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ink/ink1.xml" ContentType="application/inkml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ccl0-my.sharepoint.com/personal/jos_infante_uc_cl/Documents/COSAS_JOSE/Práctica_Watt/CODIGO/OFF_GRID/"/>
    </mc:Choice>
  </mc:AlternateContent>
  <xr:revisionPtr revIDLastSave="1047" documentId="13_ncr:1_{F22A0DCB-50DE-44A1-8636-0FCD04AAE17B}" xr6:coauthVersionLast="47" xr6:coauthVersionMax="47" xr10:uidLastSave="{1EF8AA43-07B3-4F7C-9B5E-3A1013860A86}"/>
  <bookViews>
    <workbookView xWindow="-108" yWindow="-108" windowWidth="23256" windowHeight="13896" firstSheet="1" activeTab="5" xr2:uid="{B41B7B5B-D043-45BB-9AF5-3FA0366CF93B}"/>
  </bookViews>
  <sheets>
    <sheet name="Gen_Cons_Horario" sheetId="9" r:id="rId1"/>
    <sheet name="SFV+BESS" sheetId="8" r:id="rId2"/>
    <sheet name="ESTIMADOR FV+BESS" sheetId="14" r:id="rId3"/>
    <sheet name="Carga-Descarga Año" sheetId="7" r:id="rId4"/>
    <sheet name="Cuadro Resumen" sheetId="11" r:id="rId5"/>
    <sheet name="Financiera" sheetId="10" r:id="rId6"/>
    <sheet name="Listado de materiales" sheetId="13" state="hidden" r:id="rId7"/>
  </sheets>
  <definedNames>
    <definedName name="_xleta.AVERAGE" hidden="1" xlm="1">#NAME?</definedName>
    <definedName name="_xleta.IF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0" l="1"/>
  <c r="M18" i="10"/>
  <c r="K33" i="10"/>
  <c r="K34" i="10"/>
  <c r="K35" i="10"/>
  <c r="K36" i="10"/>
  <c r="K37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18" i="10"/>
  <c r="E35" i="9"/>
  <c r="J3" i="10"/>
  <c r="C3" i="10"/>
  <c r="C4" i="10" s="1"/>
  <c r="L5" i="8"/>
  <c r="L6" i="8" s="1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18" i="10"/>
  <c r="C11" i="8"/>
  <c r="Q36" i="11"/>
  <c r="Q37" i="11"/>
  <c r="R37" i="11"/>
  <c r="Q38" i="11"/>
  <c r="R38" i="11"/>
  <c r="Q39" i="11"/>
  <c r="R39" i="11"/>
  <c r="Q40" i="11"/>
  <c r="R40" i="11"/>
  <c r="Q41" i="11"/>
  <c r="R41" i="11"/>
  <c r="K36" i="11"/>
  <c r="K37" i="11"/>
  <c r="K38" i="11"/>
  <c r="K39" i="11"/>
  <c r="K40" i="11"/>
  <c r="K41" i="11"/>
  <c r="L36" i="11"/>
  <c r="L37" i="11"/>
  <c r="L38" i="11"/>
  <c r="L39" i="11"/>
  <c r="L40" i="11"/>
  <c r="L41" i="11"/>
  <c r="M36" i="11"/>
  <c r="M37" i="11"/>
  <c r="M38" i="11"/>
  <c r="M39" i="11"/>
  <c r="M40" i="11"/>
  <c r="M41" i="11"/>
  <c r="C5" i="10"/>
  <c r="C6" i="10" s="1"/>
  <c r="M22" i="11"/>
  <c r="J4" i="10"/>
  <c r="J5" i="10" s="1"/>
  <c r="D4" i="8"/>
  <c r="E4" i="10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5" i="8"/>
  <c r="N4" i="8"/>
  <c r="D7" i="8"/>
  <c r="D37" i="11" l="1"/>
  <c r="F3" i="10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8" i="11"/>
  <c r="D39" i="11"/>
  <c r="D40" i="11"/>
  <c r="D21" i="11"/>
  <c r="G4" i="14"/>
  <c r="D29" i="7" l="1"/>
  <c r="O36" i="11" l="1"/>
  <c r="O37" i="11"/>
  <c r="O38" i="11"/>
  <c r="O39" i="11"/>
  <c r="O40" i="11"/>
  <c r="O41" i="11"/>
  <c r="N36" i="11"/>
  <c r="N37" i="11"/>
  <c r="N38" i="11"/>
  <c r="N39" i="11"/>
  <c r="N40" i="11"/>
  <c r="P40" i="11" s="1"/>
  <c r="N41" i="11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P39" i="11" l="1"/>
  <c r="P38" i="11"/>
  <c r="P36" i="11"/>
  <c r="P37" i="11"/>
  <c r="P41" i="11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18" i="10"/>
  <c r="E18" i="10" s="1"/>
  <c r="N20" i="8"/>
  <c r="R36" i="11" s="1"/>
  <c r="L6" i="7" l="1"/>
  <c r="B3" i="7"/>
  <c r="Q21" i="11"/>
  <c r="B5" i="7"/>
  <c r="C22" i="8"/>
  <c r="C21" i="8"/>
  <c r="C20" i="8"/>
  <c r="C19" i="8"/>
  <c r="C18" i="8"/>
  <c r="C17" i="8"/>
  <c r="C16" i="8"/>
  <c r="C15" i="8"/>
  <c r="C14" i="8"/>
  <c r="C13" i="8"/>
  <c r="C12" i="8"/>
  <c r="GI10" i="7"/>
  <c r="GI11" i="7"/>
  <c r="GI12" i="7"/>
  <c r="GI13" i="7"/>
  <c r="GI14" i="7"/>
  <c r="GI15" i="7"/>
  <c r="GI16" i="7"/>
  <c r="GI17" i="7"/>
  <c r="GI18" i="7"/>
  <c r="GI19" i="7"/>
  <c r="GI20" i="7"/>
  <c r="GI21" i="7"/>
  <c r="GI22" i="7"/>
  <c r="GI23" i="7"/>
  <c r="GI24" i="7"/>
  <c r="GI25" i="7"/>
  <c r="GI26" i="7"/>
  <c r="GI27" i="7"/>
  <c r="GI28" i="7"/>
  <c r="GI29" i="7"/>
  <c r="GI30" i="7"/>
  <c r="GI31" i="7"/>
  <c r="GI32" i="7"/>
  <c r="GI33" i="7"/>
  <c r="GI34" i="7"/>
  <c r="GI35" i="7"/>
  <c r="GI36" i="7"/>
  <c r="GI37" i="7"/>
  <c r="GI38" i="7"/>
  <c r="GI39" i="7"/>
  <c r="GI40" i="7"/>
  <c r="GI41" i="7"/>
  <c r="GI42" i="7"/>
  <c r="GI43" i="7"/>
  <c r="GI44" i="7"/>
  <c r="GI45" i="7"/>
  <c r="GI46" i="7"/>
  <c r="GI47" i="7"/>
  <c r="GI48" i="7"/>
  <c r="GI49" i="7"/>
  <c r="GI50" i="7"/>
  <c r="GI51" i="7"/>
  <c r="GI52" i="7"/>
  <c r="GI53" i="7"/>
  <c r="GI54" i="7"/>
  <c r="GI55" i="7"/>
  <c r="GI56" i="7"/>
  <c r="GI57" i="7"/>
  <c r="GI58" i="7"/>
  <c r="GI59" i="7"/>
  <c r="GI60" i="7"/>
  <c r="GI61" i="7"/>
  <c r="GI62" i="7"/>
  <c r="GI63" i="7"/>
  <c r="GI64" i="7"/>
  <c r="GI65" i="7"/>
  <c r="GI66" i="7"/>
  <c r="GI67" i="7"/>
  <c r="GI68" i="7"/>
  <c r="GI69" i="7"/>
  <c r="GI70" i="7"/>
  <c r="GI71" i="7"/>
  <c r="GI72" i="7"/>
  <c r="GI73" i="7"/>
  <c r="GI74" i="7"/>
  <c r="GI75" i="7"/>
  <c r="GI76" i="7"/>
  <c r="GI77" i="7"/>
  <c r="GI78" i="7"/>
  <c r="GI79" i="7"/>
  <c r="GI80" i="7"/>
  <c r="GI81" i="7"/>
  <c r="GI82" i="7"/>
  <c r="GI83" i="7"/>
  <c r="GI84" i="7"/>
  <c r="GI85" i="7"/>
  <c r="GI86" i="7"/>
  <c r="GI87" i="7"/>
  <c r="GI88" i="7"/>
  <c r="GI89" i="7"/>
  <c r="GI90" i="7"/>
  <c r="GI91" i="7"/>
  <c r="GI92" i="7"/>
  <c r="GI93" i="7"/>
  <c r="GI94" i="7"/>
  <c r="GI95" i="7"/>
  <c r="GI96" i="7"/>
  <c r="GI97" i="7"/>
  <c r="GI98" i="7"/>
  <c r="GI99" i="7"/>
  <c r="GI100" i="7"/>
  <c r="GI101" i="7"/>
  <c r="GI102" i="7"/>
  <c r="GI103" i="7"/>
  <c r="GI104" i="7"/>
  <c r="GI105" i="7"/>
  <c r="GI106" i="7"/>
  <c r="GI107" i="7"/>
  <c r="GI108" i="7"/>
  <c r="GI109" i="7"/>
  <c r="GI110" i="7"/>
  <c r="GI111" i="7"/>
  <c r="GI112" i="7"/>
  <c r="GI113" i="7"/>
  <c r="GI114" i="7"/>
  <c r="GI115" i="7"/>
  <c r="GI116" i="7"/>
  <c r="GI117" i="7"/>
  <c r="GI118" i="7"/>
  <c r="GI119" i="7"/>
  <c r="GI120" i="7"/>
  <c r="GI121" i="7"/>
  <c r="GI122" i="7"/>
  <c r="GI123" i="7"/>
  <c r="GI124" i="7"/>
  <c r="GI125" i="7"/>
  <c r="GI126" i="7"/>
  <c r="GI127" i="7"/>
  <c r="GI128" i="7"/>
  <c r="GI129" i="7"/>
  <c r="GI130" i="7"/>
  <c r="GI131" i="7"/>
  <c r="GI132" i="7"/>
  <c r="GI133" i="7"/>
  <c r="GI134" i="7"/>
  <c r="GI135" i="7"/>
  <c r="GI136" i="7"/>
  <c r="GI137" i="7"/>
  <c r="GI138" i="7"/>
  <c r="GI139" i="7"/>
  <c r="GI140" i="7"/>
  <c r="GI141" i="7"/>
  <c r="GI142" i="7"/>
  <c r="GI143" i="7"/>
  <c r="GI144" i="7"/>
  <c r="GI145" i="7"/>
  <c r="GI146" i="7"/>
  <c r="GI147" i="7"/>
  <c r="GI148" i="7"/>
  <c r="GI149" i="7"/>
  <c r="GI150" i="7"/>
  <c r="GI151" i="7"/>
  <c r="GI152" i="7"/>
  <c r="GI153" i="7"/>
  <c r="GI154" i="7"/>
  <c r="GI155" i="7"/>
  <c r="GI156" i="7"/>
  <c r="GI157" i="7"/>
  <c r="GI158" i="7"/>
  <c r="GI159" i="7"/>
  <c r="GI160" i="7"/>
  <c r="GI161" i="7"/>
  <c r="GI162" i="7"/>
  <c r="GI163" i="7"/>
  <c r="GI164" i="7"/>
  <c r="GI165" i="7"/>
  <c r="GI166" i="7"/>
  <c r="GI167" i="7"/>
  <c r="GI168" i="7"/>
  <c r="GI169" i="7"/>
  <c r="GI170" i="7"/>
  <c r="GI171" i="7"/>
  <c r="GI172" i="7"/>
  <c r="GI173" i="7"/>
  <c r="GI174" i="7"/>
  <c r="GI175" i="7"/>
  <c r="GI176" i="7"/>
  <c r="GI177" i="7"/>
  <c r="GI178" i="7"/>
  <c r="GI179" i="7"/>
  <c r="GI180" i="7"/>
  <c r="GI181" i="7"/>
  <c r="GI182" i="7"/>
  <c r="GI183" i="7"/>
  <c r="GI184" i="7"/>
  <c r="GI185" i="7"/>
  <c r="GI186" i="7"/>
  <c r="GI187" i="7"/>
  <c r="GI188" i="7"/>
  <c r="GI189" i="7"/>
  <c r="GI190" i="7"/>
  <c r="GI191" i="7"/>
  <c r="GI192" i="7"/>
  <c r="GI193" i="7"/>
  <c r="GI194" i="7"/>
  <c r="GI195" i="7"/>
  <c r="GI196" i="7"/>
  <c r="GI197" i="7"/>
  <c r="GI198" i="7"/>
  <c r="GI199" i="7"/>
  <c r="GI200" i="7"/>
  <c r="GI201" i="7"/>
  <c r="GI202" i="7"/>
  <c r="GI203" i="7"/>
  <c r="GI204" i="7"/>
  <c r="GI205" i="7"/>
  <c r="GI206" i="7"/>
  <c r="GI207" i="7"/>
  <c r="GI208" i="7"/>
  <c r="GI209" i="7"/>
  <c r="GI210" i="7"/>
  <c r="GI211" i="7"/>
  <c r="GI212" i="7"/>
  <c r="GI213" i="7"/>
  <c r="GI214" i="7"/>
  <c r="GI215" i="7"/>
  <c r="GI216" i="7"/>
  <c r="GI217" i="7"/>
  <c r="GI218" i="7"/>
  <c r="GI219" i="7"/>
  <c r="GI220" i="7"/>
  <c r="GI221" i="7"/>
  <c r="GI222" i="7"/>
  <c r="GI223" i="7"/>
  <c r="GI224" i="7"/>
  <c r="GI225" i="7"/>
  <c r="GI226" i="7"/>
  <c r="GI227" i="7"/>
  <c r="GI228" i="7"/>
  <c r="GI229" i="7"/>
  <c r="GI230" i="7"/>
  <c r="GI231" i="7"/>
  <c r="GI232" i="7"/>
  <c r="GI233" i="7"/>
  <c r="GI234" i="7"/>
  <c r="GI235" i="7"/>
  <c r="GI236" i="7"/>
  <c r="GI237" i="7"/>
  <c r="GI238" i="7"/>
  <c r="GI239" i="7"/>
  <c r="GI240" i="7"/>
  <c r="GI241" i="7"/>
  <c r="GI242" i="7"/>
  <c r="GI243" i="7"/>
  <c r="GI244" i="7"/>
  <c r="GI245" i="7"/>
  <c r="GI246" i="7"/>
  <c r="GI247" i="7"/>
  <c r="GI248" i="7"/>
  <c r="GI249" i="7"/>
  <c r="GI250" i="7"/>
  <c r="GI251" i="7"/>
  <c r="GI252" i="7"/>
  <c r="GI253" i="7"/>
  <c r="GI254" i="7"/>
  <c r="GI255" i="7"/>
  <c r="GI256" i="7"/>
  <c r="GI257" i="7"/>
  <c r="GI258" i="7"/>
  <c r="GI259" i="7"/>
  <c r="GI260" i="7"/>
  <c r="GI261" i="7"/>
  <c r="GI262" i="7"/>
  <c r="GI263" i="7"/>
  <c r="GI264" i="7"/>
  <c r="GI265" i="7"/>
  <c r="GI266" i="7"/>
  <c r="GI267" i="7"/>
  <c r="GI268" i="7"/>
  <c r="GI269" i="7"/>
  <c r="GI270" i="7"/>
  <c r="GI271" i="7"/>
  <c r="GI272" i="7"/>
  <c r="GI273" i="7"/>
  <c r="GI274" i="7"/>
  <c r="GI275" i="7"/>
  <c r="GI276" i="7"/>
  <c r="GI277" i="7"/>
  <c r="GI278" i="7"/>
  <c r="GI279" i="7"/>
  <c r="GI280" i="7"/>
  <c r="GI281" i="7"/>
  <c r="GI282" i="7"/>
  <c r="GI283" i="7"/>
  <c r="GI284" i="7"/>
  <c r="GI285" i="7"/>
  <c r="GI286" i="7"/>
  <c r="GI287" i="7"/>
  <c r="GI288" i="7"/>
  <c r="GI289" i="7"/>
  <c r="GI290" i="7"/>
  <c r="GI291" i="7"/>
  <c r="GI292" i="7"/>
  <c r="GI293" i="7"/>
  <c r="GI294" i="7"/>
  <c r="GI295" i="7"/>
  <c r="GI296" i="7"/>
  <c r="GI297" i="7"/>
  <c r="GI298" i="7"/>
  <c r="GI299" i="7"/>
  <c r="GI300" i="7"/>
  <c r="GI301" i="7"/>
  <c r="GI302" i="7"/>
  <c r="GI303" i="7"/>
  <c r="GI304" i="7"/>
  <c r="GI305" i="7"/>
  <c r="GI306" i="7"/>
  <c r="GI307" i="7"/>
  <c r="GI308" i="7"/>
  <c r="GI309" i="7"/>
  <c r="GI310" i="7"/>
  <c r="GI311" i="7"/>
  <c r="GI312" i="7"/>
  <c r="GI313" i="7"/>
  <c r="GI314" i="7"/>
  <c r="GI315" i="7"/>
  <c r="GI316" i="7"/>
  <c r="GI317" i="7"/>
  <c r="GI318" i="7"/>
  <c r="GI319" i="7"/>
  <c r="GI320" i="7"/>
  <c r="GI321" i="7"/>
  <c r="GI322" i="7"/>
  <c r="GI323" i="7"/>
  <c r="GI324" i="7"/>
  <c r="GI325" i="7"/>
  <c r="GI326" i="7"/>
  <c r="GI327" i="7"/>
  <c r="GI328" i="7"/>
  <c r="GI329" i="7"/>
  <c r="GI330" i="7"/>
  <c r="GI331" i="7"/>
  <c r="GI332" i="7"/>
  <c r="GI333" i="7"/>
  <c r="GI334" i="7"/>
  <c r="GI335" i="7"/>
  <c r="GI336" i="7"/>
  <c r="GI337" i="7"/>
  <c r="GI338" i="7"/>
  <c r="GI339" i="7"/>
  <c r="GI340" i="7"/>
  <c r="GI341" i="7"/>
  <c r="GI342" i="7"/>
  <c r="GI343" i="7"/>
  <c r="GI344" i="7"/>
  <c r="GI345" i="7"/>
  <c r="GI346" i="7"/>
  <c r="GI347" i="7"/>
  <c r="GI348" i="7"/>
  <c r="GI349" i="7"/>
  <c r="GI350" i="7"/>
  <c r="GI351" i="7"/>
  <c r="GI352" i="7"/>
  <c r="GI353" i="7"/>
  <c r="GI354" i="7"/>
  <c r="GI355" i="7"/>
  <c r="GI356" i="7"/>
  <c r="GI357" i="7"/>
  <c r="GI358" i="7"/>
  <c r="GI359" i="7"/>
  <c r="GI360" i="7"/>
  <c r="GI361" i="7"/>
  <c r="GI362" i="7"/>
  <c r="GI363" i="7"/>
  <c r="GI364" i="7"/>
  <c r="GI365" i="7"/>
  <c r="GI366" i="7"/>
  <c r="GI367" i="7"/>
  <c r="GI368" i="7"/>
  <c r="GI369" i="7"/>
  <c r="GI370" i="7"/>
  <c r="GI371" i="7"/>
  <c r="GI372" i="7"/>
  <c r="GI373" i="7"/>
  <c r="GI374" i="7"/>
  <c r="GI375" i="7"/>
  <c r="GI376" i="7"/>
  <c r="GI377" i="7"/>
  <c r="GI378" i="7"/>
  <c r="GI379" i="7"/>
  <c r="GI380" i="7"/>
  <c r="GI381" i="7"/>
  <c r="GI382" i="7"/>
  <c r="GI383" i="7"/>
  <c r="GI384" i="7"/>
  <c r="GI385" i="7"/>
  <c r="GI386" i="7"/>
  <c r="GI387" i="7"/>
  <c r="GI388" i="7"/>
  <c r="GI389" i="7"/>
  <c r="GI390" i="7"/>
  <c r="GI391" i="7"/>
  <c r="GI392" i="7"/>
  <c r="GI393" i="7"/>
  <c r="GI394" i="7"/>
  <c r="GI395" i="7"/>
  <c r="GI396" i="7"/>
  <c r="GI397" i="7"/>
  <c r="GI398" i="7"/>
  <c r="GI399" i="7"/>
  <c r="GI400" i="7"/>
  <c r="GI401" i="7"/>
  <c r="GI402" i="7"/>
  <c r="GI403" i="7"/>
  <c r="GI404" i="7"/>
  <c r="GI405" i="7"/>
  <c r="GI406" i="7"/>
  <c r="GI407" i="7"/>
  <c r="GI408" i="7"/>
  <c r="GI409" i="7"/>
  <c r="GI410" i="7"/>
  <c r="GI411" i="7"/>
  <c r="GI412" i="7"/>
  <c r="GI413" i="7"/>
  <c r="GI414" i="7"/>
  <c r="GI415" i="7"/>
  <c r="GI416" i="7"/>
  <c r="GI417" i="7"/>
  <c r="GI418" i="7"/>
  <c r="GI419" i="7"/>
  <c r="GI420" i="7"/>
  <c r="GI421" i="7"/>
  <c r="GI422" i="7"/>
  <c r="GI423" i="7"/>
  <c r="GI424" i="7"/>
  <c r="GI425" i="7"/>
  <c r="GI426" i="7"/>
  <c r="GI427" i="7"/>
  <c r="GI428" i="7"/>
  <c r="GI429" i="7"/>
  <c r="GI430" i="7"/>
  <c r="GI431" i="7"/>
  <c r="GI432" i="7"/>
  <c r="GI433" i="7"/>
  <c r="GI434" i="7"/>
  <c r="GI435" i="7"/>
  <c r="GI436" i="7"/>
  <c r="GI437" i="7"/>
  <c r="GI438" i="7"/>
  <c r="GI439" i="7"/>
  <c r="GI440" i="7"/>
  <c r="GI441" i="7"/>
  <c r="GI442" i="7"/>
  <c r="GI443" i="7"/>
  <c r="GI444" i="7"/>
  <c r="GI445" i="7"/>
  <c r="GI446" i="7"/>
  <c r="GI447" i="7"/>
  <c r="GI448" i="7"/>
  <c r="GI449" i="7"/>
  <c r="GI450" i="7"/>
  <c r="GI451" i="7"/>
  <c r="GI452" i="7"/>
  <c r="GI453" i="7"/>
  <c r="GI454" i="7"/>
  <c r="GI455" i="7"/>
  <c r="GI456" i="7"/>
  <c r="GI457" i="7"/>
  <c r="GI458" i="7"/>
  <c r="GI459" i="7"/>
  <c r="GI460" i="7"/>
  <c r="GI461" i="7"/>
  <c r="GI462" i="7"/>
  <c r="GI463" i="7"/>
  <c r="GI464" i="7"/>
  <c r="GI465" i="7"/>
  <c r="GI466" i="7"/>
  <c r="GI467" i="7"/>
  <c r="GI468" i="7"/>
  <c r="GI469" i="7"/>
  <c r="GI470" i="7"/>
  <c r="GI471" i="7"/>
  <c r="GI472" i="7"/>
  <c r="GI473" i="7"/>
  <c r="GI474" i="7"/>
  <c r="GI475" i="7"/>
  <c r="GI476" i="7"/>
  <c r="GI477" i="7"/>
  <c r="GI478" i="7"/>
  <c r="GI479" i="7"/>
  <c r="GI480" i="7"/>
  <c r="GI481" i="7"/>
  <c r="GI482" i="7"/>
  <c r="GI483" i="7"/>
  <c r="GI484" i="7"/>
  <c r="GI485" i="7"/>
  <c r="GI486" i="7"/>
  <c r="GI487" i="7"/>
  <c r="GI488" i="7"/>
  <c r="GI489" i="7"/>
  <c r="GI490" i="7"/>
  <c r="GI491" i="7"/>
  <c r="GI492" i="7"/>
  <c r="GI493" i="7"/>
  <c r="GI494" i="7"/>
  <c r="GI495" i="7"/>
  <c r="GI496" i="7"/>
  <c r="GI497" i="7"/>
  <c r="GI498" i="7"/>
  <c r="GI499" i="7"/>
  <c r="GI500" i="7"/>
  <c r="GI501" i="7"/>
  <c r="GI502" i="7"/>
  <c r="GI503" i="7"/>
  <c r="GI504" i="7"/>
  <c r="GI505" i="7"/>
  <c r="GI506" i="7"/>
  <c r="GI507" i="7"/>
  <c r="GI508" i="7"/>
  <c r="GI509" i="7"/>
  <c r="GI510" i="7"/>
  <c r="GI511" i="7"/>
  <c r="GI512" i="7"/>
  <c r="GI513" i="7"/>
  <c r="GI514" i="7"/>
  <c r="GI515" i="7"/>
  <c r="GI516" i="7"/>
  <c r="GI517" i="7"/>
  <c r="GI518" i="7"/>
  <c r="GI519" i="7"/>
  <c r="GI520" i="7"/>
  <c r="GI521" i="7"/>
  <c r="GI522" i="7"/>
  <c r="GI523" i="7"/>
  <c r="GI524" i="7"/>
  <c r="GI525" i="7"/>
  <c r="GI526" i="7"/>
  <c r="GI527" i="7"/>
  <c r="GI528" i="7"/>
  <c r="GI529" i="7"/>
  <c r="GI530" i="7"/>
  <c r="GI531" i="7"/>
  <c r="GI532" i="7"/>
  <c r="GI533" i="7"/>
  <c r="GI534" i="7"/>
  <c r="GI535" i="7"/>
  <c r="GI536" i="7"/>
  <c r="GI537" i="7"/>
  <c r="GI538" i="7"/>
  <c r="GI539" i="7"/>
  <c r="GI540" i="7"/>
  <c r="GI541" i="7"/>
  <c r="GI542" i="7"/>
  <c r="GI543" i="7"/>
  <c r="GI544" i="7"/>
  <c r="GI545" i="7"/>
  <c r="GI546" i="7"/>
  <c r="GI547" i="7"/>
  <c r="GI548" i="7"/>
  <c r="GI549" i="7"/>
  <c r="GI550" i="7"/>
  <c r="GI551" i="7"/>
  <c r="GI552" i="7"/>
  <c r="GI553" i="7"/>
  <c r="GI554" i="7"/>
  <c r="GI555" i="7"/>
  <c r="GI556" i="7"/>
  <c r="GI557" i="7"/>
  <c r="GI558" i="7"/>
  <c r="GI559" i="7"/>
  <c r="GI560" i="7"/>
  <c r="GI561" i="7"/>
  <c r="GI562" i="7"/>
  <c r="GI563" i="7"/>
  <c r="GI564" i="7"/>
  <c r="GI565" i="7"/>
  <c r="GI566" i="7"/>
  <c r="GI567" i="7"/>
  <c r="GI568" i="7"/>
  <c r="GI569" i="7"/>
  <c r="GI570" i="7"/>
  <c r="GI571" i="7"/>
  <c r="GI572" i="7"/>
  <c r="GI573" i="7"/>
  <c r="GI574" i="7"/>
  <c r="GI575" i="7"/>
  <c r="GI576" i="7"/>
  <c r="GI577" i="7"/>
  <c r="GI578" i="7"/>
  <c r="GI579" i="7"/>
  <c r="GI580" i="7"/>
  <c r="GI581" i="7"/>
  <c r="GI582" i="7"/>
  <c r="GI583" i="7"/>
  <c r="GI584" i="7"/>
  <c r="GI585" i="7"/>
  <c r="GI586" i="7"/>
  <c r="GI587" i="7"/>
  <c r="GI588" i="7"/>
  <c r="GI589" i="7"/>
  <c r="GI590" i="7"/>
  <c r="GI591" i="7"/>
  <c r="GI592" i="7"/>
  <c r="GI593" i="7"/>
  <c r="GI594" i="7"/>
  <c r="GI595" i="7"/>
  <c r="GI596" i="7"/>
  <c r="GI597" i="7"/>
  <c r="GI598" i="7"/>
  <c r="GI599" i="7"/>
  <c r="GI600" i="7"/>
  <c r="GI601" i="7"/>
  <c r="GI602" i="7"/>
  <c r="GI603" i="7"/>
  <c r="GI604" i="7"/>
  <c r="GI605" i="7"/>
  <c r="GI606" i="7"/>
  <c r="GI607" i="7"/>
  <c r="GI608" i="7"/>
  <c r="GI609" i="7"/>
  <c r="GI610" i="7"/>
  <c r="GI611" i="7"/>
  <c r="GI612" i="7"/>
  <c r="GI613" i="7"/>
  <c r="GI614" i="7"/>
  <c r="GI615" i="7"/>
  <c r="GI616" i="7"/>
  <c r="GI617" i="7"/>
  <c r="GI618" i="7"/>
  <c r="GI619" i="7"/>
  <c r="GI620" i="7"/>
  <c r="GI621" i="7"/>
  <c r="GI622" i="7"/>
  <c r="GI623" i="7"/>
  <c r="GI624" i="7"/>
  <c r="GI625" i="7"/>
  <c r="GI626" i="7"/>
  <c r="GI627" i="7"/>
  <c r="GI628" i="7"/>
  <c r="GI629" i="7"/>
  <c r="GI630" i="7"/>
  <c r="GI631" i="7"/>
  <c r="GI632" i="7"/>
  <c r="GI633" i="7"/>
  <c r="GI634" i="7"/>
  <c r="GI635" i="7"/>
  <c r="GI636" i="7"/>
  <c r="GI637" i="7"/>
  <c r="GI638" i="7"/>
  <c r="GI639" i="7"/>
  <c r="GI640" i="7"/>
  <c r="GI641" i="7"/>
  <c r="GI642" i="7"/>
  <c r="GI643" i="7"/>
  <c r="GI644" i="7"/>
  <c r="GI645" i="7"/>
  <c r="GI646" i="7"/>
  <c r="GI647" i="7"/>
  <c r="GI648" i="7"/>
  <c r="GI649" i="7"/>
  <c r="GI650" i="7"/>
  <c r="GI651" i="7"/>
  <c r="GI652" i="7"/>
  <c r="GI653" i="7"/>
  <c r="GI654" i="7"/>
  <c r="GI655" i="7"/>
  <c r="GI656" i="7"/>
  <c r="GI657" i="7"/>
  <c r="GI658" i="7"/>
  <c r="GI659" i="7"/>
  <c r="GI660" i="7"/>
  <c r="GI661" i="7"/>
  <c r="GI662" i="7"/>
  <c r="GI663" i="7"/>
  <c r="GI664" i="7"/>
  <c r="GI665" i="7"/>
  <c r="GI666" i="7"/>
  <c r="GI667" i="7"/>
  <c r="GI668" i="7"/>
  <c r="GI669" i="7"/>
  <c r="GI670" i="7"/>
  <c r="GI671" i="7"/>
  <c r="GI672" i="7"/>
  <c r="GI673" i="7"/>
  <c r="GI674" i="7"/>
  <c r="GI675" i="7"/>
  <c r="GI676" i="7"/>
  <c r="GI677" i="7"/>
  <c r="GI678" i="7"/>
  <c r="GI679" i="7"/>
  <c r="GI680" i="7"/>
  <c r="GI681" i="7"/>
  <c r="GI682" i="7"/>
  <c r="GI683" i="7"/>
  <c r="GI684" i="7"/>
  <c r="GI685" i="7"/>
  <c r="GI686" i="7"/>
  <c r="GI687" i="7"/>
  <c r="GI688" i="7"/>
  <c r="GI689" i="7"/>
  <c r="GI690" i="7"/>
  <c r="GI691" i="7"/>
  <c r="GI692" i="7"/>
  <c r="GI693" i="7"/>
  <c r="GI694" i="7"/>
  <c r="GI695" i="7"/>
  <c r="GI696" i="7"/>
  <c r="GI697" i="7"/>
  <c r="GI698" i="7"/>
  <c r="GI699" i="7"/>
  <c r="GI700" i="7"/>
  <c r="GI701" i="7"/>
  <c r="GI702" i="7"/>
  <c r="GI703" i="7"/>
  <c r="GI704" i="7"/>
  <c r="GI705" i="7"/>
  <c r="GI706" i="7"/>
  <c r="GI707" i="7"/>
  <c r="GI708" i="7"/>
  <c r="GI709" i="7"/>
  <c r="GI710" i="7"/>
  <c r="GI711" i="7"/>
  <c r="GI712" i="7"/>
  <c r="GI713" i="7"/>
  <c r="GI714" i="7"/>
  <c r="GI715" i="7"/>
  <c r="GI716" i="7"/>
  <c r="GI717" i="7"/>
  <c r="GI718" i="7"/>
  <c r="GI719" i="7"/>
  <c r="GI720" i="7"/>
  <c r="GI721" i="7"/>
  <c r="GI722" i="7"/>
  <c r="GI723" i="7"/>
  <c r="GI724" i="7"/>
  <c r="GI725" i="7"/>
  <c r="GI726" i="7"/>
  <c r="GI727" i="7"/>
  <c r="GI728" i="7"/>
  <c r="GI729" i="7"/>
  <c r="GI730" i="7"/>
  <c r="GI731" i="7"/>
  <c r="GI732" i="7"/>
  <c r="GI733" i="7"/>
  <c r="GI734" i="7"/>
  <c r="GI735" i="7"/>
  <c r="GI736" i="7"/>
  <c r="GI737" i="7"/>
  <c r="GI738" i="7"/>
  <c r="GI739" i="7"/>
  <c r="GI740" i="7"/>
  <c r="GI741" i="7"/>
  <c r="GI742" i="7"/>
  <c r="GI743" i="7"/>
  <c r="GI744" i="7"/>
  <c r="GI745" i="7"/>
  <c r="GI746" i="7"/>
  <c r="GI747" i="7"/>
  <c r="GI748" i="7"/>
  <c r="GI749" i="7"/>
  <c r="GI750" i="7"/>
  <c r="GI751" i="7"/>
  <c r="GI752" i="7"/>
  <c r="GI9" i="7"/>
  <c r="FR10" i="7"/>
  <c r="FR11" i="7"/>
  <c r="FR12" i="7"/>
  <c r="FR13" i="7"/>
  <c r="FR14" i="7"/>
  <c r="FR15" i="7"/>
  <c r="FR16" i="7"/>
  <c r="FR17" i="7"/>
  <c r="FR18" i="7"/>
  <c r="FR19" i="7"/>
  <c r="FR20" i="7"/>
  <c r="FR21" i="7"/>
  <c r="FR22" i="7"/>
  <c r="FR23" i="7"/>
  <c r="FR24" i="7"/>
  <c r="FR25" i="7"/>
  <c r="FR26" i="7"/>
  <c r="FR27" i="7"/>
  <c r="FR28" i="7"/>
  <c r="FR29" i="7"/>
  <c r="FR30" i="7"/>
  <c r="FR31" i="7"/>
  <c r="FR32" i="7"/>
  <c r="FR33" i="7"/>
  <c r="FR34" i="7"/>
  <c r="FR35" i="7"/>
  <c r="FR36" i="7"/>
  <c r="FR37" i="7"/>
  <c r="FR38" i="7"/>
  <c r="FR39" i="7"/>
  <c r="FR40" i="7"/>
  <c r="FR41" i="7"/>
  <c r="FR42" i="7"/>
  <c r="FR43" i="7"/>
  <c r="FR44" i="7"/>
  <c r="FR45" i="7"/>
  <c r="FR46" i="7"/>
  <c r="FR47" i="7"/>
  <c r="FR48" i="7"/>
  <c r="FR49" i="7"/>
  <c r="FR50" i="7"/>
  <c r="FR51" i="7"/>
  <c r="FR52" i="7"/>
  <c r="FR53" i="7"/>
  <c r="FR54" i="7"/>
  <c r="FR55" i="7"/>
  <c r="FR56" i="7"/>
  <c r="FR57" i="7"/>
  <c r="FR58" i="7"/>
  <c r="FR59" i="7"/>
  <c r="FR60" i="7"/>
  <c r="FR61" i="7"/>
  <c r="FR62" i="7"/>
  <c r="FR63" i="7"/>
  <c r="FR64" i="7"/>
  <c r="FR65" i="7"/>
  <c r="FR66" i="7"/>
  <c r="FR67" i="7"/>
  <c r="FR68" i="7"/>
  <c r="FR69" i="7"/>
  <c r="FR70" i="7"/>
  <c r="FR71" i="7"/>
  <c r="FR72" i="7"/>
  <c r="FR73" i="7"/>
  <c r="FR74" i="7"/>
  <c r="FR75" i="7"/>
  <c r="FR76" i="7"/>
  <c r="FR77" i="7"/>
  <c r="FR78" i="7"/>
  <c r="FR79" i="7"/>
  <c r="FR80" i="7"/>
  <c r="FR81" i="7"/>
  <c r="FR82" i="7"/>
  <c r="FR83" i="7"/>
  <c r="FR84" i="7"/>
  <c r="FR85" i="7"/>
  <c r="FR86" i="7"/>
  <c r="FR87" i="7"/>
  <c r="FR88" i="7"/>
  <c r="FR89" i="7"/>
  <c r="FR90" i="7"/>
  <c r="FR91" i="7"/>
  <c r="FR92" i="7"/>
  <c r="FR93" i="7"/>
  <c r="FR94" i="7"/>
  <c r="FR95" i="7"/>
  <c r="FR96" i="7"/>
  <c r="FR97" i="7"/>
  <c r="FR98" i="7"/>
  <c r="FR99" i="7"/>
  <c r="FR100" i="7"/>
  <c r="FR101" i="7"/>
  <c r="FR102" i="7"/>
  <c r="FR103" i="7"/>
  <c r="FR104" i="7"/>
  <c r="FR105" i="7"/>
  <c r="FR106" i="7"/>
  <c r="FR107" i="7"/>
  <c r="FR108" i="7"/>
  <c r="FR109" i="7"/>
  <c r="FR110" i="7"/>
  <c r="FR111" i="7"/>
  <c r="FR112" i="7"/>
  <c r="FR113" i="7"/>
  <c r="FR114" i="7"/>
  <c r="FR115" i="7"/>
  <c r="FR116" i="7"/>
  <c r="FR117" i="7"/>
  <c r="FR118" i="7"/>
  <c r="FR119" i="7"/>
  <c r="FR120" i="7"/>
  <c r="FR121" i="7"/>
  <c r="FR122" i="7"/>
  <c r="FR123" i="7"/>
  <c r="FR124" i="7"/>
  <c r="FR125" i="7"/>
  <c r="FR126" i="7"/>
  <c r="FR127" i="7"/>
  <c r="FR128" i="7"/>
  <c r="FR129" i="7"/>
  <c r="FR130" i="7"/>
  <c r="FR131" i="7"/>
  <c r="FR132" i="7"/>
  <c r="FR133" i="7"/>
  <c r="FR134" i="7"/>
  <c r="FR135" i="7"/>
  <c r="FR136" i="7"/>
  <c r="FR137" i="7"/>
  <c r="FR138" i="7"/>
  <c r="FR139" i="7"/>
  <c r="FR140" i="7"/>
  <c r="FR141" i="7"/>
  <c r="FR142" i="7"/>
  <c r="FR143" i="7"/>
  <c r="FR144" i="7"/>
  <c r="FR145" i="7"/>
  <c r="FR146" i="7"/>
  <c r="FR147" i="7"/>
  <c r="FR148" i="7"/>
  <c r="FR149" i="7"/>
  <c r="FR150" i="7"/>
  <c r="FR151" i="7"/>
  <c r="FR152" i="7"/>
  <c r="FR153" i="7"/>
  <c r="FR154" i="7"/>
  <c r="FR155" i="7"/>
  <c r="FR156" i="7"/>
  <c r="FR157" i="7"/>
  <c r="FR158" i="7"/>
  <c r="FR159" i="7"/>
  <c r="FR160" i="7"/>
  <c r="FR161" i="7"/>
  <c r="FR162" i="7"/>
  <c r="FR163" i="7"/>
  <c r="FR164" i="7"/>
  <c r="FR165" i="7"/>
  <c r="FR166" i="7"/>
  <c r="FR167" i="7"/>
  <c r="FR168" i="7"/>
  <c r="FR169" i="7"/>
  <c r="FR170" i="7"/>
  <c r="FR171" i="7"/>
  <c r="FR172" i="7"/>
  <c r="FR173" i="7"/>
  <c r="FR174" i="7"/>
  <c r="FR175" i="7"/>
  <c r="FR176" i="7"/>
  <c r="FR177" i="7"/>
  <c r="FR178" i="7"/>
  <c r="FR179" i="7"/>
  <c r="FR180" i="7"/>
  <c r="FR181" i="7"/>
  <c r="FR182" i="7"/>
  <c r="FR183" i="7"/>
  <c r="FR184" i="7"/>
  <c r="FR185" i="7"/>
  <c r="FR186" i="7"/>
  <c r="FR187" i="7"/>
  <c r="FR188" i="7"/>
  <c r="FR189" i="7"/>
  <c r="FR190" i="7"/>
  <c r="FR191" i="7"/>
  <c r="FR192" i="7"/>
  <c r="FR193" i="7"/>
  <c r="FR194" i="7"/>
  <c r="FR195" i="7"/>
  <c r="FR196" i="7"/>
  <c r="FR197" i="7"/>
  <c r="FR198" i="7"/>
  <c r="FR199" i="7"/>
  <c r="FR200" i="7"/>
  <c r="FR201" i="7"/>
  <c r="FR202" i="7"/>
  <c r="FR203" i="7"/>
  <c r="FR204" i="7"/>
  <c r="FR205" i="7"/>
  <c r="FR206" i="7"/>
  <c r="FR207" i="7"/>
  <c r="FR208" i="7"/>
  <c r="FR209" i="7"/>
  <c r="FR210" i="7"/>
  <c r="FR211" i="7"/>
  <c r="FR212" i="7"/>
  <c r="FR213" i="7"/>
  <c r="FR214" i="7"/>
  <c r="FR215" i="7"/>
  <c r="FR216" i="7"/>
  <c r="FR217" i="7"/>
  <c r="FR218" i="7"/>
  <c r="FR219" i="7"/>
  <c r="FR220" i="7"/>
  <c r="FR221" i="7"/>
  <c r="FR222" i="7"/>
  <c r="FR223" i="7"/>
  <c r="FR224" i="7"/>
  <c r="FR225" i="7"/>
  <c r="FR226" i="7"/>
  <c r="FR227" i="7"/>
  <c r="FR228" i="7"/>
  <c r="FR229" i="7"/>
  <c r="FR230" i="7"/>
  <c r="FR231" i="7"/>
  <c r="FR232" i="7"/>
  <c r="FR233" i="7"/>
  <c r="FR234" i="7"/>
  <c r="FR235" i="7"/>
  <c r="FR236" i="7"/>
  <c r="FR237" i="7"/>
  <c r="FR238" i="7"/>
  <c r="FR239" i="7"/>
  <c r="FR240" i="7"/>
  <c r="FR241" i="7"/>
  <c r="FR242" i="7"/>
  <c r="FR243" i="7"/>
  <c r="FR244" i="7"/>
  <c r="FR245" i="7"/>
  <c r="FR246" i="7"/>
  <c r="FR247" i="7"/>
  <c r="FR248" i="7"/>
  <c r="FR249" i="7"/>
  <c r="FR250" i="7"/>
  <c r="FR251" i="7"/>
  <c r="FR252" i="7"/>
  <c r="FR253" i="7"/>
  <c r="FR254" i="7"/>
  <c r="FR255" i="7"/>
  <c r="FR256" i="7"/>
  <c r="FR257" i="7"/>
  <c r="FR258" i="7"/>
  <c r="FR259" i="7"/>
  <c r="FR260" i="7"/>
  <c r="FR261" i="7"/>
  <c r="FR262" i="7"/>
  <c r="FR263" i="7"/>
  <c r="FR264" i="7"/>
  <c r="FR265" i="7"/>
  <c r="FR266" i="7"/>
  <c r="FR267" i="7"/>
  <c r="FR268" i="7"/>
  <c r="FR269" i="7"/>
  <c r="FR270" i="7"/>
  <c r="FR271" i="7"/>
  <c r="FR272" i="7"/>
  <c r="FR273" i="7"/>
  <c r="FR274" i="7"/>
  <c r="FR275" i="7"/>
  <c r="FR276" i="7"/>
  <c r="FR277" i="7"/>
  <c r="FR278" i="7"/>
  <c r="FR279" i="7"/>
  <c r="FR280" i="7"/>
  <c r="FR281" i="7"/>
  <c r="FR282" i="7"/>
  <c r="FR283" i="7"/>
  <c r="FR284" i="7"/>
  <c r="FR285" i="7"/>
  <c r="FR286" i="7"/>
  <c r="FR287" i="7"/>
  <c r="FR288" i="7"/>
  <c r="FR289" i="7"/>
  <c r="FR290" i="7"/>
  <c r="FR291" i="7"/>
  <c r="FR292" i="7"/>
  <c r="FR293" i="7"/>
  <c r="FR294" i="7"/>
  <c r="FR295" i="7"/>
  <c r="FR296" i="7"/>
  <c r="FR297" i="7"/>
  <c r="FR298" i="7"/>
  <c r="FR299" i="7"/>
  <c r="FR300" i="7"/>
  <c r="FR301" i="7"/>
  <c r="FR302" i="7"/>
  <c r="FR303" i="7"/>
  <c r="FR304" i="7"/>
  <c r="FR305" i="7"/>
  <c r="FR306" i="7"/>
  <c r="FR307" i="7"/>
  <c r="FR308" i="7"/>
  <c r="FR309" i="7"/>
  <c r="FR310" i="7"/>
  <c r="FR311" i="7"/>
  <c r="FR312" i="7"/>
  <c r="FR313" i="7"/>
  <c r="FR314" i="7"/>
  <c r="FR315" i="7"/>
  <c r="FR316" i="7"/>
  <c r="FR317" i="7"/>
  <c r="FR318" i="7"/>
  <c r="FR319" i="7"/>
  <c r="FR320" i="7"/>
  <c r="FR321" i="7"/>
  <c r="FR322" i="7"/>
  <c r="FR323" i="7"/>
  <c r="FR324" i="7"/>
  <c r="FR325" i="7"/>
  <c r="FR326" i="7"/>
  <c r="FR327" i="7"/>
  <c r="FR328" i="7"/>
  <c r="FR329" i="7"/>
  <c r="FR330" i="7"/>
  <c r="FR331" i="7"/>
  <c r="FR332" i="7"/>
  <c r="FR333" i="7"/>
  <c r="FR334" i="7"/>
  <c r="FR335" i="7"/>
  <c r="FR336" i="7"/>
  <c r="FR337" i="7"/>
  <c r="FR338" i="7"/>
  <c r="FR339" i="7"/>
  <c r="FR340" i="7"/>
  <c r="FR341" i="7"/>
  <c r="FR342" i="7"/>
  <c r="FR343" i="7"/>
  <c r="FR344" i="7"/>
  <c r="FR345" i="7"/>
  <c r="FR346" i="7"/>
  <c r="FR347" i="7"/>
  <c r="FR348" i="7"/>
  <c r="FR349" i="7"/>
  <c r="FR350" i="7"/>
  <c r="FR351" i="7"/>
  <c r="FR352" i="7"/>
  <c r="FR353" i="7"/>
  <c r="FR354" i="7"/>
  <c r="FR355" i="7"/>
  <c r="FR356" i="7"/>
  <c r="FR357" i="7"/>
  <c r="FR358" i="7"/>
  <c r="FR359" i="7"/>
  <c r="FR360" i="7"/>
  <c r="FR361" i="7"/>
  <c r="FR362" i="7"/>
  <c r="FR363" i="7"/>
  <c r="FR364" i="7"/>
  <c r="FR365" i="7"/>
  <c r="FR366" i="7"/>
  <c r="FR367" i="7"/>
  <c r="FR368" i="7"/>
  <c r="FR369" i="7"/>
  <c r="FR370" i="7"/>
  <c r="FR371" i="7"/>
  <c r="FR372" i="7"/>
  <c r="FR373" i="7"/>
  <c r="FR374" i="7"/>
  <c r="FR375" i="7"/>
  <c r="FR376" i="7"/>
  <c r="FR377" i="7"/>
  <c r="FR378" i="7"/>
  <c r="FR379" i="7"/>
  <c r="FR380" i="7"/>
  <c r="FR381" i="7"/>
  <c r="FR382" i="7"/>
  <c r="FR383" i="7"/>
  <c r="FR384" i="7"/>
  <c r="FR385" i="7"/>
  <c r="FR386" i="7"/>
  <c r="FR387" i="7"/>
  <c r="FR388" i="7"/>
  <c r="FR389" i="7"/>
  <c r="FR390" i="7"/>
  <c r="FR391" i="7"/>
  <c r="FR392" i="7"/>
  <c r="FR393" i="7"/>
  <c r="FR394" i="7"/>
  <c r="FR395" i="7"/>
  <c r="FR396" i="7"/>
  <c r="FR397" i="7"/>
  <c r="FR398" i="7"/>
  <c r="FR399" i="7"/>
  <c r="FR400" i="7"/>
  <c r="FR401" i="7"/>
  <c r="FR402" i="7"/>
  <c r="FR403" i="7"/>
  <c r="FR404" i="7"/>
  <c r="FR405" i="7"/>
  <c r="FR406" i="7"/>
  <c r="FR407" i="7"/>
  <c r="FR408" i="7"/>
  <c r="FR409" i="7"/>
  <c r="FR410" i="7"/>
  <c r="FR411" i="7"/>
  <c r="FR412" i="7"/>
  <c r="FR413" i="7"/>
  <c r="FR414" i="7"/>
  <c r="FR415" i="7"/>
  <c r="FR416" i="7"/>
  <c r="FR417" i="7"/>
  <c r="FR418" i="7"/>
  <c r="FR419" i="7"/>
  <c r="FR420" i="7"/>
  <c r="FR421" i="7"/>
  <c r="FR422" i="7"/>
  <c r="FR423" i="7"/>
  <c r="FR424" i="7"/>
  <c r="FR425" i="7"/>
  <c r="FR426" i="7"/>
  <c r="FR427" i="7"/>
  <c r="FR428" i="7"/>
  <c r="FR429" i="7"/>
  <c r="FR430" i="7"/>
  <c r="FR431" i="7"/>
  <c r="FR432" i="7"/>
  <c r="FR433" i="7"/>
  <c r="FR434" i="7"/>
  <c r="FR435" i="7"/>
  <c r="FR436" i="7"/>
  <c r="FR437" i="7"/>
  <c r="FR438" i="7"/>
  <c r="FR439" i="7"/>
  <c r="FR440" i="7"/>
  <c r="FR441" i="7"/>
  <c r="FR442" i="7"/>
  <c r="FR443" i="7"/>
  <c r="FR444" i="7"/>
  <c r="FR445" i="7"/>
  <c r="FR446" i="7"/>
  <c r="FR447" i="7"/>
  <c r="FR448" i="7"/>
  <c r="FR449" i="7"/>
  <c r="FR450" i="7"/>
  <c r="FR451" i="7"/>
  <c r="FR452" i="7"/>
  <c r="FR453" i="7"/>
  <c r="FR454" i="7"/>
  <c r="FR455" i="7"/>
  <c r="FR456" i="7"/>
  <c r="FR457" i="7"/>
  <c r="FR458" i="7"/>
  <c r="FR459" i="7"/>
  <c r="FR460" i="7"/>
  <c r="FR461" i="7"/>
  <c r="FR462" i="7"/>
  <c r="FR463" i="7"/>
  <c r="FR464" i="7"/>
  <c r="FR465" i="7"/>
  <c r="FR466" i="7"/>
  <c r="FR467" i="7"/>
  <c r="FR468" i="7"/>
  <c r="FR469" i="7"/>
  <c r="FR470" i="7"/>
  <c r="FR471" i="7"/>
  <c r="FR472" i="7"/>
  <c r="FR473" i="7"/>
  <c r="FR474" i="7"/>
  <c r="FR475" i="7"/>
  <c r="FR476" i="7"/>
  <c r="FR477" i="7"/>
  <c r="FR478" i="7"/>
  <c r="FR479" i="7"/>
  <c r="FR480" i="7"/>
  <c r="FR481" i="7"/>
  <c r="FR482" i="7"/>
  <c r="FR483" i="7"/>
  <c r="FR484" i="7"/>
  <c r="FR485" i="7"/>
  <c r="FR486" i="7"/>
  <c r="FR487" i="7"/>
  <c r="FR488" i="7"/>
  <c r="FR489" i="7"/>
  <c r="FR490" i="7"/>
  <c r="FR491" i="7"/>
  <c r="FR492" i="7"/>
  <c r="FR493" i="7"/>
  <c r="FR494" i="7"/>
  <c r="FR495" i="7"/>
  <c r="FR496" i="7"/>
  <c r="FR497" i="7"/>
  <c r="FR498" i="7"/>
  <c r="FR499" i="7"/>
  <c r="FR500" i="7"/>
  <c r="FR501" i="7"/>
  <c r="FR502" i="7"/>
  <c r="FR503" i="7"/>
  <c r="FR504" i="7"/>
  <c r="FR505" i="7"/>
  <c r="FR506" i="7"/>
  <c r="FR507" i="7"/>
  <c r="FR508" i="7"/>
  <c r="FR509" i="7"/>
  <c r="FR510" i="7"/>
  <c r="FR511" i="7"/>
  <c r="FR512" i="7"/>
  <c r="FR513" i="7"/>
  <c r="FR514" i="7"/>
  <c r="FR515" i="7"/>
  <c r="FR516" i="7"/>
  <c r="FR517" i="7"/>
  <c r="FR518" i="7"/>
  <c r="FR519" i="7"/>
  <c r="FR520" i="7"/>
  <c r="FR521" i="7"/>
  <c r="FR522" i="7"/>
  <c r="FR523" i="7"/>
  <c r="FR524" i="7"/>
  <c r="FR525" i="7"/>
  <c r="FR526" i="7"/>
  <c r="FR527" i="7"/>
  <c r="FR528" i="7"/>
  <c r="FR529" i="7"/>
  <c r="FR530" i="7"/>
  <c r="FR531" i="7"/>
  <c r="FR532" i="7"/>
  <c r="FR533" i="7"/>
  <c r="FR534" i="7"/>
  <c r="FR535" i="7"/>
  <c r="FR536" i="7"/>
  <c r="FR537" i="7"/>
  <c r="FR538" i="7"/>
  <c r="FR539" i="7"/>
  <c r="FR540" i="7"/>
  <c r="FR541" i="7"/>
  <c r="FR542" i="7"/>
  <c r="FR543" i="7"/>
  <c r="FR544" i="7"/>
  <c r="FR545" i="7"/>
  <c r="FR546" i="7"/>
  <c r="FR547" i="7"/>
  <c r="FR548" i="7"/>
  <c r="FR549" i="7"/>
  <c r="FR550" i="7"/>
  <c r="FR551" i="7"/>
  <c r="FR552" i="7"/>
  <c r="FR553" i="7"/>
  <c r="FR554" i="7"/>
  <c r="FR555" i="7"/>
  <c r="FR556" i="7"/>
  <c r="FR557" i="7"/>
  <c r="FR558" i="7"/>
  <c r="FR559" i="7"/>
  <c r="FR560" i="7"/>
  <c r="FR561" i="7"/>
  <c r="FR562" i="7"/>
  <c r="FR563" i="7"/>
  <c r="FR564" i="7"/>
  <c r="FR565" i="7"/>
  <c r="FR566" i="7"/>
  <c r="FR567" i="7"/>
  <c r="FR568" i="7"/>
  <c r="FR569" i="7"/>
  <c r="FR570" i="7"/>
  <c r="FR571" i="7"/>
  <c r="FR572" i="7"/>
  <c r="FR573" i="7"/>
  <c r="FR574" i="7"/>
  <c r="FR575" i="7"/>
  <c r="FR576" i="7"/>
  <c r="FR577" i="7"/>
  <c r="FR578" i="7"/>
  <c r="FR579" i="7"/>
  <c r="FR580" i="7"/>
  <c r="FR581" i="7"/>
  <c r="FR582" i="7"/>
  <c r="FR583" i="7"/>
  <c r="FR584" i="7"/>
  <c r="FR585" i="7"/>
  <c r="FR586" i="7"/>
  <c r="FR587" i="7"/>
  <c r="FR588" i="7"/>
  <c r="FR589" i="7"/>
  <c r="FR590" i="7"/>
  <c r="FR591" i="7"/>
  <c r="FR592" i="7"/>
  <c r="FR593" i="7"/>
  <c r="FR594" i="7"/>
  <c r="FR595" i="7"/>
  <c r="FR596" i="7"/>
  <c r="FR597" i="7"/>
  <c r="FR598" i="7"/>
  <c r="FR599" i="7"/>
  <c r="FR600" i="7"/>
  <c r="FR601" i="7"/>
  <c r="FR602" i="7"/>
  <c r="FR603" i="7"/>
  <c r="FR604" i="7"/>
  <c r="FR605" i="7"/>
  <c r="FR606" i="7"/>
  <c r="FR607" i="7"/>
  <c r="FR608" i="7"/>
  <c r="FR609" i="7"/>
  <c r="FR610" i="7"/>
  <c r="FR611" i="7"/>
  <c r="FR612" i="7"/>
  <c r="FR613" i="7"/>
  <c r="FR614" i="7"/>
  <c r="FR615" i="7"/>
  <c r="FR616" i="7"/>
  <c r="FR617" i="7"/>
  <c r="FR618" i="7"/>
  <c r="FR619" i="7"/>
  <c r="FR620" i="7"/>
  <c r="FR621" i="7"/>
  <c r="FR622" i="7"/>
  <c r="FR623" i="7"/>
  <c r="FR624" i="7"/>
  <c r="FR625" i="7"/>
  <c r="FR626" i="7"/>
  <c r="FR627" i="7"/>
  <c r="FR628" i="7"/>
  <c r="FR629" i="7"/>
  <c r="FR630" i="7"/>
  <c r="FR631" i="7"/>
  <c r="FR632" i="7"/>
  <c r="FR633" i="7"/>
  <c r="FR634" i="7"/>
  <c r="FR635" i="7"/>
  <c r="FR636" i="7"/>
  <c r="FR637" i="7"/>
  <c r="FR638" i="7"/>
  <c r="FR639" i="7"/>
  <c r="FR640" i="7"/>
  <c r="FR641" i="7"/>
  <c r="FR642" i="7"/>
  <c r="FR643" i="7"/>
  <c r="FR644" i="7"/>
  <c r="FR645" i="7"/>
  <c r="FR646" i="7"/>
  <c r="FR647" i="7"/>
  <c r="FR648" i="7"/>
  <c r="FR649" i="7"/>
  <c r="FR650" i="7"/>
  <c r="FR651" i="7"/>
  <c r="FR652" i="7"/>
  <c r="FR653" i="7"/>
  <c r="FR654" i="7"/>
  <c r="FR655" i="7"/>
  <c r="FR656" i="7"/>
  <c r="FR657" i="7"/>
  <c r="FR658" i="7"/>
  <c r="FR659" i="7"/>
  <c r="FR660" i="7"/>
  <c r="FR661" i="7"/>
  <c r="FR662" i="7"/>
  <c r="FR663" i="7"/>
  <c r="FR664" i="7"/>
  <c r="FR665" i="7"/>
  <c r="FR666" i="7"/>
  <c r="FR667" i="7"/>
  <c r="FR668" i="7"/>
  <c r="FR669" i="7"/>
  <c r="FR670" i="7"/>
  <c r="FR671" i="7"/>
  <c r="FR672" i="7"/>
  <c r="FR673" i="7"/>
  <c r="FR674" i="7"/>
  <c r="FR675" i="7"/>
  <c r="FR676" i="7"/>
  <c r="FR677" i="7"/>
  <c r="FR678" i="7"/>
  <c r="FR679" i="7"/>
  <c r="FR680" i="7"/>
  <c r="FR681" i="7"/>
  <c r="FR682" i="7"/>
  <c r="FR683" i="7"/>
  <c r="FR684" i="7"/>
  <c r="FR685" i="7"/>
  <c r="FR686" i="7"/>
  <c r="FR687" i="7"/>
  <c r="FR688" i="7"/>
  <c r="FR689" i="7"/>
  <c r="FR690" i="7"/>
  <c r="FR691" i="7"/>
  <c r="FR692" i="7"/>
  <c r="FR693" i="7"/>
  <c r="FR694" i="7"/>
  <c r="FR695" i="7"/>
  <c r="FR696" i="7"/>
  <c r="FR697" i="7"/>
  <c r="FR698" i="7"/>
  <c r="FR699" i="7"/>
  <c r="FR700" i="7"/>
  <c r="FR701" i="7"/>
  <c r="FR702" i="7"/>
  <c r="FR703" i="7"/>
  <c r="FR704" i="7"/>
  <c r="FR705" i="7"/>
  <c r="FR706" i="7"/>
  <c r="FR707" i="7"/>
  <c r="FR708" i="7"/>
  <c r="FR709" i="7"/>
  <c r="FR710" i="7"/>
  <c r="FR711" i="7"/>
  <c r="FR712" i="7"/>
  <c r="FR713" i="7"/>
  <c r="FR714" i="7"/>
  <c r="FR715" i="7"/>
  <c r="FR716" i="7"/>
  <c r="FR717" i="7"/>
  <c r="FR718" i="7"/>
  <c r="FR719" i="7"/>
  <c r="FR720" i="7"/>
  <c r="FR721" i="7"/>
  <c r="FR722" i="7"/>
  <c r="FR723" i="7"/>
  <c r="FR724" i="7"/>
  <c r="FR725" i="7"/>
  <c r="FR726" i="7"/>
  <c r="FR727" i="7"/>
  <c r="FR728" i="7"/>
  <c r="FR9" i="7"/>
  <c r="FA10" i="7"/>
  <c r="FA11" i="7"/>
  <c r="FA12" i="7"/>
  <c r="FA13" i="7"/>
  <c r="FA14" i="7"/>
  <c r="FA15" i="7"/>
  <c r="FA16" i="7"/>
  <c r="FA17" i="7"/>
  <c r="FA18" i="7"/>
  <c r="FA19" i="7"/>
  <c r="FA20" i="7"/>
  <c r="FA21" i="7"/>
  <c r="FA22" i="7"/>
  <c r="FA23" i="7"/>
  <c r="FA24" i="7"/>
  <c r="FA25" i="7"/>
  <c r="FA26" i="7"/>
  <c r="FA27" i="7"/>
  <c r="FA28" i="7"/>
  <c r="FA29" i="7"/>
  <c r="FA30" i="7"/>
  <c r="FA31" i="7"/>
  <c r="FA32" i="7"/>
  <c r="FA33" i="7"/>
  <c r="FA34" i="7"/>
  <c r="FA35" i="7"/>
  <c r="FA36" i="7"/>
  <c r="FA37" i="7"/>
  <c r="FA38" i="7"/>
  <c r="FA39" i="7"/>
  <c r="FA40" i="7"/>
  <c r="FA41" i="7"/>
  <c r="FA42" i="7"/>
  <c r="FA43" i="7"/>
  <c r="FA44" i="7"/>
  <c r="FA45" i="7"/>
  <c r="FA46" i="7"/>
  <c r="FA47" i="7"/>
  <c r="FA48" i="7"/>
  <c r="FA49" i="7"/>
  <c r="FA50" i="7"/>
  <c r="FA51" i="7"/>
  <c r="FA52" i="7"/>
  <c r="FA53" i="7"/>
  <c r="FA54" i="7"/>
  <c r="FA55" i="7"/>
  <c r="FA56" i="7"/>
  <c r="FA57" i="7"/>
  <c r="FA58" i="7"/>
  <c r="FA59" i="7"/>
  <c r="FA60" i="7"/>
  <c r="FA61" i="7"/>
  <c r="FA62" i="7"/>
  <c r="FA63" i="7"/>
  <c r="FA64" i="7"/>
  <c r="FA65" i="7"/>
  <c r="FA66" i="7"/>
  <c r="FA67" i="7"/>
  <c r="FA68" i="7"/>
  <c r="FA69" i="7"/>
  <c r="FA70" i="7"/>
  <c r="FA71" i="7"/>
  <c r="FA72" i="7"/>
  <c r="FA73" i="7"/>
  <c r="FA74" i="7"/>
  <c r="FA75" i="7"/>
  <c r="FA76" i="7"/>
  <c r="FA77" i="7"/>
  <c r="FA78" i="7"/>
  <c r="FA79" i="7"/>
  <c r="FA80" i="7"/>
  <c r="FA81" i="7"/>
  <c r="FA82" i="7"/>
  <c r="FA83" i="7"/>
  <c r="FA84" i="7"/>
  <c r="FA85" i="7"/>
  <c r="FA86" i="7"/>
  <c r="FA87" i="7"/>
  <c r="FA88" i="7"/>
  <c r="FA89" i="7"/>
  <c r="FA90" i="7"/>
  <c r="FA91" i="7"/>
  <c r="FA92" i="7"/>
  <c r="FA93" i="7"/>
  <c r="FA94" i="7"/>
  <c r="FA95" i="7"/>
  <c r="FA96" i="7"/>
  <c r="FA97" i="7"/>
  <c r="FA98" i="7"/>
  <c r="FA99" i="7"/>
  <c r="FA100" i="7"/>
  <c r="FA101" i="7"/>
  <c r="FA102" i="7"/>
  <c r="FA103" i="7"/>
  <c r="FA104" i="7"/>
  <c r="FA105" i="7"/>
  <c r="FA106" i="7"/>
  <c r="FA107" i="7"/>
  <c r="FA108" i="7"/>
  <c r="FA109" i="7"/>
  <c r="FA110" i="7"/>
  <c r="FA111" i="7"/>
  <c r="FA112" i="7"/>
  <c r="FA113" i="7"/>
  <c r="FA114" i="7"/>
  <c r="FA115" i="7"/>
  <c r="FA116" i="7"/>
  <c r="FA117" i="7"/>
  <c r="FA118" i="7"/>
  <c r="FA119" i="7"/>
  <c r="FA120" i="7"/>
  <c r="FA121" i="7"/>
  <c r="FA122" i="7"/>
  <c r="FA123" i="7"/>
  <c r="FA124" i="7"/>
  <c r="FA125" i="7"/>
  <c r="FA126" i="7"/>
  <c r="FA127" i="7"/>
  <c r="FA128" i="7"/>
  <c r="FA129" i="7"/>
  <c r="FA130" i="7"/>
  <c r="FA131" i="7"/>
  <c r="FA132" i="7"/>
  <c r="FA133" i="7"/>
  <c r="FA134" i="7"/>
  <c r="FA135" i="7"/>
  <c r="FA136" i="7"/>
  <c r="FA137" i="7"/>
  <c r="FA138" i="7"/>
  <c r="FA139" i="7"/>
  <c r="FA140" i="7"/>
  <c r="FA141" i="7"/>
  <c r="FA142" i="7"/>
  <c r="FA143" i="7"/>
  <c r="FA144" i="7"/>
  <c r="FA145" i="7"/>
  <c r="FA146" i="7"/>
  <c r="FA147" i="7"/>
  <c r="FA148" i="7"/>
  <c r="FA149" i="7"/>
  <c r="FA150" i="7"/>
  <c r="FA151" i="7"/>
  <c r="FA152" i="7"/>
  <c r="FA153" i="7"/>
  <c r="FA154" i="7"/>
  <c r="FA155" i="7"/>
  <c r="FA156" i="7"/>
  <c r="FA157" i="7"/>
  <c r="FA158" i="7"/>
  <c r="FA159" i="7"/>
  <c r="FA160" i="7"/>
  <c r="FA161" i="7"/>
  <c r="FA162" i="7"/>
  <c r="FA163" i="7"/>
  <c r="FA164" i="7"/>
  <c r="FA165" i="7"/>
  <c r="FA166" i="7"/>
  <c r="FA167" i="7"/>
  <c r="FA168" i="7"/>
  <c r="FA169" i="7"/>
  <c r="FA170" i="7"/>
  <c r="FA171" i="7"/>
  <c r="FA172" i="7"/>
  <c r="FA173" i="7"/>
  <c r="FA174" i="7"/>
  <c r="FA175" i="7"/>
  <c r="FA176" i="7"/>
  <c r="FA177" i="7"/>
  <c r="FA178" i="7"/>
  <c r="FA179" i="7"/>
  <c r="FA180" i="7"/>
  <c r="FA181" i="7"/>
  <c r="FA182" i="7"/>
  <c r="FA183" i="7"/>
  <c r="FA184" i="7"/>
  <c r="FA185" i="7"/>
  <c r="FA186" i="7"/>
  <c r="FA187" i="7"/>
  <c r="FA188" i="7"/>
  <c r="FA189" i="7"/>
  <c r="FA190" i="7"/>
  <c r="FA191" i="7"/>
  <c r="FA192" i="7"/>
  <c r="FA193" i="7"/>
  <c r="FA194" i="7"/>
  <c r="FA195" i="7"/>
  <c r="FA196" i="7"/>
  <c r="FA197" i="7"/>
  <c r="FA198" i="7"/>
  <c r="FA199" i="7"/>
  <c r="FA200" i="7"/>
  <c r="FA201" i="7"/>
  <c r="FA202" i="7"/>
  <c r="FA203" i="7"/>
  <c r="FA204" i="7"/>
  <c r="FA205" i="7"/>
  <c r="FA206" i="7"/>
  <c r="FA207" i="7"/>
  <c r="FA208" i="7"/>
  <c r="FA209" i="7"/>
  <c r="FA210" i="7"/>
  <c r="FA211" i="7"/>
  <c r="FA212" i="7"/>
  <c r="FA213" i="7"/>
  <c r="FA214" i="7"/>
  <c r="FA215" i="7"/>
  <c r="FA216" i="7"/>
  <c r="FA217" i="7"/>
  <c r="FA218" i="7"/>
  <c r="FA219" i="7"/>
  <c r="FA220" i="7"/>
  <c r="FA221" i="7"/>
  <c r="FA222" i="7"/>
  <c r="FA223" i="7"/>
  <c r="FA224" i="7"/>
  <c r="FA225" i="7"/>
  <c r="FA226" i="7"/>
  <c r="FA227" i="7"/>
  <c r="FA228" i="7"/>
  <c r="FA229" i="7"/>
  <c r="FA230" i="7"/>
  <c r="FA231" i="7"/>
  <c r="FA232" i="7"/>
  <c r="FA233" i="7"/>
  <c r="FA234" i="7"/>
  <c r="FA235" i="7"/>
  <c r="FA236" i="7"/>
  <c r="FA237" i="7"/>
  <c r="FA238" i="7"/>
  <c r="FA239" i="7"/>
  <c r="FA240" i="7"/>
  <c r="FA241" i="7"/>
  <c r="FA242" i="7"/>
  <c r="FA243" i="7"/>
  <c r="FA244" i="7"/>
  <c r="FA245" i="7"/>
  <c r="FA246" i="7"/>
  <c r="FA247" i="7"/>
  <c r="FA248" i="7"/>
  <c r="FA249" i="7"/>
  <c r="FA250" i="7"/>
  <c r="FA251" i="7"/>
  <c r="FA252" i="7"/>
  <c r="FA253" i="7"/>
  <c r="FA254" i="7"/>
  <c r="FA255" i="7"/>
  <c r="FA256" i="7"/>
  <c r="FA257" i="7"/>
  <c r="FA258" i="7"/>
  <c r="FA259" i="7"/>
  <c r="FA260" i="7"/>
  <c r="FA261" i="7"/>
  <c r="FA262" i="7"/>
  <c r="FA263" i="7"/>
  <c r="FA264" i="7"/>
  <c r="FA265" i="7"/>
  <c r="FA266" i="7"/>
  <c r="FA267" i="7"/>
  <c r="FA268" i="7"/>
  <c r="FA269" i="7"/>
  <c r="FA270" i="7"/>
  <c r="FA271" i="7"/>
  <c r="FA272" i="7"/>
  <c r="FA273" i="7"/>
  <c r="FA274" i="7"/>
  <c r="FA275" i="7"/>
  <c r="FA276" i="7"/>
  <c r="FA277" i="7"/>
  <c r="FA278" i="7"/>
  <c r="FA279" i="7"/>
  <c r="FA280" i="7"/>
  <c r="FA281" i="7"/>
  <c r="FA282" i="7"/>
  <c r="FA283" i="7"/>
  <c r="FA284" i="7"/>
  <c r="FA285" i="7"/>
  <c r="FA286" i="7"/>
  <c r="FA287" i="7"/>
  <c r="FA288" i="7"/>
  <c r="FA289" i="7"/>
  <c r="FA290" i="7"/>
  <c r="FA291" i="7"/>
  <c r="FA292" i="7"/>
  <c r="FA293" i="7"/>
  <c r="FA294" i="7"/>
  <c r="FA295" i="7"/>
  <c r="FA296" i="7"/>
  <c r="FA297" i="7"/>
  <c r="FA298" i="7"/>
  <c r="FA299" i="7"/>
  <c r="FA300" i="7"/>
  <c r="FA301" i="7"/>
  <c r="FA302" i="7"/>
  <c r="FA303" i="7"/>
  <c r="FA304" i="7"/>
  <c r="FA305" i="7"/>
  <c r="FA306" i="7"/>
  <c r="FA307" i="7"/>
  <c r="FA308" i="7"/>
  <c r="FA309" i="7"/>
  <c r="FA310" i="7"/>
  <c r="FA311" i="7"/>
  <c r="FA312" i="7"/>
  <c r="FA313" i="7"/>
  <c r="FA314" i="7"/>
  <c r="FA315" i="7"/>
  <c r="FA316" i="7"/>
  <c r="FA317" i="7"/>
  <c r="FA318" i="7"/>
  <c r="FA319" i="7"/>
  <c r="FA320" i="7"/>
  <c r="FA321" i="7"/>
  <c r="FA322" i="7"/>
  <c r="FA323" i="7"/>
  <c r="FA324" i="7"/>
  <c r="FA325" i="7"/>
  <c r="FA326" i="7"/>
  <c r="FA327" i="7"/>
  <c r="FA328" i="7"/>
  <c r="FA329" i="7"/>
  <c r="FA330" i="7"/>
  <c r="FA331" i="7"/>
  <c r="FA332" i="7"/>
  <c r="FA333" i="7"/>
  <c r="FA334" i="7"/>
  <c r="FA335" i="7"/>
  <c r="FA336" i="7"/>
  <c r="FA337" i="7"/>
  <c r="FA338" i="7"/>
  <c r="FA339" i="7"/>
  <c r="FA340" i="7"/>
  <c r="FA341" i="7"/>
  <c r="FA342" i="7"/>
  <c r="FA343" i="7"/>
  <c r="FA344" i="7"/>
  <c r="FA345" i="7"/>
  <c r="FA346" i="7"/>
  <c r="FA347" i="7"/>
  <c r="FA348" i="7"/>
  <c r="FA349" i="7"/>
  <c r="FA350" i="7"/>
  <c r="FA351" i="7"/>
  <c r="FA352" i="7"/>
  <c r="FA353" i="7"/>
  <c r="FA354" i="7"/>
  <c r="FA355" i="7"/>
  <c r="FA356" i="7"/>
  <c r="FA357" i="7"/>
  <c r="FA358" i="7"/>
  <c r="FA359" i="7"/>
  <c r="FA360" i="7"/>
  <c r="FA361" i="7"/>
  <c r="FA362" i="7"/>
  <c r="FA363" i="7"/>
  <c r="FA364" i="7"/>
  <c r="FA365" i="7"/>
  <c r="FA366" i="7"/>
  <c r="FA367" i="7"/>
  <c r="FA368" i="7"/>
  <c r="FA369" i="7"/>
  <c r="FA370" i="7"/>
  <c r="FA371" i="7"/>
  <c r="FA372" i="7"/>
  <c r="FA373" i="7"/>
  <c r="FA374" i="7"/>
  <c r="FA375" i="7"/>
  <c r="FA376" i="7"/>
  <c r="FA377" i="7"/>
  <c r="FA378" i="7"/>
  <c r="FA379" i="7"/>
  <c r="FA380" i="7"/>
  <c r="FA381" i="7"/>
  <c r="FA382" i="7"/>
  <c r="FA383" i="7"/>
  <c r="FA384" i="7"/>
  <c r="FA385" i="7"/>
  <c r="FA386" i="7"/>
  <c r="FA387" i="7"/>
  <c r="FA388" i="7"/>
  <c r="FA389" i="7"/>
  <c r="FA390" i="7"/>
  <c r="FA391" i="7"/>
  <c r="FA392" i="7"/>
  <c r="FA393" i="7"/>
  <c r="FA394" i="7"/>
  <c r="FA395" i="7"/>
  <c r="FA396" i="7"/>
  <c r="FA397" i="7"/>
  <c r="FA398" i="7"/>
  <c r="FA399" i="7"/>
  <c r="FA400" i="7"/>
  <c r="FA401" i="7"/>
  <c r="FA402" i="7"/>
  <c r="FA403" i="7"/>
  <c r="FA404" i="7"/>
  <c r="FA405" i="7"/>
  <c r="FA406" i="7"/>
  <c r="FA407" i="7"/>
  <c r="FA408" i="7"/>
  <c r="FA409" i="7"/>
  <c r="FA410" i="7"/>
  <c r="FA411" i="7"/>
  <c r="FA412" i="7"/>
  <c r="FA413" i="7"/>
  <c r="FA414" i="7"/>
  <c r="FA415" i="7"/>
  <c r="FA416" i="7"/>
  <c r="FA417" i="7"/>
  <c r="FA418" i="7"/>
  <c r="FA419" i="7"/>
  <c r="FA420" i="7"/>
  <c r="FA421" i="7"/>
  <c r="FA422" i="7"/>
  <c r="FA423" i="7"/>
  <c r="FA424" i="7"/>
  <c r="FA425" i="7"/>
  <c r="FA426" i="7"/>
  <c r="FA427" i="7"/>
  <c r="FA428" i="7"/>
  <c r="FA429" i="7"/>
  <c r="FA430" i="7"/>
  <c r="FA431" i="7"/>
  <c r="FA432" i="7"/>
  <c r="FA433" i="7"/>
  <c r="FA434" i="7"/>
  <c r="FA435" i="7"/>
  <c r="FA436" i="7"/>
  <c r="FA437" i="7"/>
  <c r="FA438" i="7"/>
  <c r="FA439" i="7"/>
  <c r="FA440" i="7"/>
  <c r="FA441" i="7"/>
  <c r="FA442" i="7"/>
  <c r="FA443" i="7"/>
  <c r="FA444" i="7"/>
  <c r="FA445" i="7"/>
  <c r="FA446" i="7"/>
  <c r="FA447" i="7"/>
  <c r="FA448" i="7"/>
  <c r="FA449" i="7"/>
  <c r="FA450" i="7"/>
  <c r="FA451" i="7"/>
  <c r="FA452" i="7"/>
  <c r="FA453" i="7"/>
  <c r="FA454" i="7"/>
  <c r="FA455" i="7"/>
  <c r="FA456" i="7"/>
  <c r="FA457" i="7"/>
  <c r="FA458" i="7"/>
  <c r="FA459" i="7"/>
  <c r="FA460" i="7"/>
  <c r="FA461" i="7"/>
  <c r="FA462" i="7"/>
  <c r="FA463" i="7"/>
  <c r="FA464" i="7"/>
  <c r="FA465" i="7"/>
  <c r="FA466" i="7"/>
  <c r="FA467" i="7"/>
  <c r="FA468" i="7"/>
  <c r="FA469" i="7"/>
  <c r="FA470" i="7"/>
  <c r="FA471" i="7"/>
  <c r="FA472" i="7"/>
  <c r="FA473" i="7"/>
  <c r="FA474" i="7"/>
  <c r="FA475" i="7"/>
  <c r="FA476" i="7"/>
  <c r="FA477" i="7"/>
  <c r="FA478" i="7"/>
  <c r="FA479" i="7"/>
  <c r="FA480" i="7"/>
  <c r="FA481" i="7"/>
  <c r="FA482" i="7"/>
  <c r="FA483" i="7"/>
  <c r="FA484" i="7"/>
  <c r="FA485" i="7"/>
  <c r="FA486" i="7"/>
  <c r="FA487" i="7"/>
  <c r="FA488" i="7"/>
  <c r="FA489" i="7"/>
  <c r="FA490" i="7"/>
  <c r="FA491" i="7"/>
  <c r="FA492" i="7"/>
  <c r="FA493" i="7"/>
  <c r="FA494" i="7"/>
  <c r="FA495" i="7"/>
  <c r="FA496" i="7"/>
  <c r="FA497" i="7"/>
  <c r="FA498" i="7"/>
  <c r="FA499" i="7"/>
  <c r="FA500" i="7"/>
  <c r="FA501" i="7"/>
  <c r="FA502" i="7"/>
  <c r="FA503" i="7"/>
  <c r="FA504" i="7"/>
  <c r="FA505" i="7"/>
  <c r="FA506" i="7"/>
  <c r="FA507" i="7"/>
  <c r="FA508" i="7"/>
  <c r="FA509" i="7"/>
  <c r="FA510" i="7"/>
  <c r="FA511" i="7"/>
  <c r="FA512" i="7"/>
  <c r="FA513" i="7"/>
  <c r="FA514" i="7"/>
  <c r="FA515" i="7"/>
  <c r="FA516" i="7"/>
  <c r="FA517" i="7"/>
  <c r="FA518" i="7"/>
  <c r="FA519" i="7"/>
  <c r="FA520" i="7"/>
  <c r="FA521" i="7"/>
  <c r="FA522" i="7"/>
  <c r="FA523" i="7"/>
  <c r="FA524" i="7"/>
  <c r="FA525" i="7"/>
  <c r="FA526" i="7"/>
  <c r="FA527" i="7"/>
  <c r="FA528" i="7"/>
  <c r="FA529" i="7"/>
  <c r="FA530" i="7"/>
  <c r="FA531" i="7"/>
  <c r="FA532" i="7"/>
  <c r="FA533" i="7"/>
  <c r="FA534" i="7"/>
  <c r="FA535" i="7"/>
  <c r="FA536" i="7"/>
  <c r="FA537" i="7"/>
  <c r="FA538" i="7"/>
  <c r="FA539" i="7"/>
  <c r="FA540" i="7"/>
  <c r="FA541" i="7"/>
  <c r="FA542" i="7"/>
  <c r="FA543" i="7"/>
  <c r="FA544" i="7"/>
  <c r="FA545" i="7"/>
  <c r="FA546" i="7"/>
  <c r="FA547" i="7"/>
  <c r="FA548" i="7"/>
  <c r="FA549" i="7"/>
  <c r="FA550" i="7"/>
  <c r="FA551" i="7"/>
  <c r="FA552" i="7"/>
  <c r="FA553" i="7"/>
  <c r="FA554" i="7"/>
  <c r="FA555" i="7"/>
  <c r="FA556" i="7"/>
  <c r="FA557" i="7"/>
  <c r="FA558" i="7"/>
  <c r="FA559" i="7"/>
  <c r="FA560" i="7"/>
  <c r="FA561" i="7"/>
  <c r="FA562" i="7"/>
  <c r="FA563" i="7"/>
  <c r="FA564" i="7"/>
  <c r="FA565" i="7"/>
  <c r="FA566" i="7"/>
  <c r="FA567" i="7"/>
  <c r="FA568" i="7"/>
  <c r="FA569" i="7"/>
  <c r="FA570" i="7"/>
  <c r="FA571" i="7"/>
  <c r="FA572" i="7"/>
  <c r="FA573" i="7"/>
  <c r="FA574" i="7"/>
  <c r="FA575" i="7"/>
  <c r="FA576" i="7"/>
  <c r="FA577" i="7"/>
  <c r="FA578" i="7"/>
  <c r="FA579" i="7"/>
  <c r="FA580" i="7"/>
  <c r="FA581" i="7"/>
  <c r="FA582" i="7"/>
  <c r="FA583" i="7"/>
  <c r="FA584" i="7"/>
  <c r="FA585" i="7"/>
  <c r="FA586" i="7"/>
  <c r="FA587" i="7"/>
  <c r="FA588" i="7"/>
  <c r="FA589" i="7"/>
  <c r="FA590" i="7"/>
  <c r="FA591" i="7"/>
  <c r="FA592" i="7"/>
  <c r="FA593" i="7"/>
  <c r="FA594" i="7"/>
  <c r="FA595" i="7"/>
  <c r="FA596" i="7"/>
  <c r="FA597" i="7"/>
  <c r="FA598" i="7"/>
  <c r="FA599" i="7"/>
  <c r="FA600" i="7"/>
  <c r="FA601" i="7"/>
  <c r="FA602" i="7"/>
  <c r="FA603" i="7"/>
  <c r="FA604" i="7"/>
  <c r="FA605" i="7"/>
  <c r="FA606" i="7"/>
  <c r="FA607" i="7"/>
  <c r="FA608" i="7"/>
  <c r="FA609" i="7"/>
  <c r="FA610" i="7"/>
  <c r="FA611" i="7"/>
  <c r="FA612" i="7"/>
  <c r="FA613" i="7"/>
  <c r="FA614" i="7"/>
  <c r="FA615" i="7"/>
  <c r="FA616" i="7"/>
  <c r="FA617" i="7"/>
  <c r="FA618" i="7"/>
  <c r="FA619" i="7"/>
  <c r="FA620" i="7"/>
  <c r="FA621" i="7"/>
  <c r="FA622" i="7"/>
  <c r="FA623" i="7"/>
  <c r="FA624" i="7"/>
  <c r="FA625" i="7"/>
  <c r="FA626" i="7"/>
  <c r="FA627" i="7"/>
  <c r="FA628" i="7"/>
  <c r="FA629" i="7"/>
  <c r="FA630" i="7"/>
  <c r="FA631" i="7"/>
  <c r="FA632" i="7"/>
  <c r="FA633" i="7"/>
  <c r="FA634" i="7"/>
  <c r="FA635" i="7"/>
  <c r="FA636" i="7"/>
  <c r="FA637" i="7"/>
  <c r="FA638" i="7"/>
  <c r="FA639" i="7"/>
  <c r="FA640" i="7"/>
  <c r="FA641" i="7"/>
  <c r="FA642" i="7"/>
  <c r="FA643" i="7"/>
  <c r="FA644" i="7"/>
  <c r="FA645" i="7"/>
  <c r="FA646" i="7"/>
  <c r="FA647" i="7"/>
  <c r="FA648" i="7"/>
  <c r="FA649" i="7"/>
  <c r="FA650" i="7"/>
  <c r="FA651" i="7"/>
  <c r="FA652" i="7"/>
  <c r="FA653" i="7"/>
  <c r="FA654" i="7"/>
  <c r="FA655" i="7"/>
  <c r="FA656" i="7"/>
  <c r="FA657" i="7"/>
  <c r="FA658" i="7"/>
  <c r="FA659" i="7"/>
  <c r="FA660" i="7"/>
  <c r="FA661" i="7"/>
  <c r="FA662" i="7"/>
  <c r="FA663" i="7"/>
  <c r="FA664" i="7"/>
  <c r="FA665" i="7"/>
  <c r="FA666" i="7"/>
  <c r="FA667" i="7"/>
  <c r="FA668" i="7"/>
  <c r="FA669" i="7"/>
  <c r="FA670" i="7"/>
  <c r="FA671" i="7"/>
  <c r="FA672" i="7"/>
  <c r="FA673" i="7"/>
  <c r="FA674" i="7"/>
  <c r="FA675" i="7"/>
  <c r="FA676" i="7"/>
  <c r="FA677" i="7"/>
  <c r="FA678" i="7"/>
  <c r="FA679" i="7"/>
  <c r="FA680" i="7"/>
  <c r="FA681" i="7"/>
  <c r="FA682" i="7"/>
  <c r="FA683" i="7"/>
  <c r="FA684" i="7"/>
  <c r="FA685" i="7"/>
  <c r="FA686" i="7"/>
  <c r="FA687" i="7"/>
  <c r="FA688" i="7"/>
  <c r="FA689" i="7"/>
  <c r="FA690" i="7"/>
  <c r="FA691" i="7"/>
  <c r="FA692" i="7"/>
  <c r="FA693" i="7"/>
  <c r="FA694" i="7"/>
  <c r="FA695" i="7"/>
  <c r="FA696" i="7"/>
  <c r="FA697" i="7"/>
  <c r="FA698" i="7"/>
  <c r="FA699" i="7"/>
  <c r="FA700" i="7"/>
  <c r="FA701" i="7"/>
  <c r="FA702" i="7"/>
  <c r="FA703" i="7"/>
  <c r="FA704" i="7"/>
  <c r="FA705" i="7"/>
  <c r="FA706" i="7"/>
  <c r="FA707" i="7"/>
  <c r="FA708" i="7"/>
  <c r="FA709" i="7"/>
  <c r="FA710" i="7"/>
  <c r="FA711" i="7"/>
  <c r="FA712" i="7"/>
  <c r="FA713" i="7"/>
  <c r="FA714" i="7"/>
  <c r="FA715" i="7"/>
  <c r="FA716" i="7"/>
  <c r="FA717" i="7"/>
  <c r="FA718" i="7"/>
  <c r="FA719" i="7"/>
  <c r="FA720" i="7"/>
  <c r="FA721" i="7"/>
  <c r="FA722" i="7"/>
  <c r="FA723" i="7"/>
  <c r="FA724" i="7"/>
  <c r="FA725" i="7"/>
  <c r="FA726" i="7"/>
  <c r="FA727" i="7"/>
  <c r="FA728" i="7"/>
  <c r="FA729" i="7"/>
  <c r="FA730" i="7"/>
  <c r="FA731" i="7"/>
  <c r="FA732" i="7"/>
  <c r="FA733" i="7"/>
  <c r="FA734" i="7"/>
  <c r="FA735" i="7"/>
  <c r="FA736" i="7"/>
  <c r="FA737" i="7"/>
  <c r="FA738" i="7"/>
  <c r="FA739" i="7"/>
  <c r="FA740" i="7"/>
  <c r="FA741" i="7"/>
  <c r="FA742" i="7"/>
  <c r="FA743" i="7"/>
  <c r="FA744" i="7"/>
  <c r="FA745" i="7"/>
  <c r="FA746" i="7"/>
  <c r="FA747" i="7"/>
  <c r="FA748" i="7"/>
  <c r="FA749" i="7"/>
  <c r="FA750" i="7"/>
  <c r="FA751" i="7"/>
  <c r="FA752" i="7"/>
  <c r="FA9" i="7"/>
  <c r="EJ10" i="7"/>
  <c r="EJ11" i="7"/>
  <c r="EJ12" i="7"/>
  <c r="EJ13" i="7"/>
  <c r="EJ14" i="7"/>
  <c r="EJ15" i="7"/>
  <c r="EJ16" i="7"/>
  <c r="EJ17" i="7"/>
  <c r="EJ18" i="7"/>
  <c r="EJ19" i="7"/>
  <c r="EJ20" i="7"/>
  <c r="EJ21" i="7"/>
  <c r="EJ22" i="7"/>
  <c r="EJ23" i="7"/>
  <c r="EJ24" i="7"/>
  <c r="EJ25" i="7"/>
  <c r="EJ26" i="7"/>
  <c r="EJ27" i="7"/>
  <c r="EJ28" i="7"/>
  <c r="EJ29" i="7"/>
  <c r="EJ30" i="7"/>
  <c r="EJ31" i="7"/>
  <c r="EJ32" i="7"/>
  <c r="EJ33" i="7"/>
  <c r="EJ34" i="7"/>
  <c r="EJ35" i="7"/>
  <c r="EJ36" i="7"/>
  <c r="EJ37" i="7"/>
  <c r="EJ38" i="7"/>
  <c r="EJ39" i="7"/>
  <c r="EJ40" i="7"/>
  <c r="EJ41" i="7"/>
  <c r="EJ42" i="7"/>
  <c r="EJ43" i="7"/>
  <c r="EJ44" i="7"/>
  <c r="EJ45" i="7"/>
  <c r="EJ46" i="7"/>
  <c r="EJ47" i="7"/>
  <c r="EJ48" i="7"/>
  <c r="EJ49" i="7"/>
  <c r="EJ50" i="7"/>
  <c r="EJ51" i="7"/>
  <c r="EJ52" i="7"/>
  <c r="EJ53" i="7"/>
  <c r="EJ54" i="7"/>
  <c r="EJ55" i="7"/>
  <c r="EJ56" i="7"/>
  <c r="EJ57" i="7"/>
  <c r="EJ58" i="7"/>
  <c r="EJ59" i="7"/>
  <c r="EJ60" i="7"/>
  <c r="EJ61" i="7"/>
  <c r="EJ62" i="7"/>
  <c r="EJ63" i="7"/>
  <c r="EJ64" i="7"/>
  <c r="EJ65" i="7"/>
  <c r="EJ66" i="7"/>
  <c r="EJ67" i="7"/>
  <c r="EJ68" i="7"/>
  <c r="EJ69" i="7"/>
  <c r="EJ70" i="7"/>
  <c r="EJ71" i="7"/>
  <c r="EJ72" i="7"/>
  <c r="EJ73" i="7"/>
  <c r="EJ74" i="7"/>
  <c r="EJ75" i="7"/>
  <c r="EJ76" i="7"/>
  <c r="EJ77" i="7"/>
  <c r="EJ78" i="7"/>
  <c r="EJ79" i="7"/>
  <c r="EJ80" i="7"/>
  <c r="EJ81" i="7"/>
  <c r="EJ82" i="7"/>
  <c r="EJ83" i="7"/>
  <c r="EJ84" i="7"/>
  <c r="EJ85" i="7"/>
  <c r="EJ86" i="7"/>
  <c r="EJ87" i="7"/>
  <c r="EJ88" i="7"/>
  <c r="EJ89" i="7"/>
  <c r="EJ90" i="7"/>
  <c r="EJ91" i="7"/>
  <c r="EJ92" i="7"/>
  <c r="EJ93" i="7"/>
  <c r="EJ94" i="7"/>
  <c r="EJ95" i="7"/>
  <c r="EJ96" i="7"/>
  <c r="EJ97" i="7"/>
  <c r="EJ98" i="7"/>
  <c r="EJ99" i="7"/>
  <c r="EJ100" i="7"/>
  <c r="EJ101" i="7"/>
  <c r="EJ102" i="7"/>
  <c r="EJ103" i="7"/>
  <c r="EJ104" i="7"/>
  <c r="EJ105" i="7"/>
  <c r="EJ106" i="7"/>
  <c r="EJ107" i="7"/>
  <c r="EJ108" i="7"/>
  <c r="EJ109" i="7"/>
  <c r="EJ110" i="7"/>
  <c r="EJ111" i="7"/>
  <c r="EJ112" i="7"/>
  <c r="EJ113" i="7"/>
  <c r="EJ114" i="7"/>
  <c r="EJ115" i="7"/>
  <c r="EJ116" i="7"/>
  <c r="EJ117" i="7"/>
  <c r="EJ118" i="7"/>
  <c r="EJ119" i="7"/>
  <c r="EJ120" i="7"/>
  <c r="EJ121" i="7"/>
  <c r="EJ122" i="7"/>
  <c r="EJ123" i="7"/>
  <c r="EJ124" i="7"/>
  <c r="EJ125" i="7"/>
  <c r="EJ126" i="7"/>
  <c r="EJ127" i="7"/>
  <c r="EJ128" i="7"/>
  <c r="EJ129" i="7"/>
  <c r="EJ130" i="7"/>
  <c r="EJ131" i="7"/>
  <c r="EJ132" i="7"/>
  <c r="EJ133" i="7"/>
  <c r="EJ134" i="7"/>
  <c r="EJ135" i="7"/>
  <c r="EJ136" i="7"/>
  <c r="EJ137" i="7"/>
  <c r="EJ138" i="7"/>
  <c r="EJ139" i="7"/>
  <c r="EJ140" i="7"/>
  <c r="EJ141" i="7"/>
  <c r="EJ142" i="7"/>
  <c r="EJ143" i="7"/>
  <c r="EJ144" i="7"/>
  <c r="EJ145" i="7"/>
  <c r="EJ146" i="7"/>
  <c r="EJ147" i="7"/>
  <c r="EJ148" i="7"/>
  <c r="EJ149" i="7"/>
  <c r="EJ150" i="7"/>
  <c r="EJ151" i="7"/>
  <c r="EJ152" i="7"/>
  <c r="EJ153" i="7"/>
  <c r="EJ154" i="7"/>
  <c r="EJ155" i="7"/>
  <c r="EJ156" i="7"/>
  <c r="EJ157" i="7"/>
  <c r="EJ158" i="7"/>
  <c r="EJ159" i="7"/>
  <c r="EJ160" i="7"/>
  <c r="EJ161" i="7"/>
  <c r="EJ162" i="7"/>
  <c r="EJ163" i="7"/>
  <c r="EJ164" i="7"/>
  <c r="EJ165" i="7"/>
  <c r="EJ166" i="7"/>
  <c r="EJ167" i="7"/>
  <c r="EJ168" i="7"/>
  <c r="EJ169" i="7"/>
  <c r="EJ170" i="7"/>
  <c r="EJ171" i="7"/>
  <c r="EJ172" i="7"/>
  <c r="EJ173" i="7"/>
  <c r="EJ174" i="7"/>
  <c r="EJ175" i="7"/>
  <c r="EJ176" i="7"/>
  <c r="EJ177" i="7"/>
  <c r="EJ178" i="7"/>
  <c r="EJ179" i="7"/>
  <c r="EJ180" i="7"/>
  <c r="EJ181" i="7"/>
  <c r="EJ182" i="7"/>
  <c r="EJ183" i="7"/>
  <c r="EJ184" i="7"/>
  <c r="EJ185" i="7"/>
  <c r="EJ186" i="7"/>
  <c r="EJ187" i="7"/>
  <c r="EJ188" i="7"/>
  <c r="EJ189" i="7"/>
  <c r="EJ190" i="7"/>
  <c r="EJ191" i="7"/>
  <c r="EJ192" i="7"/>
  <c r="EJ193" i="7"/>
  <c r="EJ194" i="7"/>
  <c r="EJ195" i="7"/>
  <c r="EJ196" i="7"/>
  <c r="EJ197" i="7"/>
  <c r="EJ198" i="7"/>
  <c r="EJ199" i="7"/>
  <c r="EJ200" i="7"/>
  <c r="EJ201" i="7"/>
  <c r="EJ202" i="7"/>
  <c r="EJ203" i="7"/>
  <c r="EJ204" i="7"/>
  <c r="EJ205" i="7"/>
  <c r="EJ206" i="7"/>
  <c r="EJ207" i="7"/>
  <c r="EJ208" i="7"/>
  <c r="EJ209" i="7"/>
  <c r="EJ210" i="7"/>
  <c r="EJ211" i="7"/>
  <c r="EJ212" i="7"/>
  <c r="EJ213" i="7"/>
  <c r="EJ214" i="7"/>
  <c r="EJ215" i="7"/>
  <c r="EJ216" i="7"/>
  <c r="EJ217" i="7"/>
  <c r="EJ218" i="7"/>
  <c r="EJ219" i="7"/>
  <c r="EJ220" i="7"/>
  <c r="EJ221" i="7"/>
  <c r="EJ222" i="7"/>
  <c r="EJ223" i="7"/>
  <c r="EJ224" i="7"/>
  <c r="EJ225" i="7"/>
  <c r="EJ226" i="7"/>
  <c r="EJ227" i="7"/>
  <c r="EJ228" i="7"/>
  <c r="EJ229" i="7"/>
  <c r="EJ230" i="7"/>
  <c r="EJ231" i="7"/>
  <c r="EJ232" i="7"/>
  <c r="EJ233" i="7"/>
  <c r="EJ234" i="7"/>
  <c r="EJ235" i="7"/>
  <c r="EJ236" i="7"/>
  <c r="EJ237" i="7"/>
  <c r="EJ238" i="7"/>
  <c r="EJ239" i="7"/>
  <c r="EJ240" i="7"/>
  <c r="EJ241" i="7"/>
  <c r="EJ242" i="7"/>
  <c r="EJ243" i="7"/>
  <c r="EJ244" i="7"/>
  <c r="EJ245" i="7"/>
  <c r="EJ246" i="7"/>
  <c r="EJ247" i="7"/>
  <c r="EJ248" i="7"/>
  <c r="EJ249" i="7"/>
  <c r="EJ250" i="7"/>
  <c r="EJ251" i="7"/>
  <c r="EJ252" i="7"/>
  <c r="EJ253" i="7"/>
  <c r="EJ254" i="7"/>
  <c r="EJ255" i="7"/>
  <c r="EJ256" i="7"/>
  <c r="EJ257" i="7"/>
  <c r="EJ258" i="7"/>
  <c r="EJ259" i="7"/>
  <c r="EJ260" i="7"/>
  <c r="EJ261" i="7"/>
  <c r="EJ262" i="7"/>
  <c r="EJ263" i="7"/>
  <c r="EJ264" i="7"/>
  <c r="EJ265" i="7"/>
  <c r="EJ266" i="7"/>
  <c r="EJ267" i="7"/>
  <c r="EJ268" i="7"/>
  <c r="EJ269" i="7"/>
  <c r="EJ270" i="7"/>
  <c r="EJ271" i="7"/>
  <c r="EJ272" i="7"/>
  <c r="EJ273" i="7"/>
  <c r="EJ274" i="7"/>
  <c r="EJ275" i="7"/>
  <c r="EJ276" i="7"/>
  <c r="EJ277" i="7"/>
  <c r="EJ278" i="7"/>
  <c r="EJ279" i="7"/>
  <c r="EJ280" i="7"/>
  <c r="EJ281" i="7"/>
  <c r="EJ282" i="7"/>
  <c r="EJ283" i="7"/>
  <c r="EJ284" i="7"/>
  <c r="EJ285" i="7"/>
  <c r="EJ286" i="7"/>
  <c r="EJ287" i="7"/>
  <c r="EJ288" i="7"/>
  <c r="EJ289" i="7"/>
  <c r="EJ290" i="7"/>
  <c r="EJ291" i="7"/>
  <c r="EJ292" i="7"/>
  <c r="EJ293" i="7"/>
  <c r="EJ294" i="7"/>
  <c r="EJ295" i="7"/>
  <c r="EJ296" i="7"/>
  <c r="EJ297" i="7"/>
  <c r="EJ298" i="7"/>
  <c r="EJ299" i="7"/>
  <c r="EJ300" i="7"/>
  <c r="EJ301" i="7"/>
  <c r="EJ302" i="7"/>
  <c r="EJ303" i="7"/>
  <c r="EJ304" i="7"/>
  <c r="EJ305" i="7"/>
  <c r="EJ306" i="7"/>
  <c r="EJ307" i="7"/>
  <c r="EJ308" i="7"/>
  <c r="EJ309" i="7"/>
  <c r="EJ310" i="7"/>
  <c r="EJ311" i="7"/>
  <c r="EJ312" i="7"/>
  <c r="EJ313" i="7"/>
  <c r="EJ314" i="7"/>
  <c r="EJ315" i="7"/>
  <c r="EJ316" i="7"/>
  <c r="EJ317" i="7"/>
  <c r="EJ318" i="7"/>
  <c r="EJ319" i="7"/>
  <c r="EJ320" i="7"/>
  <c r="EJ321" i="7"/>
  <c r="EJ322" i="7"/>
  <c r="EJ323" i="7"/>
  <c r="EJ324" i="7"/>
  <c r="EJ325" i="7"/>
  <c r="EJ326" i="7"/>
  <c r="EJ327" i="7"/>
  <c r="EJ328" i="7"/>
  <c r="EJ329" i="7"/>
  <c r="EJ330" i="7"/>
  <c r="EJ331" i="7"/>
  <c r="EJ332" i="7"/>
  <c r="EJ333" i="7"/>
  <c r="EJ334" i="7"/>
  <c r="EJ335" i="7"/>
  <c r="EJ336" i="7"/>
  <c r="EJ337" i="7"/>
  <c r="EJ338" i="7"/>
  <c r="EJ339" i="7"/>
  <c r="EJ340" i="7"/>
  <c r="EJ341" i="7"/>
  <c r="EJ342" i="7"/>
  <c r="EJ343" i="7"/>
  <c r="EJ344" i="7"/>
  <c r="EJ345" i="7"/>
  <c r="EJ346" i="7"/>
  <c r="EJ347" i="7"/>
  <c r="EJ348" i="7"/>
  <c r="EJ349" i="7"/>
  <c r="EJ350" i="7"/>
  <c r="EJ351" i="7"/>
  <c r="EJ352" i="7"/>
  <c r="EJ353" i="7"/>
  <c r="EJ354" i="7"/>
  <c r="EJ355" i="7"/>
  <c r="EJ356" i="7"/>
  <c r="EJ357" i="7"/>
  <c r="EJ358" i="7"/>
  <c r="EJ359" i="7"/>
  <c r="EJ360" i="7"/>
  <c r="EJ361" i="7"/>
  <c r="EJ362" i="7"/>
  <c r="EJ363" i="7"/>
  <c r="EJ364" i="7"/>
  <c r="EJ365" i="7"/>
  <c r="EJ366" i="7"/>
  <c r="EJ367" i="7"/>
  <c r="EJ368" i="7"/>
  <c r="EJ369" i="7"/>
  <c r="EJ370" i="7"/>
  <c r="EJ371" i="7"/>
  <c r="EJ372" i="7"/>
  <c r="EJ373" i="7"/>
  <c r="EJ374" i="7"/>
  <c r="EJ375" i="7"/>
  <c r="EJ376" i="7"/>
  <c r="EJ377" i="7"/>
  <c r="EJ378" i="7"/>
  <c r="EJ379" i="7"/>
  <c r="EJ380" i="7"/>
  <c r="EJ381" i="7"/>
  <c r="EJ382" i="7"/>
  <c r="EJ383" i="7"/>
  <c r="EJ384" i="7"/>
  <c r="EJ385" i="7"/>
  <c r="EJ386" i="7"/>
  <c r="EJ387" i="7"/>
  <c r="EJ388" i="7"/>
  <c r="EJ389" i="7"/>
  <c r="EJ390" i="7"/>
  <c r="EJ391" i="7"/>
  <c r="EJ392" i="7"/>
  <c r="EJ393" i="7"/>
  <c r="EJ394" i="7"/>
  <c r="EJ395" i="7"/>
  <c r="EJ396" i="7"/>
  <c r="EJ397" i="7"/>
  <c r="EJ398" i="7"/>
  <c r="EJ399" i="7"/>
  <c r="EJ400" i="7"/>
  <c r="EJ401" i="7"/>
  <c r="EJ402" i="7"/>
  <c r="EJ403" i="7"/>
  <c r="EJ404" i="7"/>
  <c r="EJ405" i="7"/>
  <c r="EJ406" i="7"/>
  <c r="EJ407" i="7"/>
  <c r="EJ408" i="7"/>
  <c r="EJ409" i="7"/>
  <c r="EJ410" i="7"/>
  <c r="EJ411" i="7"/>
  <c r="EJ412" i="7"/>
  <c r="EJ413" i="7"/>
  <c r="EJ414" i="7"/>
  <c r="EJ415" i="7"/>
  <c r="EJ416" i="7"/>
  <c r="EJ417" i="7"/>
  <c r="EJ418" i="7"/>
  <c r="EJ419" i="7"/>
  <c r="EJ420" i="7"/>
  <c r="EJ421" i="7"/>
  <c r="EJ422" i="7"/>
  <c r="EJ423" i="7"/>
  <c r="EJ424" i="7"/>
  <c r="EJ425" i="7"/>
  <c r="EJ426" i="7"/>
  <c r="EJ427" i="7"/>
  <c r="EJ428" i="7"/>
  <c r="EJ429" i="7"/>
  <c r="EJ430" i="7"/>
  <c r="EJ431" i="7"/>
  <c r="EJ432" i="7"/>
  <c r="EJ433" i="7"/>
  <c r="EJ434" i="7"/>
  <c r="EJ435" i="7"/>
  <c r="EJ436" i="7"/>
  <c r="EJ437" i="7"/>
  <c r="EJ438" i="7"/>
  <c r="EJ439" i="7"/>
  <c r="EJ440" i="7"/>
  <c r="EJ441" i="7"/>
  <c r="EJ442" i="7"/>
  <c r="EJ443" i="7"/>
  <c r="EJ444" i="7"/>
  <c r="EJ445" i="7"/>
  <c r="EJ446" i="7"/>
  <c r="EJ447" i="7"/>
  <c r="EJ448" i="7"/>
  <c r="EJ449" i="7"/>
  <c r="EJ450" i="7"/>
  <c r="EJ451" i="7"/>
  <c r="EJ452" i="7"/>
  <c r="EJ453" i="7"/>
  <c r="EJ454" i="7"/>
  <c r="EJ455" i="7"/>
  <c r="EJ456" i="7"/>
  <c r="EJ457" i="7"/>
  <c r="EJ458" i="7"/>
  <c r="EJ459" i="7"/>
  <c r="EJ460" i="7"/>
  <c r="EJ461" i="7"/>
  <c r="EJ462" i="7"/>
  <c r="EJ463" i="7"/>
  <c r="EJ464" i="7"/>
  <c r="EJ465" i="7"/>
  <c r="EJ466" i="7"/>
  <c r="EJ467" i="7"/>
  <c r="EJ468" i="7"/>
  <c r="EJ469" i="7"/>
  <c r="EJ470" i="7"/>
  <c r="EJ471" i="7"/>
  <c r="EJ472" i="7"/>
  <c r="EJ473" i="7"/>
  <c r="EJ474" i="7"/>
  <c r="EJ475" i="7"/>
  <c r="EJ476" i="7"/>
  <c r="EJ477" i="7"/>
  <c r="EJ478" i="7"/>
  <c r="EJ479" i="7"/>
  <c r="EJ480" i="7"/>
  <c r="EJ481" i="7"/>
  <c r="EJ482" i="7"/>
  <c r="EJ483" i="7"/>
  <c r="EJ484" i="7"/>
  <c r="EJ485" i="7"/>
  <c r="EJ486" i="7"/>
  <c r="EJ487" i="7"/>
  <c r="EJ488" i="7"/>
  <c r="EJ489" i="7"/>
  <c r="EJ490" i="7"/>
  <c r="EJ491" i="7"/>
  <c r="EJ492" i="7"/>
  <c r="EJ493" i="7"/>
  <c r="EJ494" i="7"/>
  <c r="EJ495" i="7"/>
  <c r="EJ496" i="7"/>
  <c r="EJ497" i="7"/>
  <c r="EJ498" i="7"/>
  <c r="EJ499" i="7"/>
  <c r="EJ500" i="7"/>
  <c r="EJ501" i="7"/>
  <c r="EJ502" i="7"/>
  <c r="EJ503" i="7"/>
  <c r="EJ504" i="7"/>
  <c r="EJ505" i="7"/>
  <c r="EJ506" i="7"/>
  <c r="EJ507" i="7"/>
  <c r="EJ508" i="7"/>
  <c r="EJ509" i="7"/>
  <c r="EJ510" i="7"/>
  <c r="EJ511" i="7"/>
  <c r="EJ512" i="7"/>
  <c r="EJ513" i="7"/>
  <c r="EJ514" i="7"/>
  <c r="EJ515" i="7"/>
  <c r="EJ516" i="7"/>
  <c r="EJ517" i="7"/>
  <c r="EJ518" i="7"/>
  <c r="EJ519" i="7"/>
  <c r="EJ520" i="7"/>
  <c r="EJ521" i="7"/>
  <c r="EJ522" i="7"/>
  <c r="EJ523" i="7"/>
  <c r="EJ524" i="7"/>
  <c r="EJ525" i="7"/>
  <c r="EJ526" i="7"/>
  <c r="EJ527" i="7"/>
  <c r="EJ528" i="7"/>
  <c r="EJ529" i="7"/>
  <c r="EJ530" i="7"/>
  <c r="EJ531" i="7"/>
  <c r="EJ532" i="7"/>
  <c r="EJ533" i="7"/>
  <c r="EJ534" i="7"/>
  <c r="EJ535" i="7"/>
  <c r="EJ536" i="7"/>
  <c r="EJ537" i="7"/>
  <c r="EJ538" i="7"/>
  <c r="EJ539" i="7"/>
  <c r="EJ540" i="7"/>
  <c r="EJ541" i="7"/>
  <c r="EJ542" i="7"/>
  <c r="EJ543" i="7"/>
  <c r="EJ544" i="7"/>
  <c r="EJ545" i="7"/>
  <c r="EJ546" i="7"/>
  <c r="EJ547" i="7"/>
  <c r="EJ548" i="7"/>
  <c r="EJ549" i="7"/>
  <c r="EJ550" i="7"/>
  <c r="EJ551" i="7"/>
  <c r="EJ552" i="7"/>
  <c r="EJ553" i="7"/>
  <c r="EJ554" i="7"/>
  <c r="EJ555" i="7"/>
  <c r="EJ556" i="7"/>
  <c r="EJ557" i="7"/>
  <c r="EJ558" i="7"/>
  <c r="EJ559" i="7"/>
  <c r="EJ560" i="7"/>
  <c r="EJ561" i="7"/>
  <c r="EJ562" i="7"/>
  <c r="EJ563" i="7"/>
  <c r="EJ564" i="7"/>
  <c r="EJ565" i="7"/>
  <c r="EJ566" i="7"/>
  <c r="EJ567" i="7"/>
  <c r="EJ568" i="7"/>
  <c r="EJ569" i="7"/>
  <c r="EJ570" i="7"/>
  <c r="EJ571" i="7"/>
  <c r="EJ572" i="7"/>
  <c r="EJ573" i="7"/>
  <c r="EJ574" i="7"/>
  <c r="EJ575" i="7"/>
  <c r="EJ576" i="7"/>
  <c r="EJ577" i="7"/>
  <c r="EJ578" i="7"/>
  <c r="EJ579" i="7"/>
  <c r="EJ580" i="7"/>
  <c r="EJ581" i="7"/>
  <c r="EJ582" i="7"/>
  <c r="EJ583" i="7"/>
  <c r="EJ584" i="7"/>
  <c r="EJ585" i="7"/>
  <c r="EJ586" i="7"/>
  <c r="EJ587" i="7"/>
  <c r="EJ588" i="7"/>
  <c r="EJ589" i="7"/>
  <c r="EJ590" i="7"/>
  <c r="EJ591" i="7"/>
  <c r="EJ592" i="7"/>
  <c r="EJ593" i="7"/>
  <c r="EJ594" i="7"/>
  <c r="EJ595" i="7"/>
  <c r="EJ596" i="7"/>
  <c r="EJ597" i="7"/>
  <c r="EJ598" i="7"/>
  <c r="EJ599" i="7"/>
  <c r="EJ600" i="7"/>
  <c r="EJ601" i="7"/>
  <c r="EJ602" i="7"/>
  <c r="EJ603" i="7"/>
  <c r="EJ604" i="7"/>
  <c r="EJ605" i="7"/>
  <c r="EJ606" i="7"/>
  <c r="EJ607" i="7"/>
  <c r="EJ608" i="7"/>
  <c r="EJ609" i="7"/>
  <c r="EJ610" i="7"/>
  <c r="EJ611" i="7"/>
  <c r="EJ612" i="7"/>
  <c r="EJ613" i="7"/>
  <c r="EJ614" i="7"/>
  <c r="EJ615" i="7"/>
  <c r="EJ616" i="7"/>
  <c r="EJ617" i="7"/>
  <c r="EJ618" i="7"/>
  <c r="EJ619" i="7"/>
  <c r="EJ620" i="7"/>
  <c r="EJ621" i="7"/>
  <c r="EJ622" i="7"/>
  <c r="EJ623" i="7"/>
  <c r="EJ624" i="7"/>
  <c r="EJ625" i="7"/>
  <c r="EJ626" i="7"/>
  <c r="EJ627" i="7"/>
  <c r="EJ628" i="7"/>
  <c r="EJ629" i="7"/>
  <c r="EJ630" i="7"/>
  <c r="EJ631" i="7"/>
  <c r="EJ632" i="7"/>
  <c r="EJ633" i="7"/>
  <c r="EJ634" i="7"/>
  <c r="EJ635" i="7"/>
  <c r="EJ636" i="7"/>
  <c r="EJ637" i="7"/>
  <c r="EJ638" i="7"/>
  <c r="EJ639" i="7"/>
  <c r="EJ640" i="7"/>
  <c r="EJ641" i="7"/>
  <c r="EJ642" i="7"/>
  <c r="EJ643" i="7"/>
  <c r="EJ644" i="7"/>
  <c r="EJ645" i="7"/>
  <c r="EJ646" i="7"/>
  <c r="EJ647" i="7"/>
  <c r="EJ648" i="7"/>
  <c r="EJ649" i="7"/>
  <c r="EJ650" i="7"/>
  <c r="EJ651" i="7"/>
  <c r="EJ652" i="7"/>
  <c r="EJ653" i="7"/>
  <c r="EJ654" i="7"/>
  <c r="EJ655" i="7"/>
  <c r="EJ656" i="7"/>
  <c r="EJ657" i="7"/>
  <c r="EJ658" i="7"/>
  <c r="EJ659" i="7"/>
  <c r="EJ660" i="7"/>
  <c r="EJ661" i="7"/>
  <c r="EJ662" i="7"/>
  <c r="EJ663" i="7"/>
  <c r="EJ664" i="7"/>
  <c r="EJ665" i="7"/>
  <c r="EJ666" i="7"/>
  <c r="EJ667" i="7"/>
  <c r="EJ668" i="7"/>
  <c r="EJ669" i="7"/>
  <c r="EJ670" i="7"/>
  <c r="EJ671" i="7"/>
  <c r="EJ672" i="7"/>
  <c r="EJ673" i="7"/>
  <c r="EJ674" i="7"/>
  <c r="EJ675" i="7"/>
  <c r="EJ676" i="7"/>
  <c r="EJ677" i="7"/>
  <c r="EJ678" i="7"/>
  <c r="EJ679" i="7"/>
  <c r="EJ680" i="7"/>
  <c r="EJ681" i="7"/>
  <c r="EJ682" i="7"/>
  <c r="EJ683" i="7"/>
  <c r="EJ684" i="7"/>
  <c r="EJ685" i="7"/>
  <c r="EJ686" i="7"/>
  <c r="EJ687" i="7"/>
  <c r="EJ688" i="7"/>
  <c r="EJ689" i="7"/>
  <c r="EJ690" i="7"/>
  <c r="EJ691" i="7"/>
  <c r="EJ692" i="7"/>
  <c r="EJ693" i="7"/>
  <c r="EJ694" i="7"/>
  <c r="EJ695" i="7"/>
  <c r="EJ696" i="7"/>
  <c r="EJ697" i="7"/>
  <c r="EJ698" i="7"/>
  <c r="EJ699" i="7"/>
  <c r="EJ700" i="7"/>
  <c r="EJ701" i="7"/>
  <c r="EJ702" i="7"/>
  <c r="EJ703" i="7"/>
  <c r="EJ704" i="7"/>
  <c r="EJ705" i="7"/>
  <c r="EJ706" i="7"/>
  <c r="EJ707" i="7"/>
  <c r="EJ708" i="7"/>
  <c r="EJ709" i="7"/>
  <c r="EJ710" i="7"/>
  <c r="EJ711" i="7"/>
  <c r="EJ712" i="7"/>
  <c r="EJ713" i="7"/>
  <c r="EJ714" i="7"/>
  <c r="EJ715" i="7"/>
  <c r="EJ716" i="7"/>
  <c r="EJ717" i="7"/>
  <c r="EJ718" i="7"/>
  <c r="EJ719" i="7"/>
  <c r="EJ720" i="7"/>
  <c r="EJ721" i="7"/>
  <c r="EJ722" i="7"/>
  <c r="EJ723" i="7"/>
  <c r="EJ724" i="7"/>
  <c r="EJ725" i="7"/>
  <c r="EJ726" i="7"/>
  <c r="EJ727" i="7"/>
  <c r="EJ728" i="7"/>
  <c r="EJ9" i="7"/>
  <c r="DS10" i="7"/>
  <c r="DS11" i="7"/>
  <c r="DS12" i="7"/>
  <c r="DS13" i="7"/>
  <c r="DS14" i="7"/>
  <c r="DS15" i="7"/>
  <c r="DS16" i="7"/>
  <c r="DS17" i="7"/>
  <c r="DS18" i="7"/>
  <c r="DS19" i="7"/>
  <c r="DS20" i="7"/>
  <c r="DS21" i="7"/>
  <c r="DS22" i="7"/>
  <c r="DS23" i="7"/>
  <c r="DS24" i="7"/>
  <c r="DS25" i="7"/>
  <c r="DS26" i="7"/>
  <c r="DS27" i="7"/>
  <c r="DS28" i="7"/>
  <c r="DS29" i="7"/>
  <c r="DS30" i="7"/>
  <c r="DS31" i="7"/>
  <c r="DS32" i="7"/>
  <c r="DS33" i="7"/>
  <c r="DS34" i="7"/>
  <c r="DS35" i="7"/>
  <c r="DS36" i="7"/>
  <c r="DS37" i="7"/>
  <c r="DS38" i="7"/>
  <c r="DS39" i="7"/>
  <c r="DS40" i="7"/>
  <c r="DS41" i="7"/>
  <c r="DS42" i="7"/>
  <c r="DS43" i="7"/>
  <c r="DS44" i="7"/>
  <c r="DS45" i="7"/>
  <c r="DS46" i="7"/>
  <c r="DS47" i="7"/>
  <c r="DS48" i="7"/>
  <c r="DS49" i="7"/>
  <c r="DS50" i="7"/>
  <c r="DS51" i="7"/>
  <c r="DS52" i="7"/>
  <c r="DS53" i="7"/>
  <c r="DS54" i="7"/>
  <c r="DS55" i="7"/>
  <c r="DS56" i="7"/>
  <c r="DS57" i="7"/>
  <c r="DS58" i="7"/>
  <c r="DS59" i="7"/>
  <c r="DS60" i="7"/>
  <c r="DS61" i="7"/>
  <c r="DS62" i="7"/>
  <c r="DS63" i="7"/>
  <c r="DS64" i="7"/>
  <c r="DS65" i="7"/>
  <c r="DS66" i="7"/>
  <c r="DS67" i="7"/>
  <c r="DS68" i="7"/>
  <c r="DS69" i="7"/>
  <c r="DS70" i="7"/>
  <c r="DS71" i="7"/>
  <c r="DS72" i="7"/>
  <c r="DS73" i="7"/>
  <c r="DS74" i="7"/>
  <c r="DS75" i="7"/>
  <c r="DS76" i="7"/>
  <c r="DS77" i="7"/>
  <c r="DS78" i="7"/>
  <c r="DS79" i="7"/>
  <c r="DS80" i="7"/>
  <c r="DS81" i="7"/>
  <c r="DS82" i="7"/>
  <c r="DS83" i="7"/>
  <c r="DS84" i="7"/>
  <c r="DS85" i="7"/>
  <c r="DS86" i="7"/>
  <c r="DS87" i="7"/>
  <c r="DS88" i="7"/>
  <c r="DS89" i="7"/>
  <c r="DS90" i="7"/>
  <c r="DS91" i="7"/>
  <c r="DS92" i="7"/>
  <c r="DS93" i="7"/>
  <c r="DS94" i="7"/>
  <c r="DS95" i="7"/>
  <c r="DS96" i="7"/>
  <c r="DS97" i="7"/>
  <c r="DS98" i="7"/>
  <c r="DS99" i="7"/>
  <c r="DS100" i="7"/>
  <c r="DS101" i="7"/>
  <c r="DS102" i="7"/>
  <c r="DS103" i="7"/>
  <c r="DS104" i="7"/>
  <c r="DS105" i="7"/>
  <c r="DS106" i="7"/>
  <c r="DS107" i="7"/>
  <c r="DS108" i="7"/>
  <c r="DS109" i="7"/>
  <c r="DS110" i="7"/>
  <c r="DS111" i="7"/>
  <c r="DS112" i="7"/>
  <c r="DS113" i="7"/>
  <c r="DS114" i="7"/>
  <c r="DS115" i="7"/>
  <c r="DS116" i="7"/>
  <c r="DS117" i="7"/>
  <c r="DS118" i="7"/>
  <c r="DS119" i="7"/>
  <c r="DS120" i="7"/>
  <c r="DS121" i="7"/>
  <c r="DS122" i="7"/>
  <c r="DS123" i="7"/>
  <c r="DS124" i="7"/>
  <c r="DS125" i="7"/>
  <c r="DS126" i="7"/>
  <c r="DS127" i="7"/>
  <c r="DS128" i="7"/>
  <c r="DS129" i="7"/>
  <c r="DS130" i="7"/>
  <c r="DS131" i="7"/>
  <c r="DS132" i="7"/>
  <c r="DS133" i="7"/>
  <c r="DS134" i="7"/>
  <c r="DS135" i="7"/>
  <c r="DS136" i="7"/>
  <c r="DS137" i="7"/>
  <c r="DS138" i="7"/>
  <c r="DS139" i="7"/>
  <c r="DS140" i="7"/>
  <c r="DS141" i="7"/>
  <c r="DS142" i="7"/>
  <c r="DS143" i="7"/>
  <c r="DS144" i="7"/>
  <c r="DS145" i="7"/>
  <c r="DS146" i="7"/>
  <c r="DS147" i="7"/>
  <c r="DS148" i="7"/>
  <c r="DS149" i="7"/>
  <c r="DS150" i="7"/>
  <c r="DS151" i="7"/>
  <c r="DS152" i="7"/>
  <c r="DS153" i="7"/>
  <c r="DS154" i="7"/>
  <c r="DS155" i="7"/>
  <c r="DS156" i="7"/>
  <c r="DS157" i="7"/>
  <c r="DS158" i="7"/>
  <c r="DS159" i="7"/>
  <c r="DS160" i="7"/>
  <c r="DS161" i="7"/>
  <c r="DS162" i="7"/>
  <c r="DS163" i="7"/>
  <c r="DS164" i="7"/>
  <c r="DS165" i="7"/>
  <c r="DS166" i="7"/>
  <c r="DS167" i="7"/>
  <c r="DS168" i="7"/>
  <c r="DS169" i="7"/>
  <c r="DS170" i="7"/>
  <c r="DS171" i="7"/>
  <c r="DS172" i="7"/>
  <c r="DS173" i="7"/>
  <c r="DS174" i="7"/>
  <c r="DS175" i="7"/>
  <c r="DS176" i="7"/>
  <c r="DS177" i="7"/>
  <c r="DS178" i="7"/>
  <c r="DS179" i="7"/>
  <c r="DS180" i="7"/>
  <c r="DS181" i="7"/>
  <c r="DS182" i="7"/>
  <c r="DS183" i="7"/>
  <c r="DS184" i="7"/>
  <c r="DS185" i="7"/>
  <c r="DS186" i="7"/>
  <c r="DS187" i="7"/>
  <c r="DS188" i="7"/>
  <c r="DS189" i="7"/>
  <c r="DS190" i="7"/>
  <c r="DS191" i="7"/>
  <c r="DS192" i="7"/>
  <c r="DS193" i="7"/>
  <c r="DS194" i="7"/>
  <c r="DS195" i="7"/>
  <c r="DS196" i="7"/>
  <c r="DS197" i="7"/>
  <c r="DS198" i="7"/>
  <c r="DS199" i="7"/>
  <c r="DS200" i="7"/>
  <c r="DS201" i="7"/>
  <c r="DS202" i="7"/>
  <c r="DS203" i="7"/>
  <c r="DS204" i="7"/>
  <c r="DS205" i="7"/>
  <c r="DS206" i="7"/>
  <c r="DS207" i="7"/>
  <c r="DS208" i="7"/>
  <c r="DS209" i="7"/>
  <c r="DS210" i="7"/>
  <c r="DS211" i="7"/>
  <c r="DS212" i="7"/>
  <c r="DS213" i="7"/>
  <c r="DS214" i="7"/>
  <c r="DS215" i="7"/>
  <c r="DS216" i="7"/>
  <c r="DS217" i="7"/>
  <c r="DS218" i="7"/>
  <c r="DS219" i="7"/>
  <c r="DS220" i="7"/>
  <c r="DS221" i="7"/>
  <c r="DS222" i="7"/>
  <c r="DS223" i="7"/>
  <c r="DS224" i="7"/>
  <c r="DS225" i="7"/>
  <c r="DS226" i="7"/>
  <c r="DS227" i="7"/>
  <c r="DS228" i="7"/>
  <c r="DS229" i="7"/>
  <c r="DS230" i="7"/>
  <c r="DS231" i="7"/>
  <c r="DS232" i="7"/>
  <c r="DS233" i="7"/>
  <c r="DS234" i="7"/>
  <c r="DS235" i="7"/>
  <c r="DS236" i="7"/>
  <c r="DS237" i="7"/>
  <c r="DS238" i="7"/>
  <c r="DS239" i="7"/>
  <c r="DS240" i="7"/>
  <c r="DS241" i="7"/>
  <c r="DS242" i="7"/>
  <c r="DS243" i="7"/>
  <c r="DS244" i="7"/>
  <c r="DS245" i="7"/>
  <c r="DS246" i="7"/>
  <c r="DS247" i="7"/>
  <c r="DS248" i="7"/>
  <c r="DS249" i="7"/>
  <c r="DS250" i="7"/>
  <c r="DS251" i="7"/>
  <c r="DS252" i="7"/>
  <c r="DS253" i="7"/>
  <c r="DS254" i="7"/>
  <c r="DS255" i="7"/>
  <c r="DS256" i="7"/>
  <c r="DS257" i="7"/>
  <c r="DS258" i="7"/>
  <c r="DS259" i="7"/>
  <c r="DS260" i="7"/>
  <c r="DS261" i="7"/>
  <c r="DS262" i="7"/>
  <c r="DS263" i="7"/>
  <c r="DS264" i="7"/>
  <c r="DS265" i="7"/>
  <c r="DS266" i="7"/>
  <c r="DS267" i="7"/>
  <c r="DS268" i="7"/>
  <c r="DS269" i="7"/>
  <c r="DS270" i="7"/>
  <c r="DS271" i="7"/>
  <c r="DS272" i="7"/>
  <c r="DS273" i="7"/>
  <c r="DS274" i="7"/>
  <c r="DS275" i="7"/>
  <c r="DS276" i="7"/>
  <c r="DS277" i="7"/>
  <c r="DS278" i="7"/>
  <c r="DS279" i="7"/>
  <c r="DS280" i="7"/>
  <c r="DS281" i="7"/>
  <c r="DS282" i="7"/>
  <c r="DS283" i="7"/>
  <c r="DS284" i="7"/>
  <c r="DS285" i="7"/>
  <c r="DS286" i="7"/>
  <c r="DS287" i="7"/>
  <c r="DS288" i="7"/>
  <c r="DS289" i="7"/>
  <c r="DS290" i="7"/>
  <c r="DS291" i="7"/>
  <c r="DS292" i="7"/>
  <c r="DS293" i="7"/>
  <c r="DS294" i="7"/>
  <c r="DS295" i="7"/>
  <c r="DS296" i="7"/>
  <c r="DS297" i="7"/>
  <c r="DS298" i="7"/>
  <c r="DS299" i="7"/>
  <c r="DS300" i="7"/>
  <c r="DS301" i="7"/>
  <c r="DS302" i="7"/>
  <c r="DS303" i="7"/>
  <c r="DS304" i="7"/>
  <c r="DS305" i="7"/>
  <c r="DS306" i="7"/>
  <c r="DS307" i="7"/>
  <c r="DS308" i="7"/>
  <c r="DS309" i="7"/>
  <c r="DS310" i="7"/>
  <c r="DS311" i="7"/>
  <c r="DS312" i="7"/>
  <c r="DS313" i="7"/>
  <c r="DS314" i="7"/>
  <c r="DS315" i="7"/>
  <c r="DS316" i="7"/>
  <c r="DS317" i="7"/>
  <c r="DS318" i="7"/>
  <c r="DS319" i="7"/>
  <c r="DS320" i="7"/>
  <c r="DS321" i="7"/>
  <c r="DS322" i="7"/>
  <c r="DS323" i="7"/>
  <c r="DS324" i="7"/>
  <c r="DS325" i="7"/>
  <c r="DS326" i="7"/>
  <c r="DS327" i="7"/>
  <c r="DS328" i="7"/>
  <c r="DS329" i="7"/>
  <c r="DS330" i="7"/>
  <c r="DS331" i="7"/>
  <c r="DS332" i="7"/>
  <c r="DS333" i="7"/>
  <c r="DS334" i="7"/>
  <c r="DS335" i="7"/>
  <c r="DS336" i="7"/>
  <c r="DS337" i="7"/>
  <c r="DS338" i="7"/>
  <c r="DS339" i="7"/>
  <c r="DS340" i="7"/>
  <c r="DS341" i="7"/>
  <c r="DS342" i="7"/>
  <c r="DS343" i="7"/>
  <c r="DS344" i="7"/>
  <c r="DS345" i="7"/>
  <c r="DS346" i="7"/>
  <c r="DS347" i="7"/>
  <c r="DS348" i="7"/>
  <c r="DS349" i="7"/>
  <c r="DS350" i="7"/>
  <c r="DS351" i="7"/>
  <c r="DS352" i="7"/>
  <c r="DS353" i="7"/>
  <c r="DS354" i="7"/>
  <c r="DS355" i="7"/>
  <c r="DS356" i="7"/>
  <c r="DS357" i="7"/>
  <c r="DS358" i="7"/>
  <c r="DS359" i="7"/>
  <c r="DS360" i="7"/>
  <c r="DS361" i="7"/>
  <c r="DS362" i="7"/>
  <c r="DS363" i="7"/>
  <c r="DS364" i="7"/>
  <c r="DS365" i="7"/>
  <c r="DS366" i="7"/>
  <c r="DS367" i="7"/>
  <c r="DS368" i="7"/>
  <c r="DS369" i="7"/>
  <c r="DS370" i="7"/>
  <c r="DS371" i="7"/>
  <c r="DS372" i="7"/>
  <c r="DS373" i="7"/>
  <c r="DS374" i="7"/>
  <c r="DS375" i="7"/>
  <c r="DS376" i="7"/>
  <c r="DS377" i="7"/>
  <c r="DS378" i="7"/>
  <c r="DS379" i="7"/>
  <c r="DS380" i="7"/>
  <c r="DS381" i="7"/>
  <c r="DS382" i="7"/>
  <c r="DS383" i="7"/>
  <c r="DS384" i="7"/>
  <c r="DS385" i="7"/>
  <c r="DS386" i="7"/>
  <c r="DS387" i="7"/>
  <c r="DS388" i="7"/>
  <c r="DS389" i="7"/>
  <c r="DS390" i="7"/>
  <c r="DS391" i="7"/>
  <c r="DS392" i="7"/>
  <c r="DS393" i="7"/>
  <c r="DS394" i="7"/>
  <c r="DS395" i="7"/>
  <c r="DS396" i="7"/>
  <c r="DS397" i="7"/>
  <c r="DS398" i="7"/>
  <c r="DS399" i="7"/>
  <c r="DS400" i="7"/>
  <c r="DS401" i="7"/>
  <c r="DS402" i="7"/>
  <c r="DS403" i="7"/>
  <c r="DS404" i="7"/>
  <c r="DS405" i="7"/>
  <c r="DS406" i="7"/>
  <c r="DS407" i="7"/>
  <c r="DS408" i="7"/>
  <c r="DS409" i="7"/>
  <c r="DS410" i="7"/>
  <c r="DS411" i="7"/>
  <c r="DS412" i="7"/>
  <c r="DS413" i="7"/>
  <c r="DS414" i="7"/>
  <c r="DS415" i="7"/>
  <c r="DS416" i="7"/>
  <c r="DS417" i="7"/>
  <c r="DS418" i="7"/>
  <c r="DS419" i="7"/>
  <c r="DS420" i="7"/>
  <c r="DS421" i="7"/>
  <c r="DS422" i="7"/>
  <c r="DS423" i="7"/>
  <c r="DS424" i="7"/>
  <c r="DS425" i="7"/>
  <c r="DS426" i="7"/>
  <c r="DS427" i="7"/>
  <c r="DS428" i="7"/>
  <c r="DS429" i="7"/>
  <c r="DS430" i="7"/>
  <c r="DS431" i="7"/>
  <c r="DS432" i="7"/>
  <c r="DS433" i="7"/>
  <c r="DS434" i="7"/>
  <c r="DS435" i="7"/>
  <c r="DS436" i="7"/>
  <c r="DS437" i="7"/>
  <c r="DS438" i="7"/>
  <c r="DS439" i="7"/>
  <c r="DS440" i="7"/>
  <c r="DS441" i="7"/>
  <c r="DS442" i="7"/>
  <c r="DS443" i="7"/>
  <c r="DS444" i="7"/>
  <c r="DS445" i="7"/>
  <c r="DS446" i="7"/>
  <c r="DS447" i="7"/>
  <c r="DS448" i="7"/>
  <c r="DS449" i="7"/>
  <c r="DS450" i="7"/>
  <c r="DS451" i="7"/>
  <c r="DS452" i="7"/>
  <c r="DS453" i="7"/>
  <c r="DS454" i="7"/>
  <c r="DS455" i="7"/>
  <c r="DS456" i="7"/>
  <c r="DS457" i="7"/>
  <c r="DS458" i="7"/>
  <c r="DS459" i="7"/>
  <c r="DS460" i="7"/>
  <c r="DS461" i="7"/>
  <c r="DS462" i="7"/>
  <c r="DS463" i="7"/>
  <c r="DS464" i="7"/>
  <c r="DS465" i="7"/>
  <c r="DS466" i="7"/>
  <c r="DS467" i="7"/>
  <c r="DS468" i="7"/>
  <c r="DS469" i="7"/>
  <c r="DS470" i="7"/>
  <c r="DS471" i="7"/>
  <c r="DS472" i="7"/>
  <c r="DS473" i="7"/>
  <c r="DS474" i="7"/>
  <c r="DS475" i="7"/>
  <c r="DS476" i="7"/>
  <c r="DS477" i="7"/>
  <c r="DS478" i="7"/>
  <c r="DS479" i="7"/>
  <c r="DS480" i="7"/>
  <c r="DS481" i="7"/>
  <c r="DS482" i="7"/>
  <c r="DS483" i="7"/>
  <c r="DS484" i="7"/>
  <c r="DS485" i="7"/>
  <c r="DS486" i="7"/>
  <c r="DS487" i="7"/>
  <c r="DS488" i="7"/>
  <c r="DS489" i="7"/>
  <c r="DS490" i="7"/>
  <c r="DS491" i="7"/>
  <c r="DS492" i="7"/>
  <c r="DS493" i="7"/>
  <c r="DS494" i="7"/>
  <c r="DS495" i="7"/>
  <c r="DS496" i="7"/>
  <c r="DS497" i="7"/>
  <c r="DS498" i="7"/>
  <c r="DS499" i="7"/>
  <c r="DS500" i="7"/>
  <c r="DS501" i="7"/>
  <c r="DS502" i="7"/>
  <c r="DS503" i="7"/>
  <c r="DS504" i="7"/>
  <c r="DS505" i="7"/>
  <c r="DS506" i="7"/>
  <c r="DS507" i="7"/>
  <c r="DS508" i="7"/>
  <c r="DS509" i="7"/>
  <c r="DS510" i="7"/>
  <c r="DS511" i="7"/>
  <c r="DS512" i="7"/>
  <c r="DS513" i="7"/>
  <c r="DS514" i="7"/>
  <c r="DS515" i="7"/>
  <c r="DS516" i="7"/>
  <c r="DS517" i="7"/>
  <c r="DS518" i="7"/>
  <c r="DS519" i="7"/>
  <c r="DS520" i="7"/>
  <c r="DS521" i="7"/>
  <c r="DS522" i="7"/>
  <c r="DS523" i="7"/>
  <c r="DS524" i="7"/>
  <c r="DS525" i="7"/>
  <c r="DS526" i="7"/>
  <c r="DS527" i="7"/>
  <c r="DS528" i="7"/>
  <c r="DS529" i="7"/>
  <c r="DS530" i="7"/>
  <c r="DS531" i="7"/>
  <c r="DS532" i="7"/>
  <c r="DS533" i="7"/>
  <c r="DS534" i="7"/>
  <c r="DS535" i="7"/>
  <c r="DS536" i="7"/>
  <c r="DS537" i="7"/>
  <c r="DS538" i="7"/>
  <c r="DS539" i="7"/>
  <c r="DS540" i="7"/>
  <c r="DS541" i="7"/>
  <c r="DS542" i="7"/>
  <c r="DS543" i="7"/>
  <c r="DS544" i="7"/>
  <c r="DS545" i="7"/>
  <c r="DS546" i="7"/>
  <c r="DS547" i="7"/>
  <c r="DS548" i="7"/>
  <c r="DS549" i="7"/>
  <c r="DS550" i="7"/>
  <c r="DS551" i="7"/>
  <c r="DS552" i="7"/>
  <c r="DS553" i="7"/>
  <c r="DS554" i="7"/>
  <c r="DS555" i="7"/>
  <c r="DS556" i="7"/>
  <c r="DS557" i="7"/>
  <c r="DS558" i="7"/>
  <c r="DS559" i="7"/>
  <c r="DS560" i="7"/>
  <c r="DS561" i="7"/>
  <c r="DS562" i="7"/>
  <c r="DS563" i="7"/>
  <c r="DS564" i="7"/>
  <c r="DS565" i="7"/>
  <c r="DS566" i="7"/>
  <c r="DS567" i="7"/>
  <c r="DS568" i="7"/>
  <c r="DS569" i="7"/>
  <c r="DS570" i="7"/>
  <c r="DS571" i="7"/>
  <c r="DS572" i="7"/>
  <c r="DS573" i="7"/>
  <c r="DS574" i="7"/>
  <c r="DS575" i="7"/>
  <c r="DS576" i="7"/>
  <c r="DS577" i="7"/>
  <c r="DS578" i="7"/>
  <c r="DS579" i="7"/>
  <c r="DS580" i="7"/>
  <c r="DS581" i="7"/>
  <c r="DS582" i="7"/>
  <c r="DS583" i="7"/>
  <c r="DS584" i="7"/>
  <c r="DS585" i="7"/>
  <c r="DS586" i="7"/>
  <c r="DS587" i="7"/>
  <c r="DS588" i="7"/>
  <c r="DS589" i="7"/>
  <c r="DS590" i="7"/>
  <c r="DS591" i="7"/>
  <c r="DS592" i="7"/>
  <c r="DS593" i="7"/>
  <c r="DS594" i="7"/>
  <c r="DS595" i="7"/>
  <c r="DS596" i="7"/>
  <c r="DS597" i="7"/>
  <c r="DS598" i="7"/>
  <c r="DS599" i="7"/>
  <c r="DS600" i="7"/>
  <c r="DS601" i="7"/>
  <c r="DS602" i="7"/>
  <c r="DS603" i="7"/>
  <c r="DS604" i="7"/>
  <c r="DS605" i="7"/>
  <c r="DS606" i="7"/>
  <c r="DS607" i="7"/>
  <c r="DS608" i="7"/>
  <c r="DS609" i="7"/>
  <c r="DS610" i="7"/>
  <c r="DS611" i="7"/>
  <c r="DS612" i="7"/>
  <c r="DS613" i="7"/>
  <c r="DS614" i="7"/>
  <c r="DS615" i="7"/>
  <c r="DS616" i="7"/>
  <c r="DS617" i="7"/>
  <c r="DS618" i="7"/>
  <c r="DS619" i="7"/>
  <c r="DS620" i="7"/>
  <c r="DS621" i="7"/>
  <c r="DS622" i="7"/>
  <c r="DS623" i="7"/>
  <c r="DS624" i="7"/>
  <c r="DS625" i="7"/>
  <c r="DS626" i="7"/>
  <c r="DS627" i="7"/>
  <c r="DS628" i="7"/>
  <c r="DS629" i="7"/>
  <c r="DS630" i="7"/>
  <c r="DS631" i="7"/>
  <c r="DS632" i="7"/>
  <c r="DS633" i="7"/>
  <c r="DS634" i="7"/>
  <c r="DS635" i="7"/>
  <c r="DS636" i="7"/>
  <c r="DS637" i="7"/>
  <c r="DS638" i="7"/>
  <c r="DS639" i="7"/>
  <c r="DS640" i="7"/>
  <c r="DS641" i="7"/>
  <c r="DS642" i="7"/>
  <c r="DS643" i="7"/>
  <c r="DS644" i="7"/>
  <c r="DS645" i="7"/>
  <c r="DS646" i="7"/>
  <c r="DS647" i="7"/>
  <c r="DS648" i="7"/>
  <c r="DS649" i="7"/>
  <c r="DS650" i="7"/>
  <c r="DS651" i="7"/>
  <c r="DS652" i="7"/>
  <c r="DS653" i="7"/>
  <c r="DS654" i="7"/>
  <c r="DS655" i="7"/>
  <c r="DS656" i="7"/>
  <c r="DS657" i="7"/>
  <c r="DS658" i="7"/>
  <c r="DS659" i="7"/>
  <c r="DS660" i="7"/>
  <c r="DS661" i="7"/>
  <c r="DS662" i="7"/>
  <c r="DS663" i="7"/>
  <c r="DS664" i="7"/>
  <c r="DS665" i="7"/>
  <c r="DS666" i="7"/>
  <c r="DS667" i="7"/>
  <c r="DS668" i="7"/>
  <c r="DS669" i="7"/>
  <c r="DS670" i="7"/>
  <c r="DS671" i="7"/>
  <c r="DS672" i="7"/>
  <c r="DS673" i="7"/>
  <c r="DS674" i="7"/>
  <c r="DS675" i="7"/>
  <c r="DS676" i="7"/>
  <c r="DS677" i="7"/>
  <c r="DS678" i="7"/>
  <c r="DS679" i="7"/>
  <c r="DS680" i="7"/>
  <c r="DS681" i="7"/>
  <c r="DS682" i="7"/>
  <c r="DS683" i="7"/>
  <c r="DS684" i="7"/>
  <c r="DS685" i="7"/>
  <c r="DS686" i="7"/>
  <c r="DS687" i="7"/>
  <c r="DS688" i="7"/>
  <c r="DS689" i="7"/>
  <c r="DS690" i="7"/>
  <c r="DS691" i="7"/>
  <c r="DS692" i="7"/>
  <c r="DS693" i="7"/>
  <c r="DS694" i="7"/>
  <c r="DS695" i="7"/>
  <c r="DS696" i="7"/>
  <c r="DS697" i="7"/>
  <c r="DS698" i="7"/>
  <c r="DS699" i="7"/>
  <c r="DS700" i="7"/>
  <c r="DS701" i="7"/>
  <c r="DS702" i="7"/>
  <c r="DS703" i="7"/>
  <c r="DS704" i="7"/>
  <c r="DS705" i="7"/>
  <c r="DS706" i="7"/>
  <c r="DS707" i="7"/>
  <c r="DS708" i="7"/>
  <c r="DS709" i="7"/>
  <c r="DS710" i="7"/>
  <c r="DS711" i="7"/>
  <c r="DS712" i="7"/>
  <c r="DS713" i="7"/>
  <c r="DS714" i="7"/>
  <c r="DS715" i="7"/>
  <c r="DS716" i="7"/>
  <c r="DS717" i="7"/>
  <c r="DS718" i="7"/>
  <c r="DS719" i="7"/>
  <c r="DS720" i="7"/>
  <c r="DS721" i="7"/>
  <c r="DS722" i="7"/>
  <c r="DS723" i="7"/>
  <c r="DS724" i="7"/>
  <c r="DS725" i="7"/>
  <c r="DS726" i="7"/>
  <c r="DS727" i="7"/>
  <c r="DS728" i="7"/>
  <c r="DS729" i="7"/>
  <c r="DS730" i="7"/>
  <c r="DS731" i="7"/>
  <c r="DS732" i="7"/>
  <c r="DS733" i="7"/>
  <c r="DS734" i="7"/>
  <c r="DS735" i="7"/>
  <c r="DS736" i="7"/>
  <c r="DS737" i="7"/>
  <c r="DS738" i="7"/>
  <c r="DS739" i="7"/>
  <c r="DS740" i="7"/>
  <c r="DS741" i="7"/>
  <c r="DS742" i="7"/>
  <c r="DS743" i="7"/>
  <c r="DS744" i="7"/>
  <c r="DS745" i="7"/>
  <c r="DS746" i="7"/>
  <c r="DS747" i="7"/>
  <c r="DS748" i="7"/>
  <c r="DS749" i="7"/>
  <c r="DS750" i="7"/>
  <c r="DS751" i="7"/>
  <c r="DS752" i="7"/>
  <c r="DS9" i="7"/>
  <c r="DB10" i="7"/>
  <c r="DB11" i="7"/>
  <c r="DB12" i="7"/>
  <c r="DB13" i="7"/>
  <c r="DB14" i="7"/>
  <c r="DB15" i="7"/>
  <c r="DB16" i="7"/>
  <c r="DB17" i="7"/>
  <c r="DB18" i="7"/>
  <c r="DB19" i="7"/>
  <c r="DB20" i="7"/>
  <c r="DB21" i="7"/>
  <c r="DB22" i="7"/>
  <c r="DB23" i="7"/>
  <c r="DB24" i="7"/>
  <c r="DB25" i="7"/>
  <c r="DB26" i="7"/>
  <c r="DB27" i="7"/>
  <c r="DB28" i="7"/>
  <c r="DB29" i="7"/>
  <c r="DB30" i="7"/>
  <c r="DB31" i="7"/>
  <c r="DB32" i="7"/>
  <c r="DB33" i="7"/>
  <c r="DB34" i="7"/>
  <c r="DB35" i="7"/>
  <c r="DB36" i="7"/>
  <c r="DB37" i="7"/>
  <c r="DB38" i="7"/>
  <c r="DB39" i="7"/>
  <c r="DB40" i="7"/>
  <c r="DB41" i="7"/>
  <c r="DB42" i="7"/>
  <c r="DB43" i="7"/>
  <c r="DB44" i="7"/>
  <c r="DB45" i="7"/>
  <c r="DB46" i="7"/>
  <c r="DB47" i="7"/>
  <c r="DB48" i="7"/>
  <c r="DB49" i="7"/>
  <c r="DB50" i="7"/>
  <c r="DB51" i="7"/>
  <c r="DB52" i="7"/>
  <c r="DB53" i="7"/>
  <c r="DB54" i="7"/>
  <c r="DB55" i="7"/>
  <c r="DB56" i="7"/>
  <c r="DB57" i="7"/>
  <c r="DB58" i="7"/>
  <c r="DB59" i="7"/>
  <c r="DB60" i="7"/>
  <c r="DB61" i="7"/>
  <c r="DB62" i="7"/>
  <c r="DB63" i="7"/>
  <c r="DB64" i="7"/>
  <c r="DB65" i="7"/>
  <c r="DB66" i="7"/>
  <c r="DB67" i="7"/>
  <c r="DB68" i="7"/>
  <c r="DB69" i="7"/>
  <c r="DB70" i="7"/>
  <c r="DB71" i="7"/>
  <c r="DB72" i="7"/>
  <c r="DB73" i="7"/>
  <c r="DB74" i="7"/>
  <c r="DB75" i="7"/>
  <c r="DB76" i="7"/>
  <c r="DB77" i="7"/>
  <c r="DB78" i="7"/>
  <c r="DB79" i="7"/>
  <c r="DB80" i="7"/>
  <c r="DB81" i="7"/>
  <c r="DB82" i="7"/>
  <c r="DB83" i="7"/>
  <c r="DB84" i="7"/>
  <c r="DB85" i="7"/>
  <c r="DB86" i="7"/>
  <c r="DB87" i="7"/>
  <c r="DB88" i="7"/>
  <c r="DB89" i="7"/>
  <c r="DB90" i="7"/>
  <c r="DB91" i="7"/>
  <c r="DB92" i="7"/>
  <c r="DB93" i="7"/>
  <c r="DB94" i="7"/>
  <c r="DB95" i="7"/>
  <c r="DB96" i="7"/>
  <c r="DB97" i="7"/>
  <c r="DB98" i="7"/>
  <c r="DB99" i="7"/>
  <c r="DB100" i="7"/>
  <c r="DB101" i="7"/>
  <c r="DB102" i="7"/>
  <c r="DB103" i="7"/>
  <c r="DB104" i="7"/>
  <c r="DB105" i="7"/>
  <c r="DB106" i="7"/>
  <c r="DB107" i="7"/>
  <c r="DB108" i="7"/>
  <c r="DB109" i="7"/>
  <c r="DB110" i="7"/>
  <c r="DB111" i="7"/>
  <c r="DB112" i="7"/>
  <c r="DB113" i="7"/>
  <c r="DB114" i="7"/>
  <c r="DB115" i="7"/>
  <c r="DB116" i="7"/>
  <c r="DB117" i="7"/>
  <c r="DB118" i="7"/>
  <c r="DB119" i="7"/>
  <c r="DB120" i="7"/>
  <c r="DB121" i="7"/>
  <c r="DB122" i="7"/>
  <c r="DB123" i="7"/>
  <c r="DB124" i="7"/>
  <c r="DB125" i="7"/>
  <c r="DB126" i="7"/>
  <c r="DB127" i="7"/>
  <c r="DB128" i="7"/>
  <c r="DB129" i="7"/>
  <c r="DB130" i="7"/>
  <c r="DB131" i="7"/>
  <c r="DB132" i="7"/>
  <c r="DB133" i="7"/>
  <c r="DB134" i="7"/>
  <c r="DB135" i="7"/>
  <c r="DB136" i="7"/>
  <c r="DB137" i="7"/>
  <c r="DB138" i="7"/>
  <c r="DB139" i="7"/>
  <c r="DB140" i="7"/>
  <c r="DB141" i="7"/>
  <c r="DB142" i="7"/>
  <c r="DB143" i="7"/>
  <c r="DB144" i="7"/>
  <c r="DB145" i="7"/>
  <c r="DB146" i="7"/>
  <c r="DB147" i="7"/>
  <c r="DB148" i="7"/>
  <c r="DB149" i="7"/>
  <c r="DB150" i="7"/>
  <c r="DB151" i="7"/>
  <c r="DB152" i="7"/>
  <c r="DB153" i="7"/>
  <c r="DB154" i="7"/>
  <c r="DB155" i="7"/>
  <c r="DB156" i="7"/>
  <c r="DB157" i="7"/>
  <c r="DB158" i="7"/>
  <c r="DB159" i="7"/>
  <c r="DB160" i="7"/>
  <c r="DB161" i="7"/>
  <c r="DB162" i="7"/>
  <c r="DB163" i="7"/>
  <c r="DB164" i="7"/>
  <c r="DB165" i="7"/>
  <c r="DB166" i="7"/>
  <c r="DB167" i="7"/>
  <c r="DB168" i="7"/>
  <c r="DB169" i="7"/>
  <c r="DB170" i="7"/>
  <c r="DB171" i="7"/>
  <c r="DB172" i="7"/>
  <c r="DB173" i="7"/>
  <c r="DB174" i="7"/>
  <c r="DB175" i="7"/>
  <c r="DB176" i="7"/>
  <c r="DB177" i="7"/>
  <c r="DB178" i="7"/>
  <c r="DB179" i="7"/>
  <c r="DB180" i="7"/>
  <c r="DB181" i="7"/>
  <c r="DB182" i="7"/>
  <c r="DB183" i="7"/>
  <c r="DB184" i="7"/>
  <c r="DB185" i="7"/>
  <c r="DB186" i="7"/>
  <c r="DB187" i="7"/>
  <c r="DB188" i="7"/>
  <c r="DB189" i="7"/>
  <c r="DB190" i="7"/>
  <c r="DB191" i="7"/>
  <c r="DB192" i="7"/>
  <c r="DB193" i="7"/>
  <c r="DB194" i="7"/>
  <c r="DB195" i="7"/>
  <c r="DB196" i="7"/>
  <c r="DB197" i="7"/>
  <c r="DB198" i="7"/>
  <c r="DB199" i="7"/>
  <c r="DB200" i="7"/>
  <c r="DB201" i="7"/>
  <c r="DB202" i="7"/>
  <c r="DB203" i="7"/>
  <c r="DB204" i="7"/>
  <c r="DB205" i="7"/>
  <c r="DB206" i="7"/>
  <c r="DB207" i="7"/>
  <c r="DB208" i="7"/>
  <c r="DB209" i="7"/>
  <c r="DB210" i="7"/>
  <c r="DB211" i="7"/>
  <c r="DB212" i="7"/>
  <c r="DB213" i="7"/>
  <c r="DB214" i="7"/>
  <c r="DB215" i="7"/>
  <c r="DB216" i="7"/>
  <c r="DB217" i="7"/>
  <c r="DB218" i="7"/>
  <c r="DB219" i="7"/>
  <c r="DB220" i="7"/>
  <c r="DB221" i="7"/>
  <c r="DB222" i="7"/>
  <c r="DB223" i="7"/>
  <c r="DB224" i="7"/>
  <c r="DB225" i="7"/>
  <c r="DB226" i="7"/>
  <c r="DB227" i="7"/>
  <c r="DB228" i="7"/>
  <c r="DB229" i="7"/>
  <c r="DB230" i="7"/>
  <c r="DB231" i="7"/>
  <c r="DB232" i="7"/>
  <c r="DB233" i="7"/>
  <c r="DB234" i="7"/>
  <c r="DB235" i="7"/>
  <c r="DB236" i="7"/>
  <c r="DB237" i="7"/>
  <c r="DB238" i="7"/>
  <c r="DB239" i="7"/>
  <c r="DB240" i="7"/>
  <c r="DB241" i="7"/>
  <c r="DB242" i="7"/>
  <c r="DB243" i="7"/>
  <c r="DB244" i="7"/>
  <c r="DB245" i="7"/>
  <c r="DB246" i="7"/>
  <c r="DB247" i="7"/>
  <c r="DB248" i="7"/>
  <c r="DB249" i="7"/>
  <c r="DB250" i="7"/>
  <c r="DB251" i="7"/>
  <c r="DB252" i="7"/>
  <c r="DB253" i="7"/>
  <c r="DB254" i="7"/>
  <c r="DB255" i="7"/>
  <c r="DB256" i="7"/>
  <c r="DB257" i="7"/>
  <c r="DB258" i="7"/>
  <c r="DB259" i="7"/>
  <c r="DB260" i="7"/>
  <c r="DB261" i="7"/>
  <c r="DB262" i="7"/>
  <c r="DB263" i="7"/>
  <c r="DB264" i="7"/>
  <c r="DB265" i="7"/>
  <c r="DB266" i="7"/>
  <c r="DB267" i="7"/>
  <c r="DB268" i="7"/>
  <c r="DB269" i="7"/>
  <c r="DB270" i="7"/>
  <c r="DB271" i="7"/>
  <c r="DB272" i="7"/>
  <c r="DB273" i="7"/>
  <c r="DB274" i="7"/>
  <c r="DB275" i="7"/>
  <c r="DB276" i="7"/>
  <c r="DB277" i="7"/>
  <c r="DB278" i="7"/>
  <c r="DB279" i="7"/>
  <c r="DB280" i="7"/>
  <c r="DB281" i="7"/>
  <c r="DB282" i="7"/>
  <c r="DB283" i="7"/>
  <c r="DB284" i="7"/>
  <c r="DB285" i="7"/>
  <c r="DB286" i="7"/>
  <c r="DB287" i="7"/>
  <c r="DB288" i="7"/>
  <c r="DB289" i="7"/>
  <c r="DB290" i="7"/>
  <c r="DB291" i="7"/>
  <c r="DB292" i="7"/>
  <c r="DB293" i="7"/>
  <c r="DB294" i="7"/>
  <c r="DB295" i="7"/>
  <c r="DB296" i="7"/>
  <c r="DB297" i="7"/>
  <c r="DB298" i="7"/>
  <c r="DB299" i="7"/>
  <c r="DB300" i="7"/>
  <c r="DB301" i="7"/>
  <c r="DB302" i="7"/>
  <c r="DB303" i="7"/>
  <c r="DB304" i="7"/>
  <c r="DB305" i="7"/>
  <c r="DB306" i="7"/>
  <c r="DB307" i="7"/>
  <c r="DB308" i="7"/>
  <c r="DB309" i="7"/>
  <c r="DB310" i="7"/>
  <c r="DB311" i="7"/>
  <c r="DB312" i="7"/>
  <c r="DB313" i="7"/>
  <c r="DB314" i="7"/>
  <c r="DB315" i="7"/>
  <c r="DB316" i="7"/>
  <c r="DB317" i="7"/>
  <c r="DB318" i="7"/>
  <c r="DB319" i="7"/>
  <c r="DB320" i="7"/>
  <c r="DB321" i="7"/>
  <c r="DB322" i="7"/>
  <c r="DB323" i="7"/>
  <c r="DB324" i="7"/>
  <c r="DB325" i="7"/>
  <c r="DB326" i="7"/>
  <c r="DB327" i="7"/>
  <c r="DB328" i="7"/>
  <c r="DB329" i="7"/>
  <c r="DB330" i="7"/>
  <c r="DB331" i="7"/>
  <c r="DB332" i="7"/>
  <c r="DB333" i="7"/>
  <c r="DB334" i="7"/>
  <c r="DB335" i="7"/>
  <c r="DB336" i="7"/>
  <c r="DB337" i="7"/>
  <c r="DB338" i="7"/>
  <c r="DB339" i="7"/>
  <c r="DB340" i="7"/>
  <c r="DB341" i="7"/>
  <c r="DB342" i="7"/>
  <c r="DB343" i="7"/>
  <c r="DB344" i="7"/>
  <c r="DB345" i="7"/>
  <c r="DB346" i="7"/>
  <c r="DB347" i="7"/>
  <c r="DB348" i="7"/>
  <c r="DB349" i="7"/>
  <c r="DB350" i="7"/>
  <c r="DB351" i="7"/>
  <c r="DB352" i="7"/>
  <c r="DB353" i="7"/>
  <c r="DB354" i="7"/>
  <c r="DB355" i="7"/>
  <c r="DB356" i="7"/>
  <c r="DB357" i="7"/>
  <c r="DB358" i="7"/>
  <c r="DB359" i="7"/>
  <c r="DB360" i="7"/>
  <c r="DB361" i="7"/>
  <c r="DB362" i="7"/>
  <c r="DB363" i="7"/>
  <c r="DB364" i="7"/>
  <c r="DB365" i="7"/>
  <c r="DB366" i="7"/>
  <c r="DB367" i="7"/>
  <c r="DB368" i="7"/>
  <c r="DB369" i="7"/>
  <c r="DB370" i="7"/>
  <c r="DB371" i="7"/>
  <c r="DB372" i="7"/>
  <c r="DB373" i="7"/>
  <c r="DB374" i="7"/>
  <c r="DB375" i="7"/>
  <c r="DB376" i="7"/>
  <c r="DB377" i="7"/>
  <c r="DB378" i="7"/>
  <c r="DB379" i="7"/>
  <c r="DB380" i="7"/>
  <c r="DB381" i="7"/>
  <c r="DB382" i="7"/>
  <c r="DB383" i="7"/>
  <c r="DB384" i="7"/>
  <c r="DB385" i="7"/>
  <c r="DB386" i="7"/>
  <c r="DB387" i="7"/>
  <c r="DB388" i="7"/>
  <c r="DB389" i="7"/>
  <c r="DB390" i="7"/>
  <c r="DB391" i="7"/>
  <c r="DB392" i="7"/>
  <c r="DB393" i="7"/>
  <c r="DB394" i="7"/>
  <c r="DB395" i="7"/>
  <c r="DB396" i="7"/>
  <c r="DB397" i="7"/>
  <c r="DB398" i="7"/>
  <c r="DB399" i="7"/>
  <c r="DB400" i="7"/>
  <c r="DB401" i="7"/>
  <c r="DB402" i="7"/>
  <c r="DB403" i="7"/>
  <c r="DB404" i="7"/>
  <c r="DB405" i="7"/>
  <c r="DB406" i="7"/>
  <c r="DB407" i="7"/>
  <c r="DB408" i="7"/>
  <c r="DB409" i="7"/>
  <c r="DB410" i="7"/>
  <c r="DB411" i="7"/>
  <c r="DB412" i="7"/>
  <c r="DB413" i="7"/>
  <c r="DB414" i="7"/>
  <c r="DB415" i="7"/>
  <c r="DB416" i="7"/>
  <c r="DB417" i="7"/>
  <c r="DB418" i="7"/>
  <c r="DB419" i="7"/>
  <c r="DB420" i="7"/>
  <c r="DB421" i="7"/>
  <c r="DB422" i="7"/>
  <c r="DB423" i="7"/>
  <c r="DB424" i="7"/>
  <c r="DB425" i="7"/>
  <c r="DB426" i="7"/>
  <c r="DB427" i="7"/>
  <c r="DB428" i="7"/>
  <c r="DB429" i="7"/>
  <c r="DB430" i="7"/>
  <c r="DB431" i="7"/>
  <c r="DB432" i="7"/>
  <c r="DB433" i="7"/>
  <c r="DB434" i="7"/>
  <c r="DB435" i="7"/>
  <c r="DB436" i="7"/>
  <c r="DB437" i="7"/>
  <c r="DB438" i="7"/>
  <c r="DB439" i="7"/>
  <c r="DB440" i="7"/>
  <c r="DB441" i="7"/>
  <c r="DB442" i="7"/>
  <c r="DB443" i="7"/>
  <c r="DB444" i="7"/>
  <c r="DB445" i="7"/>
  <c r="DB446" i="7"/>
  <c r="DB447" i="7"/>
  <c r="DB448" i="7"/>
  <c r="DB449" i="7"/>
  <c r="DB450" i="7"/>
  <c r="DB451" i="7"/>
  <c r="DB452" i="7"/>
  <c r="DB453" i="7"/>
  <c r="DB454" i="7"/>
  <c r="DB455" i="7"/>
  <c r="DB456" i="7"/>
  <c r="DB457" i="7"/>
  <c r="DB458" i="7"/>
  <c r="DB459" i="7"/>
  <c r="DB460" i="7"/>
  <c r="DB461" i="7"/>
  <c r="DB462" i="7"/>
  <c r="DB463" i="7"/>
  <c r="DB464" i="7"/>
  <c r="DB465" i="7"/>
  <c r="DB466" i="7"/>
  <c r="DB467" i="7"/>
  <c r="DB468" i="7"/>
  <c r="DB469" i="7"/>
  <c r="DB470" i="7"/>
  <c r="DB471" i="7"/>
  <c r="DB472" i="7"/>
  <c r="DB473" i="7"/>
  <c r="DB474" i="7"/>
  <c r="DB475" i="7"/>
  <c r="DB476" i="7"/>
  <c r="DB477" i="7"/>
  <c r="DB478" i="7"/>
  <c r="DB479" i="7"/>
  <c r="DB480" i="7"/>
  <c r="DB481" i="7"/>
  <c r="DB482" i="7"/>
  <c r="DB483" i="7"/>
  <c r="DB484" i="7"/>
  <c r="DB485" i="7"/>
  <c r="DB486" i="7"/>
  <c r="DB487" i="7"/>
  <c r="DB488" i="7"/>
  <c r="DB489" i="7"/>
  <c r="DB490" i="7"/>
  <c r="DB491" i="7"/>
  <c r="DB492" i="7"/>
  <c r="DB493" i="7"/>
  <c r="DB494" i="7"/>
  <c r="DB495" i="7"/>
  <c r="DB496" i="7"/>
  <c r="DB497" i="7"/>
  <c r="DB498" i="7"/>
  <c r="DB499" i="7"/>
  <c r="DB500" i="7"/>
  <c r="DB501" i="7"/>
  <c r="DB502" i="7"/>
  <c r="DB503" i="7"/>
  <c r="DB504" i="7"/>
  <c r="DB505" i="7"/>
  <c r="DB506" i="7"/>
  <c r="DB507" i="7"/>
  <c r="DB508" i="7"/>
  <c r="DB509" i="7"/>
  <c r="DB510" i="7"/>
  <c r="DB511" i="7"/>
  <c r="DB512" i="7"/>
  <c r="DB513" i="7"/>
  <c r="DB514" i="7"/>
  <c r="DB515" i="7"/>
  <c r="DB516" i="7"/>
  <c r="DB517" i="7"/>
  <c r="DB518" i="7"/>
  <c r="DB519" i="7"/>
  <c r="DB520" i="7"/>
  <c r="DB521" i="7"/>
  <c r="DB522" i="7"/>
  <c r="DB523" i="7"/>
  <c r="DB524" i="7"/>
  <c r="DB525" i="7"/>
  <c r="DB526" i="7"/>
  <c r="DB527" i="7"/>
  <c r="DB528" i="7"/>
  <c r="DB529" i="7"/>
  <c r="DB530" i="7"/>
  <c r="DB531" i="7"/>
  <c r="DB532" i="7"/>
  <c r="DB533" i="7"/>
  <c r="DB534" i="7"/>
  <c r="DB535" i="7"/>
  <c r="DB536" i="7"/>
  <c r="DB537" i="7"/>
  <c r="DB538" i="7"/>
  <c r="DB539" i="7"/>
  <c r="DB540" i="7"/>
  <c r="DB541" i="7"/>
  <c r="DB542" i="7"/>
  <c r="DB543" i="7"/>
  <c r="DB544" i="7"/>
  <c r="DB545" i="7"/>
  <c r="DB546" i="7"/>
  <c r="DB547" i="7"/>
  <c r="DB548" i="7"/>
  <c r="DB549" i="7"/>
  <c r="DB550" i="7"/>
  <c r="DB551" i="7"/>
  <c r="DB552" i="7"/>
  <c r="DB553" i="7"/>
  <c r="DB554" i="7"/>
  <c r="DB555" i="7"/>
  <c r="DB556" i="7"/>
  <c r="DB557" i="7"/>
  <c r="DB558" i="7"/>
  <c r="DB559" i="7"/>
  <c r="DB560" i="7"/>
  <c r="DB561" i="7"/>
  <c r="DB562" i="7"/>
  <c r="DB563" i="7"/>
  <c r="DB564" i="7"/>
  <c r="DB565" i="7"/>
  <c r="DB566" i="7"/>
  <c r="DB567" i="7"/>
  <c r="DB568" i="7"/>
  <c r="DB569" i="7"/>
  <c r="DB570" i="7"/>
  <c r="DB571" i="7"/>
  <c r="DB572" i="7"/>
  <c r="DB573" i="7"/>
  <c r="DB574" i="7"/>
  <c r="DB575" i="7"/>
  <c r="DB576" i="7"/>
  <c r="DB577" i="7"/>
  <c r="DB578" i="7"/>
  <c r="DB579" i="7"/>
  <c r="DB580" i="7"/>
  <c r="DB581" i="7"/>
  <c r="DB582" i="7"/>
  <c r="DB583" i="7"/>
  <c r="DB584" i="7"/>
  <c r="DB585" i="7"/>
  <c r="DB586" i="7"/>
  <c r="DB587" i="7"/>
  <c r="DB588" i="7"/>
  <c r="DB589" i="7"/>
  <c r="DB590" i="7"/>
  <c r="DB591" i="7"/>
  <c r="DB592" i="7"/>
  <c r="DB593" i="7"/>
  <c r="DB594" i="7"/>
  <c r="DB595" i="7"/>
  <c r="DB596" i="7"/>
  <c r="DB597" i="7"/>
  <c r="DB598" i="7"/>
  <c r="DB599" i="7"/>
  <c r="DB600" i="7"/>
  <c r="DB601" i="7"/>
  <c r="DB602" i="7"/>
  <c r="DB603" i="7"/>
  <c r="DB604" i="7"/>
  <c r="DB605" i="7"/>
  <c r="DB606" i="7"/>
  <c r="DB607" i="7"/>
  <c r="DB608" i="7"/>
  <c r="DB609" i="7"/>
  <c r="DB610" i="7"/>
  <c r="DB611" i="7"/>
  <c r="DB612" i="7"/>
  <c r="DB613" i="7"/>
  <c r="DB614" i="7"/>
  <c r="DB615" i="7"/>
  <c r="DB616" i="7"/>
  <c r="DB617" i="7"/>
  <c r="DB618" i="7"/>
  <c r="DB619" i="7"/>
  <c r="DB620" i="7"/>
  <c r="DB621" i="7"/>
  <c r="DB622" i="7"/>
  <c r="DB623" i="7"/>
  <c r="DB624" i="7"/>
  <c r="DB625" i="7"/>
  <c r="DB626" i="7"/>
  <c r="DB627" i="7"/>
  <c r="DB628" i="7"/>
  <c r="DB629" i="7"/>
  <c r="DB630" i="7"/>
  <c r="DB631" i="7"/>
  <c r="DB632" i="7"/>
  <c r="DB633" i="7"/>
  <c r="DB634" i="7"/>
  <c r="DB635" i="7"/>
  <c r="DB636" i="7"/>
  <c r="DB637" i="7"/>
  <c r="DB638" i="7"/>
  <c r="DB639" i="7"/>
  <c r="DB640" i="7"/>
  <c r="DB641" i="7"/>
  <c r="DB642" i="7"/>
  <c r="DB643" i="7"/>
  <c r="DB644" i="7"/>
  <c r="DB645" i="7"/>
  <c r="DB646" i="7"/>
  <c r="DB647" i="7"/>
  <c r="DB648" i="7"/>
  <c r="DB649" i="7"/>
  <c r="DB650" i="7"/>
  <c r="DB651" i="7"/>
  <c r="DB652" i="7"/>
  <c r="DB653" i="7"/>
  <c r="DB654" i="7"/>
  <c r="DB655" i="7"/>
  <c r="DB656" i="7"/>
  <c r="DB657" i="7"/>
  <c r="DB658" i="7"/>
  <c r="DB659" i="7"/>
  <c r="DB660" i="7"/>
  <c r="DB661" i="7"/>
  <c r="DB662" i="7"/>
  <c r="DB663" i="7"/>
  <c r="DB664" i="7"/>
  <c r="DB665" i="7"/>
  <c r="DB666" i="7"/>
  <c r="DB667" i="7"/>
  <c r="DB668" i="7"/>
  <c r="DB669" i="7"/>
  <c r="DB670" i="7"/>
  <c r="DB671" i="7"/>
  <c r="DB672" i="7"/>
  <c r="DB673" i="7"/>
  <c r="DB674" i="7"/>
  <c r="DB675" i="7"/>
  <c r="DB676" i="7"/>
  <c r="DB677" i="7"/>
  <c r="DB678" i="7"/>
  <c r="DB679" i="7"/>
  <c r="DB680" i="7"/>
  <c r="DB681" i="7"/>
  <c r="DB682" i="7"/>
  <c r="DB683" i="7"/>
  <c r="DB684" i="7"/>
  <c r="DB685" i="7"/>
  <c r="DB686" i="7"/>
  <c r="DB687" i="7"/>
  <c r="DB688" i="7"/>
  <c r="DB689" i="7"/>
  <c r="DB690" i="7"/>
  <c r="DB691" i="7"/>
  <c r="DB692" i="7"/>
  <c r="DB693" i="7"/>
  <c r="DB694" i="7"/>
  <c r="DB695" i="7"/>
  <c r="DB696" i="7"/>
  <c r="DB697" i="7"/>
  <c r="DB698" i="7"/>
  <c r="DB699" i="7"/>
  <c r="DB700" i="7"/>
  <c r="DB701" i="7"/>
  <c r="DB702" i="7"/>
  <c r="DB703" i="7"/>
  <c r="DB704" i="7"/>
  <c r="DB705" i="7"/>
  <c r="DB706" i="7"/>
  <c r="DB707" i="7"/>
  <c r="DB708" i="7"/>
  <c r="DB709" i="7"/>
  <c r="DB710" i="7"/>
  <c r="DB711" i="7"/>
  <c r="DB712" i="7"/>
  <c r="DB713" i="7"/>
  <c r="DB714" i="7"/>
  <c r="DB715" i="7"/>
  <c r="DB716" i="7"/>
  <c r="DB717" i="7"/>
  <c r="DB718" i="7"/>
  <c r="DB719" i="7"/>
  <c r="DB720" i="7"/>
  <c r="DB721" i="7"/>
  <c r="DB722" i="7"/>
  <c r="DB723" i="7"/>
  <c r="DB724" i="7"/>
  <c r="DB725" i="7"/>
  <c r="DB726" i="7"/>
  <c r="DB727" i="7"/>
  <c r="DB728" i="7"/>
  <c r="DB729" i="7"/>
  <c r="DB730" i="7"/>
  <c r="DB731" i="7"/>
  <c r="DB732" i="7"/>
  <c r="DB733" i="7"/>
  <c r="DB734" i="7"/>
  <c r="DB735" i="7"/>
  <c r="DB736" i="7"/>
  <c r="DB737" i="7"/>
  <c r="DB738" i="7"/>
  <c r="DB739" i="7"/>
  <c r="DB740" i="7"/>
  <c r="DB741" i="7"/>
  <c r="DB742" i="7"/>
  <c r="DB743" i="7"/>
  <c r="DB744" i="7"/>
  <c r="DB745" i="7"/>
  <c r="DB746" i="7"/>
  <c r="DB747" i="7"/>
  <c r="DB748" i="7"/>
  <c r="DB749" i="7"/>
  <c r="DB750" i="7"/>
  <c r="DB751" i="7"/>
  <c r="DB752" i="7"/>
  <c r="DB9" i="7"/>
  <c r="CK10" i="7"/>
  <c r="CK11" i="7"/>
  <c r="CK12" i="7"/>
  <c r="CK13" i="7"/>
  <c r="CK14" i="7"/>
  <c r="CK15" i="7"/>
  <c r="CK16" i="7"/>
  <c r="CK17" i="7"/>
  <c r="CK18" i="7"/>
  <c r="CK19" i="7"/>
  <c r="CK20" i="7"/>
  <c r="CK21" i="7"/>
  <c r="CK22" i="7"/>
  <c r="CK23" i="7"/>
  <c r="CK24" i="7"/>
  <c r="CK25" i="7"/>
  <c r="CK26" i="7"/>
  <c r="CK27" i="7"/>
  <c r="CK28" i="7"/>
  <c r="CK29" i="7"/>
  <c r="CK30" i="7"/>
  <c r="CK31" i="7"/>
  <c r="CK32" i="7"/>
  <c r="CK33" i="7"/>
  <c r="CK34" i="7"/>
  <c r="CK35" i="7"/>
  <c r="CK36" i="7"/>
  <c r="CK37" i="7"/>
  <c r="CK38" i="7"/>
  <c r="CK39" i="7"/>
  <c r="CK40" i="7"/>
  <c r="CK41" i="7"/>
  <c r="CK42" i="7"/>
  <c r="CK43" i="7"/>
  <c r="CK44" i="7"/>
  <c r="CK45" i="7"/>
  <c r="CK46" i="7"/>
  <c r="CK47" i="7"/>
  <c r="CK48" i="7"/>
  <c r="CK49" i="7"/>
  <c r="CK50" i="7"/>
  <c r="CK51" i="7"/>
  <c r="CK52" i="7"/>
  <c r="CK53" i="7"/>
  <c r="CK54" i="7"/>
  <c r="CK55" i="7"/>
  <c r="CK56" i="7"/>
  <c r="CK57" i="7"/>
  <c r="CK58" i="7"/>
  <c r="CK59" i="7"/>
  <c r="CK60" i="7"/>
  <c r="CK61" i="7"/>
  <c r="CK62" i="7"/>
  <c r="CK63" i="7"/>
  <c r="CK64" i="7"/>
  <c r="CK65" i="7"/>
  <c r="CK66" i="7"/>
  <c r="CK67" i="7"/>
  <c r="CK68" i="7"/>
  <c r="CK69" i="7"/>
  <c r="CK70" i="7"/>
  <c r="CK71" i="7"/>
  <c r="CK72" i="7"/>
  <c r="CK73" i="7"/>
  <c r="CK74" i="7"/>
  <c r="CK75" i="7"/>
  <c r="CK76" i="7"/>
  <c r="CK77" i="7"/>
  <c r="CK78" i="7"/>
  <c r="CK79" i="7"/>
  <c r="CK80" i="7"/>
  <c r="CK81" i="7"/>
  <c r="CK82" i="7"/>
  <c r="CK83" i="7"/>
  <c r="CK84" i="7"/>
  <c r="CK85" i="7"/>
  <c r="CK86" i="7"/>
  <c r="CK87" i="7"/>
  <c r="CK88" i="7"/>
  <c r="CK89" i="7"/>
  <c r="CK90" i="7"/>
  <c r="CK91" i="7"/>
  <c r="CK92" i="7"/>
  <c r="CK93" i="7"/>
  <c r="CK94" i="7"/>
  <c r="CK95" i="7"/>
  <c r="CK96" i="7"/>
  <c r="CK97" i="7"/>
  <c r="CK98" i="7"/>
  <c r="CK99" i="7"/>
  <c r="CK100" i="7"/>
  <c r="CK101" i="7"/>
  <c r="CK102" i="7"/>
  <c r="CK103" i="7"/>
  <c r="CK104" i="7"/>
  <c r="CK105" i="7"/>
  <c r="CK106" i="7"/>
  <c r="CK107" i="7"/>
  <c r="CK108" i="7"/>
  <c r="CK109" i="7"/>
  <c r="CK110" i="7"/>
  <c r="CK111" i="7"/>
  <c r="CK112" i="7"/>
  <c r="CK113" i="7"/>
  <c r="CK114" i="7"/>
  <c r="CK115" i="7"/>
  <c r="CK116" i="7"/>
  <c r="CK117" i="7"/>
  <c r="CK118" i="7"/>
  <c r="CK119" i="7"/>
  <c r="CK120" i="7"/>
  <c r="CK121" i="7"/>
  <c r="CK122" i="7"/>
  <c r="CK123" i="7"/>
  <c r="CK124" i="7"/>
  <c r="CK125" i="7"/>
  <c r="CK126" i="7"/>
  <c r="CK127" i="7"/>
  <c r="CK128" i="7"/>
  <c r="CK129" i="7"/>
  <c r="CK130" i="7"/>
  <c r="CK131" i="7"/>
  <c r="CK132" i="7"/>
  <c r="CK133" i="7"/>
  <c r="CK134" i="7"/>
  <c r="CK135" i="7"/>
  <c r="CK136" i="7"/>
  <c r="CK137" i="7"/>
  <c r="CK138" i="7"/>
  <c r="CK139" i="7"/>
  <c r="CK140" i="7"/>
  <c r="CK141" i="7"/>
  <c r="CK142" i="7"/>
  <c r="CK143" i="7"/>
  <c r="CK144" i="7"/>
  <c r="CK145" i="7"/>
  <c r="CK146" i="7"/>
  <c r="CK147" i="7"/>
  <c r="CK148" i="7"/>
  <c r="CK149" i="7"/>
  <c r="CK150" i="7"/>
  <c r="CK151" i="7"/>
  <c r="CK152" i="7"/>
  <c r="CK153" i="7"/>
  <c r="CK154" i="7"/>
  <c r="CK155" i="7"/>
  <c r="CK156" i="7"/>
  <c r="CK157" i="7"/>
  <c r="CK158" i="7"/>
  <c r="CK159" i="7"/>
  <c r="CK160" i="7"/>
  <c r="CK161" i="7"/>
  <c r="CK162" i="7"/>
  <c r="CK163" i="7"/>
  <c r="CK164" i="7"/>
  <c r="CK165" i="7"/>
  <c r="CK166" i="7"/>
  <c r="CK167" i="7"/>
  <c r="CK168" i="7"/>
  <c r="CK169" i="7"/>
  <c r="CK170" i="7"/>
  <c r="CK171" i="7"/>
  <c r="CK172" i="7"/>
  <c r="CK173" i="7"/>
  <c r="CK174" i="7"/>
  <c r="CK175" i="7"/>
  <c r="CK176" i="7"/>
  <c r="CK177" i="7"/>
  <c r="CK178" i="7"/>
  <c r="CK179" i="7"/>
  <c r="CK180" i="7"/>
  <c r="CK181" i="7"/>
  <c r="CK182" i="7"/>
  <c r="CK183" i="7"/>
  <c r="CK184" i="7"/>
  <c r="CK185" i="7"/>
  <c r="CK186" i="7"/>
  <c r="CK187" i="7"/>
  <c r="CK188" i="7"/>
  <c r="CK189" i="7"/>
  <c r="CK190" i="7"/>
  <c r="CK191" i="7"/>
  <c r="CK192" i="7"/>
  <c r="CK193" i="7"/>
  <c r="CK194" i="7"/>
  <c r="CK195" i="7"/>
  <c r="CK196" i="7"/>
  <c r="CK197" i="7"/>
  <c r="CK198" i="7"/>
  <c r="CK199" i="7"/>
  <c r="CK200" i="7"/>
  <c r="CK201" i="7"/>
  <c r="CK202" i="7"/>
  <c r="CK203" i="7"/>
  <c r="CK204" i="7"/>
  <c r="CK205" i="7"/>
  <c r="CK206" i="7"/>
  <c r="CK207" i="7"/>
  <c r="CK208" i="7"/>
  <c r="CK209" i="7"/>
  <c r="CK210" i="7"/>
  <c r="CK211" i="7"/>
  <c r="CK212" i="7"/>
  <c r="CK213" i="7"/>
  <c r="CK214" i="7"/>
  <c r="CK215" i="7"/>
  <c r="CK216" i="7"/>
  <c r="CK217" i="7"/>
  <c r="CK218" i="7"/>
  <c r="CK219" i="7"/>
  <c r="CK220" i="7"/>
  <c r="CK221" i="7"/>
  <c r="CK222" i="7"/>
  <c r="CK223" i="7"/>
  <c r="CK224" i="7"/>
  <c r="CK225" i="7"/>
  <c r="CK226" i="7"/>
  <c r="CK227" i="7"/>
  <c r="CK228" i="7"/>
  <c r="CK229" i="7"/>
  <c r="CK230" i="7"/>
  <c r="CK231" i="7"/>
  <c r="CK232" i="7"/>
  <c r="CK233" i="7"/>
  <c r="CK234" i="7"/>
  <c r="CK235" i="7"/>
  <c r="CK236" i="7"/>
  <c r="CK237" i="7"/>
  <c r="CK238" i="7"/>
  <c r="CK239" i="7"/>
  <c r="CK240" i="7"/>
  <c r="CK241" i="7"/>
  <c r="CK242" i="7"/>
  <c r="CK243" i="7"/>
  <c r="CK244" i="7"/>
  <c r="CK245" i="7"/>
  <c r="CK246" i="7"/>
  <c r="CK247" i="7"/>
  <c r="CK248" i="7"/>
  <c r="CK249" i="7"/>
  <c r="CK250" i="7"/>
  <c r="CK251" i="7"/>
  <c r="CK252" i="7"/>
  <c r="CK253" i="7"/>
  <c r="CK254" i="7"/>
  <c r="CK255" i="7"/>
  <c r="CK256" i="7"/>
  <c r="CK257" i="7"/>
  <c r="CK258" i="7"/>
  <c r="CK259" i="7"/>
  <c r="CK260" i="7"/>
  <c r="CK261" i="7"/>
  <c r="CK262" i="7"/>
  <c r="CK263" i="7"/>
  <c r="CK264" i="7"/>
  <c r="CK265" i="7"/>
  <c r="CK266" i="7"/>
  <c r="CK267" i="7"/>
  <c r="CK268" i="7"/>
  <c r="CK269" i="7"/>
  <c r="CK270" i="7"/>
  <c r="CK271" i="7"/>
  <c r="CK272" i="7"/>
  <c r="CK273" i="7"/>
  <c r="CK274" i="7"/>
  <c r="CK275" i="7"/>
  <c r="CK276" i="7"/>
  <c r="CK277" i="7"/>
  <c r="CK278" i="7"/>
  <c r="CK279" i="7"/>
  <c r="CK280" i="7"/>
  <c r="CK281" i="7"/>
  <c r="CK282" i="7"/>
  <c r="CK283" i="7"/>
  <c r="CK284" i="7"/>
  <c r="CK285" i="7"/>
  <c r="CK286" i="7"/>
  <c r="CK287" i="7"/>
  <c r="CK288" i="7"/>
  <c r="CK289" i="7"/>
  <c r="CK290" i="7"/>
  <c r="CK291" i="7"/>
  <c r="CK292" i="7"/>
  <c r="CK293" i="7"/>
  <c r="CK294" i="7"/>
  <c r="CK295" i="7"/>
  <c r="CK296" i="7"/>
  <c r="CK297" i="7"/>
  <c r="CK298" i="7"/>
  <c r="CK299" i="7"/>
  <c r="CK300" i="7"/>
  <c r="CK301" i="7"/>
  <c r="CK302" i="7"/>
  <c r="CK303" i="7"/>
  <c r="CK304" i="7"/>
  <c r="CK305" i="7"/>
  <c r="CK306" i="7"/>
  <c r="CK307" i="7"/>
  <c r="CK308" i="7"/>
  <c r="CK309" i="7"/>
  <c r="CK310" i="7"/>
  <c r="CK311" i="7"/>
  <c r="CK312" i="7"/>
  <c r="CK313" i="7"/>
  <c r="CK314" i="7"/>
  <c r="CK315" i="7"/>
  <c r="CK316" i="7"/>
  <c r="CK317" i="7"/>
  <c r="CK318" i="7"/>
  <c r="CK319" i="7"/>
  <c r="CK320" i="7"/>
  <c r="CK321" i="7"/>
  <c r="CK322" i="7"/>
  <c r="CK323" i="7"/>
  <c r="CK324" i="7"/>
  <c r="CK325" i="7"/>
  <c r="CK326" i="7"/>
  <c r="CK327" i="7"/>
  <c r="CK328" i="7"/>
  <c r="CK329" i="7"/>
  <c r="CK330" i="7"/>
  <c r="CK331" i="7"/>
  <c r="CK332" i="7"/>
  <c r="CK333" i="7"/>
  <c r="CK334" i="7"/>
  <c r="CK335" i="7"/>
  <c r="CK336" i="7"/>
  <c r="CK337" i="7"/>
  <c r="CK338" i="7"/>
  <c r="CK339" i="7"/>
  <c r="CK340" i="7"/>
  <c r="CK341" i="7"/>
  <c r="CK342" i="7"/>
  <c r="CK343" i="7"/>
  <c r="CK344" i="7"/>
  <c r="CK345" i="7"/>
  <c r="CK346" i="7"/>
  <c r="CK347" i="7"/>
  <c r="CK348" i="7"/>
  <c r="CK349" i="7"/>
  <c r="CK350" i="7"/>
  <c r="CK351" i="7"/>
  <c r="CK352" i="7"/>
  <c r="CK353" i="7"/>
  <c r="CK354" i="7"/>
  <c r="CK355" i="7"/>
  <c r="CK356" i="7"/>
  <c r="CK357" i="7"/>
  <c r="CK358" i="7"/>
  <c r="CK359" i="7"/>
  <c r="CK360" i="7"/>
  <c r="CK361" i="7"/>
  <c r="CK362" i="7"/>
  <c r="CK363" i="7"/>
  <c r="CK364" i="7"/>
  <c r="CK365" i="7"/>
  <c r="CK366" i="7"/>
  <c r="CK367" i="7"/>
  <c r="CK368" i="7"/>
  <c r="CK369" i="7"/>
  <c r="CK370" i="7"/>
  <c r="CK371" i="7"/>
  <c r="CK372" i="7"/>
  <c r="CK373" i="7"/>
  <c r="CK374" i="7"/>
  <c r="CK375" i="7"/>
  <c r="CK376" i="7"/>
  <c r="CK377" i="7"/>
  <c r="CK378" i="7"/>
  <c r="CK379" i="7"/>
  <c r="CK380" i="7"/>
  <c r="CK381" i="7"/>
  <c r="CK382" i="7"/>
  <c r="CK383" i="7"/>
  <c r="CK384" i="7"/>
  <c r="CK385" i="7"/>
  <c r="CK386" i="7"/>
  <c r="CK387" i="7"/>
  <c r="CK388" i="7"/>
  <c r="CK389" i="7"/>
  <c r="CK390" i="7"/>
  <c r="CK391" i="7"/>
  <c r="CK392" i="7"/>
  <c r="CK393" i="7"/>
  <c r="CK394" i="7"/>
  <c r="CK395" i="7"/>
  <c r="CK396" i="7"/>
  <c r="CK397" i="7"/>
  <c r="CK398" i="7"/>
  <c r="CK399" i="7"/>
  <c r="CK400" i="7"/>
  <c r="CK401" i="7"/>
  <c r="CK402" i="7"/>
  <c r="CK403" i="7"/>
  <c r="CK404" i="7"/>
  <c r="CK405" i="7"/>
  <c r="CK406" i="7"/>
  <c r="CK407" i="7"/>
  <c r="CK408" i="7"/>
  <c r="CK409" i="7"/>
  <c r="CK410" i="7"/>
  <c r="CK411" i="7"/>
  <c r="CK412" i="7"/>
  <c r="CK413" i="7"/>
  <c r="CK414" i="7"/>
  <c r="CK415" i="7"/>
  <c r="CK416" i="7"/>
  <c r="CK417" i="7"/>
  <c r="CK418" i="7"/>
  <c r="CK419" i="7"/>
  <c r="CK420" i="7"/>
  <c r="CK421" i="7"/>
  <c r="CK422" i="7"/>
  <c r="CK423" i="7"/>
  <c r="CK424" i="7"/>
  <c r="CK425" i="7"/>
  <c r="CK426" i="7"/>
  <c r="CK427" i="7"/>
  <c r="CK428" i="7"/>
  <c r="CK429" i="7"/>
  <c r="CK430" i="7"/>
  <c r="CK431" i="7"/>
  <c r="CK432" i="7"/>
  <c r="CK433" i="7"/>
  <c r="CK434" i="7"/>
  <c r="CK435" i="7"/>
  <c r="CK436" i="7"/>
  <c r="CK437" i="7"/>
  <c r="CK438" i="7"/>
  <c r="CK439" i="7"/>
  <c r="CK440" i="7"/>
  <c r="CK441" i="7"/>
  <c r="CK442" i="7"/>
  <c r="CK443" i="7"/>
  <c r="CK444" i="7"/>
  <c r="CK445" i="7"/>
  <c r="CK446" i="7"/>
  <c r="CK447" i="7"/>
  <c r="CK448" i="7"/>
  <c r="CK449" i="7"/>
  <c r="CK450" i="7"/>
  <c r="CK451" i="7"/>
  <c r="CK452" i="7"/>
  <c r="CK453" i="7"/>
  <c r="CK454" i="7"/>
  <c r="CK455" i="7"/>
  <c r="CK456" i="7"/>
  <c r="CK457" i="7"/>
  <c r="CK458" i="7"/>
  <c r="CK459" i="7"/>
  <c r="CK460" i="7"/>
  <c r="CK461" i="7"/>
  <c r="CK462" i="7"/>
  <c r="CK463" i="7"/>
  <c r="CK464" i="7"/>
  <c r="CK465" i="7"/>
  <c r="CK466" i="7"/>
  <c r="CK467" i="7"/>
  <c r="CK468" i="7"/>
  <c r="CK469" i="7"/>
  <c r="CK470" i="7"/>
  <c r="CK471" i="7"/>
  <c r="CK472" i="7"/>
  <c r="CK473" i="7"/>
  <c r="CK474" i="7"/>
  <c r="CK475" i="7"/>
  <c r="CK476" i="7"/>
  <c r="CK477" i="7"/>
  <c r="CK478" i="7"/>
  <c r="CK479" i="7"/>
  <c r="CK480" i="7"/>
  <c r="CK481" i="7"/>
  <c r="CK482" i="7"/>
  <c r="CK483" i="7"/>
  <c r="CK484" i="7"/>
  <c r="CK485" i="7"/>
  <c r="CK486" i="7"/>
  <c r="CK487" i="7"/>
  <c r="CK488" i="7"/>
  <c r="CK489" i="7"/>
  <c r="CK490" i="7"/>
  <c r="CK491" i="7"/>
  <c r="CK492" i="7"/>
  <c r="CK493" i="7"/>
  <c r="CK494" i="7"/>
  <c r="CK495" i="7"/>
  <c r="CK496" i="7"/>
  <c r="CK497" i="7"/>
  <c r="CK498" i="7"/>
  <c r="CK499" i="7"/>
  <c r="CK500" i="7"/>
  <c r="CK501" i="7"/>
  <c r="CK502" i="7"/>
  <c r="CK503" i="7"/>
  <c r="CK504" i="7"/>
  <c r="CK505" i="7"/>
  <c r="CK506" i="7"/>
  <c r="CK507" i="7"/>
  <c r="CK508" i="7"/>
  <c r="CK509" i="7"/>
  <c r="CK510" i="7"/>
  <c r="CK511" i="7"/>
  <c r="CK512" i="7"/>
  <c r="CK513" i="7"/>
  <c r="CK514" i="7"/>
  <c r="CK515" i="7"/>
  <c r="CK516" i="7"/>
  <c r="CK517" i="7"/>
  <c r="CK518" i="7"/>
  <c r="CK519" i="7"/>
  <c r="CK520" i="7"/>
  <c r="CK521" i="7"/>
  <c r="CK522" i="7"/>
  <c r="CK523" i="7"/>
  <c r="CK524" i="7"/>
  <c r="CK525" i="7"/>
  <c r="CK526" i="7"/>
  <c r="CK527" i="7"/>
  <c r="CK528" i="7"/>
  <c r="CK529" i="7"/>
  <c r="CK530" i="7"/>
  <c r="CK531" i="7"/>
  <c r="CK532" i="7"/>
  <c r="CK533" i="7"/>
  <c r="CK534" i="7"/>
  <c r="CK535" i="7"/>
  <c r="CK536" i="7"/>
  <c r="CK537" i="7"/>
  <c r="CK538" i="7"/>
  <c r="CK539" i="7"/>
  <c r="CK540" i="7"/>
  <c r="CK541" i="7"/>
  <c r="CK542" i="7"/>
  <c r="CK543" i="7"/>
  <c r="CK544" i="7"/>
  <c r="CK545" i="7"/>
  <c r="CK546" i="7"/>
  <c r="CK547" i="7"/>
  <c r="CK548" i="7"/>
  <c r="CK549" i="7"/>
  <c r="CK550" i="7"/>
  <c r="CK551" i="7"/>
  <c r="CK552" i="7"/>
  <c r="CK553" i="7"/>
  <c r="CK554" i="7"/>
  <c r="CK555" i="7"/>
  <c r="CK556" i="7"/>
  <c r="CK557" i="7"/>
  <c r="CK558" i="7"/>
  <c r="CK559" i="7"/>
  <c r="CK560" i="7"/>
  <c r="CK561" i="7"/>
  <c r="CK562" i="7"/>
  <c r="CK563" i="7"/>
  <c r="CK564" i="7"/>
  <c r="CK565" i="7"/>
  <c r="CK566" i="7"/>
  <c r="CK567" i="7"/>
  <c r="CK568" i="7"/>
  <c r="CK569" i="7"/>
  <c r="CK570" i="7"/>
  <c r="CK571" i="7"/>
  <c r="CK572" i="7"/>
  <c r="CK573" i="7"/>
  <c r="CK574" i="7"/>
  <c r="CK575" i="7"/>
  <c r="CK576" i="7"/>
  <c r="CK577" i="7"/>
  <c r="CK578" i="7"/>
  <c r="CK579" i="7"/>
  <c r="CK580" i="7"/>
  <c r="CK581" i="7"/>
  <c r="CK582" i="7"/>
  <c r="CK583" i="7"/>
  <c r="CK584" i="7"/>
  <c r="CK585" i="7"/>
  <c r="CK586" i="7"/>
  <c r="CK587" i="7"/>
  <c r="CK588" i="7"/>
  <c r="CK589" i="7"/>
  <c r="CK590" i="7"/>
  <c r="CK591" i="7"/>
  <c r="CK592" i="7"/>
  <c r="CK593" i="7"/>
  <c r="CK594" i="7"/>
  <c r="CK595" i="7"/>
  <c r="CK596" i="7"/>
  <c r="CK597" i="7"/>
  <c r="CK598" i="7"/>
  <c r="CK599" i="7"/>
  <c r="CK600" i="7"/>
  <c r="CK601" i="7"/>
  <c r="CK602" i="7"/>
  <c r="CK603" i="7"/>
  <c r="CK604" i="7"/>
  <c r="CK605" i="7"/>
  <c r="CK606" i="7"/>
  <c r="CK607" i="7"/>
  <c r="CK608" i="7"/>
  <c r="CK609" i="7"/>
  <c r="CK610" i="7"/>
  <c r="CK611" i="7"/>
  <c r="CK612" i="7"/>
  <c r="CK613" i="7"/>
  <c r="CK614" i="7"/>
  <c r="CK615" i="7"/>
  <c r="CK616" i="7"/>
  <c r="CK617" i="7"/>
  <c r="CK618" i="7"/>
  <c r="CK619" i="7"/>
  <c r="CK620" i="7"/>
  <c r="CK621" i="7"/>
  <c r="CK622" i="7"/>
  <c r="CK623" i="7"/>
  <c r="CK624" i="7"/>
  <c r="CK625" i="7"/>
  <c r="CK626" i="7"/>
  <c r="CK627" i="7"/>
  <c r="CK628" i="7"/>
  <c r="CK629" i="7"/>
  <c r="CK630" i="7"/>
  <c r="CK631" i="7"/>
  <c r="CK632" i="7"/>
  <c r="CK633" i="7"/>
  <c r="CK634" i="7"/>
  <c r="CK635" i="7"/>
  <c r="CK636" i="7"/>
  <c r="CK637" i="7"/>
  <c r="CK638" i="7"/>
  <c r="CK639" i="7"/>
  <c r="CK640" i="7"/>
  <c r="CK641" i="7"/>
  <c r="CK642" i="7"/>
  <c r="CK643" i="7"/>
  <c r="CK644" i="7"/>
  <c r="CK645" i="7"/>
  <c r="CK646" i="7"/>
  <c r="CK647" i="7"/>
  <c r="CK648" i="7"/>
  <c r="CK649" i="7"/>
  <c r="CK650" i="7"/>
  <c r="CK651" i="7"/>
  <c r="CK652" i="7"/>
  <c r="CK653" i="7"/>
  <c r="CK654" i="7"/>
  <c r="CK655" i="7"/>
  <c r="CK656" i="7"/>
  <c r="CK657" i="7"/>
  <c r="CK658" i="7"/>
  <c r="CK659" i="7"/>
  <c r="CK660" i="7"/>
  <c r="CK661" i="7"/>
  <c r="CK662" i="7"/>
  <c r="CK663" i="7"/>
  <c r="CK664" i="7"/>
  <c r="CK665" i="7"/>
  <c r="CK666" i="7"/>
  <c r="CK667" i="7"/>
  <c r="CK668" i="7"/>
  <c r="CK669" i="7"/>
  <c r="CK670" i="7"/>
  <c r="CK671" i="7"/>
  <c r="CK672" i="7"/>
  <c r="CK673" i="7"/>
  <c r="CK674" i="7"/>
  <c r="CK675" i="7"/>
  <c r="CK676" i="7"/>
  <c r="CK677" i="7"/>
  <c r="CK678" i="7"/>
  <c r="CK679" i="7"/>
  <c r="CK680" i="7"/>
  <c r="CK681" i="7"/>
  <c r="CK682" i="7"/>
  <c r="CK683" i="7"/>
  <c r="CK684" i="7"/>
  <c r="CK685" i="7"/>
  <c r="CK686" i="7"/>
  <c r="CK687" i="7"/>
  <c r="CK688" i="7"/>
  <c r="CK689" i="7"/>
  <c r="CK690" i="7"/>
  <c r="CK691" i="7"/>
  <c r="CK692" i="7"/>
  <c r="CK693" i="7"/>
  <c r="CK694" i="7"/>
  <c r="CK695" i="7"/>
  <c r="CK696" i="7"/>
  <c r="CK697" i="7"/>
  <c r="CK698" i="7"/>
  <c r="CK699" i="7"/>
  <c r="CK700" i="7"/>
  <c r="CK701" i="7"/>
  <c r="CK702" i="7"/>
  <c r="CK703" i="7"/>
  <c r="CK704" i="7"/>
  <c r="CK705" i="7"/>
  <c r="CK706" i="7"/>
  <c r="CK707" i="7"/>
  <c r="CK708" i="7"/>
  <c r="CK709" i="7"/>
  <c r="CK710" i="7"/>
  <c r="CK711" i="7"/>
  <c r="CK712" i="7"/>
  <c r="CK713" i="7"/>
  <c r="CK714" i="7"/>
  <c r="CK715" i="7"/>
  <c r="CK716" i="7"/>
  <c r="CK717" i="7"/>
  <c r="CK718" i="7"/>
  <c r="CK719" i="7"/>
  <c r="CK720" i="7"/>
  <c r="CK721" i="7"/>
  <c r="CK722" i="7"/>
  <c r="CK723" i="7"/>
  <c r="CK724" i="7"/>
  <c r="CK725" i="7"/>
  <c r="CK726" i="7"/>
  <c r="CK727" i="7"/>
  <c r="CK728" i="7"/>
  <c r="CK9" i="7"/>
  <c r="BT10" i="7"/>
  <c r="BT11" i="7"/>
  <c r="BT12" i="7"/>
  <c r="BT13" i="7"/>
  <c r="BT14" i="7"/>
  <c r="BT15" i="7"/>
  <c r="BT16" i="7"/>
  <c r="BT17" i="7"/>
  <c r="BT18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271" i="7"/>
  <c r="BT272" i="7"/>
  <c r="BT273" i="7"/>
  <c r="BT274" i="7"/>
  <c r="BT275" i="7"/>
  <c r="BT276" i="7"/>
  <c r="BT277" i="7"/>
  <c r="BT278" i="7"/>
  <c r="BT279" i="7"/>
  <c r="BT280" i="7"/>
  <c r="BT281" i="7"/>
  <c r="BT282" i="7"/>
  <c r="BT283" i="7"/>
  <c r="BT284" i="7"/>
  <c r="BT285" i="7"/>
  <c r="BT286" i="7"/>
  <c r="BT287" i="7"/>
  <c r="BT288" i="7"/>
  <c r="BT289" i="7"/>
  <c r="BT290" i="7"/>
  <c r="BT291" i="7"/>
  <c r="BT292" i="7"/>
  <c r="BT293" i="7"/>
  <c r="BT294" i="7"/>
  <c r="BT295" i="7"/>
  <c r="BT296" i="7"/>
  <c r="BT297" i="7"/>
  <c r="BT298" i="7"/>
  <c r="BT299" i="7"/>
  <c r="BT300" i="7"/>
  <c r="BT301" i="7"/>
  <c r="BT302" i="7"/>
  <c r="BT303" i="7"/>
  <c r="BT304" i="7"/>
  <c r="BT305" i="7"/>
  <c r="BT306" i="7"/>
  <c r="BT307" i="7"/>
  <c r="BT308" i="7"/>
  <c r="BT309" i="7"/>
  <c r="BT310" i="7"/>
  <c r="BT311" i="7"/>
  <c r="BT312" i="7"/>
  <c r="BT313" i="7"/>
  <c r="BT314" i="7"/>
  <c r="BT315" i="7"/>
  <c r="BT316" i="7"/>
  <c r="BT317" i="7"/>
  <c r="BT318" i="7"/>
  <c r="BT319" i="7"/>
  <c r="BT320" i="7"/>
  <c r="BT321" i="7"/>
  <c r="BT322" i="7"/>
  <c r="BT323" i="7"/>
  <c r="BT324" i="7"/>
  <c r="BT325" i="7"/>
  <c r="BT326" i="7"/>
  <c r="BT327" i="7"/>
  <c r="BT328" i="7"/>
  <c r="BT329" i="7"/>
  <c r="BT330" i="7"/>
  <c r="BT331" i="7"/>
  <c r="BT332" i="7"/>
  <c r="BT333" i="7"/>
  <c r="BT334" i="7"/>
  <c r="BT335" i="7"/>
  <c r="BT336" i="7"/>
  <c r="BT337" i="7"/>
  <c r="BT338" i="7"/>
  <c r="BT339" i="7"/>
  <c r="BT340" i="7"/>
  <c r="BT341" i="7"/>
  <c r="BT342" i="7"/>
  <c r="BT343" i="7"/>
  <c r="BT344" i="7"/>
  <c r="BT345" i="7"/>
  <c r="BT346" i="7"/>
  <c r="BT347" i="7"/>
  <c r="BT348" i="7"/>
  <c r="BT349" i="7"/>
  <c r="BT350" i="7"/>
  <c r="BT351" i="7"/>
  <c r="BT352" i="7"/>
  <c r="BT353" i="7"/>
  <c r="BT354" i="7"/>
  <c r="BT355" i="7"/>
  <c r="BT356" i="7"/>
  <c r="BT357" i="7"/>
  <c r="BT358" i="7"/>
  <c r="BT359" i="7"/>
  <c r="BT360" i="7"/>
  <c r="BT361" i="7"/>
  <c r="BT362" i="7"/>
  <c r="BT363" i="7"/>
  <c r="BT364" i="7"/>
  <c r="BT365" i="7"/>
  <c r="BT366" i="7"/>
  <c r="BT367" i="7"/>
  <c r="BT368" i="7"/>
  <c r="BT369" i="7"/>
  <c r="BT370" i="7"/>
  <c r="BT371" i="7"/>
  <c r="BT372" i="7"/>
  <c r="BT373" i="7"/>
  <c r="BT374" i="7"/>
  <c r="BT375" i="7"/>
  <c r="BT376" i="7"/>
  <c r="BT377" i="7"/>
  <c r="BT378" i="7"/>
  <c r="BT379" i="7"/>
  <c r="BT380" i="7"/>
  <c r="BT381" i="7"/>
  <c r="BT382" i="7"/>
  <c r="BT383" i="7"/>
  <c r="BT384" i="7"/>
  <c r="BT385" i="7"/>
  <c r="BT386" i="7"/>
  <c r="BT387" i="7"/>
  <c r="BT388" i="7"/>
  <c r="BT389" i="7"/>
  <c r="BT390" i="7"/>
  <c r="BT391" i="7"/>
  <c r="BT392" i="7"/>
  <c r="BT393" i="7"/>
  <c r="BT394" i="7"/>
  <c r="BT395" i="7"/>
  <c r="BT396" i="7"/>
  <c r="BT397" i="7"/>
  <c r="BT398" i="7"/>
  <c r="BT399" i="7"/>
  <c r="BT400" i="7"/>
  <c r="BT401" i="7"/>
  <c r="BT402" i="7"/>
  <c r="BT403" i="7"/>
  <c r="BT404" i="7"/>
  <c r="BT405" i="7"/>
  <c r="BT406" i="7"/>
  <c r="BT407" i="7"/>
  <c r="BT408" i="7"/>
  <c r="BT409" i="7"/>
  <c r="BT410" i="7"/>
  <c r="BT411" i="7"/>
  <c r="BT412" i="7"/>
  <c r="BT413" i="7"/>
  <c r="BT414" i="7"/>
  <c r="BT415" i="7"/>
  <c r="BT416" i="7"/>
  <c r="BT417" i="7"/>
  <c r="BT418" i="7"/>
  <c r="BT419" i="7"/>
  <c r="BT420" i="7"/>
  <c r="BT421" i="7"/>
  <c r="BT422" i="7"/>
  <c r="BT423" i="7"/>
  <c r="BT424" i="7"/>
  <c r="BT425" i="7"/>
  <c r="BT426" i="7"/>
  <c r="BT427" i="7"/>
  <c r="BT428" i="7"/>
  <c r="BT429" i="7"/>
  <c r="BT430" i="7"/>
  <c r="BT431" i="7"/>
  <c r="BT432" i="7"/>
  <c r="BT433" i="7"/>
  <c r="BT434" i="7"/>
  <c r="BT435" i="7"/>
  <c r="BT436" i="7"/>
  <c r="BT437" i="7"/>
  <c r="BT438" i="7"/>
  <c r="BT439" i="7"/>
  <c r="BT440" i="7"/>
  <c r="BT441" i="7"/>
  <c r="BT442" i="7"/>
  <c r="BT443" i="7"/>
  <c r="BT444" i="7"/>
  <c r="BT445" i="7"/>
  <c r="BT446" i="7"/>
  <c r="BT447" i="7"/>
  <c r="BT448" i="7"/>
  <c r="BT449" i="7"/>
  <c r="BT450" i="7"/>
  <c r="BT451" i="7"/>
  <c r="BT452" i="7"/>
  <c r="BT453" i="7"/>
  <c r="BT454" i="7"/>
  <c r="BT455" i="7"/>
  <c r="BT456" i="7"/>
  <c r="BT457" i="7"/>
  <c r="BT458" i="7"/>
  <c r="BT459" i="7"/>
  <c r="BT460" i="7"/>
  <c r="BT461" i="7"/>
  <c r="BT462" i="7"/>
  <c r="BT463" i="7"/>
  <c r="BT464" i="7"/>
  <c r="BT465" i="7"/>
  <c r="BT466" i="7"/>
  <c r="BT467" i="7"/>
  <c r="BT468" i="7"/>
  <c r="BT469" i="7"/>
  <c r="BT470" i="7"/>
  <c r="BT471" i="7"/>
  <c r="BT472" i="7"/>
  <c r="BT473" i="7"/>
  <c r="BT474" i="7"/>
  <c r="BT475" i="7"/>
  <c r="BT476" i="7"/>
  <c r="BT477" i="7"/>
  <c r="BT478" i="7"/>
  <c r="BT479" i="7"/>
  <c r="BT480" i="7"/>
  <c r="BT481" i="7"/>
  <c r="BT482" i="7"/>
  <c r="BT483" i="7"/>
  <c r="BT484" i="7"/>
  <c r="BT485" i="7"/>
  <c r="BT486" i="7"/>
  <c r="BT487" i="7"/>
  <c r="BT488" i="7"/>
  <c r="BT489" i="7"/>
  <c r="BT490" i="7"/>
  <c r="BT491" i="7"/>
  <c r="BT492" i="7"/>
  <c r="BT493" i="7"/>
  <c r="BT494" i="7"/>
  <c r="BT495" i="7"/>
  <c r="BT496" i="7"/>
  <c r="BT497" i="7"/>
  <c r="BT498" i="7"/>
  <c r="BT499" i="7"/>
  <c r="BT500" i="7"/>
  <c r="BT501" i="7"/>
  <c r="BT502" i="7"/>
  <c r="BT503" i="7"/>
  <c r="BT504" i="7"/>
  <c r="BT505" i="7"/>
  <c r="BT506" i="7"/>
  <c r="BT507" i="7"/>
  <c r="BT508" i="7"/>
  <c r="BT509" i="7"/>
  <c r="BT510" i="7"/>
  <c r="BT511" i="7"/>
  <c r="BT512" i="7"/>
  <c r="BT513" i="7"/>
  <c r="BT514" i="7"/>
  <c r="BT515" i="7"/>
  <c r="BT516" i="7"/>
  <c r="BT517" i="7"/>
  <c r="BT518" i="7"/>
  <c r="BT519" i="7"/>
  <c r="BT520" i="7"/>
  <c r="BT521" i="7"/>
  <c r="BT522" i="7"/>
  <c r="BT523" i="7"/>
  <c r="BT524" i="7"/>
  <c r="BT525" i="7"/>
  <c r="BT526" i="7"/>
  <c r="BT527" i="7"/>
  <c r="BT528" i="7"/>
  <c r="BT529" i="7"/>
  <c r="BT530" i="7"/>
  <c r="BT531" i="7"/>
  <c r="BT532" i="7"/>
  <c r="BT533" i="7"/>
  <c r="BT534" i="7"/>
  <c r="BT535" i="7"/>
  <c r="BT536" i="7"/>
  <c r="BT537" i="7"/>
  <c r="BT538" i="7"/>
  <c r="BT539" i="7"/>
  <c r="BT540" i="7"/>
  <c r="BT541" i="7"/>
  <c r="BT542" i="7"/>
  <c r="BT543" i="7"/>
  <c r="BT544" i="7"/>
  <c r="BT545" i="7"/>
  <c r="BT546" i="7"/>
  <c r="BT547" i="7"/>
  <c r="BT548" i="7"/>
  <c r="BT549" i="7"/>
  <c r="BT550" i="7"/>
  <c r="BT551" i="7"/>
  <c r="BT552" i="7"/>
  <c r="BT553" i="7"/>
  <c r="BT554" i="7"/>
  <c r="BT555" i="7"/>
  <c r="BT556" i="7"/>
  <c r="BT557" i="7"/>
  <c r="BT558" i="7"/>
  <c r="BT559" i="7"/>
  <c r="BT560" i="7"/>
  <c r="BT561" i="7"/>
  <c r="BT562" i="7"/>
  <c r="BT563" i="7"/>
  <c r="BT564" i="7"/>
  <c r="BT565" i="7"/>
  <c r="BT566" i="7"/>
  <c r="BT567" i="7"/>
  <c r="BT568" i="7"/>
  <c r="BT569" i="7"/>
  <c r="BT570" i="7"/>
  <c r="BT571" i="7"/>
  <c r="BT572" i="7"/>
  <c r="BT573" i="7"/>
  <c r="BT574" i="7"/>
  <c r="BT575" i="7"/>
  <c r="BT576" i="7"/>
  <c r="BT577" i="7"/>
  <c r="BT578" i="7"/>
  <c r="BT579" i="7"/>
  <c r="BT580" i="7"/>
  <c r="BT581" i="7"/>
  <c r="BT582" i="7"/>
  <c r="BT583" i="7"/>
  <c r="BT584" i="7"/>
  <c r="BT585" i="7"/>
  <c r="BT586" i="7"/>
  <c r="BT587" i="7"/>
  <c r="BT588" i="7"/>
  <c r="BT589" i="7"/>
  <c r="BT590" i="7"/>
  <c r="BT591" i="7"/>
  <c r="BT592" i="7"/>
  <c r="BT593" i="7"/>
  <c r="BT594" i="7"/>
  <c r="BT595" i="7"/>
  <c r="BT596" i="7"/>
  <c r="BT597" i="7"/>
  <c r="BT598" i="7"/>
  <c r="BT599" i="7"/>
  <c r="BT600" i="7"/>
  <c r="BT601" i="7"/>
  <c r="BT602" i="7"/>
  <c r="BT603" i="7"/>
  <c r="BT604" i="7"/>
  <c r="BT605" i="7"/>
  <c r="BT606" i="7"/>
  <c r="BT607" i="7"/>
  <c r="BT608" i="7"/>
  <c r="BT609" i="7"/>
  <c r="BT610" i="7"/>
  <c r="BT611" i="7"/>
  <c r="BT612" i="7"/>
  <c r="BT613" i="7"/>
  <c r="BT614" i="7"/>
  <c r="BT615" i="7"/>
  <c r="BT616" i="7"/>
  <c r="BT617" i="7"/>
  <c r="BT618" i="7"/>
  <c r="BT619" i="7"/>
  <c r="BT620" i="7"/>
  <c r="BT621" i="7"/>
  <c r="BT622" i="7"/>
  <c r="BT623" i="7"/>
  <c r="BT624" i="7"/>
  <c r="BT625" i="7"/>
  <c r="BT626" i="7"/>
  <c r="BT627" i="7"/>
  <c r="BT628" i="7"/>
  <c r="BT629" i="7"/>
  <c r="BT630" i="7"/>
  <c r="BT631" i="7"/>
  <c r="BT632" i="7"/>
  <c r="BT633" i="7"/>
  <c r="BT634" i="7"/>
  <c r="BT635" i="7"/>
  <c r="BT636" i="7"/>
  <c r="BT637" i="7"/>
  <c r="BT638" i="7"/>
  <c r="BT639" i="7"/>
  <c r="BT640" i="7"/>
  <c r="BT641" i="7"/>
  <c r="BT642" i="7"/>
  <c r="BT643" i="7"/>
  <c r="BT644" i="7"/>
  <c r="BT645" i="7"/>
  <c r="BT646" i="7"/>
  <c r="BT647" i="7"/>
  <c r="BT648" i="7"/>
  <c r="BT649" i="7"/>
  <c r="BT650" i="7"/>
  <c r="BT651" i="7"/>
  <c r="BT652" i="7"/>
  <c r="BT653" i="7"/>
  <c r="BT654" i="7"/>
  <c r="BT655" i="7"/>
  <c r="BT656" i="7"/>
  <c r="BT657" i="7"/>
  <c r="BT658" i="7"/>
  <c r="BT659" i="7"/>
  <c r="BT660" i="7"/>
  <c r="BT661" i="7"/>
  <c r="BT662" i="7"/>
  <c r="BT663" i="7"/>
  <c r="BT664" i="7"/>
  <c r="BT665" i="7"/>
  <c r="BT666" i="7"/>
  <c r="BT667" i="7"/>
  <c r="BT668" i="7"/>
  <c r="BT669" i="7"/>
  <c r="BT670" i="7"/>
  <c r="BT671" i="7"/>
  <c r="BT672" i="7"/>
  <c r="BT673" i="7"/>
  <c r="BT674" i="7"/>
  <c r="BT675" i="7"/>
  <c r="BT676" i="7"/>
  <c r="BT677" i="7"/>
  <c r="BT678" i="7"/>
  <c r="BT679" i="7"/>
  <c r="BT680" i="7"/>
  <c r="BT681" i="7"/>
  <c r="BT682" i="7"/>
  <c r="BT683" i="7"/>
  <c r="BT684" i="7"/>
  <c r="BT685" i="7"/>
  <c r="BT686" i="7"/>
  <c r="BT687" i="7"/>
  <c r="BT688" i="7"/>
  <c r="BT689" i="7"/>
  <c r="BT690" i="7"/>
  <c r="BT691" i="7"/>
  <c r="BT692" i="7"/>
  <c r="BT693" i="7"/>
  <c r="BT694" i="7"/>
  <c r="BT695" i="7"/>
  <c r="BT696" i="7"/>
  <c r="BT697" i="7"/>
  <c r="BT698" i="7"/>
  <c r="BT699" i="7"/>
  <c r="BT700" i="7"/>
  <c r="BT701" i="7"/>
  <c r="BT702" i="7"/>
  <c r="BT703" i="7"/>
  <c r="BT704" i="7"/>
  <c r="BT705" i="7"/>
  <c r="BT706" i="7"/>
  <c r="BT707" i="7"/>
  <c r="BT708" i="7"/>
  <c r="BT709" i="7"/>
  <c r="BT710" i="7"/>
  <c r="BT711" i="7"/>
  <c r="BT712" i="7"/>
  <c r="BT713" i="7"/>
  <c r="BT714" i="7"/>
  <c r="BT715" i="7"/>
  <c r="BT716" i="7"/>
  <c r="BT717" i="7"/>
  <c r="BT718" i="7"/>
  <c r="BT719" i="7"/>
  <c r="BT720" i="7"/>
  <c r="BT721" i="7"/>
  <c r="BT722" i="7"/>
  <c r="BT723" i="7"/>
  <c r="BT724" i="7"/>
  <c r="BT725" i="7"/>
  <c r="BT726" i="7"/>
  <c r="BT727" i="7"/>
  <c r="BT728" i="7"/>
  <c r="BT729" i="7"/>
  <c r="BT730" i="7"/>
  <c r="BT731" i="7"/>
  <c r="BT732" i="7"/>
  <c r="BT733" i="7"/>
  <c r="BT734" i="7"/>
  <c r="BT735" i="7"/>
  <c r="BT736" i="7"/>
  <c r="BT737" i="7"/>
  <c r="BT738" i="7"/>
  <c r="BT739" i="7"/>
  <c r="BT740" i="7"/>
  <c r="BT741" i="7"/>
  <c r="BT742" i="7"/>
  <c r="BT743" i="7"/>
  <c r="BT744" i="7"/>
  <c r="BT745" i="7"/>
  <c r="BT746" i="7"/>
  <c r="BT747" i="7"/>
  <c r="BT748" i="7"/>
  <c r="BT749" i="7"/>
  <c r="BT750" i="7"/>
  <c r="BT751" i="7"/>
  <c r="BT752" i="7"/>
  <c r="BT9" i="7"/>
  <c r="BC10" i="7"/>
  <c r="BC11" i="7"/>
  <c r="BC12" i="7"/>
  <c r="BC13" i="7"/>
  <c r="BC14" i="7"/>
  <c r="BC15" i="7"/>
  <c r="BC16" i="7"/>
  <c r="BC17" i="7"/>
  <c r="BC18" i="7"/>
  <c r="BC19" i="7"/>
  <c r="BC20" i="7"/>
  <c r="BC21" i="7"/>
  <c r="BC22" i="7"/>
  <c r="BC23" i="7"/>
  <c r="BC24" i="7"/>
  <c r="BC25" i="7"/>
  <c r="BC26" i="7"/>
  <c r="BC27" i="7"/>
  <c r="BC28" i="7"/>
  <c r="BC29" i="7"/>
  <c r="BC30" i="7"/>
  <c r="BC31" i="7"/>
  <c r="BC32" i="7"/>
  <c r="BC33" i="7"/>
  <c r="BC34" i="7"/>
  <c r="BC35" i="7"/>
  <c r="BC36" i="7"/>
  <c r="BC37" i="7"/>
  <c r="BC38" i="7"/>
  <c r="BC39" i="7"/>
  <c r="BC40" i="7"/>
  <c r="BC41" i="7"/>
  <c r="BC42" i="7"/>
  <c r="BC43" i="7"/>
  <c r="BC44" i="7"/>
  <c r="BC45" i="7"/>
  <c r="BC46" i="7"/>
  <c r="BC47" i="7"/>
  <c r="BC48" i="7"/>
  <c r="BC49" i="7"/>
  <c r="BC50" i="7"/>
  <c r="BC51" i="7"/>
  <c r="BC52" i="7"/>
  <c r="BC53" i="7"/>
  <c r="BC54" i="7"/>
  <c r="BC55" i="7"/>
  <c r="BC56" i="7"/>
  <c r="BC57" i="7"/>
  <c r="BC58" i="7"/>
  <c r="BC59" i="7"/>
  <c r="BC60" i="7"/>
  <c r="BC61" i="7"/>
  <c r="BC62" i="7"/>
  <c r="BC63" i="7"/>
  <c r="BC64" i="7"/>
  <c r="BC65" i="7"/>
  <c r="BC66" i="7"/>
  <c r="BC67" i="7"/>
  <c r="BC68" i="7"/>
  <c r="BC69" i="7"/>
  <c r="BC70" i="7"/>
  <c r="BC71" i="7"/>
  <c r="BC72" i="7"/>
  <c r="BC73" i="7"/>
  <c r="BC74" i="7"/>
  <c r="BC75" i="7"/>
  <c r="BC76" i="7"/>
  <c r="BC77" i="7"/>
  <c r="BC78" i="7"/>
  <c r="BC79" i="7"/>
  <c r="BC80" i="7"/>
  <c r="BC81" i="7"/>
  <c r="BC82" i="7"/>
  <c r="BC83" i="7"/>
  <c r="BC84" i="7"/>
  <c r="BC85" i="7"/>
  <c r="BC86" i="7"/>
  <c r="BC87" i="7"/>
  <c r="BC88" i="7"/>
  <c r="BC89" i="7"/>
  <c r="BC90" i="7"/>
  <c r="BC91" i="7"/>
  <c r="BC92" i="7"/>
  <c r="BC93" i="7"/>
  <c r="BC94" i="7"/>
  <c r="BC95" i="7"/>
  <c r="BC96" i="7"/>
  <c r="BC97" i="7"/>
  <c r="BC98" i="7"/>
  <c r="BC99" i="7"/>
  <c r="BC100" i="7"/>
  <c r="BC101" i="7"/>
  <c r="BC102" i="7"/>
  <c r="BC103" i="7"/>
  <c r="BC104" i="7"/>
  <c r="BC105" i="7"/>
  <c r="BC106" i="7"/>
  <c r="BC107" i="7"/>
  <c r="BC108" i="7"/>
  <c r="BC109" i="7"/>
  <c r="BC110" i="7"/>
  <c r="BC111" i="7"/>
  <c r="BC112" i="7"/>
  <c r="BC113" i="7"/>
  <c r="BC114" i="7"/>
  <c r="BC115" i="7"/>
  <c r="BC116" i="7"/>
  <c r="BC117" i="7"/>
  <c r="BC118" i="7"/>
  <c r="BC119" i="7"/>
  <c r="BC120" i="7"/>
  <c r="BC121" i="7"/>
  <c r="BC122" i="7"/>
  <c r="BC123" i="7"/>
  <c r="BC124" i="7"/>
  <c r="BC125" i="7"/>
  <c r="BC126" i="7"/>
  <c r="BC127" i="7"/>
  <c r="BC128" i="7"/>
  <c r="BC129" i="7"/>
  <c r="BC130" i="7"/>
  <c r="BC131" i="7"/>
  <c r="BC132" i="7"/>
  <c r="BC133" i="7"/>
  <c r="BC134" i="7"/>
  <c r="BC135" i="7"/>
  <c r="BC136" i="7"/>
  <c r="BC137" i="7"/>
  <c r="BC138" i="7"/>
  <c r="BC139" i="7"/>
  <c r="BC140" i="7"/>
  <c r="BC141" i="7"/>
  <c r="BC142" i="7"/>
  <c r="BC143" i="7"/>
  <c r="BC144" i="7"/>
  <c r="BC145" i="7"/>
  <c r="BC146" i="7"/>
  <c r="BC147" i="7"/>
  <c r="BC148" i="7"/>
  <c r="BC149" i="7"/>
  <c r="BC150" i="7"/>
  <c r="BC151" i="7"/>
  <c r="BC152" i="7"/>
  <c r="BC153" i="7"/>
  <c r="BC154" i="7"/>
  <c r="BC155" i="7"/>
  <c r="BC156" i="7"/>
  <c r="BC157" i="7"/>
  <c r="BC158" i="7"/>
  <c r="BC159" i="7"/>
  <c r="BC160" i="7"/>
  <c r="BC161" i="7"/>
  <c r="BC162" i="7"/>
  <c r="BC163" i="7"/>
  <c r="BC164" i="7"/>
  <c r="BC165" i="7"/>
  <c r="BC166" i="7"/>
  <c r="BC167" i="7"/>
  <c r="BC168" i="7"/>
  <c r="BC169" i="7"/>
  <c r="BC170" i="7"/>
  <c r="BC171" i="7"/>
  <c r="BC172" i="7"/>
  <c r="BC173" i="7"/>
  <c r="BC174" i="7"/>
  <c r="BC175" i="7"/>
  <c r="BC176" i="7"/>
  <c r="BC177" i="7"/>
  <c r="BC178" i="7"/>
  <c r="BC179" i="7"/>
  <c r="BC180" i="7"/>
  <c r="BC181" i="7"/>
  <c r="BC182" i="7"/>
  <c r="BC183" i="7"/>
  <c r="BC184" i="7"/>
  <c r="BC185" i="7"/>
  <c r="BC186" i="7"/>
  <c r="BC187" i="7"/>
  <c r="BC188" i="7"/>
  <c r="BC189" i="7"/>
  <c r="BC190" i="7"/>
  <c r="BC191" i="7"/>
  <c r="BC192" i="7"/>
  <c r="BC193" i="7"/>
  <c r="BC194" i="7"/>
  <c r="BC195" i="7"/>
  <c r="BC196" i="7"/>
  <c r="BC197" i="7"/>
  <c r="BC198" i="7"/>
  <c r="BC199" i="7"/>
  <c r="BC200" i="7"/>
  <c r="BC201" i="7"/>
  <c r="BC202" i="7"/>
  <c r="BC203" i="7"/>
  <c r="BC204" i="7"/>
  <c r="BC205" i="7"/>
  <c r="BC206" i="7"/>
  <c r="BC207" i="7"/>
  <c r="BC208" i="7"/>
  <c r="BC209" i="7"/>
  <c r="BC210" i="7"/>
  <c r="BC211" i="7"/>
  <c r="BC212" i="7"/>
  <c r="BC213" i="7"/>
  <c r="BC214" i="7"/>
  <c r="BC215" i="7"/>
  <c r="BC216" i="7"/>
  <c r="BC217" i="7"/>
  <c r="BC218" i="7"/>
  <c r="BC219" i="7"/>
  <c r="BC220" i="7"/>
  <c r="BC221" i="7"/>
  <c r="BC222" i="7"/>
  <c r="BC223" i="7"/>
  <c r="BC224" i="7"/>
  <c r="BC225" i="7"/>
  <c r="BC226" i="7"/>
  <c r="BC227" i="7"/>
  <c r="BC228" i="7"/>
  <c r="BC229" i="7"/>
  <c r="BC230" i="7"/>
  <c r="BC231" i="7"/>
  <c r="BC232" i="7"/>
  <c r="BC233" i="7"/>
  <c r="BC234" i="7"/>
  <c r="BC235" i="7"/>
  <c r="BC236" i="7"/>
  <c r="BC237" i="7"/>
  <c r="BC238" i="7"/>
  <c r="BC239" i="7"/>
  <c r="BC240" i="7"/>
  <c r="BC241" i="7"/>
  <c r="BC242" i="7"/>
  <c r="BC243" i="7"/>
  <c r="BC244" i="7"/>
  <c r="BC245" i="7"/>
  <c r="BC246" i="7"/>
  <c r="BC247" i="7"/>
  <c r="BC248" i="7"/>
  <c r="BC249" i="7"/>
  <c r="BC250" i="7"/>
  <c r="BC251" i="7"/>
  <c r="BC252" i="7"/>
  <c r="BC253" i="7"/>
  <c r="BC254" i="7"/>
  <c r="BC255" i="7"/>
  <c r="BC256" i="7"/>
  <c r="BC257" i="7"/>
  <c r="BC258" i="7"/>
  <c r="BC259" i="7"/>
  <c r="BC260" i="7"/>
  <c r="BC261" i="7"/>
  <c r="BC262" i="7"/>
  <c r="BC263" i="7"/>
  <c r="BC264" i="7"/>
  <c r="BC265" i="7"/>
  <c r="BC266" i="7"/>
  <c r="BC267" i="7"/>
  <c r="BC268" i="7"/>
  <c r="BC269" i="7"/>
  <c r="BC270" i="7"/>
  <c r="BC271" i="7"/>
  <c r="BC272" i="7"/>
  <c r="BC273" i="7"/>
  <c r="BC274" i="7"/>
  <c r="BC275" i="7"/>
  <c r="BC276" i="7"/>
  <c r="BC277" i="7"/>
  <c r="BC278" i="7"/>
  <c r="BC279" i="7"/>
  <c r="BC280" i="7"/>
  <c r="BC281" i="7"/>
  <c r="BC282" i="7"/>
  <c r="BC283" i="7"/>
  <c r="BC284" i="7"/>
  <c r="BC285" i="7"/>
  <c r="BC286" i="7"/>
  <c r="BC287" i="7"/>
  <c r="BC288" i="7"/>
  <c r="BC289" i="7"/>
  <c r="BC290" i="7"/>
  <c r="BC291" i="7"/>
  <c r="BC292" i="7"/>
  <c r="BC293" i="7"/>
  <c r="BC294" i="7"/>
  <c r="BC295" i="7"/>
  <c r="BC296" i="7"/>
  <c r="BC297" i="7"/>
  <c r="BC298" i="7"/>
  <c r="BC299" i="7"/>
  <c r="BC300" i="7"/>
  <c r="BC301" i="7"/>
  <c r="BC302" i="7"/>
  <c r="BC303" i="7"/>
  <c r="BC304" i="7"/>
  <c r="BC305" i="7"/>
  <c r="BC306" i="7"/>
  <c r="BC307" i="7"/>
  <c r="BC308" i="7"/>
  <c r="BC309" i="7"/>
  <c r="BC310" i="7"/>
  <c r="BC311" i="7"/>
  <c r="BC312" i="7"/>
  <c r="BC313" i="7"/>
  <c r="BC314" i="7"/>
  <c r="BC315" i="7"/>
  <c r="BC316" i="7"/>
  <c r="BC317" i="7"/>
  <c r="BC318" i="7"/>
  <c r="BC319" i="7"/>
  <c r="BC320" i="7"/>
  <c r="BC321" i="7"/>
  <c r="BC322" i="7"/>
  <c r="BC323" i="7"/>
  <c r="BC324" i="7"/>
  <c r="BC325" i="7"/>
  <c r="BC326" i="7"/>
  <c r="BC327" i="7"/>
  <c r="BC328" i="7"/>
  <c r="BC329" i="7"/>
  <c r="BC330" i="7"/>
  <c r="BC331" i="7"/>
  <c r="BC332" i="7"/>
  <c r="BC333" i="7"/>
  <c r="BC334" i="7"/>
  <c r="BC335" i="7"/>
  <c r="BC336" i="7"/>
  <c r="BC337" i="7"/>
  <c r="BC338" i="7"/>
  <c r="BC339" i="7"/>
  <c r="BC340" i="7"/>
  <c r="BC341" i="7"/>
  <c r="BC342" i="7"/>
  <c r="BC343" i="7"/>
  <c r="BC344" i="7"/>
  <c r="BC345" i="7"/>
  <c r="BC346" i="7"/>
  <c r="BC347" i="7"/>
  <c r="BC348" i="7"/>
  <c r="BC349" i="7"/>
  <c r="BC350" i="7"/>
  <c r="BC351" i="7"/>
  <c r="BC352" i="7"/>
  <c r="BC353" i="7"/>
  <c r="BC354" i="7"/>
  <c r="BC355" i="7"/>
  <c r="BC356" i="7"/>
  <c r="BC357" i="7"/>
  <c r="BC358" i="7"/>
  <c r="BC359" i="7"/>
  <c r="BC360" i="7"/>
  <c r="BC361" i="7"/>
  <c r="BC362" i="7"/>
  <c r="BC363" i="7"/>
  <c r="BC364" i="7"/>
  <c r="BC365" i="7"/>
  <c r="BC366" i="7"/>
  <c r="BC367" i="7"/>
  <c r="BC368" i="7"/>
  <c r="BC369" i="7"/>
  <c r="BC370" i="7"/>
  <c r="BC371" i="7"/>
  <c r="BC372" i="7"/>
  <c r="BC373" i="7"/>
  <c r="BC374" i="7"/>
  <c r="BC375" i="7"/>
  <c r="BC376" i="7"/>
  <c r="BC377" i="7"/>
  <c r="BC378" i="7"/>
  <c r="BC379" i="7"/>
  <c r="BC380" i="7"/>
  <c r="BC381" i="7"/>
  <c r="BC382" i="7"/>
  <c r="BC383" i="7"/>
  <c r="BC384" i="7"/>
  <c r="BC385" i="7"/>
  <c r="BC386" i="7"/>
  <c r="BC387" i="7"/>
  <c r="BC388" i="7"/>
  <c r="BC389" i="7"/>
  <c r="BC390" i="7"/>
  <c r="BC391" i="7"/>
  <c r="BC392" i="7"/>
  <c r="BC393" i="7"/>
  <c r="BC394" i="7"/>
  <c r="BC395" i="7"/>
  <c r="BC396" i="7"/>
  <c r="BC397" i="7"/>
  <c r="BC398" i="7"/>
  <c r="BC399" i="7"/>
  <c r="BC400" i="7"/>
  <c r="BC401" i="7"/>
  <c r="BC402" i="7"/>
  <c r="BC403" i="7"/>
  <c r="BC404" i="7"/>
  <c r="BC405" i="7"/>
  <c r="BC406" i="7"/>
  <c r="BC407" i="7"/>
  <c r="BC408" i="7"/>
  <c r="BC409" i="7"/>
  <c r="BC410" i="7"/>
  <c r="BC411" i="7"/>
  <c r="BC412" i="7"/>
  <c r="BC413" i="7"/>
  <c r="BC414" i="7"/>
  <c r="BC415" i="7"/>
  <c r="BC416" i="7"/>
  <c r="BC417" i="7"/>
  <c r="BC418" i="7"/>
  <c r="BC419" i="7"/>
  <c r="BC420" i="7"/>
  <c r="BC421" i="7"/>
  <c r="BC422" i="7"/>
  <c r="BC423" i="7"/>
  <c r="BC424" i="7"/>
  <c r="BC425" i="7"/>
  <c r="BC426" i="7"/>
  <c r="BC427" i="7"/>
  <c r="BC428" i="7"/>
  <c r="BC429" i="7"/>
  <c r="BC430" i="7"/>
  <c r="BC431" i="7"/>
  <c r="BC432" i="7"/>
  <c r="BC433" i="7"/>
  <c r="BC434" i="7"/>
  <c r="BC435" i="7"/>
  <c r="BC436" i="7"/>
  <c r="BC437" i="7"/>
  <c r="BC438" i="7"/>
  <c r="BC439" i="7"/>
  <c r="BC440" i="7"/>
  <c r="BC441" i="7"/>
  <c r="BC442" i="7"/>
  <c r="BC443" i="7"/>
  <c r="BC444" i="7"/>
  <c r="BC445" i="7"/>
  <c r="BC446" i="7"/>
  <c r="BC447" i="7"/>
  <c r="BC448" i="7"/>
  <c r="BC449" i="7"/>
  <c r="BC450" i="7"/>
  <c r="BC451" i="7"/>
  <c r="BC452" i="7"/>
  <c r="BC453" i="7"/>
  <c r="BC454" i="7"/>
  <c r="BC455" i="7"/>
  <c r="BC456" i="7"/>
  <c r="BC457" i="7"/>
  <c r="BC458" i="7"/>
  <c r="BC459" i="7"/>
  <c r="BC460" i="7"/>
  <c r="BC461" i="7"/>
  <c r="BC462" i="7"/>
  <c r="BC463" i="7"/>
  <c r="BC464" i="7"/>
  <c r="BC465" i="7"/>
  <c r="BC466" i="7"/>
  <c r="BC467" i="7"/>
  <c r="BC468" i="7"/>
  <c r="BC469" i="7"/>
  <c r="BC470" i="7"/>
  <c r="BC471" i="7"/>
  <c r="BC472" i="7"/>
  <c r="BC473" i="7"/>
  <c r="BC474" i="7"/>
  <c r="BC475" i="7"/>
  <c r="BC476" i="7"/>
  <c r="BC477" i="7"/>
  <c r="BC478" i="7"/>
  <c r="BC479" i="7"/>
  <c r="BC480" i="7"/>
  <c r="BC481" i="7"/>
  <c r="BC482" i="7"/>
  <c r="BC483" i="7"/>
  <c r="BC484" i="7"/>
  <c r="BC485" i="7"/>
  <c r="BC486" i="7"/>
  <c r="BC487" i="7"/>
  <c r="BC488" i="7"/>
  <c r="BC489" i="7"/>
  <c r="BC490" i="7"/>
  <c r="BC491" i="7"/>
  <c r="BC492" i="7"/>
  <c r="BC493" i="7"/>
  <c r="BC494" i="7"/>
  <c r="BC495" i="7"/>
  <c r="BC496" i="7"/>
  <c r="BC497" i="7"/>
  <c r="BC498" i="7"/>
  <c r="BC499" i="7"/>
  <c r="BC500" i="7"/>
  <c r="BC501" i="7"/>
  <c r="BC502" i="7"/>
  <c r="BC503" i="7"/>
  <c r="BC504" i="7"/>
  <c r="BC505" i="7"/>
  <c r="BC506" i="7"/>
  <c r="BC507" i="7"/>
  <c r="BC508" i="7"/>
  <c r="BC509" i="7"/>
  <c r="BC510" i="7"/>
  <c r="BC511" i="7"/>
  <c r="BC512" i="7"/>
  <c r="BC513" i="7"/>
  <c r="BC514" i="7"/>
  <c r="BC515" i="7"/>
  <c r="BC516" i="7"/>
  <c r="BC517" i="7"/>
  <c r="BC518" i="7"/>
  <c r="BC519" i="7"/>
  <c r="BC520" i="7"/>
  <c r="BC521" i="7"/>
  <c r="BC522" i="7"/>
  <c r="BC523" i="7"/>
  <c r="BC524" i="7"/>
  <c r="BC525" i="7"/>
  <c r="BC526" i="7"/>
  <c r="BC527" i="7"/>
  <c r="BC528" i="7"/>
  <c r="BC529" i="7"/>
  <c r="BC530" i="7"/>
  <c r="BC531" i="7"/>
  <c r="BC532" i="7"/>
  <c r="BC533" i="7"/>
  <c r="BC534" i="7"/>
  <c r="BC535" i="7"/>
  <c r="BC536" i="7"/>
  <c r="BC537" i="7"/>
  <c r="BC538" i="7"/>
  <c r="BC539" i="7"/>
  <c r="BC540" i="7"/>
  <c r="BC541" i="7"/>
  <c r="BC542" i="7"/>
  <c r="BC543" i="7"/>
  <c r="BC544" i="7"/>
  <c r="BC545" i="7"/>
  <c r="BC546" i="7"/>
  <c r="BC547" i="7"/>
  <c r="BC548" i="7"/>
  <c r="BC549" i="7"/>
  <c r="BC550" i="7"/>
  <c r="BC551" i="7"/>
  <c r="BC552" i="7"/>
  <c r="BC553" i="7"/>
  <c r="BC554" i="7"/>
  <c r="BC555" i="7"/>
  <c r="BC556" i="7"/>
  <c r="BC557" i="7"/>
  <c r="BC558" i="7"/>
  <c r="BC559" i="7"/>
  <c r="BC560" i="7"/>
  <c r="BC561" i="7"/>
  <c r="BC562" i="7"/>
  <c r="BC563" i="7"/>
  <c r="BC564" i="7"/>
  <c r="BC565" i="7"/>
  <c r="BC566" i="7"/>
  <c r="BC567" i="7"/>
  <c r="BC568" i="7"/>
  <c r="BC569" i="7"/>
  <c r="BC570" i="7"/>
  <c r="BC571" i="7"/>
  <c r="BC572" i="7"/>
  <c r="BC573" i="7"/>
  <c r="BC574" i="7"/>
  <c r="BC575" i="7"/>
  <c r="BC576" i="7"/>
  <c r="BC577" i="7"/>
  <c r="BC578" i="7"/>
  <c r="BC579" i="7"/>
  <c r="BC580" i="7"/>
  <c r="BC581" i="7"/>
  <c r="BC582" i="7"/>
  <c r="BC583" i="7"/>
  <c r="BC584" i="7"/>
  <c r="BC585" i="7"/>
  <c r="BC586" i="7"/>
  <c r="BC587" i="7"/>
  <c r="BC588" i="7"/>
  <c r="BC589" i="7"/>
  <c r="BC590" i="7"/>
  <c r="BC591" i="7"/>
  <c r="BC592" i="7"/>
  <c r="BC593" i="7"/>
  <c r="BC594" i="7"/>
  <c r="BC595" i="7"/>
  <c r="BC596" i="7"/>
  <c r="BC597" i="7"/>
  <c r="BC598" i="7"/>
  <c r="BC599" i="7"/>
  <c r="BC600" i="7"/>
  <c r="BC601" i="7"/>
  <c r="BC602" i="7"/>
  <c r="BC603" i="7"/>
  <c r="BC604" i="7"/>
  <c r="BC605" i="7"/>
  <c r="BC606" i="7"/>
  <c r="BC607" i="7"/>
  <c r="BC608" i="7"/>
  <c r="BC609" i="7"/>
  <c r="BC610" i="7"/>
  <c r="BC611" i="7"/>
  <c r="BC612" i="7"/>
  <c r="BC613" i="7"/>
  <c r="BC614" i="7"/>
  <c r="BC615" i="7"/>
  <c r="BC616" i="7"/>
  <c r="BC617" i="7"/>
  <c r="BC618" i="7"/>
  <c r="BC619" i="7"/>
  <c r="BC620" i="7"/>
  <c r="BC621" i="7"/>
  <c r="BC622" i="7"/>
  <c r="BC623" i="7"/>
  <c r="BC624" i="7"/>
  <c r="BC625" i="7"/>
  <c r="BC626" i="7"/>
  <c r="BC627" i="7"/>
  <c r="BC628" i="7"/>
  <c r="BC629" i="7"/>
  <c r="BC630" i="7"/>
  <c r="BC631" i="7"/>
  <c r="BC632" i="7"/>
  <c r="BC633" i="7"/>
  <c r="BC634" i="7"/>
  <c r="BC635" i="7"/>
  <c r="BC636" i="7"/>
  <c r="BC637" i="7"/>
  <c r="BC638" i="7"/>
  <c r="BC639" i="7"/>
  <c r="BC640" i="7"/>
  <c r="BC641" i="7"/>
  <c r="BC642" i="7"/>
  <c r="BC643" i="7"/>
  <c r="BC644" i="7"/>
  <c r="BC645" i="7"/>
  <c r="BC646" i="7"/>
  <c r="BC647" i="7"/>
  <c r="BC648" i="7"/>
  <c r="BC649" i="7"/>
  <c r="BC650" i="7"/>
  <c r="BC651" i="7"/>
  <c r="BC652" i="7"/>
  <c r="BC653" i="7"/>
  <c r="BC654" i="7"/>
  <c r="BC655" i="7"/>
  <c r="BC656" i="7"/>
  <c r="BC657" i="7"/>
  <c r="BC658" i="7"/>
  <c r="BC659" i="7"/>
  <c r="BC660" i="7"/>
  <c r="BC661" i="7"/>
  <c r="BC662" i="7"/>
  <c r="BC663" i="7"/>
  <c r="BC664" i="7"/>
  <c r="BC665" i="7"/>
  <c r="BC666" i="7"/>
  <c r="BC667" i="7"/>
  <c r="BC668" i="7"/>
  <c r="BC669" i="7"/>
  <c r="BC670" i="7"/>
  <c r="BC671" i="7"/>
  <c r="BC672" i="7"/>
  <c r="BC673" i="7"/>
  <c r="BC674" i="7"/>
  <c r="BC675" i="7"/>
  <c r="BC676" i="7"/>
  <c r="BC677" i="7"/>
  <c r="BC678" i="7"/>
  <c r="BC679" i="7"/>
  <c r="BC680" i="7"/>
  <c r="BC681" i="7"/>
  <c r="BC682" i="7"/>
  <c r="BC683" i="7"/>
  <c r="BC684" i="7"/>
  <c r="BC685" i="7"/>
  <c r="BC686" i="7"/>
  <c r="BC687" i="7"/>
  <c r="BC688" i="7"/>
  <c r="BC689" i="7"/>
  <c r="BC690" i="7"/>
  <c r="BC691" i="7"/>
  <c r="BC692" i="7"/>
  <c r="BC693" i="7"/>
  <c r="BC694" i="7"/>
  <c r="BC695" i="7"/>
  <c r="BC696" i="7"/>
  <c r="BC697" i="7"/>
  <c r="BC698" i="7"/>
  <c r="BC699" i="7"/>
  <c r="BC700" i="7"/>
  <c r="BC701" i="7"/>
  <c r="BC702" i="7"/>
  <c r="BC703" i="7"/>
  <c r="BC704" i="7"/>
  <c r="BC705" i="7"/>
  <c r="BC706" i="7"/>
  <c r="BC707" i="7"/>
  <c r="BC708" i="7"/>
  <c r="BC709" i="7"/>
  <c r="BC710" i="7"/>
  <c r="BC711" i="7"/>
  <c r="BC712" i="7"/>
  <c r="BC713" i="7"/>
  <c r="BC714" i="7"/>
  <c r="BC715" i="7"/>
  <c r="BC716" i="7"/>
  <c r="BC717" i="7"/>
  <c r="BC718" i="7"/>
  <c r="BC719" i="7"/>
  <c r="BC720" i="7"/>
  <c r="BC721" i="7"/>
  <c r="BC722" i="7"/>
  <c r="BC723" i="7"/>
  <c r="BC724" i="7"/>
  <c r="BC725" i="7"/>
  <c r="BC726" i="7"/>
  <c r="BC727" i="7"/>
  <c r="BC728" i="7"/>
  <c r="BC9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L117" i="7"/>
  <c r="AL118" i="7"/>
  <c r="AL119" i="7"/>
  <c r="AL120" i="7"/>
  <c r="AL121" i="7"/>
  <c r="AL122" i="7"/>
  <c r="AL123" i="7"/>
  <c r="AL124" i="7"/>
  <c r="AL125" i="7"/>
  <c r="AL126" i="7"/>
  <c r="AL127" i="7"/>
  <c r="AL128" i="7"/>
  <c r="AL129" i="7"/>
  <c r="AL130" i="7"/>
  <c r="AL131" i="7"/>
  <c r="AL132" i="7"/>
  <c r="AL133" i="7"/>
  <c r="AL134" i="7"/>
  <c r="AL135" i="7"/>
  <c r="AL136" i="7"/>
  <c r="AL137" i="7"/>
  <c r="AL138" i="7"/>
  <c r="AL139" i="7"/>
  <c r="AL140" i="7"/>
  <c r="AL141" i="7"/>
  <c r="AL142" i="7"/>
  <c r="AL143" i="7"/>
  <c r="AL144" i="7"/>
  <c r="AL145" i="7"/>
  <c r="AL146" i="7"/>
  <c r="AL147" i="7"/>
  <c r="AL148" i="7"/>
  <c r="AL149" i="7"/>
  <c r="AL150" i="7"/>
  <c r="AL151" i="7"/>
  <c r="AL152" i="7"/>
  <c r="AL153" i="7"/>
  <c r="AL154" i="7"/>
  <c r="AL155" i="7"/>
  <c r="AL156" i="7"/>
  <c r="AL157" i="7"/>
  <c r="AL158" i="7"/>
  <c r="AL159" i="7"/>
  <c r="AL160" i="7"/>
  <c r="AL161" i="7"/>
  <c r="AL162" i="7"/>
  <c r="AL163" i="7"/>
  <c r="AL164" i="7"/>
  <c r="AL165" i="7"/>
  <c r="AL166" i="7"/>
  <c r="AL167" i="7"/>
  <c r="AL168" i="7"/>
  <c r="AL169" i="7"/>
  <c r="AL170" i="7"/>
  <c r="AL171" i="7"/>
  <c r="AL172" i="7"/>
  <c r="AL173" i="7"/>
  <c r="AL174" i="7"/>
  <c r="AL175" i="7"/>
  <c r="AL176" i="7"/>
  <c r="AL177" i="7"/>
  <c r="AL178" i="7"/>
  <c r="AL179" i="7"/>
  <c r="AL180" i="7"/>
  <c r="AL181" i="7"/>
  <c r="AL182" i="7"/>
  <c r="AL183" i="7"/>
  <c r="AL184" i="7"/>
  <c r="AL185" i="7"/>
  <c r="AL186" i="7"/>
  <c r="AL187" i="7"/>
  <c r="AL188" i="7"/>
  <c r="AL189" i="7"/>
  <c r="AL190" i="7"/>
  <c r="AL191" i="7"/>
  <c r="AL192" i="7"/>
  <c r="AL193" i="7"/>
  <c r="AL194" i="7"/>
  <c r="AL195" i="7"/>
  <c r="AL196" i="7"/>
  <c r="AL197" i="7"/>
  <c r="AL198" i="7"/>
  <c r="AL199" i="7"/>
  <c r="AL200" i="7"/>
  <c r="AL201" i="7"/>
  <c r="AL202" i="7"/>
  <c r="AL203" i="7"/>
  <c r="AL204" i="7"/>
  <c r="AL205" i="7"/>
  <c r="AL206" i="7"/>
  <c r="AL207" i="7"/>
  <c r="AL208" i="7"/>
  <c r="AL209" i="7"/>
  <c r="AL210" i="7"/>
  <c r="AL211" i="7"/>
  <c r="AL212" i="7"/>
  <c r="AL213" i="7"/>
  <c r="AL214" i="7"/>
  <c r="AL215" i="7"/>
  <c r="AL216" i="7"/>
  <c r="AL217" i="7"/>
  <c r="AL218" i="7"/>
  <c r="AL219" i="7"/>
  <c r="AL220" i="7"/>
  <c r="AL221" i="7"/>
  <c r="AL222" i="7"/>
  <c r="AL223" i="7"/>
  <c r="AL224" i="7"/>
  <c r="AL225" i="7"/>
  <c r="AL226" i="7"/>
  <c r="AL227" i="7"/>
  <c r="AL228" i="7"/>
  <c r="AL229" i="7"/>
  <c r="AL230" i="7"/>
  <c r="AL231" i="7"/>
  <c r="AL232" i="7"/>
  <c r="AL233" i="7"/>
  <c r="AL234" i="7"/>
  <c r="AL235" i="7"/>
  <c r="AL236" i="7"/>
  <c r="AL237" i="7"/>
  <c r="AL238" i="7"/>
  <c r="AL239" i="7"/>
  <c r="AL240" i="7"/>
  <c r="AL241" i="7"/>
  <c r="AL242" i="7"/>
  <c r="AL243" i="7"/>
  <c r="AL244" i="7"/>
  <c r="AL245" i="7"/>
  <c r="AL246" i="7"/>
  <c r="AL247" i="7"/>
  <c r="AL248" i="7"/>
  <c r="AL249" i="7"/>
  <c r="AL250" i="7"/>
  <c r="AL251" i="7"/>
  <c r="AL252" i="7"/>
  <c r="AL253" i="7"/>
  <c r="AL254" i="7"/>
  <c r="AL255" i="7"/>
  <c r="AL256" i="7"/>
  <c r="AL257" i="7"/>
  <c r="AL258" i="7"/>
  <c r="AL259" i="7"/>
  <c r="AL260" i="7"/>
  <c r="AL261" i="7"/>
  <c r="AL262" i="7"/>
  <c r="AL263" i="7"/>
  <c r="AL264" i="7"/>
  <c r="AL265" i="7"/>
  <c r="AL266" i="7"/>
  <c r="AL267" i="7"/>
  <c r="AL268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01" i="7"/>
  <c r="AL302" i="7"/>
  <c r="AL303" i="7"/>
  <c r="AL304" i="7"/>
  <c r="AL305" i="7"/>
  <c r="AL306" i="7"/>
  <c r="AL307" i="7"/>
  <c r="AL308" i="7"/>
  <c r="AL309" i="7"/>
  <c r="AL310" i="7"/>
  <c r="AL311" i="7"/>
  <c r="AL312" i="7"/>
  <c r="AL313" i="7"/>
  <c r="AL314" i="7"/>
  <c r="AL315" i="7"/>
  <c r="AL316" i="7"/>
  <c r="AL317" i="7"/>
  <c r="AL318" i="7"/>
  <c r="AL319" i="7"/>
  <c r="AL320" i="7"/>
  <c r="AL321" i="7"/>
  <c r="AL322" i="7"/>
  <c r="AL323" i="7"/>
  <c r="AL324" i="7"/>
  <c r="AL325" i="7"/>
  <c r="AL326" i="7"/>
  <c r="AL327" i="7"/>
  <c r="AL328" i="7"/>
  <c r="AL329" i="7"/>
  <c r="AL330" i="7"/>
  <c r="AL331" i="7"/>
  <c r="AL332" i="7"/>
  <c r="AL333" i="7"/>
  <c r="AL334" i="7"/>
  <c r="AL335" i="7"/>
  <c r="AL336" i="7"/>
  <c r="AL337" i="7"/>
  <c r="AL338" i="7"/>
  <c r="AL339" i="7"/>
  <c r="AL340" i="7"/>
  <c r="AL341" i="7"/>
  <c r="AL342" i="7"/>
  <c r="AL343" i="7"/>
  <c r="AL344" i="7"/>
  <c r="AL345" i="7"/>
  <c r="AL346" i="7"/>
  <c r="AL347" i="7"/>
  <c r="AL348" i="7"/>
  <c r="AL349" i="7"/>
  <c r="AL350" i="7"/>
  <c r="AL351" i="7"/>
  <c r="AL352" i="7"/>
  <c r="AL353" i="7"/>
  <c r="AL354" i="7"/>
  <c r="AL355" i="7"/>
  <c r="AL356" i="7"/>
  <c r="AL357" i="7"/>
  <c r="AL358" i="7"/>
  <c r="AL359" i="7"/>
  <c r="AL360" i="7"/>
  <c r="AL361" i="7"/>
  <c r="AL362" i="7"/>
  <c r="AL363" i="7"/>
  <c r="AL364" i="7"/>
  <c r="AL365" i="7"/>
  <c r="AL366" i="7"/>
  <c r="AL367" i="7"/>
  <c r="AL368" i="7"/>
  <c r="AL369" i="7"/>
  <c r="AL370" i="7"/>
  <c r="AL371" i="7"/>
  <c r="AL372" i="7"/>
  <c r="AL373" i="7"/>
  <c r="AL374" i="7"/>
  <c r="AL375" i="7"/>
  <c r="AL376" i="7"/>
  <c r="AL377" i="7"/>
  <c r="AL378" i="7"/>
  <c r="AL379" i="7"/>
  <c r="AL380" i="7"/>
  <c r="AL381" i="7"/>
  <c r="AL382" i="7"/>
  <c r="AL383" i="7"/>
  <c r="AL384" i="7"/>
  <c r="AL385" i="7"/>
  <c r="AL386" i="7"/>
  <c r="AL387" i="7"/>
  <c r="AL388" i="7"/>
  <c r="AL389" i="7"/>
  <c r="AL390" i="7"/>
  <c r="AL391" i="7"/>
  <c r="AL392" i="7"/>
  <c r="AL393" i="7"/>
  <c r="AL394" i="7"/>
  <c r="AL395" i="7"/>
  <c r="AL396" i="7"/>
  <c r="AL397" i="7"/>
  <c r="AL398" i="7"/>
  <c r="AL399" i="7"/>
  <c r="AL400" i="7"/>
  <c r="AL401" i="7"/>
  <c r="AL402" i="7"/>
  <c r="AL403" i="7"/>
  <c r="AL404" i="7"/>
  <c r="AL405" i="7"/>
  <c r="AL406" i="7"/>
  <c r="AL407" i="7"/>
  <c r="AL408" i="7"/>
  <c r="AL409" i="7"/>
  <c r="AL410" i="7"/>
  <c r="AL411" i="7"/>
  <c r="AL412" i="7"/>
  <c r="AL413" i="7"/>
  <c r="AL414" i="7"/>
  <c r="AL415" i="7"/>
  <c r="AL416" i="7"/>
  <c r="AL417" i="7"/>
  <c r="AL418" i="7"/>
  <c r="AL419" i="7"/>
  <c r="AL420" i="7"/>
  <c r="AL421" i="7"/>
  <c r="AL422" i="7"/>
  <c r="AL423" i="7"/>
  <c r="AL424" i="7"/>
  <c r="AL425" i="7"/>
  <c r="AL426" i="7"/>
  <c r="AL427" i="7"/>
  <c r="AL428" i="7"/>
  <c r="AL429" i="7"/>
  <c r="AL430" i="7"/>
  <c r="AL431" i="7"/>
  <c r="AL432" i="7"/>
  <c r="AL433" i="7"/>
  <c r="AL434" i="7"/>
  <c r="AL435" i="7"/>
  <c r="AL436" i="7"/>
  <c r="AL437" i="7"/>
  <c r="AL438" i="7"/>
  <c r="AL439" i="7"/>
  <c r="AL440" i="7"/>
  <c r="AL441" i="7"/>
  <c r="AL442" i="7"/>
  <c r="AL443" i="7"/>
  <c r="AL444" i="7"/>
  <c r="AL445" i="7"/>
  <c r="AL446" i="7"/>
  <c r="AL447" i="7"/>
  <c r="AL448" i="7"/>
  <c r="AL449" i="7"/>
  <c r="AL450" i="7"/>
  <c r="AL451" i="7"/>
  <c r="AL452" i="7"/>
  <c r="AL453" i="7"/>
  <c r="AL454" i="7"/>
  <c r="AL455" i="7"/>
  <c r="AL456" i="7"/>
  <c r="AL457" i="7"/>
  <c r="AL458" i="7"/>
  <c r="AL459" i="7"/>
  <c r="AL460" i="7"/>
  <c r="AL461" i="7"/>
  <c r="AL462" i="7"/>
  <c r="AL463" i="7"/>
  <c r="AL464" i="7"/>
  <c r="AL465" i="7"/>
  <c r="AL466" i="7"/>
  <c r="AL467" i="7"/>
  <c r="AL468" i="7"/>
  <c r="AL469" i="7"/>
  <c r="AL470" i="7"/>
  <c r="AL471" i="7"/>
  <c r="AL472" i="7"/>
  <c r="AL473" i="7"/>
  <c r="AL474" i="7"/>
  <c r="AL475" i="7"/>
  <c r="AL476" i="7"/>
  <c r="AL477" i="7"/>
  <c r="AL478" i="7"/>
  <c r="AL479" i="7"/>
  <c r="AL480" i="7"/>
  <c r="AL481" i="7"/>
  <c r="AL482" i="7"/>
  <c r="AL483" i="7"/>
  <c r="AL484" i="7"/>
  <c r="AL485" i="7"/>
  <c r="AL486" i="7"/>
  <c r="AL487" i="7"/>
  <c r="AL488" i="7"/>
  <c r="AL489" i="7"/>
  <c r="AL490" i="7"/>
  <c r="AL491" i="7"/>
  <c r="AL492" i="7"/>
  <c r="AL493" i="7"/>
  <c r="AL494" i="7"/>
  <c r="AL495" i="7"/>
  <c r="AL496" i="7"/>
  <c r="AL497" i="7"/>
  <c r="AL498" i="7"/>
  <c r="AL499" i="7"/>
  <c r="AL500" i="7"/>
  <c r="AL501" i="7"/>
  <c r="AL502" i="7"/>
  <c r="AL503" i="7"/>
  <c r="AL504" i="7"/>
  <c r="AL505" i="7"/>
  <c r="AL506" i="7"/>
  <c r="AL507" i="7"/>
  <c r="AL508" i="7"/>
  <c r="AL509" i="7"/>
  <c r="AL510" i="7"/>
  <c r="AL511" i="7"/>
  <c r="AL512" i="7"/>
  <c r="AL513" i="7"/>
  <c r="AL514" i="7"/>
  <c r="AL515" i="7"/>
  <c r="AL516" i="7"/>
  <c r="AL517" i="7"/>
  <c r="AL518" i="7"/>
  <c r="AL519" i="7"/>
  <c r="AL520" i="7"/>
  <c r="AL521" i="7"/>
  <c r="AL522" i="7"/>
  <c r="AL523" i="7"/>
  <c r="AL524" i="7"/>
  <c r="AL525" i="7"/>
  <c r="AL526" i="7"/>
  <c r="AL527" i="7"/>
  <c r="AL528" i="7"/>
  <c r="AL529" i="7"/>
  <c r="AL530" i="7"/>
  <c r="AL531" i="7"/>
  <c r="AL532" i="7"/>
  <c r="AL533" i="7"/>
  <c r="AL534" i="7"/>
  <c r="AL535" i="7"/>
  <c r="AL536" i="7"/>
  <c r="AL537" i="7"/>
  <c r="AL538" i="7"/>
  <c r="AL539" i="7"/>
  <c r="AL540" i="7"/>
  <c r="AL541" i="7"/>
  <c r="AL542" i="7"/>
  <c r="AL543" i="7"/>
  <c r="AL544" i="7"/>
  <c r="AL545" i="7"/>
  <c r="AL546" i="7"/>
  <c r="AL547" i="7"/>
  <c r="AL548" i="7"/>
  <c r="AL549" i="7"/>
  <c r="AL550" i="7"/>
  <c r="AL551" i="7"/>
  <c r="AL552" i="7"/>
  <c r="AL553" i="7"/>
  <c r="AL554" i="7"/>
  <c r="AL555" i="7"/>
  <c r="AL556" i="7"/>
  <c r="AL557" i="7"/>
  <c r="AL558" i="7"/>
  <c r="AL559" i="7"/>
  <c r="AL560" i="7"/>
  <c r="AL561" i="7"/>
  <c r="AL562" i="7"/>
  <c r="AL563" i="7"/>
  <c r="AL564" i="7"/>
  <c r="AL565" i="7"/>
  <c r="AL566" i="7"/>
  <c r="AL567" i="7"/>
  <c r="AL568" i="7"/>
  <c r="AL569" i="7"/>
  <c r="AL570" i="7"/>
  <c r="AL571" i="7"/>
  <c r="AL572" i="7"/>
  <c r="AL573" i="7"/>
  <c r="AL574" i="7"/>
  <c r="AL575" i="7"/>
  <c r="AL576" i="7"/>
  <c r="AL577" i="7"/>
  <c r="AL578" i="7"/>
  <c r="AL579" i="7"/>
  <c r="AL580" i="7"/>
  <c r="AL581" i="7"/>
  <c r="AL582" i="7"/>
  <c r="AL583" i="7"/>
  <c r="AL584" i="7"/>
  <c r="AL585" i="7"/>
  <c r="AL586" i="7"/>
  <c r="AL587" i="7"/>
  <c r="AL588" i="7"/>
  <c r="AL589" i="7"/>
  <c r="AL590" i="7"/>
  <c r="AL591" i="7"/>
  <c r="AL592" i="7"/>
  <c r="AL593" i="7"/>
  <c r="AL594" i="7"/>
  <c r="AL595" i="7"/>
  <c r="AL596" i="7"/>
  <c r="AL597" i="7"/>
  <c r="AL598" i="7"/>
  <c r="AL599" i="7"/>
  <c r="AL600" i="7"/>
  <c r="AL601" i="7"/>
  <c r="AL602" i="7"/>
  <c r="AL603" i="7"/>
  <c r="AL604" i="7"/>
  <c r="AL605" i="7"/>
  <c r="AL606" i="7"/>
  <c r="AL607" i="7"/>
  <c r="AL608" i="7"/>
  <c r="AL609" i="7"/>
  <c r="AL610" i="7"/>
  <c r="AL611" i="7"/>
  <c r="AL612" i="7"/>
  <c r="AL613" i="7"/>
  <c r="AL614" i="7"/>
  <c r="AL615" i="7"/>
  <c r="AL616" i="7"/>
  <c r="AL617" i="7"/>
  <c r="AL618" i="7"/>
  <c r="AL619" i="7"/>
  <c r="AL620" i="7"/>
  <c r="AL621" i="7"/>
  <c r="AL622" i="7"/>
  <c r="AL623" i="7"/>
  <c r="AL624" i="7"/>
  <c r="AL625" i="7"/>
  <c r="AL626" i="7"/>
  <c r="AL627" i="7"/>
  <c r="AL628" i="7"/>
  <c r="AL629" i="7"/>
  <c r="AL630" i="7"/>
  <c r="AL631" i="7"/>
  <c r="AL632" i="7"/>
  <c r="AL633" i="7"/>
  <c r="AL634" i="7"/>
  <c r="AL635" i="7"/>
  <c r="AL636" i="7"/>
  <c r="AL637" i="7"/>
  <c r="AL638" i="7"/>
  <c r="AL639" i="7"/>
  <c r="AL640" i="7"/>
  <c r="AL641" i="7"/>
  <c r="AL642" i="7"/>
  <c r="AL643" i="7"/>
  <c r="AL644" i="7"/>
  <c r="AL645" i="7"/>
  <c r="AL646" i="7"/>
  <c r="AL647" i="7"/>
  <c r="AL648" i="7"/>
  <c r="AL649" i="7"/>
  <c r="AL650" i="7"/>
  <c r="AL651" i="7"/>
  <c r="AL652" i="7"/>
  <c r="AL653" i="7"/>
  <c r="AL654" i="7"/>
  <c r="AL655" i="7"/>
  <c r="AL656" i="7"/>
  <c r="AL657" i="7"/>
  <c r="AL658" i="7"/>
  <c r="AL659" i="7"/>
  <c r="AL660" i="7"/>
  <c r="AL661" i="7"/>
  <c r="AL662" i="7"/>
  <c r="AL663" i="7"/>
  <c r="AL664" i="7"/>
  <c r="AL665" i="7"/>
  <c r="AL666" i="7"/>
  <c r="AL667" i="7"/>
  <c r="AL668" i="7"/>
  <c r="AL669" i="7"/>
  <c r="AL670" i="7"/>
  <c r="AL671" i="7"/>
  <c r="AL672" i="7"/>
  <c r="AL673" i="7"/>
  <c r="AL674" i="7"/>
  <c r="AL675" i="7"/>
  <c r="AL676" i="7"/>
  <c r="AL677" i="7"/>
  <c r="AL678" i="7"/>
  <c r="AL679" i="7"/>
  <c r="AL680" i="7"/>
  <c r="AL681" i="7"/>
  <c r="AL682" i="7"/>
  <c r="AL683" i="7"/>
  <c r="AL684" i="7"/>
  <c r="AL685" i="7"/>
  <c r="AL686" i="7"/>
  <c r="AL687" i="7"/>
  <c r="AL688" i="7"/>
  <c r="AL689" i="7"/>
  <c r="AL690" i="7"/>
  <c r="AL691" i="7"/>
  <c r="AL692" i="7"/>
  <c r="AL693" i="7"/>
  <c r="AL694" i="7"/>
  <c r="AL695" i="7"/>
  <c r="AL696" i="7"/>
  <c r="AL697" i="7"/>
  <c r="AL698" i="7"/>
  <c r="AL699" i="7"/>
  <c r="AL700" i="7"/>
  <c r="AL701" i="7"/>
  <c r="AL702" i="7"/>
  <c r="AL703" i="7"/>
  <c r="AL704" i="7"/>
  <c r="AL705" i="7"/>
  <c r="AL706" i="7"/>
  <c r="AL707" i="7"/>
  <c r="AL708" i="7"/>
  <c r="AL709" i="7"/>
  <c r="AL710" i="7"/>
  <c r="AL711" i="7"/>
  <c r="AL712" i="7"/>
  <c r="AL713" i="7"/>
  <c r="AL714" i="7"/>
  <c r="AL715" i="7"/>
  <c r="AL716" i="7"/>
  <c r="AL717" i="7"/>
  <c r="AL718" i="7"/>
  <c r="AL719" i="7"/>
  <c r="AL720" i="7"/>
  <c r="AL721" i="7"/>
  <c r="AL722" i="7"/>
  <c r="AL723" i="7"/>
  <c r="AL724" i="7"/>
  <c r="AL725" i="7"/>
  <c r="AL726" i="7"/>
  <c r="AL727" i="7"/>
  <c r="AL728" i="7"/>
  <c r="AL729" i="7"/>
  <c r="AL730" i="7"/>
  <c r="AL731" i="7"/>
  <c r="AL732" i="7"/>
  <c r="AL733" i="7"/>
  <c r="AL734" i="7"/>
  <c r="AL735" i="7"/>
  <c r="AL736" i="7"/>
  <c r="AL737" i="7"/>
  <c r="AL738" i="7"/>
  <c r="AL739" i="7"/>
  <c r="AL740" i="7"/>
  <c r="AL741" i="7"/>
  <c r="AL742" i="7"/>
  <c r="AL743" i="7"/>
  <c r="AL744" i="7"/>
  <c r="AL745" i="7"/>
  <c r="AL746" i="7"/>
  <c r="AL747" i="7"/>
  <c r="AL748" i="7"/>
  <c r="AL749" i="7"/>
  <c r="AL750" i="7"/>
  <c r="AL751" i="7"/>
  <c r="AL752" i="7"/>
  <c r="AL10" i="7"/>
  <c r="AL9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10" i="7"/>
  <c r="U9" i="7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35" i="9"/>
  <c r="D60" i="9"/>
  <c r="D61" i="9"/>
  <c r="D85" i="9" s="1"/>
  <c r="D62" i="9"/>
  <c r="D63" i="9"/>
  <c r="C63" i="9" s="1"/>
  <c r="D64" i="9"/>
  <c r="D65" i="9"/>
  <c r="C65" i="9" s="1"/>
  <c r="D66" i="9"/>
  <c r="D90" i="9" s="1"/>
  <c r="D114" i="9" s="1"/>
  <c r="D138" i="9" s="1"/>
  <c r="D162" i="9" s="1"/>
  <c r="D186" i="9" s="1"/>
  <c r="D210" i="9" s="1"/>
  <c r="D67" i="9"/>
  <c r="D91" i="9" s="1"/>
  <c r="D68" i="9"/>
  <c r="D92" i="9" s="1"/>
  <c r="D69" i="9"/>
  <c r="D93" i="9" s="1"/>
  <c r="D70" i="9"/>
  <c r="D94" i="9" s="1"/>
  <c r="D71" i="9"/>
  <c r="D95" i="9" s="1"/>
  <c r="D72" i="9"/>
  <c r="C72" i="9" s="1"/>
  <c r="D73" i="9"/>
  <c r="C73" i="9" s="1"/>
  <c r="D74" i="9"/>
  <c r="C74" i="9" s="1"/>
  <c r="D75" i="9"/>
  <c r="C75" i="9" s="1"/>
  <c r="D76" i="9"/>
  <c r="D77" i="9"/>
  <c r="D78" i="9"/>
  <c r="D79" i="9"/>
  <c r="C79" i="9" s="1"/>
  <c r="D80" i="9"/>
  <c r="D104" i="9" s="1"/>
  <c r="D128" i="9" s="1"/>
  <c r="D152" i="9" s="1"/>
  <c r="D176" i="9" s="1"/>
  <c r="D200" i="9" s="1"/>
  <c r="D224" i="9" s="1"/>
  <c r="D248" i="9" s="1"/>
  <c r="D272" i="9" s="1"/>
  <c r="D296" i="9" s="1"/>
  <c r="D320" i="9" s="1"/>
  <c r="D344" i="9" s="1"/>
  <c r="D368" i="9" s="1"/>
  <c r="D81" i="9"/>
  <c r="C81" i="9" s="1"/>
  <c r="D82" i="9"/>
  <c r="D59" i="9"/>
  <c r="C59" i="9" s="1"/>
  <c r="C90" i="9" l="1"/>
  <c r="C248" i="9"/>
  <c r="C68" i="9"/>
  <c r="C66" i="9"/>
  <c r="C71" i="9"/>
  <c r="C70" i="9"/>
  <c r="D89" i="9"/>
  <c r="C69" i="9"/>
  <c r="C296" i="9"/>
  <c r="C67" i="9"/>
  <c r="C272" i="9"/>
  <c r="C320" i="9"/>
  <c r="BN17" i="7"/>
  <c r="CE17" i="7"/>
  <c r="ED17" i="7"/>
  <c r="GC17" i="7"/>
  <c r="GT17" i="7"/>
  <c r="D103" i="9"/>
  <c r="D127" i="9" s="1"/>
  <c r="D151" i="9" s="1"/>
  <c r="C224" i="9"/>
  <c r="C200" i="9"/>
  <c r="C152" i="9"/>
  <c r="C128" i="9"/>
  <c r="C114" i="9"/>
  <c r="AF17" i="7"/>
  <c r="AW17" i="7"/>
  <c r="CV17" i="7"/>
  <c r="DM17" i="7"/>
  <c r="EU17" i="7"/>
  <c r="FL17" i="7"/>
  <c r="C23" i="8"/>
  <c r="C91" i="9"/>
  <c r="D115" i="9"/>
  <c r="D87" i="9"/>
  <c r="C186" i="9"/>
  <c r="C80" i="9"/>
  <c r="D98" i="9"/>
  <c r="D97" i="9"/>
  <c r="D96" i="9"/>
  <c r="C61" i="9"/>
  <c r="C176" i="9"/>
  <c r="C344" i="9"/>
  <c r="C162" i="9"/>
  <c r="C76" i="9"/>
  <c r="D100" i="9"/>
  <c r="D84" i="9"/>
  <c r="C60" i="9"/>
  <c r="C95" i="9"/>
  <c r="D119" i="9"/>
  <c r="C78" i="9"/>
  <c r="D102" i="9"/>
  <c r="C62" i="9"/>
  <c r="D86" i="9"/>
  <c r="D117" i="9"/>
  <c r="C93" i="9"/>
  <c r="C77" i="9"/>
  <c r="D101" i="9"/>
  <c r="D109" i="9"/>
  <c r="C85" i="9"/>
  <c r="D116" i="9"/>
  <c r="C92" i="9"/>
  <c r="D113" i="9"/>
  <c r="C89" i="9"/>
  <c r="C94" i="9"/>
  <c r="D118" i="9"/>
  <c r="C82" i="9"/>
  <c r="D106" i="9"/>
  <c r="D234" i="9"/>
  <c r="C210" i="9"/>
  <c r="C138" i="9"/>
  <c r="D83" i="9"/>
  <c r="C104" i="9"/>
  <c r="D88" i="9"/>
  <c r="C64" i="9"/>
  <c r="D392" i="9"/>
  <c r="C368" i="9"/>
  <c r="D105" i="9"/>
  <c r="D99" i="9"/>
  <c r="C127" i="9" l="1"/>
  <c r="C103" i="9"/>
  <c r="D121" i="9"/>
  <c r="C97" i="9"/>
  <c r="D120" i="9"/>
  <c r="C96" i="9"/>
  <c r="D111" i="9"/>
  <c r="C87" i="9"/>
  <c r="D122" i="9"/>
  <c r="C98" i="9"/>
  <c r="D139" i="9"/>
  <c r="C115" i="9"/>
  <c r="D110" i="9"/>
  <c r="C86" i="9"/>
  <c r="D123" i="9"/>
  <c r="C99" i="9"/>
  <c r="D126" i="9"/>
  <c r="C102" i="9"/>
  <c r="D142" i="9"/>
  <c r="C118" i="9"/>
  <c r="D258" i="9"/>
  <c r="C234" i="9"/>
  <c r="C105" i="9"/>
  <c r="D129" i="9"/>
  <c r="D416" i="9"/>
  <c r="C392" i="9"/>
  <c r="D143" i="9"/>
  <c r="C119" i="9"/>
  <c r="D140" i="9"/>
  <c r="C116" i="9"/>
  <c r="D133" i="9"/>
  <c r="C109" i="9"/>
  <c r="D125" i="9"/>
  <c r="C101" i="9"/>
  <c r="D124" i="9"/>
  <c r="C100" i="9"/>
  <c r="D141" i="9"/>
  <c r="C117" i="9"/>
  <c r="D130" i="9"/>
  <c r="C106" i="9"/>
  <c r="D112" i="9"/>
  <c r="C88" i="9"/>
  <c r="D137" i="9"/>
  <c r="C113" i="9"/>
  <c r="D107" i="9"/>
  <c r="C83" i="9"/>
  <c r="C84" i="9"/>
  <c r="D108" i="9"/>
  <c r="C151" i="9"/>
  <c r="D175" i="9"/>
  <c r="D163" i="9" l="1"/>
  <c r="C139" i="9"/>
  <c r="D146" i="9"/>
  <c r="C122" i="9"/>
  <c r="D144" i="9"/>
  <c r="C120" i="9"/>
  <c r="D135" i="9"/>
  <c r="C111" i="9"/>
  <c r="D145" i="9"/>
  <c r="C121" i="9"/>
  <c r="D282" i="9"/>
  <c r="C258" i="9"/>
  <c r="D199" i="9"/>
  <c r="C175" i="9"/>
  <c r="D132" i="9"/>
  <c r="C108" i="9"/>
  <c r="D131" i="9"/>
  <c r="C107" i="9"/>
  <c r="D150" i="9"/>
  <c r="C126" i="9"/>
  <c r="D161" i="9"/>
  <c r="C137" i="9"/>
  <c r="C129" i="9"/>
  <c r="D153" i="9"/>
  <c r="D165" i="9"/>
  <c r="C141" i="9"/>
  <c r="D148" i="9"/>
  <c r="C124" i="9"/>
  <c r="D149" i="9"/>
  <c r="C125" i="9"/>
  <c r="D166" i="9"/>
  <c r="C142" i="9"/>
  <c r="D157" i="9"/>
  <c r="C133" i="9"/>
  <c r="D164" i="9"/>
  <c r="C140" i="9"/>
  <c r="D147" i="9"/>
  <c r="C123" i="9"/>
  <c r="C112" i="9"/>
  <c r="D136" i="9"/>
  <c r="D167" i="9"/>
  <c r="C143" i="9"/>
  <c r="D134" i="9"/>
  <c r="C110" i="9"/>
  <c r="D154" i="9"/>
  <c r="C130" i="9"/>
  <c r="D440" i="9"/>
  <c r="C416" i="9"/>
  <c r="D170" i="9" l="1"/>
  <c r="C146" i="9"/>
  <c r="C135" i="9"/>
  <c r="D159" i="9"/>
  <c r="D168" i="9"/>
  <c r="C144" i="9"/>
  <c r="D169" i="9"/>
  <c r="C145" i="9"/>
  <c r="D187" i="9"/>
  <c r="C163" i="9"/>
  <c r="C154" i="9"/>
  <c r="D178" i="9"/>
  <c r="D174" i="9"/>
  <c r="C150" i="9"/>
  <c r="D156" i="9"/>
  <c r="C132" i="9"/>
  <c r="D464" i="9"/>
  <c r="C440" i="9"/>
  <c r="D190" i="9"/>
  <c r="C166" i="9"/>
  <c r="D173" i="9"/>
  <c r="C149" i="9"/>
  <c r="D160" i="9"/>
  <c r="C136" i="9"/>
  <c r="D172" i="9"/>
  <c r="C148" i="9"/>
  <c r="D223" i="9"/>
  <c r="C199" i="9"/>
  <c r="D177" i="9"/>
  <c r="C153" i="9"/>
  <c r="D185" i="9"/>
  <c r="C161" i="9"/>
  <c r="D181" i="9"/>
  <c r="C157" i="9"/>
  <c r="D158" i="9"/>
  <c r="C134" i="9"/>
  <c r="D155" i="9"/>
  <c r="C131" i="9"/>
  <c r="D191" i="9"/>
  <c r="C167" i="9"/>
  <c r="D171" i="9"/>
  <c r="C147" i="9"/>
  <c r="D189" i="9"/>
  <c r="C165" i="9"/>
  <c r="D188" i="9"/>
  <c r="C164" i="9"/>
  <c r="D306" i="9"/>
  <c r="C282" i="9"/>
  <c r="D183" i="9" l="1"/>
  <c r="C159" i="9"/>
  <c r="D193" i="9"/>
  <c r="C169" i="9"/>
  <c r="D192" i="9"/>
  <c r="C168" i="9"/>
  <c r="D211" i="9"/>
  <c r="C187" i="9"/>
  <c r="D194" i="9"/>
  <c r="C170" i="9"/>
  <c r="D197" i="9"/>
  <c r="C173" i="9"/>
  <c r="D212" i="9"/>
  <c r="C188" i="9"/>
  <c r="D205" i="9"/>
  <c r="C181" i="9"/>
  <c r="D488" i="9"/>
  <c r="C464" i="9"/>
  <c r="D214" i="9"/>
  <c r="C190" i="9"/>
  <c r="D213" i="9"/>
  <c r="C189" i="9"/>
  <c r="D180" i="9"/>
  <c r="C156" i="9"/>
  <c r="D198" i="9"/>
  <c r="C174" i="9"/>
  <c r="D202" i="9"/>
  <c r="C178" i="9"/>
  <c r="D215" i="9"/>
  <c r="C191" i="9"/>
  <c r="D247" i="9"/>
  <c r="C223" i="9"/>
  <c r="D330" i="9"/>
  <c r="C306" i="9"/>
  <c r="D209" i="9"/>
  <c r="C185" i="9"/>
  <c r="D195" i="9"/>
  <c r="C171" i="9"/>
  <c r="D201" i="9"/>
  <c r="C177" i="9"/>
  <c r="D179" i="9"/>
  <c r="C155" i="9"/>
  <c r="D196" i="9"/>
  <c r="C172" i="9"/>
  <c r="D182" i="9"/>
  <c r="C158" i="9"/>
  <c r="D184" i="9"/>
  <c r="C160" i="9"/>
  <c r="D235" i="9" l="1"/>
  <c r="C211" i="9"/>
  <c r="D218" i="9"/>
  <c r="C194" i="9"/>
  <c r="D216" i="9"/>
  <c r="C192" i="9"/>
  <c r="D217" i="9"/>
  <c r="C193" i="9"/>
  <c r="D207" i="9"/>
  <c r="C183" i="9"/>
  <c r="D208" i="9"/>
  <c r="C184" i="9"/>
  <c r="D238" i="9"/>
  <c r="C214" i="9"/>
  <c r="D220" i="9"/>
  <c r="C196" i="9"/>
  <c r="D226" i="9"/>
  <c r="C202" i="9"/>
  <c r="D225" i="9"/>
  <c r="C201" i="9"/>
  <c r="D222" i="9"/>
  <c r="C198" i="9"/>
  <c r="D236" i="9"/>
  <c r="C212" i="9"/>
  <c r="D233" i="9"/>
  <c r="C209" i="9"/>
  <c r="D354" i="9"/>
  <c r="C330" i="9"/>
  <c r="D271" i="9"/>
  <c r="C247" i="9"/>
  <c r="D512" i="9"/>
  <c r="C488" i="9"/>
  <c r="D237" i="9"/>
  <c r="C213" i="9"/>
  <c r="D206" i="9"/>
  <c r="C182" i="9"/>
  <c r="D239" i="9"/>
  <c r="C215" i="9"/>
  <c r="C179" i="9"/>
  <c r="D203" i="9"/>
  <c r="D229" i="9"/>
  <c r="C205" i="9"/>
  <c r="D219" i="9"/>
  <c r="C195" i="9"/>
  <c r="D204" i="9"/>
  <c r="C180" i="9"/>
  <c r="D221" i="9"/>
  <c r="C197" i="9"/>
  <c r="C207" i="9" l="1"/>
  <c r="D231" i="9"/>
  <c r="D241" i="9"/>
  <c r="C217" i="9"/>
  <c r="C216" i="9"/>
  <c r="D240" i="9"/>
  <c r="D242" i="9"/>
  <c r="C218" i="9"/>
  <c r="C235" i="9"/>
  <c r="D259" i="9"/>
  <c r="D245" i="9"/>
  <c r="C221" i="9"/>
  <c r="C204" i="9"/>
  <c r="D228" i="9"/>
  <c r="D243" i="9"/>
  <c r="C219" i="9"/>
  <c r="D227" i="9"/>
  <c r="C203" i="9"/>
  <c r="D263" i="9"/>
  <c r="C239" i="9"/>
  <c r="D232" i="9"/>
  <c r="C208" i="9"/>
  <c r="D246" i="9"/>
  <c r="C222" i="9"/>
  <c r="D249" i="9"/>
  <c r="C225" i="9"/>
  <c r="D250" i="9"/>
  <c r="C226" i="9"/>
  <c r="D253" i="9"/>
  <c r="C229" i="9"/>
  <c r="D244" i="9"/>
  <c r="C220" i="9"/>
  <c r="D257" i="9"/>
  <c r="C233" i="9"/>
  <c r="D261" i="9"/>
  <c r="C237" i="9"/>
  <c r="D536" i="9"/>
  <c r="C512" i="9"/>
  <c r="D295" i="9"/>
  <c r="C271" i="9"/>
  <c r="D378" i="9"/>
  <c r="C354" i="9"/>
  <c r="D262" i="9"/>
  <c r="C238" i="9"/>
  <c r="D230" i="9"/>
  <c r="C206" i="9"/>
  <c r="D260" i="9"/>
  <c r="C236" i="9"/>
  <c r="D266" i="9" l="1"/>
  <c r="C242" i="9"/>
  <c r="D283" i="9"/>
  <c r="C259" i="9"/>
  <c r="D265" i="9"/>
  <c r="C241" i="9"/>
  <c r="C240" i="9"/>
  <c r="D264" i="9"/>
  <c r="D255" i="9"/>
  <c r="C231" i="9"/>
  <c r="D256" i="9"/>
  <c r="C232" i="9"/>
  <c r="D284" i="9"/>
  <c r="C260" i="9"/>
  <c r="D281" i="9"/>
  <c r="C257" i="9"/>
  <c r="D254" i="9"/>
  <c r="C230" i="9"/>
  <c r="D286" i="9"/>
  <c r="C262" i="9"/>
  <c r="D268" i="9"/>
  <c r="C244" i="9"/>
  <c r="D287" i="9"/>
  <c r="C263" i="9"/>
  <c r="D402" i="9"/>
  <c r="C378" i="9"/>
  <c r="D277" i="9"/>
  <c r="C253" i="9"/>
  <c r="C227" i="9"/>
  <c r="D251" i="9"/>
  <c r="D319" i="9"/>
  <c r="C295" i="9"/>
  <c r="D274" i="9"/>
  <c r="C250" i="9"/>
  <c r="D267" i="9"/>
  <c r="C243" i="9"/>
  <c r="D252" i="9"/>
  <c r="C228" i="9"/>
  <c r="D560" i="9"/>
  <c r="C536" i="9"/>
  <c r="D273" i="9"/>
  <c r="C249" i="9"/>
  <c r="D285" i="9"/>
  <c r="C261" i="9"/>
  <c r="D270" i="9"/>
  <c r="C246" i="9"/>
  <c r="D269" i="9"/>
  <c r="C245" i="9"/>
  <c r="D279" i="9" l="1"/>
  <c r="C255" i="9"/>
  <c r="D307" i="9"/>
  <c r="C283" i="9"/>
  <c r="D289" i="9"/>
  <c r="C265" i="9"/>
  <c r="D288" i="9"/>
  <c r="C264" i="9"/>
  <c r="D290" i="9"/>
  <c r="C266" i="9"/>
  <c r="D293" i="9"/>
  <c r="C269" i="9"/>
  <c r="D278" i="9"/>
  <c r="C254" i="9"/>
  <c r="D305" i="9"/>
  <c r="C281" i="9"/>
  <c r="D343" i="9"/>
  <c r="C319" i="9"/>
  <c r="D294" i="9"/>
  <c r="C270" i="9"/>
  <c r="D301" i="9"/>
  <c r="C277" i="9"/>
  <c r="D308" i="9"/>
  <c r="C284" i="9"/>
  <c r="D275" i="9"/>
  <c r="C251" i="9"/>
  <c r="D309" i="9"/>
  <c r="C285" i="9"/>
  <c r="D297" i="9"/>
  <c r="C273" i="9"/>
  <c r="D426" i="9"/>
  <c r="C402" i="9"/>
  <c r="D280" i="9"/>
  <c r="C256" i="9"/>
  <c r="D584" i="9"/>
  <c r="C560" i="9"/>
  <c r="D311" i="9"/>
  <c r="C287" i="9"/>
  <c r="D276" i="9"/>
  <c r="C252" i="9"/>
  <c r="D292" i="9"/>
  <c r="C268" i="9"/>
  <c r="D291" i="9"/>
  <c r="C267" i="9"/>
  <c r="D310" i="9"/>
  <c r="C286" i="9"/>
  <c r="D298" i="9"/>
  <c r="C274" i="9"/>
  <c r="C289" i="9" l="1"/>
  <c r="D313" i="9"/>
  <c r="D331" i="9"/>
  <c r="C307" i="9"/>
  <c r="D314" i="9"/>
  <c r="C290" i="9"/>
  <c r="D312" i="9"/>
  <c r="C288" i="9"/>
  <c r="D303" i="9"/>
  <c r="C279" i="9"/>
  <c r="D300" i="9"/>
  <c r="C276" i="9"/>
  <c r="D299" i="9"/>
  <c r="C275" i="9"/>
  <c r="D332" i="9"/>
  <c r="C308" i="9"/>
  <c r="D335" i="9"/>
  <c r="C311" i="9"/>
  <c r="D322" i="9"/>
  <c r="C298" i="9"/>
  <c r="D325" i="9"/>
  <c r="C301" i="9"/>
  <c r="D608" i="9"/>
  <c r="C584" i="9"/>
  <c r="D318" i="9"/>
  <c r="C294" i="9"/>
  <c r="D334" i="9"/>
  <c r="C310" i="9"/>
  <c r="C280" i="9"/>
  <c r="D304" i="9"/>
  <c r="D367" i="9"/>
  <c r="C343" i="9"/>
  <c r="D315" i="9"/>
  <c r="C291" i="9"/>
  <c r="D450" i="9"/>
  <c r="C426" i="9"/>
  <c r="D329" i="9"/>
  <c r="C305" i="9"/>
  <c r="D321" i="9"/>
  <c r="C297" i="9"/>
  <c r="D302" i="9"/>
  <c r="C278" i="9"/>
  <c r="D316" i="9"/>
  <c r="C292" i="9"/>
  <c r="D333" i="9"/>
  <c r="C309" i="9"/>
  <c r="D317" i="9"/>
  <c r="C293" i="9"/>
  <c r="D336" i="9" l="1"/>
  <c r="C312" i="9"/>
  <c r="C303" i="9"/>
  <c r="D327" i="9"/>
  <c r="D338" i="9"/>
  <c r="C314" i="9"/>
  <c r="D355" i="9"/>
  <c r="C331" i="9"/>
  <c r="D337" i="9"/>
  <c r="C313" i="9"/>
  <c r="D341" i="9"/>
  <c r="C317" i="9"/>
  <c r="D339" i="9"/>
  <c r="C315" i="9"/>
  <c r="D346" i="9"/>
  <c r="C322" i="9"/>
  <c r="D357" i="9"/>
  <c r="C333" i="9"/>
  <c r="D391" i="9"/>
  <c r="C367" i="9"/>
  <c r="D359" i="9"/>
  <c r="C335" i="9"/>
  <c r="D340" i="9"/>
  <c r="C316" i="9"/>
  <c r="D356" i="9"/>
  <c r="C332" i="9"/>
  <c r="D326" i="9"/>
  <c r="C302" i="9"/>
  <c r="D358" i="9"/>
  <c r="C334" i="9"/>
  <c r="D632" i="9"/>
  <c r="C608" i="9"/>
  <c r="D323" i="9"/>
  <c r="C299" i="9"/>
  <c r="D328" i="9"/>
  <c r="C304" i="9"/>
  <c r="D345" i="9"/>
  <c r="C321" i="9"/>
  <c r="D342" i="9"/>
  <c r="C318" i="9"/>
  <c r="D353" i="9"/>
  <c r="C329" i="9"/>
  <c r="D324" i="9"/>
  <c r="C300" i="9"/>
  <c r="D474" i="9"/>
  <c r="C450" i="9"/>
  <c r="D349" i="9"/>
  <c r="C325" i="9"/>
  <c r="D361" i="9" l="1"/>
  <c r="C337" i="9"/>
  <c r="D379" i="9"/>
  <c r="C355" i="9"/>
  <c r="D351" i="9"/>
  <c r="C327" i="9"/>
  <c r="D362" i="9"/>
  <c r="C338" i="9"/>
  <c r="D360" i="9"/>
  <c r="C336" i="9"/>
  <c r="D380" i="9"/>
  <c r="C356" i="9"/>
  <c r="D373" i="9"/>
  <c r="C349" i="9"/>
  <c r="D498" i="9"/>
  <c r="C474" i="9"/>
  <c r="D347" i="9"/>
  <c r="C323" i="9"/>
  <c r="D383" i="9"/>
  <c r="C359" i="9"/>
  <c r="D369" i="9"/>
  <c r="C345" i="9"/>
  <c r="D656" i="9"/>
  <c r="C632" i="9"/>
  <c r="D348" i="9"/>
  <c r="C324" i="9"/>
  <c r="D381" i="9"/>
  <c r="C357" i="9"/>
  <c r="D377" i="9"/>
  <c r="C353" i="9"/>
  <c r="D370" i="9"/>
  <c r="C346" i="9"/>
  <c r="D352" i="9"/>
  <c r="C328" i="9"/>
  <c r="D415" i="9"/>
  <c r="C391" i="9"/>
  <c r="D363" i="9"/>
  <c r="C339" i="9"/>
  <c r="D364" i="9"/>
  <c r="C340" i="9"/>
  <c r="D382" i="9"/>
  <c r="C358" i="9"/>
  <c r="D366" i="9"/>
  <c r="C342" i="9"/>
  <c r="D350" i="9"/>
  <c r="C326" i="9"/>
  <c r="D365" i="9"/>
  <c r="C341" i="9"/>
  <c r="D403" i="9" l="1"/>
  <c r="C379" i="9"/>
  <c r="D385" i="9"/>
  <c r="C361" i="9"/>
  <c r="D384" i="9"/>
  <c r="C360" i="9"/>
  <c r="D386" i="9"/>
  <c r="C362" i="9"/>
  <c r="D375" i="9"/>
  <c r="C351" i="9"/>
  <c r="D389" i="9"/>
  <c r="C365" i="9"/>
  <c r="D376" i="9"/>
  <c r="C352" i="9"/>
  <c r="D680" i="9"/>
  <c r="C656" i="9"/>
  <c r="D374" i="9"/>
  <c r="C350" i="9"/>
  <c r="D394" i="9"/>
  <c r="C370" i="9"/>
  <c r="D393" i="9"/>
  <c r="C369" i="9"/>
  <c r="D390" i="9"/>
  <c r="C366" i="9"/>
  <c r="D407" i="9"/>
  <c r="C383" i="9"/>
  <c r="D406" i="9"/>
  <c r="C382" i="9"/>
  <c r="D401" i="9"/>
  <c r="C377" i="9"/>
  <c r="D371" i="9"/>
  <c r="C347" i="9"/>
  <c r="D405" i="9"/>
  <c r="C381" i="9"/>
  <c r="D387" i="9"/>
  <c r="C363" i="9"/>
  <c r="D372" i="9"/>
  <c r="C348" i="9"/>
  <c r="D404" i="9"/>
  <c r="C380" i="9"/>
  <c r="D522" i="9"/>
  <c r="C498" i="9"/>
  <c r="D397" i="9"/>
  <c r="C373" i="9"/>
  <c r="D388" i="9"/>
  <c r="C364" i="9"/>
  <c r="D439" i="9"/>
  <c r="C415" i="9"/>
  <c r="D399" i="9" l="1"/>
  <c r="C375" i="9"/>
  <c r="D410" i="9"/>
  <c r="C386" i="9"/>
  <c r="D408" i="9"/>
  <c r="C384" i="9"/>
  <c r="D409" i="9"/>
  <c r="C385" i="9"/>
  <c r="D427" i="9"/>
  <c r="C403" i="9"/>
  <c r="D411" i="9"/>
  <c r="C387" i="9"/>
  <c r="D414" i="9"/>
  <c r="C390" i="9"/>
  <c r="D463" i="9"/>
  <c r="C439" i="9"/>
  <c r="D417" i="9"/>
  <c r="C393" i="9"/>
  <c r="D412" i="9"/>
  <c r="C388" i="9"/>
  <c r="D429" i="9"/>
  <c r="C405" i="9"/>
  <c r="D418" i="9"/>
  <c r="C394" i="9"/>
  <c r="D421" i="9"/>
  <c r="C397" i="9"/>
  <c r="D395" i="9"/>
  <c r="C371" i="9"/>
  <c r="D398" i="9"/>
  <c r="C374" i="9"/>
  <c r="D546" i="9"/>
  <c r="C522" i="9"/>
  <c r="D425" i="9"/>
  <c r="C401" i="9"/>
  <c r="D704" i="9"/>
  <c r="C680" i="9"/>
  <c r="D428" i="9"/>
  <c r="C404" i="9"/>
  <c r="D430" i="9"/>
  <c r="C406" i="9"/>
  <c r="D400" i="9"/>
  <c r="C376" i="9"/>
  <c r="D396" i="9"/>
  <c r="C372" i="9"/>
  <c r="D431" i="9"/>
  <c r="C407" i="9"/>
  <c r="D413" i="9"/>
  <c r="C389" i="9"/>
  <c r="D451" i="9" l="1"/>
  <c r="C427" i="9"/>
  <c r="D433" i="9"/>
  <c r="C409" i="9"/>
  <c r="D432" i="9"/>
  <c r="C408" i="9"/>
  <c r="D434" i="9"/>
  <c r="C410" i="9"/>
  <c r="D423" i="9"/>
  <c r="C399" i="9"/>
  <c r="D437" i="9"/>
  <c r="C413" i="9"/>
  <c r="D570" i="9"/>
  <c r="C546" i="9"/>
  <c r="D455" i="9"/>
  <c r="C431" i="9"/>
  <c r="D422" i="9"/>
  <c r="C398" i="9"/>
  <c r="D487" i="9"/>
  <c r="C463" i="9"/>
  <c r="D420" i="9"/>
  <c r="C396" i="9"/>
  <c r="D419" i="9"/>
  <c r="C395" i="9"/>
  <c r="D438" i="9"/>
  <c r="C414" i="9"/>
  <c r="D424" i="9"/>
  <c r="C400" i="9"/>
  <c r="D445" i="9"/>
  <c r="C421" i="9"/>
  <c r="D454" i="9"/>
  <c r="C430" i="9"/>
  <c r="D442" i="9"/>
  <c r="C418" i="9"/>
  <c r="D452" i="9"/>
  <c r="C428" i="9"/>
  <c r="D453" i="9"/>
  <c r="C429" i="9"/>
  <c r="D728" i="9"/>
  <c r="C704" i="9"/>
  <c r="D436" i="9"/>
  <c r="C412" i="9"/>
  <c r="D435" i="9"/>
  <c r="C411" i="9"/>
  <c r="D449" i="9"/>
  <c r="C425" i="9"/>
  <c r="D441" i="9"/>
  <c r="C417" i="9"/>
  <c r="D447" i="9" l="1"/>
  <c r="C423" i="9"/>
  <c r="D458" i="9"/>
  <c r="C434" i="9"/>
  <c r="D456" i="9"/>
  <c r="C432" i="9"/>
  <c r="D457" i="9"/>
  <c r="C433" i="9"/>
  <c r="D475" i="9"/>
  <c r="C451" i="9"/>
  <c r="D477" i="9"/>
  <c r="C453" i="9"/>
  <c r="C419" i="9"/>
  <c r="D443" i="9"/>
  <c r="D752" i="9"/>
  <c r="C728" i="9"/>
  <c r="D448" i="9"/>
  <c r="C424" i="9"/>
  <c r="D462" i="9"/>
  <c r="C438" i="9"/>
  <c r="D476" i="9"/>
  <c r="C452" i="9"/>
  <c r="D465" i="9"/>
  <c r="C441" i="9"/>
  <c r="D466" i="9"/>
  <c r="C442" i="9"/>
  <c r="D460" i="9"/>
  <c r="C436" i="9"/>
  <c r="D479" i="9"/>
  <c r="C455" i="9"/>
  <c r="D469" i="9"/>
  <c r="C445" i="9"/>
  <c r="D461" i="9"/>
  <c r="C437" i="9"/>
  <c r="D444" i="9"/>
  <c r="C420" i="9"/>
  <c r="D473" i="9"/>
  <c r="C449" i="9"/>
  <c r="D511" i="9"/>
  <c r="C487" i="9"/>
  <c r="D459" i="9"/>
  <c r="C435" i="9"/>
  <c r="D478" i="9"/>
  <c r="C454" i="9"/>
  <c r="D446" i="9"/>
  <c r="C422" i="9"/>
  <c r="D594" i="9"/>
  <c r="C570" i="9"/>
  <c r="D499" i="9" l="1"/>
  <c r="C475" i="9"/>
  <c r="D481" i="9"/>
  <c r="C457" i="9"/>
  <c r="D480" i="9"/>
  <c r="C456" i="9"/>
  <c r="D482" i="9"/>
  <c r="C458" i="9"/>
  <c r="D471" i="9"/>
  <c r="C447" i="9"/>
  <c r="C466" i="9"/>
  <c r="D490" i="9"/>
  <c r="D468" i="9"/>
  <c r="C444" i="9"/>
  <c r="D470" i="9"/>
  <c r="C446" i="9"/>
  <c r="D486" i="9"/>
  <c r="C462" i="9"/>
  <c r="D489" i="9"/>
  <c r="C465" i="9"/>
  <c r="D500" i="9"/>
  <c r="C476" i="9"/>
  <c r="D501" i="9"/>
  <c r="C477" i="9"/>
  <c r="D618" i="9"/>
  <c r="C594" i="9"/>
  <c r="D502" i="9"/>
  <c r="C478" i="9"/>
  <c r="D493" i="9"/>
  <c r="C469" i="9"/>
  <c r="D472" i="9"/>
  <c r="C448" i="9"/>
  <c r="D483" i="9"/>
  <c r="C459" i="9"/>
  <c r="D503" i="9"/>
  <c r="C479" i="9"/>
  <c r="D497" i="9"/>
  <c r="C473" i="9"/>
  <c r="D467" i="9"/>
  <c r="C443" i="9"/>
  <c r="D485" i="9"/>
  <c r="C461" i="9"/>
  <c r="D535" i="9"/>
  <c r="C511" i="9"/>
  <c r="D484" i="9"/>
  <c r="C460" i="9"/>
  <c r="D776" i="9"/>
  <c r="C752" i="9"/>
  <c r="C480" i="9" l="1"/>
  <c r="D504" i="9"/>
  <c r="D505" i="9"/>
  <c r="C481" i="9"/>
  <c r="D523" i="9"/>
  <c r="C499" i="9"/>
  <c r="D495" i="9"/>
  <c r="C471" i="9"/>
  <c r="D506" i="9"/>
  <c r="C482" i="9"/>
  <c r="D525" i="9"/>
  <c r="C501" i="9"/>
  <c r="D524" i="9"/>
  <c r="C500" i="9"/>
  <c r="D514" i="9"/>
  <c r="C490" i="9"/>
  <c r="D800" i="9"/>
  <c r="C776" i="9"/>
  <c r="D527" i="9"/>
  <c r="C503" i="9"/>
  <c r="D508" i="9"/>
  <c r="C484" i="9"/>
  <c r="D507" i="9"/>
  <c r="C483" i="9"/>
  <c r="D559" i="9"/>
  <c r="C535" i="9"/>
  <c r="D496" i="9"/>
  <c r="C472" i="9"/>
  <c r="D513" i="9"/>
  <c r="C489" i="9"/>
  <c r="D509" i="9"/>
  <c r="C485" i="9"/>
  <c r="D517" i="9"/>
  <c r="C493" i="9"/>
  <c r="D510" i="9"/>
  <c r="C486" i="9"/>
  <c r="D491" i="9"/>
  <c r="C467" i="9"/>
  <c r="D526" i="9"/>
  <c r="C502" i="9"/>
  <c r="D494" i="9"/>
  <c r="C470" i="9"/>
  <c r="D521" i="9"/>
  <c r="C497" i="9"/>
  <c r="D642" i="9"/>
  <c r="C618" i="9"/>
  <c r="D492" i="9"/>
  <c r="C468" i="9"/>
  <c r="D528" i="9" l="1"/>
  <c r="C504" i="9"/>
  <c r="D529" i="9"/>
  <c r="C505" i="9"/>
  <c r="D530" i="9"/>
  <c r="C506" i="9"/>
  <c r="D519" i="9"/>
  <c r="C495" i="9"/>
  <c r="D547" i="9"/>
  <c r="C523" i="9"/>
  <c r="D534" i="9"/>
  <c r="C510" i="9"/>
  <c r="D545" i="9"/>
  <c r="C521" i="9"/>
  <c r="D520" i="9"/>
  <c r="C496" i="9"/>
  <c r="D583" i="9"/>
  <c r="C559" i="9"/>
  <c r="D550" i="9"/>
  <c r="C526" i="9"/>
  <c r="D549" i="9"/>
  <c r="C525" i="9"/>
  <c r="D515" i="9"/>
  <c r="C491" i="9"/>
  <c r="D532" i="9"/>
  <c r="C508" i="9"/>
  <c r="D666" i="9"/>
  <c r="C642" i="9"/>
  <c r="D551" i="9"/>
  <c r="C527" i="9"/>
  <c r="D541" i="9"/>
  <c r="C517" i="9"/>
  <c r="D824" i="9"/>
  <c r="C800" i="9"/>
  <c r="D548" i="9"/>
  <c r="C524" i="9"/>
  <c r="D518" i="9"/>
  <c r="C494" i="9"/>
  <c r="D531" i="9"/>
  <c r="C507" i="9"/>
  <c r="D516" i="9"/>
  <c r="C492" i="9"/>
  <c r="C509" i="9"/>
  <c r="D533" i="9"/>
  <c r="D538" i="9"/>
  <c r="C514" i="9"/>
  <c r="D537" i="9"/>
  <c r="C513" i="9"/>
  <c r="D554" i="9" l="1"/>
  <c r="C530" i="9"/>
  <c r="C547" i="9"/>
  <c r="D571" i="9"/>
  <c r="D553" i="9"/>
  <c r="C529" i="9"/>
  <c r="C519" i="9"/>
  <c r="D543" i="9"/>
  <c r="C528" i="9"/>
  <c r="D552" i="9"/>
  <c r="D540" i="9"/>
  <c r="C516" i="9"/>
  <c r="D556" i="9"/>
  <c r="C532" i="9"/>
  <c r="D542" i="9"/>
  <c r="C518" i="9"/>
  <c r="D573" i="9"/>
  <c r="C549" i="9"/>
  <c r="D561" i="9"/>
  <c r="C537" i="9"/>
  <c r="D848" i="9"/>
  <c r="C824" i="9"/>
  <c r="D607" i="9"/>
  <c r="C583" i="9"/>
  <c r="C538" i="9"/>
  <c r="D562" i="9"/>
  <c r="D565" i="9"/>
  <c r="C541" i="9"/>
  <c r="D544" i="9"/>
  <c r="C520" i="9"/>
  <c r="D557" i="9"/>
  <c r="C533" i="9"/>
  <c r="D575" i="9"/>
  <c r="C551" i="9"/>
  <c r="D569" i="9"/>
  <c r="C545" i="9"/>
  <c r="D690" i="9"/>
  <c r="C666" i="9"/>
  <c r="D558" i="9"/>
  <c r="C534" i="9"/>
  <c r="D555" i="9"/>
  <c r="C531" i="9"/>
  <c r="D539" i="9"/>
  <c r="C515" i="9"/>
  <c r="D572" i="9"/>
  <c r="C548" i="9"/>
  <c r="D574" i="9"/>
  <c r="C550" i="9"/>
  <c r="C543" i="9" l="1"/>
  <c r="D567" i="9"/>
  <c r="C553" i="9"/>
  <c r="D577" i="9"/>
  <c r="D595" i="9"/>
  <c r="C571" i="9"/>
  <c r="C552" i="9"/>
  <c r="D576" i="9"/>
  <c r="D578" i="9"/>
  <c r="C554" i="9"/>
  <c r="D563" i="9"/>
  <c r="C539" i="9"/>
  <c r="D589" i="9"/>
  <c r="C565" i="9"/>
  <c r="D586" i="9"/>
  <c r="C562" i="9"/>
  <c r="D579" i="9"/>
  <c r="C555" i="9"/>
  <c r="D582" i="9"/>
  <c r="C558" i="9"/>
  <c r="D631" i="9"/>
  <c r="C607" i="9"/>
  <c r="D580" i="9"/>
  <c r="C556" i="9"/>
  <c r="D714" i="9"/>
  <c r="C690" i="9"/>
  <c r="D872" i="9"/>
  <c r="C848" i="9"/>
  <c r="D564" i="9"/>
  <c r="C540" i="9"/>
  <c r="D593" i="9"/>
  <c r="C569" i="9"/>
  <c r="D598" i="9"/>
  <c r="C574" i="9"/>
  <c r="D599" i="9"/>
  <c r="C575" i="9"/>
  <c r="D585" i="9"/>
  <c r="C561" i="9"/>
  <c r="D596" i="9"/>
  <c r="C572" i="9"/>
  <c r="D581" i="9"/>
  <c r="C557" i="9"/>
  <c r="D597" i="9"/>
  <c r="C573" i="9"/>
  <c r="C544" i="9"/>
  <c r="D568" i="9"/>
  <c r="D566" i="9"/>
  <c r="C542" i="9"/>
  <c r="D619" i="9" l="1"/>
  <c r="C595" i="9"/>
  <c r="D601" i="9"/>
  <c r="C577" i="9"/>
  <c r="D600" i="9"/>
  <c r="C576" i="9"/>
  <c r="D602" i="9"/>
  <c r="C578" i="9"/>
  <c r="C567" i="9"/>
  <c r="D591" i="9"/>
  <c r="D605" i="9"/>
  <c r="C581" i="9"/>
  <c r="D588" i="9"/>
  <c r="C564" i="9"/>
  <c r="D610" i="9"/>
  <c r="C586" i="9"/>
  <c r="D620" i="9"/>
  <c r="C596" i="9"/>
  <c r="D896" i="9"/>
  <c r="C872" i="9"/>
  <c r="D609" i="9"/>
  <c r="C585" i="9"/>
  <c r="D738" i="9"/>
  <c r="C714" i="9"/>
  <c r="D613" i="9"/>
  <c r="C589" i="9"/>
  <c r="D623" i="9"/>
  <c r="C599" i="9"/>
  <c r="D604" i="9"/>
  <c r="C580" i="9"/>
  <c r="D587" i="9"/>
  <c r="C563" i="9"/>
  <c r="D590" i="9"/>
  <c r="C566" i="9"/>
  <c r="D622" i="9"/>
  <c r="C598" i="9"/>
  <c r="D655" i="9"/>
  <c r="C631" i="9"/>
  <c r="D592" i="9"/>
  <c r="C568" i="9"/>
  <c r="D606" i="9"/>
  <c r="C582" i="9"/>
  <c r="D621" i="9"/>
  <c r="C597" i="9"/>
  <c r="D617" i="9"/>
  <c r="C593" i="9"/>
  <c r="D603" i="9"/>
  <c r="C579" i="9"/>
  <c r="D626" i="9" l="1"/>
  <c r="C602" i="9"/>
  <c r="D624" i="9"/>
  <c r="C600" i="9"/>
  <c r="D625" i="9"/>
  <c r="C601" i="9"/>
  <c r="D615" i="9"/>
  <c r="C591" i="9"/>
  <c r="C619" i="9"/>
  <c r="D643" i="9"/>
  <c r="D627" i="9"/>
  <c r="C603" i="9"/>
  <c r="D616" i="9"/>
  <c r="C592" i="9"/>
  <c r="D641" i="9"/>
  <c r="C617" i="9"/>
  <c r="D679" i="9"/>
  <c r="C655" i="9"/>
  <c r="D633" i="9"/>
  <c r="C609" i="9"/>
  <c r="D645" i="9"/>
  <c r="C621" i="9"/>
  <c r="D646" i="9"/>
  <c r="C622" i="9"/>
  <c r="D614" i="9"/>
  <c r="C590" i="9"/>
  <c r="D920" i="9"/>
  <c r="C896" i="9"/>
  <c r="D762" i="9"/>
  <c r="C738" i="9"/>
  <c r="D611" i="9"/>
  <c r="C587" i="9"/>
  <c r="D644" i="9"/>
  <c r="C620" i="9"/>
  <c r="D628" i="9"/>
  <c r="C604" i="9"/>
  <c r="D634" i="9"/>
  <c r="C610" i="9"/>
  <c r="D630" i="9"/>
  <c r="C606" i="9"/>
  <c r="D647" i="9"/>
  <c r="C623" i="9"/>
  <c r="D612" i="9"/>
  <c r="C588" i="9"/>
  <c r="D637" i="9"/>
  <c r="C613" i="9"/>
  <c r="C605" i="9"/>
  <c r="D629" i="9"/>
  <c r="D649" i="9" l="1"/>
  <c r="C625" i="9"/>
  <c r="D667" i="9"/>
  <c r="C643" i="9"/>
  <c r="D648" i="9"/>
  <c r="C624" i="9"/>
  <c r="C615" i="9"/>
  <c r="D639" i="9"/>
  <c r="D650" i="9"/>
  <c r="C626" i="9"/>
  <c r="D654" i="9"/>
  <c r="C630" i="9"/>
  <c r="D944" i="9"/>
  <c r="C920" i="9"/>
  <c r="D665" i="9"/>
  <c r="C641" i="9"/>
  <c r="D635" i="9"/>
  <c r="C611" i="9"/>
  <c r="D671" i="9"/>
  <c r="C647" i="9"/>
  <c r="D786" i="9"/>
  <c r="C762" i="9"/>
  <c r="D703" i="9"/>
  <c r="C679" i="9"/>
  <c r="D658" i="9"/>
  <c r="C634" i="9"/>
  <c r="D638" i="9"/>
  <c r="C614" i="9"/>
  <c r="D640" i="9"/>
  <c r="C616" i="9"/>
  <c r="D652" i="9"/>
  <c r="C628" i="9"/>
  <c r="D651" i="9"/>
  <c r="C627" i="9"/>
  <c r="D653" i="9"/>
  <c r="C629" i="9"/>
  <c r="D661" i="9"/>
  <c r="C637" i="9"/>
  <c r="D668" i="9"/>
  <c r="C644" i="9"/>
  <c r="D670" i="9"/>
  <c r="C646" i="9"/>
  <c r="D669" i="9"/>
  <c r="C645" i="9"/>
  <c r="D636" i="9"/>
  <c r="C612" i="9"/>
  <c r="D657" i="9"/>
  <c r="C633" i="9"/>
  <c r="D663" i="9" l="1"/>
  <c r="C639" i="9"/>
  <c r="C648" i="9"/>
  <c r="D672" i="9"/>
  <c r="C667" i="9"/>
  <c r="D691" i="9"/>
  <c r="D674" i="9"/>
  <c r="C650" i="9"/>
  <c r="C649" i="9"/>
  <c r="D673" i="9"/>
  <c r="D681" i="9"/>
  <c r="C657" i="9"/>
  <c r="D694" i="9"/>
  <c r="C670" i="9"/>
  <c r="D662" i="9"/>
  <c r="C638" i="9"/>
  <c r="D689" i="9"/>
  <c r="C665" i="9"/>
  <c r="D810" i="9"/>
  <c r="C786" i="9"/>
  <c r="D660" i="9"/>
  <c r="C636" i="9"/>
  <c r="D692" i="9"/>
  <c r="C668" i="9"/>
  <c r="D682" i="9"/>
  <c r="C658" i="9"/>
  <c r="D968" i="9"/>
  <c r="C944" i="9"/>
  <c r="D677" i="9"/>
  <c r="C653" i="9"/>
  <c r="D695" i="9"/>
  <c r="C671" i="9"/>
  <c r="D675" i="9"/>
  <c r="C651" i="9"/>
  <c r="D659" i="9"/>
  <c r="C635" i="9"/>
  <c r="D693" i="9"/>
  <c r="C669" i="9"/>
  <c r="D676" i="9"/>
  <c r="C652" i="9"/>
  <c r="D664" i="9"/>
  <c r="C640" i="9"/>
  <c r="D685" i="9"/>
  <c r="C661" i="9"/>
  <c r="D727" i="9"/>
  <c r="C703" i="9"/>
  <c r="D678" i="9"/>
  <c r="C654" i="9"/>
  <c r="D715" i="9" l="1"/>
  <c r="C691" i="9"/>
  <c r="C672" i="9"/>
  <c r="D696" i="9"/>
  <c r="D697" i="9"/>
  <c r="C673" i="9"/>
  <c r="D698" i="9"/>
  <c r="C674" i="9"/>
  <c r="D687" i="9"/>
  <c r="C663" i="9"/>
  <c r="D683" i="9"/>
  <c r="C659" i="9"/>
  <c r="D751" i="9"/>
  <c r="C727" i="9"/>
  <c r="D702" i="9"/>
  <c r="C678" i="9"/>
  <c r="D834" i="9"/>
  <c r="C810" i="9"/>
  <c r="D716" i="9"/>
  <c r="C692" i="9"/>
  <c r="D718" i="9"/>
  <c r="C694" i="9"/>
  <c r="D699" i="9"/>
  <c r="C675" i="9"/>
  <c r="D719" i="9"/>
  <c r="C695" i="9"/>
  <c r="D688" i="9"/>
  <c r="C664" i="9"/>
  <c r="D686" i="9"/>
  <c r="C662" i="9"/>
  <c r="D709" i="9"/>
  <c r="C685" i="9"/>
  <c r="D701" i="9"/>
  <c r="C677" i="9"/>
  <c r="D992" i="9"/>
  <c r="C968" i="9"/>
  <c r="D713" i="9"/>
  <c r="C689" i="9"/>
  <c r="D706" i="9"/>
  <c r="C682" i="9"/>
  <c r="D700" i="9"/>
  <c r="C676" i="9"/>
  <c r="D717" i="9"/>
  <c r="C693" i="9"/>
  <c r="D684" i="9"/>
  <c r="C660" i="9"/>
  <c r="D705" i="9"/>
  <c r="C681" i="9"/>
  <c r="D721" i="9" l="1"/>
  <c r="C697" i="9"/>
  <c r="C696" i="9"/>
  <c r="D720" i="9"/>
  <c r="C687" i="9"/>
  <c r="D711" i="9"/>
  <c r="D722" i="9"/>
  <c r="C698" i="9"/>
  <c r="C715" i="9"/>
  <c r="D739" i="9"/>
  <c r="D740" i="9"/>
  <c r="C716" i="9"/>
  <c r="D708" i="9"/>
  <c r="C684" i="9"/>
  <c r="D724" i="9"/>
  <c r="C700" i="9"/>
  <c r="D737" i="9"/>
  <c r="C713" i="9"/>
  <c r="D733" i="9"/>
  <c r="C709" i="9"/>
  <c r="D710" i="9"/>
  <c r="C686" i="9"/>
  <c r="D858" i="9"/>
  <c r="C834" i="9"/>
  <c r="D723" i="9"/>
  <c r="C699" i="9"/>
  <c r="D775" i="9"/>
  <c r="C751" i="9"/>
  <c r="D729" i="9"/>
  <c r="C705" i="9"/>
  <c r="D741" i="9"/>
  <c r="C717" i="9"/>
  <c r="D712" i="9"/>
  <c r="C688" i="9"/>
  <c r="D726" i="9"/>
  <c r="C702" i="9"/>
  <c r="D730" i="9"/>
  <c r="C706" i="9"/>
  <c r="D743" i="9"/>
  <c r="C719" i="9"/>
  <c r="D1016" i="9"/>
  <c r="C992" i="9"/>
  <c r="D725" i="9"/>
  <c r="C701" i="9"/>
  <c r="D742" i="9"/>
  <c r="C718" i="9"/>
  <c r="D707" i="9"/>
  <c r="C683" i="9"/>
  <c r="D744" i="9" l="1"/>
  <c r="C720" i="9"/>
  <c r="D735" i="9"/>
  <c r="C711" i="9"/>
  <c r="D763" i="9"/>
  <c r="C739" i="9"/>
  <c r="D746" i="9"/>
  <c r="C722" i="9"/>
  <c r="C721" i="9"/>
  <c r="D745" i="9"/>
  <c r="D753" i="9"/>
  <c r="C729" i="9"/>
  <c r="D767" i="9"/>
  <c r="C743" i="9"/>
  <c r="D761" i="9"/>
  <c r="C737" i="9"/>
  <c r="D731" i="9"/>
  <c r="C707" i="9"/>
  <c r="D750" i="9"/>
  <c r="C726" i="9"/>
  <c r="D757" i="9"/>
  <c r="C733" i="9"/>
  <c r="D1040" i="9"/>
  <c r="C1016" i="9"/>
  <c r="D732" i="9"/>
  <c r="C708" i="9"/>
  <c r="D765" i="9"/>
  <c r="C741" i="9"/>
  <c r="D754" i="9"/>
  <c r="C730" i="9"/>
  <c r="D748" i="9"/>
  <c r="C724" i="9"/>
  <c r="D766" i="9"/>
  <c r="C742" i="9"/>
  <c r="D736" i="9"/>
  <c r="C712" i="9"/>
  <c r="D734" i="9"/>
  <c r="C710" i="9"/>
  <c r="D749" i="9"/>
  <c r="C725" i="9"/>
  <c r="D799" i="9"/>
  <c r="C775" i="9"/>
  <c r="D747" i="9"/>
  <c r="C723" i="9"/>
  <c r="D882" i="9"/>
  <c r="C858" i="9"/>
  <c r="D764" i="9"/>
  <c r="C740" i="9"/>
  <c r="D769" i="9" l="1"/>
  <c r="C745" i="9"/>
  <c r="D770" i="9"/>
  <c r="C746" i="9"/>
  <c r="C735" i="9"/>
  <c r="D759" i="9"/>
  <c r="D787" i="9"/>
  <c r="C763" i="9"/>
  <c r="D768" i="9"/>
  <c r="C744" i="9"/>
  <c r="D790" i="9"/>
  <c r="C766" i="9"/>
  <c r="D772" i="9"/>
  <c r="C748" i="9"/>
  <c r="D778" i="9"/>
  <c r="C754" i="9"/>
  <c r="D760" i="9"/>
  <c r="C736" i="9"/>
  <c r="D1064" i="9"/>
  <c r="C1040" i="9"/>
  <c r="D906" i="9"/>
  <c r="C882" i="9"/>
  <c r="D774" i="9"/>
  <c r="C750" i="9"/>
  <c r="D773" i="9"/>
  <c r="C749" i="9"/>
  <c r="D756" i="9"/>
  <c r="C732" i="9"/>
  <c r="D791" i="9"/>
  <c r="C767" i="9"/>
  <c r="D788" i="9"/>
  <c r="C764" i="9"/>
  <c r="D771" i="9"/>
  <c r="C747" i="9"/>
  <c r="D823" i="9"/>
  <c r="C799" i="9"/>
  <c r="D789" i="9"/>
  <c r="C765" i="9"/>
  <c r="D785" i="9"/>
  <c r="C761" i="9"/>
  <c r="D781" i="9"/>
  <c r="C757" i="9"/>
  <c r="D755" i="9"/>
  <c r="C731" i="9"/>
  <c r="D758" i="9"/>
  <c r="C734" i="9"/>
  <c r="D777" i="9"/>
  <c r="C753" i="9"/>
  <c r="C768" i="9" l="1"/>
  <c r="D792" i="9"/>
  <c r="D811" i="9"/>
  <c r="C787" i="9"/>
  <c r="C759" i="9"/>
  <c r="D783" i="9"/>
  <c r="D794" i="9"/>
  <c r="C770" i="9"/>
  <c r="D793" i="9"/>
  <c r="C769" i="9"/>
  <c r="D798" i="9"/>
  <c r="C774" i="9"/>
  <c r="D930" i="9"/>
  <c r="C906" i="9"/>
  <c r="D784" i="9"/>
  <c r="C760" i="9"/>
  <c r="D782" i="9"/>
  <c r="C758" i="9"/>
  <c r="D1088" i="9"/>
  <c r="C1064" i="9"/>
  <c r="D805" i="9"/>
  <c r="C781" i="9"/>
  <c r="D809" i="9"/>
  <c r="C785" i="9"/>
  <c r="D780" i="9"/>
  <c r="C756" i="9"/>
  <c r="D796" i="9"/>
  <c r="C772" i="9"/>
  <c r="D801" i="9"/>
  <c r="C777" i="9"/>
  <c r="D847" i="9"/>
  <c r="C823" i="9"/>
  <c r="D795" i="9"/>
  <c r="C771" i="9"/>
  <c r="D815" i="9"/>
  <c r="C791" i="9"/>
  <c r="D802" i="9"/>
  <c r="C778" i="9"/>
  <c r="D779" i="9"/>
  <c r="C755" i="9"/>
  <c r="D812" i="9"/>
  <c r="C788" i="9"/>
  <c r="D813" i="9"/>
  <c r="C789" i="9"/>
  <c r="D797" i="9"/>
  <c r="C773" i="9"/>
  <c r="D814" i="9"/>
  <c r="C790" i="9"/>
  <c r="D818" i="9" l="1"/>
  <c r="C794" i="9"/>
  <c r="D817" i="9"/>
  <c r="C793" i="9"/>
  <c r="C783" i="9"/>
  <c r="D807" i="9"/>
  <c r="D835" i="9"/>
  <c r="C811" i="9"/>
  <c r="D816" i="9"/>
  <c r="C792" i="9"/>
  <c r="D839" i="9"/>
  <c r="C815" i="9"/>
  <c r="D1112" i="9"/>
  <c r="C1088" i="9"/>
  <c r="D806" i="9"/>
  <c r="C782" i="9"/>
  <c r="D838" i="9"/>
  <c r="C814" i="9"/>
  <c r="D826" i="9"/>
  <c r="C802" i="9"/>
  <c r="D819" i="9"/>
  <c r="C795" i="9"/>
  <c r="D871" i="9"/>
  <c r="C847" i="9"/>
  <c r="D803" i="9"/>
  <c r="C779" i="9"/>
  <c r="D804" i="9"/>
  <c r="C780" i="9"/>
  <c r="D954" i="9"/>
  <c r="C930" i="9"/>
  <c r="D821" i="9"/>
  <c r="C797" i="9"/>
  <c r="D836" i="9"/>
  <c r="C812" i="9"/>
  <c r="D808" i="9"/>
  <c r="C784" i="9"/>
  <c r="D829" i="9"/>
  <c r="C805" i="9"/>
  <c r="D837" i="9"/>
  <c r="C813" i="9"/>
  <c r="D825" i="9"/>
  <c r="C801" i="9"/>
  <c r="D820" i="9"/>
  <c r="C796" i="9"/>
  <c r="D833" i="9"/>
  <c r="C809" i="9"/>
  <c r="D822" i="9"/>
  <c r="C798" i="9"/>
  <c r="D840" i="9" l="1"/>
  <c r="C816" i="9"/>
  <c r="C835" i="9"/>
  <c r="D859" i="9"/>
  <c r="D841" i="9"/>
  <c r="C817" i="9"/>
  <c r="D831" i="9"/>
  <c r="C807" i="9"/>
  <c r="D842" i="9"/>
  <c r="C818" i="9"/>
  <c r="D845" i="9"/>
  <c r="C821" i="9"/>
  <c r="D844" i="9"/>
  <c r="C820" i="9"/>
  <c r="D849" i="9"/>
  <c r="C825" i="9"/>
  <c r="D843" i="9"/>
  <c r="C819" i="9"/>
  <c r="D850" i="9"/>
  <c r="C826" i="9"/>
  <c r="D846" i="9"/>
  <c r="C822" i="9"/>
  <c r="D832" i="9"/>
  <c r="C808" i="9"/>
  <c r="D978" i="9"/>
  <c r="C954" i="9"/>
  <c r="D1136" i="9"/>
  <c r="C1112" i="9"/>
  <c r="D828" i="9"/>
  <c r="C804" i="9"/>
  <c r="D830" i="9"/>
  <c r="C806" i="9"/>
  <c r="D895" i="9"/>
  <c r="C871" i="9"/>
  <c r="D857" i="9"/>
  <c r="C833" i="9"/>
  <c r="D860" i="9"/>
  <c r="C836" i="9"/>
  <c r="D862" i="9"/>
  <c r="C838" i="9"/>
  <c r="D861" i="9"/>
  <c r="C837" i="9"/>
  <c r="D853" i="9"/>
  <c r="C829" i="9"/>
  <c r="D827" i="9"/>
  <c r="C803" i="9"/>
  <c r="D863" i="9"/>
  <c r="C839" i="9"/>
  <c r="D855" i="9" l="1"/>
  <c r="C831" i="9"/>
  <c r="D865" i="9"/>
  <c r="C841" i="9"/>
  <c r="D866" i="9"/>
  <c r="C842" i="9"/>
  <c r="D883" i="9"/>
  <c r="C859" i="9"/>
  <c r="D864" i="9"/>
  <c r="C840" i="9"/>
  <c r="D870" i="9"/>
  <c r="C846" i="9"/>
  <c r="D877" i="9"/>
  <c r="C853" i="9"/>
  <c r="D854" i="9"/>
  <c r="C830" i="9"/>
  <c r="D852" i="9"/>
  <c r="C828" i="9"/>
  <c r="D856" i="9"/>
  <c r="C832" i="9"/>
  <c r="D919" i="9"/>
  <c r="C895" i="9"/>
  <c r="D867" i="9"/>
  <c r="C843" i="9"/>
  <c r="D1002" i="9"/>
  <c r="C978" i="9"/>
  <c r="D868" i="9"/>
  <c r="C844" i="9"/>
  <c r="D887" i="9"/>
  <c r="C863" i="9"/>
  <c r="D851" i="9"/>
  <c r="C827" i="9"/>
  <c r="D885" i="9"/>
  <c r="C861" i="9"/>
  <c r="D873" i="9"/>
  <c r="C849" i="9"/>
  <c r="D881" i="9"/>
  <c r="C857" i="9"/>
  <c r="D874" i="9"/>
  <c r="C850" i="9"/>
  <c r="D1160" i="9"/>
  <c r="C1136" i="9"/>
  <c r="D886" i="9"/>
  <c r="C862" i="9"/>
  <c r="D884" i="9"/>
  <c r="C860" i="9"/>
  <c r="D869" i="9"/>
  <c r="C845" i="9"/>
  <c r="D907" i="9" l="1"/>
  <c r="C883" i="9"/>
  <c r="D890" i="9"/>
  <c r="C866" i="9"/>
  <c r="D889" i="9"/>
  <c r="C865" i="9"/>
  <c r="D888" i="9"/>
  <c r="C864" i="9"/>
  <c r="D879" i="9"/>
  <c r="C855" i="9"/>
  <c r="D943" i="9"/>
  <c r="C919" i="9"/>
  <c r="D909" i="9"/>
  <c r="C885" i="9"/>
  <c r="D911" i="9"/>
  <c r="C887" i="9"/>
  <c r="D898" i="9"/>
  <c r="C874" i="9"/>
  <c r="D893" i="9"/>
  <c r="C869" i="9"/>
  <c r="D908" i="9"/>
  <c r="C884" i="9"/>
  <c r="D880" i="9"/>
  <c r="C856" i="9"/>
  <c r="D905" i="9"/>
  <c r="C881" i="9"/>
  <c r="D901" i="9"/>
  <c r="C877" i="9"/>
  <c r="D875" i="9"/>
  <c r="C851" i="9"/>
  <c r="D892" i="9"/>
  <c r="C868" i="9"/>
  <c r="D878" i="9"/>
  <c r="C854" i="9"/>
  <c r="D910" i="9"/>
  <c r="C886" i="9"/>
  <c r="D876" i="9"/>
  <c r="C852" i="9"/>
  <c r="D1184" i="9"/>
  <c r="C1160" i="9"/>
  <c r="D1026" i="9"/>
  <c r="C1002" i="9"/>
  <c r="D897" i="9"/>
  <c r="C873" i="9"/>
  <c r="D891" i="9"/>
  <c r="C867" i="9"/>
  <c r="D894" i="9"/>
  <c r="C870" i="9"/>
  <c r="D903" i="9" l="1"/>
  <c r="C879" i="9"/>
  <c r="D912" i="9"/>
  <c r="C888" i="9"/>
  <c r="D914" i="9"/>
  <c r="C890" i="9"/>
  <c r="D913" i="9"/>
  <c r="C889" i="9"/>
  <c r="D931" i="9"/>
  <c r="C907" i="9"/>
  <c r="D918" i="9"/>
  <c r="C894" i="9"/>
  <c r="D915" i="9"/>
  <c r="C891" i="9"/>
  <c r="D917" i="9"/>
  <c r="C893" i="9"/>
  <c r="D1050" i="9"/>
  <c r="C1026" i="9"/>
  <c r="D916" i="9"/>
  <c r="C892" i="9"/>
  <c r="D904" i="9"/>
  <c r="C880" i="9"/>
  <c r="D933" i="9"/>
  <c r="C909" i="9"/>
  <c r="D925" i="9"/>
  <c r="C901" i="9"/>
  <c r="D922" i="9"/>
  <c r="C898" i="9"/>
  <c r="D1208" i="9"/>
  <c r="C1184" i="9"/>
  <c r="D935" i="9"/>
  <c r="C911" i="9"/>
  <c r="D899" i="9"/>
  <c r="C875" i="9"/>
  <c r="D921" i="9"/>
  <c r="C897" i="9"/>
  <c r="D900" i="9"/>
  <c r="C876" i="9"/>
  <c r="D929" i="9"/>
  <c r="C905" i="9"/>
  <c r="D934" i="9"/>
  <c r="C910" i="9"/>
  <c r="D902" i="9"/>
  <c r="C878" i="9"/>
  <c r="D932" i="9"/>
  <c r="C908" i="9"/>
  <c r="D967" i="9"/>
  <c r="C943" i="9"/>
  <c r="D937" i="9" l="1"/>
  <c r="C913" i="9"/>
  <c r="D936" i="9"/>
  <c r="C912" i="9"/>
  <c r="D955" i="9"/>
  <c r="C931" i="9"/>
  <c r="D938" i="9"/>
  <c r="C914" i="9"/>
  <c r="D927" i="9"/>
  <c r="C903" i="9"/>
  <c r="D991" i="9"/>
  <c r="C967" i="9"/>
  <c r="D959" i="9"/>
  <c r="C935" i="9"/>
  <c r="D923" i="9"/>
  <c r="C899" i="9"/>
  <c r="D946" i="9"/>
  <c r="C922" i="9"/>
  <c r="D1232" i="9"/>
  <c r="C1208" i="9"/>
  <c r="D940" i="9"/>
  <c r="C916" i="9"/>
  <c r="D1074" i="9"/>
  <c r="C1050" i="9"/>
  <c r="C925" i="9"/>
  <c r="D949" i="9"/>
  <c r="D939" i="9"/>
  <c r="C915" i="9"/>
  <c r="D956" i="9"/>
  <c r="C932" i="9"/>
  <c r="D926" i="9"/>
  <c r="C902" i="9"/>
  <c r="D941" i="9"/>
  <c r="C917" i="9"/>
  <c r="D928" i="9"/>
  <c r="C904" i="9"/>
  <c r="D958" i="9"/>
  <c r="C934" i="9"/>
  <c r="D953" i="9"/>
  <c r="C929" i="9"/>
  <c r="D924" i="9"/>
  <c r="C900" i="9"/>
  <c r="D945" i="9"/>
  <c r="C921" i="9"/>
  <c r="D957" i="9"/>
  <c r="C933" i="9"/>
  <c r="D942" i="9"/>
  <c r="C918" i="9"/>
  <c r="D951" i="9" l="1"/>
  <c r="C927" i="9"/>
  <c r="D962" i="9"/>
  <c r="C938" i="9"/>
  <c r="D979" i="9"/>
  <c r="C955" i="9"/>
  <c r="D960" i="9"/>
  <c r="C936" i="9"/>
  <c r="D961" i="9"/>
  <c r="C937" i="9"/>
  <c r="D950" i="9"/>
  <c r="C926" i="9"/>
  <c r="D980" i="9"/>
  <c r="C956" i="9"/>
  <c r="D948" i="9"/>
  <c r="C924" i="9"/>
  <c r="D982" i="9"/>
  <c r="C958" i="9"/>
  <c r="D983" i="9"/>
  <c r="C959" i="9"/>
  <c r="D966" i="9"/>
  <c r="C942" i="9"/>
  <c r="D1098" i="9"/>
  <c r="C1074" i="9"/>
  <c r="D969" i="9"/>
  <c r="C945" i="9"/>
  <c r="D964" i="9"/>
  <c r="C940" i="9"/>
  <c r="D1256" i="9"/>
  <c r="C1232" i="9"/>
  <c r="C946" i="9"/>
  <c r="D970" i="9"/>
  <c r="D977" i="9"/>
  <c r="C953" i="9"/>
  <c r="D947" i="9"/>
  <c r="C923" i="9"/>
  <c r="D973" i="9"/>
  <c r="C949" i="9"/>
  <c r="D952" i="9"/>
  <c r="C928" i="9"/>
  <c r="D981" i="9"/>
  <c r="C957" i="9"/>
  <c r="D965" i="9"/>
  <c r="C941" i="9"/>
  <c r="D963" i="9"/>
  <c r="C939" i="9"/>
  <c r="D1015" i="9"/>
  <c r="C991" i="9"/>
  <c r="C979" i="9" l="1"/>
  <c r="D1003" i="9"/>
  <c r="D984" i="9"/>
  <c r="C960" i="9"/>
  <c r="D986" i="9"/>
  <c r="C962" i="9"/>
  <c r="D985" i="9"/>
  <c r="C961" i="9"/>
  <c r="D975" i="9"/>
  <c r="C951" i="9"/>
  <c r="D994" i="9"/>
  <c r="C970" i="9"/>
  <c r="D987" i="9"/>
  <c r="C963" i="9"/>
  <c r="D1006" i="9"/>
  <c r="C982" i="9"/>
  <c r="D1005" i="9"/>
  <c r="C981" i="9"/>
  <c r="D993" i="9"/>
  <c r="C969" i="9"/>
  <c r="D990" i="9"/>
  <c r="C966" i="9"/>
  <c r="D1001" i="9"/>
  <c r="C977" i="9"/>
  <c r="D988" i="9"/>
  <c r="C964" i="9"/>
  <c r="D1039" i="9"/>
  <c r="C1015" i="9"/>
  <c r="D1280" i="9"/>
  <c r="C1256" i="9"/>
  <c r="D976" i="9"/>
  <c r="C952" i="9"/>
  <c r="D1122" i="9"/>
  <c r="C1098" i="9"/>
  <c r="D1004" i="9"/>
  <c r="C980" i="9"/>
  <c r="D971" i="9"/>
  <c r="C947" i="9"/>
  <c r="D1007" i="9"/>
  <c r="C983" i="9"/>
  <c r="D989" i="9"/>
  <c r="C965" i="9"/>
  <c r="D972" i="9"/>
  <c r="C948" i="9"/>
  <c r="D997" i="9"/>
  <c r="C973" i="9"/>
  <c r="D974" i="9"/>
  <c r="C950" i="9"/>
  <c r="G13" i="14"/>
  <c r="G10" i="14"/>
  <c r="G7" i="14"/>
  <c r="D1010" i="9" l="1"/>
  <c r="C986" i="9"/>
  <c r="C975" i="9"/>
  <c r="D999" i="9"/>
  <c r="D1009" i="9"/>
  <c r="C985" i="9"/>
  <c r="C984" i="9"/>
  <c r="D1008" i="9"/>
  <c r="C1003" i="9"/>
  <c r="D1027" i="9"/>
  <c r="D996" i="9"/>
  <c r="C972" i="9"/>
  <c r="D1029" i="9"/>
  <c r="C1005" i="9"/>
  <c r="D1063" i="9"/>
  <c r="C1039" i="9"/>
  <c r="D1025" i="9"/>
  <c r="C1001" i="9"/>
  <c r="D1018" i="9"/>
  <c r="C994" i="9"/>
  <c r="D1013" i="9"/>
  <c r="C989" i="9"/>
  <c r="D1030" i="9"/>
  <c r="C1006" i="9"/>
  <c r="D1011" i="9"/>
  <c r="C987" i="9"/>
  <c r="D998" i="9"/>
  <c r="C974" i="9"/>
  <c r="D1146" i="9"/>
  <c r="C1122" i="9"/>
  <c r="D1014" i="9"/>
  <c r="C990" i="9"/>
  <c r="D1000" i="9"/>
  <c r="C976" i="9"/>
  <c r="D1021" i="9"/>
  <c r="C997" i="9"/>
  <c r="D1304" i="9"/>
  <c r="C1280" i="9"/>
  <c r="D1017" i="9"/>
  <c r="C993" i="9"/>
  <c r="D1031" i="9"/>
  <c r="C1007" i="9"/>
  <c r="D995" i="9"/>
  <c r="C971" i="9"/>
  <c r="D1012" i="9"/>
  <c r="C988" i="9"/>
  <c r="D1028" i="9"/>
  <c r="C1004" i="9"/>
  <c r="I8" i="14"/>
  <c r="I14" i="14"/>
  <c r="I17" i="14"/>
  <c r="I5" i="14"/>
  <c r="I6" i="14" s="1"/>
  <c r="I7" i="14" s="1"/>
  <c r="I11" i="14"/>
  <c r="D1033" i="9" l="1"/>
  <c r="C1009" i="9"/>
  <c r="D1051" i="9"/>
  <c r="C1027" i="9"/>
  <c r="D1032" i="9"/>
  <c r="C1008" i="9"/>
  <c r="D1023" i="9"/>
  <c r="C999" i="9"/>
  <c r="D1034" i="9"/>
  <c r="C1010" i="9"/>
  <c r="D1024" i="9"/>
  <c r="C1000" i="9"/>
  <c r="D1037" i="9"/>
  <c r="C1013" i="9"/>
  <c r="D1036" i="9"/>
  <c r="C1012" i="9"/>
  <c r="D1042" i="9"/>
  <c r="C1018" i="9"/>
  <c r="D1019" i="9"/>
  <c r="C995" i="9"/>
  <c r="D1038" i="9"/>
  <c r="C1014" i="9"/>
  <c r="D1049" i="9"/>
  <c r="C1025" i="9"/>
  <c r="D1052" i="9"/>
  <c r="C1028" i="9"/>
  <c r="D1055" i="9"/>
  <c r="C1031" i="9"/>
  <c r="D1170" i="9"/>
  <c r="C1146" i="9"/>
  <c r="D1041" i="9"/>
  <c r="C1017" i="9"/>
  <c r="D1022" i="9"/>
  <c r="C998" i="9"/>
  <c r="D1087" i="9"/>
  <c r="C1063" i="9"/>
  <c r="D1328" i="9"/>
  <c r="C1304" i="9"/>
  <c r="D1035" i="9"/>
  <c r="C1011" i="9"/>
  <c r="D1053" i="9"/>
  <c r="C1029" i="9"/>
  <c r="D1045" i="9"/>
  <c r="C1021" i="9"/>
  <c r="D1054" i="9"/>
  <c r="C1030" i="9"/>
  <c r="D1020" i="9"/>
  <c r="C996" i="9"/>
  <c r="I18" i="14"/>
  <c r="I15" i="14"/>
  <c r="I12" i="14"/>
  <c r="I9" i="14"/>
  <c r="R6" i="9"/>
  <c r="S6" i="9"/>
  <c r="T6" i="9"/>
  <c r="U6" i="9"/>
  <c r="V6" i="9"/>
  <c r="W6" i="9"/>
  <c r="X6" i="9"/>
  <c r="Y6" i="9"/>
  <c r="Z6" i="9"/>
  <c r="AA6" i="9"/>
  <c r="AB6" i="9"/>
  <c r="R7" i="9"/>
  <c r="S7" i="9"/>
  <c r="T7" i="9"/>
  <c r="U7" i="9"/>
  <c r="V7" i="9"/>
  <c r="W7" i="9"/>
  <c r="X7" i="9"/>
  <c r="Y7" i="9"/>
  <c r="Z7" i="9"/>
  <c r="AA7" i="9"/>
  <c r="AB7" i="9"/>
  <c r="R8" i="9"/>
  <c r="S8" i="9"/>
  <c r="T8" i="9"/>
  <c r="U8" i="9"/>
  <c r="V8" i="9"/>
  <c r="W8" i="9"/>
  <c r="X8" i="9"/>
  <c r="Y8" i="9"/>
  <c r="Z8" i="9"/>
  <c r="AA8" i="9"/>
  <c r="AB8" i="9"/>
  <c r="R9" i="9"/>
  <c r="S9" i="9"/>
  <c r="T9" i="9"/>
  <c r="U9" i="9"/>
  <c r="V9" i="9"/>
  <c r="W9" i="9"/>
  <c r="X9" i="9"/>
  <c r="Y9" i="9"/>
  <c r="Z9" i="9"/>
  <c r="AA9" i="9"/>
  <c r="AB9" i="9"/>
  <c r="R10" i="9"/>
  <c r="S10" i="9"/>
  <c r="T10" i="9"/>
  <c r="U10" i="9"/>
  <c r="V10" i="9"/>
  <c r="W10" i="9"/>
  <c r="X10" i="9"/>
  <c r="Y10" i="9"/>
  <c r="Z10" i="9"/>
  <c r="AA10" i="9"/>
  <c r="AB10" i="9"/>
  <c r="R11" i="9"/>
  <c r="S11" i="9"/>
  <c r="T11" i="9"/>
  <c r="U11" i="9"/>
  <c r="V11" i="9"/>
  <c r="W11" i="9"/>
  <c r="X11" i="9"/>
  <c r="Y11" i="9"/>
  <c r="Z11" i="9"/>
  <c r="AA11" i="9"/>
  <c r="AB11" i="9"/>
  <c r="R12" i="9"/>
  <c r="S12" i="9"/>
  <c r="T12" i="9"/>
  <c r="U12" i="9"/>
  <c r="V12" i="9"/>
  <c r="W12" i="9"/>
  <c r="X12" i="9"/>
  <c r="Y12" i="9"/>
  <c r="Z12" i="9"/>
  <c r="AA12" i="9"/>
  <c r="AB12" i="9"/>
  <c r="R13" i="9"/>
  <c r="S13" i="9"/>
  <c r="T13" i="9"/>
  <c r="U13" i="9"/>
  <c r="V13" i="9"/>
  <c r="W13" i="9"/>
  <c r="X13" i="9"/>
  <c r="Y13" i="9"/>
  <c r="Z13" i="9"/>
  <c r="AA13" i="9"/>
  <c r="AB13" i="9"/>
  <c r="R14" i="9"/>
  <c r="S14" i="9"/>
  <c r="T14" i="9"/>
  <c r="U14" i="9"/>
  <c r="V14" i="9"/>
  <c r="W14" i="9"/>
  <c r="X14" i="9"/>
  <c r="Y14" i="9"/>
  <c r="Z14" i="9"/>
  <c r="AA14" i="9"/>
  <c r="AB14" i="9"/>
  <c r="R15" i="9"/>
  <c r="S15" i="9"/>
  <c r="T15" i="9"/>
  <c r="U15" i="9"/>
  <c r="V15" i="9"/>
  <c r="W15" i="9"/>
  <c r="X15" i="9"/>
  <c r="Y15" i="9"/>
  <c r="Z15" i="9"/>
  <c r="AA15" i="9"/>
  <c r="AB15" i="9"/>
  <c r="R16" i="9"/>
  <c r="S16" i="9"/>
  <c r="T16" i="9"/>
  <c r="U16" i="9"/>
  <c r="V16" i="9"/>
  <c r="W16" i="9"/>
  <c r="X16" i="9"/>
  <c r="Y16" i="9"/>
  <c r="Z16" i="9"/>
  <c r="AA16" i="9"/>
  <c r="AB16" i="9"/>
  <c r="R17" i="9"/>
  <c r="S17" i="9"/>
  <c r="T17" i="9"/>
  <c r="U17" i="9"/>
  <c r="V17" i="9"/>
  <c r="W17" i="9"/>
  <c r="X17" i="9"/>
  <c r="Y17" i="9"/>
  <c r="Z17" i="9"/>
  <c r="AA17" i="9"/>
  <c r="AB17" i="9"/>
  <c r="R18" i="9"/>
  <c r="S18" i="9"/>
  <c r="T18" i="9"/>
  <c r="U18" i="9"/>
  <c r="V18" i="9"/>
  <c r="W18" i="9"/>
  <c r="X18" i="9"/>
  <c r="Y18" i="9"/>
  <c r="Z18" i="9"/>
  <c r="AA18" i="9"/>
  <c r="AB18" i="9"/>
  <c r="R19" i="9"/>
  <c r="S19" i="9"/>
  <c r="T19" i="9"/>
  <c r="U19" i="9"/>
  <c r="V19" i="9"/>
  <c r="W19" i="9"/>
  <c r="X19" i="9"/>
  <c r="Y19" i="9"/>
  <c r="Z19" i="9"/>
  <c r="AA19" i="9"/>
  <c r="AB19" i="9"/>
  <c r="R20" i="9"/>
  <c r="S20" i="9"/>
  <c r="T20" i="9"/>
  <c r="U20" i="9"/>
  <c r="V20" i="9"/>
  <c r="W20" i="9"/>
  <c r="X20" i="9"/>
  <c r="Y20" i="9"/>
  <c r="Z20" i="9"/>
  <c r="AA20" i="9"/>
  <c r="AB20" i="9"/>
  <c r="R21" i="9"/>
  <c r="S21" i="9"/>
  <c r="T21" i="9"/>
  <c r="U21" i="9"/>
  <c r="V21" i="9"/>
  <c r="W21" i="9"/>
  <c r="X21" i="9"/>
  <c r="Y21" i="9"/>
  <c r="Z21" i="9"/>
  <c r="AA21" i="9"/>
  <c r="AB21" i="9"/>
  <c r="R22" i="9"/>
  <c r="S22" i="9"/>
  <c r="T22" i="9"/>
  <c r="U22" i="9"/>
  <c r="V22" i="9"/>
  <c r="W22" i="9"/>
  <c r="X22" i="9"/>
  <c r="Y22" i="9"/>
  <c r="Z22" i="9"/>
  <c r="AA22" i="9"/>
  <c r="AB22" i="9"/>
  <c r="R23" i="9"/>
  <c r="S23" i="9"/>
  <c r="T23" i="9"/>
  <c r="U23" i="9"/>
  <c r="V23" i="9"/>
  <c r="W23" i="9"/>
  <c r="X23" i="9"/>
  <c r="Y23" i="9"/>
  <c r="Z23" i="9"/>
  <c r="AA23" i="9"/>
  <c r="AB23" i="9"/>
  <c r="R24" i="9"/>
  <c r="S24" i="9"/>
  <c r="T24" i="9"/>
  <c r="U24" i="9"/>
  <c r="V24" i="9"/>
  <c r="W24" i="9"/>
  <c r="X24" i="9"/>
  <c r="Y24" i="9"/>
  <c r="Z24" i="9"/>
  <c r="AA24" i="9"/>
  <c r="AB24" i="9"/>
  <c r="R25" i="9"/>
  <c r="S25" i="9"/>
  <c r="T25" i="9"/>
  <c r="U25" i="9"/>
  <c r="V25" i="9"/>
  <c r="W25" i="9"/>
  <c r="X25" i="9"/>
  <c r="Y25" i="9"/>
  <c r="Z25" i="9"/>
  <c r="AA25" i="9"/>
  <c r="AB25" i="9"/>
  <c r="R26" i="9"/>
  <c r="S26" i="9"/>
  <c r="T26" i="9"/>
  <c r="U26" i="9"/>
  <c r="V26" i="9"/>
  <c r="W26" i="9"/>
  <c r="X26" i="9"/>
  <c r="Y26" i="9"/>
  <c r="Z26" i="9"/>
  <c r="AA26" i="9"/>
  <c r="AB26" i="9"/>
  <c r="R27" i="9"/>
  <c r="S27" i="9"/>
  <c r="T27" i="9"/>
  <c r="U27" i="9"/>
  <c r="V27" i="9"/>
  <c r="W27" i="9"/>
  <c r="X27" i="9"/>
  <c r="Y27" i="9"/>
  <c r="Z27" i="9"/>
  <c r="AA27" i="9"/>
  <c r="AB27" i="9"/>
  <c r="R28" i="9"/>
  <c r="S28" i="9"/>
  <c r="T28" i="9"/>
  <c r="U28" i="9"/>
  <c r="V28" i="9"/>
  <c r="W28" i="9"/>
  <c r="X28" i="9"/>
  <c r="Y28" i="9"/>
  <c r="Z28" i="9"/>
  <c r="AA28" i="9"/>
  <c r="AB28" i="9"/>
  <c r="R5" i="9"/>
  <c r="S5" i="9"/>
  <c r="T5" i="9"/>
  <c r="U5" i="9"/>
  <c r="V5" i="9"/>
  <c r="W5" i="9"/>
  <c r="X5" i="9"/>
  <c r="Y5" i="9"/>
  <c r="Z5" i="9"/>
  <c r="AA5" i="9"/>
  <c r="AB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5" i="9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21" i="11"/>
  <c r="E11" i="8" l="1"/>
  <c r="D1056" i="9"/>
  <c r="C1032" i="9"/>
  <c r="D1058" i="9"/>
  <c r="C1034" i="9"/>
  <c r="C1023" i="9"/>
  <c r="D1047" i="9"/>
  <c r="C1051" i="9"/>
  <c r="D1075" i="9"/>
  <c r="C1033" i="9"/>
  <c r="D1057" i="9"/>
  <c r="D1044" i="9"/>
  <c r="C1020" i="9"/>
  <c r="D1352" i="9"/>
  <c r="C1328" i="9"/>
  <c r="D1111" i="9"/>
  <c r="C1087" i="9"/>
  <c r="D1073" i="9"/>
  <c r="C1049" i="9"/>
  <c r="D1046" i="9"/>
  <c r="C1022" i="9"/>
  <c r="D1062" i="9"/>
  <c r="C1038" i="9"/>
  <c r="D1065" i="9"/>
  <c r="C1041" i="9"/>
  <c r="D1043" i="9"/>
  <c r="C1019" i="9"/>
  <c r="D1078" i="9"/>
  <c r="C1054" i="9"/>
  <c r="D1194" i="9"/>
  <c r="C1170" i="9"/>
  <c r="D1066" i="9"/>
  <c r="C1042" i="9"/>
  <c r="D1069" i="9"/>
  <c r="C1045" i="9"/>
  <c r="D1079" i="9"/>
  <c r="C1055" i="9"/>
  <c r="D1060" i="9"/>
  <c r="C1036" i="9"/>
  <c r="D1077" i="9"/>
  <c r="C1053" i="9"/>
  <c r="D1076" i="9"/>
  <c r="C1052" i="9"/>
  <c r="D1061" i="9"/>
  <c r="C1037" i="9"/>
  <c r="D1059" i="9"/>
  <c r="C1035" i="9"/>
  <c r="D1048" i="9"/>
  <c r="C1024" i="9"/>
  <c r="I19" i="14"/>
  <c r="I16" i="14"/>
  <c r="P34" i="11"/>
  <c r="I13" i="14"/>
  <c r="P35" i="11"/>
  <c r="P33" i="11"/>
  <c r="P21" i="11"/>
  <c r="P31" i="11"/>
  <c r="P32" i="11"/>
  <c r="P27" i="11"/>
  <c r="P24" i="11"/>
  <c r="P26" i="11"/>
  <c r="P22" i="11"/>
  <c r="P23" i="11"/>
  <c r="P25" i="11"/>
  <c r="P28" i="11"/>
  <c r="P29" i="11"/>
  <c r="P30" i="11"/>
  <c r="E6" i="10"/>
  <c r="I10" i="14"/>
  <c r="AE29" i="9" l="1"/>
  <c r="C1057" i="9"/>
  <c r="D1081" i="9"/>
  <c r="D1099" i="9"/>
  <c r="C1075" i="9"/>
  <c r="D1071" i="9"/>
  <c r="C1047" i="9"/>
  <c r="D1082" i="9"/>
  <c r="C1058" i="9"/>
  <c r="D1080" i="9"/>
  <c r="C1056" i="9"/>
  <c r="D1083" i="9"/>
  <c r="C1059" i="9"/>
  <c r="D1218" i="9"/>
  <c r="C1194" i="9"/>
  <c r="D1097" i="9"/>
  <c r="C1073" i="9"/>
  <c r="D1093" i="9"/>
  <c r="C1069" i="9"/>
  <c r="D1090" i="9"/>
  <c r="C1066" i="9"/>
  <c r="D1072" i="9"/>
  <c r="C1048" i="9"/>
  <c r="D1070" i="9"/>
  <c r="C1046" i="9"/>
  <c r="D1085" i="9"/>
  <c r="C1061" i="9"/>
  <c r="D1102" i="9"/>
  <c r="C1078" i="9"/>
  <c r="D1135" i="9"/>
  <c r="C1111" i="9"/>
  <c r="D1100" i="9"/>
  <c r="C1076" i="9"/>
  <c r="D1067" i="9"/>
  <c r="C1043" i="9"/>
  <c r="D1101" i="9"/>
  <c r="C1077" i="9"/>
  <c r="D1089" i="9"/>
  <c r="C1065" i="9"/>
  <c r="D1084" i="9"/>
  <c r="C1060" i="9"/>
  <c r="D1376" i="9"/>
  <c r="C1352" i="9"/>
  <c r="D1103" i="9"/>
  <c r="C1079" i="9"/>
  <c r="D1086" i="9"/>
  <c r="C1062" i="9"/>
  <c r="D1068" i="9"/>
  <c r="C1044" i="9"/>
  <c r="F4" i="10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21" i="11"/>
  <c r="D37" i="8"/>
  <c r="D36" i="8"/>
  <c r="D35" i="8"/>
  <c r="D34" i="8"/>
  <c r="D33" i="8"/>
  <c r="D32" i="8"/>
  <c r="D31" i="8"/>
  <c r="D30" i="8"/>
  <c r="D29" i="8"/>
  <c r="D28" i="8"/>
  <c r="D27" i="8"/>
  <c r="D26" i="8"/>
  <c r="E12" i="8"/>
  <c r="E27" i="8" s="1"/>
  <c r="E26" i="8"/>
  <c r="B6" i="7"/>
  <c r="B4" i="7"/>
  <c r="E3" i="7"/>
  <c r="AE5" i="9" l="1"/>
  <c r="C9" i="7" s="1"/>
  <c r="AS9" i="9"/>
  <c r="AS13" i="9"/>
  <c r="AS17" i="9"/>
  <c r="AS21" i="9"/>
  <c r="AS25" i="9"/>
  <c r="AS28" i="9"/>
  <c r="AS8" i="9"/>
  <c r="AS12" i="9"/>
  <c r="AS16" i="9"/>
  <c r="AS20" i="9"/>
  <c r="AS24" i="9"/>
  <c r="AS7" i="9"/>
  <c r="AS11" i="9"/>
  <c r="AS15" i="9"/>
  <c r="AS19" i="9"/>
  <c r="AS23" i="9"/>
  <c r="AS27" i="9"/>
  <c r="AS6" i="9"/>
  <c r="AS14" i="9"/>
  <c r="AS26" i="9"/>
  <c r="AS22" i="9"/>
  <c r="AS18" i="9"/>
  <c r="AS5" i="9"/>
  <c r="AS10" i="9"/>
  <c r="AE11" i="9"/>
  <c r="C15" i="7" s="1"/>
  <c r="E15" i="7" s="1"/>
  <c r="D1104" i="9"/>
  <c r="C1080" i="9"/>
  <c r="D1123" i="9"/>
  <c r="C1099" i="9"/>
  <c r="D1106" i="9"/>
  <c r="C1082" i="9"/>
  <c r="D1095" i="9"/>
  <c r="C1071" i="9"/>
  <c r="D1105" i="9"/>
  <c r="C1081" i="9"/>
  <c r="D1400" i="9"/>
  <c r="C1376" i="9"/>
  <c r="D1124" i="9"/>
  <c r="C1100" i="9"/>
  <c r="D1114" i="9"/>
  <c r="C1090" i="9"/>
  <c r="D1125" i="9"/>
  <c r="C1101" i="9"/>
  <c r="D1110" i="9"/>
  <c r="C1086" i="9"/>
  <c r="D1096" i="9"/>
  <c r="C1072" i="9"/>
  <c r="D1127" i="9"/>
  <c r="C1103" i="9"/>
  <c r="D1091" i="9"/>
  <c r="C1067" i="9"/>
  <c r="D1092" i="9"/>
  <c r="C1068" i="9"/>
  <c r="D1094" i="9"/>
  <c r="C1070" i="9"/>
  <c r="D1159" i="9"/>
  <c r="C1135" i="9"/>
  <c r="D1117" i="9"/>
  <c r="C1093" i="9"/>
  <c r="D1108" i="9"/>
  <c r="C1084" i="9"/>
  <c r="D1126" i="9"/>
  <c r="C1102" i="9"/>
  <c r="D1121" i="9"/>
  <c r="C1097" i="9"/>
  <c r="D1109" i="9"/>
  <c r="C1085" i="9"/>
  <c r="D1242" i="9"/>
  <c r="C1218" i="9"/>
  <c r="D1113" i="9"/>
  <c r="C1089" i="9"/>
  <c r="D1107" i="9"/>
  <c r="C1083" i="9"/>
  <c r="E1" i="7"/>
  <c r="AS29" i="9" l="1"/>
  <c r="C39" i="7"/>
  <c r="E39" i="7" s="1"/>
  <c r="C1105" i="9"/>
  <c r="D1129" i="9"/>
  <c r="D1119" i="9"/>
  <c r="C1095" i="9"/>
  <c r="D1130" i="9"/>
  <c r="C1106" i="9"/>
  <c r="C1123" i="9"/>
  <c r="D1147" i="9"/>
  <c r="C1104" i="9"/>
  <c r="D1128" i="9"/>
  <c r="D1141" i="9"/>
  <c r="C1117" i="9"/>
  <c r="D1183" i="9"/>
  <c r="C1159" i="9"/>
  <c r="D1131" i="9"/>
  <c r="C1107" i="9"/>
  <c r="D1132" i="9"/>
  <c r="C1108" i="9"/>
  <c r="D1151" i="9"/>
  <c r="C1127" i="9"/>
  <c r="D1120" i="9"/>
  <c r="C1096" i="9"/>
  <c r="D1137" i="9"/>
  <c r="C1113" i="9"/>
  <c r="D1266" i="9"/>
  <c r="C1242" i="9"/>
  <c r="D1134" i="9"/>
  <c r="C1110" i="9"/>
  <c r="D1133" i="9"/>
  <c r="C1109" i="9"/>
  <c r="D1118" i="9"/>
  <c r="C1094" i="9"/>
  <c r="D1149" i="9"/>
  <c r="C1125" i="9"/>
  <c r="D1116" i="9"/>
  <c r="C1092" i="9"/>
  <c r="D1138" i="9"/>
  <c r="C1114" i="9"/>
  <c r="D1145" i="9"/>
  <c r="C1121" i="9"/>
  <c r="D1148" i="9"/>
  <c r="C1124" i="9"/>
  <c r="D1150" i="9"/>
  <c r="C1126" i="9"/>
  <c r="D1115" i="9"/>
  <c r="C1091" i="9"/>
  <c r="D1424" i="9"/>
  <c r="C1400" i="9"/>
  <c r="R35" i="11"/>
  <c r="E2" i="7"/>
  <c r="R29" i="9"/>
  <c r="S29" i="9"/>
  <c r="T29" i="9"/>
  <c r="U29" i="9"/>
  <c r="V29" i="9"/>
  <c r="W29" i="9"/>
  <c r="X29" i="9"/>
  <c r="Y29" i="9"/>
  <c r="Z29" i="9"/>
  <c r="AA29" i="9"/>
  <c r="AB29" i="9"/>
  <c r="Q29" i="9"/>
  <c r="M8" i="13"/>
  <c r="F8" i="13"/>
  <c r="M3" i="13"/>
  <c r="F3" i="13"/>
  <c r="F6" i="10"/>
  <c r="J37" i="10"/>
  <c r="F37" i="10"/>
  <c r="F36" i="10"/>
  <c r="F35" i="10"/>
  <c r="F34" i="10"/>
  <c r="F33" i="10"/>
  <c r="F32" i="10"/>
  <c r="J31" i="10"/>
  <c r="F31" i="10"/>
  <c r="J30" i="10"/>
  <c r="F30" i="10"/>
  <c r="F29" i="10"/>
  <c r="F28" i="10"/>
  <c r="F27" i="10"/>
  <c r="F26" i="10"/>
  <c r="F25" i="10"/>
  <c r="J24" i="10"/>
  <c r="F24" i="10"/>
  <c r="F23" i="10"/>
  <c r="J22" i="10"/>
  <c r="F22" i="10"/>
  <c r="J21" i="10"/>
  <c r="F21" i="10"/>
  <c r="F20" i="10"/>
  <c r="F19" i="10"/>
  <c r="F5" i="10"/>
  <c r="N4" i="10"/>
  <c r="J33" i="10"/>
  <c r="O3" i="10"/>
  <c r="N3" i="10"/>
  <c r="R27" i="11" l="1"/>
  <c r="R21" i="11"/>
  <c r="B2" i="7"/>
  <c r="R32" i="11"/>
  <c r="R34" i="11"/>
  <c r="R29" i="11"/>
  <c r="R30" i="11"/>
  <c r="R22" i="11"/>
  <c r="R26" i="11"/>
  <c r="R23" i="11"/>
  <c r="R33" i="11"/>
  <c r="R24" i="11"/>
  <c r="R28" i="11"/>
  <c r="R25" i="11"/>
  <c r="R31" i="11"/>
  <c r="C63" i="7"/>
  <c r="E63" i="7" s="1"/>
  <c r="D1152" i="9"/>
  <c r="C1128" i="9"/>
  <c r="D1171" i="9"/>
  <c r="C1147" i="9"/>
  <c r="D1143" i="9"/>
  <c r="C1119" i="9"/>
  <c r="D1154" i="9"/>
  <c r="C1130" i="9"/>
  <c r="D1153" i="9"/>
  <c r="C1129" i="9"/>
  <c r="D1448" i="9"/>
  <c r="C1424" i="9"/>
  <c r="D1144" i="9"/>
  <c r="C1120" i="9"/>
  <c r="D1139" i="9"/>
  <c r="C1115" i="9"/>
  <c r="D1173" i="9"/>
  <c r="C1149" i="9"/>
  <c r="D1174" i="9"/>
  <c r="C1150" i="9"/>
  <c r="D1142" i="9"/>
  <c r="C1118" i="9"/>
  <c r="D1175" i="9"/>
  <c r="C1151" i="9"/>
  <c r="D1172" i="9"/>
  <c r="C1148" i="9"/>
  <c r="D1157" i="9"/>
  <c r="C1133" i="9"/>
  <c r="D1156" i="9"/>
  <c r="C1132" i="9"/>
  <c r="D1158" i="9"/>
  <c r="C1134" i="9"/>
  <c r="D1155" i="9"/>
  <c r="C1131" i="9"/>
  <c r="D1169" i="9"/>
  <c r="C1145" i="9"/>
  <c r="D1207" i="9"/>
  <c r="C1183" i="9"/>
  <c r="D1162" i="9"/>
  <c r="C1138" i="9"/>
  <c r="D1290" i="9"/>
  <c r="C1266" i="9"/>
  <c r="D1140" i="9"/>
  <c r="C1116" i="9"/>
  <c r="D1161" i="9"/>
  <c r="C1137" i="9"/>
  <c r="D1165" i="9"/>
  <c r="C1141" i="9"/>
  <c r="C33" i="7"/>
  <c r="E33" i="7" s="1"/>
  <c r="AE22" i="9"/>
  <c r="C26" i="7" s="1"/>
  <c r="AE18" i="9"/>
  <c r="C22" i="7" s="1"/>
  <c r="M25" i="13"/>
  <c r="M26" i="13" s="1"/>
  <c r="M27" i="13" s="1"/>
  <c r="F25" i="13"/>
  <c r="F26" i="13" s="1"/>
  <c r="F27" i="13" s="1"/>
  <c r="H17" i="10"/>
  <c r="J17" i="10" s="1"/>
  <c r="M17" i="10" s="1"/>
  <c r="N17" i="10" s="1"/>
  <c r="J29" i="10"/>
  <c r="J20" i="10"/>
  <c r="J36" i="10"/>
  <c r="J27" i="10"/>
  <c r="J18" i="10"/>
  <c r="J34" i="10"/>
  <c r="J25" i="10"/>
  <c r="J32" i="10"/>
  <c r="J23" i="10"/>
  <c r="J28" i="10"/>
  <c r="J19" i="10"/>
  <c r="J35" i="10"/>
  <c r="E22" i="7" l="1"/>
  <c r="C46" i="7"/>
  <c r="E26" i="7"/>
  <c r="C50" i="7"/>
  <c r="C87" i="7"/>
  <c r="E87" i="7" s="1"/>
  <c r="C57" i="7"/>
  <c r="E57" i="7" s="1"/>
  <c r="D1177" i="9"/>
  <c r="C1153" i="9"/>
  <c r="C1143" i="9"/>
  <c r="D1167" i="9"/>
  <c r="D1195" i="9"/>
  <c r="C1171" i="9"/>
  <c r="D1178" i="9"/>
  <c r="C1154" i="9"/>
  <c r="D1176" i="9"/>
  <c r="C1152" i="9"/>
  <c r="D1185" i="9"/>
  <c r="C1161" i="9"/>
  <c r="D1179" i="9"/>
  <c r="C1155" i="9"/>
  <c r="D1198" i="9"/>
  <c r="C1174" i="9"/>
  <c r="D1314" i="9"/>
  <c r="C1290" i="9"/>
  <c r="D1180" i="9"/>
  <c r="C1156" i="9"/>
  <c r="D1163" i="9"/>
  <c r="C1139" i="9"/>
  <c r="D1189" i="9"/>
  <c r="C1165" i="9"/>
  <c r="D1193" i="9"/>
  <c r="C1169" i="9"/>
  <c r="D1166" i="9"/>
  <c r="C1142" i="9"/>
  <c r="D1164" i="9"/>
  <c r="C1140" i="9"/>
  <c r="D1182" i="9"/>
  <c r="C1158" i="9"/>
  <c r="D1168" i="9"/>
  <c r="C1144" i="9"/>
  <c r="D1231" i="9"/>
  <c r="C1207" i="9"/>
  <c r="D1196" i="9"/>
  <c r="C1172" i="9"/>
  <c r="D1197" i="9"/>
  <c r="C1173" i="9"/>
  <c r="D1186" i="9"/>
  <c r="C1162" i="9"/>
  <c r="D1181" i="9"/>
  <c r="C1157" i="9"/>
  <c r="D1199" i="9"/>
  <c r="C1175" i="9"/>
  <c r="D1472" i="9"/>
  <c r="C1448" i="9"/>
  <c r="E50" i="7" l="1"/>
  <c r="C74" i="7"/>
  <c r="E46" i="7"/>
  <c r="C70" i="7"/>
  <c r="C111" i="7"/>
  <c r="E111" i="7" s="1"/>
  <c r="C81" i="7"/>
  <c r="E81" i="7" s="1"/>
  <c r="C1176" i="9"/>
  <c r="D1200" i="9"/>
  <c r="D1202" i="9"/>
  <c r="C1178" i="9"/>
  <c r="C1195" i="9"/>
  <c r="D1219" i="9"/>
  <c r="C1167" i="9"/>
  <c r="D1191" i="9"/>
  <c r="C1177" i="9"/>
  <c r="D1201" i="9"/>
  <c r="D1217" i="9"/>
  <c r="C1193" i="9"/>
  <c r="D1223" i="9"/>
  <c r="C1199" i="9"/>
  <c r="D1213" i="9"/>
  <c r="C1189" i="9"/>
  <c r="D1205" i="9"/>
  <c r="C1181" i="9"/>
  <c r="D1204" i="9"/>
  <c r="C1180" i="9"/>
  <c r="D1210" i="9"/>
  <c r="C1186" i="9"/>
  <c r="D1338" i="9"/>
  <c r="C1314" i="9"/>
  <c r="D1496" i="9"/>
  <c r="C1472" i="9"/>
  <c r="D1220" i="9"/>
  <c r="C1196" i="9"/>
  <c r="D1255" i="9"/>
  <c r="C1231" i="9"/>
  <c r="D1187" i="9"/>
  <c r="C1163" i="9"/>
  <c r="D1192" i="9"/>
  <c r="C1168" i="9"/>
  <c r="D1221" i="9"/>
  <c r="C1197" i="9"/>
  <c r="D1206" i="9"/>
  <c r="C1182" i="9"/>
  <c r="D1222" i="9"/>
  <c r="C1198" i="9"/>
  <c r="C1164" i="9"/>
  <c r="D1188" i="9"/>
  <c r="D1203" i="9"/>
  <c r="C1179" i="9"/>
  <c r="D1190" i="9"/>
  <c r="C1166" i="9"/>
  <c r="D1209" i="9"/>
  <c r="C1185" i="9"/>
  <c r="C18" i="10"/>
  <c r="L18" i="10" s="1"/>
  <c r="E70" i="7" l="1"/>
  <c r="C94" i="7"/>
  <c r="E74" i="7"/>
  <c r="C98" i="7"/>
  <c r="C135" i="7"/>
  <c r="E135" i="7" s="1"/>
  <c r="C105" i="7"/>
  <c r="E105" i="7" s="1"/>
  <c r="D1225" i="9"/>
  <c r="C1201" i="9"/>
  <c r="D1243" i="9"/>
  <c r="C1219" i="9"/>
  <c r="D1215" i="9"/>
  <c r="C1191" i="9"/>
  <c r="D1226" i="9"/>
  <c r="C1202" i="9"/>
  <c r="D1224" i="9"/>
  <c r="C1200" i="9"/>
  <c r="D1214" i="9"/>
  <c r="C1190" i="9"/>
  <c r="D1234" i="9"/>
  <c r="C1210" i="9"/>
  <c r="D1247" i="9"/>
  <c r="C1223" i="9"/>
  <c r="D1245" i="9"/>
  <c r="C1221" i="9"/>
  <c r="D1216" i="9"/>
  <c r="C1192" i="9"/>
  <c r="D1227" i="9"/>
  <c r="C1203" i="9"/>
  <c r="D1237" i="9"/>
  <c r="C1213" i="9"/>
  <c r="D1520" i="9"/>
  <c r="C1496" i="9"/>
  <c r="D1241" i="9"/>
  <c r="C1217" i="9"/>
  <c r="D1233" i="9"/>
  <c r="C1209" i="9"/>
  <c r="D1211" i="9"/>
  <c r="C1187" i="9"/>
  <c r="D1228" i="9"/>
  <c r="C1204" i="9"/>
  <c r="D1279" i="9"/>
  <c r="C1255" i="9"/>
  <c r="C1205" i="9"/>
  <c r="D1229" i="9"/>
  <c r="D1212" i="9"/>
  <c r="C1188" i="9"/>
  <c r="D1244" i="9"/>
  <c r="C1220" i="9"/>
  <c r="D1246" i="9"/>
  <c r="C1222" i="9"/>
  <c r="D1230" i="9"/>
  <c r="C1206" i="9"/>
  <c r="D1362" i="9"/>
  <c r="C1338" i="9"/>
  <c r="E13" i="8"/>
  <c r="H2" i="7"/>
  <c r="F26" i="8"/>
  <c r="G26" i="8" s="1"/>
  <c r="E98" i="7" l="1"/>
  <c r="C122" i="7"/>
  <c r="E28" i="8"/>
  <c r="E94" i="7"/>
  <c r="C118" i="7"/>
  <c r="C159" i="7"/>
  <c r="E159" i="7" s="1"/>
  <c r="C129" i="7"/>
  <c r="E129" i="7" s="1"/>
  <c r="D1248" i="9"/>
  <c r="C1224" i="9"/>
  <c r="D1250" i="9"/>
  <c r="C1226" i="9"/>
  <c r="C1243" i="9"/>
  <c r="D1267" i="9"/>
  <c r="D1239" i="9"/>
  <c r="C1215" i="9"/>
  <c r="D1249" i="9"/>
  <c r="C1225" i="9"/>
  <c r="D1252" i="9"/>
  <c r="C1228" i="9"/>
  <c r="D1251" i="9"/>
  <c r="C1227" i="9"/>
  <c r="D1235" i="9"/>
  <c r="C1211" i="9"/>
  <c r="D1386" i="9"/>
  <c r="C1362" i="9"/>
  <c r="D1254" i="9"/>
  <c r="C1230" i="9"/>
  <c r="D1303" i="9"/>
  <c r="C1279" i="9"/>
  <c r="D1544" i="9"/>
  <c r="C1520" i="9"/>
  <c r="D1238" i="9"/>
  <c r="C1214" i="9"/>
  <c r="D1240" i="9"/>
  <c r="C1216" i="9"/>
  <c r="D1270" i="9"/>
  <c r="C1246" i="9"/>
  <c r="D1269" i="9"/>
  <c r="C1245" i="9"/>
  <c r="D1271" i="9"/>
  <c r="C1247" i="9"/>
  <c r="D1265" i="9"/>
  <c r="C1241" i="9"/>
  <c r="D1253" i="9"/>
  <c r="C1229" i="9"/>
  <c r="D1268" i="9"/>
  <c r="C1244" i="9"/>
  <c r="D1257" i="9"/>
  <c r="C1233" i="9"/>
  <c r="D1258" i="9"/>
  <c r="C1234" i="9"/>
  <c r="D1236" i="9"/>
  <c r="C1212" i="9"/>
  <c r="D1261" i="9"/>
  <c r="C1237" i="9"/>
  <c r="Q22" i="11"/>
  <c r="C19" i="10" s="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E118" i="7" l="1"/>
  <c r="C142" i="7"/>
  <c r="E122" i="7"/>
  <c r="C146" i="7"/>
  <c r="C183" i="7"/>
  <c r="E183" i="7" s="1"/>
  <c r="C153" i="7"/>
  <c r="E153" i="7" s="1"/>
  <c r="D1273" i="9"/>
  <c r="C1249" i="9"/>
  <c r="D1263" i="9"/>
  <c r="C1239" i="9"/>
  <c r="D1274" i="9"/>
  <c r="C1250" i="9"/>
  <c r="C1267" i="9"/>
  <c r="D1291" i="9"/>
  <c r="D1272" i="9"/>
  <c r="C1248" i="9"/>
  <c r="D1285" i="9"/>
  <c r="C1261" i="9"/>
  <c r="D1293" i="9"/>
  <c r="C1269" i="9"/>
  <c r="D1259" i="9"/>
  <c r="C1235" i="9"/>
  <c r="D1275" i="9"/>
  <c r="C1251" i="9"/>
  <c r="D1278" i="9"/>
  <c r="C1254" i="9"/>
  <c r="D1410" i="9"/>
  <c r="C1386" i="9"/>
  <c r="D1294" i="9"/>
  <c r="C1270" i="9"/>
  <c r="D1277" i="9"/>
  <c r="C1253" i="9"/>
  <c r="D1568" i="9"/>
  <c r="C1544" i="9"/>
  <c r="D1276" i="9"/>
  <c r="C1252" i="9"/>
  <c r="D1260" i="9"/>
  <c r="C1236" i="9"/>
  <c r="D1282" i="9"/>
  <c r="C1258" i="9"/>
  <c r="D1264" i="9"/>
  <c r="C1240" i="9"/>
  <c r="D1262" i="9"/>
  <c r="C1238" i="9"/>
  <c r="D1295" i="9"/>
  <c r="C1271" i="9"/>
  <c r="D1281" i="9"/>
  <c r="C1257" i="9"/>
  <c r="D1292" i="9"/>
  <c r="C1268" i="9"/>
  <c r="D1289" i="9"/>
  <c r="C1265" i="9"/>
  <c r="D1327" i="9"/>
  <c r="C1303" i="9"/>
  <c r="C20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J26" i="10"/>
  <c r="E20" i="8"/>
  <c r="E35" i="8" s="1"/>
  <c r="AF29" i="9"/>
  <c r="AT28" i="9" l="1"/>
  <c r="AT9" i="9"/>
  <c r="AT13" i="9"/>
  <c r="AT17" i="9"/>
  <c r="AT21" i="9"/>
  <c r="AT25" i="9"/>
  <c r="AT5" i="9"/>
  <c r="AT16" i="9"/>
  <c r="AT20" i="9"/>
  <c r="AT24" i="9"/>
  <c r="AT12" i="9"/>
  <c r="AT8" i="9"/>
  <c r="AT7" i="9"/>
  <c r="AT11" i="9"/>
  <c r="AT15" i="9"/>
  <c r="AT19" i="9"/>
  <c r="AT23" i="9"/>
  <c r="AT27" i="9"/>
  <c r="AT6" i="9"/>
  <c r="AT14" i="9"/>
  <c r="AT10" i="9"/>
  <c r="AT26" i="9"/>
  <c r="AT18" i="9"/>
  <c r="AT22" i="9"/>
  <c r="E142" i="7"/>
  <c r="C166" i="7"/>
  <c r="E146" i="7"/>
  <c r="C170" i="7"/>
  <c r="C207" i="7"/>
  <c r="E207" i="7" s="1"/>
  <c r="C177" i="7"/>
  <c r="E177" i="7" s="1"/>
  <c r="C1291" i="9"/>
  <c r="D1315" i="9"/>
  <c r="D1296" i="9"/>
  <c r="C1272" i="9"/>
  <c r="D1287" i="9"/>
  <c r="C1263" i="9"/>
  <c r="D1298" i="9"/>
  <c r="C1274" i="9"/>
  <c r="D1297" i="9"/>
  <c r="C1273" i="9"/>
  <c r="D1313" i="9"/>
  <c r="C1289" i="9"/>
  <c r="D1288" i="9"/>
  <c r="C1264" i="9"/>
  <c r="D1283" i="9"/>
  <c r="C1259" i="9"/>
  <c r="D1317" i="9"/>
  <c r="C1293" i="9"/>
  <c r="D1299" i="9"/>
  <c r="C1275" i="9"/>
  <c r="D1305" i="9"/>
  <c r="C1281" i="9"/>
  <c r="D1319" i="9"/>
  <c r="C1295" i="9"/>
  <c r="D1318" i="9"/>
  <c r="C1294" i="9"/>
  <c r="D1309" i="9"/>
  <c r="C1285" i="9"/>
  <c r="C1260" i="9"/>
  <c r="D1284" i="9"/>
  <c r="D1316" i="9"/>
  <c r="C1292" i="9"/>
  <c r="D1300" i="9"/>
  <c r="C1276" i="9"/>
  <c r="D1592" i="9"/>
  <c r="C1568" i="9"/>
  <c r="D1301" i="9"/>
  <c r="C1277" i="9"/>
  <c r="C1278" i="9"/>
  <c r="D1302" i="9"/>
  <c r="D1351" i="9"/>
  <c r="C1327" i="9"/>
  <c r="D1306" i="9"/>
  <c r="C1282" i="9"/>
  <c r="D1286" i="9"/>
  <c r="C1262" i="9"/>
  <c r="D1434" i="9"/>
  <c r="C1410" i="9"/>
  <c r="AT29" i="9" l="1"/>
  <c r="E170" i="7"/>
  <c r="C194" i="7"/>
  <c r="E166" i="7"/>
  <c r="C190" i="7"/>
  <c r="C231" i="7"/>
  <c r="E231" i="7" s="1"/>
  <c r="C201" i="7"/>
  <c r="E201" i="7" s="1"/>
  <c r="D1322" i="9"/>
  <c r="C1298" i="9"/>
  <c r="D1321" i="9"/>
  <c r="C1297" i="9"/>
  <c r="D1320" i="9"/>
  <c r="C1296" i="9"/>
  <c r="D1311" i="9"/>
  <c r="C1287" i="9"/>
  <c r="C1315" i="9"/>
  <c r="D1339" i="9"/>
  <c r="D1616" i="9"/>
  <c r="C1592" i="9"/>
  <c r="D1310" i="9"/>
  <c r="C1286" i="9"/>
  <c r="D1324" i="9"/>
  <c r="C1300" i="9"/>
  <c r="D1323" i="9"/>
  <c r="C1299" i="9"/>
  <c r="D1340" i="9"/>
  <c r="C1316" i="9"/>
  <c r="D1341" i="9"/>
  <c r="C1317" i="9"/>
  <c r="D1308" i="9"/>
  <c r="C1284" i="9"/>
  <c r="D1325" i="9"/>
  <c r="C1301" i="9"/>
  <c r="D1458" i="9"/>
  <c r="C1434" i="9"/>
  <c r="D1307" i="9"/>
  <c r="C1283" i="9"/>
  <c r="D1375" i="9"/>
  <c r="C1351" i="9"/>
  <c r="D1333" i="9"/>
  <c r="C1309" i="9"/>
  <c r="D1312" i="9"/>
  <c r="C1288" i="9"/>
  <c r="D1326" i="9"/>
  <c r="C1302" i="9"/>
  <c r="D1342" i="9"/>
  <c r="C1318" i="9"/>
  <c r="D1337" i="9"/>
  <c r="C1313" i="9"/>
  <c r="D1329" i="9"/>
  <c r="C1305" i="9"/>
  <c r="D1330" i="9"/>
  <c r="C1306" i="9"/>
  <c r="D1343" i="9"/>
  <c r="C1319" i="9"/>
  <c r="E16" i="8"/>
  <c r="E31" i="8" s="1"/>
  <c r="F31" i="8" s="1"/>
  <c r="G31" i="8" s="1"/>
  <c r="E15" i="8"/>
  <c r="F27" i="8"/>
  <c r="G27" i="8" s="1"/>
  <c r="F28" i="8"/>
  <c r="G28" i="8" s="1"/>
  <c r="F35" i="8"/>
  <c r="G35" i="8" s="1"/>
  <c r="D23" i="8"/>
  <c r="E190" i="7" l="1"/>
  <c r="C214" i="7"/>
  <c r="E194" i="7"/>
  <c r="C218" i="7"/>
  <c r="C255" i="7"/>
  <c r="E255" i="7" s="1"/>
  <c r="C225" i="7"/>
  <c r="E225" i="7" s="1"/>
  <c r="D1335" i="9"/>
  <c r="C1311" i="9"/>
  <c r="D1345" i="9"/>
  <c r="C1321" i="9"/>
  <c r="C1339" i="9"/>
  <c r="D1363" i="9"/>
  <c r="D1344" i="9"/>
  <c r="C1320" i="9"/>
  <c r="D1346" i="9"/>
  <c r="C1322" i="9"/>
  <c r="D1364" i="9"/>
  <c r="C1340" i="9"/>
  <c r="D1336" i="9"/>
  <c r="C1312" i="9"/>
  <c r="D1367" i="9"/>
  <c r="C1343" i="9"/>
  <c r="D1357" i="9"/>
  <c r="C1333" i="9"/>
  <c r="D1354" i="9"/>
  <c r="C1330" i="9"/>
  <c r="D1348" i="9"/>
  <c r="C1324" i="9"/>
  <c r="D1353" i="9"/>
  <c r="C1329" i="9"/>
  <c r="D1334" i="9"/>
  <c r="C1310" i="9"/>
  <c r="D1361" i="9"/>
  <c r="C1337" i="9"/>
  <c r="D1399" i="9"/>
  <c r="C1375" i="9"/>
  <c r="D1331" i="9"/>
  <c r="C1307" i="9"/>
  <c r="D1332" i="9"/>
  <c r="C1308" i="9"/>
  <c r="D1640" i="9"/>
  <c r="C1616" i="9"/>
  <c r="D1347" i="9"/>
  <c r="C1323" i="9"/>
  <c r="D1482" i="9"/>
  <c r="C1458" i="9"/>
  <c r="D1349" i="9"/>
  <c r="C1325" i="9"/>
  <c r="D1366" i="9"/>
  <c r="C1342" i="9"/>
  <c r="D1350" i="9"/>
  <c r="C1326" i="9"/>
  <c r="D1365" i="9"/>
  <c r="C1341" i="9"/>
  <c r="AI29" i="9"/>
  <c r="E30" i="8"/>
  <c r="F30" i="8" s="1"/>
  <c r="G30" i="8" s="1"/>
  <c r="AJ29" i="9"/>
  <c r="AX17" i="9" l="1"/>
  <c r="AX6" i="9"/>
  <c r="AX10" i="9"/>
  <c r="AX14" i="9"/>
  <c r="AX18" i="9"/>
  <c r="AX22" i="9"/>
  <c r="AX26" i="9"/>
  <c r="AX13" i="9"/>
  <c r="AX9" i="9"/>
  <c r="AX21" i="9"/>
  <c r="AX25" i="9"/>
  <c r="AX5" i="9"/>
  <c r="AX8" i="9"/>
  <c r="AX12" i="9"/>
  <c r="AX16" i="9"/>
  <c r="AX20" i="9"/>
  <c r="AX24" i="9"/>
  <c r="AX28" i="9"/>
  <c r="AX19" i="9"/>
  <c r="AX11" i="9"/>
  <c r="AX7" i="9"/>
  <c r="AX27" i="9"/>
  <c r="AX23" i="9"/>
  <c r="AX15" i="9"/>
  <c r="AW6" i="9"/>
  <c r="AW10" i="9"/>
  <c r="AW14" i="9"/>
  <c r="AW18" i="9"/>
  <c r="AW22" i="9"/>
  <c r="AW26" i="9"/>
  <c r="AW25" i="9"/>
  <c r="AW5" i="9"/>
  <c r="AW21" i="9"/>
  <c r="AW9" i="9"/>
  <c r="AW13" i="9"/>
  <c r="AW17" i="9"/>
  <c r="AW8" i="9"/>
  <c r="AW12" i="9"/>
  <c r="AW16" i="9"/>
  <c r="AW20" i="9"/>
  <c r="AW24" i="9"/>
  <c r="AW28" i="9"/>
  <c r="AW11" i="9"/>
  <c r="AW23" i="9"/>
  <c r="AW19" i="9"/>
  <c r="AW7" i="9"/>
  <c r="AW27" i="9"/>
  <c r="AW15" i="9"/>
  <c r="E218" i="7"/>
  <c r="C242" i="7"/>
  <c r="E214" i="7"/>
  <c r="C238" i="7"/>
  <c r="C279" i="7"/>
  <c r="E279" i="7" s="1"/>
  <c r="C249" i="7"/>
  <c r="E249" i="7" s="1"/>
  <c r="D1370" i="9"/>
  <c r="C1346" i="9"/>
  <c r="C1363" i="9"/>
  <c r="D1387" i="9"/>
  <c r="C1345" i="9"/>
  <c r="D1369" i="9"/>
  <c r="D1368" i="9"/>
  <c r="C1344" i="9"/>
  <c r="D1359" i="9"/>
  <c r="C1335" i="9"/>
  <c r="D1378" i="9"/>
  <c r="C1354" i="9"/>
  <c r="D1355" i="9"/>
  <c r="C1331" i="9"/>
  <c r="D1664" i="9"/>
  <c r="C1640" i="9"/>
  <c r="D1356" i="9"/>
  <c r="C1332" i="9"/>
  <c r="D1423" i="9"/>
  <c r="C1399" i="9"/>
  <c r="D1385" i="9"/>
  <c r="C1361" i="9"/>
  <c r="D1390" i="9"/>
  <c r="C1366" i="9"/>
  <c r="D1360" i="9"/>
  <c r="C1336" i="9"/>
  <c r="D1372" i="9"/>
  <c r="C1348" i="9"/>
  <c r="D1389" i="9"/>
  <c r="C1365" i="9"/>
  <c r="D1374" i="9"/>
  <c r="C1350" i="9"/>
  <c r="D1381" i="9"/>
  <c r="C1357" i="9"/>
  <c r="D1391" i="9"/>
  <c r="C1367" i="9"/>
  <c r="D1373" i="9"/>
  <c r="C1349" i="9"/>
  <c r="D1506" i="9"/>
  <c r="C1482" i="9"/>
  <c r="D1371" i="9"/>
  <c r="C1347" i="9"/>
  <c r="D1358" i="9"/>
  <c r="C1334" i="9"/>
  <c r="D1377" i="9"/>
  <c r="C1353" i="9"/>
  <c r="D1388" i="9"/>
  <c r="C1364" i="9"/>
  <c r="AW29" i="9" l="1"/>
  <c r="AX29" i="9"/>
  <c r="E238" i="7"/>
  <c r="C262" i="7"/>
  <c r="E242" i="7"/>
  <c r="C266" i="7"/>
  <c r="C303" i="7"/>
  <c r="E303" i="7" s="1"/>
  <c r="C273" i="7"/>
  <c r="E273" i="7" s="1"/>
  <c r="D1392" i="9"/>
  <c r="C1368" i="9"/>
  <c r="C1369" i="9"/>
  <c r="D1393" i="9"/>
  <c r="D1411" i="9"/>
  <c r="C1387" i="9"/>
  <c r="D1383" i="9"/>
  <c r="C1359" i="9"/>
  <c r="D1394" i="9"/>
  <c r="C1370" i="9"/>
  <c r="D1412" i="9"/>
  <c r="C1388" i="9"/>
  <c r="D1409" i="9"/>
  <c r="C1385" i="9"/>
  <c r="D1401" i="9"/>
  <c r="C1377" i="9"/>
  <c r="D1398" i="9"/>
  <c r="C1374" i="9"/>
  <c r="D1405" i="9"/>
  <c r="C1381" i="9"/>
  <c r="D1413" i="9"/>
  <c r="C1389" i="9"/>
  <c r="D1382" i="9"/>
  <c r="C1358" i="9"/>
  <c r="D1396" i="9"/>
  <c r="C1372" i="9"/>
  <c r="D1447" i="9"/>
  <c r="C1423" i="9"/>
  <c r="D1395" i="9"/>
  <c r="C1371" i="9"/>
  <c r="D1380" i="9"/>
  <c r="C1356" i="9"/>
  <c r="D1530" i="9"/>
  <c r="C1506" i="9"/>
  <c r="D1384" i="9"/>
  <c r="C1360" i="9"/>
  <c r="D1688" i="9"/>
  <c r="C1664" i="9"/>
  <c r="D1397" i="9"/>
  <c r="C1373" i="9"/>
  <c r="D1414" i="9"/>
  <c r="C1390" i="9"/>
  <c r="D1379" i="9"/>
  <c r="C1355" i="9"/>
  <c r="D1415" i="9"/>
  <c r="C1391" i="9"/>
  <c r="D1402" i="9"/>
  <c r="C1378" i="9"/>
  <c r="E21" i="8"/>
  <c r="E22" i="8"/>
  <c r="E14" i="8"/>
  <c r="E19" i="8"/>
  <c r="E17" i="8"/>
  <c r="AN29" i="9"/>
  <c r="AG29" i="9"/>
  <c r="E18" i="8"/>
  <c r="BB7" i="9" l="1"/>
  <c r="BB11" i="9"/>
  <c r="BB15" i="9"/>
  <c r="BB19" i="9"/>
  <c r="BB23" i="9"/>
  <c r="BB27" i="9"/>
  <c r="BB6" i="9"/>
  <c r="BB10" i="9"/>
  <c r="BB26" i="9"/>
  <c r="BB14" i="9"/>
  <c r="BB18" i="9"/>
  <c r="BB22" i="9"/>
  <c r="BB9" i="9"/>
  <c r="BB13" i="9"/>
  <c r="BB17" i="9"/>
  <c r="BB21" i="9"/>
  <c r="BB25" i="9"/>
  <c r="BB5" i="9"/>
  <c r="BB28" i="9"/>
  <c r="BB24" i="9"/>
  <c r="BB8" i="9"/>
  <c r="BB20" i="9"/>
  <c r="BB16" i="9"/>
  <c r="BB12" i="9"/>
  <c r="AU28" i="9"/>
  <c r="AU12" i="9"/>
  <c r="AU16" i="9"/>
  <c r="AU9" i="9"/>
  <c r="AU13" i="9"/>
  <c r="AU17" i="9"/>
  <c r="AU21" i="9"/>
  <c r="AU25" i="9"/>
  <c r="AU5" i="9"/>
  <c r="AU8" i="9"/>
  <c r="AU20" i="9"/>
  <c r="AU24" i="9"/>
  <c r="AU7" i="9"/>
  <c r="AU11" i="9"/>
  <c r="AU15" i="9"/>
  <c r="AU19" i="9"/>
  <c r="AU23" i="9"/>
  <c r="AU27" i="9"/>
  <c r="AU18" i="9"/>
  <c r="AU6" i="9"/>
  <c r="AU10" i="9"/>
  <c r="AU14" i="9"/>
  <c r="AU26" i="9"/>
  <c r="AU22" i="9"/>
  <c r="E266" i="7"/>
  <c r="C290" i="7"/>
  <c r="E262" i="7"/>
  <c r="C286" i="7"/>
  <c r="E23" i="8"/>
  <c r="C327" i="7"/>
  <c r="E327" i="7" s="1"/>
  <c r="C297" i="7"/>
  <c r="E297" i="7" s="1"/>
  <c r="D1418" i="9"/>
  <c r="C1394" i="9"/>
  <c r="D1407" i="9"/>
  <c r="C1383" i="9"/>
  <c r="C1393" i="9"/>
  <c r="D1417" i="9"/>
  <c r="C1411" i="9"/>
  <c r="D1435" i="9"/>
  <c r="D1416" i="9"/>
  <c r="C1392" i="9"/>
  <c r="D1439" i="9"/>
  <c r="C1415" i="9"/>
  <c r="D1426" i="9"/>
  <c r="C1402" i="9"/>
  <c r="D1404" i="9"/>
  <c r="C1380" i="9"/>
  <c r="D1422" i="9"/>
  <c r="C1398" i="9"/>
  <c r="D1425" i="9"/>
  <c r="C1401" i="9"/>
  <c r="D1554" i="9"/>
  <c r="C1530" i="9"/>
  <c r="D1429" i="9"/>
  <c r="C1405" i="9"/>
  <c r="D1438" i="9"/>
  <c r="C1414" i="9"/>
  <c r="D1437" i="9"/>
  <c r="C1413" i="9"/>
  <c r="D1403" i="9"/>
  <c r="C1379" i="9"/>
  <c r="D1419" i="9"/>
  <c r="C1395" i="9"/>
  <c r="D1420" i="9"/>
  <c r="C1396" i="9"/>
  <c r="D1406" i="9"/>
  <c r="C1382" i="9"/>
  <c r="D1433" i="9"/>
  <c r="C1409" i="9"/>
  <c r="D1471" i="9"/>
  <c r="C1447" i="9"/>
  <c r="D1421" i="9"/>
  <c r="C1397" i="9"/>
  <c r="D1712" i="9"/>
  <c r="C1688" i="9"/>
  <c r="D1408" i="9"/>
  <c r="C1384" i="9"/>
  <c r="D1436" i="9"/>
  <c r="C1412" i="9"/>
  <c r="AL29" i="9"/>
  <c r="E33" i="8"/>
  <c r="F33" i="8" s="1"/>
  <c r="G33" i="8" s="1"/>
  <c r="AK29" i="9"/>
  <c r="E32" i="8"/>
  <c r="F32" i="8" s="1"/>
  <c r="G32" i="8" s="1"/>
  <c r="AM29" i="9"/>
  <c r="E34" i="8"/>
  <c r="F34" i="8" s="1"/>
  <c r="G34" i="8" s="1"/>
  <c r="AH29" i="9"/>
  <c r="E29" i="8"/>
  <c r="F29" i="8" s="1"/>
  <c r="G29" i="8" s="1"/>
  <c r="AP29" i="9"/>
  <c r="E37" i="8"/>
  <c r="F37" i="8" s="1"/>
  <c r="G37" i="8" s="1"/>
  <c r="AO29" i="9"/>
  <c r="E36" i="8"/>
  <c r="F36" i="8" s="1"/>
  <c r="G36" i="8" s="1"/>
  <c r="AY9" i="9" l="1"/>
  <c r="AY21" i="9"/>
  <c r="AY13" i="9"/>
  <c r="AY6" i="9"/>
  <c r="AY10" i="9"/>
  <c r="AY14" i="9"/>
  <c r="AY18" i="9"/>
  <c r="AY22" i="9"/>
  <c r="AY26" i="9"/>
  <c r="AY25" i="9"/>
  <c r="AY17" i="9"/>
  <c r="AY5" i="9"/>
  <c r="AY8" i="9"/>
  <c r="AY12" i="9"/>
  <c r="AY16" i="9"/>
  <c r="AY20" i="9"/>
  <c r="AY24" i="9"/>
  <c r="AY28" i="9"/>
  <c r="AY7" i="9"/>
  <c r="AY27" i="9"/>
  <c r="AY19" i="9"/>
  <c r="AY11" i="9"/>
  <c r="AY23" i="9"/>
  <c r="AY15" i="9"/>
  <c r="BA7" i="9"/>
  <c r="BA11" i="9"/>
  <c r="BA15" i="9"/>
  <c r="BA19" i="9"/>
  <c r="BA23" i="9"/>
  <c r="BA27" i="9"/>
  <c r="BA22" i="9"/>
  <c r="BA6" i="9"/>
  <c r="BA10" i="9"/>
  <c r="BA14" i="9"/>
  <c r="BA18" i="9"/>
  <c r="BA26" i="9"/>
  <c r="BA9" i="9"/>
  <c r="BA13" i="9"/>
  <c r="BA17" i="9"/>
  <c r="BA21" i="9"/>
  <c r="BA25" i="9"/>
  <c r="BA5" i="9"/>
  <c r="BA24" i="9"/>
  <c r="BA20" i="9"/>
  <c r="BA12" i="9"/>
  <c r="BA16" i="9"/>
  <c r="BA8" i="9"/>
  <c r="BA28" i="9"/>
  <c r="AZ6" i="9"/>
  <c r="AZ14" i="9"/>
  <c r="AZ22" i="9"/>
  <c r="AZ10" i="9"/>
  <c r="AZ18" i="9"/>
  <c r="AZ26" i="9"/>
  <c r="AZ9" i="9"/>
  <c r="AZ13" i="9"/>
  <c r="AZ17" i="9"/>
  <c r="AZ21" i="9"/>
  <c r="AZ25" i="9"/>
  <c r="AZ5" i="9"/>
  <c r="AZ8" i="9"/>
  <c r="AZ12" i="9"/>
  <c r="AZ15" i="9"/>
  <c r="AZ20" i="9"/>
  <c r="AZ16" i="9"/>
  <c r="AZ7" i="9"/>
  <c r="AZ19" i="9"/>
  <c r="AZ28" i="9"/>
  <c r="AZ24" i="9"/>
  <c r="AZ11" i="9"/>
  <c r="AZ23" i="9"/>
  <c r="AZ27" i="9"/>
  <c r="AV11" i="9"/>
  <c r="AV21" i="9"/>
  <c r="AV9" i="9"/>
  <c r="AV13" i="9"/>
  <c r="AV25" i="9"/>
  <c r="AV5" i="9"/>
  <c r="AV17" i="9"/>
  <c r="AV8" i="9"/>
  <c r="AV12" i="9"/>
  <c r="AV16" i="9"/>
  <c r="AV20" i="9"/>
  <c r="AV24" i="9"/>
  <c r="AV28" i="9"/>
  <c r="AV7" i="9"/>
  <c r="AV26" i="9"/>
  <c r="AV22" i="9"/>
  <c r="AV27" i="9"/>
  <c r="AV23" i="9"/>
  <c r="AV14" i="9"/>
  <c r="AV18" i="9"/>
  <c r="AV15" i="9"/>
  <c r="AV6" i="9"/>
  <c r="AV10" i="9"/>
  <c r="AV19" i="9"/>
  <c r="BC10" i="9"/>
  <c r="BC18" i="9"/>
  <c r="BC22" i="9"/>
  <c r="BC26" i="9"/>
  <c r="BC7" i="9"/>
  <c r="BC11" i="9"/>
  <c r="BC15" i="9"/>
  <c r="BC19" i="9"/>
  <c r="BC23" i="9"/>
  <c r="BC27" i="9"/>
  <c r="BC14" i="9"/>
  <c r="BC6" i="9"/>
  <c r="BC9" i="9"/>
  <c r="BC13" i="9"/>
  <c r="BC17" i="9"/>
  <c r="BC21" i="9"/>
  <c r="BC25" i="9"/>
  <c r="BC5" i="9"/>
  <c r="BC28" i="9"/>
  <c r="BC20" i="9"/>
  <c r="BC8" i="9"/>
  <c r="BC24" i="9"/>
  <c r="BC12" i="9"/>
  <c r="BC16" i="9"/>
  <c r="BB29" i="9"/>
  <c r="BD5" i="9"/>
  <c r="BD27" i="9"/>
  <c r="BD7" i="9"/>
  <c r="BD11" i="9"/>
  <c r="BD15" i="9"/>
  <c r="BD19" i="9"/>
  <c r="BD23" i="9"/>
  <c r="BD6" i="9"/>
  <c r="BD10" i="9"/>
  <c r="BD14" i="9"/>
  <c r="BD18" i="9"/>
  <c r="BD22" i="9"/>
  <c r="BD26" i="9"/>
  <c r="BD9" i="9"/>
  <c r="BD13" i="9"/>
  <c r="BD28" i="9"/>
  <c r="BD24" i="9"/>
  <c r="BD16" i="9"/>
  <c r="BD20" i="9"/>
  <c r="BD25" i="9"/>
  <c r="BD8" i="9"/>
  <c r="BD17" i="9"/>
  <c r="BD21" i="9"/>
  <c r="BD12" i="9"/>
  <c r="AU29" i="9"/>
  <c r="E286" i="7"/>
  <c r="C310" i="7"/>
  <c r="E290" i="7"/>
  <c r="C314" i="7"/>
  <c r="C351" i="7"/>
  <c r="E351" i="7" s="1"/>
  <c r="C321" i="7"/>
  <c r="E321" i="7" s="1"/>
  <c r="D1459" i="9"/>
  <c r="C1435" i="9"/>
  <c r="D1440" i="9"/>
  <c r="C1416" i="9"/>
  <c r="C1417" i="9"/>
  <c r="D1441" i="9"/>
  <c r="D1431" i="9"/>
  <c r="C1407" i="9"/>
  <c r="D1442" i="9"/>
  <c r="C1418" i="9"/>
  <c r="D1443" i="9"/>
  <c r="C1419" i="9"/>
  <c r="D1578" i="9"/>
  <c r="C1554" i="9"/>
  <c r="D1432" i="9"/>
  <c r="C1408" i="9"/>
  <c r="D1427" i="9"/>
  <c r="C1403" i="9"/>
  <c r="D1449" i="9"/>
  <c r="C1425" i="9"/>
  <c r="D1444" i="9"/>
  <c r="C1420" i="9"/>
  <c r="D1736" i="9"/>
  <c r="C1712" i="9"/>
  <c r="D1446" i="9"/>
  <c r="C1422" i="9"/>
  <c r="D1460" i="9"/>
  <c r="C1436" i="9"/>
  <c r="D1445" i="9"/>
  <c r="C1421" i="9"/>
  <c r="D1461" i="9"/>
  <c r="C1437" i="9"/>
  <c r="D1495" i="9"/>
  <c r="C1471" i="9"/>
  <c r="D1462" i="9"/>
  <c r="C1438" i="9"/>
  <c r="D1428" i="9"/>
  <c r="C1404" i="9"/>
  <c r="D1457" i="9"/>
  <c r="C1433" i="9"/>
  <c r="D1450" i="9"/>
  <c r="C1426" i="9"/>
  <c r="D1430" i="9"/>
  <c r="C1406" i="9"/>
  <c r="D1453" i="9"/>
  <c r="C1429" i="9"/>
  <c r="D1463" i="9"/>
  <c r="C1439" i="9"/>
  <c r="C41" i="8"/>
  <c r="C42" i="8" s="1"/>
  <c r="C45" i="8" s="1"/>
  <c r="AY29" i="9" l="1"/>
  <c r="BD29" i="9"/>
  <c r="AZ29" i="9"/>
  <c r="BA29" i="9"/>
  <c r="AV29" i="9"/>
  <c r="BC29" i="9"/>
  <c r="E310" i="7"/>
  <c r="C334" i="7"/>
  <c r="E314" i="7"/>
  <c r="C338" i="7"/>
  <c r="C375" i="7"/>
  <c r="E375" i="7" s="1"/>
  <c r="C345" i="7"/>
  <c r="E345" i="7" s="1"/>
  <c r="D1455" i="9"/>
  <c r="C1431" i="9"/>
  <c r="D1464" i="9"/>
  <c r="C1440" i="9"/>
  <c r="D1466" i="9"/>
  <c r="C1442" i="9"/>
  <c r="C1441" i="9"/>
  <c r="D1465" i="9"/>
  <c r="C1459" i="9"/>
  <c r="D1483" i="9"/>
  <c r="D1487" i="9"/>
  <c r="C1463" i="9"/>
  <c r="D1519" i="9"/>
  <c r="C1495" i="9"/>
  <c r="D1468" i="9"/>
  <c r="C1444" i="9"/>
  <c r="D1477" i="9"/>
  <c r="C1453" i="9"/>
  <c r="D1473" i="9"/>
  <c r="C1449" i="9"/>
  <c r="D1454" i="9"/>
  <c r="C1430" i="9"/>
  <c r="D1485" i="9"/>
  <c r="C1461" i="9"/>
  <c r="D1451" i="9"/>
  <c r="C1427" i="9"/>
  <c r="D1474" i="9"/>
  <c r="C1450" i="9"/>
  <c r="D1469" i="9"/>
  <c r="C1445" i="9"/>
  <c r="D1456" i="9"/>
  <c r="C1432" i="9"/>
  <c r="D1484" i="9"/>
  <c r="C1460" i="9"/>
  <c r="D1481" i="9"/>
  <c r="C1457" i="9"/>
  <c r="D1470" i="9"/>
  <c r="C1446" i="9"/>
  <c r="D1602" i="9"/>
  <c r="C1578" i="9"/>
  <c r="D1452" i="9"/>
  <c r="C1428" i="9"/>
  <c r="D1467" i="9"/>
  <c r="C1443" i="9"/>
  <c r="D1486" i="9"/>
  <c r="C1462" i="9"/>
  <c r="D1760" i="9"/>
  <c r="C1736" i="9"/>
  <c r="E338" i="7" l="1"/>
  <c r="C362" i="7"/>
  <c r="E334" i="7"/>
  <c r="C358" i="7"/>
  <c r="C399" i="7"/>
  <c r="E399" i="7" s="1"/>
  <c r="C369" i="7"/>
  <c r="E369" i="7" s="1"/>
  <c r="C1464" i="9"/>
  <c r="D1488" i="9"/>
  <c r="D1507" i="9"/>
  <c r="C1483" i="9"/>
  <c r="D1489" i="9"/>
  <c r="C1465" i="9"/>
  <c r="D1490" i="9"/>
  <c r="C1466" i="9"/>
  <c r="D1479" i="9"/>
  <c r="C1455" i="9"/>
  <c r="D1492" i="9"/>
  <c r="C1468" i="9"/>
  <c r="D1510" i="9"/>
  <c r="C1486" i="9"/>
  <c r="D1508" i="9"/>
  <c r="C1484" i="9"/>
  <c r="D1480" i="9"/>
  <c r="C1456" i="9"/>
  <c r="D1494" i="9"/>
  <c r="C1470" i="9"/>
  <c r="D1478" i="9"/>
  <c r="C1454" i="9"/>
  <c r="D1501" i="9"/>
  <c r="C1477" i="9"/>
  <c r="D1498" i="9"/>
  <c r="C1474" i="9"/>
  <c r="D1543" i="9"/>
  <c r="C1519" i="9"/>
  <c r="D1626" i="9"/>
  <c r="C1602" i="9"/>
  <c r="D1505" i="9"/>
  <c r="C1481" i="9"/>
  <c r="D1497" i="9"/>
  <c r="C1473" i="9"/>
  <c r="D1493" i="9"/>
  <c r="C1469" i="9"/>
  <c r="D1509" i="9"/>
  <c r="C1485" i="9"/>
  <c r="D1784" i="9"/>
  <c r="C1760" i="9"/>
  <c r="D1491" i="9"/>
  <c r="C1467" i="9"/>
  <c r="D1476" i="9"/>
  <c r="C1452" i="9"/>
  <c r="D1475" i="9"/>
  <c r="C1451" i="9"/>
  <c r="D1511" i="9"/>
  <c r="C1487" i="9"/>
  <c r="E362" i="7" l="1"/>
  <c r="C386" i="7"/>
  <c r="E358" i="7"/>
  <c r="C382" i="7"/>
  <c r="C423" i="7"/>
  <c r="E423" i="7" s="1"/>
  <c r="C393" i="7"/>
  <c r="E393" i="7" s="1"/>
  <c r="O17" i="7"/>
  <c r="D1503" i="9"/>
  <c r="C1479" i="9"/>
  <c r="D1513" i="9"/>
  <c r="C1489" i="9"/>
  <c r="D1531" i="9"/>
  <c r="C1507" i="9"/>
  <c r="D1514" i="9"/>
  <c r="C1490" i="9"/>
  <c r="D1512" i="9"/>
  <c r="C1488" i="9"/>
  <c r="D1535" i="9"/>
  <c r="C1511" i="9"/>
  <c r="D1502" i="9"/>
  <c r="C1478" i="9"/>
  <c r="D1499" i="9"/>
  <c r="C1475" i="9"/>
  <c r="D1521" i="9"/>
  <c r="C1497" i="9"/>
  <c r="D1518" i="9"/>
  <c r="C1494" i="9"/>
  <c r="D1500" i="9"/>
  <c r="C1476" i="9"/>
  <c r="D1529" i="9"/>
  <c r="C1505" i="9"/>
  <c r="D1504" i="9"/>
  <c r="C1480" i="9"/>
  <c r="D1515" i="9"/>
  <c r="C1491" i="9"/>
  <c r="D1650" i="9"/>
  <c r="C1626" i="9"/>
  <c r="D1532" i="9"/>
  <c r="C1508" i="9"/>
  <c r="D1808" i="9"/>
  <c r="C1784" i="9"/>
  <c r="D1567" i="9"/>
  <c r="C1543" i="9"/>
  <c r="D1533" i="9"/>
  <c r="C1509" i="9"/>
  <c r="D1522" i="9"/>
  <c r="C1498" i="9"/>
  <c r="D1534" i="9"/>
  <c r="C1510" i="9"/>
  <c r="D1517" i="9"/>
  <c r="C1493" i="9"/>
  <c r="D1525" i="9"/>
  <c r="C1501" i="9"/>
  <c r="D1516" i="9"/>
  <c r="C1492" i="9"/>
  <c r="E386" i="7" l="1"/>
  <c r="C410" i="7"/>
  <c r="E382" i="7"/>
  <c r="C406" i="7"/>
  <c r="C447" i="7"/>
  <c r="E447" i="7" s="1"/>
  <c r="C417" i="7"/>
  <c r="E417" i="7" s="1"/>
  <c r="C1531" i="9"/>
  <c r="D1555" i="9"/>
  <c r="D1537" i="9"/>
  <c r="C1513" i="9"/>
  <c r="C1512" i="9"/>
  <c r="D1536" i="9"/>
  <c r="D1538" i="9"/>
  <c r="C1514" i="9"/>
  <c r="D1527" i="9"/>
  <c r="C1503" i="9"/>
  <c r="D1557" i="9"/>
  <c r="C1533" i="9"/>
  <c r="D1526" i="9"/>
  <c r="C1502" i="9"/>
  <c r="D1540" i="9"/>
  <c r="C1516" i="9"/>
  <c r="D1591" i="9"/>
  <c r="C1567" i="9"/>
  <c r="D1542" i="9"/>
  <c r="C1518" i="9"/>
  <c r="D1832" i="9"/>
  <c r="C1808" i="9"/>
  <c r="D1545" i="9"/>
  <c r="C1521" i="9"/>
  <c r="D1523" i="9"/>
  <c r="C1499" i="9"/>
  <c r="D1558" i="9"/>
  <c r="C1534" i="9"/>
  <c r="D1539" i="9"/>
  <c r="C1515" i="9"/>
  <c r="D1553" i="9"/>
  <c r="C1529" i="9"/>
  <c r="D1549" i="9"/>
  <c r="C1525" i="9"/>
  <c r="D1556" i="9"/>
  <c r="C1532" i="9"/>
  <c r="D1674" i="9"/>
  <c r="C1650" i="9"/>
  <c r="D1524" i="9"/>
  <c r="C1500" i="9"/>
  <c r="D1541" i="9"/>
  <c r="C1517" i="9"/>
  <c r="D1546" i="9"/>
  <c r="C1522" i="9"/>
  <c r="D1528" i="9"/>
  <c r="C1504" i="9"/>
  <c r="D1559" i="9"/>
  <c r="C1535" i="9"/>
  <c r="AK22" i="9"/>
  <c r="DA26" i="7" s="1"/>
  <c r="DA50" i="7" s="1"/>
  <c r="DA74" i="7" s="1"/>
  <c r="DA98" i="7" s="1"/>
  <c r="DA122" i="7" s="1"/>
  <c r="DA146" i="7" s="1"/>
  <c r="DA170" i="7" s="1"/>
  <c r="DA194" i="7" s="1"/>
  <c r="DA218" i="7" s="1"/>
  <c r="DA242" i="7" s="1"/>
  <c r="DA266" i="7" s="1"/>
  <c r="DA290" i="7" s="1"/>
  <c r="DA314" i="7" s="1"/>
  <c r="DA338" i="7" s="1"/>
  <c r="DA362" i="7" s="1"/>
  <c r="DA386" i="7" s="1"/>
  <c r="DA410" i="7" s="1"/>
  <c r="DA434" i="7" s="1"/>
  <c r="DA458" i="7" s="1"/>
  <c r="DA482" i="7" s="1"/>
  <c r="DA506" i="7" s="1"/>
  <c r="DA530" i="7" s="1"/>
  <c r="DA554" i="7" s="1"/>
  <c r="DA578" i="7" s="1"/>
  <c r="DA602" i="7" s="1"/>
  <c r="DA626" i="7" s="1"/>
  <c r="DA650" i="7" s="1"/>
  <c r="DA674" i="7" s="1"/>
  <c r="DA698" i="7" s="1"/>
  <c r="DA722" i="7" s="1"/>
  <c r="DA746" i="7" s="1"/>
  <c r="AO21" i="9"/>
  <c r="FQ25" i="7" s="1"/>
  <c r="FQ49" i="7" s="1"/>
  <c r="FQ73" i="7" s="1"/>
  <c r="FQ97" i="7" s="1"/>
  <c r="FQ121" i="7" s="1"/>
  <c r="FQ145" i="7" s="1"/>
  <c r="FQ169" i="7" s="1"/>
  <c r="FQ193" i="7" s="1"/>
  <c r="FQ217" i="7" s="1"/>
  <c r="FQ241" i="7" s="1"/>
  <c r="FQ265" i="7" s="1"/>
  <c r="FQ289" i="7" s="1"/>
  <c r="FQ313" i="7" s="1"/>
  <c r="FQ337" i="7" s="1"/>
  <c r="FQ361" i="7" s="1"/>
  <c r="FQ385" i="7" s="1"/>
  <c r="FQ409" i="7" s="1"/>
  <c r="FQ433" i="7" s="1"/>
  <c r="FQ457" i="7" s="1"/>
  <c r="FQ481" i="7" s="1"/>
  <c r="FQ505" i="7" s="1"/>
  <c r="FQ529" i="7" s="1"/>
  <c r="FQ553" i="7" s="1"/>
  <c r="FQ577" i="7" s="1"/>
  <c r="FQ601" i="7" s="1"/>
  <c r="FQ625" i="7" s="1"/>
  <c r="FQ649" i="7" s="1"/>
  <c r="FQ673" i="7" s="1"/>
  <c r="FQ697" i="7" s="1"/>
  <c r="FQ721" i="7" s="1"/>
  <c r="AH6" i="9"/>
  <c r="BB10" i="7" s="1"/>
  <c r="BB34" i="7" s="1"/>
  <c r="BB58" i="7" s="1"/>
  <c r="BB82" i="7" s="1"/>
  <c r="BB106" i="7" s="1"/>
  <c r="BB130" i="7" s="1"/>
  <c r="BB154" i="7" s="1"/>
  <c r="BB178" i="7" s="1"/>
  <c r="BB202" i="7" s="1"/>
  <c r="BB226" i="7" s="1"/>
  <c r="BB250" i="7" s="1"/>
  <c r="BB274" i="7" s="1"/>
  <c r="BB298" i="7" s="1"/>
  <c r="BB322" i="7" s="1"/>
  <c r="BB346" i="7" s="1"/>
  <c r="BB370" i="7" s="1"/>
  <c r="BB394" i="7" s="1"/>
  <c r="BB418" i="7" s="1"/>
  <c r="BB442" i="7" s="1"/>
  <c r="BB466" i="7" s="1"/>
  <c r="BB490" i="7" s="1"/>
  <c r="BB514" i="7" s="1"/>
  <c r="BB538" i="7" s="1"/>
  <c r="BB562" i="7" s="1"/>
  <c r="BB586" i="7" s="1"/>
  <c r="BB610" i="7" s="1"/>
  <c r="BB634" i="7" s="1"/>
  <c r="BB658" i="7" s="1"/>
  <c r="BB682" i="7" s="1"/>
  <c r="BB706" i="7" s="1"/>
  <c r="AH7" i="9"/>
  <c r="BB11" i="7" s="1"/>
  <c r="BB35" i="7" s="1"/>
  <c r="BB59" i="7" s="1"/>
  <c r="BB83" i="7" s="1"/>
  <c r="BB107" i="7" s="1"/>
  <c r="BB131" i="7" s="1"/>
  <c r="BB155" i="7" s="1"/>
  <c r="BB179" i="7" s="1"/>
  <c r="BB203" i="7" s="1"/>
  <c r="BB227" i="7" s="1"/>
  <c r="BB251" i="7" s="1"/>
  <c r="BB275" i="7" s="1"/>
  <c r="BB299" i="7" s="1"/>
  <c r="BB323" i="7" s="1"/>
  <c r="BB347" i="7" s="1"/>
  <c r="BB371" i="7" s="1"/>
  <c r="BB395" i="7" s="1"/>
  <c r="BB419" i="7" s="1"/>
  <c r="BB443" i="7" s="1"/>
  <c r="BB467" i="7" s="1"/>
  <c r="BB491" i="7" s="1"/>
  <c r="BB515" i="7" s="1"/>
  <c r="BB539" i="7" s="1"/>
  <c r="BB563" i="7" s="1"/>
  <c r="BB587" i="7" s="1"/>
  <c r="BB611" i="7" s="1"/>
  <c r="BB635" i="7" s="1"/>
  <c r="BB659" i="7" s="1"/>
  <c r="BB683" i="7" s="1"/>
  <c r="BB707" i="7" s="1"/>
  <c r="AM10" i="9"/>
  <c r="EI14" i="7" s="1"/>
  <c r="EI38" i="7" s="1"/>
  <c r="EI62" i="7" s="1"/>
  <c r="EI86" i="7" s="1"/>
  <c r="EI110" i="7" s="1"/>
  <c r="EI134" i="7" s="1"/>
  <c r="EI158" i="7" s="1"/>
  <c r="EI182" i="7" s="1"/>
  <c r="EI206" i="7" s="1"/>
  <c r="EI230" i="7" s="1"/>
  <c r="EI254" i="7" s="1"/>
  <c r="EI278" i="7" s="1"/>
  <c r="EI302" i="7" s="1"/>
  <c r="EI326" i="7" s="1"/>
  <c r="EI350" i="7" s="1"/>
  <c r="EI374" i="7" s="1"/>
  <c r="EI398" i="7" s="1"/>
  <c r="EI422" i="7" s="1"/>
  <c r="EI446" i="7" s="1"/>
  <c r="EI470" i="7" s="1"/>
  <c r="EI494" i="7" s="1"/>
  <c r="EI518" i="7" s="1"/>
  <c r="EI542" i="7" s="1"/>
  <c r="EI566" i="7" s="1"/>
  <c r="EI590" i="7" s="1"/>
  <c r="EI614" i="7" s="1"/>
  <c r="EI638" i="7" s="1"/>
  <c r="EI662" i="7" s="1"/>
  <c r="EI686" i="7" s="1"/>
  <c r="EI710" i="7" s="1"/>
  <c r="AG16" i="9"/>
  <c r="AK20" i="7" s="1"/>
  <c r="AK44" i="7" s="1"/>
  <c r="AK68" i="7" s="1"/>
  <c r="AK92" i="7" s="1"/>
  <c r="AK116" i="7" s="1"/>
  <c r="AK140" i="7" s="1"/>
  <c r="AK164" i="7" s="1"/>
  <c r="AK188" i="7" s="1"/>
  <c r="AK212" i="7" s="1"/>
  <c r="AK236" i="7" s="1"/>
  <c r="AK260" i="7" s="1"/>
  <c r="AK284" i="7" s="1"/>
  <c r="AK308" i="7" s="1"/>
  <c r="AK332" i="7" s="1"/>
  <c r="AK356" i="7" s="1"/>
  <c r="AK380" i="7" s="1"/>
  <c r="AK404" i="7" s="1"/>
  <c r="AK428" i="7" s="1"/>
  <c r="AK452" i="7" s="1"/>
  <c r="AK476" i="7" s="1"/>
  <c r="AK500" i="7" s="1"/>
  <c r="AK524" i="7" s="1"/>
  <c r="AK548" i="7" s="1"/>
  <c r="AK572" i="7" s="1"/>
  <c r="AK596" i="7" s="1"/>
  <c r="AK620" i="7" s="1"/>
  <c r="AK644" i="7" s="1"/>
  <c r="AK668" i="7" s="1"/>
  <c r="AK692" i="7" s="1"/>
  <c r="AK716" i="7" s="1"/>
  <c r="AK740" i="7" s="1"/>
  <c r="AG9" i="9"/>
  <c r="AK13" i="7" s="1"/>
  <c r="AK37" i="7" s="1"/>
  <c r="AK61" i="7" s="1"/>
  <c r="AK85" i="7" s="1"/>
  <c r="AK109" i="7" s="1"/>
  <c r="AK133" i="7" s="1"/>
  <c r="AK157" i="7" s="1"/>
  <c r="AK181" i="7" s="1"/>
  <c r="AK205" i="7" s="1"/>
  <c r="AK229" i="7" s="1"/>
  <c r="AK253" i="7" s="1"/>
  <c r="AK277" i="7" s="1"/>
  <c r="AK301" i="7" s="1"/>
  <c r="AK325" i="7" s="1"/>
  <c r="AK349" i="7" s="1"/>
  <c r="AK373" i="7" s="1"/>
  <c r="AK397" i="7" s="1"/>
  <c r="AK421" i="7" s="1"/>
  <c r="AK445" i="7" s="1"/>
  <c r="AK469" i="7" s="1"/>
  <c r="AK493" i="7" s="1"/>
  <c r="AK517" i="7" s="1"/>
  <c r="AK541" i="7" s="1"/>
  <c r="AK565" i="7" s="1"/>
  <c r="AK589" i="7" s="1"/>
  <c r="AK613" i="7" s="1"/>
  <c r="AK637" i="7" s="1"/>
  <c r="AK661" i="7" s="1"/>
  <c r="AK685" i="7" s="1"/>
  <c r="AK709" i="7" s="1"/>
  <c r="AK733" i="7" s="1"/>
  <c r="AM28" i="9"/>
  <c r="EI32" i="7" s="1"/>
  <c r="EI56" i="7" s="1"/>
  <c r="EI80" i="7" s="1"/>
  <c r="EI104" i="7" s="1"/>
  <c r="EI128" i="7" s="1"/>
  <c r="EI152" i="7" s="1"/>
  <c r="EI176" i="7" s="1"/>
  <c r="EI200" i="7" s="1"/>
  <c r="EI224" i="7" s="1"/>
  <c r="EI248" i="7" s="1"/>
  <c r="EI272" i="7" s="1"/>
  <c r="EI296" i="7" s="1"/>
  <c r="EI320" i="7" s="1"/>
  <c r="EI344" i="7" s="1"/>
  <c r="EI368" i="7" s="1"/>
  <c r="EI392" i="7" s="1"/>
  <c r="EI416" i="7" s="1"/>
  <c r="EI440" i="7" s="1"/>
  <c r="EI464" i="7" s="1"/>
  <c r="EI488" i="7" s="1"/>
  <c r="EI512" i="7" s="1"/>
  <c r="EI536" i="7" s="1"/>
  <c r="EI560" i="7" s="1"/>
  <c r="EI584" i="7" s="1"/>
  <c r="EI608" i="7" s="1"/>
  <c r="EI632" i="7" s="1"/>
  <c r="EI656" i="7" s="1"/>
  <c r="EI680" i="7" s="1"/>
  <c r="EI704" i="7" s="1"/>
  <c r="EI728" i="7" s="1"/>
  <c r="AP25" i="9"/>
  <c r="GH29" i="7" s="1"/>
  <c r="GH53" i="7" s="1"/>
  <c r="GH77" i="7" s="1"/>
  <c r="GH101" i="7" s="1"/>
  <c r="GH125" i="7" s="1"/>
  <c r="GH149" i="7" s="1"/>
  <c r="GH173" i="7" s="1"/>
  <c r="GH197" i="7" s="1"/>
  <c r="GH221" i="7" s="1"/>
  <c r="GH245" i="7" s="1"/>
  <c r="GH269" i="7" s="1"/>
  <c r="GH293" i="7" s="1"/>
  <c r="GH317" i="7" s="1"/>
  <c r="GH341" i="7" s="1"/>
  <c r="GH365" i="7" s="1"/>
  <c r="GH389" i="7" s="1"/>
  <c r="GH413" i="7" s="1"/>
  <c r="GH437" i="7" s="1"/>
  <c r="GH461" i="7" s="1"/>
  <c r="GH485" i="7" s="1"/>
  <c r="GH509" i="7" s="1"/>
  <c r="GH533" i="7" s="1"/>
  <c r="GH557" i="7" s="1"/>
  <c r="GH581" i="7" s="1"/>
  <c r="GH605" i="7" s="1"/>
  <c r="GH629" i="7" s="1"/>
  <c r="GH653" i="7" s="1"/>
  <c r="GH677" i="7" s="1"/>
  <c r="GH701" i="7" s="1"/>
  <c r="GH725" i="7" s="1"/>
  <c r="GH749" i="7" s="1"/>
  <c r="AG24" i="9"/>
  <c r="AK28" i="7" s="1"/>
  <c r="AK52" i="7" s="1"/>
  <c r="AK76" i="7" s="1"/>
  <c r="AK100" i="7" s="1"/>
  <c r="AK124" i="7" s="1"/>
  <c r="AK148" i="7" s="1"/>
  <c r="AK172" i="7" s="1"/>
  <c r="AK196" i="7" s="1"/>
  <c r="AK220" i="7" s="1"/>
  <c r="AK244" i="7" s="1"/>
  <c r="AK268" i="7" s="1"/>
  <c r="AK292" i="7" s="1"/>
  <c r="AK316" i="7" s="1"/>
  <c r="AK340" i="7" s="1"/>
  <c r="AK364" i="7" s="1"/>
  <c r="AK388" i="7" s="1"/>
  <c r="AK412" i="7" s="1"/>
  <c r="AK436" i="7" s="1"/>
  <c r="AK460" i="7" s="1"/>
  <c r="AK484" i="7" s="1"/>
  <c r="AK508" i="7" s="1"/>
  <c r="AK532" i="7" s="1"/>
  <c r="AK556" i="7" s="1"/>
  <c r="AK580" i="7" s="1"/>
  <c r="AK604" i="7" s="1"/>
  <c r="AK628" i="7" s="1"/>
  <c r="AK652" i="7" s="1"/>
  <c r="AK676" i="7" s="1"/>
  <c r="AK700" i="7" s="1"/>
  <c r="AK724" i="7" s="1"/>
  <c r="AK748" i="7" s="1"/>
  <c r="AL27" i="9"/>
  <c r="DR31" i="7" s="1"/>
  <c r="DR55" i="7" s="1"/>
  <c r="DR79" i="7" s="1"/>
  <c r="DR103" i="7" s="1"/>
  <c r="DR127" i="7" s="1"/>
  <c r="DR151" i="7" s="1"/>
  <c r="DR175" i="7" s="1"/>
  <c r="DR199" i="7" s="1"/>
  <c r="DR223" i="7" s="1"/>
  <c r="DR247" i="7" s="1"/>
  <c r="DR271" i="7" s="1"/>
  <c r="DR295" i="7" s="1"/>
  <c r="DR319" i="7" s="1"/>
  <c r="DR343" i="7" s="1"/>
  <c r="DR367" i="7" s="1"/>
  <c r="DR391" i="7" s="1"/>
  <c r="DR415" i="7" s="1"/>
  <c r="DR439" i="7" s="1"/>
  <c r="DR463" i="7" s="1"/>
  <c r="DR487" i="7" s="1"/>
  <c r="DR511" i="7" s="1"/>
  <c r="DR535" i="7" s="1"/>
  <c r="DR559" i="7" s="1"/>
  <c r="DR583" i="7" s="1"/>
  <c r="DR607" i="7" s="1"/>
  <c r="DR631" i="7" s="1"/>
  <c r="DR655" i="7" s="1"/>
  <c r="DR679" i="7" s="1"/>
  <c r="DR703" i="7" s="1"/>
  <c r="DR727" i="7" s="1"/>
  <c r="DR751" i="7" s="1"/>
  <c r="AP16" i="9"/>
  <c r="GH20" i="7" s="1"/>
  <c r="GH44" i="7" s="1"/>
  <c r="GH68" i="7" s="1"/>
  <c r="GH92" i="7" s="1"/>
  <c r="GH116" i="7" s="1"/>
  <c r="GH140" i="7" s="1"/>
  <c r="GH164" i="7" s="1"/>
  <c r="GH188" i="7" s="1"/>
  <c r="GH212" i="7" s="1"/>
  <c r="GH236" i="7" s="1"/>
  <c r="GH260" i="7" s="1"/>
  <c r="GH284" i="7" s="1"/>
  <c r="GH308" i="7" s="1"/>
  <c r="GH332" i="7" s="1"/>
  <c r="GH356" i="7" s="1"/>
  <c r="GH380" i="7" s="1"/>
  <c r="GH404" i="7" s="1"/>
  <c r="GH428" i="7" s="1"/>
  <c r="GH452" i="7" s="1"/>
  <c r="GH476" i="7" s="1"/>
  <c r="GH500" i="7" s="1"/>
  <c r="GH524" i="7" s="1"/>
  <c r="GH548" i="7" s="1"/>
  <c r="GH572" i="7" s="1"/>
  <c r="GH596" i="7" s="1"/>
  <c r="GH620" i="7" s="1"/>
  <c r="GH644" i="7" s="1"/>
  <c r="GH668" i="7" s="1"/>
  <c r="GH692" i="7" s="1"/>
  <c r="GH716" i="7" s="1"/>
  <c r="GH740" i="7" s="1"/>
  <c r="AH26" i="9"/>
  <c r="BB30" i="7" s="1"/>
  <c r="BB54" i="7" s="1"/>
  <c r="BB78" i="7" s="1"/>
  <c r="BB102" i="7" s="1"/>
  <c r="BB126" i="7" s="1"/>
  <c r="BB150" i="7" s="1"/>
  <c r="BB174" i="7" s="1"/>
  <c r="BB198" i="7" s="1"/>
  <c r="BB222" i="7" s="1"/>
  <c r="BB246" i="7" s="1"/>
  <c r="BB270" i="7" s="1"/>
  <c r="BB294" i="7" s="1"/>
  <c r="BB318" i="7" s="1"/>
  <c r="BB342" i="7" s="1"/>
  <c r="BB366" i="7" s="1"/>
  <c r="BB390" i="7" s="1"/>
  <c r="BB414" i="7" s="1"/>
  <c r="BB438" i="7" s="1"/>
  <c r="BB462" i="7" s="1"/>
  <c r="BB486" i="7" s="1"/>
  <c r="BB510" i="7" s="1"/>
  <c r="BB534" i="7" s="1"/>
  <c r="BB558" i="7" s="1"/>
  <c r="BB582" i="7" s="1"/>
  <c r="BB606" i="7" s="1"/>
  <c r="BB630" i="7" s="1"/>
  <c r="BB654" i="7" s="1"/>
  <c r="BB678" i="7" s="1"/>
  <c r="BB702" i="7" s="1"/>
  <c r="BB726" i="7" s="1"/>
  <c r="AL15" i="9"/>
  <c r="DR19" i="7" s="1"/>
  <c r="DR43" i="7" s="1"/>
  <c r="DR67" i="7" s="1"/>
  <c r="DR91" i="7" s="1"/>
  <c r="DR115" i="7" s="1"/>
  <c r="DR139" i="7" s="1"/>
  <c r="DR163" i="7" s="1"/>
  <c r="DR187" i="7" s="1"/>
  <c r="DR211" i="7" s="1"/>
  <c r="DR235" i="7" s="1"/>
  <c r="DR259" i="7" s="1"/>
  <c r="DR283" i="7" s="1"/>
  <c r="DR307" i="7" s="1"/>
  <c r="DR331" i="7" s="1"/>
  <c r="DR355" i="7" s="1"/>
  <c r="DR379" i="7" s="1"/>
  <c r="DR403" i="7" s="1"/>
  <c r="DR427" i="7" s="1"/>
  <c r="DR451" i="7" s="1"/>
  <c r="DR475" i="7" s="1"/>
  <c r="DR499" i="7" s="1"/>
  <c r="DR523" i="7" s="1"/>
  <c r="DR547" i="7" s="1"/>
  <c r="DR571" i="7" s="1"/>
  <c r="DR595" i="7" s="1"/>
  <c r="DR619" i="7" s="1"/>
  <c r="DR643" i="7" s="1"/>
  <c r="DR667" i="7" s="1"/>
  <c r="DR691" i="7" s="1"/>
  <c r="DR715" i="7" s="1"/>
  <c r="DR739" i="7" s="1"/>
  <c r="AO7" i="9"/>
  <c r="FQ11" i="7" s="1"/>
  <c r="FQ35" i="7" s="1"/>
  <c r="FQ59" i="7" s="1"/>
  <c r="FQ83" i="7" s="1"/>
  <c r="FQ107" i="7" s="1"/>
  <c r="FQ131" i="7" s="1"/>
  <c r="FQ155" i="7" s="1"/>
  <c r="FQ179" i="7" s="1"/>
  <c r="FQ203" i="7" s="1"/>
  <c r="FQ227" i="7" s="1"/>
  <c r="FQ251" i="7" s="1"/>
  <c r="FQ275" i="7" s="1"/>
  <c r="FQ299" i="7" s="1"/>
  <c r="FQ323" i="7" s="1"/>
  <c r="FQ347" i="7" s="1"/>
  <c r="FQ371" i="7" s="1"/>
  <c r="FQ395" i="7" s="1"/>
  <c r="FQ419" i="7" s="1"/>
  <c r="FQ443" i="7" s="1"/>
  <c r="FQ467" i="7" s="1"/>
  <c r="FQ491" i="7" s="1"/>
  <c r="FQ515" i="7" s="1"/>
  <c r="FQ539" i="7" s="1"/>
  <c r="FQ563" i="7" s="1"/>
  <c r="FQ587" i="7" s="1"/>
  <c r="FQ611" i="7" s="1"/>
  <c r="FQ635" i="7" s="1"/>
  <c r="FQ659" i="7" s="1"/>
  <c r="FQ683" i="7" s="1"/>
  <c r="FQ707" i="7" s="1"/>
  <c r="AL25" i="9"/>
  <c r="DR29" i="7" s="1"/>
  <c r="DR53" i="7" s="1"/>
  <c r="DR77" i="7" s="1"/>
  <c r="DR101" i="7" s="1"/>
  <c r="DR125" i="7" s="1"/>
  <c r="DR149" i="7" s="1"/>
  <c r="DR173" i="7" s="1"/>
  <c r="DR197" i="7" s="1"/>
  <c r="DR221" i="7" s="1"/>
  <c r="DR245" i="7" s="1"/>
  <c r="DR269" i="7" s="1"/>
  <c r="DR293" i="7" s="1"/>
  <c r="DR317" i="7" s="1"/>
  <c r="DR341" i="7" s="1"/>
  <c r="DR365" i="7" s="1"/>
  <c r="DR389" i="7" s="1"/>
  <c r="DR413" i="7" s="1"/>
  <c r="DR437" i="7" s="1"/>
  <c r="DR461" i="7" s="1"/>
  <c r="DR485" i="7" s="1"/>
  <c r="DR509" i="7" s="1"/>
  <c r="DR533" i="7" s="1"/>
  <c r="DR557" i="7" s="1"/>
  <c r="DR581" i="7" s="1"/>
  <c r="DR605" i="7" s="1"/>
  <c r="DR629" i="7" s="1"/>
  <c r="DR653" i="7" s="1"/>
  <c r="DR677" i="7" s="1"/>
  <c r="DR701" i="7" s="1"/>
  <c r="DR725" i="7" s="1"/>
  <c r="DR749" i="7" s="1"/>
  <c r="AM25" i="9"/>
  <c r="EI29" i="7" s="1"/>
  <c r="EI53" i="7" s="1"/>
  <c r="EI77" i="7" s="1"/>
  <c r="EI101" i="7" s="1"/>
  <c r="EI125" i="7" s="1"/>
  <c r="EI149" i="7" s="1"/>
  <c r="EI173" i="7" s="1"/>
  <c r="EI197" i="7" s="1"/>
  <c r="EI221" i="7" s="1"/>
  <c r="EI245" i="7" s="1"/>
  <c r="EI269" i="7" s="1"/>
  <c r="EI293" i="7" s="1"/>
  <c r="EI317" i="7" s="1"/>
  <c r="EI341" i="7" s="1"/>
  <c r="EI365" i="7" s="1"/>
  <c r="EI389" i="7" s="1"/>
  <c r="EI413" i="7" s="1"/>
  <c r="EI437" i="7" s="1"/>
  <c r="EI461" i="7" s="1"/>
  <c r="EI485" i="7" s="1"/>
  <c r="EI509" i="7" s="1"/>
  <c r="EI533" i="7" s="1"/>
  <c r="EI557" i="7" s="1"/>
  <c r="EI581" i="7" s="1"/>
  <c r="EI605" i="7" s="1"/>
  <c r="EI629" i="7" s="1"/>
  <c r="EI653" i="7" s="1"/>
  <c r="EI677" i="7" s="1"/>
  <c r="EI701" i="7" s="1"/>
  <c r="EI725" i="7" s="1"/>
  <c r="AF25" i="9"/>
  <c r="T29" i="7" s="1"/>
  <c r="T53" i="7" s="1"/>
  <c r="T77" i="7" s="1"/>
  <c r="T101" i="7" s="1"/>
  <c r="T125" i="7" s="1"/>
  <c r="T149" i="7" s="1"/>
  <c r="T173" i="7" s="1"/>
  <c r="T197" i="7" s="1"/>
  <c r="T221" i="7" s="1"/>
  <c r="T245" i="7" s="1"/>
  <c r="T269" i="7" s="1"/>
  <c r="T293" i="7" s="1"/>
  <c r="T317" i="7" s="1"/>
  <c r="T341" i="7" s="1"/>
  <c r="T365" i="7" s="1"/>
  <c r="T389" i="7" s="1"/>
  <c r="T413" i="7" s="1"/>
  <c r="T437" i="7" s="1"/>
  <c r="T461" i="7" s="1"/>
  <c r="T485" i="7" s="1"/>
  <c r="T509" i="7" s="1"/>
  <c r="T533" i="7" s="1"/>
  <c r="T557" i="7" s="1"/>
  <c r="T581" i="7" s="1"/>
  <c r="T605" i="7" s="1"/>
  <c r="T629" i="7" s="1"/>
  <c r="T653" i="7" s="1"/>
  <c r="T677" i="7" s="1"/>
  <c r="AN9" i="9"/>
  <c r="EZ13" i="7" s="1"/>
  <c r="EZ37" i="7" s="1"/>
  <c r="EZ61" i="7" s="1"/>
  <c r="EZ85" i="7" s="1"/>
  <c r="EZ109" i="7" s="1"/>
  <c r="EZ133" i="7" s="1"/>
  <c r="EZ157" i="7" s="1"/>
  <c r="EZ181" i="7" s="1"/>
  <c r="EZ205" i="7" s="1"/>
  <c r="EZ229" i="7" s="1"/>
  <c r="EZ253" i="7" s="1"/>
  <c r="EZ277" i="7" s="1"/>
  <c r="EZ301" i="7" s="1"/>
  <c r="EZ325" i="7" s="1"/>
  <c r="EZ349" i="7" s="1"/>
  <c r="EZ373" i="7" s="1"/>
  <c r="EZ397" i="7" s="1"/>
  <c r="EZ421" i="7" s="1"/>
  <c r="EZ445" i="7" s="1"/>
  <c r="EZ469" i="7" s="1"/>
  <c r="EZ493" i="7" s="1"/>
  <c r="EZ517" i="7" s="1"/>
  <c r="EZ541" i="7" s="1"/>
  <c r="EZ565" i="7" s="1"/>
  <c r="EZ589" i="7" s="1"/>
  <c r="EZ613" i="7" s="1"/>
  <c r="EZ637" i="7" s="1"/>
  <c r="EZ661" i="7" s="1"/>
  <c r="EZ685" i="7" s="1"/>
  <c r="EZ709" i="7" s="1"/>
  <c r="EZ733" i="7" s="1"/>
  <c r="AL5" i="9"/>
  <c r="DR9" i="7" s="1"/>
  <c r="DT9" i="7" s="1"/>
  <c r="AM8" i="9"/>
  <c r="EI12" i="7" s="1"/>
  <c r="EI36" i="7" s="1"/>
  <c r="EI60" i="7" s="1"/>
  <c r="EI84" i="7" s="1"/>
  <c r="EI108" i="7" s="1"/>
  <c r="EI132" i="7" s="1"/>
  <c r="EI156" i="7" s="1"/>
  <c r="EI180" i="7" s="1"/>
  <c r="EI204" i="7" s="1"/>
  <c r="EI228" i="7" s="1"/>
  <c r="EI252" i="7" s="1"/>
  <c r="EI276" i="7" s="1"/>
  <c r="EI300" i="7" s="1"/>
  <c r="EI324" i="7" s="1"/>
  <c r="EI348" i="7" s="1"/>
  <c r="EI372" i="7" s="1"/>
  <c r="EI396" i="7" s="1"/>
  <c r="EI420" i="7" s="1"/>
  <c r="EI444" i="7" s="1"/>
  <c r="EI468" i="7" s="1"/>
  <c r="EI492" i="7" s="1"/>
  <c r="EI516" i="7" s="1"/>
  <c r="EI540" i="7" s="1"/>
  <c r="EI564" i="7" s="1"/>
  <c r="EI588" i="7" s="1"/>
  <c r="EI612" i="7" s="1"/>
  <c r="EI636" i="7" s="1"/>
  <c r="EI660" i="7" s="1"/>
  <c r="EI684" i="7" s="1"/>
  <c r="EI708" i="7" s="1"/>
  <c r="AH24" i="9"/>
  <c r="BB28" i="7" s="1"/>
  <c r="BB52" i="7" s="1"/>
  <c r="BB76" i="7" s="1"/>
  <c r="BB100" i="7" s="1"/>
  <c r="BB124" i="7" s="1"/>
  <c r="BB148" i="7" s="1"/>
  <c r="BB172" i="7" s="1"/>
  <c r="BB196" i="7" s="1"/>
  <c r="BB220" i="7" s="1"/>
  <c r="BB244" i="7" s="1"/>
  <c r="BB268" i="7" s="1"/>
  <c r="BB292" i="7" s="1"/>
  <c r="BB316" i="7" s="1"/>
  <c r="BB340" i="7" s="1"/>
  <c r="BB364" i="7" s="1"/>
  <c r="BB388" i="7" s="1"/>
  <c r="BB412" i="7" s="1"/>
  <c r="BB436" i="7" s="1"/>
  <c r="BB460" i="7" s="1"/>
  <c r="BB484" i="7" s="1"/>
  <c r="BB508" i="7" s="1"/>
  <c r="BB532" i="7" s="1"/>
  <c r="BB556" i="7" s="1"/>
  <c r="BB580" i="7" s="1"/>
  <c r="BB604" i="7" s="1"/>
  <c r="BB628" i="7" s="1"/>
  <c r="BB652" i="7" s="1"/>
  <c r="BB676" i="7" s="1"/>
  <c r="BB700" i="7" s="1"/>
  <c r="BB724" i="7" s="1"/>
  <c r="AK26" i="9"/>
  <c r="DA30" i="7" s="1"/>
  <c r="DA54" i="7" s="1"/>
  <c r="DA78" i="7" s="1"/>
  <c r="DA102" i="7" s="1"/>
  <c r="DA126" i="7" s="1"/>
  <c r="DA150" i="7" s="1"/>
  <c r="DA174" i="7" s="1"/>
  <c r="DA198" i="7" s="1"/>
  <c r="DA222" i="7" s="1"/>
  <c r="DA246" i="7" s="1"/>
  <c r="DA270" i="7" s="1"/>
  <c r="DA294" i="7" s="1"/>
  <c r="DA318" i="7" s="1"/>
  <c r="DA342" i="7" s="1"/>
  <c r="DA366" i="7" s="1"/>
  <c r="DA390" i="7" s="1"/>
  <c r="DA414" i="7" s="1"/>
  <c r="DA438" i="7" s="1"/>
  <c r="DA462" i="7" s="1"/>
  <c r="DA486" i="7" s="1"/>
  <c r="DA510" i="7" s="1"/>
  <c r="DA534" i="7" s="1"/>
  <c r="DA558" i="7" s="1"/>
  <c r="DA582" i="7" s="1"/>
  <c r="DA606" i="7" s="1"/>
  <c r="DA630" i="7" s="1"/>
  <c r="DA654" i="7" s="1"/>
  <c r="DA678" i="7" s="1"/>
  <c r="DA702" i="7" s="1"/>
  <c r="DA726" i="7" s="1"/>
  <c r="DA750" i="7" s="1"/>
  <c r="AG19" i="9"/>
  <c r="AK23" i="7" s="1"/>
  <c r="AK47" i="7" s="1"/>
  <c r="AK71" i="7" s="1"/>
  <c r="AK95" i="7" s="1"/>
  <c r="AK119" i="7" s="1"/>
  <c r="AK143" i="7" s="1"/>
  <c r="AK167" i="7" s="1"/>
  <c r="AK191" i="7" s="1"/>
  <c r="AK215" i="7" s="1"/>
  <c r="AK239" i="7" s="1"/>
  <c r="AK263" i="7" s="1"/>
  <c r="AK287" i="7" s="1"/>
  <c r="AK311" i="7" s="1"/>
  <c r="AK335" i="7" s="1"/>
  <c r="AK359" i="7" s="1"/>
  <c r="AK383" i="7" s="1"/>
  <c r="AK407" i="7" s="1"/>
  <c r="AK431" i="7" s="1"/>
  <c r="AK455" i="7" s="1"/>
  <c r="AK479" i="7" s="1"/>
  <c r="AK503" i="7" s="1"/>
  <c r="AK527" i="7" s="1"/>
  <c r="AK551" i="7" s="1"/>
  <c r="AK575" i="7" s="1"/>
  <c r="AK599" i="7" s="1"/>
  <c r="AK623" i="7" s="1"/>
  <c r="AK647" i="7" s="1"/>
  <c r="AK671" i="7" s="1"/>
  <c r="AK695" i="7" s="1"/>
  <c r="AK719" i="7" s="1"/>
  <c r="AK743" i="7" s="1"/>
  <c r="AJ27" i="9"/>
  <c r="CJ31" i="7" s="1"/>
  <c r="CJ55" i="7" s="1"/>
  <c r="CJ79" i="7" s="1"/>
  <c r="CJ103" i="7" s="1"/>
  <c r="CJ127" i="7" s="1"/>
  <c r="CJ151" i="7" s="1"/>
  <c r="CJ175" i="7" s="1"/>
  <c r="CJ199" i="7" s="1"/>
  <c r="CJ223" i="7" s="1"/>
  <c r="CJ247" i="7" s="1"/>
  <c r="CJ271" i="7" s="1"/>
  <c r="CJ295" i="7" s="1"/>
  <c r="CJ319" i="7" s="1"/>
  <c r="CJ343" i="7" s="1"/>
  <c r="CJ367" i="7" s="1"/>
  <c r="CJ391" i="7" s="1"/>
  <c r="CJ415" i="7" s="1"/>
  <c r="CJ439" i="7" s="1"/>
  <c r="CJ463" i="7" s="1"/>
  <c r="CJ487" i="7" s="1"/>
  <c r="CJ511" i="7" s="1"/>
  <c r="CJ535" i="7" s="1"/>
  <c r="CJ559" i="7" s="1"/>
  <c r="CJ583" i="7" s="1"/>
  <c r="CJ607" i="7" s="1"/>
  <c r="CJ631" i="7" s="1"/>
  <c r="CJ655" i="7" s="1"/>
  <c r="CJ679" i="7" s="1"/>
  <c r="CJ703" i="7" s="1"/>
  <c r="CJ727" i="7" s="1"/>
  <c r="AP7" i="9"/>
  <c r="GH11" i="7" s="1"/>
  <c r="GH35" i="7" s="1"/>
  <c r="GH59" i="7" s="1"/>
  <c r="GH83" i="7" s="1"/>
  <c r="GH107" i="7" s="1"/>
  <c r="GH131" i="7" s="1"/>
  <c r="GH155" i="7" s="1"/>
  <c r="GH179" i="7" s="1"/>
  <c r="GH203" i="7" s="1"/>
  <c r="GH227" i="7" s="1"/>
  <c r="GH251" i="7" s="1"/>
  <c r="GH275" i="7" s="1"/>
  <c r="GH299" i="7" s="1"/>
  <c r="GH323" i="7" s="1"/>
  <c r="GH347" i="7" s="1"/>
  <c r="GH371" i="7" s="1"/>
  <c r="GH395" i="7" s="1"/>
  <c r="GH419" i="7" s="1"/>
  <c r="GH443" i="7" s="1"/>
  <c r="GH467" i="7" s="1"/>
  <c r="GH491" i="7" s="1"/>
  <c r="GH515" i="7" s="1"/>
  <c r="GH539" i="7" s="1"/>
  <c r="GH563" i="7" s="1"/>
  <c r="GH587" i="7" s="1"/>
  <c r="GH611" i="7" s="1"/>
  <c r="GH635" i="7" s="1"/>
  <c r="GH659" i="7" s="1"/>
  <c r="GH683" i="7" s="1"/>
  <c r="GH707" i="7" s="1"/>
  <c r="GH731" i="7" s="1"/>
  <c r="AK21" i="9"/>
  <c r="DA25" i="7" s="1"/>
  <c r="DA49" i="7" s="1"/>
  <c r="DA73" i="7" s="1"/>
  <c r="DA97" i="7" s="1"/>
  <c r="DA121" i="7" s="1"/>
  <c r="DA145" i="7" s="1"/>
  <c r="DA169" i="7" s="1"/>
  <c r="DA193" i="7" s="1"/>
  <c r="DA217" i="7" s="1"/>
  <c r="DA241" i="7" s="1"/>
  <c r="DA265" i="7" s="1"/>
  <c r="DA289" i="7" s="1"/>
  <c r="DA313" i="7" s="1"/>
  <c r="DA337" i="7" s="1"/>
  <c r="DA361" i="7" s="1"/>
  <c r="DA385" i="7" s="1"/>
  <c r="DA409" i="7" s="1"/>
  <c r="DA433" i="7" s="1"/>
  <c r="DA457" i="7" s="1"/>
  <c r="DA481" i="7" s="1"/>
  <c r="DA505" i="7" s="1"/>
  <c r="DA529" i="7" s="1"/>
  <c r="DA553" i="7" s="1"/>
  <c r="DA577" i="7" s="1"/>
  <c r="DA601" i="7" s="1"/>
  <c r="DA625" i="7" s="1"/>
  <c r="DA649" i="7" s="1"/>
  <c r="DA673" i="7" s="1"/>
  <c r="DA697" i="7" s="1"/>
  <c r="DA721" i="7" s="1"/>
  <c r="DA745" i="7" s="1"/>
  <c r="AJ18" i="9"/>
  <c r="CJ22" i="7" s="1"/>
  <c r="CJ46" i="7" s="1"/>
  <c r="CJ70" i="7" s="1"/>
  <c r="CJ94" i="7" s="1"/>
  <c r="CJ118" i="7" s="1"/>
  <c r="CJ142" i="7" s="1"/>
  <c r="CJ166" i="7" s="1"/>
  <c r="CJ190" i="7" s="1"/>
  <c r="CJ214" i="7" s="1"/>
  <c r="CJ238" i="7" s="1"/>
  <c r="CJ262" i="7" s="1"/>
  <c r="CJ286" i="7" s="1"/>
  <c r="CJ310" i="7" s="1"/>
  <c r="CJ334" i="7" s="1"/>
  <c r="CJ358" i="7" s="1"/>
  <c r="CJ382" i="7" s="1"/>
  <c r="CJ406" i="7" s="1"/>
  <c r="CJ430" i="7" s="1"/>
  <c r="CJ454" i="7" s="1"/>
  <c r="CJ478" i="7" s="1"/>
  <c r="CJ502" i="7" s="1"/>
  <c r="CJ526" i="7" s="1"/>
  <c r="CJ550" i="7" s="1"/>
  <c r="CJ574" i="7" s="1"/>
  <c r="CJ598" i="7" s="1"/>
  <c r="CJ622" i="7" s="1"/>
  <c r="CJ646" i="7" s="1"/>
  <c r="CJ670" i="7" s="1"/>
  <c r="CJ694" i="7" s="1"/>
  <c r="CJ718" i="7" s="1"/>
  <c r="AJ15" i="9"/>
  <c r="CJ19" i="7" s="1"/>
  <c r="CJ43" i="7" s="1"/>
  <c r="CJ67" i="7" s="1"/>
  <c r="CJ91" i="7" s="1"/>
  <c r="CJ115" i="7" s="1"/>
  <c r="CJ139" i="7" s="1"/>
  <c r="CJ163" i="7" s="1"/>
  <c r="CJ187" i="7" s="1"/>
  <c r="CJ211" i="7" s="1"/>
  <c r="CJ235" i="7" s="1"/>
  <c r="CJ259" i="7" s="1"/>
  <c r="CJ283" i="7" s="1"/>
  <c r="CJ307" i="7" s="1"/>
  <c r="CJ331" i="7" s="1"/>
  <c r="CJ355" i="7" s="1"/>
  <c r="CJ379" i="7" s="1"/>
  <c r="CJ403" i="7" s="1"/>
  <c r="CJ427" i="7" s="1"/>
  <c r="CJ451" i="7" s="1"/>
  <c r="CJ475" i="7" s="1"/>
  <c r="CJ499" i="7" s="1"/>
  <c r="CJ523" i="7" s="1"/>
  <c r="CJ547" i="7" s="1"/>
  <c r="CJ571" i="7" s="1"/>
  <c r="CJ595" i="7" s="1"/>
  <c r="CJ619" i="7" s="1"/>
  <c r="CJ643" i="7" s="1"/>
  <c r="CJ667" i="7" s="1"/>
  <c r="CJ691" i="7" s="1"/>
  <c r="CJ715" i="7" s="1"/>
  <c r="AN18" i="9"/>
  <c r="EZ22" i="7" s="1"/>
  <c r="EZ46" i="7" s="1"/>
  <c r="EZ70" i="7" s="1"/>
  <c r="EZ94" i="7" s="1"/>
  <c r="EZ118" i="7" s="1"/>
  <c r="EZ142" i="7" s="1"/>
  <c r="EZ166" i="7" s="1"/>
  <c r="EZ190" i="7" s="1"/>
  <c r="EZ214" i="7" s="1"/>
  <c r="EZ238" i="7" s="1"/>
  <c r="EZ262" i="7" s="1"/>
  <c r="EZ286" i="7" s="1"/>
  <c r="EZ310" i="7" s="1"/>
  <c r="EZ334" i="7" s="1"/>
  <c r="EZ358" i="7" s="1"/>
  <c r="EZ382" i="7" s="1"/>
  <c r="EZ406" i="7" s="1"/>
  <c r="EZ430" i="7" s="1"/>
  <c r="EZ454" i="7" s="1"/>
  <c r="EZ478" i="7" s="1"/>
  <c r="EZ502" i="7" s="1"/>
  <c r="EZ526" i="7" s="1"/>
  <c r="EZ550" i="7" s="1"/>
  <c r="EZ574" i="7" s="1"/>
  <c r="EZ598" i="7" s="1"/>
  <c r="EZ622" i="7" s="1"/>
  <c r="EZ646" i="7" s="1"/>
  <c r="EZ670" i="7" s="1"/>
  <c r="EZ694" i="7" s="1"/>
  <c r="EZ718" i="7" s="1"/>
  <c r="EZ742" i="7" s="1"/>
  <c r="AK23" i="9"/>
  <c r="DA27" i="7" s="1"/>
  <c r="DA51" i="7" s="1"/>
  <c r="DA75" i="7" s="1"/>
  <c r="DA99" i="7" s="1"/>
  <c r="DA123" i="7" s="1"/>
  <c r="DA147" i="7" s="1"/>
  <c r="DA171" i="7" s="1"/>
  <c r="DA195" i="7" s="1"/>
  <c r="DA219" i="7" s="1"/>
  <c r="DA243" i="7" s="1"/>
  <c r="DA267" i="7" s="1"/>
  <c r="DA291" i="7" s="1"/>
  <c r="DA315" i="7" s="1"/>
  <c r="DA339" i="7" s="1"/>
  <c r="DA363" i="7" s="1"/>
  <c r="DA387" i="7" s="1"/>
  <c r="DA411" i="7" s="1"/>
  <c r="DA435" i="7" s="1"/>
  <c r="DA459" i="7" s="1"/>
  <c r="DA483" i="7" s="1"/>
  <c r="DA507" i="7" s="1"/>
  <c r="DA531" i="7" s="1"/>
  <c r="DA555" i="7" s="1"/>
  <c r="DA579" i="7" s="1"/>
  <c r="DA603" i="7" s="1"/>
  <c r="DA627" i="7" s="1"/>
  <c r="DA651" i="7" s="1"/>
  <c r="DA675" i="7" s="1"/>
  <c r="DA699" i="7" s="1"/>
  <c r="DA723" i="7" s="1"/>
  <c r="DA747" i="7" s="1"/>
  <c r="AN12" i="9"/>
  <c r="EZ16" i="7" s="1"/>
  <c r="EZ40" i="7" s="1"/>
  <c r="EZ64" i="7" s="1"/>
  <c r="EZ88" i="7" s="1"/>
  <c r="EZ112" i="7" s="1"/>
  <c r="EZ136" i="7" s="1"/>
  <c r="EZ160" i="7" s="1"/>
  <c r="EZ184" i="7" s="1"/>
  <c r="EZ208" i="7" s="1"/>
  <c r="EZ232" i="7" s="1"/>
  <c r="EZ256" i="7" s="1"/>
  <c r="EZ280" i="7" s="1"/>
  <c r="EZ304" i="7" s="1"/>
  <c r="EZ328" i="7" s="1"/>
  <c r="EZ352" i="7" s="1"/>
  <c r="EZ376" i="7" s="1"/>
  <c r="EZ400" i="7" s="1"/>
  <c r="EZ424" i="7" s="1"/>
  <c r="EZ448" i="7" s="1"/>
  <c r="EZ472" i="7" s="1"/>
  <c r="EZ496" i="7" s="1"/>
  <c r="EZ520" i="7" s="1"/>
  <c r="EZ544" i="7" s="1"/>
  <c r="EZ568" i="7" s="1"/>
  <c r="EZ592" i="7" s="1"/>
  <c r="EZ616" i="7" s="1"/>
  <c r="EZ640" i="7" s="1"/>
  <c r="EZ664" i="7" s="1"/>
  <c r="EZ688" i="7" s="1"/>
  <c r="EZ712" i="7" s="1"/>
  <c r="EZ736" i="7" s="1"/>
  <c r="AG15" i="9"/>
  <c r="AK19" i="7" s="1"/>
  <c r="AK43" i="7" s="1"/>
  <c r="AK67" i="7" s="1"/>
  <c r="AK91" i="7" s="1"/>
  <c r="AK115" i="7" s="1"/>
  <c r="AK139" i="7" s="1"/>
  <c r="AK163" i="7" s="1"/>
  <c r="AK187" i="7" s="1"/>
  <c r="AK211" i="7" s="1"/>
  <c r="AK235" i="7" s="1"/>
  <c r="AK259" i="7" s="1"/>
  <c r="AK283" i="7" s="1"/>
  <c r="AK307" i="7" s="1"/>
  <c r="AK331" i="7" s="1"/>
  <c r="AK355" i="7" s="1"/>
  <c r="AK379" i="7" s="1"/>
  <c r="AK403" i="7" s="1"/>
  <c r="AK427" i="7" s="1"/>
  <c r="AK451" i="7" s="1"/>
  <c r="AK475" i="7" s="1"/>
  <c r="AK499" i="7" s="1"/>
  <c r="AK523" i="7" s="1"/>
  <c r="AK547" i="7" s="1"/>
  <c r="AK571" i="7" s="1"/>
  <c r="AK595" i="7" s="1"/>
  <c r="AK619" i="7" s="1"/>
  <c r="AK643" i="7" s="1"/>
  <c r="AK667" i="7" s="1"/>
  <c r="AK691" i="7" s="1"/>
  <c r="AK715" i="7" s="1"/>
  <c r="AK739" i="7" s="1"/>
  <c r="AP27" i="9"/>
  <c r="GH31" i="7" s="1"/>
  <c r="GH55" i="7" s="1"/>
  <c r="GH79" i="7" s="1"/>
  <c r="GH103" i="7" s="1"/>
  <c r="GH127" i="7" s="1"/>
  <c r="GH151" i="7" s="1"/>
  <c r="GH175" i="7" s="1"/>
  <c r="GH199" i="7" s="1"/>
  <c r="GH223" i="7" s="1"/>
  <c r="GH247" i="7" s="1"/>
  <c r="GH271" i="7" s="1"/>
  <c r="GH295" i="7" s="1"/>
  <c r="GH319" i="7" s="1"/>
  <c r="GH343" i="7" s="1"/>
  <c r="GH367" i="7" s="1"/>
  <c r="GH391" i="7" s="1"/>
  <c r="GH415" i="7" s="1"/>
  <c r="GH439" i="7" s="1"/>
  <c r="GH463" i="7" s="1"/>
  <c r="GH487" i="7" s="1"/>
  <c r="GH511" i="7" s="1"/>
  <c r="GH535" i="7" s="1"/>
  <c r="GH559" i="7" s="1"/>
  <c r="GH583" i="7" s="1"/>
  <c r="GH607" i="7" s="1"/>
  <c r="GH631" i="7" s="1"/>
  <c r="GH655" i="7" s="1"/>
  <c r="GH679" i="7" s="1"/>
  <c r="GH703" i="7" s="1"/>
  <c r="GH727" i="7" s="1"/>
  <c r="GH751" i="7" s="1"/>
  <c r="AN23" i="9"/>
  <c r="EZ27" i="7" s="1"/>
  <c r="EZ51" i="7" s="1"/>
  <c r="EZ75" i="7" s="1"/>
  <c r="EZ99" i="7" s="1"/>
  <c r="EZ123" i="7" s="1"/>
  <c r="EZ147" i="7" s="1"/>
  <c r="EZ171" i="7" s="1"/>
  <c r="EZ195" i="7" s="1"/>
  <c r="EZ219" i="7" s="1"/>
  <c r="EZ243" i="7" s="1"/>
  <c r="EZ267" i="7" s="1"/>
  <c r="EZ291" i="7" s="1"/>
  <c r="EZ315" i="7" s="1"/>
  <c r="EZ339" i="7" s="1"/>
  <c r="EZ363" i="7" s="1"/>
  <c r="EZ387" i="7" s="1"/>
  <c r="EZ411" i="7" s="1"/>
  <c r="EZ435" i="7" s="1"/>
  <c r="EZ459" i="7" s="1"/>
  <c r="EZ483" i="7" s="1"/>
  <c r="EZ507" i="7" s="1"/>
  <c r="EZ531" i="7" s="1"/>
  <c r="EZ555" i="7" s="1"/>
  <c r="EZ579" i="7" s="1"/>
  <c r="EZ603" i="7" s="1"/>
  <c r="EZ627" i="7" s="1"/>
  <c r="EZ651" i="7" s="1"/>
  <c r="EZ675" i="7" s="1"/>
  <c r="EZ699" i="7" s="1"/>
  <c r="EZ723" i="7" s="1"/>
  <c r="EZ747" i="7" s="1"/>
  <c r="AN10" i="9"/>
  <c r="EZ14" i="7" s="1"/>
  <c r="EZ38" i="7" s="1"/>
  <c r="EZ62" i="7" s="1"/>
  <c r="EZ86" i="7" s="1"/>
  <c r="EZ110" i="7" s="1"/>
  <c r="EZ134" i="7" s="1"/>
  <c r="EZ158" i="7" s="1"/>
  <c r="EZ182" i="7" s="1"/>
  <c r="EZ206" i="7" s="1"/>
  <c r="EZ230" i="7" s="1"/>
  <c r="EZ254" i="7" s="1"/>
  <c r="EZ278" i="7" s="1"/>
  <c r="EZ302" i="7" s="1"/>
  <c r="EZ326" i="7" s="1"/>
  <c r="EZ350" i="7" s="1"/>
  <c r="EZ374" i="7" s="1"/>
  <c r="EZ398" i="7" s="1"/>
  <c r="EZ422" i="7" s="1"/>
  <c r="EZ446" i="7" s="1"/>
  <c r="EZ470" i="7" s="1"/>
  <c r="EZ494" i="7" s="1"/>
  <c r="EZ518" i="7" s="1"/>
  <c r="EZ542" i="7" s="1"/>
  <c r="EZ566" i="7" s="1"/>
  <c r="EZ590" i="7" s="1"/>
  <c r="EZ614" i="7" s="1"/>
  <c r="EZ638" i="7" s="1"/>
  <c r="EZ662" i="7" s="1"/>
  <c r="EZ686" i="7" s="1"/>
  <c r="EZ710" i="7" s="1"/>
  <c r="EZ734" i="7" s="1"/>
  <c r="AH15" i="9"/>
  <c r="BB19" i="7" s="1"/>
  <c r="BB43" i="7" s="1"/>
  <c r="BB67" i="7" s="1"/>
  <c r="BB91" i="7" s="1"/>
  <c r="BB115" i="7" s="1"/>
  <c r="BB139" i="7" s="1"/>
  <c r="BB163" i="7" s="1"/>
  <c r="BB187" i="7" s="1"/>
  <c r="BB211" i="7" s="1"/>
  <c r="BB235" i="7" s="1"/>
  <c r="BB259" i="7" s="1"/>
  <c r="BB283" i="7" s="1"/>
  <c r="BB307" i="7" s="1"/>
  <c r="BB331" i="7" s="1"/>
  <c r="BB355" i="7" s="1"/>
  <c r="BB379" i="7" s="1"/>
  <c r="BB403" i="7" s="1"/>
  <c r="BB427" i="7" s="1"/>
  <c r="BB451" i="7" s="1"/>
  <c r="BB475" i="7" s="1"/>
  <c r="BB499" i="7" s="1"/>
  <c r="BB523" i="7" s="1"/>
  <c r="BB547" i="7" s="1"/>
  <c r="BB571" i="7" s="1"/>
  <c r="BB595" i="7" s="1"/>
  <c r="BB619" i="7" s="1"/>
  <c r="BB643" i="7" s="1"/>
  <c r="BB667" i="7" s="1"/>
  <c r="BB691" i="7" s="1"/>
  <c r="BB715" i="7" s="1"/>
  <c r="AL28" i="9"/>
  <c r="DR32" i="7" s="1"/>
  <c r="DR56" i="7" s="1"/>
  <c r="DR80" i="7" s="1"/>
  <c r="DR104" i="7" s="1"/>
  <c r="DR128" i="7" s="1"/>
  <c r="DR152" i="7" s="1"/>
  <c r="DR176" i="7" s="1"/>
  <c r="DR200" i="7" s="1"/>
  <c r="DR224" i="7" s="1"/>
  <c r="DR248" i="7" s="1"/>
  <c r="DR272" i="7" s="1"/>
  <c r="DR296" i="7" s="1"/>
  <c r="DR320" i="7" s="1"/>
  <c r="DR344" i="7" s="1"/>
  <c r="DR368" i="7" s="1"/>
  <c r="DR392" i="7" s="1"/>
  <c r="DR416" i="7" s="1"/>
  <c r="DR440" i="7" s="1"/>
  <c r="DR464" i="7" s="1"/>
  <c r="DR488" i="7" s="1"/>
  <c r="DR512" i="7" s="1"/>
  <c r="DR536" i="7" s="1"/>
  <c r="DR560" i="7" s="1"/>
  <c r="DR584" i="7" s="1"/>
  <c r="DR608" i="7" s="1"/>
  <c r="DR632" i="7" s="1"/>
  <c r="DR656" i="7" s="1"/>
  <c r="DR680" i="7" s="1"/>
  <c r="DR704" i="7" s="1"/>
  <c r="DR728" i="7" s="1"/>
  <c r="DR752" i="7" s="1"/>
  <c r="AJ17" i="9"/>
  <c r="CJ21" i="7" s="1"/>
  <c r="CJ45" i="7" s="1"/>
  <c r="CJ69" i="7" s="1"/>
  <c r="CJ93" i="7" s="1"/>
  <c r="CJ117" i="7" s="1"/>
  <c r="CJ141" i="7" s="1"/>
  <c r="CJ165" i="7" s="1"/>
  <c r="CJ189" i="7" s="1"/>
  <c r="CJ213" i="7" s="1"/>
  <c r="CJ237" i="7" s="1"/>
  <c r="CJ261" i="7" s="1"/>
  <c r="CJ285" i="7" s="1"/>
  <c r="CJ309" i="7" s="1"/>
  <c r="CJ333" i="7" s="1"/>
  <c r="CJ357" i="7" s="1"/>
  <c r="CJ381" i="7" s="1"/>
  <c r="CJ405" i="7" s="1"/>
  <c r="CJ429" i="7" s="1"/>
  <c r="CJ453" i="7" s="1"/>
  <c r="CJ477" i="7" s="1"/>
  <c r="CJ501" i="7" s="1"/>
  <c r="CJ525" i="7" s="1"/>
  <c r="CJ549" i="7" s="1"/>
  <c r="CJ573" i="7" s="1"/>
  <c r="CJ597" i="7" s="1"/>
  <c r="CJ621" i="7" s="1"/>
  <c r="CJ645" i="7" s="1"/>
  <c r="CJ669" i="7" s="1"/>
  <c r="CJ693" i="7" s="1"/>
  <c r="CJ717" i="7" s="1"/>
  <c r="AP17" i="9"/>
  <c r="GH21" i="7" s="1"/>
  <c r="GH45" i="7" s="1"/>
  <c r="GH69" i="7" s="1"/>
  <c r="GH93" i="7" s="1"/>
  <c r="GH117" i="7" s="1"/>
  <c r="GH141" i="7" s="1"/>
  <c r="GH165" i="7" s="1"/>
  <c r="GH189" i="7" s="1"/>
  <c r="GH213" i="7" s="1"/>
  <c r="GH237" i="7" s="1"/>
  <c r="GH261" i="7" s="1"/>
  <c r="GH285" i="7" s="1"/>
  <c r="GH309" i="7" s="1"/>
  <c r="GH333" i="7" s="1"/>
  <c r="GH357" i="7" s="1"/>
  <c r="GH381" i="7" s="1"/>
  <c r="GH405" i="7" s="1"/>
  <c r="GH429" i="7" s="1"/>
  <c r="GH453" i="7" s="1"/>
  <c r="GH477" i="7" s="1"/>
  <c r="GH501" i="7" s="1"/>
  <c r="GH525" i="7" s="1"/>
  <c r="GH549" i="7" s="1"/>
  <c r="GH573" i="7" s="1"/>
  <c r="GH597" i="7" s="1"/>
  <c r="GH621" i="7" s="1"/>
  <c r="GH645" i="7" s="1"/>
  <c r="GH669" i="7" s="1"/>
  <c r="GH693" i="7" s="1"/>
  <c r="GH717" i="7" s="1"/>
  <c r="GH741" i="7" s="1"/>
  <c r="AH14" i="9"/>
  <c r="BB18" i="7" s="1"/>
  <c r="BB42" i="7" s="1"/>
  <c r="BB66" i="7" s="1"/>
  <c r="BB90" i="7" s="1"/>
  <c r="BB114" i="7" s="1"/>
  <c r="BB138" i="7" s="1"/>
  <c r="BB162" i="7" s="1"/>
  <c r="BB186" i="7" s="1"/>
  <c r="BB210" i="7" s="1"/>
  <c r="BB234" i="7" s="1"/>
  <c r="BB258" i="7" s="1"/>
  <c r="BB282" i="7" s="1"/>
  <c r="BB306" i="7" s="1"/>
  <c r="BB330" i="7" s="1"/>
  <c r="BB354" i="7" s="1"/>
  <c r="BB378" i="7" s="1"/>
  <c r="BB402" i="7" s="1"/>
  <c r="BB426" i="7" s="1"/>
  <c r="BB450" i="7" s="1"/>
  <c r="BB474" i="7" s="1"/>
  <c r="BB498" i="7" s="1"/>
  <c r="BB522" i="7" s="1"/>
  <c r="BB546" i="7" s="1"/>
  <c r="BB570" i="7" s="1"/>
  <c r="BB594" i="7" s="1"/>
  <c r="BB618" i="7" s="1"/>
  <c r="BB642" i="7" s="1"/>
  <c r="BB666" i="7" s="1"/>
  <c r="BB690" i="7" s="1"/>
  <c r="BB714" i="7" s="1"/>
  <c r="AP14" i="9"/>
  <c r="GH18" i="7" s="1"/>
  <c r="GH42" i="7" s="1"/>
  <c r="GH66" i="7" s="1"/>
  <c r="GH90" i="7" s="1"/>
  <c r="GH114" i="7" s="1"/>
  <c r="GH138" i="7" s="1"/>
  <c r="GH162" i="7" s="1"/>
  <c r="GH186" i="7" s="1"/>
  <c r="GH210" i="7" s="1"/>
  <c r="GH234" i="7" s="1"/>
  <c r="GH258" i="7" s="1"/>
  <c r="GH282" i="7" s="1"/>
  <c r="GH306" i="7" s="1"/>
  <c r="GH330" i="7" s="1"/>
  <c r="GH354" i="7" s="1"/>
  <c r="GH378" i="7" s="1"/>
  <c r="GH402" i="7" s="1"/>
  <c r="GH426" i="7" s="1"/>
  <c r="GH450" i="7" s="1"/>
  <c r="GH474" i="7" s="1"/>
  <c r="GH498" i="7" s="1"/>
  <c r="GH522" i="7" s="1"/>
  <c r="GH546" i="7" s="1"/>
  <c r="GH570" i="7" s="1"/>
  <c r="GH594" i="7" s="1"/>
  <c r="GH618" i="7" s="1"/>
  <c r="GH642" i="7" s="1"/>
  <c r="GH666" i="7" s="1"/>
  <c r="GH690" i="7" s="1"/>
  <c r="GH714" i="7" s="1"/>
  <c r="GH738" i="7" s="1"/>
  <c r="AP19" i="9"/>
  <c r="GH23" i="7" s="1"/>
  <c r="GH47" i="7" s="1"/>
  <c r="GH71" i="7" s="1"/>
  <c r="GH95" i="7" s="1"/>
  <c r="GH119" i="7" s="1"/>
  <c r="GH143" i="7" s="1"/>
  <c r="GH167" i="7" s="1"/>
  <c r="GH191" i="7" s="1"/>
  <c r="GH215" i="7" s="1"/>
  <c r="GH239" i="7" s="1"/>
  <c r="GH263" i="7" s="1"/>
  <c r="GH287" i="7" s="1"/>
  <c r="GH311" i="7" s="1"/>
  <c r="GH335" i="7" s="1"/>
  <c r="GH359" i="7" s="1"/>
  <c r="GH383" i="7" s="1"/>
  <c r="GH407" i="7" s="1"/>
  <c r="GH431" i="7" s="1"/>
  <c r="GH455" i="7" s="1"/>
  <c r="GH479" i="7" s="1"/>
  <c r="GH503" i="7" s="1"/>
  <c r="GH527" i="7" s="1"/>
  <c r="GH551" i="7" s="1"/>
  <c r="GH575" i="7" s="1"/>
  <c r="GH599" i="7" s="1"/>
  <c r="GH623" i="7" s="1"/>
  <c r="GH647" i="7" s="1"/>
  <c r="GH671" i="7" s="1"/>
  <c r="GH695" i="7" s="1"/>
  <c r="GH719" i="7" s="1"/>
  <c r="GH743" i="7" s="1"/>
  <c r="AL10" i="9"/>
  <c r="DR14" i="7" s="1"/>
  <c r="DR38" i="7" s="1"/>
  <c r="DR62" i="7" s="1"/>
  <c r="DR86" i="7" s="1"/>
  <c r="DR110" i="7" s="1"/>
  <c r="DR134" i="7" s="1"/>
  <c r="DR158" i="7" s="1"/>
  <c r="DR182" i="7" s="1"/>
  <c r="DR206" i="7" s="1"/>
  <c r="DR230" i="7" s="1"/>
  <c r="DR254" i="7" s="1"/>
  <c r="DR278" i="7" s="1"/>
  <c r="DR302" i="7" s="1"/>
  <c r="DR326" i="7" s="1"/>
  <c r="DR350" i="7" s="1"/>
  <c r="DR374" i="7" s="1"/>
  <c r="DR398" i="7" s="1"/>
  <c r="DR422" i="7" s="1"/>
  <c r="DR446" i="7" s="1"/>
  <c r="DR470" i="7" s="1"/>
  <c r="DR494" i="7" s="1"/>
  <c r="DR518" i="7" s="1"/>
  <c r="DR542" i="7" s="1"/>
  <c r="DR566" i="7" s="1"/>
  <c r="DR590" i="7" s="1"/>
  <c r="DR614" i="7" s="1"/>
  <c r="DR638" i="7" s="1"/>
  <c r="DR662" i="7" s="1"/>
  <c r="DR686" i="7" s="1"/>
  <c r="DR710" i="7" s="1"/>
  <c r="DR734" i="7" s="1"/>
  <c r="AO5" i="9"/>
  <c r="FQ9" i="7" s="1"/>
  <c r="AK24" i="9"/>
  <c r="DA28" i="7" s="1"/>
  <c r="DA52" i="7" s="1"/>
  <c r="DA76" i="7" s="1"/>
  <c r="DA100" i="7" s="1"/>
  <c r="DA124" i="7" s="1"/>
  <c r="DA148" i="7" s="1"/>
  <c r="DA172" i="7" s="1"/>
  <c r="DA196" i="7" s="1"/>
  <c r="DA220" i="7" s="1"/>
  <c r="DA244" i="7" s="1"/>
  <c r="DA268" i="7" s="1"/>
  <c r="DA292" i="7" s="1"/>
  <c r="DA316" i="7" s="1"/>
  <c r="DA340" i="7" s="1"/>
  <c r="DA364" i="7" s="1"/>
  <c r="DA388" i="7" s="1"/>
  <c r="DA412" i="7" s="1"/>
  <c r="DA436" i="7" s="1"/>
  <c r="DA460" i="7" s="1"/>
  <c r="DA484" i="7" s="1"/>
  <c r="DA508" i="7" s="1"/>
  <c r="DA532" i="7" s="1"/>
  <c r="DA556" i="7" s="1"/>
  <c r="DA580" i="7" s="1"/>
  <c r="DA604" i="7" s="1"/>
  <c r="DA628" i="7" s="1"/>
  <c r="DA652" i="7" s="1"/>
  <c r="DA676" i="7" s="1"/>
  <c r="DA700" i="7" s="1"/>
  <c r="DA724" i="7" s="1"/>
  <c r="DA748" i="7" s="1"/>
  <c r="AJ20" i="9"/>
  <c r="CJ24" i="7" s="1"/>
  <c r="CJ48" i="7" s="1"/>
  <c r="CJ72" i="7" s="1"/>
  <c r="CJ96" i="7" s="1"/>
  <c r="CJ120" i="7" s="1"/>
  <c r="CJ144" i="7" s="1"/>
  <c r="CJ168" i="7" s="1"/>
  <c r="CJ192" i="7" s="1"/>
  <c r="CJ216" i="7" s="1"/>
  <c r="CJ240" i="7" s="1"/>
  <c r="CJ264" i="7" s="1"/>
  <c r="CJ288" i="7" s="1"/>
  <c r="CJ312" i="7" s="1"/>
  <c r="CJ336" i="7" s="1"/>
  <c r="CJ360" i="7" s="1"/>
  <c r="CJ384" i="7" s="1"/>
  <c r="CJ408" i="7" s="1"/>
  <c r="CJ432" i="7" s="1"/>
  <c r="CJ456" i="7" s="1"/>
  <c r="CJ480" i="7" s="1"/>
  <c r="CJ504" i="7" s="1"/>
  <c r="CJ528" i="7" s="1"/>
  <c r="CJ552" i="7" s="1"/>
  <c r="CJ576" i="7" s="1"/>
  <c r="CJ600" i="7" s="1"/>
  <c r="CJ624" i="7" s="1"/>
  <c r="CJ648" i="7" s="1"/>
  <c r="CJ672" i="7" s="1"/>
  <c r="CJ696" i="7" s="1"/>
  <c r="CJ720" i="7" s="1"/>
  <c r="AO15" i="9"/>
  <c r="FQ19" i="7" s="1"/>
  <c r="FQ43" i="7" s="1"/>
  <c r="FQ67" i="7" s="1"/>
  <c r="FQ91" i="7" s="1"/>
  <c r="FQ115" i="7" s="1"/>
  <c r="FQ139" i="7" s="1"/>
  <c r="FQ163" i="7" s="1"/>
  <c r="FQ187" i="7" s="1"/>
  <c r="FQ211" i="7" s="1"/>
  <c r="FQ235" i="7" s="1"/>
  <c r="FQ259" i="7" s="1"/>
  <c r="FQ283" i="7" s="1"/>
  <c r="FQ307" i="7" s="1"/>
  <c r="FQ331" i="7" s="1"/>
  <c r="FQ355" i="7" s="1"/>
  <c r="FQ379" i="7" s="1"/>
  <c r="FQ403" i="7" s="1"/>
  <c r="FQ427" i="7" s="1"/>
  <c r="FQ451" i="7" s="1"/>
  <c r="FQ475" i="7" s="1"/>
  <c r="FQ499" i="7" s="1"/>
  <c r="FQ523" i="7" s="1"/>
  <c r="FQ547" i="7" s="1"/>
  <c r="FQ571" i="7" s="1"/>
  <c r="FQ595" i="7" s="1"/>
  <c r="FQ619" i="7" s="1"/>
  <c r="FQ643" i="7" s="1"/>
  <c r="FQ667" i="7" s="1"/>
  <c r="FQ691" i="7" s="1"/>
  <c r="FQ715" i="7" s="1"/>
  <c r="AP21" i="9"/>
  <c r="GH25" i="7" s="1"/>
  <c r="GH49" i="7" s="1"/>
  <c r="GH73" i="7" s="1"/>
  <c r="GH97" i="7" s="1"/>
  <c r="GH121" i="7" s="1"/>
  <c r="GH145" i="7" s="1"/>
  <c r="GH169" i="7" s="1"/>
  <c r="GH193" i="7" s="1"/>
  <c r="GH217" i="7" s="1"/>
  <c r="GH241" i="7" s="1"/>
  <c r="GH265" i="7" s="1"/>
  <c r="GH289" i="7" s="1"/>
  <c r="GH313" i="7" s="1"/>
  <c r="GH337" i="7" s="1"/>
  <c r="GH361" i="7" s="1"/>
  <c r="GH385" i="7" s="1"/>
  <c r="GH409" i="7" s="1"/>
  <c r="GH433" i="7" s="1"/>
  <c r="GH457" i="7" s="1"/>
  <c r="GH481" i="7" s="1"/>
  <c r="GH505" i="7" s="1"/>
  <c r="GH529" i="7" s="1"/>
  <c r="GH553" i="7" s="1"/>
  <c r="GH577" i="7" s="1"/>
  <c r="GH601" i="7" s="1"/>
  <c r="GH625" i="7" s="1"/>
  <c r="GH649" i="7" s="1"/>
  <c r="GH673" i="7" s="1"/>
  <c r="GH697" i="7" s="1"/>
  <c r="GH721" i="7" s="1"/>
  <c r="GH745" i="7" s="1"/>
  <c r="AK15" i="9"/>
  <c r="DA19" i="7" s="1"/>
  <c r="DA43" i="7" s="1"/>
  <c r="DA67" i="7" s="1"/>
  <c r="DA91" i="7" s="1"/>
  <c r="DA115" i="7" s="1"/>
  <c r="DA139" i="7" s="1"/>
  <c r="DA163" i="7" s="1"/>
  <c r="DA187" i="7" s="1"/>
  <c r="DA211" i="7" s="1"/>
  <c r="DA235" i="7" s="1"/>
  <c r="DA259" i="7" s="1"/>
  <c r="DA283" i="7" s="1"/>
  <c r="DA307" i="7" s="1"/>
  <c r="DA331" i="7" s="1"/>
  <c r="DA355" i="7" s="1"/>
  <c r="DA379" i="7" s="1"/>
  <c r="DA403" i="7" s="1"/>
  <c r="DA427" i="7" s="1"/>
  <c r="DA451" i="7" s="1"/>
  <c r="DA475" i="7" s="1"/>
  <c r="DA499" i="7" s="1"/>
  <c r="DA523" i="7" s="1"/>
  <c r="DA547" i="7" s="1"/>
  <c r="DA571" i="7" s="1"/>
  <c r="DA595" i="7" s="1"/>
  <c r="DA619" i="7" s="1"/>
  <c r="DA643" i="7" s="1"/>
  <c r="DA667" i="7" s="1"/>
  <c r="DA691" i="7" s="1"/>
  <c r="DA715" i="7" s="1"/>
  <c r="DA739" i="7" s="1"/>
  <c r="AM21" i="9"/>
  <c r="EI25" i="7" s="1"/>
  <c r="EI49" i="7" s="1"/>
  <c r="EI73" i="7" s="1"/>
  <c r="EI97" i="7" s="1"/>
  <c r="EI121" i="7" s="1"/>
  <c r="EI145" i="7" s="1"/>
  <c r="EI169" i="7" s="1"/>
  <c r="EI193" i="7" s="1"/>
  <c r="EI217" i="7" s="1"/>
  <c r="EI241" i="7" s="1"/>
  <c r="EI265" i="7" s="1"/>
  <c r="EI289" i="7" s="1"/>
  <c r="EI313" i="7" s="1"/>
  <c r="EI337" i="7" s="1"/>
  <c r="EI361" i="7" s="1"/>
  <c r="EI385" i="7" s="1"/>
  <c r="EI409" i="7" s="1"/>
  <c r="EI433" i="7" s="1"/>
  <c r="EI457" i="7" s="1"/>
  <c r="EI481" i="7" s="1"/>
  <c r="EI505" i="7" s="1"/>
  <c r="EI529" i="7" s="1"/>
  <c r="EI553" i="7" s="1"/>
  <c r="EI577" i="7" s="1"/>
  <c r="EI601" i="7" s="1"/>
  <c r="EI625" i="7" s="1"/>
  <c r="EI649" i="7" s="1"/>
  <c r="EI673" i="7" s="1"/>
  <c r="EI697" i="7" s="1"/>
  <c r="EI721" i="7" s="1"/>
  <c r="AJ11" i="9"/>
  <c r="CJ15" i="7" s="1"/>
  <c r="CJ39" i="7" s="1"/>
  <c r="CJ63" i="7" s="1"/>
  <c r="CJ87" i="7" s="1"/>
  <c r="CJ111" i="7" s="1"/>
  <c r="CJ135" i="7" s="1"/>
  <c r="CJ159" i="7" s="1"/>
  <c r="CJ183" i="7" s="1"/>
  <c r="CJ207" i="7" s="1"/>
  <c r="CJ231" i="7" s="1"/>
  <c r="CJ255" i="7" s="1"/>
  <c r="CJ279" i="7" s="1"/>
  <c r="CJ303" i="7" s="1"/>
  <c r="CJ327" i="7" s="1"/>
  <c r="CJ351" i="7" s="1"/>
  <c r="CJ375" i="7" s="1"/>
  <c r="CJ399" i="7" s="1"/>
  <c r="CJ423" i="7" s="1"/>
  <c r="CJ447" i="7" s="1"/>
  <c r="CJ471" i="7" s="1"/>
  <c r="CJ495" i="7" s="1"/>
  <c r="CJ519" i="7" s="1"/>
  <c r="CJ543" i="7" s="1"/>
  <c r="CJ567" i="7" s="1"/>
  <c r="CJ591" i="7" s="1"/>
  <c r="CJ615" i="7" s="1"/>
  <c r="CJ639" i="7" s="1"/>
  <c r="CJ663" i="7" s="1"/>
  <c r="CJ687" i="7" s="1"/>
  <c r="CJ711" i="7" s="1"/>
  <c r="AM13" i="9"/>
  <c r="EI17" i="7" s="1"/>
  <c r="EI41" i="7" s="1"/>
  <c r="EI65" i="7" s="1"/>
  <c r="EI89" i="7" s="1"/>
  <c r="EI113" i="7" s="1"/>
  <c r="EI137" i="7" s="1"/>
  <c r="EI161" i="7" s="1"/>
  <c r="EI185" i="7" s="1"/>
  <c r="EI209" i="7" s="1"/>
  <c r="EI233" i="7" s="1"/>
  <c r="EI257" i="7" s="1"/>
  <c r="EI281" i="7" s="1"/>
  <c r="EI305" i="7" s="1"/>
  <c r="EI329" i="7" s="1"/>
  <c r="EI353" i="7" s="1"/>
  <c r="EI377" i="7" s="1"/>
  <c r="EI401" i="7" s="1"/>
  <c r="EI425" i="7" s="1"/>
  <c r="EI449" i="7" s="1"/>
  <c r="EI473" i="7" s="1"/>
  <c r="EI497" i="7" s="1"/>
  <c r="EI521" i="7" s="1"/>
  <c r="EI545" i="7" s="1"/>
  <c r="EI569" i="7" s="1"/>
  <c r="EI593" i="7" s="1"/>
  <c r="EI617" i="7" s="1"/>
  <c r="EI641" i="7" s="1"/>
  <c r="EI665" i="7" s="1"/>
  <c r="EI689" i="7" s="1"/>
  <c r="EI713" i="7" s="1"/>
  <c r="AH9" i="9"/>
  <c r="BB13" i="7" s="1"/>
  <c r="BB37" i="7" s="1"/>
  <c r="BB61" i="7" s="1"/>
  <c r="BB85" i="7" s="1"/>
  <c r="BB109" i="7" s="1"/>
  <c r="BB133" i="7" s="1"/>
  <c r="BB157" i="7" s="1"/>
  <c r="BB181" i="7" s="1"/>
  <c r="BB205" i="7" s="1"/>
  <c r="BB229" i="7" s="1"/>
  <c r="BB253" i="7" s="1"/>
  <c r="BB277" i="7" s="1"/>
  <c r="BB301" i="7" s="1"/>
  <c r="BB325" i="7" s="1"/>
  <c r="BB349" i="7" s="1"/>
  <c r="BB373" i="7" s="1"/>
  <c r="BB397" i="7" s="1"/>
  <c r="BB421" i="7" s="1"/>
  <c r="BB445" i="7" s="1"/>
  <c r="BB469" i="7" s="1"/>
  <c r="BB493" i="7" s="1"/>
  <c r="BB517" i="7" s="1"/>
  <c r="BB541" i="7" s="1"/>
  <c r="BB565" i="7" s="1"/>
  <c r="BB589" i="7" s="1"/>
  <c r="BB613" i="7" s="1"/>
  <c r="BB637" i="7" s="1"/>
  <c r="BB661" i="7" s="1"/>
  <c r="BB685" i="7" s="1"/>
  <c r="BB709" i="7" s="1"/>
  <c r="AM12" i="9"/>
  <c r="EI16" i="7" s="1"/>
  <c r="EI40" i="7" s="1"/>
  <c r="EI64" i="7" s="1"/>
  <c r="EI88" i="7" s="1"/>
  <c r="EI112" i="7" s="1"/>
  <c r="EI136" i="7" s="1"/>
  <c r="EI160" i="7" s="1"/>
  <c r="EI184" i="7" s="1"/>
  <c r="EI208" i="7" s="1"/>
  <c r="EI232" i="7" s="1"/>
  <c r="EI256" i="7" s="1"/>
  <c r="EI280" i="7" s="1"/>
  <c r="EI304" i="7" s="1"/>
  <c r="EI328" i="7" s="1"/>
  <c r="EI352" i="7" s="1"/>
  <c r="EI376" i="7" s="1"/>
  <c r="EI400" i="7" s="1"/>
  <c r="EI424" i="7" s="1"/>
  <c r="EI448" i="7" s="1"/>
  <c r="EI472" i="7" s="1"/>
  <c r="EI496" i="7" s="1"/>
  <c r="EI520" i="7" s="1"/>
  <c r="EI544" i="7" s="1"/>
  <c r="EI568" i="7" s="1"/>
  <c r="EI592" i="7" s="1"/>
  <c r="EI616" i="7" s="1"/>
  <c r="EI640" i="7" s="1"/>
  <c r="EI664" i="7" s="1"/>
  <c r="EI688" i="7" s="1"/>
  <c r="EI712" i="7" s="1"/>
  <c r="AK16" i="9"/>
  <c r="DA20" i="7" s="1"/>
  <c r="DA44" i="7" s="1"/>
  <c r="DA68" i="7" s="1"/>
  <c r="DA92" i="7" s="1"/>
  <c r="DA116" i="7" s="1"/>
  <c r="DA140" i="7" s="1"/>
  <c r="DA164" i="7" s="1"/>
  <c r="DA188" i="7" s="1"/>
  <c r="DA212" i="7" s="1"/>
  <c r="DA236" i="7" s="1"/>
  <c r="DA260" i="7" s="1"/>
  <c r="DA284" i="7" s="1"/>
  <c r="DA308" i="7" s="1"/>
  <c r="DA332" i="7" s="1"/>
  <c r="DA356" i="7" s="1"/>
  <c r="DA380" i="7" s="1"/>
  <c r="DA404" i="7" s="1"/>
  <c r="DA428" i="7" s="1"/>
  <c r="DA452" i="7" s="1"/>
  <c r="DA476" i="7" s="1"/>
  <c r="DA500" i="7" s="1"/>
  <c r="DA524" i="7" s="1"/>
  <c r="DA548" i="7" s="1"/>
  <c r="DA572" i="7" s="1"/>
  <c r="DA596" i="7" s="1"/>
  <c r="DA620" i="7" s="1"/>
  <c r="DA644" i="7" s="1"/>
  <c r="DA668" i="7" s="1"/>
  <c r="DA692" i="7" s="1"/>
  <c r="DA716" i="7" s="1"/>
  <c r="DA740" i="7" s="1"/>
  <c r="AP12" i="9"/>
  <c r="GH16" i="7" s="1"/>
  <c r="GH40" i="7" s="1"/>
  <c r="GH64" i="7" s="1"/>
  <c r="GH88" i="7" s="1"/>
  <c r="GH112" i="7" s="1"/>
  <c r="GH136" i="7" s="1"/>
  <c r="GH160" i="7" s="1"/>
  <c r="GH184" i="7" s="1"/>
  <c r="GH208" i="7" s="1"/>
  <c r="GH232" i="7" s="1"/>
  <c r="GH256" i="7" s="1"/>
  <c r="GH280" i="7" s="1"/>
  <c r="GH304" i="7" s="1"/>
  <c r="GH328" i="7" s="1"/>
  <c r="GH352" i="7" s="1"/>
  <c r="GH376" i="7" s="1"/>
  <c r="GH400" i="7" s="1"/>
  <c r="GH424" i="7" s="1"/>
  <c r="GH448" i="7" s="1"/>
  <c r="GH472" i="7" s="1"/>
  <c r="GH496" i="7" s="1"/>
  <c r="GH520" i="7" s="1"/>
  <c r="GH544" i="7" s="1"/>
  <c r="GH568" i="7" s="1"/>
  <c r="GH592" i="7" s="1"/>
  <c r="GH616" i="7" s="1"/>
  <c r="GH640" i="7" s="1"/>
  <c r="GH664" i="7" s="1"/>
  <c r="GH688" i="7" s="1"/>
  <c r="GH712" i="7" s="1"/>
  <c r="GH736" i="7" s="1"/>
  <c r="AH20" i="9"/>
  <c r="BB24" i="7" s="1"/>
  <c r="BB48" i="7" s="1"/>
  <c r="BB72" i="7" s="1"/>
  <c r="BB96" i="7" s="1"/>
  <c r="BB120" i="7" s="1"/>
  <c r="BB144" i="7" s="1"/>
  <c r="BB168" i="7" s="1"/>
  <c r="BB192" i="7" s="1"/>
  <c r="BB216" i="7" s="1"/>
  <c r="BB240" i="7" s="1"/>
  <c r="BB264" i="7" s="1"/>
  <c r="BB288" i="7" s="1"/>
  <c r="BB312" i="7" s="1"/>
  <c r="BB336" i="7" s="1"/>
  <c r="BB360" i="7" s="1"/>
  <c r="BB384" i="7" s="1"/>
  <c r="BB408" i="7" s="1"/>
  <c r="BB432" i="7" s="1"/>
  <c r="BB456" i="7" s="1"/>
  <c r="BB480" i="7" s="1"/>
  <c r="BB504" i="7" s="1"/>
  <c r="BB528" i="7" s="1"/>
  <c r="BB552" i="7" s="1"/>
  <c r="BB576" i="7" s="1"/>
  <c r="BB600" i="7" s="1"/>
  <c r="BB624" i="7" s="1"/>
  <c r="BB648" i="7" s="1"/>
  <c r="BB672" i="7" s="1"/>
  <c r="BB696" i="7" s="1"/>
  <c r="BB720" i="7" s="1"/>
  <c r="AM16" i="9"/>
  <c r="EI20" i="7" s="1"/>
  <c r="EI44" i="7" s="1"/>
  <c r="EI68" i="7" s="1"/>
  <c r="EI92" i="7" s="1"/>
  <c r="EI116" i="7" s="1"/>
  <c r="EI140" i="7" s="1"/>
  <c r="EI164" i="7" s="1"/>
  <c r="EI188" i="7" s="1"/>
  <c r="EI212" i="7" s="1"/>
  <c r="EI236" i="7" s="1"/>
  <c r="EI260" i="7" s="1"/>
  <c r="EI284" i="7" s="1"/>
  <c r="EI308" i="7" s="1"/>
  <c r="EI332" i="7" s="1"/>
  <c r="EI356" i="7" s="1"/>
  <c r="EI380" i="7" s="1"/>
  <c r="EI404" i="7" s="1"/>
  <c r="EI428" i="7" s="1"/>
  <c r="EI452" i="7" s="1"/>
  <c r="EI476" i="7" s="1"/>
  <c r="EI500" i="7" s="1"/>
  <c r="EI524" i="7" s="1"/>
  <c r="EI548" i="7" s="1"/>
  <c r="EI572" i="7" s="1"/>
  <c r="EI596" i="7" s="1"/>
  <c r="EI620" i="7" s="1"/>
  <c r="EI644" i="7" s="1"/>
  <c r="EI668" i="7" s="1"/>
  <c r="EI692" i="7" s="1"/>
  <c r="EI716" i="7" s="1"/>
  <c r="AI23" i="9"/>
  <c r="BS27" i="7" s="1"/>
  <c r="BS51" i="7" s="1"/>
  <c r="BS75" i="7" s="1"/>
  <c r="BS99" i="7" s="1"/>
  <c r="BS123" i="7" s="1"/>
  <c r="BS147" i="7" s="1"/>
  <c r="BS171" i="7" s="1"/>
  <c r="BS195" i="7" s="1"/>
  <c r="BS219" i="7" s="1"/>
  <c r="BS243" i="7" s="1"/>
  <c r="BS267" i="7" s="1"/>
  <c r="BS291" i="7" s="1"/>
  <c r="BS315" i="7" s="1"/>
  <c r="BS339" i="7" s="1"/>
  <c r="BS363" i="7" s="1"/>
  <c r="BS387" i="7" s="1"/>
  <c r="BS411" i="7" s="1"/>
  <c r="BS435" i="7" s="1"/>
  <c r="BS459" i="7" s="1"/>
  <c r="BS483" i="7" s="1"/>
  <c r="BS507" i="7" s="1"/>
  <c r="BS531" i="7" s="1"/>
  <c r="BS555" i="7" s="1"/>
  <c r="BS579" i="7" s="1"/>
  <c r="BS603" i="7" s="1"/>
  <c r="BS627" i="7" s="1"/>
  <c r="BS651" i="7" s="1"/>
  <c r="BS675" i="7" s="1"/>
  <c r="BS699" i="7" s="1"/>
  <c r="BS723" i="7" s="1"/>
  <c r="BS747" i="7" s="1"/>
  <c r="AL7" i="9"/>
  <c r="DR11" i="7" s="1"/>
  <c r="DR35" i="7" s="1"/>
  <c r="DR59" i="7" s="1"/>
  <c r="DR83" i="7" s="1"/>
  <c r="DR107" i="7" s="1"/>
  <c r="DR131" i="7" s="1"/>
  <c r="DR155" i="7" s="1"/>
  <c r="DR179" i="7" s="1"/>
  <c r="DR203" i="7" s="1"/>
  <c r="DR227" i="7" s="1"/>
  <c r="DR251" i="7" s="1"/>
  <c r="DR275" i="7" s="1"/>
  <c r="DR299" i="7" s="1"/>
  <c r="DR323" i="7" s="1"/>
  <c r="DR347" i="7" s="1"/>
  <c r="DR371" i="7" s="1"/>
  <c r="DR395" i="7" s="1"/>
  <c r="DR419" i="7" s="1"/>
  <c r="DR443" i="7" s="1"/>
  <c r="DR467" i="7" s="1"/>
  <c r="DR491" i="7" s="1"/>
  <c r="DR515" i="7" s="1"/>
  <c r="DR539" i="7" s="1"/>
  <c r="DR563" i="7" s="1"/>
  <c r="DR587" i="7" s="1"/>
  <c r="DR611" i="7" s="1"/>
  <c r="DR635" i="7" s="1"/>
  <c r="DR659" i="7" s="1"/>
  <c r="DR683" i="7" s="1"/>
  <c r="DR707" i="7" s="1"/>
  <c r="DR731" i="7" s="1"/>
  <c r="AN15" i="9"/>
  <c r="EZ19" i="7" s="1"/>
  <c r="EZ43" i="7" s="1"/>
  <c r="EZ67" i="7" s="1"/>
  <c r="EZ91" i="7" s="1"/>
  <c r="EZ115" i="7" s="1"/>
  <c r="EZ139" i="7" s="1"/>
  <c r="EZ163" i="7" s="1"/>
  <c r="EZ187" i="7" s="1"/>
  <c r="EZ211" i="7" s="1"/>
  <c r="EZ235" i="7" s="1"/>
  <c r="EZ259" i="7" s="1"/>
  <c r="EZ283" i="7" s="1"/>
  <c r="EZ307" i="7" s="1"/>
  <c r="EZ331" i="7" s="1"/>
  <c r="EZ355" i="7" s="1"/>
  <c r="EZ379" i="7" s="1"/>
  <c r="EZ403" i="7" s="1"/>
  <c r="EZ427" i="7" s="1"/>
  <c r="EZ451" i="7" s="1"/>
  <c r="EZ475" i="7" s="1"/>
  <c r="EZ499" i="7" s="1"/>
  <c r="EZ523" i="7" s="1"/>
  <c r="EZ547" i="7" s="1"/>
  <c r="EZ571" i="7" s="1"/>
  <c r="EZ595" i="7" s="1"/>
  <c r="EZ619" i="7" s="1"/>
  <c r="EZ643" i="7" s="1"/>
  <c r="EZ667" i="7" s="1"/>
  <c r="EZ691" i="7" s="1"/>
  <c r="EZ715" i="7" s="1"/>
  <c r="EZ739" i="7" s="1"/>
  <c r="AL18" i="9"/>
  <c r="DR22" i="7" s="1"/>
  <c r="DR46" i="7" s="1"/>
  <c r="DR70" i="7" s="1"/>
  <c r="DR94" i="7" s="1"/>
  <c r="DR118" i="7" s="1"/>
  <c r="DR142" i="7" s="1"/>
  <c r="DR166" i="7" s="1"/>
  <c r="DR190" i="7" s="1"/>
  <c r="DR214" i="7" s="1"/>
  <c r="DR238" i="7" s="1"/>
  <c r="DR262" i="7" s="1"/>
  <c r="DR286" i="7" s="1"/>
  <c r="DR310" i="7" s="1"/>
  <c r="DR334" i="7" s="1"/>
  <c r="DR358" i="7" s="1"/>
  <c r="DR382" i="7" s="1"/>
  <c r="DR406" i="7" s="1"/>
  <c r="DR430" i="7" s="1"/>
  <c r="DR454" i="7" s="1"/>
  <c r="DR478" i="7" s="1"/>
  <c r="DR502" i="7" s="1"/>
  <c r="DR526" i="7" s="1"/>
  <c r="DR550" i="7" s="1"/>
  <c r="DR574" i="7" s="1"/>
  <c r="DR598" i="7" s="1"/>
  <c r="DR622" i="7" s="1"/>
  <c r="DR646" i="7" s="1"/>
  <c r="DR670" i="7" s="1"/>
  <c r="DR694" i="7" s="1"/>
  <c r="DR718" i="7" s="1"/>
  <c r="DR742" i="7" s="1"/>
  <c r="AG10" i="9"/>
  <c r="AK14" i="7" s="1"/>
  <c r="AK38" i="7" s="1"/>
  <c r="AK62" i="7" s="1"/>
  <c r="AK86" i="7" s="1"/>
  <c r="AK110" i="7" s="1"/>
  <c r="AK134" i="7" s="1"/>
  <c r="AK158" i="7" s="1"/>
  <c r="AK182" i="7" s="1"/>
  <c r="AK206" i="7" s="1"/>
  <c r="AK230" i="7" s="1"/>
  <c r="AK254" i="7" s="1"/>
  <c r="AK278" i="7" s="1"/>
  <c r="AK302" i="7" s="1"/>
  <c r="AK326" i="7" s="1"/>
  <c r="AK350" i="7" s="1"/>
  <c r="AK374" i="7" s="1"/>
  <c r="AK398" i="7" s="1"/>
  <c r="AK422" i="7" s="1"/>
  <c r="AK446" i="7" s="1"/>
  <c r="AK470" i="7" s="1"/>
  <c r="AK494" i="7" s="1"/>
  <c r="AK518" i="7" s="1"/>
  <c r="AK542" i="7" s="1"/>
  <c r="AK566" i="7" s="1"/>
  <c r="AK590" i="7" s="1"/>
  <c r="AK614" i="7" s="1"/>
  <c r="AK638" i="7" s="1"/>
  <c r="AK662" i="7" s="1"/>
  <c r="AK686" i="7" s="1"/>
  <c r="AK710" i="7" s="1"/>
  <c r="AK734" i="7" s="1"/>
  <c r="AN21" i="9"/>
  <c r="EZ25" i="7" s="1"/>
  <c r="EZ49" i="7" s="1"/>
  <c r="EZ73" i="7" s="1"/>
  <c r="EZ97" i="7" s="1"/>
  <c r="EZ121" i="7" s="1"/>
  <c r="EZ145" i="7" s="1"/>
  <c r="EZ169" i="7" s="1"/>
  <c r="EZ193" i="7" s="1"/>
  <c r="EZ217" i="7" s="1"/>
  <c r="EZ241" i="7" s="1"/>
  <c r="EZ265" i="7" s="1"/>
  <c r="EZ289" i="7" s="1"/>
  <c r="EZ313" i="7" s="1"/>
  <c r="EZ337" i="7" s="1"/>
  <c r="EZ361" i="7" s="1"/>
  <c r="EZ385" i="7" s="1"/>
  <c r="EZ409" i="7" s="1"/>
  <c r="EZ433" i="7" s="1"/>
  <c r="EZ457" i="7" s="1"/>
  <c r="EZ481" i="7" s="1"/>
  <c r="EZ505" i="7" s="1"/>
  <c r="EZ529" i="7" s="1"/>
  <c r="EZ553" i="7" s="1"/>
  <c r="EZ577" i="7" s="1"/>
  <c r="EZ601" i="7" s="1"/>
  <c r="EZ625" i="7" s="1"/>
  <c r="EZ649" i="7" s="1"/>
  <c r="EZ673" i="7" s="1"/>
  <c r="EZ697" i="7" s="1"/>
  <c r="EZ721" i="7" s="1"/>
  <c r="EZ745" i="7" s="1"/>
  <c r="AP22" i="9"/>
  <c r="GH26" i="7" s="1"/>
  <c r="GH50" i="7" s="1"/>
  <c r="GH74" i="7" s="1"/>
  <c r="GH98" i="7" s="1"/>
  <c r="GH122" i="7" s="1"/>
  <c r="GH146" i="7" s="1"/>
  <c r="GH170" i="7" s="1"/>
  <c r="GH194" i="7" s="1"/>
  <c r="GH218" i="7" s="1"/>
  <c r="GH242" i="7" s="1"/>
  <c r="GH266" i="7" s="1"/>
  <c r="GH290" i="7" s="1"/>
  <c r="GH314" i="7" s="1"/>
  <c r="GH338" i="7" s="1"/>
  <c r="GH362" i="7" s="1"/>
  <c r="GH386" i="7" s="1"/>
  <c r="GH410" i="7" s="1"/>
  <c r="GH434" i="7" s="1"/>
  <c r="GH458" i="7" s="1"/>
  <c r="GH482" i="7" s="1"/>
  <c r="GH506" i="7" s="1"/>
  <c r="GH530" i="7" s="1"/>
  <c r="GH554" i="7" s="1"/>
  <c r="GH578" i="7" s="1"/>
  <c r="GH602" i="7" s="1"/>
  <c r="GH626" i="7" s="1"/>
  <c r="GH650" i="7" s="1"/>
  <c r="GH674" i="7" s="1"/>
  <c r="GH698" i="7" s="1"/>
  <c r="GH722" i="7" s="1"/>
  <c r="GH746" i="7" s="1"/>
  <c r="AO16" i="9"/>
  <c r="FQ20" i="7" s="1"/>
  <c r="FQ44" i="7" s="1"/>
  <c r="FQ68" i="7" s="1"/>
  <c r="FQ92" i="7" s="1"/>
  <c r="FQ116" i="7" s="1"/>
  <c r="FQ140" i="7" s="1"/>
  <c r="FQ164" i="7" s="1"/>
  <c r="FQ188" i="7" s="1"/>
  <c r="FQ212" i="7" s="1"/>
  <c r="FQ236" i="7" s="1"/>
  <c r="FQ260" i="7" s="1"/>
  <c r="FQ284" i="7" s="1"/>
  <c r="FQ308" i="7" s="1"/>
  <c r="FQ332" i="7" s="1"/>
  <c r="FQ356" i="7" s="1"/>
  <c r="FQ380" i="7" s="1"/>
  <c r="FQ404" i="7" s="1"/>
  <c r="FQ428" i="7" s="1"/>
  <c r="FQ452" i="7" s="1"/>
  <c r="FQ476" i="7" s="1"/>
  <c r="FQ500" i="7" s="1"/>
  <c r="FQ524" i="7" s="1"/>
  <c r="FQ548" i="7" s="1"/>
  <c r="FQ572" i="7" s="1"/>
  <c r="FQ596" i="7" s="1"/>
  <c r="FQ620" i="7" s="1"/>
  <c r="FQ644" i="7" s="1"/>
  <c r="FQ668" i="7" s="1"/>
  <c r="FQ692" i="7" s="1"/>
  <c r="FQ716" i="7" s="1"/>
  <c r="AG14" i="9"/>
  <c r="AK18" i="7" s="1"/>
  <c r="AK42" i="7" s="1"/>
  <c r="AK66" i="7" s="1"/>
  <c r="AK90" i="7" s="1"/>
  <c r="AK114" i="7" s="1"/>
  <c r="AK138" i="7" s="1"/>
  <c r="AK162" i="7" s="1"/>
  <c r="AK186" i="7" s="1"/>
  <c r="AK210" i="7" s="1"/>
  <c r="AK234" i="7" s="1"/>
  <c r="AK258" i="7" s="1"/>
  <c r="AK282" i="7" s="1"/>
  <c r="AK306" i="7" s="1"/>
  <c r="AK330" i="7" s="1"/>
  <c r="AK354" i="7" s="1"/>
  <c r="AK378" i="7" s="1"/>
  <c r="AK402" i="7" s="1"/>
  <c r="AK426" i="7" s="1"/>
  <c r="AK450" i="7" s="1"/>
  <c r="AK474" i="7" s="1"/>
  <c r="AK498" i="7" s="1"/>
  <c r="AK522" i="7" s="1"/>
  <c r="AK546" i="7" s="1"/>
  <c r="AK570" i="7" s="1"/>
  <c r="AK594" i="7" s="1"/>
  <c r="AK618" i="7" s="1"/>
  <c r="AK642" i="7" s="1"/>
  <c r="AK666" i="7" s="1"/>
  <c r="AK690" i="7" s="1"/>
  <c r="AK714" i="7" s="1"/>
  <c r="AK738" i="7" s="1"/>
  <c r="AK13" i="9"/>
  <c r="DA17" i="7" s="1"/>
  <c r="DA41" i="7" s="1"/>
  <c r="DA65" i="7" s="1"/>
  <c r="DA89" i="7" s="1"/>
  <c r="DA113" i="7" s="1"/>
  <c r="DA137" i="7" s="1"/>
  <c r="DA161" i="7" s="1"/>
  <c r="DA185" i="7" s="1"/>
  <c r="DA209" i="7" s="1"/>
  <c r="DA233" i="7" s="1"/>
  <c r="DA257" i="7" s="1"/>
  <c r="DA281" i="7" s="1"/>
  <c r="DA305" i="7" s="1"/>
  <c r="DA329" i="7" s="1"/>
  <c r="DA353" i="7" s="1"/>
  <c r="DA377" i="7" s="1"/>
  <c r="DA401" i="7" s="1"/>
  <c r="DA425" i="7" s="1"/>
  <c r="DA449" i="7" s="1"/>
  <c r="DA473" i="7" s="1"/>
  <c r="DA497" i="7" s="1"/>
  <c r="DA521" i="7" s="1"/>
  <c r="DA545" i="7" s="1"/>
  <c r="DA569" i="7" s="1"/>
  <c r="DA593" i="7" s="1"/>
  <c r="DA617" i="7" s="1"/>
  <c r="DA641" i="7" s="1"/>
  <c r="DA665" i="7" s="1"/>
  <c r="DA689" i="7" s="1"/>
  <c r="DA713" i="7" s="1"/>
  <c r="DA737" i="7" s="1"/>
  <c r="AL17" i="9"/>
  <c r="DR21" i="7" s="1"/>
  <c r="DR45" i="7" s="1"/>
  <c r="DR69" i="7" s="1"/>
  <c r="DR93" i="7" s="1"/>
  <c r="DR117" i="7" s="1"/>
  <c r="DR141" i="7" s="1"/>
  <c r="DR165" i="7" s="1"/>
  <c r="DR189" i="7" s="1"/>
  <c r="DR213" i="7" s="1"/>
  <c r="DR237" i="7" s="1"/>
  <c r="DR261" i="7" s="1"/>
  <c r="DR285" i="7" s="1"/>
  <c r="DR309" i="7" s="1"/>
  <c r="DR333" i="7" s="1"/>
  <c r="DR357" i="7" s="1"/>
  <c r="DR381" i="7" s="1"/>
  <c r="DR405" i="7" s="1"/>
  <c r="DR429" i="7" s="1"/>
  <c r="DR453" i="7" s="1"/>
  <c r="DR477" i="7" s="1"/>
  <c r="DR501" i="7" s="1"/>
  <c r="DR525" i="7" s="1"/>
  <c r="DR549" i="7" s="1"/>
  <c r="DR573" i="7" s="1"/>
  <c r="DR597" i="7" s="1"/>
  <c r="DR621" i="7" s="1"/>
  <c r="DR645" i="7" s="1"/>
  <c r="DR669" i="7" s="1"/>
  <c r="DR693" i="7" s="1"/>
  <c r="DR717" i="7" s="1"/>
  <c r="DR741" i="7" s="1"/>
  <c r="AN19" i="9"/>
  <c r="EZ23" i="7" s="1"/>
  <c r="EZ47" i="7" s="1"/>
  <c r="EZ71" i="7" s="1"/>
  <c r="EZ95" i="7" s="1"/>
  <c r="EZ119" i="7" s="1"/>
  <c r="EZ143" i="7" s="1"/>
  <c r="EZ167" i="7" s="1"/>
  <c r="EZ191" i="7" s="1"/>
  <c r="EZ215" i="7" s="1"/>
  <c r="EZ239" i="7" s="1"/>
  <c r="EZ263" i="7" s="1"/>
  <c r="EZ287" i="7" s="1"/>
  <c r="EZ311" i="7" s="1"/>
  <c r="EZ335" i="7" s="1"/>
  <c r="EZ359" i="7" s="1"/>
  <c r="EZ383" i="7" s="1"/>
  <c r="EZ407" i="7" s="1"/>
  <c r="EZ431" i="7" s="1"/>
  <c r="EZ455" i="7" s="1"/>
  <c r="EZ479" i="7" s="1"/>
  <c r="EZ503" i="7" s="1"/>
  <c r="EZ527" i="7" s="1"/>
  <c r="EZ551" i="7" s="1"/>
  <c r="EZ575" i="7" s="1"/>
  <c r="EZ599" i="7" s="1"/>
  <c r="EZ623" i="7" s="1"/>
  <c r="EZ647" i="7" s="1"/>
  <c r="EZ671" i="7" s="1"/>
  <c r="EZ695" i="7" s="1"/>
  <c r="EZ719" i="7" s="1"/>
  <c r="EZ743" i="7" s="1"/>
  <c r="AP24" i="9"/>
  <c r="GH28" i="7" s="1"/>
  <c r="GH52" i="7" s="1"/>
  <c r="GH76" i="7" s="1"/>
  <c r="GH100" i="7" s="1"/>
  <c r="GH124" i="7" s="1"/>
  <c r="GH148" i="7" s="1"/>
  <c r="GH172" i="7" s="1"/>
  <c r="GH196" i="7" s="1"/>
  <c r="GH220" i="7" s="1"/>
  <c r="GH244" i="7" s="1"/>
  <c r="GH268" i="7" s="1"/>
  <c r="GH292" i="7" s="1"/>
  <c r="GH316" i="7" s="1"/>
  <c r="GH340" i="7" s="1"/>
  <c r="GH364" i="7" s="1"/>
  <c r="GH388" i="7" s="1"/>
  <c r="GH412" i="7" s="1"/>
  <c r="GH436" i="7" s="1"/>
  <c r="GH460" i="7" s="1"/>
  <c r="GH484" i="7" s="1"/>
  <c r="GH508" i="7" s="1"/>
  <c r="GH532" i="7" s="1"/>
  <c r="GH556" i="7" s="1"/>
  <c r="GH580" i="7" s="1"/>
  <c r="GH604" i="7" s="1"/>
  <c r="GH628" i="7" s="1"/>
  <c r="GH652" i="7" s="1"/>
  <c r="GH676" i="7" s="1"/>
  <c r="GH700" i="7" s="1"/>
  <c r="GH724" i="7" s="1"/>
  <c r="GH748" i="7" s="1"/>
  <c r="AN11" i="9"/>
  <c r="EZ15" i="7" s="1"/>
  <c r="EZ39" i="7" s="1"/>
  <c r="EZ63" i="7" s="1"/>
  <c r="EZ87" i="7" s="1"/>
  <c r="EZ111" i="7" s="1"/>
  <c r="EZ135" i="7" s="1"/>
  <c r="EZ159" i="7" s="1"/>
  <c r="EZ183" i="7" s="1"/>
  <c r="EZ207" i="7" s="1"/>
  <c r="EZ231" i="7" s="1"/>
  <c r="EZ255" i="7" s="1"/>
  <c r="EZ279" i="7" s="1"/>
  <c r="EZ303" i="7" s="1"/>
  <c r="EZ327" i="7" s="1"/>
  <c r="EZ351" i="7" s="1"/>
  <c r="EZ375" i="7" s="1"/>
  <c r="EZ399" i="7" s="1"/>
  <c r="EZ423" i="7" s="1"/>
  <c r="EZ447" i="7" s="1"/>
  <c r="EZ471" i="7" s="1"/>
  <c r="EZ495" i="7" s="1"/>
  <c r="EZ519" i="7" s="1"/>
  <c r="EZ543" i="7" s="1"/>
  <c r="EZ567" i="7" s="1"/>
  <c r="EZ591" i="7" s="1"/>
  <c r="EZ615" i="7" s="1"/>
  <c r="EZ639" i="7" s="1"/>
  <c r="EZ663" i="7" s="1"/>
  <c r="EZ687" i="7" s="1"/>
  <c r="EZ711" i="7" s="1"/>
  <c r="EZ735" i="7" s="1"/>
  <c r="AL16" i="9"/>
  <c r="DR20" i="7" s="1"/>
  <c r="DR44" i="7" s="1"/>
  <c r="DR68" i="7" s="1"/>
  <c r="DR92" i="7" s="1"/>
  <c r="DR116" i="7" s="1"/>
  <c r="DR140" i="7" s="1"/>
  <c r="DR164" i="7" s="1"/>
  <c r="DR188" i="7" s="1"/>
  <c r="DR212" i="7" s="1"/>
  <c r="DR236" i="7" s="1"/>
  <c r="DR260" i="7" s="1"/>
  <c r="DR284" i="7" s="1"/>
  <c r="DR308" i="7" s="1"/>
  <c r="DR332" i="7" s="1"/>
  <c r="DR356" i="7" s="1"/>
  <c r="DR380" i="7" s="1"/>
  <c r="DR404" i="7" s="1"/>
  <c r="DR428" i="7" s="1"/>
  <c r="DR452" i="7" s="1"/>
  <c r="DR476" i="7" s="1"/>
  <c r="DR500" i="7" s="1"/>
  <c r="DR524" i="7" s="1"/>
  <c r="DR548" i="7" s="1"/>
  <c r="DR572" i="7" s="1"/>
  <c r="DR596" i="7" s="1"/>
  <c r="DR620" i="7" s="1"/>
  <c r="DR644" i="7" s="1"/>
  <c r="DR668" i="7" s="1"/>
  <c r="DR692" i="7" s="1"/>
  <c r="DR716" i="7" s="1"/>
  <c r="DR740" i="7" s="1"/>
  <c r="AN20" i="9"/>
  <c r="EZ24" i="7" s="1"/>
  <c r="EZ48" i="7" s="1"/>
  <c r="EZ72" i="7" s="1"/>
  <c r="EZ96" i="7" s="1"/>
  <c r="EZ120" i="7" s="1"/>
  <c r="EZ144" i="7" s="1"/>
  <c r="EZ168" i="7" s="1"/>
  <c r="EZ192" i="7" s="1"/>
  <c r="EZ216" i="7" s="1"/>
  <c r="EZ240" i="7" s="1"/>
  <c r="EZ264" i="7" s="1"/>
  <c r="EZ288" i="7" s="1"/>
  <c r="EZ312" i="7" s="1"/>
  <c r="EZ336" i="7" s="1"/>
  <c r="EZ360" i="7" s="1"/>
  <c r="EZ384" i="7" s="1"/>
  <c r="EZ408" i="7" s="1"/>
  <c r="EZ432" i="7" s="1"/>
  <c r="EZ456" i="7" s="1"/>
  <c r="EZ480" i="7" s="1"/>
  <c r="EZ504" i="7" s="1"/>
  <c r="EZ528" i="7" s="1"/>
  <c r="EZ552" i="7" s="1"/>
  <c r="EZ576" i="7" s="1"/>
  <c r="EZ600" i="7" s="1"/>
  <c r="EZ624" i="7" s="1"/>
  <c r="EZ648" i="7" s="1"/>
  <c r="EZ672" i="7" s="1"/>
  <c r="EZ696" i="7" s="1"/>
  <c r="EZ720" i="7" s="1"/>
  <c r="EZ744" i="7" s="1"/>
  <c r="AO20" i="9"/>
  <c r="FQ24" i="7" s="1"/>
  <c r="FQ48" i="7" s="1"/>
  <c r="FQ72" i="7" s="1"/>
  <c r="FQ96" i="7" s="1"/>
  <c r="FQ120" i="7" s="1"/>
  <c r="FQ144" i="7" s="1"/>
  <c r="FQ168" i="7" s="1"/>
  <c r="FQ192" i="7" s="1"/>
  <c r="FQ216" i="7" s="1"/>
  <c r="FQ240" i="7" s="1"/>
  <c r="FQ264" i="7" s="1"/>
  <c r="FQ288" i="7" s="1"/>
  <c r="FQ312" i="7" s="1"/>
  <c r="FQ336" i="7" s="1"/>
  <c r="FQ360" i="7" s="1"/>
  <c r="FQ384" i="7" s="1"/>
  <c r="FQ408" i="7" s="1"/>
  <c r="FQ432" i="7" s="1"/>
  <c r="FQ456" i="7" s="1"/>
  <c r="FQ480" i="7" s="1"/>
  <c r="FQ504" i="7" s="1"/>
  <c r="FQ528" i="7" s="1"/>
  <c r="FQ552" i="7" s="1"/>
  <c r="FQ576" i="7" s="1"/>
  <c r="FQ600" i="7" s="1"/>
  <c r="FQ624" i="7" s="1"/>
  <c r="FQ648" i="7" s="1"/>
  <c r="FQ672" i="7" s="1"/>
  <c r="FQ696" i="7" s="1"/>
  <c r="FQ720" i="7" s="1"/>
  <c r="AH22" i="9"/>
  <c r="BB26" i="7" s="1"/>
  <c r="BB50" i="7" s="1"/>
  <c r="BB74" i="7" s="1"/>
  <c r="BB98" i="7" s="1"/>
  <c r="BB122" i="7" s="1"/>
  <c r="BB146" i="7" s="1"/>
  <c r="BB170" i="7" s="1"/>
  <c r="BB194" i="7" s="1"/>
  <c r="BB218" i="7" s="1"/>
  <c r="BB242" i="7" s="1"/>
  <c r="BB266" i="7" s="1"/>
  <c r="BB290" i="7" s="1"/>
  <c r="BB314" i="7" s="1"/>
  <c r="BB338" i="7" s="1"/>
  <c r="BB362" i="7" s="1"/>
  <c r="BB386" i="7" s="1"/>
  <c r="BB410" i="7" s="1"/>
  <c r="BB434" i="7" s="1"/>
  <c r="BB458" i="7" s="1"/>
  <c r="BB482" i="7" s="1"/>
  <c r="BB506" i="7" s="1"/>
  <c r="BB530" i="7" s="1"/>
  <c r="BB554" i="7" s="1"/>
  <c r="BB578" i="7" s="1"/>
  <c r="BB602" i="7" s="1"/>
  <c r="BB626" i="7" s="1"/>
  <c r="BB650" i="7" s="1"/>
  <c r="BB674" i="7" s="1"/>
  <c r="BB698" i="7" s="1"/>
  <c r="BB722" i="7" s="1"/>
  <c r="AO25" i="9"/>
  <c r="FQ29" i="7" s="1"/>
  <c r="FQ53" i="7" s="1"/>
  <c r="FQ77" i="7" s="1"/>
  <c r="FQ101" i="7" s="1"/>
  <c r="FQ125" i="7" s="1"/>
  <c r="FQ149" i="7" s="1"/>
  <c r="FQ173" i="7" s="1"/>
  <c r="FQ197" i="7" s="1"/>
  <c r="FQ221" i="7" s="1"/>
  <c r="FQ245" i="7" s="1"/>
  <c r="FQ269" i="7" s="1"/>
  <c r="FQ293" i="7" s="1"/>
  <c r="FQ317" i="7" s="1"/>
  <c r="FQ341" i="7" s="1"/>
  <c r="FQ365" i="7" s="1"/>
  <c r="FQ389" i="7" s="1"/>
  <c r="FQ413" i="7" s="1"/>
  <c r="FQ437" i="7" s="1"/>
  <c r="FQ461" i="7" s="1"/>
  <c r="FQ485" i="7" s="1"/>
  <c r="FQ509" i="7" s="1"/>
  <c r="FQ533" i="7" s="1"/>
  <c r="FQ557" i="7" s="1"/>
  <c r="FQ581" i="7" s="1"/>
  <c r="FQ605" i="7" s="1"/>
  <c r="FQ629" i="7" s="1"/>
  <c r="FQ653" i="7" s="1"/>
  <c r="FQ677" i="7" s="1"/>
  <c r="FQ701" i="7" s="1"/>
  <c r="FQ725" i="7" s="1"/>
  <c r="AL6" i="9"/>
  <c r="DR10" i="7" s="1"/>
  <c r="DR34" i="7" s="1"/>
  <c r="DR58" i="7" s="1"/>
  <c r="DR82" i="7" s="1"/>
  <c r="DR106" i="7" s="1"/>
  <c r="DR130" i="7" s="1"/>
  <c r="DR154" i="7" s="1"/>
  <c r="DR178" i="7" s="1"/>
  <c r="DR202" i="7" s="1"/>
  <c r="DR226" i="7" s="1"/>
  <c r="DR250" i="7" s="1"/>
  <c r="DR274" i="7" s="1"/>
  <c r="DR298" i="7" s="1"/>
  <c r="DR322" i="7" s="1"/>
  <c r="DR346" i="7" s="1"/>
  <c r="DR370" i="7" s="1"/>
  <c r="DR394" i="7" s="1"/>
  <c r="DR418" i="7" s="1"/>
  <c r="DR442" i="7" s="1"/>
  <c r="DR466" i="7" s="1"/>
  <c r="DR490" i="7" s="1"/>
  <c r="DR514" i="7" s="1"/>
  <c r="DR538" i="7" s="1"/>
  <c r="DR562" i="7" s="1"/>
  <c r="DR586" i="7" s="1"/>
  <c r="DR610" i="7" s="1"/>
  <c r="DR634" i="7" s="1"/>
  <c r="DR658" i="7" s="1"/>
  <c r="DR682" i="7" s="1"/>
  <c r="DR706" i="7" s="1"/>
  <c r="DR730" i="7" s="1"/>
  <c r="AO19" i="9"/>
  <c r="FQ23" i="7" s="1"/>
  <c r="FQ47" i="7" s="1"/>
  <c r="FQ71" i="7" s="1"/>
  <c r="FQ95" i="7" s="1"/>
  <c r="FQ119" i="7" s="1"/>
  <c r="FQ143" i="7" s="1"/>
  <c r="FQ167" i="7" s="1"/>
  <c r="FQ191" i="7" s="1"/>
  <c r="FQ215" i="7" s="1"/>
  <c r="FQ239" i="7" s="1"/>
  <c r="FQ263" i="7" s="1"/>
  <c r="FQ287" i="7" s="1"/>
  <c r="FQ311" i="7" s="1"/>
  <c r="FQ335" i="7" s="1"/>
  <c r="FQ359" i="7" s="1"/>
  <c r="FQ383" i="7" s="1"/>
  <c r="FQ407" i="7" s="1"/>
  <c r="FQ431" i="7" s="1"/>
  <c r="FQ455" i="7" s="1"/>
  <c r="FQ479" i="7" s="1"/>
  <c r="FQ503" i="7" s="1"/>
  <c r="FQ527" i="7" s="1"/>
  <c r="FQ551" i="7" s="1"/>
  <c r="FQ575" i="7" s="1"/>
  <c r="FQ599" i="7" s="1"/>
  <c r="FQ623" i="7" s="1"/>
  <c r="FQ647" i="7" s="1"/>
  <c r="FQ671" i="7" s="1"/>
  <c r="FQ695" i="7" s="1"/>
  <c r="FQ719" i="7" s="1"/>
  <c r="AN6" i="9"/>
  <c r="EZ10" i="7" s="1"/>
  <c r="EZ34" i="7" s="1"/>
  <c r="EZ58" i="7" s="1"/>
  <c r="EZ82" i="7" s="1"/>
  <c r="EZ106" i="7" s="1"/>
  <c r="EZ130" i="7" s="1"/>
  <c r="EZ154" i="7" s="1"/>
  <c r="EZ178" i="7" s="1"/>
  <c r="EZ202" i="7" s="1"/>
  <c r="EZ226" i="7" s="1"/>
  <c r="EZ250" i="7" s="1"/>
  <c r="EZ274" i="7" s="1"/>
  <c r="EZ298" i="7" s="1"/>
  <c r="EZ322" i="7" s="1"/>
  <c r="EZ346" i="7" s="1"/>
  <c r="EZ370" i="7" s="1"/>
  <c r="EZ394" i="7" s="1"/>
  <c r="EZ418" i="7" s="1"/>
  <c r="EZ442" i="7" s="1"/>
  <c r="EZ466" i="7" s="1"/>
  <c r="EZ490" i="7" s="1"/>
  <c r="EZ514" i="7" s="1"/>
  <c r="EZ538" i="7" s="1"/>
  <c r="EZ562" i="7" s="1"/>
  <c r="EZ586" i="7" s="1"/>
  <c r="EZ610" i="7" s="1"/>
  <c r="EZ634" i="7" s="1"/>
  <c r="EZ658" i="7" s="1"/>
  <c r="EZ682" i="7" s="1"/>
  <c r="EZ706" i="7" s="1"/>
  <c r="EZ730" i="7" s="1"/>
  <c r="AO14" i="9"/>
  <c r="FQ18" i="7" s="1"/>
  <c r="FQ42" i="7" s="1"/>
  <c r="FQ66" i="7" s="1"/>
  <c r="FQ90" i="7" s="1"/>
  <c r="FQ114" i="7" s="1"/>
  <c r="FQ138" i="7" s="1"/>
  <c r="FQ162" i="7" s="1"/>
  <c r="FQ186" i="7" s="1"/>
  <c r="FQ210" i="7" s="1"/>
  <c r="FQ234" i="7" s="1"/>
  <c r="FQ258" i="7" s="1"/>
  <c r="FQ282" i="7" s="1"/>
  <c r="FQ306" i="7" s="1"/>
  <c r="FQ330" i="7" s="1"/>
  <c r="FQ354" i="7" s="1"/>
  <c r="FQ378" i="7" s="1"/>
  <c r="FQ402" i="7" s="1"/>
  <c r="FQ426" i="7" s="1"/>
  <c r="FQ450" i="7" s="1"/>
  <c r="FQ474" i="7" s="1"/>
  <c r="FQ498" i="7" s="1"/>
  <c r="FQ522" i="7" s="1"/>
  <c r="FQ546" i="7" s="1"/>
  <c r="FQ570" i="7" s="1"/>
  <c r="FQ594" i="7" s="1"/>
  <c r="FQ618" i="7" s="1"/>
  <c r="FQ642" i="7" s="1"/>
  <c r="FQ666" i="7" s="1"/>
  <c r="FQ690" i="7" s="1"/>
  <c r="FQ714" i="7" s="1"/>
  <c r="AH8" i="9"/>
  <c r="BB12" i="7" s="1"/>
  <c r="BB36" i="7" s="1"/>
  <c r="BB60" i="7" s="1"/>
  <c r="BB84" i="7" s="1"/>
  <c r="BB108" i="7" s="1"/>
  <c r="BB132" i="7" s="1"/>
  <c r="BB156" i="7" s="1"/>
  <c r="BB180" i="7" s="1"/>
  <c r="BB204" i="7" s="1"/>
  <c r="BB228" i="7" s="1"/>
  <c r="BB252" i="7" s="1"/>
  <c r="BB276" i="7" s="1"/>
  <c r="BB300" i="7" s="1"/>
  <c r="BB324" i="7" s="1"/>
  <c r="BB348" i="7" s="1"/>
  <c r="BB372" i="7" s="1"/>
  <c r="BB396" i="7" s="1"/>
  <c r="BB420" i="7" s="1"/>
  <c r="BB444" i="7" s="1"/>
  <c r="BB468" i="7" s="1"/>
  <c r="BB492" i="7" s="1"/>
  <c r="BB516" i="7" s="1"/>
  <c r="BB540" i="7" s="1"/>
  <c r="BB564" i="7" s="1"/>
  <c r="BB588" i="7" s="1"/>
  <c r="BB612" i="7" s="1"/>
  <c r="BB636" i="7" s="1"/>
  <c r="BB660" i="7" s="1"/>
  <c r="BB684" i="7" s="1"/>
  <c r="BB708" i="7" s="1"/>
  <c r="AH13" i="9"/>
  <c r="BB17" i="7" s="1"/>
  <c r="BB41" i="7" s="1"/>
  <c r="BB65" i="7" s="1"/>
  <c r="BB89" i="7" s="1"/>
  <c r="BB113" i="7" s="1"/>
  <c r="BB137" i="7" s="1"/>
  <c r="BB161" i="7" s="1"/>
  <c r="BB185" i="7" s="1"/>
  <c r="BB209" i="7" s="1"/>
  <c r="BB233" i="7" s="1"/>
  <c r="BB257" i="7" s="1"/>
  <c r="BB281" i="7" s="1"/>
  <c r="BB305" i="7" s="1"/>
  <c r="BB329" i="7" s="1"/>
  <c r="BB353" i="7" s="1"/>
  <c r="BB377" i="7" s="1"/>
  <c r="BB401" i="7" s="1"/>
  <c r="BB425" i="7" s="1"/>
  <c r="BB449" i="7" s="1"/>
  <c r="BB473" i="7" s="1"/>
  <c r="BB497" i="7" s="1"/>
  <c r="BB521" i="7" s="1"/>
  <c r="BB545" i="7" s="1"/>
  <c r="BB569" i="7" s="1"/>
  <c r="BB593" i="7" s="1"/>
  <c r="BB617" i="7" s="1"/>
  <c r="BB641" i="7" s="1"/>
  <c r="BB665" i="7" s="1"/>
  <c r="BB689" i="7" s="1"/>
  <c r="BB713" i="7" s="1"/>
  <c r="AJ13" i="9"/>
  <c r="CJ17" i="7" s="1"/>
  <c r="CJ41" i="7" s="1"/>
  <c r="CJ65" i="7" s="1"/>
  <c r="CJ89" i="7" s="1"/>
  <c r="CJ113" i="7" s="1"/>
  <c r="CJ137" i="7" s="1"/>
  <c r="CJ161" i="7" s="1"/>
  <c r="CJ185" i="7" s="1"/>
  <c r="CJ209" i="7" s="1"/>
  <c r="CJ233" i="7" s="1"/>
  <c r="CJ257" i="7" s="1"/>
  <c r="CJ281" i="7" s="1"/>
  <c r="CJ305" i="7" s="1"/>
  <c r="CJ329" i="7" s="1"/>
  <c r="CJ353" i="7" s="1"/>
  <c r="CJ377" i="7" s="1"/>
  <c r="CJ401" i="7" s="1"/>
  <c r="CJ425" i="7" s="1"/>
  <c r="CJ449" i="7" s="1"/>
  <c r="CJ473" i="7" s="1"/>
  <c r="CJ497" i="7" s="1"/>
  <c r="CJ521" i="7" s="1"/>
  <c r="CJ545" i="7" s="1"/>
  <c r="CJ569" i="7" s="1"/>
  <c r="CJ593" i="7" s="1"/>
  <c r="CJ617" i="7" s="1"/>
  <c r="CJ641" i="7" s="1"/>
  <c r="CJ665" i="7" s="1"/>
  <c r="CJ689" i="7" s="1"/>
  <c r="CJ713" i="7" s="1"/>
  <c r="AL26" i="9"/>
  <c r="DR30" i="7" s="1"/>
  <c r="DR54" i="7" s="1"/>
  <c r="DR78" i="7" s="1"/>
  <c r="DR102" i="7" s="1"/>
  <c r="DR126" i="7" s="1"/>
  <c r="DR150" i="7" s="1"/>
  <c r="DR174" i="7" s="1"/>
  <c r="DR198" i="7" s="1"/>
  <c r="DR222" i="7" s="1"/>
  <c r="DR246" i="7" s="1"/>
  <c r="DR270" i="7" s="1"/>
  <c r="DR294" i="7" s="1"/>
  <c r="DR318" i="7" s="1"/>
  <c r="DR342" i="7" s="1"/>
  <c r="DR366" i="7" s="1"/>
  <c r="DR390" i="7" s="1"/>
  <c r="DR414" i="7" s="1"/>
  <c r="DR438" i="7" s="1"/>
  <c r="DR462" i="7" s="1"/>
  <c r="DR486" i="7" s="1"/>
  <c r="DR510" i="7" s="1"/>
  <c r="DR534" i="7" s="1"/>
  <c r="DR558" i="7" s="1"/>
  <c r="DR582" i="7" s="1"/>
  <c r="DR606" i="7" s="1"/>
  <c r="DR630" i="7" s="1"/>
  <c r="DR654" i="7" s="1"/>
  <c r="DR678" i="7" s="1"/>
  <c r="DR702" i="7" s="1"/>
  <c r="DR726" i="7" s="1"/>
  <c r="DR750" i="7" s="1"/>
  <c r="AG26" i="9"/>
  <c r="AK30" i="7" s="1"/>
  <c r="AK54" i="7" s="1"/>
  <c r="AK78" i="7" s="1"/>
  <c r="AK102" i="7" s="1"/>
  <c r="AK126" i="7" s="1"/>
  <c r="AK150" i="7" s="1"/>
  <c r="AK174" i="7" s="1"/>
  <c r="AK198" i="7" s="1"/>
  <c r="AK222" i="7" s="1"/>
  <c r="AK246" i="7" s="1"/>
  <c r="AK270" i="7" s="1"/>
  <c r="AK294" i="7" s="1"/>
  <c r="AK318" i="7" s="1"/>
  <c r="AK342" i="7" s="1"/>
  <c r="AK366" i="7" s="1"/>
  <c r="AK390" i="7" s="1"/>
  <c r="AK414" i="7" s="1"/>
  <c r="AK438" i="7" s="1"/>
  <c r="AK462" i="7" s="1"/>
  <c r="AK486" i="7" s="1"/>
  <c r="AK510" i="7" s="1"/>
  <c r="AK534" i="7" s="1"/>
  <c r="AK558" i="7" s="1"/>
  <c r="AK582" i="7" s="1"/>
  <c r="AK606" i="7" s="1"/>
  <c r="AK630" i="7" s="1"/>
  <c r="AK654" i="7" s="1"/>
  <c r="AK678" i="7" s="1"/>
  <c r="AK702" i="7" s="1"/>
  <c r="AK726" i="7" s="1"/>
  <c r="AK750" i="7" s="1"/>
  <c r="AG23" i="9"/>
  <c r="AK27" i="7" s="1"/>
  <c r="AK51" i="7" s="1"/>
  <c r="AK75" i="7" s="1"/>
  <c r="AK99" i="7" s="1"/>
  <c r="AK123" i="7" s="1"/>
  <c r="AK147" i="7" s="1"/>
  <c r="AK171" i="7" s="1"/>
  <c r="AK195" i="7" s="1"/>
  <c r="AK219" i="7" s="1"/>
  <c r="AK243" i="7" s="1"/>
  <c r="AK267" i="7" s="1"/>
  <c r="AK291" i="7" s="1"/>
  <c r="AK315" i="7" s="1"/>
  <c r="AK339" i="7" s="1"/>
  <c r="AK363" i="7" s="1"/>
  <c r="AK387" i="7" s="1"/>
  <c r="AK411" i="7" s="1"/>
  <c r="AK435" i="7" s="1"/>
  <c r="AK459" i="7" s="1"/>
  <c r="AK483" i="7" s="1"/>
  <c r="AK507" i="7" s="1"/>
  <c r="AK531" i="7" s="1"/>
  <c r="AK555" i="7" s="1"/>
  <c r="AK579" i="7" s="1"/>
  <c r="AK603" i="7" s="1"/>
  <c r="AK627" i="7" s="1"/>
  <c r="AK651" i="7" s="1"/>
  <c r="AK675" i="7" s="1"/>
  <c r="AK699" i="7" s="1"/>
  <c r="AK723" i="7" s="1"/>
  <c r="AK747" i="7" s="1"/>
  <c r="AM18" i="9"/>
  <c r="EI22" i="7" s="1"/>
  <c r="EI46" i="7" s="1"/>
  <c r="EI70" i="7" s="1"/>
  <c r="EI94" i="7" s="1"/>
  <c r="EI118" i="7" s="1"/>
  <c r="EI142" i="7" s="1"/>
  <c r="EI166" i="7" s="1"/>
  <c r="EI190" i="7" s="1"/>
  <c r="EI214" i="7" s="1"/>
  <c r="EI238" i="7" s="1"/>
  <c r="EI262" i="7" s="1"/>
  <c r="EI286" i="7" s="1"/>
  <c r="EI310" i="7" s="1"/>
  <c r="EI334" i="7" s="1"/>
  <c r="EI358" i="7" s="1"/>
  <c r="EI382" i="7" s="1"/>
  <c r="EI406" i="7" s="1"/>
  <c r="EI430" i="7" s="1"/>
  <c r="EI454" i="7" s="1"/>
  <c r="EI478" i="7" s="1"/>
  <c r="EI502" i="7" s="1"/>
  <c r="EI526" i="7" s="1"/>
  <c r="EI550" i="7" s="1"/>
  <c r="EI574" i="7" s="1"/>
  <c r="EI598" i="7" s="1"/>
  <c r="EI622" i="7" s="1"/>
  <c r="EI646" i="7" s="1"/>
  <c r="EI670" i="7" s="1"/>
  <c r="EI694" i="7" s="1"/>
  <c r="EI718" i="7" s="1"/>
  <c r="AP20" i="9"/>
  <c r="GH24" i="7" s="1"/>
  <c r="GH48" i="7" s="1"/>
  <c r="GH72" i="7" s="1"/>
  <c r="GH96" i="7" s="1"/>
  <c r="GH120" i="7" s="1"/>
  <c r="GH144" i="7" s="1"/>
  <c r="GH168" i="7" s="1"/>
  <c r="GH192" i="7" s="1"/>
  <c r="GH216" i="7" s="1"/>
  <c r="GH240" i="7" s="1"/>
  <c r="GH264" i="7" s="1"/>
  <c r="GH288" i="7" s="1"/>
  <c r="GH312" i="7" s="1"/>
  <c r="GH336" i="7" s="1"/>
  <c r="GH360" i="7" s="1"/>
  <c r="GH384" i="7" s="1"/>
  <c r="GH408" i="7" s="1"/>
  <c r="GH432" i="7" s="1"/>
  <c r="GH456" i="7" s="1"/>
  <c r="GH480" i="7" s="1"/>
  <c r="GH504" i="7" s="1"/>
  <c r="GH528" i="7" s="1"/>
  <c r="GH552" i="7" s="1"/>
  <c r="GH576" i="7" s="1"/>
  <c r="GH600" i="7" s="1"/>
  <c r="GH624" i="7" s="1"/>
  <c r="GH648" i="7" s="1"/>
  <c r="GH672" i="7" s="1"/>
  <c r="GH696" i="7" s="1"/>
  <c r="GH720" i="7" s="1"/>
  <c r="GH744" i="7" s="1"/>
  <c r="AL11" i="9"/>
  <c r="DR15" i="7" s="1"/>
  <c r="DR39" i="7" s="1"/>
  <c r="DR63" i="7" s="1"/>
  <c r="DR87" i="7" s="1"/>
  <c r="DR111" i="7" s="1"/>
  <c r="DR135" i="7" s="1"/>
  <c r="DR159" i="7" s="1"/>
  <c r="DR183" i="7" s="1"/>
  <c r="DR207" i="7" s="1"/>
  <c r="DR231" i="7" s="1"/>
  <c r="DR255" i="7" s="1"/>
  <c r="DR279" i="7" s="1"/>
  <c r="DR303" i="7" s="1"/>
  <c r="DR327" i="7" s="1"/>
  <c r="DR351" i="7" s="1"/>
  <c r="DR375" i="7" s="1"/>
  <c r="DR399" i="7" s="1"/>
  <c r="DR423" i="7" s="1"/>
  <c r="DR447" i="7" s="1"/>
  <c r="DR471" i="7" s="1"/>
  <c r="DR495" i="7" s="1"/>
  <c r="DR519" i="7" s="1"/>
  <c r="DR543" i="7" s="1"/>
  <c r="DR567" i="7" s="1"/>
  <c r="DR591" i="7" s="1"/>
  <c r="DR615" i="7" s="1"/>
  <c r="DR639" i="7" s="1"/>
  <c r="DR663" i="7" s="1"/>
  <c r="DR687" i="7" s="1"/>
  <c r="DR711" i="7" s="1"/>
  <c r="DR735" i="7" s="1"/>
  <c r="AH18" i="9"/>
  <c r="BB22" i="7" s="1"/>
  <c r="BB46" i="7" s="1"/>
  <c r="BB70" i="7" s="1"/>
  <c r="BB94" i="7" s="1"/>
  <c r="BB118" i="7" s="1"/>
  <c r="BB142" i="7" s="1"/>
  <c r="BB166" i="7" s="1"/>
  <c r="BB190" i="7" s="1"/>
  <c r="BB214" i="7" s="1"/>
  <c r="BB238" i="7" s="1"/>
  <c r="BB262" i="7" s="1"/>
  <c r="BB286" i="7" s="1"/>
  <c r="BB310" i="7" s="1"/>
  <c r="BB334" i="7" s="1"/>
  <c r="BB358" i="7" s="1"/>
  <c r="BB382" i="7" s="1"/>
  <c r="BB406" i="7" s="1"/>
  <c r="BB430" i="7" s="1"/>
  <c r="BB454" i="7" s="1"/>
  <c r="BB478" i="7" s="1"/>
  <c r="BB502" i="7" s="1"/>
  <c r="BB526" i="7" s="1"/>
  <c r="BB550" i="7" s="1"/>
  <c r="BB574" i="7" s="1"/>
  <c r="BB598" i="7" s="1"/>
  <c r="BB622" i="7" s="1"/>
  <c r="BB646" i="7" s="1"/>
  <c r="BB670" i="7" s="1"/>
  <c r="BB694" i="7" s="1"/>
  <c r="BB718" i="7" s="1"/>
  <c r="AN24" i="9"/>
  <c r="EZ28" i="7" s="1"/>
  <c r="EZ52" i="7" s="1"/>
  <c r="EZ76" i="7" s="1"/>
  <c r="EZ100" i="7" s="1"/>
  <c r="EZ124" i="7" s="1"/>
  <c r="EZ148" i="7" s="1"/>
  <c r="EZ172" i="7" s="1"/>
  <c r="EZ196" i="7" s="1"/>
  <c r="EZ220" i="7" s="1"/>
  <c r="EZ244" i="7" s="1"/>
  <c r="EZ268" i="7" s="1"/>
  <c r="EZ292" i="7" s="1"/>
  <c r="EZ316" i="7" s="1"/>
  <c r="EZ340" i="7" s="1"/>
  <c r="EZ364" i="7" s="1"/>
  <c r="EZ388" i="7" s="1"/>
  <c r="EZ412" i="7" s="1"/>
  <c r="EZ436" i="7" s="1"/>
  <c r="EZ460" i="7" s="1"/>
  <c r="EZ484" i="7" s="1"/>
  <c r="EZ508" i="7" s="1"/>
  <c r="EZ532" i="7" s="1"/>
  <c r="EZ556" i="7" s="1"/>
  <c r="EZ580" i="7" s="1"/>
  <c r="EZ604" i="7" s="1"/>
  <c r="EZ628" i="7" s="1"/>
  <c r="EZ652" i="7" s="1"/>
  <c r="EZ676" i="7" s="1"/>
  <c r="EZ700" i="7" s="1"/>
  <c r="EZ724" i="7" s="1"/>
  <c r="EZ748" i="7" s="1"/>
  <c r="AM15" i="9"/>
  <c r="EI19" i="7" s="1"/>
  <c r="EI43" i="7" s="1"/>
  <c r="EI67" i="7" s="1"/>
  <c r="EI91" i="7" s="1"/>
  <c r="EI115" i="7" s="1"/>
  <c r="EI139" i="7" s="1"/>
  <c r="EI163" i="7" s="1"/>
  <c r="EI187" i="7" s="1"/>
  <c r="EI211" i="7" s="1"/>
  <c r="EI235" i="7" s="1"/>
  <c r="EI259" i="7" s="1"/>
  <c r="EI283" i="7" s="1"/>
  <c r="EI307" i="7" s="1"/>
  <c r="EI331" i="7" s="1"/>
  <c r="EI355" i="7" s="1"/>
  <c r="EI379" i="7" s="1"/>
  <c r="EI403" i="7" s="1"/>
  <c r="EI427" i="7" s="1"/>
  <c r="EI451" i="7" s="1"/>
  <c r="EI475" i="7" s="1"/>
  <c r="EI499" i="7" s="1"/>
  <c r="EI523" i="7" s="1"/>
  <c r="EI547" i="7" s="1"/>
  <c r="EI571" i="7" s="1"/>
  <c r="EI595" i="7" s="1"/>
  <c r="EI619" i="7" s="1"/>
  <c r="EI643" i="7" s="1"/>
  <c r="EI667" i="7" s="1"/>
  <c r="EI691" i="7" s="1"/>
  <c r="EI715" i="7" s="1"/>
  <c r="AJ24" i="9"/>
  <c r="CJ28" i="7" s="1"/>
  <c r="CJ52" i="7" s="1"/>
  <c r="CJ76" i="7" s="1"/>
  <c r="CJ100" i="7" s="1"/>
  <c r="CJ124" i="7" s="1"/>
  <c r="CJ148" i="7" s="1"/>
  <c r="CJ172" i="7" s="1"/>
  <c r="CJ196" i="7" s="1"/>
  <c r="CJ220" i="7" s="1"/>
  <c r="CJ244" i="7" s="1"/>
  <c r="CJ268" i="7" s="1"/>
  <c r="CJ292" i="7" s="1"/>
  <c r="CJ316" i="7" s="1"/>
  <c r="CJ340" i="7" s="1"/>
  <c r="CJ364" i="7" s="1"/>
  <c r="CJ388" i="7" s="1"/>
  <c r="CJ412" i="7" s="1"/>
  <c r="CJ436" i="7" s="1"/>
  <c r="CJ460" i="7" s="1"/>
  <c r="CJ484" i="7" s="1"/>
  <c r="CJ508" i="7" s="1"/>
  <c r="CJ532" i="7" s="1"/>
  <c r="CJ556" i="7" s="1"/>
  <c r="CJ580" i="7" s="1"/>
  <c r="CJ604" i="7" s="1"/>
  <c r="CJ628" i="7" s="1"/>
  <c r="CJ652" i="7" s="1"/>
  <c r="CJ676" i="7" s="1"/>
  <c r="CJ700" i="7" s="1"/>
  <c r="CJ724" i="7" s="1"/>
  <c r="AK28" i="9"/>
  <c r="DA32" i="7" s="1"/>
  <c r="DA56" i="7" s="1"/>
  <c r="DA80" i="7" s="1"/>
  <c r="DA104" i="7" s="1"/>
  <c r="DA128" i="7" s="1"/>
  <c r="DA152" i="7" s="1"/>
  <c r="DA176" i="7" s="1"/>
  <c r="DA200" i="7" s="1"/>
  <c r="DA224" i="7" s="1"/>
  <c r="DA248" i="7" s="1"/>
  <c r="DA272" i="7" s="1"/>
  <c r="DA296" i="7" s="1"/>
  <c r="DA320" i="7" s="1"/>
  <c r="DA344" i="7" s="1"/>
  <c r="DA368" i="7" s="1"/>
  <c r="DA392" i="7" s="1"/>
  <c r="DA416" i="7" s="1"/>
  <c r="DA440" i="7" s="1"/>
  <c r="DA464" i="7" s="1"/>
  <c r="DA488" i="7" s="1"/>
  <c r="DA512" i="7" s="1"/>
  <c r="DA536" i="7" s="1"/>
  <c r="DA560" i="7" s="1"/>
  <c r="DA584" i="7" s="1"/>
  <c r="DA608" i="7" s="1"/>
  <c r="DA632" i="7" s="1"/>
  <c r="DA656" i="7" s="1"/>
  <c r="DA680" i="7" s="1"/>
  <c r="DA704" i="7" s="1"/>
  <c r="DA728" i="7" s="1"/>
  <c r="DA752" i="7" s="1"/>
  <c r="AN14" i="9"/>
  <c r="EZ18" i="7" s="1"/>
  <c r="EZ42" i="7" s="1"/>
  <c r="EZ66" i="7" s="1"/>
  <c r="EZ90" i="7" s="1"/>
  <c r="EZ114" i="7" s="1"/>
  <c r="EZ138" i="7" s="1"/>
  <c r="EZ162" i="7" s="1"/>
  <c r="EZ186" i="7" s="1"/>
  <c r="EZ210" i="7" s="1"/>
  <c r="EZ234" i="7" s="1"/>
  <c r="EZ258" i="7" s="1"/>
  <c r="EZ282" i="7" s="1"/>
  <c r="EZ306" i="7" s="1"/>
  <c r="EZ330" i="7" s="1"/>
  <c r="EZ354" i="7" s="1"/>
  <c r="EZ378" i="7" s="1"/>
  <c r="EZ402" i="7" s="1"/>
  <c r="EZ426" i="7" s="1"/>
  <c r="EZ450" i="7" s="1"/>
  <c r="EZ474" i="7" s="1"/>
  <c r="EZ498" i="7" s="1"/>
  <c r="EZ522" i="7" s="1"/>
  <c r="EZ546" i="7" s="1"/>
  <c r="EZ570" i="7" s="1"/>
  <c r="EZ594" i="7" s="1"/>
  <c r="EZ618" i="7" s="1"/>
  <c r="EZ642" i="7" s="1"/>
  <c r="EZ666" i="7" s="1"/>
  <c r="EZ690" i="7" s="1"/>
  <c r="EZ714" i="7" s="1"/>
  <c r="EZ738" i="7" s="1"/>
  <c r="AH5" i="9"/>
  <c r="BB9" i="7" s="1"/>
  <c r="AH16" i="9"/>
  <c r="BB20" i="7" s="1"/>
  <c r="BB44" i="7" s="1"/>
  <c r="BB68" i="7" s="1"/>
  <c r="BB92" i="7" s="1"/>
  <c r="BB116" i="7" s="1"/>
  <c r="BB140" i="7" s="1"/>
  <c r="BB164" i="7" s="1"/>
  <c r="BB188" i="7" s="1"/>
  <c r="BB212" i="7" s="1"/>
  <c r="BB236" i="7" s="1"/>
  <c r="BB260" i="7" s="1"/>
  <c r="BB284" i="7" s="1"/>
  <c r="BB308" i="7" s="1"/>
  <c r="BB332" i="7" s="1"/>
  <c r="BB356" i="7" s="1"/>
  <c r="BB380" i="7" s="1"/>
  <c r="BB404" i="7" s="1"/>
  <c r="BB428" i="7" s="1"/>
  <c r="BB452" i="7" s="1"/>
  <c r="BB476" i="7" s="1"/>
  <c r="BB500" i="7" s="1"/>
  <c r="BB524" i="7" s="1"/>
  <c r="BB548" i="7" s="1"/>
  <c r="BB572" i="7" s="1"/>
  <c r="BB596" i="7" s="1"/>
  <c r="BB620" i="7" s="1"/>
  <c r="BB644" i="7" s="1"/>
  <c r="BB668" i="7" s="1"/>
  <c r="BB692" i="7" s="1"/>
  <c r="BB716" i="7" s="1"/>
  <c r="AK19" i="9"/>
  <c r="DA23" i="7" s="1"/>
  <c r="DA47" i="7" s="1"/>
  <c r="DA71" i="7" s="1"/>
  <c r="DA95" i="7" s="1"/>
  <c r="DA119" i="7" s="1"/>
  <c r="DA143" i="7" s="1"/>
  <c r="DA167" i="7" s="1"/>
  <c r="DA191" i="7" s="1"/>
  <c r="DA215" i="7" s="1"/>
  <c r="DA239" i="7" s="1"/>
  <c r="DA263" i="7" s="1"/>
  <c r="DA287" i="7" s="1"/>
  <c r="DA311" i="7" s="1"/>
  <c r="DA335" i="7" s="1"/>
  <c r="DA359" i="7" s="1"/>
  <c r="DA383" i="7" s="1"/>
  <c r="DA407" i="7" s="1"/>
  <c r="DA431" i="7" s="1"/>
  <c r="DA455" i="7" s="1"/>
  <c r="DA479" i="7" s="1"/>
  <c r="DA503" i="7" s="1"/>
  <c r="DA527" i="7" s="1"/>
  <c r="DA551" i="7" s="1"/>
  <c r="DA575" i="7" s="1"/>
  <c r="DA599" i="7" s="1"/>
  <c r="DA623" i="7" s="1"/>
  <c r="DA647" i="7" s="1"/>
  <c r="DA671" i="7" s="1"/>
  <c r="DA695" i="7" s="1"/>
  <c r="DA719" i="7" s="1"/>
  <c r="DA743" i="7" s="1"/>
  <c r="AJ28" i="9"/>
  <c r="CJ32" i="7" s="1"/>
  <c r="CJ56" i="7" s="1"/>
  <c r="CJ80" i="7" s="1"/>
  <c r="CJ104" i="7" s="1"/>
  <c r="CJ128" i="7" s="1"/>
  <c r="CJ152" i="7" s="1"/>
  <c r="CJ176" i="7" s="1"/>
  <c r="CJ200" i="7" s="1"/>
  <c r="CJ224" i="7" s="1"/>
  <c r="CJ248" i="7" s="1"/>
  <c r="CJ272" i="7" s="1"/>
  <c r="CJ296" i="7" s="1"/>
  <c r="CJ320" i="7" s="1"/>
  <c r="CJ344" i="7" s="1"/>
  <c r="CJ368" i="7" s="1"/>
  <c r="CJ392" i="7" s="1"/>
  <c r="CJ416" i="7" s="1"/>
  <c r="CJ440" i="7" s="1"/>
  <c r="CJ464" i="7" s="1"/>
  <c r="CJ488" i="7" s="1"/>
  <c r="CJ512" i="7" s="1"/>
  <c r="CJ536" i="7" s="1"/>
  <c r="CJ560" i="7" s="1"/>
  <c r="CJ584" i="7" s="1"/>
  <c r="CJ608" i="7" s="1"/>
  <c r="CJ632" i="7" s="1"/>
  <c r="CJ656" i="7" s="1"/>
  <c r="CJ680" i="7" s="1"/>
  <c r="CJ704" i="7" s="1"/>
  <c r="CJ728" i="7" s="1"/>
  <c r="AO11" i="9"/>
  <c r="FQ15" i="7" s="1"/>
  <c r="FQ39" i="7" s="1"/>
  <c r="FQ63" i="7" s="1"/>
  <c r="FQ87" i="7" s="1"/>
  <c r="FQ111" i="7" s="1"/>
  <c r="FQ135" i="7" s="1"/>
  <c r="FQ159" i="7" s="1"/>
  <c r="FQ183" i="7" s="1"/>
  <c r="FQ207" i="7" s="1"/>
  <c r="FQ231" i="7" s="1"/>
  <c r="FQ255" i="7" s="1"/>
  <c r="FQ279" i="7" s="1"/>
  <c r="FQ303" i="7" s="1"/>
  <c r="FQ327" i="7" s="1"/>
  <c r="FQ351" i="7" s="1"/>
  <c r="FQ375" i="7" s="1"/>
  <c r="FQ399" i="7" s="1"/>
  <c r="FQ423" i="7" s="1"/>
  <c r="FQ447" i="7" s="1"/>
  <c r="FQ471" i="7" s="1"/>
  <c r="FQ495" i="7" s="1"/>
  <c r="FQ519" i="7" s="1"/>
  <c r="FQ543" i="7" s="1"/>
  <c r="FQ567" i="7" s="1"/>
  <c r="FQ591" i="7" s="1"/>
  <c r="FQ615" i="7" s="1"/>
  <c r="FQ639" i="7" s="1"/>
  <c r="FQ663" i="7" s="1"/>
  <c r="FQ687" i="7" s="1"/>
  <c r="FQ711" i="7" s="1"/>
  <c r="AK8" i="9"/>
  <c r="DA12" i="7" s="1"/>
  <c r="DA36" i="7" s="1"/>
  <c r="DA60" i="7" s="1"/>
  <c r="DA84" i="7" s="1"/>
  <c r="DA108" i="7" s="1"/>
  <c r="DA132" i="7" s="1"/>
  <c r="DA156" i="7" s="1"/>
  <c r="DA180" i="7" s="1"/>
  <c r="DA204" i="7" s="1"/>
  <c r="DA228" i="7" s="1"/>
  <c r="DA252" i="7" s="1"/>
  <c r="DA276" i="7" s="1"/>
  <c r="DA300" i="7" s="1"/>
  <c r="DA324" i="7" s="1"/>
  <c r="DA348" i="7" s="1"/>
  <c r="DA372" i="7" s="1"/>
  <c r="DA396" i="7" s="1"/>
  <c r="DA420" i="7" s="1"/>
  <c r="DA444" i="7" s="1"/>
  <c r="DA468" i="7" s="1"/>
  <c r="DA492" i="7" s="1"/>
  <c r="DA516" i="7" s="1"/>
  <c r="DA540" i="7" s="1"/>
  <c r="DA564" i="7" s="1"/>
  <c r="DA588" i="7" s="1"/>
  <c r="DA612" i="7" s="1"/>
  <c r="DA636" i="7" s="1"/>
  <c r="DA660" i="7" s="1"/>
  <c r="DA684" i="7" s="1"/>
  <c r="DA708" i="7" s="1"/>
  <c r="DA732" i="7" s="1"/>
  <c r="AL9" i="9"/>
  <c r="DR13" i="7" s="1"/>
  <c r="DR37" i="7" s="1"/>
  <c r="DR61" i="7" s="1"/>
  <c r="DR85" i="7" s="1"/>
  <c r="DR109" i="7" s="1"/>
  <c r="DR133" i="7" s="1"/>
  <c r="DR157" i="7" s="1"/>
  <c r="DR181" i="7" s="1"/>
  <c r="DR205" i="7" s="1"/>
  <c r="DR229" i="7" s="1"/>
  <c r="DR253" i="7" s="1"/>
  <c r="DR277" i="7" s="1"/>
  <c r="DR301" i="7" s="1"/>
  <c r="DR325" i="7" s="1"/>
  <c r="DR349" i="7" s="1"/>
  <c r="DR373" i="7" s="1"/>
  <c r="DR397" i="7" s="1"/>
  <c r="DR421" i="7" s="1"/>
  <c r="DR445" i="7" s="1"/>
  <c r="DR469" i="7" s="1"/>
  <c r="DR493" i="7" s="1"/>
  <c r="DR517" i="7" s="1"/>
  <c r="DR541" i="7" s="1"/>
  <c r="DR565" i="7" s="1"/>
  <c r="DR589" i="7" s="1"/>
  <c r="DR613" i="7" s="1"/>
  <c r="DR637" i="7" s="1"/>
  <c r="DR661" i="7" s="1"/>
  <c r="DR685" i="7" s="1"/>
  <c r="DR709" i="7" s="1"/>
  <c r="DR733" i="7" s="1"/>
  <c r="AO13" i="9"/>
  <c r="FQ17" i="7" s="1"/>
  <c r="FQ41" i="7" s="1"/>
  <c r="FQ65" i="7" s="1"/>
  <c r="FQ89" i="7" s="1"/>
  <c r="FQ113" i="7" s="1"/>
  <c r="FQ137" i="7" s="1"/>
  <c r="FQ161" i="7" s="1"/>
  <c r="FQ185" i="7" s="1"/>
  <c r="FQ209" i="7" s="1"/>
  <c r="FQ233" i="7" s="1"/>
  <c r="FQ257" i="7" s="1"/>
  <c r="FQ281" i="7" s="1"/>
  <c r="FQ305" i="7" s="1"/>
  <c r="FQ329" i="7" s="1"/>
  <c r="FQ353" i="7" s="1"/>
  <c r="FQ377" i="7" s="1"/>
  <c r="FQ401" i="7" s="1"/>
  <c r="FQ425" i="7" s="1"/>
  <c r="FQ449" i="7" s="1"/>
  <c r="FQ473" i="7" s="1"/>
  <c r="FQ497" i="7" s="1"/>
  <c r="FQ521" i="7" s="1"/>
  <c r="FQ545" i="7" s="1"/>
  <c r="FQ569" i="7" s="1"/>
  <c r="FQ593" i="7" s="1"/>
  <c r="FQ617" i="7" s="1"/>
  <c r="FQ641" i="7" s="1"/>
  <c r="FQ665" i="7" s="1"/>
  <c r="FQ689" i="7" s="1"/>
  <c r="FQ713" i="7" s="1"/>
  <c r="AM27" i="9"/>
  <c r="EI31" i="7" s="1"/>
  <c r="EI55" i="7" s="1"/>
  <c r="EI79" i="7" s="1"/>
  <c r="EI103" i="7" s="1"/>
  <c r="EI127" i="7" s="1"/>
  <c r="EI151" i="7" s="1"/>
  <c r="EI175" i="7" s="1"/>
  <c r="EI199" i="7" s="1"/>
  <c r="EI223" i="7" s="1"/>
  <c r="EI247" i="7" s="1"/>
  <c r="EI271" i="7" s="1"/>
  <c r="EI295" i="7" s="1"/>
  <c r="EI319" i="7" s="1"/>
  <c r="EI343" i="7" s="1"/>
  <c r="EI367" i="7" s="1"/>
  <c r="EI391" i="7" s="1"/>
  <c r="EI415" i="7" s="1"/>
  <c r="EI439" i="7" s="1"/>
  <c r="EI463" i="7" s="1"/>
  <c r="EI487" i="7" s="1"/>
  <c r="EI511" i="7" s="1"/>
  <c r="EI535" i="7" s="1"/>
  <c r="EI559" i="7" s="1"/>
  <c r="EI583" i="7" s="1"/>
  <c r="EI607" i="7" s="1"/>
  <c r="EI631" i="7" s="1"/>
  <c r="EI655" i="7" s="1"/>
  <c r="EI679" i="7" s="1"/>
  <c r="EI703" i="7" s="1"/>
  <c r="EI727" i="7" s="1"/>
  <c r="AK17" i="9"/>
  <c r="DA21" i="7" s="1"/>
  <c r="DA45" i="7" s="1"/>
  <c r="DA69" i="7" s="1"/>
  <c r="DA93" i="7" s="1"/>
  <c r="DA117" i="7" s="1"/>
  <c r="DA141" i="7" s="1"/>
  <c r="DA165" i="7" s="1"/>
  <c r="DA189" i="7" s="1"/>
  <c r="DA213" i="7" s="1"/>
  <c r="DA237" i="7" s="1"/>
  <c r="DA261" i="7" s="1"/>
  <c r="DA285" i="7" s="1"/>
  <c r="DA309" i="7" s="1"/>
  <c r="DA333" i="7" s="1"/>
  <c r="DA357" i="7" s="1"/>
  <c r="DA381" i="7" s="1"/>
  <c r="DA405" i="7" s="1"/>
  <c r="DA429" i="7" s="1"/>
  <c r="DA453" i="7" s="1"/>
  <c r="DA477" i="7" s="1"/>
  <c r="DA501" i="7" s="1"/>
  <c r="DA525" i="7" s="1"/>
  <c r="DA549" i="7" s="1"/>
  <c r="DA573" i="7" s="1"/>
  <c r="DA597" i="7" s="1"/>
  <c r="DA621" i="7" s="1"/>
  <c r="DA645" i="7" s="1"/>
  <c r="DA669" i="7" s="1"/>
  <c r="DA693" i="7" s="1"/>
  <c r="DA717" i="7" s="1"/>
  <c r="DA741" i="7" s="1"/>
  <c r="AE16" i="9"/>
  <c r="C20" i="7" s="1"/>
  <c r="AP9" i="9"/>
  <c r="GH13" i="7" s="1"/>
  <c r="GH37" i="7" s="1"/>
  <c r="GH61" i="7" s="1"/>
  <c r="GH85" i="7" s="1"/>
  <c r="GH109" i="7" s="1"/>
  <c r="GH133" i="7" s="1"/>
  <c r="GH157" i="7" s="1"/>
  <c r="GH181" i="7" s="1"/>
  <c r="GH205" i="7" s="1"/>
  <c r="GH229" i="7" s="1"/>
  <c r="GH253" i="7" s="1"/>
  <c r="GH277" i="7" s="1"/>
  <c r="GH301" i="7" s="1"/>
  <c r="GH325" i="7" s="1"/>
  <c r="GH349" i="7" s="1"/>
  <c r="GH373" i="7" s="1"/>
  <c r="GH397" i="7" s="1"/>
  <c r="GH421" i="7" s="1"/>
  <c r="GH445" i="7" s="1"/>
  <c r="GH469" i="7" s="1"/>
  <c r="GH493" i="7" s="1"/>
  <c r="GH517" i="7" s="1"/>
  <c r="GH541" i="7" s="1"/>
  <c r="GH565" i="7" s="1"/>
  <c r="GH589" i="7" s="1"/>
  <c r="GH613" i="7" s="1"/>
  <c r="GH637" i="7" s="1"/>
  <c r="GH661" i="7" s="1"/>
  <c r="GH685" i="7" s="1"/>
  <c r="GH709" i="7" s="1"/>
  <c r="GH733" i="7" s="1"/>
  <c r="AM26" i="9"/>
  <c r="EI30" i="7" s="1"/>
  <c r="EI54" i="7" s="1"/>
  <c r="EI78" i="7" s="1"/>
  <c r="EI102" i="7" s="1"/>
  <c r="EI126" i="7" s="1"/>
  <c r="EI150" i="7" s="1"/>
  <c r="EI174" i="7" s="1"/>
  <c r="EI198" i="7" s="1"/>
  <c r="EI222" i="7" s="1"/>
  <c r="EI246" i="7" s="1"/>
  <c r="EI270" i="7" s="1"/>
  <c r="EI294" i="7" s="1"/>
  <c r="EI318" i="7" s="1"/>
  <c r="EI342" i="7" s="1"/>
  <c r="EI366" i="7" s="1"/>
  <c r="EI390" i="7" s="1"/>
  <c r="EI414" i="7" s="1"/>
  <c r="EI438" i="7" s="1"/>
  <c r="EI462" i="7" s="1"/>
  <c r="EI486" i="7" s="1"/>
  <c r="EI510" i="7" s="1"/>
  <c r="EI534" i="7" s="1"/>
  <c r="EI558" i="7" s="1"/>
  <c r="EI582" i="7" s="1"/>
  <c r="EI606" i="7" s="1"/>
  <c r="EI630" i="7" s="1"/>
  <c r="EI654" i="7" s="1"/>
  <c r="EI678" i="7" s="1"/>
  <c r="EI702" i="7" s="1"/>
  <c r="EI726" i="7" s="1"/>
  <c r="AK20" i="9"/>
  <c r="DA24" i="7" s="1"/>
  <c r="DA48" i="7" s="1"/>
  <c r="DA72" i="7" s="1"/>
  <c r="DA96" i="7" s="1"/>
  <c r="DA120" i="7" s="1"/>
  <c r="DA144" i="7" s="1"/>
  <c r="DA168" i="7" s="1"/>
  <c r="DA192" i="7" s="1"/>
  <c r="DA216" i="7" s="1"/>
  <c r="DA240" i="7" s="1"/>
  <c r="DA264" i="7" s="1"/>
  <c r="DA288" i="7" s="1"/>
  <c r="DA312" i="7" s="1"/>
  <c r="DA336" i="7" s="1"/>
  <c r="DA360" i="7" s="1"/>
  <c r="DA384" i="7" s="1"/>
  <c r="DA408" i="7" s="1"/>
  <c r="DA432" i="7" s="1"/>
  <c r="DA456" i="7" s="1"/>
  <c r="DA480" i="7" s="1"/>
  <c r="DA504" i="7" s="1"/>
  <c r="DA528" i="7" s="1"/>
  <c r="DA552" i="7" s="1"/>
  <c r="DA576" i="7" s="1"/>
  <c r="DA600" i="7" s="1"/>
  <c r="DA624" i="7" s="1"/>
  <c r="DA648" i="7" s="1"/>
  <c r="DA672" i="7" s="1"/>
  <c r="DA696" i="7" s="1"/>
  <c r="DA720" i="7" s="1"/>
  <c r="DA744" i="7" s="1"/>
  <c r="AI7" i="9"/>
  <c r="BS11" i="7" s="1"/>
  <c r="BS35" i="7" s="1"/>
  <c r="BS59" i="7" s="1"/>
  <c r="BS83" i="7" s="1"/>
  <c r="BS107" i="7" s="1"/>
  <c r="BS131" i="7" s="1"/>
  <c r="BS155" i="7" s="1"/>
  <c r="BS179" i="7" s="1"/>
  <c r="BS203" i="7" s="1"/>
  <c r="BS227" i="7" s="1"/>
  <c r="BS251" i="7" s="1"/>
  <c r="BS275" i="7" s="1"/>
  <c r="BS299" i="7" s="1"/>
  <c r="BS323" i="7" s="1"/>
  <c r="BS347" i="7" s="1"/>
  <c r="BS371" i="7" s="1"/>
  <c r="BS395" i="7" s="1"/>
  <c r="BS419" i="7" s="1"/>
  <c r="BS443" i="7" s="1"/>
  <c r="BS467" i="7" s="1"/>
  <c r="BS491" i="7" s="1"/>
  <c r="BS515" i="7" s="1"/>
  <c r="BS539" i="7" s="1"/>
  <c r="BS563" i="7" s="1"/>
  <c r="BS587" i="7" s="1"/>
  <c r="BS611" i="7" s="1"/>
  <c r="BS635" i="7" s="1"/>
  <c r="BS659" i="7" s="1"/>
  <c r="BS683" i="7" s="1"/>
  <c r="BS707" i="7" s="1"/>
  <c r="BS731" i="7" s="1"/>
  <c r="AJ25" i="9"/>
  <c r="CJ29" i="7" s="1"/>
  <c r="CJ53" i="7" s="1"/>
  <c r="CJ77" i="7" s="1"/>
  <c r="CJ101" i="7" s="1"/>
  <c r="CJ125" i="7" s="1"/>
  <c r="CJ149" i="7" s="1"/>
  <c r="CJ173" i="7" s="1"/>
  <c r="CJ197" i="7" s="1"/>
  <c r="CJ221" i="7" s="1"/>
  <c r="CJ245" i="7" s="1"/>
  <c r="CJ269" i="7" s="1"/>
  <c r="CJ293" i="7" s="1"/>
  <c r="CJ317" i="7" s="1"/>
  <c r="CJ341" i="7" s="1"/>
  <c r="CJ365" i="7" s="1"/>
  <c r="CJ389" i="7" s="1"/>
  <c r="CJ413" i="7" s="1"/>
  <c r="CJ437" i="7" s="1"/>
  <c r="CJ461" i="7" s="1"/>
  <c r="CJ485" i="7" s="1"/>
  <c r="CJ509" i="7" s="1"/>
  <c r="CJ533" i="7" s="1"/>
  <c r="CJ557" i="7" s="1"/>
  <c r="CJ581" i="7" s="1"/>
  <c r="CJ605" i="7" s="1"/>
  <c r="CJ629" i="7" s="1"/>
  <c r="CJ653" i="7" s="1"/>
  <c r="CJ677" i="7" s="1"/>
  <c r="CJ701" i="7" s="1"/>
  <c r="CJ725" i="7" s="1"/>
  <c r="AM22" i="9"/>
  <c r="EI26" i="7" s="1"/>
  <c r="EI50" i="7" s="1"/>
  <c r="EI74" i="7" s="1"/>
  <c r="EI98" i="7" s="1"/>
  <c r="EI122" i="7" s="1"/>
  <c r="EI146" i="7" s="1"/>
  <c r="EI170" i="7" s="1"/>
  <c r="EI194" i="7" s="1"/>
  <c r="EI218" i="7" s="1"/>
  <c r="EI242" i="7" s="1"/>
  <c r="EI266" i="7" s="1"/>
  <c r="EI290" i="7" s="1"/>
  <c r="EI314" i="7" s="1"/>
  <c r="EI338" i="7" s="1"/>
  <c r="EI362" i="7" s="1"/>
  <c r="EI386" i="7" s="1"/>
  <c r="EI410" i="7" s="1"/>
  <c r="EI434" i="7" s="1"/>
  <c r="EI458" i="7" s="1"/>
  <c r="EI482" i="7" s="1"/>
  <c r="EI506" i="7" s="1"/>
  <c r="EI530" i="7" s="1"/>
  <c r="EI554" i="7" s="1"/>
  <c r="EI578" i="7" s="1"/>
  <c r="EI602" i="7" s="1"/>
  <c r="EI626" i="7" s="1"/>
  <c r="EI650" i="7" s="1"/>
  <c r="EI674" i="7" s="1"/>
  <c r="EI698" i="7" s="1"/>
  <c r="EI722" i="7" s="1"/>
  <c r="AG27" i="9"/>
  <c r="AK31" i="7" s="1"/>
  <c r="AK55" i="7" s="1"/>
  <c r="AK79" i="7" s="1"/>
  <c r="AK103" i="7" s="1"/>
  <c r="AK127" i="7" s="1"/>
  <c r="AK151" i="7" s="1"/>
  <c r="AK175" i="7" s="1"/>
  <c r="AK199" i="7" s="1"/>
  <c r="AK223" i="7" s="1"/>
  <c r="AK247" i="7" s="1"/>
  <c r="AK271" i="7" s="1"/>
  <c r="AK295" i="7" s="1"/>
  <c r="AK319" i="7" s="1"/>
  <c r="AK343" i="7" s="1"/>
  <c r="AK367" i="7" s="1"/>
  <c r="AK391" i="7" s="1"/>
  <c r="AK415" i="7" s="1"/>
  <c r="AK439" i="7" s="1"/>
  <c r="AK463" i="7" s="1"/>
  <c r="AK487" i="7" s="1"/>
  <c r="AK511" i="7" s="1"/>
  <c r="AK535" i="7" s="1"/>
  <c r="AK559" i="7" s="1"/>
  <c r="AK583" i="7" s="1"/>
  <c r="AK607" i="7" s="1"/>
  <c r="AK631" i="7" s="1"/>
  <c r="AK655" i="7" s="1"/>
  <c r="AK679" i="7" s="1"/>
  <c r="AK703" i="7" s="1"/>
  <c r="AK727" i="7" s="1"/>
  <c r="AK751" i="7" s="1"/>
  <c r="AM9" i="9"/>
  <c r="EI13" i="7" s="1"/>
  <c r="EI37" i="7" s="1"/>
  <c r="EI61" i="7" s="1"/>
  <c r="EI85" i="7" s="1"/>
  <c r="EI109" i="7" s="1"/>
  <c r="EI133" i="7" s="1"/>
  <c r="EI157" i="7" s="1"/>
  <c r="EI181" i="7" s="1"/>
  <c r="EI205" i="7" s="1"/>
  <c r="EI229" i="7" s="1"/>
  <c r="EI253" i="7" s="1"/>
  <c r="EI277" i="7" s="1"/>
  <c r="EI301" i="7" s="1"/>
  <c r="EI325" i="7" s="1"/>
  <c r="EI349" i="7" s="1"/>
  <c r="EI373" i="7" s="1"/>
  <c r="EI397" i="7" s="1"/>
  <c r="EI421" i="7" s="1"/>
  <c r="EI445" i="7" s="1"/>
  <c r="EI469" i="7" s="1"/>
  <c r="EI493" i="7" s="1"/>
  <c r="EI517" i="7" s="1"/>
  <c r="EI541" i="7" s="1"/>
  <c r="EI565" i="7" s="1"/>
  <c r="EI589" i="7" s="1"/>
  <c r="EI613" i="7" s="1"/>
  <c r="EI637" i="7" s="1"/>
  <c r="EI661" i="7" s="1"/>
  <c r="EI685" i="7" s="1"/>
  <c r="EI709" i="7" s="1"/>
  <c r="AM20" i="9"/>
  <c r="EI24" i="7" s="1"/>
  <c r="EI48" i="7" s="1"/>
  <c r="EI72" i="7" s="1"/>
  <c r="EI96" i="7" s="1"/>
  <c r="EI120" i="7" s="1"/>
  <c r="EI144" i="7" s="1"/>
  <c r="EI168" i="7" s="1"/>
  <c r="EI192" i="7" s="1"/>
  <c r="EI216" i="7" s="1"/>
  <c r="EI240" i="7" s="1"/>
  <c r="EI264" i="7" s="1"/>
  <c r="EI288" i="7" s="1"/>
  <c r="EI312" i="7" s="1"/>
  <c r="EI336" i="7" s="1"/>
  <c r="EI360" i="7" s="1"/>
  <c r="EI384" i="7" s="1"/>
  <c r="EI408" i="7" s="1"/>
  <c r="EI432" i="7" s="1"/>
  <c r="EI456" i="7" s="1"/>
  <c r="EI480" i="7" s="1"/>
  <c r="EI504" i="7" s="1"/>
  <c r="EI528" i="7" s="1"/>
  <c r="EI552" i="7" s="1"/>
  <c r="EI576" i="7" s="1"/>
  <c r="EI600" i="7" s="1"/>
  <c r="EI624" i="7" s="1"/>
  <c r="EI648" i="7" s="1"/>
  <c r="EI672" i="7" s="1"/>
  <c r="EI696" i="7" s="1"/>
  <c r="EI720" i="7" s="1"/>
  <c r="AM17" i="9"/>
  <c r="EI21" i="7" s="1"/>
  <c r="EI45" i="7" s="1"/>
  <c r="EI69" i="7" s="1"/>
  <c r="EI93" i="7" s="1"/>
  <c r="EI117" i="7" s="1"/>
  <c r="EI141" i="7" s="1"/>
  <c r="EI165" i="7" s="1"/>
  <c r="EI189" i="7" s="1"/>
  <c r="EI213" i="7" s="1"/>
  <c r="EI237" i="7" s="1"/>
  <c r="EI261" i="7" s="1"/>
  <c r="EI285" i="7" s="1"/>
  <c r="EI309" i="7" s="1"/>
  <c r="EI333" i="7" s="1"/>
  <c r="EI357" i="7" s="1"/>
  <c r="EI381" i="7" s="1"/>
  <c r="EI405" i="7" s="1"/>
  <c r="EI429" i="7" s="1"/>
  <c r="EI453" i="7" s="1"/>
  <c r="EI477" i="7" s="1"/>
  <c r="EI501" i="7" s="1"/>
  <c r="EI525" i="7" s="1"/>
  <c r="EI549" i="7" s="1"/>
  <c r="EI573" i="7" s="1"/>
  <c r="EI597" i="7" s="1"/>
  <c r="EI621" i="7" s="1"/>
  <c r="EI645" i="7" s="1"/>
  <c r="EI669" i="7" s="1"/>
  <c r="EI693" i="7" s="1"/>
  <c r="EI717" i="7" s="1"/>
  <c r="AN25" i="9"/>
  <c r="EZ29" i="7" s="1"/>
  <c r="EZ53" i="7" s="1"/>
  <c r="EZ77" i="7" s="1"/>
  <c r="EZ101" i="7" s="1"/>
  <c r="EZ125" i="7" s="1"/>
  <c r="EZ149" i="7" s="1"/>
  <c r="EZ173" i="7" s="1"/>
  <c r="EZ197" i="7" s="1"/>
  <c r="EZ221" i="7" s="1"/>
  <c r="EZ245" i="7" s="1"/>
  <c r="EZ269" i="7" s="1"/>
  <c r="EZ293" i="7" s="1"/>
  <c r="EZ317" i="7" s="1"/>
  <c r="EZ341" i="7" s="1"/>
  <c r="EZ365" i="7" s="1"/>
  <c r="EZ389" i="7" s="1"/>
  <c r="EZ413" i="7" s="1"/>
  <c r="EZ437" i="7" s="1"/>
  <c r="EZ461" i="7" s="1"/>
  <c r="EZ485" i="7" s="1"/>
  <c r="EZ509" i="7" s="1"/>
  <c r="EZ533" i="7" s="1"/>
  <c r="EZ557" i="7" s="1"/>
  <c r="EZ581" i="7" s="1"/>
  <c r="EZ605" i="7" s="1"/>
  <c r="EZ629" i="7" s="1"/>
  <c r="EZ653" i="7" s="1"/>
  <c r="EZ677" i="7" s="1"/>
  <c r="EZ701" i="7" s="1"/>
  <c r="EZ725" i="7" s="1"/>
  <c r="EZ749" i="7" s="1"/>
  <c r="AL24" i="9"/>
  <c r="DR28" i="7" s="1"/>
  <c r="DR52" i="7" s="1"/>
  <c r="DR76" i="7" s="1"/>
  <c r="DR100" i="7" s="1"/>
  <c r="DR124" i="7" s="1"/>
  <c r="DR148" i="7" s="1"/>
  <c r="DR172" i="7" s="1"/>
  <c r="DR196" i="7" s="1"/>
  <c r="DR220" i="7" s="1"/>
  <c r="DR244" i="7" s="1"/>
  <c r="DR268" i="7" s="1"/>
  <c r="DR292" i="7" s="1"/>
  <c r="DR316" i="7" s="1"/>
  <c r="DR340" i="7" s="1"/>
  <c r="DR364" i="7" s="1"/>
  <c r="DR388" i="7" s="1"/>
  <c r="DR412" i="7" s="1"/>
  <c r="DR436" i="7" s="1"/>
  <c r="DR460" i="7" s="1"/>
  <c r="DR484" i="7" s="1"/>
  <c r="DR508" i="7" s="1"/>
  <c r="DR532" i="7" s="1"/>
  <c r="DR556" i="7" s="1"/>
  <c r="DR580" i="7" s="1"/>
  <c r="DR604" i="7" s="1"/>
  <c r="DR628" i="7" s="1"/>
  <c r="DR652" i="7" s="1"/>
  <c r="DR676" i="7" s="1"/>
  <c r="DR700" i="7" s="1"/>
  <c r="DR724" i="7" s="1"/>
  <c r="DR748" i="7" s="1"/>
  <c r="AH10" i="9"/>
  <c r="BB14" i="7" s="1"/>
  <c r="BB38" i="7" s="1"/>
  <c r="BB62" i="7" s="1"/>
  <c r="BB86" i="7" s="1"/>
  <c r="BB110" i="7" s="1"/>
  <c r="BB134" i="7" s="1"/>
  <c r="BB158" i="7" s="1"/>
  <c r="BB182" i="7" s="1"/>
  <c r="BB206" i="7" s="1"/>
  <c r="BB230" i="7" s="1"/>
  <c r="BB254" i="7" s="1"/>
  <c r="BB278" i="7" s="1"/>
  <c r="BB302" i="7" s="1"/>
  <c r="BB326" i="7" s="1"/>
  <c r="BB350" i="7" s="1"/>
  <c r="BB374" i="7" s="1"/>
  <c r="BB398" i="7" s="1"/>
  <c r="BB422" i="7" s="1"/>
  <c r="BB446" i="7" s="1"/>
  <c r="BB470" i="7" s="1"/>
  <c r="BB494" i="7" s="1"/>
  <c r="BB518" i="7" s="1"/>
  <c r="BB542" i="7" s="1"/>
  <c r="BB566" i="7" s="1"/>
  <c r="BB590" i="7" s="1"/>
  <c r="BB614" i="7" s="1"/>
  <c r="BB638" i="7" s="1"/>
  <c r="BB662" i="7" s="1"/>
  <c r="BB686" i="7" s="1"/>
  <c r="BB710" i="7" s="1"/>
  <c r="AP11" i="9"/>
  <c r="GH15" i="7" s="1"/>
  <c r="GH39" i="7" s="1"/>
  <c r="GH63" i="7" s="1"/>
  <c r="GH87" i="7" s="1"/>
  <c r="GH111" i="7" s="1"/>
  <c r="GH135" i="7" s="1"/>
  <c r="GH159" i="7" s="1"/>
  <c r="GH183" i="7" s="1"/>
  <c r="GH207" i="7" s="1"/>
  <c r="GH231" i="7" s="1"/>
  <c r="GH255" i="7" s="1"/>
  <c r="GH279" i="7" s="1"/>
  <c r="GH303" i="7" s="1"/>
  <c r="GH327" i="7" s="1"/>
  <c r="GH351" i="7" s="1"/>
  <c r="GH375" i="7" s="1"/>
  <c r="GH399" i="7" s="1"/>
  <c r="GH423" i="7" s="1"/>
  <c r="GH447" i="7" s="1"/>
  <c r="GH471" i="7" s="1"/>
  <c r="GH495" i="7" s="1"/>
  <c r="GH519" i="7" s="1"/>
  <c r="GH543" i="7" s="1"/>
  <c r="GH567" i="7" s="1"/>
  <c r="GH591" i="7" s="1"/>
  <c r="GH615" i="7" s="1"/>
  <c r="GH639" i="7" s="1"/>
  <c r="GH663" i="7" s="1"/>
  <c r="GH687" i="7" s="1"/>
  <c r="GH711" i="7" s="1"/>
  <c r="GH735" i="7" s="1"/>
  <c r="AI19" i="9"/>
  <c r="BS23" i="7" s="1"/>
  <c r="BS47" i="7" s="1"/>
  <c r="BS71" i="7" s="1"/>
  <c r="BS95" i="7" s="1"/>
  <c r="BS119" i="7" s="1"/>
  <c r="BS143" i="7" s="1"/>
  <c r="BS167" i="7" s="1"/>
  <c r="BS191" i="7" s="1"/>
  <c r="BS215" i="7" s="1"/>
  <c r="BS239" i="7" s="1"/>
  <c r="BS263" i="7" s="1"/>
  <c r="BS287" i="7" s="1"/>
  <c r="BS311" i="7" s="1"/>
  <c r="BS335" i="7" s="1"/>
  <c r="BS359" i="7" s="1"/>
  <c r="BS383" i="7" s="1"/>
  <c r="BS407" i="7" s="1"/>
  <c r="BS431" i="7" s="1"/>
  <c r="BS455" i="7" s="1"/>
  <c r="BS479" i="7" s="1"/>
  <c r="BS503" i="7" s="1"/>
  <c r="BS527" i="7" s="1"/>
  <c r="BS551" i="7" s="1"/>
  <c r="BS575" i="7" s="1"/>
  <c r="BS599" i="7" s="1"/>
  <c r="BS623" i="7" s="1"/>
  <c r="BS647" i="7" s="1"/>
  <c r="BS671" i="7" s="1"/>
  <c r="BS695" i="7" s="1"/>
  <c r="BS719" i="7" s="1"/>
  <c r="BS743" i="7" s="1"/>
  <c r="AN22" i="9"/>
  <c r="EZ26" i="7" s="1"/>
  <c r="EZ50" i="7" s="1"/>
  <c r="EZ74" i="7" s="1"/>
  <c r="EZ98" i="7" s="1"/>
  <c r="EZ122" i="7" s="1"/>
  <c r="EZ146" i="7" s="1"/>
  <c r="EZ170" i="7" s="1"/>
  <c r="EZ194" i="7" s="1"/>
  <c r="EZ218" i="7" s="1"/>
  <c r="EZ242" i="7" s="1"/>
  <c r="EZ266" i="7" s="1"/>
  <c r="EZ290" i="7" s="1"/>
  <c r="EZ314" i="7" s="1"/>
  <c r="EZ338" i="7" s="1"/>
  <c r="EZ362" i="7" s="1"/>
  <c r="EZ386" i="7" s="1"/>
  <c r="EZ410" i="7" s="1"/>
  <c r="EZ434" i="7" s="1"/>
  <c r="EZ458" i="7" s="1"/>
  <c r="EZ482" i="7" s="1"/>
  <c r="EZ506" i="7" s="1"/>
  <c r="EZ530" i="7" s="1"/>
  <c r="EZ554" i="7" s="1"/>
  <c r="EZ578" i="7" s="1"/>
  <c r="EZ602" i="7" s="1"/>
  <c r="EZ626" i="7" s="1"/>
  <c r="EZ650" i="7" s="1"/>
  <c r="EZ674" i="7" s="1"/>
  <c r="EZ698" i="7" s="1"/>
  <c r="EZ722" i="7" s="1"/>
  <c r="EZ746" i="7" s="1"/>
  <c r="AM6" i="9"/>
  <c r="EI10" i="7" s="1"/>
  <c r="EI34" i="7" s="1"/>
  <c r="EI58" i="7" s="1"/>
  <c r="EI82" i="7" s="1"/>
  <c r="EI106" i="7" s="1"/>
  <c r="EI130" i="7" s="1"/>
  <c r="EI154" i="7" s="1"/>
  <c r="EI178" i="7" s="1"/>
  <c r="EI202" i="7" s="1"/>
  <c r="EI226" i="7" s="1"/>
  <c r="EI250" i="7" s="1"/>
  <c r="EI274" i="7" s="1"/>
  <c r="EI298" i="7" s="1"/>
  <c r="EI322" i="7" s="1"/>
  <c r="EI346" i="7" s="1"/>
  <c r="EI370" i="7" s="1"/>
  <c r="EI394" i="7" s="1"/>
  <c r="EI418" i="7" s="1"/>
  <c r="EI442" i="7" s="1"/>
  <c r="EI466" i="7" s="1"/>
  <c r="EI490" i="7" s="1"/>
  <c r="EI514" i="7" s="1"/>
  <c r="EI538" i="7" s="1"/>
  <c r="EI562" i="7" s="1"/>
  <c r="EI586" i="7" s="1"/>
  <c r="EI610" i="7" s="1"/>
  <c r="EI634" i="7" s="1"/>
  <c r="EI658" i="7" s="1"/>
  <c r="EI682" i="7" s="1"/>
  <c r="EI706" i="7" s="1"/>
  <c r="AI27" i="9"/>
  <c r="BS31" i="7" s="1"/>
  <c r="BS55" i="7" s="1"/>
  <c r="BS79" i="7" s="1"/>
  <c r="BS103" i="7" s="1"/>
  <c r="BS127" i="7" s="1"/>
  <c r="BS151" i="7" s="1"/>
  <c r="BS175" i="7" s="1"/>
  <c r="BS199" i="7" s="1"/>
  <c r="BS223" i="7" s="1"/>
  <c r="BS247" i="7" s="1"/>
  <c r="BS271" i="7" s="1"/>
  <c r="BS295" i="7" s="1"/>
  <c r="BS319" i="7" s="1"/>
  <c r="BS343" i="7" s="1"/>
  <c r="BS367" i="7" s="1"/>
  <c r="BS391" i="7" s="1"/>
  <c r="BS415" i="7" s="1"/>
  <c r="BS439" i="7" s="1"/>
  <c r="BS463" i="7" s="1"/>
  <c r="BS487" i="7" s="1"/>
  <c r="BS511" i="7" s="1"/>
  <c r="BS535" i="7" s="1"/>
  <c r="BS559" i="7" s="1"/>
  <c r="BS583" i="7" s="1"/>
  <c r="BS607" i="7" s="1"/>
  <c r="BS631" i="7" s="1"/>
  <c r="BS655" i="7" s="1"/>
  <c r="BS679" i="7" s="1"/>
  <c r="BS703" i="7" s="1"/>
  <c r="BS727" i="7" s="1"/>
  <c r="BS751" i="7" s="1"/>
  <c r="AO18" i="9"/>
  <c r="FQ22" i="7" s="1"/>
  <c r="FQ46" i="7" s="1"/>
  <c r="FQ70" i="7" s="1"/>
  <c r="FQ94" i="7" s="1"/>
  <c r="FQ118" i="7" s="1"/>
  <c r="FQ142" i="7" s="1"/>
  <c r="FQ166" i="7" s="1"/>
  <c r="FQ190" i="7" s="1"/>
  <c r="FQ214" i="7" s="1"/>
  <c r="FQ238" i="7" s="1"/>
  <c r="FQ262" i="7" s="1"/>
  <c r="FQ286" i="7" s="1"/>
  <c r="FQ310" i="7" s="1"/>
  <c r="FQ334" i="7" s="1"/>
  <c r="FQ358" i="7" s="1"/>
  <c r="FQ382" i="7" s="1"/>
  <c r="FQ406" i="7" s="1"/>
  <c r="FQ430" i="7" s="1"/>
  <c r="FQ454" i="7" s="1"/>
  <c r="FQ478" i="7" s="1"/>
  <c r="FQ502" i="7" s="1"/>
  <c r="FQ526" i="7" s="1"/>
  <c r="FQ550" i="7" s="1"/>
  <c r="FQ574" i="7" s="1"/>
  <c r="FQ598" i="7" s="1"/>
  <c r="FQ622" i="7" s="1"/>
  <c r="FQ646" i="7" s="1"/>
  <c r="FQ670" i="7" s="1"/>
  <c r="FQ694" i="7" s="1"/>
  <c r="FQ718" i="7" s="1"/>
  <c r="AJ10" i="9"/>
  <c r="CJ14" i="7" s="1"/>
  <c r="CJ38" i="7" s="1"/>
  <c r="CJ62" i="7" s="1"/>
  <c r="CJ86" i="7" s="1"/>
  <c r="CJ110" i="7" s="1"/>
  <c r="CJ134" i="7" s="1"/>
  <c r="CJ158" i="7" s="1"/>
  <c r="CJ182" i="7" s="1"/>
  <c r="CJ206" i="7" s="1"/>
  <c r="CJ230" i="7" s="1"/>
  <c r="CJ254" i="7" s="1"/>
  <c r="CJ278" i="7" s="1"/>
  <c r="CJ302" i="7" s="1"/>
  <c r="CJ326" i="7" s="1"/>
  <c r="CJ350" i="7" s="1"/>
  <c r="CJ374" i="7" s="1"/>
  <c r="CJ398" i="7" s="1"/>
  <c r="CJ422" i="7" s="1"/>
  <c r="CJ446" i="7" s="1"/>
  <c r="CJ470" i="7" s="1"/>
  <c r="CJ494" i="7" s="1"/>
  <c r="CJ518" i="7" s="1"/>
  <c r="CJ542" i="7" s="1"/>
  <c r="CJ566" i="7" s="1"/>
  <c r="CJ590" i="7" s="1"/>
  <c r="CJ614" i="7" s="1"/>
  <c r="CJ638" i="7" s="1"/>
  <c r="CJ662" i="7" s="1"/>
  <c r="CJ686" i="7" s="1"/>
  <c r="CJ710" i="7" s="1"/>
  <c r="AE19" i="9"/>
  <c r="C23" i="7" s="1"/>
  <c r="AP5" i="9"/>
  <c r="GH9" i="7" s="1"/>
  <c r="GJ9" i="7" s="1"/>
  <c r="AH21" i="9"/>
  <c r="BB25" i="7" s="1"/>
  <c r="BB49" i="7" s="1"/>
  <c r="BB73" i="7" s="1"/>
  <c r="BB97" i="7" s="1"/>
  <c r="BB121" i="7" s="1"/>
  <c r="BB145" i="7" s="1"/>
  <c r="BB169" i="7" s="1"/>
  <c r="BB193" i="7" s="1"/>
  <c r="BB217" i="7" s="1"/>
  <c r="BB241" i="7" s="1"/>
  <c r="BB265" i="7" s="1"/>
  <c r="BB289" i="7" s="1"/>
  <c r="BB313" i="7" s="1"/>
  <c r="BB337" i="7" s="1"/>
  <c r="BB361" i="7" s="1"/>
  <c r="BB385" i="7" s="1"/>
  <c r="BB409" i="7" s="1"/>
  <c r="BB433" i="7" s="1"/>
  <c r="BB457" i="7" s="1"/>
  <c r="BB481" i="7" s="1"/>
  <c r="BB505" i="7" s="1"/>
  <c r="BB529" i="7" s="1"/>
  <c r="BB553" i="7" s="1"/>
  <c r="BB577" i="7" s="1"/>
  <c r="BB601" i="7" s="1"/>
  <c r="BB625" i="7" s="1"/>
  <c r="BB649" i="7" s="1"/>
  <c r="BB673" i="7" s="1"/>
  <c r="BB697" i="7" s="1"/>
  <c r="BB721" i="7" s="1"/>
  <c r="AI5" i="9"/>
  <c r="BS9" i="7" s="1"/>
  <c r="BU9" i="7" s="1"/>
  <c r="AG25" i="9"/>
  <c r="AK29" i="7" s="1"/>
  <c r="AK53" i="7" s="1"/>
  <c r="AK77" i="7" s="1"/>
  <c r="AK101" i="7" s="1"/>
  <c r="AK125" i="7" s="1"/>
  <c r="AK149" i="7" s="1"/>
  <c r="AK173" i="7" s="1"/>
  <c r="AK197" i="7" s="1"/>
  <c r="AK221" i="7" s="1"/>
  <c r="AK245" i="7" s="1"/>
  <c r="AK269" i="7" s="1"/>
  <c r="AK293" i="7" s="1"/>
  <c r="AK317" i="7" s="1"/>
  <c r="AK341" i="7" s="1"/>
  <c r="AK365" i="7" s="1"/>
  <c r="AK389" i="7" s="1"/>
  <c r="AK413" i="7" s="1"/>
  <c r="AK437" i="7" s="1"/>
  <c r="AK461" i="7" s="1"/>
  <c r="AK485" i="7" s="1"/>
  <c r="AK509" i="7" s="1"/>
  <c r="AK533" i="7" s="1"/>
  <c r="AK557" i="7" s="1"/>
  <c r="AK581" i="7" s="1"/>
  <c r="AK605" i="7" s="1"/>
  <c r="AK629" i="7" s="1"/>
  <c r="AK653" i="7" s="1"/>
  <c r="AK677" i="7" s="1"/>
  <c r="AK701" i="7" s="1"/>
  <c r="AK725" i="7" s="1"/>
  <c r="AK749" i="7" s="1"/>
  <c r="AG28" i="9"/>
  <c r="AK32" i="7" s="1"/>
  <c r="AK56" i="7" s="1"/>
  <c r="AK80" i="7" s="1"/>
  <c r="AK104" i="7" s="1"/>
  <c r="AK128" i="7" s="1"/>
  <c r="AK152" i="7" s="1"/>
  <c r="AK176" i="7" s="1"/>
  <c r="AK200" i="7" s="1"/>
  <c r="AK224" i="7" s="1"/>
  <c r="AK248" i="7" s="1"/>
  <c r="AK272" i="7" s="1"/>
  <c r="AK296" i="7" s="1"/>
  <c r="AK320" i="7" s="1"/>
  <c r="AK344" i="7" s="1"/>
  <c r="AK368" i="7" s="1"/>
  <c r="AK392" i="7" s="1"/>
  <c r="AK416" i="7" s="1"/>
  <c r="AK440" i="7" s="1"/>
  <c r="AK464" i="7" s="1"/>
  <c r="AK488" i="7" s="1"/>
  <c r="AK512" i="7" s="1"/>
  <c r="AK536" i="7" s="1"/>
  <c r="AK560" i="7" s="1"/>
  <c r="AK584" i="7" s="1"/>
  <c r="AK608" i="7" s="1"/>
  <c r="AK632" i="7" s="1"/>
  <c r="AK656" i="7" s="1"/>
  <c r="AK680" i="7" s="1"/>
  <c r="AK704" i="7" s="1"/>
  <c r="AK728" i="7" s="1"/>
  <c r="AK752" i="7" s="1"/>
  <c r="AF12" i="9"/>
  <c r="T16" i="7" s="1"/>
  <c r="T40" i="7" s="1"/>
  <c r="T64" i="7" s="1"/>
  <c r="T88" i="7" s="1"/>
  <c r="T112" i="7" s="1"/>
  <c r="T136" i="7" s="1"/>
  <c r="T160" i="7" s="1"/>
  <c r="T184" i="7" s="1"/>
  <c r="T208" i="7" s="1"/>
  <c r="T232" i="7" s="1"/>
  <c r="T256" i="7" s="1"/>
  <c r="T280" i="7" s="1"/>
  <c r="T304" i="7" s="1"/>
  <c r="T328" i="7" s="1"/>
  <c r="T352" i="7" s="1"/>
  <c r="T376" i="7" s="1"/>
  <c r="T400" i="7" s="1"/>
  <c r="T424" i="7" s="1"/>
  <c r="T448" i="7" s="1"/>
  <c r="T472" i="7" s="1"/>
  <c r="T496" i="7" s="1"/>
  <c r="T520" i="7" s="1"/>
  <c r="T544" i="7" s="1"/>
  <c r="T568" i="7" s="1"/>
  <c r="T592" i="7" s="1"/>
  <c r="T616" i="7" s="1"/>
  <c r="T640" i="7" s="1"/>
  <c r="T664" i="7" s="1"/>
  <c r="AN26" i="9"/>
  <c r="EZ30" i="7" s="1"/>
  <c r="EZ54" i="7" s="1"/>
  <c r="EZ78" i="7" s="1"/>
  <c r="EZ102" i="7" s="1"/>
  <c r="EZ126" i="7" s="1"/>
  <c r="EZ150" i="7" s="1"/>
  <c r="EZ174" i="7" s="1"/>
  <c r="EZ198" i="7" s="1"/>
  <c r="EZ222" i="7" s="1"/>
  <c r="EZ246" i="7" s="1"/>
  <c r="EZ270" i="7" s="1"/>
  <c r="EZ294" i="7" s="1"/>
  <c r="EZ318" i="7" s="1"/>
  <c r="EZ342" i="7" s="1"/>
  <c r="EZ366" i="7" s="1"/>
  <c r="EZ390" i="7" s="1"/>
  <c r="EZ414" i="7" s="1"/>
  <c r="EZ438" i="7" s="1"/>
  <c r="EZ462" i="7" s="1"/>
  <c r="EZ486" i="7" s="1"/>
  <c r="EZ510" i="7" s="1"/>
  <c r="EZ534" i="7" s="1"/>
  <c r="EZ558" i="7" s="1"/>
  <c r="EZ582" i="7" s="1"/>
  <c r="EZ606" i="7" s="1"/>
  <c r="EZ630" i="7" s="1"/>
  <c r="EZ654" i="7" s="1"/>
  <c r="EZ678" i="7" s="1"/>
  <c r="EZ702" i="7" s="1"/>
  <c r="EZ726" i="7" s="1"/>
  <c r="AE28" i="9"/>
  <c r="C32" i="7" s="1"/>
  <c r="AO9" i="9"/>
  <c r="FQ13" i="7" s="1"/>
  <c r="FQ37" i="7" s="1"/>
  <c r="FQ61" i="7" s="1"/>
  <c r="FQ85" i="7" s="1"/>
  <c r="FQ109" i="7" s="1"/>
  <c r="FQ133" i="7" s="1"/>
  <c r="FQ157" i="7" s="1"/>
  <c r="FQ181" i="7" s="1"/>
  <c r="FQ205" i="7" s="1"/>
  <c r="FQ229" i="7" s="1"/>
  <c r="FQ253" i="7" s="1"/>
  <c r="FQ277" i="7" s="1"/>
  <c r="FQ301" i="7" s="1"/>
  <c r="FQ325" i="7" s="1"/>
  <c r="FQ349" i="7" s="1"/>
  <c r="FQ373" i="7" s="1"/>
  <c r="FQ397" i="7" s="1"/>
  <c r="FQ421" i="7" s="1"/>
  <c r="FQ445" i="7" s="1"/>
  <c r="FQ469" i="7" s="1"/>
  <c r="FQ493" i="7" s="1"/>
  <c r="FQ517" i="7" s="1"/>
  <c r="FQ541" i="7" s="1"/>
  <c r="FQ565" i="7" s="1"/>
  <c r="FQ589" i="7" s="1"/>
  <c r="FQ613" i="7" s="1"/>
  <c r="FQ637" i="7" s="1"/>
  <c r="FQ661" i="7" s="1"/>
  <c r="FQ685" i="7" s="1"/>
  <c r="FQ709" i="7" s="1"/>
  <c r="AO6" i="9"/>
  <c r="FQ10" i="7" s="1"/>
  <c r="FQ34" i="7" s="1"/>
  <c r="FQ58" i="7" s="1"/>
  <c r="FQ82" i="7" s="1"/>
  <c r="FQ106" i="7" s="1"/>
  <c r="FQ130" i="7" s="1"/>
  <c r="FQ154" i="7" s="1"/>
  <c r="FQ178" i="7" s="1"/>
  <c r="FQ202" i="7" s="1"/>
  <c r="FQ226" i="7" s="1"/>
  <c r="FQ250" i="7" s="1"/>
  <c r="FQ274" i="7" s="1"/>
  <c r="FQ298" i="7" s="1"/>
  <c r="FQ322" i="7" s="1"/>
  <c r="FQ346" i="7" s="1"/>
  <c r="FQ370" i="7" s="1"/>
  <c r="FQ394" i="7" s="1"/>
  <c r="FQ418" i="7" s="1"/>
  <c r="FQ442" i="7" s="1"/>
  <c r="FQ466" i="7" s="1"/>
  <c r="FQ490" i="7" s="1"/>
  <c r="FQ514" i="7" s="1"/>
  <c r="FQ538" i="7" s="1"/>
  <c r="FQ562" i="7" s="1"/>
  <c r="FQ586" i="7" s="1"/>
  <c r="FQ610" i="7" s="1"/>
  <c r="FQ634" i="7" s="1"/>
  <c r="FQ658" i="7" s="1"/>
  <c r="FQ682" i="7" s="1"/>
  <c r="FQ706" i="7" s="1"/>
  <c r="AJ9" i="9"/>
  <c r="CJ13" i="7" s="1"/>
  <c r="CJ37" i="7" s="1"/>
  <c r="CJ61" i="7" s="1"/>
  <c r="CJ85" i="7" s="1"/>
  <c r="CJ109" i="7" s="1"/>
  <c r="CJ133" i="7" s="1"/>
  <c r="CJ157" i="7" s="1"/>
  <c r="CJ181" i="7" s="1"/>
  <c r="CJ205" i="7" s="1"/>
  <c r="CJ229" i="7" s="1"/>
  <c r="CJ253" i="7" s="1"/>
  <c r="CJ277" i="7" s="1"/>
  <c r="CJ301" i="7" s="1"/>
  <c r="CJ325" i="7" s="1"/>
  <c r="CJ349" i="7" s="1"/>
  <c r="CJ373" i="7" s="1"/>
  <c r="CJ397" i="7" s="1"/>
  <c r="CJ421" i="7" s="1"/>
  <c r="CJ445" i="7" s="1"/>
  <c r="CJ469" i="7" s="1"/>
  <c r="CJ493" i="7" s="1"/>
  <c r="CJ517" i="7" s="1"/>
  <c r="CJ541" i="7" s="1"/>
  <c r="CJ565" i="7" s="1"/>
  <c r="CJ589" i="7" s="1"/>
  <c r="CJ613" i="7" s="1"/>
  <c r="CJ637" i="7" s="1"/>
  <c r="CJ661" i="7" s="1"/>
  <c r="CJ685" i="7" s="1"/>
  <c r="CJ709" i="7" s="1"/>
  <c r="AJ23" i="9"/>
  <c r="CJ27" i="7" s="1"/>
  <c r="CJ51" i="7" s="1"/>
  <c r="CJ75" i="7" s="1"/>
  <c r="CJ99" i="7" s="1"/>
  <c r="CJ123" i="7" s="1"/>
  <c r="CJ147" i="7" s="1"/>
  <c r="CJ171" i="7" s="1"/>
  <c r="CJ195" i="7" s="1"/>
  <c r="CJ219" i="7" s="1"/>
  <c r="CJ243" i="7" s="1"/>
  <c r="CJ267" i="7" s="1"/>
  <c r="CJ291" i="7" s="1"/>
  <c r="CJ315" i="7" s="1"/>
  <c r="CJ339" i="7" s="1"/>
  <c r="CJ363" i="7" s="1"/>
  <c r="CJ387" i="7" s="1"/>
  <c r="CJ411" i="7" s="1"/>
  <c r="CJ435" i="7" s="1"/>
  <c r="CJ459" i="7" s="1"/>
  <c r="CJ483" i="7" s="1"/>
  <c r="CJ507" i="7" s="1"/>
  <c r="CJ531" i="7" s="1"/>
  <c r="CJ555" i="7" s="1"/>
  <c r="CJ579" i="7" s="1"/>
  <c r="CJ603" i="7" s="1"/>
  <c r="CJ627" i="7" s="1"/>
  <c r="CJ651" i="7" s="1"/>
  <c r="CJ675" i="7" s="1"/>
  <c r="CJ699" i="7" s="1"/>
  <c r="CJ723" i="7" s="1"/>
  <c r="AM19" i="9"/>
  <c r="EI23" i="7" s="1"/>
  <c r="EI47" i="7" s="1"/>
  <c r="EI71" i="7" s="1"/>
  <c r="EI95" i="7" s="1"/>
  <c r="EI119" i="7" s="1"/>
  <c r="EI143" i="7" s="1"/>
  <c r="EI167" i="7" s="1"/>
  <c r="EI191" i="7" s="1"/>
  <c r="EI215" i="7" s="1"/>
  <c r="EI239" i="7" s="1"/>
  <c r="EI263" i="7" s="1"/>
  <c r="EI287" i="7" s="1"/>
  <c r="EI311" i="7" s="1"/>
  <c r="EI335" i="7" s="1"/>
  <c r="EI359" i="7" s="1"/>
  <c r="EI383" i="7" s="1"/>
  <c r="EI407" i="7" s="1"/>
  <c r="EI431" i="7" s="1"/>
  <c r="EI455" i="7" s="1"/>
  <c r="EI479" i="7" s="1"/>
  <c r="EI503" i="7" s="1"/>
  <c r="EI527" i="7" s="1"/>
  <c r="EI551" i="7" s="1"/>
  <c r="EI575" i="7" s="1"/>
  <c r="EI599" i="7" s="1"/>
  <c r="EI623" i="7" s="1"/>
  <c r="EI647" i="7" s="1"/>
  <c r="EI671" i="7" s="1"/>
  <c r="EI695" i="7" s="1"/>
  <c r="EI719" i="7" s="1"/>
  <c r="AK14" i="9"/>
  <c r="DA18" i="7" s="1"/>
  <c r="DA42" i="7" s="1"/>
  <c r="DA66" i="7" s="1"/>
  <c r="DA90" i="7" s="1"/>
  <c r="DA114" i="7" s="1"/>
  <c r="DA138" i="7" s="1"/>
  <c r="DA162" i="7" s="1"/>
  <c r="DA186" i="7" s="1"/>
  <c r="DA210" i="7" s="1"/>
  <c r="DA234" i="7" s="1"/>
  <c r="DA258" i="7" s="1"/>
  <c r="DA282" i="7" s="1"/>
  <c r="DA306" i="7" s="1"/>
  <c r="DA330" i="7" s="1"/>
  <c r="DA354" i="7" s="1"/>
  <c r="DA378" i="7" s="1"/>
  <c r="DA402" i="7" s="1"/>
  <c r="DA426" i="7" s="1"/>
  <c r="DA450" i="7" s="1"/>
  <c r="DA474" i="7" s="1"/>
  <c r="DA498" i="7" s="1"/>
  <c r="DA522" i="7" s="1"/>
  <c r="DA546" i="7" s="1"/>
  <c r="DA570" i="7" s="1"/>
  <c r="DA594" i="7" s="1"/>
  <c r="DA618" i="7" s="1"/>
  <c r="DA642" i="7" s="1"/>
  <c r="DA666" i="7" s="1"/>
  <c r="DA690" i="7" s="1"/>
  <c r="DA714" i="7" s="1"/>
  <c r="DA738" i="7" s="1"/>
  <c r="AH19" i="9"/>
  <c r="BB23" i="7" s="1"/>
  <c r="BB47" i="7" s="1"/>
  <c r="BB71" i="7" s="1"/>
  <c r="BB95" i="7" s="1"/>
  <c r="BB119" i="7" s="1"/>
  <c r="BB143" i="7" s="1"/>
  <c r="BB167" i="7" s="1"/>
  <c r="BB191" i="7" s="1"/>
  <c r="BB215" i="7" s="1"/>
  <c r="BB239" i="7" s="1"/>
  <c r="BB263" i="7" s="1"/>
  <c r="BB287" i="7" s="1"/>
  <c r="BB311" i="7" s="1"/>
  <c r="BB335" i="7" s="1"/>
  <c r="BB359" i="7" s="1"/>
  <c r="BB383" i="7" s="1"/>
  <c r="BB407" i="7" s="1"/>
  <c r="BB431" i="7" s="1"/>
  <c r="BB455" i="7" s="1"/>
  <c r="BB479" i="7" s="1"/>
  <c r="BB503" i="7" s="1"/>
  <c r="BB527" i="7" s="1"/>
  <c r="BB551" i="7" s="1"/>
  <c r="BB575" i="7" s="1"/>
  <c r="BB599" i="7" s="1"/>
  <c r="BB623" i="7" s="1"/>
  <c r="BB647" i="7" s="1"/>
  <c r="BB671" i="7" s="1"/>
  <c r="BB695" i="7" s="1"/>
  <c r="BB719" i="7" s="1"/>
  <c r="AK10" i="9"/>
  <c r="DA14" i="7" s="1"/>
  <c r="DA38" i="7" s="1"/>
  <c r="DA62" i="7" s="1"/>
  <c r="DA86" i="7" s="1"/>
  <c r="DA110" i="7" s="1"/>
  <c r="DA134" i="7" s="1"/>
  <c r="DA158" i="7" s="1"/>
  <c r="DA182" i="7" s="1"/>
  <c r="DA206" i="7" s="1"/>
  <c r="DA230" i="7" s="1"/>
  <c r="DA254" i="7" s="1"/>
  <c r="DA278" i="7" s="1"/>
  <c r="DA302" i="7" s="1"/>
  <c r="DA326" i="7" s="1"/>
  <c r="DA350" i="7" s="1"/>
  <c r="DA374" i="7" s="1"/>
  <c r="DA398" i="7" s="1"/>
  <c r="DA422" i="7" s="1"/>
  <c r="DA446" i="7" s="1"/>
  <c r="DA470" i="7" s="1"/>
  <c r="DA494" i="7" s="1"/>
  <c r="DA518" i="7" s="1"/>
  <c r="DA542" i="7" s="1"/>
  <c r="DA566" i="7" s="1"/>
  <c r="DA590" i="7" s="1"/>
  <c r="DA614" i="7" s="1"/>
  <c r="DA638" i="7" s="1"/>
  <c r="DA662" i="7" s="1"/>
  <c r="DA686" i="7" s="1"/>
  <c r="DA710" i="7" s="1"/>
  <c r="DA734" i="7" s="1"/>
  <c r="AP23" i="9"/>
  <c r="GH27" i="7" s="1"/>
  <c r="GH51" i="7" s="1"/>
  <c r="GH75" i="7" s="1"/>
  <c r="GH99" i="7" s="1"/>
  <c r="GH123" i="7" s="1"/>
  <c r="GH147" i="7" s="1"/>
  <c r="GH171" i="7" s="1"/>
  <c r="GH195" i="7" s="1"/>
  <c r="GH219" i="7" s="1"/>
  <c r="GH243" i="7" s="1"/>
  <c r="GH267" i="7" s="1"/>
  <c r="GH291" i="7" s="1"/>
  <c r="GH315" i="7" s="1"/>
  <c r="GH339" i="7" s="1"/>
  <c r="GH363" i="7" s="1"/>
  <c r="GH387" i="7" s="1"/>
  <c r="GH411" i="7" s="1"/>
  <c r="GH435" i="7" s="1"/>
  <c r="GH459" i="7" s="1"/>
  <c r="GH483" i="7" s="1"/>
  <c r="GH507" i="7" s="1"/>
  <c r="GH531" i="7" s="1"/>
  <c r="GH555" i="7" s="1"/>
  <c r="GH579" i="7" s="1"/>
  <c r="GH603" i="7" s="1"/>
  <c r="GH627" i="7" s="1"/>
  <c r="GH651" i="7" s="1"/>
  <c r="GH675" i="7" s="1"/>
  <c r="GH699" i="7" s="1"/>
  <c r="GH723" i="7" s="1"/>
  <c r="GH747" i="7" s="1"/>
  <c r="AO23" i="9"/>
  <c r="FQ27" i="7" s="1"/>
  <c r="FQ51" i="7" s="1"/>
  <c r="FQ75" i="7" s="1"/>
  <c r="FQ99" i="7" s="1"/>
  <c r="FQ123" i="7" s="1"/>
  <c r="FQ147" i="7" s="1"/>
  <c r="FQ171" i="7" s="1"/>
  <c r="FQ195" i="7" s="1"/>
  <c r="FQ219" i="7" s="1"/>
  <c r="FQ243" i="7" s="1"/>
  <c r="FQ267" i="7" s="1"/>
  <c r="FQ291" i="7" s="1"/>
  <c r="FQ315" i="7" s="1"/>
  <c r="FQ339" i="7" s="1"/>
  <c r="FQ363" i="7" s="1"/>
  <c r="FQ387" i="7" s="1"/>
  <c r="FQ411" i="7" s="1"/>
  <c r="FQ435" i="7" s="1"/>
  <c r="FQ459" i="7" s="1"/>
  <c r="FQ483" i="7" s="1"/>
  <c r="FQ507" i="7" s="1"/>
  <c r="FQ531" i="7" s="1"/>
  <c r="FQ555" i="7" s="1"/>
  <c r="FQ579" i="7" s="1"/>
  <c r="FQ603" i="7" s="1"/>
  <c r="FQ627" i="7" s="1"/>
  <c r="FQ651" i="7" s="1"/>
  <c r="FQ675" i="7" s="1"/>
  <c r="FQ699" i="7" s="1"/>
  <c r="FQ723" i="7" s="1"/>
  <c r="AI9" i="9"/>
  <c r="BS13" i="7" s="1"/>
  <c r="BS37" i="7" s="1"/>
  <c r="BS61" i="7" s="1"/>
  <c r="BS85" i="7" s="1"/>
  <c r="BS109" i="7" s="1"/>
  <c r="BS133" i="7" s="1"/>
  <c r="BS157" i="7" s="1"/>
  <c r="BS181" i="7" s="1"/>
  <c r="BS205" i="7" s="1"/>
  <c r="BS229" i="7" s="1"/>
  <c r="BS253" i="7" s="1"/>
  <c r="BS277" i="7" s="1"/>
  <c r="BS301" i="7" s="1"/>
  <c r="BS325" i="7" s="1"/>
  <c r="BS349" i="7" s="1"/>
  <c r="BS373" i="7" s="1"/>
  <c r="BS397" i="7" s="1"/>
  <c r="BS421" i="7" s="1"/>
  <c r="BS445" i="7" s="1"/>
  <c r="BS469" i="7" s="1"/>
  <c r="BS493" i="7" s="1"/>
  <c r="BS517" i="7" s="1"/>
  <c r="BS541" i="7" s="1"/>
  <c r="BS565" i="7" s="1"/>
  <c r="BS589" i="7" s="1"/>
  <c r="BS613" i="7" s="1"/>
  <c r="BS637" i="7" s="1"/>
  <c r="BS661" i="7" s="1"/>
  <c r="BS685" i="7" s="1"/>
  <c r="BS709" i="7" s="1"/>
  <c r="BS733" i="7" s="1"/>
  <c r="AE24" i="9"/>
  <c r="C28" i="7" s="1"/>
  <c r="AF21" i="9"/>
  <c r="T25" i="7" s="1"/>
  <c r="T49" i="7" s="1"/>
  <c r="T73" i="7" s="1"/>
  <c r="T97" i="7" s="1"/>
  <c r="T121" i="7" s="1"/>
  <c r="T145" i="7" s="1"/>
  <c r="T169" i="7" s="1"/>
  <c r="T193" i="7" s="1"/>
  <c r="T217" i="7" s="1"/>
  <c r="T241" i="7" s="1"/>
  <c r="T265" i="7" s="1"/>
  <c r="T289" i="7" s="1"/>
  <c r="T313" i="7" s="1"/>
  <c r="T337" i="7" s="1"/>
  <c r="T361" i="7" s="1"/>
  <c r="T385" i="7" s="1"/>
  <c r="T409" i="7" s="1"/>
  <c r="T433" i="7" s="1"/>
  <c r="T457" i="7" s="1"/>
  <c r="T481" i="7" s="1"/>
  <c r="T505" i="7" s="1"/>
  <c r="T529" i="7" s="1"/>
  <c r="T553" i="7" s="1"/>
  <c r="T577" i="7" s="1"/>
  <c r="T601" i="7" s="1"/>
  <c r="T625" i="7" s="1"/>
  <c r="T649" i="7" s="1"/>
  <c r="T673" i="7" s="1"/>
  <c r="AN13" i="9"/>
  <c r="EZ17" i="7" s="1"/>
  <c r="EZ41" i="7" s="1"/>
  <c r="EZ65" i="7" s="1"/>
  <c r="EZ89" i="7" s="1"/>
  <c r="EZ113" i="7" s="1"/>
  <c r="EZ137" i="7" s="1"/>
  <c r="EZ161" i="7" s="1"/>
  <c r="EZ185" i="7" s="1"/>
  <c r="EZ209" i="7" s="1"/>
  <c r="EZ233" i="7" s="1"/>
  <c r="EZ257" i="7" s="1"/>
  <c r="EZ281" i="7" s="1"/>
  <c r="EZ305" i="7" s="1"/>
  <c r="EZ329" i="7" s="1"/>
  <c r="EZ353" i="7" s="1"/>
  <c r="EZ377" i="7" s="1"/>
  <c r="EZ401" i="7" s="1"/>
  <c r="EZ425" i="7" s="1"/>
  <c r="EZ449" i="7" s="1"/>
  <c r="EZ473" i="7" s="1"/>
  <c r="EZ497" i="7" s="1"/>
  <c r="EZ521" i="7" s="1"/>
  <c r="EZ545" i="7" s="1"/>
  <c r="EZ569" i="7" s="1"/>
  <c r="EZ593" i="7" s="1"/>
  <c r="EZ617" i="7" s="1"/>
  <c r="EZ641" i="7" s="1"/>
  <c r="EZ665" i="7" s="1"/>
  <c r="EZ689" i="7" s="1"/>
  <c r="EZ713" i="7" s="1"/>
  <c r="EZ737" i="7" s="1"/>
  <c r="AI22" i="9"/>
  <c r="BS26" i="7" s="1"/>
  <c r="BS50" i="7" s="1"/>
  <c r="BS74" i="7" s="1"/>
  <c r="BS98" i="7" s="1"/>
  <c r="BS122" i="7" s="1"/>
  <c r="BS146" i="7" s="1"/>
  <c r="BS170" i="7" s="1"/>
  <c r="BS194" i="7" s="1"/>
  <c r="BS218" i="7" s="1"/>
  <c r="BS242" i="7" s="1"/>
  <c r="BS266" i="7" s="1"/>
  <c r="BS290" i="7" s="1"/>
  <c r="BS314" i="7" s="1"/>
  <c r="BS338" i="7" s="1"/>
  <c r="BS362" i="7" s="1"/>
  <c r="BS386" i="7" s="1"/>
  <c r="BS410" i="7" s="1"/>
  <c r="BS434" i="7" s="1"/>
  <c r="BS458" i="7" s="1"/>
  <c r="BS482" i="7" s="1"/>
  <c r="BS506" i="7" s="1"/>
  <c r="BS530" i="7" s="1"/>
  <c r="BS554" i="7" s="1"/>
  <c r="BS578" i="7" s="1"/>
  <c r="BS602" i="7" s="1"/>
  <c r="BS626" i="7" s="1"/>
  <c r="BS650" i="7" s="1"/>
  <c r="BS674" i="7" s="1"/>
  <c r="BS698" i="7" s="1"/>
  <c r="BS722" i="7" s="1"/>
  <c r="BS746" i="7" s="1"/>
  <c r="AF11" i="9"/>
  <c r="T15" i="7" s="1"/>
  <c r="T39" i="7" s="1"/>
  <c r="T63" i="7" s="1"/>
  <c r="T87" i="7" s="1"/>
  <c r="T111" i="7" s="1"/>
  <c r="T135" i="7" s="1"/>
  <c r="T159" i="7" s="1"/>
  <c r="T183" i="7" s="1"/>
  <c r="T207" i="7" s="1"/>
  <c r="T231" i="7" s="1"/>
  <c r="T255" i="7" s="1"/>
  <c r="T279" i="7" s="1"/>
  <c r="T303" i="7" s="1"/>
  <c r="T327" i="7" s="1"/>
  <c r="T351" i="7" s="1"/>
  <c r="T375" i="7" s="1"/>
  <c r="T399" i="7" s="1"/>
  <c r="T423" i="7" s="1"/>
  <c r="T447" i="7" s="1"/>
  <c r="T471" i="7" s="1"/>
  <c r="T495" i="7" s="1"/>
  <c r="T519" i="7" s="1"/>
  <c r="T543" i="7" s="1"/>
  <c r="T567" i="7" s="1"/>
  <c r="T591" i="7" s="1"/>
  <c r="T615" i="7" s="1"/>
  <c r="T639" i="7" s="1"/>
  <c r="T663" i="7" s="1"/>
  <c r="AJ26" i="9"/>
  <c r="CJ30" i="7" s="1"/>
  <c r="CJ54" i="7" s="1"/>
  <c r="CJ78" i="7" s="1"/>
  <c r="CJ102" i="7" s="1"/>
  <c r="CJ126" i="7" s="1"/>
  <c r="CJ150" i="7" s="1"/>
  <c r="CJ174" i="7" s="1"/>
  <c r="CJ198" i="7" s="1"/>
  <c r="CJ222" i="7" s="1"/>
  <c r="CJ246" i="7" s="1"/>
  <c r="CJ270" i="7" s="1"/>
  <c r="CJ294" i="7" s="1"/>
  <c r="CJ318" i="7" s="1"/>
  <c r="CJ342" i="7" s="1"/>
  <c r="CJ366" i="7" s="1"/>
  <c r="CJ390" i="7" s="1"/>
  <c r="CJ414" i="7" s="1"/>
  <c r="CJ438" i="7" s="1"/>
  <c r="CJ462" i="7" s="1"/>
  <c r="CJ486" i="7" s="1"/>
  <c r="CJ510" i="7" s="1"/>
  <c r="CJ534" i="7" s="1"/>
  <c r="CJ558" i="7" s="1"/>
  <c r="CJ582" i="7" s="1"/>
  <c r="CJ606" i="7" s="1"/>
  <c r="CJ630" i="7" s="1"/>
  <c r="CJ654" i="7" s="1"/>
  <c r="CJ678" i="7" s="1"/>
  <c r="CJ702" i="7" s="1"/>
  <c r="CJ726" i="7" s="1"/>
  <c r="AN16" i="9"/>
  <c r="EZ20" i="7" s="1"/>
  <c r="EZ44" i="7" s="1"/>
  <c r="EZ68" i="7" s="1"/>
  <c r="EZ92" i="7" s="1"/>
  <c r="EZ116" i="7" s="1"/>
  <c r="EZ140" i="7" s="1"/>
  <c r="EZ164" i="7" s="1"/>
  <c r="EZ188" i="7" s="1"/>
  <c r="EZ212" i="7" s="1"/>
  <c r="EZ236" i="7" s="1"/>
  <c r="EZ260" i="7" s="1"/>
  <c r="EZ284" i="7" s="1"/>
  <c r="EZ308" i="7" s="1"/>
  <c r="EZ332" i="7" s="1"/>
  <c r="EZ356" i="7" s="1"/>
  <c r="EZ380" i="7" s="1"/>
  <c r="EZ404" i="7" s="1"/>
  <c r="EZ428" i="7" s="1"/>
  <c r="EZ452" i="7" s="1"/>
  <c r="EZ476" i="7" s="1"/>
  <c r="EZ500" i="7" s="1"/>
  <c r="EZ524" i="7" s="1"/>
  <c r="EZ548" i="7" s="1"/>
  <c r="EZ572" i="7" s="1"/>
  <c r="EZ596" i="7" s="1"/>
  <c r="EZ620" i="7" s="1"/>
  <c r="EZ644" i="7" s="1"/>
  <c r="EZ668" i="7" s="1"/>
  <c r="EZ692" i="7" s="1"/>
  <c r="EZ716" i="7" s="1"/>
  <c r="EZ740" i="7" s="1"/>
  <c r="AK27" i="9"/>
  <c r="DA31" i="7" s="1"/>
  <c r="DA55" i="7" s="1"/>
  <c r="DA79" i="7" s="1"/>
  <c r="DA103" i="7" s="1"/>
  <c r="DA127" i="7" s="1"/>
  <c r="DA151" i="7" s="1"/>
  <c r="DA175" i="7" s="1"/>
  <c r="DA199" i="7" s="1"/>
  <c r="DA223" i="7" s="1"/>
  <c r="DA247" i="7" s="1"/>
  <c r="DA271" i="7" s="1"/>
  <c r="DA295" i="7" s="1"/>
  <c r="DA319" i="7" s="1"/>
  <c r="DA343" i="7" s="1"/>
  <c r="DA367" i="7" s="1"/>
  <c r="DA391" i="7" s="1"/>
  <c r="DA415" i="7" s="1"/>
  <c r="DA439" i="7" s="1"/>
  <c r="DA463" i="7" s="1"/>
  <c r="DA487" i="7" s="1"/>
  <c r="DA511" i="7" s="1"/>
  <c r="DA535" i="7" s="1"/>
  <c r="DA559" i="7" s="1"/>
  <c r="DA583" i="7" s="1"/>
  <c r="DA607" i="7" s="1"/>
  <c r="DA631" i="7" s="1"/>
  <c r="DA655" i="7" s="1"/>
  <c r="DA679" i="7" s="1"/>
  <c r="DA703" i="7" s="1"/>
  <c r="DA727" i="7" s="1"/>
  <c r="DA751" i="7" s="1"/>
  <c r="AK11" i="9"/>
  <c r="DA15" i="7" s="1"/>
  <c r="DA39" i="7" s="1"/>
  <c r="DA63" i="7" s="1"/>
  <c r="DA87" i="7" s="1"/>
  <c r="DA111" i="7" s="1"/>
  <c r="DA135" i="7" s="1"/>
  <c r="DA159" i="7" s="1"/>
  <c r="DA183" i="7" s="1"/>
  <c r="DA207" i="7" s="1"/>
  <c r="DA231" i="7" s="1"/>
  <c r="DA255" i="7" s="1"/>
  <c r="DA279" i="7" s="1"/>
  <c r="DA303" i="7" s="1"/>
  <c r="DA327" i="7" s="1"/>
  <c r="DA351" i="7" s="1"/>
  <c r="DA375" i="7" s="1"/>
  <c r="DA399" i="7" s="1"/>
  <c r="DA423" i="7" s="1"/>
  <c r="DA447" i="7" s="1"/>
  <c r="DA471" i="7" s="1"/>
  <c r="DA495" i="7" s="1"/>
  <c r="DA519" i="7" s="1"/>
  <c r="DA543" i="7" s="1"/>
  <c r="DA567" i="7" s="1"/>
  <c r="DA591" i="7" s="1"/>
  <c r="DA615" i="7" s="1"/>
  <c r="DA639" i="7" s="1"/>
  <c r="DA663" i="7" s="1"/>
  <c r="DA687" i="7" s="1"/>
  <c r="DA711" i="7" s="1"/>
  <c r="DA735" i="7" s="1"/>
  <c r="AF28" i="9"/>
  <c r="T32" i="7" s="1"/>
  <c r="T56" i="7" s="1"/>
  <c r="T80" i="7" s="1"/>
  <c r="T104" i="7" s="1"/>
  <c r="T128" i="7" s="1"/>
  <c r="T152" i="7" s="1"/>
  <c r="T176" i="7" s="1"/>
  <c r="T200" i="7" s="1"/>
  <c r="T224" i="7" s="1"/>
  <c r="T248" i="7" s="1"/>
  <c r="T272" i="7" s="1"/>
  <c r="T296" i="7" s="1"/>
  <c r="T320" i="7" s="1"/>
  <c r="T344" i="7" s="1"/>
  <c r="T368" i="7" s="1"/>
  <c r="T392" i="7" s="1"/>
  <c r="T416" i="7" s="1"/>
  <c r="T440" i="7" s="1"/>
  <c r="T464" i="7" s="1"/>
  <c r="T488" i="7" s="1"/>
  <c r="T512" i="7" s="1"/>
  <c r="T536" i="7" s="1"/>
  <c r="T560" i="7" s="1"/>
  <c r="T584" i="7" s="1"/>
  <c r="T608" i="7" s="1"/>
  <c r="T632" i="7" s="1"/>
  <c r="T656" i="7" s="1"/>
  <c r="T680" i="7" s="1"/>
  <c r="AK9" i="9"/>
  <c r="DA13" i="7" s="1"/>
  <c r="DA37" i="7" s="1"/>
  <c r="DA61" i="7" s="1"/>
  <c r="DA85" i="7" s="1"/>
  <c r="DA109" i="7" s="1"/>
  <c r="DA133" i="7" s="1"/>
  <c r="DA157" i="7" s="1"/>
  <c r="DA181" i="7" s="1"/>
  <c r="DA205" i="7" s="1"/>
  <c r="DA229" i="7" s="1"/>
  <c r="DA253" i="7" s="1"/>
  <c r="DA277" i="7" s="1"/>
  <c r="DA301" i="7" s="1"/>
  <c r="DA325" i="7" s="1"/>
  <c r="DA349" i="7" s="1"/>
  <c r="DA373" i="7" s="1"/>
  <c r="DA397" i="7" s="1"/>
  <c r="DA421" i="7" s="1"/>
  <c r="DA445" i="7" s="1"/>
  <c r="DA469" i="7" s="1"/>
  <c r="DA493" i="7" s="1"/>
  <c r="DA517" i="7" s="1"/>
  <c r="DA541" i="7" s="1"/>
  <c r="DA565" i="7" s="1"/>
  <c r="DA589" i="7" s="1"/>
  <c r="DA613" i="7" s="1"/>
  <c r="DA637" i="7" s="1"/>
  <c r="DA661" i="7" s="1"/>
  <c r="DA685" i="7" s="1"/>
  <c r="DA709" i="7" s="1"/>
  <c r="DA733" i="7" s="1"/>
  <c r="AH27" i="9"/>
  <c r="BB31" i="7" s="1"/>
  <c r="BB55" i="7" s="1"/>
  <c r="BB79" i="7" s="1"/>
  <c r="BB103" i="7" s="1"/>
  <c r="BB127" i="7" s="1"/>
  <c r="BB151" i="7" s="1"/>
  <c r="BB175" i="7" s="1"/>
  <c r="BB199" i="7" s="1"/>
  <c r="BB223" i="7" s="1"/>
  <c r="BB247" i="7" s="1"/>
  <c r="BB271" i="7" s="1"/>
  <c r="BB295" i="7" s="1"/>
  <c r="BB319" i="7" s="1"/>
  <c r="BB343" i="7" s="1"/>
  <c r="BB367" i="7" s="1"/>
  <c r="BB391" i="7" s="1"/>
  <c r="BB415" i="7" s="1"/>
  <c r="BB439" i="7" s="1"/>
  <c r="BB463" i="7" s="1"/>
  <c r="BB487" i="7" s="1"/>
  <c r="BB511" i="7" s="1"/>
  <c r="BB535" i="7" s="1"/>
  <c r="BB559" i="7" s="1"/>
  <c r="BB583" i="7" s="1"/>
  <c r="BB607" i="7" s="1"/>
  <c r="BB631" i="7" s="1"/>
  <c r="BB655" i="7" s="1"/>
  <c r="BB679" i="7" s="1"/>
  <c r="BB703" i="7" s="1"/>
  <c r="BB727" i="7" s="1"/>
  <c r="AI21" i="9"/>
  <c r="BS25" i="7" s="1"/>
  <c r="BS49" i="7" s="1"/>
  <c r="BS73" i="7" s="1"/>
  <c r="BS97" i="7" s="1"/>
  <c r="BS121" i="7" s="1"/>
  <c r="BS145" i="7" s="1"/>
  <c r="BS169" i="7" s="1"/>
  <c r="BS193" i="7" s="1"/>
  <c r="BS217" i="7" s="1"/>
  <c r="BS241" i="7" s="1"/>
  <c r="BS265" i="7" s="1"/>
  <c r="BS289" i="7" s="1"/>
  <c r="BS313" i="7" s="1"/>
  <c r="BS337" i="7" s="1"/>
  <c r="BS361" i="7" s="1"/>
  <c r="BS385" i="7" s="1"/>
  <c r="BS409" i="7" s="1"/>
  <c r="BS433" i="7" s="1"/>
  <c r="BS457" i="7" s="1"/>
  <c r="BS481" i="7" s="1"/>
  <c r="BS505" i="7" s="1"/>
  <c r="BS529" i="7" s="1"/>
  <c r="BS553" i="7" s="1"/>
  <c r="BS577" i="7" s="1"/>
  <c r="BS601" i="7" s="1"/>
  <c r="BS625" i="7" s="1"/>
  <c r="BS649" i="7" s="1"/>
  <c r="BS673" i="7" s="1"/>
  <c r="BS697" i="7" s="1"/>
  <c r="BS721" i="7" s="1"/>
  <c r="BS745" i="7" s="1"/>
  <c r="AO28" i="9"/>
  <c r="FQ32" i="7" s="1"/>
  <c r="FQ56" i="7" s="1"/>
  <c r="FQ80" i="7" s="1"/>
  <c r="FQ104" i="7" s="1"/>
  <c r="FQ128" i="7" s="1"/>
  <c r="FQ152" i="7" s="1"/>
  <c r="FQ176" i="7" s="1"/>
  <c r="FQ200" i="7" s="1"/>
  <c r="FQ224" i="7" s="1"/>
  <c r="FQ248" i="7" s="1"/>
  <c r="FQ272" i="7" s="1"/>
  <c r="FQ296" i="7" s="1"/>
  <c r="FQ320" i="7" s="1"/>
  <c r="FQ344" i="7" s="1"/>
  <c r="FQ368" i="7" s="1"/>
  <c r="FQ392" i="7" s="1"/>
  <c r="FQ416" i="7" s="1"/>
  <c r="FQ440" i="7" s="1"/>
  <c r="FQ464" i="7" s="1"/>
  <c r="FQ488" i="7" s="1"/>
  <c r="FQ512" i="7" s="1"/>
  <c r="FQ536" i="7" s="1"/>
  <c r="FQ560" i="7" s="1"/>
  <c r="FQ584" i="7" s="1"/>
  <c r="FQ608" i="7" s="1"/>
  <c r="FQ632" i="7" s="1"/>
  <c r="FQ656" i="7" s="1"/>
  <c r="FQ680" i="7" s="1"/>
  <c r="FQ704" i="7" s="1"/>
  <c r="FQ728" i="7" s="1"/>
  <c r="AG11" i="9"/>
  <c r="AK15" i="7" s="1"/>
  <c r="AK39" i="7" s="1"/>
  <c r="AK63" i="7" s="1"/>
  <c r="AK87" i="7" s="1"/>
  <c r="AK111" i="7" s="1"/>
  <c r="AK135" i="7" s="1"/>
  <c r="AK159" i="7" s="1"/>
  <c r="AK183" i="7" s="1"/>
  <c r="AK207" i="7" s="1"/>
  <c r="AK231" i="7" s="1"/>
  <c r="AK255" i="7" s="1"/>
  <c r="AK279" i="7" s="1"/>
  <c r="AK303" i="7" s="1"/>
  <c r="AK327" i="7" s="1"/>
  <c r="AK351" i="7" s="1"/>
  <c r="AK375" i="7" s="1"/>
  <c r="AK399" i="7" s="1"/>
  <c r="AK423" i="7" s="1"/>
  <c r="AK447" i="7" s="1"/>
  <c r="AK471" i="7" s="1"/>
  <c r="AK495" i="7" s="1"/>
  <c r="AK519" i="7" s="1"/>
  <c r="AK543" i="7" s="1"/>
  <c r="AK567" i="7" s="1"/>
  <c r="AK591" i="7" s="1"/>
  <c r="AK615" i="7" s="1"/>
  <c r="AK639" i="7" s="1"/>
  <c r="AK663" i="7" s="1"/>
  <c r="AK687" i="7" s="1"/>
  <c r="AK711" i="7" s="1"/>
  <c r="AK735" i="7" s="1"/>
  <c r="AK7" i="9"/>
  <c r="DA11" i="7" s="1"/>
  <c r="DA35" i="7" s="1"/>
  <c r="DA59" i="7" s="1"/>
  <c r="DA83" i="7" s="1"/>
  <c r="DA107" i="7" s="1"/>
  <c r="DA131" i="7" s="1"/>
  <c r="DA155" i="7" s="1"/>
  <c r="DA179" i="7" s="1"/>
  <c r="DA203" i="7" s="1"/>
  <c r="DA227" i="7" s="1"/>
  <c r="DA251" i="7" s="1"/>
  <c r="DA275" i="7" s="1"/>
  <c r="DA299" i="7" s="1"/>
  <c r="DA323" i="7" s="1"/>
  <c r="DA347" i="7" s="1"/>
  <c r="DA371" i="7" s="1"/>
  <c r="DA395" i="7" s="1"/>
  <c r="DA419" i="7" s="1"/>
  <c r="DA443" i="7" s="1"/>
  <c r="DA467" i="7" s="1"/>
  <c r="DA491" i="7" s="1"/>
  <c r="DA515" i="7" s="1"/>
  <c r="DA539" i="7" s="1"/>
  <c r="DA563" i="7" s="1"/>
  <c r="DA587" i="7" s="1"/>
  <c r="DA611" i="7" s="1"/>
  <c r="DA635" i="7" s="1"/>
  <c r="DA659" i="7" s="1"/>
  <c r="DA683" i="7" s="1"/>
  <c r="DA707" i="7" s="1"/>
  <c r="DA731" i="7" s="1"/>
  <c r="AG7" i="9"/>
  <c r="AK11" i="7" s="1"/>
  <c r="AK35" i="7" s="1"/>
  <c r="AK59" i="7" s="1"/>
  <c r="AK83" i="7" s="1"/>
  <c r="AK107" i="7" s="1"/>
  <c r="AK131" i="7" s="1"/>
  <c r="AK155" i="7" s="1"/>
  <c r="AK179" i="7" s="1"/>
  <c r="AK203" i="7" s="1"/>
  <c r="AK227" i="7" s="1"/>
  <c r="AK251" i="7" s="1"/>
  <c r="AK275" i="7" s="1"/>
  <c r="AK299" i="7" s="1"/>
  <c r="AK323" i="7" s="1"/>
  <c r="AK347" i="7" s="1"/>
  <c r="AK371" i="7" s="1"/>
  <c r="AK395" i="7" s="1"/>
  <c r="AK419" i="7" s="1"/>
  <c r="AK443" i="7" s="1"/>
  <c r="AK467" i="7" s="1"/>
  <c r="AK491" i="7" s="1"/>
  <c r="AK515" i="7" s="1"/>
  <c r="AK539" i="7" s="1"/>
  <c r="AK563" i="7" s="1"/>
  <c r="AK587" i="7" s="1"/>
  <c r="AK611" i="7" s="1"/>
  <c r="AK635" i="7" s="1"/>
  <c r="AK659" i="7" s="1"/>
  <c r="AK683" i="7" s="1"/>
  <c r="AK707" i="7" s="1"/>
  <c r="AK731" i="7" s="1"/>
  <c r="AI17" i="9"/>
  <c r="BS21" i="7" s="1"/>
  <c r="BS45" i="7" s="1"/>
  <c r="BS69" i="7" s="1"/>
  <c r="BS93" i="7" s="1"/>
  <c r="BS117" i="7" s="1"/>
  <c r="BS141" i="7" s="1"/>
  <c r="BS165" i="7" s="1"/>
  <c r="BS189" i="7" s="1"/>
  <c r="BS213" i="7" s="1"/>
  <c r="BS237" i="7" s="1"/>
  <c r="BS261" i="7" s="1"/>
  <c r="BS285" i="7" s="1"/>
  <c r="BS309" i="7" s="1"/>
  <c r="BS333" i="7" s="1"/>
  <c r="BS357" i="7" s="1"/>
  <c r="BS381" i="7" s="1"/>
  <c r="BS405" i="7" s="1"/>
  <c r="BS429" i="7" s="1"/>
  <c r="BS453" i="7" s="1"/>
  <c r="BS477" i="7" s="1"/>
  <c r="BS501" i="7" s="1"/>
  <c r="BS525" i="7" s="1"/>
  <c r="BS549" i="7" s="1"/>
  <c r="BS573" i="7" s="1"/>
  <c r="BS597" i="7" s="1"/>
  <c r="BS621" i="7" s="1"/>
  <c r="BS645" i="7" s="1"/>
  <c r="BS669" i="7" s="1"/>
  <c r="BS693" i="7" s="1"/>
  <c r="BS717" i="7" s="1"/>
  <c r="BS741" i="7" s="1"/>
  <c r="AO22" i="9"/>
  <c r="FQ26" i="7" s="1"/>
  <c r="FQ50" i="7" s="1"/>
  <c r="FQ74" i="7" s="1"/>
  <c r="FQ98" i="7" s="1"/>
  <c r="FQ122" i="7" s="1"/>
  <c r="FQ146" i="7" s="1"/>
  <c r="FQ170" i="7" s="1"/>
  <c r="FQ194" i="7" s="1"/>
  <c r="FQ218" i="7" s="1"/>
  <c r="FQ242" i="7" s="1"/>
  <c r="FQ266" i="7" s="1"/>
  <c r="FQ290" i="7" s="1"/>
  <c r="FQ314" i="7" s="1"/>
  <c r="FQ338" i="7" s="1"/>
  <c r="FQ362" i="7" s="1"/>
  <c r="FQ386" i="7" s="1"/>
  <c r="FQ410" i="7" s="1"/>
  <c r="FQ434" i="7" s="1"/>
  <c r="FQ458" i="7" s="1"/>
  <c r="FQ482" i="7" s="1"/>
  <c r="FQ506" i="7" s="1"/>
  <c r="FQ530" i="7" s="1"/>
  <c r="FQ554" i="7" s="1"/>
  <c r="FQ578" i="7" s="1"/>
  <c r="FQ602" i="7" s="1"/>
  <c r="FQ626" i="7" s="1"/>
  <c r="FQ650" i="7" s="1"/>
  <c r="FQ674" i="7" s="1"/>
  <c r="FQ698" i="7" s="1"/>
  <c r="FQ722" i="7" s="1"/>
  <c r="AO24" i="9"/>
  <c r="FQ28" i="7" s="1"/>
  <c r="FQ52" i="7" s="1"/>
  <c r="FQ76" i="7" s="1"/>
  <c r="FQ100" i="7" s="1"/>
  <c r="FQ124" i="7" s="1"/>
  <c r="FQ148" i="7" s="1"/>
  <c r="FQ172" i="7" s="1"/>
  <c r="FQ196" i="7" s="1"/>
  <c r="FQ220" i="7" s="1"/>
  <c r="FQ244" i="7" s="1"/>
  <c r="FQ268" i="7" s="1"/>
  <c r="FQ292" i="7" s="1"/>
  <c r="FQ316" i="7" s="1"/>
  <c r="FQ340" i="7" s="1"/>
  <c r="FQ364" i="7" s="1"/>
  <c r="FQ388" i="7" s="1"/>
  <c r="FQ412" i="7" s="1"/>
  <c r="FQ436" i="7" s="1"/>
  <c r="FQ460" i="7" s="1"/>
  <c r="FQ484" i="7" s="1"/>
  <c r="FQ508" i="7" s="1"/>
  <c r="FQ532" i="7" s="1"/>
  <c r="FQ556" i="7" s="1"/>
  <c r="FQ580" i="7" s="1"/>
  <c r="FQ604" i="7" s="1"/>
  <c r="FQ628" i="7" s="1"/>
  <c r="FQ652" i="7" s="1"/>
  <c r="FQ676" i="7" s="1"/>
  <c r="FQ700" i="7" s="1"/>
  <c r="FQ724" i="7" s="1"/>
  <c r="AP26" i="9"/>
  <c r="GH30" i="7" s="1"/>
  <c r="GH54" i="7" s="1"/>
  <c r="GH78" i="7" s="1"/>
  <c r="GH102" i="7" s="1"/>
  <c r="GH126" i="7" s="1"/>
  <c r="GH150" i="7" s="1"/>
  <c r="GH174" i="7" s="1"/>
  <c r="GH198" i="7" s="1"/>
  <c r="GH222" i="7" s="1"/>
  <c r="GH246" i="7" s="1"/>
  <c r="GH270" i="7" s="1"/>
  <c r="GH294" i="7" s="1"/>
  <c r="GH318" i="7" s="1"/>
  <c r="GH342" i="7" s="1"/>
  <c r="GH366" i="7" s="1"/>
  <c r="GH390" i="7" s="1"/>
  <c r="GH414" i="7" s="1"/>
  <c r="GH438" i="7" s="1"/>
  <c r="GH462" i="7" s="1"/>
  <c r="GH486" i="7" s="1"/>
  <c r="GH510" i="7" s="1"/>
  <c r="GH534" i="7" s="1"/>
  <c r="GH558" i="7" s="1"/>
  <c r="GH582" i="7" s="1"/>
  <c r="GH606" i="7" s="1"/>
  <c r="GH630" i="7" s="1"/>
  <c r="GH654" i="7" s="1"/>
  <c r="GH678" i="7" s="1"/>
  <c r="GH702" i="7" s="1"/>
  <c r="GH726" i="7" s="1"/>
  <c r="GH750" i="7" s="1"/>
  <c r="AK25" i="9"/>
  <c r="DA29" i="7" s="1"/>
  <c r="DA53" i="7" s="1"/>
  <c r="DA77" i="7" s="1"/>
  <c r="DA101" i="7" s="1"/>
  <c r="DA125" i="7" s="1"/>
  <c r="DA149" i="7" s="1"/>
  <c r="DA173" i="7" s="1"/>
  <c r="DA197" i="7" s="1"/>
  <c r="DA221" i="7" s="1"/>
  <c r="DA245" i="7" s="1"/>
  <c r="DA269" i="7" s="1"/>
  <c r="DA293" i="7" s="1"/>
  <c r="DA317" i="7" s="1"/>
  <c r="DA341" i="7" s="1"/>
  <c r="DA365" i="7" s="1"/>
  <c r="DA389" i="7" s="1"/>
  <c r="DA413" i="7" s="1"/>
  <c r="DA437" i="7" s="1"/>
  <c r="DA461" i="7" s="1"/>
  <c r="DA485" i="7" s="1"/>
  <c r="DA509" i="7" s="1"/>
  <c r="DA533" i="7" s="1"/>
  <c r="DA557" i="7" s="1"/>
  <c r="DA581" i="7" s="1"/>
  <c r="DA605" i="7" s="1"/>
  <c r="DA629" i="7" s="1"/>
  <c r="DA653" i="7" s="1"/>
  <c r="DA677" i="7" s="1"/>
  <c r="DA701" i="7" s="1"/>
  <c r="DA725" i="7" s="1"/>
  <c r="DA749" i="7" s="1"/>
  <c r="AF23" i="9"/>
  <c r="T27" i="7" s="1"/>
  <c r="T51" i="7" s="1"/>
  <c r="T75" i="7" s="1"/>
  <c r="T99" i="7" s="1"/>
  <c r="T123" i="7" s="1"/>
  <c r="T147" i="7" s="1"/>
  <c r="T171" i="7" s="1"/>
  <c r="T195" i="7" s="1"/>
  <c r="T219" i="7" s="1"/>
  <c r="T243" i="7" s="1"/>
  <c r="T267" i="7" s="1"/>
  <c r="T291" i="7" s="1"/>
  <c r="T315" i="7" s="1"/>
  <c r="T339" i="7" s="1"/>
  <c r="T363" i="7" s="1"/>
  <c r="T387" i="7" s="1"/>
  <c r="T411" i="7" s="1"/>
  <c r="T435" i="7" s="1"/>
  <c r="T459" i="7" s="1"/>
  <c r="T483" i="7" s="1"/>
  <c r="T507" i="7" s="1"/>
  <c r="T531" i="7" s="1"/>
  <c r="T555" i="7" s="1"/>
  <c r="T579" i="7" s="1"/>
  <c r="T603" i="7" s="1"/>
  <c r="T627" i="7" s="1"/>
  <c r="T651" i="7" s="1"/>
  <c r="T675" i="7" s="1"/>
  <c r="AH28" i="9"/>
  <c r="BB32" i="7" s="1"/>
  <c r="BB56" i="7" s="1"/>
  <c r="BB80" i="7" s="1"/>
  <c r="BB104" i="7" s="1"/>
  <c r="BB128" i="7" s="1"/>
  <c r="BB152" i="7" s="1"/>
  <c r="BB176" i="7" s="1"/>
  <c r="BB200" i="7" s="1"/>
  <c r="BB224" i="7" s="1"/>
  <c r="BB248" i="7" s="1"/>
  <c r="BB272" i="7" s="1"/>
  <c r="BB296" i="7" s="1"/>
  <c r="BB320" i="7" s="1"/>
  <c r="BB344" i="7" s="1"/>
  <c r="BB368" i="7" s="1"/>
  <c r="BB392" i="7" s="1"/>
  <c r="BB416" i="7" s="1"/>
  <c r="BB440" i="7" s="1"/>
  <c r="BB464" i="7" s="1"/>
  <c r="BB488" i="7" s="1"/>
  <c r="BB512" i="7" s="1"/>
  <c r="BB536" i="7" s="1"/>
  <c r="BB560" i="7" s="1"/>
  <c r="BB584" i="7" s="1"/>
  <c r="BB608" i="7" s="1"/>
  <c r="BB632" i="7" s="1"/>
  <c r="BB656" i="7" s="1"/>
  <c r="BB680" i="7" s="1"/>
  <c r="BB704" i="7" s="1"/>
  <c r="BB728" i="7" s="1"/>
  <c r="AP13" i="9"/>
  <c r="GH17" i="7" s="1"/>
  <c r="GH41" i="7" s="1"/>
  <c r="GH65" i="7" s="1"/>
  <c r="GH89" i="7" s="1"/>
  <c r="GH113" i="7" s="1"/>
  <c r="GH137" i="7" s="1"/>
  <c r="GH161" i="7" s="1"/>
  <c r="GH185" i="7" s="1"/>
  <c r="GH209" i="7" s="1"/>
  <c r="GH233" i="7" s="1"/>
  <c r="GH257" i="7" s="1"/>
  <c r="GH281" i="7" s="1"/>
  <c r="GH305" i="7" s="1"/>
  <c r="GH329" i="7" s="1"/>
  <c r="GH353" i="7" s="1"/>
  <c r="GH377" i="7" s="1"/>
  <c r="GH401" i="7" s="1"/>
  <c r="GH425" i="7" s="1"/>
  <c r="GH449" i="7" s="1"/>
  <c r="GH473" i="7" s="1"/>
  <c r="GH497" i="7" s="1"/>
  <c r="GH521" i="7" s="1"/>
  <c r="GH545" i="7" s="1"/>
  <c r="GH569" i="7" s="1"/>
  <c r="GH593" i="7" s="1"/>
  <c r="GH617" i="7" s="1"/>
  <c r="GH641" i="7" s="1"/>
  <c r="GH665" i="7" s="1"/>
  <c r="GH689" i="7" s="1"/>
  <c r="GH713" i="7" s="1"/>
  <c r="GH737" i="7" s="1"/>
  <c r="AH12" i="9"/>
  <c r="BB16" i="7" s="1"/>
  <c r="BB40" i="7" s="1"/>
  <c r="BB64" i="7" s="1"/>
  <c r="BB88" i="7" s="1"/>
  <c r="BB112" i="7" s="1"/>
  <c r="BB136" i="7" s="1"/>
  <c r="BB160" i="7" s="1"/>
  <c r="BB184" i="7" s="1"/>
  <c r="BB208" i="7" s="1"/>
  <c r="BB232" i="7" s="1"/>
  <c r="BB256" i="7" s="1"/>
  <c r="BB280" i="7" s="1"/>
  <c r="BB304" i="7" s="1"/>
  <c r="BB328" i="7" s="1"/>
  <c r="BB352" i="7" s="1"/>
  <c r="BB376" i="7" s="1"/>
  <c r="BB400" i="7" s="1"/>
  <c r="BB424" i="7" s="1"/>
  <c r="BB448" i="7" s="1"/>
  <c r="BB472" i="7" s="1"/>
  <c r="BB496" i="7" s="1"/>
  <c r="BB520" i="7" s="1"/>
  <c r="BB544" i="7" s="1"/>
  <c r="BB568" i="7" s="1"/>
  <c r="BB592" i="7" s="1"/>
  <c r="BB616" i="7" s="1"/>
  <c r="BB640" i="7" s="1"/>
  <c r="BB664" i="7" s="1"/>
  <c r="BB688" i="7" s="1"/>
  <c r="BB712" i="7" s="1"/>
  <c r="AL13" i="9"/>
  <c r="DR17" i="7" s="1"/>
  <c r="DR41" i="7" s="1"/>
  <c r="DR65" i="7" s="1"/>
  <c r="DR89" i="7" s="1"/>
  <c r="DR113" i="7" s="1"/>
  <c r="DR137" i="7" s="1"/>
  <c r="DR161" i="7" s="1"/>
  <c r="DR185" i="7" s="1"/>
  <c r="DR209" i="7" s="1"/>
  <c r="DR233" i="7" s="1"/>
  <c r="DR257" i="7" s="1"/>
  <c r="DR281" i="7" s="1"/>
  <c r="DR305" i="7" s="1"/>
  <c r="DR329" i="7" s="1"/>
  <c r="DR353" i="7" s="1"/>
  <c r="DR377" i="7" s="1"/>
  <c r="DR401" i="7" s="1"/>
  <c r="DR425" i="7" s="1"/>
  <c r="DR449" i="7" s="1"/>
  <c r="DR473" i="7" s="1"/>
  <c r="DR497" i="7" s="1"/>
  <c r="DR521" i="7" s="1"/>
  <c r="DR545" i="7" s="1"/>
  <c r="DR569" i="7" s="1"/>
  <c r="DR593" i="7" s="1"/>
  <c r="DR617" i="7" s="1"/>
  <c r="DR641" i="7" s="1"/>
  <c r="DR665" i="7" s="1"/>
  <c r="DR689" i="7" s="1"/>
  <c r="DR713" i="7" s="1"/>
  <c r="DR737" i="7" s="1"/>
  <c r="AI24" i="9"/>
  <c r="BS28" i="7" s="1"/>
  <c r="BS52" i="7" s="1"/>
  <c r="BS76" i="7" s="1"/>
  <c r="BS100" i="7" s="1"/>
  <c r="BS124" i="7" s="1"/>
  <c r="BS148" i="7" s="1"/>
  <c r="BS172" i="7" s="1"/>
  <c r="BS196" i="7" s="1"/>
  <c r="BS220" i="7" s="1"/>
  <c r="BS244" i="7" s="1"/>
  <c r="BS268" i="7" s="1"/>
  <c r="BS292" i="7" s="1"/>
  <c r="BS316" i="7" s="1"/>
  <c r="BS340" i="7" s="1"/>
  <c r="BS364" i="7" s="1"/>
  <c r="BS388" i="7" s="1"/>
  <c r="BS412" i="7" s="1"/>
  <c r="BS436" i="7" s="1"/>
  <c r="BS460" i="7" s="1"/>
  <c r="BS484" i="7" s="1"/>
  <c r="BS508" i="7" s="1"/>
  <c r="BS532" i="7" s="1"/>
  <c r="BS556" i="7" s="1"/>
  <c r="BS580" i="7" s="1"/>
  <c r="BS604" i="7" s="1"/>
  <c r="BS628" i="7" s="1"/>
  <c r="BS652" i="7" s="1"/>
  <c r="BS676" i="7" s="1"/>
  <c r="BS700" i="7" s="1"/>
  <c r="BS724" i="7" s="1"/>
  <c r="BS748" i="7" s="1"/>
  <c r="AG21" i="9"/>
  <c r="AK25" i="7" s="1"/>
  <c r="AK49" i="7" s="1"/>
  <c r="AK73" i="7" s="1"/>
  <c r="AK97" i="7" s="1"/>
  <c r="AK121" i="7" s="1"/>
  <c r="AK145" i="7" s="1"/>
  <c r="AK169" i="7" s="1"/>
  <c r="AK193" i="7" s="1"/>
  <c r="AK217" i="7" s="1"/>
  <c r="AK241" i="7" s="1"/>
  <c r="AK265" i="7" s="1"/>
  <c r="AK289" i="7" s="1"/>
  <c r="AK313" i="7" s="1"/>
  <c r="AK337" i="7" s="1"/>
  <c r="AK361" i="7" s="1"/>
  <c r="AK385" i="7" s="1"/>
  <c r="AK409" i="7" s="1"/>
  <c r="AK433" i="7" s="1"/>
  <c r="AK457" i="7" s="1"/>
  <c r="AK481" i="7" s="1"/>
  <c r="AK505" i="7" s="1"/>
  <c r="AK529" i="7" s="1"/>
  <c r="AK553" i="7" s="1"/>
  <c r="AK577" i="7" s="1"/>
  <c r="AK601" i="7" s="1"/>
  <c r="AK625" i="7" s="1"/>
  <c r="AK649" i="7" s="1"/>
  <c r="AK673" i="7" s="1"/>
  <c r="AK697" i="7" s="1"/>
  <c r="AK721" i="7" s="1"/>
  <c r="AK745" i="7" s="1"/>
  <c r="AL19" i="9"/>
  <c r="DR23" i="7" s="1"/>
  <c r="DR47" i="7" s="1"/>
  <c r="DR71" i="7" s="1"/>
  <c r="DR95" i="7" s="1"/>
  <c r="DR119" i="7" s="1"/>
  <c r="DR143" i="7" s="1"/>
  <c r="DR167" i="7" s="1"/>
  <c r="DR191" i="7" s="1"/>
  <c r="DR215" i="7" s="1"/>
  <c r="DR239" i="7" s="1"/>
  <c r="DR263" i="7" s="1"/>
  <c r="DR287" i="7" s="1"/>
  <c r="DR311" i="7" s="1"/>
  <c r="DR335" i="7" s="1"/>
  <c r="DR359" i="7" s="1"/>
  <c r="DR383" i="7" s="1"/>
  <c r="DR407" i="7" s="1"/>
  <c r="DR431" i="7" s="1"/>
  <c r="DR455" i="7" s="1"/>
  <c r="DR479" i="7" s="1"/>
  <c r="DR503" i="7" s="1"/>
  <c r="DR527" i="7" s="1"/>
  <c r="DR551" i="7" s="1"/>
  <c r="DR575" i="7" s="1"/>
  <c r="DR599" i="7" s="1"/>
  <c r="DR623" i="7" s="1"/>
  <c r="DR647" i="7" s="1"/>
  <c r="DR671" i="7" s="1"/>
  <c r="DR695" i="7" s="1"/>
  <c r="DR719" i="7" s="1"/>
  <c r="DR743" i="7" s="1"/>
  <c r="AF13" i="9"/>
  <c r="T17" i="7" s="1"/>
  <c r="T41" i="7" s="1"/>
  <c r="T65" i="7" s="1"/>
  <c r="T89" i="7" s="1"/>
  <c r="T113" i="7" s="1"/>
  <c r="T137" i="7" s="1"/>
  <c r="T161" i="7" s="1"/>
  <c r="T185" i="7" s="1"/>
  <c r="T209" i="7" s="1"/>
  <c r="T233" i="7" s="1"/>
  <c r="T257" i="7" s="1"/>
  <c r="T281" i="7" s="1"/>
  <c r="T305" i="7" s="1"/>
  <c r="T329" i="7" s="1"/>
  <c r="T353" i="7" s="1"/>
  <c r="T377" i="7" s="1"/>
  <c r="T401" i="7" s="1"/>
  <c r="T425" i="7" s="1"/>
  <c r="T449" i="7" s="1"/>
  <c r="T473" i="7" s="1"/>
  <c r="T497" i="7" s="1"/>
  <c r="T521" i="7" s="1"/>
  <c r="T545" i="7" s="1"/>
  <c r="T569" i="7" s="1"/>
  <c r="T593" i="7" s="1"/>
  <c r="T617" i="7" s="1"/>
  <c r="T641" i="7" s="1"/>
  <c r="T665" i="7" s="1"/>
  <c r="AH25" i="9"/>
  <c r="BB29" i="7" s="1"/>
  <c r="BB53" i="7" s="1"/>
  <c r="BB77" i="7" s="1"/>
  <c r="BB101" i="7" s="1"/>
  <c r="BB125" i="7" s="1"/>
  <c r="BB149" i="7" s="1"/>
  <c r="BB173" i="7" s="1"/>
  <c r="BB197" i="7" s="1"/>
  <c r="BB221" i="7" s="1"/>
  <c r="BB245" i="7" s="1"/>
  <c r="BB269" i="7" s="1"/>
  <c r="BB293" i="7" s="1"/>
  <c r="BB317" i="7" s="1"/>
  <c r="BB341" i="7" s="1"/>
  <c r="BB365" i="7" s="1"/>
  <c r="BB389" i="7" s="1"/>
  <c r="BB413" i="7" s="1"/>
  <c r="BB437" i="7" s="1"/>
  <c r="BB461" i="7" s="1"/>
  <c r="BB485" i="7" s="1"/>
  <c r="BB509" i="7" s="1"/>
  <c r="BB533" i="7" s="1"/>
  <c r="BB557" i="7" s="1"/>
  <c r="BB581" i="7" s="1"/>
  <c r="BB605" i="7" s="1"/>
  <c r="BB629" i="7" s="1"/>
  <c r="BB653" i="7" s="1"/>
  <c r="BB677" i="7" s="1"/>
  <c r="BB701" i="7" s="1"/>
  <c r="BB725" i="7" s="1"/>
  <c r="AK5" i="9"/>
  <c r="DA9" i="7" s="1"/>
  <c r="DC9" i="7" s="1"/>
  <c r="AM14" i="9"/>
  <c r="EI18" i="7" s="1"/>
  <c r="EI42" i="7" s="1"/>
  <c r="EI66" i="7" s="1"/>
  <c r="EI90" i="7" s="1"/>
  <c r="EI114" i="7" s="1"/>
  <c r="EI138" i="7" s="1"/>
  <c r="EI162" i="7" s="1"/>
  <c r="EI186" i="7" s="1"/>
  <c r="EI210" i="7" s="1"/>
  <c r="EI234" i="7" s="1"/>
  <c r="EI258" i="7" s="1"/>
  <c r="EI282" i="7" s="1"/>
  <c r="EI306" i="7" s="1"/>
  <c r="EI330" i="7" s="1"/>
  <c r="EI354" i="7" s="1"/>
  <c r="EI378" i="7" s="1"/>
  <c r="EI402" i="7" s="1"/>
  <c r="EI426" i="7" s="1"/>
  <c r="EI450" i="7" s="1"/>
  <c r="EI474" i="7" s="1"/>
  <c r="EI498" i="7" s="1"/>
  <c r="EI522" i="7" s="1"/>
  <c r="EI546" i="7" s="1"/>
  <c r="EI570" i="7" s="1"/>
  <c r="EI594" i="7" s="1"/>
  <c r="EI618" i="7" s="1"/>
  <c r="EI642" i="7" s="1"/>
  <c r="EI666" i="7" s="1"/>
  <c r="EI690" i="7" s="1"/>
  <c r="EI714" i="7" s="1"/>
  <c r="AO8" i="9"/>
  <c r="FQ12" i="7" s="1"/>
  <c r="FQ36" i="7" s="1"/>
  <c r="FQ60" i="7" s="1"/>
  <c r="FQ84" i="7" s="1"/>
  <c r="FQ108" i="7" s="1"/>
  <c r="FQ132" i="7" s="1"/>
  <c r="FQ156" i="7" s="1"/>
  <c r="FQ180" i="7" s="1"/>
  <c r="FQ204" i="7" s="1"/>
  <c r="FQ228" i="7" s="1"/>
  <c r="FQ252" i="7" s="1"/>
  <c r="FQ276" i="7" s="1"/>
  <c r="FQ300" i="7" s="1"/>
  <c r="FQ324" i="7" s="1"/>
  <c r="FQ348" i="7" s="1"/>
  <c r="FQ372" i="7" s="1"/>
  <c r="FQ396" i="7" s="1"/>
  <c r="FQ420" i="7" s="1"/>
  <c r="FQ444" i="7" s="1"/>
  <c r="FQ468" i="7" s="1"/>
  <c r="FQ492" i="7" s="1"/>
  <c r="FQ516" i="7" s="1"/>
  <c r="FQ540" i="7" s="1"/>
  <c r="FQ564" i="7" s="1"/>
  <c r="FQ588" i="7" s="1"/>
  <c r="FQ612" i="7" s="1"/>
  <c r="FQ636" i="7" s="1"/>
  <c r="FQ660" i="7" s="1"/>
  <c r="FQ684" i="7" s="1"/>
  <c r="FQ708" i="7" s="1"/>
  <c r="AE13" i="9"/>
  <c r="C17" i="7" s="1"/>
  <c r="AI16" i="9"/>
  <c r="BS20" i="7" s="1"/>
  <c r="BS44" i="7" s="1"/>
  <c r="BS68" i="7" s="1"/>
  <c r="BS92" i="7" s="1"/>
  <c r="BS116" i="7" s="1"/>
  <c r="BS140" i="7" s="1"/>
  <c r="BS164" i="7" s="1"/>
  <c r="BS188" i="7" s="1"/>
  <c r="BS212" i="7" s="1"/>
  <c r="BS236" i="7" s="1"/>
  <c r="BS260" i="7" s="1"/>
  <c r="BS284" i="7" s="1"/>
  <c r="BS308" i="7" s="1"/>
  <c r="BS332" i="7" s="1"/>
  <c r="BS356" i="7" s="1"/>
  <c r="BS380" i="7" s="1"/>
  <c r="BS404" i="7" s="1"/>
  <c r="BS428" i="7" s="1"/>
  <c r="BS452" i="7" s="1"/>
  <c r="BS476" i="7" s="1"/>
  <c r="BS500" i="7" s="1"/>
  <c r="BS524" i="7" s="1"/>
  <c r="BS548" i="7" s="1"/>
  <c r="BS572" i="7" s="1"/>
  <c r="BS596" i="7" s="1"/>
  <c r="BS620" i="7" s="1"/>
  <c r="BS644" i="7" s="1"/>
  <c r="BS668" i="7" s="1"/>
  <c r="BS692" i="7" s="1"/>
  <c r="BS716" i="7" s="1"/>
  <c r="BS740" i="7" s="1"/>
  <c r="AI14" i="9"/>
  <c r="BS18" i="7" s="1"/>
  <c r="BS42" i="7" s="1"/>
  <c r="BS66" i="7" s="1"/>
  <c r="BS90" i="7" s="1"/>
  <c r="BS114" i="7" s="1"/>
  <c r="BS138" i="7" s="1"/>
  <c r="BS162" i="7" s="1"/>
  <c r="BS186" i="7" s="1"/>
  <c r="BS210" i="7" s="1"/>
  <c r="BS234" i="7" s="1"/>
  <c r="BS258" i="7" s="1"/>
  <c r="BS282" i="7" s="1"/>
  <c r="BS306" i="7" s="1"/>
  <c r="BS330" i="7" s="1"/>
  <c r="BS354" i="7" s="1"/>
  <c r="BS378" i="7" s="1"/>
  <c r="BS402" i="7" s="1"/>
  <c r="BS426" i="7" s="1"/>
  <c r="BS450" i="7" s="1"/>
  <c r="BS474" i="7" s="1"/>
  <c r="BS498" i="7" s="1"/>
  <c r="BS522" i="7" s="1"/>
  <c r="BS546" i="7" s="1"/>
  <c r="BS570" i="7" s="1"/>
  <c r="BS594" i="7" s="1"/>
  <c r="BS618" i="7" s="1"/>
  <c r="BS642" i="7" s="1"/>
  <c r="BS666" i="7" s="1"/>
  <c r="BS690" i="7" s="1"/>
  <c r="BS714" i="7" s="1"/>
  <c r="BS738" i="7" s="1"/>
  <c r="AI8" i="9"/>
  <c r="BS12" i="7" s="1"/>
  <c r="BS36" i="7" s="1"/>
  <c r="BS60" i="7" s="1"/>
  <c r="BS84" i="7" s="1"/>
  <c r="BS108" i="7" s="1"/>
  <c r="BS132" i="7" s="1"/>
  <c r="BS156" i="7" s="1"/>
  <c r="BS180" i="7" s="1"/>
  <c r="BS204" i="7" s="1"/>
  <c r="BS228" i="7" s="1"/>
  <c r="BS252" i="7" s="1"/>
  <c r="BS276" i="7" s="1"/>
  <c r="BS300" i="7" s="1"/>
  <c r="BS324" i="7" s="1"/>
  <c r="BS348" i="7" s="1"/>
  <c r="BS372" i="7" s="1"/>
  <c r="BS396" i="7" s="1"/>
  <c r="BS420" i="7" s="1"/>
  <c r="BS444" i="7" s="1"/>
  <c r="BS468" i="7" s="1"/>
  <c r="BS492" i="7" s="1"/>
  <c r="BS516" i="7" s="1"/>
  <c r="BS540" i="7" s="1"/>
  <c r="BS564" i="7" s="1"/>
  <c r="BS588" i="7" s="1"/>
  <c r="BS612" i="7" s="1"/>
  <c r="BS636" i="7" s="1"/>
  <c r="BS660" i="7" s="1"/>
  <c r="BS684" i="7" s="1"/>
  <c r="BS708" i="7" s="1"/>
  <c r="BS732" i="7" s="1"/>
  <c r="AN5" i="9"/>
  <c r="EZ9" i="7" s="1"/>
  <c r="FB9" i="7" s="1"/>
  <c r="AJ16" i="9"/>
  <c r="CJ20" i="7" s="1"/>
  <c r="CJ44" i="7" s="1"/>
  <c r="CJ68" i="7" s="1"/>
  <c r="CJ92" i="7" s="1"/>
  <c r="CJ116" i="7" s="1"/>
  <c r="CJ140" i="7" s="1"/>
  <c r="CJ164" i="7" s="1"/>
  <c r="CJ188" i="7" s="1"/>
  <c r="CJ212" i="7" s="1"/>
  <c r="CJ236" i="7" s="1"/>
  <c r="CJ260" i="7" s="1"/>
  <c r="CJ284" i="7" s="1"/>
  <c r="CJ308" i="7" s="1"/>
  <c r="CJ332" i="7" s="1"/>
  <c r="CJ356" i="7" s="1"/>
  <c r="CJ380" i="7" s="1"/>
  <c r="CJ404" i="7" s="1"/>
  <c r="CJ428" i="7" s="1"/>
  <c r="CJ452" i="7" s="1"/>
  <c r="CJ476" i="7" s="1"/>
  <c r="CJ500" i="7" s="1"/>
  <c r="CJ524" i="7" s="1"/>
  <c r="CJ548" i="7" s="1"/>
  <c r="CJ572" i="7" s="1"/>
  <c r="CJ596" i="7" s="1"/>
  <c r="CJ620" i="7" s="1"/>
  <c r="CJ644" i="7" s="1"/>
  <c r="CJ668" i="7" s="1"/>
  <c r="CJ692" i="7" s="1"/>
  <c r="CJ716" i="7" s="1"/>
  <c r="AI25" i="9"/>
  <c r="BS29" i="7" s="1"/>
  <c r="BS53" i="7" s="1"/>
  <c r="BS77" i="7" s="1"/>
  <c r="BS101" i="7" s="1"/>
  <c r="BS125" i="7" s="1"/>
  <c r="BS149" i="7" s="1"/>
  <c r="BS173" i="7" s="1"/>
  <c r="BS197" i="7" s="1"/>
  <c r="BS221" i="7" s="1"/>
  <c r="BS245" i="7" s="1"/>
  <c r="BS269" i="7" s="1"/>
  <c r="BS293" i="7" s="1"/>
  <c r="BS317" i="7" s="1"/>
  <c r="BS341" i="7" s="1"/>
  <c r="BS365" i="7" s="1"/>
  <c r="BS389" i="7" s="1"/>
  <c r="BS413" i="7" s="1"/>
  <c r="BS437" i="7" s="1"/>
  <c r="BS461" i="7" s="1"/>
  <c r="BS485" i="7" s="1"/>
  <c r="BS509" i="7" s="1"/>
  <c r="BS533" i="7" s="1"/>
  <c r="BS557" i="7" s="1"/>
  <c r="BS581" i="7" s="1"/>
  <c r="BS605" i="7" s="1"/>
  <c r="BS629" i="7" s="1"/>
  <c r="BS653" i="7" s="1"/>
  <c r="BS677" i="7" s="1"/>
  <c r="BS701" i="7" s="1"/>
  <c r="BS725" i="7" s="1"/>
  <c r="BS749" i="7" s="1"/>
  <c r="AO17" i="9"/>
  <c r="FQ21" i="7" s="1"/>
  <c r="FQ45" i="7" s="1"/>
  <c r="FQ69" i="7" s="1"/>
  <c r="FQ93" i="7" s="1"/>
  <c r="FQ117" i="7" s="1"/>
  <c r="FQ141" i="7" s="1"/>
  <c r="FQ165" i="7" s="1"/>
  <c r="FQ189" i="7" s="1"/>
  <c r="FQ213" i="7" s="1"/>
  <c r="FQ237" i="7" s="1"/>
  <c r="FQ261" i="7" s="1"/>
  <c r="FQ285" i="7" s="1"/>
  <c r="FQ309" i="7" s="1"/>
  <c r="FQ333" i="7" s="1"/>
  <c r="FQ357" i="7" s="1"/>
  <c r="FQ381" i="7" s="1"/>
  <c r="FQ405" i="7" s="1"/>
  <c r="FQ429" i="7" s="1"/>
  <c r="FQ453" i="7" s="1"/>
  <c r="FQ477" i="7" s="1"/>
  <c r="FQ501" i="7" s="1"/>
  <c r="FQ525" i="7" s="1"/>
  <c r="FQ549" i="7" s="1"/>
  <c r="FQ573" i="7" s="1"/>
  <c r="FQ597" i="7" s="1"/>
  <c r="FQ621" i="7" s="1"/>
  <c r="FQ645" i="7" s="1"/>
  <c r="FQ669" i="7" s="1"/>
  <c r="FQ693" i="7" s="1"/>
  <c r="FQ717" i="7" s="1"/>
  <c r="AE8" i="9"/>
  <c r="C12" i="7" s="1"/>
  <c r="AE7" i="9"/>
  <c r="C11" i="7" s="1"/>
  <c r="AI13" i="9"/>
  <c r="BS17" i="7" s="1"/>
  <c r="BS41" i="7" s="1"/>
  <c r="BS65" i="7" s="1"/>
  <c r="BS89" i="7" s="1"/>
  <c r="BS113" i="7" s="1"/>
  <c r="BS137" i="7" s="1"/>
  <c r="BS161" i="7" s="1"/>
  <c r="BS185" i="7" s="1"/>
  <c r="BS209" i="7" s="1"/>
  <c r="BS233" i="7" s="1"/>
  <c r="BS257" i="7" s="1"/>
  <c r="BS281" i="7" s="1"/>
  <c r="BS305" i="7" s="1"/>
  <c r="BS329" i="7" s="1"/>
  <c r="BS353" i="7" s="1"/>
  <c r="BS377" i="7" s="1"/>
  <c r="BS401" i="7" s="1"/>
  <c r="BS425" i="7" s="1"/>
  <c r="BS449" i="7" s="1"/>
  <c r="BS473" i="7" s="1"/>
  <c r="BS497" i="7" s="1"/>
  <c r="BS521" i="7" s="1"/>
  <c r="BS545" i="7" s="1"/>
  <c r="BS569" i="7" s="1"/>
  <c r="BS593" i="7" s="1"/>
  <c r="BS617" i="7" s="1"/>
  <c r="BS641" i="7" s="1"/>
  <c r="BS665" i="7" s="1"/>
  <c r="BS689" i="7" s="1"/>
  <c r="BS713" i="7" s="1"/>
  <c r="BS737" i="7" s="1"/>
  <c r="AJ22" i="9"/>
  <c r="CJ26" i="7" s="1"/>
  <c r="CJ50" i="7" s="1"/>
  <c r="CJ74" i="7" s="1"/>
  <c r="CJ98" i="7" s="1"/>
  <c r="CJ122" i="7" s="1"/>
  <c r="CJ146" i="7" s="1"/>
  <c r="CJ170" i="7" s="1"/>
  <c r="CJ194" i="7" s="1"/>
  <c r="CJ218" i="7" s="1"/>
  <c r="CJ242" i="7" s="1"/>
  <c r="CJ266" i="7" s="1"/>
  <c r="CJ290" i="7" s="1"/>
  <c r="CJ314" i="7" s="1"/>
  <c r="CJ338" i="7" s="1"/>
  <c r="CJ362" i="7" s="1"/>
  <c r="CJ386" i="7" s="1"/>
  <c r="CJ410" i="7" s="1"/>
  <c r="CJ434" i="7" s="1"/>
  <c r="CJ458" i="7" s="1"/>
  <c r="CJ482" i="7" s="1"/>
  <c r="CJ506" i="7" s="1"/>
  <c r="CJ530" i="7" s="1"/>
  <c r="CJ554" i="7" s="1"/>
  <c r="CJ578" i="7" s="1"/>
  <c r="CJ602" i="7" s="1"/>
  <c r="CJ626" i="7" s="1"/>
  <c r="CJ650" i="7" s="1"/>
  <c r="CJ674" i="7" s="1"/>
  <c r="CJ698" i="7" s="1"/>
  <c r="CJ722" i="7" s="1"/>
  <c r="AF20" i="9"/>
  <c r="T24" i="7" s="1"/>
  <c r="T48" i="7" s="1"/>
  <c r="T72" i="7" s="1"/>
  <c r="T96" i="7" s="1"/>
  <c r="T120" i="7" s="1"/>
  <c r="T144" i="7" s="1"/>
  <c r="T168" i="7" s="1"/>
  <c r="T192" i="7" s="1"/>
  <c r="T216" i="7" s="1"/>
  <c r="T240" i="7" s="1"/>
  <c r="T264" i="7" s="1"/>
  <c r="T288" i="7" s="1"/>
  <c r="T312" i="7" s="1"/>
  <c r="T336" i="7" s="1"/>
  <c r="T360" i="7" s="1"/>
  <c r="T384" i="7" s="1"/>
  <c r="T408" i="7" s="1"/>
  <c r="T432" i="7" s="1"/>
  <c r="T456" i="7" s="1"/>
  <c r="T480" i="7" s="1"/>
  <c r="T504" i="7" s="1"/>
  <c r="T528" i="7" s="1"/>
  <c r="T552" i="7" s="1"/>
  <c r="T576" i="7" s="1"/>
  <c r="T600" i="7" s="1"/>
  <c r="T624" i="7" s="1"/>
  <c r="T648" i="7" s="1"/>
  <c r="T672" i="7" s="1"/>
  <c r="AI11" i="9"/>
  <c r="BS15" i="7" s="1"/>
  <c r="BS39" i="7" s="1"/>
  <c r="BS63" i="7" s="1"/>
  <c r="BS87" i="7" s="1"/>
  <c r="BS111" i="7" s="1"/>
  <c r="BS135" i="7" s="1"/>
  <c r="BS159" i="7" s="1"/>
  <c r="BS183" i="7" s="1"/>
  <c r="BS207" i="7" s="1"/>
  <c r="BS231" i="7" s="1"/>
  <c r="BS255" i="7" s="1"/>
  <c r="BS279" i="7" s="1"/>
  <c r="BS303" i="7" s="1"/>
  <c r="BS327" i="7" s="1"/>
  <c r="BS351" i="7" s="1"/>
  <c r="BS375" i="7" s="1"/>
  <c r="BS399" i="7" s="1"/>
  <c r="BS423" i="7" s="1"/>
  <c r="BS447" i="7" s="1"/>
  <c r="BS471" i="7" s="1"/>
  <c r="BS495" i="7" s="1"/>
  <c r="BS519" i="7" s="1"/>
  <c r="BS543" i="7" s="1"/>
  <c r="BS567" i="7" s="1"/>
  <c r="BS591" i="7" s="1"/>
  <c r="BS615" i="7" s="1"/>
  <c r="BS639" i="7" s="1"/>
  <c r="BS663" i="7" s="1"/>
  <c r="BS687" i="7" s="1"/>
  <c r="BS711" i="7" s="1"/>
  <c r="BS735" i="7" s="1"/>
  <c r="AH23" i="9"/>
  <c r="BB27" i="7" s="1"/>
  <c r="BB51" i="7" s="1"/>
  <c r="BB75" i="7" s="1"/>
  <c r="BB99" i="7" s="1"/>
  <c r="BB123" i="7" s="1"/>
  <c r="BB147" i="7" s="1"/>
  <c r="BB171" i="7" s="1"/>
  <c r="BB195" i="7" s="1"/>
  <c r="BB219" i="7" s="1"/>
  <c r="BB243" i="7" s="1"/>
  <c r="BB267" i="7" s="1"/>
  <c r="BB291" i="7" s="1"/>
  <c r="BB315" i="7" s="1"/>
  <c r="BB339" i="7" s="1"/>
  <c r="BB363" i="7" s="1"/>
  <c r="BB387" i="7" s="1"/>
  <c r="BB411" i="7" s="1"/>
  <c r="BB435" i="7" s="1"/>
  <c r="BB459" i="7" s="1"/>
  <c r="BB483" i="7" s="1"/>
  <c r="BB507" i="7" s="1"/>
  <c r="BB531" i="7" s="1"/>
  <c r="BB555" i="7" s="1"/>
  <c r="BB579" i="7" s="1"/>
  <c r="BB603" i="7" s="1"/>
  <c r="BB627" i="7" s="1"/>
  <c r="BB651" i="7" s="1"/>
  <c r="BB675" i="7" s="1"/>
  <c r="BB699" i="7" s="1"/>
  <c r="BB723" i="7" s="1"/>
  <c r="AH11" i="9"/>
  <c r="BB15" i="7" s="1"/>
  <c r="BB39" i="7" s="1"/>
  <c r="BB63" i="7" s="1"/>
  <c r="BB87" i="7" s="1"/>
  <c r="BB111" i="7" s="1"/>
  <c r="BB135" i="7" s="1"/>
  <c r="BB159" i="7" s="1"/>
  <c r="BB183" i="7" s="1"/>
  <c r="BB207" i="7" s="1"/>
  <c r="BB231" i="7" s="1"/>
  <c r="BB255" i="7" s="1"/>
  <c r="BB279" i="7" s="1"/>
  <c r="BB303" i="7" s="1"/>
  <c r="BB327" i="7" s="1"/>
  <c r="BB351" i="7" s="1"/>
  <c r="BB375" i="7" s="1"/>
  <c r="BB399" i="7" s="1"/>
  <c r="BB423" i="7" s="1"/>
  <c r="BB447" i="7" s="1"/>
  <c r="BB471" i="7" s="1"/>
  <c r="BB495" i="7" s="1"/>
  <c r="BB519" i="7" s="1"/>
  <c r="BB543" i="7" s="1"/>
  <c r="BB567" i="7" s="1"/>
  <c r="BB591" i="7" s="1"/>
  <c r="BB615" i="7" s="1"/>
  <c r="BB639" i="7" s="1"/>
  <c r="BB663" i="7" s="1"/>
  <c r="BB687" i="7" s="1"/>
  <c r="BB711" i="7" s="1"/>
  <c r="AE9" i="9"/>
  <c r="C13" i="7" s="1"/>
  <c r="AJ5" i="9"/>
  <c r="CJ9" i="7" s="1"/>
  <c r="CL9" i="7" s="1"/>
  <c r="AN8" i="9"/>
  <c r="EZ12" i="7" s="1"/>
  <c r="EZ36" i="7" s="1"/>
  <c r="EZ60" i="7" s="1"/>
  <c r="EZ84" i="7" s="1"/>
  <c r="EZ108" i="7" s="1"/>
  <c r="EZ132" i="7" s="1"/>
  <c r="EZ156" i="7" s="1"/>
  <c r="EZ180" i="7" s="1"/>
  <c r="EZ204" i="7" s="1"/>
  <c r="EZ228" i="7" s="1"/>
  <c r="EZ252" i="7" s="1"/>
  <c r="EZ276" i="7" s="1"/>
  <c r="EZ300" i="7" s="1"/>
  <c r="EZ324" i="7" s="1"/>
  <c r="EZ348" i="7" s="1"/>
  <c r="EZ372" i="7" s="1"/>
  <c r="EZ396" i="7" s="1"/>
  <c r="EZ420" i="7" s="1"/>
  <c r="EZ444" i="7" s="1"/>
  <c r="EZ468" i="7" s="1"/>
  <c r="EZ492" i="7" s="1"/>
  <c r="EZ516" i="7" s="1"/>
  <c r="EZ540" i="7" s="1"/>
  <c r="EZ564" i="7" s="1"/>
  <c r="EZ588" i="7" s="1"/>
  <c r="EZ612" i="7" s="1"/>
  <c r="EZ636" i="7" s="1"/>
  <c r="EZ660" i="7" s="1"/>
  <c r="EZ684" i="7" s="1"/>
  <c r="EZ708" i="7" s="1"/>
  <c r="EZ732" i="7" s="1"/>
  <c r="AP6" i="9"/>
  <c r="GH10" i="7" s="1"/>
  <c r="GH34" i="7" s="1"/>
  <c r="GH58" i="7" s="1"/>
  <c r="GH82" i="7" s="1"/>
  <c r="GH106" i="7" s="1"/>
  <c r="GH130" i="7" s="1"/>
  <c r="GH154" i="7" s="1"/>
  <c r="GH178" i="7" s="1"/>
  <c r="GH202" i="7" s="1"/>
  <c r="GH226" i="7" s="1"/>
  <c r="GH250" i="7" s="1"/>
  <c r="GH274" i="7" s="1"/>
  <c r="GH298" i="7" s="1"/>
  <c r="GH322" i="7" s="1"/>
  <c r="GH346" i="7" s="1"/>
  <c r="GH370" i="7" s="1"/>
  <c r="GH394" i="7" s="1"/>
  <c r="GH418" i="7" s="1"/>
  <c r="GH442" i="7" s="1"/>
  <c r="GH466" i="7" s="1"/>
  <c r="GH490" i="7" s="1"/>
  <c r="GH514" i="7" s="1"/>
  <c r="GH538" i="7" s="1"/>
  <c r="GH562" i="7" s="1"/>
  <c r="GH586" i="7" s="1"/>
  <c r="GH610" i="7" s="1"/>
  <c r="GH634" i="7" s="1"/>
  <c r="GH658" i="7" s="1"/>
  <c r="GH682" i="7" s="1"/>
  <c r="GH706" i="7" s="1"/>
  <c r="GH730" i="7" s="1"/>
  <c r="AO10" i="9"/>
  <c r="FQ14" i="7" s="1"/>
  <c r="FQ38" i="7" s="1"/>
  <c r="FQ62" i="7" s="1"/>
  <c r="FQ86" i="7" s="1"/>
  <c r="FQ110" i="7" s="1"/>
  <c r="FQ134" i="7" s="1"/>
  <c r="FQ158" i="7" s="1"/>
  <c r="FQ182" i="7" s="1"/>
  <c r="FQ206" i="7" s="1"/>
  <c r="FQ230" i="7" s="1"/>
  <c r="FQ254" i="7" s="1"/>
  <c r="FQ278" i="7" s="1"/>
  <c r="FQ302" i="7" s="1"/>
  <c r="FQ326" i="7" s="1"/>
  <c r="FQ350" i="7" s="1"/>
  <c r="FQ374" i="7" s="1"/>
  <c r="FQ398" i="7" s="1"/>
  <c r="FQ422" i="7" s="1"/>
  <c r="FQ446" i="7" s="1"/>
  <c r="FQ470" i="7" s="1"/>
  <c r="FQ494" i="7" s="1"/>
  <c r="FQ518" i="7" s="1"/>
  <c r="FQ542" i="7" s="1"/>
  <c r="FQ566" i="7" s="1"/>
  <c r="FQ590" i="7" s="1"/>
  <c r="FQ614" i="7" s="1"/>
  <c r="FQ638" i="7" s="1"/>
  <c r="FQ662" i="7" s="1"/>
  <c r="FQ686" i="7" s="1"/>
  <c r="FQ710" i="7" s="1"/>
  <c r="AM11" i="9"/>
  <c r="EI15" i="7" s="1"/>
  <c r="EI39" i="7" s="1"/>
  <c r="EI63" i="7" s="1"/>
  <c r="EI87" i="7" s="1"/>
  <c r="EI111" i="7" s="1"/>
  <c r="EI135" i="7" s="1"/>
  <c r="EI159" i="7" s="1"/>
  <c r="EI183" i="7" s="1"/>
  <c r="EI207" i="7" s="1"/>
  <c r="EI231" i="7" s="1"/>
  <c r="EI255" i="7" s="1"/>
  <c r="EI279" i="7" s="1"/>
  <c r="EI303" i="7" s="1"/>
  <c r="EI327" i="7" s="1"/>
  <c r="EI351" i="7" s="1"/>
  <c r="EI375" i="7" s="1"/>
  <c r="EI399" i="7" s="1"/>
  <c r="EI423" i="7" s="1"/>
  <c r="EI447" i="7" s="1"/>
  <c r="EI471" i="7" s="1"/>
  <c r="EI495" i="7" s="1"/>
  <c r="EI519" i="7" s="1"/>
  <c r="EI543" i="7" s="1"/>
  <c r="EI567" i="7" s="1"/>
  <c r="EI591" i="7" s="1"/>
  <c r="EI615" i="7" s="1"/>
  <c r="EI639" i="7" s="1"/>
  <c r="EI663" i="7" s="1"/>
  <c r="EI687" i="7" s="1"/>
  <c r="EI711" i="7" s="1"/>
  <c r="AL8" i="9"/>
  <c r="DR12" i="7" s="1"/>
  <c r="DR36" i="7" s="1"/>
  <c r="DR60" i="7" s="1"/>
  <c r="DR84" i="7" s="1"/>
  <c r="DR108" i="7" s="1"/>
  <c r="DR132" i="7" s="1"/>
  <c r="DR156" i="7" s="1"/>
  <c r="DR180" i="7" s="1"/>
  <c r="DR204" i="7" s="1"/>
  <c r="DR228" i="7" s="1"/>
  <c r="DR252" i="7" s="1"/>
  <c r="DR276" i="7" s="1"/>
  <c r="DR300" i="7" s="1"/>
  <c r="DR324" i="7" s="1"/>
  <c r="DR348" i="7" s="1"/>
  <c r="DR372" i="7" s="1"/>
  <c r="DR396" i="7" s="1"/>
  <c r="DR420" i="7" s="1"/>
  <c r="DR444" i="7" s="1"/>
  <c r="DR468" i="7" s="1"/>
  <c r="DR492" i="7" s="1"/>
  <c r="DR516" i="7" s="1"/>
  <c r="DR540" i="7" s="1"/>
  <c r="DR564" i="7" s="1"/>
  <c r="DR588" i="7" s="1"/>
  <c r="DR612" i="7" s="1"/>
  <c r="DR636" i="7" s="1"/>
  <c r="DR660" i="7" s="1"/>
  <c r="DR684" i="7" s="1"/>
  <c r="DR708" i="7" s="1"/>
  <c r="DR732" i="7" s="1"/>
  <c r="AN28" i="9"/>
  <c r="EZ32" i="7" s="1"/>
  <c r="EZ56" i="7" s="1"/>
  <c r="EZ80" i="7" s="1"/>
  <c r="EZ104" i="7" s="1"/>
  <c r="EZ128" i="7" s="1"/>
  <c r="EZ152" i="7" s="1"/>
  <c r="EZ176" i="7" s="1"/>
  <c r="EZ200" i="7" s="1"/>
  <c r="EZ224" i="7" s="1"/>
  <c r="EZ248" i="7" s="1"/>
  <c r="EZ272" i="7" s="1"/>
  <c r="EZ296" i="7" s="1"/>
  <c r="EZ320" i="7" s="1"/>
  <c r="EZ344" i="7" s="1"/>
  <c r="EZ368" i="7" s="1"/>
  <c r="EZ392" i="7" s="1"/>
  <c r="EZ416" i="7" s="1"/>
  <c r="EZ440" i="7" s="1"/>
  <c r="EZ464" i="7" s="1"/>
  <c r="EZ488" i="7" s="1"/>
  <c r="EZ512" i="7" s="1"/>
  <c r="EZ536" i="7" s="1"/>
  <c r="EZ560" i="7" s="1"/>
  <c r="EZ584" i="7" s="1"/>
  <c r="EZ608" i="7" s="1"/>
  <c r="EZ632" i="7" s="1"/>
  <c r="EZ656" i="7" s="1"/>
  <c r="EZ680" i="7" s="1"/>
  <c r="EZ704" i="7" s="1"/>
  <c r="EZ728" i="7" s="1"/>
  <c r="EZ752" i="7" s="1"/>
  <c r="AI10" i="9"/>
  <c r="BS14" i="7" s="1"/>
  <c r="BS38" i="7" s="1"/>
  <c r="BS62" i="7" s="1"/>
  <c r="BS86" i="7" s="1"/>
  <c r="BS110" i="7" s="1"/>
  <c r="BS134" i="7" s="1"/>
  <c r="BS158" i="7" s="1"/>
  <c r="BS182" i="7" s="1"/>
  <c r="BS206" i="7" s="1"/>
  <c r="BS230" i="7" s="1"/>
  <c r="BS254" i="7" s="1"/>
  <c r="BS278" i="7" s="1"/>
  <c r="BS302" i="7" s="1"/>
  <c r="BS326" i="7" s="1"/>
  <c r="BS350" i="7" s="1"/>
  <c r="BS374" i="7" s="1"/>
  <c r="BS398" i="7" s="1"/>
  <c r="BS422" i="7" s="1"/>
  <c r="BS446" i="7" s="1"/>
  <c r="BS470" i="7" s="1"/>
  <c r="BS494" i="7" s="1"/>
  <c r="BS518" i="7" s="1"/>
  <c r="BS542" i="7" s="1"/>
  <c r="BS566" i="7" s="1"/>
  <c r="BS590" i="7" s="1"/>
  <c r="BS614" i="7" s="1"/>
  <c r="BS638" i="7" s="1"/>
  <c r="BS662" i="7" s="1"/>
  <c r="BS686" i="7" s="1"/>
  <c r="BS710" i="7" s="1"/>
  <c r="BS734" i="7" s="1"/>
  <c r="AF7" i="9"/>
  <c r="T11" i="7" s="1"/>
  <c r="T35" i="7" s="1"/>
  <c r="T59" i="7" s="1"/>
  <c r="T83" i="7" s="1"/>
  <c r="T107" i="7" s="1"/>
  <c r="T131" i="7" s="1"/>
  <c r="T155" i="7" s="1"/>
  <c r="T179" i="7" s="1"/>
  <c r="T203" i="7" s="1"/>
  <c r="T227" i="7" s="1"/>
  <c r="T251" i="7" s="1"/>
  <c r="T275" i="7" s="1"/>
  <c r="T299" i="7" s="1"/>
  <c r="T323" i="7" s="1"/>
  <c r="T347" i="7" s="1"/>
  <c r="T371" i="7" s="1"/>
  <c r="T395" i="7" s="1"/>
  <c r="T419" i="7" s="1"/>
  <c r="T443" i="7" s="1"/>
  <c r="T467" i="7" s="1"/>
  <c r="T491" i="7" s="1"/>
  <c r="T515" i="7" s="1"/>
  <c r="T539" i="7" s="1"/>
  <c r="T563" i="7" s="1"/>
  <c r="T587" i="7" s="1"/>
  <c r="T611" i="7" s="1"/>
  <c r="T635" i="7" s="1"/>
  <c r="T659" i="7" s="1"/>
  <c r="AK6" i="9"/>
  <c r="DA10" i="7" s="1"/>
  <c r="DA34" i="7" s="1"/>
  <c r="DA58" i="7" s="1"/>
  <c r="DA82" i="7" s="1"/>
  <c r="DA106" i="7" s="1"/>
  <c r="DA130" i="7" s="1"/>
  <c r="DA154" i="7" s="1"/>
  <c r="DA178" i="7" s="1"/>
  <c r="DA202" i="7" s="1"/>
  <c r="DA226" i="7" s="1"/>
  <c r="DA250" i="7" s="1"/>
  <c r="DA274" i="7" s="1"/>
  <c r="DA298" i="7" s="1"/>
  <c r="DA322" i="7" s="1"/>
  <c r="DA346" i="7" s="1"/>
  <c r="DA370" i="7" s="1"/>
  <c r="DA394" i="7" s="1"/>
  <c r="DA418" i="7" s="1"/>
  <c r="DA442" i="7" s="1"/>
  <c r="DA466" i="7" s="1"/>
  <c r="DA490" i="7" s="1"/>
  <c r="DA514" i="7" s="1"/>
  <c r="DA538" i="7" s="1"/>
  <c r="DA562" i="7" s="1"/>
  <c r="DA586" i="7" s="1"/>
  <c r="DA610" i="7" s="1"/>
  <c r="DA634" i="7" s="1"/>
  <c r="DA658" i="7" s="1"/>
  <c r="DA682" i="7" s="1"/>
  <c r="DA706" i="7" s="1"/>
  <c r="DA730" i="7" s="1"/>
  <c r="AN27" i="9"/>
  <c r="EZ31" i="7" s="1"/>
  <c r="EZ55" i="7" s="1"/>
  <c r="EZ79" i="7" s="1"/>
  <c r="EZ103" i="7" s="1"/>
  <c r="EZ127" i="7" s="1"/>
  <c r="EZ151" i="7" s="1"/>
  <c r="EZ175" i="7" s="1"/>
  <c r="EZ199" i="7" s="1"/>
  <c r="EZ223" i="7" s="1"/>
  <c r="EZ247" i="7" s="1"/>
  <c r="EZ271" i="7" s="1"/>
  <c r="EZ295" i="7" s="1"/>
  <c r="EZ319" i="7" s="1"/>
  <c r="EZ343" i="7" s="1"/>
  <c r="EZ367" i="7" s="1"/>
  <c r="EZ391" i="7" s="1"/>
  <c r="EZ415" i="7" s="1"/>
  <c r="EZ439" i="7" s="1"/>
  <c r="EZ463" i="7" s="1"/>
  <c r="EZ487" i="7" s="1"/>
  <c r="EZ511" i="7" s="1"/>
  <c r="EZ535" i="7" s="1"/>
  <c r="EZ559" i="7" s="1"/>
  <c r="EZ583" i="7" s="1"/>
  <c r="EZ607" i="7" s="1"/>
  <c r="EZ631" i="7" s="1"/>
  <c r="EZ655" i="7" s="1"/>
  <c r="EZ679" i="7" s="1"/>
  <c r="EZ703" i="7" s="1"/>
  <c r="EZ727" i="7" s="1"/>
  <c r="EZ751" i="7" s="1"/>
  <c r="AI26" i="9"/>
  <c r="BS30" i="7" s="1"/>
  <c r="BS54" i="7" s="1"/>
  <c r="BS78" i="7" s="1"/>
  <c r="BS102" i="7" s="1"/>
  <c r="BS126" i="7" s="1"/>
  <c r="BS150" i="7" s="1"/>
  <c r="BS174" i="7" s="1"/>
  <c r="BS198" i="7" s="1"/>
  <c r="BS222" i="7" s="1"/>
  <c r="BS246" i="7" s="1"/>
  <c r="BS270" i="7" s="1"/>
  <c r="BS294" i="7" s="1"/>
  <c r="BS318" i="7" s="1"/>
  <c r="BS342" i="7" s="1"/>
  <c r="BS366" i="7" s="1"/>
  <c r="BS390" i="7" s="1"/>
  <c r="BS414" i="7" s="1"/>
  <c r="BS438" i="7" s="1"/>
  <c r="BS462" i="7" s="1"/>
  <c r="BS486" i="7" s="1"/>
  <c r="BS510" i="7" s="1"/>
  <c r="BS534" i="7" s="1"/>
  <c r="BS558" i="7" s="1"/>
  <c r="BS582" i="7" s="1"/>
  <c r="BS606" i="7" s="1"/>
  <c r="BS630" i="7" s="1"/>
  <c r="BS654" i="7" s="1"/>
  <c r="BS678" i="7" s="1"/>
  <c r="BS702" i="7" s="1"/>
  <c r="BS726" i="7" s="1"/>
  <c r="BS750" i="7" s="1"/>
  <c r="AL14" i="9"/>
  <c r="DR18" i="7" s="1"/>
  <c r="DR42" i="7" s="1"/>
  <c r="DR66" i="7" s="1"/>
  <c r="DR90" i="7" s="1"/>
  <c r="DR114" i="7" s="1"/>
  <c r="DR138" i="7" s="1"/>
  <c r="DR162" i="7" s="1"/>
  <c r="DR186" i="7" s="1"/>
  <c r="DR210" i="7" s="1"/>
  <c r="DR234" i="7" s="1"/>
  <c r="DR258" i="7" s="1"/>
  <c r="DR282" i="7" s="1"/>
  <c r="DR306" i="7" s="1"/>
  <c r="DR330" i="7" s="1"/>
  <c r="DR354" i="7" s="1"/>
  <c r="DR378" i="7" s="1"/>
  <c r="DR402" i="7" s="1"/>
  <c r="DR426" i="7" s="1"/>
  <c r="DR450" i="7" s="1"/>
  <c r="DR474" i="7" s="1"/>
  <c r="DR498" i="7" s="1"/>
  <c r="DR522" i="7" s="1"/>
  <c r="DR546" i="7" s="1"/>
  <c r="DR570" i="7" s="1"/>
  <c r="DR594" i="7" s="1"/>
  <c r="DR618" i="7" s="1"/>
  <c r="DR642" i="7" s="1"/>
  <c r="DR666" i="7" s="1"/>
  <c r="DR690" i="7" s="1"/>
  <c r="DR714" i="7" s="1"/>
  <c r="DR738" i="7" s="1"/>
  <c r="AE27" i="9"/>
  <c r="C31" i="7" s="1"/>
  <c r="AI6" i="9"/>
  <c r="BS10" i="7" s="1"/>
  <c r="BS34" i="7" s="1"/>
  <c r="BS58" i="7" s="1"/>
  <c r="BS82" i="7" s="1"/>
  <c r="BS106" i="7" s="1"/>
  <c r="BS130" i="7" s="1"/>
  <c r="BS154" i="7" s="1"/>
  <c r="BS178" i="7" s="1"/>
  <c r="BS202" i="7" s="1"/>
  <c r="BS226" i="7" s="1"/>
  <c r="BS250" i="7" s="1"/>
  <c r="BS274" i="7" s="1"/>
  <c r="BS298" i="7" s="1"/>
  <c r="BS322" i="7" s="1"/>
  <c r="BS346" i="7" s="1"/>
  <c r="BS370" i="7" s="1"/>
  <c r="BS394" i="7" s="1"/>
  <c r="BS418" i="7" s="1"/>
  <c r="BS442" i="7" s="1"/>
  <c r="BS466" i="7" s="1"/>
  <c r="BS490" i="7" s="1"/>
  <c r="BS514" i="7" s="1"/>
  <c r="BS538" i="7" s="1"/>
  <c r="BS562" i="7" s="1"/>
  <c r="BS586" i="7" s="1"/>
  <c r="BS610" i="7" s="1"/>
  <c r="BS634" i="7" s="1"/>
  <c r="BS658" i="7" s="1"/>
  <c r="BS682" i="7" s="1"/>
  <c r="BS706" i="7" s="1"/>
  <c r="BS730" i="7" s="1"/>
  <c r="AG12" i="9"/>
  <c r="AK16" i="7" s="1"/>
  <c r="AK40" i="7" s="1"/>
  <c r="AK64" i="7" s="1"/>
  <c r="AK88" i="7" s="1"/>
  <c r="AK112" i="7" s="1"/>
  <c r="AK136" i="7" s="1"/>
  <c r="AK160" i="7" s="1"/>
  <c r="AK184" i="7" s="1"/>
  <c r="AK208" i="7" s="1"/>
  <c r="AK232" i="7" s="1"/>
  <c r="AK256" i="7" s="1"/>
  <c r="AK280" i="7" s="1"/>
  <c r="AK304" i="7" s="1"/>
  <c r="AK328" i="7" s="1"/>
  <c r="AK352" i="7" s="1"/>
  <c r="AK376" i="7" s="1"/>
  <c r="AK400" i="7" s="1"/>
  <c r="AK424" i="7" s="1"/>
  <c r="AK448" i="7" s="1"/>
  <c r="AK472" i="7" s="1"/>
  <c r="AK496" i="7" s="1"/>
  <c r="AK520" i="7" s="1"/>
  <c r="AK544" i="7" s="1"/>
  <c r="AK568" i="7" s="1"/>
  <c r="AK592" i="7" s="1"/>
  <c r="AK616" i="7" s="1"/>
  <c r="AK640" i="7" s="1"/>
  <c r="AK664" i="7" s="1"/>
  <c r="AK688" i="7" s="1"/>
  <c r="AK712" i="7" s="1"/>
  <c r="AK736" i="7" s="1"/>
  <c r="AO26" i="9"/>
  <c r="FQ30" i="7" s="1"/>
  <c r="FQ54" i="7" s="1"/>
  <c r="FQ78" i="7" s="1"/>
  <c r="FQ102" i="7" s="1"/>
  <c r="FQ126" i="7" s="1"/>
  <c r="FQ150" i="7" s="1"/>
  <c r="FQ174" i="7" s="1"/>
  <c r="FQ198" i="7" s="1"/>
  <c r="FQ222" i="7" s="1"/>
  <c r="FQ246" i="7" s="1"/>
  <c r="FQ270" i="7" s="1"/>
  <c r="FQ294" i="7" s="1"/>
  <c r="FQ318" i="7" s="1"/>
  <c r="FQ342" i="7" s="1"/>
  <c r="FQ366" i="7" s="1"/>
  <c r="FQ390" i="7" s="1"/>
  <c r="FQ414" i="7" s="1"/>
  <c r="FQ438" i="7" s="1"/>
  <c r="FQ462" i="7" s="1"/>
  <c r="FQ486" i="7" s="1"/>
  <c r="FQ510" i="7" s="1"/>
  <c r="FQ534" i="7" s="1"/>
  <c r="FQ558" i="7" s="1"/>
  <c r="FQ582" i="7" s="1"/>
  <c r="FQ606" i="7" s="1"/>
  <c r="FQ630" i="7" s="1"/>
  <c r="FQ654" i="7" s="1"/>
  <c r="FQ678" i="7" s="1"/>
  <c r="FQ702" i="7" s="1"/>
  <c r="FQ726" i="7" s="1"/>
  <c r="AF22" i="9"/>
  <c r="T26" i="7" s="1"/>
  <c r="T50" i="7" s="1"/>
  <c r="T74" i="7" s="1"/>
  <c r="T98" i="7" s="1"/>
  <c r="T122" i="7" s="1"/>
  <c r="T146" i="7" s="1"/>
  <c r="T170" i="7" s="1"/>
  <c r="T194" i="7" s="1"/>
  <c r="T218" i="7" s="1"/>
  <c r="T242" i="7" s="1"/>
  <c r="T266" i="7" s="1"/>
  <c r="T290" i="7" s="1"/>
  <c r="T314" i="7" s="1"/>
  <c r="T338" i="7" s="1"/>
  <c r="T362" i="7" s="1"/>
  <c r="T386" i="7" s="1"/>
  <c r="T410" i="7" s="1"/>
  <c r="T434" i="7" s="1"/>
  <c r="T458" i="7" s="1"/>
  <c r="T482" i="7" s="1"/>
  <c r="T506" i="7" s="1"/>
  <c r="T530" i="7" s="1"/>
  <c r="T554" i="7" s="1"/>
  <c r="T578" i="7" s="1"/>
  <c r="T602" i="7" s="1"/>
  <c r="T626" i="7" s="1"/>
  <c r="T650" i="7" s="1"/>
  <c r="T674" i="7" s="1"/>
  <c r="AE20" i="9"/>
  <c r="C24" i="7" s="1"/>
  <c r="AI12" i="9"/>
  <c r="BS16" i="7" s="1"/>
  <c r="BS40" i="7" s="1"/>
  <c r="BS64" i="7" s="1"/>
  <c r="BS88" i="7" s="1"/>
  <c r="BS112" i="7" s="1"/>
  <c r="BS136" i="7" s="1"/>
  <c r="BS160" i="7" s="1"/>
  <c r="BS184" i="7" s="1"/>
  <c r="BS208" i="7" s="1"/>
  <c r="BS232" i="7" s="1"/>
  <c r="BS256" i="7" s="1"/>
  <c r="BS280" i="7" s="1"/>
  <c r="BS304" i="7" s="1"/>
  <c r="BS328" i="7" s="1"/>
  <c r="BS352" i="7" s="1"/>
  <c r="BS376" i="7" s="1"/>
  <c r="BS400" i="7" s="1"/>
  <c r="BS424" i="7" s="1"/>
  <c r="BS448" i="7" s="1"/>
  <c r="BS472" i="7" s="1"/>
  <c r="BS496" i="7" s="1"/>
  <c r="BS520" i="7" s="1"/>
  <c r="BS544" i="7" s="1"/>
  <c r="BS568" i="7" s="1"/>
  <c r="BS592" i="7" s="1"/>
  <c r="BS616" i="7" s="1"/>
  <c r="BS640" i="7" s="1"/>
  <c r="BS664" i="7" s="1"/>
  <c r="BS688" i="7" s="1"/>
  <c r="BS712" i="7" s="1"/>
  <c r="BS736" i="7" s="1"/>
  <c r="AG8" i="9"/>
  <c r="AK12" i="7" s="1"/>
  <c r="AK36" i="7" s="1"/>
  <c r="AK60" i="7" s="1"/>
  <c r="AK84" i="7" s="1"/>
  <c r="AK108" i="7" s="1"/>
  <c r="AK132" i="7" s="1"/>
  <c r="AK156" i="7" s="1"/>
  <c r="AK180" i="7" s="1"/>
  <c r="AK204" i="7" s="1"/>
  <c r="AK228" i="7" s="1"/>
  <c r="AK252" i="7" s="1"/>
  <c r="AK276" i="7" s="1"/>
  <c r="AK300" i="7" s="1"/>
  <c r="AK324" i="7" s="1"/>
  <c r="AK348" i="7" s="1"/>
  <c r="AK372" i="7" s="1"/>
  <c r="AK396" i="7" s="1"/>
  <c r="AK420" i="7" s="1"/>
  <c r="AK444" i="7" s="1"/>
  <c r="AK468" i="7" s="1"/>
  <c r="AK492" i="7" s="1"/>
  <c r="AK516" i="7" s="1"/>
  <c r="AK540" i="7" s="1"/>
  <c r="AK564" i="7" s="1"/>
  <c r="AK588" i="7" s="1"/>
  <c r="AK612" i="7" s="1"/>
  <c r="AK636" i="7" s="1"/>
  <c r="AK660" i="7" s="1"/>
  <c r="AK684" i="7" s="1"/>
  <c r="AK708" i="7" s="1"/>
  <c r="AK732" i="7" s="1"/>
  <c r="AF5" i="9"/>
  <c r="T9" i="7" s="1"/>
  <c r="V9" i="7" s="1"/>
  <c r="AM24" i="9"/>
  <c r="EI28" i="7" s="1"/>
  <c r="EI52" i="7" s="1"/>
  <c r="EI76" i="7" s="1"/>
  <c r="EI100" i="7" s="1"/>
  <c r="EI124" i="7" s="1"/>
  <c r="EI148" i="7" s="1"/>
  <c r="EI172" i="7" s="1"/>
  <c r="EI196" i="7" s="1"/>
  <c r="EI220" i="7" s="1"/>
  <c r="EI244" i="7" s="1"/>
  <c r="EI268" i="7" s="1"/>
  <c r="EI292" i="7" s="1"/>
  <c r="EI316" i="7" s="1"/>
  <c r="EI340" i="7" s="1"/>
  <c r="EI364" i="7" s="1"/>
  <c r="EI388" i="7" s="1"/>
  <c r="EI412" i="7" s="1"/>
  <c r="EI436" i="7" s="1"/>
  <c r="EI460" i="7" s="1"/>
  <c r="EI484" i="7" s="1"/>
  <c r="EI508" i="7" s="1"/>
  <c r="EI532" i="7" s="1"/>
  <c r="EI556" i="7" s="1"/>
  <c r="EI580" i="7" s="1"/>
  <c r="EI604" i="7" s="1"/>
  <c r="EI628" i="7" s="1"/>
  <c r="EI652" i="7" s="1"/>
  <c r="EI676" i="7" s="1"/>
  <c r="EI700" i="7" s="1"/>
  <c r="EI724" i="7" s="1"/>
  <c r="AK18" i="9"/>
  <c r="DA22" i="7" s="1"/>
  <c r="DA46" i="7" s="1"/>
  <c r="DA70" i="7" s="1"/>
  <c r="DA94" i="7" s="1"/>
  <c r="DA118" i="7" s="1"/>
  <c r="DA142" i="7" s="1"/>
  <c r="DA166" i="7" s="1"/>
  <c r="DA190" i="7" s="1"/>
  <c r="DA214" i="7" s="1"/>
  <c r="DA238" i="7" s="1"/>
  <c r="DA262" i="7" s="1"/>
  <c r="DA286" i="7" s="1"/>
  <c r="DA310" i="7" s="1"/>
  <c r="DA334" i="7" s="1"/>
  <c r="DA358" i="7" s="1"/>
  <c r="DA382" i="7" s="1"/>
  <c r="DA406" i="7" s="1"/>
  <c r="DA430" i="7" s="1"/>
  <c r="DA454" i="7" s="1"/>
  <c r="DA478" i="7" s="1"/>
  <c r="DA502" i="7" s="1"/>
  <c r="DA526" i="7" s="1"/>
  <c r="DA550" i="7" s="1"/>
  <c r="DA574" i="7" s="1"/>
  <c r="DA598" i="7" s="1"/>
  <c r="DA622" i="7" s="1"/>
  <c r="DA646" i="7" s="1"/>
  <c r="DA670" i="7" s="1"/>
  <c r="DA694" i="7" s="1"/>
  <c r="DA718" i="7" s="1"/>
  <c r="DA742" i="7" s="1"/>
  <c r="AL23" i="9"/>
  <c r="DR27" i="7" s="1"/>
  <c r="DR51" i="7" s="1"/>
  <c r="DR75" i="7" s="1"/>
  <c r="DR99" i="7" s="1"/>
  <c r="DR123" i="7" s="1"/>
  <c r="DR147" i="7" s="1"/>
  <c r="DR171" i="7" s="1"/>
  <c r="DR195" i="7" s="1"/>
  <c r="DR219" i="7" s="1"/>
  <c r="DR243" i="7" s="1"/>
  <c r="DR267" i="7" s="1"/>
  <c r="DR291" i="7" s="1"/>
  <c r="DR315" i="7" s="1"/>
  <c r="DR339" i="7" s="1"/>
  <c r="DR363" i="7" s="1"/>
  <c r="DR387" i="7" s="1"/>
  <c r="DR411" i="7" s="1"/>
  <c r="DR435" i="7" s="1"/>
  <c r="DR459" i="7" s="1"/>
  <c r="DR483" i="7" s="1"/>
  <c r="DR507" i="7" s="1"/>
  <c r="DR531" i="7" s="1"/>
  <c r="DR555" i="7" s="1"/>
  <c r="DR579" i="7" s="1"/>
  <c r="DR603" i="7" s="1"/>
  <c r="DR627" i="7" s="1"/>
  <c r="DR651" i="7" s="1"/>
  <c r="DR675" i="7" s="1"/>
  <c r="DR699" i="7" s="1"/>
  <c r="DR723" i="7" s="1"/>
  <c r="DR747" i="7" s="1"/>
  <c r="AJ14" i="9"/>
  <c r="CJ18" i="7" s="1"/>
  <c r="CJ42" i="7" s="1"/>
  <c r="CJ66" i="7" s="1"/>
  <c r="CJ90" i="7" s="1"/>
  <c r="CJ114" i="7" s="1"/>
  <c r="CJ138" i="7" s="1"/>
  <c r="CJ162" i="7" s="1"/>
  <c r="CJ186" i="7" s="1"/>
  <c r="CJ210" i="7" s="1"/>
  <c r="CJ234" i="7" s="1"/>
  <c r="CJ258" i="7" s="1"/>
  <c r="CJ282" i="7" s="1"/>
  <c r="CJ306" i="7" s="1"/>
  <c r="CJ330" i="7" s="1"/>
  <c r="CJ354" i="7" s="1"/>
  <c r="CJ378" i="7" s="1"/>
  <c r="CJ402" i="7" s="1"/>
  <c r="CJ426" i="7" s="1"/>
  <c r="CJ450" i="7" s="1"/>
  <c r="CJ474" i="7" s="1"/>
  <c r="CJ498" i="7" s="1"/>
  <c r="CJ522" i="7" s="1"/>
  <c r="CJ546" i="7" s="1"/>
  <c r="CJ570" i="7" s="1"/>
  <c r="CJ594" i="7" s="1"/>
  <c r="CJ618" i="7" s="1"/>
  <c r="CJ642" i="7" s="1"/>
  <c r="CJ666" i="7" s="1"/>
  <c r="CJ690" i="7" s="1"/>
  <c r="CJ714" i="7" s="1"/>
  <c r="AF6" i="9"/>
  <c r="T10" i="7" s="1"/>
  <c r="T34" i="7" s="1"/>
  <c r="T58" i="7" s="1"/>
  <c r="T82" i="7" s="1"/>
  <c r="T106" i="7" s="1"/>
  <c r="T130" i="7" s="1"/>
  <c r="T154" i="7" s="1"/>
  <c r="T178" i="7" s="1"/>
  <c r="T202" i="7" s="1"/>
  <c r="T226" i="7" s="1"/>
  <c r="T250" i="7" s="1"/>
  <c r="T274" i="7" s="1"/>
  <c r="T298" i="7" s="1"/>
  <c r="T322" i="7" s="1"/>
  <c r="T346" i="7" s="1"/>
  <c r="T370" i="7" s="1"/>
  <c r="T394" i="7" s="1"/>
  <c r="T418" i="7" s="1"/>
  <c r="T442" i="7" s="1"/>
  <c r="T466" i="7" s="1"/>
  <c r="T490" i="7" s="1"/>
  <c r="T514" i="7" s="1"/>
  <c r="T538" i="7" s="1"/>
  <c r="T562" i="7" s="1"/>
  <c r="T586" i="7" s="1"/>
  <c r="T610" i="7" s="1"/>
  <c r="T634" i="7" s="1"/>
  <c r="T658" i="7" s="1"/>
  <c r="AE17" i="9"/>
  <c r="C21" i="7" s="1"/>
  <c r="AJ8" i="9"/>
  <c r="CJ12" i="7" s="1"/>
  <c r="CJ36" i="7" s="1"/>
  <c r="CJ60" i="7" s="1"/>
  <c r="CJ84" i="7" s="1"/>
  <c r="CJ108" i="7" s="1"/>
  <c r="CJ132" i="7" s="1"/>
  <c r="CJ156" i="7" s="1"/>
  <c r="CJ180" i="7" s="1"/>
  <c r="CJ204" i="7" s="1"/>
  <c r="CJ228" i="7" s="1"/>
  <c r="CJ252" i="7" s="1"/>
  <c r="CJ276" i="7" s="1"/>
  <c r="CJ300" i="7" s="1"/>
  <c r="CJ324" i="7" s="1"/>
  <c r="CJ348" i="7" s="1"/>
  <c r="CJ372" i="7" s="1"/>
  <c r="CJ396" i="7" s="1"/>
  <c r="CJ420" i="7" s="1"/>
  <c r="CJ444" i="7" s="1"/>
  <c r="CJ468" i="7" s="1"/>
  <c r="CJ492" i="7" s="1"/>
  <c r="CJ516" i="7" s="1"/>
  <c r="CJ540" i="7" s="1"/>
  <c r="CJ564" i="7" s="1"/>
  <c r="CJ588" i="7" s="1"/>
  <c r="CJ612" i="7" s="1"/>
  <c r="CJ636" i="7" s="1"/>
  <c r="CJ660" i="7" s="1"/>
  <c r="CJ684" i="7" s="1"/>
  <c r="CJ708" i="7" s="1"/>
  <c r="AP10" i="9"/>
  <c r="GH14" i="7" s="1"/>
  <c r="GH38" i="7" s="1"/>
  <c r="GH62" i="7" s="1"/>
  <c r="GH86" i="7" s="1"/>
  <c r="GH110" i="7" s="1"/>
  <c r="GH134" i="7" s="1"/>
  <c r="GH158" i="7" s="1"/>
  <c r="GH182" i="7" s="1"/>
  <c r="GH206" i="7" s="1"/>
  <c r="GH230" i="7" s="1"/>
  <c r="GH254" i="7" s="1"/>
  <c r="GH278" i="7" s="1"/>
  <c r="GH302" i="7" s="1"/>
  <c r="GH326" i="7" s="1"/>
  <c r="GH350" i="7" s="1"/>
  <c r="GH374" i="7" s="1"/>
  <c r="GH398" i="7" s="1"/>
  <c r="GH422" i="7" s="1"/>
  <c r="GH446" i="7" s="1"/>
  <c r="GH470" i="7" s="1"/>
  <c r="GH494" i="7" s="1"/>
  <c r="GH518" i="7" s="1"/>
  <c r="GH542" i="7" s="1"/>
  <c r="GH566" i="7" s="1"/>
  <c r="GH590" i="7" s="1"/>
  <c r="GH614" i="7" s="1"/>
  <c r="GH638" i="7" s="1"/>
  <c r="GH662" i="7" s="1"/>
  <c r="GH686" i="7" s="1"/>
  <c r="GH710" i="7" s="1"/>
  <c r="GH734" i="7" s="1"/>
  <c r="AM5" i="9"/>
  <c r="EI9" i="7" s="1"/>
  <c r="EK9" i="7" s="1"/>
  <c r="AN17" i="9"/>
  <c r="EZ21" i="7" s="1"/>
  <c r="EZ45" i="7" s="1"/>
  <c r="EZ69" i="7" s="1"/>
  <c r="EZ93" i="7" s="1"/>
  <c r="EZ117" i="7" s="1"/>
  <c r="EZ141" i="7" s="1"/>
  <c r="EZ165" i="7" s="1"/>
  <c r="EZ189" i="7" s="1"/>
  <c r="EZ213" i="7" s="1"/>
  <c r="EZ237" i="7" s="1"/>
  <c r="EZ261" i="7" s="1"/>
  <c r="EZ285" i="7" s="1"/>
  <c r="EZ309" i="7" s="1"/>
  <c r="EZ333" i="7" s="1"/>
  <c r="EZ357" i="7" s="1"/>
  <c r="EZ381" i="7" s="1"/>
  <c r="EZ405" i="7" s="1"/>
  <c r="EZ429" i="7" s="1"/>
  <c r="EZ453" i="7" s="1"/>
  <c r="EZ477" i="7" s="1"/>
  <c r="EZ501" i="7" s="1"/>
  <c r="EZ525" i="7" s="1"/>
  <c r="EZ549" i="7" s="1"/>
  <c r="EZ573" i="7" s="1"/>
  <c r="EZ597" i="7" s="1"/>
  <c r="EZ621" i="7" s="1"/>
  <c r="EZ645" i="7" s="1"/>
  <c r="EZ669" i="7" s="1"/>
  <c r="EZ693" i="7" s="1"/>
  <c r="EZ717" i="7" s="1"/>
  <c r="EZ741" i="7" s="1"/>
  <c r="AH17" i="9"/>
  <c r="BB21" i="7" s="1"/>
  <c r="BB45" i="7" s="1"/>
  <c r="BB69" i="7" s="1"/>
  <c r="BB93" i="7" s="1"/>
  <c r="BB117" i="7" s="1"/>
  <c r="BB141" i="7" s="1"/>
  <c r="BB165" i="7" s="1"/>
  <c r="BB189" i="7" s="1"/>
  <c r="BB213" i="7" s="1"/>
  <c r="BB237" i="7" s="1"/>
  <c r="BB261" i="7" s="1"/>
  <c r="BB285" i="7" s="1"/>
  <c r="BB309" i="7" s="1"/>
  <c r="BB333" i="7" s="1"/>
  <c r="BB357" i="7" s="1"/>
  <c r="BB381" i="7" s="1"/>
  <c r="BB405" i="7" s="1"/>
  <c r="BB429" i="7" s="1"/>
  <c r="BB453" i="7" s="1"/>
  <c r="BB477" i="7" s="1"/>
  <c r="BB501" i="7" s="1"/>
  <c r="BB525" i="7" s="1"/>
  <c r="BB549" i="7" s="1"/>
  <c r="BB573" i="7" s="1"/>
  <c r="BB597" i="7" s="1"/>
  <c r="BB621" i="7" s="1"/>
  <c r="BB645" i="7" s="1"/>
  <c r="BB669" i="7" s="1"/>
  <c r="BB693" i="7" s="1"/>
  <c r="BB717" i="7" s="1"/>
  <c r="AL20" i="9"/>
  <c r="DR24" i="7" s="1"/>
  <c r="DR48" i="7" s="1"/>
  <c r="DR72" i="7" s="1"/>
  <c r="DR96" i="7" s="1"/>
  <c r="DR120" i="7" s="1"/>
  <c r="DR144" i="7" s="1"/>
  <c r="DR168" i="7" s="1"/>
  <c r="DR192" i="7" s="1"/>
  <c r="DR216" i="7" s="1"/>
  <c r="DR240" i="7" s="1"/>
  <c r="DR264" i="7" s="1"/>
  <c r="DR288" i="7" s="1"/>
  <c r="DR312" i="7" s="1"/>
  <c r="DR336" i="7" s="1"/>
  <c r="DR360" i="7" s="1"/>
  <c r="DR384" i="7" s="1"/>
  <c r="DR408" i="7" s="1"/>
  <c r="DR432" i="7" s="1"/>
  <c r="DR456" i="7" s="1"/>
  <c r="DR480" i="7" s="1"/>
  <c r="DR504" i="7" s="1"/>
  <c r="DR528" i="7" s="1"/>
  <c r="DR552" i="7" s="1"/>
  <c r="DR576" i="7" s="1"/>
  <c r="DR600" i="7" s="1"/>
  <c r="DR624" i="7" s="1"/>
  <c r="DR648" i="7" s="1"/>
  <c r="DR672" i="7" s="1"/>
  <c r="DR696" i="7" s="1"/>
  <c r="DR720" i="7" s="1"/>
  <c r="DR744" i="7" s="1"/>
  <c r="AL22" i="9"/>
  <c r="DR26" i="7" s="1"/>
  <c r="DR50" i="7" s="1"/>
  <c r="DR74" i="7" s="1"/>
  <c r="DR98" i="7" s="1"/>
  <c r="DR122" i="7" s="1"/>
  <c r="DR146" i="7" s="1"/>
  <c r="DR170" i="7" s="1"/>
  <c r="DR194" i="7" s="1"/>
  <c r="DR218" i="7" s="1"/>
  <c r="DR242" i="7" s="1"/>
  <c r="DR266" i="7" s="1"/>
  <c r="DR290" i="7" s="1"/>
  <c r="DR314" i="7" s="1"/>
  <c r="DR338" i="7" s="1"/>
  <c r="DR362" i="7" s="1"/>
  <c r="DR386" i="7" s="1"/>
  <c r="DR410" i="7" s="1"/>
  <c r="DR434" i="7" s="1"/>
  <c r="DR458" i="7" s="1"/>
  <c r="DR482" i="7" s="1"/>
  <c r="DR506" i="7" s="1"/>
  <c r="DR530" i="7" s="1"/>
  <c r="DR554" i="7" s="1"/>
  <c r="DR578" i="7" s="1"/>
  <c r="DR602" i="7" s="1"/>
  <c r="DR626" i="7" s="1"/>
  <c r="DR650" i="7" s="1"/>
  <c r="DR674" i="7" s="1"/>
  <c r="DR698" i="7" s="1"/>
  <c r="DR722" i="7" s="1"/>
  <c r="DR746" i="7" s="1"/>
  <c r="AF14" i="9"/>
  <c r="T18" i="7" s="1"/>
  <c r="T42" i="7" s="1"/>
  <c r="T66" i="7" s="1"/>
  <c r="T90" i="7" s="1"/>
  <c r="T114" i="7" s="1"/>
  <c r="T138" i="7" s="1"/>
  <c r="T162" i="7" s="1"/>
  <c r="T186" i="7" s="1"/>
  <c r="T210" i="7" s="1"/>
  <c r="T234" i="7" s="1"/>
  <c r="T258" i="7" s="1"/>
  <c r="T282" i="7" s="1"/>
  <c r="T306" i="7" s="1"/>
  <c r="T330" i="7" s="1"/>
  <c r="T354" i="7" s="1"/>
  <c r="T378" i="7" s="1"/>
  <c r="T402" i="7" s="1"/>
  <c r="T426" i="7" s="1"/>
  <c r="T450" i="7" s="1"/>
  <c r="T474" i="7" s="1"/>
  <c r="T498" i="7" s="1"/>
  <c r="T522" i="7" s="1"/>
  <c r="T546" i="7" s="1"/>
  <c r="T570" i="7" s="1"/>
  <c r="T594" i="7" s="1"/>
  <c r="T618" i="7" s="1"/>
  <c r="T642" i="7" s="1"/>
  <c r="T666" i="7" s="1"/>
  <c r="AG17" i="9"/>
  <c r="AK21" i="7" s="1"/>
  <c r="AK45" i="7" s="1"/>
  <c r="AK69" i="7" s="1"/>
  <c r="AK93" i="7" s="1"/>
  <c r="AK117" i="7" s="1"/>
  <c r="AK141" i="7" s="1"/>
  <c r="AK165" i="7" s="1"/>
  <c r="AK189" i="7" s="1"/>
  <c r="AK213" i="7" s="1"/>
  <c r="AK237" i="7" s="1"/>
  <c r="AK261" i="7" s="1"/>
  <c r="AK285" i="7" s="1"/>
  <c r="AK309" i="7" s="1"/>
  <c r="AK333" i="7" s="1"/>
  <c r="AK357" i="7" s="1"/>
  <c r="AK381" i="7" s="1"/>
  <c r="AK405" i="7" s="1"/>
  <c r="AK429" i="7" s="1"/>
  <c r="AK453" i="7" s="1"/>
  <c r="AK477" i="7" s="1"/>
  <c r="AK501" i="7" s="1"/>
  <c r="AK525" i="7" s="1"/>
  <c r="AK549" i="7" s="1"/>
  <c r="AK573" i="7" s="1"/>
  <c r="AK597" i="7" s="1"/>
  <c r="AK621" i="7" s="1"/>
  <c r="AK645" i="7" s="1"/>
  <c r="AK669" i="7" s="1"/>
  <c r="AK693" i="7" s="1"/>
  <c r="AK717" i="7" s="1"/>
  <c r="AK741" i="7" s="1"/>
  <c r="AI18" i="9"/>
  <c r="BS22" i="7" s="1"/>
  <c r="BS46" i="7" s="1"/>
  <c r="BS70" i="7" s="1"/>
  <c r="BS94" i="7" s="1"/>
  <c r="BS118" i="7" s="1"/>
  <c r="BS142" i="7" s="1"/>
  <c r="BS166" i="7" s="1"/>
  <c r="BS190" i="7" s="1"/>
  <c r="BS214" i="7" s="1"/>
  <c r="BS238" i="7" s="1"/>
  <c r="BS262" i="7" s="1"/>
  <c r="BS286" i="7" s="1"/>
  <c r="BS310" i="7" s="1"/>
  <c r="BS334" i="7" s="1"/>
  <c r="BS358" i="7" s="1"/>
  <c r="BS382" i="7" s="1"/>
  <c r="BS406" i="7" s="1"/>
  <c r="BS430" i="7" s="1"/>
  <c r="BS454" i="7" s="1"/>
  <c r="BS478" i="7" s="1"/>
  <c r="BS502" i="7" s="1"/>
  <c r="BS526" i="7" s="1"/>
  <c r="BS550" i="7" s="1"/>
  <c r="BS574" i="7" s="1"/>
  <c r="BS598" i="7" s="1"/>
  <c r="BS622" i="7" s="1"/>
  <c r="BS646" i="7" s="1"/>
  <c r="BS670" i="7" s="1"/>
  <c r="BS694" i="7" s="1"/>
  <c r="BS718" i="7" s="1"/>
  <c r="BS742" i="7" s="1"/>
  <c r="AF27" i="9"/>
  <c r="T31" i="7" s="1"/>
  <c r="T55" i="7" s="1"/>
  <c r="T79" i="7" s="1"/>
  <c r="T103" i="7" s="1"/>
  <c r="T127" i="7" s="1"/>
  <c r="T151" i="7" s="1"/>
  <c r="T175" i="7" s="1"/>
  <c r="T199" i="7" s="1"/>
  <c r="T223" i="7" s="1"/>
  <c r="T247" i="7" s="1"/>
  <c r="T271" i="7" s="1"/>
  <c r="T295" i="7" s="1"/>
  <c r="T319" i="7" s="1"/>
  <c r="T343" i="7" s="1"/>
  <c r="T367" i="7" s="1"/>
  <c r="T391" i="7" s="1"/>
  <c r="T415" i="7" s="1"/>
  <c r="T439" i="7" s="1"/>
  <c r="T463" i="7" s="1"/>
  <c r="T487" i="7" s="1"/>
  <c r="T511" i="7" s="1"/>
  <c r="T535" i="7" s="1"/>
  <c r="T559" i="7" s="1"/>
  <c r="T583" i="7" s="1"/>
  <c r="T607" i="7" s="1"/>
  <c r="T631" i="7" s="1"/>
  <c r="T655" i="7" s="1"/>
  <c r="T679" i="7" s="1"/>
  <c r="AO27" i="9"/>
  <c r="FQ31" i="7" s="1"/>
  <c r="FQ55" i="7" s="1"/>
  <c r="FQ79" i="7" s="1"/>
  <c r="FQ103" i="7" s="1"/>
  <c r="FQ127" i="7" s="1"/>
  <c r="FQ151" i="7" s="1"/>
  <c r="FQ175" i="7" s="1"/>
  <c r="FQ199" i="7" s="1"/>
  <c r="FQ223" i="7" s="1"/>
  <c r="FQ247" i="7" s="1"/>
  <c r="FQ271" i="7" s="1"/>
  <c r="FQ295" i="7" s="1"/>
  <c r="FQ319" i="7" s="1"/>
  <c r="FQ343" i="7" s="1"/>
  <c r="FQ367" i="7" s="1"/>
  <c r="FQ391" i="7" s="1"/>
  <c r="FQ415" i="7" s="1"/>
  <c r="FQ439" i="7" s="1"/>
  <c r="FQ463" i="7" s="1"/>
  <c r="FQ487" i="7" s="1"/>
  <c r="FQ511" i="7" s="1"/>
  <c r="FQ535" i="7" s="1"/>
  <c r="FQ559" i="7" s="1"/>
  <c r="FQ583" i="7" s="1"/>
  <c r="FQ607" i="7" s="1"/>
  <c r="FQ631" i="7" s="1"/>
  <c r="FQ655" i="7" s="1"/>
  <c r="FQ679" i="7" s="1"/>
  <c r="FQ703" i="7" s="1"/>
  <c r="FQ727" i="7" s="1"/>
  <c r="AE25" i="9"/>
  <c r="C29" i="7" s="1"/>
  <c r="AP15" i="9"/>
  <c r="GH19" i="7" s="1"/>
  <c r="GH43" i="7" s="1"/>
  <c r="GH67" i="7" s="1"/>
  <c r="GH91" i="7" s="1"/>
  <c r="GH115" i="7" s="1"/>
  <c r="GH139" i="7" s="1"/>
  <c r="GH163" i="7" s="1"/>
  <c r="GH187" i="7" s="1"/>
  <c r="GH211" i="7" s="1"/>
  <c r="GH235" i="7" s="1"/>
  <c r="GH259" i="7" s="1"/>
  <c r="GH283" i="7" s="1"/>
  <c r="GH307" i="7" s="1"/>
  <c r="GH331" i="7" s="1"/>
  <c r="GH355" i="7" s="1"/>
  <c r="GH379" i="7" s="1"/>
  <c r="GH403" i="7" s="1"/>
  <c r="GH427" i="7" s="1"/>
  <c r="GH451" i="7" s="1"/>
  <c r="GH475" i="7" s="1"/>
  <c r="GH499" i="7" s="1"/>
  <c r="GH523" i="7" s="1"/>
  <c r="GH547" i="7" s="1"/>
  <c r="GH571" i="7" s="1"/>
  <c r="GH595" i="7" s="1"/>
  <c r="GH619" i="7" s="1"/>
  <c r="GH643" i="7" s="1"/>
  <c r="GH667" i="7" s="1"/>
  <c r="GH691" i="7" s="1"/>
  <c r="GH715" i="7" s="1"/>
  <c r="GH739" i="7" s="1"/>
  <c r="AK12" i="9"/>
  <c r="DA16" i="7" s="1"/>
  <c r="DA40" i="7" s="1"/>
  <c r="DA64" i="7" s="1"/>
  <c r="DA88" i="7" s="1"/>
  <c r="DA112" i="7" s="1"/>
  <c r="DA136" i="7" s="1"/>
  <c r="DA160" i="7" s="1"/>
  <c r="DA184" i="7" s="1"/>
  <c r="DA208" i="7" s="1"/>
  <c r="DA232" i="7" s="1"/>
  <c r="DA256" i="7" s="1"/>
  <c r="DA280" i="7" s="1"/>
  <c r="DA304" i="7" s="1"/>
  <c r="DA328" i="7" s="1"/>
  <c r="DA352" i="7" s="1"/>
  <c r="DA376" i="7" s="1"/>
  <c r="DA400" i="7" s="1"/>
  <c r="DA424" i="7" s="1"/>
  <c r="DA448" i="7" s="1"/>
  <c r="DA472" i="7" s="1"/>
  <c r="DA496" i="7" s="1"/>
  <c r="DA520" i="7" s="1"/>
  <c r="DA544" i="7" s="1"/>
  <c r="DA568" i="7" s="1"/>
  <c r="DA592" i="7" s="1"/>
  <c r="DA616" i="7" s="1"/>
  <c r="DA640" i="7" s="1"/>
  <c r="DA664" i="7" s="1"/>
  <c r="DA688" i="7" s="1"/>
  <c r="DA712" i="7" s="1"/>
  <c r="DA736" i="7" s="1"/>
  <c r="AF17" i="9"/>
  <c r="T21" i="7" s="1"/>
  <c r="T45" i="7" s="1"/>
  <c r="T69" i="7" s="1"/>
  <c r="T93" i="7" s="1"/>
  <c r="T117" i="7" s="1"/>
  <c r="T141" i="7" s="1"/>
  <c r="T165" i="7" s="1"/>
  <c r="T189" i="7" s="1"/>
  <c r="T213" i="7" s="1"/>
  <c r="T237" i="7" s="1"/>
  <c r="T261" i="7" s="1"/>
  <c r="T285" i="7" s="1"/>
  <c r="T309" i="7" s="1"/>
  <c r="T333" i="7" s="1"/>
  <c r="T357" i="7" s="1"/>
  <c r="T381" i="7" s="1"/>
  <c r="T405" i="7" s="1"/>
  <c r="T429" i="7" s="1"/>
  <c r="T453" i="7" s="1"/>
  <c r="T477" i="7" s="1"/>
  <c r="T501" i="7" s="1"/>
  <c r="T525" i="7" s="1"/>
  <c r="T549" i="7" s="1"/>
  <c r="T573" i="7" s="1"/>
  <c r="T597" i="7" s="1"/>
  <c r="T621" i="7" s="1"/>
  <c r="T645" i="7" s="1"/>
  <c r="T669" i="7" s="1"/>
  <c r="AG6" i="9"/>
  <c r="AK10" i="7" s="1"/>
  <c r="AK34" i="7" s="1"/>
  <c r="AK58" i="7" s="1"/>
  <c r="AK82" i="7" s="1"/>
  <c r="AK106" i="7" s="1"/>
  <c r="AK130" i="7" s="1"/>
  <c r="AK154" i="7" s="1"/>
  <c r="AK178" i="7" s="1"/>
  <c r="AK202" i="7" s="1"/>
  <c r="AK226" i="7" s="1"/>
  <c r="AK250" i="7" s="1"/>
  <c r="AK274" i="7" s="1"/>
  <c r="AK298" i="7" s="1"/>
  <c r="AK322" i="7" s="1"/>
  <c r="AK346" i="7" s="1"/>
  <c r="AK370" i="7" s="1"/>
  <c r="AK394" i="7" s="1"/>
  <c r="AK418" i="7" s="1"/>
  <c r="AK442" i="7" s="1"/>
  <c r="AK466" i="7" s="1"/>
  <c r="AK490" i="7" s="1"/>
  <c r="AK514" i="7" s="1"/>
  <c r="AK538" i="7" s="1"/>
  <c r="AK562" i="7" s="1"/>
  <c r="AK586" i="7" s="1"/>
  <c r="AK610" i="7" s="1"/>
  <c r="AK634" i="7" s="1"/>
  <c r="AK658" i="7" s="1"/>
  <c r="AK682" i="7" s="1"/>
  <c r="AK706" i="7" s="1"/>
  <c r="AK730" i="7" s="1"/>
  <c r="AG13" i="9"/>
  <c r="AK17" i="7" s="1"/>
  <c r="AK41" i="7" s="1"/>
  <c r="AK65" i="7" s="1"/>
  <c r="AK89" i="7" s="1"/>
  <c r="AK113" i="7" s="1"/>
  <c r="AK137" i="7" s="1"/>
  <c r="AK161" i="7" s="1"/>
  <c r="AK185" i="7" s="1"/>
  <c r="AK209" i="7" s="1"/>
  <c r="AK233" i="7" s="1"/>
  <c r="AK257" i="7" s="1"/>
  <c r="AK281" i="7" s="1"/>
  <c r="AK305" i="7" s="1"/>
  <c r="AK329" i="7" s="1"/>
  <c r="AK353" i="7" s="1"/>
  <c r="AK377" i="7" s="1"/>
  <c r="AK401" i="7" s="1"/>
  <c r="AK425" i="7" s="1"/>
  <c r="AK449" i="7" s="1"/>
  <c r="AK473" i="7" s="1"/>
  <c r="AK497" i="7" s="1"/>
  <c r="AK521" i="7" s="1"/>
  <c r="AK545" i="7" s="1"/>
  <c r="AK569" i="7" s="1"/>
  <c r="AK593" i="7" s="1"/>
  <c r="AK617" i="7" s="1"/>
  <c r="AK641" i="7" s="1"/>
  <c r="AK665" i="7" s="1"/>
  <c r="AK689" i="7" s="1"/>
  <c r="AK713" i="7" s="1"/>
  <c r="AK737" i="7" s="1"/>
  <c r="AJ7" i="9"/>
  <c r="CJ11" i="7" s="1"/>
  <c r="CJ35" i="7" s="1"/>
  <c r="CJ59" i="7" s="1"/>
  <c r="CJ83" i="7" s="1"/>
  <c r="CJ107" i="7" s="1"/>
  <c r="CJ131" i="7" s="1"/>
  <c r="CJ155" i="7" s="1"/>
  <c r="CJ179" i="7" s="1"/>
  <c r="CJ203" i="7" s="1"/>
  <c r="CJ227" i="7" s="1"/>
  <c r="CJ251" i="7" s="1"/>
  <c r="CJ275" i="7" s="1"/>
  <c r="CJ299" i="7" s="1"/>
  <c r="CJ323" i="7" s="1"/>
  <c r="CJ347" i="7" s="1"/>
  <c r="CJ371" i="7" s="1"/>
  <c r="CJ395" i="7" s="1"/>
  <c r="CJ419" i="7" s="1"/>
  <c r="CJ443" i="7" s="1"/>
  <c r="CJ467" i="7" s="1"/>
  <c r="CJ491" i="7" s="1"/>
  <c r="CJ515" i="7" s="1"/>
  <c r="CJ539" i="7" s="1"/>
  <c r="CJ563" i="7" s="1"/>
  <c r="CJ587" i="7" s="1"/>
  <c r="CJ611" i="7" s="1"/>
  <c r="CJ635" i="7" s="1"/>
  <c r="CJ659" i="7" s="1"/>
  <c r="CJ683" i="7" s="1"/>
  <c r="CJ707" i="7" s="1"/>
  <c r="AP8" i="9"/>
  <c r="GH12" i="7" s="1"/>
  <c r="GH36" i="7" s="1"/>
  <c r="GH60" i="7" s="1"/>
  <c r="GH84" i="7" s="1"/>
  <c r="GH108" i="7" s="1"/>
  <c r="GH132" i="7" s="1"/>
  <c r="GH156" i="7" s="1"/>
  <c r="GH180" i="7" s="1"/>
  <c r="GH204" i="7" s="1"/>
  <c r="GH228" i="7" s="1"/>
  <c r="GH252" i="7" s="1"/>
  <c r="GH276" i="7" s="1"/>
  <c r="GH300" i="7" s="1"/>
  <c r="GH324" i="7" s="1"/>
  <c r="GH348" i="7" s="1"/>
  <c r="GH372" i="7" s="1"/>
  <c r="GH396" i="7" s="1"/>
  <c r="GH420" i="7" s="1"/>
  <c r="GH444" i="7" s="1"/>
  <c r="GH468" i="7" s="1"/>
  <c r="GH492" i="7" s="1"/>
  <c r="GH516" i="7" s="1"/>
  <c r="GH540" i="7" s="1"/>
  <c r="GH564" i="7" s="1"/>
  <c r="GH588" i="7" s="1"/>
  <c r="GH612" i="7" s="1"/>
  <c r="GH636" i="7" s="1"/>
  <c r="GH660" i="7" s="1"/>
  <c r="GH684" i="7" s="1"/>
  <c r="GH708" i="7" s="1"/>
  <c r="GH732" i="7" s="1"/>
  <c r="AJ21" i="9"/>
  <c r="CJ25" i="7" s="1"/>
  <c r="CJ49" i="7" s="1"/>
  <c r="CJ73" i="7" s="1"/>
  <c r="CJ97" i="7" s="1"/>
  <c r="CJ121" i="7" s="1"/>
  <c r="CJ145" i="7" s="1"/>
  <c r="CJ169" i="7" s="1"/>
  <c r="CJ193" i="7" s="1"/>
  <c r="CJ217" i="7" s="1"/>
  <c r="CJ241" i="7" s="1"/>
  <c r="CJ265" i="7" s="1"/>
  <c r="CJ289" i="7" s="1"/>
  <c r="CJ313" i="7" s="1"/>
  <c r="CJ337" i="7" s="1"/>
  <c r="CJ361" i="7" s="1"/>
  <c r="CJ385" i="7" s="1"/>
  <c r="CJ409" i="7" s="1"/>
  <c r="CJ433" i="7" s="1"/>
  <c r="CJ457" i="7" s="1"/>
  <c r="CJ481" i="7" s="1"/>
  <c r="CJ505" i="7" s="1"/>
  <c r="CJ529" i="7" s="1"/>
  <c r="CJ553" i="7" s="1"/>
  <c r="CJ577" i="7" s="1"/>
  <c r="CJ601" i="7" s="1"/>
  <c r="CJ625" i="7" s="1"/>
  <c r="CJ649" i="7" s="1"/>
  <c r="CJ673" i="7" s="1"/>
  <c r="CJ697" i="7" s="1"/>
  <c r="CJ721" i="7" s="1"/>
  <c r="AG20" i="9"/>
  <c r="AK24" i="7" s="1"/>
  <c r="AK48" i="7" s="1"/>
  <c r="AK72" i="7" s="1"/>
  <c r="AK96" i="7" s="1"/>
  <c r="AK120" i="7" s="1"/>
  <c r="AK144" i="7" s="1"/>
  <c r="AK168" i="7" s="1"/>
  <c r="AK192" i="7" s="1"/>
  <c r="AK216" i="7" s="1"/>
  <c r="AK240" i="7" s="1"/>
  <c r="AK264" i="7" s="1"/>
  <c r="AK288" i="7" s="1"/>
  <c r="AK312" i="7" s="1"/>
  <c r="AK336" i="7" s="1"/>
  <c r="AK360" i="7" s="1"/>
  <c r="AK384" i="7" s="1"/>
  <c r="AK408" i="7" s="1"/>
  <c r="AK432" i="7" s="1"/>
  <c r="AK456" i="7" s="1"/>
  <c r="AK480" i="7" s="1"/>
  <c r="AK504" i="7" s="1"/>
  <c r="AK528" i="7" s="1"/>
  <c r="AK552" i="7" s="1"/>
  <c r="AK576" i="7" s="1"/>
  <c r="AK600" i="7" s="1"/>
  <c r="AK624" i="7" s="1"/>
  <c r="AK648" i="7" s="1"/>
  <c r="AK672" i="7" s="1"/>
  <c r="AK696" i="7" s="1"/>
  <c r="AK720" i="7" s="1"/>
  <c r="AK744" i="7" s="1"/>
  <c r="AE6" i="9"/>
  <c r="C10" i="7" s="1"/>
  <c r="AJ6" i="9"/>
  <c r="CJ10" i="7" s="1"/>
  <c r="CJ34" i="7" s="1"/>
  <c r="CJ58" i="7" s="1"/>
  <c r="CJ82" i="7" s="1"/>
  <c r="CJ106" i="7" s="1"/>
  <c r="CJ130" i="7" s="1"/>
  <c r="CJ154" i="7" s="1"/>
  <c r="CJ178" i="7" s="1"/>
  <c r="CJ202" i="7" s="1"/>
  <c r="CJ226" i="7" s="1"/>
  <c r="CJ250" i="7" s="1"/>
  <c r="CJ274" i="7" s="1"/>
  <c r="CJ298" i="7" s="1"/>
  <c r="CJ322" i="7" s="1"/>
  <c r="CJ346" i="7" s="1"/>
  <c r="CJ370" i="7" s="1"/>
  <c r="CJ394" i="7" s="1"/>
  <c r="CJ418" i="7" s="1"/>
  <c r="CJ442" i="7" s="1"/>
  <c r="CJ466" i="7" s="1"/>
  <c r="CJ490" i="7" s="1"/>
  <c r="CJ514" i="7" s="1"/>
  <c r="CJ538" i="7" s="1"/>
  <c r="CJ562" i="7" s="1"/>
  <c r="CJ586" i="7" s="1"/>
  <c r="CJ610" i="7" s="1"/>
  <c r="CJ634" i="7" s="1"/>
  <c r="CJ658" i="7" s="1"/>
  <c r="CJ682" i="7" s="1"/>
  <c r="CJ706" i="7" s="1"/>
  <c r="AF15" i="9"/>
  <c r="T19" i="7" s="1"/>
  <c r="T43" i="7" s="1"/>
  <c r="T67" i="7" s="1"/>
  <c r="T91" i="7" s="1"/>
  <c r="T115" i="7" s="1"/>
  <c r="T139" i="7" s="1"/>
  <c r="T163" i="7" s="1"/>
  <c r="T187" i="7" s="1"/>
  <c r="T211" i="7" s="1"/>
  <c r="T235" i="7" s="1"/>
  <c r="T259" i="7" s="1"/>
  <c r="T283" i="7" s="1"/>
  <c r="T307" i="7" s="1"/>
  <c r="T331" i="7" s="1"/>
  <c r="T355" i="7" s="1"/>
  <c r="T379" i="7" s="1"/>
  <c r="T403" i="7" s="1"/>
  <c r="T427" i="7" s="1"/>
  <c r="T451" i="7" s="1"/>
  <c r="T475" i="7" s="1"/>
  <c r="T499" i="7" s="1"/>
  <c r="T523" i="7" s="1"/>
  <c r="T547" i="7" s="1"/>
  <c r="T571" i="7" s="1"/>
  <c r="T595" i="7" s="1"/>
  <c r="T619" i="7" s="1"/>
  <c r="T643" i="7" s="1"/>
  <c r="T667" i="7" s="1"/>
  <c r="AJ19" i="9"/>
  <c r="CJ23" i="7" s="1"/>
  <c r="CJ47" i="7" s="1"/>
  <c r="CJ71" i="7" s="1"/>
  <c r="CJ95" i="7" s="1"/>
  <c r="CJ119" i="7" s="1"/>
  <c r="CJ143" i="7" s="1"/>
  <c r="CJ167" i="7" s="1"/>
  <c r="CJ191" i="7" s="1"/>
  <c r="CJ215" i="7" s="1"/>
  <c r="CJ239" i="7" s="1"/>
  <c r="CJ263" i="7" s="1"/>
  <c r="CJ287" i="7" s="1"/>
  <c r="CJ311" i="7" s="1"/>
  <c r="CJ335" i="7" s="1"/>
  <c r="CJ359" i="7" s="1"/>
  <c r="CJ383" i="7" s="1"/>
  <c r="CJ407" i="7" s="1"/>
  <c r="CJ431" i="7" s="1"/>
  <c r="CJ455" i="7" s="1"/>
  <c r="CJ479" i="7" s="1"/>
  <c r="CJ503" i="7" s="1"/>
  <c r="CJ527" i="7" s="1"/>
  <c r="CJ551" i="7" s="1"/>
  <c r="CJ575" i="7" s="1"/>
  <c r="CJ599" i="7" s="1"/>
  <c r="CJ623" i="7" s="1"/>
  <c r="CJ647" i="7" s="1"/>
  <c r="CJ671" i="7" s="1"/>
  <c r="CJ695" i="7" s="1"/>
  <c r="CJ719" i="7" s="1"/>
  <c r="AI15" i="9"/>
  <c r="BS19" i="7" s="1"/>
  <c r="BS43" i="7" s="1"/>
  <c r="BS67" i="7" s="1"/>
  <c r="BS91" i="7" s="1"/>
  <c r="BS115" i="7" s="1"/>
  <c r="BS139" i="7" s="1"/>
  <c r="BS163" i="7" s="1"/>
  <c r="BS187" i="7" s="1"/>
  <c r="BS211" i="7" s="1"/>
  <c r="BS235" i="7" s="1"/>
  <c r="BS259" i="7" s="1"/>
  <c r="BS283" i="7" s="1"/>
  <c r="BS307" i="7" s="1"/>
  <c r="BS331" i="7" s="1"/>
  <c r="BS355" i="7" s="1"/>
  <c r="BS379" i="7" s="1"/>
  <c r="BS403" i="7" s="1"/>
  <c r="BS427" i="7" s="1"/>
  <c r="BS451" i="7" s="1"/>
  <c r="BS475" i="7" s="1"/>
  <c r="BS499" i="7" s="1"/>
  <c r="BS523" i="7" s="1"/>
  <c r="BS547" i="7" s="1"/>
  <c r="BS571" i="7" s="1"/>
  <c r="BS595" i="7" s="1"/>
  <c r="BS619" i="7" s="1"/>
  <c r="BS643" i="7" s="1"/>
  <c r="BS667" i="7" s="1"/>
  <c r="BS691" i="7" s="1"/>
  <c r="BS715" i="7" s="1"/>
  <c r="BS739" i="7" s="1"/>
  <c r="AL21" i="9"/>
  <c r="DR25" i="7" s="1"/>
  <c r="DR49" i="7" s="1"/>
  <c r="DR73" i="7" s="1"/>
  <c r="DR97" i="7" s="1"/>
  <c r="DR121" i="7" s="1"/>
  <c r="DR145" i="7" s="1"/>
  <c r="DR169" i="7" s="1"/>
  <c r="DR193" i="7" s="1"/>
  <c r="DR217" i="7" s="1"/>
  <c r="DR241" i="7" s="1"/>
  <c r="DR265" i="7" s="1"/>
  <c r="DR289" i="7" s="1"/>
  <c r="DR313" i="7" s="1"/>
  <c r="DR337" i="7" s="1"/>
  <c r="DR361" i="7" s="1"/>
  <c r="DR385" i="7" s="1"/>
  <c r="DR409" i="7" s="1"/>
  <c r="DR433" i="7" s="1"/>
  <c r="DR457" i="7" s="1"/>
  <c r="DR481" i="7" s="1"/>
  <c r="DR505" i="7" s="1"/>
  <c r="DR529" i="7" s="1"/>
  <c r="DR553" i="7" s="1"/>
  <c r="DR577" i="7" s="1"/>
  <c r="DR601" i="7" s="1"/>
  <c r="DR625" i="7" s="1"/>
  <c r="DR649" i="7" s="1"/>
  <c r="DR673" i="7" s="1"/>
  <c r="DR697" i="7" s="1"/>
  <c r="DR721" i="7" s="1"/>
  <c r="DR745" i="7" s="1"/>
  <c r="AE15" i="9"/>
  <c r="C19" i="7" s="1"/>
  <c r="AE21" i="9"/>
  <c r="C25" i="7" s="1"/>
  <c r="AF24" i="9"/>
  <c r="T28" i="7" s="1"/>
  <c r="T52" i="7" s="1"/>
  <c r="T76" i="7" s="1"/>
  <c r="T100" i="7" s="1"/>
  <c r="T124" i="7" s="1"/>
  <c r="T148" i="7" s="1"/>
  <c r="T172" i="7" s="1"/>
  <c r="T196" i="7" s="1"/>
  <c r="T220" i="7" s="1"/>
  <c r="T244" i="7" s="1"/>
  <c r="T268" i="7" s="1"/>
  <c r="T292" i="7" s="1"/>
  <c r="T316" i="7" s="1"/>
  <c r="T340" i="7" s="1"/>
  <c r="T364" i="7" s="1"/>
  <c r="T388" i="7" s="1"/>
  <c r="T412" i="7" s="1"/>
  <c r="T436" i="7" s="1"/>
  <c r="T460" i="7" s="1"/>
  <c r="T484" i="7" s="1"/>
  <c r="T508" i="7" s="1"/>
  <c r="T532" i="7" s="1"/>
  <c r="T556" i="7" s="1"/>
  <c r="T580" i="7" s="1"/>
  <c r="T604" i="7" s="1"/>
  <c r="T628" i="7" s="1"/>
  <c r="T652" i="7" s="1"/>
  <c r="T676" i="7" s="1"/>
  <c r="AP28" i="9"/>
  <c r="GH32" i="7" s="1"/>
  <c r="GH56" i="7" s="1"/>
  <c r="GH80" i="7" s="1"/>
  <c r="GH104" i="7" s="1"/>
  <c r="GH128" i="7" s="1"/>
  <c r="GH152" i="7" s="1"/>
  <c r="GH176" i="7" s="1"/>
  <c r="GH200" i="7" s="1"/>
  <c r="GH224" i="7" s="1"/>
  <c r="GH248" i="7" s="1"/>
  <c r="GH272" i="7" s="1"/>
  <c r="GH296" i="7" s="1"/>
  <c r="GH320" i="7" s="1"/>
  <c r="GH344" i="7" s="1"/>
  <c r="GH368" i="7" s="1"/>
  <c r="GH392" i="7" s="1"/>
  <c r="GH416" i="7" s="1"/>
  <c r="GH440" i="7" s="1"/>
  <c r="GH464" i="7" s="1"/>
  <c r="GH488" i="7" s="1"/>
  <c r="GH512" i="7" s="1"/>
  <c r="GH536" i="7" s="1"/>
  <c r="GH560" i="7" s="1"/>
  <c r="GH584" i="7" s="1"/>
  <c r="GH608" i="7" s="1"/>
  <c r="GH632" i="7" s="1"/>
  <c r="GH656" i="7" s="1"/>
  <c r="GH680" i="7" s="1"/>
  <c r="GH704" i="7" s="1"/>
  <c r="GH728" i="7" s="1"/>
  <c r="GH752" i="7" s="1"/>
  <c r="AE10" i="9"/>
  <c r="C14" i="7" s="1"/>
  <c r="AE12" i="9"/>
  <c r="C16" i="7" s="1"/>
  <c r="AE23" i="9"/>
  <c r="C27" i="7" s="1"/>
  <c r="AF9" i="9"/>
  <c r="T13" i="7" s="1"/>
  <c r="T37" i="7" s="1"/>
  <c r="T61" i="7" s="1"/>
  <c r="T85" i="7" s="1"/>
  <c r="T109" i="7" s="1"/>
  <c r="T133" i="7" s="1"/>
  <c r="T157" i="7" s="1"/>
  <c r="T181" i="7" s="1"/>
  <c r="T205" i="7" s="1"/>
  <c r="T229" i="7" s="1"/>
  <c r="T253" i="7" s="1"/>
  <c r="T277" i="7" s="1"/>
  <c r="T301" i="7" s="1"/>
  <c r="T325" i="7" s="1"/>
  <c r="T349" i="7" s="1"/>
  <c r="T373" i="7" s="1"/>
  <c r="T397" i="7" s="1"/>
  <c r="T421" i="7" s="1"/>
  <c r="T445" i="7" s="1"/>
  <c r="T469" i="7" s="1"/>
  <c r="T493" i="7" s="1"/>
  <c r="T517" i="7" s="1"/>
  <c r="T541" i="7" s="1"/>
  <c r="T565" i="7" s="1"/>
  <c r="T589" i="7" s="1"/>
  <c r="T613" i="7" s="1"/>
  <c r="T637" i="7" s="1"/>
  <c r="T661" i="7" s="1"/>
  <c r="AM7" i="9"/>
  <c r="EI11" i="7" s="1"/>
  <c r="EI35" i="7" s="1"/>
  <c r="EI59" i="7" s="1"/>
  <c r="EI83" i="7" s="1"/>
  <c r="EI107" i="7" s="1"/>
  <c r="EI131" i="7" s="1"/>
  <c r="EI155" i="7" s="1"/>
  <c r="EI179" i="7" s="1"/>
  <c r="EI203" i="7" s="1"/>
  <c r="EI227" i="7" s="1"/>
  <c r="EI251" i="7" s="1"/>
  <c r="EI275" i="7" s="1"/>
  <c r="EI299" i="7" s="1"/>
  <c r="EI323" i="7" s="1"/>
  <c r="EI347" i="7" s="1"/>
  <c r="EI371" i="7" s="1"/>
  <c r="EI395" i="7" s="1"/>
  <c r="EI419" i="7" s="1"/>
  <c r="EI443" i="7" s="1"/>
  <c r="EI467" i="7" s="1"/>
  <c r="EI491" i="7" s="1"/>
  <c r="EI515" i="7" s="1"/>
  <c r="EI539" i="7" s="1"/>
  <c r="EI563" i="7" s="1"/>
  <c r="EI587" i="7" s="1"/>
  <c r="EI611" i="7" s="1"/>
  <c r="EI635" i="7" s="1"/>
  <c r="EI659" i="7" s="1"/>
  <c r="EI683" i="7" s="1"/>
  <c r="EI707" i="7" s="1"/>
  <c r="AF16" i="9"/>
  <c r="T20" i="7" s="1"/>
  <c r="T44" i="7" s="1"/>
  <c r="T68" i="7" s="1"/>
  <c r="T92" i="7" s="1"/>
  <c r="T116" i="7" s="1"/>
  <c r="T140" i="7" s="1"/>
  <c r="T164" i="7" s="1"/>
  <c r="T188" i="7" s="1"/>
  <c r="T212" i="7" s="1"/>
  <c r="T236" i="7" s="1"/>
  <c r="T260" i="7" s="1"/>
  <c r="T284" i="7" s="1"/>
  <c r="T308" i="7" s="1"/>
  <c r="T332" i="7" s="1"/>
  <c r="T356" i="7" s="1"/>
  <c r="T380" i="7" s="1"/>
  <c r="T404" i="7" s="1"/>
  <c r="T428" i="7" s="1"/>
  <c r="T452" i="7" s="1"/>
  <c r="T476" i="7" s="1"/>
  <c r="T500" i="7" s="1"/>
  <c r="T524" i="7" s="1"/>
  <c r="T548" i="7" s="1"/>
  <c r="T572" i="7" s="1"/>
  <c r="T596" i="7" s="1"/>
  <c r="T620" i="7" s="1"/>
  <c r="T644" i="7" s="1"/>
  <c r="T668" i="7" s="1"/>
  <c r="AM23" i="9"/>
  <c r="EI27" i="7" s="1"/>
  <c r="EI51" i="7" s="1"/>
  <c r="EI75" i="7" s="1"/>
  <c r="EI99" i="7" s="1"/>
  <c r="EI123" i="7" s="1"/>
  <c r="EI147" i="7" s="1"/>
  <c r="EI171" i="7" s="1"/>
  <c r="EI195" i="7" s="1"/>
  <c r="EI219" i="7" s="1"/>
  <c r="EI243" i="7" s="1"/>
  <c r="EI267" i="7" s="1"/>
  <c r="EI291" i="7" s="1"/>
  <c r="EI315" i="7" s="1"/>
  <c r="EI339" i="7" s="1"/>
  <c r="EI363" i="7" s="1"/>
  <c r="EI387" i="7" s="1"/>
  <c r="EI411" i="7" s="1"/>
  <c r="EI435" i="7" s="1"/>
  <c r="EI459" i="7" s="1"/>
  <c r="EI483" i="7" s="1"/>
  <c r="EI507" i="7" s="1"/>
  <c r="EI531" i="7" s="1"/>
  <c r="EI555" i="7" s="1"/>
  <c r="EI579" i="7" s="1"/>
  <c r="EI603" i="7" s="1"/>
  <c r="EI627" i="7" s="1"/>
  <c r="EI651" i="7" s="1"/>
  <c r="EI675" i="7" s="1"/>
  <c r="EI699" i="7" s="1"/>
  <c r="EI723" i="7" s="1"/>
  <c r="AJ12" i="9"/>
  <c r="CJ16" i="7" s="1"/>
  <c r="CJ40" i="7" s="1"/>
  <c r="CJ64" i="7" s="1"/>
  <c r="CJ88" i="7" s="1"/>
  <c r="CJ112" i="7" s="1"/>
  <c r="CJ136" i="7" s="1"/>
  <c r="CJ160" i="7" s="1"/>
  <c r="CJ184" i="7" s="1"/>
  <c r="CJ208" i="7" s="1"/>
  <c r="CJ232" i="7" s="1"/>
  <c r="CJ256" i="7" s="1"/>
  <c r="CJ280" i="7" s="1"/>
  <c r="CJ304" i="7" s="1"/>
  <c r="CJ328" i="7" s="1"/>
  <c r="CJ352" i="7" s="1"/>
  <c r="CJ376" i="7" s="1"/>
  <c r="CJ400" i="7" s="1"/>
  <c r="CJ424" i="7" s="1"/>
  <c r="CJ448" i="7" s="1"/>
  <c r="CJ472" i="7" s="1"/>
  <c r="CJ496" i="7" s="1"/>
  <c r="CJ520" i="7" s="1"/>
  <c r="CJ544" i="7" s="1"/>
  <c r="CJ568" i="7" s="1"/>
  <c r="CJ592" i="7" s="1"/>
  <c r="CJ616" i="7" s="1"/>
  <c r="CJ640" i="7" s="1"/>
  <c r="CJ664" i="7" s="1"/>
  <c r="CJ688" i="7" s="1"/>
  <c r="CJ712" i="7" s="1"/>
  <c r="AE26" i="9"/>
  <c r="C30" i="7" s="1"/>
  <c r="AF26" i="9"/>
  <c r="T30" i="7" s="1"/>
  <c r="T54" i="7" s="1"/>
  <c r="T78" i="7" s="1"/>
  <c r="T102" i="7" s="1"/>
  <c r="T126" i="7" s="1"/>
  <c r="T150" i="7" s="1"/>
  <c r="T174" i="7" s="1"/>
  <c r="T198" i="7" s="1"/>
  <c r="T222" i="7" s="1"/>
  <c r="T246" i="7" s="1"/>
  <c r="T270" i="7" s="1"/>
  <c r="T294" i="7" s="1"/>
  <c r="T318" i="7" s="1"/>
  <c r="T342" i="7" s="1"/>
  <c r="T366" i="7" s="1"/>
  <c r="T390" i="7" s="1"/>
  <c r="T414" i="7" s="1"/>
  <c r="T438" i="7" s="1"/>
  <c r="T462" i="7" s="1"/>
  <c r="T486" i="7" s="1"/>
  <c r="T510" i="7" s="1"/>
  <c r="T534" i="7" s="1"/>
  <c r="T558" i="7" s="1"/>
  <c r="T582" i="7" s="1"/>
  <c r="T606" i="7" s="1"/>
  <c r="T630" i="7" s="1"/>
  <c r="T654" i="7" s="1"/>
  <c r="T678" i="7" s="1"/>
  <c r="AP18" i="9"/>
  <c r="GH22" i="7" s="1"/>
  <c r="GH46" i="7" s="1"/>
  <c r="GH70" i="7" s="1"/>
  <c r="GH94" i="7" s="1"/>
  <c r="GH118" i="7" s="1"/>
  <c r="GH142" i="7" s="1"/>
  <c r="GH166" i="7" s="1"/>
  <c r="GH190" i="7" s="1"/>
  <c r="GH214" i="7" s="1"/>
  <c r="GH238" i="7" s="1"/>
  <c r="GH262" i="7" s="1"/>
  <c r="GH286" i="7" s="1"/>
  <c r="GH310" i="7" s="1"/>
  <c r="GH334" i="7" s="1"/>
  <c r="GH358" i="7" s="1"/>
  <c r="GH382" i="7" s="1"/>
  <c r="GH406" i="7" s="1"/>
  <c r="GH430" i="7" s="1"/>
  <c r="GH454" i="7" s="1"/>
  <c r="GH478" i="7" s="1"/>
  <c r="GH502" i="7" s="1"/>
  <c r="GH526" i="7" s="1"/>
  <c r="GH550" i="7" s="1"/>
  <c r="GH574" i="7" s="1"/>
  <c r="GH598" i="7" s="1"/>
  <c r="GH622" i="7" s="1"/>
  <c r="GH646" i="7" s="1"/>
  <c r="GH670" i="7" s="1"/>
  <c r="GH694" i="7" s="1"/>
  <c r="GH718" i="7" s="1"/>
  <c r="GH742" i="7" s="1"/>
  <c r="AI20" i="9"/>
  <c r="BS24" i="7" s="1"/>
  <c r="BS48" i="7" s="1"/>
  <c r="BS72" i="7" s="1"/>
  <c r="BS96" i="7" s="1"/>
  <c r="BS120" i="7" s="1"/>
  <c r="BS144" i="7" s="1"/>
  <c r="BS168" i="7" s="1"/>
  <c r="BS192" i="7" s="1"/>
  <c r="BS216" i="7" s="1"/>
  <c r="BS240" i="7" s="1"/>
  <c r="BS264" i="7" s="1"/>
  <c r="BS288" i="7" s="1"/>
  <c r="BS312" i="7" s="1"/>
  <c r="BS336" i="7" s="1"/>
  <c r="BS360" i="7" s="1"/>
  <c r="BS384" i="7" s="1"/>
  <c r="BS408" i="7" s="1"/>
  <c r="BS432" i="7" s="1"/>
  <c r="BS456" i="7" s="1"/>
  <c r="BS480" i="7" s="1"/>
  <c r="BS504" i="7" s="1"/>
  <c r="BS528" i="7" s="1"/>
  <c r="BS552" i="7" s="1"/>
  <c r="BS576" i="7" s="1"/>
  <c r="BS600" i="7" s="1"/>
  <c r="BS624" i="7" s="1"/>
  <c r="BS648" i="7" s="1"/>
  <c r="BS672" i="7" s="1"/>
  <c r="BS696" i="7" s="1"/>
  <c r="BS720" i="7" s="1"/>
  <c r="BS744" i="7" s="1"/>
  <c r="AI28" i="9"/>
  <c r="BS32" i="7" s="1"/>
  <c r="BS56" i="7" s="1"/>
  <c r="BS80" i="7" s="1"/>
  <c r="BS104" i="7" s="1"/>
  <c r="BS128" i="7" s="1"/>
  <c r="BS152" i="7" s="1"/>
  <c r="BS176" i="7" s="1"/>
  <c r="BS200" i="7" s="1"/>
  <c r="BS224" i="7" s="1"/>
  <c r="BS248" i="7" s="1"/>
  <c r="BS272" i="7" s="1"/>
  <c r="BS296" i="7" s="1"/>
  <c r="BS320" i="7" s="1"/>
  <c r="BS344" i="7" s="1"/>
  <c r="BS368" i="7" s="1"/>
  <c r="BS392" i="7" s="1"/>
  <c r="BS416" i="7" s="1"/>
  <c r="BS440" i="7" s="1"/>
  <c r="BS464" i="7" s="1"/>
  <c r="BS488" i="7" s="1"/>
  <c r="BS512" i="7" s="1"/>
  <c r="BS536" i="7" s="1"/>
  <c r="BS560" i="7" s="1"/>
  <c r="BS584" i="7" s="1"/>
  <c r="BS608" i="7" s="1"/>
  <c r="BS632" i="7" s="1"/>
  <c r="BS656" i="7" s="1"/>
  <c r="BS680" i="7" s="1"/>
  <c r="BS704" i="7" s="1"/>
  <c r="BS728" i="7" s="1"/>
  <c r="BS752" i="7" s="1"/>
  <c r="AE14" i="9"/>
  <c r="C18" i="7" s="1"/>
  <c r="AL12" i="9"/>
  <c r="DR16" i="7" s="1"/>
  <c r="DR40" i="7" s="1"/>
  <c r="DR64" i="7" s="1"/>
  <c r="DR88" i="7" s="1"/>
  <c r="DR112" i="7" s="1"/>
  <c r="DR136" i="7" s="1"/>
  <c r="DR160" i="7" s="1"/>
  <c r="DR184" i="7" s="1"/>
  <c r="DR208" i="7" s="1"/>
  <c r="DR232" i="7" s="1"/>
  <c r="DR256" i="7" s="1"/>
  <c r="DR280" i="7" s="1"/>
  <c r="DR304" i="7" s="1"/>
  <c r="DR328" i="7" s="1"/>
  <c r="DR352" i="7" s="1"/>
  <c r="DR376" i="7" s="1"/>
  <c r="DR400" i="7" s="1"/>
  <c r="DR424" i="7" s="1"/>
  <c r="DR448" i="7" s="1"/>
  <c r="DR472" i="7" s="1"/>
  <c r="DR496" i="7" s="1"/>
  <c r="DR520" i="7" s="1"/>
  <c r="DR544" i="7" s="1"/>
  <c r="DR568" i="7" s="1"/>
  <c r="DR592" i="7" s="1"/>
  <c r="DR616" i="7" s="1"/>
  <c r="DR640" i="7" s="1"/>
  <c r="DR664" i="7" s="1"/>
  <c r="DR688" i="7" s="1"/>
  <c r="DR712" i="7" s="1"/>
  <c r="DR736" i="7" s="1"/>
  <c r="AG22" i="9"/>
  <c r="AK26" i="7" s="1"/>
  <c r="AK50" i="7" s="1"/>
  <c r="AK74" i="7" s="1"/>
  <c r="AK98" i="7" s="1"/>
  <c r="AK122" i="7" s="1"/>
  <c r="AK146" i="7" s="1"/>
  <c r="AK170" i="7" s="1"/>
  <c r="AK194" i="7" s="1"/>
  <c r="AK218" i="7" s="1"/>
  <c r="AK242" i="7" s="1"/>
  <c r="AK266" i="7" s="1"/>
  <c r="AK290" i="7" s="1"/>
  <c r="AK314" i="7" s="1"/>
  <c r="AK338" i="7" s="1"/>
  <c r="AK362" i="7" s="1"/>
  <c r="AK386" i="7" s="1"/>
  <c r="AK410" i="7" s="1"/>
  <c r="AK434" i="7" s="1"/>
  <c r="AK458" i="7" s="1"/>
  <c r="AK482" i="7" s="1"/>
  <c r="AK506" i="7" s="1"/>
  <c r="AK530" i="7" s="1"/>
  <c r="AK554" i="7" s="1"/>
  <c r="AK578" i="7" s="1"/>
  <c r="AK602" i="7" s="1"/>
  <c r="AK626" i="7" s="1"/>
  <c r="AK650" i="7" s="1"/>
  <c r="AK674" i="7" s="1"/>
  <c r="AK698" i="7" s="1"/>
  <c r="AK722" i="7" s="1"/>
  <c r="AK746" i="7" s="1"/>
  <c r="AG18" i="9"/>
  <c r="AK22" i="7" s="1"/>
  <c r="AK46" i="7" s="1"/>
  <c r="AK70" i="7" s="1"/>
  <c r="AK94" i="7" s="1"/>
  <c r="AK118" i="7" s="1"/>
  <c r="AK142" i="7" s="1"/>
  <c r="AK166" i="7" s="1"/>
  <c r="AK190" i="7" s="1"/>
  <c r="AK214" i="7" s="1"/>
  <c r="AK238" i="7" s="1"/>
  <c r="AK262" i="7" s="1"/>
  <c r="AK286" i="7" s="1"/>
  <c r="AK310" i="7" s="1"/>
  <c r="AK334" i="7" s="1"/>
  <c r="AK358" i="7" s="1"/>
  <c r="AK382" i="7" s="1"/>
  <c r="AK406" i="7" s="1"/>
  <c r="AK430" i="7" s="1"/>
  <c r="AK454" i="7" s="1"/>
  <c r="AK478" i="7" s="1"/>
  <c r="AK502" i="7" s="1"/>
  <c r="AK526" i="7" s="1"/>
  <c r="AK550" i="7" s="1"/>
  <c r="AK574" i="7" s="1"/>
  <c r="AK598" i="7" s="1"/>
  <c r="AK622" i="7" s="1"/>
  <c r="AK646" i="7" s="1"/>
  <c r="AK670" i="7" s="1"/>
  <c r="AK694" i="7" s="1"/>
  <c r="AK718" i="7" s="1"/>
  <c r="AK742" i="7" s="1"/>
  <c r="AF10" i="9"/>
  <c r="T14" i="7" s="1"/>
  <c r="T38" i="7" s="1"/>
  <c r="T62" i="7" s="1"/>
  <c r="T86" i="7" s="1"/>
  <c r="T110" i="7" s="1"/>
  <c r="T134" i="7" s="1"/>
  <c r="T158" i="7" s="1"/>
  <c r="T182" i="7" s="1"/>
  <c r="T206" i="7" s="1"/>
  <c r="T230" i="7" s="1"/>
  <c r="T254" i="7" s="1"/>
  <c r="T278" i="7" s="1"/>
  <c r="T302" i="7" s="1"/>
  <c r="T326" i="7" s="1"/>
  <c r="T350" i="7" s="1"/>
  <c r="T374" i="7" s="1"/>
  <c r="T398" i="7" s="1"/>
  <c r="T422" i="7" s="1"/>
  <c r="T446" i="7" s="1"/>
  <c r="T470" i="7" s="1"/>
  <c r="T494" i="7" s="1"/>
  <c r="T518" i="7" s="1"/>
  <c r="T542" i="7" s="1"/>
  <c r="T566" i="7" s="1"/>
  <c r="T590" i="7" s="1"/>
  <c r="T614" i="7" s="1"/>
  <c r="T638" i="7" s="1"/>
  <c r="T662" i="7" s="1"/>
  <c r="AF18" i="9"/>
  <c r="T22" i="7" s="1"/>
  <c r="T46" i="7" s="1"/>
  <c r="T70" i="7" s="1"/>
  <c r="T94" i="7" s="1"/>
  <c r="T118" i="7" s="1"/>
  <c r="T142" i="7" s="1"/>
  <c r="T166" i="7" s="1"/>
  <c r="T190" i="7" s="1"/>
  <c r="T214" i="7" s="1"/>
  <c r="T238" i="7" s="1"/>
  <c r="T262" i="7" s="1"/>
  <c r="T286" i="7" s="1"/>
  <c r="T310" i="7" s="1"/>
  <c r="T334" i="7" s="1"/>
  <c r="T358" i="7" s="1"/>
  <c r="T382" i="7" s="1"/>
  <c r="T406" i="7" s="1"/>
  <c r="T430" i="7" s="1"/>
  <c r="T454" i="7" s="1"/>
  <c r="T478" i="7" s="1"/>
  <c r="T502" i="7" s="1"/>
  <c r="T526" i="7" s="1"/>
  <c r="T550" i="7" s="1"/>
  <c r="T574" i="7" s="1"/>
  <c r="T598" i="7" s="1"/>
  <c r="T622" i="7" s="1"/>
  <c r="T646" i="7" s="1"/>
  <c r="T670" i="7" s="1"/>
  <c r="AN7" i="9"/>
  <c r="EZ11" i="7" s="1"/>
  <c r="EZ35" i="7" s="1"/>
  <c r="EZ59" i="7" s="1"/>
  <c r="EZ83" i="7" s="1"/>
  <c r="EZ107" i="7" s="1"/>
  <c r="EZ131" i="7" s="1"/>
  <c r="EZ155" i="7" s="1"/>
  <c r="EZ179" i="7" s="1"/>
  <c r="EZ203" i="7" s="1"/>
  <c r="EZ227" i="7" s="1"/>
  <c r="EZ251" i="7" s="1"/>
  <c r="EZ275" i="7" s="1"/>
  <c r="EZ299" i="7" s="1"/>
  <c r="EZ323" i="7" s="1"/>
  <c r="EZ347" i="7" s="1"/>
  <c r="EZ371" i="7" s="1"/>
  <c r="EZ395" i="7" s="1"/>
  <c r="EZ419" i="7" s="1"/>
  <c r="EZ443" i="7" s="1"/>
  <c r="EZ467" i="7" s="1"/>
  <c r="EZ491" i="7" s="1"/>
  <c r="EZ515" i="7" s="1"/>
  <c r="EZ539" i="7" s="1"/>
  <c r="EZ563" i="7" s="1"/>
  <c r="EZ587" i="7" s="1"/>
  <c r="EZ611" i="7" s="1"/>
  <c r="EZ635" i="7" s="1"/>
  <c r="EZ659" i="7" s="1"/>
  <c r="EZ683" i="7" s="1"/>
  <c r="EZ707" i="7" s="1"/>
  <c r="EZ731" i="7" s="1"/>
  <c r="AF19" i="9"/>
  <c r="T23" i="7" s="1"/>
  <c r="T47" i="7" s="1"/>
  <c r="T71" i="7" s="1"/>
  <c r="T95" i="7" s="1"/>
  <c r="T119" i="7" s="1"/>
  <c r="T143" i="7" s="1"/>
  <c r="T167" i="7" s="1"/>
  <c r="T191" i="7" s="1"/>
  <c r="T215" i="7" s="1"/>
  <c r="T239" i="7" s="1"/>
  <c r="T263" i="7" s="1"/>
  <c r="T287" i="7" s="1"/>
  <c r="T311" i="7" s="1"/>
  <c r="T335" i="7" s="1"/>
  <c r="T359" i="7" s="1"/>
  <c r="T383" i="7" s="1"/>
  <c r="T407" i="7" s="1"/>
  <c r="T431" i="7" s="1"/>
  <c r="T455" i="7" s="1"/>
  <c r="T479" i="7" s="1"/>
  <c r="T503" i="7" s="1"/>
  <c r="T527" i="7" s="1"/>
  <c r="T551" i="7" s="1"/>
  <c r="T575" i="7" s="1"/>
  <c r="T599" i="7" s="1"/>
  <c r="T623" i="7" s="1"/>
  <c r="T647" i="7" s="1"/>
  <c r="T671" i="7" s="1"/>
  <c r="AG5" i="9"/>
  <c r="AK9" i="7" s="1"/>
  <c r="AO12" i="9"/>
  <c r="FQ16" i="7" s="1"/>
  <c r="FQ40" i="7" s="1"/>
  <c r="FQ64" i="7" s="1"/>
  <c r="FQ88" i="7" s="1"/>
  <c r="FQ112" i="7" s="1"/>
  <c r="FQ136" i="7" s="1"/>
  <c r="FQ160" i="7" s="1"/>
  <c r="FQ184" i="7" s="1"/>
  <c r="FQ208" i="7" s="1"/>
  <c r="FQ232" i="7" s="1"/>
  <c r="FQ256" i="7" s="1"/>
  <c r="FQ280" i="7" s="1"/>
  <c r="FQ304" i="7" s="1"/>
  <c r="FQ328" i="7" s="1"/>
  <c r="FQ352" i="7" s="1"/>
  <c r="FQ376" i="7" s="1"/>
  <c r="FQ400" i="7" s="1"/>
  <c r="FQ424" i="7" s="1"/>
  <c r="FQ448" i="7" s="1"/>
  <c r="FQ472" i="7" s="1"/>
  <c r="FQ496" i="7" s="1"/>
  <c r="FQ520" i="7" s="1"/>
  <c r="FQ544" i="7" s="1"/>
  <c r="FQ568" i="7" s="1"/>
  <c r="FQ592" i="7" s="1"/>
  <c r="FQ616" i="7" s="1"/>
  <c r="FQ640" i="7" s="1"/>
  <c r="FQ664" i="7" s="1"/>
  <c r="FQ688" i="7" s="1"/>
  <c r="FQ712" i="7" s="1"/>
  <c r="AF8" i="9"/>
  <c r="T12" i="7" s="1"/>
  <c r="T36" i="7" s="1"/>
  <c r="T60" i="7" s="1"/>
  <c r="T84" i="7" s="1"/>
  <c r="T108" i="7" s="1"/>
  <c r="T132" i="7" s="1"/>
  <c r="T156" i="7" s="1"/>
  <c r="T180" i="7" s="1"/>
  <c r="T204" i="7" s="1"/>
  <c r="T228" i="7" s="1"/>
  <c r="T252" i="7" s="1"/>
  <c r="T276" i="7" s="1"/>
  <c r="T300" i="7" s="1"/>
  <c r="T324" i="7" s="1"/>
  <c r="T348" i="7" s="1"/>
  <c r="T372" i="7" s="1"/>
  <c r="T396" i="7" s="1"/>
  <c r="T420" i="7" s="1"/>
  <c r="T444" i="7" s="1"/>
  <c r="T468" i="7" s="1"/>
  <c r="T492" i="7" s="1"/>
  <c r="T516" i="7" s="1"/>
  <c r="T540" i="7" s="1"/>
  <c r="T564" i="7" s="1"/>
  <c r="T588" i="7" s="1"/>
  <c r="T612" i="7" s="1"/>
  <c r="T636" i="7" s="1"/>
  <c r="T660" i="7" s="1"/>
  <c r="ES9" i="7" l="1"/>
  <c r="EB9" i="7"/>
  <c r="AD9" i="7"/>
  <c r="BU40" i="7"/>
  <c r="BY40" i="7" s="1"/>
  <c r="BD41" i="7"/>
  <c r="BH41" i="7" s="1"/>
  <c r="BU31" i="7"/>
  <c r="CC31" i="7" s="1"/>
  <c r="AM16" i="7"/>
  <c r="AQ16" i="7" s="1"/>
  <c r="EK55" i="7"/>
  <c r="ES55" i="7" s="1"/>
  <c r="FB20" i="7"/>
  <c r="FF20" i="7" s="1"/>
  <c r="BU26" i="7"/>
  <c r="BY26" i="7" s="1"/>
  <c r="DT40" i="7"/>
  <c r="DX40" i="7" s="1"/>
  <c r="BD50" i="7"/>
  <c r="BH50" i="7" s="1"/>
  <c r="FS35" i="7"/>
  <c r="GA35" i="7" s="1"/>
  <c r="DC35" i="7"/>
  <c r="DK35" i="7" s="1"/>
  <c r="FS41" i="7"/>
  <c r="FW41" i="7" s="1"/>
  <c r="BU38" i="7"/>
  <c r="CC38" i="7" s="1"/>
  <c r="DC12" i="7"/>
  <c r="DK12" i="7" s="1"/>
  <c r="DT44" i="7"/>
  <c r="DX44" i="7" s="1"/>
  <c r="CL34" i="7"/>
  <c r="CT34" i="7" s="1"/>
  <c r="BD35" i="7"/>
  <c r="BL35" i="7" s="1"/>
  <c r="V43" i="7"/>
  <c r="Z43" i="7" s="1"/>
  <c r="V38" i="7"/>
  <c r="AD38" i="7" s="1"/>
  <c r="V37" i="7"/>
  <c r="AD37" i="7" s="1"/>
  <c r="GJ21" i="7"/>
  <c r="GN21" i="7" s="1"/>
  <c r="FS15" i="7"/>
  <c r="FW15" i="7" s="1"/>
  <c r="BU56" i="7"/>
  <c r="CC56" i="7" s="1"/>
  <c r="FS46" i="7"/>
  <c r="FW46" i="7" s="1"/>
  <c r="CL19" i="7"/>
  <c r="CP19" i="7" s="1"/>
  <c r="DC40" i="7"/>
  <c r="DK40" i="7" s="1"/>
  <c r="V39" i="7"/>
  <c r="Z39" i="7" s="1"/>
  <c r="GJ37" i="7"/>
  <c r="GR37" i="7" s="1"/>
  <c r="EK40" i="7"/>
  <c r="EO40" i="7" s="1"/>
  <c r="CL42" i="7"/>
  <c r="CP42" i="7" s="1"/>
  <c r="FB42" i="7"/>
  <c r="FF42" i="7" s="1"/>
  <c r="DC41" i="7"/>
  <c r="DG41" i="7" s="1"/>
  <c r="BD27" i="7"/>
  <c r="BH27" i="7" s="1"/>
  <c r="DC51" i="7"/>
  <c r="DG51" i="7" s="1"/>
  <c r="DT50" i="7"/>
  <c r="DX50" i="7" s="1"/>
  <c r="FS24" i="7"/>
  <c r="FW24" i="7" s="1"/>
  <c r="AM18" i="7"/>
  <c r="AQ18" i="7" s="1"/>
  <c r="DT12" i="7"/>
  <c r="EB12" i="7" s="1"/>
  <c r="FB53" i="7"/>
  <c r="FF53" i="7" s="1"/>
  <c r="FS20" i="7"/>
  <c r="FW20" i="7" s="1"/>
  <c r="BD37" i="7"/>
  <c r="BL37" i="7" s="1"/>
  <c r="V36" i="7"/>
  <c r="AD36" i="7" s="1"/>
  <c r="BU48" i="7"/>
  <c r="BY48" i="7" s="1"/>
  <c r="CL44" i="7"/>
  <c r="CP44" i="7" s="1"/>
  <c r="FB49" i="7"/>
  <c r="FF49" i="7" s="1"/>
  <c r="DC54" i="7"/>
  <c r="DK54" i="7" s="1"/>
  <c r="AM13" i="7"/>
  <c r="AU13" i="7" s="1"/>
  <c r="DC42" i="7"/>
  <c r="DG42" i="7" s="1"/>
  <c r="EK46" i="7"/>
  <c r="EO46" i="7" s="1"/>
  <c r="GJ15" i="7"/>
  <c r="GN15" i="7" s="1"/>
  <c r="EK31" i="7"/>
  <c r="ES31" i="7" s="1"/>
  <c r="BD28" i="7"/>
  <c r="BH28" i="7" s="1"/>
  <c r="EK35" i="7"/>
  <c r="ES35" i="7" s="1"/>
  <c r="FS34" i="7"/>
  <c r="GA34" i="7" s="1"/>
  <c r="DT54" i="7"/>
  <c r="EB54" i="7" s="1"/>
  <c r="CL49" i="7"/>
  <c r="CP49" i="7" s="1"/>
  <c r="V42" i="7"/>
  <c r="Z42" i="7" s="1"/>
  <c r="EK21" i="7"/>
  <c r="EO21" i="7" s="1"/>
  <c r="CL48" i="7"/>
  <c r="CP48" i="7" s="1"/>
  <c r="BU12" i="7"/>
  <c r="CC12" i="7" s="1"/>
  <c r="DT79" i="7"/>
  <c r="DX79" i="7" s="1"/>
  <c r="DC27" i="7"/>
  <c r="DG27" i="7" s="1"/>
  <c r="FB40" i="7"/>
  <c r="FF40" i="7" s="1"/>
  <c r="EK36" i="7"/>
  <c r="ES36" i="7" s="1"/>
  <c r="V17" i="7"/>
  <c r="AD17" i="7" s="1"/>
  <c r="V12" i="7"/>
  <c r="AD12" i="7" s="1"/>
  <c r="DT24" i="7"/>
  <c r="DX24" i="7" s="1"/>
  <c r="CL16" i="7"/>
  <c r="CT16" i="7" s="1"/>
  <c r="AM15" i="7"/>
  <c r="AU15" i="7" s="1"/>
  <c r="AM54" i="7"/>
  <c r="AQ54" i="7" s="1"/>
  <c r="FS48" i="7"/>
  <c r="FW48" i="7" s="1"/>
  <c r="GJ50" i="7"/>
  <c r="GN50" i="7" s="1"/>
  <c r="FS39" i="7"/>
  <c r="FW39" i="7" s="1"/>
  <c r="FS54" i="7"/>
  <c r="GA54" i="7" s="1"/>
  <c r="EK15" i="7"/>
  <c r="ES15" i="7" s="1"/>
  <c r="BU52" i="7"/>
  <c r="CC52" i="7" s="1"/>
  <c r="DT53" i="7"/>
  <c r="EB53" i="7" s="1"/>
  <c r="V20" i="7"/>
  <c r="Z20" i="7" s="1"/>
  <c r="FB17" i="7"/>
  <c r="FF17" i="7" s="1"/>
  <c r="BD43" i="7"/>
  <c r="BH43" i="7" s="1"/>
  <c r="CL21" i="7"/>
  <c r="CP21" i="7" s="1"/>
  <c r="BU22" i="7"/>
  <c r="BY22" i="7" s="1"/>
  <c r="GJ51" i="7"/>
  <c r="GN51" i="7" s="1"/>
  <c r="DC21" i="7"/>
  <c r="DG21" i="7" s="1"/>
  <c r="V32" i="7"/>
  <c r="AD32" i="7" s="1"/>
  <c r="FB39" i="7"/>
  <c r="FF39" i="7" s="1"/>
  <c r="GJ49" i="7"/>
  <c r="GN49" i="7" s="1"/>
  <c r="BD34" i="7"/>
  <c r="BL34" i="7" s="1"/>
  <c r="BD29" i="7"/>
  <c r="BH29" i="7" s="1"/>
  <c r="EK14" i="7"/>
  <c r="ES14" i="7" s="1"/>
  <c r="AM10" i="7"/>
  <c r="AM17" i="7"/>
  <c r="AQ17" i="7" s="1"/>
  <c r="BD31" i="7"/>
  <c r="BH31" i="7" s="1"/>
  <c r="AM55" i="7"/>
  <c r="AU55" i="7" s="1"/>
  <c r="BD42" i="7"/>
  <c r="BH42" i="7" s="1"/>
  <c r="GJ53" i="7"/>
  <c r="GN53" i="7" s="1"/>
  <c r="FS10" i="7"/>
  <c r="BU49" i="7"/>
  <c r="BY49" i="7" s="1"/>
  <c r="EK10" i="7"/>
  <c r="BD22" i="7"/>
  <c r="BH22" i="7" s="1"/>
  <c r="BD36" i="7"/>
  <c r="BL36" i="7" s="1"/>
  <c r="GJ28" i="7"/>
  <c r="GN28" i="7" s="1"/>
  <c r="CL24" i="7"/>
  <c r="CP24" i="7" s="1"/>
  <c r="FB35" i="7"/>
  <c r="FF35" i="7" s="1"/>
  <c r="V45" i="7"/>
  <c r="Z45" i="7" s="1"/>
  <c r="V35" i="7"/>
  <c r="AD35" i="7" s="1"/>
  <c r="BD56" i="7"/>
  <c r="BL56" i="7" s="1"/>
  <c r="BD55" i="7"/>
  <c r="BL55" i="7" s="1"/>
  <c r="FB26" i="7"/>
  <c r="FF26" i="7" s="1"/>
  <c r="DT39" i="7"/>
  <c r="EB39" i="7" s="1"/>
  <c r="DT35" i="7"/>
  <c r="EB35" i="7" s="1"/>
  <c r="DC43" i="7"/>
  <c r="DG43" i="7" s="1"/>
  <c r="AM31" i="7"/>
  <c r="AQ31" i="7" s="1"/>
  <c r="V31" i="7"/>
  <c r="AD31" i="7" s="1"/>
  <c r="CL28" i="7"/>
  <c r="CT28" i="7" s="1"/>
  <c r="CL25" i="7"/>
  <c r="CP25" i="7" s="1"/>
  <c r="GJ52" i="7"/>
  <c r="GN52" i="7" s="1"/>
  <c r="DT15" i="7"/>
  <c r="EB15" i="7" s="1"/>
  <c r="AM14" i="7"/>
  <c r="AQ14" i="7" s="1"/>
  <c r="DT60" i="7"/>
  <c r="DX60" i="7" s="1"/>
  <c r="BU25" i="7"/>
  <c r="BY25" i="7" s="1"/>
  <c r="CL17" i="7"/>
  <c r="CP17" i="7" s="1"/>
  <c r="GJ43" i="7"/>
  <c r="GN43" i="7" s="1"/>
  <c r="V50" i="7"/>
  <c r="Z50" i="7" s="1"/>
  <c r="FB32" i="7"/>
  <c r="FJ32" i="7" s="1"/>
  <c r="V24" i="7"/>
  <c r="Z24" i="7" s="1"/>
  <c r="EK18" i="7"/>
  <c r="EO18" i="7" s="1"/>
  <c r="DC15" i="7"/>
  <c r="DK15" i="7" s="1"/>
  <c r="DC47" i="7"/>
  <c r="DG47" i="7" s="1"/>
  <c r="CL31" i="7"/>
  <c r="CT31" i="7" s="1"/>
  <c r="AM42" i="7"/>
  <c r="AQ42" i="7" s="1"/>
  <c r="DT18" i="7"/>
  <c r="DX18" i="7" s="1"/>
  <c r="FB11" i="7"/>
  <c r="CL23" i="7"/>
  <c r="CP23" i="7" s="1"/>
  <c r="CL14" i="7"/>
  <c r="CT14" i="7" s="1"/>
  <c r="CL13" i="7"/>
  <c r="CT13" i="7" s="1"/>
  <c r="BD25" i="7"/>
  <c r="BH25" i="7" s="1"/>
  <c r="DT19" i="7"/>
  <c r="DX19" i="7" s="1"/>
  <c r="GJ44" i="7"/>
  <c r="GN44" i="7" s="1"/>
  <c r="CL18" i="7"/>
  <c r="CP18" i="7" s="1"/>
  <c r="DC29" i="7"/>
  <c r="DK29" i="7" s="1"/>
  <c r="AM21" i="7"/>
  <c r="AQ21" i="7" s="1"/>
  <c r="V54" i="7"/>
  <c r="AD54" i="7" s="1"/>
  <c r="V52" i="7"/>
  <c r="Z52" i="7" s="1"/>
  <c r="BU39" i="7"/>
  <c r="CC39" i="7" s="1"/>
  <c r="FS37" i="7"/>
  <c r="GA37" i="7" s="1"/>
  <c r="EK37" i="7"/>
  <c r="ES37" i="7" s="1"/>
  <c r="CL41" i="7"/>
  <c r="CP41" i="7" s="1"/>
  <c r="FB48" i="7"/>
  <c r="FF48" i="7" s="1"/>
  <c r="FS43" i="7"/>
  <c r="FW43" i="7" s="1"/>
  <c r="BD17" i="7"/>
  <c r="BH17" i="7" s="1"/>
  <c r="BD15" i="7"/>
  <c r="BH15" i="7" s="1"/>
  <c r="AM23" i="7"/>
  <c r="AQ23" i="7" s="1"/>
  <c r="DC14" i="7"/>
  <c r="DK14" i="7" s="1"/>
  <c r="DC26" i="7"/>
  <c r="DG26" i="7" s="1"/>
  <c r="BU24" i="7"/>
  <c r="BY24" i="7" s="1"/>
  <c r="DT23" i="7"/>
  <c r="DX23" i="7" s="1"/>
  <c r="CL32" i="7"/>
  <c r="CT32" i="7" s="1"/>
  <c r="FB19" i="7"/>
  <c r="FF19" i="7" s="1"/>
  <c r="AM19" i="7"/>
  <c r="AQ19" i="7" s="1"/>
  <c r="V19" i="7"/>
  <c r="Z19" i="7" s="1"/>
  <c r="BD21" i="7"/>
  <c r="BH21" i="7" s="1"/>
  <c r="DT37" i="7"/>
  <c r="EB37" i="7" s="1"/>
  <c r="V28" i="7"/>
  <c r="Z28" i="7" s="1"/>
  <c r="CL10" i="7"/>
  <c r="CL26" i="7"/>
  <c r="CP26" i="7" s="1"/>
  <c r="CL11" i="7"/>
  <c r="CL27" i="7"/>
  <c r="CP27" i="7" s="1"/>
  <c r="EK27" i="7"/>
  <c r="EO27" i="7" s="1"/>
  <c r="BU43" i="7"/>
  <c r="BY43" i="7" s="1"/>
  <c r="DC46" i="7"/>
  <c r="DG46" i="7" s="1"/>
  <c r="DT42" i="7"/>
  <c r="DX42" i="7" s="1"/>
  <c r="FS38" i="7"/>
  <c r="FW38" i="7" s="1"/>
  <c r="FS76" i="7"/>
  <c r="FW76" i="7" s="1"/>
  <c r="DT28" i="7"/>
  <c r="EB28" i="7" s="1"/>
  <c r="DC28" i="7"/>
  <c r="DK28" i="7" s="1"/>
  <c r="BU11" i="7"/>
  <c r="AM22" i="7"/>
  <c r="AQ22" i="7" s="1"/>
  <c r="BD20" i="7"/>
  <c r="BH20" i="7" s="1"/>
  <c r="FB31" i="7"/>
  <c r="FJ31" i="7" s="1"/>
  <c r="DC16" i="7"/>
  <c r="DK16" i="7" s="1"/>
  <c r="V13" i="7"/>
  <c r="AD13" i="7" s="1"/>
  <c r="V30" i="7"/>
  <c r="AD30" i="7" s="1"/>
  <c r="BU30" i="7"/>
  <c r="CC30" i="7" s="1"/>
  <c r="FB21" i="7"/>
  <c r="FF21" i="7" s="1"/>
  <c r="FS16" i="7"/>
  <c r="FW16" i="7" s="1"/>
  <c r="DT25" i="7"/>
  <c r="DX25" i="7" s="1"/>
  <c r="CL15" i="7"/>
  <c r="CT15" i="7" s="1"/>
  <c r="FS18" i="7"/>
  <c r="FW18" i="7" s="1"/>
  <c r="FB23" i="7"/>
  <c r="FF23" i="7" s="1"/>
  <c r="GJ30" i="7"/>
  <c r="GR30" i="7" s="1"/>
  <c r="BD23" i="7"/>
  <c r="BH23" i="7" s="1"/>
  <c r="FB10" i="7"/>
  <c r="GJ19" i="7"/>
  <c r="GN19" i="7" s="1"/>
  <c r="EK11" i="7"/>
  <c r="GJ14" i="7"/>
  <c r="GN14" i="7" s="1"/>
  <c r="BD14" i="7"/>
  <c r="BL14" i="7" s="1"/>
  <c r="V15" i="7"/>
  <c r="Z15" i="7" s="1"/>
  <c r="V48" i="7"/>
  <c r="Z48" i="7" s="1"/>
  <c r="CL47" i="7"/>
  <c r="CP47" i="7" s="1"/>
  <c r="BD45" i="7"/>
  <c r="BH45" i="7" s="1"/>
  <c r="BU54" i="7"/>
  <c r="CC54" i="7" s="1"/>
  <c r="DT47" i="7"/>
  <c r="DX47" i="7" s="1"/>
  <c r="DC55" i="7"/>
  <c r="DK55" i="7" s="1"/>
  <c r="GJ48" i="7"/>
  <c r="GN48" i="7" s="1"/>
  <c r="DT46" i="7"/>
  <c r="DX46" i="7" s="1"/>
  <c r="EK41" i="7"/>
  <c r="EO41" i="7" s="1"/>
  <c r="GJ47" i="7"/>
  <c r="GN47" i="7" s="1"/>
  <c r="FS26" i="7"/>
  <c r="FW26" i="7" s="1"/>
  <c r="BD18" i="7"/>
  <c r="BH18" i="7" s="1"/>
  <c r="CL22" i="7"/>
  <c r="CP22" i="7" s="1"/>
  <c r="AM29" i="7"/>
  <c r="AQ29" i="7" s="1"/>
  <c r="AM34" i="7"/>
  <c r="AU34" i="7" s="1"/>
  <c r="BD39" i="7"/>
  <c r="BL39" i="7" s="1"/>
  <c r="BU53" i="7"/>
  <c r="CC53" i="7" s="1"/>
  <c r="BD53" i="7"/>
  <c r="BL53" i="7" s="1"/>
  <c r="FS56" i="7"/>
  <c r="GA56" i="7" s="1"/>
  <c r="CL54" i="7"/>
  <c r="CT54" i="7" s="1"/>
  <c r="DC38" i="7"/>
  <c r="DK38" i="7" s="1"/>
  <c r="V40" i="7"/>
  <c r="Z40" i="7" s="1"/>
  <c r="EK48" i="7"/>
  <c r="EO48" i="7" s="1"/>
  <c r="FS55" i="7"/>
  <c r="GA55" i="7" s="1"/>
  <c r="FB38" i="7"/>
  <c r="FF38" i="7" s="1"/>
  <c r="FB46" i="7"/>
  <c r="FF46" i="7" s="1"/>
  <c r="AM47" i="7"/>
  <c r="AQ47" i="7" s="1"/>
  <c r="DT32" i="7"/>
  <c r="EB32" i="7" s="1"/>
  <c r="BU28" i="7"/>
  <c r="CC28" i="7" s="1"/>
  <c r="EK32" i="7"/>
  <c r="ES32" i="7" s="1"/>
  <c r="DC32" i="7"/>
  <c r="DK32" i="7" s="1"/>
  <c r="BU19" i="7"/>
  <c r="BY19" i="7" s="1"/>
  <c r="BU18" i="7"/>
  <c r="BY18" i="7" s="1"/>
  <c r="GJ23" i="7"/>
  <c r="GN23" i="7" s="1"/>
  <c r="DT27" i="7"/>
  <c r="DX27" i="7" s="1"/>
  <c r="FS23" i="7"/>
  <c r="FW23" i="7" s="1"/>
  <c r="FB25" i="7"/>
  <c r="FF25" i="7" s="1"/>
  <c r="BU20" i="7"/>
  <c r="BY20" i="7" s="1"/>
  <c r="DT20" i="7"/>
  <c r="DX20" i="7" s="1"/>
  <c r="BD30" i="7"/>
  <c r="BH30" i="7" s="1"/>
  <c r="DT22" i="7"/>
  <c r="DX22" i="7" s="1"/>
  <c r="V23" i="7"/>
  <c r="Z23" i="7" s="1"/>
  <c r="FB16" i="7"/>
  <c r="FF16" i="7" s="1"/>
  <c r="DC30" i="7"/>
  <c r="DK30" i="7" s="1"/>
  <c r="DC11" i="7"/>
  <c r="AM30" i="7"/>
  <c r="AQ30" i="7" s="1"/>
  <c r="DT30" i="7"/>
  <c r="EB30" i="7" s="1"/>
  <c r="FS32" i="7"/>
  <c r="GA32" i="7" s="1"/>
  <c r="FB13" i="7"/>
  <c r="FJ13" i="7" s="1"/>
  <c r="FS25" i="7"/>
  <c r="FW25" i="7" s="1"/>
  <c r="E30" i="7"/>
  <c r="C54" i="7"/>
  <c r="DC36" i="7"/>
  <c r="DK36" i="7" s="1"/>
  <c r="FS27" i="7"/>
  <c r="FW27" i="7" s="1"/>
  <c r="E32" i="7"/>
  <c r="C56" i="7"/>
  <c r="EK29" i="7"/>
  <c r="ES29" i="7" s="1"/>
  <c r="DC24" i="7"/>
  <c r="DG24" i="7" s="1"/>
  <c r="EK24" i="7"/>
  <c r="EO24" i="7" s="1"/>
  <c r="BB33" i="7"/>
  <c r="BB57" i="7" s="1"/>
  <c r="BB81" i="7" s="1"/>
  <c r="BB105" i="7" s="1"/>
  <c r="BB129" i="7" s="1"/>
  <c r="BB153" i="7" s="1"/>
  <c r="BB177" i="7" s="1"/>
  <c r="BB201" i="7" s="1"/>
  <c r="BB225" i="7" s="1"/>
  <c r="BB249" i="7" s="1"/>
  <c r="BB273" i="7" s="1"/>
  <c r="BB297" i="7" s="1"/>
  <c r="BB321" i="7" s="1"/>
  <c r="BB345" i="7" s="1"/>
  <c r="BB369" i="7" s="1"/>
  <c r="BB393" i="7" s="1"/>
  <c r="BB417" i="7" s="1"/>
  <c r="BB441" i="7" s="1"/>
  <c r="BB465" i="7" s="1"/>
  <c r="BB489" i="7" s="1"/>
  <c r="BB513" i="7" s="1"/>
  <c r="BB537" i="7" s="1"/>
  <c r="BB561" i="7" s="1"/>
  <c r="BB585" i="7" s="1"/>
  <c r="BB609" i="7" s="1"/>
  <c r="BB633" i="7" s="1"/>
  <c r="BB657" i="7" s="1"/>
  <c r="BB681" i="7" s="1"/>
  <c r="BB705" i="7" s="1"/>
  <c r="V11" i="7"/>
  <c r="E27" i="7"/>
  <c r="C51" i="7"/>
  <c r="BU42" i="7"/>
  <c r="BY42" i="7" s="1"/>
  <c r="FS50" i="7"/>
  <c r="FW50" i="7" s="1"/>
  <c r="EK23" i="7"/>
  <c r="EO23" i="7" s="1"/>
  <c r="EK47" i="7"/>
  <c r="EO47" i="7" s="1"/>
  <c r="EK39" i="7"/>
  <c r="ES39" i="7" s="1"/>
  <c r="EK26" i="7"/>
  <c r="EO26" i="7" s="1"/>
  <c r="FS42" i="7"/>
  <c r="FW42" i="7" s="1"/>
  <c r="FB36" i="7"/>
  <c r="FJ36" i="7" s="1"/>
  <c r="EK44" i="7"/>
  <c r="EO44" i="7" s="1"/>
  <c r="CL39" i="7"/>
  <c r="CT39" i="7" s="1"/>
  <c r="DC52" i="7"/>
  <c r="DK52" i="7" s="1"/>
  <c r="GJ34" i="7"/>
  <c r="GR34" i="7" s="1"/>
  <c r="BU16" i="7"/>
  <c r="BY16" i="7" s="1"/>
  <c r="CL12" i="7"/>
  <c r="CT12" i="7" s="1"/>
  <c r="V25" i="7"/>
  <c r="Z25" i="7" s="1"/>
  <c r="FS29" i="7"/>
  <c r="FW29" i="7" s="1"/>
  <c r="GJ22" i="7"/>
  <c r="GN22" i="7" s="1"/>
  <c r="DC20" i="7"/>
  <c r="DG20" i="7" s="1"/>
  <c r="V16" i="7"/>
  <c r="Z16" i="7" s="1"/>
  <c r="GJ31" i="7"/>
  <c r="GR31" i="7" s="1"/>
  <c r="FB24" i="7"/>
  <c r="FF24" i="7" s="1"/>
  <c r="EK20" i="7"/>
  <c r="EO20" i="7" s="1"/>
  <c r="GJ18" i="7"/>
  <c r="GN18" i="7" s="1"/>
  <c r="GJ17" i="7"/>
  <c r="GN17" i="7" s="1"/>
  <c r="FS11" i="7"/>
  <c r="GA11" i="7" s="1"/>
  <c r="BD24" i="7"/>
  <c r="BH24" i="7" s="1"/>
  <c r="BU13" i="7"/>
  <c r="CC13" i="7" s="1"/>
  <c r="E19" i="7"/>
  <c r="C43" i="7"/>
  <c r="DT21" i="7"/>
  <c r="DX21" i="7" s="1"/>
  <c r="FS19" i="7"/>
  <c r="FW19" i="7" s="1"/>
  <c r="DT14" i="7"/>
  <c r="EB14" i="7" s="1"/>
  <c r="V21" i="7"/>
  <c r="Z21" i="7" s="1"/>
  <c r="GJ16" i="7"/>
  <c r="GN16" i="7" s="1"/>
  <c r="E16" i="7"/>
  <c r="C40" i="7"/>
  <c r="DT17" i="7"/>
  <c r="DX17" i="7" s="1"/>
  <c r="BD51" i="7"/>
  <c r="BH51" i="7" s="1"/>
  <c r="FS44" i="7"/>
  <c r="FW44" i="7" s="1"/>
  <c r="DC45" i="7"/>
  <c r="DG45" i="7" s="1"/>
  <c r="CL30" i="7"/>
  <c r="CT30" i="7" s="1"/>
  <c r="FS28" i="7"/>
  <c r="FW28" i="7" s="1"/>
  <c r="DC17" i="7"/>
  <c r="DG17" i="7" s="1"/>
  <c r="BD10" i="7"/>
  <c r="AM12" i="7"/>
  <c r="AQ12" i="7" s="1"/>
  <c r="GJ32" i="7"/>
  <c r="GR32" i="7" s="1"/>
  <c r="DT16" i="7"/>
  <c r="DX16" i="7" s="1"/>
  <c r="EK12" i="7"/>
  <c r="ES12" i="7" s="1"/>
  <c r="EK13" i="7"/>
  <c r="ES13" i="7" s="1"/>
  <c r="FB22" i="7"/>
  <c r="FF22" i="7" s="1"/>
  <c r="E11" i="7"/>
  <c r="C35" i="7"/>
  <c r="FS22" i="7"/>
  <c r="FW22" i="7" s="1"/>
  <c r="E20" i="7"/>
  <c r="C44" i="7"/>
  <c r="AM41" i="7"/>
  <c r="AQ41" i="7" s="1"/>
  <c r="V22" i="7"/>
  <c r="Z22" i="7" s="1"/>
  <c r="DC19" i="7"/>
  <c r="DG19" i="7" s="1"/>
  <c r="BD19" i="7"/>
  <c r="BH19" i="7" s="1"/>
  <c r="BD26" i="7"/>
  <c r="BH26" i="7" s="1"/>
  <c r="BS33" i="7"/>
  <c r="BS57" i="7" s="1"/>
  <c r="BS81" i="7" s="1"/>
  <c r="BS105" i="7" s="1"/>
  <c r="BS129" i="7" s="1"/>
  <c r="BS153" i="7" s="1"/>
  <c r="BS177" i="7" s="1"/>
  <c r="BS201" i="7" s="1"/>
  <c r="BS225" i="7" s="1"/>
  <c r="BS249" i="7" s="1"/>
  <c r="BS273" i="7" s="1"/>
  <c r="BS297" i="7" s="1"/>
  <c r="BS321" i="7" s="1"/>
  <c r="BS345" i="7" s="1"/>
  <c r="BS369" i="7" s="1"/>
  <c r="BS393" i="7" s="1"/>
  <c r="BS417" i="7" s="1"/>
  <c r="BS441" i="7" s="1"/>
  <c r="BS465" i="7" s="1"/>
  <c r="BS489" i="7" s="1"/>
  <c r="BS513" i="7" s="1"/>
  <c r="BS537" i="7" s="1"/>
  <c r="BS561" i="7" s="1"/>
  <c r="BS585" i="7" s="1"/>
  <c r="BS609" i="7" s="1"/>
  <c r="BS633" i="7" s="1"/>
  <c r="BS657" i="7" s="1"/>
  <c r="BS681" i="7" s="1"/>
  <c r="BS705" i="7" s="1"/>
  <c r="BS729" i="7" s="1"/>
  <c r="FB27" i="7"/>
  <c r="FF27" i="7" s="1"/>
  <c r="FS30" i="7"/>
  <c r="GA30" i="7" s="1"/>
  <c r="GJ11" i="7"/>
  <c r="FS21" i="7"/>
  <c r="FW21" i="7" s="1"/>
  <c r="V27" i="7"/>
  <c r="Z27" i="7" s="1"/>
  <c r="AK33" i="7"/>
  <c r="AK57" i="7" s="1"/>
  <c r="AK81" i="7" s="1"/>
  <c r="AK105" i="7" s="1"/>
  <c r="AK129" i="7" s="1"/>
  <c r="AK153" i="7" s="1"/>
  <c r="AK177" i="7" s="1"/>
  <c r="AK201" i="7" s="1"/>
  <c r="AK225" i="7" s="1"/>
  <c r="AK249" i="7" s="1"/>
  <c r="AK273" i="7" s="1"/>
  <c r="AK297" i="7" s="1"/>
  <c r="AK321" i="7" s="1"/>
  <c r="AK345" i="7" s="1"/>
  <c r="AK369" i="7" s="1"/>
  <c r="AK393" i="7" s="1"/>
  <c r="AK417" i="7" s="1"/>
  <c r="AK441" i="7" s="1"/>
  <c r="AK465" i="7" s="1"/>
  <c r="AK489" i="7" s="1"/>
  <c r="AK513" i="7" s="1"/>
  <c r="AK537" i="7" s="1"/>
  <c r="AK561" i="7" s="1"/>
  <c r="AK585" i="7" s="1"/>
  <c r="AK609" i="7" s="1"/>
  <c r="AK633" i="7" s="1"/>
  <c r="AK657" i="7" s="1"/>
  <c r="AK681" i="7" s="1"/>
  <c r="AK705" i="7" s="1"/>
  <c r="AK729" i="7" s="1"/>
  <c r="AW13" i="7"/>
  <c r="AW25" i="7" s="1"/>
  <c r="E10" i="7"/>
  <c r="C34" i="7"/>
  <c r="T33" i="7"/>
  <c r="T57" i="7" s="1"/>
  <c r="T81" i="7" s="1"/>
  <c r="T105" i="7" s="1"/>
  <c r="T129" i="7" s="1"/>
  <c r="T153" i="7" s="1"/>
  <c r="T177" i="7" s="1"/>
  <c r="T201" i="7" s="1"/>
  <c r="T225" i="7" s="1"/>
  <c r="T249" i="7" s="1"/>
  <c r="T273" i="7" s="1"/>
  <c r="T297" i="7" s="1"/>
  <c r="T321" i="7" s="1"/>
  <c r="T345" i="7" s="1"/>
  <c r="T369" i="7" s="1"/>
  <c r="T393" i="7" s="1"/>
  <c r="T417" i="7" s="1"/>
  <c r="T441" i="7" s="1"/>
  <c r="T465" i="7" s="1"/>
  <c r="T489" i="7" s="1"/>
  <c r="T513" i="7" s="1"/>
  <c r="T537" i="7" s="1"/>
  <c r="T561" i="7" s="1"/>
  <c r="T585" i="7" s="1"/>
  <c r="T609" i="7" s="1"/>
  <c r="T633" i="7" s="1"/>
  <c r="T657" i="7" s="1"/>
  <c r="V47" i="7"/>
  <c r="Z47" i="7" s="1"/>
  <c r="GJ46" i="7"/>
  <c r="GN46" i="7" s="1"/>
  <c r="E14" i="7"/>
  <c r="C38" i="7"/>
  <c r="AM48" i="7"/>
  <c r="AQ48" i="7" s="1"/>
  <c r="E29" i="7"/>
  <c r="C53" i="7"/>
  <c r="EI33" i="7"/>
  <c r="EI57" i="7" s="1"/>
  <c r="EI81" i="7" s="1"/>
  <c r="EI105" i="7" s="1"/>
  <c r="EI129" i="7" s="1"/>
  <c r="EI153" i="7" s="1"/>
  <c r="EI177" i="7" s="1"/>
  <c r="EI201" i="7" s="1"/>
  <c r="EI225" i="7" s="1"/>
  <c r="EI249" i="7" s="1"/>
  <c r="EI273" i="7" s="1"/>
  <c r="EI297" i="7" s="1"/>
  <c r="EI321" i="7" s="1"/>
  <c r="EI345" i="7" s="1"/>
  <c r="EI369" i="7" s="1"/>
  <c r="EI393" i="7" s="1"/>
  <c r="EI417" i="7" s="1"/>
  <c r="EI441" i="7" s="1"/>
  <c r="EI465" i="7" s="1"/>
  <c r="EI489" i="7" s="1"/>
  <c r="EI513" i="7" s="1"/>
  <c r="EI537" i="7" s="1"/>
  <c r="EI561" i="7" s="1"/>
  <c r="EI585" i="7" s="1"/>
  <c r="EI609" i="7" s="1"/>
  <c r="EI633" i="7" s="1"/>
  <c r="EI657" i="7" s="1"/>
  <c r="EI681" i="7" s="1"/>
  <c r="EI705" i="7" s="1"/>
  <c r="AM36" i="7"/>
  <c r="AQ36" i="7" s="1"/>
  <c r="BU44" i="7"/>
  <c r="BY44" i="7" s="1"/>
  <c r="BU45" i="7"/>
  <c r="BY45" i="7" s="1"/>
  <c r="V56" i="7"/>
  <c r="AD56" i="7" s="1"/>
  <c r="V49" i="7"/>
  <c r="Z49" i="7" s="1"/>
  <c r="GH33" i="7"/>
  <c r="GH57" i="7" s="1"/>
  <c r="BD38" i="7"/>
  <c r="BL38" i="7" s="1"/>
  <c r="BU55" i="7"/>
  <c r="CC55" i="7" s="1"/>
  <c r="CL52" i="7"/>
  <c r="CT52" i="7" s="1"/>
  <c r="AM51" i="7"/>
  <c r="AQ51" i="7" s="1"/>
  <c r="GJ26" i="7"/>
  <c r="GN26" i="7" s="1"/>
  <c r="EK25" i="7"/>
  <c r="EO25" i="7" s="1"/>
  <c r="FQ33" i="7"/>
  <c r="FQ57" i="7" s="1"/>
  <c r="FQ81" i="7" s="1"/>
  <c r="FQ105" i="7" s="1"/>
  <c r="FQ129" i="7" s="1"/>
  <c r="FQ153" i="7" s="1"/>
  <c r="FQ177" i="7" s="1"/>
  <c r="FQ201" i="7" s="1"/>
  <c r="FQ225" i="7" s="1"/>
  <c r="FQ249" i="7" s="1"/>
  <c r="FQ273" i="7" s="1"/>
  <c r="FQ297" i="7" s="1"/>
  <c r="FQ321" i="7" s="1"/>
  <c r="FQ345" i="7" s="1"/>
  <c r="FQ369" i="7" s="1"/>
  <c r="FQ393" i="7" s="1"/>
  <c r="FQ417" i="7" s="1"/>
  <c r="FQ441" i="7" s="1"/>
  <c r="FQ465" i="7" s="1"/>
  <c r="FQ489" i="7" s="1"/>
  <c r="FQ513" i="7" s="1"/>
  <c r="FQ537" i="7" s="1"/>
  <c r="FQ561" i="7" s="1"/>
  <c r="FQ585" i="7" s="1"/>
  <c r="FQ609" i="7" s="1"/>
  <c r="FQ633" i="7" s="1"/>
  <c r="FQ657" i="7" s="1"/>
  <c r="FQ681" i="7" s="1"/>
  <c r="FQ705" i="7" s="1"/>
  <c r="AM43" i="7"/>
  <c r="AQ43" i="7" s="1"/>
  <c r="V26" i="7"/>
  <c r="Z26" i="7" s="1"/>
  <c r="GJ20" i="7"/>
  <c r="GN20" i="7" s="1"/>
  <c r="GJ45" i="7"/>
  <c r="GN45" i="7" s="1"/>
  <c r="GJ25" i="7"/>
  <c r="GN25" i="7" s="1"/>
  <c r="FS14" i="7"/>
  <c r="FW14" i="7" s="1"/>
  <c r="BD12" i="7"/>
  <c r="BH12" i="7" s="1"/>
  <c r="DC31" i="7"/>
  <c r="DK31" i="7" s="1"/>
  <c r="AM20" i="7"/>
  <c r="AQ20" i="7" s="1"/>
  <c r="CL20" i="7"/>
  <c r="CP20" i="7" s="1"/>
  <c r="DT10" i="7"/>
  <c r="BU32" i="7"/>
  <c r="CC32" i="7" s="1"/>
  <c r="EK19" i="7"/>
  <c r="EO19" i="7" s="1"/>
  <c r="GJ29" i="7"/>
  <c r="GN29" i="7" s="1"/>
  <c r="DC23" i="7"/>
  <c r="DG23" i="7" s="1"/>
  <c r="E406" i="7"/>
  <c r="C430" i="7"/>
  <c r="C48" i="7"/>
  <c r="E24" i="7"/>
  <c r="C45" i="7"/>
  <c r="E21" i="7"/>
  <c r="CJ33" i="7"/>
  <c r="CJ57" i="7" s="1"/>
  <c r="CJ81" i="7" s="1"/>
  <c r="CJ105" i="7" s="1"/>
  <c r="CJ129" i="7" s="1"/>
  <c r="CJ153" i="7" s="1"/>
  <c r="CJ177" i="7" s="1"/>
  <c r="CJ201" i="7" s="1"/>
  <c r="CJ225" i="7" s="1"/>
  <c r="CJ249" i="7" s="1"/>
  <c r="CJ273" i="7" s="1"/>
  <c r="CJ297" i="7" s="1"/>
  <c r="CJ321" i="7" s="1"/>
  <c r="CJ345" i="7" s="1"/>
  <c r="CJ369" i="7" s="1"/>
  <c r="CJ393" i="7" s="1"/>
  <c r="CJ417" i="7" s="1"/>
  <c r="CJ441" i="7" s="1"/>
  <c r="CJ465" i="7" s="1"/>
  <c r="CJ489" i="7" s="1"/>
  <c r="CJ513" i="7" s="1"/>
  <c r="CJ537" i="7" s="1"/>
  <c r="CJ561" i="7" s="1"/>
  <c r="CJ585" i="7" s="1"/>
  <c r="CJ609" i="7" s="1"/>
  <c r="CJ633" i="7" s="1"/>
  <c r="CJ657" i="7" s="1"/>
  <c r="CJ681" i="7" s="1"/>
  <c r="CJ705" i="7" s="1"/>
  <c r="EK45" i="7"/>
  <c r="EO45" i="7" s="1"/>
  <c r="V14" i="7"/>
  <c r="AD14" i="7" s="1"/>
  <c r="BU17" i="7"/>
  <c r="BY17" i="7" s="1"/>
  <c r="FB28" i="7"/>
  <c r="FF28" i="7" s="1"/>
  <c r="CL55" i="7"/>
  <c r="CT55" i="7" s="1"/>
  <c r="BD11" i="7"/>
  <c r="V29" i="7"/>
  <c r="Z29" i="7" s="1"/>
  <c r="E31" i="7"/>
  <c r="C55" i="7"/>
  <c r="EZ33" i="7"/>
  <c r="EZ57" i="7" s="1"/>
  <c r="EZ81" i="7" s="1"/>
  <c r="EZ105" i="7" s="1"/>
  <c r="EZ129" i="7" s="1"/>
  <c r="EZ153" i="7" s="1"/>
  <c r="EZ177" i="7" s="1"/>
  <c r="EZ201" i="7" s="1"/>
  <c r="EZ225" i="7" s="1"/>
  <c r="EZ249" i="7" s="1"/>
  <c r="EZ273" i="7" s="1"/>
  <c r="EZ297" i="7" s="1"/>
  <c r="EZ321" i="7" s="1"/>
  <c r="EZ345" i="7" s="1"/>
  <c r="EZ369" i="7" s="1"/>
  <c r="EZ393" i="7" s="1"/>
  <c r="EZ417" i="7" s="1"/>
  <c r="EZ441" i="7" s="1"/>
  <c r="EZ465" i="7" s="1"/>
  <c r="EZ489" i="7" s="1"/>
  <c r="EZ513" i="7" s="1"/>
  <c r="EZ537" i="7" s="1"/>
  <c r="EZ561" i="7" s="1"/>
  <c r="EZ585" i="7" s="1"/>
  <c r="EZ609" i="7" s="1"/>
  <c r="EZ633" i="7" s="1"/>
  <c r="EZ657" i="7" s="1"/>
  <c r="EZ681" i="7" s="1"/>
  <c r="EZ705" i="7" s="1"/>
  <c r="EZ729" i="7" s="1"/>
  <c r="DC10" i="7"/>
  <c r="FS31" i="7"/>
  <c r="GA31" i="7" s="1"/>
  <c r="GJ38" i="7"/>
  <c r="GN38" i="7" s="1"/>
  <c r="FB55" i="7"/>
  <c r="FJ55" i="7" s="1"/>
  <c r="GJ10" i="7"/>
  <c r="CL50" i="7"/>
  <c r="CP50" i="7" s="1"/>
  <c r="DT41" i="7"/>
  <c r="DX41" i="7" s="1"/>
  <c r="CL53" i="7"/>
  <c r="CT53" i="7" s="1"/>
  <c r="DT13" i="7"/>
  <c r="EB13" i="7" s="1"/>
  <c r="AM38" i="7"/>
  <c r="AQ38" i="7" s="1"/>
  <c r="BD48" i="7"/>
  <c r="BH48" i="7" s="1"/>
  <c r="V18" i="7"/>
  <c r="Z18" i="7" s="1"/>
  <c r="CL45" i="7"/>
  <c r="CP45" i="7" s="1"/>
  <c r="CL43" i="7"/>
  <c r="CP43" i="7" s="1"/>
  <c r="CL29" i="7"/>
  <c r="CT29" i="7" s="1"/>
  <c r="EK17" i="7"/>
  <c r="EO17" i="7" s="1"/>
  <c r="FS17" i="7"/>
  <c r="FW17" i="7" s="1"/>
  <c r="FB30" i="7"/>
  <c r="FJ30" i="7" s="1"/>
  <c r="FB14" i="7"/>
  <c r="FJ14" i="7" s="1"/>
  <c r="EK30" i="7"/>
  <c r="ES30" i="7" s="1"/>
  <c r="V10" i="7"/>
  <c r="BD13" i="7"/>
  <c r="BH13" i="7" s="1"/>
  <c r="DC25" i="7"/>
  <c r="DG25" i="7" s="1"/>
  <c r="FB15" i="7"/>
  <c r="FF15" i="7" s="1"/>
  <c r="AM25" i="7"/>
  <c r="AQ25" i="7" s="1"/>
  <c r="DT11" i="7"/>
  <c r="E13" i="7"/>
  <c r="C37" i="7"/>
  <c r="DA33" i="7"/>
  <c r="DA57" i="7" s="1"/>
  <c r="DA81" i="7" s="1"/>
  <c r="DA105" i="7" s="1"/>
  <c r="DA129" i="7" s="1"/>
  <c r="DA153" i="7" s="1"/>
  <c r="DA177" i="7" s="1"/>
  <c r="DA201" i="7" s="1"/>
  <c r="DA225" i="7" s="1"/>
  <c r="DA249" i="7" s="1"/>
  <c r="DA273" i="7" s="1"/>
  <c r="DA297" i="7" s="1"/>
  <c r="DA321" i="7" s="1"/>
  <c r="DA345" i="7" s="1"/>
  <c r="DA369" i="7" s="1"/>
  <c r="DA393" i="7" s="1"/>
  <c r="DA417" i="7" s="1"/>
  <c r="DA441" i="7" s="1"/>
  <c r="DA465" i="7" s="1"/>
  <c r="DA489" i="7" s="1"/>
  <c r="DA513" i="7" s="1"/>
  <c r="DA537" i="7" s="1"/>
  <c r="DA561" i="7" s="1"/>
  <c r="DA585" i="7" s="1"/>
  <c r="DA609" i="7" s="1"/>
  <c r="DA633" i="7" s="1"/>
  <c r="DA657" i="7" s="1"/>
  <c r="DA681" i="7" s="1"/>
  <c r="DA705" i="7" s="1"/>
  <c r="DA729" i="7" s="1"/>
  <c r="BD46" i="7"/>
  <c r="BH46" i="7" s="1"/>
  <c r="E17" i="7"/>
  <c r="C41" i="7"/>
  <c r="EK16" i="7"/>
  <c r="EO16" i="7" s="1"/>
  <c r="DC13" i="7"/>
  <c r="DK13" i="7" s="1"/>
  <c r="GJ12" i="7"/>
  <c r="GR12" i="7" s="1"/>
  <c r="BD32" i="7"/>
  <c r="BH32" i="7" s="1"/>
  <c r="BU27" i="7"/>
  <c r="BY27" i="7" s="1"/>
  <c r="EK28" i="7"/>
  <c r="EO28" i="7" s="1"/>
  <c r="FS13" i="7"/>
  <c r="GA13" i="7" s="1"/>
  <c r="DC18" i="7"/>
  <c r="DG18" i="7" s="1"/>
  <c r="BU15" i="7"/>
  <c r="CC15" i="7" s="1"/>
  <c r="DT26" i="7"/>
  <c r="DX26" i="7" s="1"/>
  <c r="E410" i="7"/>
  <c r="C434" i="7"/>
  <c r="E25" i="7"/>
  <c r="C49" i="7"/>
  <c r="E12" i="7"/>
  <c r="C36" i="7"/>
  <c r="EZ750" i="7"/>
  <c r="FB726" i="7"/>
  <c r="FJ726" i="7" s="1"/>
  <c r="BD16" i="7"/>
  <c r="BH16" i="7" s="1"/>
  <c r="FS12" i="7"/>
  <c r="GA12" i="7" s="1"/>
  <c r="GJ27" i="7"/>
  <c r="GN27" i="7" s="1"/>
  <c r="E18" i="7"/>
  <c r="C42" i="7"/>
  <c r="AM40" i="7"/>
  <c r="AQ40" i="7" s="1"/>
  <c r="BU46" i="7"/>
  <c r="BY46" i="7" s="1"/>
  <c r="E28" i="7"/>
  <c r="C52" i="7"/>
  <c r="E23" i="7"/>
  <c r="C47" i="7"/>
  <c r="EK42" i="7"/>
  <c r="EO42" i="7" s="1"/>
  <c r="BU10" i="7"/>
  <c r="CL40" i="7"/>
  <c r="CT40" i="7" s="1"/>
  <c r="CL36" i="7"/>
  <c r="CT36" i="7" s="1"/>
  <c r="DC34" i="7"/>
  <c r="DK34" i="7" s="1"/>
  <c r="FB12" i="7"/>
  <c r="FJ12" i="7" s="1"/>
  <c r="BU41" i="7"/>
  <c r="BY41" i="7" s="1"/>
  <c r="FS36" i="7"/>
  <c r="GA36" i="7" s="1"/>
  <c r="BD40" i="7"/>
  <c r="BH40" i="7" s="1"/>
  <c r="BU21" i="7"/>
  <c r="BY21" i="7" s="1"/>
  <c r="AM24" i="7"/>
  <c r="AQ24" i="7" s="1"/>
  <c r="AM26" i="7"/>
  <c r="AQ26" i="7" s="1"/>
  <c r="FB52" i="7"/>
  <c r="FF52" i="7" s="1"/>
  <c r="FS53" i="7"/>
  <c r="FW53" i="7" s="1"/>
  <c r="DT45" i="7"/>
  <c r="DX45" i="7" s="1"/>
  <c r="BU14" i="7"/>
  <c r="CC14" i="7" s="1"/>
  <c r="GJ40" i="7"/>
  <c r="GN40" i="7" s="1"/>
  <c r="AM27" i="7"/>
  <c r="AQ27" i="7" s="1"/>
  <c r="DC22" i="7"/>
  <c r="DG22" i="7" s="1"/>
  <c r="DT56" i="7"/>
  <c r="EB56" i="7" s="1"/>
  <c r="AM11" i="7"/>
  <c r="FB44" i="7"/>
  <c r="FF44" i="7" s="1"/>
  <c r="DR33" i="7"/>
  <c r="DR57" i="7" s="1"/>
  <c r="DR81" i="7" s="1"/>
  <c r="DR105" i="7" s="1"/>
  <c r="DR129" i="7" s="1"/>
  <c r="DR153" i="7" s="1"/>
  <c r="DR177" i="7" s="1"/>
  <c r="DR201" i="7" s="1"/>
  <c r="DR225" i="7" s="1"/>
  <c r="DR249" i="7" s="1"/>
  <c r="DR273" i="7" s="1"/>
  <c r="DR297" i="7" s="1"/>
  <c r="DR321" i="7" s="1"/>
  <c r="DR345" i="7" s="1"/>
  <c r="DR369" i="7" s="1"/>
  <c r="DR393" i="7" s="1"/>
  <c r="DR417" i="7" s="1"/>
  <c r="DR441" i="7" s="1"/>
  <c r="DR465" i="7" s="1"/>
  <c r="DR489" i="7" s="1"/>
  <c r="DR513" i="7" s="1"/>
  <c r="DR537" i="7" s="1"/>
  <c r="DR561" i="7" s="1"/>
  <c r="DR585" i="7" s="1"/>
  <c r="DR609" i="7" s="1"/>
  <c r="DR633" i="7" s="1"/>
  <c r="DR657" i="7" s="1"/>
  <c r="DR681" i="7" s="1"/>
  <c r="DR705" i="7" s="1"/>
  <c r="DR729" i="7" s="1"/>
  <c r="AM44" i="7"/>
  <c r="AQ44" i="7" s="1"/>
  <c r="GJ24" i="7"/>
  <c r="GN24" i="7" s="1"/>
  <c r="DT31" i="7"/>
  <c r="EB31" i="7" s="1"/>
  <c r="GJ13" i="7"/>
  <c r="GR13" i="7" s="1"/>
  <c r="BU29" i="7"/>
  <c r="CC29" i="7" s="1"/>
  <c r="AM32" i="7"/>
  <c r="AQ32" i="7" s="1"/>
  <c r="AM28" i="7"/>
  <c r="AQ28" i="7" s="1"/>
  <c r="EK22" i="7"/>
  <c r="EO22" i="7" s="1"/>
  <c r="BU23" i="7"/>
  <c r="BY23" i="7" s="1"/>
  <c r="DT29" i="7"/>
  <c r="EB29" i="7" s="1"/>
  <c r="FB18" i="7"/>
  <c r="FF18" i="7" s="1"/>
  <c r="FB29" i="7"/>
  <c r="FJ29" i="7" s="1"/>
  <c r="CC9" i="7"/>
  <c r="CT9" i="7"/>
  <c r="DK9" i="7"/>
  <c r="FJ9" i="7"/>
  <c r="GR9" i="7"/>
  <c r="C471" i="7"/>
  <c r="E471" i="7" s="1"/>
  <c r="C441" i="7"/>
  <c r="E441" i="7" s="1"/>
  <c r="D1562" i="9"/>
  <c r="C1538" i="9"/>
  <c r="D1551" i="9"/>
  <c r="C1527" i="9"/>
  <c r="D1560" i="9"/>
  <c r="C1536" i="9"/>
  <c r="C1537" i="9"/>
  <c r="D1561" i="9"/>
  <c r="D1579" i="9"/>
  <c r="C1555" i="9"/>
  <c r="D1583" i="9"/>
  <c r="C1559" i="9"/>
  <c r="D1856" i="9"/>
  <c r="C1832" i="9"/>
  <c r="D1552" i="9"/>
  <c r="C1528" i="9"/>
  <c r="D1573" i="9"/>
  <c r="C1549" i="9"/>
  <c r="D1566" i="9"/>
  <c r="C1542" i="9"/>
  <c r="D1570" i="9"/>
  <c r="C1546" i="9"/>
  <c r="D1577" i="9"/>
  <c r="C1553" i="9"/>
  <c r="D1615" i="9"/>
  <c r="C1591" i="9"/>
  <c r="D1565" i="9"/>
  <c r="C1541" i="9"/>
  <c r="D1548" i="9"/>
  <c r="C1524" i="9"/>
  <c r="D1563" i="9"/>
  <c r="C1539" i="9"/>
  <c r="D1564" i="9"/>
  <c r="C1540" i="9"/>
  <c r="D1582" i="9"/>
  <c r="C1558" i="9"/>
  <c r="D1550" i="9"/>
  <c r="C1526" i="9"/>
  <c r="D1698" i="9"/>
  <c r="C1674" i="9"/>
  <c r="D1547" i="9"/>
  <c r="C1523" i="9"/>
  <c r="D1580" i="9"/>
  <c r="C1556" i="9"/>
  <c r="D1569" i="9"/>
  <c r="C1545" i="9"/>
  <c r="D1581" i="9"/>
  <c r="C1557" i="9"/>
  <c r="GN9" i="7"/>
  <c r="EO9" i="7"/>
  <c r="DG9" i="7"/>
  <c r="CP9" i="7"/>
  <c r="BY9" i="7"/>
  <c r="FF9" i="7"/>
  <c r="DX9" i="7"/>
  <c r="FB64" i="7"/>
  <c r="FF64" i="7" s="1"/>
  <c r="BD67" i="7"/>
  <c r="DT55" i="7"/>
  <c r="EB55" i="7" s="1"/>
  <c r="DC79" i="7"/>
  <c r="V44" i="7"/>
  <c r="Z44" i="7" s="1"/>
  <c r="DT48" i="7"/>
  <c r="DT98" i="7"/>
  <c r="DX98" i="7" s="1"/>
  <c r="V63" i="7"/>
  <c r="Z63" i="7" s="1"/>
  <c r="GJ73" i="7"/>
  <c r="GN73" i="7" s="1"/>
  <c r="BU65" i="7"/>
  <c r="EK92" i="7"/>
  <c r="EO92" i="7" s="1"/>
  <c r="CL68" i="7"/>
  <c r="CP68" i="7" s="1"/>
  <c r="FB76" i="7"/>
  <c r="FS70" i="7"/>
  <c r="FW70" i="7" s="1"/>
  <c r="GJ56" i="7"/>
  <c r="GR56" i="7" s="1"/>
  <c r="V34" i="7"/>
  <c r="AD34" i="7" s="1"/>
  <c r="AM68" i="7"/>
  <c r="FS78" i="7"/>
  <c r="EK52" i="7"/>
  <c r="BD104" i="7"/>
  <c r="V71" i="7"/>
  <c r="EK63" i="7"/>
  <c r="CL88" i="7"/>
  <c r="V96" i="7"/>
  <c r="CL46" i="7"/>
  <c r="DC37" i="7"/>
  <c r="DK37" i="7" s="1"/>
  <c r="BD64" i="7"/>
  <c r="FS52" i="7"/>
  <c r="V73" i="7"/>
  <c r="EK66" i="7"/>
  <c r="EO66" i="7" s="1"/>
  <c r="DC124" i="7"/>
  <c r="GJ58" i="7"/>
  <c r="GR58" i="7" s="1"/>
  <c r="FS45" i="7"/>
  <c r="CL65" i="7"/>
  <c r="CP65" i="7" s="1"/>
  <c r="CL72" i="7"/>
  <c r="CP72" i="7" s="1"/>
  <c r="AM39" i="7"/>
  <c r="BU73" i="7"/>
  <c r="FB68" i="7"/>
  <c r="FF68" i="7" s="1"/>
  <c r="FS63" i="7"/>
  <c r="FW63" i="7" s="1"/>
  <c r="DT64" i="7"/>
  <c r="DX64" i="7" s="1"/>
  <c r="CL71" i="7"/>
  <c r="CP71" i="7" s="1"/>
  <c r="AM45" i="7"/>
  <c r="DC95" i="7"/>
  <c r="DG95" i="7" s="1"/>
  <c r="FB73" i="7"/>
  <c r="FF73" i="7" s="1"/>
  <c r="GJ77" i="7"/>
  <c r="V69" i="7"/>
  <c r="EK70" i="7"/>
  <c r="EO70" i="7" s="1"/>
  <c r="AM56" i="7"/>
  <c r="BD44" i="7"/>
  <c r="CL74" i="7"/>
  <c r="CP74" i="7" s="1"/>
  <c r="BD75" i="7"/>
  <c r="EK76" i="7"/>
  <c r="EK100" i="7"/>
  <c r="GJ70" i="7"/>
  <c r="GN70" i="7" s="1"/>
  <c r="V67" i="7"/>
  <c r="AM46" i="7"/>
  <c r="V76" i="7"/>
  <c r="DT36" i="7"/>
  <c r="EB36" i="7" s="1"/>
  <c r="CL58" i="7"/>
  <c r="CT58" i="7" s="1"/>
  <c r="FB45" i="7"/>
  <c r="FF45" i="7" s="1"/>
  <c r="FB50" i="7"/>
  <c r="FF50" i="7" s="1"/>
  <c r="AM75" i="7"/>
  <c r="BU51" i="7"/>
  <c r="GJ80" i="7"/>
  <c r="GJ104" i="7"/>
  <c r="FB69" i="7"/>
  <c r="FF69" i="7" s="1"/>
  <c r="GJ42" i="7"/>
  <c r="V51" i="7"/>
  <c r="FS100" i="7"/>
  <c r="FW100" i="7" s="1"/>
  <c r="CL63" i="7"/>
  <c r="BU37" i="7"/>
  <c r="CC37" i="7" s="1"/>
  <c r="BU35" i="7"/>
  <c r="CC35" i="7" s="1"/>
  <c r="AM37" i="7"/>
  <c r="FS67" i="7"/>
  <c r="FW67" i="7" s="1"/>
  <c r="DC50" i="7"/>
  <c r="BU72" i="7"/>
  <c r="BU115" i="7"/>
  <c r="AM72" i="7"/>
  <c r="V55" i="7"/>
  <c r="AD55" i="7" s="1"/>
  <c r="V79" i="7"/>
  <c r="V41" i="7"/>
  <c r="FB43" i="7"/>
  <c r="FF43" i="7" s="1"/>
  <c r="CL51" i="7"/>
  <c r="DT49" i="7"/>
  <c r="CL38" i="7"/>
  <c r="CT38" i="7" s="1"/>
  <c r="DT51" i="7"/>
  <c r="FB37" i="7"/>
  <c r="DC48" i="7"/>
  <c r="DC72" i="7"/>
  <c r="DG72" i="7" s="1"/>
  <c r="AM50" i="7"/>
  <c r="EK43" i="7"/>
  <c r="FB54" i="7"/>
  <c r="FB78" i="7"/>
  <c r="DC53" i="7"/>
  <c r="DK53" i="7" s="1"/>
  <c r="FS51" i="7"/>
  <c r="FB34" i="7"/>
  <c r="FJ34" i="7" s="1"/>
  <c r="EK50" i="7"/>
  <c r="EK49" i="7"/>
  <c r="BD47" i="7"/>
  <c r="CL35" i="7"/>
  <c r="CT35" i="7" s="1"/>
  <c r="CL59" i="7"/>
  <c r="CT59" i="7" s="1"/>
  <c r="FS40" i="7"/>
  <c r="DC70" i="7"/>
  <c r="DG70" i="7" s="1"/>
  <c r="BU61" i="7"/>
  <c r="DT52" i="7"/>
  <c r="EB52" i="7" s="1"/>
  <c r="BU59" i="7"/>
  <c r="CC59" i="7" s="1"/>
  <c r="GJ54" i="7"/>
  <c r="GR54" i="7" s="1"/>
  <c r="GJ78" i="7"/>
  <c r="EK58" i="7"/>
  <c r="ES58" i="7" s="1"/>
  <c r="EK34" i="7"/>
  <c r="ES34" i="7" s="1"/>
  <c r="GJ39" i="7"/>
  <c r="CL56" i="7"/>
  <c r="CT56" i="7" s="1"/>
  <c r="DC68" i="7"/>
  <c r="DG68" i="7" s="1"/>
  <c r="DC44" i="7"/>
  <c r="FB75" i="7"/>
  <c r="FF75" i="7" s="1"/>
  <c r="FB51" i="7"/>
  <c r="FF51" i="7" s="1"/>
  <c r="GJ36" i="7"/>
  <c r="GR36" i="7" s="1"/>
  <c r="GJ61" i="7"/>
  <c r="AM78" i="7"/>
  <c r="BD66" i="7"/>
  <c r="AM35" i="7"/>
  <c r="BU76" i="7"/>
  <c r="DC65" i="7"/>
  <c r="DG65" i="7" s="1"/>
  <c r="AM83" i="7"/>
  <c r="DT72" i="7"/>
  <c r="DX72" i="7" s="1"/>
  <c r="V75" i="7"/>
  <c r="EK67" i="7"/>
  <c r="EO67" i="7" s="1"/>
  <c r="GJ35" i="7"/>
  <c r="GR35" i="7" s="1"/>
  <c r="AM63" i="7"/>
  <c r="BU74" i="7"/>
  <c r="FS47" i="7"/>
  <c r="FS9" i="7"/>
  <c r="BU34" i="7"/>
  <c r="CC34" i="7" s="1"/>
  <c r="AM80" i="7"/>
  <c r="EK54" i="7"/>
  <c r="ES54" i="7" s="1"/>
  <c r="DC39" i="7"/>
  <c r="DK39" i="7" s="1"/>
  <c r="FB56" i="7"/>
  <c r="BU58" i="7"/>
  <c r="CC58" i="7" s="1"/>
  <c r="DC77" i="7"/>
  <c r="BD49" i="7"/>
  <c r="AM59" i="7"/>
  <c r="GJ66" i="7"/>
  <c r="V68" i="7"/>
  <c r="FS69" i="7"/>
  <c r="FW69" i="7" s="1"/>
  <c r="GJ55" i="7"/>
  <c r="GR55" i="7" s="1"/>
  <c r="FB41" i="7"/>
  <c r="FF41" i="7" s="1"/>
  <c r="BU47" i="7"/>
  <c r="EK51" i="7"/>
  <c r="CL61" i="7"/>
  <c r="BD52" i="7"/>
  <c r="GJ60" i="7"/>
  <c r="GR60" i="7" s="1"/>
  <c r="BD71" i="7"/>
  <c r="BD54" i="7"/>
  <c r="BL54" i="7" s="1"/>
  <c r="Z9" i="7"/>
  <c r="BU36" i="7"/>
  <c r="CC36" i="7" s="1"/>
  <c r="BD68" i="7"/>
  <c r="BU50" i="7"/>
  <c r="FS49" i="7"/>
  <c r="FB47" i="7"/>
  <c r="FF47" i="7" s="1"/>
  <c r="DC73" i="7"/>
  <c r="DG73" i="7" s="1"/>
  <c r="EK53" i="7"/>
  <c r="ES53" i="7" s="1"/>
  <c r="AM70" i="7"/>
  <c r="GJ41" i="7"/>
  <c r="GR41" i="7" s="1"/>
  <c r="DC56" i="7"/>
  <c r="DK56" i="7" s="1"/>
  <c r="DT76" i="7"/>
  <c r="V46" i="7"/>
  <c r="E9" i="7"/>
  <c r="EK56" i="7"/>
  <c r="ES56" i="7" s="1"/>
  <c r="AM69" i="7"/>
  <c r="EK77" i="7"/>
  <c r="DT34" i="7"/>
  <c r="EB34" i="7" s="1"/>
  <c r="V53" i="7"/>
  <c r="AM52" i="7"/>
  <c r="BD9" i="7"/>
  <c r="DC61" i="7"/>
  <c r="V58" i="7"/>
  <c r="AD58" i="7" s="1"/>
  <c r="AM53" i="7"/>
  <c r="DT58" i="7"/>
  <c r="EB58" i="7" s="1"/>
  <c r="DC49" i="7"/>
  <c r="EK38" i="7"/>
  <c r="ES38" i="7" s="1"/>
  <c r="AM61" i="7"/>
  <c r="AM49" i="7"/>
  <c r="V77" i="7"/>
  <c r="AD77" i="7" s="1"/>
  <c r="AM94" i="7"/>
  <c r="DT38" i="7"/>
  <c r="EB38" i="7" s="1"/>
  <c r="AM9" i="7"/>
  <c r="CL70" i="7"/>
  <c r="CP70" i="7" s="1"/>
  <c r="BU75" i="7"/>
  <c r="FB61" i="7"/>
  <c r="CL37" i="7"/>
  <c r="CT37" i="7" s="1"/>
  <c r="DT43" i="7"/>
  <c r="FB74" i="7"/>
  <c r="FF74" i="7" s="1"/>
  <c r="DC74" i="7"/>
  <c r="DG74" i="7" s="1"/>
  <c r="G9" i="7" l="1"/>
  <c r="J9" i="7" s="1"/>
  <c r="K9" i="7" s="1"/>
  <c r="F9" i="7"/>
  <c r="FJ11" i="7"/>
  <c r="BH11" i="7"/>
  <c r="ES10" i="7"/>
  <c r="EB11" i="7"/>
  <c r="AU10" i="7"/>
  <c r="BL10" i="7"/>
  <c r="GR11" i="7"/>
  <c r="CT10" i="7"/>
  <c r="GA9" i="7"/>
  <c r="EO55" i="7"/>
  <c r="AU11" i="7"/>
  <c r="AD11" i="7"/>
  <c r="ES11" i="7"/>
  <c r="DK10" i="7"/>
  <c r="CC10" i="7"/>
  <c r="EB10" i="7"/>
  <c r="DK11" i="7"/>
  <c r="CC11" i="7"/>
  <c r="CT11" i="7"/>
  <c r="FJ10" i="7"/>
  <c r="GA10" i="7"/>
  <c r="AD10" i="7"/>
  <c r="GR10" i="7"/>
  <c r="BY31" i="7"/>
  <c r="BY56" i="7"/>
  <c r="BY53" i="7"/>
  <c r="DG12" i="7"/>
  <c r="FF55" i="7"/>
  <c r="DG14" i="7"/>
  <c r="BY38" i="7"/>
  <c r="DG35" i="7"/>
  <c r="EO15" i="7"/>
  <c r="BN13" i="7"/>
  <c r="BN25" i="7" s="1"/>
  <c r="FW35" i="7"/>
  <c r="Z38" i="7"/>
  <c r="DX31" i="7"/>
  <c r="DX12" i="7"/>
  <c r="DX14" i="7"/>
  <c r="BH35" i="7"/>
  <c r="ED13" i="7"/>
  <c r="CP11" i="7"/>
  <c r="CP34" i="7"/>
  <c r="FJ53" i="7"/>
  <c r="EO12" i="7"/>
  <c r="AU54" i="7"/>
  <c r="FW32" i="7"/>
  <c r="DX15" i="7"/>
  <c r="CV13" i="7"/>
  <c r="CV25" i="7" s="1"/>
  <c r="AQ13" i="7"/>
  <c r="DG40" i="7"/>
  <c r="BH37" i="7"/>
  <c r="CP54" i="7"/>
  <c r="Z36" i="7"/>
  <c r="Z37" i="7"/>
  <c r="FW56" i="7"/>
  <c r="GN37" i="7"/>
  <c r="AQ15" i="7"/>
  <c r="FF29" i="7"/>
  <c r="EO31" i="7"/>
  <c r="CP36" i="7"/>
  <c r="FW30" i="7"/>
  <c r="FW54" i="7"/>
  <c r="BL29" i="7"/>
  <c r="AM33" i="7"/>
  <c r="AQ33" i="7" s="1"/>
  <c r="DG36" i="7"/>
  <c r="DG54" i="7"/>
  <c r="Z35" i="7"/>
  <c r="AQ10" i="7"/>
  <c r="BH34" i="7"/>
  <c r="BY54" i="7"/>
  <c r="Z13" i="7"/>
  <c r="EO14" i="7"/>
  <c r="DX54" i="7"/>
  <c r="BY52" i="7"/>
  <c r="FW34" i="7"/>
  <c r="EO30" i="7"/>
  <c r="BH39" i="7"/>
  <c r="BL31" i="7"/>
  <c r="DX53" i="7"/>
  <c r="Z31" i="7"/>
  <c r="EK33" i="7"/>
  <c r="ES33" i="7" s="1"/>
  <c r="Z32" i="7"/>
  <c r="BH56" i="7"/>
  <c r="DG31" i="7"/>
  <c r="FF32" i="7"/>
  <c r="GN31" i="7"/>
  <c r="Z17" i="7"/>
  <c r="CL57" i="7"/>
  <c r="CT57" i="7" s="1"/>
  <c r="BH55" i="7"/>
  <c r="BH53" i="7"/>
  <c r="DX35" i="7"/>
  <c r="AQ55" i="7"/>
  <c r="CE13" i="7"/>
  <c r="CE25" i="7" s="1"/>
  <c r="DG29" i="7"/>
  <c r="DG38" i="7"/>
  <c r="DG10" i="7"/>
  <c r="GN11" i="7"/>
  <c r="EO39" i="7"/>
  <c r="DG15" i="7"/>
  <c r="BY12" i="7"/>
  <c r="EO35" i="7"/>
  <c r="Z12" i="7"/>
  <c r="CP16" i="7"/>
  <c r="EO13" i="7"/>
  <c r="DG34" i="7"/>
  <c r="EO36" i="7"/>
  <c r="BD33" i="7"/>
  <c r="BL33" i="7" s="1"/>
  <c r="BY39" i="7"/>
  <c r="EB79" i="7"/>
  <c r="DX28" i="7"/>
  <c r="AU14" i="7"/>
  <c r="FB33" i="7"/>
  <c r="FJ33" i="7" s="1"/>
  <c r="FJ35" i="7"/>
  <c r="CP13" i="7"/>
  <c r="DC57" i="7"/>
  <c r="DK57" i="7" s="1"/>
  <c r="FF30" i="7"/>
  <c r="BY11" i="7"/>
  <c r="DX39" i="7"/>
  <c r="CP31" i="7"/>
  <c r="AF13" i="7"/>
  <c r="FF11" i="7"/>
  <c r="BY30" i="7"/>
  <c r="CP28" i="7"/>
  <c r="FW10" i="7"/>
  <c r="AU31" i="7"/>
  <c r="BL15" i="7"/>
  <c r="BH36" i="7"/>
  <c r="CP14" i="7"/>
  <c r="BH10" i="7"/>
  <c r="BU33" i="7"/>
  <c r="CC33" i="7" s="1"/>
  <c r="CP40" i="7"/>
  <c r="AU36" i="7"/>
  <c r="FB57" i="7"/>
  <c r="FF57" i="7" s="1"/>
  <c r="Z30" i="7"/>
  <c r="FF14" i="7"/>
  <c r="EB60" i="7"/>
  <c r="EO10" i="7"/>
  <c r="FF13" i="7"/>
  <c r="DG28" i="7"/>
  <c r="BH14" i="7"/>
  <c r="Z10" i="7"/>
  <c r="FF10" i="7"/>
  <c r="CP32" i="7"/>
  <c r="EO32" i="7"/>
  <c r="AU32" i="7"/>
  <c r="BL32" i="7"/>
  <c r="AQ34" i="7"/>
  <c r="DX10" i="7"/>
  <c r="FF36" i="7"/>
  <c r="BL13" i="7"/>
  <c r="EO11" i="7"/>
  <c r="BY10" i="7"/>
  <c r="EO37" i="7"/>
  <c r="GN10" i="7"/>
  <c r="DG32" i="7"/>
  <c r="AU29" i="7"/>
  <c r="Z11" i="7"/>
  <c r="DX30" i="7"/>
  <c r="BY28" i="7"/>
  <c r="CP10" i="7"/>
  <c r="GJ33" i="7"/>
  <c r="GR33" i="7" s="1"/>
  <c r="BY14" i="7"/>
  <c r="DX56" i="7"/>
  <c r="EU13" i="7"/>
  <c r="DX32" i="7"/>
  <c r="DX37" i="7"/>
  <c r="CP29" i="7"/>
  <c r="FW37" i="7"/>
  <c r="GN30" i="7"/>
  <c r="DG30" i="7"/>
  <c r="FF31" i="7"/>
  <c r="CP55" i="7"/>
  <c r="CP15" i="7"/>
  <c r="Z54" i="7"/>
  <c r="FS33" i="7"/>
  <c r="GA33" i="7" s="1"/>
  <c r="CP52" i="7"/>
  <c r="DX29" i="7"/>
  <c r="DG55" i="7"/>
  <c r="DG16" i="7"/>
  <c r="E38" i="7"/>
  <c r="C62" i="7"/>
  <c r="E43" i="7"/>
  <c r="C67" i="7"/>
  <c r="DT33" i="7"/>
  <c r="EB33" i="7" s="1"/>
  <c r="BH38" i="7"/>
  <c r="FF12" i="7"/>
  <c r="AU30" i="7"/>
  <c r="BL30" i="7"/>
  <c r="E45" i="7"/>
  <c r="C69" i="7"/>
  <c r="FJ38" i="7"/>
  <c r="FW55" i="7"/>
  <c r="GN12" i="7"/>
  <c r="BY13" i="7"/>
  <c r="DG11" i="7"/>
  <c r="FW36" i="7"/>
  <c r="AQ11" i="7"/>
  <c r="E36" i="7"/>
  <c r="C60" i="7"/>
  <c r="E41" i="7"/>
  <c r="C65" i="7"/>
  <c r="E35" i="7"/>
  <c r="C59" i="7"/>
  <c r="E40" i="7"/>
  <c r="C64" i="7"/>
  <c r="E54" i="7"/>
  <c r="C78" i="7"/>
  <c r="BY32" i="7"/>
  <c r="BL11" i="7"/>
  <c r="Z14" i="7"/>
  <c r="DG52" i="7"/>
  <c r="CP30" i="7"/>
  <c r="M10" i="7"/>
  <c r="I10" i="7"/>
  <c r="CP39" i="7"/>
  <c r="DC33" i="7"/>
  <c r="DK33" i="7" s="1"/>
  <c r="DX13" i="7"/>
  <c r="GN13" i="7"/>
  <c r="GN34" i="7"/>
  <c r="AU12" i="7"/>
  <c r="FL13" i="7"/>
  <c r="E48" i="7"/>
  <c r="C72" i="7"/>
  <c r="M11" i="7"/>
  <c r="I11" i="7"/>
  <c r="GN32" i="7"/>
  <c r="E56" i="7"/>
  <c r="C80" i="7"/>
  <c r="BY55" i="7"/>
  <c r="BY15" i="7"/>
  <c r="BL12" i="7"/>
  <c r="E49" i="7"/>
  <c r="C73" i="7"/>
  <c r="E430" i="7"/>
  <c r="C454" i="7"/>
  <c r="FW13" i="7"/>
  <c r="E34" i="7"/>
  <c r="C58" i="7"/>
  <c r="E44" i="7"/>
  <c r="C68" i="7"/>
  <c r="CP12" i="7"/>
  <c r="V33" i="7"/>
  <c r="Z33" i="7" s="1"/>
  <c r="DG13" i="7"/>
  <c r="Z56" i="7"/>
  <c r="DX11" i="7"/>
  <c r="FW11" i="7"/>
  <c r="BY29" i="7"/>
  <c r="FW12" i="7"/>
  <c r="AU38" i="7"/>
  <c r="E47" i="7"/>
  <c r="C71" i="7"/>
  <c r="DM13" i="7"/>
  <c r="DM25" i="7" s="1"/>
  <c r="E55" i="7"/>
  <c r="C79" i="7"/>
  <c r="GC13" i="7"/>
  <c r="E51" i="7"/>
  <c r="C75" i="7"/>
  <c r="E42" i="7"/>
  <c r="C66" i="7"/>
  <c r="GH81" i="7"/>
  <c r="GJ81" i="7" s="1"/>
  <c r="GJ57" i="7"/>
  <c r="CL33" i="7"/>
  <c r="CT33" i="7" s="1"/>
  <c r="CP53" i="7"/>
  <c r="EO29" i="7"/>
  <c r="E434" i="7"/>
  <c r="C458" i="7"/>
  <c r="E53" i="7"/>
  <c r="C77" i="7"/>
  <c r="BU57" i="7"/>
  <c r="CC57" i="7" s="1"/>
  <c r="FW31" i="7"/>
  <c r="E52" i="7"/>
  <c r="C76" i="7"/>
  <c r="E37" i="7"/>
  <c r="C61" i="7"/>
  <c r="BY61" i="7"/>
  <c r="CC61" i="7"/>
  <c r="FF76" i="7"/>
  <c r="FF37" i="7"/>
  <c r="FJ37" i="7"/>
  <c r="BH9" i="7"/>
  <c r="BL9" i="7"/>
  <c r="BY75" i="7"/>
  <c r="AQ52" i="7"/>
  <c r="EO100" i="7"/>
  <c r="EO63" i="7"/>
  <c r="ES63" i="7"/>
  <c r="GN66" i="7"/>
  <c r="AQ53" i="7"/>
  <c r="AU53" i="7"/>
  <c r="DG77" i="7"/>
  <c r="DK77" i="7"/>
  <c r="AQ59" i="7"/>
  <c r="AU59" i="7"/>
  <c r="AQ63" i="7"/>
  <c r="AU63" i="7"/>
  <c r="AQ39" i="7"/>
  <c r="AU39" i="7"/>
  <c r="BH64" i="7"/>
  <c r="BH71" i="7"/>
  <c r="EO76" i="7"/>
  <c r="BY73" i="7"/>
  <c r="BH104" i="7"/>
  <c r="BL104" i="7"/>
  <c r="FF56" i="7"/>
  <c r="FJ56" i="7"/>
  <c r="AQ83" i="7"/>
  <c r="AU83" i="7"/>
  <c r="GN104" i="7"/>
  <c r="GR104" i="7"/>
  <c r="BY74" i="7"/>
  <c r="AQ70" i="7"/>
  <c r="AQ94" i="7"/>
  <c r="GN78" i="7"/>
  <c r="GR78" i="7"/>
  <c r="FF78" i="7"/>
  <c r="FJ78" i="7"/>
  <c r="AQ72" i="7"/>
  <c r="GN80" i="7"/>
  <c r="GR80" i="7"/>
  <c r="FW78" i="7"/>
  <c r="GA78" i="7"/>
  <c r="DG79" i="7"/>
  <c r="DK79" i="7"/>
  <c r="GN77" i="7"/>
  <c r="AQ37" i="7"/>
  <c r="AU37" i="7"/>
  <c r="FF61" i="7"/>
  <c r="FJ61" i="7"/>
  <c r="CP88" i="7"/>
  <c r="CT88" i="7"/>
  <c r="AQ9" i="7"/>
  <c r="AU9" i="7"/>
  <c r="Z79" i="7"/>
  <c r="AD79" i="7"/>
  <c r="EO77" i="7"/>
  <c r="ES77" i="7"/>
  <c r="BY76" i="7"/>
  <c r="CC76" i="7"/>
  <c r="FF54" i="7"/>
  <c r="FJ54" i="7"/>
  <c r="BY115" i="7"/>
  <c r="AQ68" i="7"/>
  <c r="AQ78" i="7"/>
  <c r="AU78" i="7"/>
  <c r="GN61" i="7"/>
  <c r="GR61" i="7"/>
  <c r="AQ45" i="7"/>
  <c r="CP63" i="7"/>
  <c r="CT63" i="7"/>
  <c r="BY65" i="7"/>
  <c r="DG61" i="7"/>
  <c r="DK61" i="7"/>
  <c r="CP61" i="7"/>
  <c r="CT61" i="7"/>
  <c r="AQ49" i="7"/>
  <c r="AQ69" i="7"/>
  <c r="AQ35" i="7"/>
  <c r="AU35" i="7"/>
  <c r="AQ56" i="7"/>
  <c r="AU56" i="7"/>
  <c r="BH67" i="7"/>
  <c r="DX76" i="7"/>
  <c r="EB76" i="7"/>
  <c r="AQ46" i="7"/>
  <c r="BH75" i="7"/>
  <c r="AQ61" i="7"/>
  <c r="AU61" i="7"/>
  <c r="BH68" i="7"/>
  <c r="AQ80" i="7"/>
  <c r="AU80" i="7"/>
  <c r="BH66" i="7"/>
  <c r="AQ50" i="7"/>
  <c r="BY72" i="7"/>
  <c r="AQ75" i="7"/>
  <c r="DG124" i="7"/>
  <c r="DK124" i="7"/>
  <c r="C495" i="7"/>
  <c r="E495" i="7" s="1"/>
  <c r="C465" i="7"/>
  <c r="E465" i="7" s="1"/>
  <c r="D1603" i="9"/>
  <c r="C1579" i="9"/>
  <c r="D1585" i="9"/>
  <c r="C1561" i="9"/>
  <c r="C1560" i="9"/>
  <c r="D1584" i="9"/>
  <c r="C1551" i="9"/>
  <c r="D1575" i="9"/>
  <c r="D1586" i="9"/>
  <c r="C1562" i="9"/>
  <c r="D1605" i="9"/>
  <c r="C1581" i="9"/>
  <c r="D1601" i="9"/>
  <c r="C1577" i="9"/>
  <c r="D1593" i="9"/>
  <c r="C1569" i="9"/>
  <c r="D1588" i="9"/>
  <c r="C1564" i="9"/>
  <c r="D1594" i="9"/>
  <c r="C1570" i="9"/>
  <c r="D1604" i="9"/>
  <c r="C1580" i="9"/>
  <c r="D1587" i="9"/>
  <c r="C1563" i="9"/>
  <c r="D1590" i="9"/>
  <c r="C1566" i="9"/>
  <c r="D1572" i="9"/>
  <c r="C1548" i="9"/>
  <c r="D1597" i="9"/>
  <c r="C1573" i="9"/>
  <c r="D1571" i="9"/>
  <c r="C1547" i="9"/>
  <c r="D1576" i="9"/>
  <c r="C1552" i="9"/>
  <c r="D1722" i="9"/>
  <c r="C1698" i="9"/>
  <c r="D1880" i="9"/>
  <c r="C1856" i="9"/>
  <c r="D1574" i="9"/>
  <c r="C1550" i="9"/>
  <c r="D1589" i="9"/>
  <c r="C1565" i="9"/>
  <c r="D1606" i="9"/>
  <c r="C1582" i="9"/>
  <c r="D1639" i="9"/>
  <c r="C1615" i="9"/>
  <c r="D1607" i="9"/>
  <c r="C1583" i="9"/>
  <c r="DG37" i="7"/>
  <c r="CP46" i="7"/>
  <c r="BH49" i="7"/>
  <c r="DX52" i="7"/>
  <c r="BY35" i="7"/>
  <c r="BY37" i="7"/>
  <c r="DC81" i="7"/>
  <c r="FW45" i="7"/>
  <c r="BH54" i="7"/>
  <c r="GN36" i="7"/>
  <c r="GN58" i="7"/>
  <c r="FW51" i="7"/>
  <c r="EO43" i="7"/>
  <c r="DX55" i="7"/>
  <c r="CP56" i="7"/>
  <c r="FF34" i="7"/>
  <c r="DX43" i="7"/>
  <c r="EO53" i="7"/>
  <c r="GN35" i="7"/>
  <c r="EO34" i="7"/>
  <c r="DX51" i="7"/>
  <c r="GN42" i="7"/>
  <c r="EO52" i="7"/>
  <c r="EO54" i="7"/>
  <c r="BY36" i="7"/>
  <c r="BY58" i="7"/>
  <c r="GN41" i="7"/>
  <c r="BY34" i="7"/>
  <c r="DX34" i="7"/>
  <c r="FW49" i="7"/>
  <c r="EO51" i="7"/>
  <c r="FW9" i="7"/>
  <c r="EO58" i="7"/>
  <c r="DG50" i="7"/>
  <c r="BH47" i="7"/>
  <c r="EO49" i="7"/>
  <c r="DX36" i="7"/>
  <c r="DX38" i="7"/>
  <c r="CP37" i="7"/>
  <c r="DG49" i="7"/>
  <c r="FW47" i="7"/>
  <c r="DG44" i="7"/>
  <c r="FW40" i="7"/>
  <c r="DX48" i="7"/>
  <c r="CP51" i="7"/>
  <c r="DG56" i="7"/>
  <c r="EO38" i="7"/>
  <c r="EO56" i="7"/>
  <c r="BY50" i="7"/>
  <c r="DG53" i="7"/>
  <c r="FW52" i="7"/>
  <c r="GN55" i="7"/>
  <c r="DG48" i="7"/>
  <c r="BY47" i="7"/>
  <c r="GN54" i="7"/>
  <c r="EO50" i="7"/>
  <c r="BY51" i="7"/>
  <c r="DG39" i="7"/>
  <c r="CP59" i="7"/>
  <c r="CP38" i="7"/>
  <c r="CP58" i="7"/>
  <c r="BH44" i="7"/>
  <c r="BY59" i="7"/>
  <c r="BH52" i="7"/>
  <c r="GN39" i="7"/>
  <c r="DX58" i="7"/>
  <c r="GN60" i="7"/>
  <c r="CP35" i="7"/>
  <c r="DX49" i="7"/>
  <c r="GN56" i="7"/>
  <c r="BD91" i="7"/>
  <c r="DT74" i="7"/>
  <c r="DX74" i="7" s="1"/>
  <c r="BD99" i="7"/>
  <c r="EK68" i="7"/>
  <c r="EO68" i="7" s="1"/>
  <c r="GJ82" i="7"/>
  <c r="CL76" i="7"/>
  <c r="DC103" i="7"/>
  <c r="V87" i="7"/>
  <c r="BD80" i="7"/>
  <c r="BU81" i="7"/>
  <c r="FS94" i="7"/>
  <c r="FW94" i="7" s="1"/>
  <c r="GJ97" i="7"/>
  <c r="GN97" i="7" s="1"/>
  <c r="FB100" i="7"/>
  <c r="Z34" i="7"/>
  <c r="DC82" i="7"/>
  <c r="DC58" i="7"/>
  <c r="DK58" i="7" s="1"/>
  <c r="V95" i="7"/>
  <c r="CL112" i="7"/>
  <c r="V120" i="7"/>
  <c r="BD72" i="7"/>
  <c r="CL96" i="7"/>
  <c r="CP96" i="7" s="1"/>
  <c r="GJ62" i="7"/>
  <c r="GN62" i="7" s="1"/>
  <c r="GJ74" i="7"/>
  <c r="GN74" i="7" s="1"/>
  <c r="Z71" i="7"/>
  <c r="DT61" i="7"/>
  <c r="EB61" i="7" s="1"/>
  <c r="DC119" i="7"/>
  <c r="DG119" i="7" s="1"/>
  <c r="V80" i="7"/>
  <c r="AD80" i="7" s="1"/>
  <c r="EK124" i="7"/>
  <c r="BD128" i="7"/>
  <c r="FS87" i="7"/>
  <c r="FW87" i="7" s="1"/>
  <c r="DC148" i="7"/>
  <c r="V97" i="7"/>
  <c r="CL64" i="7"/>
  <c r="DC89" i="7"/>
  <c r="DG89" i="7" s="1"/>
  <c r="V72" i="7"/>
  <c r="BD88" i="7"/>
  <c r="DC76" i="7"/>
  <c r="FB116" i="7"/>
  <c r="FF116" i="7" s="1"/>
  <c r="FB97" i="7"/>
  <c r="FF97" i="7" s="1"/>
  <c r="DC100" i="7"/>
  <c r="EK59" i="7"/>
  <c r="ES59" i="7" s="1"/>
  <c r="BD58" i="7"/>
  <c r="BL58" i="7" s="1"/>
  <c r="AM99" i="7"/>
  <c r="V93" i="7"/>
  <c r="DT68" i="7"/>
  <c r="DX68" i="7" s="1"/>
  <c r="DC71" i="7"/>
  <c r="DG71" i="7" s="1"/>
  <c r="FS79" i="7"/>
  <c r="FB99" i="7"/>
  <c r="FF99" i="7" s="1"/>
  <c r="DC92" i="7"/>
  <c r="DG92" i="7" s="1"/>
  <c r="DT88" i="7"/>
  <c r="DX88" i="7" s="1"/>
  <c r="AM64" i="7"/>
  <c r="EK94" i="7"/>
  <c r="EO94" i="7" s="1"/>
  <c r="Z67" i="7"/>
  <c r="GJ101" i="7"/>
  <c r="BU70" i="7"/>
  <c r="BU66" i="7"/>
  <c r="V78" i="7"/>
  <c r="AD78" i="7" s="1"/>
  <c r="FS61" i="7"/>
  <c r="AM58" i="7"/>
  <c r="Z51" i="7"/>
  <c r="CL69" i="7"/>
  <c r="CP69" i="7" s="1"/>
  <c r="GJ68" i="7"/>
  <c r="GN68" i="7" s="1"/>
  <c r="V100" i="7"/>
  <c r="FB60" i="7"/>
  <c r="BD65" i="7"/>
  <c r="BU96" i="7"/>
  <c r="FB117" i="7"/>
  <c r="FF117" i="7" s="1"/>
  <c r="CL83" i="7"/>
  <c r="GJ128" i="7"/>
  <c r="Z41" i="7"/>
  <c r="BD69" i="7"/>
  <c r="FB79" i="7"/>
  <c r="AM65" i="7"/>
  <c r="FB62" i="7"/>
  <c r="BU85" i="7"/>
  <c r="GJ67" i="7"/>
  <c r="GN67" i="7" s="1"/>
  <c r="FS68" i="7"/>
  <c r="FW68" i="7" s="1"/>
  <c r="DT71" i="7"/>
  <c r="DX71" i="7" s="1"/>
  <c r="BU91" i="7"/>
  <c r="BU67" i="7"/>
  <c r="FS124" i="7"/>
  <c r="FW124" i="7" s="1"/>
  <c r="GJ63" i="7"/>
  <c r="GN63" i="7" s="1"/>
  <c r="FS57" i="7"/>
  <c r="GA57" i="7" s="1"/>
  <c r="FB59" i="7"/>
  <c r="FB93" i="7"/>
  <c r="FF93" i="7" s="1"/>
  <c r="FS91" i="7"/>
  <c r="FW91" i="7" s="1"/>
  <c r="BU79" i="7"/>
  <c r="V60" i="7"/>
  <c r="AD60" i="7" s="1"/>
  <c r="BU139" i="7"/>
  <c r="GJ76" i="7"/>
  <c r="GN76" i="7" s="1"/>
  <c r="BU77" i="7"/>
  <c r="BU63" i="7"/>
  <c r="DC75" i="7"/>
  <c r="EK79" i="7"/>
  <c r="FS80" i="7"/>
  <c r="AM67" i="7"/>
  <c r="FS64" i="7"/>
  <c r="FW64" i="7" s="1"/>
  <c r="EK73" i="7"/>
  <c r="EO73" i="7" s="1"/>
  <c r="V62" i="7"/>
  <c r="AD62" i="7" s="1"/>
  <c r="FB58" i="7"/>
  <c r="FS66" i="7"/>
  <c r="FW66" i="7" s="1"/>
  <c r="GJ71" i="7"/>
  <c r="GN71" i="7" s="1"/>
  <c r="GJ72" i="7"/>
  <c r="GN72" i="7" s="1"/>
  <c r="BD77" i="7"/>
  <c r="BD59" i="7"/>
  <c r="BL59" i="7" s="1"/>
  <c r="Z69" i="7"/>
  <c r="AM74" i="7"/>
  <c r="DT84" i="7"/>
  <c r="DC96" i="7"/>
  <c r="DG96" i="7" s="1"/>
  <c r="CL104" i="7"/>
  <c r="CL80" i="7"/>
  <c r="FS75" i="7"/>
  <c r="FW75" i="7" s="1"/>
  <c r="V65" i="7"/>
  <c r="DC67" i="7"/>
  <c r="DG67" i="7" s="1"/>
  <c r="DT122" i="7"/>
  <c r="DX122" i="7" s="1"/>
  <c r="V66" i="7"/>
  <c r="DT73" i="7"/>
  <c r="DX73" i="7" s="1"/>
  <c r="DT97" i="7"/>
  <c r="DX97" i="7" s="1"/>
  <c r="DT75" i="7"/>
  <c r="GJ102" i="7"/>
  <c r="Z55" i="7"/>
  <c r="CL66" i="7"/>
  <c r="CP66" i="7" s="1"/>
  <c r="DT77" i="7"/>
  <c r="V59" i="7"/>
  <c r="AD59" i="7" s="1"/>
  <c r="FB67" i="7"/>
  <c r="FF67" i="7" s="1"/>
  <c r="DT80" i="7"/>
  <c r="V104" i="7"/>
  <c r="AD104" i="7" s="1"/>
  <c r="AM57" i="7"/>
  <c r="BU64" i="7"/>
  <c r="GJ75" i="7"/>
  <c r="GN75" i="7" s="1"/>
  <c r="BU83" i="7"/>
  <c r="BU62" i="7"/>
  <c r="DT78" i="7"/>
  <c r="AM102" i="7"/>
  <c r="V64" i="7"/>
  <c r="EK74" i="7"/>
  <c r="EO74" i="7" s="1"/>
  <c r="CL75" i="7"/>
  <c r="CL62" i="7"/>
  <c r="FS93" i="7"/>
  <c r="FW93" i="7" s="1"/>
  <c r="EK65" i="7"/>
  <c r="EO65" i="7" s="1"/>
  <c r="DT85" i="7"/>
  <c r="BD61" i="7"/>
  <c r="AM60" i="7"/>
  <c r="DC64" i="7"/>
  <c r="AM87" i="7"/>
  <c r="FS60" i="7"/>
  <c r="FS62" i="7"/>
  <c r="FW62" i="7" s="1"/>
  <c r="V101" i="7"/>
  <c r="AD101" i="7" s="1"/>
  <c r="Z77" i="7"/>
  <c r="EK62" i="7"/>
  <c r="GJ86" i="7"/>
  <c r="GN86" i="7" s="1"/>
  <c r="AM76" i="7"/>
  <c r="EK72" i="7"/>
  <c r="EO72" i="7" s="1"/>
  <c r="GJ84" i="7"/>
  <c r="DT99" i="7"/>
  <c r="BU99" i="7"/>
  <c r="BD74" i="7"/>
  <c r="AM104" i="7"/>
  <c r="Z46" i="7"/>
  <c r="DT67" i="7"/>
  <c r="DX67" i="7" s="1"/>
  <c r="DT62" i="7"/>
  <c r="FB72" i="7"/>
  <c r="FF72" i="7" s="1"/>
  <c r="DC69" i="7"/>
  <c r="DG69" i="7" s="1"/>
  <c r="Z96" i="7"/>
  <c r="CL85" i="7"/>
  <c r="EK78" i="7"/>
  <c r="BD70" i="7"/>
  <c r="V99" i="7"/>
  <c r="FB70" i="7"/>
  <c r="FF70" i="7" s="1"/>
  <c r="BU109" i="7"/>
  <c r="FS65" i="7"/>
  <c r="FW65" i="7" s="1"/>
  <c r="AM107" i="7"/>
  <c r="CL100" i="7"/>
  <c r="BD62" i="7"/>
  <c r="V70" i="7"/>
  <c r="DT100" i="7"/>
  <c r="DT63" i="7"/>
  <c r="AM66" i="7"/>
  <c r="DT69" i="7"/>
  <c r="DX69" i="7" s="1"/>
  <c r="FB85" i="7"/>
  <c r="GJ98" i="7"/>
  <c r="GN98" i="7" s="1"/>
  <c r="FS59" i="7"/>
  <c r="GA59" i="7" s="1"/>
  <c r="GJ65" i="7"/>
  <c r="DT59" i="7"/>
  <c r="EB59" i="7" s="1"/>
  <c r="FB63" i="7"/>
  <c r="FF63" i="7" s="1"/>
  <c r="Z75" i="7"/>
  <c r="CL73" i="7"/>
  <c r="CP73" i="7" s="1"/>
  <c r="DT96" i="7"/>
  <c r="DX96" i="7" s="1"/>
  <c r="DC106" i="7"/>
  <c r="EK80" i="7"/>
  <c r="DC80" i="7"/>
  <c r="BU71" i="7"/>
  <c r="GJ79" i="7"/>
  <c r="EK64" i="7"/>
  <c r="EO64" i="7" s="1"/>
  <c r="V92" i="7"/>
  <c r="BU82" i="7"/>
  <c r="FS71" i="7"/>
  <c r="FW71" i="7" s="1"/>
  <c r="AM71" i="7"/>
  <c r="FB80" i="7"/>
  <c r="GJ59" i="7"/>
  <c r="GR59" i="7" s="1"/>
  <c r="BU60" i="7"/>
  <c r="CC60" i="7" s="1"/>
  <c r="EK61" i="7"/>
  <c r="ES61" i="7" s="1"/>
  <c r="DC97" i="7"/>
  <c r="DG97" i="7" s="1"/>
  <c r="BD63" i="7"/>
  <c r="FS58" i="7"/>
  <c r="GA58" i="7" s="1"/>
  <c r="BU78" i="7"/>
  <c r="AM77" i="7"/>
  <c r="BD60" i="7"/>
  <c r="BL60" i="7" s="1"/>
  <c r="CL78" i="7"/>
  <c r="EK101" i="7"/>
  <c r="BD78" i="7"/>
  <c r="BD95" i="7"/>
  <c r="EK83" i="7"/>
  <c r="EK75" i="7"/>
  <c r="EO75" i="7" s="1"/>
  <c r="FB65" i="7"/>
  <c r="FF65" i="7" s="1"/>
  <c r="GJ90" i="7"/>
  <c r="GN90" i="7" s="1"/>
  <c r="BD57" i="7"/>
  <c r="BL57" i="7" s="1"/>
  <c r="FS72" i="7"/>
  <c r="FW72" i="7" s="1"/>
  <c r="AM79" i="7"/>
  <c r="AM93" i="7"/>
  <c r="EK71" i="7"/>
  <c r="EO71" i="7" s="1"/>
  <c r="BD73" i="7"/>
  <c r="FB66" i="7"/>
  <c r="FF66" i="7" s="1"/>
  <c r="V82" i="7"/>
  <c r="AD82" i="7" s="1"/>
  <c r="AM62" i="7"/>
  <c r="Z58" i="7"/>
  <c r="EK116" i="7"/>
  <c r="EO116" i="7" s="1"/>
  <c r="GJ64" i="7"/>
  <c r="GN64" i="7" s="1"/>
  <c r="DC59" i="7"/>
  <c r="DK59" i="7" s="1"/>
  <c r="EK60" i="7"/>
  <c r="ES60" i="7" s="1"/>
  <c r="DC62" i="7"/>
  <c r="DT66" i="7"/>
  <c r="DX66" i="7" s="1"/>
  <c r="CL94" i="7"/>
  <c r="CP94" i="7" s="1"/>
  <c r="BD79" i="7"/>
  <c r="FB71" i="7"/>
  <c r="FF71" i="7" s="1"/>
  <c r="BD92" i="7"/>
  <c r="BD76" i="7"/>
  <c r="Z76" i="7"/>
  <c r="BU98" i="7"/>
  <c r="DC60" i="7"/>
  <c r="DK60" i="7" s="1"/>
  <c r="V57" i="7"/>
  <c r="AD57" i="7" s="1"/>
  <c r="CL77" i="7"/>
  <c r="BU68" i="7"/>
  <c r="DC63" i="7"/>
  <c r="BU80" i="7"/>
  <c r="Z53" i="7"/>
  <c r="I9" i="7"/>
  <c r="DT70" i="7"/>
  <c r="DX70" i="7" s="1"/>
  <c r="DC91" i="7"/>
  <c r="DG91" i="7" s="1"/>
  <c r="AM73" i="7"/>
  <c r="DC85" i="7"/>
  <c r="FB81" i="7"/>
  <c r="DC66" i="7"/>
  <c r="DG66" i="7" s="1"/>
  <c r="FS73" i="7"/>
  <c r="FW73" i="7" s="1"/>
  <c r="EK91" i="7"/>
  <c r="EO91" i="7" s="1"/>
  <c r="DC101" i="7"/>
  <c r="FS77" i="7"/>
  <c r="DC98" i="7"/>
  <c r="DG98" i="7" s="1"/>
  <c r="FS74" i="7"/>
  <c r="FW74" i="7" s="1"/>
  <c r="DC78" i="7"/>
  <c r="V74" i="7"/>
  <c r="DT82" i="7"/>
  <c r="EK57" i="7"/>
  <c r="ES57" i="7" s="1"/>
  <c r="AM85" i="7"/>
  <c r="BU94" i="7"/>
  <c r="AM118" i="7"/>
  <c r="GJ87" i="7"/>
  <c r="GN87" i="7" s="1"/>
  <c r="V61" i="7"/>
  <c r="AD61" i="7" s="1"/>
  <c r="Z68" i="7"/>
  <c r="GJ69" i="7"/>
  <c r="GN69" i="7" s="1"/>
  <c r="DT57" i="7"/>
  <c r="EB57" i="7" s="1"/>
  <c r="DT65" i="7"/>
  <c r="DX65" i="7" s="1"/>
  <c r="EK69" i="7"/>
  <c r="EO69" i="7" s="1"/>
  <c r="FB98" i="7"/>
  <c r="FF98" i="7" s="1"/>
  <c r="CL67" i="7"/>
  <c r="CP67" i="7" s="1"/>
  <c r="CL60" i="7"/>
  <c r="CT60" i="7" s="1"/>
  <c r="BU69" i="7"/>
  <c r="CL79" i="7"/>
  <c r="DT103" i="7"/>
  <c r="FB77" i="7"/>
  <c r="Z73" i="7"/>
  <c r="AU33" i="7" l="1"/>
  <c r="CP57" i="7"/>
  <c r="EO33" i="7"/>
  <c r="DG57" i="7"/>
  <c r="FF33" i="7"/>
  <c r="BY33" i="7"/>
  <c r="FJ57" i="7"/>
  <c r="BH33" i="7"/>
  <c r="DX33" i="7"/>
  <c r="FW33" i="7"/>
  <c r="GN33" i="7"/>
  <c r="DG33" i="7"/>
  <c r="CP33" i="7"/>
  <c r="E66" i="7"/>
  <c r="C90" i="7"/>
  <c r="E61" i="7"/>
  <c r="C85" i="7"/>
  <c r="BY57" i="7"/>
  <c r="E75" i="7"/>
  <c r="C99" i="7"/>
  <c r="E58" i="7"/>
  <c r="C82" i="7"/>
  <c r="E77" i="7"/>
  <c r="C101" i="7"/>
  <c r="E458" i="7"/>
  <c r="C482" i="7"/>
  <c r="E78" i="7"/>
  <c r="C102" i="7"/>
  <c r="E79" i="7"/>
  <c r="C103" i="7"/>
  <c r="E59" i="7"/>
  <c r="C83" i="7"/>
  <c r="E73" i="7"/>
  <c r="C97" i="7"/>
  <c r="E65" i="7"/>
  <c r="C89" i="7"/>
  <c r="E72" i="7"/>
  <c r="C96" i="7"/>
  <c r="E71" i="7"/>
  <c r="C95" i="7"/>
  <c r="E454" i="7"/>
  <c r="C478" i="7"/>
  <c r="E69" i="7"/>
  <c r="C93" i="7"/>
  <c r="E64" i="7"/>
  <c r="C88" i="7"/>
  <c r="E60" i="7"/>
  <c r="C84" i="7"/>
  <c r="E67" i="7"/>
  <c r="C91" i="7"/>
  <c r="AD33" i="7"/>
  <c r="E76" i="7"/>
  <c r="C100" i="7"/>
  <c r="E68" i="7"/>
  <c r="C92" i="7"/>
  <c r="GR57" i="7"/>
  <c r="GN57" i="7"/>
  <c r="E62" i="7"/>
  <c r="C86" i="7"/>
  <c r="GH105" i="7"/>
  <c r="GH129" i="7" s="1"/>
  <c r="GH153" i="7" s="1"/>
  <c r="GH177" i="7" s="1"/>
  <c r="GH201" i="7" s="1"/>
  <c r="GH225" i="7" s="1"/>
  <c r="GH249" i="7" s="1"/>
  <c r="GH273" i="7" s="1"/>
  <c r="GH297" i="7" s="1"/>
  <c r="GH321" i="7" s="1"/>
  <c r="GH345" i="7" s="1"/>
  <c r="GH369" i="7" s="1"/>
  <c r="GH393" i="7" s="1"/>
  <c r="GH417" i="7" s="1"/>
  <c r="GH441" i="7" s="1"/>
  <c r="GH465" i="7" s="1"/>
  <c r="GH489" i="7" s="1"/>
  <c r="GH513" i="7" s="1"/>
  <c r="GH537" i="7" s="1"/>
  <c r="GH561" i="7" s="1"/>
  <c r="GH585" i="7" s="1"/>
  <c r="GH609" i="7" s="1"/>
  <c r="GH633" i="7" s="1"/>
  <c r="GH657" i="7" s="1"/>
  <c r="GH681" i="7" s="1"/>
  <c r="GH705" i="7" s="1"/>
  <c r="GH729" i="7" s="1"/>
  <c r="GT13" i="7"/>
  <c r="E80" i="7"/>
  <c r="C104" i="7"/>
  <c r="DG78" i="7"/>
  <c r="DK78" i="7"/>
  <c r="BY82" i="7"/>
  <c r="CC82" i="7"/>
  <c r="FF58" i="7"/>
  <c r="FJ58" i="7"/>
  <c r="DG76" i="7"/>
  <c r="DK76" i="7"/>
  <c r="BY83" i="7"/>
  <c r="CC83" i="7"/>
  <c r="BH72" i="7"/>
  <c r="FW60" i="7"/>
  <c r="GA60" i="7"/>
  <c r="BY96" i="7"/>
  <c r="BH99" i="7"/>
  <c r="CP78" i="7"/>
  <c r="CT78" i="7"/>
  <c r="BH61" i="7"/>
  <c r="BL61" i="7"/>
  <c r="DG148" i="7"/>
  <c r="DK148" i="7"/>
  <c r="DX85" i="7"/>
  <c r="EB85" i="7"/>
  <c r="FF81" i="7"/>
  <c r="FJ81" i="7"/>
  <c r="BH92" i="7"/>
  <c r="AQ93" i="7"/>
  <c r="BH63" i="7"/>
  <c r="BL63" i="7"/>
  <c r="AQ107" i="7"/>
  <c r="AU107" i="7"/>
  <c r="BY99" i="7"/>
  <c r="DX84" i="7"/>
  <c r="EB84" i="7"/>
  <c r="BY63" i="7"/>
  <c r="CC63" i="7"/>
  <c r="BH128" i="7"/>
  <c r="BL128" i="7"/>
  <c r="FF100" i="7"/>
  <c r="BH78" i="7"/>
  <c r="BL78" i="7"/>
  <c r="EO101" i="7"/>
  <c r="ES101" i="7"/>
  <c r="BH73" i="7"/>
  <c r="BH76" i="7"/>
  <c r="DX77" i="7"/>
  <c r="EB77" i="7"/>
  <c r="EO124" i="7"/>
  <c r="FF85" i="7"/>
  <c r="FJ85" i="7"/>
  <c r="BY68" i="7"/>
  <c r="AQ66" i="7"/>
  <c r="FW77" i="7"/>
  <c r="DX100" i="7"/>
  <c r="EB100" i="7"/>
  <c r="DG63" i="7"/>
  <c r="DK63" i="7"/>
  <c r="BY62" i="7"/>
  <c r="CC62" i="7"/>
  <c r="CP83" i="7"/>
  <c r="CT83" i="7"/>
  <c r="AQ57" i="7"/>
  <c r="AU57" i="7"/>
  <c r="BH91" i="7"/>
  <c r="DG80" i="7"/>
  <c r="DK80" i="7"/>
  <c r="FW80" i="7"/>
  <c r="GA80" i="7"/>
  <c r="CP104" i="7"/>
  <c r="CT104" i="7"/>
  <c r="DG106" i="7"/>
  <c r="DK106" i="7"/>
  <c r="DG75" i="7"/>
  <c r="BY81" i="7"/>
  <c r="CC81" i="7"/>
  <c r="GN81" i="7"/>
  <c r="GR81" i="7"/>
  <c r="AQ62" i="7"/>
  <c r="AU62" i="7"/>
  <c r="GN79" i="7"/>
  <c r="GR79" i="7"/>
  <c r="AQ87" i="7"/>
  <c r="AU87" i="7"/>
  <c r="AQ67" i="7"/>
  <c r="AQ77" i="7"/>
  <c r="AU77" i="7"/>
  <c r="BY91" i="7"/>
  <c r="EO80" i="7"/>
  <c r="ES80" i="7"/>
  <c r="DX80" i="7"/>
  <c r="EB80" i="7"/>
  <c r="EO79" i="7"/>
  <c r="ES79" i="7"/>
  <c r="DG82" i="7"/>
  <c r="DK82" i="7"/>
  <c r="AQ58" i="7"/>
  <c r="AU58" i="7"/>
  <c r="BH79" i="7"/>
  <c r="BL79" i="7"/>
  <c r="BY109" i="7"/>
  <c r="CC109" i="7"/>
  <c r="FF62" i="7"/>
  <c r="FJ62" i="7"/>
  <c r="BY94" i="7"/>
  <c r="CP75" i="7"/>
  <c r="BY139" i="7"/>
  <c r="AQ85" i="7"/>
  <c r="AU85" i="7"/>
  <c r="AQ76" i="7"/>
  <c r="GN102" i="7"/>
  <c r="GR102" i="7"/>
  <c r="BH77" i="7"/>
  <c r="BL77" i="7"/>
  <c r="FF79" i="7"/>
  <c r="FJ79" i="7"/>
  <c r="BY66" i="7"/>
  <c r="BH80" i="7"/>
  <c r="BL80" i="7"/>
  <c r="BH95" i="7"/>
  <c r="FF59" i="7"/>
  <c r="FJ59" i="7"/>
  <c r="GN82" i="7"/>
  <c r="GR82" i="7"/>
  <c r="CP77" i="7"/>
  <c r="CT77" i="7"/>
  <c r="DX62" i="7"/>
  <c r="EB62" i="7"/>
  <c r="BH65" i="7"/>
  <c r="CP64" i="7"/>
  <c r="CT64" i="7"/>
  <c r="BY98" i="7"/>
  <c r="CP80" i="7"/>
  <c r="CT80" i="7"/>
  <c r="BH62" i="7"/>
  <c r="BL62" i="7"/>
  <c r="BH74" i="7"/>
  <c r="BY77" i="7"/>
  <c r="CC77" i="7"/>
  <c r="AQ118" i="7"/>
  <c r="GN84" i="7"/>
  <c r="GR84" i="7"/>
  <c r="AQ99" i="7"/>
  <c r="AQ65" i="7"/>
  <c r="FF77" i="7"/>
  <c r="FJ77" i="7"/>
  <c r="DX103" i="7"/>
  <c r="EB103" i="7"/>
  <c r="DG62" i="7"/>
  <c r="DK62" i="7"/>
  <c r="FF80" i="7"/>
  <c r="FJ80" i="7"/>
  <c r="GN65" i="7"/>
  <c r="GR65" i="7"/>
  <c r="BH70" i="7"/>
  <c r="DX75" i="7"/>
  <c r="BY79" i="7"/>
  <c r="CC79" i="7"/>
  <c r="BH69" i="7"/>
  <c r="BY70" i="7"/>
  <c r="DG100" i="7"/>
  <c r="DK100" i="7"/>
  <c r="BH88" i="7"/>
  <c r="AQ64" i="7"/>
  <c r="BY64" i="7"/>
  <c r="CP112" i="7"/>
  <c r="CT112" i="7"/>
  <c r="DG101" i="7"/>
  <c r="DK101" i="7"/>
  <c r="BY71" i="7"/>
  <c r="DG64" i="7"/>
  <c r="DK64" i="7"/>
  <c r="BY67" i="7"/>
  <c r="BY78" i="7"/>
  <c r="CC78" i="7"/>
  <c r="AQ104" i="7"/>
  <c r="AU104" i="7"/>
  <c r="BY85" i="7"/>
  <c r="CC85" i="7"/>
  <c r="AQ73" i="7"/>
  <c r="CP62" i="7"/>
  <c r="CT62" i="7"/>
  <c r="FW61" i="7"/>
  <c r="GA61" i="7"/>
  <c r="CP79" i="7"/>
  <c r="CT79" i="7"/>
  <c r="DX82" i="7"/>
  <c r="EB82" i="7"/>
  <c r="AQ71" i="7"/>
  <c r="EO78" i="7"/>
  <c r="ES78" i="7"/>
  <c r="EO62" i="7"/>
  <c r="ES62" i="7"/>
  <c r="AQ102" i="7"/>
  <c r="AU102" i="7"/>
  <c r="GN101" i="7"/>
  <c r="DG103" i="7"/>
  <c r="DK103" i="7"/>
  <c r="DG81" i="7"/>
  <c r="DK81" i="7"/>
  <c r="DX63" i="7"/>
  <c r="EB63" i="7"/>
  <c r="FF60" i="7"/>
  <c r="FJ60" i="7"/>
  <c r="AQ60" i="7"/>
  <c r="AU60" i="7"/>
  <c r="FW79" i="7"/>
  <c r="GA79" i="7"/>
  <c r="CP100" i="7"/>
  <c r="CT100" i="7"/>
  <c r="DG85" i="7"/>
  <c r="DK85" i="7"/>
  <c r="AQ79" i="7"/>
  <c r="AU79" i="7"/>
  <c r="DX99" i="7"/>
  <c r="AQ74" i="7"/>
  <c r="BY69" i="7"/>
  <c r="BY80" i="7"/>
  <c r="CC80" i="7"/>
  <c r="EO83" i="7"/>
  <c r="ES83" i="7"/>
  <c r="CP85" i="7"/>
  <c r="CT85" i="7"/>
  <c r="DX78" i="7"/>
  <c r="EB78" i="7"/>
  <c r="GN128" i="7"/>
  <c r="GR128" i="7"/>
  <c r="CP76" i="7"/>
  <c r="CT76" i="7"/>
  <c r="L9" i="7"/>
  <c r="G10" i="7" s="1"/>
  <c r="M9" i="7"/>
  <c r="C519" i="7"/>
  <c r="E519" i="7" s="1"/>
  <c r="C489" i="7"/>
  <c r="E489" i="7" s="1"/>
  <c r="D1610" i="9"/>
  <c r="C1586" i="9"/>
  <c r="D1599" i="9"/>
  <c r="C1575" i="9"/>
  <c r="C1585" i="9"/>
  <c r="D1609" i="9"/>
  <c r="C1584" i="9"/>
  <c r="D1608" i="9"/>
  <c r="D1627" i="9"/>
  <c r="C1603" i="9"/>
  <c r="D1631" i="9"/>
  <c r="C1607" i="9"/>
  <c r="D1746" i="9"/>
  <c r="C1722" i="9"/>
  <c r="D1611" i="9"/>
  <c r="C1587" i="9"/>
  <c r="D1663" i="9"/>
  <c r="C1639" i="9"/>
  <c r="D1600" i="9"/>
  <c r="C1576" i="9"/>
  <c r="D1628" i="9"/>
  <c r="C1604" i="9"/>
  <c r="D1630" i="9"/>
  <c r="C1606" i="9"/>
  <c r="D1618" i="9"/>
  <c r="C1594" i="9"/>
  <c r="D1595" i="9"/>
  <c r="C1571" i="9"/>
  <c r="D1612" i="9"/>
  <c r="C1588" i="9"/>
  <c r="D1613" i="9"/>
  <c r="C1589" i="9"/>
  <c r="D1621" i="9"/>
  <c r="C1597" i="9"/>
  <c r="D1617" i="9"/>
  <c r="C1593" i="9"/>
  <c r="D1598" i="9"/>
  <c r="C1574" i="9"/>
  <c r="D1596" i="9"/>
  <c r="C1572" i="9"/>
  <c r="D1625" i="9"/>
  <c r="C1601" i="9"/>
  <c r="D1904" i="9"/>
  <c r="C1880" i="9"/>
  <c r="D1614" i="9"/>
  <c r="C1590" i="9"/>
  <c r="D1629" i="9"/>
  <c r="C1605" i="9"/>
  <c r="DC127" i="7"/>
  <c r="DG58" i="7"/>
  <c r="DX57" i="7"/>
  <c r="EO61" i="7"/>
  <c r="BH60" i="7"/>
  <c r="GN59" i="7"/>
  <c r="FW59" i="7"/>
  <c r="DX61" i="7"/>
  <c r="BY60" i="7"/>
  <c r="CP60" i="7"/>
  <c r="DG60" i="7"/>
  <c r="EO57" i="7"/>
  <c r="DX59" i="7"/>
  <c r="BH57" i="7"/>
  <c r="FW58" i="7"/>
  <c r="EO60" i="7"/>
  <c r="BH59" i="7"/>
  <c r="BH58" i="7"/>
  <c r="EO59" i="7"/>
  <c r="FW57" i="7"/>
  <c r="DG59" i="7"/>
  <c r="FB88" i="7"/>
  <c r="FF88" i="7" s="1"/>
  <c r="BD123" i="7"/>
  <c r="BD115" i="7"/>
  <c r="GJ121" i="7"/>
  <c r="GN121" i="7" s="1"/>
  <c r="CL81" i="7"/>
  <c r="BU89" i="7"/>
  <c r="GJ106" i="7"/>
  <c r="BD152" i="7"/>
  <c r="CL92" i="7"/>
  <c r="CP92" i="7" s="1"/>
  <c r="BU97" i="7"/>
  <c r="FB124" i="7"/>
  <c r="BU105" i="7"/>
  <c r="EK87" i="7"/>
  <c r="AM92" i="7"/>
  <c r="EK90" i="7"/>
  <c r="EO90" i="7" s="1"/>
  <c r="CL98" i="7"/>
  <c r="CP98" i="7" s="1"/>
  <c r="V119" i="7"/>
  <c r="Z80" i="7"/>
  <c r="FB92" i="7"/>
  <c r="FF92" i="7" s="1"/>
  <c r="FS102" i="7"/>
  <c r="BD136" i="7"/>
  <c r="BD96" i="7"/>
  <c r="DC143" i="7"/>
  <c r="DG143" i="7" s="1"/>
  <c r="FS148" i="7"/>
  <c r="FW148" i="7" s="1"/>
  <c r="Z72" i="7"/>
  <c r="DC113" i="7"/>
  <c r="DG113" i="7" s="1"/>
  <c r="AM123" i="7"/>
  <c r="CL89" i="7"/>
  <c r="CP89" i="7" s="1"/>
  <c r="V103" i="7"/>
  <c r="AD103" i="7" s="1"/>
  <c r="DC172" i="7"/>
  <c r="EK82" i="7"/>
  <c r="FB141" i="7"/>
  <c r="FF141" i="7" s="1"/>
  <c r="FB123" i="7"/>
  <c r="FF123" i="7" s="1"/>
  <c r="DT92" i="7"/>
  <c r="DX92" i="7" s="1"/>
  <c r="BD82" i="7"/>
  <c r="BU100" i="7"/>
  <c r="GJ94" i="7"/>
  <c r="GN94" i="7" s="1"/>
  <c r="GJ152" i="7"/>
  <c r="AM88" i="7"/>
  <c r="EK118" i="7"/>
  <c r="EO118" i="7" s="1"/>
  <c r="DT112" i="7"/>
  <c r="DX112" i="7" s="1"/>
  <c r="FS103" i="7"/>
  <c r="CL95" i="7"/>
  <c r="CP95" i="7" s="1"/>
  <c r="GJ85" i="7"/>
  <c r="BD90" i="7"/>
  <c r="FB102" i="7"/>
  <c r="BU120" i="7"/>
  <c r="V91" i="7"/>
  <c r="AM126" i="7"/>
  <c r="CL128" i="7"/>
  <c r="V124" i="7"/>
  <c r="FB84" i="7"/>
  <c r="BD89" i="7"/>
  <c r="BU163" i="7"/>
  <c r="AM82" i="7"/>
  <c r="BU90" i="7"/>
  <c r="GJ92" i="7"/>
  <c r="GN92" i="7" s="1"/>
  <c r="V102" i="7"/>
  <c r="AD102" i="7" s="1"/>
  <c r="CL87" i="7"/>
  <c r="FS85" i="7"/>
  <c r="DC94" i="7"/>
  <c r="DG94" i="7" s="1"/>
  <c r="DT121" i="7"/>
  <c r="DX121" i="7" s="1"/>
  <c r="CL93" i="7"/>
  <c r="CP93" i="7" s="1"/>
  <c r="CL82" i="7"/>
  <c r="Z78" i="7"/>
  <c r="BU121" i="7"/>
  <c r="AM89" i="7"/>
  <c r="DT146" i="7"/>
  <c r="DX146" i="7" s="1"/>
  <c r="GJ100" i="7"/>
  <c r="GN100" i="7" s="1"/>
  <c r="FB86" i="7"/>
  <c r="V84" i="7"/>
  <c r="AD84" i="7" s="1"/>
  <c r="FS92" i="7"/>
  <c r="FW92" i="7" s="1"/>
  <c r="CL105" i="7"/>
  <c r="BU103" i="7"/>
  <c r="FB103" i="7"/>
  <c r="GJ91" i="7"/>
  <c r="GN91" i="7" s="1"/>
  <c r="FB83" i="7"/>
  <c r="AM96" i="7"/>
  <c r="Z60" i="7"/>
  <c r="FS81" i="7"/>
  <c r="DT95" i="7"/>
  <c r="DX95" i="7" s="1"/>
  <c r="BD93" i="7"/>
  <c r="V90" i="7"/>
  <c r="Z66" i="7"/>
  <c r="CL113" i="7"/>
  <c r="CP113" i="7" s="1"/>
  <c r="CL99" i="7"/>
  <c r="BU86" i="7"/>
  <c r="BU88" i="7"/>
  <c r="BD83" i="7"/>
  <c r="GJ96" i="7"/>
  <c r="GN96" i="7" s="1"/>
  <c r="V89" i="7"/>
  <c r="AM81" i="7"/>
  <c r="Z59" i="7"/>
  <c r="EK97" i="7"/>
  <c r="EO97" i="7" s="1"/>
  <c r="V128" i="7"/>
  <c r="AD128" i="7" s="1"/>
  <c r="BD101" i="7"/>
  <c r="GJ95" i="7"/>
  <c r="GN95" i="7" s="1"/>
  <c r="DC99" i="7"/>
  <c r="EK98" i="7"/>
  <c r="EO98" i="7" s="1"/>
  <c r="Z104" i="7"/>
  <c r="FS88" i="7"/>
  <c r="FW88" i="7" s="1"/>
  <c r="BU107" i="7"/>
  <c r="DT108" i="7"/>
  <c r="DT101" i="7"/>
  <c r="Z64" i="7"/>
  <c r="BU101" i="7"/>
  <c r="DC120" i="7"/>
  <c r="DG120" i="7" s="1"/>
  <c r="CL86" i="7"/>
  <c r="GJ99" i="7"/>
  <c r="GN99" i="7" s="1"/>
  <c r="Z93" i="7"/>
  <c r="GJ126" i="7"/>
  <c r="FS104" i="7"/>
  <c r="DT104" i="7"/>
  <c r="CL111" i="7"/>
  <c r="FS99" i="7"/>
  <c r="FW99" i="7" s="1"/>
  <c r="V86" i="7"/>
  <c r="AD86" i="7" s="1"/>
  <c r="EK103" i="7"/>
  <c r="Z65" i="7"/>
  <c r="BU87" i="7"/>
  <c r="V88" i="7"/>
  <c r="CL90" i="7"/>
  <c r="CP90" i="7" s="1"/>
  <c r="AM91" i="7"/>
  <c r="GJ118" i="7"/>
  <c r="GN118" i="7" s="1"/>
  <c r="AM98" i="7"/>
  <c r="Z62" i="7"/>
  <c r="V83" i="7"/>
  <c r="AD83" i="7" s="1"/>
  <c r="FS90" i="7"/>
  <c r="FW90" i="7" s="1"/>
  <c r="DT102" i="7"/>
  <c r="FB91" i="7"/>
  <c r="FF91" i="7" s="1"/>
  <c r="CL116" i="7"/>
  <c r="CP116" i="7" s="1"/>
  <c r="FB82" i="7"/>
  <c r="FB90" i="7"/>
  <c r="FF90" i="7" s="1"/>
  <c r="EK102" i="7"/>
  <c r="GJ88" i="7"/>
  <c r="GN88" i="7" s="1"/>
  <c r="EK89" i="7"/>
  <c r="EO89" i="7" s="1"/>
  <c r="BU113" i="7"/>
  <c r="FB87" i="7"/>
  <c r="FF87" i="7" s="1"/>
  <c r="V125" i="7"/>
  <c r="CL84" i="7"/>
  <c r="V85" i="7"/>
  <c r="AD85" i="7" s="1"/>
  <c r="CL118" i="7"/>
  <c r="CP118" i="7" s="1"/>
  <c r="GJ108" i="7"/>
  <c r="AM101" i="7"/>
  <c r="FB96" i="7"/>
  <c r="FF96" i="7" s="1"/>
  <c r="DC90" i="7"/>
  <c r="DG90" i="7" s="1"/>
  <c r="EK96" i="7"/>
  <c r="EO96" i="7" s="1"/>
  <c r="DC86" i="7"/>
  <c r="AM131" i="7"/>
  <c r="BD98" i="7"/>
  <c r="V98" i="7"/>
  <c r="FS101" i="7"/>
  <c r="BU122" i="7"/>
  <c r="FB95" i="7"/>
  <c r="FF95" i="7" s="1"/>
  <c r="AM86" i="7"/>
  <c r="BD87" i="7"/>
  <c r="AM95" i="7"/>
  <c r="V116" i="7"/>
  <c r="GJ103" i="7"/>
  <c r="EK104" i="7"/>
  <c r="AM103" i="7"/>
  <c r="BU93" i="7"/>
  <c r="EK115" i="7"/>
  <c r="EO115" i="7" s="1"/>
  <c r="BD84" i="7"/>
  <c r="BD85" i="7"/>
  <c r="BD103" i="7"/>
  <c r="FB104" i="7"/>
  <c r="EK93" i="7"/>
  <c r="EO93" i="7" s="1"/>
  <c r="BU84" i="7"/>
  <c r="CL91" i="7"/>
  <c r="CP91" i="7" s="1"/>
  <c r="EK106" i="7"/>
  <c r="FB165" i="7"/>
  <c r="FF165" i="7" s="1"/>
  <c r="AM128" i="7"/>
  <c r="CL103" i="7"/>
  <c r="Z70" i="7"/>
  <c r="DT127" i="7"/>
  <c r="AM109" i="7"/>
  <c r="Z74" i="7"/>
  <c r="AM117" i="7"/>
  <c r="FS96" i="7"/>
  <c r="FW96" i="7" s="1"/>
  <c r="Z92" i="7"/>
  <c r="DC105" i="7"/>
  <c r="BD86" i="7"/>
  <c r="AM100" i="7"/>
  <c r="EK88" i="7"/>
  <c r="EO88" i="7" s="1"/>
  <c r="FB94" i="7"/>
  <c r="FF94" i="7" s="1"/>
  <c r="AM97" i="7"/>
  <c r="Z95" i="7"/>
  <c r="FS84" i="7"/>
  <c r="V81" i="7"/>
  <c r="AD81" i="7" s="1"/>
  <c r="Z61" i="7"/>
  <c r="FS97" i="7"/>
  <c r="FW97" i="7" s="1"/>
  <c r="Z57" i="7"/>
  <c r="DT91" i="7"/>
  <c r="DX91" i="7" s="1"/>
  <c r="BU118" i="7"/>
  <c r="Z100" i="7"/>
  <c r="BD114" i="7"/>
  <c r="FB112" i="7"/>
  <c r="FF112" i="7" s="1"/>
  <c r="CL119" i="7"/>
  <c r="CP119" i="7" s="1"/>
  <c r="DT81" i="7"/>
  <c r="DC102" i="7"/>
  <c r="DC115" i="7"/>
  <c r="DG115" i="7" s="1"/>
  <c r="EK111" i="7"/>
  <c r="EK95" i="7"/>
  <c r="EO95" i="7" s="1"/>
  <c r="BD81" i="7"/>
  <c r="BU95" i="7"/>
  <c r="AM116" i="7"/>
  <c r="V123" i="7"/>
  <c r="CL109" i="7"/>
  <c r="BU123" i="7"/>
  <c r="AM111" i="7"/>
  <c r="DC125" i="7"/>
  <c r="BU104" i="7"/>
  <c r="AM84" i="7"/>
  <c r="DT89" i="7"/>
  <c r="DX89" i="7" s="1"/>
  <c r="FB122" i="7"/>
  <c r="FF122" i="7" s="1"/>
  <c r="BD119" i="7"/>
  <c r="FS86" i="7"/>
  <c r="FW86" i="7" s="1"/>
  <c r="V115" i="7"/>
  <c r="DC88" i="7"/>
  <c r="Z101" i="7"/>
  <c r="EK81" i="7"/>
  <c r="BU92" i="7"/>
  <c r="DT90" i="7"/>
  <c r="DX90" i="7" s="1"/>
  <c r="GJ109" i="7"/>
  <c r="FB105" i="7"/>
  <c r="CL101" i="7"/>
  <c r="DC84" i="7"/>
  <c r="EK140" i="7"/>
  <c r="EO140" i="7" s="1"/>
  <c r="GJ83" i="7"/>
  <c r="Z99" i="7"/>
  <c r="GJ110" i="7"/>
  <c r="GN110" i="7" s="1"/>
  <c r="Z120" i="7"/>
  <c r="DC122" i="7"/>
  <c r="DG122" i="7" s="1"/>
  <c r="DT94" i="7"/>
  <c r="DX94" i="7" s="1"/>
  <c r="DC83" i="7"/>
  <c r="FB126" i="7"/>
  <c r="DT87" i="7"/>
  <c r="BD100" i="7"/>
  <c r="DT120" i="7"/>
  <c r="DX120" i="7" s="1"/>
  <c r="Z87" i="7"/>
  <c r="FS82" i="7"/>
  <c r="FB109" i="7"/>
  <c r="GJ111" i="7"/>
  <c r="GN111" i="7" s="1"/>
  <c r="FB89" i="7"/>
  <c r="FF89" i="7" s="1"/>
  <c r="DT124" i="7"/>
  <c r="GJ122" i="7"/>
  <c r="GN122" i="7" s="1"/>
  <c r="GJ93" i="7"/>
  <c r="GN93" i="7" s="1"/>
  <c r="DC87" i="7"/>
  <c r="DC104" i="7"/>
  <c r="DT109" i="7"/>
  <c r="FS98" i="7"/>
  <c r="FW98" i="7" s="1"/>
  <c r="EK84" i="7"/>
  <c r="V106" i="7"/>
  <c r="AD106" i="7" s="1"/>
  <c r="V127" i="7"/>
  <c r="AD127" i="7" s="1"/>
  <c r="EK125" i="7"/>
  <c r="DC121" i="7"/>
  <c r="DG121" i="7" s="1"/>
  <c r="FS95" i="7"/>
  <c r="FW95" i="7" s="1"/>
  <c r="BU106" i="7"/>
  <c r="DC130" i="7"/>
  <c r="FS83" i="7"/>
  <c r="AM120" i="7"/>
  <c r="BD94" i="7"/>
  <c r="DT86" i="7"/>
  <c r="CL124" i="7"/>
  <c r="BD97" i="7"/>
  <c r="BU102" i="7"/>
  <c r="DT123" i="7"/>
  <c r="DT83" i="7"/>
  <c r="FS117" i="7"/>
  <c r="FW117" i="7" s="1"/>
  <c r="BD116" i="7"/>
  <c r="CL97" i="7"/>
  <c r="CP97" i="7" s="1"/>
  <c r="GJ89" i="7"/>
  <c r="GN89" i="7" s="1"/>
  <c r="DT93" i="7"/>
  <c r="DX93" i="7" s="1"/>
  <c r="FB101" i="7"/>
  <c r="DT106" i="7"/>
  <c r="BD102" i="7"/>
  <c r="CL122" i="7"/>
  <c r="CP122" i="7" s="1"/>
  <c r="V94" i="7"/>
  <c r="EK99" i="7"/>
  <c r="EO99" i="7" s="1"/>
  <c r="AM90" i="7"/>
  <c r="AM142" i="7"/>
  <c r="Z97" i="7"/>
  <c r="DC109" i="7"/>
  <c r="DC118" i="7"/>
  <c r="DG118" i="7" s="1"/>
  <c r="EK114" i="7"/>
  <c r="EO114" i="7" s="1"/>
  <c r="Z82" i="7"/>
  <c r="GJ114" i="7"/>
  <c r="GN114" i="7" s="1"/>
  <c r="EK107" i="7"/>
  <c r="CL102" i="7"/>
  <c r="EK85" i="7"/>
  <c r="FS89" i="7"/>
  <c r="FW89" i="7" s="1"/>
  <c r="BU133" i="7"/>
  <c r="BU124" i="7"/>
  <c r="DC93" i="7"/>
  <c r="DG93" i="7" s="1"/>
  <c r="EK86" i="7"/>
  <c r="E102" i="7" l="1"/>
  <c r="C126" i="7"/>
  <c r="E86" i="7"/>
  <c r="C110" i="7"/>
  <c r="E482" i="7"/>
  <c r="C506" i="7"/>
  <c r="E99" i="7"/>
  <c r="C123" i="7"/>
  <c r="E96" i="7"/>
  <c r="C120" i="7"/>
  <c r="E100" i="7"/>
  <c r="C124" i="7"/>
  <c r="E93" i="7"/>
  <c r="C117" i="7"/>
  <c r="E92" i="7"/>
  <c r="C116" i="7"/>
  <c r="E91" i="7"/>
  <c r="C115" i="7"/>
  <c r="E97" i="7"/>
  <c r="C121" i="7"/>
  <c r="E478" i="7"/>
  <c r="C502" i="7"/>
  <c r="E95" i="7"/>
  <c r="C119" i="7"/>
  <c r="E82" i="7"/>
  <c r="C106" i="7"/>
  <c r="E85" i="7"/>
  <c r="C109" i="7"/>
  <c r="E89" i="7"/>
  <c r="C113" i="7"/>
  <c r="E84" i="7"/>
  <c r="C108" i="7"/>
  <c r="E83" i="7"/>
  <c r="C107" i="7"/>
  <c r="E104" i="7"/>
  <c r="C128" i="7"/>
  <c r="E90" i="7"/>
  <c r="C114" i="7"/>
  <c r="E101" i="7"/>
  <c r="C125" i="7"/>
  <c r="GJ105" i="7"/>
  <c r="GN105" i="7" s="1"/>
  <c r="E88" i="7"/>
  <c r="C112" i="7"/>
  <c r="E103" i="7"/>
  <c r="C127" i="7"/>
  <c r="EO107" i="7"/>
  <c r="ES107" i="7"/>
  <c r="GN109" i="7"/>
  <c r="GR109" i="7"/>
  <c r="CP109" i="7"/>
  <c r="CT109" i="7"/>
  <c r="AQ109" i="7"/>
  <c r="AU109" i="7"/>
  <c r="AQ103" i="7"/>
  <c r="AU103" i="7"/>
  <c r="DX102" i="7"/>
  <c r="EB102" i="7"/>
  <c r="FW104" i="7"/>
  <c r="GA104" i="7"/>
  <c r="BH101" i="7"/>
  <c r="BL101" i="7"/>
  <c r="FW81" i="7"/>
  <c r="GA81" i="7"/>
  <c r="CP82" i="7"/>
  <c r="CT82" i="7"/>
  <c r="AQ126" i="7"/>
  <c r="AU126" i="7"/>
  <c r="EO125" i="7"/>
  <c r="ES125" i="7"/>
  <c r="DX127" i="7"/>
  <c r="EB127" i="7"/>
  <c r="EO104" i="7"/>
  <c r="ES104" i="7"/>
  <c r="AQ101" i="7"/>
  <c r="AU101" i="7"/>
  <c r="GN126" i="7"/>
  <c r="GR126" i="7"/>
  <c r="BH116" i="7"/>
  <c r="AQ96" i="7"/>
  <c r="FF83" i="7"/>
  <c r="FJ83" i="7"/>
  <c r="AQ95" i="7"/>
  <c r="AQ98" i="7"/>
  <c r="DX123" i="7"/>
  <c r="EO111" i="7"/>
  <c r="ES111" i="7"/>
  <c r="AQ86" i="7"/>
  <c r="AU86" i="7"/>
  <c r="AQ142" i="7"/>
  <c r="FW103" i="7"/>
  <c r="GA103" i="7"/>
  <c r="CP124" i="7"/>
  <c r="CT124" i="7"/>
  <c r="DG102" i="7"/>
  <c r="DK102" i="7"/>
  <c r="BY84" i="7"/>
  <c r="CC84" i="7"/>
  <c r="DX101" i="7"/>
  <c r="EB101" i="7"/>
  <c r="BY90" i="7"/>
  <c r="DX86" i="7"/>
  <c r="EB86" i="7"/>
  <c r="DX81" i="7"/>
  <c r="EB81" i="7"/>
  <c r="AQ100" i="7"/>
  <c r="FW101" i="7"/>
  <c r="BY87" i="7"/>
  <c r="CC87" i="7"/>
  <c r="DX108" i="7"/>
  <c r="EB108" i="7"/>
  <c r="BY86" i="7"/>
  <c r="CC86" i="7"/>
  <c r="AQ82" i="7"/>
  <c r="AU82" i="7"/>
  <c r="BH152" i="7"/>
  <c r="BL152" i="7"/>
  <c r="DX87" i="7"/>
  <c r="EB87" i="7"/>
  <c r="AQ91" i="7"/>
  <c r="FF86" i="7"/>
  <c r="FJ86" i="7"/>
  <c r="CP103" i="7"/>
  <c r="CT103" i="7"/>
  <c r="FF126" i="7"/>
  <c r="FJ126" i="7"/>
  <c r="CP86" i="7"/>
  <c r="CT86" i="7"/>
  <c r="CP84" i="7"/>
  <c r="CT84" i="7"/>
  <c r="CP87" i="7"/>
  <c r="CT87" i="7"/>
  <c r="BY102" i="7"/>
  <c r="CC102" i="7"/>
  <c r="DG104" i="7"/>
  <c r="DK104" i="7"/>
  <c r="BH119" i="7"/>
  <c r="EO86" i="7"/>
  <c r="ES86" i="7"/>
  <c r="BH86" i="7"/>
  <c r="BL86" i="7"/>
  <c r="CP99" i="7"/>
  <c r="DX124" i="7"/>
  <c r="EB124" i="7"/>
  <c r="AQ84" i="7"/>
  <c r="AU84" i="7"/>
  <c r="DG105" i="7"/>
  <c r="DK105" i="7"/>
  <c r="BH103" i="7"/>
  <c r="BL103" i="7"/>
  <c r="BH98" i="7"/>
  <c r="EO102" i="7"/>
  <c r="ES102" i="7"/>
  <c r="EO103" i="7"/>
  <c r="ES103" i="7"/>
  <c r="BH89" i="7"/>
  <c r="GN152" i="7"/>
  <c r="GR152" i="7"/>
  <c r="BH96" i="7"/>
  <c r="BY89" i="7"/>
  <c r="BH100" i="7"/>
  <c r="GN103" i="7"/>
  <c r="GR103" i="7"/>
  <c r="DG172" i="7"/>
  <c r="DK172" i="7"/>
  <c r="BH81" i="7"/>
  <c r="BL81" i="7"/>
  <c r="DG109" i="7"/>
  <c r="DK109" i="7"/>
  <c r="FF103" i="7"/>
  <c r="FJ103" i="7"/>
  <c r="DG127" i="7"/>
  <c r="DK127" i="7"/>
  <c r="BY103" i="7"/>
  <c r="CC103" i="7"/>
  <c r="BH83" i="7"/>
  <c r="BL83" i="7"/>
  <c r="BY113" i="7"/>
  <c r="FW83" i="7"/>
  <c r="GA83" i="7"/>
  <c r="BY104" i="7"/>
  <c r="CC104" i="7"/>
  <c r="BH114" i="7"/>
  <c r="BH85" i="7"/>
  <c r="BL85" i="7"/>
  <c r="AQ131" i="7"/>
  <c r="AU131" i="7"/>
  <c r="FF84" i="7"/>
  <c r="FJ84" i="7"/>
  <c r="BH136" i="7"/>
  <c r="CP81" i="7"/>
  <c r="CT81" i="7"/>
  <c r="AQ116" i="7"/>
  <c r="EO82" i="7"/>
  <c r="ES82" i="7"/>
  <c r="EO81" i="7"/>
  <c r="ES81" i="7"/>
  <c r="FF102" i="7"/>
  <c r="FJ102" i="7"/>
  <c r="AQ92" i="7"/>
  <c r="EO84" i="7"/>
  <c r="ES84" i="7"/>
  <c r="AQ128" i="7"/>
  <c r="AU128" i="7"/>
  <c r="AQ81" i="7"/>
  <c r="AU81" i="7"/>
  <c r="EO87" i="7"/>
  <c r="ES87" i="7"/>
  <c r="EO106" i="7"/>
  <c r="ES106" i="7"/>
  <c r="AQ123" i="7"/>
  <c r="BH97" i="7"/>
  <c r="BY97" i="7"/>
  <c r="BY122" i="7"/>
  <c r="BH94" i="7"/>
  <c r="BY107" i="7"/>
  <c r="CC107" i="7"/>
  <c r="BY124" i="7"/>
  <c r="CC124" i="7"/>
  <c r="AQ120" i="7"/>
  <c r="BH102" i="7"/>
  <c r="BL102" i="7"/>
  <c r="DX106" i="7"/>
  <c r="EB106" i="7"/>
  <c r="DG130" i="7"/>
  <c r="DK130" i="7"/>
  <c r="DG84" i="7"/>
  <c r="DK84" i="7"/>
  <c r="DG125" i="7"/>
  <c r="DK125" i="7"/>
  <c r="BH84" i="7"/>
  <c r="BL84" i="7"/>
  <c r="DG86" i="7"/>
  <c r="DK86" i="7"/>
  <c r="FF82" i="7"/>
  <c r="FJ82" i="7"/>
  <c r="AQ89" i="7"/>
  <c r="BY100" i="7"/>
  <c r="CC100" i="7"/>
  <c r="FW102" i="7"/>
  <c r="GA102" i="7"/>
  <c r="BY92" i="7"/>
  <c r="GN108" i="7"/>
  <c r="GR108" i="7"/>
  <c r="BY120" i="7"/>
  <c r="BY95" i="7"/>
  <c r="DX83" i="7"/>
  <c r="EB83" i="7"/>
  <c r="BH90" i="7"/>
  <c r="DG83" i="7"/>
  <c r="DK83" i="7"/>
  <c r="BH87" i="7"/>
  <c r="BL87" i="7"/>
  <c r="GN85" i="7"/>
  <c r="GR85" i="7"/>
  <c r="DX109" i="7"/>
  <c r="EB109" i="7"/>
  <c r="CP105" i="7"/>
  <c r="CT105" i="7"/>
  <c r="AQ90" i="7"/>
  <c r="BY88" i="7"/>
  <c r="FF104" i="7"/>
  <c r="FJ104" i="7"/>
  <c r="AQ88" i="7"/>
  <c r="BY133" i="7"/>
  <c r="CC133" i="7"/>
  <c r="EO85" i="7"/>
  <c r="ES85" i="7"/>
  <c r="FF101" i="7"/>
  <c r="FJ101" i="7"/>
  <c r="BY106" i="7"/>
  <c r="CC106" i="7"/>
  <c r="FF109" i="7"/>
  <c r="FJ109" i="7"/>
  <c r="CP101" i="7"/>
  <c r="CT101" i="7"/>
  <c r="AQ111" i="7"/>
  <c r="AU111" i="7"/>
  <c r="BY118" i="7"/>
  <c r="AQ117" i="7"/>
  <c r="CP111" i="7"/>
  <c r="CT111" i="7"/>
  <c r="DG99" i="7"/>
  <c r="BH93" i="7"/>
  <c r="BY121" i="7"/>
  <c r="BH82" i="7"/>
  <c r="BL82" i="7"/>
  <c r="BH115" i="7"/>
  <c r="FW84" i="7"/>
  <c r="GA84" i="7"/>
  <c r="FW85" i="7"/>
  <c r="GA85" i="7"/>
  <c r="DG88" i="7"/>
  <c r="DK88" i="7"/>
  <c r="BY105" i="7"/>
  <c r="CC105" i="7"/>
  <c r="AQ97" i="7"/>
  <c r="BY101" i="7"/>
  <c r="CC101" i="7"/>
  <c r="FF124" i="7"/>
  <c r="DG87" i="7"/>
  <c r="DK87" i="7"/>
  <c r="BY163" i="7"/>
  <c r="GN106" i="7"/>
  <c r="GR106" i="7"/>
  <c r="GN83" i="7"/>
  <c r="GR83" i="7"/>
  <c r="CP102" i="7"/>
  <c r="CT102" i="7"/>
  <c r="FW82" i="7"/>
  <c r="GA82" i="7"/>
  <c r="FF105" i="7"/>
  <c r="FJ105" i="7"/>
  <c r="BY123" i="7"/>
  <c r="BY93" i="7"/>
  <c r="DX104" i="7"/>
  <c r="EB104" i="7"/>
  <c r="CP128" i="7"/>
  <c r="CT128" i="7"/>
  <c r="BH123" i="7"/>
  <c r="J10" i="7"/>
  <c r="F10" i="7"/>
  <c r="C543" i="7"/>
  <c r="E543" i="7" s="1"/>
  <c r="C513" i="7"/>
  <c r="E513" i="7" s="1"/>
  <c r="D1651" i="9"/>
  <c r="C1627" i="9"/>
  <c r="D1632" i="9"/>
  <c r="C1608" i="9"/>
  <c r="D1633" i="9"/>
  <c r="C1609" i="9"/>
  <c r="C1599" i="9"/>
  <c r="D1623" i="9"/>
  <c r="D1634" i="9"/>
  <c r="C1610" i="9"/>
  <c r="D1653" i="9"/>
  <c r="C1629" i="9"/>
  <c r="D1622" i="9"/>
  <c r="C1598" i="9"/>
  <c r="D1638" i="9"/>
  <c r="C1614" i="9"/>
  <c r="D1641" i="9"/>
  <c r="C1617" i="9"/>
  <c r="D1654" i="9"/>
  <c r="C1630" i="9"/>
  <c r="D1645" i="9"/>
  <c r="C1621" i="9"/>
  <c r="D1652" i="9"/>
  <c r="C1628" i="9"/>
  <c r="D1637" i="9"/>
  <c r="C1613" i="9"/>
  <c r="D1624" i="9"/>
  <c r="C1600" i="9"/>
  <c r="D1636" i="9"/>
  <c r="C1612" i="9"/>
  <c r="D1687" i="9"/>
  <c r="C1663" i="9"/>
  <c r="D1928" i="9"/>
  <c r="C1904" i="9"/>
  <c r="D1619" i="9"/>
  <c r="C1595" i="9"/>
  <c r="D1635" i="9"/>
  <c r="C1611" i="9"/>
  <c r="D1649" i="9"/>
  <c r="C1625" i="9"/>
  <c r="D1770" i="9"/>
  <c r="C1746" i="9"/>
  <c r="C1596" i="9"/>
  <c r="D1620" i="9"/>
  <c r="D1642" i="9"/>
  <c r="C1618" i="9"/>
  <c r="D1655" i="9"/>
  <c r="C1631" i="9"/>
  <c r="GJ145" i="7"/>
  <c r="GN145" i="7" s="1"/>
  <c r="FS118" i="7"/>
  <c r="FW118" i="7" s="1"/>
  <c r="V111" i="7"/>
  <c r="Z111" i="7" s="1"/>
  <c r="BD139" i="7"/>
  <c r="GJ130" i="7"/>
  <c r="FB121" i="7"/>
  <c r="FF121" i="7" s="1"/>
  <c r="DC116" i="7"/>
  <c r="DG116" i="7" s="1"/>
  <c r="FB140" i="7"/>
  <c r="FF140" i="7" s="1"/>
  <c r="BD112" i="7"/>
  <c r="BU129" i="7"/>
  <c r="FB148" i="7"/>
  <c r="BD176" i="7"/>
  <c r="FS111" i="7"/>
  <c r="FW111" i="7" s="1"/>
  <c r="V144" i="7"/>
  <c r="CL136" i="7"/>
  <c r="EK148" i="7"/>
  <c r="V121" i="7"/>
  <c r="V143" i="7"/>
  <c r="Z103" i="7"/>
  <c r="CL107" i="7"/>
  <c r="DT136" i="7"/>
  <c r="DX136" i="7" s="1"/>
  <c r="BU187" i="7"/>
  <c r="BD120" i="7"/>
  <c r="CL120" i="7"/>
  <c r="CP120" i="7" s="1"/>
  <c r="FS126" i="7"/>
  <c r="V117" i="7"/>
  <c r="DC196" i="7"/>
  <c r="GJ176" i="7"/>
  <c r="DT116" i="7"/>
  <c r="DX116" i="7" s="1"/>
  <c r="BD106" i="7"/>
  <c r="V148" i="7"/>
  <c r="FS127" i="7"/>
  <c r="EK142" i="7"/>
  <c r="EO142" i="7" s="1"/>
  <c r="AM112" i="7"/>
  <c r="Z91" i="7"/>
  <c r="DT145" i="7"/>
  <c r="DX145" i="7" s="1"/>
  <c r="GJ129" i="7"/>
  <c r="GJ125" i="7"/>
  <c r="GJ116" i="7"/>
  <c r="GN116" i="7" s="1"/>
  <c r="FS109" i="7"/>
  <c r="BU114" i="7"/>
  <c r="Z102" i="7"/>
  <c r="BD113" i="7"/>
  <c r="DC151" i="7"/>
  <c r="FS115" i="7"/>
  <c r="FW115" i="7" s="1"/>
  <c r="CL117" i="7"/>
  <c r="CP117" i="7" s="1"/>
  <c r="BU145" i="7"/>
  <c r="CL106" i="7"/>
  <c r="FB108" i="7"/>
  <c r="AM106" i="7"/>
  <c r="V126" i="7"/>
  <c r="AD126" i="7" s="1"/>
  <c r="GJ124" i="7"/>
  <c r="GN124" i="7" s="1"/>
  <c r="BD117" i="7"/>
  <c r="GJ115" i="7"/>
  <c r="GN115" i="7" s="1"/>
  <c r="DT119" i="7"/>
  <c r="DX119" i="7" s="1"/>
  <c r="FB127" i="7"/>
  <c r="FS105" i="7"/>
  <c r="BU127" i="7"/>
  <c r="FS116" i="7"/>
  <c r="FW116" i="7" s="1"/>
  <c r="Z84" i="7"/>
  <c r="CL129" i="7"/>
  <c r="FB110" i="7"/>
  <c r="AM113" i="7"/>
  <c r="FB107" i="7"/>
  <c r="V108" i="7"/>
  <c r="AD108" i="7" s="1"/>
  <c r="CL137" i="7"/>
  <c r="CP137" i="7" s="1"/>
  <c r="CL135" i="7"/>
  <c r="V152" i="7"/>
  <c r="AD152" i="7" s="1"/>
  <c r="BD107" i="7"/>
  <c r="FB115" i="7"/>
  <c r="FF115" i="7" s="1"/>
  <c r="FS123" i="7"/>
  <c r="FW123" i="7" s="1"/>
  <c r="V107" i="7"/>
  <c r="AD107" i="7" s="1"/>
  <c r="Z128" i="7"/>
  <c r="CL110" i="7"/>
  <c r="Z86" i="7"/>
  <c r="CL123" i="7"/>
  <c r="EK127" i="7"/>
  <c r="EK122" i="7"/>
  <c r="EO122" i="7" s="1"/>
  <c r="DC123" i="7"/>
  <c r="FB164" i="7"/>
  <c r="FF164" i="7" s="1"/>
  <c r="Z83" i="7"/>
  <c r="DT128" i="7"/>
  <c r="GJ123" i="7"/>
  <c r="GN123" i="7" s="1"/>
  <c r="BU112" i="7"/>
  <c r="GJ142" i="7"/>
  <c r="GN142" i="7" s="1"/>
  <c r="V110" i="7"/>
  <c r="AD110" i="7" s="1"/>
  <c r="BU125" i="7"/>
  <c r="AM105" i="7"/>
  <c r="DT126" i="7"/>
  <c r="AM122" i="7"/>
  <c r="FS112" i="7"/>
  <c r="FW112" i="7" s="1"/>
  <c r="BU110" i="7"/>
  <c r="FB106" i="7"/>
  <c r="V114" i="7"/>
  <c r="V113" i="7"/>
  <c r="FS139" i="7"/>
  <c r="FS114" i="7"/>
  <c r="CL114" i="7"/>
  <c r="CP114" i="7" s="1"/>
  <c r="GJ119" i="7"/>
  <c r="GN119" i="7" s="1"/>
  <c r="GJ150" i="7"/>
  <c r="Z90" i="7"/>
  <c r="EK172" i="7"/>
  <c r="V112" i="7"/>
  <c r="EK121" i="7"/>
  <c r="EO121" i="7" s="1"/>
  <c r="GJ120" i="7"/>
  <c r="GN120" i="7" s="1"/>
  <c r="DT125" i="7"/>
  <c r="BU111" i="7"/>
  <c r="Z89" i="7"/>
  <c r="AM115" i="7"/>
  <c r="DT132" i="7"/>
  <c r="V141" i="7"/>
  <c r="CL140" i="7"/>
  <c r="CP140" i="7" s="1"/>
  <c r="Z88" i="7"/>
  <c r="FS128" i="7"/>
  <c r="BU131" i="7"/>
  <c r="BD125" i="7"/>
  <c r="FB133" i="7"/>
  <c r="DC139" i="7"/>
  <c r="DG139" i="7" s="1"/>
  <c r="AM133" i="7"/>
  <c r="EK131" i="7"/>
  <c r="BD140" i="7"/>
  <c r="Z127" i="7"/>
  <c r="GJ135" i="7"/>
  <c r="GN135" i="7" s="1"/>
  <c r="GJ107" i="7"/>
  <c r="V122" i="7"/>
  <c r="DC126" i="7"/>
  <c r="CL142" i="7"/>
  <c r="CP142" i="7" s="1"/>
  <c r="DT130" i="7"/>
  <c r="DC154" i="7"/>
  <c r="V147" i="7"/>
  <c r="AM124" i="7"/>
  <c r="AM125" i="7"/>
  <c r="CL146" i="7"/>
  <c r="CP146" i="7" s="1"/>
  <c r="CL148" i="7"/>
  <c r="FB145" i="7"/>
  <c r="FF145" i="7" s="1"/>
  <c r="GJ133" i="7"/>
  <c r="Z123" i="7"/>
  <c r="CL160" i="7"/>
  <c r="BD138" i="7"/>
  <c r="Z81" i="7"/>
  <c r="FS135" i="7"/>
  <c r="FW135" i="7" s="1"/>
  <c r="EK117" i="7"/>
  <c r="EO117" i="7" s="1"/>
  <c r="FB119" i="7"/>
  <c r="FF119" i="7" s="1"/>
  <c r="GJ117" i="7"/>
  <c r="GN117" i="7" s="1"/>
  <c r="DT105" i="7"/>
  <c r="GJ127" i="7"/>
  <c r="FB118" i="7"/>
  <c r="FF118" i="7" s="1"/>
  <c r="DC110" i="7"/>
  <c r="Z125" i="7"/>
  <c r="BU142" i="7"/>
  <c r="Z116" i="7"/>
  <c r="DC114" i="7"/>
  <c r="DG114" i="7" s="1"/>
  <c r="GJ132" i="7"/>
  <c r="AM155" i="7"/>
  <c r="EK138" i="7"/>
  <c r="EO138" i="7" s="1"/>
  <c r="AM144" i="7"/>
  <c r="V118" i="7"/>
  <c r="DC145" i="7"/>
  <c r="DG145" i="7" s="1"/>
  <c r="BD111" i="7"/>
  <c r="EK149" i="7"/>
  <c r="AM108" i="7"/>
  <c r="AM166" i="7"/>
  <c r="FS141" i="7"/>
  <c r="FW141" i="7" s="1"/>
  <c r="DT110" i="7"/>
  <c r="EK108" i="7"/>
  <c r="V145" i="7"/>
  <c r="FS110" i="7"/>
  <c r="FW110" i="7" s="1"/>
  <c r="AM140" i="7"/>
  <c r="BD110" i="7"/>
  <c r="CL115" i="7"/>
  <c r="CP115" i="7" s="1"/>
  <c r="FB120" i="7"/>
  <c r="FF120" i="7" s="1"/>
  <c r="Z115" i="7"/>
  <c r="FB128" i="7"/>
  <c r="FS119" i="7"/>
  <c r="FW119" i="7" s="1"/>
  <c r="GJ146" i="7"/>
  <c r="GN146" i="7" s="1"/>
  <c r="V168" i="7"/>
  <c r="DC107" i="7"/>
  <c r="BU116" i="7"/>
  <c r="BU147" i="7"/>
  <c r="BU117" i="7"/>
  <c r="EK126" i="7"/>
  <c r="DT147" i="7"/>
  <c r="V130" i="7"/>
  <c r="AD130" i="7" s="1"/>
  <c r="CL125" i="7"/>
  <c r="DC146" i="7"/>
  <c r="DG146" i="7" s="1"/>
  <c r="BD105" i="7"/>
  <c r="DC133" i="7"/>
  <c r="AM114" i="7"/>
  <c r="FB150" i="7"/>
  <c r="FB129" i="7"/>
  <c r="CL127" i="7"/>
  <c r="BD108" i="7"/>
  <c r="BU146" i="7"/>
  <c r="BU137" i="7"/>
  <c r="AM121" i="7"/>
  <c r="CL126" i="7"/>
  <c r="DT133" i="7"/>
  <c r="DT114" i="7"/>
  <c r="DX114" i="7" s="1"/>
  <c r="V140" i="7"/>
  <c r="BD121" i="7"/>
  <c r="CL131" i="7"/>
  <c r="BD126" i="7"/>
  <c r="DT148" i="7"/>
  <c r="V135" i="7"/>
  <c r="GJ134" i="7"/>
  <c r="GN134" i="7" s="1"/>
  <c r="DC108" i="7"/>
  <c r="Z124" i="7"/>
  <c r="DT118" i="7"/>
  <c r="DX118" i="7" s="1"/>
  <c r="DC142" i="7"/>
  <c r="DG142" i="7" s="1"/>
  <c r="FB125" i="7"/>
  <c r="BD109" i="7"/>
  <c r="FB113" i="7"/>
  <c r="FF113" i="7" s="1"/>
  <c r="DT144" i="7"/>
  <c r="DX144" i="7" s="1"/>
  <c r="DC112" i="7"/>
  <c r="BD143" i="7"/>
  <c r="BU119" i="7"/>
  <c r="FS108" i="7"/>
  <c r="EK112" i="7"/>
  <c r="EO112" i="7" s="1"/>
  <c r="DC129" i="7"/>
  <c r="FS120" i="7"/>
  <c r="FW120" i="7" s="1"/>
  <c r="DT151" i="7"/>
  <c r="EK120" i="7"/>
  <c r="EO120" i="7" s="1"/>
  <c r="Z85" i="7"/>
  <c r="BU157" i="7"/>
  <c r="FS121" i="7"/>
  <c r="FW121" i="7" s="1"/>
  <c r="DC128" i="7"/>
  <c r="DC149" i="7"/>
  <c r="CL143" i="7"/>
  <c r="CP143" i="7" s="1"/>
  <c r="DT115" i="7"/>
  <c r="DX115" i="7" s="1"/>
  <c r="FS125" i="7"/>
  <c r="V149" i="7"/>
  <c r="AD149" i="7" s="1"/>
  <c r="EK113" i="7"/>
  <c r="EO113" i="7" s="1"/>
  <c r="FS113" i="7"/>
  <c r="AM110" i="7"/>
  <c r="GJ138" i="7"/>
  <c r="GN138" i="7" s="1"/>
  <c r="BD122" i="7"/>
  <c r="DC140" i="7"/>
  <c r="DG140" i="7" s="1"/>
  <c r="Z106" i="7"/>
  <c r="AM119" i="7"/>
  <c r="Z98" i="7"/>
  <c r="FS107" i="7"/>
  <c r="CL133" i="7"/>
  <c r="BU108" i="7"/>
  <c r="V105" i="7"/>
  <c r="AD105" i="7" s="1"/>
  <c r="EK130" i="7"/>
  <c r="EK110" i="7"/>
  <c r="BU148" i="7"/>
  <c r="DT107" i="7"/>
  <c r="DT111" i="7"/>
  <c r="EK164" i="7"/>
  <c r="EO164" i="7" s="1"/>
  <c r="DT113" i="7"/>
  <c r="DX113" i="7" s="1"/>
  <c r="BU128" i="7"/>
  <c r="AM152" i="7"/>
  <c r="BD127" i="7"/>
  <c r="EK139" i="7"/>
  <c r="EO139" i="7" s="1"/>
  <c r="AM127" i="7"/>
  <c r="EK128" i="7"/>
  <c r="V109" i="7"/>
  <c r="AD109" i="7" s="1"/>
  <c r="DT117" i="7"/>
  <c r="DX117" i="7" s="1"/>
  <c r="FB146" i="7"/>
  <c r="FF146" i="7" s="1"/>
  <c r="FB114" i="7"/>
  <c r="FF114" i="7" s="1"/>
  <c r="DC117" i="7"/>
  <c r="DG117" i="7" s="1"/>
  <c r="BU126" i="7"/>
  <c r="EK135" i="7"/>
  <c r="GJ113" i="7"/>
  <c r="GN113" i="7" s="1"/>
  <c r="V151" i="7"/>
  <c r="AD151" i="7" s="1"/>
  <c r="FB136" i="7"/>
  <c r="FF136" i="7" s="1"/>
  <c r="CL121" i="7"/>
  <c r="CP121" i="7" s="1"/>
  <c r="BD124" i="7"/>
  <c r="FB111" i="7"/>
  <c r="FF111" i="7" s="1"/>
  <c r="FS142" i="7"/>
  <c r="FW142" i="7" s="1"/>
  <c r="DC111" i="7"/>
  <c r="FS106" i="7"/>
  <c r="EK105" i="7"/>
  <c r="GJ112" i="7"/>
  <c r="GN112" i="7" s="1"/>
  <c r="FB189" i="7"/>
  <c r="FF189" i="7" s="1"/>
  <c r="Z94" i="7"/>
  <c r="EK109" i="7"/>
  <c r="EK123" i="7"/>
  <c r="EO123" i="7" s="1"/>
  <c r="BD118" i="7"/>
  <c r="BU130" i="7"/>
  <c r="FS122" i="7"/>
  <c r="FW122" i="7" s="1"/>
  <c r="Z119" i="7"/>
  <c r="V139" i="7"/>
  <c r="AM135" i="7"/>
  <c r="EK119" i="7"/>
  <c r="EO119" i="7" s="1"/>
  <c r="AM141" i="7"/>
  <c r="CL108" i="7"/>
  <c r="GR105" i="7" l="1"/>
  <c r="E108" i="7"/>
  <c r="C132" i="7"/>
  <c r="E116" i="7"/>
  <c r="C140" i="7"/>
  <c r="E113" i="7"/>
  <c r="C137" i="7"/>
  <c r="E117" i="7"/>
  <c r="C141" i="7"/>
  <c r="E109" i="7"/>
  <c r="C133" i="7"/>
  <c r="E120" i="7"/>
  <c r="C144" i="7"/>
  <c r="E114" i="7"/>
  <c r="C138" i="7"/>
  <c r="E502" i="7"/>
  <c r="C526" i="7"/>
  <c r="E506" i="7"/>
  <c r="C530" i="7"/>
  <c r="E106" i="7"/>
  <c r="C130" i="7"/>
  <c r="E123" i="7"/>
  <c r="C147" i="7"/>
  <c r="E124" i="7"/>
  <c r="C148" i="7"/>
  <c r="E119" i="7"/>
  <c r="C143" i="7"/>
  <c r="E128" i="7"/>
  <c r="C152" i="7"/>
  <c r="E121" i="7"/>
  <c r="C145" i="7"/>
  <c r="E110" i="7"/>
  <c r="C134" i="7"/>
  <c r="E125" i="7"/>
  <c r="C149" i="7"/>
  <c r="E126" i="7"/>
  <c r="C150" i="7"/>
  <c r="E127" i="7"/>
  <c r="C151" i="7"/>
  <c r="E112" i="7"/>
  <c r="C136" i="7"/>
  <c r="E107" i="7"/>
  <c r="C131" i="7"/>
  <c r="E115" i="7"/>
  <c r="C139" i="7"/>
  <c r="FW106" i="7"/>
  <c r="GA106" i="7"/>
  <c r="DG107" i="7"/>
  <c r="DK107" i="7"/>
  <c r="DX130" i="7"/>
  <c r="EB130" i="7"/>
  <c r="FW127" i="7"/>
  <c r="GA127" i="7"/>
  <c r="CP127" i="7"/>
  <c r="CT127" i="7"/>
  <c r="FF110" i="7"/>
  <c r="FJ110" i="7"/>
  <c r="BH124" i="7"/>
  <c r="CP129" i="7"/>
  <c r="CT129" i="7"/>
  <c r="DG133" i="7"/>
  <c r="DK133" i="7"/>
  <c r="FF148" i="7"/>
  <c r="AQ110" i="7"/>
  <c r="AU110" i="7"/>
  <c r="BH126" i="7"/>
  <c r="BL126" i="7"/>
  <c r="BH105" i="7"/>
  <c r="BL105" i="7"/>
  <c r="AQ155" i="7"/>
  <c r="AU155" i="7"/>
  <c r="CP160" i="7"/>
  <c r="CT160" i="7"/>
  <c r="DX125" i="7"/>
  <c r="EB125" i="7"/>
  <c r="AQ122" i="7"/>
  <c r="CP110" i="7"/>
  <c r="CT110" i="7"/>
  <c r="BY127" i="7"/>
  <c r="CC127" i="7"/>
  <c r="BY129" i="7"/>
  <c r="CC129" i="7"/>
  <c r="FW107" i="7"/>
  <c r="GA107" i="7"/>
  <c r="BH108" i="7"/>
  <c r="BL108" i="7"/>
  <c r="FF128" i="7"/>
  <c r="FJ128" i="7"/>
  <c r="BH113" i="7"/>
  <c r="FW126" i="7"/>
  <c r="GA126" i="7"/>
  <c r="BH112" i="7"/>
  <c r="BY116" i="7"/>
  <c r="AQ105" i="7"/>
  <c r="AU105" i="7"/>
  <c r="DG128" i="7"/>
  <c r="DK128" i="7"/>
  <c r="DX128" i="7"/>
  <c r="EB128" i="7"/>
  <c r="BY146" i="7"/>
  <c r="FW114" i="7"/>
  <c r="FF108" i="7"/>
  <c r="FJ108" i="7"/>
  <c r="FF107" i="7"/>
  <c r="FJ107" i="7"/>
  <c r="AQ119" i="7"/>
  <c r="BY145" i="7"/>
  <c r="BH127" i="7"/>
  <c r="BL127" i="7"/>
  <c r="AQ152" i="7"/>
  <c r="AU152" i="7"/>
  <c r="FF106" i="7"/>
  <c r="FJ106" i="7"/>
  <c r="GN107" i="7"/>
  <c r="GR107" i="7"/>
  <c r="DX148" i="7"/>
  <c r="EB148" i="7"/>
  <c r="BY114" i="7"/>
  <c r="BH118" i="7"/>
  <c r="BY119" i="7"/>
  <c r="EO131" i="7"/>
  <c r="ES131" i="7"/>
  <c r="BY137" i="7"/>
  <c r="FW128" i="7"/>
  <c r="GA128" i="7"/>
  <c r="DX105" i="7"/>
  <c r="EB105" i="7"/>
  <c r="DG111" i="7"/>
  <c r="DK111" i="7"/>
  <c r="EO149" i="7"/>
  <c r="ES149" i="7"/>
  <c r="CP106" i="7"/>
  <c r="CT106" i="7"/>
  <c r="BH106" i="7"/>
  <c r="BL106" i="7"/>
  <c r="AQ144" i="7"/>
  <c r="DG151" i="7"/>
  <c r="DK151" i="7"/>
  <c r="DG129" i="7"/>
  <c r="DK129" i="7"/>
  <c r="DG196" i="7"/>
  <c r="DK196" i="7"/>
  <c r="BY148" i="7"/>
  <c r="CC148" i="7"/>
  <c r="AQ133" i="7"/>
  <c r="AU133" i="7"/>
  <c r="EO110" i="7"/>
  <c r="ES110" i="7"/>
  <c r="DG112" i="7"/>
  <c r="DK112" i="7"/>
  <c r="DX147" i="7"/>
  <c r="BY142" i="7"/>
  <c r="CP148" i="7"/>
  <c r="CT148" i="7"/>
  <c r="EO172" i="7"/>
  <c r="GN125" i="7"/>
  <c r="BY187" i="7"/>
  <c r="FF125" i="7"/>
  <c r="FJ125" i="7"/>
  <c r="AQ106" i="7"/>
  <c r="AU106" i="7"/>
  <c r="DG154" i="7"/>
  <c r="DK154" i="7"/>
  <c r="CP108" i="7"/>
  <c r="CT108" i="7"/>
  <c r="BH111" i="7"/>
  <c r="BL111" i="7"/>
  <c r="AQ113" i="7"/>
  <c r="DG126" i="7"/>
  <c r="DK126" i="7"/>
  <c r="DX151" i="7"/>
  <c r="EB151" i="7"/>
  <c r="AQ115" i="7"/>
  <c r="BH122" i="7"/>
  <c r="BY110" i="7"/>
  <c r="CC110" i="7"/>
  <c r="BY111" i="7"/>
  <c r="CC111" i="7"/>
  <c r="DX111" i="7"/>
  <c r="EB111" i="7"/>
  <c r="CP131" i="7"/>
  <c r="CT131" i="7"/>
  <c r="EO135" i="7"/>
  <c r="ES135" i="7"/>
  <c r="BH121" i="7"/>
  <c r="BH143" i="7"/>
  <c r="BH120" i="7"/>
  <c r="EO109" i="7"/>
  <c r="ES109" i="7"/>
  <c r="FW125" i="7"/>
  <c r="EO130" i="7"/>
  <c r="ES130" i="7"/>
  <c r="DX133" i="7"/>
  <c r="EB133" i="7"/>
  <c r="EO126" i="7"/>
  <c r="ES126" i="7"/>
  <c r="EO108" i="7"/>
  <c r="ES108" i="7"/>
  <c r="FF133" i="7"/>
  <c r="FJ133" i="7"/>
  <c r="BH107" i="7"/>
  <c r="BL107" i="7"/>
  <c r="BH117" i="7"/>
  <c r="GN129" i="7"/>
  <c r="GR129" i="7"/>
  <c r="GN130" i="7"/>
  <c r="GR130" i="7"/>
  <c r="EO105" i="7"/>
  <c r="ES105" i="7"/>
  <c r="AQ166" i="7"/>
  <c r="AQ112" i="7"/>
  <c r="EO128" i="7"/>
  <c r="ES128" i="7"/>
  <c r="AQ108" i="7"/>
  <c r="AU108" i="7"/>
  <c r="BY157" i="7"/>
  <c r="CC157" i="7"/>
  <c r="EO148" i="7"/>
  <c r="CP136" i="7"/>
  <c r="CT136" i="7"/>
  <c r="DG108" i="7"/>
  <c r="DK108" i="7"/>
  <c r="DX132" i="7"/>
  <c r="EB132" i="7"/>
  <c r="AQ135" i="7"/>
  <c r="AU135" i="7"/>
  <c r="FF150" i="7"/>
  <c r="FJ150" i="7"/>
  <c r="EO127" i="7"/>
  <c r="ES127" i="7"/>
  <c r="GN176" i="7"/>
  <c r="GR176" i="7"/>
  <c r="BH138" i="7"/>
  <c r="BY130" i="7"/>
  <c r="CC130" i="7"/>
  <c r="FW113" i="7"/>
  <c r="GA113" i="7"/>
  <c r="GN132" i="7"/>
  <c r="GR132" i="7"/>
  <c r="FW105" i="7"/>
  <c r="GA105" i="7"/>
  <c r="DX107" i="7"/>
  <c r="EB107" i="7"/>
  <c r="CP125" i="7"/>
  <c r="CT125" i="7"/>
  <c r="GN133" i="7"/>
  <c r="GR133" i="7"/>
  <c r="FF127" i="7"/>
  <c r="FJ127" i="7"/>
  <c r="BY126" i="7"/>
  <c r="CC126" i="7"/>
  <c r="CP126" i="7"/>
  <c r="CT126" i="7"/>
  <c r="DX110" i="7"/>
  <c r="EB110" i="7"/>
  <c r="DG110" i="7"/>
  <c r="DK110" i="7"/>
  <c r="AQ125" i="7"/>
  <c r="AU125" i="7"/>
  <c r="BH125" i="7"/>
  <c r="BL125" i="7"/>
  <c r="BY112" i="7"/>
  <c r="CP107" i="7"/>
  <c r="CT107" i="7"/>
  <c r="BH139" i="7"/>
  <c r="CP133" i="7"/>
  <c r="CT133" i="7"/>
  <c r="GN127" i="7"/>
  <c r="GR127" i="7"/>
  <c r="AQ127" i="7"/>
  <c r="AU127" i="7"/>
  <c r="FW139" i="7"/>
  <c r="AQ141" i="7"/>
  <c r="DG123" i="7"/>
  <c r="FF129" i="7"/>
  <c r="FJ129" i="7"/>
  <c r="BY128" i="7"/>
  <c r="CC128" i="7"/>
  <c r="AQ114" i="7"/>
  <c r="CP123" i="7"/>
  <c r="BH176" i="7"/>
  <c r="BL176" i="7"/>
  <c r="FW108" i="7"/>
  <c r="GA108" i="7"/>
  <c r="BH110" i="7"/>
  <c r="BL110" i="7"/>
  <c r="BH140" i="7"/>
  <c r="DX126" i="7"/>
  <c r="EB126" i="7"/>
  <c r="AQ140" i="7"/>
  <c r="FW109" i="7"/>
  <c r="GA109" i="7"/>
  <c r="BY125" i="7"/>
  <c r="CC125" i="7"/>
  <c r="BY117" i="7"/>
  <c r="GN150" i="7"/>
  <c r="GR150" i="7"/>
  <c r="BY108" i="7"/>
  <c r="CC108" i="7"/>
  <c r="DG149" i="7"/>
  <c r="DK149" i="7"/>
  <c r="BH109" i="7"/>
  <c r="BL109" i="7"/>
  <c r="AQ121" i="7"/>
  <c r="BY147" i="7"/>
  <c r="AQ124" i="7"/>
  <c r="BY131" i="7"/>
  <c r="CC131" i="7"/>
  <c r="CP135" i="7"/>
  <c r="CT135" i="7"/>
  <c r="C567" i="7"/>
  <c r="E567" i="7" s="1"/>
  <c r="C537" i="7"/>
  <c r="E537" i="7" s="1"/>
  <c r="D1658" i="9"/>
  <c r="C1634" i="9"/>
  <c r="D1647" i="9"/>
  <c r="C1623" i="9"/>
  <c r="D1657" i="9"/>
  <c r="C1633" i="9"/>
  <c r="D1656" i="9"/>
  <c r="C1632" i="9"/>
  <c r="C1651" i="9"/>
  <c r="D1675" i="9"/>
  <c r="D1679" i="9"/>
  <c r="C1655" i="9"/>
  <c r="D1952" i="9"/>
  <c r="C1928" i="9"/>
  <c r="D1669" i="9"/>
  <c r="C1645" i="9"/>
  <c r="D1666" i="9"/>
  <c r="C1642" i="9"/>
  <c r="D1711" i="9"/>
  <c r="C1687" i="9"/>
  <c r="D1644" i="9"/>
  <c r="C1620" i="9"/>
  <c r="D1660" i="9"/>
  <c r="C1636" i="9"/>
  <c r="D1678" i="9"/>
  <c r="C1654" i="9"/>
  <c r="D1794" i="9"/>
  <c r="C1770" i="9"/>
  <c r="D1665" i="9"/>
  <c r="C1641" i="9"/>
  <c r="D1648" i="9"/>
  <c r="C1624" i="9"/>
  <c r="D1662" i="9"/>
  <c r="C1638" i="9"/>
  <c r="D1673" i="9"/>
  <c r="C1649" i="9"/>
  <c r="D1661" i="9"/>
  <c r="C1637" i="9"/>
  <c r="D1659" i="9"/>
  <c r="C1635" i="9"/>
  <c r="D1646" i="9"/>
  <c r="C1622" i="9"/>
  <c r="D1643" i="9"/>
  <c r="C1619" i="9"/>
  <c r="D1676" i="9"/>
  <c r="C1652" i="9"/>
  <c r="D1677" i="9"/>
  <c r="C1653" i="9"/>
  <c r="GJ169" i="7"/>
  <c r="GN169" i="7" s="1"/>
  <c r="BD147" i="7"/>
  <c r="GJ154" i="7"/>
  <c r="BD163" i="7"/>
  <c r="AM147" i="7"/>
  <c r="Z144" i="7"/>
  <c r="FB196" i="7"/>
  <c r="BU211" i="7"/>
  <c r="BD200" i="7"/>
  <c r="Z121" i="7"/>
  <c r="V167" i="7"/>
  <c r="DC137" i="7"/>
  <c r="DG137" i="7" s="1"/>
  <c r="DT160" i="7"/>
  <c r="DX160" i="7" s="1"/>
  <c r="BD160" i="7"/>
  <c r="DC167" i="7"/>
  <c r="DG167" i="7" s="1"/>
  <c r="Z117" i="7"/>
  <c r="DC220" i="7"/>
  <c r="FS150" i="7"/>
  <c r="CL144" i="7"/>
  <c r="CP144" i="7" s="1"/>
  <c r="FS172" i="7"/>
  <c r="FW172" i="7" s="1"/>
  <c r="BD144" i="7"/>
  <c r="FB147" i="7"/>
  <c r="FF147" i="7" s="1"/>
  <c r="GJ200" i="7"/>
  <c r="DC144" i="7"/>
  <c r="DG144" i="7" s="1"/>
  <c r="BU144" i="7"/>
  <c r="DT140" i="7"/>
  <c r="DX140" i="7" s="1"/>
  <c r="V172" i="7"/>
  <c r="BD130" i="7"/>
  <c r="AM136" i="7"/>
  <c r="FS151" i="7"/>
  <c r="DT169" i="7"/>
  <c r="DX169" i="7" s="1"/>
  <c r="AM150" i="7"/>
  <c r="CL152" i="7"/>
  <c r="GJ149" i="7"/>
  <c r="GJ153" i="7"/>
  <c r="Z126" i="7"/>
  <c r="DT170" i="7"/>
  <c r="DX170" i="7" s="1"/>
  <c r="FB132" i="7"/>
  <c r="BD171" i="7"/>
  <c r="AM130" i="7"/>
  <c r="BU138" i="7"/>
  <c r="CL130" i="7"/>
  <c r="DC175" i="7"/>
  <c r="V150" i="7"/>
  <c r="AD150" i="7" s="1"/>
  <c r="CL141" i="7"/>
  <c r="CP141" i="7" s="1"/>
  <c r="BU169" i="7"/>
  <c r="GJ140" i="7"/>
  <c r="GN140" i="7" s="1"/>
  <c r="BD137" i="7"/>
  <c r="FS133" i="7"/>
  <c r="DT143" i="7"/>
  <c r="DX143" i="7" s="1"/>
  <c r="Z108" i="7"/>
  <c r="FB131" i="7"/>
  <c r="BU151" i="7"/>
  <c r="AM137" i="7"/>
  <c r="V132" i="7"/>
  <c r="AD132" i="7" s="1"/>
  <c r="FS129" i="7"/>
  <c r="FB134" i="7"/>
  <c r="FS140" i="7"/>
  <c r="BD141" i="7"/>
  <c r="CL153" i="7"/>
  <c r="GJ139" i="7"/>
  <c r="GN139" i="7" s="1"/>
  <c r="GJ148" i="7"/>
  <c r="GN148" i="7" s="1"/>
  <c r="FB151" i="7"/>
  <c r="FS138" i="7"/>
  <c r="GJ144" i="7"/>
  <c r="GN144" i="7" s="1"/>
  <c r="CL164" i="7"/>
  <c r="CP164" i="7" s="1"/>
  <c r="Z113" i="7"/>
  <c r="DT150" i="7"/>
  <c r="EK145" i="7"/>
  <c r="EO145" i="7" s="1"/>
  <c r="GJ174" i="7"/>
  <c r="V137" i="7"/>
  <c r="DT152" i="7"/>
  <c r="FS147" i="7"/>
  <c r="FW147" i="7" s="1"/>
  <c r="CL147" i="7"/>
  <c r="Z112" i="7"/>
  <c r="BU136" i="7"/>
  <c r="V134" i="7"/>
  <c r="AD134" i="7" s="1"/>
  <c r="BU155" i="7"/>
  <c r="EK146" i="7"/>
  <c r="EO146" i="7" s="1"/>
  <c r="CL159" i="7"/>
  <c r="Z141" i="7"/>
  <c r="DT149" i="7"/>
  <c r="Z107" i="7"/>
  <c r="BD149" i="7"/>
  <c r="Z110" i="7"/>
  <c r="BD184" i="7"/>
  <c r="GJ143" i="7"/>
  <c r="GN143" i="7" s="1"/>
  <c r="AM129" i="7"/>
  <c r="FB139" i="7"/>
  <c r="FF139" i="7" s="1"/>
  <c r="DC147" i="7"/>
  <c r="V165" i="7"/>
  <c r="FS163" i="7"/>
  <c r="FW163" i="7" s="1"/>
  <c r="GJ147" i="7"/>
  <c r="GN147" i="7" s="1"/>
  <c r="V176" i="7"/>
  <c r="AD176" i="7" s="1"/>
  <c r="DT156" i="7"/>
  <c r="Z152" i="7"/>
  <c r="V138" i="7"/>
  <c r="V136" i="7"/>
  <c r="FS136" i="7"/>
  <c r="FW136" i="7" s="1"/>
  <c r="AM146" i="7"/>
  <c r="CL134" i="7"/>
  <c r="V131" i="7"/>
  <c r="AD131" i="7" s="1"/>
  <c r="BU135" i="7"/>
  <c r="BU168" i="7"/>
  <c r="CL138" i="7"/>
  <c r="CP138" i="7" s="1"/>
  <c r="Z114" i="7"/>
  <c r="EK151" i="7"/>
  <c r="FS152" i="7"/>
  <c r="FB130" i="7"/>
  <c r="AM139" i="7"/>
  <c r="BU149" i="7"/>
  <c r="BU134" i="7"/>
  <c r="CL161" i="7"/>
  <c r="CP161" i="7" s="1"/>
  <c r="BD131" i="7"/>
  <c r="EK196" i="7"/>
  <c r="GJ166" i="7"/>
  <c r="GN166" i="7" s="1"/>
  <c r="FB188" i="7"/>
  <c r="FF188" i="7" s="1"/>
  <c r="V163" i="7"/>
  <c r="CL167" i="7"/>
  <c r="CP167" i="7" s="1"/>
  <c r="GJ158" i="7"/>
  <c r="GN158" i="7" s="1"/>
  <c r="DT134" i="7"/>
  <c r="DC169" i="7"/>
  <c r="DG169" i="7" s="1"/>
  <c r="GJ156" i="7"/>
  <c r="BD148" i="7"/>
  <c r="EK159" i="7"/>
  <c r="FS165" i="7"/>
  <c r="FW165" i="7" s="1"/>
  <c r="CL157" i="7"/>
  <c r="DC166" i="7"/>
  <c r="DG166" i="7" s="1"/>
  <c r="FB153" i="7"/>
  <c r="DC152" i="7"/>
  <c r="AM179" i="7"/>
  <c r="BD129" i="7"/>
  <c r="AM176" i="7"/>
  <c r="FS145" i="7"/>
  <c r="FW145" i="7" s="1"/>
  <c r="CL151" i="7"/>
  <c r="GJ151" i="7"/>
  <c r="CL172" i="7"/>
  <c r="FS166" i="7"/>
  <c r="FW166" i="7" s="1"/>
  <c r="V129" i="7"/>
  <c r="AD129" i="7" s="1"/>
  <c r="FS131" i="7"/>
  <c r="EK137" i="7"/>
  <c r="EO137" i="7" s="1"/>
  <c r="CL149" i="7"/>
  <c r="BU140" i="7"/>
  <c r="BD134" i="7"/>
  <c r="Z145" i="7"/>
  <c r="FS159" i="7"/>
  <c r="FW159" i="7" s="1"/>
  <c r="GJ131" i="7"/>
  <c r="AM138" i="7"/>
  <c r="FB149" i="7"/>
  <c r="DT138" i="7"/>
  <c r="DX138" i="7" s="1"/>
  <c r="EK188" i="7"/>
  <c r="EO188" i="7" s="1"/>
  <c r="AM164" i="7"/>
  <c r="DC138" i="7"/>
  <c r="DG138" i="7" s="1"/>
  <c r="Z143" i="7"/>
  <c r="AM157" i="7"/>
  <c r="FB160" i="7"/>
  <c r="FF160" i="7" s="1"/>
  <c r="FS130" i="7"/>
  <c r="FS132" i="7"/>
  <c r="FB143" i="7"/>
  <c r="FF143" i="7" s="1"/>
  <c r="FB174" i="7"/>
  <c r="DC170" i="7"/>
  <c r="DG170" i="7" s="1"/>
  <c r="FS134" i="7"/>
  <c r="FW134" i="7" s="1"/>
  <c r="BU166" i="7"/>
  <c r="Z105" i="7"/>
  <c r="CL150" i="7"/>
  <c r="V169" i="7"/>
  <c r="AM132" i="7"/>
  <c r="DC134" i="7"/>
  <c r="CL184" i="7"/>
  <c r="FB171" i="7"/>
  <c r="FF171" i="7" s="1"/>
  <c r="CL166" i="7"/>
  <c r="CP166" i="7" s="1"/>
  <c r="GJ137" i="7"/>
  <c r="GN137" i="7" s="1"/>
  <c r="CL132" i="7"/>
  <c r="BD142" i="7"/>
  <c r="BU141" i="7"/>
  <c r="EK155" i="7"/>
  <c r="BD135" i="7"/>
  <c r="DT172" i="7"/>
  <c r="CL139" i="7"/>
  <c r="CP139" i="7" s="1"/>
  <c r="GJ141" i="7"/>
  <c r="GN141" i="7" s="1"/>
  <c r="GJ157" i="7"/>
  <c r="EK134" i="7"/>
  <c r="DT194" i="7"/>
  <c r="DX194" i="7" s="1"/>
  <c r="BU161" i="7"/>
  <c r="DC157" i="7"/>
  <c r="DC135" i="7"/>
  <c r="DT141" i="7"/>
  <c r="DX141" i="7" s="1"/>
  <c r="EK154" i="7"/>
  <c r="FB135" i="7"/>
  <c r="FF135" i="7" s="1"/>
  <c r="V133" i="7"/>
  <c r="AD133" i="7" s="1"/>
  <c r="BU132" i="7"/>
  <c r="V173" i="7"/>
  <c r="AD173" i="7" s="1"/>
  <c r="BD167" i="7"/>
  <c r="DT142" i="7"/>
  <c r="DX142" i="7" s="1"/>
  <c r="V154" i="7"/>
  <c r="AD154" i="7" s="1"/>
  <c r="Z168" i="7"/>
  <c r="EK132" i="7"/>
  <c r="Z147" i="7"/>
  <c r="V146" i="7"/>
  <c r="GJ159" i="7"/>
  <c r="GN159" i="7" s="1"/>
  <c r="EK163" i="7"/>
  <c r="EO163" i="7" s="1"/>
  <c r="AM134" i="7"/>
  <c r="DC161" i="7"/>
  <c r="DG161" i="7" s="1"/>
  <c r="DC178" i="7"/>
  <c r="DC150" i="7"/>
  <c r="EK129" i="7"/>
  <c r="FB138" i="7"/>
  <c r="FF138" i="7" s="1"/>
  <c r="DT131" i="7"/>
  <c r="Z139" i="7"/>
  <c r="BD132" i="7"/>
  <c r="AM159" i="7"/>
  <c r="V159" i="7"/>
  <c r="Z135" i="7"/>
  <c r="BD162" i="7"/>
  <c r="DT157" i="7"/>
  <c r="AM148" i="7"/>
  <c r="AM143" i="7"/>
  <c r="BD150" i="7"/>
  <c r="Z118" i="7"/>
  <c r="AM174" i="7"/>
  <c r="BU152" i="7"/>
  <c r="BD146" i="7"/>
  <c r="AM190" i="7"/>
  <c r="FS137" i="7"/>
  <c r="FS146" i="7"/>
  <c r="FW146" i="7" s="1"/>
  <c r="EK147" i="7"/>
  <c r="EO147" i="7" s="1"/>
  <c r="FB213" i="7"/>
  <c r="FF213" i="7" s="1"/>
  <c r="GJ136" i="7"/>
  <c r="GN136" i="7" s="1"/>
  <c r="V175" i="7"/>
  <c r="AD175" i="7" s="1"/>
  <c r="BU150" i="7"/>
  <c r="Z109" i="7"/>
  <c r="DT135" i="7"/>
  <c r="Z149" i="7"/>
  <c r="DC173" i="7"/>
  <c r="BU181" i="7"/>
  <c r="DC136" i="7"/>
  <c r="Z140" i="7"/>
  <c r="Z130" i="7"/>
  <c r="DC131" i="7"/>
  <c r="V192" i="7"/>
  <c r="EK173" i="7"/>
  <c r="AM168" i="7"/>
  <c r="DT129" i="7"/>
  <c r="EK141" i="7"/>
  <c r="EO141" i="7" s="1"/>
  <c r="V171" i="7"/>
  <c r="Z122" i="7"/>
  <c r="EK150" i="7"/>
  <c r="DC153" i="7"/>
  <c r="AM171" i="7"/>
  <c r="FS143" i="7"/>
  <c r="FW143" i="7" s="1"/>
  <c r="BD151" i="7"/>
  <c r="EK133" i="7"/>
  <c r="EK136" i="7"/>
  <c r="EO136" i="7" s="1"/>
  <c r="FB170" i="7"/>
  <c r="FF170" i="7" s="1"/>
  <c r="DT154" i="7"/>
  <c r="DC164" i="7"/>
  <c r="DG164" i="7" s="1"/>
  <c r="AM149" i="7"/>
  <c r="BD164" i="7"/>
  <c r="EK152" i="7"/>
  <c r="BU171" i="7"/>
  <c r="FB144" i="7"/>
  <c r="FF144" i="7" s="1"/>
  <c r="DC168" i="7"/>
  <c r="DG168" i="7" s="1"/>
  <c r="DC163" i="7"/>
  <c r="DG163" i="7" s="1"/>
  <c r="EK144" i="7"/>
  <c r="EO144" i="7" s="1"/>
  <c r="BU143" i="7"/>
  <c r="DC191" i="7"/>
  <c r="DG191" i="7" s="1"/>
  <c r="Z151" i="7"/>
  <c r="AM151" i="7"/>
  <c r="GJ162" i="7"/>
  <c r="DT139" i="7"/>
  <c r="DX139" i="7" s="1"/>
  <c r="DT175" i="7"/>
  <c r="DT168" i="7"/>
  <c r="DX168" i="7" s="1"/>
  <c r="V164" i="7"/>
  <c r="DT171" i="7"/>
  <c r="GJ170" i="7"/>
  <c r="GN170" i="7" s="1"/>
  <c r="FB152" i="7"/>
  <c r="FB157" i="7"/>
  <c r="BU172" i="7"/>
  <c r="EK162" i="7"/>
  <c r="EO162" i="7" s="1"/>
  <c r="Z148" i="7"/>
  <c r="BD133" i="7"/>
  <c r="FS196" i="7"/>
  <c r="FW196" i="7" s="1"/>
  <c r="CL145" i="7"/>
  <c r="CP145" i="7" s="1"/>
  <c r="V142" i="7"/>
  <c r="DT137" i="7"/>
  <c r="DX137" i="7" s="1"/>
  <c r="CL155" i="7"/>
  <c r="AM165" i="7"/>
  <c r="CL176" i="7"/>
  <c r="EK143" i="7"/>
  <c r="EO143" i="7" s="1"/>
  <c r="BU154" i="7"/>
  <c r="DC141" i="7"/>
  <c r="DG141" i="7" s="1"/>
  <c r="FS149" i="7"/>
  <c r="FS144" i="7"/>
  <c r="FW144" i="7" s="1"/>
  <c r="FB137" i="7"/>
  <c r="FF137" i="7" s="1"/>
  <c r="DC132" i="7"/>
  <c r="BD145" i="7"/>
  <c r="AM145" i="7"/>
  <c r="BU170" i="7"/>
  <c r="FB142" i="7"/>
  <c r="FF142" i="7" s="1"/>
  <c r="FB169" i="7"/>
  <c r="FF169" i="7" s="1"/>
  <c r="CL170" i="7"/>
  <c r="CP170" i="7" s="1"/>
  <c r="E139" i="7" l="1"/>
  <c r="C163" i="7"/>
  <c r="E152" i="7"/>
  <c r="C176" i="7"/>
  <c r="E144" i="7"/>
  <c r="C168" i="7"/>
  <c r="E151" i="7"/>
  <c r="C175" i="7"/>
  <c r="E147" i="7"/>
  <c r="C171" i="7"/>
  <c r="E137" i="7"/>
  <c r="C161" i="7"/>
  <c r="E526" i="7"/>
  <c r="C550" i="7"/>
  <c r="E133" i="7"/>
  <c r="C157" i="7"/>
  <c r="E148" i="7"/>
  <c r="C172" i="7"/>
  <c r="E136" i="7"/>
  <c r="C160" i="7"/>
  <c r="E150" i="7"/>
  <c r="C174" i="7"/>
  <c r="E130" i="7"/>
  <c r="C154" i="7"/>
  <c r="E140" i="7"/>
  <c r="C164" i="7"/>
  <c r="E145" i="7"/>
  <c r="C169" i="7"/>
  <c r="E143" i="7"/>
  <c r="C167" i="7"/>
  <c r="E141" i="7"/>
  <c r="C165" i="7"/>
  <c r="E134" i="7"/>
  <c r="C158" i="7"/>
  <c r="E138" i="7"/>
  <c r="C162" i="7"/>
  <c r="E131" i="7"/>
  <c r="C155" i="7"/>
  <c r="E149" i="7"/>
  <c r="C173" i="7"/>
  <c r="E530" i="7"/>
  <c r="C554" i="7"/>
  <c r="E132" i="7"/>
  <c r="C156" i="7"/>
  <c r="DX171" i="7"/>
  <c r="DG152" i="7"/>
  <c r="DK152" i="7"/>
  <c r="FW150" i="7"/>
  <c r="GA150" i="7"/>
  <c r="EO173" i="7"/>
  <c r="ES173" i="7"/>
  <c r="BH135" i="7"/>
  <c r="BL135" i="7"/>
  <c r="CP152" i="7"/>
  <c r="CT152" i="7"/>
  <c r="DX175" i="7"/>
  <c r="EB175" i="7"/>
  <c r="BY132" i="7"/>
  <c r="CC132" i="7"/>
  <c r="CP157" i="7"/>
  <c r="CT157" i="7"/>
  <c r="BH160" i="7"/>
  <c r="BY152" i="7"/>
  <c r="CC152" i="7"/>
  <c r="FF130" i="7"/>
  <c r="FJ130" i="7"/>
  <c r="AQ136" i="7"/>
  <c r="AQ174" i="7"/>
  <c r="AU174" i="7"/>
  <c r="FW131" i="7"/>
  <c r="GA131" i="7"/>
  <c r="CP153" i="7"/>
  <c r="CT153" i="7"/>
  <c r="BY181" i="7"/>
  <c r="CC181" i="7"/>
  <c r="GN156" i="7"/>
  <c r="GR156" i="7"/>
  <c r="BH141" i="7"/>
  <c r="BY170" i="7"/>
  <c r="DG173" i="7"/>
  <c r="DK173" i="7"/>
  <c r="BH150" i="7"/>
  <c r="BL150" i="7"/>
  <c r="AQ134" i="7"/>
  <c r="AU134" i="7"/>
  <c r="DG135" i="7"/>
  <c r="DK135" i="7"/>
  <c r="DG147" i="7"/>
  <c r="CP147" i="7"/>
  <c r="FW140" i="7"/>
  <c r="CP130" i="7"/>
  <c r="CT130" i="7"/>
  <c r="DX131" i="7"/>
  <c r="EB131" i="7"/>
  <c r="DG150" i="7"/>
  <c r="DK150" i="7"/>
  <c r="BH133" i="7"/>
  <c r="BL133" i="7"/>
  <c r="BY138" i="7"/>
  <c r="AQ149" i="7"/>
  <c r="AU149" i="7"/>
  <c r="FW137" i="7"/>
  <c r="GA137" i="7"/>
  <c r="DG131" i="7"/>
  <c r="DK131" i="7"/>
  <c r="FF151" i="7"/>
  <c r="FJ151" i="7"/>
  <c r="AQ168" i="7"/>
  <c r="AQ190" i="7"/>
  <c r="DX156" i="7"/>
  <c r="EB156" i="7"/>
  <c r="AQ139" i="7"/>
  <c r="FW130" i="7"/>
  <c r="GA130" i="7"/>
  <c r="DG136" i="7"/>
  <c r="DK136" i="7"/>
  <c r="AQ171" i="7"/>
  <c r="CP184" i="7"/>
  <c r="CT184" i="7"/>
  <c r="BH200" i="7"/>
  <c r="BL200" i="7"/>
  <c r="DX135" i="7"/>
  <c r="EB135" i="7"/>
  <c r="AQ164" i="7"/>
  <c r="BY168" i="7"/>
  <c r="AQ130" i="7"/>
  <c r="AU130" i="7"/>
  <c r="EO150" i="7"/>
  <c r="ES150" i="7"/>
  <c r="AQ132" i="7"/>
  <c r="AU132" i="7"/>
  <c r="CP151" i="7"/>
  <c r="CT151" i="7"/>
  <c r="BY135" i="7"/>
  <c r="CC135" i="7"/>
  <c r="BH171" i="7"/>
  <c r="GN200" i="7"/>
  <c r="GR200" i="7"/>
  <c r="FF196" i="7"/>
  <c r="BH164" i="7"/>
  <c r="BH132" i="7"/>
  <c r="BL132" i="7"/>
  <c r="GN149" i="7"/>
  <c r="BH147" i="7"/>
  <c r="DG220" i="7"/>
  <c r="DK220" i="7"/>
  <c r="FF174" i="7"/>
  <c r="FJ174" i="7"/>
  <c r="BH137" i="7"/>
  <c r="DX154" i="7"/>
  <c r="EB154" i="7"/>
  <c r="BY149" i="7"/>
  <c r="CC149" i="7"/>
  <c r="CP155" i="7"/>
  <c r="CT155" i="7"/>
  <c r="EO129" i="7"/>
  <c r="ES129" i="7"/>
  <c r="BH142" i="7"/>
  <c r="FW151" i="7"/>
  <c r="GA151" i="7"/>
  <c r="EO133" i="7"/>
  <c r="ES133" i="7"/>
  <c r="EO154" i="7"/>
  <c r="ES154" i="7"/>
  <c r="BH148" i="7"/>
  <c r="AQ157" i="7"/>
  <c r="AU157" i="7"/>
  <c r="AQ145" i="7"/>
  <c r="AQ143" i="7"/>
  <c r="CP172" i="7"/>
  <c r="CT172" i="7"/>
  <c r="DG134" i="7"/>
  <c r="DK134" i="7"/>
  <c r="FW129" i="7"/>
  <c r="GA129" i="7"/>
  <c r="BY172" i="7"/>
  <c r="CC172" i="7"/>
  <c r="BY150" i="7"/>
  <c r="CC150" i="7"/>
  <c r="EO134" i="7"/>
  <c r="ES134" i="7"/>
  <c r="BH184" i="7"/>
  <c r="GN174" i="7"/>
  <c r="GR174" i="7"/>
  <c r="AQ137" i="7"/>
  <c r="FF132" i="7"/>
  <c r="FJ132" i="7"/>
  <c r="BH131" i="7"/>
  <c r="BL131" i="7"/>
  <c r="CP176" i="7"/>
  <c r="CT176" i="7"/>
  <c r="BH134" i="7"/>
  <c r="BL134" i="7"/>
  <c r="BY141" i="7"/>
  <c r="BH146" i="7"/>
  <c r="BY155" i="7"/>
  <c r="CC155" i="7"/>
  <c r="DG178" i="7"/>
  <c r="DK178" i="7"/>
  <c r="FW152" i="7"/>
  <c r="GA152" i="7"/>
  <c r="BH151" i="7"/>
  <c r="BL151" i="7"/>
  <c r="DG175" i="7"/>
  <c r="DK175" i="7"/>
  <c r="BY143" i="7"/>
  <c r="DG157" i="7"/>
  <c r="DK157" i="7"/>
  <c r="FF134" i="7"/>
  <c r="FJ134" i="7"/>
  <c r="BH145" i="7"/>
  <c r="BY161" i="7"/>
  <c r="DX152" i="7"/>
  <c r="EB152" i="7"/>
  <c r="BH162" i="7"/>
  <c r="FF157" i="7"/>
  <c r="FJ157" i="7"/>
  <c r="EO132" i="7"/>
  <c r="ES132" i="7"/>
  <c r="GN157" i="7"/>
  <c r="GR157" i="7"/>
  <c r="CP150" i="7"/>
  <c r="CT150" i="7"/>
  <c r="FF149" i="7"/>
  <c r="FJ149" i="7"/>
  <c r="AQ176" i="7"/>
  <c r="AU176" i="7"/>
  <c r="CP134" i="7"/>
  <c r="CT134" i="7"/>
  <c r="BY151" i="7"/>
  <c r="CC151" i="7"/>
  <c r="BH144" i="7"/>
  <c r="AQ147" i="7"/>
  <c r="DX172" i="7"/>
  <c r="EB172" i="7"/>
  <c r="DX149" i="7"/>
  <c r="EB149" i="7"/>
  <c r="EO155" i="7"/>
  <c r="ES155" i="7"/>
  <c r="BY134" i="7"/>
  <c r="CC134" i="7"/>
  <c r="FW138" i="7"/>
  <c r="GA138" i="7"/>
  <c r="AQ150" i="7"/>
  <c r="AU150" i="7"/>
  <c r="CP149" i="7"/>
  <c r="CT149" i="7"/>
  <c r="GN162" i="7"/>
  <c r="GR162" i="7"/>
  <c r="EO159" i="7"/>
  <c r="ES159" i="7"/>
  <c r="AQ151" i="7"/>
  <c r="AU151" i="7"/>
  <c r="BH130" i="7"/>
  <c r="BL130" i="7"/>
  <c r="DX134" i="7"/>
  <c r="EB134" i="7"/>
  <c r="DG153" i="7"/>
  <c r="DK153" i="7"/>
  <c r="BY211" i="7"/>
  <c r="DG132" i="7"/>
  <c r="DK132" i="7"/>
  <c r="FW149" i="7"/>
  <c r="FF152" i="7"/>
  <c r="FJ152" i="7"/>
  <c r="BY171" i="7"/>
  <c r="AQ138" i="7"/>
  <c r="BH129" i="7"/>
  <c r="BL129" i="7"/>
  <c r="AQ146" i="7"/>
  <c r="BH149" i="7"/>
  <c r="BL149" i="7"/>
  <c r="DX150" i="7"/>
  <c r="EB150" i="7"/>
  <c r="FF131" i="7"/>
  <c r="FJ131" i="7"/>
  <c r="BH163" i="7"/>
  <c r="BY154" i="7"/>
  <c r="CC154" i="7"/>
  <c r="BH167" i="7"/>
  <c r="FF153" i="7"/>
  <c r="FJ153" i="7"/>
  <c r="FW133" i="7"/>
  <c r="GA133" i="7"/>
  <c r="CP159" i="7"/>
  <c r="CT159" i="7"/>
  <c r="AQ165" i="7"/>
  <c r="BY140" i="7"/>
  <c r="FW132" i="7"/>
  <c r="GA132" i="7"/>
  <c r="BY169" i="7"/>
  <c r="CP132" i="7"/>
  <c r="CT132" i="7"/>
  <c r="BY136" i="7"/>
  <c r="EO151" i="7"/>
  <c r="ES151" i="7"/>
  <c r="BY144" i="7"/>
  <c r="AQ148" i="7"/>
  <c r="GN151" i="7"/>
  <c r="GR151" i="7"/>
  <c r="AQ129" i="7"/>
  <c r="AU129" i="7"/>
  <c r="DX157" i="7"/>
  <c r="EB157" i="7"/>
  <c r="EO152" i="7"/>
  <c r="ES152" i="7"/>
  <c r="DX129" i="7"/>
  <c r="EB129" i="7"/>
  <c r="AQ159" i="7"/>
  <c r="AU159" i="7"/>
  <c r="BY166" i="7"/>
  <c r="GN131" i="7"/>
  <c r="GR131" i="7"/>
  <c r="AQ179" i="7"/>
  <c r="AU179" i="7"/>
  <c r="EO196" i="7"/>
  <c r="GN153" i="7"/>
  <c r="GR153" i="7"/>
  <c r="GN154" i="7"/>
  <c r="GR154" i="7"/>
  <c r="C591" i="7"/>
  <c r="E591" i="7" s="1"/>
  <c r="C561" i="7"/>
  <c r="E561" i="7" s="1"/>
  <c r="D1680" i="9"/>
  <c r="C1656" i="9"/>
  <c r="D1699" i="9"/>
  <c r="C1675" i="9"/>
  <c r="C1657" i="9"/>
  <c r="D1681" i="9"/>
  <c r="D1671" i="9"/>
  <c r="C1647" i="9"/>
  <c r="D1682" i="9"/>
  <c r="C1658" i="9"/>
  <c r="D1701" i="9"/>
  <c r="C1677" i="9"/>
  <c r="D1697" i="9"/>
  <c r="C1673" i="9"/>
  <c r="D1684" i="9"/>
  <c r="C1660" i="9"/>
  <c r="D1700" i="9"/>
  <c r="C1676" i="9"/>
  <c r="D1686" i="9"/>
  <c r="C1662" i="9"/>
  <c r="D1668" i="9"/>
  <c r="C1644" i="9"/>
  <c r="D1667" i="9"/>
  <c r="C1643" i="9"/>
  <c r="D1672" i="9"/>
  <c r="C1648" i="9"/>
  <c r="D1670" i="9"/>
  <c r="C1646" i="9"/>
  <c r="D1735" i="9"/>
  <c r="C1711" i="9"/>
  <c r="D1689" i="9"/>
  <c r="C1665" i="9"/>
  <c r="D1690" i="9"/>
  <c r="C1666" i="9"/>
  <c r="D1683" i="9"/>
  <c r="C1659" i="9"/>
  <c r="D1693" i="9"/>
  <c r="C1669" i="9"/>
  <c r="D1818" i="9"/>
  <c r="C1794" i="9"/>
  <c r="D1976" i="9"/>
  <c r="C1952" i="9"/>
  <c r="D1685" i="9"/>
  <c r="C1661" i="9"/>
  <c r="D1702" i="9"/>
  <c r="C1678" i="9"/>
  <c r="D1703" i="9"/>
  <c r="C1679" i="9"/>
  <c r="BD187" i="7"/>
  <c r="GJ178" i="7"/>
  <c r="FB220" i="7"/>
  <c r="FB172" i="7"/>
  <c r="EK166" i="7"/>
  <c r="EO166" i="7" s="1"/>
  <c r="BU153" i="7"/>
  <c r="V191" i="7"/>
  <c r="GJ224" i="7"/>
  <c r="DT184" i="7"/>
  <c r="DX184" i="7" s="1"/>
  <c r="GJ193" i="7"/>
  <c r="GN193" i="7" s="1"/>
  <c r="CL168" i="7"/>
  <c r="CP168" i="7" s="1"/>
  <c r="BD168" i="7"/>
  <c r="FS174" i="7"/>
  <c r="BD154" i="7"/>
  <c r="DT164" i="7"/>
  <c r="DX164" i="7" s="1"/>
  <c r="FS175" i="7"/>
  <c r="AM160" i="7"/>
  <c r="GJ173" i="7"/>
  <c r="GJ177" i="7"/>
  <c r="FS157" i="7"/>
  <c r="BD161" i="7"/>
  <c r="CL154" i="7"/>
  <c r="BU162" i="7"/>
  <c r="V174" i="7"/>
  <c r="AD174" i="7" s="1"/>
  <c r="DC199" i="7"/>
  <c r="Z150" i="7"/>
  <c r="BU193" i="7"/>
  <c r="BD195" i="7"/>
  <c r="GJ164" i="7"/>
  <c r="AM154" i="7"/>
  <c r="FB156" i="7"/>
  <c r="CL165" i="7"/>
  <c r="CP165" i="7" s="1"/>
  <c r="FS164" i="7"/>
  <c r="FW164" i="7" s="1"/>
  <c r="FB175" i="7"/>
  <c r="GJ163" i="7"/>
  <c r="FB155" i="7"/>
  <c r="FB158" i="7"/>
  <c r="BU175" i="7"/>
  <c r="Z132" i="7"/>
  <c r="AM161" i="7"/>
  <c r="DT167" i="7"/>
  <c r="DX167" i="7" s="1"/>
  <c r="GJ172" i="7"/>
  <c r="GN172" i="7" s="1"/>
  <c r="V156" i="7"/>
  <c r="AD156" i="7" s="1"/>
  <c r="CL177" i="7"/>
  <c r="FS153" i="7"/>
  <c r="BD165" i="7"/>
  <c r="CL185" i="7"/>
  <c r="CP185" i="7" s="1"/>
  <c r="AM163" i="7"/>
  <c r="CL171" i="7"/>
  <c r="Z137" i="7"/>
  <c r="EK220" i="7"/>
  <c r="BD173" i="7"/>
  <c r="CL183" i="7"/>
  <c r="EK175" i="7"/>
  <c r="V158" i="7"/>
  <c r="AD158" i="7" s="1"/>
  <c r="GJ198" i="7"/>
  <c r="Z136" i="7"/>
  <c r="V189" i="7"/>
  <c r="Z165" i="7"/>
  <c r="GJ167" i="7"/>
  <c r="GN167" i="7" s="1"/>
  <c r="DT173" i="7"/>
  <c r="CL188" i="7"/>
  <c r="CP188" i="7" s="1"/>
  <c r="GJ168" i="7"/>
  <c r="GN168" i="7" s="1"/>
  <c r="AM153" i="7"/>
  <c r="CL158" i="7"/>
  <c r="DT180" i="7"/>
  <c r="FS171" i="7"/>
  <c r="FW171" i="7" s="1"/>
  <c r="BU160" i="7"/>
  <c r="Z138" i="7"/>
  <c r="BU158" i="7"/>
  <c r="BU159" i="7"/>
  <c r="AM170" i="7"/>
  <c r="DC171" i="7"/>
  <c r="V155" i="7"/>
  <c r="AD155" i="7" s="1"/>
  <c r="EK169" i="7"/>
  <c r="EO169" i="7" s="1"/>
  <c r="GJ190" i="7"/>
  <c r="GN190" i="7" s="1"/>
  <c r="FB154" i="7"/>
  <c r="BU173" i="7"/>
  <c r="FS176" i="7"/>
  <c r="Z176" i="7"/>
  <c r="Z131" i="7"/>
  <c r="V162" i="7"/>
  <c r="CL162" i="7"/>
  <c r="CP162" i="7" s="1"/>
  <c r="FS187" i="7"/>
  <c r="BU192" i="7"/>
  <c r="V200" i="7"/>
  <c r="AD200" i="7" s="1"/>
  <c r="BU179" i="7"/>
  <c r="FB163" i="7"/>
  <c r="FF163" i="7" s="1"/>
  <c r="Z134" i="7"/>
  <c r="FB212" i="7"/>
  <c r="FF212" i="7" s="1"/>
  <c r="EK170" i="7"/>
  <c r="EO170" i="7" s="1"/>
  <c r="FS160" i="7"/>
  <c r="FW160" i="7" s="1"/>
  <c r="V160" i="7"/>
  <c r="BD155" i="7"/>
  <c r="GJ171" i="7"/>
  <c r="GN171" i="7" s="1"/>
  <c r="BD208" i="7"/>
  <c r="DT176" i="7"/>
  <c r="V161" i="7"/>
  <c r="DT174" i="7"/>
  <c r="FS162" i="7"/>
  <c r="FW162" i="7" s="1"/>
  <c r="Z142" i="7"/>
  <c r="GJ217" i="7"/>
  <c r="GN217" i="7" s="1"/>
  <c r="FS220" i="7"/>
  <c r="FW220" i="7" s="1"/>
  <c r="FS168" i="7"/>
  <c r="FW168" i="7" s="1"/>
  <c r="BU195" i="7"/>
  <c r="BD175" i="7"/>
  <c r="V216" i="7"/>
  <c r="DC177" i="7"/>
  <c r="BD191" i="7"/>
  <c r="DT165" i="7"/>
  <c r="DX165" i="7" s="1"/>
  <c r="EK179" i="7"/>
  <c r="AM156" i="7"/>
  <c r="AM181" i="7"/>
  <c r="CL194" i="7"/>
  <c r="CP194" i="7" s="1"/>
  <c r="DT161" i="7"/>
  <c r="DX161" i="7" s="1"/>
  <c r="V170" i="7"/>
  <c r="DC159" i="7"/>
  <c r="CL156" i="7"/>
  <c r="V193" i="7"/>
  <c r="DC194" i="7"/>
  <c r="DG194" i="7" s="1"/>
  <c r="FB167" i="7"/>
  <c r="FF167" i="7" s="1"/>
  <c r="FS183" i="7"/>
  <c r="FW183" i="7" s="1"/>
  <c r="FS169" i="7"/>
  <c r="FW169" i="7" s="1"/>
  <c r="GJ194" i="7"/>
  <c r="GN194" i="7" s="1"/>
  <c r="GJ186" i="7"/>
  <c r="GN186" i="7" s="1"/>
  <c r="DC188" i="7"/>
  <c r="DG188" i="7" s="1"/>
  <c r="AM192" i="7"/>
  <c r="DC155" i="7"/>
  <c r="DC197" i="7"/>
  <c r="DT159" i="7"/>
  <c r="AM158" i="7"/>
  <c r="Z146" i="7"/>
  <c r="BU156" i="7"/>
  <c r="DC181" i="7"/>
  <c r="GJ181" i="7"/>
  <c r="Z169" i="7"/>
  <c r="EK212" i="7"/>
  <c r="EO212" i="7" s="1"/>
  <c r="FS189" i="7"/>
  <c r="FW189" i="7" s="1"/>
  <c r="BU176" i="7"/>
  <c r="BD172" i="7"/>
  <c r="GJ161" i="7"/>
  <c r="Z129" i="7"/>
  <c r="EK186" i="7"/>
  <c r="EO186" i="7" s="1"/>
  <c r="V153" i="7"/>
  <c r="AD153" i="7" s="1"/>
  <c r="Z172" i="7"/>
  <c r="BD156" i="7"/>
  <c r="EK178" i="7"/>
  <c r="V199" i="7"/>
  <c r="AD199" i="7" s="1"/>
  <c r="FB176" i="7"/>
  <c r="EK176" i="7"/>
  <c r="BU205" i="7"/>
  <c r="FB193" i="7"/>
  <c r="FF193" i="7" s="1"/>
  <c r="FB237" i="7"/>
  <c r="FF237" i="7" s="1"/>
  <c r="DT155" i="7"/>
  <c r="DT196" i="7"/>
  <c r="GJ155" i="7"/>
  <c r="EK156" i="7"/>
  <c r="FB198" i="7"/>
  <c r="Z167" i="7"/>
  <c r="BU196" i="7"/>
  <c r="DC187" i="7"/>
  <c r="DG187" i="7" s="1"/>
  <c r="V195" i="7"/>
  <c r="EK197" i="7"/>
  <c r="EK187" i="7"/>
  <c r="EO187" i="7" s="1"/>
  <c r="DT166" i="7"/>
  <c r="DX166" i="7" s="1"/>
  <c r="AM188" i="7"/>
  <c r="EK183" i="7"/>
  <c r="CL191" i="7"/>
  <c r="CP191" i="7" s="1"/>
  <c r="BD157" i="7"/>
  <c r="Z133" i="7"/>
  <c r="BD159" i="7"/>
  <c r="FB159" i="7"/>
  <c r="FF159" i="7" s="1"/>
  <c r="CL169" i="7"/>
  <c r="CP169" i="7" s="1"/>
  <c r="DT163" i="7"/>
  <c r="DX163" i="7" s="1"/>
  <c r="BU174" i="7"/>
  <c r="DT181" i="7"/>
  <c r="CL181" i="7"/>
  <c r="DC185" i="7"/>
  <c r="DG185" i="7" s="1"/>
  <c r="AM169" i="7"/>
  <c r="Z175" i="7"/>
  <c r="DC202" i="7"/>
  <c r="BD166" i="7"/>
  <c r="FS158" i="7"/>
  <c r="FW158" i="7" s="1"/>
  <c r="CL175" i="7"/>
  <c r="BD188" i="7"/>
  <c r="EK174" i="7"/>
  <c r="GJ160" i="7"/>
  <c r="GN160" i="7" s="1"/>
  <c r="DT178" i="7"/>
  <c r="AM172" i="7"/>
  <c r="BD169" i="7"/>
  <c r="FB181" i="7"/>
  <c r="V188" i="7"/>
  <c r="DT199" i="7"/>
  <c r="BU167" i="7"/>
  <c r="DC192" i="7"/>
  <c r="DG192" i="7" s="1"/>
  <c r="EK160" i="7"/>
  <c r="EO160" i="7" s="1"/>
  <c r="BD186" i="7"/>
  <c r="AM183" i="7"/>
  <c r="DC190" i="7"/>
  <c r="DG190" i="7" s="1"/>
  <c r="DC193" i="7"/>
  <c r="DG193" i="7" s="1"/>
  <c r="V183" i="7"/>
  <c r="Z154" i="7"/>
  <c r="CL163" i="7"/>
  <c r="CP163" i="7" s="1"/>
  <c r="BU178" i="7"/>
  <c r="Z159" i="7"/>
  <c r="BD153" i="7"/>
  <c r="BU194" i="7"/>
  <c r="EK167" i="7"/>
  <c r="EO167" i="7" s="1"/>
  <c r="BU190" i="7"/>
  <c r="FS161" i="7"/>
  <c r="FW161" i="7" s="1"/>
  <c r="GJ183" i="7"/>
  <c r="GN183" i="7" s="1"/>
  <c r="CL208" i="7"/>
  <c r="GJ182" i="7"/>
  <c r="GN182" i="7" s="1"/>
  <c r="CL200" i="7"/>
  <c r="DT192" i="7"/>
  <c r="DX192" i="7" s="1"/>
  <c r="FS173" i="7"/>
  <c r="BU185" i="7"/>
  <c r="BD158" i="7"/>
  <c r="FB162" i="7"/>
  <c r="FF162" i="7" s="1"/>
  <c r="GJ180" i="7"/>
  <c r="Z164" i="7"/>
  <c r="EK171" i="7"/>
  <c r="EO171" i="7" s="1"/>
  <c r="AM214" i="7"/>
  <c r="EK153" i="7"/>
  <c r="CL174" i="7"/>
  <c r="FS156" i="7"/>
  <c r="BU164" i="7"/>
  <c r="FS155" i="7"/>
  <c r="CL196" i="7"/>
  <c r="EK190" i="7"/>
  <c r="EO190" i="7" s="1"/>
  <c r="DC176" i="7"/>
  <c r="DT158" i="7"/>
  <c r="V187" i="7"/>
  <c r="Z173" i="7"/>
  <c r="FB161" i="7"/>
  <c r="FF161" i="7" s="1"/>
  <c r="BU165" i="7"/>
  <c r="CL190" i="7"/>
  <c r="CP190" i="7" s="1"/>
  <c r="DC165" i="7"/>
  <c r="DG165" i="7" s="1"/>
  <c r="FB194" i="7"/>
  <c r="FF194" i="7" s="1"/>
  <c r="AM198" i="7"/>
  <c r="DT162" i="7"/>
  <c r="DX162" i="7" s="1"/>
  <c r="DC215" i="7"/>
  <c r="DG215" i="7" s="1"/>
  <c r="GJ165" i="7"/>
  <c r="GN165" i="7" s="1"/>
  <c r="DC158" i="7"/>
  <c r="EK161" i="7"/>
  <c r="EO161" i="7" s="1"/>
  <c r="FB177" i="7"/>
  <c r="Z171" i="7"/>
  <c r="AM175" i="7"/>
  <c r="FB168" i="7"/>
  <c r="FF168" i="7" s="1"/>
  <c r="AM173" i="7"/>
  <c r="EK157" i="7"/>
  <c r="EK165" i="7"/>
  <c r="EO165" i="7" s="1"/>
  <c r="BD170" i="7"/>
  <c r="BD174" i="7"/>
  <c r="AM162" i="7"/>
  <c r="AM200" i="7"/>
  <c r="Z163" i="7"/>
  <c r="DT195" i="7"/>
  <c r="DT153" i="7"/>
  <c r="DC160" i="7"/>
  <c r="AM167" i="7"/>
  <c r="EK158" i="7"/>
  <c r="FS167" i="7"/>
  <c r="FW167" i="7" s="1"/>
  <c r="DC174" i="7"/>
  <c r="FB195" i="7"/>
  <c r="FF195" i="7" s="1"/>
  <c r="FB184" i="7"/>
  <c r="FF184" i="7" s="1"/>
  <c r="GJ175" i="7"/>
  <c r="AM195" i="7"/>
  <c r="CL179" i="7"/>
  <c r="Z192" i="7"/>
  <c r="AM203" i="7"/>
  <c r="FB173" i="7"/>
  <c r="AM189" i="7"/>
  <c r="DC162" i="7"/>
  <c r="DG162" i="7" s="1"/>
  <c r="FS190" i="7"/>
  <c r="FW190" i="7" s="1"/>
  <c r="DC156" i="7"/>
  <c r="FB166" i="7"/>
  <c r="FF166" i="7" s="1"/>
  <c r="V166" i="7"/>
  <c r="EK168" i="7"/>
  <c r="EO168" i="7" s="1"/>
  <c r="FS170" i="7"/>
  <c r="FW170" i="7" s="1"/>
  <c r="V178" i="7"/>
  <c r="AD178" i="7" s="1"/>
  <c r="V197" i="7"/>
  <c r="V157" i="7"/>
  <c r="AD157" i="7" s="1"/>
  <c r="DT218" i="7"/>
  <c r="DX218" i="7" s="1"/>
  <c r="FS154" i="7"/>
  <c r="CL173" i="7"/>
  <c r="E165" i="7" l="1"/>
  <c r="C189" i="7"/>
  <c r="E156" i="7"/>
  <c r="C180" i="7"/>
  <c r="E169" i="7"/>
  <c r="C193" i="7"/>
  <c r="E161" i="7"/>
  <c r="C185" i="7"/>
  <c r="E155" i="7"/>
  <c r="C179" i="7"/>
  <c r="E174" i="7"/>
  <c r="C198" i="7"/>
  <c r="E168" i="7"/>
  <c r="C192" i="7"/>
  <c r="E167" i="7"/>
  <c r="C191" i="7"/>
  <c r="E171" i="7"/>
  <c r="C195" i="7"/>
  <c r="E154" i="7"/>
  <c r="C178" i="7"/>
  <c r="E173" i="7"/>
  <c r="C197" i="7"/>
  <c r="E162" i="7"/>
  <c r="C186" i="7"/>
  <c r="E160" i="7"/>
  <c r="C184" i="7"/>
  <c r="E176" i="7"/>
  <c r="C200" i="7"/>
  <c r="E164" i="7"/>
  <c r="C188" i="7"/>
  <c r="E175" i="7"/>
  <c r="C199" i="7"/>
  <c r="E163" i="7"/>
  <c r="C187" i="7"/>
  <c r="E157" i="7"/>
  <c r="C181" i="7"/>
  <c r="E550" i="7"/>
  <c r="C574" i="7"/>
  <c r="E554" i="7"/>
  <c r="C578" i="7"/>
  <c r="E158" i="7"/>
  <c r="C182" i="7"/>
  <c r="E172" i="7"/>
  <c r="C196" i="7"/>
  <c r="BY167" i="7"/>
  <c r="DX180" i="7"/>
  <c r="EB180" i="7"/>
  <c r="GN173" i="7"/>
  <c r="CP174" i="7"/>
  <c r="CT174" i="7"/>
  <c r="AQ181" i="7"/>
  <c r="AU181" i="7"/>
  <c r="AQ160" i="7"/>
  <c r="BH208" i="7"/>
  <c r="AQ203" i="7"/>
  <c r="AU203" i="7"/>
  <c r="AQ192" i="7"/>
  <c r="BH155" i="7"/>
  <c r="BL155" i="7"/>
  <c r="BH154" i="7"/>
  <c r="BL154" i="7"/>
  <c r="EO156" i="7"/>
  <c r="ES156" i="7"/>
  <c r="BH191" i="7"/>
  <c r="FW153" i="7"/>
  <c r="GA153" i="7"/>
  <c r="AQ195" i="7"/>
  <c r="BH195" i="7"/>
  <c r="AQ173" i="7"/>
  <c r="AU173" i="7"/>
  <c r="BH158" i="7"/>
  <c r="BL158" i="7"/>
  <c r="EO174" i="7"/>
  <c r="ES174" i="7"/>
  <c r="DX155" i="7"/>
  <c r="EB155" i="7"/>
  <c r="BH175" i="7"/>
  <c r="BL175" i="7"/>
  <c r="DX195" i="7"/>
  <c r="DX199" i="7"/>
  <c r="EB199" i="7"/>
  <c r="CP179" i="7"/>
  <c r="CT179" i="7"/>
  <c r="GN175" i="7"/>
  <c r="GR175" i="7"/>
  <c r="BY195" i="7"/>
  <c r="AQ189" i="7"/>
  <c r="CP173" i="7"/>
  <c r="CT173" i="7"/>
  <c r="BH170" i="7"/>
  <c r="DX158" i="7"/>
  <c r="EB158" i="7"/>
  <c r="FW156" i="7"/>
  <c r="GA156" i="7"/>
  <c r="DG197" i="7"/>
  <c r="DK197" i="7"/>
  <c r="AQ200" i="7"/>
  <c r="AU200" i="7"/>
  <c r="BY196" i="7"/>
  <c r="CC196" i="7"/>
  <c r="AQ153" i="7"/>
  <c r="AU153" i="7"/>
  <c r="BY194" i="7"/>
  <c r="BH165" i="7"/>
  <c r="DX173" i="7"/>
  <c r="EB173" i="7"/>
  <c r="DX178" i="7"/>
  <c r="EB178" i="7"/>
  <c r="EO157" i="7"/>
  <c r="ES157" i="7"/>
  <c r="BH157" i="7"/>
  <c r="BL157" i="7"/>
  <c r="AQ175" i="7"/>
  <c r="AU175" i="7"/>
  <c r="CP175" i="7"/>
  <c r="CT175" i="7"/>
  <c r="DG176" i="7"/>
  <c r="DK176" i="7"/>
  <c r="EO183" i="7"/>
  <c r="ES183" i="7"/>
  <c r="BY205" i="7"/>
  <c r="CC205" i="7"/>
  <c r="GN181" i="7"/>
  <c r="GR181" i="7"/>
  <c r="BY179" i="7"/>
  <c r="CC179" i="7"/>
  <c r="BY159" i="7"/>
  <c r="CC159" i="7"/>
  <c r="BY162" i="7"/>
  <c r="BH156" i="7"/>
  <c r="BL156" i="7"/>
  <c r="FW175" i="7"/>
  <c r="GA175" i="7"/>
  <c r="FF181" i="7"/>
  <c r="FJ181" i="7"/>
  <c r="BH169" i="7"/>
  <c r="BY173" i="7"/>
  <c r="CC173" i="7"/>
  <c r="GN164" i="7"/>
  <c r="BY165" i="7"/>
  <c r="DG177" i="7"/>
  <c r="DK177" i="7"/>
  <c r="BY176" i="7"/>
  <c r="CC176" i="7"/>
  <c r="BY185" i="7"/>
  <c r="DG199" i="7"/>
  <c r="DK199" i="7"/>
  <c r="FW173" i="7"/>
  <c r="AQ161" i="7"/>
  <c r="AQ183" i="7"/>
  <c r="AU183" i="7"/>
  <c r="BH166" i="7"/>
  <c r="AQ188" i="7"/>
  <c r="EO176" i="7"/>
  <c r="ES176" i="7"/>
  <c r="DG181" i="7"/>
  <c r="DK181" i="7"/>
  <c r="CP156" i="7"/>
  <c r="CT156" i="7"/>
  <c r="BY158" i="7"/>
  <c r="CC158" i="7"/>
  <c r="EO175" i="7"/>
  <c r="ES175" i="7"/>
  <c r="BY175" i="7"/>
  <c r="CC175" i="7"/>
  <c r="CP154" i="7"/>
  <c r="CT154" i="7"/>
  <c r="BY153" i="7"/>
  <c r="CC153" i="7"/>
  <c r="FF175" i="7"/>
  <c r="FJ175" i="7"/>
  <c r="CP181" i="7"/>
  <c r="CT181" i="7"/>
  <c r="DX176" i="7"/>
  <c r="EB176" i="7"/>
  <c r="CP171" i="7"/>
  <c r="BH187" i="7"/>
  <c r="EO153" i="7"/>
  <c r="ES153" i="7"/>
  <c r="AQ156" i="7"/>
  <c r="AU156" i="7"/>
  <c r="AQ214" i="7"/>
  <c r="FW176" i="7"/>
  <c r="GA176" i="7"/>
  <c r="FF156" i="7"/>
  <c r="FJ156" i="7"/>
  <c r="BH174" i="7"/>
  <c r="BL174" i="7"/>
  <c r="AQ172" i="7"/>
  <c r="AU172" i="7"/>
  <c r="BY178" i="7"/>
  <c r="CC178" i="7"/>
  <c r="CP177" i="7"/>
  <c r="CT177" i="7"/>
  <c r="BH159" i="7"/>
  <c r="BL159" i="7"/>
  <c r="BH188" i="7"/>
  <c r="DG174" i="7"/>
  <c r="DK174" i="7"/>
  <c r="GN198" i="7"/>
  <c r="GR198" i="7"/>
  <c r="FF177" i="7"/>
  <c r="FJ177" i="7"/>
  <c r="CP196" i="7"/>
  <c r="CT196" i="7"/>
  <c r="BH186" i="7"/>
  <c r="DG202" i="7"/>
  <c r="DK202" i="7"/>
  <c r="FF176" i="7"/>
  <c r="FJ176" i="7"/>
  <c r="BY156" i="7"/>
  <c r="CC156" i="7"/>
  <c r="DG159" i="7"/>
  <c r="DK159" i="7"/>
  <c r="BY192" i="7"/>
  <c r="CP183" i="7"/>
  <c r="CT183" i="7"/>
  <c r="FF158" i="7"/>
  <c r="FJ158" i="7"/>
  <c r="BH161" i="7"/>
  <c r="GN178" i="7"/>
  <c r="GR178" i="7"/>
  <c r="BY190" i="7"/>
  <c r="AQ198" i="7"/>
  <c r="AU198" i="7"/>
  <c r="DG155" i="7"/>
  <c r="DK155" i="7"/>
  <c r="AQ163" i="7"/>
  <c r="AQ162" i="7"/>
  <c r="EO179" i="7"/>
  <c r="ES179" i="7"/>
  <c r="BH153" i="7"/>
  <c r="BL153" i="7"/>
  <c r="AQ154" i="7"/>
  <c r="AU154" i="7"/>
  <c r="FW154" i="7"/>
  <c r="GA154" i="7"/>
  <c r="GN161" i="7"/>
  <c r="GR161" i="7"/>
  <c r="FW174" i="7"/>
  <c r="GA174" i="7"/>
  <c r="GN180" i="7"/>
  <c r="GR180" i="7"/>
  <c r="GN155" i="7"/>
  <c r="GR155" i="7"/>
  <c r="BH168" i="7"/>
  <c r="AQ170" i="7"/>
  <c r="GN224" i="7"/>
  <c r="GR224" i="7"/>
  <c r="EO158" i="7"/>
  <c r="ES158" i="7"/>
  <c r="DG156" i="7"/>
  <c r="DK156" i="7"/>
  <c r="FW155" i="7"/>
  <c r="GA155" i="7"/>
  <c r="CP208" i="7"/>
  <c r="CT208" i="7"/>
  <c r="FW187" i="7"/>
  <c r="BY160" i="7"/>
  <c r="BH173" i="7"/>
  <c r="BL173" i="7"/>
  <c r="FF155" i="7"/>
  <c r="FJ155" i="7"/>
  <c r="FW157" i="7"/>
  <c r="GA157" i="7"/>
  <c r="FF172" i="7"/>
  <c r="DX159" i="7"/>
  <c r="EB159" i="7"/>
  <c r="CP158" i="7"/>
  <c r="CT158" i="7"/>
  <c r="FF173" i="7"/>
  <c r="FJ173" i="7"/>
  <c r="DX181" i="7"/>
  <c r="EB181" i="7"/>
  <c r="BY174" i="7"/>
  <c r="CC174" i="7"/>
  <c r="FF198" i="7"/>
  <c r="FJ198" i="7"/>
  <c r="FF154" i="7"/>
  <c r="FJ154" i="7"/>
  <c r="BH172" i="7"/>
  <c r="DX196" i="7"/>
  <c r="EB196" i="7"/>
  <c r="BY193" i="7"/>
  <c r="DG171" i="7"/>
  <c r="CP200" i="7"/>
  <c r="CT200" i="7"/>
  <c r="AQ167" i="7"/>
  <c r="DG160" i="7"/>
  <c r="DK160" i="7"/>
  <c r="DG158" i="7"/>
  <c r="DK158" i="7"/>
  <c r="DX153" i="7"/>
  <c r="EB153" i="7"/>
  <c r="BY164" i="7"/>
  <c r="AQ169" i="7"/>
  <c r="EO197" i="7"/>
  <c r="ES197" i="7"/>
  <c r="EO178" i="7"/>
  <c r="ES178" i="7"/>
  <c r="AQ158" i="7"/>
  <c r="AU158" i="7"/>
  <c r="DX174" i="7"/>
  <c r="EB174" i="7"/>
  <c r="EO220" i="7"/>
  <c r="GN163" i="7"/>
  <c r="GN177" i="7"/>
  <c r="GR177" i="7"/>
  <c r="FF220" i="7"/>
  <c r="C615" i="7"/>
  <c r="E615" i="7" s="1"/>
  <c r="C585" i="7"/>
  <c r="E585" i="7" s="1"/>
  <c r="D1706" i="9"/>
  <c r="C1682" i="9"/>
  <c r="D1695" i="9"/>
  <c r="C1671" i="9"/>
  <c r="C1699" i="9"/>
  <c r="D1723" i="9"/>
  <c r="D1705" i="9"/>
  <c r="C1681" i="9"/>
  <c r="D1704" i="9"/>
  <c r="C1680" i="9"/>
  <c r="D1727" i="9"/>
  <c r="C1703" i="9"/>
  <c r="D1707" i="9"/>
  <c r="C1683" i="9"/>
  <c r="D1696" i="9"/>
  <c r="C1672" i="9"/>
  <c r="D1726" i="9"/>
  <c r="C1702" i="9"/>
  <c r="D1714" i="9"/>
  <c r="C1690" i="9"/>
  <c r="D1691" i="9"/>
  <c r="C1667" i="9"/>
  <c r="D1709" i="9"/>
  <c r="C1685" i="9"/>
  <c r="D1713" i="9"/>
  <c r="C1689" i="9"/>
  <c r="D1692" i="9"/>
  <c r="C1668" i="9"/>
  <c r="D2000" i="9"/>
  <c r="C1976" i="9"/>
  <c r="D1710" i="9"/>
  <c r="C1686" i="9"/>
  <c r="D1842" i="9"/>
  <c r="C1818" i="9"/>
  <c r="D1759" i="9"/>
  <c r="C1735" i="9"/>
  <c r="D1724" i="9"/>
  <c r="C1700" i="9"/>
  <c r="D1708" i="9"/>
  <c r="C1684" i="9"/>
  <c r="D1717" i="9"/>
  <c r="C1693" i="9"/>
  <c r="D1694" i="9"/>
  <c r="C1670" i="9"/>
  <c r="D1721" i="9"/>
  <c r="C1697" i="9"/>
  <c r="D1725" i="9"/>
  <c r="C1701" i="9"/>
  <c r="GJ202" i="7"/>
  <c r="BU235" i="7"/>
  <c r="DT193" i="7"/>
  <c r="DX193" i="7" s="1"/>
  <c r="V215" i="7"/>
  <c r="DC244" i="7"/>
  <c r="BD211" i="7"/>
  <c r="BD224" i="7"/>
  <c r="GJ248" i="7"/>
  <c r="BU177" i="7"/>
  <c r="BD192" i="7"/>
  <c r="CL192" i="7"/>
  <c r="CP192" i="7" s="1"/>
  <c r="FS198" i="7"/>
  <c r="V196" i="7"/>
  <c r="DT188" i="7"/>
  <c r="DX188" i="7" s="1"/>
  <c r="BD178" i="7"/>
  <c r="AM184" i="7"/>
  <c r="FS199" i="7"/>
  <c r="GJ201" i="7"/>
  <c r="GJ197" i="7"/>
  <c r="BU186" i="7"/>
  <c r="CL189" i="7"/>
  <c r="CP189" i="7" s="1"/>
  <c r="CL178" i="7"/>
  <c r="FB180" i="7"/>
  <c r="DC223" i="7"/>
  <c r="AM178" i="7"/>
  <c r="Z174" i="7"/>
  <c r="BD185" i="7"/>
  <c r="GJ188" i="7"/>
  <c r="GN188" i="7" s="1"/>
  <c r="BD219" i="7"/>
  <c r="V198" i="7"/>
  <c r="AD198" i="7" s="1"/>
  <c r="BU217" i="7"/>
  <c r="FS181" i="7"/>
  <c r="V180" i="7"/>
  <c r="AD180" i="7" s="1"/>
  <c r="GJ196" i="7"/>
  <c r="FB179" i="7"/>
  <c r="GJ187" i="7"/>
  <c r="GN187" i="7" s="1"/>
  <c r="BU199" i="7"/>
  <c r="FB199" i="7"/>
  <c r="FS177" i="7"/>
  <c r="BD189" i="7"/>
  <c r="DT191" i="7"/>
  <c r="DX191" i="7" s="1"/>
  <c r="CL201" i="7"/>
  <c r="FB182" i="7"/>
  <c r="FS188" i="7"/>
  <c r="AM185" i="7"/>
  <c r="Z156" i="7"/>
  <c r="FS186" i="7"/>
  <c r="V184" i="7"/>
  <c r="V213" i="7"/>
  <c r="CL195" i="7"/>
  <c r="GJ214" i="7"/>
  <c r="GN214" i="7" s="1"/>
  <c r="DC195" i="7"/>
  <c r="FS195" i="7"/>
  <c r="FW195" i="7" s="1"/>
  <c r="CL207" i="7"/>
  <c r="DT198" i="7"/>
  <c r="FB187" i="7"/>
  <c r="FF187" i="7" s="1"/>
  <c r="V186" i="7"/>
  <c r="V185" i="7"/>
  <c r="FS200" i="7"/>
  <c r="BU184" i="7"/>
  <c r="DT204" i="7"/>
  <c r="BD179" i="7"/>
  <c r="BU197" i="7"/>
  <c r="V179" i="7"/>
  <c r="AD179" i="7" s="1"/>
  <c r="CL182" i="7"/>
  <c r="AM177" i="7"/>
  <c r="GJ222" i="7"/>
  <c r="EK244" i="7"/>
  <c r="Z161" i="7"/>
  <c r="EK193" i="7"/>
  <c r="EO193" i="7" s="1"/>
  <c r="AM187" i="7"/>
  <c r="FB236" i="7"/>
  <c r="FF236" i="7" s="1"/>
  <c r="FS211" i="7"/>
  <c r="Z155" i="7"/>
  <c r="CL209" i="7"/>
  <c r="CP209" i="7" s="1"/>
  <c r="FS184" i="7"/>
  <c r="FW184" i="7" s="1"/>
  <c r="EK194" i="7"/>
  <c r="EO194" i="7" s="1"/>
  <c r="CL212" i="7"/>
  <c r="CP212" i="7" s="1"/>
  <c r="EK199" i="7"/>
  <c r="BU183" i="7"/>
  <c r="BD232" i="7"/>
  <c r="DT197" i="7"/>
  <c r="BU216" i="7"/>
  <c r="V224" i="7"/>
  <c r="AD224" i="7" s="1"/>
  <c r="BD197" i="7"/>
  <c r="Z200" i="7"/>
  <c r="Z162" i="7"/>
  <c r="AM194" i="7"/>
  <c r="GJ195" i="7"/>
  <c r="GN195" i="7" s="1"/>
  <c r="CL186" i="7"/>
  <c r="CP186" i="7" s="1"/>
  <c r="BU182" i="7"/>
  <c r="Z158" i="7"/>
  <c r="DT200" i="7"/>
  <c r="Z160" i="7"/>
  <c r="BU203" i="7"/>
  <c r="FB178" i="7"/>
  <c r="GJ192" i="7"/>
  <c r="GN192" i="7" s="1"/>
  <c r="GJ191" i="7"/>
  <c r="GN191" i="7" s="1"/>
  <c r="Z189" i="7"/>
  <c r="V182" i="7"/>
  <c r="AD182" i="7" s="1"/>
  <c r="FS179" i="7"/>
  <c r="BD196" i="7"/>
  <c r="DC216" i="7"/>
  <c r="DG216" i="7" s="1"/>
  <c r="DT185" i="7"/>
  <c r="DX185" i="7" s="1"/>
  <c r="DC268" i="7"/>
  <c r="DT182" i="7"/>
  <c r="DC217" i="7"/>
  <c r="DG217" i="7" s="1"/>
  <c r="BU188" i="7"/>
  <c r="EK198" i="7"/>
  <c r="EK203" i="7"/>
  <c r="DC201" i="7"/>
  <c r="V240" i="7"/>
  <c r="BD181" i="7"/>
  <c r="EK210" i="7"/>
  <c r="EO210" i="7" s="1"/>
  <c r="CL203" i="7"/>
  <c r="GJ189" i="7"/>
  <c r="GN189" i="7" s="1"/>
  <c r="CL224" i="7"/>
  <c r="CL198" i="7"/>
  <c r="FB205" i="7"/>
  <c r="CL193" i="7"/>
  <c r="CP193" i="7" s="1"/>
  <c r="DC211" i="7"/>
  <c r="DG211" i="7" s="1"/>
  <c r="DT179" i="7"/>
  <c r="BD180" i="7"/>
  <c r="V217" i="7"/>
  <c r="AM180" i="7"/>
  <c r="AM199" i="7"/>
  <c r="Z187" i="7"/>
  <c r="FS182" i="7"/>
  <c r="FW182" i="7" s="1"/>
  <c r="FS244" i="7"/>
  <c r="FW244" i="7" s="1"/>
  <c r="FS194" i="7"/>
  <c r="FW194" i="7" s="1"/>
  <c r="BU198" i="7"/>
  <c r="Z178" i="7"/>
  <c r="FS197" i="7"/>
  <c r="Z170" i="7"/>
  <c r="AM205" i="7"/>
  <c r="FB197" i="7"/>
  <c r="FB218" i="7"/>
  <c r="FF218" i="7" s="1"/>
  <c r="BU189" i="7"/>
  <c r="DC209" i="7"/>
  <c r="DG209" i="7" s="1"/>
  <c r="CL218" i="7"/>
  <c r="CP218" i="7" s="1"/>
  <c r="BD198" i="7"/>
  <c r="DC189" i="7"/>
  <c r="DG189" i="7" s="1"/>
  <c r="CL215" i="7"/>
  <c r="CP215" i="7" s="1"/>
  <c r="DT220" i="7"/>
  <c r="BU200" i="7"/>
  <c r="EK181" i="7"/>
  <c r="Z183" i="7"/>
  <c r="CL199" i="7"/>
  <c r="EK202" i="7"/>
  <c r="FS214" i="7"/>
  <c r="FW214" i="7" s="1"/>
  <c r="GJ206" i="7"/>
  <c r="GN206" i="7" s="1"/>
  <c r="BD183" i="7"/>
  <c r="FB183" i="7"/>
  <c r="FF183" i="7" s="1"/>
  <c r="DT189" i="7"/>
  <c r="DX189" i="7" s="1"/>
  <c r="Z191" i="7"/>
  <c r="AM222" i="7"/>
  <c r="BU209" i="7"/>
  <c r="BD210" i="7"/>
  <c r="AM193" i="7"/>
  <c r="FB261" i="7"/>
  <c r="FF261" i="7" s="1"/>
  <c r="DC183" i="7"/>
  <c r="V211" i="7"/>
  <c r="EK200" i="7"/>
  <c r="Z166" i="7"/>
  <c r="AM224" i="7"/>
  <c r="DC239" i="7"/>
  <c r="DG239" i="7" s="1"/>
  <c r="BU191" i="7"/>
  <c r="DC226" i="7"/>
  <c r="BU220" i="7"/>
  <c r="DC179" i="7"/>
  <c r="BD215" i="7"/>
  <c r="GJ199" i="7"/>
  <c r="BD182" i="7"/>
  <c r="DT177" i="7"/>
  <c r="GJ179" i="7"/>
  <c r="DT219" i="7"/>
  <c r="BD177" i="7"/>
  <c r="EK184" i="7"/>
  <c r="EO184" i="7" s="1"/>
  <c r="CL205" i="7"/>
  <c r="Z199" i="7"/>
  <c r="DC212" i="7"/>
  <c r="DG212" i="7" s="1"/>
  <c r="V223" i="7"/>
  <c r="AD223" i="7" s="1"/>
  <c r="BD194" i="7"/>
  <c r="FB217" i="7"/>
  <c r="FF217" i="7" s="1"/>
  <c r="BU180" i="7"/>
  <c r="EK182" i="7"/>
  <c r="CL232" i="7"/>
  <c r="BD193" i="7"/>
  <c r="FS178" i="7"/>
  <c r="DT242" i="7"/>
  <c r="DX242" i="7" s="1"/>
  <c r="FB190" i="7"/>
  <c r="FF190" i="7" s="1"/>
  <c r="DC180" i="7"/>
  <c r="FB201" i="7"/>
  <c r="EK195" i="7"/>
  <c r="EO195" i="7" s="1"/>
  <c r="BU218" i="7"/>
  <c r="CL187" i="7"/>
  <c r="CP187" i="7" s="1"/>
  <c r="AM196" i="7"/>
  <c r="EK207" i="7"/>
  <c r="DT217" i="7"/>
  <c r="DX217" i="7" s="1"/>
  <c r="EK221" i="7"/>
  <c r="GJ205" i="7"/>
  <c r="DT183" i="7"/>
  <c r="GJ210" i="7"/>
  <c r="GN210" i="7" s="1"/>
  <c r="CL180" i="7"/>
  <c r="EK177" i="7"/>
  <c r="GJ184" i="7"/>
  <c r="GN184" i="7" s="1"/>
  <c r="FB191" i="7"/>
  <c r="FF191" i="7" s="1"/>
  <c r="V202" i="7"/>
  <c r="AD202" i="7" s="1"/>
  <c r="AM186" i="7"/>
  <c r="DT190" i="7"/>
  <c r="DX190" i="7" s="1"/>
  <c r="V194" i="7"/>
  <c r="V190" i="7"/>
  <c r="V177" i="7"/>
  <c r="AD177" i="7" s="1"/>
  <c r="GJ241" i="7"/>
  <c r="GN241" i="7" s="1"/>
  <c r="BU202" i="7"/>
  <c r="AM216" i="7"/>
  <c r="Z216" i="7"/>
  <c r="FB222" i="7"/>
  <c r="V207" i="7"/>
  <c r="V212" i="7"/>
  <c r="DT187" i="7"/>
  <c r="DX187" i="7" s="1"/>
  <c r="DC200" i="7"/>
  <c r="AM197" i="7"/>
  <c r="EK214" i="7"/>
  <c r="EO214" i="7" s="1"/>
  <c r="DC214" i="7"/>
  <c r="DG214" i="7" s="1"/>
  <c r="DC186" i="7"/>
  <c r="DG186" i="7" s="1"/>
  <c r="AM238" i="7"/>
  <c r="EK191" i="7"/>
  <c r="EO191" i="7" s="1"/>
  <c r="EK192" i="7"/>
  <c r="EO192" i="7" s="1"/>
  <c r="BD235" i="7"/>
  <c r="FB219" i="7"/>
  <c r="FF219" i="7" s="1"/>
  <c r="AM191" i="7"/>
  <c r="BU229" i="7"/>
  <c r="V221" i="7"/>
  <c r="GJ185" i="7"/>
  <c r="EK180" i="7"/>
  <c r="FB200" i="7"/>
  <c r="EK189" i="7"/>
  <c r="EO189" i="7" s="1"/>
  <c r="DC182" i="7"/>
  <c r="FS180" i="7"/>
  <c r="FS185" i="7"/>
  <c r="DT223" i="7"/>
  <c r="BD212" i="7"/>
  <c r="FS207" i="7"/>
  <c r="FW207" i="7" s="1"/>
  <c r="DT216" i="7"/>
  <c r="DX216" i="7" s="1"/>
  <c r="V220" i="7"/>
  <c r="DT186" i="7"/>
  <c r="DX186" i="7" s="1"/>
  <c r="BD190" i="7"/>
  <c r="EK211" i="7"/>
  <c r="EO211" i="7" s="1"/>
  <c r="Z188" i="7"/>
  <c r="FB208" i="7"/>
  <c r="FF208" i="7" s="1"/>
  <c r="FB185" i="7"/>
  <c r="FF185" i="7" s="1"/>
  <c r="AM207" i="7"/>
  <c r="Z193" i="7"/>
  <c r="AM219" i="7"/>
  <c r="FB192" i="7"/>
  <c r="FF192" i="7" s="1"/>
  <c r="FS191" i="7"/>
  <c r="FW191" i="7" s="1"/>
  <c r="DC184" i="7"/>
  <c r="EK185" i="7"/>
  <c r="EO185" i="7" s="1"/>
  <c r="CL214" i="7"/>
  <c r="CP214" i="7" s="1"/>
  <c r="CL220" i="7"/>
  <c r="GJ207" i="7"/>
  <c r="GN207" i="7" s="1"/>
  <c r="AM212" i="7"/>
  <c r="V219" i="7"/>
  <c r="BU259" i="7"/>
  <c r="DC205" i="7"/>
  <c r="DC221" i="7"/>
  <c r="GJ218" i="7"/>
  <c r="GN218" i="7" s="1"/>
  <c r="DC198" i="7"/>
  <c r="DT205" i="7"/>
  <c r="FS193" i="7"/>
  <c r="FW193" i="7" s="1"/>
  <c r="Z197" i="7"/>
  <c r="BU214" i="7"/>
  <c r="AM213" i="7"/>
  <c r="Z153" i="7"/>
  <c r="FS213" i="7"/>
  <c r="FW213" i="7" s="1"/>
  <c r="DC218" i="7"/>
  <c r="DG218" i="7" s="1"/>
  <c r="FB186" i="7"/>
  <c r="FF186" i="7" s="1"/>
  <c r="EK236" i="7"/>
  <c r="EO236" i="7" s="1"/>
  <c r="BD199" i="7"/>
  <c r="GJ204" i="7"/>
  <c r="BU219" i="7"/>
  <c r="CL197" i="7"/>
  <c r="V181" i="7"/>
  <c r="AD181" i="7" s="1"/>
  <c r="Z157" i="7"/>
  <c r="AM227" i="7"/>
  <c r="DT202" i="7"/>
  <c r="Z195" i="7"/>
  <c r="AM182" i="7"/>
  <c r="FS192" i="7"/>
  <c r="FW192" i="7" s="1"/>
  <c r="E191" i="7" l="1"/>
  <c r="C215" i="7"/>
  <c r="E192" i="7"/>
  <c r="C216" i="7"/>
  <c r="E184" i="7"/>
  <c r="C208" i="7"/>
  <c r="E186" i="7"/>
  <c r="C210" i="7"/>
  <c r="E574" i="7"/>
  <c r="C598" i="7"/>
  <c r="E197" i="7"/>
  <c r="C221" i="7"/>
  <c r="E193" i="7"/>
  <c r="C217" i="7"/>
  <c r="E200" i="7"/>
  <c r="C224" i="7"/>
  <c r="E182" i="7"/>
  <c r="C206" i="7"/>
  <c r="E199" i="7"/>
  <c r="C223" i="7"/>
  <c r="E188" i="7"/>
  <c r="C212" i="7"/>
  <c r="E185" i="7"/>
  <c r="C209" i="7"/>
  <c r="E181" i="7"/>
  <c r="C205" i="7"/>
  <c r="E178" i="7"/>
  <c r="C202" i="7"/>
  <c r="E180" i="7"/>
  <c r="C204" i="7"/>
  <c r="E198" i="7"/>
  <c r="C222" i="7"/>
  <c r="E578" i="7"/>
  <c r="C602" i="7"/>
  <c r="E189" i="7"/>
  <c r="C213" i="7"/>
  <c r="E196" i="7"/>
  <c r="C220" i="7"/>
  <c r="E179" i="7"/>
  <c r="C203" i="7"/>
  <c r="E187" i="7"/>
  <c r="C211" i="7"/>
  <c r="E195" i="7"/>
  <c r="C219" i="7"/>
  <c r="DX220" i="7"/>
  <c r="EB220" i="7"/>
  <c r="AQ219" i="7"/>
  <c r="AQ193" i="7"/>
  <c r="EO199" i="7"/>
  <c r="ES199" i="7"/>
  <c r="FF200" i="7"/>
  <c r="FJ200" i="7"/>
  <c r="DX200" i="7"/>
  <c r="EB200" i="7"/>
  <c r="EO180" i="7"/>
  <c r="ES180" i="7"/>
  <c r="GN199" i="7"/>
  <c r="GR199" i="7"/>
  <c r="FW198" i="7"/>
  <c r="GA198" i="7"/>
  <c r="FF222" i="7"/>
  <c r="FJ222" i="7"/>
  <c r="BY189" i="7"/>
  <c r="BY259" i="7"/>
  <c r="BY220" i="7"/>
  <c r="CC220" i="7"/>
  <c r="FW211" i="7"/>
  <c r="BY177" i="7"/>
  <c r="CC177" i="7"/>
  <c r="BH199" i="7"/>
  <c r="BL199" i="7"/>
  <c r="BH190" i="7"/>
  <c r="AQ191" i="7"/>
  <c r="AQ216" i="7"/>
  <c r="EO221" i="7"/>
  <c r="ES221" i="7"/>
  <c r="DG226" i="7"/>
  <c r="DK226" i="7"/>
  <c r="BH183" i="7"/>
  <c r="BL183" i="7"/>
  <c r="FF197" i="7"/>
  <c r="FJ197" i="7"/>
  <c r="AQ194" i="7"/>
  <c r="BH189" i="7"/>
  <c r="DG223" i="7"/>
  <c r="DK223" i="7"/>
  <c r="GN248" i="7"/>
  <c r="GR248" i="7"/>
  <c r="AQ197" i="7"/>
  <c r="AU197" i="7"/>
  <c r="DG198" i="7"/>
  <c r="DK198" i="7"/>
  <c r="CP180" i="7"/>
  <c r="CT180" i="7"/>
  <c r="CP197" i="7"/>
  <c r="CT197" i="7"/>
  <c r="BH215" i="7"/>
  <c r="BY202" i="7"/>
  <c r="CC202" i="7"/>
  <c r="AQ205" i="7"/>
  <c r="AU205" i="7"/>
  <c r="AQ187" i="7"/>
  <c r="DX198" i="7"/>
  <c r="EB198" i="7"/>
  <c r="FW177" i="7"/>
  <c r="GA177" i="7"/>
  <c r="FF180" i="7"/>
  <c r="FJ180" i="7"/>
  <c r="BH224" i="7"/>
  <c r="BL224" i="7"/>
  <c r="FW180" i="7"/>
  <c r="GA180" i="7"/>
  <c r="CP232" i="7"/>
  <c r="CT232" i="7"/>
  <c r="BY180" i="7"/>
  <c r="CC180" i="7"/>
  <c r="AQ184" i="7"/>
  <c r="GN179" i="7"/>
  <c r="GR179" i="7"/>
  <c r="BY197" i="7"/>
  <c r="CC197" i="7"/>
  <c r="EO203" i="7"/>
  <c r="ES203" i="7"/>
  <c r="BH198" i="7"/>
  <c r="BL198" i="7"/>
  <c r="FW200" i="7"/>
  <c r="GA200" i="7"/>
  <c r="GN205" i="7"/>
  <c r="GR205" i="7"/>
  <c r="BH194" i="7"/>
  <c r="BY191" i="7"/>
  <c r="FF205" i="7"/>
  <c r="FJ205" i="7"/>
  <c r="BH235" i="7"/>
  <c r="EO207" i="7"/>
  <c r="ES207" i="7"/>
  <c r="CP198" i="7"/>
  <c r="CT198" i="7"/>
  <c r="BH196" i="7"/>
  <c r="CP207" i="7"/>
  <c r="CT207" i="7"/>
  <c r="FF199" i="7"/>
  <c r="FJ199" i="7"/>
  <c r="CP178" i="7"/>
  <c r="CT178" i="7"/>
  <c r="BH211" i="7"/>
  <c r="AQ196" i="7"/>
  <c r="AU196" i="7"/>
  <c r="AQ224" i="7"/>
  <c r="AU224" i="7"/>
  <c r="EO202" i="7"/>
  <c r="ES202" i="7"/>
  <c r="FW197" i="7"/>
  <c r="CP224" i="7"/>
  <c r="CT224" i="7"/>
  <c r="FW179" i="7"/>
  <c r="GA179" i="7"/>
  <c r="BH197" i="7"/>
  <c r="BL197" i="7"/>
  <c r="BY199" i="7"/>
  <c r="CC199" i="7"/>
  <c r="DG244" i="7"/>
  <c r="DK244" i="7"/>
  <c r="DG180" i="7"/>
  <c r="DK180" i="7"/>
  <c r="BY183" i="7"/>
  <c r="CC183" i="7"/>
  <c r="FW186" i="7"/>
  <c r="GA186" i="7"/>
  <c r="AQ227" i="7"/>
  <c r="AU227" i="7"/>
  <c r="BH210" i="7"/>
  <c r="AQ207" i="7"/>
  <c r="AU207" i="7"/>
  <c r="BH182" i="7"/>
  <c r="BL182" i="7"/>
  <c r="EO198" i="7"/>
  <c r="ES198" i="7"/>
  <c r="AQ185" i="7"/>
  <c r="BH193" i="7"/>
  <c r="BY219" i="7"/>
  <c r="DG179" i="7"/>
  <c r="DK179" i="7"/>
  <c r="DX179" i="7"/>
  <c r="EB179" i="7"/>
  <c r="CP201" i="7"/>
  <c r="CT201" i="7"/>
  <c r="AQ212" i="7"/>
  <c r="CP220" i="7"/>
  <c r="CT220" i="7"/>
  <c r="CP199" i="7"/>
  <c r="CT199" i="7"/>
  <c r="EO244" i="7"/>
  <c r="DG195" i="7"/>
  <c r="BY186" i="7"/>
  <c r="DX219" i="7"/>
  <c r="DX202" i="7"/>
  <c r="EB202" i="7"/>
  <c r="BH178" i="7"/>
  <c r="BL178" i="7"/>
  <c r="DX205" i="7"/>
  <c r="EB205" i="7"/>
  <c r="DG200" i="7"/>
  <c r="DK200" i="7"/>
  <c r="DX177" i="7"/>
  <c r="EB177" i="7"/>
  <c r="AQ199" i="7"/>
  <c r="AU199" i="7"/>
  <c r="BH179" i="7"/>
  <c r="BL179" i="7"/>
  <c r="FW178" i="7"/>
  <c r="GA178" i="7"/>
  <c r="FW188" i="7"/>
  <c r="DG221" i="7"/>
  <c r="DK221" i="7"/>
  <c r="BH180" i="7"/>
  <c r="BL180" i="7"/>
  <c r="FW181" i="7"/>
  <c r="GA181" i="7"/>
  <c r="DG182" i="7"/>
  <c r="DK182" i="7"/>
  <c r="BY203" i="7"/>
  <c r="CC203" i="7"/>
  <c r="BY209" i="7"/>
  <c r="DX204" i="7"/>
  <c r="EB204" i="7"/>
  <c r="BY188" i="7"/>
  <c r="BY182" i="7"/>
  <c r="CC182" i="7"/>
  <c r="FF182" i="7"/>
  <c r="FJ182" i="7"/>
  <c r="EO182" i="7"/>
  <c r="ES182" i="7"/>
  <c r="BY229" i="7"/>
  <c r="CC229" i="7"/>
  <c r="AQ178" i="7"/>
  <c r="AU178" i="7"/>
  <c r="BH212" i="7"/>
  <c r="BY218" i="7"/>
  <c r="CP205" i="7"/>
  <c r="CT205" i="7"/>
  <c r="EO200" i="7"/>
  <c r="ES200" i="7"/>
  <c r="BY198" i="7"/>
  <c r="CC198" i="7"/>
  <c r="CP203" i="7"/>
  <c r="CT203" i="7"/>
  <c r="BY216" i="7"/>
  <c r="GN222" i="7"/>
  <c r="GR222" i="7"/>
  <c r="FF179" i="7"/>
  <c r="FJ179" i="7"/>
  <c r="GN197" i="7"/>
  <c r="AQ213" i="7"/>
  <c r="DG184" i="7"/>
  <c r="DK184" i="7"/>
  <c r="DX223" i="7"/>
  <c r="EB223" i="7"/>
  <c r="EO181" i="7"/>
  <c r="ES181" i="7"/>
  <c r="DX197" i="7"/>
  <c r="EB197" i="7"/>
  <c r="AQ177" i="7"/>
  <c r="AU177" i="7"/>
  <c r="CP195" i="7"/>
  <c r="GN196" i="7"/>
  <c r="GN201" i="7"/>
  <c r="GR201" i="7"/>
  <c r="BY235" i="7"/>
  <c r="FF178" i="7"/>
  <c r="FJ178" i="7"/>
  <c r="DG201" i="7"/>
  <c r="DK201" i="7"/>
  <c r="BY217" i="7"/>
  <c r="EO177" i="7"/>
  <c r="ES177" i="7"/>
  <c r="AQ180" i="7"/>
  <c r="AU180" i="7"/>
  <c r="BH219" i="7"/>
  <c r="AQ222" i="7"/>
  <c r="AU222" i="7"/>
  <c r="BY184" i="7"/>
  <c r="GN185" i="7"/>
  <c r="BH185" i="7"/>
  <c r="DG205" i="7"/>
  <c r="DK205" i="7"/>
  <c r="DX183" i="7"/>
  <c r="EB183" i="7"/>
  <c r="DX182" i="7"/>
  <c r="EB182" i="7"/>
  <c r="BH192" i="7"/>
  <c r="GN204" i="7"/>
  <c r="GR204" i="7"/>
  <c r="DG268" i="7"/>
  <c r="DK268" i="7"/>
  <c r="AQ238" i="7"/>
  <c r="AQ182" i="7"/>
  <c r="AU182" i="7"/>
  <c r="BY214" i="7"/>
  <c r="FW185" i="7"/>
  <c r="GA185" i="7"/>
  <c r="AQ186" i="7"/>
  <c r="FF201" i="7"/>
  <c r="FJ201" i="7"/>
  <c r="BH177" i="7"/>
  <c r="BL177" i="7"/>
  <c r="DG183" i="7"/>
  <c r="DK183" i="7"/>
  <c r="BY200" i="7"/>
  <c r="CC200" i="7"/>
  <c r="BH181" i="7"/>
  <c r="BL181" i="7"/>
  <c r="BH232" i="7"/>
  <c r="CP182" i="7"/>
  <c r="CT182" i="7"/>
  <c r="FW199" i="7"/>
  <c r="GA199" i="7"/>
  <c r="GN202" i="7"/>
  <c r="GR202" i="7"/>
  <c r="C639" i="7"/>
  <c r="E639" i="7" s="1"/>
  <c r="C609" i="7"/>
  <c r="E609" i="7" s="1"/>
  <c r="D1747" i="9"/>
  <c r="C1723" i="9"/>
  <c r="C1704" i="9"/>
  <c r="D1728" i="9"/>
  <c r="D1719" i="9"/>
  <c r="C1695" i="9"/>
  <c r="D1729" i="9"/>
  <c r="C1705" i="9"/>
  <c r="D1730" i="9"/>
  <c r="C1706" i="9"/>
  <c r="D1749" i="9"/>
  <c r="C1725" i="9"/>
  <c r="D1737" i="9"/>
  <c r="C1713" i="9"/>
  <c r="D1748" i="9"/>
  <c r="C1724" i="9"/>
  <c r="D1733" i="9"/>
  <c r="C1709" i="9"/>
  <c r="D1783" i="9"/>
  <c r="C1759" i="9"/>
  <c r="D1715" i="9"/>
  <c r="C1691" i="9"/>
  <c r="D1745" i="9"/>
  <c r="C1721" i="9"/>
  <c r="D1866" i="9"/>
  <c r="C1842" i="9"/>
  <c r="D1738" i="9"/>
  <c r="C1714" i="9"/>
  <c r="D1718" i="9"/>
  <c r="C1694" i="9"/>
  <c r="D1734" i="9"/>
  <c r="C1710" i="9"/>
  <c r="D1750" i="9"/>
  <c r="C1726" i="9"/>
  <c r="D1741" i="9"/>
  <c r="C1717" i="9"/>
  <c r="D1720" i="9"/>
  <c r="C1696" i="9"/>
  <c r="D1732" i="9"/>
  <c r="C1708" i="9"/>
  <c r="D2024" i="9"/>
  <c r="C2000" i="9"/>
  <c r="D1731" i="9"/>
  <c r="C1707" i="9"/>
  <c r="D1716" i="9"/>
  <c r="C1692" i="9"/>
  <c r="D1751" i="9"/>
  <c r="C1727" i="9"/>
  <c r="FB244" i="7"/>
  <c r="V239" i="7"/>
  <c r="DT208" i="7"/>
  <c r="DX208" i="7" s="1"/>
  <c r="BU201" i="7"/>
  <c r="GJ272" i="7"/>
  <c r="BD248" i="7"/>
  <c r="CL216" i="7"/>
  <c r="CP216" i="7" s="1"/>
  <c r="BD216" i="7"/>
  <c r="FS222" i="7"/>
  <c r="Z196" i="7"/>
  <c r="BD202" i="7"/>
  <c r="DT212" i="7"/>
  <c r="DX212" i="7" s="1"/>
  <c r="FS223" i="7"/>
  <c r="AM208" i="7"/>
  <c r="FB268" i="7"/>
  <c r="GJ225" i="7"/>
  <c r="GJ221" i="7"/>
  <c r="GJ226" i="7"/>
  <c r="AM202" i="7"/>
  <c r="DC247" i="7"/>
  <c r="BD209" i="7"/>
  <c r="Z198" i="7"/>
  <c r="BD243" i="7"/>
  <c r="FB204" i="7"/>
  <c r="CL213" i="7"/>
  <c r="CP213" i="7" s="1"/>
  <c r="GJ212" i="7"/>
  <c r="GN212" i="7" s="1"/>
  <c r="FS205" i="7"/>
  <c r="CL202" i="7"/>
  <c r="V222" i="7"/>
  <c r="AD222" i="7" s="1"/>
  <c r="BU241" i="7"/>
  <c r="BU210" i="7"/>
  <c r="GJ211" i="7"/>
  <c r="GN211" i="7" s="1"/>
  <c r="FB203" i="7"/>
  <c r="BD213" i="7"/>
  <c r="FS201" i="7"/>
  <c r="FB223" i="7"/>
  <c r="GJ220" i="7"/>
  <c r="GN220" i="7" s="1"/>
  <c r="AM209" i="7"/>
  <c r="FS212" i="7"/>
  <c r="CL225" i="7"/>
  <c r="V204" i="7"/>
  <c r="AD204" i="7" s="1"/>
  <c r="DT215" i="7"/>
  <c r="DX215" i="7" s="1"/>
  <c r="FB206" i="7"/>
  <c r="BU223" i="7"/>
  <c r="Z180" i="7"/>
  <c r="DT224" i="7"/>
  <c r="BU206" i="7"/>
  <c r="FS235" i="7"/>
  <c r="FW235" i="7" s="1"/>
  <c r="BU221" i="7"/>
  <c r="BD221" i="7"/>
  <c r="EK217" i="7"/>
  <c r="EO217" i="7" s="1"/>
  <c r="BU208" i="7"/>
  <c r="EK268" i="7"/>
  <c r="V206" i="7"/>
  <c r="AD206" i="7" s="1"/>
  <c r="GJ246" i="7"/>
  <c r="GJ219" i="7"/>
  <c r="GN219" i="7" s="1"/>
  <c r="CL206" i="7"/>
  <c r="FS224" i="7"/>
  <c r="GJ216" i="7"/>
  <c r="GN216" i="7" s="1"/>
  <c r="DT232" i="7"/>
  <c r="DX232" i="7" s="1"/>
  <c r="Z184" i="7"/>
  <c r="FB202" i="7"/>
  <c r="BD256" i="7"/>
  <c r="CL219" i="7"/>
  <c r="BU227" i="7"/>
  <c r="FB260" i="7"/>
  <c r="FF260" i="7" s="1"/>
  <c r="CL231" i="7"/>
  <c r="Z185" i="7"/>
  <c r="AM218" i="7"/>
  <c r="BD203" i="7"/>
  <c r="V208" i="7"/>
  <c r="DT222" i="7"/>
  <c r="CL210" i="7"/>
  <c r="CP210" i="7" s="1"/>
  <c r="FS219" i="7"/>
  <c r="FW219" i="7" s="1"/>
  <c r="CL233" i="7"/>
  <c r="CP233" i="7" s="1"/>
  <c r="Z186" i="7"/>
  <c r="V248" i="7"/>
  <c r="AD248" i="7" s="1"/>
  <c r="EK218" i="7"/>
  <c r="EO218" i="7" s="1"/>
  <c r="V237" i="7"/>
  <c r="DT221" i="7"/>
  <c r="V210" i="7"/>
  <c r="DC219" i="7"/>
  <c r="Z224" i="7"/>
  <c r="Z213" i="7"/>
  <c r="GJ215" i="7"/>
  <c r="GN215" i="7" s="1"/>
  <c r="BU207" i="7"/>
  <c r="V209" i="7"/>
  <c r="Z179" i="7"/>
  <c r="FB211" i="7"/>
  <c r="FF211" i="7" s="1"/>
  <c r="FS210" i="7"/>
  <c r="Z182" i="7"/>
  <c r="CL236" i="7"/>
  <c r="CP236" i="7" s="1"/>
  <c r="BU240" i="7"/>
  <c r="AM201" i="7"/>
  <c r="FS208" i="7"/>
  <c r="FW208" i="7" s="1"/>
  <c r="EK223" i="7"/>
  <c r="AM211" i="7"/>
  <c r="V203" i="7"/>
  <c r="AD203" i="7" s="1"/>
  <c r="DT228" i="7"/>
  <c r="GJ238" i="7"/>
  <c r="GN238" i="7" s="1"/>
  <c r="GJ230" i="7"/>
  <c r="GN230" i="7" s="1"/>
  <c r="DT203" i="7"/>
  <c r="Z215" i="7"/>
  <c r="FS215" i="7"/>
  <c r="FW215" i="7" s="1"/>
  <c r="DC240" i="7"/>
  <c r="DG240" i="7" s="1"/>
  <c r="GJ231" i="7"/>
  <c r="GN231" i="7" s="1"/>
  <c r="V214" i="7"/>
  <c r="BU212" i="7"/>
  <c r="EK235" i="7"/>
  <c r="EO235" i="7" s="1"/>
  <c r="DT229" i="7"/>
  <c r="DC210" i="7"/>
  <c r="DG210" i="7" s="1"/>
  <c r="FB246" i="7"/>
  <c r="V226" i="7"/>
  <c r="AD226" i="7" s="1"/>
  <c r="DC263" i="7"/>
  <c r="DG263" i="7" s="1"/>
  <c r="Z219" i="7"/>
  <c r="AM240" i="7"/>
  <c r="FB209" i="7"/>
  <c r="FF209" i="7" s="1"/>
  <c r="BD259" i="7"/>
  <c r="Z194" i="7"/>
  <c r="GJ208" i="7"/>
  <c r="GN208" i="7" s="1"/>
  <c r="V247" i="7"/>
  <c r="AD247" i="7" s="1"/>
  <c r="BD239" i="7"/>
  <c r="FS238" i="7"/>
  <c r="FW238" i="7" s="1"/>
  <c r="BD204" i="7"/>
  <c r="CL248" i="7"/>
  <c r="V264" i="7"/>
  <c r="BU243" i="7"/>
  <c r="FS237" i="7"/>
  <c r="FW237" i="7" s="1"/>
  <c r="DC245" i="7"/>
  <c r="FS204" i="7"/>
  <c r="DC238" i="7"/>
  <c r="DG238" i="7" s="1"/>
  <c r="DC224" i="7"/>
  <c r="V218" i="7"/>
  <c r="Z223" i="7"/>
  <c r="CL242" i="7"/>
  <c r="CP242" i="7" s="1"/>
  <c r="FS221" i="7"/>
  <c r="FB229" i="7"/>
  <c r="Z240" i="7"/>
  <c r="DC208" i="7"/>
  <c r="BU204" i="7"/>
  <c r="BD236" i="7"/>
  <c r="FS203" i="7"/>
  <c r="BU238" i="7"/>
  <c r="Z190" i="7"/>
  <c r="V245" i="7"/>
  <c r="AM220" i="7"/>
  <c r="DC235" i="7"/>
  <c r="DG235" i="7" s="1"/>
  <c r="DC242" i="7"/>
  <c r="DG242" i="7" s="1"/>
  <c r="BD218" i="7"/>
  <c r="Z202" i="7"/>
  <c r="BD217" i="7"/>
  <c r="AM236" i="7"/>
  <c r="DT210" i="7"/>
  <c r="DX210" i="7" s="1"/>
  <c r="DT226" i="7"/>
  <c r="V205" i="7"/>
  <c r="AD205" i="7" s="1"/>
  <c r="GJ228" i="7"/>
  <c r="EK260" i="7"/>
  <c r="EO260" i="7" s="1"/>
  <c r="DC222" i="7"/>
  <c r="EK209" i="7"/>
  <c r="EO209" i="7" s="1"/>
  <c r="V244" i="7"/>
  <c r="DC206" i="7"/>
  <c r="EK204" i="7"/>
  <c r="EK216" i="7"/>
  <c r="EO216" i="7" s="1"/>
  <c r="EK215" i="7"/>
  <c r="EO215" i="7" s="1"/>
  <c r="EK238" i="7"/>
  <c r="EO238" i="7" s="1"/>
  <c r="GJ265" i="7"/>
  <c r="GN265" i="7" s="1"/>
  <c r="EK201" i="7"/>
  <c r="GJ234" i="7"/>
  <c r="GN234" i="7" s="1"/>
  <c r="EK245" i="7"/>
  <c r="BU242" i="7"/>
  <c r="FB225" i="7"/>
  <c r="CL256" i="7"/>
  <c r="EK208" i="7"/>
  <c r="EO208" i="7" s="1"/>
  <c r="BU224" i="7"/>
  <c r="BU222" i="7"/>
  <c r="DT206" i="7"/>
  <c r="AM243" i="7"/>
  <c r="BU226" i="7"/>
  <c r="BU233" i="7"/>
  <c r="V241" i="7"/>
  <c r="GJ213" i="7"/>
  <c r="GN213" i="7" s="1"/>
  <c r="FB241" i="7"/>
  <c r="FF241" i="7" s="1"/>
  <c r="DC207" i="7"/>
  <c r="Z217" i="7"/>
  <c r="EK226" i="7"/>
  <c r="DC250" i="7"/>
  <c r="FB207" i="7"/>
  <c r="FF207" i="7" s="1"/>
  <c r="AM229" i="7"/>
  <c r="DC241" i="7"/>
  <c r="DG241" i="7" s="1"/>
  <c r="FS217" i="7"/>
  <c r="FW217" i="7" s="1"/>
  <c r="Z212" i="7"/>
  <c r="AM210" i="7"/>
  <c r="EK206" i="7"/>
  <c r="CL221" i="7"/>
  <c r="AM237" i="7"/>
  <c r="FB243" i="7"/>
  <c r="FF243" i="7" s="1"/>
  <c r="V231" i="7"/>
  <c r="Z207" i="7"/>
  <c r="CL238" i="7"/>
  <c r="CP238" i="7" s="1"/>
  <c r="Z181" i="7"/>
  <c r="FB216" i="7"/>
  <c r="FF216" i="7" s="1"/>
  <c r="FB232" i="7"/>
  <c r="FF232" i="7" s="1"/>
  <c r="Z220" i="7"/>
  <c r="FS202" i="7"/>
  <c r="CL222" i="7"/>
  <c r="DC225" i="7"/>
  <c r="BD220" i="7"/>
  <c r="GJ209" i="7"/>
  <c r="GN209" i="7" s="1"/>
  <c r="EK222" i="7"/>
  <c r="DT209" i="7"/>
  <c r="DX209" i="7" s="1"/>
  <c r="DT247" i="7"/>
  <c r="BU215" i="7"/>
  <c r="FS209" i="7"/>
  <c r="FB214" i="7"/>
  <c r="FF214" i="7" s="1"/>
  <c r="AM223" i="7"/>
  <c r="CL244" i="7"/>
  <c r="FB215" i="7"/>
  <c r="FF215" i="7" s="1"/>
  <c r="CL211" i="7"/>
  <c r="CP211" i="7" s="1"/>
  <c r="FS216" i="7"/>
  <c r="FW216" i="7" s="1"/>
  <c r="FB210" i="7"/>
  <c r="FF210" i="7" s="1"/>
  <c r="EK213" i="7"/>
  <c r="EO213" i="7" s="1"/>
  <c r="AM221" i="7"/>
  <c r="V201" i="7"/>
  <c r="AD201" i="7" s="1"/>
  <c r="DT214" i="7"/>
  <c r="DX214" i="7" s="1"/>
  <c r="DT207" i="7"/>
  <c r="DC236" i="7"/>
  <c r="DG236" i="7" s="1"/>
  <c r="DT201" i="7"/>
  <c r="AM217" i="7"/>
  <c r="BD207" i="7"/>
  <c r="CL223" i="7"/>
  <c r="DT244" i="7"/>
  <c r="BU213" i="7"/>
  <c r="EK227" i="7"/>
  <c r="DC292" i="7"/>
  <c r="CL217" i="7"/>
  <c r="CP217" i="7" s="1"/>
  <c r="BU283" i="7"/>
  <c r="AM262" i="7"/>
  <c r="EK219" i="7"/>
  <c r="EO219" i="7" s="1"/>
  <c r="EK224" i="7"/>
  <c r="FS206" i="7"/>
  <c r="FW206" i="7" s="1"/>
  <c r="DT240" i="7"/>
  <c r="DX240" i="7" s="1"/>
  <c r="BD206" i="7"/>
  <c r="AM251" i="7"/>
  <c r="CL227" i="7"/>
  <c r="BU253" i="7"/>
  <c r="DC204" i="7"/>
  <c r="BD234" i="7"/>
  <c r="AM246" i="7"/>
  <c r="EK234" i="7"/>
  <c r="EO234" i="7" s="1"/>
  <c r="BD214" i="7"/>
  <c r="GJ223" i="7"/>
  <c r="Z211" i="7"/>
  <c r="V235" i="7"/>
  <c r="DT266" i="7"/>
  <c r="DX266" i="7" s="1"/>
  <c r="AM206" i="7"/>
  <c r="Z177" i="7"/>
  <c r="BD201" i="7"/>
  <c r="DT243" i="7"/>
  <c r="AM204" i="7"/>
  <c r="EK231" i="7"/>
  <c r="BU244" i="7"/>
  <c r="FS218" i="7"/>
  <c r="FW218" i="7" s="1"/>
  <c r="EK205" i="7"/>
  <c r="FB221" i="7"/>
  <c r="FS268" i="7"/>
  <c r="FW268" i="7" s="1"/>
  <c r="FB224" i="7"/>
  <c r="AM215" i="7"/>
  <c r="V236" i="7"/>
  <c r="CL229" i="7"/>
  <c r="DC213" i="7"/>
  <c r="DG213" i="7" s="1"/>
  <c r="DC233" i="7"/>
  <c r="DG233" i="7" s="1"/>
  <c r="Z221" i="7"/>
  <c r="FB285" i="7"/>
  <c r="FF285" i="7" s="1"/>
  <c r="V243" i="7"/>
  <c r="DT213" i="7"/>
  <c r="DX213" i="7" s="1"/>
  <c r="BD222" i="7"/>
  <c r="GJ242" i="7"/>
  <c r="GN242" i="7" s="1"/>
  <c r="AM231" i="7"/>
  <c r="BD205" i="7"/>
  <c r="CL204" i="7"/>
  <c r="AM248" i="7"/>
  <c r="BD223" i="7"/>
  <c r="DC229" i="7"/>
  <c r="FS231" i="7"/>
  <c r="FW231" i="7" s="1"/>
  <c r="DT211" i="7"/>
  <c r="DX211" i="7" s="1"/>
  <c r="GJ229" i="7"/>
  <c r="DT241" i="7"/>
  <c r="DX241" i="7" s="1"/>
  <c r="GJ203" i="7"/>
  <c r="DC203" i="7"/>
  <c r="CL239" i="7"/>
  <c r="CP239" i="7" s="1"/>
  <c r="FB242" i="7"/>
  <c r="FF242" i="7" s="1"/>
  <c r="E221" i="7" l="1"/>
  <c r="C245" i="7"/>
  <c r="E205" i="7"/>
  <c r="C229" i="7"/>
  <c r="E220" i="7"/>
  <c r="C244" i="7"/>
  <c r="E212" i="7"/>
  <c r="C236" i="7"/>
  <c r="E208" i="7"/>
  <c r="C232" i="7"/>
  <c r="E204" i="7"/>
  <c r="C228" i="7"/>
  <c r="E211" i="7"/>
  <c r="C235" i="7"/>
  <c r="E209" i="7"/>
  <c r="C233" i="7"/>
  <c r="E222" i="7"/>
  <c r="C246" i="7"/>
  <c r="E219" i="7"/>
  <c r="C243" i="7"/>
  <c r="E598" i="7"/>
  <c r="C622" i="7"/>
  <c r="E210" i="7"/>
  <c r="C234" i="7"/>
  <c r="E213" i="7"/>
  <c r="C237" i="7"/>
  <c r="E223" i="7"/>
  <c r="C247" i="7"/>
  <c r="E216" i="7"/>
  <c r="C240" i="7"/>
  <c r="E224" i="7"/>
  <c r="C248" i="7"/>
  <c r="E217" i="7"/>
  <c r="C241" i="7"/>
  <c r="E202" i="7"/>
  <c r="C226" i="7"/>
  <c r="E203" i="7"/>
  <c r="C227" i="7"/>
  <c r="E206" i="7"/>
  <c r="C230" i="7"/>
  <c r="E215" i="7"/>
  <c r="C239" i="7"/>
  <c r="E602" i="7"/>
  <c r="C626" i="7"/>
  <c r="DX206" i="7"/>
  <c r="EB206" i="7"/>
  <c r="AQ208" i="7"/>
  <c r="BH222" i="7"/>
  <c r="BL222" i="7"/>
  <c r="EO231" i="7"/>
  <c r="ES231" i="7"/>
  <c r="CP227" i="7"/>
  <c r="CT227" i="7"/>
  <c r="AQ217" i="7"/>
  <c r="BY215" i="7"/>
  <c r="DG224" i="7"/>
  <c r="DK224" i="7"/>
  <c r="AQ240" i="7"/>
  <c r="BY208" i="7"/>
  <c r="FF223" i="7"/>
  <c r="FJ223" i="7"/>
  <c r="DG247" i="7"/>
  <c r="DK247" i="7"/>
  <c r="BY201" i="7"/>
  <c r="CC201" i="7"/>
  <c r="BY226" i="7"/>
  <c r="CC226" i="7"/>
  <c r="DG245" i="7"/>
  <c r="DK245" i="7"/>
  <c r="FW203" i="7"/>
  <c r="GA203" i="7"/>
  <c r="AQ204" i="7"/>
  <c r="AU204" i="7"/>
  <c r="AQ251" i="7"/>
  <c r="AU251" i="7"/>
  <c r="DX201" i="7"/>
  <c r="EB201" i="7"/>
  <c r="DX247" i="7"/>
  <c r="EB247" i="7"/>
  <c r="AQ237" i="7"/>
  <c r="BY233" i="7"/>
  <c r="DX228" i="7"/>
  <c r="EB228" i="7"/>
  <c r="CP231" i="7"/>
  <c r="CT231" i="7"/>
  <c r="FW201" i="7"/>
  <c r="GA201" i="7"/>
  <c r="AQ202" i="7"/>
  <c r="AU202" i="7"/>
  <c r="DX243" i="7"/>
  <c r="EO204" i="7"/>
  <c r="ES204" i="7"/>
  <c r="DG203" i="7"/>
  <c r="DK203" i="7"/>
  <c r="DG206" i="7"/>
  <c r="DK206" i="7"/>
  <c r="GN221" i="7"/>
  <c r="FF246" i="7"/>
  <c r="FJ246" i="7"/>
  <c r="GN225" i="7"/>
  <c r="GR225" i="7"/>
  <c r="AQ262" i="7"/>
  <c r="BH223" i="7"/>
  <c r="BL223" i="7"/>
  <c r="FF224" i="7"/>
  <c r="FJ224" i="7"/>
  <c r="BH214" i="7"/>
  <c r="DG292" i="7"/>
  <c r="DK292" i="7"/>
  <c r="DG250" i="7"/>
  <c r="DK250" i="7"/>
  <c r="BY242" i="7"/>
  <c r="DX226" i="7"/>
  <c r="EB226" i="7"/>
  <c r="BH239" i="7"/>
  <c r="FW210" i="7"/>
  <c r="GA210" i="7"/>
  <c r="FW224" i="7"/>
  <c r="GA224" i="7"/>
  <c r="FW204" i="7"/>
  <c r="GA204" i="7"/>
  <c r="GN226" i="7"/>
  <c r="GR226" i="7"/>
  <c r="DX207" i="7"/>
  <c r="EB207" i="7"/>
  <c r="AQ211" i="7"/>
  <c r="BH220" i="7"/>
  <c r="BY210" i="7"/>
  <c r="DX229" i="7"/>
  <c r="EB229" i="7"/>
  <c r="CP229" i="7"/>
  <c r="CT229" i="7"/>
  <c r="CP222" i="7"/>
  <c r="CT222" i="7"/>
  <c r="BH236" i="7"/>
  <c r="BY283" i="7"/>
  <c r="BY212" i="7"/>
  <c r="FF225" i="7"/>
  <c r="FJ225" i="7"/>
  <c r="BH202" i="7"/>
  <c r="BL202" i="7"/>
  <c r="EO227" i="7"/>
  <c r="ES227" i="7"/>
  <c r="FW222" i="7"/>
  <c r="GA222" i="7"/>
  <c r="BH201" i="7"/>
  <c r="BL201" i="7"/>
  <c r="EO222" i="7"/>
  <c r="ES222" i="7"/>
  <c r="FF203" i="7"/>
  <c r="FJ203" i="7"/>
  <c r="DX221" i="7"/>
  <c r="EB221" i="7"/>
  <c r="AQ206" i="7"/>
  <c r="AU206" i="7"/>
  <c r="BY243" i="7"/>
  <c r="BY206" i="7"/>
  <c r="CC206" i="7"/>
  <c r="DG225" i="7"/>
  <c r="DK225" i="7"/>
  <c r="BY224" i="7"/>
  <c r="CC224" i="7"/>
  <c r="AQ201" i="7"/>
  <c r="AU201" i="7"/>
  <c r="BY241" i="7"/>
  <c r="BY240" i="7"/>
  <c r="FW202" i="7"/>
  <c r="GA202" i="7"/>
  <c r="GN228" i="7"/>
  <c r="GR228" i="7"/>
  <c r="CP202" i="7"/>
  <c r="CT202" i="7"/>
  <c r="AQ215" i="7"/>
  <c r="FW205" i="7"/>
  <c r="GA205" i="7"/>
  <c r="AQ248" i="7"/>
  <c r="AU248" i="7"/>
  <c r="FF229" i="7"/>
  <c r="FJ229" i="7"/>
  <c r="CP206" i="7"/>
  <c r="CT206" i="7"/>
  <c r="CP204" i="7"/>
  <c r="CT204" i="7"/>
  <c r="FF221" i="7"/>
  <c r="FJ221" i="7"/>
  <c r="AQ246" i="7"/>
  <c r="AU246" i="7"/>
  <c r="BY213" i="7"/>
  <c r="CP244" i="7"/>
  <c r="CT244" i="7"/>
  <c r="AQ236" i="7"/>
  <c r="FW221" i="7"/>
  <c r="DX222" i="7"/>
  <c r="EB222" i="7"/>
  <c r="CP225" i="7"/>
  <c r="CT225" i="7"/>
  <c r="FF204" i="7"/>
  <c r="FJ204" i="7"/>
  <c r="BH216" i="7"/>
  <c r="BH206" i="7"/>
  <c r="BL206" i="7"/>
  <c r="AQ220" i="7"/>
  <c r="BH221" i="7"/>
  <c r="BL221" i="7"/>
  <c r="BY227" i="7"/>
  <c r="CC227" i="7"/>
  <c r="CP219" i="7"/>
  <c r="EO224" i="7"/>
  <c r="ES224" i="7"/>
  <c r="FF268" i="7"/>
  <c r="AQ221" i="7"/>
  <c r="AU221" i="7"/>
  <c r="DX224" i="7"/>
  <c r="EB224" i="7"/>
  <c r="CP248" i="7"/>
  <c r="CT248" i="7"/>
  <c r="BY204" i="7"/>
  <c r="CC204" i="7"/>
  <c r="BY223" i="7"/>
  <c r="CC223" i="7"/>
  <c r="GN223" i="7"/>
  <c r="GR223" i="7"/>
  <c r="FF206" i="7"/>
  <c r="FJ206" i="7"/>
  <c r="AQ223" i="7"/>
  <c r="AU223" i="7"/>
  <c r="EO201" i="7"/>
  <c r="ES201" i="7"/>
  <c r="BH217" i="7"/>
  <c r="GN246" i="7"/>
  <c r="GR246" i="7"/>
  <c r="FW212" i="7"/>
  <c r="BH243" i="7"/>
  <c r="CP221" i="7"/>
  <c r="CT221" i="7"/>
  <c r="DG219" i="7"/>
  <c r="EO206" i="7"/>
  <c r="ES206" i="7"/>
  <c r="BY221" i="7"/>
  <c r="CC221" i="7"/>
  <c r="EO223" i="7"/>
  <c r="ES223" i="7"/>
  <c r="BY222" i="7"/>
  <c r="CC222" i="7"/>
  <c r="DG222" i="7"/>
  <c r="DK222" i="7"/>
  <c r="FF202" i="7"/>
  <c r="FJ202" i="7"/>
  <c r="AQ229" i="7"/>
  <c r="AU229" i="7"/>
  <c r="BH204" i="7"/>
  <c r="BL204" i="7"/>
  <c r="DG208" i="7"/>
  <c r="DK208" i="7"/>
  <c r="EO226" i="7"/>
  <c r="ES226" i="7"/>
  <c r="EO205" i="7"/>
  <c r="ES205" i="7"/>
  <c r="CP223" i="7"/>
  <c r="CT223" i="7"/>
  <c r="BH259" i="7"/>
  <c r="DX203" i="7"/>
  <c r="EB203" i="7"/>
  <c r="BY207" i="7"/>
  <c r="CC207" i="7"/>
  <c r="BH203" i="7"/>
  <c r="BL203" i="7"/>
  <c r="AQ209" i="7"/>
  <c r="BH248" i="7"/>
  <c r="BL248" i="7"/>
  <c r="BH213" i="7"/>
  <c r="AQ243" i="7"/>
  <c r="FF244" i="7"/>
  <c r="GN203" i="7"/>
  <c r="GR203" i="7"/>
  <c r="AQ210" i="7"/>
  <c r="BY238" i="7"/>
  <c r="BH256" i="7"/>
  <c r="GN229" i="7"/>
  <c r="GR229" i="7"/>
  <c r="FW223" i="7"/>
  <c r="GA223" i="7"/>
  <c r="CP256" i="7"/>
  <c r="CT256" i="7"/>
  <c r="DG229" i="7"/>
  <c r="DK229" i="7"/>
  <c r="EO245" i="7"/>
  <c r="ES245" i="7"/>
  <c r="BH205" i="7"/>
  <c r="BL205" i="7"/>
  <c r="BH234" i="7"/>
  <c r="DX244" i="7"/>
  <c r="EB244" i="7"/>
  <c r="DG207" i="7"/>
  <c r="DK207" i="7"/>
  <c r="AQ231" i="7"/>
  <c r="AU231" i="7"/>
  <c r="DG204" i="7"/>
  <c r="DK204" i="7"/>
  <c r="BY244" i="7"/>
  <c r="CC244" i="7"/>
  <c r="BY253" i="7"/>
  <c r="CC253" i="7"/>
  <c r="BH207" i="7"/>
  <c r="BL207" i="7"/>
  <c r="FW209" i="7"/>
  <c r="GA209" i="7"/>
  <c r="BH218" i="7"/>
  <c r="AQ218" i="7"/>
  <c r="EO268" i="7"/>
  <c r="BH209" i="7"/>
  <c r="GN272" i="7"/>
  <c r="GR272" i="7"/>
  <c r="C663" i="7"/>
  <c r="E663" i="7" s="1"/>
  <c r="C633" i="7"/>
  <c r="E633" i="7" s="1"/>
  <c r="C1719" i="9"/>
  <c r="D1743" i="9"/>
  <c r="D1752" i="9"/>
  <c r="C1728" i="9"/>
  <c r="D1754" i="9"/>
  <c r="C1730" i="9"/>
  <c r="C1729" i="9"/>
  <c r="D1753" i="9"/>
  <c r="C1747" i="9"/>
  <c r="D1771" i="9"/>
  <c r="D1775" i="9"/>
  <c r="C1751" i="9"/>
  <c r="D1765" i="9"/>
  <c r="C1741" i="9"/>
  <c r="D1807" i="9"/>
  <c r="C1783" i="9"/>
  <c r="D1740" i="9"/>
  <c r="C1716" i="9"/>
  <c r="D1774" i="9"/>
  <c r="C1750" i="9"/>
  <c r="D1758" i="9"/>
  <c r="C1734" i="9"/>
  <c r="D1757" i="9"/>
  <c r="C1733" i="9"/>
  <c r="D1755" i="9"/>
  <c r="C1731" i="9"/>
  <c r="D1742" i="9"/>
  <c r="C1718" i="9"/>
  <c r="D1772" i="9"/>
  <c r="C1748" i="9"/>
  <c r="D2048" i="9"/>
  <c r="C2024" i="9"/>
  <c r="D1762" i="9"/>
  <c r="C1738" i="9"/>
  <c r="D1756" i="9"/>
  <c r="C1732" i="9"/>
  <c r="D1890" i="9"/>
  <c r="C1866" i="9"/>
  <c r="D1761" i="9"/>
  <c r="C1737" i="9"/>
  <c r="D1744" i="9"/>
  <c r="C1720" i="9"/>
  <c r="D1769" i="9"/>
  <c r="C1745" i="9"/>
  <c r="D1739" i="9"/>
  <c r="C1715" i="9"/>
  <c r="D1773" i="9"/>
  <c r="C1749" i="9"/>
  <c r="BD272" i="7"/>
  <c r="BU225" i="7"/>
  <c r="BD240" i="7"/>
  <c r="FS246" i="7"/>
  <c r="CL240" i="7"/>
  <c r="CP240" i="7" s="1"/>
  <c r="BD226" i="7"/>
  <c r="DT236" i="7"/>
  <c r="DX236" i="7" s="1"/>
  <c r="AM232" i="7"/>
  <c r="FS247" i="7"/>
  <c r="GJ249" i="7"/>
  <c r="FB292" i="7"/>
  <c r="GJ250" i="7"/>
  <c r="GJ245" i="7"/>
  <c r="FS229" i="7"/>
  <c r="DC271" i="7"/>
  <c r="FB228" i="7"/>
  <c r="AM226" i="7"/>
  <c r="BU265" i="7"/>
  <c r="BD267" i="7"/>
  <c r="CL237" i="7"/>
  <c r="CP237" i="7" s="1"/>
  <c r="Z222" i="7"/>
  <c r="GJ236" i="7"/>
  <c r="GN236" i="7" s="1"/>
  <c r="BU234" i="7"/>
  <c r="BD233" i="7"/>
  <c r="V246" i="7"/>
  <c r="AD246" i="7" s="1"/>
  <c r="CL226" i="7"/>
  <c r="FS225" i="7"/>
  <c r="BD237" i="7"/>
  <c r="CL249" i="7"/>
  <c r="FS236" i="7"/>
  <c r="FW236" i="7" s="1"/>
  <c r="AM233" i="7"/>
  <c r="FB230" i="7"/>
  <c r="DT239" i="7"/>
  <c r="DX239" i="7" s="1"/>
  <c r="GJ244" i="7"/>
  <c r="GN244" i="7" s="1"/>
  <c r="FB227" i="7"/>
  <c r="BU247" i="7"/>
  <c r="Z204" i="7"/>
  <c r="GJ235" i="7"/>
  <c r="GN235" i="7" s="1"/>
  <c r="V228" i="7"/>
  <c r="AD228" i="7" s="1"/>
  <c r="FB247" i="7"/>
  <c r="CL257" i="7"/>
  <c r="CP257" i="7" s="1"/>
  <c r="FB284" i="7"/>
  <c r="FF284" i="7" s="1"/>
  <c r="FB235" i="7"/>
  <c r="FF235" i="7" s="1"/>
  <c r="GJ239" i="7"/>
  <c r="GN239" i="7" s="1"/>
  <c r="Z237" i="7"/>
  <c r="V261" i="7"/>
  <c r="DT246" i="7"/>
  <c r="BU251" i="7"/>
  <c r="GJ243" i="7"/>
  <c r="GN243" i="7" s="1"/>
  <c r="V234" i="7"/>
  <c r="DT252" i="7"/>
  <c r="Z210" i="7"/>
  <c r="FS243" i="7"/>
  <c r="FW243" i="7" s="1"/>
  <c r="V232" i="7"/>
  <c r="BD280" i="7"/>
  <c r="Z203" i="7"/>
  <c r="GJ240" i="7"/>
  <c r="GN240" i="7" s="1"/>
  <c r="EK292" i="7"/>
  <c r="FS259" i="7"/>
  <c r="FW259" i="7" s="1"/>
  <c r="BU245" i="7"/>
  <c r="GJ270" i="7"/>
  <c r="AM225" i="7"/>
  <c r="BD245" i="7"/>
  <c r="V227" i="7"/>
  <c r="AD227" i="7" s="1"/>
  <c r="FB226" i="7"/>
  <c r="BU232" i="7"/>
  <c r="CL243" i="7"/>
  <c r="FS232" i="7"/>
  <c r="FW232" i="7" s="1"/>
  <c r="AM235" i="7"/>
  <c r="Z209" i="7"/>
  <c r="FS248" i="7"/>
  <c r="BU264" i="7"/>
  <c r="GJ262" i="7"/>
  <c r="GN262" i="7" s="1"/>
  <c r="FS234" i="7"/>
  <c r="FW234" i="7" s="1"/>
  <c r="V233" i="7"/>
  <c r="DT245" i="7"/>
  <c r="EK242" i="7"/>
  <c r="EO242" i="7" s="1"/>
  <c r="V230" i="7"/>
  <c r="AD230" i="7" s="1"/>
  <c r="BU230" i="7"/>
  <c r="EK241" i="7"/>
  <c r="EO241" i="7" s="1"/>
  <c r="DT256" i="7"/>
  <c r="DX256" i="7" s="1"/>
  <c r="EK247" i="7"/>
  <c r="BU231" i="7"/>
  <c r="V272" i="7"/>
  <c r="AD272" i="7" s="1"/>
  <c r="CL255" i="7"/>
  <c r="Z206" i="7"/>
  <c r="DT248" i="7"/>
  <c r="AM242" i="7"/>
  <c r="DC243" i="7"/>
  <c r="CL260" i="7"/>
  <c r="CP260" i="7" s="1"/>
  <c r="Z208" i="7"/>
  <c r="Z248" i="7"/>
  <c r="CL234" i="7"/>
  <c r="CP234" i="7" s="1"/>
  <c r="BD227" i="7"/>
  <c r="CL230" i="7"/>
  <c r="AM272" i="7"/>
  <c r="EK258" i="7"/>
  <c r="EO258" i="7" s="1"/>
  <c r="V268" i="7"/>
  <c r="BU277" i="7"/>
  <c r="GJ253" i="7"/>
  <c r="EK262" i="7"/>
  <c r="EO262" i="7" s="1"/>
  <c r="CL241" i="7"/>
  <c r="CP241" i="7" s="1"/>
  <c r="FB248" i="7"/>
  <c r="V229" i="7"/>
  <c r="AD229" i="7" s="1"/>
  <c r="Z205" i="7"/>
  <c r="V269" i="7"/>
  <c r="AM260" i="7"/>
  <c r="Z241" i="7"/>
  <c r="BU267" i="7"/>
  <c r="DT237" i="7"/>
  <c r="DX237" i="7" s="1"/>
  <c r="DT231" i="7"/>
  <c r="DT271" i="7"/>
  <c r="V263" i="7"/>
  <c r="GJ258" i="7"/>
  <c r="GN258" i="7" s="1"/>
  <c r="DC234" i="7"/>
  <c r="DG234" i="7" s="1"/>
  <c r="BD229" i="7"/>
  <c r="Z239" i="7"/>
  <c r="DC265" i="7"/>
  <c r="DG265" i="7" s="1"/>
  <c r="EK233" i="7"/>
  <c r="EO233" i="7" s="1"/>
  <c r="DC262" i="7"/>
  <c r="DG262" i="7" s="1"/>
  <c r="FB240" i="7"/>
  <c r="FF240" i="7" s="1"/>
  <c r="AM239" i="7"/>
  <c r="BU307" i="7"/>
  <c r="BD244" i="7"/>
  <c r="AM261" i="7"/>
  <c r="Z218" i="7"/>
  <c r="DC253" i="7"/>
  <c r="DT290" i="7"/>
  <c r="DX290" i="7" s="1"/>
  <c r="DC316" i="7"/>
  <c r="EK250" i="7"/>
  <c r="BD228" i="7"/>
  <c r="DC287" i="7"/>
  <c r="DG287" i="7" s="1"/>
  <c r="EK259" i="7"/>
  <c r="EO259" i="7" s="1"/>
  <c r="CL262" i="7"/>
  <c r="CP262" i="7" s="1"/>
  <c r="FS228" i="7"/>
  <c r="Z226" i="7"/>
  <c r="GJ255" i="7"/>
  <c r="GN255" i="7" s="1"/>
  <c r="BD242" i="7"/>
  <c r="DC248" i="7"/>
  <c r="FB270" i="7"/>
  <c r="DT268" i="7"/>
  <c r="CL246" i="7"/>
  <c r="EK243" i="7"/>
  <c r="EO243" i="7" s="1"/>
  <c r="CL247" i="7"/>
  <c r="DT238" i="7"/>
  <c r="DX238" i="7" s="1"/>
  <c r="CL235" i="7"/>
  <c r="CP235" i="7" s="1"/>
  <c r="FB239" i="7"/>
  <c r="FF239" i="7" s="1"/>
  <c r="AM253" i="7"/>
  <c r="FB231" i="7"/>
  <c r="FF231" i="7" s="1"/>
  <c r="BU257" i="7"/>
  <c r="AM267" i="7"/>
  <c r="EK232" i="7"/>
  <c r="EO232" i="7" s="1"/>
  <c r="EK225" i="7"/>
  <c r="EK228" i="7"/>
  <c r="BU262" i="7"/>
  <c r="FB253" i="7"/>
  <c r="Z264" i="7"/>
  <c r="V271" i="7"/>
  <c r="AD271" i="7" s="1"/>
  <c r="CL228" i="7"/>
  <c r="BD260" i="7"/>
  <c r="AM245" i="7"/>
  <c r="FS261" i="7"/>
  <c r="FW261" i="7" s="1"/>
  <c r="Z243" i="7"/>
  <c r="AM247" i="7"/>
  <c r="EK239" i="7"/>
  <c r="EO239" i="7" s="1"/>
  <c r="V267" i="7"/>
  <c r="FB265" i="7"/>
  <c r="FF265" i="7" s="1"/>
  <c r="FS230" i="7"/>
  <c r="FW230" i="7" s="1"/>
  <c r="AM234" i="7"/>
  <c r="BU250" i="7"/>
  <c r="DT234" i="7"/>
  <c r="DX234" i="7" s="1"/>
  <c r="DC266" i="7"/>
  <c r="DG266" i="7" s="1"/>
  <c r="V250" i="7"/>
  <c r="AD250" i="7" s="1"/>
  <c r="BU237" i="7"/>
  <c r="GJ233" i="7"/>
  <c r="GN233" i="7" s="1"/>
  <c r="EK269" i="7"/>
  <c r="BD263" i="7"/>
  <c r="BU236" i="7"/>
  <c r="DC228" i="7"/>
  <c r="FS233" i="7"/>
  <c r="FW233" i="7" s="1"/>
  <c r="FB266" i="7"/>
  <c r="FF266" i="7" s="1"/>
  <c r="DC237" i="7"/>
  <c r="DG237" i="7" s="1"/>
  <c r="DT267" i="7"/>
  <c r="BU246" i="7"/>
  <c r="V288" i="7"/>
  <c r="Z247" i="7"/>
  <c r="DT264" i="7"/>
  <c r="DX264" i="7" s="1"/>
  <c r="FB234" i="7"/>
  <c r="FF234" i="7" s="1"/>
  <c r="GJ289" i="7"/>
  <c r="GN289" i="7" s="1"/>
  <c r="BU248" i="7"/>
  <c r="V242" i="7"/>
  <c r="DT235" i="7"/>
  <c r="DX235" i="7" s="1"/>
  <c r="AM275" i="7"/>
  <c r="FB249" i="7"/>
  <c r="GJ232" i="7"/>
  <c r="GN232" i="7" s="1"/>
  <c r="FS242" i="7"/>
  <c r="FW242" i="7" s="1"/>
  <c r="FS226" i="7"/>
  <c r="EK240" i="7"/>
  <c r="EO240" i="7" s="1"/>
  <c r="Z245" i="7"/>
  <c r="FS245" i="7"/>
  <c r="BD258" i="7"/>
  <c r="V259" i="7"/>
  <c r="DT225" i="7"/>
  <c r="FB238" i="7"/>
  <c r="FF238" i="7" s="1"/>
  <c r="DC249" i="7"/>
  <c r="DT250" i="7"/>
  <c r="DC269" i="7"/>
  <c r="Z235" i="7"/>
  <c r="FB309" i="7"/>
  <c r="FF309" i="7" s="1"/>
  <c r="EK248" i="7"/>
  <c r="FS255" i="7"/>
  <c r="FW255" i="7" s="1"/>
  <c r="CL253" i="7"/>
  <c r="BD225" i="7"/>
  <c r="AM286" i="7"/>
  <c r="BD231" i="7"/>
  <c r="V225" i="7"/>
  <c r="AD225" i="7" s="1"/>
  <c r="EK246" i="7"/>
  <c r="FB256" i="7"/>
  <c r="FF256" i="7" s="1"/>
  <c r="V255" i="7"/>
  <c r="DT230" i="7"/>
  <c r="CL280" i="7"/>
  <c r="DC230" i="7"/>
  <c r="DC246" i="7"/>
  <c r="DC259" i="7"/>
  <c r="DG259" i="7" s="1"/>
  <c r="FS227" i="7"/>
  <c r="DC232" i="7"/>
  <c r="CL272" i="7"/>
  <c r="BD283" i="7"/>
  <c r="AM264" i="7"/>
  <c r="Z214" i="7"/>
  <c r="DT227" i="7"/>
  <c r="AM255" i="7"/>
  <c r="AM270" i="7"/>
  <c r="AM241" i="7"/>
  <c r="BU239" i="7"/>
  <c r="GJ252" i="7"/>
  <c r="AM244" i="7"/>
  <c r="FS262" i="7"/>
  <c r="FW262" i="7" s="1"/>
  <c r="CL245" i="7"/>
  <c r="FS239" i="7"/>
  <c r="FW239" i="7" s="1"/>
  <c r="BD247" i="7"/>
  <c r="FB245" i="7"/>
  <c r="GJ237" i="7"/>
  <c r="GN237" i="7" s="1"/>
  <c r="GJ247" i="7"/>
  <c r="EK251" i="7"/>
  <c r="BU268" i="7"/>
  <c r="EK229" i="7"/>
  <c r="EK237" i="7"/>
  <c r="EO237" i="7" s="1"/>
  <c r="CL266" i="7"/>
  <c r="CP266" i="7" s="1"/>
  <c r="DC257" i="7"/>
  <c r="DG257" i="7" s="1"/>
  <c r="FS240" i="7"/>
  <c r="FW240" i="7" s="1"/>
  <c r="DC264" i="7"/>
  <c r="DG264" i="7" s="1"/>
  <c r="Z201" i="7"/>
  <c r="Z231" i="7"/>
  <c r="DC274" i="7"/>
  <c r="BD241" i="7"/>
  <c r="V238" i="7"/>
  <c r="Z236" i="7"/>
  <c r="EK284" i="7"/>
  <c r="EO284" i="7" s="1"/>
  <c r="GJ227" i="7"/>
  <c r="DC260" i="7"/>
  <c r="DG260" i="7" s="1"/>
  <c r="DC231" i="7"/>
  <c r="CL251" i="7"/>
  <c r="FS241" i="7"/>
  <c r="FW241" i="7" s="1"/>
  <c r="FS292" i="7"/>
  <c r="FW292" i="7" s="1"/>
  <c r="BU266" i="7"/>
  <c r="GJ266" i="7"/>
  <c r="GN266" i="7" s="1"/>
  <c r="BD246" i="7"/>
  <c r="DT233" i="7"/>
  <c r="DX233" i="7" s="1"/>
  <c r="V265" i="7"/>
  <c r="BU228" i="7"/>
  <c r="EK255" i="7"/>
  <c r="BD230" i="7"/>
  <c r="CL268" i="7"/>
  <c r="CL263" i="7"/>
  <c r="CP263" i="7" s="1"/>
  <c r="DC227" i="7"/>
  <c r="DT265" i="7"/>
  <c r="DX265" i="7" s="1"/>
  <c r="V260" i="7"/>
  <c r="AM228" i="7"/>
  <c r="AM230" i="7"/>
  <c r="BD238" i="7"/>
  <c r="FB267" i="7"/>
  <c r="FF267" i="7" s="1"/>
  <c r="EK230" i="7"/>
  <c r="Z244" i="7"/>
  <c r="FB233" i="7"/>
  <c r="FF233" i="7" s="1"/>
  <c r="DT253" i="7"/>
  <c r="GJ254" i="7"/>
  <c r="GN254" i="7" s="1"/>
  <c r="E235" i="7" l="1"/>
  <c r="C259" i="7"/>
  <c r="E247" i="7"/>
  <c r="C271" i="7"/>
  <c r="E236" i="7"/>
  <c r="C260" i="7"/>
  <c r="E227" i="7"/>
  <c r="C251" i="7"/>
  <c r="E622" i="7"/>
  <c r="C646" i="7"/>
  <c r="E244" i="7"/>
  <c r="C268" i="7"/>
  <c r="E248" i="7"/>
  <c r="C272" i="7"/>
  <c r="E240" i="7"/>
  <c r="C264" i="7"/>
  <c r="E228" i="7"/>
  <c r="C252" i="7"/>
  <c r="E239" i="7"/>
  <c r="C263" i="7"/>
  <c r="E230" i="7"/>
  <c r="C254" i="7"/>
  <c r="E226" i="7"/>
  <c r="C250" i="7"/>
  <c r="E243" i="7"/>
  <c r="C267" i="7"/>
  <c r="E229" i="7"/>
  <c r="C253" i="7"/>
  <c r="E237" i="7"/>
  <c r="C261" i="7"/>
  <c r="E234" i="7"/>
  <c r="C258" i="7"/>
  <c r="E233" i="7"/>
  <c r="C257" i="7"/>
  <c r="E626" i="7"/>
  <c r="C650" i="7"/>
  <c r="E232" i="7"/>
  <c r="C256" i="7"/>
  <c r="E241" i="7"/>
  <c r="C265" i="7"/>
  <c r="E246" i="7"/>
  <c r="C270" i="7"/>
  <c r="E245" i="7"/>
  <c r="C269" i="7"/>
  <c r="BH246" i="7"/>
  <c r="BL246" i="7"/>
  <c r="GN252" i="7"/>
  <c r="GR252" i="7"/>
  <c r="DX230" i="7"/>
  <c r="EB230" i="7"/>
  <c r="FF253" i="7"/>
  <c r="FJ253" i="7"/>
  <c r="FF270" i="7"/>
  <c r="FJ270" i="7"/>
  <c r="BH244" i="7"/>
  <c r="DX245" i="7"/>
  <c r="EB245" i="7"/>
  <c r="BY245" i="7"/>
  <c r="CC245" i="7"/>
  <c r="BH237" i="7"/>
  <c r="GN250" i="7"/>
  <c r="GR250" i="7"/>
  <c r="EO229" i="7"/>
  <c r="ES229" i="7"/>
  <c r="EO230" i="7"/>
  <c r="ES230" i="7"/>
  <c r="BY239" i="7"/>
  <c r="DX225" i="7"/>
  <c r="EB225" i="7"/>
  <c r="BY262" i="7"/>
  <c r="DG248" i="7"/>
  <c r="DK248" i="7"/>
  <c r="BY307" i="7"/>
  <c r="AQ260" i="7"/>
  <c r="FW225" i="7"/>
  <c r="GA225" i="7"/>
  <c r="FF292" i="7"/>
  <c r="BY266" i="7"/>
  <c r="EO228" i="7"/>
  <c r="ES228" i="7"/>
  <c r="BH258" i="7"/>
  <c r="DG243" i="7"/>
  <c r="FF247" i="7"/>
  <c r="FJ247" i="7"/>
  <c r="AQ228" i="7"/>
  <c r="AU228" i="7"/>
  <c r="AQ267" i="7"/>
  <c r="BH225" i="7"/>
  <c r="BL225" i="7"/>
  <c r="DG227" i="7"/>
  <c r="DK227" i="7"/>
  <c r="BY231" i="7"/>
  <c r="CC231" i="7"/>
  <c r="FF245" i="7"/>
  <c r="FJ245" i="7"/>
  <c r="AQ270" i="7"/>
  <c r="AU270" i="7"/>
  <c r="BH231" i="7"/>
  <c r="BL231" i="7"/>
  <c r="FF248" i="7"/>
  <c r="FJ248" i="7"/>
  <c r="AQ286" i="7"/>
  <c r="AQ264" i="7"/>
  <c r="CP253" i="7"/>
  <c r="CT253" i="7"/>
  <c r="BH229" i="7"/>
  <c r="BL229" i="7"/>
  <c r="CP243" i="7"/>
  <c r="DG232" i="7"/>
  <c r="DK232" i="7"/>
  <c r="BH247" i="7"/>
  <c r="BL247" i="7"/>
  <c r="AQ275" i="7"/>
  <c r="AU275" i="7"/>
  <c r="BH263" i="7"/>
  <c r="AQ245" i="7"/>
  <c r="AU245" i="7"/>
  <c r="DG316" i="7"/>
  <c r="DK316" i="7"/>
  <c r="FF226" i="7"/>
  <c r="FJ226" i="7"/>
  <c r="AQ226" i="7"/>
  <c r="AU226" i="7"/>
  <c r="BH272" i="7"/>
  <c r="BL272" i="7"/>
  <c r="AQ241" i="7"/>
  <c r="EO246" i="7"/>
  <c r="ES246" i="7"/>
  <c r="EO225" i="7"/>
  <c r="ES225" i="7"/>
  <c r="AQ230" i="7"/>
  <c r="AU230" i="7"/>
  <c r="BY246" i="7"/>
  <c r="CC246" i="7"/>
  <c r="BH233" i="7"/>
  <c r="DX267" i="7"/>
  <c r="DX248" i="7"/>
  <c r="EB248" i="7"/>
  <c r="BY234" i="7"/>
  <c r="BY268" i="7"/>
  <c r="CC268" i="7"/>
  <c r="BY257" i="7"/>
  <c r="BH226" i="7"/>
  <c r="BL226" i="7"/>
  <c r="EO251" i="7"/>
  <c r="ES251" i="7"/>
  <c r="AQ235" i="7"/>
  <c r="GN247" i="7"/>
  <c r="GR247" i="7"/>
  <c r="BY247" i="7"/>
  <c r="CC247" i="7"/>
  <c r="BH228" i="7"/>
  <c r="BL228" i="7"/>
  <c r="BH240" i="7"/>
  <c r="EO248" i="7"/>
  <c r="ES248" i="7"/>
  <c r="BY236" i="7"/>
  <c r="EO250" i="7"/>
  <c r="ES250" i="7"/>
  <c r="EO247" i="7"/>
  <c r="ES247" i="7"/>
  <c r="BY225" i="7"/>
  <c r="CC225" i="7"/>
  <c r="EO255" i="7"/>
  <c r="ES255" i="7"/>
  <c r="EO269" i="7"/>
  <c r="ES269" i="7"/>
  <c r="BH260" i="7"/>
  <c r="CP247" i="7"/>
  <c r="CT247" i="7"/>
  <c r="DX271" i="7"/>
  <c r="EB271" i="7"/>
  <c r="AQ272" i="7"/>
  <c r="AU272" i="7"/>
  <c r="BY251" i="7"/>
  <c r="CC251" i="7"/>
  <c r="FF230" i="7"/>
  <c r="FJ230" i="7"/>
  <c r="FF228" i="7"/>
  <c r="FJ228" i="7"/>
  <c r="BY250" i="7"/>
  <c r="CC250" i="7"/>
  <c r="CP226" i="7"/>
  <c r="CT226" i="7"/>
  <c r="FW247" i="7"/>
  <c r="GA247" i="7"/>
  <c r="CP251" i="7"/>
  <c r="CT251" i="7"/>
  <c r="FW248" i="7"/>
  <c r="GA248" i="7"/>
  <c r="GN253" i="7"/>
  <c r="GR253" i="7"/>
  <c r="FW246" i="7"/>
  <c r="GA246" i="7"/>
  <c r="FF227" i="7"/>
  <c r="FJ227" i="7"/>
  <c r="CP268" i="7"/>
  <c r="CT268" i="7"/>
  <c r="BY232" i="7"/>
  <c r="BH241" i="7"/>
  <c r="BY228" i="7"/>
  <c r="CC228" i="7"/>
  <c r="DG274" i="7"/>
  <c r="DK274" i="7"/>
  <c r="CP245" i="7"/>
  <c r="CT245" i="7"/>
  <c r="DG246" i="7"/>
  <c r="DK246" i="7"/>
  <c r="DG269" i="7"/>
  <c r="DK269" i="7"/>
  <c r="CP228" i="7"/>
  <c r="CT228" i="7"/>
  <c r="DG253" i="7"/>
  <c r="DK253" i="7"/>
  <c r="DX231" i="7"/>
  <c r="EB231" i="7"/>
  <c r="CP230" i="7"/>
  <c r="CT230" i="7"/>
  <c r="BY230" i="7"/>
  <c r="CC230" i="7"/>
  <c r="BH245" i="7"/>
  <c r="BL245" i="7"/>
  <c r="DX246" i="7"/>
  <c r="EB246" i="7"/>
  <c r="AQ233" i="7"/>
  <c r="DG271" i="7"/>
  <c r="DK271" i="7"/>
  <c r="BH242" i="7"/>
  <c r="EO292" i="7"/>
  <c r="GN249" i="7"/>
  <c r="GR249" i="7"/>
  <c r="AQ234" i="7"/>
  <c r="AQ255" i="7"/>
  <c r="AU255" i="7"/>
  <c r="AQ242" i="7"/>
  <c r="DX227" i="7"/>
  <c r="EB227" i="7"/>
  <c r="FW228" i="7"/>
  <c r="GA228" i="7"/>
  <c r="BH280" i="7"/>
  <c r="BH283" i="7"/>
  <c r="AQ247" i="7"/>
  <c r="AU247" i="7"/>
  <c r="CP272" i="7"/>
  <c r="CT272" i="7"/>
  <c r="DG228" i="7"/>
  <c r="DK228" i="7"/>
  <c r="BY277" i="7"/>
  <c r="CC277" i="7"/>
  <c r="DX252" i="7"/>
  <c r="EB252" i="7"/>
  <c r="BH267" i="7"/>
  <c r="DX253" i="7"/>
  <c r="EB253" i="7"/>
  <c r="DG230" i="7"/>
  <c r="DK230" i="7"/>
  <c r="DX250" i="7"/>
  <c r="EB250" i="7"/>
  <c r="BY248" i="7"/>
  <c r="CC248" i="7"/>
  <c r="BY237" i="7"/>
  <c r="CP246" i="7"/>
  <c r="CT246" i="7"/>
  <c r="BH227" i="7"/>
  <c r="BL227" i="7"/>
  <c r="AQ225" i="7"/>
  <c r="AU225" i="7"/>
  <c r="FW229" i="7"/>
  <c r="GA229" i="7"/>
  <c r="AQ239" i="7"/>
  <c r="BH238" i="7"/>
  <c r="FW245" i="7"/>
  <c r="BY264" i="7"/>
  <c r="AQ232" i="7"/>
  <c r="DG231" i="7"/>
  <c r="DK231" i="7"/>
  <c r="FW226" i="7"/>
  <c r="GA226" i="7"/>
  <c r="CP255" i="7"/>
  <c r="CT255" i="7"/>
  <c r="GN227" i="7"/>
  <c r="GR227" i="7"/>
  <c r="AQ253" i="7"/>
  <c r="AU253" i="7"/>
  <c r="FF249" i="7"/>
  <c r="FJ249" i="7"/>
  <c r="BY265" i="7"/>
  <c r="BH230" i="7"/>
  <c r="BL230" i="7"/>
  <c r="FW227" i="7"/>
  <c r="GA227" i="7"/>
  <c r="AQ244" i="7"/>
  <c r="CP280" i="7"/>
  <c r="CT280" i="7"/>
  <c r="DG249" i="7"/>
  <c r="DK249" i="7"/>
  <c r="DX268" i="7"/>
  <c r="EB268" i="7"/>
  <c r="AQ261" i="7"/>
  <c r="BY267" i="7"/>
  <c r="GN270" i="7"/>
  <c r="GR270" i="7"/>
  <c r="CP249" i="7"/>
  <c r="CT249" i="7"/>
  <c r="GN245" i="7"/>
  <c r="C687" i="7"/>
  <c r="E687" i="7" s="1"/>
  <c r="C657" i="7"/>
  <c r="E657" i="7" s="1"/>
  <c r="D1778" i="9"/>
  <c r="C1754" i="9"/>
  <c r="C1771" i="9"/>
  <c r="D1795" i="9"/>
  <c r="C1752" i="9"/>
  <c r="D1776" i="9"/>
  <c r="D1777" i="9"/>
  <c r="C1753" i="9"/>
  <c r="D1767" i="9"/>
  <c r="C1743" i="9"/>
  <c r="D1797" i="9"/>
  <c r="C1773" i="9"/>
  <c r="D1780" i="9"/>
  <c r="C1756" i="9"/>
  <c r="D1782" i="9"/>
  <c r="C1758" i="9"/>
  <c r="D1763" i="9"/>
  <c r="C1739" i="9"/>
  <c r="D1786" i="9"/>
  <c r="C1762" i="9"/>
  <c r="D2072" i="9"/>
  <c r="C2048" i="9"/>
  <c r="D1798" i="9"/>
  <c r="C1774" i="9"/>
  <c r="D1793" i="9"/>
  <c r="C1769" i="9"/>
  <c r="D1796" i="9"/>
  <c r="C1772" i="9"/>
  <c r="D1764" i="9"/>
  <c r="C1740" i="9"/>
  <c r="D1768" i="9"/>
  <c r="C1744" i="9"/>
  <c r="D1766" i="9"/>
  <c r="C1742" i="9"/>
  <c r="D1831" i="9"/>
  <c r="C1807" i="9"/>
  <c r="D1785" i="9"/>
  <c r="C1761" i="9"/>
  <c r="D1779" i="9"/>
  <c r="C1755" i="9"/>
  <c r="D1789" i="9"/>
  <c r="C1765" i="9"/>
  <c r="D1914" i="9"/>
  <c r="C1890" i="9"/>
  <c r="D1781" i="9"/>
  <c r="C1757" i="9"/>
  <c r="D1799" i="9"/>
  <c r="C1775" i="9"/>
  <c r="GJ296" i="7"/>
  <c r="BU249" i="7"/>
  <c r="BD296" i="7"/>
  <c r="FS270" i="7"/>
  <c r="CL264" i="7"/>
  <c r="CP264" i="7" s="1"/>
  <c r="BD264" i="7"/>
  <c r="BD250" i="7"/>
  <c r="DT260" i="7"/>
  <c r="DX260" i="7" s="1"/>
  <c r="FS271" i="7"/>
  <c r="AM256" i="7"/>
  <c r="GJ269" i="7"/>
  <c r="FB316" i="7"/>
  <c r="GJ274" i="7"/>
  <c r="GJ273" i="7"/>
  <c r="V270" i="7"/>
  <c r="AD270" i="7" s="1"/>
  <c r="BD257" i="7"/>
  <c r="DC295" i="7"/>
  <c r="BU289" i="7"/>
  <c r="GJ260" i="7"/>
  <c r="GN260" i="7" s="1"/>
  <c r="AM250" i="7"/>
  <c r="FB252" i="7"/>
  <c r="BU258" i="7"/>
  <c r="BD291" i="7"/>
  <c r="FS253" i="7"/>
  <c r="CL261" i="7"/>
  <c r="CP261" i="7" s="1"/>
  <c r="CL250" i="7"/>
  <c r="Z246" i="7"/>
  <c r="GJ259" i="7"/>
  <c r="GN259" i="7" s="1"/>
  <c r="FB254" i="7"/>
  <c r="AM257" i="7"/>
  <c r="DT263" i="7"/>
  <c r="DX263" i="7" s="1"/>
  <c r="FS260" i="7"/>
  <c r="FW260" i="7" s="1"/>
  <c r="BU271" i="7"/>
  <c r="CL273" i="7"/>
  <c r="FS249" i="7"/>
  <c r="GJ268" i="7"/>
  <c r="GN268" i="7" s="1"/>
  <c r="Z228" i="7"/>
  <c r="FB271" i="7"/>
  <c r="V252" i="7"/>
  <c r="AD252" i="7" s="1"/>
  <c r="FB251" i="7"/>
  <c r="BD261" i="7"/>
  <c r="V254" i="7"/>
  <c r="AD254" i="7" s="1"/>
  <c r="V285" i="7"/>
  <c r="FB308" i="7"/>
  <c r="FF308" i="7" s="1"/>
  <c r="CL284" i="7"/>
  <c r="CP284" i="7" s="1"/>
  <c r="EK271" i="7"/>
  <c r="AM259" i="7"/>
  <c r="CL267" i="7"/>
  <c r="BD269" i="7"/>
  <c r="Z261" i="7"/>
  <c r="DT270" i="7"/>
  <c r="BU288" i="7"/>
  <c r="FS256" i="7"/>
  <c r="FW256" i="7" s="1"/>
  <c r="AM249" i="7"/>
  <c r="GJ267" i="7"/>
  <c r="GN267" i="7" s="1"/>
  <c r="CL281" i="7"/>
  <c r="CP281" i="7" s="1"/>
  <c r="DC267" i="7"/>
  <c r="DT276" i="7"/>
  <c r="FB259" i="7"/>
  <c r="FF259" i="7" s="1"/>
  <c r="BU255" i="7"/>
  <c r="CL254" i="7"/>
  <c r="V296" i="7"/>
  <c r="AD296" i="7" s="1"/>
  <c r="BU256" i="7"/>
  <c r="GJ294" i="7"/>
  <c r="EK316" i="7"/>
  <c r="Z232" i="7"/>
  <c r="Z230" i="7"/>
  <c r="FS283" i="7"/>
  <c r="FW283" i="7" s="1"/>
  <c r="CL279" i="7"/>
  <c r="AM266" i="7"/>
  <c r="BD304" i="7"/>
  <c r="DT272" i="7"/>
  <c r="Z272" i="7"/>
  <c r="DT269" i="7"/>
  <c r="Z227" i="7"/>
  <c r="BU269" i="7"/>
  <c r="GJ264" i="7"/>
  <c r="GN264" i="7" s="1"/>
  <c r="V256" i="7"/>
  <c r="V258" i="7"/>
  <c r="FS258" i="7"/>
  <c r="FW258" i="7" s="1"/>
  <c r="FS267" i="7"/>
  <c r="FW267" i="7" s="1"/>
  <c r="GJ286" i="7"/>
  <c r="GN286" i="7" s="1"/>
  <c r="GJ263" i="7"/>
  <c r="GN263" i="7" s="1"/>
  <c r="DT280" i="7"/>
  <c r="DX280" i="7" s="1"/>
  <c r="GJ320" i="7"/>
  <c r="BD251" i="7"/>
  <c r="EK265" i="7"/>
  <c r="EO265" i="7" s="1"/>
  <c r="Z233" i="7"/>
  <c r="V251" i="7"/>
  <c r="AD251" i="7" s="1"/>
  <c r="Z234" i="7"/>
  <c r="EK266" i="7"/>
  <c r="EO266" i="7" s="1"/>
  <c r="BU254" i="7"/>
  <c r="V257" i="7"/>
  <c r="AD257" i="7" s="1"/>
  <c r="FS272" i="7"/>
  <c r="BU275" i="7"/>
  <c r="FB250" i="7"/>
  <c r="CL258" i="7"/>
  <c r="CP258" i="7" s="1"/>
  <c r="V293" i="7"/>
  <c r="AM269" i="7"/>
  <c r="BD253" i="7"/>
  <c r="AM310" i="7"/>
  <c r="Z242" i="7"/>
  <c r="CL270" i="7"/>
  <c r="BU292" i="7"/>
  <c r="AM284" i="7"/>
  <c r="GJ277" i="7"/>
  <c r="DC270" i="7"/>
  <c r="DC254" i="7"/>
  <c r="EK264" i="7"/>
  <c r="EO264" i="7" s="1"/>
  <c r="DC258" i="7"/>
  <c r="DG258" i="7" s="1"/>
  <c r="EK286" i="7"/>
  <c r="EO286" i="7" s="1"/>
  <c r="Z229" i="7"/>
  <c r="FS251" i="7"/>
  <c r="BD266" i="7"/>
  <c r="DT289" i="7"/>
  <c r="DX289" i="7" s="1"/>
  <c r="BD270" i="7"/>
  <c r="EK275" i="7"/>
  <c r="FB262" i="7"/>
  <c r="FF262" i="7" s="1"/>
  <c r="FB255" i="7"/>
  <c r="FF255" i="7" s="1"/>
  <c r="AM296" i="7"/>
  <c r="GJ271" i="7"/>
  <c r="FB258" i="7"/>
  <c r="FF258" i="7" s="1"/>
  <c r="EK267" i="7"/>
  <c r="EO267" i="7" s="1"/>
  <c r="EK274" i="7"/>
  <c r="GJ282" i="7"/>
  <c r="GN282" i="7" s="1"/>
  <c r="BU291" i="7"/>
  <c r="CL292" i="7"/>
  <c r="BU252" i="7"/>
  <c r="Z238" i="7"/>
  <c r="FS264" i="7"/>
  <c r="FW264" i="7" s="1"/>
  <c r="V312" i="7"/>
  <c r="BU261" i="7"/>
  <c r="AM277" i="7"/>
  <c r="FS252" i="7"/>
  <c r="Z260" i="7"/>
  <c r="Z255" i="7"/>
  <c r="FS257" i="7"/>
  <c r="FW257" i="7" s="1"/>
  <c r="BU272" i="7"/>
  <c r="DC293" i="7"/>
  <c r="BU301" i="7"/>
  <c r="DC288" i="7"/>
  <c r="DG288" i="7" s="1"/>
  <c r="DC273" i="7"/>
  <c r="DT291" i="7"/>
  <c r="FB264" i="7"/>
  <c r="FF264" i="7" s="1"/>
  <c r="AM254" i="7"/>
  <c r="AM265" i="7"/>
  <c r="Z288" i="7"/>
  <c r="EK252" i="7"/>
  <c r="GJ251" i="7"/>
  <c r="DC281" i="7"/>
  <c r="DG281" i="7" s="1"/>
  <c r="EK261" i="7"/>
  <c r="EO261" i="7" s="1"/>
  <c r="AM294" i="7"/>
  <c r="CL304" i="7"/>
  <c r="DT249" i="7"/>
  <c r="DT288" i="7"/>
  <c r="DX288" i="7" s="1"/>
  <c r="DT258" i="7"/>
  <c r="DX258" i="7" s="1"/>
  <c r="EK249" i="7"/>
  <c r="GJ279" i="7"/>
  <c r="GN279" i="7" s="1"/>
  <c r="BD268" i="7"/>
  <c r="CL287" i="7"/>
  <c r="CP287" i="7" s="1"/>
  <c r="CL290" i="7"/>
  <c r="CP290" i="7" s="1"/>
  <c r="AM268" i="7"/>
  <c r="FB333" i="7"/>
  <c r="FF333" i="7" s="1"/>
  <c r="V266" i="7"/>
  <c r="AM258" i="7"/>
  <c r="V283" i="7"/>
  <c r="V289" i="7"/>
  <c r="FB280" i="7"/>
  <c r="FF280" i="7" s="1"/>
  <c r="FS266" i="7"/>
  <c r="FW266" i="7" s="1"/>
  <c r="AM291" i="7"/>
  <c r="BD262" i="7"/>
  <c r="Z265" i="7"/>
  <c r="DC256" i="7"/>
  <c r="DT292" i="7"/>
  <c r="FB269" i="7"/>
  <c r="CL277" i="7"/>
  <c r="DT262" i="7"/>
  <c r="DX262" i="7" s="1"/>
  <c r="DT257" i="7"/>
  <c r="DX257" i="7" s="1"/>
  <c r="BU260" i="7"/>
  <c r="BD265" i="7"/>
  <c r="GJ257" i="7"/>
  <c r="GN257" i="7" s="1"/>
  <c r="CL271" i="7"/>
  <c r="V292" i="7"/>
  <c r="Z250" i="7"/>
  <c r="V295" i="7"/>
  <c r="AD295" i="7" s="1"/>
  <c r="DC289" i="7"/>
  <c r="DG289" i="7" s="1"/>
  <c r="DC251" i="7"/>
  <c r="BU270" i="7"/>
  <c r="BD254" i="7"/>
  <c r="CL275" i="7"/>
  <c r="DC340" i="7"/>
  <c r="BU290" i="7"/>
  <c r="FS286" i="7"/>
  <c r="FW286" i="7" s="1"/>
  <c r="DC255" i="7"/>
  <c r="AM271" i="7"/>
  <c r="FB277" i="7"/>
  <c r="BD252" i="7"/>
  <c r="DT274" i="7"/>
  <c r="CL259" i="7"/>
  <c r="CP259" i="7" s="1"/>
  <c r="FB294" i="7"/>
  <c r="FB272" i="7"/>
  <c r="GJ276" i="7"/>
  <c r="BU286" i="7"/>
  <c r="BD282" i="7"/>
  <c r="FS265" i="7"/>
  <c r="FW265" i="7" s="1"/>
  <c r="DT251" i="7"/>
  <c r="AM252" i="7"/>
  <c r="AM299" i="7"/>
  <c r="DC290" i="7"/>
  <c r="DG290" i="7" s="1"/>
  <c r="EK282" i="7"/>
  <c r="EO282" i="7" s="1"/>
  <c r="EK279" i="7"/>
  <c r="GJ290" i="7"/>
  <c r="GN290" i="7" s="1"/>
  <c r="EK253" i="7"/>
  <c r="AM279" i="7"/>
  <c r="AM288" i="7"/>
  <c r="DT254" i="7"/>
  <c r="Z225" i="7"/>
  <c r="FB290" i="7"/>
  <c r="FF290" i="7" s="1"/>
  <c r="FB289" i="7"/>
  <c r="FF289" i="7" s="1"/>
  <c r="FS285" i="7"/>
  <c r="FW285" i="7" s="1"/>
  <c r="EK256" i="7"/>
  <c r="EO256" i="7" s="1"/>
  <c r="EK283" i="7"/>
  <c r="EO283" i="7" s="1"/>
  <c r="BU331" i="7"/>
  <c r="V287" i="7"/>
  <c r="CL265" i="7"/>
  <c r="CP265" i="7" s="1"/>
  <c r="CL269" i="7"/>
  <c r="Z267" i="7"/>
  <c r="FS316" i="7"/>
  <c r="FW316" i="7" s="1"/>
  <c r="V279" i="7"/>
  <c r="Z259" i="7"/>
  <c r="BD284" i="7"/>
  <c r="CL296" i="7"/>
  <c r="DC277" i="7"/>
  <c r="EK308" i="7"/>
  <c r="EO308" i="7" s="1"/>
  <c r="DC298" i="7"/>
  <c r="GJ256" i="7"/>
  <c r="GN256" i="7" s="1"/>
  <c r="EK293" i="7"/>
  <c r="AM285" i="7"/>
  <c r="V253" i="7"/>
  <c r="AD253" i="7" s="1"/>
  <c r="DC284" i="7"/>
  <c r="DG284" i="7" s="1"/>
  <c r="BU281" i="7"/>
  <c r="FS279" i="7"/>
  <c r="FW279" i="7" s="1"/>
  <c r="GJ313" i="7"/>
  <c r="GN313" i="7" s="1"/>
  <c r="V274" i="7"/>
  <c r="AD274" i="7" s="1"/>
  <c r="EK263" i="7"/>
  <c r="EO263" i="7" s="1"/>
  <c r="Z271" i="7"/>
  <c r="EK257" i="7"/>
  <c r="EO257" i="7" s="1"/>
  <c r="DT261" i="7"/>
  <c r="DX261" i="7" s="1"/>
  <c r="BU263" i="7"/>
  <c r="GJ261" i="7"/>
  <c r="GN261" i="7" s="1"/>
  <c r="V249" i="7"/>
  <c r="AD249" i="7" s="1"/>
  <c r="BD249" i="7"/>
  <c r="CL286" i="7"/>
  <c r="CP286" i="7" s="1"/>
  <c r="Z263" i="7"/>
  <c r="EK272" i="7"/>
  <c r="BU274" i="7"/>
  <c r="FB257" i="7"/>
  <c r="FF257" i="7" s="1"/>
  <c r="FB263" i="7"/>
  <c r="FF263" i="7" s="1"/>
  <c r="DT259" i="7"/>
  <c r="DX259" i="7" s="1"/>
  <c r="DC252" i="7"/>
  <c r="FS254" i="7"/>
  <c r="FW254" i="7" s="1"/>
  <c r="CL252" i="7"/>
  <c r="DC272" i="7"/>
  <c r="EK270" i="7"/>
  <c r="DT255" i="7"/>
  <c r="BD271" i="7"/>
  <c r="FB273" i="7"/>
  <c r="DC261" i="7"/>
  <c r="DG261" i="7" s="1"/>
  <c r="FS250" i="7"/>
  <c r="Z268" i="7"/>
  <c r="V262" i="7"/>
  <c r="FS263" i="7"/>
  <c r="FW263" i="7" s="1"/>
  <c r="DC283" i="7"/>
  <c r="DG283" i="7" s="1"/>
  <c r="GJ278" i="7"/>
  <c r="GN278" i="7" s="1"/>
  <c r="EK254" i="7"/>
  <c r="DT277" i="7"/>
  <c r="FB291" i="7"/>
  <c r="FF291" i="7" s="1"/>
  <c r="V284" i="7"/>
  <c r="BD307" i="7"/>
  <c r="BD255" i="7"/>
  <c r="FS269" i="7"/>
  <c r="BD287" i="7"/>
  <c r="V291" i="7"/>
  <c r="DC311" i="7"/>
  <c r="DG311" i="7" s="1"/>
  <c r="DT314" i="7"/>
  <c r="DX314" i="7" s="1"/>
  <c r="AM263" i="7"/>
  <c r="DC286" i="7"/>
  <c r="DG286" i="7" s="1"/>
  <c r="DT295" i="7"/>
  <c r="Z269" i="7"/>
  <c r="E268" i="7" l="1"/>
  <c r="C292" i="7"/>
  <c r="E265" i="7"/>
  <c r="C289" i="7"/>
  <c r="E256" i="7"/>
  <c r="C280" i="7"/>
  <c r="E254" i="7"/>
  <c r="C278" i="7"/>
  <c r="E260" i="7"/>
  <c r="C284" i="7"/>
  <c r="E269" i="7"/>
  <c r="C293" i="7"/>
  <c r="E646" i="7"/>
  <c r="C670" i="7"/>
  <c r="E264" i="7"/>
  <c r="C288" i="7"/>
  <c r="E261" i="7"/>
  <c r="C285" i="7"/>
  <c r="E253" i="7"/>
  <c r="C277" i="7"/>
  <c r="E270" i="7"/>
  <c r="C294" i="7"/>
  <c r="E650" i="7"/>
  <c r="C674" i="7"/>
  <c r="E263" i="7"/>
  <c r="C287" i="7"/>
  <c r="E271" i="7"/>
  <c r="C295" i="7"/>
  <c r="E258" i="7"/>
  <c r="C282" i="7"/>
  <c r="E272" i="7"/>
  <c r="C296" i="7"/>
  <c r="E267" i="7"/>
  <c r="C291" i="7"/>
  <c r="E250" i="7"/>
  <c r="C274" i="7"/>
  <c r="E259" i="7"/>
  <c r="C283" i="7"/>
  <c r="E251" i="7"/>
  <c r="C275" i="7"/>
  <c r="E257" i="7"/>
  <c r="C281" i="7"/>
  <c r="E252" i="7"/>
  <c r="C276" i="7"/>
  <c r="FF277" i="7"/>
  <c r="FJ277" i="7"/>
  <c r="BY260" i="7"/>
  <c r="DG340" i="7"/>
  <c r="DK340" i="7"/>
  <c r="CP252" i="7"/>
  <c r="CT252" i="7"/>
  <c r="AQ279" i="7"/>
  <c r="AU279" i="7"/>
  <c r="DX274" i="7"/>
  <c r="EB274" i="7"/>
  <c r="CP271" i="7"/>
  <c r="CT271" i="7"/>
  <c r="FW252" i="7"/>
  <c r="GA252" i="7"/>
  <c r="BH251" i="7"/>
  <c r="BL251" i="7"/>
  <c r="AQ266" i="7"/>
  <c r="AQ249" i="7"/>
  <c r="AU249" i="7"/>
  <c r="FF271" i="7"/>
  <c r="FJ271" i="7"/>
  <c r="BY258" i="7"/>
  <c r="BH264" i="7"/>
  <c r="BH265" i="7"/>
  <c r="EO253" i="7"/>
  <c r="ES253" i="7"/>
  <c r="BH252" i="7"/>
  <c r="BL252" i="7"/>
  <c r="AQ258" i="7"/>
  <c r="GN251" i="7"/>
  <c r="GR251" i="7"/>
  <c r="AQ277" i="7"/>
  <c r="AU277" i="7"/>
  <c r="EO275" i="7"/>
  <c r="ES275" i="7"/>
  <c r="AQ310" i="7"/>
  <c r="GN320" i="7"/>
  <c r="GR320" i="7"/>
  <c r="CP279" i="7"/>
  <c r="CT279" i="7"/>
  <c r="FF252" i="7"/>
  <c r="FJ252" i="7"/>
  <c r="DX277" i="7"/>
  <c r="EB277" i="7"/>
  <c r="EO252" i="7"/>
  <c r="ES252" i="7"/>
  <c r="AQ250" i="7"/>
  <c r="AU250" i="7"/>
  <c r="BH296" i="7"/>
  <c r="BL296" i="7"/>
  <c r="BH266" i="7"/>
  <c r="CP273" i="7"/>
  <c r="CT273" i="7"/>
  <c r="EO316" i="7"/>
  <c r="DX295" i="7"/>
  <c r="EB295" i="7"/>
  <c r="BY290" i="7"/>
  <c r="BY331" i="7"/>
  <c r="DX291" i="7"/>
  <c r="BY275" i="7"/>
  <c r="CC275" i="7"/>
  <c r="AQ285" i="7"/>
  <c r="BY291" i="7"/>
  <c r="EO249" i="7"/>
  <c r="ES249" i="7"/>
  <c r="GN274" i="7"/>
  <c r="GR274" i="7"/>
  <c r="BH249" i="7"/>
  <c r="BL249" i="7"/>
  <c r="EO274" i="7"/>
  <c r="ES274" i="7"/>
  <c r="BY255" i="7"/>
  <c r="CC255" i="7"/>
  <c r="FF316" i="7"/>
  <c r="DG252" i="7"/>
  <c r="DK252" i="7"/>
  <c r="BH270" i="7"/>
  <c r="BL270" i="7"/>
  <c r="DX270" i="7"/>
  <c r="EB270" i="7"/>
  <c r="CP277" i="7"/>
  <c r="CT277" i="7"/>
  <c r="FF250" i="7"/>
  <c r="FJ250" i="7"/>
  <c r="AQ252" i="7"/>
  <c r="AU252" i="7"/>
  <c r="EO271" i="7"/>
  <c r="ES271" i="7"/>
  <c r="CP254" i="7"/>
  <c r="CT254" i="7"/>
  <c r="BY286" i="7"/>
  <c r="DG293" i="7"/>
  <c r="DK293" i="7"/>
  <c r="DG270" i="7"/>
  <c r="DK270" i="7"/>
  <c r="GN269" i="7"/>
  <c r="BH253" i="7"/>
  <c r="BL253" i="7"/>
  <c r="BY288" i="7"/>
  <c r="FW270" i="7"/>
  <c r="GA270" i="7"/>
  <c r="EO279" i="7"/>
  <c r="ES279" i="7"/>
  <c r="DG255" i="7"/>
  <c r="DK255" i="7"/>
  <c r="BY249" i="7"/>
  <c r="CC249" i="7"/>
  <c r="GN296" i="7"/>
  <c r="GR296" i="7"/>
  <c r="AQ299" i="7"/>
  <c r="AU299" i="7"/>
  <c r="BH257" i="7"/>
  <c r="EO272" i="7"/>
  <c r="ES272" i="7"/>
  <c r="CP292" i="7"/>
  <c r="CT292" i="7"/>
  <c r="AQ259" i="7"/>
  <c r="FW250" i="7"/>
  <c r="GA250" i="7"/>
  <c r="DG256" i="7"/>
  <c r="DK256" i="7"/>
  <c r="BY270" i="7"/>
  <c r="CC270" i="7"/>
  <c r="BY254" i="7"/>
  <c r="CC254" i="7"/>
  <c r="BH287" i="7"/>
  <c r="AQ291" i="7"/>
  <c r="DX249" i="7"/>
  <c r="EB249" i="7"/>
  <c r="BY272" i="7"/>
  <c r="CC272" i="7"/>
  <c r="GN277" i="7"/>
  <c r="GR277" i="7"/>
  <c r="DX269" i="7"/>
  <c r="EB269" i="7"/>
  <c r="DX276" i="7"/>
  <c r="EB276" i="7"/>
  <c r="CP250" i="7"/>
  <c r="CT250" i="7"/>
  <c r="AQ256" i="7"/>
  <c r="AQ271" i="7"/>
  <c r="AU271" i="7"/>
  <c r="BY281" i="7"/>
  <c r="BH269" i="7"/>
  <c r="BL269" i="7"/>
  <c r="BY274" i="7"/>
  <c r="CC274" i="7"/>
  <c r="CP267" i="7"/>
  <c r="AQ263" i="7"/>
  <c r="DX251" i="7"/>
  <c r="EB251" i="7"/>
  <c r="DG273" i="7"/>
  <c r="DK273" i="7"/>
  <c r="AQ257" i="7"/>
  <c r="BH254" i="7"/>
  <c r="BL254" i="7"/>
  <c r="BH282" i="7"/>
  <c r="BY301" i="7"/>
  <c r="CC301" i="7"/>
  <c r="BH271" i="7"/>
  <c r="BL271" i="7"/>
  <c r="FW269" i="7"/>
  <c r="BY263" i="7"/>
  <c r="DG277" i="7"/>
  <c r="DK277" i="7"/>
  <c r="FF272" i="7"/>
  <c r="FJ272" i="7"/>
  <c r="CP304" i="7"/>
  <c r="CT304" i="7"/>
  <c r="GN271" i="7"/>
  <c r="GR271" i="7"/>
  <c r="AQ284" i="7"/>
  <c r="DG267" i="7"/>
  <c r="BH261" i="7"/>
  <c r="FW271" i="7"/>
  <c r="GA271" i="7"/>
  <c r="BY261" i="7"/>
  <c r="FW249" i="7"/>
  <c r="GA249" i="7"/>
  <c r="CP269" i="7"/>
  <c r="CT269" i="7"/>
  <c r="AQ265" i="7"/>
  <c r="FW251" i="7"/>
  <c r="GA251" i="7"/>
  <c r="DG295" i="7"/>
  <c r="DK295" i="7"/>
  <c r="BY252" i="7"/>
  <c r="CC252" i="7"/>
  <c r="FF269" i="7"/>
  <c r="FJ269" i="7"/>
  <c r="BY256" i="7"/>
  <c r="CP275" i="7"/>
  <c r="CT275" i="7"/>
  <c r="FW272" i="7"/>
  <c r="GA272" i="7"/>
  <c r="GN273" i="7"/>
  <c r="GR273" i="7"/>
  <c r="DG254" i="7"/>
  <c r="DK254" i="7"/>
  <c r="DG298" i="7"/>
  <c r="DK298" i="7"/>
  <c r="BH262" i="7"/>
  <c r="EO270" i="7"/>
  <c r="ES270" i="7"/>
  <c r="CP296" i="7"/>
  <c r="CT296" i="7"/>
  <c r="DX254" i="7"/>
  <c r="EB254" i="7"/>
  <c r="FF294" i="7"/>
  <c r="FJ294" i="7"/>
  <c r="AQ294" i="7"/>
  <c r="AU294" i="7"/>
  <c r="AQ296" i="7"/>
  <c r="AU296" i="7"/>
  <c r="BY292" i="7"/>
  <c r="CC292" i="7"/>
  <c r="DX272" i="7"/>
  <c r="EB272" i="7"/>
  <c r="FF251" i="7"/>
  <c r="FJ251" i="7"/>
  <c r="FW253" i="7"/>
  <c r="GA253" i="7"/>
  <c r="EO254" i="7"/>
  <c r="ES254" i="7"/>
  <c r="AQ269" i="7"/>
  <c r="AU269" i="7"/>
  <c r="AQ268" i="7"/>
  <c r="BY289" i="7"/>
  <c r="AQ254" i="7"/>
  <c r="AU254" i="7"/>
  <c r="BY271" i="7"/>
  <c r="CC271" i="7"/>
  <c r="GN294" i="7"/>
  <c r="GR294" i="7"/>
  <c r="BH268" i="7"/>
  <c r="DX292" i="7"/>
  <c r="EB292" i="7"/>
  <c r="EO293" i="7"/>
  <c r="ES293" i="7"/>
  <c r="FF254" i="7"/>
  <c r="FJ254" i="7"/>
  <c r="BY269" i="7"/>
  <c r="CC269" i="7"/>
  <c r="FF273" i="7"/>
  <c r="FJ273" i="7"/>
  <c r="DG251" i="7"/>
  <c r="DK251" i="7"/>
  <c r="GN276" i="7"/>
  <c r="GR276" i="7"/>
  <c r="DX255" i="7"/>
  <c r="EB255" i="7"/>
  <c r="BH255" i="7"/>
  <c r="BL255" i="7"/>
  <c r="BH307" i="7"/>
  <c r="DG272" i="7"/>
  <c r="DK272" i="7"/>
  <c r="BH284" i="7"/>
  <c r="AQ288" i="7"/>
  <c r="CP270" i="7"/>
  <c r="CT270" i="7"/>
  <c r="BH304" i="7"/>
  <c r="BH291" i="7"/>
  <c r="BH250" i="7"/>
  <c r="BL250" i="7"/>
  <c r="C711" i="7"/>
  <c r="E711" i="7" s="1"/>
  <c r="C681" i="7"/>
  <c r="E681" i="7" s="1"/>
  <c r="C1776" i="9"/>
  <c r="D1800" i="9"/>
  <c r="D1819" i="9"/>
  <c r="C1795" i="9"/>
  <c r="C1767" i="9"/>
  <c r="D1791" i="9"/>
  <c r="C1777" i="9"/>
  <c r="D1801" i="9"/>
  <c r="D1802" i="9"/>
  <c r="C1778" i="9"/>
  <c r="D1823" i="9"/>
  <c r="C1799" i="9"/>
  <c r="D1792" i="9"/>
  <c r="C1768" i="9"/>
  <c r="D1810" i="9"/>
  <c r="C1786" i="9"/>
  <c r="D1805" i="9"/>
  <c r="C1781" i="9"/>
  <c r="D1788" i="9"/>
  <c r="C1764" i="9"/>
  <c r="D1938" i="9"/>
  <c r="C1914" i="9"/>
  <c r="D1820" i="9"/>
  <c r="C1796" i="9"/>
  <c r="D1813" i="9"/>
  <c r="C1789" i="9"/>
  <c r="D1817" i="9"/>
  <c r="C1793" i="9"/>
  <c r="D1803" i="9"/>
  <c r="C1779" i="9"/>
  <c r="D1822" i="9"/>
  <c r="C1798" i="9"/>
  <c r="D1787" i="9"/>
  <c r="C1763" i="9"/>
  <c r="D1809" i="9"/>
  <c r="C1785" i="9"/>
  <c r="D2096" i="9"/>
  <c r="C2072" i="9"/>
  <c r="D1806" i="9"/>
  <c r="C1782" i="9"/>
  <c r="D1855" i="9"/>
  <c r="C1831" i="9"/>
  <c r="D1804" i="9"/>
  <c r="C1780" i="9"/>
  <c r="D1790" i="9"/>
  <c r="C1766" i="9"/>
  <c r="D1821" i="9"/>
  <c r="C1797" i="9"/>
  <c r="BD320" i="7"/>
  <c r="BU273" i="7"/>
  <c r="BD288" i="7"/>
  <c r="CL288" i="7"/>
  <c r="CP288" i="7" s="1"/>
  <c r="FS294" i="7"/>
  <c r="DT284" i="7"/>
  <c r="DX284" i="7" s="1"/>
  <c r="BD274" i="7"/>
  <c r="AM280" i="7"/>
  <c r="FS295" i="7"/>
  <c r="FB340" i="7"/>
  <c r="GJ293" i="7"/>
  <c r="GJ297" i="7"/>
  <c r="GJ298" i="7"/>
  <c r="FB276" i="7"/>
  <c r="DC319" i="7"/>
  <c r="CL285" i="7"/>
  <c r="CP285" i="7" s="1"/>
  <c r="FS277" i="7"/>
  <c r="CL274" i="7"/>
  <c r="BD315" i="7"/>
  <c r="BD281" i="7"/>
  <c r="AM274" i="7"/>
  <c r="GJ284" i="7"/>
  <c r="GN284" i="7" s="1"/>
  <c r="V294" i="7"/>
  <c r="AD294" i="7" s="1"/>
  <c r="BU282" i="7"/>
  <c r="BU313" i="7"/>
  <c r="Z270" i="7"/>
  <c r="FS284" i="7"/>
  <c r="FW284" i="7" s="1"/>
  <c r="BU295" i="7"/>
  <c r="DT287" i="7"/>
  <c r="DX287" i="7" s="1"/>
  <c r="BD285" i="7"/>
  <c r="GJ292" i="7"/>
  <c r="GN292" i="7" s="1"/>
  <c r="FB295" i="7"/>
  <c r="FB275" i="7"/>
  <c r="FS273" i="7"/>
  <c r="CL297" i="7"/>
  <c r="FB278" i="7"/>
  <c r="V276" i="7"/>
  <c r="AD276" i="7" s="1"/>
  <c r="AM281" i="7"/>
  <c r="Z252" i="7"/>
  <c r="GJ283" i="7"/>
  <c r="GN283" i="7" s="1"/>
  <c r="GJ344" i="7"/>
  <c r="V309" i="7"/>
  <c r="FS291" i="7"/>
  <c r="FW291" i="7" s="1"/>
  <c r="BD328" i="7"/>
  <c r="DC291" i="7"/>
  <c r="AM273" i="7"/>
  <c r="Z285" i="7"/>
  <c r="FS280" i="7"/>
  <c r="FW280" i="7" s="1"/>
  <c r="FB283" i="7"/>
  <c r="FF283" i="7" s="1"/>
  <c r="Z258" i="7"/>
  <c r="FB274" i="7"/>
  <c r="EK290" i="7"/>
  <c r="EO290" i="7" s="1"/>
  <c r="V282" i="7"/>
  <c r="AM290" i="7"/>
  <c r="V320" i="7"/>
  <c r="AD320" i="7" s="1"/>
  <c r="DT300" i="7"/>
  <c r="DT304" i="7"/>
  <c r="DX304" i="7" s="1"/>
  <c r="FS282" i="7"/>
  <c r="BD293" i="7"/>
  <c r="AM283" i="7"/>
  <c r="FS296" i="7"/>
  <c r="Z256" i="7"/>
  <c r="Z296" i="7"/>
  <c r="GJ291" i="7"/>
  <c r="GN291" i="7" s="1"/>
  <c r="EK295" i="7"/>
  <c r="V278" i="7"/>
  <c r="AD278" i="7" s="1"/>
  <c r="CL282" i="7"/>
  <c r="CP282" i="7" s="1"/>
  <c r="V275" i="7"/>
  <c r="AD275" i="7" s="1"/>
  <c r="CL305" i="7"/>
  <c r="CP305" i="7" s="1"/>
  <c r="EK289" i="7"/>
  <c r="EO289" i="7" s="1"/>
  <c r="V280" i="7"/>
  <c r="CL303" i="7"/>
  <c r="EK340" i="7"/>
  <c r="DT294" i="7"/>
  <c r="Z254" i="7"/>
  <c r="BU280" i="7"/>
  <c r="BU279" i="7"/>
  <c r="GJ287" i="7"/>
  <c r="GN287" i="7" s="1"/>
  <c r="V281" i="7"/>
  <c r="AD281" i="7" s="1"/>
  <c r="GJ310" i="7"/>
  <c r="GN310" i="7" s="1"/>
  <c r="FS307" i="7"/>
  <c r="GJ318" i="7"/>
  <c r="CL278" i="7"/>
  <c r="CL308" i="7"/>
  <c r="CP308" i="7" s="1"/>
  <c r="DT293" i="7"/>
  <c r="Z257" i="7"/>
  <c r="GJ288" i="7"/>
  <c r="GN288" i="7" s="1"/>
  <c r="BU299" i="7"/>
  <c r="Z251" i="7"/>
  <c r="CL291" i="7"/>
  <c r="BU278" i="7"/>
  <c r="BD275" i="7"/>
  <c r="BU293" i="7"/>
  <c r="DT296" i="7"/>
  <c r="BU312" i="7"/>
  <c r="FB332" i="7"/>
  <c r="FF332" i="7" s="1"/>
  <c r="Z292" i="7"/>
  <c r="DC307" i="7"/>
  <c r="DG307" i="7" s="1"/>
  <c r="CL295" i="7"/>
  <c r="AM292" i="7"/>
  <c r="DC317" i="7"/>
  <c r="BU276" i="7"/>
  <c r="FB286" i="7"/>
  <c r="FF286" i="7" s="1"/>
  <c r="EK288" i="7"/>
  <c r="EO288" i="7" s="1"/>
  <c r="BD311" i="7"/>
  <c r="DT298" i="7"/>
  <c r="BU284" i="7"/>
  <c r="GJ281" i="7"/>
  <c r="GN281" i="7" s="1"/>
  <c r="DC278" i="7"/>
  <c r="DT279" i="7"/>
  <c r="FB313" i="7"/>
  <c r="FF313" i="7" s="1"/>
  <c r="AM295" i="7"/>
  <c r="BD289" i="7"/>
  <c r="FB293" i="7"/>
  <c r="GJ275" i="7"/>
  <c r="AM278" i="7"/>
  <c r="CL276" i="7"/>
  <c r="BU298" i="7"/>
  <c r="EK277" i="7"/>
  <c r="BD278" i="7"/>
  <c r="EK273" i="7"/>
  <c r="GJ302" i="7"/>
  <c r="GN302" i="7" s="1"/>
  <c r="DC275" i="7"/>
  <c r="CL328" i="7"/>
  <c r="BU285" i="7"/>
  <c r="GJ306" i="7"/>
  <c r="GN306" i="7" s="1"/>
  <c r="DC294" i="7"/>
  <c r="FB288" i="7"/>
  <c r="FF288" i="7" s="1"/>
  <c r="AM287" i="7"/>
  <c r="EK303" i="7"/>
  <c r="DC313" i="7"/>
  <c r="DG313" i="7" s="1"/>
  <c r="EK278" i="7"/>
  <c r="EK294" i="7"/>
  <c r="DC308" i="7"/>
  <c r="DG308" i="7" s="1"/>
  <c r="AM276" i="7"/>
  <c r="BD292" i="7"/>
  <c r="GJ295" i="7"/>
  <c r="FB279" i="7"/>
  <c r="FF279" i="7" s="1"/>
  <c r="DT313" i="7"/>
  <c r="DX313" i="7" s="1"/>
  <c r="CL294" i="7"/>
  <c r="Z274" i="7"/>
  <c r="AM312" i="7"/>
  <c r="CL283" i="7"/>
  <c r="CP283" i="7" s="1"/>
  <c r="DT273" i="7"/>
  <c r="FS288" i="7"/>
  <c r="FW288" i="7" s="1"/>
  <c r="BD295" i="7"/>
  <c r="Z287" i="7"/>
  <c r="DT281" i="7"/>
  <c r="DX281" i="7" s="1"/>
  <c r="Z312" i="7"/>
  <c r="Z293" i="7"/>
  <c r="DC276" i="7"/>
  <c r="GJ280" i="7"/>
  <c r="GN280" i="7" s="1"/>
  <c r="Z249" i="7"/>
  <c r="BD276" i="7"/>
  <c r="BD331" i="7"/>
  <c r="FS287" i="7"/>
  <c r="FW287" i="7" s="1"/>
  <c r="DT283" i="7"/>
  <c r="DX283" i="7" s="1"/>
  <c r="EK281" i="7"/>
  <c r="EO281" i="7" s="1"/>
  <c r="FS309" i="7"/>
  <c r="FW309" i="7" s="1"/>
  <c r="EK306" i="7"/>
  <c r="EO306" i="7" s="1"/>
  <c r="DC312" i="7"/>
  <c r="DG312" i="7" s="1"/>
  <c r="BU310" i="7"/>
  <c r="CL314" i="7"/>
  <c r="CP314" i="7" s="1"/>
  <c r="GJ303" i="7"/>
  <c r="GN303" i="7" s="1"/>
  <c r="FS276" i="7"/>
  <c r="BU315" i="7"/>
  <c r="BD277" i="7"/>
  <c r="V286" i="7"/>
  <c r="FS293" i="7"/>
  <c r="FS278" i="7"/>
  <c r="FW278" i="7" s="1"/>
  <c r="EK296" i="7"/>
  <c r="BD308" i="7"/>
  <c r="GJ314" i="7"/>
  <c r="GN314" i="7" s="1"/>
  <c r="V307" i="7"/>
  <c r="FB304" i="7"/>
  <c r="FF304" i="7" s="1"/>
  <c r="DT312" i="7"/>
  <c r="DX312" i="7" s="1"/>
  <c r="BU325" i="7"/>
  <c r="AM334" i="7"/>
  <c r="Z284" i="7"/>
  <c r="DT278" i="7"/>
  <c r="AM318" i="7"/>
  <c r="AM293" i="7"/>
  <c r="FB315" i="7"/>
  <c r="FF315" i="7" s="1"/>
  <c r="FS274" i="7"/>
  <c r="CL289" i="7"/>
  <c r="CP289" i="7" s="1"/>
  <c r="DC322" i="7"/>
  <c r="DT316" i="7"/>
  <c r="V290" i="7"/>
  <c r="DT282" i="7"/>
  <c r="DX282" i="7" s="1"/>
  <c r="AM301" i="7"/>
  <c r="GJ301" i="7"/>
  <c r="BU294" i="7"/>
  <c r="AM289" i="7"/>
  <c r="EK280" i="7"/>
  <c r="EO280" i="7" s="1"/>
  <c r="FS289" i="7"/>
  <c r="FW289" i="7" s="1"/>
  <c r="DC296" i="7"/>
  <c r="GJ285" i="7"/>
  <c r="GN285" i="7" s="1"/>
  <c r="FS303" i="7"/>
  <c r="FW303" i="7" s="1"/>
  <c r="CL299" i="7"/>
  <c r="EK276" i="7"/>
  <c r="EK299" i="7"/>
  <c r="BU287" i="7"/>
  <c r="BU314" i="7"/>
  <c r="BD290" i="7"/>
  <c r="Z262" i="7"/>
  <c r="Z283" i="7"/>
  <c r="V308" i="7"/>
  <c r="EK287" i="7"/>
  <c r="EO287" i="7" s="1"/>
  <c r="DC301" i="7"/>
  <c r="EK298" i="7"/>
  <c r="BD286" i="7"/>
  <c r="DC285" i="7"/>
  <c r="DG285" i="7" s="1"/>
  <c r="V298" i="7"/>
  <c r="AD298" i="7" s="1"/>
  <c r="EK307" i="7"/>
  <c r="EO307" i="7" s="1"/>
  <c r="BD306" i="7"/>
  <c r="V277" i="7"/>
  <c r="AD277" i="7" s="1"/>
  <c r="CL320" i="7"/>
  <c r="Z279" i="7"/>
  <c r="DC280" i="7"/>
  <c r="V313" i="7"/>
  <c r="Z291" i="7"/>
  <c r="CL310" i="7"/>
  <c r="CP310" i="7" s="1"/>
  <c r="BU305" i="7"/>
  <c r="Z253" i="7"/>
  <c r="V303" i="7"/>
  <c r="AM303" i="7"/>
  <c r="GJ300" i="7"/>
  <c r="Z289" i="7"/>
  <c r="Z266" i="7"/>
  <c r="EK285" i="7"/>
  <c r="EO285" i="7" s="1"/>
  <c r="V273" i="7"/>
  <c r="AD273" i="7" s="1"/>
  <c r="DT285" i="7"/>
  <c r="DX285" i="7" s="1"/>
  <c r="FS340" i="7"/>
  <c r="FW340" i="7" s="1"/>
  <c r="FS310" i="7"/>
  <c r="FW310" i="7" s="1"/>
  <c r="AM315" i="7"/>
  <c r="DT286" i="7"/>
  <c r="DX286" i="7" s="1"/>
  <c r="DC282" i="7"/>
  <c r="DG282" i="7" s="1"/>
  <c r="CL293" i="7"/>
  <c r="FB301" i="7"/>
  <c r="V319" i="7"/>
  <c r="AD319" i="7" s="1"/>
  <c r="CL301" i="7"/>
  <c r="Z295" i="7"/>
  <c r="CL316" i="7"/>
  <c r="FB287" i="7"/>
  <c r="FF287" i="7" s="1"/>
  <c r="BU355" i="7"/>
  <c r="CL311" i="7"/>
  <c r="CP311" i="7" s="1"/>
  <c r="FB282" i="7"/>
  <c r="FF282" i="7" s="1"/>
  <c r="BU316" i="7"/>
  <c r="DT319" i="7"/>
  <c r="DC314" i="7"/>
  <c r="DG314" i="7" s="1"/>
  <c r="FS281" i="7"/>
  <c r="AM320" i="7"/>
  <c r="DC310" i="7"/>
  <c r="DG310" i="7" s="1"/>
  <c r="AM323" i="7"/>
  <c r="FB296" i="7"/>
  <c r="DC279" i="7"/>
  <c r="FS290" i="7"/>
  <c r="FW290" i="7" s="1"/>
  <c r="AM282" i="7"/>
  <c r="DT315" i="7"/>
  <c r="BU296" i="7"/>
  <c r="FB314" i="7"/>
  <c r="FF314" i="7" s="1"/>
  <c r="FB318" i="7"/>
  <c r="BD294" i="7"/>
  <c r="FS275" i="7"/>
  <c r="EK317" i="7"/>
  <c r="DC297" i="7"/>
  <c r="DT338" i="7"/>
  <c r="DX338" i="7" s="1"/>
  <c r="V315" i="7"/>
  <c r="DT301" i="7"/>
  <c r="FB297" i="7"/>
  <c r="GJ337" i="7"/>
  <c r="GN337" i="7" s="1"/>
  <c r="DC335" i="7"/>
  <c r="DG335" i="7" s="1"/>
  <c r="BD279" i="7"/>
  <c r="FB281" i="7"/>
  <c r="FF281" i="7" s="1"/>
  <c r="BD273" i="7"/>
  <c r="AM309" i="7"/>
  <c r="EK332" i="7"/>
  <c r="EO332" i="7" s="1"/>
  <c r="V311" i="7"/>
  <c r="DT275" i="7"/>
  <c r="DC364" i="7"/>
  <c r="V316" i="7"/>
  <c r="FB357" i="7"/>
  <c r="FF357" i="7" s="1"/>
  <c r="DC305" i="7"/>
  <c r="DG305" i="7" s="1"/>
  <c r="V336" i="7"/>
  <c r="EK291" i="7"/>
  <c r="EO291" i="7" s="1"/>
  <c r="EK310" i="7"/>
  <c r="EO310" i="7" s="1"/>
  <c r="AM308" i="7"/>
  <c r="V317" i="7"/>
  <c r="E276" i="7" l="1"/>
  <c r="C300" i="7"/>
  <c r="E281" i="7"/>
  <c r="C305" i="7"/>
  <c r="E283" i="7"/>
  <c r="C307" i="7"/>
  <c r="E294" i="7"/>
  <c r="C318" i="7"/>
  <c r="E280" i="7"/>
  <c r="C304" i="7"/>
  <c r="E284" i="7"/>
  <c r="C308" i="7"/>
  <c r="E278" i="7"/>
  <c r="C302" i="7"/>
  <c r="E670" i="7"/>
  <c r="C694" i="7"/>
  <c r="E287" i="7"/>
  <c r="C311" i="7"/>
  <c r="E674" i="7"/>
  <c r="C698" i="7"/>
  <c r="E274" i="7"/>
  <c r="C298" i="7"/>
  <c r="E277" i="7"/>
  <c r="C301" i="7"/>
  <c r="E289" i="7"/>
  <c r="C313" i="7"/>
  <c r="E288" i="7"/>
  <c r="C312" i="7"/>
  <c r="E295" i="7"/>
  <c r="C319" i="7"/>
  <c r="E275" i="7"/>
  <c r="C299" i="7"/>
  <c r="E291" i="7"/>
  <c r="C315" i="7"/>
  <c r="E285" i="7"/>
  <c r="C309" i="7"/>
  <c r="E292" i="7"/>
  <c r="C316" i="7"/>
  <c r="E296" i="7"/>
  <c r="C320" i="7"/>
  <c r="E282" i="7"/>
  <c r="C306" i="7"/>
  <c r="E293" i="7"/>
  <c r="C317" i="7"/>
  <c r="BY310" i="7"/>
  <c r="BH295" i="7"/>
  <c r="BL295" i="7"/>
  <c r="EO303" i="7"/>
  <c r="ES303" i="7"/>
  <c r="FF293" i="7"/>
  <c r="FJ293" i="7"/>
  <c r="GN318" i="7"/>
  <c r="GR318" i="7"/>
  <c r="FW273" i="7"/>
  <c r="GA273" i="7"/>
  <c r="CP274" i="7"/>
  <c r="CT274" i="7"/>
  <c r="BY273" i="7"/>
  <c r="CC273" i="7"/>
  <c r="AQ282" i="7"/>
  <c r="AQ303" i="7"/>
  <c r="AU303" i="7"/>
  <c r="EO298" i="7"/>
  <c r="ES298" i="7"/>
  <c r="AQ334" i="7"/>
  <c r="BH279" i="7"/>
  <c r="BL279" i="7"/>
  <c r="CP301" i="7"/>
  <c r="CT301" i="7"/>
  <c r="DG301" i="7"/>
  <c r="DK301" i="7"/>
  <c r="AQ289" i="7"/>
  <c r="BY325" i="7"/>
  <c r="CC325" i="7"/>
  <c r="AQ287" i="7"/>
  <c r="BH289" i="7"/>
  <c r="FW307" i="7"/>
  <c r="EO295" i="7"/>
  <c r="ES295" i="7"/>
  <c r="FF275" i="7"/>
  <c r="FJ275" i="7"/>
  <c r="FW277" i="7"/>
  <c r="GA277" i="7"/>
  <c r="BH320" i="7"/>
  <c r="BL320" i="7"/>
  <c r="DX273" i="7"/>
  <c r="EB273" i="7"/>
  <c r="FF301" i="7"/>
  <c r="FJ301" i="7"/>
  <c r="BH285" i="7"/>
  <c r="BY285" i="7"/>
  <c r="DG291" i="7"/>
  <c r="BH308" i="7"/>
  <c r="BH275" i="7"/>
  <c r="BL275" i="7"/>
  <c r="GN297" i="7"/>
  <c r="GR297" i="7"/>
  <c r="AQ315" i="7"/>
  <c r="DX316" i="7"/>
  <c r="EB316" i="7"/>
  <c r="BY287" i="7"/>
  <c r="DX298" i="7"/>
  <c r="EB298" i="7"/>
  <c r="EO317" i="7"/>
  <c r="ES317" i="7"/>
  <c r="CP320" i="7"/>
  <c r="CT320" i="7"/>
  <c r="FW293" i="7"/>
  <c r="BH311" i="7"/>
  <c r="BY313" i="7"/>
  <c r="FW275" i="7"/>
  <c r="GA275" i="7"/>
  <c r="BH278" i="7"/>
  <c r="BL278" i="7"/>
  <c r="BY299" i="7"/>
  <c r="CC299" i="7"/>
  <c r="CP303" i="7"/>
  <c r="CT303" i="7"/>
  <c r="DX300" i="7"/>
  <c r="EB300" i="7"/>
  <c r="BY282" i="7"/>
  <c r="AQ280" i="7"/>
  <c r="DX296" i="7"/>
  <c r="EB296" i="7"/>
  <c r="DX301" i="7"/>
  <c r="EB301" i="7"/>
  <c r="DG280" i="7"/>
  <c r="DK280" i="7"/>
  <c r="BY284" i="7"/>
  <c r="GN293" i="7"/>
  <c r="DG297" i="7"/>
  <c r="DK297" i="7"/>
  <c r="CP291" i="7"/>
  <c r="EO299" i="7"/>
  <c r="ES299" i="7"/>
  <c r="GN344" i="7"/>
  <c r="GR344" i="7"/>
  <c r="DG364" i="7"/>
  <c r="DK364" i="7"/>
  <c r="FW274" i="7"/>
  <c r="GA274" i="7"/>
  <c r="BH306" i="7"/>
  <c r="CP299" i="7"/>
  <c r="CT299" i="7"/>
  <c r="BH277" i="7"/>
  <c r="BL277" i="7"/>
  <c r="DG276" i="7"/>
  <c r="DK276" i="7"/>
  <c r="AQ276" i="7"/>
  <c r="AU276" i="7"/>
  <c r="EO277" i="7"/>
  <c r="ES277" i="7"/>
  <c r="BH274" i="7"/>
  <c r="BL274" i="7"/>
  <c r="DG279" i="7"/>
  <c r="DK279" i="7"/>
  <c r="AQ295" i="7"/>
  <c r="AU295" i="7"/>
  <c r="AQ308" i="7"/>
  <c r="BY305" i="7"/>
  <c r="DG294" i="7"/>
  <c r="DK294" i="7"/>
  <c r="DG319" i="7"/>
  <c r="DK319" i="7"/>
  <c r="AQ323" i="7"/>
  <c r="AU323" i="7"/>
  <c r="FW296" i="7"/>
  <c r="GA296" i="7"/>
  <c r="CP328" i="7"/>
  <c r="CT328" i="7"/>
  <c r="DG275" i="7"/>
  <c r="DK275" i="7"/>
  <c r="BH293" i="7"/>
  <c r="BL293" i="7"/>
  <c r="DG322" i="7"/>
  <c r="DK322" i="7"/>
  <c r="DX294" i="7"/>
  <c r="EB294" i="7"/>
  <c r="BY316" i="7"/>
  <c r="CC316" i="7"/>
  <c r="AQ293" i="7"/>
  <c r="AU293" i="7"/>
  <c r="BY315" i="7"/>
  <c r="BY298" i="7"/>
  <c r="CC298" i="7"/>
  <c r="BY276" i="7"/>
  <c r="CC276" i="7"/>
  <c r="AQ290" i="7"/>
  <c r="AQ281" i="7"/>
  <c r="FF295" i="7"/>
  <c r="FJ295" i="7"/>
  <c r="FF296" i="7"/>
  <c r="FJ296" i="7"/>
  <c r="AQ301" i="7"/>
  <c r="AU301" i="7"/>
  <c r="DX279" i="7"/>
  <c r="EB279" i="7"/>
  <c r="FF276" i="7"/>
  <c r="FJ276" i="7"/>
  <c r="BY293" i="7"/>
  <c r="CC293" i="7"/>
  <c r="BH328" i="7"/>
  <c r="FW281" i="7"/>
  <c r="GA281" i="7"/>
  <c r="EO296" i="7"/>
  <c r="ES296" i="7"/>
  <c r="BH276" i="7"/>
  <c r="BL276" i="7"/>
  <c r="FW282" i="7"/>
  <c r="GA282" i="7"/>
  <c r="EO273" i="7"/>
  <c r="ES273" i="7"/>
  <c r="FW295" i="7"/>
  <c r="GA295" i="7"/>
  <c r="EO276" i="7"/>
  <c r="ES276" i="7"/>
  <c r="DX275" i="7"/>
  <c r="EB275" i="7"/>
  <c r="BH294" i="7"/>
  <c r="BL294" i="7"/>
  <c r="FF318" i="7"/>
  <c r="FJ318" i="7"/>
  <c r="BY355" i="7"/>
  <c r="AQ318" i="7"/>
  <c r="AU318" i="7"/>
  <c r="FW276" i="7"/>
  <c r="GA276" i="7"/>
  <c r="EO294" i="7"/>
  <c r="ES294" i="7"/>
  <c r="CP276" i="7"/>
  <c r="CT276" i="7"/>
  <c r="DG317" i="7"/>
  <c r="DK317" i="7"/>
  <c r="DX293" i="7"/>
  <c r="EB293" i="7"/>
  <c r="AQ274" i="7"/>
  <c r="AU274" i="7"/>
  <c r="FW294" i="7"/>
  <c r="GA294" i="7"/>
  <c r="BY294" i="7"/>
  <c r="CC294" i="7"/>
  <c r="GN301" i="7"/>
  <c r="GR301" i="7"/>
  <c r="BY312" i="7"/>
  <c r="FF297" i="7"/>
  <c r="FJ297" i="7"/>
  <c r="BY279" i="7"/>
  <c r="CC279" i="7"/>
  <c r="GN298" i="7"/>
  <c r="GR298" i="7"/>
  <c r="AQ320" i="7"/>
  <c r="AU320" i="7"/>
  <c r="AQ283" i="7"/>
  <c r="BY314" i="7"/>
  <c r="BY278" i="7"/>
  <c r="CC278" i="7"/>
  <c r="GN295" i="7"/>
  <c r="GR295" i="7"/>
  <c r="DX278" i="7"/>
  <c r="EB278" i="7"/>
  <c r="EO278" i="7"/>
  <c r="ES278" i="7"/>
  <c r="AQ278" i="7"/>
  <c r="AU278" i="7"/>
  <c r="FF278" i="7"/>
  <c r="FJ278" i="7"/>
  <c r="BH281" i="7"/>
  <c r="CP293" i="7"/>
  <c r="CT293" i="7"/>
  <c r="AQ312" i="7"/>
  <c r="AQ273" i="7"/>
  <c r="AU273" i="7"/>
  <c r="DG278" i="7"/>
  <c r="DK278" i="7"/>
  <c r="BH290" i="7"/>
  <c r="CP294" i="7"/>
  <c r="CT294" i="7"/>
  <c r="BY280" i="7"/>
  <c r="BY295" i="7"/>
  <c r="CC295" i="7"/>
  <c r="BH331" i="7"/>
  <c r="FF340" i="7"/>
  <c r="DX319" i="7"/>
  <c r="EB319" i="7"/>
  <c r="EO340" i="7"/>
  <c r="BH292" i="7"/>
  <c r="AQ309" i="7"/>
  <c r="BY296" i="7"/>
  <c r="CC296" i="7"/>
  <c r="DG296" i="7"/>
  <c r="DK296" i="7"/>
  <c r="AQ292" i="7"/>
  <c r="AU292" i="7"/>
  <c r="BH273" i="7"/>
  <c r="BL273" i="7"/>
  <c r="DX315" i="7"/>
  <c r="CP316" i="7"/>
  <c r="CT316" i="7"/>
  <c r="GN300" i="7"/>
  <c r="GR300" i="7"/>
  <c r="BH286" i="7"/>
  <c r="GN275" i="7"/>
  <c r="GR275" i="7"/>
  <c r="CP295" i="7"/>
  <c r="CT295" i="7"/>
  <c r="CP278" i="7"/>
  <c r="CT278" i="7"/>
  <c r="FF274" i="7"/>
  <c r="FJ274" i="7"/>
  <c r="CP297" i="7"/>
  <c r="CT297" i="7"/>
  <c r="BH315" i="7"/>
  <c r="BH288" i="7"/>
  <c r="C735" i="7"/>
  <c r="E735" i="7" s="1"/>
  <c r="C705" i="7"/>
  <c r="E705" i="7" s="1"/>
  <c r="D1826" i="9"/>
  <c r="C1802" i="9"/>
  <c r="C1791" i="9"/>
  <c r="D1815" i="9"/>
  <c r="C1801" i="9"/>
  <c r="D1825" i="9"/>
  <c r="D1843" i="9"/>
  <c r="C1819" i="9"/>
  <c r="C1800" i="9"/>
  <c r="D1824" i="9"/>
  <c r="D1845" i="9"/>
  <c r="C1821" i="9"/>
  <c r="D1833" i="9"/>
  <c r="C1809" i="9"/>
  <c r="D1844" i="9"/>
  <c r="C1820" i="9"/>
  <c r="D1811" i="9"/>
  <c r="C1787" i="9"/>
  <c r="D1962" i="9"/>
  <c r="C1938" i="9"/>
  <c r="D1814" i="9"/>
  <c r="C1790" i="9"/>
  <c r="D1846" i="9"/>
  <c r="C1822" i="9"/>
  <c r="D1828" i="9"/>
  <c r="C1804" i="9"/>
  <c r="D1827" i="9"/>
  <c r="C1803" i="9"/>
  <c r="C1788" i="9"/>
  <c r="D1812" i="9"/>
  <c r="D1829" i="9"/>
  <c r="C1805" i="9"/>
  <c r="D1879" i="9"/>
  <c r="C1855" i="9"/>
  <c r="D1841" i="9"/>
  <c r="C1817" i="9"/>
  <c r="D1834" i="9"/>
  <c r="C1810" i="9"/>
  <c r="D1830" i="9"/>
  <c r="C1806" i="9"/>
  <c r="D1837" i="9"/>
  <c r="C1813" i="9"/>
  <c r="D1816" i="9"/>
  <c r="C1792" i="9"/>
  <c r="D2120" i="9"/>
  <c r="C2096" i="9"/>
  <c r="D1847" i="9"/>
  <c r="C1823" i="9"/>
  <c r="BU297" i="7"/>
  <c r="BD344" i="7"/>
  <c r="CL312" i="7"/>
  <c r="CP312" i="7" s="1"/>
  <c r="FS318" i="7"/>
  <c r="BD312" i="7"/>
  <c r="DT308" i="7"/>
  <c r="DX308" i="7" s="1"/>
  <c r="BD298" i="7"/>
  <c r="FS319" i="7"/>
  <c r="AM304" i="7"/>
  <c r="GJ322" i="7"/>
  <c r="FB364" i="7"/>
  <c r="GJ317" i="7"/>
  <c r="GJ321" i="7"/>
  <c r="FS301" i="7"/>
  <c r="BU337" i="7"/>
  <c r="CL309" i="7"/>
  <c r="CP309" i="7" s="1"/>
  <c r="BU306" i="7"/>
  <c r="BD339" i="7"/>
  <c r="CL298" i="7"/>
  <c r="FB300" i="7"/>
  <c r="AM298" i="7"/>
  <c r="DC343" i="7"/>
  <c r="BD305" i="7"/>
  <c r="V318" i="7"/>
  <c r="AD318" i="7" s="1"/>
  <c r="GJ308" i="7"/>
  <c r="GN308" i="7" s="1"/>
  <c r="Z294" i="7"/>
  <c r="CL321" i="7"/>
  <c r="BU319" i="7"/>
  <c r="GJ316" i="7"/>
  <c r="GN316" i="7" s="1"/>
  <c r="V300" i="7"/>
  <c r="AD300" i="7" s="1"/>
  <c r="FS297" i="7"/>
  <c r="Z276" i="7"/>
  <c r="AM305" i="7"/>
  <c r="FB299" i="7"/>
  <c r="FB302" i="7"/>
  <c r="FB319" i="7"/>
  <c r="BD309" i="7"/>
  <c r="GJ307" i="7"/>
  <c r="GN307" i="7" s="1"/>
  <c r="DT311" i="7"/>
  <c r="DX311" i="7" s="1"/>
  <c r="FS308" i="7"/>
  <c r="FB356" i="7"/>
  <c r="FF356" i="7" s="1"/>
  <c r="GJ342" i="7"/>
  <c r="DT318" i="7"/>
  <c r="FS320" i="7"/>
  <c r="AM314" i="7"/>
  <c r="FS315" i="7"/>
  <c r="FW315" i="7" s="1"/>
  <c r="GJ311" i="7"/>
  <c r="GN311" i="7" s="1"/>
  <c r="Z282" i="7"/>
  <c r="FS306" i="7"/>
  <c r="V299" i="7"/>
  <c r="AD299" i="7" s="1"/>
  <c r="GJ312" i="7"/>
  <c r="GN312" i="7" s="1"/>
  <c r="BU304" i="7"/>
  <c r="CL306" i="7"/>
  <c r="CP306" i="7" s="1"/>
  <c r="CL332" i="7"/>
  <c r="CP332" i="7" s="1"/>
  <c r="AM307" i="7"/>
  <c r="DT320" i="7"/>
  <c r="CL315" i="7"/>
  <c r="V302" i="7"/>
  <c r="AD302" i="7" s="1"/>
  <c r="FB298" i="7"/>
  <c r="BU323" i="7"/>
  <c r="EK313" i="7"/>
  <c r="EO313" i="7" s="1"/>
  <c r="Z278" i="7"/>
  <c r="CL327" i="7"/>
  <c r="EK319" i="7"/>
  <c r="AM297" i="7"/>
  <c r="DT328" i="7"/>
  <c r="DX328" i="7" s="1"/>
  <c r="V306" i="7"/>
  <c r="GJ334" i="7"/>
  <c r="GN334" i="7" s="1"/>
  <c r="FB307" i="7"/>
  <c r="FF307" i="7" s="1"/>
  <c r="V333" i="7"/>
  <c r="BD299" i="7"/>
  <c r="DT324" i="7"/>
  <c r="FS304" i="7"/>
  <c r="FW304" i="7" s="1"/>
  <c r="FS331" i="7"/>
  <c r="FW331" i="7" s="1"/>
  <c r="Z275" i="7"/>
  <c r="Z309" i="7"/>
  <c r="GJ368" i="7"/>
  <c r="Z281" i="7"/>
  <c r="V304" i="7"/>
  <c r="CL329" i="7"/>
  <c r="CP329" i="7" s="1"/>
  <c r="BU303" i="7"/>
  <c r="EK314" i="7"/>
  <c r="EO314" i="7" s="1"/>
  <c r="EK364" i="7"/>
  <c r="BU302" i="7"/>
  <c r="V305" i="7"/>
  <c r="Z280" i="7"/>
  <c r="BD317" i="7"/>
  <c r="V344" i="7"/>
  <c r="AD344" i="7" s="1"/>
  <c r="DC315" i="7"/>
  <c r="BU336" i="7"/>
  <c r="BU317" i="7"/>
  <c r="DT317" i="7"/>
  <c r="CL302" i="7"/>
  <c r="GJ315" i="7"/>
  <c r="GN315" i="7" s="1"/>
  <c r="Z320" i="7"/>
  <c r="BD352" i="7"/>
  <c r="DT325" i="7"/>
  <c r="BU309" i="7"/>
  <c r="FB337" i="7"/>
  <c r="FF337" i="7" s="1"/>
  <c r="BD303" i="7"/>
  <c r="AM327" i="7"/>
  <c r="DC320" i="7"/>
  <c r="FB317" i="7"/>
  <c r="BD319" i="7"/>
  <c r="DC338" i="7"/>
  <c r="DG338" i="7" s="1"/>
  <c r="V310" i="7"/>
  <c r="AM300" i="7"/>
  <c r="DC337" i="7"/>
  <c r="DG337" i="7" s="1"/>
  <c r="AM316" i="7"/>
  <c r="AM358" i="7"/>
  <c r="Z286" i="7"/>
  <c r="GJ304" i="7"/>
  <c r="GN304" i="7" s="1"/>
  <c r="BD302" i="7"/>
  <c r="Z336" i="7"/>
  <c r="V339" i="7"/>
  <c r="AM347" i="7"/>
  <c r="CL325" i="7"/>
  <c r="FS364" i="7"/>
  <c r="FW364" i="7" s="1"/>
  <c r="EK322" i="7"/>
  <c r="GJ325" i="7"/>
  <c r="DT306" i="7"/>
  <c r="DX306" i="7" s="1"/>
  <c r="FS298" i="7"/>
  <c r="GJ338" i="7"/>
  <c r="GN338" i="7" s="1"/>
  <c r="BU334" i="7"/>
  <c r="EK330" i="7"/>
  <c r="EO330" i="7" s="1"/>
  <c r="DC300" i="7"/>
  <c r="EK327" i="7"/>
  <c r="FB312" i="7"/>
  <c r="FF312" i="7" s="1"/>
  <c r="DC299" i="7"/>
  <c r="DT322" i="7"/>
  <c r="CL319" i="7"/>
  <c r="V360" i="7"/>
  <c r="Z315" i="7"/>
  <c r="BU320" i="7"/>
  <c r="FS305" i="7"/>
  <c r="BD310" i="7"/>
  <c r="BU349" i="7"/>
  <c r="GJ319" i="7"/>
  <c r="GJ326" i="7"/>
  <c r="GN326" i="7" s="1"/>
  <c r="BU322" i="7"/>
  <c r="GJ361" i="7"/>
  <c r="GN361" i="7" s="1"/>
  <c r="DT362" i="7"/>
  <c r="DX362" i="7" s="1"/>
  <c r="DT339" i="7"/>
  <c r="FB311" i="7"/>
  <c r="FF311" i="7" s="1"/>
  <c r="V343" i="7"/>
  <c r="AD343" i="7" s="1"/>
  <c r="DC306" i="7"/>
  <c r="DG306" i="7" s="1"/>
  <c r="BU329" i="7"/>
  <c r="Z313" i="7"/>
  <c r="DC325" i="7"/>
  <c r="V314" i="7"/>
  <c r="BD332" i="7"/>
  <c r="DC336" i="7"/>
  <c r="DG336" i="7" s="1"/>
  <c r="DT305" i="7"/>
  <c r="DX305" i="7" s="1"/>
  <c r="EK301" i="7"/>
  <c r="AM302" i="7"/>
  <c r="DT303" i="7"/>
  <c r="FB310" i="7"/>
  <c r="FF310" i="7" s="1"/>
  <c r="FB306" i="7"/>
  <c r="FF306" i="7" s="1"/>
  <c r="Z319" i="7"/>
  <c r="DT309" i="7"/>
  <c r="DX309" i="7" s="1"/>
  <c r="V337" i="7"/>
  <c r="CL344" i="7"/>
  <c r="BD330" i="7"/>
  <c r="BU318" i="7"/>
  <c r="Z290" i="7"/>
  <c r="FB339" i="7"/>
  <c r="FF339" i="7" s="1"/>
  <c r="FS333" i="7"/>
  <c r="FW333" i="7" s="1"/>
  <c r="AM336" i="7"/>
  <c r="CL300" i="7"/>
  <c r="GJ305" i="7"/>
  <c r="GN305" i="7" s="1"/>
  <c r="Z307" i="7"/>
  <c r="BD297" i="7"/>
  <c r="DT310" i="7"/>
  <c r="DX310" i="7" s="1"/>
  <c r="EK300" i="7"/>
  <c r="DT297" i="7"/>
  <c r="DC359" i="7"/>
  <c r="DG359" i="7" s="1"/>
  <c r="FB303" i="7"/>
  <c r="FF303" i="7" s="1"/>
  <c r="FB305" i="7"/>
  <c r="FF305" i="7" s="1"/>
  <c r="BU379" i="7"/>
  <c r="Z311" i="7"/>
  <c r="CL335" i="7"/>
  <c r="CP335" i="7" s="1"/>
  <c r="CL340" i="7"/>
  <c r="DC304" i="7"/>
  <c r="EK331" i="7"/>
  <c r="EO331" i="7" s="1"/>
  <c r="EK311" i="7"/>
  <c r="EO311" i="7" s="1"/>
  <c r="FS313" i="7"/>
  <c r="FW313" i="7" s="1"/>
  <c r="AM325" i="7"/>
  <c r="DT340" i="7"/>
  <c r="GJ327" i="7"/>
  <c r="GN327" i="7" s="1"/>
  <c r="EK305" i="7"/>
  <c r="EO305" i="7" s="1"/>
  <c r="AM319" i="7"/>
  <c r="Z316" i="7"/>
  <c r="Z273" i="7"/>
  <c r="DC329" i="7"/>
  <c r="DG329" i="7" s="1"/>
  <c r="AM339" i="7"/>
  <c r="Z298" i="7"/>
  <c r="EK323" i="7"/>
  <c r="DC346" i="7"/>
  <c r="CL338" i="7"/>
  <c r="CP338" i="7" s="1"/>
  <c r="DC318" i="7"/>
  <c r="V322" i="7"/>
  <c r="AD322" i="7" s="1"/>
  <c r="FB381" i="7"/>
  <c r="FF381" i="7" s="1"/>
  <c r="DC334" i="7"/>
  <c r="DG334" i="7" s="1"/>
  <c r="FS334" i="7"/>
  <c r="FW334" i="7" s="1"/>
  <c r="V332" i="7"/>
  <c r="BD314" i="7"/>
  <c r="CL313" i="7"/>
  <c r="CP313" i="7" s="1"/>
  <c r="FB328" i="7"/>
  <c r="FF328" i="7" s="1"/>
  <c r="FS317" i="7"/>
  <c r="FS311" i="7"/>
  <c r="FW311" i="7" s="1"/>
  <c r="BD300" i="7"/>
  <c r="CL307" i="7"/>
  <c r="CP307" i="7" s="1"/>
  <c r="CL318" i="7"/>
  <c r="GJ330" i="7"/>
  <c r="GN330" i="7" s="1"/>
  <c r="EK297" i="7"/>
  <c r="EK334" i="7"/>
  <c r="EO334" i="7" s="1"/>
  <c r="DT302" i="7"/>
  <c r="FB320" i="7"/>
  <c r="EK315" i="7"/>
  <c r="EO315" i="7" s="1"/>
  <c r="BU338" i="7"/>
  <c r="BU308" i="7"/>
  <c r="EK309" i="7"/>
  <c r="EO309" i="7" s="1"/>
  <c r="V327" i="7"/>
  <c r="BD301" i="7"/>
  <c r="BD316" i="7"/>
  <c r="V335" i="7"/>
  <c r="FB342" i="7"/>
  <c r="GJ324" i="7"/>
  <c r="AM311" i="7"/>
  <c r="FB325" i="7"/>
  <c r="FS314" i="7"/>
  <c r="FW314" i="7" s="1"/>
  <c r="DT343" i="7"/>
  <c r="Z308" i="7"/>
  <c r="FS327" i="7"/>
  <c r="FW327" i="7" s="1"/>
  <c r="EK318" i="7"/>
  <c r="DC302" i="7"/>
  <c r="DC341" i="7"/>
  <c r="FS312" i="7"/>
  <c r="FW312" i="7" s="1"/>
  <c r="DC331" i="7"/>
  <c r="DG331" i="7" s="1"/>
  <c r="CL317" i="7"/>
  <c r="CL334" i="7"/>
  <c r="CP334" i="7" s="1"/>
  <c r="DT337" i="7"/>
  <c r="DX337" i="7" s="1"/>
  <c r="BD318" i="7"/>
  <c r="EK312" i="7"/>
  <c r="EO312" i="7" s="1"/>
  <c r="DT299" i="7"/>
  <c r="AM313" i="7"/>
  <c r="FS300" i="7"/>
  <c r="CL352" i="7"/>
  <c r="BD313" i="7"/>
  <c r="V340" i="7"/>
  <c r="V297" i="7"/>
  <c r="AD297" i="7" s="1"/>
  <c r="Z277" i="7"/>
  <c r="AM317" i="7"/>
  <c r="GJ299" i="7"/>
  <c r="BU300" i="7"/>
  <c r="Z303" i="7"/>
  <c r="V301" i="7"/>
  <c r="AD301" i="7" s="1"/>
  <c r="EK320" i="7"/>
  <c r="DC321" i="7"/>
  <c r="AM306" i="7"/>
  <c r="BU311" i="7"/>
  <c r="CL323" i="7"/>
  <c r="EK304" i="7"/>
  <c r="EO304" i="7" s="1"/>
  <c r="FS302" i="7"/>
  <c r="FW302" i="7" s="1"/>
  <c r="BU339" i="7"/>
  <c r="DT307" i="7"/>
  <c r="DX307" i="7" s="1"/>
  <c r="DT336" i="7"/>
  <c r="DX336" i="7" s="1"/>
  <c r="DC332" i="7"/>
  <c r="DG332" i="7" s="1"/>
  <c r="V341" i="7"/>
  <c r="Z317" i="7"/>
  <c r="EK356" i="7"/>
  <c r="EO356" i="7" s="1"/>
  <c r="FB321" i="7"/>
  <c r="AM332" i="7"/>
  <c r="DC388" i="7"/>
  <c r="AM333" i="7"/>
  <c r="EK341" i="7"/>
  <c r="FS299" i="7"/>
  <c r="FB338" i="7"/>
  <c r="FF338" i="7" s="1"/>
  <c r="DC303" i="7"/>
  <c r="AM344" i="7"/>
  <c r="BU340" i="7"/>
  <c r="DC309" i="7"/>
  <c r="DG309" i="7" s="1"/>
  <c r="GJ309" i="7"/>
  <c r="GN309" i="7" s="1"/>
  <c r="AM342" i="7"/>
  <c r="V331" i="7"/>
  <c r="BD355" i="7"/>
  <c r="EK302" i="7"/>
  <c r="BD335" i="7"/>
  <c r="E317" i="7" l="1"/>
  <c r="C341" i="7"/>
  <c r="E313" i="7"/>
  <c r="C337" i="7"/>
  <c r="E318" i="7"/>
  <c r="C342" i="7"/>
  <c r="E316" i="7"/>
  <c r="C340" i="7"/>
  <c r="E298" i="7"/>
  <c r="C322" i="7"/>
  <c r="E307" i="7"/>
  <c r="C331" i="7"/>
  <c r="E299" i="7"/>
  <c r="C323" i="7"/>
  <c r="E320" i="7"/>
  <c r="C344" i="7"/>
  <c r="E319" i="7"/>
  <c r="C343" i="7"/>
  <c r="E312" i="7"/>
  <c r="C336" i="7"/>
  <c r="E309" i="7"/>
  <c r="C333" i="7"/>
  <c r="E698" i="7"/>
  <c r="C722" i="7"/>
  <c r="E305" i="7"/>
  <c r="C329" i="7"/>
  <c r="E304" i="7"/>
  <c r="C328" i="7"/>
  <c r="E301" i="7"/>
  <c r="C325" i="7"/>
  <c r="E300" i="7"/>
  <c r="C324" i="7"/>
  <c r="E694" i="7"/>
  <c r="C718" i="7"/>
  <c r="E302" i="7"/>
  <c r="C326" i="7"/>
  <c r="E308" i="7"/>
  <c r="C332" i="7"/>
  <c r="E306" i="7"/>
  <c r="C330" i="7"/>
  <c r="E315" i="7"/>
  <c r="C339" i="7"/>
  <c r="E311" i="7"/>
  <c r="C335" i="7"/>
  <c r="CP318" i="7"/>
  <c r="CT318" i="7"/>
  <c r="AQ327" i="7"/>
  <c r="AU327" i="7"/>
  <c r="FF300" i="7"/>
  <c r="FJ300" i="7"/>
  <c r="AQ333" i="7"/>
  <c r="CP319" i="7"/>
  <c r="CT319" i="7"/>
  <c r="CP298" i="7"/>
  <c r="CT298" i="7"/>
  <c r="FW317" i="7"/>
  <c r="BY303" i="7"/>
  <c r="CC303" i="7"/>
  <c r="CP317" i="7"/>
  <c r="CT317" i="7"/>
  <c r="DX339" i="7"/>
  <c r="EO300" i="7"/>
  <c r="ES300" i="7"/>
  <c r="AQ358" i="7"/>
  <c r="FW301" i="7"/>
  <c r="GA301" i="7"/>
  <c r="AQ317" i="7"/>
  <c r="AU317" i="7"/>
  <c r="DG341" i="7"/>
  <c r="DK341" i="7"/>
  <c r="BY308" i="7"/>
  <c r="AQ316" i="7"/>
  <c r="CP302" i="7"/>
  <c r="CT302" i="7"/>
  <c r="GN368" i="7"/>
  <c r="GR368" i="7"/>
  <c r="AQ314" i="7"/>
  <c r="GN321" i="7"/>
  <c r="GR321" i="7"/>
  <c r="GN324" i="7"/>
  <c r="GR324" i="7"/>
  <c r="BH300" i="7"/>
  <c r="BL300" i="7"/>
  <c r="BY319" i="7"/>
  <c r="CC319" i="7"/>
  <c r="EO341" i="7"/>
  <c r="ES341" i="7"/>
  <c r="FF342" i="7"/>
  <c r="FJ342" i="7"/>
  <c r="FF321" i="7"/>
  <c r="FJ321" i="7"/>
  <c r="BH309" i="7"/>
  <c r="BY302" i="7"/>
  <c r="CC302" i="7"/>
  <c r="FF319" i="7"/>
  <c r="FJ319" i="7"/>
  <c r="DG321" i="7"/>
  <c r="DK321" i="7"/>
  <c r="EO320" i="7"/>
  <c r="ES320" i="7"/>
  <c r="BH344" i="7"/>
  <c r="BL344" i="7"/>
  <c r="AQ332" i="7"/>
  <c r="DG299" i="7"/>
  <c r="DK299" i="7"/>
  <c r="BY306" i="7"/>
  <c r="BH301" i="7"/>
  <c r="BL301" i="7"/>
  <c r="BY300" i="7"/>
  <c r="CC300" i="7"/>
  <c r="AQ319" i="7"/>
  <c r="AU319" i="7"/>
  <c r="BY337" i="7"/>
  <c r="GN299" i="7"/>
  <c r="GR299" i="7"/>
  <c r="BH297" i="7"/>
  <c r="BL297" i="7"/>
  <c r="DX317" i="7"/>
  <c r="EB317" i="7"/>
  <c r="EO318" i="7"/>
  <c r="ES318" i="7"/>
  <c r="BY317" i="7"/>
  <c r="CC317" i="7"/>
  <c r="CP321" i="7"/>
  <c r="CT321" i="7"/>
  <c r="EO301" i="7"/>
  <c r="ES301" i="7"/>
  <c r="GN319" i="7"/>
  <c r="GR319" i="7"/>
  <c r="FW298" i="7"/>
  <c r="GA298" i="7"/>
  <c r="BY336" i="7"/>
  <c r="GN342" i="7"/>
  <c r="GR342" i="7"/>
  <c r="GN322" i="7"/>
  <c r="GR322" i="7"/>
  <c r="FW299" i="7"/>
  <c r="GA299" i="7"/>
  <c r="AQ298" i="7"/>
  <c r="AU298" i="7"/>
  <c r="BY304" i="7"/>
  <c r="BH318" i="7"/>
  <c r="BL318" i="7"/>
  <c r="BH330" i="7"/>
  <c r="FF302" i="7"/>
  <c r="FJ302" i="7"/>
  <c r="FW306" i="7"/>
  <c r="GA306" i="7"/>
  <c r="DX297" i="7"/>
  <c r="EB297" i="7"/>
  <c r="BH314" i="7"/>
  <c r="DG300" i="7"/>
  <c r="DK300" i="7"/>
  <c r="AQ342" i="7"/>
  <c r="AU342" i="7"/>
  <c r="BY322" i="7"/>
  <c r="CC322" i="7"/>
  <c r="BY323" i="7"/>
  <c r="CC323" i="7"/>
  <c r="GN317" i="7"/>
  <c r="AQ300" i="7"/>
  <c r="AU300" i="7"/>
  <c r="CP300" i="7"/>
  <c r="CT300" i="7"/>
  <c r="BY349" i="7"/>
  <c r="CC349" i="7"/>
  <c r="DG315" i="7"/>
  <c r="CP315" i="7"/>
  <c r="AQ304" i="7"/>
  <c r="BY311" i="7"/>
  <c r="BH312" i="7"/>
  <c r="BH303" i="7"/>
  <c r="BL303" i="7"/>
  <c r="FW318" i="7"/>
  <c r="GA318" i="7"/>
  <c r="BY329" i="7"/>
  <c r="DX322" i="7"/>
  <c r="EB322" i="7"/>
  <c r="BH339" i="7"/>
  <c r="AQ297" i="7"/>
  <c r="AU297" i="7"/>
  <c r="BH352" i="7"/>
  <c r="CP327" i="7"/>
  <c r="CT327" i="7"/>
  <c r="BY338" i="7"/>
  <c r="BY334" i="7"/>
  <c r="AQ302" i="7"/>
  <c r="AU302" i="7"/>
  <c r="FF298" i="7"/>
  <c r="FJ298" i="7"/>
  <c r="BH313" i="7"/>
  <c r="CP352" i="7"/>
  <c r="CT352" i="7"/>
  <c r="DX343" i="7"/>
  <c r="EB343" i="7"/>
  <c r="DG318" i="7"/>
  <c r="DK318" i="7"/>
  <c r="AQ336" i="7"/>
  <c r="BH310" i="7"/>
  <c r="GN325" i="7"/>
  <c r="GR325" i="7"/>
  <c r="BH319" i="7"/>
  <c r="BL319" i="7"/>
  <c r="DX324" i="7"/>
  <c r="EB324" i="7"/>
  <c r="DX320" i="7"/>
  <c r="EB320" i="7"/>
  <c r="FW308" i="7"/>
  <c r="FW319" i="7"/>
  <c r="GA319" i="7"/>
  <c r="DX299" i="7"/>
  <c r="EB299" i="7"/>
  <c r="DG325" i="7"/>
  <c r="DK325" i="7"/>
  <c r="AQ306" i="7"/>
  <c r="AQ347" i="7"/>
  <c r="AU347" i="7"/>
  <c r="AQ339" i="7"/>
  <c r="EO364" i="7"/>
  <c r="BH316" i="7"/>
  <c r="DX325" i="7"/>
  <c r="EB325" i="7"/>
  <c r="AQ305" i="7"/>
  <c r="BY297" i="7"/>
  <c r="CC297" i="7"/>
  <c r="BH335" i="7"/>
  <c r="EO319" i="7"/>
  <c r="ES319" i="7"/>
  <c r="EO302" i="7"/>
  <c r="ES302" i="7"/>
  <c r="EO327" i="7"/>
  <c r="ES327" i="7"/>
  <c r="FW297" i="7"/>
  <c r="GA297" i="7"/>
  <c r="DG302" i="7"/>
  <c r="DK302" i="7"/>
  <c r="DX303" i="7"/>
  <c r="EB303" i="7"/>
  <c r="AQ325" i="7"/>
  <c r="AU325" i="7"/>
  <c r="FF364" i="7"/>
  <c r="FF320" i="7"/>
  <c r="FJ320" i="7"/>
  <c r="BY339" i="7"/>
  <c r="DG303" i="7"/>
  <c r="DK303" i="7"/>
  <c r="FW300" i="7"/>
  <c r="GA300" i="7"/>
  <c r="EO297" i="7"/>
  <c r="ES297" i="7"/>
  <c r="DG304" i="7"/>
  <c r="DK304" i="7"/>
  <c r="BH332" i="7"/>
  <c r="FW305" i="7"/>
  <c r="GA305" i="7"/>
  <c r="EO322" i="7"/>
  <c r="ES322" i="7"/>
  <c r="FF317" i="7"/>
  <c r="FJ317" i="7"/>
  <c r="BH317" i="7"/>
  <c r="BL317" i="7"/>
  <c r="BH299" i="7"/>
  <c r="BL299" i="7"/>
  <c r="AQ307" i="7"/>
  <c r="BH305" i="7"/>
  <c r="BH298" i="7"/>
  <c r="BL298" i="7"/>
  <c r="AQ311" i="7"/>
  <c r="EO323" i="7"/>
  <c r="ES323" i="7"/>
  <c r="CP325" i="7"/>
  <c r="CT325" i="7"/>
  <c r="BY318" i="7"/>
  <c r="CC318" i="7"/>
  <c r="BY379" i="7"/>
  <c r="DG388" i="7"/>
  <c r="DK388" i="7"/>
  <c r="CP344" i="7"/>
  <c r="CT344" i="7"/>
  <c r="BY309" i="7"/>
  <c r="FF299" i="7"/>
  <c r="FJ299" i="7"/>
  <c r="BH302" i="7"/>
  <c r="BL302" i="7"/>
  <c r="BH355" i="7"/>
  <c r="DX340" i="7"/>
  <c r="EB340" i="7"/>
  <c r="FW320" i="7"/>
  <c r="GA320" i="7"/>
  <c r="DX318" i="7"/>
  <c r="EB318" i="7"/>
  <c r="BY340" i="7"/>
  <c r="CC340" i="7"/>
  <c r="DX302" i="7"/>
  <c r="EB302" i="7"/>
  <c r="AQ344" i="7"/>
  <c r="AU344" i="7"/>
  <c r="CP323" i="7"/>
  <c r="CT323" i="7"/>
  <c r="AQ313" i="7"/>
  <c r="FF325" i="7"/>
  <c r="FJ325" i="7"/>
  <c r="DG346" i="7"/>
  <c r="DK346" i="7"/>
  <c r="CP340" i="7"/>
  <c r="CT340" i="7"/>
  <c r="BY320" i="7"/>
  <c r="CC320" i="7"/>
  <c r="DG320" i="7"/>
  <c r="DK320" i="7"/>
  <c r="DG343" i="7"/>
  <c r="DK343" i="7"/>
  <c r="C729" i="7"/>
  <c r="E729" i="7" s="1"/>
  <c r="C1824" i="9"/>
  <c r="D1848" i="9"/>
  <c r="C1825" i="9"/>
  <c r="D1849" i="9"/>
  <c r="D1839" i="9"/>
  <c r="C1815" i="9"/>
  <c r="D1867" i="9"/>
  <c r="C1843" i="9"/>
  <c r="D1850" i="9"/>
  <c r="C1826" i="9"/>
  <c r="D1871" i="9"/>
  <c r="C1847" i="9"/>
  <c r="D1903" i="9"/>
  <c r="C1879" i="9"/>
  <c r="D1870" i="9"/>
  <c r="C1846" i="9"/>
  <c r="D1853" i="9"/>
  <c r="C1829" i="9"/>
  <c r="D1838" i="9"/>
  <c r="C1814" i="9"/>
  <c r="D2144" i="9"/>
  <c r="C2120" i="9"/>
  <c r="D1986" i="9"/>
  <c r="C1962" i="9"/>
  <c r="D1840" i="9"/>
  <c r="C1816" i="9"/>
  <c r="D1835" i="9"/>
  <c r="C1811" i="9"/>
  <c r="D1836" i="9"/>
  <c r="C1812" i="9"/>
  <c r="D1861" i="9"/>
  <c r="C1837" i="9"/>
  <c r="D1854" i="9"/>
  <c r="C1830" i="9"/>
  <c r="D1851" i="9"/>
  <c r="C1827" i="9"/>
  <c r="D1868" i="9"/>
  <c r="C1844" i="9"/>
  <c r="D1858" i="9"/>
  <c r="C1834" i="9"/>
  <c r="D1852" i="9"/>
  <c r="C1828" i="9"/>
  <c r="D1857" i="9"/>
  <c r="C1833" i="9"/>
  <c r="D1865" i="9"/>
  <c r="C1841" i="9"/>
  <c r="D1869" i="9"/>
  <c r="C1845" i="9"/>
  <c r="BD368" i="7"/>
  <c r="BU321" i="7"/>
  <c r="BD336" i="7"/>
  <c r="CL336" i="7"/>
  <c r="CP336" i="7" s="1"/>
  <c r="FS342" i="7"/>
  <c r="BD322" i="7"/>
  <c r="DT332" i="7"/>
  <c r="DX332" i="7" s="1"/>
  <c r="AM328" i="7"/>
  <c r="FS343" i="7"/>
  <c r="FB388" i="7"/>
  <c r="GJ341" i="7"/>
  <c r="GJ346" i="7"/>
  <c r="GJ345" i="7"/>
  <c r="CL333" i="7"/>
  <c r="CP333" i="7" s="1"/>
  <c r="BD363" i="7"/>
  <c r="AM322" i="7"/>
  <c r="DC367" i="7"/>
  <c r="GJ332" i="7"/>
  <c r="GN332" i="7" s="1"/>
  <c r="CL322" i="7"/>
  <c r="BD329" i="7"/>
  <c r="Z318" i="7"/>
  <c r="FS325" i="7"/>
  <c r="FB324" i="7"/>
  <c r="BU361" i="7"/>
  <c r="V342" i="7"/>
  <c r="AD342" i="7" s="1"/>
  <c r="BU330" i="7"/>
  <c r="GJ331" i="7"/>
  <c r="GN331" i="7" s="1"/>
  <c r="FB343" i="7"/>
  <c r="FS321" i="7"/>
  <c r="Z300" i="7"/>
  <c r="V324" i="7"/>
  <c r="AD324" i="7" s="1"/>
  <c r="FB323" i="7"/>
  <c r="BU343" i="7"/>
  <c r="DT335" i="7"/>
  <c r="DX335" i="7" s="1"/>
  <c r="CL345" i="7"/>
  <c r="FS332" i="7"/>
  <c r="FW332" i="7" s="1"/>
  <c r="FB326" i="7"/>
  <c r="GJ340" i="7"/>
  <c r="GN340" i="7" s="1"/>
  <c r="BD333" i="7"/>
  <c r="AM329" i="7"/>
  <c r="V368" i="7"/>
  <c r="AD368" i="7" s="1"/>
  <c r="Z305" i="7"/>
  <c r="AM321" i="7"/>
  <c r="DT344" i="7"/>
  <c r="FB380" i="7"/>
  <c r="FF380" i="7" s="1"/>
  <c r="Z344" i="7"/>
  <c r="V329" i="7"/>
  <c r="BU360" i="7"/>
  <c r="EK338" i="7"/>
  <c r="EO338" i="7" s="1"/>
  <c r="GJ392" i="7"/>
  <c r="FS355" i="7"/>
  <c r="FW355" i="7" s="1"/>
  <c r="FB322" i="7"/>
  <c r="GJ335" i="7"/>
  <c r="GN335" i="7" s="1"/>
  <c r="AM338" i="7"/>
  <c r="FB331" i="7"/>
  <c r="FF331" i="7" s="1"/>
  <c r="V328" i="7"/>
  <c r="DT348" i="7"/>
  <c r="BU347" i="7"/>
  <c r="GJ358" i="7"/>
  <c r="GN358" i="7" s="1"/>
  <c r="CL330" i="7"/>
  <c r="CP330" i="7" s="1"/>
  <c r="DT342" i="7"/>
  <c r="BU326" i="7"/>
  <c r="FS328" i="7"/>
  <c r="FW328" i="7" s="1"/>
  <c r="FS344" i="7"/>
  <c r="EK337" i="7"/>
  <c r="EO337" i="7" s="1"/>
  <c r="DC339" i="7"/>
  <c r="FS330" i="7"/>
  <c r="FW330" i="7" s="1"/>
  <c r="BD341" i="7"/>
  <c r="V326" i="7"/>
  <c r="AD326" i="7" s="1"/>
  <c r="V357" i="7"/>
  <c r="Z304" i="7"/>
  <c r="CL351" i="7"/>
  <c r="BU341" i="7"/>
  <c r="V330" i="7"/>
  <c r="BD376" i="7"/>
  <c r="DT341" i="7"/>
  <c r="EK343" i="7"/>
  <c r="EK388" i="7"/>
  <c r="Z306" i="7"/>
  <c r="CL356" i="7"/>
  <c r="CP356" i="7" s="1"/>
  <c r="BU328" i="7"/>
  <c r="GJ366" i="7"/>
  <c r="BU327" i="7"/>
  <c r="BD323" i="7"/>
  <c r="Z299" i="7"/>
  <c r="CL353" i="7"/>
  <c r="CP353" i="7" s="1"/>
  <c r="AM331" i="7"/>
  <c r="GJ339" i="7"/>
  <c r="GN339" i="7" s="1"/>
  <c r="CL326" i="7"/>
  <c r="V323" i="7"/>
  <c r="AD323" i="7" s="1"/>
  <c r="Z302" i="7"/>
  <c r="Z333" i="7"/>
  <c r="DT352" i="7"/>
  <c r="DX352" i="7" s="1"/>
  <c r="CL339" i="7"/>
  <c r="GJ336" i="7"/>
  <c r="GN336" i="7" s="1"/>
  <c r="FS339" i="7"/>
  <c r="FW339" i="7" s="1"/>
  <c r="BD324" i="7"/>
  <c r="BD359" i="7"/>
  <c r="AM368" i="7"/>
  <c r="GJ354" i="7"/>
  <c r="GN354" i="7" s="1"/>
  <c r="CL362" i="7"/>
  <c r="CP362" i="7" s="1"/>
  <c r="BU353" i="7"/>
  <c r="DT367" i="7"/>
  <c r="DC327" i="7"/>
  <c r="DC358" i="7"/>
  <c r="DG358" i="7" s="1"/>
  <c r="AM360" i="7"/>
  <c r="BD334" i="7"/>
  <c r="DC324" i="7"/>
  <c r="FB341" i="7"/>
  <c r="Z340" i="7"/>
  <c r="Z337" i="7"/>
  <c r="FB362" i="7"/>
  <c r="FF362" i="7" s="1"/>
  <c r="FB327" i="7"/>
  <c r="FF327" i="7" s="1"/>
  <c r="GJ329" i="7"/>
  <c r="GN329" i="7" s="1"/>
  <c r="EK354" i="7"/>
  <c r="EO354" i="7" s="1"/>
  <c r="GJ328" i="7"/>
  <c r="GN328" i="7" s="1"/>
  <c r="V356" i="7"/>
  <c r="Z341" i="7"/>
  <c r="DT364" i="7"/>
  <c r="BD321" i="7"/>
  <c r="EK325" i="7"/>
  <c r="DT329" i="7"/>
  <c r="DX329" i="7" s="1"/>
  <c r="BU346" i="7"/>
  <c r="FS329" i="7"/>
  <c r="V384" i="7"/>
  <c r="BU358" i="7"/>
  <c r="DT349" i="7"/>
  <c r="AM366" i="7"/>
  <c r="V365" i="7"/>
  <c r="AM341" i="7"/>
  <c r="FS338" i="7"/>
  <c r="FW338" i="7" s="1"/>
  <c r="Z360" i="7"/>
  <c r="EK365" i="7"/>
  <c r="AM356" i="7"/>
  <c r="DT360" i="7"/>
  <c r="DX360" i="7" s="1"/>
  <c r="CL347" i="7"/>
  <c r="FS324" i="7"/>
  <c r="EK336" i="7"/>
  <c r="EO336" i="7" s="1"/>
  <c r="Z327" i="7"/>
  <c r="BU332" i="7"/>
  <c r="EK358" i="7"/>
  <c r="EO358" i="7" s="1"/>
  <c r="CL342" i="7"/>
  <c r="AM343" i="7"/>
  <c r="AM349" i="7"/>
  <c r="V338" i="7"/>
  <c r="DC323" i="7"/>
  <c r="GJ362" i="7"/>
  <c r="GN362" i="7" s="1"/>
  <c r="FS388" i="7"/>
  <c r="FW388" i="7" s="1"/>
  <c r="AM382" i="7"/>
  <c r="V355" i="7"/>
  <c r="FS326" i="7"/>
  <c r="FW326" i="7" s="1"/>
  <c r="AM337" i="7"/>
  <c r="AM326" i="7"/>
  <c r="BD326" i="7"/>
  <c r="Z331" i="7"/>
  <c r="GJ351" i="7"/>
  <c r="GN351" i="7" s="1"/>
  <c r="DC349" i="7"/>
  <c r="V364" i="7"/>
  <c r="V361" i="7"/>
  <c r="V367" i="7"/>
  <c r="AD367" i="7" s="1"/>
  <c r="AM340" i="7"/>
  <c r="BD343" i="7"/>
  <c r="DT321" i="7"/>
  <c r="Z297" i="7"/>
  <c r="EK329" i="7"/>
  <c r="EO329" i="7" s="1"/>
  <c r="FB349" i="7"/>
  <c r="BD337" i="7"/>
  <c r="Z335" i="7"/>
  <c r="DC370" i="7"/>
  <c r="DC328" i="7"/>
  <c r="DC362" i="7"/>
  <c r="DG362" i="7" s="1"/>
  <c r="DC412" i="7"/>
  <c r="BU403" i="7"/>
  <c r="BU342" i="7"/>
  <c r="EK342" i="7"/>
  <c r="DC383" i="7"/>
  <c r="DG383" i="7" s="1"/>
  <c r="FS351" i="7"/>
  <c r="FW351" i="7" s="1"/>
  <c r="BD325" i="7"/>
  <c r="CL343" i="7"/>
  <c r="DC361" i="7"/>
  <c r="DG361" i="7" s="1"/>
  <c r="GJ333" i="7"/>
  <c r="GN333" i="7" s="1"/>
  <c r="DT361" i="7"/>
  <c r="DX361" i="7" s="1"/>
  <c r="DC326" i="7"/>
  <c r="CL364" i="7"/>
  <c r="BD354" i="7"/>
  <c r="DT346" i="7"/>
  <c r="FB345" i="7"/>
  <c r="EK339" i="7"/>
  <c r="EO339" i="7" s="1"/>
  <c r="FB352" i="7"/>
  <c r="FF352" i="7" s="1"/>
  <c r="FS358" i="7"/>
  <c r="FW358" i="7" s="1"/>
  <c r="FB336" i="7"/>
  <c r="FF336" i="7" s="1"/>
  <c r="BU364" i="7"/>
  <c r="FB329" i="7"/>
  <c r="FF329" i="7" s="1"/>
  <c r="DC360" i="7"/>
  <c r="DG360" i="7" s="1"/>
  <c r="DC333" i="7"/>
  <c r="DG333" i="7" s="1"/>
  <c r="V359" i="7"/>
  <c r="FS335" i="7"/>
  <c r="FW335" i="7" s="1"/>
  <c r="EK355" i="7"/>
  <c r="EO355" i="7" s="1"/>
  <c r="BD356" i="7"/>
  <c r="CL341" i="7"/>
  <c r="EK326" i="7"/>
  <c r="AM357" i="7"/>
  <c r="CL376" i="7"/>
  <c r="DT386" i="7"/>
  <c r="DX386" i="7" s="1"/>
  <c r="GJ385" i="7"/>
  <c r="GN385" i="7" s="1"/>
  <c r="BD327" i="7"/>
  <c r="Z322" i="7"/>
  <c r="FS323" i="7"/>
  <c r="EK328" i="7"/>
  <c r="EO328" i="7" s="1"/>
  <c r="EK344" i="7"/>
  <c r="FB405" i="7"/>
  <c r="FF405" i="7" s="1"/>
  <c r="FB334" i="7"/>
  <c r="FF334" i="7" s="1"/>
  <c r="Z314" i="7"/>
  <c r="CL331" i="7"/>
  <c r="CP331" i="7" s="1"/>
  <c r="FS337" i="7"/>
  <c r="FW337" i="7" s="1"/>
  <c r="CL349" i="7"/>
  <c r="EK380" i="7"/>
  <c r="EO380" i="7" s="1"/>
  <c r="DC356" i="7"/>
  <c r="DG356" i="7" s="1"/>
  <c r="DT331" i="7"/>
  <c r="DX331" i="7" s="1"/>
  <c r="Z301" i="7"/>
  <c r="AM335" i="7"/>
  <c r="CL337" i="7"/>
  <c r="CP337" i="7" s="1"/>
  <c r="AM363" i="7"/>
  <c r="CL359" i="7"/>
  <c r="CP359" i="7" s="1"/>
  <c r="EK324" i="7"/>
  <c r="FS357" i="7"/>
  <c r="FW357" i="7" s="1"/>
  <c r="CL368" i="7"/>
  <c r="DT363" i="7"/>
  <c r="BU344" i="7"/>
  <c r="EK351" i="7"/>
  <c r="EK346" i="7"/>
  <c r="Z339" i="7"/>
  <c r="V334" i="7"/>
  <c r="DC344" i="7"/>
  <c r="BU333" i="7"/>
  <c r="DC345" i="7"/>
  <c r="DT326" i="7"/>
  <c r="DT334" i="7"/>
  <c r="DX334" i="7" s="1"/>
  <c r="DC330" i="7"/>
  <c r="DG330" i="7" s="1"/>
  <c r="GJ323" i="7"/>
  <c r="AM371" i="7"/>
  <c r="Z343" i="7"/>
  <c r="FS336" i="7"/>
  <c r="FW336" i="7" s="1"/>
  <c r="DC365" i="7"/>
  <c r="Z332" i="7"/>
  <c r="EK347" i="7"/>
  <c r="FB344" i="7"/>
  <c r="DT323" i="7"/>
  <c r="GJ348" i="7"/>
  <c r="FS341" i="7"/>
  <c r="V351" i="7"/>
  <c r="DC355" i="7"/>
  <c r="DG355" i="7" s="1"/>
  <c r="FB361" i="7"/>
  <c r="FF361" i="7" s="1"/>
  <c r="V325" i="7"/>
  <c r="AD325" i="7" s="1"/>
  <c r="GJ350" i="7"/>
  <c r="GN350" i="7" s="1"/>
  <c r="BU373" i="7"/>
  <c r="V363" i="7"/>
  <c r="Z310" i="7"/>
  <c r="EK335" i="7"/>
  <c r="EO335" i="7" s="1"/>
  <c r="DT330" i="7"/>
  <c r="DX330" i="7" s="1"/>
  <c r="AM351" i="7"/>
  <c r="BD340" i="7"/>
  <c r="BD338" i="7"/>
  <c r="GJ349" i="7"/>
  <c r="V346" i="7"/>
  <c r="AD346" i="7" s="1"/>
  <c r="FB335" i="7"/>
  <c r="FF335" i="7" s="1"/>
  <c r="BU335" i="7"/>
  <c r="BD342" i="7"/>
  <c r="EK333" i="7"/>
  <c r="EO333" i="7" s="1"/>
  <c r="FB363" i="7"/>
  <c r="FF363" i="7" s="1"/>
  <c r="GJ343" i="7"/>
  <c r="AM324" i="7"/>
  <c r="BD379" i="7"/>
  <c r="BU363" i="7"/>
  <c r="AM330" i="7"/>
  <c r="BU324" i="7"/>
  <c r="V321" i="7"/>
  <c r="AD321" i="7" s="1"/>
  <c r="CL358" i="7"/>
  <c r="CP358" i="7" s="1"/>
  <c r="FB366" i="7"/>
  <c r="BU362" i="7"/>
  <c r="EK321" i="7"/>
  <c r="DC342" i="7"/>
  <c r="DC353" i="7"/>
  <c r="DG353" i="7" s="1"/>
  <c r="CL324" i="7"/>
  <c r="DT333" i="7"/>
  <c r="DX333" i="7" s="1"/>
  <c r="FB330" i="7"/>
  <c r="FF330" i="7" s="1"/>
  <c r="DT327" i="7"/>
  <c r="FS322" i="7"/>
  <c r="E344" i="7" l="1"/>
  <c r="C368" i="7"/>
  <c r="E339" i="7"/>
  <c r="C363" i="7"/>
  <c r="E332" i="7"/>
  <c r="C356" i="7"/>
  <c r="E333" i="7"/>
  <c r="C357" i="7"/>
  <c r="E342" i="7"/>
  <c r="C366" i="7"/>
  <c r="E325" i="7"/>
  <c r="C349" i="7"/>
  <c r="E335" i="7"/>
  <c r="C359" i="7"/>
  <c r="E330" i="7"/>
  <c r="C354" i="7"/>
  <c r="E324" i="7"/>
  <c r="C348" i="7"/>
  <c r="E331" i="7"/>
  <c r="C355" i="7"/>
  <c r="E322" i="7"/>
  <c r="C346" i="7"/>
  <c r="E722" i="7"/>
  <c r="C746" i="7"/>
  <c r="E746" i="7" s="1"/>
  <c r="E326" i="7"/>
  <c r="C350" i="7"/>
  <c r="E336" i="7"/>
  <c r="C360" i="7"/>
  <c r="E337" i="7"/>
  <c r="C361" i="7"/>
  <c r="E329" i="7"/>
  <c r="C353" i="7"/>
  <c r="E340" i="7"/>
  <c r="C364" i="7"/>
  <c r="E323" i="7"/>
  <c r="C347" i="7"/>
  <c r="E328" i="7"/>
  <c r="C352" i="7"/>
  <c r="E718" i="7"/>
  <c r="C742" i="7"/>
  <c r="E742" i="7" s="1"/>
  <c r="E343" i="7"/>
  <c r="C367" i="7"/>
  <c r="E341" i="7"/>
  <c r="C365" i="7"/>
  <c r="FW342" i="7"/>
  <c r="GA342" i="7"/>
  <c r="BH329" i="7"/>
  <c r="CP345" i="7"/>
  <c r="CT345" i="7"/>
  <c r="AQ341" i="7"/>
  <c r="AU341" i="7"/>
  <c r="EO324" i="7"/>
  <c r="ES324" i="7"/>
  <c r="BH368" i="7"/>
  <c r="BL368" i="7"/>
  <c r="AQ366" i="7"/>
  <c r="AU366" i="7"/>
  <c r="BY360" i="7"/>
  <c r="EO342" i="7"/>
  <c r="ES342" i="7"/>
  <c r="BH363" i="7"/>
  <c r="BH327" i="7"/>
  <c r="BL327" i="7"/>
  <c r="CP339" i="7"/>
  <c r="DX326" i="7"/>
  <c r="EB326" i="7"/>
  <c r="AQ335" i="7"/>
  <c r="BY403" i="7"/>
  <c r="DG349" i="7"/>
  <c r="DK349" i="7"/>
  <c r="FF341" i="7"/>
  <c r="FJ341" i="7"/>
  <c r="EO343" i="7"/>
  <c r="ES343" i="7"/>
  <c r="DX342" i="7"/>
  <c r="EB342" i="7"/>
  <c r="FW321" i="7"/>
  <c r="GA321" i="7"/>
  <c r="GN345" i="7"/>
  <c r="GR345" i="7"/>
  <c r="DG324" i="7"/>
  <c r="DK324" i="7"/>
  <c r="GN346" i="7"/>
  <c r="GR346" i="7"/>
  <c r="DG365" i="7"/>
  <c r="DK365" i="7"/>
  <c r="BY363" i="7"/>
  <c r="AQ371" i="7"/>
  <c r="AU371" i="7"/>
  <c r="EO365" i="7"/>
  <c r="ES365" i="7"/>
  <c r="FF326" i="7"/>
  <c r="FJ326" i="7"/>
  <c r="BY324" i="7"/>
  <c r="CC324" i="7"/>
  <c r="BH341" i="7"/>
  <c r="BL341" i="7"/>
  <c r="DG323" i="7"/>
  <c r="DK323" i="7"/>
  <c r="DG339" i="7"/>
  <c r="BY343" i="7"/>
  <c r="CC343" i="7"/>
  <c r="GN323" i="7"/>
  <c r="GR323" i="7"/>
  <c r="AQ363" i="7"/>
  <c r="CP342" i="7"/>
  <c r="CT342" i="7"/>
  <c r="FF343" i="7"/>
  <c r="FJ343" i="7"/>
  <c r="BY333" i="7"/>
  <c r="CP376" i="7"/>
  <c r="CT376" i="7"/>
  <c r="GN341" i="7"/>
  <c r="FW341" i="7"/>
  <c r="AQ357" i="7"/>
  <c r="DX346" i="7"/>
  <c r="EB346" i="7"/>
  <c r="DG328" i="7"/>
  <c r="DK328" i="7"/>
  <c r="BH326" i="7"/>
  <c r="BL326" i="7"/>
  <c r="AQ360" i="7"/>
  <c r="BY347" i="7"/>
  <c r="CC347" i="7"/>
  <c r="BY330" i="7"/>
  <c r="FF388" i="7"/>
  <c r="BY344" i="7"/>
  <c r="CC344" i="7"/>
  <c r="AQ330" i="7"/>
  <c r="CP343" i="7"/>
  <c r="CT343" i="7"/>
  <c r="AQ368" i="7"/>
  <c r="AU368" i="7"/>
  <c r="CP322" i="7"/>
  <c r="CT322" i="7"/>
  <c r="EO344" i="7"/>
  <c r="ES344" i="7"/>
  <c r="BH359" i="7"/>
  <c r="FW323" i="7"/>
  <c r="GA323" i="7"/>
  <c r="FW344" i="7"/>
  <c r="GA344" i="7"/>
  <c r="DX327" i="7"/>
  <c r="EB327" i="7"/>
  <c r="AQ343" i="7"/>
  <c r="AU343" i="7"/>
  <c r="BY358" i="7"/>
  <c r="FW329" i="7"/>
  <c r="GA329" i="7"/>
  <c r="DX344" i="7"/>
  <c r="EB344" i="7"/>
  <c r="BY346" i="7"/>
  <c r="CC346" i="7"/>
  <c r="AQ321" i="7"/>
  <c r="AU321" i="7"/>
  <c r="EO326" i="7"/>
  <c r="ES326" i="7"/>
  <c r="BH354" i="7"/>
  <c r="DG370" i="7"/>
  <c r="DK370" i="7"/>
  <c r="AQ326" i="7"/>
  <c r="AU326" i="7"/>
  <c r="FW324" i="7"/>
  <c r="GA324" i="7"/>
  <c r="EO325" i="7"/>
  <c r="ES325" i="7"/>
  <c r="CP326" i="7"/>
  <c r="CT326" i="7"/>
  <c r="BY341" i="7"/>
  <c r="CC341" i="7"/>
  <c r="DX348" i="7"/>
  <c r="EB348" i="7"/>
  <c r="FW343" i="7"/>
  <c r="GA343" i="7"/>
  <c r="AQ351" i="7"/>
  <c r="AU351" i="7"/>
  <c r="AQ382" i="7"/>
  <c r="DX363" i="7"/>
  <c r="BH323" i="7"/>
  <c r="BL323" i="7"/>
  <c r="CP368" i="7"/>
  <c r="CT368" i="7"/>
  <c r="DX321" i="7"/>
  <c r="EB321" i="7"/>
  <c r="BH336" i="7"/>
  <c r="BH325" i="7"/>
  <c r="BL325" i="7"/>
  <c r="GN366" i="7"/>
  <c r="GR366" i="7"/>
  <c r="BH324" i="7"/>
  <c r="BL324" i="7"/>
  <c r="FW322" i="7"/>
  <c r="GA322" i="7"/>
  <c r="BY364" i="7"/>
  <c r="CC364" i="7"/>
  <c r="FF323" i="7"/>
  <c r="FJ323" i="7"/>
  <c r="DX349" i="7"/>
  <c r="EB349" i="7"/>
  <c r="BY342" i="7"/>
  <c r="CC342" i="7"/>
  <c r="BY326" i="7"/>
  <c r="CC326" i="7"/>
  <c r="CP324" i="7"/>
  <c r="CT324" i="7"/>
  <c r="DG412" i="7"/>
  <c r="DK412" i="7"/>
  <c r="BY332" i="7"/>
  <c r="DX341" i="7"/>
  <c r="EB341" i="7"/>
  <c r="BH334" i="7"/>
  <c r="BY362" i="7"/>
  <c r="GN349" i="7"/>
  <c r="GR349" i="7"/>
  <c r="DX323" i="7"/>
  <c r="EB323" i="7"/>
  <c r="CP349" i="7"/>
  <c r="CT349" i="7"/>
  <c r="CP341" i="7"/>
  <c r="CT341" i="7"/>
  <c r="CP364" i="7"/>
  <c r="CT364" i="7"/>
  <c r="AQ337" i="7"/>
  <c r="CP347" i="7"/>
  <c r="CT347" i="7"/>
  <c r="BH321" i="7"/>
  <c r="BL321" i="7"/>
  <c r="DG327" i="7"/>
  <c r="DK327" i="7"/>
  <c r="CP351" i="7"/>
  <c r="CT351" i="7"/>
  <c r="AQ329" i="7"/>
  <c r="BY361" i="7"/>
  <c r="AQ328" i="7"/>
  <c r="FF322" i="7"/>
  <c r="FJ322" i="7"/>
  <c r="BH343" i="7"/>
  <c r="BL343" i="7"/>
  <c r="GN392" i="7"/>
  <c r="GR392" i="7"/>
  <c r="BY328" i="7"/>
  <c r="DG367" i="7"/>
  <c r="DK367" i="7"/>
  <c r="AQ324" i="7"/>
  <c r="AU324" i="7"/>
  <c r="AQ349" i="7"/>
  <c r="AU349" i="7"/>
  <c r="AQ322" i="7"/>
  <c r="AU322" i="7"/>
  <c r="EO388" i="7"/>
  <c r="BH342" i="7"/>
  <c r="BL342" i="7"/>
  <c r="DG342" i="7"/>
  <c r="DK342" i="7"/>
  <c r="DG344" i="7"/>
  <c r="DK344" i="7"/>
  <c r="EO321" i="7"/>
  <c r="ES321" i="7"/>
  <c r="FF366" i="7"/>
  <c r="FJ366" i="7"/>
  <c r="BH338" i="7"/>
  <c r="FF344" i="7"/>
  <c r="FJ344" i="7"/>
  <c r="EO346" i="7"/>
  <c r="ES346" i="7"/>
  <c r="BH356" i="7"/>
  <c r="DG326" i="7"/>
  <c r="DK326" i="7"/>
  <c r="BH337" i="7"/>
  <c r="DX364" i="7"/>
  <c r="EB364" i="7"/>
  <c r="DX367" i="7"/>
  <c r="EB367" i="7"/>
  <c r="AQ331" i="7"/>
  <c r="BH333" i="7"/>
  <c r="FF324" i="7"/>
  <c r="FJ324" i="7"/>
  <c r="BY327" i="7"/>
  <c r="CC327" i="7"/>
  <c r="BY321" i="7"/>
  <c r="CC321" i="7"/>
  <c r="BH379" i="7"/>
  <c r="AQ340" i="7"/>
  <c r="AU340" i="7"/>
  <c r="BY373" i="7"/>
  <c r="CC373" i="7"/>
  <c r="GN343" i="7"/>
  <c r="GR343" i="7"/>
  <c r="DG345" i="7"/>
  <c r="DK345" i="7"/>
  <c r="BY335" i="7"/>
  <c r="FF345" i="7"/>
  <c r="FJ345" i="7"/>
  <c r="BH376" i="7"/>
  <c r="GN348" i="7"/>
  <c r="GR348" i="7"/>
  <c r="BH340" i="7"/>
  <c r="EO347" i="7"/>
  <c r="ES347" i="7"/>
  <c r="EO351" i="7"/>
  <c r="ES351" i="7"/>
  <c r="FF349" i="7"/>
  <c r="FJ349" i="7"/>
  <c r="AQ356" i="7"/>
  <c r="BY353" i="7"/>
  <c r="AQ338" i="7"/>
  <c r="FW325" i="7"/>
  <c r="GA325" i="7"/>
  <c r="BH322" i="7"/>
  <c r="BL322" i="7"/>
  <c r="D1874" i="9"/>
  <c r="C1850" i="9"/>
  <c r="D1891" i="9"/>
  <c r="C1867" i="9"/>
  <c r="D1863" i="9"/>
  <c r="C1839" i="9"/>
  <c r="C1849" i="9"/>
  <c r="D1873" i="9"/>
  <c r="C1848" i="9"/>
  <c r="D1872" i="9"/>
  <c r="D1893" i="9"/>
  <c r="C1869" i="9"/>
  <c r="D1878" i="9"/>
  <c r="C1854" i="9"/>
  <c r="D2168" i="9"/>
  <c r="C2144" i="9"/>
  <c r="D1889" i="9"/>
  <c r="C1865" i="9"/>
  <c r="D1885" i="9"/>
  <c r="C1861" i="9"/>
  <c r="D1862" i="9"/>
  <c r="C1838" i="9"/>
  <c r="D1881" i="9"/>
  <c r="C1857" i="9"/>
  <c r="D1860" i="9"/>
  <c r="C1836" i="9"/>
  <c r="D1877" i="9"/>
  <c r="C1853" i="9"/>
  <c r="D1876" i="9"/>
  <c r="C1852" i="9"/>
  <c r="D1859" i="9"/>
  <c r="C1835" i="9"/>
  <c r="D1882" i="9"/>
  <c r="C1858" i="9"/>
  <c r="D1894" i="9"/>
  <c r="C1870" i="9"/>
  <c r="D1892" i="9"/>
  <c r="C1868" i="9"/>
  <c r="D1864" i="9"/>
  <c r="C1840" i="9"/>
  <c r="D1927" i="9"/>
  <c r="C1903" i="9"/>
  <c r="D1875" i="9"/>
  <c r="C1851" i="9"/>
  <c r="D2010" i="9"/>
  <c r="C1986" i="9"/>
  <c r="D1895" i="9"/>
  <c r="C1871" i="9"/>
  <c r="BU345" i="7"/>
  <c r="BD392" i="7"/>
  <c r="FS366" i="7"/>
  <c r="CL360" i="7"/>
  <c r="CP360" i="7" s="1"/>
  <c r="BD360" i="7"/>
  <c r="DT356" i="7"/>
  <c r="DX356" i="7" s="1"/>
  <c r="BD346" i="7"/>
  <c r="FS367" i="7"/>
  <c r="AM352" i="7"/>
  <c r="GJ369" i="7"/>
  <c r="GJ370" i="7"/>
  <c r="GJ365" i="7"/>
  <c r="FB412" i="7"/>
  <c r="BU354" i="7"/>
  <c r="GJ356" i="7"/>
  <c r="GN356" i="7" s="1"/>
  <c r="V366" i="7"/>
  <c r="AD366" i="7" s="1"/>
  <c r="DC391" i="7"/>
  <c r="Z342" i="7"/>
  <c r="FS349" i="7"/>
  <c r="BD353" i="7"/>
  <c r="BU385" i="7"/>
  <c r="FB348" i="7"/>
  <c r="CL357" i="7"/>
  <c r="CP357" i="7" s="1"/>
  <c r="AM346" i="7"/>
  <c r="BD387" i="7"/>
  <c r="CL346" i="7"/>
  <c r="FB350" i="7"/>
  <c r="FB367" i="7"/>
  <c r="DT359" i="7"/>
  <c r="DX359" i="7" s="1"/>
  <c r="V348" i="7"/>
  <c r="AD348" i="7" s="1"/>
  <c r="Z324" i="7"/>
  <c r="GJ355" i="7"/>
  <c r="GN355" i="7" s="1"/>
  <c r="AM353" i="7"/>
  <c r="BD357" i="7"/>
  <c r="FS356" i="7"/>
  <c r="FW356" i="7" s="1"/>
  <c r="FB347" i="7"/>
  <c r="GJ364" i="7"/>
  <c r="CL369" i="7"/>
  <c r="FS345" i="7"/>
  <c r="BU367" i="7"/>
  <c r="BD400" i="7"/>
  <c r="Z328" i="7"/>
  <c r="FS379" i="7"/>
  <c r="FW379" i="7" s="1"/>
  <c r="EK412" i="7"/>
  <c r="DT366" i="7"/>
  <c r="FB355" i="7"/>
  <c r="FF355" i="7" s="1"/>
  <c r="BU365" i="7"/>
  <c r="GJ416" i="7"/>
  <c r="V350" i="7"/>
  <c r="AD350" i="7" s="1"/>
  <c r="BD347" i="7"/>
  <c r="BU352" i="7"/>
  <c r="V354" i="7"/>
  <c r="AM362" i="7"/>
  <c r="V392" i="7"/>
  <c r="AD392" i="7" s="1"/>
  <c r="BU351" i="7"/>
  <c r="DT368" i="7"/>
  <c r="Z329" i="7"/>
  <c r="AM345" i="7"/>
  <c r="GJ390" i="7"/>
  <c r="DC363" i="7"/>
  <c r="CL363" i="7"/>
  <c r="CL380" i="7"/>
  <c r="CP380" i="7" s="1"/>
  <c r="Z330" i="7"/>
  <c r="FS352" i="7"/>
  <c r="FW352" i="7" s="1"/>
  <c r="Z368" i="7"/>
  <c r="Z323" i="7"/>
  <c r="BU371" i="7"/>
  <c r="V347" i="7"/>
  <c r="AD347" i="7" s="1"/>
  <c r="BU350" i="7"/>
  <c r="GJ382" i="7"/>
  <c r="GN382" i="7" s="1"/>
  <c r="GJ359" i="7"/>
  <c r="GN359" i="7" s="1"/>
  <c r="FS363" i="7"/>
  <c r="FW363" i="7" s="1"/>
  <c r="CL375" i="7"/>
  <c r="FS368" i="7"/>
  <c r="GJ360" i="7"/>
  <c r="GN360" i="7" s="1"/>
  <c r="BU384" i="7"/>
  <c r="CL377" i="7"/>
  <c r="CP377" i="7" s="1"/>
  <c r="FS354" i="7"/>
  <c r="FW354" i="7" s="1"/>
  <c r="DT372" i="7"/>
  <c r="V353" i="7"/>
  <c r="Z326" i="7"/>
  <c r="DT376" i="7"/>
  <c r="DX376" i="7" s="1"/>
  <c r="GJ363" i="7"/>
  <c r="GN363" i="7" s="1"/>
  <c r="Z357" i="7"/>
  <c r="EK361" i="7"/>
  <c r="EO361" i="7" s="1"/>
  <c r="FB346" i="7"/>
  <c r="FB404" i="7"/>
  <c r="FF404" i="7" s="1"/>
  <c r="CL354" i="7"/>
  <c r="CP354" i="7" s="1"/>
  <c r="EK362" i="7"/>
  <c r="EO362" i="7" s="1"/>
  <c r="EK367" i="7"/>
  <c r="CL350" i="7"/>
  <c r="AM355" i="7"/>
  <c r="DT365" i="7"/>
  <c r="BD365" i="7"/>
  <c r="V381" i="7"/>
  <c r="V352" i="7"/>
  <c r="Z364" i="7"/>
  <c r="DT357" i="7"/>
  <c r="DX357" i="7" s="1"/>
  <c r="FB359" i="7"/>
  <c r="FF359" i="7" s="1"/>
  <c r="FS381" i="7"/>
  <c r="FW381" i="7" s="1"/>
  <c r="DT350" i="7"/>
  <c r="AM359" i="7"/>
  <c r="DC394" i="7"/>
  <c r="AM392" i="7"/>
  <c r="Z346" i="7"/>
  <c r="AM381" i="7"/>
  <c r="FS346" i="7"/>
  <c r="AM364" i="7"/>
  <c r="AM373" i="7"/>
  <c r="DC369" i="7"/>
  <c r="FS382" i="7"/>
  <c r="FW382" i="7" s="1"/>
  <c r="FS375" i="7"/>
  <c r="FW375" i="7" s="1"/>
  <c r="FB373" i="7"/>
  <c r="BD348" i="7"/>
  <c r="BU397" i="7"/>
  <c r="BD378" i="7"/>
  <c r="GJ386" i="7"/>
  <c r="GN386" i="7" s="1"/>
  <c r="DT384" i="7"/>
  <c r="DX384" i="7" s="1"/>
  <c r="DT373" i="7"/>
  <c r="BD345" i="7"/>
  <c r="BU359" i="7"/>
  <c r="EK370" i="7"/>
  <c r="GJ357" i="7"/>
  <c r="GN357" i="7" s="1"/>
  <c r="DC386" i="7"/>
  <c r="DG386" i="7" s="1"/>
  <c r="V391" i="7"/>
  <c r="AD391" i="7" s="1"/>
  <c r="AM361" i="7"/>
  <c r="DC348" i="7"/>
  <c r="V383" i="7"/>
  <c r="BU366" i="7"/>
  <c r="FS353" i="7"/>
  <c r="EK371" i="7"/>
  <c r="V370" i="7"/>
  <c r="AD370" i="7" s="1"/>
  <c r="CL361" i="7"/>
  <c r="CP361" i="7" s="1"/>
  <c r="EK368" i="7"/>
  <c r="DC350" i="7"/>
  <c r="DC436" i="7"/>
  <c r="FS348" i="7"/>
  <c r="FB386" i="7"/>
  <c r="FF386" i="7" s="1"/>
  <c r="AM354" i="7"/>
  <c r="BD362" i="7"/>
  <c r="FB368" i="7"/>
  <c r="BD364" i="7"/>
  <c r="EK349" i="7"/>
  <c r="DC389" i="7"/>
  <c r="Z367" i="7"/>
  <c r="DC366" i="7"/>
  <c r="DT354" i="7"/>
  <c r="DX354" i="7" s="1"/>
  <c r="EK359" i="7"/>
  <c r="EO359" i="7" s="1"/>
  <c r="V349" i="7"/>
  <c r="AD349" i="7" s="1"/>
  <c r="DT347" i="7"/>
  <c r="FS360" i="7"/>
  <c r="FW360" i="7" s="1"/>
  <c r="GJ347" i="7"/>
  <c r="EK375" i="7"/>
  <c r="DT387" i="7"/>
  <c r="AM387" i="7"/>
  <c r="BD351" i="7"/>
  <c r="BD380" i="7"/>
  <c r="DC385" i="7"/>
  <c r="DG385" i="7" s="1"/>
  <c r="BD361" i="7"/>
  <c r="V385" i="7"/>
  <c r="FS350" i="7"/>
  <c r="FW350" i="7" s="1"/>
  <c r="DC347" i="7"/>
  <c r="DT388" i="7"/>
  <c r="BD358" i="7"/>
  <c r="AM365" i="7"/>
  <c r="V345" i="7"/>
  <c r="AD345" i="7" s="1"/>
  <c r="EK360" i="7"/>
  <c r="EO360" i="7" s="1"/>
  <c r="Z359" i="7"/>
  <c r="BD403" i="7"/>
  <c r="EK348" i="7"/>
  <c r="AM406" i="7"/>
  <c r="FB385" i="7"/>
  <c r="FF385" i="7" s="1"/>
  <c r="CL383" i="7"/>
  <c r="CP383" i="7" s="1"/>
  <c r="DT355" i="7"/>
  <c r="DX355" i="7" s="1"/>
  <c r="EK350" i="7"/>
  <c r="DT385" i="7"/>
  <c r="DX385" i="7" s="1"/>
  <c r="BD350" i="7"/>
  <c r="BU377" i="7"/>
  <c r="DC380" i="7"/>
  <c r="DG380" i="7" s="1"/>
  <c r="FS347" i="7"/>
  <c r="FS412" i="7"/>
  <c r="FW412" i="7" s="1"/>
  <c r="DC351" i="7"/>
  <c r="AM375" i="7"/>
  <c r="GJ374" i="7"/>
  <c r="GN374" i="7" s="1"/>
  <c r="EK404" i="7"/>
  <c r="EO404" i="7" s="1"/>
  <c r="GJ378" i="7"/>
  <c r="GN378" i="7" s="1"/>
  <c r="Z325" i="7"/>
  <c r="BU357" i="7"/>
  <c r="FS361" i="7"/>
  <c r="FW361" i="7" s="1"/>
  <c r="CL388" i="7"/>
  <c r="Z361" i="7"/>
  <c r="AM380" i="7"/>
  <c r="GJ352" i="7"/>
  <c r="GN352" i="7" s="1"/>
  <c r="V358" i="7"/>
  <c r="CL366" i="7"/>
  <c r="FS362" i="7"/>
  <c r="FW362" i="7" s="1"/>
  <c r="FB351" i="7"/>
  <c r="FF351" i="7" s="1"/>
  <c r="DC382" i="7"/>
  <c r="DG382" i="7" s="1"/>
  <c r="Z334" i="7"/>
  <c r="DT391" i="7"/>
  <c r="GJ373" i="7"/>
  <c r="FS365" i="7"/>
  <c r="DT370" i="7"/>
  <c r="CL348" i="7"/>
  <c r="DT345" i="7"/>
  <c r="EK357" i="7"/>
  <c r="EO357" i="7" s="1"/>
  <c r="GJ372" i="7"/>
  <c r="EK352" i="7"/>
  <c r="EO352" i="7" s="1"/>
  <c r="V362" i="7"/>
  <c r="BD383" i="7"/>
  <c r="BD349" i="7"/>
  <c r="Z338" i="7"/>
  <c r="BD366" i="7"/>
  <c r="BU388" i="7"/>
  <c r="EK366" i="7"/>
  <c r="CL386" i="7"/>
  <c r="CP386" i="7" s="1"/>
  <c r="BU387" i="7"/>
  <c r="DC377" i="7"/>
  <c r="DG377" i="7" s="1"/>
  <c r="FB369" i="7"/>
  <c r="DT351" i="7"/>
  <c r="Z363" i="7"/>
  <c r="V375" i="7"/>
  <c r="DC368" i="7"/>
  <c r="CL373" i="7"/>
  <c r="FB358" i="7"/>
  <c r="FF358" i="7" s="1"/>
  <c r="GJ409" i="7"/>
  <c r="GN409" i="7" s="1"/>
  <c r="CL400" i="7"/>
  <c r="EK379" i="7"/>
  <c r="EO379" i="7" s="1"/>
  <c r="FB360" i="7"/>
  <c r="FF360" i="7" s="1"/>
  <c r="Z355" i="7"/>
  <c r="EK389" i="7"/>
  <c r="V389" i="7"/>
  <c r="V380" i="7"/>
  <c r="EK378" i="7"/>
  <c r="EO378" i="7" s="1"/>
  <c r="FB354" i="7"/>
  <c r="FF354" i="7" s="1"/>
  <c r="EK345" i="7"/>
  <c r="CL355" i="7"/>
  <c r="CP355" i="7" s="1"/>
  <c r="Z321" i="7"/>
  <c r="BD367" i="7"/>
  <c r="AM348" i="7"/>
  <c r="CL367" i="7"/>
  <c r="EK382" i="7"/>
  <c r="EO382" i="7" s="1"/>
  <c r="DT353" i="7"/>
  <c r="DX353" i="7" s="1"/>
  <c r="BU427" i="7"/>
  <c r="FB390" i="7"/>
  <c r="DC354" i="7"/>
  <c r="DG354" i="7" s="1"/>
  <c r="DC357" i="7"/>
  <c r="DG357" i="7" s="1"/>
  <c r="EK363" i="7"/>
  <c r="EO363" i="7" s="1"/>
  <c r="EK353" i="7"/>
  <c r="EO353" i="7" s="1"/>
  <c r="AM350" i="7"/>
  <c r="BU356" i="7"/>
  <c r="CL371" i="7"/>
  <c r="DT410" i="7"/>
  <c r="DX410" i="7" s="1"/>
  <c r="AM367" i="7"/>
  <c r="CL382" i="7"/>
  <c r="CP382" i="7" s="1"/>
  <c r="FB376" i="7"/>
  <c r="FF376" i="7" s="1"/>
  <c r="GJ375" i="7"/>
  <c r="GN375" i="7" s="1"/>
  <c r="V387" i="7"/>
  <c r="Z351" i="7"/>
  <c r="DT358" i="7"/>
  <c r="DX358" i="7" s="1"/>
  <c r="V379" i="7"/>
  <c r="Z365" i="7"/>
  <c r="BU382" i="7"/>
  <c r="Z356" i="7"/>
  <c r="FB429" i="7"/>
  <c r="FF429" i="7" s="1"/>
  <c r="Z384" i="7"/>
  <c r="DC352" i="7"/>
  <c r="BU348" i="7"/>
  <c r="BU370" i="7"/>
  <c r="BU386" i="7"/>
  <c r="DC407" i="7"/>
  <c r="DG407" i="7" s="1"/>
  <c r="DC379" i="7"/>
  <c r="DG379" i="7" s="1"/>
  <c r="AM395" i="7"/>
  <c r="DC373" i="7"/>
  <c r="AM390" i="7"/>
  <c r="FB365" i="7"/>
  <c r="GJ367" i="7"/>
  <c r="DC384" i="7"/>
  <c r="DG384" i="7" s="1"/>
  <c r="FB387" i="7"/>
  <c r="FF387" i="7" s="1"/>
  <c r="BU368" i="7"/>
  <c r="CL392" i="7"/>
  <c r="CL365" i="7"/>
  <c r="FS359" i="7"/>
  <c r="FW359" i="7" s="1"/>
  <c r="FB353" i="7"/>
  <c r="FF353" i="7" s="1"/>
  <c r="V388" i="7"/>
  <c r="V408" i="7"/>
  <c r="GJ353" i="7"/>
  <c r="GN353" i="7" s="1"/>
  <c r="AM384" i="7"/>
  <c r="E353" i="7" l="1"/>
  <c r="C377" i="7"/>
  <c r="E359" i="7"/>
  <c r="C383" i="7"/>
  <c r="E354" i="7"/>
  <c r="C378" i="7"/>
  <c r="E365" i="7"/>
  <c r="C389" i="7"/>
  <c r="E367" i="7"/>
  <c r="C391" i="7"/>
  <c r="E352" i="7"/>
  <c r="C376" i="7"/>
  <c r="E347" i="7"/>
  <c r="C371" i="7"/>
  <c r="E355" i="7"/>
  <c r="C379" i="7"/>
  <c r="E363" i="7"/>
  <c r="C387" i="7"/>
  <c r="E346" i="7"/>
  <c r="C370" i="7"/>
  <c r="E361" i="7"/>
  <c r="C385" i="7"/>
  <c r="E349" i="7"/>
  <c r="C373" i="7"/>
  <c r="E350" i="7"/>
  <c r="C374" i="7"/>
  <c r="E364" i="7"/>
  <c r="C388" i="7"/>
  <c r="E348" i="7"/>
  <c r="C372" i="7"/>
  <c r="E368" i="7"/>
  <c r="C392" i="7"/>
  <c r="E360" i="7"/>
  <c r="C384" i="7"/>
  <c r="E366" i="7"/>
  <c r="C390" i="7"/>
  <c r="E357" i="7"/>
  <c r="C381" i="7"/>
  <c r="E356" i="7"/>
  <c r="C380" i="7"/>
  <c r="EO367" i="7"/>
  <c r="ES367" i="7"/>
  <c r="BH403" i="7"/>
  <c r="BY359" i="7"/>
  <c r="BH387" i="7"/>
  <c r="DX391" i="7"/>
  <c r="EB391" i="7"/>
  <c r="AQ392" i="7"/>
  <c r="AU392" i="7"/>
  <c r="EO389" i="7"/>
  <c r="ES389" i="7"/>
  <c r="DG350" i="7"/>
  <c r="DK350" i="7"/>
  <c r="FW345" i="7"/>
  <c r="GA345" i="7"/>
  <c r="DG351" i="7"/>
  <c r="DK351" i="7"/>
  <c r="FF390" i="7"/>
  <c r="FJ390" i="7"/>
  <c r="BH360" i="7"/>
  <c r="BH358" i="7"/>
  <c r="DX388" i="7"/>
  <c r="EB388" i="7"/>
  <c r="BY352" i="7"/>
  <c r="DG373" i="7"/>
  <c r="DK373" i="7"/>
  <c r="BH383" i="7"/>
  <c r="BY377" i="7"/>
  <c r="DG347" i="7"/>
  <c r="DK347" i="7"/>
  <c r="DG366" i="7"/>
  <c r="DK366" i="7"/>
  <c r="FW353" i="7"/>
  <c r="GA353" i="7"/>
  <c r="BH348" i="7"/>
  <c r="BL348" i="7"/>
  <c r="BH347" i="7"/>
  <c r="BL347" i="7"/>
  <c r="BH357" i="7"/>
  <c r="BH392" i="7"/>
  <c r="BL392" i="7"/>
  <c r="CP400" i="7"/>
  <c r="CT400" i="7"/>
  <c r="DG391" i="7"/>
  <c r="DK391" i="7"/>
  <c r="BY345" i="7"/>
  <c r="CC345" i="7"/>
  <c r="AQ350" i="7"/>
  <c r="AU350" i="7"/>
  <c r="CP392" i="7"/>
  <c r="CT392" i="7"/>
  <c r="AQ352" i="7"/>
  <c r="BY382" i="7"/>
  <c r="AQ390" i="7"/>
  <c r="AU390" i="7"/>
  <c r="FW365" i="7"/>
  <c r="FW368" i="7"/>
  <c r="GA368" i="7"/>
  <c r="BH400" i="7"/>
  <c r="DG436" i="7"/>
  <c r="DK436" i="7"/>
  <c r="AQ346" i="7"/>
  <c r="AU346" i="7"/>
  <c r="DX347" i="7"/>
  <c r="EB347" i="7"/>
  <c r="FF348" i="7"/>
  <c r="FJ348" i="7"/>
  <c r="AQ362" i="7"/>
  <c r="BH378" i="7"/>
  <c r="BY397" i="7"/>
  <c r="CC397" i="7"/>
  <c r="AQ395" i="7"/>
  <c r="AU395" i="7"/>
  <c r="AQ353" i="7"/>
  <c r="AQ348" i="7"/>
  <c r="AU348" i="7"/>
  <c r="BH367" i="7"/>
  <c r="BL367" i="7"/>
  <c r="GN372" i="7"/>
  <c r="GR372" i="7"/>
  <c r="EO350" i="7"/>
  <c r="ES350" i="7"/>
  <c r="BH361" i="7"/>
  <c r="EO349" i="7"/>
  <c r="ES349" i="7"/>
  <c r="DG348" i="7"/>
  <c r="DK348" i="7"/>
  <c r="DX372" i="7"/>
  <c r="EB372" i="7"/>
  <c r="BY365" i="7"/>
  <c r="CC365" i="7"/>
  <c r="CP346" i="7"/>
  <c r="CT346" i="7"/>
  <c r="GN373" i="7"/>
  <c r="GR373" i="7"/>
  <c r="FW367" i="7"/>
  <c r="GA367" i="7"/>
  <c r="FF346" i="7"/>
  <c r="FJ346" i="7"/>
  <c r="CP369" i="7"/>
  <c r="CT369" i="7"/>
  <c r="BH366" i="7"/>
  <c r="BL366" i="7"/>
  <c r="EO371" i="7"/>
  <c r="ES371" i="7"/>
  <c r="FW366" i="7"/>
  <c r="GA366" i="7"/>
  <c r="BY386" i="7"/>
  <c r="CP388" i="7"/>
  <c r="CT388" i="7"/>
  <c r="BH364" i="7"/>
  <c r="AQ361" i="7"/>
  <c r="DG369" i="7"/>
  <c r="DK369" i="7"/>
  <c r="BH365" i="7"/>
  <c r="BL365" i="7"/>
  <c r="BY354" i="7"/>
  <c r="EO348" i="7"/>
  <c r="ES348" i="7"/>
  <c r="EO370" i="7"/>
  <c r="ES370" i="7"/>
  <c r="GN369" i="7"/>
  <c r="GR369" i="7"/>
  <c r="FW348" i="7"/>
  <c r="GA348" i="7"/>
  <c r="GN347" i="7"/>
  <c r="GR347" i="7"/>
  <c r="EO366" i="7"/>
  <c r="ES366" i="7"/>
  <c r="DX373" i="7"/>
  <c r="EB373" i="7"/>
  <c r="BY351" i="7"/>
  <c r="CC351" i="7"/>
  <c r="BH346" i="7"/>
  <c r="BL346" i="7"/>
  <c r="GN367" i="7"/>
  <c r="GR367" i="7"/>
  <c r="BY350" i="7"/>
  <c r="CC350" i="7"/>
  <c r="BY385" i="7"/>
  <c r="CP366" i="7"/>
  <c r="CT366" i="7"/>
  <c r="CP367" i="7"/>
  <c r="CT367" i="7"/>
  <c r="BY366" i="7"/>
  <c r="CC366" i="7"/>
  <c r="AQ380" i="7"/>
  <c r="DG368" i="7"/>
  <c r="DK368" i="7"/>
  <c r="BY370" i="7"/>
  <c r="CC370" i="7"/>
  <c r="DX345" i="7"/>
  <c r="EB345" i="7"/>
  <c r="BH380" i="7"/>
  <c r="FF368" i="7"/>
  <c r="FJ368" i="7"/>
  <c r="AQ373" i="7"/>
  <c r="AU373" i="7"/>
  <c r="DX365" i="7"/>
  <c r="EB365" i="7"/>
  <c r="CP363" i="7"/>
  <c r="DX366" i="7"/>
  <c r="EB366" i="7"/>
  <c r="FF412" i="7"/>
  <c r="AQ381" i="7"/>
  <c r="BY387" i="7"/>
  <c r="BY368" i="7"/>
  <c r="CC368" i="7"/>
  <c r="BH345" i="7"/>
  <c r="BL345" i="7"/>
  <c r="BY367" i="7"/>
  <c r="CC367" i="7"/>
  <c r="AQ375" i="7"/>
  <c r="AU375" i="7"/>
  <c r="DG394" i="7"/>
  <c r="DK394" i="7"/>
  <c r="BY388" i="7"/>
  <c r="CC388" i="7"/>
  <c r="AQ359" i="7"/>
  <c r="DX350" i="7"/>
  <c r="EB350" i="7"/>
  <c r="FF365" i="7"/>
  <c r="FJ365" i="7"/>
  <c r="FW347" i="7"/>
  <c r="GA347" i="7"/>
  <c r="BH353" i="7"/>
  <c r="FW349" i="7"/>
  <c r="GA349" i="7"/>
  <c r="AQ384" i="7"/>
  <c r="CP373" i="7"/>
  <c r="CT373" i="7"/>
  <c r="DG389" i="7"/>
  <c r="DK389" i="7"/>
  <c r="GN416" i="7"/>
  <c r="GR416" i="7"/>
  <c r="AQ367" i="7"/>
  <c r="AU367" i="7"/>
  <c r="EO345" i="7"/>
  <c r="ES345" i="7"/>
  <c r="CP348" i="7"/>
  <c r="CT348" i="7"/>
  <c r="BY357" i="7"/>
  <c r="BH351" i="7"/>
  <c r="BL351" i="7"/>
  <c r="BH362" i="7"/>
  <c r="AQ364" i="7"/>
  <c r="AQ355" i="7"/>
  <c r="BY384" i="7"/>
  <c r="DG363" i="7"/>
  <c r="EO412" i="7"/>
  <c r="FF367" i="7"/>
  <c r="FJ367" i="7"/>
  <c r="GN365" i="7"/>
  <c r="CP365" i="7"/>
  <c r="CT365" i="7"/>
  <c r="DX387" i="7"/>
  <c r="AQ345" i="7"/>
  <c r="AU345" i="7"/>
  <c r="EO375" i="7"/>
  <c r="ES375" i="7"/>
  <c r="CP375" i="7"/>
  <c r="CT375" i="7"/>
  <c r="DX368" i="7"/>
  <c r="EB368" i="7"/>
  <c r="EO368" i="7"/>
  <c r="ES368" i="7"/>
  <c r="AQ365" i="7"/>
  <c r="AU365" i="7"/>
  <c r="GN364" i="7"/>
  <c r="BY427" i="7"/>
  <c r="FF347" i="7"/>
  <c r="FJ347" i="7"/>
  <c r="BH349" i="7"/>
  <c r="BL349" i="7"/>
  <c r="BY371" i="7"/>
  <c r="CC371" i="7"/>
  <c r="BH350" i="7"/>
  <c r="BL350" i="7"/>
  <c r="FF373" i="7"/>
  <c r="FJ373" i="7"/>
  <c r="BY348" i="7"/>
  <c r="CC348" i="7"/>
  <c r="CP371" i="7"/>
  <c r="CT371" i="7"/>
  <c r="DX351" i="7"/>
  <c r="EB351" i="7"/>
  <c r="DG352" i="7"/>
  <c r="DK352" i="7"/>
  <c r="BY356" i="7"/>
  <c r="FF369" i="7"/>
  <c r="FJ369" i="7"/>
  <c r="DX370" i="7"/>
  <c r="EB370" i="7"/>
  <c r="AQ406" i="7"/>
  <c r="AQ387" i="7"/>
  <c r="AQ354" i="7"/>
  <c r="FW346" i="7"/>
  <c r="GA346" i="7"/>
  <c r="CP350" i="7"/>
  <c r="CT350" i="7"/>
  <c r="GN390" i="7"/>
  <c r="GR390" i="7"/>
  <c r="FF350" i="7"/>
  <c r="FJ350" i="7"/>
  <c r="GN370" i="7"/>
  <c r="GR370" i="7"/>
  <c r="D1896" i="9"/>
  <c r="C1872" i="9"/>
  <c r="D1897" i="9"/>
  <c r="C1873" i="9"/>
  <c r="D1887" i="9"/>
  <c r="C1863" i="9"/>
  <c r="D1915" i="9"/>
  <c r="C1891" i="9"/>
  <c r="D1898" i="9"/>
  <c r="C1874" i="9"/>
  <c r="D1919" i="9"/>
  <c r="C1895" i="9"/>
  <c r="D1906" i="9"/>
  <c r="C1882" i="9"/>
  <c r="D1909" i="9"/>
  <c r="C1885" i="9"/>
  <c r="D2034" i="9"/>
  <c r="C2010" i="9"/>
  <c r="D1913" i="9"/>
  <c r="C1889" i="9"/>
  <c r="D1899" i="9"/>
  <c r="C1875" i="9"/>
  <c r="D1883" i="9"/>
  <c r="C1859" i="9"/>
  <c r="D2192" i="9"/>
  <c r="C2168" i="9"/>
  <c r="D1951" i="9"/>
  <c r="C1927" i="9"/>
  <c r="D1900" i="9"/>
  <c r="C1876" i="9"/>
  <c r="D1888" i="9"/>
  <c r="C1864" i="9"/>
  <c r="D1901" i="9"/>
  <c r="C1877" i="9"/>
  <c r="D1916" i="9"/>
  <c r="C1892" i="9"/>
  <c r="D1884" i="9"/>
  <c r="C1860" i="9"/>
  <c r="D1918" i="9"/>
  <c r="C1894" i="9"/>
  <c r="D1905" i="9"/>
  <c r="C1881" i="9"/>
  <c r="D1902" i="9"/>
  <c r="C1878" i="9"/>
  <c r="D1886" i="9"/>
  <c r="C1862" i="9"/>
  <c r="D1917" i="9"/>
  <c r="C1893" i="9"/>
  <c r="BD416" i="7"/>
  <c r="BU369" i="7"/>
  <c r="BD384" i="7"/>
  <c r="CL384" i="7"/>
  <c r="CP384" i="7" s="1"/>
  <c r="FS390" i="7"/>
  <c r="DT380" i="7"/>
  <c r="DX380" i="7" s="1"/>
  <c r="BD370" i="7"/>
  <c r="AM376" i="7"/>
  <c r="FS391" i="7"/>
  <c r="GJ389" i="7"/>
  <c r="GJ394" i="7"/>
  <c r="FB436" i="7"/>
  <c r="GJ393" i="7"/>
  <c r="DC415" i="7"/>
  <c r="AM370" i="7"/>
  <c r="V390" i="7"/>
  <c r="AD390" i="7" s="1"/>
  <c r="Z366" i="7"/>
  <c r="FB372" i="7"/>
  <c r="GJ380" i="7"/>
  <c r="GN380" i="7" s="1"/>
  <c r="CL370" i="7"/>
  <c r="BU409" i="7"/>
  <c r="BD411" i="7"/>
  <c r="BU378" i="7"/>
  <c r="FS373" i="7"/>
  <c r="CL381" i="7"/>
  <c r="CP381" i="7" s="1"/>
  <c r="BD377" i="7"/>
  <c r="AM377" i="7"/>
  <c r="BU391" i="7"/>
  <c r="V372" i="7"/>
  <c r="AD372" i="7" s="1"/>
  <c r="FS369" i="7"/>
  <c r="GJ379" i="7"/>
  <c r="GN379" i="7" s="1"/>
  <c r="GJ388" i="7"/>
  <c r="FB371" i="7"/>
  <c r="FB391" i="7"/>
  <c r="FS380" i="7"/>
  <c r="FW380" i="7" s="1"/>
  <c r="CL393" i="7"/>
  <c r="DT383" i="7"/>
  <c r="DX383" i="7" s="1"/>
  <c r="BD381" i="7"/>
  <c r="FB374" i="7"/>
  <c r="Z348" i="7"/>
  <c r="BU408" i="7"/>
  <c r="CL378" i="7"/>
  <c r="CP378" i="7" s="1"/>
  <c r="FS376" i="7"/>
  <c r="FW376" i="7" s="1"/>
  <c r="BU375" i="7"/>
  <c r="EK436" i="7"/>
  <c r="AM379" i="7"/>
  <c r="DC387" i="7"/>
  <c r="BU376" i="7"/>
  <c r="FB428" i="7"/>
  <c r="FF428" i="7" s="1"/>
  <c r="DT396" i="7"/>
  <c r="FS392" i="7"/>
  <c r="GJ406" i="7"/>
  <c r="GN406" i="7" s="1"/>
  <c r="Z347" i="7"/>
  <c r="BU389" i="7"/>
  <c r="CL399" i="7"/>
  <c r="V371" i="7"/>
  <c r="AD371" i="7" s="1"/>
  <c r="Z352" i="7"/>
  <c r="BU374" i="7"/>
  <c r="BU395" i="7"/>
  <c r="GJ414" i="7"/>
  <c r="BD371" i="7"/>
  <c r="V416" i="7"/>
  <c r="AD416" i="7" s="1"/>
  <c r="CL374" i="7"/>
  <c r="Z392" i="7"/>
  <c r="GJ387" i="7"/>
  <c r="GN387" i="7" s="1"/>
  <c r="AM369" i="7"/>
  <c r="Z350" i="7"/>
  <c r="FB379" i="7"/>
  <c r="FF379" i="7" s="1"/>
  <c r="CL387" i="7"/>
  <c r="GJ384" i="7"/>
  <c r="GN384" i="7" s="1"/>
  <c r="V376" i="7"/>
  <c r="FB370" i="7"/>
  <c r="FS387" i="7"/>
  <c r="FW387" i="7" s="1"/>
  <c r="CL404" i="7"/>
  <c r="CP404" i="7" s="1"/>
  <c r="AM386" i="7"/>
  <c r="EK386" i="7"/>
  <c r="EO386" i="7" s="1"/>
  <c r="FS378" i="7"/>
  <c r="FW378" i="7" s="1"/>
  <c r="V374" i="7"/>
  <c r="AD374" i="7" s="1"/>
  <c r="DT390" i="7"/>
  <c r="BD424" i="7"/>
  <c r="V405" i="7"/>
  <c r="BD389" i="7"/>
  <c r="V378" i="7"/>
  <c r="GJ440" i="7"/>
  <c r="DT392" i="7"/>
  <c r="GJ383" i="7"/>
  <c r="GN383" i="7" s="1"/>
  <c r="Z381" i="7"/>
  <c r="EK385" i="7"/>
  <c r="EO385" i="7" s="1"/>
  <c r="DT400" i="7"/>
  <c r="DX400" i="7" s="1"/>
  <c r="Z353" i="7"/>
  <c r="CL401" i="7"/>
  <c r="CP401" i="7" s="1"/>
  <c r="Z354" i="7"/>
  <c r="FS403" i="7"/>
  <c r="FW403" i="7" s="1"/>
  <c r="EK391" i="7"/>
  <c r="DT389" i="7"/>
  <c r="V377" i="7"/>
  <c r="EK372" i="7"/>
  <c r="EK383" i="7"/>
  <c r="EO383" i="7" s="1"/>
  <c r="DT397" i="7"/>
  <c r="BU410" i="7"/>
  <c r="Z388" i="7"/>
  <c r="Z383" i="7"/>
  <c r="FB411" i="7"/>
  <c r="FF411" i="7" s="1"/>
  <c r="V403" i="7"/>
  <c r="Z387" i="7"/>
  <c r="GJ396" i="7"/>
  <c r="Z345" i="7"/>
  <c r="FB397" i="7"/>
  <c r="V415" i="7"/>
  <c r="AD415" i="7" s="1"/>
  <c r="V382" i="7"/>
  <c r="BD382" i="7"/>
  <c r="EK394" i="7"/>
  <c r="GJ433" i="7"/>
  <c r="GN433" i="7" s="1"/>
  <c r="EK384" i="7"/>
  <c r="EO384" i="7" s="1"/>
  <c r="DC371" i="7"/>
  <c r="EK373" i="7"/>
  <c r="CL385" i="7"/>
  <c r="CP385" i="7" s="1"/>
  <c r="GJ410" i="7"/>
  <c r="GN410" i="7" s="1"/>
  <c r="FS406" i="7"/>
  <c r="FW406" i="7" s="1"/>
  <c r="BU451" i="7"/>
  <c r="FB393" i="7"/>
  <c r="FS385" i="7"/>
  <c r="FW385" i="7" s="1"/>
  <c r="AM416" i="7"/>
  <c r="CL397" i="7"/>
  <c r="BD385" i="7"/>
  <c r="FB392" i="7"/>
  <c r="Z362" i="7"/>
  <c r="BU401" i="7"/>
  <c r="V412" i="7"/>
  <c r="FB384" i="7"/>
  <c r="FF384" i="7" s="1"/>
  <c r="DT378" i="7"/>
  <c r="DX378" i="7" s="1"/>
  <c r="FB383" i="7"/>
  <c r="FF383" i="7" s="1"/>
  <c r="FB453" i="7"/>
  <c r="FF453" i="7" s="1"/>
  <c r="Z380" i="7"/>
  <c r="AM399" i="7"/>
  <c r="AM430" i="7"/>
  <c r="V432" i="7"/>
  <c r="Z391" i="7"/>
  <c r="Z408" i="7"/>
  <c r="Z379" i="7"/>
  <c r="BD391" i="7"/>
  <c r="BU411" i="7"/>
  <c r="BU392" i="7"/>
  <c r="BD386" i="7"/>
  <c r="DC403" i="7"/>
  <c r="DG403" i="7" s="1"/>
  <c r="GJ399" i="7"/>
  <c r="GN399" i="7" s="1"/>
  <c r="CL395" i="7"/>
  <c r="EK406" i="7"/>
  <c r="EO406" i="7" s="1"/>
  <c r="CL379" i="7"/>
  <c r="CP379" i="7" s="1"/>
  <c r="FB382" i="7"/>
  <c r="FF382" i="7" s="1"/>
  <c r="Z375" i="7"/>
  <c r="DC406" i="7"/>
  <c r="DG406" i="7" s="1"/>
  <c r="FS371" i="7"/>
  <c r="EK374" i="7"/>
  <c r="FS374" i="7"/>
  <c r="FW374" i="7" s="1"/>
  <c r="BD404" i="7"/>
  <c r="DT371" i="7"/>
  <c r="DC390" i="7"/>
  <c r="AM378" i="7"/>
  <c r="FS372" i="7"/>
  <c r="DC410" i="7"/>
  <c r="DG410" i="7" s="1"/>
  <c r="DC418" i="7"/>
  <c r="AM391" i="7"/>
  <c r="EK402" i="7"/>
  <c r="EO402" i="7" s="1"/>
  <c r="CL390" i="7"/>
  <c r="V404" i="7"/>
  <c r="DT375" i="7"/>
  <c r="EK395" i="7"/>
  <c r="DT408" i="7"/>
  <c r="DX408" i="7" s="1"/>
  <c r="EK403" i="7"/>
  <c r="EO403" i="7" s="1"/>
  <c r="DC372" i="7"/>
  <c r="AM405" i="7"/>
  <c r="FS436" i="7"/>
  <c r="FW436" i="7" s="1"/>
  <c r="GJ371" i="7"/>
  <c r="AM419" i="7"/>
  <c r="FS383" i="7"/>
  <c r="FW383" i="7" s="1"/>
  <c r="DC381" i="7"/>
  <c r="DG381" i="7" s="1"/>
  <c r="V399" i="7"/>
  <c r="GJ402" i="7"/>
  <c r="GN402" i="7" s="1"/>
  <c r="BU421" i="7"/>
  <c r="DC393" i="7"/>
  <c r="BU412" i="7"/>
  <c r="EK369" i="7"/>
  <c r="DC374" i="7"/>
  <c r="FS405" i="7"/>
  <c r="FW405" i="7" s="1"/>
  <c r="GJ398" i="7"/>
  <c r="GN398" i="7" s="1"/>
  <c r="BU406" i="7"/>
  <c r="DC401" i="7"/>
  <c r="DG401" i="7" s="1"/>
  <c r="DT434" i="7"/>
  <c r="DX434" i="7" s="1"/>
  <c r="DC375" i="7"/>
  <c r="FB410" i="7"/>
  <c r="FF410" i="7" s="1"/>
  <c r="V369" i="7"/>
  <c r="AD369" i="7" s="1"/>
  <c r="CL416" i="7"/>
  <c r="GJ391" i="7"/>
  <c r="CL410" i="7"/>
  <c r="CP410" i="7" s="1"/>
  <c r="CL372" i="7"/>
  <c r="AM404" i="7"/>
  <c r="BD427" i="7"/>
  <c r="EK392" i="7"/>
  <c r="EK381" i="7"/>
  <c r="EO381" i="7" s="1"/>
  <c r="Z358" i="7"/>
  <c r="BU372" i="7"/>
  <c r="DT377" i="7"/>
  <c r="DX377" i="7" s="1"/>
  <c r="DT409" i="7"/>
  <c r="DX409" i="7" s="1"/>
  <c r="FS384" i="7"/>
  <c r="FW384" i="7" s="1"/>
  <c r="FB389" i="7"/>
  <c r="DC376" i="7"/>
  <c r="FB400" i="7"/>
  <c r="FF400" i="7" s="1"/>
  <c r="BU380" i="7"/>
  <c r="DC378" i="7"/>
  <c r="DG378" i="7" s="1"/>
  <c r="CL391" i="7"/>
  <c r="FB378" i="7"/>
  <c r="FF378" i="7" s="1"/>
  <c r="V413" i="7"/>
  <c r="DC392" i="7"/>
  <c r="EK390" i="7"/>
  <c r="BD373" i="7"/>
  <c r="FB375" i="7"/>
  <c r="FF375" i="7" s="1"/>
  <c r="GJ376" i="7"/>
  <c r="GN376" i="7" s="1"/>
  <c r="BU381" i="7"/>
  <c r="DC404" i="7"/>
  <c r="DG404" i="7" s="1"/>
  <c r="DT379" i="7"/>
  <c r="DX379" i="7" s="1"/>
  <c r="DT412" i="7"/>
  <c r="V409" i="7"/>
  <c r="AM411" i="7"/>
  <c r="Z349" i="7"/>
  <c r="BD388" i="7"/>
  <c r="V394" i="7"/>
  <c r="AD394" i="7" s="1"/>
  <c r="GJ381" i="7"/>
  <c r="GN381" i="7" s="1"/>
  <c r="AM397" i="7"/>
  <c r="AM383" i="7"/>
  <c r="DT369" i="7"/>
  <c r="DT411" i="7"/>
  <c r="V386" i="7"/>
  <c r="EK399" i="7"/>
  <c r="EK376" i="7"/>
  <c r="EO376" i="7" s="1"/>
  <c r="BD374" i="7"/>
  <c r="V407" i="7"/>
  <c r="CL406" i="7"/>
  <c r="CP406" i="7" s="1"/>
  <c r="DT381" i="7"/>
  <c r="DX381" i="7" s="1"/>
  <c r="DC409" i="7"/>
  <c r="DG409" i="7" s="1"/>
  <c r="BU394" i="7"/>
  <c r="CL424" i="7"/>
  <c r="CL412" i="7"/>
  <c r="AM389" i="7"/>
  <c r="FS399" i="7"/>
  <c r="FW399" i="7" s="1"/>
  <c r="FS370" i="7"/>
  <c r="Z389" i="7"/>
  <c r="DT394" i="7"/>
  <c r="Z385" i="7"/>
  <c r="V373" i="7"/>
  <c r="AD373" i="7" s="1"/>
  <c r="Z370" i="7"/>
  <c r="BU383" i="7"/>
  <c r="GJ397" i="7"/>
  <c r="DC413" i="7"/>
  <c r="BD372" i="7"/>
  <c r="DC397" i="7"/>
  <c r="DT382" i="7"/>
  <c r="DX382" i="7" s="1"/>
  <c r="BD390" i="7"/>
  <c r="BD402" i="7"/>
  <c r="EK377" i="7"/>
  <c r="EO377" i="7" s="1"/>
  <c r="FS377" i="7"/>
  <c r="FW377" i="7" s="1"/>
  <c r="V411" i="7"/>
  <c r="DT415" i="7"/>
  <c r="FB409" i="7"/>
  <c r="FF409" i="7" s="1"/>
  <c r="FB377" i="7"/>
  <c r="FF377" i="7" s="1"/>
  <c r="EK387" i="7"/>
  <c r="EO387" i="7" s="1"/>
  <c r="AM408" i="7"/>
  <c r="DC408" i="7"/>
  <c r="DG408" i="7" s="1"/>
  <c r="CL389" i="7"/>
  <c r="GJ377" i="7"/>
  <c r="GN377" i="7" s="1"/>
  <c r="AM414" i="7"/>
  <c r="DC431" i="7"/>
  <c r="DG431" i="7" s="1"/>
  <c r="AM374" i="7"/>
  <c r="FB414" i="7"/>
  <c r="AM372" i="7"/>
  <c r="EK413" i="7"/>
  <c r="BD407" i="7"/>
  <c r="FS389" i="7"/>
  <c r="FS386" i="7"/>
  <c r="FW386" i="7" s="1"/>
  <c r="EK428" i="7"/>
  <c r="EO428" i="7" s="1"/>
  <c r="CL407" i="7"/>
  <c r="CP407" i="7" s="1"/>
  <c r="BD375" i="7"/>
  <c r="DC460" i="7"/>
  <c r="BU390" i="7"/>
  <c r="AM385" i="7"/>
  <c r="BD369" i="7"/>
  <c r="AM388" i="7"/>
  <c r="DT374" i="7"/>
  <c r="E391" i="7" l="1"/>
  <c r="C415" i="7"/>
  <c r="E373" i="7"/>
  <c r="C397" i="7"/>
  <c r="E381" i="7"/>
  <c r="C405" i="7"/>
  <c r="E385" i="7"/>
  <c r="C409" i="7"/>
  <c r="E378" i="7"/>
  <c r="C402" i="7"/>
  <c r="E371" i="7"/>
  <c r="C395" i="7"/>
  <c r="E376" i="7"/>
  <c r="C400" i="7"/>
  <c r="E380" i="7"/>
  <c r="C404" i="7"/>
  <c r="E379" i="7"/>
  <c r="C403" i="7"/>
  <c r="E390" i="7"/>
  <c r="C414" i="7"/>
  <c r="E370" i="7"/>
  <c r="C394" i="7"/>
  <c r="E383" i="7"/>
  <c r="C407" i="7"/>
  <c r="E388" i="7"/>
  <c r="C412" i="7"/>
  <c r="E374" i="7"/>
  <c r="C398" i="7"/>
  <c r="E389" i="7"/>
  <c r="C413" i="7"/>
  <c r="E384" i="7"/>
  <c r="C408" i="7"/>
  <c r="E387" i="7"/>
  <c r="C411" i="7"/>
  <c r="E377" i="7"/>
  <c r="C401" i="7"/>
  <c r="E392" i="7"/>
  <c r="C416" i="7"/>
  <c r="E372" i="7"/>
  <c r="C396" i="7"/>
  <c r="AQ430" i="7"/>
  <c r="AQ383" i="7"/>
  <c r="BY389" i="7"/>
  <c r="CC389" i="7"/>
  <c r="CP390" i="7"/>
  <c r="CT390" i="7"/>
  <c r="BY410" i="7"/>
  <c r="CP393" i="7"/>
  <c r="CT393" i="7"/>
  <c r="CP370" i="7"/>
  <c r="CT370" i="7"/>
  <c r="AQ372" i="7"/>
  <c r="AU372" i="7"/>
  <c r="BH384" i="7"/>
  <c r="FF414" i="7"/>
  <c r="FJ414" i="7"/>
  <c r="AQ369" i="7"/>
  <c r="AU369" i="7"/>
  <c r="FF371" i="7"/>
  <c r="FJ371" i="7"/>
  <c r="DX374" i="7"/>
  <c r="EB374" i="7"/>
  <c r="DG397" i="7"/>
  <c r="DK397" i="7"/>
  <c r="AQ411" i="7"/>
  <c r="FW372" i="7"/>
  <c r="GA372" i="7"/>
  <c r="BH386" i="7"/>
  <c r="BY401" i="7"/>
  <c r="EO394" i="7"/>
  <c r="ES394" i="7"/>
  <c r="BH424" i="7"/>
  <c r="BY376" i="7"/>
  <c r="GN388" i="7"/>
  <c r="DX375" i="7"/>
  <c r="EB375" i="7"/>
  <c r="FW390" i="7"/>
  <c r="GA390" i="7"/>
  <c r="DX389" i="7"/>
  <c r="EB389" i="7"/>
  <c r="AQ370" i="7"/>
  <c r="AU370" i="7"/>
  <c r="EO390" i="7"/>
  <c r="ES390" i="7"/>
  <c r="BH407" i="7"/>
  <c r="BY394" i="7"/>
  <c r="CC394" i="7"/>
  <c r="FW369" i="7"/>
  <c r="GA369" i="7"/>
  <c r="EO395" i="7"/>
  <c r="ES395" i="7"/>
  <c r="EO392" i="7"/>
  <c r="ES392" i="7"/>
  <c r="BY378" i="7"/>
  <c r="FW370" i="7"/>
  <c r="GA370" i="7"/>
  <c r="DG393" i="7"/>
  <c r="DK393" i="7"/>
  <c r="BY409" i="7"/>
  <c r="EO413" i="7"/>
  <c r="ES413" i="7"/>
  <c r="CP424" i="7"/>
  <c r="CT424" i="7"/>
  <c r="DG418" i="7"/>
  <c r="DK418" i="7"/>
  <c r="FF391" i="7"/>
  <c r="FJ391" i="7"/>
  <c r="AQ374" i="7"/>
  <c r="AU374" i="7"/>
  <c r="DG387" i="7"/>
  <c r="FF389" i="7"/>
  <c r="FJ389" i="7"/>
  <c r="FF392" i="7"/>
  <c r="FJ392" i="7"/>
  <c r="DG415" i="7"/>
  <c r="DK415" i="7"/>
  <c r="GN397" i="7"/>
  <c r="GR397" i="7"/>
  <c r="DX371" i="7"/>
  <c r="EB371" i="7"/>
  <c r="BH391" i="7"/>
  <c r="BL391" i="7"/>
  <c r="BH385" i="7"/>
  <c r="BH371" i="7"/>
  <c r="BL371" i="7"/>
  <c r="EO436" i="7"/>
  <c r="GN393" i="7"/>
  <c r="GR393" i="7"/>
  <c r="DG374" i="7"/>
  <c r="DK374" i="7"/>
  <c r="FW389" i="7"/>
  <c r="BY412" i="7"/>
  <c r="CC412" i="7"/>
  <c r="AQ404" i="7"/>
  <c r="DX392" i="7"/>
  <c r="EB392" i="7"/>
  <c r="CP372" i="7"/>
  <c r="CT372" i="7"/>
  <c r="EO373" i="7"/>
  <c r="ES373" i="7"/>
  <c r="DX396" i="7"/>
  <c r="EB396" i="7"/>
  <c r="BY369" i="7"/>
  <c r="CC369" i="7"/>
  <c r="CP416" i="7"/>
  <c r="CT416" i="7"/>
  <c r="AQ414" i="7"/>
  <c r="AU414" i="7"/>
  <c r="DG376" i="7"/>
  <c r="DK376" i="7"/>
  <c r="DX390" i="7"/>
  <c r="EB390" i="7"/>
  <c r="DG413" i="7"/>
  <c r="DK413" i="7"/>
  <c r="DG375" i="7"/>
  <c r="DK375" i="7"/>
  <c r="BY383" i="7"/>
  <c r="AQ405" i="7"/>
  <c r="BH404" i="7"/>
  <c r="CP397" i="7"/>
  <c r="CT397" i="7"/>
  <c r="FF397" i="7"/>
  <c r="FJ397" i="7"/>
  <c r="GN414" i="7"/>
  <c r="GR414" i="7"/>
  <c r="BY375" i="7"/>
  <c r="CC375" i="7"/>
  <c r="BY391" i="7"/>
  <c r="CC391" i="7"/>
  <c r="FF436" i="7"/>
  <c r="DX394" i="7"/>
  <c r="EB394" i="7"/>
  <c r="FF370" i="7"/>
  <c r="FJ370" i="7"/>
  <c r="FW373" i="7"/>
  <c r="GA373" i="7"/>
  <c r="DX415" i="7"/>
  <c r="EB415" i="7"/>
  <c r="EO369" i="7"/>
  <c r="ES369" i="7"/>
  <c r="FF374" i="7"/>
  <c r="FJ374" i="7"/>
  <c r="BH427" i="7"/>
  <c r="AQ397" i="7"/>
  <c r="AU397" i="7"/>
  <c r="CP387" i="7"/>
  <c r="BH402" i="7"/>
  <c r="CP391" i="7"/>
  <c r="CT391" i="7"/>
  <c r="AQ391" i="7"/>
  <c r="AU391" i="7"/>
  <c r="DX397" i="7"/>
  <c r="EB397" i="7"/>
  <c r="BH390" i="7"/>
  <c r="BL390" i="7"/>
  <c r="FF372" i="7"/>
  <c r="FJ372" i="7"/>
  <c r="EO372" i="7"/>
  <c r="ES372" i="7"/>
  <c r="AQ388" i="7"/>
  <c r="AQ378" i="7"/>
  <c r="CP374" i="7"/>
  <c r="CT374" i="7"/>
  <c r="DG390" i="7"/>
  <c r="DK390" i="7"/>
  <c r="EO391" i="7"/>
  <c r="ES391" i="7"/>
  <c r="BY390" i="7"/>
  <c r="CC390" i="7"/>
  <c r="AQ408" i="7"/>
  <c r="BY381" i="7"/>
  <c r="BY406" i="7"/>
  <c r="DG372" i="7"/>
  <c r="DK372" i="7"/>
  <c r="AQ416" i="7"/>
  <c r="AU416" i="7"/>
  <c r="AQ386" i="7"/>
  <c r="BY395" i="7"/>
  <c r="CC395" i="7"/>
  <c r="AQ377" i="7"/>
  <c r="GN394" i="7"/>
  <c r="GR394" i="7"/>
  <c r="BH373" i="7"/>
  <c r="BL373" i="7"/>
  <c r="AQ376" i="7"/>
  <c r="DX369" i="7"/>
  <c r="EB369" i="7"/>
  <c r="AQ399" i="7"/>
  <c r="AU399" i="7"/>
  <c r="CP399" i="7"/>
  <c r="CT399" i="7"/>
  <c r="BH370" i="7"/>
  <c r="BL370" i="7"/>
  <c r="BH411" i="7"/>
  <c r="BY421" i="7"/>
  <c r="CC421" i="7"/>
  <c r="DG371" i="7"/>
  <c r="DK371" i="7"/>
  <c r="GN391" i="7"/>
  <c r="GR391" i="7"/>
  <c r="BH389" i="7"/>
  <c r="BL389" i="7"/>
  <c r="BY380" i="7"/>
  <c r="BH416" i="7"/>
  <c r="BL416" i="7"/>
  <c r="BH372" i="7"/>
  <c r="BL372" i="7"/>
  <c r="BY392" i="7"/>
  <c r="CC392" i="7"/>
  <c r="BH369" i="7"/>
  <c r="BL369" i="7"/>
  <c r="DX412" i="7"/>
  <c r="EB412" i="7"/>
  <c r="GN371" i="7"/>
  <c r="GR371" i="7"/>
  <c r="AQ379" i="7"/>
  <c r="BH375" i="7"/>
  <c r="BL375" i="7"/>
  <c r="EO399" i="7"/>
  <c r="ES399" i="7"/>
  <c r="BY372" i="7"/>
  <c r="CC372" i="7"/>
  <c r="EO374" i="7"/>
  <c r="ES374" i="7"/>
  <c r="GN396" i="7"/>
  <c r="GR396" i="7"/>
  <c r="BY374" i="7"/>
  <c r="CC374" i="7"/>
  <c r="BH377" i="7"/>
  <c r="GN389" i="7"/>
  <c r="DX411" i="7"/>
  <c r="BY451" i="7"/>
  <c r="DG392" i="7"/>
  <c r="DK392" i="7"/>
  <c r="BH381" i="7"/>
  <c r="AQ389" i="7"/>
  <c r="AU389" i="7"/>
  <c r="GN440" i="7"/>
  <c r="GR440" i="7"/>
  <c r="CP412" i="7"/>
  <c r="CT412" i="7"/>
  <c r="CP395" i="7"/>
  <c r="CT395" i="7"/>
  <c r="FW392" i="7"/>
  <c r="GA392" i="7"/>
  <c r="BH388" i="7"/>
  <c r="AQ419" i="7"/>
  <c r="AU419" i="7"/>
  <c r="BH382" i="7"/>
  <c r="BY411" i="7"/>
  <c r="AQ385" i="7"/>
  <c r="CP389" i="7"/>
  <c r="CT389" i="7"/>
  <c r="BH374" i="7"/>
  <c r="BL374" i="7"/>
  <c r="DG460" i="7"/>
  <c r="DK460" i="7"/>
  <c r="FW371" i="7"/>
  <c r="GA371" i="7"/>
  <c r="FF393" i="7"/>
  <c r="FJ393" i="7"/>
  <c r="BY408" i="7"/>
  <c r="FW391" i="7"/>
  <c r="GA391" i="7"/>
  <c r="D1922" i="9"/>
  <c r="C1898" i="9"/>
  <c r="D1939" i="9"/>
  <c r="C1915" i="9"/>
  <c r="D1911" i="9"/>
  <c r="C1887" i="9"/>
  <c r="D1921" i="9"/>
  <c r="C1897" i="9"/>
  <c r="D1920" i="9"/>
  <c r="C1896" i="9"/>
  <c r="D1941" i="9"/>
  <c r="C1917" i="9"/>
  <c r="D1940" i="9"/>
  <c r="C1916" i="9"/>
  <c r="D1907" i="9"/>
  <c r="C1883" i="9"/>
  <c r="D1910" i="9"/>
  <c r="C1886" i="9"/>
  <c r="D1923" i="9"/>
  <c r="C1899" i="9"/>
  <c r="D1925" i="9"/>
  <c r="C1901" i="9"/>
  <c r="D1937" i="9"/>
  <c r="C1913" i="9"/>
  <c r="D1926" i="9"/>
  <c r="C1902" i="9"/>
  <c r="D1912" i="9"/>
  <c r="C1888" i="9"/>
  <c r="D1929" i="9"/>
  <c r="C1905" i="9"/>
  <c r="D2058" i="9"/>
  <c r="C2034" i="9"/>
  <c r="D1942" i="9"/>
  <c r="C1918" i="9"/>
  <c r="D1924" i="9"/>
  <c r="C1900" i="9"/>
  <c r="D1933" i="9"/>
  <c r="C1909" i="9"/>
  <c r="D1975" i="9"/>
  <c r="C1951" i="9"/>
  <c r="D1930" i="9"/>
  <c r="C1906" i="9"/>
  <c r="D1908" i="9"/>
  <c r="C1884" i="9"/>
  <c r="D2216" i="9"/>
  <c r="C2192" i="9"/>
  <c r="D1943" i="9"/>
  <c r="C1919" i="9"/>
  <c r="BU393" i="7"/>
  <c r="BD440" i="7"/>
  <c r="BD408" i="7"/>
  <c r="CL408" i="7"/>
  <c r="CP408" i="7" s="1"/>
  <c r="FS414" i="7"/>
  <c r="DT404" i="7"/>
  <c r="DX404" i="7" s="1"/>
  <c r="BD394" i="7"/>
  <c r="FS415" i="7"/>
  <c r="AM400" i="7"/>
  <c r="GJ418" i="7"/>
  <c r="FB460" i="7"/>
  <c r="GJ417" i="7"/>
  <c r="GJ413" i="7"/>
  <c r="BU402" i="7"/>
  <c r="CL394" i="7"/>
  <c r="AM394" i="7"/>
  <c r="FS397" i="7"/>
  <c r="BD435" i="7"/>
  <c r="DC439" i="7"/>
  <c r="V414" i="7"/>
  <c r="AD414" i="7" s="1"/>
  <c r="CL405" i="7"/>
  <c r="CP405" i="7" s="1"/>
  <c r="BU433" i="7"/>
  <c r="GJ404" i="7"/>
  <c r="GN404" i="7" s="1"/>
  <c r="BD401" i="7"/>
  <c r="Z390" i="7"/>
  <c r="FB396" i="7"/>
  <c r="FB395" i="7"/>
  <c r="FB398" i="7"/>
  <c r="GJ412" i="7"/>
  <c r="FS393" i="7"/>
  <c r="Z372" i="7"/>
  <c r="V396" i="7"/>
  <c r="AD396" i="7" s="1"/>
  <c r="BD405" i="7"/>
  <c r="BU415" i="7"/>
  <c r="FS404" i="7"/>
  <c r="FW404" i="7" s="1"/>
  <c r="AM401" i="7"/>
  <c r="DT407" i="7"/>
  <c r="DX407" i="7" s="1"/>
  <c r="FB415" i="7"/>
  <c r="GJ403" i="7"/>
  <c r="GN403" i="7" s="1"/>
  <c r="CL417" i="7"/>
  <c r="CL425" i="7"/>
  <c r="CP425" i="7" s="1"/>
  <c r="V398" i="7"/>
  <c r="AD398" i="7" s="1"/>
  <c r="V401" i="7"/>
  <c r="EK410" i="7"/>
  <c r="EO410" i="7" s="1"/>
  <c r="BD395" i="7"/>
  <c r="Z377" i="7"/>
  <c r="GJ464" i="7"/>
  <c r="FB394" i="7"/>
  <c r="V395" i="7"/>
  <c r="AD395" i="7" s="1"/>
  <c r="CL411" i="7"/>
  <c r="CL398" i="7"/>
  <c r="DC411" i="7"/>
  <c r="BU432" i="7"/>
  <c r="DT416" i="7"/>
  <c r="Z416" i="7"/>
  <c r="BU413" i="7"/>
  <c r="DT424" i="7"/>
  <c r="DX424" i="7" s="1"/>
  <c r="DT413" i="7"/>
  <c r="V400" i="7"/>
  <c r="AM393" i="7"/>
  <c r="Z371" i="7"/>
  <c r="EK415" i="7"/>
  <c r="Z374" i="7"/>
  <c r="BU419" i="7"/>
  <c r="FS427" i="7"/>
  <c r="FW427" i="7" s="1"/>
  <c r="GJ408" i="7"/>
  <c r="GN408" i="7" s="1"/>
  <c r="V440" i="7"/>
  <c r="AD440" i="7" s="1"/>
  <c r="FS411" i="7"/>
  <c r="FW411" i="7" s="1"/>
  <c r="V402" i="7"/>
  <c r="BD413" i="7"/>
  <c r="Z376" i="7"/>
  <c r="AM403" i="7"/>
  <c r="CL402" i="7"/>
  <c r="CP402" i="7" s="1"/>
  <c r="GJ411" i="7"/>
  <c r="GN411" i="7" s="1"/>
  <c r="CL423" i="7"/>
  <c r="AM410" i="7"/>
  <c r="CL428" i="7"/>
  <c r="CP428" i="7" s="1"/>
  <c r="DT420" i="7"/>
  <c r="FS400" i="7"/>
  <c r="FW400" i="7" s="1"/>
  <c r="FB403" i="7"/>
  <c r="FF403" i="7" s="1"/>
  <c r="Z378" i="7"/>
  <c r="EK460" i="7"/>
  <c r="FS416" i="7"/>
  <c r="BU398" i="7"/>
  <c r="FB452" i="7"/>
  <c r="FF452" i="7" s="1"/>
  <c r="EK409" i="7"/>
  <c r="EO409" i="7" s="1"/>
  <c r="Z405" i="7"/>
  <c r="BD448" i="7"/>
  <c r="GJ430" i="7"/>
  <c r="GN430" i="7" s="1"/>
  <c r="BU400" i="7"/>
  <c r="DT414" i="7"/>
  <c r="BU399" i="7"/>
  <c r="FS402" i="7"/>
  <c r="FW402" i="7" s="1"/>
  <c r="GJ407" i="7"/>
  <c r="GN407" i="7" s="1"/>
  <c r="V429" i="7"/>
  <c r="GJ438" i="7"/>
  <c r="V431" i="7"/>
  <c r="GJ422" i="7"/>
  <c r="GN422" i="7" s="1"/>
  <c r="DC427" i="7"/>
  <c r="DG427" i="7" s="1"/>
  <c r="DC433" i="7"/>
  <c r="DG433" i="7" s="1"/>
  <c r="GJ405" i="7"/>
  <c r="GN405" i="7" s="1"/>
  <c r="BD451" i="7"/>
  <c r="FB401" i="7"/>
  <c r="FF401" i="7" s="1"/>
  <c r="BU405" i="7"/>
  <c r="AM428" i="7"/>
  <c r="AM409" i="7"/>
  <c r="BU425" i="7"/>
  <c r="DT401" i="7"/>
  <c r="DX401" i="7" s="1"/>
  <c r="GJ395" i="7"/>
  <c r="V435" i="7"/>
  <c r="Z413" i="7"/>
  <c r="EK427" i="7"/>
  <c r="EO427" i="7" s="1"/>
  <c r="FB406" i="7"/>
  <c r="FF406" i="7" s="1"/>
  <c r="V427" i="7"/>
  <c r="DC484" i="7"/>
  <c r="EK400" i="7"/>
  <c r="EO400" i="7" s="1"/>
  <c r="BU396" i="7"/>
  <c r="CL403" i="7"/>
  <c r="CP403" i="7" s="1"/>
  <c r="AM454" i="7"/>
  <c r="DT402" i="7"/>
  <c r="DX402" i="7" s="1"/>
  <c r="CL421" i="7"/>
  <c r="FB417" i="7"/>
  <c r="FS430" i="7"/>
  <c r="FW430" i="7" s="1"/>
  <c r="DC395" i="7"/>
  <c r="DT418" i="7"/>
  <c r="Z404" i="7"/>
  <c r="AM398" i="7"/>
  <c r="DC421" i="7"/>
  <c r="DC442" i="7"/>
  <c r="GJ423" i="7"/>
  <c r="GN423" i="7" s="1"/>
  <c r="EK452" i="7"/>
  <c r="EO452" i="7" s="1"/>
  <c r="BD426" i="7"/>
  <c r="CL396" i="7"/>
  <c r="BD428" i="7"/>
  <c r="FB433" i="7"/>
  <c r="FF433" i="7" s="1"/>
  <c r="DC437" i="7"/>
  <c r="Z386" i="7"/>
  <c r="BD398" i="7"/>
  <c r="FS429" i="7"/>
  <c r="FW429" i="7" s="1"/>
  <c r="BD412" i="7"/>
  <c r="DC455" i="7"/>
  <c r="DG455" i="7" s="1"/>
  <c r="DC432" i="7"/>
  <c r="DG432" i="7" s="1"/>
  <c r="GJ421" i="7"/>
  <c r="AM421" i="7"/>
  <c r="DC400" i="7"/>
  <c r="DT433" i="7"/>
  <c r="DX433" i="7" s="1"/>
  <c r="EK419" i="7"/>
  <c r="EK426" i="7"/>
  <c r="EO426" i="7" s="1"/>
  <c r="EK430" i="7"/>
  <c r="EO430" i="7" s="1"/>
  <c r="BU416" i="7"/>
  <c r="AM423" i="7"/>
  <c r="BU475" i="7"/>
  <c r="GJ434" i="7"/>
  <c r="GN434" i="7" s="1"/>
  <c r="GJ420" i="7"/>
  <c r="FB435" i="7"/>
  <c r="FF435" i="7" s="1"/>
  <c r="EK418" i="7"/>
  <c r="EK393" i="7"/>
  <c r="DT458" i="7"/>
  <c r="DX458" i="7" s="1"/>
  <c r="V456" i="7"/>
  <c r="CL409" i="7"/>
  <c r="CP409" i="7" s="1"/>
  <c r="BD406" i="7"/>
  <c r="DT435" i="7"/>
  <c r="FS410" i="7"/>
  <c r="FW410" i="7" s="1"/>
  <c r="FB424" i="7"/>
  <c r="FF424" i="7" s="1"/>
  <c r="DC417" i="7"/>
  <c r="DC396" i="7"/>
  <c r="BU434" i="7"/>
  <c r="AM413" i="7"/>
  <c r="FB416" i="7"/>
  <c r="CL436" i="7"/>
  <c r="V433" i="7"/>
  <c r="FS407" i="7"/>
  <c r="FW407" i="7" s="1"/>
  <c r="FB407" i="7"/>
  <c r="FF407" i="7" s="1"/>
  <c r="Z373" i="7"/>
  <c r="CL430" i="7"/>
  <c r="CP430" i="7" s="1"/>
  <c r="DC398" i="7"/>
  <c r="FS401" i="7"/>
  <c r="FW401" i="7" s="1"/>
  <c r="BU436" i="7"/>
  <c r="AM415" i="7"/>
  <c r="FB408" i="7"/>
  <c r="FF408" i="7" s="1"/>
  <c r="EK408" i="7"/>
  <c r="EO408" i="7" s="1"/>
  <c r="V436" i="7"/>
  <c r="CL413" i="7"/>
  <c r="CL419" i="7"/>
  <c r="EK407" i="7"/>
  <c r="EO407" i="7" s="1"/>
  <c r="BU418" i="7"/>
  <c r="BD399" i="7"/>
  <c r="BD414" i="7"/>
  <c r="CL440" i="7"/>
  <c r="GJ426" i="7"/>
  <c r="GN426" i="7" s="1"/>
  <c r="Z432" i="7"/>
  <c r="EK437" i="7"/>
  <c r="V418" i="7"/>
  <c r="AD418" i="7" s="1"/>
  <c r="V393" i="7"/>
  <c r="AD393" i="7" s="1"/>
  <c r="EK397" i="7"/>
  <c r="BD396" i="7"/>
  <c r="GJ400" i="7"/>
  <c r="GN400" i="7" s="1"/>
  <c r="FS396" i="7"/>
  <c r="Z382" i="7"/>
  <c r="CL434" i="7"/>
  <c r="CP434" i="7" s="1"/>
  <c r="BU445" i="7"/>
  <c r="FS460" i="7"/>
  <c r="FW460" i="7" s="1"/>
  <c r="V410" i="7"/>
  <c r="V439" i="7"/>
  <c r="AD439" i="7" s="1"/>
  <c r="FB402" i="7"/>
  <c r="FF402" i="7" s="1"/>
  <c r="FB434" i="7"/>
  <c r="FF434" i="7" s="1"/>
  <c r="AM396" i="7"/>
  <c r="AM432" i="7"/>
  <c r="CL448" i="7"/>
  <c r="DT403" i="7"/>
  <c r="DX403" i="7" s="1"/>
  <c r="DC405" i="7"/>
  <c r="DG405" i="7" s="1"/>
  <c r="DT432" i="7"/>
  <c r="DX432" i="7" s="1"/>
  <c r="DT399" i="7"/>
  <c r="FS409" i="7"/>
  <c r="FW409" i="7" s="1"/>
  <c r="BD397" i="7"/>
  <c r="Z399" i="7"/>
  <c r="EK414" i="7"/>
  <c r="GJ415" i="7"/>
  <c r="BU435" i="7"/>
  <c r="Z407" i="7"/>
  <c r="AM435" i="7"/>
  <c r="GJ457" i="7"/>
  <c r="GN457" i="7" s="1"/>
  <c r="EK401" i="7"/>
  <c r="EO401" i="7" s="1"/>
  <c r="Z394" i="7"/>
  <c r="Z369" i="7"/>
  <c r="AM440" i="7"/>
  <c r="FB399" i="7"/>
  <c r="FF399" i="7" s="1"/>
  <c r="CL414" i="7"/>
  <c r="AM402" i="7"/>
  <c r="Z415" i="7"/>
  <c r="Z403" i="7"/>
  <c r="Z409" i="7"/>
  <c r="DT436" i="7"/>
  <c r="FS408" i="7"/>
  <c r="FW408" i="7" s="1"/>
  <c r="FS394" i="7"/>
  <c r="DC399" i="7"/>
  <c r="EK398" i="7"/>
  <c r="EK411" i="7"/>
  <c r="EO411" i="7" s="1"/>
  <c r="EK423" i="7"/>
  <c r="DC402" i="7"/>
  <c r="DG402" i="7" s="1"/>
  <c r="AM429" i="7"/>
  <c r="BD393" i="7"/>
  <c r="DT395" i="7"/>
  <c r="FB477" i="7"/>
  <c r="FF477" i="7" s="1"/>
  <c r="DC425" i="7"/>
  <c r="DG425" i="7" s="1"/>
  <c r="BD415" i="7"/>
  <c r="EK396" i="7"/>
  <c r="GJ401" i="7"/>
  <c r="GN401" i="7" s="1"/>
  <c r="DT405" i="7"/>
  <c r="DX405" i="7" s="1"/>
  <c r="BU404" i="7"/>
  <c r="BU414" i="7"/>
  <c r="Z411" i="7"/>
  <c r="DC416" i="7"/>
  <c r="BU430" i="7"/>
  <c r="BD410" i="7"/>
  <c r="V406" i="7"/>
  <c r="DT393" i="7"/>
  <c r="V397" i="7"/>
  <c r="AD397" i="7" s="1"/>
  <c r="FS398" i="7"/>
  <c r="FW398" i="7" s="1"/>
  <c r="BD409" i="7"/>
  <c r="FS413" i="7"/>
  <c r="V437" i="7"/>
  <c r="DT439" i="7"/>
  <c r="AM407" i="7"/>
  <c r="DC430" i="7"/>
  <c r="DG430" i="7" s="1"/>
  <c r="DT398" i="7"/>
  <c r="BD431" i="7"/>
  <c r="AM438" i="7"/>
  <c r="AM412" i="7"/>
  <c r="CL431" i="7"/>
  <c r="CP431" i="7" s="1"/>
  <c r="FB438" i="7"/>
  <c r="DT406" i="7"/>
  <c r="DX406" i="7" s="1"/>
  <c r="BU407" i="7"/>
  <c r="FS423" i="7"/>
  <c r="FW423" i="7" s="1"/>
  <c r="DC428" i="7"/>
  <c r="DG428" i="7" s="1"/>
  <c r="CL415" i="7"/>
  <c r="FB413" i="7"/>
  <c r="EK405" i="7"/>
  <c r="EO405" i="7" s="1"/>
  <c r="EK416" i="7"/>
  <c r="V423" i="7"/>
  <c r="AM443" i="7"/>
  <c r="V428" i="7"/>
  <c r="DC434" i="7"/>
  <c r="DG434" i="7" s="1"/>
  <c r="DC414" i="7"/>
  <c r="FS395" i="7"/>
  <c r="Z412" i="7"/>
  <c r="FB421" i="7"/>
  <c r="DT421" i="7"/>
  <c r="E408" i="7" l="1"/>
  <c r="C432" i="7"/>
  <c r="E400" i="7"/>
  <c r="C424" i="7"/>
  <c r="E395" i="7"/>
  <c r="C419" i="7"/>
  <c r="E409" i="7"/>
  <c r="C433" i="7"/>
  <c r="E416" i="7"/>
  <c r="C440" i="7"/>
  <c r="E394" i="7"/>
  <c r="C418" i="7"/>
  <c r="E405" i="7"/>
  <c r="C429" i="7"/>
  <c r="E412" i="7"/>
  <c r="C436" i="7"/>
  <c r="E396" i="7"/>
  <c r="C420" i="7"/>
  <c r="E401" i="7"/>
  <c r="C425" i="7"/>
  <c r="E414" i="7"/>
  <c r="C438" i="7"/>
  <c r="E397" i="7"/>
  <c r="C421" i="7"/>
  <c r="E404" i="7"/>
  <c r="C428" i="7"/>
  <c r="E402" i="7"/>
  <c r="C426" i="7"/>
  <c r="E407" i="7"/>
  <c r="C431" i="7"/>
  <c r="E413" i="7"/>
  <c r="C437" i="7"/>
  <c r="E398" i="7"/>
  <c r="C422" i="7"/>
  <c r="E411" i="7"/>
  <c r="C435" i="7"/>
  <c r="E403" i="7"/>
  <c r="C427" i="7"/>
  <c r="E415" i="7"/>
  <c r="C439" i="7"/>
  <c r="BY404" i="7"/>
  <c r="BH398" i="7"/>
  <c r="BL398" i="7"/>
  <c r="CP419" i="7"/>
  <c r="CT419" i="7"/>
  <c r="BH448" i="7"/>
  <c r="FW415" i="7"/>
  <c r="GA415" i="7"/>
  <c r="EO396" i="7"/>
  <c r="ES396" i="7"/>
  <c r="CP413" i="7"/>
  <c r="CT413" i="7"/>
  <c r="BH415" i="7"/>
  <c r="BL415" i="7"/>
  <c r="DG396" i="7"/>
  <c r="DK396" i="7"/>
  <c r="DX416" i="7"/>
  <c r="EB416" i="7"/>
  <c r="DX399" i="7"/>
  <c r="EB399" i="7"/>
  <c r="BH393" i="7"/>
  <c r="BL393" i="7"/>
  <c r="AQ440" i="7"/>
  <c r="AU440" i="7"/>
  <c r="BY436" i="7"/>
  <c r="CC436" i="7"/>
  <c r="DX435" i="7"/>
  <c r="EO460" i="7"/>
  <c r="CP411" i="7"/>
  <c r="BY415" i="7"/>
  <c r="CC415" i="7"/>
  <c r="BH435" i="7"/>
  <c r="BH440" i="7"/>
  <c r="BL440" i="7"/>
  <c r="BY445" i="7"/>
  <c r="CC445" i="7"/>
  <c r="BH397" i="7"/>
  <c r="BL397" i="7"/>
  <c r="FW396" i="7"/>
  <c r="GA396" i="7"/>
  <c r="AQ429" i="7"/>
  <c r="FW397" i="7"/>
  <c r="GA397" i="7"/>
  <c r="BY393" i="7"/>
  <c r="CC393" i="7"/>
  <c r="BY416" i="7"/>
  <c r="CC416" i="7"/>
  <c r="DG417" i="7"/>
  <c r="DK417" i="7"/>
  <c r="BH409" i="7"/>
  <c r="EO419" i="7"/>
  <c r="ES419" i="7"/>
  <c r="AQ432" i="7"/>
  <c r="GN420" i="7"/>
  <c r="GR420" i="7"/>
  <c r="FF396" i="7"/>
  <c r="FJ396" i="7"/>
  <c r="DG437" i="7"/>
  <c r="DK437" i="7"/>
  <c r="BY413" i="7"/>
  <c r="CC413" i="7"/>
  <c r="AQ454" i="7"/>
  <c r="BH413" i="7"/>
  <c r="BL413" i="7"/>
  <c r="BH396" i="7"/>
  <c r="BL396" i="7"/>
  <c r="DG411" i="7"/>
  <c r="EO397" i="7"/>
  <c r="ES397" i="7"/>
  <c r="BH405" i="7"/>
  <c r="EO437" i="7"/>
  <c r="ES437" i="7"/>
  <c r="AQ421" i="7"/>
  <c r="AU421" i="7"/>
  <c r="CP394" i="7"/>
  <c r="CT394" i="7"/>
  <c r="BY418" i="7"/>
  <c r="CC418" i="7"/>
  <c r="BH451" i="7"/>
  <c r="BY433" i="7"/>
  <c r="FF413" i="7"/>
  <c r="FJ413" i="7"/>
  <c r="BH426" i="7"/>
  <c r="BY398" i="7"/>
  <c r="CC398" i="7"/>
  <c r="AQ401" i="7"/>
  <c r="AQ415" i="7"/>
  <c r="AU415" i="7"/>
  <c r="DG439" i="7"/>
  <c r="DK439" i="7"/>
  <c r="DG400" i="7"/>
  <c r="DK400" i="7"/>
  <c r="DX421" i="7"/>
  <c r="EB421" i="7"/>
  <c r="DG398" i="7"/>
  <c r="DK398" i="7"/>
  <c r="FF394" i="7"/>
  <c r="FJ394" i="7"/>
  <c r="FF421" i="7"/>
  <c r="FJ421" i="7"/>
  <c r="EO423" i="7"/>
  <c r="ES423" i="7"/>
  <c r="GN421" i="7"/>
  <c r="GR421" i="7"/>
  <c r="DX420" i="7"/>
  <c r="EB420" i="7"/>
  <c r="EO415" i="7"/>
  <c r="ES415" i="7"/>
  <c r="FW393" i="7"/>
  <c r="GA393" i="7"/>
  <c r="BY402" i="7"/>
  <c r="CP436" i="7"/>
  <c r="CT436" i="7"/>
  <c r="AQ409" i="7"/>
  <c r="DX413" i="7"/>
  <c r="EB413" i="7"/>
  <c r="AQ443" i="7"/>
  <c r="AU443" i="7"/>
  <c r="FF416" i="7"/>
  <c r="FJ416" i="7"/>
  <c r="AQ407" i="7"/>
  <c r="BY475" i="7"/>
  <c r="BY405" i="7"/>
  <c r="BH401" i="7"/>
  <c r="EO416" i="7"/>
  <c r="ES416" i="7"/>
  <c r="AQ423" i="7"/>
  <c r="AU423" i="7"/>
  <c r="BH428" i="7"/>
  <c r="AQ402" i="7"/>
  <c r="CP396" i="7"/>
  <c r="CT396" i="7"/>
  <c r="CP415" i="7"/>
  <c r="CT415" i="7"/>
  <c r="FW416" i="7"/>
  <c r="GA416" i="7"/>
  <c r="BH408" i="7"/>
  <c r="DX393" i="7"/>
  <c r="EB393" i="7"/>
  <c r="BH406" i="7"/>
  <c r="GN438" i="7"/>
  <c r="GR438" i="7"/>
  <c r="BY419" i="7"/>
  <c r="CC419" i="7"/>
  <c r="AQ394" i="7"/>
  <c r="AU394" i="7"/>
  <c r="FF438" i="7"/>
  <c r="FJ438" i="7"/>
  <c r="GN464" i="7"/>
  <c r="GR464" i="7"/>
  <c r="BY430" i="7"/>
  <c r="DG416" i="7"/>
  <c r="DK416" i="7"/>
  <c r="EO398" i="7"/>
  <c r="ES398" i="7"/>
  <c r="AQ435" i="7"/>
  <c r="CP440" i="7"/>
  <c r="CT440" i="7"/>
  <c r="EO393" i="7"/>
  <c r="ES393" i="7"/>
  <c r="DX418" i="7"/>
  <c r="EB418" i="7"/>
  <c r="GN395" i="7"/>
  <c r="GR395" i="7"/>
  <c r="BH395" i="7"/>
  <c r="BL395" i="7"/>
  <c r="GN412" i="7"/>
  <c r="GN413" i="7"/>
  <c r="DX398" i="7"/>
  <c r="EB398" i="7"/>
  <c r="FF417" i="7"/>
  <c r="FJ417" i="7"/>
  <c r="GN418" i="7"/>
  <c r="GR418" i="7"/>
  <c r="DX436" i="7"/>
  <c r="EB436" i="7"/>
  <c r="AQ428" i="7"/>
  <c r="AQ400" i="7"/>
  <c r="AQ403" i="7"/>
  <c r="BY434" i="7"/>
  <c r="FF415" i="7"/>
  <c r="FJ415" i="7"/>
  <c r="BY396" i="7"/>
  <c r="CC396" i="7"/>
  <c r="FW414" i="7"/>
  <c r="GA414" i="7"/>
  <c r="CP414" i="7"/>
  <c r="CT414" i="7"/>
  <c r="BY407" i="7"/>
  <c r="CP448" i="7"/>
  <c r="CT448" i="7"/>
  <c r="DG421" i="7"/>
  <c r="DK421" i="7"/>
  <c r="BH410" i="7"/>
  <c r="AQ396" i="7"/>
  <c r="AU396" i="7"/>
  <c r="AQ398" i="7"/>
  <c r="AU398" i="7"/>
  <c r="DG399" i="7"/>
  <c r="DK399" i="7"/>
  <c r="BH414" i="7"/>
  <c r="BL414" i="7"/>
  <c r="EO418" i="7"/>
  <c r="ES418" i="7"/>
  <c r="BH412" i="7"/>
  <c r="DG395" i="7"/>
  <c r="DK395" i="7"/>
  <c r="BY399" i="7"/>
  <c r="CC399" i="7"/>
  <c r="AQ410" i="7"/>
  <c r="AQ393" i="7"/>
  <c r="AU393" i="7"/>
  <c r="FF398" i="7"/>
  <c r="FJ398" i="7"/>
  <c r="GN417" i="7"/>
  <c r="GR417" i="7"/>
  <c r="GN415" i="7"/>
  <c r="GR415" i="7"/>
  <c r="BY400" i="7"/>
  <c r="EO414" i="7"/>
  <c r="ES414" i="7"/>
  <c r="CP421" i="7"/>
  <c r="CT421" i="7"/>
  <c r="AQ413" i="7"/>
  <c r="AU413" i="7"/>
  <c r="CP417" i="7"/>
  <c r="CT417" i="7"/>
  <c r="DX439" i="7"/>
  <c r="EB439" i="7"/>
  <c r="BH394" i="7"/>
  <c r="BL394" i="7"/>
  <c r="FW413" i="7"/>
  <c r="BY432" i="7"/>
  <c r="DX395" i="7"/>
  <c r="EB395" i="7"/>
  <c r="DG484" i="7"/>
  <c r="DK484" i="7"/>
  <c r="CP398" i="7"/>
  <c r="CT398" i="7"/>
  <c r="DG442" i="7"/>
  <c r="DK442" i="7"/>
  <c r="FW395" i="7"/>
  <c r="GA395" i="7"/>
  <c r="AQ412" i="7"/>
  <c r="DG414" i="7"/>
  <c r="DK414" i="7"/>
  <c r="AQ438" i="7"/>
  <c r="AU438" i="7"/>
  <c r="BH431" i="7"/>
  <c r="BY414" i="7"/>
  <c r="CC414" i="7"/>
  <c r="FW394" i="7"/>
  <c r="GA394" i="7"/>
  <c r="BY435" i="7"/>
  <c r="BH399" i="7"/>
  <c r="BL399" i="7"/>
  <c r="BY425" i="7"/>
  <c r="DX414" i="7"/>
  <c r="EB414" i="7"/>
  <c r="CP423" i="7"/>
  <c r="CT423" i="7"/>
  <c r="FF395" i="7"/>
  <c r="FJ395" i="7"/>
  <c r="FF460" i="7"/>
  <c r="D1945" i="9"/>
  <c r="C1921" i="9"/>
  <c r="D1935" i="9"/>
  <c r="C1911" i="9"/>
  <c r="D1944" i="9"/>
  <c r="C1920" i="9"/>
  <c r="D1963" i="9"/>
  <c r="C1939" i="9"/>
  <c r="D1946" i="9"/>
  <c r="C1922" i="9"/>
  <c r="D1967" i="9"/>
  <c r="C1943" i="9"/>
  <c r="D1966" i="9"/>
  <c r="C1942" i="9"/>
  <c r="D1949" i="9"/>
  <c r="C1925" i="9"/>
  <c r="D2240" i="9"/>
  <c r="C2216" i="9"/>
  <c r="D2082" i="9"/>
  <c r="C2058" i="9"/>
  <c r="D1932" i="9"/>
  <c r="C1908" i="9"/>
  <c r="D1947" i="9"/>
  <c r="C1923" i="9"/>
  <c r="D1954" i="9"/>
  <c r="C1930" i="9"/>
  <c r="D1953" i="9"/>
  <c r="C1929" i="9"/>
  <c r="D1999" i="9"/>
  <c r="C1975" i="9"/>
  <c r="D1934" i="9"/>
  <c r="C1910" i="9"/>
  <c r="D1936" i="9"/>
  <c r="C1912" i="9"/>
  <c r="D1931" i="9"/>
  <c r="C1907" i="9"/>
  <c r="D1957" i="9"/>
  <c r="C1933" i="9"/>
  <c r="D1950" i="9"/>
  <c r="C1926" i="9"/>
  <c r="D1964" i="9"/>
  <c r="C1940" i="9"/>
  <c r="D1948" i="9"/>
  <c r="C1924" i="9"/>
  <c r="D1961" i="9"/>
  <c r="C1937" i="9"/>
  <c r="D1965" i="9"/>
  <c r="C1941" i="9"/>
  <c r="BD464" i="7"/>
  <c r="BU417" i="7"/>
  <c r="FS438" i="7"/>
  <c r="CL432" i="7"/>
  <c r="CP432" i="7" s="1"/>
  <c r="BD432" i="7"/>
  <c r="DT428" i="7"/>
  <c r="DX428" i="7" s="1"/>
  <c r="BD418" i="7"/>
  <c r="AM424" i="7"/>
  <c r="FS439" i="7"/>
  <c r="GJ441" i="7"/>
  <c r="FB484" i="7"/>
  <c r="GJ442" i="7"/>
  <c r="GJ437" i="7"/>
  <c r="GJ428" i="7"/>
  <c r="GN428" i="7" s="1"/>
  <c r="CL429" i="7"/>
  <c r="CP429" i="7" s="1"/>
  <c r="BU457" i="7"/>
  <c r="FS421" i="7"/>
  <c r="CL418" i="7"/>
  <c r="BD425" i="7"/>
  <c r="V438" i="7"/>
  <c r="AD438" i="7" s="1"/>
  <c r="DC463" i="7"/>
  <c r="AM418" i="7"/>
  <c r="BU426" i="7"/>
  <c r="BD459" i="7"/>
  <c r="Z414" i="7"/>
  <c r="FB420" i="7"/>
  <c r="V420" i="7"/>
  <c r="AD420" i="7" s="1"/>
  <c r="FB439" i="7"/>
  <c r="AM425" i="7"/>
  <c r="GJ436" i="7"/>
  <c r="GN436" i="7" s="1"/>
  <c r="BU439" i="7"/>
  <c r="FS417" i="7"/>
  <c r="DT431" i="7"/>
  <c r="DX431" i="7" s="1"/>
  <c r="FB422" i="7"/>
  <c r="CL441" i="7"/>
  <c r="BD429" i="7"/>
  <c r="FB419" i="7"/>
  <c r="FS428" i="7"/>
  <c r="FW428" i="7" s="1"/>
  <c r="GJ427" i="7"/>
  <c r="GN427" i="7" s="1"/>
  <c r="Z396" i="7"/>
  <c r="BU437" i="7"/>
  <c r="AM427" i="7"/>
  <c r="CL452" i="7"/>
  <c r="CP452" i="7" s="1"/>
  <c r="GJ431" i="7"/>
  <c r="GN431" i="7" s="1"/>
  <c r="BD472" i="7"/>
  <c r="BU456" i="7"/>
  <c r="V422" i="7"/>
  <c r="AD422" i="7" s="1"/>
  <c r="BU423" i="7"/>
  <c r="FB427" i="7"/>
  <c r="FF427" i="7" s="1"/>
  <c r="FS451" i="7"/>
  <c r="AM417" i="7"/>
  <c r="BD419" i="7"/>
  <c r="Z398" i="7"/>
  <c r="AM434" i="7"/>
  <c r="DC435" i="7"/>
  <c r="FB418" i="7"/>
  <c r="FS426" i="7"/>
  <c r="FW426" i="7" s="1"/>
  <c r="CL426" i="7"/>
  <c r="CP426" i="7" s="1"/>
  <c r="GJ454" i="7"/>
  <c r="GN454" i="7" s="1"/>
  <c r="Z440" i="7"/>
  <c r="DT437" i="7"/>
  <c r="V453" i="7"/>
  <c r="V419" i="7"/>
  <c r="AD419" i="7" s="1"/>
  <c r="EK484" i="7"/>
  <c r="GJ462" i="7"/>
  <c r="FS440" i="7"/>
  <c r="FS424" i="7"/>
  <c r="FW424" i="7" s="1"/>
  <c r="CL447" i="7"/>
  <c r="BD437" i="7"/>
  <c r="EK439" i="7"/>
  <c r="Z429" i="7"/>
  <c r="EK433" i="7"/>
  <c r="EO433" i="7" s="1"/>
  <c r="BU443" i="7"/>
  <c r="Z395" i="7"/>
  <c r="V425" i="7"/>
  <c r="Z401" i="7"/>
  <c r="DT438" i="7"/>
  <c r="V424" i="7"/>
  <c r="Z400" i="7"/>
  <c r="DT448" i="7"/>
  <c r="DX448" i="7" s="1"/>
  <c r="DT444" i="7"/>
  <c r="GJ432" i="7"/>
  <c r="GN432" i="7" s="1"/>
  <c r="DT440" i="7"/>
  <c r="FS435" i="7"/>
  <c r="FW435" i="7" s="1"/>
  <c r="EK434" i="7"/>
  <c r="EO434" i="7" s="1"/>
  <c r="BU424" i="7"/>
  <c r="FB476" i="7"/>
  <c r="FF476" i="7" s="1"/>
  <c r="GJ435" i="7"/>
  <c r="GN435" i="7" s="1"/>
  <c r="Z402" i="7"/>
  <c r="BU422" i="7"/>
  <c r="V464" i="7"/>
  <c r="AD464" i="7" s="1"/>
  <c r="CL449" i="7"/>
  <c r="CP449" i="7" s="1"/>
  <c r="CL422" i="7"/>
  <c r="V426" i="7"/>
  <c r="CL435" i="7"/>
  <c r="GJ488" i="7"/>
  <c r="FS419" i="7"/>
  <c r="V430" i="7"/>
  <c r="DT423" i="7"/>
  <c r="Z418" i="7"/>
  <c r="V442" i="7"/>
  <c r="AD442" i="7" s="1"/>
  <c r="AM467" i="7"/>
  <c r="DT456" i="7"/>
  <c r="DX456" i="7" s="1"/>
  <c r="V455" i="7"/>
  <c r="V434" i="7"/>
  <c r="CL472" i="7"/>
  <c r="BD430" i="7"/>
  <c r="DC466" i="7"/>
  <c r="FS420" i="7"/>
  <c r="FB423" i="7"/>
  <c r="FF423" i="7" s="1"/>
  <c r="CL433" i="7"/>
  <c r="CP433" i="7" s="1"/>
  <c r="EK443" i="7"/>
  <c r="DC479" i="7"/>
  <c r="DG479" i="7" s="1"/>
  <c r="CL445" i="7"/>
  <c r="Z427" i="7"/>
  <c r="EK451" i="7"/>
  <c r="EO451" i="7" s="1"/>
  <c r="FS425" i="7"/>
  <c r="FW425" i="7" s="1"/>
  <c r="FB459" i="7"/>
  <c r="FF459" i="7" s="1"/>
  <c r="V451" i="7"/>
  <c r="FB431" i="7"/>
  <c r="FF431" i="7" s="1"/>
  <c r="DT482" i="7"/>
  <c r="DX482" i="7" s="1"/>
  <c r="AM422" i="7"/>
  <c r="DT425" i="7"/>
  <c r="DX425" i="7" s="1"/>
  <c r="V421" i="7"/>
  <c r="AD421" i="7" s="1"/>
  <c r="DT442" i="7"/>
  <c r="DC438" i="7"/>
  <c r="EK424" i="7"/>
  <c r="EO424" i="7" s="1"/>
  <c r="BD475" i="7"/>
  <c r="Z406" i="7"/>
  <c r="FB458" i="7"/>
  <c r="FF458" i="7" s="1"/>
  <c r="BD423" i="7"/>
  <c r="Z410" i="7"/>
  <c r="EK435" i="7"/>
  <c r="EO435" i="7" s="1"/>
  <c r="DC452" i="7"/>
  <c r="DG452" i="7" s="1"/>
  <c r="BU454" i="7"/>
  <c r="DC456" i="7"/>
  <c r="DG456" i="7" s="1"/>
  <c r="FB441" i="7"/>
  <c r="AM452" i="7"/>
  <c r="FB501" i="7"/>
  <c r="FF501" i="7" s="1"/>
  <c r="EK440" i="7"/>
  <c r="CL455" i="7"/>
  <c r="CP455" i="7" s="1"/>
  <c r="BD455" i="7"/>
  <c r="DT417" i="7"/>
  <c r="BU459" i="7"/>
  <c r="FS484" i="7"/>
  <c r="FW484" i="7" s="1"/>
  <c r="EK421" i="7"/>
  <c r="GJ450" i="7"/>
  <c r="GN450" i="7" s="1"/>
  <c r="V460" i="7"/>
  <c r="V480" i="7"/>
  <c r="EK442" i="7"/>
  <c r="AM447" i="7"/>
  <c r="GJ445" i="7"/>
  <c r="BD422" i="7"/>
  <c r="DC461" i="7"/>
  <c r="BD450" i="7"/>
  <c r="DT426" i="7"/>
  <c r="DX426" i="7" s="1"/>
  <c r="AM433" i="7"/>
  <c r="Z397" i="7"/>
  <c r="Z393" i="7"/>
  <c r="BU460" i="7"/>
  <c r="EK438" i="7"/>
  <c r="DT427" i="7"/>
  <c r="DX427" i="7" s="1"/>
  <c r="FS454" i="7"/>
  <c r="FW454" i="7" s="1"/>
  <c r="DC441" i="7"/>
  <c r="Z431" i="7"/>
  <c r="CL443" i="7"/>
  <c r="FS431" i="7"/>
  <c r="FW431" i="7" s="1"/>
  <c r="DC508" i="7"/>
  <c r="Z439" i="7"/>
  <c r="FB462" i="7"/>
  <c r="DC440" i="7"/>
  <c r="BD417" i="7"/>
  <c r="GJ481" i="7"/>
  <c r="GN481" i="7" s="1"/>
  <c r="Z436" i="7"/>
  <c r="Z456" i="7"/>
  <c r="EK417" i="7"/>
  <c r="GJ444" i="7"/>
  <c r="AM439" i="7"/>
  <c r="DT460" i="7"/>
  <c r="FS433" i="7"/>
  <c r="FW433" i="7" s="1"/>
  <c r="V457" i="7"/>
  <c r="DT459" i="7"/>
  <c r="GJ458" i="7"/>
  <c r="GN458" i="7" s="1"/>
  <c r="AM445" i="7"/>
  <c r="CL420" i="7"/>
  <c r="DC419" i="7"/>
  <c r="DT463" i="7"/>
  <c r="BD420" i="7"/>
  <c r="BD439" i="7"/>
  <c r="AM462" i="7"/>
  <c r="DC449" i="7"/>
  <c r="DG449" i="7" s="1"/>
  <c r="EK429" i="7"/>
  <c r="EO429" i="7" s="1"/>
  <c r="DT422" i="7"/>
  <c r="FS437" i="7"/>
  <c r="BU428" i="7"/>
  <c r="EK422" i="7"/>
  <c r="AM426" i="7"/>
  <c r="BD421" i="7"/>
  <c r="BU469" i="7"/>
  <c r="BD438" i="7"/>
  <c r="BU442" i="7"/>
  <c r="FB440" i="7"/>
  <c r="AM437" i="7"/>
  <c r="BU440" i="7"/>
  <c r="DT457" i="7"/>
  <c r="DX457" i="7" s="1"/>
  <c r="BD436" i="7"/>
  <c r="FS453" i="7"/>
  <c r="FW453" i="7" s="1"/>
  <c r="FB457" i="7"/>
  <c r="FF457" i="7" s="1"/>
  <c r="BD452" i="7"/>
  <c r="AM478" i="7"/>
  <c r="V459" i="7"/>
  <c r="BU449" i="7"/>
  <c r="FB425" i="7"/>
  <c r="FF425" i="7" s="1"/>
  <c r="DC451" i="7"/>
  <c r="DG451" i="7" s="1"/>
  <c r="BU438" i="7"/>
  <c r="GJ439" i="7"/>
  <c r="DC422" i="7"/>
  <c r="BU431" i="7"/>
  <c r="DC426" i="7"/>
  <c r="DG426" i="7" s="1"/>
  <c r="BD433" i="7"/>
  <c r="EK431" i="7"/>
  <c r="EO431" i="7" s="1"/>
  <c r="FS434" i="7"/>
  <c r="FW434" i="7" s="1"/>
  <c r="BU499" i="7"/>
  <c r="GJ447" i="7"/>
  <c r="GN447" i="7" s="1"/>
  <c r="FB430" i="7"/>
  <c r="FF430" i="7" s="1"/>
  <c r="EK447" i="7"/>
  <c r="DC458" i="7"/>
  <c r="DG458" i="7" s="1"/>
  <c r="DT430" i="7"/>
  <c r="DX430" i="7" s="1"/>
  <c r="FS418" i="7"/>
  <c r="AM420" i="7"/>
  <c r="EK461" i="7"/>
  <c r="CL437" i="7"/>
  <c r="GJ429" i="7"/>
  <c r="GN429" i="7" s="1"/>
  <c r="EK420" i="7"/>
  <c r="V461" i="7"/>
  <c r="DC423" i="7"/>
  <c r="DC429" i="7"/>
  <c r="DG429" i="7" s="1"/>
  <c r="CL460" i="7"/>
  <c r="FB448" i="7"/>
  <c r="FF448" i="7" s="1"/>
  <c r="EK450" i="7"/>
  <c r="EO450" i="7" s="1"/>
  <c r="DC457" i="7"/>
  <c r="DG457" i="7" s="1"/>
  <c r="V447" i="7"/>
  <c r="DC454" i="7"/>
  <c r="DG454" i="7" s="1"/>
  <c r="BU429" i="7"/>
  <c r="Z428" i="7"/>
  <c r="AM464" i="7"/>
  <c r="CL464" i="7"/>
  <c r="FB432" i="7"/>
  <c r="FF432" i="7" s="1"/>
  <c r="Z435" i="7"/>
  <c r="DT419" i="7"/>
  <c r="CL439" i="7"/>
  <c r="DT429" i="7"/>
  <c r="DX429" i="7" s="1"/>
  <c r="V417" i="7"/>
  <c r="AD417" i="7" s="1"/>
  <c r="Z433" i="7"/>
  <c r="AM456" i="7"/>
  <c r="DC420" i="7"/>
  <c r="BD434" i="7"/>
  <c r="FB426" i="7"/>
  <c r="FF426" i="7" s="1"/>
  <c r="AM459" i="7"/>
  <c r="Z423" i="7"/>
  <c r="V463" i="7"/>
  <c r="AD463" i="7" s="1"/>
  <c r="BU458" i="7"/>
  <c r="Z437" i="7"/>
  <c r="EK425" i="7"/>
  <c r="EO425" i="7" s="1"/>
  <c r="FS422" i="7"/>
  <c r="FW422" i="7" s="1"/>
  <c r="V452" i="7"/>
  <c r="DT445" i="7"/>
  <c r="FS447" i="7"/>
  <c r="FW447" i="7" s="1"/>
  <c r="AM436" i="7"/>
  <c r="AM431" i="7"/>
  <c r="FB445" i="7"/>
  <c r="FB437" i="7"/>
  <c r="GJ425" i="7"/>
  <c r="GN425" i="7" s="1"/>
  <c r="AM453" i="7"/>
  <c r="FS432" i="7"/>
  <c r="FW432" i="7" s="1"/>
  <c r="CL438" i="7"/>
  <c r="CL458" i="7"/>
  <c r="CP458" i="7" s="1"/>
  <c r="GJ424" i="7"/>
  <c r="GN424" i="7" s="1"/>
  <c r="EK432" i="7"/>
  <c r="EO432" i="7" s="1"/>
  <c r="CL454" i="7"/>
  <c r="CP454" i="7" s="1"/>
  <c r="EK454" i="7"/>
  <c r="EO454" i="7" s="1"/>
  <c r="DC424" i="7"/>
  <c r="EK476" i="7"/>
  <c r="EO476" i="7" s="1"/>
  <c r="DC445" i="7"/>
  <c r="CL427" i="7"/>
  <c r="CP427" i="7" s="1"/>
  <c r="BU420" i="7"/>
  <c r="GJ419" i="7"/>
  <c r="GJ446" i="7"/>
  <c r="GN446" i="7" s="1"/>
  <c r="E440" i="7" l="1"/>
  <c r="C464" i="7"/>
  <c r="E433" i="7"/>
  <c r="C457" i="7"/>
  <c r="E427" i="7"/>
  <c r="C451" i="7"/>
  <c r="E438" i="7"/>
  <c r="C462" i="7"/>
  <c r="E419" i="7"/>
  <c r="C443" i="7"/>
  <c r="E426" i="7"/>
  <c r="C450" i="7"/>
  <c r="E421" i="7"/>
  <c r="C445" i="7"/>
  <c r="E437" i="7"/>
  <c r="C461" i="7"/>
  <c r="E439" i="7"/>
  <c r="C463" i="7"/>
  <c r="E435" i="7"/>
  <c r="C459" i="7"/>
  <c r="E425" i="7"/>
  <c r="C449" i="7"/>
  <c r="E424" i="7"/>
  <c r="C448" i="7"/>
  <c r="E436" i="7"/>
  <c r="C460" i="7"/>
  <c r="E431" i="7"/>
  <c r="C455" i="7"/>
  <c r="E429" i="7"/>
  <c r="C453" i="7"/>
  <c r="E418" i="7"/>
  <c r="C442" i="7"/>
  <c r="E428" i="7"/>
  <c r="C452" i="7"/>
  <c r="E422" i="7"/>
  <c r="C446" i="7"/>
  <c r="E420" i="7"/>
  <c r="C444" i="7"/>
  <c r="E432" i="7"/>
  <c r="C456" i="7"/>
  <c r="DG424" i="7"/>
  <c r="DK424" i="7"/>
  <c r="FF440" i="7"/>
  <c r="FJ440" i="7"/>
  <c r="AQ422" i="7"/>
  <c r="AU422" i="7"/>
  <c r="AQ427" i="7"/>
  <c r="DG422" i="7"/>
  <c r="DK422" i="7"/>
  <c r="FF441" i="7"/>
  <c r="FJ441" i="7"/>
  <c r="BY443" i="7"/>
  <c r="CC443" i="7"/>
  <c r="FW439" i="7"/>
  <c r="GA439" i="7"/>
  <c r="GN445" i="7"/>
  <c r="GR445" i="7"/>
  <c r="FF418" i="7"/>
  <c r="FJ418" i="7"/>
  <c r="EO461" i="7"/>
  <c r="ES461" i="7"/>
  <c r="BY424" i="7"/>
  <c r="FW418" i="7"/>
  <c r="GA418" i="7"/>
  <c r="BH437" i="7"/>
  <c r="BL437" i="7"/>
  <c r="BY429" i="7"/>
  <c r="DG441" i="7"/>
  <c r="DK441" i="7"/>
  <c r="CP447" i="7"/>
  <c r="CT447" i="7"/>
  <c r="BH423" i="7"/>
  <c r="BL423" i="7"/>
  <c r="CP441" i="7"/>
  <c r="CT441" i="7"/>
  <c r="AQ453" i="7"/>
  <c r="EO447" i="7"/>
  <c r="ES447" i="7"/>
  <c r="AQ478" i="7"/>
  <c r="FW437" i="7"/>
  <c r="AQ439" i="7"/>
  <c r="AU439" i="7"/>
  <c r="EO421" i="7"/>
  <c r="ES421" i="7"/>
  <c r="CP445" i="7"/>
  <c r="CT445" i="7"/>
  <c r="FW440" i="7"/>
  <c r="GA440" i="7"/>
  <c r="FW451" i="7"/>
  <c r="FF422" i="7"/>
  <c r="FJ422" i="7"/>
  <c r="CP418" i="7"/>
  <c r="CT418" i="7"/>
  <c r="BY417" i="7"/>
  <c r="CC417" i="7"/>
  <c r="CP437" i="7"/>
  <c r="CT437" i="7"/>
  <c r="AQ464" i="7"/>
  <c r="AU464" i="7"/>
  <c r="FW419" i="7"/>
  <c r="GA419" i="7"/>
  <c r="BH464" i="7"/>
  <c r="BL464" i="7"/>
  <c r="BY469" i="7"/>
  <c r="CC469" i="7"/>
  <c r="BH475" i="7"/>
  <c r="BY431" i="7"/>
  <c r="BY422" i="7"/>
  <c r="CC422" i="7"/>
  <c r="BY442" i="7"/>
  <c r="CC442" i="7"/>
  <c r="CP464" i="7"/>
  <c r="CT464" i="7"/>
  <c r="BH421" i="7"/>
  <c r="BL421" i="7"/>
  <c r="EO439" i="7"/>
  <c r="ES439" i="7"/>
  <c r="BH452" i="7"/>
  <c r="FF437" i="7"/>
  <c r="FJ437" i="7"/>
  <c r="BY460" i="7"/>
  <c r="CC460" i="7"/>
  <c r="GN488" i="7"/>
  <c r="GR488" i="7"/>
  <c r="BY423" i="7"/>
  <c r="CC423" i="7"/>
  <c r="BY457" i="7"/>
  <c r="AQ456" i="7"/>
  <c r="DX417" i="7"/>
  <c r="EB417" i="7"/>
  <c r="CP435" i="7"/>
  <c r="BY439" i="7"/>
  <c r="CC439" i="7"/>
  <c r="FF462" i="7"/>
  <c r="FJ462" i="7"/>
  <c r="FF420" i="7"/>
  <c r="FJ420" i="7"/>
  <c r="BH422" i="7"/>
  <c r="BL422" i="7"/>
  <c r="BY437" i="7"/>
  <c r="CC437" i="7"/>
  <c r="DG508" i="7"/>
  <c r="DK508" i="7"/>
  <c r="BH459" i="7"/>
  <c r="BY438" i="7"/>
  <c r="CC438" i="7"/>
  <c r="BY454" i="7"/>
  <c r="DG435" i="7"/>
  <c r="BY458" i="7"/>
  <c r="AQ426" i="7"/>
  <c r="CP438" i="7"/>
  <c r="CT438" i="7"/>
  <c r="AQ459" i="7"/>
  <c r="DX423" i="7"/>
  <c r="EB423" i="7"/>
  <c r="AQ417" i="7"/>
  <c r="AU417" i="7"/>
  <c r="FW438" i="7"/>
  <c r="GA438" i="7"/>
  <c r="DX444" i="7"/>
  <c r="EB444" i="7"/>
  <c r="FF445" i="7"/>
  <c r="FJ445" i="7"/>
  <c r="BY420" i="7"/>
  <c r="CC420" i="7"/>
  <c r="CP460" i="7"/>
  <c r="CT460" i="7"/>
  <c r="BH436" i="7"/>
  <c r="AQ462" i="7"/>
  <c r="AU462" i="7"/>
  <c r="BH455" i="7"/>
  <c r="DG438" i="7"/>
  <c r="DK438" i="7"/>
  <c r="BY456" i="7"/>
  <c r="DG419" i="7"/>
  <c r="DK419" i="7"/>
  <c r="AQ452" i="7"/>
  <c r="GN441" i="7"/>
  <c r="GR441" i="7"/>
  <c r="BH438" i="7"/>
  <c r="BL438" i="7"/>
  <c r="BH418" i="7"/>
  <c r="BL418" i="7"/>
  <c r="DX459" i="7"/>
  <c r="AQ434" i="7"/>
  <c r="DG463" i="7"/>
  <c r="DK463" i="7"/>
  <c r="EO422" i="7"/>
  <c r="ES422" i="7"/>
  <c r="DX460" i="7"/>
  <c r="EB460" i="7"/>
  <c r="DX440" i="7"/>
  <c r="EB440" i="7"/>
  <c r="BH434" i="7"/>
  <c r="DX422" i="7"/>
  <c r="EB422" i="7"/>
  <c r="GN462" i="7"/>
  <c r="GR462" i="7"/>
  <c r="DG420" i="7"/>
  <c r="DK420" i="7"/>
  <c r="BY459" i="7"/>
  <c r="AQ436" i="7"/>
  <c r="BH439" i="7"/>
  <c r="BL439" i="7"/>
  <c r="AQ433" i="7"/>
  <c r="DX442" i="7"/>
  <c r="EB442" i="7"/>
  <c r="FW420" i="7"/>
  <c r="GA420" i="7"/>
  <c r="CP422" i="7"/>
  <c r="CT422" i="7"/>
  <c r="DX438" i="7"/>
  <c r="EB438" i="7"/>
  <c r="DX437" i="7"/>
  <c r="EB437" i="7"/>
  <c r="BH472" i="7"/>
  <c r="AQ425" i="7"/>
  <c r="GN437" i="7"/>
  <c r="DX419" i="7"/>
  <c r="EB419" i="7"/>
  <c r="DG461" i="7"/>
  <c r="DK461" i="7"/>
  <c r="AQ445" i="7"/>
  <c r="AU445" i="7"/>
  <c r="AQ424" i="7"/>
  <c r="AQ420" i="7"/>
  <c r="AU420" i="7"/>
  <c r="EO442" i="7"/>
  <c r="ES442" i="7"/>
  <c r="AQ467" i="7"/>
  <c r="AU467" i="7"/>
  <c r="AQ418" i="7"/>
  <c r="AU418" i="7"/>
  <c r="FF419" i="7"/>
  <c r="FJ419" i="7"/>
  <c r="BH419" i="7"/>
  <c r="BL419" i="7"/>
  <c r="BH425" i="7"/>
  <c r="EO438" i="7"/>
  <c r="ES438" i="7"/>
  <c r="FW421" i="7"/>
  <c r="GA421" i="7"/>
  <c r="EO417" i="7"/>
  <c r="ES417" i="7"/>
  <c r="EO443" i="7"/>
  <c r="ES443" i="7"/>
  <c r="FW417" i="7"/>
  <c r="GA417" i="7"/>
  <c r="GN419" i="7"/>
  <c r="GR419" i="7"/>
  <c r="BY499" i="7"/>
  <c r="BH433" i="7"/>
  <c r="BY440" i="7"/>
  <c r="CC440" i="7"/>
  <c r="BH420" i="7"/>
  <c r="BL420" i="7"/>
  <c r="BH417" i="7"/>
  <c r="BL417" i="7"/>
  <c r="EO440" i="7"/>
  <c r="ES440" i="7"/>
  <c r="DG466" i="7"/>
  <c r="DK466" i="7"/>
  <c r="FF439" i="7"/>
  <c r="FJ439" i="7"/>
  <c r="GN442" i="7"/>
  <c r="GR442" i="7"/>
  <c r="EO420" i="7"/>
  <c r="ES420" i="7"/>
  <c r="CP472" i="7"/>
  <c r="CT472" i="7"/>
  <c r="CP420" i="7"/>
  <c r="CT420" i="7"/>
  <c r="GN439" i="7"/>
  <c r="GR439" i="7"/>
  <c r="AQ447" i="7"/>
  <c r="AU447" i="7"/>
  <c r="BY426" i="7"/>
  <c r="CP443" i="7"/>
  <c r="CT443" i="7"/>
  <c r="BH432" i="7"/>
  <c r="BY449" i="7"/>
  <c r="BH429" i="7"/>
  <c r="BY428" i="7"/>
  <c r="GN444" i="7"/>
  <c r="GR444" i="7"/>
  <c r="EO484" i="7"/>
  <c r="AQ431" i="7"/>
  <c r="DG445" i="7"/>
  <c r="DK445" i="7"/>
  <c r="DG423" i="7"/>
  <c r="DK423" i="7"/>
  <c r="DX445" i="7"/>
  <c r="EB445" i="7"/>
  <c r="CP439" i="7"/>
  <c r="CT439" i="7"/>
  <c r="AQ437" i="7"/>
  <c r="AU437" i="7"/>
  <c r="DX463" i="7"/>
  <c r="EB463" i="7"/>
  <c r="DG440" i="7"/>
  <c r="DK440" i="7"/>
  <c r="BH450" i="7"/>
  <c r="BH430" i="7"/>
  <c r="FF484" i="7"/>
  <c r="D1970" i="9"/>
  <c r="C1946" i="9"/>
  <c r="D1968" i="9"/>
  <c r="C1944" i="9"/>
  <c r="D1959" i="9"/>
  <c r="C1935" i="9"/>
  <c r="D1987" i="9"/>
  <c r="C1963" i="9"/>
  <c r="D1969" i="9"/>
  <c r="C1945" i="9"/>
  <c r="D1989" i="9"/>
  <c r="C1965" i="9"/>
  <c r="D1985" i="9"/>
  <c r="C1961" i="9"/>
  <c r="D1958" i="9"/>
  <c r="C1934" i="9"/>
  <c r="D1956" i="9"/>
  <c r="C1932" i="9"/>
  <c r="D1972" i="9"/>
  <c r="C1948" i="9"/>
  <c r="D1988" i="9"/>
  <c r="C1964" i="9"/>
  <c r="D2023" i="9"/>
  <c r="C1999" i="9"/>
  <c r="D2106" i="9"/>
  <c r="C2082" i="9"/>
  <c r="D1974" i="9"/>
  <c r="C1950" i="9"/>
  <c r="D2264" i="9"/>
  <c r="C2240" i="9"/>
  <c r="D1981" i="9"/>
  <c r="C1957" i="9"/>
  <c r="D1977" i="9"/>
  <c r="C1953" i="9"/>
  <c r="D1973" i="9"/>
  <c r="C1949" i="9"/>
  <c r="D1955" i="9"/>
  <c r="C1931" i="9"/>
  <c r="D1978" i="9"/>
  <c r="C1954" i="9"/>
  <c r="D1990" i="9"/>
  <c r="C1966" i="9"/>
  <c r="D1960" i="9"/>
  <c r="C1936" i="9"/>
  <c r="D1971" i="9"/>
  <c r="C1947" i="9"/>
  <c r="D1991" i="9"/>
  <c r="C1967" i="9"/>
  <c r="BU441" i="7"/>
  <c r="BD488" i="7"/>
  <c r="BD456" i="7"/>
  <c r="FS462" i="7"/>
  <c r="CL456" i="7"/>
  <c r="CP456" i="7" s="1"/>
  <c r="BD442" i="7"/>
  <c r="DT452" i="7"/>
  <c r="DX452" i="7" s="1"/>
  <c r="FS463" i="7"/>
  <c r="AM448" i="7"/>
  <c r="GJ466" i="7"/>
  <c r="GJ465" i="7"/>
  <c r="GJ461" i="7"/>
  <c r="FB508" i="7"/>
  <c r="BU481" i="7"/>
  <c r="BU450" i="7"/>
  <c r="AM442" i="7"/>
  <c r="DC487" i="7"/>
  <c r="FB444" i="7"/>
  <c r="CL453" i="7"/>
  <c r="CP453" i="7" s="1"/>
  <c r="BD449" i="7"/>
  <c r="BD483" i="7"/>
  <c r="V462" i="7"/>
  <c r="AD462" i="7" s="1"/>
  <c r="Z438" i="7"/>
  <c r="CL442" i="7"/>
  <c r="GJ452" i="7"/>
  <c r="GN452" i="7" s="1"/>
  <c r="FS445" i="7"/>
  <c r="AM449" i="7"/>
  <c r="CL465" i="7"/>
  <c r="FB463" i="7"/>
  <c r="FB443" i="7"/>
  <c r="BD453" i="7"/>
  <c r="FB446" i="7"/>
  <c r="V444" i="7"/>
  <c r="AD444" i="7" s="1"/>
  <c r="GJ451" i="7"/>
  <c r="GN451" i="7" s="1"/>
  <c r="FS452" i="7"/>
  <c r="Z420" i="7"/>
  <c r="DT455" i="7"/>
  <c r="DX455" i="7" s="1"/>
  <c r="FS441" i="7"/>
  <c r="BU463" i="7"/>
  <c r="GJ460" i="7"/>
  <c r="CL471" i="7"/>
  <c r="GJ512" i="7"/>
  <c r="EK508" i="7"/>
  <c r="BU480" i="7"/>
  <c r="CL459" i="7"/>
  <c r="GJ456" i="7"/>
  <c r="GN456" i="7" s="1"/>
  <c r="FS448" i="7"/>
  <c r="FW448" i="7" s="1"/>
  <c r="V443" i="7"/>
  <c r="AD443" i="7" s="1"/>
  <c r="FS464" i="7"/>
  <c r="CL473" i="7"/>
  <c r="CP473" i="7" s="1"/>
  <c r="GJ459" i="7"/>
  <c r="GN459" i="7" s="1"/>
  <c r="FS459" i="7"/>
  <c r="FW459" i="7" s="1"/>
  <c r="DT468" i="7"/>
  <c r="V477" i="7"/>
  <c r="V488" i="7"/>
  <c r="AD488" i="7" s="1"/>
  <c r="GJ486" i="7"/>
  <c r="FS450" i="7"/>
  <c r="BD443" i="7"/>
  <c r="BU447" i="7"/>
  <c r="CL446" i="7"/>
  <c r="Z464" i="7"/>
  <c r="V448" i="7"/>
  <c r="DT461" i="7"/>
  <c r="BU446" i="7"/>
  <c r="FB500" i="7"/>
  <c r="FF500" i="7" s="1"/>
  <c r="Z424" i="7"/>
  <c r="BU467" i="7"/>
  <c r="CL476" i="7"/>
  <c r="CP476" i="7" s="1"/>
  <c r="DT472" i="7"/>
  <c r="DX472" i="7" s="1"/>
  <c r="BU461" i="7"/>
  <c r="EK458" i="7"/>
  <c r="EO458" i="7" s="1"/>
  <c r="Z422" i="7"/>
  <c r="GJ455" i="7"/>
  <c r="GN455" i="7" s="1"/>
  <c r="Z426" i="7"/>
  <c r="V450" i="7"/>
  <c r="EK457" i="7"/>
  <c r="EO457" i="7" s="1"/>
  <c r="FB442" i="7"/>
  <c r="AM441" i="7"/>
  <c r="Z419" i="7"/>
  <c r="Z453" i="7"/>
  <c r="CL450" i="7"/>
  <c r="CP450" i="7" s="1"/>
  <c r="BU448" i="7"/>
  <c r="AM458" i="7"/>
  <c r="EK463" i="7"/>
  <c r="V446" i="7"/>
  <c r="AD446" i="7" s="1"/>
  <c r="DT464" i="7"/>
  <c r="V449" i="7"/>
  <c r="BD461" i="7"/>
  <c r="GJ478" i="7"/>
  <c r="GN478" i="7" s="1"/>
  <c r="AM451" i="7"/>
  <c r="FB451" i="7"/>
  <c r="FF451" i="7" s="1"/>
  <c r="DT462" i="7"/>
  <c r="BD496" i="7"/>
  <c r="Z425" i="7"/>
  <c r="DC459" i="7"/>
  <c r="FS475" i="7"/>
  <c r="FW475" i="7" s="1"/>
  <c r="GJ453" i="7"/>
  <c r="GN453" i="7" s="1"/>
  <c r="BU523" i="7"/>
  <c r="DC443" i="7"/>
  <c r="DT449" i="7"/>
  <c r="DX449" i="7" s="1"/>
  <c r="BD454" i="7"/>
  <c r="DT454" i="7"/>
  <c r="DX454" i="7" s="1"/>
  <c r="FS458" i="7"/>
  <c r="FW458" i="7" s="1"/>
  <c r="AM457" i="7"/>
  <c r="GJ449" i="7"/>
  <c r="GN449" i="7" s="1"/>
  <c r="FB472" i="7"/>
  <c r="FF472" i="7" s="1"/>
  <c r="BD476" i="7"/>
  <c r="BU452" i="7"/>
  <c r="CL457" i="7"/>
  <c r="CP457" i="7" s="1"/>
  <c r="AM491" i="7"/>
  <c r="DC469" i="7"/>
  <c r="BU453" i="7"/>
  <c r="AM486" i="7"/>
  <c r="EK449" i="7"/>
  <c r="EO449" i="7" s="1"/>
  <c r="DC478" i="7"/>
  <c r="DG478" i="7" s="1"/>
  <c r="FB481" i="7"/>
  <c r="FF481" i="7" s="1"/>
  <c r="BD444" i="7"/>
  <c r="CL469" i="7"/>
  <c r="CL462" i="7"/>
  <c r="Z417" i="7"/>
  <c r="DC453" i="7"/>
  <c r="DG453" i="7" s="1"/>
  <c r="DC450" i="7"/>
  <c r="DG450" i="7" s="1"/>
  <c r="BU466" i="7"/>
  <c r="Z430" i="7"/>
  <c r="GJ443" i="7"/>
  <c r="Z421" i="7"/>
  <c r="V458" i="7"/>
  <c r="CL482" i="7"/>
  <c r="CP482" i="7" s="1"/>
  <c r="AM461" i="7"/>
  <c r="GJ474" i="7"/>
  <c r="CL479" i="7"/>
  <c r="CP479" i="7" s="1"/>
  <c r="BU444" i="7"/>
  <c r="EK464" i="7"/>
  <c r="BU464" i="7"/>
  <c r="V479" i="7"/>
  <c r="BU462" i="7"/>
  <c r="V504" i="7"/>
  <c r="DC462" i="7"/>
  <c r="FB447" i="7"/>
  <c r="FF447" i="7" s="1"/>
  <c r="BD457" i="7"/>
  <c r="AM502" i="7"/>
  <c r="DT450" i="7"/>
  <c r="DX450" i="7" s="1"/>
  <c r="FB525" i="7"/>
  <c r="FF525" i="7" s="1"/>
  <c r="DT506" i="7"/>
  <c r="DX506" i="7" s="1"/>
  <c r="V454" i="7"/>
  <c r="FS456" i="7"/>
  <c r="FW456" i="7" s="1"/>
  <c r="V476" i="7"/>
  <c r="FS446" i="7"/>
  <c r="FW446" i="7" s="1"/>
  <c r="BU482" i="7"/>
  <c r="AM483" i="7"/>
  <c r="DT453" i="7"/>
  <c r="DX453" i="7" s="1"/>
  <c r="BD460" i="7"/>
  <c r="BD462" i="7"/>
  <c r="DT446" i="7"/>
  <c r="FS478" i="7"/>
  <c r="FW478" i="7" s="1"/>
  <c r="AM471" i="7"/>
  <c r="Z460" i="7"/>
  <c r="BU478" i="7"/>
  <c r="FB455" i="7"/>
  <c r="FF455" i="7" s="1"/>
  <c r="V466" i="7"/>
  <c r="AD466" i="7" s="1"/>
  <c r="FB486" i="7"/>
  <c r="DT483" i="7"/>
  <c r="EK466" i="7"/>
  <c r="FB464" i="7"/>
  <c r="CL444" i="7"/>
  <c r="AM460" i="7"/>
  <c r="Z457" i="7"/>
  <c r="FS471" i="7"/>
  <c r="FW471" i="7" s="1"/>
  <c r="EK455" i="7"/>
  <c r="EO455" i="7" s="1"/>
  <c r="FS457" i="7"/>
  <c r="FW457" i="7" s="1"/>
  <c r="FS508" i="7"/>
  <c r="FW508" i="7" s="1"/>
  <c r="FB465" i="7"/>
  <c r="AM446" i="7"/>
  <c r="CL451" i="7"/>
  <c r="CP451" i="7" s="1"/>
  <c r="FB469" i="7"/>
  <c r="AM444" i="7"/>
  <c r="EK441" i="7"/>
  <c r="CL484" i="7"/>
  <c r="Z480" i="7"/>
  <c r="DC444" i="7"/>
  <c r="FB454" i="7"/>
  <c r="FF454" i="7" s="1"/>
  <c r="CL467" i="7"/>
  <c r="DT466" i="7"/>
  <c r="Z452" i="7"/>
  <c r="BD463" i="7"/>
  <c r="V484" i="7"/>
  <c r="Z442" i="7"/>
  <c r="AM488" i="7"/>
  <c r="Z461" i="7"/>
  <c r="BD441" i="7"/>
  <c r="EK478" i="7"/>
  <c r="EO478" i="7" s="1"/>
  <c r="GJ468" i="7"/>
  <c r="DT481" i="7"/>
  <c r="DX481" i="7" s="1"/>
  <c r="CL461" i="7"/>
  <c r="DC532" i="7"/>
  <c r="CL496" i="7"/>
  <c r="FB456" i="7"/>
  <c r="FF456" i="7" s="1"/>
  <c r="Z451" i="7"/>
  <c r="CL478" i="7"/>
  <c r="CP478" i="7" s="1"/>
  <c r="EK485" i="7"/>
  <c r="AM469" i="7"/>
  <c r="BD447" i="7"/>
  <c r="DC482" i="7"/>
  <c r="DG482" i="7" s="1"/>
  <c r="V483" i="7"/>
  <c r="FS455" i="7"/>
  <c r="FW455" i="7" s="1"/>
  <c r="EK500" i="7"/>
  <c r="EO500" i="7" s="1"/>
  <c r="FS477" i="7"/>
  <c r="FW477" i="7" s="1"/>
  <c r="GJ505" i="7"/>
  <c r="GN505" i="7" s="1"/>
  <c r="DT441" i="7"/>
  <c r="FB450" i="7"/>
  <c r="FF450" i="7" s="1"/>
  <c r="CL463" i="7"/>
  <c r="CL488" i="7"/>
  <c r="V471" i="7"/>
  <c r="FS442" i="7"/>
  <c r="DC475" i="7"/>
  <c r="DG475" i="7" s="1"/>
  <c r="EK453" i="7"/>
  <c r="EO453" i="7" s="1"/>
  <c r="EK462" i="7"/>
  <c r="BD474" i="7"/>
  <c r="FS444" i="7"/>
  <c r="GJ448" i="7"/>
  <c r="GN448" i="7" s="1"/>
  <c r="DC446" i="7"/>
  <c r="BD446" i="7"/>
  <c r="EK474" i="7"/>
  <c r="EO474" i="7" s="1"/>
  <c r="GJ463" i="7"/>
  <c r="V481" i="7"/>
  <c r="DT451" i="7"/>
  <c r="DX451" i="7" s="1"/>
  <c r="V475" i="7"/>
  <c r="DC473" i="7"/>
  <c r="DG473" i="7" s="1"/>
  <c r="BD445" i="7"/>
  <c r="DT484" i="7"/>
  <c r="DC480" i="7"/>
  <c r="DG480" i="7" s="1"/>
  <c r="EK448" i="7"/>
  <c r="EO448" i="7" s="1"/>
  <c r="BU483" i="7"/>
  <c r="FB482" i="7"/>
  <c r="FF482" i="7" s="1"/>
  <c r="FS449" i="7"/>
  <c r="GJ470" i="7"/>
  <c r="GN470" i="7" s="1"/>
  <c r="EK456" i="7"/>
  <c r="EO456" i="7" s="1"/>
  <c r="DC447" i="7"/>
  <c r="AM450" i="7"/>
  <c r="DC464" i="7"/>
  <c r="DC465" i="7"/>
  <c r="DC476" i="7"/>
  <c r="DG476" i="7" s="1"/>
  <c r="DC503" i="7"/>
  <c r="DG503" i="7" s="1"/>
  <c r="DT480" i="7"/>
  <c r="DX480" i="7" s="1"/>
  <c r="AM455" i="7"/>
  <c r="EK471" i="7"/>
  <c r="BU493" i="7"/>
  <c r="EK459" i="7"/>
  <c r="EO459" i="7" s="1"/>
  <c r="BU473" i="7"/>
  <c r="EK445" i="7"/>
  <c r="AM476" i="7"/>
  <c r="FB461" i="7"/>
  <c r="DT443" i="7"/>
  <c r="Z459" i="7"/>
  <c r="AM463" i="7"/>
  <c r="GJ469" i="7"/>
  <c r="BD499" i="7"/>
  <c r="Z455" i="7"/>
  <c r="DT469" i="7"/>
  <c r="V441" i="7"/>
  <c r="AD441" i="7" s="1"/>
  <c r="FS461" i="7"/>
  <c r="V487" i="7"/>
  <c r="AD487" i="7" s="1"/>
  <c r="Z463" i="7"/>
  <c r="Z447" i="7"/>
  <c r="DC448" i="7"/>
  <c r="AM477" i="7"/>
  <c r="BD458" i="7"/>
  <c r="AM480" i="7"/>
  <c r="DC481" i="7"/>
  <c r="DG481" i="7" s="1"/>
  <c r="V485" i="7"/>
  <c r="EK444" i="7"/>
  <c r="GJ471" i="7"/>
  <c r="GN471" i="7" s="1"/>
  <c r="BU455" i="7"/>
  <c r="FB449" i="7"/>
  <c r="FF449" i="7" s="1"/>
  <c r="EK446" i="7"/>
  <c r="DT487" i="7"/>
  <c r="GJ482" i="7"/>
  <c r="GN482" i="7" s="1"/>
  <c r="BU484" i="7"/>
  <c r="DC485" i="7"/>
  <c r="BD479" i="7"/>
  <c r="V445" i="7"/>
  <c r="AD445" i="7" s="1"/>
  <c r="FB483" i="7"/>
  <c r="FF483" i="7" s="1"/>
  <c r="EK475" i="7"/>
  <c r="EO475" i="7" s="1"/>
  <c r="EK467" i="7"/>
  <c r="DC490" i="7"/>
  <c r="Z434" i="7"/>
  <c r="DT447" i="7"/>
  <c r="FS443" i="7"/>
  <c r="E453" i="7" l="1"/>
  <c r="C477" i="7"/>
  <c r="E455" i="7"/>
  <c r="C479" i="7"/>
  <c r="E443" i="7"/>
  <c r="C467" i="7"/>
  <c r="E448" i="7"/>
  <c r="C472" i="7"/>
  <c r="E461" i="7"/>
  <c r="C485" i="7"/>
  <c r="E456" i="7"/>
  <c r="C480" i="7"/>
  <c r="E442" i="7"/>
  <c r="C466" i="7"/>
  <c r="E445" i="7"/>
  <c r="C469" i="7"/>
  <c r="E450" i="7"/>
  <c r="C474" i="7"/>
  <c r="E460" i="7"/>
  <c r="C484" i="7"/>
  <c r="E462" i="7"/>
  <c r="C486" i="7"/>
  <c r="E444" i="7"/>
  <c r="C468" i="7"/>
  <c r="E449" i="7"/>
  <c r="C473" i="7"/>
  <c r="E451" i="7"/>
  <c r="C475" i="7"/>
  <c r="E446" i="7"/>
  <c r="C470" i="7"/>
  <c r="E459" i="7"/>
  <c r="C483" i="7"/>
  <c r="E457" i="7"/>
  <c r="C481" i="7"/>
  <c r="E452" i="7"/>
  <c r="C476" i="7"/>
  <c r="E463" i="7"/>
  <c r="C487" i="7"/>
  <c r="E464" i="7"/>
  <c r="C488" i="7"/>
  <c r="EO445" i="7"/>
  <c r="ES445" i="7"/>
  <c r="DX446" i="7"/>
  <c r="EB446" i="7"/>
  <c r="GN466" i="7"/>
  <c r="GR466" i="7"/>
  <c r="BH463" i="7"/>
  <c r="BL463" i="7"/>
  <c r="CP471" i="7"/>
  <c r="CT471" i="7"/>
  <c r="BY462" i="7"/>
  <c r="CC462" i="7"/>
  <c r="GN460" i="7"/>
  <c r="FW463" i="7"/>
  <c r="GA463" i="7"/>
  <c r="BY484" i="7"/>
  <c r="CC484" i="7"/>
  <c r="FW442" i="7"/>
  <c r="GA442" i="7"/>
  <c r="CP469" i="7"/>
  <c r="CT469" i="7"/>
  <c r="BH442" i="7"/>
  <c r="BL442" i="7"/>
  <c r="BH444" i="7"/>
  <c r="BL444" i="7"/>
  <c r="BY444" i="7"/>
  <c r="CC444" i="7"/>
  <c r="FW462" i="7"/>
  <c r="GA462" i="7"/>
  <c r="DG443" i="7"/>
  <c r="DK443" i="7"/>
  <c r="BH456" i="7"/>
  <c r="CP461" i="7"/>
  <c r="CT461" i="7"/>
  <c r="CP484" i="7"/>
  <c r="CT484" i="7"/>
  <c r="DX483" i="7"/>
  <c r="GN474" i="7"/>
  <c r="BY523" i="7"/>
  <c r="BY448" i="7"/>
  <c r="FF444" i="7"/>
  <c r="FJ444" i="7"/>
  <c r="BH488" i="7"/>
  <c r="BL488" i="7"/>
  <c r="BH447" i="7"/>
  <c r="BL447" i="7"/>
  <c r="DG448" i="7"/>
  <c r="DK448" i="7"/>
  <c r="FW450" i="7"/>
  <c r="GA450" i="7"/>
  <c r="CP467" i="7"/>
  <c r="CT467" i="7"/>
  <c r="EO446" i="7"/>
  <c r="ES446" i="7"/>
  <c r="BY441" i="7"/>
  <c r="CC441" i="7"/>
  <c r="BH462" i="7"/>
  <c r="BL462" i="7"/>
  <c r="DG485" i="7"/>
  <c r="DK485" i="7"/>
  <c r="CP462" i="7"/>
  <c r="CT462" i="7"/>
  <c r="AQ455" i="7"/>
  <c r="AQ477" i="7"/>
  <c r="BY473" i="7"/>
  <c r="EO485" i="7"/>
  <c r="ES485" i="7"/>
  <c r="CP442" i="7"/>
  <c r="CT442" i="7"/>
  <c r="EO471" i="7"/>
  <c r="ES471" i="7"/>
  <c r="AQ483" i="7"/>
  <c r="BY461" i="7"/>
  <c r="CC461" i="7"/>
  <c r="BH454" i="7"/>
  <c r="BH483" i="7"/>
  <c r="CP488" i="7"/>
  <c r="CT488" i="7"/>
  <c r="DG532" i="7"/>
  <c r="DK532" i="7"/>
  <c r="FF469" i="7"/>
  <c r="FJ469" i="7"/>
  <c r="DG469" i="7"/>
  <c r="DK469" i="7"/>
  <c r="DG459" i="7"/>
  <c r="DX461" i="7"/>
  <c r="EB461" i="7"/>
  <c r="BH453" i="7"/>
  <c r="BY450" i="7"/>
  <c r="DG462" i="7"/>
  <c r="DK462" i="7"/>
  <c r="GN512" i="7"/>
  <c r="GR512" i="7"/>
  <c r="AQ457" i="7"/>
  <c r="BY463" i="7"/>
  <c r="CC463" i="7"/>
  <c r="AQ460" i="7"/>
  <c r="CP496" i="7"/>
  <c r="CT496" i="7"/>
  <c r="DX469" i="7"/>
  <c r="EB469" i="7"/>
  <c r="BY467" i="7"/>
  <c r="CC467" i="7"/>
  <c r="DX441" i="7"/>
  <c r="EB441" i="7"/>
  <c r="AQ461" i="7"/>
  <c r="AU461" i="7"/>
  <c r="DG464" i="7"/>
  <c r="DK464" i="7"/>
  <c r="AQ444" i="7"/>
  <c r="AU444" i="7"/>
  <c r="BY446" i="7"/>
  <c r="CC446" i="7"/>
  <c r="DX447" i="7"/>
  <c r="EB447" i="7"/>
  <c r="BH446" i="7"/>
  <c r="BL446" i="7"/>
  <c r="BH441" i="7"/>
  <c r="BL441" i="7"/>
  <c r="BY478" i="7"/>
  <c r="AQ491" i="7"/>
  <c r="AU491" i="7"/>
  <c r="AQ441" i="7"/>
  <c r="AU441" i="7"/>
  <c r="FF443" i="7"/>
  <c r="FJ443" i="7"/>
  <c r="BY481" i="7"/>
  <c r="BH474" i="7"/>
  <c r="FW445" i="7"/>
  <c r="GA445" i="7"/>
  <c r="AQ469" i="7"/>
  <c r="AU469" i="7"/>
  <c r="BH479" i="7"/>
  <c r="GN486" i="7"/>
  <c r="GR486" i="7"/>
  <c r="DX466" i="7"/>
  <c r="EB466" i="7"/>
  <c r="FW441" i="7"/>
  <c r="GA441" i="7"/>
  <c r="BH445" i="7"/>
  <c r="BL445" i="7"/>
  <c r="EO464" i="7"/>
  <c r="ES464" i="7"/>
  <c r="DX468" i="7"/>
  <c r="EB468" i="7"/>
  <c r="BH449" i="7"/>
  <c r="EO466" i="7"/>
  <c r="ES466" i="7"/>
  <c r="BY455" i="7"/>
  <c r="EO441" i="7"/>
  <c r="ES441" i="7"/>
  <c r="AQ486" i="7"/>
  <c r="AU486" i="7"/>
  <c r="DG487" i="7"/>
  <c r="DK487" i="7"/>
  <c r="FW443" i="7"/>
  <c r="GA443" i="7"/>
  <c r="GN469" i="7"/>
  <c r="GR469" i="7"/>
  <c r="GN463" i="7"/>
  <c r="GR463" i="7"/>
  <c r="GN468" i="7"/>
  <c r="GR468" i="7"/>
  <c r="FF446" i="7"/>
  <c r="FJ446" i="7"/>
  <c r="DX443" i="7"/>
  <c r="EB443" i="7"/>
  <c r="DG446" i="7"/>
  <c r="DK446" i="7"/>
  <c r="AQ446" i="7"/>
  <c r="AU446" i="7"/>
  <c r="AQ502" i="7"/>
  <c r="GN443" i="7"/>
  <c r="GR443" i="7"/>
  <c r="BH496" i="7"/>
  <c r="FF442" i="7"/>
  <c r="FJ442" i="7"/>
  <c r="CP459" i="7"/>
  <c r="FF463" i="7"/>
  <c r="FJ463" i="7"/>
  <c r="FF508" i="7"/>
  <c r="AQ451" i="7"/>
  <c r="EO462" i="7"/>
  <c r="ES462" i="7"/>
  <c r="AQ448" i="7"/>
  <c r="BH460" i="7"/>
  <c r="BY493" i="7"/>
  <c r="CC493" i="7"/>
  <c r="DX484" i="7"/>
  <c r="EB484" i="7"/>
  <c r="BY464" i="7"/>
  <c r="CC464" i="7"/>
  <c r="DX464" i="7"/>
  <c r="EB464" i="7"/>
  <c r="CP444" i="7"/>
  <c r="CT444" i="7"/>
  <c r="DG444" i="7"/>
  <c r="DK444" i="7"/>
  <c r="EO463" i="7"/>
  <c r="ES463" i="7"/>
  <c r="FW452" i="7"/>
  <c r="DG465" i="7"/>
  <c r="DK465" i="7"/>
  <c r="FW464" i="7"/>
  <c r="GA464" i="7"/>
  <c r="BY453" i="7"/>
  <c r="AQ442" i="7"/>
  <c r="AU442" i="7"/>
  <c r="FF461" i="7"/>
  <c r="FJ461" i="7"/>
  <c r="AQ488" i="7"/>
  <c r="AU488" i="7"/>
  <c r="FF465" i="7"/>
  <c r="FJ465" i="7"/>
  <c r="AQ471" i="7"/>
  <c r="AU471" i="7"/>
  <c r="BH457" i="7"/>
  <c r="BY452" i="7"/>
  <c r="DX462" i="7"/>
  <c r="EB462" i="7"/>
  <c r="CP446" i="7"/>
  <c r="CT446" i="7"/>
  <c r="BY480" i="7"/>
  <c r="CP465" i="7"/>
  <c r="CT465" i="7"/>
  <c r="GN461" i="7"/>
  <c r="GR461" i="7"/>
  <c r="BH443" i="7"/>
  <c r="BL443" i="7"/>
  <c r="BY483" i="7"/>
  <c r="BH461" i="7"/>
  <c r="BL461" i="7"/>
  <c r="FW461" i="7"/>
  <c r="BY482" i="7"/>
  <c r="DX487" i="7"/>
  <c r="EB487" i="7"/>
  <c r="FF464" i="7"/>
  <c r="FJ464" i="7"/>
  <c r="CP463" i="7"/>
  <c r="CT463" i="7"/>
  <c r="AQ458" i="7"/>
  <c r="BH499" i="7"/>
  <c r="FF486" i="7"/>
  <c r="FJ486" i="7"/>
  <c r="EO444" i="7"/>
  <c r="ES444" i="7"/>
  <c r="AQ463" i="7"/>
  <c r="AU463" i="7"/>
  <c r="AQ450" i="7"/>
  <c r="DG447" i="7"/>
  <c r="DK447" i="7"/>
  <c r="DG490" i="7"/>
  <c r="DK490" i="7"/>
  <c r="EO467" i="7"/>
  <c r="ES467" i="7"/>
  <c r="AQ480" i="7"/>
  <c r="BH458" i="7"/>
  <c r="AQ476" i="7"/>
  <c r="FW449" i="7"/>
  <c r="GA449" i="7"/>
  <c r="FW444" i="7"/>
  <c r="GA444" i="7"/>
  <c r="BY466" i="7"/>
  <c r="CC466" i="7"/>
  <c r="BH476" i="7"/>
  <c r="BY447" i="7"/>
  <c r="CC447" i="7"/>
  <c r="EO508" i="7"/>
  <c r="AQ449" i="7"/>
  <c r="GN465" i="7"/>
  <c r="GR465" i="7"/>
  <c r="C1987" i="9"/>
  <c r="D2011" i="9"/>
  <c r="D1983" i="9"/>
  <c r="C1959" i="9"/>
  <c r="C1968" i="9"/>
  <c r="D1992" i="9"/>
  <c r="D1993" i="9"/>
  <c r="C1969" i="9"/>
  <c r="D1994" i="9"/>
  <c r="C1970" i="9"/>
  <c r="D2015" i="9"/>
  <c r="C1991" i="9"/>
  <c r="D2005" i="9"/>
  <c r="C1981" i="9"/>
  <c r="D1995" i="9"/>
  <c r="C1971" i="9"/>
  <c r="D2288" i="9"/>
  <c r="C2264" i="9"/>
  <c r="D1996" i="9"/>
  <c r="C1972" i="9"/>
  <c r="D1984" i="9"/>
  <c r="C1960" i="9"/>
  <c r="D1980" i="9"/>
  <c r="C1956" i="9"/>
  <c r="D2014" i="9"/>
  <c r="C1990" i="9"/>
  <c r="D1998" i="9"/>
  <c r="C1974" i="9"/>
  <c r="D1982" i="9"/>
  <c r="C1958" i="9"/>
  <c r="D2002" i="9"/>
  <c r="C1978" i="9"/>
  <c r="D2130" i="9"/>
  <c r="C2106" i="9"/>
  <c r="D2009" i="9"/>
  <c r="C1985" i="9"/>
  <c r="D1979" i="9"/>
  <c r="C1955" i="9"/>
  <c r="D2047" i="9"/>
  <c r="C2023" i="9"/>
  <c r="D1997" i="9"/>
  <c r="C1973" i="9"/>
  <c r="D2012" i="9"/>
  <c r="C1988" i="9"/>
  <c r="D2001" i="9"/>
  <c r="C1977" i="9"/>
  <c r="D2013" i="9"/>
  <c r="C1989" i="9"/>
  <c r="BD512" i="7"/>
  <c r="BU465" i="7"/>
  <c r="CL480" i="7"/>
  <c r="CP480" i="7" s="1"/>
  <c r="BD480" i="7"/>
  <c r="FS486" i="7"/>
  <c r="BD466" i="7"/>
  <c r="DT476" i="7"/>
  <c r="DX476" i="7" s="1"/>
  <c r="AM472" i="7"/>
  <c r="FS487" i="7"/>
  <c r="GJ489" i="7"/>
  <c r="FB532" i="7"/>
  <c r="GJ485" i="7"/>
  <c r="GJ490" i="7"/>
  <c r="CL477" i="7"/>
  <c r="CP477" i="7" s="1"/>
  <c r="GJ476" i="7"/>
  <c r="GN476" i="7" s="1"/>
  <c r="V486" i="7"/>
  <c r="AD486" i="7" s="1"/>
  <c r="DC511" i="7"/>
  <c r="BU505" i="7"/>
  <c r="Z462" i="7"/>
  <c r="CL466" i="7"/>
  <c r="AM466" i="7"/>
  <c r="FS469" i="7"/>
  <c r="FB468" i="7"/>
  <c r="BD507" i="7"/>
  <c r="BU474" i="7"/>
  <c r="BD473" i="7"/>
  <c r="FB470" i="7"/>
  <c r="V468" i="7"/>
  <c r="AD468" i="7" s="1"/>
  <c r="Z444" i="7"/>
  <c r="BU487" i="7"/>
  <c r="GJ484" i="7"/>
  <c r="GN484" i="7" s="1"/>
  <c r="FS465" i="7"/>
  <c r="AM473" i="7"/>
  <c r="BD477" i="7"/>
  <c r="FS476" i="7"/>
  <c r="FW476" i="7" s="1"/>
  <c r="FB467" i="7"/>
  <c r="DT479" i="7"/>
  <c r="DX479" i="7" s="1"/>
  <c r="FB487" i="7"/>
  <c r="CL489" i="7"/>
  <c r="GJ475" i="7"/>
  <c r="GN475" i="7" s="1"/>
  <c r="EK481" i="7"/>
  <c r="EO481" i="7" s="1"/>
  <c r="CL500" i="7"/>
  <c r="CP500" i="7" s="1"/>
  <c r="BU491" i="7"/>
  <c r="CL497" i="7"/>
  <c r="CP497" i="7" s="1"/>
  <c r="AM475" i="7"/>
  <c r="GJ480" i="7"/>
  <c r="GN480" i="7" s="1"/>
  <c r="EK532" i="7"/>
  <c r="V473" i="7"/>
  <c r="EK482" i="7"/>
  <c r="EO482" i="7" s="1"/>
  <c r="CL470" i="7"/>
  <c r="Z449" i="7"/>
  <c r="DT488" i="7"/>
  <c r="BD520" i="7"/>
  <c r="CL474" i="7"/>
  <c r="CP474" i="7" s="1"/>
  <c r="V512" i="7"/>
  <c r="AD512" i="7" s="1"/>
  <c r="FS499" i="7"/>
  <c r="V474" i="7"/>
  <c r="GJ479" i="7"/>
  <c r="GN479" i="7" s="1"/>
  <c r="Z488" i="7"/>
  <c r="DT486" i="7"/>
  <c r="Z450" i="7"/>
  <c r="FB524" i="7"/>
  <c r="FF524" i="7" s="1"/>
  <c r="FS474" i="7"/>
  <c r="FW474" i="7" s="1"/>
  <c r="CL483" i="7"/>
  <c r="FS483" i="7"/>
  <c r="FW483" i="7" s="1"/>
  <c r="Z443" i="7"/>
  <c r="BU504" i="7"/>
  <c r="DT485" i="7"/>
  <c r="BU472" i="7"/>
  <c r="BU471" i="7"/>
  <c r="FS488" i="7"/>
  <c r="Z448" i="7"/>
  <c r="V501" i="7"/>
  <c r="AM465" i="7"/>
  <c r="GJ536" i="7"/>
  <c r="BU470" i="7"/>
  <c r="DT492" i="7"/>
  <c r="GJ502" i="7"/>
  <c r="GN502" i="7" s="1"/>
  <c r="FB466" i="7"/>
  <c r="BU485" i="7"/>
  <c r="GJ510" i="7"/>
  <c r="V467" i="7"/>
  <c r="AD467" i="7" s="1"/>
  <c r="V472" i="7"/>
  <c r="Z477" i="7"/>
  <c r="FB475" i="7"/>
  <c r="FF475" i="7" s="1"/>
  <c r="CL495" i="7"/>
  <c r="EK487" i="7"/>
  <c r="GJ483" i="7"/>
  <c r="GN483" i="7" s="1"/>
  <c r="FS472" i="7"/>
  <c r="FW472" i="7" s="1"/>
  <c r="BD467" i="7"/>
  <c r="BD485" i="7"/>
  <c r="AM482" i="7"/>
  <c r="DC483" i="7"/>
  <c r="Z446" i="7"/>
  <c r="V470" i="7"/>
  <c r="AD470" i="7" s="1"/>
  <c r="DT496" i="7"/>
  <c r="DX496" i="7" s="1"/>
  <c r="AM468" i="7"/>
  <c r="FB493" i="7"/>
  <c r="V482" i="7"/>
  <c r="DC467" i="7"/>
  <c r="FB549" i="7"/>
  <c r="FF549" i="7" s="1"/>
  <c r="FB473" i="7"/>
  <c r="FF473" i="7" s="1"/>
  <c r="DT474" i="7"/>
  <c r="DX474" i="7" s="1"/>
  <c r="DT478" i="7"/>
  <c r="DX478" i="7" s="1"/>
  <c r="FB478" i="7"/>
  <c r="FF478" i="7" s="1"/>
  <c r="CL493" i="7"/>
  <c r="BD503" i="7"/>
  <c r="V507" i="7"/>
  <c r="FB480" i="7"/>
  <c r="FF480" i="7" s="1"/>
  <c r="V500" i="7"/>
  <c r="BU477" i="7"/>
  <c r="GJ495" i="7"/>
  <c r="GN495" i="7" s="1"/>
  <c r="FB488" i="7"/>
  <c r="Z476" i="7"/>
  <c r="BD465" i="7"/>
  <c r="DT490" i="7"/>
  <c r="V503" i="7"/>
  <c r="GJ467" i="7"/>
  <c r="CL486" i="7"/>
  <c r="Z441" i="7"/>
  <c r="FB474" i="7"/>
  <c r="FF474" i="7" s="1"/>
  <c r="BD481" i="7"/>
  <c r="Z479" i="7"/>
  <c r="BD468" i="7"/>
  <c r="BD487" i="7"/>
  <c r="BD484" i="7"/>
  <c r="GJ473" i="7"/>
  <c r="EK524" i="7"/>
  <c r="EO524" i="7" s="1"/>
  <c r="GJ493" i="7"/>
  <c r="FS473" i="7"/>
  <c r="FW473" i="7" s="1"/>
  <c r="CL503" i="7"/>
  <c r="CP503" i="7" s="1"/>
  <c r="V499" i="7"/>
  <c r="Z504" i="7"/>
  <c r="GJ506" i="7"/>
  <c r="GN506" i="7" s="1"/>
  <c r="BD498" i="7"/>
  <c r="CL468" i="7"/>
  <c r="CL487" i="7"/>
  <c r="CL502" i="7"/>
  <c r="CP502" i="7" s="1"/>
  <c r="AM504" i="7"/>
  <c r="DC477" i="7"/>
  <c r="DG477" i="7" s="1"/>
  <c r="FS485" i="7"/>
  <c r="CL520" i="7"/>
  <c r="EK465" i="7"/>
  <c r="BU508" i="7"/>
  <c r="V509" i="7"/>
  <c r="EK480" i="7"/>
  <c r="EO480" i="7" s="1"/>
  <c r="V505" i="7"/>
  <c r="V495" i="7"/>
  <c r="DC556" i="7"/>
  <c r="GJ492" i="7"/>
  <c r="V508" i="7"/>
  <c r="EK479" i="7"/>
  <c r="EO479" i="7" s="1"/>
  <c r="AM484" i="7"/>
  <c r="DT470" i="7"/>
  <c r="CL506" i="7"/>
  <c r="CP506" i="7" s="1"/>
  <c r="DC493" i="7"/>
  <c r="AM481" i="7"/>
  <c r="AM470" i="7"/>
  <c r="EK470" i="7"/>
  <c r="BU497" i="7"/>
  <c r="Z445" i="7"/>
  <c r="DC486" i="7"/>
  <c r="BD470" i="7"/>
  <c r="DC499" i="7"/>
  <c r="DG499" i="7" s="1"/>
  <c r="EK509" i="7"/>
  <c r="FS502" i="7"/>
  <c r="FW502" i="7" s="1"/>
  <c r="AM487" i="7"/>
  <c r="EK498" i="7"/>
  <c r="EO498" i="7" s="1"/>
  <c r="FS466" i="7"/>
  <c r="GJ529" i="7"/>
  <c r="GN529" i="7" s="1"/>
  <c r="Z483" i="7"/>
  <c r="EK490" i="7"/>
  <c r="GJ498" i="7"/>
  <c r="GN498" i="7" s="1"/>
  <c r="DC502" i="7"/>
  <c r="DG502" i="7" s="1"/>
  <c r="AM515" i="7"/>
  <c r="DT504" i="7"/>
  <c r="DX504" i="7" s="1"/>
  <c r="EK502" i="7"/>
  <c r="EO502" i="7" s="1"/>
  <c r="DT507" i="7"/>
  <c r="AM526" i="7"/>
  <c r="EK473" i="7"/>
  <c r="EO473" i="7" s="1"/>
  <c r="CL481" i="7"/>
  <c r="CP481" i="7" s="1"/>
  <c r="DC504" i="7"/>
  <c r="DG504" i="7" s="1"/>
  <c r="DC468" i="7"/>
  <c r="Z485" i="7"/>
  <c r="DT493" i="7"/>
  <c r="BU507" i="7"/>
  <c r="DT508" i="7"/>
  <c r="Z481" i="7"/>
  <c r="Z471" i="7"/>
  <c r="DT505" i="7"/>
  <c r="DX505" i="7" s="1"/>
  <c r="Z484" i="7"/>
  <c r="BU476" i="7"/>
  <c r="BD523" i="7"/>
  <c r="EK483" i="7"/>
  <c r="EO483" i="7" s="1"/>
  <c r="DC500" i="7"/>
  <c r="DG500" i="7" s="1"/>
  <c r="Z458" i="7"/>
  <c r="AM479" i="7"/>
  <c r="GJ487" i="7"/>
  <c r="BU506" i="7"/>
  <c r="EK488" i="7"/>
  <c r="EK472" i="7"/>
  <c r="EO472" i="7" s="1"/>
  <c r="BU547" i="7"/>
  <c r="DC472" i="7"/>
  <c r="FS501" i="7"/>
  <c r="FW501" i="7" s="1"/>
  <c r="GJ477" i="7"/>
  <c r="GN477" i="7" s="1"/>
  <c r="Z466" i="7"/>
  <c r="EK468" i="7"/>
  <c r="DC470" i="7"/>
  <c r="DT473" i="7"/>
  <c r="DX473" i="7" s="1"/>
  <c r="DC471" i="7"/>
  <c r="BD469" i="7"/>
  <c r="DC497" i="7"/>
  <c r="DG497" i="7" s="1"/>
  <c r="EK477" i="7"/>
  <c r="EO477" i="7" s="1"/>
  <c r="BD471" i="7"/>
  <c r="CL485" i="7"/>
  <c r="CL508" i="7"/>
  <c r="CL475" i="7"/>
  <c r="CP475" i="7" s="1"/>
  <c r="AM495" i="7"/>
  <c r="DT477" i="7"/>
  <c r="DX477" i="7" s="1"/>
  <c r="V478" i="7"/>
  <c r="BU486" i="7"/>
  <c r="DC474" i="7"/>
  <c r="DG474" i="7" s="1"/>
  <c r="V469" i="7"/>
  <c r="AD469" i="7" s="1"/>
  <c r="AM501" i="7"/>
  <c r="FS468" i="7"/>
  <c r="CL512" i="7"/>
  <c r="FB489" i="7"/>
  <c r="AM507" i="7"/>
  <c r="FS482" i="7"/>
  <c r="FW482" i="7" s="1"/>
  <c r="AM474" i="7"/>
  <c r="Z475" i="7"/>
  <c r="DT465" i="7"/>
  <c r="FS479" i="7"/>
  <c r="FW479" i="7" s="1"/>
  <c r="FS532" i="7"/>
  <c r="FW532" i="7" s="1"/>
  <c r="V528" i="7"/>
  <c r="DC489" i="7"/>
  <c r="DC488" i="7"/>
  <c r="BU502" i="7"/>
  <c r="DC509" i="7"/>
  <c r="EK486" i="7"/>
  <c r="DC506" i="7"/>
  <c r="DG506" i="7" s="1"/>
  <c r="AM512" i="7"/>
  <c r="V490" i="7"/>
  <c r="AD490" i="7" s="1"/>
  <c r="BD478" i="7"/>
  <c r="EK491" i="7"/>
  <c r="V465" i="7"/>
  <c r="AD465" i="7" s="1"/>
  <c r="DT475" i="7"/>
  <c r="DX475" i="7" s="1"/>
  <c r="FS481" i="7"/>
  <c r="FW481" i="7" s="1"/>
  <c r="EK499" i="7"/>
  <c r="EO499" i="7" s="1"/>
  <c r="FS467" i="7"/>
  <c r="BU517" i="7"/>
  <c r="GJ494" i="7"/>
  <c r="GN494" i="7" s="1"/>
  <c r="FB479" i="7"/>
  <c r="FF479" i="7" s="1"/>
  <c r="BD486" i="7"/>
  <c r="Z454" i="7"/>
  <c r="BD500" i="7"/>
  <c r="Z487" i="7"/>
  <c r="FB485" i="7"/>
  <c r="V511" i="7"/>
  <c r="AD511" i="7" s="1"/>
  <c r="BU488" i="7"/>
  <c r="AM500" i="7"/>
  <c r="FB506" i="7"/>
  <c r="FF506" i="7" s="1"/>
  <c r="FS470" i="7"/>
  <c r="FW470" i="7" s="1"/>
  <c r="BU479" i="7"/>
  <c r="DC514" i="7"/>
  <c r="AM485" i="7"/>
  <c r="BD482" i="7"/>
  <c r="FS480" i="7"/>
  <c r="FW480" i="7" s="1"/>
  <c r="DT511" i="7"/>
  <c r="FB507" i="7"/>
  <c r="FF507" i="7" s="1"/>
  <c r="DC505" i="7"/>
  <c r="DG505" i="7" s="1"/>
  <c r="DT471" i="7"/>
  <c r="DT467" i="7"/>
  <c r="EK469" i="7"/>
  <c r="EK495" i="7"/>
  <c r="DC527" i="7"/>
  <c r="DG527" i="7" s="1"/>
  <c r="GJ472" i="7"/>
  <c r="GN472" i="7" s="1"/>
  <c r="AM493" i="7"/>
  <c r="CL491" i="7"/>
  <c r="FS495" i="7"/>
  <c r="FW495" i="7" s="1"/>
  <c r="FB510" i="7"/>
  <c r="DT530" i="7"/>
  <c r="DX530" i="7" s="1"/>
  <c r="FB471" i="7"/>
  <c r="FF471" i="7" s="1"/>
  <c r="BU468" i="7"/>
  <c r="BU490" i="7"/>
  <c r="FB505" i="7"/>
  <c r="FF505" i="7" s="1"/>
  <c r="AM510" i="7"/>
  <c r="FB496" i="7"/>
  <c r="FF496" i="7" s="1"/>
  <c r="E470" i="7" l="1"/>
  <c r="C494" i="7"/>
  <c r="E488" i="7"/>
  <c r="C512" i="7"/>
  <c r="E487" i="7"/>
  <c r="C511" i="7"/>
  <c r="E486" i="7"/>
  <c r="C510" i="7"/>
  <c r="E467" i="7"/>
  <c r="C491" i="7"/>
  <c r="E469" i="7"/>
  <c r="C493" i="7"/>
  <c r="E485" i="7"/>
  <c r="C509" i="7"/>
  <c r="E472" i="7"/>
  <c r="C496" i="7"/>
  <c r="E476" i="7"/>
  <c r="C500" i="7"/>
  <c r="E484" i="7"/>
  <c r="C508" i="7"/>
  <c r="E479" i="7"/>
  <c r="C503" i="7"/>
  <c r="E483" i="7"/>
  <c r="C507" i="7"/>
  <c r="E475" i="7"/>
  <c r="C499" i="7"/>
  <c r="E468" i="7"/>
  <c r="C492" i="7"/>
  <c r="E474" i="7"/>
  <c r="C498" i="7"/>
  <c r="E477" i="7"/>
  <c r="C501" i="7"/>
  <c r="E466" i="7"/>
  <c r="C490" i="7"/>
  <c r="E480" i="7"/>
  <c r="C504" i="7"/>
  <c r="E473" i="7"/>
  <c r="C497" i="7"/>
  <c r="E481" i="7"/>
  <c r="C505" i="7"/>
  <c r="AQ512" i="7"/>
  <c r="AU512" i="7"/>
  <c r="BY465" i="7"/>
  <c r="CC465" i="7"/>
  <c r="AQ468" i="7"/>
  <c r="AU468" i="7"/>
  <c r="BH512" i="7"/>
  <c r="BL512" i="7"/>
  <c r="BH500" i="7"/>
  <c r="DG488" i="7"/>
  <c r="DK488" i="7"/>
  <c r="FW485" i="7"/>
  <c r="AQ475" i="7"/>
  <c r="DG489" i="7"/>
  <c r="DK489" i="7"/>
  <c r="DX486" i="7"/>
  <c r="EB486" i="7"/>
  <c r="BH482" i="7"/>
  <c r="DX508" i="7"/>
  <c r="EB508" i="7"/>
  <c r="AQ504" i="7"/>
  <c r="BH485" i="7"/>
  <c r="BL485" i="7"/>
  <c r="FF470" i="7"/>
  <c r="FJ470" i="7"/>
  <c r="AQ485" i="7"/>
  <c r="AU485" i="7"/>
  <c r="FW467" i="7"/>
  <c r="GA467" i="7"/>
  <c r="AQ495" i="7"/>
  <c r="AU495" i="7"/>
  <c r="BY547" i="7"/>
  <c r="BY507" i="7"/>
  <c r="DX470" i="7"/>
  <c r="EB470" i="7"/>
  <c r="BH481" i="7"/>
  <c r="CP493" i="7"/>
  <c r="CT493" i="7"/>
  <c r="BH467" i="7"/>
  <c r="BL467" i="7"/>
  <c r="AQ465" i="7"/>
  <c r="AU465" i="7"/>
  <c r="BH473" i="7"/>
  <c r="GN489" i="7"/>
  <c r="GR489" i="7"/>
  <c r="FF485" i="7"/>
  <c r="FJ485" i="7"/>
  <c r="DX471" i="7"/>
  <c r="EB471" i="7"/>
  <c r="BY502" i="7"/>
  <c r="CP487" i="7"/>
  <c r="CT487" i="7"/>
  <c r="FW487" i="7"/>
  <c r="GA487" i="7"/>
  <c r="DX467" i="7"/>
  <c r="EB467" i="7"/>
  <c r="DX511" i="7"/>
  <c r="EB511" i="7"/>
  <c r="AQ472" i="7"/>
  <c r="EO469" i="7"/>
  <c r="ES469" i="7"/>
  <c r="BH523" i="7"/>
  <c r="CP483" i="7"/>
  <c r="AQ510" i="7"/>
  <c r="AU510" i="7"/>
  <c r="CP520" i="7"/>
  <c r="CT520" i="7"/>
  <c r="BY490" i="7"/>
  <c r="CC490" i="7"/>
  <c r="BH487" i="7"/>
  <c r="BL487" i="7"/>
  <c r="EO490" i="7"/>
  <c r="ES490" i="7"/>
  <c r="BY470" i="7"/>
  <c r="CC470" i="7"/>
  <c r="FF532" i="7"/>
  <c r="DG514" i="7"/>
  <c r="DK514" i="7"/>
  <c r="CP508" i="7"/>
  <c r="CT508" i="7"/>
  <c r="BH507" i="7"/>
  <c r="AQ487" i="7"/>
  <c r="AU487" i="7"/>
  <c r="BH498" i="7"/>
  <c r="CP486" i="7"/>
  <c r="CT486" i="7"/>
  <c r="EO487" i="7"/>
  <c r="ES487" i="7"/>
  <c r="FW488" i="7"/>
  <c r="GA488" i="7"/>
  <c r="CP489" i="7"/>
  <c r="CT489" i="7"/>
  <c r="FF468" i="7"/>
  <c r="FJ468" i="7"/>
  <c r="DG486" i="7"/>
  <c r="DK486" i="7"/>
  <c r="BH477" i="7"/>
  <c r="AQ473" i="7"/>
  <c r="DG470" i="7"/>
  <c r="DK470" i="7"/>
  <c r="BY497" i="7"/>
  <c r="BY485" i="7"/>
  <c r="CC485" i="7"/>
  <c r="EO468" i="7"/>
  <c r="ES468" i="7"/>
  <c r="GN473" i="7"/>
  <c r="GR473" i="7"/>
  <c r="AQ470" i="7"/>
  <c r="AU470" i="7"/>
  <c r="GN485" i="7"/>
  <c r="BY517" i="7"/>
  <c r="CC517" i="7"/>
  <c r="GN536" i="7"/>
  <c r="GR536" i="7"/>
  <c r="EO488" i="7"/>
  <c r="ES488" i="7"/>
  <c r="BH471" i="7"/>
  <c r="BL471" i="7"/>
  <c r="GN487" i="7"/>
  <c r="GR487" i="7"/>
  <c r="GN492" i="7"/>
  <c r="GR492" i="7"/>
  <c r="GN467" i="7"/>
  <c r="GR467" i="7"/>
  <c r="CP495" i="7"/>
  <c r="CT495" i="7"/>
  <c r="BY471" i="7"/>
  <c r="CC471" i="7"/>
  <c r="FF487" i="7"/>
  <c r="FJ487" i="7"/>
  <c r="FW469" i="7"/>
  <c r="GA469" i="7"/>
  <c r="BH466" i="7"/>
  <c r="BL466" i="7"/>
  <c r="CP512" i="7"/>
  <c r="CT512" i="7"/>
  <c r="GN493" i="7"/>
  <c r="GR493" i="7"/>
  <c r="BY476" i="7"/>
  <c r="FW465" i="7"/>
  <c r="GA465" i="7"/>
  <c r="AQ515" i="7"/>
  <c r="AU515" i="7"/>
  <c r="BY477" i="7"/>
  <c r="BH486" i="7"/>
  <c r="BL486" i="7"/>
  <c r="AQ481" i="7"/>
  <c r="DX492" i="7"/>
  <c r="EB492" i="7"/>
  <c r="GN490" i="7"/>
  <c r="GR490" i="7"/>
  <c r="BY468" i="7"/>
  <c r="CC468" i="7"/>
  <c r="DG493" i="7"/>
  <c r="DK493" i="7"/>
  <c r="BH503" i="7"/>
  <c r="FF510" i="7"/>
  <c r="FJ510" i="7"/>
  <c r="DX493" i="7"/>
  <c r="EB493" i="7"/>
  <c r="BY479" i="7"/>
  <c r="BY506" i="7"/>
  <c r="AQ500" i="7"/>
  <c r="EO491" i="7"/>
  <c r="ES491" i="7"/>
  <c r="AQ479" i="7"/>
  <c r="EO509" i="7"/>
  <c r="ES509" i="7"/>
  <c r="DG556" i="7"/>
  <c r="DK556" i="7"/>
  <c r="BY472" i="7"/>
  <c r="BH520" i="7"/>
  <c r="AQ466" i="7"/>
  <c r="AU466" i="7"/>
  <c r="FW486" i="7"/>
  <c r="GA486" i="7"/>
  <c r="DG471" i="7"/>
  <c r="DK471" i="7"/>
  <c r="CP470" i="7"/>
  <c r="CT470" i="7"/>
  <c r="FF488" i="7"/>
  <c r="FJ488" i="7"/>
  <c r="DG511" i="7"/>
  <c r="DK511" i="7"/>
  <c r="AQ501" i="7"/>
  <c r="BY508" i="7"/>
  <c r="CC508" i="7"/>
  <c r="EO465" i="7"/>
  <c r="ES465" i="7"/>
  <c r="EO532" i="7"/>
  <c r="BY487" i="7"/>
  <c r="CC487" i="7"/>
  <c r="BY486" i="7"/>
  <c r="CC486" i="7"/>
  <c r="BH468" i="7"/>
  <c r="BL468" i="7"/>
  <c r="FW466" i="7"/>
  <c r="GA466" i="7"/>
  <c r="CP491" i="7"/>
  <c r="CT491" i="7"/>
  <c r="DG468" i="7"/>
  <c r="DK468" i="7"/>
  <c r="AQ493" i="7"/>
  <c r="AU493" i="7"/>
  <c r="BY488" i="7"/>
  <c r="CC488" i="7"/>
  <c r="BH478" i="7"/>
  <c r="AQ507" i="7"/>
  <c r="DX490" i="7"/>
  <c r="EB490" i="7"/>
  <c r="DG467" i="7"/>
  <c r="DK467" i="7"/>
  <c r="DX485" i="7"/>
  <c r="EB485" i="7"/>
  <c r="DX488" i="7"/>
  <c r="EB488" i="7"/>
  <c r="FF467" i="7"/>
  <c r="FJ467" i="7"/>
  <c r="CP466" i="7"/>
  <c r="CT466" i="7"/>
  <c r="BH480" i="7"/>
  <c r="DX507" i="7"/>
  <c r="FF493" i="7"/>
  <c r="FJ493" i="7"/>
  <c r="BY505" i="7"/>
  <c r="FW468" i="7"/>
  <c r="GA468" i="7"/>
  <c r="GN510" i="7"/>
  <c r="GR510" i="7"/>
  <c r="EO486" i="7"/>
  <c r="ES486" i="7"/>
  <c r="DG509" i="7"/>
  <c r="DK509" i="7"/>
  <c r="EO470" i="7"/>
  <c r="ES470" i="7"/>
  <c r="FF466" i="7"/>
  <c r="FJ466" i="7"/>
  <c r="BH484" i="7"/>
  <c r="DG483" i="7"/>
  <c r="AQ482" i="7"/>
  <c r="DG472" i="7"/>
  <c r="DK472" i="7"/>
  <c r="BY491" i="7"/>
  <c r="CC491" i="7"/>
  <c r="AQ484" i="7"/>
  <c r="BY474" i="7"/>
  <c r="DX465" i="7"/>
  <c r="EB465" i="7"/>
  <c r="CP468" i="7"/>
  <c r="CT468" i="7"/>
  <c r="FW499" i="7"/>
  <c r="CP485" i="7"/>
  <c r="CT485" i="7"/>
  <c r="AQ474" i="7"/>
  <c r="EO495" i="7"/>
  <c r="ES495" i="7"/>
  <c r="FF489" i="7"/>
  <c r="FJ489" i="7"/>
  <c r="BH469" i="7"/>
  <c r="BL469" i="7"/>
  <c r="AQ526" i="7"/>
  <c r="BH470" i="7"/>
  <c r="BL470" i="7"/>
  <c r="BH465" i="7"/>
  <c r="BL465" i="7"/>
  <c r="BY504" i="7"/>
  <c r="C1994" i="9"/>
  <c r="D2018" i="9"/>
  <c r="C1993" i="9"/>
  <c r="D2017" i="9"/>
  <c r="D2007" i="9"/>
  <c r="C1983" i="9"/>
  <c r="C1992" i="9"/>
  <c r="D2016" i="9"/>
  <c r="D2035" i="9"/>
  <c r="C2011" i="9"/>
  <c r="D2037" i="9"/>
  <c r="C2013" i="9"/>
  <c r="D2003" i="9"/>
  <c r="C1979" i="9"/>
  <c r="D2033" i="9"/>
  <c r="C2009" i="9"/>
  <c r="D2008" i="9"/>
  <c r="C1984" i="9"/>
  <c r="D2025" i="9"/>
  <c r="C2001" i="9"/>
  <c r="D2154" i="9"/>
  <c r="C2130" i="9"/>
  <c r="D2020" i="9"/>
  <c r="C1996" i="9"/>
  <c r="D2026" i="9"/>
  <c r="C2002" i="9"/>
  <c r="D2312" i="9"/>
  <c r="C2288" i="9"/>
  <c r="D2036" i="9"/>
  <c r="C2012" i="9"/>
  <c r="D2006" i="9"/>
  <c r="C1982" i="9"/>
  <c r="D2019" i="9"/>
  <c r="C1995" i="9"/>
  <c r="D2021" i="9"/>
  <c r="C1997" i="9"/>
  <c r="D2022" i="9"/>
  <c r="C1998" i="9"/>
  <c r="D2038" i="9"/>
  <c r="C2014" i="9"/>
  <c r="D2029" i="9"/>
  <c r="C2005" i="9"/>
  <c r="D2071" i="9"/>
  <c r="C2047" i="9"/>
  <c r="D2004" i="9"/>
  <c r="C1980" i="9"/>
  <c r="D2039" i="9"/>
  <c r="C2015" i="9"/>
  <c r="BU489" i="7"/>
  <c r="BD536" i="7"/>
  <c r="FS510" i="7"/>
  <c r="BD504" i="7"/>
  <c r="CL504" i="7"/>
  <c r="CP504" i="7" s="1"/>
  <c r="DT500" i="7"/>
  <c r="DX500" i="7" s="1"/>
  <c r="BD490" i="7"/>
  <c r="FS511" i="7"/>
  <c r="AM496" i="7"/>
  <c r="GJ514" i="7"/>
  <c r="GJ509" i="7"/>
  <c r="GJ513" i="7"/>
  <c r="FB556" i="7"/>
  <c r="BD497" i="7"/>
  <c r="FS493" i="7"/>
  <c r="DC535" i="7"/>
  <c r="AM490" i="7"/>
  <c r="BD531" i="7"/>
  <c r="V510" i="7"/>
  <c r="AD510" i="7" s="1"/>
  <c r="BU529" i="7"/>
  <c r="Z486" i="7"/>
  <c r="CL490" i="7"/>
  <c r="GJ500" i="7"/>
  <c r="GN500" i="7" s="1"/>
  <c r="BU498" i="7"/>
  <c r="FB492" i="7"/>
  <c r="CL501" i="7"/>
  <c r="CP501" i="7" s="1"/>
  <c r="DT503" i="7"/>
  <c r="DX503" i="7" s="1"/>
  <c r="AM497" i="7"/>
  <c r="FS500" i="7"/>
  <c r="CL513" i="7"/>
  <c r="FS489" i="7"/>
  <c r="FB511" i="7"/>
  <c r="V492" i="7"/>
  <c r="AD492" i="7" s="1"/>
  <c r="GJ499" i="7"/>
  <c r="GN499" i="7" s="1"/>
  <c r="FB491" i="7"/>
  <c r="BD501" i="7"/>
  <c r="BU511" i="7"/>
  <c r="FB494" i="7"/>
  <c r="Z468" i="7"/>
  <c r="GJ508" i="7"/>
  <c r="GN508" i="7" s="1"/>
  <c r="DC507" i="7"/>
  <c r="Z467" i="7"/>
  <c r="AM506" i="7"/>
  <c r="V491" i="7"/>
  <c r="AD491" i="7" s="1"/>
  <c r="DT516" i="7"/>
  <c r="DT512" i="7"/>
  <c r="GJ504" i="7"/>
  <c r="GN504" i="7" s="1"/>
  <c r="Z470" i="7"/>
  <c r="GJ503" i="7"/>
  <c r="GN503" i="7" s="1"/>
  <c r="FS496" i="7"/>
  <c r="FW496" i="7" s="1"/>
  <c r="Z474" i="7"/>
  <c r="Z472" i="7"/>
  <c r="CL521" i="7"/>
  <c r="CP521" i="7" s="1"/>
  <c r="V496" i="7"/>
  <c r="BU509" i="7"/>
  <c r="BU528" i="7"/>
  <c r="CL498" i="7"/>
  <c r="CP498" i="7" s="1"/>
  <c r="GJ507" i="7"/>
  <c r="GN507" i="7" s="1"/>
  <c r="FS512" i="7"/>
  <c r="DT510" i="7"/>
  <c r="V497" i="7"/>
  <c r="BD509" i="7"/>
  <c r="BU494" i="7"/>
  <c r="GJ560" i="7"/>
  <c r="BU515" i="7"/>
  <c r="V525" i="7"/>
  <c r="FS498" i="7"/>
  <c r="FS523" i="7"/>
  <c r="V494" i="7"/>
  <c r="AD494" i="7" s="1"/>
  <c r="CL519" i="7"/>
  <c r="EK506" i="7"/>
  <c r="EO506" i="7" s="1"/>
  <c r="GJ534" i="7"/>
  <c r="BU495" i="7"/>
  <c r="Z473" i="7"/>
  <c r="GJ526" i="7"/>
  <c r="GN526" i="7" s="1"/>
  <c r="Z501" i="7"/>
  <c r="FB548" i="7"/>
  <c r="FF548" i="7" s="1"/>
  <c r="CL524" i="7"/>
  <c r="CP524" i="7" s="1"/>
  <c r="V498" i="7"/>
  <c r="FB490" i="7"/>
  <c r="FS507" i="7"/>
  <c r="FW507" i="7" s="1"/>
  <c r="DT520" i="7"/>
  <c r="DX520" i="7" s="1"/>
  <c r="BU496" i="7"/>
  <c r="V536" i="7"/>
  <c r="AD536" i="7" s="1"/>
  <c r="BD544" i="7"/>
  <c r="CL494" i="7"/>
  <c r="CL507" i="7"/>
  <c r="AM489" i="7"/>
  <c r="BD491" i="7"/>
  <c r="EK511" i="7"/>
  <c r="FB499" i="7"/>
  <c r="FF499" i="7" s="1"/>
  <c r="DT509" i="7"/>
  <c r="Z512" i="7"/>
  <c r="EK556" i="7"/>
  <c r="AM499" i="7"/>
  <c r="EK505" i="7"/>
  <c r="EO505" i="7" s="1"/>
  <c r="CL492" i="7"/>
  <c r="FB573" i="7"/>
  <c r="FF573" i="7" s="1"/>
  <c r="BD495" i="7"/>
  <c r="DC523" i="7"/>
  <c r="DG523" i="7" s="1"/>
  <c r="CL536" i="7"/>
  <c r="EK526" i="7"/>
  <c r="EO526" i="7" s="1"/>
  <c r="FB495" i="7"/>
  <c r="FF495" i="7" s="1"/>
  <c r="EK489" i="7"/>
  <c r="BD527" i="7"/>
  <c r="FS519" i="7"/>
  <c r="FW519" i="7" s="1"/>
  <c r="Z478" i="7"/>
  <c r="EK492" i="7"/>
  <c r="BD547" i="7"/>
  <c r="CL527" i="7"/>
  <c r="CP527" i="7" s="1"/>
  <c r="DC491" i="7"/>
  <c r="Z499" i="7"/>
  <c r="DC517" i="7"/>
  <c r="GJ530" i="7"/>
  <c r="GN530" i="7" s="1"/>
  <c r="FS504" i="7"/>
  <c r="FW504" i="7" s="1"/>
  <c r="V514" i="7"/>
  <c r="AD514" i="7" s="1"/>
  <c r="EK494" i="7"/>
  <c r="DT491" i="7"/>
  <c r="Z490" i="7"/>
  <c r="BU526" i="7"/>
  <c r="DC496" i="7"/>
  <c r="EK496" i="7"/>
  <c r="EO496" i="7" s="1"/>
  <c r="CL505" i="7"/>
  <c r="CP505" i="7" s="1"/>
  <c r="DC526" i="7"/>
  <c r="DG526" i="7" s="1"/>
  <c r="FS490" i="7"/>
  <c r="EK503" i="7"/>
  <c r="EO503" i="7" s="1"/>
  <c r="CL526" i="7"/>
  <c r="CP526" i="7" s="1"/>
  <c r="FS497" i="7"/>
  <c r="V527" i="7"/>
  <c r="GJ519" i="7"/>
  <c r="GN519" i="7" s="1"/>
  <c r="CL517" i="7"/>
  <c r="FB517" i="7"/>
  <c r="V552" i="7"/>
  <c r="CL509" i="7"/>
  <c r="AM517" i="7"/>
  <c r="DT531" i="7"/>
  <c r="DT532" i="7"/>
  <c r="EK514" i="7"/>
  <c r="DT494" i="7"/>
  <c r="V524" i="7"/>
  <c r="BU541" i="7"/>
  <c r="AM503" i="7"/>
  <c r="BD510" i="7"/>
  <c r="GJ516" i="7"/>
  <c r="EK493" i="7"/>
  <c r="Z511" i="7"/>
  <c r="DT489" i="7"/>
  <c r="V535" i="7"/>
  <c r="AD535" i="7" s="1"/>
  <c r="AM539" i="7"/>
  <c r="EK504" i="7"/>
  <c r="EO504" i="7" s="1"/>
  <c r="DT514" i="7"/>
  <c r="Z482" i="7"/>
  <c r="FS525" i="7"/>
  <c r="FW525" i="7" s="1"/>
  <c r="FB531" i="7"/>
  <c r="FF531" i="7" s="1"/>
  <c r="BD506" i="7"/>
  <c r="BU503" i="7"/>
  <c r="FB503" i="7"/>
  <c r="FF503" i="7" s="1"/>
  <c r="EK523" i="7"/>
  <c r="EO523" i="7" s="1"/>
  <c r="AM525" i="7"/>
  <c r="DC494" i="7"/>
  <c r="Z503" i="7"/>
  <c r="BD489" i="7"/>
  <c r="FB497" i="7"/>
  <c r="FF497" i="7" s="1"/>
  <c r="GJ522" i="7"/>
  <c r="GN522" i="7" s="1"/>
  <c r="FB534" i="7"/>
  <c r="BU532" i="7"/>
  <c r="EK510" i="7"/>
  <c r="DC501" i="7"/>
  <c r="DG501" i="7" s="1"/>
  <c r="Z500" i="7"/>
  <c r="BU510" i="7"/>
  <c r="BD494" i="7"/>
  <c r="DT554" i="7"/>
  <c r="DX554" i="7" s="1"/>
  <c r="FB504" i="7"/>
  <c r="FF504" i="7" s="1"/>
  <c r="DT498" i="7"/>
  <c r="DX498" i="7" s="1"/>
  <c r="BU512" i="7"/>
  <c r="FS492" i="7"/>
  <c r="DT528" i="7"/>
  <c r="DX528" i="7" s="1"/>
  <c r="CL544" i="7"/>
  <c r="V523" i="7"/>
  <c r="DT495" i="7"/>
  <c r="DC538" i="7"/>
  <c r="DT499" i="7"/>
  <c r="DX499" i="7" s="1"/>
  <c r="CL532" i="7"/>
  <c r="FB512" i="7"/>
  <c r="GJ496" i="7"/>
  <c r="GN496" i="7" s="1"/>
  <c r="DC512" i="7"/>
  <c r="AM531" i="7"/>
  <c r="EK512" i="7"/>
  <c r="EK497" i="7"/>
  <c r="EO497" i="7" s="1"/>
  <c r="EK522" i="7"/>
  <c r="EO522" i="7" s="1"/>
  <c r="CL530" i="7"/>
  <c r="CP530" i="7" s="1"/>
  <c r="DC580" i="7"/>
  <c r="Z509" i="7"/>
  <c r="FS509" i="7"/>
  <c r="GJ517" i="7"/>
  <c r="BU501" i="7"/>
  <c r="BU571" i="7"/>
  <c r="DT517" i="7"/>
  <c r="BD511" i="7"/>
  <c r="FB502" i="7"/>
  <c r="FF502" i="7" s="1"/>
  <c r="DC498" i="7"/>
  <c r="DG498" i="7" s="1"/>
  <c r="GJ501" i="7"/>
  <c r="GN501" i="7" s="1"/>
  <c r="FS505" i="7"/>
  <c r="FW505" i="7" s="1"/>
  <c r="DC524" i="7"/>
  <c r="DG524" i="7" s="1"/>
  <c r="AM494" i="7"/>
  <c r="DC551" i="7"/>
  <c r="DG551" i="7" s="1"/>
  <c r="FS556" i="7"/>
  <c r="FW556" i="7" s="1"/>
  <c r="DT497" i="7"/>
  <c r="DX497" i="7" s="1"/>
  <c r="EK507" i="7"/>
  <c r="EO507" i="7" s="1"/>
  <c r="EK519" i="7"/>
  <c r="Z508" i="7"/>
  <c r="Z507" i="7"/>
  <c r="EK501" i="7"/>
  <c r="EO501" i="7" s="1"/>
  <c r="DC533" i="7"/>
  <c r="DC495" i="7"/>
  <c r="V529" i="7"/>
  <c r="BU514" i="7"/>
  <c r="FS491" i="7"/>
  <c r="Z505" i="7"/>
  <c r="AM524" i="7"/>
  <c r="V489" i="7"/>
  <c r="AD489" i="7" s="1"/>
  <c r="DC513" i="7"/>
  <c r="V493" i="7"/>
  <c r="AD493" i="7" s="1"/>
  <c r="V533" i="7"/>
  <c r="CL511" i="7"/>
  <c r="GJ497" i="7"/>
  <c r="GN497" i="7" s="1"/>
  <c r="FB530" i="7"/>
  <c r="FF530" i="7" s="1"/>
  <c r="BU500" i="7"/>
  <c r="DC492" i="7"/>
  <c r="EK533" i="7"/>
  <c r="FB520" i="7"/>
  <c r="FF520" i="7" s="1"/>
  <c r="GJ511" i="7"/>
  <c r="DC528" i="7"/>
  <c r="DG528" i="7" s="1"/>
  <c r="V531" i="7"/>
  <c r="AM534" i="7"/>
  <c r="DT535" i="7"/>
  <c r="FS503" i="7"/>
  <c r="FW503" i="7" s="1"/>
  <c r="DT529" i="7"/>
  <c r="DX529" i="7" s="1"/>
  <c r="EK548" i="7"/>
  <c r="EO548" i="7" s="1"/>
  <c r="GJ491" i="7"/>
  <c r="FB529" i="7"/>
  <c r="FF529" i="7" s="1"/>
  <c r="BD524" i="7"/>
  <c r="V502" i="7"/>
  <c r="BD522" i="7"/>
  <c r="DT501" i="7"/>
  <c r="DX501" i="7" s="1"/>
  <c r="GJ553" i="7"/>
  <c r="GN553" i="7" s="1"/>
  <c r="AM508" i="7"/>
  <c r="DC529" i="7"/>
  <c r="DG529" i="7" s="1"/>
  <c r="V506" i="7"/>
  <c r="FS494" i="7"/>
  <c r="FW494" i="7" s="1"/>
  <c r="GJ518" i="7"/>
  <c r="GN518" i="7" s="1"/>
  <c r="Z465" i="7"/>
  <c r="AM536" i="7"/>
  <c r="FB513" i="7"/>
  <c r="Z469" i="7"/>
  <c r="AM519" i="7"/>
  <c r="DC521" i="7"/>
  <c r="DG521" i="7" s="1"/>
  <c r="BU530" i="7"/>
  <c r="AM511" i="7"/>
  <c r="V519" i="7"/>
  <c r="BD508" i="7"/>
  <c r="AM492" i="7"/>
  <c r="FB498" i="7"/>
  <c r="FF498" i="7" s="1"/>
  <c r="BD493" i="7"/>
  <c r="AM505" i="7"/>
  <c r="V532" i="7"/>
  <c r="AM528" i="7"/>
  <c r="BD502" i="7"/>
  <c r="BU531" i="7"/>
  <c r="CL510" i="7"/>
  <c r="FS506" i="7"/>
  <c r="FW506" i="7" s="1"/>
  <c r="CL499" i="7"/>
  <c r="CP499" i="7" s="1"/>
  <c r="BU521" i="7"/>
  <c r="BD492" i="7"/>
  <c r="BD505" i="7"/>
  <c r="FB509" i="7"/>
  <c r="BU492" i="7"/>
  <c r="AM509" i="7"/>
  <c r="CL515" i="7"/>
  <c r="EK515" i="7"/>
  <c r="DC530" i="7"/>
  <c r="DG530" i="7" s="1"/>
  <c r="Z528" i="7"/>
  <c r="AM498" i="7"/>
  <c r="AM550" i="7"/>
  <c r="FS526" i="7"/>
  <c r="FW526" i="7" s="1"/>
  <c r="DC510" i="7"/>
  <c r="Z495" i="7"/>
  <c r="DT502" i="7"/>
  <c r="DX502" i="7" s="1"/>
  <c r="E501" i="7" l="1"/>
  <c r="C525" i="7"/>
  <c r="E498" i="7"/>
  <c r="C522" i="7"/>
  <c r="E492" i="7"/>
  <c r="C516" i="7"/>
  <c r="E491" i="7"/>
  <c r="C515" i="7"/>
  <c r="E510" i="7"/>
  <c r="C534" i="7"/>
  <c r="E497" i="7"/>
  <c r="C521" i="7"/>
  <c r="E503" i="7"/>
  <c r="C527" i="7"/>
  <c r="E511" i="7"/>
  <c r="C535" i="7"/>
  <c r="E505" i="7"/>
  <c r="C529" i="7"/>
  <c r="E496" i="7"/>
  <c r="C520" i="7"/>
  <c r="E493" i="7"/>
  <c r="C517" i="7"/>
  <c r="E499" i="7"/>
  <c r="C523" i="7"/>
  <c r="E504" i="7"/>
  <c r="C528" i="7"/>
  <c r="E508" i="7"/>
  <c r="C532" i="7"/>
  <c r="E512" i="7"/>
  <c r="C536" i="7"/>
  <c r="E507" i="7"/>
  <c r="C531" i="7"/>
  <c r="E509" i="7"/>
  <c r="C533" i="7"/>
  <c r="E490" i="7"/>
  <c r="C514" i="7"/>
  <c r="E500" i="7"/>
  <c r="C524" i="7"/>
  <c r="E494" i="7"/>
  <c r="C518" i="7"/>
  <c r="CP515" i="7"/>
  <c r="CT515" i="7"/>
  <c r="EO510" i="7"/>
  <c r="ES510" i="7"/>
  <c r="BH501" i="7"/>
  <c r="BY496" i="7"/>
  <c r="BH492" i="7"/>
  <c r="BL492" i="7"/>
  <c r="CP544" i="7"/>
  <c r="CT544" i="7"/>
  <c r="BH536" i="7"/>
  <c r="BL536" i="7"/>
  <c r="DG517" i="7"/>
  <c r="DK517" i="7"/>
  <c r="AQ519" i="7"/>
  <c r="AU519" i="7"/>
  <c r="GN491" i="7"/>
  <c r="GR491" i="7"/>
  <c r="DG580" i="7"/>
  <c r="DK580" i="7"/>
  <c r="FW492" i="7"/>
  <c r="GA492" i="7"/>
  <c r="DG494" i="7"/>
  <c r="DK494" i="7"/>
  <c r="GN516" i="7"/>
  <c r="GR516" i="7"/>
  <c r="FW497" i="7"/>
  <c r="GA497" i="7"/>
  <c r="FF490" i="7"/>
  <c r="FJ490" i="7"/>
  <c r="GN560" i="7"/>
  <c r="GR560" i="7"/>
  <c r="FF511" i="7"/>
  <c r="FJ511" i="7"/>
  <c r="DG535" i="7"/>
  <c r="DK535" i="7"/>
  <c r="DG533" i="7"/>
  <c r="DK533" i="7"/>
  <c r="BH508" i="7"/>
  <c r="DG491" i="7"/>
  <c r="DK491" i="7"/>
  <c r="FW493" i="7"/>
  <c r="GA493" i="7"/>
  <c r="EO515" i="7"/>
  <c r="ES515" i="7"/>
  <c r="AQ508" i="7"/>
  <c r="EO533" i="7"/>
  <c r="ES533" i="7"/>
  <c r="AQ539" i="7"/>
  <c r="AU539" i="7"/>
  <c r="FF509" i="7"/>
  <c r="FJ509" i="7"/>
  <c r="AQ511" i="7"/>
  <c r="AU511" i="7"/>
  <c r="FW510" i="7"/>
  <c r="GA510" i="7"/>
  <c r="BH509" i="7"/>
  <c r="BL509" i="7"/>
  <c r="BY528" i="7"/>
  <c r="BH511" i="7"/>
  <c r="BL511" i="7"/>
  <c r="BH490" i="7"/>
  <c r="BL490" i="7"/>
  <c r="BY532" i="7"/>
  <c r="CC532" i="7"/>
  <c r="BY571" i="7"/>
  <c r="BY511" i="7"/>
  <c r="CC511" i="7"/>
  <c r="FF517" i="7"/>
  <c r="FJ517" i="7"/>
  <c r="FW509" i="7"/>
  <c r="AQ525" i="7"/>
  <c r="AQ499" i="7"/>
  <c r="DG510" i="7"/>
  <c r="DK510" i="7"/>
  <c r="DG513" i="7"/>
  <c r="DK513" i="7"/>
  <c r="CP513" i="7"/>
  <c r="CT513" i="7"/>
  <c r="AQ536" i="7"/>
  <c r="AU536" i="7"/>
  <c r="BY541" i="7"/>
  <c r="CC541" i="7"/>
  <c r="FW490" i="7"/>
  <c r="GA490" i="7"/>
  <c r="BH547" i="7"/>
  <c r="DX516" i="7"/>
  <c r="EB516" i="7"/>
  <c r="FW500" i="7"/>
  <c r="FF556" i="7"/>
  <c r="AQ489" i="7"/>
  <c r="AU489" i="7"/>
  <c r="DX514" i="7"/>
  <c r="EB514" i="7"/>
  <c r="DX517" i="7"/>
  <c r="EB517" i="7"/>
  <c r="CP519" i="7"/>
  <c r="CT519" i="7"/>
  <c r="CP490" i="7"/>
  <c r="CT490" i="7"/>
  <c r="BY500" i="7"/>
  <c r="BY529" i="7"/>
  <c r="BH505" i="7"/>
  <c r="DX489" i="7"/>
  <c r="EB489" i="7"/>
  <c r="FF491" i="7"/>
  <c r="FJ491" i="7"/>
  <c r="BY530" i="7"/>
  <c r="BH489" i="7"/>
  <c r="BL489" i="7"/>
  <c r="CP492" i="7"/>
  <c r="CT492" i="7"/>
  <c r="BY489" i="7"/>
  <c r="CC489" i="7"/>
  <c r="FW489" i="7"/>
  <c r="GA489" i="7"/>
  <c r="FF513" i="7"/>
  <c r="FJ513" i="7"/>
  <c r="DX512" i="7"/>
  <c r="EB512" i="7"/>
  <c r="EO512" i="7"/>
  <c r="ES512" i="7"/>
  <c r="BY503" i="7"/>
  <c r="EO492" i="7"/>
  <c r="ES492" i="7"/>
  <c r="DX509" i="7"/>
  <c r="EB509" i="7"/>
  <c r="DX510" i="7"/>
  <c r="EB510" i="7"/>
  <c r="AQ497" i="7"/>
  <c r="GN513" i="7"/>
  <c r="GR513" i="7"/>
  <c r="EO489" i="7"/>
  <c r="ES489" i="7"/>
  <c r="CP532" i="7"/>
  <c r="CT532" i="7"/>
  <c r="AQ517" i="7"/>
  <c r="AU517" i="7"/>
  <c r="BY509" i="7"/>
  <c r="CC509" i="7"/>
  <c r="AQ492" i="7"/>
  <c r="AU492" i="7"/>
  <c r="CP494" i="7"/>
  <c r="CT494" i="7"/>
  <c r="BY492" i="7"/>
  <c r="CC492" i="7"/>
  <c r="FF534" i="7"/>
  <c r="FJ534" i="7"/>
  <c r="CP536" i="7"/>
  <c r="CT536" i="7"/>
  <c r="BH522" i="7"/>
  <c r="BH504" i="7"/>
  <c r="BH495" i="7"/>
  <c r="BL495" i="7"/>
  <c r="BY521" i="7"/>
  <c r="EO493" i="7"/>
  <c r="ES493" i="7"/>
  <c r="BH510" i="7"/>
  <c r="BL510" i="7"/>
  <c r="BY494" i="7"/>
  <c r="CC494" i="7"/>
  <c r="AQ503" i="7"/>
  <c r="BH497" i="7"/>
  <c r="AQ494" i="7"/>
  <c r="AU494" i="7"/>
  <c r="AQ534" i="7"/>
  <c r="AU534" i="7"/>
  <c r="AQ531" i="7"/>
  <c r="BH494" i="7"/>
  <c r="BL494" i="7"/>
  <c r="BH506" i="7"/>
  <c r="DX494" i="7"/>
  <c r="EB494" i="7"/>
  <c r="FW512" i="7"/>
  <c r="GA512" i="7"/>
  <c r="AQ506" i="7"/>
  <c r="GN509" i="7"/>
  <c r="BH493" i="7"/>
  <c r="BL493" i="7"/>
  <c r="FF512" i="7"/>
  <c r="FJ512" i="7"/>
  <c r="DX531" i="7"/>
  <c r="GN534" i="7"/>
  <c r="GR534" i="7"/>
  <c r="BY498" i="7"/>
  <c r="CP507" i="7"/>
  <c r="DX491" i="7"/>
  <c r="EB491" i="7"/>
  <c r="FF494" i="7"/>
  <c r="FJ494" i="7"/>
  <c r="DG538" i="7"/>
  <c r="DK538" i="7"/>
  <c r="BH544" i="7"/>
  <c r="DX495" i="7"/>
  <c r="EB495" i="7"/>
  <c r="FW523" i="7"/>
  <c r="GN517" i="7"/>
  <c r="GR517" i="7"/>
  <c r="CP517" i="7"/>
  <c r="CT517" i="7"/>
  <c r="FW498" i="7"/>
  <c r="GA498" i="7"/>
  <c r="BH524" i="7"/>
  <c r="BY515" i="7"/>
  <c r="CC515" i="7"/>
  <c r="AQ490" i="7"/>
  <c r="AU490" i="7"/>
  <c r="CP510" i="7"/>
  <c r="CT510" i="7"/>
  <c r="EO556" i="7"/>
  <c r="BY531" i="7"/>
  <c r="AQ550" i="7"/>
  <c r="FW491" i="7"/>
  <c r="GA491" i="7"/>
  <c r="DG512" i="7"/>
  <c r="DK512" i="7"/>
  <c r="BY510" i="7"/>
  <c r="CC510" i="7"/>
  <c r="EO514" i="7"/>
  <c r="ES514" i="7"/>
  <c r="EO511" i="7"/>
  <c r="ES511" i="7"/>
  <c r="GN514" i="7"/>
  <c r="GR514" i="7"/>
  <c r="GN511" i="7"/>
  <c r="GR511" i="7"/>
  <c r="BY526" i="7"/>
  <c r="FW511" i="7"/>
  <c r="GA511" i="7"/>
  <c r="DG495" i="7"/>
  <c r="DK495" i="7"/>
  <c r="AQ509" i="7"/>
  <c r="AU509" i="7"/>
  <c r="CP509" i="7"/>
  <c r="CT509" i="7"/>
  <c r="DG492" i="7"/>
  <c r="DK492" i="7"/>
  <c r="EO494" i="7"/>
  <c r="ES494" i="7"/>
  <c r="BY501" i="7"/>
  <c r="EO519" i="7"/>
  <c r="ES519" i="7"/>
  <c r="BH531" i="7"/>
  <c r="CP511" i="7"/>
  <c r="CT511" i="7"/>
  <c r="BY512" i="7"/>
  <c r="CC512" i="7"/>
  <c r="BH502" i="7"/>
  <c r="DX535" i="7"/>
  <c r="EB535" i="7"/>
  <c r="AQ524" i="7"/>
  <c r="AQ498" i="7"/>
  <c r="AQ528" i="7"/>
  <c r="AQ505" i="7"/>
  <c r="BY514" i="7"/>
  <c r="CC514" i="7"/>
  <c r="DX532" i="7"/>
  <c r="EB532" i="7"/>
  <c r="DG496" i="7"/>
  <c r="DK496" i="7"/>
  <c r="BH527" i="7"/>
  <c r="BH491" i="7"/>
  <c r="BL491" i="7"/>
  <c r="BY495" i="7"/>
  <c r="CC495" i="7"/>
  <c r="DG507" i="7"/>
  <c r="FF492" i="7"/>
  <c r="FJ492" i="7"/>
  <c r="AQ496" i="7"/>
  <c r="D2059" i="9"/>
  <c r="C2035" i="9"/>
  <c r="D2040" i="9"/>
  <c r="C2016" i="9"/>
  <c r="C2017" i="9"/>
  <c r="D2041" i="9"/>
  <c r="D2031" i="9"/>
  <c r="C2007" i="9"/>
  <c r="D2042" i="9"/>
  <c r="C2018" i="9"/>
  <c r="D2063" i="9"/>
  <c r="C2039" i="9"/>
  <c r="D2045" i="9"/>
  <c r="C2021" i="9"/>
  <c r="D2178" i="9"/>
  <c r="C2154" i="9"/>
  <c r="D2028" i="9"/>
  <c r="C2004" i="9"/>
  <c r="D2043" i="9"/>
  <c r="C2019" i="9"/>
  <c r="D2049" i="9"/>
  <c r="C2025" i="9"/>
  <c r="D2095" i="9"/>
  <c r="C2071" i="9"/>
  <c r="D2030" i="9"/>
  <c r="C2006" i="9"/>
  <c r="D2032" i="9"/>
  <c r="C2008" i="9"/>
  <c r="D2062" i="9"/>
  <c r="C2038" i="9"/>
  <c r="D2336" i="9"/>
  <c r="C2312" i="9"/>
  <c r="D2053" i="9"/>
  <c r="C2029" i="9"/>
  <c r="D2050" i="9"/>
  <c r="C2026" i="9"/>
  <c r="D2057" i="9"/>
  <c r="C2033" i="9"/>
  <c r="D2027" i="9"/>
  <c r="C2003" i="9"/>
  <c r="D2060" i="9"/>
  <c r="C2036" i="9"/>
  <c r="D2046" i="9"/>
  <c r="C2022" i="9"/>
  <c r="D2044" i="9"/>
  <c r="C2020" i="9"/>
  <c r="D2061" i="9"/>
  <c r="C2037" i="9"/>
  <c r="BD560" i="7"/>
  <c r="BU513" i="7"/>
  <c r="BD528" i="7"/>
  <c r="FS534" i="7"/>
  <c r="CL528" i="7"/>
  <c r="CP528" i="7" s="1"/>
  <c r="BD514" i="7"/>
  <c r="DT524" i="7"/>
  <c r="DX524" i="7" s="1"/>
  <c r="AM520" i="7"/>
  <c r="FS535" i="7"/>
  <c r="GJ537" i="7"/>
  <c r="GJ533" i="7"/>
  <c r="FB580" i="7"/>
  <c r="GJ538" i="7"/>
  <c r="GJ524" i="7"/>
  <c r="GN524" i="7" s="1"/>
  <c r="BU553" i="7"/>
  <c r="Z510" i="7"/>
  <c r="CL514" i="7"/>
  <c r="V534" i="7"/>
  <c r="AD534" i="7" s="1"/>
  <c r="CL525" i="7"/>
  <c r="CP525" i="7" s="1"/>
  <c r="AM514" i="7"/>
  <c r="FS517" i="7"/>
  <c r="BD555" i="7"/>
  <c r="DC559" i="7"/>
  <c r="FB516" i="7"/>
  <c r="BU522" i="7"/>
  <c r="BD521" i="7"/>
  <c r="GJ532" i="7"/>
  <c r="FB535" i="7"/>
  <c r="BU535" i="7"/>
  <c r="DT527" i="7"/>
  <c r="DX527" i="7" s="1"/>
  <c r="AM521" i="7"/>
  <c r="FB518" i="7"/>
  <c r="GJ523" i="7"/>
  <c r="GN523" i="7" s="1"/>
  <c r="FS513" i="7"/>
  <c r="BD525" i="7"/>
  <c r="V516" i="7"/>
  <c r="AD516" i="7" s="1"/>
  <c r="CL537" i="7"/>
  <c r="FB515" i="7"/>
  <c r="Z492" i="7"/>
  <c r="FS524" i="7"/>
  <c r="EK580" i="7"/>
  <c r="FB523" i="7"/>
  <c r="FF523" i="7" s="1"/>
  <c r="Z494" i="7"/>
  <c r="V549" i="7"/>
  <c r="V518" i="7"/>
  <c r="AD518" i="7" s="1"/>
  <c r="BU552" i="7"/>
  <c r="V515" i="7"/>
  <c r="AD515" i="7" s="1"/>
  <c r="EK535" i="7"/>
  <c r="CL518" i="7"/>
  <c r="BU518" i="7"/>
  <c r="Z491" i="7"/>
  <c r="DT544" i="7"/>
  <c r="DX544" i="7" s="1"/>
  <c r="Z536" i="7"/>
  <c r="CL548" i="7"/>
  <c r="CP548" i="7" s="1"/>
  <c r="GJ550" i="7"/>
  <c r="GN550" i="7" s="1"/>
  <c r="BD533" i="7"/>
  <c r="BU533" i="7"/>
  <c r="CL522" i="7"/>
  <c r="CP522" i="7" s="1"/>
  <c r="Z498" i="7"/>
  <c r="GJ527" i="7"/>
  <c r="GN527" i="7" s="1"/>
  <c r="BD515" i="7"/>
  <c r="FS531" i="7"/>
  <c r="FW531" i="7" s="1"/>
  <c r="BU539" i="7"/>
  <c r="GJ531" i="7"/>
  <c r="GN531" i="7" s="1"/>
  <c r="AM530" i="7"/>
  <c r="FB514" i="7"/>
  <c r="CL545" i="7"/>
  <c r="CP545" i="7" s="1"/>
  <c r="AM523" i="7"/>
  <c r="BD568" i="7"/>
  <c r="V560" i="7"/>
  <c r="AD560" i="7" s="1"/>
  <c r="FS522" i="7"/>
  <c r="V521" i="7"/>
  <c r="V520" i="7"/>
  <c r="EK529" i="7"/>
  <c r="EO529" i="7" s="1"/>
  <c r="GJ528" i="7"/>
  <c r="GN528" i="7" s="1"/>
  <c r="AM513" i="7"/>
  <c r="FB572" i="7"/>
  <c r="FF572" i="7" s="1"/>
  <c r="GJ584" i="7"/>
  <c r="DT536" i="7"/>
  <c r="CL543" i="7"/>
  <c r="Z525" i="7"/>
  <c r="DT540" i="7"/>
  <c r="GJ558" i="7"/>
  <c r="Z497" i="7"/>
  <c r="Z496" i="7"/>
  <c r="FS536" i="7"/>
  <c r="DT533" i="7"/>
  <c r="CL531" i="7"/>
  <c r="V522" i="7"/>
  <c r="BU519" i="7"/>
  <c r="FS547" i="7"/>
  <c r="FW547" i="7" s="1"/>
  <c r="BU520" i="7"/>
  <c r="EK530" i="7"/>
  <c r="EO530" i="7" s="1"/>
  <c r="DT534" i="7"/>
  <c r="FS520" i="7"/>
  <c r="FW520" i="7" s="1"/>
  <c r="DC531" i="7"/>
  <c r="DT555" i="7"/>
  <c r="FS533" i="7"/>
  <c r="Z524" i="7"/>
  <c r="FS514" i="7"/>
  <c r="FS543" i="7"/>
  <c r="FW543" i="7" s="1"/>
  <c r="V553" i="7"/>
  <c r="EK518" i="7"/>
  <c r="V556" i="7"/>
  <c r="AM558" i="7"/>
  <c r="FB554" i="7"/>
  <c r="FF554" i="7" s="1"/>
  <c r="FB527" i="7"/>
  <c r="FF527" i="7" s="1"/>
  <c r="AM527" i="7"/>
  <c r="GJ542" i="7"/>
  <c r="GN542" i="7" s="1"/>
  <c r="FB544" i="7"/>
  <c r="FF544" i="7" s="1"/>
  <c r="FS515" i="7"/>
  <c r="EK543" i="7"/>
  <c r="EK531" i="7"/>
  <c r="EO531" i="7" s="1"/>
  <c r="FS529" i="7"/>
  <c r="FW529" i="7" s="1"/>
  <c r="DC522" i="7"/>
  <c r="DG522" i="7" s="1"/>
  <c r="EK521" i="7"/>
  <c r="EO521" i="7" s="1"/>
  <c r="DC562" i="7"/>
  <c r="BD518" i="7"/>
  <c r="DT556" i="7"/>
  <c r="CL533" i="7"/>
  <c r="DC547" i="7"/>
  <c r="DG547" i="7" s="1"/>
  <c r="DC554" i="7"/>
  <c r="DG554" i="7" s="1"/>
  <c r="BU516" i="7"/>
  <c r="BU527" i="7"/>
  <c r="EK528" i="7"/>
  <c r="EO528" i="7" s="1"/>
  <c r="CL550" i="7"/>
  <c r="CP550" i="7" s="1"/>
  <c r="EK516" i="7"/>
  <c r="AM574" i="7"/>
  <c r="FS527" i="7"/>
  <c r="FW527" i="7" s="1"/>
  <c r="GJ521" i="7"/>
  <c r="GN521" i="7" s="1"/>
  <c r="DC553" i="7"/>
  <c r="DG553" i="7" s="1"/>
  <c r="DC518" i="7"/>
  <c r="BD551" i="7"/>
  <c r="AM529" i="7"/>
  <c r="V530" i="7"/>
  <c r="CL541" i="7"/>
  <c r="V513" i="7"/>
  <c r="AD513" i="7" s="1"/>
  <c r="CL556" i="7"/>
  <c r="BU554" i="7"/>
  <c r="BD548" i="7"/>
  <c r="DC604" i="7"/>
  <c r="GJ554" i="7"/>
  <c r="GN554" i="7" s="1"/>
  <c r="FB533" i="7"/>
  <c r="BU555" i="7"/>
  <c r="Z493" i="7"/>
  <c r="DC519" i="7"/>
  <c r="DT521" i="7"/>
  <c r="DX521" i="7" s="1"/>
  <c r="FS580" i="7"/>
  <c r="FW580" i="7" s="1"/>
  <c r="BD530" i="7"/>
  <c r="Z535" i="7"/>
  <c r="GJ540" i="7"/>
  <c r="Z552" i="7"/>
  <c r="AM543" i="7"/>
  <c r="DC552" i="7"/>
  <c r="DG552" i="7" s="1"/>
  <c r="DC525" i="7"/>
  <c r="DG525" i="7" s="1"/>
  <c r="Z527" i="7"/>
  <c r="DT538" i="7"/>
  <c r="DC515" i="7"/>
  <c r="FS530" i="7"/>
  <c r="FW530" i="7" s="1"/>
  <c r="EK534" i="7"/>
  <c r="EK547" i="7"/>
  <c r="EO547" i="7" s="1"/>
  <c r="BD517" i="7"/>
  <c r="V526" i="7"/>
  <c r="CL535" i="7"/>
  <c r="Z489" i="7"/>
  <c r="BD535" i="7"/>
  <c r="Z502" i="7"/>
  <c r="BD571" i="7"/>
  <c r="AM516" i="7"/>
  <c r="BU538" i="7"/>
  <c r="DT519" i="7"/>
  <c r="BU534" i="7"/>
  <c r="V559" i="7"/>
  <c r="AD559" i="7" s="1"/>
  <c r="V576" i="7"/>
  <c r="GJ543" i="7"/>
  <c r="GN543" i="7" s="1"/>
  <c r="AM535" i="7"/>
  <c r="DT525" i="7"/>
  <c r="DX525" i="7" s="1"/>
  <c r="FB553" i="7"/>
  <c r="FF553" i="7" s="1"/>
  <c r="V555" i="7"/>
  <c r="EK525" i="7"/>
  <c r="EO525" i="7" s="1"/>
  <c r="DT541" i="7"/>
  <c r="V547" i="7"/>
  <c r="DT522" i="7"/>
  <c r="DX522" i="7" s="1"/>
  <c r="FB558" i="7"/>
  <c r="BD513" i="7"/>
  <c r="FB555" i="7"/>
  <c r="FF555" i="7" s="1"/>
  <c r="FS549" i="7"/>
  <c r="FW549" i="7" s="1"/>
  <c r="BD534" i="7"/>
  <c r="DC541" i="7"/>
  <c r="EK550" i="7"/>
  <c r="EO550" i="7" s="1"/>
  <c r="V557" i="7"/>
  <c r="AM518" i="7"/>
  <c r="FB541" i="7"/>
  <c r="CL516" i="7"/>
  <c r="CL523" i="7"/>
  <c r="CP523" i="7" s="1"/>
  <c r="EK572" i="7"/>
  <c r="EO572" i="7" s="1"/>
  <c r="DC537" i="7"/>
  <c r="EK536" i="7"/>
  <c r="AM560" i="7"/>
  <c r="Z529" i="7"/>
  <c r="GJ520" i="7"/>
  <c r="GN520" i="7" s="1"/>
  <c r="DC534" i="7"/>
  <c r="V548" i="7"/>
  <c r="FB526" i="7"/>
  <c r="FF526" i="7" s="1"/>
  <c r="DT518" i="7"/>
  <c r="DT515" i="7"/>
  <c r="CL551" i="7"/>
  <c r="CP551" i="7" s="1"/>
  <c r="Z532" i="7"/>
  <c r="DT559" i="7"/>
  <c r="EK557" i="7"/>
  <c r="GJ525" i="7"/>
  <c r="GN525" i="7" s="1"/>
  <c r="BU536" i="7"/>
  <c r="FB519" i="7"/>
  <c r="FF519" i="7" s="1"/>
  <c r="DT578" i="7"/>
  <c r="DX578" i="7" s="1"/>
  <c r="AM563" i="7"/>
  <c r="CL529" i="7"/>
  <c r="CP529" i="7" s="1"/>
  <c r="DC545" i="7"/>
  <c r="DG545" i="7" s="1"/>
  <c r="FB537" i="7"/>
  <c r="BD546" i="7"/>
  <c r="Z531" i="7"/>
  <c r="DC516" i="7"/>
  <c r="AM548" i="7"/>
  <c r="DC575" i="7"/>
  <c r="DG575" i="7" s="1"/>
  <c r="GJ541" i="7"/>
  <c r="Z523" i="7"/>
  <c r="DT513" i="7"/>
  <c r="EK513" i="7"/>
  <c r="BD516" i="7"/>
  <c r="V551" i="7"/>
  <c r="EK520" i="7"/>
  <c r="EO520" i="7" s="1"/>
  <c r="DT526" i="7"/>
  <c r="DX526" i="7" s="1"/>
  <c r="BD532" i="7"/>
  <c r="CL534" i="7"/>
  <c r="DT553" i="7"/>
  <c r="DX553" i="7" s="1"/>
  <c r="EK517" i="7"/>
  <c r="BU556" i="7"/>
  <c r="DC520" i="7"/>
  <c r="FS528" i="7"/>
  <c r="FW528" i="7" s="1"/>
  <c r="FS516" i="7"/>
  <c r="FS550" i="7"/>
  <c r="FW550" i="7" s="1"/>
  <c r="AM533" i="7"/>
  <c r="BU525" i="7"/>
  <c r="FB522" i="7"/>
  <c r="FF522" i="7" s="1"/>
  <c r="V543" i="7"/>
  <c r="FS518" i="7"/>
  <c r="FW518" i="7" s="1"/>
  <c r="GJ515" i="7"/>
  <c r="GJ535" i="7"/>
  <c r="BU524" i="7"/>
  <c r="CL554" i="7"/>
  <c r="CP554" i="7" s="1"/>
  <c r="FB528" i="7"/>
  <c r="FF528" i="7" s="1"/>
  <c r="GJ546" i="7"/>
  <c r="GN546" i="7" s="1"/>
  <c r="BU565" i="7"/>
  <c r="BU550" i="7"/>
  <c r="V538" i="7"/>
  <c r="AD538" i="7" s="1"/>
  <c r="BD519" i="7"/>
  <c r="DC536" i="7"/>
  <c r="DT552" i="7"/>
  <c r="DX552" i="7" s="1"/>
  <c r="Z533" i="7"/>
  <c r="BD526" i="7"/>
  <c r="DC548" i="7"/>
  <c r="DG548" i="7" s="1"/>
  <c r="AM552" i="7"/>
  <c r="AM522" i="7"/>
  <c r="EK546" i="7"/>
  <c r="EO546" i="7" s="1"/>
  <c r="FB536" i="7"/>
  <c r="AM532" i="7"/>
  <c r="DC550" i="7"/>
  <c r="DG550" i="7" s="1"/>
  <c r="GJ577" i="7"/>
  <c r="GN577" i="7" s="1"/>
  <c r="DT523" i="7"/>
  <c r="DX523" i="7" s="1"/>
  <c r="AM549" i="7"/>
  <c r="EK538" i="7"/>
  <c r="FS521" i="7"/>
  <c r="Z506" i="7"/>
  <c r="AM541" i="7"/>
  <c r="V517" i="7"/>
  <c r="AD517" i="7" s="1"/>
  <c r="BD529" i="7"/>
  <c r="CL539" i="7"/>
  <c r="EK539" i="7"/>
  <c r="BU545" i="7"/>
  <c r="Z519" i="7"/>
  <c r="DC557" i="7"/>
  <c r="BU595" i="7"/>
  <c r="AM555" i="7"/>
  <c r="CL568" i="7"/>
  <c r="FB521" i="7"/>
  <c r="FF521" i="7" s="1"/>
  <c r="EK527" i="7"/>
  <c r="EO527" i="7" s="1"/>
  <c r="Z514" i="7"/>
  <c r="CL560" i="7"/>
  <c r="FB597" i="7"/>
  <c r="FF597" i="7" s="1"/>
  <c r="E527" i="7" l="1"/>
  <c r="C551" i="7"/>
  <c r="E521" i="7"/>
  <c r="C545" i="7"/>
  <c r="E523" i="7"/>
  <c r="C547" i="7"/>
  <c r="E524" i="7"/>
  <c r="C548" i="7"/>
  <c r="E517" i="7"/>
  <c r="C541" i="7"/>
  <c r="E516" i="7"/>
  <c r="C540" i="7"/>
  <c r="E532" i="7"/>
  <c r="C556" i="7"/>
  <c r="E518" i="7"/>
  <c r="C542" i="7"/>
  <c r="E515" i="7"/>
  <c r="C539" i="7"/>
  <c r="E514" i="7"/>
  <c r="C538" i="7"/>
  <c r="E520" i="7"/>
  <c r="C544" i="7"/>
  <c r="E522" i="7"/>
  <c r="C546" i="7"/>
  <c r="E531" i="7"/>
  <c r="C555" i="7"/>
  <c r="E536" i="7"/>
  <c r="C560" i="7"/>
  <c r="E534" i="7"/>
  <c r="C558" i="7"/>
  <c r="E535" i="7"/>
  <c r="C559" i="7"/>
  <c r="E528" i="7"/>
  <c r="C552" i="7"/>
  <c r="E533" i="7"/>
  <c r="C557" i="7"/>
  <c r="E529" i="7"/>
  <c r="C553" i="7"/>
  <c r="E525" i="7"/>
  <c r="C549" i="7"/>
  <c r="DG518" i="7"/>
  <c r="DK518" i="7"/>
  <c r="EO513" i="7"/>
  <c r="ES513" i="7"/>
  <c r="GN558" i="7"/>
  <c r="GR558" i="7"/>
  <c r="DX559" i="7"/>
  <c r="EB559" i="7"/>
  <c r="AQ530" i="7"/>
  <c r="EO543" i="7"/>
  <c r="ES543" i="7"/>
  <c r="EO516" i="7"/>
  <c r="ES516" i="7"/>
  <c r="AQ521" i="7"/>
  <c r="AQ548" i="7"/>
  <c r="DG604" i="7"/>
  <c r="DK604" i="7"/>
  <c r="GN538" i="7"/>
  <c r="GR538" i="7"/>
  <c r="BY565" i="7"/>
  <c r="CC565" i="7"/>
  <c r="BY556" i="7"/>
  <c r="CC556" i="7"/>
  <c r="BH534" i="7"/>
  <c r="BL534" i="7"/>
  <c r="BY534" i="7"/>
  <c r="CC534" i="7"/>
  <c r="BH548" i="7"/>
  <c r="BY527" i="7"/>
  <c r="AQ527" i="7"/>
  <c r="BY520" i="7"/>
  <c r="AQ513" i="7"/>
  <c r="AU513" i="7"/>
  <c r="FF535" i="7"/>
  <c r="FJ535" i="7"/>
  <c r="FF580" i="7"/>
  <c r="BY536" i="7"/>
  <c r="CC536" i="7"/>
  <c r="BH525" i="7"/>
  <c r="AQ541" i="7"/>
  <c r="AU541" i="7"/>
  <c r="DG536" i="7"/>
  <c r="DK536" i="7"/>
  <c r="AQ549" i="7"/>
  <c r="GN533" i="7"/>
  <c r="BH526" i="7"/>
  <c r="BH528" i="7"/>
  <c r="FW521" i="7"/>
  <c r="GA521" i="7"/>
  <c r="DG520" i="7"/>
  <c r="DK520" i="7"/>
  <c r="FW533" i="7"/>
  <c r="BY513" i="7"/>
  <c r="CC513" i="7"/>
  <c r="AQ574" i="7"/>
  <c r="EO535" i="7"/>
  <c r="ES535" i="7"/>
  <c r="BY552" i="7"/>
  <c r="CP556" i="7"/>
  <c r="CT556" i="7"/>
  <c r="BY519" i="7"/>
  <c r="CC519" i="7"/>
  <c r="GN537" i="7"/>
  <c r="GR537" i="7"/>
  <c r="BH513" i="7"/>
  <c r="BL513" i="7"/>
  <c r="AQ516" i="7"/>
  <c r="AU516" i="7"/>
  <c r="AQ543" i="7"/>
  <c r="AU543" i="7"/>
  <c r="AQ558" i="7"/>
  <c r="AU558" i="7"/>
  <c r="BY533" i="7"/>
  <c r="CC533" i="7"/>
  <c r="EO580" i="7"/>
  <c r="BY522" i="7"/>
  <c r="FW535" i="7"/>
  <c r="GA535" i="7"/>
  <c r="CP535" i="7"/>
  <c r="CT535" i="7"/>
  <c r="AQ523" i="7"/>
  <c r="CP516" i="7"/>
  <c r="CT516" i="7"/>
  <c r="FF514" i="7"/>
  <c r="FJ514" i="7"/>
  <c r="AQ533" i="7"/>
  <c r="AU533" i="7"/>
  <c r="CP514" i="7"/>
  <c r="CT514" i="7"/>
  <c r="GN541" i="7"/>
  <c r="GR541" i="7"/>
  <c r="EO534" i="7"/>
  <c r="ES534" i="7"/>
  <c r="CP560" i="7"/>
  <c r="CT560" i="7"/>
  <c r="EO538" i="7"/>
  <c r="ES538" i="7"/>
  <c r="DX515" i="7"/>
  <c r="EB515" i="7"/>
  <c r="DX534" i="7"/>
  <c r="EB534" i="7"/>
  <c r="DG541" i="7"/>
  <c r="DK541" i="7"/>
  <c r="BY535" i="7"/>
  <c r="CC535" i="7"/>
  <c r="DX519" i="7"/>
  <c r="EB519" i="7"/>
  <c r="GN532" i="7"/>
  <c r="AQ555" i="7"/>
  <c r="DG534" i="7"/>
  <c r="DK534" i="7"/>
  <c r="BH521" i="7"/>
  <c r="FF536" i="7"/>
  <c r="FJ536" i="7"/>
  <c r="BH532" i="7"/>
  <c r="FF558" i="7"/>
  <c r="FJ558" i="7"/>
  <c r="BH571" i="7"/>
  <c r="CP541" i="7"/>
  <c r="CT541" i="7"/>
  <c r="CP533" i="7"/>
  <c r="CT533" i="7"/>
  <c r="CP531" i="7"/>
  <c r="BH533" i="7"/>
  <c r="BL533" i="7"/>
  <c r="FW524" i="7"/>
  <c r="FF516" i="7"/>
  <c r="FJ516" i="7"/>
  <c r="AQ520" i="7"/>
  <c r="AQ514" i="7"/>
  <c r="AU514" i="7"/>
  <c r="DX513" i="7"/>
  <c r="EB513" i="7"/>
  <c r="BH517" i="7"/>
  <c r="BL517" i="7"/>
  <c r="DX540" i="7"/>
  <c r="EB540" i="7"/>
  <c r="FW513" i="7"/>
  <c r="GA513" i="7"/>
  <c r="BH560" i="7"/>
  <c r="BL560" i="7"/>
  <c r="AQ518" i="7"/>
  <c r="AU518" i="7"/>
  <c r="DG531" i="7"/>
  <c r="FW516" i="7"/>
  <c r="GA516" i="7"/>
  <c r="FF533" i="7"/>
  <c r="FJ533" i="7"/>
  <c r="FW515" i="7"/>
  <c r="GA515" i="7"/>
  <c r="BY553" i="7"/>
  <c r="DG515" i="7"/>
  <c r="DK515" i="7"/>
  <c r="DG516" i="7"/>
  <c r="DK516" i="7"/>
  <c r="CP568" i="7"/>
  <c r="CT568" i="7"/>
  <c r="BY538" i="7"/>
  <c r="CC538" i="7"/>
  <c r="BY595" i="7"/>
  <c r="CP534" i="7"/>
  <c r="CT534" i="7"/>
  <c r="GN535" i="7"/>
  <c r="GR535" i="7"/>
  <c r="AQ563" i="7"/>
  <c r="AU563" i="7"/>
  <c r="AQ560" i="7"/>
  <c r="AU560" i="7"/>
  <c r="GN540" i="7"/>
  <c r="GR540" i="7"/>
  <c r="DX556" i="7"/>
  <c r="EB556" i="7"/>
  <c r="EO518" i="7"/>
  <c r="ES518" i="7"/>
  <c r="DX533" i="7"/>
  <c r="EB533" i="7"/>
  <c r="FW522" i="7"/>
  <c r="GA522" i="7"/>
  <c r="DG559" i="7"/>
  <c r="DK559" i="7"/>
  <c r="CP539" i="7"/>
  <c r="CT539" i="7"/>
  <c r="FW514" i="7"/>
  <c r="GA514" i="7"/>
  <c r="FW534" i="7"/>
  <c r="GA534" i="7"/>
  <c r="BH529" i="7"/>
  <c r="EO557" i="7"/>
  <c r="ES557" i="7"/>
  <c r="DG519" i="7"/>
  <c r="DK519" i="7"/>
  <c r="BY518" i="7"/>
  <c r="CC518" i="7"/>
  <c r="FF541" i="7"/>
  <c r="FJ541" i="7"/>
  <c r="CP518" i="7"/>
  <c r="CT518" i="7"/>
  <c r="BY555" i="7"/>
  <c r="FF518" i="7"/>
  <c r="FJ518" i="7"/>
  <c r="DX536" i="7"/>
  <c r="EB536" i="7"/>
  <c r="BY550" i="7"/>
  <c r="DX538" i="7"/>
  <c r="EB538" i="7"/>
  <c r="BH515" i="7"/>
  <c r="BL515" i="7"/>
  <c r="BH546" i="7"/>
  <c r="BY516" i="7"/>
  <c r="CC516" i="7"/>
  <c r="FF537" i="7"/>
  <c r="FJ537" i="7"/>
  <c r="BY545" i="7"/>
  <c r="AQ522" i="7"/>
  <c r="GN515" i="7"/>
  <c r="GR515" i="7"/>
  <c r="EO536" i="7"/>
  <c r="ES536" i="7"/>
  <c r="BH535" i="7"/>
  <c r="BL535" i="7"/>
  <c r="AQ529" i="7"/>
  <c r="BH518" i="7"/>
  <c r="BL518" i="7"/>
  <c r="FW536" i="7"/>
  <c r="GA536" i="7"/>
  <c r="FF515" i="7"/>
  <c r="FJ515" i="7"/>
  <c r="BH555" i="7"/>
  <c r="BH514" i="7"/>
  <c r="BL514" i="7"/>
  <c r="BH516" i="7"/>
  <c r="BL516" i="7"/>
  <c r="BY525" i="7"/>
  <c r="DX555" i="7"/>
  <c r="AQ535" i="7"/>
  <c r="AU535" i="7"/>
  <c r="CP543" i="7"/>
  <c r="CT543" i="7"/>
  <c r="BH519" i="7"/>
  <c r="BL519" i="7"/>
  <c r="BY539" i="7"/>
  <c r="CC539" i="7"/>
  <c r="GN584" i="7"/>
  <c r="GR584" i="7"/>
  <c r="DX518" i="7"/>
  <c r="EB518" i="7"/>
  <c r="EO517" i="7"/>
  <c r="ES517" i="7"/>
  <c r="BY554" i="7"/>
  <c r="AQ532" i="7"/>
  <c r="DG557" i="7"/>
  <c r="DK557" i="7"/>
  <c r="BY524" i="7"/>
  <c r="EO539" i="7"/>
  <c r="ES539" i="7"/>
  <c r="AQ552" i="7"/>
  <c r="DG537" i="7"/>
  <c r="DK537" i="7"/>
  <c r="DX541" i="7"/>
  <c r="EB541" i="7"/>
  <c r="BH530" i="7"/>
  <c r="BH551" i="7"/>
  <c r="DG562" i="7"/>
  <c r="DK562" i="7"/>
  <c r="BH568" i="7"/>
  <c r="CP537" i="7"/>
  <c r="CT537" i="7"/>
  <c r="FW517" i="7"/>
  <c r="GA517" i="7"/>
  <c r="C2031" i="9"/>
  <c r="D2055" i="9"/>
  <c r="D2066" i="9"/>
  <c r="C2042" i="9"/>
  <c r="C2040" i="9"/>
  <c r="D2064" i="9"/>
  <c r="C2041" i="9"/>
  <c r="D2065" i="9"/>
  <c r="D2083" i="9"/>
  <c r="C2059" i="9"/>
  <c r="D2085" i="9"/>
  <c r="C2061" i="9"/>
  <c r="D2054" i="9"/>
  <c r="C2030" i="9"/>
  <c r="D2068" i="9"/>
  <c r="C2044" i="9"/>
  <c r="D2074" i="9"/>
  <c r="C2050" i="9"/>
  <c r="D2119" i="9"/>
  <c r="C2095" i="9"/>
  <c r="D2070" i="9"/>
  <c r="C2046" i="9"/>
  <c r="D2073" i="9"/>
  <c r="C2049" i="9"/>
  <c r="D2084" i="9"/>
  <c r="C2060" i="9"/>
  <c r="D2077" i="9"/>
  <c r="C2053" i="9"/>
  <c r="D2067" i="9"/>
  <c r="C2043" i="9"/>
  <c r="D2051" i="9"/>
  <c r="C2027" i="9"/>
  <c r="D2052" i="9"/>
  <c r="C2028" i="9"/>
  <c r="D2360" i="9"/>
  <c r="C2336" i="9"/>
  <c r="D2202" i="9"/>
  <c r="C2178" i="9"/>
  <c r="D2086" i="9"/>
  <c r="C2062" i="9"/>
  <c r="D2069" i="9"/>
  <c r="C2045" i="9"/>
  <c r="D2081" i="9"/>
  <c r="C2057" i="9"/>
  <c r="D2056" i="9"/>
  <c r="C2032" i="9"/>
  <c r="D2087" i="9"/>
  <c r="C2063" i="9"/>
  <c r="BU537" i="7"/>
  <c r="BD584" i="7"/>
  <c r="CL552" i="7"/>
  <c r="CP552" i="7" s="1"/>
  <c r="FS558" i="7"/>
  <c r="BD552" i="7"/>
  <c r="BD538" i="7"/>
  <c r="DT548" i="7"/>
  <c r="DX548" i="7" s="1"/>
  <c r="FS559" i="7"/>
  <c r="AM544" i="7"/>
  <c r="GJ561" i="7"/>
  <c r="GJ557" i="7"/>
  <c r="GJ562" i="7"/>
  <c r="FB604" i="7"/>
  <c r="Z534" i="7"/>
  <c r="FS541" i="7"/>
  <c r="CL538" i="7"/>
  <c r="BU546" i="7"/>
  <c r="BD545" i="7"/>
  <c r="FB540" i="7"/>
  <c r="BU577" i="7"/>
  <c r="DC583" i="7"/>
  <c r="CL549" i="7"/>
  <c r="CP549" i="7" s="1"/>
  <c r="GJ548" i="7"/>
  <c r="GN548" i="7" s="1"/>
  <c r="AM538" i="7"/>
  <c r="BD579" i="7"/>
  <c r="V558" i="7"/>
  <c r="AD558" i="7" s="1"/>
  <c r="Z516" i="7"/>
  <c r="V540" i="7"/>
  <c r="AD540" i="7" s="1"/>
  <c r="FS537" i="7"/>
  <c r="GJ547" i="7"/>
  <c r="GN547" i="7" s="1"/>
  <c r="FB559" i="7"/>
  <c r="FS548" i="7"/>
  <c r="FW548" i="7" s="1"/>
  <c r="BD549" i="7"/>
  <c r="FB539" i="7"/>
  <c r="BU559" i="7"/>
  <c r="GJ556" i="7"/>
  <c r="GN556" i="7" s="1"/>
  <c r="AM545" i="7"/>
  <c r="DT551" i="7"/>
  <c r="DX551" i="7" s="1"/>
  <c r="CL561" i="7"/>
  <c r="FB542" i="7"/>
  <c r="DC555" i="7"/>
  <c r="FS560" i="7"/>
  <c r="GJ582" i="7"/>
  <c r="GJ608" i="7"/>
  <c r="FS555" i="7"/>
  <c r="FW555" i="7" s="1"/>
  <c r="GJ574" i="7"/>
  <c r="GN574" i="7" s="1"/>
  <c r="Z560" i="7"/>
  <c r="AM547" i="7"/>
  <c r="EK559" i="7"/>
  <c r="BU544" i="7"/>
  <c r="V545" i="7"/>
  <c r="V584" i="7"/>
  <c r="AD584" i="7" s="1"/>
  <c r="BU563" i="7"/>
  <c r="BD539" i="7"/>
  <c r="CL572" i="7"/>
  <c r="CP572" i="7" s="1"/>
  <c r="CL569" i="7"/>
  <c r="CP569" i="7" s="1"/>
  <c r="GJ551" i="7"/>
  <c r="GN551" i="7" s="1"/>
  <c r="FS546" i="7"/>
  <c r="FS571" i="7"/>
  <c r="FW571" i="7" s="1"/>
  <c r="AM554" i="7"/>
  <c r="BD557" i="7"/>
  <c r="EK554" i="7"/>
  <c r="EO554" i="7" s="1"/>
  <c r="EK553" i="7"/>
  <c r="EO553" i="7" s="1"/>
  <c r="FB596" i="7"/>
  <c r="FF596" i="7" s="1"/>
  <c r="V546" i="7"/>
  <c r="V539" i="7"/>
  <c r="AD539" i="7" s="1"/>
  <c r="AM537" i="7"/>
  <c r="FS544" i="7"/>
  <c r="FW544" i="7" s="1"/>
  <c r="CL567" i="7"/>
  <c r="BU576" i="7"/>
  <c r="Z549" i="7"/>
  <c r="BU543" i="7"/>
  <c r="Z520" i="7"/>
  <c r="FB538" i="7"/>
  <c r="GJ555" i="7"/>
  <c r="GN555" i="7" s="1"/>
  <c r="CL546" i="7"/>
  <c r="CP546" i="7" s="1"/>
  <c r="V542" i="7"/>
  <c r="AD542" i="7" s="1"/>
  <c r="FB547" i="7"/>
  <c r="FF547" i="7" s="1"/>
  <c r="Z521" i="7"/>
  <c r="GJ552" i="7"/>
  <c r="GN552" i="7" s="1"/>
  <c r="V573" i="7"/>
  <c r="CL555" i="7"/>
  <c r="BU542" i="7"/>
  <c r="DT557" i="7"/>
  <c r="DT560" i="7"/>
  <c r="V544" i="7"/>
  <c r="Z518" i="7"/>
  <c r="BD592" i="7"/>
  <c r="Z515" i="7"/>
  <c r="Z522" i="7"/>
  <c r="DT558" i="7"/>
  <c r="BU557" i="7"/>
  <c r="DT568" i="7"/>
  <c r="DX568" i="7" s="1"/>
  <c r="DT564" i="7"/>
  <c r="CL542" i="7"/>
  <c r="EK604" i="7"/>
  <c r="BU589" i="7"/>
  <c r="BU560" i="7"/>
  <c r="V572" i="7"/>
  <c r="EK549" i="7"/>
  <c r="EO549" i="7" s="1"/>
  <c r="EK551" i="7"/>
  <c r="EO551" i="7" s="1"/>
  <c r="BU551" i="7"/>
  <c r="CL592" i="7"/>
  <c r="CL563" i="7"/>
  <c r="AM546" i="7"/>
  <c r="FB579" i="7"/>
  <c r="FF579" i="7" s="1"/>
  <c r="EK555" i="7"/>
  <c r="EO555" i="7" s="1"/>
  <c r="AM551" i="7"/>
  <c r="AM582" i="7"/>
  <c r="FS540" i="7"/>
  <c r="DT543" i="7"/>
  <c r="DC549" i="7"/>
  <c r="DG549" i="7" s="1"/>
  <c r="DT579" i="7"/>
  <c r="EK541" i="7"/>
  <c r="EK570" i="7"/>
  <c r="EO570" i="7" s="1"/>
  <c r="V600" i="7"/>
  <c r="EK537" i="7"/>
  <c r="Z576" i="7"/>
  <c r="CL580" i="7"/>
  <c r="BD537" i="7"/>
  <c r="AM573" i="7"/>
  <c r="BD543" i="7"/>
  <c r="DT577" i="7"/>
  <c r="DX577" i="7" s="1"/>
  <c r="EK544" i="7"/>
  <c r="EO544" i="7" s="1"/>
  <c r="BD540" i="7"/>
  <c r="FB582" i="7"/>
  <c r="BU562" i="7"/>
  <c r="DC576" i="7"/>
  <c r="DG576" i="7" s="1"/>
  <c r="BU579" i="7"/>
  <c r="CL574" i="7"/>
  <c r="CP574" i="7" s="1"/>
  <c r="DC586" i="7"/>
  <c r="V577" i="7"/>
  <c r="FS574" i="7"/>
  <c r="FW574" i="7" s="1"/>
  <c r="CL553" i="7"/>
  <c r="CP553" i="7" s="1"/>
  <c r="DT545" i="7"/>
  <c r="DX545" i="7" s="1"/>
  <c r="DC578" i="7"/>
  <c r="DG578" i="7" s="1"/>
  <c r="Z548" i="7"/>
  <c r="DC581" i="7"/>
  <c r="AM556" i="7"/>
  <c r="BU549" i="7"/>
  <c r="CL540" i="7"/>
  <c r="GJ578" i="7"/>
  <c r="GN578" i="7" s="1"/>
  <c r="FB560" i="7"/>
  <c r="V562" i="7"/>
  <c r="AD562" i="7" s="1"/>
  <c r="V580" i="7"/>
  <c r="V550" i="7"/>
  <c r="AM565" i="7"/>
  <c r="DT537" i="7"/>
  <c r="Z555" i="7"/>
  <c r="GJ545" i="7"/>
  <c r="GN545" i="7" s="1"/>
  <c r="FS545" i="7"/>
  <c r="BD558" i="7"/>
  <c r="EK562" i="7"/>
  <c r="BU569" i="7"/>
  <c r="AM572" i="7"/>
  <c r="AM542" i="7"/>
  <c r="AM598" i="7"/>
  <c r="FB568" i="7"/>
  <c r="FF568" i="7" s="1"/>
  <c r="Z553" i="7"/>
  <c r="DC544" i="7"/>
  <c r="CL584" i="7"/>
  <c r="BU580" i="7"/>
  <c r="AM587" i="7"/>
  <c r="FS538" i="7"/>
  <c r="CL557" i="7"/>
  <c r="FB565" i="7"/>
  <c r="EK567" i="7"/>
  <c r="DT580" i="7"/>
  <c r="Z556" i="7"/>
  <c r="CL578" i="7"/>
  <c r="CP578" i="7" s="1"/>
  <c r="EK581" i="7"/>
  <c r="BD541" i="7"/>
  <c r="BD554" i="7"/>
  <c r="FS551" i="7"/>
  <c r="FW551" i="7" s="1"/>
  <c r="BD542" i="7"/>
  <c r="GJ565" i="7"/>
  <c r="FB621" i="7"/>
  <c r="FF621" i="7" s="1"/>
  <c r="Z543" i="7"/>
  <c r="FB546" i="7"/>
  <c r="FF546" i="7" s="1"/>
  <c r="V575" i="7"/>
  <c r="DC540" i="7"/>
  <c r="DT583" i="7"/>
  <c r="DC558" i="7"/>
  <c r="AM584" i="7"/>
  <c r="V581" i="7"/>
  <c r="EK574" i="7"/>
  <c r="EO574" i="7" s="1"/>
  <c r="V583" i="7"/>
  <c r="AD583" i="7" s="1"/>
  <c r="BD559" i="7"/>
  <c r="DT562" i="7"/>
  <c r="DC542" i="7"/>
  <c r="EK545" i="7"/>
  <c r="EO545" i="7" s="1"/>
  <c r="FS557" i="7"/>
  <c r="BD550" i="7"/>
  <c r="BD556" i="7"/>
  <c r="EK560" i="7"/>
  <c r="AM567" i="7"/>
  <c r="BD572" i="7"/>
  <c r="FS553" i="7"/>
  <c r="FW553" i="7" s="1"/>
  <c r="EK542" i="7"/>
  <c r="GJ539" i="7"/>
  <c r="BU558" i="7"/>
  <c r="BU578" i="7"/>
  <c r="AM579" i="7"/>
  <c r="Z530" i="7"/>
  <c r="DT602" i="7"/>
  <c r="DX602" i="7" s="1"/>
  <c r="Z526" i="7"/>
  <c r="AM553" i="7"/>
  <c r="FS542" i="7"/>
  <c r="FW542" i="7" s="1"/>
  <c r="DC574" i="7"/>
  <c r="DG574" i="7" s="1"/>
  <c r="DC572" i="7"/>
  <c r="DG572" i="7" s="1"/>
  <c r="V579" i="7"/>
  <c r="DC539" i="7"/>
  <c r="EK596" i="7"/>
  <c r="EO596" i="7" s="1"/>
  <c r="FB577" i="7"/>
  <c r="FF577" i="7" s="1"/>
  <c r="DT547" i="7"/>
  <c r="DX547" i="7" s="1"/>
  <c r="DT576" i="7"/>
  <c r="DX576" i="7" s="1"/>
  <c r="GJ570" i="7"/>
  <c r="GN570" i="7" s="1"/>
  <c r="V567" i="7"/>
  <c r="CL558" i="7"/>
  <c r="Z551" i="7"/>
  <c r="Z557" i="7"/>
  <c r="DT546" i="7"/>
  <c r="DX546" i="7" s="1"/>
  <c r="Z559" i="7"/>
  <c r="GJ566" i="7"/>
  <c r="GN566" i="7" s="1"/>
  <c r="FB550" i="7"/>
  <c r="FF550" i="7" s="1"/>
  <c r="FS573" i="7"/>
  <c r="FW573" i="7" s="1"/>
  <c r="EK558" i="7"/>
  <c r="FB578" i="7"/>
  <c r="FF578" i="7" s="1"/>
  <c r="DC565" i="7"/>
  <c r="GJ601" i="7"/>
  <c r="GN601" i="7" s="1"/>
  <c r="GJ567" i="7"/>
  <c r="GN567" i="7" s="1"/>
  <c r="EK563" i="7"/>
  <c r="Z538" i="7"/>
  <c r="DT565" i="7"/>
  <c r="DC628" i="7"/>
  <c r="DC577" i="7"/>
  <c r="DG577" i="7" s="1"/>
  <c r="V541" i="7"/>
  <c r="AD541" i="7" s="1"/>
  <c r="FB545" i="7"/>
  <c r="FF545" i="7" s="1"/>
  <c r="Z517" i="7"/>
  <c r="BU548" i="7"/>
  <c r="DT550" i="7"/>
  <c r="DX550" i="7" s="1"/>
  <c r="BD570" i="7"/>
  <c r="AM559" i="7"/>
  <c r="FS539" i="7"/>
  <c r="FB552" i="7"/>
  <c r="FF552" i="7" s="1"/>
  <c r="GJ559" i="7"/>
  <c r="AM557" i="7"/>
  <c r="DC599" i="7"/>
  <c r="DG599" i="7" s="1"/>
  <c r="FB561" i="7"/>
  <c r="FB543" i="7"/>
  <c r="FF543" i="7" s="1"/>
  <c r="DT542" i="7"/>
  <c r="V571" i="7"/>
  <c r="DT549" i="7"/>
  <c r="DX549" i="7" s="1"/>
  <c r="BD595" i="7"/>
  <c r="EK571" i="7"/>
  <c r="EO571" i="7" s="1"/>
  <c r="GJ564" i="7"/>
  <c r="FS604" i="7"/>
  <c r="FW604" i="7" s="1"/>
  <c r="FB557" i="7"/>
  <c r="Z513" i="7"/>
  <c r="EK552" i="7"/>
  <c r="EO552" i="7" s="1"/>
  <c r="FB551" i="7"/>
  <c r="FF551" i="7" s="1"/>
  <c r="FS567" i="7"/>
  <c r="FW567" i="7" s="1"/>
  <c r="DC569" i="7"/>
  <c r="DG569" i="7" s="1"/>
  <c r="EK540" i="7"/>
  <c r="FS554" i="7"/>
  <c r="FW554" i="7" s="1"/>
  <c r="GJ549" i="7"/>
  <c r="GN549" i="7" s="1"/>
  <c r="DC561" i="7"/>
  <c r="V554" i="7"/>
  <c r="DC571" i="7"/>
  <c r="DG571" i="7" s="1"/>
  <c r="CL559" i="7"/>
  <c r="AM540" i="7"/>
  <c r="DC543" i="7"/>
  <c r="BU574" i="7"/>
  <c r="BD575" i="7"/>
  <c r="CL575" i="7"/>
  <c r="CP575" i="7" s="1"/>
  <c r="BD553" i="7"/>
  <c r="AM576" i="7"/>
  <c r="BU619" i="7"/>
  <c r="DT539" i="7"/>
  <c r="FS552" i="7"/>
  <c r="FW552" i="7" s="1"/>
  <c r="DC560" i="7"/>
  <c r="GJ544" i="7"/>
  <c r="GN544" i="7" s="1"/>
  <c r="CL547" i="7"/>
  <c r="CP547" i="7" s="1"/>
  <c r="Z547" i="7"/>
  <c r="V537" i="7"/>
  <c r="AD537" i="7" s="1"/>
  <c r="CL565" i="7"/>
  <c r="BU540" i="7"/>
  <c r="DC546" i="7"/>
  <c r="DG546" i="7" s="1"/>
  <c r="E559" i="7" l="1"/>
  <c r="C583" i="7"/>
  <c r="E541" i="7"/>
  <c r="C565" i="7"/>
  <c r="E548" i="7"/>
  <c r="C572" i="7"/>
  <c r="E553" i="7"/>
  <c r="C577" i="7"/>
  <c r="E544" i="7"/>
  <c r="C568" i="7"/>
  <c r="E547" i="7"/>
  <c r="C571" i="7"/>
  <c r="E540" i="7"/>
  <c r="C564" i="7"/>
  <c r="E546" i="7"/>
  <c r="C570" i="7"/>
  <c r="E558" i="7"/>
  <c r="C582" i="7"/>
  <c r="E557" i="7"/>
  <c r="C581" i="7"/>
  <c r="E538" i="7"/>
  <c r="C562" i="7"/>
  <c r="E545" i="7"/>
  <c r="C569" i="7"/>
  <c r="E542" i="7"/>
  <c r="C566" i="7"/>
  <c r="E556" i="7"/>
  <c r="C580" i="7"/>
  <c r="E560" i="7"/>
  <c r="C584" i="7"/>
  <c r="E555" i="7"/>
  <c r="C579" i="7"/>
  <c r="E549" i="7"/>
  <c r="C573" i="7"/>
  <c r="E552" i="7"/>
  <c r="C576" i="7"/>
  <c r="E539" i="7"/>
  <c r="C563" i="7"/>
  <c r="E551" i="7"/>
  <c r="C575" i="7"/>
  <c r="BH556" i="7"/>
  <c r="EO541" i="7"/>
  <c r="ES541" i="7"/>
  <c r="BY544" i="7"/>
  <c r="BY579" i="7"/>
  <c r="BH549" i="7"/>
  <c r="FW557" i="7"/>
  <c r="BY540" i="7"/>
  <c r="CC540" i="7"/>
  <c r="FF560" i="7"/>
  <c r="FJ560" i="7"/>
  <c r="DG542" i="7"/>
  <c r="DK542" i="7"/>
  <c r="DX562" i="7"/>
  <c r="EB562" i="7"/>
  <c r="AQ582" i="7"/>
  <c r="AU582" i="7"/>
  <c r="BH557" i="7"/>
  <c r="BL557" i="7"/>
  <c r="BH559" i="7"/>
  <c r="BL559" i="7"/>
  <c r="BH541" i="7"/>
  <c r="BL541" i="7"/>
  <c r="AQ542" i="7"/>
  <c r="AU542" i="7"/>
  <c r="BY549" i="7"/>
  <c r="AQ551" i="7"/>
  <c r="BY557" i="7"/>
  <c r="CC557" i="7"/>
  <c r="AQ554" i="7"/>
  <c r="GN608" i="7"/>
  <c r="GR608" i="7"/>
  <c r="GN562" i="7"/>
  <c r="GR562" i="7"/>
  <c r="DX537" i="7"/>
  <c r="EB537" i="7"/>
  <c r="EO560" i="7"/>
  <c r="ES560" i="7"/>
  <c r="BH550" i="7"/>
  <c r="GN557" i="7"/>
  <c r="AQ567" i="7"/>
  <c r="AU567" i="7"/>
  <c r="BY562" i="7"/>
  <c r="CC562" i="7"/>
  <c r="FW546" i="7"/>
  <c r="FW539" i="7"/>
  <c r="GA539" i="7"/>
  <c r="BY577" i="7"/>
  <c r="BH575" i="7"/>
  <c r="BY580" i="7"/>
  <c r="CC580" i="7"/>
  <c r="BH584" i="7"/>
  <c r="BL584" i="7"/>
  <c r="DX579" i="7"/>
  <c r="DX543" i="7"/>
  <c r="EB543" i="7"/>
  <c r="CP565" i="7"/>
  <c r="CT565" i="7"/>
  <c r="FW540" i="7"/>
  <c r="GA540" i="7"/>
  <c r="BH540" i="7"/>
  <c r="BL540" i="7"/>
  <c r="FW537" i="7"/>
  <c r="GA537" i="7"/>
  <c r="AQ579" i="7"/>
  <c r="BH543" i="7"/>
  <c r="BL543" i="7"/>
  <c r="FF538" i="7"/>
  <c r="FJ538" i="7"/>
  <c r="FW560" i="7"/>
  <c r="GA560" i="7"/>
  <c r="GN561" i="7"/>
  <c r="GR561" i="7"/>
  <c r="BY558" i="7"/>
  <c r="CC558" i="7"/>
  <c r="EO562" i="7"/>
  <c r="ES562" i="7"/>
  <c r="AQ573" i="7"/>
  <c r="AQ546" i="7"/>
  <c r="DG555" i="7"/>
  <c r="BH579" i="7"/>
  <c r="AQ544" i="7"/>
  <c r="EO558" i="7"/>
  <c r="ES558" i="7"/>
  <c r="AQ565" i="7"/>
  <c r="AU565" i="7"/>
  <c r="BY542" i="7"/>
  <c r="CC542" i="7"/>
  <c r="BY559" i="7"/>
  <c r="CC559" i="7"/>
  <c r="BH545" i="7"/>
  <c r="BY589" i="7"/>
  <c r="CC589" i="7"/>
  <c r="BY546" i="7"/>
  <c r="AQ540" i="7"/>
  <c r="AU540" i="7"/>
  <c r="CP542" i="7"/>
  <c r="CT542" i="7"/>
  <c r="FW541" i="7"/>
  <c r="GA541" i="7"/>
  <c r="CP559" i="7"/>
  <c r="CT559" i="7"/>
  <c r="BH554" i="7"/>
  <c r="FF604" i="7"/>
  <c r="EO581" i="7"/>
  <c r="ES581" i="7"/>
  <c r="GN582" i="7"/>
  <c r="GR582" i="7"/>
  <c r="BY578" i="7"/>
  <c r="BY569" i="7"/>
  <c r="EO563" i="7"/>
  <c r="ES563" i="7"/>
  <c r="GN539" i="7"/>
  <c r="GR539" i="7"/>
  <c r="AQ584" i="7"/>
  <c r="AU584" i="7"/>
  <c r="DX580" i="7"/>
  <c r="EB580" i="7"/>
  <c r="BH558" i="7"/>
  <c r="BL558" i="7"/>
  <c r="BH537" i="7"/>
  <c r="BL537" i="7"/>
  <c r="CP563" i="7"/>
  <c r="CT563" i="7"/>
  <c r="BH592" i="7"/>
  <c r="BY543" i="7"/>
  <c r="CC543" i="7"/>
  <c r="FF542" i="7"/>
  <c r="FJ542" i="7"/>
  <c r="AQ538" i="7"/>
  <c r="AU538" i="7"/>
  <c r="FW559" i="7"/>
  <c r="GA559" i="7"/>
  <c r="DG586" i="7"/>
  <c r="DK586" i="7"/>
  <c r="AQ537" i="7"/>
  <c r="AU537" i="7"/>
  <c r="FF540" i="7"/>
  <c r="FJ540" i="7"/>
  <c r="FF557" i="7"/>
  <c r="FJ557" i="7"/>
  <c r="FF539" i="7"/>
  <c r="FJ539" i="7"/>
  <c r="DG543" i="7"/>
  <c r="DK543" i="7"/>
  <c r="GN565" i="7"/>
  <c r="GR565" i="7"/>
  <c r="EO604" i="7"/>
  <c r="CP538" i="7"/>
  <c r="CT538" i="7"/>
  <c r="BH542" i="7"/>
  <c r="BL542" i="7"/>
  <c r="FF559" i="7"/>
  <c r="FJ559" i="7"/>
  <c r="FF582" i="7"/>
  <c r="FJ582" i="7"/>
  <c r="AQ598" i="7"/>
  <c r="DX542" i="7"/>
  <c r="EB542" i="7"/>
  <c r="CP558" i="7"/>
  <c r="CT558" i="7"/>
  <c r="AQ556" i="7"/>
  <c r="DG581" i="7"/>
  <c r="DK581" i="7"/>
  <c r="FF561" i="7"/>
  <c r="FJ561" i="7"/>
  <c r="AQ557" i="7"/>
  <c r="AU557" i="7"/>
  <c r="EO542" i="7"/>
  <c r="ES542" i="7"/>
  <c r="DG558" i="7"/>
  <c r="DK558" i="7"/>
  <c r="EO567" i="7"/>
  <c r="ES567" i="7"/>
  <c r="FW545" i="7"/>
  <c r="GA545" i="7"/>
  <c r="CP580" i="7"/>
  <c r="CT580" i="7"/>
  <c r="CP592" i="7"/>
  <c r="CT592" i="7"/>
  <c r="CP561" i="7"/>
  <c r="CT561" i="7"/>
  <c r="DG539" i="7"/>
  <c r="DK539" i="7"/>
  <c r="FW558" i="7"/>
  <c r="GA558" i="7"/>
  <c r="AQ559" i="7"/>
  <c r="AU559" i="7"/>
  <c r="CP555" i="7"/>
  <c r="BY537" i="7"/>
  <c r="CC537" i="7"/>
  <c r="BY548" i="7"/>
  <c r="AQ547" i="7"/>
  <c r="BH595" i="7"/>
  <c r="DX564" i="7"/>
  <c r="EB564" i="7"/>
  <c r="CP540" i="7"/>
  <c r="CT540" i="7"/>
  <c r="DG561" i="7"/>
  <c r="DK561" i="7"/>
  <c r="DX558" i="7"/>
  <c r="EB558" i="7"/>
  <c r="DX565" i="7"/>
  <c r="EB565" i="7"/>
  <c r="DG560" i="7"/>
  <c r="DK560" i="7"/>
  <c r="EO540" i="7"/>
  <c r="ES540" i="7"/>
  <c r="BY619" i="7"/>
  <c r="GN559" i="7"/>
  <c r="GR559" i="7"/>
  <c r="DX583" i="7"/>
  <c r="EB583" i="7"/>
  <c r="FF565" i="7"/>
  <c r="FJ565" i="7"/>
  <c r="BY551" i="7"/>
  <c r="BY576" i="7"/>
  <c r="BH539" i="7"/>
  <c r="BL539" i="7"/>
  <c r="BH538" i="7"/>
  <c r="BL538" i="7"/>
  <c r="BH553" i="7"/>
  <c r="FW538" i="7"/>
  <c r="GA538" i="7"/>
  <c r="DX557" i="7"/>
  <c r="EB557" i="7"/>
  <c r="AQ587" i="7"/>
  <c r="AU587" i="7"/>
  <c r="BH570" i="7"/>
  <c r="BY560" i="7"/>
  <c r="CC560" i="7"/>
  <c r="BY574" i="7"/>
  <c r="CP584" i="7"/>
  <c r="CT584" i="7"/>
  <c r="EO559" i="7"/>
  <c r="ES559" i="7"/>
  <c r="GN564" i="7"/>
  <c r="GR564" i="7"/>
  <c r="DG544" i="7"/>
  <c r="DK544" i="7"/>
  <c r="AQ553" i="7"/>
  <c r="DG628" i="7"/>
  <c r="DK628" i="7"/>
  <c r="AQ572" i="7"/>
  <c r="DX539" i="7"/>
  <c r="EB539" i="7"/>
  <c r="AQ576" i="7"/>
  <c r="DG565" i="7"/>
  <c r="DK565" i="7"/>
  <c r="BH572" i="7"/>
  <c r="DG540" i="7"/>
  <c r="DK540" i="7"/>
  <c r="CP557" i="7"/>
  <c r="CT557" i="7"/>
  <c r="EO537" i="7"/>
  <c r="ES537" i="7"/>
  <c r="DX560" i="7"/>
  <c r="EB560" i="7"/>
  <c r="CP567" i="7"/>
  <c r="CT567" i="7"/>
  <c r="BY563" i="7"/>
  <c r="CC563" i="7"/>
  <c r="AQ545" i="7"/>
  <c r="DG583" i="7"/>
  <c r="DK583" i="7"/>
  <c r="BH552" i="7"/>
  <c r="C2065" i="9"/>
  <c r="D2089" i="9"/>
  <c r="D2107" i="9"/>
  <c r="C2083" i="9"/>
  <c r="D2090" i="9"/>
  <c r="C2066" i="9"/>
  <c r="D2079" i="9"/>
  <c r="C2055" i="9"/>
  <c r="C2064" i="9"/>
  <c r="D2088" i="9"/>
  <c r="D2111" i="9"/>
  <c r="C2087" i="9"/>
  <c r="D2080" i="9"/>
  <c r="C2056" i="9"/>
  <c r="D2076" i="9"/>
  <c r="C2052" i="9"/>
  <c r="D2094" i="9"/>
  <c r="C2070" i="9"/>
  <c r="D2105" i="9"/>
  <c r="C2081" i="9"/>
  <c r="D2143" i="9"/>
  <c r="C2119" i="9"/>
  <c r="D2093" i="9"/>
  <c r="C2069" i="9"/>
  <c r="D2075" i="9"/>
  <c r="C2051" i="9"/>
  <c r="D2098" i="9"/>
  <c r="C2074" i="9"/>
  <c r="D2110" i="9"/>
  <c r="C2086" i="9"/>
  <c r="D2091" i="9"/>
  <c r="C2067" i="9"/>
  <c r="D2092" i="9"/>
  <c r="C2068" i="9"/>
  <c r="D2101" i="9"/>
  <c r="C2077" i="9"/>
  <c r="D2078" i="9"/>
  <c r="C2054" i="9"/>
  <c r="D2226" i="9"/>
  <c r="C2202" i="9"/>
  <c r="D2108" i="9"/>
  <c r="C2084" i="9"/>
  <c r="D2384" i="9"/>
  <c r="C2360" i="9"/>
  <c r="D2097" i="9"/>
  <c r="C2073" i="9"/>
  <c r="D2109" i="9"/>
  <c r="C2085" i="9"/>
  <c r="BD608" i="7"/>
  <c r="BU561" i="7"/>
  <c r="BD576" i="7"/>
  <c r="FS582" i="7"/>
  <c r="CL576" i="7"/>
  <c r="CP576" i="7" s="1"/>
  <c r="DT572" i="7"/>
  <c r="DX572" i="7" s="1"/>
  <c r="BD562" i="7"/>
  <c r="FS583" i="7"/>
  <c r="AM568" i="7"/>
  <c r="GJ586" i="7"/>
  <c r="FB628" i="7"/>
  <c r="GJ581" i="7"/>
  <c r="GJ585" i="7"/>
  <c r="CL573" i="7"/>
  <c r="CP573" i="7" s="1"/>
  <c r="BD569" i="7"/>
  <c r="CL562" i="7"/>
  <c r="V582" i="7"/>
  <c r="AD582" i="7" s="1"/>
  <c r="Z558" i="7"/>
  <c r="FS565" i="7"/>
  <c r="BD603" i="7"/>
  <c r="BU601" i="7"/>
  <c r="FB564" i="7"/>
  <c r="BU570" i="7"/>
  <c r="AM562" i="7"/>
  <c r="GJ572" i="7"/>
  <c r="GN572" i="7" s="1"/>
  <c r="DC607" i="7"/>
  <c r="FB566" i="7"/>
  <c r="BD573" i="7"/>
  <c r="FS561" i="7"/>
  <c r="CL585" i="7"/>
  <c r="V564" i="7"/>
  <c r="AD564" i="7" s="1"/>
  <c r="FB583" i="7"/>
  <c r="DT575" i="7"/>
  <c r="DX575" i="7" s="1"/>
  <c r="AM569" i="7"/>
  <c r="GJ571" i="7"/>
  <c r="GN571" i="7" s="1"/>
  <c r="FB563" i="7"/>
  <c r="GJ580" i="7"/>
  <c r="FS572" i="7"/>
  <c r="FW572" i="7" s="1"/>
  <c r="BU583" i="7"/>
  <c r="Z540" i="7"/>
  <c r="BU566" i="7"/>
  <c r="CL566" i="7"/>
  <c r="EK583" i="7"/>
  <c r="AM578" i="7"/>
  <c r="CL593" i="7"/>
  <c r="CP593" i="7" s="1"/>
  <c r="BU600" i="7"/>
  <c r="DT582" i="7"/>
  <c r="FB571" i="7"/>
  <c r="FF571" i="7" s="1"/>
  <c r="AM561" i="7"/>
  <c r="GJ575" i="7"/>
  <c r="GN575" i="7" s="1"/>
  <c r="Z542" i="7"/>
  <c r="V608" i="7"/>
  <c r="AD608" i="7" s="1"/>
  <c r="V566" i="7"/>
  <c r="AD566" i="7" s="1"/>
  <c r="Z584" i="7"/>
  <c r="V597" i="7"/>
  <c r="Z539" i="7"/>
  <c r="EK577" i="7"/>
  <c r="EO577" i="7" s="1"/>
  <c r="GJ606" i="7"/>
  <c r="V568" i="7"/>
  <c r="BD563" i="7"/>
  <c r="FS568" i="7"/>
  <c r="FW568" i="7" s="1"/>
  <c r="FS579" i="7"/>
  <c r="FW579" i="7" s="1"/>
  <c r="DT592" i="7"/>
  <c r="DX592" i="7" s="1"/>
  <c r="BU581" i="7"/>
  <c r="GJ632" i="7"/>
  <c r="DT588" i="7"/>
  <c r="CL570" i="7"/>
  <c r="CP570" i="7" s="1"/>
  <c r="DT581" i="7"/>
  <c r="GJ579" i="7"/>
  <c r="GN579" i="7" s="1"/>
  <c r="V570" i="7"/>
  <c r="CL596" i="7"/>
  <c r="CP596" i="7" s="1"/>
  <c r="FS584" i="7"/>
  <c r="BD616" i="7"/>
  <c r="FB620" i="7"/>
  <c r="FF620" i="7" s="1"/>
  <c r="DT584" i="7"/>
  <c r="FB562" i="7"/>
  <c r="Z546" i="7"/>
  <c r="EK628" i="7"/>
  <c r="BD581" i="7"/>
  <c r="BU568" i="7"/>
  <c r="Z544" i="7"/>
  <c r="CL591" i="7"/>
  <c r="GJ576" i="7"/>
  <c r="GN576" i="7" s="1"/>
  <c r="BU587" i="7"/>
  <c r="V563" i="7"/>
  <c r="AD563" i="7" s="1"/>
  <c r="AM571" i="7"/>
  <c r="DC579" i="7"/>
  <c r="GJ598" i="7"/>
  <c r="GN598" i="7" s="1"/>
  <c r="CL579" i="7"/>
  <c r="V569" i="7"/>
  <c r="Z573" i="7"/>
  <c r="BU567" i="7"/>
  <c r="FS595" i="7"/>
  <c r="FW595" i="7" s="1"/>
  <c r="Z545" i="7"/>
  <c r="EK578" i="7"/>
  <c r="EO578" i="7" s="1"/>
  <c r="FS570" i="7"/>
  <c r="FW570" i="7" s="1"/>
  <c r="EK584" i="7"/>
  <c r="GJ569" i="7"/>
  <c r="GN569" i="7" s="1"/>
  <c r="DT561" i="7"/>
  <c r="FB584" i="7"/>
  <c r="DC602" i="7"/>
  <c r="DG602" i="7" s="1"/>
  <c r="BU586" i="7"/>
  <c r="BD561" i="7"/>
  <c r="V624" i="7"/>
  <c r="AM575" i="7"/>
  <c r="EK573" i="7"/>
  <c r="EO573" i="7" s="1"/>
  <c r="V561" i="7"/>
  <c r="AD561" i="7" s="1"/>
  <c r="CL599" i="7"/>
  <c r="CP599" i="7" s="1"/>
  <c r="CL583" i="7"/>
  <c r="V578" i="7"/>
  <c r="DT626" i="7"/>
  <c r="DX626" i="7" s="1"/>
  <c r="GJ589" i="7"/>
  <c r="AM580" i="7"/>
  <c r="FS598" i="7"/>
  <c r="FW598" i="7" s="1"/>
  <c r="Z600" i="7"/>
  <c r="V565" i="7"/>
  <c r="AD565" i="7" s="1"/>
  <c r="DC568" i="7"/>
  <c r="AM596" i="7"/>
  <c r="AM597" i="7"/>
  <c r="V595" i="7"/>
  <c r="GJ625" i="7"/>
  <c r="GN625" i="7" s="1"/>
  <c r="CL608" i="7"/>
  <c r="DT563" i="7"/>
  <c r="EK598" i="7"/>
  <c r="EO598" i="7" s="1"/>
  <c r="EK594" i="7"/>
  <c r="EO594" i="7" s="1"/>
  <c r="BU603" i="7"/>
  <c r="FB585" i="7"/>
  <c r="BU602" i="7"/>
  <c r="FB603" i="7"/>
  <c r="FF603" i="7" s="1"/>
  <c r="V603" i="7"/>
  <c r="Z550" i="7"/>
  <c r="DC600" i="7"/>
  <c r="DG600" i="7" s="1"/>
  <c r="AM606" i="7"/>
  <c r="BD599" i="7"/>
  <c r="DC610" i="7"/>
  <c r="DT603" i="7"/>
  <c r="DT586" i="7"/>
  <c r="Z554" i="7"/>
  <c r="DC623" i="7"/>
  <c r="DG623" i="7" s="1"/>
  <c r="DT574" i="7"/>
  <c r="DX574" i="7" s="1"/>
  <c r="Z567" i="7"/>
  <c r="BD567" i="7"/>
  <c r="DC573" i="7"/>
  <c r="DG573" i="7" s="1"/>
  <c r="EK579" i="7"/>
  <c r="EO579" i="7" s="1"/>
  <c r="CL587" i="7"/>
  <c r="EK586" i="7"/>
  <c r="FS569" i="7"/>
  <c r="FW569" i="7" s="1"/>
  <c r="DT569" i="7"/>
  <c r="DX569" i="7" s="1"/>
  <c r="CL616" i="7"/>
  <c r="BU584" i="7"/>
  <c r="AM589" i="7"/>
  <c r="V601" i="7"/>
  <c r="EK575" i="7"/>
  <c r="EO575" i="7" s="1"/>
  <c r="FS628" i="7"/>
  <c r="FW628" i="7" s="1"/>
  <c r="DT600" i="7"/>
  <c r="DX600" i="7" s="1"/>
  <c r="Z577" i="7"/>
  <c r="EK565" i="7"/>
  <c r="CL604" i="7"/>
  <c r="GJ583" i="7"/>
  <c r="V605" i="7"/>
  <c r="AM600" i="7"/>
  <c r="EK564" i="7"/>
  <c r="FB569" i="7"/>
  <c r="FF569" i="7" s="1"/>
  <c r="EK587" i="7"/>
  <c r="CL582" i="7"/>
  <c r="AM591" i="7"/>
  <c r="Z581" i="7"/>
  <c r="DC595" i="7"/>
  <c r="DG595" i="7" s="1"/>
  <c r="FB575" i="7"/>
  <c r="FF575" i="7" s="1"/>
  <c r="V574" i="7"/>
  <c r="Z537" i="7"/>
  <c r="FS563" i="7"/>
  <c r="BD580" i="7"/>
  <c r="FB570" i="7"/>
  <c r="FF570" i="7" s="1"/>
  <c r="DT604" i="7"/>
  <c r="AM570" i="7"/>
  <c r="AM564" i="7"/>
  <c r="DC601" i="7"/>
  <c r="DG601" i="7" s="1"/>
  <c r="BD583" i="7"/>
  <c r="BD566" i="7"/>
  <c r="V604" i="7"/>
  <c r="DC605" i="7"/>
  <c r="Z572" i="7"/>
  <c r="V591" i="7"/>
  <c r="CL571" i="7"/>
  <c r="CP571" i="7" s="1"/>
  <c r="DC652" i="7"/>
  <c r="DC596" i="7"/>
  <c r="DG596" i="7" s="1"/>
  <c r="EK566" i="7"/>
  <c r="V607" i="7"/>
  <c r="AD607" i="7" s="1"/>
  <c r="AM611" i="7"/>
  <c r="GJ573" i="7"/>
  <c r="GN573" i="7" s="1"/>
  <c r="FS597" i="7"/>
  <c r="FW597" i="7" s="1"/>
  <c r="Z583" i="7"/>
  <c r="DC564" i="7"/>
  <c r="CL598" i="7"/>
  <c r="CP598" i="7" s="1"/>
  <c r="DT567" i="7"/>
  <c r="AM622" i="7"/>
  <c r="EK568" i="7"/>
  <c r="EO568" i="7" s="1"/>
  <c r="EK576" i="7"/>
  <c r="EO576" i="7" s="1"/>
  <c r="Z541" i="7"/>
  <c r="Z571" i="7"/>
  <c r="BD596" i="7"/>
  <c r="V599" i="7"/>
  <c r="DT601" i="7"/>
  <c r="DX601" i="7" s="1"/>
  <c r="GJ568" i="7"/>
  <c r="GN568" i="7" s="1"/>
  <c r="FS578" i="7"/>
  <c r="FW578" i="7" s="1"/>
  <c r="GJ602" i="7"/>
  <c r="GN602" i="7" s="1"/>
  <c r="FB602" i="7"/>
  <c r="FF602" i="7" s="1"/>
  <c r="FS566" i="7"/>
  <c r="FW566" i="7" s="1"/>
  <c r="CL564" i="7"/>
  <c r="CL589" i="7"/>
  <c r="FS591" i="7"/>
  <c r="FW591" i="7" s="1"/>
  <c r="BU593" i="7"/>
  <c r="BD577" i="7"/>
  <c r="FB576" i="7"/>
  <c r="FF576" i="7" s="1"/>
  <c r="Z562" i="7"/>
  <c r="FS576" i="7"/>
  <c r="FW576" i="7" s="1"/>
  <c r="BD594" i="7"/>
  <c r="DC582" i="7"/>
  <c r="CL602" i="7"/>
  <c r="CP602" i="7" s="1"/>
  <c r="EK595" i="7"/>
  <c r="EO595" i="7" s="1"/>
  <c r="EK582" i="7"/>
  <c r="EK620" i="7"/>
  <c r="EO620" i="7" s="1"/>
  <c r="BD574" i="7"/>
  <c r="DT571" i="7"/>
  <c r="DX571" i="7" s="1"/>
  <c r="DT607" i="7"/>
  <c r="FB606" i="7"/>
  <c r="BD619" i="7"/>
  <c r="FS575" i="7"/>
  <c r="FW575" i="7" s="1"/>
  <c r="CL581" i="7"/>
  <c r="BU598" i="7"/>
  <c r="DC593" i="7"/>
  <c r="DG593" i="7" s="1"/>
  <c r="BU564" i="7"/>
  <c r="DT566" i="7"/>
  <c r="AM581" i="7"/>
  <c r="DC589" i="7"/>
  <c r="FB574" i="7"/>
  <c r="FF574" i="7" s="1"/>
  <c r="DT570" i="7"/>
  <c r="DX570" i="7" s="1"/>
  <c r="GJ594" i="7"/>
  <c r="GN594" i="7" s="1"/>
  <c r="DC598" i="7"/>
  <c r="DG598" i="7" s="1"/>
  <c r="AM577" i="7"/>
  <c r="AM603" i="7"/>
  <c r="FS577" i="7"/>
  <c r="FW577" i="7" s="1"/>
  <c r="FB645" i="7"/>
  <c r="FF645" i="7" s="1"/>
  <c r="FS562" i="7"/>
  <c r="BU604" i="7"/>
  <c r="FB592" i="7"/>
  <c r="FF592" i="7" s="1"/>
  <c r="BD582" i="7"/>
  <c r="BD564" i="7"/>
  <c r="EK561" i="7"/>
  <c r="FS564" i="7"/>
  <c r="BU613" i="7"/>
  <c r="DT589" i="7"/>
  <c r="DC566" i="7"/>
  <c r="BD565" i="7"/>
  <c r="FS581" i="7"/>
  <c r="Z575" i="7"/>
  <c r="BU575" i="7"/>
  <c r="DC567" i="7"/>
  <c r="GJ588" i="7"/>
  <c r="DC563" i="7"/>
  <c r="FB589" i="7"/>
  <c r="EK605" i="7"/>
  <c r="V586" i="7"/>
  <c r="AD586" i="7" s="1"/>
  <c r="BU573" i="7"/>
  <c r="Z579" i="7"/>
  <c r="AM608" i="7"/>
  <c r="CL577" i="7"/>
  <c r="CP577" i="7" s="1"/>
  <c r="GJ590" i="7"/>
  <c r="GN590" i="7" s="1"/>
  <c r="FB601" i="7"/>
  <c r="FF601" i="7" s="1"/>
  <c r="BU582" i="7"/>
  <c r="AM566" i="7"/>
  <c r="DC585" i="7"/>
  <c r="GJ591" i="7"/>
  <c r="GN591" i="7" s="1"/>
  <c r="EK569" i="7"/>
  <c r="EO569" i="7" s="1"/>
  <c r="Z580" i="7"/>
  <c r="V596" i="7"/>
  <c r="DC570" i="7"/>
  <c r="DG570" i="7" s="1"/>
  <c r="DC584" i="7"/>
  <c r="BU572" i="7"/>
  <c r="GJ563" i="7"/>
  <c r="BU643" i="7"/>
  <c r="FB581" i="7"/>
  <c r="DT573" i="7"/>
  <c r="DX573" i="7" s="1"/>
  <c r="FB567" i="7"/>
  <c r="FF567" i="7" s="1"/>
  <c r="AM583" i="7"/>
  <c r="BD578" i="7"/>
  <c r="EK591" i="7"/>
  <c r="E579" i="7" l="1"/>
  <c r="C603" i="7"/>
  <c r="E580" i="7"/>
  <c r="C604" i="7"/>
  <c r="E566" i="7"/>
  <c r="C590" i="7"/>
  <c r="E575" i="7"/>
  <c r="C599" i="7"/>
  <c r="E563" i="7"/>
  <c r="C587" i="7"/>
  <c r="E562" i="7"/>
  <c r="C586" i="7"/>
  <c r="E572" i="7"/>
  <c r="C596" i="7"/>
  <c r="E569" i="7"/>
  <c r="C593" i="7"/>
  <c r="E576" i="7"/>
  <c r="C600" i="7"/>
  <c r="E581" i="7"/>
  <c r="C605" i="7"/>
  <c r="E565" i="7"/>
  <c r="C589" i="7"/>
  <c r="E584" i="7"/>
  <c r="C608" i="7"/>
  <c r="E571" i="7"/>
  <c r="C595" i="7"/>
  <c r="E577" i="7"/>
  <c r="C601" i="7"/>
  <c r="E570" i="7"/>
  <c r="C594" i="7"/>
  <c r="E564" i="7"/>
  <c r="C588" i="7"/>
  <c r="E568" i="7"/>
  <c r="C592" i="7"/>
  <c r="E573" i="7"/>
  <c r="C597" i="7"/>
  <c r="E582" i="7"/>
  <c r="C606" i="7"/>
  <c r="E583" i="7"/>
  <c r="C607" i="7"/>
  <c r="DX603" i="7"/>
  <c r="FW584" i="7"/>
  <c r="GA584" i="7"/>
  <c r="FW583" i="7"/>
  <c r="GA583" i="7"/>
  <c r="BH561" i="7"/>
  <c r="BL561" i="7"/>
  <c r="CP581" i="7"/>
  <c r="CT581" i="7"/>
  <c r="AQ591" i="7"/>
  <c r="AU591" i="7"/>
  <c r="AQ571" i="7"/>
  <c r="BH619" i="7"/>
  <c r="CP564" i="7"/>
  <c r="CT564" i="7"/>
  <c r="AQ569" i="7"/>
  <c r="AQ600" i="7"/>
  <c r="EO591" i="7"/>
  <c r="ES591" i="7"/>
  <c r="AQ566" i="7"/>
  <c r="AU566" i="7"/>
  <c r="FW581" i="7"/>
  <c r="BH574" i="7"/>
  <c r="AQ570" i="7"/>
  <c r="BY602" i="7"/>
  <c r="GN589" i="7"/>
  <c r="GR589" i="7"/>
  <c r="BY568" i="7"/>
  <c r="BY581" i="7"/>
  <c r="CC581" i="7"/>
  <c r="FF583" i="7"/>
  <c r="FJ583" i="7"/>
  <c r="CP562" i="7"/>
  <c r="CT562" i="7"/>
  <c r="BH582" i="7"/>
  <c r="BL582" i="7"/>
  <c r="DG584" i="7"/>
  <c r="DK584" i="7"/>
  <c r="DG563" i="7"/>
  <c r="DK563" i="7"/>
  <c r="EO587" i="7"/>
  <c r="ES587" i="7"/>
  <c r="FF589" i="7"/>
  <c r="FJ589" i="7"/>
  <c r="FF584" i="7"/>
  <c r="FJ584" i="7"/>
  <c r="EO628" i="7"/>
  <c r="AQ589" i="7"/>
  <c r="AU589" i="7"/>
  <c r="BY570" i="7"/>
  <c r="DG605" i="7"/>
  <c r="DK605" i="7"/>
  <c r="AQ606" i="7"/>
  <c r="AU606" i="7"/>
  <c r="BY601" i="7"/>
  <c r="DX581" i="7"/>
  <c r="EB581" i="7"/>
  <c r="DG567" i="7"/>
  <c r="DK567" i="7"/>
  <c r="AQ603" i="7"/>
  <c r="EO564" i="7"/>
  <c r="ES564" i="7"/>
  <c r="CP587" i="7"/>
  <c r="CT587" i="7"/>
  <c r="BH565" i="7"/>
  <c r="BL565" i="7"/>
  <c r="GN583" i="7"/>
  <c r="GR583" i="7"/>
  <c r="DX582" i="7"/>
  <c r="EB582" i="7"/>
  <c r="DG566" i="7"/>
  <c r="DK566" i="7"/>
  <c r="BY603" i="7"/>
  <c r="BY600" i="7"/>
  <c r="BH580" i="7"/>
  <c r="EO565" i="7"/>
  <c r="ES565" i="7"/>
  <c r="CP583" i="7"/>
  <c r="CT583" i="7"/>
  <c r="FW561" i="7"/>
  <c r="GA561" i="7"/>
  <c r="GN585" i="7"/>
  <c r="GR585" i="7"/>
  <c r="EO605" i="7"/>
  <c r="ES605" i="7"/>
  <c r="DG610" i="7"/>
  <c r="DK610" i="7"/>
  <c r="BH577" i="7"/>
  <c r="BY586" i="7"/>
  <c r="CC586" i="7"/>
  <c r="FW562" i="7"/>
  <c r="GA562" i="7"/>
  <c r="CP616" i="7"/>
  <c r="CT616" i="7"/>
  <c r="BH566" i="7"/>
  <c r="BL566" i="7"/>
  <c r="CP589" i="7"/>
  <c r="CT589" i="7"/>
  <c r="DX561" i="7"/>
  <c r="EB561" i="7"/>
  <c r="BY575" i="7"/>
  <c r="DG585" i="7"/>
  <c r="DK585" i="7"/>
  <c r="BH608" i="7"/>
  <c r="BL608" i="7"/>
  <c r="BH569" i="7"/>
  <c r="CP604" i="7"/>
  <c r="CT604" i="7"/>
  <c r="CP585" i="7"/>
  <c r="CT585" i="7"/>
  <c r="EO566" i="7"/>
  <c r="ES566" i="7"/>
  <c r="FW563" i="7"/>
  <c r="GA563" i="7"/>
  <c r="BY567" i="7"/>
  <c r="CC567" i="7"/>
  <c r="FF562" i="7"/>
  <c r="FJ562" i="7"/>
  <c r="BH563" i="7"/>
  <c r="BL563" i="7"/>
  <c r="AQ578" i="7"/>
  <c r="BH573" i="7"/>
  <c r="GN581" i="7"/>
  <c r="AQ562" i="7"/>
  <c r="AU562" i="7"/>
  <c r="AQ597" i="7"/>
  <c r="BH562" i="7"/>
  <c r="BL562" i="7"/>
  <c r="AQ596" i="7"/>
  <c r="AQ622" i="7"/>
  <c r="DX567" i="7"/>
  <c r="EB567" i="7"/>
  <c r="BY587" i="7"/>
  <c r="CC587" i="7"/>
  <c r="FW582" i="7"/>
  <c r="GA582" i="7"/>
  <c r="BH583" i="7"/>
  <c r="BL583" i="7"/>
  <c r="DG564" i="7"/>
  <c r="DK564" i="7"/>
  <c r="CP591" i="7"/>
  <c r="CT591" i="7"/>
  <c r="GN632" i="7"/>
  <c r="GR632" i="7"/>
  <c r="AQ583" i="7"/>
  <c r="AU583" i="7"/>
  <c r="AQ611" i="7"/>
  <c r="AU611" i="7"/>
  <c r="BY613" i="7"/>
  <c r="CC613" i="7"/>
  <c r="FF581" i="7"/>
  <c r="FJ581" i="7"/>
  <c r="AQ608" i="7"/>
  <c r="AU608" i="7"/>
  <c r="FW564" i="7"/>
  <c r="GA564" i="7"/>
  <c r="AQ581" i="7"/>
  <c r="AU581" i="7"/>
  <c r="DG582" i="7"/>
  <c r="DK582" i="7"/>
  <c r="DX563" i="7"/>
  <c r="EB563" i="7"/>
  <c r="DX584" i="7"/>
  <c r="EB584" i="7"/>
  <c r="EO583" i="7"/>
  <c r="ES583" i="7"/>
  <c r="FF566" i="7"/>
  <c r="FJ566" i="7"/>
  <c r="FF628" i="7"/>
  <c r="BY572" i="7"/>
  <c r="BY604" i="7"/>
  <c r="CC604" i="7"/>
  <c r="BY584" i="7"/>
  <c r="CC584" i="7"/>
  <c r="BY593" i="7"/>
  <c r="FF563" i="7"/>
  <c r="FJ563" i="7"/>
  <c r="BH576" i="7"/>
  <c r="AQ577" i="7"/>
  <c r="AQ564" i="7"/>
  <c r="AU564" i="7"/>
  <c r="AQ580" i="7"/>
  <c r="AQ561" i="7"/>
  <c r="AU561" i="7"/>
  <c r="BH578" i="7"/>
  <c r="FF585" i="7"/>
  <c r="FJ585" i="7"/>
  <c r="BH581" i="7"/>
  <c r="BL581" i="7"/>
  <c r="DG589" i="7"/>
  <c r="DK589" i="7"/>
  <c r="EO561" i="7"/>
  <c r="ES561" i="7"/>
  <c r="DX566" i="7"/>
  <c r="EB566" i="7"/>
  <c r="BH594" i="7"/>
  <c r="BH596" i="7"/>
  <c r="DG652" i="7"/>
  <c r="DK652" i="7"/>
  <c r="CP608" i="7"/>
  <c r="CT608" i="7"/>
  <c r="GN606" i="7"/>
  <c r="GR606" i="7"/>
  <c r="CP566" i="7"/>
  <c r="CT566" i="7"/>
  <c r="DG607" i="7"/>
  <c r="DK607" i="7"/>
  <c r="GN586" i="7"/>
  <c r="GR586" i="7"/>
  <c r="BY598" i="7"/>
  <c r="DG579" i="7"/>
  <c r="BY583" i="7"/>
  <c r="CC583" i="7"/>
  <c r="BH599" i="7"/>
  <c r="FF564" i="7"/>
  <c r="FJ564" i="7"/>
  <c r="CP582" i="7"/>
  <c r="CT582" i="7"/>
  <c r="DG568" i="7"/>
  <c r="DK568" i="7"/>
  <c r="GN580" i="7"/>
  <c r="GN588" i="7"/>
  <c r="GR588" i="7"/>
  <c r="BH603" i="7"/>
  <c r="FF606" i="7"/>
  <c r="FJ606" i="7"/>
  <c r="FW565" i="7"/>
  <c r="GA565" i="7"/>
  <c r="DX607" i="7"/>
  <c r="EB607" i="7"/>
  <c r="EO586" i="7"/>
  <c r="ES586" i="7"/>
  <c r="DX588" i="7"/>
  <c r="EB588" i="7"/>
  <c r="BY561" i="7"/>
  <c r="CC561" i="7"/>
  <c r="EO584" i="7"/>
  <c r="ES584" i="7"/>
  <c r="BY582" i="7"/>
  <c r="CC582" i="7"/>
  <c r="DX604" i="7"/>
  <c r="EB604" i="7"/>
  <c r="EO582" i="7"/>
  <c r="ES582" i="7"/>
  <c r="BH567" i="7"/>
  <c r="BL567" i="7"/>
  <c r="DX589" i="7"/>
  <c r="EB589" i="7"/>
  <c r="BY643" i="7"/>
  <c r="GN563" i="7"/>
  <c r="GR563" i="7"/>
  <c r="BY573" i="7"/>
  <c r="BH564" i="7"/>
  <c r="BL564" i="7"/>
  <c r="BY564" i="7"/>
  <c r="CC564" i="7"/>
  <c r="DX586" i="7"/>
  <c r="EB586" i="7"/>
  <c r="AQ575" i="7"/>
  <c r="CP579" i="7"/>
  <c r="BH616" i="7"/>
  <c r="BY566" i="7"/>
  <c r="CC566" i="7"/>
  <c r="AQ568" i="7"/>
  <c r="C2088" i="9"/>
  <c r="D2112" i="9"/>
  <c r="D2103" i="9"/>
  <c r="C2079" i="9"/>
  <c r="C2090" i="9"/>
  <c r="D2114" i="9"/>
  <c r="D2131" i="9"/>
  <c r="C2107" i="9"/>
  <c r="D2113" i="9"/>
  <c r="C2089" i="9"/>
  <c r="D2133" i="9"/>
  <c r="C2109" i="9"/>
  <c r="D2121" i="9"/>
  <c r="C2097" i="9"/>
  <c r="D2116" i="9"/>
  <c r="C2092" i="9"/>
  <c r="D2129" i="9"/>
  <c r="C2105" i="9"/>
  <c r="D2408" i="9"/>
  <c r="C2384" i="9"/>
  <c r="D2115" i="9"/>
  <c r="C2091" i="9"/>
  <c r="D2118" i="9"/>
  <c r="C2094" i="9"/>
  <c r="D2134" i="9"/>
  <c r="C2110" i="9"/>
  <c r="D2100" i="9"/>
  <c r="C2076" i="9"/>
  <c r="D2132" i="9"/>
  <c r="C2108" i="9"/>
  <c r="D2122" i="9"/>
  <c r="C2098" i="9"/>
  <c r="D2104" i="9"/>
  <c r="C2080" i="9"/>
  <c r="D2250" i="9"/>
  <c r="C2226" i="9"/>
  <c r="D2099" i="9"/>
  <c r="C2075" i="9"/>
  <c r="D2102" i="9"/>
  <c r="C2078" i="9"/>
  <c r="D2117" i="9"/>
  <c r="C2093" i="9"/>
  <c r="D2125" i="9"/>
  <c r="C2101" i="9"/>
  <c r="D2167" i="9"/>
  <c r="C2143" i="9"/>
  <c r="D2135" i="9"/>
  <c r="C2111" i="9"/>
  <c r="BU585" i="7"/>
  <c r="BD632" i="7"/>
  <c r="FS606" i="7"/>
  <c r="BD600" i="7"/>
  <c r="CL600" i="7"/>
  <c r="CP600" i="7" s="1"/>
  <c r="BD586" i="7"/>
  <c r="DT596" i="7"/>
  <c r="DX596" i="7" s="1"/>
  <c r="AM592" i="7"/>
  <c r="FS607" i="7"/>
  <c r="FB652" i="7"/>
  <c r="GJ609" i="7"/>
  <c r="GJ610" i="7"/>
  <c r="GJ605" i="7"/>
  <c r="GJ596" i="7"/>
  <c r="GN596" i="7" s="1"/>
  <c r="BU594" i="7"/>
  <c r="V606" i="7"/>
  <c r="AD606" i="7" s="1"/>
  <c r="Z582" i="7"/>
  <c r="CL586" i="7"/>
  <c r="BD593" i="7"/>
  <c r="BD627" i="7"/>
  <c r="BU625" i="7"/>
  <c r="DC631" i="7"/>
  <c r="FS589" i="7"/>
  <c r="AM586" i="7"/>
  <c r="CL597" i="7"/>
  <c r="CP597" i="7" s="1"/>
  <c r="FB588" i="7"/>
  <c r="V588" i="7"/>
  <c r="AD588" i="7" s="1"/>
  <c r="BU607" i="7"/>
  <c r="FB587" i="7"/>
  <c r="Z564" i="7"/>
  <c r="CL609" i="7"/>
  <c r="DT599" i="7"/>
  <c r="DX599" i="7" s="1"/>
  <c r="FB607" i="7"/>
  <c r="AM593" i="7"/>
  <c r="BD597" i="7"/>
  <c r="GJ604" i="7"/>
  <c r="FS585" i="7"/>
  <c r="GJ595" i="7"/>
  <c r="GN595" i="7" s="1"/>
  <c r="FS596" i="7"/>
  <c r="FW596" i="7" s="1"/>
  <c r="FB590" i="7"/>
  <c r="Z563" i="7"/>
  <c r="DT616" i="7"/>
  <c r="DX616" i="7" s="1"/>
  <c r="V592" i="7"/>
  <c r="Z608" i="7"/>
  <c r="FS603" i="7"/>
  <c r="FW603" i="7" s="1"/>
  <c r="Z597" i="7"/>
  <c r="CL617" i="7"/>
  <c r="CP617" i="7" s="1"/>
  <c r="DT608" i="7"/>
  <c r="V621" i="7"/>
  <c r="DT605" i="7"/>
  <c r="GJ630" i="7"/>
  <c r="BU592" i="7"/>
  <c r="BD605" i="7"/>
  <c r="EK652" i="7"/>
  <c r="DT612" i="7"/>
  <c r="FB586" i="7"/>
  <c r="V594" i="7"/>
  <c r="FS619" i="7"/>
  <c r="FB644" i="7"/>
  <c r="FF644" i="7" s="1"/>
  <c r="BU591" i="7"/>
  <c r="CL603" i="7"/>
  <c r="EK601" i="7"/>
  <c r="EO601" i="7" s="1"/>
  <c r="BD640" i="7"/>
  <c r="Z570" i="7"/>
  <c r="GJ656" i="7"/>
  <c r="EK607" i="7"/>
  <c r="FS592" i="7"/>
  <c r="FW592" i="7" s="1"/>
  <c r="FS608" i="7"/>
  <c r="V590" i="7"/>
  <c r="AD590" i="7" s="1"/>
  <c r="BD587" i="7"/>
  <c r="EK602" i="7"/>
  <c r="EO602" i="7" s="1"/>
  <c r="V593" i="7"/>
  <c r="GJ622" i="7"/>
  <c r="GN622" i="7" s="1"/>
  <c r="AM595" i="7"/>
  <c r="GJ603" i="7"/>
  <c r="GN603" i="7" s="1"/>
  <c r="BU605" i="7"/>
  <c r="CL590" i="7"/>
  <c r="GJ599" i="7"/>
  <c r="GN599" i="7" s="1"/>
  <c r="CL620" i="7"/>
  <c r="CP620" i="7" s="1"/>
  <c r="AM602" i="7"/>
  <c r="FS594" i="7"/>
  <c r="FW594" i="7" s="1"/>
  <c r="CL594" i="7"/>
  <c r="CP594" i="7" s="1"/>
  <c r="Z566" i="7"/>
  <c r="AM585" i="7"/>
  <c r="GJ600" i="7"/>
  <c r="GN600" i="7" s="1"/>
  <c r="Z569" i="7"/>
  <c r="DT606" i="7"/>
  <c r="BU590" i="7"/>
  <c r="BU611" i="7"/>
  <c r="BU624" i="7"/>
  <c r="FB595" i="7"/>
  <c r="FF595" i="7" s="1"/>
  <c r="DC603" i="7"/>
  <c r="V587" i="7"/>
  <c r="AD587" i="7" s="1"/>
  <c r="CL615" i="7"/>
  <c r="Z568" i="7"/>
  <c r="V632" i="7"/>
  <c r="AD632" i="7" s="1"/>
  <c r="DT594" i="7"/>
  <c r="DX594" i="7" s="1"/>
  <c r="EK597" i="7"/>
  <c r="EO597" i="7" s="1"/>
  <c r="Z596" i="7"/>
  <c r="BU599" i="7"/>
  <c r="BD623" i="7"/>
  <c r="AM635" i="7"/>
  <c r="DC587" i="7"/>
  <c r="AM588" i="7"/>
  <c r="AM624" i="7"/>
  <c r="FS601" i="7"/>
  <c r="FW601" i="7" s="1"/>
  <c r="DT631" i="7"/>
  <c r="BU606" i="7"/>
  <c r="BD588" i="7"/>
  <c r="AM590" i="7"/>
  <c r="DT613" i="7"/>
  <c r="AM627" i="7"/>
  <c r="V631" i="7"/>
  <c r="AD631" i="7" s="1"/>
  <c r="FB627" i="7"/>
  <c r="FF627" i="7" s="1"/>
  <c r="GJ613" i="7"/>
  <c r="DC626" i="7"/>
  <c r="DG626" i="7" s="1"/>
  <c r="CL605" i="7"/>
  <c r="GJ597" i="7"/>
  <c r="GN597" i="7" s="1"/>
  <c r="BU588" i="7"/>
  <c r="AM604" i="7"/>
  <c r="GJ615" i="7"/>
  <c r="GN615" i="7" s="1"/>
  <c r="BD606" i="7"/>
  <c r="FS615" i="7"/>
  <c r="FW615" i="7" s="1"/>
  <c r="DT591" i="7"/>
  <c r="DC620" i="7"/>
  <c r="DG620" i="7" s="1"/>
  <c r="V628" i="7"/>
  <c r="AD628" i="7" s="1"/>
  <c r="DT628" i="7"/>
  <c r="CL611" i="7"/>
  <c r="DC647" i="7"/>
  <c r="DG647" i="7" s="1"/>
  <c r="DT610" i="7"/>
  <c r="DC634" i="7"/>
  <c r="V589" i="7"/>
  <c r="AD589" i="7" s="1"/>
  <c r="CL622" i="7"/>
  <c r="CP622" i="7" s="1"/>
  <c r="FS593" i="7"/>
  <c r="FW593" i="7" s="1"/>
  <c r="EK593" i="7"/>
  <c r="EO593" i="7" s="1"/>
  <c r="EK629" i="7"/>
  <c r="FB594" i="7"/>
  <c r="BU626" i="7"/>
  <c r="DT587" i="7"/>
  <c r="DC592" i="7"/>
  <c r="GJ587" i="7"/>
  <c r="DC613" i="7"/>
  <c r="EK592" i="7"/>
  <c r="EO592" i="7" s="1"/>
  <c r="EK619" i="7"/>
  <c r="EO619" i="7" s="1"/>
  <c r="DT595" i="7"/>
  <c r="DX595" i="7" s="1"/>
  <c r="FS600" i="7"/>
  <c r="FW600" i="7" s="1"/>
  <c r="Z586" i="7"/>
  <c r="DC629" i="7"/>
  <c r="EK608" i="7"/>
  <c r="GJ614" i="7"/>
  <c r="GN614" i="7" s="1"/>
  <c r="FS599" i="7"/>
  <c r="FW599" i="7" s="1"/>
  <c r="AM607" i="7"/>
  <c r="FS588" i="7"/>
  <c r="EK606" i="7"/>
  <c r="CL626" i="7"/>
  <c r="CP626" i="7" s="1"/>
  <c r="CL613" i="7"/>
  <c r="FS590" i="7"/>
  <c r="FW590" i="7" s="1"/>
  <c r="Z599" i="7"/>
  <c r="Z604" i="7"/>
  <c r="Z565" i="7"/>
  <c r="DC619" i="7"/>
  <c r="DG619" i="7" s="1"/>
  <c r="EK610" i="7"/>
  <c r="AM599" i="7"/>
  <c r="FB626" i="7"/>
  <c r="FF626" i="7" s="1"/>
  <c r="CL632" i="7"/>
  <c r="FS622" i="7"/>
  <c r="FW622" i="7" s="1"/>
  <c r="DT624" i="7"/>
  <c r="DX624" i="7" s="1"/>
  <c r="AM646" i="7"/>
  <c r="DT627" i="7"/>
  <c r="FB625" i="7"/>
  <c r="FF625" i="7" s="1"/>
  <c r="AM601" i="7"/>
  <c r="GJ592" i="7"/>
  <c r="GN592" i="7" s="1"/>
  <c r="Z607" i="7"/>
  <c r="CL606" i="7"/>
  <c r="FB609" i="7"/>
  <c r="GJ612" i="7"/>
  <c r="FB600" i="7"/>
  <c r="FF600" i="7" s="1"/>
  <c r="EK590" i="7"/>
  <c r="EK622" i="7"/>
  <c r="EO622" i="7" s="1"/>
  <c r="V619" i="7"/>
  <c r="BD589" i="7"/>
  <c r="DC622" i="7"/>
  <c r="DG622" i="7" s="1"/>
  <c r="EK644" i="7"/>
  <c r="EO644" i="7" s="1"/>
  <c r="DT625" i="7"/>
  <c r="DX625" i="7" s="1"/>
  <c r="AM594" i="7"/>
  <c r="Z595" i="7"/>
  <c r="DC590" i="7"/>
  <c r="DC617" i="7"/>
  <c r="DG617" i="7" s="1"/>
  <c r="BD601" i="7"/>
  <c r="V623" i="7"/>
  <c r="FS587" i="7"/>
  <c r="Z601" i="7"/>
  <c r="DT593" i="7"/>
  <c r="DX593" i="7" s="1"/>
  <c r="EK603" i="7"/>
  <c r="EO603" i="7" s="1"/>
  <c r="Z603" i="7"/>
  <c r="AM621" i="7"/>
  <c r="V602" i="7"/>
  <c r="Z561" i="7"/>
  <c r="BU610" i="7"/>
  <c r="FB608" i="7"/>
  <c r="EK600" i="7"/>
  <c r="EO600" i="7" s="1"/>
  <c r="FB593" i="7"/>
  <c r="BU608" i="7"/>
  <c r="BD602" i="7"/>
  <c r="GJ626" i="7"/>
  <c r="GN626" i="7" s="1"/>
  <c r="EK588" i="7"/>
  <c r="CL628" i="7"/>
  <c r="AM613" i="7"/>
  <c r="BD591" i="7"/>
  <c r="FB591" i="7"/>
  <c r="FF591" i="7" s="1"/>
  <c r="V620" i="7"/>
  <c r="AM605" i="7"/>
  <c r="BU617" i="7"/>
  <c r="V615" i="7"/>
  <c r="BD604" i="7"/>
  <c r="V629" i="7"/>
  <c r="EK589" i="7"/>
  <c r="AM630" i="7"/>
  <c r="EK618" i="7"/>
  <c r="EO618" i="7" s="1"/>
  <c r="GJ593" i="7"/>
  <c r="DT597" i="7"/>
  <c r="DX597" i="7" s="1"/>
  <c r="Z591" i="7"/>
  <c r="Z605" i="7"/>
  <c r="BU627" i="7"/>
  <c r="FS586" i="7"/>
  <c r="FB605" i="7"/>
  <c r="BD598" i="7"/>
  <c r="FS602" i="7"/>
  <c r="FW602" i="7" s="1"/>
  <c r="CL601" i="7"/>
  <c r="CP601" i="7" s="1"/>
  <c r="EK599" i="7"/>
  <c r="EO599" i="7" s="1"/>
  <c r="BD585" i="7"/>
  <c r="CL623" i="7"/>
  <c r="CP623" i="7" s="1"/>
  <c r="V610" i="7"/>
  <c r="AD610" i="7" s="1"/>
  <c r="BD643" i="7"/>
  <c r="DC608" i="7"/>
  <c r="FB616" i="7"/>
  <c r="FF616" i="7" s="1"/>
  <c r="GJ618" i="7"/>
  <c r="GN618" i="7" s="1"/>
  <c r="BU622" i="7"/>
  <c r="FB630" i="7"/>
  <c r="DC606" i="7"/>
  <c r="BD620" i="7"/>
  <c r="DC588" i="7"/>
  <c r="DC625" i="7"/>
  <c r="DG625" i="7" s="1"/>
  <c r="AM615" i="7"/>
  <c r="EK611" i="7"/>
  <c r="FS652" i="7"/>
  <c r="FW652" i="7" s="1"/>
  <c r="V625" i="7"/>
  <c r="V627" i="7"/>
  <c r="DT650" i="7"/>
  <c r="DX650" i="7" s="1"/>
  <c r="Z578" i="7"/>
  <c r="V585" i="7"/>
  <c r="AD585" i="7" s="1"/>
  <c r="EK585" i="7"/>
  <c r="BD618" i="7"/>
  <c r="Z574" i="7"/>
  <c r="DC597" i="7"/>
  <c r="DG597" i="7" s="1"/>
  <c r="DT585" i="7"/>
  <c r="FB613" i="7"/>
  <c r="BU628" i="7"/>
  <c r="FS621" i="7"/>
  <c r="FW621" i="7" s="1"/>
  <c r="BD607" i="7"/>
  <c r="CL640" i="7"/>
  <c r="BU667" i="7"/>
  <c r="FB598" i="7"/>
  <c r="FF598" i="7" s="1"/>
  <c r="DT590" i="7"/>
  <c r="FS605" i="7"/>
  <c r="CL588" i="7"/>
  <c r="V672" i="7"/>
  <c r="V648" i="7"/>
  <c r="Z624" i="7"/>
  <c r="DC624" i="7"/>
  <c r="DG624" i="7" s="1"/>
  <c r="GJ649" i="7"/>
  <c r="GN649" i="7" s="1"/>
  <c r="BU596" i="7"/>
  <c r="BU597" i="7"/>
  <c r="CL595" i="7"/>
  <c r="CP595" i="7" s="1"/>
  <c r="DT598" i="7"/>
  <c r="DX598" i="7" s="1"/>
  <c r="AM632" i="7"/>
  <c r="BU637" i="7"/>
  <c r="DC609" i="7"/>
  <c r="EK615" i="7"/>
  <c r="DC594" i="7"/>
  <c r="DG594" i="7" s="1"/>
  <c r="DC591" i="7"/>
  <c r="FB669" i="7"/>
  <c r="FF669" i="7" s="1"/>
  <c r="DC676" i="7"/>
  <c r="BD590" i="7"/>
  <c r="V598" i="7"/>
  <c r="FB599" i="7"/>
  <c r="FF599" i="7" s="1"/>
  <c r="GJ607" i="7"/>
  <c r="AM620" i="7"/>
  <c r="CL607" i="7"/>
  <c r="E607" i="7" l="1"/>
  <c r="C631" i="7"/>
  <c r="E608" i="7"/>
  <c r="C632" i="7"/>
  <c r="E599" i="7"/>
  <c r="C623" i="7"/>
  <c r="E594" i="7"/>
  <c r="C618" i="7"/>
  <c r="E606" i="7"/>
  <c r="C630" i="7"/>
  <c r="E587" i="7"/>
  <c r="C611" i="7"/>
  <c r="E589" i="7"/>
  <c r="C613" i="7"/>
  <c r="E597" i="7"/>
  <c r="C621" i="7"/>
  <c r="E605" i="7"/>
  <c r="C629" i="7"/>
  <c r="E604" i="7"/>
  <c r="C628" i="7"/>
  <c r="E588" i="7"/>
  <c r="C612" i="7"/>
  <c r="E601" i="7"/>
  <c r="C625" i="7"/>
  <c r="E595" i="7"/>
  <c r="C619" i="7"/>
  <c r="E590" i="7"/>
  <c r="C614" i="7"/>
  <c r="E593" i="7"/>
  <c r="C617" i="7"/>
  <c r="E596" i="7"/>
  <c r="C620" i="7"/>
  <c r="E586" i="7"/>
  <c r="C610" i="7"/>
  <c r="E592" i="7"/>
  <c r="C616" i="7"/>
  <c r="E600" i="7"/>
  <c r="C624" i="7"/>
  <c r="E603" i="7"/>
  <c r="C627" i="7"/>
  <c r="CP588" i="7"/>
  <c r="CT588" i="7"/>
  <c r="FF593" i="7"/>
  <c r="FJ593" i="7"/>
  <c r="EO606" i="7"/>
  <c r="ES606" i="7"/>
  <c r="BH606" i="7"/>
  <c r="BL606" i="7"/>
  <c r="FF588" i="7"/>
  <c r="FJ588" i="7"/>
  <c r="DG591" i="7"/>
  <c r="DK591" i="7"/>
  <c r="FF594" i="7"/>
  <c r="AQ646" i="7"/>
  <c r="AQ604" i="7"/>
  <c r="AQ592" i="7"/>
  <c r="BY667" i="7"/>
  <c r="BH587" i="7"/>
  <c r="BL587" i="7"/>
  <c r="BY617" i="7"/>
  <c r="EO608" i="7"/>
  <c r="ES608" i="7"/>
  <c r="BH605" i="7"/>
  <c r="BL605" i="7"/>
  <c r="GN604" i="7"/>
  <c r="GN613" i="7"/>
  <c r="GR613" i="7"/>
  <c r="GN630" i="7"/>
  <c r="GR630" i="7"/>
  <c r="FW606" i="7"/>
  <c r="GA606" i="7"/>
  <c r="BY628" i="7"/>
  <c r="CC628" i="7"/>
  <c r="DG588" i="7"/>
  <c r="DK588" i="7"/>
  <c r="FF605" i="7"/>
  <c r="FJ605" i="7"/>
  <c r="EO590" i="7"/>
  <c r="ES590" i="7"/>
  <c r="EO610" i="7"/>
  <c r="ES610" i="7"/>
  <c r="DX610" i="7"/>
  <c r="EB610" i="7"/>
  <c r="EO607" i="7"/>
  <c r="ES607" i="7"/>
  <c r="DX605" i="7"/>
  <c r="EB605" i="7"/>
  <c r="AQ593" i="7"/>
  <c r="CP586" i="7"/>
  <c r="CT586" i="7"/>
  <c r="BH632" i="7"/>
  <c r="BL632" i="7"/>
  <c r="BH604" i="7"/>
  <c r="DG609" i="7"/>
  <c r="DK609" i="7"/>
  <c r="EO611" i="7"/>
  <c r="ES611" i="7"/>
  <c r="CP605" i="7"/>
  <c r="CT605" i="7"/>
  <c r="BH598" i="7"/>
  <c r="FF607" i="7"/>
  <c r="FJ607" i="7"/>
  <c r="BY585" i="7"/>
  <c r="CC585" i="7"/>
  <c r="EO589" i="7"/>
  <c r="ES589" i="7"/>
  <c r="EO615" i="7"/>
  <c r="ES615" i="7"/>
  <c r="BY637" i="7"/>
  <c r="CC637" i="7"/>
  <c r="GN612" i="7"/>
  <c r="GR612" i="7"/>
  <c r="AQ630" i="7"/>
  <c r="AU630" i="7"/>
  <c r="AQ595" i="7"/>
  <c r="DX627" i="7"/>
  <c r="BY590" i="7"/>
  <c r="CC590" i="7"/>
  <c r="BY610" i="7"/>
  <c r="CC610" i="7"/>
  <c r="DX606" i="7"/>
  <c r="EB606" i="7"/>
  <c r="EO652" i="7"/>
  <c r="BH623" i="7"/>
  <c r="AQ621" i="7"/>
  <c r="AQ585" i="7"/>
  <c r="AU585" i="7"/>
  <c r="DG634" i="7"/>
  <c r="DK634" i="7"/>
  <c r="BH593" i="7"/>
  <c r="FW586" i="7"/>
  <c r="GA586" i="7"/>
  <c r="BY627" i="7"/>
  <c r="AQ602" i="7"/>
  <c r="GN607" i="7"/>
  <c r="GR607" i="7"/>
  <c r="FF630" i="7"/>
  <c r="FJ630" i="7"/>
  <c r="CP628" i="7"/>
  <c r="CT628" i="7"/>
  <c r="FW587" i="7"/>
  <c r="GA587" i="7"/>
  <c r="FF609" i="7"/>
  <c r="FJ609" i="7"/>
  <c r="DX628" i="7"/>
  <c r="EB628" i="7"/>
  <c r="DX613" i="7"/>
  <c r="EB613" i="7"/>
  <c r="BH640" i="7"/>
  <c r="CP609" i="7"/>
  <c r="CT609" i="7"/>
  <c r="BY594" i="7"/>
  <c r="BY626" i="7"/>
  <c r="FW588" i="7"/>
  <c r="GA588" i="7"/>
  <c r="DX590" i="7"/>
  <c r="EB590" i="7"/>
  <c r="AQ588" i="7"/>
  <c r="AU588" i="7"/>
  <c r="BH585" i="7"/>
  <c r="BL585" i="7"/>
  <c r="DG587" i="7"/>
  <c r="DK587" i="7"/>
  <c r="DX612" i="7"/>
  <c r="EB612" i="7"/>
  <c r="DG631" i="7"/>
  <c r="DK631" i="7"/>
  <c r="CP632" i="7"/>
  <c r="CT632" i="7"/>
  <c r="AQ615" i="7"/>
  <c r="AU615" i="7"/>
  <c r="BY599" i="7"/>
  <c r="BH597" i="7"/>
  <c r="BH620" i="7"/>
  <c r="BY596" i="7"/>
  <c r="CP606" i="7"/>
  <c r="CT606" i="7"/>
  <c r="DG613" i="7"/>
  <c r="DK613" i="7"/>
  <c r="CP615" i="7"/>
  <c r="CT615" i="7"/>
  <c r="FW619" i="7"/>
  <c r="FW605" i="7"/>
  <c r="AQ594" i="7"/>
  <c r="AQ624" i="7"/>
  <c r="FF608" i="7"/>
  <c r="FJ608" i="7"/>
  <c r="FF590" i="7"/>
  <c r="FJ590" i="7"/>
  <c r="AQ635" i="7"/>
  <c r="AU635" i="7"/>
  <c r="CP640" i="7"/>
  <c r="CT640" i="7"/>
  <c r="AQ605" i="7"/>
  <c r="AU605" i="7"/>
  <c r="DG629" i="7"/>
  <c r="DK629" i="7"/>
  <c r="BY592" i="7"/>
  <c r="CP607" i="7"/>
  <c r="CT607" i="7"/>
  <c r="DX585" i="7"/>
  <c r="EB585" i="7"/>
  <c r="EO588" i="7"/>
  <c r="ES588" i="7"/>
  <c r="BH618" i="7"/>
  <c r="BH601" i="7"/>
  <c r="GN587" i="7"/>
  <c r="GR587" i="7"/>
  <c r="BH588" i="7"/>
  <c r="BL588" i="7"/>
  <c r="CP590" i="7"/>
  <c r="CT590" i="7"/>
  <c r="CP603" i="7"/>
  <c r="FF587" i="7"/>
  <c r="FJ587" i="7"/>
  <c r="GN605" i="7"/>
  <c r="FF652" i="7"/>
  <c r="FW607" i="7"/>
  <c r="GA607" i="7"/>
  <c r="EO629" i="7"/>
  <c r="ES629" i="7"/>
  <c r="FF586" i="7"/>
  <c r="FJ586" i="7"/>
  <c r="BY588" i="7"/>
  <c r="CC588" i="7"/>
  <c r="FW589" i="7"/>
  <c r="GA589" i="7"/>
  <c r="BH589" i="7"/>
  <c r="BL589" i="7"/>
  <c r="FW585" i="7"/>
  <c r="GA585" i="7"/>
  <c r="BH607" i="7"/>
  <c r="BL607" i="7"/>
  <c r="FW608" i="7"/>
  <c r="GA608" i="7"/>
  <c r="BH600" i="7"/>
  <c r="BY597" i="7"/>
  <c r="BH591" i="7"/>
  <c r="BL591" i="7"/>
  <c r="GN656" i="7"/>
  <c r="GR656" i="7"/>
  <c r="DG606" i="7"/>
  <c r="DK606" i="7"/>
  <c r="AQ627" i="7"/>
  <c r="DX608" i="7"/>
  <c r="EB608" i="7"/>
  <c r="BY622" i="7"/>
  <c r="AQ590" i="7"/>
  <c r="AU590" i="7"/>
  <c r="BH590" i="7"/>
  <c r="BL590" i="7"/>
  <c r="EO585" i="7"/>
  <c r="ES585" i="7"/>
  <c r="GN593" i="7"/>
  <c r="BH602" i="7"/>
  <c r="CP613" i="7"/>
  <c r="CT613" i="7"/>
  <c r="DG592" i="7"/>
  <c r="DK592" i="7"/>
  <c r="DX591" i="7"/>
  <c r="EB591" i="7"/>
  <c r="BY606" i="7"/>
  <c r="CC606" i="7"/>
  <c r="DG603" i="7"/>
  <c r="BY605" i="7"/>
  <c r="CC605" i="7"/>
  <c r="BY591" i="7"/>
  <c r="CC591" i="7"/>
  <c r="BY607" i="7"/>
  <c r="CC607" i="7"/>
  <c r="GN610" i="7"/>
  <c r="GR610" i="7"/>
  <c r="BH643" i="7"/>
  <c r="BY624" i="7"/>
  <c r="BY611" i="7"/>
  <c r="CC611" i="7"/>
  <c r="AQ607" i="7"/>
  <c r="AU607" i="7"/>
  <c r="AQ586" i="7"/>
  <c r="AU586" i="7"/>
  <c r="BH586" i="7"/>
  <c r="BL586" i="7"/>
  <c r="BY625" i="7"/>
  <c r="AQ632" i="7"/>
  <c r="AU632" i="7"/>
  <c r="BH627" i="7"/>
  <c r="AQ599" i="7"/>
  <c r="FF613" i="7"/>
  <c r="FJ613" i="7"/>
  <c r="AQ620" i="7"/>
  <c r="AQ613" i="7"/>
  <c r="AU613" i="7"/>
  <c r="CP611" i="7"/>
  <c r="CT611" i="7"/>
  <c r="DG676" i="7"/>
  <c r="DK676" i="7"/>
  <c r="DG608" i="7"/>
  <c r="DK608" i="7"/>
  <c r="BY608" i="7"/>
  <c r="CC608" i="7"/>
  <c r="DG590" i="7"/>
  <c r="DK590" i="7"/>
  <c r="AQ601" i="7"/>
  <c r="DX587" i="7"/>
  <c r="EB587" i="7"/>
  <c r="DX631" i="7"/>
  <c r="EB631" i="7"/>
  <c r="GN609" i="7"/>
  <c r="GR609" i="7"/>
  <c r="D2155" i="9"/>
  <c r="C2131" i="9"/>
  <c r="C2103" i="9"/>
  <c r="D2127" i="9"/>
  <c r="C2114" i="9"/>
  <c r="D2138" i="9"/>
  <c r="D2136" i="9"/>
  <c r="C2112" i="9"/>
  <c r="D2137" i="9"/>
  <c r="C2113" i="9"/>
  <c r="D2159" i="9"/>
  <c r="C2135" i="9"/>
  <c r="D2274" i="9"/>
  <c r="C2250" i="9"/>
  <c r="D2139" i="9"/>
  <c r="C2115" i="9"/>
  <c r="D2191" i="9"/>
  <c r="C2167" i="9"/>
  <c r="D2128" i="9"/>
  <c r="C2104" i="9"/>
  <c r="D2432" i="9"/>
  <c r="C2408" i="9"/>
  <c r="D2149" i="9"/>
  <c r="C2125" i="9"/>
  <c r="D2146" i="9"/>
  <c r="C2122" i="9"/>
  <c r="D2153" i="9"/>
  <c r="C2129" i="9"/>
  <c r="D2156" i="9"/>
  <c r="C2132" i="9"/>
  <c r="D2140" i="9"/>
  <c r="C2116" i="9"/>
  <c r="D2141" i="9"/>
  <c r="C2117" i="9"/>
  <c r="D2124" i="9"/>
  <c r="C2100" i="9"/>
  <c r="D2145" i="9"/>
  <c r="C2121" i="9"/>
  <c r="D2126" i="9"/>
  <c r="C2102" i="9"/>
  <c r="D2158" i="9"/>
  <c r="C2134" i="9"/>
  <c r="D2123" i="9"/>
  <c r="C2099" i="9"/>
  <c r="D2142" i="9"/>
  <c r="C2118" i="9"/>
  <c r="D2157" i="9"/>
  <c r="C2133" i="9"/>
  <c r="BD656" i="7"/>
  <c r="BU609" i="7"/>
  <c r="BD624" i="7"/>
  <c r="FS630" i="7"/>
  <c r="CL624" i="7"/>
  <c r="CP624" i="7" s="1"/>
  <c r="BD610" i="7"/>
  <c r="DT620" i="7"/>
  <c r="DX620" i="7" s="1"/>
  <c r="FS631" i="7"/>
  <c r="AM616" i="7"/>
  <c r="GJ633" i="7"/>
  <c r="FB676" i="7"/>
  <c r="GJ629" i="7"/>
  <c r="GJ634" i="7"/>
  <c r="FS613" i="7"/>
  <c r="AM610" i="7"/>
  <c r="CL610" i="7"/>
  <c r="BD617" i="7"/>
  <c r="Z606" i="7"/>
  <c r="BU618" i="7"/>
  <c r="V630" i="7"/>
  <c r="AD630" i="7" s="1"/>
  <c r="FB612" i="7"/>
  <c r="GJ620" i="7"/>
  <c r="GN620" i="7" s="1"/>
  <c r="DC655" i="7"/>
  <c r="BU649" i="7"/>
  <c r="BD651" i="7"/>
  <c r="CL621" i="7"/>
  <c r="CP621" i="7" s="1"/>
  <c r="BU631" i="7"/>
  <c r="BD621" i="7"/>
  <c r="V612" i="7"/>
  <c r="AD612" i="7" s="1"/>
  <c r="Z588" i="7"/>
  <c r="DT623" i="7"/>
  <c r="DX623" i="7" s="1"/>
  <c r="FS620" i="7"/>
  <c r="FS609" i="7"/>
  <c r="AM617" i="7"/>
  <c r="CL633" i="7"/>
  <c r="FB614" i="7"/>
  <c r="FB611" i="7"/>
  <c r="GJ619" i="7"/>
  <c r="GN619" i="7" s="1"/>
  <c r="FB631" i="7"/>
  <c r="GJ628" i="7"/>
  <c r="GN628" i="7" s="1"/>
  <c r="AM609" i="7"/>
  <c r="EK625" i="7"/>
  <c r="EO625" i="7" s="1"/>
  <c r="CL627" i="7"/>
  <c r="V656" i="7"/>
  <c r="AD656" i="7" s="1"/>
  <c r="GJ646" i="7"/>
  <c r="GN646" i="7" s="1"/>
  <c r="Z632" i="7"/>
  <c r="FB619" i="7"/>
  <c r="FF619" i="7" s="1"/>
  <c r="FS632" i="7"/>
  <c r="Z592" i="7"/>
  <c r="CL618" i="7"/>
  <c r="CP618" i="7" s="1"/>
  <c r="V617" i="7"/>
  <c r="BD664" i="7"/>
  <c r="CL641" i="7"/>
  <c r="CP641" i="7" s="1"/>
  <c r="V616" i="7"/>
  <c r="FS643" i="7"/>
  <c r="FW643" i="7" s="1"/>
  <c r="BU614" i="7"/>
  <c r="V614" i="7"/>
  <c r="AD614" i="7" s="1"/>
  <c r="Z587" i="7"/>
  <c r="GJ623" i="7"/>
  <c r="GN623" i="7" s="1"/>
  <c r="DT632" i="7"/>
  <c r="DT629" i="7"/>
  <c r="CL614" i="7"/>
  <c r="BU648" i="7"/>
  <c r="Z593" i="7"/>
  <c r="BU615" i="7"/>
  <c r="BU635" i="7"/>
  <c r="BU629" i="7"/>
  <c r="Z590" i="7"/>
  <c r="Z594" i="7"/>
  <c r="EK676" i="7"/>
  <c r="Z621" i="7"/>
  <c r="CL644" i="7"/>
  <c r="CP644" i="7" s="1"/>
  <c r="DC627" i="7"/>
  <c r="FB610" i="7"/>
  <c r="V669" i="7"/>
  <c r="V645" i="7"/>
  <c r="BD629" i="7"/>
  <c r="EK626" i="7"/>
  <c r="EO626" i="7" s="1"/>
  <c r="BD611" i="7"/>
  <c r="V618" i="7"/>
  <c r="FS618" i="7"/>
  <c r="GJ627" i="7"/>
  <c r="GN627" i="7" s="1"/>
  <c r="FS616" i="7"/>
  <c r="FW616" i="7" s="1"/>
  <c r="FS627" i="7"/>
  <c r="FW627" i="7" s="1"/>
  <c r="V611" i="7"/>
  <c r="AD611" i="7" s="1"/>
  <c r="GJ654" i="7"/>
  <c r="BU616" i="7"/>
  <c r="DT640" i="7"/>
  <c r="DX640" i="7" s="1"/>
  <c r="CL639" i="7"/>
  <c r="DT636" i="7"/>
  <c r="AM619" i="7"/>
  <c r="GJ680" i="7"/>
  <c r="DT630" i="7"/>
  <c r="GJ624" i="7"/>
  <c r="GN624" i="7" s="1"/>
  <c r="AM626" i="7"/>
  <c r="EK631" i="7"/>
  <c r="FB668" i="7"/>
  <c r="FF668" i="7" s="1"/>
  <c r="AM639" i="7"/>
  <c r="CL646" i="7"/>
  <c r="CP646" i="7" s="1"/>
  <c r="Z672" i="7"/>
  <c r="DC630" i="7"/>
  <c r="FB632" i="7"/>
  <c r="V667" i="7"/>
  <c r="V643" i="7"/>
  <c r="AM623" i="7"/>
  <c r="Z598" i="7"/>
  <c r="Z620" i="7"/>
  <c r="AM618" i="7"/>
  <c r="FS623" i="7"/>
  <c r="FW623" i="7" s="1"/>
  <c r="GJ621" i="7"/>
  <c r="GN621" i="7" s="1"/>
  <c r="BU621" i="7"/>
  <c r="V651" i="7"/>
  <c r="V675" i="7"/>
  <c r="FB615" i="7"/>
  <c r="FF615" i="7" s="1"/>
  <c r="DT649" i="7"/>
  <c r="DX649" i="7" s="1"/>
  <c r="EK634" i="7"/>
  <c r="GJ638" i="7"/>
  <c r="GN638" i="7" s="1"/>
  <c r="AM612" i="7"/>
  <c r="BU661" i="7"/>
  <c r="EK653" i="7"/>
  <c r="EK621" i="7"/>
  <c r="EO621" i="7" s="1"/>
  <c r="AM656" i="7"/>
  <c r="FS629" i="7"/>
  <c r="FB622" i="7"/>
  <c r="FF622" i="7" s="1"/>
  <c r="DC649" i="7"/>
  <c r="DG649" i="7" s="1"/>
  <c r="BD622" i="7"/>
  <c r="AM654" i="7"/>
  <c r="FS611" i="7"/>
  <c r="DC646" i="7"/>
  <c r="DG646" i="7" s="1"/>
  <c r="EK614" i="7"/>
  <c r="FS646" i="7"/>
  <c r="FW646" i="7" s="1"/>
  <c r="FS612" i="7"/>
  <c r="FS624" i="7"/>
  <c r="FW624" i="7" s="1"/>
  <c r="EK617" i="7"/>
  <c r="EO617" i="7" s="1"/>
  <c r="DT652" i="7"/>
  <c r="DT615" i="7"/>
  <c r="FB651" i="7"/>
  <c r="FF651" i="7" s="1"/>
  <c r="BD625" i="7"/>
  <c r="GJ639" i="7"/>
  <c r="GN639" i="7" s="1"/>
  <c r="BU612" i="7"/>
  <c r="BU650" i="7"/>
  <c r="BU623" i="7"/>
  <c r="FB623" i="7"/>
  <c r="FF623" i="7" s="1"/>
  <c r="DC648" i="7"/>
  <c r="DG648" i="7" s="1"/>
  <c r="FB629" i="7"/>
  <c r="BD609" i="7"/>
  <c r="DT621" i="7"/>
  <c r="DX621" i="7" s="1"/>
  <c r="Z619" i="7"/>
  <c r="BD614" i="7"/>
  <c r="FB637" i="7"/>
  <c r="FS676" i="7"/>
  <c r="FW676" i="7" s="1"/>
  <c r="BU634" i="7"/>
  <c r="CL630" i="7"/>
  <c r="FB618" i="7"/>
  <c r="FF618" i="7" s="1"/>
  <c r="BU620" i="7"/>
  <c r="V609" i="7"/>
  <c r="AD609" i="7" s="1"/>
  <c r="Z610" i="7"/>
  <c r="FS626" i="7"/>
  <c r="FW626" i="7" s="1"/>
  <c r="AM670" i="7"/>
  <c r="GJ611" i="7"/>
  <c r="AM644" i="7"/>
  <c r="Z585" i="7"/>
  <c r="BU691" i="7"/>
  <c r="FB649" i="7"/>
  <c r="FF649" i="7" s="1"/>
  <c r="EK643" i="7"/>
  <c r="EO643" i="7" s="1"/>
  <c r="FS617" i="7"/>
  <c r="DT655" i="7"/>
  <c r="Z602" i="7"/>
  <c r="EK616" i="7"/>
  <c r="EO616" i="7" s="1"/>
  <c r="AM628" i="7"/>
  <c r="Z631" i="7"/>
  <c r="DC633" i="7"/>
  <c r="CL619" i="7"/>
  <c r="CP619" i="7" s="1"/>
  <c r="GJ673" i="7"/>
  <c r="GN673" i="7" s="1"/>
  <c r="FS645" i="7"/>
  <c r="FW645" i="7" s="1"/>
  <c r="DC621" i="7"/>
  <c r="DG621" i="7" s="1"/>
  <c r="FB640" i="7"/>
  <c r="FF640" i="7" s="1"/>
  <c r="DC632" i="7"/>
  <c r="CL647" i="7"/>
  <c r="CP647" i="7" s="1"/>
  <c r="EK613" i="7"/>
  <c r="AM637" i="7"/>
  <c r="EK624" i="7"/>
  <c r="EO624" i="7" s="1"/>
  <c r="EK627" i="7"/>
  <c r="EO627" i="7" s="1"/>
  <c r="CL637" i="7"/>
  <c r="DT634" i="7"/>
  <c r="CL629" i="7"/>
  <c r="BU630" i="7"/>
  <c r="DC618" i="7"/>
  <c r="DG618" i="7" s="1"/>
  <c r="CL625" i="7"/>
  <c r="CP625" i="7" s="1"/>
  <c r="EK612" i="7"/>
  <c r="GJ636" i="7"/>
  <c r="DT651" i="7"/>
  <c r="BD667" i="7"/>
  <c r="V622" i="7"/>
  <c r="DT614" i="7"/>
  <c r="FB654" i="7"/>
  <c r="V644" i="7"/>
  <c r="V668" i="7"/>
  <c r="DC650" i="7"/>
  <c r="DG650" i="7" s="1"/>
  <c r="AM659" i="7"/>
  <c r="Z615" i="7"/>
  <c r="DC612" i="7"/>
  <c r="DC641" i="7"/>
  <c r="DG641" i="7" s="1"/>
  <c r="FB650" i="7"/>
  <c r="FF650" i="7" s="1"/>
  <c r="EK623" i="7"/>
  <c r="EO623" i="7" s="1"/>
  <c r="GJ617" i="7"/>
  <c r="GN617" i="7" s="1"/>
  <c r="BD615" i="7"/>
  <c r="BD642" i="7"/>
  <c r="V626" i="7"/>
  <c r="DC653" i="7"/>
  <c r="BD630" i="7"/>
  <c r="V655" i="7"/>
  <c r="AD655" i="7" s="1"/>
  <c r="V679" i="7"/>
  <c r="AD679" i="7" s="1"/>
  <c r="GJ631" i="7"/>
  <c r="GJ650" i="7"/>
  <c r="GN650" i="7" s="1"/>
  <c r="EK609" i="7"/>
  <c r="DT674" i="7"/>
  <c r="DX674" i="7" s="1"/>
  <c r="BU641" i="7"/>
  <c r="DC637" i="7"/>
  <c r="DC616" i="7"/>
  <c r="AM651" i="7"/>
  <c r="FS625" i="7"/>
  <c r="FW625" i="7" s="1"/>
  <c r="Z648" i="7"/>
  <c r="BU651" i="7"/>
  <c r="BD628" i="7"/>
  <c r="AM645" i="7"/>
  <c r="AM625" i="7"/>
  <c r="CL635" i="7"/>
  <c r="BD647" i="7"/>
  <c r="DC644" i="7"/>
  <c r="DG644" i="7" s="1"/>
  <c r="CL650" i="7"/>
  <c r="CP650" i="7" s="1"/>
  <c r="CL664" i="7"/>
  <c r="BU646" i="7"/>
  <c r="BU632" i="7"/>
  <c r="DC614" i="7"/>
  <c r="EK646" i="7"/>
  <c r="EO646" i="7" s="1"/>
  <c r="DC700" i="7"/>
  <c r="GJ642" i="7"/>
  <c r="GN642" i="7" s="1"/>
  <c r="EK642" i="7"/>
  <c r="EO642" i="7" s="1"/>
  <c r="V658" i="7"/>
  <c r="AD658" i="7" s="1"/>
  <c r="V634" i="7"/>
  <c r="AD634" i="7" s="1"/>
  <c r="EK632" i="7"/>
  <c r="GJ616" i="7"/>
  <c r="GN616" i="7" s="1"/>
  <c r="DT619" i="7"/>
  <c r="DX619" i="7" s="1"/>
  <c r="FB693" i="7"/>
  <c r="FF693" i="7" s="1"/>
  <c r="DT622" i="7"/>
  <c r="DX622" i="7" s="1"/>
  <c r="BD631" i="7"/>
  <c r="AM631" i="7"/>
  <c r="DC658" i="7"/>
  <c r="DT609" i="7"/>
  <c r="EK635" i="7"/>
  <c r="Z629" i="7"/>
  <c r="AM629" i="7"/>
  <c r="V671" i="7"/>
  <c r="V647" i="7"/>
  <c r="FB624" i="7"/>
  <c r="FF624" i="7" s="1"/>
  <c r="DT648" i="7"/>
  <c r="DX648" i="7" s="1"/>
  <c r="DT611" i="7"/>
  <c r="DC671" i="7"/>
  <c r="DG671" i="7" s="1"/>
  <c r="V676" i="7"/>
  <c r="V652" i="7"/>
  <c r="FS639" i="7"/>
  <c r="FW639" i="7" s="1"/>
  <c r="DT637" i="7"/>
  <c r="DT618" i="7"/>
  <c r="DX618" i="7" s="1"/>
  <c r="AM614" i="7"/>
  <c r="DC611" i="7"/>
  <c r="CL612" i="7"/>
  <c r="Z625" i="7"/>
  <c r="V639" i="7"/>
  <c r="V663" i="7"/>
  <c r="Z589" i="7"/>
  <c r="BU652" i="7"/>
  <c r="V673" i="7"/>
  <c r="V649" i="7"/>
  <c r="V613" i="7"/>
  <c r="AD613" i="7" s="1"/>
  <c r="CL631" i="7"/>
  <c r="DC615" i="7"/>
  <c r="EK630" i="7"/>
  <c r="Z627" i="7"/>
  <c r="GJ637" i="7"/>
  <c r="EK639" i="7"/>
  <c r="FB617" i="7"/>
  <c r="FF617" i="7" s="1"/>
  <c r="EK668" i="7"/>
  <c r="EO668" i="7" s="1"/>
  <c r="BD613" i="7"/>
  <c r="DC643" i="7"/>
  <c r="DG643" i="7" s="1"/>
  <c r="FS614" i="7"/>
  <c r="FW614" i="7" s="1"/>
  <c r="BD612" i="7"/>
  <c r="BD644" i="7"/>
  <c r="FS610" i="7"/>
  <c r="V677" i="7"/>
  <c r="V653" i="7"/>
  <c r="CL652" i="7"/>
  <c r="BD626" i="7"/>
  <c r="DT617" i="7"/>
  <c r="DX617" i="7" s="1"/>
  <c r="Z623" i="7"/>
  <c r="FB633" i="7"/>
  <c r="CL656" i="7"/>
  <c r="Z628" i="7"/>
  <c r="AM648" i="7"/>
  <c r="E630" i="7" l="1"/>
  <c r="C654" i="7"/>
  <c r="E625" i="7"/>
  <c r="C649" i="7"/>
  <c r="E624" i="7"/>
  <c r="C648" i="7"/>
  <c r="E612" i="7"/>
  <c r="C636" i="7"/>
  <c r="E623" i="7"/>
  <c r="C647" i="7"/>
  <c r="E621" i="7"/>
  <c r="C645" i="7"/>
  <c r="E617" i="7"/>
  <c r="C641" i="7"/>
  <c r="E614" i="7"/>
  <c r="C638" i="7"/>
  <c r="E627" i="7"/>
  <c r="C651" i="7"/>
  <c r="E620" i="7"/>
  <c r="C644" i="7"/>
  <c r="E613" i="7"/>
  <c r="C637" i="7"/>
  <c r="E611" i="7"/>
  <c r="C635" i="7"/>
  <c r="E618" i="7"/>
  <c r="C642" i="7"/>
  <c r="E616" i="7"/>
  <c r="C640" i="7"/>
  <c r="E628" i="7"/>
  <c r="C652" i="7"/>
  <c r="E632" i="7"/>
  <c r="C656" i="7"/>
  <c r="E619" i="7"/>
  <c r="C643" i="7"/>
  <c r="E610" i="7"/>
  <c r="C634" i="7"/>
  <c r="E629" i="7"/>
  <c r="C653" i="7"/>
  <c r="E631" i="7"/>
  <c r="C655" i="7"/>
  <c r="AQ645" i="7"/>
  <c r="BY635" i="7"/>
  <c r="CC635" i="7"/>
  <c r="AQ617" i="7"/>
  <c r="BH628" i="7"/>
  <c r="BH617" i="7"/>
  <c r="BH642" i="7"/>
  <c r="CP610" i="7"/>
  <c r="CT610" i="7"/>
  <c r="FW613" i="7"/>
  <c r="GA613" i="7"/>
  <c r="AQ629" i="7"/>
  <c r="AU629" i="7"/>
  <c r="BH629" i="7"/>
  <c r="BL629" i="7"/>
  <c r="DG616" i="7"/>
  <c r="DK616" i="7"/>
  <c r="BY612" i="7"/>
  <c r="CC612" i="7"/>
  <c r="BH621" i="7"/>
  <c r="DG614" i="7"/>
  <c r="DK614" i="7"/>
  <c r="CP627" i="7"/>
  <c r="FF676" i="7"/>
  <c r="DG611" i="7"/>
  <c r="DK611" i="7"/>
  <c r="DX609" i="7"/>
  <c r="EB609" i="7"/>
  <c r="BY632" i="7"/>
  <c r="CC632" i="7"/>
  <c r="BY641" i="7"/>
  <c r="DG612" i="7"/>
  <c r="DK612" i="7"/>
  <c r="CP629" i="7"/>
  <c r="CT629" i="7"/>
  <c r="AQ628" i="7"/>
  <c r="BH625" i="7"/>
  <c r="AQ656" i="7"/>
  <c r="AU656" i="7"/>
  <c r="DX636" i="7"/>
  <c r="EB636" i="7"/>
  <c r="FF610" i="7"/>
  <c r="FJ610" i="7"/>
  <c r="GN633" i="7"/>
  <c r="GR633" i="7"/>
  <c r="FW610" i="7"/>
  <c r="GA610" i="7"/>
  <c r="BY652" i="7"/>
  <c r="CC652" i="7"/>
  <c r="GN636" i="7"/>
  <c r="GR636" i="7"/>
  <c r="AQ648" i="7"/>
  <c r="AQ609" i="7"/>
  <c r="AU609" i="7"/>
  <c r="AQ616" i="7"/>
  <c r="BH667" i="7"/>
  <c r="BY651" i="7"/>
  <c r="EO632" i="7"/>
  <c r="ES632" i="7"/>
  <c r="AQ654" i="7"/>
  <c r="AU654" i="7"/>
  <c r="AQ610" i="7"/>
  <c r="AU610" i="7"/>
  <c r="BY623" i="7"/>
  <c r="DX629" i="7"/>
  <c r="EB629" i="7"/>
  <c r="BY620" i="7"/>
  <c r="DG658" i="7"/>
  <c r="DK658" i="7"/>
  <c r="CP630" i="7"/>
  <c r="CT630" i="7"/>
  <c r="DG627" i="7"/>
  <c r="CP664" i="7"/>
  <c r="CT664" i="7"/>
  <c r="CP637" i="7"/>
  <c r="CT637" i="7"/>
  <c r="BY634" i="7"/>
  <c r="CC634" i="7"/>
  <c r="BY649" i="7"/>
  <c r="DX637" i="7"/>
  <c r="EB637" i="7"/>
  <c r="DX655" i="7"/>
  <c r="EB655" i="7"/>
  <c r="DX652" i="7"/>
  <c r="EB652" i="7"/>
  <c r="BY661" i="7"/>
  <c r="CC661" i="7"/>
  <c r="BY616" i="7"/>
  <c r="FF631" i="7"/>
  <c r="FJ631" i="7"/>
  <c r="DG655" i="7"/>
  <c r="DK655" i="7"/>
  <c r="DG653" i="7"/>
  <c r="DK653" i="7"/>
  <c r="AQ639" i="7"/>
  <c r="AU639" i="7"/>
  <c r="FF629" i="7"/>
  <c r="FJ629" i="7"/>
  <c r="FW609" i="7"/>
  <c r="GA609" i="7"/>
  <c r="EO612" i="7"/>
  <c r="ES612" i="7"/>
  <c r="BY630" i="7"/>
  <c r="CC630" i="7"/>
  <c r="CP656" i="7"/>
  <c r="CT656" i="7"/>
  <c r="DX634" i="7"/>
  <c r="EB634" i="7"/>
  <c r="BH651" i="7"/>
  <c r="AQ631" i="7"/>
  <c r="AU631" i="7"/>
  <c r="FW631" i="7"/>
  <c r="GA631" i="7"/>
  <c r="GN631" i="7"/>
  <c r="GR631" i="7"/>
  <c r="FW617" i="7"/>
  <c r="GA617" i="7"/>
  <c r="FF637" i="7"/>
  <c r="FJ637" i="7"/>
  <c r="AQ612" i="7"/>
  <c r="AU612" i="7"/>
  <c r="FF632" i="7"/>
  <c r="FJ632" i="7"/>
  <c r="GN654" i="7"/>
  <c r="GR654" i="7"/>
  <c r="EO676" i="7"/>
  <c r="BH610" i="7"/>
  <c r="BL610" i="7"/>
  <c r="DX611" i="7"/>
  <c r="EB611" i="7"/>
  <c r="BH609" i="7"/>
  <c r="BL609" i="7"/>
  <c r="BY609" i="7"/>
  <c r="CC609" i="7"/>
  <c r="FW618" i="7"/>
  <c r="GA618" i="7"/>
  <c r="BH644" i="7"/>
  <c r="DX651" i="7"/>
  <c r="FW611" i="7"/>
  <c r="GA611" i="7"/>
  <c r="BH615" i="7"/>
  <c r="BL615" i="7"/>
  <c r="AQ626" i="7"/>
  <c r="BY650" i="7"/>
  <c r="DG633" i="7"/>
  <c r="DK633" i="7"/>
  <c r="AQ618" i="7"/>
  <c r="DX632" i="7"/>
  <c r="EB632" i="7"/>
  <c r="GN629" i="7"/>
  <c r="EO635" i="7"/>
  <c r="ES635" i="7"/>
  <c r="FW629" i="7"/>
  <c r="EO639" i="7"/>
  <c r="ES639" i="7"/>
  <c r="GN637" i="7"/>
  <c r="GR637" i="7"/>
  <c r="AQ659" i="7"/>
  <c r="AU659" i="7"/>
  <c r="DX615" i="7"/>
  <c r="EB615" i="7"/>
  <c r="BY614" i="7"/>
  <c r="CC614" i="7"/>
  <c r="BH626" i="7"/>
  <c r="BH647" i="7"/>
  <c r="AQ637" i="7"/>
  <c r="AU637" i="7"/>
  <c r="BH614" i="7"/>
  <c r="BL614" i="7"/>
  <c r="DG630" i="7"/>
  <c r="DK630" i="7"/>
  <c r="FF611" i="7"/>
  <c r="FJ611" i="7"/>
  <c r="FF612" i="7"/>
  <c r="FJ612" i="7"/>
  <c r="DG632" i="7"/>
  <c r="DK632" i="7"/>
  <c r="AQ644" i="7"/>
  <c r="BY615" i="7"/>
  <c r="CC615" i="7"/>
  <c r="BH656" i="7"/>
  <c r="BL656" i="7"/>
  <c r="FW632" i="7"/>
  <c r="GA632" i="7"/>
  <c r="AQ670" i="7"/>
  <c r="BY621" i="7"/>
  <c r="BY648" i="7"/>
  <c r="AQ651" i="7"/>
  <c r="DX630" i="7"/>
  <c r="EB630" i="7"/>
  <c r="GN634" i="7"/>
  <c r="GR634" i="7"/>
  <c r="GN680" i="7"/>
  <c r="GR680" i="7"/>
  <c r="CP612" i="7"/>
  <c r="CT612" i="7"/>
  <c r="DG637" i="7"/>
  <c r="DK637" i="7"/>
  <c r="BY631" i="7"/>
  <c r="CC631" i="7"/>
  <c r="CP639" i="7"/>
  <c r="CT639" i="7"/>
  <c r="FF633" i="7"/>
  <c r="FJ633" i="7"/>
  <c r="EO609" i="7"/>
  <c r="ES609" i="7"/>
  <c r="EO630" i="7"/>
  <c r="ES630" i="7"/>
  <c r="CP635" i="7"/>
  <c r="CT635" i="7"/>
  <c r="FF654" i="7"/>
  <c r="FJ654" i="7"/>
  <c r="EO613" i="7"/>
  <c r="ES613" i="7"/>
  <c r="FW612" i="7"/>
  <c r="GA612" i="7"/>
  <c r="EO634" i="7"/>
  <c r="ES634" i="7"/>
  <c r="BH664" i="7"/>
  <c r="FF614" i="7"/>
  <c r="FJ614" i="7"/>
  <c r="FW630" i="7"/>
  <c r="GA630" i="7"/>
  <c r="EO614" i="7"/>
  <c r="ES614" i="7"/>
  <c r="GN611" i="7"/>
  <c r="GR611" i="7"/>
  <c r="EO631" i="7"/>
  <c r="ES631" i="7"/>
  <c r="FW620" i="7"/>
  <c r="BH612" i="7"/>
  <c r="BL612" i="7"/>
  <c r="BH611" i="7"/>
  <c r="BL611" i="7"/>
  <c r="BH622" i="7"/>
  <c r="CP614" i="7"/>
  <c r="CT614" i="7"/>
  <c r="DG700" i="7"/>
  <c r="DK700" i="7"/>
  <c r="BH613" i="7"/>
  <c r="BL613" i="7"/>
  <c r="AQ619" i="7"/>
  <c r="AQ614" i="7"/>
  <c r="AU614" i="7"/>
  <c r="BY646" i="7"/>
  <c r="AQ623" i="7"/>
  <c r="EO653" i="7"/>
  <c r="ES653" i="7"/>
  <c r="BH631" i="7"/>
  <c r="BL631" i="7"/>
  <c r="DG615" i="7"/>
  <c r="DK615" i="7"/>
  <c r="CP652" i="7"/>
  <c r="CT652" i="7"/>
  <c r="CP631" i="7"/>
  <c r="CT631" i="7"/>
  <c r="AQ625" i="7"/>
  <c r="BH630" i="7"/>
  <c r="BL630" i="7"/>
  <c r="DX614" i="7"/>
  <c r="EB614" i="7"/>
  <c r="BY691" i="7"/>
  <c r="BY629" i="7"/>
  <c r="CC629" i="7"/>
  <c r="CP633" i="7"/>
  <c r="CT633" i="7"/>
  <c r="BY618" i="7"/>
  <c r="BH624" i="7"/>
  <c r="C2136" i="9"/>
  <c r="D2160" i="9"/>
  <c r="C2127" i="9"/>
  <c r="D2151" i="9"/>
  <c r="D2161" i="9"/>
  <c r="C2137" i="9"/>
  <c r="D2162" i="9"/>
  <c r="C2138" i="9"/>
  <c r="C2155" i="9"/>
  <c r="D2179" i="9"/>
  <c r="D2181" i="9"/>
  <c r="C2157" i="9"/>
  <c r="D2150" i="9"/>
  <c r="C2126" i="9"/>
  <c r="D2170" i="9"/>
  <c r="C2146" i="9"/>
  <c r="D2166" i="9"/>
  <c r="C2142" i="9"/>
  <c r="D2169" i="9"/>
  <c r="C2145" i="9"/>
  <c r="D2173" i="9"/>
  <c r="C2149" i="9"/>
  <c r="D2147" i="9"/>
  <c r="C2123" i="9"/>
  <c r="D2148" i="9"/>
  <c r="C2124" i="9"/>
  <c r="D2456" i="9"/>
  <c r="C2432" i="9"/>
  <c r="D2165" i="9"/>
  <c r="C2141" i="9"/>
  <c r="D2152" i="9"/>
  <c r="C2128" i="9"/>
  <c r="D2164" i="9"/>
  <c r="C2140" i="9"/>
  <c r="D2215" i="9"/>
  <c r="C2191" i="9"/>
  <c r="D2180" i="9"/>
  <c r="C2156" i="9"/>
  <c r="D2163" i="9"/>
  <c r="C2139" i="9"/>
  <c r="D2298" i="9"/>
  <c r="C2274" i="9"/>
  <c r="D2182" i="9"/>
  <c r="C2158" i="9"/>
  <c r="D2177" i="9"/>
  <c r="C2153" i="9"/>
  <c r="D2183" i="9"/>
  <c r="C2159" i="9"/>
  <c r="V680" i="7"/>
  <c r="BU633" i="7"/>
  <c r="BD680" i="7"/>
  <c r="CL648" i="7"/>
  <c r="CP648" i="7" s="1"/>
  <c r="FS654" i="7"/>
  <c r="BD648" i="7"/>
  <c r="BD634" i="7"/>
  <c r="DT644" i="7"/>
  <c r="DX644" i="7" s="1"/>
  <c r="AM640" i="7"/>
  <c r="FS655" i="7"/>
  <c r="GJ653" i="7"/>
  <c r="GJ657" i="7"/>
  <c r="GJ658" i="7"/>
  <c r="FB700" i="7"/>
  <c r="BD641" i="7"/>
  <c r="DC679" i="7"/>
  <c r="GJ644" i="7"/>
  <c r="GN644" i="7" s="1"/>
  <c r="FB636" i="7"/>
  <c r="V654" i="7"/>
  <c r="AD654" i="7" s="1"/>
  <c r="V678" i="7"/>
  <c r="AD678" i="7" s="1"/>
  <c r="AM634" i="7"/>
  <c r="Z630" i="7"/>
  <c r="CL645" i="7"/>
  <c r="CP645" i="7" s="1"/>
  <c r="BD675" i="7"/>
  <c r="FS637" i="7"/>
  <c r="BU673" i="7"/>
  <c r="BU642" i="7"/>
  <c r="CL634" i="7"/>
  <c r="Z612" i="7"/>
  <c r="GJ643" i="7"/>
  <c r="GN643" i="7" s="1"/>
  <c r="FB635" i="7"/>
  <c r="DT647" i="7"/>
  <c r="DX647" i="7" s="1"/>
  <c r="V636" i="7"/>
  <c r="AD636" i="7" s="1"/>
  <c r="V660" i="7"/>
  <c r="AD660" i="7" s="1"/>
  <c r="GJ652" i="7"/>
  <c r="GN652" i="7" s="1"/>
  <c r="FS644" i="7"/>
  <c r="FW644" i="7" s="1"/>
  <c r="FB638" i="7"/>
  <c r="BU655" i="7"/>
  <c r="FB655" i="7"/>
  <c r="CL657" i="7"/>
  <c r="AM641" i="7"/>
  <c r="BD645" i="7"/>
  <c r="FS633" i="7"/>
  <c r="GJ704" i="7"/>
  <c r="Z669" i="7"/>
  <c r="DT656" i="7"/>
  <c r="V662" i="7"/>
  <c r="AD662" i="7" s="1"/>
  <c r="V638" i="7"/>
  <c r="AD638" i="7" s="1"/>
  <c r="FS642" i="7"/>
  <c r="FW642" i="7" s="1"/>
  <c r="GJ647" i="7"/>
  <c r="GN647" i="7" s="1"/>
  <c r="Z614" i="7"/>
  <c r="CL665" i="7"/>
  <c r="CP665" i="7" s="1"/>
  <c r="FB643" i="7"/>
  <c r="FF643" i="7" s="1"/>
  <c r="GJ670" i="7"/>
  <c r="GN670" i="7" s="1"/>
  <c r="GJ651" i="7"/>
  <c r="GN651" i="7" s="1"/>
  <c r="EK650" i="7"/>
  <c r="EO650" i="7" s="1"/>
  <c r="EK649" i="7"/>
  <c r="EO649" i="7" s="1"/>
  <c r="Z618" i="7"/>
  <c r="V641" i="7"/>
  <c r="V665" i="7"/>
  <c r="DT660" i="7"/>
  <c r="Z656" i="7"/>
  <c r="BU659" i="7"/>
  <c r="FB634" i="7"/>
  <c r="BU639" i="7"/>
  <c r="EK655" i="7"/>
  <c r="BU653" i="7"/>
  <c r="BU672" i="7"/>
  <c r="BD712" i="7"/>
  <c r="BD688" i="7"/>
  <c r="V666" i="7"/>
  <c r="V642" i="7"/>
  <c r="GJ678" i="7"/>
  <c r="FS656" i="7"/>
  <c r="CL651" i="7"/>
  <c r="AM633" i="7"/>
  <c r="DT654" i="7"/>
  <c r="DT664" i="7"/>
  <c r="DX664" i="7" s="1"/>
  <c r="V640" i="7"/>
  <c r="V664" i="7"/>
  <c r="AM643" i="7"/>
  <c r="BU640" i="7"/>
  <c r="CL668" i="7"/>
  <c r="CP668" i="7" s="1"/>
  <c r="Z617" i="7"/>
  <c r="AM650" i="7"/>
  <c r="CL638" i="7"/>
  <c r="CL642" i="7"/>
  <c r="CP642" i="7" s="1"/>
  <c r="Z645" i="7"/>
  <c r="EK700" i="7"/>
  <c r="EK724" i="7"/>
  <c r="DC651" i="7"/>
  <c r="BU638" i="7"/>
  <c r="GJ648" i="7"/>
  <c r="GN648" i="7" s="1"/>
  <c r="CL663" i="7"/>
  <c r="Z611" i="7"/>
  <c r="FS667" i="7"/>
  <c r="FW667" i="7" s="1"/>
  <c r="FS651" i="7"/>
  <c r="FW651" i="7" s="1"/>
  <c r="FB692" i="7"/>
  <c r="FF692" i="7" s="1"/>
  <c r="BD653" i="7"/>
  <c r="V635" i="7"/>
  <c r="AD635" i="7" s="1"/>
  <c r="V659" i="7"/>
  <c r="AD659" i="7" s="1"/>
  <c r="FS640" i="7"/>
  <c r="FW640" i="7" s="1"/>
  <c r="BD635" i="7"/>
  <c r="DT653" i="7"/>
  <c r="Z616" i="7"/>
  <c r="Z663" i="7"/>
  <c r="Z671" i="7"/>
  <c r="V657" i="7"/>
  <c r="AD657" i="7" s="1"/>
  <c r="V633" i="7"/>
  <c r="AD633" i="7" s="1"/>
  <c r="AM680" i="7"/>
  <c r="Z667" i="7"/>
  <c r="DC724" i="7"/>
  <c r="DC748" i="7"/>
  <c r="DT633" i="7"/>
  <c r="FB661" i="7"/>
  <c r="BD671" i="7"/>
  <c r="GJ655" i="7"/>
  <c r="DC636" i="7"/>
  <c r="AM636" i="7"/>
  <c r="BD650" i="7"/>
  <c r="DT639" i="7"/>
  <c r="BD636" i="7"/>
  <c r="DT676" i="7"/>
  <c r="Z651" i="7"/>
  <c r="AM649" i="7"/>
  <c r="DC657" i="7"/>
  <c r="BU674" i="7"/>
  <c r="FB657" i="7"/>
  <c r="BD655" i="7"/>
  <c r="DC674" i="7"/>
  <c r="DG674" i="7" s="1"/>
  <c r="CL653" i="7"/>
  <c r="FB642" i="7"/>
  <c r="FF642" i="7" s="1"/>
  <c r="GJ663" i="7"/>
  <c r="GN663" i="7" s="1"/>
  <c r="BD646" i="7"/>
  <c r="CL655" i="7"/>
  <c r="DC695" i="7"/>
  <c r="DG695" i="7" s="1"/>
  <c r="DT646" i="7"/>
  <c r="DX646" i="7" s="1"/>
  <c r="AM669" i="7"/>
  <c r="DT698" i="7"/>
  <c r="DX698" i="7" s="1"/>
  <c r="Z679" i="7"/>
  <c r="FB674" i="7"/>
  <c r="FF674" i="7" s="1"/>
  <c r="DT675" i="7"/>
  <c r="DT658" i="7"/>
  <c r="FS641" i="7"/>
  <c r="FS650" i="7"/>
  <c r="FW650" i="7" s="1"/>
  <c r="DC670" i="7"/>
  <c r="DG670" i="7" s="1"/>
  <c r="GJ662" i="7"/>
  <c r="GN662" i="7" s="1"/>
  <c r="FS638" i="7"/>
  <c r="FW638" i="7" s="1"/>
  <c r="BU670" i="7"/>
  <c r="Z626" i="7"/>
  <c r="EK658" i="7"/>
  <c r="Z634" i="7"/>
  <c r="CL688" i="7"/>
  <c r="CL712" i="7"/>
  <c r="FB678" i="7"/>
  <c r="BU685" i="7"/>
  <c r="DT645" i="7"/>
  <c r="DX645" i="7" s="1"/>
  <c r="DC640" i="7"/>
  <c r="DT638" i="7"/>
  <c r="BU647" i="7"/>
  <c r="EK645" i="7"/>
  <c r="EO645" i="7" s="1"/>
  <c r="DT672" i="7"/>
  <c r="DX672" i="7" s="1"/>
  <c r="DT643" i="7"/>
  <c r="DX643" i="7" s="1"/>
  <c r="CL659" i="7"/>
  <c r="AM683" i="7"/>
  <c r="CL643" i="7"/>
  <c r="CP643" i="7" s="1"/>
  <c r="AM663" i="7"/>
  <c r="DC667" i="7"/>
  <c r="DG667" i="7" s="1"/>
  <c r="V646" i="7"/>
  <c r="V670" i="7"/>
  <c r="EK638" i="7"/>
  <c r="DC639" i="7"/>
  <c r="Z652" i="7"/>
  <c r="AM655" i="7"/>
  <c r="DC661" i="7"/>
  <c r="DT679" i="7"/>
  <c r="BU636" i="7"/>
  <c r="GJ661" i="7"/>
  <c r="EK716" i="7"/>
  <c r="EO716" i="7" s="1"/>
  <c r="EK692" i="7"/>
  <c r="EO692" i="7" s="1"/>
  <c r="CL654" i="7"/>
  <c r="DT635" i="7"/>
  <c r="GJ640" i="7"/>
  <c r="GN640" i="7" s="1"/>
  <c r="GJ641" i="7"/>
  <c r="EK651" i="7"/>
  <c r="EO651" i="7" s="1"/>
  <c r="DC673" i="7"/>
  <c r="DG673" i="7" s="1"/>
  <c r="Z653" i="7"/>
  <c r="FB641" i="7"/>
  <c r="FF641" i="7" s="1"/>
  <c r="EK654" i="7"/>
  <c r="GJ666" i="7"/>
  <c r="GN666" i="7" s="1"/>
  <c r="DC638" i="7"/>
  <c r="EK633" i="7"/>
  <c r="BD654" i="7"/>
  <c r="BD715" i="7"/>
  <c r="BD691" i="7"/>
  <c r="FB653" i="7"/>
  <c r="FS670" i="7"/>
  <c r="FW670" i="7" s="1"/>
  <c r="FB646" i="7"/>
  <c r="FF646" i="7" s="1"/>
  <c r="EK656" i="7"/>
  <c r="Z644" i="7"/>
  <c r="AM642" i="7"/>
  <c r="BU715" i="7"/>
  <c r="BU739" i="7"/>
  <c r="Z609" i="7"/>
  <c r="DT673" i="7"/>
  <c r="DX673" i="7" s="1"/>
  <c r="DT641" i="7"/>
  <c r="DX641" i="7" s="1"/>
  <c r="FB656" i="7"/>
  <c r="BU676" i="7"/>
  <c r="DT661" i="7"/>
  <c r="BU644" i="7"/>
  <c r="GJ697" i="7"/>
  <c r="GN697" i="7" s="1"/>
  <c r="FS663" i="7"/>
  <c r="FW663" i="7" s="1"/>
  <c r="DC642" i="7"/>
  <c r="DG642" i="7" s="1"/>
  <c r="BD638" i="7"/>
  <c r="DC672" i="7"/>
  <c r="DG672" i="7" s="1"/>
  <c r="DT642" i="7"/>
  <c r="DX642" i="7" s="1"/>
  <c r="AM675" i="7"/>
  <c r="DC654" i="7"/>
  <c r="BD668" i="7"/>
  <c r="Z676" i="7"/>
  <c r="V661" i="7"/>
  <c r="AD661" i="7" s="1"/>
  <c r="V637" i="7"/>
  <c r="AD637" i="7" s="1"/>
  <c r="FB717" i="7"/>
  <c r="FF717" i="7" s="1"/>
  <c r="FB741" i="7"/>
  <c r="FF741" i="7" s="1"/>
  <c r="GJ660" i="7"/>
  <c r="CL671" i="7"/>
  <c r="CP671" i="7" s="1"/>
  <c r="EK667" i="7"/>
  <c r="EO667" i="7" s="1"/>
  <c r="GJ635" i="7"/>
  <c r="GJ645" i="7"/>
  <c r="GN645" i="7" s="1"/>
  <c r="AM672" i="7"/>
  <c r="Z677" i="7"/>
  <c r="EK670" i="7"/>
  <c r="EO670" i="7" s="1"/>
  <c r="DC668" i="7"/>
  <c r="DG668" i="7" s="1"/>
  <c r="BU675" i="7"/>
  <c r="DC656" i="7"/>
  <c r="EK641" i="7"/>
  <c r="EO641" i="7" s="1"/>
  <c r="AM647" i="7"/>
  <c r="CL670" i="7"/>
  <c r="CP670" i="7" s="1"/>
  <c r="Z649" i="7"/>
  <c r="BU658" i="7"/>
  <c r="FS700" i="7"/>
  <c r="FW700" i="7" s="1"/>
  <c r="FS724" i="7"/>
  <c r="FW724" i="7" s="1"/>
  <c r="FB647" i="7"/>
  <c r="FF647" i="7" s="1"/>
  <c r="Z639" i="7"/>
  <c r="BU654" i="7"/>
  <c r="Z658" i="7"/>
  <c r="BU665" i="7"/>
  <c r="AM652" i="7"/>
  <c r="FB639" i="7"/>
  <c r="FF639" i="7" s="1"/>
  <c r="BD666" i="7"/>
  <c r="BD633" i="7"/>
  <c r="EK677" i="7"/>
  <c r="Z622" i="7"/>
  <c r="EK637" i="7"/>
  <c r="EK640" i="7"/>
  <c r="EO640" i="7" s="1"/>
  <c r="AM678" i="7"/>
  <c r="Z675" i="7"/>
  <c r="CL676" i="7"/>
  <c r="FS636" i="7"/>
  <c r="FS647" i="7"/>
  <c r="FW647" i="7" s="1"/>
  <c r="DC635" i="7"/>
  <c r="EK666" i="7"/>
  <c r="EO666" i="7" s="1"/>
  <c r="Z655" i="7"/>
  <c r="CL680" i="7"/>
  <c r="FS634" i="7"/>
  <c r="EK663" i="7"/>
  <c r="FB648" i="7"/>
  <c r="FF648" i="7" s="1"/>
  <c r="AM653" i="7"/>
  <c r="BU656" i="7"/>
  <c r="DC677" i="7"/>
  <c r="EK647" i="7"/>
  <c r="EO647" i="7" s="1"/>
  <c r="EK636" i="7"/>
  <c r="EK648" i="7"/>
  <c r="EO648" i="7" s="1"/>
  <c r="DC645" i="7"/>
  <c r="DG645" i="7" s="1"/>
  <c r="BD649" i="7"/>
  <c r="FS635" i="7"/>
  <c r="Z673" i="7"/>
  <c r="DC682" i="7"/>
  <c r="FS649" i="7"/>
  <c r="FW649" i="7" s="1"/>
  <c r="FB673" i="7"/>
  <c r="FF673" i="7" s="1"/>
  <c r="AM668" i="7"/>
  <c r="CL636" i="7"/>
  <c r="CL674" i="7"/>
  <c r="CP674" i="7" s="1"/>
  <c r="FB675" i="7"/>
  <c r="FF675" i="7" s="1"/>
  <c r="BU645" i="7"/>
  <c r="BD637" i="7"/>
  <c r="Z613" i="7"/>
  <c r="AM638" i="7"/>
  <c r="BD652" i="7"/>
  <c r="Z647" i="7"/>
  <c r="EK659" i="7"/>
  <c r="GJ674" i="7"/>
  <c r="GN674" i="7" s="1"/>
  <c r="V650" i="7"/>
  <c r="V674" i="7"/>
  <c r="BD639" i="7"/>
  <c r="DC665" i="7"/>
  <c r="DG665" i="7" s="1"/>
  <c r="Z668" i="7"/>
  <c r="CL649" i="7"/>
  <c r="CP649" i="7" s="1"/>
  <c r="CL661" i="7"/>
  <c r="AM661" i="7"/>
  <c r="FB664" i="7"/>
  <c r="FF664" i="7" s="1"/>
  <c r="FS669" i="7"/>
  <c r="FW669" i="7" s="1"/>
  <c r="AM694" i="7"/>
  <c r="FS648" i="7"/>
  <c r="FW648" i="7" s="1"/>
  <c r="FS653" i="7"/>
  <c r="Z643" i="7"/>
  <c r="E647" i="7" l="1"/>
  <c r="C671" i="7"/>
  <c r="E636" i="7"/>
  <c r="C660" i="7"/>
  <c r="E653" i="7"/>
  <c r="C677" i="7"/>
  <c r="E637" i="7"/>
  <c r="C661" i="7"/>
  <c r="E648" i="7"/>
  <c r="C672" i="7"/>
  <c r="E641" i="7"/>
  <c r="C665" i="7"/>
  <c r="E640" i="7"/>
  <c r="C664" i="7"/>
  <c r="E642" i="7"/>
  <c r="C666" i="7"/>
  <c r="E652" i="7"/>
  <c r="C676" i="7"/>
  <c r="E645" i="7"/>
  <c r="C669" i="7"/>
  <c r="E655" i="7"/>
  <c r="C679" i="7"/>
  <c r="E634" i="7"/>
  <c r="C658" i="7"/>
  <c r="E644" i="7"/>
  <c r="C668" i="7"/>
  <c r="E649" i="7"/>
  <c r="C673" i="7"/>
  <c r="E635" i="7"/>
  <c r="C659" i="7"/>
  <c r="E643" i="7"/>
  <c r="C667" i="7"/>
  <c r="E651" i="7"/>
  <c r="C675" i="7"/>
  <c r="E654" i="7"/>
  <c r="C678" i="7"/>
  <c r="E656" i="7"/>
  <c r="C680" i="7"/>
  <c r="E638" i="7"/>
  <c r="C662" i="7"/>
  <c r="BY670" i="7"/>
  <c r="AQ634" i="7"/>
  <c r="AU634" i="7"/>
  <c r="GN635" i="7"/>
  <c r="GR635" i="7"/>
  <c r="BY672" i="7"/>
  <c r="CP653" i="7"/>
  <c r="CT653" i="7"/>
  <c r="FF636" i="7"/>
  <c r="FJ636" i="7"/>
  <c r="BY636" i="7"/>
  <c r="CC636" i="7"/>
  <c r="AQ678" i="7"/>
  <c r="AU678" i="7"/>
  <c r="EO633" i="7"/>
  <c r="ES633" i="7"/>
  <c r="FW641" i="7"/>
  <c r="GA641" i="7"/>
  <c r="DG638" i="7"/>
  <c r="DK638" i="7"/>
  <c r="BY674" i="7"/>
  <c r="BY659" i="7"/>
  <c r="CC659" i="7"/>
  <c r="BH637" i="7"/>
  <c r="BL637" i="7"/>
  <c r="DG677" i="7"/>
  <c r="DK677" i="7"/>
  <c r="EO637" i="7"/>
  <c r="ES637" i="7"/>
  <c r="AQ655" i="7"/>
  <c r="AU655" i="7"/>
  <c r="DG640" i="7"/>
  <c r="DK640" i="7"/>
  <c r="DX675" i="7"/>
  <c r="DG657" i="7"/>
  <c r="DK657" i="7"/>
  <c r="AQ680" i="7"/>
  <c r="AU680" i="7"/>
  <c r="CP663" i="7"/>
  <c r="CT663" i="7"/>
  <c r="DX656" i="7"/>
  <c r="EB656" i="7"/>
  <c r="FF700" i="7"/>
  <c r="BH638" i="7"/>
  <c r="BL638" i="7"/>
  <c r="BH715" i="7"/>
  <c r="BH655" i="7"/>
  <c r="BL655" i="7"/>
  <c r="GN658" i="7"/>
  <c r="GR658" i="7"/>
  <c r="AQ672" i="7"/>
  <c r="BY654" i="7"/>
  <c r="CC654" i="7"/>
  <c r="BH649" i="7"/>
  <c r="GN704" i="7"/>
  <c r="GR704" i="7"/>
  <c r="BH646" i="7"/>
  <c r="BH688" i="7"/>
  <c r="GN655" i="7"/>
  <c r="GR655" i="7"/>
  <c r="FW635" i="7"/>
  <c r="GA635" i="7"/>
  <c r="BY653" i="7"/>
  <c r="CC653" i="7"/>
  <c r="EO655" i="7"/>
  <c r="ES655" i="7"/>
  <c r="BY658" i="7"/>
  <c r="CC658" i="7"/>
  <c r="AQ661" i="7"/>
  <c r="AU661" i="7"/>
  <c r="EO677" i="7"/>
  <c r="ES677" i="7"/>
  <c r="BY685" i="7"/>
  <c r="CC685" i="7"/>
  <c r="BY638" i="7"/>
  <c r="CC638" i="7"/>
  <c r="CP634" i="7"/>
  <c r="CT634" i="7"/>
  <c r="CP661" i="7"/>
  <c r="CT661" i="7"/>
  <c r="BH633" i="7"/>
  <c r="BL633" i="7"/>
  <c r="DG656" i="7"/>
  <c r="DK656" i="7"/>
  <c r="BH668" i="7"/>
  <c r="BY739" i="7"/>
  <c r="EO638" i="7"/>
  <c r="ES638" i="7"/>
  <c r="FF678" i="7"/>
  <c r="FJ678" i="7"/>
  <c r="DX676" i="7"/>
  <c r="EB676" i="7"/>
  <c r="DG651" i="7"/>
  <c r="CP651" i="7"/>
  <c r="FW633" i="7"/>
  <c r="GA633" i="7"/>
  <c r="BY642" i="7"/>
  <c r="GN653" i="7"/>
  <c r="DX635" i="7"/>
  <c r="EB635" i="7"/>
  <c r="FW654" i="7"/>
  <c r="GA654" i="7"/>
  <c r="CP659" i="7"/>
  <c r="CT659" i="7"/>
  <c r="EO659" i="7"/>
  <c r="ES659" i="7"/>
  <c r="BH653" i="7"/>
  <c r="BL653" i="7"/>
  <c r="BH680" i="7"/>
  <c r="BL680" i="7"/>
  <c r="BY644" i="7"/>
  <c r="BH652" i="7"/>
  <c r="BH654" i="7"/>
  <c r="BL654" i="7"/>
  <c r="BY639" i="7"/>
  <c r="CC639" i="7"/>
  <c r="EO636" i="7"/>
  <c r="ES636" i="7"/>
  <c r="DX679" i="7"/>
  <c r="EB679" i="7"/>
  <c r="FF657" i="7"/>
  <c r="FJ657" i="7"/>
  <c r="DX660" i="7"/>
  <c r="EB660" i="7"/>
  <c r="EO663" i="7"/>
  <c r="ES663" i="7"/>
  <c r="BH666" i="7"/>
  <c r="BY675" i="7"/>
  <c r="DG654" i="7"/>
  <c r="DK654" i="7"/>
  <c r="BY715" i="7"/>
  <c r="CP712" i="7"/>
  <c r="CT712" i="7"/>
  <c r="AQ669" i="7"/>
  <c r="BH636" i="7"/>
  <c r="BL636" i="7"/>
  <c r="EO724" i="7"/>
  <c r="FW656" i="7"/>
  <c r="GA656" i="7"/>
  <c r="BH645" i="7"/>
  <c r="BY673" i="7"/>
  <c r="FW655" i="7"/>
  <c r="GA655" i="7"/>
  <c r="BY655" i="7"/>
  <c r="CC655" i="7"/>
  <c r="DG635" i="7"/>
  <c r="DK635" i="7"/>
  <c r="AQ683" i="7"/>
  <c r="AU683" i="7"/>
  <c r="AQ650" i="7"/>
  <c r="FF653" i="7"/>
  <c r="FJ653" i="7"/>
  <c r="FW636" i="7"/>
  <c r="GA636" i="7"/>
  <c r="BH691" i="7"/>
  <c r="FF661" i="7"/>
  <c r="FJ661" i="7"/>
  <c r="GN661" i="7"/>
  <c r="GR661" i="7"/>
  <c r="DX661" i="7"/>
  <c r="EB661" i="7"/>
  <c r="AQ643" i="7"/>
  <c r="Z680" i="7"/>
  <c r="AD680" i="7"/>
  <c r="AQ638" i="7"/>
  <c r="AU638" i="7"/>
  <c r="DG724" i="7"/>
  <c r="DK724" i="7"/>
  <c r="FF656" i="7"/>
  <c r="FJ656" i="7"/>
  <c r="DX658" i="7"/>
  <c r="EB658" i="7"/>
  <c r="BH641" i="7"/>
  <c r="AQ668" i="7"/>
  <c r="FW634" i="7"/>
  <c r="GA634" i="7"/>
  <c r="AQ675" i="7"/>
  <c r="AQ642" i="7"/>
  <c r="CP688" i="7"/>
  <c r="CT688" i="7"/>
  <c r="DX639" i="7"/>
  <c r="EB639" i="7"/>
  <c r="EO700" i="7"/>
  <c r="GN678" i="7"/>
  <c r="GR678" i="7"/>
  <c r="AQ641" i="7"/>
  <c r="FW637" i="7"/>
  <c r="GA637" i="7"/>
  <c r="AQ640" i="7"/>
  <c r="DG682" i="7"/>
  <c r="DK682" i="7"/>
  <c r="CP638" i="7"/>
  <c r="CT638" i="7"/>
  <c r="BH648" i="7"/>
  <c r="BH712" i="7"/>
  <c r="BH671" i="7"/>
  <c r="CP676" i="7"/>
  <c r="CT676" i="7"/>
  <c r="DX633" i="7"/>
  <c r="EB633" i="7"/>
  <c r="GN660" i="7"/>
  <c r="GR660" i="7"/>
  <c r="DG748" i="7"/>
  <c r="DK748" i="7"/>
  <c r="BY676" i="7"/>
  <c r="CC676" i="7"/>
  <c r="DG679" i="7"/>
  <c r="DK679" i="7"/>
  <c r="DG661" i="7"/>
  <c r="DK661" i="7"/>
  <c r="BY645" i="7"/>
  <c r="AQ647" i="7"/>
  <c r="AQ649" i="7"/>
  <c r="DX654" i="7"/>
  <c r="EB654" i="7"/>
  <c r="AQ653" i="7"/>
  <c r="AU653" i="7"/>
  <c r="CP636" i="7"/>
  <c r="CT636" i="7"/>
  <c r="CP680" i="7"/>
  <c r="CT680" i="7"/>
  <c r="AQ652" i="7"/>
  <c r="GN641" i="7"/>
  <c r="BH650" i="7"/>
  <c r="DX653" i="7"/>
  <c r="EB653" i="7"/>
  <c r="CP657" i="7"/>
  <c r="CT657" i="7"/>
  <c r="BH675" i="7"/>
  <c r="DG636" i="7"/>
  <c r="DK636" i="7"/>
  <c r="CP654" i="7"/>
  <c r="CT654" i="7"/>
  <c r="FF638" i="7"/>
  <c r="FJ638" i="7"/>
  <c r="BY640" i="7"/>
  <c r="BY633" i="7"/>
  <c r="CC633" i="7"/>
  <c r="FW653" i="7"/>
  <c r="BY647" i="7"/>
  <c r="FF634" i="7"/>
  <c r="FJ634" i="7"/>
  <c r="AQ694" i="7"/>
  <c r="DX638" i="7"/>
  <c r="EB638" i="7"/>
  <c r="FF635" i="7"/>
  <c r="FJ635" i="7"/>
  <c r="BY656" i="7"/>
  <c r="CC656" i="7"/>
  <c r="EO654" i="7"/>
  <c r="ES654" i="7"/>
  <c r="DG639" i="7"/>
  <c r="DK639" i="7"/>
  <c r="AQ633" i="7"/>
  <c r="AU633" i="7"/>
  <c r="GN657" i="7"/>
  <c r="GR657" i="7"/>
  <c r="BH639" i="7"/>
  <c r="BL639" i="7"/>
  <c r="BY665" i="7"/>
  <c r="EO656" i="7"/>
  <c r="ES656" i="7"/>
  <c r="AQ663" i="7"/>
  <c r="AU663" i="7"/>
  <c r="EO658" i="7"/>
  <c r="ES658" i="7"/>
  <c r="CP655" i="7"/>
  <c r="CT655" i="7"/>
  <c r="AQ636" i="7"/>
  <c r="AU636" i="7"/>
  <c r="BH635" i="7"/>
  <c r="BL635" i="7"/>
  <c r="FF655" i="7"/>
  <c r="FJ655" i="7"/>
  <c r="BH634" i="7"/>
  <c r="BL634" i="7"/>
  <c r="D2185" i="9"/>
  <c r="C2161" i="9"/>
  <c r="D2175" i="9"/>
  <c r="C2151" i="9"/>
  <c r="D2184" i="9"/>
  <c r="C2160" i="9"/>
  <c r="C2179" i="9"/>
  <c r="D2203" i="9"/>
  <c r="C2162" i="9"/>
  <c r="D2186" i="9"/>
  <c r="D2207" i="9"/>
  <c r="C2183" i="9"/>
  <c r="D2172" i="9"/>
  <c r="C2148" i="9"/>
  <c r="D2201" i="9"/>
  <c r="C2177" i="9"/>
  <c r="D2239" i="9"/>
  <c r="C2215" i="9"/>
  <c r="D2171" i="9"/>
  <c r="C2147" i="9"/>
  <c r="D2206" i="9"/>
  <c r="C2182" i="9"/>
  <c r="D2188" i="9"/>
  <c r="C2164" i="9"/>
  <c r="D2197" i="9"/>
  <c r="C2173" i="9"/>
  <c r="D2322" i="9"/>
  <c r="C2298" i="9"/>
  <c r="D2193" i="9"/>
  <c r="C2169" i="9"/>
  <c r="D2176" i="9"/>
  <c r="C2152" i="9"/>
  <c r="D2190" i="9"/>
  <c r="C2166" i="9"/>
  <c r="D2189" i="9"/>
  <c r="C2165" i="9"/>
  <c r="D2194" i="9"/>
  <c r="C2170" i="9"/>
  <c r="D2187" i="9"/>
  <c r="C2163" i="9"/>
  <c r="D2174" i="9"/>
  <c r="C2150" i="9"/>
  <c r="D2204" i="9"/>
  <c r="C2180" i="9"/>
  <c r="D2480" i="9"/>
  <c r="C2456" i="9"/>
  <c r="D2205" i="9"/>
  <c r="C2181" i="9"/>
  <c r="AF25" i="7"/>
  <c r="BD704" i="7"/>
  <c r="BU657" i="7"/>
  <c r="BD672" i="7"/>
  <c r="FS678" i="7"/>
  <c r="CL672" i="7"/>
  <c r="CP672" i="7" s="1"/>
  <c r="DT668" i="7"/>
  <c r="DX668" i="7" s="1"/>
  <c r="BD658" i="7"/>
  <c r="FS679" i="7"/>
  <c r="AM664" i="7"/>
  <c r="GJ682" i="7"/>
  <c r="GJ681" i="7"/>
  <c r="GJ677" i="7"/>
  <c r="FB724" i="7"/>
  <c r="FB748" i="7"/>
  <c r="BU697" i="7"/>
  <c r="CL669" i="7"/>
  <c r="CP669" i="7" s="1"/>
  <c r="GJ668" i="7"/>
  <c r="GN668" i="7" s="1"/>
  <c r="Z678" i="7"/>
  <c r="Z654" i="7"/>
  <c r="DC703" i="7"/>
  <c r="CL658" i="7"/>
  <c r="FS661" i="7"/>
  <c r="BD699" i="7"/>
  <c r="BD723" i="7"/>
  <c r="AM658" i="7"/>
  <c r="BU666" i="7"/>
  <c r="FB660" i="7"/>
  <c r="BD665" i="7"/>
  <c r="CL681" i="7"/>
  <c r="CL705" i="7"/>
  <c r="FB679" i="7"/>
  <c r="Z636" i="7"/>
  <c r="FB662" i="7"/>
  <c r="DT671" i="7"/>
  <c r="DX671" i="7" s="1"/>
  <c r="FS657" i="7"/>
  <c r="FB659" i="7"/>
  <c r="GJ676" i="7"/>
  <c r="GN676" i="7" s="1"/>
  <c r="BU679" i="7"/>
  <c r="Z660" i="7"/>
  <c r="AM665" i="7"/>
  <c r="FS668" i="7"/>
  <c r="FW668" i="7" s="1"/>
  <c r="GJ667" i="7"/>
  <c r="GN667" i="7" s="1"/>
  <c r="BD669" i="7"/>
  <c r="GJ672" i="7"/>
  <c r="GN672" i="7" s="1"/>
  <c r="BU677" i="7"/>
  <c r="Z665" i="7"/>
  <c r="FB658" i="7"/>
  <c r="Z666" i="7"/>
  <c r="CL713" i="7"/>
  <c r="CP713" i="7" s="1"/>
  <c r="CL689" i="7"/>
  <c r="CP689" i="7" s="1"/>
  <c r="DT677" i="7"/>
  <c r="CL666" i="7"/>
  <c r="CP666" i="7" s="1"/>
  <c r="CL716" i="7"/>
  <c r="CP716" i="7" s="1"/>
  <c r="CL692" i="7"/>
  <c r="CP692" i="7" s="1"/>
  <c r="EK679" i="7"/>
  <c r="FS666" i="7"/>
  <c r="FW666" i="7" s="1"/>
  <c r="DT680" i="7"/>
  <c r="CL675" i="7"/>
  <c r="FS680" i="7"/>
  <c r="GJ728" i="7"/>
  <c r="Z641" i="7"/>
  <c r="EK674" i="7"/>
  <c r="EO674" i="7" s="1"/>
  <c r="BD659" i="7"/>
  <c r="GJ702" i="7"/>
  <c r="AM674" i="7"/>
  <c r="FS715" i="7"/>
  <c r="FW715" i="7" s="1"/>
  <c r="FS691" i="7"/>
  <c r="FW691" i="7" s="1"/>
  <c r="Z638" i="7"/>
  <c r="AM657" i="7"/>
  <c r="BD677" i="7"/>
  <c r="BU662" i="7"/>
  <c r="GJ675" i="7"/>
  <c r="GN675" i="7" s="1"/>
  <c r="DT678" i="7"/>
  <c r="EK673" i="7"/>
  <c r="EO673" i="7" s="1"/>
  <c r="GJ671" i="7"/>
  <c r="GN671" i="7" s="1"/>
  <c r="FS664" i="7"/>
  <c r="FW664" i="7" s="1"/>
  <c r="GJ694" i="7"/>
  <c r="GN694" i="7" s="1"/>
  <c r="FB740" i="7"/>
  <c r="FF740" i="7" s="1"/>
  <c r="FB716" i="7"/>
  <c r="FF716" i="7" s="1"/>
  <c r="Z642" i="7"/>
  <c r="DT688" i="7"/>
  <c r="DX688" i="7" s="1"/>
  <c r="Z662" i="7"/>
  <c r="BU664" i="7"/>
  <c r="Z659" i="7"/>
  <c r="CL662" i="7"/>
  <c r="AM667" i="7"/>
  <c r="BU683" i="7"/>
  <c r="Z640" i="7"/>
  <c r="Z635" i="7"/>
  <c r="FS675" i="7"/>
  <c r="FW675" i="7" s="1"/>
  <c r="CL687" i="7"/>
  <c r="CL711" i="7"/>
  <c r="DC675" i="7"/>
  <c r="DT684" i="7"/>
  <c r="Z664" i="7"/>
  <c r="BU696" i="7"/>
  <c r="BU663" i="7"/>
  <c r="FB667" i="7"/>
  <c r="FF667" i="7" s="1"/>
  <c r="DC743" i="7"/>
  <c r="DG743" i="7" s="1"/>
  <c r="DC719" i="7"/>
  <c r="DG719" i="7" s="1"/>
  <c r="DC669" i="7"/>
  <c r="DG669" i="7" s="1"/>
  <c r="CL685" i="7"/>
  <c r="CL709" i="7"/>
  <c r="AM673" i="7"/>
  <c r="FB698" i="7"/>
  <c r="FF698" i="7" s="1"/>
  <c r="GJ664" i="7"/>
  <c r="GN664" i="7" s="1"/>
  <c r="DC664" i="7"/>
  <c r="FS671" i="7"/>
  <c r="FW671" i="7" s="1"/>
  <c r="EK665" i="7"/>
  <c r="EO665" i="7" s="1"/>
  <c r="FS662" i="7"/>
  <c r="FW662" i="7" s="1"/>
  <c r="DT670" i="7"/>
  <c r="DX670" i="7" s="1"/>
  <c r="BD673" i="7"/>
  <c r="EK672" i="7"/>
  <c r="EO672" i="7" s="1"/>
  <c r="AM677" i="7"/>
  <c r="DC659" i="7"/>
  <c r="FS660" i="7"/>
  <c r="BU678" i="7"/>
  <c r="Z637" i="7"/>
  <c r="BU700" i="7"/>
  <c r="DT665" i="7"/>
  <c r="DX665" i="7" s="1"/>
  <c r="FB670" i="7"/>
  <c r="FF670" i="7" s="1"/>
  <c r="DC662" i="7"/>
  <c r="CL678" i="7"/>
  <c r="CL679" i="7"/>
  <c r="CL677" i="7"/>
  <c r="EK690" i="7"/>
  <c r="EO690" i="7" s="1"/>
  <c r="EK714" i="7"/>
  <c r="EO714" i="7" s="1"/>
  <c r="BU682" i="7"/>
  <c r="AM696" i="7"/>
  <c r="GJ659" i="7"/>
  <c r="Z661" i="7"/>
  <c r="BD662" i="7"/>
  <c r="FS694" i="7"/>
  <c r="FW694" i="7" s="1"/>
  <c r="FS718" i="7"/>
  <c r="FW718" i="7" s="1"/>
  <c r="FB665" i="7"/>
  <c r="Z670" i="7"/>
  <c r="BU733" i="7"/>
  <c r="BU709" i="7"/>
  <c r="BD670" i="7"/>
  <c r="FB666" i="7"/>
  <c r="BD660" i="7"/>
  <c r="FS658" i="7"/>
  <c r="CL667" i="7"/>
  <c r="CP667" i="7" s="1"/>
  <c r="AM692" i="7"/>
  <c r="EK671" i="7"/>
  <c r="EO671" i="7" s="1"/>
  <c r="DT663" i="7"/>
  <c r="BU660" i="7"/>
  <c r="GJ669" i="7"/>
  <c r="GN669" i="7" s="1"/>
  <c r="FB680" i="7"/>
  <c r="AM660" i="7"/>
  <c r="FS677" i="7"/>
  <c r="BD674" i="7"/>
  <c r="DC660" i="7"/>
  <c r="AM671" i="7"/>
  <c r="DC680" i="7"/>
  <c r="DT666" i="7"/>
  <c r="DX666" i="7" s="1"/>
  <c r="DC696" i="7"/>
  <c r="DG696" i="7" s="1"/>
  <c r="AM666" i="7"/>
  <c r="DT703" i="7"/>
  <c r="DT746" i="7"/>
  <c r="DX746" i="7" s="1"/>
  <c r="DT722" i="7"/>
  <c r="DX722" i="7" s="1"/>
  <c r="EK661" i="7"/>
  <c r="EK706" i="7"/>
  <c r="EK682" i="7"/>
  <c r="FS659" i="7"/>
  <c r="CL704" i="7"/>
  <c r="EK669" i="7"/>
  <c r="EO669" i="7" s="1"/>
  <c r="BD676" i="7"/>
  <c r="BU699" i="7"/>
  <c r="FB685" i="7"/>
  <c r="DC678" i="7"/>
  <c r="FB681" i="7"/>
  <c r="AM718" i="7"/>
  <c r="AM742" i="7"/>
  <c r="FB672" i="7"/>
  <c r="FF672" i="7" s="1"/>
  <c r="AM679" i="7"/>
  <c r="BD679" i="7"/>
  <c r="CL694" i="7"/>
  <c r="CP694" i="7" s="1"/>
  <c r="CL718" i="7"/>
  <c r="CP718" i="7" s="1"/>
  <c r="GJ686" i="7"/>
  <c r="GN686" i="7" s="1"/>
  <c r="BD663" i="7"/>
  <c r="BD661" i="7"/>
  <c r="FB697" i="7"/>
  <c r="FF697" i="7" s="1"/>
  <c r="EK660" i="7"/>
  <c r="BD714" i="7"/>
  <c r="BD690" i="7"/>
  <c r="EK694" i="7"/>
  <c r="EO694" i="7" s="1"/>
  <c r="EK718" i="7"/>
  <c r="EO718" i="7" s="1"/>
  <c r="CL695" i="7"/>
  <c r="CP695" i="7" s="1"/>
  <c r="CL719" i="7"/>
  <c r="CP719" i="7" s="1"/>
  <c r="BD678" i="7"/>
  <c r="DT699" i="7"/>
  <c r="AM693" i="7"/>
  <c r="EK662" i="7"/>
  <c r="BU671" i="7"/>
  <c r="FB671" i="7"/>
  <c r="FF671" i="7" s="1"/>
  <c r="FB677" i="7"/>
  <c r="DT669" i="7"/>
  <c r="DX669" i="7" s="1"/>
  <c r="DT700" i="7"/>
  <c r="AM662" i="7"/>
  <c r="FS673" i="7"/>
  <c r="FW673" i="7" s="1"/>
  <c r="DT657" i="7"/>
  <c r="DC692" i="7"/>
  <c r="DG692" i="7" s="1"/>
  <c r="EK678" i="7"/>
  <c r="DT659" i="7"/>
  <c r="DC689" i="7"/>
  <c r="DG689" i="7" s="1"/>
  <c r="GJ690" i="7"/>
  <c r="GN690" i="7" s="1"/>
  <c r="CL683" i="7"/>
  <c r="CL707" i="7"/>
  <c r="EK683" i="7"/>
  <c r="EK707" i="7"/>
  <c r="DT667" i="7"/>
  <c r="DX667" i="7" s="1"/>
  <c r="FB688" i="7"/>
  <c r="FF688" i="7" s="1"/>
  <c r="BU680" i="7"/>
  <c r="EK687" i="7"/>
  <c r="EK711" i="7"/>
  <c r="CL700" i="7"/>
  <c r="CL724" i="7"/>
  <c r="EK664" i="7"/>
  <c r="EO664" i="7" s="1"/>
  <c r="DC666" i="7"/>
  <c r="DG666" i="7" s="1"/>
  <c r="DT697" i="7"/>
  <c r="DX697" i="7" s="1"/>
  <c r="DC691" i="7"/>
  <c r="DG691" i="7" s="1"/>
  <c r="BU698" i="7"/>
  <c r="GJ679" i="7"/>
  <c r="AM704" i="7"/>
  <c r="EK680" i="7"/>
  <c r="FS672" i="7"/>
  <c r="FW672" i="7" s="1"/>
  <c r="AM707" i="7"/>
  <c r="AM731" i="7"/>
  <c r="CL673" i="7"/>
  <c r="CP673" i="7" s="1"/>
  <c r="AM676" i="7"/>
  <c r="BD716" i="7"/>
  <c r="BD692" i="7"/>
  <c r="EK675" i="7"/>
  <c r="EO675" i="7" s="1"/>
  <c r="DC685" i="7"/>
  <c r="CL698" i="7"/>
  <c r="CP698" i="7" s="1"/>
  <c r="CL722" i="7"/>
  <c r="CP722" i="7" s="1"/>
  <c r="BU689" i="7"/>
  <c r="DT685" i="7"/>
  <c r="BD657" i="7"/>
  <c r="DC730" i="7"/>
  <c r="DC706" i="7"/>
  <c r="GJ665" i="7"/>
  <c r="GN665" i="7" s="1"/>
  <c r="FS717" i="7"/>
  <c r="FW717" i="7" s="1"/>
  <c r="FS693" i="7"/>
  <c r="FW693" i="7" s="1"/>
  <c r="Z674" i="7"/>
  <c r="Z650" i="7"/>
  <c r="GJ684" i="7"/>
  <c r="GJ721" i="7"/>
  <c r="GN721" i="7" s="1"/>
  <c r="GJ745" i="7"/>
  <c r="GN745" i="7" s="1"/>
  <c r="BU694" i="7"/>
  <c r="FS674" i="7"/>
  <c r="FW674" i="7" s="1"/>
  <c r="DC681" i="7"/>
  <c r="BD719" i="7"/>
  <c r="BD695" i="7"/>
  <c r="Z633" i="7"/>
  <c r="DT696" i="7"/>
  <c r="DX696" i="7" s="1"/>
  <c r="DC694" i="7"/>
  <c r="DG694" i="7" s="1"/>
  <c r="EK725" i="7"/>
  <c r="EK701" i="7"/>
  <c r="FS665" i="7"/>
  <c r="DT662" i="7"/>
  <c r="DC701" i="7"/>
  <c r="FB699" i="7"/>
  <c r="FF699" i="7" s="1"/>
  <c r="AM702" i="7"/>
  <c r="FB663" i="7"/>
  <c r="FF663" i="7" s="1"/>
  <c r="DC697" i="7"/>
  <c r="DG697" i="7" s="1"/>
  <c r="GJ685" i="7"/>
  <c r="EK715" i="7"/>
  <c r="EO715" i="7" s="1"/>
  <c r="EK691" i="7"/>
  <c r="EO691" i="7" s="1"/>
  <c r="Z646" i="7"/>
  <c r="DC698" i="7"/>
  <c r="DG698" i="7" s="1"/>
  <c r="DT682" i="7"/>
  <c r="BU669" i="7"/>
  <c r="CL660" i="7"/>
  <c r="AM685" i="7"/>
  <c r="GJ698" i="7"/>
  <c r="GN698" i="7" s="1"/>
  <c r="AM699" i="7"/>
  <c r="FS687" i="7"/>
  <c r="FW687" i="7" s="1"/>
  <c r="FS711" i="7"/>
  <c r="FW711" i="7" s="1"/>
  <c r="BU668" i="7"/>
  <c r="EK657" i="7"/>
  <c r="DC663" i="7"/>
  <c r="AM687" i="7"/>
  <c r="FB702" i="7"/>
  <c r="GJ687" i="7"/>
  <c r="GN687" i="7" s="1"/>
  <c r="Z657" i="7"/>
  <c r="E658" i="7" l="1"/>
  <c r="C682" i="7"/>
  <c r="E680" i="7"/>
  <c r="C704" i="7"/>
  <c r="E679" i="7"/>
  <c r="C703" i="7"/>
  <c r="E677" i="7"/>
  <c r="C701" i="7"/>
  <c r="E666" i="7"/>
  <c r="C690" i="7"/>
  <c r="E659" i="7"/>
  <c r="C683" i="7"/>
  <c r="E665" i="7"/>
  <c r="C689" i="7"/>
  <c r="E668" i="7"/>
  <c r="C692" i="7"/>
  <c r="E662" i="7"/>
  <c r="C686" i="7"/>
  <c r="E678" i="7"/>
  <c r="C702" i="7"/>
  <c r="E669" i="7"/>
  <c r="C693" i="7"/>
  <c r="E660" i="7"/>
  <c r="C684" i="7"/>
  <c r="E661" i="7"/>
  <c r="C685" i="7"/>
  <c r="E667" i="7"/>
  <c r="C691" i="7"/>
  <c r="E664" i="7"/>
  <c r="C688" i="7"/>
  <c r="E673" i="7"/>
  <c r="C697" i="7"/>
  <c r="E672" i="7"/>
  <c r="C696" i="7"/>
  <c r="E675" i="7"/>
  <c r="C699" i="7"/>
  <c r="E676" i="7"/>
  <c r="C700" i="7"/>
  <c r="E671" i="7"/>
  <c r="C695" i="7"/>
  <c r="AQ662" i="7"/>
  <c r="AU662" i="7"/>
  <c r="AQ673" i="7"/>
  <c r="DX700" i="7"/>
  <c r="EB700" i="7"/>
  <c r="BY700" i="7"/>
  <c r="CC700" i="7"/>
  <c r="EO679" i="7"/>
  <c r="ES679" i="7"/>
  <c r="BH658" i="7"/>
  <c r="BL658" i="7"/>
  <c r="FF677" i="7"/>
  <c r="FJ677" i="7"/>
  <c r="FF680" i="7"/>
  <c r="FJ680" i="7"/>
  <c r="CP662" i="7"/>
  <c r="CT662" i="7"/>
  <c r="CP658" i="7"/>
  <c r="CT658" i="7"/>
  <c r="FW660" i="7"/>
  <c r="GA660" i="7"/>
  <c r="EO706" i="7"/>
  <c r="ES706" i="7"/>
  <c r="DG659" i="7"/>
  <c r="DK659" i="7"/>
  <c r="DX677" i="7"/>
  <c r="EB677" i="7"/>
  <c r="DG706" i="7"/>
  <c r="DK706" i="7"/>
  <c r="GN659" i="7"/>
  <c r="GR659" i="7"/>
  <c r="BY657" i="7"/>
  <c r="CC657" i="7"/>
  <c r="AQ693" i="7"/>
  <c r="BY663" i="7"/>
  <c r="CC663" i="7"/>
  <c r="AQ674" i="7"/>
  <c r="FF662" i="7"/>
  <c r="FJ662" i="7"/>
  <c r="BH704" i="7"/>
  <c r="BL704" i="7"/>
  <c r="EO660" i="7"/>
  <c r="ES660" i="7"/>
  <c r="BH661" i="7"/>
  <c r="BL661" i="7"/>
  <c r="DG703" i="7"/>
  <c r="DK703" i="7"/>
  <c r="AQ702" i="7"/>
  <c r="AU702" i="7"/>
  <c r="DG701" i="7"/>
  <c r="DK701" i="7"/>
  <c r="DX662" i="7"/>
  <c r="EB662" i="7"/>
  <c r="DX703" i="7"/>
  <c r="EB703" i="7"/>
  <c r="BY733" i="7"/>
  <c r="CC733" i="7"/>
  <c r="GN684" i="7"/>
  <c r="GR684" i="7"/>
  <c r="FF665" i="7"/>
  <c r="FJ665" i="7"/>
  <c r="CP685" i="7"/>
  <c r="CT685" i="7"/>
  <c r="BY660" i="7"/>
  <c r="CC660" i="7"/>
  <c r="BY664" i="7"/>
  <c r="EO683" i="7"/>
  <c r="ES683" i="7"/>
  <c r="AQ704" i="7"/>
  <c r="AU704" i="7"/>
  <c r="DX699" i="7"/>
  <c r="DX685" i="7"/>
  <c r="EB685" i="7"/>
  <c r="BH678" i="7"/>
  <c r="BL678" i="7"/>
  <c r="FF658" i="7"/>
  <c r="FJ658" i="7"/>
  <c r="BY697" i="7"/>
  <c r="AQ742" i="7"/>
  <c r="AQ666" i="7"/>
  <c r="FW658" i="7"/>
  <c r="GA658" i="7"/>
  <c r="DX684" i="7"/>
  <c r="EB684" i="7"/>
  <c r="CP705" i="7"/>
  <c r="CT705" i="7"/>
  <c r="FF748" i="7"/>
  <c r="DG660" i="7"/>
  <c r="DK660" i="7"/>
  <c r="AQ664" i="7"/>
  <c r="FW679" i="7"/>
  <c r="GA679" i="7"/>
  <c r="AQ676" i="7"/>
  <c r="CP709" i="7"/>
  <c r="CT709" i="7"/>
  <c r="CP704" i="7"/>
  <c r="CT704" i="7"/>
  <c r="BH663" i="7"/>
  <c r="BL663" i="7"/>
  <c r="AQ657" i="7"/>
  <c r="AU657" i="7"/>
  <c r="EO701" i="7"/>
  <c r="ES701" i="7"/>
  <c r="FW678" i="7"/>
  <c r="GA678" i="7"/>
  <c r="EO707" i="7"/>
  <c r="ES707" i="7"/>
  <c r="BY669" i="7"/>
  <c r="EO662" i="7"/>
  <c r="ES662" i="7"/>
  <c r="AQ677" i="7"/>
  <c r="AU677" i="7"/>
  <c r="GN679" i="7"/>
  <c r="GR679" i="7"/>
  <c r="BY682" i="7"/>
  <c r="CC682" i="7"/>
  <c r="FF679" i="7"/>
  <c r="FJ679" i="7"/>
  <c r="FF702" i="7"/>
  <c r="FJ702" i="7"/>
  <c r="DX659" i="7"/>
  <c r="EB659" i="7"/>
  <c r="AQ718" i="7"/>
  <c r="BH660" i="7"/>
  <c r="BL660" i="7"/>
  <c r="CP677" i="7"/>
  <c r="CT677" i="7"/>
  <c r="DG675" i="7"/>
  <c r="BY677" i="7"/>
  <c r="CC677" i="7"/>
  <c r="CP681" i="7"/>
  <c r="CT681" i="7"/>
  <c r="FF724" i="7"/>
  <c r="BY668" i="7"/>
  <c r="BH692" i="7"/>
  <c r="BY699" i="7"/>
  <c r="AQ658" i="7"/>
  <c r="AU658" i="7"/>
  <c r="EO711" i="7"/>
  <c r="ES711" i="7"/>
  <c r="FW677" i="7"/>
  <c r="BH699" i="7"/>
  <c r="BH677" i="7"/>
  <c r="BL677" i="7"/>
  <c r="FW665" i="7"/>
  <c r="GA665" i="7"/>
  <c r="FW659" i="7"/>
  <c r="GA659" i="7"/>
  <c r="EO682" i="7"/>
  <c r="ES682" i="7"/>
  <c r="EO725" i="7"/>
  <c r="ES725" i="7"/>
  <c r="BH672" i="7"/>
  <c r="EO680" i="7"/>
  <c r="ES680" i="7"/>
  <c r="DX663" i="7"/>
  <c r="EB663" i="7"/>
  <c r="DG730" i="7"/>
  <c r="DK730" i="7"/>
  <c r="BH679" i="7"/>
  <c r="BL679" i="7"/>
  <c r="BH673" i="7"/>
  <c r="BY698" i="7"/>
  <c r="BY689" i="7"/>
  <c r="GN685" i="7"/>
  <c r="GR685" i="7"/>
  <c r="EO678" i="7"/>
  <c r="ES678" i="7"/>
  <c r="FF681" i="7"/>
  <c r="FJ681" i="7"/>
  <c r="FF666" i="7"/>
  <c r="CP679" i="7"/>
  <c r="CT679" i="7"/>
  <c r="CP711" i="7"/>
  <c r="CT711" i="7"/>
  <c r="GN728" i="7"/>
  <c r="GR728" i="7"/>
  <c r="BH665" i="7"/>
  <c r="GN677" i="7"/>
  <c r="BH714" i="7"/>
  <c r="DX678" i="7"/>
  <c r="EB678" i="7"/>
  <c r="BH676" i="7"/>
  <c r="BH674" i="7"/>
  <c r="AQ665" i="7"/>
  <c r="EO687" i="7"/>
  <c r="ES687" i="7"/>
  <c r="BY662" i="7"/>
  <c r="CC662" i="7"/>
  <c r="AQ699" i="7"/>
  <c r="BY680" i="7"/>
  <c r="CC680" i="7"/>
  <c r="AQ660" i="7"/>
  <c r="AU660" i="7"/>
  <c r="AQ667" i="7"/>
  <c r="FW661" i="7"/>
  <c r="GA661" i="7"/>
  <c r="AQ731" i="7"/>
  <c r="AU731" i="7"/>
  <c r="BY678" i="7"/>
  <c r="CC678" i="7"/>
  <c r="AQ685" i="7"/>
  <c r="AU685" i="7"/>
  <c r="CP660" i="7"/>
  <c r="CT660" i="7"/>
  <c r="BY671" i="7"/>
  <c r="EO661" i="7"/>
  <c r="ES661" i="7"/>
  <c r="DX682" i="7"/>
  <c r="EB682" i="7"/>
  <c r="CP707" i="7"/>
  <c r="CT707" i="7"/>
  <c r="AQ696" i="7"/>
  <c r="BH657" i="7"/>
  <c r="BL657" i="7"/>
  <c r="AQ679" i="7"/>
  <c r="AU679" i="7"/>
  <c r="BY696" i="7"/>
  <c r="BH695" i="7"/>
  <c r="BH719" i="7"/>
  <c r="DG663" i="7"/>
  <c r="DK663" i="7"/>
  <c r="BY694" i="7"/>
  <c r="DG685" i="7"/>
  <c r="DK685" i="7"/>
  <c r="DG678" i="7"/>
  <c r="DK678" i="7"/>
  <c r="DG680" i="7"/>
  <c r="DK680" i="7"/>
  <c r="BH670" i="7"/>
  <c r="CP678" i="7"/>
  <c r="CT678" i="7"/>
  <c r="DG664" i="7"/>
  <c r="DK664" i="7"/>
  <c r="CP687" i="7"/>
  <c r="CT687" i="7"/>
  <c r="FW680" i="7"/>
  <c r="GA680" i="7"/>
  <c r="BH669" i="7"/>
  <c r="FF660" i="7"/>
  <c r="FJ660" i="7"/>
  <c r="GN681" i="7"/>
  <c r="GR681" i="7"/>
  <c r="CP700" i="7"/>
  <c r="CT700" i="7"/>
  <c r="DX680" i="7"/>
  <c r="EB680" i="7"/>
  <c r="BH716" i="7"/>
  <c r="BH723" i="7"/>
  <c r="BY683" i="7"/>
  <c r="CC683" i="7"/>
  <c r="BY679" i="7"/>
  <c r="CC679" i="7"/>
  <c r="AQ707" i="7"/>
  <c r="AU707" i="7"/>
  <c r="BH662" i="7"/>
  <c r="BL662" i="7"/>
  <c r="FF659" i="7"/>
  <c r="FJ659" i="7"/>
  <c r="FW657" i="7"/>
  <c r="GA657" i="7"/>
  <c r="CP683" i="7"/>
  <c r="CT683" i="7"/>
  <c r="AQ692" i="7"/>
  <c r="GN702" i="7"/>
  <c r="GR702" i="7"/>
  <c r="BH659" i="7"/>
  <c r="BL659" i="7"/>
  <c r="DG681" i="7"/>
  <c r="DK681" i="7"/>
  <c r="AQ687" i="7"/>
  <c r="AU687" i="7"/>
  <c r="EO657" i="7"/>
  <c r="ES657" i="7"/>
  <c r="CP724" i="7"/>
  <c r="CT724" i="7"/>
  <c r="DX657" i="7"/>
  <c r="EB657" i="7"/>
  <c r="BH690" i="7"/>
  <c r="FF685" i="7"/>
  <c r="FJ685" i="7"/>
  <c r="AQ671" i="7"/>
  <c r="BY709" i="7"/>
  <c r="CC709" i="7"/>
  <c r="DG662" i="7"/>
  <c r="DK662" i="7"/>
  <c r="CP675" i="7"/>
  <c r="BY666" i="7"/>
  <c r="GN682" i="7"/>
  <c r="GR682" i="7"/>
  <c r="AF19" i="7"/>
  <c r="G5" i="11" s="1"/>
  <c r="C2184" i="9"/>
  <c r="D2208" i="9"/>
  <c r="C2203" i="9"/>
  <c r="D2227" i="9"/>
  <c r="C2175" i="9"/>
  <c r="D2199" i="9"/>
  <c r="C2186" i="9"/>
  <c r="D2210" i="9"/>
  <c r="D2209" i="9"/>
  <c r="C2185" i="9"/>
  <c r="D2229" i="9"/>
  <c r="C2205" i="9"/>
  <c r="D2212" i="9"/>
  <c r="C2188" i="9"/>
  <c r="D2504" i="9"/>
  <c r="C2480" i="9"/>
  <c r="D2214" i="9"/>
  <c r="C2190" i="9"/>
  <c r="D2230" i="9"/>
  <c r="C2206" i="9"/>
  <c r="D2228" i="9"/>
  <c r="C2204" i="9"/>
  <c r="D2200" i="9"/>
  <c r="C2176" i="9"/>
  <c r="D2195" i="9"/>
  <c r="C2171" i="9"/>
  <c r="D2198" i="9"/>
  <c r="C2174" i="9"/>
  <c r="D2263" i="9"/>
  <c r="C2239" i="9"/>
  <c r="C2193" i="9"/>
  <c r="D2217" i="9"/>
  <c r="D2225" i="9"/>
  <c r="C2201" i="9"/>
  <c r="D2211" i="9"/>
  <c r="C2187" i="9"/>
  <c r="D2196" i="9"/>
  <c r="C2172" i="9"/>
  <c r="D2218" i="9"/>
  <c r="C2194" i="9"/>
  <c r="D2346" i="9"/>
  <c r="C2322" i="9"/>
  <c r="D2213" i="9"/>
  <c r="C2189" i="9"/>
  <c r="D2221" i="9"/>
  <c r="C2197" i="9"/>
  <c r="D2231" i="9"/>
  <c r="C2207" i="9"/>
  <c r="GJ752" i="7"/>
  <c r="E5" i="11"/>
  <c r="BD728" i="7"/>
  <c r="BU681" i="7"/>
  <c r="CL696" i="7"/>
  <c r="CP696" i="7" s="1"/>
  <c r="CL720" i="7"/>
  <c r="CP720" i="7" s="1"/>
  <c r="FS702" i="7"/>
  <c r="FS726" i="7"/>
  <c r="BD720" i="7"/>
  <c r="BD696" i="7"/>
  <c r="BD682" i="7"/>
  <c r="BD706" i="7"/>
  <c r="DT692" i="7"/>
  <c r="DX692" i="7" s="1"/>
  <c r="AM688" i="7"/>
  <c r="FS703" i="7"/>
  <c r="FS727" i="7"/>
  <c r="GJ701" i="7"/>
  <c r="GJ730" i="7"/>
  <c r="GJ706" i="7"/>
  <c r="GJ705" i="7"/>
  <c r="GJ729" i="7"/>
  <c r="BU690" i="7"/>
  <c r="CL706" i="7"/>
  <c r="CL682" i="7"/>
  <c r="GJ692" i="7"/>
  <c r="GN692" i="7" s="1"/>
  <c r="FS685" i="7"/>
  <c r="FS709" i="7"/>
  <c r="FB684" i="7"/>
  <c r="CL693" i="7"/>
  <c r="CP693" i="7" s="1"/>
  <c r="CL717" i="7"/>
  <c r="CP717" i="7" s="1"/>
  <c r="BD713" i="7"/>
  <c r="BD689" i="7"/>
  <c r="AM682" i="7"/>
  <c r="DC727" i="7"/>
  <c r="DC751" i="7"/>
  <c r="BU721" i="7"/>
  <c r="BU745" i="7"/>
  <c r="FS681" i="7"/>
  <c r="FS705" i="7"/>
  <c r="DT695" i="7"/>
  <c r="DX695" i="7" s="1"/>
  <c r="FB703" i="7"/>
  <c r="AM689" i="7"/>
  <c r="FB686" i="7"/>
  <c r="BU703" i="7"/>
  <c r="GJ700" i="7"/>
  <c r="GN700" i="7" s="1"/>
  <c r="FS716" i="7"/>
  <c r="FW716" i="7" s="1"/>
  <c r="FS692" i="7"/>
  <c r="FW692" i="7" s="1"/>
  <c r="BD693" i="7"/>
  <c r="BD717" i="7"/>
  <c r="FB683" i="7"/>
  <c r="GJ691" i="7"/>
  <c r="GN691" i="7" s="1"/>
  <c r="GJ726" i="7"/>
  <c r="GJ750" i="7"/>
  <c r="GJ699" i="7"/>
  <c r="GN699" i="7" s="1"/>
  <c r="DT708" i="7"/>
  <c r="DT732" i="7"/>
  <c r="BU686" i="7"/>
  <c r="EK721" i="7"/>
  <c r="EO721" i="7" s="1"/>
  <c r="EK697" i="7"/>
  <c r="EO697" i="7" s="1"/>
  <c r="DT712" i="7"/>
  <c r="DX712" i="7" s="1"/>
  <c r="DT736" i="7"/>
  <c r="DX736" i="7" s="1"/>
  <c r="BU688" i="7"/>
  <c r="DT702" i="7"/>
  <c r="DC699" i="7"/>
  <c r="CL686" i="7"/>
  <c r="CL710" i="7"/>
  <c r="AM681" i="7"/>
  <c r="FB691" i="7"/>
  <c r="FF691" i="7" s="1"/>
  <c r="BD707" i="7"/>
  <c r="BD683" i="7"/>
  <c r="FS704" i="7"/>
  <c r="FS723" i="7"/>
  <c r="FW723" i="7" s="1"/>
  <c r="FS699" i="7"/>
  <c r="FW699" i="7" s="1"/>
  <c r="GJ742" i="7"/>
  <c r="GN742" i="7" s="1"/>
  <c r="GJ718" i="7"/>
  <c r="GN718" i="7" s="1"/>
  <c r="CL723" i="7"/>
  <c r="CL699" i="7"/>
  <c r="FS714" i="7"/>
  <c r="FW714" i="7" s="1"/>
  <c r="FS690" i="7"/>
  <c r="CL690" i="7"/>
  <c r="CP690" i="7" s="1"/>
  <c r="CL714" i="7"/>
  <c r="CP714" i="7" s="1"/>
  <c r="FB682" i="7"/>
  <c r="GJ696" i="7"/>
  <c r="GN696" i="7" s="1"/>
  <c r="DT701" i="7"/>
  <c r="BD701" i="7"/>
  <c r="BD725" i="7"/>
  <c r="BU687" i="7"/>
  <c r="GJ695" i="7"/>
  <c r="GN695" i="7" s="1"/>
  <c r="AM698" i="7"/>
  <c r="EK698" i="7"/>
  <c r="EO698" i="7" s="1"/>
  <c r="EK722" i="7"/>
  <c r="EO722" i="7" s="1"/>
  <c r="EK727" i="7"/>
  <c r="EK703" i="7"/>
  <c r="BU701" i="7"/>
  <c r="FS712" i="7"/>
  <c r="FW712" i="7" s="1"/>
  <c r="FS688" i="7"/>
  <c r="FW688" i="7" s="1"/>
  <c r="AM691" i="7"/>
  <c r="DT704" i="7"/>
  <c r="BU720" i="7"/>
  <c r="BU744" i="7"/>
  <c r="BU731" i="7"/>
  <c r="BU707" i="7"/>
  <c r="EK708" i="7"/>
  <c r="EK684" i="7"/>
  <c r="BU684" i="7"/>
  <c r="GJ722" i="7"/>
  <c r="GN722" i="7" s="1"/>
  <c r="GJ746" i="7"/>
  <c r="GN746" i="7" s="1"/>
  <c r="BD705" i="7"/>
  <c r="BD681" i="7"/>
  <c r="FB696" i="7"/>
  <c r="FF696" i="7" s="1"/>
  <c r="FB723" i="7"/>
  <c r="FF723" i="7" s="1"/>
  <c r="FB747" i="7"/>
  <c r="FF747" i="7" s="1"/>
  <c r="DT733" i="7"/>
  <c r="DT709" i="7"/>
  <c r="GJ708" i="7"/>
  <c r="GJ732" i="7"/>
  <c r="FB687" i="7"/>
  <c r="FF687" i="7" s="1"/>
  <c r="DC687" i="7"/>
  <c r="BU747" i="7"/>
  <c r="BU723" i="7"/>
  <c r="FB712" i="7"/>
  <c r="FF712" i="7" s="1"/>
  <c r="FB736" i="7"/>
  <c r="FF736" i="7" s="1"/>
  <c r="GJ735" i="7"/>
  <c r="GN735" i="7" s="1"/>
  <c r="GJ711" i="7"/>
  <c r="GN711" i="7" s="1"/>
  <c r="DT706" i="7"/>
  <c r="DT730" i="7"/>
  <c r="GJ714" i="7"/>
  <c r="GN714" i="7" s="1"/>
  <c r="GJ738" i="7"/>
  <c r="GN738" i="7" s="1"/>
  <c r="BU742" i="7"/>
  <c r="BU718" i="7"/>
  <c r="BD684" i="7"/>
  <c r="BD708" i="7"/>
  <c r="AM747" i="7"/>
  <c r="AM723" i="7"/>
  <c r="DT687" i="7"/>
  <c r="FB689" i="7"/>
  <c r="FF689" i="7" s="1"/>
  <c r="FB694" i="7"/>
  <c r="FF694" i="7" s="1"/>
  <c r="DC688" i="7"/>
  <c r="DC693" i="7"/>
  <c r="DG693" i="7" s="1"/>
  <c r="FB750" i="7"/>
  <c r="FF726" i="7"/>
  <c r="BU692" i="7"/>
  <c r="DT745" i="7"/>
  <c r="DX745" i="7" s="1"/>
  <c r="DT721" i="7"/>
  <c r="DX721" i="7" s="1"/>
  <c r="DT691" i="7"/>
  <c r="DX691" i="7" s="1"/>
  <c r="DC716" i="7"/>
  <c r="DG716" i="7" s="1"/>
  <c r="DC740" i="7"/>
  <c r="DG740" i="7" s="1"/>
  <c r="BD709" i="7"/>
  <c r="BD685" i="7"/>
  <c r="BD724" i="7"/>
  <c r="BD700" i="7"/>
  <c r="DC704" i="7"/>
  <c r="EK695" i="7"/>
  <c r="EO695" i="7" s="1"/>
  <c r="EK719" i="7"/>
  <c r="EO719" i="7" s="1"/>
  <c r="AM735" i="7"/>
  <c r="AM711" i="7"/>
  <c r="AM709" i="7"/>
  <c r="AM733" i="7"/>
  <c r="CL697" i="7"/>
  <c r="CP697" i="7" s="1"/>
  <c r="CL721" i="7"/>
  <c r="CP721" i="7" s="1"/>
  <c r="EK704" i="7"/>
  <c r="DC713" i="7"/>
  <c r="DG713" i="7" s="1"/>
  <c r="DC737" i="7"/>
  <c r="DG737" i="7" s="1"/>
  <c r="FS697" i="7"/>
  <c r="FW697" i="7" s="1"/>
  <c r="FS721" i="7"/>
  <c r="FW721" i="7" s="1"/>
  <c r="AM695" i="7"/>
  <c r="DC684" i="7"/>
  <c r="AM716" i="7"/>
  <c r="AM740" i="7"/>
  <c r="GJ683" i="7"/>
  <c r="GJ688" i="7"/>
  <c r="GN688" i="7" s="1"/>
  <c r="DT693" i="7"/>
  <c r="DX693" i="7" s="1"/>
  <c r="BU695" i="7"/>
  <c r="BD687" i="7"/>
  <c r="BD711" i="7"/>
  <c r="FS683" i="7"/>
  <c r="FS707" i="7"/>
  <c r="CL725" i="7"/>
  <c r="CL701" i="7"/>
  <c r="DC725" i="7"/>
  <c r="DC749" i="7"/>
  <c r="FB729" i="7"/>
  <c r="FB705" i="7"/>
  <c r="DC702" i="7"/>
  <c r="EK709" i="7"/>
  <c r="EK685" i="7"/>
  <c r="DT727" i="7"/>
  <c r="DT751" i="7"/>
  <c r="FS701" i="7"/>
  <c r="FS725" i="7"/>
  <c r="EK696" i="7"/>
  <c r="EO696" i="7" s="1"/>
  <c r="EK720" i="7"/>
  <c r="EO720" i="7" s="1"/>
  <c r="GJ734" i="7"/>
  <c r="GN734" i="7" s="1"/>
  <c r="GJ710" i="7"/>
  <c r="GN710" i="7" s="1"/>
  <c r="EK717" i="7"/>
  <c r="EO717" i="7" s="1"/>
  <c r="EK693" i="7"/>
  <c r="EO693" i="7" s="1"/>
  <c r="BD722" i="7"/>
  <c r="BD698" i="7"/>
  <c r="CL715" i="7"/>
  <c r="CP715" i="7" s="1"/>
  <c r="CL691" i="7"/>
  <c r="CP691" i="7" s="1"/>
  <c r="AM744" i="7"/>
  <c r="AM720" i="7"/>
  <c r="BD710" i="7"/>
  <c r="BD686" i="7"/>
  <c r="AM697" i="7"/>
  <c r="FS720" i="7"/>
  <c r="FW720" i="7" s="1"/>
  <c r="FS696" i="7"/>
  <c r="FW696" i="7" s="1"/>
  <c r="DT681" i="7"/>
  <c r="FB695" i="7"/>
  <c r="FF695" i="7" s="1"/>
  <c r="DT747" i="7"/>
  <c r="DT723" i="7"/>
  <c r="DC721" i="7"/>
  <c r="DG721" i="7" s="1"/>
  <c r="DC745" i="7"/>
  <c r="DG745" i="7" s="1"/>
  <c r="AM728" i="7"/>
  <c r="DT683" i="7"/>
  <c r="FS682" i="7"/>
  <c r="FS706" i="7"/>
  <c r="FB690" i="7"/>
  <c r="FF690" i="7" s="1"/>
  <c r="FS684" i="7"/>
  <c r="FS708" i="7"/>
  <c r="BD697" i="7"/>
  <c r="BD721" i="7"/>
  <c r="AM717" i="7"/>
  <c r="AM741" i="7"/>
  <c r="FB704" i="7"/>
  <c r="BU702" i="7"/>
  <c r="AM701" i="7"/>
  <c r="DT686" i="7"/>
  <c r="AM750" i="7"/>
  <c r="AM726" i="7"/>
  <c r="GJ703" i="7"/>
  <c r="CL728" i="7"/>
  <c r="AM684" i="7"/>
  <c r="BD718" i="7"/>
  <c r="BD694" i="7"/>
  <c r="DC686" i="7"/>
  <c r="DC720" i="7"/>
  <c r="DG720" i="7" s="1"/>
  <c r="DC744" i="7"/>
  <c r="DG744" i="7" s="1"/>
  <c r="GJ689" i="7"/>
  <c r="GN689" i="7" s="1"/>
  <c r="BU737" i="7"/>
  <c r="BU713" i="7"/>
  <c r="FB733" i="7"/>
  <c r="FB709" i="7"/>
  <c r="DT690" i="7"/>
  <c r="DX690" i="7" s="1"/>
  <c r="GJ693" i="7"/>
  <c r="GN693" i="7" s="1"/>
  <c r="EK705" i="7"/>
  <c r="EK681" i="7"/>
  <c r="GJ733" i="7"/>
  <c r="GJ709" i="7"/>
  <c r="DC709" i="7"/>
  <c r="DC733" i="7"/>
  <c r="EK726" i="7"/>
  <c r="EK702" i="7"/>
  <c r="CL702" i="7"/>
  <c r="CL726" i="7"/>
  <c r="DC683" i="7"/>
  <c r="FB746" i="7"/>
  <c r="FF746" i="7" s="1"/>
  <c r="FB722" i="7"/>
  <c r="FF722" i="7" s="1"/>
  <c r="EK710" i="7"/>
  <c r="EK686" i="7"/>
  <c r="CL727" i="7"/>
  <c r="CL703" i="7"/>
  <c r="DC715" i="7"/>
  <c r="DG715" i="7" s="1"/>
  <c r="DC739" i="7"/>
  <c r="DG739" i="7" s="1"/>
  <c r="BU730" i="7"/>
  <c r="BU706" i="7"/>
  <c r="EK712" i="7"/>
  <c r="EO712" i="7" s="1"/>
  <c r="EK688" i="7"/>
  <c r="EO688" i="7" s="1"/>
  <c r="BU748" i="7"/>
  <c r="BU724" i="7"/>
  <c r="CL684" i="7"/>
  <c r="CL708" i="7"/>
  <c r="BU693" i="7"/>
  <c r="DC722" i="7"/>
  <c r="DG722" i="7" s="1"/>
  <c r="DC746" i="7"/>
  <c r="DG746" i="7" s="1"/>
  <c r="DT720" i="7"/>
  <c r="DX720" i="7" s="1"/>
  <c r="DT744" i="7"/>
  <c r="DX744" i="7" s="1"/>
  <c r="FS698" i="7"/>
  <c r="FW698" i="7" s="1"/>
  <c r="FS722" i="7"/>
  <c r="FW722" i="7" s="1"/>
  <c r="AM700" i="7"/>
  <c r="BU722" i="7"/>
  <c r="BU746" i="7"/>
  <c r="DC690" i="7"/>
  <c r="DG690" i="7" s="1"/>
  <c r="BD727" i="7"/>
  <c r="BD703" i="7"/>
  <c r="DT694" i="7"/>
  <c r="DX694" i="7" s="1"/>
  <c r="EK713" i="7"/>
  <c r="EO713" i="7" s="1"/>
  <c r="EK689" i="7"/>
  <c r="EO689" i="7" s="1"/>
  <c r="AM686" i="7"/>
  <c r="FB701" i="7"/>
  <c r="DT689" i="7"/>
  <c r="DX689" i="7" s="1"/>
  <c r="FS686" i="7"/>
  <c r="FW686" i="7" s="1"/>
  <c r="FS710" i="7"/>
  <c r="FW710" i="7" s="1"/>
  <c r="FS689" i="7"/>
  <c r="FS713" i="7"/>
  <c r="FW713" i="7" s="1"/>
  <c r="FB721" i="7"/>
  <c r="FF721" i="7" s="1"/>
  <c r="FB745" i="7"/>
  <c r="FF745" i="7" s="1"/>
  <c r="DC742" i="7"/>
  <c r="DG742" i="7" s="1"/>
  <c r="DC718" i="7"/>
  <c r="DG718" i="7" s="1"/>
  <c r="DC729" i="7"/>
  <c r="DC705" i="7"/>
  <c r="EK723" i="7"/>
  <c r="EO723" i="7" s="1"/>
  <c r="EK699" i="7"/>
  <c r="EO699" i="7" s="1"/>
  <c r="BU704" i="7"/>
  <c r="DT748" i="7"/>
  <c r="DT724" i="7"/>
  <c r="BD702" i="7"/>
  <c r="BD726" i="7"/>
  <c r="AM703" i="7"/>
  <c r="AM690" i="7"/>
  <c r="FS719" i="7"/>
  <c r="FW719" i="7" s="1"/>
  <c r="FS695" i="7"/>
  <c r="FW695" i="7" s="1"/>
  <c r="E688" i="7" l="1"/>
  <c r="C712" i="7"/>
  <c r="E684" i="7"/>
  <c r="C708" i="7"/>
  <c r="E700" i="7"/>
  <c r="C724" i="7"/>
  <c r="E693" i="7"/>
  <c r="C717" i="7"/>
  <c r="E703" i="7"/>
  <c r="C727" i="7"/>
  <c r="E691" i="7"/>
  <c r="C715" i="7"/>
  <c r="E697" i="7"/>
  <c r="C721" i="7"/>
  <c r="E690" i="7"/>
  <c r="C714" i="7"/>
  <c r="E695" i="7"/>
  <c r="C719" i="7"/>
  <c r="E699" i="7"/>
  <c r="C723" i="7"/>
  <c r="E702" i="7"/>
  <c r="C726" i="7"/>
  <c r="E704" i="7"/>
  <c r="C728" i="7"/>
  <c r="E692" i="7"/>
  <c r="C716" i="7"/>
  <c r="E689" i="7"/>
  <c r="C713" i="7"/>
  <c r="E683" i="7"/>
  <c r="C707" i="7"/>
  <c r="E685" i="7"/>
  <c r="C709" i="7"/>
  <c r="E701" i="7"/>
  <c r="C725" i="7"/>
  <c r="E696" i="7"/>
  <c r="C720" i="7"/>
  <c r="E686" i="7"/>
  <c r="C710" i="7"/>
  <c r="E682" i="7"/>
  <c r="C706" i="7"/>
  <c r="BY748" i="7"/>
  <c r="CC748" i="7"/>
  <c r="BY695" i="7"/>
  <c r="CP699" i="7"/>
  <c r="DX751" i="7"/>
  <c r="EB751" i="7"/>
  <c r="DG733" i="7"/>
  <c r="DK733" i="7"/>
  <c r="FF686" i="7"/>
  <c r="FJ686" i="7"/>
  <c r="AQ744" i="7"/>
  <c r="AQ698" i="7"/>
  <c r="BH720" i="7"/>
  <c r="DX732" i="7"/>
  <c r="EB732" i="7"/>
  <c r="EO681" i="7"/>
  <c r="ES681" i="7"/>
  <c r="BY747" i="7"/>
  <c r="FW689" i="7"/>
  <c r="GA689" i="7"/>
  <c r="AQ728" i="7"/>
  <c r="AU728" i="7"/>
  <c r="AQ695" i="7"/>
  <c r="BH724" i="7"/>
  <c r="BH683" i="7"/>
  <c r="BL683" i="7"/>
  <c r="BY690" i="7"/>
  <c r="AQ703" i="7"/>
  <c r="AU703" i="7"/>
  <c r="CP727" i="7"/>
  <c r="CT727" i="7"/>
  <c r="AQ750" i="7"/>
  <c r="AU750" i="7"/>
  <c r="BH722" i="7"/>
  <c r="DG749" i="7"/>
  <c r="DK749" i="7"/>
  <c r="BH685" i="7"/>
  <c r="BL685" i="7"/>
  <c r="AQ747" i="7"/>
  <c r="BY731" i="7"/>
  <c r="CC731" i="7"/>
  <c r="BH701" i="7"/>
  <c r="BL701" i="7"/>
  <c r="BH707" i="7"/>
  <c r="BL707" i="7"/>
  <c r="GN750" i="7"/>
  <c r="GR750" i="7"/>
  <c r="BY745" i="7"/>
  <c r="GN729" i="7"/>
  <c r="GR729" i="7"/>
  <c r="FW708" i="7"/>
  <c r="GA708" i="7"/>
  <c r="BH706" i="7"/>
  <c r="BL706" i="7"/>
  <c r="EO685" i="7"/>
  <c r="ES685" i="7"/>
  <c r="FW706" i="7"/>
  <c r="GA706" i="7"/>
  <c r="AQ700" i="7"/>
  <c r="EO684" i="7"/>
  <c r="ES684" i="7"/>
  <c r="EO705" i="7"/>
  <c r="ES705" i="7"/>
  <c r="BY707" i="7"/>
  <c r="CC707" i="7"/>
  <c r="BH708" i="7"/>
  <c r="BL708" i="7"/>
  <c r="GN726" i="7"/>
  <c r="GR726" i="7"/>
  <c r="BY721" i="7"/>
  <c r="GN705" i="7"/>
  <c r="GR705" i="7"/>
  <c r="BY681" i="7"/>
  <c r="CC681" i="7"/>
  <c r="DG705" i="7"/>
  <c r="DK705" i="7"/>
  <c r="DG729" i="7"/>
  <c r="DK729" i="7"/>
  <c r="AQ720" i="7"/>
  <c r="CP728" i="7"/>
  <c r="CT728" i="7"/>
  <c r="CP703" i="7"/>
  <c r="CT703" i="7"/>
  <c r="AQ723" i="7"/>
  <c r="FF709" i="7"/>
  <c r="FJ709" i="7"/>
  <c r="GN706" i="7"/>
  <c r="GR706" i="7"/>
  <c r="BH686" i="7"/>
  <c r="BL686" i="7"/>
  <c r="BH705" i="7"/>
  <c r="BL705" i="7"/>
  <c r="DX727" i="7"/>
  <c r="EB727" i="7"/>
  <c r="BY746" i="7"/>
  <c r="BH696" i="7"/>
  <c r="AQ740" i="7"/>
  <c r="DG702" i="7"/>
  <c r="DK702" i="7"/>
  <c r="BY723" i="7"/>
  <c r="CP682" i="7"/>
  <c r="CT682" i="7"/>
  <c r="EO708" i="7"/>
  <c r="ES708" i="7"/>
  <c r="AQ726" i="7"/>
  <c r="AU726" i="7"/>
  <c r="DG687" i="7"/>
  <c r="DK687" i="7"/>
  <c r="GN732" i="7"/>
  <c r="GR732" i="7"/>
  <c r="DX723" i="7"/>
  <c r="BH684" i="7"/>
  <c r="BL684" i="7"/>
  <c r="BH728" i="7"/>
  <c r="BL728" i="7"/>
  <c r="FF733" i="7"/>
  <c r="FJ733" i="7"/>
  <c r="BY702" i="7"/>
  <c r="CC702" i="7"/>
  <c r="DX747" i="7"/>
  <c r="CP725" i="7"/>
  <c r="CT725" i="7"/>
  <c r="BY718" i="7"/>
  <c r="DX709" i="7"/>
  <c r="EB709" i="7"/>
  <c r="DX704" i="7"/>
  <c r="EB704" i="7"/>
  <c r="FF682" i="7"/>
  <c r="FJ682" i="7"/>
  <c r="CP710" i="7"/>
  <c r="CT710" i="7"/>
  <c r="FF683" i="7"/>
  <c r="FJ683" i="7"/>
  <c r="DG727" i="7"/>
  <c r="DK727" i="7"/>
  <c r="GN730" i="7"/>
  <c r="GR730" i="7"/>
  <c r="BH703" i="7"/>
  <c r="BL703" i="7"/>
  <c r="AQ709" i="7"/>
  <c r="AU709" i="7"/>
  <c r="EO726" i="7"/>
  <c r="ES726" i="7"/>
  <c r="FW684" i="7"/>
  <c r="GA684" i="7"/>
  <c r="BH682" i="7"/>
  <c r="BL682" i="7"/>
  <c r="DG709" i="7"/>
  <c r="DK709" i="7"/>
  <c r="GN709" i="7"/>
  <c r="GR709" i="7"/>
  <c r="EO709" i="7"/>
  <c r="ES709" i="7"/>
  <c r="BY684" i="7"/>
  <c r="CC684" i="7"/>
  <c r="BY686" i="7"/>
  <c r="CC686" i="7"/>
  <c r="DG704" i="7"/>
  <c r="DK704" i="7"/>
  <c r="DG684" i="7"/>
  <c r="DK684" i="7"/>
  <c r="FW705" i="7"/>
  <c r="GA705" i="7"/>
  <c r="BH698" i="7"/>
  <c r="DX686" i="7"/>
  <c r="EB686" i="7"/>
  <c r="BH709" i="7"/>
  <c r="BL709" i="7"/>
  <c r="DX701" i="7"/>
  <c r="EB701" i="7"/>
  <c r="CP701" i="7"/>
  <c r="CT701" i="7"/>
  <c r="BY713" i="7"/>
  <c r="FF704" i="7"/>
  <c r="FJ704" i="7"/>
  <c r="FW707" i="7"/>
  <c r="GA707" i="7"/>
  <c r="EO704" i="7"/>
  <c r="ES704" i="7"/>
  <c r="BY742" i="7"/>
  <c r="DX733" i="7"/>
  <c r="EB733" i="7"/>
  <c r="AQ691" i="7"/>
  <c r="CP686" i="7"/>
  <c r="CT686" i="7"/>
  <c r="BH717" i="7"/>
  <c r="AQ682" i="7"/>
  <c r="AU682" i="7"/>
  <c r="GN701" i="7"/>
  <c r="GN752" i="7"/>
  <c r="GR752" i="7"/>
  <c r="BH697" i="7"/>
  <c r="EO703" i="7"/>
  <c r="ES703" i="7"/>
  <c r="DG686" i="7"/>
  <c r="DK686" i="7"/>
  <c r="AQ711" i="7"/>
  <c r="AU711" i="7"/>
  <c r="CP723" i="7"/>
  <c r="FF684" i="7"/>
  <c r="FJ684" i="7"/>
  <c r="BH710" i="7"/>
  <c r="BL710" i="7"/>
  <c r="BH718" i="7"/>
  <c r="GN683" i="7"/>
  <c r="GR683" i="7"/>
  <c r="AQ689" i="7"/>
  <c r="BY730" i="7"/>
  <c r="CC730" i="7"/>
  <c r="FF703" i="7"/>
  <c r="FJ703" i="7"/>
  <c r="GN733" i="7"/>
  <c r="GR733" i="7"/>
  <c r="FW726" i="7"/>
  <c r="GA726" i="7"/>
  <c r="BY687" i="7"/>
  <c r="CC687" i="7"/>
  <c r="BH725" i="7"/>
  <c r="BL725" i="7"/>
  <c r="BY704" i="7"/>
  <c r="CC704" i="7"/>
  <c r="AQ697" i="7"/>
  <c r="BH681" i="7"/>
  <c r="BL681" i="7"/>
  <c r="FF750" i="7"/>
  <c r="FJ750" i="7"/>
  <c r="BY703" i="7"/>
  <c r="CC703" i="7"/>
  <c r="BH694" i="7"/>
  <c r="BY706" i="7"/>
  <c r="CC706" i="7"/>
  <c r="DG688" i="7"/>
  <c r="DK688" i="7"/>
  <c r="FW685" i="7"/>
  <c r="GA685" i="7"/>
  <c r="AQ684" i="7"/>
  <c r="AU684" i="7"/>
  <c r="FW682" i="7"/>
  <c r="GA682" i="7"/>
  <c r="GN703" i="7"/>
  <c r="GR703" i="7"/>
  <c r="FF705" i="7"/>
  <c r="FJ705" i="7"/>
  <c r="DX687" i="7"/>
  <c r="EB687" i="7"/>
  <c r="FW704" i="7"/>
  <c r="GA704" i="7"/>
  <c r="CP706" i="7"/>
  <c r="CT706" i="7"/>
  <c r="FW702" i="7"/>
  <c r="GA702" i="7"/>
  <c r="AQ690" i="7"/>
  <c r="EO686" i="7"/>
  <c r="ES686" i="7"/>
  <c r="DG725" i="7"/>
  <c r="DK725" i="7"/>
  <c r="BY744" i="7"/>
  <c r="BH702" i="7"/>
  <c r="BL702" i="7"/>
  <c r="AQ701" i="7"/>
  <c r="AU701" i="7"/>
  <c r="BY720" i="7"/>
  <c r="FF701" i="7"/>
  <c r="FJ701" i="7"/>
  <c r="DX748" i="7"/>
  <c r="EB748" i="7"/>
  <c r="BY693" i="7"/>
  <c r="CP708" i="7"/>
  <c r="CT708" i="7"/>
  <c r="BY737" i="7"/>
  <c r="DX681" i="7"/>
  <c r="EB681" i="7"/>
  <c r="BH693" i="7"/>
  <c r="FW727" i="7"/>
  <c r="GA727" i="7"/>
  <c r="CP726" i="7"/>
  <c r="CT726" i="7"/>
  <c r="AQ717" i="7"/>
  <c r="BH711" i="7"/>
  <c r="BL711" i="7"/>
  <c r="FW690" i="7"/>
  <c r="DX702" i="7"/>
  <c r="EB702" i="7"/>
  <c r="BH713" i="7"/>
  <c r="FW703" i="7"/>
  <c r="GA703" i="7"/>
  <c r="EO702" i="7"/>
  <c r="ES702" i="7"/>
  <c r="FW701" i="7"/>
  <c r="DX706" i="7"/>
  <c r="EB706" i="7"/>
  <c r="BH727" i="7"/>
  <c r="BL727" i="7"/>
  <c r="EO727" i="7"/>
  <c r="ES727" i="7"/>
  <c r="AQ735" i="7"/>
  <c r="AU735" i="7"/>
  <c r="FW709" i="7"/>
  <c r="GA709" i="7"/>
  <c r="BY722" i="7"/>
  <c r="AQ716" i="7"/>
  <c r="DX683" i="7"/>
  <c r="EB683" i="7"/>
  <c r="BH700" i="7"/>
  <c r="DX708" i="7"/>
  <c r="EB708" i="7"/>
  <c r="FF729" i="7"/>
  <c r="FJ729" i="7"/>
  <c r="FW681" i="7"/>
  <c r="GA681" i="7"/>
  <c r="BH726" i="7"/>
  <c r="BL726" i="7"/>
  <c r="EO710" i="7"/>
  <c r="ES710" i="7"/>
  <c r="GN708" i="7"/>
  <c r="GR708" i="7"/>
  <c r="AQ681" i="7"/>
  <c r="AU681" i="7"/>
  <c r="DG751" i="7"/>
  <c r="DK751" i="7"/>
  <c r="DX724" i="7"/>
  <c r="EB724" i="7"/>
  <c r="AQ686" i="7"/>
  <c r="AU686" i="7"/>
  <c r="DG683" i="7"/>
  <c r="DK683" i="7"/>
  <c r="AQ741" i="7"/>
  <c r="FW683" i="7"/>
  <c r="GA683" i="7"/>
  <c r="DG699" i="7"/>
  <c r="BH689" i="7"/>
  <c r="CP684" i="7"/>
  <c r="CT684" i="7"/>
  <c r="BY724" i="7"/>
  <c r="CC724" i="7"/>
  <c r="CP702" i="7"/>
  <c r="CT702" i="7"/>
  <c r="BH721" i="7"/>
  <c r="FW725" i="7"/>
  <c r="BH687" i="7"/>
  <c r="BL687" i="7"/>
  <c r="AQ733" i="7"/>
  <c r="AU733" i="7"/>
  <c r="BY692" i="7"/>
  <c r="DX730" i="7"/>
  <c r="EB730" i="7"/>
  <c r="BY701" i="7"/>
  <c r="CC701" i="7"/>
  <c r="BY688" i="7"/>
  <c r="AQ688" i="7"/>
  <c r="D2233" i="9"/>
  <c r="C2209" i="9"/>
  <c r="C2210" i="9"/>
  <c r="D2234" i="9"/>
  <c r="D2251" i="9"/>
  <c r="C2227" i="9"/>
  <c r="D2232" i="9"/>
  <c r="C2208" i="9"/>
  <c r="C2199" i="9"/>
  <c r="D2223" i="9"/>
  <c r="D2255" i="9"/>
  <c r="C2231" i="9"/>
  <c r="D2235" i="9"/>
  <c r="C2211" i="9"/>
  <c r="D2224" i="9"/>
  <c r="C2200" i="9"/>
  <c r="D2245" i="9"/>
  <c r="C2221" i="9"/>
  <c r="D2249" i="9"/>
  <c r="C2225" i="9"/>
  <c r="D2252" i="9"/>
  <c r="C2228" i="9"/>
  <c r="D2241" i="9"/>
  <c r="C2217" i="9"/>
  <c r="D2237" i="9"/>
  <c r="C2213" i="9"/>
  <c r="D2254" i="9"/>
  <c r="C2230" i="9"/>
  <c r="D2238" i="9"/>
  <c r="C2214" i="9"/>
  <c r="D2370" i="9"/>
  <c r="C2346" i="9"/>
  <c r="D2287" i="9"/>
  <c r="C2263" i="9"/>
  <c r="D2528" i="9"/>
  <c r="C2504" i="9"/>
  <c r="D2242" i="9"/>
  <c r="C2218" i="9"/>
  <c r="D2236" i="9"/>
  <c r="C2212" i="9"/>
  <c r="D2220" i="9"/>
  <c r="C2196" i="9"/>
  <c r="D2222" i="9"/>
  <c r="C2198" i="9"/>
  <c r="D2219" i="9"/>
  <c r="C2195" i="9"/>
  <c r="D2253" i="9"/>
  <c r="C2229" i="9"/>
  <c r="FS728" i="7"/>
  <c r="GC25" i="7"/>
  <c r="EU25" i="7"/>
  <c r="BU705" i="7"/>
  <c r="BU729" i="7"/>
  <c r="DT740" i="7"/>
  <c r="DX740" i="7" s="1"/>
  <c r="DT716" i="7"/>
  <c r="DX716" i="7" s="1"/>
  <c r="AM712" i="7"/>
  <c r="AM736" i="7"/>
  <c r="GJ749" i="7"/>
  <c r="GJ725" i="7"/>
  <c r="GJ740" i="7"/>
  <c r="GN740" i="7" s="1"/>
  <c r="GJ716" i="7"/>
  <c r="GN716" i="7" s="1"/>
  <c r="AM730" i="7"/>
  <c r="AM706" i="7"/>
  <c r="BU714" i="7"/>
  <c r="BU738" i="7"/>
  <c r="FB732" i="7"/>
  <c r="FB708" i="7"/>
  <c r="FB731" i="7"/>
  <c r="FB707" i="7"/>
  <c r="BU751" i="7"/>
  <c r="BU727" i="7"/>
  <c r="FB710" i="7"/>
  <c r="FB734" i="7"/>
  <c r="FB727" i="7"/>
  <c r="FB751" i="7"/>
  <c r="GJ748" i="7"/>
  <c r="GN748" i="7" s="1"/>
  <c r="GJ724" i="7"/>
  <c r="GN724" i="7" s="1"/>
  <c r="DT743" i="7"/>
  <c r="DX743" i="7" s="1"/>
  <c r="DT719" i="7"/>
  <c r="DX719" i="7" s="1"/>
  <c r="GJ739" i="7"/>
  <c r="GN739" i="7" s="1"/>
  <c r="GJ715" i="7"/>
  <c r="GN715" i="7" s="1"/>
  <c r="AM737" i="7"/>
  <c r="AM713" i="7"/>
  <c r="BU734" i="7"/>
  <c r="BU710" i="7"/>
  <c r="BU711" i="7"/>
  <c r="BU735" i="7"/>
  <c r="AM705" i="7"/>
  <c r="AM729" i="7"/>
  <c r="AM739" i="7"/>
  <c r="AM715" i="7"/>
  <c r="AM746" i="7"/>
  <c r="AM722" i="7"/>
  <c r="GJ719" i="7"/>
  <c r="GN719" i="7" s="1"/>
  <c r="GJ743" i="7"/>
  <c r="GN743" i="7" s="1"/>
  <c r="DT728" i="7"/>
  <c r="DC723" i="7"/>
  <c r="DC747" i="7"/>
  <c r="DT726" i="7"/>
  <c r="DT750" i="7"/>
  <c r="FB730" i="7"/>
  <c r="FB706" i="7"/>
  <c r="DT749" i="7"/>
  <c r="DT725" i="7"/>
  <c r="FB739" i="7"/>
  <c r="FF739" i="7" s="1"/>
  <c r="FB715" i="7"/>
  <c r="FF715" i="7" s="1"/>
  <c r="GJ720" i="7"/>
  <c r="GN720" i="7" s="1"/>
  <c r="GJ744" i="7"/>
  <c r="GN744" i="7" s="1"/>
  <c r="GJ723" i="7"/>
  <c r="GN723" i="7" s="1"/>
  <c r="GJ747" i="7"/>
  <c r="GN747" i="7" s="1"/>
  <c r="BU749" i="7"/>
  <c r="BU725" i="7"/>
  <c r="BU712" i="7"/>
  <c r="BU736" i="7"/>
  <c r="AM724" i="7"/>
  <c r="AM748" i="7"/>
  <c r="AM752" i="7"/>
  <c r="AM714" i="7"/>
  <c r="AM738" i="7"/>
  <c r="DT714" i="7"/>
  <c r="DX714" i="7" s="1"/>
  <c r="DT738" i="7"/>
  <c r="DX738" i="7" s="1"/>
  <c r="FB738" i="7"/>
  <c r="FB714" i="7"/>
  <c r="FF714" i="7" s="1"/>
  <c r="DT739" i="7"/>
  <c r="DX739" i="7" s="1"/>
  <c r="DT715" i="7"/>
  <c r="DX715" i="7" s="1"/>
  <c r="DC712" i="7"/>
  <c r="DC736" i="7"/>
  <c r="DC735" i="7"/>
  <c r="DC711" i="7"/>
  <c r="AM743" i="7"/>
  <c r="AM719" i="7"/>
  <c r="BU708" i="7"/>
  <c r="BU732" i="7"/>
  <c r="BU728" i="7"/>
  <c r="DC707" i="7"/>
  <c r="DC731" i="7"/>
  <c r="BU719" i="7"/>
  <c r="BU743" i="7"/>
  <c r="EK728" i="7"/>
  <c r="DC734" i="7"/>
  <c r="DC710" i="7"/>
  <c r="GJ731" i="7"/>
  <c r="GJ707" i="7"/>
  <c r="DT718" i="7"/>
  <c r="DX718" i="7" s="1"/>
  <c r="DT742" i="7"/>
  <c r="DX742" i="7" s="1"/>
  <c r="DC738" i="7"/>
  <c r="DG738" i="7" s="1"/>
  <c r="DC714" i="7"/>
  <c r="DG714" i="7" s="1"/>
  <c r="BU741" i="7"/>
  <c r="BU717" i="7"/>
  <c r="DT707" i="7"/>
  <c r="DT731" i="7"/>
  <c r="DT741" i="7"/>
  <c r="DX741" i="7" s="1"/>
  <c r="DT717" i="7"/>
  <c r="DX717" i="7" s="1"/>
  <c r="FB718" i="7"/>
  <c r="FF718" i="7" s="1"/>
  <c r="FB742" i="7"/>
  <c r="FF742" i="7" s="1"/>
  <c r="FB744" i="7"/>
  <c r="FF744" i="7" s="1"/>
  <c r="FB720" i="7"/>
  <c r="FF720" i="7" s="1"/>
  <c r="DC728" i="7"/>
  <c r="AM749" i="7"/>
  <c r="AM725" i="7"/>
  <c r="DC708" i="7"/>
  <c r="DC732" i="7"/>
  <c r="GJ727" i="7"/>
  <c r="GJ751" i="7"/>
  <c r="GJ712" i="7"/>
  <c r="GN712" i="7" s="1"/>
  <c r="GJ736" i="7"/>
  <c r="GN736" i="7" s="1"/>
  <c r="DT711" i="7"/>
  <c r="DT735" i="7"/>
  <c r="GJ713" i="7"/>
  <c r="GN713" i="7" s="1"/>
  <c r="GJ737" i="7"/>
  <c r="GN737" i="7" s="1"/>
  <c r="DC750" i="7"/>
  <c r="DC726" i="7"/>
  <c r="FB728" i="7"/>
  <c r="DT713" i="7"/>
  <c r="DX713" i="7" s="1"/>
  <c r="DT737" i="7"/>
  <c r="DX737" i="7" s="1"/>
  <c r="DT734" i="7"/>
  <c r="DT710" i="7"/>
  <c r="FB719" i="7"/>
  <c r="FF719" i="7" s="1"/>
  <c r="FB743" i="7"/>
  <c r="FF743" i="7" s="1"/>
  <c r="DT729" i="7"/>
  <c r="DT705" i="7"/>
  <c r="FB737" i="7"/>
  <c r="FB713" i="7"/>
  <c r="FF713" i="7" s="1"/>
  <c r="GJ741" i="7"/>
  <c r="GN741" i="7" s="1"/>
  <c r="GJ717" i="7"/>
  <c r="GN717" i="7" s="1"/>
  <c r="FB735" i="7"/>
  <c r="FF735" i="7" s="1"/>
  <c r="FB711" i="7"/>
  <c r="FF711" i="7" s="1"/>
  <c r="AM710" i="7"/>
  <c r="AM734" i="7"/>
  <c r="BU726" i="7"/>
  <c r="BU750" i="7"/>
  <c r="AM727" i="7"/>
  <c r="AM751" i="7"/>
  <c r="AM732" i="7"/>
  <c r="AM708" i="7"/>
  <c r="DC741" i="7"/>
  <c r="DG741" i="7" s="1"/>
  <c r="DC717" i="7"/>
  <c r="DG717" i="7" s="1"/>
  <c r="FB725" i="7"/>
  <c r="FB749" i="7"/>
  <c r="AM721" i="7"/>
  <c r="AM745" i="7"/>
  <c r="BU716" i="7"/>
  <c r="BU740" i="7"/>
  <c r="E709" i="7" l="1"/>
  <c r="C733" i="7"/>
  <c r="E733" i="7" s="1"/>
  <c r="E707" i="7"/>
  <c r="C731" i="7"/>
  <c r="E731" i="7" s="1"/>
  <c r="E728" i="7"/>
  <c r="C752" i="7"/>
  <c r="E752" i="7" s="1"/>
  <c r="E710" i="7"/>
  <c r="C734" i="7"/>
  <c r="E734" i="7" s="1"/>
  <c r="E726" i="7"/>
  <c r="C750" i="7"/>
  <c r="E750" i="7" s="1"/>
  <c r="E724" i="7"/>
  <c r="C748" i="7"/>
  <c r="E748" i="7" s="1"/>
  <c r="E727" i="7"/>
  <c r="C751" i="7"/>
  <c r="E751" i="7" s="1"/>
  <c r="E721" i="7"/>
  <c r="C745" i="7"/>
  <c r="E745" i="7" s="1"/>
  <c r="E713" i="7"/>
  <c r="C737" i="7"/>
  <c r="E737" i="7" s="1"/>
  <c r="E720" i="7"/>
  <c r="C744" i="7"/>
  <c r="E744" i="7" s="1"/>
  <c r="E723" i="7"/>
  <c r="C747" i="7"/>
  <c r="E747" i="7" s="1"/>
  <c r="E708" i="7"/>
  <c r="C732" i="7"/>
  <c r="E732" i="7" s="1"/>
  <c r="E706" i="7"/>
  <c r="C730" i="7"/>
  <c r="E730" i="7" s="1"/>
  <c r="E725" i="7"/>
  <c r="C749" i="7"/>
  <c r="E749" i="7" s="1"/>
  <c r="E719" i="7"/>
  <c r="C743" i="7"/>
  <c r="E743" i="7" s="1"/>
  <c r="E712" i="7"/>
  <c r="C736" i="7"/>
  <c r="E736" i="7" s="1"/>
  <c r="E714" i="7"/>
  <c r="C738" i="7"/>
  <c r="E738" i="7" s="1"/>
  <c r="E715" i="7"/>
  <c r="C739" i="7"/>
  <c r="E739" i="7" s="1"/>
  <c r="E716" i="7"/>
  <c r="C740" i="7"/>
  <c r="E740" i="7" s="1"/>
  <c r="E717" i="7"/>
  <c r="C741" i="7"/>
  <c r="E741" i="7" s="1"/>
  <c r="BN19" i="7"/>
  <c r="G7" i="11" s="1"/>
  <c r="CV19" i="7"/>
  <c r="G9" i="11" s="1"/>
  <c r="DX731" i="7"/>
  <c r="EB731" i="7"/>
  <c r="AQ714" i="7"/>
  <c r="BY717" i="7"/>
  <c r="AQ748" i="7"/>
  <c r="AQ719" i="7"/>
  <c r="FF706" i="7"/>
  <c r="FJ706" i="7"/>
  <c r="DX705" i="7"/>
  <c r="EB705" i="7"/>
  <c r="GN727" i="7"/>
  <c r="GR727" i="7"/>
  <c r="BY749" i="7"/>
  <c r="CC749" i="7"/>
  <c r="DX725" i="7"/>
  <c r="EB725" i="7"/>
  <c r="DX749" i="7"/>
  <c r="EB749" i="7"/>
  <c r="BY728" i="7"/>
  <c r="CC728" i="7"/>
  <c r="BY727" i="7"/>
  <c r="CC727" i="7"/>
  <c r="FF737" i="7"/>
  <c r="FJ737" i="7"/>
  <c r="BY732" i="7"/>
  <c r="CC732" i="7"/>
  <c r="BY708" i="7"/>
  <c r="CC708" i="7"/>
  <c r="FF731" i="7"/>
  <c r="FJ731" i="7"/>
  <c r="AQ724" i="7"/>
  <c r="AQ751" i="7"/>
  <c r="AU751" i="7"/>
  <c r="AQ725" i="7"/>
  <c r="AU725" i="7"/>
  <c r="DX728" i="7"/>
  <c r="EB728" i="7"/>
  <c r="AQ749" i="7"/>
  <c r="AU749" i="7"/>
  <c r="AQ706" i="7"/>
  <c r="AU706" i="7"/>
  <c r="BY726" i="7"/>
  <c r="CC726" i="7"/>
  <c r="DG728" i="7"/>
  <c r="DK728" i="7"/>
  <c r="AQ722" i="7"/>
  <c r="DX735" i="7"/>
  <c r="EB735" i="7"/>
  <c r="FF710" i="7"/>
  <c r="FJ710" i="7"/>
  <c r="FF749" i="7"/>
  <c r="FJ749" i="7"/>
  <c r="DX707" i="7"/>
  <c r="EB707" i="7"/>
  <c r="FF707" i="7"/>
  <c r="FJ707" i="7"/>
  <c r="DX729" i="7"/>
  <c r="EB729" i="7"/>
  <c r="DX750" i="7"/>
  <c r="EB750" i="7"/>
  <c r="AQ713" i="7"/>
  <c r="DG732" i="7"/>
  <c r="DK732" i="7"/>
  <c r="BY736" i="7"/>
  <c r="FF732" i="7"/>
  <c r="FJ732" i="7"/>
  <c r="BY712" i="7"/>
  <c r="FW728" i="7"/>
  <c r="GC19" i="7" s="1"/>
  <c r="G14" i="11" s="1"/>
  <c r="GA728" i="7"/>
  <c r="DX734" i="7"/>
  <c r="EB734" i="7"/>
  <c r="BY725" i="7"/>
  <c r="CC725" i="7"/>
  <c r="BY750" i="7"/>
  <c r="CC750" i="7"/>
  <c r="DG736" i="7"/>
  <c r="DK736" i="7"/>
  <c r="AQ730" i="7"/>
  <c r="AU730" i="7"/>
  <c r="DG726" i="7"/>
  <c r="DK726" i="7"/>
  <c r="AQ746" i="7"/>
  <c r="AQ705" i="7"/>
  <c r="AU705" i="7"/>
  <c r="AQ738" i="7"/>
  <c r="BY735" i="7"/>
  <c r="CC735" i="7"/>
  <c r="AQ752" i="7"/>
  <c r="AU752" i="7"/>
  <c r="BY729" i="7"/>
  <c r="CC729" i="7"/>
  <c r="BY734" i="7"/>
  <c r="CC734" i="7"/>
  <c r="DX726" i="7"/>
  <c r="EB726" i="7"/>
  <c r="DG747" i="7"/>
  <c r="DG708" i="7"/>
  <c r="DK708" i="7"/>
  <c r="DG711" i="7"/>
  <c r="DK711" i="7"/>
  <c r="BY738" i="7"/>
  <c r="AQ727" i="7"/>
  <c r="AU727" i="7"/>
  <c r="DG735" i="7"/>
  <c r="DK735" i="7"/>
  <c r="BY714" i="7"/>
  <c r="DG712" i="7"/>
  <c r="DK712" i="7"/>
  <c r="AQ734" i="7"/>
  <c r="AU734" i="7"/>
  <c r="DG710" i="7"/>
  <c r="DK710" i="7"/>
  <c r="DG750" i="7"/>
  <c r="DK750" i="7"/>
  <c r="EO728" i="7"/>
  <c r="EU19" i="7" s="1"/>
  <c r="G12" i="11" s="1"/>
  <c r="ES728" i="7"/>
  <c r="AQ715" i="7"/>
  <c r="FF751" i="7"/>
  <c r="FJ751" i="7"/>
  <c r="GN725" i="7"/>
  <c r="AQ721" i="7"/>
  <c r="AQ712" i="7"/>
  <c r="DG707" i="7"/>
  <c r="DK707" i="7"/>
  <c r="BY711" i="7"/>
  <c r="CC711" i="7"/>
  <c r="FF730" i="7"/>
  <c r="FJ730" i="7"/>
  <c r="BY741" i="7"/>
  <c r="AQ708" i="7"/>
  <c r="AU708" i="7"/>
  <c r="AQ743" i="7"/>
  <c r="GN731" i="7"/>
  <c r="GR731" i="7"/>
  <c r="FF728" i="7"/>
  <c r="FJ728" i="7"/>
  <c r="AQ710" i="7"/>
  <c r="AU710" i="7"/>
  <c r="BY716" i="7"/>
  <c r="BY743" i="7"/>
  <c r="FF738" i="7"/>
  <c r="AQ739" i="7"/>
  <c r="FF727" i="7"/>
  <c r="FJ727" i="7"/>
  <c r="GN749" i="7"/>
  <c r="DG731" i="7"/>
  <c r="DK731" i="7"/>
  <c r="DX711" i="7"/>
  <c r="EB711" i="7"/>
  <c r="FF725" i="7"/>
  <c r="FJ725" i="7"/>
  <c r="BY751" i="7"/>
  <c r="CC751" i="7"/>
  <c r="BY710" i="7"/>
  <c r="CC710" i="7"/>
  <c r="GN751" i="7"/>
  <c r="GR751" i="7"/>
  <c r="BY705" i="7"/>
  <c r="CC705" i="7"/>
  <c r="FF708" i="7"/>
  <c r="FJ708" i="7"/>
  <c r="AQ732" i="7"/>
  <c r="AU732" i="7"/>
  <c r="AQ737" i="7"/>
  <c r="DX710" i="7"/>
  <c r="EB710" i="7"/>
  <c r="DG723" i="7"/>
  <c r="GN707" i="7"/>
  <c r="GR707" i="7"/>
  <c r="DG734" i="7"/>
  <c r="DK734" i="7"/>
  <c r="BY740" i="7"/>
  <c r="AQ745" i="7"/>
  <c r="BY719" i="7"/>
  <c r="AQ729" i="7"/>
  <c r="AU729" i="7"/>
  <c r="FF734" i="7"/>
  <c r="FJ734" i="7"/>
  <c r="AQ736" i="7"/>
  <c r="C2251" i="9"/>
  <c r="D2275" i="9"/>
  <c r="C2223" i="9"/>
  <c r="D2247" i="9"/>
  <c r="D2256" i="9"/>
  <c r="C2232" i="9"/>
  <c r="C2234" i="9"/>
  <c r="D2258" i="9"/>
  <c r="C2233" i="9"/>
  <c r="D2257" i="9"/>
  <c r="D2277" i="9"/>
  <c r="C2253" i="9"/>
  <c r="D2266" i="9"/>
  <c r="C2242" i="9"/>
  <c r="D2261" i="9"/>
  <c r="C2237" i="9"/>
  <c r="D2243" i="9"/>
  <c r="C2219" i="9"/>
  <c r="D2552" i="9"/>
  <c r="C2528" i="9"/>
  <c r="D2265" i="9"/>
  <c r="C2241" i="9"/>
  <c r="D2311" i="9"/>
  <c r="C2287" i="9"/>
  <c r="D2276" i="9"/>
  <c r="C2252" i="9"/>
  <c r="D2394" i="9"/>
  <c r="C2370" i="9"/>
  <c r="D2273" i="9"/>
  <c r="C2249" i="9"/>
  <c r="D2246" i="9"/>
  <c r="C2222" i="9"/>
  <c r="D2262" i="9"/>
  <c r="C2238" i="9"/>
  <c r="D2269" i="9"/>
  <c r="C2245" i="9"/>
  <c r="D2244" i="9"/>
  <c r="C2220" i="9"/>
  <c r="D2248" i="9"/>
  <c r="C2224" i="9"/>
  <c r="D2260" i="9"/>
  <c r="C2236" i="9"/>
  <c r="D2259" i="9"/>
  <c r="C2235" i="9"/>
  <c r="D2278" i="9"/>
  <c r="C2254" i="9"/>
  <c r="D2279" i="9"/>
  <c r="C2255" i="9"/>
  <c r="E7" i="11"/>
  <c r="E9" i="11"/>
  <c r="E14" i="11"/>
  <c r="FL25" i="7"/>
  <c r="DT752" i="7"/>
  <c r="ED25" i="7"/>
  <c r="E12" i="11"/>
  <c r="GT25" i="7"/>
  <c r="DC752" i="7"/>
  <c r="FB752" i="7"/>
  <c r="BU752" i="7"/>
  <c r="GT19" i="7" l="1"/>
  <c r="G15" i="11" s="1"/>
  <c r="AW19" i="7"/>
  <c r="G6" i="11" s="1"/>
  <c r="DG752" i="7"/>
  <c r="DM19" i="7" s="1"/>
  <c r="G10" i="11" s="1"/>
  <c r="DK752" i="7"/>
  <c r="DX752" i="7"/>
  <c r="ED19" i="7" s="1"/>
  <c r="G11" i="11" s="1"/>
  <c r="EB752" i="7"/>
  <c r="BY752" i="7"/>
  <c r="CE19" i="7" s="1"/>
  <c r="G8" i="11" s="1"/>
  <c r="CC752" i="7"/>
  <c r="FF752" i="7"/>
  <c r="FL19" i="7" s="1"/>
  <c r="G13" i="11" s="1"/>
  <c r="FJ752" i="7"/>
  <c r="D2271" i="9"/>
  <c r="C2247" i="9"/>
  <c r="C2257" i="9"/>
  <c r="D2281" i="9"/>
  <c r="D2282" i="9"/>
  <c r="C2258" i="9"/>
  <c r="C2256" i="9"/>
  <c r="D2280" i="9"/>
  <c r="D2299" i="9"/>
  <c r="C2275" i="9"/>
  <c r="D2303" i="9"/>
  <c r="C2279" i="9"/>
  <c r="D2268" i="9"/>
  <c r="C2244" i="9"/>
  <c r="D2335" i="9"/>
  <c r="C2311" i="9"/>
  <c r="D2302" i="9"/>
  <c r="C2278" i="9"/>
  <c r="D2293" i="9"/>
  <c r="C2269" i="9"/>
  <c r="D2286" i="9"/>
  <c r="C2262" i="9"/>
  <c r="D2289" i="9"/>
  <c r="C2265" i="9"/>
  <c r="D2576" i="9"/>
  <c r="C2552" i="9"/>
  <c r="D2267" i="9"/>
  <c r="C2243" i="9"/>
  <c r="D2270" i="9"/>
  <c r="C2246" i="9"/>
  <c r="D2283" i="9"/>
  <c r="C2259" i="9"/>
  <c r="D2284" i="9"/>
  <c r="C2260" i="9"/>
  <c r="D2418" i="9"/>
  <c r="C2394" i="9"/>
  <c r="D2285" i="9"/>
  <c r="C2261" i="9"/>
  <c r="D2297" i="9"/>
  <c r="C2273" i="9"/>
  <c r="D2272" i="9"/>
  <c r="C2248" i="9"/>
  <c r="D2290" i="9"/>
  <c r="C2266" i="9"/>
  <c r="D2300" i="9"/>
  <c r="C2276" i="9"/>
  <c r="D2301" i="9"/>
  <c r="C2277" i="9"/>
  <c r="E8" i="11"/>
  <c r="E13" i="11"/>
  <c r="E11" i="11"/>
  <c r="E10" i="11"/>
  <c r="E6" i="11"/>
  <c r="E15" i="11"/>
  <c r="O13" i="7"/>
  <c r="C2281" i="9" l="1"/>
  <c r="D2305" i="9"/>
  <c r="D2306" i="9"/>
  <c r="C2282" i="9"/>
  <c r="D2323" i="9"/>
  <c r="C2299" i="9"/>
  <c r="D2304" i="9"/>
  <c r="C2280" i="9"/>
  <c r="D2295" i="9"/>
  <c r="C2271" i="9"/>
  <c r="D2310" i="9"/>
  <c r="C2286" i="9"/>
  <c r="D2308" i="9"/>
  <c r="C2284" i="9"/>
  <c r="D2442" i="9"/>
  <c r="C2418" i="9"/>
  <c r="D2325" i="9"/>
  <c r="C2301" i="9"/>
  <c r="D2359" i="9"/>
  <c r="C2335" i="9"/>
  <c r="D2326" i="9"/>
  <c r="C2302" i="9"/>
  <c r="D2307" i="9"/>
  <c r="C2283" i="9"/>
  <c r="D2317" i="9"/>
  <c r="C2293" i="9"/>
  <c r="D2321" i="9"/>
  <c r="C2297" i="9"/>
  <c r="D2600" i="9"/>
  <c r="C2576" i="9"/>
  <c r="D2292" i="9"/>
  <c r="C2268" i="9"/>
  <c r="D2324" i="9"/>
  <c r="C2300" i="9"/>
  <c r="D2314" i="9"/>
  <c r="C2290" i="9"/>
  <c r="D2296" i="9"/>
  <c r="C2272" i="9"/>
  <c r="D2294" i="9"/>
  <c r="C2270" i="9"/>
  <c r="D2291" i="9"/>
  <c r="C2267" i="9"/>
  <c r="D2309" i="9"/>
  <c r="C2285" i="9"/>
  <c r="D2313" i="9"/>
  <c r="C2289" i="9"/>
  <c r="D2327" i="9"/>
  <c r="C2303" i="9"/>
  <c r="E4" i="11"/>
  <c r="E16" i="11" s="1"/>
  <c r="O25" i="7"/>
  <c r="D2328" i="9" l="1"/>
  <c r="C2304" i="9"/>
  <c r="D2347" i="9"/>
  <c r="C2323" i="9"/>
  <c r="D2330" i="9"/>
  <c r="C2306" i="9"/>
  <c r="D2319" i="9"/>
  <c r="C2295" i="9"/>
  <c r="D2329" i="9"/>
  <c r="C2305" i="9"/>
  <c r="D2351" i="9"/>
  <c r="C2327" i="9"/>
  <c r="D2348" i="9"/>
  <c r="C2324" i="9"/>
  <c r="D2383" i="9"/>
  <c r="C2359" i="9"/>
  <c r="D2333" i="9"/>
  <c r="C2309" i="9"/>
  <c r="D2316" i="9"/>
  <c r="C2292" i="9"/>
  <c r="D2624" i="9"/>
  <c r="C2600" i="9"/>
  <c r="D2331" i="9"/>
  <c r="C2307" i="9"/>
  <c r="D2332" i="9"/>
  <c r="C2308" i="9"/>
  <c r="D2466" i="9"/>
  <c r="C2442" i="9"/>
  <c r="D2320" i="9"/>
  <c r="C2296" i="9"/>
  <c r="D2350" i="9"/>
  <c r="C2326" i="9"/>
  <c r="D2337" i="9"/>
  <c r="C2313" i="9"/>
  <c r="D2315" i="9"/>
  <c r="C2291" i="9"/>
  <c r="D2349" i="9"/>
  <c r="C2325" i="9"/>
  <c r="D2318" i="9"/>
  <c r="C2294" i="9"/>
  <c r="D2345" i="9"/>
  <c r="C2321" i="9"/>
  <c r="D2341" i="9"/>
  <c r="C2317" i="9"/>
  <c r="D2338" i="9"/>
  <c r="C2314" i="9"/>
  <c r="D2334" i="9"/>
  <c r="C2310" i="9"/>
  <c r="C2347" i="9" l="1"/>
  <c r="D2371" i="9"/>
  <c r="C2329" i="9"/>
  <c r="D2353" i="9"/>
  <c r="D2343" i="9"/>
  <c r="C2319" i="9"/>
  <c r="D2354" i="9"/>
  <c r="C2330" i="9"/>
  <c r="D2352" i="9"/>
  <c r="C2328" i="9"/>
  <c r="D2361" i="9"/>
  <c r="C2337" i="9"/>
  <c r="D2372" i="9"/>
  <c r="C2348" i="9"/>
  <c r="D2375" i="9"/>
  <c r="C2351" i="9"/>
  <c r="D2648" i="9"/>
  <c r="C2624" i="9"/>
  <c r="D2357" i="9"/>
  <c r="C2333" i="9"/>
  <c r="D2344" i="9"/>
  <c r="C2320" i="9"/>
  <c r="D2407" i="9"/>
  <c r="C2383" i="9"/>
  <c r="D2490" i="9"/>
  <c r="C2466" i="9"/>
  <c r="D2373" i="9"/>
  <c r="C2349" i="9"/>
  <c r="D2355" i="9"/>
  <c r="C2331" i="9"/>
  <c r="D2358" i="9"/>
  <c r="C2334" i="9"/>
  <c r="D2374" i="9"/>
  <c r="C2350" i="9"/>
  <c r="D2340" i="9"/>
  <c r="C2316" i="9"/>
  <c r="D2362" i="9"/>
  <c r="C2338" i="9"/>
  <c r="D2365" i="9"/>
  <c r="C2341" i="9"/>
  <c r="D2369" i="9"/>
  <c r="C2345" i="9"/>
  <c r="D2356" i="9"/>
  <c r="C2332" i="9"/>
  <c r="D2342" i="9"/>
  <c r="C2318" i="9"/>
  <c r="D2339" i="9"/>
  <c r="C2315" i="9"/>
  <c r="C2353" i="9" l="1"/>
  <c r="D2377" i="9"/>
  <c r="D2376" i="9"/>
  <c r="C2352" i="9"/>
  <c r="D2378" i="9"/>
  <c r="C2354" i="9"/>
  <c r="D2367" i="9"/>
  <c r="C2343" i="9"/>
  <c r="D2395" i="9"/>
  <c r="C2371" i="9"/>
  <c r="D2382" i="9"/>
  <c r="C2358" i="9"/>
  <c r="D2366" i="9"/>
  <c r="C2342" i="9"/>
  <c r="D2380" i="9"/>
  <c r="C2356" i="9"/>
  <c r="D2393" i="9"/>
  <c r="C2369" i="9"/>
  <c r="D2368" i="9"/>
  <c r="C2344" i="9"/>
  <c r="D2398" i="9"/>
  <c r="C2374" i="9"/>
  <c r="D2363" i="9"/>
  <c r="C2339" i="9"/>
  <c r="D2672" i="9"/>
  <c r="C2648" i="9"/>
  <c r="D2379" i="9"/>
  <c r="C2355" i="9"/>
  <c r="D2364" i="9"/>
  <c r="C2340" i="9"/>
  <c r="D2396" i="9"/>
  <c r="C2372" i="9"/>
  <c r="D2389" i="9"/>
  <c r="C2365" i="9"/>
  <c r="D2514" i="9"/>
  <c r="C2490" i="9"/>
  <c r="D2397" i="9"/>
  <c r="C2373" i="9"/>
  <c r="D2381" i="9"/>
  <c r="C2357" i="9"/>
  <c r="D2399" i="9"/>
  <c r="C2375" i="9"/>
  <c r="D2386" i="9"/>
  <c r="C2362" i="9"/>
  <c r="D2431" i="9"/>
  <c r="C2407" i="9"/>
  <c r="D2385" i="9"/>
  <c r="C2361" i="9"/>
  <c r="D2391" i="9" l="1"/>
  <c r="C2367" i="9"/>
  <c r="D2400" i="9"/>
  <c r="C2376" i="9"/>
  <c r="C2378" i="9"/>
  <c r="D2402" i="9"/>
  <c r="C2377" i="9"/>
  <c r="D2401" i="9"/>
  <c r="D2419" i="9"/>
  <c r="C2395" i="9"/>
  <c r="D2409" i="9"/>
  <c r="C2385" i="9"/>
  <c r="D2405" i="9"/>
  <c r="C2381" i="9"/>
  <c r="D2404" i="9"/>
  <c r="C2380" i="9"/>
  <c r="D2387" i="9"/>
  <c r="C2363" i="9"/>
  <c r="D2455" i="9"/>
  <c r="C2431" i="9"/>
  <c r="D2413" i="9"/>
  <c r="C2389" i="9"/>
  <c r="D2423" i="9"/>
  <c r="C2399" i="9"/>
  <c r="D2388" i="9"/>
  <c r="C2364" i="9"/>
  <c r="D2421" i="9"/>
  <c r="C2397" i="9"/>
  <c r="D2696" i="9"/>
  <c r="C2672" i="9"/>
  <c r="D2390" i="9"/>
  <c r="C2366" i="9"/>
  <c r="D2538" i="9"/>
  <c r="C2514" i="9"/>
  <c r="D2422" i="9"/>
  <c r="C2398" i="9"/>
  <c r="D2410" i="9"/>
  <c r="C2386" i="9"/>
  <c r="D2392" i="9"/>
  <c r="C2368" i="9"/>
  <c r="D2420" i="9"/>
  <c r="C2396" i="9"/>
  <c r="D2417" i="9"/>
  <c r="C2393" i="9"/>
  <c r="D2403" i="9"/>
  <c r="C2379" i="9"/>
  <c r="D2406" i="9"/>
  <c r="C2382" i="9"/>
  <c r="D2425" i="9" l="1"/>
  <c r="C2401" i="9"/>
  <c r="C2419" i="9"/>
  <c r="D2443" i="9"/>
  <c r="C2402" i="9"/>
  <c r="D2426" i="9"/>
  <c r="D2424" i="9"/>
  <c r="C2400" i="9"/>
  <c r="D2415" i="9"/>
  <c r="C2391" i="9"/>
  <c r="D2446" i="9"/>
  <c r="C2422" i="9"/>
  <c r="D2445" i="9"/>
  <c r="C2421" i="9"/>
  <c r="D2437" i="9"/>
  <c r="C2413" i="9"/>
  <c r="D2414" i="9"/>
  <c r="C2390" i="9"/>
  <c r="D2427" i="9"/>
  <c r="C2403" i="9"/>
  <c r="D2441" i="9"/>
  <c r="C2417" i="9"/>
  <c r="D2562" i="9"/>
  <c r="C2538" i="9"/>
  <c r="D2720" i="9"/>
  <c r="C2696" i="9"/>
  <c r="D2428" i="9"/>
  <c r="C2404" i="9"/>
  <c r="D2416" i="9"/>
  <c r="C2392" i="9"/>
  <c r="D2412" i="9"/>
  <c r="C2388" i="9"/>
  <c r="D2429" i="9"/>
  <c r="C2405" i="9"/>
  <c r="D2430" i="9"/>
  <c r="C2406" i="9"/>
  <c r="D2447" i="9"/>
  <c r="C2423" i="9"/>
  <c r="D2479" i="9"/>
  <c r="C2455" i="9"/>
  <c r="D2411" i="9"/>
  <c r="C2387" i="9"/>
  <c r="D2444" i="9"/>
  <c r="C2420" i="9"/>
  <c r="D2434" i="9"/>
  <c r="C2410" i="9"/>
  <c r="D2433" i="9"/>
  <c r="C2409" i="9"/>
  <c r="D2467" i="9" l="1"/>
  <c r="C2443" i="9"/>
  <c r="D2439" i="9"/>
  <c r="C2415" i="9"/>
  <c r="D2448" i="9"/>
  <c r="C2424" i="9"/>
  <c r="C2426" i="9"/>
  <c r="D2450" i="9"/>
  <c r="D2449" i="9"/>
  <c r="C2425" i="9"/>
  <c r="D2471" i="9"/>
  <c r="C2447" i="9"/>
  <c r="D2451" i="9"/>
  <c r="C2427" i="9"/>
  <c r="D2436" i="9"/>
  <c r="C2412" i="9"/>
  <c r="D2435" i="9"/>
  <c r="C2411" i="9"/>
  <c r="D2458" i="9"/>
  <c r="C2434" i="9"/>
  <c r="D2454" i="9"/>
  <c r="C2430" i="9"/>
  <c r="D2465" i="9"/>
  <c r="C2441" i="9"/>
  <c r="D2453" i="9"/>
  <c r="C2429" i="9"/>
  <c r="D2438" i="9"/>
  <c r="C2414" i="9"/>
  <c r="D2457" i="9"/>
  <c r="C2433" i="9"/>
  <c r="D2503" i="9"/>
  <c r="C2479" i="9"/>
  <c r="D2452" i="9"/>
  <c r="C2428" i="9"/>
  <c r="D2469" i="9"/>
  <c r="C2445" i="9"/>
  <c r="D2586" i="9"/>
  <c r="C2562" i="9"/>
  <c r="D2468" i="9"/>
  <c r="C2444" i="9"/>
  <c r="D2440" i="9"/>
  <c r="C2416" i="9"/>
  <c r="D2461" i="9"/>
  <c r="C2437" i="9"/>
  <c r="D2744" i="9"/>
  <c r="C2720" i="9"/>
  <c r="D2470" i="9"/>
  <c r="C2446" i="9"/>
  <c r="D2474" i="9" l="1"/>
  <c r="C2450" i="9"/>
  <c r="D2463" i="9"/>
  <c r="C2439" i="9"/>
  <c r="C2449" i="9"/>
  <c r="D2473" i="9"/>
  <c r="D2472" i="9"/>
  <c r="C2448" i="9"/>
  <c r="C2467" i="9"/>
  <c r="D2491" i="9"/>
  <c r="D2493" i="9"/>
  <c r="C2469" i="9"/>
  <c r="D2464" i="9"/>
  <c r="C2440" i="9"/>
  <c r="D2460" i="9"/>
  <c r="C2436" i="9"/>
  <c r="D2475" i="9"/>
  <c r="C2451" i="9"/>
  <c r="D2494" i="9"/>
  <c r="C2470" i="9"/>
  <c r="D2489" i="9"/>
  <c r="C2465" i="9"/>
  <c r="D2768" i="9"/>
  <c r="C2744" i="9"/>
  <c r="D2478" i="9"/>
  <c r="C2454" i="9"/>
  <c r="D2476" i="9"/>
  <c r="C2452" i="9"/>
  <c r="D2485" i="9"/>
  <c r="C2461" i="9"/>
  <c r="D2527" i="9"/>
  <c r="C2503" i="9"/>
  <c r="D2610" i="9"/>
  <c r="C2586" i="9"/>
  <c r="D2462" i="9"/>
  <c r="C2438" i="9"/>
  <c r="D2482" i="9"/>
  <c r="C2458" i="9"/>
  <c r="D2492" i="9"/>
  <c r="C2468" i="9"/>
  <c r="D2459" i="9"/>
  <c r="C2435" i="9"/>
  <c r="D2481" i="9"/>
  <c r="C2457" i="9"/>
  <c r="D2477" i="9"/>
  <c r="C2453" i="9"/>
  <c r="D2495" i="9"/>
  <c r="C2471" i="9"/>
  <c r="D2515" i="9" l="1"/>
  <c r="C2491" i="9"/>
  <c r="D2497" i="9"/>
  <c r="C2473" i="9"/>
  <c r="D2496" i="9"/>
  <c r="C2472" i="9"/>
  <c r="D2487" i="9"/>
  <c r="C2463" i="9"/>
  <c r="C2474" i="9"/>
  <c r="D2498" i="9"/>
  <c r="D2519" i="9"/>
  <c r="C2495" i="9"/>
  <c r="D2506" i="9"/>
  <c r="C2482" i="9"/>
  <c r="D2501" i="9"/>
  <c r="C2477" i="9"/>
  <c r="D2513" i="9"/>
  <c r="C2489" i="9"/>
  <c r="D2518" i="9"/>
  <c r="C2494" i="9"/>
  <c r="D2484" i="9"/>
  <c r="C2460" i="9"/>
  <c r="D2486" i="9"/>
  <c r="C2462" i="9"/>
  <c r="D2634" i="9"/>
  <c r="C2610" i="9"/>
  <c r="D2488" i="9"/>
  <c r="C2464" i="9"/>
  <c r="D2516" i="9"/>
  <c r="C2492" i="9"/>
  <c r="D2500" i="9"/>
  <c r="C2476" i="9"/>
  <c r="D2792" i="9"/>
  <c r="C2768" i="9"/>
  <c r="D2505" i="9"/>
  <c r="C2481" i="9"/>
  <c r="D2499" i="9"/>
  <c r="C2475" i="9"/>
  <c r="D2483" i="9"/>
  <c r="C2459" i="9"/>
  <c r="D2551" i="9"/>
  <c r="C2527" i="9"/>
  <c r="D2509" i="9"/>
  <c r="C2485" i="9"/>
  <c r="D2502" i="9"/>
  <c r="C2478" i="9"/>
  <c r="D2517" i="9"/>
  <c r="C2493" i="9"/>
  <c r="D2521" i="9" l="1"/>
  <c r="C2497" i="9"/>
  <c r="C2498" i="9"/>
  <c r="D2522" i="9"/>
  <c r="C2487" i="9"/>
  <c r="D2511" i="9"/>
  <c r="C2496" i="9"/>
  <c r="D2520" i="9"/>
  <c r="C2515" i="9"/>
  <c r="D2539" i="9"/>
  <c r="D2816" i="9"/>
  <c r="C2792" i="9"/>
  <c r="D2508" i="9"/>
  <c r="C2484" i="9"/>
  <c r="D2542" i="9"/>
  <c r="C2518" i="9"/>
  <c r="D2507" i="9"/>
  <c r="C2483" i="9"/>
  <c r="D2575" i="9"/>
  <c r="C2551" i="9"/>
  <c r="D2533" i="9"/>
  <c r="C2509" i="9"/>
  <c r="D2512" i="9"/>
  <c r="C2488" i="9"/>
  <c r="D2523" i="9"/>
  <c r="C2499" i="9"/>
  <c r="D2658" i="9"/>
  <c r="C2634" i="9"/>
  <c r="D2530" i="9"/>
  <c r="C2506" i="9"/>
  <c r="D2540" i="9"/>
  <c r="C2516" i="9"/>
  <c r="D2525" i="9"/>
  <c r="C2501" i="9"/>
  <c r="D2541" i="9"/>
  <c r="C2517" i="9"/>
  <c r="D2526" i="9"/>
  <c r="C2502" i="9"/>
  <c r="D2524" i="9"/>
  <c r="C2500" i="9"/>
  <c r="D2537" i="9"/>
  <c r="C2513" i="9"/>
  <c r="D2529" i="9"/>
  <c r="C2505" i="9"/>
  <c r="D2510" i="9"/>
  <c r="C2486" i="9"/>
  <c r="D2543" i="9"/>
  <c r="C2519" i="9"/>
  <c r="D2546" i="9" l="1"/>
  <c r="C2522" i="9"/>
  <c r="C2511" i="9"/>
  <c r="D2535" i="9"/>
  <c r="D2563" i="9"/>
  <c r="C2539" i="9"/>
  <c r="D2544" i="9"/>
  <c r="C2520" i="9"/>
  <c r="D2545" i="9"/>
  <c r="C2521" i="9"/>
  <c r="D2534" i="9"/>
  <c r="C2510" i="9"/>
  <c r="D2564" i="9"/>
  <c r="C2540" i="9"/>
  <c r="D2561" i="9"/>
  <c r="C2537" i="9"/>
  <c r="D2553" i="9"/>
  <c r="C2529" i="9"/>
  <c r="D2531" i="9"/>
  <c r="C2507" i="9"/>
  <c r="D2532" i="9"/>
  <c r="C2508" i="9"/>
  <c r="D2550" i="9"/>
  <c r="C2526" i="9"/>
  <c r="D2547" i="9"/>
  <c r="C2523" i="9"/>
  <c r="D2840" i="9"/>
  <c r="C2816" i="9"/>
  <c r="D2567" i="9"/>
  <c r="C2543" i="9"/>
  <c r="D2557" i="9"/>
  <c r="C2533" i="9"/>
  <c r="D2549" i="9"/>
  <c r="C2525" i="9"/>
  <c r="D2599" i="9"/>
  <c r="C2575" i="9"/>
  <c r="D2682" i="9"/>
  <c r="C2658" i="9"/>
  <c r="D2565" i="9"/>
  <c r="C2541" i="9"/>
  <c r="D2554" i="9"/>
  <c r="C2530" i="9"/>
  <c r="D2566" i="9"/>
  <c r="C2542" i="9"/>
  <c r="D2548" i="9"/>
  <c r="C2524" i="9"/>
  <c r="D2536" i="9"/>
  <c r="C2512" i="9"/>
  <c r="D2568" i="9" l="1"/>
  <c r="C2544" i="9"/>
  <c r="C2535" i="9"/>
  <c r="D2559" i="9"/>
  <c r="C2545" i="9"/>
  <c r="D2569" i="9"/>
  <c r="C2563" i="9"/>
  <c r="D2587" i="9"/>
  <c r="D2570" i="9"/>
  <c r="C2546" i="9"/>
  <c r="D2623" i="9"/>
  <c r="C2599" i="9"/>
  <c r="D2555" i="9"/>
  <c r="C2531" i="9"/>
  <c r="D2577" i="9"/>
  <c r="C2553" i="9"/>
  <c r="D2588" i="9"/>
  <c r="C2564" i="9"/>
  <c r="D2556" i="9"/>
  <c r="C2532" i="9"/>
  <c r="D2560" i="9"/>
  <c r="C2536" i="9"/>
  <c r="D2591" i="9"/>
  <c r="C2567" i="9"/>
  <c r="D2864" i="9"/>
  <c r="C2840" i="9"/>
  <c r="D2589" i="9"/>
  <c r="C2565" i="9"/>
  <c r="D2571" i="9"/>
  <c r="C2547" i="9"/>
  <c r="D2573" i="9"/>
  <c r="C2549" i="9"/>
  <c r="D2572" i="9"/>
  <c r="C2548" i="9"/>
  <c r="D2581" i="9"/>
  <c r="C2557" i="9"/>
  <c r="D2590" i="9"/>
  <c r="C2566" i="9"/>
  <c r="D2585" i="9"/>
  <c r="C2561" i="9"/>
  <c r="D2578" i="9"/>
  <c r="C2554" i="9"/>
  <c r="D2706" i="9"/>
  <c r="C2682" i="9"/>
  <c r="D2574" i="9"/>
  <c r="C2550" i="9"/>
  <c r="D2558" i="9"/>
  <c r="C2534" i="9"/>
  <c r="C2559" i="9" l="1"/>
  <c r="D2583" i="9"/>
  <c r="D2593" i="9"/>
  <c r="C2569" i="9"/>
  <c r="D2594" i="9"/>
  <c r="C2570" i="9"/>
  <c r="C2587" i="9"/>
  <c r="D2611" i="9"/>
  <c r="D2592" i="9"/>
  <c r="C2568" i="9"/>
  <c r="D2613" i="9"/>
  <c r="C2589" i="9"/>
  <c r="D2602" i="9"/>
  <c r="C2578" i="9"/>
  <c r="D2609" i="9"/>
  <c r="C2585" i="9"/>
  <c r="D2598" i="9"/>
  <c r="C2574" i="9"/>
  <c r="D2730" i="9"/>
  <c r="C2706" i="9"/>
  <c r="D2595" i="9"/>
  <c r="C2571" i="9"/>
  <c r="D2579" i="9"/>
  <c r="C2555" i="9"/>
  <c r="D2605" i="9"/>
  <c r="C2581" i="9"/>
  <c r="D2888" i="9"/>
  <c r="C2864" i="9"/>
  <c r="D2647" i="9"/>
  <c r="C2623" i="9"/>
  <c r="D2597" i="9"/>
  <c r="C2573" i="9"/>
  <c r="D2612" i="9"/>
  <c r="C2588" i="9"/>
  <c r="D2582" i="9"/>
  <c r="C2558" i="9"/>
  <c r="D2584" i="9"/>
  <c r="C2560" i="9"/>
  <c r="D2580" i="9"/>
  <c r="C2556" i="9"/>
  <c r="D2601" i="9"/>
  <c r="C2577" i="9"/>
  <c r="D2614" i="9"/>
  <c r="C2590" i="9"/>
  <c r="D2596" i="9"/>
  <c r="C2572" i="9"/>
  <c r="D2615" i="9"/>
  <c r="C2591" i="9"/>
  <c r="C2593" i="9" l="1"/>
  <c r="D2617" i="9"/>
  <c r="C2592" i="9"/>
  <c r="D2616" i="9"/>
  <c r="D2607" i="9"/>
  <c r="C2583" i="9"/>
  <c r="C2611" i="9"/>
  <c r="D2635" i="9"/>
  <c r="C2594" i="9"/>
  <c r="D2618" i="9"/>
  <c r="D2636" i="9"/>
  <c r="C2612" i="9"/>
  <c r="D2621" i="9"/>
  <c r="C2597" i="9"/>
  <c r="D2633" i="9"/>
  <c r="C2609" i="9"/>
  <c r="D2638" i="9"/>
  <c r="C2614" i="9"/>
  <c r="D2622" i="9"/>
  <c r="C2598" i="9"/>
  <c r="D2604" i="9"/>
  <c r="C2580" i="9"/>
  <c r="D2671" i="9"/>
  <c r="C2647" i="9"/>
  <c r="D2626" i="9"/>
  <c r="C2602" i="9"/>
  <c r="D2620" i="9"/>
  <c r="C2596" i="9"/>
  <c r="D2754" i="9"/>
  <c r="C2730" i="9"/>
  <c r="D2625" i="9"/>
  <c r="C2601" i="9"/>
  <c r="D2606" i="9"/>
  <c r="C2582" i="9"/>
  <c r="D2629" i="9"/>
  <c r="C2605" i="9"/>
  <c r="D2639" i="9"/>
  <c r="C2615" i="9"/>
  <c r="D2603" i="9"/>
  <c r="C2579" i="9"/>
  <c r="D2619" i="9"/>
  <c r="C2595" i="9"/>
  <c r="D2608" i="9"/>
  <c r="C2584" i="9"/>
  <c r="D2912" i="9"/>
  <c r="C2888" i="9"/>
  <c r="D2637" i="9"/>
  <c r="C2613" i="9"/>
  <c r="D2659" i="9" l="1"/>
  <c r="C2635" i="9"/>
  <c r="D2640" i="9"/>
  <c r="C2616" i="9"/>
  <c r="D2631" i="9"/>
  <c r="C2607" i="9"/>
  <c r="D2641" i="9"/>
  <c r="C2617" i="9"/>
  <c r="D2642" i="9"/>
  <c r="C2618" i="9"/>
  <c r="D2649" i="9"/>
  <c r="C2625" i="9"/>
  <c r="D2632" i="9"/>
  <c r="C2608" i="9"/>
  <c r="D2662" i="9"/>
  <c r="C2638" i="9"/>
  <c r="D2695" i="9"/>
  <c r="C2671" i="9"/>
  <c r="D2646" i="9"/>
  <c r="C2622" i="9"/>
  <c r="D2778" i="9"/>
  <c r="C2754" i="9"/>
  <c r="D2643" i="9"/>
  <c r="C2619" i="9"/>
  <c r="D2644" i="9"/>
  <c r="C2620" i="9"/>
  <c r="D2657" i="9"/>
  <c r="C2633" i="9"/>
  <c r="D2653" i="9"/>
  <c r="C2629" i="9"/>
  <c r="D2628" i="9"/>
  <c r="C2604" i="9"/>
  <c r="D2645" i="9"/>
  <c r="C2621" i="9"/>
  <c r="D2627" i="9"/>
  <c r="C2603" i="9"/>
  <c r="D2663" i="9"/>
  <c r="C2639" i="9"/>
  <c r="D2661" i="9"/>
  <c r="C2637" i="9"/>
  <c r="D2936" i="9"/>
  <c r="C2912" i="9"/>
  <c r="D2650" i="9"/>
  <c r="C2626" i="9"/>
  <c r="D2630" i="9"/>
  <c r="C2606" i="9"/>
  <c r="D2660" i="9"/>
  <c r="C2636" i="9"/>
  <c r="D2665" i="9" l="1"/>
  <c r="C2641" i="9"/>
  <c r="C2640" i="9"/>
  <c r="D2664" i="9"/>
  <c r="D2655" i="9"/>
  <c r="C2631" i="9"/>
  <c r="C2642" i="9"/>
  <c r="D2666" i="9"/>
  <c r="D2683" i="9"/>
  <c r="C2659" i="9"/>
  <c r="D2652" i="9"/>
  <c r="C2628" i="9"/>
  <c r="D2681" i="9"/>
  <c r="C2657" i="9"/>
  <c r="D2802" i="9"/>
  <c r="C2778" i="9"/>
  <c r="D2654" i="9"/>
  <c r="C2630" i="9"/>
  <c r="D2677" i="9"/>
  <c r="C2653" i="9"/>
  <c r="D2686" i="9"/>
  <c r="C2662" i="9"/>
  <c r="D2685" i="9"/>
  <c r="C2661" i="9"/>
  <c r="D2668" i="9"/>
  <c r="C2644" i="9"/>
  <c r="D2656" i="9"/>
  <c r="C2632" i="9"/>
  <c r="D2684" i="9"/>
  <c r="C2660" i="9"/>
  <c r="D2651" i="9"/>
  <c r="C2627" i="9"/>
  <c r="D2674" i="9"/>
  <c r="C2650" i="9"/>
  <c r="D2719" i="9"/>
  <c r="C2695" i="9"/>
  <c r="D2670" i="9"/>
  <c r="C2646" i="9"/>
  <c r="D2669" i="9"/>
  <c r="C2645" i="9"/>
  <c r="D2960" i="9"/>
  <c r="C2936" i="9"/>
  <c r="D2687" i="9"/>
  <c r="C2663" i="9"/>
  <c r="D2667" i="9"/>
  <c r="C2643" i="9"/>
  <c r="D2673" i="9"/>
  <c r="C2649" i="9"/>
  <c r="D2688" i="9" l="1"/>
  <c r="C2664" i="9"/>
  <c r="C2666" i="9"/>
  <c r="D2690" i="9"/>
  <c r="D2707" i="9"/>
  <c r="C2683" i="9"/>
  <c r="C2655" i="9"/>
  <c r="D2679" i="9"/>
  <c r="D2689" i="9"/>
  <c r="C2665" i="9"/>
  <c r="D2708" i="9"/>
  <c r="C2684" i="9"/>
  <c r="D2705" i="9"/>
  <c r="C2681" i="9"/>
  <c r="D2697" i="9"/>
  <c r="C2673" i="9"/>
  <c r="D2698" i="9"/>
  <c r="C2674" i="9"/>
  <c r="D2675" i="9"/>
  <c r="C2651" i="9"/>
  <c r="D2692" i="9"/>
  <c r="C2668" i="9"/>
  <c r="D2693" i="9"/>
  <c r="C2669" i="9"/>
  <c r="D2694" i="9"/>
  <c r="C2670" i="9"/>
  <c r="D2710" i="9"/>
  <c r="C2686" i="9"/>
  <c r="D2676" i="9"/>
  <c r="C2652" i="9"/>
  <c r="D2691" i="9"/>
  <c r="C2667" i="9"/>
  <c r="D2826" i="9"/>
  <c r="C2802" i="9"/>
  <c r="D2701" i="9"/>
  <c r="C2677" i="9"/>
  <c r="D2711" i="9"/>
  <c r="C2687" i="9"/>
  <c r="D2678" i="9"/>
  <c r="C2654" i="9"/>
  <c r="D2680" i="9"/>
  <c r="C2656" i="9"/>
  <c r="D2984" i="9"/>
  <c r="C2960" i="9"/>
  <c r="D2709" i="9"/>
  <c r="C2685" i="9"/>
  <c r="D2743" i="9"/>
  <c r="C2719" i="9"/>
  <c r="C2690" i="9" l="1"/>
  <c r="D2714" i="9"/>
  <c r="C2689" i="9"/>
  <c r="D2713" i="9"/>
  <c r="D2703" i="9"/>
  <c r="C2679" i="9"/>
  <c r="C2707" i="9"/>
  <c r="D2731" i="9"/>
  <c r="D2712" i="9"/>
  <c r="C2688" i="9"/>
  <c r="D2716" i="9"/>
  <c r="C2692" i="9"/>
  <c r="D2767" i="9"/>
  <c r="C2743" i="9"/>
  <c r="D2850" i="9"/>
  <c r="C2826" i="9"/>
  <c r="D2722" i="9"/>
  <c r="C2698" i="9"/>
  <c r="D2729" i="9"/>
  <c r="C2705" i="9"/>
  <c r="D2715" i="9"/>
  <c r="C2691" i="9"/>
  <c r="D2721" i="9"/>
  <c r="C2697" i="9"/>
  <c r="D2718" i="9"/>
  <c r="C2694" i="9"/>
  <c r="D2735" i="9"/>
  <c r="C2711" i="9"/>
  <c r="D2725" i="9"/>
  <c r="C2701" i="9"/>
  <c r="D2699" i="9"/>
  <c r="C2675" i="9"/>
  <c r="D3008" i="9"/>
  <c r="C2984" i="9"/>
  <c r="D2734" i="9"/>
  <c r="C2710" i="9"/>
  <c r="D2733" i="9"/>
  <c r="C2709" i="9"/>
  <c r="D2700" i="9"/>
  <c r="C2676" i="9"/>
  <c r="D2704" i="9"/>
  <c r="C2680" i="9"/>
  <c r="D2702" i="9"/>
  <c r="C2678" i="9"/>
  <c r="D2717" i="9"/>
  <c r="C2693" i="9"/>
  <c r="D2732" i="9"/>
  <c r="C2708" i="9"/>
  <c r="D2755" i="9" l="1"/>
  <c r="C2731" i="9"/>
  <c r="D2737" i="9"/>
  <c r="C2713" i="9"/>
  <c r="D2736" i="9"/>
  <c r="C2712" i="9"/>
  <c r="C2703" i="9"/>
  <c r="D2727" i="9"/>
  <c r="D2738" i="9"/>
  <c r="C2714" i="9"/>
  <c r="D2741" i="9"/>
  <c r="C2717" i="9"/>
  <c r="D2753" i="9"/>
  <c r="C2729" i="9"/>
  <c r="D2874" i="9"/>
  <c r="C2850" i="9"/>
  <c r="D2791" i="9"/>
  <c r="C2767" i="9"/>
  <c r="D2723" i="9"/>
  <c r="C2699" i="9"/>
  <c r="D2749" i="9"/>
  <c r="C2725" i="9"/>
  <c r="D2726" i="9"/>
  <c r="C2702" i="9"/>
  <c r="D2728" i="9"/>
  <c r="C2704" i="9"/>
  <c r="D2746" i="9"/>
  <c r="C2722" i="9"/>
  <c r="D2758" i="9"/>
  <c r="C2734" i="9"/>
  <c r="D2745" i="9"/>
  <c r="C2721" i="9"/>
  <c r="D2756" i="9"/>
  <c r="C2732" i="9"/>
  <c r="D2759" i="9"/>
  <c r="C2735" i="9"/>
  <c r="D2724" i="9"/>
  <c r="C2700" i="9"/>
  <c r="D2757" i="9"/>
  <c r="C2733" i="9"/>
  <c r="D2742" i="9"/>
  <c r="C2718" i="9"/>
  <c r="D3032" i="9"/>
  <c r="C3008" i="9"/>
  <c r="D2739" i="9"/>
  <c r="C2715" i="9"/>
  <c r="D2740" i="9"/>
  <c r="C2716" i="9"/>
  <c r="D2762" i="9" l="1"/>
  <c r="C2738" i="9"/>
  <c r="D2751" i="9"/>
  <c r="C2727" i="9"/>
  <c r="D2760" i="9"/>
  <c r="C2736" i="9"/>
  <c r="D2761" i="9"/>
  <c r="C2737" i="9"/>
  <c r="D2779" i="9"/>
  <c r="C2755" i="9"/>
  <c r="D2763" i="9"/>
  <c r="C2739" i="9"/>
  <c r="D2782" i="9"/>
  <c r="C2758" i="9"/>
  <c r="D2747" i="9"/>
  <c r="C2723" i="9"/>
  <c r="D2781" i="9"/>
  <c r="C2757" i="9"/>
  <c r="D2764" i="9"/>
  <c r="C2740" i="9"/>
  <c r="D2780" i="9"/>
  <c r="C2756" i="9"/>
  <c r="D2770" i="9"/>
  <c r="C2746" i="9"/>
  <c r="D2777" i="9"/>
  <c r="C2753" i="9"/>
  <c r="D2773" i="9"/>
  <c r="C2749" i="9"/>
  <c r="C2745" i="9"/>
  <c r="D2769" i="9"/>
  <c r="D2748" i="9"/>
  <c r="C2724" i="9"/>
  <c r="D2898" i="9"/>
  <c r="C2874" i="9"/>
  <c r="D2750" i="9"/>
  <c r="C2726" i="9"/>
  <c r="D3056" i="9"/>
  <c r="C3032" i="9"/>
  <c r="D2766" i="9"/>
  <c r="C2742" i="9"/>
  <c r="D2815" i="9"/>
  <c r="C2791" i="9"/>
  <c r="D2783" i="9"/>
  <c r="C2759" i="9"/>
  <c r="D2752" i="9"/>
  <c r="C2728" i="9"/>
  <c r="D2765" i="9"/>
  <c r="C2741" i="9"/>
  <c r="D2785" i="9" l="1"/>
  <c r="C2761" i="9"/>
  <c r="D2803" i="9"/>
  <c r="C2779" i="9"/>
  <c r="D2775" i="9"/>
  <c r="C2751" i="9"/>
  <c r="D2784" i="9"/>
  <c r="C2760" i="9"/>
  <c r="D2786" i="9"/>
  <c r="C2762" i="9"/>
  <c r="D2922" i="9"/>
  <c r="C2898" i="9"/>
  <c r="D2790" i="9"/>
  <c r="C2766" i="9"/>
  <c r="D2789" i="9"/>
  <c r="C2765" i="9"/>
  <c r="D2804" i="9"/>
  <c r="C2780" i="9"/>
  <c r="D2788" i="9"/>
  <c r="C2764" i="9"/>
  <c r="D2797" i="9"/>
  <c r="C2773" i="9"/>
  <c r="D2807" i="9"/>
  <c r="C2783" i="9"/>
  <c r="D2805" i="9"/>
  <c r="C2781" i="9"/>
  <c r="D3080" i="9"/>
  <c r="C3056" i="9"/>
  <c r="D2806" i="9"/>
  <c r="C2782" i="9"/>
  <c r="D2776" i="9"/>
  <c r="C2752" i="9"/>
  <c r="D2772" i="9"/>
  <c r="C2748" i="9"/>
  <c r="D2793" i="9"/>
  <c r="C2769" i="9"/>
  <c r="D2771" i="9"/>
  <c r="C2747" i="9"/>
  <c r="D2794" i="9"/>
  <c r="C2770" i="9"/>
  <c r="D2839" i="9"/>
  <c r="C2815" i="9"/>
  <c r="D2801" i="9"/>
  <c r="C2777" i="9"/>
  <c r="D2774" i="9"/>
  <c r="C2750" i="9"/>
  <c r="D2787" i="9"/>
  <c r="C2763" i="9"/>
  <c r="D2810" i="9" l="1"/>
  <c r="C2786" i="9"/>
  <c r="D2808" i="9"/>
  <c r="C2784" i="9"/>
  <c r="C2803" i="9"/>
  <c r="D2827" i="9"/>
  <c r="D2799" i="9"/>
  <c r="C2775" i="9"/>
  <c r="D2809" i="9"/>
  <c r="C2785" i="9"/>
  <c r="D2796" i="9"/>
  <c r="C2772" i="9"/>
  <c r="D2831" i="9"/>
  <c r="C2807" i="9"/>
  <c r="D2800" i="9"/>
  <c r="C2776" i="9"/>
  <c r="D2798" i="9"/>
  <c r="C2774" i="9"/>
  <c r="D2811" i="9"/>
  <c r="C2787" i="9"/>
  <c r="D3104" i="9"/>
  <c r="C3080" i="9"/>
  <c r="D2821" i="9"/>
  <c r="C2797" i="9"/>
  <c r="D2813" i="9"/>
  <c r="C2789" i="9"/>
  <c r="D2795" i="9"/>
  <c r="C2771" i="9"/>
  <c r="D2829" i="9"/>
  <c r="C2805" i="9"/>
  <c r="D2814" i="9"/>
  <c r="C2790" i="9"/>
  <c r="D2830" i="9"/>
  <c r="C2806" i="9"/>
  <c r="D2825" i="9"/>
  <c r="C2801" i="9"/>
  <c r="D2812" i="9"/>
  <c r="C2788" i="9"/>
  <c r="D2863" i="9"/>
  <c r="C2839" i="9"/>
  <c r="D2828" i="9"/>
  <c r="C2804" i="9"/>
  <c r="D2818" i="9"/>
  <c r="C2794" i="9"/>
  <c r="D2817" i="9"/>
  <c r="C2793" i="9"/>
  <c r="D2946" i="9"/>
  <c r="C2922" i="9"/>
  <c r="C2809" i="9" l="1"/>
  <c r="D2833" i="9"/>
  <c r="D2832" i="9"/>
  <c r="C2808" i="9"/>
  <c r="C2799" i="9"/>
  <c r="D2823" i="9"/>
  <c r="D2851" i="9"/>
  <c r="C2827" i="9"/>
  <c r="D2834" i="9"/>
  <c r="C2810" i="9"/>
  <c r="D2841" i="9"/>
  <c r="C2817" i="9"/>
  <c r="D2822" i="9"/>
  <c r="C2798" i="9"/>
  <c r="D2853" i="9"/>
  <c r="C2829" i="9"/>
  <c r="D2855" i="9"/>
  <c r="C2831" i="9"/>
  <c r="D2819" i="9"/>
  <c r="C2795" i="9"/>
  <c r="D2838" i="9"/>
  <c r="C2814" i="9"/>
  <c r="D2849" i="9"/>
  <c r="C2825" i="9"/>
  <c r="D2852" i="9"/>
  <c r="C2828" i="9"/>
  <c r="D2837" i="9"/>
  <c r="C2813" i="9"/>
  <c r="D2970" i="9"/>
  <c r="C2946" i="9"/>
  <c r="D2836" i="9"/>
  <c r="C2812" i="9"/>
  <c r="D2835" i="9"/>
  <c r="C2811" i="9"/>
  <c r="D2842" i="9"/>
  <c r="C2818" i="9"/>
  <c r="D3128" i="9"/>
  <c r="C3104" i="9"/>
  <c r="D2854" i="9"/>
  <c r="C2830" i="9"/>
  <c r="D2824" i="9"/>
  <c r="C2800" i="9"/>
  <c r="D2887" i="9"/>
  <c r="C2863" i="9"/>
  <c r="D2845" i="9"/>
  <c r="C2821" i="9"/>
  <c r="D2820" i="9"/>
  <c r="C2796" i="9"/>
  <c r="D2858" i="9" l="1"/>
  <c r="C2834" i="9"/>
  <c r="D2875" i="9"/>
  <c r="C2851" i="9"/>
  <c r="D2856" i="9"/>
  <c r="C2832" i="9"/>
  <c r="D2857" i="9"/>
  <c r="C2833" i="9"/>
  <c r="D2847" i="9"/>
  <c r="C2823" i="9"/>
  <c r="D2844" i="9"/>
  <c r="C2820" i="9"/>
  <c r="D2911" i="9"/>
  <c r="C2887" i="9"/>
  <c r="D2843" i="9"/>
  <c r="C2819" i="9"/>
  <c r="D2878" i="9"/>
  <c r="C2854" i="9"/>
  <c r="D2861" i="9"/>
  <c r="C2837" i="9"/>
  <c r="D2876" i="9"/>
  <c r="C2852" i="9"/>
  <c r="D2862" i="9"/>
  <c r="C2838" i="9"/>
  <c r="D2848" i="9"/>
  <c r="C2824" i="9"/>
  <c r="D2873" i="9"/>
  <c r="C2849" i="9"/>
  <c r="D2879" i="9"/>
  <c r="C2855" i="9"/>
  <c r="D3152" i="9"/>
  <c r="C3128" i="9"/>
  <c r="D2866" i="9"/>
  <c r="C2842" i="9"/>
  <c r="D2846" i="9"/>
  <c r="C2822" i="9"/>
  <c r="D2869" i="9"/>
  <c r="C2845" i="9"/>
  <c r="D2860" i="9"/>
  <c r="C2836" i="9"/>
  <c r="D2994" i="9"/>
  <c r="C2970" i="9"/>
  <c r="D2877" i="9"/>
  <c r="C2853" i="9"/>
  <c r="D2859" i="9"/>
  <c r="C2835" i="9"/>
  <c r="D2865" i="9"/>
  <c r="C2841" i="9"/>
  <c r="C2847" i="9" l="1"/>
  <c r="D2871" i="9"/>
  <c r="D2899" i="9"/>
  <c r="C2875" i="9"/>
  <c r="C2857" i="9"/>
  <c r="D2881" i="9"/>
  <c r="D2880" i="9"/>
  <c r="C2856" i="9"/>
  <c r="D2882" i="9"/>
  <c r="C2858" i="9"/>
  <c r="D2890" i="9"/>
  <c r="C2866" i="9"/>
  <c r="D3018" i="9"/>
  <c r="C2994" i="9"/>
  <c r="D2867" i="9"/>
  <c r="C2843" i="9"/>
  <c r="D2884" i="9"/>
  <c r="C2860" i="9"/>
  <c r="D2889" i="9"/>
  <c r="C2865" i="9"/>
  <c r="D2900" i="9"/>
  <c r="C2876" i="9"/>
  <c r="D2903" i="9"/>
  <c r="C2879" i="9"/>
  <c r="D2883" i="9"/>
  <c r="C2859" i="9"/>
  <c r="C2861" i="9"/>
  <c r="D2885" i="9"/>
  <c r="D2901" i="9"/>
  <c r="C2877" i="9"/>
  <c r="D2902" i="9"/>
  <c r="C2878" i="9"/>
  <c r="D2897" i="9"/>
  <c r="C2873" i="9"/>
  <c r="D2893" i="9"/>
  <c r="C2869" i="9"/>
  <c r="D2872" i="9"/>
  <c r="C2848" i="9"/>
  <c r="D2935" i="9"/>
  <c r="C2911" i="9"/>
  <c r="D3176" i="9"/>
  <c r="C3152" i="9"/>
  <c r="D2870" i="9"/>
  <c r="C2846" i="9"/>
  <c r="D2886" i="9"/>
  <c r="C2862" i="9"/>
  <c r="D2868" i="9"/>
  <c r="C2844" i="9"/>
  <c r="D2905" i="9" l="1"/>
  <c r="C2881" i="9"/>
  <c r="D2923" i="9"/>
  <c r="C2899" i="9"/>
  <c r="D2906" i="9"/>
  <c r="C2882" i="9"/>
  <c r="D2904" i="9"/>
  <c r="C2880" i="9"/>
  <c r="C2871" i="9"/>
  <c r="D2895" i="9"/>
  <c r="D2917" i="9"/>
  <c r="C2893" i="9"/>
  <c r="D2908" i="9"/>
  <c r="C2884" i="9"/>
  <c r="D2891" i="9"/>
  <c r="C2867" i="9"/>
  <c r="D2959" i="9"/>
  <c r="C2935" i="9"/>
  <c r="D2927" i="9"/>
  <c r="C2903" i="9"/>
  <c r="D2896" i="9"/>
  <c r="C2872" i="9"/>
  <c r="D2892" i="9"/>
  <c r="C2868" i="9"/>
  <c r="D2910" i="9"/>
  <c r="C2886" i="9"/>
  <c r="D2913" i="9"/>
  <c r="C2889" i="9"/>
  <c r="D3042" i="9"/>
  <c r="C3018" i="9"/>
  <c r="D2924" i="9"/>
  <c r="C2900" i="9"/>
  <c r="D2894" i="9"/>
  <c r="C2870" i="9"/>
  <c r="D2921" i="9"/>
  <c r="C2897" i="9"/>
  <c r="D2926" i="9"/>
  <c r="C2902" i="9"/>
  <c r="D3200" i="9"/>
  <c r="C3176" i="9"/>
  <c r="D2925" i="9"/>
  <c r="C2901" i="9"/>
  <c r="D2909" i="9"/>
  <c r="C2885" i="9"/>
  <c r="D2907" i="9"/>
  <c r="C2883" i="9"/>
  <c r="D2914" i="9"/>
  <c r="C2890" i="9"/>
  <c r="C2923" i="9" l="1"/>
  <c r="D2947" i="9"/>
  <c r="D2928" i="9"/>
  <c r="C2904" i="9"/>
  <c r="C2895" i="9"/>
  <c r="D2919" i="9"/>
  <c r="D2930" i="9"/>
  <c r="C2906" i="9"/>
  <c r="D2929" i="9"/>
  <c r="C2905" i="9"/>
  <c r="D2945" i="9"/>
  <c r="C2921" i="9"/>
  <c r="D2948" i="9"/>
  <c r="C2924" i="9"/>
  <c r="D2937" i="9"/>
  <c r="C2913" i="9"/>
  <c r="D2918" i="9"/>
  <c r="C2894" i="9"/>
  <c r="D2938" i="9"/>
  <c r="C2914" i="9"/>
  <c r="D2916" i="9"/>
  <c r="C2892" i="9"/>
  <c r="D2920" i="9"/>
  <c r="C2896" i="9"/>
  <c r="D2951" i="9"/>
  <c r="C2927" i="9"/>
  <c r="D2915" i="9"/>
  <c r="C2891" i="9"/>
  <c r="D3224" i="9"/>
  <c r="C3200" i="9"/>
  <c r="D2932" i="9"/>
  <c r="C2908" i="9"/>
  <c r="D2931" i="9"/>
  <c r="C2907" i="9"/>
  <c r="D3066" i="9"/>
  <c r="C3042" i="9"/>
  <c r="D2933" i="9"/>
  <c r="C2909" i="9"/>
  <c r="D2949" i="9"/>
  <c r="C2925" i="9"/>
  <c r="D2983" i="9"/>
  <c r="C2959" i="9"/>
  <c r="D2950" i="9"/>
  <c r="C2926" i="9"/>
  <c r="D2934" i="9"/>
  <c r="C2910" i="9"/>
  <c r="D2941" i="9"/>
  <c r="C2917" i="9"/>
  <c r="D2954" i="9" l="1"/>
  <c r="C2930" i="9"/>
  <c r="C2928" i="9"/>
  <c r="D2952" i="9"/>
  <c r="C2929" i="9"/>
  <c r="D2953" i="9"/>
  <c r="D2971" i="9"/>
  <c r="C2947" i="9"/>
  <c r="C2919" i="9"/>
  <c r="D2943" i="9"/>
  <c r="D2974" i="9"/>
  <c r="C2950" i="9"/>
  <c r="D2962" i="9"/>
  <c r="C2938" i="9"/>
  <c r="D2973" i="9"/>
  <c r="C2949" i="9"/>
  <c r="D2957" i="9"/>
  <c r="C2933" i="9"/>
  <c r="D2940" i="9"/>
  <c r="C2916" i="9"/>
  <c r="D2961" i="9"/>
  <c r="C2937" i="9"/>
  <c r="D3090" i="9"/>
  <c r="C3066" i="9"/>
  <c r="D2975" i="9"/>
  <c r="C2951" i="9"/>
  <c r="D2972" i="9"/>
  <c r="C2948" i="9"/>
  <c r="D2958" i="9"/>
  <c r="C2934" i="9"/>
  <c r="D2955" i="9"/>
  <c r="C2931" i="9"/>
  <c r="D2956" i="9"/>
  <c r="C2932" i="9"/>
  <c r="D3248" i="9"/>
  <c r="C3224" i="9"/>
  <c r="D2939" i="9"/>
  <c r="C2915" i="9"/>
  <c r="D2965" i="9"/>
  <c r="C2941" i="9"/>
  <c r="D2944" i="9"/>
  <c r="C2920" i="9"/>
  <c r="D3007" i="9"/>
  <c r="C2983" i="9"/>
  <c r="D2942" i="9"/>
  <c r="C2918" i="9"/>
  <c r="D2969" i="9"/>
  <c r="C2945" i="9"/>
  <c r="D2967" i="9" l="1"/>
  <c r="C2943" i="9"/>
  <c r="D2995" i="9"/>
  <c r="C2971" i="9"/>
  <c r="C2952" i="9"/>
  <c r="D2976" i="9"/>
  <c r="C2953" i="9"/>
  <c r="D2977" i="9"/>
  <c r="D2978" i="9"/>
  <c r="C2954" i="9"/>
  <c r="D2993" i="9"/>
  <c r="C2969" i="9"/>
  <c r="D2982" i="9"/>
  <c r="C2958" i="9"/>
  <c r="D3031" i="9"/>
  <c r="C3007" i="9"/>
  <c r="D3272" i="9"/>
  <c r="C3248" i="9"/>
  <c r="D2980" i="9"/>
  <c r="C2956" i="9"/>
  <c r="D2981" i="9"/>
  <c r="C2957" i="9"/>
  <c r="D2963" i="9"/>
  <c r="C2939" i="9"/>
  <c r="D2966" i="9"/>
  <c r="C2942" i="9"/>
  <c r="D2968" i="9"/>
  <c r="C2944" i="9"/>
  <c r="D2999" i="9"/>
  <c r="C2975" i="9"/>
  <c r="D2986" i="9"/>
  <c r="C2962" i="9"/>
  <c r="D2985" i="9"/>
  <c r="C2961" i="9"/>
  <c r="D2964" i="9"/>
  <c r="C2940" i="9"/>
  <c r="D2979" i="9"/>
  <c r="C2955" i="9"/>
  <c r="D2996" i="9"/>
  <c r="C2972" i="9"/>
  <c r="D2997" i="9"/>
  <c r="C2973" i="9"/>
  <c r="D2989" i="9"/>
  <c r="C2965" i="9"/>
  <c r="D3114" i="9"/>
  <c r="C3090" i="9"/>
  <c r="D2998" i="9"/>
  <c r="C2974" i="9"/>
  <c r="K10" i="7" l="1"/>
  <c r="D3000" i="9"/>
  <c r="C2976" i="9"/>
  <c r="C2978" i="9"/>
  <c r="D3002" i="9"/>
  <c r="D3001" i="9"/>
  <c r="C2977" i="9"/>
  <c r="D3019" i="9"/>
  <c r="C2995" i="9"/>
  <c r="D2991" i="9"/>
  <c r="C2967" i="9"/>
  <c r="D3010" i="9"/>
  <c r="C2986" i="9"/>
  <c r="D3013" i="9"/>
  <c r="C2989" i="9"/>
  <c r="D3020" i="9"/>
  <c r="C2996" i="9"/>
  <c r="D3138" i="9"/>
  <c r="C3114" i="9"/>
  <c r="D3004" i="9"/>
  <c r="C2980" i="9"/>
  <c r="D2992" i="9"/>
  <c r="C2968" i="9"/>
  <c r="D3055" i="9"/>
  <c r="C3031" i="9"/>
  <c r="D3009" i="9"/>
  <c r="C2985" i="9"/>
  <c r="D3023" i="9"/>
  <c r="C2999" i="9"/>
  <c r="D3021" i="9"/>
  <c r="C2997" i="9"/>
  <c r="D3006" i="9"/>
  <c r="C2982" i="9"/>
  <c r="D3003" i="9"/>
  <c r="C2979" i="9"/>
  <c r="D2987" i="9"/>
  <c r="C2963" i="9"/>
  <c r="D3022" i="9"/>
  <c r="C2998" i="9"/>
  <c r="D3296" i="9"/>
  <c r="C3272" i="9"/>
  <c r="D2990" i="9"/>
  <c r="C2966" i="9"/>
  <c r="D2988" i="9"/>
  <c r="C2964" i="9"/>
  <c r="D3005" i="9"/>
  <c r="C2981" i="9"/>
  <c r="D3017" i="9"/>
  <c r="C2993" i="9"/>
  <c r="L10" i="7" l="1"/>
  <c r="G11" i="7" s="1"/>
  <c r="D3026" i="9"/>
  <c r="C3002" i="9"/>
  <c r="C3001" i="9"/>
  <c r="D3025" i="9"/>
  <c r="D3015" i="9"/>
  <c r="C2991" i="9"/>
  <c r="D3043" i="9"/>
  <c r="C3019" i="9"/>
  <c r="D3024" i="9"/>
  <c r="C3000" i="9"/>
  <c r="D3016" i="9"/>
  <c r="C2992" i="9"/>
  <c r="D3045" i="9"/>
  <c r="C3021" i="9"/>
  <c r="D3011" i="9"/>
  <c r="C2987" i="9"/>
  <c r="D3320" i="9"/>
  <c r="C3296" i="9"/>
  <c r="D3041" i="9"/>
  <c r="C3017" i="9"/>
  <c r="D3012" i="9"/>
  <c r="C2988" i="9"/>
  <c r="D3014" i="9"/>
  <c r="C2990" i="9"/>
  <c r="D3030" i="9"/>
  <c r="C3006" i="9"/>
  <c r="D3044" i="9"/>
  <c r="C3020" i="9"/>
  <c r="D3047" i="9"/>
  <c r="C3023" i="9"/>
  <c r="D3037" i="9"/>
  <c r="C3013" i="9"/>
  <c r="D3027" i="9"/>
  <c r="C3003" i="9"/>
  <c r="D3028" i="9"/>
  <c r="C3004" i="9"/>
  <c r="D3162" i="9"/>
  <c r="C3138" i="9"/>
  <c r="D3079" i="9"/>
  <c r="C3055" i="9"/>
  <c r="D3029" i="9"/>
  <c r="C3005" i="9"/>
  <c r="D3046" i="9"/>
  <c r="C3022" i="9"/>
  <c r="D3033" i="9"/>
  <c r="C3009" i="9"/>
  <c r="D3034" i="9"/>
  <c r="C3010" i="9"/>
  <c r="J11" i="7" l="1"/>
  <c r="K11" i="7" s="1"/>
  <c r="F11" i="7"/>
  <c r="D3049" i="9"/>
  <c r="C3025" i="9"/>
  <c r="D3067" i="9"/>
  <c r="C3043" i="9"/>
  <c r="D3039" i="9"/>
  <c r="C3015" i="9"/>
  <c r="C3024" i="9"/>
  <c r="D3048" i="9"/>
  <c r="D3050" i="9"/>
  <c r="C3026" i="9"/>
  <c r="D3036" i="9"/>
  <c r="C3012" i="9"/>
  <c r="D3038" i="9"/>
  <c r="C3014" i="9"/>
  <c r="D3057" i="9"/>
  <c r="C3033" i="9"/>
  <c r="D3058" i="9"/>
  <c r="C3034" i="9"/>
  <c r="D3051" i="9"/>
  <c r="C3027" i="9"/>
  <c r="D3065" i="9"/>
  <c r="C3041" i="9"/>
  <c r="D3061" i="9"/>
  <c r="C3037" i="9"/>
  <c r="D3344" i="9"/>
  <c r="C3320" i="9"/>
  <c r="D3035" i="9"/>
  <c r="C3011" i="9"/>
  <c r="D3068" i="9"/>
  <c r="C3044" i="9"/>
  <c r="D3069" i="9"/>
  <c r="C3045" i="9"/>
  <c r="D3186" i="9"/>
  <c r="C3162" i="9"/>
  <c r="D3052" i="9"/>
  <c r="C3028" i="9"/>
  <c r="D3070" i="9"/>
  <c r="C3046" i="9"/>
  <c r="D3053" i="9"/>
  <c r="C3029" i="9"/>
  <c r="D3103" i="9"/>
  <c r="C3079" i="9"/>
  <c r="D3071" i="9"/>
  <c r="C3047" i="9"/>
  <c r="D3054" i="9"/>
  <c r="C3030" i="9"/>
  <c r="D3040" i="9"/>
  <c r="C3016" i="9"/>
  <c r="M12" i="7" l="1"/>
  <c r="I12" i="7"/>
  <c r="L11" i="7"/>
  <c r="G12" i="7" s="1"/>
  <c r="D3074" i="9"/>
  <c r="C3050" i="9"/>
  <c r="D3072" i="9"/>
  <c r="C3048" i="9"/>
  <c r="C3067" i="9"/>
  <c r="D3091" i="9"/>
  <c r="C3039" i="9"/>
  <c r="D3063" i="9"/>
  <c r="C3049" i="9"/>
  <c r="D3073" i="9"/>
  <c r="D3059" i="9"/>
  <c r="C3035" i="9"/>
  <c r="D3076" i="9"/>
  <c r="C3052" i="9"/>
  <c r="D3210" i="9"/>
  <c r="C3186" i="9"/>
  <c r="D3082" i="9"/>
  <c r="C3058" i="9"/>
  <c r="D3095" i="9"/>
  <c r="C3071" i="9"/>
  <c r="D3081" i="9"/>
  <c r="C3057" i="9"/>
  <c r="D3092" i="9"/>
  <c r="C3068" i="9"/>
  <c r="D3077" i="9"/>
  <c r="C3053" i="9"/>
  <c r="D3368" i="9"/>
  <c r="C3344" i="9"/>
  <c r="D3093" i="9"/>
  <c r="C3069" i="9"/>
  <c r="D3075" i="9"/>
  <c r="C3051" i="9"/>
  <c r="D3062" i="9"/>
  <c r="C3038" i="9"/>
  <c r="D3064" i="9"/>
  <c r="C3040" i="9"/>
  <c r="D3078" i="9"/>
  <c r="C3054" i="9"/>
  <c r="D3089" i="9"/>
  <c r="C3065" i="9"/>
  <c r="D3127" i="9"/>
  <c r="C3103" i="9"/>
  <c r="D3094" i="9"/>
  <c r="C3070" i="9"/>
  <c r="D3085" i="9"/>
  <c r="C3061" i="9"/>
  <c r="D3060" i="9"/>
  <c r="C3036" i="9"/>
  <c r="J12" i="7" l="1"/>
  <c r="K12" i="7" s="1"/>
  <c r="F12" i="7"/>
  <c r="D3096" i="9"/>
  <c r="C3072" i="9"/>
  <c r="D3097" i="9"/>
  <c r="C3073" i="9"/>
  <c r="C3063" i="9"/>
  <c r="D3087" i="9"/>
  <c r="D3115" i="9"/>
  <c r="C3091" i="9"/>
  <c r="D3098" i="9"/>
  <c r="C3074" i="9"/>
  <c r="D3118" i="9"/>
  <c r="C3094" i="9"/>
  <c r="D3099" i="9"/>
  <c r="C3075" i="9"/>
  <c r="D3392" i="9"/>
  <c r="C3368" i="9"/>
  <c r="D3086" i="9"/>
  <c r="C3062" i="9"/>
  <c r="D3119" i="9"/>
  <c r="C3095" i="9"/>
  <c r="D3117" i="9"/>
  <c r="C3093" i="9"/>
  <c r="D3102" i="9"/>
  <c r="C3078" i="9"/>
  <c r="D3101" i="9"/>
  <c r="C3077" i="9"/>
  <c r="D3100" i="9"/>
  <c r="C3076" i="9"/>
  <c r="D3084" i="9"/>
  <c r="C3060" i="9"/>
  <c r="D3116" i="9"/>
  <c r="C3092" i="9"/>
  <c r="D3105" i="9"/>
  <c r="C3081" i="9"/>
  <c r="D3113" i="9"/>
  <c r="C3089" i="9"/>
  <c r="D3234" i="9"/>
  <c r="C3210" i="9"/>
  <c r="D3109" i="9"/>
  <c r="C3085" i="9"/>
  <c r="D3151" i="9"/>
  <c r="C3127" i="9"/>
  <c r="D3106" i="9"/>
  <c r="C3082" i="9"/>
  <c r="D3088" i="9"/>
  <c r="C3064" i="9"/>
  <c r="D3083" i="9"/>
  <c r="C3059" i="9"/>
  <c r="M13" i="7" l="1"/>
  <c r="I13" i="7"/>
  <c r="L12" i="7"/>
  <c r="G13" i="7" s="1"/>
  <c r="D3122" i="9"/>
  <c r="C3098" i="9"/>
  <c r="C3097" i="9"/>
  <c r="D3121" i="9"/>
  <c r="D3139" i="9"/>
  <c r="C3115" i="9"/>
  <c r="D3111" i="9"/>
  <c r="C3087" i="9"/>
  <c r="D3120" i="9"/>
  <c r="C3096" i="9"/>
  <c r="D3258" i="9"/>
  <c r="C3234" i="9"/>
  <c r="D3126" i="9"/>
  <c r="C3102" i="9"/>
  <c r="D3129" i="9"/>
  <c r="C3105" i="9"/>
  <c r="D3140" i="9"/>
  <c r="C3116" i="9"/>
  <c r="D3130" i="9"/>
  <c r="C3106" i="9"/>
  <c r="D3108" i="9"/>
  <c r="C3084" i="9"/>
  <c r="D3416" i="9"/>
  <c r="C3392" i="9"/>
  <c r="D3124" i="9"/>
  <c r="C3100" i="9"/>
  <c r="D3125" i="9"/>
  <c r="C3101" i="9"/>
  <c r="D3123" i="9"/>
  <c r="C3099" i="9"/>
  <c r="D3107" i="9"/>
  <c r="C3083" i="9"/>
  <c r="D3141" i="9"/>
  <c r="C3117" i="9"/>
  <c r="D3143" i="9"/>
  <c r="C3119" i="9"/>
  <c r="D3137" i="9"/>
  <c r="C3113" i="9"/>
  <c r="D3112" i="9"/>
  <c r="C3088" i="9"/>
  <c r="D3110" i="9"/>
  <c r="C3086" i="9"/>
  <c r="D3175" i="9"/>
  <c r="C3151" i="9"/>
  <c r="D3133" i="9"/>
  <c r="C3109" i="9"/>
  <c r="D3142" i="9"/>
  <c r="C3118" i="9"/>
  <c r="J13" i="7" l="1"/>
  <c r="K13" i="7" s="1"/>
  <c r="F13" i="7"/>
  <c r="D3135" i="9"/>
  <c r="C3111" i="9"/>
  <c r="D3145" i="9"/>
  <c r="C3121" i="9"/>
  <c r="C3120" i="9"/>
  <c r="D3144" i="9"/>
  <c r="C3139" i="9"/>
  <c r="D3163" i="9"/>
  <c r="D3146" i="9"/>
  <c r="C3122" i="9"/>
  <c r="D3166" i="9"/>
  <c r="C3142" i="9"/>
  <c r="D3148" i="9"/>
  <c r="C3124" i="9"/>
  <c r="D3440" i="9"/>
  <c r="C3416" i="9"/>
  <c r="D3157" i="9"/>
  <c r="C3133" i="9"/>
  <c r="D3147" i="9"/>
  <c r="C3123" i="9"/>
  <c r="D3165" i="9"/>
  <c r="C3141" i="9"/>
  <c r="D3154" i="9"/>
  <c r="C3130" i="9"/>
  <c r="D3131" i="9"/>
  <c r="C3107" i="9"/>
  <c r="D3167" i="9"/>
  <c r="C3143" i="9"/>
  <c r="D3132" i="9"/>
  <c r="C3108" i="9"/>
  <c r="D3161" i="9"/>
  <c r="C3137" i="9"/>
  <c r="D3149" i="9"/>
  <c r="C3125" i="9"/>
  <c r="D3150" i="9"/>
  <c r="C3126" i="9"/>
  <c r="D3199" i="9"/>
  <c r="C3175" i="9"/>
  <c r="D3164" i="9"/>
  <c r="C3140" i="9"/>
  <c r="D3153" i="9"/>
  <c r="C3129" i="9"/>
  <c r="D3134" i="9"/>
  <c r="C3110" i="9"/>
  <c r="D3136" i="9"/>
  <c r="C3112" i="9"/>
  <c r="D3282" i="9"/>
  <c r="C3258" i="9"/>
  <c r="M14" i="7" l="1"/>
  <c r="I14" i="7"/>
  <c r="L13" i="7"/>
  <c r="G14" i="7" s="1"/>
  <c r="D3187" i="9"/>
  <c r="C3163" i="9"/>
  <c r="D3168" i="9"/>
  <c r="C3144" i="9"/>
  <c r="C3145" i="9"/>
  <c r="D3169" i="9"/>
  <c r="C3146" i="9"/>
  <c r="D3170" i="9"/>
  <c r="D3159" i="9"/>
  <c r="C3135" i="9"/>
  <c r="D3174" i="9"/>
  <c r="C3150" i="9"/>
  <c r="D3158" i="9"/>
  <c r="C3134" i="9"/>
  <c r="D3181" i="9"/>
  <c r="C3157" i="9"/>
  <c r="D3177" i="9"/>
  <c r="C3153" i="9"/>
  <c r="D3171" i="9"/>
  <c r="C3147" i="9"/>
  <c r="D3464" i="9"/>
  <c r="C3440" i="9"/>
  <c r="D3188" i="9"/>
  <c r="C3164" i="9"/>
  <c r="D3155" i="9"/>
  <c r="C3131" i="9"/>
  <c r="D3172" i="9"/>
  <c r="C3148" i="9"/>
  <c r="D3306" i="9"/>
  <c r="C3282" i="9"/>
  <c r="D3189" i="9"/>
  <c r="C3165" i="9"/>
  <c r="D3173" i="9"/>
  <c r="C3149" i="9"/>
  <c r="D3160" i="9"/>
  <c r="C3136" i="9"/>
  <c r="D3185" i="9"/>
  <c r="C3161" i="9"/>
  <c r="D3156" i="9"/>
  <c r="C3132" i="9"/>
  <c r="D3191" i="9"/>
  <c r="C3167" i="9"/>
  <c r="D3223" i="9"/>
  <c r="C3199" i="9"/>
  <c r="D3178" i="9"/>
  <c r="C3154" i="9"/>
  <c r="D3190" i="9"/>
  <c r="C3166" i="9"/>
  <c r="J14" i="7" l="1"/>
  <c r="K14" i="7" s="1"/>
  <c r="I15" i="7" s="1"/>
  <c r="F14" i="7"/>
  <c r="D3193" i="9"/>
  <c r="C3169" i="9"/>
  <c r="D3194" i="9"/>
  <c r="C3170" i="9"/>
  <c r="D3192" i="9"/>
  <c r="C3168" i="9"/>
  <c r="D3183" i="9"/>
  <c r="C3159" i="9"/>
  <c r="D3211" i="9"/>
  <c r="C3187" i="9"/>
  <c r="D3180" i="9"/>
  <c r="C3156" i="9"/>
  <c r="D3201" i="9"/>
  <c r="C3177" i="9"/>
  <c r="D3179" i="9"/>
  <c r="C3155" i="9"/>
  <c r="D3202" i="9"/>
  <c r="C3178" i="9"/>
  <c r="D3247" i="9"/>
  <c r="C3223" i="9"/>
  <c r="D3213" i="9"/>
  <c r="C3189" i="9"/>
  <c r="D3330" i="9"/>
  <c r="C3306" i="9"/>
  <c r="D3205" i="9"/>
  <c r="C3181" i="9"/>
  <c r="D3184" i="9"/>
  <c r="C3160" i="9"/>
  <c r="D3212" i="9"/>
  <c r="C3188" i="9"/>
  <c r="D3182" i="9"/>
  <c r="C3158" i="9"/>
  <c r="D3195" i="9"/>
  <c r="C3171" i="9"/>
  <c r="D3215" i="9"/>
  <c r="C3191" i="9"/>
  <c r="D3214" i="9"/>
  <c r="C3190" i="9"/>
  <c r="D3197" i="9"/>
  <c r="C3173" i="9"/>
  <c r="D3196" i="9"/>
  <c r="C3172" i="9"/>
  <c r="D3209" i="9"/>
  <c r="C3185" i="9"/>
  <c r="D3488" i="9"/>
  <c r="C3464" i="9"/>
  <c r="D3198" i="9"/>
  <c r="C3174" i="9"/>
  <c r="L14" i="7" l="1"/>
  <c r="G15" i="7" s="1"/>
  <c r="D3207" i="9"/>
  <c r="C3183" i="9"/>
  <c r="D3235" i="9"/>
  <c r="C3211" i="9"/>
  <c r="D3218" i="9"/>
  <c r="C3194" i="9"/>
  <c r="C3192" i="9"/>
  <c r="D3216" i="9"/>
  <c r="C3193" i="9"/>
  <c r="D3217" i="9"/>
  <c r="D3222" i="9"/>
  <c r="C3198" i="9"/>
  <c r="D3206" i="9"/>
  <c r="C3182" i="9"/>
  <c r="D3219" i="9"/>
  <c r="C3195" i="9"/>
  <c r="D3236" i="9"/>
  <c r="C3212" i="9"/>
  <c r="D3203" i="9"/>
  <c r="C3179" i="9"/>
  <c r="D3229" i="9"/>
  <c r="C3205" i="9"/>
  <c r="D3225" i="9"/>
  <c r="C3201" i="9"/>
  <c r="D3239" i="9"/>
  <c r="C3215" i="9"/>
  <c r="D3208" i="9"/>
  <c r="C3184" i="9"/>
  <c r="D3238" i="9"/>
  <c r="C3214" i="9"/>
  <c r="D3237" i="9"/>
  <c r="C3213" i="9"/>
  <c r="D3512" i="9"/>
  <c r="C3488" i="9"/>
  <c r="D3271" i="9"/>
  <c r="C3247" i="9"/>
  <c r="D3233" i="9"/>
  <c r="C3209" i="9"/>
  <c r="D3226" i="9"/>
  <c r="C3202" i="9"/>
  <c r="D3220" i="9"/>
  <c r="C3196" i="9"/>
  <c r="D3221" i="9"/>
  <c r="C3197" i="9"/>
  <c r="D3354" i="9"/>
  <c r="C3330" i="9"/>
  <c r="D3204" i="9"/>
  <c r="C3180" i="9"/>
  <c r="J15" i="7" l="1"/>
  <c r="K15" i="7" s="1"/>
  <c r="I16" i="7" s="1"/>
  <c r="F15" i="7"/>
  <c r="C3217" i="9"/>
  <c r="D3241" i="9"/>
  <c r="D3259" i="9"/>
  <c r="C3235" i="9"/>
  <c r="D3240" i="9"/>
  <c r="C3216" i="9"/>
  <c r="D3242" i="9"/>
  <c r="C3218" i="9"/>
  <c r="C3207" i="9"/>
  <c r="D3231" i="9"/>
  <c r="D3378" i="9"/>
  <c r="C3354" i="9"/>
  <c r="D3245" i="9"/>
  <c r="C3221" i="9"/>
  <c r="D3263" i="9"/>
  <c r="C3239" i="9"/>
  <c r="D3228" i="9"/>
  <c r="C3204" i="9"/>
  <c r="D3261" i="9"/>
  <c r="C3237" i="9"/>
  <c r="D3262" i="9"/>
  <c r="C3238" i="9"/>
  <c r="D3250" i="9"/>
  <c r="C3226" i="9"/>
  <c r="D3249" i="9"/>
  <c r="C3225" i="9"/>
  <c r="D3536" i="9"/>
  <c r="C3512" i="9"/>
  <c r="D3227" i="9"/>
  <c r="C3203" i="9"/>
  <c r="D3260" i="9"/>
  <c r="C3236" i="9"/>
  <c r="D3243" i="9"/>
  <c r="C3219" i="9"/>
  <c r="D3230" i="9"/>
  <c r="C3206" i="9"/>
  <c r="D3295" i="9"/>
  <c r="C3271" i="9"/>
  <c r="D3232" i="9"/>
  <c r="C3208" i="9"/>
  <c r="D3244" i="9"/>
  <c r="C3220" i="9"/>
  <c r="D3257" i="9"/>
  <c r="C3233" i="9"/>
  <c r="D3253" i="9"/>
  <c r="C3229" i="9"/>
  <c r="D3246" i="9"/>
  <c r="C3222" i="9"/>
  <c r="L15" i="7" l="1"/>
  <c r="G16" i="7" s="1"/>
  <c r="M15" i="7"/>
  <c r="C3231" i="9"/>
  <c r="D3255" i="9"/>
  <c r="D3266" i="9"/>
  <c r="C3242" i="9"/>
  <c r="D3264" i="9"/>
  <c r="C3240" i="9"/>
  <c r="D3283" i="9"/>
  <c r="C3259" i="9"/>
  <c r="D3265" i="9"/>
  <c r="C3241" i="9"/>
  <c r="D3252" i="9"/>
  <c r="C3228" i="9"/>
  <c r="D3560" i="9"/>
  <c r="C3536" i="9"/>
  <c r="D3273" i="9"/>
  <c r="C3249" i="9"/>
  <c r="D3285" i="9"/>
  <c r="C3261" i="9"/>
  <c r="D3256" i="9"/>
  <c r="C3232" i="9"/>
  <c r="D3281" i="9"/>
  <c r="C3257" i="9"/>
  <c r="D3268" i="9"/>
  <c r="C3244" i="9"/>
  <c r="D3254" i="9"/>
  <c r="C3230" i="9"/>
  <c r="D3274" i="9"/>
  <c r="C3250" i="9"/>
  <c r="D3269" i="9"/>
  <c r="C3245" i="9"/>
  <c r="D3270" i="9"/>
  <c r="C3246" i="9"/>
  <c r="D3284" i="9"/>
  <c r="C3260" i="9"/>
  <c r="D3251" i="9"/>
  <c r="C3227" i="9"/>
  <c r="D3277" i="9"/>
  <c r="C3253" i="9"/>
  <c r="D3287" i="9"/>
  <c r="C3263" i="9"/>
  <c r="D3319" i="9"/>
  <c r="C3295" i="9"/>
  <c r="D3267" i="9"/>
  <c r="C3243" i="9"/>
  <c r="D3286" i="9"/>
  <c r="C3262" i="9"/>
  <c r="D3402" i="9"/>
  <c r="C3378" i="9"/>
  <c r="J16" i="7" l="1"/>
  <c r="K16" i="7" s="1"/>
  <c r="F16" i="7"/>
  <c r="M16" i="7" s="1"/>
  <c r="I17" i="7"/>
  <c r="D3290" i="9"/>
  <c r="C3266" i="9"/>
  <c r="D3289" i="9"/>
  <c r="C3265" i="9"/>
  <c r="C3283" i="9"/>
  <c r="D3307" i="9"/>
  <c r="C3264" i="9"/>
  <c r="D3288" i="9"/>
  <c r="D3279" i="9"/>
  <c r="C3255" i="9"/>
  <c r="D3275" i="9"/>
  <c r="C3251" i="9"/>
  <c r="D3308" i="9"/>
  <c r="C3284" i="9"/>
  <c r="D3293" i="9"/>
  <c r="C3269" i="9"/>
  <c r="D3298" i="9"/>
  <c r="C3274" i="9"/>
  <c r="D3280" i="9"/>
  <c r="C3256" i="9"/>
  <c r="D3309" i="9"/>
  <c r="C3285" i="9"/>
  <c r="D3426" i="9"/>
  <c r="C3402" i="9"/>
  <c r="D3291" i="9"/>
  <c r="C3267" i="9"/>
  <c r="D3294" i="9"/>
  <c r="C3270" i="9"/>
  <c r="D3278" i="9"/>
  <c r="C3254" i="9"/>
  <c r="D3584" i="9"/>
  <c r="C3560" i="9"/>
  <c r="D3310" i="9"/>
  <c r="C3286" i="9"/>
  <c r="D3292" i="9"/>
  <c r="C3268" i="9"/>
  <c r="D3305" i="9"/>
  <c r="C3281" i="9"/>
  <c r="D3301" i="9"/>
  <c r="C3277" i="9"/>
  <c r="D3343" i="9"/>
  <c r="C3319" i="9"/>
  <c r="D3311" i="9"/>
  <c r="C3287" i="9"/>
  <c r="D3297" i="9"/>
  <c r="C3273" i="9"/>
  <c r="D3276" i="9"/>
  <c r="C3252" i="9"/>
  <c r="L16" i="7" l="1"/>
  <c r="G17" i="7" s="1"/>
  <c r="D3313" i="9"/>
  <c r="C3289" i="9"/>
  <c r="C3279" i="9"/>
  <c r="D3303" i="9"/>
  <c r="D3312" i="9"/>
  <c r="C3288" i="9"/>
  <c r="C3307" i="9"/>
  <c r="D3331" i="9"/>
  <c r="D3314" i="9"/>
  <c r="C3290" i="9"/>
  <c r="D3304" i="9"/>
  <c r="C3280" i="9"/>
  <c r="D3302" i="9"/>
  <c r="C3278" i="9"/>
  <c r="D3367" i="9"/>
  <c r="C3343" i="9"/>
  <c r="D3316" i="9"/>
  <c r="C3292" i="9"/>
  <c r="D3317" i="9"/>
  <c r="C3293" i="9"/>
  <c r="D3450" i="9"/>
  <c r="C3426" i="9"/>
  <c r="D3334" i="9"/>
  <c r="C3310" i="9"/>
  <c r="D3333" i="9"/>
  <c r="C3309" i="9"/>
  <c r="D3325" i="9"/>
  <c r="C3301" i="9"/>
  <c r="D3318" i="9"/>
  <c r="C3294" i="9"/>
  <c r="D3299" i="9"/>
  <c r="C3275" i="9"/>
  <c r="D3300" i="9"/>
  <c r="C3276" i="9"/>
  <c r="D3321" i="9"/>
  <c r="C3297" i="9"/>
  <c r="D3608" i="9"/>
  <c r="C3584" i="9"/>
  <c r="D3335" i="9"/>
  <c r="C3311" i="9"/>
  <c r="D3332" i="9"/>
  <c r="C3308" i="9"/>
  <c r="D3322" i="9"/>
  <c r="C3298" i="9"/>
  <c r="D3329" i="9"/>
  <c r="C3305" i="9"/>
  <c r="D3315" i="9"/>
  <c r="C3291" i="9"/>
  <c r="J17" i="7" l="1"/>
  <c r="K17" i="7" s="1"/>
  <c r="I18" i="7" s="1"/>
  <c r="F17" i="7"/>
  <c r="C3303" i="9"/>
  <c r="D3327" i="9"/>
  <c r="D3336" i="9"/>
  <c r="C3312" i="9"/>
  <c r="D3338" i="9"/>
  <c r="C3314" i="9"/>
  <c r="C3331" i="9"/>
  <c r="D3355" i="9"/>
  <c r="D3337" i="9"/>
  <c r="C3313" i="9"/>
  <c r="D3345" i="9"/>
  <c r="C3321" i="9"/>
  <c r="D3391" i="9"/>
  <c r="C3367" i="9"/>
  <c r="D3356" i="9"/>
  <c r="C3332" i="9"/>
  <c r="D3342" i="9"/>
  <c r="C3318" i="9"/>
  <c r="D3339" i="9"/>
  <c r="C3315" i="9"/>
  <c r="D3323" i="9"/>
  <c r="C3299" i="9"/>
  <c r="D3340" i="9"/>
  <c r="C3316" i="9"/>
  <c r="D3349" i="9"/>
  <c r="C3325" i="9"/>
  <c r="D3359" i="9"/>
  <c r="C3335" i="9"/>
  <c r="D3357" i="9"/>
  <c r="C3333" i="9"/>
  <c r="D3328" i="9"/>
  <c r="C3304" i="9"/>
  <c r="D3474" i="9"/>
  <c r="C3450" i="9"/>
  <c r="D3353" i="9"/>
  <c r="C3329" i="9"/>
  <c r="D3324" i="9"/>
  <c r="C3300" i="9"/>
  <c r="D3346" i="9"/>
  <c r="C3322" i="9"/>
  <c r="D3326" i="9"/>
  <c r="C3302" i="9"/>
  <c r="D3341" i="9"/>
  <c r="C3317" i="9"/>
  <c r="D3632" i="9"/>
  <c r="C3608" i="9"/>
  <c r="D3358" i="9"/>
  <c r="C3334" i="9"/>
  <c r="L17" i="7" l="1"/>
  <c r="M17" i="7"/>
  <c r="D3360" i="9"/>
  <c r="C3336" i="9"/>
  <c r="D3361" i="9"/>
  <c r="C3337" i="9"/>
  <c r="C3355" i="9"/>
  <c r="D3379" i="9"/>
  <c r="D3351" i="9"/>
  <c r="C3327" i="9"/>
  <c r="D3362" i="9"/>
  <c r="C3338" i="9"/>
  <c r="D3382" i="9"/>
  <c r="C3358" i="9"/>
  <c r="D3363" i="9"/>
  <c r="C3339" i="9"/>
  <c r="D3415" i="9"/>
  <c r="C3391" i="9"/>
  <c r="D3365" i="9"/>
  <c r="C3341" i="9"/>
  <c r="D3380" i="9"/>
  <c r="C3356" i="9"/>
  <c r="D3656" i="9"/>
  <c r="C3632" i="9"/>
  <c r="D3352" i="9"/>
  <c r="C3328" i="9"/>
  <c r="D3381" i="9"/>
  <c r="C3357" i="9"/>
  <c r="D3350" i="9"/>
  <c r="C3326" i="9"/>
  <c r="D3370" i="9"/>
  <c r="C3346" i="9"/>
  <c r="D3364" i="9"/>
  <c r="C3340" i="9"/>
  <c r="D3369" i="9"/>
  <c r="C3345" i="9"/>
  <c r="D3377" i="9"/>
  <c r="C3353" i="9"/>
  <c r="D3383" i="9"/>
  <c r="C3359" i="9"/>
  <c r="D3373" i="9"/>
  <c r="C3349" i="9"/>
  <c r="D3498" i="9"/>
  <c r="C3474" i="9"/>
  <c r="D3366" i="9"/>
  <c r="C3342" i="9"/>
  <c r="D3348" i="9"/>
  <c r="C3324" i="9"/>
  <c r="D3347" i="9"/>
  <c r="C3323" i="9"/>
  <c r="F18" i="7" l="1"/>
  <c r="M18" i="7" s="1"/>
  <c r="G18" i="7"/>
  <c r="J18" i="7" s="1"/>
  <c r="K18" i="7" s="1"/>
  <c r="I19" i="7" s="1"/>
  <c r="D3375" i="9"/>
  <c r="C3351" i="9"/>
  <c r="D3385" i="9"/>
  <c r="C3361" i="9"/>
  <c r="D3386" i="9"/>
  <c r="C3362" i="9"/>
  <c r="D3403" i="9"/>
  <c r="C3379" i="9"/>
  <c r="D3384" i="9"/>
  <c r="C3360" i="9"/>
  <c r="D3371" i="9"/>
  <c r="C3347" i="9"/>
  <c r="D3394" i="9"/>
  <c r="C3370" i="9"/>
  <c r="D3404" i="9"/>
  <c r="C3380" i="9"/>
  <c r="D3522" i="9"/>
  <c r="C3498" i="9"/>
  <c r="D3374" i="9"/>
  <c r="C3350" i="9"/>
  <c r="D3439" i="9"/>
  <c r="C3415" i="9"/>
  <c r="D3407" i="9"/>
  <c r="C3383" i="9"/>
  <c r="D3376" i="9"/>
  <c r="C3352" i="9"/>
  <c r="D3387" i="9"/>
  <c r="C3363" i="9"/>
  <c r="D3390" i="9"/>
  <c r="C3366" i="9"/>
  <c r="D3405" i="9"/>
  <c r="C3381" i="9"/>
  <c r="D3393" i="9"/>
  <c r="C3369" i="9"/>
  <c r="D3372" i="9"/>
  <c r="C3348" i="9"/>
  <c r="D3388" i="9"/>
  <c r="C3364" i="9"/>
  <c r="D3389" i="9"/>
  <c r="C3365" i="9"/>
  <c r="D3397" i="9"/>
  <c r="C3373" i="9"/>
  <c r="D3401" i="9"/>
  <c r="C3377" i="9"/>
  <c r="D3680" i="9"/>
  <c r="C3656" i="9"/>
  <c r="D3406" i="9"/>
  <c r="C3382" i="9"/>
  <c r="L18" i="7" l="1"/>
  <c r="G19" i="7" s="1"/>
  <c r="D3427" i="9"/>
  <c r="C3403" i="9"/>
  <c r="C3386" i="9"/>
  <c r="D3410" i="9"/>
  <c r="C3385" i="9"/>
  <c r="D3409" i="9"/>
  <c r="D3408" i="9"/>
  <c r="C3384" i="9"/>
  <c r="C3375" i="9"/>
  <c r="D3399" i="9"/>
  <c r="D3546" i="9"/>
  <c r="C3522" i="9"/>
  <c r="D3414" i="9"/>
  <c r="C3390" i="9"/>
  <c r="D3413" i="9"/>
  <c r="C3389" i="9"/>
  <c r="D3429" i="9"/>
  <c r="C3405" i="9"/>
  <c r="D3425" i="9"/>
  <c r="C3401" i="9"/>
  <c r="D3421" i="9"/>
  <c r="C3397" i="9"/>
  <c r="D3428" i="9"/>
  <c r="C3404" i="9"/>
  <c r="D3400" i="9"/>
  <c r="C3376" i="9"/>
  <c r="D3398" i="9"/>
  <c r="C3374" i="9"/>
  <c r="D3412" i="9"/>
  <c r="C3388" i="9"/>
  <c r="D3463" i="9"/>
  <c r="C3439" i="9"/>
  <c r="D3418" i="9"/>
  <c r="C3394" i="9"/>
  <c r="D3430" i="9"/>
  <c r="C3406" i="9"/>
  <c r="D3417" i="9"/>
  <c r="C3393" i="9"/>
  <c r="D3704" i="9"/>
  <c r="C3680" i="9"/>
  <c r="D3411" i="9"/>
  <c r="C3387" i="9"/>
  <c r="D3431" i="9"/>
  <c r="C3407" i="9"/>
  <c r="D3396" i="9"/>
  <c r="C3372" i="9"/>
  <c r="D3395" i="9"/>
  <c r="C3371" i="9"/>
  <c r="F19" i="7" l="1"/>
  <c r="M19" i="7" s="1"/>
  <c r="J19" i="7"/>
  <c r="K19" i="7" s="1"/>
  <c r="I20" i="7" s="1"/>
  <c r="D3434" i="9"/>
  <c r="C3410" i="9"/>
  <c r="D3423" i="9"/>
  <c r="C3399" i="9"/>
  <c r="D3432" i="9"/>
  <c r="C3408" i="9"/>
  <c r="D3433" i="9"/>
  <c r="C3409" i="9"/>
  <c r="C3427" i="9"/>
  <c r="D3451" i="9"/>
  <c r="D3422" i="9"/>
  <c r="C3398" i="9"/>
  <c r="D3435" i="9"/>
  <c r="C3411" i="9"/>
  <c r="D3419" i="9"/>
  <c r="C3395" i="9"/>
  <c r="D3454" i="9"/>
  <c r="C3430" i="9"/>
  <c r="D3487" i="9"/>
  <c r="C3463" i="9"/>
  <c r="D3437" i="9"/>
  <c r="C3413" i="9"/>
  <c r="D3449" i="9"/>
  <c r="C3425" i="9"/>
  <c r="D3728" i="9"/>
  <c r="C3704" i="9"/>
  <c r="D3452" i="9"/>
  <c r="C3428" i="9"/>
  <c r="D3438" i="9"/>
  <c r="C3414" i="9"/>
  <c r="D3442" i="9"/>
  <c r="C3418" i="9"/>
  <c r="D3424" i="9"/>
  <c r="C3400" i="9"/>
  <c r="D3420" i="9"/>
  <c r="C3396" i="9"/>
  <c r="D3453" i="9"/>
  <c r="C3429" i="9"/>
  <c r="D3455" i="9"/>
  <c r="C3431" i="9"/>
  <c r="D3436" i="9"/>
  <c r="C3412" i="9"/>
  <c r="D3441" i="9"/>
  <c r="C3417" i="9"/>
  <c r="D3445" i="9"/>
  <c r="C3421" i="9"/>
  <c r="D3570" i="9"/>
  <c r="C3546" i="9"/>
  <c r="L19" i="7" l="1"/>
  <c r="G20" i="7" s="1"/>
  <c r="D3457" i="9"/>
  <c r="C3433" i="9"/>
  <c r="D3475" i="9"/>
  <c r="C3451" i="9"/>
  <c r="C3432" i="9"/>
  <c r="D3456" i="9"/>
  <c r="C3423" i="9"/>
  <c r="D3447" i="9"/>
  <c r="C3434" i="9"/>
  <c r="D3458" i="9"/>
  <c r="D3594" i="9"/>
  <c r="C3570" i="9"/>
  <c r="D3511" i="9"/>
  <c r="C3487" i="9"/>
  <c r="D3443" i="9"/>
  <c r="C3419" i="9"/>
  <c r="D3460" i="9"/>
  <c r="C3436" i="9"/>
  <c r="D3478" i="9"/>
  <c r="C3454" i="9"/>
  <c r="D3473" i="9"/>
  <c r="C3449" i="9"/>
  <c r="D3469" i="9"/>
  <c r="C3445" i="9"/>
  <c r="D3465" i="9"/>
  <c r="C3441" i="9"/>
  <c r="D3461" i="9"/>
  <c r="C3437" i="9"/>
  <c r="D3476" i="9"/>
  <c r="C3452" i="9"/>
  <c r="D3477" i="9"/>
  <c r="C3453" i="9"/>
  <c r="D3752" i="9"/>
  <c r="C3728" i="9"/>
  <c r="D3459" i="9"/>
  <c r="C3435" i="9"/>
  <c r="D3448" i="9"/>
  <c r="C3424" i="9"/>
  <c r="D3466" i="9"/>
  <c r="C3442" i="9"/>
  <c r="D3462" i="9"/>
  <c r="C3438" i="9"/>
  <c r="D3479" i="9"/>
  <c r="C3455" i="9"/>
  <c r="D3444" i="9"/>
  <c r="C3420" i="9"/>
  <c r="D3446" i="9"/>
  <c r="C3422" i="9"/>
  <c r="F20" i="7" l="1"/>
  <c r="M20" i="7" s="1"/>
  <c r="J20" i="7"/>
  <c r="K20" i="7" s="1"/>
  <c r="I21" i="7" s="1"/>
  <c r="C3458" i="9"/>
  <c r="D3482" i="9"/>
  <c r="D3471" i="9"/>
  <c r="C3447" i="9"/>
  <c r="D3480" i="9"/>
  <c r="C3456" i="9"/>
  <c r="D3499" i="9"/>
  <c r="C3475" i="9"/>
  <c r="D3481" i="9"/>
  <c r="C3457" i="9"/>
  <c r="D3483" i="9"/>
  <c r="C3459" i="9"/>
  <c r="D3497" i="9"/>
  <c r="C3473" i="9"/>
  <c r="D3490" i="9"/>
  <c r="C3466" i="9"/>
  <c r="D3470" i="9"/>
  <c r="C3446" i="9"/>
  <c r="D3468" i="9"/>
  <c r="C3444" i="9"/>
  <c r="D3501" i="9"/>
  <c r="C3477" i="9"/>
  <c r="D3502" i="9"/>
  <c r="C3478" i="9"/>
  <c r="D3500" i="9"/>
  <c r="C3476" i="9"/>
  <c r="D3486" i="9"/>
  <c r="C3462" i="9"/>
  <c r="D3776" i="9"/>
  <c r="C3752" i="9"/>
  <c r="D3485" i="9"/>
  <c r="C3461" i="9"/>
  <c r="D3489" i="9"/>
  <c r="C3465" i="9"/>
  <c r="D3503" i="9"/>
  <c r="C3479" i="9"/>
  <c r="D3467" i="9"/>
  <c r="C3443" i="9"/>
  <c r="D3535" i="9"/>
  <c r="C3511" i="9"/>
  <c r="D3484" i="9"/>
  <c r="C3460" i="9"/>
  <c r="D3472" i="9"/>
  <c r="C3448" i="9"/>
  <c r="D3493" i="9"/>
  <c r="C3469" i="9"/>
  <c r="D3618" i="9"/>
  <c r="C3594" i="9"/>
  <c r="L20" i="7" l="1"/>
  <c r="C3481" i="9"/>
  <c r="D3505" i="9"/>
  <c r="C3499" i="9"/>
  <c r="D3523" i="9"/>
  <c r="C3480" i="9"/>
  <c r="D3504" i="9"/>
  <c r="D3495" i="9"/>
  <c r="C3471" i="9"/>
  <c r="D3506" i="9"/>
  <c r="C3482" i="9"/>
  <c r="D3642" i="9"/>
  <c r="C3618" i="9"/>
  <c r="D3496" i="9"/>
  <c r="C3472" i="9"/>
  <c r="D3508" i="9"/>
  <c r="C3484" i="9"/>
  <c r="D3494" i="9"/>
  <c r="C3470" i="9"/>
  <c r="D3800" i="9"/>
  <c r="C3776" i="9"/>
  <c r="D3510" i="9"/>
  <c r="C3486" i="9"/>
  <c r="D3509" i="9"/>
  <c r="C3485" i="9"/>
  <c r="D3559" i="9"/>
  <c r="C3535" i="9"/>
  <c r="D3514" i="9"/>
  <c r="C3490" i="9"/>
  <c r="D3524" i="9"/>
  <c r="C3500" i="9"/>
  <c r="D3521" i="9"/>
  <c r="C3497" i="9"/>
  <c r="D3525" i="9"/>
  <c r="C3501" i="9"/>
  <c r="D3513" i="9"/>
  <c r="C3489" i="9"/>
  <c r="D3517" i="9"/>
  <c r="C3493" i="9"/>
  <c r="D3492" i="9"/>
  <c r="C3468" i="9"/>
  <c r="D3491" i="9"/>
  <c r="C3467" i="9"/>
  <c r="D3527" i="9"/>
  <c r="C3503" i="9"/>
  <c r="D3526" i="9"/>
  <c r="C3502" i="9"/>
  <c r="D3507" i="9"/>
  <c r="C3483" i="9"/>
  <c r="G21" i="7" l="1"/>
  <c r="J21" i="7" s="1"/>
  <c r="K21" i="7" s="1"/>
  <c r="I22" i="7" s="1"/>
  <c r="F21" i="7"/>
  <c r="M21" i="7" s="1"/>
  <c r="C3523" i="9"/>
  <c r="D3547" i="9"/>
  <c r="D3519" i="9"/>
  <c r="C3495" i="9"/>
  <c r="C3504" i="9"/>
  <c r="D3528" i="9"/>
  <c r="D3529" i="9"/>
  <c r="C3505" i="9"/>
  <c r="D3530" i="9"/>
  <c r="C3506" i="9"/>
  <c r="D3550" i="9"/>
  <c r="C3526" i="9"/>
  <c r="D3824" i="9"/>
  <c r="C3800" i="9"/>
  <c r="D3548" i="9"/>
  <c r="C3524" i="9"/>
  <c r="D3531" i="9"/>
  <c r="C3507" i="9"/>
  <c r="D3533" i="9"/>
  <c r="C3509" i="9"/>
  <c r="D3537" i="9"/>
  <c r="C3513" i="9"/>
  <c r="D3551" i="9"/>
  <c r="C3527" i="9"/>
  <c r="D3534" i="9"/>
  <c r="C3510" i="9"/>
  <c r="D3545" i="9"/>
  <c r="C3521" i="9"/>
  <c r="D3515" i="9"/>
  <c r="C3491" i="9"/>
  <c r="D3516" i="9"/>
  <c r="C3492" i="9"/>
  <c r="D3541" i="9"/>
  <c r="C3517" i="9"/>
  <c r="D3538" i="9"/>
  <c r="C3514" i="9"/>
  <c r="D3520" i="9"/>
  <c r="C3496" i="9"/>
  <c r="D3518" i="9"/>
  <c r="C3494" i="9"/>
  <c r="D3532" i="9"/>
  <c r="C3508" i="9"/>
  <c r="D3549" i="9"/>
  <c r="C3525" i="9"/>
  <c r="D3583" i="9"/>
  <c r="C3559" i="9"/>
  <c r="D3666" i="9"/>
  <c r="C3642" i="9"/>
  <c r="L21" i="7" l="1"/>
  <c r="D3543" i="9"/>
  <c r="C3519" i="9"/>
  <c r="D3554" i="9"/>
  <c r="C3530" i="9"/>
  <c r="C3529" i="9"/>
  <c r="D3553" i="9"/>
  <c r="D3552" i="9"/>
  <c r="C3528" i="9"/>
  <c r="C3547" i="9"/>
  <c r="D3571" i="9"/>
  <c r="D3557" i="9"/>
  <c r="C3533" i="9"/>
  <c r="D3573" i="9"/>
  <c r="C3549" i="9"/>
  <c r="D3569" i="9"/>
  <c r="C3545" i="9"/>
  <c r="D3562" i="9"/>
  <c r="C3538" i="9"/>
  <c r="D3575" i="9"/>
  <c r="C3551" i="9"/>
  <c r="D3607" i="9"/>
  <c r="C3583" i="9"/>
  <c r="D3561" i="9"/>
  <c r="C3537" i="9"/>
  <c r="D3540" i="9"/>
  <c r="C3516" i="9"/>
  <c r="D3542" i="9"/>
  <c r="C3518" i="9"/>
  <c r="D3848" i="9"/>
  <c r="C3824" i="9"/>
  <c r="D3555" i="9"/>
  <c r="C3531" i="9"/>
  <c r="D3539" i="9"/>
  <c r="C3515" i="9"/>
  <c r="D3572" i="9"/>
  <c r="C3548" i="9"/>
  <c r="D3690" i="9"/>
  <c r="C3666" i="9"/>
  <c r="D3565" i="9"/>
  <c r="C3541" i="9"/>
  <c r="D3556" i="9"/>
  <c r="C3532" i="9"/>
  <c r="D3544" i="9"/>
  <c r="C3520" i="9"/>
  <c r="D3558" i="9"/>
  <c r="C3534" i="9"/>
  <c r="D3574" i="9"/>
  <c r="C3550" i="9"/>
  <c r="G22" i="7" l="1"/>
  <c r="J22" i="7" s="1"/>
  <c r="K22" i="7" s="1"/>
  <c r="I23" i="7" s="1"/>
  <c r="F22" i="7"/>
  <c r="M22" i="7" s="1"/>
  <c r="D3576" i="9"/>
  <c r="C3552" i="9"/>
  <c r="D3595" i="9"/>
  <c r="C3571" i="9"/>
  <c r="C3554" i="9"/>
  <c r="D3578" i="9"/>
  <c r="D3577" i="9"/>
  <c r="C3553" i="9"/>
  <c r="C3543" i="9"/>
  <c r="D3567" i="9"/>
  <c r="D3585" i="9"/>
  <c r="C3561" i="9"/>
  <c r="D3579" i="9"/>
  <c r="C3555" i="9"/>
  <c r="D3593" i="9"/>
  <c r="C3569" i="9"/>
  <c r="D3598" i="9"/>
  <c r="C3574" i="9"/>
  <c r="D3563" i="9"/>
  <c r="C3539" i="9"/>
  <c r="D3582" i="9"/>
  <c r="C3558" i="9"/>
  <c r="D3631" i="9"/>
  <c r="C3607" i="9"/>
  <c r="D3568" i="9"/>
  <c r="C3544" i="9"/>
  <c r="D3872" i="9"/>
  <c r="C3848" i="9"/>
  <c r="D3599" i="9"/>
  <c r="C3575" i="9"/>
  <c r="D3580" i="9"/>
  <c r="C3556" i="9"/>
  <c r="D3586" i="9"/>
  <c r="C3562" i="9"/>
  <c r="D3589" i="9"/>
  <c r="C3565" i="9"/>
  <c r="D3714" i="9"/>
  <c r="C3690" i="9"/>
  <c r="D3564" i="9"/>
  <c r="C3540" i="9"/>
  <c r="D3597" i="9"/>
  <c r="C3573" i="9"/>
  <c r="D3566" i="9"/>
  <c r="C3542" i="9"/>
  <c r="D3596" i="9"/>
  <c r="C3572" i="9"/>
  <c r="D3581" i="9"/>
  <c r="C3557" i="9"/>
  <c r="L22" i="7" l="1"/>
  <c r="C3567" i="9"/>
  <c r="D3591" i="9"/>
  <c r="C3595" i="9"/>
  <c r="D3619" i="9"/>
  <c r="D3601" i="9"/>
  <c r="C3577" i="9"/>
  <c r="D3602" i="9"/>
  <c r="C3578" i="9"/>
  <c r="C3576" i="9"/>
  <c r="D3600" i="9"/>
  <c r="D3606" i="9"/>
  <c r="C3582" i="9"/>
  <c r="D3620" i="9"/>
  <c r="C3596" i="9"/>
  <c r="D3610" i="9"/>
  <c r="C3586" i="9"/>
  <c r="D3604" i="9"/>
  <c r="C3580" i="9"/>
  <c r="D3623" i="9"/>
  <c r="C3599" i="9"/>
  <c r="D3613" i="9"/>
  <c r="C3589" i="9"/>
  <c r="D3605" i="9"/>
  <c r="C3581" i="9"/>
  <c r="D3655" i="9"/>
  <c r="C3631" i="9"/>
  <c r="D3587" i="9"/>
  <c r="C3563" i="9"/>
  <c r="D3590" i="9"/>
  <c r="C3566" i="9"/>
  <c r="D3621" i="9"/>
  <c r="C3597" i="9"/>
  <c r="D3896" i="9"/>
  <c r="C3872" i="9"/>
  <c r="D3603" i="9"/>
  <c r="C3579" i="9"/>
  <c r="D3622" i="9"/>
  <c r="C3598" i="9"/>
  <c r="C3593" i="9"/>
  <c r="D3617" i="9"/>
  <c r="D3738" i="9"/>
  <c r="C3714" i="9"/>
  <c r="D3588" i="9"/>
  <c r="C3564" i="9"/>
  <c r="D3592" i="9"/>
  <c r="C3568" i="9"/>
  <c r="D3609" i="9"/>
  <c r="C3585" i="9"/>
  <c r="G23" i="7" l="1"/>
  <c r="J23" i="7" s="1"/>
  <c r="K23" i="7" s="1"/>
  <c r="I24" i="7" s="1"/>
  <c r="F23" i="7"/>
  <c r="M23" i="7" s="1"/>
  <c r="I27" i="7"/>
  <c r="D3626" i="9"/>
  <c r="C3602" i="9"/>
  <c r="D3643" i="9"/>
  <c r="C3619" i="9"/>
  <c r="C3600" i="9"/>
  <c r="D3624" i="9"/>
  <c r="D3625" i="9"/>
  <c r="C3601" i="9"/>
  <c r="D3615" i="9"/>
  <c r="C3591" i="9"/>
  <c r="D3629" i="9"/>
  <c r="C3605" i="9"/>
  <c r="D3628" i="9"/>
  <c r="C3604" i="9"/>
  <c r="D3645" i="9"/>
  <c r="C3621" i="9"/>
  <c r="D3762" i="9"/>
  <c r="C3738" i="9"/>
  <c r="D3633" i="9"/>
  <c r="C3609" i="9"/>
  <c r="D3627" i="9"/>
  <c r="C3603" i="9"/>
  <c r="D3920" i="9"/>
  <c r="C3896" i="9"/>
  <c r="D3634" i="9"/>
  <c r="C3610" i="9"/>
  <c r="D3646" i="9"/>
  <c r="C3622" i="9"/>
  <c r="D3611" i="9"/>
  <c r="C3587" i="9"/>
  <c r="D3644" i="9"/>
  <c r="C3620" i="9"/>
  <c r="D3616" i="9"/>
  <c r="C3592" i="9"/>
  <c r="D3612" i="9"/>
  <c r="C3588" i="9"/>
  <c r="D3637" i="9"/>
  <c r="C3613" i="9"/>
  <c r="D3614" i="9"/>
  <c r="C3590" i="9"/>
  <c r="D3647" i="9"/>
  <c r="C3623" i="9"/>
  <c r="D3641" i="9"/>
  <c r="C3617" i="9"/>
  <c r="D3679" i="9"/>
  <c r="C3655" i="9"/>
  <c r="D3630" i="9"/>
  <c r="C3606" i="9"/>
  <c r="L23" i="7" l="1"/>
  <c r="C3615" i="9"/>
  <c r="D3639" i="9"/>
  <c r="D3667" i="9"/>
  <c r="C3643" i="9"/>
  <c r="D3649" i="9"/>
  <c r="C3625" i="9"/>
  <c r="D3648" i="9"/>
  <c r="C3624" i="9"/>
  <c r="D3650" i="9"/>
  <c r="C3626" i="9"/>
  <c r="D3944" i="9"/>
  <c r="C3920" i="9"/>
  <c r="D3703" i="9"/>
  <c r="C3679" i="9"/>
  <c r="D3640" i="9"/>
  <c r="C3616" i="9"/>
  <c r="D3786" i="9"/>
  <c r="C3762" i="9"/>
  <c r="D3668" i="9"/>
  <c r="C3644" i="9"/>
  <c r="D3654" i="9"/>
  <c r="C3630" i="9"/>
  <c r="D3638" i="9"/>
  <c r="C3614" i="9"/>
  <c r="D3669" i="9"/>
  <c r="C3645" i="9"/>
  <c r="D3661" i="9"/>
  <c r="C3637" i="9"/>
  <c r="D3657" i="9"/>
  <c r="C3633" i="9"/>
  <c r="D3665" i="9"/>
  <c r="C3641" i="9"/>
  <c r="D3670" i="9"/>
  <c r="C3646" i="9"/>
  <c r="D3652" i="9"/>
  <c r="C3628" i="9"/>
  <c r="D3636" i="9"/>
  <c r="C3612" i="9"/>
  <c r="D3635" i="9"/>
  <c r="C3611" i="9"/>
  <c r="D3651" i="9"/>
  <c r="C3627" i="9"/>
  <c r="D3671" i="9"/>
  <c r="C3647" i="9"/>
  <c r="D3658" i="9"/>
  <c r="C3634" i="9"/>
  <c r="D3653" i="9"/>
  <c r="C3629" i="9"/>
  <c r="G24" i="7" l="1"/>
  <c r="J24" i="7" s="1"/>
  <c r="K24" i="7" s="1"/>
  <c r="I25" i="7" s="1"/>
  <c r="F24" i="7"/>
  <c r="M24" i="7" s="1"/>
  <c r="I28" i="7"/>
  <c r="D3674" i="9"/>
  <c r="C3650" i="9"/>
  <c r="D3672" i="9"/>
  <c r="C3648" i="9"/>
  <c r="D3691" i="9"/>
  <c r="C3667" i="9"/>
  <c r="D3673" i="9"/>
  <c r="C3649" i="9"/>
  <c r="C3639" i="9"/>
  <c r="D3663" i="9"/>
  <c r="D3810" i="9"/>
  <c r="C3786" i="9"/>
  <c r="D3676" i="9"/>
  <c r="C3652" i="9"/>
  <c r="D3678" i="9"/>
  <c r="C3654" i="9"/>
  <c r="D3677" i="9"/>
  <c r="C3653" i="9"/>
  <c r="D3662" i="9"/>
  <c r="C3638" i="9"/>
  <c r="D3694" i="9"/>
  <c r="C3670" i="9"/>
  <c r="D3689" i="9"/>
  <c r="C3665" i="9"/>
  <c r="D3675" i="9"/>
  <c r="C3651" i="9"/>
  <c r="D3685" i="9"/>
  <c r="C3661" i="9"/>
  <c r="D3727" i="9"/>
  <c r="C3703" i="9"/>
  <c r="D3682" i="9"/>
  <c r="C3658" i="9"/>
  <c r="D3695" i="9"/>
  <c r="C3671" i="9"/>
  <c r="D3692" i="9"/>
  <c r="C3668" i="9"/>
  <c r="D3660" i="9"/>
  <c r="C3636" i="9"/>
  <c r="D3681" i="9"/>
  <c r="C3657" i="9"/>
  <c r="D3664" i="9"/>
  <c r="C3640" i="9"/>
  <c r="D3659" i="9"/>
  <c r="C3635" i="9"/>
  <c r="D3693" i="9"/>
  <c r="C3669" i="9"/>
  <c r="D3968" i="9"/>
  <c r="C3944" i="9"/>
  <c r="L24" i="7" l="1"/>
  <c r="D3696" i="9"/>
  <c r="C3672" i="9"/>
  <c r="C3691" i="9"/>
  <c r="D3715" i="9"/>
  <c r="C3663" i="9"/>
  <c r="D3687" i="9"/>
  <c r="D3697" i="9"/>
  <c r="C3673" i="9"/>
  <c r="D3698" i="9"/>
  <c r="C3674" i="9"/>
  <c r="D3716" i="9"/>
  <c r="C3692" i="9"/>
  <c r="D3713" i="9"/>
  <c r="C3689" i="9"/>
  <c r="D3686" i="9"/>
  <c r="C3662" i="9"/>
  <c r="D3992" i="9"/>
  <c r="C3968" i="9"/>
  <c r="D3718" i="9"/>
  <c r="C3694" i="9"/>
  <c r="D3683" i="9"/>
  <c r="C3659" i="9"/>
  <c r="D3700" i="9"/>
  <c r="C3676" i="9"/>
  <c r="D3684" i="9"/>
  <c r="C3660" i="9"/>
  <c r="D3709" i="9"/>
  <c r="C3685" i="9"/>
  <c r="D3688" i="9"/>
  <c r="C3664" i="9"/>
  <c r="D3719" i="9"/>
  <c r="C3695" i="9"/>
  <c r="D3701" i="9"/>
  <c r="C3677" i="9"/>
  <c r="D3706" i="9"/>
  <c r="C3682" i="9"/>
  <c r="D3702" i="9"/>
  <c r="C3678" i="9"/>
  <c r="D3751" i="9"/>
  <c r="C3727" i="9"/>
  <c r="D3717" i="9"/>
  <c r="C3693" i="9"/>
  <c r="D3705" i="9"/>
  <c r="C3681" i="9"/>
  <c r="D3699" i="9"/>
  <c r="C3675" i="9"/>
  <c r="D3834" i="9"/>
  <c r="C3810" i="9"/>
  <c r="F25" i="7" l="1"/>
  <c r="M25" i="7" s="1"/>
  <c r="G25" i="7"/>
  <c r="J25" i="7" s="1"/>
  <c r="K25" i="7" s="1"/>
  <c r="I26" i="7" s="1"/>
  <c r="I29" i="7"/>
  <c r="D3739" i="9"/>
  <c r="C3715" i="9"/>
  <c r="C3698" i="9"/>
  <c r="D3722" i="9"/>
  <c r="D3711" i="9"/>
  <c r="C3687" i="9"/>
  <c r="C3697" i="9"/>
  <c r="D3721" i="9"/>
  <c r="D3720" i="9"/>
  <c r="C3696" i="9"/>
  <c r="D3724" i="9"/>
  <c r="C3700" i="9"/>
  <c r="D4016" i="9"/>
  <c r="C3992" i="9"/>
  <c r="D3725" i="9"/>
  <c r="C3701" i="9"/>
  <c r="D3707" i="9"/>
  <c r="C3683" i="9"/>
  <c r="D3729" i="9"/>
  <c r="C3705" i="9"/>
  <c r="D3730" i="9"/>
  <c r="C3706" i="9"/>
  <c r="D3742" i="9"/>
  <c r="C3718" i="9"/>
  <c r="D3741" i="9"/>
  <c r="C3717" i="9"/>
  <c r="D3710" i="9"/>
  <c r="C3686" i="9"/>
  <c r="D3775" i="9"/>
  <c r="C3751" i="9"/>
  <c r="D3737" i="9"/>
  <c r="C3713" i="9"/>
  <c r="D3858" i="9"/>
  <c r="C3834" i="9"/>
  <c r="D3708" i="9"/>
  <c r="C3684" i="9"/>
  <c r="D3723" i="9"/>
  <c r="C3699" i="9"/>
  <c r="D3743" i="9"/>
  <c r="C3719" i="9"/>
  <c r="D3712" i="9"/>
  <c r="C3688" i="9"/>
  <c r="D3726" i="9"/>
  <c r="C3702" i="9"/>
  <c r="D3733" i="9"/>
  <c r="C3709" i="9"/>
  <c r="D3740" i="9"/>
  <c r="C3716" i="9"/>
  <c r="L25" i="7" l="1"/>
  <c r="I30" i="7"/>
  <c r="M29" i="7"/>
  <c r="M30" i="7"/>
  <c r="D3744" i="9"/>
  <c r="C3720" i="9"/>
  <c r="C3722" i="9"/>
  <c r="D3746" i="9"/>
  <c r="D3745" i="9"/>
  <c r="C3721" i="9"/>
  <c r="D3735" i="9"/>
  <c r="C3711" i="9"/>
  <c r="D3763" i="9"/>
  <c r="C3739" i="9"/>
  <c r="D3731" i="9"/>
  <c r="C3707" i="9"/>
  <c r="D3736" i="9"/>
  <c r="C3712" i="9"/>
  <c r="D3767" i="9"/>
  <c r="C3743" i="9"/>
  <c r="D3882" i="9"/>
  <c r="C3858" i="9"/>
  <c r="D3753" i="9"/>
  <c r="C3729" i="9"/>
  <c r="D3757" i="9"/>
  <c r="C3733" i="9"/>
  <c r="D3750" i="9"/>
  <c r="C3726" i="9"/>
  <c r="D3749" i="9"/>
  <c r="C3725" i="9"/>
  <c r="D3799" i="9"/>
  <c r="C3775" i="9"/>
  <c r="D3734" i="9"/>
  <c r="C3710" i="9"/>
  <c r="D3747" i="9"/>
  <c r="C3723" i="9"/>
  <c r="D3766" i="9"/>
  <c r="C3742" i="9"/>
  <c r="D3761" i="9"/>
  <c r="C3737" i="9"/>
  <c r="D4040" i="9"/>
  <c r="C4016" i="9"/>
  <c r="D3765" i="9"/>
  <c r="C3741" i="9"/>
  <c r="D3764" i="9"/>
  <c r="C3740" i="9"/>
  <c r="D3732" i="9"/>
  <c r="C3708" i="9"/>
  <c r="D3754" i="9"/>
  <c r="C3730" i="9"/>
  <c r="D3748" i="9"/>
  <c r="C3724" i="9"/>
  <c r="G26" i="7" l="1"/>
  <c r="J26" i="7" s="1"/>
  <c r="K26" i="7" s="1"/>
  <c r="F26" i="7"/>
  <c r="M26" i="7" s="1"/>
  <c r="M31" i="7"/>
  <c r="I31" i="7"/>
  <c r="C3763" i="9"/>
  <c r="D3787" i="9"/>
  <c r="C3746" i="9"/>
  <c r="D3770" i="9"/>
  <c r="D3759" i="9"/>
  <c r="C3735" i="9"/>
  <c r="D3769" i="9"/>
  <c r="C3745" i="9"/>
  <c r="D3768" i="9"/>
  <c r="C3744" i="9"/>
  <c r="D3772" i="9"/>
  <c r="C3748" i="9"/>
  <c r="D3781" i="9"/>
  <c r="C3757" i="9"/>
  <c r="D3777" i="9"/>
  <c r="C3753" i="9"/>
  <c r="D3906" i="9"/>
  <c r="C3882" i="9"/>
  <c r="D3778" i="9"/>
  <c r="C3754" i="9"/>
  <c r="D3771" i="9"/>
  <c r="C3747" i="9"/>
  <c r="D3791" i="9"/>
  <c r="C3767" i="9"/>
  <c r="D3789" i="9"/>
  <c r="C3765" i="9"/>
  <c r="D3758" i="9"/>
  <c r="C3734" i="9"/>
  <c r="D3760" i="9"/>
  <c r="C3736" i="9"/>
  <c r="D3773" i="9"/>
  <c r="C3749" i="9"/>
  <c r="D3756" i="9"/>
  <c r="C3732" i="9"/>
  <c r="D3790" i="9"/>
  <c r="C3766" i="9"/>
  <c r="D3785" i="9"/>
  <c r="C3761" i="9"/>
  <c r="D3774" i="9"/>
  <c r="C3750" i="9"/>
  <c r="D3788" i="9"/>
  <c r="C3764" i="9"/>
  <c r="D4064" i="9"/>
  <c r="C4040" i="9"/>
  <c r="D3823" i="9"/>
  <c r="C3799" i="9"/>
  <c r="D3755" i="9"/>
  <c r="C3731" i="9"/>
  <c r="L26" i="7" l="1"/>
  <c r="D3794" i="9"/>
  <c r="C3770" i="9"/>
  <c r="D3792" i="9"/>
  <c r="C3768" i="9"/>
  <c r="D3783" i="9"/>
  <c r="C3759" i="9"/>
  <c r="D3811" i="9"/>
  <c r="C3787" i="9"/>
  <c r="D3793" i="9"/>
  <c r="C3769" i="9"/>
  <c r="D3802" i="9"/>
  <c r="C3778" i="9"/>
  <c r="D3930" i="9"/>
  <c r="C3906" i="9"/>
  <c r="D3797" i="9"/>
  <c r="C3773" i="9"/>
  <c r="D3813" i="9"/>
  <c r="C3789" i="9"/>
  <c r="D4088" i="9"/>
  <c r="C4064" i="9"/>
  <c r="D3784" i="9"/>
  <c r="C3760" i="9"/>
  <c r="D3809" i="9"/>
  <c r="C3785" i="9"/>
  <c r="D3815" i="9"/>
  <c r="C3791" i="9"/>
  <c r="D3805" i="9"/>
  <c r="C3781" i="9"/>
  <c r="D3779" i="9"/>
  <c r="C3755" i="9"/>
  <c r="D3780" i="9"/>
  <c r="C3756" i="9"/>
  <c r="D3847" i="9"/>
  <c r="C3823" i="9"/>
  <c r="D3812" i="9"/>
  <c r="C3788" i="9"/>
  <c r="D3782" i="9"/>
  <c r="C3758" i="9"/>
  <c r="D3801" i="9"/>
  <c r="C3777" i="9"/>
  <c r="D3798" i="9"/>
  <c r="C3774" i="9"/>
  <c r="D3814" i="9"/>
  <c r="C3790" i="9"/>
  <c r="D3795" i="9"/>
  <c r="C3771" i="9"/>
  <c r="D3796" i="9"/>
  <c r="C3772" i="9"/>
  <c r="G27" i="7" l="1"/>
  <c r="J27" i="7" s="1"/>
  <c r="K27" i="7" s="1"/>
  <c r="F27" i="7"/>
  <c r="M27" i="7" s="1"/>
  <c r="M32" i="7"/>
  <c r="I32" i="7"/>
  <c r="D3817" i="9"/>
  <c r="C3793" i="9"/>
  <c r="C3792" i="9"/>
  <c r="D3816" i="9"/>
  <c r="D3835" i="9"/>
  <c r="C3811" i="9"/>
  <c r="D3807" i="9"/>
  <c r="C3783" i="9"/>
  <c r="D3818" i="9"/>
  <c r="C3794" i="9"/>
  <c r="D3808" i="9"/>
  <c r="C3784" i="9"/>
  <c r="D3822" i="9"/>
  <c r="C3798" i="9"/>
  <c r="D4112" i="9"/>
  <c r="C4088" i="9"/>
  <c r="D3825" i="9"/>
  <c r="C3801" i="9"/>
  <c r="D3837" i="9"/>
  <c r="C3813" i="9"/>
  <c r="D3806" i="9"/>
  <c r="C3782" i="9"/>
  <c r="D3821" i="9"/>
  <c r="C3797" i="9"/>
  <c r="D3819" i="9"/>
  <c r="C3795" i="9"/>
  <c r="D3829" i="9"/>
  <c r="C3805" i="9"/>
  <c r="D3836" i="9"/>
  <c r="C3812" i="9"/>
  <c r="D3954" i="9"/>
  <c r="C3930" i="9"/>
  <c r="D3820" i="9"/>
  <c r="C3796" i="9"/>
  <c r="D3804" i="9"/>
  <c r="C3780" i="9"/>
  <c r="D3803" i="9"/>
  <c r="C3779" i="9"/>
  <c r="D3838" i="9"/>
  <c r="C3814" i="9"/>
  <c r="D3839" i="9"/>
  <c r="C3815" i="9"/>
  <c r="D3833" i="9"/>
  <c r="C3809" i="9"/>
  <c r="D3871" i="9"/>
  <c r="C3847" i="9"/>
  <c r="D3826" i="9"/>
  <c r="C3802" i="9"/>
  <c r="L27" i="7" l="1"/>
  <c r="M33" i="7"/>
  <c r="C3816" i="9"/>
  <c r="D3840" i="9"/>
  <c r="D3831" i="9"/>
  <c r="C3807" i="9"/>
  <c r="D3842" i="9"/>
  <c r="C3818" i="9"/>
  <c r="D3859" i="9"/>
  <c r="C3835" i="9"/>
  <c r="C3817" i="9"/>
  <c r="D3841" i="9"/>
  <c r="D3850" i="9"/>
  <c r="C3826" i="9"/>
  <c r="D3845" i="9"/>
  <c r="C3821" i="9"/>
  <c r="D3857" i="9"/>
  <c r="C3833" i="9"/>
  <c r="D3853" i="9"/>
  <c r="C3829" i="9"/>
  <c r="D3844" i="9"/>
  <c r="C3820" i="9"/>
  <c r="D3978" i="9"/>
  <c r="C3954" i="9"/>
  <c r="D3895" i="9"/>
  <c r="C3871" i="9"/>
  <c r="D3830" i="9"/>
  <c r="C3806" i="9"/>
  <c r="D3827" i="9"/>
  <c r="C3803" i="9"/>
  <c r="D3846" i="9"/>
  <c r="C3822" i="9"/>
  <c r="D3862" i="9"/>
  <c r="C3838" i="9"/>
  <c r="D3860" i="9"/>
  <c r="C3836" i="9"/>
  <c r="D3861" i="9"/>
  <c r="C3837" i="9"/>
  <c r="D3863" i="9"/>
  <c r="C3839" i="9"/>
  <c r="D3849" i="9"/>
  <c r="C3825" i="9"/>
  <c r="D4136" i="9"/>
  <c r="C4112" i="9"/>
  <c r="D3828" i="9"/>
  <c r="C3804" i="9"/>
  <c r="D3843" i="9"/>
  <c r="C3819" i="9"/>
  <c r="D3832" i="9"/>
  <c r="C3808" i="9"/>
  <c r="G28" i="7" l="1"/>
  <c r="J28" i="7" s="1"/>
  <c r="K28" i="7" s="1"/>
  <c r="F28" i="7"/>
  <c r="M28" i="7" s="1"/>
  <c r="M34" i="7"/>
  <c r="I34" i="7"/>
  <c r="D3855" i="9"/>
  <c r="C3831" i="9"/>
  <c r="D3865" i="9"/>
  <c r="C3841" i="9"/>
  <c r="C3859" i="9"/>
  <c r="D3883" i="9"/>
  <c r="D3864" i="9"/>
  <c r="C3840" i="9"/>
  <c r="D3866" i="9"/>
  <c r="C3842" i="9"/>
  <c r="D3856" i="9"/>
  <c r="C3832" i="9"/>
  <c r="D4002" i="9"/>
  <c r="C3978" i="9"/>
  <c r="D3867" i="9"/>
  <c r="C3843" i="9"/>
  <c r="D3868" i="9"/>
  <c r="C3844" i="9"/>
  <c r="D3852" i="9"/>
  <c r="C3828" i="9"/>
  <c r="D3881" i="9"/>
  <c r="C3857" i="9"/>
  <c r="D3869" i="9"/>
  <c r="C3845" i="9"/>
  <c r="D3886" i="9"/>
  <c r="C3862" i="9"/>
  <c r="D3870" i="9"/>
  <c r="C3846" i="9"/>
  <c r="D3887" i="9"/>
  <c r="C3863" i="9"/>
  <c r="D3885" i="9"/>
  <c r="C3861" i="9"/>
  <c r="D3854" i="9"/>
  <c r="C3830" i="9"/>
  <c r="D4160" i="9"/>
  <c r="C4136" i="9"/>
  <c r="D3877" i="9"/>
  <c r="C3853" i="9"/>
  <c r="D3873" i="9"/>
  <c r="C3849" i="9"/>
  <c r="D3851" i="9"/>
  <c r="C3827" i="9"/>
  <c r="D3884" i="9"/>
  <c r="C3860" i="9"/>
  <c r="D3919" i="9"/>
  <c r="C3895" i="9"/>
  <c r="D3874" i="9"/>
  <c r="C3850" i="9"/>
  <c r="L28" i="7" l="1"/>
  <c r="G29" i="7" s="1"/>
  <c r="J29" i="7" s="1"/>
  <c r="K29" i="7" s="1"/>
  <c r="M35" i="7"/>
  <c r="I35" i="7"/>
  <c r="D3890" i="9"/>
  <c r="C3866" i="9"/>
  <c r="D3888" i="9"/>
  <c r="C3864" i="9"/>
  <c r="D3889" i="9"/>
  <c r="C3865" i="9"/>
  <c r="D3907" i="9"/>
  <c r="C3883" i="9"/>
  <c r="D3879" i="9"/>
  <c r="C3855" i="9"/>
  <c r="D3908" i="9"/>
  <c r="C3884" i="9"/>
  <c r="D3875" i="9"/>
  <c r="C3851" i="9"/>
  <c r="D3892" i="9"/>
  <c r="C3868" i="9"/>
  <c r="D3891" i="9"/>
  <c r="C3867" i="9"/>
  <c r="D3898" i="9"/>
  <c r="C3874" i="9"/>
  <c r="D3905" i="9"/>
  <c r="C3881" i="9"/>
  <c r="D3893" i="9"/>
  <c r="C3869" i="9"/>
  <c r="D3876" i="9"/>
  <c r="C3852" i="9"/>
  <c r="D3911" i="9"/>
  <c r="C3887" i="9"/>
  <c r="D3901" i="9"/>
  <c r="C3877" i="9"/>
  <c r="D3894" i="9"/>
  <c r="C3870" i="9"/>
  <c r="D4026" i="9"/>
  <c r="C4002" i="9"/>
  <c r="D3943" i="9"/>
  <c r="C3919" i="9"/>
  <c r="D3878" i="9"/>
  <c r="C3854" i="9"/>
  <c r="D3909" i="9"/>
  <c r="C3885" i="9"/>
  <c r="C3873" i="9"/>
  <c r="D3897" i="9"/>
  <c r="D4184" i="9"/>
  <c r="C4160" i="9"/>
  <c r="D3910" i="9"/>
  <c r="C3886" i="9"/>
  <c r="D3880" i="9"/>
  <c r="C3856" i="9"/>
  <c r="F29" i="7" l="1"/>
  <c r="L29" i="7" s="1"/>
  <c r="G30" i="7" s="1"/>
  <c r="J30" i="7" s="1"/>
  <c r="K30" i="7" s="1"/>
  <c r="M36" i="7"/>
  <c r="I36" i="7"/>
  <c r="C3879" i="9"/>
  <c r="D3903" i="9"/>
  <c r="D3913" i="9"/>
  <c r="C3889" i="9"/>
  <c r="D3912" i="9"/>
  <c r="C3888" i="9"/>
  <c r="D3931" i="9"/>
  <c r="C3907" i="9"/>
  <c r="D3914" i="9"/>
  <c r="C3890" i="9"/>
  <c r="D3929" i="9"/>
  <c r="C3905" i="9"/>
  <c r="D3916" i="9"/>
  <c r="C3892" i="9"/>
  <c r="C3875" i="9"/>
  <c r="D3899" i="9"/>
  <c r="D3904" i="9"/>
  <c r="C3880" i="9"/>
  <c r="D3935" i="9"/>
  <c r="C3911" i="9"/>
  <c r="D3933" i="9"/>
  <c r="C3909" i="9"/>
  <c r="D4050" i="9"/>
  <c r="C4026" i="9"/>
  <c r="D3934" i="9"/>
  <c r="C3910" i="9"/>
  <c r="D3918" i="9"/>
  <c r="C3894" i="9"/>
  <c r="D3925" i="9"/>
  <c r="C3901" i="9"/>
  <c r="D3902" i="9"/>
  <c r="C3878" i="9"/>
  <c r="D3932" i="9"/>
  <c r="C3908" i="9"/>
  <c r="D4208" i="9"/>
  <c r="C4184" i="9"/>
  <c r="D3922" i="9"/>
  <c r="C3898" i="9"/>
  <c r="D3921" i="9"/>
  <c r="C3897" i="9"/>
  <c r="D3915" i="9"/>
  <c r="C3891" i="9"/>
  <c r="D3900" i="9"/>
  <c r="C3876" i="9"/>
  <c r="D3967" i="9"/>
  <c r="C3943" i="9"/>
  <c r="D3917" i="9"/>
  <c r="C3893" i="9"/>
  <c r="F30" i="7" l="1"/>
  <c r="L30" i="7" s="1"/>
  <c r="C3931" i="9"/>
  <c r="D3955" i="9"/>
  <c r="D3936" i="9"/>
  <c r="C3912" i="9"/>
  <c r="D3937" i="9"/>
  <c r="C3913" i="9"/>
  <c r="C3903" i="9"/>
  <c r="D3927" i="9"/>
  <c r="D3938" i="9"/>
  <c r="C3914" i="9"/>
  <c r="D4232" i="9"/>
  <c r="C4208" i="9"/>
  <c r="D3956" i="9"/>
  <c r="C3932" i="9"/>
  <c r="D3959" i="9"/>
  <c r="C3935" i="9"/>
  <c r="D3926" i="9"/>
  <c r="C3902" i="9"/>
  <c r="D3941" i="9"/>
  <c r="C3917" i="9"/>
  <c r="D4074" i="9"/>
  <c r="C4050" i="9"/>
  <c r="D3923" i="9"/>
  <c r="C3899" i="9"/>
  <c r="D3939" i="9"/>
  <c r="C3915" i="9"/>
  <c r="D3945" i="9"/>
  <c r="C3921" i="9"/>
  <c r="D3949" i="9"/>
  <c r="C3925" i="9"/>
  <c r="D3940" i="9"/>
  <c r="C3916" i="9"/>
  <c r="D3991" i="9"/>
  <c r="C3967" i="9"/>
  <c r="D3957" i="9"/>
  <c r="C3933" i="9"/>
  <c r="D3924" i="9"/>
  <c r="C3900" i="9"/>
  <c r="D3928" i="9"/>
  <c r="C3904" i="9"/>
  <c r="D3958" i="9"/>
  <c r="C3934" i="9"/>
  <c r="D3946" i="9"/>
  <c r="C3922" i="9"/>
  <c r="D3942" i="9"/>
  <c r="C3918" i="9"/>
  <c r="D3953" i="9"/>
  <c r="C3929" i="9"/>
  <c r="G31" i="7" l="1"/>
  <c r="J31" i="7" s="1"/>
  <c r="K31" i="7" s="1"/>
  <c r="F31" i="7"/>
  <c r="M37" i="7"/>
  <c r="I37" i="7"/>
  <c r="D3962" i="9"/>
  <c r="C3938" i="9"/>
  <c r="C3936" i="9"/>
  <c r="D3960" i="9"/>
  <c r="D3951" i="9"/>
  <c r="C3927" i="9"/>
  <c r="D3961" i="9"/>
  <c r="C3937" i="9"/>
  <c r="D3979" i="9"/>
  <c r="C3955" i="9"/>
  <c r="D3983" i="9"/>
  <c r="C3959" i="9"/>
  <c r="D3966" i="9"/>
  <c r="C3942" i="9"/>
  <c r="D3950" i="9"/>
  <c r="C3926" i="9"/>
  <c r="D4015" i="9"/>
  <c r="C3991" i="9"/>
  <c r="D3964" i="9"/>
  <c r="C3940" i="9"/>
  <c r="D3970" i="9"/>
  <c r="C3946" i="9"/>
  <c r="D3973" i="9"/>
  <c r="C3949" i="9"/>
  <c r="D3982" i="9"/>
  <c r="C3958" i="9"/>
  <c r="D3969" i="9"/>
  <c r="C3945" i="9"/>
  <c r="D3963" i="9"/>
  <c r="C3939" i="9"/>
  <c r="D3947" i="9"/>
  <c r="C3923" i="9"/>
  <c r="D3948" i="9"/>
  <c r="C3924" i="9"/>
  <c r="D4098" i="9"/>
  <c r="C4074" i="9"/>
  <c r="D3980" i="9"/>
  <c r="C3956" i="9"/>
  <c r="D3977" i="9"/>
  <c r="C3953" i="9"/>
  <c r="D3952" i="9"/>
  <c r="C3928" i="9"/>
  <c r="D3981" i="9"/>
  <c r="C3957" i="9"/>
  <c r="D3965" i="9"/>
  <c r="C3941" i="9"/>
  <c r="D4256" i="9"/>
  <c r="C4232" i="9"/>
  <c r="L31" i="7" l="1"/>
  <c r="G32" i="7" s="1"/>
  <c r="J32" i="7" s="1"/>
  <c r="K32" i="7" s="1"/>
  <c r="I33" i="7" s="1"/>
  <c r="M38" i="7"/>
  <c r="I38" i="7"/>
  <c r="C3960" i="9"/>
  <c r="D3984" i="9"/>
  <c r="D4003" i="9"/>
  <c r="C3979" i="9"/>
  <c r="D3985" i="9"/>
  <c r="C3961" i="9"/>
  <c r="C3951" i="9"/>
  <c r="D3975" i="9"/>
  <c r="C3962" i="9"/>
  <c r="D3986" i="9"/>
  <c r="D3972" i="9"/>
  <c r="C3948" i="9"/>
  <c r="C3947" i="9"/>
  <c r="D3971" i="9"/>
  <c r="D3993" i="9"/>
  <c r="C3969" i="9"/>
  <c r="D3990" i="9"/>
  <c r="C3966" i="9"/>
  <c r="D3987" i="9"/>
  <c r="C3963" i="9"/>
  <c r="D3974" i="9"/>
  <c r="C3950" i="9"/>
  <c r="D4280" i="9"/>
  <c r="C4256" i="9"/>
  <c r="D3989" i="9"/>
  <c r="C3965" i="9"/>
  <c r="D4039" i="9"/>
  <c r="C4015" i="9"/>
  <c r="D4006" i="9"/>
  <c r="C3982" i="9"/>
  <c r="D4004" i="9"/>
  <c r="C3980" i="9"/>
  <c r="D3997" i="9"/>
  <c r="C3973" i="9"/>
  <c r="D4007" i="9"/>
  <c r="C3983" i="9"/>
  <c r="D4005" i="9"/>
  <c r="C3981" i="9"/>
  <c r="D3976" i="9"/>
  <c r="C3952" i="9"/>
  <c r="D4001" i="9"/>
  <c r="C3977" i="9"/>
  <c r="D3988" i="9"/>
  <c r="C3964" i="9"/>
  <c r="D4122" i="9"/>
  <c r="C4098" i="9"/>
  <c r="D3994" i="9"/>
  <c r="C3970" i="9"/>
  <c r="F32" i="7" l="1"/>
  <c r="L32" i="7" s="1"/>
  <c r="D3999" i="9"/>
  <c r="C3975" i="9"/>
  <c r="D4009" i="9"/>
  <c r="C3985" i="9"/>
  <c r="C4003" i="9"/>
  <c r="D4027" i="9"/>
  <c r="D4010" i="9"/>
  <c r="C3986" i="9"/>
  <c r="D4008" i="9"/>
  <c r="C3984" i="9"/>
  <c r="D4031" i="9"/>
  <c r="C4007" i="9"/>
  <c r="D4028" i="9"/>
  <c r="C4004" i="9"/>
  <c r="D4030" i="9"/>
  <c r="C4006" i="9"/>
  <c r="D4014" i="9"/>
  <c r="C3990" i="9"/>
  <c r="D4029" i="9"/>
  <c r="C4005" i="9"/>
  <c r="D3998" i="9"/>
  <c r="C3974" i="9"/>
  <c r="D3995" i="9"/>
  <c r="C3971" i="9"/>
  <c r="D4018" i="9"/>
  <c r="C3994" i="9"/>
  <c r="D4146" i="9"/>
  <c r="C4122" i="9"/>
  <c r="D4021" i="9"/>
  <c r="C3997" i="9"/>
  <c r="D4063" i="9"/>
  <c r="C4039" i="9"/>
  <c r="D4011" i="9"/>
  <c r="C3987" i="9"/>
  <c r="D4017" i="9"/>
  <c r="C3993" i="9"/>
  <c r="D4304" i="9"/>
  <c r="C4280" i="9"/>
  <c r="D4012" i="9"/>
  <c r="C3988" i="9"/>
  <c r="D4025" i="9"/>
  <c r="C4001" i="9"/>
  <c r="D4000" i="9"/>
  <c r="C3976" i="9"/>
  <c r="D4013" i="9"/>
  <c r="C3989" i="9"/>
  <c r="D3996" i="9"/>
  <c r="C3972" i="9"/>
  <c r="G33" i="7" l="1"/>
  <c r="J33" i="7" s="1"/>
  <c r="K33" i="7" s="1"/>
  <c r="F33" i="7"/>
  <c r="D4033" i="9"/>
  <c r="C4009" i="9"/>
  <c r="D4032" i="9"/>
  <c r="C4008" i="9"/>
  <c r="C4010" i="9"/>
  <c r="D4034" i="9"/>
  <c r="D4051" i="9"/>
  <c r="C4027" i="9"/>
  <c r="D4023" i="9"/>
  <c r="C3999" i="9"/>
  <c r="D4045" i="9"/>
  <c r="C4021" i="9"/>
  <c r="D4042" i="9"/>
  <c r="C4018" i="9"/>
  <c r="D4052" i="9"/>
  <c r="C4028" i="9"/>
  <c r="D4020" i="9"/>
  <c r="C3996" i="9"/>
  <c r="D4035" i="9"/>
  <c r="C4011" i="9"/>
  <c r="D4024" i="9"/>
  <c r="C4000" i="9"/>
  <c r="D4170" i="9"/>
  <c r="C4146" i="9"/>
  <c r="D4038" i="9"/>
  <c r="C4014" i="9"/>
  <c r="D4019" i="9"/>
  <c r="C3995" i="9"/>
  <c r="D4328" i="9"/>
  <c r="C4304" i="9"/>
  <c r="D4055" i="9"/>
  <c r="C4031" i="9"/>
  <c r="D4037" i="9"/>
  <c r="C4013" i="9"/>
  <c r="D4049" i="9"/>
  <c r="C4025" i="9"/>
  <c r="D4054" i="9"/>
  <c r="C4030" i="9"/>
  <c r="D4053" i="9"/>
  <c r="C4029" i="9"/>
  <c r="D4087" i="9"/>
  <c r="C4063" i="9"/>
  <c r="D4036" i="9"/>
  <c r="C4012" i="9"/>
  <c r="D4041" i="9"/>
  <c r="C4017" i="9"/>
  <c r="D4022" i="9"/>
  <c r="C3998" i="9"/>
  <c r="L33" i="7" l="1"/>
  <c r="F34" i="7" s="1"/>
  <c r="D4056" i="9"/>
  <c r="C4032" i="9"/>
  <c r="C4051" i="9"/>
  <c r="D4075" i="9"/>
  <c r="C4023" i="9"/>
  <c r="D4047" i="9"/>
  <c r="D4058" i="9"/>
  <c r="C4034" i="9"/>
  <c r="C4033" i="9"/>
  <c r="D4057" i="9"/>
  <c r="D4061" i="9"/>
  <c r="C4037" i="9"/>
  <c r="D4044" i="9"/>
  <c r="C4020" i="9"/>
  <c r="D4077" i="9"/>
  <c r="C4053" i="9"/>
  <c r="D4048" i="9"/>
  <c r="C4024" i="9"/>
  <c r="D4060" i="9"/>
  <c r="C4036" i="9"/>
  <c r="D4043" i="9"/>
  <c r="C4019" i="9"/>
  <c r="D4079" i="9"/>
  <c r="C4055" i="9"/>
  <c r="D4065" i="9"/>
  <c r="C4041" i="9"/>
  <c r="D4352" i="9"/>
  <c r="C4328" i="9"/>
  <c r="D4062" i="9"/>
  <c r="C4038" i="9"/>
  <c r="D4078" i="9"/>
  <c r="C4054" i="9"/>
  <c r="D4066" i="9"/>
  <c r="C4042" i="9"/>
  <c r="D4076" i="9"/>
  <c r="C4052" i="9"/>
  <c r="D4046" i="9"/>
  <c r="C4022" i="9"/>
  <c r="D4059" i="9"/>
  <c r="C4035" i="9"/>
  <c r="D4111" i="9"/>
  <c r="C4087" i="9"/>
  <c r="D4073" i="9"/>
  <c r="C4049" i="9"/>
  <c r="D4194" i="9"/>
  <c r="C4170" i="9"/>
  <c r="D4069" i="9"/>
  <c r="C4045" i="9"/>
  <c r="G34" i="7" l="1"/>
  <c r="J34" i="7" s="1"/>
  <c r="K34" i="7" s="1"/>
  <c r="D4099" i="9"/>
  <c r="C4075" i="9"/>
  <c r="D4081" i="9"/>
  <c r="C4057" i="9"/>
  <c r="D4082" i="9"/>
  <c r="C4058" i="9"/>
  <c r="D4071" i="9"/>
  <c r="C4047" i="9"/>
  <c r="C4056" i="9"/>
  <c r="D4080" i="9"/>
  <c r="D4093" i="9"/>
  <c r="C4069" i="9"/>
  <c r="D4090" i="9"/>
  <c r="C4066" i="9"/>
  <c r="D4072" i="9"/>
  <c r="C4048" i="9"/>
  <c r="D4089" i="9"/>
  <c r="C4065" i="9"/>
  <c r="D4102" i="9"/>
  <c r="C4078" i="9"/>
  <c r="D4218" i="9"/>
  <c r="C4194" i="9"/>
  <c r="D4084" i="9"/>
  <c r="C4060" i="9"/>
  <c r="D4086" i="9"/>
  <c r="C4062" i="9"/>
  <c r="D4070" i="9"/>
  <c r="C4046" i="9"/>
  <c r="D4103" i="9"/>
  <c r="C4079" i="9"/>
  <c r="D4068" i="9"/>
  <c r="C4044" i="9"/>
  <c r="D4097" i="9"/>
  <c r="C4073" i="9"/>
  <c r="D4376" i="9"/>
  <c r="C4352" i="9"/>
  <c r="D4101" i="9"/>
  <c r="C4077" i="9"/>
  <c r="D4135" i="9"/>
  <c r="C4111" i="9"/>
  <c r="D4083" i="9"/>
  <c r="C4059" i="9"/>
  <c r="D4100" i="9"/>
  <c r="C4076" i="9"/>
  <c r="D4067" i="9"/>
  <c r="C4043" i="9"/>
  <c r="D4085" i="9"/>
  <c r="C4061" i="9"/>
  <c r="L34" i="7" l="1"/>
  <c r="F35" i="7" s="1"/>
  <c r="I41" i="7"/>
  <c r="D4105" i="9"/>
  <c r="C4081" i="9"/>
  <c r="C4080" i="9"/>
  <c r="D4104" i="9"/>
  <c r="D4095" i="9"/>
  <c r="C4071" i="9"/>
  <c r="D4106" i="9"/>
  <c r="C4082" i="9"/>
  <c r="D4123" i="9"/>
  <c r="C4099" i="9"/>
  <c r="D4096" i="9"/>
  <c r="C4072" i="9"/>
  <c r="D4108" i="9"/>
  <c r="C4084" i="9"/>
  <c r="D4107" i="9"/>
  <c r="C4083" i="9"/>
  <c r="D4113" i="9"/>
  <c r="C4089" i="9"/>
  <c r="D4124" i="9"/>
  <c r="C4100" i="9"/>
  <c r="D4092" i="9"/>
  <c r="C4068" i="9"/>
  <c r="D4126" i="9"/>
  <c r="C4102" i="9"/>
  <c r="D4125" i="9"/>
  <c r="C4101" i="9"/>
  <c r="D4110" i="9"/>
  <c r="C4086" i="9"/>
  <c r="D4114" i="9"/>
  <c r="C4090" i="9"/>
  <c r="D4109" i="9"/>
  <c r="C4085" i="9"/>
  <c r="D4127" i="9"/>
  <c r="C4103" i="9"/>
  <c r="D4094" i="9"/>
  <c r="C4070" i="9"/>
  <c r="D4121" i="9"/>
  <c r="C4097" i="9"/>
  <c r="D4091" i="9"/>
  <c r="C4067" i="9"/>
  <c r="D4242" i="9"/>
  <c r="C4218" i="9"/>
  <c r="D4159" i="9"/>
  <c r="C4135" i="9"/>
  <c r="D4400" i="9"/>
  <c r="C4376" i="9"/>
  <c r="D4117" i="9"/>
  <c r="C4093" i="9"/>
  <c r="G35" i="7" l="1"/>
  <c r="J35" i="7" s="1"/>
  <c r="K35" i="7" s="1"/>
  <c r="C4106" i="9"/>
  <c r="D4130" i="9"/>
  <c r="C4104" i="9"/>
  <c r="D4128" i="9"/>
  <c r="D4119" i="9"/>
  <c r="C4095" i="9"/>
  <c r="D4147" i="9"/>
  <c r="C4123" i="9"/>
  <c r="C4105" i="9"/>
  <c r="D4129" i="9"/>
  <c r="D4133" i="9"/>
  <c r="C4109" i="9"/>
  <c r="D4183" i="9"/>
  <c r="C4159" i="9"/>
  <c r="D4266" i="9"/>
  <c r="C4242" i="9"/>
  <c r="D4115" i="9"/>
  <c r="C4091" i="9"/>
  <c r="D4150" i="9"/>
  <c r="C4126" i="9"/>
  <c r="D4120" i="9"/>
  <c r="C4096" i="9"/>
  <c r="D4118" i="9"/>
  <c r="C4094" i="9"/>
  <c r="D4138" i="9"/>
  <c r="C4114" i="9"/>
  <c r="D4141" i="9"/>
  <c r="C4117" i="9"/>
  <c r="D4151" i="9"/>
  <c r="C4127" i="9"/>
  <c r="D4148" i="9"/>
  <c r="C4124" i="9"/>
  <c r="D4424" i="9"/>
  <c r="C4400" i="9"/>
  <c r="D4137" i="9"/>
  <c r="C4113" i="9"/>
  <c r="D4131" i="9"/>
  <c r="C4107" i="9"/>
  <c r="D4134" i="9"/>
  <c r="C4110" i="9"/>
  <c r="D4149" i="9"/>
  <c r="C4125" i="9"/>
  <c r="D4132" i="9"/>
  <c r="C4108" i="9"/>
  <c r="D4145" i="9"/>
  <c r="C4121" i="9"/>
  <c r="D4116" i="9"/>
  <c r="C4092" i="9"/>
  <c r="L35" i="7" l="1"/>
  <c r="F36" i="7" s="1"/>
  <c r="I42" i="7"/>
  <c r="M41" i="7"/>
  <c r="D4152" i="9"/>
  <c r="C4128" i="9"/>
  <c r="D4143" i="9"/>
  <c r="C4119" i="9"/>
  <c r="D4154" i="9"/>
  <c r="C4130" i="9"/>
  <c r="D4153" i="9"/>
  <c r="C4129" i="9"/>
  <c r="D4171" i="9"/>
  <c r="C4147" i="9"/>
  <c r="D4139" i="9"/>
  <c r="C4115" i="9"/>
  <c r="D4156" i="9"/>
  <c r="C4132" i="9"/>
  <c r="D4169" i="9"/>
  <c r="C4145" i="9"/>
  <c r="D4173" i="9"/>
  <c r="C4149" i="9"/>
  <c r="D4165" i="9"/>
  <c r="C4141" i="9"/>
  <c r="D4162" i="9"/>
  <c r="C4138" i="9"/>
  <c r="D4155" i="9"/>
  <c r="C4131" i="9"/>
  <c r="D4142" i="9"/>
  <c r="C4118" i="9"/>
  <c r="D4207" i="9"/>
  <c r="C4183" i="9"/>
  <c r="D4448" i="9"/>
  <c r="C4424" i="9"/>
  <c r="D4172" i="9"/>
  <c r="C4148" i="9"/>
  <c r="D4175" i="9"/>
  <c r="C4151" i="9"/>
  <c r="D4290" i="9"/>
  <c r="C4266" i="9"/>
  <c r="D4174" i="9"/>
  <c r="C4150" i="9"/>
  <c r="D4140" i="9"/>
  <c r="C4116" i="9"/>
  <c r="D4158" i="9"/>
  <c r="C4134" i="9"/>
  <c r="D4161" i="9"/>
  <c r="C4137" i="9"/>
  <c r="D4144" i="9"/>
  <c r="C4120" i="9"/>
  <c r="D4157" i="9"/>
  <c r="C4133" i="9"/>
  <c r="G36" i="7" l="1"/>
  <c r="J36" i="7" s="1"/>
  <c r="K36" i="7" s="1"/>
  <c r="I43" i="7"/>
  <c r="M42" i="7"/>
  <c r="D4177" i="9"/>
  <c r="C4153" i="9"/>
  <c r="C4171" i="9"/>
  <c r="D4195" i="9"/>
  <c r="D4167" i="9"/>
  <c r="C4143" i="9"/>
  <c r="C4154" i="9"/>
  <c r="D4178" i="9"/>
  <c r="D4176" i="9"/>
  <c r="C4152" i="9"/>
  <c r="D4314" i="9"/>
  <c r="C4290" i="9"/>
  <c r="D4168" i="9"/>
  <c r="C4144" i="9"/>
  <c r="D4163" i="9"/>
  <c r="C4139" i="9"/>
  <c r="D4185" i="9"/>
  <c r="C4161" i="9"/>
  <c r="D4472" i="9"/>
  <c r="C4448" i="9"/>
  <c r="D4231" i="9"/>
  <c r="C4207" i="9"/>
  <c r="D4181" i="9"/>
  <c r="C4157" i="9"/>
  <c r="D4189" i="9"/>
  <c r="C4165" i="9"/>
  <c r="D4199" i="9"/>
  <c r="C4175" i="9"/>
  <c r="D4197" i="9"/>
  <c r="C4173" i="9"/>
  <c r="D4182" i="9"/>
  <c r="C4158" i="9"/>
  <c r="D4180" i="9"/>
  <c r="C4156" i="9"/>
  <c r="D4164" i="9"/>
  <c r="C4140" i="9"/>
  <c r="D4179" i="9"/>
  <c r="C4155" i="9"/>
  <c r="D4196" i="9"/>
  <c r="C4172" i="9"/>
  <c r="D4166" i="9"/>
  <c r="C4142" i="9"/>
  <c r="D4193" i="9"/>
  <c r="C4169" i="9"/>
  <c r="D4198" i="9"/>
  <c r="C4174" i="9"/>
  <c r="D4186" i="9"/>
  <c r="C4162" i="9"/>
  <c r="L36" i="7" l="1"/>
  <c r="F37" i="7" s="1"/>
  <c r="C4195" i="9"/>
  <c r="D4219" i="9"/>
  <c r="D4200" i="9"/>
  <c r="C4176" i="9"/>
  <c r="D4202" i="9"/>
  <c r="C4178" i="9"/>
  <c r="D4191" i="9"/>
  <c r="C4167" i="9"/>
  <c r="D4201" i="9"/>
  <c r="C4177" i="9"/>
  <c r="D4255" i="9"/>
  <c r="C4231" i="9"/>
  <c r="D4188" i="9"/>
  <c r="C4164" i="9"/>
  <c r="D4217" i="9"/>
  <c r="C4193" i="9"/>
  <c r="D4187" i="9"/>
  <c r="C4163" i="9"/>
  <c r="D4221" i="9"/>
  <c r="C4197" i="9"/>
  <c r="D4206" i="9"/>
  <c r="C4182" i="9"/>
  <c r="D4210" i="9"/>
  <c r="C4186" i="9"/>
  <c r="D4222" i="9"/>
  <c r="C4198" i="9"/>
  <c r="D4204" i="9"/>
  <c r="C4180" i="9"/>
  <c r="D4209" i="9"/>
  <c r="C4185" i="9"/>
  <c r="D4190" i="9"/>
  <c r="C4166" i="9"/>
  <c r="D4223" i="9"/>
  <c r="C4199" i="9"/>
  <c r="D4192" i="9"/>
  <c r="C4168" i="9"/>
  <c r="D4205" i="9"/>
  <c r="C4181" i="9"/>
  <c r="D4203" i="9"/>
  <c r="C4179" i="9"/>
  <c r="D4496" i="9"/>
  <c r="C4472" i="9"/>
  <c r="D4220" i="9"/>
  <c r="C4196" i="9"/>
  <c r="D4213" i="9"/>
  <c r="C4189" i="9"/>
  <c r="D4338" i="9"/>
  <c r="C4314" i="9"/>
  <c r="G37" i="7" l="1"/>
  <c r="J37" i="7" s="1"/>
  <c r="K37" i="7" s="1"/>
  <c r="C4191" i="9"/>
  <c r="D4215" i="9"/>
  <c r="D4226" i="9"/>
  <c r="C4202" i="9"/>
  <c r="D4224" i="9"/>
  <c r="C4200" i="9"/>
  <c r="D4243" i="9"/>
  <c r="C4219" i="9"/>
  <c r="D4225" i="9"/>
  <c r="C4201" i="9"/>
  <c r="D4244" i="9"/>
  <c r="C4220" i="9"/>
  <c r="D4214" i="9"/>
  <c r="C4190" i="9"/>
  <c r="D4233" i="9"/>
  <c r="C4209" i="9"/>
  <c r="D4228" i="9"/>
  <c r="C4204" i="9"/>
  <c r="D4520" i="9"/>
  <c r="C4496" i="9"/>
  <c r="D4245" i="9"/>
  <c r="C4221" i="9"/>
  <c r="D4211" i="9"/>
  <c r="C4187" i="9"/>
  <c r="D4229" i="9"/>
  <c r="C4205" i="9"/>
  <c r="D4246" i="9"/>
  <c r="C4222" i="9"/>
  <c r="D4212" i="9"/>
  <c r="C4188" i="9"/>
  <c r="D4362" i="9"/>
  <c r="C4338" i="9"/>
  <c r="D4230" i="9"/>
  <c r="C4206" i="9"/>
  <c r="D4247" i="9"/>
  <c r="C4223" i="9"/>
  <c r="D4227" i="9"/>
  <c r="C4203" i="9"/>
  <c r="D4216" i="9"/>
  <c r="C4192" i="9"/>
  <c r="D4237" i="9"/>
  <c r="C4213" i="9"/>
  <c r="D4241" i="9"/>
  <c r="C4217" i="9"/>
  <c r="D4234" i="9"/>
  <c r="C4210" i="9"/>
  <c r="D4279" i="9"/>
  <c r="C4255" i="9"/>
  <c r="L37" i="7" l="1"/>
  <c r="F38" i="7" s="1"/>
  <c r="C4243" i="9"/>
  <c r="D4267" i="9"/>
  <c r="D4250" i="9"/>
  <c r="C4226" i="9"/>
  <c r="D4248" i="9"/>
  <c r="C4224" i="9"/>
  <c r="D4239" i="9"/>
  <c r="C4215" i="9"/>
  <c r="C4225" i="9"/>
  <c r="D4249" i="9"/>
  <c r="D4271" i="9"/>
  <c r="C4247" i="9"/>
  <c r="D4254" i="9"/>
  <c r="C4230" i="9"/>
  <c r="D4236" i="9"/>
  <c r="C4212" i="9"/>
  <c r="D4252" i="9"/>
  <c r="C4228" i="9"/>
  <c r="D4240" i="9"/>
  <c r="C4216" i="9"/>
  <c r="D4257" i="9"/>
  <c r="C4233" i="9"/>
  <c r="D4265" i="9"/>
  <c r="C4241" i="9"/>
  <c r="D4261" i="9"/>
  <c r="C4237" i="9"/>
  <c r="D4251" i="9"/>
  <c r="C4227" i="9"/>
  <c r="D4253" i="9"/>
  <c r="C4229" i="9"/>
  <c r="D4238" i="9"/>
  <c r="C4214" i="9"/>
  <c r="D4303" i="9"/>
  <c r="C4279" i="9"/>
  <c r="D4269" i="9"/>
  <c r="C4245" i="9"/>
  <c r="D4258" i="9"/>
  <c r="C4234" i="9"/>
  <c r="D4386" i="9"/>
  <c r="C4362" i="9"/>
  <c r="D4544" i="9"/>
  <c r="C4520" i="9"/>
  <c r="D4270" i="9"/>
  <c r="C4246" i="9"/>
  <c r="D4235" i="9"/>
  <c r="C4211" i="9"/>
  <c r="D4268" i="9"/>
  <c r="C4244" i="9"/>
  <c r="G38" i="7" l="1"/>
  <c r="J38" i="7" s="1"/>
  <c r="K38" i="7" s="1"/>
  <c r="I39" i="7" s="1"/>
  <c r="D4273" i="9"/>
  <c r="C4249" i="9"/>
  <c r="C4250" i="9"/>
  <c r="D4274" i="9"/>
  <c r="D4291" i="9"/>
  <c r="C4267" i="9"/>
  <c r="C4239" i="9"/>
  <c r="D4263" i="9"/>
  <c r="D4272" i="9"/>
  <c r="C4248" i="9"/>
  <c r="D4292" i="9"/>
  <c r="C4268" i="9"/>
  <c r="D4293" i="9"/>
  <c r="C4269" i="9"/>
  <c r="D4410" i="9"/>
  <c r="C4386" i="9"/>
  <c r="D4281" i="9"/>
  <c r="C4257" i="9"/>
  <c r="D4294" i="9"/>
  <c r="C4270" i="9"/>
  <c r="D4262" i="9"/>
  <c r="C4238" i="9"/>
  <c r="D4259" i="9"/>
  <c r="C4235" i="9"/>
  <c r="D4282" i="9"/>
  <c r="C4258" i="9"/>
  <c r="D4260" i="9"/>
  <c r="C4236" i="9"/>
  <c r="D4277" i="9"/>
  <c r="C4253" i="9"/>
  <c r="D4275" i="9"/>
  <c r="C4251" i="9"/>
  <c r="D4295" i="9"/>
  <c r="C4271" i="9"/>
  <c r="D4278" i="9"/>
  <c r="C4254" i="9"/>
  <c r="D4289" i="9"/>
  <c r="C4265" i="9"/>
  <c r="D4264" i="9"/>
  <c r="C4240" i="9"/>
  <c r="D4327" i="9"/>
  <c r="C4303" i="9"/>
  <c r="D4276" i="9"/>
  <c r="C4252" i="9"/>
  <c r="D4568" i="9"/>
  <c r="C4544" i="9"/>
  <c r="D4285" i="9"/>
  <c r="C4261" i="9"/>
  <c r="L38" i="7" l="1"/>
  <c r="F39" i="7" s="1"/>
  <c r="M39" i="7" s="1"/>
  <c r="C4274" i="9"/>
  <c r="D4298" i="9"/>
  <c r="D4296" i="9"/>
  <c r="C4272" i="9"/>
  <c r="C4263" i="9"/>
  <c r="D4287" i="9"/>
  <c r="D4315" i="9"/>
  <c r="C4291" i="9"/>
  <c r="D4297" i="9"/>
  <c r="C4273" i="9"/>
  <c r="D4319" i="9"/>
  <c r="C4295" i="9"/>
  <c r="D4351" i="9"/>
  <c r="C4327" i="9"/>
  <c r="D4592" i="9"/>
  <c r="C4568" i="9"/>
  <c r="D4305" i="9"/>
  <c r="C4281" i="9"/>
  <c r="D4300" i="9"/>
  <c r="C4276" i="9"/>
  <c r="D4302" i="9"/>
  <c r="C4278" i="9"/>
  <c r="D4286" i="9"/>
  <c r="C4262" i="9"/>
  <c r="D4434" i="9"/>
  <c r="C4410" i="9"/>
  <c r="D4288" i="9"/>
  <c r="C4264" i="9"/>
  <c r="D4284" i="9"/>
  <c r="C4260" i="9"/>
  <c r="D4317" i="9"/>
  <c r="C4293" i="9"/>
  <c r="D4313" i="9"/>
  <c r="C4289" i="9"/>
  <c r="D4309" i="9"/>
  <c r="C4285" i="9"/>
  <c r="D4318" i="9"/>
  <c r="C4294" i="9"/>
  <c r="D4283" i="9"/>
  <c r="C4259" i="9"/>
  <c r="D4299" i="9"/>
  <c r="C4275" i="9"/>
  <c r="D4301" i="9"/>
  <c r="C4277" i="9"/>
  <c r="D4306" i="9"/>
  <c r="C4282" i="9"/>
  <c r="D4316" i="9"/>
  <c r="C4292" i="9"/>
  <c r="G39" i="7" l="1"/>
  <c r="J39" i="7" s="1"/>
  <c r="K39" i="7" s="1"/>
  <c r="I40" i="7" s="1"/>
  <c r="D4311" i="9"/>
  <c r="C4287" i="9"/>
  <c r="D4320" i="9"/>
  <c r="C4296" i="9"/>
  <c r="C4298" i="9"/>
  <c r="D4322" i="9"/>
  <c r="D4321" i="9"/>
  <c r="C4297" i="9"/>
  <c r="D4339" i="9"/>
  <c r="C4315" i="9"/>
  <c r="D4341" i="9"/>
  <c r="C4317" i="9"/>
  <c r="D4312" i="9"/>
  <c r="C4288" i="9"/>
  <c r="D4340" i="9"/>
  <c r="C4316" i="9"/>
  <c r="D4333" i="9"/>
  <c r="C4309" i="9"/>
  <c r="D4329" i="9"/>
  <c r="C4305" i="9"/>
  <c r="D4307" i="9"/>
  <c r="C4283" i="9"/>
  <c r="D4310" i="9"/>
  <c r="C4286" i="9"/>
  <c r="D4343" i="9"/>
  <c r="C4319" i="9"/>
  <c r="C4306" i="9"/>
  <c r="D4330" i="9"/>
  <c r="D4324" i="9"/>
  <c r="C4300" i="9"/>
  <c r="D4308" i="9"/>
  <c r="C4284" i="9"/>
  <c r="D4375" i="9"/>
  <c r="C4351" i="9"/>
  <c r="D4458" i="9"/>
  <c r="C4434" i="9"/>
  <c r="D4337" i="9"/>
  <c r="C4313" i="9"/>
  <c r="D4325" i="9"/>
  <c r="C4301" i="9"/>
  <c r="D4616" i="9"/>
  <c r="C4592" i="9"/>
  <c r="D4323" i="9"/>
  <c r="C4299" i="9"/>
  <c r="D4342" i="9"/>
  <c r="C4318" i="9"/>
  <c r="D4326" i="9"/>
  <c r="C4302" i="9"/>
  <c r="L39" i="7" l="1"/>
  <c r="F40" i="7" s="1"/>
  <c r="M40" i="7" s="1"/>
  <c r="D4346" i="9"/>
  <c r="C4322" i="9"/>
  <c r="C4320" i="9"/>
  <c r="D4344" i="9"/>
  <c r="C4339" i="9"/>
  <c r="D4363" i="9"/>
  <c r="D4345" i="9"/>
  <c r="C4321" i="9"/>
  <c r="D4335" i="9"/>
  <c r="C4311" i="9"/>
  <c r="D4364" i="9"/>
  <c r="C4340" i="9"/>
  <c r="D4336" i="9"/>
  <c r="C4312" i="9"/>
  <c r="D4640" i="9"/>
  <c r="C4616" i="9"/>
  <c r="D4357" i="9"/>
  <c r="C4333" i="9"/>
  <c r="D4349" i="9"/>
  <c r="C4325" i="9"/>
  <c r="D4361" i="9"/>
  <c r="C4337" i="9"/>
  <c r="D4334" i="9"/>
  <c r="C4310" i="9"/>
  <c r="D4365" i="9"/>
  <c r="C4341" i="9"/>
  <c r="D4399" i="9"/>
  <c r="C4375" i="9"/>
  <c r="D4353" i="9"/>
  <c r="C4329" i="9"/>
  <c r="D4350" i="9"/>
  <c r="C4326" i="9"/>
  <c r="D4366" i="9"/>
  <c r="C4342" i="9"/>
  <c r="D4347" i="9"/>
  <c r="C4323" i="9"/>
  <c r="D4354" i="9"/>
  <c r="C4330" i="9"/>
  <c r="D4332" i="9"/>
  <c r="C4308" i="9"/>
  <c r="D4348" i="9"/>
  <c r="C4324" i="9"/>
  <c r="D4367" i="9"/>
  <c r="C4343" i="9"/>
  <c r="D4482" i="9"/>
  <c r="C4458" i="9"/>
  <c r="D4331" i="9"/>
  <c r="C4307" i="9"/>
  <c r="G40" i="7" l="1"/>
  <c r="J40" i="7" s="1"/>
  <c r="K40" i="7" s="1"/>
  <c r="I49" i="7"/>
  <c r="D4387" i="9"/>
  <c r="C4363" i="9"/>
  <c r="D4368" i="9"/>
  <c r="C4344" i="9"/>
  <c r="C4345" i="9"/>
  <c r="D4369" i="9"/>
  <c r="D4359" i="9"/>
  <c r="C4335" i="9"/>
  <c r="C4346" i="9"/>
  <c r="D4370" i="9"/>
  <c r="D4378" i="9"/>
  <c r="C4354" i="9"/>
  <c r="D4377" i="9"/>
  <c r="C4353" i="9"/>
  <c r="D4360" i="9"/>
  <c r="C4336" i="9"/>
  <c r="D4664" i="9"/>
  <c r="C4640" i="9"/>
  <c r="D4358" i="9"/>
  <c r="C4334" i="9"/>
  <c r="D4355" i="9"/>
  <c r="C4331" i="9"/>
  <c r="D4373" i="9"/>
  <c r="C4349" i="9"/>
  <c r="D4423" i="9"/>
  <c r="C4399" i="9"/>
  <c r="D4388" i="9"/>
  <c r="C4364" i="9"/>
  <c r="D4390" i="9"/>
  <c r="C4366" i="9"/>
  <c r="D4381" i="9"/>
  <c r="C4357" i="9"/>
  <c r="D4371" i="9"/>
  <c r="C4347" i="9"/>
  <c r="D4385" i="9"/>
  <c r="C4361" i="9"/>
  <c r="D4506" i="9"/>
  <c r="C4482" i="9"/>
  <c r="D4391" i="9"/>
  <c r="C4367" i="9"/>
  <c r="D4372" i="9"/>
  <c r="C4348" i="9"/>
  <c r="D4374" i="9"/>
  <c r="C4350" i="9"/>
  <c r="D4356" i="9"/>
  <c r="C4332" i="9"/>
  <c r="D4389" i="9"/>
  <c r="C4365" i="9"/>
  <c r="L40" i="7" l="1"/>
  <c r="G41" i="7" s="1"/>
  <c r="J41" i="7" s="1"/>
  <c r="K41" i="7" s="1"/>
  <c r="C4359" i="9"/>
  <c r="D4383" i="9"/>
  <c r="D4392" i="9"/>
  <c r="C4368" i="9"/>
  <c r="D4394" i="9"/>
  <c r="C4370" i="9"/>
  <c r="C4369" i="9"/>
  <c r="D4393" i="9"/>
  <c r="D4411" i="9"/>
  <c r="C4387" i="9"/>
  <c r="D4396" i="9"/>
  <c r="C4372" i="9"/>
  <c r="D4384" i="9"/>
  <c r="C4360" i="9"/>
  <c r="D4413" i="9"/>
  <c r="C4389" i="9"/>
  <c r="D4380" i="9"/>
  <c r="C4356" i="9"/>
  <c r="D4414" i="9"/>
  <c r="C4390" i="9"/>
  <c r="D4688" i="9"/>
  <c r="C4664" i="9"/>
  <c r="D4409" i="9"/>
  <c r="C4385" i="9"/>
  <c r="D4447" i="9"/>
  <c r="C4423" i="9"/>
  <c r="D4415" i="9"/>
  <c r="C4391" i="9"/>
  <c r="D4401" i="9"/>
  <c r="C4377" i="9"/>
  <c r="D4395" i="9"/>
  <c r="C4371" i="9"/>
  <c r="D4405" i="9"/>
  <c r="C4381" i="9"/>
  <c r="D4397" i="9"/>
  <c r="C4373" i="9"/>
  <c r="D4379" i="9"/>
  <c r="C4355" i="9"/>
  <c r="D4382" i="9"/>
  <c r="C4358" i="9"/>
  <c r="D4398" i="9"/>
  <c r="C4374" i="9"/>
  <c r="D4412" i="9"/>
  <c r="C4388" i="9"/>
  <c r="D4530" i="9"/>
  <c r="C4506" i="9"/>
  <c r="D4402" i="9"/>
  <c r="C4378" i="9"/>
  <c r="F41" i="7" l="1"/>
  <c r="L41" i="7" s="1"/>
  <c r="G42" i="7" s="1"/>
  <c r="J42" i="7" s="1"/>
  <c r="K42" i="7" s="1"/>
  <c r="I50" i="7"/>
  <c r="D4435" i="9"/>
  <c r="C4411" i="9"/>
  <c r="D4416" i="9"/>
  <c r="C4392" i="9"/>
  <c r="D4418" i="9"/>
  <c r="C4394" i="9"/>
  <c r="C4383" i="9"/>
  <c r="D4407" i="9"/>
  <c r="D4417" i="9"/>
  <c r="C4393" i="9"/>
  <c r="D4421" i="9"/>
  <c r="C4397" i="9"/>
  <c r="D4712" i="9"/>
  <c r="C4688" i="9"/>
  <c r="D4554" i="9"/>
  <c r="C4530" i="9"/>
  <c r="D4425" i="9"/>
  <c r="C4401" i="9"/>
  <c r="D4439" i="9"/>
  <c r="C4415" i="9"/>
  <c r="D4420" i="9"/>
  <c r="C4396" i="9"/>
  <c r="D4429" i="9"/>
  <c r="C4405" i="9"/>
  <c r="D4438" i="9"/>
  <c r="C4414" i="9"/>
  <c r="D4437" i="9"/>
  <c r="C4413" i="9"/>
  <c r="D4406" i="9"/>
  <c r="C4382" i="9"/>
  <c r="D4426" i="9"/>
  <c r="C4402" i="9"/>
  <c r="D4433" i="9"/>
  <c r="C4409" i="9"/>
  <c r="D4436" i="9"/>
  <c r="C4412" i="9"/>
  <c r="D4419" i="9"/>
  <c r="C4395" i="9"/>
  <c r="D4404" i="9"/>
  <c r="C4380" i="9"/>
  <c r="D4422" i="9"/>
  <c r="C4398" i="9"/>
  <c r="D4408" i="9"/>
  <c r="C4384" i="9"/>
  <c r="D4403" i="9"/>
  <c r="C4379" i="9"/>
  <c r="D4471" i="9"/>
  <c r="C4447" i="9"/>
  <c r="F42" i="7" l="1"/>
  <c r="L42" i="7" s="1"/>
  <c r="I51" i="7"/>
  <c r="C4407" i="9"/>
  <c r="D4431" i="9"/>
  <c r="C4417" i="9"/>
  <c r="D4441" i="9"/>
  <c r="D4442" i="9"/>
  <c r="C4418" i="9"/>
  <c r="D4440" i="9"/>
  <c r="C4416" i="9"/>
  <c r="D4459" i="9"/>
  <c r="C4435" i="9"/>
  <c r="D4495" i="9"/>
  <c r="C4471" i="9"/>
  <c r="D4457" i="9"/>
  <c r="C4433" i="9"/>
  <c r="D4462" i="9"/>
  <c r="C4438" i="9"/>
  <c r="D4449" i="9"/>
  <c r="C4425" i="9"/>
  <c r="D4461" i="9"/>
  <c r="C4437" i="9"/>
  <c r="D4427" i="9"/>
  <c r="C4403" i="9"/>
  <c r="D4450" i="9"/>
  <c r="C4426" i="9"/>
  <c r="D4432" i="9"/>
  <c r="C4408" i="9"/>
  <c r="D4430" i="9"/>
  <c r="C4406" i="9"/>
  <c r="D4578" i="9"/>
  <c r="C4554" i="9"/>
  <c r="D4446" i="9"/>
  <c r="C4422" i="9"/>
  <c r="D4736" i="9"/>
  <c r="C4712" i="9"/>
  <c r="D4443" i="9"/>
  <c r="C4419" i="9"/>
  <c r="D4453" i="9"/>
  <c r="C4429" i="9"/>
  <c r="D4445" i="9"/>
  <c r="C4421" i="9"/>
  <c r="D4463" i="9"/>
  <c r="C4439" i="9"/>
  <c r="D4428" i="9"/>
  <c r="C4404" i="9"/>
  <c r="D4460" i="9"/>
  <c r="C4436" i="9"/>
  <c r="D4444" i="9"/>
  <c r="C4420" i="9"/>
  <c r="G43" i="7" l="1"/>
  <c r="J43" i="7" s="1"/>
  <c r="K43" i="7" s="1"/>
  <c r="I44" i="7" s="1"/>
  <c r="F43" i="7"/>
  <c r="M43" i="7" s="1"/>
  <c r="I52" i="7"/>
  <c r="D4465" i="9"/>
  <c r="C4441" i="9"/>
  <c r="D4483" i="9"/>
  <c r="C4459" i="9"/>
  <c r="D4464" i="9"/>
  <c r="C4440" i="9"/>
  <c r="D4455" i="9"/>
  <c r="C4431" i="9"/>
  <c r="D4466" i="9"/>
  <c r="C4442" i="9"/>
  <c r="D4477" i="9"/>
  <c r="C4453" i="9"/>
  <c r="D4484" i="9"/>
  <c r="C4460" i="9"/>
  <c r="D4473" i="9"/>
  <c r="C4449" i="9"/>
  <c r="D4454" i="9"/>
  <c r="C4430" i="9"/>
  <c r="D4486" i="9"/>
  <c r="C4462" i="9"/>
  <c r="D4487" i="9"/>
  <c r="C4463" i="9"/>
  <c r="D4456" i="9"/>
  <c r="C4432" i="9"/>
  <c r="D4481" i="9"/>
  <c r="C4457" i="9"/>
  <c r="D4451" i="9"/>
  <c r="C4427" i="9"/>
  <c r="D4468" i="9"/>
  <c r="C4444" i="9"/>
  <c r="D4760" i="9"/>
  <c r="C4736" i="9"/>
  <c r="D4467" i="9"/>
  <c r="C4443" i="9"/>
  <c r="D4452" i="9"/>
  <c r="C4428" i="9"/>
  <c r="D4470" i="9"/>
  <c r="C4446" i="9"/>
  <c r="D4485" i="9"/>
  <c r="C4461" i="9"/>
  <c r="D4602" i="9"/>
  <c r="C4578" i="9"/>
  <c r="D4469" i="9"/>
  <c r="C4445" i="9"/>
  <c r="D4474" i="9"/>
  <c r="C4450" i="9"/>
  <c r="D4519" i="9"/>
  <c r="C4495" i="9"/>
  <c r="L43" i="7" l="1"/>
  <c r="F44" i="7" s="1"/>
  <c r="M44" i="7" s="1"/>
  <c r="I53" i="7"/>
  <c r="M52" i="7"/>
  <c r="D4488" i="9"/>
  <c r="C4464" i="9"/>
  <c r="C4483" i="9"/>
  <c r="D4507" i="9"/>
  <c r="D4490" i="9"/>
  <c r="C4466" i="9"/>
  <c r="D4479" i="9"/>
  <c r="C4455" i="9"/>
  <c r="D4489" i="9"/>
  <c r="C4465" i="9"/>
  <c r="D4494" i="9"/>
  <c r="C4470" i="9"/>
  <c r="D4505" i="9"/>
  <c r="C4481" i="9"/>
  <c r="D4543" i="9"/>
  <c r="C4519" i="9"/>
  <c r="D4510" i="9"/>
  <c r="C4486" i="9"/>
  <c r="D4498" i="9"/>
  <c r="C4474" i="9"/>
  <c r="D4784" i="9"/>
  <c r="C4760" i="9"/>
  <c r="D4493" i="9"/>
  <c r="C4469" i="9"/>
  <c r="D4497" i="9"/>
  <c r="C4473" i="9"/>
  <c r="D4476" i="9"/>
  <c r="C4452" i="9"/>
  <c r="D4480" i="9"/>
  <c r="C4456" i="9"/>
  <c r="D4501" i="9"/>
  <c r="C4477" i="9"/>
  <c r="D4509" i="9"/>
  <c r="C4485" i="9"/>
  <c r="D4508" i="9"/>
  <c r="C4484" i="9"/>
  <c r="D4478" i="9"/>
  <c r="C4454" i="9"/>
  <c r="D4626" i="9"/>
  <c r="C4602" i="9"/>
  <c r="D4492" i="9"/>
  <c r="C4468" i="9"/>
  <c r="D4475" i="9"/>
  <c r="C4451" i="9"/>
  <c r="D4491" i="9"/>
  <c r="C4467" i="9"/>
  <c r="D4511" i="9"/>
  <c r="C4487" i="9"/>
  <c r="G44" i="7" l="1"/>
  <c r="J44" i="7" s="1"/>
  <c r="K44" i="7" s="1"/>
  <c r="I45" i="7" s="1"/>
  <c r="I54" i="7"/>
  <c r="C4490" i="9"/>
  <c r="D4514" i="9"/>
  <c r="C4507" i="9"/>
  <c r="D4531" i="9"/>
  <c r="D4513" i="9"/>
  <c r="C4489" i="9"/>
  <c r="C4479" i="9"/>
  <c r="D4503" i="9"/>
  <c r="D4512" i="9"/>
  <c r="C4488" i="9"/>
  <c r="D4808" i="9"/>
  <c r="C4784" i="9"/>
  <c r="D4515" i="9"/>
  <c r="C4491" i="9"/>
  <c r="D4521" i="9"/>
  <c r="C4497" i="9"/>
  <c r="D4534" i="9"/>
  <c r="C4510" i="9"/>
  <c r="D4533" i="9"/>
  <c r="C4509" i="9"/>
  <c r="D4525" i="9"/>
  <c r="C4501" i="9"/>
  <c r="D4567" i="9"/>
  <c r="C4543" i="9"/>
  <c r="D4502" i="9"/>
  <c r="C4478" i="9"/>
  <c r="D4517" i="9"/>
  <c r="C4493" i="9"/>
  <c r="D4518" i="9"/>
  <c r="C4494" i="9"/>
  <c r="D4499" i="9"/>
  <c r="C4475" i="9"/>
  <c r="D4504" i="9"/>
  <c r="C4480" i="9"/>
  <c r="D4516" i="9"/>
  <c r="C4492" i="9"/>
  <c r="D4650" i="9"/>
  <c r="C4626" i="9"/>
  <c r="D4529" i="9"/>
  <c r="C4505" i="9"/>
  <c r="D4535" i="9"/>
  <c r="C4511" i="9"/>
  <c r="D4522" i="9"/>
  <c r="C4498" i="9"/>
  <c r="D4500" i="9"/>
  <c r="C4476" i="9"/>
  <c r="D4532" i="9"/>
  <c r="C4508" i="9"/>
  <c r="L44" i="7" l="1"/>
  <c r="F45" i="7" s="1"/>
  <c r="M45" i="7" s="1"/>
  <c r="M55" i="7"/>
  <c r="I55" i="7"/>
  <c r="M54" i="7"/>
  <c r="C4512" i="9"/>
  <c r="D4536" i="9"/>
  <c r="D4555" i="9"/>
  <c r="C4531" i="9"/>
  <c r="D4527" i="9"/>
  <c r="C4503" i="9"/>
  <c r="D4537" i="9"/>
  <c r="C4513" i="9"/>
  <c r="D4538" i="9"/>
  <c r="C4514" i="9"/>
  <c r="D4557" i="9"/>
  <c r="C4533" i="9"/>
  <c r="D4524" i="9"/>
  <c r="C4500" i="9"/>
  <c r="D4558" i="9"/>
  <c r="C4534" i="9"/>
  <c r="D4546" i="9"/>
  <c r="C4522" i="9"/>
  <c r="D4559" i="9"/>
  <c r="C4535" i="9"/>
  <c r="D4539" i="9"/>
  <c r="C4515" i="9"/>
  <c r="D4556" i="9"/>
  <c r="C4532" i="9"/>
  <c r="D4545" i="9"/>
  <c r="C4521" i="9"/>
  <c r="D4674" i="9"/>
  <c r="C4650" i="9"/>
  <c r="D4523" i="9"/>
  <c r="C4499" i="9"/>
  <c r="D4541" i="9"/>
  <c r="C4517" i="9"/>
  <c r="D4832" i="9"/>
  <c r="C4808" i="9"/>
  <c r="D4591" i="9"/>
  <c r="C4567" i="9"/>
  <c r="D4540" i="9"/>
  <c r="C4516" i="9"/>
  <c r="D4549" i="9"/>
  <c r="C4525" i="9"/>
  <c r="D4528" i="9"/>
  <c r="C4504" i="9"/>
  <c r="D4542" i="9"/>
  <c r="C4518" i="9"/>
  <c r="D4553" i="9"/>
  <c r="C4529" i="9"/>
  <c r="D4526" i="9"/>
  <c r="C4502" i="9"/>
  <c r="G45" i="7" l="1"/>
  <c r="J45" i="7" s="1"/>
  <c r="K45" i="7" s="1"/>
  <c r="I46" i="7" s="1"/>
  <c r="M56" i="7"/>
  <c r="I56" i="7"/>
  <c r="C4538" i="9"/>
  <c r="D4562" i="9"/>
  <c r="D4561" i="9"/>
  <c r="C4537" i="9"/>
  <c r="C4555" i="9"/>
  <c r="D4579" i="9"/>
  <c r="D4551" i="9"/>
  <c r="C4527" i="9"/>
  <c r="D4560" i="9"/>
  <c r="C4536" i="9"/>
  <c r="D4856" i="9"/>
  <c r="C4832" i="9"/>
  <c r="D4580" i="9"/>
  <c r="C4556" i="9"/>
  <c r="D4552" i="9"/>
  <c r="C4528" i="9"/>
  <c r="D4550" i="9"/>
  <c r="C4526" i="9"/>
  <c r="D4577" i="9"/>
  <c r="C4553" i="9"/>
  <c r="D4565" i="9"/>
  <c r="C4541" i="9"/>
  <c r="D4563" i="9"/>
  <c r="C4539" i="9"/>
  <c r="D4566" i="9"/>
  <c r="C4542" i="9"/>
  <c r="D4583" i="9"/>
  <c r="C4559" i="9"/>
  <c r="D4582" i="9"/>
  <c r="C4558" i="9"/>
  <c r="D4564" i="9"/>
  <c r="C4540" i="9"/>
  <c r="D4698" i="9"/>
  <c r="C4674" i="9"/>
  <c r="D4548" i="9"/>
  <c r="C4524" i="9"/>
  <c r="D4547" i="9"/>
  <c r="C4523" i="9"/>
  <c r="D4570" i="9"/>
  <c r="C4546" i="9"/>
  <c r="D4573" i="9"/>
  <c r="C4549" i="9"/>
  <c r="D4615" i="9"/>
  <c r="C4591" i="9"/>
  <c r="D4569" i="9"/>
  <c r="C4545" i="9"/>
  <c r="D4581" i="9"/>
  <c r="C4557" i="9"/>
  <c r="L45" i="7" l="1"/>
  <c r="G46" i="7" s="1"/>
  <c r="J46" i="7" s="1"/>
  <c r="K46" i="7" s="1"/>
  <c r="I47" i="7" s="1"/>
  <c r="M57" i="7"/>
  <c r="C4551" i="9"/>
  <c r="D4575" i="9"/>
  <c r="C4561" i="9"/>
  <c r="D4585" i="9"/>
  <c r="C4560" i="9"/>
  <c r="D4584" i="9"/>
  <c r="D4603" i="9"/>
  <c r="C4579" i="9"/>
  <c r="D4586" i="9"/>
  <c r="C4562" i="9"/>
  <c r="D4576" i="9"/>
  <c r="C4552" i="9"/>
  <c r="D4590" i="9"/>
  <c r="C4566" i="9"/>
  <c r="D4572" i="9"/>
  <c r="C4548" i="9"/>
  <c r="D4606" i="9"/>
  <c r="C4582" i="9"/>
  <c r="C4573" i="9"/>
  <c r="D4597" i="9"/>
  <c r="D4605" i="9"/>
  <c r="C4581" i="9"/>
  <c r="D4601" i="9"/>
  <c r="C4577" i="9"/>
  <c r="D4571" i="9"/>
  <c r="C4547" i="9"/>
  <c r="D4587" i="9"/>
  <c r="C4563" i="9"/>
  <c r="D4593" i="9"/>
  <c r="C4569" i="9"/>
  <c r="D4574" i="9"/>
  <c r="C4550" i="9"/>
  <c r="D4639" i="9"/>
  <c r="C4615" i="9"/>
  <c r="D4588" i="9"/>
  <c r="C4564" i="9"/>
  <c r="D4604" i="9"/>
  <c r="C4580" i="9"/>
  <c r="D4880" i="9"/>
  <c r="C4856" i="9"/>
  <c r="D4722" i="9"/>
  <c r="C4698" i="9"/>
  <c r="D4607" i="9"/>
  <c r="C4583" i="9"/>
  <c r="D4594" i="9"/>
  <c r="C4570" i="9"/>
  <c r="D4589" i="9"/>
  <c r="C4565" i="9"/>
  <c r="F46" i="7" l="1"/>
  <c r="M46" i="7" s="1"/>
  <c r="M58" i="7"/>
  <c r="I58" i="7"/>
  <c r="D4610" i="9"/>
  <c r="C4586" i="9"/>
  <c r="C4585" i="9"/>
  <c r="D4609" i="9"/>
  <c r="D4627" i="9"/>
  <c r="C4603" i="9"/>
  <c r="D4608" i="9"/>
  <c r="C4584" i="9"/>
  <c r="D4599" i="9"/>
  <c r="C4575" i="9"/>
  <c r="D4595" i="9"/>
  <c r="C4571" i="9"/>
  <c r="D4613" i="9"/>
  <c r="C4589" i="9"/>
  <c r="D4598" i="9"/>
  <c r="C4574" i="9"/>
  <c r="D4617" i="9"/>
  <c r="C4593" i="9"/>
  <c r="D4630" i="9"/>
  <c r="C4606" i="9"/>
  <c r="D4628" i="9"/>
  <c r="C4604" i="9"/>
  <c r="D4629" i="9"/>
  <c r="C4605" i="9"/>
  <c r="D4621" i="9"/>
  <c r="C4597" i="9"/>
  <c r="D4663" i="9"/>
  <c r="C4639" i="9"/>
  <c r="D4596" i="9"/>
  <c r="C4572" i="9"/>
  <c r="D4904" i="9"/>
  <c r="C4880" i="9"/>
  <c r="D4614" i="9"/>
  <c r="C4590" i="9"/>
  <c r="D4625" i="9"/>
  <c r="C4601" i="9"/>
  <c r="D4631" i="9"/>
  <c r="C4607" i="9"/>
  <c r="D4746" i="9"/>
  <c r="C4722" i="9"/>
  <c r="D4612" i="9"/>
  <c r="C4588" i="9"/>
  <c r="D4618" i="9"/>
  <c r="C4594" i="9"/>
  <c r="D4611" i="9"/>
  <c r="C4587" i="9"/>
  <c r="D4600" i="9"/>
  <c r="C4576" i="9"/>
  <c r="L46" i="7" l="1"/>
  <c r="G47" i="7" s="1"/>
  <c r="J47" i="7" s="1"/>
  <c r="K47" i="7" s="1"/>
  <c r="I48" i="7" s="1"/>
  <c r="M59" i="7"/>
  <c r="I59" i="7"/>
  <c r="C4599" i="9"/>
  <c r="D4623" i="9"/>
  <c r="D4632" i="9"/>
  <c r="C4608" i="9"/>
  <c r="D4633" i="9"/>
  <c r="C4609" i="9"/>
  <c r="D4651" i="9"/>
  <c r="C4627" i="9"/>
  <c r="D4634" i="9"/>
  <c r="C4610" i="9"/>
  <c r="D4624" i="9"/>
  <c r="C4600" i="9"/>
  <c r="D4645" i="9"/>
  <c r="C4621" i="9"/>
  <c r="D4636" i="9"/>
  <c r="C4612" i="9"/>
  <c r="D4687" i="9"/>
  <c r="C4663" i="9"/>
  <c r="D4622" i="9"/>
  <c r="C4598" i="9"/>
  <c r="D4770" i="9"/>
  <c r="C4746" i="9"/>
  <c r="D4635" i="9"/>
  <c r="C4611" i="9"/>
  <c r="D4655" i="9"/>
  <c r="C4631" i="9"/>
  <c r="D4653" i="9"/>
  <c r="C4629" i="9"/>
  <c r="D4619" i="9"/>
  <c r="C4595" i="9"/>
  <c r="D4638" i="9"/>
  <c r="C4614" i="9"/>
  <c r="D4654" i="9"/>
  <c r="C4630" i="9"/>
  <c r="D4642" i="9"/>
  <c r="C4618" i="9"/>
  <c r="D4620" i="9"/>
  <c r="C4596" i="9"/>
  <c r="D4641" i="9"/>
  <c r="C4617" i="9"/>
  <c r="D4637" i="9"/>
  <c r="C4613" i="9"/>
  <c r="D4652" i="9"/>
  <c r="C4628" i="9"/>
  <c r="D4928" i="9"/>
  <c r="C4904" i="9"/>
  <c r="D4649" i="9"/>
  <c r="C4625" i="9"/>
  <c r="F47" i="7" l="1"/>
  <c r="M47" i="7" s="1"/>
  <c r="C4651" i="9"/>
  <c r="D4675" i="9"/>
  <c r="C4634" i="9"/>
  <c r="D4658" i="9"/>
  <c r="D4656" i="9"/>
  <c r="C4632" i="9"/>
  <c r="C4633" i="9"/>
  <c r="D4657" i="9"/>
  <c r="D4647" i="9"/>
  <c r="C4623" i="9"/>
  <c r="D4659" i="9"/>
  <c r="C4635" i="9"/>
  <c r="D4794" i="9"/>
  <c r="C4770" i="9"/>
  <c r="D4646" i="9"/>
  <c r="C4622" i="9"/>
  <c r="D4660" i="9"/>
  <c r="C4636" i="9"/>
  <c r="D4678" i="9"/>
  <c r="C4654" i="9"/>
  <c r="D4676" i="9"/>
  <c r="C4652" i="9"/>
  <c r="D4673" i="9"/>
  <c r="C4649" i="9"/>
  <c r="D4661" i="9"/>
  <c r="C4637" i="9"/>
  <c r="D4677" i="9"/>
  <c r="C4653" i="9"/>
  <c r="D4669" i="9"/>
  <c r="C4645" i="9"/>
  <c r="D4644" i="9"/>
  <c r="C4620" i="9"/>
  <c r="D4666" i="9"/>
  <c r="C4642" i="9"/>
  <c r="D4952" i="9"/>
  <c r="C4928" i="9"/>
  <c r="D4711" i="9"/>
  <c r="C4687" i="9"/>
  <c r="D4662" i="9"/>
  <c r="C4638" i="9"/>
  <c r="D4643" i="9"/>
  <c r="C4619" i="9"/>
  <c r="D4665" i="9"/>
  <c r="C4641" i="9"/>
  <c r="D4679" i="9"/>
  <c r="C4655" i="9"/>
  <c r="D4648" i="9"/>
  <c r="C4624" i="9"/>
  <c r="L47" i="7" l="1"/>
  <c r="G48" i="7" s="1"/>
  <c r="J48" i="7" s="1"/>
  <c r="K48" i="7" s="1"/>
  <c r="M60" i="7"/>
  <c r="I60" i="7"/>
  <c r="D4682" i="9"/>
  <c r="C4658" i="9"/>
  <c r="C4647" i="9"/>
  <c r="D4671" i="9"/>
  <c r="C4657" i="9"/>
  <c r="D4681" i="9"/>
  <c r="C4656" i="9"/>
  <c r="D4680" i="9"/>
  <c r="C4675" i="9"/>
  <c r="D4699" i="9"/>
  <c r="D4672" i="9"/>
  <c r="C4648" i="9"/>
  <c r="D4684" i="9"/>
  <c r="C4660" i="9"/>
  <c r="D4700" i="9"/>
  <c r="C4676" i="9"/>
  <c r="D4668" i="9"/>
  <c r="C4644" i="9"/>
  <c r="D4701" i="9"/>
  <c r="C4677" i="9"/>
  <c r="D4685" i="9"/>
  <c r="C4661" i="9"/>
  <c r="D4697" i="9"/>
  <c r="C4673" i="9"/>
  <c r="D4703" i="9"/>
  <c r="C4679" i="9"/>
  <c r="D4735" i="9"/>
  <c r="C4711" i="9"/>
  <c r="D4976" i="9"/>
  <c r="C4952" i="9"/>
  <c r="D4683" i="9"/>
  <c r="C4659" i="9"/>
  <c r="D4667" i="9"/>
  <c r="C4643" i="9"/>
  <c r="D4686" i="9"/>
  <c r="C4662" i="9"/>
  <c r="D4693" i="9"/>
  <c r="C4669" i="9"/>
  <c r="D4689" i="9"/>
  <c r="C4665" i="9"/>
  <c r="D4670" i="9"/>
  <c r="C4646" i="9"/>
  <c r="D4818" i="9"/>
  <c r="C4794" i="9"/>
  <c r="D4690" i="9"/>
  <c r="C4666" i="9"/>
  <c r="D4702" i="9"/>
  <c r="C4678" i="9"/>
  <c r="F48" i="7" l="1"/>
  <c r="M48" i="7" s="1"/>
  <c r="D4695" i="9"/>
  <c r="C4671" i="9"/>
  <c r="D4723" i="9"/>
  <c r="C4699" i="9"/>
  <c r="D4704" i="9"/>
  <c r="C4680" i="9"/>
  <c r="D4705" i="9"/>
  <c r="C4681" i="9"/>
  <c r="D4706" i="9"/>
  <c r="C4682" i="9"/>
  <c r="D4708" i="9"/>
  <c r="C4684" i="9"/>
  <c r="D4714" i="9"/>
  <c r="C4690" i="9"/>
  <c r="D4725" i="9"/>
  <c r="C4701" i="9"/>
  <c r="D4842" i="9"/>
  <c r="C4818" i="9"/>
  <c r="D4724" i="9"/>
  <c r="C4700" i="9"/>
  <c r="D4759" i="9"/>
  <c r="C4735" i="9"/>
  <c r="D4710" i="9"/>
  <c r="C4686" i="9"/>
  <c r="D4691" i="9"/>
  <c r="C4667" i="9"/>
  <c r="D4707" i="9"/>
  <c r="C4683" i="9"/>
  <c r="D4694" i="9"/>
  <c r="C4670" i="9"/>
  <c r="D5000" i="9"/>
  <c r="C4976" i="9"/>
  <c r="D4721" i="9"/>
  <c r="C4697" i="9"/>
  <c r="D4726" i="9"/>
  <c r="C4702" i="9"/>
  <c r="D4709" i="9"/>
  <c r="C4685" i="9"/>
  <c r="D4692" i="9"/>
  <c r="C4668" i="9"/>
  <c r="D4713" i="9"/>
  <c r="C4689" i="9"/>
  <c r="D4717" i="9"/>
  <c r="C4693" i="9"/>
  <c r="D4727" i="9"/>
  <c r="C4703" i="9"/>
  <c r="D4696" i="9"/>
  <c r="C4672" i="9"/>
  <c r="L48" i="7" l="1"/>
  <c r="G49" i="7" s="1"/>
  <c r="J49" i="7" s="1"/>
  <c r="K49" i="7" s="1"/>
  <c r="M61" i="7"/>
  <c r="I61" i="7"/>
  <c r="C4706" i="9"/>
  <c r="D4730" i="9"/>
  <c r="C4705" i="9"/>
  <c r="D4729" i="9"/>
  <c r="D4728" i="9"/>
  <c r="C4704" i="9"/>
  <c r="C4723" i="9"/>
  <c r="D4747" i="9"/>
  <c r="D4719" i="9"/>
  <c r="C4695" i="9"/>
  <c r="D4783" i="9"/>
  <c r="C4759" i="9"/>
  <c r="D5024" i="9"/>
  <c r="C5000" i="9"/>
  <c r="D4738" i="9"/>
  <c r="C4714" i="9"/>
  <c r="D4751" i="9"/>
  <c r="C4727" i="9"/>
  <c r="D4748" i="9"/>
  <c r="C4724" i="9"/>
  <c r="D4731" i="9"/>
  <c r="C4707" i="9"/>
  <c r="D4866" i="9"/>
  <c r="C4842" i="9"/>
  <c r="D4716" i="9"/>
  <c r="C4692" i="9"/>
  <c r="D4749" i="9"/>
  <c r="C4725" i="9"/>
  <c r="D4733" i="9"/>
  <c r="C4709" i="9"/>
  <c r="D4750" i="9"/>
  <c r="C4726" i="9"/>
  <c r="D4732" i="9"/>
  <c r="C4708" i="9"/>
  <c r="D4741" i="9"/>
  <c r="C4717" i="9"/>
  <c r="D4737" i="9"/>
  <c r="C4713" i="9"/>
  <c r="D4715" i="9"/>
  <c r="C4691" i="9"/>
  <c r="D4734" i="9"/>
  <c r="C4710" i="9"/>
  <c r="D4745" i="9"/>
  <c r="C4721" i="9"/>
  <c r="D4720" i="9"/>
  <c r="C4696" i="9"/>
  <c r="D4718" i="9"/>
  <c r="C4694" i="9"/>
  <c r="F49" i="7" l="1"/>
  <c r="M49" i="7" s="1"/>
  <c r="M62" i="7"/>
  <c r="I62" i="7"/>
  <c r="D4753" i="9"/>
  <c r="C4729" i="9"/>
  <c r="D4743" i="9"/>
  <c r="C4719" i="9"/>
  <c r="D4771" i="9"/>
  <c r="C4747" i="9"/>
  <c r="C4730" i="9"/>
  <c r="D4754" i="9"/>
  <c r="D4752" i="9"/>
  <c r="C4728" i="9"/>
  <c r="D4742" i="9"/>
  <c r="C4718" i="9"/>
  <c r="D4772" i="9"/>
  <c r="C4748" i="9"/>
  <c r="D4757" i="9"/>
  <c r="C4733" i="9"/>
  <c r="D4762" i="9"/>
  <c r="C4738" i="9"/>
  <c r="D4740" i="9"/>
  <c r="C4716" i="9"/>
  <c r="D4744" i="9"/>
  <c r="C4720" i="9"/>
  <c r="D4769" i="9"/>
  <c r="C4745" i="9"/>
  <c r="D4775" i="9"/>
  <c r="C4751" i="9"/>
  <c r="D4773" i="9"/>
  <c r="C4749" i="9"/>
  <c r="D4758" i="9"/>
  <c r="C4734" i="9"/>
  <c r="D4774" i="9"/>
  <c r="C4750" i="9"/>
  <c r="D4890" i="9"/>
  <c r="C4866" i="9"/>
  <c r="D4765" i="9"/>
  <c r="C4741" i="9"/>
  <c r="D4756" i="9"/>
  <c r="C4732" i="9"/>
  <c r="D5048" i="9"/>
  <c r="C5024" i="9"/>
  <c r="D4739" i="9"/>
  <c r="C4715" i="9"/>
  <c r="D4761" i="9"/>
  <c r="C4737" i="9"/>
  <c r="D4755" i="9"/>
  <c r="C4731" i="9"/>
  <c r="D4807" i="9"/>
  <c r="C4783" i="9"/>
  <c r="L49" i="7" l="1"/>
  <c r="F50" i="7" s="1"/>
  <c r="M50" i="7" s="1"/>
  <c r="D4778" i="9"/>
  <c r="C4754" i="9"/>
  <c r="D4795" i="9"/>
  <c r="C4771" i="9"/>
  <c r="D4767" i="9"/>
  <c r="C4743" i="9"/>
  <c r="D4776" i="9"/>
  <c r="C4752" i="9"/>
  <c r="D4777" i="9"/>
  <c r="C4753" i="9"/>
  <c r="D4763" i="9"/>
  <c r="C4739" i="9"/>
  <c r="D4786" i="9"/>
  <c r="C4762" i="9"/>
  <c r="D4782" i="9"/>
  <c r="C4758" i="9"/>
  <c r="D4831" i="9"/>
  <c r="C4807" i="9"/>
  <c r="D4799" i="9"/>
  <c r="C4775" i="9"/>
  <c r="D4779" i="9"/>
  <c r="C4755" i="9"/>
  <c r="D4793" i="9"/>
  <c r="C4769" i="9"/>
  <c r="D4914" i="9"/>
  <c r="C4890" i="9"/>
  <c r="D4798" i="9"/>
  <c r="C4774" i="9"/>
  <c r="D4764" i="9"/>
  <c r="C4740" i="9"/>
  <c r="D4768" i="9"/>
  <c r="C4744" i="9"/>
  <c r="D4781" i="9"/>
  <c r="C4757" i="9"/>
  <c r="D5072" i="9"/>
  <c r="C5048" i="9"/>
  <c r="D4797" i="9"/>
  <c r="C4773" i="9"/>
  <c r="D4796" i="9"/>
  <c r="C4772" i="9"/>
  <c r="D4789" i="9"/>
  <c r="C4765" i="9"/>
  <c r="D4785" i="9"/>
  <c r="C4761" i="9"/>
  <c r="D4780" i="9"/>
  <c r="C4756" i="9"/>
  <c r="D4766" i="9"/>
  <c r="C4742" i="9"/>
  <c r="G50" i="7" l="1"/>
  <c r="J50" i="7" s="1"/>
  <c r="K50" i="7" s="1"/>
  <c r="D4801" i="9"/>
  <c r="C4777" i="9"/>
  <c r="D4800" i="9"/>
  <c r="C4776" i="9"/>
  <c r="C4795" i="9"/>
  <c r="D4819" i="9"/>
  <c r="D4791" i="9"/>
  <c r="C4767" i="9"/>
  <c r="D4802" i="9"/>
  <c r="C4778" i="9"/>
  <c r="D4938" i="9"/>
  <c r="C4914" i="9"/>
  <c r="D4817" i="9"/>
  <c r="C4793" i="9"/>
  <c r="D4804" i="9"/>
  <c r="C4780" i="9"/>
  <c r="D4803" i="9"/>
  <c r="C4779" i="9"/>
  <c r="D4809" i="9"/>
  <c r="C4785" i="9"/>
  <c r="D4790" i="9"/>
  <c r="C4766" i="9"/>
  <c r="D4855" i="9"/>
  <c r="C4831" i="9"/>
  <c r="D4813" i="9"/>
  <c r="C4789" i="9"/>
  <c r="D4788" i="9"/>
  <c r="C4764" i="9"/>
  <c r="D4810" i="9"/>
  <c r="C4786" i="9"/>
  <c r="D5096" i="9"/>
  <c r="C5072" i="9"/>
  <c r="D4805" i="9"/>
  <c r="C4781" i="9"/>
  <c r="D4821" i="9"/>
  <c r="C4797" i="9"/>
  <c r="D4823" i="9"/>
  <c r="C4799" i="9"/>
  <c r="D4792" i="9"/>
  <c r="C4768" i="9"/>
  <c r="D4806" i="9"/>
  <c r="C4782" i="9"/>
  <c r="D4820" i="9"/>
  <c r="C4796" i="9"/>
  <c r="D4822" i="9"/>
  <c r="C4798" i="9"/>
  <c r="D4787" i="9"/>
  <c r="C4763" i="9"/>
  <c r="L50" i="7" l="1"/>
  <c r="F51" i="7" s="1"/>
  <c r="M51" i="7" s="1"/>
  <c r="D4826" i="9"/>
  <c r="C4802" i="9"/>
  <c r="C4800" i="9"/>
  <c r="D4824" i="9"/>
  <c r="D4815" i="9"/>
  <c r="C4791" i="9"/>
  <c r="D4843" i="9"/>
  <c r="C4819" i="9"/>
  <c r="C4801" i="9"/>
  <c r="D4825" i="9"/>
  <c r="D4829" i="9"/>
  <c r="C4805" i="9"/>
  <c r="D4834" i="9"/>
  <c r="C4810" i="9"/>
  <c r="D4830" i="9"/>
  <c r="C4806" i="9"/>
  <c r="D4841" i="9"/>
  <c r="C4817" i="9"/>
  <c r="D4811" i="9"/>
  <c r="C4787" i="9"/>
  <c r="D4812" i="9"/>
  <c r="C4788" i="9"/>
  <c r="D4816" i="9"/>
  <c r="C4792" i="9"/>
  <c r="D4846" i="9"/>
  <c r="C4822" i="9"/>
  <c r="D4844" i="9"/>
  <c r="C4820" i="9"/>
  <c r="D4827" i="9"/>
  <c r="C4803" i="9"/>
  <c r="D4847" i="9"/>
  <c r="C4823" i="9"/>
  <c r="D4845" i="9"/>
  <c r="C4821" i="9"/>
  <c r="D4814" i="9"/>
  <c r="C4790" i="9"/>
  <c r="D4837" i="9"/>
  <c r="C4813" i="9"/>
  <c r="D5120" i="9"/>
  <c r="C5096" i="9"/>
  <c r="D4833" i="9"/>
  <c r="C4809" i="9"/>
  <c r="D4828" i="9"/>
  <c r="C4804" i="9"/>
  <c r="D4879" i="9"/>
  <c r="C4855" i="9"/>
  <c r="D4962" i="9"/>
  <c r="C4938" i="9"/>
  <c r="G51" i="7" l="1"/>
  <c r="J51" i="7" s="1"/>
  <c r="K51" i="7" s="1"/>
  <c r="C4825" i="9"/>
  <c r="D4849" i="9"/>
  <c r="C4824" i="9"/>
  <c r="D4848" i="9"/>
  <c r="D4867" i="9"/>
  <c r="C4843" i="9"/>
  <c r="C4815" i="9"/>
  <c r="D4839" i="9"/>
  <c r="D4850" i="9"/>
  <c r="C4826" i="9"/>
  <c r="D4903" i="9"/>
  <c r="C4879" i="9"/>
  <c r="D4857" i="9"/>
  <c r="C4833" i="9"/>
  <c r="D4865" i="9"/>
  <c r="C4841" i="9"/>
  <c r="D5144" i="9"/>
  <c r="C5120" i="9"/>
  <c r="D4836" i="9"/>
  <c r="C4812" i="9"/>
  <c r="D4986" i="9"/>
  <c r="C4962" i="9"/>
  <c r="D4852" i="9"/>
  <c r="C4828" i="9"/>
  <c r="D4835" i="9"/>
  <c r="C4811" i="9"/>
  <c r="D4854" i="9"/>
  <c r="C4830" i="9"/>
  <c r="D4851" i="9"/>
  <c r="C4827" i="9"/>
  <c r="D4858" i="9"/>
  <c r="C4834" i="9"/>
  <c r="D4838" i="9"/>
  <c r="C4814" i="9"/>
  <c r="D4869" i="9"/>
  <c r="C4845" i="9"/>
  <c r="D4871" i="9"/>
  <c r="C4847" i="9"/>
  <c r="D4870" i="9"/>
  <c r="C4846" i="9"/>
  <c r="D4840" i="9"/>
  <c r="C4816" i="9"/>
  <c r="D4861" i="9"/>
  <c r="C4837" i="9"/>
  <c r="D4868" i="9"/>
  <c r="C4844" i="9"/>
  <c r="D4853" i="9"/>
  <c r="C4829" i="9"/>
  <c r="L51" i="7" l="1"/>
  <c r="G52" i="7" s="1"/>
  <c r="J52" i="7" s="1"/>
  <c r="K52" i="7" s="1"/>
  <c r="I65" i="7"/>
  <c r="D4872" i="9"/>
  <c r="C4848" i="9"/>
  <c r="D4874" i="9"/>
  <c r="C4850" i="9"/>
  <c r="D4863" i="9"/>
  <c r="C4839" i="9"/>
  <c r="D4873" i="9"/>
  <c r="C4849" i="9"/>
  <c r="D4891" i="9"/>
  <c r="C4867" i="9"/>
  <c r="D4862" i="9"/>
  <c r="C4838" i="9"/>
  <c r="D4892" i="9"/>
  <c r="C4868" i="9"/>
  <c r="D4875" i="9"/>
  <c r="C4851" i="9"/>
  <c r="D4864" i="9"/>
  <c r="C4840" i="9"/>
  <c r="D4881" i="9"/>
  <c r="C4857" i="9"/>
  <c r="D5168" i="9"/>
  <c r="C5144" i="9"/>
  <c r="D4894" i="9"/>
  <c r="C4870" i="9"/>
  <c r="D4882" i="9"/>
  <c r="C4858" i="9"/>
  <c r="D4860" i="9"/>
  <c r="C4836" i="9"/>
  <c r="D4885" i="9"/>
  <c r="C4861" i="9"/>
  <c r="D4878" i="9"/>
  <c r="C4854" i="9"/>
  <c r="D4889" i="9"/>
  <c r="C4865" i="9"/>
  <c r="D4859" i="9"/>
  <c r="C4835" i="9"/>
  <c r="D4893" i="9"/>
  <c r="C4869" i="9"/>
  <c r="D4876" i="9"/>
  <c r="C4852" i="9"/>
  <c r="D4927" i="9"/>
  <c r="C4903" i="9"/>
  <c r="D4877" i="9"/>
  <c r="C4853" i="9"/>
  <c r="D4895" i="9"/>
  <c r="C4871" i="9"/>
  <c r="D5010" i="9"/>
  <c r="C4986" i="9"/>
  <c r="F52" i="7" l="1"/>
  <c r="L52" i="7" s="1"/>
  <c r="G53" i="7" s="1"/>
  <c r="J53" i="7" s="1"/>
  <c r="K53" i="7" s="1"/>
  <c r="I66" i="7"/>
  <c r="D4915" i="9"/>
  <c r="C4891" i="9"/>
  <c r="C4874" i="9"/>
  <c r="D4898" i="9"/>
  <c r="D4897" i="9"/>
  <c r="C4873" i="9"/>
  <c r="C4863" i="9"/>
  <c r="D4887" i="9"/>
  <c r="D4896" i="9"/>
  <c r="C4872" i="9"/>
  <c r="D4883" i="9"/>
  <c r="C4859" i="9"/>
  <c r="C4877" i="9"/>
  <c r="D4901" i="9"/>
  <c r="D4888" i="9"/>
  <c r="C4864" i="9"/>
  <c r="D4906" i="9"/>
  <c r="C4882" i="9"/>
  <c r="D4902" i="9"/>
  <c r="C4878" i="9"/>
  <c r="D4905" i="9"/>
  <c r="C4881" i="9"/>
  <c r="D5034" i="9"/>
  <c r="C5010" i="9"/>
  <c r="D4919" i="9"/>
  <c r="C4895" i="9"/>
  <c r="D4899" i="9"/>
  <c r="C4875" i="9"/>
  <c r="D4900" i="9"/>
  <c r="C4876" i="9"/>
  <c r="D4918" i="9"/>
  <c r="C4894" i="9"/>
  <c r="D4916" i="9"/>
  <c r="C4892" i="9"/>
  <c r="D4913" i="9"/>
  <c r="C4889" i="9"/>
  <c r="D4909" i="9"/>
  <c r="C4885" i="9"/>
  <c r="D4884" i="9"/>
  <c r="C4860" i="9"/>
  <c r="D4951" i="9"/>
  <c r="C4927" i="9"/>
  <c r="D4917" i="9"/>
  <c r="C4893" i="9"/>
  <c r="D5192" i="9"/>
  <c r="C5168" i="9"/>
  <c r="D4886" i="9"/>
  <c r="C4862" i="9"/>
  <c r="F53" i="7" l="1"/>
  <c r="M53" i="7" s="1"/>
  <c r="M65" i="7"/>
  <c r="C4896" i="9"/>
  <c r="D4920" i="9"/>
  <c r="D4922" i="9"/>
  <c r="C4898" i="9"/>
  <c r="C4897" i="9"/>
  <c r="D4921" i="9"/>
  <c r="D4911" i="9"/>
  <c r="C4887" i="9"/>
  <c r="D4939" i="9"/>
  <c r="C4915" i="9"/>
  <c r="D4930" i="9"/>
  <c r="C4906" i="9"/>
  <c r="D4912" i="9"/>
  <c r="C4888" i="9"/>
  <c r="D4940" i="9"/>
  <c r="C4916" i="9"/>
  <c r="D5216" i="9"/>
  <c r="C5192" i="9"/>
  <c r="D4923" i="9"/>
  <c r="C4899" i="9"/>
  <c r="D4943" i="9"/>
  <c r="C4919" i="9"/>
  <c r="C4884" i="9"/>
  <c r="D4908" i="9"/>
  <c r="D5058" i="9"/>
  <c r="C5034" i="9"/>
  <c r="D4975" i="9"/>
  <c r="C4951" i="9"/>
  <c r="D4925" i="9"/>
  <c r="C4901" i="9"/>
  <c r="D4933" i="9"/>
  <c r="C4909" i="9"/>
  <c r="D4910" i="9"/>
  <c r="C4886" i="9"/>
  <c r="D4929" i="9"/>
  <c r="C4905" i="9"/>
  <c r="D4942" i="9"/>
  <c r="C4918" i="9"/>
  <c r="D4926" i="9"/>
  <c r="C4902" i="9"/>
  <c r="D4941" i="9"/>
  <c r="C4917" i="9"/>
  <c r="D4924" i="9"/>
  <c r="C4900" i="9"/>
  <c r="D4937" i="9"/>
  <c r="C4913" i="9"/>
  <c r="D4907" i="9"/>
  <c r="C4883" i="9"/>
  <c r="L53" i="7" l="1"/>
  <c r="G54" i="7" s="1"/>
  <c r="J54" i="7" s="1"/>
  <c r="K54" i="7" s="1"/>
  <c r="M66" i="7"/>
  <c r="I67" i="7"/>
  <c r="D4963" i="9"/>
  <c r="C4939" i="9"/>
  <c r="C4911" i="9"/>
  <c r="D4935" i="9"/>
  <c r="C4921" i="9"/>
  <c r="D4945" i="9"/>
  <c r="D4946" i="9"/>
  <c r="C4922" i="9"/>
  <c r="D4944" i="9"/>
  <c r="C4920" i="9"/>
  <c r="D4931" i="9"/>
  <c r="C4907" i="9"/>
  <c r="D4947" i="9"/>
  <c r="C4923" i="9"/>
  <c r="D5082" i="9"/>
  <c r="C5058" i="9"/>
  <c r="D4967" i="9"/>
  <c r="C4943" i="9"/>
  <c r="D4949" i="9"/>
  <c r="C4925" i="9"/>
  <c r="D4964" i="9"/>
  <c r="C4940" i="9"/>
  <c r="D4934" i="9"/>
  <c r="C4910" i="9"/>
  <c r="D4957" i="9"/>
  <c r="C4933" i="9"/>
  <c r="D4966" i="9"/>
  <c r="C4942" i="9"/>
  <c r="D4936" i="9"/>
  <c r="C4912" i="9"/>
  <c r="D4961" i="9"/>
  <c r="C4937" i="9"/>
  <c r="D4948" i="9"/>
  <c r="C4924" i="9"/>
  <c r="D5240" i="9"/>
  <c r="C5216" i="9"/>
  <c r="D4965" i="9"/>
  <c r="C4941" i="9"/>
  <c r="D4932" i="9"/>
  <c r="C4908" i="9"/>
  <c r="D4999" i="9"/>
  <c r="C4975" i="9"/>
  <c r="D4950" i="9"/>
  <c r="C4926" i="9"/>
  <c r="D4953" i="9"/>
  <c r="C4929" i="9"/>
  <c r="D4954" i="9"/>
  <c r="C4930" i="9"/>
  <c r="F54" i="7" l="1"/>
  <c r="L54" i="7" s="1"/>
  <c r="G55" i="7" s="1"/>
  <c r="J55" i="7" s="1"/>
  <c r="K55" i="7" s="1"/>
  <c r="C4945" i="9"/>
  <c r="D4969" i="9"/>
  <c r="D4959" i="9"/>
  <c r="C4935" i="9"/>
  <c r="C4944" i="9"/>
  <c r="D4968" i="9"/>
  <c r="D4970" i="9"/>
  <c r="C4946" i="9"/>
  <c r="D4987" i="9"/>
  <c r="C4963" i="9"/>
  <c r="D4977" i="9"/>
  <c r="C4953" i="9"/>
  <c r="D5106" i="9"/>
  <c r="C5082" i="9"/>
  <c r="D4974" i="9"/>
  <c r="C4950" i="9"/>
  <c r="D4991" i="9"/>
  <c r="C4967" i="9"/>
  <c r="D4960" i="9"/>
  <c r="C4936" i="9"/>
  <c r="D4990" i="9"/>
  <c r="C4966" i="9"/>
  <c r="D4989" i="9"/>
  <c r="C4965" i="9"/>
  <c r="D4981" i="9"/>
  <c r="C4957" i="9"/>
  <c r="D4971" i="9"/>
  <c r="C4947" i="9"/>
  <c r="D4972" i="9"/>
  <c r="C4948" i="9"/>
  <c r="D4985" i="9"/>
  <c r="C4961" i="9"/>
  <c r="D5023" i="9"/>
  <c r="C4999" i="9"/>
  <c r="D4978" i="9"/>
  <c r="C4954" i="9"/>
  <c r="D4988" i="9"/>
  <c r="C4964" i="9"/>
  <c r="D4973" i="9"/>
  <c r="C4949" i="9"/>
  <c r="D4956" i="9"/>
  <c r="C4932" i="9"/>
  <c r="D5264" i="9"/>
  <c r="C5240" i="9"/>
  <c r="D4958" i="9"/>
  <c r="C4934" i="9"/>
  <c r="D4955" i="9"/>
  <c r="C4931" i="9"/>
  <c r="F55" i="7" l="1"/>
  <c r="L55" i="7" s="1"/>
  <c r="D5011" i="9"/>
  <c r="C4987" i="9"/>
  <c r="D4992" i="9"/>
  <c r="C4968" i="9"/>
  <c r="D4983" i="9"/>
  <c r="C4959" i="9"/>
  <c r="D4994" i="9"/>
  <c r="C4970" i="9"/>
  <c r="D4993" i="9"/>
  <c r="C4969" i="9"/>
  <c r="D5002" i="9"/>
  <c r="C4978" i="9"/>
  <c r="D5013" i="9"/>
  <c r="C4989" i="9"/>
  <c r="D5014" i="9"/>
  <c r="C4990" i="9"/>
  <c r="D4998" i="9"/>
  <c r="C4974" i="9"/>
  <c r="D4982" i="9"/>
  <c r="C4958" i="9"/>
  <c r="D5288" i="9"/>
  <c r="C5264" i="9"/>
  <c r="D5047" i="9"/>
  <c r="C5023" i="9"/>
  <c r="D5130" i="9"/>
  <c r="C5106" i="9"/>
  <c r="D4997" i="9"/>
  <c r="C4973" i="9"/>
  <c r="D4995" i="9"/>
  <c r="C4971" i="9"/>
  <c r="D4979" i="9"/>
  <c r="C4955" i="9"/>
  <c r="D4984" i="9"/>
  <c r="C4960" i="9"/>
  <c r="D5015" i="9"/>
  <c r="C4991" i="9"/>
  <c r="D4980" i="9"/>
  <c r="C4956" i="9"/>
  <c r="D5009" i="9"/>
  <c r="C4985" i="9"/>
  <c r="D4996" i="9"/>
  <c r="C4972" i="9"/>
  <c r="D5012" i="9"/>
  <c r="C4988" i="9"/>
  <c r="D5005" i="9"/>
  <c r="C4981" i="9"/>
  <c r="D5001" i="9"/>
  <c r="C4977" i="9"/>
  <c r="F56" i="7" l="1"/>
  <c r="G56" i="7"/>
  <c r="J56" i="7" s="1"/>
  <c r="K56" i="7" s="1"/>
  <c r="I57" i="7" s="1"/>
  <c r="C4994" i="9"/>
  <c r="D5018" i="9"/>
  <c r="D5016" i="9"/>
  <c r="C4992" i="9"/>
  <c r="D5017" i="9"/>
  <c r="C4993" i="9"/>
  <c r="D5007" i="9"/>
  <c r="C4983" i="9"/>
  <c r="D5035" i="9"/>
  <c r="C5011" i="9"/>
  <c r="D5154" i="9"/>
  <c r="C5130" i="9"/>
  <c r="D5006" i="9"/>
  <c r="C4982" i="9"/>
  <c r="D5036" i="9"/>
  <c r="C5012" i="9"/>
  <c r="D5022" i="9"/>
  <c r="C4998" i="9"/>
  <c r="C5009" i="9"/>
  <c r="D5033" i="9"/>
  <c r="D5025" i="9"/>
  <c r="C5001" i="9"/>
  <c r="D5029" i="9"/>
  <c r="C5005" i="9"/>
  <c r="D5020" i="9"/>
  <c r="C4996" i="9"/>
  <c r="D5038" i="9"/>
  <c r="C5014" i="9"/>
  <c r="D5039" i="9"/>
  <c r="C5015" i="9"/>
  <c r="D5071" i="9"/>
  <c r="C5047" i="9"/>
  <c r="D5037" i="9"/>
  <c r="C5013" i="9"/>
  <c r="D5004" i="9"/>
  <c r="C4980" i="9"/>
  <c r="D5003" i="9"/>
  <c r="C4979" i="9"/>
  <c r="D5019" i="9"/>
  <c r="C4995" i="9"/>
  <c r="D5021" i="9"/>
  <c r="C4997" i="9"/>
  <c r="D5008" i="9"/>
  <c r="C4984" i="9"/>
  <c r="D5312" i="9"/>
  <c r="C5288" i="9"/>
  <c r="D5026" i="9"/>
  <c r="C5002" i="9"/>
  <c r="L56" i="7" l="1"/>
  <c r="D5059" i="9"/>
  <c r="C5035" i="9"/>
  <c r="C5016" i="9"/>
  <c r="D5040" i="9"/>
  <c r="D5031" i="9"/>
  <c r="C5007" i="9"/>
  <c r="D5042" i="9"/>
  <c r="C5018" i="9"/>
  <c r="D5041" i="9"/>
  <c r="C5017" i="9"/>
  <c r="D5050" i="9"/>
  <c r="C5026" i="9"/>
  <c r="D5032" i="9"/>
  <c r="C5008" i="9"/>
  <c r="D5060" i="9"/>
  <c r="C5036" i="9"/>
  <c r="D5045" i="9"/>
  <c r="C5021" i="9"/>
  <c r="D5044" i="9"/>
  <c r="C5020" i="9"/>
  <c r="D5030" i="9"/>
  <c r="C5006" i="9"/>
  <c r="D5043" i="9"/>
  <c r="C5019" i="9"/>
  <c r="D5049" i="9"/>
  <c r="C5025" i="9"/>
  <c r="D5336" i="9"/>
  <c r="C5312" i="9"/>
  <c r="D5063" i="9"/>
  <c r="C5039" i="9"/>
  <c r="D5062" i="9"/>
  <c r="C5038" i="9"/>
  <c r="D5053" i="9"/>
  <c r="C5029" i="9"/>
  <c r="D5178" i="9"/>
  <c r="C5154" i="9"/>
  <c r="D5095" i="9"/>
  <c r="C5071" i="9"/>
  <c r="D5046" i="9"/>
  <c r="C5022" i="9"/>
  <c r="D5027" i="9"/>
  <c r="C5003" i="9"/>
  <c r="D5057" i="9"/>
  <c r="C5033" i="9"/>
  <c r="D5028" i="9"/>
  <c r="C5004" i="9"/>
  <c r="D5061" i="9"/>
  <c r="C5037" i="9"/>
  <c r="F57" i="7" l="1"/>
  <c r="G57" i="7"/>
  <c r="J57" i="7" s="1"/>
  <c r="K57" i="7" s="1"/>
  <c r="D5064" i="9"/>
  <c r="C5040" i="9"/>
  <c r="D5065" i="9"/>
  <c r="C5041" i="9"/>
  <c r="C5042" i="9"/>
  <c r="D5066" i="9"/>
  <c r="D5055" i="9"/>
  <c r="C5031" i="9"/>
  <c r="C5059" i="9"/>
  <c r="D5083" i="9"/>
  <c r="D5085" i="9"/>
  <c r="C5061" i="9"/>
  <c r="D5068" i="9"/>
  <c r="C5044" i="9"/>
  <c r="D5084" i="9"/>
  <c r="C5060" i="9"/>
  <c r="D5119" i="9"/>
  <c r="C5095" i="9"/>
  <c r="D5069" i="9"/>
  <c r="C5045" i="9"/>
  <c r="D5052" i="9"/>
  <c r="C5028" i="9"/>
  <c r="D5077" i="9"/>
  <c r="C5053" i="9"/>
  <c r="D5081" i="9"/>
  <c r="C5057" i="9"/>
  <c r="D5086" i="9"/>
  <c r="C5062" i="9"/>
  <c r="D5360" i="9"/>
  <c r="C5336" i="9"/>
  <c r="D5056" i="9"/>
  <c r="C5032" i="9"/>
  <c r="D5202" i="9"/>
  <c r="C5178" i="9"/>
  <c r="D5070" i="9"/>
  <c r="C5046" i="9"/>
  <c r="D5067" i="9"/>
  <c r="C5043" i="9"/>
  <c r="D5054" i="9"/>
  <c r="C5030" i="9"/>
  <c r="D5087" i="9"/>
  <c r="C5063" i="9"/>
  <c r="D5051" i="9"/>
  <c r="C5027" i="9"/>
  <c r="D5073" i="9"/>
  <c r="C5049" i="9"/>
  <c r="D5074" i="9"/>
  <c r="C5050" i="9"/>
  <c r="L57" i="7" l="1"/>
  <c r="D5079" i="9"/>
  <c r="C5055" i="9"/>
  <c r="C5065" i="9"/>
  <c r="D5089" i="9"/>
  <c r="D5107" i="9"/>
  <c r="C5083" i="9"/>
  <c r="C5066" i="9"/>
  <c r="D5090" i="9"/>
  <c r="C5064" i="9"/>
  <c r="D5088" i="9"/>
  <c r="D5105" i="9"/>
  <c r="C5081" i="9"/>
  <c r="D5098" i="9"/>
  <c r="C5074" i="9"/>
  <c r="D5080" i="9"/>
  <c r="C5056" i="9"/>
  <c r="D5075" i="9"/>
  <c r="C5051" i="9"/>
  <c r="D5226" i="9"/>
  <c r="C5202" i="9"/>
  <c r="D5097" i="9"/>
  <c r="C5073" i="9"/>
  <c r="D5110" i="9"/>
  <c r="C5086" i="9"/>
  <c r="D5091" i="9"/>
  <c r="C5067" i="9"/>
  <c r="D5101" i="9"/>
  <c r="C5077" i="9"/>
  <c r="D5109" i="9"/>
  <c r="C5085" i="9"/>
  <c r="D5384" i="9"/>
  <c r="C5360" i="9"/>
  <c r="D5093" i="9"/>
  <c r="C5069" i="9"/>
  <c r="D5111" i="9"/>
  <c r="C5087" i="9"/>
  <c r="D5143" i="9"/>
  <c r="C5119" i="9"/>
  <c r="D5108" i="9"/>
  <c r="C5084" i="9"/>
  <c r="D5092" i="9"/>
  <c r="C5068" i="9"/>
  <c r="D5078" i="9"/>
  <c r="C5054" i="9"/>
  <c r="D5094" i="9"/>
  <c r="C5070" i="9"/>
  <c r="D5076" i="9"/>
  <c r="C5052" i="9"/>
  <c r="G58" i="7" l="1"/>
  <c r="J58" i="7" s="1"/>
  <c r="K58" i="7" s="1"/>
  <c r="F58" i="7"/>
  <c r="C5090" i="9"/>
  <c r="D5114" i="9"/>
  <c r="D5112" i="9"/>
  <c r="C5088" i="9"/>
  <c r="C5107" i="9"/>
  <c r="D5131" i="9"/>
  <c r="D5113" i="9"/>
  <c r="C5089" i="9"/>
  <c r="D5103" i="9"/>
  <c r="C5079" i="9"/>
  <c r="D5250" i="9"/>
  <c r="C5226" i="9"/>
  <c r="D5133" i="9"/>
  <c r="C5109" i="9"/>
  <c r="D5135" i="9"/>
  <c r="C5111" i="9"/>
  <c r="D5100" i="9"/>
  <c r="C5076" i="9"/>
  <c r="D5102" i="9"/>
  <c r="C5078" i="9"/>
  <c r="D5408" i="9"/>
  <c r="C5384" i="9"/>
  <c r="D5104" i="9"/>
  <c r="C5080" i="9"/>
  <c r="D5116" i="9"/>
  <c r="C5092" i="9"/>
  <c r="D5125" i="9"/>
  <c r="C5101" i="9"/>
  <c r="D5122" i="9"/>
  <c r="C5098" i="9"/>
  <c r="D5167" i="9"/>
  <c r="C5143" i="9"/>
  <c r="D5118" i="9"/>
  <c r="C5094" i="9"/>
  <c r="D5121" i="9"/>
  <c r="C5097" i="9"/>
  <c r="D5099" i="9"/>
  <c r="C5075" i="9"/>
  <c r="D5134" i="9"/>
  <c r="C5110" i="9"/>
  <c r="D5117" i="9"/>
  <c r="C5093" i="9"/>
  <c r="D5132" i="9"/>
  <c r="C5108" i="9"/>
  <c r="D5115" i="9"/>
  <c r="C5091" i="9"/>
  <c r="D5129" i="9"/>
  <c r="C5105" i="9"/>
  <c r="L58" i="7" l="1"/>
  <c r="G59" i="7" s="1"/>
  <c r="J59" i="7" s="1"/>
  <c r="K59" i="7" s="1"/>
  <c r="I73" i="7"/>
  <c r="C5103" i="9"/>
  <c r="D5127" i="9"/>
  <c r="C5112" i="9"/>
  <c r="D5136" i="9"/>
  <c r="D5155" i="9"/>
  <c r="C5131" i="9"/>
  <c r="D5138" i="9"/>
  <c r="C5114" i="9"/>
  <c r="D5137" i="9"/>
  <c r="C5113" i="9"/>
  <c r="D5141" i="9"/>
  <c r="C5117" i="9"/>
  <c r="D5157" i="9"/>
  <c r="C5133" i="9"/>
  <c r="D5274" i="9"/>
  <c r="C5250" i="9"/>
  <c r="D5142" i="9"/>
  <c r="C5118" i="9"/>
  <c r="D5159" i="9"/>
  <c r="C5135" i="9"/>
  <c r="D5156" i="9"/>
  <c r="C5132" i="9"/>
  <c r="D5149" i="9"/>
  <c r="C5125" i="9"/>
  <c r="D5128" i="9"/>
  <c r="C5104" i="9"/>
  <c r="D5123" i="9"/>
  <c r="C5099" i="9"/>
  <c r="D5432" i="9"/>
  <c r="C5408" i="9"/>
  <c r="D5153" i="9"/>
  <c r="C5129" i="9"/>
  <c r="D5124" i="9"/>
  <c r="C5100" i="9"/>
  <c r="D5191" i="9"/>
  <c r="C5167" i="9"/>
  <c r="D5146" i="9"/>
  <c r="C5122" i="9"/>
  <c r="D5158" i="9"/>
  <c r="C5134" i="9"/>
  <c r="D5139" i="9"/>
  <c r="C5115" i="9"/>
  <c r="D5140" i="9"/>
  <c r="C5116" i="9"/>
  <c r="D5145" i="9"/>
  <c r="C5121" i="9"/>
  <c r="D5126" i="9"/>
  <c r="C5102" i="9"/>
  <c r="F59" i="7" l="1"/>
  <c r="L59" i="7" s="1"/>
  <c r="D5161" i="9"/>
  <c r="C5137" i="9"/>
  <c r="D5160" i="9"/>
  <c r="C5136" i="9"/>
  <c r="D5162" i="9"/>
  <c r="C5138" i="9"/>
  <c r="C5155" i="9"/>
  <c r="D5179" i="9"/>
  <c r="D5151" i="9"/>
  <c r="C5127" i="9"/>
  <c r="D5166" i="9"/>
  <c r="C5142" i="9"/>
  <c r="D5298" i="9"/>
  <c r="C5274" i="9"/>
  <c r="D5173" i="9"/>
  <c r="C5149" i="9"/>
  <c r="D5180" i="9"/>
  <c r="C5156" i="9"/>
  <c r="D5148" i="9"/>
  <c r="C5124" i="9"/>
  <c r="D5182" i="9"/>
  <c r="C5158" i="9"/>
  <c r="D5147" i="9"/>
  <c r="C5123" i="9"/>
  <c r="D5181" i="9"/>
  <c r="C5157" i="9"/>
  <c r="D5150" i="9"/>
  <c r="C5126" i="9"/>
  <c r="D5169" i="9"/>
  <c r="C5145" i="9"/>
  <c r="D5164" i="9"/>
  <c r="C5140" i="9"/>
  <c r="D5177" i="9"/>
  <c r="C5153" i="9"/>
  <c r="D5163" i="9"/>
  <c r="C5139" i="9"/>
  <c r="D5215" i="9"/>
  <c r="C5191" i="9"/>
  <c r="D5183" i="9"/>
  <c r="C5159" i="9"/>
  <c r="D5456" i="9"/>
  <c r="C5432" i="9"/>
  <c r="D5170" i="9"/>
  <c r="C5146" i="9"/>
  <c r="D5152" i="9"/>
  <c r="C5128" i="9"/>
  <c r="D5165" i="9"/>
  <c r="C5141" i="9"/>
  <c r="G60" i="7" l="1"/>
  <c r="J60" i="7" s="1"/>
  <c r="K60" i="7" s="1"/>
  <c r="F60" i="7"/>
  <c r="I74" i="7"/>
  <c r="D5175" i="9"/>
  <c r="C5151" i="9"/>
  <c r="D5203" i="9"/>
  <c r="C5179" i="9"/>
  <c r="D5184" i="9"/>
  <c r="C5160" i="9"/>
  <c r="D5186" i="9"/>
  <c r="C5162" i="9"/>
  <c r="D5185" i="9"/>
  <c r="C5161" i="9"/>
  <c r="D5174" i="9"/>
  <c r="C5150" i="9"/>
  <c r="D5171" i="9"/>
  <c r="C5147" i="9"/>
  <c r="D5322" i="9"/>
  <c r="C5298" i="9"/>
  <c r="D5189" i="9"/>
  <c r="C5165" i="9"/>
  <c r="D5176" i="9"/>
  <c r="C5152" i="9"/>
  <c r="D5188" i="9"/>
  <c r="C5164" i="9"/>
  <c r="D5194" i="9"/>
  <c r="C5170" i="9"/>
  <c r="D5239" i="9"/>
  <c r="C5215" i="9"/>
  <c r="D5187" i="9"/>
  <c r="C5163" i="9"/>
  <c r="D5206" i="9"/>
  <c r="C5182" i="9"/>
  <c r="D5201" i="9"/>
  <c r="C5177" i="9"/>
  <c r="D5190" i="9"/>
  <c r="C5166" i="9"/>
  <c r="D5204" i="9"/>
  <c r="C5180" i="9"/>
  <c r="D5193" i="9"/>
  <c r="C5169" i="9"/>
  <c r="D5197" i="9"/>
  <c r="C5173" i="9"/>
  <c r="D5480" i="9"/>
  <c r="C5456" i="9"/>
  <c r="D5207" i="9"/>
  <c r="C5183" i="9"/>
  <c r="D5205" i="9"/>
  <c r="C5181" i="9"/>
  <c r="C5148" i="9"/>
  <c r="D5172" i="9"/>
  <c r="L60" i="7" l="1"/>
  <c r="F61" i="7" s="1"/>
  <c r="I75" i="7"/>
  <c r="D5210" i="9"/>
  <c r="C5186" i="9"/>
  <c r="C5184" i="9"/>
  <c r="D5208" i="9"/>
  <c r="D5227" i="9"/>
  <c r="C5203" i="9"/>
  <c r="D5209" i="9"/>
  <c r="C5185" i="9"/>
  <c r="D5199" i="9"/>
  <c r="C5175" i="9"/>
  <c r="D5196" i="9"/>
  <c r="C5172" i="9"/>
  <c r="D5214" i="9"/>
  <c r="C5190" i="9"/>
  <c r="D5225" i="9"/>
  <c r="C5201" i="9"/>
  <c r="D5346" i="9"/>
  <c r="C5322" i="9"/>
  <c r="D5211" i="9"/>
  <c r="C5187" i="9"/>
  <c r="D5221" i="9"/>
  <c r="C5197" i="9"/>
  <c r="D5263" i="9"/>
  <c r="C5239" i="9"/>
  <c r="D5198" i="9"/>
  <c r="C5174" i="9"/>
  <c r="D5228" i="9"/>
  <c r="C5204" i="9"/>
  <c r="D5200" i="9"/>
  <c r="C5176" i="9"/>
  <c r="D5213" i="9"/>
  <c r="C5189" i="9"/>
  <c r="D5231" i="9"/>
  <c r="C5207" i="9"/>
  <c r="D5230" i="9"/>
  <c r="C5206" i="9"/>
  <c r="D5504" i="9"/>
  <c r="C5480" i="9"/>
  <c r="D5212" i="9"/>
  <c r="C5188" i="9"/>
  <c r="D5229" i="9"/>
  <c r="C5205" i="9"/>
  <c r="D5195" i="9"/>
  <c r="C5171" i="9"/>
  <c r="D5217" i="9"/>
  <c r="C5193" i="9"/>
  <c r="D5218" i="9"/>
  <c r="C5194" i="9"/>
  <c r="G61" i="7" l="1"/>
  <c r="J61" i="7" s="1"/>
  <c r="K61" i="7" s="1"/>
  <c r="I76" i="7"/>
  <c r="M76" i="7"/>
  <c r="D5232" i="9"/>
  <c r="C5208" i="9"/>
  <c r="D5251" i="9"/>
  <c r="C5227" i="9"/>
  <c r="D5223" i="9"/>
  <c r="C5199" i="9"/>
  <c r="C5209" i="9"/>
  <c r="D5233" i="9"/>
  <c r="D5234" i="9"/>
  <c r="C5210" i="9"/>
  <c r="D5242" i="9"/>
  <c r="C5218" i="9"/>
  <c r="D5224" i="9"/>
  <c r="C5200" i="9"/>
  <c r="D5237" i="9"/>
  <c r="C5213" i="9"/>
  <c r="D5252" i="9"/>
  <c r="C5228" i="9"/>
  <c r="D5249" i="9"/>
  <c r="C5225" i="9"/>
  <c r="D5287" i="9"/>
  <c r="C5263" i="9"/>
  <c r="D5222" i="9"/>
  <c r="C5198" i="9"/>
  <c r="D5236" i="9"/>
  <c r="C5212" i="9"/>
  <c r="D5528" i="9"/>
  <c r="C5504" i="9"/>
  <c r="D5245" i="9"/>
  <c r="C5221" i="9"/>
  <c r="D5255" i="9"/>
  <c r="C5231" i="9"/>
  <c r="D5238" i="9"/>
  <c r="C5214" i="9"/>
  <c r="D5370" i="9"/>
  <c r="C5346" i="9"/>
  <c r="D5241" i="9"/>
  <c r="C5217" i="9"/>
  <c r="D5219" i="9"/>
  <c r="C5195" i="9"/>
  <c r="D5253" i="9"/>
  <c r="C5229" i="9"/>
  <c r="D5254" i="9"/>
  <c r="C5230" i="9"/>
  <c r="D5235" i="9"/>
  <c r="C5211" i="9"/>
  <c r="D5220" i="9"/>
  <c r="C5196" i="9"/>
  <c r="L61" i="7" l="1"/>
  <c r="F62" i="7" s="1"/>
  <c r="I77" i="7"/>
  <c r="C5223" i="9"/>
  <c r="D5247" i="9"/>
  <c r="D5275" i="9"/>
  <c r="C5251" i="9"/>
  <c r="C5234" i="9"/>
  <c r="D5258" i="9"/>
  <c r="D5257" i="9"/>
  <c r="C5233" i="9"/>
  <c r="C5232" i="9"/>
  <c r="D5256" i="9"/>
  <c r="D5394" i="9"/>
  <c r="C5370" i="9"/>
  <c r="D5311" i="9"/>
  <c r="C5287" i="9"/>
  <c r="D5262" i="9"/>
  <c r="C5238" i="9"/>
  <c r="D5243" i="9"/>
  <c r="C5219" i="9"/>
  <c r="D5269" i="9"/>
  <c r="C5245" i="9"/>
  <c r="D5246" i="9"/>
  <c r="C5222" i="9"/>
  <c r="D5279" i="9"/>
  <c r="C5255" i="9"/>
  <c r="D5277" i="9"/>
  <c r="C5253" i="9"/>
  <c r="D5261" i="9"/>
  <c r="C5237" i="9"/>
  <c r="D5552" i="9"/>
  <c r="C5528" i="9"/>
  <c r="D5248" i="9"/>
  <c r="C5224" i="9"/>
  <c r="D5244" i="9"/>
  <c r="C5220" i="9"/>
  <c r="D5259" i="9"/>
  <c r="C5235" i="9"/>
  <c r="D5278" i="9"/>
  <c r="C5254" i="9"/>
  <c r="D5273" i="9"/>
  <c r="C5249" i="9"/>
  <c r="D5276" i="9"/>
  <c r="C5252" i="9"/>
  <c r="D5265" i="9"/>
  <c r="C5241" i="9"/>
  <c r="D5260" i="9"/>
  <c r="C5236" i="9"/>
  <c r="D5266" i="9"/>
  <c r="C5242" i="9"/>
  <c r="G62" i="7" l="1"/>
  <c r="J62" i="7" s="1"/>
  <c r="K62" i="7" s="1"/>
  <c r="I63" i="7" s="1"/>
  <c r="M77" i="7"/>
  <c r="C5256" i="9"/>
  <c r="D5280" i="9"/>
  <c r="D5299" i="9"/>
  <c r="C5275" i="9"/>
  <c r="C5257" i="9"/>
  <c r="D5281" i="9"/>
  <c r="D5282" i="9"/>
  <c r="C5258" i="9"/>
  <c r="D5271" i="9"/>
  <c r="C5247" i="9"/>
  <c r="D5272" i="9"/>
  <c r="C5248" i="9"/>
  <c r="D5285" i="9"/>
  <c r="C5261" i="9"/>
  <c r="D5267" i="9"/>
  <c r="C5243" i="9"/>
  <c r="D5286" i="9"/>
  <c r="C5262" i="9"/>
  <c r="D5303" i="9"/>
  <c r="C5279" i="9"/>
  <c r="D5284" i="9"/>
  <c r="C5260" i="9"/>
  <c r="D5270" i="9"/>
  <c r="C5246" i="9"/>
  <c r="D5576" i="9"/>
  <c r="C5552" i="9"/>
  <c r="D5297" i="9"/>
  <c r="C5273" i="9"/>
  <c r="D5335" i="9"/>
  <c r="C5311" i="9"/>
  <c r="D5290" i="9"/>
  <c r="C5266" i="9"/>
  <c r="D5289" i="9"/>
  <c r="C5265" i="9"/>
  <c r="D5293" i="9"/>
  <c r="C5269" i="9"/>
  <c r="D5268" i="9"/>
  <c r="C5244" i="9"/>
  <c r="D5300" i="9"/>
  <c r="C5276" i="9"/>
  <c r="D5302" i="9"/>
  <c r="C5278" i="9"/>
  <c r="D5283" i="9"/>
  <c r="C5259" i="9"/>
  <c r="D5301" i="9"/>
  <c r="C5277" i="9"/>
  <c r="D5418" i="9"/>
  <c r="C5394" i="9"/>
  <c r="L62" i="7" l="1"/>
  <c r="F63" i="7" s="1"/>
  <c r="M63" i="7" s="1"/>
  <c r="I78" i="7"/>
  <c r="D5305" i="9"/>
  <c r="C5281" i="9"/>
  <c r="D5295" i="9"/>
  <c r="C5271" i="9"/>
  <c r="C5299" i="9"/>
  <c r="D5323" i="9"/>
  <c r="D5306" i="9"/>
  <c r="C5282" i="9"/>
  <c r="D5304" i="9"/>
  <c r="C5280" i="9"/>
  <c r="D5307" i="9"/>
  <c r="C5283" i="9"/>
  <c r="D5310" i="9"/>
  <c r="C5286" i="9"/>
  <c r="D5321" i="9"/>
  <c r="C5297" i="9"/>
  <c r="D5314" i="9"/>
  <c r="C5290" i="9"/>
  <c r="D5294" i="9"/>
  <c r="C5270" i="9"/>
  <c r="D5324" i="9"/>
  <c r="C5300" i="9"/>
  <c r="D5291" i="9"/>
  <c r="C5267" i="9"/>
  <c r="D5325" i="9"/>
  <c r="C5301" i="9"/>
  <c r="D5359" i="9"/>
  <c r="C5335" i="9"/>
  <c r="D5317" i="9"/>
  <c r="C5293" i="9"/>
  <c r="D5308" i="9"/>
  <c r="C5284" i="9"/>
  <c r="D5309" i="9"/>
  <c r="C5285" i="9"/>
  <c r="D5442" i="9"/>
  <c r="C5418" i="9"/>
  <c r="D5327" i="9"/>
  <c r="C5303" i="9"/>
  <c r="D5326" i="9"/>
  <c r="C5302" i="9"/>
  <c r="D5292" i="9"/>
  <c r="C5268" i="9"/>
  <c r="D5313" i="9"/>
  <c r="C5289" i="9"/>
  <c r="D5600" i="9"/>
  <c r="C5576" i="9"/>
  <c r="D5296" i="9"/>
  <c r="C5272" i="9"/>
  <c r="G63" i="7" l="1"/>
  <c r="J63" i="7" s="1"/>
  <c r="K63" i="7" s="1"/>
  <c r="I64" i="7" s="1"/>
  <c r="M78" i="7"/>
  <c r="C5304" i="9"/>
  <c r="D5328" i="9"/>
  <c r="D5319" i="9"/>
  <c r="C5295" i="9"/>
  <c r="D5330" i="9"/>
  <c r="C5306" i="9"/>
  <c r="D5347" i="9"/>
  <c r="C5323" i="9"/>
  <c r="D5329" i="9"/>
  <c r="C5305" i="9"/>
  <c r="D5320" i="9"/>
  <c r="C5296" i="9"/>
  <c r="D5348" i="9"/>
  <c r="C5324" i="9"/>
  <c r="D5337" i="9"/>
  <c r="C5313" i="9"/>
  <c r="D5316" i="9"/>
  <c r="C5292" i="9"/>
  <c r="D5341" i="9"/>
  <c r="C5317" i="9"/>
  <c r="D5350" i="9"/>
  <c r="C5326" i="9"/>
  <c r="D5318" i="9"/>
  <c r="C5294" i="9"/>
  <c r="D5338" i="9"/>
  <c r="C5314" i="9"/>
  <c r="D5333" i="9"/>
  <c r="C5309" i="9"/>
  <c r="D5351" i="9"/>
  <c r="C5327" i="9"/>
  <c r="D5383" i="9"/>
  <c r="C5359" i="9"/>
  <c r="D5345" i="9"/>
  <c r="C5321" i="9"/>
  <c r="D5334" i="9"/>
  <c r="C5310" i="9"/>
  <c r="D5315" i="9"/>
  <c r="C5291" i="9"/>
  <c r="D5624" i="9"/>
  <c r="C5600" i="9"/>
  <c r="D5332" i="9"/>
  <c r="C5308" i="9"/>
  <c r="D5466" i="9"/>
  <c r="C5442" i="9"/>
  <c r="D5349" i="9"/>
  <c r="C5325" i="9"/>
  <c r="D5331" i="9"/>
  <c r="C5307" i="9"/>
  <c r="L63" i="7" l="1"/>
  <c r="F64" i="7" s="1"/>
  <c r="M64" i="7" s="1"/>
  <c r="M79" i="7"/>
  <c r="I79" i="7"/>
  <c r="D5354" i="9"/>
  <c r="C5330" i="9"/>
  <c r="D5343" i="9"/>
  <c r="C5319" i="9"/>
  <c r="C5329" i="9"/>
  <c r="D5353" i="9"/>
  <c r="C5347" i="9"/>
  <c r="D5371" i="9"/>
  <c r="D5352" i="9"/>
  <c r="C5328" i="9"/>
  <c r="D5355" i="9"/>
  <c r="C5331" i="9"/>
  <c r="D5648" i="9"/>
  <c r="C5624" i="9"/>
  <c r="D5373" i="9"/>
  <c r="C5349" i="9"/>
  <c r="D5490" i="9"/>
  <c r="C5466" i="9"/>
  <c r="D5365" i="9"/>
  <c r="C5341" i="9"/>
  <c r="D5340" i="9"/>
  <c r="C5316" i="9"/>
  <c r="D5375" i="9"/>
  <c r="C5351" i="9"/>
  <c r="D5342" i="9"/>
  <c r="C5318" i="9"/>
  <c r="D5361" i="9"/>
  <c r="C5337" i="9"/>
  <c r="D5339" i="9"/>
  <c r="C5315" i="9"/>
  <c r="D5357" i="9"/>
  <c r="C5333" i="9"/>
  <c r="D5372" i="9"/>
  <c r="C5348" i="9"/>
  <c r="D5374" i="9"/>
  <c r="C5350" i="9"/>
  <c r="D5356" i="9"/>
  <c r="C5332" i="9"/>
  <c r="D5369" i="9"/>
  <c r="C5345" i="9"/>
  <c r="D5407" i="9"/>
  <c r="C5383" i="9"/>
  <c r="D5358" i="9"/>
  <c r="C5334" i="9"/>
  <c r="D5362" i="9"/>
  <c r="C5338" i="9"/>
  <c r="D5344" i="9"/>
  <c r="C5320" i="9"/>
  <c r="G64" i="7" l="1"/>
  <c r="J64" i="7" s="1"/>
  <c r="K64" i="7" s="1"/>
  <c r="D5395" i="9"/>
  <c r="C5371" i="9"/>
  <c r="D5377" i="9"/>
  <c r="C5353" i="9"/>
  <c r="D5367" i="9"/>
  <c r="C5343" i="9"/>
  <c r="C5352" i="9"/>
  <c r="D5376" i="9"/>
  <c r="D5378" i="9"/>
  <c r="C5354" i="9"/>
  <c r="D5368" i="9"/>
  <c r="C5344" i="9"/>
  <c r="D5393" i="9"/>
  <c r="C5369" i="9"/>
  <c r="D5514" i="9"/>
  <c r="C5490" i="9"/>
  <c r="D5363" i="9"/>
  <c r="C5339" i="9"/>
  <c r="D5397" i="9"/>
  <c r="C5373" i="9"/>
  <c r="D5364" i="9"/>
  <c r="C5340" i="9"/>
  <c r="D5382" i="9"/>
  <c r="C5358" i="9"/>
  <c r="D5396" i="9"/>
  <c r="C5372" i="9"/>
  <c r="D5381" i="9"/>
  <c r="C5357" i="9"/>
  <c r="D5385" i="9"/>
  <c r="C5361" i="9"/>
  <c r="D5672" i="9"/>
  <c r="C5648" i="9"/>
  <c r="D5399" i="9"/>
  <c r="C5375" i="9"/>
  <c r="D5386" i="9"/>
  <c r="C5362" i="9"/>
  <c r="D5389" i="9"/>
  <c r="C5365" i="9"/>
  <c r="D5398" i="9"/>
  <c r="C5374" i="9"/>
  <c r="D5431" i="9"/>
  <c r="C5407" i="9"/>
  <c r="D5380" i="9"/>
  <c r="C5356" i="9"/>
  <c r="D5366" i="9"/>
  <c r="C5342" i="9"/>
  <c r="D5379" i="9"/>
  <c r="C5355" i="9"/>
  <c r="L64" i="7" l="1"/>
  <c r="F65" i="7" s="1"/>
  <c r="M80" i="7"/>
  <c r="I80" i="7"/>
  <c r="D5402" i="9"/>
  <c r="C5378" i="9"/>
  <c r="C5376" i="9"/>
  <c r="D5400" i="9"/>
  <c r="D5401" i="9"/>
  <c r="C5377" i="9"/>
  <c r="C5367" i="9"/>
  <c r="D5391" i="9"/>
  <c r="D5419" i="9"/>
  <c r="C5395" i="9"/>
  <c r="D5696" i="9"/>
  <c r="C5672" i="9"/>
  <c r="D5409" i="9"/>
  <c r="C5385" i="9"/>
  <c r="D5538" i="9"/>
  <c r="C5514" i="9"/>
  <c r="D5410" i="9"/>
  <c r="C5386" i="9"/>
  <c r="D5404" i="9"/>
  <c r="C5380" i="9"/>
  <c r="D5455" i="9"/>
  <c r="C5431" i="9"/>
  <c r="D5423" i="9"/>
  <c r="C5399" i="9"/>
  <c r="D5387" i="9"/>
  <c r="C5363" i="9"/>
  <c r="D5422" i="9"/>
  <c r="C5398" i="9"/>
  <c r="D5420" i="9"/>
  <c r="C5396" i="9"/>
  <c r="D5388" i="9"/>
  <c r="C5364" i="9"/>
  <c r="D5390" i="9"/>
  <c r="C5366" i="9"/>
  <c r="D5421" i="9"/>
  <c r="C5397" i="9"/>
  <c r="D5405" i="9"/>
  <c r="C5381" i="9"/>
  <c r="D5403" i="9"/>
  <c r="C5379" i="9"/>
  <c r="D5417" i="9"/>
  <c r="C5393" i="9"/>
  <c r="D5413" i="9"/>
  <c r="C5389" i="9"/>
  <c r="D5406" i="9"/>
  <c r="C5382" i="9"/>
  <c r="D5392" i="9"/>
  <c r="C5368" i="9"/>
  <c r="G65" i="7" l="1"/>
  <c r="L65" i="7" s="1"/>
  <c r="G66" i="7" s="1"/>
  <c r="J66" i="7" s="1"/>
  <c r="K66" i="7" s="1"/>
  <c r="D5424" i="9"/>
  <c r="C5400" i="9"/>
  <c r="C5419" i="9"/>
  <c r="D5443" i="9"/>
  <c r="D5415" i="9"/>
  <c r="C5391" i="9"/>
  <c r="C5401" i="9"/>
  <c r="D5425" i="9"/>
  <c r="D5426" i="9"/>
  <c r="C5402" i="9"/>
  <c r="D5414" i="9"/>
  <c r="C5390" i="9"/>
  <c r="D5430" i="9"/>
  <c r="C5406" i="9"/>
  <c r="D5441" i="9"/>
  <c r="C5417" i="9"/>
  <c r="D5562" i="9"/>
  <c r="C5538" i="9"/>
  <c r="D5433" i="9"/>
  <c r="C5409" i="9"/>
  <c r="D5429" i="9"/>
  <c r="C5405" i="9"/>
  <c r="D5447" i="9"/>
  <c r="C5423" i="9"/>
  <c r="D5428" i="9"/>
  <c r="C5404" i="9"/>
  <c r="D5434" i="9"/>
  <c r="C5410" i="9"/>
  <c r="D5411" i="9"/>
  <c r="C5387" i="9"/>
  <c r="D5416" i="9"/>
  <c r="C5392" i="9"/>
  <c r="D5412" i="9"/>
  <c r="C5388" i="9"/>
  <c r="D5437" i="9"/>
  <c r="C5413" i="9"/>
  <c r="D5444" i="9"/>
  <c r="C5420" i="9"/>
  <c r="D5446" i="9"/>
  <c r="C5422" i="9"/>
  <c r="D5427" i="9"/>
  <c r="C5403" i="9"/>
  <c r="D5445" i="9"/>
  <c r="C5421" i="9"/>
  <c r="D5479" i="9"/>
  <c r="C5455" i="9"/>
  <c r="D5720" i="9"/>
  <c r="C5696" i="9"/>
  <c r="J65" i="7" l="1"/>
  <c r="K65" i="7" s="1"/>
  <c r="F66" i="7"/>
  <c r="L66" i="7" s="1"/>
  <c r="G67" i="7" s="1"/>
  <c r="J67" i="7" s="1"/>
  <c r="K67" i="7" s="1"/>
  <c r="I68" i="7" s="1"/>
  <c r="D5450" i="9"/>
  <c r="C5426" i="9"/>
  <c r="C5443" i="9"/>
  <c r="D5467" i="9"/>
  <c r="D5449" i="9"/>
  <c r="C5425" i="9"/>
  <c r="D5439" i="9"/>
  <c r="C5415" i="9"/>
  <c r="C5424" i="9"/>
  <c r="D5448" i="9"/>
  <c r="D5471" i="9"/>
  <c r="C5447" i="9"/>
  <c r="D5503" i="9"/>
  <c r="C5479" i="9"/>
  <c r="D5440" i="9"/>
  <c r="C5416" i="9"/>
  <c r="D5453" i="9"/>
  <c r="C5429" i="9"/>
  <c r="D5468" i="9"/>
  <c r="C5444" i="9"/>
  <c r="D5744" i="9"/>
  <c r="C5720" i="9"/>
  <c r="D5470" i="9"/>
  <c r="C5446" i="9"/>
  <c r="D5586" i="9"/>
  <c r="C5562" i="9"/>
  <c r="D5452" i="9"/>
  <c r="C5428" i="9"/>
  <c r="D5454" i="9"/>
  <c r="C5430" i="9"/>
  <c r="D5436" i="9"/>
  <c r="C5412" i="9"/>
  <c r="D5469" i="9"/>
  <c r="C5445" i="9"/>
  <c r="D5435" i="9"/>
  <c r="C5411" i="9"/>
  <c r="D5451" i="9"/>
  <c r="C5427" i="9"/>
  <c r="D5457" i="9"/>
  <c r="C5433" i="9"/>
  <c r="D5465" i="9"/>
  <c r="C5441" i="9"/>
  <c r="D5458" i="9"/>
  <c r="C5434" i="9"/>
  <c r="D5461" i="9"/>
  <c r="C5437" i="9"/>
  <c r="D5438" i="9"/>
  <c r="C5414" i="9"/>
  <c r="F67" i="7" l="1"/>
  <c r="M82" i="7"/>
  <c r="I82" i="7"/>
  <c r="M81" i="7"/>
  <c r="D5463" i="9"/>
  <c r="C5439" i="9"/>
  <c r="C5449" i="9"/>
  <c r="D5473" i="9"/>
  <c r="C5448" i="9"/>
  <c r="D5472" i="9"/>
  <c r="D5491" i="9"/>
  <c r="C5467" i="9"/>
  <c r="C5450" i="9"/>
  <c r="D5474" i="9"/>
  <c r="D5494" i="9"/>
  <c r="C5470" i="9"/>
  <c r="D5485" i="9"/>
  <c r="C5461" i="9"/>
  <c r="D5464" i="9"/>
  <c r="C5440" i="9"/>
  <c r="D5462" i="9"/>
  <c r="C5438" i="9"/>
  <c r="D5482" i="9"/>
  <c r="C5458" i="9"/>
  <c r="D5492" i="9"/>
  <c r="C5468" i="9"/>
  <c r="D5476" i="9"/>
  <c r="C5452" i="9"/>
  <c r="D5460" i="9"/>
  <c r="C5436" i="9"/>
  <c r="D5477" i="9"/>
  <c r="C5453" i="9"/>
  <c r="D5481" i="9"/>
  <c r="C5457" i="9"/>
  <c r="D5527" i="9"/>
  <c r="C5503" i="9"/>
  <c r="D5478" i="9"/>
  <c r="C5454" i="9"/>
  <c r="D5459" i="9"/>
  <c r="C5435" i="9"/>
  <c r="D5493" i="9"/>
  <c r="C5469" i="9"/>
  <c r="D5768" i="9"/>
  <c r="C5744" i="9"/>
  <c r="D5489" i="9"/>
  <c r="C5465" i="9"/>
  <c r="D5475" i="9"/>
  <c r="C5451" i="9"/>
  <c r="D5610" i="9"/>
  <c r="C5586" i="9"/>
  <c r="D5495" i="9"/>
  <c r="C5471" i="9"/>
  <c r="L67" i="7" l="1"/>
  <c r="F68" i="7" s="1"/>
  <c r="M68" i="7" s="1"/>
  <c r="M67" i="7"/>
  <c r="M83" i="7"/>
  <c r="I83" i="7"/>
  <c r="D5498" i="9"/>
  <c r="C5474" i="9"/>
  <c r="C5473" i="9"/>
  <c r="D5497" i="9"/>
  <c r="D5515" i="9"/>
  <c r="C5491" i="9"/>
  <c r="D5496" i="9"/>
  <c r="C5472" i="9"/>
  <c r="D5487" i="9"/>
  <c r="C5463" i="9"/>
  <c r="D5634" i="9"/>
  <c r="C5610" i="9"/>
  <c r="D5516" i="9"/>
  <c r="C5492" i="9"/>
  <c r="D5499" i="9"/>
  <c r="C5475" i="9"/>
  <c r="D5792" i="9"/>
  <c r="C5768" i="9"/>
  <c r="D5517" i="9"/>
  <c r="C5493" i="9"/>
  <c r="D5551" i="9"/>
  <c r="C5527" i="9"/>
  <c r="D5519" i="9"/>
  <c r="C5495" i="9"/>
  <c r="D5500" i="9"/>
  <c r="C5476" i="9"/>
  <c r="D5506" i="9"/>
  <c r="C5482" i="9"/>
  <c r="D5486" i="9"/>
  <c r="C5462" i="9"/>
  <c r="D5483" i="9"/>
  <c r="C5459" i="9"/>
  <c r="D5484" i="9"/>
  <c r="C5460" i="9"/>
  <c r="D5509" i="9"/>
  <c r="C5485" i="9"/>
  <c r="D5488" i="9"/>
  <c r="C5464" i="9"/>
  <c r="D5513" i="9"/>
  <c r="C5489" i="9"/>
  <c r="D5505" i="9"/>
  <c r="C5481" i="9"/>
  <c r="D5501" i="9"/>
  <c r="C5477" i="9"/>
  <c r="D5502" i="9"/>
  <c r="C5478" i="9"/>
  <c r="D5518" i="9"/>
  <c r="C5494" i="9"/>
  <c r="G68" i="7" l="1"/>
  <c r="J68" i="7" s="1"/>
  <c r="K68" i="7" s="1"/>
  <c r="I69" i="7" s="1"/>
  <c r="D5511" i="9"/>
  <c r="C5487" i="9"/>
  <c r="D5521" i="9"/>
  <c r="C5497" i="9"/>
  <c r="D5520" i="9"/>
  <c r="C5496" i="9"/>
  <c r="C5515" i="9"/>
  <c r="D5539" i="9"/>
  <c r="D5522" i="9"/>
  <c r="C5498" i="9"/>
  <c r="D5542" i="9"/>
  <c r="C5518" i="9"/>
  <c r="D5523" i="9"/>
  <c r="C5499" i="9"/>
  <c r="D5543" i="9"/>
  <c r="C5519" i="9"/>
  <c r="D5526" i="9"/>
  <c r="C5502" i="9"/>
  <c r="D5525" i="9"/>
  <c r="C5501" i="9"/>
  <c r="D5529" i="9"/>
  <c r="C5505" i="9"/>
  <c r="D5512" i="9"/>
  <c r="C5488" i="9"/>
  <c r="D5524" i="9"/>
  <c r="C5500" i="9"/>
  <c r="D5507" i="9"/>
  <c r="C5483" i="9"/>
  <c r="D5537" i="9"/>
  <c r="C5513" i="9"/>
  <c r="D5510" i="9"/>
  <c r="C5486" i="9"/>
  <c r="D5540" i="9"/>
  <c r="C5516" i="9"/>
  <c r="D5575" i="9"/>
  <c r="C5551" i="9"/>
  <c r="D5533" i="9"/>
  <c r="C5509" i="9"/>
  <c r="D5541" i="9"/>
  <c r="C5517" i="9"/>
  <c r="D5816" i="9"/>
  <c r="C5792" i="9"/>
  <c r="D5508" i="9"/>
  <c r="C5484" i="9"/>
  <c r="D5530" i="9"/>
  <c r="C5506" i="9"/>
  <c r="D5658" i="9"/>
  <c r="C5634" i="9"/>
  <c r="L68" i="7" l="1"/>
  <c r="F69" i="7" s="1"/>
  <c r="M69" i="7" s="1"/>
  <c r="M84" i="7"/>
  <c r="I84" i="7"/>
  <c r="D5546" i="9"/>
  <c r="C5522" i="9"/>
  <c r="C5539" i="9"/>
  <c r="D5563" i="9"/>
  <c r="C5521" i="9"/>
  <c r="D5545" i="9"/>
  <c r="D5544" i="9"/>
  <c r="C5520" i="9"/>
  <c r="D5535" i="9"/>
  <c r="C5511" i="9"/>
  <c r="D5550" i="9"/>
  <c r="C5526" i="9"/>
  <c r="D5554" i="9"/>
  <c r="C5530" i="9"/>
  <c r="D5553" i="9"/>
  <c r="C5529" i="9"/>
  <c r="D5564" i="9"/>
  <c r="C5540" i="9"/>
  <c r="D5534" i="9"/>
  <c r="C5510" i="9"/>
  <c r="D5557" i="9"/>
  <c r="C5533" i="9"/>
  <c r="D5561" i="9"/>
  <c r="C5537" i="9"/>
  <c r="D5840" i="9"/>
  <c r="C5816" i="9"/>
  <c r="D5531" i="9"/>
  <c r="C5507" i="9"/>
  <c r="D5547" i="9"/>
  <c r="C5523" i="9"/>
  <c r="D5682" i="9"/>
  <c r="C5658" i="9"/>
  <c r="D5536" i="9"/>
  <c r="C5512" i="9"/>
  <c r="D5532" i="9"/>
  <c r="C5508" i="9"/>
  <c r="D5567" i="9"/>
  <c r="C5543" i="9"/>
  <c r="D5599" i="9"/>
  <c r="C5575" i="9"/>
  <c r="D5549" i="9"/>
  <c r="C5525" i="9"/>
  <c r="D5565" i="9"/>
  <c r="C5541" i="9"/>
  <c r="D5548" i="9"/>
  <c r="C5524" i="9"/>
  <c r="D5566" i="9"/>
  <c r="C5542" i="9"/>
  <c r="G69" i="7" l="1"/>
  <c r="J69" i="7" s="1"/>
  <c r="K69" i="7" s="1"/>
  <c r="I70" i="7" s="1"/>
  <c r="C5545" i="9"/>
  <c r="D5569" i="9"/>
  <c r="D5587" i="9"/>
  <c r="C5563" i="9"/>
  <c r="C5535" i="9"/>
  <c r="D5559" i="9"/>
  <c r="C5544" i="9"/>
  <c r="D5568" i="9"/>
  <c r="D5570" i="9"/>
  <c r="C5546" i="9"/>
  <c r="D5706" i="9"/>
  <c r="C5682" i="9"/>
  <c r="D5864" i="9"/>
  <c r="C5840" i="9"/>
  <c r="D5572" i="9"/>
  <c r="C5548" i="9"/>
  <c r="D5589" i="9"/>
  <c r="C5565" i="9"/>
  <c r="D5588" i="9"/>
  <c r="C5564" i="9"/>
  <c r="D5577" i="9"/>
  <c r="C5553" i="9"/>
  <c r="D5623" i="9"/>
  <c r="C5599" i="9"/>
  <c r="D5591" i="9"/>
  <c r="C5567" i="9"/>
  <c r="D5585" i="9"/>
  <c r="C5561" i="9"/>
  <c r="D5590" i="9"/>
  <c r="C5566" i="9"/>
  <c r="D5560" i="9"/>
  <c r="C5536" i="9"/>
  <c r="D5571" i="9"/>
  <c r="C5547" i="9"/>
  <c r="D5573" i="9"/>
  <c r="C5549" i="9"/>
  <c r="D5578" i="9"/>
  <c r="C5554" i="9"/>
  <c r="D5581" i="9"/>
  <c r="C5557" i="9"/>
  <c r="D5558" i="9"/>
  <c r="C5534" i="9"/>
  <c r="D5555" i="9"/>
  <c r="C5531" i="9"/>
  <c r="D5556" i="9"/>
  <c r="C5532" i="9"/>
  <c r="D5574" i="9"/>
  <c r="C5550" i="9"/>
  <c r="L69" i="7" l="1"/>
  <c r="F70" i="7" s="1"/>
  <c r="M70" i="7" s="1"/>
  <c r="M85" i="7"/>
  <c r="I85" i="7"/>
  <c r="D5594" i="9"/>
  <c r="C5570" i="9"/>
  <c r="D5583" i="9"/>
  <c r="C5559" i="9"/>
  <c r="D5611" i="9"/>
  <c r="C5587" i="9"/>
  <c r="C5569" i="9"/>
  <c r="D5593" i="9"/>
  <c r="D5592" i="9"/>
  <c r="C5568" i="9"/>
  <c r="D5598" i="9"/>
  <c r="C5574" i="9"/>
  <c r="D5579" i="9"/>
  <c r="C5555" i="9"/>
  <c r="D5595" i="9"/>
  <c r="C5571" i="9"/>
  <c r="D5601" i="9"/>
  <c r="C5577" i="9"/>
  <c r="D5614" i="9"/>
  <c r="C5590" i="9"/>
  <c r="D5613" i="9"/>
  <c r="C5589" i="9"/>
  <c r="D5596" i="9"/>
  <c r="C5572" i="9"/>
  <c r="D5609" i="9"/>
  <c r="C5585" i="9"/>
  <c r="D5888" i="9"/>
  <c r="C5864" i="9"/>
  <c r="D5647" i="9"/>
  <c r="C5623" i="9"/>
  <c r="D5580" i="9"/>
  <c r="C5556" i="9"/>
  <c r="D5612" i="9"/>
  <c r="C5588" i="9"/>
  <c r="D5582" i="9"/>
  <c r="C5558" i="9"/>
  <c r="D5597" i="9"/>
  <c r="C5573" i="9"/>
  <c r="D5584" i="9"/>
  <c r="C5560" i="9"/>
  <c r="D5605" i="9"/>
  <c r="C5581" i="9"/>
  <c r="D5602" i="9"/>
  <c r="C5578" i="9"/>
  <c r="D5615" i="9"/>
  <c r="C5591" i="9"/>
  <c r="D5730" i="9"/>
  <c r="C5706" i="9"/>
  <c r="G70" i="7" l="1"/>
  <c r="J70" i="7" s="1"/>
  <c r="K70" i="7" s="1"/>
  <c r="I71" i="7" s="1"/>
  <c r="M86" i="7"/>
  <c r="I86" i="7"/>
  <c r="C5583" i="9"/>
  <c r="D5607" i="9"/>
  <c r="D5617" i="9"/>
  <c r="C5593" i="9"/>
  <c r="C5611" i="9"/>
  <c r="D5635" i="9"/>
  <c r="C5592" i="9"/>
  <c r="D5616" i="9"/>
  <c r="D5618" i="9"/>
  <c r="C5594" i="9"/>
  <c r="D5604" i="9"/>
  <c r="C5580" i="9"/>
  <c r="D5639" i="9"/>
  <c r="C5615" i="9"/>
  <c r="D5638" i="9"/>
  <c r="C5614" i="9"/>
  <c r="D5625" i="9"/>
  <c r="C5601" i="9"/>
  <c r="D5633" i="9"/>
  <c r="C5609" i="9"/>
  <c r="D5637" i="9"/>
  <c r="C5613" i="9"/>
  <c r="D5671" i="9"/>
  <c r="C5647" i="9"/>
  <c r="D5608" i="9"/>
  <c r="C5584" i="9"/>
  <c r="D5912" i="9"/>
  <c r="C5888" i="9"/>
  <c r="D5754" i="9"/>
  <c r="C5730" i="9"/>
  <c r="D5626" i="9"/>
  <c r="C5602" i="9"/>
  <c r="D5606" i="9"/>
  <c r="C5582" i="9"/>
  <c r="D5603" i="9"/>
  <c r="C5579" i="9"/>
  <c r="D5629" i="9"/>
  <c r="C5605" i="9"/>
  <c r="D5619" i="9"/>
  <c r="C5595" i="9"/>
  <c r="D5621" i="9"/>
  <c r="C5597" i="9"/>
  <c r="D5636" i="9"/>
  <c r="C5612" i="9"/>
  <c r="D5620" i="9"/>
  <c r="C5596" i="9"/>
  <c r="D5622" i="9"/>
  <c r="C5598" i="9"/>
  <c r="L70" i="7" l="1"/>
  <c r="F71" i="7" s="1"/>
  <c r="M71" i="7" s="1"/>
  <c r="D5642" i="9"/>
  <c r="C5618" i="9"/>
  <c r="D5641" i="9"/>
  <c r="C5617" i="9"/>
  <c r="C5616" i="9"/>
  <c r="D5640" i="9"/>
  <c r="C5635" i="9"/>
  <c r="D5659" i="9"/>
  <c r="D5631" i="9"/>
  <c r="C5607" i="9"/>
  <c r="D5646" i="9"/>
  <c r="C5622" i="9"/>
  <c r="D5630" i="9"/>
  <c r="C5606" i="9"/>
  <c r="D5653" i="9"/>
  <c r="C5629" i="9"/>
  <c r="D5662" i="9"/>
  <c r="C5638" i="9"/>
  <c r="D5644" i="9"/>
  <c r="C5620" i="9"/>
  <c r="D5778" i="9"/>
  <c r="C5754" i="9"/>
  <c r="D5695" i="9"/>
  <c r="C5671" i="9"/>
  <c r="D5645" i="9"/>
  <c r="C5621" i="9"/>
  <c r="D5627" i="9"/>
  <c r="C5603" i="9"/>
  <c r="D5632" i="9"/>
  <c r="C5608" i="9"/>
  <c r="D5663" i="9"/>
  <c r="C5639" i="9"/>
  <c r="D5650" i="9"/>
  <c r="C5626" i="9"/>
  <c r="D5661" i="9"/>
  <c r="C5637" i="9"/>
  <c r="D5657" i="9"/>
  <c r="C5633" i="9"/>
  <c r="D5643" i="9"/>
  <c r="C5619" i="9"/>
  <c r="D5936" i="9"/>
  <c r="C5912" i="9"/>
  <c r="D5660" i="9"/>
  <c r="C5636" i="9"/>
  <c r="D5649" i="9"/>
  <c r="C5625" i="9"/>
  <c r="D5628" i="9"/>
  <c r="C5604" i="9"/>
  <c r="G71" i="7" l="1"/>
  <c r="J71" i="7" s="1"/>
  <c r="K71" i="7" s="1"/>
  <c r="I72" i="7" s="1"/>
  <c r="C5631" i="9"/>
  <c r="D5655" i="9"/>
  <c r="C5640" i="9"/>
  <c r="D5664" i="9"/>
  <c r="D5665" i="9"/>
  <c r="C5641" i="9"/>
  <c r="D5683" i="9"/>
  <c r="C5659" i="9"/>
  <c r="D5666" i="9"/>
  <c r="C5642" i="9"/>
  <c r="D5687" i="9"/>
  <c r="C5663" i="9"/>
  <c r="D5656" i="9"/>
  <c r="C5632" i="9"/>
  <c r="D5802" i="9"/>
  <c r="C5778" i="9"/>
  <c r="D5668" i="9"/>
  <c r="C5644" i="9"/>
  <c r="D5960" i="9"/>
  <c r="C5936" i="9"/>
  <c r="D5651" i="9"/>
  <c r="C5627" i="9"/>
  <c r="D5654" i="9"/>
  <c r="C5630" i="9"/>
  <c r="D5652" i="9"/>
  <c r="C5628" i="9"/>
  <c r="D5719" i="9"/>
  <c r="C5695" i="9"/>
  <c r="D5685" i="9"/>
  <c r="C5661" i="9"/>
  <c r="D5677" i="9"/>
  <c r="C5653" i="9"/>
  <c r="D5681" i="9"/>
  <c r="C5657" i="9"/>
  <c r="D5673" i="9"/>
  <c r="C5649" i="9"/>
  <c r="D5674" i="9"/>
  <c r="C5650" i="9"/>
  <c r="D5686" i="9"/>
  <c r="C5662" i="9"/>
  <c r="D5684" i="9"/>
  <c r="C5660" i="9"/>
  <c r="D5667" i="9"/>
  <c r="C5643" i="9"/>
  <c r="D5669" i="9"/>
  <c r="C5645" i="9"/>
  <c r="D5670" i="9"/>
  <c r="C5646" i="9"/>
  <c r="L71" i="7" l="1"/>
  <c r="G72" i="7" s="1"/>
  <c r="J72" i="7" s="1"/>
  <c r="K72" i="7" s="1"/>
  <c r="I89" i="7"/>
  <c r="D5688" i="9"/>
  <c r="C5664" i="9"/>
  <c r="C5683" i="9"/>
  <c r="D5707" i="9"/>
  <c r="D5679" i="9"/>
  <c r="C5655" i="9"/>
  <c r="D5690" i="9"/>
  <c r="C5666" i="9"/>
  <c r="C5665" i="9"/>
  <c r="D5689" i="9"/>
  <c r="D5691" i="9"/>
  <c r="C5667" i="9"/>
  <c r="D5709" i="9"/>
  <c r="C5685" i="9"/>
  <c r="D5694" i="9"/>
  <c r="C5670" i="9"/>
  <c r="D5743" i="9"/>
  <c r="C5719" i="9"/>
  <c r="D5676" i="9"/>
  <c r="C5652" i="9"/>
  <c r="D5697" i="9"/>
  <c r="C5673" i="9"/>
  <c r="D5678" i="9"/>
  <c r="C5654" i="9"/>
  <c r="D5693" i="9"/>
  <c r="C5669" i="9"/>
  <c r="D5701" i="9"/>
  <c r="C5677" i="9"/>
  <c r="D5708" i="9"/>
  <c r="C5684" i="9"/>
  <c r="D5826" i="9"/>
  <c r="C5802" i="9"/>
  <c r="D5710" i="9"/>
  <c r="C5686" i="9"/>
  <c r="D5680" i="9"/>
  <c r="C5656" i="9"/>
  <c r="D5711" i="9"/>
  <c r="C5687" i="9"/>
  <c r="D5984" i="9"/>
  <c r="C5960" i="9"/>
  <c r="D5692" i="9"/>
  <c r="C5668" i="9"/>
  <c r="D5698" i="9"/>
  <c r="C5674" i="9"/>
  <c r="D5705" i="9"/>
  <c r="C5681" i="9"/>
  <c r="D5675" i="9"/>
  <c r="C5651" i="9"/>
  <c r="F72" i="7" l="1"/>
  <c r="M72" i="7" s="1"/>
  <c r="D5731" i="9"/>
  <c r="C5707" i="9"/>
  <c r="D5713" i="9"/>
  <c r="C5689" i="9"/>
  <c r="D5714" i="9"/>
  <c r="C5690" i="9"/>
  <c r="D5703" i="9"/>
  <c r="C5679" i="9"/>
  <c r="D5712" i="9"/>
  <c r="C5688" i="9"/>
  <c r="D5732" i="9"/>
  <c r="C5708" i="9"/>
  <c r="D5717" i="9"/>
  <c r="C5693" i="9"/>
  <c r="D5715" i="9"/>
  <c r="C5691" i="9"/>
  <c r="D5734" i="9"/>
  <c r="C5710" i="9"/>
  <c r="D5699" i="9"/>
  <c r="C5675" i="9"/>
  <c r="D5733" i="9"/>
  <c r="C5709" i="9"/>
  <c r="D5700" i="9"/>
  <c r="C5676" i="9"/>
  <c r="D5725" i="9"/>
  <c r="C5701" i="9"/>
  <c r="D5735" i="9"/>
  <c r="C5711" i="9"/>
  <c r="D5702" i="9"/>
  <c r="C5678" i="9"/>
  <c r="D5850" i="9"/>
  <c r="C5826" i="9"/>
  <c r="D5767" i="9"/>
  <c r="C5743" i="9"/>
  <c r="D5729" i="9"/>
  <c r="C5705" i="9"/>
  <c r="D5718" i="9"/>
  <c r="C5694" i="9"/>
  <c r="D5716" i="9"/>
  <c r="C5692" i="9"/>
  <c r="D6008" i="9"/>
  <c r="C5984" i="9"/>
  <c r="D5722" i="9"/>
  <c r="C5698" i="9"/>
  <c r="D5704" i="9"/>
  <c r="C5680" i="9"/>
  <c r="D5721" i="9"/>
  <c r="C5697" i="9"/>
  <c r="L72" i="7" l="1"/>
  <c r="G73" i="7" s="1"/>
  <c r="J73" i="7" s="1"/>
  <c r="K73" i="7" s="1"/>
  <c r="D5736" i="9"/>
  <c r="C5712" i="9"/>
  <c r="D5737" i="9"/>
  <c r="C5713" i="9"/>
  <c r="C5703" i="9"/>
  <c r="D5727" i="9"/>
  <c r="D5738" i="9"/>
  <c r="C5714" i="9"/>
  <c r="D5755" i="9"/>
  <c r="C5731" i="9"/>
  <c r="D5728" i="9"/>
  <c r="C5704" i="9"/>
  <c r="D5726" i="9"/>
  <c r="C5702" i="9"/>
  <c r="D5739" i="9"/>
  <c r="C5715" i="9"/>
  <c r="D5874" i="9"/>
  <c r="C5850" i="9"/>
  <c r="D5758" i="9"/>
  <c r="C5734" i="9"/>
  <c r="D5724" i="9"/>
  <c r="C5700" i="9"/>
  <c r="D5757" i="9"/>
  <c r="C5733" i="9"/>
  <c r="D5746" i="9"/>
  <c r="C5722" i="9"/>
  <c r="D5740" i="9"/>
  <c r="C5716" i="9"/>
  <c r="D5741" i="9"/>
  <c r="C5717" i="9"/>
  <c r="D5753" i="9"/>
  <c r="C5729" i="9"/>
  <c r="D5745" i="9"/>
  <c r="C5721" i="9"/>
  <c r="D5791" i="9"/>
  <c r="C5767" i="9"/>
  <c r="D5723" i="9"/>
  <c r="C5699" i="9"/>
  <c r="D6032" i="9"/>
  <c r="C6008" i="9"/>
  <c r="D5759" i="9"/>
  <c r="C5735" i="9"/>
  <c r="D5742" i="9"/>
  <c r="C5718" i="9"/>
  <c r="D5749" i="9"/>
  <c r="C5725" i="9"/>
  <c r="D5756" i="9"/>
  <c r="C5732" i="9"/>
  <c r="F73" i="7" l="1"/>
  <c r="M73" i="7" s="1"/>
  <c r="I90" i="7"/>
  <c r="M89" i="7"/>
  <c r="M90" i="7"/>
  <c r="C5755" i="9"/>
  <c r="D5779" i="9"/>
  <c r="D5762" i="9"/>
  <c r="C5738" i="9"/>
  <c r="D5751" i="9"/>
  <c r="C5727" i="9"/>
  <c r="D5761" i="9"/>
  <c r="C5737" i="9"/>
  <c r="D5760" i="9"/>
  <c r="C5736" i="9"/>
  <c r="D5748" i="9"/>
  <c r="C5724" i="9"/>
  <c r="D5766" i="9"/>
  <c r="C5742" i="9"/>
  <c r="D5747" i="9"/>
  <c r="C5723" i="9"/>
  <c r="D5750" i="9"/>
  <c r="C5726" i="9"/>
  <c r="D5777" i="9"/>
  <c r="C5753" i="9"/>
  <c r="D5765" i="9"/>
  <c r="C5741" i="9"/>
  <c r="D6056" i="9"/>
  <c r="C6032" i="9"/>
  <c r="D5782" i="9"/>
  <c r="C5758" i="9"/>
  <c r="D5764" i="9"/>
  <c r="C5740" i="9"/>
  <c r="D5815" i="9"/>
  <c r="C5791" i="9"/>
  <c r="D5770" i="9"/>
  <c r="C5746" i="9"/>
  <c r="D5752" i="9"/>
  <c r="C5728" i="9"/>
  <c r="D5780" i="9"/>
  <c r="C5756" i="9"/>
  <c r="D5783" i="9"/>
  <c r="C5759" i="9"/>
  <c r="D5763" i="9"/>
  <c r="C5739" i="9"/>
  <c r="D5773" i="9"/>
  <c r="C5749" i="9"/>
  <c r="D5898" i="9"/>
  <c r="C5874" i="9"/>
  <c r="D5769" i="9"/>
  <c r="C5745" i="9"/>
  <c r="D5781" i="9"/>
  <c r="C5757" i="9"/>
  <c r="L73" i="7" l="1"/>
  <c r="G74" i="7" s="1"/>
  <c r="J74" i="7" s="1"/>
  <c r="K74" i="7" s="1"/>
  <c r="I91" i="7"/>
  <c r="D5775" i="9"/>
  <c r="C5751" i="9"/>
  <c r="C5762" i="9"/>
  <c r="D5786" i="9"/>
  <c r="D5803" i="9"/>
  <c r="C5779" i="9"/>
  <c r="D5784" i="9"/>
  <c r="C5760" i="9"/>
  <c r="D5785" i="9"/>
  <c r="C5761" i="9"/>
  <c r="D5807" i="9"/>
  <c r="C5783" i="9"/>
  <c r="D6080" i="9"/>
  <c r="C6056" i="9"/>
  <c r="D5801" i="9"/>
  <c r="C5777" i="9"/>
  <c r="D5771" i="9"/>
  <c r="C5747" i="9"/>
  <c r="D5805" i="9"/>
  <c r="C5781" i="9"/>
  <c r="D5804" i="9"/>
  <c r="C5780" i="9"/>
  <c r="D5793" i="9"/>
  <c r="C5769" i="9"/>
  <c r="D5774" i="9"/>
  <c r="C5750" i="9"/>
  <c r="D5797" i="9"/>
  <c r="C5773" i="9"/>
  <c r="D5789" i="9"/>
  <c r="C5765" i="9"/>
  <c r="D5922" i="9"/>
  <c r="C5898" i="9"/>
  <c r="D5790" i="9"/>
  <c r="C5766" i="9"/>
  <c r="D5776" i="9"/>
  <c r="C5752" i="9"/>
  <c r="D5794" i="9"/>
  <c r="C5770" i="9"/>
  <c r="D5839" i="9"/>
  <c r="C5815" i="9"/>
  <c r="D5788" i="9"/>
  <c r="C5764" i="9"/>
  <c r="D5787" i="9"/>
  <c r="C5763" i="9"/>
  <c r="D5806" i="9"/>
  <c r="C5782" i="9"/>
  <c r="D5772" i="9"/>
  <c r="C5748" i="9"/>
  <c r="F74" i="7" l="1"/>
  <c r="M74" i="7" s="1"/>
  <c r="D5810" i="9"/>
  <c r="C5786" i="9"/>
  <c r="D5808" i="9"/>
  <c r="C5784" i="9"/>
  <c r="D5809" i="9"/>
  <c r="C5785" i="9"/>
  <c r="D5827" i="9"/>
  <c r="C5803" i="9"/>
  <c r="C5775" i="9"/>
  <c r="D5799" i="9"/>
  <c r="D5825" i="9"/>
  <c r="C5801" i="9"/>
  <c r="D6104" i="9"/>
  <c r="C6080" i="9"/>
  <c r="D5946" i="9"/>
  <c r="C5922" i="9"/>
  <c r="D5829" i="9"/>
  <c r="C5805" i="9"/>
  <c r="D5811" i="9"/>
  <c r="C5787" i="9"/>
  <c r="D5818" i="9"/>
  <c r="C5794" i="9"/>
  <c r="D5798" i="9"/>
  <c r="C5774" i="9"/>
  <c r="D5831" i="9"/>
  <c r="C5807" i="9"/>
  <c r="D5796" i="9"/>
  <c r="C5772" i="9"/>
  <c r="D5817" i="9"/>
  <c r="C5793" i="9"/>
  <c r="D5813" i="9"/>
  <c r="C5789" i="9"/>
  <c r="D5863" i="9"/>
  <c r="C5839" i="9"/>
  <c r="D5814" i="9"/>
  <c r="C5790" i="9"/>
  <c r="D5830" i="9"/>
  <c r="C5806" i="9"/>
  <c r="D5828" i="9"/>
  <c r="C5804" i="9"/>
  <c r="D5812" i="9"/>
  <c r="C5788" i="9"/>
  <c r="D5795" i="9"/>
  <c r="C5771" i="9"/>
  <c r="D5821" i="9"/>
  <c r="C5797" i="9"/>
  <c r="D5800" i="9"/>
  <c r="C5776" i="9"/>
  <c r="L74" i="7" l="1"/>
  <c r="G75" i="7" s="1"/>
  <c r="J75" i="7" s="1"/>
  <c r="K75" i="7" s="1"/>
  <c r="D5823" i="9"/>
  <c r="C5799" i="9"/>
  <c r="D5832" i="9"/>
  <c r="C5808" i="9"/>
  <c r="C5809" i="9"/>
  <c r="D5833" i="9"/>
  <c r="D5851" i="9"/>
  <c r="C5827" i="9"/>
  <c r="C5810" i="9"/>
  <c r="D5834" i="9"/>
  <c r="D5838" i="9"/>
  <c r="C5814" i="9"/>
  <c r="D5887" i="9"/>
  <c r="C5863" i="9"/>
  <c r="D6128" i="9"/>
  <c r="C6104" i="9"/>
  <c r="D5849" i="9"/>
  <c r="C5825" i="9"/>
  <c r="D5837" i="9"/>
  <c r="C5813" i="9"/>
  <c r="D5842" i="9"/>
  <c r="C5818" i="9"/>
  <c r="D5835" i="9"/>
  <c r="C5811" i="9"/>
  <c r="D5845" i="9"/>
  <c r="C5821" i="9"/>
  <c r="D5820" i="9"/>
  <c r="C5796" i="9"/>
  <c r="D5852" i="9"/>
  <c r="C5828" i="9"/>
  <c r="D5855" i="9"/>
  <c r="C5831" i="9"/>
  <c r="D5819" i="9"/>
  <c r="C5795" i="9"/>
  <c r="D5841" i="9"/>
  <c r="C5817" i="9"/>
  <c r="D5836" i="9"/>
  <c r="C5812" i="9"/>
  <c r="D5824" i="9"/>
  <c r="C5800" i="9"/>
  <c r="D5853" i="9"/>
  <c r="C5829" i="9"/>
  <c r="D5970" i="9"/>
  <c r="C5946" i="9"/>
  <c r="D5854" i="9"/>
  <c r="C5830" i="9"/>
  <c r="D5822" i="9"/>
  <c r="C5798" i="9"/>
  <c r="F75" i="7" l="1"/>
  <c r="L75" i="7" s="1"/>
  <c r="C5834" i="9"/>
  <c r="D5858" i="9"/>
  <c r="C5851" i="9"/>
  <c r="D5875" i="9"/>
  <c r="D5857" i="9"/>
  <c r="C5833" i="9"/>
  <c r="C5832" i="9"/>
  <c r="D5856" i="9"/>
  <c r="C5823" i="9"/>
  <c r="D5847" i="9"/>
  <c r="D5877" i="9"/>
  <c r="C5853" i="9"/>
  <c r="D5873" i="9"/>
  <c r="C5849" i="9"/>
  <c r="D5869" i="9"/>
  <c r="C5845" i="9"/>
  <c r="D5878" i="9"/>
  <c r="C5854" i="9"/>
  <c r="D5876" i="9"/>
  <c r="C5852" i="9"/>
  <c r="D5843" i="9"/>
  <c r="C5819" i="9"/>
  <c r="D6152" i="9"/>
  <c r="C6128" i="9"/>
  <c r="D5860" i="9"/>
  <c r="C5836" i="9"/>
  <c r="D5859" i="9"/>
  <c r="C5835" i="9"/>
  <c r="D5911" i="9"/>
  <c r="C5887" i="9"/>
  <c r="D5994" i="9"/>
  <c r="C5970" i="9"/>
  <c r="D5861" i="9"/>
  <c r="C5837" i="9"/>
  <c r="D5846" i="9"/>
  <c r="C5822" i="9"/>
  <c r="D5879" i="9"/>
  <c r="C5855" i="9"/>
  <c r="D5844" i="9"/>
  <c r="C5820" i="9"/>
  <c r="D5848" i="9"/>
  <c r="C5824" i="9"/>
  <c r="D5865" i="9"/>
  <c r="C5841" i="9"/>
  <c r="D5866" i="9"/>
  <c r="C5842" i="9"/>
  <c r="D5862" i="9"/>
  <c r="C5838" i="9"/>
  <c r="M75" i="7" l="1"/>
  <c r="G76" i="7"/>
  <c r="J76" i="7" s="1"/>
  <c r="K76" i="7" s="1"/>
  <c r="F76" i="7"/>
  <c r="L76" i="7" s="1"/>
  <c r="D5899" i="9"/>
  <c r="C5875" i="9"/>
  <c r="C5857" i="9"/>
  <c r="D5881" i="9"/>
  <c r="D5871" i="9"/>
  <c r="C5847" i="9"/>
  <c r="D5880" i="9"/>
  <c r="C5856" i="9"/>
  <c r="C5858" i="9"/>
  <c r="D5882" i="9"/>
  <c r="D5890" i="9"/>
  <c r="C5866" i="9"/>
  <c r="D5900" i="9"/>
  <c r="C5876" i="9"/>
  <c r="D5868" i="9"/>
  <c r="C5844" i="9"/>
  <c r="D5897" i="9"/>
  <c r="C5873" i="9"/>
  <c r="D5884" i="9"/>
  <c r="C5860" i="9"/>
  <c r="D5886" i="9"/>
  <c r="C5862" i="9"/>
  <c r="D5885" i="9"/>
  <c r="C5861" i="9"/>
  <c r="D5867" i="9"/>
  <c r="C5843" i="9"/>
  <c r="D5935" i="9"/>
  <c r="C5911" i="9"/>
  <c r="D5883" i="9"/>
  <c r="C5859" i="9"/>
  <c r="D6176" i="9"/>
  <c r="C6152" i="9"/>
  <c r="D5889" i="9"/>
  <c r="C5865" i="9"/>
  <c r="D6018" i="9"/>
  <c r="C5994" i="9"/>
  <c r="D5902" i="9"/>
  <c r="C5878" i="9"/>
  <c r="D5872" i="9"/>
  <c r="C5848" i="9"/>
  <c r="D5893" i="9"/>
  <c r="C5869" i="9"/>
  <c r="D5903" i="9"/>
  <c r="C5879" i="9"/>
  <c r="D5901" i="9"/>
  <c r="C5877" i="9"/>
  <c r="D5870" i="9"/>
  <c r="C5846" i="9"/>
  <c r="G77" i="7" l="1"/>
  <c r="J77" i="7" s="1"/>
  <c r="K77" i="7" s="1"/>
  <c r="F77" i="7"/>
  <c r="C5881" i="9"/>
  <c r="D5905" i="9"/>
  <c r="C5871" i="9"/>
  <c r="D5895" i="9"/>
  <c r="D5906" i="9"/>
  <c r="C5882" i="9"/>
  <c r="C5880" i="9"/>
  <c r="D5904" i="9"/>
  <c r="D5923" i="9"/>
  <c r="C5899" i="9"/>
  <c r="D5891" i="9"/>
  <c r="C5867" i="9"/>
  <c r="D5894" i="9"/>
  <c r="C5870" i="9"/>
  <c r="D6200" i="9"/>
  <c r="C6176" i="9"/>
  <c r="D5892" i="9"/>
  <c r="C5868" i="9"/>
  <c r="D5926" i="9"/>
  <c r="C5902" i="9"/>
  <c r="D5913" i="9"/>
  <c r="C5889" i="9"/>
  <c r="D5925" i="9"/>
  <c r="C5901" i="9"/>
  <c r="D5909" i="9"/>
  <c r="C5885" i="9"/>
  <c r="D5908" i="9"/>
  <c r="C5884" i="9"/>
  <c r="D5917" i="9"/>
  <c r="C5893" i="9"/>
  <c r="D5907" i="9"/>
  <c r="C5883" i="9"/>
  <c r="D5924" i="9"/>
  <c r="C5900" i="9"/>
  <c r="D5921" i="9"/>
  <c r="C5897" i="9"/>
  <c r="D6042" i="9"/>
  <c r="C6018" i="9"/>
  <c r="D5910" i="9"/>
  <c r="C5886" i="9"/>
  <c r="D5927" i="9"/>
  <c r="C5903" i="9"/>
  <c r="D5896" i="9"/>
  <c r="C5872" i="9"/>
  <c r="D5959" i="9"/>
  <c r="C5935" i="9"/>
  <c r="D5914" i="9"/>
  <c r="C5890" i="9"/>
  <c r="L77" i="7" l="1"/>
  <c r="G78" i="7" s="1"/>
  <c r="J78" i="7" s="1"/>
  <c r="K78" i="7" s="1"/>
  <c r="D5947" i="9"/>
  <c r="C5923" i="9"/>
  <c r="D5928" i="9"/>
  <c r="C5904" i="9"/>
  <c r="D5930" i="9"/>
  <c r="C5906" i="9"/>
  <c r="D5919" i="9"/>
  <c r="C5895" i="9"/>
  <c r="D5929" i="9"/>
  <c r="C5905" i="9"/>
  <c r="D5920" i="9"/>
  <c r="C5896" i="9"/>
  <c r="D5937" i="9"/>
  <c r="C5913" i="9"/>
  <c r="D5916" i="9"/>
  <c r="C5892" i="9"/>
  <c r="D5932" i="9"/>
  <c r="C5908" i="9"/>
  <c r="D5931" i="9"/>
  <c r="C5907" i="9"/>
  <c r="D5938" i="9"/>
  <c r="C5914" i="9"/>
  <c r="D5951" i="9"/>
  <c r="C5927" i="9"/>
  <c r="D5950" i="9"/>
  <c r="C5926" i="9"/>
  <c r="D6224" i="9"/>
  <c r="C6200" i="9"/>
  <c r="D5918" i="9"/>
  <c r="C5894" i="9"/>
  <c r="D5948" i="9"/>
  <c r="C5924" i="9"/>
  <c r="D5941" i="9"/>
  <c r="C5917" i="9"/>
  <c r="D6066" i="9"/>
  <c r="C6042" i="9"/>
  <c r="D5983" i="9"/>
  <c r="C5959" i="9"/>
  <c r="D5949" i="9"/>
  <c r="C5925" i="9"/>
  <c r="D5934" i="9"/>
  <c r="C5910" i="9"/>
  <c r="D5945" i="9"/>
  <c r="C5921" i="9"/>
  <c r="D5933" i="9"/>
  <c r="C5909" i="9"/>
  <c r="D5915" i="9"/>
  <c r="C5891" i="9"/>
  <c r="F78" i="7" l="1"/>
  <c r="L78" i="7" s="1"/>
  <c r="F79" i="7" s="1"/>
  <c r="C5928" i="9"/>
  <c r="D5952" i="9"/>
  <c r="D5953" i="9"/>
  <c r="C5929" i="9"/>
  <c r="D5943" i="9"/>
  <c r="C5919" i="9"/>
  <c r="C5930" i="9"/>
  <c r="D5954" i="9"/>
  <c r="C5947" i="9"/>
  <c r="D5971" i="9"/>
  <c r="D6090" i="9"/>
  <c r="C6066" i="9"/>
  <c r="D5958" i="9"/>
  <c r="C5934" i="9"/>
  <c r="D5955" i="9"/>
  <c r="C5931" i="9"/>
  <c r="D5956" i="9"/>
  <c r="C5932" i="9"/>
  <c r="D6007" i="9"/>
  <c r="C5983" i="9"/>
  <c r="D6248" i="9"/>
  <c r="C6224" i="9"/>
  <c r="D5961" i="9"/>
  <c r="C5937" i="9"/>
  <c r="D5939" i="9"/>
  <c r="C5915" i="9"/>
  <c r="D5957" i="9"/>
  <c r="C5933" i="9"/>
  <c r="D5965" i="9"/>
  <c r="C5941" i="9"/>
  <c r="D5969" i="9"/>
  <c r="C5945" i="9"/>
  <c r="D5972" i="9"/>
  <c r="C5948" i="9"/>
  <c r="D5962" i="9"/>
  <c r="C5938" i="9"/>
  <c r="D5942" i="9"/>
  <c r="C5918" i="9"/>
  <c r="D5940" i="9"/>
  <c r="C5916" i="9"/>
  <c r="D5975" i="9"/>
  <c r="C5951" i="9"/>
  <c r="D5973" i="9"/>
  <c r="C5949" i="9"/>
  <c r="D5974" i="9"/>
  <c r="C5950" i="9"/>
  <c r="D5944" i="9"/>
  <c r="C5920" i="9"/>
  <c r="G79" i="7" l="1"/>
  <c r="J79" i="7" s="1"/>
  <c r="K79" i="7" s="1"/>
  <c r="D5995" i="9"/>
  <c r="C5971" i="9"/>
  <c r="D5978" i="9"/>
  <c r="C5954" i="9"/>
  <c r="D5977" i="9"/>
  <c r="C5953" i="9"/>
  <c r="D5976" i="9"/>
  <c r="C5952" i="9"/>
  <c r="D5967" i="9"/>
  <c r="C5943" i="9"/>
  <c r="D5986" i="9"/>
  <c r="C5962" i="9"/>
  <c r="D5968" i="9"/>
  <c r="C5944" i="9"/>
  <c r="D6031" i="9"/>
  <c r="C6007" i="9"/>
  <c r="D5980" i="9"/>
  <c r="C5956" i="9"/>
  <c r="D5981" i="9"/>
  <c r="C5957" i="9"/>
  <c r="D6114" i="9"/>
  <c r="C6090" i="9"/>
  <c r="D5964" i="9"/>
  <c r="C5940" i="9"/>
  <c r="D5985" i="9"/>
  <c r="C5961" i="9"/>
  <c r="D5998" i="9"/>
  <c r="C5974" i="9"/>
  <c r="D5996" i="9"/>
  <c r="C5972" i="9"/>
  <c r="D5979" i="9"/>
  <c r="C5955" i="9"/>
  <c r="D5989" i="9"/>
  <c r="C5965" i="9"/>
  <c r="D5982" i="9"/>
  <c r="C5958" i="9"/>
  <c r="D5993" i="9"/>
  <c r="C5969" i="9"/>
  <c r="D5997" i="9"/>
  <c r="C5973" i="9"/>
  <c r="D5999" i="9"/>
  <c r="C5975" i="9"/>
  <c r="D5963" i="9"/>
  <c r="C5939" i="9"/>
  <c r="D5966" i="9"/>
  <c r="C5942" i="9"/>
  <c r="D6272" i="9"/>
  <c r="C6248" i="9"/>
  <c r="L79" i="7" l="1"/>
  <c r="G80" i="7" s="1"/>
  <c r="J80" i="7" s="1"/>
  <c r="K80" i="7" s="1"/>
  <c r="I81" i="7" s="1"/>
  <c r="I97" i="7"/>
  <c r="D6002" i="9"/>
  <c r="C5978" i="9"/>
  <c r="D6000" i="9"/>
  <c r="C5976" i="9"/>
  <c r="C5967" i="9"/>
  <c r="D5991" i="9"/>
  <c r="D6001" i="9"/>
  <c r="C5977" i="9"/>
  <c r="C5995" i="9"/>
  <c r="D6019" i="9"/>
  <c r="D6003" i="9"/>
  <c r="C5979" i="9"/>
  <c r="D5987" i="9"/>
  <c r="C5963" i="9"/>
  <c r="D6020" i="9"/>
  <c r="C5996" i="9"/>
  <c r="D6004" i="9"/>
  <c r="C5980" i="9"/>
  <c r="D5988" i="9"/>
  <c r="C5964" i="9"/>
  <c r="D6006" i="9"/>
  <c r="C5982" i="9"/>
  <c r="D5990" i="9"/>
  <c r="C5966" i="9"/>
  <c r="D6023" i="9"/>
  <c r="C5999" i="9"/>
  <c r="D6022" i="9"/>
  <c r="C5998" i="9"/>
  <c r="D6055" i="9"/>
  <c r="C6031" i="9"/>
  <c r="D6138" i="9"/>
  <c r="C6114" i="9"/>
  <c r="D6296" i="9"/>
  <c r="C6272" i="9"/>
  <c r="D6013" i="9"/>
  <c r="C5989" i="9"/>
  <c r="D6005" i="9"/>
  <c r="C5981" i="9"/>
  <c r="D6021" i="9"/>
  <c r="C5997" i="9"/>
  <c r="D5992" i="9"/>
  <c r="C5968" i="9"/>
  <c r="D6017" i="9"/>
  <c r="C5993" i="9"/>
  <c r="D6009" i="9"/>
  <c r="C5985" i="9"/>
  <c r="D6010" i="9"/>
  <c r="C5986" i="9"/>
  <c r="F80" i="7" l="1"/>
  <c r="L80" i="7" s="1"/>
  <c r="G81" i="7" s="1"/>
  <c r="J81" i="7" s="1"/>
  <c r="K81" i="7" s="1"/>
  <c r="D6043" i="9"/>
  <c r="C6019" i="9"/>
  <c r="D6024" i="9"/>
  <c r="C6000" i="9"/>
  <c r="C6001" i="9"/>
  <c r="D6025" i="9"/>
  <c r="D6015" i="9"/>
  <c r="C5991" i="9"/>
  <c r="D6026" i="9"/>
  <c r="C6002" i="9"/>
  <c r="D6037" i="9"/>
  <c r="C6013" i="9"/>
  <c r="D6034" i="9"/>
  <c r="C6010" i="9"/>
  <c r="D6030" i="9"/>
  <c r="C6006" i="9"/>
  <c r="D6033" i="9"/>
  <c r="C6009" i="9"/>
  <c r="D6045" i="9"/>
  <c r="C6021" i="9"/>
  <c r="D6011" i="9"/>
  <c r="C5987" i="9"/>
  <c r="D6012" i="9"/>
  <c r="C5988" i="9"/>
  <c r="D6016" i="9"/>
  <c r="C5992" i="9"/>
  <c r="D6047" i="9"/>
  <c r="C6023" i="9"/>
  <c r="D6320" i="9"/>
  <c r="C6296" i="9"/>
  <c r="D6041" i="9"/>
  <c r="C6017" i="9"/>
  <c r="D6162" i="9"/>
  <c r="C6138" i="9"/>
  <c r="D6079" i="9"/>
  <c r="C6055" i="9"/>
  <c r="D6046" i="9"/>
  <c r="C6022" i="9"/>
  <c r="D6028" i="9"/>
  <c r="C6004" i="9"/>
  <c r="D6044" i="9"/>
  <c r="C6020" i="9"/>
  <c r="D6029" i="9"/>
  <c r="C6005" i="9"/>
  <c r="D6014" i="9"/>
  <c r="C5990" i="9"/>
  <c r="D6027" i="9"/>
  <c r="C6003" i="9"/>
  <c r="F81" i="7" l="1"/>
  <c r="L81" i="7" s="1"/>
  <c r="G82" i="7" s="1"/>
  <c r="J82" i="7" s="1"/>
  <c r="K82" i="7" s="1"/>
  <c r="I98" i="7"/>
  <c r="C6024" i="9"/>
  <c r="D6048" i="9"/>
  <c r="C6026" i="9"/>
  <c r="D6050" i="9"/>
  <c r="D6039" i="9"/>
  <c r="C6015" i="9"/>
  <c r="C6025" i="9"/>
  <c r="D6049" i="9"/>
  <c r="D6067" i="9"/>
  <c r="C6043" i="9"/>
  <c r="D6065" i="9"/>
  <c r="C6041" i="9"/>
  <c r="D6069" i="9"/>
  <c r="C6045" i="9"/>
  <c r="D6038" i="9"/>
  <c r="C6014" i="9"/>
  <c r="D6040" i="9"/>
  <c r="C6016" i="9"/>
  <c r="D6058" i="9"/>
  <c r="C6034" i="9"/>
  <c r="D6070" i="9"/>
  <c r="C6046" i="9"/>
  <c r="D6051" i="9"/>
  <c r="C6027" i="9"/>
  <c r="D6344" i="9"/>
  <c r="C6320" i="9"/>
  <c r="D6057" i="9"/>
  <c r="C6033" i="9"/>
  <c r="D6186" i="9"/>
  <c r="C6162" i="9"/>
  <c r="D6053" i="9"/>
  <c r="C6029" i="9"/>
  <c r="D6068" i="9"/>
  <c r="C6044" i="9"/>
  <c r="D6071" i="9"/>
  <c r="C6047" i="9"/>
  <c r="D6054" i="9"/>
  <c r="C6030" i="9"/>
  <c r="D6052" i="9"/>
  <c r="C6028" i="9"/>
  <c r="D6036" i="9"/>
  <c r="C6012" i="9"/>
  <c r="D6103" i="9"/>
  <c r="C6079" i="9"/>
  <c r="D6035" i="9"/>
  <c r="C6011" i="9"/>
  <c r="D6061" i="9"/>
  <c r="C6037" i="9"/>
  <c r="F82" i="7" l="1"/>
  <c r="L82" i="7" s="1"/>
  <c r="G83" i="7" s="1"/>
  <c r="J83" i="7" s="1"/>
  <c r="K83" i="7" s="1"/>
  <c r="I99" i="7"/>
  <c r="D6091" i="9"/>
  <c r="C6067" i="9"/>
  <c r="D6073" i="9"/>
  <c r="C6049" i="9"/>
  <c r="D6074" i="9"/>
  <c r="C6050" i="9"/>
  <c r="C6039" i="9"/>
  <c r="D6063" i="9"/>
  <c r="D6072" i="9"/>
  <c r="C6048" i="9"/>
  <c r="D6092" i="9"/>
  <c r="C6068" i="9"/>
  <c r="D6077" i="9"/>
  <c r="C6053" i="9"/>
  <c r="D6210" i="9"/>
  <c r="C6186" i="9"/>
  <c r="D6127" i="9"/>
  <c r="C6103" i="9"/>
  <c r="D6060" i="9"/>
  <c r="C6036" i="9"/>
  <c r="D6081" i="9"/>
  <c r="C6057" i="9"/>
  <c r="D6064" i="9"/>
  <c r="C6040" i="9"/>
  <c r="D6076" i="9"/>
  <c r="C6052" i="9"/>
  <c r="D6078" i="9"/>
  <c r="C6054" i="9"/>
  <c r="D6075" i="9"/>
  <c r="C6051" i="9"/>
  <c r="D6093" i="9"/>
  <c r="C6069" i="9"/>
  <c r="D6059" i="9"/>
  <c r="C6035" i="9"/>
  <c r="D6094" i="9"/>
  <c r="C6070" i="9"/>
  <c r="D6082" i="9"/>
  <c r="C6058" i="9"/>
  <c r="D6368" i="9"/>
  <c r="C6344" i="9"/>
  <c r="D6062" i="9"/>
  <c r="C6038" i="9"/>
  <c r="D6085" i="9"/>
  <c r="C6061" i="9"/>
  <c r="D6095" i="9"/>
  <c r="C6071" i="9"/>
  <c r="D6089" i="9"/>
  <c r="C6065" i="9"/>
  <c r="F83" i="7" l="1"/>
  <c r="L83" i="7" s="1"/>
  <c r="C6072" i="9"/>
  <c r="D6096" i="9"/>
  <c r="D6087" i="9"/>
  <c r="C6063" i="9"/>
  <c r="C6073" i="9"/>
  <c r="D6097" i="9"/>
  <c r="D6098" i="9"/>
  <c r="C6074" i="9"/>
  <c r="C6091" i="9"/>
  <c r="D6115" i="9"/>
  <c r="D6088" i="9"/>
  <c r="C6064" i="9"/>
  <c r="D6083" i="9"/>
  <c r="C6059" i="9"/>
  <c r="D6118" i="9"/>
  <c r="C6094" i="9"/>
  <c r="D6105" i="9"/>
  <c r="C6081" i="9"/>
  <c r="D6234" i="9"/>
  <c r="C6210" i="9"/>
  <c r="D6392" i="9"/>
  <c r="C6368" i="9"/>
  <c r="D6102" i="9"/>
  <c r="C6078" i="9"/>
  <c r="D6101" i="9"/>
  <c r="C6077" i="9"/>
  <c r="D6113" i="9"/>
  <c r="C6089" i="9"/>
  <c r="D6084" i="9"/>
  <c r="C6060" i="9"/>
  <c r="D6151" i="9"/>
  <c r="C6127" i="9"/>
  <c r="D6086" i="9"/>
  <c r="C6062" i="9"/>
  <c r="D6119" i="9"/>
  <c r="C6095" i="9"/>
  <c r="D6117" i="9"/>
  <c r="C6093" i="9"/>
  <c r="D6109" i="9"/>
  <c r="C6085" i="9"/>
  <c r="D6099" i="9"/>
  <c r="C6075" i="9"/>
  <c r="D6106" i="9"/>
  <c r="C6082" i="9"/>
  <c r="D6100" i="9"/>
  <c r="C6076" i="9"/>
  <c r="D6116" i="9"/>
  <c r="C6092" i="9"/>
  <c r="F84" i="7" l="1"/>
  <c r="G84" i="7"/>
  <c r="J84" i="7" s="1"/>
  <c r="K84" i="7" s="1"/>
  <c r="I100" i="7"/>
  <c r="C6097" i="9"/>
  <c r="D6121" i="9"/>
  <c r="D6122" i="9"/>
  <c r="C6098" i="9"/>
  <c r="D6111" i="9"/>
  <c r="C6087" i="9"/>
  <c r="C6096" i="9"/>
  <c r="D6120" i="9"/>
  <c r="D6139" i="9"/>
  <c r="C6115" i="9"/>
  <c r="D6126" i="9"/>
  <c r="C6102" i="9"/>
  <c r="D6124" i="9"/>
  <c r="C6100" i="9"/>
  <c r="D6130" i="9"/>
  <c r="C6106" i="9"/>
  <c r="D6140" i="9"/>
  <c r="C6116" i="9"/>
  <c r="D6258" i="9"/>
  <c r="C6234" i="9"/>
  <c r="D6416" i="9"/>
  <c r="C6392" i="9"/>
  <c r="D6141" i="9"/>
  <c r="C6117" i="9"/>
  <c r="D6137" i="9"/>
  <c r="C6113" i="9"/>
  <c r="D6107" i="9"/>
  <c r="C6083" i="9"/>
  <c r="D6110" i="9"/>
  <c r="C6086" i="9"/>
  <c r="D6175" i="9"/>
  <c r="C6151" i="9"/>
  <c r="D6108" i="9"/>
  <c r="C6084" i="9"/>
  <c r="D6129" i="9"/>
  <c r="C6105" i="9"/>
  <c r="D6123" i="9"/>
  <c r="C6099" i="9"/>
  <c r="D6142" i="9"/>
  <c r="C6118" i="9"/>
  <c r="D6133" i="9"/>
  <c r="C6109" i="9"/>
  <c r="D6143" i="9"/>
  <c r="C6119" i="9"/>
  <c r="D6125" i="9"/>
  <c r="C6101" i="9"/>
  <c r="D6112" i="9"/>
  <c r="C6088" i="9"/>
  <c r="L84" i="7" l="1"/>
  <c r="M100" i="7"/>
  <c r="I101" i="7"/>
  <c r="D6144" i="9"/>
  <c r="C6120" i="9"/>
  <c r="D6135" i="9"/>
  <c r="C6111" i="9"/>
  <c r="D6146" i="9"/>
  <c r="C6122" i="9"/>
  <c r="D6145" i="9"/>
  <c r="C6121" i="9"/>
  <c r="C6139" i="9"/>
  <c r="D6163" i="9"/>
  <c r="D6440" i="9"/>
  <c r="C6416" i="9"/>
  <c r="D6167" i="9"/>
  <c r="C6143" i="9"/>
  <c r="D6136" i="9"/>
  <c r="C6112" i="9"/>
  <c r="D6149" i="9"/>
  <c r="C6125" i="9"/>
  <c r="D6199" i="9"/>
  <c r="C6175" i="9"/>
  <c r="D6134" i="9"/>
  <c r="C6110" i="9"/>
  <c r="D6157" i="9"/>
  <c r="C6133" i="9"/>
  <c r="D6166" i="9"/>
  <c r="C6142" i="9"/>
  <c r="D6154" i="9"/>
  <c r="C6130" i="9"/>
  <c r="D6147" i="9"/>
  <c r="C6123" i="9"/>
  <c r="D6165" i="9"/>
  <c r="C6141" i="9"/>
  <c r="D6148" i="9"/>
  <c r="C6124" i="9"/>
  <c r="D6164" i="9"/>
  <c r="C6140" i="9"/>
  <c r="D6161" i="9"/>
  <c r="C6137" i="9"/>
  <c r="D6132" i="9"/>
  <c r="C6108" i="9"/>
  <c r="D6282" i="9"/>
  <c r="C6258" i="9"/>
  <c r="D6131" i="9"/>
  <c r="C6107" i="9"/>
  <c r="D6153" i="9"/>
  <c r="C6129" i="9"/>
  <c r="D6150" i="9"/>
  <c r="C6126" i="9"/>
  <c r="F85" i="7" l="1"/>
  <c r="G85" i="7"/>
  <c r="J85" i="7" s="1"/>
  <c r="K85" i="7" s="1"/>
  <c r="M101" i="7"/>
  <c r="I102" i="7"/>
  <c r="D6187" i="9"/>
  <c r="C6163" i="9"/>
  <c r="C6135" i="9"/>
  <c r="D6159" i="9"/>
  <c r="C6145" i="9"/>
  <c r="D6169" i="9"/>
  <c r="D6170" i="9"/>
  <c r="C6146" i="9"/>
  <c r="C6144" i="9"/>
  <c r="D6168" i="9"/>
  <c r="D6174" i="9"/>
  <c r="C6150" i="9"/>
  <c r="D6188" i="9"/>
  <c r="C6164" i="9"/>
  <c r="D6177" i="9"/>
  <c r="C6153" i="9"/>
  <c r="D6223" i="9"/>
  <c r="C6199" i="9"/>
  <c r="D6173" i="9"/>
  <c r="C6149" i="9"/>
  <c r="D6158" i="9"/>
  <c r="C6134" i="9"/>
  <c r="D6189" i="9"/>
  <c r="C6165" i="9"/>
  <c r="D6178" i="9"/>
  <c r="C6154" i="9"/>
  <c r="D6156" i="9"/>
  <c r="C6132" i="9"/>
  <c r="D6172" i="9"/>
  <c r="C6148" i="9"/>
  <c r="D6155" i="9"/>
  <c r="C6131" i="9"/>
  <c r="D6171" i="9"/>
  <c r="C6147" i="9"/>
  <c r="D6160" i="9"/>
  <c r="C6136" i="9"/>
  <c r="D6306" i="9"/>
  <c r="C6282" i="9"/>
  <c r="D6191" i="9"/>
  <c r="C6167" i="9"/>
  <c r="D6190" i="9"/>
  <c r="C6166" i="9"/>
  <c r="D6185" i="9"/>
  <c r="C6161" i="9"/>
  <c r="D6181" i="9"/>
  <c r="C6157" i="9"/>
  <c r="D6464" i="9"/>
  <c r="C6440" i="9"/>
  <c r="L85" i="7" l="1"/>
  <c r="M87" i="7"/>
  <c r="I103" i="7"/>
  <c r="M102" i="7"/>
  <c r="D6192" i="9"/>
  <c r="C6168" i="9"/>
  <c r="C6170" i="9"/>
  <c r="D6194" i="9"/>
  <c r="D6183" i="9"/>
  <c r="C6159" i="9"/>
  <c r="D6193" i="9"/>
  <c r="C6169" i="9"/>
  <c r="D6211" i="9"/>
  <c r="C6187" i="9"/>
  <c r="D6488" i="9"/>
  <c r="C6464" i="9"/>
  <c r="D6209" i="9"/>
  <c r="C6185" i="9"/>
  <c r="D6196" i="9"/>
  <c r="C6172" i="9"/>
  <c r="D6197" i="9"/>
  <c r="C6173" i="9"/>
  <c r="D6214" i="9"/>
  <c r="C6190" i="9"/>
  <c r="D6215" i="9"/>
  <c r="C6191" i="9"/>
  <c r="D6330" i="9"/>
  <c r="C6306" i="9"/>
  <c r="D6184" i="9"/>
  <c r="C6160" i="9"/>
  <c r="D6202" i="9"/>
  <c r="C6178" i="9"/>
  <c r="D6198" i="9"/>
  <c r="C6174" i="9"/>
  <c r="D6205" i="9"/>
  <c r="C6181" i="9"/>
  <c r="D6179" i="9"/>
  <c r="C6155" i="9"/>
  <c r="D6201" i="9"/>
  <c r="C6177" i="9"/>
  <c r="D6212" i="9"/>
  <c r="C6188" i="9"/>
  <c r="D6182" i="9"/>
  <c r="C6158" i="9"/>
  <c r="D6247" i="9"/>
  <c r="C6223" i="9"/>
  <c r="D6180" i="9"/>
  <c r="C6156" i="9"/>
  <c r="D6195" i="9"/>
  <c r="C6171" i="9"/>
  <c r="D6213" i="9"/>
  <c r="C6189" i="9"/>
  <c r="G86" i="7" l="1"/>
  <c r="J86" i="7" s="1"/>
  <c r="K86" i="7" s="1"/>
  <c r="I87" i="7" s="1"/>
  <c r="F86" i="7"/>
  <c r="I104" i="7"/>
  <c r="M103" i="7"/>
  <c r="M104" i="7"/>
  <c r="D6218" i="9"/>
  <c r="C6194" i="9"/>
  <c r="D6235" i="9"/>
  <c r="C6211" i="9"/>
  <c r="D6217" i="9"/>
  <c r="C6193" i="9"/>
  <c r="D6207" i="9"/>
  <c r="C6183" i="9"/>
  <c r="D6216" i="9"/>
  <c r="C6192" i="9"/>
  <c r="D6225" i="9"/>
  <c r="C6201" i="9"/>
  <c r="D6221" i="9"/>
  <c r="C6197" i="9"/>
  <c r="D6204" i="9"/>
  <c r="C6180" i="9"/>
  <c r="D6219" i="9"/>
  <c r="C6195" i="9"/>
  <c r="D6203" i="9"/>
  <c r="C6179" i="9"/>
  <c r="D6229" i="9"/>
  <c r="C6205" i="9"/>
  <c r="D6226" i="9"/>
  <c r="C6202" i="9"/>
  <c r="D6208" i="9"/>
  <c r="C6184" i="9"/>
  <c r="D6239" i="9"/>
  <c r="C6215" i="9"/>
  <c r="D6237" i="9"/>
  <c r="C6213" i="9"/>
  <c r="D6271" i="9"/>
  <c r="C6247" i="9"/>
  <c r="D6238" i="9"/>
  <c r="C6214" i="9"/>
  <c r="D6222" i="9"/>
  <c r="C6198" i="9"/>
  <c r="D6220" i="9"/>
  <c r="C6196" i="9"/>
  <c r="D6206" i="9"/>
  <c r="C6182" i="9"/>
  <c r="D6233" i="9"/>
  <c r="C6209" i="9"/>
  <c r="D6236" i="9"/>
  <c r="C6212" i="9"/>
  <c r="D6354" i="9"/>
  <c r="C6330" i="9"/>
  <c r="D6512" i="9"/>
  <c r="C6488" i="9"/>
  <c r="L86" i="7" l="1"/>
  <c r="G87" i="7" s="1"/>
  <c r="J87" i="7" s="1"/>
  <c r="K87" i="7" s="1"/>
  <c r="I88" i="7" s="1"/>
  <c r="M105" i="7"/>
  <c r="C6216" i="9"/>
  <c r="D6240" i="9"/>
  <c r="D6259" i="9"/>
  <c r="C6235" i="9"/>
  <c r="C6207" i="9"/>
  <c r="D6231" i="9"/>
  <c r="D6241" i="9"/>
  <c r="C6217" i="9"/>
  <c r="C6218" i="9"/>
  <c r="D6242" i="9"/>
  <c r="D6536" i="9"/>
  <c r="C6512" i="9"/>
  <c r="D6253" i="9"/>
  <c r="C6229" i="9"/>
  <c r="D6250" i="9"/>
  <c r="C6226" i="9"/>
  <c r="D6378" i="9"/>
  <c r="C6354" i="9"/>
  <c r="D6227" i="9"/>
  <c r="C6203" i="9"/>
  <c r="D6243" i="9"/>
  <c r="C6219" i="9"/>
  <c r="D6263" i="9"/>
  <c r="C6239" i="9"/>
  <c r="D6260" i="9"/>
  <c r="C6236" i="9"/>
  <c r="D6261" i="9"/>
  <c r="C6237" i="9"/>
  <c r="D6245" i="9"/>
  <c r="C6221" i="9"/>
  <c r="D6246" i="9"/>
  <c r="C6222" i="9"/>
  <c r="D6232" i="9"/>
  <c r="C6208" i="9"/>
  <c r="D6249" i="9"/>
  <c r="C6225" i="9"/>
  <c r="D6257" i="9"/>
  <c r="C6233" i="9"/>
  <c r="D6230" i="9"/>
  <c r="C6206" i="9"/>
  <c r="D6228" i="9"/>
  <c r="C6204" i="9"/>
  <c r="D6295" i="9"/>
  <c r="C6271" i="9"/>
  <c r="D6244" i="9"/>
  <c r="C6220" i="9"/>
  <c r="D6262" i="9"/>
  <c r="C6238" i="9"/>
  <c r="F87" i="7" l="1"/>
  <c r="L87" i="7" s="1"/>
  <c r="G88" i="7" s="1"/>
  <c r="J88" i="7" s="1"/>
  <c r="K88" i="7" s="1"/>
  <c r="M106" i="7"/>
  <c r="I106" i="7"/>
  <c r="D6283" i="9"/>
  <c r="C6259" i="9"/>
  <c r="C6231" i="9"/>
  <c r="D6255" i="9"/>
  <c r="D6264" i="9"/>
  <c r="C6240" i="9"/>
  <c r="D6266" i="9"/>
  <c r="C6242" i="9"/>
  <c r="D6265" i="9"/>
  <c r="C6241" i="9"/>
  <c r="D6286" i="9"/>
  <c r="C6262" i="9"/>
  <c r="D6287" i="9"/>
  <c r="C6263" i="9"/>
  <c r="D6273" i="9"/>
  <c r="C6249" i="9"/>
  <c r="D6251" i="9"/>
  <c r="C6227" i="9"/>
  <c r="D6256" i="9"/>
  <c r="C6232" i="9"/>
  <c r="D6270" i="9"/>
  <c r="C6246" i="9"/>
  <c r="D6402" i="9"/>
  <c r="C6378" i="9"/>
  <c r="D6281" i="9"/>
  <c r="C6257" i="9"/>
  <c r="D6268" i="9"/>
  <c r="C6244" i="9"/>
  <c r="D6252" i="9"/>
  <c r="C6228" i="9"/>
  <c r="D6284" i="9"/>
  <c r="C6260" i="9"/>
  <c r="D6277" i="9"/>
  <c r="C6253" i="9"/>
  <c r="D6267" i="9"/>
  <c r="C6243" i="9"/>
  <c r="D6319" i="9"/>
  <c r="C6295" i="9"/>
  <c r="D6285" i="9"/>
  <c r="C6261" i="9"/>
  <c r="D6269" i="9"/>
  <c r="C6245" i="9"/>
  <c r="D6274" i="9"/>
  <c r="C6250" i="9"/>
  <c r="D6254" i="9"/>
  <c r="C6230" i="9"/>
  <c r="D6560" i="9"/>
  <c r="C6536" i="9"/>
  <c r="F88" i="7" l="1"/>
  <c r="M88" i="7" s="1"/>
  <c r="M107" i="7"/>
  <c r="I107" i="7"/>
  <c r="C6266" i="9"/>
  <c r="D6290" i="9"/>
  <c r="D6279" i="9"/>
  <c r="C6255" i="9"/>
  <c r="D6289" i="9"/>
  <c r="C6265" i="9"/>
  <c r="C6264" i="9"/>
  <c r="D6288" i="9"/>
  <c r="C6283" i="9"/>
  <c r="D6307" i="9"/>
  <c r="D6291" i="9"/>
  <c r="C6267" i="9"/>
  <c r="D6280" i="9"/>
  <c r="C6256" i="9"/>
  <c r="D6298" i="9"/>
  <c r="C6274" i="9"/>
  <c r="D6308" i="9"/>
  <c r="C6284" i="9"/>
  <c r="D6276" i="9"/>
  <c r="C6252" i="9"/>
  <c r="D6584" i="9"/>
  <c r="C6560" i="9"/>
  <c r="D6426" i="9"/>
  <c r="C6402" i="9"/>
  <c r="D6275" i="9"/>
  <c r="C6251" i="9"/>
  <c r="D6309" i="9"/>
  <c r="C6285" i="9"/>
  <c r="D6292" i="9"/>
  <c r="C6268" i="9"/>
  <c r="D6311" i="9"/>
  <c r="C6287" i="9"/>
  <c r="D6294" i="9"/>
  <c r="C6270" i="9"/>
  <c r="D6278" i="9"/>
  <c r="C6254" i="9"/>
  <c r="D6301" i="9"/>
  <c r="C6277" i="9"/>
  <c r="D6293" i="9"/>
  <c r="C6269" i="9"/>
  <c r="D6297" i="9"/>
  <c r="C6273" i="9"/>
  <c r="D6343" i="9"/>
  <c r="C6319" i="9"/>
  <c r="D6305" i="9"/>
  <c r="C6281" i="9"/>
  <c r="D6310" i="9"/>
  <c r="C6286" i="9"/>
  <c r="L88" i="7" l="1"/>
  <c r="G89" i="7" s="1"/>
  <c r="J89" i="7" s="1"/>
  <c r="K89" i="7" s="1"/>
  <c r="D6331" i="9"/>
  <c r="C6307" i="9"/>
  <c r="D6312" i="9"/>
  <c r="C6288" i="9"/>
  <c r="D6303" i="9"/>
  <c r="C6279" i="9"/>
  <c r="D6313" i="9"/>
  <c r="C6289" i="9"/>
  <c r="C6290" i="9"/>
  <c r="D6314" i="9"/>
  <c r="D6608" i="9"/>
  <c r="C6584" i="9"/>
  <c r="D6335" i="9"/>
  <c r="C6311" i="9"/>
  <c r="D6302" i="9"/>
  <c r="C6278" i="9"/>
  <c r="D6367" i="9"/>
  <c r="C6343" i="9"/>
  <c r="D6321" i="9"/>
  <c r="C6297" i="9"/>
  <c r="D6334" i="9"/>
  <c r="C6310" i="9"/>
  <c r="D6332" i="9"/>
  <c r="C6308" i="9"/>
  <c r="D6322" i="9"/>
  <c r="C6298" i="9"/>
  <c r="D6317" i="9"/>
  <c r="C6293" i="9"/>
  <c r="D6299" i="9"/>
  <c r="C6275" i="9"/>
  <c r="D6450" i="9"/>
  <c r="C6426" i="9"/>
  <c r="D6329" i="9"/>
  <c r="C6305" i="9"/>
  <c r="D6318" i="9"/>
  <c r="C6294" i="9"/>
  <c r="D6304" i="9"/>
  <c r="C6280" i="9"/>
  <c r="D6300" i="9"/>
  <c r="C6276" i="9"/>
  <c r="D6316" i="9"/>
  <c r="C6292" i="9"/>
  <c r="D6333" i="9"/>
  <c r="C6309" i="9"/>
  <c r="D6325" i="9"/>
  <c r="C6301" i="9"/>
  <c r="D6315" i="9"/>
  <c r="C6291" i="9"/>
  <c r="F89" i="7" l="1"/>
  <c r="L89" i="7" s="1"/>
  <c r="G90" i="7" s="1"/>
  <c r="C6314" i="9"/>
  <c r="D6338" i="9"/>
  <c r="D6337" i="9"/>
  <c r="C6313" i="9"/>
  <c r="D6336" i="9"/>
  <c r="C6312" i="9"/>
  <c r="D6327" i="9"/>
  <c r="C6303" i="9"/>
  <c r="C6331" i="9"/>
  <c r="D6355" i="9"/>
  <c r="D6358" i="9"/>
  <c r="C6334" i="9"/>
  <c r="D6353" i="9"/>
  <c r="C6329" i="9"/>
  <c r="D6339" i="9"/>
  <c r="C6315" i="9"/>
  <c r="D6356" i="9"/>
  <c r="C6332" i="9"/>
  <c r="D6342" i="9"/>
  <c r="C6318" i="9"/>
  <c r="D6324" i="9"/>
  <c r="C6300" i="9"/>
  <c r="D6341" i="9"/>
  <c r="C6317" i="9"/>
  <c r="D6359" i="9"/>
  <c r="C6335" i="9"/>
  <c r="D6349" i="9"/>
  <c r="C6325" i="9"/>
  <c r="D6345" i="9"/>
  <c r="C6321" i="9"/>
  <c r="D6474" i="9"/>
  <c r="C6450" i="9"/>
  <c r="D6357" i="9"/>
  <c r="C6333" i="9"/>
  <c r="D6391" i="9"/>
  <c r="C6367" i="9"/>
  <c r="D6340" i="9"/>
  <c r="C6316" i="9"/>
  <c r="D6323" i="9"/>
  <c r="C6299" i="9"/>
  <c r="D6326" i="9"/>
  <c r="C6302" i="9"/>
  <c r="D6328" i="9"/>
  <c r="C6304" i="9"/>
  <c r="D6346" i="9"/>
  <c r="C6322" i="9"/>
  <c r="D6632" i="9"/>
  <c r="C6608" i="9"/>
  <c r="F90" i="7" l="1"/>
  <c r="J90" i="7"/>
  <c r="K90" i="7" s="1"/>
  <c r="M108" i="7"/>
  <c r="I108" i="7"/>
  <c r="D6361" i="9"/>
  <c r="C6337" i="9"/>
  <c r="C6355" i="9"/>
  <c r="D6379" i="9"/>
  <c r="C6336" i="9"/>
  <c r="D6360" i="9"/>
  <c r="D6362" i="9"/>
  <c r="C6338" i="9"/>
  <c r="C6327" i="9"/>
  <c r="D6351" i="9"/>
  <c r="D6656" i="9"/>
  <c r="C6632" i="9"/>
  <c r="D6498" i="9"/>
  <c r="C6474" i="9"/>
  <c r="D6381" i="9"/>
  <c r="C6357" i="9"/>
  <c r="D6380" i="9"/>
  <c r="C6356" i="9"/>
  <c r="D6350" i="9"/>
  <c r="C6326" i="9"/>
  <c r="D6363" i="9"/>
  <c r="C6339" i="9"/>
  <c r="D6347" i="9"/>
  <c r="C6323" i="9"/>
  <c r="D6370" i="9"/>
  <c r="C6346" i="9"/>
  <c r="D6366" i="9"/>
  <c r="C6342" i="9"/>
  <c r="D6383" i="9"/>
  <c r="C6359" i="9"/>
  <c r="D6415" i="9"/>
  <c r="C6391" i="9"/>
  <c r="D6365" i="9"/>
  <c r="C6341" i="9"/>
  <c r="D6377" i="9"/>
  <c r="C6353" i="9"/>
  <c r="D6352" i="9"/>
  <c r="C6328" i="9"/>
  <c r="D6369" i="9"/>
  <c r="C6345" i="9"/>
  <c r="D6373" i="9"/>
  <c r="C6349" i="9"/>
  <c r="D6364" i="9"/>
  <c r="C6340" i="9"/>
  <c r="D6348" i="9"/>
  <c r="C6324" i="9"/>
  <c r="D6382" i="9"/>
  <c r="C6358" i="9"/>
  <c r="L90" i="7" l="1"/>
  <c r="G91" i="7" s="1"/>
  <c r="M109" i="7"/>
  <c r="I109" i="7"/>
  <c r="D6403" i="9"/>
  <c r="C6379" i="9"/>
  <c r="D6375" i="9"/>
  <c r="C6351" i="9"/>
  <c r="D6386" i="9"/>
  <c r="C6362" i="9"/>
  <c r="D6384" i="9"/>
  <c r="C6360" i="9"/>
  <c r="C6361" i="9"/>
  <c r="D6385" i="9"/>
  <c r="D6406" i="9"/>
  <c r="C6382" i="9"/>
  <c r="D6401" i="9"/>
  <c r="C6377" i="9"/>
  <c r="D6394" i="9"/>
  <c r="C6370" i="9"/>
  <c r="D6388" i="9"/>
  <c r="C6364" i="9"/>
  <c r="D6387" i="9"/>
  <c r="C6363" i="9"/>
  <c r="D6439" i="9"/>
  <c r="C6415" i="9"/>
  <c r="D6393" i="9"/>
  <c r="C6369" i="9"/>
  <c r="D6407" i="9"/>
  <c r="C6383" i="9"/>
  <c r="D6522" i="9"/>
  <c r="C6498" i="9"/>
  <c r="D6372" i="9"/>
  <c r="C6348" i="9"/>
  <c r="D6371" i="9"/>
  <c r="C6347" i="9"/>
  <c r="D6374" i="9"/>
  <c r="C6350" i="9"/>
  <c r="D6389" i="9"/>
  <c r="C6365" i="9"/>
  <c r="D6404" i="9"/>
  <c r="C6380" i="9"/>
  <c r="D6397" i="9"/>
  <c r="C6373" i="9"/>
  <c r="D6405" i="9"/>
  <c r="C6381" i="9"/>
  <c r="D6376" i="9"/>
  <c r="C6352" i="9"/>
  <c r="D6390" i="9"/>
  <c r="C6366" i="9"/>
  <c r="D6680" i="9"/>
  <c r="C6656" i="9"/>
  <c r="F91" i="7" l="1"/>
  <c r="M91" i="7" s="1"/>
  <c r="J91" i="7"/>
  <c r="K91" i="7" s="1"/>
  <c r="I92" i="7" s="1"/>
  <c r="D6399" i="9"/>
  <c r="C6375" i="9"/>
  <c r="D6410" i="9"/>
  <c r="C6386" i="9"/>
  <c r="D6409" i="9"/>
  <c r="C6385" i="9"/>
  <c r="C6384" i="9"/>
  <c r="D6408" i="9"/>
  <c r="D6427" i="9"/>
  <c r="C6403" i="9"/>
  <c r="D6704" i="9"/>
  <c r="C6680" i="9"/>
  <c r="D6417" i="9"/>
  <c r="C6393" i="9"/>
  <c r="D6463" i="9"/>
  <c r="C6439" i="9"/>
  <c r="D6411" i="9"/>
  <c r="C6387" i="9"/>
  <c r="D6395" i="9"/>
  <c r="C6371" i="9"/>
  <c r="D6429" i="9"/>
  <c r="C6405" i="9"/>
  <c r="D6396" i="9"/>
  <c r="C6372" i="9"/>
  <c r="D6412" i="9"/>
  <c r="C6388" i="9"/>
  <c r="D6418" i="9"/>
  <c r="C6394" i="9"/>
  <c r="D6428" i="9"/>
  <c r="C6404" i="9"/>
  <c r="D6413" i="9"/>
  <c r="C6389" i="9"/>
  <c r="D6546" i="9"/>
  <c r="C6522" i="9"/>
  <c r="D6430" i="9"/>
  <c r="C6406" i="9"/>
  <c r="D6421" i="9"/>
  <c r="C6397" i="9"/>
  <c r="D6398" i="9"/>
  <c r="C6374" i="9"/>
  <c r="D6414" i="9"/>
  <c r="C6390" i="9"/>
  <c r="D6400" i="9"/>
  <c r="C6376" i="9"/>
  <c r="D6425" i="9"/>
  <c r="C6401" i="9"/>
  <c r="D6431" i="9"/>
  <c r="C6407" i="9"/>
  <c r="L91" i="7" l="1"/>
  <c r="G92" i="7" s="1"/>
  <c r="M110" i="7"/>
  <c r="I110" i="7"/>
  <c r="D6433" i="9"/>
  <c r="C6409" i="9"/>
  <c r="C6410" i="9"/>
  <c r="D6434" i="9"/>
  <c r="D6432" i="9"/>
  <c r="C6408" i="9"/>
  <c r="D6451" i="9"/>
  <c r="C6427" i="9"/>
  <c r="D6423" i="9"/>
  <c r="C6399" i="9"/>
  <c r="D6436" i="9"/>
  <c r="C6412" i="9"/>
  <c r="D6454" i="9"/>
  <c r="C6430" i="9"/>
  <c r="D6437" i="9"/>
  <c r="C6413" i="9"/>
  <c r="D6435" i="9"/>
  <c r="C6411" i="9"/>
  <c r="D6449" i="9"/>
  <c r="C6425" i="9"/>
  <c r="D6487" i="9"/>
  <c r="C6463" i="9"/>
  <c r="D6442" i="9"/>
  <c r="C6418" i="9"/>
  <c r="D6441" i="9"/>
  <c r="C6417" i="9"/>
  <c r="D6455" i="9"/>
  <c r="C6431" i="9"/>
  <c r="D6445" i="9"/>
  <c r="C6421" i="9"/>
  <c r="D6420" i="9"/>
  <c r="C6396" i="9"/>
  <c r="D6453" i="9"/>
  <c r="C6429" i="9"/>
  <c r="D6570" i="9"/>
  <c r="C6546" i="9"/>
  <c r="D6452" i="9"/>
  <c r="C6428" i="9"/>
  <c r="D6419" i="9"/>
  <c r="C6395" i="9"/>
  <c r="D6424" i="9"/>
  <c r="C6400" i="9"/>
  <c r="D6438" i="9"/>
  <c r="C6414" i="9"/>
  <c r="D6422" i="9"/>
  <c r="C6398" i="9"/>
  <c r="D6728" i="9"/>
  <c r="C6704" i="9"/>
  <c r="J92" i="7" l="1"/>
  <c r="K92" i="7" s="1"/>
  <c r="I93" i="7" s="1"/>
  <c r="F92" i="7"/>
  <c r="M92" i="7" s="1"/>
  <c r="D6458" i="9"/>
  <c r="C6434" i="9"/>
  <c r="D6475" i="9"/>
  <c r="C6451" i="9"/>
  <c r="C6432" i="9"/>
  <c r="D6456" i="9"/>
  <c r="D6447" i="9"/>
  <c r="C6423" i="9"/>
  <c r="D6457" i="9"/>
  <c r="C6433" i="9"/>
  <c r="D6752" i="9"/>
  <c r="C6728" i="9"/>
  <c r="D6477" i="9"/>
  <c r="C6453" i="9"/>
  <c r="D6473" i="9"/>
  <c r="C6449" i="9"/>
  <c r="D6446" i="9"/>
  <c r="C6422" i="9"/>
  <c r="D6462" i="9"/>
  <c r="C6438" i="9"/>
  <c r="D6478" i="9"/>
  <c r="C6454" i="9"/>
  <c r="D6594" i="9"/>
  <c r="C6570" i="9"/>
  <c r="D6511" i="9"/>
  <c r="C6487" i="9"/>
  <c r="D6469" i="9"/>
  <c r="C6445" i="9"/>
  <c r="D6479" i="9"/>
  <c r="C6455" i="9"/>
  <c r="D6443" i="9"/>
  <c r="C6419" i="9"/>
  <c r="D6465" i="9"/>
  <c r="C6441" i="9"/>
  <c r="D6460" i="9"/>
  <c r="C6436" i="9"/>
  <c r="D6444" i="9"/>
  <c r="C6420" i="9"/>
  <c r="D6461" i="9"/>
  <c r="C6437" i="9"/>
  <c r="D6448" i="9"/>
  <c r="C6424" i="9"/>
  <c r="D6459" i="9"/>
  <c r="C6435" i="9"/>
  <c r="D6476" i="9"/>
  <c r="C6452" i="9"/>
  <c r="D6466" i="9"/>
  <c r="C6442" i="9"/>
  <c r="L92" i="7" l="1"/>
  <c r="C6447" i="9"/>
  <c r="D6471" i="9"/>
  <c r="D6499" i="9"/>
  <c r="C6475" i="9"/>
  <c r="C6457" i="9"/>
  <c r="D6481" i="9"/>
  <c r="D6480" i="9"/>
  <c r="C6456" i="9"/>
  <c r="D6482" i="9"/>
  <c r="C6458" i="9"/>
  <c r="D6489" i="9"/>
  <c r="C6465" i="9"/>
  <c r="D6467" i="9"/>
  <c r="C6443" i="9"/>
  <c r="D6470" i="9"/>
  <c r="C6446" i="9"/>
  <c r="D6535" i="9"/>
  <c r="C6511" i="9"/>
  <c r="D6490" i="9"/>
  <c r="C6466" i="9"/>
  <c r="D6483" i="9"/>
  <c r="C6459" i="9"/>
  <c r="D6472" i="9"/>
  <c r="C6448" i="9"/>
  <c r="D6497" i="9"/>
  <c r="C6473" i="9"/>
  <c r="D6485" i="9"/>
  <c r="C6461" i="9"/>
  <c r="D6503" i="9"/>
  <c r="C6479" i="9"/>
  <c r="D6501" i="9"/>
  <c r="C6477" i="9"/>
  <c r="D6500" i="9"/>
  <c r="C6476" i="9"/>
  <c r="D6484" i="9"/>
  <c r="C6460" i="9"/>
  <c r="D6502" i="9"/>
  <c r="C6478" i="9"/>
  <c r="D6486" i="9"/>
  <c r="C6462" i="9"/>
  <c r="D6468" i="9"/>
  <c r="C6444" i="9"/>
  <c r="D6618" i="9"/>
  <c r="C6594" i="9"/>
  <c r="D6493" i="9"/>
  <c r="C6469" i="9"/>
  <c r="D6776" i="9"/>
  <c r="C6752" i="9"/>
  <c r="G93" i="7" l="1"/>
  <c r="J93" i="7" s="1"/>
  <c r="K93" i="7" s="1"/>
  <c r="I94" i="7" s="1"/>
  <c r="F93" i="7"/>
  <c r="M93" i="7" s="1"/>
  <c r="D6523" i="9"/>
  <c r="C6499" i="9"/>
  <c r="D6506" i="9"/>
  <c r="C6482" i="9"/>
  <c r="C6480" i="9"/>
  <c r="D6504" i="9"/>
  <c r="D6495" i="9"/>
  <c r="C6471" i="9"/>
  <c r="D6505" i="9"/>
  <c r="C6481" i="9"/>
  <c r="D6800" i="9"/>
  <c r="C6776" i="9"/>
  <c r="D6508" i="9"/>
  <c r="C6484" i="9"/>
  <c r="D6526" i="9"/>
  <c r="C6502" i="9"/>
  <c r="D6517" i="9"/>
  <c r="C6493" i="9"/>
  <c r="D6507" i="9"/>
  <c r="C6483" i="9"/>
  <c r="D6525" i="9"/>
  <c r="C6501" i="9"/>
  <c r="D6496" i="9"/>
  <c r="C6472" i="9"/>
  <c r="D6514" i="9"/>
  <c r="C6490" i="9"/>
  <c r="D6491" i="9"/>
  <c r="C6467" i="9"/>
  <c r="D6509" i="9"/>
  <c r="C6485" i="9"/>
  <c r="D6513" i="9"/>
  <c r="C6489" i="9"/>
  <c r="D6524" i="9"/>
  <c r="C6500" i="9"/>
  <c r="D6642" i="9"/>
  <c r="C6618" i="9"/>
  <c r="D6559" i="9"/>
  <c r="C6535" i="9"/>
  <c r="D6492" i="9"/>
  <c r="C6468" i="9"/>
  <c r="D6494" i="9"/>
  <c r="C6470" i="9"/>
  <c r="D6527" i="9"/>
  <c r="C6503" i="9"/>
  <c r="D6510" i="9"/>
  <c r="C6486" i="9"/>
  <c r="D6521" i="9"/>
  <c r="C6497" i="9"/>
  <c r="L93" i="7" l="1"/>
  <c r="I113" i="7"/>
  <c r="C6495" i="9"/>
  <c r="D6519" i="9"/>
  <c r="D6528" i="9"/>
  <c r="C6504" i="9"/>
  <c r="D6530" i="9"/>
  <c r="C6506" i="9"/>
  <c r="D6529" i="9"/>
  <c r="C6505" i="9"/>
  <c r="D6547" i="9"/>
  <c r="C6523" i="9"/>
  <c r="D6583" i="9"/>
  <c r="C6559" i="9"/>
  <c r="D6545" i="9"/>
  <c r="C6521" i="9"/>
  <c r="D6548" i="9"/>
  <c r="C6524" i="9"/>
  <c r="D6534" i="9"/>
  <c r="C6510" i="9"/>
  <c r="D6551" i="9"/>
  <c r="C6527" i="9"/>
  <c r="D6531" i="9"/>
  <c r="C6507" i="9"/>
  <c r="D6537" i="9"/>
  <c r="C6513" i="9"/>
  <c r="D6541" i="9"/>
  <c r="C6517" i="9"/>
  <c r="D6518" i="9"/>
  <c r="C6494" i="9"/>
  <c r="D6515" i="9"/>
  <c r="C6491" i="9"/>
  <c r="D6532" i="9"/>
  <c r="C6508" i="9"/>
  <c r="D6520" i="9"/>
  <c r="C6496" i="9"/>
  <c r="D6549" i="9"/>
  <c r="C6525" i="9"/>
  <c r="D6533" i="9"/>
  <c r="C6509" i="9"/>
  <c r="D6666" i="9"/>
  <c r="C6642" i="9"/>
  <c r="D6550" i="9"/>
  <c r="C6526" i="9"/>
  <c r="D6516" i="9"/>
  <c r="C6492" i="9"/>
  <c r="D6538" i="9"/>
  <c r="C6514" i="9"/>
  <c r="D6824" i="9"/>
  <c r="C6800" i="9"/>
  <c r="G94" i="7" l="1"/>
  <c r="J94" i="7" s="1"/>
  <c r="K94" i="7" s="1"/>
  <c r="I95" i="7" s="1"/>
  <c r="F94" i="7"/>
  <c r="M94" i="7" s="1"/>
  <c r="D6553" i="9"/>
  <c r="C6529" i="9"/>
  <c r="D6552" i="9"/>
  <c r="C6528" i="9"/>
  <c r="C6547" i="9"/>
  <c r="D6571" i="9"/>
  <c r="D6554" i="9"/>
  <c r="C6530" i="9"/>
  <c r="C6519" i="9"/>
  <c r="D6543" i="9"/>
  <c r="D6556" i="9"/>
  <c r="C6532" i="9"/>
  <c r="D6558" i="9"/>
  <c r="C6534" i="9"/>
  <c r="D6562" i="9"/>
  <c r="C6538" i="9"/>
  <c r="D6555" i="9"/>
  <c r="C6531" i="9"/>
  <c r="D6575" i="9"/>
  <c r="C6551" i="9"/>
  <c r="D6848" i="9"/>
  <c r="C6824" i="9"/>
  <c r="D6573" i="9"/>
  <c r="C6549" i="9"/>
  <c r="D6544" i="9"/>
  <c r="C6520" i="9"/>
  <c r="D6690" i="9"/>
  <c r="C6666" i="9"/>
  <c r="D6565" i="9"/>
  <c r="C6541" i="9"/>
  <c r="D6569" i="9"/>
  <c r="C6545" i="9"/>
  <c r="D6574" i="9"/>
  <c r="C6550" i="9"/>
  <c r="D6540" i="9"/>
  <c r="C6516" i="9"/>
  <c r="D6539" i="9"/>
  <c r="C6515" i="9"/>
  <c r="D6542" i="9"/>
  <c r="C6518" i="9"/>
  <c r="D6572" i="9"/>
  <c r="C6548" i="9"/>
  <c r="D6557" i="9"/>
  <c r="C6533" i="9"/>
  <c r="D6561" i="9"/>
  <c r="C6537" i="9"/>
  <c r="D6607" i="9"/>
  <c r="C6583" i="9"/>
  <c r="L94" i="7" l="1"/>
  <c r="D6567" i="9"/>
  <c r="C6543" i="9"/>
  <c r="D6576" i="9"/>
  <c r="C6552" i="9"/>
  <c r="D6578" i="9"/>
  <c r="C6554" i="9"/>
  <c r="D6595" i="9"/>
  <c r="C6571" i="9"/>
  <c r="D6577" i="9"/>
  <c r="C6553" i="9"/>
  <c r="D6564" i="9"/>
  <c r="C6540" i="9"/>
  <c r="D6585" i="9"/>
  <c r="C6561" i="9"/>
  <c r="D6872" i="9"/>
  <c r="C6848" i="9"/>
  <c r="D6581" i="9"/>
  <c r="C6557" i="9"/>
  <c r="D6593" i="9"/>
  <c r="C6569" i="9"/>
  <c r="D6631" i="9"/>
  <c r="C6607" i="9"/>
  <c r="D6597" i="9"/>
  <c r="C6573" i="9"/>
  <c r="D6598" i="9"/>
  <c r="C6574" i="9"/>
  <c r="D6714" i="9"/>
  <c r="C6690" i="9"/>
  <c r="D6582" i="9"/>
  <c r="C6558" i="9"/>
  <c r="D6596" i="9"/>
  <c r="C6572" i="9"/>
  <c r="D6566" i="9"/>
  <c r="C6542" i="9"/>
  <c r="D6599" i="9"/>
  <c r="C6575" i="9"/>
  <c r="D6579" i="9"/>
  <c r="C6555" i="9"/>
  <c r="D6589" i="9"/>
  <c r="C6565" i="9"/>
  <c r="D6586" i="9"/>
  <c r="C6562" i="9"/>
  <c r="D6563" i="9"/>
  <c r="C6539" i="9"/>
  <c r="D6568" i="9"/>
  <c r="C6544" i="9"/>
  <c r="D6580" i="9"/>
  <c r="C6556" i="9"/>
  <c r="G95" i="7" l="1"/>
  <c r="J95" i="7" s="1"/>
  <c r="K95" i="7" s="1"/>
  <c r="I96" i="7" s="1"/>
  <c r="F95" i="7"/>
  <c r="M95" i="7" s="1"/>
  <c r="D6600" i="9"/>
  <c r="C6576" i="9"/>
  <c r="D6601" i="9"/>
  <c r="C6577" i="9"/>
  <c r="D6619" i="9"/>
  <c r="C6595" i="9"/>
  <c r="D6602" i="9"/>
  <c r="C6578" i="9"/>
  <c r="D6591" i="9"/>
  <c r="C6567" i="9"/>
  <c r="D6604" i="9"/>
  <c r="C6580" i="9"/>
  <c r="D6592" i="9"/>
  <c r="C6568" i="9"/>
  <c r="D6587" i="9"/>
  <c r="C6563" i="9"/>
  <c r="D6620" i="9"/>
  <c r="C6596" i="9"/>
  <c r="D6617" i="9"/>
  <c r="C6593" i="9"/>
  <c r="D6606" i="9"/>
  <c r="C6582" i="9"/>
  <c r="D6610" i="9"/>
  <c r="C6586" i="9"/>
  <c r="D6605" i="9"/>
  <c r="C6581" i="9"/>
  <c r="D6609" i="9"/>
  <c r="C6585" i="9"/>
  <c r="D6623" i="9"/>
  <c r="C6599" i="9"/>
  <c r="D6622" i="9"/>
  <c r="C6598" i="9"/>
  <c r="D6655" i="9"/>
  <c r="C6631" i="9"/>
  <c r="D6603" i="9"/>
  <c r="C6579" i="9"/>
  <c r="D6738" i="9"/>
  <c r="C6714" i="9"/>
  <c r="D6613" i="9"/>
  <c r="C6589" i="9"/>
  <c r="D6896" i="9"/>
  <c r="C6872" i="9"/>
  <c r="D6590" i="9"/>
  <c r="C6566" i="9"/>
  <c r="D6621" i="9"/>
  <c r="C6597" i="9"/>
  <c r="D6588" i="9"/>
  <c r="C6564" i="9"/>
  <c r="L95" i="7" l="1"/>
  <c r="C6591" i="9"/>
  <c r="D6615" i="9"/>
  <c r="D6625" i="9"/>
  <c r="C6601" i="9"/>
  <c r="C6602" i="9"/>
  <c r="D6626" i="9"/>
  <c r="D6643" i="9"/>
  <c r="C6619" i="9"/>
  <c r="D6624" i="9"/>
  <c r="C6600" i="9"/>
  <c r="D6679" i="9"/>
  <c r="C6655" i="9"/>
  <c r="D6614" i="9"/>
  <c r="C6590" i="9"/>
  <c r="D6920" i="9"/>
  <c r="C6896" i="9"/>
  <c r="D6611" i="9"/>
  <c r="C6587" i="9"/>
  <c r="D6641" i="9"/>
  <c r="C6617" i="9"/>
  <c r="D6644" i="9"/>
  <c r="C6620" i="9"/>
  <c r="D6616" i="9"/>
  <c r="C6592" i="9"/>
  <c r="D6762" i="9"/>
  <c r="C6738" i="9"/>
  <c r="D6629" i="9"/>
  <c r="C6605" i="9"/>
  <c r="D6627" i="9"/>
  <c r="C6603" i="9"/>
  <c r="D6646" i="9"/>
  <c r="C6622" i="9"/>
  <c r="D6637" i="9"/>
  <c r="C6613" i="9"/>
  <c r="D6612" i="9"/>
  <c r="C6588" i="9"/>
  <c r="D6630" i="9"/>
  <c r="C6606" i="9"/>
  <c r="D6645" i="9"/>
  <c r="C6621" i="9"/>
  <c r="D6647" i="9"/>
  <c r="C6623" i="9"/>
  <c r="D6633" i="9"/>
  <c r="C6609" i="9"/>
  <c r="D6634" i="9"/>
  <c r="C6610" i="9"/>
  <c r="D6628" i="9"/>
  <c r="C6604" i="9"/>
  <c r="F96" i="7" l="1"/>
  <c r="M96" i="7" s="1"/>
  <c r="G96" i="7"/>
  <c r="J96" i="7" s="1"/>
  <c r="K96" i="7" s="1"/>
  <c r="D6667" i="9"/>
  <c r="C6643" i="9"/>
  <c r="D6650" i="9"/>
  <c r="C6626" i="9"/>
  <c r="D6639" i="9"/>
  <c r="C6615" i="9"/>
  <c r="D6648" i="9"/>
  <c r="C6624" i="9"/>
  <c r="C6625" i="9"/>
  <c r="D6649" i="9"/>
  <c r="D6652" i="9"/>
  <c r="C6628" i="9"/>
  <c r="D6658" i="9"/>
  <c r="C6634" i="9"/>
  <c r="D6668" i="9"/>
  <c r="C6644" i="9"/>
  <c r="D6654" i="9"/>
  <c r="C6630" i="9"/>
  <c r="D6661" i="9"/>
  <c r="C6637" i="9"/>
  <c r="D6657" i="9"/>
  <c r="C6633" i="9"/>
  <c r="D6636" i="9"/>
  <c r="C6612" i="9"/>
  <c r="D6635" i="9"/>
  <c r="C6611" i="9"/>
  <c r="D6653" i="9"/>
  <c r="C6629" i="9"/>
  <c r="D6638" i="9"/>
  <c r="C6614" i="9"/>
  <c r="D6670" i="9"/>
  <c r="C6646" i="9"/>
  <c r="D6671" i="9"/>
  <c r="C6647" i="9"/>
  <c r="D6640" i="9"/>
  <c r="C6616" i="9"/>
  <c r="D6665" i="9"/>
  <c r="C6641" i="9"/>
  <c r="D6651" i="9"/>
  <c r="C6627" i="9"/>
  <c r="D6944" i="9"/>
  <c r="C6920" i="9"/>
  <c r="D6669" i="9"/>
  <c r="C6645" i="9"/>
  <c r="D6786" i="9"/>
  <c r="C6762" i="9"/>
  <c r="D6703" i="9"/>
  <c r="C6679" i="9"/>
  <c r="L96" i="7" l="1"/>
  <c r="D6673" i="9"/>
  <c r="C6649" i="9"/>
  <c r="D6672" i="9"/>
  <c r="C6648" i="9"/>
  <c r="D6663" i="9"/>
  <c r="C6639" i="9"/>
  <c r="C6650" i="9"/>
  <c r="D6674" i="9"/>
  <c r="D6691" i="9"/>
  <c r="C6667" i="9"/>
  <c r="D6662" i="9"/>
  <c r="C6638" i="9"/>
  <c r="D6727" i="9"/>
  <c r="C6703" i="9"/>
  <c r="D6695" i="9"/>
  <c r="C6671" i="9"/>
  <c r="D6810" i="9"/>
  <c r="C6786" i="9"/>
  <c r="D6693" i="9"/>
  <c r="C6669" i="9"/>
  <c r="D6678" i="9"/>
  <c r="C6654" i="9"/>
  <c r="D6694" i="9"/>
  <c r="C6670" i="9"/>
  <c r="D6677" i="9"/>
  <c r="C6653" i="9"/>
  <c r="D6675" i="9"/>
  <c r="C6651" i="9"/>
  <c r="D6692" i="9"/>
  <c r="C6668" i="9"/>
  <c r="D6664" i="9"/>
  <c r="C6640" i="9"/>
  <c r="D6682" i="9"/>
  <c r="C6658" i="9"/>
  <c r="D6685" i="9"/>
  <c r="C6661" i="9"/>
  <c r="D6689" i="9"/>
  <c r="C6665" i="9"/>
  <c r="D6659" i="9"/>
  <c r="C6635" i="9"/>
  <c r="D6681" i="9"/>
  <c r="C6657" i="9"/>
  <c r="D6968" i="9"/>
  <c r="C6944" i="9"/>
  <c r="D6660" i="9"/>
  <c r="C6636" i="9"/>
  <c r="D6676" i="9"/>
  <c r="C6652" i="9"/>
  <c r="G97" i="7" l="1"/>
  <c r="J97" i="7" s="1"/>
  <c r="K97" i="7" s="1"/>
  <c r="F97" i="7"/>
  <c r="M97" i="7" s="1"/>
  <c r="D6715" i="9"/>
  <c r="C6691" i="9"/>
  <c r="D6698" i="9"/>
  <c r="C6674" i="9"/>
  <c r="D6687" i="9"/>
  <c r="C6663" i="9"/>
  <c r="D6696" i="9"/>
  <c r="C6672" i="9"/>
  <c r="D6697" i="9"/>
  <c r="C6673" i="9"/>
  <c r="D6706" i="9"/>
  <c r="C6682" i="9"/>
  <c r="D6992" i="9"/>
  <c r="C6968" i="9"/>
  <c r="D6834" i="9"/>
  <c r="C6810" i="9"/>
  <c r="D6719" i="9"/>
  <c r="C6695" i="9"/>
  <c r="D6705" i="9"/>
  <c r="C6681" i="9"/>
  <c r="D6716" i="9"/>
  <c r="C6692" i="9"/>
  <c r="D6751" i="9"/>
  <c r="C6727" i="9"/>
  <c r="D6713" i="9"/>
  <c r="C6689" i="9"/>
  <c r="D6701" i="9"/>
  <c r="C6677" i="9"/>
  <c r="D6686" i="9"/>
  <c r="C6662" i="9"/>
  <c r="D6717" i="9"/>
  <c r="C6693" i="9"/>
  <c r="D6688" i="9"/>
  <c r="C6664" i="9"/>
  <c r="D6700" i="9"/>
  <c r="C6676" i="9"/>
  <c r="D6709" i="9"/>
  <c r="C6685" i="9"/>
  <c r="D6684" i="9"/>
  <c r="C6660" i="9"/>
  <c r="D6702" i="9"/>
  <c r="C6678" i="9"/>
  <c r="D6683" i="9"/>
  <c r="C6659" i="9"/>
  <c r="D6699" i="9"/>
  <c r="C6675" i="9"/>
  <c r="D6718" i="9"/>
  <c r="C6694" i="9"/>
  <c r="L97" i="7" l="1"/>
  <c r="D6720" i="9"/>
  <c r="C6696" i="9"/>
  <c r="D6711" i="9"/>
  <c r="C6687" i="9"/>
  <c r="C6697" i="9"/>
  <c r="D6721" i="9"/>
  <c r="D6722" i="9"/>
  <c r="C6698" i="9"/>
  <c r="D6739" i="9"/>
  <c r="C6715" i="9"/>
  <c r="D6740" i="9"/>
  <c r="C6716" i="9"/>
  <c r="D6712" i="9"/>
  <c r="C6688" i="9"/>
  <c r="D6723" i="9"/>
  <c r="C6699" i="9"/>
  <c r="D6858" i="9"/>
  <c r="C6834" i="9"/>
  <c r="D6710" i="9"/>
  <c r="C6686" i="9"/>
  <c r="D6724" i="9"/>
  <c r="C6700" i="9"/>
  <c r="D6708" i="9"/>
  <c r="C6684" i="9"/>
  <c r="D6737" i="9"/>
  <c r="C6713" i="9"/>
  <c r="D6730" i="9"/>
  <c r="C6706" i="9"/>
  <c r="D6742" i="9"/>
  <c r="C6718" i="9"/>
  <c r="D6729" i="9"/>
  <c r="C6705" i="9"/>
  <c r="D6743" i="9"/>
  <c r="C6719" i="9"/>
  <c r="D7016" i="9"/>
  <c r="C6992" i="9"/>
  <c r="D6725" i="9"/>
  <c r="C6701" i="9"/>
  <c r="D6741" i="9"/>
  <c r="C6717" i="9"/>
  <c r="D6707" i="9"/>
  <c r="C6683" i="9"/>
  <c r="D6726" i="9"/>
  <c r="C6702" i="9"/>
  <c r="D6733" i="9"/>
  <c r="C6709" i="9"/>
  <c r="D6775" i="9"/>
  <c r="C6751" i="9"/>
  <c r="F98" i="7" l="1"/>
  <c r="M98" i="7" s="1"/>
  <c r="G98" i="7"/>
  <c r="J98" i="7" s="1"/>
  <c r="K98" i="7" s="1"/>
  <c r="C6722" i="9"/>
  <c r="D6746" i="9"/>
  <c r="D6745" i="9"/>
  <c r="C6721" i="9"/>
  <c r="D6763" i="9"/>
  <c r="C6739" i="9"/>
  <c r="D6735" i="9"/>
  <c r="C6711" i="9"/>
  <c r="D6744" i="9"/>
  <c r="C6720" i="9"/>
  <c r="D6799" i="9"/>
  <c r="C6775" i="9"/>
  <c r="D6882" i="9"/>
  <c r="C6858" i="9"/>
  <c r="D6767" i="9"/>
  <c r="C6743" i="9"/>
  <c r="D6753" i="9"/>
  <c r="C6729" i="9"/>
  <c r="D6734" i="9"/>
  <c r="C6710" i="9"/>
  <c r="D6765" i="9"/>
  <c r="C6741" i="9"/>
  <c r="D6749" i="9"/>
  <c r="C6725" i="9"/>
  <c r="D6748" i="9"/>
  <c r="C6724" i="9"/>
  <c r="D6766" i="9"/>
  <c r="C6742" i="9"/>
  <c r="D6754" i="9"/>
  <c r="C6730" i="9"/>
  <c r="D6761" i="9"/>
  <c r="C6737" i="9"/>
  <c r="D6736" i="9"/>
  <c r="C6712" i="9"/>
  <c r="D6757" i="9"/>
  <c r="C6733" i="9"/>
  <c r="D6750" i="9"/>
  <c r="C6726" i="9"/>
  <c r="D6731" i="9"/>
  <c r="C6707" i="9"/>
  <c r="D6747" i="9"/>
  <c r="C6723" i="9"/>
  <c r="D6732" i="9"/>
  <c r="C6708" i="9"/>
  <c r="D7040" i="9"/>
  <c r="C7016" i="9"/>
  <c r="D6764" i="9"/>
  <c r="C6740" i="9"/>
  <c r="L98" i="7" l="1"/>
  <c r="D6768" i="9"/>
  <c r="C6744" i="9"/>
  <c r="C6735" i="9"/>
  <c r="D6759" i="9"/>
  <c r="C6763" i="9"/>
  <c r="D6787" i="9"/>
  <c r="D6769" i="9"/>
  <c r="C6745" i="9"/>
  <c r="C6746" i="9"/>
  <c r="D6770" i="9"/>
  <c r="D6788" i="9"/>
  <c r="C6764" i="9"/>
  <c r="D6785" i="9"/>
  <c r="C6761" i="9"/>
  <c r="D6760" i="9"/>
  <c r="C6736" i="9"/>
  <c r="D6778" i="9"/>
  <c r="C6754" i="9"/>
  <c r="D6790" i="9"/>
  <c r="C6766" i="9"/>
  <c r="D6771" i="9"/>
  <c r="C6747" i="9"/>
  <c r="D6789" i="9"/>
  <c r="C6765" i="9"/>
  <c r="D6758" i="9"/>
  <c r="C6734" i="9"/>
  <c r="D7064" i="9"/>
  <c r="C7040" i="9"/>
  <c r="D6756" i="9"/>
  <c r="C6732" i="9"/>
  <c r="D6774" i="9"/>
  <c r="C6750" i="9"/>
  <c r="D6823" i="9"/>
  <c r="C6799" i="9"/>
  <c r="D6777" i="9"/>
  <c r="C6753" i="9"/>
  <c r="D6906" i="9"/>
  <c r="C6882" i="9"/>
  <c r="D6772" i="9"/>
  <c r="C6748" i="9"/>
  <c r="D6791" i="9"/>
  <c r="C6767" i="9"/>
  <c r="D6755" i="9"/>
  <c r="C6731" i="9"/>
  <c r="D6781" i="9"/>
  <c r="C6757" i="9"/>
  <c r="D6773" i="9"/>
  <c r="C6749" i="9"/>
  <c r="F99" i="7" l="1"/>
  <c r="M99" i="7" s="1"/>
  <c r="G99" i="7"/>
  <c r="J99" i="7" s="1"/>
  <c r="K99" i="7" s="1"/>
  <c r="D6794" i="9"/>
  <c r="C6770" i="9"/>
  <c r="D6793" i="9"/>
  <c r="C6769" i="9"/>
  <c r="D6811" i="9"/>
  <c r="C6787" i="9"/>
  <c r="D6783" i="9"/>
  <c r="C6759" i="9"/>
  <c r="D6792" i="9"/>
  <c r="C6768" i="9"/>
  <c r="D6801" i="9"/>
  <c r="C6777" i="9"/>
  <c r="D6847" i="9"/>
  <c r="C6823" i="9"/>
  <c r="D6802" i="9"/>
  <c r="C6778" i="9"/>
  <c r="D6797" i="9"/>
  <c r="C6773" i="9"/>
  <c r="D6813" i="9"/>
  <c r="C6789" i="9"/>
  <c r="D6795" i="9"/>
  <c r="C6771" i="9"/>
  <c r="D6796" i="9"/>
  <c r="C6772" i="9"/>
  <c r="D7088" i="9"/>
  <c r="C7064" i="9"/>
  <c r="D6809" i="9"/>
  <c r="C6785" i="9"/>
  <c r="D6798" i="9"/>
  <c r="C6774" i="9"/>
  <c r="D6814" i="9"/>
  <c r="C6790" i="9"/>
  <c r="D6784" i="9"/>
  <c r="C6760" i="9"/>
  <c r="D6805" i="9"/>
  <c r="C6781" i="9"/>
  <c r="D6779" i="9"/>
  <c r="C6755" i="9"/>
  <c r="D6815" i="9"/>
  <c r="C6791" i="9"/>
  <c r="D6780" i="9"/>
  <c r="C6756" i="9"/>
  <c r="D6930" i="9"/>
  <c r="C6906" i="9"/>
  <c r="D6782" i="9"/>
  <c r="C6758" i="9"/>
  <c r="D6812" i="9"/>
  <c r="C6788" i="9"/>
  <c r="L99" i="7" l="1"/>
  <c r="D6816" i="9"/>
  <c r="C6792" i="9"/>
  <c r="D6807" i="9"/>
  <c r="C6783" i="9"/>
  <c r="D6835" i="9"/>
  <c r="C6811" i="9"/>
  <c r="D6817" i="9"/>
  <c r="C6793" i="9"/>
  <c r="D6818" i="9"/>
  <c r="C6794" i="9"/>
  <c r="D6836" i="9"/>
  <c r="C6812" i="9"/>
  <c r="D6837" i="9"/>
  <c r="C6813" i="9"/>
  <c r="D6839" i="9"/>
  <c r="C6815" i="9"/>
  <c r="D6803" i="9"/>
  <c r="C6779" i="9"/>
  <c r="D6808" i="9"/>
  <c r="C6784" i="9"/>
  <c r="D6819" i="9"/>
  <c r="C6795" i="9"/>
  <c r="D6822" i="9"/>
  <c r="C6798" i="9"/>
  <c r="D6821" i="9"/>
  <c r="C6797" i="9"/>
  <c r="D6826" i="9"/>
  <c r="C6802" i="9"/>
  <c r="D6806" i="9"/>
  <c r="C6782" i="9"/>
  <c r="D6838" i="9"/>
  <c r="C6814" i="9"/>
  <c r="D6954" i="9"/>
  <c r="C6930" i="9"/>
  <c r="D6804" i="9"/>
  <c r="C6780" i="9"/>
  <c r="D6833" i="9"/>
  <c r="C6809" i="9"/>
  <c r="D7112" i="9"/>
  <c r="C7088" i="9"/>
  <c r="D6871" i="9"/>
  <c r="C6847" i="9"/>
  <c r="D6829" i="9"/>
  <c r="C6805" i="9"/>
  <c r="D6820" i="9"/>
  <c r="C6796" i="9"/>
  <c r="D6825" i="9"/>
  <c r="C6801" i="9"/>
  <c r="F100" i="7" l="1"/>
  <c r="G100" i="7"/>
  <c r="J100" i="7" s="1"/>
  <c r="K100" i="7" s="1"/>
  <c r="C6818" i="9"/>
  <c r="D6842" i="9"/>
  <c r="D6841" i="9"/>
  <c r="C6817" i="9"/>
  <c r="D6859" i="9"/>
  <c r="C6835" i="9"/>
  <c r="D6831" i="9"/>
  <c r="C6807" i="9"/>
  <c r="D6840" i="9"/>
  <c r="C6816" i="9"/>
  <c r="D6849" i="9"/>
  <c r="C6825" i="9"/>
  <c r="D6850" i="9"/>
  <c r="C6826" i="9"/>
  <c r="D6862" i="9"/>
  <c r="C6838" i="9"/>
  <c r="D6830" i="9"/>
  <c r="C6806" i="9"/>
  <c r="D6846" i="9"/>
  <c r="C6822" i="9"/>
  <c r="D6861" i="9"/>
  <c r="C6837" i="9"/>
  <c r="D6978" i="9"/>
  <c r="C6954" i="9"/>
  <c r="D6895" i="9"/>
  <c r="C6871" i="9"/>
  <c r="D7136" i="9"/>
  <c r="C7112" i="9"/>
  <c r="D6828" i="9"/>
  <c r="C6804" i="9"/>
  <c r="D6832" i="9"/>
  <c r="C6808" i="9"/>
  <c r="D6844" i="9"/>
  <c r="C6820" i="9"/>
  <c r="D6853" i="9"/>
  <c r="C6829" i="9"/>
  <c r="D6827" i="9"/>
  <c r="C6803" i="9"/>
  <c r="D6863" i="9"/>
  <c r="C6839" i="9"/>
  <c r="D6857" i="9"/>
  <c r="C6833" i="9"/>
  <c r="D6845" i="9"/>
  <c r="C6821" i="9"/>
  <c r="D6843" i="9"/>
  <c r="C6819" i="9"/>
  <c r="D6860" i="9"/>
  <c r="C6836" i="9"/>
  <c r="L100" i="7" l="1"/>
  <c r="D6855" i="9"/>
  <c r="C6831" i="9"/>
  <c r="D6866" i="9"/>
  <c r="C6842" i="9"/>
  <c r="D6864" i="9"/>
  <c r="C6840" i="9"/>
  <c r="D6883" i="9"/>
  <c r="C6859" i="9"/>
  <c r="D6865" i="9"/>
  <c r="C6841" i="9"/>
  <c r="D6870" i="9"/>
  <c r="C6846" i="9"/>
  <c r="D6867" i="9"/>
  <c r="C6843" i="9"/>
  <c r="D6854" i="9"/>
  <c r="C6830" i="9"/>
  <c r="D6881" i="9"/>
  <c r="C6857" i="9"/>
  <c r="D6874" i="9"/>
  <c r="C6850" i="9"/>
  <c r="D6887" i="9"/>
  <c r="C6863" i="9"/>
  <c r="D6851" i="9"/>
  <c r="C6827" i="9"/>
  <c r="D7002" i="9"/>
  <c r="C6978" i="9"/>
  <c r="D6852" i="9"/>
  <c r="C6828" i="9"/>
  <c r="D6869" i="9"/>
  <c r="C6845" i="9"/>
  <c r="D7160" i="9"/>
  <c r="C7136" i="9"/>
  <c r="D6884" i="9"/>
  <c r="C6860" i="9"/>
  <c r="D6868" i="9"/>
  <c r="C6844" i="9"/>
  <c r="D6856" i="9"/>
  <c r="C6832" i="9"/>
  <c r="D6886" i="9"/>
  <c r="C6862" i="9"/>
  <c r="D6919" i="9"/>
  <c r="C6895" i="9"/>
  <c r="D6877" i="9"/>
  <c r="C6853" i="9"/>
  <c r="D6885" i="9"/>
  <c r="C6861" i="9"/>
  <c r="D6873" i="9"/>
  <c r="C6849" i="9"/>
  <c r="G101" i="7" l="1"/>
  <c r="J101" i="7" s="1"/>
  <c r="K101" i="7" s="1"/>
  <c r="F101" i="7"/>
  <c r="D6889" i="9"/>
  <c r="C6865" i="9"/>
  <c r="C6866" i="9"/>
  <c r="D6890" i="9"/>
  <c r="C6883" i="9"/>
  <c r="D6907" i="9"/>
  <c r="D6888" i="9"/>
  <c r="C6864" i="9"/>
  <c r="D6879" i="9"/>
  <c r="C6855" i="9"/>
  <c r="D7184" i="9"/>
  <c r="C7160" i="9"/>
  <c r="D6878" i="9"/>
  <c r="C6854" i="9"/>
  <c r="D6876" i="9"/>
  <c r="C6852" i="9"/>
  <c r="D6897" i="9"/>
  <c r="C6873" i="9"/>
  <c r="D6911" i="9"/>
  <c r="C6887" i="9"/>
  <c r="D6905" i="9"/>
  <c r="C6881" i="9"/>
  <c r="D6943" i="9"/>
  <c r="C6919" i="9"/>
  <c r="D6892" i="9"/>
  <c r="C6868" i="9"/>
  <c r="D7026" i="9"/>
  <c r="C7002" i="9"/>
  <c r="D6894" i="9"/>
  <c r="C6870" i="9"/>
  <c r="D6909" i="9"/>
  <c r="C6885" i="9"/>
  <c r="D6891" i="9"/>
  <c r="C6867" i="9"/>
  <c r="D6898" i="9"/>
  <c r="C6874" i="9"/>
  <c r="D6901" i="9"/>
  <c r="C6877" i="9"/>
  <c r="D6893" i="9"/>
  <c r="C6869" i="9"/>
  <c r="D6910" i="9"/>
  <c r="C6886" i="9"/>
  <c r="D6880" i="9"/>
  <c r="C6856" i="9"/>
  <c r="D6908" i="9"/>
  <c r="C6884" i="9"/>
  <c r="D6875" i="9"/>
  <c r="C6851" i="9"/>
  <c r="L101" i="7" l="1"/>
  <c r="G102" i="7" s="1"/>
  <c r="J102" i="7" s="1"/>
  <c r="K102" i="7" s="1"/>
  <c r="I125" i="7"/>
  <c r="D6903" i="9"/>
  <c r="C6879" i="9"/>
  <c r="D6912" i="9"/>
  <c r="C6888" i="9"/>
  <c r="D6931" i="9"/>
  <c r="C6907" i="9"/>
  <c r="C6890" i="9"/>
  <c r="D6914" i="9"/>
  <c r="C6889" i="9"/>
  <c r="D6913" i="9"/>
  <c r="D6967" i="9"/>
  <c r="C6943" i="9"/>
  <c r="D6932" i="9"/>
  <c r="C6908" i="9"/>
  <c r="D6915" i="9"/>
  <c r="C6891" i="9"/>
  <c r="D6929" i="9"/>
  <c r="C6905" i="9"/>
  <c r="D6935" i="9"/>
  <c r="C6911" i="9"/>
  <c r="D6921" i="9"/>
  <c r="C6897" i="9"/>
  <c r="D6899" i="9"/>
  <c r="C6875" i="9"/>
  <c r="D6922" i="9"/>
  <c r="C6898" i="9"/>
  <c r="D6933" i="9"/>
  <c r="C6909" i="9"/>
  <c r="D6934" i="9"/>
  <c r="C6910" i="9"/>
  <c r="D6918" i="9"/>
  <c r="C6894" i="9"/>
  <c r="D6902" i="9"/>
  <c r="C6878" i="9"/>
  <c r="D6916" i="9"/>
  <c r="C6892" i="9"/>
  <c r="D6925" i="9"/>
  <c r="C6901" i="9"/>
  <c r="D6904" i="9"/>
  <c r="C6880" i="9"/>
  <c r="D6900" i="9"/>
  <c r="C6876" i="9"/>
  <c r="D6917" i="9"/>
  <c r="C6893" i="9"/>
  <c r="D7050" i="9"/>
  <c r="C7026" i="9"/>
  <c r="D7208" i="9"/>
  <c r="C7184" i="9"/>
  <c r="F102" i="7" l="1"/>
  <c r="L102" i="7" s="1"/>
  <c r="G103" i="7" s="1"/>
  <c r="J103" i="7" s="1"/>
  <c r="K103" i="7" s="1"/>
  <c r="I126" i="7"/>
  <c r="D6938" i="9"/>
  <c r="C6914" i="9"/>
  <c r="C6913" i="9"/>
  <c r="D6937" i="9"/>
  <c r="C6931" i="9"/>
  <c r="D6955" i="9"/>
  <c r="D6936" i="9"/>
  <c r="C6912" i="9"/>
  <c r="D6927" i="9"/>
  <c r="C6903" i="9"/>
  <c r="D6945" i="9"/>
  <c r="C6921" i="9"/>
  <c r="D6940" i="9"/>
  <c r="C6916" i="9"/>
  <c r="D6926" i="9"/>
  <c r="C6902" i="9"/>
  <c r="D6959" i="9"/>
  <c r="C6935" i="9"/>
  <c r="D6942" i="9"/>
  <c r="C6918" i="9"/>
  <c r="D7074" i="9"/>
  <c r="C7050" i="9"/>
  <c r="D6928" i="9"/>
  <c r="C6904" i="9"/>
  <c r="D6991" i="9"/>
  <c r="C6967" i="9"/>
  <c r="D6923" i="9"/>
  <c r="C6899" i="9"/>
  <c r="D7232" i="9"/>
  <c r="C7208" i="9"/>
  <c r="D6953" i="9"/>
  <c r="C6929" i="9"/>
  <c r="D6924" i="9"/>
  <c r="C6900" i="9"/>
  <c r="D6941" i="9"/>
  <c r="C6917" i="9"/>
  <c r="D6958" i="9"/>
  <c r="C6934" i="9"/>
  <c r="D6939" i="9"/>
  <c r="C6915" i="9"/>
  <c r="D6957" i="9"/>
  <c r="C6933" i="9"/>
  <c r="D6956" i="9"/>
  <c r="C6932" i="9"/>
  <c r="D6949" i="9"/>
  <c r="C6925" i="9"/>
  <c r="D6946" i="9"/>
  <c r="C6922" i="9"/>
  <c r="F103" i="7" l="1"/>
  <c r="L103" i="7" s="1"/>
  <c r="D6979" i="9"/>
  <c r="C6955" i="9"/>
  <c r="D6960" i="9"/>
  <c r="C6936" i="9"/>
  <c r="C6927" i="9"/>
  <c r="D6951" i="9"/>
  <c r="C6937" i="9"/>
  <c r="D6961" i="9"/>
  <c r="C6938" i="9"/>
  <c r="D6962" i="9"/>
  <c r="D6966" i="9"/>
  <c r="C6942" i="9"/>
  <c r="D6970" i="9"/>
  <c r="C6946" i="9"/>
  <c r="D6973" i="9"/>
  <c r="C6949" i="9"/>
  <c r="D7256" i="9"/>
  <c r="C7232" i="9"/>
  <c r="D6981" i="9"/>
  <c r="C6957" i="9"/>
  <c r="D6947" i="9"/>
  <c r="C6923" i="9"/>
  <c r="D6964" i="9"/>
  <c r="C6940" i="9"/>
  <c r="D6965" i="9"/>
  <c r="C6941" i="9"/>
  <c r="D6982" i="9"/>
  <c r="C6958" i="9"/>
  <c r="D6952" i="9"/>
  <c r="C6928" i="9"/>
  <c r="D7098" i="9"/>
  <c r="C7074" i="9"/>
  <c r="D6948" i="9"/>
  <c r="C6924" i="9"/>
  <c r="D6977" i="9"/>
  <c r="C6953" i="9"/>
  <c r="D6980" i="9"/>
  <c r="C6956" i="9"/>
  <c r="D6983" i="9"/>
  <c r="C6959" i="9"/>
  <c r="D6950" i="9"/>
  <c r="C6926" i="9"/>
  <c r="D7015" i="9"/>
  <c r="C6991" i="9"/>
  <c r="D6963" i="9"/>
  <c r="C6939" i="9"/>
  <c r="D6969" i="9"/>
  <c r="C6945" i="9"/>
  <c r="G104" i="7" l="1"/>
  <c r="J104" i="7" s="1"/>
  <c r="K104" i="7" s="1"/>
  <c r="I105" i="7" s="1"/>
  <c r="F104" i="7"/>
  <c r="M113" i="7"/>
  <c r="M126" i="7"/>
  <c r="I127" i="7"/>
  <c r="C6979" i="9"/>
  <c r="D7003" i="9"/>
  <c r="D6985" i="9"/>
  <c r="C6961" i="9"/>
  <c r="D6975" i="9"/>
  <c r="C6951" i="9"/>
  <c r="C6962" i="9"/>
  <c r="D6986" i="9"/>
  <c r="D6984" i="9"/>
  <c r="C6960" i="9"/>
  <c r="D7004" i="9"/>
  <c r="C6980" i="9"/>
  <c r="D6993" i="9"/>
  <c r="C6969" i="9"/>
  <c r="D6972" i="9"/>
  <c r="C6948" i="9"/>
  <c r="D6971" i="9"/>
  <c r="C6947" i="9"/>
  <c r="D7001" i="9"/>
  <c r="C6977" i="9"/>
  <c r="D7005" i="9"/>
  <c r="C6981" i="9"/>
  <c r="D7280" i="9"/>
  <c r="C7256" i="9"/>
  <c r="D6987" i="9"/>
  <c r="C6963" i="9"/>
  <c r="D7039" i="9"/>
  <c r="C7015" i="9"/>
  <c r="D7006" i="9"/>
  <c r="C6982" i="9"/>
  <c r="D6974" i="9"/>
  <c r="C6950" i="9"/>
  <c r="D6989" i="9"/>
  <c r="C6965" i="9"/>
  <c r="D6990" i="9"/>
  <c r="C6966" i="9"/>
  <c r="D7122" i="9"/>
  <c r="C7098" i="9"/>
  <c r="D6994" i="9"/>
  <c r="C6970" i="9"/>
  <c r="D6997" i="9"/>
  <c r="C6973" i="9"/>
  <c r="D6976" i="9"/>
  <c r="C6952" i="9"/>
  <c r="D7007" i="9"/>
  <c r="C6983" i="9"/>
  <c r="D6988" i="9"/>
  <c r="C6964" i="9"/>
  <c r="L104" i="7" l="1"/>
  <c r="G105" i="7" s="1"/>
  <c r="J105" i="7" s="1"/>
  <c r="K105" i="7" s="1"/>
  <c r="M127" i="7"/>
  <c r="M128" i="7"/>
  <c r="I128" i="7"/>
  <c r="D7008" i="9"/>
  <c r="C6984" i="9"/>
  <c r="C6975" i="9"/>
  <c r="D6999" i="9"/>
  <c r="D7010" i="9"/>
  <c r="C6986" i="9"/>
  <c r="D7009" i="9"/>
  <c r="C6985" i="9"/>
  <c r="D7027" i="9"/>
  <c r="C7003" i="9"/>
  <c r="D7146" i="9"/>
  <c r="C7122" i="9"/>
  <c r="D7012" i="9"/>
  <c r="C6988" i="9"/>
  <c r="D7014" i="9"/>
  <c r="C6990" i="9"/>
  <c r="D7029" i="9"/>
  <c r="C7005" i="9"/>
  <c r="D7013" i="9"/>
  <c r="C6989" i="9"/>
  <c r="D6998" i="9"/>
  <c r="C6974" i="9"/>
  <c r="D7304" i="9"/>
  <c r="C7280" i="9"/>
  <c r="D7025" i="9"/>
  <c r="C7001" i="9"/>
  <c r="D7017" i="9"/>
  <c r="C6993" i="9"/>
  <c r="D7031" i="9"/>
  <c r="C7007" i="9"/>
  <c r="D7000" i="9"/>
  <c r="C6976" i="9"/>
  <c r="D6995" i="9"/>
  <c r="C6971" i="9"/>
  <c r="D7021" i="9"/>
  <c r="C6997" i="9"/>
  <c r="D7011" i="9"/>
  <c r="C6987" i="9"/>
  <c r="D7030" i="9"/>
  <c r="C7006" i="9"/>
  <c r="D6996" i="9"/>
  <c r="C6972" i="9"/>
  <c r="D7018" i="9"/>
  <c r="C6994" i="9"/>
  <c r="D7063" i="9"/>
  <c r="C7039" i="9"/>
  <c r="D7028" i="9"/>
  <c r="C7004" i="9"/>
  <c r="F105" i="7" l="1"/>
  <c r="L105" i="7" s="1"/>
  <c r="F106" i="7" s="1"/>
  <c r="M129" i="7"/>
  <c r="D7051" i="9"/>
  <c r="C7027" i="9"/>
  <c r="D7033" i="9"/>
  <c r="C7009" i="9"/>
  <c r="D7023" i="9"/>
  <c r="C6999" i="9"/>
  <c r="C7010" i="9"/>
  <c r="D7034" i="9"/>
  <c r="D7032" i="9"/>
  <c r="C7008" i="9"/>
  <c r="D7019" i="9"/>
  <c r="C6995" i="9"/>
  <c r="D7024" i="9"/>
  <c r="C7000" i="9"/>
  <c r="D7022" i="9"/>
  <c r="C6998" i="9"/>
  <c r="D7037" i="9"/>
  <c r="C7013" i="9"/>
  <c r="D7042" i="9"/>
  <c r="C7018" i="9"/>
  <c r="D7054" i="9"/>
  <c r="C7030" i="9"/>
  <c r="D7035" i="9"/>
  <c r="C7011" i="9"/>
  <c r="D7049" i="9"/>
  <c r="C7025" i="9"/>
  <c r="D7052" i="9"/>
  <c r="C7028" i="9"/>
  <c r="D7087" i="9"/>
  <c r="C7063" i="9"/>
  <c r="D7055" i="9"/>
  <c r="C7031" i="9"/>
  <c r="D7053" i="9"/>
  <c r="C7029" i="9"/>
  <c r="D7041" i="9"/>
  <c r="C7017" i="9"/>
  <c r="D7170" i="9"/>
  <c r="C7146" i="9"/>
  <c r="D7038" i="9"/>
  <c r="C7014" i="9"/>
  <c r="D7020" i="9"/>
  <c r="C6996" i="9"/>
  <c r="D7036" i="9"/>
  <c r="C7012" i="9"/>
  <c r="D7045" i="9"/>
  <c r="C7021" i="9"/>
  <c r="D7328" i="9"/>
  <c r="C7304" i="9"/>
  <c r="G106" i="7" l="1"/>
  <c r="J106" i="7" s="1"/>
  <c r="K106" i="7" s="1"/>
  <c r="M130" i="7"/>
  <c r="I130" i="7"/>
  <c r="C7034" i="9"/>
  <c r="D7058" i="9"/>
  <c r="D7056" i="9"/>
  <c r="C7032" i="9"/>
  <c r="D7047" i="9"/>
  <c r="C7023" i="9"/>
  <c r="C7033" i="9"/>
  <c r="D7057" i="9"/>
  <c r="D7075" i="9"/>
  <c r="C7051" i="9"/>
  <c r="D7065" i="9"/>
  <c r="C7041" i="9"/>
  <c r="D7194" i="9"/>
  <c r="C7170" i="9"/>
  <c r="D7079" i="9"/>
  <c r="C7055" i="9"/>
  <c r="D7059" i="9"/>
  <c r="C7035" i="9"/>
  <c r="D7352" i="9"/>
  <c r="C7328" i="9"/>
  <c r="D7078" i="9"/>
  <c r="C7054" i="9"/>
  <c r="D7069" i="9"/>
  <c r="C7045" i="9"/>
  <c r="D7066" i="9"/>
  <c r="C7042" i="9"/>
  <c r="D7111" i="9"/>
  <c r="C7087" i="9"/>
  <c r="D7044" i="9"/>
  <c r="C7020" i="9"/>
  <c r="D7076" i="9"/>
  <c r="C7052" i="9"/>
  <c r="D7048" i="9"/>
  <c r="C7024" i="9"/>
  <c r="D7077" i="9"/>
  <c r="C7053" i="9"/>
  <c r="D7061" i="9"/>
  <c r="C7037" i="9"/>
  <c r="D7046" i="9"/>
  <c r="C7022" i="9"/>
  <c r="D7073" i="9"/>
  <c r="C7049" i="9"/>
  <c r="D7060" i="9"/>
  <c r="C7036" i="9"/>
  <c r="D7062" i="9"/>
  <c r="C7038" i="9"/>
  <c r="D7043" i="9"/>
  <c r="C7019" i="9"/>
  <c r="L106" i="7" l="1"/>
  <c r="F107" i="7" s="1"/>
  <c r="M131" i="7"/>
  <c r="I131" i="7"/>
  <c r="D7099" i="9"/>
  <c r="C7075" i="9"/>
  <c r="D7071" i="9"/>
  <c r="C7047" i="9"/>
  <c r="C7057" i="9"/>
  <c r="D7081" i="9"/>
  <c r="D7080" i="9"/>
  <c r="C7056" i="9"/>
  <c r="D7082" i="9"/>
  <c r="C7058" i="9"/>
  <c r="D7085" i="9"/>
  <c r="C7061" i="9"/>
  <c r="D7067" i="9"/>
  <c r="C7043" i="9"/>
  <c r="D7102" i="9"/>
  <c r="C7078" i="9"/>
  <c r="D7093" i="9"/>
  <c r="C7069" i="9"/>
  <c r="D7101" i="9"/>
  <c r="C7077" i="9"/>
  <c r="D7086" i="9"/>
  <c r="C7062" i="9"/>
  <c r="D7097" i="9"/>
  <c r="C7073" i="9"/>
  <c r="D7068" i="9"/>
  <c r="C7044" i="9"/>
  <c r="D7218" i="9"/>
  <c r="C7194" i="9"/>
  <c r="D7090" i="9"/>
  <c r="C7066" i="9"/>
  <c r="D7100" i="9"/>
  <c r="C7076" i="9"/>
  <c r="D7103" i="9"/>
  <c r="C7079" i="9"/>
  <c r="D7376" i="9"/>
  <c r="C7352" i="9"/>
  <c r="D7084" i="9"/>
  <c r="C7060" i="9"/>
  <c r="D7072" i="9"/>
  <c r="C7048" i="9"/>
  <c r="D7083" i="9"/>
  <c r="C7059" i="9"/>
  <c r="D7070" i="9"/>
  <c r="C7046" i="9"/>
  <c r="D7135" i="9"/>
  <c r="C7111" i="9"/>
  <c r="D7089" i="9"/>
  <c r="C7065" i="9"/>
  <c r="G107" i="7" l="1"/>
  <c r="J107" i="7" s="1"/>
  <c r="K107" i="7" s="1"/>
  <c r="M132" i="7"/>
  <c r="I132" i="7"/>
  <c r="C7082" i="9"/>
  <c r="D7106" i="9"/>
  <c r="D7104" i="9"/>
  <c r="C7080" i="9"/>
  <c r="D7095" i="9"/>
  <c r="C7071" i="9"/>
  <c r="C7081" i="9"/>
  <c r="D7105" i="9"/>
  <c r="D7123" i="9"/>
  <c r="C7099" i="9"/>
  <c r="D7124" i="9"/>
  <c r="C7100" i="9"/>
  <c r="D7117" i="9"/>
  <c r="C7093" i="9"/>
  <c r="D7127" i="9"/>
  <c r="C7103" i="9"/>
  <c r="D7113" i="9"/>
  <c r="C7089" i="9"/>
  <c r="D7110" i="9"/>
  <c r="C7086" i="9"/>
  <c r="D7159" i="9"/>
  <c r="C7135" i="9"/>
  <c r="D7125" i="9"/>
  <c r="C7101" i="9"/>
  <c r="D7108" i="9"/>
  <c r="C7084" i="9"/>
  <c r="D7092" i="9"/>
  <c r="C7068" i="9"/>
  <c r="D7091" i="9"/>
  <c r="C7067" i="9"/>
  <c r="D7107" i="9"/>
  <c r="C7083" i="9"/>
  <c r="D7094" i="9"/>
  <c r="C7070" i="9"/>
  <c r="D7114" i="9"/>
  <c r="C7090" i="9"/>
  <c r="D7096" i="9"/>
  <c r="C7072" i="9"/>
  <c r="D7242" i="9"/>
  <c r="C7218" i="9"/>
  <c r="D7126" i="9"/>
  <c r="C7102" i="9"/>
  <c r="D7400" i="9"/>
  <c r="C7376" i="9"/>
  <c r="D7121" i="9"/>
  <c r="C7097" i="9"/>
  <c r="D7109" i="9"/>
  <c r="C7085" i="9"/>
  <c r="L107" i="7" l="1"/>
  <c r="G108" i="7" s="1"/>
  <c r="J108" i="7" s="1"/>
  <c r="K108" i="7" s="1"/>
  <c r="M111" i="7"/>
  <c r="M133" i="7"/>
  <c r="I133" i="7"/>
  <c r="C7095" i="9"/>
  <c r="D7119" i="9"/>
  <c r="C7123" i="9"/>
  <c r="D7147" i="9"/>
  <c r="D7128" i="9"/>
  <c r="C7104" i="9"/>
  <c r="D7129" i="9"/>
  <c r="C7105" i="9"/>
  <c r="D7130" i="9"/>
  <c r="C7106" i="9"/>
  <c r="D7145" i="9"/>
  <c r="C7121" i="9"/>
  <c r="D7149" i="9"/>
  <c r="C7125" i="9"/>
  <c r="D7118" i="9"/>
  <c r="C7094" i="9"/>
  <c r="D7134" i="9"/>
  <c r="C7110" i="9"/>
  <c r="D7133" i="9"/>
  <c r="C7109" i="9"/>
  <c r="D7131" i="9"/>
  <c r="C7107" i="9"/>
  <c r="D7132" i="9"/>
  <c r="C7108" i="9"/>
  <c r="D7150" i="9"/>
  <c r="C7126" i="9"/>
  <c r="D7115" i="9"/>
  <c r="C7091" i="9"/>
  <c r="D7151" i="9"/>
  <c r="C7127" i="9"/>
  <c r="D7266" i="9"/>
  <c r="C7242" i="9"/>
  <c r="D7183" i="9"/>
  <c r="C7159" i="9"/>
  <c r="D7424" i="9"/>
  <c r="C7400" i="9"/>
  <c r="D7137" i="9"/>
  <c r="C7113" i="9"/>
  <c r="D7116" i="9"/>
  <c r="C7092" i="9"/>
  <c r="D7141" i="9"/>
  <c r="C7117" i="9"/>
  <c r="D7120" i="9"/>
  <c r="C7096" i="9"/>
  <c r="D7138" i="9"/>
  <c r="C7114" i="9"/>
  <c r="D7148" i="9"/>
  <c r="C7124" i="9"/>
  <c r="F108" i="7" l="1"/>
  <c r="L108" i="7" s="1"/>
  <c r="G109" i="7" s="1"/>
  <c r="J109" i="7" s="1"/>
  <c r="K109" i="7" s="1"/>
  <c r="M134" i="7"/>
  <c r="I134" i="7"/>
  <c r="C7128" i="9"/>
  <c r="D7152" i="9"/>
  <c r="D7153" i="9"/>
  <c r="C7129" i="9"/>
  <c r="C7130" i="9"/>
  <c r="D7154" i="9"/>
  <c r="C7119" i="9"/>
  <c r="D7143" i="9"/>
  <c r="C7147" i="9"/>
  <c r="D7171" i="9"/>
  <c r="D7448" i="9"/>
  <c r="C7424" i="9"/>
  <c r="D7157" i="9"/>
  <c r="C7133" i="9"/>
  <c r="D7139" i="9"/>
  <c r="C7115" i="9"/>
  <c r="D7174" i="9"/>
  <c r="C7150" i="9"/>
  <c r="D7173" i="9"/>
  <c r="C7149" i="9"/>
  <c r="D7140" i="9"/>
  <c r="C7116" i="9"/>
  <c r="D7169" i="9"/>
  <c r="C7145" i="9"/>
  <c r="D7175" i="9"/>
  <c r="C7151" i="9"/>
  <c r="D7158" i="9"/>
  <c r="C7134" i="9"/>
  <c r="D7142" i="9"/>
  <c r="C7118" i="9"/>
  <c r="D7165" i="9"/>
  <c r="C7141" i="9"/>
  <c r="D7172" i="9"/>
  <c r="C7148" i="9"/>
  <c r="D7207" i="9"/>
  <c r="C7183" i="9"/>
  <c r="D7155" i="9"/>
  <c r="C7131" i="9"/>
  <c r="D7290" i="9"/>
  <c r="C7266" i="9"/>
  <c r="D7162" i="9"/>
  <c r="C7138" i="9"/>
  <c r="D7144" i="9"/>
  <c r="C7120" i="9"/>
  <c r="D7161" i="9"/>
  <c r="C7137" i="9"/>
  <c r="D7156" i="9"/>
  <c r="C7132" i="9"/>
  <c r="F109" i="7" l="1"/>
  <c r="L109" i="7" s="1"/>
  <c r="G110" i="7" s="1"/>
  <c r="J110" i="7" s="1"/>
  <c r="K110" i="7" s="1"/>
  <c r="I111" i="7" s="1"/>
  <c r="D7167" i="9"/>
  <c r="C7143" i="9"/>
  <c r="D7178" i="9"/>
  <c r="C7154" i="9"/>
  <c r="C7171" i="9"/>
  <c r="D7195" i="9"/>
  <c r="D7177" i="9"/>
  <c r="C7153" i="9"/>
  <c r="C7152" i="9"/>
  <c r="D7176" i="9"/>
  <c r="D7164" i="9"/>
  <c r="C7140" i="9"/>
  <c r="D7166" i="9"/>
  <c r="C7142" i="9"/>
  <c r="D7198" i="9"/>
  <c r="C7174" i="9"/>
  <c r="D7182" i="9"/>
  <c r="C7158" i="9"/>
  <c r="D7231" i="9"/>
  <c r="C7207" i="9"/>
  <c r="D7186" i="9"/>
  <c r="C7162" i="9"/>
  <c r="D7181" i="9"/>
  <c r="C7157" i="9"/>
  <c r="D7189" i="9"/>
  <c r="C7165" i="9"/>
  <c r="D7197" i="9"/>
  <c r="C7173" i="9"/>
  <c r="D7185" i="9"/>
  <c r="C7161" i="9"/>
  <c r="D7163" i="9"/>
  <c r="C7139" i="9"/>
  <c r="D7196" i="9"/>
  <c r="C7172" i="9"/>
  <c r="D7180" i="9"/>
  <c r="C7156" i="9"/>
  <c r="D7168" i="9"/>
  <c r="C7144" i="9"/>
  <c r="D7199" i="9"/>
  <c r="C7175" i="9"/>
  <c r="D7314" i="9"/>
  <c r="C7290" i="9"/>
  <c r="D7179" i="9"/>
  <c r="C7155" i="9"/>
  <c r="D7193" i="9"/>
  <c r="C7169" i="9"/>
  <c r="D7472" i="9"/>
  <c r="C7448" i="9"/>
  <c r="F110" i="7" l="1"/>
  <c r="L110" i="7" s="1"/>
  <c r="F111" i="7" s="1"/>
  <c r="D7200" i="9"/>
  <c r="C7176" i="9"/>
  <c r="D7202" i="9"/>
  <c r="C7178" i="9"/>
  <c r="C7177" i="9"/>
  <c r="D7201" i="9"/>
  <c r="C7195" i="9"/>
  <c r="D7219" i="9"/>
  <c r="D7191" i="9"/>
  <c r="C7167" i="9"/>
  <c r="D7204" i="9"/>
  <c r="C7180" i="9"/>
  <c r="D7220" i="9"/>
  <c r="C7196" i="9"/>
  <c r="D7217" i="9"/>
  <c r="C7193" i="9"/>
  <c r="D7187" i="9"/>
  <c r="C7163" i="9"/>
  <c r="D7206" i="9"/>
  <c r="C7182" i="9"/>
  <c r="D7209" i="9"/>
  <c r="C7185" i="9"/>
  <c r="D7338" i="9"/>
  <c r="C7314" i="9"/>
  <c r="D7190" i="9"/>
  <c r="C7166" i="9"/>
  <c r="D7203" i="9"/>
  <c r="C7179" i="9"/>
  <c r="D7221" i="9"/>
  <c r="C7197" i="9"/>
  <c r="D7188" i="9"/>
  <c r="C7164" i="9"/>
  <c r="D7223" i="9"/>
  <c r="C7199" i="9"/>
  <c r="D7205" i="9"/>
  <c r="C7181" i="9"/>
  <c r="D7210" i="9"/>
  <c r="C7186" i="9"/>
  <c r="D7496" i="9"/>
  <c r="C7472" i="9"/>
  <c r="D7255" i="9"/>
  <c r="C7231" i="9"/>
  <c r="D7222" i="9"/>
  <c r="C7198" i="9"/>
  <c r="D7213" i="9"/>
  <c r="C7189" i="9"/>
  <c r="D7192" i="9"/>
  <c r="C7168" i="9"/>
  <c r="G111" i="7" l="1"/>
  <c r="J111" i="7" s="1"/>
  <c r="K111" i="7" s="1"/>
  <c r="I112" i="7" s="1"/>
  <c r="C7201" i="9"/>
  <c r="D7225" i="9"/>
  <c r="D7226" i="9"/>
  <c r="C7202" i="9"/>
  <c r="C7191" i="9"/>
  <c r="D7215" i="9"/>
  <c r="C7219" i="9"/>
  <c r="D7243" i="9"/>
  <c r="C7200" i="9"/>
  <c r="D7224" i="9"/>
  <c r="D7234" i="9"/>
  <c r="C7210" i="9"/>
  <c r="D7233" i="9"/>
  <c r="C7209" i="9"/>
  <c r="D7214" i="9"/>
  <c r="C7190" i="9"/>
  <c r="D7362" i="9"/>
  <c r="C7338" i="9"/>
  <c r="D7241" i="9"/>
  <c r="C7217" i="9"/>
  <c r="D7246" i="9"/>
  <c r="C7222" i="9"/>
  <c r="D7245" i="9"/>
  <c r="C7221" i="9"/>
  <c r="D7244" i="9"/>
  <c r="C7220" i="9"/>
  <c r="D7520" i="9"/>
  <c r="C7496" i="9"/>
  <c r="D7229" i="9"/>
  <c r="C7205" i="9"/>
  <c r="D7211" i="9"/>
  <c r="C7187" i="9"/>
  <c r="D7216" i="9"/>
  <c r="C7192" i="9"/>
  <c r="D7230" i="9"/>
  <c r="C7206" i="9"/>
  <c r="D7237" i="9"/>
  <c r="C7213" i="9"/>
  <c r="D7247" i="9"/>
  <c r="C7223" i="9"/>
  <c r="D7212" i="9"/>
  <c r="C7188" i="9"/>
  <c r="D7279" i="9"/>
  <c r="C7255" i="9"/>
  <c r="D7227" i="9"/>
  <c r="C7203" i="9"/>
  <c r="D7228" i="9"/>
  <c r="C7204" i="9"/>
  <c r="L111" i="7" l="1"/>
  <c r="F112" i="7" s="1"/>
  <c r="M112" i="7" s="1"/>
  <c r="I137" i="7"/>
  <c r="D7239" i="9"/>
  <c r="C7215" i="9"/>
  <c r="C7224" i="9"/>
  <c r="D7248" i="9"/>
  <c r="D7250" i="9"/>
  <c r="C7226" i="9"/>
  <c r="C7243" i="9"/>
  <c r="D7267" i="9"/>
  <c r="D7249" i="9"/>
  <c r="C7225" i="9"/>
  <c r="D7254" i="9"/>
  <c r="C7230" i="9"/>
  <c r="D7268" i="9"/>
  <c r="C7244" i="9"/>
  <c r="D7252" i="9"/>
  <c r="C7228" i="9"/>
  <c r="D7251" i="9"/>
  <c r="C7227" i="9"/>
  <c r="D7270" i="9"/>
  <c r="C7246" i="9"/>
  <c r="D7253" i="9"/>
  <c r="C7229" i="9"/>
  <c r="D7271" i="9"/>
  <c r="C7247" i="9"/>
  <c r="D7257" i="9"/>
  <c r="C7233" i="9"/>
  <c r="D7235" i="9"/>
  <c r="C7211" i="9"/>
  <c r="D7236" i="9"/>
  <c r="C7212" i="9"/>
  <c r="D7240" i="9"/>
  <c r="C7216" i="9"/>
  <c r="D7269" i="9"/>
  <c r="C7245" i="9"/>
  <c r="D7303" i="9"/>
  <c r="C7279" i="9"/>
  <c r="D7265" i="9"/>
  <c r="C7241" i="9"/>
  <c r="D7386" i="9"/>
  <c r="C7362" i="9"/>
  <c r="D7238" i="9"/>
  <c r="C7214" i="9"/>
  <c r="D7261" i="9"/>
  <c r="C7237" i="9"/>
  <c r="D7544" i="9"/>
  <c r="C7520" i="9"/>
  <c r="D7258" i="9"/>
  <c r="C7234" i="9"/>
  <c r="G112" i="7" l="1"/>
  <c r="J112" i="7" s="1"/>
  <c r="K112" i="7" s="1"/>
  <c r="M137" i="7"/>
  <c r="C7248" i="9"/>
  <c r="D7272" i="9"/>
  <c r="D7273" i="9"/>
  <c r="C7249" i="9"/>
  <c r="D7291" i="9"/>
  <c r="C7267" i="9"/>
  <c r="C7250" i="9"/>
  <c r="D7274" i="9"/>
  <c r="D7263" i="9"/>
  <c r="C7239" i="9"/>
  <c r="D7293" i="9"/>
  <c r="C7269" i="9"/>
  <c r="D7289" i="9"/>
  <c r="C7265" i="9"/>
  <c r="D7281" i="9"/>
  <c r="C7257" i="9"/>
  <c r="D7292" i="9"/>
  <c r="C7268" i="9"/>
  <c r="D7295" i="9"/>
  <c r="C7271" i="9"/>
  <c r="D7277" i="9"/>
  <c r="C7253" i="9"/>
  <c r="D7285" i="9"/>
  <c r="C7261" i="9"/>
  <c r="D7259" i="9"/>
  <c r="C7235" i="9"/>
  <c r="D7410" i="9"/>
  <c r="C7386" i="9"/>
  <c r="D7276" i="9"/>
  <c r="C7252" i="9"/>
  <c r="D7282" i="9"/>
  <c r="C7258" i="9"/>
  <c r="D7264" i="9"/>
  <c r="C7240" i="9"/>
  <c r="D7568" i="9"/>
  <c r="C7544" i="9"/>
  <c r="D7260" i="9"/>
  <c r="C7236" i="9"/>
  <c r="D7294" i="9"/>
  <c r="C7270" i="9"/>
  <c r="D7262" i="9"/>
  <c r="C7238" i="9"/>
  <c r="D7275" i="9"/>
  <c r="C7251" i="9"/>
  <c r="D7327" i="9"/>
  <c r="C7303" i="9"/>
  <c r="D7278" i="9"/>
  <c r="C7254" i="9"/>
  <c r="L112" i="7" l="1"/>
  <c r="G113" i="7" s="1"/>
  <c r="J113" i="7" s="1"/>
  <c r="K113" i="7" s="1"/>
  <c r="I114" i="7" s="1"/>
  <c r="C7273" i="9"/>
  <c r="D7297" i="9"/>
  <c r="D7296" i="9"/>
  <c r="C7272" i="9"/>
  <c r="D7287" i="9"/>
  <c r="C7263" i="9"/>
  <c r="D7298" i="9"/>
  <c r="C7274" i="9"/>
  <c r="C7291" i="9"/>
  <c r="D7315" i="9"/>
  <c r="D7288" i="9"/>
  <c r="C7264" i="9"/>
  <c r="D7316" i="9"/>
  <c r="C7292" i="9"/>
  <c r="D7286" i="9"/>
  <c r="C7262" i="9"/>
  <c r="D7351" i="9"/>
  <c r="C7327" i="9"/>
  <c r="D7300" i="9"/>
  <c r="C7276" i="9"/>
  <c r="D7434" i="9"/>
  <c r="C7410" i="9"/>
  <c r="D7313" i="9"/>
  <c r="C7289" i="9"/>
  <c r="D7318" i="9"/>
  <c r="C7294" i="9"/>
  <c r="D7283" i="9"/>
  <c r="C7259" i="9"/>
  <c r="D7592" i="9"/>
  <c r="C7568" i="9"/>
  <c r="D7319" i="9"/>
  <c r="C7295" i="9"/>
  <c r="D7299" i="9"/>
  <c r="C7275" i="9"/>
  <c r="D7301" i="9"/>
  <c r="C7277" i="9"/>
  <c r="D7302" i="9"/>
  <c r="C7278" i="9"/>
  <c r="D7306" i="9"/>
  <c r="C7282" i="9"/>
  <c r="D7305" i="9"/>
  <c r="C7281" i="9"/>
  <c r="D7284" i="9"/>
  <c r="C7260" i="9"/>
  <c r="D7309" i="9"/>
  <c r="C7285" i="9"/>
  <c r="D7317" i="9"/>
  <c r="C7293" i="9"/>
  <c r="F113" i="7" l="1"/>
  <c r="L113" i="7" s="1"/>
  <c r="I138" i="7"/>
  <c r="C7287" i="9"/>
  <c r="D7311" i="9"/>
  <c r="C7296" i="9"/>
  <c r="D7320" i="9"/>
  <c r="D7339" i="9"/>
  <c r="C7315" i="9"/>
  <c r="D7322" i="9"/>
  <c r="C7298" i="9"/>
  <c r="C7297" i="9"/>
  <c r="D7321" i="9"/>
  <c r="D7323" i="9"/>
  <c r="C7299" i="9"/>
  <c r="D7324" i="9"/>
  <c r="C7300" i="9"/>
  <c r="D7341" i="9"/>
  <c r="C7317" i="9"/>
  <c r="D7458" i="9"/>
  <c r="C7434" i="9"/>
  <c r="D7333" i="9"/>
  <c r="C7309" i="9"/>
  <c r="D7616" i="9"/>
  <c r="C7592" i="9"/>
  <c r="D7312" i="9"/>
  <c r="C7288" i="9"/>
  <c r="D7326" i="9"/>
  <c r="C7302" i="9"/>
  <c r="D7342" i="9"/>
  <c r="C7318" i="9"/>
  <c r="D7343" i="9"/>
  <c r="C7319" i="9"/>
  <c r="D7308" i="9"/>
  <c r="C7284" i="9"/>
  <c r="D7329" i="9"/>
  <c r="C7305" i="9"/>
  <c r="D7340" i="9"/>
  <c r="C7316" i="9"/>
  <c r="D7375" i="9"/>
  <c r="C7351" i="9"/>
  <c r="D7310" i="9"/>
  <c r="C7286" i="9"/>
  <c r="D7330" i="9"/>
  <c r="C7306" i="9"/>
  <c r="D7307" i="9"/>
  <c r="C7283" i="9"/>
  <c r="D7325" i="9"/>
  <c r="C7301" i="9"/>
  <c r="D7337" i="9"/>
  <c r="C7313" i="9"/>
  <c r="F114" i="7" l="1"/>
  <c r="M114" i="7" s="1"/>
  <c r="G114" i="7"/>
  <c r="J114" i="7" s="1"/>
  <c r="K114" i="7" s="1"/>
  <c r="I115" i="7" s="1"/>
  <c r="D7345" i="9"/>
  <c r="C7321" i="9"/>
  <c r="C7339" i="9"/>
  <c r="D7363" i="9"/>
  <c r="C7320" i="9"/>
  <c r="D7344" i="9"/>
  <c r="D7346" i="9"/>
  <c r="C7322" i="9"/>
  <c r="C7311" i="9"/>
  <c r="D7335" i="9"/>
  <c r="D7399" i="9"/>
  <c r="C7375" i="9"/>
  <c r="D7361" i="9"/>
  <c r="C7337" i="9"/>
  <c r="D7482" i="9"/>
  <c r="C7458" i="9"/>
  <c r="D7353" i="9"/>
  <c r="C7329" i="9"/>
  <c r="D7331" i="9"/>
  <c r="C7307" i="9"/>
  <c r="D7332" i="9"/>
  <c r="C7308" i="9"/>
  <c r="D7354" i="9"/>
  <c r="C7330" i="9"/>
  <c r="D7348" i="9"/>
  <c r="C7324" i="9"/>
  <c r="D7350" i="9"/>
  <c r="C7326" i="9"/>
  <c r="D7336" i="9"/>
  <c r="C7312" i="9"/>
  <c r="D7364" i="9"/>
  <c r="C7340" i="9"/>
  <c r="D7367" i="9"/>
  <c r="C7343" i="9"/>
  <c r="D7365" i="9"/>
  <c r="C7341" i="9"/>
  <c r="D7640" i="9"/>
  <c r="C7616" i="9"/>
  <c r="D7349" i="9"/>
  <c r="C7325" i="9"/>
  <c r="D7357" i="9"/>
  <c r="C7333" i="9"/>
  <c r="D7334" i="9"/>
  <c r="C7310" i="9"/>
  <c r="D7366" i="9"/>
  <c r="C7342" i="9"/>
  <c r="D7347" i="9"/>
  <c r="C7323" i="9"/>
  <c r="L114" i="7" l="1"/>
  <c r="D7387" i="9"/>
  <c r="C7363" i="9"/>
  <c r="D7368" i="9"/>
  <c r="C7344" i="9"/>
  <c r="C7335" i="9"/>
  <c r="D7359" i="9"/>
  <c r="D7370" i="9"/>
  <c r="C7346" i="9"/>
  <c r="D7369" i="9"/>
  <c r="C7345" i="9"/>
  <c r="D7388" i="9"/>
  <c r="C7364" i="9"/>
  <c r="D7355" i="9"/>
  <c r="C7331" i="9"/>
  <c r="D7360" i="9"/>
  <c r="C7336" i="9"/>
  <c r="D7381" i="9"/>
  <c r="C7357" i="9"/>
  <c r="D7378" i="9"/>
  <c r="C7354" i="9"/>
  <c r="D7371" i="9"/>
  <c r="C7347" i="9"/>
  <c r="D7377" i="9"/>
  <c r="C7353" i="9"/>
  <c r="D7374" i="9"/>
  <c r="C7350" i="9"/>
  <c r="D7385" i="9"/>
  <c r="C7361" i="9"/>
  <c r="D7373" i="9"/>
  <c r="C7349" i="9"/>
  <c r="D7372" i="9"/>
  <c r="C7348" i="9"/>
  <c r="D7390" i="9"/>
  <c r="C7366" i="9"/>
  <c r="D7358" i="9"/>
  <c r="C7334" i="9"/>
  <c r="D7389" i="9"/>
  <c r="C7365" i="9"/>
  <c r="D7391" i="9"/>
  <c r="C7367" i="9"/>
  <c r="D7356" i="9"/>
  <c r="C7332" i="9"/>
  <c r="D7506" i="9"/>
  <c r="C7482" i="9"/>
  <c r="D7664" i="9"/>
  <c r="C7640" i="9"/>
  <c r="D7423" i="9"/>
  <c r="C7399" i="9"/>
  <c r="F115" i="7" l="1"/>
  <c r="M115" i="7" s="1"/>
  <c r="G115" i="7"/>
  <c r="J115" i="7" s="1"/>
  <c r="K115" i="7" s="1"/>
  <c r="I116" i="7" s="1"/>
  <c r="D7393" i="9"/>
  <c r="C7369" i="9"/>
  <c r="D7383" i="9"/>
  <c r="C7359" i="9"/>
  <c r="C7368" i="9"/>
  <c r="D7392" i="9"/>
  <c r="D7394" i="9"/>
  <c r="C7370" i="9"/>
  <c r="D7411" i="9"/>
  <c r="C7387" i="9"/>
  <c r="D7395" i="9"/>
  <c r="C7371" i="9"/>
  <c r="D7447" i="9"/>
  <c r="C7423" i="9"/>
  <c r="D7382" i="9"/>
  <c r="C7358" i="9"/>
  <c r="D7402" i="9"/>
  <c r="C7378" i="9"/>
  <c r="D7405" i="9"/>
  <c r="C7381" i="9"/>
  <c r="D7384" i="9"/>
  <c r="C7360" i="9"/>
  <c r="D7415" i="9"/>
  <c r="C7391" i="9"/>
  <c r="D7409" i="9"/>
  <c r="C7385" i="9"/>
  <c r="D7379" i="9"/>
  <c r="C7355" i="9"/>
  <c r="D7688" i="9"/>
  <c r="C7664" i="9"/>
  <c r="D7530" i="9"/>
  <c r="C7506" i="9"/>
  <c r="D7380" i="9"/>
  <c r="C7356" i="9"/>
  <c r="D7401" i="9"/>
  <c r="C7377" i="9"/>
  <c r="D7414" i="9"/>
  <c r="C7390" i="9"/>
  <c r="D7396" i="9"/>
  <c r="C7372" i="9"/>
  <c r="D7397" i="9"/>
  <c r="C7373" i="9"/>
  <c r="D7413" i="9"/>
  <c r="C7389" i="9"/>
  <c r="D7398" i="9"/>
  <c r="C7374" i="9"/>
  <c r="D7412" i="9"/>
  <c r="C7388" i="9"/>
  <c r="L115" i="7" l="1"/>
  <c r="F116" i="7" s="1"/>
  <c r="M116" i="7" s="1"/>
  <c r="D7418" i="9"/>
  <c r="C7394" i="9"/>
  <c r="D7416" i="9"/>
  <c r="C7392" i="9"/>
  <c r="D7407" i="9"/>
  <c r="C7383" i="9"/>
  <c r="D7435" i="9"/>
  <c r="C7411" i="9"/>
  <c r="D7417" i="9"/>
  <c r="C7393" i="9"/>
  <c r="D7422" i="9"/>
  <c r="C7398" i="9"/>
  <c r="D7421" i="9"/>
  <c r="C7397" i="9"/>
  <c r="D7429" i="9"/>
  <c r="C7405" i="9"/>
  <c r="D7436" i="9"/>
  <c r="C7412" i="9"/>
  <c r="D7554" i="9"/>
  <c r="C7530" i="9"/>
  <c r="D7437" i="9"/>
  <c r="C7413" i="9"/>
  <c r="D7420" i="9"/>
  <c r="C7396" i="9"/>
  <c r="D7439" i="9"/>
  <c r="C7415" i="9"/>
  <c r="D7471" i="9"/>
  <c r="C7447" i="9"/>
  <c r="D7712" i="9"/>
  <c r="C7688" i="9"/>
  <c r="D7403" i="9"/>
  <c r="C7379" i="9"/>
  <c r="D7433" i="9"/>
  <c r="C7409" i="9"/>
  <c r="D7406" i="9"/>
  <c r="C7382" i="9"/>
  <c r="D7425" i="9"/>
  <c r="C7401" i="9"/>
  <c r="D7404" i="9"/>
  <c r="C7380" i="9"/>
  <c r="D7426" i="9"/>
  <c r="C7402" i="9"/>
  <c r="D7438" i="9"/>
  <c r="C7414" i="9"/>
  <c r="D7408" i="9"/>
  <c r="C7384" i="9"/>
  <c r="D7419" i="9"/>
  <c r="C7395" i="9"/>
  <c r="G116" i="7" l="1"/>
  <c r="J116" i="7" s="1"/>
  <c r="K116" i="7" s="1"/>
  <c r="I117" i="7" s="1"/>
  <c r="D7441" i="9"/>
  <c r="C7417" i="9"/>
  <c r="D7440" i="9"/>
  <c r="C7416" i="9"/>
  <c r="D7459" i="9"/>
  <c r="C7435" i="9"/>
  <c r="C7407" i="9"/>
  <c r="D7431" i="9"/>
  <c r="D7442" i="9"/>
  <c r="C7418" i="9"/>
  <c r="D7443" i="9"/>
  <c r="C7419" i="9"/>
  <c r="D7427" i="9"/>
  <c r="C7403" i="9"/>
  <c r="D7578" i="9"/>
  <c r="C7554" i="9"/>
  <c r="D7457" i="9"/>
  <c r="C7433" i="9"/>
  <c r="D7445" i="9"/>
  <c r="C7421" i="9"/>
  <c r="D7462" i="9"/>
  <c r="C7438" i="9"/>
  <c r="D7450" i="9"/>
  <c r="C7426" i="9"/>
  <c r="D7428" i="9"/>
  <c r="C7404" i="9"/>
  <c r="D7461" i="9"/>
  <c r="C7437" i="9"/>
  <c r="D7432" i="9"/>
  <c r="C7408" i="9"/>
  <c r="D7736" i="9"/>
  <c r="C7712" i="9"/>
  <c r="D7495" i="9"/>
  <c r="C7471" i="9"/>
  <c r="D7460" i="9"/>
  <c r="C7436" i="9"/>
  <c r="D7463" i="9"/>
  <c r="C7439" i="9"/>
  <c r="D7453" i="9"/>
  <c r="C7429" i="9"/>
  <c r="D7449" i="9"/>
  <c r="C7425" i="9"/>
  <c r="D7444" i="9"/>
  <c r="C7420" i="9"/>
  <c r="D7430" i="9"/>
  <c r="C7406" i="9"/>
  <c r="D7446" i="9"/>
  <c r="C7422" i="9"/>
  <c r="L116" i="7" l="1"/>
  <c r="G117" i="7" s="1"/>
  <c r="J117" i="7" s="1"/>
  <c r="K117" i="7" s="1"/>
  <c r="I118" i="7" s="1"/>
  <c r="D7466" i="9"/>
  <c r="C7442" i="9"/>
  <c r="D7455" i="9"/>
  <c r="C7431" i="9"/>
  <c r="D7483" i="9"/>
  <c r="C7459" i="9"/>
  <c r="D7464" i="9"/>
  <c r="C7440" i="9"/>
  <c r="C7441" i="9"/>
  <c r="D7465" i="9"/>
  <c r="D7484" i="9"/>
  <c r="C7460" i="9"/>
  <c r="D7470" i="9"/>
  <c r="C7446" i="9"/>
  <c r="D7469" i="9"/>
  <c r="C7445" i="9"/>
  <c r="D7760" i="9"/>
  <c r="C7736" i="9"/>
  <c r="D7481" i="9"/>
  <c r="C7457" i="9"/>
  <c r="D7454" i="9"/>
  <c r="C7430" i="9"/>
  <c r="D7456" i="9"/>
  <c r="C7432" i="9"/>
  <c r="D7477" i="9"/>
  <c r="C7453" i="9"/>
  <c r="D7467" i="9"/>
  <c r="C7443" i="9"/>
  <c r="D7485" i="9"/>
  <c r="C7461" i="9"/>
  <c r="D7519" i="9"/>
  <c r="C7495" i="9"/>
  <c r="D7602" i="9"/>
  <c r="C7578" i="9"/>
  <c r="D7468" i="9"/>
  <c r="C7444" i="9"/>
  <c r="D7451" i="9"/>
  <c r="C7427" i="9"/>
  <c r="D7473" i="9"/>
  <c r="C7449" i="9"/>
  <c r="D7452" i="9"/>
  <c r="C7428" i="9"/>
  <c r="D7474" i="9"/>
  <c r="C7450" i="9"/>
  <c r="D7487" i="9"/>
  <c r="C7463" i="9"/>
  <c r="D7486" i="9"/>
  <c r="C7462" i="9"/>
  <c r="F117" i="7" l="1"/>
  <c r="M117" i="7" s="1"/>
  <c r="C7455" i="9"/>
  <c r="D7479" i="9"/>
  <c r="C7483" i="9"/>
  <c r="D7507" i="9"/>
  <c r="D7489" i="9"/>
  <c r="C7465" i="9"/>
  <c r="D7488" i="9"/>
  <c r="C7464" i="9"/>
  <c r="D7490" i="9"/>
  <c r="C7466" i="9"/>
  <c r="D7543" i="9"/>
  <c r="C7519" i="9"/>
  <c r="D7492" i="9"/>
  <c r="C7468" i="9"/>
  <c r="D7626" i="9"/>
  <c r="C7602" i="9"/>
  <c r="D7784" i="9"/>
  <c r="C7760" i="9"/>
  <c r="D7511" i="9"/>
  <c r="C7487" i="9"/>
  <c r="D7497" i="9"/>
  <c r="C7473" i="9"/>
  <c r="D7494" i="9"/>
  <c r="C7470" i="9"/>
  <c r="D7478" i="9"/>
  <c r="C7454" i="9"/>
  <c r="D7493" i="9"/>
  <c r="C7469" i="9"/>
  <c r="D7498" i="9"/>
  <c r="C7474" i="9"/>
  <c r="D7509" i="9"/>
  <c r="C7485" i="9"/>
  <c r="D7491" i="9"/>
  <c r="C7467" i="9"/>
  <c r="D7505" i="9"/>
  <c r="C7481" i="9"/>
  <c r="D7510" i="9"/>
  <c r="C7486" i="9"/>
  <c r="D7476" i="9"/>
  <c r="C7452" i="9"/>
  <c r="D7501" i="9"/>
  <c r="C7477" i="9"/>
  <c r="D7475" i="9"/>
  <c r="C7451" i="9"/>
  <c r="D7480" i="9"/>
  <c r="C7456" i="9"/>
  <c r="D7508" i="9"/>
  <c r="C7484" i="9"/>
  <c r="L117" i="7" l="1"/>
  <c r="G118" i="7" s="1"/>
  <c r="J118" i="7" s="1"/>
  <c r="K118" i="7" s="1"/>
  <c r="I119" i="7" s="1"/>
  <c r="D7514" i="9"/>
  <c r="C7490" i="9"/>
  <c r="C7507" i="9"/>
  <c r="D7531" i="9"/>
  <c r="D7512" i="9"/>
  <c r="C7488" i="9"/>
  <c r="D7513" i="9"/>
  <c r="C7489" i="9"/>
  <c r="D7503" i="9"/>
  <c r="C7479" i="9"/>
  <c r="D7515" i="9"/>
  <c r="C7491" i="9"/>
  <c r="D7499" i="9"/>
  <c r="C7475" i="9"/>
  <c r="D7533" i="9"/>
  <c r="C7509" i="9"/>
  <c r="D7525" i="9"/>
  <c r="C7501" i="9"/>
  <c r="D7518" i="9"/>
  <c r="C7494" i="9"/>
  <c r="D7504" i="9"/>
  <c r="C7480" i="9"/>
  <c r="D7535" i="9"/>
  <c r="C7511" i="9"/>
  <c r="D7517" i="9"/>
  <c r="C7493" i="9"/>
  <c r="D7650" i="9"/>
  <c r="C7626" i="9"/>
  <c r="D7516" i="9"/>
  <c r="C7492" i="9"/>
  <c r="D7521" i="9"/>
  <c r="C7497" i="9"/>
  <c r="D7808" i="9"/>
  <c r="C7784" i="9"/>
  <c r="D7529" i="9"/>
  <c r="C7505" i="9"/>
  <c r="D7532" i="9"/>
  <c r="C7508" i="9"/>
  <c r="D7522" i="9"/>
  <c r="C7498" i="9"/>
  <c r="D7500" i="9"/>
  <c r="C7476" i="9"/>
  <c r="D7534" i="9"/>
  <c r="C7510" i="9"/>
  <c r="D7502" i="9"/>
  <c r="C7478" i="9"/>
  <c r="D7567" i="9"/>
  <c r="C7543" i="9"/>
  <c r="F118" i="7" l="1"/>
  <c r="M118" i="7" s="1"/>
  <c r="D7555" i="9"/>
  <c r="C7531" i="9"/>
  <c r="D7537" i="9"/>
  <c r="C7513" i="9"/>
  <c r="D7536" i="9"/>
  <c r="C7512" i="9"/>
  <c r="C7503" i="9"/>
  <c r="D7527" i="9"/>
  <c r="C7514" i="9"/>
  <c r="D7538" i="9"/>
  <c r="D7553" i="9"/>
  <c r="C7529" i="9"/>
  <c r="D7556" i="9"/>
  <c r="C7532" i="9"/>
  <c r="D7528" i="9"/>
  <c r="C7504" i="9"/>
  <c r="D7558" i="9"/>
  <c r="C7534" i="9"/>
  <c r="D7542" i="9"/>
  <c r="C7518" i="9"/>
  <c r="D7540" i="9"/>
  <c r="C7516" i="9"/>
  <c r="D7523" i="9"/>
  <c r="C7499" i="9"/>
  <c r="D7526" i="9"/>
  <c r="C7502" i="9"/>
  <c r="D7549" i="9"/>
  <c r="C7525" i="9"/>
  <c r="D7541" i="9"/>
  <c r="C7517" i="9"/>
  <c r="D7591" i="9"/>
  <c r="C7567" i="9"/>
  <c r="D7559" i="9"/>
  <c r="C7535" i="9"/>
  <c r="D7832" i="9"/>
  <c r="C7808" i="9"/>
  <c r="D7545" i="9"/>
  <c r="C7521" i="9"/>
  <c r="D7524" i="9"/>
  <c r="C7500" i="9"/>
  <c r="D7557" i="9"/>
  <c r="C7533" i="9"/>
  <c r="D7546" i="9"/>
  <c r="C7522" i="9"/>
  <c r="D7674" i="9"/>
  <c r="C7650" i="9"/>
  <c r="D7539" i="9"/>
  <c r="C7515" i="9"/>
  <c r="L118" i="7" l="1"/>
  <c r="G119" i="7" s="1"/>
  <c r="J119" i="7" s="1"/>
  <c r="K119" i="7" s="1"/>
  <c r="I120" i="7" s="1"/>
  <c r="D7562" i="9"/>
  <c r="C7538" i="9"/>
  <c r="D7560" i="9"/>
  <c r="C7536" i="9"/>
  <c r="D7551" i="9"/>
  <c r="C7527" i="9"/>
  <c r="D7561" i="9"/>
  <c r="C7537" i="9"/>
  <c r="C7555" i="9"/>
  <c r="D7579" i="9"/>
  <c r="D7563" i="9"/>
  <c r="C7539" i="9"/>
  <c r="D7550" i="9"/>
  <c r="C7526" i="9"/>
  <c r="D7570" i="9"/>
  <c r="C7546" i="9"/>
  <c r="D7583" i="9"/>
  <c r="C7559" i="9"/>
  <c r="D7582" i="9"/>
  <c r="C7558" i="9"/>
  <c r="D7552" i="9"/>
  <c r="C7528" i="9"/>
  <c r="D7580" i="9"/>
  <c r="C7556" i="9"/>
  <c r="D7698" i="9"/>
  <c r="C7674" i="9"/>
  <c r="D7564" i="9"/>
  <c r="C7540" i="9"/>
  <c r="D7566" i="9"/>
  <c r="C7542" i="9"/>
  <c r="D7615" i="9"/>
  <c r="C7591" i="9"/>
  <c r="D7856" i="9"/>
  <c r="C7832" i="9"/>
  <c r="D7547" i="9"/>
  <c r="C7523" i="9"/>
  <c r="D7581" i="9"/>
  <c r="C7557" i="9"/>
  <c r="D7565" i="9"/>
  <c r="C7541" i="9"/>
  <c r="D7548" i="9"/>
  <c r="C7524" i="9"/>
  <c r="D7569" i="9"/>
  <c r="C7545" i="9"/>
  <c r="D7573" i="9"/>
  <c r="C7549" i="9"/>
  <c r="D7577" i="9"/>
  <c r="C7553" i="9"/>
  <c r="F119" i="7" l="1"/>
  <c r="M119" i="7" s="1"/>
  <c r="D7603" i="9"/>
  <c r="C7579" i="9"/>
  <c r="D7584" i="9"/>
  <c r="C7560" i="9"/>
  <c r="D7585" i="9"/>
  <c r="C7561" i="9"/>
  <c r="D7575" i="9"/>
  <c r="C7551" i="9"/>
  <c r="D7586" i="9"/>
  <c r="C7562" i="9"/>
  <c r="D7576" i="9"/>
  <c r="C7552" i="9"/>
  <c r="D7593" i="9"/>
  <c r="C7569" i="9"/>
  <c r="D7588" i="9"/>
  <c r="C7564" i="9"/>
  <c r="D7572" i="9"/>
  <c r="C7548" i="9"/>
  <c r="D7594" i="9"/>
  <c r="C7570" i="9"/>
  <c r="D7880" i="9"/>
  <c r="C7856" i="9"/>
  <c r="D7597" i="9"/>
  <c r="C7573" i="9"/>
  <c r="D7590" i="9"/>
  <c r="C7566" i="9"/>
  <c r="D7605" i="9"/>
  <c r="C7581" i="9"/>
  <c r="D7587" i="9"/>
  <c r="C7563" i="9"/>
  <c r="D7601" i="9"/>
  <c r="C7577" i="9"/>
  <c r="D7606" i="9"/>
  <c r="C7582" i="9"/>
  <c r="D7639" i="9"/>
  <c r="C7615" i="9"/>
  <c r="D7607" i="9"/>
  <c r="C7583" i="9"/>
  <c r="D7589" i="9"/>
  <c r="C7565" i="9"/>
  <c r="D7722" i="9"/>
  <c r="C7698" i="9"/>
  <c r="D7574" i="9"/>
  <c r="C7550" i="9"/>
  <c r="D7604" i="9"/>
  <c r="C7580" i="9"/>
  <c r="D7571" i="9"/>
  <c r="C7547" i="9"/>
  <c r="L119" i="7" l="1"/>
  <c r="G120" i="7" s="1"/>
  <c r="J120" i="7" s="1"/>
  <c r="K120" i="7" s="1"/>
  <c r="I121" i="7" s="1"/>
  <c r="D7610" i="9"/>
  <c r="C7586" i="9"/>
  <c r="D7599" i="9"/>
  <c r="C7575" i="9"/>
  <c r="D7608" i="9"/>
  <c r="C7584" i="9"/>
  <c r="C7585" i="9"/>
  <c r="D7609" i="9"/>
  <c r="D7627" i="9"/>
  <c r="C7603" i="9"/>
  <c r="D7663" i="9"/>
  <c r="C7639" i="9"/>
  <c r="D7631" i="9"/>
  <c r="C7607" i="9"/>
  <c r="D7621" i="9"/>
  <c r="C7597" i="9"/>
  <c r="D7614" i="9"/>
  <c r="C7590" i="9"/>
  <c r="D7595" i="9"/>
  <c r="C7571" i="9"/>
  <c r="D7630" i="9"/>
  <c r="C7606" i="9"/>
  <c r="D7628" i="9"/>
  <c r="C7604" i="9"/>
  <c r="D7625" i="9"/>
  <c r="C7601" i="9"/>
  <c r="D7598" i="9"/>
  <c r="C7574" i="9"/>
  <c r="D7612" i="9"/>
  <c r="C7588" i="9"/>
  <c r="D7746" i="9"/>
  <c r="C7722" i="9"/>
  <c r="D7629" i="9"/>
  <c r="C7605" i="9"/>
  <c r="D7617" i="9"/>
  <c r="C7593" i="9"/>
  <c r="D7904" i="9"/>
  <c r="C7880" i="9"/>
  <c r="D7618" i="9"/>
  <c r="C7594" i="9"/>
  <c r="D7611" i="9"/>
  <c r="C7587" i="9"/>
  <c r="D7596" i="9"/>
  <c r="C7572" i="9"/>
  <c r="D7613" i="9"/>
  <c r="C7589" i="9"/>
  <c r="D7600" i="9"/>
  <c r="C7576" i="9"/>
  <c r="F120" i="7" l="1"/>
  <c r="M120" i="7" s="1"/>
  <c r="C7627" i="9"/>
  <c r="D7651" i="9"/>
  <c r="C7599" i="9"/>
  <c r="D7623" i="9"/>
  <c r="D7633" i="9"/>
  <c r="C7609" i="9"/>
  <c r="D7632" i="9"/>
  <c r="C7608" i="9"/>
  <c r="D7634" i="9"/>
  <c r="C7610" i="9"/>
  <c r="D7653" i="9"/>
  <c r="C7629" i="9"/>
  <c r="D7770" i="9"/>
  <c r="C7746" i="9"/>
  <c r="D7624" i="9"/>
  <c r="C7600" i="9"/>
  <c r="D7654" i="9"/>
  <c r="C7630" i="9"/>
  <c r="D7641" i="9"/>
  <c r="C7617" i="9"/>
  <c r="D7619" i="9"/>
  <c r="C7595" i="9"/>
  <c r="D7638" i="9"/>
  <c r="C7614" i="9"/>
  <c r="D7635" i="9"/>
  <c r="C7611" i="9"/>
  <c r="D7622" i="9"/>
  <c r="C7598" i="9"/>
  <c r="D7655" i="9"/>
  <c r="C7631" i="9"/>
  <c r="D7928" i="9"/>
  <c r="C7904" i="9"/>
  <c r="D7652" i="9"/>
  <c r="C7628" i="9"/>
  <c r="D7637" i="9"/>
  <c r="C7613" i="9"/>
  <c r="D7620" i="9"/>
  <c r="C7596" i="9"/>
  <c r="D7645" i="9"/>
  <c r="C7621" i="9"/>
  <c r="D7636" i="9"/>
  <c r="C7612" i="9"/>
  <c r="D7642" i="9"/>
  <c r="C7618" i="9"/>
  <c r="D7649" i="9"/>
  <c r="C7625" i="9"/>
  <c r="D7687" i="9"/>
  <c r="C7663" i="9"/>
  <c r="L120" i="7" l="1"/>
  <c r="G121" i="7" s="1"/>
  <c r="J121" i="7" s="1"/>
  <c r="K121" i="7" s="1"/>
  <c r="I122" i="7" s="1"/>
  <c r="D7647" i="9"/>
  <c r="C7623" i="9"/>
  <c r="D7657" i="9"/>
  <c r="C7633" i="9"/>
  <c r="D7656" i="9"/>
  <c r="C7632" i="9"/>
  <c r="D7675" i="9"/>
  <c r="C7651" i="9"/>
  <c r="C7634" i="9"/>
  <c r="D7658" i="9"/>
  <c r="D7643" i="9"/>
  <c r="C7619" i="9"/>
  <c r="D7662" i="9"/>
  <c r="C7638" i="9"/>
  <c r="D7711" i="9"/>
  <c r="C7687" i="9"/>
  <c r="D7666" i="9"/>
  <c r="C7642" i="9"/>
  <c r="D7660" i="9"/>
  <c r="C7636" i="9"/>
  <c r="D7676" i="9"/>
  <c r="C7652" i="9"/>
  <c r="D7673" i="9"/>
  <c r="C7649" i="9"/>
  <c r="D7665" i="9"/>
  <c r="C7641" i="9"/>
  <c r="D7669" i="9"/>
  <c r="C7645" i="9"/>
  <c r="D7659" i="9"/>
  <c r="C7635" i="9"/>
  <c r="D7794" i="9"/>
  <c r="C7770" i="9"/>
  <c r="D7952" i="9"/>
  <c r="C7928" i="9"/>
  <c r="D7679" i="9"/>
  <c r="C7655" i="9"/>
  <c r="D7661" i="9"/>
  <c r="C7637" i="9"/>
  <c r="D7678" i="9"/>
  <c r="C7654" i="9"/>
  <c r="D7646" i="9"/>
  <c r="C7622" i="9"/>
  <c r="D7648" i="9"/>
  <c r="C7624" i="9"/>
  <c r="D7644" i="9"/>
  <c r="C7620" i="9"/>
  <c r="D7677" i="9"/>
  <c r="C7653" i="9"/>
  <c r="F121" i="7" l="1"/>
  <c r="M121" i="7" s="1"/>
  <c r="I148" i="7"/>
  <c r="D7699" i="9"/>
  <c r="C7675" i="9"/>
  <c r="D7681" i="9"/>
  <c r="C7657" i="9"/>
  <c r="D7682" i="9"/>
  <c r="C7658" i="9"/>
  <c r="D7680" i="9"/>
  <c r="C7656" i="9"/>
  <c r="D7671" i="9"/>
  <c r="C7647" i="9"/>
  <c r="D7685" i="9"/>
  <c r="C7661" i="9"/>
  <c r="D7701" i="9"/>
  <c r="C7677" i="9"/>
  <c r="D7700" i="9"/>
  <c r="C7676" i="9"/>
  <c r="D7684" i="9"/>
  <c r="C7660" i="9"/>
  <c r="D7672" i="9"/>
  <c r="C7648" i="9"/>
  <c r="D7703" i="9"/>
  <c r="C7679" i="9"/>
  <c r="D7976" i="9"/>
  <c r="C7952" i="9"/>
  <c r="D7818" i="9"/>
  <c r="C7794" i="9"/>
  <c r="D7690" i="9"/>
  <c r="C7666" i="9"/>
  <c r="D7735" i="9"/>
  <c r="C7711" i="9"/>
  <c r="D7693" i="9"/>
  <c r="C7669" i="9"/>
  <c r="D7686" i="9"/>
  <c r="C7662" i="9"/>
  <c r="D7697" i="9"/>
  <c r="C7673" i="9"/>
  <c r="D7668" i="9"/>
  <c r="C7644" i="9"/>
  <c r="D7670" i="9"/>
  <c r="C7646" i="9"/>
  <c r="D7683" i="9"/>
  <c r="C7659" i="9"/>
  <c r="D7702" i="9"/>
  <c r="C7678" i="9"/>
  <c r="D7689" i="9"/>
  <c r="C7665" i="9"/>
  <c r="D7667" i="9"/>
  <c r="C7643" i="9"/>
  <c r="L121" i="7" l="1"/>
  <c r="G122" i="7" s="1"/>
  <c r="J122" i="7" s="1"/>
  <c r="K122" i="7" s="1"/>
  <c r="I123" i="7" s="1"/>
  <c r="D7705" i="9"/>
  <c r="C7681" i="9"/>
  <c r="C7682" i="9"/>
  <c r="D7706" i="9"/>
  <c r="D7695" i="9"/>
  <c r="C7671" i="9"/>
  <c r="D7704" i="9"/>
  <c r="C7680" i="9"/>
  <c r="C7699" i="9"/>
  <c r="D7723" i="9"/>
  <c r="D7726" i="9"/>
  <c r="C7702" i="9"/>
  <c r="D7721" i="9"/>
  <c r="C7697" i="9"/>
  <c r="D7696" i="9"/>
  <c r="C7672" i="9"/>
  <c r="D7692" i="9"/>
  <c r="C7668" i="9"/>
  <c r="D7725" i="9"/>
  <c r="C7701" i="9"/>
  <c r="D7713" i="9"/>
  <c r="C7689" i="9"/>
  <c r="D7727" i="9"/>
  <c r="C7703" i="9"/>
  <c r="D7759" i="9"/>
  <c r="C7735" i="9"/>
  <c r="D7691" i="9"/>
  <c r="C7667" i="9"/>
  <c r="D8000" i="9"/>
  <c r="C7976" i="9"/>
  <c r="D7710" i="9"/>
  <c r="C7686" i="9"/>
  <c r="D7717" i="9"/>
  <c r="C7693" i="9"/>
  <c r="D7707" i="9"/>
  <c r="C7683" i="9"/>
  <c r="D7708" i="9"/>
  <c r="C7684" i="9"/>
  <c r="D7694" i="9"/>
  <c r="C7670" i="9"/>
  <c r="D7724" i="9"/>
  <c r="C7700" i="9"/>
  <c r="D7714" i="9"/>
  <c r="C7690" i="9"/>
  <c r="D7842" i="9"/>
  <c r="C7818" i="9"/>
  <c r="D7709" i="9"/>
  <c r="C7685" i="9"/>
  <c r="F122" i="7" l="1"/>
  <c r="M122" i="7" s="1"/>
  <c r="I149" i="7"/>
  <c r="M149" i="7"/>
  <c r="D7730" i="9"/>
  <c r="C7706" i="9"/>
  <c r="D7719" i="9"/>
  <c r="C7695" i="9"/>
  <c r="C7704" i="9"/>
  <c r="D7728" i="9"/>
  <c r="D7747" i="9"/>
  <c r="C7723" i="9"/>
  <c r="D7729" i="9"/>
  <c r="C7705" i="9"/>
  <c r="D7749" i="9"/>
  <c r="C7725" i="9"/>
  <c r="D7733" i="9"/>
  <c r="C7709" i="9"/>
  <c r="D7716" i="9"/>
  <c r="C7692" i="9"/>
  <c r="D7731" i="9"/>
  <c r="C7707" i="9"/>
  <c r="D7734" i="9"/>
  <c r="C7710" i="9"/>
  <c r="D7720" i="9"/>
  <c r="C7696" i="9"/>
  <c r="D7738" i="9"/>
  <c r="C7714" i="9"/>
  <c r="D7715" i="9"/>
  <c r="C7691" i="9"/>
  <c r="D7748" i="9"/>
  <c r="C7724" i="9"/>
  <c r="D7783" i="9"/>
  <c r="C7759" i="9"/>
  <c r="D8024" i="9"/>
  <c r="C8000" i="9"/>
  <c r="D7737" i="9"/>
  <c r="C7713" i="9"/>
  <c r="D7741" i="9"/>
  <c r="C7717" i="9"/>
  <c r="D7866" i="9"/>
  <c r="C7842" i="9"/>
  <c r="D7745" i="9"/>
  <c r="C7721" i="9"/>
  <c r="D7718" i="9"/>
  <c r="C7694" i="9"/>
  <c r="D7732" i="9"/>
  <c r="C7708" i="9"/>
  <c r="D7751" i="9"/>
  <c r="C7727" i="9"/>
  <c r="D7750" i="9"/>
  <c r="C7726" i="9"/>
  <c r="L122" i="7" l="1"/>
  <c r="G123" i="7" s="1"/>
  <c r="J123" i="7" s="1"/>
  <c r="K123" i="7" s="1"/>
  <c r="I124" i="7" s="1"/>
  <c r="I150" i="7"/>
  <c r="D7753" i="9"/>
  <c r="C7729" i="9"/>
  <c r="D7743" i="9"/>
  <c r="C7719" i="9"/>
  <c r="D7752" i="9"/>
  <c r="C7728" i="9"/>
  <c r="D7771" i="9"/>
  <c r="C7747" i="9"/>
  <c r="D7754" i="9"/>
  <c r="C7730" i="9"/>
  <c r="D7744" i="9"/>
  <c r="C7720" i="9"/>
  <c r="D7761" i="9"/>
  <c r="C7737" i="9"/>
  <c r="D7774" i="9"/>
  <c r="C7750" i="9"/>
  <c r="D8048" i="9"/>
  <c r="C8024" i="9"/>
  <c r="D7775" i="9"/>
  <c r="C7751" i="9"/>
  <c r="D7758" i="9"/>
  <c r="C7734" i="9"/>
  <c r="D7756" i="9"/>
  <c r="C7732" i="9"/>
  <c r="D7755" i="9"/>
  <c r="C7731" i="9"/>
  <c r="D7769" i="9"/>
  <c r="C7745" i="9"/>
  <c r="D7772" i="9"/>
  <c r="C7748" i="9"/>
  <c r="D7739" i="9"/>
  <c r="C7715" i="9"/>
  <c r="D7757" i="9"/>
  <c r="C7733" i="9"/>
  <c r="D7740" i="9"/>
  <c r="C7716" i="9"/>
  <c r="D7765" i="9"/>
  <c r="C7741" i="9"/>
  <c r="D7742" i="9"/>
  <c r="C7718" i="9"/>
  <c r="D7807" i="9"/>
  <c r="C7783" i="9"/>
  <c r="D7890" i="9"/>
  <c r="C7866" i="9"/>
  <c r="D7762" i="9"/>
  <c r="C7738" i="9"/>
  <c r="D7773" i="9"/>
  <c r="C7749" i="9"/>
  <c r="F123" i="7" l="1"/>
  <c r="M123" i="7" s="1"/>
  <c r="D7767" i="9"/>
  <c r="C7743" i="9"/>
  <c r="C7754" i="9"/>
  <c r="D7778" i="9"/>
  <c r="C7771" i="9"/>
  <c r="D7795" i="9"/>
  <c r="D7776" i="9"/>
  <c r="C7752" i="9"/>
  <c r="C7753" i="9"/>
  <c r="D7777" i="9"/>
  <c r="D7779" i="9"/>
  <c r="C7755" i="9"/>
  <c r="D8072" i="9"/>
  <c r="C8048" i="9"/>
  <c r="D7797" i="9"/>
  <c r="C7773" i="9"/>
  <c r="D7780" i="9"/>
  <c r="C7756" i="9"/>
  <c r="D7782" i="9"/>
  <c r="C7758" i="9"/>
  <c r="D7763" i="9"/>
  <c r="C7739" i="9"/>
  <c r="D7793" i="9"/>
  <c r="C7769" i="9"/>
  <c r="D7785" i="9"/>
  <c r="C7761" i="9"/>
  <c r="D7764" i="9"/>
  <c r="C7740" i="9"/>
  <c r="D7786" i="9"/>
  <c r="C7762" i="9"/>
  <c r="D7914" i="9"/>
  <c r="C7890" i="9"/>
  <c r="D7799" i="9"/>
  <c r="C7775" i="9"/>
  <c r="D7831" i="9"/>
  <c r="C7807" i="9"/>
  <c r="D7796" i="9"/>
  <c r="C7772" i="9"/>
  <c r="D7781" i="9"/>
  <c r="C7757" i="9"/>
  <c r="D7766" i="9"/>
  <c r="C7742" i="9"/>
  <c r="D7798" i="9"/>
  <c r="C7774" i="9"/>
  <c r="D7789" i="9"/>
  <c r="C7765" i="9"/>
  <c r="D7768" i="9"/>
  <c r="C7744" i="9"/>
  <c r="L123" i="7" l="1"/>
  <c r="G124" i="7" s="1"/>
  <c r="J124" i="7" s="1"/>
  <c r="K124" i="7" s="1"/>
  <c r="M150" i="7"/>
  <c r="I151" i="7"/>
  <c r="M151" i="7"/>
  <c r="C7776" i="9"/>
  <c r="D7800" i="9"/>
  <c r="D7802" i="9"/>
  <c r="C7778" i="9"/>
  <c r="D7801" i="9"/>
  <c r="C7777" i="9"/>
  <c r="C7795" i="9"/>
  <c r="D7819" i="9"/>
  <c r="D7791" i="9"/>
  <c r="C7767" i="9"/>
  <c r="D7792" i="9"/>
  <c r="C7768" i="9"/>
  <c r="D7813" i="9"/>
  <c r="C7789" i="9"/>
  <c r="D7855" i="9"/>
  <c r="C7831" i="9"/>
  <c r="D7823" i="9"/>
  <c r="C7799" i="9"/>
  <c r="D7806" i="9"/>
  <c r="C7782" i="9"/>
  <c r="D7938" i="9"/>
  <c r="C7914" i="9"/>
  <c r="D7822" i="9"/>
  <c r="C7798" i="9"/>
  <c r="D7821" i="9"/>
  <c r="C7797" i="9"/>
  <c r="D7809" i="9"/>
  <c r="C7785" i="9"/>
  <c r="D8096" i="9"/>
  <c r="C8072" i="9"/>
  <c r="D7787" i="9"/>
  <c r="C7763" i="9"/>
  <c r="D7804" i="9"/>
  <c r="C7780" i="9"/>
  <c r="D7810" i="9"/>
  <c r="C7786" i="9"/>
  <c r="D7820" i="9"/>
  <c r="C7796" i="9"/>
  <c r="D7790" i="9"/>
  <c r="C7766" i="9"/>
  <c r="D7788" i="9"/>
  <c r="C7764" i="9"/>
  <c r="D7805" i="9"/>
  <c r="C7781" i="9"/>
  <c r="D7817" i="9"/>
  <c r="C7793" i="9"/>
  <c r="D7803" i="9"/>
  <c r="C7779" i="9"/>
  <c r="F124" i="7" l="1"/>
  <c r="M124" i="7" s="1"/>
  <c r="M152" i="7"/>
  <c r="I152" i="7"/>
  <c r="D7826" i="9"/>
  <c r="C7802" i="9"/>
  <c r="C7800" i="9"/>
  <c r="D7824" i="9"/>
  <c r="D7815" i="9"/>
  <c r="C7791" i="9"/>
  <c r="C7819" i="9"/>
  <c r="D7843" i="9"/>
  <c r="D7825" i="9"/>
  <c r="C7801" i="9"/>
  <c r="D7834" i="9"/>
  <c r="C7810" i="9"/>
  <c r="D7846" i="9"/>
  <c r="C7822" i="9"/>
  <c r="D7829" i="9"/>
  <c r="C7805" i="9"/>
  <c r="D7811" i="9"/>
  <c r="C7787" i="9"/>
  <c r="D7812" i="9"/>
  <c r="C7788" i="9"/>
  <c r="D7879" i="9"/>
  <c r="C7855" i="9"/>
  <c r="D7830" i="9"/>
  <c r="C7806" i="9"/>
  <c r="D7837" i="9"/>
  <c r="C7813" i="9"/>
  <c r="D7827" i="9"/>
  <c r="C7803" i="9"/>
  <c r="D7828" i="9"/>
  <c r="C7804" i="9"/>
  <c r="D8120" i="9"/>
  <c r="C8096" i="9"/>
  <c r="D7814" i="9"/>
  <c r="C7790" i="9"/>
  <c r="D7833" i="9"/>
  <c r="C7809" i="9"/>
  <c r="D7962" i="9"/>
  <c r="C7938" i="9"/>
  <c r="D7841" i="9"/>
  <c r="C7817" i="9"/>
  <c r="D7847" i="9"/>
  <c r="C7823" i="9"/>
  <c r="D7844" i="9"/>
  <c r="C7820" i="9"/>
  <c r="D7845" i="9"/>
  <c r="C7821" i="9"/>
  <c r="D7816" i="9"/>
  <c r="C7792" i="9"/>
  <c r="L124" i="7" l="1"/>
  <c r="G125" i="7" s="1"/>
  <c r="J125" i="7" s="1"/>
  <c r="K125" i="7" s="1"/>
  <c r="I153" i="7"/>
  <c r="M153" i="7"/>
  <c r="D7849" i="9"/>
  <c r="C7825" i="9"/>
  <c r="C7843" i="9"/>
  <c r="D7867" i="9"/>
  <c r="D7848" i="9"/>
  <c r="C7824" i="9"/>
  <c r="D7839" i="9"/>
  <c r="C7815" i="9"/>
  <c r="C7826" i="9"/>
  <c r="D7850" i="9"/>
  <c r="D7857" i="9"/>
  <c r="C7833" i="9"/>
  <c r="D7838" i="9"/>
  <c r="C7814" i="9"/>
  <c r="D7903" i="9"/>
  <c r="C7879" i="9"/>
  <c r="D7854" i="9"/>
  <c r="C7830" i="9"/>
  <c r="D8144" i="9"/>
  <c r="C8120" i="9"/>
  <c r="D7836" i="9"/>
  <c r="C7812" i="9"/>
  <c r="D7868" i="9"/>
  <c r="C7844" i="9"/>
  <c r="D7870" i="9"/>
  <c r="C7846" i="9"/>
  <c r="D7986" i="9"/>
  <c r="C7962" i="9"/>
  <c r="D7858" i="9"/>
  <c r="C7834" i="9"/>
  <c r="D7869" i="9"/>
  <c r="C7845" i="9"/>
  <c r="D7835" i="9"/>
  <c r="C7811" i="9"/>
  <c r="D7840" i="9"/>
  <c r="C7816" i="9"/>
  <c r="D7852" i="9"/>
  <c r="C7828" i="9"/>
  <c r="D7871" i="9"/>
  <c r="C7847" i="9"/>
  <c r="D7851" i="9"/>
  <c r="C7827" i="9"/>
  <c r="D7853" i="9"/>
  <c r="C7829" i="9"/>
  <c r="D7865" i="9"/>
  <c r="C7841" i="9"/>
  <c r="D7861" i="9"/>
  <c r="C7837" i="9"/>
  <c r="F125" i="7" l="1"/>
  <c r="M125" i="7" s="1"/>
  <c r="C7867" i="9"/>
  <c r="D7891" i="9"/>
  <c r="D7872" i="9"/>
  <c r="C7848" i="9"/>
  <c r="C7850" i="9"/>
  <c r="D7874" i="9"/>
  <c r="C7839" i="9"/>
  <c r="D7863" i="9"/>
  <c r="D7873" i="9"/>
  <c r="C7849" i="9"/>
  <c r="D7894" i="9"/>
  <c r="C7870" i="9"/>
  <c r="D7876" i="9"/>
  <c r="C7852" i="9"/>
  <c r="D7927" i="9"/>
  <c r="C7903" i="9"/>
  <c r="D7893" i="9"/>
  <c r="C7869" i="9"/>
  <c r="D7892" i="9"/>
  <c r="C7868" i="9"/>
  <c r="D7889" i="9"/>
  <c r="C7865" i="9"/>
  <c r="D7882" i="9"/>
  <c r="C7858" i="9"/>
  <c r="D7877" i="9"/>
  <c r="C7853" i="9"/>
  <c r="D7862" i="9"/>
  <c r="C7838" i="9"/>
  <c r="D7860" i="9"/>
  <c r="C7836" i="9"/>
  <c r="D8168" i="9"/>
  <c r="C8144" i="9"/>
  <c r="D7885" i="9"/>
  <c r="C7861" i="9"/>
  <c r="D7878" i="9"/>
  <c r="C7854" i="9"/>
  <c r="D7895" i="9"/>
  <c r="C7871" i="9"/>
  <c r="D7864" i="9"/>
  <c r="C7840" i="9"/>
  <c r="D7859" i="9"/>
  <c r="C7835" i="9"/>
  <c r="D7875" i="9"/>
  <c r="C7851" i="9"/>
  <c r="D8010" i="9"/>
  <c r="C7986" i="9"/>
  <c r="D7881" i="9"/>
  <c r="C7857" i="9"/>
  <c r="L125" i="7" l="1"/>
  <c r="F126" i="7" s="1"/>
  <c r="M154" i="7"/>
  <c r="I154" i="7"/>
  <c r="D7897" i="9"/>
  <c r="C7873" i="9"/>
  <c r="D7887" i="9"/>
  <c r="C7863" i="9"/>
  <c r="D7896" i="9"/>
  <c r="C7872" i="9"/>
  <c r="D7898" i="9"/>
  <c r="C7874" i="9"/>
  <c r="D7915" i="9"/>
  <c r="C7891" i="9"/>
  <c r="D7905" i="9"/>
  <c r="C7881" i="9"/>
  <c r="D7886" i="9"/>
  <c r="C7862" i="9"/>
  <c r="D7883" i="9"/>
  <c r="C7859" i="9"/>
  <c r="D7900" i="9"/>
  <c r="C7876" i="9"/>
  <c r="D7884" i="9"/>
  <c r="C7860" i="9"/>
  <c r="D7917" i="9"/>
  <c r="C7893" i="9"/>
  <c r="D7899" i="9"/>
  <c r="C7875" i="9"/>
  <c r="D7951" i="9"/>
  <c r="C7927" i="9"/>
  <c r="D8192" i="9"/>
  <c r="C8168" i="9"/>
  <c r="D7919" i="9"/>
  <c r="C7895" i="9"/>
  <c r="D7906" i="9"/>
  <c r="C7882" i="9"/>
  <c r="D7916" i="9"/>
  <c r="C7892" i="9"/>
  <c r="D8034" i="9"/>
  <c r="C8010" i="9"/>
  <c r="D7909" i="9"/>
  <c r="C7885" i="9"/>
  <c r="D7888" i="9"/>
  <c r="C7864" i="9"/>
  <c r="D7901" i="9"/>
  <c r="C7877" i="9"/>
  <c r="D7902" i="9"/>
  <c r="C7878" i="9"/>
  <c r="D7913" i="9"/>
  <c r="C7889" i="9"/>
  <c r="D7918" i="9"/>
  <c r="C7894" i="9"/>
  <c r="G126" i="7" l="1"/>
  <c r="J126" i="7" s="1"/>
  <c r="K126" i="7" s="1"/>
  <c r="D7911" i="9"/>
  <c r="C7887" i="9"/>
  <c r="C7915" i="9"/>
  <c r="D7939" i="9"/>
  <c r="D7920" i="9"/>
  <c r="C7896" i="9"/>
  <c r="D7922" i="9"/>
  <c r="C7898" i="9"/>
  <c r="C7897" i="9"/>
  <c r="D7921" i="9"/>
  <c r="D7923" i="9"/>
  <c r="C7899" i="9"/>
  <c r="D7930" i="9"/>
  <c r="C7906" i="9"/>
  <c r="D7925" i="9"/>
  <c r="C7901" i="9"/>
  <c r="D7924" i="9"/>
  <c r="C7900" i="9"/>
  <c r="D8216" i="9"/>
  <c r="C8192" i="9"/>
  <c r="D7907" i="9"/>
  <c r="C7883" i="9"/>
  <c r="D7942" i="9"/>
  <c r="C7918" i="9"/>
  <c r="D7943" i="9"/>
  <c r="C7919" i="9"/>
  <c r="D7940" i="9"/>
  <c r="C7916" i="9"/>
  <c r="D7926" i="9"/>
  <c r="C7902" i="9"/>
  <c r="D7933" i="9"/>
  <c r="C7909" i="9"/>
  <c r="D7910" i="9"/>
  <c r="C7886" i="9"/>
  <c r="D7937" i="9"/>
  <c r="C7913" i="9"/>
  <c r="D7941" i="9"/>
  <c r="C7917" i="9"/>
  <c r="D7908" i="9"/>
  <c r="C7884" i="9"/>
  <c r="D7912" i="9"/>
  <c r="C7888" i="9"/>
  <c r="D8058" i="9"/>
  <c r="C8034" i="9"/>
  <c r="D7975" i="9"/>
  <c r="C7951" i="9"/>
  <c r="D7929" i="9"/>
  <c r="C7905" i="9"/>
  <c r="L126" i="7" l="1"/>
  <c r="G127" i="7" s="1"/>
  <c r="J127" i="7" s="1"/>
  <c r="K127" i="7" s="1"/>
  <c r="M155" i="7"/>
  <c r="I155" i="7"/>
  <c r="D7946" i="9"/>
  <c r="C7922" i="9"/>
  <c r="C7939" i="9"/>
  <c r="D7963" i="9"/>
  <c r="D7945" i="9"/>
  <c r="C7921" i="9"/>
  <c r="C7920" i="9"/>
  <c r="D7944" i="9"/>
  <c r="D7935" i="9"/>
  <c r="C7911" i="9"/>
  <c r="D7934" i="9"/>
  <c r="C7910" i="9"/>
  <c r="D7999" i="9"/>
  <c r="C7975" i="9"/>
  <c r="D8240" i="9"/>
  <c r="C8216" i="9"/>
  <c r="D8082" i="9"/>
  <c r="C8058" i="9"/>
  <c r="D7932" i="9"/>
  <c r="C7908" i="9"/>
  <c r="D7949" i="9"/>
  <c r="C7925" i="9"/>
  <c r="D7936" i="9"/>
  <c r="C7912" i="9"/>
  <c r="D7966" i="9"/>
  <c r="C7942" i="9"/>
  <c r="D7931" i="9"/>
  <c r="C7907" i="9"/>
  <c r="D7950" i="9"/>
  <c r="C7926" i="9"/>
  <c r="D7948" i="9"/>
  <c r="C7924" i="9"/>
  <c r="D7964" i="9"/>
  <c r="C7940" i="9"/>
  <c r="D7954" i="9"/>
  <c r="C7930" i="9"/>
  <c r="D7953" i="9"/>
  <c r="C7929" i="9"/>
  <c r="D7957" i="9"/>
  <c r="C7933" i="9"/>
  <c r="D7965" i="9"/>
  <c r="C7941" i="9"/>
  <c r="D7967" i="9"/>
  <c r="C7943" i="9"/>
  <c r="D7961" i="9"/>
  <c r="C7937" i="9"/>
  <c r="D7947" i="9"/>
  <c r="C7923" i="9"/>
  <c r="F127" i="7" l="1"/>
  <c r="L127" i="7" s="1"/>
  <c r="G128" i="7" s="1"/>
  <c r="J128" i="7" s="1"/>
  <c r="K128" i="7" s="1"/>
  <c r="I129" i="7" s="1"/>
  <c r="C7963" i="9"/>
  <c r="D7987" i="9"/>
  <c r="D7959" i="9"/>
  <c r="C7935" i="9"/>
  <c r="D7968" i="9"/>
  <c r="C7944" i="9"/>
  <c r="D7969" i="9"/>
  <c r="C7945" i="9"/>
  <c r="D7970" i="9"/>
  <c r="C7946" i="9"/>
  <c r="D7991" i="9"/>
  <c r="C7967" i="9"/>
  <c r="D8023" i="9"/>
  <c r="C7999" i="9"/>
  <c r="D7973" i="9"/>
  <c r="C7949" i="9"/>
  <c r="D7956" i="9"/>
  <c r="C7932" i="9"/>
  <c r="D7985" i="9"/>
  <c r="C7961" i="9"/>
  <c r="D7960" i="9"/>
  <c r="C7936" i="9"/>
  <c r="D7988" i="9"/>
  <c r="C7964" i="9"/>
  <c r="D8106" i="9"/>
  <c r="C8082" i="9"/>
  <c r="D7990" i="9"/>
  <c r="C7966" i="9"/>
  <c r="D7978" i="9"/>
  <c r="C7954" i="9"/>
  <c r="D7971" i="9"/>
  <c r="C7947" i="9"/>
  <c r="D7972" i="9"/>
  <c r="C7948" i="9"/>
  <c r="D8264" i="9"/>
  <c r="C8240" i="9"/>
  <c r="D7974" i="9"/>
  <c r="C7950" i="9"/>
  <c r="D7989" i="9"/>
  <c r="C7965" i="9"/>
  <c r="D7955" i="9"/>
  <c r="C7931" i="9"/>
  <c r="D7981" i="9"/>
  <c r="C7957" i="9"/>
  <c r="D7977" i="9"/>
  <c r="C7953" i="9"/>
  <c r="D7958" i="9"/>
  <c r="C7934" i="9"/>
  <c r="F128" i="7" l="1"/>
  <c r="L128" i="7" s="1"/>
  <c r="M156" i="7"/>
  <c r="I156" i="7"/>
  <c r="D7994" i="9"/>
  <c r="C7970" i="9"/>
  <c r="D7983" i="9"/>
  <c r="C7959" i="9"/>
  <c r="D7992" i="9"/>
  <c r="C7968" i="9"/>
  <c r="D8011" i="9"/>
  <c r="C7987" i="9"/>
  <c r="D7993" i="9"/>
  <c r="C7969" i="9"/>
  <c r="D7995" i="9"/>
  <c r="C7971" i="9"/>
  <c r="D7980" i="9"/>
  <c r="C7956" i="9"/>
  <c r="D8047" i="9"/>
  <c r="C8023" i="9"/>
  <c r="D8009" i="9"/>
  <c r="C7985" i="9"/>
  <c r="D8005" i="9"/>
  <c r="C7981" i="9"/>
  <c r="D8001" i="9"/>
  <c r="C7977" i="9"/>
  <c r="D8002" i="9"/>
  <c r="C7978" i="9"/>
  <c r="D8014" i="9"/>
  <c r="C7990" i="9"/>
  <c r="D8015" i="9"/>
  <c r="C7991" i="9"/>
  <c r="D8288" i="9"/>
  <c r="C8264" i="9"/>
  <c r="D8012" i="9"/>
  <c r="C7988" i="9"/>
  <c r="D7982" i="9"/>
  <c r="C7958" i="9"/>
  <c r="D7984" i="9"/>
  <c r="C7960" i="9"/>
  <c r="D7996" i="9"/>
  <c r="C7972" i="9"/>
  <c r="D7997" i="9"/>
  <c r="C7973" i="9"/>
  <c r="D7979" i="9"/>
  <c r="C7955" i="9"/>
  <c r="D8013" i="9"/>
  <c r="C7989" i="9"/>
  <c r="D7998" i="9"/>
  <c r="C7974" i="9"/>
  <c r="D8130" i="9"/>
  <c r="C8106" i="9"/>
  <c r="F129" i="7" l="1"/>
  <c r="G129" i="7"/>
  <c r="J129" i="7" s="1"/>
  <c r="K129" i="7" s="1"/>
  <c r="D8017" i="9"/>
  <c r="C7993" i="9"/>
  <c r="D8007" i="9"/>
  <c r="C7983" i="9"/>
  <c r="D8035" i="9"/>
  <c r="C8011" i="9"/>
  <c r="D8016" i="9"/>
  <c r="C7992" i="9"/>
  <c r="D8018" i="9"/>
  <c r="C7994" i="9"/>
  <c r="D8154" i="9"/>
  <c r="C8130" i="9"/>
  <c r="D8008" i="9"/>
  <c r="C7984" i="9"/>
  <c r="D8006" i="9"/>
  <c r="C7982" i="9"/>
  <c r="D8071" i="9"/>
  <c r="C8047" i="9"/>
  <c r="D8022" i="9"/>
  <c r="C7998" i="9"/>
  <c r="D8036" i="9"/>
  <c r="C8012" i="9"/>
  <c r="D8026" i="9"/>
  <c r="C8002" i="9"/>
  <c r="D8029" i="9"/>
  <c r="C8005" i="9"/>
  <c r="D8003" i="9"/>
  <c r="C7979" i="9"/>
  <c r="D8004" i="9"/>
  <c r="C7980" i="9"/>
  <c r="D8020" i="9"/>
  <c r="C7996" i="9"/>
  <c r="D8038" i="9"/>
  <c r="C8014" i="9"/>
  <c r="D8025" i="9"/>
  <c r="C8001" i="9"/>
  <c r="D8037" i="9"/>
  <c r="C8013" i="9"/>
  <c r="D8033" i="9"/>
  <c r="C8009" i="9"/>
  <c r="D8312" i="9"/>
  <c r="C8288" i="9"/>
  <c r="D8021" i="9"/>
  <c r="C7997" i="9"/>
  <c r="D8039" i="9"/>
  <c r="C8015" i="9"/>
  <c r="D8019" i="9"/>
  <c r="C7995" i="9"/>
  <c r="L129" i="7" l="1"/>
  <c r="M157" i="7"/>
  <c r="I157" i="7"/>
  <c r="D8042" i="9"/>
  <c r="C8018" i="9"/>
  <c r="D8031" i="9"/>
  <c r="C8007" i="9"/>
  <c r="C8016" i="9"/>
  <c r="D8040" i="9"/>
  <c r="D8059" i="9"/>
  <c r="C8035" i="9"/>
  <c r="C8017" i="9"/>
  <c r="D8041" i="9"/>
  <c r="D8062" i="9"/>
  <c r="C8038" i="9"/>
  <c r="D8045" i="9"/>
  <c r="C8021" i="9"/>
  <c r="D8095" i="9"/>
  <c r="C8071" i="9"/>
  <c r="D8336" i="9"/>
  <c r="C8312" i="9"/>
  <c r="D8028" i="9"/>
  <c r="C8004" i="9"/>
  <c r="D8060" i="9"/>
  <c r="C8036" i="9"/>
  <c r="D8030" i="9"/>
  <c r="C8006" i="9"/>
  <c r="D8057" i="9"/>
  <c r="C8033" i="9"/>
  <c r="D8053" i="9"/>
  <c r="C8029" i="9"/>
  <c r="D8178" i="9"/>
  <c r="C8154" i="9"/>
  <c r="D8049" i="9"/>
  <c r="C8025" i="9"/>
  <c r="D8043" i="9"/>
  <c r="C8019" i="9"/>
  <c r="D8044" i="9"/>
  <c r="C8020" i="9"/>
  <c r="D8063" i="9"/>
  <c r="C8039" i="9"/>
  <c r="D8046" i="9"/>
  <c r="C8022" i="9"/>
  <c r="D8027" i="9"/>
  <c r="C8003" i="9"/>
  <c r="D8032" i="9"/>
  <c r="C8008" i="9"/>
  <c r="D8061" i="9"/>
  <c r="C8037" i="9"/>
  <c r="D8050" i="9"/>
  <c r="C8026" i="9"/>
  <c r="G130" i="7" l="1"/>
  <c r="J130" i="7" s="1"/>
  <c r="K130" i="7" s="1"/>
  <c r="F130" i="7"/>
  <c r="M158" i="7"/>
  <c r="I158" i="7"/>
  <c r="C8059" i="9"/>
  <c r="D8083" i="9"/>
  <c r="D8055" i="9"/>
  <c r="C8031" i="9"/>
  <c r="C8041" i="9"/>
  <c r="D8065" i="9"/>
  <c r="C8040" i="9"/>
  <c r="D8064" i="9"/>
  <c r="D8066" i="9"/>
  <c r="C8042" i="9"/>
  <c r="D8054" i="9"/>
  <c r="C8030" i="9"/>
  <c r="D8087" i="9"/>
  <c r="C8063" i="9"/>
  <c r="D8067" i="9"/>
  <c r="C8043" i="9"/>
  <c r="D8085" i="9"/>
  <c r="C8061" i="9"/>
  <c r="D8119" i="9"/>
  <c r="C8095" i="9"/>
  <c r="D8084" i="9"/>
  <c r="C8060" i="9"/>
  <c r="D8068" i="9"/>
  <c r="C8044" i="9"/>
  <c r="D8052" i="9"/>
  <c r="C8028" i="9"/>
  <c r="D8202" i="9"/>
  <c r="C8178" i="9"/>
  <c r="D8077" i="9"/>
  <c r="C8053" i="9"/>
  <c r="D8069" i="9"/>
  <c r="C8045" i="9"/>
  <c r="D8360" i="9"/>
  <c r="C8336" i="9"/>
  <c r="D8074" i="9"/>
  <c r="C8050" i="9"/>
  <c r="D8056" i="9"/>
  <c r="C8032" i="9"/>
  <c r="D8073" i="9"/>
  <c r="C8049" i="9"/>
  <c r="D8051" i="9"/>
  <c r="C8027" i="9"/>
  <c r="D8070" i="9"/>
  <c r="C8046" i="9"/>
  <c r="D8081" i="9"/>
  <c r="C8057" i="9"/>
  <c r="D8086" i="9"/>
  <c r="C8062" i="9"/>
  <c r="L130" i="7" l="1"/>
  <c r="G131" i="7" s="1"/>
  <c r="J131" i="7" s="1"/>
  <c r="K131" i="7" s="1"/>
  <c r="C8066" i="9"/>
  <c r="D8090" i="9"/>
  <c r="C8064" i="9"/>
  <c r="D8088" i="9"/>
  <c r="D8079" i="9"/>
  <c r="C8055" i="9"/>
  <c r="C8083" i="9"/>
  <c r="D8107" i="9"/>
  <c r="D8089" i="9"/>
  <c r="C8065" i="9"/>
  <c r="D8226" i="9"/>
  <c r="C8202" i="9"/>
  <c r="D8094" i="9"/>
  <c r="C8070" i="9"/>
  <c r="D8091" i="9"/>
  <c r="C8067" i="9"/>
  <c r="D8384" i="9"/>
  <c r="C8360" i="9"/>
  <c r="D8093" i="9"/>
  <c r="C8069" i="9"/>
  <c r="D8101" i="9"/>
  <c r="C8077" i="9"/>
  <c r="D8109" i="9"/>
  <c r="C8085" i="9"/>
  <c r="D8075" i="9"/>
  <c r="C8051" i="9"/>
  <c r="D8097" i="9"/>
  <c r="C8073" i="9"/>
  <c r="D8080" i="9"/>
  <c r="C8056" i="9"/>
  <c r="D8076" i="9"/>
  <c r="C8052" i="9"/>
  <c r="D8110" i="9"/>
  <c r="C8086" i="9"/>
  <c r="D8111" i="9"/>
  <c r="C8087" i="9"/>
  <c r="D8108" i="9"/>
  <c r="C8084" i="9"/>
  <c r="D8105" i="9"/>
  <c r="C8081" i="9"/>
  <c r="D8143" i="9"/>
  <c r="C8119" i="9"/>
  <c r="D8098" i="9"/>
  <c r="C8074" i="9"/>
  <c r="D8092" i="9"/>
  <c r="C8068" i="9"/>
  <c r="D8078" i="9"/>
  <c r="C8054" i="9"/>
  <c r="F131" i="7" l="1"/>
  <c r="L131" i="7" s="1"/>
  <c r="G132" i="7" s="1"/>
  <c r="J132" i="7" s="1"/>
  <c r="K132" i="7" s="1"/>
  <c r="M135" i="7"/>
  <c r="D8131" i="9"/>
  <c r="C8107" i="9"/>
  <c r="D8112" i="9"/>
  <c r="C8088" i="9"/>
  <c r="D8113" i="9"/>
  <c r="C8089" i="9"/>
  <c r="D8114" i="9"/>
  <c r="C8090" i="9"/>
  <c r="C8079" i="9"/>
  <c r="D8103" i="9"/>
  <c r="D8117" i="9"/>
  <c r="C8093" i="9"/>
  <c r="D8134" i="9"/>
  <c r="C8110" i="9"/>
  <c r="D8100" i="9"/>
  <c r="C8076" i="9"/>
  <c r="D8104" i="9"/>
  <c r="C8080" i="9"/>
  <c r="D8129" i="9"/>
  <c r="C8105" i="9"/>
  <c r="D8122" i="9"/>
  <c r="C8098" i="9"/>
  <c r="D8167" i="9"/>
  <c r="C8143" i="9"/>
  <c r="D8121" i="9"/>
  <c r="C8097" i="9"/>
  <c r="D8102" i="9"/>
  <c r="C8078" i="9"/>
  <c r="D8116" i="9"/>
  <c r="C8092" i="9"/>
  <c r="D8115" i="9"/>
  <c r="C8091" i="9"/>
  <c r="D8099" i="9"/>
  <c r="C8075" i="9"/>
  <c r="D8250" i="9"/>
  <c r="C8226" i="9"/>
  <c r="D8408" i="9"/>
  <c r="C8384" i="9"/>
  <c r="D8118" i="9"/>
  <c r="C8094" i="9"/>
  <c r="D8132" i="9"/>
  <c r="C8108" i="9"/>
  <c r="D8133" i="9"/>
  <c r="C8109" i="9"/>
  <c r="D8135" i="9"/>
  <c r="C8111" i="9"/>
  <c r="D8125" i="9"/>
  <c r="C8101" i="9"/>
  <c r="F132" i="7" l="1"/>
  <c r="L132" i="7" s="1"/>
  <c r="G133" i="7" s="1"/>
  <c r="D8127" i="9"/>
  <c r="C8103" i="9"/>
  <c r="C8112" i="9"/>
  <c r="D8136" i="9"/>
  <c r="C8114" i="9"/>
  <c r="D8138" i="9"/>
  <c r="D8137" i="9"/>
  <c r="C8113" i="9"/>
  <c r="C8131" i="9"/>
  <c r="D8155" i="9"/>
  <c r="D8124" i="9"/>
  <c r="C8100" i="9"/>
  <c r="D8145" i="9"/>
  <c r="C8121" i="9"/>
  <c r="D8157" i="9"/>
  <c r="C8133" i="9"/>
  <c r="D8274" i="9"/>
  <c r="C8250" i="9"/>
  <c r="D8146" i="9"/>
  <c r="C8122" i="9"/>
  <c r="D8159" i="9"/>
  <c r="C8135" i="9"/>
  <c r="D8153" i="9"/>
  <c r="C8129" i="9"/>
  <c r="D8140" i="9"/>
  <c r="C8116" i="9"/>
  <c r="D8142" i="9"/>
  <c r="C8118" i="9"/>
  <c r="D8158" i="9"/>
  <c r="C8134" i="9"/>
  <c r="D8123" i="9"/>
  <c r="C8099" i="9"/>
  <c r="D8139" i="9"/>
  <c r="C8115" i="9"/>
  <c r="D8156" i="9"/>
  <c r="C8132" i="9"/>
  <c r="D8432" i="9"/>
  <c r="C8408" i="9"/>
  <c r="D8191" i="9"/>
  <c r="C8167" i="9"/>
  <c r="D8149" i="9"/>
  <c r="C8125" i="9"/>
  <c r="D8128" i="9"/>
  <c r="C8104" i="9"/>
  <c r="D8126" i="9"/>
  <c r="C8102" i="9"/>
  <c r="D8141" i="9"/>
  <c r="C8117" i="9"/>
  <c r="J133" i="7" l="1"/>
  <c r="K133" i="7" s="1"/>
  <c r="F133" i="7"/>
  <c r="L133" i="7" s="1"/>
  <c r="G134" i="7" s="1"/>
  <c r="D8160" i="9"/>
  <c r="C8136" i="9"/>
  <c r="C8137" i="9"/>
  <c r="D8161" i="9"/>
  <c r="D8179" i="9"/>
  <c r="C8155" i="9"/>
  <c r="C8138" i="9"/>
  <c r="D8162" i="9"/>
  <c r="D8151" i="9"/>
  <c r="C8127" i="9"/>
  <c r="D8177" i="9"/>
  <c r="C8153" i="9"/>
  <c r="D8163" i="9"/>
  <c r="C8139" i="9"/>
  <c r="D8169" i="9"/>
  <c r="C8145" i="9"/>
  <c r="D8183" i="9"/>
  <c r="C8159" i="9"/>
  <c r="D8170" i="9"/>
  <c r="C8146" i="9"/>
  <c r="D8147" i="9"/>
  <c r="C8123" i="9"/>
  <c r="D8165" i="9"/>
  <c r="C8141" i="9"/>
  <c r="D8150" i="9"/>
  <c r="C8126" i="9"/>
  <c r="D8152" i="9"/>
  <c r="C8128" i="9"/>
  <c r="D8215" i="9"/>
  <c r="C8191" i="9"/>
  <c r="D8166" i="9"/>
  <c r="C8142" i="9"/>
  <c r="D8148" i="9"/>
  <c r="C8124" i="9"/>
  <c r="D8456" i="9"/>
  <c r="C8432" i="9"/>
  <c r="D8298" i="9"/>
  <c r="C8274" i="9"/>
  <c r="D8181" i="9"/>
  <c r="C8157" i="9"/>
  <c r="D8180" i="9"/>
  <c r="C8156" i="9"/>
  <c r="D8182" i="9"/>
  <c r="C8158" i="9"/>
  <c r="D8173" i="9"/>
  <c r="C8149" i="9"/>
  <c r="D8164" i="9"/>
  <c r="C8140" i="9"/>
  <c r="F134" i="7" l="1"/>
  <c r="J134" i="7"/>
  <c r="K134" i="7" s="1"/>
  <c r="I135" i="7" s="1"/>
  <c r="C8151" i="9"/>
  <c r="D8175" i="9"/>
  <c r="C8179" i="9"/>
  <c r="D8203" i="9"/>
  <c r="D8186" i="9"/>
  <c r="C8162" i="9"/>
  <c r="D8185" i="9"/>
  <c r="C8161" i="9"/>
  <c r="C8160" i="9"/>
  <c r="D8184" i="9"/>
  <c r="D8174" i="9"/>
  <c r="C8150" i="9"/>
  <c r="D8190" i="9"/>
  <c r="C8166" i="9"/>
  <c r="D8207" i="9"/>
  <c r="C8183" i="9"/>
  <c r="D8239" i="9"/>
  <c r="C8215" i="9"/>
  <c r="D8193" i="9"/>
  <c r="C8169" i="9"/>
  <c r="D8187" i="9"/>
  <c r="C8163" i="9"/>
  <c r="D8188" i="9"/>
  <c r="C8164" i="9"/>
  <c r="D8197" i="9"/>
  <c r="C8173" i="9"/>
  <c r="D8322" i="9"/>
  <c r="C8298" i="9"/>
  <c r="D8189" i="9"/>
  <c r="C8165" i="9"/>
  <c r="D8480" i="9"/>
  <c r="C8456" i="9"/>
  <c r="D8171" i="9"/>
  <c r="C8147" i="9"/>
  <c r="D8172" i="9"/>
  <c r="C8148" i="9"/>
  <c r="D8194" i="9"/>
  <c r="C8170" i="9"/>
  <c r="D8206" i="9"/>
  <c r="C8182" i="9"/>
  <c r="D8204" i="9"/>
  <c r="C8180" i="9"/>
  <c r="D8205" i="9"/>
  <c r="C8181" i="9"/>
  <c r="D8176" i="9"/>
  <c r="C8152" i="9"/>
  <c r="D8201" i="9"/>
  <c r="C8177" i="9"/>
  <c r="L134" i="7" l="1"/>
  <c r="G135" i="7" s="1"/>
  <c r="C8184" i="9"/>
  <c r="D8208" i="9"/>
  <c r="C8185" i="9"/>
  <c r="D8209" i="9"/>
  <c r="D8227" i="9"/>
  <c r="C8203" i="9"/>
  <c r="D8199" i="9"/>
  <c r="C8175" i="9"/>
  <c r="D8210" i="9"/>
  <c r="C8186" i="9"/>
  <c r="D8212" i="9"/>
  <c r="C8188" i="9"/>
  <c r="D8225" i="9"/>
  <c r="C8201" i="9"/>
  <c r="D8211" i="9"/>
  <c r="C8187" i="9"/>
  <c r="D8231" i="9"/>
  <c r="C8207" i="9"/>
  <c r="D8196" i="9"/>
  <c r="C8172" i="9"/>
  <c r="D8213" i="9"/>
  <c r="C8189" i="9"/>
  <c r="D8200" i="9"/>
  <c r="C8176" i="9"/>
  <c r="D8217" i="9"/>
  <c r="C8193" i="9"/>
  <c r="D8229" i="9"/>
  <c r="C8205" i="9"/>
  <c r="D8346" i="9"/>
  <c r="C8322" i="9"/>
  <c r="D8214" i="9"/>
  <c r="C8190" i="9"/>
  <c r="D8195" i="9"/>
  <c r="C8171" i="9"/>
  <c r="D8504" i="9"/>
  <c r="C8480" i="9"/>
  <c r="D8263" i="9"/>
  <c r="C8239" i="9"/>
  <c r="D8228" i="9"/>
  <c r="C8204" i="9"/>
  <c r="D8230" i="9"/>
  <c r="C8206" i="9"/>
  <c r="D8218" i="9"/>
  <c r="C8194" i="9"/>
  <c r="D8221" i="9"/>
  <c r="C8197" i="9"/>
  <c r="D8198" i="9"/>
  <c r="C8174" i="9"/>
  <c r="F135" i="7" l="1"/>
  <c r="J135" i="7"/>
  <c r="K135" i="7" s="1"/>
  <c r="I136" i="7" s="1"/>
  <c r="D8223" i="9"/>
  <c r="C8199" i="9"/>
  <c r="D8233" i="9"/>
  <c r="C8209" i="9"/>
  <c r="D8232" i="9"/>
  <c r="C8208" i="9"/>
  <c r="C8210" i="9"/>
  <c r="D8234" i="9"/>
  <c r="D8251" i="9"/>
  <c r="C8227" i="9"/>
  <c r="D8238" i="9"/>
  <c r="C8214" i="9"/>
  <c r="D8222" i="9"/>
  <c r="C8198" i="9"/>
  <c r="D8242" i="9"/>
  <c r="C8218" i="9"/>
  <c r="D8253" i="9"/>
  <c r="C8229" i="9"/>
  <c r="D8241" i="9"/>
  <c r="C8217" i="9"/>
  <c r="D8249" i="9"/>
  <c r="C8225" i="9"/>
  <c r="D8220" i="9"/>
  <c r="C8196" i="9"/>
  <c r="D8370" i="9"/>
  <c r="C8346" i="9"/>
  <c r="D8255" i="9"/>
  <c r="C8231" i="9"/>
  <c r="D8254" i="9"/>
  <c r="C8230" i="9"/>
  <c r="D8245" i="9"/>
  <c r="C8221" i="9"/>
  <c r="D8252" i="9"/>
  <c r="C8228" i="9"/>
  <c r="D8287" i="9"/>
  <c r="C8263" i="9"/>
  <c r="D8224" i="9"/>
  <c r="C8200" i="9"/>
  <c r="D8219" i="9"/>
  <c r="C8195" i="9"/>
  <c r="D8235" i="9"/>
  <c r="C8211" i="9"/>
  <c r="D8528" i="9"/>
  <c r="C8504" i="9"/>
  <c r="D8237" i="9"/>
  <c r="C8213" i="9"/>
  <c r="D8236" i="9"/>
  <c r="C8212" i="9"/>
  <c r="L135" i="7" l="1"/>
  <c r="G136" i="7" s="1"/>
  <c r="D8275" i="9"/>
  <c r="C8251" i="9"/>
  <c r="D8258" i="9"/>
  <c r="C8234" i="9"/>
  <c r="D8257" i="9"/>
  <c r="C8233" i="9"/>
  <c r="C8232" i="9"/>
  <c r="D8256" i="9"/>
  <c r="D8247" i="9"/>
  <c r="C8223" i="9"/>
  <c r="D8261" i="9"/>
  <c r="C8237" i="9"/>
  <c r="D8311" i="9"/>
  <c r="C8287" i="9"/>
  <c r="D8248" i="9"/>
  <c r="C8224" i="9"/>
  <c r="D8265" i="9"/>
  <c r="C8241" i="9"/>
  <c r="D8259" i="9"/>
  <c r="C8235" i="9"/>
  <c r="D8278" i="9"/>
  <c r="C8254" i="9"/>
  <c r="D8279" i="9"/>
  <c r="C8255" i="9"/>
  <c r="D8246" i="9"/>
  <c r="C8222" i="9"/>
  <c r="D8244" i="9"/>
  <c r="C8220" i="9"/>
  <c r="D8269" i="9"/>
  <c r="C8245" i="9"/>
  <c r="D8266" i="9"/>
  <c r="C8242" i="9"/>
  <c r="D8273" i="9"/>
  <c r="C8249" i="9"/>
  <c r="D8552" i="9"/>
  <c r="C8528" i="9"/>
  <c r="D8276" i="9"/>
  <c r="C8252" i="9"/>
  <c r="D8243" i="9"/>
  <c r="C8219" i="9"/>
  <c r="D8394" i="9"/>
  <c r="C8370" i="9"/>
  <c r="D8262" i="9"/>
  <c r="C8238" i="9"/>
  <c r="D8260" i="9"/>
  <c r="C8236" i="9"/>
  <c r="D8277" i="9"/>
  <c r="C8253" i="9"/>
  <c r="J136" i="7" l="1"/>
  <c r="K136" i="7" s="1"/>
  <c r="F136" i="7"/>
  <c r="C8258" i="9"/>
  <c r="D8282" i="9"/>
  <c r="D8271" i="9"/>
  <c r="C8247" i="9"/>
  <c r="C8256" i="9"/>
  <c r="D8280" i="9"/>
  <c r="D8281" i="9"/>
  <c r="C8257" i="9"/>
  <c r="C8275" i="9"/>
  <c r="D8299" i="9"/>
  <c r="D8302" i="9"/>
  <c r="C8278" i="9"/>
  <c r="D8576" i="9"/>
  <c r="C8552" i="9"/>
  <c r="D8290" i="9"/>
  <c r="C8266" i="9"/>
  <c r="D8289" i="9"/>
  <c r="C8265" i="9"/>
  <c r="D8418" i="9"/>
  <c r="C8394" i="9"/>
  <c r="D8284" i="9"/>
  <c r="C8260" i="9"/>
  <c r="D8293" i="9"/>
  <c r="C8269" i="9"/>
  <c r="D8286" i="9"/>
  <c r="C8262" i="9"/>
  <c r="D8272" i="9"/>
  <c r="C8248" i="9"/>
  <c r="D8267" i="9"/>
  <c r="C8243" i="9"/>
  <c r="D8270" i="9"/>
  <c r="C8246" i="9"/>
  <c r="D8335" i="9"/>
  <c r="C8311" i="9"/>
  <c r="D8301" i="9"/>
  <c r="C8277" i="9"/>
  <c r="D8283" i="9"/>
  <c r="C8259" i="9"/>
  <c r="D8300" i="9"/>
  <c r="C8276" i="9"/>
  <c r="D8297" i="9"/>
  <c r="C8273" i="9"/>
  <c r="D8268" i="9"/>
  <c r="C8244" i="9"/>
  <c r="D8303" i="9"/>
  <c r="C8279" i="9"/>
  <c r="D8285" i="9"/>
  <c r="C8261" i="9"/>
  <c r="M136" i="7" l="1"/>
  <c r="L136" i="7"/>
  <c r="G137" i="7" s="1"/>
  <c r="D8323" i="9"/>
  <c r="C8299" i="9"/>
  <c r="D8304" i="9"/>
  <c r="C8280" i="9"/>
  <c r="D8295" i="9"/>
  <c r="C8271" i="9"/>
  <c r="C8281" i="9"/>
  <c r="D8305" i="9"/>
  <c r="D8306" i="9"/>
  <c r="C8282" i="9"/>
  <c r="D8307" i="9"/>
  <c r="C8283" i="9"/>
  <c r="D8317" i="9"/>
  <c r="C8293" i="9"/>
  <c r="D8325" i="9"/>
  <c r="C8301" i="9"/>
  <c r="D8327" i="9"/>
  <c r="C8303" i="9"/>
  <c r="D8314" i="9"/>
  <c r="C8290" i="9"/>
  <c r="D8359" i="9"/>
  <c r="C8335" i="9"/>
  <c r="D8308" i="9"/>
  <c r="C8284" i="9"/>
  <c r="D8313" i="9"/>
  <c r="C8289" i="9"/>
  <c r="D8294" i="9"/>
  <c r="C8270" i="9"/>
  <c r="D8292" i="9"/>
  <c r="C8268" i="9"/>
  <c r="D8600" i="9"/>
  <c r="C8576" i="9"/>
  <c r="D8309" i="9"/>
  <c r="C8285" i="9"/>
  <c r="D8442" i="9"/>
  <c r="C8418" i="9"/>
  <c r="D8291" i="9"/>
  <c r="C8267" i="9"/>
  <c r="D8321" i="9"/>
  <c r="C8297" i="9"/>
  <c r="D8296" i="9"/>
  <c r="C8272" i="9"/>
  <c r="D8324" i="9"/>
  <c r="C8300" i="9"/>
  <c r="D8310" i="9"/>
  <c r="C8286" i="9"/>
  <c r="D8326" i="9"/>
  <c r="C8302" i="9"/>
  <c r="F137" i="7" l="1"/>
  <c r="J137" i="7"/>
  <c r="K137" i="7" s="1"/>
  <c r="D8328" i="9"/>
  <c r="C8304" i="9"/>
  <c r="D8319" i="9"/>
  <c r="C8295" i="9"/>
  <c r="C8306" i="9"/>
  <c r="D8330" i="9"/>
  <c r="C8305" i="9"/>
  <c r="D8329" i="9"/>
  <c r="D8347" i="9"/>
  <c r="C8323" i="9"/>
  <c r="D8316" i="9"/>
  <c r="C8292" i="9"/>
  <c r="D8334" i="9"/>
  <c r="C8310" i="9"/>
  <c r="D8383" i="9"/>
  <c r="C8359" i="9"/>
  <c r="D8348" i="9"/>
  <c r="C8324" i="9"/>
  <c r="D8351" i="9"/>
  <c r="C8327" i="9"/>
  <c r="D8333" i="9"/>
  <c r="C8309" i="9"/>
  <c r="D8345" i="9"/>
  <c r="C8321" i="9"/>
  <c r="D8318" i="9"/>
  <c r="C8294" i="9"/>
  <c r="D8341" i="9"/>
  <c r="C8317" i="9"/>
  <c r="D8320" i="9"/>
  <c r="C8296" i="9"/>
  <c r="D8349" i="9"/>
  <c r="C8325" i="9"/>
  <c r="D8466" i="9"/>
  <c r="C8442" i="9"/>
  <c r="D8350" i="9"/>
  <c r="C8326" i="9"/>
  <c r="D8332" i="9"/>
  <c r="C8308" i="9"/>
  <c r="D8624" i="9"/>
  <c r="C8600" i="9"/>
  <c r="D8338" i="9"/>
  <c r="C8314" i="9"/>
  <c r="D8315" i="9"/>
  <c r="C8291" i="9"/>
  <c r="D8337" i="9"/>
  <c r="C8313" i="9"/>
  <c r="D8331" i="9"/>
  <c r="C8307" i="9"/>
  <c r="L137" i="7" l="1"/>
  <c r="G138" i="7" s="1"/>
  <c r="D8353" i="9"/>
  <c r="C8329" i="9"/>
  <c r="D8354" i="9"/>
  <c r="C8330" i="9"/>
  <c r="D8343" i="9"/>
  <c r="C8319" i="9"/>
  <c r="D8371" i="9"/>
  <c r="C8347" i="9"/>
  <c r="D8352" i="9"/>
  <c r="C8328" i="9"/>
  <c r="D8357" i="9"/>
  <c r="C8333" i="9"/>
  <c r="D8355" i="9"/>
  <c r="C8331" i="9"/>
  <c r="D8375" i="9"/>
  <c r="C8351" i="9"/>
  <c r="D8372" i="9"/>
  <c r="C8348" i="9"/>
  <c r="D8648" i="9"/>
  <c r="C8624" i="9"/>
  <c r="D8339" i="9"/>
  <c r="C8315" i="9"/>
  <c r="D8344" i="9"/>
  <c r="C8320" i="9"/>
  <c r="D8362" i="9"/>
  <c r="C8338" i="9"/>
  <c r="D8361" i="9"/>
  <c r="C8337" i="9"/>
  <c r="D8407" i="9"/>
  <c r="C8383" i="9"/>
  <c r="D8342" i="9"/>
  <c r="C8318" i="9"/>
  <c r="D8358" i="9"/>
  <c r="C8334" i="9"/>
  <c r="D8374" i="9"/>
  <c r="C8350" i="9"/>
  <c r="D8490" i="9"/>
  <c r="C8466" i="9"/>
  <c r="D8373" i="9"/>
  <c r="C8349" i="9"/>
  <c r="D8365" i="9"/>
  <c r="C8341" i="9"/>
  <c r="D8356" i="9"/>
  <c r="C8332" i="9"/>
  <c r="D8369" i="9"/>
  <c r="C8345" i="9"/>
  <c r="D8340" i="9"/>
  <c r="C8316" i="9"/>
  <c r="J138" i="7" l="1"/>
  <c r="K138" i="7" s="1"/>
  <c r="I139" i="7" s="1"/>
  <c r="F138" i="7"/>
  <c r="D8376" i="9"/>
  <c r="C8352" i="9"/>
  <c r="D8378" i="9"/>
  <c r="C8354" i="9"/>
  <c r="C8371" i="9"/>
  <c r="D8395" i="9"/>
  <c r="C8343" i="9"/>
  <c r="D8367" i="9"/>
  <c r="D8377" i="9"/>
  <c r="C8353" i="9"/>
  <c r="D8363" i="9"/>
  <c r="C8339" i="9"/>
  <c r="D8382" i="9"/>
  <c r="C8358" i="9"/>
  <c r="D8366" i="9"/>
  <c r="C8342" i="9"/>
  <c r="D8431" i="9"/>
  <c r="C8407" i="9"/>
  <c r="D8364" i="9"/>
  <c r="C8340" i="9"/>
  <c r="D8393" i="9"/>
  <c r="C8369" i="9"/>
  <c r="D8368" i="9"/>
  <c r="C8344" i="9"/>
  <c r="D8672" i="9"/>
  <c r="C8648" i="9"/>
  <c r="D8380" i="9"/>
  <c r="C8356" i="9"/>
  <c r="D8396" i="9"/>
  <c r="C8372" i="9"/>
  <c r="D8399" i="9"/>
  <c r="C8375" i="9"/>
  <c r="D8514" i="9"/>
  <c r="C8490" i="9"/>
  <c r="D8385" i="9"/>
  <c r="C8361" i="9"/>
  <c r="D8379" i="9"/>
  <c r="C8355" i="9"/>
  <c r="D8389" i="9"/>
  <c r="C8365" i="9"/>
  <c r="D8397" i="9"/>
  <c r="C8373" i="9"/>
  <c r="D8398" i="9"/>
  <c r="C8374" i="9"/>
  <c r="D8386" i="9"/>
  <c r="C8362" i="9"/>
  <c r="D8381" i="9"/>
  <c r="C8357" i="9"/>
  <c r="M138" i="7" l="1"/>
  <c r="L138" i="7"/>
  <c r="G139" i="7" s="1"/>
  <c r="D8391" i="9"/>
  <c r="C8367" i="9"/>
  <c r="C8377" i="9"/>
  <c r="D8401" i="9"/>
  <c r="D8419" i="9"/>
  <c r="C8395" i="9"/>
  <c r="D8402" i="9"/>
  <c r="C8378" i="9"/>
  <c r="D8400" i="9"/>
  <c r="C8376" i="9"/>
  <c r="D8409" i="9"/>
  <c r="C8385" i="9"/>
  <c r="D8404" i="9"/>
  <c r="C8380" i="9"/>
  <c r="D8455" i="9"/>
  <c r="C8431" i="9"/>
  <c r="D8390" i="9"/>
  <c r="C8366" i="9"/>
  <c r="D8405" i="9"/>
  <c r="C8381" i="9"/>
  <c r="D8417" i="9"/>
  <c r="C8393" i="9"/>
  <c r="D8420" i="9"/>
  <c r="C8396" i="9"/>
  <c r="D8413" i="9"/>
  <c r="C8389" i="9"/>
  <c r="D8406" i="9"/>
  <c r="C8382" i="9"/>
  <c r="D8696" i="9"/>
  <c r="C8672" i="9"/>
  <c r="D8392" i="9"/>
  <c r="C8368" i="9"/>
  <c r="D8403" i="9"/>
  <c r="C8379" i="9"/>
  <c r="D8538" i="9"/>
  <c r="C8514" i="9"/>
  <c r="D8410" i="9"/>
  <c r="C8386" i="9"/>
  <c r="D8423" i="9"/>
  <c r="C8399" i="9"/>
  <c r="D8422" i="9"/>
  <c r="C8398" i="9"/>
  <c r="D8388" i="9"/>
  <c r="C8364" i="9"/>
  <c r="D8421" i="9"/>
  <c r="C8397" i="9"/>
  <c r="D8387" i="9"/>
  <c r="C8363" i="9"/>
  <c r="J139" i="7" l="1"/>
  <c r="K139" i="7" s="1"/>
  <c r="I140" i="7" s="1"/>
  <c r="F139" i="7"/>
  <c r="M139" i="7" s="1"/>
  <c r="I172" i="7"/>
  <c r="C8402" i="9"/>
  <c r="D8426" i="9"/>
  <c r="C8401" i="9"/>
  <c r="D8425" i="9"/>
  <c r="C8400" i="9"/>
  <c r="D8424" i="9"/>
  <c r="C8419" i="9"/>
  <c r="D8443" i="9"/>
  <c r="C8391" i="9"/>
  <c r="D8415" i="9"/>
  <c r="D8445" i="9"/>
  <c r="C8421" i="9"/>
  <c r="D8416" i="9"/>
  <c r="C8392" i="9"/>
  <c r="D8414" i="9"/>
  <c r="C8390" i="9"/>
  <c r="D8428" i="9"/>
  <c r="C8404" i="9"/>
  <c r="D8444" i="9"/>
  <c r="C8420" i="9"/>
  <c r="D8441" i="9"/>
  <c r="C8417" i="9"/>
  <c r="D8429" i="9"/>
  <c r="C8405" i="9"/>
  <c r="D8720" i="9"/>
  <c r="C8696" i="9"/>
  <c r="D8446" i="9"/>
  <c r="C8422" i="9"/>
  <c r="D8479" i="9"/>
  <c r="C8455" i="9"/>
  <c r="D8411" i="9"/>
  <c r="C8387" i="9"/>
  <c r="D8427" i="9"/>
  <c r="C8403" i="9"/>
  <c r="D8412" i="9"/>
  <c r="C8388" i="9"/>
  <c r="D8447" i="9"/>
  <c r="C8423" i="9"/>
  <c r="D8430" i="9"/>
  <c r="C8406" i="9"/>
  <c r="D8437" i="9"/>
  <c r="C8413" i="9"/>
  <c r="D8433" i="9"/>
  <c r="C8409" i="9"/>
  <c r="D8562" i="9"/>
  <c r="C8538" i="9"/>
  <c r="D8434" i="9"/>
  <c r="C8410" i="9"/>
  <c r="L139" i="7" l="1"/>
  <c r="G140" i="7" s="1"/>
  <c r="I173" i="7"/>
  <c r="D8439" i="9"/>
  <c r="C8415" i="9"/>
  <c r="D8449" i="9"/>
  <c r="C8425" i="9"/>
  <c r="C8424" i="9"/>
  <c r="D8448" i="9"/>
  <c r="C8426" i="9"/>
  <c r="D8450" i="9"/>
  <c r="D8467" i="9"/>
  <c r="C8443" i="9"/>
  <c r="D8465" i="9"/>
  <c r="C8441" i="9"/>
  <c r="D8452" i="9"/>
  <c r="C8428" i="9"/>
  <c r="D8438" i="9"/>
  <c r="C8414" i="9"/>
  <c r="D8454" i="9"/>
  <c r="C8430" i="9"/>
  <c r="D8458" i="9"/>
  <c r="C8434" i="9"/>
  <c r="D8744" i="9"/>
  <c r="C8720" i="9"/>
  <c r="D8471" i="9"/>
  <c r="C8447" i="9"/>
  <c r="D8451" i="9"/>
  <c r="C8427" i="9"/>
  <c r="D8586" i="9"/>
  <c r="C8562" i="9"/>
  <c r="D8503" i="9"/>
  <c r="C8479" i="9"/>
  <c r="D8440" i="9"/>
  <c r="C8416" i="9"/>
  <c r="D8436" i="9"/>
  <c r="C8412" i="9"/>
  <c r="D8468" i="9"/>
  <c r="C8444" i="9"/>
  <c r="D8435" i="9"/>
  <c r="C8411" i="9"/>
  <c r="D8461" i="9"/>
  <c r="C8437" i="9"/>
  <c r="D8470" i="9"/>
  <c r="C8446" i="9"/>
  <c r="D8453" i="9"/>
  <c r="C8429" i="9"/>
  <c r="D8457" i="9"/>
  <c r="C8433" i="9"/>
  <c r="D8469" i="9"/>
  <c r="C8445" i="9"/>
  <c r="F140" i="7" l="1"/>
  <c r="J140" i="7"/>
  <c r="K140" i="7" s="1"/>
  <c r="I141" i="7" s="1"/>
  <c r="I174" i="7"/>
  <c r="M173" i="7"/>
  <c r="C8467" i="9"/>
  <c r="D8491" i="9"/>
  <c r="D8474" i="9"/>
  <c r="C8450" i="9"/>
  <c r="D8472" i="9"/>
  <c r="C8448" i="9"/>
  <c r="C8449" i="9"/>
  <c r="D8473" i="9"/>
  <c r="C8439" i="9"/>
  <c r="D8463" i="9"/>
  <c r="D8464" i="9"/>
  <c r="C8440" i="9"/>
  <c r="D8481" i="9"/>
  <c r="C8457" i="9"/>
  <c r="D8459" i="9"/>
  <c r="C8435" i="9"/>
  <c r="D8489" i="9"/>
  <c r="C8465" i="9"/>
  <c r="D8476" i="9"/>
  <c r="C8452" i="9"/>
  <c r="D8527" i="9"/>
  <c r="C8503" i="9"/>
  <c r="D8477" i="9"/>
  <c r="C8453" i="9"/>
  <c r="D8478" i="9"/>
  <c r="C8454" i="9"/>
  <c r="D8494" i="9"/>
  <c r="C8470" i="9"/>
  <c r="D8610" i="9"/>
  <c r="C8586" i="9"/>
  <c r="D8462" i="9"/>
  <c r="C8438" i="9"/>
  <c r="D8475" i="9"/>
  <c r="C8451" i="9"/>
  <c r="D8482" i="9"/>
  <c r="C8458" i="9"/>
  <c r="D8485" i="9"/>
  <c r="C8461" i="9"/>
  <c r="D8492" i="9"/>
  <c r="C8468" i="9"/>
  <c r="D8495" i="9"/>
  <c r="C8471" i="9"/>
  <c r="D8493" i="9"/>
  <c r="C8469" i="9"/>
  <c r="D8460" i="9"/>
  <c r="C8436" i="9"/>
  <c r="D8768" i="9"/>
  <c r="C8744" i="9"/>
  <c r="M140" i="7" l="1"/>
  <c r="L140" i="7"/>
  <c r="G141" i="7" s="1"/>
  <c r="I175" i="7"/>
  <c r="M174" i="7"/>
  <c r="D8497" i="9"/>
  <c r="C8473" i="9"/>
  <c r="D8487" i="9"/>
  <c r="C8463" i="9"/>
  <c r="D8498" i="9"/>
  <c r="C8474" i="9"/>
  <c r="C8491" i="9"/>
  <c r="D8515" i="9"/>
  <c r="C8472" i="9"/>
  <c r="D8496" i="9"/>
  <c r="D8486" i="9"/>
  <c r="C8462" i="9"/>
  <c r="D8634" i="9"/>
  <c r="C8610" i="9"/>
  <c r="D8505" i="9"/>
  <c r="C8481" i="9"/>
  <c r="D8500" i="9"/>
  <c r="C8476" i="9"/>
  <c r="D8502" i="9"/>
  <c r="C8478" i="9"/>
  <c r="D8509" i="9"/>
  <c r="C8485" i="9"/>
  <c r="D8488" i="9"/>
  <c r="C8464" i="9"/>
  <c r="D8499" i="9"/>
  <c r="C8475" i="9"/>
  <c r="D8792" i="9"/>
  <c r="C8792" i="9" s="1"/>
  <c r="C8768" i="9"/>
  <c r="D8517" i="9"/>
  <c r="C8493" i="9"/>
  <c r="D8519" i="9"/>
  <c r="C8495" i="9"/>
  <c r="D8483" i="9"/>
  <c r="C8459" i="9"/>
  <c r="D8516" i="9"/>
  <c r="C8492" i="9"/>
  <c r="D8501" i="9"/>
  <c r="C8477" i="9"/>
  <c r="D8484" i="9"/>
  <c r="C8460" i="9"/>
  <c r="D8513" i="9"/>
  <c r="C8489" i="9"/>
  <c r="D8518" i="9"/>
  <c r="C8494" i="9"/>
  <c r="D8506" i="9"/>
  <c r="C8482" i="9"/>
  <c r="D8551" i="9"/>
  <c r="C8527" i="9"/>
  <c r="J141" i="7" l="1"/>
  <c r="K141" i="7" s="1"/>
  <c r="I142" i="7" s="1"/>
  <c r="F141" i="7"/>
  <c r="M176" i="7"/>
  <c r="I176" i="7"/>
  <c r="M175" i="7"/>
  <c r="D8539" i="9"/>
  <c r="C8515" i="9"/>
  <c r="D8511" i="9"/>
  <c r="C8487" i="9"/>
  <c r="D8520" i="9"/>
  <c r="C8496" i="9"/>
  <c r="D8522" i="9"/>
  <c r="C8498" i="9"/>
  <c r="D8521" i="9"/>
  <c r="C8497" i="9"/>
  <c r="D8529" i="9"/>
  <c r="C8505" i="9"/>
  <c r="D8540" i="9"/>
  <c r="C8516" i="9"/>
  <c r="D8507" i="9"/>
  <c r="C8483" i="9"/>
  <c r="D8543" i="9"/>
  <c r="C8519" i="9"/>
  <c r="D8537" i="9"/>
  <c r="C8513" i="9"/>
  <c r="D8523" i="9"/>
  <c r="C8499" i="9"/>
  <c r="D8658" i="9"/>
  <c r="C8634" i="9"/>
  <c r="D8533" i="9"/>
  <c r="C8509" i="9"/>
  <c r="D8575" i="9"/>
  <c r="C8551" i="9"/>
  <c r="D8530" i="9"/>
  <c r="C8506" i="9"/>
  <c r="D8526" i="9"/>
  <c r="C8502" i="9"/>
  <c r="D8541" i="9"/>
  <c r="C8517" i="9"/>
  <c r="D8542" i="9"/>
  <c r="C8518" i="9"/>
  <c r="D8525" i="9"/>
  <c r="C8501" i="9"/>
  <c r="D8524" i="9"/>
  <c r="C8500" i="9"/>
  <c r="D8508" i="9"/>
  <c r="C8484" i="9"/>
  <c r="D8512" i="9"/>
  <c r="C8488" i="9"/>
  <c r="D8510" i="9"/>
  <c r="C8486" i="9"/>
  <c r="M141" i="7" l="1"/>
  <c r="L141" i="7"/>
  <c r="G142" i="7" s="1"/>
  <c r="M177" i="7"/>
  <c r="D8546" i="9"/>
  <c r="C8522" i="9"/>
  <c r="D8544" i="9"/>
  <c r="C8520" i="9"/>
  <c r="D8535" i="9"/>
  <c r="C8511" i="9"/>
  <c r="D8545" i="9"/>
  <c r="C8521" i="9"/>
  <c r="D8563" i="9"/>
  <c r="C8539" i="9"/>
  <c r="D8534" i="9"/>
  <c r="C8510" i="9"/>
  <c r="D8565" i="9"/>
  <c r="C8541" i="9"/>
  <c r="D8561" i="9"/>
  <c r="C8537" i="9"/>
  <c r="D8549" i="9"/>
  <c r="C8525" i="9"/>
  <c r="D8682" i="9"/>
  <c r="C8658" i="9"/>
  <c r="D8553" i="9"/>
  <c r="C8529" i="9"/>
  <c r="D8554" i="9"/>
  <c r="C8530" i="9"/>
  <c r="D8567" i="9"/>
  <c r="C8543" i="9"/>
  <c r="D8536" i="9"/>
  <c r="C8512" i="9"/>
  <c r="D8531" i="9"/>
  <c r="C8507" i="9"/>
  <c r="D8532" i="9"/>
  <c r="C8508" i="9"/>
  <c r="D8550" i="9"/>
  <c r="C8526" i="9"/>
  <c r="D8599" i="9"/>
  <c r="C8575" i="9"/>
  <c r="D8557" i="9"/>
  <c r="C8533" i="9"/>
  <c r="D8548" i="9"/>
  <c r="C8524" i="9"/>
  <c r="D8564" i="9"/>
  <c r="C8540" i="9"/>
  <c r="D8566" i="9"/>
  <c r="C8542" i="9"/>
  <c r="D8547" i="9"/>
  <c r="C8523" i="9"/>
  <c r="F142" i="7" l="1"/>
  <c r="M142" i="7" s="1"/>
  <c r="J142" i="7"/>
  <c r="K142" i="7" s="1"/>
  <c r="I143" i="7" s="1"/>
  <c r="M178" i="7"/>
  <c r="I178" i="7"/>
  <c r="D8587" i="9"/>
  <c r="C8563" i="9"/>
  <c r="D8568" i="9"/>
  <c r="C8544" i="9"/>
  <c r="C8545" i="9"/>
  <c r="D8569" i="9"/>
  <c r="D8559" i="9"/>
  <c r="C8535" i="9"/>
  <c r="D8570" i="9"/>
  <c r="C8546" i="9"/>
  <c r="D8706" i="9"/>
  <c r="C8682" i="9"/>
  <c r="D8573" i="9"/>
  <c r="C8549" i="9"/>
  <c r="D8571" i="9"/>
  <c r="C8547" i="9"/>
  <c r="D8556" i="9"/>
  <c r="C8532" i="9"/>
  <c r="D8590" i="9"/>
  <c r="C8566" i="9"/>
  <c r="D8589" i="9"/>
  <c r="C8565" i="9"/>
  <c r="D8623" i="9"/>
  <c r="C8599" i="9"/>
  <c r="D8572" i="9"/>
  <c r="C8548" i="9"/>
  <c r="D8591" i="9"/>
  <c r="C8567" i="9"/>
  <c r="D8558" i="9"/>
  <c r="C8534" i="9"/>
  <c r="D8577" i="9"/>
  <c r="C8553" i="9"/>
  <c r="D8588" i="9"/>
  <c r="C8564" i="9"/>
  <c r="D8574" i="9"/>
  <c r="C8550" i="9"/>
  <c r="D8585" i="9"/>
  <c r="C8561" i="9"/>
  <c r="D8555" i="9"/>
  <c r="C8531" i="9"/>
  <c r="D8560" i="9"/>
  <c r="C8536" i="9"/>
  <c r="D8581" i="9"/>
  <c r="C8557" i="9"/>
  <c r="D8578" i="9"/>
  <c r="C8554" i="9"/>
  <c r="L142" i="7" l="1"/>
  <c r="C8570" i="9"/>
  <c r="D8594" i="9"/>
  <c r="C8569" i="9"/>
  <c r="D8593" i="9"/>
  <c r="D8592" i="9"/>
  <c r="C8568" i="9"/>
  <c r="D8583" i="9"/>
  <c r="C8559" i="9"/>
  <c r="D8611" i="9"/>
  <c r="C8587" i="9"/>
  <c r="D8582" i="9"/>
  <c r="C8558" i="9"/>
  <c r="D8596" i="9"/>
  <c r="C8572" i="9"/>
  <c r="D8612" i="9"/>
  <c r="C8588" i="9"/>
  <c r="D8598" i="9"/>
  <c r="C8574" i="9"/>
  <c r="D8601" i="9"/>
  <c r="C8577" i="9"/>
  <c r="D8580" i="9"/>
  <c r="C8556" i="9"/>
  <c r="D8579" i="9"/>
  <c r="C8555" i="9"/>
  <c r="D8730" i="9"/>
  <c r="C8706" i="9"/>
  <c r="D8602" i="9"/>
  <c r="C8578" i="9"/>
  <c r="D8597" i="9"/>
  <c r="C8573" i="9"/>
  <c r="D8584" i="9"/>
  <c r="C8560" i="9"/>
  <c r="D8613" i="9"/>
  <c r="C8589" i="9"/>
  <c r="D8614" i="9"/>
  <c r="C8590" i="9"/>
  <c r="D8595" i="9"/>
  <c r="C8571" i="9"/>
  <c r="D8605" i="9"/>
  <c r="C8581" i="9"/>
  <c r="D8615" i="9"/>
  <c r="C8591" i="9"/>
  <c r="D8609" i="9"/>
  <c r="C8585" i="9"/>
  <c r="D8647" i="9"/>
  <c r="C8623" i="9"/>
  <c r="F143" i="7" l="1"/>
  <c r="M143" i="7" s="1"/>
  <c r="G143" i="7"/>
  <c r="J143" i="7" s="1"/>
  <c r="K143" i="7" s="1"/>
  <c r="I144" i="7" s="1"/>
  <c r="M179" i="7"/>
  <c r="I179" i="7"/>
  <c r="C8593" i="9"/>
  <c r="D8617" i="9"/>
  <c r="D8607" i="9"/>
  <c r="C8583" i="9"/>
  <c r="D8635" i="9"/>
  <c r="C8611" i="9"/>
  <c r="C8592" i="9"/>
  <c r="D8616" i="9"/>
  <c r="D8618" i="9"/>
  <c r="C8594" i="9"/>
  <c r="D8604" i="9"/>
  <c r="C8580" i="9"/>
  <c r="D8619" i="9"/>
  <c r="C8595" i="9"/>
  <c r="D8637" i="9"/>
  <c r="C8613" i="9"/>
  <c r="D8622" i="9"/>
  <c r="C8598" i="9"/>
  <c r="D8633" i="9"/>
  <c r="C8609" i="9"/>
  <c r="D8671" i="9"/>
  <c r="C8647" i="9"/>
  <c r="D8608" i="9"/>
  <c r="C8584" i="9"/>
  <c r="D8754" i="9"/>
  <c r="C8730" i="9"/>
  <c r="D8620" i="9"/>
  <c r="C8596" i="9"/>
  <c r="D8638" i="9"/>
  <c r="C8614" i="9"/>
  <c r="D8636" i="9"/>
  <c r="C8612" i="9"/>
  <c r="D8626" i="9"/>
  <c r="C8602" i="9"/>
  <c r="D8625" i="9"/>
  <c r="C8601" i="9"/>
  <c r="D8621" i="9"/>
  <c r="C8597" i="9"/>
  <c r="D8639" i="9"/>
  <c r="C8615" i="9"/>
  <c r="D8629" i="9"/>
  <c r="C8605" i="9"/>
  <c r="D8603" i="9"/>
  <c r="C8579" i="9"/>
  <c r="D8606" i="9"/>
  <c r="C8582" i="9"/>
  <c r="L143" i="7" l="1"/>
  <c r="G144" i="7" s="1"/>
  <c r="J144" i="7" s="1"/>
  <c r="K144" i="7" s="1"/>
  <c r="I145" i="7" s="1"/>
  <c r="M180" i="7"/>
  <c r="I180" i="7"/>
  <c r="C8607" i="9"/>
  <c r="D8631" i="9"/>
  <c r="C8617" i="9"/>
  <c r="D8641" i="9"/>
  <c r="D8642" i="9"/>
  <c r="C8618" i="9"/>
  <c r="C8616" i="9"/>
  <c r="D8640" i="9"/>
  <c r="D8659" i="9"/>
  <c r="C8635" i="9"/>
  <c r="D8650" i="9"/>
  <c r="C8626" i="9"/>
  <c r="D8657" i="9"/>
  <c r="C8633" i="9"/>
  <c r="D8630" i="9"/>
  <c r="C8606" i="9"/>
  <c r="D8627" i="9"/>
  <c r="C8603" i="9"/>
  <c r="D8778" i="9"/>
  <c r="C8778" i="9" s="1"/>
  <c r="C8754" i="9"/>
  <c r="D8662" i="9"/>
  <c r="C8638" i="9"/>
  <c r="D8644" i="9"/>
  <c r="C8620" i="9"/>
  <c r="D8695" i="9"/>
  <c r="C8671" i="9"/>
  <c r="D8646" i="9"/>
  <c r="C8622" i="9"/>
  <c r="D8643" i="9"/>
  <c r="C8619" i="9"/>
  <c r="D8649" i="9"/>
  <c r="C8625" i="9"/>
  <c r="D8660" i="9"/>
  <c r="C8636" i="9"/>
  <c r="D8663" i="9"/>
  <c r="C8639" i="9"/>
  <c r="D8661" i="9"/>
  <c r="C8637" i="9"/>
  <c r="D8645" i="9"/>
  <c r="C8621" i="9"/>
  <c r="D8653" i="9"/>
  <c r="C8629" i="9"/>
  <c r="D8632" i="9"/>
  <c r="C8608" i="9"/>
  <c r="D8628" i="9"/>
  <c r="C8604" i="9"/>
  <c r="F144" i="7" l="1"/>
  <c r="M144" i="7" s="1"/>
  <c r="M181" i="7"/>
  <c r="I181" i="7"/>
  <c r="D8664" i="9"/>
  <c r="C8640" i="9"/>
  <c r="C8641" i="9"/>
  <c r="D8665" i="9"/>
  <c r="C8659" i="9"/>
  <c r="D8683" i="9"/>
  <c r="D8666" i="9"/>
  <c r="C8642" i="9"/>
  <c r="C8631" i="9"/>
  <c r="D8655" i="9"/>
  <c r="D8685" i="9"/>
  <c r="C8661" i="9"/>
  <c r="D8687" i="9"/>
  <c r="C8663" i="9"/>
  <c r="D8668" i="9"/>
  <c r="C8644" i="9"/>
  <c r="D8652" i="9"/>
  <c r="C8628" i="9"/>
  <c r="D8686" i="9"/>
  <c r="C8662" i="9"/>
  <c r="D8654" i="9"/>
  <c r="C8630" i="9"/>
  <c r="D8719" i="9"/>
  <c r="C8695" i="9"/>
  <c r="D8684" i="9"/>
  <c r="C8660" i="9"/>
  <c r="D8667" i="9"/>
  <c r="C8643" i="9"/>
  <c r="D8656" i="9"/>
  <c r="C8632" i="9"/>
  <c r="D8673" i="9"/>
  <c r="C8649" i="9"/>
  <c r="D8651" i="9"/>
  <c r="C8627" i="9"/>
  <c r="D8670" i="9"/>
  <c r="C8646" i="9"/>
  <c r="D8681" i="9"/>
  <c r="C8657" i="9"/>
  <c r="D8677" i="9"/>
  <c r="C8653" i="9"/>
  <c r="D8669" i="9"/>
  <c r="C8645" i="9"/>
  <c r="D8674" i="9"/>
  <c r="C8650" i="9"/>
  <c r="L144" i="7" l="1"/>
  <c r="G145" i="7" s="1"/>
  <c r="J145" i="7" s="1"/>
  <c r="K145" i="7" s="1"/>
  <c r="I146" i="7" s="1"/>
  <c r="M182" i="7"/>
  <c r="I182" i="7"/>
  <c r="D8707" i="9"/>
  <c r="C8683" i="9"/>
  <c r="D8689" i="9"/>
  <c r="C8665" i="9"/>
  <c r="C8666" i="9"/>
  <c r="D8690" i="9"/>
  <c r="D8679" i="9"/>
  <c r="C8655" i="9"/>
  <c r="C8664" i="9"/>
  <c r="D8688" i="9"/>
  <c r="D8697" i="9"/>
  <c r="C8673" i="9"/>
  <c r="D8675" i="9"/>
  <c r="C8651" i="9"/>
  <c r="D8676" i="9"/>
  <c r="C8652" i="9"/>
  <c r="D8705" i="9"/>
  <c r="C8681" i="9"/>
  <c r="D8678" i="9"/>
  <c r="C8654" i="9"/>
  <c r="D8680" i="9"/>
  <c r="C8656" i="9"/>
  <c r="D8711" i="9"/>
  <c r="C8687" i="9"/>
  <c r="D8708" i="9"/>
  <c r="C8684" i="9"/>
  <c r="D8694" i="9"/>
  <c r="C8670" i="9"/>
  <c r="D8743" i="9"/>
  <c r="C8719" i="9"/>
  <c r="D8698" i="9"/>
  <c r="C8674" i="9"/>
  <c r="D8710" i="9"/>
  <c r="C8686" i="9"/>
  <c r="D8693" i="9"/>
  <c r="C8669" i="9"/>
  <c r="D8692" i="9"/>
  <c r="C8668" i="9"/>
  <c r="D8701" i="9"/>
  <c r="C8677" i="9"/>
  <c r="D8691" i="9"/>
  <c r="C8667" i="9"/>
  <c r="D8709" i="9"/>
  <c r="C8685" i="9"/>
  <c r="F145" i="7" l="1"/>
  <c r="M145" i="7" s="1"/>
  <c r="D8703" i="9"/>
  <c r="C8679" i="9"/>
  <c r="D8712" i="9"/>
  <c r="C8688" i="9"/>
  <c r="C8689" i="9"/>
  <c r="D8713" i="9"/>
  <c r="D8714" i="9"/>
  <c r="C8690" i="9"/>
  <c r="C8707" i="9"/>
  <c r="D8731" i="9"/>
  <c r="D8734" i="9"/>
  <c r="C8710" i="9"/>
  <c r="D8725" i="9"/>
  <c r="C8701" i="9"/>
  <c r="D8767" i="9"/>
  <c r="C8743" i="9"/>
  <c r="D8715" i="9"/>
  <c r="C8691" i="9"/>
  <c r="D8733" i="9"/>
  <c r="C8709" i="9"/>
  <c r="D8700" i="9"/>
  <c r="C8676" i="9"/>
  <c r="D8699" i="9"/>
  <c r="C8675" i="9"/>
  <c r="D8716" i="9"/>
  <c r="C8692" i="9"/>
  <c r="D8735" i="9"/>
  <c r="C8711" i="9"/>
  <c r="D8722" i="9"/>
  <c r="C8698" i="9"/>
  <c r="D8729" i="9"/>
  <c r="C8705" i="9"/>
  <c r="D8718" i="9"/>
  <c r="C8694" i="9"/>
  <c r="D8732" i="9"/>
  <c r="C8708" i="9"/>
  <c r="D8702" i="9"/>
  <c r="C8678" i="9"/>
  <c r="D8721" i="9"/>
  <c r="C8697" i="9"/>
  <c r="D8717" i="9"/>
  <c r="C8693" i="9"/>
  <c r="D8704" i="9"/>
  <c r="C8680" i="9"/>
  <c r="L145" i="7" l="1"/>
  <c r="G146" i="7" s="1"/>
  <c r="J146" i="7" s="1"/>
  <c r="K146" i="7" s="1"/>
  <c r="I147" i="7" s="1"/>
  <c r="I185" i="7"/>
  <c r="C8714" i="9"/>
  <c r="D8738" i="9"/>
  <c r="C8712" i="9"/>
  <c r="D8736" i="9"/>
  <c r="D8737" i="9"/>
  <c r="C8713" i="9"/>
  <c r="D8755" i="9"/>
  <c r="C8731" i="9"/>
  <c r="D8727" i="9"/>
  <c r="C8703" i="9"/>
  <c r="D8723" i="9"/>
  <c r="C8699" i="9"/>
  <c r="D8724" i="9"/>
  <c r="C8700" i="9"/>
  <c r="D8756" i="9"/>
  <c r="C8732" i="9"/>
  <c r="D8753" i="9"/>
  <c r="C8729" i="9"/>
  <c r="D8757" i="9"/>
  <c r="C8733" i="9"/>
  <c r="D8741" i="9"/>
  <c r="C8717" i="9"/>
  <c r="D8745" i="9"/>
  <c r="C8721" i="9"/>
  <c r="D8759" i="9"/>
  <c r="C8735" i="9"/>
  <c r="D8749" i="9"/>
  <c r="C8725" i="9"/>
  <c r="D8742" i="9"/>
  <c r="C8718" i="9"/>
  <c r="D8791" i="9"/>
  <c r="C8791" i="9" s="1"/>
  <c r="C8767" i="9"/>
  <c r="D8746" i="9"/>
  <c r="C8722" i="9"/>
  <c r="D8739" i="9"/>
  <c r="C8715" i="9"/>
  <c r="D8728" i="9"/>
  <c r="C8704" i="9"/>
  <c r="D8726" i="9"/>
  <c r="C8702" i="9"/>
  <c r="D8740" i="9"/>
  <c r="C8716" i="9"/>
  <c r="D8758" i="9"/>
  <c r="C8734" i="9"/>
  <c r="F146" i="7" l="1"/>
  <c r="M146" i="7" s="1"/>
  <c r="C8736" i="9"/>
  <c r="D8760" i="9"/>
  <c r="C8755" i="9"/>
  <c r="D8779" i="9"/>
  <c r="C8779" i="9" s="1"/>
  <c r="D8751" i="9"/>
  <c r="C8727" i="9"/>
  <c r="D8762" i="9"/>
  <c r="C8738" i="9"/>
  <c r="D8761" i="9"/>
  <c r="C8737" i="9"/>
  <c r="D8763" i="9"/>
  <c r="C8739" i="9"/>
  <c r="D8765" i="9"/>
  <c r="C8741" i="9"/>
  <c r="D8766" i="9"/>
  <c r="C8742" i="9"/>
  <c r="D8770" i="9"/>
  <c r="C8746" i="9"/>
  <c r="D8777" i="9"/>
  <c r="C8777" i="9" s="1"/>
  <c r="C8753" i="9"/>
  <c r="D8773" i="9"/>
  <c r="C8773" i="9" s="1"/>
  <c r="C8749" i="9"/>
  <c r="D8780" i="9"/>
  <c r="C8780" i="9" s="1"/>
  <c r="C8756" i="9"/>
  <c r="D8750" i="9"/>
  <c r="C8726" i="9"/>
  <c r="D8748" i="9"/>
  <c r="C8724" i="9"/>
  <c r="D8782" i="9"/>
  <c r="C8782" i="9" s="1"/>
  <c r="C8758" i="9"/>
  <c r="D8752" i="9"/>
  <c r="C8728" i="9"/>
  <c r="D8781" i="9"/>
  <c r="C8781" i="9" s="1"/>
  <c r="C8757" i="9"/>
  <c r="D8764" i="9"/>
  <c r="C8740" i="9"/>
  <c r="D8783" i="9"/>
  <c r="C8783" i="9" s="1"/>
  <c r="C8759" i="9"/>
  <c r="D8769" i="9"/>
  <c r="C8745" i="9"/>
  <c r="D8747" i="9"/>
  <c r="C8723" i="9"/>
  <c r="L146" i="7" l="1"/>
  <c r="G147" i="7" s="1"/>
  <c r="J147" i="7" s="1"/>
  <c r="K147" i="7" s="1"/>
  <c r="D8785" i="9"/>
  <c r="C8785" i="9" s="1"/>
  <c r="C8761" i="9"/>
  <c r="D8786" i="9"/>
  <c r="C8786" i="9" s="1"/>
  <c r="C8762" i="9"/>
  <c r="C8751" i="9"/>
  <c r="D8775" i="9"/>
  <c r="C8775" i="9" s="1"/>
  <c r="D8784" i="9"/>
  <c r="C8784" i="9" s="1"/>
  <c r="C8760" i="9"/>
  <c r="D8771" i="9"/>
  <c r="C8771" i="9" s="1"/>
  <c r="C8747" i="9"/>
  <c r="D8793" i="9"/>
  <c r="C8793" i="9" s="1"/>
  <c r="C8769" i="9"/>
  <c r="D8794" i="9"/>
  <c r="C8794" i="9" s="1"/>
  <c r="C8770" i="9"/>
  <c r="D8788" i="9"/>
  <c r="C8788" i="9" s="1"/>
  <c r="C8764" i="9"/>
  <c r="D8789" i="9"/>
  <c r="C8789" i="9" s="1"/>
  <c r="C8765" i="9"/>
  <c r="D8790" i="9"/>
  <c r="C8790" i="9" s="1"/>
  <c r="C8766" i="9"/>
  <c r="D8774" i="9"/>
  <c r="C8774" i="9" s="1"/>
  <c r="C8750" i="9"/>
  <c r="D8776" i="9"/>
  <c r="C8776" i="9" s="1"/>
  <c r="C8752" i="9"/>
  <c r="D8772" i="9"/>
  <c r="C8772" i="9" s="1"/>
  <c r="C8748" i="9"/>
  <c r="D8787" i="9"/>
  <c r="C8787" i="9" s="1"/>
  <c r="C8763" i="9"/>
  <c r="F147" i="7" l="1"/>
  <c r="M147" i="7" s="1"/>
  <c r="L147" i="7" l="1"/>
  <c r="G148" i="7" s="1"/>
  <c r="J148" i="7" s="1"/>
  <c r="K148" i="7" s="1"/>
  <c r="F148" i="7" l="1"/>
  <c r="M148" i="7" s="1"/>
  <c r="L148" i="7" l="1"/>
  <c r="G149" i="7" s="1"/>
  <c r="J149" i="7" s="1"/>
  <c r="K149" i="7" s="1"/>
  <c r="F149" i="7" l="1"/>
  <c r="L149" i="7" s="1"/>
  <c r="G150" i="7" s="1"/>
  <c r="J150" i="7" l="1"/>
  <c r="K150" i="7" s="1"/>
  <c r="F150" i="7"/>
  <c r="L150" i="7" s="1"/>
  <c r="G151" i="7" s="1"/>
  <c r="F151" i="7" l="1"/>
  <c r="J151" i="7"/>
  <c r="K151" i="7" s="1"/>
  <c r="L151" i="7" l="1"/>
  <c r="G152" i="7" s="1"/>
  <c r="F152" i="7" l="1"/>
  <c r="J152" i="7"/>
  <c r="K152" i="7" s="1"/>
  <c r="L152" i="7" l="1"/>
  <c r="G153" i="7" s="1"/>
  <c r="J153" i="7" l="1"/>
  <c r="K153" i="7" s="1"/>
  <c r="F153" i="7"/>
  <c r="L153" i="7" s="1"/>
  <c r="G154" i="7" s="1"/>
  <c r="J154" i="7" l="1"/>
  <c r="K154" i="7" s="1"/>
  <c r="F154" i="7"/>
  <c r="L154" i="7" s="1"/>
  <c r="G155" i="7" s="1"/>
  <c r="F155" i="7" l="1"/>
  <c r="J155" i="7"/>
  <c r="K155" i="7" s="1"/>
  <c r="L155" i="7" l="1"/>
  <c r="F156" i="7" l="1"/>
  <c r="G156" i="7"/>
  <c r="J156" i="7" s="1"/>
  <c r="K156" i="7" s="1"/>
  <c r="L156" i="7" l="1"/>
  <c r="F157" i="7" l="1"/>
  <c r="G157" i="7"/>
  <c r="J157" i="7" s="1"/>
  <c r="K157" i="7" s="1"/>
  <c r="I196" i="7"/>
  <c r="L157" i="7" l="1"/>
  <c r="G158" i="7" s="1"/>
  <c r="J158" i="7" s="1"/>
  <c r="K158" i="7" s="1"/>
  <c r="I159" i="7" s="1"/>
  <c r="I197" i="7"/>
  <c r="F158" i="7" l="1"/>
  <c r="L158" i="7" s="1"/>
  <c r="I198" i="7"/>
  <c r="M197" i="7"/>
  <c r="G159" i="7" l="1"/>
  <c r="J159" i="7" s="1"/>
  <c r="K159" i="7" s="1"/>
  <c r="I160" i="7" s="1"/>
  <c r="F159" i="7"/>
  <c r="M159" i="7" s="1"/>
  <c r="M199" i="7"/>
  <c r="I199" i="7"/>
  <c r="M198" i="7"/>
  <c r="L159" i="7" l="1"/>
  <c r="G160" i="7" s="1"/>
  <c r="M200" i="7"/>
  <c r="I200" i="7"/>
  <c r="F160" i="7" l="1"/>
  <c r="M160" i="7" s="1"/>
  <c r="J160" i="7"/>
  <c r="K160" i="7" s="1"/>
  <c r="I161" i="7" s="1"/>
  <c r="L160" i="7" l="1"/>
  <c r="G161" i="7" s="1"/>
  <c r="M202" i="7"/>
  <c r="I202" i="7"/>
  <c r="M201" i="7"/>
  <c r="F161" i="7" l="1"/>
  <c r="M161" i="7" s="1"/>
  <c r="J161" i="7"/>
  <c r="K161" i="7" s="1"/>
  <c r="I162" i="7" s="1"/>
  <c r="M203" i="7"/>
  <c r="I203" i="7"/>
  <c r="L161" i="7" l="1"/>
  <c r="G162" i="7" s="1"/>
  <c r="M204" i="7"/>
  <c r="I204" i="7"/>
  <c r="J162" i="7" l="1"/>
  <c r="K162" i="7" s="1"/>
  <c r="I163" i="7" s="1"/>
  <c r="F162" i="7"/>
  <c r="M162" i="7" s="1"/>
  <c r="L162" i="7" l="1"/>
  <c r="G163" i="7" s="1"/>
  <c r="M205" i="7"/>
  <c r="I205" i="7"/>
  <c r="J163" i="7" l="1"/>
  <c r="K163" i="7" s="1"/>
  <c r="I164" i="7" s="1"/>
  <c r="F163" i="7"/>
  <c r="M163" i="7" s="1"/>
  <c r="M206" i="7"/>
  <c r="I206" i="7"/>
  <c r="L163" i="7" l="1"/>
  <c r="G164" i="7" s="1"/>
  <c r="J164" i="7" l="1"/>
  <c r="K164" i="7" s="1"/>
  <c r="I165" i="7" s="1"/>
  <c r="F164" i="7"/>
  <c r="M164" i="7" s="1"/>
  <c r="L164" i="7" l="1"/>
  <c r="G165" i="7" s="1"/>
  <c r="F165" i="7" l="1"/>
  <c r="M165" i="7" s="1"/>
  <c r="J165" i="7"/>
  <c r="K165" i="7" s="1"/>
  <c r="I166" i="7" s="1"/>
  <c r="I209" i="7"/>
  <c r="M209" i="7"/>
  <c r="L165" i="7" l="1"/>
  <c r="G166" i="7" s="1"/>
  <c r="I210" i="7"/>
  <c r="F166" i="7" l="1"/>
  <c r="M166" i="7" s="1"/>
  <c r="J166" i="7"/>
  <c r="K166" i="7" s="1"/>
  <c r="I167" i="7" s="1"/>
  <c r="L166" i="7" l="1"/>
  <c r="G167" i="7" s="1"/>
  <c r="M210" i="7"/>
  <c r="J167" i="7" l="1"/>
  <c r="K167" i="7" s="1"/>
  <c r="I168" i="7" s="1"/>
  <c r="F167" i="7"/>
  <c r="M183" i="7"/>
  <c r="M167" i="7" l="1"/>
  <c r="L167" i="7"/>
  <c r="G168" i="7" s="1"/>
  <c r="J168" i="7" l="1"/>
  <c r="K168" i="7" s="1"/>
  <c r="I169" i="7" s="1"/>
  <c r="F168" i="7"/>
  <c r="M168" i="7" l="1"/>
  <c r="L168" i="7"/>
  <c r="G169" i="7" s="1"/>
  <c r="J169" i="7" l="1"/>
  <c r="K169" i="7" s="1"/>
  <c r="I170" i="7" s="1"/>
  <c r="F169" i="7"/>
  <c r="M169" i="7" l="1"/>
  <c r="L169" i="7"/>
  <c r="G170" i="7" s="1"/>
  <c r="J170" i="7" l="1"/>
  <c r="K170" i="7" s="1"/>
  <c r="I171" i="7" s="1"/>
  <c r="F170" i="7"/>
  <c r="M170" i="7" s="1"/>
  <c r="L170" i="7" l="1"/>
  <c r="G171" i="7" s="1"/>
  <c r="J171" i="7" l="1"/>
  <c r="K171" i="7" s="1"/>
  <c r="F171" i="7"/>
  <c r="M171" i="7" l="1"/>
  <c r="L171" i="7"/>
  <c r="G172" i="7" s="1"/>
  <c r="J172" i="7" l="1"/>
  <c r="K172" i="7" s="1"/>
  <c r="F172" i="7"/>
  <c r="M172" i="7" s="1"/>
  <c r="I220" i="7"/>
  <c r="L172" i="7" l="1"/>
  <c r="G173" i="7" s="1"/>
  <c r="I221" i="7"/>
  <c r="J173" i="7" l="1"/>
  <c r="K173" i="7" s="1"/>
  <c r="F173" i="7"/>
  <c r="L173" i="7" l="1"/>
  <c r="M222" i="7"/>
  <c r="I222" i="7"/>
  <c r="F174" i="7" l="1"/>
  <c r="G174" i="7"/>
  <c r="J174" i="7" s="1"/>
  <c r="K174" i="7" s="1"/>
  <c r="M223" i="7"/>
  <c r="I223" i="7"/>
  <c r="L174" i="7" l="1"/>
  <c r="F175" i="7" l="1"/>
  <c r="G175" i="7"/>
  <c r="J175" i="7" s="1"/>
  <c r="K175" i="7" s="1"/>
  <c r="M224" i="7"/>
  <c r="I224" i="7"/>
  <c r="L175" i="7" l="1"/>
  <c r="M225" i="7"/>
  <c r="F176" i="7" l="1"/>
  <c r="G176" i="7"/>
  <c r="J176" i="7" s="1"/>
  <c r="K176" i="7" s="1"/>
  <c r="I177" i="7" s="1"/>
  <c r="M226" i="7"/>
  <c r="I226" i="7"/>
  <c r="L176" i="7" l="1"/>
  <c r="G177" i="7" l="1"/>
  <c r="J177" i="7" s="1"/>
  <c r="K177" i="7" s="1"/>
  <c r="F177" i="7"/>
  <c r="M227" i="7"/>
  <c r="I227" i="7"/>
  <c r="L177" i="7" l="1"/>
  <c r="G178" i="7" s="1"/>
  <c r="J178" i="7" s="1"/>
  <c r="K178" i="7" s="1"/>
  <c r="F178" i="7" l="1"/>
  <c r="L178" i="7" s="1"/>
  <c r="M228" i="7"/>
  <c r="I228" i="7"/>
  <c r="G179" i="7" l="1"/>
  <c r="J179" i="7" s="1"/>
  <c r="K179" i="7" s="1"/>
  <c r="F179" i="7"/>
  <c r="M229" i="7"/>
  <c r="I229" i="7"/>
  <c r="L179" i="7" l="1"/>
  <c r="G180" i="7" s="1"/>
  <c r="J180" i="7" s="1"/>
  <c r="K180" i="7" s="1"/>
  <c r="F180" i="7" l="1"/>
  <c r="L180" i="7" s="1"/>
  <c r="G181" i="7" s="1"/>
  <c r="J181" i="7" s="1"/>
  <c r="K181" i="7" s="1"/>
  <c r="M230" i="7"/>
  <c r="I230" i="7"/>
  <c r="F181" i="7" l="1"/>
  <c r="L181" i="7" s="1"/>
  <c r="F182" i="7" s="1"/>
  <c r="G182" i="7" l="1"/>
  <c r="J182" i="7" s="1"/>
  <c r="K182" i="7" s="1"/>
  <c r="I183" i="7" s="1"/>
  <c r="L182" i="7" l="1"/>
  <c r="F183" i="7" s="1"/>
  <c r="G183" i="7" l="1"/>
  <c r="J183" i="7" s="1"/>
  <c r="K183" i="7" s="1"/>
  <c r="I184" i="7" s="1"/>
  <c r="L183" i="7" l="1"/>
  <c r="G184" i="7" s="1"/>
  <c r="J184" i="7" s="1"/>
  <c r="K184" i="7" s="1"/>
  <c r="M185" i="7"/>
  <c r="I233" i="7"/>
  <c r="F184" i="7" l="1"/>
  <c r="M184" i="7" s="1"/>
  <c r="L184" i="7" l="1"/>
  <c r="F185" i="7" s="1"/>
  <c r="G185" i="7" l="1"/>
  <c r="J185" i="7" s="1"/>
  <c r="K185" i="7" s="1"/>
  <c r="I186" i="7" s="1"/>
  <c r="L185" i="7" l="1"/>
  <c r="G186" i="7" s="1"/>
  <c r="J186" i="7" s="1"/>
  <c r="K186" i="7" s="1"/>
  <c r="I187" i="7" s="1"/>
  <c r="F186" i="7" l="1"/>
  <c r="L186" i="7" l="1"/>
  <c r="G187" i="7" s="1"/>
  <c r="J187" i="7" s="1"/>
  <c r="K187" i="7" s="1"/>
  <c r="I188" i="7" s="1"/>
  <c r="M186" i="7"/>
  <c r="F187" i="7" l="1"/>
  <c r="M187" i="7" s="1"/>
  <c r="L187" i="7" l="1"/>
  <c r="G188" i="7" s="1"/>
  <c r="J188" i="7" s="1"/>
  <c r="K188" i="7" s="1"/>
  <c r="I189" i="7" s="1"/>
  <c r="F188" i="7" l="1"/>
  <c r="L188" i="7" s="1"/>
  <c r="M188" i="7" l="1"/>
  <c r="G189" i="7"/>
  <c r="J189" i="7" s="1"/>
  <c r="K189" i="7" s="1"/>
  <c r="I190" i="7" s="1"/>
  <c r="F189" i="7"/>
  <c r="M189" i="7" l="1"/>
  <c r="L189" i="7"/>
  <c r="F190" i="7" l="1"/>
  <c r="G190" i="7"/>
  <c r="J190" i="7" s="1"/>
  <c r="K190" i="7" s="1"/>
  <c r="I191" i="7" s="1"/>
  <c r="L190" i="7" l="1"/>
  <c r="M190" i="7"/>
  <c r="F191" i="7" l="1"/>
  <c r="G191" i="7"/>
  <c r="J191" i="7" s="1"/>
  <c r="K191" i="7" s="1"/>
  <c r="I192" i="7" s="1"/>
  <c r="L191" i="7" l="1"/>
  <c r="M191" i="7"/>
  <c r="G192" i="7" l="1"/>
  <c r="J192" i="7" s="1"/>
  <c r="K192" i="7" s="1"/>
  <c r="I193" i="7" s="1"/>
  <c r="F192" i="7"/>
  <c r="L192" i="7" l="1"/>
  <c r="M192" i="7"/>
  <c r="G193" i="7" l="1"/>
  <c r="J193" i="7" s="1"/>
  <c r="K193" i="7" s="1"/>
  <c r="I194" i="7" s="1"/>
  <c r="F193" i="7"/>
  <c r="I244" i="7"/>
  <c r="M193" i="7" l="1"/>
  <c r="L193" i="7"/>
  <c r="I245" i="7"/>
  <c r="F194" i="7" l="1"/>
  <c r="G194" i="7"/>
  <c r="J194" i="7" s="1"/>
  <c r="K194" i="7" s="1"/>
  <c r="I195" i="7" s="1"/>
  <c r="I246" i="7"/>
  <c r="M194" i="7" l="1"/>
  <c r="L194" i="7"/>
  <c r="M247" i="7"/>
  <c r="I247" i="7"/>
  <c r="M246" i="7"/>
  <c r="F195" i="7" l="1"/>
  <c r="G195" i="7"/>
  <c r="J195" i="7" s="1"/>
  <c r="K195" i="7" s="1"/>
  <c r="M248" i="7"/>
  <c r="I248" i="7"/>
  <c r="M195" i="7" l="1"/>
  <c r="L195" i="7"/>
  <c r="M249" i="7"/>
  <c r="F196" i="7" l="1"/>
  <c r="M196" i="7" s="1"/>
  <c r="G196" i="7"/>
  <c r="J196" i="7" s="1"/>
  <c r="K196" i="7" s="1"/>
  <c r="M250" i="7"/>
  <c r="I250" i="7"/>
  <c r="L196" i="7" l="1"/>
  <c r="M251" i="7"/>
  <c r="I251" i="7"/>
  <c r="G197" i="7" l="1"/>
  <c r="J197" i="7" s="1"/>
  <c r="K197" i="7" s="1"/>
  <c r="F197" i="7"/>
  <c r="M252" i="7"/>
  <c r="I252" i="7"/>
  <c r="L197" i="7" l="1"/>
  <c r="G198" i="7" s="1"/>
  <c r="J198" i="7" s="1"/>
  <c r="K198" i="7" s="1"/>
  <c r="F198" i="7" l="1"/>
  <c r="L198" i="7" s="1"/>
  <c r="F199" i="7" s="1"/>
  <c r="M253" i="7"/>
  <c r="I253" i="7"/>
  <c r="G199" i="7" l="1"/>
  <c r="J199" i="7" s="1"/>
  <c r="K199" i="7" s="1"/>
  <c r="M254" i="7"/>
  <c r="I254" i="7"/>
  <c r="L199" i="7" l="1"/>
  <c r="G200" i="7" s="1"/>
  <c r="J200" i="7" s="1"/>
  <c r="K200" i="7" s="1"/>
  <c r="I201" i="7" s="1"/>
  <c r="F200" i="7" l="1"/>
  <c r="L200" i="7" s="1"/>
  <c r="F201" i="7" l="1"/>
  <c r="G201" i="7"/>
  <c r="J201" i="7" s="1"/>
  <c r="K201" i="7" s="1"/>
  <c r="L201" i="7" l="1"/>
  <c r="F202" i="7" s="1"/>
  <c r="G202" i="7" l="1"/>
  <c r="J202" i="7" s="1"/>
  <c r="K202" i="7" s="1"/>
  <c r="I257" i="7"/>
  <c r="L202" i="7" l="1"/>
  <c r="G203" i="7" s="1"/>
  <c r="J203" i="7" s="1"/>
  <c r="K203" i="7" s="1"/>
  <c r="F203" i="7" l="1"/>
  <c r="L203" i="7" s="1"/>
  <c r="G204" i="7" s="1"/>
  <c r="J204" i="7" s="1"/>
  <c r="K204" i="7" s="1"/>
  <c r="F204" i="7" l="1"/>
  <c r="L204" i="7" s="1"/>
  <c r="G205" i="7" s="1"/>
  <c r="J205" i="7" s="1"/>
  <c r="K205" i="7" s="1"/>
  <c r="F205" i="7" l="1"/>
  <c r="L205" i="7" s="1"/>
  <c r="G206" i="7" s="1"/>
  <c r="J206" i="7" s="1"/>
  <c r="K206" i="7" s="1"/>
  <c r="I207" i="7" s="1"/>
  <c r="F206" i="7" l="1"/>
  <c r="L206" i="7" s="1"/>
  <c r="F207" i="7" s="1"/>
  <c r="M207" i="7" s="1"/>
  <c r="G207" i="7" l="1"/>
  <c r="J207" i="7" s="1"/>
  <c r="K207" i="7" s="1"/>
  <c r="I208" i="7" s="1"/>
  <c r="L207" i="7" l="1"/>
  <c r="F208" i="7" l="1"/>
  <c r="M208" i="7" s="1"/>
  <c r="G208" i="7"/>
  <c r="J208" i="7" s="1"/>
  <c r="K208" i="7" s="1"/>
  <c r="L208" i="7" l="1"/>
  <c r="F209" i="7" l="1"/>
  <c r="G209" i="7"/>
  <c r="J209" i="7" s="1"/>
  <c r="K209" i="7" s="1"/>
  <c r="L209" i="7" l="1"/>
  <c r="F210" i="7" s="1"/>
  <c r="G210" i="7" l="1"/>
  <c r="J210" i="7" s="1"/>
  <c r="K210" i="7" s="1"/>
  <c r="I211" i="7" s="1"/>
  <c r="L210" i="7" l="1"/>
  <c r="F211" i="7" l="1"/>
  <c r="M211" i="7" s="1"/>
  <c r="G211" i="7"/>
  <c r="J211" i="7" s="1"/>
  <c r="K211" i="7" s="1"/>
  <c r="I212" i="7" s="1"/>
  <c r="L211" i="7" l="1"/>
  <c r="G212" i="7" l="1"/>
  <c r="J212" i="7" s="1"/>
  <c r="K212" i="7" s="1"/>
  <c r="I213" i="7" s="1"/>
  <c r="F212" i="7"/>
  <c r="M212" i="7" l="1"/>
  <c r="L212" i="7"/>
  <c r="I268" i="7"/>
  <c r="F213" i="7" l="1"/>
  <c r="G213" i="7"/>
  <c r="J213" i="7" s="1"/>
  <c r="K213" i="7" s="1"/>
  <c r="I214" i="7" s="1"/>
  <c r="M213" i="7" l="1"/>
  <c r="L213" i="7"/>
  <c r="I269" i="7"/>
  <c r="F214" i="7" l="1"/>
  <c r="M214" i="7" s="1"/>
  <c r="G214" i="7"/>
  <c r="J214" i="7" s="1"/>
  <c r="K214" i="7" s="1"/>
  <c r="I215" i="7" s="1"/>
  <c r="M233" i="7"/>
  <c r="L214" i="7" l="1"/>
  <c r="I270" i="7"/>
  <c r="G215" i="7" l="1"/>
  <c r="J215" i="7" s="1"/>
  <c r="K215" i="7" s="1"/>
  <c r="I216" i="7" s="1"/>
  <c r="F215" i="7"/>
  <c r="M215" i="7" l="1"/>
  <c r="L215" i="7"/>
  <c r="M271" i="7"/>
  <c r="I271" i="7"/>
  <c r="M270" i="7"/>
  <c r="G216" i="7" l="1"/>
  <c r="J216" i="7" s="1"/>
  <c r="K216" i="7" s="1"/>
  <c r="I217" i="7" s="1"/>
  <c r="F216" i="7"/>
  <c r="M272" i="7"/>
  <c r="I272" i="7"/>
  <c r="L216" i="7" l="1"/>
  <c r="M216" i="7"/>
  <c r="G217" i="7" l="1"/>
  <c r="J217" i="7" s="1"/>
  <c r="K217" i="7" s="1"/>
  <c r="I218" i="7" s="1"/>
  <c r="F217" i="7"/>
  <c r="M273" i="7"/>
  <c r="L217" i="7" l="1"/>
  <c r="M217" i="7"/>
  <c r="M274" i="7"/>
  <c r="I274" i="7"/>
  <c r="G218" i="7" l="1"/>
  <c r="J218" i="7" s="1"/>
  <c r="K218" i="7" s="1"/>
  <c r="I219" i="7" s="1"/>
  <c r="F218" i="7"/>
  <c r="L218" i="7" l="1"/>
  <c r="M218" i="7"/>
  <c r="M275" i="7"/>
  <c r="I275" i="7"/>
  <c r="G219" i="7" l="1"/>
  <c r="J219" i="7" s="1"/>
  <c r="K219" i="7" s="1"/>
  <c r="F219" i="7"/>
  <c r="M276" i="7"/>
  <c r="I276" i="7"/>
  <c r="M219" i="7" l="1"/>
  <c r="L219" i="7"/>
  <c r="G220" i="7" l="1"/>
  <c r="J220" i="7" s="1"/>
  <c r="K220" i="7" s="1"/>
  <c r="F220" i="7"/>
  <c r="M277" i="7"/>
  <c r="I277" i="7"/>
  <c r="M220" i="7" l="1"/>
  <c r="L220" i="7"/>
  <c r="G221" i="7" l="1"/>
  <c r="J221" i="7" s="1"/>
  <c r="K221" i="7" s="1"/>
  <c r="F221" i="7"/>
  <c r="M278" i="7"/>
  <c r="I278" i="7"/>
  <c r="M221" i="7" l="1"/>
  <c r="L221" i="7"/>
  <c r="G222" i="7" l="1"/>
  <c r="J222" i="7" s="1"/>
  <c r="K222" i="7" s="1"/>
  <c r="F222" i="7"/>
  <c r="L222" i="7" l="1"/>
  <c r="F223" i="7" s="1"/>
  <c r="G223" i="7" l="1"/>
  <c r="J223" i="7" s="1"/>
  <c r="K223" i="7" s="1"/>
  <c r="L223" i="7" l="1"/>
  <c r="G224" i="7" s="1"/>
  <c r="J224" i="7" s="1"/>
  <c r="K224" i="7" s="1"/>
  <c r="I225" i="7" s="1"/>
  <c r="F224" i="7" l="1"/>
  <c r="L224" i="7" s="1"/>
  <c r="F225" i="7" s="1"/>
  <c r="G225" i="7" l="1"/>
  <c r="J225" i="7" s="1"/>
  <c r="K225" i="7" s="1"/>
  <c r="L225" i="7" l="1"/>
  <c r="G226" i="7" s="1"/>
  <c r="J226" i="7" s="1"/>
  <c r="K226" i="7" s="1"/>
  <c r="F226" i="7" l="1"/>
  <c r="L226" i="7" s="1"/>
  <c r="G227" i="7" s="1"/>
  <c r="J227" i="7" s="1"/>
  <c r="K227" i="7" s="1"/>
  <c r="F227" i="7" l="1"/>
  <c r="L227" i="7" s="1"/>
  <c r="F228" i="7" s="1"/>
  <c r="G228" i="7" l="1"/>
  <c r="J228" i="7" s="1"/>
  <c r="K228" i="7" s="1"/>
  <c r="L228" i="7" l="1"/>
  <c r="F229" i="7" s="1"/>
  <c r="G229" i="7" l="1"/>
  <c r="J229" i="7" s="1"/>
  <c r="K229" i="7" s="1"/>
  <c r="L229" i="7" l="1"/>
  <c r="G230" i="7" l="1"/>
  <c r="J230" i="7" s="1"/>
  <c r="K230" i="7" s="1"/>
  <c r="I231" i="7" s="1"/>
  <c r="F230" i="7"/>
  <c r="L230" i="7" l="1"/>
  <c r="G231" i="7" l="1"/>
  <c r="J231" i="7" s="1"/>
  <c r="K231" i="7" s="1"/>
  <c r="I232" i="7" s="1"/>
  <c r="F231" i="7"/>
  <c r="M231" i="7" s="1"/>
  <c r="L231" i="7" l="1"/>
  <c r="G232" i="7" l="1"/>
  <c r="J232" i="7" s="1"/>
  <c r="K232" i="7" s="1"/>
  <c r="F232" i="7"/>
  <c r="M232" i="7" s="1"/>
  <c r="L232" i="7" l="1"/>
  <c r="G233" i="7" l="1"/>
  <c r="J233" i="7" s="1"/>
  <c r="K233" i="7" s="1"/>
  <c r="I234" i="7" s="1"/>
  <c r="F233" i="7"/>
  <c r="L233" i="7" l="1"/>
  <c r="G234" i="7" s="1"/>
  <c r="J234" i="7" s="1"/>
  <c r="K234" i="7" s="1"/>
  <c r="I235" i="7" s="1"/>
  <c r="M257" i="7"/>
  <c r="F234" i="7" l="1"/>
  <c r="M234" i="7" s="1"/>
  <c r="I292" i="7"/>
  <c r="L234" i="7" l="1"/>
  <c r="G235" i="7" s="1"/>
  <c r="J235" i="7" s="1"/>
  <c r="K235" i="7" s="1"/>
  <c r="I236" i="7" s="1"/>
  <c r="F235" i="7" l="1"/>
  <c r="M235" i="7" s="1"/>
  <c r="M255" i="7"/>
  <c r="I293" i="7"/>
  <c r="L235" i="7" l="1"/>
  <c r="F236" i="7" s="1"/>
  <c r="M236" i="7" s="1"/>
  <c r="M294" i="7"/>
  <c r="I294" i="7"/>
  <c r="G236" i="7" l="1"/>
  <c r="J236" i="7" s="1"/>
  <c r="K236" i="7" s="1"/>
  <c r="I237" i="7" s="1"/>
  <c r="M295" i="7"/>
  <c r="I295" i="7"/>
  <c r="L236" i="7" l="1"/>
  <c r="F237" i="7" s="1"/>
  <c r="M237" i="7" s="1"/>
  <c r="M296" i="7"/>
  <c r="I296" i="7"/>
  <c r="G237" i="7" l="1"/>
  <c r="J237" i="7" s="1"/>
  <c r="K237" i="7" s="1"/>
  <c r="I238" i="7" s="1"/>
  <c r="M297" i="7"/>
  <c r="L237" i="7" l="1"/>
  <c r="G238" i="7" s="1"/>
  <c r="J238" i="7" s="1"/>
  <c r="K238" i="7" s="1"/>
  <c r="I239" i="7" s="1"/>
  <c r="M298" i="7"/>
  <c r="I298" i="7"/>
  <c r="F238" i="7" l="1"/>
  <c r="M238" i="7" s="1"/>
  <c r="L238" i="7" l="1"/>
  <c r="G239" i="7" s="1"/>
  <c r="J239" i="7" s="1"/>
  <c r="K239" i="7" s="1"/>
  <c r="I240" i="7" s="1"/>
  <c r="M299" i="7"/>
  <c r="I299" i="7"/>
  <c r="F239" i="7" l="1"/>
  <c r="M239" i="7" s="1"/>
  <c r="M300" i="7"/>
  <c r="I300" i="7"/>
  <c r="L239" i="7" l="1"/>
  <c r="G240" i="7" s="1"/>
  <c r="J240" i="7" s="1"/>
  <c r="K240" i="7" s="1"/>
  <c r="I241" i="7" s="1"/>
  <c r="M301" i="7"/>
  <c r="I301" i="7"/>
  <c r="F240" i="7" l="1"/>
  <c r="M240" i="7" s="1"/>
  <c r="M302" i="7"/>
  <c r="I302" i="7"/>
  <c r="L240" i="7" l="1"/>
  <c r="G241" i="7" s="1"/>
  <c r="J241" i="7" s="1"/>
  <c r="K241" i="7" s="1"/>
  <c r="I242" i="7" s="1"/>
  <c r="F241" i="7" l="1"/>
  <c r="M241" i="7" s="1"/>
  <c r="L241" i="7" l="1"/>
  <c r="G242" i="7" s="1"/>
  <c r="J242" i="7" s="1"/>
  <c r="K242" i="7" s="1"/>
  <c r="I243" i="7" s="1"/>
  <c r="F242" i="7" l="1"/>
  <c r="M242" i="7" s="1"/>
  <c r="L242" i="7" l="1"/>
  <c r="G243" i="7" s="1"/>
  <c r="J243" i="7" s="1"/>
  <c r="K243" i="7" s="1"/>
  <c r="F243" i="7"/>
  <c r="M243" i="7" s="1"/>
  <c r="L243" i="7" l="1"/>
  <c r="G244" i="7" s="1"/>
  <c r="J244" i="7" s="1"/>
  <c r="K244" i="7" s="1"/>
  <c r="F244" i="7" l="1"/>
  <c r="M244" i="7" s="1"/>
  <c r="L244" i="7" l="1"/>
  <c r="G245" i="7" s="1"/>
  <c r="J245" i="7" s="1"/>
  <c r="K245" i="7" s="1"/>
  <c r="F245" i="7" l="1"/>
  <c r="M245" i="7" s="1"/>
  <c r="L245" i="7" l="1"/>
  <c r="G246" i="7" s="1"/>
  <c r="J246" i="7" s="1"/>
  <c r="K246" i="7" s="1"/>
  <c r="F246" i="7" l="1"/>
  <c r="L246" i="7" s="1"/>
  <c r="G247" i="7" s="1"/>
  <c r="J247" i="7" s="1"/>
  <c r="K247" i="7" s="1"/>
  <c r="F247" i="7" l="1"/>
  <c r="L247" i="7" s="1"/>
  <c r="F248" i="7" s="1"/>
  <c r="G248" i="7" l="1"/>
  <c r="L248" i="7" s="1"/>
  <c r="J248" i="7" l="1"/>
  <c r="K248" i="7" s="1"/>
  <c r="I249" i="7" s="1"/>
  <c r="F249" i="7"/>
  <c r="G249" i="7"/>
  <c r="J249" i="7" s="1"/>
  <c r="K249" i="7" s="1"/>
  <c r="L249" i="7" l="1"/>
  <c r="F250" i="7" l="1"/>
  <c r="G250" i="7"/>
  <c r="J250" i="7" s="1"/>
  <c r="K250" i="7" s="1"/>
  <c r="L250" i="7" l="1"/>
  <c r="G251" i="7" s="1"/>
  <c r="J251" i="7" s="1"/>
  <c r="K251" i="7" s="1"/>
  <c r="I316" i="7"/>
  <c r="F251" i="7" l="1"/>
  <c r="L251" i="7" s="1"/>
  <c r="F252" i="7" s="1"/>
  <c r="I317" i="7"/>
  <c r="G252" i="7" l="1"/>
  <c r="L252" i="7" s="1"/>
  <c r="F253" i="7" s="1"/>
  <c r="M318" i="7"/>
  <c r="I318" i="7"/>
  <c r="G253" i="7" l="1"/>
  <c r="J253" i="7" s="1"/>
  <c r="K253" i="7" s="1"/>
  <c r="J252" i="7"/>
  <c r="K252" i="7" s="1"/>
  <c r="L253" i="7" l="1"/>
  <c r="F254" i="7" s="1"/>
  <c r="M319" i="7"/>
  <c r="I319" i="7"/>
  <c r="G254" i="7" l="1"/>
  <c r="J254" i="7" s="1"/>
  <c r="K254" i="7" s="1"/>
  <c r="I255" i="7" s="1"/>
  <c r="L254" i="7" l="1"/>
  <c r="F255" i="7" s="1"/>
  <c r="M320" i="7"/>
  <c r="I320" i="7"/>
  <c r="G255" i="7" l="1"/>
  <c r="L255" i="7" s="1"/>
  <c r="G256" i="7" s="1"/>
  <c r="J256" i="7" s="1"/>
  <c r="K256" i="7" s="1"/>
  <c r="M321" i="7"/>
  <c r="J255" i="7" l="1"/>
  <c r="K255" i="7" s="1"/>
  <c r="I256" i="7" s="1"/>
  <c r="F256" i="7"/>
  <c r="M256" i="7" s="1"/>
  <c r="M322" i="7"/>
  <c r="I322" i="7"/>
  <c r="L256" i="7" l="1"/>
  <c r="F257" i="7" s="1"/>
  <c r="G257" i="7" l="1"/>
  <c r="M323" i="7"/>
  <c r="I323" i="7"/>
  <c r="L257" i="7" l="1"/>
  <c r="J257" i="7"/>
  <c r="K257" i="7" s="1"/>
  <c r="I258" i="7" s="1"/>
  <c r="G258" i="7" l="1"/>
  <c r="J258" i="7" s="1"/>
  <c r="K258" i="7" s="1"/>
  <c r="I259" i="7" s="1"/>
  <c r="F258" i="7"/>
  <c r="M324" i="7"/>
  <c r="I324" i="7"/>
  <c r="M258" i="7" l="1"/>
  <c r="L258" i="7"/>
  <c r="M325" i="7"/>
  <c r="I325" i="7"/>
  <c r="F259" i="7" l="1"/>
  <c r="G259" i="7"/>
  <c r="J259" i="7" s="1"/>
  <c r="K259" i="7" s="1"/>
  <c r="I260" i="7" s="1"/>
  <c r="M259" i="7" l="1"/>
  <c r="L259" i="7"/>
  <c r="M326" i="7"/>
  <c r="I326" i="7"/>
  <c r="G260" i="7" l="1"/>
  <c r="J260" i="7" s="1"/>
  <c r="K260" i="7" s="1"/>
  <c r="I261" i="7" s="1"/>
  <c r="F260" i="7"/>
  <c r="M260" i="7" s="1"/>
  <c r="L260" i="7" l="1"/>
  <c r="F261" i="7" s="1"/>
  <c r="M261" i="7" s="1"/>
  <c r="G261" i="7" l="1"/>
  <c r="J261" i="7" s="1"/>
  <c r="K261" i="7" s="1"/>
  <c r="I262" i="7" s="1"/>
  <c r="L261" i="7" l="1"/>
  <c r="F262" i="7" s="1"/>
  <c r="M262" i="7" s="1"/>
  <c r="G262" i="7" l="1"/>
  <c r="J262" i="7" s="1"/>
  <c r="K262" i="7" s="1"/>
  <c r="I263" i="7" s="1"/>
  <c r="L262" i="7" l="1"/>
  <c r="F263" i="7" s="1"/>
  <c r="G263" i="7" l="1"/>
  <c r="J263" i="7" s="1"/>
  <c r="K263" i="7" s="1"/>
  <c r="I264" i="7" s="1"/>
  <c r="M263" i="7"/>
  <c r="L263" i="7" l="1"/>
  <c r="G264" i="7" s="1"/>
  <c r="J264" i="7" s="1"/>
  <c r="K264" i="7" s="1"/>
  <c r="I265" i="7" s="1"/>
  <c r="F264" i="7" l="1"/>
  <c r="M264" i="7" s="1"/>
  <c r="L264" i="7" l="1"/>
  <c r="G265" i="7" s="1"/>
  <c r="J265" i="7" s="1"/>
  <c r="K265" i="7" s="1"/>
  <c r="I266" i="7" s="1"/>
  <c r="F265" i="7" l="1"/>
  <c r="M265" i="7" s="1"/>
  <c r="L265" i="7" l="1"/>
  <c r="F266" i="7" s="1"/>
  <c r="M266" i="7" s="1"/>
  <c r="G266" i="7" l="1"/>
  <c r="J266" i="7" s="1"/>
  <c r="K266" i="7" s="1"/>
  <c r="I267" i="7" s="1"/>
  <c r="L266" i="7" l="1"/>
  <c r="G267" i="7" s="1"/>
  <c r="J267" i="7" s="1"/>
  <c r="K267" i="7" s="1"/>
  <c r="F267" i="7"/>
  <c r="M267" i="7" s="1"/>
  <c r="L267" i="7" l="1"/>
  <c r="F268" i="7" l="1"/>
  <c r="G268" i="7"/>
  <c r="J268" i="7" s="1"/>
  <c r="K268" i="7" s="1"/>
  <c r="L268" i="7" l="1"/>
  <c r="M268" i="7"/>
  <c r="G269" i="7" l="1"/>
  <c r="J269" i="7" s="1"/>
  <c r="K269" i="7" s="1"/>
  <c r="F269" i="7"/>
  <c r="L269" i="7" l="1"/>
  <c r="M269" i="7"/>
  <c r="F270" i="7" l="1"/>
  <c r="G270" i="7"/>
  <c r="J270" i="7" s="1"/>
  <c r="K270" i="7" s="1"/>
  <c r="L270" i="7" l="1"/>
  <c r="G271" i="7" s="1"/>
  <c r="J271" i="7" s="1"/>
  <c r="K271" i="7" s="1"/>
  <c r="I340" i="7"/>
  <c r="F271" i="7" l="1"/>
  <c r="L271" i="7" s="1"/>
  <c r="F272" i="7" s="1"/>
  <c r="I341" i="7"/>
  <c r="M341" i="7"/>
  <c r="G272" i="7" l="1"/>
  <c r="J272" i="7" s="1"/>
  <c r="K272" i="7" s="1"/>
  <c r="I273" i="7" s="1"/>
  <c r="I342" i="7"/>
  <c r="L272" i="7" l="1"/>
  <c r="M342" i="7"/>
  <c r="G273" i="7" l="1"/>
  <c r="J273" i="7" s="1"/>
  <c r="K273" i="7" s="1"/>
  <c r="F273" i="7"/>
  <c r="M343" i="7"/>
  <c r="I343" i="7"/>
  <c r="L273" i="7" l="1"/>
  <c r="G274" i="7" s="1"/>
  <c r="J274" i="7" s="1"/>
  <c r="K274" i="7" s="1"/>
  <c r="F274" i="7" l="1"/>
  <c r="L274" i="7" s="1"/>
  <c r="M344" i="7"/>
  <c r="I344" i="7"/>
  <c r="G275" i="7" l="1"/>
  <c r="J275" i="7" s="1"/>
  <c r="K275" i="7" s="1"/>
  <c r="F275" i="7"/>
  <c r="L275" i="7" s="1"/>
  <c r="G276" i="7" s="1"/>
  <c r="J276" i="7" s="1"/>
  <c r="K276" i="7" s="1"/>
  <c r="F276" i="7" l="1"/>
  <c r="L276" i="7" s="1"/>
  <c r="G277" i="7" s="1"/>
  <c r="J277" i="7" s="1"/>
  <c r="K277" i="7" s="1"/>
  <c r="F277" i="7" l="1"/>
  <c r="L277" i="7" s="1"/>
  <c r="M346" i="7"/>
  <c r="I346" i="7"/>
  <c r="M345" i="7"/>
  <c r="F278" i="7" l="1"/>
  <c r="G278" i="7"/>
  <c r="J278" i="7" s="1"/>
  <c r="K278" i="7" s="1"/>
  <c r="I279" i="7" s="1"/>
  <c r="M347" i="7"/>
  <c r="I347" i="7"/>
  <c r="L278" i="7" l="1"/>
  <c r="M348" i="7"/>
  <c r="I348" i="7"/>
  <c r="G279" i="7" l="1"/>
  <c r="J279" i="7" s="1"/>
  <c r="K279" i="7" s="1"/>
  <c r="I280" i="7" s="1"/>
  <c r="F279" i="7"/>
  <c r="M279" i="7" s="1"/>
  <c r="M349" i="7"/>
  <c r="I349" i="7"/>
  <c r="L279" i="7" l="1"/>
  <c r="F280" i="7" l="1"/>
  <c r="M280" i="7" s="1"/>
  <c r="G280" i="7"/>
  <c r="J280" i="7" s="1"/>
  <c r="K280" i="7" s="1"/>
  <c r="I281" i="7" s="1"/>
  <c r="M350" i="7"/>
  <c r="I350" i="7"/>
  <c r="L280" i="7" l="1"/>
  <c r="F281" i="7" l="1"/>
  <c r="M281" i="7" s="1"/>
  <c r="G281" i="7"/>
  <c r="J281" i="7" s="1"/>
  <c r="K281" i="7" s="1"/>
  <c r="I282" i="7" s="1"/>
  <c r="L281" i="7" l="1"/>
  <c r="G282" i="7" l="1"/>
  <c r="J282" i="7" s="1"/>
  <c r="K282" i="7" s="1"/>
  <c r="I283" i="7" s="1"/>
  <c r="F282" i="7"/>
  <c r="M282" i="7" s="1"/>
  <c r="I353" i="7"/>
  <c r="L282" i="7" l="1"/>
  <c r="G283" i="7" l="1"/>
  <c r="J283" i="7" s="1"/>
  <c r="K283" i="7" s="1"/>
  <c r="I284" i="7" s="1"/>
  <c r="F283" i="7"/>
  <c r="M283" i="7" s="1"/>
  <c r="L283" i="7" l="1"/>
  <c r="G284" i="7" s="1"/>
  <c r="J284" i="7" s="1"/>
  <c r="K284" i="7" s="1"/>
  <c r="I285" i="7" s="1"/>
  <c r="F284" i="7" l="1"/>
  <c r="M284" i="7" s="1"/>
  <c r="L284" i="7" l="1"/>
  <c r="G285" i="7" s="1"/>
  <c r="J285" i="7" s="1"/>
  <c r="K285" i="7" s="1"/>
  <c r="I286" i="7" s="1"/>
  <c r="F285" i="7" l="1"/>
  <c r="M285" i="7" s="1"/>
  <c r="L285" i="7" l="1"/>
  <c r="F286" i="7" s="1"/>
  <c r="M286" i="7" s="1"/>
  <c r="G286" i="7" l="1"/>
  <c r="J286" i="7" s="1"/>
  <c r="K286" i="7" s="1"/>
  <c r="I287" i="7" s="1"/>
  <c r="L286" i="7" l="1"/>
  <c r="G287" i="7" s="1"/>
  <c r="J287" i="7" s="1"/>
  <c r="K287" i="7" s="1"/>
  <c r="I288" i="7" s="1"/>
  <c r="F287" i="7" l="1"/>
  <c r="M287" i="7" s="1"/>
  <c r="L287" i="7" l="1"/>
  <c r="F288" i="7" s="1"/>
  <c r="M288" i="7" s="1"/>
  <c r="G288" i="7" l="1"/>
  <c r="J288" i="7" s="1"/>
  <c r="K288" i="7" s="1"/>
  <c r="I289" i="7" s="1"/>
  <c r="L288" i="7" l="1"/>
  <c r="F289" i="7" s="1"/>
  <c r="M289" i="7" s="1"/>
  <c r="G289" i="7" l="1"/>
  <c r="J289" i="7" s="1"/>
  <c r="K289" i="7" s="1"/>
  <c r="I290" i="7" s="1"/>
  <c r="I364" i="7"/>
  <c r="L289" i="7" l="1"/>
  <c r="G290" i="7" s="1"/>
  <c r="J290" i="7" s="1"/>
  <c r="K290" i="7" s="1"/>
  <c r="I291" i="7" s="1"/>
  <c r="F290" i="7" l="1"/>
  <c r="L290" i="7" s="1"/>
  <c r="G291" i="7" s="1"/>
  <c r="J291" i="7" s="1"/>
  <c r="K291" i="7" s="1"/>
  <c r="I365" i="7"/>
  <c r="M290" i="7" l="1"/>
  <c r="F291" i="7"/>
  <c r="M291" i="7" s="1"/>
  <c r="I366" i="7"/>
  <c r="M365" i="7"/>
  <c r="L291" i="7" l="1"/>
  <c r="G292" i="7" s="1"/>
  <c r="J292" i="7" s="1"/>
  <c r="K292" i="7" s="1"/>
  <c r="F292" i="7" l="1"/>
  <c r="M292" i="7" s="1"/>
  <c r="L292" i="7" l="1"/>
  <c r="G293" i="7" s="1"/>
  <c r="J293" i="7" s="1"/>
  <c r="K293" i="7" s="1"/>
  <c r="M367" i="7"/>
  <c r="I367" i="7"/>
  <c r="M366" i="7"/>
  <c r="F293" i="7" l="1"/>
  <c r="M293" i="7" s="1"/>
  <c r="M368" i="7"/>
  <c r="I368" i="7"/>
  <c r="L293" i="7" l="1"/>
  <c r="G294" i="7" s="1"/>
  <c r="J294" i="7" s="1"/>
  <c r="K294" i="7" s="1"/>
  <c r="M369" i="7"/>
  <c r="F294" i="7" l="1"/>
  <c r="L294" i="7" s="1"/>
  <c r="G295" i="7" s="1"/>
  <c r="J295" i="7" s="1"/>
  <c r="K295" i="7" s="1"/>
  <c r="M370" i="7"/>
  <c r="I370" i="7"/>
  <c r="F295" i="7" l="1"/>
  <c r="L295" i="7" s="1"/>
  <c r="G296" i="7" l="1"/>
  <c r="J296" i="7" s="1"/>
  <c r="K296" i="7" s="1"/>
  <c r="I297" i="7" s="1"/>
  <c r="F296" i="7"/>
  <c r="M371" i="7"/>
  <c r="I371" i="7"/>
  <c r="L296" i="7" l="1"/>
  <c r="G297" i="7" s="1"/>
  <c r="J297" i="7" s="1"/>
  <c r="K297" i="7" s="1"/>
  <c r="M372" i="7"/>
  <c r="I372" i="7"/>
  <c r="F297" i="7" l="1"/>
  <c r="L297" i="7" s="1"/>
  <c r="F298" i="7" s="1"/>
  <c r="G298" i="7" l="1"/>
  <c r="J298" i="7" s="1"/>
  <c r="K298" i="7" s="1"/>
  <c r="M373" i="7"/>
  <c r="I373" i="7"/>
  <c r="L298" i="7" l="1"/>
  <c r="G299" i="7" s="1"/>
  <c r="J299" i="7" s="1"/>
  <c r="K299" i="7" s="1"/>
  <c r="M374" i="7"/>
  <c r="I374" i="7"/>
  <c r="F299" i="7" l="1"/>
  <c r="L299" i="7" s="1"/>
  <c r="F300" i="7" s="1"/>
  <c r="G300" i="7" l="1"/>
  <c r="J300" i="7" s="1"/>
  <c r="K300" i="7" s="1"/>
  <c r="L300" i="7" l="1"/>
  <c r="G301" i="7" s="1"/>
  <c r="J301" i="7" s="1"/>
  <c r="K301" i="7" s="1"/>
  <c r="I377" i="7"/>
  <c r="F301" i="7" l="1"/>
  <c r="L301" i="7" s="1"/>
  <c r="G302" i="7" l="1"/>
  <c r="J302" i="7" s="1"/>
  <c r="K302" i="7" s="1"/>
  <c r="I303" i="7" s="1"/>
  <c r="F302" i="7"/>
  <c r="L302" i="7" l="1"/>
  <c r="G303" i="7" s="1"/>
  <c r="J303" i="7" s="1"/>
  <c r="K303" i="7" s="1"/>
  <c r="I304" i="7" s="1"/>
  <c r="F303" i="7" l="1"/>
  <c r="M303" i="7" s="1"/>
  <c r="L303" i="7" l="1"/>
  <c r="G304" i="7" s="1"/>
  <c r="J304" i="7" s="1"/>
  <c r="K304" i="7" s="1"/>
  <c r="I305" i="7" s="1"/>
  <c r="F304" i="7" l="1"/>
  <c r="M304" i="7" s="1"/>
  <c r="L304" i="7" l="1"/>
  <c r="G305" i="7" s="1"/>
  <c r="J305" i="7" s="1"/>
  <c r="K305" i="7" s="1"/>
  <c r="I306" i="7" s="1"/>
  <c r="F305" i="7" l="1"/>
  <c r="L305" i="7" l="1"/>
  <c r="G306" i="7" s="1"/>
  <c r="J306" i="7" s="1"/>
  <c r="K306" i="7" s="1"/>
  <c r="I307" i="7" s="1"/>
  <c r="M305" i="7"/>
  <c r="F306" i="7" l="1"/>
  <c r="M306" i="7" s="1"/>
  <c r="L306" i="7" l="1"/>
  <c r="G307" i="7" s="1"/>
  <c r="J307" i="7" s="1"/>
  <c r="K307" i="7" s="1"/>
  <c r="I308" i="7" s="1"/>
  <c r="F307" i="7" l="1"/>
  <c r="M307" i="7" s="1"/>
  <c r="L307" i="7" l="1"/>
  <c r="G308" i="7" s="1"/>
  <c r="J308" i="7" s="1"/>
  <c r="K308" i="7" s="1"/>
  <c r="I309" i="7" s="1"/>
  <c r="F308" i="7"/>
  <c r="M308" i="7" s="1"/>
  <c r="L308" i="7" l="1"/>
  <c r="G309" i="7" s="1"/>
  <c r="J309" i="7" s="1"/>
  <c r="K309" i="7" s="1"/>
  <c r="I310" i="7" s="1"/>
  <c r="I388" i="7"/>
  <c r="F309" i="7" l="1"/>
  <c r="L309" i="7" s="1"/>
  <c r="G310" i="7" s="1"/>
  <c r="J310" i="7" s="1"/>
  <c r="K310" i="7" s="1"/>
  <c r="I311" i="7" s="1"/>
  <c r="F310" i="7" l="1"/>
  <c r="M310" i="7" s="1"/>
  <c r="M309" i="7"/>
  <c r="I389" i="7"/>
  <c r="L310" i="7" l="1"/>
  <c r="G311" i="7" s="1"/>
  <c r="J311" i="7" s="1"/>
  <c r="K311" i="7" s="1"/>
  <c r="I312" i="7" s="1"/>
  <c r="F311" i="7" l="1"/>
  <c r="M311" i="7" s="1"/>
  <c r="I390" i="7"/>
  <c r="L311" i="7" l="1"/>
  <c r="G312" i="7" s="1"/>
  <c r="J312" i="7" s="1"/>
  <c r="K312" i="7" s="1"/>
  <c r="I313" i="7" s="1"/>
  <c r="M390" i="7"/>
  <c r="F312" i="7" l="1"/>
  <c r="M312" i="7" s="1"/>
  <c r="M391" i="7"/>
  <c r="I391" i="7"/>
  <c r="L312" i="7" l="1"/>
  <c r="G313" i="7" s="1"/>
  <c r="J313" i="7" s="1"/>
  <c r="K313" i="7" s="1"/>
  <c r="I314" i="7" s="1"/>
  <c r="F313" i="7" l="1"/>
  <c r="L313" i="7" s="1"/>
  <c r="G314" i="7" s="1"/>
  <c r="M392" i="7"/>
  <c r="I392" i="7"/>
  <c r="M313" i="7" l="1"/>
  <c r="J314" i="7"/>
  <c r="K314" i="7" s="1"/>
  <c r="I315" i="7" s="1"/>
  <c r="F314" i="7"/>
  <c r="M314" i="7" l="1"/>
  <c r="L314" i="7"/>
  <c r="G315" i="7" s="1"/>
  <c r="M393" i="7"/>
  <c r="F315" i="7" l="1"/>
  <c r="J315" i="7"/>
  <c r="K315" i="7" s="1"/>
  <c r="M394" i="7"/>
  <c r="I394" i="7"/>
  <c r="M315" i="7" l="1"/>
  <c r="L315" i="7"/>
  <c r="G316" i="7" s="1"/>
  <c r="M395" i="7"/>
  <c r="I395" i="7"/>
  <c r="J316" i="7" l="1"/>
  <c r="K316" i="7" s="1"/>
  <c r="F316" i="7"/>
  <c r="L316" i="7" l="1"/>
  <c r="G317" i="7" s="1"/>
  <c r="M316" i="7"/>
  <c r="M396" i="7"/>
  <c r="I396" i="7"/>
  <c r="F317" i="7" l="1"/>
  <c r="J317" i="7"/>
  <c r="K317" i="7" s="1"/>
  <c r="M397" i="7"/>
  <c r="I397" i="7"/>
  <c r="M317" i="7" l="1"/>
  <c r="L317" i="7"/>
  <c r="G318" i="7" s="1"/>
  <c r="M398" i="7"/>
  <c r="I398" i="7"/>
  <c r="J318" i="7" l="1"/>
  <c r="K318" i="7" s="1"/>
  <c r="F318" i="7"/>
  <c r="L318" i="7" s="1"/>
  <c r="G319" i="7" s="1"/>
  <c r="F319" i="7" l="1"/>
  <c r="J319" i="7"/>
  <c r="K319" i="7" s="1"/>
  <c r="L319" i="7" l="1"/>
  <c r="G320" i="7" s="1"/>
  <c r="F320" i="7" l="1"/>
  <c r="J320" i="7"/>
  <c r="K320" i="7" s="1"/>
  <c r="I321" i="7" s="1"/>
  <c r="I401" i="7"/>
  <c r="L320" i="7" l="1"/>
  <c r="G321" i="7" s="1"/>
  <c r="F321" i="7" l="1"/>
  <c r="J321" i="7"/>
  <c r="K321" i="7" s="1"/>
  <c r="I402" i="7"/>
  <c r="M401" i="7"/>
  <c r="L321" i="7" l="1"/>
  <c r="I403" i="7"/>
  <c r="M402" i="7"/>
  <c r="F322" i="7" l="1"/>
  <c r="G322" i="7"/>
  <c r="L322" i="7" l="1"/>
  <c r="G323" i="7" s="1"/>
  <c r="J323" i="7" s="1"/>
  <c r="K323" i="7" s="1"/>
  <c r="J322" i="7"/>
  <c r="K322" i="7" s="1"/>
  <c r="F323" i="7" l="1"/>
  <c r="L323" i="7" s="1"/>
  <c r="F324" i="7" l="1"/>
  <c r="G324" i="7"/>
  <c r="J324" i="7" s="1"/>
  <c r="K324" i="7" s="1"/>
  <c r="L324" i="7" l="1"/>
  <c r="G325" i="7" l="1"/>
  <c r="J325" i="7" s="1"/>
  <c r="K325" i="7" s="1"/>
  <c r="F325" i="7"/>
  <c r="L325" i="7" l="1"/>
  <c r="F326" i="7" s="1"/>
  <c r="G326" i="7" l="1"/>
  <c r="L326" i="7" s="1"/>
  <c r="G327" i="7" s="1"/>
  <c r="J327" i="7" s="1"/>
  <c r="K327" i="7" s="1"/>
  <c r="I328" i="7" s="1"/>
  <c r="J326" i="7" l="1"/>
  <c r="K326" i="7" s="1"/>
  <c r="I327" i="7" s="1"/>
  <c r="F327" i="7"/>
  <c r="M327" i="7" s="1"/>
  <c r="I409" i="7"/>
  <c r="L327" i="7" l="1"/>
  <c r="F328" i="7" s="1"/>
  <c r="M328" i="7" s="1"/>
  <c r="G328" i="7" l="1"/>
  <c r="J328" i="7" s="1"/>
  <c r="K328" i="7" s="1"/>
  <c r="I329" i="7" s="1"/>
  <c r="I410" i="7"/>
  <c r="L328" i="7" l="1"/>
  <c r="G329" i="7" s="1"/>
  <c r="J329" i="7" s="1"/>
  <c r="K329" i="7" s="1"/>
  <c r="I330" i="7" s="1"/>
  <c r="M353" i="7"/>
  <c r="I411" i="7"/>
  <c r="F329" i="7" l="1"/>
  <c r="I412" i="7"/>
  <c r="L329" i="7" l="1"/>
  <c r="G330" i="7" s="1"/>
  <c r="J330" i="7" s="1"/>
  <c r="K330" i="7" s="1"/>
  <c r="I331" i="7" s="1"/>
  <c r="M329" i="7"/>
  <c r="F330" i="7"/>
  <c r="M330" i="7" s="1"/>
  <c r="I413" i="7"/>
  <c r="M412" i="7"/>
  <c r="L330" i="7" l="1"/>
  <c r="G331" i="7" s="1"/>
  <c r="J331" i="7" s="1"/>
  <c r="K331" i="7" s="1"/>
  <c r="I332" i="7" s="1"/>
  <c r="I414" i="7"/>
  <c r="F331" i="7" l="1"/>
  <c r="M331" i="7" s="1"/>
  <c r="M415" i="7"/>
  <c r="I415" i="7"/>
  <c r="M414" i="7"/>
  <c r="L331" i="7" l="1"/>
  <c r="G332" i="7" s="1"/>
  <c r="J332" i="7" s="1"/>
  <c r="K332" i="7" s="1"/>
  <c r="I333" i="7" s="1"/>
  <c r="M416" i="7"/>
  <c r="I416" i="7"/>
  <c r="F332" i="7" l="1"/>
  <c r="M332" i="7" s="1"/>
  <c r="L332" i="7" l="1"/>
  <c r="G333" i="7" s="1"/>
  <c r="J333" i="7" s="1"/>
  <c r="K333" i="7" s="1"/>
  <c r="I334" i="7" s="1"/>
  <c r="F333" i="7" l="1"/>
  <c r="M333" i="7" s="1"/>
  <c r="M418" i="7"/>
  <c r="I418" i="7"/>
  <c r="M417" i="7"/>
  <c r="L333" i="7" l="1"/>
  <c r="G334" i="7" s="1"/>
  <c r="J334" i="7" s="1"/>
  <c r="K334" i="7" s="1"/>
  <c r="I335" i="7" s="1"/>
  <c r="M419" i="7"/>
  <c r="I419" i="7"/>
  <c r="F334" i="7" l="1"/>
  <c r="L334" i="7" s="1"/>
  <c r="G335" i="7" l="1"/>
  <c r="J335" i="7" s="1"/>
  <c r="K335" i="7" s="1"/>
  <c r="I336" i="7" s="1"/>
  <c r="F335" i="7"/>
  <c r="M335" i="7" s="1"/>
  <c r="M334" i="7"/>
  <c r="M420" i="7"/>
  <c r="I420" i="7"/>
  <c r="L335" i="7" l="1"/>
  <c r="G336" i="7" s="1"/>
  <c r="J336" i="7" s="1"/>
  <c r="K336" i="7" s="1"/>
  <c r="I337" i="7" s="1"/>
  <c r="M421" i="7"/>
  <c r="I421" i="7"/>
  <c r="F336" i="7" l="1"/>
  <c r="M336" i="7" s="1"/>
  <c r="L336" i="7" l="1"/>
  <c r="G337" i="7" s="1"/>
  <c r="J337" i="7" s="1"/>
  <c r="K337" i="7" s="1"/>
  <c r="I338" i="7" s="1"/>
  <c r="M422" i="7"/>
  <c r="I422" i="7"/>
  <c r="F337" i="7" l="1"/>
  <c r="M337" i="7" s="1"/>
  <c r="L337" i="7" l="1"/>
  <c r="G338" i="7" s="1"/>
  <c r="J338" i="7" s="1"/>
  <c r="K338" i="7" s="1"/>
  <c r="I339" i="7" s="1"/>
  <c r="F338" i="7" l="1"/>
  <c r="M338" i="7" s="1"/>
  <c r="M351" i="7"/>
  <c r="L338" i="7" l="1"/>
  <c r="G339" i="7" s="1"/>
  <c r="J339" i="7" s="1"/>
  <c r="K339" i="7" s="1"/>
  <c r="F339" i="7" l="1"/>
  <c r="M339" i="7" s="1"/>
  <c r="L339" i="7" l="1"/>
  <c r="G340" i="7" s="1"/>
  <c r="J340" i="7" s="1"/>
  <c r="K340" i="7" s="1"/>
  <c r="F340" i="7" l="1"/>
  <c r="M340" i="7" s="1"/>
  <c r="L340" i="7" l="1"/>
  <c r="G341" i="7" s="1"/>
  <c r="J341" i="7" s="1"/>
  <c r="K341" i="7" s="1"/>
  <c r="F341" i="7" l="1"/>
  <c r="L341" i="7" s="1"/>
  <c r="G342" i="7" s="1"/>
  <c r="J342" i="7" s="1"/>
  <c r="K342" i="7" s="1"/>
  <c r="F342" i="7" l="1"/>
  <c r="L342" i="7" s="1"/>
  <c r="G343" i="7" s="1"/>
  <c r="F343" i="7" l="1"/>
  <c r="J343" i="7"/>
  <c r="K343" i="7" s="1"/>
  <c r="L343" i="7" l="1"/>
  <c r="G344" i="7" s="1"/>
  <c r="F344" i="7" l="1"/>
  <c r="J344" i="7"/>
  <c r="K344" i="7" s="1"/>
  <c r="I345" i="7" s="1"/>
  <c r="L344" i="7" l="1"/>
  <c r="F345" i="7" l="1"/>
  <c r="G345" i="7"/>
  <c r="J345" i="7" s="1"/>
  <c r="K345" i="7" s="1"/>
  <c r="L345" i="7" l="1"/>
  <c r="F346" i="7" l="1"/>
  <c r="G346" i="7"/>
  <c r="L346" i="7" l="1"/>
  <c r="G347" i="7" s="1"/>
  <c r="J347" i="7" s="1"/>
  <c r="K347" i="7" s="1"/>
  <c r="J346" i="7"/>
  <c r="K346" i="7" s="1"/>
  <c r="F347" i="7" l="1"/>
  <c r="L347" i="7" s="1"/>
  <c r="G348" i="7" s="1"/>
  <c r="J348" i="7" s="1"/>
  <c r="K348" i="7" s="1"/>
  <c r="F348" i="7" l="1"/>
  <c r="L348" i="7" s="1"/>
  <c r="F349" i="7" l="1"/>
  <c r="G349" i="7"/>
  <c r="J349" i="7" s="1"/>
  <c r="K349" i="7" s="1"/>
  <c r="L349" i="7" l="1"/>
  <c r="F350" i="7" l="1"/>
  <c r="G350" i="7"/>
  <c r="L350" i="7" l="1"/>
  <c r="G351" i="7" s="1"/>
  <c r="J351" i="7" s="1"/>
  <c r="K351" i="7" s="1"/>
  <c r="I352" i="7" s="1"/>
  <c r="J350" i="7"/>
  <c r="K350" i="7" s="1"/>
  <c r="I351" i="7" s="1"/>
  <c r="M375" i="7"/>
  <c r="I437" i="7"/>
  <c r="F351" i="7" l="1"/>
  <c r="L351" i="7" s="1"/>
  <c r="M438" i="7"/>
  <c r="I438" i="7"/>
  <c r="G352" i="7" l="1"/>
  <c r="J352" i="7" s="1"/>
  <c r="K352" i="7" s="1"/>
  <c r="F352" i="7"/>
  <c r="M352" i="7" s="1"/>
  <c r="M439" i="7"/>
  <c r="I439" i="7"/>
  <c r="L352" i="7" l="1"/>
  <c r="F353" i="7" s="1"/>
  <c r="M440" i="7"/>
  <c r="I440" i="7"/>
  <c r="G353" i="7" l="1"/>
  <c r="J353" i="7" s="1"/>
  <c r="K353" i="7" s="1"/>
  <c r="I354" i="7" s="1"/>
  <c r="M377" i="7"/>
  <c r="L353" i="7" l="1"/>
  <c r="F354" i="7" s="1"/>
  <c r="M354" i="7" s="1"/>
  <c r="M442" i="7"/>
  <c r="I442" i="7"/>
  <c r="M441" i="7"/>
  <c r="G354" i="7" l="1"/>
  <c r="J354" i="7" s="1"/>
  <c r="K354" i="7" s="1"/>
  <c r="I355" i="7" s="1"/>
  <c r="L354" i="7" l="1"/>
  <c r="G355" i="7" s="1"/>
  <c r="J355" i="7" s="1"/>
  <c r="K355" i="7" s="1"/>
  <c r="I356" i="7" s="1"/>
  <c r="M443" i="7"/>
  <c r="I443" i="7"/>
  <c r="F355" i="7" l="1"/>
  <c r="M355" i="7" s="1"/>
  <c r="L355" i="7" l="1"/>
  <c r="G356" i="7" s="1"/>
  <c r="J356" i="7" s="1"/>
  <c r="K356" i="7" s="1"/>
  <c r="I357" i="7" s="1"/>
  <c r="M444" i="7"/>
  <c r="I444" i="7"/>
  <c r="F356" i="7" l="1"/>
  <c r="M356" i="7" s="1"/>
  <c r="M445" i="7"/>
  <c r="I445" i="7"/>
  <c r="L356" i="7" l="1"/>
  <c r="G357" i="7" s="1"/>
  <c r="J357" i="7" s="1"/>
  <c r="K357" i="7" s="1"/>
  <c r="I358" i="7" s="1"/>
  <c r="M446" i="7"/>
  <c r="I446" i="7"/>
  <c r="F357" i="7" l="1"/>
  <c r="M357" i="7" s="1"/>
  <c r="L357" i="7" l="1"/>
  <c r="G358" i="7" s="1"/>
  <c r="J358" i="7" s="1"/>
  <c r="K358" i="7" s="1"/>
  <c r="I359" i="7" s="1"/>
  <c r="F358" i="7" l="1"/>
  <c r="M358" i="7" s="1"/>
  <c r="L358" i="7" l="1"/>
  <c r="G359" i="7" s="1"/>
  <c r="J359" i="7" s="1"/>
  <c r="K359" i="7" s="1"/>
  <c r="I360" i="7" s="1"/>
  <c r="I449" i="7"/>
  <c r="F359" i="7" l="1"/>
  <c r="L359" i="7" s="1"/>
  <c r="G360" i="7" s="1"/>
  <c r="J360" i="7" s="1"/>
  <c r="K360" i="7" s="1"/>
  <c r="I361" i="7" s="1"/>
  <c r="I450" i="7"/>
  <c r="M449" i="7"/>
  <c r="M359" i="7" l="1"/>
  <c r="F360" i="7"/>
  <c r="M360" i="7" s="1"/>
  <c r="L360" i="7" l="1"/>
  <c r="G361" i="7" s="1"/>
  <c r="J361" i="7" s="1"/>
  <c r="K361" i="7" s="1"/>
  <c r="I362" i="7" s="1"/>
  <c r="F361" i="7" l="1"/>
  <c r="L361" i="7" s="1"/>
  <c r="G362" i="7" s="1"/>
  <c r="M361" i="7" l="1"/>
  <c r="J362" i="7"/>
  <c r="K362" i="7" s="1"/>
  <c r="I363" i="7" s="1"/>
  <c r="F362" i="7"/>
  <c r="M362" i="7" l="1"/>
  <c r="L362" i="7"/>
  <c r="G363" i="7" s="1"/>
  <c r="J363" i="7" l="1"/>
  <c r="K363" i="7" s="1"/>
  <c r="F363" i="7"/>
  <c r="L363" i="7" l="1"/>
  <c r="G364" i="7" s="1"/>
  <c r="M363" i="7"/>
  <c r="J364" i="7" l="1"/>
  <c r="K364" i="7" s="1"/>
  <c r="F364" i="7"/>
  <c r="M364" i="7" l="1"/>
  <c r="L364" i="7"/>
  <c r="G365" i="7" s="1"/>
  <c r="J365" i="7" l="1"/>
  <c r="K365" i="7" s="1"/>
  <c r="F365" i="7"/>
  <c r="L365" i="7" l="1"/>
  <c r="G366" i="7" l="1"/>
  <c r="J366" i="7" s="1"/>
  <c r="K366" i="7" s="1"/>
  <c r="F366" i="7"/>
  <c r="L366" i="7" l="1"/>
  <c r="G367" i="7" s="1"/>
  <c r="J367" i="7" s="1"/>
  <c r="K367" i="7" s="1"/>
  <c r="I460" i="7"/>
  <c r="F367" i="7" l="1"/>
  <c r="L367" i="7" s="1"/>
  <c r="I461" i="7"/>
  <c r="G368" i="7" l="1"/>
  <c r="J368" i="7" s="1"/>
  <c r="K368" i="7" s="1"/>
  <c r="I369" i="7" s="1"/>
  <c r="F368" i="7"/>
  <c r="L368" i="7" s="1"/>
  <c r="F369" i="7" l="1"/>
  <c r="G369" i="7"/>
  <c r="M462" i="7"/>
  <c r="I462" i="7"/>
  <c r="L369" i="7" l="1"/>
  <c r="F370" i="7" s="1"/>
  <c r="J369" i="7"/>
  <c r="K369" i="7" s="1"/>
  <c r="M463" i="7"/>
  <c r="I463" i="7"/>
  <c r="G370" i="7" l="1"/>
  <c r="J370" i="7" s="1"/>
  <c r="K370" i="7" s="1"/>
  <c r="M464" i="7"/>
  <c r="I464" i="7"/>
  <c r="L370" i="7" l="1"/>
  <c r="F371" i="7" s="1"/>
  <c r="G371" i="7" l="1"/>
  <c r="J371" i="7" s="1"/>
  <c r="K371" i="7" s="1"/>
  <c r="L371" i="7" l="1"/>
  <c r="F372" i="7" s="1"/>
  <c r="G372" i="7" l="1"/>
  <c r="L372" i="7" s="1"/>
  <c r="M466" i="7"/>
  <c r="I466" i="7"/>
  <c r="F373" i="7" l="1"/>
  <c r="G373" i="7"/>
  <c r="J373" i="7" s="1"/>
  <c r="K373" i="7" s="1"/>
  <c r="J372" i="7"/>
  <c r="K372" i="7" s="1"/>
  <c r="L373" i="7" l="1"/>
  <c r="F374" i="7" s="1"/>
  <c r="M467" i="7"/>
  <c r="I467" i="7"/>
  <c r="G374" i="7" l="1"/>
  <c r="J374" i="7" s="1"/>
  <c r="K374" i="7" s="1"/>
  <c r="I375" i="7" s="1"/>
  <c r="M465" i="7"/>
  <c r="M468" i="7"/>
  <c r="I468" i="7"/>
  <c r="L374" i="7" l="1"/>
  <c r="F375" i="7" s="1"/>
  <c r="G375" i="7" l="1"/>
  <c r="J375" i="7" s="1"/>
  <c r="K375" i="7" s="1"/>
  <c r="I376" i="7" s="1"/>
  <c r="M469" i="7"/>
  <c r="I469" i="7"/>
  <c r="L375" i="7" l="1"/>
  <c r="G376" i="7" s="1"/>
  <c r="J376" i="7" s="1"/>
  <c r="K376" i="7" s="1"/>
  <c r="M470" i="7"/>
  <c r="I470" i="7"/>
  <c r="F376" i="7" l="1"/>
  <c r="M376" i="7" s="1"/>
  <c r="L376" i="7" l="1"/>
  <c r="G377" i="7" s="1"/>
  <c r="J377" i="7" s="1"/>
  <c r="K377" i="7" s="1"/>
  <c r="I378" i="7" s="1"/>
  <c r="F377" i="7" l="1"/>
  <c r="L377" i="7" s="1"/>
  <c r="G378" i="7" s="1"/>
  <c r="J378" i="7" s="1"/>
  <c r="K378" i="7" s="1"/>
  <c r="I379" i="7" s="1"/>
  <c r="F378" i="7" l="1"/>
  <c r="L378" i="7" l="1"/>
  <c r="G379" i="7" s="1"/>
  <c r="J379" i="7" s="1"/>
  <c r="K379" i="7" s="1"/>
  <c r="I380" i="7" s="1"/>
  <c r="M378" i="7"/>
  <c r="F379" i="7"/>
  <c r="M379" i="7" s="1"/>
  <c r="L379" i="7" l="1"/>
  <c r="G380" i="7" s="1"/>
  <c r="J380" i="7" s="1"/>
  <c r="K380" i="7" s="1"/>
  <c r="I381" i="7" s="1"/>
  <c r="F380" i="7" l="1"/>
  <c r="M380" i="7" s="1"/>
  <c r="L380" i="7" l="1"/>
  <c r="G381" i="7" s="1"/>
  <c r="J381" i="7" s="1"/>
  <c r="K381" i="7" s="1"/>
  <c r="I382" i="7" s="1"/>
  <c r="F381" i="7" l="1"/>
  <c r="M381" i="7" s="1"/>
  <c r="L381" i="7" l="1"/>
  <c r="G382" i="7" s="1"/>
  <c r="J382" i="7" s="1"/>
  <c r="K382" i="7" s="1"/>
  <c r="I383" i="7" s="1"/>
  <c r="F382" i="7" l="1"/>
  <c r="M382" i="7" s="1"/>
  <c r="L382" i="7" l="1"/>
  <c r="G383" i="7" s="1"/>
  <c r="J383" i="7" s="1"/>
  <c r="K383" i="7" s="1"/>
  <c r="I384" i="7" s="1"/>
  <c r="F383" i="7" l="1"/>
  <c r="M383" i="7" s="1"/>
  <c r="L383" i="7" l="1"/>
  <c r="G384" i="7" s="1"/>
  <c r="J384" i="7" s="1"/>
  <c r="K384" i="7" s="1"/>
  <c r="I385" i="7" s="1"/>
  <c r="F384" i="7" l="1"/>
  <c r="M384" i="7" s="1"/>
  <c r="L384" i="7" l="1"/>
  <c r="G385" i="7" s="1"/>
  <c r="J385" i="7" s="1"/>
  <c r="K385" i="7" s="1"/>
  <c r="I386" i="7" s="1"/>
  <c r="F385" i="7" l="1"/>
  <c r="M385" i="7" s="1"/>
  <c r="L385" i="7" l="1"/>
  <c r="G386" i="7" s="1"/>
  <c r="J386" i="7" s="1"/>
  <c r="K386" i="7" s="1"/>
  <c r="I387" i="7" s="1"/>
  <c r="F386" i="7" l="1"/>
  <c r="M386" i="7" s="1"/>
  <c r="L386" i="7" l="1"/>
  <c r="G387" i="7" s="1"/>
  <c r="J387" i="7" s="1"/>
  <c r="K387" i="7" s="1"/>
  <c r="F387" i="7" l="1"/>
  <c r="M387" i="7" s="1"/>
  <c r="I485" i="7"/>
  <c r="L387" i="7" l="1"/>
  <c r="G388" i="7" s="1"/>
  <c r="J388" i="7" s="1"/>
  <c r="K388" i="7" s="1"/>
  <c r="I486" i="7"/>
  <c r="F388" i="7" l="1"/>
  <c r="M388" i="7" s="1"/>
  <c r="L388" i="7" l="1"/>
  <c r="G389" i="7" s="1"/>
  <c r="J389" i="7" s="1"/>
  <c r="K389" i="7" s="1"/>
  <c r="M487" i="7"/>
  <c r="I487" i="7"/>
  <c r="M486" i="7"/>
  <c r="F389" i="7" l="1"/>
  <c r="M389" i="7" s="1"/>
  <c r="M488" i="7"/>
  <c r="I488" i="7"/>
  <c r="L389" i="7" l="1"/>
  <c r="G390" i="7" s="1"/>
  <c r="J390" i="7" s="1"/>
  <c r="K390" i="7" s="1"/>
  <c r="M399" i="7"/>
  <c r="F390" i="7" l="1"/>
  <c r="L390" i="7" s="1"/>
  <c r="G391" i="7" s="1"/>
  <c r="J391" i="7" s="1"/>
  <c r="K391" i="7" s="1"/>
  <c r="M490" i="7"/>
  <c r="I490" i="7"/>
  <c r="F391" i="7" l="1"/>
  <c r="L391" i="7" s="1"/>
  <c r="G392" i="7" s="1"/>
  <c r="J392" i="7" s="1"/>
  <c r="K392" i="7" s="1"/>
  <c r="I393" i="7" s="1"/>
  <c r="F392" i="7" l="1"/>
  <c r="L392" i="7" s="1"/>
  <c r="G393" i="7" s="1"/>
  <c r="J393" i="7" s="1"/>
  <c r="K393" i="7" s="1"/>
  <c r="M491" i="7"/>
  <c r="I491" i="7"/>
  <c r="F393" i="7" l="1"/>
  <c r="L393" i="7" s="1"/>
  <c r="G394" i="7" s="1"/>
  <c r="J394" i="7" s="1"/>
  <c r="K394" i="7" s="1"/>
  <c r="M492" i="7"/>
  <c r="I492" i="7"/>
  <c r="F394" i="7" l="1"/>
  <c r="L394" i="7" s="1"/>
  <c r="G395" i="7" s="1"/>
  <c r="J395" i="7" s="1"/>
  <c r="K395" i="7" s="1"/>
  <c r="M493" i="7"/>
  <c r="I493" i="7"/>
  <c r="F395" i="7" l="1"/>
  <c r="L395" i="7" s="1"/>
  <c r="G396" i="7" s="1"/>
  <c r="J396" i="7" l="1"/>
  <c r="K396" i="7" s="1"/>
  <c r="F396" i="7"/>
  <c r="M494" i="7"/>
  <c r="I494" i="7"/>
  <c r="L396" i="7" l="1"/>
  <c r="G397" i="7" s="1"/>
  <c r="M489" i="7"/>
  <c r="J397" i="7" l="1"/>
  <c r="K397" i="7" s="1"/>
  <c r="F397" i="7"/>
  <c r="L397" i="7" l="1"/>
  <c r="G398" i="7" l="1"/>
  <c r="J398" i="7" s="1"/>
  <c r="K398" i="7" s="1"/>
  <c r="I399" i="7" s="1"/>
  <c r="F398" i="7"/>
  <c r="L398" i="7" l="1"/>
  <c r="G399" i="7" s="1"/>
  <c r="J399" i="7" s="1"/>
  <c r="K399" i="7" s="1"/>
  <c r="I400" i="7" s="1"/>
  <c r="F399" i="7" l="1"/>
  <c r="L399" i="7" s="1"/>
  <c r="I497" i="7"/>
  <c r="G400" i="7" l="1"/>
  <c r="J400" i="7" s="1"/>
  <c r="K400" i="7" s="1"/>
  <c r="F400" i="7"/>
  <c r="M400" i="7" s="1"/>
  <c r="L400" i="7" l="1"/>
  <c r="G401" i="7" l="1"/>
  <c r="J401" i="7" s="1"/>
  <c r="K401" i="7" s="1"/>
  <c r="F401" i="7"/>
  <c r="L401" i="7" l="1"/>
  <c r="G402" i="7" s="1"/>
  <c r="J402" i="7" s="1"/>
  <c r="K402" i="7" s="1"/>
  <c r="F402" i="7" l="1"/>
  <c r="L402" i="7" s="1"/>
  <c r="G403" i="7" l="1"/>
  <c r="J403" i="7" s="1"/>
  <c r="K403" i="7" s="1"/>
  <c r="I404" i="7" s="1"/>
  <c r="F403" i="7"/>
  <c r="M403" i="7" s="1"/>
  <c r="L403" i="7" l="1"/>
  <c r="G404" i="7" s="1"/>
  <c r="J404" i="7" s="1"/>
  <c r="K404" i="7" s="1"/>
  <c r="I405" i="7" s="1"/>
  <c r="F404" i="7" l="1"/>
  <c r="L404" i="7" l="1"/>
  <c r="G405" i="7" s="1"/>
  <c r="M404" i="7"/>
  <c r="F405" i="7"/>
  <c r="M405" i="7" s="1"/>
  <c r="J405" i="7"/>
  <c r="K405" i="7" s="1"/>
  <c r="I406" i="7" s="1"/>
  <c r="L405" i="7" l="1"/>
  <c r="G406" i="7" s="1"/>
  <c r="F406" i="7" l="1"/>
  <c r="M406" i="7" s="1"/>
  <c r="J406" i="7"/>
  <c r="K406" i="7" s="1"/>
  <c r="I407" i="7" s="1"/>
  <c r="L406" i="7" l="1"/>
  <c r="G407" i="7" s="1"/>
  <c r="J407" i="7" l="1"/>
  <c r="K407" i="7" s="1"/>
  <c r="I408" i="7" s="1"/>
  <c r="F407" i="7"/>
  <c r="M407" i="7" l="1"/>
  <c r="L407" i="7"/>
  <c r="G408" i="7" s="1"/>
  <c r="I508" i="7"/>
  <c r="F408" i="7" l="1"/>
  <c r="J408" i="7"/>
  <c r="K408" i="7" s="1"/>
  <c r="I509" i="7"/>
  <c r="M408" i="7" l="1"/>
  <c r="L408" i="7"/>
  <c r="G409" i="7" s="1"/>
  <c r="I510" i="7"/>
  <c r="M509" i="7"/>
  <c r="J409" i="7" l="1"/>
  <c r="K409" i="7" s="1"/>
  <c r="F409" i="7"/>
  <c r="M409" i="7" s="1"/>
  <c r="M511" i="7"/>
  <c r="I511" i="7"/>
  <c r="M510" i="7"/>
  <c r="L409" i="7" l="1"/>
  <c r="G410" i="7" s="1"/>
  <c r="M512" i="7"/>
  <c r="I512" i="7"/>
  <c r="F410" i="7" l="1"/>
  <c r="M410" i="7" s="1"/>
  <c r="J410" i="7"/>
  <c r="K410" i="7" s="1"/>
  <c r="L410" i="7" l="1"/>
  <c r="G411" i="7" s="1"/>
  <c r="M514" i="7"/>
  <c r="I514" i="7"/>
  <c r="M513" i="7"/>
  <c r="F411" i="7" l="1"/>
  <c r="M411" i="7" s="1"/>
  <c r="J411" i="7"/>
  <c r="K411" i="7" s="1"/>
  <c r="M515" i="7"/>
  <c r="I515" i="7"/>
  <c r="L411" i="7" l="1"/>
  <c r="G412" i="7" s="1"/>
  <c r="M516" i="7"/>
  <c r="I516" i="7"/>
  <c r="F412" i="7" l="1"/>
  <c r="J412" i="7"/>
  <c r="K412" i="7" s="1"/>
  <c r="M517" i="7"/>
  <c r="I517" i="7"/>
  <c r="L412" i="7" l="1"/>
  <c r="G413" i="7" s="1"/>
  <c r="F413" i="7" l="1"/>
  <c r="M413" i="7" s="1"/>
  <c r="J413" i="7"/>
  <c r="K413" i="7" s="1"/>
  <c r="M518" i="7"/>
  <c r="I518" i="7"/>
  <c r="L413" i="7" l="1"/>
  <c r="G414" i="7" s="1"/>
  <c r="J414" i="7" l="1"/>
  <c r="K414" i="7" s="1"/>
  <c r="F414" i="7"/>
  <c r="L414" i="7" l="1"/>
  <c r="G415" i="7" s="1"/>
  <c r="F415" i="7" l="1"/>
  <c r="J415" i="7"/>
  <c r="K415" i="7" s="1"/>
  <c r="L415" i="7" l="1"/>
  <c r="F416" i="7" l="1"/>
  <c r="G416" i="7"/>
  <c r="J416" i="7" s="1"/>
  <c r="K416" i="7" s="1"/>
  <c r="I417" i="7" s="1"/>
  <c r="L416" i="7" l="1"/>
  <c r="G417" i="7" s="1"/>
  <c r="J417" i="7" l="1"/>
  <c r="K417" i="7" s="1"/>
  <c r="F417" i="7"/>
  <c r="L417" i="7" l="1"/>
  <c r="G418" i="7" l="1"/>
  <c r="J418" i="7" s="1"/>
  <c r="K418" i="7" s="1"/>
  <c r="F418" i="7"/>
  <c r="L418" i="7" s="1"/>
  <c r="G419" i="7" l="1"/>
  <c r="J419" i="7" s="1"/>
  <c r="K419" i="7" s="1"/>
  <c r="F419" i="7"/>
  <c r="L419" i="7" l="1"/>
  <c r="G420" i="7" s="1"/>
  <c r="J420" i="7" s="1"/>
  <c r="K420" i="7" s="1"/>
  <c r="F420" i="7" l="1"/>
  <c r="L420" i="7" s="1"/>
  <c r="G421" i="7" l="1"/>
  <c r="J421" i="7" s="1"/>
  <c r="K421" i="7" s="1"/>
  <c r="F421" i="7"/>
  <c r="L421" i="7" l="1"/>
  <c r="G422" i="7" s="1"/>
  <c r="J422" i="7" s="1"/>
  <c r="K422" i="7" s="1"/>
  <c r="I423" i="7" s="1"/>
  <c r="F422" i="7" l="1"/>
  <c r="L422" i="7" s="1"/>
  <c r="G423" i="7" s="1"/>
  <c r="J423" i="7" s="1"/>
  <c r="K423" i="7" s="1"/>
  <c r="I424" i="7" s="1"/>
  <c r="F423" i="7" l="1"/>
  <c r="M423" i="7" s="1"/>
  <c r="L423" i="7" l="1"/>
  <c r="G424" i="7" s="1"/>
  <c r="J424" i="7" s="1"/>
  <c r="K424" i="7" s="1"/>
  <c r="I425" i="7" s="1"/>
  <c r="I532" i="7"/>
  <c r="F424" i="7" l="1"/>
  <c r="M424" i="7" s="1"/>
  <c r="I533" i="7"/>
  <c r="L424" i="7" l="1"/>
  <c r="G425" i="7" s="1"/>
  <c r="J425" i="7" s="1"/>
  <c r="K425" i="7" s="1"/>
  <c r="I426" i="7" s="1"/>
  <c r="I534" i="7"/>
  <c r="M533" i="7"/>
  <c r="F425" i="7" l="1"/>
  <c r="M535" i="7"/>
  <c r="I535" i="7"/>
  <c r="M534" i="7"/>
  <c r="L425" i="7" l="1"/>
  <c r="F426" i="7" s="1"/>
  <c r="M426" i="7" s="1"/>
  <c r="M425" i="7"/>
  <c r="M536" i="7"/>
  <c r="I536" i="7"/>
  <c r="G426" i="7" l="1"/>
  <c r="J426" i="7" s="1"/>
  <c r="K426" i="7" s="1"/>
  <c r="I427" i="7" s="1"/>
  <c r="L426" i="7" l="1"/>
  <c r="F427" i="7" s="1"/>
  <c r="M427" i="7" s="1"/>
  <c r="M538" i="7"/>
  <c r="I538" i="7"/>
  <c r="M537" i="7"/>
  <c r="G427" i="7" l="1"/>
  <c r="J427" i="7" s="1"/>
  <c r="K427" i="7" s="1"/>
  <c r="I428" i="7" s="1"/>
  <c r="M539" i="7"/>
  <c r="I539" i="7"/>
  <c r="L427" i="7" l="1"/>
  <c r="G428" i="7" s="1"/>
  <c r="J428" i="7" s="1"/>
  <c r="K428" i="7" s="1"/>
  <c r="I429" i="7" s="1"/>
  <c r="M540" i="7"/>
  <c r="I540" i="7"/>
  <c r="F428" i="7" l="1"/>
  <c r="M428" i="7" s="1"/>
  <c r="L428" i="7"/>
  <c r="F429" i="7" s="1"/>
  <c r="M429" i="7" s="1"/>
  <c r="M541" i="7"/>
  <c r="I541" i="7"/>
  <c r="G429" i="7" l="1"/>
  <c r="J429" i="7" s="1"/>
  <c r="K429" i="7" s="1"/>
  <c r="I430" i="7" s="1"/>
  <c r="M542" i="7"/>
  <c r="I542" i="7"/>
  <c r="L429" i="7" l="1"/>
  <c r="F430" i="7" s="1"/>
  <c r="M430" i="7" s="1"/>
  <c r="G430" i="7" l="1"/>
  <c r="J430" i="7" s="1"/>
  <c r="K430" i="7" s="1"/>
  <c r="I431" i="7" s="1"/>
  <c r="L430" i="7" l="1"/>
  <c r="G431" i="7" s="1"/>
  <c r="J431" i="7" s="1"/>
  <c r="K431" i="7" s="1"/>
  <c r="I432" i="7" s="1"/>
  <c r="F431" i="7" l="1"/>
  <c r="M431" i="7" s="1"/>
  <c r="I545" i="7"/>
  <c r="L431" i="7" l="1"/>
  <c r="G432" i="7" s="1"/>
  <c r="J432" i="7" s="1"/>
  <c r="K432" i="7" s="1"/>
  <c r="I433" i="7" s="1"/>
  <c r="F432" i="7" l="1"/>
  <c r="M432" i="7" s="1"/>
  <c r="I546" i="7"/>
  <c r="M545" i="7"/>
  <c r="L432" i="7" l="1"/>
  <c r="G433" i="7" s="1"/>
  <c r="J433" i="7" s="1"/>
  <c r="K433" i="7" s="1"/>
  <c r="I434" i="7" s="1"/>
  <c r="I547" i="7"/>
  <c r="M546" i="7"/>
  <c r="F433" i="7" l="1"/>
  <c r="M433" i="7" s="1"/>
  <c r="L433" i="7" l="1"/>
  <c r="G434" i="7" s="1"/>
  <c r="J434" i="7" s="1"/>
  <c r="K434" i="7" s="1"/>
  <c r="I435" i="7" s="1"/>
  <c r="F434" i="7" l="1"/>
  <c r="M434" i="7" s="1"/>
  <c r="L434" i="7" l="1"/>
  <c r="G435" i="7" s="1"/>
  <c r="J435" i="7" s="1"/>
  <c r="K435" i="7" s="1"/>
  <c r="I436" i="7" s="1"/>
  <c r="F435" i="7" l="1"/>
  <c r="M435" i="7" s="1"/>
  <c r="L435" i="7" l="1"/>
  <c r="F436" i="7" s="1"/>
  <c r="M436" i="7" s="1"/>
  <c r="G436" i="7" l="1"/>
  <c r="J436" i="7" s="1"/>
  <c r="K436" i="7" s="1"/>
  <c r="L436" i="7" l="1"/>
  <c r="F437" i="7" s="1"/>
  <c r="M437" i="7" s="1"/>
  <c r="G437" i="7" l="1"/>
  <c r="J437" i="7" s="1"/>
  <c r="K437" i="7" s="1"/>
  <c r="L437" i="7" l="1"/>
  <c r="G438" i="7" s="1"/>
  <c r="J438" i="7" s="1"/>
  <c r="K438" i="7" s="1"/>
  <c r="F438" i="7"/>
  <c r="L438" i="7" l="1"/>
  <c r="G439" i="7" s="1"/>
  <c r="J439" i="7" s="1"/>
  <c r="K439" i="7" s="1"/>
  <c r="F439" i="7" l="1"/>
  <c r="L439" i="7" s="1"/>
  <c r="G440" i="7" s="1"/>
  <c r="J440" i="7" s="1"/>
  <c r="K440" i="7" s="1"/>
  <c r="I441" i="7" s="1"/>
  <c r="F440" i="7" l="1"/>
  <c r="L440" i="7" s="1"/>
  <c r="G441" i="7" s="1"/>
  <c r="J441" i="7" s="1"/>
  <c r="K441" i="7" s="1"/>
  <c r="I556" i="7"/>
  <c r="F441" i="7" l="1"/>
  <c r="L441" i="7" s="1"/>
  <c r="F442" i="7" s="1"/>
  <c r="G442" i="7" l="1"/>
  <c r="J442" i="7" s="1"/>
  <c r="K442" i="7" s="1"/>
  <c r="I557" i="7"/>
  <c r="L442" i="7" l="1"/>
  <c r="F443" i="7" s="1"/>
  <c r="G443" i="7" l="1"/>
  <c r="J443" i="7" s="1"/>
  <c r="K443" i="7" s="1"/>
  <c r="I558" i="7"/>
  <c r="M557" i="7"/>
  <c r="L443" i="7" l="1"/>
  <c r="F444" i="7" s="1"/>
  <c r="I559" i="7"/>
  <c r="G444" i="7" l="1"/>
  <c r="J444" i="7" s="1"/>
  <c r="K444" i="7" s="1"/>
  <c r="L444" i="7" l="1"/>
  <c r="F445" i="7" s="1"/>
  <c r="M559" i="7"/>
  <c r="I560" i="7"/>
  <c r="G445" i="7" l="1"/>
  <c r="L445" i="7" s="1"/>
  <c r="G446" i="7" s="1"/>
  <c r="J446" i="7" s="1"/>
  <c r="K446" i="7" s="1"/>
  <c r="I447" i="7" s="1"/>
  <c r="J445" i="7" l="1"/>
  <c r="K445" i="7" s="1"/>
  <c r="F446" i="7"/>
  <c r="L446" i="7" s="1"/>
  <c r="F447" i="7" s="1"/>
  <c r="M447" i="7" s="1"/>
  <c r="G447" i="7" l="1"/>
  <c r="J447" i="7" s="1"/>
  <c r="K447" i="7" s="1"/>
  <c r="I448" i="7" s="1"/>
  <c r="M562" i="7"/>
  <c r="I562" i="7"/>
  <c r="M561" i="7"/>
  <c r="L447" i="7" l="1"/>
  <c r="G448" i="7" s="1"/>
  <c r="J448" i="7" s="1"/>
  <c r="K448" i="7" s="1"/>
  <c r="M563" i="7"/>
  <c r="I563" i="7"/>
  <c r="F448" i="7" l="1"/>
  <c r="M448" i="7" s="1"/>
  <c r="L448" i="7" l="1"/>
  <c r="G449" i="7" s="1"/>
  <c r="J449" i="7" s="1"/>
  <c r="K449" i="7" s="1"/>
  <c r="M564" i="7"/>
  <c r="I564" i="7"/>
  <c r="F449" i="7" l="1"/>
  <c r="L449" i="7" s="1"/>
  <c r="G450" i="7" s="1"/>
  <c r="J450" i="7" s="1"/>
  <c r="K450" i="7" s="1"/>
  <c r="I451" i="7" s="1"/>
  <c r="M565" i="7"/>
  <c r="I565" i="7"/>
  <c r="F450" i="7" l="1"/>
  <c r="L450" i="7" l="1"/>
  <c r="G451" i="7" s="1"/>
  <c r="J451" i="7" s="1"/>
  <c r="K451" i="7" s="1"/>
  <c r="I452" i="7" s="1"/>
  <c r="M450" i="7"/>
  <c r="M566" i="7"/>
  <c r="I566" i="7"/>
  <c r="F451" i="7" l="1"/>
  <c r="M451" i="7" s="1"/>
  <c r="M471" i="7"/>
  <c r="L451" i="7" l="1"/>
  <c r="G452" i="7" s="1"/>
  <c r="J452" i="7" s="1"/>
  <c r="K452" i="7" s="1"/>
  <c r="I453" i="7" s="1"/>
  <c r="F452" i="7" l="1"/>
  <c r="M452" i="7" s="1"/>
  <c r="L452" i="7" l="1"/>
  <c r="G453" i="7" s="1"/>
  <c r="J453" i="7" s="1"/>
  <c r="K453" i="7" s="1"/>
  <c r="I454" i="7" s="1"/>
  <c r="I569" i="7"/>
  <c r="F453" i="7" l="1"/>
  <c r="M453" i="7" s="1"/>
  <c r="L453" i="7" l="1"/>
  <c r="G454" i="7" s="1"/>
  <c r="J454" i="7" s="1"/>
  <c r="K454" i="7" s="1"/>
  <c r="I455" i="7" s="1"/>
  <c r="F454" i="7" l="1"/>
  <c r="M454" i="7" s="1"/>
  <c r="L454" i="7" l="1"/>
  <c r="G455" i="7" s="1"/>
  <c r="J455" i="7" s="1"/>
  <c r="K455" i="7" s="1"/>
  <c r="I456" i="7" s="1"/>
  <c r="F455" i="7" l="1"/>
  <c r="M455" i="7" s="1"/>
  <c r="L455" i="7" l="1"/>
  <c r="G456" i="7" s="1"/>
  <c r="J456" i="7" s="1"/>
  <c r="K456" i="7" s="1"/>
  <c r="I457" i="7" s="1"/>
  <c r="F456" i="7" l="1"/>
  <c r="M456" i="7" s="1"/>
  <c r="L456" i="7" l="1"/>
  <c r="G457" i="7" s="1"/>
  <c r="J457" i="7" s="1"/>
  <c r="K457" i="7" s="1"/>
  <c r="I458" i="7" s="1"/>
  <c r="F457" i="7" l="1"/>
  <c r="M457" i="7" s="1"/>
  <c r="L457" i="7" l="1"/>
  <c r="G458" i="7" s="1"/>
  <c r="J458" i="7" s="1"/>
  <c r="K458" i="7" s="1"/>
  <c r="I459" i="7" s="1"/>
  <c r="F458" i="7" l="1"/>
  <c r="M458" i="7" s="1"/>
  <c r="M558" i="7"/>
  <c r="L458" i="7" l="1"/>
  <c r="G459" i="7" s="1"/>
  <c r="J459" i="7" s="1"/>
  <c r="K459" i="7" s="1"/>
  <c r="F459" i="7" l="1"/>
  <c r="M459" i="7" s="1"/>
  <c r="L459" i="7" l="1"/>
  <c r="G460" i="7" s="1"/>
  <c r="J460" i="7" s="1"/>
  <c r="K460" i="7" s="1"/>
  <c r="M560" i="7"/>
  <c r="F460" i="7" l="1"/>
  <c r="M460" i="7" s="1"/>
  <c r="L460" i="7" l="1"/>
  <c r="G461" i="7" s="1"/>
  <c r="J461" i="7" s="1"/>
  <c r="K461" i="7" s="1"/>
  <c r="I579" i="7"/>
  <c r="F461" i="7" l="1"/>
  <c r="M461" i="7" s="1"/>
  <c r="L461" i="7" l="1"/>
  <c r="G462" i="7" s="1"/>
  <c r="J462" i="7" s="1"/>
  <c r="K462" i="7" s="1"/>
  <c r="F462" i="7"/>
  <c r="L462" i="7" s="1"/>
  <c r="G463" i="7" s="1"/>
  <c r="I580" i="7"/>
  <c r="F463" i="7" l="1"/>
  <c r="J463" i="7"/>
  <c r="K463" i="7" s="1"/>
  <c r="I581" i="7"/>
  <c r="L463" i="7" l="1"/>
  <c r="G464" i="7" s="1"/>
  <c r="M582" i="7"/>
  <c r="I582" i="7"/>
  <c r="F464" i="7" l="1"/>
  <c r="J464" i="7"/>
  <c r="K464" i="7" s="1"/>
  <c r="I465" i="7" s="1"/>
  <c r="M583" i="7"/>
  <c r="I583" i="7"/>
  <c r="L464" i="7" l="1"/>
  <c r="G465" i="7" s="1"/>
  <c r="M584" i="7"/>
  <c r="I584" i="7"/>
  <c r="F465" i="7" l="1"/>
  <c r="J465" i="7"/>
  <c r="K465" i="7" s="1"/>
  <c r="L465" i="7" l="1"/>
  <c r="G466" i="7" s="1"/>
  <c r="M586" i="7"/>
  <c r="I586" i="7"/>
  <c r="J466" i="7" l="1"/>
  <c r="K466" i="7" s="1"/>
  <c r="F466" i="7"/>
  <c r="L466" i="7" l="1"/>
  <c r="G467" i="7" s="1"/>
  <c r="M587" i="7"/>
  <c r="I587" i="7"/>
  <c r="J467" i="7" l="1"/>
  <c r="K467" i="7" s="1"/>
  <c r="F467" i="7"/>
  <c r="L467" i="7" s="1"/>
  <c r="G468" i="7" s="1"/>
  <c r="M588" i="7"/>
  <c r="I588" i="7"/>
  <c r="F468" i="7" l="1"/>
  <c r="J468" i="7"/>
  <c r="K468" i="7" s="1"/>
  <c r="L468" i="7" l="1"/>
  <c r="G469" i="7" s="1"/>
  <c r="J469" i="7" l="1"/>
  <c r="K469" i="7" s="1"/>
  <c r="F469" i="7"/>
  <c r="M589" i="7"/>
  <c r="I589" i="7"/>
  <c r="L469" i="7" l="1"/>
  <c r="G470" i="7" s="1"/>
  <c r="M590" i="7"/>
  <c r="I590" i="7"/>
  <c r="F470" i="7" l="1"/>
  <c r="J470" i="7"/>
  <c r="K470" i="7" s="1"/>
  <c r="I471" i="7" s="1"/>
  <c r="L470" i="7" l="1"/>
  <c r="G471" i="7" s="1"/>
  <c r="J471" i="7" l="1"/>
  <c r="K471" i="7" s="1"/>
  <c r="I472" i="7" s="1"/>
  <c r="F471" i="7"/>
  <c r="I593" i="7"/>
  <c r="L471" i="7" l="1"/>
  <c r="I594" i="7"/>
  <c r="G472" i="7" l="1"/>
  <c r="J472" i="7" s="1"/>
  <c r="K472" i="7" s="1"/>
  <c r="I473" i="7" s="1"/>
  <c r="F472" i="7"/>
  <c r="M472" i="7" s="1"/>
  <c r="I595" i="7"/>
  <c r="L472" i="7" l="1"/>
  <c r="G473" i="7" l="1"/>
  <c r="J473" i="7" s="1"/>
  <c r="K473" i="7" s="1"/>
  <c r="I474" i="7" s="1"/>
  <c r="F473" i="7"/>
  <c r="M473" i="7" s="1"/>
  <c r="M495" i="7"/>
  <c r="L473" i="7" l="1"/>
  <c r="G474" i="7" l="1"/>
  <c r="J474" i="7" s="1"/>
  <c r="K474" i="7" s="1"/>
  <c r="I475" i="7" s="1"/>
  <c r="F474" i="7"/>
  <c r="M474" i="7" s="1"/>
  <c r="L474" i="7" l="1"/>
  <c r="G475" i="7" l="1"/>
  <c r="J475" i="7" s="1"/>
  <c r="K475" i="7" s="1"/>
  <c r="I476" i="7" s="1"/>
  <c r="F475" i="7"/>
  <c r="M475" i="7" s="1"/>
  <c r="M497" i="7"/>
  <c r="L475" i="7" l="1"/>
  <c r="G476" i="7" l="1"/>
  <c r="J476" i="7" s="1"/>
  <c r="K476" i="7" s="1"/>
  <c r="I477" i="7" s="1"/>
  <c r="F476" i="7"/>
  <c r="M476" i="7" s="1"/>
  <c r="L476" i="7" l="1"/>
  <c r="I601" i="7"/>
  <c r="G477" i="7" l="1"/>
  <c r="J477" i="7" s="1"/>
  <c r="K477" i="7" s="1"/>
  <c r="I478" i="7" s="1"/>
  <c r="F477" i="7"/>
  <c r="M477" i="7" s="1"/>
  <c r="L477" i="7" l="1"/>
  <c r="I602" i="7"/>
  <c r="G478" i="7" l="1"/>
  <c r="J478" i="7" s="1"/>
  <c r="K478" i="7" s="1"/>
  <c r="I479" i="7" s="1"/>
  <c r="F478" i="7"/>
  <c r="M478" i="7" s="1"/>
  <c r="L478" i="7" l="1"/>
  <c r="G479" i="7" l="1"/>
  <c r="J479" i="7" s="1"/>
  <c r="K479" i="7" s="1"/>
  <c r="I480" i="7" s="1"/>
  <c r="F479" i="7"/>
  <c r="M479" i="7" s="1"/>
  <c r="M585" i="7"/>
  <c r="I604" i="7"/>
  <c r="L479" i="7" l="1"/>
  <c r="I605" i="7"/>
  <c r="G480" i="7" l="1"/>
  <c r="J480" i="7" s="1"/>
  <c r="K480" i="7" s="1"/>
  <c r="I481" i="7" s="1"/>
  <c r="F480" i="7"/>
  <c r="M480" i="7" s="1"/>
  <c r="L480" i="7" l="1"/>
  <c r="M606" i="7"/>
  <c r="I606" i="7"/>
  <c r="G481" i="7" l="1"/>
  <c r="J481" i="7" s="1"/>
  <c r="K481" i="7" s="1"/>
  <c r="I482" i="7" s="1"/>
  <c r="F481" i="7"/>
  <c r="M481" i="7" s="1"/>
  <c r="M607" i="7"/>
  <c r="I607" i="7"/>
  <c r="L481" i="7" l="1"/>
  <c r="M608" i="7"/>
  <c r="I608" i="7"/>
  <c r="G482" i="7" l="1"/>
  <c r="J482" i="7" s="1"/>
  <c r="K482" i="7" s="1"/>
  <c r="I483" i="7" s="1"/>
  <c r="F482" i="7"/>
  <c r="M482" i="7" s="1"/>
  <c r="L482" i="7" l="1"/>
  <c r="M610" i="7"/>
  <c r="I610" i="7"/>
  <c r="G483" i="7" l="1"/>
  <c r="J483" i="7" s="1"/>
  <c r="K483" i="7" s="1"/>
  <c r="I484" i="7" s="1"/>
  <c r="F483" i="7"/>
  <c r="M483" i="7" s="1"/>
  <c r="M611" i="7"/>
  <c r="I611" i="7"/>
  <c r="L483" i="7" l="1"/>
  <c r="G484" i="7" l="1"/>
  <c r="J484" i="7" s="1"/>
  <c r="K484" i="7" s="1"/>
  <c r="F484" i="7"/>
  <c r="M484" i="7" s="1"/>
  <c r="M612" i="7"/>
  <c r="I612" i="7"/>
  <c r="L484" i="7" l="1"/>
  <c r="G485" i="7" s="1"/>
  <c r="J485" i="7" l="1"/>
  <c r="K485" i="7" s="1"/>
  <c r="F485" i="7"/>
  <c r="M485" i="7" s="1"/>
  <c r="M593" i="7"/>
  <c r="M613" i="7"/>
  <c r="I613" i="7"/>
  <c r="L485" i="7" l="1"/>
  <c r="G486" i="7" s="1"/>
  <c r="M614" i="7"/>
  <c r="I614" i="7"/>
  <c r="J486" i="7" l="1"/>
  <c r="K486" i="7" s="1"/>
  <c r="F486" i="7"/>
  <c r="M594" i="7"/>
  <c r="L486" i="7" l="1"/>
  <c r="G487" i="7" l="1"/>
  <c r="J487" i="7" s="1"/>
  <c r="K487" i="7" s="1"/>
  <c r="F487" i="7"/>
  <c r="L487" i="7" l="1"/>
  <c r="G488" i="7" s="1"/>
  <c r="J488" i="7" s="1"/>
  <c r="K488" i="7" s="1"/>
  <c r="I489" i="7" s="1"/>
  <c r="F488" i="7" l="1"/>
  <c r="L488" i="7" s="1"/>
  <c r="I617" i="7"/>
  <c r="G489" i="7" l="1"/>
  <c r="J489" i="7" s="1"/>
  <c r="K489" i="7" s="1"/>
  <c r="F489" i="7"/>
  <c r="I618" i="7"/>
  <c r="M617" i="7"/>
  <c r="L489" i="7" l="1"/>
  <c r="G490" i="7" s="1"/>
  <c r="J490" i="7" s="1"/>
  <c r="K490" i="7" s="1"/>
  <c r="F490" i="7" l="1"/>
  <c r="L490" i="7" s="1"/>
  <c r="F491" i="7" s="1"/>
  <c r="G491" i="7" l="1"/>
  <c r="J491" i="7" s="1"/>
  <c r="K491" i="7" s="1"/>
  <c r="L491" i="7" l="1"/>
  <c r="G492" i="7" s="1"/>
  <c r="J492" i="7" s="1"/>
  <c r="K492" i="7" s="1"/>
  <c r="F492" i="7" l="1"/>
  <c r="L492" i="7" s="1"/>
  <c r="G493" i="7" s="1"/>
  <c r="J493" i="7" s="1"/>
  <c r="K493" i="7" s="1"/>
  <c r="F493" i="7" l="1"/>
  <c r="L493" i="7" s="1"/>
  <c r="G494" i="7" l="1"/>
  <c r="J494" i="7" s="1"/>
  <c r="K494" i="7" s="1"/>
  <c r="I495" i="7" s="1"/>
  <c r="F494" i="7"/>
  <c r="L494" i="7" l="1"/>
  <c r="G495" i="7" s="1"/>
  <c r="J495" i="7" s="1"/>
  <c r="K495" i="7" s="1"/>
  <c r="I496" i="7" s="1"/>
  <c r="F495" i="7" l="1"/>
  <c r="L495" i="7" s="1"/>
  <c r="G496" i="7" s="1"/>
  <c r="J496" i="7" s="1"/>
  <c r="K496" i="7" s="1"/>
  <c r="F496" i="7" l="1"/>
  <c r="M496" i="7" s="1"/>
  <c r="L496" i="7" l="1"/>
  <c r="G497" i="7" s="1"/>
  <c r="J497" i="7" s="1"/>
  <c r="K497" i="7" s="1"/>
  <c r="I498" i="7" s="1"/>
  <c r="F497" i="7" l="1"/>
  <c r="L497" i="7" s="1"/>
  <c r="F498" i="7" s="1"/>
  <c r="M498" i="7" s="1"/>
  <c r="M519" i="7"/>
  <c r="G498" i="7" l="1"/>
  <c r="J498" i="7" s="1"/>
  <c r="K498" i="7" s="1"/>
  <c r="I499" i="7" s="1"/>
  <c r="I628" i="7"/>
  <c r="L498" i="7" l="1"/>
  <c r="F499" i="7" s="1"/>
  <c r="M499" i="7" s="1"/>
  <c r="I629" i="7"/>
  <c r="G499" i="7" l="1"/>
  <c r="J499" i="7" s="1"/>
  <c r="K499" i="7" s="1"/>
  <c r="I500" i="7" s="1"/>
  <c r="L499" i="7" l="1"/>
  <c r="G500" i="7" s="1"/>
  <c r="J500" i="7" s="1"/>
  <c r="K500" i="7" s="1"/>
  <c r="I501" i="7" s="1"/>
  <c r="M630" i="7"/>
  <c r="I630" i="7"/>
  <c r="F500" i="7" l="1"/>
  <c r="M500" i="7" s="1"/>
  <c r="M631" i="7"/>
  <c r="I631" i="7"/>
  <c r="L500" i="7" l="1"/>
  <c r="G501" i="7" s="1"/>
  <c r="J501" i="7" s="1"/>
  <c r="K501" i="7" s="1"/>
  <c r="I502" i="7" s="1"/>
  <c r="F501" i="7" l="1"/>
  <c r="M501" i="7" s="1"/>
  <c r="M609" i="7"/>
  <c r="M632" i="7"/>
  <c r="I632" i="7"/>
  <c r="L501" i="7" l="1"/>
  <c r="G502" i="7" s="1"/>
  <c r="J502" i="7" s="1"/>
  <c r="K502" i="7" s="1"/>
  <c r="I503" i="7" s="1"/>
  <c r="F502" i="7" l="1"/>
  <c r="M502" i="7" s="1"/>
  <c r="M634" i="7"/>
  <c r="I634" i="7"/>
  <c r="L502" i="7" l="1"/>
  <c r="M635" i="7"/>
  <c r="I635" i="7"/>
  <c r="G503" i="7" l="1"/>
  <c r="J503" i="7" s="1"/>
  <c r="K503" i="7" s="1"/>
  <c r="I504" i="7" s="1"/>
  <c r="F503" i="7"/>
  <c r="M503" i="7" l="1"/>
  <c r="L503" i="7"/>
  <c r="M636" i="7"/>
  <c r="I636" i="7"/>
  <c r="G504" i="7" l="1"/>
  <c r="J504" i="7" s="1"/>
  <c r="K504" i="7" s="1"/>
  <c r="I505" i="7" s="1"/>
  <c r="F504" i="7"/>
  <c r="M504" i="7" l="1"/>
  <c r="L504" i="7"/>
  <c r="M637" i="7"/>
  <c r="I637" i="7"/>
  <c r="G505" i="7" l="1"/>
  <c r="J505" i="7" s="1"/>
  <c r="K505" i="7" s="1"/>
  <c r="I506" i="7" s="1"/>
  <c r="F505" i="7"/>
  <c r="M638" i="7"/>
  <c r="I638" i="7"/>
  <c r="L505" i="7" l="1"/>
  <c r="M505" i="7"/>
  <c r="G506" i="7" l="1"/>
  <c r="J506" i="7" s="1"/>
  <c r="K506" i="7" s="1"/>
  <c r="I507" i="7" s="1"/>
  <c r="F506" i="7"/>
  <c r="L506" i="7" l="1"/>
  <c r="M506" i="7"/>
  <c r="G507" i="7" l="1"/>
  <c r="J507" i="7" s="1"/>
  <c r="K507" i="7" s="1"/>
  <c r="F507" i="7"/>
  <c r="L507" i="7" l="1"/>
  <c r="M507" i="7"/>
  <c r="G508" i="7" l="1"/>
  <c r="J508" i="7" s="1"/>
  <c r="K508" i="7" s="1"/>
  <c r="F508" i="7"/>
  <c r="L508" i="7" l="1"/>
  <c r="M508" i="7"/>
  <c r="G509" i="7" l="1"/>
  <c r="J509" i="7" s="1"/>
  <c r="K509" i="7" s="1"/>
  <c r="F509" i="7"/>
  <c r="L509" i="7" l="1"/>
  <c r="F510" i="7" s="1"/>
  <c r="G510" i="7" l="1"/>
  <c r="J510" i="7" s="1"/>
  <c r="K510" i="7" s="1"/>
  <c r="L510" i="7" l="1"/>
  <c r="G511" i="7" s="1"/>
  <c r="J511" i="7" s="1"/>
  <c r="K511" i="7" s="1"/>
  <c r="F511" i="7" l="1"/>
  <c r="L511" i="7" s="1"/>
  <c r="G512" i="7" s="1"/>
  <c r="J512" i="7" s="1"/>
  <c r="K512" i="7" s="1"/>
  <c r="I513" i="7" s="1"/>
  <c r="F512" i="7" l="1"/>
  <c r="L512" i="7" s="1"/>
  <c r="G513" i="7" s="1"/>
  <c r="J513" i="7" s="1"/>
  <c r="K513" i="7" s="1"/>
  <c r="F513" i="7" l="1"/>
  <c r="L513" i="7" s="1"/>
  <c r="G514" i="7" s="1"/>
  <c r="J514" i="7" s="1"/>
  <c r="K514" i="7" s="1"/>
  <c r="F514" i="7" l="1"/>
  <c r="L514" i="7" s="1"/>
  <c r="G515" i="7" s="1"/>
  <c r="J515" i="7" s="1"/>
  <c r="K515" i="7" s="1"/>
  <c r="F515" i="7" l="1"/>
  <c r="L515" i="7" s="1"/>
  <c r="G516" i="7" s="1"/>
  <c r="J516" i="7" s="1"/>
  <c r="K516" i="7" s="1"/>
  <c r="F516" i="7" l="1"/>
  <c r="L516" i="7" s="1"/>
  <c r="G517" i="7" s="1"/>
  <c r="J517" i="7" s="1"/>
  <c r="K517" i="7" s="1"/>
  <c r="F517" i="7" l="1"/>
  <c r="L517" i="7" s="1"/>
  <c r="G518" i="7" s="1"/>
  <c r="J518" i="7" s="1"/>
  <c r="K518" i="7" s="1"/>
  <c r="I519" i="7" s="1"/>
  <c r="I653" i="7"/>
  <c r="F518" i="7" l="1"/>
  <c r="L518" i="7" s="1"/>
  <c r="M654" i="7"/>
  <c r="I654" i="7"/>
  <c r="G519" i="7" l="1"/>
  <c r="J519" i="7" s="1"/>
  <c r="K519" i="7" s="1"/>
  <c r="I520" i="7" s="1"/>
  <c r="F519" i="7"/>
  <c r="M655" i="7"/>
  <c r="I655" i="7"/>
  <c r="L519" i="7" l="1"/>
  <c r="G520" i="7" s="1"/>
  <c r="J520" i="7" s="1"/>
  <c r="K520" i="7" s="1"/>
  <c r="I521" i="7" s="1"/>
  <c r="F520" i="7" l="1"/>
  <c r="M520" i="7" s="1"/>
  <c r="M656" i="7"/>
  <c r="I656" i="7"/>
  <c r="L520" i="7" l="1"/>
  <c r="G521" i="7" s="1"/>
  <c r="J521" i="7" s="1"/>
  <c r="K521" i="7" s="1"/>
  <c r="I522" i="7" s="1"/>
  <c r="F521" i="7" l="1"/>
  <c r="M658" i="7"/>
  <c r="I658" i="7"/>
  <c r="L521" i="7" l="1"/>
  <c r="G522" i="7" s="1"/>
  <c r="J522" i="7" s="1"/>
  <c r="K522" i="7" s="1"/>
  <c r="I523" i="7" s="1"/>
  <c r="M521" i="7"/>
  <c r="F522" i="7" l="1"/>
  <c r="M522" i="7" s="1"/>
  <c r="M659" i="7"/>
  <c r="I659" i="7"/>
  <c r="L522" i="7" l="1"/>
  <c r="F523" i="7" s="1"/>
  <c r="M523" i="7" s="1"/>
  <c r="G523" i="7" l="1"/>
  <c r="J523" i="7" s="1"/>
  <c r="K523" i="7" s="1"/>
  <c r="I524" i="7" s="1"/>
  <c r="M660" i="7"/>
  <c r="I660" i="7"/>
  <c r="L523" i="7" l="1"/>
  <c r="G524" i="7" s="1"/>
  <c r="J524" i="7" s="1"/>
  <c r="K524" i="7" s="1"/>
  <c r="I525" i="7" s="1"/>
  <c r="M661" i="7"/>
  <c r="I661" i="7"/>
  <c r="F524" i="7" l="1"/>
  <c r="M524" i="7" s="1"/>
  <c r="M662" i="7"/>
  <c r="I662" i="7"/>
  <c r="L524" i="7" l="1"/>
  <c r="G525" i="7" s="1"/>
  <c r="J525" i="7" s="1"/>
  <c r="K525" i="7" s="1"/>
  <c r="I526" i="7" s="1"/>
  <c r="M633" i="7"/>
  <c r="F525" i="7" l="1"/>
  <c r="M525" i="7" s="1"/>
  <c r="L525" i="7" l="1"/>
  <c r="G526" i="7" s="1"/>
  <c r="J526" i="7" s="1"/>
  <c r="K526" i="7" s="1"/>
  <c r="I527" i="7" s="1"/>
  <c r="F526" i="7" l="1"/>
  <c r="M526" i="7" s="1"/>
  <c r="M543" i="7"/>
  <c r="L526" i="7" l="1"/>
  <c r="G527" i="7" s="1"/>
  <c r="J527" i="7" s="1"/>
  <c r="K527" i="7" s="1"/>
  <c r="I528" i="7" s="1"/>
  <c r="I665" i="7"/>
  <c r="F527" i="7" l="1"/>
  <c r="M527" i="7" s="1"/>
  <c r="I666" i="7"/>
  <c r="L527" i="7" l="1"/>
  <c r="G528" i="7" s="1"/>
  <c r="J528" i="7" s="1"/>
  <c r="K528" i="7" s="1"/>
  <c r="I529" i="7" s="1"/>
  <c r="F528" i="7" l="1"/>
  <c r="M528" i="7" s="1"/>
  <c r="I667" i="7"/>
  <c r="M666" i="7"/>
  <c r="L528" i="7" l="1"/>
  <c r="G529" i="7" s="1"/>
  <c r="J529" i="7" s="1"/>
  <c r="K529" i="7" s="1"/>
  <c r="I530" i="7" s="1"/>
  <c r="F529" i="7" l="1"/>
  <c r="M529" i="7" s="1"/>
  <c r="L529" i="7" l="1"/>
  <c r="G530" i="7" s="1"/>
  <c r="J530" i="7" s="1"/>
  <c r="K530" i="7" s="1"/>
  <c r="I531" i="7" s="1"/>
  <c r="F530" i="7" l="1"/>
  <c r="M530" i="7" s="1"/>
  <c r="L530" i="7" l="1"/>
  <c r="G531" i="7" s="1"/>
  <c r="J531" i="7" s="1"/>
  <c r="K531" i="7" s="1"/>
  <c r="F531" i="7" l="1"/>
  <c r="M531" i="7" s="1"/>
  <c r="L531" i="7" l="1"/>
  <c r="G532" i="7" s="1"/>
  <c r="J532" i="7" s="1"/>
  <c r="K532" i="7" s="1"/>
  <c r="F532" i="7" l="1"/>
  <c r="M532" i="7" s="1"/>
  <c r="L532" i="7" l="1"/>
  <c r="G533" i="7" s="1"/>
  <c r="J533" i="7" s="1"/>
  <c r="K533" i="7" s="1"/>
  <c r="F533" i="7" l="1"/>
  <c r="L533" i="7" s="1"/>
  <c r="G534" i="7" s="1"/>
  <c r="J534" i="7" s="1"/>
  <c r="K534" i="7" s="1"/>
  <c r="F534" i="7" l="1"/>
  <c r="L534" i="7" s="1"/>
  <c r="G535" i="7" s="1"/>
  <c r="J535" i="7" s="1"/>
  <c r="K535" i="7" s="1"/>
  <c r="F535" i="7" l="1"/>
  <c r="L535" i="7" s="1"/>
  <c r="F536" i="7" s="1"/>
  <c r="G536" i="7" l="1"/>
  <c r="J536" i="7" s="1"/>
  <c r="K536" i="7" s="1"/>
  <c r="I537" i="7" s="1"/>
  <c r="L536" i="7" l="1"/>
  <c r="G537" i="7" s="1"/>
  <c r="J537" i="7" s="1"/>
  <c r="K537" i="7" s="1"/>
  <c r="F537" i="7"/>
  <c r="L537" i="7" s="1"/>
  <c r="I677" i="7"/>
  <c r="G538" i="7" l="1"/>
  <c r="J538" i="7" s="1"/>
  <c r="K538" i="7" s="1"/>
  <c r="F538" i="7"/>
  <c r="M678" i="7"/>
  <c r="I678" i="7"/>
  <c r="L538" i="7" l="1"/>
  <c r="G539" i="7" s="1"/>
  <c r="J539" i="7" s="1"/>
  <c r="K539" i="7" s="1"/>
  <c r="F539" i="7" l="1"/>
  <c r="L539" i="7" s="1"/>
  <c r="M679" i="7"/>
  <c r="I679" i="7"/>
  <c r="G540" i="7" l="1"/>
  <c r="J540" i="7" s="1"/>
  <c r="K540" i="7" s="1"/>
  <c r="F540" i="7"/>
  <c r="M680" i="7"/>
  <c r="I680" i="7"/>
  <c r="L540" i="7" l="1"/>
  <c r="G541" i="7" s="1"/>
  <c r="J541" i="7" s="1"/>
  <c r="K541" i="7" s="1"/>
  <c r="F541" i="7" l="1"/>
  <c r="L541" i="7" s="1"/>
  <c r="F542" i="7" s="1"/>
  <c r="M682" i="7"/>
  <c r="I682" i="7"/>
  <c r="M681" i="7"/>
  <c r="G542" i="7" l="1"/>
  <c r="J542" i="7" s="1"/>
  <c r="K542" i="7" s="1"/>
  <c r="I543" i="7" s="1"/>
  <c r="M683" i="7"/>
  <c r="I683" i="7"/>
  <c r="L542" i="7" l="1"/>
  <c r="G543" i="7" s="1"/>
  <c r="J543" i="7" s="1"/>
  <c r="K543" i="7" s="1"/>
  <c r="I544" i="7" s="1"/>
  <c r="F543" i="7" l="1"/>
  <c r="L543" i="7" s="1"/>
  <c r="G544" i="7" s="1"/>
  <c r="J544" i="7" s="1"/>
  <c r="K544" i="7" s="1"/>
  <c r="M684" i="7"/>
  <c r="I684" i="7"/>
  <c r="F544" i="7" l="1"/>
  <c r="M544" i="7" s="1"/>
  <c r="L544" i="7" l="1"/>
  <c r="G545" i="7" s="1"/>
  <c r="J545" i="7" s="1"/>
  <c r="K545" i="7" s="1"/>
  <c r="M685" i="7"/>
  <c r="I685" i="7"/>
  <c r="F545" i="7" l="1"/>
  <c r="L545" i="7" s="1"/>
  <c r="M686" i="7"/>
  <c r="I686" i="7"/>
  <c r="G546" i="7" l="1"/>
  <c r="J546" i="7" s="1"/>
  <c r="K546" i="7" s="1"/>
  <c r="F546" i="7"/>
  <c r="M569" i="7"/>
  <c r="L546" i="7" l="1"/>
  <c r="G547" i="7" s="1"/>
  <c r="J547" i="7" s="1"/>
  <c r="K547" i="7" s="1"/>
  <c r="I548" i="7" s="1"/>
  <c r="F547" i="7" l="1"/>
  <c r="M547" i="7" s="1"/>
  <c r="L547" i="7" l="1"/>
  <c r="G548" i="7" s="1"/>
  <c r="J548" i="7" s="1"/>
  <c r="K548" i="7" s="1"/>
  <c r="I549" i="7" s="1"/>
  <c r="F548" i="7" l="1"/>
  <c r="I689" i="7"/>
  <c r="L548" i="7" l="1"/>
  <c r="G549" i="7" s="1"/>
  <c r="J549" i="7" s="1"/>
  <c r="K549" i="7" s="1"/>
  <c r="I550" i="7" s="1"/>
  <c r="M548" i="7"/>
  <c r="M657" i="7"/>
  <c r="I690" i="7"/>
  <c r="F549" i="7" l="1"/>
  <c r="M549" i="7" s="1"/>
  <c r="M689" i="7"/>
  <c r="L549" i="7" l="1"/>
  <c r="F550" i="7" s="1"/>
  <c r="M550" i="7" s="1"/>
  <c r="M690" i="7"/>
  <c r="I691" i="7"/>
  <c r="G550" i="7" l="1"/>
  <c r="J550" i="7" s="1"/>
  <c r="K550" i="7" s="1"/>
  <c r="I551" i="7" s="1"/>
  <c r="L550" i="7" l="1"/>
  <c r="G551" i="7" s="1"/>
  <c r="J551" i="7" s="1"/>
  <c r="K551" i="7" s="1"/>
  <c r="I552" i="7" s="1"/>
  <c r="F551" i="7" l="1"/>
  <c r="M551" i="7" s="1"/>
  <c r="L551" i="7" l="1"/>
  <c r="G552" i="7" s="1"/>
  <c r="J552" i="7" s="1"/>
  <c r="K552" i="7" s="1"/>
  <c r="I553" i="7" s="1"/>
  <c r="F552" i="7" l="1"/>
  <c r="M552" i="7" s="1"/>
  <c r="L552" i="7" l="1"/>
  <c r="G553" i="7" s="1"/>
  <c r="J553" i="7" s="1"/>
  <c r="K553" i="7" s="1"/>
  <c r="I554" i="7" s="1"/>
  <c r="F553" i="7" l="1"/>
  <c r="M553" i="7" s="1"/>
  <c r="L553" i="7" l="1"/>
  <c r="F554" i="7" s="1"/>
  <c r="M554" i="7" s="1"/>
  <c r="I697" i="7"/>
  <c r="G554" i="7" l="1"/>
  <c r="J554" i="7" s="1"/>
  <c r="K554" i="7" s="1"/>
  <c r="I555" i="7" s="1"/>
  <c r="M665" i="7"/>
  <c r="I698" i="7"/>
  <c r="L554" i="7" l="1"/>
  <c r="F555" i="7" l="1"/>
  <c r="G555" i="7"/>
  <c r="J555" i="7" s="1"/>
  <c r="K555" i="7" s="1"/>
  <c r="I699" i="7"/>
  <c r="L555" i="7" l="1"/>
  <c r="M555" i="7"/>
  <c r="I700" i="7"/>
  <c r="F556" i="7" l="1"/>
  <c r="G556" i="7"/>
  <c r="J556" i="7" s="1"/>
  <c r="K556" i="7" s="1"/>
  <c r="M556" i="7" l="1"/>
  <c r="L556" i="7"/>
  <c r="I701" i="7"/>
  <c r="G557" i="7" l="1"/>
  <c r="J557" i="7" s="1"/>
  <c r="K557" i="7" s="1"/>
  <c r="F557" i="7"/>
  <c r="L557" i="7" s="1"/>
  <c r="M702" i="7"/>
  <c r="I702" i="7"/>
  <c r="F558" i="7" l="1"/>
  <c r="G558" i="7"/>
  <c r="J558" i="7" s="1"/>
  <c r="K558" i="7" s="1"/>
  <c r="M703" i="7"/>
  <c r="I703" i="7"/>
  <c r="L558" i="7" l="1"/>
  <c r="G559" i="7" s="1"/>
  <c r="J559" i="7" s="1"/>
  <c r="K559" i="7" s="1"/>
  <c r="M704" i="7"/>
  <c r="I704" i="7"/>
  <c r="F559" i="7" l="1"/>
  <c r="L559" i="7" s="1"/>
  <c r="F560" i="7" s="1"/>
  <c r="G560" i="7" l="1"/>
  <c r="J560" i="7" s="1"/>
  <c r="K560" i="7" s="1"/>
  <c r="I561" i="7" s="1"/>
  <c r="M706" i="7"/>
  <c r="I706" i="7"/>
  <c r="M705" i="7"/>
  <c r="L560" i="7" l="1"/>
  <c r="M707" i="7"/>
  <c r="I707" i="7"/>
  <c r="G561" i="7" l="1"/>
  <c r="J561" i="7" s="1"/>
  <c r="K561" i="7" s="1"/>
  <c r="F561" i="7"/>
  <c r="L561" i="7" s="1"/>
  <c r="M708" i="7"/>
  <c r="I708" i="7"/>
  <c r="G562" i="7" l="1"/>
  <c r="J562" i="7" s="1"/>
  <c r="K562" i="7" s="1"/>
  <c r="F562" i="7"/>
  <c r="L562" i="7" s="1"/>
  <c r="G563" i="7" s="1"/>
  <c r="J563" i="7" s="1"/>
  <c r="K563" i="7" s="1"/>
  <c r="M709" i="7"/>
  <c r="I709" i="7"/>
  <c r="F563" i="7" l="1"/>
  <c r="L563" i="7" s="1"/>
  <c r="G564" i="7" s="1"/>
  <c r="J564" i="7" s="1"/>
  <c r="K564" i="7" s="1"/>
  <c r="F564" i="7" l="1"/>
  <c r="L564" i="7" s="1"/>
  <c r="G565" i="7" s="1"/>
  <c r="J565" i="7" s="1"/>
  <c r="K565" i="7" s="1"/>
  <c r="M710" i="7"/>
  <c r="I710" i="7"/>
  <c r="F565" i="7" l="1"/>
  <c r="L565" i="7" s="1"/>
  <c r="G566" i="7" s="1"/>
  <c r="J566" i="7" s="1"/>
  <c r="K566" i="7" s="1"/>
  <c r="I567" i="7" s="1"/>
  <c r="F566" i="7" l="1"/>
  <c r="L566" i="7" s="1"/>
  <c r="G567" i="7" l="1"/>
  <c r="J567" i="7" s="1"/>
  <c r="K567" i="7" s="1"/>
  <c r="I568" i="7" s="1"/>
  <c r="F567" i="7"/>
  <c r="M567" i="7" s="1"/>
  <c r="L567" i="7" l="1"/>
  <c r="G568" i="7" s="1"/>
  <c r="J568" i="7" s="1"/>
  <c r="K568" i="7" s="1"/>
  <c r="F568" i="7" l="1"/>
  <c r="M568" i="7" s="1"/>
  <c r="I713" i="7"/>
  <c r="L568" i="7" l="1"/>
  <c r="G569" i="7" s="1"/>
  <c r="J569" i="7" s="1"/>
  <c r="K569" i="7" s="1"/>
  <c r="I570" i="7" s="1"/>
  <c r="F569" i="7" l="1"/>
  <c r="L569" i="7" s="1"/>
  <c r="G570" i="7" s="1"/>
  <c r="J570" i="7" s="1"/>
  <c r="K570" i="7" s="1"/>
  <c r="I571" i="7" s="1"/>
  <c r="I714" i="7"/>
  <c r="F570" i="7" l="1"/>
  <c r="M570" i="7" s="1"/>
  <c r="I715" i="7"/>
  <c r="L570" i="7" l="1"/>
  <c r="G571" i="7" s="1"/>
  <c r="J571" i="7" s="1"/>
  <c r="K571" i="7" s="1"/>
  <c r="I572" i="7" s="1"/>
  <c r="F571" i="7" l="1"/>
  <c r="M571" i="7" s="1"/>
  <c r="L571" i="7" l="1"/>
  <c r="G572" i="7" s="1"/>
  <c r="J572" i="7" s="1"/>
  <c r="K572" i="7" s="1"/>
  <c r="I573" i="7" s="1"/>
  <c r="F572" i="7" l="1"/>
  <c r="M572" i="7" s="1"/>
  <c r="L572" i="7" l="1"/>
  <c r="G573" i="7" s="1"/>
  <c r="J573" i="7" s="1"/>
  <c r="K573" i="7" s="1"/>
  <c r="I574" i="7" s="1"/>
  <c r="F573" i="7" l="1"/>
  <c r="M573" i="7" s="1"/>
  <c r="L573" i="7" l="1"/>
  <c r="F574" i="7" s="1"/>
  <c r="M574" i="7" s="1"/>
  <c r="G574" i="7" l="1"/>
  <c r="J574" i="7" s="1"/>
  <c r="K574" i="7" s="1"/>
  <c r="I575" i="7" s="1"/>
  <c r="L574" i="7" l="1"/>
  <c r="G575" i="7" s="1"/>
  <c r="J575" i="7" s="1"/>
  <c r="K575" i="7" s="1"/>
  <c r="I576" i="7" s="1"/>
  <c r="F575" i="7" l="1"/>
  <c r="M575" i="7" s="1"/>
  <c r="L575" i="7" l="1"/>
  <c r="G576" i="7" s="1"/>
  <c r="J576" i="7" s="1"/>
  <c r="K576" i="7" s="1"/>
  <c r="I577" i="7" s="1"/>
  <c r="I721" i="7"/>
  <c r="F576" i="7" l="1"/>
  <c r="M576" i="7" s="1"/>
  <c r="L576" i="7" l="1"/>
  <c r="G577" i="7" s="1"/>
  <c r="J577" i="7" s="1"/>
  <c r="K577" i="7" s="1"/>
  <c r="I578" i="7" s="1"/>
  <c r="I722" i="7"/>
  <c r="F577" i="7" l="1"/>
  <c r="M577" i="7" s="1"/>
  <c r="I723" i="7"/>
  <c r="L577" i="7" l="1"/>
  <c r="G578" i="7" s="1"/>
  <c r="J578" i="7" s="1"/>
  <c r="K578" i="7" s="1"/>
  <c r="I724" i="7"/>
  <c r="F578" i="7" l="1"/>
  <c r="M578" i="7" s="1"/>
  <c r="I725" i="7"/>
  <c r="L578" i="7" l="1"/>
  <c r="F579" i="7" s="1"/>
  <c r="G579" i="7"/>
  <c r="J579" i="7" s="1"/>
  <c r="K579" i="7" s="1"/>
  <c r="I726" i="7"/>
  <c r="M579" i="7" l="1"/>
  <c r="L579" i="7"/>
  <c r="M727" i="7"/>
  <c r="I727" i="7"/>
  <c r="M726" i="7"/>
  <c r="G580" i="7" l="1"/>
  <c r="J580" i="7" s="1"/>
  <c r="K580" i="7" s="1"/>
  <c r="F580" i="7"/>
  <c r="M580" i="7" s="1"/>
  <c r="M728" i="7"/>
  <c r="I728" i="7"/>
  <c r="L580" i="7" l="1"/>
  <c r="G581" i="7" s="1"/>
  <c r="J581" i="7" s="1"/>
  <c r="K581" i="7" s="1"/>
  <c r="F581" i="7" l="1"/>
  <c r="M581" i="7" s="1"/>
  <c r="L581" i="7" l="1"/>
  <c r="G582" i="7" s="1"/>
  <c r="J582" i="7" s="1"/>
  <c r="K582" i="7" s="1"/>
  <c r="M730" i="7"/>
  <c r="I730" i="7"/>
  <c r="M729" i="7"/>
  <c r="F582" i="7" l="1"/>
  <c r="L582" i="7" s="1"/>
  <c r="G583" i="7" s="1"/>
  <c r="J583" i="7" s="1"/>
  <c r="K583" i="7" s="1"/>
  <c r="F583" i="7" l="1"/>
  <c r="L583" i="7" s="1"/>
  <c r="G584" i="7" s="1"/>
  <c r="J584" i="7" s="1"/>
  <c r="K584" i="7" s="1"/>
  <c r="I585" i="7" s="1"/>
  <c r="M731" i="7"/>
  <c r="I731" i="7"/>
  <c r="F584" i="7" l="1"/>
  <c r="L584" i="7" s="1"/>
  <c r="F585" i="7" s="1"/>
  <c r="M732" i="7"/>
  <c r="I732" i="7"/>
  <c r="G585" i="7" l="1"/>
  <c r="J585" i="7" s="1"/>
  <c r="K585" i="7" s="1"/>
  <c r="M733" i="7"/>
  <c r="I733" i="7"/>
  <c r="L585" i="7" l="1"/>
  <c r="G586" i="7" s="1"/>
  <c r="J586" i="7" s="1"/>
  <c r="K586" i="7" s="1"/>
  <c r="M734" i="7"/>
  <c r="I734" i="7"/>
  <c r="F586" i="7" l="1"/>
  <c r="L586" i="7" s="1"/>
  <c r="G587" i="7" s="1"/>
  <c r="J587" i="7" s="1"/>
  <c r="K587" i="7" s="1"/>
  <c r="F587" i="7" l="1"/>
  <c r="L587" i="7" s="1"/>
  <c r="F588" i="7" l="1"/>
  <c r="G588" i="7"/>
  <c r="J588" i="7" s="1"/>
  <c r="K588" i="7" s="1"/>
  <c r="I737" i="7"/>
  <c r="L588" i="7" l="1"/>
  <c r="G589" i="7" s="1"/>
  <c r="I738" i="7"/>
  <c r="J589" i="7" l="1"/>
  <c r="K589" i="7" s="1"/>
  <c r="F589" i="7"/>
  <c r="L589" i="7" l="1"/>
  <c r="F590" i="7" l="1"/>
  <c r="G590" i="7"/>
  <c r="L590" i="7" l="1"/>
  <c r="G591" i="7" s="1"/>
  <c r="J591" i="7" s="1"/>
  <c r="K591" i="7" s="1"/>
  <c r="I592" i="7" s="1"/>
  <c r="J590" i="7"/>
  <c r="K590" i="7" s="1"/>
  <c r="I591" i="7" s="1"/>
  <c r="F591" i="7" l="1"/>
  <c r="M591" i="7" s="1"/>
  <c r="L591" i="7" l="1"/>
  <c r="F592" i="7" s="1"/>
  <c r="M592" i="7" s="1"/>
  <c r="G592" i="7" l="1"/>
  <c r="J592" i="7" s="1"/>
  <c r="K592" i="7" s="1"/>
  <c r="M615" i="7"/>
  <c r="L592" i="7" l="1"/>
  <c r="F593" i="7" s="1"/>
  <c r="G593" i="7" l="1"/>
  <c r="L593" i="7" s="1"/>
  <c r="J593" i="7" l="1"/>
  <c r="K593" i="7" s="1"/>
  <c r="G594" i="7"/>
  <c r="J594" i="7" s="1"/>
  <c r="K594" i="7" s="1"/>
  <c r="F594" i="7"/>
  <c r="L594" i="7" l="1"/>
  <c r="G595" i="7" s="1"/>
  <c r="J595" i="7" s="1"/>
  <c r="K595" i="7" s="1"/>
  <c r="I596" i="7" s="1"/>
  <c r="I746" i="7"/>
  <c r="F595" i="7" l="1"/>
  <c r="L595" i="7" l="1"/>
  <c r="G596" i="7" s="1"/>
  <c r="J596" i="7" s="1"/>
  <c r="K596" i="7" s="1"/>
  <c r="I597" i="7" s="1"/>
  <c r="M595" i="7"/>
  <c r="I748" i="7"/>
  <c r="F596" i="7" l="1"/>
  <c r="M596" i="7" s="1"/>
  <c r="I749" i="7"/>
  <c r="L596" i="7" l="1"/>
  <c r="G597" i="7" s="1"/>
  <c r="J597" i="7" s="1"/>
  <c r="K597" i="7" s="1"/>
  <c r="I598" i="7" s="1"/>
  <c r="F597" i="7" l="1"/>
  <c r="M597" i="7" s="1"/>
  <c r="M713" i="7"/>
  <c r="I750" i="7"/>
  <c r="L597" i="7" l="1"/>
  <c r="G598" i="7" s="1"/>
  <c r="J598" i="7" s="1"/>
  <c r="K598" i="7" s="1"/>
  <c r="I599" i="7" s="1"/>
  <c r="F598" i="7" l="1"/>
  <c r="M598" i="7" s="1"/>
  <c r="M714" i="7"/>
  <c r="M751" i="7"/>
  <c r="I751" i="7"/>
  <c r="L598" i="7" l="1"/>
  <c r="F599" i="7" s="1"/>
  <c r="M599" i="7" s="1"/>
  <c r="G599" i="7"/>
  <c r="J599" i="7" s="1"/>
  <c r="K599" i="7" s="1"/>
  <c r="I600" i="7" s="1"/>
  <c r="L599" i="7" l="1"/>
  <c r="M752" i="7"/>
  <c r="I752" i="7"/>
  <c r="F600" i="7" l="1"/>
  <c r="M600" i="7" s="1"/>
  <c r="G600" i="7"/>
  <c r="J600" i="7" s="1"/>
  <c r="K600" i="7" s="1"/>
  <c r="L600" i="7" l="1"/>
  <c r="F601" i="7" l="1"/>
  <c r="M601" i="7" s="1"/>
  <c r="G601" i="7"/>
  <c r="J601" i="7" s="1"/>
  <c r="K601" i="7" s="1"/>
  <c r="L601" i="7" l="1"/>
  <c r="F602" i="7" l="1"/>
  <c r="M602" i="7" s="1"/>
  <c r="G602" i="7"/>
  <c r="I718" i="7"/>
  <c r="L602" i="7" l="1"/>
  <c r="G603" i="7" s="1"/>
  <c r="J603" i="7" s="1"/>
  <c r="K603" i="7" s="1"/>
  <c r="J602" i="7"/>
  <c r="K602" i="7" s="1"/>
  <c r="I603" i="7" s="1"/>
  <c r="F603" i="7" l="1"/>
  <c r="M603" i="7" s="1"/>
  <c r="I719" i="7"/>
  <c r="L603" i="7" l="1"/>
  <c r="F604" i="7" s="1"/>
  <c r="M604" i="7" s="1"/>
  <c r="G604" i="7" l="1"/>
  <c r="J604" i="7" s="1"/>
  <c r="K604" i="7" s="1"/>
  <c r="L604" i="7" l="1"/>
  <c r="G605" i="7" s="1"/>
  <c r="J605" i="7" s="1"/>
  <c r="K605" i="7" s="1"/>
  <c r="F605" i="7" l="1"/>
  <c r="M605" i="7" s="1"/>
  <c r="L605" i="7" l="1"/>
  <c r="G606" i="7" s="1"/>
  <c r="J606" i="7" s="1"/>
  <c r="K606" i="7" s="1"/>
  <c r="F606" i="7" l="1"/>
  <c r="L606" i="7" s="1"/>
  <c r="G607" i="7" s="1"/>
  <c r="J607" i="7" s="1"/>
  <c r="K607" i="7" s="1"/>
  <c r="F607" i="7" l="1"/>
  <c r="L607" i="7" s="1"/>
  <c r="F608" i="7" s="1"/>
  <c r="G608" i="7" l="1"/>
  <c r="J608" i="7" s="1"/>
  <c r="K608" i="7" s="1"/>
  <c r="I609" i="7" s="1"/>
  <c r="L608" i="7" l="1"/>
  <c r="G609" i="7" s="1"/>
  <c r="J609" i="7" s="1"/>
  <c r="K609" i="7" s="1"/>
  <c r="F609" i="7" l="1"/>
  <c r="L609" i="7" s="1"/>
  <c r="F610" i="7" s="1"/>
  <c r="G610" i="7" l="1"/>
  <c r="J610" i="7" s="1"/>
  <c r="K610" i="7" s="1"/>
  <c r="L610" i="7" l="1"/>
  <c r="G611" i="7" s="1"/>
  <c r="J611" i="7" s="1"/>
  <c r="K611" i="7" s="1"/>
  <c r="F611" i="7" l="1"/>
  <c r="L611" i="7" s="1"/>
  <c r="G612" i="7" l="1"/>
  <c r="J612" i="7" s="1"/>
  <c r="K612" i="7" s="1"/>
  <c r="F612" i="7"/>
  <c r="L612" i="7" l="1"/>
  <c r="F613" i="7" s="1"/>
  <c r="G613" i="7" l="1"/>
  <c r="L613" i="7" s="1"/>
  <c r="G614" i="7" s="1"/>
  <c r="J614" i="7" s="1"/>
  <c r="K614" i="7" s="1"/>
  <c r="I615" i="7" s="1"/>
  <c r="J613" i="7" l="1"/>
  <c r="K613" i="7" s="1"/>
  <c r="F614" i="7"/>
  <c r="L614" i="7" s="1"/>
  <c r="G615" i="7" s="1"/>
  <c r="J615" i="7" s="1"/>
  <c r="K615" i="7" s="1"/>
  <c r="I616" i="7" s="1"/>
  <c r="F615" i="7" l="1"/>
  <c r="L615" i="7" s="1"/>
  <c r="G616" i="7" s="1"/>
  <c r="J616" i="7" s="1"/>
  <c r="K616" i="7" s="1"/>
  <c r="F616" i="7" l="1"/>
  <c r="M616" i="7" s="1"/>
  <c r="L616" i="7" l="1"/>
  <c r="G617" i="7" s="1"/>
  <c r="J617" i="7" s="1"/>
  <c r="K617" i="7" s="1"/>
  <c r="F617" i="7" l="1"/>
  <c r="L617" i="7" s="1"/>
  <c r="G618" i="7" s="1"/>
  <c r="J618" i="7" s="1"/>
  <c r="K618" i="7" s="1"/>
  <c r="I619" i="7" s="1"/>
  <c r="F618" i="7" l="1"/>
  <c r="L618" i="7" l="1"/>
  <c r="G619" i="7" s="1"/>
  <c r="J619" i="7" s="1"/>
  <c r="K619" i="7" s="1"/>
  <c r="I620" i="7" s="1"/>
  <c r="M618" i="7"/>
  <c r="M737" i="7"/>
  <c r="F619" i="7" l="1"/>
  <c r="M619" i="7" s="1"/>
  <c r="L619" i="7" l="1"/>
  <c r="F620" i="7" s="1"/>
  <c r="M620" i="7" s="1"/>
  <c r="G620" i="7" l="1"/>
  <c r="J620" i="7" s="1"/>
  <c r="K620" i="7" s="1"/>
  <c r="I621" i="7" s="1"/>
  <c r="L620" i="7" l="1"/>
  <c r="F621" i="7"/>
  <c r="M621" i="7" s="1"/>
  <c r="G621" i="7"/>
  <c r="J621" i="7" s="1"/>
  <c r="K621" i="7" s="1"/>
  <c r="I622" i="7" s="1"/>
  <c r="L621" i="7" l="1"/>
  <c r="F622" i="7" l="1"/>
  <c r="M622" i="7" s="1"/>
  <c r="G622" i="7"/>
  <c r="J622" i="7" s="1"/>
  <c r="K622" i="7" s="1"/>
  <c r="I623" i="7" s="1"/>
  <c r="L622" i="7" l="1"/>
  <c r="G623" i="7" l="1"/>
  <c r="J623" i="7" s="1"/>
  <c r="K623" i="7" s="1"/>
  <c r="I624" i="7" s="1"/>
  <c r="F623" i="7"/>
  <c r="M623" i="7" s="1"/>
  <c r="L623" i="7" l="1"/>
  <c r="G624" i="7" l="1"/>
  <c r="J624" i="7" s="1"/>
  <c r="K624" i="7" s="1"/>
  <c r="I625" i="7" s="1"/>
  <c r="F624" i="7"/>
  <c r="M624" i="7" s="1"/>
  <c r="L624" i="7" l="1"/>
  <c r="G625" i="7" l="1"/>
  <c r="J625" i="7" s="1"/>
  <c r="K625" i="7" s="1"/>
  <c r="I626" i="7" s="1"/>
  <c r="F625" i="7"/>
  <c r="M625" i="7" s="1"/>
  <c r="L625" i="7" l="1"/>
  <c r="G626" i="7" l="1"/>
  <c r="J626" i="7" s="1"/>
  <c r="K626" i="7" s="1"/>
  <c r="I627" i="7" s="1"/>
  <c r="F626" i="7"/>
  <c r="M626" i="7" s="1"/>
  <c r="L626" i="7" l="1"/>
  <c r="G627" i="7" l="1"/>
  <c r="J627" i="7" s="1"/>
  <c r="K627" i="7" s="1"/>
  <c r="F627" i="7"/>
  <c r="M627" i="7" s="1"/>
  <c r="L627" i="7" l="1"/>
  <c r="G628" i="7" l="1"/>
  <c r="J628" i="7" s="1"/>
  <c r="K628" i="7" s="1"/>
  <c r="F628" i="7"/>
  <c r="M628" i="7" s="1"/>
  <c r="L628" i="7" l="1"/>
  <c r="G629" i="7" l="1"/>
  <c r="J629" i="7" s="1"/>
  <c r="K629" i="7" s="1"/>
  <c r="F629" i="7"/>
  <c r="M629" i="7" s="1"/>
  <c r="L629" i="7" l="1"/>
  <c r="G630" i="7" l="1"/>
  <c r="J630" i="7" s="1"/>
  <c r="K630" i="7" s="1"/>
  <c r="F630" i="7"/>
  <c r="M749" i="7"/>
  <c r="L630" i="7" l="1"/>
  <c r="G631" i="7" s="1"/>
  <c r="J631" i="7" s="1"/>
  <c r="K631" i="7" s="1"/>
  <c r="F631" i="7" l="1"/>
  <c r="L631" i="7" s="1"/>
  <c r="M750" i="7"/>
  <c r="G632" i="7" l="1"/>
  <c r="J632" i="7" s="1"/>
  <c r="K632" i="7" s="1"/>
  <c r="I633" i="7" s="1"/>
  <c r="F632" i="7"/>
  <c r="L632" i="7" l="1"/>
  <c r="G633" i="7" s="1"/>
  <c r="J633" i="7" s="1"/>
  <c r="K633" i="7" s="1"/>
  <c r="F633" i="7" l="1"/>
  <c r="L633" i="7" s="1"/>
  <c r="G634" i="7" l="1"/>
  <c r="J634" i="7" s="1"/>
  <c r="K634" i="7" s="1"/>
  <c r="F634" i="7"/>
  <c r="L634" i="7" l="1"/>
  <c r="F635" i="7" s="1"/>
  <c r="G635" i="7" l="1"/>
  <c r="J635" i="7" s="1"/>
  <c r="K635" i="7" s="1"/>
  <c r="L635" i="7" l="1"/>
  <c r="G636" i="7" s="1"/>
  <c r="J636" i="7" s="1"/>
  <c r="K636" i="7" s="1"/>
  <c r="F636" i="7" l="1"/>
  <c r="L636" i="7" s="1"/>
  <c r="G637" i="7" s="1"/>
  <c r="J637" i="7" s="1"/>
  <c r="K637" i="7" s="1"/>
  <c r="F637" i="7" l="1"/>
  <c r="L637" i="7" s="1"/>
  <c r="G638" i="7" l="1"/>
  <c r="J638" i="7" s="1"/>
  <c r="K638" i="7" s="1"/>
  <c r="I639" i="7" s="1"/>
  <c r="F638" i="7"/>
  <c r="L638" i="7" l="1"/>
  <c r="G639" i="7" s="1"/>
  <c r="J639" i="7" s="1"/>
  <c r="K639" i="7" s="1"/>
  <c r="I640" i="7" s="1"/>
  <c r="F639" i="7" l="1"/>
  <c r="M639" i="7" s="1"/>
  <c r="L639" i="7" l="1"/>
  <c r="G640" i="7" s="1"/>
  <c r="J640" i="7" s="1"/>
  <c r="K640" i="7" s="1"/>
  <c r="I641" i="7" s="1"/>
  <c r="I711" i="7"/>
  <c r="F640" i="7" l="1"/>
  <c r="M640" i="7" s="1"/>
  <c r="L640" i="7" l="1"/>
  <c r="G641" i="7" s="1"/>
  <c r="J641" i="7" s="1"/>
  <c r="K641" i="7" s="1"/>
  <c r="I642" i="7" s="1"/>
  <c r="I712" i="7"/>
  <c r="F641" i="7" l="1"/>
  <c r="M641" i="7" s="1"/>
  <c r="L641" i="7" l="1"/>
  <c r="G642" i="7" s="1"/>
  <c r="J642" i="7" s="1"/>
  <c r="K642" i="7" s="1"/>
  <c r="I643" i="7" s="1"/>
  <c r="F642" i="7" l="1"/>
  <c r="M642" i="7" s="1"/>
  <c r="L642" i="7" l="1"/>
  <c r="G643" i="7" s="1"/>
  <c r="J643" i="7" s="1"/>
  <c r="K643" i="7" s="1"/>
  <c r="I644" i="7" s="1"/>
  <c r="F643" i="7" l="1"/>
  <c r="M643" i="7" s="1"/>
  <c r="L643" i="7" l="1"/>
  <c r="G644" i="7" s="1"/>
  <c r="J644" i="7" s="1"/>
  <c r="K644" i="7" s="1"/>
  <c r="I645" i="7" s="1"/>
  <c r="F644" i="7" l="1"/>
  <c r="M644" i="7" s="1"/>
  <c r="L644" i="7" l="1"/>
  <c r="G645" i="7" s="1"/>
  <c r="J645" i="7" s="1"/>
  <c r="K645" i="7" s="1"/>
  <c r="I646" i="7" s="1"/>
  <c r="F645" i="7" l="1"/>
  <c r="M645" i="7" s="1"/>
  <c r="L645" i="7" l="1"/>
  <c r="G646" i="7" s="1"/>
  <c r="J646" i="7" s="1"/>
  <c r="K646" i="7" s="1"/>
  <c r="I647" i="7" s="1"/>
  <c r="F646" i="7" l="1"/>
  <c r="M646" i="7" s="1"/>
  <c r="L646" i="7" l="1"/>
  <c r="G647" i="7" s="1"/>
  <c r="J647" i="7" s="1"/>
  <c r="K647" i="7" s="1"/>
  <c r="I648" i="7" s="1"/>
  <c r="F647" i="7" l="1"/>
  <c r="M647" i="7" s="1"/>
  <c r="L647" i="7" l="1"/>
  <c r="G648" i="7" s="1"/>
  <c r="J648" i="7" s="1"/>
  <c r="K648" i="7" s="1"/>
  <c r="I649" i="7" s="1"/>
  <c r="F648" i="7" l="1"/>
  <c r="M648" i="7" s="1"/>
  <c r="L648" i="7" l="1"/>
  <c r="G649" i="7" s="1"/>
  <c r="J649" i="7" s="1"/>
  <c r="K649" i="7" s="1"/>
  <c r="I650" i="7" s="1"/>
  <c r="F649" i="7" l="1"/>
  <c r="M649" i="7" s="1"/>
  <c r="L649" i="7" l="1"/>
  <c r="G650" i="7" l="1"/>
  <c r="J650" i="7" s="1"/>
  <c r="K650" i="7" s="1"/>
  <c r="I651" i="7" s="1"/>
  <c r="F650" i="7"/>
  <c r="M650" i="7" s="1"/>
  <c r="L650" i="7" l="1"/>
  <c r="F651" i="7" l="1"/>
  <c r="M651" i="7" s="1"/>
  <c r="G651" i="7"/>
  <c r="J651" i="7" s="1"/>
  <c r="K651" i="7" s="1"/>
  <c r="I652" i="7" s="1"/>
  <c r="L651" i="7" l="1"/>
  <c r="F652" i="7" l="1"/>
  <c r="M652" i="7" s="1"/>
  <c r="G652" i="7"/>
  <c r="J652" i="7" s="1"/>
  <c r="K652" i="7" s="1"/>
  <c r="L652" i="7" l="1"/>
  <c r="F653" i="7" l="1"/>
  <c r="M653" i="7" s="1"/>
  <c r="G653" i="7"/>
  <c r="L653" i="7" l="1"/>
  <c r="J653" i="7"/>
  <c r="K653" i="7" s="1"/>
  <c r="F654" i="7" l="1"/>
  <c r="G654" i="7"/>
  <c r="J654" i="7" s="1"/>
  <c r="K654" i="7" s="1"/>
  <c r="L654" i="7" l="1"/>
  <c r="G655" i="7" s="1"/>
  <c r="J655" i="7" s="1"/>
  <c r="K655" i="7" s="1"/>
  <c r="F655" i="7" l="1"/>
  <c r="L655" i="7" s="1"/>
  <c r="F656" i="7" s="1"/>
  <c r="G656" i="7" l="1"/>
  <c r="J656" i="7" s="1"/>
  <c r="K656" i="7" s="1"/>
  <c r="I657" i="7" s="1"/>
  <c r="L656" i="7" l="1"/>
  <c r="G657" i="7" s="1"/>
  <c r="J657" i="7" s="1"/>
  <c r="K657" i="7" s="1"/>
  <c r="F657" i="7" l="1"/>
  <c r="L657" i="7" s="1"/>
  <c r="G658" i="7" s="1"/>
  <c r="J658" i="7" s="1"/>
  <c r="K658" i="7" s="1"/>
  <c r="F658" i="7" l="1"/>
  <c r="L658" i="7" s="1"/>
  <c r="G659" i="7" s="1"/>
  <c r="J659" i="7" s="1"/>
  <c r="K659" i="7" s="1"/>
  <c r="F659" i="7" l="1"/>
  <c r="L659" i="7" s="1"/>
  <c r="G660" i="7" s="1"/>
  <c r="J660" i="7" s="1"/>
  <c r="K660" i="7" s="1"/>
  <c r="F660" i="7" l="1"/>
  <c r="L660" i="7" s="1"/>
  <c r="G661" i="7" s="1"/>
  <c r="J661" i="7" s="1"/>
  <c r="K661" i="7" s="1"/>
  <c r="F661" i="7" l="1"/>
  <c r="L661" i="7" s="1"/>
  <c r="G662" i="7" s="1"/>
  <c r="J662" i="7" s="1"/>
  <c r="K662" i="7" s="1"/>
  <c r="I663" i="7" s="1"/>
  <c r="F662" i="7" l="1"/>
  <c r="L662" i="7" s="1"/>
  <c r="G663" i="7" s="1"/>
  <c r="J663" i="7" s="1"/>
  <c r="K663" i="7" s="1"/>
  <c r="I664" i="7" s="1"/>
  <c r="F663" i="7" l="1"/>
  <c r="M663" i="7" s="1"/>
  <c r="L663" i="7" l="1"/>
  <c r="G664" i="7" s="1"/>
  <c r="J664" i="7" s="1"/>
  <c r="K664" i="7" s="1"/>
  <c r="F664" i="7" l="1"/>
  <c r="M664" i="7" s="1"/>
  <c r="L664" i="7" l="1"/>
  <c r="G665" i="7" l="1"/>
  <c r="J665" i="7" s="1"/>
  <c r="K665" i="7" s="1"/>
  <c r="F665" i="7"/>
  <c r="L665" i="7" l="1"/>
  <c r="G666" i="7" s="1"/>
  <c r="J666" i="7" s="1"/>
  <c r="K666" i="7" s="1"/>
  <c r="F666" i="7" l="1"/>
  <c r="L666" i="7" s="1"/>
  <c r="F667" i="7" l="1"/>
  <c r="G667" i="7"/>
  <c r="J667" i="7" s="1"/>
  <c r="K667" i="7" s="1"/>
  <c r="I668" i="7" s="1"/>
  <c r="M667" i="7" l="1"/>
  <c r="L667" i="7"/>
  <c r="G668" i="7" l="1"/>
  <c r="J668" i="7" s="1"/>
  <c r="K668" i="7" s="1"/>
  <c r="I669" i="7" s="1"/>
  <c r="F668" i="7"/>
  <c r="L668" i="7" l="1"/>
  <c r="M668" i="7"/>
  <c r="G669" i="7"/>
  <c r="J669" i="7" s="1"/>
  <c r="K669" i="7" s="1"/>
  <c r="I670" i="7" s="1"/>
  <c r="F669" i="7"/>
  <c r="M669" i="7" s="1"/>
  <c r="L669" i="7" l="1"/>
  <c r="G670" i="7" s="1"/>
  <c r="J670" i="7" s="1"/>
  <c r="K670" i="7" s="1"/>
  <c r="I671" i="7" s="1"/>
  <c r="F670" i="7" l="1"/>
  <c r="M670" i="7" s="1"/>
  <c r="L670" i="7" l="1"/>
  <c r="G671" i="7" l="1"/>
  <c r="J671" i="7" s="1"/>
  <c r="K671" i="7" s="1"/>
  <c r="I672" i="7" s="1"/>
  <c r="F671" i="7"/>
  <c r="M671" i="7" s="1"/>
  <c r="L671" i="7" l="1"/>
  <c r="G672" i="7" l="1"/>
  <c r="J672" i="7" s="1"/>
  <c r="K672" i="7" s="1"/>
  <c r="I673" i="7" s="1"/>
  <c r="F672" i="7"/>
  <c r="M672" i="7" s="1"/>
  <c r="L672" i="7" l="1"/>
  <c r="F673" i="7" l="1"/>
  <c r="M673" i="7" s="1"/>
  <c r="G673" i="7"/>
  <c r="J673" i="7" s="1"/>
  <c r="K673" i="7" s="1"/>
  <c r="I674" i="7" s="1"/>
  <c r="L673" i="7" l="1"/>
  <c r="F674" i="7" l="1"/>
  <c r="M674" i="7" s="1"/>
  <c r="G674" i="7"/>
  <c r="J674" i="7" s="1"/>
  <c r="K674" i="7" s="1"/>
  <c r="I675" i="7" s="1"/>
  <c r="L674" i="7" l="1"/>
  <c r="G675" i="7" l="1"/>
  <c r="J675" i="7" s="1"/>
  <c r="K675" i="7" s="1"/>
  <c r="I676" i="7" s="1"/>
  <c r="F675" i="7"/>
  <c r="M675" i="7" s="1"/>
  <c r="L675" i="7" l="1"/>
  <c r="F676" i="7" l="1"/>
  <c r="M676" i="7" s="1"/>
  <c r="G676" i="7"/>
  <c r="J676" i="7" s="1"/>
  <c r="K676" i="7" s="1"/>
  <c r="L676" i="7" l="1"/>
  <c r="F677" i="7" l="1"/>
  <c r="M677" i="7" s="1"/>
  <c r="G677" i="7"/>
  <c r="J677" i="7" s="1"/>
  <c r="K677" i="7" s="1"/>
  <c r="L677" i="7" l="1"/>
  <c r="F678" i="7" l="1"/>
  <c r="G678" i="7"/>
  <c r="J678" i="7" s="1"/>
  <c r="K678" i="7" s="1"/>
  <c r="L678" i="7" l="1"/>
  <c r="I740" i="7"/>
  <c r="G679" i="7" l="1"/>
  <c r="J679" i="7" s="1"/>
  <c r="K679" i="7" s="1"/>
  <c r="F679" i="7"/>
  <c r="L679" i="7" s="1"/>
  <c r="G680" i="7" l="1"/>
  <c r="J680" i="7" s="1"/>
  <c r="K680" i="7" s="1"/>
  <c r="I681" i="7" s="1"/>
  <c r="F680" i="7"/>
  <c r="I741" i="7"/>
  <c r="L680" i="7" l="1"/>
  <c r="G681" i="7" s="1"/>
  <c r="J681" i="7" s="1"/>
  <c r="K681" i="7" s="1"/>
  <c r="F681" i="7" l="1"/>
  <c r="L681" i="7" s="1"/>
  <c r="F682" i="7" s="1"/>
  <c r="I742" i="7"/>
  <c r="G682" i="7" l="1"/>
  <c r="J682" i="7" s="1"/>
  <c r="K682" i="7" s="1"/>
  <c r="L682" i="7" l="1"/>
  <c r="G683" i="7" s="1"/>
  <c r="J683" i="7" s="1"/>
  <c r="K683" i="7" s="1"/>
  <c r="I743" i="7"/>
  <c r="F683" i="7" l="1"/>
  <c r="L683" i="7" s="1"/>
  <c r="G684" i="7" s="1"/>
  <c r="J684" i="7" s="1"/>
  <c r="K684" i="7" s="1"/>
  <c r="F684" i="7" l="1"/>
  <c r="L684" i="7" s="1"/>
  <c r="F685" i="7" s="1"/>
  <c r="G685" i="7" l="1"/>
  <c r="J685" i="7" s="1"/>
  <c r="K685" i="7" s="1"/>
  <c r="L685" i="7" l="1"/>
  <c r="G686" i="7" s="1"/>
  <c r="J686" i="7" s="1"/>
  <c r="K686" i="7" s="1"/>
  <c r="I687" i="7" s="1"/>
  <c r="F686" i="7" l="1"/>
  <c r="L686" i="7" s="1"/>
  <c r="G687" i="7" s="1"/>
  <c r="J687" i="7" s="1"/>
  <c r="K687" i="7" s="1"/>
  <c r="I688" i="7" s="1"/>
  <c r="F687" i="7" l="1"/>
  <c r="M687" i="7" s="1"/>
  <c r="L687" i="7" l="1"/>
  <c r="G688" i="7" s="1"/>
  <c r="J688" i="7" s="1"/>
  <c r="K688" i="7" s="1"/>
  <c r="F688" i="7" l="1"/>
  <c r="M688" i="7" s="1"/>
  <c r="L688" i="7" l="1"/>
  <c r="G689" i="7" s="1"/>
  <c r="J689" i="7" s="1"/>
  <c r="K689" i="7" s="1"/>
  <c r="F689" i="7" l="1"/>
  <c r="L689" i="7" s="1"/>
  <c r="G690" i="7" s="1"/>
  <c r="J690" i="7" s="1"/>
  <c r="K690" i="7" s="1"/>
  <c r="F690" i="7" l="1"/>
  <c r="L690" i="7" s="1"/>
  <c r="F691" i="7" s="1"/>
  <c r="M691" i="7" s="1"/>
  <c r="G691" i="7" l="1"/>
  <c r="J691" i="7" s="1"/>
  <c r="K691" i="7" s="1"/>
  <c r="I692" i="7" s="1"/>
  <c r="L691" i="7" l="1"/>
  <c r="F692" i="7" s="1"/>
  <c r="M692" i="7" s="1"/>
  <c r="G692" i="7" l="1"/>
  <c r="J692" i="7" s="1"/>
  <c r="K692" i="7" s="1"/>
  <c r="I693" i="7" s="1"/>
  <c r="L692" i="7" l="1"/>
  <c r="F693" i="7" s="1"/>
  <c r="M693" i="7" s="1"/>
  <c r="G693" i="7" l="1"/>
  <c r="J693" i="7" s="1"/>
  <c r="K693" i="7" s="1"/>
  <c r="I694" i="7" s="1"/>
  <c r="L693" i="7" l="1"/>
  <c r="G694" i="7" s="1"/>
  <c r="J694" i="7" s="1"/>
  <c r="K694" i="7" s="1"/>
  <c r="I695" i="7" s="1"/>
  <c r="M735" i="7"/>
  <c r="F694" i="7" l="1"/>
  <c r="M694" i="7" s="1"/>
  <c r="L694" i="7" l="1"/>
  <c r="G695" i="7" s="1"/>
  <c r="J695" i="7" s="1"/>
  <c r="K695" i="7" s="1"/>
  <c r="I696" i="7" s="1"/>
  <c r="I747" i="7"/>
  <c r="F695" i="7" l="1"/>
  <c r="M695" i="7" s="1"/>
  <c r="L695" i="7" l="1"/>
  <c r="G696" i="7" s="1"/>
  <c r="J696" i="7" s="1"/>
  <c r="K696" i="7" s="1"/>
  <c r="F696" i="7" l="1"/>
  <c r="M696" i="7" s="1"/>
  <c r="L696" i="7" l="1"/>
  <c r="G697" i="7" s="1"/>
  <c r="J697" i="7" s="1"/>
  <c r="K697" i="7" s="1"/>
  <c r="F697" i="7" l="1"/>
  <c r="M697" i="7" s="1"/>
  <c r="L697" i="7" l="1"/>
  <c r="F698" i="7" s="1"/>
  <c r="M698" i="7" s="1"/>
  <c r="G698" i="7" l="1"/>
  <c r="J698" i="7" s="1"/>
  <c r="K698" i="7" s="1"/>
  <c r="L698" i="7" l="1"/>
  <c r="F699" i="7" s="1"/>
  <c r="M699" i="7" s="1"/>
  <c r="G699" i="7" l="1"/>
  <c r="J699" i="7" s="1"/>
  <c r="K699" i="7" s="1"/>
  <c r="L699" i="7" l="1"/>
  <c r="F700" i="7" s="1"/>
  <c r="M700" i="7" s="1"/>
  <c r="G700" i="7" l="1"/>
  <c r="J700" i="7" s="1"/>
  <c r="K700" i="7" s="1"/>
  <c r="L700" i="7" l="1"/>
  <c r="F701" i="7" s="1"/>
  <c r="M701" i="7" s="1"/>
  <c r="G701" i="7" l="1"/>
  <c r="J701" i="7" s="1"/>
  <c r="K701" i="7" s="1"/>
  <c r="L701" i="7" l="1"/>
  <c r="F702" i="7" s="1"/>
  <c r="G702" i="7" l="1"/>
  <c r="J702" i="7" s="1"/>
  <c r="K702" i="7" s="1"/>
  <c r="L702" i="7" l="1"/>
  <c r="G703" i="7" s="1"/>
  <c r="J703" i="7" s="1"/>
  <c r="K703" i="7" s="1"/>
  <c r="F703" i="7" l="1"/>
  <c r="L703" i="7" s="1"/>
  <c r="G704" i="7" s="1"/>
  <c r="J704" i="7" s="1"/>
  <c r="K704" i="7" s="1"/>
  <c r="I705" i="7" s="1"/>
  <c r="F704" i="7" l="1"/>
  <c r="L704" i="7" s="1"/>
  <c r="G705" i="7" s="1"/>
  <c r="J705" i="7" s="1"/>
  <c r="K705" i="7" s="1"/>
  <c r="F705" i="7" l="1"/>
  <c r="L705" i="7" s="1"/>
  <c r="G706" i="7" l="1"/>
  <c r="J706" i="7" s="1"/>
  <c r="K706" i="7" s="1"/>
  <c r="F706" i="7"/>
  <c r="L706" i="7" l="1"/>
  <c r="G707" i="7" s="1"/>
  <c r="J707" i="7" s="1"/>
  <c r="K707" i="7" s="1"/>
  <c r="F707" i="7" l="1"/>
  <c r="L707" i="7" s="1"/>
  <c r="G708" i="7" s="1"/>
  <c r="J708" i="7" s="1"/>
  <c r="K708" i="7" s="1"/>
  <c r="F708" i="7" l="1"/>
  <c r="L708" i="7" s="1"/>
  <c r="G709" i="7" s="1"/>
  <c r="J709" i="7" s="1"/>
  <c r="K709" i="7" s="1"/>
  <c r="F709" i="7" l="1"/>
  <c r="L709" i="7" s="1"/>
  <c r="F710" i="7" s="1"/>
  <c r="G710" i="7" l="1"/>
  <c r="J710" i="7" s="1"/>
  <c r="K710" i="7" s="1"/>
  <c r="L710" i="7" l="1"/>
  <c r="F711" i="7" s="1"/>
  <c r="M711" i="7" s="1"/>
  <c r="G711" i="7" l="1"/>
  <c r="J711" i="7" s="1"/>
  <c r="K711" i="7" s="1"/>
  <c r="L711" i="7" l="1"/>
  <c r="F712" i="7" s="1"/>
  <c r="M712" i="7" s="1"/>
  <c r="G712" i="7" l="1"/>
  <c r="J712" i="7" s="1"/>
  <c r="K712" i="7" s="1"/>
  <c r="I744" i="7"/>
  <c r="L712" i="7" l="1"/>
  <c r="F713" i="7" s="1"/>
  <c r="G713" i="7" l="1"/>
  <c r="L713" i="7" s="1"/>
  <c r="I745" i="7"/>
  <c r="G714" i="7" l="1"/>
  <c r="J714" i="7" s="1"/>
  <c r="K714" i="7" s="1"/>
  <c r="F714" i="7"/>
  <c r="J713" i="7"/>
  <c r="K713" i="7" s="1"/>
  <c r="L714" i="7" l="1"/>
  <c r="G715" i="7" s="1"/>
  <c r="J715" i="7" s="1"/>
  <c r="K715" i="7" s="1"/>
  <c r="I716" i="7" s="1"/>
  <c r="F715" i="7" l="1"/>
  <c r="L715" i="7" l="1"/>
  <c r="M715" i="7"/>
  <c r="G716" i="7"/>
  <c r="J716" i="7" s="1"/>
  <c r="K716" i="7" s="1"/>
  <c r="I717" i="7" s="1"/>
  <c r="F716" i="7"/>
  <c r="M716" i="7" s="1"/>
  <c r="L716" i="7" l="1"/>
  <c r="F717" i="7" s="1"/>
  <c r="M717" i="7" s="1"/>
  <c r="G717" i="7" l="1"/>
  <c r="J717" i="7" s="1"/>
  <c r="K717" i="7" s="1"/>
  <c r="L717" i="7" l="1"/>
  <c r="G718" i="7" s="1"/>
  <c r="J718" i="7" s="1"/>
  <c r="K718" i="7" s="1"/>
  <c r="F718" i="7" l="1"/>
  <c r="M718" i="7" s="1"/>
  <c r="L718" i="7" l="1"/>
  <c r="G719" i="7" s="1"/>
  <c r="J719" i="7" s="1"/>
  <c r="K719" i="7" s="1"/>
  <c r="I720" i="7" s="1"/>
  <c r="F719" i="7" l="1"/>
  <c r="M719" i="7" s="1"/>
  <c r="L719" i="7" l="1"/>
  <c r="G720" i="7" s="1"/>
  <c r="J720" i="7" s="1"/>
  <c r="K720" i="7" s="1"/>
  <c r="F720" i="7" l="1"/>
  <c r="M720" i="7" s="1"/>
  <c r="L720" i="7" l="1"/>
  <c r="G721" i="7" s="1"/>
  <c r="J721" i="7" s="1"/>
  <c r="K721" i="7" s="1"/>
  <c r="F721" i="7" l="1"/>
  <c r="M721" i="7" s="1"/>
  <c r="L721" i="7" l="1"/>
  <c r="G722" i="7" s="1"/>
  <c r="J722" i="7" s="1"/>
  <c r="K722" i="7" s="1"/>
  <c r="F722" i="7" l="1"/>
  <c r="L722" i="7" s="1"/>
  <c r="M722" i="7" l="1"/>
  <c r="G723" i="7"/>
  <c r="J723" i="7" s="1"/>
  <c r="K723" i="7" s="1"/>
  <c r="F723" i="7"/>
  <c r="M723" i="7" l="1"/>
  <c r="L723" i="7"/>
  <c r="G724" i="7" l="1"/>
  <c r="J724" i="7" s="1"/>
  <c r="K724" i="7" s="1"/>
  <c r="F724" i="7"/>
  <c r="M724" i="7" s="1"/>
  <c r="L724" i="7" l="1"/>
  <c r="G725" i="7" s="1"/>
  <c r="J725" i="7" s="1"/>
  <c r="K725" i="7" s="1"/>
  <c r="F725" i="7" l="1"/>
  <c r="M725" i="7" s="1"/>
  <c r="L725" i="7" l="1"/>
  <c r="G726" i="7" s="1"/>
  <c r="J726" i="7" s="1"/>
  <c r="K726" i="7" s="1"/>
  <c r="F726" i="7" l="1"/>
  <c r="L726" i="7" s="1"/>
  <c r="G727" i="7" s="1"/>
  <c r="J727" i="7" s="1"/>
  <c r="K727" i="7" s="1"/>
  <c r="F727" i="7" l="1"/>
  <c r="L727" i="7" s="1"/>
  <c r="G728" i="7" s="1"/>
  <c r="J728" i="7" s="1"/>
  <c r="K728" i="7" s="1"/>
  <c r="I729" i="7" s="1"/>
  <c r="F728" i="7" l="1"/>
  <c r="L728" i="7" s="1"/>
  <c r="G729" i="7" l="1"/>
  <c r="J729" i="7" s="1"/>
  <c r="K729" i="7" s="1"/>
  <c r="F729" i="7"/>
  <c r="L729" i="7" l="1"/>
  <c r="F730" i="7" s="1"/>
  <c r="G730" i="7" l="1"/>
  <c r="J730" i="7" s="1"/>
  <c r="K730" i="7" s="1"/>
  <c r="L730" i="7" l="1"/>
  <c r="F731" i="7" s="1"/>
  <c r="G731" i="7" l="1"/>
  <c r="J731" i="7" s="1"/>
  <c r="K731" i="7" s="1"/>
  <c r="L731" i="7" l="1"/>
  <c r="G732" i="7" s="1"/>
  <c r="J732" i="7" s="1"/>
  <c r="K732" i="7" s="1"/>
  <c r="F732" i="7" l="1"/>
  <c r="L732" i="7" s="1"/>
  <c r="F733" i="7" s="1"/>
  <c r="G733" i="7" l="1"/>
  <c r="L733" i="7" s="1"/>
  <c r="G734" i="7" s="1"/>
  <c r="J734" i="7" s="1"/>
  <c r="K734" i="7" s="1"/>
  <c r="I735" i="7" s="1"/>
  <c r="F734" i="7" l="1"/>
  <c r="L734" i="7" s="1"/>
  <c r="G735" i="7" s="1"/>
  <c r="J735" i="7" s="1"/>
  <c r="K735" i="7" s="1"/>
  <c r="I736" i="7" s="1"/>
  <c r="J733" i="7"/>
  <c r="K733" i="7" s="1"/>
  <c r="F735" i="7" l="1"/>
  <c r="L735" i="7" s="1"/>
  <c r="G736" i="7" s="1"/>
  <c r="J736" i="7" s="1"/>
  <c r="K736" i="7" s="1"/>
  <c r="F736" i="7" l="1"/>
  <c r="M736" i="7" s="1"/>
  <c r="L736" i="7" l="1"/>
  <c r="F737" i="7" s="1"/>
  <c r="G737" i="7" l="1"/>
  <c r="L737" i="7" s="1"/>
  <c r="G738" i="7" s="1"/>
  <c r="J738" i="7" s="1"/>
  <c r="K738" i="7" s="1"/>
  <c r="I739" i="7" s="1"/>
  <c r="O19" i="7" s="1"/>
  <c r="G4" i="11" s="1"/>
  <c r="G16" i="11" s="1"/>
  <c r="F738" i="7" l="1"/>
  <c r="M738" i="7" s="1"/>
  <c r="J737" i="7"/>
  <c r="K737" i="7" s="1"/>
  <c r="L738" i="7" l="1"/>
  <c r="F739" i="7" s="1"/>
  <c r="M739" i="7" s="1"/>
  <c r="G739" i="7" l="1"/>
  <c r="J739" i="7" s="1"/>
  <c r="K739" i="7" s="1"/>
  <c r="L739" i="7" l="1"/>
  <c r="F740" i="7" l="1"/>
  <c r="M740" i="7" s="1"/>
  <c r="G740" i="7"/>
  <c r="J740" i="7" s="1"/>
  <c r="K740" i="7" s="1"/>
  <c r="L740" i="7" l="1"/>
  <c r="G741" i="7" l="1"/>
  <c r="J741" i="7" s="1"/>
  <c r="K741" i="7" s="1"/>
  <c r="F741" i="7"/>
  <c r="M741" i="7" s="1"/>
  <c r="L741" i="7" l="1"/>
  <c r="F742" i="7" l="1"/>
  <c r="M742" i="7" s="1"/>
  <c r="G742" i="7"/>
  <c r="J742" i="7" s="1"/>
  <c r="K742" i="7" s="1"/>
  <c r="L742" i="7" l="1"/>
  <c r="F743" i="7" l="1"/>
  <c r="G743" i="7"/>
  <c r="J743" i="7" s="1"/>
  <c r="K743" i="7" s="1"/>
  <c r="L743" i="7" l="1"/>
  <c r="M743" i="7"/>
  <c r="G744" i="7" l="1"/>
  <c r="J744" i="7" s="1"/>
  <c r="K744" i="7" s="1"/>
  <c r="F744" i="7"/>
  <c r="M744" i="7" l="1"/>
  <c r="L744" i="7"/>
  <c r="G745" i="7" l="1"/>
  <c r="J745" i="7" s="1"/>
  <c r="K745" i="7" s="1"/>
  <c r="F745" i="7"/>
  <c r="M745" i="7" l="1"/>
  <c r="L745" i="7"/>
  <c r="F746" i="7" l="1"/>
  <c r="G746" i="7"/>
  <c r="J746" i="7" s="1"/>
  <c r="K746" i="7" s="1"/>
  <c r="M746" i="7" l="1"/>
  <c r="L746" i="7"/>
  <c r="G747" i="7" l="1"/>
  <c r="J747" i="7" s="1"/>
  <c r="K747" i="7" s="1"/>
  <c r="F747" i="7"/>
  <c r="M747" i="7" s="1"/>
  <c r="L747" i="7" l="1"/>
  <c r="G748" i="7" l="1"/>
  <c r="J748" i="7" s="1"/>
  <c r="K748" i="7" s="1"/>
  <c r="F748" i="7"/>
  <c r="L748" i="7" l="1"/>
  <c r="M748" i="7"/>
  <c r="N13" i="7" s="1"/>
  <c r="P13" i="7" l="1"/>
  <c r="O26" i="7"/>
  <c r="H4" i="11"/>
  <c r="K4" i="11" s="1"/>
  <c r="G749" i="7"/>
  <c r="J749" i="7" s="1"/>
  <c r="K749" i="7" s="1"/>
  <c r="F749" i="7"/>
  <c r="L749" i="7" l="1"/>
  <c r="G750" i="7" s="1"/>
  <c r="J750" i="7" s="1"/>
  <c r="K750" i="7" s="1"/>
  <c r="F750" i="7" l="1"/>
  <c r="L750" i="7" s="1"/>
  <c r="G751" i="7" s="1"/>
  <c r="J751" i="7" s="1"/>
  <c r="K751" i="7" s="1"/>
  <c r="F751" i="7" l="1"/>
  <c r="L751" i="7" s="1"/>
  <c r="G752" i="7" s="1"/>
  <c r="J752" i="7" s="1"/>
  <c r="F752" i="7" l="1"/>
  <c r="L752" i="7" s="1"/>
  <c r="K752" i="7"/>
  <c r="O18" i="7"/>
  <c r="O29" i="7" s="1"/>
  <c r="O22" i="7"/>
  <c r="J4" i="11" s="1"/>
  <c r="O20" i="7"/>
  <c r="I4" i="11" s="1"/>
  <c r="W9" i="7" l="1"/>
  <c r="O16" i="7"/>
  <c r="N16" i="7"/>
  <c r="F4" i="11"/>
  <c r="L4" i="11" s="1"/>
  <c r="X9" i="7"/>
  <c r="AA9" i="7" s="1"/>
  <c r="AB9" i="7" s="1"/>
  <c r="O21" i="7"/>
  <c r="AC9" i="7" l="1"/>
  <c r="X10" i="7" s="1"/>
  <c r="AA10" i="7" s="1"/>
  <c r="AB10" i="7" s="1"/>
  <c r="W10" i="7" l="1"/>
  <c r="AC10" i="7" s="1"/>
  <c r="X11" i="7" s="1"/>
  <c r="AA11" i="7" s="1"/>
  <c r="AB11" i="7" s="1"/>
  <c r="W11" i="7" l="1"/>
  <c r="AC11" i="7" s="1"/>
  <c r="X12" i="7" l="1"/>
  <c r="AA12" i="7" s="1"/>
  <c r="AB12" i="7" s="1"/>
  <c r="W12" i="7"/>
  <c r="AC12" i="7" l="1"/>
  <c r="X13" i="7" s="1"/>
  <c r="AA13" i="7" s="1"/>
  <c r="AB13" i="7" s="1"/>
  <c r="W13" i="7" l="1"/>
  <c r="AC13" i="7" s="1"/>
  <c r="X14" i="7" s="1"/>
  <c r="AA14" i="7" s="1"/>
  <c r="AB14" i="7" s="1"/>
  <c r="W14" i="7" l="1"/>
  <c r="AC14" i="7" s="1"/>
  <c r="X15" i="7" s="1"/>
  <c r="AA15" i="7" s="1"/>
  <c r="AB15" i="7" s="1"/>
  <c r="W15" i="7" l="1"/>
  <c r="AD15" i="7" s="1"/>
  <c r="AD41" i="7"/>
  <c r="AC15" i="7" l="1"/>
  <c r="W16" i="7" s="1"/>
  <c r="AD16" i="7" s="1"/>
  <c r="X16" i="7" l="1"/>
  <c r="AA16" i="7" s="1"/>
  <c r="AB16" i="7" s="1"/>
  <c r="AC16" i="7" l="1"/>
  <c r="X17" i="7" s="1"/>
  <c r="AA17" i="7" s="1"/>
  <c r="AB17" i="7" s="1"/>
  <c r="W17" i="7" l="1"/>
  <c r="AC17" i="7" s="1"/>
  <c r="X18" i="7" s="1"/>
  <c r="AA18" i="7" s="1"/>
  <c r="AB18" i="7" s="1"/>
  <c r="W18" i="7" l="1"/>
  <c r="AD18" i="7" s="1"/>
  <c r="AC18" i="7" l="1"/>
  <c r="X19" i="7" s="1"/>
  <c r="AA19" i="7" s="1"/>
  <c r="AB19" i="7" s="1"/>
  <c r="W19" i="7" l="1"/>
  <c r="AD19" i="7" s="1"/>
  <c r="AC19" i="7" l="1"/>
  <c r="X20" i="7" s="1"/>
  <c r="AA20" i="7" s="1"/>
  <c r="AB20" i="7" s="1"/>
  <c r="W20" i="7" l="1"/>
  <c r="AD20" i="7" s="1"/>
  <c r="AC20" i="7" l="1"/>
  <c r="X21" i="7" s="1"/>
  <c r="AA21" i="7" s="1"/>
  <c r="AB21" i="7" s="1"/>
  <c r="W21" i="7" l="1"/>
  <c r="AD21" i="7" s="1"/>
  <c r="AC21" i="7" l="1"/>
  <c r="X22" i="7" s="1"/>
  <c r="AA22" i="7" s="1"/>
  <c r="AB22" i="7" s="1"/>
  <c r="W22" i="7" l="1"/>
  <c r="AD22" i="7" s="1"/>
  <c r="AC22" i="7" l="1"/>
  <c r="X23" i="7" s="1"/>
  <c r="AA23" i="7" s="1"/>
  <c r="AB23" i="7" s="1"/>
  <c r="W23" i="7" l="1"/>
  <c r="AD23" i="7" s="1"/>
  <c r="AC23" i="7" l="1"/>
  <c r="X24" i="7" s="1"/>
  <c r="AA24" i="7" s="1"/>
  <c r="AB24" i="7" s="1"/>
  <c r="W24" i="7" l="1"/>
  <c r="AD24" i="7" s="1"/>
  <c r="AC24" i="7" l="1"/>
  <c r="X25" i="7" s="1"/>
  <c r="AA25" i="7" s="1"/>
  <c r="AB25" i="7" s="1"/>
  <c r="W25" i="7" l="1"/>
  <c r="AD25" i="7" s="1"/>
  <c r="AC25" i="7" l="1"/>
  <c r="X26" i="7" s="1"/>
  <c r="AA26" i="7" s="1"/>
  <c r="AB26" i="7" s="1"/>
  <c r="W26" i="7" l="1"/>
  <c r="AD26" i="7" s="1"/>
  <c r="AC26" i="7" l="1"/>
  <c r="X27" i="7" s="1"/>
  <c r="AA27" i="7" s="1"/>
  <c r="AB27" i="7" s="1"/>
  <c r="W27" i="7" l="1"/>
  <c r="AD27" i="7" s="1"/>
  <c r="AC27" i="7" l="1"/>
  <c r="X28" i="7" s="1"/>
  <c r="AA28" i="7" s="1"/>
  <c r="AB28" i="7" s="1"/>
  <c r="W28" i="7" l="1"/>
  <c r="AD28" i="7" s="1"/>
  <c r="AC28" i="7" l="1"/>
  <c r="X29" i="7" s="1"/>
  <c r="AA29" i="7" s="1"/>
  <c r="AB29" i="7" s="1"/>
  <c r="W29" i="7" l="1"/>
  <c r="AD29" i="7" s="1"/>
  <c r="AD63" i="7"/>
  <c r="AC29" i="7" l="1"/>
  <c r="W30" i="7" s="1"/>
  <c r="X30" i="7" l="1"/>
  <c r="AA30" i="7" s="1"/>
  <c r="AB30" i="7" s="1"/>
  <c r="AC30" i="7" l="1"/>
  <c r="X31" i="7" s="1"/>
  <c r="AA31" i="7" s="1"/>
  <c r="AB31" i="7" s="1"/>
  <c r="W31" i="7" l="1"/>
  <c r="AC31" i="7" s="1"/>
  <c r="X32" i="7" s="1"/>
  <c r="AA32" i="7" s="1"/>
  <c r="AB32" i="7" s="1"/>
  <c r="W32" i="7" l="1"/>
  <c r="AC32" i="7" s="1"/>
  <c r="X33" i="7" s="1"/>
  <c r="AA33" i="7" s="1"/>
  <c r="AB33" i="7" s="1"/>
  <c r="W33" i="7" l="1"/>
  <c r="AC33" i="7" s="1"/>
  <c r="X34" i="7" s="1"/>
  <c r="AA34" i="7" s="1"/>
  <c r="AB34" i="7" s="1"/>
  <c r="AD39" i="7"/>
  <c r="W34" i="7" l="1"/>
  <c r="AC34" i="7" s="1"/>
  <c r="X35" i="7" l="1"/>
  <c r="AA35" i="7" s="1"/>
  <c r="AB35" i="7" s="1"/>
  <c r="W35" i="7"/>
  <c r="AC35" i="7" l="1"/>
  <c r="X36" i="7" s="1"/>
  <c r="AA36" i="7" s="1"/>
  <c r="AB36" i="7" s="1"/>
  <c r="W36" i="7" l="1"/>
  <c r="AC36" i="7" s="1"/>
  <c r="X37" i="7" s="1"/>
  <c r="AA37" i="7" s="1"/>
  <c r="AB37" i="7" s="1"/>
  <c r="W37" i="7" l="1"/>
  <c r="AC37" i="7" s="1"/>
  <c r="X38" i="7" s="1"/>
  <c r="AA38" i="7" s="1"/>
  <c r="AB38" i="7" s="1"/>
  <c r="W38" i="7" l="1"/>
  <c r="AC38" i="7" s="1"/>
  <c r="X39" i="7" s="1"/>
  <c r="AA39" i="7" s="1"/>
  <c r="AB39" i="7" s="1"/>
  <c r="W39" i="7" l="1"/>
  <c r="AC39" i="7" s="1"/>
  <c r="X40" i="7" s="1"/>
  <c r="AA40" i="7" s="1"/>
  <c r="AB40" i="7" s="1"/>
  <c r="W40" i="7" l="1"/>
  <c r="AD40" i="7" s="1"/>
  <c r="AC40" i="7" l="1"/>
  <c r="W41" i="7" s="1"/>
  <c r="X41" i="7" l="1"/>
  <c r="AC41" i="7" s="1"/>
  <c r="AA41" i="7" l="1"/>
  <c r="AB41" i="7" s="1"/>
  <c r="X42" i="7"/>
  <c r="AA42" i="7" s="1"/>
  <c r="AB42" i="7" s="1"/>
  <c r="W42" i="7"/>
  <c r="AD42" i="7" s="1"/>
  <c r="AC42" i="7" l="1"/>
  <c r="W43" i="7" s="1"/>
  <c r="AD43" i="7" s="1"/>
  <c r="X43" i="7" l="1"/>
  <c r="AA43" i="7" s="1"/>
  <c r="AB43" i="7" s="1"/>
  <c r="AC43" i="7" l="1"/>
  <c r="W44" i="7" s="1"/>
  <c r="AD44" i="7" s="1"/>
  <c r="X44" i="7" l="1"/>
  <c r="AA44" i="7" s="1"/>
  <c r="AB44" i="7" s="1"/>
  <c r="AC44" i="7" l="1"/>
  <c r="X45" i="7" s="1"/>
  <c r="AA45" i="7" s="1"/>
  <c r="AB45" i="7" s="1"/>
  <c r="W45" i="7" l="1"/>
  <c r="AD45" i="7" s="1"/>
  <c r="AC45" i="7" l="1"/>
  <c r="X46" i="7" s="1"/>
  <c r="AA46" i="7" s="1"/>
  <c r="AB46" i="7" s="1"/>
  <c r="W46" i="7" l="1"/>
  <c r="AD46" i="7" s="1"/>
  <c r="AC46" i="7" l="1"/>
  <c r="X47" i="7" s="1"/>
  <c r="AA47" i="7" s="1"/>
  <c r="AB47" i="7" s="1"/>
  <c r="W47" i="7" l="1"/>
  <c r="AD47" i="7" s="1"/>
  <c r="AC47" i="7" l="1"/>
  <c r="X48" i="7" l="1"/>
  <c r="AA48" i="7" s="1"/>
  <c r="AB48" i="7" s="1"/>
  <c r="W48" i="7"/>
  <c r="AD48" i="7" l="1"/>
  <c r="AC48" i="7"/>
  <c r="X49" i="7" l="1"/>
  <c r="AA49" i="7" s="1"/>
  <c r="AB49" i="7" s="1"/>
  <c r="W49" i="7"/>
  <c r="AD49" i="7" s="1"/>
  <c r="AC49" i="7" l="1"/>
  <c r="X50" i="7" s="1"/>
  <c r="AA50" i="7" s="1"/>
  <c r="AB50" i="7" s="1"/>
  <c r="W50" i="7" l="1"/>
  <c r="AD50" i="7" s="1"/>
  <c r="AC50" i="7" l="1"/>
  <c r="W51" i="7" s="1"/>
  <c r="AD51" i="7" s="1"/>
  <c r="X51" i="7" l="1"/>
  <c r="AA51" i="7" s="1"/>
  <c r="AB51" i="7" s="1"/>
  <c r="AC51" i="7" l="1"/>
  <c r="X52" i="7" s="1"/>
  <c r="AA52" i="7" s="1"/>
  <c r="AB52" i="7" s="1"/>
  <c r="W52" i="7" l="1"/>
  <c r="AD52" i="7" s="1"/>
  <c r="AC52" i="7" l="1"/>
  <c r="X53" i="7" s="1"/>
  <c r="AA53" i="7" s="1"/>
  <c r="AB53" i="7" s="1"/>
  <c r="W53" i="7" l="1"/>
  <c r="AD53" i="7" s="1"/>
  <c r="AC53" i="7" l="1"/>
  <c r="W54" i="7"/>
  <c r="X54" i="7"/>
  <c r="AA54" i="7" s="1"/>
  <c r="AB54" i="7" s="1"/>
  <c r="AC54" i="7" l="1"/>
  <c r="X55" i="7" l="1"/>
  <c r="AA55" i="7" s="1"/>
  <c r="AB55" i="7" s="1"/>
  <c r="W55" i="7"/>
  <c r="AC55" i="7" l="1"/>
  <c r="W56" i="7" l="1"/>
  <c r="X56" i="7"/>
  <c r="AA56" i="7" s="1"/>
  <c r="AB56" i="7" s="1"/>
  <c r="AC56" i="7" l="1"/>
  <c r="W57" i="7" s="1"/>
  <c r="X57" i="7" l="1"/>
  <c r="AA57" i="7" s="1"/>
  <c r="AB57" i="7" s="1"/>
  <c r="AC57" i="7" l="1"/>
  <c r="X58" i="7" s="1"/>
  <c r="AA58" i="7" s="1"/>
  <c r="AB58" i="7" s="1"/>
  <c r="W58" i="7" l="1"/>
  <c r="AC58" i="7" s="1"/>
  <c r="X59" i="7" s="1"/>
  <c r="AA59" i="7" s="1"/>
  <c r="AB59" i="7" s="1"/>
  <c r="W59" i="7" l="1"/>
  <c r="AC59" i="7" s="1"/>
  <c r="X60" i="7" s="1"/>
  <c r="AA60" i="7" s="1"/>
  <c r="AB60" i="7" s="1"/>
  <c r="W60" i="7" l="1"/>
  <c r="AC60" i="7" s="1"/>
  <c r="X61" i="7" s="1"/>
  <c r="AA61" i="7" s="1"/>
  <c r="AB61" i="7" s="1"/>
  <c r="W61" i="7" l="1"/>
  <c r="AC61" i="7" s="1"/>
  <c r="X62" i="7" s="1"/>
  <c r="AA62" i="7" s="1"/>
  <c r="AB62" i="7" s="1"/>
  <c r="W62" i="7" l="1"/>
  <c r="AC62" i="7" s="1"/>
  <c r="X63" i="7" s="1"/>
  <c r="AA63" i="7" s="1"/>
  <c r="AB63" i="7" s="1"/>
  <c r="W63" i="7" l="1"/>
  <c r="AC63" i="7" s="1"/>
  <c r="X64" i="7" s="1"/>
  <c r="AA64" i="7" s="1"/>
  <c r="AB64" i="7" s="1"/>
  <c r="W64" i="7" l="1"/>
  <c r="AD64" i="7" s="1"/>
  <c r="AC64" i="7" l="1"/>
  <c r="W65" i="7" s="1"/>
  <c r="AD65" i="7" s="1"/>
  <c r="X65" i="7" l="1"/>
  <c r="AA65" i="7" s="1"/>
  <c r="AB65" i="7" s="1"/>
  <c r="AC65" i="7" l="1"/>
  <c r="X66" i="7" s="1"/>
  <c r="AA66" i="7" s="1"/>
  <c r="AB66" i="7" s="1"/>
  <c r="W66" i="7" l="1"/>
  <c r="AD66" i="7" s="1"/>
  <c r="AC66" i="7" l="1"/>
  <c r="W67" i="7" s="1"/>
  <c r="AD67" i="7" s="1"/>
  <c r="X67" i="7" l="1"/>
  <c r="AA67" i="7" s="1"/>
  <c r="AB67" i="7" s="1"/>
  <c r="AC67" i="7" l="1"/>
  <c r="W68" i="7" s="1"/>
  <c r="AD68" i="7" s="1"/>
  <c r="X68" i="7" l="1"/>
  <c r="AA68" i="7" s="1"/>
  <c r="AB68" i="7" s="1"/>
  <c r="AC68" i="7" l="1"/>
  <c r="W69" i="7" l="1"/>
  <c r="AD69" i="7" s="1"/>
  <c r="X69" i="7"/>
  <c r="AA69" i="7" s="1"/>
  <c r="AB69" i="7" s="1"/>
  <c r="AC69" i="7" l="1"/>
  <c r="X70" i="7" l="1"/>
  <c r="AA70" i="7" s="1"/>
  <c r="AB70" i="7" s="1"/>
  <c r="W70" i="7"/>
  <c r="AD87" i="7"/>
  <c r="AD70" i="7" l="1"/>
  <c r="AC70" i="7"/>
  <c r="X71" i="7" l="1"/>
  <c r="AA71" i="7" s="1"/>
  <c r="AB71" i="7" s="1"/>
  <c r="W71" i="7"/>
  <c r="AD71" i="7" s="1"/>
  <c r="AC71" i="7" l="1"/>
  <c r="W72" i="7" l="1"/>
  <c r="X72" i="7"/>
  <c r="AA72" i="7" s="1"/>
  <c r="AB72" i="7" s="1"/>
  <c r="AD89" i="7"/>
  <c r="AD72" i="7" l="1"/>
  <c r="AC72" i="7"/>
  <c r="X73" i="7" l="1"/>
  <c r="AA73" i="7" s="1"/>
  <c r="AB73" i="7" s="1"/>
  <c r="W73" i="7"/>
  <c r="AD73" i="7" l="1"/>
  <c r="AC73" i="7"/>
  <c r="X74" i="7" l="1"/>
  <c r="AA74" i="7" s="1"/>
  <c r="AB74" i="7" s="1"/>
  <c r="W74" i="7"/>
  <c r="AD74" i="7" l="1"/>
  <c r="AC74" i="7"/>
  <c r="W75" i="7" l="1"/>
  <c r="X75" i="7"/>
  <c r="AA75" i="7" s="1"/>
  <c r="AB75" i="7" s="1"/>
  <c r="AD75" i="7" l="1"/>
  <c r="AC75" i="7"/>
  <c r="X76" i="7" l="1"/>
  <c r="AA76" i="7" s="1"/>
  <c r="AB76" i="7" s="1"/>
  <c r="W76" i="7"/>
  <c r="AD76" i="7" l="1"/>
  <c r="AC76" i="7"/>
  <c r="X77" i="7" l="1"/>
  <c r="AA77" i="7" s="1"/>
  <c r="AB77" i="7" s="1"/>
  <c r="W77" i="7"/>
  <c r="AC77" i="7" s="1"/>
  <c r="X78" i="7" l="1"/>
  <c r="AA78" i="7" s="1"/>
  <c r="AB78" i="7" s="1"/>
  <c r="W78" i="7"/>
  <c r="AC78" i="7" s="1"/>
  <c r="X79" i="7" l="1"/>
  <c r="AA79" i="7" s="1"/>
  <c r="AB79" i="7" s="1"/>
  <c r="W79" i="7"/>
  <c r="AC79" i="7" s="1"/>
  <c r="W80" i="7" l="1"/>
  <c r="X80" i="7"/>
  <c r="AA80" i="7" s="1"/>
  <c r="AB80" i="7" s="1"/>
  <c r="AC80" i="7" l="1"/>
  <c r="X81" i="7" l="1"/>
  <c r="AA81" i="7" s="1"/>
  <c r="AB81" i="7" s="1"/>
  <c r="W81" i="7"/>
  <c r="AC81" i="7" s="1"/>
  <c r="X82" i="7" l="1"/>
  <c r="AA82" i="7" s="1"/>
  <c r="AB82" i="7" s="1"/>
  <c r="W82" i="7"/>
  <c r="AC82" i="7" s="1"/>
  <c r="X83" i="7" l="1"/>
  <c r="AA83" i="7" s="1"/>
  <c r="AB83" i="7" s="1"/>
  <c r="W83" i="7"/>
  <c r="AC83" i="7" s="1"/>
  <c r="W84" i="7" l="1"/>
  <c r="X84" i="7"/>
  <c r="AA84" i="7" s="1"/>
  <c r="AB84" i="7" s="1"/>
  <c r="AC84" i="7" l="1"/>
  <c r="X85" i="7" s="1"/>
  <c r="AA85" i="7" s="1"/>
  <c r="AB85" i="7" s="1"/>
  <c r="W85" i="7" l="1"/>
  <c r="AC85" i="7" s="1"/>
  <c r="X86" i="7" l="1"/>
  <c r="AA86" i="7" s="1"/>
  <c r="AB86" i="7" s="1"/>
  <c r="W86" i="7"/>
  <c r="AC86" i="7" s="1"/>
  <c r="W87" i="7" s="1"/>
  <c r="X87" i="7" l="1"/>
  <c r="AA87" i="7" s="1"/>
  <c r="AB87" i="7" s="1"/>
  <c r="AC87" i="7" l="1"/>
  <c r="X88" i="7" s="1"/>
  <c r="AA88" i="7" s="1"/>
  <c r="AB88" i="7" s="1"/>
  <c r="W88" i="7" l="1"/>
  <c r="AD88" i="7" s="1"/>
  <c r="AC88" i="7" l="1"/>
  <c r="X89" i="7" s="1"/>
  <c r="AA89" i="7" s="1"/>
  <c r="AB89" i="7" s="1"/>
  <c r="W89" i="7" l="1"/>
  <c r="AC89" i="7" s="1"/>
  <c r="W90" i="7" l="1"/>
  <c r="X90" i="7"/>
  <c r="AA90" i="7" s="1"/>
  <c r="AB90" i="7" s="1"/>
  <c r="AD90" i="7"/>
  <c r="AC90" i="7" l="1"/>
  <c r="X91" i="7" s="1"/>
  <c r="AA91" i="7" s="1"/>
  <c r="AB91" i="7" s="1"/>
  <c r="W91" i="7" l="1"/>
  <c r="AD91" i="7" s="1"/>
  <c r="AC91" i="7" l="1"/>
  <c r="W92" i="7" s="1"/>
  <c r="X92" i="7" l="1"/>
  <c r="AA92" i="7" s="1"/>
  <c r="AB92" i="7" s="1"/>
  <c r="AD92" i="7"/>
  <c r="AC92" i="7" l="1"/>
  <c r="W93" i="7"/>
  <c r="X93" i="7"/>
  <c r="AA93" i="7" s="1"/>
  <c r="AB93" i="7" s="1"/>
  <c r="AD93" i="7" l="1"/>
  <c r="AC93" i="7"/>
  <c r="X94" i="7" l="1"/>
  <c r="AA94" i="7" s="1"/>
  <c r="AB94" i="7" s="1"/>
  <c r="W94" i="7"/>
  <c r="AD94" i="7" l="1"/>
  <c r="AC94" i="7"/>
  <c r="X95" i="7" l="1"/>
  <c r="AA95" i="7" s="1"/>
  <c r="AB95" i="7" s="1"/>
  <c r="W95" i="7"/>
  <c r="AD95" i="7" l="1"/>
  <c r="AC95" i="7"/>
  <c r="X96" i="7" l="1"/>
  <c r="AA96" i="7" s="1"/>
  <c r="AB96" i="7" s="1"/>
  <c r="W96" i="7"/>
  <c r="AD96" i="7" l="1"/>
  <c r="AC96" i="7"/>
  <c r="X97" i="7" l="1"/>
  <c r="AA97" i="7" s="1"/>
  <c r="AB97" i="7" s="1"/>
  <c r="W97" i="7"/>
  <c r="AD97" i="7" l="1"/>
  <c r="AC97" i="7"/>
  <c r="X98" i="7" l="1"/>
  <c r="AA98" i="7" s="1"/>
  <c r="AB98" i="7" s="1"/>
  <c r="W98" i="7"/>
  <c r="AD98" i="7" s="1"/>
  <c r="AC98" i="7" l="1"/>
  <c r="X99" i="7"/>
  <c r="AA99" i="7" s="1"/>
  <c r="AB99" i="7" s="1"/>
  <c r="W99" i="7"/>
  <c r="AD99" i="7" s="1"/>
  <c r="AC99" i="7" l="1"/>
  <c r="X100" i="7" l="1"/>
  <c r="AA100" i="7" s="1"/>
  <c r="AB100" i="7" s="1"/>
  <c r="W100" i="7"/>
  <c r="AD100" i="7" l="1"/>
  <c r="AC100" i="7"/>
  <c r="X101" i="7" l="1"/>
  <c r="AA101" i="7" s="1"/>
  <c r="AB101" i="7" s="1"/>
  <c r="W101" i="7"/>
  <c r="AC101" i="7" s="1"/>
  <c r="X102" i="7" s="1"/>
  <c r="AA102" i="7" s="1"/>
  <c r="AB102" i="7" s="1"/>
  <c r="W102" i="7" l="1"/>
  <c r="AC102" i="7" s="1"/>
  <c r="W103" i="7" s="1"/>
  <c r="X103" i="7" l="1"/>
  <c r="AA103" i="7" s="1"/>
  <c r="AB103" i="7" s="1"/>
  <c r="AC103" i="7" l="1"/>
  <c r="X104" i="7" s="1"/>
  <c r="AA104" i="7" s="1"/>
  <c r="AB104" i="7" s="1"/>
  <c r="W104" i="7" l="1"/>
  <c r="AC104" i="7" s="1"/>
  <c r="X105" i="7" s="1"/>
  <c r="AA105" i="7" s="1"/>
  <c r="AB105" i="7" s="1"/>
  <c r="W105" i="7" l="1"/>
  <c r="AC105" i="7" s="1"/>
  <c r="W106" i="7" s="1"/>
  <c r="X106" i="7" l="1"/>
  <c r="AC106" i="7" s="1"/>
  <c r="X107" i="7" l="1"/>
  <c r="AA107" i="7" s="1"/>
  <c r="AB107" i="7" s="1"/>
  <c r="W107" i="7"/>
  <c r="AA106" i="7"/>
  <c r="AB106" i="7" s="1"/>
  <c r="AC107" i="7" l="1"/>
  <c r="W108" i="7" s="1"/>
  <c r="X108" i="7" l="1"/>
  <c r="AC108" i="7" s="1"/>
  <c r="X109" i="7" s="1"/>
  <c r="AA109" i="7" s="1"/>
  <c r="AB109" i="7" s="1"/>
  <c r="AA108" i="7" l="1"/>
  <c r="AB108" i="7" s="1"/>
  <c r="W109" i="7"/>
  <c r="AC109" i="7" s="1"/>
  <c r="X110" i="7" s="1"/>
  <c r="AA110" i="7" s="1"/>
  <c r="AB110" i="7" s="1"/>
  <c r="W110" i="7" l="1"/>
  <c r="AC110" i="7" s="1"/>
  <c r="X111" i="7" s="1"/>
  <c r="AA111" i="7" s="1"/>
  <c r="AB111" i="7" s="1"/>
  <c r="W111" i="7" l="1"/>
  <c r="AD111" i="7" s="1"/>
  <c r="AC111" i="7" l="1"/>
  <c r="W112" i="7" l="1"/>
  <c r="AD112" i="7" s="1"/>
  <c r="X112" i="7"/>
  <c r="AA112" i="7" s="1"/>
  <c r="AB112" i="7" s="1"/>
  <c r="AC112" i="7" l="1"/>
  <c r="X113" i="7" l="1"/>
  <c r="AA113" i="7" s="1"/>
  <c r="AB113" i="7" s="1"/>
  <c r="W113" i="7"/>
  <c r="AD113" i="7" s="1"/>
  <c r="AC113" i="7" l="1"/>
  <c r="X114" i="7" l="1"/>
  <c r="AA114" i="7" s="1"/>
  <c r="AB114" i="7" s="1"/>
  <c r="W114" i="7"/>
  <c r="AD114" i="7" s="1"/>
  <c r="AC114" i="7" l="1"/>
  <c r="X115" i="7" l="1"/>
  <c r="AA115" i="7" s="1"/>
  <c r="AB115" i="7" s="1"/>
  <c r="W115" i="7"/>
  <c r="AD115" i="7" s="1"/>
  <c r="AC115" i="7" l="1"/>
  <c r="X116" i="7" l="1"/>
  <c r="AA116" i="7" s="1"/>
  <c r="AB116" i="7" s="1"/>
  <c r="W116" i="7"/>
  <c r="AD116" i="7" s="1"/>
  <c r="AC116" i="7" l="1"/>
  <c r="X117" i="7" l="1"/>
  <c r="AA117" i="7" s="1"/>
  <c r="AB117" i="7" s="1"/>
  <c r="W117" i="7"/>
  <c r="AD117" i="7" s="1"/>
  <c r="AC117" i="7" l="1"/>
  <c r="X118" i="7" l="1"/>
  <c r="AA118" i="7" s="1"/>
  <c r="AB118" i="7" s="1"/>
  <c r="W118" i="7"/>
  <c r="AD118" i="7" s="1"/>
  <c r="AC118" i="7" l="1"/>
  <c r="X119" i="7" l="1"/>
  <c r="AA119" i="7" s="1"/>
  <c r="AB119" i="7" s="1"/>
  <c r="W119" i="7"/>
  <c r="AD119" i="7" s="1"/>
  <c r="AC119" i="7" l="1"/>
  <c r="X120" i="7" l="1"/>
  <c r="AA120" i="7" s="1"/>
  <c r="AB120" i="7" s="1"/>
  <c r="W120" i="7"/>
  <c r="AC120" i="7" l="1"/>
  <c r="AD120" i="7"/>
  <c r="X121" i="7" l="1"/>
  <c r="AA121" i="7" s="1"/>
  <c r="AB121" i="7" s="1"/>
  <c r="W121" i="7"/>
  <c r="AD121" i="7" l="1"/>
  <c r="AC121" i="7"/>
  <c r="X122" i="7" l="1"/>
  <c r="AA122" i="7" s="1"/>
  <c r="AB122" i="7" s="1"/>
  <c r="W122" i="7"/>
  <c r="AD122" i="7" s="1"/>
  <c r="AC122" i="7" l="1"/>
  <c r="X123" i="7" l="1"/>
  <c r="AA123" i="7" s="1"/>
  <c r="AB123" i="7" s="1"/>
  <c r="W123" i="7"/>
  <c r="AC123" i="7" l="1"/>
  <c r="AD123" i="7"/>
  <c r="X124" i="7" l="1"/>
  <c r="AA124" i="7" s="1"/>
  <c r="AB124" i="7" s="1"/>
  <c r="W124" i="7"/>
  <c r="AD124" i="7" l="1"/>
  <c r="AC124" i="7"/>
  <c r="X125" i="7" l="1"/>
  <c r="AA125" i="7" s="1"/>
  <c r="AB125" i="7" s="1"/>
  <c r="W125" i="7"/>
  <c r="AD125" i="7" l="1"/>
  <c r="AC125" i="7"/>
  <c r="X126" i="7" l="1"/>
  <c r="AA126" i="7" s="1"/>
  <c r="AB126" i="7" s="1"/>
  <c r="W126" i="7"/>
  <c r="AC126" i="7" l="1"/>
  <c r="X127" i="7" s="1"/>
  <c r="AA127" i="7" s="1"/>
  <c r="AB127" i="7" s="1"/>
  <c r="W127" i="7" l="1"/>
  <c r="AC127" i="7" s="1"/>
  <c r="X128" i="7" l="1"/>
  <c r="AA128" i="7" s="1"/>
  <c r="AB128" i="7" s="1"/>
  <c r="W128" i="7"/>
  <c r="AC128" i="7" l="1"/>
  <c r="X129" i="7" s="1"/>
  <c r="AA129" i="7" s="1"/>
  <c r="AB129" i="7" s="1"/>
  <c r="W129" i="7" l="1"/>
  <c r="AC129" i="7" s="1"/>
  <c r="X130" i="7" s="1"/>
  <c r="AA130" i="7" s="1"/>
  <c r="AB130" i="7" s="1"/>
  <c r="W130" i="7" l="1"/>
  <c r="AC130" i="7" s="1"/>
  <c r="X131" i="7" s="1"/>
  <c r="AA131" i="7" s="1"/>
  <c r="AB131" i="7" s="1"/>
  <c r="W131" i="7" l="1"/>
  <c r="AC131" i="7" s="1"/>
  <c r="X132" i="7" s="1"/>
  <c r="AA132" i="7" s="1"/>
  <c r="AB132" i="7" s="1"/>
  <c r="W132" i="7" l="1"/>
  <c r="AC132" i="7" s="1"/>
  <c r="X133" i="7" s="1"/>
  <c r="AA133" i="7" s="1"/>
  <c r="AB133" i="7" s="1"/>
  <c r="W133" i="7" l="1"/>
  <c r="AC133" i="7" s="1"/>
  <c r="X134" i="7" s="1"/>
  <c r="AA134" i="7" s="1"/>
  <c r="AB134" i="7" s="1"/>
  <c r="W134" i="7" l="1"/>
  <c r="AC134" i="7" s="1"/>
  <c r="W135" i="7" l="1"/>
  <c r="AD135" i="7" s="1"/>
  <c r="X135" i="7"/>
  <c r="AA135" i="7" s="1"/>
  <c r="AB135" i="7" s="1"/>
  <c r="AC135" i="7" l="1"/>
  <c r="W136" i="7" l="1"/>
  <c r="AD136" i="7" s="1"/>
  <c r="X136" i="7"/>
  <c r="AA136" i="7" s="1"/>
  <c r="AB136" i="7" s="1"/>
  <c r="AC136" i="7" l="1"/>
  <c r="X137" i="7" s="1"/>
  <c r="AA137" i="7" l="1"/>
  <c r="AB137" i="7" s="1"/>
  <c r="W137" i="7"/>
  <c r="AD137" i="7" s="1"/>
  <c r="AC137" i="7" l="1"/>
  <c r="X138" i="7" l="1"/>
  <c r="AA138" i="7" s="1"/>
  <c r="AB138" i="7" s="1"/>
  <c r="W138" i="7"/>
  <c r="AD138" i="7" s="1"/>
  <c r="AC138" i="7" l="1"/>
  <c r="X139" i="7" l="1"/>
  <c r="AA139" i="7" s="1"/>
  <c r="AB139" i="7" s="1"/>
  <c r="W139" i="7"/>
  <c r="AD139" i="7" s="1"/>
  <c r="AC139" i="7" l="1"/>
  <c r="W140" i="7" l="1"/>
  <c r="AD140" i="7" s="1"/>
  <c r="X140" i="7"/>
  <c r="AA140" i="7" s="1"/>
  <c r="AB140" i="7" s="1"/>
  <c r="AC140" i="7" l="1"/>
  <c r="X141" i="7" l="1"/>
  <c r="AA141" i="7" s="1"/>
  <c r="AB141" i="7" s="1"/>
  <c r="W141" i="7"/>
  <c r="AD141" i="7" s="1"/>
  <c r="AC141" i="7" l="1"/>
  <c r="X142" i="7" l="1"/>
  <c r="AA142" i="7" s="1"/>
  <c r="AB142" i="7" s="1"/>
  <c r="W142" i="7"/>
  <c r="AD142" i="7" s="1"/>
  <c r="AC142" i="7" l="1"/>
  <c r="W143" i="7" l="1"/>
  <c r="AD143" i="7" s="1"/>
  <c r="X143" i="7"/>
  <c r="AA143" i="7" s="1"/>
  <c r="AB143" i="7" s="1"/>
  <c r="AC143" i="7" l="1"/>
  <c r="X144" i="7" l="1"/>
  <c r="AA144" i="7" s="1"/>
  <c r="AB144" i="7" s="1"/>
  <c r="W144" i="7"/>
  <c r="AD144" i="7" s="1"/>
  <c r="AC144" i="7" l="1"/>
  <c r="X145" i="7" l="1"/>
  <c r="AA145" i="7" s="1"/>
  <c r="AB145" i="7" s="1"/>
  <c r="W145" i="7"/>
  <c r="AD145" i="7" s="1"/>
  <c r="AC145" i="7" l="1"/>
  <c r="X146" i="7" l="1"/>
  <c r="AA146" i="7" s="1"/>
  <c r="AB146" i="7" s="1"/>
  <c r="W146" i="7"/>
  <c r="AD146" i="7" s="1"/>
  <c r="AC146" i="7" l="1"/>
  <c r="AD185" i="7"/>
  <c r="X147" i="7" l="1"/>
  <c r="AA147" i="7" s="1"/>
  <c r="AB147" i="7" s="1"/>
  <c r="W147" i="7"/>
  <c r="AD147" i="7" s="1"/>
  <c r="AC147" i="7" l="1"/>
  <c r="W148" i="7" s="1"/>
  <c r="X148" i="7" l="1"/>
  <c r="AA148" i="7" s="1"/>
  <c r="AB148" i="7" s="1"/>
  <c r="AD148" i="7"/>
  <c r="AC148" i="7" l="1"/>
  <c r="X149" i="7" s="1"/>
  <c r="AA149" i="7" s="1"/>
  <c r="AB149" i="7" s="1"/>
  <c r="W149" i="7" l="1"/>
  <c r="AC149" i="7" s="1"/>
  <c r="X150" i="7" l="1"/>
  <c r="AA150" i="7" s="1"/>
  <c r="AB150" i="7" s="1"/>
  <c r="W150" i="7"/>
  <c r="AC150" i="7" l="1"/>
  <c r="X151" i="7" s="1"/>
  <c r="AA151" i="7" s="1"/>
  <c r="AB151" i="7" s="1"/>
  <c r="W151" i="7" l="1"/>
  <c r="AC151" i="7" s="1"/>
  <c r="X152" i="7" l="1"/>
  <c r="AA152" i="7" s="1"/>
  <c r="AB152" i="7" s="1"/>
  <c r="W152" i="7"/>
  <c r="AC152" i="7" l="1"/>
  <c r="W153" i="7" s="1"/>
  <c r="X153" i="7" l="1"/>
  <c r="AA153" i="7" s="1"/>
  <c r="AB153" i="7" s="1"/>
  <c r="AC153" i="7" l="1"/>
  <c r="X154" i="7" s="1"/>
  <c r="AA154" i="7" s="1"/>
  <c r="AB154" i="7" s="1"/>
  <c r="W154" i="7" l="1"/>
  <c r="AC154" i="7" s="1"/>
  <c r="X155" i="7" l="1"/>
  <c r="AA155" i="7" s="1"/>
  <c r="AB155" i="7" s="1"/>
  <c r="W155" i="7"/>
  <c r="AC155" i="7" l="1"/>
  <c r="W156" i="7" s="1"/>
  <c r="X156" i="7" l="1"/>
  <c r="AA156" i="7" s="1"/>
  <c r="AB156" i="7" s="1"/>
  <c r="AC156" i="7" l="1"/>
  <c r="X157" i="7" s="1"/>
  <c r="AA157" i="7" s="1"/>
  <c r="AB157" i="7" s="1"/>
  <c r="W157" i="7" l="1"/>
  <c r="AC157" i="7" s="1"/>
  <c r="W158" i="7" s="1"/>
  <c r="X158" i="7" l="1"/>
  <c r="AA158" i="7" s="1"/>
  <c r="AB158" i="7" s="1"/>
  <c r="AC158" i="7" l="1"/>
  <c r="X159" i="7" s="1"/>
  <c r="AA159" i="7" s="1"/>
  <c r="AB159" i="7" s="1"/>
  <c r="W159" i="7" l="1"/>
  <c r="AD159" i="7" s="1"/>
  <c r="AC159" i="7" l="1"/>
  <c r="X160" i="7" s="1"/>
  <c r="AA160" i="7" s="1"/>
  <c r="AB160" i="7" s="1"/>
  <c r="W160" i="7" l="1"/>
  <c r="AD160" i="7" s="1"/>
  <c r="AC160" i="7" l="1"/>
  <c r="X161" i="7" s="1"/>
  <c r="AA161" i="7" s="1"/>
  <c r="AB161" i="7" s="1"/>
  <c r="W161" i="7" l="1"/>
  <c r="AD161" i="7" s="1"/>
  <c r="AC161" i="7" l="1"/>
  <c r="W162" i="7" s="1"/>
  <c r="AD162" i="7" s="1"/>
  <c r="X162" i="7" l="1"/>
  <c r="AA162" i="7" s="1"/>
  <c r="AB162" i="7" s="1"/>
  <c r="AC162" i="7" l="1"/>
  <c r="X163" i="7" s="1"/>
  <c r="AA163" i="7" s="1"/>
  <c r="AB163" i="7" s="1"/>
  <c r="W163" i="7" l="1"/>
  <c r="AD163" i="7" s="1"/>
  <c r="AC163" i="7" l="1"/>
  <c r="W164" i="7" s="1"/>
  <c r="AD164" i="7" s="1"/>
  <c r="X164" i="7" l="1"/>
  <c r="AA164" i="7" s="1"/>
  <c r="AB164" i="7" s="1"/>
  <c r="AC164" i="7" l="1"/>
  <c r="W165" i="7"/>
  <c r="X165" i="7"/>
  <c r="AA165" i="7" s="1"/>
  <c r="AB165" i="7" s="1"/>
  <c r="AD165" i="7" l="1"/>
  <c r="AC165" i="7"/>
  <c r="W166" i="7" l="1"/>
  <c r="AD166" i="7" s="1"/>
  <c r="X166" i="7"/>
  <c r="AA166" i="7" s="1"/>
  <c r="AB166" i="7" s="1"/>
  <c r="AC166" i="7" l="1"/>
  <c r="W167" i="7" l="1"/>
  <c r="X167" i="7"/>
  <c r="AA167" i="7" s="1"/>
  <c r="AB167" i="7" s="1"/>
  <c r="AD167" i="7" l="1"/>
  <c r="AC167" i="7"/>
  <c r="X168" i="7" l="1"/>
  <c r="AA168" i="7" s="1"/>
  <c r="AB168" i="7" s="1"/>
  <c r="W168" i="7"/>
  <c r="AD168" i="7" l="1"/>
  <c r="AC168" i="7"/>
  <c r="X169" i="7" l="1"/>
  <c r="AA169" i="7" s="1"/>
  <c r="AB169" i="7" s="1"/>
  <c r="W169" i="7"/>
  <c r="AD169" i="7" l="1"/>
  <c r="AC169" i="7"/>
  <c r="X170" i="7" l="1"/>
  <c r="AA170" i="7" s="1"/>
  <c r="AB170" i="7" s="1"/>
  <c r="W170" i="7"/>
  <c r="AD170" i="7" l="1"/>
  <c r="AC170" i="7"/>
  <c r="X171" i="7" l="1"/>
  <c r="AA171" i="7" s="1"/>
  <c r="AB171" i="7" s="1"/>
  <c r="W171" i="7"/>
  <c r="AD171" i="7" l="1"/>
  <c r="AC171" i="7"/>
  <c r="X172" i="7" l="1"/>
  <c r="AA172" i="7" s="1"/>
  <c r="AB172" i="7" s="1"/>
  <c r="W172" i="7"/>
  <c r="AD172" i="7" l="1"/>
  <c r="AC172" i="7"/>
  <c r="X173" i="7" l="1"/>
  <c r="AA173" i="7" s="1"/>
  <c r="AB173" i="7" s="1"/>
  <c r="W173" i="7"/>
  <c r="AD183" i="7"/>
  <c r="AC173" i="7" l="1"/>
  <c r="X174" i="7" s="1"/>
  <c r="AA174" i="7" s="1"/>
  <c r="AB174" i="7" s="1"/>
  <c r="W174" i="7" l="1"/>
  <c r="AC174" i="7" s="1"/>
  <c r="W175" i="7" s="1"/>
  <c r="X175" i="7" l="1"/>
  <c r="AA175" i="7" s="1"/>
  <c r="AB175" i="7" s="1"/>
  <c r="AC175" i="7" l="1"/>
  <c r="W176" i="7" s="1"/>
  <c r="X176" i="7" l="1"/>
  <c r="AA176" i="7" s="1"/>
  <c r="AB176" i="7" s="1"/>
  <c r="AC176" i="7" l="1"/>
  <c r="X177" i="7" s="1"/>
  <c r="AA177" i="7" s="1"/>
  <c r="AB177" i="7" s="1"/>
  <c r="W177" i="7" l="1"/>
  <c r="AC177" i="7" s="1"/>
  <c r="W178" i="7" s="1"/>
  <c r="X178" i="7" l="1"/>
  <c r="AA178" i="7" s="1"/>
  <c r="AB178" i="7" s="1"/>
  <c r="AC178" i="7" l="1"/>
  <c r="X179" i="7" s="1"/>
  <c r="AA179" i="7" s="1"/>
  <c r="AB179" i="7" s="1"/>
  <c r="W179" i="7" l="1"/>
  <c r="AC179" i="7" s="1"/>
  <c r="X180" i="7" s="1"/>
  <c r="AA180" i="7" s="1"/>
  <c r="AB180" i="7" s="1"/>
  <c r="W180" i="7" l="1"/>
  <c r="AC180" i="7" s="1"/>
  <c r="X181" i="7" s="1"/>
  <c r="AA181" i="7" s="1"/>
  <c r="AB181" i="7" s="1"/>
  <c r="W181" i="7" l="1"/>
  <c r="AC181" i="7" s="1"/>
  <c r="X182" i="7" s="1"/>
  <c r="AA182" i="7" s="1"/>
  <c r="AB182" i="7" s="1"/>
  <c r="W182" i="7" l="1"/>
  <c r="AC182" i="7" s="1"/>
  <c r="X183" i="7" s="1"/>
  <c r="AA183" i="7" s="1"/>
  <c r="AB183" i="7" s="1"/>
  <c r="W183" i="7" l="1"/>
  <c r="AC183" i="7" s="1"/>
  <c r="X184" i="7" s="1"/>
  <c r="AA184" i="7" s="1"/>
  <c r="AB184" i="7" s="1"/>
  <c r="W184" i="7" l="1"/>
  <c r="AD184" i="7" s="1"/>
  <c r="AC184" i="7" l="1"/>
  <c r="X185" i="7" s="1"/>
  <c r="AA185" i="7" s="1"/>
  <c r="AB185" i="7" s="1"/>
  <c r="W185" i="7" l="1"/>
  <c r="AC185" i="7" s="1"/>
  <c r="X186" i="7" s="1"/>
  <c r="AA186" i="7" s="1"/>
  <c r="AB186" i="7" s="1"/>
  <c r="W186" i="7" l="1"/>
  <c r="AD186" i="7" s="1"/>
  <c r="AC186" i="7" l="1"/>
  <c r="X187" i="7" l="1"/>
  <c r="AA187" i="7" s="1"/>
  <c r="AB187" i="7" s="1"/>
  <c r="W187" i="7"/>
  <c r="AD187" i="7" s="1"/>
  <c r="AC187" i="7" l="1"/>
  <c r="W188" i="7" l="1"/>
  <c r="AD188" i="7" s="1"/>
  <c r="X188" i="7"/>
  <c r="AA188" i="7" s="1"/>
  <c r="AB188" i="7" s="1"/>
  <c r="AC188" i="7" l="1"/>
  <c r="X189" i="7" l="1"/>
  <c r="AA189" i="7" s="1"/>
  <c r="AB189" i="7" s="1"/>
  <c r="W189" i="7"/>
  <c r="AD189" i="7" s="1"/>
  <c r="AC189" i="7" l="1"/>
  <c r="W190" i="7" l="1"/>
  <c r="AD190" i="7" s="1"/>
  <c r="X190" i="7"/>
  <c r="AA190" i="7" s="1"/>
  <c r="AB190" i="7" s="1"/>
  <c r="AC190" i="7" l="1"/>
  <c r="X191" i="7" l="1"/>
  <c r="AA191" i="7" s="1"/>
  <c r="AB191" i="7" s="1"/>
  <c r="W191" i="7"/>
  <c r="AD191" i="7" s="1"/>
  <c r="AC191" i="7" l="1"/>
  <c r="W192" i="7" l="1"/>
  <c r="AD192" i="7" s="1"/>
  <c r="X192" i="7"/>
  <c r="AA192" i="7" s="1"/>
  <c r="AB192" i="7" s="1"/>
  <c r="AC192" i="7" l="1"/>
  <c r="X193" i="7" s="1"/>
  <c r="AA193" i="7" s="1"/>
  <c r="AB193" i="7" s="1"/>
  <c r="W193" i="7" l="1"/>
  <c r="AD193" i="7" s="1"/>
  <c r="AC193" i="7" l="1"/>
  <c r="X194" i="7" s="1"/>
  <c r="AA194" i="7" s="1"/>
  <c r="AB194" i="7" s="1"/>
  <c r="W194" i="7" l="1"/>
  <c r="AD194" i="7" s="1"/>
  <c r="AD209" i="7"/>
  <c r="AC194" i="7" l="1"/>
  <c r="X195" i="7" s="1"/>
  <c r="AA195" i="7" s="1"/>
  <c r="AB195" i="7" s="1"/>
  <c r="W195" i="7" l="1"/>
  <c r="AD195" i="7" s="1"/>
  <c r="AC195" i="7" l="1"/>
  <c r="X196" i="7" s="1"/>
  <c r="AA196" i="7" s="1"/>
  <c r="AB196" i="7" s="1"/>
  <c r="W196" i="7" l="1"/>
  <c r="AD196" i="7" s="1"/>
  <c r="AC196" i="7" l="1"/>
  <c r="X197" i="7" s="1"/>
  <c r="AA197" i="7" s="1"/>
  <c r="AB197" i="7" s="1"/>
  <c r="W197" i="7" l="1"/>
  <c r="AD197" i="7" s="1"/>
  <c r="AC197" i="7" l="1"/>
  <c r="X198" i="7" s="1"/>
  <c r="AA198" i="7" s="1"/>
  <c r="AB198" i="7" s="1"/>
  <c r="W198" i="7" l="1"/>
  <c r="AC198" i="7" s="1"/>
  <c r="X199" i="7" s="1"/>
  <c r="AA199" i="7" s="1"/>
  <c r="AB199" i="7" s="1"/>
  <c r="W199" i="7" l="1"/>
  <c r="AC199" i="7" s="1"/>
  <c r="W200" i="7" s="1"/>
  <c r="X200" i="7" l="1"/>
  <c r="AA200" i="7" s="1"/>
  <c r="AB200" i="7" s="1"/>
  <c r="AC200" i="7" l="1"/>
  <c r="X201" i="7" s="1"/>
  <c r="AA201" i="7" s="1"/>
  <c r="AB201" i="7" s="1"/>
  <c r="W201" i="7" l="1"/>
  <c r="AC201" i="7" s="1"/>
  <c r="X202" i="7" s="1"/>
  <c r="AA202" i="7" s="1"/>
  <c r="AB202" i="7" s="1"/>
  <c r="AD207" i="7"/>
  <c r="W202" i="7" l="1"/>
  <c r="AC202" i="7" s="1"/>
  <c r="X203" i="7" s="1"/>
  <c r="AA203" i="7" s="1"/>
  <c r="AB203" i="7" s="1"/>
  <c r="W203" i="7" l="1"/>
  <c r="AC203" i="7" s="1"/>
  <c r="X204" i="7" s="1"/>
  <c r="AA204" i="7" s="1"/>
  <c r="AB204" i="7" s="1"/>
  <c r="W204" i="7" l="1"/>
  <c r="AC204" i="7" s="1"/>
  <c r="X205" i="7" s="1"/>
  <c r="AA205" i="7" s="1"/>
  <c r="AB205" i="7" s="1"/>
  <c r="W205" i="7" l="1"/>
  <c r="AC205" i="7" s="1"/>
  <c r="X206" i="7" s="1"/>
  <c r="AA206" i="7" s="1"/>
  <c r="AB206" i="7" s="1"/>
  <c r="W206" i="7" l="1"/>
  <c r="AC206" i="7" s="1"/>
  <c r="X207" i="7" l="1"/>
  <c r="AA207" i="7" s="1"/>
  <c r="AB207" i="7" s="1"/>
  <c r="W207" i="7"/>
  <c r="AC207" i="7" l="1"/>
  <c r="X208" i="7" s="1"/>
  <c r="AA208" i="7" s="1"/>
  <c r="AB208" i="7" s="1"/>
  <c r="W208" i="7" l="1"/>
  <c r="AD208" i="7" s="1"/>
  <c r="AC208" i="7" l="1"/>
  <c r="X209" i="7" s="1"/>
  <c r="AA209" i="7" s="1"/>
  <c r="AB209" i="7" s="1"/>
  <c r="W209" i="7" l="1"/>
  <c r="AC209" i="7" s="1"/>
  <c r="X210" i="7" s="1"/>
  <c r="AA210" i="7" s="1"/>
  <c r="AB210" i="7" s="1"/>
  <c r="W210" i="7" l="1"/>
  <c r="AD210" i="7" s="1"/>
  <c r="AC210" i="7" l="1"/>
  <c r="W211" i="7" s="1"/>
  <c r="AD211" i="7" s="1"/>
  <c r="X211" i="7" l="1"/>
  <c r="AA211" i="7" s="1"/>
  <c r="AB211" i="7" s="1"/>
  <c r="AC211" i="7" l="1"/>
  <c r="X212" i="7" s="1"/>
  <c r="AA212" i="7" s="1"/>
  <c r="AB212" i="7" s="1"/>
  <c r="W212" i="7" l="1"/>
  <c r="AC212" i="7" s="1"/>
  <c r="X213" i="7" s="1"/>
  <c r="AA213" i="7" s="1"/>
  <c r="AB213" i="7" s="1"/>
  <c r="AD212" i="7" l="1"/>
  <c r="W213" i="7"/>
  <c r="AD213" i="7" s="1"/>
  <c r="AC213" i="7" l="1"/>
  <c r="X214" i="7" s="1"/>
  <c r="AA214" i="7" s="1"/>
  <c r="AB214" i="7" s="1"/>
  <c r="W214" i="7" l="1"/>
  <c r="AC214" i="7" s="1"/>
  <c r="X215" i="7" s="1"/>
  <c r="AA215" i="7" s="1"/>
  <c r="AB215" i="7" s="1"/>
  <c r="W215" i="7" l="1"/>
  <c r="AC215" i="7" s="1"/>
  <c r="X216" i="7" s="1"/>
  <c r="AD214" i="7"/>
  <c r="AD215" i="7" l="1"/>
  <c r="AA216" i="7"/>
  <c r="AB216" i="7" s="1"/>
  <c r="W216" i="7"/>
  <c r="AC216" i="7" l="1"/>
  <c r="X217" i="7" s="1"/>
  <c r="AD216" i="7"/>
  <c r="AA217" i="7" l="1"/>
  <c r="AB217" i="7" s="1"/>
  <c r="W217" i="7"/>
  <c r="AC217" i="7" l="1"/>
  <c r="X218" i="7" s="1"/>
  <c r="AD217" i="7"/>
  <c r="AA218" i="7" l="1"/>
  <c r="AB218" i="7" s="1"/>
  <c r="W218" i="7"/>
  <c r="AD218" i="7" l="1"/>
  <c r="AC218" i="7"/>
  <c r="X219" i="7" s="1"/>
  <c r="AD255" i="7"/>
  <c r="AA219" i="7" l="1"/>
  <c r="AB219" i="7" s="1"/>
  <c r="W219" i="7"/>
  <c r="AD219" i="7" l="1"/>
  <c r="AC219" i="7"/>
  <c r="X220" i="7" s="1"/>
  <c r="AA220" i="7" l="1"/>
  <c r="AB220" i="7" s="1"/>
  <c r="W220" i="7"/>
  <c r="AD220" i="7" l="1"/>
  <c r="AC220" i="7"/>
  <c r="X221" i="7" s="1"/>
  <c r="AA221" i="7" l="1"/>
  <c r="AB221" i="7" s="1"/>
  <c r="W221" i="7"/>
  <c r="AD221" i="7" s="1"/>
  <c r="AC221" i="7" l="1"/>
  <c r="X222" i="7" s="1"/>
  <c r="AA222" i="7" l="1"/>
  <c r="AB222" i="7" s="1"/>
  <c r="W222" i="7"/>
  <c r="AC222" i="7" s="1"/>
  <c r="X223" i="7" l="1"/>
  <c r="AA223" i="7" s="1"/>
  <c r="AB223" i="7" s="1"/>
  <c r="W223" i="7"/>
  <c r="AC223" i="7" l="1"/>
  <c r="X224" i="7" s="1"/>
  <c r="AA224" i="7" s="1"/>
  <c r="AB224" i="7" s="1"/>
  <c r="W224" i="7" l="1"/>
  <c r="AC224" i="7" s="1"/>
  <c r="X225" i="7" s="1"/>
  <c r="AA225" i="7" l="1"/>
  <c r="AB225" i="7" s="1"/>
  <c r="W225" i="7"/>
  <c r="AC225" i="7" l="1"/>
  <c r="X226" i="7" s="1"/>
  <c r="W226" i="7" l="1"/>
  <c r="AA226" i="7"/>
  <c r="AB226" i="7" s="1"/>
  <c r="AC226" i="7" l="1"/>
  <c r="W227" i="7" l="1"/>
  <c r="X227" i="7"/>
  <c r="AA227" i="7" s="1"/>
  <c r="AB227" i="7" s="1"/>
  <c r="AC227" i="7" l="1"/>
  <c r="X228" i="7" s="1"/>
  <c r="W228" i="7" l="1"/>
  <c r="AA228" i="7"/>
  <c r="AB228" i="7" s="1"/>
  <c r="AC228" i="7" l="1"/>
  <c r="W229" i="7" l="1"/>
  <c r="X229" i="7"/>
  <c r="AA229" i="7" s="1"/>
  <c r="AB229" i="7" s="1"/>
  <c r="AC229" i="7" l="1"/>
  <c r="W230" i="7" l="1"/>
  <c r="X230" i="7"/>
  <c r="AC230" i="7" l="1"/>
  <c r="W231" i="7" s="1"/>
  <c r="AD231" i="7" s="1"/>
  <c r="AA230" i="7"/>
  <c r="AB230" i="7" s="1"/>
  <c r="X231" i="7" l="1"/>
  <c r="AA231" i="7" s="1"/>
  <c r="AB231" i="7" s="1"/>
  <c r="AC231" i="7" l="1"/>
  <c r="W232" i="7" s="1"/>
  <c r="AD232" i="7" s="1"/>
  <c r="X232" i="7" l="1"/>
  <c r="AA232" i="7" s="1"/>
  <c r="AB232" i="7" s="1"/>
  <c r="AC232" i="7" l="1"/>
  <c r="X233" i="7" s="1"/>
  <c r="AA233" i="7" s="1"/>
  <c r="AB233" i="7" s="1"/>
  <c r="W233" i="7" l="1"/>
  <c r="AC233" i="7" l="1"/>
  <c r="X234" i="7" s="1"/>
  <c r="AA234" i="7" s="1"/>
  <c r="AB234" i="7" s="1"/>
  <c r="AD233" i="7"/>
  <c r="W234" i="7" l="1"/>
  <c r="AD234" i="7" s="1"/>
  <c r="AC234" i="7" l="1"/>
  <c r="X235" i="7" s="1"/>
  <c r="AA235" i="7" s="1"/>
  <c r="AB235" i="7" s="1"/>
  <c r="W235" i="7" l="1"/>
  <c r="AD235" i="7" s="1"/>
  <c r="AC235" i="7" l="1"/>
  <c r="W236" i="7" s="1"/>
  <c r="AD236" i="7" s="1"/>
  <c r="X236" i="7" l="1"/>
  <c r="AA236" i="7" s="1"/>
  <c r="AB236" i="7" s="1"/>
  <c r="AC236" i="7" l="1"/>
  <c r="X237" i="7" s="1"/>
  <c r="AA237" i="7" s="1"/>
  <c r="AB237" i="7" s="1"/>
  <c r="W237" i="7" l="1"/>
  <c r="AD237" i="7" s="1"/>
  <c r="AC237" i="7" l="1"/>
  <c r="X238" i="7" s="1"/>
  <c r="AA238" i="7" s="1"/>
  <c r="AB238" i="7" s="1"/>
  <c r="AD279" i="7"/>
  <c r="W238" i="7" l="1"/>
  <c r="AD238" i="7" s="1"/>
  <c r="AC238" i="7" l="1"/>
  <c r="X239" i="7" s="1"/>
  <c r="AA239" i="7" s="1"/>
  <c r="AB239" i="7" s="1"/>
  <c r="W239" i="7"/>
  <c r="AC239" i="7" s="1"/>
  <c r="X240" i="7" s="1"/>
  <c r="AA240" i="7" s="1"/>
  <c r="AB240" i="7" s="1"/>
  <c r="AD239" i="7" l="1"/>
  <c r="W240" i="7"/>
  <c r="AD240" i="7" s="1"/>
  <c r="AC240" i="7" l="1"/>
  <c r="X241" i="7" s="1"/>
  <c r="AA241" i="7" s="1"/>
  <c r="AB241" i="7" s="1"/>
  <c r="W241" i="7" l="1"/>
  <c r="AD241" i="7" s="1"/>
  <c r="AD282" i="7"/>
  <c r="AC241" i="7" l="1"/>
  <c r="X242" i="7" s="1"/>
  <c r="AA242" i="7" s="1"/>
  <c r="AB242" i="7" s="1"/>
  <c r="W242" i="7" l="1"/>
  <c r="AD242" i="7" s="1"/>
  <c r="AC242" i="7" l="1"/>
  <c r="X243" i="7" s="1"/>
  <c r="AA243" i="7" s="1"/>
  <c r="AB243" i="7" s="1"/>
  <c r="W243" i="7" l="1"/>
  <c r="AD243" i="7" s="1"/>
  <c r="AC243" i="7" l="1"/>
  <c r="X244" i="7" s="1"/>
  <c r="AA244" i="7" s="1"/>
  <c r="AB244" i="7" s="1"/>
  <c r="W244" i="7" l="1"/>
  <c r="AD244" i="7" s="1"/>
  <c r="AC244" i="7" l="1"/>
  <c r="X245" i="7" s="1"/>
  <c r="AA245" i="7" s="1"/>
  <c r="AB245" i="7" s="1"/>
  <c r="W245" i="7" l="1"/>
  <c r="AD245" i="7" s="1"/>
  <c r="AD258" i="7"/>
  <c r="AC245" i="7" l="1"/>
  <c r="X246" i="7" s="1"/>
  <c r="AA246" i="7" s="1"/>
  <c r="AB246" i="7" s="1"/>
  <c r="W246" i="7" l="1"/>
  <c r="AC246" i="7" s="1"/>
  <c r="X247" i="7" s="1"/>
  <c r="AA247" i="7" s="1"/>
  <c r="AB247" i="7" s="1"/>
  <c r="W247" i="7" l="1"/>
  <c r="AC247" i="7" s="1"/>
  <c r="X248" i="7" s="1"/>
  <c r="AA248" i="7" s="1"/>
  <c r="AB248" i="7" s="1"/>
  <c r="W248" i="7" l="1"/>
  <c r="AC248" i="7" s="1"/>
  <c r="W249" i="7" s="1"/>
  <c r="X249" i="7" l="1"/>
  <c r="AA249" i="7" s="1"/>
  <c r="AB249" i="7" s="1"/>
  <c r="AC249" i="7" l="1"/>
  <c r="X250" i="7" s="1"/>
  <c r="AA250" i="7" s="1"/>
  <c r="AB250" i="7" s="1"/>
  <c r="W250" i="7" l="1"/>
  <c r="AC250" i="7" s="1"/>
  <c r="X251" i="7" s="1"/>
  <c r="AA251" i="7" s="1"/>
  <c r="AB251" i="7" s="1"/>
  <c r="W251" i="7" l="1"/>
  <c r="AC251" i="7" s="1"/>
  <c r="X252" i="7" s="1"/>
  <c r="AA252" i="7" s="1"/>
  <c r="AB252" i="7" s="1"/>
  <c r="W252" i="7" l="1"/>
  <c r="AC252" i="7" s="1"/>
  <c r="X253" i="7" l="1"/>
  <c r="AA253" i="7" s="1"/>
  <c r="AB253" i="7" s="1"/>
  <c r="W253" i="7"/>
  <c r="AC253" i="7" l="1"/>
  <c r="W254" i="7" s="1"/>
  <c r="X254" i="7" l="1"/>
  <c r="AA254" i="7" s="1"/>
  <c r="AB254" i="7" s="1"/>
  <c r="AC254" i="7" l="1"/>
  <c r="X255" i="7" s="1"/>
  <c r="AA255" i="7" s="1"/>
  <c r="AB255" i="7" s="1"/>
  <c r="W255" i="7" l="1"/>
  <c r="AC255" i="7" s="1"/>
  <c r="X256" i="7" s="1"/>
  <c r="AA256" i="7" s="1"/>
  <c r="AB256" i="7" s="1"/>
  <c r="W256" i="7" l="1"/>
  <c r="AD256" i="7" s="1"/>
  <c r="AC256" i="7" l="1"/>
  <c r="X257" i="7" s="1"/>
  <c r="AA257" i="7" s="1"/>
  <c r="AB257" i="7" s="1"/>
  <c r="W257" i="7" l="1"/>
  <c r="AC257" i="7" s="1"/>
  <c r="X258" i="7" s="1"/>
  <c r="AA258" i="7" l="1"/>
  <c r="AB258" i="7" s="1"/>
  <c r="W258" i="7"/>
  <c r="AC258" i="7" s="1"/>
  <c r="X259" i="7" s="1"/>
  <c r="W259" i="7" l="1"/>
  <c r="AD259" i="7" s="1"/>
  <c r="AA259" i="7"/>
  <c r="AB259" i="7" s="1"/>
  <c r="AC259" i="7" l="1"/>
  <c r="X260" i="7" s="1"/>
  <c r="AA260" i="7" l="1"/>
  <c r="AB260" i="7" s="1"/>
  <c r="W260" i="7"/>
  <c r="AD260" i="7" s="1"/>
  <c r="AC260" i="7" l="1"/>
  <c r="X261" i="7" s="1"/>
  <c r="AA261" i="7" l="1"/>
  <c r="AB261" i="7" s="1"/>
  <c r="W261" i="7"/>
  <c r="AD261" i="7" s="1"/>
  <c r="AC261" i="7" l="1"/>
  <c r="X262" i="7" s="1"/>
  <c r="AA262" i="7" l="1"/>
  <c r="AB262" i="7" s="1"/>
  <c r="W262" i="7"/>
  <c r="AD262" i="7" s="1"/>
  <c r="AC262" i="7" l="1"/>
  <c r="X263" i="7" s="1"/>
  <c r="AD303" i="7"/>
  <c r="W263" i="7" l="1"/>
  <c r="AD263" i="7" s="1"/>
  <c r="AA263" i="7"/>
  <c r="AB263" i="7" s="1"/>
  <c r="AC263" i="7" l="1"/>
  <c r="X264" i="7" s="1"/>
  <c r="AA264" i="7" l="1"/>
  <c r="AB264" i="7" s="1"/>
  <c r="W264" i="7"/>
  <c r="AD264" i="7" l="1"/>
  <c r="AC264" i="7"/>
  <c r="X265" i="7" s="1"/>
  <c r="AA265" i="7" l="1"/>
  <c r="AB265" i="7" s="1"/>
  <c r="W265" i="7"/>
  <c r="AD265" i="7" l="1"/>
  <c r="AC265" i="7"/>
  <c r="X266" i="7" s="1"/>
  <c r="AA266" i="7" l="1"/>
  <c r="AB266" i="7" s="1"/>
  <c r="W266" i="7"/>
  <c r="AD266" i="7" l="1"/>
  <c r="AC266" i="7"/>
  <c r="X267" i="7" s="1"/>
  <c r="W267" i="7" l="1"/>
  <c r="AA267" i="7"/>
  <c r="AB267" i="7" s="1"/>
  <c r="AD267" i="7" l="1"/>
  <c r="AC267" i="7"/>
  <c r="X268" i="7" s="1"/>
  <c r="W268" i="7" l="1"/>
  <c r="AA268" i="7"/>
  <c r="AB268" i="7" s="1"/>
  <c r="AD268" i="7" l="1"/>
  <c r="AC268" i="7"/>
  <c r="X269" i="7" s="1"/>
  <c r="AA269" i="7" l="1"/>
  <c r="AB269" i="7" s="1"/>
  <c r="W269" i="7"/>
  <c r="AD269" i="7" l="1"/>
  <c r="AC269" i="7"/>
  <c r="X270" i="7" s="1"/>
  <c r="W270" i="7" l="1"/>
  <c r="AA270" i="7"/>
  <c r="AB270" i="7" s="1"/>
  <c r="AC270" i="7" l="1"/>
  <c r="X271" i="7" s="1"/>
  <c r="AA271" i="7" l="1"/>
  <c r="AB271" i="7" s="1"/>
  <c r="W271" i="7"/>
  <c r="AC271" i="7" s="1"/>
  <c r="X272" i="7" s="1"/>
  <c r="W272" i="7" l="1"/>
  <c r="AA272" i="7"/>
  <c r="AB272" i="7" s="1"/>
  <c r="AC272" i="7" l="1"/>
  <c r="X273" i="7" s="1"/>
  <c r="W273" i="7" l="1"/>
  <c r="AA273" i="7"/>
  <c r="AB273" i="7" s="1"/>
  <c r="AC273" i="7" l="1"/>
  <c r="X274" i="7" s="1"/>
  <c r="AA274" i="7" l="1"/>
  <c r="AB274" i="7" s="1"/>
  <c r="W274" i="7"/>
  <c r="AC274" i="7" s="1"/>
  <c r="X275" i="7" s="1"/>
  <c r="AA275" i="7" l="1"/>
  <c r="AB275" i="7" s="1"/>
  <c r="W275" i="7"/>
  <c r="AC275" i="7" s="1"/>
  <c r="X276" i="7" s="1"/>
  <c r="W276" i="7" l="1"/>
  <c r="AA276" i="7"/>
  <c r="AB276" i="7" s="1"/>
  <c r="AC276" i="7" l="1"/>
  <c r="W277" i="7" l="1"/>
  <c r="X277" i="7"/>
  <c r="AA277" i="7" s="1"/>
  <c r="AB277" i="7" s="1"/>
  <c r="AC277" i="7" l="1"/>
  <c r="W278" i="7" l="1"/>
  <c r="X278" i="7"/>
  <c r="AA278" i="7" s="1"/>
  <c r="AB278" i="7" s="1"/>
  <c r="AC278" i="7" l="1"/>
  <c r="X279" i="7" s="1"/>
  <c r="AA279" i="7" l="1"/>
  <c r="AB279" i="7" s="1"/>
  <c r="W279" i="7"/>
  <c r="AC279" i="7" l="1"/>
  <c r="X280" i="7" l="1"/>
  <c r="AA280" i="7" s="1"/>
  <c r="AB280" i="7" s="1"/>
  <c r="W280" i="7"/>
  <c r="AD280" i="7" s="1"/>
  <c r="AC280" i="7" l="1"/>
  <c r="X281" i="7" l="1"/>
  <c r="AA281" i="7" s="1"/>
  <c r="AB281" i="7" s="1"/>
  <c r="W281" i="7"/>
  <c r="AC281" i="7" l="1"/>
  <c r="X282" i="7" s="1"/>
  <c r="AA282" i="7" s="1"/>
  <c r="AB282" i="7" s="1"/>
  <c r="W282" i="7" l="1"/>
  <c r="AC282" i="7" s="1"/>
  <c r="X283" i="7" l="1"/>
  <c r="AA283" i="7" s="1"/>
  <c r="AB283" i="7" s="1"/>
  <c r="W283" i="7"/>
  <c r="AD283" i="7" s="1"/>
  <c r="AC283" i="7" l="1"/>
  <c r="W284" i="7" l="1"/>
  <c r="AD284" i="7" s="1"/>
  <c r="X284" i="7"/>
  <c r="AA284" i="7" s="1"/>
  <c r="AB284" i="7" s="1"/>
  <c r="AC284" i="7" l="1"/>
  <c r="X285" i="7" l="1"/>
  <c r="AA285" i="7" s="1"/>
  <c r="AB285" i="7" s="1"/>
  <c r="W285" i="7"/>
  <c r="AD285" i="7" s="1"/>
  <c r="AC285" i="7" l="1"/>
  <c r="X286" i="7" l="1"/>
  <c r="AA286" i="7" s="1"/>
  <c r="AB286" i="7" s="1"/>
  <c r="W286" i="7"/>
  <c r="AD286" i="7" s="1"/>
  <c r="AC286" i="7" l="1"/>
  <c r="X287" i="7" l="1"/>
  <c r="AA287" i="7" s="1"/>
  <c r="AB287" i="7" s="1"/>
  <c r="W287" i="7"/>
  <c r="AD287" i="7" s="1"/>
  <c r="AC287" i="7" l="1"/>
  <c r="X288" i="7" l="1"/>
  <c r="AA288" i="7" s="1"/>
  <c r="AB288" i="7" s="1"/>
  <c r="W288" i="7"/>
  <c r="AD288" i="7" s="1"/>
  <c r="AC288" i="7" l="1"/>
  <c r="X289" i="7" l="1"/>
  <c r="AA289" i="7" s="1"/>
  <c r="AB289" i="7" s="1"/>
  <c r="W289" i="7"/>
  <c r="AD289" i="7" s="1"/>
  <c r="AC289" i="7" l="1"/>
  <c r="X290" i="7" l="1"/>
  <c r="AA290" i="7" s="1"/>
  <c r="AB290" i="7" s="1"/>
  <c r="W290" i="7"/>
  <c r="AD290" i="7" s="1"/>
  <c r="AC290" i="7" l="1"/>
  <c r="X291" i="7" s="1"/>
  <c r="AA291" i="7" l="1"/>
  <c r="AB291" i="7" s="1"/>
  <c r="W291" i="7"/>
  <c r="AD291" i="7" s="1"/>
  <c r="AC291" i="7" l="1"/>
  <c r="X292" i="7" s="1"/>
  <c r="W292" i="7" l="1"/>
  <c r="AD292" i="7" s="1"/>
  <c r="AA292" i="7"/>
  <c r="AB292" i="7" s="1"/>
  <c r="AC292" i="7" l="1"/>
  <c r="X293" i="7" s="1"/>
  <c r="AA293" i="7" l="1"/>
  <c r="AB293" i="7" s="1"/>
  <c r="W293" i="7"/>
  <c r="AD293" i="7" s="1"/>
  <c r="AC293" i="7" l="1"/>
  <c r="X294" i="7" s="1"/>
  <c r="W294" i="7" l="1"/>
  <c r="AA294" i="7"/>
  <c r="AB294" i="7" s="1"/>
  <c r="AC294" i="7" l="1"/>
  <c r="X295" i="7" l="1"/>
  <c r="AA295" i="7" s="1"/>
  <c r="AB295" i="7" s="1"/>
  <c r="W295" i="7"/>
  <c r="AC295" i="7" l="1"/>
  <c r="X296" i="7" s="1"/>
  <c r="AA296" i="7" s="1"/>
  <c r="AB296" i="7" s="1"/>
  <c r="W296" i="7" l="1"/>
  <c r="AC296" i="7" s="1"/>
  <c r="X297" i="7" s="1"/>
  <c r="AA297" i="7" s="1"/>
  <c r="AB297" i="7" s="1"/>
  <c r="W297" i="7" l="1"/>
  <c r="AC297" i="7" s="1"/>
  <c r="X298" i="7" s="1"/>
  <c r="AA298" i="7" s="1"/>
  <c r="AB298" i="7" s="1"/>
  <c r="W298" i="7" l="1"/>
  <c r="AC298" i="7" s="1"/>
  <c r="X299" i="7" s="1"/>
  <c r="AA299" i="7" s="1"/>
  <c r="AB299" i="7" s="1"/>
  <c r="AD305" i="7"/>
  <c r="W299" i="7" l="1"/>
  <c r="AC299" i="7" s="1"/>
  <c r="W300" i="7" l="1"/>
  <c r="X300" i="7"/>
  <c r="AA300" i="7" s="1"/>
  <c r="AB300" i="7" s="1"/>
  <c r="AC300" i="7" l="1"/>
  <c r="X301" i="7" l="1"/>
  <c r="AA301" i="7" s="1"/>
  <c r="AB301" i="7" s="1"/>
  <c r="W301" i="7"/>
  <c r="AC301" i="7" l="1"/>
  <c r="X302" i="7" s="1"/>
  <c r="AA302" i="7" s="1"/>
  <c r="AB302" i="7" s="1"/>
  <c r="W302" i="7" l="1"/>
  <c r="AC302" i="7" s="1"/>
  <c r="W303" i="7" s="1"/>
  <c r="X303" i="7" l="1"/>
  <c r="AC303" i="7" s="1"/>
  <c r="X304" i="7" l="1"/>
  <c r="AA304" i="7" s="1"/>
  <c r="AB304" i="7" s="1"/>
  <c r="W304" i="7"/>
  <c r="AD304" i="7" s="1"/>
  <c r="AA303" i="7"/>
  <c r="AB303" i="7" s="1"/>
  <c r="AC304" i="7" l="1"/>
  <c r="W305" i="7" s="1"/>
  <c r="X305" i="7" l="1"/>
  <c r="AC305" i="7" s="1"/>
  <c r="X306" i="7" l="1"/>
  <c r="AA306" i="7" s="1"/>
  <c r="AB306" i="7" s="1"/>
  <c r="W306" i="7"/>
  <c r="AD306" i="7" s="1"/>
  <c r="AA305" i="7"/>
  <c r="AB305" i="7" s="1"/>
  <c r="AC306" i="7" l="1"/>
  <c r="X307" i="7" s="1"/>
  <c r="AA307" i="7" s="1"/>
  <c r="AB307" i="7" s="1"/>
  <c r="W307" i="7" l="1"/>
  <c r="AD307" i="7" s="1"/>
  <c r="AC307" i="7" l="1"/>
  <c r="W308" i="7" s="1"/>
  <c r="AD308" i="7" s="1"/>
  <c r="X308" i="7" l="1"/>
  <c r="AA308" i="7" s="1"/>
  <c r="AB308" i="7" s="1"/>
  <c r="AC308" i="7" l="1"/>
  <c r="W309" i="7" s="1"/>
  <c r="AD309" i="7" s="1"/>
  <c r="X309" i="7" l="1"/>
  <c r="AA309" i="7" s="1"/>
  <c r="AB309" i="7" s="1"/>
  <c r="AC309" i="7" l="1"/>
  <c r="X310" i="7" s="1"/>
  <c r="AA310" i="7" s="1"/>
  <c r="AB310" i="7" s="1"/>
  <c r="W310" i="7" l="1"/>
  <c r="AD310" i="7" s="1"/>
  <c r="AC310" i="7" l="1"/>
  <c r="X311" i="7" s="1"/>
  <c r="AA311" i="7" s="1"/>
  <c r="AB311" i="7" s="1"/>
  <c r="W311" i="7" l="1"/>
  <c r="AD311" i="7" s="1"/>
  <c r="AC311" i="7" l="1"/>
  <c r="X312" i="7" s="1"/>
  <c r="AA312" i="7" s="1"/>
  <c r="AB312" i="7" s="1"/>
  <c r="W312" i="7" l="1"/>
  <c r="AD312" i="7" s="1"/>
  <c r="AC312" i="7" l="1"/>
  <c r="X313" i="7" s="1"/>
  <c r="AA313" i="7" s="1"/>
  <c r="AB313" i="7" s="1"/>
  <c r="W313" i="7" l="1"/>
  <c r="AD313" i="7" s="1"/>
  <c r="AC313" i="7" l="1"/>
  <c r="X314" i="7" s="1"/>
  <c r="AA314" i="7" s="1"/>
  <c r="AB314" i="7" s="1"/>
  <c r="W314" i="7" l="1"/>
  <c r="AD314" i="7" s="1"/>
  <c r="AC314" i="7" l="1"/>
  <c r="W315" i="7" s="1"/>
  <c r="AD315" i="7" s="1"/>
  <c r="X315" i="7" l="1"/>
  <c r="AA315" i="7" s="1"/>
  <c r="AB315" i="7" s="1"/>
  <c r="AC315" i="7" l="1"/>
  <c r="X316" i="7" s="1"/>
  <c r="AA316" i="7" s="1"/>
  <c r="AB316" i="7" s="1"/>
  <c r="W316" i="7" l="1"/>
  <c r="AD316" i="7" s="1"/>
  <c r="AC316" i="7" l="1"/>
  <c r="X317" i="7" l="1"/>
  <c r="AA317" i="7" s="1"/>
  <c r="AB317" i="7" s="1"/>
  <c r="W317" i="7"/>
  <c r="AD317" i="7" s="1"/>
  <c r="AC317" i="7" l="1"/>
  <c r="W318" i="7" l="1"/>
  <c r="X318" i="7"/>
  <c r="AA318" i="7" s="1"/>
  <c r="AB318" i="7" s="1"/>
  <c r="AC318" i="7" l="1"/>
  <c r="X319" i="7" s="1"/>
  <c r="AA319" i="7" s="1"/>
  <c r="AB319" i="7" s="1"/>
  <c r="W319" i="7" l="1"/>
  <c r="AC319" i="7" s="1"/>
  <c r="W320" i="7" s="1"/>
  <c r="X320" i="7" l="1"/>
  <c r="AA320" i="7" s="1"/>
  <c r="AB320" i="7" s="1"/>
  <c r="AD327" i="7"/>
  <c r="AC320" i="7" l="1"/>
  <c r="X321" i="7" s="1"/>
  <c r="AA321" i="7" s="1"/>
  <c r="AB321" i="7" s="1"/>
  <c r="W321" i="7" l="1"/>
  <c r="AC321" i="7" s="1"/>
  <c r="W322" i="7" s="1"/>
  <c r="X322" i="7" l="1"/>
  <c r="AA322" i="7" s="1"/>
  <c r="AB322" i="7" s="1"/>
  <c r="AC322" i="7" l="1"/>
  <c r="W323" i="7" s="1"/>
  <c r="X323" i="7" l="1"/>
  <c r="AA323" i="7" s="1"/>
  <c r="AB323" i="7" s="1"/>
  <c r="AC323" i="7" l="1"/>
  <c r="X324" i="7" s="1"/>
  <c r="AA324" i="7" s="1"/>
  <c r="AB324" i="7" s="1"/>
  <c r="W324" i="7" l="1"/>
  <c r="AC324" i="7" s="1"/>
  <c r="X325" i="7" s="1"/>
  <c r="AA325" i="7" s="1"/>
  <c r="AB325" i="7" s="1"/>
  <c r="W325" i="7" l="1"/>
  <c r="AC325" i="7" s="1"/>
  <c r="W326" i="7" s="1"/>
  <c r="X326" i="7" l="1"/>
  <c r="AA326" i="7" s="1"/>
  <c r="AB326" i="7" s="1"/>
  <c r="AC326" i="7" l="1"/>
  <c r="X327" i="7" s="1"/>
  <c r="AA327" i="7" s="1"/>
  <c r="AB327" i="7" s="1"/>
  <c r="W327" i="7" l="1"/>
  <c r="AC327" i="7" s="1"/>
  <c r="X328" i="7" s="1"/>
  <c r="AA328" i="7" s="1"/>
  <c r="AB328" i="7" s="1"/>
  <c r="W328" i="7" l="1"/>
  <c r="AD328" i="7" s="1"/>
  <c r="AC328" i="7" l="1"/>
  <c r="X329" i="7" s="1"/>
  <c r="AA329" i="7" s="1"/>
  <c r="AB329" i="7" s="1"/>
  <c r="W329" i="7" l="1"/>
  <c r="AD329" i="7" s="1"/>
  <c r="AC329" i="7" l="1"/>
  <c r="X330" i="7" s="1"/>
  <c r="AA330" i="7" s="1"/>
  <c r="AB330" i="7" s="1"/>
  <c r="W330" i="7" l="1"/>
  <c r="AD330" i="7" s="1"/>
  <c r="AC330" i="7" l="1"/>
  <c r="W331" i="7" s="1"/>
  <c r="AD331" i="7" s="1"/>
  <c r="X331" i="7" l="1"/>
  <c r="AA331" i="7" s="1"/>
  <c r="AB331" i="7" s="1"/>
  <c r="AC331" i="7" l="1"/>
  <c r="W332" i="7" s="1"/>
  <c r="AD332" i="7" s="1"/>
  <c r="X332" i="7" l="1"/>
  <c r="AA332" i="7" s="1"/>
  <c r="AB332" i="7" s="1"/>
  <c r="AC332" i="7" l="1"/>
  <c r="W333" i="7" s="1"/>
  <c r="AD333" i="7" s="1"/>
  <c r="X333" i="7" l="1"/>
  <c r="AA333" i="7" s="1"/>
  <c r="AB333" i="7" s="1"/>
  <c r="AC333" i="7" l="1"/>
  <c r="X334" i="7" s="1"/>
  <c r="AA334" i="7" s="1"/>
  <c r="AB334" i="7" s="1"/>
  <c r="W334" i="7" l="1"/>
  <c r="AD334" i="7" s="1"/>
  <c r="AC334" i="7" l="1"/>
  <c r="X335" i="7" s="1"/>
  <c r="AA335" i="7" s="1"/>
  <c r="AB335" i="7" s="1"/>
  <c r="W335" i="7" l="1"/>
  <c r="AD335" i="7" s="1"/>
  <c r="AC335" i="7" l="1"/>
  <c r="X336" i="7" s="1"/>
  <c r="AA336" i="7" s="1"/>
  <c r="AB336" i="7" s="1"/>
  <c r="W336" i="7" l="1"/>
  <c r="AD336" i="7" s="1"/>
  <c r="AC336" i="7" l="1"/>
  <c r="X337" i="7" s="1"/>
  <c r="AA337" i="7" s="1"/>
  <c r="AB337" i="7" s="1"/>
  <c r="W337" i="7"/>
  <c r="AD337" i="7" s="1"/>
  <c r="AC337" i="7" l="1"/>
  <c r="X338" i="7" s="1"/>
  <c r="AA338" i="7" s="1"/>
  <c r="AB338" i="7" s="1"/>
  <c r="W338" i="7" l="1"/>
  <c r="AC338" i="7" s="1"/>
  <c r="X339" i="7" s="1"/>
  <c r="AA339" i="7" s="1"/>
  <c r="AB339" i="7" s="1"/>
  <c r="W339" i="7" l="1"/>
  <c r="AD339" i="7" s="1"/>
  <c r="AD338" i="7"/>
  <c r="AC339" i="7" l="1"/>
  <c r="X340" i="7" s="1"/>
  <c r="AA340" i="7" s="1"/>
  <c r="AB340" i="7" s="1"/>
  <c r="W340" i="7" l="1"/>
  <c r="AD340" i="7" s="1"/>
  <c r="AC340" i="7" l="1"/>
  <c r="X341" i="7" s="1"/>
  <c r="AA341" i="7" s="1"/>
  <c r="AB341" i="7" s="1"/>
  <c r="W341" i="7" l="1"/>
  <c r="AD341" i="7" s="1"/>
  <c r="AC341" i="7" l="1"/>
  <c r="X342" i="7" s="1"/>
  <c r="AA342" i="7" s="1"/>
  <c r="AB342" i="7" s="1"/>
  <c r="W342" i="7" l="1"/>
  <c r="AC342" i="7" s="1"/>
  <c r="X343" i="7" l="1"/>
  <c r="AA343" i="7" s="1"/>
  <c r="AB343" i="7" s="1"/>
  <c r="W343" i="7"/>
  <c r="AC343" i="7" l="1"/>
  <c r="X344" i="7" s="1"/>
  <c r="AA344" i="7" s="1"/>
  <c r="AB344" i="7" s="1"/>
  <c r="W344" i="7" l="1"/>
  <c r="AC344" i="7" s="1"/>
  <c r="X345" i="7" s="1"/>
  <c r="AA345" i="7" s="1"/>
  <c r="AB345" i="7" s="1"/>
  <c r="W345" i="7" l="1"/>
  <c r="AC345" i="7" s="1"/>
  <c r="X346" i="7" l="1"/>
  <c r="AA346" i="7" s="1"/>
  <c r="AB346" i="7" s="1"/>
  <c r="W346" i="7"/>
  <c r="AC346" i="7" l="1"/>
  <c r="X347" i="7" s="1"/>
  <c r="AA347" i="7" s="1"/>
  <c r="AB347" i="7" s="1"/>
  <c r="W347" i="7" l="1"/>
  <c r="AC347" i="7" s="1"/>
  <c r="W348" i="7" l="1"/>
  <c r="X348" i="7"/>
  <c r="AA348" i="7" s="1"/>
  <c r="AB348" i="7" s="1"/>
  <c r="AC348" i="7" l="1"/>
  <c r="W349" i="7" l="1"/>
  <c r="X349" i="7"/>
  <c r="AA349" i="7" s="1"/>
  <c r="AB349" i="7" s="1"/>
  <c r="AC349" i="7" l="1"/>
  <c r="X350" i="7" l="1"/>
  <c r="AA350" i="7" s="1"/>
  <c r="AB350" i="7" s="1"/>
  <c r="W350" i="7"/>
  <c r="AC350" i="7" l="1"/>
  <c r="X351" i="7" s="1"/>
  <c r="AA351" i="7" s="1"/>
  <c r="AB351" i="7" s="1"/>
  <c r="W351" i="7" l="1"/>
  <c r="AD351" i="7" s="1"/>
  <c r="AC351" i="7" l="1"/>
  <c r="X352" i="7" s="1"/>
  <c r="AA352" i="7" s="1"/>
  <c r="AB352" i="7" s="1"/>
  <c r="W352" i="7" l="1"/>
  <c r="AD352" i="7" s="1"/>
  <c r="AC352" i="7" l="1"/>
  <c r="X353" i="7" s="1"/>
  <c r="AA353" i="7" s="1"/>
  <c r="AB353" i="7" s="1"/>
  <c r="W353" i="7" l="1"/>
  <c r="AC353" i="7" l="1"/>
  <c r="W354" i="7" s="1"/>
  <c r="AD354" i="7" s="1"/>
  <c r="AD353" i="7"/>
  <c r="X354" i="7"/>
  <c r="AA354" i="7" s="1"/>
  <c r="AB354" i="7" s="1"/>
  <c r="AC354" i="7" l="1"/>
  <c r="W355" i="7" s="1"/>
  <c r="AD355" i="7" s="1"/>
  <c r="X355" i="7" l="1"/>
  <c r="AA355" i="7" s="1"/>
  <c r="AB355" i="7" s="1"/>
  <c r="AC355" i="7" l="1"/>
  <c r="W356" i="7" s="1"/>
  <c r="AD356" i="7" s="1"/>
  <c r="X356" i="7" l="1"/>
  <c r="AA356" i="7" s="1"/>
  <c r="AB356" i="7" s="1"/>
  <c r="AC356" i="7" l="1"/>
  <c r="W357" i="7" s="1"/>
  <c r="AD357" i="7" s="1"/>
  <c r="X357" i="7" l="1"/>
  <c r="AA357" i="7" s="1"/>
  <c r="AB357" i="7" s="1"/>
  <c r="AC357" i="7" l="1"/>
  <c r="W358" i="7" s="1"/>
  <c r="AD358" i="7" s="1"/>
  <c r="X358" i="7" l="1"/>
  <c r="AA358" i="7" s="1"/>
  <c r="AB358" i="7" s="1"/>
  <c r="AC358" i="7" l="1"/>
  <c r="X359" i="7" l="1"/>
  <c r="AA359" i="7" s="1"/>
  <c r="AB359" i="7" s="1"/>
  <c r="W359" i="7"/>
  <c r="AD359" i="7" l="1"/>
  <c r="AC359" i="7"/>
  <c r="X360" i="7" l="1"/>
  <c r="AA360" i="7" s="1"/>
  <c r="AB360" i="7" s="1"/>
  <c r="W360" i="7"/>
  <c r="AD360" i="7" s="1"/>
  <c r="AC360" i="7" l="1"/>
  <c r="X361" i="7" s="1"/>
  <c r="AA361" i="7" s="1"/>
  <c r="AB361" i="7" s="1"/>
  <c r="W361" i="7" l="1"/>
  <c r="AD361" i="7" s="1"/>
  <c r="AC361" i="7" l="1"/>
  <c r="X362" i="7" s="1"/>
  <c r="AA362" i="7" s="1"/>
  <c r="AB362" i="7" s="1"/>
  <c r="W362" i="7" l="1"/>
  <c r="AD362" i="7" s="1"/>
  <c r="AC362" i="7" l="1"/>
  <c r="X363" i="7" s="1"/>
  <c r="AA363" i="7" s="1"/>
  <c r="AB363" i="7" s="1"/>
  <c r="W363" i="7" l="1"/>
  <c r="AD363" i="7" s="1"/>
  <c r="AC363" i="7" l="1"/>
  <c r="X364" i="7" s="1"/>
  <c r="AA364" i="7" s="1"/>
  <c r="AB364" i="7" s="1"/>
  <c r="W364" i="7" l="1"/>
  <c r="AD364" i="7" s="1"/>
  <c r="AC364" i="7" l="1"/>
  <c r="W365" i="7" s="1"/>
  <c r="X365" i="7" l="1"/>
  <c r="AA365" i="7" s="1"/>
  <c r="AB365" i="7" s="1"/>
  <c r="AD365" i="7"/>
  <c r="AC365" i="7" l="1"/>
  <c r="X366" i="7" s="1"/>
  <c r="AA366" i="7" s="1"/>
  <c r="AB366" i="7" s="1"/>
  <c r="W366" i="7" l="1"/>
  <c r="AC366" i="7" s="1"/>
  <c r="X367" i="7" s="1"/>
  <c r="AA367" i="7" s="1"/>
  <c r="AB367" i="7" s="1"/>
  <c r="W367" i="7" l="1"/>
  <c r="AC367" i="7" s="1"/>
  <c r="W368" i="7" s="1"/>
  <c r="X368" i="7" l="1"/>
  <c r="AA368" i="7" s="1"/>
  <c r="AB368" i="7" s="1"/>
  <c r="AC368" i="7" l="1"/>
  <c r="X369" i="7" s="1"/>
  <c r="AA369" i="7" s="1"/>
  <c r="AB369" i="7" s="1"/>
  <c r="W369" i="7" l="1"/>
  <c r="AC369" i="7" s="1"/>
  <c r="X370" i="7" s="1"/>
  <c r="AA370" i="7" s="1"/>
  <c r="AB370" i="7" s="1"/>
  <c r="W370" i="7" l="1"/>
  <c r="AC370" i="7" s="1"/>
  <c r="W371" i="7" l="1"/>
  <c r="X371" i="7"/>
  <c r="AA371" i="7" s="1"/>
  <c r="AB371" i="7" s="1"/>
  <c r="AC371" i="7" l="1"/>
  <c r="W372" i="7" s="1"/>
  <c r="X372" i="7" l="1"/>
  <c r="AA372" i="7" s="1"/>
  <c r="AB372" i="7" s="1"/>
  <c r="AC372" i="7" l="1"/>
  <c r="X373" i="7" s="1"/>
  <c r="AA373" i="7" s="1"/>
  <c r="AB373" i="7" s="1"/>
  <c r="W373" i="7" l="1"/>
  <c r="AC373" i="7" s="1"/>
  <c r="W374" i="7" s="1"/>
  <c r="X374" i="7" l="1"/>
  <c r="AA374" i="7" s="1"/>
  <c r="AB374" i="7" s="1"/>
  <c r="AC374" i="7" l="1"/>
  <c r="W375" i="7" s="1"/>
  <c r="AD375" i="7" s="1"/>
  <c r="X375" i="7" l="1"/>
  <c r="AA375" i="7" s="1"/>
  <c r="AB375" i="7" s="1"/>
  <c r="AC375" i="7" l="1"/>
  <c r="X376" i="7" s="1"/>
  <c r="AA376" i="7" s="1"/>
  <c r="AB376" i="7" s="1"/>
  <c r="W376" i="7" l="1"/>
  <c r="AD376" i="7" s="1"/>
  <c r="AC376" i="7" l="1"/>
  <c r="X377" i="7" s="1"/>
  <c r="AA377" i="7" s="1"/>
  <c r="AB377" i="7" s="1"/>
  <c r="W377" i="7" l="1"/>
  <c r="AC377" i="7" s="1"/>
  <c r="AD377" i="7" l="1"/>
  <c r="W378" i="7"/>
  <c r="AD378" i="7" s="1"/>
  <c r="X378" i="7"/>
  <c r="AA378" i="7" s="1"/>
  <c r="AB378" i="7" s="1"/>
  <c r="AC378" i="7" l="1"/>
  <c r="W379" i="7" l="1"/>
  <c r="AD379" i="7" s="1"/>
  <c r="X379" i="7"/>
  <c r="AA379" i="7" s="1"/>
  <c r="AB379" i="7" s="1"/>
  <c r="AC379" i="7" l="1"/>
  <c r="X380" i="7" l="1"/>
  <c r="AA380" i="7" s="1"/>
  <c r="AB380" i="7" s="1"/>
  <c r="W380" i="7"/>
  <c r="AD380" i="7" s="1"/>
  <c r="AC380" i="7" l="1"/>
  <c r="W381" i="7" l="1"/>
  <c r="AD381" i="7" s="1"/>
  <c r="X381" i="7"/>
  <c r="AA381" i="7" s="1"/>
  <c r="AB381" i="7" s="1"/>
  <c r="AC381" i="7" l="1"/>
  <c r="X382" i="7" l="1"/>
  <c r="AA382" i="7" s="1"/>
  <c r="AB382" i="7" s="1"/>
  <c r="W382" i="7"/>
  <c r="AD382" i="7" s="1"/>
  <c r="AC382" i="7" l="1"/>
  <c r="W383" i="7" l="1"/>
  <c r="AD383" i="7" s="1"/>
  <c r="X383" i="7"/>
  <c r="AA383" i="7" s="1"/>
  <c r="AB383" i="7" s="1"/>
  <c r="AC383" i="7" l="1"/>
  <c r="X384" i="7" l="1"/>
  <c r="AA384" i="7" s="1"/>
  <c r="AB384" i="7" s="1"/>
  <c r="W384" i="7"/>
  <c r="AD384" i="7" s="1"/>
  <c r="AC384" i="7" l="1"/>
  <c r="X385" i="7" l="1"/>
  <c r="AA385" i="7" s="1"/>
  <c r="AB385" i="7" s="1"/>
  <c r="W385" i="7"/>
  <c r="AD385" i="7" s="1"/>
  <c r="AC385" i="7" l="1"/>
  <c r="X386" i="7" l="1"/>
  <c r="AA386" i="7" s="1"/>
  <c r="AB386" i="7" s="1"/>
  <c r="W386" i="7"/>
  <c r="AD386" i="7" s="1"/>
  <c r="AC386" i="7" l="1"/>
  <c r="X387" i="7" l="1"/>
  <c r="AA387" i="7" s="1"/>
  <c r="AB387" i="7" s="1"/>
  <c r="W387" i="7"/>
  <c r="AD387" i="7" s="1"/>
  <c r="AC387" i="7" l="1"/>
  <c r="X388" i="7" l="1"/>
  <c r="AA388" i="7" s="1"/>
  <c r="AB388" i="7" s="1"/>
  <c r="W388" i="7"/>
  <c r="AD388" i="7" s="1"/>
  <c r="AC388" i="7" l="1"/>
  <c r="X389" i="7" l="1"/>
  <c r="AA389" i="7" s="1"/>
  <c r="AB389" i="7" s="1"/>
  <c r="W389" i="7"/>
  <c r="AD389" i="7" s="1"/>
  <c r="AC389" i="7" l="1"/>
  <c r="X390" i="7" l="1"/>
  <c r="AA390" i="7" s="1"/>
  <c r="AB390" i="7" s="1"/>
  <c r="W390" i="7"/>
  <c r="AC390" i="7" l="1"/>
  <c r="X391" i="7" s="1"/>
  <c r="AA391" i="7" s="1"/>
  <c r="AB391" i="7" s="1"/>
  <c r="W391" i="7" l="1"/>
  <c r="AC391" i="7" s="1"/>
  <c r="X392" i="7" s="1"/>
  <c r="AA392" i="7" s="1"/>
  <c r="AB392" i="7" s="1"/>
  <c r="W392" i="7" l="1"/>
  <c r="AC392" i="7" s="1"/>
  <c r="X393" i="7" s="1"/>
  <c r="AA393" i="7" s="1"/>
  <c r="AB393" i="7" s="1"/>
  <c r="AD399" i="7"/>
  <c r="W393" i="7" l="1"/>
  <c r="AC393" i="7" s="1"/>
  <c r="X394" i="7" s="1"/>
  <c r="AA394" i="7" s="1"/>
  <c r="AB394" i="7" s="1"/>
  <c r="W394" i="7" l="1"/>
  <c r="AC394" i="7" s="1"/>
  <c r="X395" i="7" s="1"/>
  <c r="AA395" i="7" s="1"/>
  <c r="AB395" i="7" s="1"/>
  <c r="W395" i="7" l="1"/>
  <c r="AC395" i="7" s="1"/>
  <c r="X396" i="7" s="1"/>
  <c r="AA396" i="7" s="1"/>
  <c r="AB396" i="7" s="1"/>
  <c r="W396" i="7" l="1"/>
  <c r="AC396" i="7" s="1"/>
  <c r="X397" i="7" l="1"/>
  <c r="AA397" i="7" s="1"/>
  <c r="AB397" i="7" s="1"/>
  <c r="W397" i="7"/>
  <c r="AC397" i="7" l="1"/>
  <c r="X398" i="7" s="1"/>
  <c r="AA398" i="7" s="1"/>
  <c r="AB398" i="7" s="1"/>
  <c r="W398" i="7" l="1"/>
  <c r="AC398" i="7" s="1"/>
  <c r="X399" i="7" l="1"/>
  <c r="AA399" i="7" s="1"/>
  <c r="AB399" i="7" s="1"/>
  <c r="W399" i="7"/>
  <c r="AC399" i="7" l="1"/>
  <c r="X400" i="7" s="1"/>
  <c r="AA400" i="7" s="1"/>
  <c r="AB400" i="7" s="1"/>
  <c r="W400" i="7" l="1"/>
  <c r="AD400" i="7" s="1"/>
  <c r="AC400" i="7" l="1"/>
  <c r="X401" i="7" s="1"/>
  <c r="AA401" i="7" s="1"/>
  <c r="AB401" i="7" s="1"/>
  <c r="W401" i="7" l="1"/>
  <c r="AD401" i="7" s="1"/>
  <c r="AC401" i="7" l="1"/>
  <c r="X402" i="7" s="1"/>
  <c r="AA402" i="7" s="1"/>
  <c r="AB402" i="7" s="1"/>
  <c r="W402" i="7" l="1"/>
  <c r="AD402" i="7" s="1"/>
  <c r="AC402" i="7" l="1"/>
  <c r="W403" i="7" s="1"/>
  <c r="AD403" i="7" s="1"/>
  <c r="X403" i="7" l="1"/>
  <c r="AA403" i="7" s="1"/>
  <c r="AB403" i="7" s="1"/>
  <c r="AC403" i="7" l="1"/>
  <c r="X404" i="7" s="1"/>
  <c r="AA404" i="7" s="1"/>
  <c r="AB404" i="7" s="1"/>
  <c r="W404" i="7" l="1"/>
  <c r="AD404" i="7" s="1"/>
  <c r="AC404" i="7" l="1"/>
  <c r="X405" i="7" s="1"/>
  <c r="AA405" i="7" s="1"/>
  <c r="AB405" i="7" s="1"/>
  <c r="W405" i="7" l="1"/>
  <c r="AD405" i="7" s="1"/>
  <c r="AC405" i="7" l="1"/>
  <c r="X406" i="7" s="1"/>
  <c r="AA406" i="7" s="1"/>
  <c r="AB406" i="7" s="1"/>
  <c r="W406" i="7" l="1"/>
  <c r="AD406" i="7" s="1"/>
  <c r="AC406" i="7" l="1"/>
  <c r="X407" i="7" s="1"/>
  <c r="AA407" i="7" s="1"/>
  <c r="AB407" i="7" s="1"/>
  <c r="W407" i="7" l="1"/>
  <c r="AD407" i="7" s="1"/>
  <c r="AC407" i="7" l="1"/>
  <c r="X408" i="7" s="1"/>
  <c r="AA408" i="7" s="1"/>
  <c r="AB408" i="7" s="1"/>
  <c r="W408" i="7" l="1"/>
  <c r="AD408" i="7" s="1"/>
  <c r="AC408" i="7" l="1"/>
  <c r="X409" i="7" s="1"/>
  <c r="AA409" i="7" s="1"/>
  <c r="AB409" i="7" s="1"/>
  <c r="W409" i="7" l="1"/>
  <c r="AD409" i="7" s="1"/>
  <c r="AC409" i="7" l="1"/>
  <c r="X410" i="7" s="1"/>
  <c r="AA410" i="7" s="1"/>
  <c r="AB410" i="7" s="1"/>
  <c r="W410" i="7" l="1"/>
  <c r="AD410" i="7" s="1"/>
  <c r="AC410" i="7" l="1"/>
  <c r="X411" i="7" l="1"/>
  <c r="AA411" i="7" s="1"/>
  <c r="AB411" i="7" s="1"/>
  <c r="W411" i="7"/>
  <c r="AD411" i="7" s="1"/>
  <c r="AC411" i="7" l="1"/>
  <c r="X412" i="7" l="1"/>
  <c r="AA412" i="7" s="1"/>
  <c r="AB412" i="7" s="1"/>
  <c r="W412" i="7"/>
  <c r="AD412" i="7" s="1"/>
  <c r="AC412" i="7" l="1"/>
  <c r="X413" i="7" l="1"/>
  <c r="AA413" i="7" s="1"/>
  <c r="AB413" i="7" s="1"/>
  <c r="W413" i="7"/>
  <c r="AD413" i="7" s="1"/>
  <c r="AC413" i="7" l="1"/>
  <c r="X414" i="7" l="1"/>
  <c r="AA414" i="7" s="1"/>
  <c r="AB414" i="7" s="1"/>
  <c r="W414" i="7"/>
  <c r="AC414" i="7" l="1"/>
  <c r="W415" i="7" s="1"/>
  <c r="X415" i="7" l="1"/>
  <c r="AA415" i="7" s="1"/>
  <c r="AB415" i="7" s="1"/>
  <c r="AC415" i="7" l="1"/>
  <c r="W416" i="7" s="1"/>
  <c r="X416" i="7" l="1"/>
  <c r="AA416" i="7" s="1"/>
  <c r="AB416" i="7" s="1"/>
  <c r="AC416" i="7" l="1"/>
  <c r="X417" i="7" s="1"/>
  <c r="AA417" i="7" s="1"/>
  <c r="AB417" i="7" s="1"/>
  <c r="W417" i="7" l="1"/>
  <c r="AC417" i="7" s="1"/>
  <c r="X418" i="7" s="1"/>
  <c r="AA418" i="7" s="1"/>
  <c r="AB418" i="7" s="1"/>
  <c r="W418" i="7" l="1"/>
  <c r="AC418" i="7" s="1"/>
  <c r="X419" i="7" s="1"/>
  <c r="AA419" i="7" s="1"/>
  <c r="AB419" i="7" s="1"/>
  <c r="W419" i="7" l="1"/>
  <c r="AC419" i="7" s="1"/>
  <c r="X420" i="7" s="1"/>
  <c r="AA420" i="7" s="1"/>
  <c r="AB420" i="7" s="1"/>
  <c r="W420" i="7" l="1"/>
  <c r="AC420" i="7" s="1"/>
  <c r="X421" i="7" s="1"/>
  <c r="AA421" i="7" s="1"/>
  <c r="AB421" i="7" s="1"/>
  <c r="W421" i="7" l="1"/>
  <c r="AC421" i="7" s="1"/>
  <c r="X422" i="7" s="1"/>
  <c r="AA422" i="7" s="1"/>
  <c r="AB422" i="7" s="1"/>
  <c r="W422" i="7" l="1"/>
  <c r="AC422" i="7" s="1"/>
  <c r="X423" i="7" s="1"/>
  <c r="AA423" i="7" s="1"/>
  <c r="AB423" i="7" s="1"/>
  <c r="W423" i="7" l="1"/>
  <c r="AD423" i="7" s="1"/>
  <c r="AC423" i="7" l="1"/>
  <c r="W424" i="7" s="1"/>
  <c r="AD424" i="7" s="1"/>
  <c r="X424" i="7" l="1"/>
  <c r="AA424" i="7" s="1"/>
  <c r="AB424" i="7" s="1"/>
  <c r="AC424" i="7" l="1"/>
  <c r="W425" i="7" s="1"/>
  <c r="AD425" i="7" s="1"/>
  <c r="X425" i="7" l="1"/>
  <c r="AA425" i="7" s="1"/>
  <c r="AB425" i="7" s="1"/>
  <c r="AC425" i="7" l="1"/>
  <c r="W426" i="7" s="1"/>
  <c r="AD426" i="7" s="1"/>
  <c r="X426" i="7" l="1"/>
  <c r="AA426" i="7" s="1"/>
  <c r="AB426" i="7" s="1"/>
  <c r="AC426" i="7" l="1"/>
  <c r="X427" i="7" s="1"/>
  <c r="AA427" i="7" s="1"/>
  <c r="AB427" i="7" s="1"/>
  <c r="W427" i="7" l="1"/>
  <c r="AC427" i="7" s="1"/>
  <c r="X428" i="7" s="1"/>
  <c r="AA428" i="7" s="1"/>
  <c r="AB428" i="7" s="1"/>
  <c r="AD427" i="7" l="1"/>
  <c r="W428" i="7"/>
  <c r="AD428" i="7" s="1"/>
  <c r="AC428" i="7" l="1"/>
  <c r="X429" i="7" s="1"/>
  <c r="AA429" i="7" s="1"/>
  <c r="AB429" i="7" s="1"/>
  <c r="W429" i="7" l="1"/>
  <c r="AD429" i="7" s="1"/>
  <c r="AC429" i="7" l="1"/>
  <c r="X430" i="7" s="1"/>
  <c r="AA430" i="7" s="1"/>
  <c r="AB430" i="7" s="1"/>
  <c r="W430" i="7" l="1"/>
  <c r="AD430" i="7" s="1"/>
  <c r="AC430" i="7" l="1"/>
  <c r="X431" i="7" s="1"/>
  <c r="AA431" i="7" s="1"/>
  <c r="AB431" i="7" s="1"/>
  <c r="W431" i="7" l="1"/>
  <c r="AD431" i="7" s="1"/>
  <c r="AC431" i="7" l="1"/>
  <c r="X432" i="7" s="1"/>
  <c r="AA432" i="7" s="1"/>
  <c r="AB432" i="7" s="1"/>
  <c r="W432" i="7" l="1"/>
  <c r="AD432" i="7" s="1"/>
  <c r="AC432" i="7" l="1"/>
  <c r="X433" i="7" s="1"/>
  <c r="AA433" i="7" s="1"/>
  <c r="AB433" i="7" s="1"/>
  <c r="W433" i="7" l="1"/>
  <c r="AD433" i="7" s="1"/>
  <c r="AC433" i="7" l="1"/>
  <c r="X434" i="7" s="1"/>
  <c r="AA434" i="7" s="1"/>
  <c r="AB434" i="7" s="1"/>
  <c r="W434" i="7" l="1"/>
  <c r="AD434" i="7" s="1"/>
  <c r="AC434" i="7" l="1"/>
  <c r="X435" i="7" s="1"/>
  <c r="AA435" i="7" s="1"/>
  <c r="AB435" i="7" s="1"/>
  <c r="W435" i="7"/>
  <c r="AD435" i="7" s="1"/>
  <c r="AC435" i="7" l="1"/>
  <c r="X436" i="7" s="1"/>
  <c r="AA436" i="7" l="1"/>
  <c r="AB436" i="7" s="1"/>
  <c r="W436" i="7"/>
  <c r="AD436" i="7" l="1"/>
  <c r="AC436" i="7"/>
  <c r="X437" i="7" s="1"/>
  <c r="AA437" i="7" l="1"/>
  <c r="AB437" i="7" s="1"/>
  <c r="W437" i="7"/>
  <c r="AD437" i="7" l="1"/>
  <c r="AC437" i="7"/>
  <c r="X438" i="7" s="1"/>
  <c r="AA438" i="7" l="1"/>
  <c r="AB438" i="7" s="1"/>
  <c r="W438" i="7"/>
  <c r="AC438" i="7" l="1"/>
  <c r="W439" i="7" l="1"/>
  <c r="X439" i="7"/>
  <c r="AC439" i="7" l="1"/>
  <c r="X440" i="7" s="1"/>
  <c r="AA440" i="7" s="1"/>
  <c r="AB440" i="7" s="1"/>
  <c r="AA439" i="7"/>
  <c r="AB439" i="7" s="1"/>
  <c r="W440" i="7" l="1"/>
  <c r="AC440" i="7" s="1"/>
  <c r="X441" i="7" s="1"/>
  <c r="AA441" i="7" s="1"/>
  <c r="AB441" i="7" s="1"/>
  <c r="W441" i="7" l="1"/>
  <c r="AC441" i="7" s="1"/>
  <c r="X442" i="7" l="1"/>
  <c r="AA442" i="7" s="1"/>
  <c r="AB442" i="7" s="1"/>
  <c r="W442" i="7"/>
  <c r="AC442" i="7" l="1"/>
  <c r="W443" i="7" s="1"/>
  <c r="X443" i="7" l="1"/>
  <c r="AA443" i="7" s="1"/>
  <c r="AB443" i="7" s="1"/>
  <c r="AC443" i="7" l="1"/>
  <c r="X444" i="7" s="1"/>
  <c r="AA444" i="7" s="1"/>
  <c r="AB444" i="7" s="1"/>
  <c r="W444" i="7" l="1"/>
  <c r="AC444" i="7" s="1"/>
  <c r="X445" i="7" s="1"/>
  <c r="AA445" i="7" s="1"/>
  <c r="AB445" i="7" s="1"/>
  <c r="W445" i="7" l="1"/>
  <c r="AC445" i="7" s="1"/>
  <c r="X446" i="7" s="1"/>
  <c r="AA446" i="7" s="1"/>
  <c r="AB446" i="7" s="1"/>
  <c r="W446" i="7" l="1"/>
  <c r="AC446" i="7" s="1"/>
  <c r="X447" i="7" l="1"/>
  <c r="AA447" i="7" s="1"/>
  <c r="AB447" i="7" s="1"/>
  <c r="W447" i="7"/>
  <c r="AD447" i="7" s="1"/>
  <c r="AC447" i="7" l="1"/>
  <c r="X448" i="7" s="1"/>
  <c r="AA448" i="7" s="1"/>
  <c r="AB448" i="7" s="1"/>
  <c r="W448" i="7" l="1"/>
  <c r="AD448" i="7" s="1"/>
  <c r="AC448" i="7" l="1"/>
  <c r="X449" i="7" s="1"/>
  <c r="AA449" i="7" s="1"/>
  <c r="AB449" i="7" s="1"/>
  <c r="W449" i="7" l="1"/>
  <c r="AC449" i="7" l="1"/>
  <c r="X450" i="7" s="1"/>
  <c r="AA450" i="7" s="1"/>
  <c r="AB450" i="7" s="1"/>
  <c r="AD449" i="7"/>
  <c r="W450" i="7"/>
  <c r="AD450" i="7" s="1"/>
  <c r="AC450" i="7" l="1"/>
  <c r="X451" i="7" s="1"/>
  <c r="AA451" i="7" s="1"/>
  <c r="AB451" i="7" s="1"/>
  <c r="W451" i="7" l="1"/>
  <c r="AD451" i="7" s="1"/>
  <c r="AC451" i="7" l="1"/>
  <c r="X452" i="7" s="1"/>
  <c r="AA452" i="7" s="1"/>
  <c r="AB452" i="7" s="1"/>
  <c r="W452" i="7" l="1"/>
  <c r="AD452" i="7" s="1"/>
  <c r="AC452" i="7" l="1"/>
  <c r="X453" i="7" s="1"/>
  <c r="AA453" i="7" s="1"/>
  <c r="AB453" i="7" s="1"/>
  <c r="W453" i="7" l="1"/>
  <c r="AD453" i="7" s="1"/>
  <c r="AC453" i="7" l="1"/>
  <c r="X454" i="7" s="1"/>
  <c r="AA454" i="7" s="1"/>
  <c r="AB454" i="7" s="1"/>
  <c r="W454" i="7" l="1"/>
  <c r="AD454" i="7" s="1"/>
  <c r="AC454" i="7" l="1"/>
  <c r="X455" i="7" s="1"/>
  <c r="AA455" i="7" s="1"/>
  <c r="AB455" i="7" s="1"/>
  <c r="W455" i="7" l="1"/>
  <c r="AD455" i="7" s="1"/>
  <c r="AC455" i="7" l="1"/>
  <c r="X456" i="7" s="1"/>
  <c r="AA456" i="7" s="1"/>
  <c r="AB456" i="7" s="1"/>
  <c r="W456" i="7" l="1"/>
  <c r="AD456" i="7" s="1"/>
  <c r="AC456" i="7" l="1"/>
  <c r="X457" i="7" s="1"/>
  <c r="AA457" i="7" s="1"/>
  <c r="AB457" i="7" s="1"/>
  <c r="W457" i="7" l="1"/>
  <c r="AD457" i="7" s="1"/>
  <c r="AC457" i="7" l="1"/>
  <c r="X458" i="7" s="1"/>
  <c r="AA458" i="7" s="1"/>
  <c r="AB458" i="7" s="1"/>
  <c r="W458" i="7" l="1"/>
  <c r="AD458" i="7" s="1"/>
  <c r="AC458" i="7" l="1"/>
  <c r="X459" i="7" s="1"/>
  <c r="AA459" i="7" s="1"/>
  <c r="AB459" i="7" s="1"/>
  <c r="W459" i="7" l="1"/>
  <c r="AD459" i="7"/>
  <c r="AC459" i="7"/>
  <c r="X460" i="7" s="1"/>
  <c r="AA460" i="7" l="1"/>
  <c r="AB460" i="7" s="1"/>
  <c r="W460" i="7"/>
  <c r="AD460" i="7" s="1"/>
  <c r="AC460" i="7" l="1"/>
  <c r="X461" i="7" s="1"/>
  <c r="AA461" i="7" l="1"/>
  <c r="AB461" i="7" s="1"/>
  <c r="W461" i="7"/>
  <c r="AD461" i="7" l="1"/>
  <c r="AC461" i="7"/>
  <c r="X462" i="7" s="1"/>
  <c r="AA462" i="7" l="1"/>
  <c r="AB462" i="7" s="1"/>
  <c r="W462" i="7"/>
  <c r="AC462" i="7" s="1"/>
  <c r="X463" i="7" s="1"/>
  <c r="AA463" i="7" l="1"/>
  <c r="AB463" i="7" s="1"/>
  <c r="W463" i="7"/>
  <c r="AC463" i="7" s="1"/>
  <c r="X464" i="7" l="1"/>
  <c r="AA464" i="7" s="1"/>
  <c r="AB464" i="7" s="1"/>
  <c r="W464" i="7"/>
  <c r="AC464" i="7" l="1"/>
  <c r="X465" i="7" s="1"/>
  <c r="AA465" i="7" s="1"/>
  <c r="AB465" i="7" s="1"/>
  <c r="W465" i="7" l="1"/>
  <c r="AC465" i="7" s="1"/>
  <c r="X466" i="7" s="1"/>
  <c r="AA466" i="7" s="1"/>
  <c r="AB466" i="7" s="1"/>
  <c r="W466" i="7" l="1"/>
  <c r="AC466" i="7" s="1"/>
  <c r="X467" i="7" s="1"/>
  <c r="W467" i="7" l="1"/>
  <c r="AA467" i="7"/>
  <c r="AB467" i="7" s="1"/>
  <c r="AC467" i="7" l="1"/>
  <c r="X468" i="7" s="1"/>
  <c r="W468" i="7" l="1"/>
  <c r="AA468" i="7"/>
  <c r="AB468" i="7" s="1"/>
  <c r="AC468" i="7" l="1"/>
  <c r="X469" i="7" s="1"/>
  <c r="W469" i="7" l="1"/>
  <c r="AA469" i="7"/>
  <c r="AB469" i="7" s="1"/>
  <c r="AC469" i="7" l="1"/>
  <c r="X470" i="7" s="1"/>
  <c r="AA470" i="7" l="1"/>
  <c r="AB470" i="7" s="1"/>
  <c r="W470" i="7"/>
  <c r="AC470" i="7" l="1"/>
  <c r="X471" i="7" l="1"/>
  <c r="AA471" i="7" s="1"/>
  <c r="AB471" i="7" s="1"/>
  <c r="W471" i="7"/>
  <c r="AD471" i="7" s="1"/>
  <c r="AC471" i="7" l="1"/>
  <c r="X472" i="7" l="1"/>
  <c r="AA472" i="7" s="1"/>
  <c r="AB472" i="7" s="1"/>
  <c r="W472" i="7"/>
  <c r="AD472" i="7" s="1"/>
  <c r="AC472" i="7" l="1"/>
  <c r="W473" i="7" l="1"/>
  <c r="AD473" i="7" s="1"/>
  <c r="X473" i="7"/>
  <c r="AA473" i="7" s="1"/>
  <c r="AB473" i="7" s="1"/>
  <c r="AC473" i="7" l="1"/>
  <c r="W474" i="7" l="1"/>
  <c r="AD474" i="7" s="1"/>
  <c r="X474" i="7"/>
  <c r="AA474" i="7" s="1"/>
  <c r="AB474" i="7" s="1"/>
  <c r="AC474" i="7" l="1"/>
  <c r="W475" i="7" l="1"/>
  <c r="AD475" i="7" s="1"/>
  <c r="X475" i="7"/>
  <c r="AA475" i="7" s="1"/>
  <c r="AB475" i="7" s="1"/>
  <c r="AC475" i="7" l="1"/>
  <c r="X476" i="7" s="1"/>
  <c r="AA476" i="7" s="1"/>
  <c r="AB476" i="7" s="1"/>
  <c r="W476" i="7" l="1"/>
  <c r="AD476" i="7" s="1"/>
  <c r="AC476" i="7" l="1"/>
  <c r="X477" i="7" s="1"/>
  <c r="AA477" i="7" s="1"/>
  <c r="AB477" i="7" s="1"/>
  <c r="W477" i="7" l="1"/>
  <c r="AD477" i="7" s="1"/>
  <c r="AC477" i="7" l="1"/>
  <c r="X478" i="7" s="1"/>
  <c r="AA478" i="7" s="1"/>
  <c r="AB478" i="7" s="1"/>
  <c r="W478" i="7" l="1"/>
  <c r="AD478" i="7" s="1"/>
  <c r="AC478" i="7" l="1"/>
  <c r="X479" i="7" s="1"/>
  <c r="AA479" i="7" s="1"/>
  <c r="AB479" i="7" s="1"/>
  <c r="W479" i="7" l="1"/>
  <c r="AD479" i="7" s="1"/>
  <c r="AC479" i="7" l="1"/>
  <c r="X480" i="7" s="1"/>
  <c r="AA480" i="7" s="1"/>
  <c r="AB480" i="7" s="1"/>
  <c r="W480" i="7" l="1"/>
  <c r="AD480" i="7" s="1"/>
  <c r="AC480" i="7" l="1"/>
  <c r="X481" i="7" s="1"/>
  <c r="AA481" i="7" s="1"/>
  <c r="AB481" i="7" s="1"/>
  <c r="W481" i="7" l="1"/>
  <c r="AD481" i="7" s="1"/>
  <c r="AC481" i="7" l="1"/>
  <c r="X482" i="7" s="1"/>
  <c r="AA482" i="7" s="1"/>
  <c r="AB482" i="7" s="1"/>
  <c r="W482" i="7" l="1"/>
  <c r="AD482" i="7" s="1"/>
  <c r="AC482" i="7" l="1"/>
  <c r="X483" i="7" s="1"/>
  <c r="AA483" i="7" s="1"/>
  <c r="AB483" i="7" s="1"/>
  <c r="W483" i="7" l="1"/>
  <c r="AD483" i="7" s="1"/>
  <c r="AC483" i="7" l="1"/>
  <c r="X484" i="7" s="1"/>
  <c r="AA484" i="7" s="1"/>
  <c r="AB484" i="7" s="1"/>
  <c r="W484" i="7" l="1"/>
  <c r="AD484" i="7" s="1"/>
  <c r="AC484" i="7" l="1"/>
  <c r="X485" i="7" s="1"/>
  <c r="AA485" i="7" s="1"/>
  <c r="AB485" i="7" s="1"/>
  <c r="W485" i="7" l="1"/>
  <c r="AD485" i="7" s="1"/>
  <c r="AC485" i="7" l="1"/>
  <c r="X486" i="7" s="1"/>
  <c r="AA486" i="7" s="1"/>
  <c r="AB486" i="7" s="1"/>
  <c r="W486" i="7" l="1"/>
  <c r="AC486" i="7" s="1"/>
  <c r="X487" i="7" s="1"/>
  <c r="W487" i="7" l="1"/>
  <c r="AA487" i="7"/>
  <c r="AB487" i="7" s="1"/>
  <c r="AC487" i="7" l="1"/>
  <c r="W488" i="7" l="1"/>
  <c r="X488" i="7"/>
  <c r="AC488" i="7" l="1"/>
  <c r="X489" i="7" s="1"/>
  <c r="AA489" i="7" s="1"/>
  <c r="AB489" i="7" s="1"/>
  <c r="AA488" i="7"/>
  <c r="AB488" i="7" s="1"/>
  <c r="W489" i="7" l="1"/>
  <c r="AC489" i="7" s="1"/>
  <c r="X490" i="7" l="1"/>
  <c r="AA490" i="7" s="1"/>
  <c r="AB490" i="7" s="1"/>
  <c r="W490" i="7"/>
  <c r="AC490" i="7" l="1"/>
  <c r="X491" i="7" s="1"/>
  <c r="AA491" i="7" s="1"/>
  <c r="AB491" i="7" s="1"/>
  <c r="W491" i="7" l="1"/>
  <c r="AC491" i="7" s="1"/>
  <c r="W492" i="7" s="1"/>
  <c r="X492" i="7" l="1"/>
  <c r="AA492" i="7" s="1"/>
  <c r="AB492" i="7" s="1"/>
  <c r="AC492" i="7" l="1"/>
  <c r="W493" i="7" s="1"/>
  <c r="X493" i="7" l="1"/>
  <c r="AA493" i="7" s="1"/>
  <c r="AB493" i="7" s="1"/>
  <c r="AC493" i="7" l="1"/>
  <c r="X494" i="7" s="1"/>
  <c r="AA494" i="7" s="1"/>
  <c r="AB494" i="7" s="1"/>
  <c r="W494" i="7" l="1"/>
  <c r="AC494" i="7" s="1"/>
  <c r="X495" i="7" s="1"/>
  <c r="AA495" i="7" s="1"/>
  <c r="AB495" i="7" s="1"/>
  <c r="W495" i="7" l="1"/>
  <c r="AD495" i="7" s="1"/>
  <c r="AC495" i="7" l="1"/>
  <c r="X496" i="7" s="1"/>
  <c r="AA496" i="7" s="1"/>
  <c r="AB496" i="7" s="1"/>
  <c r="W496" i="7" l="1"/>
  <c r="AD496" i="7" s="1"/>
  <c r="AC496" i="7" l="1"/>
  <c r="X497" i="7" s="1"/>
  <c r="AA497" i="7" s="1"/>
  <c r="AB497" i="7" s="1"/>
  <c r="W497" i="7" l="1"/>
  <c r="AD497" i="7" s="1"/>
  <c r="AC497" i="7" l="1"/>
  <c r="X498" i="7" s="1"/>
  <c r="AA498" i="7" s="1"/>
  <c r="AB498" i="7" s="1"/>
  <c r="W498" i="7" l="1"/>
  <c r="AD498" i="7" s="1"/>
  <c r="AC498" i="7" l="1"/>
  <c r="X499" i="7" s="1"/>
  <c r="AA499" i="7" s="1"/>
  <c r="AB499" i="7" s="1"/>
  <c r="W499" i="7" l="1"/>
  <c r="AD499" i="7" s="1"/>
  <c r="AC499" i="7" l="1"/>
  <c r="X500" i="7" s="1"/>
  <c r="AA500" i="7" s="1"/>
  <c r="AB500" i="7" s="1"/>
  <c r="W500" i="7" l="1"/>
  <c r="AD500" i="7" s="1"/>
  <c r="AC500" i="7" l="1"/>
  <c r="X501" i="7" s="1"/>
  <c r="AA501" i="7" s="1"/>
  <c r="AB501" i="7" s="1"/>
  <c r="W501" i="7" l="1"/>
  <c r="AD501" i="7" s="1"/>
  <c r="AC501" i="7" l="1"/>
  <c r="X502" i="7" s="1"/>
  <c r="AA502" i="7" s="1"/>
  <c r="AB502" i="7" s="1"/>
  <c r="W502" i="7" l="1"/>
  <c r="AD502" i="7" s="1"/>
  <c r="AC502" i="7" l="1"/>
  <c r="X503" i="7" s="1"/>
  <c r="AA503" i="7" s="1"/>
  <c r="AB503" i="7" s="1"/>
  <c r="W503" i="7" l="1"/>
  <c r="AD503" i="7" s="1"/>
  <c r="AC503" i="7" l="1"/>
  <c r="X504" i="7" s="1"/>
  <c r="AA504" i="7" s="1"/>
  <c r="AB504" i="7" s="1"/>
  <c r="W504" i="7" l="1"/>
  <c r="AD504" i="7" s="1"/>
  <c r="AC504" i="7" l="1"/>
  <c r="X505" i="7" s="1"/>
  <c r="AA505" i="7" s="1"/>
  <c r="AB505" i="7" s="1"/>
  <c r="W505" i="7" l="1"/>
  <c r="AD505" i="7" s="1"/>
  <c r="AC505" i="7" l="1"/>
  <c r="X506" i="7" s="1"/>
  <c r="AA506" i="7" s="1"/>
  <c r="AB506" i="7" s="1"/>
  <c r="W506" i="7" l="1"/>
  <c r="AD506" i="7" s="1"/>
  <c r="AC506" i="7" l="1"/>
  <c r="X507" i="7" s="1"/>
  <c r="AA507" i="7" s="1"/>
  <c r="AB507" i="7" s="1"/>
  <c r="W507" i="7" l="1"/>
  <c r="AD507" i="7" s="1"/>
  <c r="AC507" i="7" l="1"/>
  <c r="X508" i="7" s="1"/>
  <c r="AA508" i="7" s="1"/>
  <c r="AB508" i="7" s="1"/>
  <c r="W508" i="7" l="1"/>
  <c r="AD508" i="7" s="1"/>
  <c r="AC508" i="7" l="1"/>
  <c r="X509" i="7" s="1"/>
  <c r="AA509" i="7" s="1"/>
  <c r="AB509" i="7" s="1"/>
  <c r="W509" i="7"/>
  <c r="AD509" i="7" l="1"/>
  <c r="AC509" i="7"/>
  <c r="X510" i="7" s="1"/>
  <c r="AA510" i="7" l="1"/>
  <c r="AB510" i="7" s="1"/>
  <c r="W510" i="7"/>
  <c r="AC510" i="7" l="1"/>
  <c r="X511" i="7" s="1"/>
  <c r="W511" i="7" l="1"/>
  <c r="AA511" i="7"/>
  <c r="AB511" i="7" s="1"/>
  <c r="AC511" i="7" l="1"/>
  <c r="X512" i="7" s="1"/>
  <c r="W512" i="7" l="1"/>
  <c r="AA512" i="7"/>
  <c r="AB512" i="7" s="1"/>
  <c r="AC512" i="7" l="1"/>
  <c r="X513" i="7" s="1"/>
  <c r="W513" i="7" l="1"/>
  <c r="AA513" i="7"/>
  <c r="AB513" i="7" s="1"/>
  <c r="AC513" i="7" l="1"/>
  <c r="X514" i="7" s="1"/>
  <c r="AA514" i="7" l="1"/>
  <c r="AB514" i="7" s="1"/>
  <c r="W514" i="7"/>
  <c r="AC514" i="7" l="1"/>
  <c r="X515" i="7" s="1"/>
  <c r="W515" i="7" l="1"/>
  <c r="AA515" i="7"/>
  <c r="AB515" i="7" s="1"/>
  <c r="AC515" i="7" l="1"/>
  <c r="X516" i="7" s="1"/>
  <c r="W516" i="7" l="1"/>
  <c r="AA516" i="7"/>
  <c r="AB516" i="7" s="1"/>
  <c r="AC516" i="7" l="1"/>
  <c r="X517" i="7" l="1"/>
  <c r="AA517" i="7" s="1"/>
  <c r="AB517" i="7" s="1"/>
  <c r="W517" i="7"/>
  <c r="AC517" i="7" l="1"/>
  <c r="X518" i="7" s="1"/>
  <c r="AA518" i="7" s="1"/>
  <c r="AB518" i="7" s="1"/>
  <c r="W518" i="7" l="1"/>
  <c r="AC518" i="7" s="1"/>
  <c r="X519" i="7" l="1"/>
  <c r="AA519" i="7" s="1"/>
  <c r="AB519" i="7" s="1"/>
  <c r="W519" i="7"/>
  <c r="AD519" i="7" s="1"/>
  <c r="AC519" i="7" l="1"/>
  <c r="W520" i="7" l="1"/>
  <c r="AD520" i="7" s="1"/>
  <c r="X520" i="7"/>
  <c r="AA520" i="7" s="1"/>
  <c r="AB520" i="7" s="1"/>
  <c r="AC520" i="7" l="1"/>
  <c r="W521" i="7" l="1"/>
  <c r="AD521" i="7" s="1"/>
  <c r="X521" i="7"/>
  <c r="AA521" i="7" s="1"/>
  <c r="AB521" i="7" s="1"/>
  <c r="AC521" i="7" l="1"/>
  <c r="W522" i="7" l="1"/>
  <c r="AD522" i="7" s="1"/>
  <c r="X522" i="7"/>
  <c r="AA522" i="7" s="1"/>
  <c r="AB522" i="7" s="1"/>
  <c r="AC522" i="7" l="1"/>
  <c r="W523" i="7" l="1"/>
  <c r="AD523" i="7" s="1"/>
  <c r="X523" i="7"/>
  <c r="AA523" i="7" s="1"/>
  <c r="AB523" i="7" s="1"/>
  <c r="AC523" i="7" l="1"/>
  <c r="X524" i="7" l="1"/>
  <c r="AA524" i="7" s="1"/>
  <c r="AB524" i="7" s="1"/>
  <c r="W524" i="7"/>
  <c r="AD524" i="7" s="1"/>
  <c r="AC524" i="7" l="1"/>
  <c r="X525" i="7" l="1"/>
  <c r="AA525" i="7" s="1"/>
  <c r="AB525" i="7" s="1"/>
  <c r="W525" i="7"/>
  <c r="AD525" i="7" s="1"/>
  <c r="AC525" i="7" l="1"/>
  <c r="W526" i="7" l="1"/>
  <c r="AD526" i="7" s="1"/>
  <c r="X526" i="7"/>
  <c r="AA526" i="7" s="1"/>
  <c r="AB526" i="7" s="1"/>
  <c r="AC526" i="7" l="1"/>
  <c r="X527" i="7" s="1"/>
  <c r="AA527" i="7" l="1"/>
  <c r="AB527" i="7" s="1"/>
  <c r="W527" i="7"/>
  <c r="AD527" i="7" s="1"/>
  <c r="AC527" i="7" l="1"/>
  <c r="X528" i="7" s="1"/>
  <c r="AA528" i="7" l="1"/>
  <c r="AB528" i="7" s="1"/>
  <c r="W528" i="7"/>
  <c r="AC528" i="7" l="1"/>
  <c r="X529" i="7" s="1"/>
  <c r="AD528" i="7"/>
  <c r="AA529" i="7" l="1"/>
  <c r="AB529" i="7" s="1"/>
  <c r="W529" i="7"/>
  <c r="AD529" i="7" s="1"/>
  <c r="AC529" i="7" l="1"/>
  <c r="X530" i="7" l="1"/>
  <c r="AA530" i="7" s="1"/>
  <c r="AB530" i="7" s="1"/>
  <c r="W530" i="7"/>
  <c r="AC530" i="7" l="1"/>
  <c r="X531" i="7" s="1"/>
  <c r="AA531" i="7" s="1"/>
  <c r="AB531" i="7" s="1"/>
  <c r="AD530" i="7"/>
  <c r="W531" i="7" l="1"/>
  <c r="AC531" i="7" s="1"/>
  <c r="X532" i="7" s="1"/>
  <c r="AD531" i="7" l="1"/>
  <c r="AA532" i="7"/>
  <c r="AB532" i="7" s="1"/>
  <c r="W532" i="7"/>
  <c r="AC532" i="7" l="1"/>
  <c r="X533" i="7" s="1"/>
  <c r="AD532" i="7"/>
  <c r="AA533" i="7" l="1"/>
  <c r="AB533" i="7" s="1"/>
  <c r="W533" i="7"/>
  <c r="AD533" i="7" l="1"/>
  <c r="AC533" i="7"/>
  <c r="X534" i="7" s="1"/>
  <c r="AA534" i="7" l="1"/>
  <c r="AB534" i="7" s="1"/>
  <c r="W534" i="7"/>
  <c r="AC534" i="7" s="1"/>
  <c r="X535" i="7" s="1"/>
  <c r="W535" i="7" l="1"/>
  <c r="AA535" i="7"/>
  <c r="AB535" i="7" s="1"/>
  <c r="AC535" i="7" l="1"/>
  <c r="X536" i="7" l="1"/>
  <c r="AA536" i="7" s="1"/>
  <c r="AB536" i="7" s="1"/>
  <c r="W536" i="7"/>
  <c r="AC536" i="7" l="1"/>
  <c r="X537" i="7" s="1"/>
  <c r="AA537" i="7" s="1"/>
  <c r="AB537" i="7" s="1"/>
  <c r="W537" i="7" l="1"/>
  <c r="AC537" i="7" s="1"/>
  <c r="X538" i="7" s="1"/>
  <c r="AA538" i="7" s="1"/>
  <c r="AB538" i="7" s="1"/>
  <c r="W538" i="7" l="1"/>
  <c r="AC538" i="7" s="1"/>
  <c r="X539" i="7" l="1"/>
  <c r="AA539" i="7" s="1"/>
  <c r="AB539" i="7" s="1"/>
  <c r="W539" i="7"/>
  <c r="AC539" i="7" l="1"/>
  <c r="X540" i="7" s="1"/>
  <c r="AA540" i="7" s="1"/>
  <c r="AB540" i="7" s="1"/>
  <c r="W540" i="7" l="1"/>
  <c r="AC540" i="7" s="1"/>
  <c r="X541" i="7" s="1"/>
  <c r="AA541" i="7" s="1"/>
  <c r="AB541" i="7" s="1"/>
  <c r="W541" i="7" l="1"/>
  <c r="AC541" i="7" s="1"/>
  <c r="X542" i="7" s="1"/>
  <c r="AA542" i="7" s="1"/>
  <c r="AB542" i="7" s="1"/>
  <c r="W542" i="7" l="1"/>
  <c r="AC542" i="7" s="1"/>
  <c r="X543" i="7" s="1"/>
  <c r="AA543" i="7" s="1"/>
  <c r="AB543" i="7" s="1"/>
  <c r="W543" i="7" l="1"/>
  <c r="AD543" i="7" s="1"/>
  <c r="AC543" i="7" l="1"/>
  <c r="W544" i="7" s="1"/>
  <c r="AD544" i="7" s="1"/>
  <c r="X544" i="7" l="1"/>
  <c r="AA544" i="7" s="1"/>
  <c r="AB544" i="7" s="1"/>
  <c r="AC544" i="7" l="1"/>
  <c r="W545" i="7" s="1"/>
  <c r="AD545" i="7" s="1"/>
  <c r="X545" i="7" l="1"/>
  <c r="AA545" i="7" s="1"/>
  <c r="AB545" i="7" s="1"/>
  <c r="AC545" i="7" l="1"/>
  <c r="X546" i="7" s="1"/>
  <c r="AA546" i="7" s="1"/>
  <c r="AB546" i="7" s="1"/>
  <c r="W546" i="7" l="1"/>
  <c r="AD546" i="7" s="1"/>
  <c r="AC546" i="7" l="1"/>
  <c r="X547" i="7" s="1"/>
  <c r="AA547" i="7" s="1"/>
  <c r="AB547" i="7" s="1"/>
  <c r="W547" i="7" l="1"/>
  <c r="AD547" i="7" s="1"/>
  <c r="AC547" i="7" l="1"/>
  <c r="X548" i="7" s="1"/>
  <c r="AA548" i="7" s="1"/>
  <c r="AB548" i="7" s="1"/>
  <c r="W548" i="7" l="1"/>
  <c r="AD548" i="7" s="1"/>
  <c r="AC548" i="7" l="1"/>
  <c r="X549" i="7" s="1"/>
  <c r="AA549" i="7" s="1"/>
  <c r="AB549" i="7" s="1"/>
  <c r="W549" i="7" l="1"/>
  <c r="AD549" i="7" s="1"/>
  <c r="AC549" i="7" l="1"/>
  <c r="X550" i="7" s="1"/>
  <c r="AA550" i="7" s="1"/>
  <c r="AB550" i="7" s="1"/>
  <c r="W550" i="7" l="1"/>
  <c r="AD550" i="7" s="1"/>
  <c r="AC550" i="7" l="1"/>
  <c r="X551" i="7" s="1"/>
  <c r="AA551" i="7" s="1"/>
  <c r="AB551" i="7" s="1"/>
  <c r="W551" i="7" l="1"/>
  <c r="AD551" i="7" s="1"/>
  <c r="AC551" i="7" l="1"/>
  <c r="X552" i="7" s="1"/>
  <c r="AA552" i="7" s="1"/>
  <c r="AB552" i="7" s="1"/>
  <c r="W552" i="7" l="1"/>
  <c r="AD552" i="7" s="1"/>
  <c r="AC552" i="7" l="1"/>
  <c r="X553" i="7" s="1"/>
  <c r="AA553" i="7" s="1"/>
  <c r="AB553" i="7" s="1"/>
  <c r="W553" i="7" l="1"/>
  <c r="AD553" i="7" s="1"/>
  <c r="AC553" i="7" l="1"/>
  <c r="X554" i="7" s="1"/>
  <c r="AA554" i="7" s="1"/>
  <c r="AB554" i="7" s="1"/>
  <c r="W554" i="7" l="1"/>
  <c r="AD554" i="7" s="1"/>
  <c r="AC554" i="7" l="1"/>
  <c r="X555" i="7" s="1"/>
  <c r="AA555" i="7" s="1"/>
  <c r="AB555" i="7" s="1"/>
  <c r="W555" i="7" l="1"/>
  <c r="AD555" i="7" s="1"/>
  <c r="AC555" i="7" l="1"/>
  <c r="X556" i="7" s="1"/>
  <c r="AA556" i="7" s="1"/>
  <c r="AB556" i="7" s="1"/>
  <c r="W556" i="7" l="1"/>
  <c r="AD556" i="7" s="1"/>
  <c r="AC556" i="7" l="1"/>
  <c r="X557" i="7" s="1"/>
  <c r="AA557" i="7" s="1"/>
  <c r="AB557" i="7" s="1"/>
  <c r="W557" i="7" l="1"/>
  <c r="AD557" i="7" s="1"/>
  <c r="AC557" i="7" l="1"/>
  <c r="X558" i="7" s="1"/>
  <c r="AA558" i="7" s="1"/>
  <c r="AB558" i="7" s="1"/>
  <c r="W558" i="7" l="1"/>
  <c r="AC558" i="7" s="1"/>
  <c r="X559" i="7" l="1"/>
  <c r="AA559" i="7" s="1"/>
  <c r="AB559" i="7" s="1"/>
  <c r="W559" i="7"/>
  <c r="AC559" i="7" l="1"/>
  <c r="X560" i="7" s="1"/>
  <c r="AA560" i="7" s="1"/>
  <c r="AB560" i="7" s="1"/>
  <c r="W560" i="7" l="1"/>
  <c r="AC560" i="7" s="1"/>
  <c r="W561" i="7" l="1"/>
  <c r="X561" i="7"/>
  <c r="AA561" i="7" s="1"/>
  <c r="AB561" i="7" s="1"/>
  <c r="AC561" i="7" l="1"/>
  <c r="X562" i="7" s="1"/>
  <c r="AA562" i="7" l="1"/>
  <c r="AB562" i="7" s="1"/>
  <c r="W562" i="7"/>
  <c r="AC562" i="7" s="1"/>
  <c r="X563" i="7" s="1"/>
  <c r="AA563" i="7" l="1"/>
  <c r="AB563" i="7" s="1"/>
  <c r="W563" i="7"/>
  <c r="AC563" i="7" s="1"/>
  <c r="W564" i="7" l="1"/>
  <c r="X564" i="7"/>
  <c r="AA564" i="7" s="1"/>
  <c r="AB564" i="7" s="1"/>
  <c r="AC564" i="7" l="1"/>
  <c r="W565" i="7" s="1"/>
  <c r="X565" i="7" l="1"/>
  <c r="AC565" i="7" s="1"/>
  <c r="W566" i="7" l="1"/>
  <c r="X566" i="7"/>
  <c r="AA566" i="7" s="1"/>
  <c r="AB566" i="7" s="1"/>
  <c r="AA565" i="7"/>
  <c r="AB565" i="7" s="1"/>
  <c r="AC566" i="7" l="1"/>
  <c r="W567" i="7" l="1"/>
  <c r="AD567" i="7" s="1"/>
  <c r="X567" i="7"/>
  <c r="AA567" i="7" s="1"/>
  <c r="AB567" i="7" s="1"/>
  <c r="AC567" i="7" l="1"/>
  <c r="W568" i="7" s="1"/>
  <c r="AD568" i="7" s="1"/>
  <c r="X568" i="7" l="1"/>
  <c r="AA568" i="7" s="1"/>
  <c r="AB568" i="7" s="1"/>
  <c r="AC568" i="7" l="1"/>
  <c r="W569" i="7" s="1"/>
  <c r="AD569" i="7" s="1"/>
  <c r="X569" i="7" l="1"/>
  <c r="AA569" i="7" s="1"/>
  <c r="AB569" i="7" s="1"/>
  <c r="AC569" i="7" l="1"/>
  <c r="W570" i="7" s="1"/>
  <c r="AD570" i="7" s="1"/>
  <c r="X570" i="7" l="1"/>
  <c r="AA570" i="7" s="1"/>
  <c r="AB570" i="7" s="1"/>
  <c r="AC570" i="7" l="1"/>
  <c r="X571" i="7" s="1"/>
  <c r="AA571" i="7" s="1"/>
  <c r="AB571" i="7" s="1"/>
  <c r="W571" i="7" l="1"/>
  <c r="AD571" i="7" s="1"/>
  <c r="AC571" i="7" l="1"/>
  <c r="X572" i="7" s="1"/>
  <c r="AA572" i="7" s="1"/>
  <c r="AB572" i="7" s="1"/>
  <c r="W572" i="7" l="1"/>
  <c r="AD572" i="7" s="1"/>
  <c r="AC572" i="7" l="1"/>
  <c r="X573" i="7" s="1"/>
  <c r="AA573" i="7" s="1"/>
  <c r="AB573" i="7" s="1"/>
  <c r="W573" i="7" l="1"/>
  <c r="AD573" i="7" s="1"/>
  <c r="AC573" i="7" l="1"/>
  <c r="X574" i="7" s="1"/>
  <c r="AA574" i="7" s="1"/>
  <c r="AB574" i="7" s="1"/>
  <c r="W574" i="7" l="1"/>
  <c r="AD574" i="7" s="1"/>
  <c r="AC574" i="7" l="1"/>
  <c r="X575" i="7" s="1"/>
  <c r="AA575" i="7" s="1"/>
  <c r="AB575" i="7" s="1"/>
  <c r="W575" i="7" l="1"/>
  <c r="AD575" i="7" s="1"/>
  <c r="AC575" i="7" l="1"/>
  <c r="X576" i="7" s="1"/>
  <c r="AA576" i="7" s="1"/>
  <c r="AB576" i="7" s="1"/>
  <c r="W576" i="7" l="1"/>
  <c r="AD576" i="7" s="1"/>
  <c r="AC576" i="7" l="1"/>
  <c r="X577" i="7" l="1"/>
  <c r="AA577" i="7" s="1"/>
  <c r="AB577" i="7" s="1"/>
  <c r="W577" i="7"/>
  <c r="AD577" i="7" s="1"/>
  <c r="AC577" i="7" l="1"/>
  <c r="X578" i="7" l="1"/>
  <c r="AA578" i="7" s="1"/>
  <c r="AB578" i="7" s="1"/>
  <c r="W578" i="7"/>
  <c r="AD578" i="7" s="1"/>
  <c r="AC578" i="7" l="1"/>
  <c r="X579" i="7" l="1"/>
  <c r="AA579" i="7" s="1"/>
  <c r="AB579" i="7" s="1"/>
  <c r="W579" i="7"/>
  <c r="AD579" i="7" l="1"/>
  <c r="AC579" i="7"/>
  <c r="X580" i="7" l="1"/>
  <c r="AA580" i="7" s="1"/>
  <c r="AB580" i="7" s="1"/>
  <c r="W580" i="7"/>
  <c r="AD580" i="7" l="1"/>
  <c r="AC580" i="7"/>
  <c r="X581" i="7" l="1"/>
  <c r="AA581" i="7" s="1"/>
  <c r="AB581" i="7" s="1"/>
  <c r="W581" i="7"/>
  <c r="AD581" i="7" l="1"/>
  <c r="AC581" i="7"/>
  <c r="X582" i="7" l="1"/>
  <c r="AA582" i="7" s="1"/>
  <c r="AB582" i="7" s="1"/>
  <c r="W582" i="7"/>
  <c r="AC582" i="7" l="1"/>
  <c r="X583" i="7" s="1"/>
  <c r="AA583" i="7" s="1"/>
  <c r="AB583" i="7" s="1"/>
  <c r="W583" i="7" l="1"/>
  <c r="AC583" i="7" s="1"/>
  <c r="X584" i="7" l="1"/>
  <c r="AA584" i="7" s="1"/>
  <c r="AB584" i="7" s="1"/>
  <c r="W584" i="7"/>
  <c r="AC584" i="7" l="1"/>
  <c r="X585" i="7" s="1"/>
  <c r="AA585" i="7" s="1"/>
  <c r="AB585" i="7" s="1"/>
  <c r="W585" i="7" l="1"/>
  <c r="AC585" i="7" s="1"/>
  <c r="X586" i="7" s="1"/>
  <c r="AA586" i="7" s="1"/>
  <c r="AB586" i="7" s="1"/>
  <c r="AD591" i="7"/>
  <c r="W586" i="7" l="1"/>
  <c r="AC586" i="7" s="1"/>
  <c r="X587" i="7" s="1"/>
  <c r="AA587" i="7" s="1"/>
  <c r="AB587" i="7" s="1"/>
  <c r="W587" i="7" l="1"/>
  <c r="AC587" i="7" s="1"/>
  <c r="X588" i="7" s="1"/>
  <c r="AA588" i="7" s="1"/>
  <c r="AB588" i="7" s="1"/>
  <c r="W588" i="7" l="1"/>
  <c r="AC588" i="7" s="1"/>
  <c r="W589" i="7" s="1"/>
  <c r="X589" i="7" l="1"/>
  <c r="AA589" i="7" s="1"/>
  <c r="AB589" i="7" s="1"/>
  <c r="AC589" i="7" l="1"/>
  <c r="W590" i="7" s="1"/>
  <c r="X590" i="7" l="1"/>
  <c r="AA590" i="7" s="1"/>
  <c r="AB590" i="7" s="1"/>
  <c r="AC590" i="7" l="1"/>
  <c r="X591" i="7" s="1"/>
  <c r="AA591" i="7" s="1"/>
  <c r="AB591" i="7" s="1"/>
  <c r="W591" i="7" l="1"/>
  <c r="AC591" i="7" s="1"/>
  <c r="X592" i="7" l="1"/>
  <c r="AA592" i="7" s="1"/>
  <c r="AB592" i="7" s="1"/>
  <c r="W592" i="7"/>
  <c r="AD592" i="7" s="1"/>
  <c r="AC592" i="7" l="1"/>
  <c r="W593" i="7" s="1"/>
  <c r="AD593" i="7" s="1"/>
  <c r="X593" i="7" l="1"/>
  <c r="AA593" i="7" s="1"/>
  <c r="AB593" i="7" s="1"/>
  <c r="AC593" i="7" l="1"/>
  <c r="W594" i="7" s="1"/>
  <c r="AD594" i="7" s="1"/>
  <c r="X594" i="7" l="1"/>
  <c r="AA594" i="7" s="1"/>
  <c r="AB594" i="7" s="1"/>
  <c r="AC594" i="7" l="1"/>
  <c r="X595" i="7" s="1"/>
  <c r="AA595" i="7" s="1"/>
  <c r="AB595" i="7" s="1"/>
  <c r="W595" i="7" l="1"/>
  <c r="AD595" i="7" s="1"/>
  <c r="AC595" i="7" l="1"/>
  <c r="X596" i="7" s="1"/>
  <c r="AA596" i="7" s="1"/>
  <c r="AB596" i="7" s="1"/>
  <c r="W596" i="7" l="1"/>
  <c r="AD596" i="7" s="1"/>
  <c r="AC596" i="7" l="1"/>
  <c r="X597" i="7" s="1"/>
  <c r="AA597" i="7" s="1"/>
  <c r="AB597" i="7" s="1"/>
  <c r="W597" i="7" l="1"/>
  <c r="AD597" i="7" s="1"/>
  <c r="AC597" i="7" l="1"/>
  <c r="X598" i="7" s="1"/>
  <c r="AA598" i="7" s="1"/>
  <c r="AB598" i="7" s="1"/>
  <c r="W598" i="7" l="1"/>
  <c r="AD598" i="7" s="1"/>
  <c r="AC598" i="7" l="1"/>
  <c r="X599" i="7" l="1"/>
  <c r="AA599" i="7" s="1"/>
  <c r="AB599" i="7" s="1"/>
  <c r="W599" i="7"/>
  <c r="AD599" i="7" s="1"/>
  <c r="AC599" i="7" l="1"/>
  <c r="W600" i="7" l="1"/>
  <c r="AD600" i="7" s="1"/>
  <c r="X600" i="7"/>
  <c r="AA600" i="7" s="1"/>
  <c r="AB600" i="7" s="1"/>
  <c r="AC600" i="7" l="1"/>
  <c r="X601" i="7" l="1"/>
  <c r="AA601" i="7" s="1"/>
  <c r="AB601" i="7" s="1"/>
  <c r="W601" i="7"/>
  <c r="AD601" i="7" s="1"/>
  <c r="AC601" i="7" l="1"/>
  <c r="W602" i="7" l="1"/>
  <c r="AD602" i="7" s="1"/>
  <c r="X602" i="7"/>
  <c r="AA602" i="7" s="1"/>
  <c r="AB602" i="7" s="1"/>
  <c r="AC602" i="7" l="1"/>
  <c r="X603" i="7" l="1"/>
  <c r="AA603" i="7" s="1"/>
  <c r="AB603" i="7" s="1"/>
  <c r="W603" i="7"/>
  <c r="AD603" i="7" s="1"/>
  <c r="AC603" i="7" l="1"/>
  <c r="X604" i="7" l="1"/>
  <c r="AA604" i="7" s="1"/>
  <c r="AB604" i="7" s="1"/>
  <c r="W604" i="7"/>
  <c r="AD604" i="7" s="1"/>
  <c r="AC604" i="7" l="1"/>
  <c r="W605" i="7" l="1"/>
  <c r="AD605" i="7" s="1"/>
  <c r="X605" i="7"/>
  <c r="AA605" i="7" s="1"/>
  <c r="AB605" i="7" s="1"/>
  <c r="AC605" i="7" l="1"/>
  <c r="X606" i="7" l="1"/>
  <c r="AA606" i="7" s="1"/>
  <c r="AB606" i="7" s="1"/>
  <c r="W606" i="7"/>
  <c r="AC606" i="7" l="1"/>
  <c r="X607" i="7" s="1"/>
  <c r="AA607" i="7" s="1"/>
  <c r="AB607" i="7" s="1"/>
  <c r="W607" i="7" l="1"/>
  <c r="AC607" i="7" s="1"/>
  <c r="X608" i="7" s="1"/>
  <c r="AA608" i="7" s="1"/>
  <c r="AB608" i="7" s="1"/>
  <c r="W608" i="7" l="1"/>
  <c r="AC608" i="7" s="1"/>
  <c r="X609" i="7" l="1"/>
  <c r="AA609" i="7" s="1"/>
  <c r="AB609" i="7" s="1"/>
  <c r="W609" i="7"/>
  <c r="AC609" i="7" l="1"/>
  <c r="X610" i="7" s="1"/>
  <c r="AA610" i="7" s="1"/>
  <c r="AB610" i="7" s="1"/>
  <c r="W610" i="7" l="1"/>
  <c r="AC610" i="7" s="1"/>
  <c r="X611" i="7" s="1"/>
  <c r="AA611" i="7" s="1"/>
  <c r="AB611" i="7" s="1"/>
  <c r="W611" i="7" l="1"/>
  <c r="AC611" i="7" s="1"/>
  <c r="W612" i="7" s="1"/>
  <c r="X612" i="7" l="1"/>
  <c r="AA612" i="7" s="1"/>
  <c r="AB612" i="7" s="1"/>
  <c r="AC612" i="7" l="1"/>
  <c r="X613" i="7" s="1"/>
  <c r="AA613" i="7" s="1"/>
  <c r="AB613" i="7" s="1"/>
  <c r="AD617" i="7"/>
  <c r="AD663" i="7"/>
  <c r="W613" i="7" l="1"/>
  <c r="AC613" i="7" s="1"/>
  <c r="X614" i="7" s="1"/>
  <c r="AA614" i="7" s="1"/>
  <c r="AB614" i="7" s="1"/>
  <c r="W614" i="7" l="1"/>
  <c r="AC614" i="7" s="1"/>
  <c r="X615" i="7" s="1"/>
  <c r="AA615" i="7" s="1"/>
  <c r="AB615" i="7" s="1"/>
  <c r="W615" i="7" l="1"/>
  <c r="AD615" i="7" s="1"/>
  <c r="AC615" i="7" l="1"/>
  <c r="X616" i="7" s="1"/>
  <c r="AA616" i="7" s="1"/>
  <c r="AB616" i="7" s="1"/>
  <c r="W616" i="7" l="1"/>
  <c r="AD616" i="7" s="1"/>
  <c r="AC616" i="7" l="1"/>
  <c r="X617" i="7" s="1"/>
  <c r="AA617" i="7" s="1"/>
  <c r="AB617" i="7" s="1"/>
  <c r="W617" i="7" l="1"/>
  <c r="AC617" i="7" s="1"/>
  <c r="X618" i="7" s="1"/>
  <c r="AA618" i="7" s="1"/>
  <c r="AB618" i="7" s="1"/>
  <c r="W618" i="7" l="1"/>
  <c r="AC618" i="7" s="1"/>
  <c r="AD618" i="7" l="1"/>
  <c r="X619" i="7"/>
  <c r="AA619" i="7" s="1"/>
  <c r="AB619" i="7" s="1"/>
  <c r="W619" i="7"/>
  <c r="AC619" i="7" l="1"/>
  <c r="W620" i="7" s="1"/>
  <c r="AD620" i="7" s="1"/>
  <c r="AD619" i="7"/>
  <c r="X620" i="7" l="1"/>
  <c r="AA620" i="7" s="1"/>
  <c r="AB620" i="7" s="1"/>
  <c r="AC620" i="7" l="1"/>
  <c r="X621" i="7" l="1"/>
  <c r="AA621" i="7" s="1"/>
  <c r="AB621" i="7" s="1"/>
  <c r="W621" i="7"/>
  <c r="AD621" i="7" s="1"/>
  <c r="AC621" i="7" l="1"/>
  <c r="X622" i="7" l="1"/>
  <c r="AA622" i="7" s="1"/>
  <c r="AB622" i="7" s="1"/>
  <c r="W622" i="7"/>
  <c r="AD622" i="7" s="1"/>
  <c r="AC622" i="7" l="1"/>
  <c r="X623" i="7" l="1"/>
  <c r="AA623" i="7" s="1"/>
  <c r="AB623" i="7" s="1"/>
  <c r="W623" i="7"/>
  <c r="AC623" i="7" l="1"/>
  <c r="AD623" i="7"/>
  <c r="W624" i="7" l="1"/>
  <c r="AD624" i="7" s="1"/>
  <c r="X624" i="7"/>
  <c r="AA624" i="7" s="1"/>
  <c r="AB624" i="7" s="1"/>
  <c r="AC624" i="7" l="1"/>
  <c r="X625" i="7" s="1"/>
  <c r="AA625" i="7" s="1"/>
  <c r="AB625" i="7" s="1"/>
  <c r="W625" i="7"/>
  <c r="AD625" i="7" l="1"/>
  <c r="AC625" i="7"/>
  <c r="X626" i="7" l="1"/>
  <c r="AA626" i="7" s="1"/>
  <c r="AB626" i="7" s="1"/>
  <c r="W626" i="7"/>
  <c r="AC626" i="7" l="1"/>
  <c r="AD626" i="7"/>
  <c r="X627" i="7" l="1"/>
  <c r="AA627" i="7" s="1"/>
  <c r="AB627" i="7" s="1"/>
  <c r="W627" i="7"/>
  <c r="AD627" i="7" s="1"/>
  <c r="AC627" i="7" l="1"/>
  <c r="X628" i="7" l="1"/>
  <c r="AA628" i="7" s="1"/>
  <c r="AB628" i="7" s="1"/>
  <c r="W628" i="7"/>
  <c r="AC628" i="7" s="1"/>
  <c r="X629" i="7" l="1"/>
  <c r="AA629" i="7" s="1"/>
  <c r="AB629" i="7" s="1"/>
  <c r="W629" i="7"/>
  <c r="AD629" i="7" s="1"/>
  <c r="AC629" i="7" l="1"/>
  <c r="X630" i="7" l="1"/>
  <c r="AA630" i="7" s="1"/>
  <c r="AB630" i="7" s="1"/>
  <c r="W630" i="7"/>
  <c r="AC630" i="7" s="1"/>
  <c r="X631" i="7" l="1"/>
  <c r="AA631" i="7" s="1"/>
  <c r="AB631" i="7" s="1"/>
  <c r="W631" i="7"/>
  <c r="AC631" i="7" s="1"/>
  <c r="X632" i="7" l="1"/>
  <c r="AA632" i="7" s="1"/>
  <c r="AB632" i="7" s="1"/>
  <c r="W632" i="7"/>
  <c r="AC632" i="7" l="1"/>
  <c r="X633" i="7" s="1"/>
  <c r="AA633" i="7" s="1"/>
  <c r="AB633" i="7" s="1"/>
  <c r="W633" i="7" l="1"/>
  <c r="AC633" i="7" s="1"/>
  <c r="X634" i="7" s="1"/>
  <c r="AA634" i="7" s="1"/>
  <c r="AB634" i="7" s="1"/>
  <c r="W634" i="7" l="1"/>
  <c r="AC634" i="7" s="1"/>
  <c r="W635" i="7" l="1"/>
  <c r="X635" i="7"/>
  <c r="AA635" i="7" s="1"/>
  <c r="AB635" i="7" s="1"/>
  <c r="AC635" i="7" l="1"/>
  <c r="X636" i="7" l="1"/>
  <c r="AA636" i="7" s="1"/>
  <c r="AB636" i="7" s="1"/>
  <c r="W636" i="7"/>
  <c r="AC636" i="7" l="1"/>
  <c r="X637" i="7" s="1"/>
  <c r="AA637" i="7" s="1"/>
  <c r="AB637" i="7" s="1"/>
  <c r="W637" i="7" l="1"/>
  <c r="AC637" i="7" s="1"/>
  <c r="X638" i="7" l="1"/>
  <c r="AA638" i="7" s="1"/>
  <c r="AB638" i="7" s="1"/>
  <c r="W638" i="7"/>
  <c r="AC638" i="7" l="1"/>
  <c r="X639" i="7" s="1"/>
  <c r="AA639" i="7" s="1"/>
  <c r="AB639" i="7" s="1"/>
  <c r="W639" i="7" l="1"/>
  <c r="AD639" i="7" s="1"/>
  <c r="AC639" i="7" l="1"/>
  <c r="X640" i="7" s="1"/>
  <c r="AA640" i="7" s="1"/>
  <c r="AB640" i="7" s="1"/>
  <c r="W640" i="7" l="1"/>
  <c r="AD640" i="7" s="1"/>
  <c r="AC640" i="7" l="1"/>
  <c r="X641" i="7" s="1"/>
  <c r="AA641" i="7" s="1"/>
  <c r="AB641" i="7" s="1"/>
  <c r="W641" i="7" l="1"/>
  <c r="AC641" i="7" l="1"/>
  <c r="X642" i="7" s="1"/>
  <c r="AA642" i="7" s="1"/>
  <c r="AB642" i="7" s="1"/>
  <c r="AD641" i="7"/>
  <c r="W642" i="7" l="1"/>
  <c r="AD642" i="7" s="1"/>
  <c r="AC642" i="7" l="1"/>
  <c r="X643" i="7" s="1"/>
  <c r="AA643" i="7" s="1"/>
  <c r="AB643" i="7" s="1"/>
  <c r="W643" i="7" l="1"/>
  <c r="AD643" i="7" s="1"/>
  <c r="AC643" i="7" l="1"/>
  <c r="X644" i="7" s="1"/>
  <c r="AA644" i="7" s="1"/>
  <c r="AB644" i="7" s="1"/>
  <c r="W644" i="7" l="1"/>
  <c r="AD644" i="7" s="1"/>
  <c r="AC644" i="7" l="1"/>
  <c r="X645" i="7" s="1"/>
  <c r="AA645" i="7" s="1"/>
  <c r="AB645" i="7" s="1"/>
  <c r="W645" i="7" l="1"/>
  <c r="AD645" i="7" s="1"/>
  <c r="AC645" i="7" l="1"/>
  <c r="X646" i="7" s="1"/>
  <c r="AA646" i="7" s="1"/>
  <c r="AB646" i="7" s="1"/>
  <c r="W646" i="7" l="1"/>
  <c r="AD646" i="7" s="1"/>
  <c r="AC646" i="7" l="1"/>
  <c r="X647" i="7" s="1"/>
  <c r="AA647" i="7" s="1"/>
  <c r="AB647" i="7" s="1"/>
  <c r="W647" i="7"/>
  <c r="AD647" i="7" s="1"/>
  <c r="AC647" i="7" l="1"/>
  <c r="X648" i="7" s="1"/>
  <c r="AA648" i="7" s="1"/>
  <c r="AB648" i="7" s="1"/>
  <c r="W648" i="7" l="1"/>
  <c r="AD648" i="7" s="1"/>
  <c r="AC648" i="7" l="1"/>
  <c r="X649" i="7" s="1"/>
  <c r="AA649" i="7" s="1"/>
  <c r="AB649" i="7" s="1"/>
  <c r="W649" i="7" l="1"/>
  <c r="AD649" i="7" s="1"/>
  <c r="AC649" i="7" l="1"/>
  <c r="X650" i="7" s="1"/>
  <c r="AA650" i="7" s="1"/>
  <c r="AB650" i="7" s="1"/>
  <c r="W650" i="7" l="1"/>
  <c r="AD650" i="7" s="1"/>
  <c r="AC650" i="7" l="1"/>
  <c r="X651" i="7" s="1"/>
  <c r="AA651" i="7" s="1"/>
  <c r="AB651" i="7" s="1"/>
  <c r="W651" i="7" l="1"/>
  <c r="AD651" i="7" s="1"/>
  <c r="AC651" i="7" l="1"/>
  <c r="X652" i="7" s="1"/>
  <c r="AA652" i="7" s="1"/>
  <c r="AB652" i="7" s="1"/>
  <c r="W652" i="7" l="1"/>
  <c r="AC652" i="7" s="1"/>
  <c r="AD652" i="7" l="1"/>
  <c r="X653" i="7"/>
  <c r="AA653" i="7" s="1"/>
  <c r="AB653" i="7" s="1"/>
  <c r="W653" i="7"/>
  <c r="AD653" i="7" s="1"/>
  <c r="AC653" i="7" l="1"/>
  <c r="X654" i="7" l="1"/>
  <c r="AA654" i="7" s="1"/>
  <c r="AB654" i="7" s="1"/>
  <c r="W654" i="7"/>
  <c r="AC654" i="7" l="1"/>
  <c r="X655" i="7" s="1"/>
  <c r="AA655" i="7" s="1"/>
  <c r="AB655" i="7" s="1"/>
  <c r="W655" i="7" l="1"/>
  <c r="AC655" i="7" s="1"/>
  <c r="X656" i="7" s="1"/>
  <c r="AA656" i="7" s="1"/>
  <c r="AB656" i="7" s="1"/>
  <c r="W656" i="7" l="1"/>
  <c r="AC656" i="7" s="1"/>
  <c r="X657" i="7" s="1"/>
  <c r="AA657" i="7" s="1"/>
  <c r="AB657" i="7" s="1"/>
  <c r="W657" i="7" l="1"/>
  <c r="AC657" i="7" s="1"/>
  <c r="W658" i="7" l="1"/>
  <c r="X658" i="7"/>
  <c r="AA658" i="7" s="1"/>
  <c r="AB658" i="7" s="1"/>
  <c r="AC658" i="7" l="1"/>
  <c r="X659" i="7" l="1"/>
  <c r="AA659" i="7" s="1"/>
  <c r="AB659" i="7" s="1"/>
  <c r="W659" i="7"/>
  <c r="AC659" i="7" l="1"/>
  <c r="X660" i="7" s="1"/>
  <c r="AA660" i="7" s="1"/>
  <c r="AB660" i="7" s="1"/>
  <c r="W660" i="7" l="1"/>
  <c r="AC660" i="7" s="1"/>
  <c r="X661" i="7" s="1"/>
  <c r="AA661" i="7" s="1"/>
  <c r="AB661" i="7" s="1"/>
  <c r="W661" i="7" l="1"/>
  <c r="AC661" i="7" s="1"/>
  <c r="X662" i="7" s="1"/>
  <c r="AA662" i="7" s="1"/>
  <c r="AB662" i="7" s="1"/>
  <c r="W662" i="7" l="1"/>
  <c r="AC662" i="7" s="1"/>
  <c r="X663" i="7" s="1"/>
  <c r="AA663" i="7" l="1"/>
  <c r="AB663" i="7" s="1"/>
  <c r="W663" i="7"/>
  <c r="AC663" i="7" l="1"/>
  <c r="X664" i="7" l="1"/>
  <c r="AA664" i="7" s="1"/>
  <c r="AB664" i="7" s="1"/>
  <c r="W664" i="7"/>
  <c r="AD664" i="7" s="1"/>
  <c r="AC664" i="7" l="1"/>
  <c r="W665" i="7" s="1"/>
  <c r="AD665" i="7" s="1"/>
  <c r="X665" i="7" l="1"/>
  <c r="AA665" i="7" s="1"/>
  <c r="AB665" i="7" s="1"/>
  <c r="AC665" i="7" l="1"/>
  <c r="X666" i="7" s="1"/>
  <c r="AA666" i="7" s="1"/>
  <c r="AB666" i="7" s="1"/>
  <c r="W666" i="7" l="1"/>
  <c r="AD666" i="7" s="1"/>
  <c r="AC666" i="7" l="1"/>
  <c r="X667" i="7" s="1"/>
  <c r="AA667" i="7" s="1"/>
  <c r="AB667" i="7" s="1"/>
  <c r="W667" i="7" l="1"/>
  <c r="AD667" i="7" s="1"/>
  <c r="AC667" i="7" l="1"/>
  <c r="X668" i="7" s="1"/>
  <c r="AA668" i="7" s="1"/>
  <c r="AB668" i="7" s="1"/>
  <c r="W668" i="7" l="1"/>
  <c r="AD668" i="7" s="1"/>
  <c r="AC668" i="7" l="1"/>
  <c r="X669" i="7" s="1"/>
  <c r="AA669" i="7" s="1"/>
  <c r="AB669" i="7" s="1"/>
  <c r="W669" i="7" l="1"/>
  <c r="AD669" i="7" s="1"/>
  <c r="AC669" i="7" l="1"/>
  <c r="X670" i="7" s="1"/>
  <c r="AA670" i="7" s="1"/>
  <c r="AB670" i="7" s="1"/>
  <c r="W670" i="7" l="1"/>
  <c r="AD670" i="7" s="1"/>
  <c r="AC670" i="7" l="1"/>
  <c r="X671" i="7" s="1"/>
  <c r="AA671" i="7" s="1"/>
  <c r="AB671" i="7" s="1"/>
  <c r="W671" i="7" l="1"/>
  <c r="AD671" i="7" s="1"/>
  <c r="AC671" i="7" l="1"/>
  <c r="X672" i="7" s="1"/>
  <c r="AA672" i="7" s="1"/>
  <c r="AB672" i="7" s="1"/>
  <c r="W672" i="7" l="1"/>
  <c r="AD672" i="7" s="1"/>
  <c r="AC672" i="7" l="1"/>
  <c r="X673" i="7" s="1"/>
  <c r="AA673" i="7" s="1"/>
  <c r="AB673" i="7" s="1"/>
  <c r="W673" i="7" l="1"/>
  <c r="AD673" i="7" s="1"/>
  <c r="AC673" i="7" l="1"/>
  <c r="X674" i="7" s="1"/>
  <c r="AA674" i="7" s="1"/>
  <c r="AB674" i="7" s="1"/>
  <c r="W674" i="7" l="1"/>
  <c r="AD674" i="7" s="1"/>
  <c r="AC674" i="7" l="1"/>
  <c r="X675" i="7" s="1"/>
  <c r="AA675" i="7" s="1"/>
  <c r="AB675" i="7" s="1"/>
  <c r="W675" i="7" l="1"/>
  <c r="AD675" i="7" s="1"/>
  <c r="AC675" i="7" l="1"/>
  <c r="X676" i="7" s="1"/>
  <c r="AA676" i="7" s="1"/>
  <c r="AB676" i="7" s="1"/>
  <c r="W676" i="7" l="1"/>
  <c r="AD676" i="7" s="1"/>
  <c r="AC676" i="7" l="1"/>
  <c r="X677" i="7" s="1"/>
  <c r="AA677" i="7" s="1"/>
  <c r="AB677" i="7" s="1"/>
  <c r="W677" i="7" l="1"/>
  <c r="AD677" i="7" s="1"/>
  <c r="AE13" i="7" s="1"/>
  <c r="AF26" i="7" s="1"/>
  <c r="AG13" i="7" l="1"/>
  <c r="AC677" i="7"/>
  <c r="X678" i="7" s="1"/>
  <c r="AA678" i="7" s="1"/>
  <c r="AB678" i="7" s="1"/>
  <c r="H5" i="11"/>
  <c r="K5" i="11" s="1"/>
  <c r="W678" i="7" l="1"/>
  <c r="AC678" i="7" s="1"/>
  <c r="X679" i="7" s="1"/>
  <c r="AA679" i="7" s="1"/>
  <c r="AB679" i="7" s="1"/>
  <c r="W679" i="7" l="1"/>
  <c r="AC679" i="7" s="1"/>
  <c r="X680" i="7" l="1"/>
  <c r="AA680" i="7" s="1"/>
  <c r="W680" i="7"/>
  <c r="AC680" i="7" l="1"/>
  <c r="AO9" i="7" s="1"/>
  <c r="AR9" i="7" s="1"/>
  <c r="AS9" i="7" s="1"/>
  <c r="AB680" i="7"/>
  <c r="AF18" i="7"/>
  <c r="AF29" i="7" s="1"/>
  <c r="AF20" i="7"/>
  <c r="I5" i="11" s="1"/>
  <c r="AF22" i="7"/>
  <c r="J5" i="11" s="1"/>
  <c r="AE16" i="7" l="1"/>
  <c r="AF16" i="7"/>
  <c r="AN9" i="7"/>
  <c r="AT9" i="7" s="1"/>
  <c r="F5" i="11"/>
  <c r="AF21" i="7"/>
  <c r="AO10" i="7" l="1"/>
  <c r="AR10" i="7" s="1"/>
  <c r="AS10" i="7" s="1"/>
  <c r="AN10" i="7"/>
  <c r="AT10" i="7" s="1"/>
  <c r="AO11" i="7" s="1"/>
  <c r="AR11" i="7" l="1"/>
  <c r="AS11" i="7" s="1"/>
  <c r="AN11" i="7"/>
  <c r="AT11" i="7" s="1"/>
  <c r="AO12" i="7" s="1"/>
  <c r="AR12" i="7" l="1"/>
  <c r="AS12" i="7" s="1"/>
  <c r="AN12" i="7"/>
  <c r="AT12" i="7" s="1"/>
  <c r="AO13" i="7" s="1"/>
  <c r="AR13" i="7" l="1"/>
  <c r="AS13" i="7" s="1"/>
  <c r="AN13" i="7"/>
  <c r="AT13" i="7" s="1"/>
  <c r="AO14" i="7" s="1"/>
  <c r="AN14" i="7" l="1"/>
  <c r="AR14" i="7"/>
  <c r="AS14" i="7" s="1"/>
  <c r="AT14" i="7" l="1"/>
  <c r="AO15" i="7" s="1"/>
  <c r="AN15" i="7" l="1"/>
  <c r="AR15" i="7"/>
  <c r="AS15" i="7" s="1"/>
  <c r="AT15" i="7" l="1"/>
  <c r="AO16" i="7" l="1"/>
  <c r="AR16" i="7" s="1"/>
  <c r="AS16" i="7" s="1"/>
  <c r="AN16" i="7"/>
  <c r="AU16" i="7"/>
  <c r="AT16" i="7" l="1"/>
  <c r="AO17" i="7" s="1"/>
  <c r="AR17" i="7" s="1"/>
  <c r="AS17" i="7" s="1"/>
  <c r="AN17" i="7" l="1"/>
  <c r="AU17" i="7" s="1"/>
  <c r="AT17" i="7" l="1"/>
  <c r="AO18" i="7" s="1"/>
  <c r="AR18" i="7" s="1"/>
  <c r="AS18" i="7" s="1"/>
  <c r="AN18" i="7" l="1"/>
  <c r="AU18" i="7" s="1"/>
  <c r="AT18" i="7" l="1"/>
  <c r="AO19" i="7" s="1"/>
  <c r="AR19" i="7" s="1"/>
  <c r="AS19" i="7" s="1"/>
  <c r="AN19" i="7" l="1"/>
  <c r="AU19" i="7" s="1"/>
  <c r="AT19" i="7" l="1"/>
  <c r="AO20" i="7" s="1"/>
  <c r="AR20" i="7" s="1"/>
  <c r="AS20" i="7" s="1"/>
  <c r="AN20" i="7" l="1"/>
  <c r="AU20" i="7" s="1"/>
  <c r="AT20" i="7" l="1"/>
  <c r="AO21" i="7" s="1"/>
  <c r="AR21" i="7" s="1"/>
  <c r="AS21" i="7" s="1"/>
  <c r="AN21" i="7" l="1"/>
  <c r="AU21" i="7" s="1"/>
  <c r="AT21" i="7" l="1"/>
  <c r="AO22" i="7" s="1"/>
  <c r="AR22" i="7" s="1"/>
  <c r="AS22" i="7" s="1"/>
  <c r="AN22" i="7" l="1"/>
  <c r="AU22" i="7" s="1"/>
  <c r="AT22" i="7" l="1"/>
  <c r="AO23" i="7" s="1"/>
  <c r="AR23" i="7" s="1"/>
  <c r="AS23" i="7" s="1"/>
  <c r="AN23" i="7" l="1"/>
  <c r="AU23" i="7" s="1"/>
  <c r="AT23" i="7" l="1"/>
  <c r="AO24" i="7" s="1"/>
  <c r="AR24" i="7" s="1"/>
  <c r="AS24" i="7" s="1"/>
  <c r="AN24" i="7" l="1"/>
  <c r="AU24" i="7" s="1"/>
  <c r="AT24" i="7" l="1"/>
  <c r="AO25" i="7" s="1"/>
  <c r="AR25" i="7" s="1"/>
  <c r="AS25" i="7" s="1"/>
  <c r="AN25" i="7" l="1"/>
  <c r="AU25" i="7" s="1"/>
  <c r="AT25" i="7" l="1"/>
  <c r="AO26" i="7" s="1"/>
  <c r="AR26" i="7" s="1"/>
  <c r="AS26" i="7" s="1"/>
  <c r="AN26" i="7" l="1"/>
  <c r="AU26" i="7" s="1"/>
  <c r="AT26" i="7" l="1"/>
  <c r="AO27" i="7" s="1"/>
  <c r="AR27" i="7" s="1"/>
  <c r="AS27" i="7" s="1"/>
  <c r="AN27" i="7" l="1"/>
  <c r="AU27" i="7" s="1"/>
  <c r="AT27" i="7" l="1"/>
  <c r="AO28" i="7" s="1"/>
  <c r="AR28" i="7" s="1"/>
  <c r="AS28" i="7" s="1"/>
  <c r="AN28" i="7" l="1"/>
  <c r="AU28" i="7" s="1"/>
  <c r="AT28" i="7" l="1"/>
  <c r="AO29" i="7" s="1"/>
  <c r="AR29" i="7" s="1"/>
  <c r="AS29" i="7" s="1"/>
  <c r="AN29" i="7"/>
  <c r="AT29" i="7" s="1"/>
  <c r="AO30" i="7" s="1"/>
  <c r="AR30" i="7" l="1"/>
  <c r="AS30" i="7" s="1"/>
  <c r="AN30" i="7"/>
  <c r="AT30" i="7" l="1"/>
  <c r="AN31" i="7" l="1"/>
  <c r="AO31" i="7"/>
  <c r="AR31" i="7" s="1"/>
  <c r="AS31" i="7" s="1"/>
  <c r="AT31" i="7" l="1"/>
  <c r="AO32" i="7" l="1"/>
  <c r="AR32" i="7" s="1"/>
  <c r="AS32" i="7" s="1"/>
  <c r="AN32" i="7"/>
  <c r="AT32" i="7" l="1"/>
  <c r="AO33" i="7" s="1"/>
  <c r="AR33" i="7" s="1"/>
  <c r="AS33" i="7" s="1"/>
  <c r="AN33" i="7" l="1"/>
  <c r="AT33" i="7" s="1"/>
  <c r="AO34" i="7" s="1"/>
  <c r="AR34" i="7" s="1"/>
  <c r="AS34" i="7" s="1"/>
  <c r="AN34" i="7" l="1"/>
  <c r="AT34" i="7" s="1"/>
  <c r="AO35" i="7" l="1"/>
  <c r="AR35" i="7" s="1"/>
  <c r="AS35" i="7" s="1"/>
  <c r="AN35" i="7"/>
  <c r="AT35" i="7" l="1"/>
  <c r="AN36" i="7" s="1"/>
  <c r="AO36" i="7" l="1"/>
  <c r="AR36" i="7" s="1"/>
  <c r="AS36" i="7" s="1"/>
  <c r="AT36" i="7" l="1"/>
  <c r="AO37" i="7" s="1"/>
  <c r="AR37" i="7" s="1"/>
  <c r="AS37" i="7" s="1"/>
  <c r="AN37" i="7"/>
  <c r="AT37" i="7" l="1"/>
  <c r="AO38" i="7" s="1"/>
  <c r="AR38" i="7" s="1"/>
  <c r="AS38" i="7" s="1"/>
  <c r="AN38" i="7" l="1"/>
  <c r="AT38" i="7" s="1"/>
  <c r="AO39" i="7" l="1"/>
  <c r="AR39" i="7" s="1"/>
  <c r="AS39" i="7" s="1"/>
  <c r="AN39" i="7"/>
  <c r="AT39" i="7" l="1"/>
  <c r="AN40" i="7" s="1"/>
  <c r="AU40" i="7" s="1"/>
  <c r="AO40" i="7" l="1"/>
  <c r="AR40" i="7" s="1"/>
  <c r="AS40" i="7" s="1"/>
  <c r="AT40" i="7" l="1"/>
  <c r="AN41" i="7" l="1"/>
  <c r="AU41" i="7" s="1"/>
  <c r="AO41" i="7"/>
  <c r="AR41" i="7" s="1"/>
  <c r="AS41" i="7" s="1"/>
  <c r="AT41" i="7" l="1"/>
  <c r="AO42" i="7" s="1"/>
  <c r="AR42" i="7" s="1"/>
  <c r="AS42" i="7" s="1"/>
  <c r="AN42" i="7" l="1"/>
  <c r="AU42" i="7" s="1"/>
  <c r="AT42" i="7" l="1"/>
  <c r="AN43" i="7" s="1"/>
  <c r="AU43" i="7" s="1"/>
  <c r="AO43" i="7" l="1"/>
  <c r="AR43" i="7" s="1"/>
  <c r="AS43" i="7" s="1"/>
  <c r="AT43" i="7" l="1"/>
  <c r="AN44" i="7" s="1"/>
  <c r="AU44" i="7" s="1"/>
  <c r="AO44" i="7" l="1"/>
  <c r="AR44" i="7" s="1"/>
  <c r="AS44" i="7" s="1"/>
  <c r="AT44" i="7" l="1"/>
  <c r="AN45" i="7" s="1"/>
  <c r="AU45" i="7" s="1"/>
  <c r="AO45" i="7" l="1"/>
  <c r="AR45" i="7" s="1"/>
  <c r="AS45" i="7" s="1"/>
  <c r="AT45" i="7" l="1"/>
  <c r="AO46" i="7" s="1"/>
  <c r="AR46" i="7" s="1"/>
  <c r="AS46" i="7" s="1"/>
  <c r="AN46" i="7" l="1"/>
  <c r="AU46" i="7" s="1"/>
  <c r="AT46" i="7" l="1"/>
  <c r="AN47" i="7" s="1"/>
  <c r="AU47" i="7" s="1"/>
  <c r="AO47" i="7" l="1"/>
  <c r="AR47" i="7" s="1"/>
  <c r="AS47" i="7" s="1"/>
  <c r="AT47" i="7" l="1"/>
  <c r="AO48" i="7" s="1"/>
  <c r="AR48" i="7" s="1"/>
  <c r="AS48" i="7" s="1"/>
  <c r="AN48" i="7" l="1"/>
  <c r="AU48" i="7" s="1"/>
  <c r="AT48" i="7" l="1"/>
  <c r="AN49" i="7" s="1"/>
  <c r="AU49" i="7" s="1"/>
  <c r="AO49" i="7" l="1"/>
  <c r="AR49" i="7" s="1"/>
  <c r="AS49" i="7" s="1"/>
  <c r="AT49" i="7" l="1"/>
  <c r="AN50" i="7" s="1"/>
  <c r="AU50" i="7" s="1"/>
  <c r="AO50" i="7" l="1"/>
  <c r="AR50" i="7" s="1"/>
  <c r="AS50" i="7" s="1"/>
  <c r="AT50" i="7" l="1"/>
  <c r="AO51" i="7" s="1"/>
  <c r="AR51" i="7" s="1"/>
  <c r="AS51" i="7" s="1"/>
  <c r="AN51" i="7" l="1"/>
  <c r="AU51" i="7" s="1"/>
  <c r="AT51" i="7" l="1"/>
  <c r="AN52" i="7" s="1"/>
  <c r="AU52" i="7" s="1"/>
  <c r="AO52" i="7" l="1"/>
  <c r="AT52" i="7" s="1"/>
  <c r="AO53" i="7" s="1"/>
  <c r="AR53" i="7" s="1"/>
  <c r="AS53" i="7" s="1"/>
  <c r="AR52" i="7" l="1"/>
  <c r="AS52" i="7" s="1"/>
  <c r="AN53" i="7"/>
  <c r="AT53" i="7" s="1"/>
  <c r="AO54" i="7" s="1"/>
  <c r="AR54" i="7" s="1"/>
  <c r="AS54" i="7" s="1"/>
  <c r="AN54" i="7" l="1"/>
  <c r="AT54" i="7" s="1"/>
  <c r="AO55" i="7" s="1"/>
  <c r="AN55" i="7" l="1"/>
  <c r="AR55" i="7"/>
  <c r="AS55" i="7" s="1"/>
  <c r="AT55" i="7" l="1"/>
  <c r="AO56" i="7" s="1"/>
  <c r="AN56" i="7" l="1"/>
  <c r="AR56" i="7"/>
  <c r="AS56" i="7" s="1"/>
  <c r="AT56" i="7" l="1"/>
  <c r="AN57" i="7" l="1"/>
  <c r="AO57" i="7"/>
  <c r="AT57" i="7" l="1"/>
  <c r="AO58" i="7" s="1"/>
  <c r="AR58" i="7" s="1"/>
  <c r="AS58" i="7" s="1"/>
  <c r="AR57" i="7"/>
  <c r="AS57" i="7" s="1"/>
  <c r="AN58" i="7" l="1"/>
  <c r="AT58" i="7" s="1"/>
  <c r="AO59" i="7" l="1"/>
  <c r="AR59" i="7" s="1"/>
  <c r="AS59" i="7" s="1"/>
  <c r="AN59" i="7"/>
  <c r="AT59" i="7" l="1"/>
  <c r="AN60" i="7" s="1"/>
  <c r="AO60" i="7" l="1"/>
  <c r="AR60" i="7" s="1"/>
  <c r="AS60" i="7" s="1"/>
  <c r="AT60" i="7" l="1"/>
  <c r="AO61" i="7" s="1"/>
  <c r="AR61" i="7" s="1"/>
  <c r="AS61" i="7" s="1"/>
  <c r="AN61" i="7" l="1"/>
  <c r="AT61" i="7" s="1"/>
  <c r="AO62" i="7" s="1"/>
  <c r="AR62" i="7" s="1"/>
  <c r="AS62" i="7" s="1"/>
  <c r="AU64" i="7"/>
  <c r="AN62" i="7" l="1"/>
  <c r="AT62" i="7" s="1"/>
  <c r="AO63" i="7" l="1"/>
  <c r="AR63" i="7" s="1"/>
  <c r="AS63" i="7" s="1"/>
  <c r="AN63" i="7"/>
  <c r="AT63" i="7" l="1"/>
  <c r="AO64" i="7" s="1"/>
  <c r="AR64" i="7" s="1"/>
  <c r="AS64" i="7" s="1"/>
  <c r="AN64" i="7" l="1"/>
  <c r="AT64" i="7" s="1"/>
  <c r="AO65" i="7" s="1"/>
  <c r="AN65" i="7" l="1"/>
  <c r="AU65" i="7" s="1"/>
  <c r="AR65" i="7"/>
  <c r="AS65" i="7" s="1"/>
  <c r="AT65" i="7" l="1"/>
  <c r="AO66" i="7" s="1"/>
  <c r="AR66" i="7" l="1"/>
  <c r="AS66" i="7" s="1"/>
  <c r="AN66" i="7"/>
  <c r="AU66" i="7" s="1"/>
  <c r="AT66" i="7" l="1"/>
  <c r="AO67" i="7" s="1"/>
  <c r="AN67" i="7" l="1"/>
  <c r="AU67" i="7" s="1"/>
  <c r="AR67" i="7"/>
  <c r="AS67" i="7" s="1"/>
  <c r="AT67" i="7" l="1"/>
  <c r="AO68" i="7" s="1"/>
  <c r="AN68" i="7" l="1"/>
  <c r="AU68" i="7" s="1"/>
  <c r="AR68" i="7"/>
  <c r="AS68" i="7" s="1"/>
  <c r="AT68" i="7" l="1"/>
  <c r="AO69" i="7" s="1"/>
  <c r="AR69" i="7" l="1"/>
  <c r="AS69" i="7" s="1"/>
  <c r="AN69" i="7"/>
  <c r="AU69" i="7" s="1"/>
  <c r="AT69" i="7" l="1"/>
  <c r="AO70" i="7" s="1"/>
  <c r="AR70" i="7" l="1"/>
  <c r="AS70" i="7" s="1"/>
  <c r="AN70" i="7"/>
  <c r="AU70" i="7" s="1"/>
  <c r="AT70" i="7" l="1"/>
  <c r="AO71" i="7" s="1"/>
  <c r="AR71" i="7" l="1"/>
  <c r="AS71" i="7" s="1"/>
  <c r="AN71" i="7"/>
  <c r="AU71" i="7" s="1"/>
  <c r="AT71" i="7" l="1"/>
  <c r="AN72" i="7" l="1"/>
  <c r="AU72" i="7" s="1"/>
  <c r="AO72" i="7"/>
  <c r="AR72" i="7" s="1"/>
  <c r="AS72" i="7" s="1"/>
  <c r="AT72" i="7" l="1"/>
  <c r="AO73" i="7" l="1"/>
  <c r="AR73" i="7" s="1"/>
  <c r="AS73" i="7" s="1"/>
  <c r="AN73" i="7"/>
  <c r="AU73" i="7" s="1"/>
  <c r="AT73" i="7" l="1"/>
  <c r="AO74" i="7" l="1"/>
  <c r="AR74" i="7" s="1"/>
  <c r="AS74" i="7" s="1"/>
  <c r="AN74" i="7"/>
  <c r="AU74" i="7" s="1"/>
  <c r="AT74" i="7" l="1"/>
  <c r="AO75" i="7" l="1"/>
  <c r="AR75" i="7" s="1"/>
  <c r="AS75" i="7" s="1"/>
  <c r="AN75" i="7"/>
  <c r="AU75" i="7" s="1"/>
  <c r="AT75" i="7" l="1"/>
  <c r="AO76" i="7" l="1"/>
  <c r="AR76" i="7" s="1"/>
  <c r="AS76" i="7" s="1"/>
  <c r="AN76" i="7"/>
  <c r="AU76" i="7" s="1"/>
  <c r="AT76" i="7" l="1"/>
  <c r="AO77" i="7" s="1"/>
  <c r="AR77" i="7" s="1"/>
  <c r="AS77" i="7" s="1"/>
  <c r="AN77" i="7" l="1"/>
  <c r="AT77" i="7" s="1"/>
  <c r="AO78" i="7" s="1"/>
  <c r="AN78" i="7" l="1"/>
  <c r="AR78" i="7"/>
  <c r="AS78" i="7" s="1"/>
  <c r="AT78" i="7" l="1"/>
  <c r="AO79" i="7" s="1"/>
  <c r="AR79" i="7" l="1"/>
  <c r="AS79" i="7" s="1"/>
  <c r="AN79" i="7"/>
  <c r="AT79" i="7" l="1"/>
  <c r="AO80" i="7" s="1"/>
  <c r="AN80" i="7" l="1"/>
  <c r="AR80" i="7"/>
  <c r="AS80" i="7" s="1"/>
  <c r="AT80" i="7" l="1"/>
  <c r="AO81" i="7" s="1"/>
  <c r="AR81" i="7" l="1"/>
  <c r="AS81" i="7" s="1"/>
  <c r="AN81" i="7"/>
  <c r="AT81" i="7" l="1"/>
  <c r="AN82" i="7" l="1"/>
  <c r="AO82" i="7"/>
  <c r="AR82" i="7" s="1"/>
  <c r="AS82" i="7" s="1"/>
  <c r="AT82" i="7" l="1"/>
  <c r="AO83" i="7" l="1"/>
  <c r="AR83" i="7" s="1"/>
  <c r="AS83" i="7" s="1"/>
  <c r="AN83" i="7"/>
  <c r="AT83" i="7" l="1"/>
  <c r="AO84" i="7" s="1"/>
  <c r="AR84" i="7" s="1"/>
  <c r="AS84" i="7" s="1"/>
  <c r="AU89" i="7"/>
  <c r="AN84" i="7" l="1"/>
  <c r="AT84" i="7" s="1"/>
  <c r="AO85" i="7" s="1"/>
  <c r="AN85" i="7" l="1"/>
  <c r="AR85" i="7"/>
  <c r="AS85" i="7" s="1"/>
  <c r="AT85" i="7" l="1"/>
  <c r="AO86" i="7" s="1"/>
  <c r="AR86" i="7" l="1"/>
  <c r="AS86" i="7" s="1"/>
  <c r="AN86" i="7"/>
  <c r="AT86" i="7" l="1"/>
  <c r="AN87" i="7" l="1"/>
  <c r="AO87" i="7"/>
  <c r="AT87" i="7" l="1"/>
  <c r="AO88" i="7" s="1"/>
  <c r="AR88" i="7" s="1"/>
  <c r="AS88" i="7" s="1"/>
  <c r="AR87" i="7"/>
  <c r="AS87" i="7" s="1"/>
  <c r="AN88" i="7" l="1"/>
  <c r="AU88" i="7" s="1"/>
  <c r="AT88" i="7" l="1"/>
  <c r="AO89" i="7" s="1"/>
  <c r="AR89" i="7" s="1"/>
  <c r="AS89" i="7" s="1"/>
  <c r="AN89" i="7" l="1"/>
  <c r="AT89" i="7" s="1"/>
  <c r="AO90" i="7" l="1"/>
  <c r="AR90" i="7" s="1"/>
  <c r="AS90" i="7" s="1"/>
  <c r="AN90" i="7"/>
  <c r="AU90" i="7" s="1"/>
  <c r="AT90" i="7" l="1"/>
  <c r="AO91" i="7" l="1"/>
  <c r="AR91" i="7" s="1"/>
  <c r="AS91" i="7" s="1"/>
  <c r="AN91" i="7"/>
  <c r="AU91" i="7" s="1"/>
  <c r="AT91" i="7" l="1"/>
  <c r="AO92" i="7" l="1"/>
  <c r="AR92" i="7" s="1"/>
  <c r="AS92" i="7" s="1"/>
  <c r="AN92" i="7"/>
  <c r="AU92" i="7" s="1"/>
  <c r="AT92" i="7" l="1"/>
  <c r="AO93" i="7" l="1"/>
  <c r="AR93" i="7" s="1"/>
  <c r="AS93" i="7" s="1"/>
  <c r="AN93" i="7"/>
  <c r="AT93" i="7" l="1"/>
  <c r="AO94" i="7" s="1"/>
  <c r="AR94" i="7" s="1"/>
  <c r="AS94" i="7" s="1"/>
  <c r="AU93" i="7"/>
  <c r="AN94" i="7" l="1"/>
  <c r="AT94" i="7" s="1"/>
  <c r="AO95" i="7" s="1"/>
  <c r="AU94" i="7" l="1"/>
  <c r="AR95" i="7"/>
  <c r="AS95" i="7" s="1"/>
  <c r="AN95" i="7"/>
  <c r="AU95" i="7" l="1"/>
  <c r="AT95" i="7"/>
  <c r="AO96" i="7" s="1"/>
  <c r="AN96" i="7" l="1"/>
  <c r="AR96" i="7"/>
  <c r="AS96" i="7" s="1"/>
  <c r="AT96" i="7" l="1"/>
  <c r="AO97" i="7" s="1"/>
  <c r="AU96" i="7"/>
  <c r="AR97" i="7" l="1"/>
  <c r="AS97" i="7" s="1"/>
  <c r="AN97" i="7"/>
  <c r="AU97" i="7" l="1"/>
  <c r="AT97" i="7"/>
  <c r="AO98" i="7" s="1"/>
  <c r="AN98" i="7" l="1"/>
  <c r="AR98" i="7"/>
  <c r="AS98" i="7" s="1"/>
  <c r="AT98" i="7" l="1"/>
  <c r="AO99" i="7" s="1"/>
  <c r="AU98" i="7"/>
  <c r="AN99" i="7" l="1"/>
  <c r="AR99" i="7"/>
  <c r="AS99" i="7" s="1"/>
  <c r="AU99" i="7" l="1"/>
  <c r="AT99" i="7"/>
  <c r="AO100" i="7" s="1"/>
  <c r="AR100" i="7" l="1"/>
  <c r="AS100" i="7" s="1"/>
  <c r="AN100" i="7"/>
  <c r="AT100" i="7" l="1"/>
  <c r="AO101" i="7" s="1"/>
  <c r="AR101" i="7" s="1"/>
  <c r="AS101" i="7" s="1"/>
  <c r="AU100" i="7"/>
  <c r="AN101" i="7" l="1"/>
  <c r="AT101" i="7" s="1"/>
  <c r="AO102" i="7" s="1"/>
  <c r="AN102" i="7" l="1"/>
  <c r="AR102" i="7"/>
  <c r="AS102" i="7" s="1"/>
  <c r="AT102" i="7" l="1"/>
  <c r="AO103" i="7" s="1"/>
  <c r="AN103" i="7" l="1"/>
  <c r="AR103" i="7"/>
  <c r="AS103" i="7" s="1"/>
  <c r="AT103" i="7" l="1"/>
  <c r="AO104" i="7" s="1"/>
  <c r="AN104" i="7" l="1"/>
  <c r="AR104" i="7"/>
  <c r="AS104" i="7" s="1"/>
  <c r="AT104" i="7" l="1"/>
  <c r="AO105" i="7" s="1"/>
  <c r="AR105" i="7" l="1"/>
  <c r="AS105" i="7" s="1"/>
  <c r="AN105" i="7"/>
  <c r="AT105" i="7" l="1"/>
  <c r="AN106" i="7" l="1"/>
  <c r="AO106" i="7"/>
  <c r="AR106" i="7" s="1"/>
  <c r="AS106" i="7" s="1"/>
  <c r="AT106" i="7" l="1"/>
  <c r="AN107" i="7" l="1"/>
  <c r="AO107" i="7"/>
  <c r="AR107" i="7" s="1"/>
  <c r="AS107" i="7" s="1"/>
  <c r="AU113" i="7"/>
  <c r="AT107" i="7" l="1"/>
  <c r="AN108" i="7" l="1"/>
  <c r="AO108" i="7"/>
  <c r="AR108" i="7" s="1"/>
  <c r="AS108" i="7" s="1"/>
  <c r="AT108" i="7" l="1"/>
  <c r="AO109" i="7" l="1"/>
  <c r="AR109" i="7" s="1"/>
  <c r="AS109" i="7" s="1"/>
  <c r="AN109" i="7"/>
  <c r="AT109" i="7" l="1"/>
  <c r="AO110" i="7" s="1"/>
  <c r="AR110" i="7" s="1"/>
  <c r="AS110" i="7" s="1"/>
  <c r="AN110" i="7" l="1"/>
  <c r="AT110" i="7" s="1"/>
  <c r="AO111" i="7" l="1"/>
  <c r="AR111" i="7" s="1"/>
  <c r="AS111" i="7" s="1"/>
  <c r="AN111" i="7"/>
  <c r="AT111" i="7" l="1"/>
  <c r="AO112" i="7" s="1"/>
  <c r="AR112" i="7" s="1"/>
  <c r="AS112" i="7" s="1"/>
  <c r="AN112" i="7" l="1"/>
  <c r="AU112" i="7" s="1"/>
  <c r="AT112" i="7" l="1"/>
  <c r="AN113" i="7" s="1"/>
  <c r="AO113" i="7" l="1"/>
  <c r="AR113" i="7" s="1"/>
  <c r="AS113" i="7" s="1"/>
  <c r="AT113" i="7" l="1"/>
  <c r="AN114" i="7" s="1"/>
  <c r="AU114" i="7" s="1"/>
  <c r="AO114" i="7" l="1"/>
  <c r="AR114" i="7" s="1"/>
  <c r="AS114" i="7" s="1"/>
  <c r="AT114" i="7" l="1"/>
  <c r="AN115" i="7" s="1"/>
  <c r="AU115" i="7" s="1"/>
  <c r="AO115" i="7" l="1"/>
  <c r="AR115" i="7" s="1"/>
  <c r="AS115" i="7" s="1"/>
  <c r="AT115" i="7" l="1"/>
  <c r="AN116" i="7" s="1"/>
  <c r="AU116" i="7" s="1"/>
  <c r="AO116" i="7" l="1"/>
  <c r="AR116" i="7" s="1"/>
  <c r="AS116" i="7" s="1"/>
  <c r="AT116" i="7" l="1"/>
  <c r="AN117" i="7" s="1"/>
  <c r="AU117" i="7" s="1"/>
  <c r="AO117" i="7" l="1"/>
  <c r="AR117" i="7" s="1"/>
  <c r="AS117" i="7" s="1"/>
  <c r="AT117" i="7" l="1"/>
  <c r="AO118" i="7" s="1"/>
  <c r="AR118" i="7" s="1"/>
  <c r="AS118" i="7" s="1"/>
  <c r="AN118" i="7" l="1"/>
  <c r="AU118" i="7" s="1"/>
  <c r="AT118" i="7" l="1"/>
  <c r="AO119" i="7" s="1"/>
  <c r="AR119" i="7" s="1"/>
  <c r="AS119" i="7" s="1"/>
  <c r="AN119" i="7" l="1"/>
  <c r="AU119" i="7" s="1"/>
  <c r="AT119" i="7" l="1"/>
  <c r="AO120" i="7" s="1"/>
  <c r="AR120" i="7" s="1"/>
  <c r="AS120" i="7" s="1"/>
  <c r="AN120" i="7" l="1"/>
  <c r="AU120" i="7" s="1"/>
  <c r="AT120" i="7" l="1"/>
  <c r="AO121" i="7" s="1"/>
  <c r="AR121" i="7" s="1"/>
  <c r="AS121" i="7" s="1"/>
  <c r="AN121" i="7" l="1"/>
  <c r="AT121" i="7" s="1"/>
  <c r="AO122" i="7" s="1"/>
  <c r="AR122" i="7" s="1"/>
  <c r="AS122" i="7" s="1"/>
  <c r="AU121" i="7" l="1"/>
  <c r="AN122" i="7"/>
  <c r="AU122" i="7" s="1"/>
  <c r="AT122" i="7" l="1"/>
  <c r="AO123" i="7" s="1"/>
  <c r="AR123" i="7" s="1"/>
  <c r="AS123" i="7" s="1"/>
  <c r="AN123" i="7" l="1"/>
  <c r="AT123" i="7" s="1"/>
  <c r="AO124" i="7" s="1"/>
  <c r="AU123" i="7" l="1"/>
  <c r="AR124" i="7"/>
  <c r="AS124" i="7" s="1"/>
  <c r="AN124" i="7"/>
  <c r="AT124" i="7" l="1"/>
  <c r="AO125" i="7" s="1"/>
  <c r="AR125" i="7" s="1"/>
  <c r="AS125" i="7" s="1"/>
  <c r="AU124" i="7"/>
  <c r="AN125" i="7"/>
  <c r="AT125" i="7" l="1"/>
  <c r="AO126" i="7" l="1"/>
  <c r="AR126" i="7" s="1"/>
  <c r="AS126" i="7" s="1"/>
  <c r="AN126" i="7"/>
  <c r="AT126" i="7" l="1"/>
  <c r="AO127" i="7" s="1"/>
  <c r="AR127" i="7" s="1"/>
  <c r="AS127" i="7" s="1"/>
  <c r="AN127" i="7" l="1"/>
  <c r="AT127" i="7" s="1"/>
  <c r="AO128" i="7" l="1"/>
  <c r="AR128" i="7" s="1"/>
  <c r="AS128" i="7" s="1"/>
  <c r="AN128" i="7"/>
  <c r="AT128" i="7" l="1"/>
  <c r="AO129" i="7" s="1"/>
  <c r="AR129" i="7" s="1"/>
  <c r="AS129" i="7" s="1"/>
  <c r="AN129" i="7" l="1"/>
  <c r="AT129" i="7" s="1"/>
  <c r="AO130" i="7" s="1"/>
  <c r="AN130" i="7" l="1"/>
  <c r="AR130" i="7"/>
  <c r="AS130" i="7" s="1"/>
  <c r="AT130" i="7" l="1"/>
  <c r="AN131" i="7" l="1"/>
  <c r="AO131" i="7"/>
  <c r="AU136" i="7"/>
  <c r="AT131" i="7" l="1"/>
  <c r="AO132" i="7" s="1"/>
  <c r="AR132" i="7" s="1"/>
  <c r="AS132" i="7" s="1"/>
  <c r="AR131" i="7"/>
  <c r="AS131" i="7" s="1"/>
  <c r="AN132" i="7" l="1"/>
  <c r="AT132" i="7" s="1"/>
  <c r="AO133" i="7" l="1"/>
  <c r="AR133" i="7" s="1"/>
  <c r="AS133" i="7" s="1"/>
  <c r="AN133" i="7"/>
  <c r="AT133" i="7" l="1"/>
  <c r="AO134" i="7" s="1"/>
  <c r="AR134" i="7" s="1"/>
  <c r="AS134" i="7" s="1"/>
  <c r="AN134" i="7" l="1"/>
  <c r="AT134" i="7" s="1"/>
  <c r="AO135" i="7" s="1"/>
  <c r="AR135" i="7" s="1"/>
  <c r="AS135" i="7" s="1"/>
  <c r="AN135" i="7" l="1"/>
  <c r="AT135" i="7" s="1"/>
  <c r="AO136" i="7" l="1"/>
  <c r="AR136" i="7" s="1"/>
  <c r="AS136" i="7" s="1"/>
  <c r="AN136" i="7"/>
  <c r="AT136" i="7" l="1"/>
  <c r="AO137" i="7" s="1"/>
  <c r="AR137" i="7" s="1"/>
  <c r="AS137" i="7" s="1"/>
  <c r="AN137" i="7" l="1"/>
  <c r="AU137" i="7" s="1"/>
  <c r="AT137" i="7" l="1"/>
  <c r="AO138" i="7" s="1"/>
  <c r="AR138" i="7" s="1"/>
  <c r="AS138" i="7" s="1"/>
  <c r="AN138" i="7" l="1"/>
  <c r="AU138" i="7" s="1"/>
  <c r="AT138" i="7" l="1"/>
  <c r="AO139" i="7" s="1"/>
  <c r="AR139" i="7" s="1"/>
  <c r="AS139" i="7" s="1"/>
  <c r="AN139" i="7" l="1"/>
  <c r="AU139" i="7" s="1"/>
  <c r="AT139" i="7" l="1"/>
  <c r="AO140" i="7" s="1"/>
  <c r="AR140" i="7" s="1"/>
  <c r="AS140" i="7" s="1"/>
  <c r="AN140" i="7" l="1"/>
  <c r="AU140" i="7" s="1"/>
  <c r="AT140" i="7" l="1"/>
  <c r="AN141" i="7" s="1"/>
  <c r="AU141" i="7" s="1"/>
  <c r="AO141" i="7" l="1"/>
  <c r="AR141" i="7" s="1"/>
  <c r="AS141" i="7" s="1"/>
  <c r="AT141" i="7" l="1"/>
  <c r="AO142" i="7" s="1"/>
  <c r="AR142" i="7" s="1"/>
  <c r="AS142" i="7" s="1"/>
  <c r="AN142" i="7" l="1"/>
  <c r="AU142" i="7" s="1"/>
  <c r="AT142" i="7" l="1"/>
  <c r="AO143" i="7" s="1"/>
  <c r="AR143" i="7" s="1"/>
  <c r="AS143" i="7" s="1"/>
  <c r="AN143" i="7" l="1"/>
  <c r="AU143" i="7" s="1"/>
  <c r="AT143" i="7" l="1"/>
  <c r="AN144" i="7" s="1"/>
  <c r="AU144" i="7" s="1"/>
  <c r="AO144" i="7" l="1"/>
  <c r="AR144" i="7" s="1"/>
  <c r="AS144" i="7" s="1"/>
  <c r="AT144" i="7" l="1"/>
  <c r="AO145" i="7" s="1"/>
  <c r="AR145" i="7" s="1"/>
  <c r="AS145" i="7" s="1"/>
  <c r="AN145" i="7" l="1"/>
  <c r="AU145" i="7" s="1"/>
  <c r="AT145" i="7" l="1"/>
  <c r="AO146" i="7" s="1"/>
  <c r="AR146" i="7" s="1"/>
  <c r="AS146" i="7" s="1"/>
  <c r="AN146" i="7" l="1"/>
  <c r="AU146" i="7" s="1"/>
  <c r="AT146" i="7" l="1"/>
  <c r="AO147" i="7" s="1"/>
  <c r="AR147" i="7" s="1"/>
  <c r="AS147" i="7" s="1"/>
  <c r="AN147" i="7" l="1"/>
  <c r="AU147" i="7" s="1"/>
  <c r="AT147" i="7" l="1"/>
  <c r="AO148" i="7" s="1"/>
  <c r="AR148" i="7" s="1"/>
  <c r="AS148" i="7" s="1"/>
  <c r="AN148" i="7" l="1"/>
  <c r="AU148" i="7" s="1"/>
  <c r="AT148" i="7" l="1"/>
  <c r="AO149" i="7" s="1"/>
  <c r="AR149" i="7" s="1"/>
  <c r="AS149" i="7" s="1"/>
  <c r="AN149" i="7" l="1"/>
  <c r="AT149" i="7" s="1"/>
  <c r="AO150" i="7" s="1"/>
  <c r="AR150" i="7" s="1"/>
  <c r="AS150" i="7" s="1"/>
  <c r="AN150" i="7" l="1"/>
  <c r="AT150" i="7" s="1"/>
  <c r="AN151" i="7" s="1"/>
  <c r="AO151" i="7" l="1"/>
  <c r="AR151" i="7" s="1"/>
  <c r="AS151" i="7" s="1"/>
  <c r="AT151" i="7" l="1"/>
  <c r="AN152" i="7" s="1"/>
  <c r="AO152" i="7" l="1"/>
  <c r="AR152" i="7" s="1"/>
  <c r="AS152" i="7" s="1"/>
  <c r="AT152" i="7" l="1"/>
  <c r="AN153" i="7" s="1"/>
  <c r="AU208" i="7"/>
  <c r="AO153" i="7" l="1"/>
  <c r="AR153" i="7" s="1"/>
  <c r="AS153" i="7" s="1"/>
  <c r="AT153" i="7" l="1"/>
  <c r="AO154" i="7" s="1"/>
  <c r="AR154" i="7" s="1"/>
  <c r="AS154" i="7" s="1"/>
  <c r="AN154" i="7" l="1"/>
  <c r="AT154" i="7" s="1"/>
  <c r="AN155" i="7" s="1"/>
  <c r="AO155" i="7" l="1"/>
  <c r="AT155" i="7" s="1"/>
  <c r="AO156" i="7" s="1"/>
  <c r="AR156" i="7" s="1"/>
  <c r="AS156" i="7" s="1"/>
  <c r="AR155" i="7" l="1"/>
  <c r="AS155" i="7" s="1"/>
  <c r="AN156" i="7"/>
  <c r="AT156" i="7" s="1"/>
  <c r="AN157" i="7" s="1"/>
  <c r="AO157" i="7" l="1"/>
  <c r="AT157" i="7" s="1"/>
  <c r="AN158" i="7" s="1"/>
  <c r="AR157" i="7" l="1"/>
  <c r="AS157" i="7" s="1"/>
  <c r="AO158" i="7"/>
  <c r="AR158" i="7" s="1"/>
  <c r="AS158" i="7" s="1"/>
  <c r="AT158" i="7" l="1"/>
  <c r="AN159" i="7" s="1"/>
  <c r="AO159" i="7" l="1"/>
  <c r="AT159" i="7" s="1"/>
  <c r="AO160" i="7" l="1"/>
  <c r="AR160" i="7" s="1"/>
  <c r="AS160" i="7" s="1"/>
  <c r="AN160" i="7"/>
  <c r="AU160" i="7" s="1"/>
  <c r="AR159" i="7"/>
  <c r="AS159" i="7" s="1"/>
  <c r="AT160" i="7" l="1"/>
  <c r="AN161" i="7" s="1"/>
  <c r="AU161" i="7" s="1"/>
  <c r="AO161" i="7" l="1"/>
  <c r="AR161" i="7" s="1"/>
  <c r="AS161" i="7" s="1"/>
  <c r="AT161" i="7" l="1"/>
  <c r="AN162" i="7" s="1"/>
  <c r="AU162" i="7" s="1"/>
  <c r="AO162" i="7" l="1"/>
  <c r="AR162" i="7" s="1"/>
  <c r="AS162" i="7" s="1"/>
  <c r="AT162" i="7" l="1"/>
  <c r="AN163" i="7" s="1"/>
  <c r="AU163" i="7" s="1"/>
  <c r="AO163" i="7" l="1"/>
  <c r="AR163" i="7" s="1"/>
  <c r="AS163" i="7" s="1"/>
  <c r="AT163" i="7" l="1"/>
  <c r="AO164" i="7" s="1"/>
  <c r="AR164" i="7" s="1"/>
  <c r="AS164" i="7" s="1"/>
  <c r="AN164" i="7" l="1"/>
  <c r="AU164" i="7" s="1"/>
  <c r="AT164" i="7" l="1"/>
  <c r="AO165" i="7" s="1"/>
  <c r="AR165" i="7" s="1"/>
  <c r="AS165" i="7" s="1"/>
  <c r="AN165" i="7" l="1"/>
  <c r="AU165" i="7" s="1"/>
  <c r="AT165" i="7" l="1"/>
  <c r="AO166" i="7" s="1"/>
  <c r="AR166" i="7" s="1"/>
  <c r="AS166" i="7" s="1"/>
  <c r="AN166" i="7" l="1"/>
  <c r="AU166" i="7" s="1"/>
  <c r="AT166" i="7" l="1"/>
  <c r="AO167" i="7" s="1"/>
  <c r="AR167" i="7" s="1"/>
  <c r="AS167" i="7" s="1"/>
  <c r="AN167" i="7" l="1"/>
  <c r="AU167" i="7" s="1"/>
  <c r="AT167" i="7" l="1"/>
  <c r="AO168" i="7" s="1"/>
  <c r="AR168" i="7" s="1"/>
  <c r="AS168" i="7" s="1"/>
  <c r="AN168" i="7" l="1"/>
  <c r="AU168" i="7" s="1"/>
  <c r="AT168" i="7" l="1"/>
  <c r="AO169" i="7" s="1"/>
  <c r="AR169" i="7" s="1"/>
  <c r="AS169" i="7" s="1"/>
  <c r="AN169" i="7" l="1"/>
  <c r="AU169" i="7" s="1"/>
  <c r="AT169" i="7" l="1"/>
  <c r="AO170" i="7" s="1"/>
  <c r="AR170" i="7" s="1"/>
  <c r="AS170" i="7" s="1"/>
  <c r="AN170" i="7" l="1"/>
  <c r="AU170" i="7" s="1"/>
  <c r="AT170" i="7" l="1"/>
  <c r="AO171" i="7" s="1"/>
  <c r="AR171" i="7" s="1"/>
  <c r="AS171" i="7" s="1"/>
  <c r="AN171" i="7" l="1"/>
  <c r="AU171" i="7" s="1"/>
  <c r="AT171" i="7" l="1"/>
  <c r="AO172" i="7" s="1"/>
  <c r="AR172" i="7" s="1"/>
  <c r="AS172" i="7" s="1"/>
  <c r="AN172" i="7" l="1"/>
  <c r="AT172" i="7" s="1"/>
  <c r="AO173" i="7" s="1"/>
  <c r="AR173" i="7" s="1"/>
  <c r="AS173" i="7" s="1"/>
  <c r="AN173" i="7" l="1"/>
  <c r="AT173" i="7" s="1"/>
  <c r="AN174" i="7" s="1"/>
  <c r="AO174" i="7" l="1"/>
  <c r="AR174" i="7" s="1"/>
  <c r="AS174" i="7" s="1"/>
  <c r="AT174" i="7" l="1"/>
  <c r="AN175" i="7" s="1"/>
  <c r="AO175" i="7" l="1"/>
  <c r="AR175" i="7" s="1"/>
  <c r="AS175" i="7" s="1"/>
  <c r="AT175" i="7" l="1"/>
  <c r="AN176" i="7" s="1"/>
  <c r="AO176" i="7" l="1"/>
  <c r="AT176" i="7" s="1"/>
  <c r="AN177" i="7" s="1"/>
  <c r="AR176" i="7" l="1"/>
  <c r="AS176" i="7" s="1"/>
  <c r="AO177" i="7"/>
  <c r="AR177" i="7" s="1"/>
  <c r="AS177" i="7" s="1"/>
  <c r="AT177" i="7" l="1"/>
  <c r="AN178" i="7" s="1"/>
  <c r="AO178" i="7" l="1"/>
  <c r="AR178" i="7" s="1"/>
  <c r="AS178" i="7" s="1"/>
  <c r="AT178" i="7" l="1"/>
  <c r="AN179" i="7" s="1"/>
  <c r="AO179" i="7" l="1"/>
  <c r="AT179" i="7" s="1"/>
  <c r="AR179" i="7" l="1"/>
  <c r="AS179" i="7" s="1"/>
  <c r="AO180" i="7"/>
  <c r="AR180" i="7" s="1"/>
  <c r="AS180" i="7" s="1"/>
  <c r="AN180" i="7"/>
  <c r="AT180" i="7" l="1"/>
  <c r="AN181" i="7" s="1"/>
  <c r="AO181" i="7" l="1"/>
  <c r="AT181" i="7" s="1"/>
  <c r="AO182" i="7" s="1"/>
  <c r="AR182" i="7" s="1"/>
  <c r="AS182" i="7" s="1"/>
  <c r="AN182" i="7" l="1"/>
  <c r="AT182" i="7" s="1"/>
  <c r="AO183" i="7" s="1"/>
  <c r="AR183" i="7" s="1"/>
  <c r="AS183" i="7" s="1"/>
  <c r="AR181" i="7"/>
  <c r="AS181" i="7" s="1"/>
  <c r="AN183" i="7" l="1"/>
  <c r="AT183" i="7" s="1"/>
  <c r="AO184" i="7" s="1"/>
  <c r="AR184" i="7" s="1"/>
  <c r="AS184" i="7" s="1"/>
  <c r="AN184" i="7" l="1"/>
  <c r="AU184" i="7" s="1"/>
  <c r="AT184" i="7" l="1"/>
  <c r="AN185" i="7" s="1"/>
  <c r="AU185" i="7" s="1"/>
  <c r="AO185" i="7" l="1"/>
  <c r="AR185" i="7" s="1"/>
  <c r="AS185" i="7" s="1"/>
  <c r="AT185" i="7" l="1"/>
  <c r="AN186" i="7" s="1"/>
  <c r="AU186" i="7" s="1"/>
  <c r="AO186" i="7" l="1"/>
  <c r="AR186" i="7" s="1"/>
  <c r="AS186" i="7" s="1"/>
  <c r="AT186" i="7" l="1"/>
  <c r="AN187" i="7" s="1"/>
  <c r="AU187" i="7" s="1"/>
  <c r="AO187" i="7" l="1"/>
  <c r="AR187" i="7" s="1"/>
  <c r="AS187" i="7" s="1"/>
  <c r="AT187" i="7" l="1"/>
  <c r="AN188" i="7" s="1"/>
  <c r="AU188" i="7" s="1"/>
  <c r="AO188" i="7" l="1"/>
  <c r="AR188" i="7" s="1"/>
  <c r="AS188" i="7" s="1"/>
  <c r="AT188" i="7" l="1"/>
  <c r="AN189" i="7" s="1"/>
  <c r="AU189" i="7" s="1"/>
  <c r="AO189" i="7" l="1"/>
  <c r="AR189" i="7" s="1"/>
  <c r="AS189" i="7" s="1"/>
  <c r="AT189" i="7" l="1"/>
  <c r="AO190" i="7" s="1"/>
  <c r="AR190" i="7" s="1"/>
  <c r="AS190" i="7" s="1"/>
  <c r="AN190" i="7" l="1"/>
  <c r="AU190" i="7" s="1"/>
  <c r="AT190" i="7" l="1"/>
  <c r="AN191" i="7" s="1"/>
  <c r="AO191" i="7" l="1"/>
  <c r="AR191" i="7" s="1"/>
  <c r="AS191" i="7" s="1"/>
  <c r="AU191" i="7"/>
  <c r="AT191" i="7" l="1"/>
  <c r="AO192" i="7" s="1"/>
  <c r="AR192" i="7" s="1"/>
  <c r="AS192" i="7" s="1"/>
  <c r="AN192" i="7" l="1"/>
  <c r="AU192" i="7" s="1"/>
  <c r="AT192" i="7" l="1"/>
  <c r="AO193" i="7" s="1"/>
  <c r="AR193" i="7" s="1"/>
  <c r="AS193" i="7" s="1"/>
  <c r="AN193" i="7" l="1"/>
  <c r="AU193" i="7" s="1"/>
  <c r="AT193" i="7" l="1"/>
  <c r="AO194" i="7" s="1"/>
  <c r="AR194" i="7" s="1"/>
  <c r="AS194" i="7" s="1"/>
  <c r="AN194" i="7" l="1"/>
  <c r="AU194" i="7" s="1"/>
  <c r="AT194" i="7" l="1"/>
  <c r="AN195" i="7" s="1"/>
  <c r="AU195" i="7" s="1"/>
  <c r="AO195" i="7" l="1"/>
  <c r="AR195" i="7" s="1"/>
  <c r="AS195" i="7" s="1"/>
  <c r="AT195" i="7" l="1"/>
  <c r="AO196" i="7" s="1"/>
  <c r="AR196" i="7" s="1"/>
  <c r="AS196" i="7" s="1"/>
  <c r="AN196" i="7" l="1"/>
  <c r="AT196" i="7" s="1"/>
  <c r="AO197" i="7" s="1"/>
  <c r="AR197" i="7" s="1"/>
  <c r="AS197" i="7" s="1"/>
  <c r="AN197" i="7" l="1"/>
  <c r="AT197" i="7" s="1"/>
  <c r="AN198" i="7" s="1"/>
  <c r="AO198" i="7" l="1"/>
  <c r="AR198" i="7" s="1"/>
  <c r="AS198" i="7" s="1"/>
  <c r="AT198" i="7" l="1"/>
  <c r="AN199" i="7" s="1"/>
  <c r="AO199" i="7" l="1"/>
  <c r="AR199" i="7" s="1"/>
  <c r="AS199" i="7" s="1"/>
  <c r="AT199" i="7" l="1"/>
  <c r="AO200" i="7" s="1"/>
  <c r="AR200" i="7" s="1"/>
  <c r="AS200" i="7" s="1"/>
  <c r="AN200" i="7" l="1"/>
  <c r="AT200" i="7" s="1"/>
  <c r="AO201" i="7" s="1"/>
  <c r="AR201" i="7" s="1"/>
  <c r="AS201" i="7" s="1"/>
  <c r="AN201" i="7" l="1"/>
  <c r="AT201" i="7" s="1"/>
  <c r="AO202" i="7" l="1"/>
  <c r="AR202" i="7" s="1"/>
  <c r="AS202" i="7" s="1"/>
  <c r="AN202" i="7"/>
  <c r="AT202" i="7" l="1"/>
  <c r="AO203" i="7" s="1"/>
  <c r="AR203" i="7" s="1"/>
  <c r="AS203" i="7" s="1"/>
  <c r="AN203" i="7" l="1"/>
  <c r="AT203" i="7" s="1"/>
  <c r="AO204" i="7" s="1"/>
  <c r="AR204" i="7" s="1"/>
  <c r="AS204" i="7" s="1"/>
  <c r="AN204" i="7" l="1"/>
  <c r="AT204" i="7" s="1"/>
  <c r="AO205" i="7" s="1"/>
  <c r="AR205" i="7" s="1"/>
  <c r="AS205" i="7" s="1"/>
  <c r="AN205" i="7" l="1"/>
  <c r="AT205" i="7" s="1"/>
  <c r="AO206" i="7" s="1"/>
  <c r="AR206" i="7" s="1"/>
  <c r="AS206" i="7" s="1"/>
  <c r="AN206" i="7" l="1"/>
  <c r="AT206" i="7" s="1"/>
  <c r="AN207" i="7" s="1"/>
  <c r="AO207" i="7" l="1"/>
  <c r="AR207" i="7" s="1"/>
  <c r="AS207" i="7" s="1"/>
  <c r="AT207" i="7" l="1"/>
  <c r="AO208" i="7" s="1"/>
  <c r="AR208" i="7" s="1"/>
  <c r="AS208" i="7" s="1"/>
  <c r="AN208" i="7"/>
  <c r="AT208" i="7" s="1"/>
  <c r="AO209" i="7" s="1"/>
  <c r="AR209" i="7" s="1"/>
  <c r="AS209" i="7" s="1"/>
  <c r="AN209" i="7" l="1"/>
  <c r="AU209" i="7" s="1"/>
  <c r="AT209" i="7" l="1"/>
  <c r="AO210" i="7" s="1"/>
  <c r="AR210" i="7" s="1"/>
  <c r="AS210" i="7" s="1"/>
  <c r="AN210" i="7" l="1"/>
  <c r="AT210" i="7" s="1"/>
  <c r="AO211" i="7" s="1"/>
  <c r="AU210" i="7" l="1"/>
  <c r="AR211" i="7"/>
  <c r="AS211" i="7" s="1"/>
  <c r="AN211" i="7"/>
  <c r="AU211" i="7" l="1"/>
  <c r="AT211" i="7"/>
  <c r="AO212" i="7" s="1"/>
  <c r="AR212" i="7" l="1"/>
  <c r="AS212" i="7" s="1"/>
  <c r="AN212" i="7"/>
  <c r="AU212" i="7" s="1"/>
  <c r="AT212" i="7" l="1"/>
  <c r="AO213" i="7" s="1"/>
  <c r="AR213" i="7" l="1"/>
  <c r="AS213" i="7" s="1"/>
  <c r="AN213" i="7"/>
  <c r="AU213" i="7" l="1"/>
  <c r="AT213" i="7"/>
  <c r="AO214" i="7" s="1"/>
  <c r="AR214" i="7" l="1"/>
  <c r="AS214" i="7" s="1"/>
  <c r="AN214" i="7"/>
  <c r="AU214" i="7" l="1"/>
  <c r="AT214" i="7"/>
  <c r="AO215" i="7" s="1"/>
  <c r="AR215" i="7" l="1"/>
  <c r="AS215" i="7" s="1"/>
  <c r="AN215" i="7"/>
  <c r="AU215" i="7" l="1"/>
  <c r="AT215" i="7"/>
  <c r="AO216" i="7" s="1"/>
  <c r="AR216" i="7" l="1"/>
  <c r="AS216" i="7" s="1"/>
  <c r="AN216" i="7"/>
  <c r="AU216" i="7" l="1"/>
  <c r="AT216" i="7"/>
  <c r="AO217" i="7" s="1"/>
  <c r="AR217" i="7" l="1"/>
  <c r="AS217" i="7" s="1"/>
  <c r="AN217" i="7"/>
  <c r="AU217" i="7" l="1"/>
  <c r="AT217" i="7"/>
  <c r="AO218" i="7" s="1"/>
  <c r="AR218" i="7" l="1"/>
  <c r="AS218" i="7" s="1"/>
  <c r="AN218" i="7"/>
  <c r="AU218" i="7" l="1"/>
  <c r="AT218" i="7"/>
  <c r="AO219" i="7" s="1"/>
  <c r="AR219" i="7" l="1"/>
  <c r="AS219" i="7" s="1"/>
  <c r="AN219" i="7"/>
  <c r="AU219" i="7" l="1"/>
  <c r="AT219" i="7"/>
  <c r="AO220" i="7" s="1"/>
  <c r="AR220" i="7" l="1"/>
  <c r="AS220" i="7" s="1"/>
  <c r="AN220" i="7"/>
  <c r="AU220" i="7" l="1"/>
  <c r="AT220" i="7"/>
  <c r="AO221" i="7" s="1"/>
  <c r="AR221" i="7" l="1"/>
  <c r="AS221" i="7" s="1"/>
  <c r="AN221" i="7"/>
  <c r="AT221" i="7" l="1"/>
  <c r="AO222" i="7" l="1"/>
  <c r="AR222" i="7" s="1"/>
  <c r="AS222" i="7" s="1"/>
  <c r="AN222" i="7"/>
  <c r="AT222" i="7" l="1"/>
  <c r="AN223" i="7" s="1"/>
  <c r="AO223" i="7" l="1"/>
  <c r="AR223" i="7" s="1"/>
  <c r="AS223" i="7" s="1"/>
  <c r="AT223" i="7" l="1"/>
  <c r="AO224" i="7" s="1"/>
  <c r="AR224" i="7" s="1"/>
  <c r="AS224" i="7" s="1"/>
  <c r="AN224" i="7" l="1"/>
  <c r="AT224" i="7" s="1"/>
  <c r="AO225" i="7" l="1"/>
  <c r="AR225" i="7" s="1"/>
  <c r="AS225" i="7" s="1"/>
  <c r="AN225" i="7"/>
  <c r="AT225" i="7" l="1"/>
  <c r="AO226" i="7" s="1"/>
  <c r="AR226" i="7" s="1"/>
  <c r="AS226" i="7" s="1"/>
  <c r="AN226" i="7" l="1"/>
  <c r="AT226" i="7" s="1"/>
  <c r="AO227" i="7" l="1"/>
  <c r="AR227" i="7" s="1"/>
  <c r="AS227" i="7" s="1"/>
  <c r="AN227" i="7"/>
  <c r="AT227" i="7" l="1"/>
  <c r="AO228" i="7" s="1"/>
  <c r="AR228" i="7" s="1"/>
  <c r="AS228" i="7" s="1"/>
  <c r="AN228" i="7" l="1"/>
  <c r="AT228" i="7" s="1"/>
  <c r="AO229" i="7" s="1"/>
  <c r="AR229" i="7" s="1"/>
  <c r="AS229" i="7" s="1"/>
  <c r="AN229" i="7" l="1"/>
  <c r="AT229" i="7" s="1"/>
  <c r="AO230" i="7" s="1"/>
  <c r="AU233" i="7"/>
  <c r="AR230" i="7" l="1"/>
  <c r="AS230" i="7" s="1"/>
  <c r="AN230" i="7"/>
  <c r="AT230" i="7" l="1"/>
  <c r="AO231" i="7" l="1"/>
  <c r="AR231" i="7" s="1"/>
  <c r="AS231" i="7" s="1"/>
  <c r="AN231" i="7"/>
  <c r="AT231" i="7" l="1"/>
  <c r="AN232" i="7" s="1"/>
  <c r="AU232" i="7" s="1"/>
  <c r="AO232" i="7" l="1"/>
  <c r="AR232" i="7" s="1"/>
  <c r="AS232" i="7" s="1"/>
  <c r="AT232" i="7" l="1"/>
  <c r="AN233" i="7" s="1"/>
  <c r="AO233" i="7" l="1"/>
  <c r="AR233" i="7" s="1"/>
  <c r="AS233" i="7" s="1"/>
  <c r="AT233" i="7" l="1"/>
  <c r="AO234" i="7" s="1"/>
  <c r="AR234" i="7" s="1"/>
  <c r="AS234" i="7" s="1"/>
  <c r="AN234" i="7" l="1"/>
  <c r="AU234" i="7" s="1"/>
  <c r="AT234" i="7" l="1"/>
  <c r="AO235" i="7" s="1"/>
  <c r="AR235" i="7" s="1"/>
  <c r="AS235" i="7" s="1"/>
  <c r="AN235" i="7" l="1"/>
  <c r="AU235" i="7" s="1"/>
  <c r="AT235" i="7" l="1"/>
  <c r="AO236" i="7" s="1"/>
  <c r="AR236" i="7" s="1"/>
  <c r="AS236" i="7" s="1"/>
  <c r="AN236" i="7" l="1"/>
  <c r="AU236" i="7" s="1"/>
  <c r="AT236" i="7" l="1"/>
  <c r="AO237" i="7" s="1"/>
  <c r="AR237" i="7" s="1"/>
  <c r="AS237" i="7" s="1"/>
  <c r="AN237" i="7" l="1"/>
  <c r="AU237" i="7" s="1"/>
  <c r="AT237" i="7" l="1"/>
  <c r="AO238" i="7" s="1"/>
  <c r="AR238" i="7" s="1"/>
  <c r="AS238" i="7" s="1"/>
  <c r="AN238" i="7" l="1"/>
  <c r="AU238" i="7" s="1"/>
  <c r="AT238" i="7" l="1"/>
  <c r="AO239" i="7" s="1"/>
  <c r="AR239" i="7" s="1"/>
  <c r="AS239" i="7" s="1"/>
  <c r="AN239" i="7" l="1"/>
  <c r="AU239" i="7" s="1"/>
  <c r="AT239" i="7" l="1"/>
  <c r="AO240" i="7" s="1"/>
  <c r="AR240" i="7" s="1"/>
  <c r="AS240" i="7" s="1"/>
  <c r="AN240" i="7" l="1"/>
  <c r="AU240" i="7" s="1"/>
  <c r="AT240" i="7" l="1"/>
  <c r="AO241" i="7" s="1"/>
  <c r="AR241" i="7" s="1"/>
  <c r="AS241" i="7" s="1"/>
  <c r="AN241" i="7" l="1"/>
  <c r="AU241" i="7" s="1"/>
  <c r="AT241" i="7" l="1"/>
  <c r="AO242" i="7" s="1"/>
  <c r="AR242" i="7" s="1"/>
  <c r="AS242" i="7" s="1"/>
  <c r="AN242" i="7" l="1"/>
  <c r="AU242" i="7" s="1"/>
  <c r="AT242" i="7" l="1"/>
  <c r="AO243" i="7" s="1"/>
  <c r="AR243" i="7" s="1"/>
  <c r="AS243" i="7" s="1"/>
  <c r="AN243" i="7" l="1"/>
  <c r="AU243" i="7" s="1"/>
  <c r="AT243" i="7" l="1"/>
  <c r="AO244" i="7" s="1"/>
  <c r="AR244" i="7" s="1"/>
  <c r="AS244" i="7" s="1"/>
  <c r="AN244" i="7" l="1"/>
  <c r="AT244" i="7" l="1"/>
  <c r="AO245" i="7" s="1"/>
  <c r="AR245" i="7" s="1"/>
  <c r="AS245" i="7" s="1"/>
  <c r="AU244" i="7"/>
  <c r="AN245" i="7"/>
  <c r="AT245" i="7" s="1"/>
  <c r="AO246" i="7" s="1"/>
  <c r="AN246" i="7" l="1"/>
  <c r="AR246" i="7"/>
  <c r="AS246" i="7" s="1"/>
  <c r="AT246" i="7" l="1"/>
  <c r="AO247" i="7" s="1"/>
  <c r="AN247" i="7" l="1"/>
  <c r="AR247" i="7"/>
  <c r="AS247" i="7" s="1"/>
  <c r="AT247" i="7" l="1"/>
  <c r="AO248" i="7" s="1"/>
  <c r="AN248" i="7" l="1"/>
  <c r="AR248" i="7"/>
  <c r="AS248" i="7" s="1"/>
  <c r="AT248" i="7" l="1"/>
  <c r="AO249" i="7" s="1"/>
  <c r="AN249" i="7" l="1"/>
  <c r="AR249" i="7"/>
  <c r="AS249" i="7" s="1"/>
  <c r="AT249" i="7" l="1"/>
  <c r="AO250" i="7" s="1"/>
  <c r="AR250" i="7" l="1"/>
  <c r="AS250" i="7" s="1"/>
  <c r="AN250" i="7"/>
  <c r="AT250" i="7" s="1"/>
  <c r="AO251" i="7" s="1"/>
  <c r="AN251" i="7" l="1"/>
  <c r="AR251" i="7"/>
  <c r="AS251" i="7" s="1"/>
  <c r="AT251" i="7" l="1"/>
  <c r="AO252" i="7" s="1"/>
  <c r="AN252" i="7" l="1"/>
  <c r="AR252" i="7"/>
  <c r="AS252" i="7" s="1"/>
  <c r="AU256" i="7"/>
  <c r="AT252" i="7" l="1"/>
  <c r="AO253" i="7" l="1"/>
  <c r="AR253" i="7" s="1"/>
  <c r="AS253" i="7" s="1"/>
  <c r="AN253" i="7"/>
  <c r="AT253" i="7" l="1"/>
  <c r="AO254" i="7" s="1"/>
  <c r="AR254" i="7" s="1"/>
  <c r="AS254" i="7" s="1"/>
  <c r="AN254" i="7" l="1"/>
  <c r="AT254" i="7" s="1"/>
  <c r="AO255" i="7" s="1"/>
  <c r="AR255" i="7" s="1"/>
  <c r="AS255" i="7" s="1"/>
  <c r="AN255" i="7" l="1"/>
  <c r="AT255" i="7" s="1"/>
  <c r="AO256" i="7" l="1"/>
  <c r="AR256" i="7" s="1"/>
  <c r="AS256" i="7" s="1"/>
  <c r="AN256" i="7"/>
  <c r="AT256" i="7" l="1"/>
  <c r="AN257" i="7" s="1"/>
  <c r="AU257" i="7" s="1"/>
  <c r="AO257" i="7" l="1"/>
  <c r="AR257" i="7" s="1"/>
  <c r="AS257" i="7" s="1"/>
  <c r="AT257" i="7" l="1"/>
  <c r="AO258" i="7" s="1"/>
  <c r="AR258" i="7" s="1"/>
  <c r="AS258" i="7" s="1"/>
  <c r="AN258" i="7" l="1"/>
  <c r="AU258" i="7" s="1"/>
  <c r="AT258" i="7" l="1"/>
  <c r="AN259" i="7" s="1"/>
  <c r="AU259" i="7" s="1"/>
  <c r="AO259" i="7" l="1"/>
  <c r="AR259" i="7" s="1"/>
  <c r="AS259" i="7" s="1"/>
  <c r="AT259" i="7" l="1"/>
  <c r="AN260" i="7" s="1"/>
  <c r="AU260" i="7" s="1"/>
  <c r="AO260" i="7" l="1"/>
  <c r="AR260" i="7" s="1"/>
  <c r="AS260" i="7" s="1"/>
  <c r="AT260" i="7" l="1"/>
  <c r="AN261" i="7" s="1"/>
  <c r="AU261" i="7" s="1"/>
  <c r="AO261" i="7" l="1"/>
  <c r="AR261" i="7" s="1"/>
  <c r="AS261" i="7" s="1"/>
  <c r="AT261" i="7" l="1"/>
  <c r="AO262" i="7" s="1"/>
  <c r="AR262" i="7" s="1"/>
  <c r="AS262" i="7" s="1"/>
  <c r="AN262" i="7" l="1"/>
  <c r="AU262" i="7" s="1"/>
  <c r="AT262" i="7" l="1"/>
  <c r="AO263" i="7" s="1"/>
  <c r="AR263" i="7" s="1"/>
  <c r="AS263" i="7" s="1"/>
  <c r="AN263" i="7" l="1"/>
  <c r="AU263" i="7" s="1"/>
  <c r="AT263" i="7" l="1"/>
  <c r="AO264" i="7" s="1"/>
  <c r="AR264" i="7" s="1"/>
  <c r="AS264" i="7" s="1"/>
  <c r="AN264" i="7" l="1"/>
  <c r="AT264" i="7" s="1"/>
  <c r="AO265" i="7" s="1"/>
  <c r="AR265" i="7" s="1"/>
  <c r="AS265" i="7" s="1"/>
  <c r="AU264" i="7" l="1"/>
  <c r="AN265" i="7"/>
  <c r="AU265" i="7" s="1"/>
  <c r="AT265" i="7" l="1"/>
  <c r="AO266" i="7" s="1"/>
  <c r="AR266" i="7" s="1"/>
  <c r="AS266" i="7" s="1"/>
  <c r="AN266" i="7" l="1"/>
  <c r="AU266" i="7" s="1"/>
  <c r="AT266" i="7" l="1"/>
  <c r="AO267" i="7" s="1"/>
  <c r="AR267" i="7" s="1"/>
  <c r="AS267" i="7" s="1"/>
  <c r="AN267" i="7" l="1"/>
  <c r="AU267" i="7" s="1"/>
  <c r="AT267" i="7" l="1"/>
  <c r="AO268" i="7" s="1"/>
  <c r="AR268" i="7" s="1"/>
  <c r="AS268" i="7" s="1"/>
  <c r="AN268" i="7" l="1"/>
  <c r="AT268" i="7" l="1"/>
  <c r="AO269" i="7" s="1"/>
  <c r="AR269" i="7" s="1"/>
  <c r="AS269" i="7" s="1"/>
  <c r="AU268" i="7"/>
  <c r="AN269" i="7" l="1"/>
  <c r="AT269" i="7" s="1"/>
  <c r="AN270" i="7" s="1"/>
  <c r="AO270" i="7" l="1"/>
  <c r="AR270" i="7" s="1"/>
  <c r="AS270" i="7" s="1"/>
  <c r="AT270" i="7" l="1"/>
  <c r="AN271" i="7" s="1"/>
  <c r="AO271" i="7" l="1"/>
  <c r="AR271" i="7" s="1"/>
  <c r="AS271" i="7" s="1"/>
  <c r="AU280" i="7"/>
  <c r="AT271" i="7" l="1"/>
  <c r="AN272" i="7" s="1"/>
  <c r="AO272" i="7" l="1"/>
  <c r="AR272" i="7" s="1"/>
  <c r="AS272" i="7" s="1"/>
  <c r="AT272" i="7" l="1"/>
  <c r="AO273" i="7" s="1"/>
  <c r="AR273" i="7" s="1"/>
  <c r="AS273" i="7" s="1"/>
  <c r="AN273" i="7" l="1"/>
  <c r="AT273" i="7" s="1"/>
  <c r="AN274" i="7" s="1"/>
  <c r="AO274" i="7" l="1"/>
  <c r="AR274" i="7" s="1"/>
  <c r="AS274" i="7" s="1"/>
  <c r="AT274" i="7" l="1"/>
  <c r="AO275" i="7" s="1"/>
  <c r="AR275" i="7" s="1"/>
  <c r="AS275" i="7" s="1"/>
  <c r="AN275" i="7" l="1"/>
  <c r="AT275" i="7" s="1"/>
  <c r="AN276" i="7" s="1"/>
  <c r="AO276" i="7" l="1"/>
  <c r="AR276" i="7" s="1"/>
  <c r="AS276" i="7" s="1"/>
  <c r="AT276" i="7" l="1"/>
  <c r="AN277" i="7" s="1"/>
  <c r="AO277" i="7" l="1"/>
  <c r="AT277" i="7" s="1"/>
  <c r="AO278" i="7" s="1"/>
  <c r="AR278" i="7" s="1"/>
  <c r="AS278" i="7" s="1"/>
  <c r="AR277" i="7" l="1"/>
  <c r="AS277" i="7" s="1"/>
  <c r="AN278" i="7"/>
  <c r="AT278" i="7" s="1"/>
  <c r="AN279" i="7" l="1"/>
  <c r="AO279" i="7"/>
  <c r="AR279" i="7" s="1"/>
  <c r="AS279" i="7" s="1"/>
  <c r="AT279" i="7" l="1"/>
  <c r="AO280" i="7" s="1"/>
  <c r="AR280" i="7" s="1"/>
  <c r="AS280" i="7" s="1"/>
  <c r="AN280" i="7" l="1"/>
  <c r="AT280" i="7" s="1"/>
  <c r="AN281" i="7" s="1"/>
  <c r="AU281" i="7" s="1"/>
  <c r="AO281" i="7" l="1"/>
  <c r="AR281" i="7" s="1"/>
  <c r="AS281" i="7" s="1"/>
  <c r="AT281" i="7" l="1"/>
  <c r="AN282" i="7" s="1"/>
  <c r="AU282" i="7" s="1"/>
  <c r="AO282" i="7" l="1"/>
  <c r="AR282" i="7" s="1"/>
  <c r="AS282" i="7" s="1"/>
  <c r="AT282" i="7" l="1"/>
  <c r="AN283" i="7" l="1"/>
  <c r="AU283" i="7" s="1"/>
  <c r="AO283" i="7"/>
  <c r="AR283" i="7" s="1"/>
  <c r="AS283" i="7" s="1"/>
  <c r="AT283" i="7" l="1"/>
  <c r="AO284" i="7" l="1"/>
  <c r="AR284" i="7" s="1"/>
  <c r="AS284" i="7" s="1"/>
  <c r="AN284" i="7"/>
  <c r="AU284" i="7" s="1"/>
  <c r="AT284" i="7" l="1"/>
  <c r="AN285" i="7" l="1"/>
  <c r="AU285" i="7" s="1"/>
  <c r="AO285" i="7"/>
  <c r="AR285" i="7" s="1"/>
  <c r="AS285" i="7" s="1"/>
  <c r="AT285" i="7" l="1"/>
  <c r="AO286" i="7" l="1"/>
  <c r="AR286" i="7" s="1"/>
  <c r="AS286" i="7" s="1"/>
  <c r="AN286" i="7"/>
  <c r="AU286" i="7" l="1"/>
  <c r="AT286" i="7"/>
  <c r="AN287" i="7" l="1"/>
  <c r="AU287" i="7" s="1"/>
  <c r="AO287" i="7"/>
  <c r="AR287" i="7" s="1"/>
  <c r="AS287" i="7" s="1"/>
  <c r="AT287" i="7" l="1"/>
  <c r="AO288" i="7" s="1"/>
  <c r="AR288" i="7" s="1"/>
  <c r="AS288" i="7" s="1"/>
  <c r="AN288" i="7" l="1"/>
  <c r="AU288" i="7" s="1"/>
  <c r="AT288" i="7" l="1"/>
  <c r="AO289" i="7" l="1"/>
  <c r="AR289" i="7" s="1"/>
  <c r="AS289" i="7" s="1"/>
  <c r="AN289" i="7"/>
  <c r="AU289" i="7" l="1"/>
  <c r="AT289" i="7"/>
  <c r="AO290" i="7" l="1"/>
  <c r="AR290" i="7" s="1"/>
  <c r="AS290" i="7" s="1"/>
  <c r="AN290" i="7"/>
  <c r="AU290" i="7" s="1"/>
  <c r="AT290" i="7" l="1"/>
  <c r="AO291" i="7" l="1"/>
  <c r="AR291" i="7" s="1"/>
  <c r="AS291" i="7" s="1"/>
  <c r="AN291" i="7"/>
  <c r="AU291" i="7" s="1"/>
  <c r="AT291" i="7" l="1"/>
  <c r="AN292" i="7" l="1"/>
  <c r="AO292" i="7"/>
  <c r="AR292" i="7" s="1"/>
  <c r="AS292" i="7" s="1"/>
  <c r="AT292" i="7" l="1"/>
  <c r="AN293" i="7" s="1"/>
  <c r="AO293" i="7" l="1"/>
  <c r="AR293" i="7" s="1"/>
  <c r="AS293" i="7" s="1"/>
  <c r="AT293" i="7" l="1"/>
  <c r="AN294" i="7" s="1"/>
  <c r="AO294" i="7" l="1"/>
  <c r="AT294" i="7" s="1"/>
  <c r="AO295" i="7" s="1"/>
  <c r="AR295" i="7" s="1"/>
  <c r="AS295" i="7" s="1"/>
  <c r="AN295" i="7" l="1"/>
  <c r="AT295" i="7" s="1"/>
  <c r="AO296" i="7" s="1"/>
  <c r="AR296" i="7" s="1"/>
  <c r="AS296" i="7" s="1"/>
  <c r="AR294" i="7"/>
  <c r="AS294" i="7" s="1"/>
  <c r="AN296" i="7" l="1"/>
  <c r="AT296" i="7" s="1"/>
  <c r="AO297" i="7" s="1"/>
  <c r="AR297" i="7" s="1"/>
  <c r="AS297" i="7" s="1"/>
  <c r="AN297" i="7" l="1"/>
  <c r="AT297" i="7" s="1"/>
  <c r="AO298" i="7" s="1"/>
  <c r="AR298" i="7" s="1"/>
  <c r="AS298" i="7" s="1"/>
  <c r="AN298" i="7" l="1"/>
  <c r="AT298" i="7" s="1"/>
  <c r="AO299" i="7" s="1"/>
  <c r="AR299" i="7" s="1"/>
  <c r="AS299" i="7" s="1"/>
  <c r="AN299" i="7" l="1"/>
  <c r="AT299" i="7" s="1"/>
  <c r="AO300" i="7" s="1"/>
  <c r="AR300" i="7" l="1"/>
  <c r="AS300" i="7" s="1"/>
  <c r="AN300" i="7"/>
  <c r="AT300" i="7" l="1"/>
  <c r="AU304" i="7"/>
  <c r="AO301" i="7" l="1"/>
  <c r="AR301" i="7" s="1"/>
  <c r="AS301" i="7" s="1"/>
  <c r="AN301" i="7"/>
  <c r="AT301" i="7" l="1"/>
  <c r="AO302" i="7" s="1"/>
  <c r="AR302" i="7" s="1"/>
  <c r="AS302" i="7" s="1"/>
  <c r="AN302" i="7" l="1"/>
  <c r="AT302" i="7" s="1"/>
  <c r="AO303" i="7" s="1"/>
  <c r="AN303" i="7" l="1"/>
  <c r="AR303" i="7"/>
  <c r="AS303" i="7" s="1"/>
  <c r="AT303" i="7" l="1"/>
  <c r="AO304" i="7" s="1"/>
  <c r="AN304" i="7" l="1"/>
  <c r="AR304" i="7"/>
  <c r="AS304" i="7" s="1"/>
  <c r="AT304" i="7" l="1"/>
  <c r="AN305" i="7" l="1"/>
  <c r="AU305" i="7" s="1"/>
  <c r="AO305" i="7"/>
  <c r="AR305" i="7" s="1"/>
  <c r="AS305" i="7" s="1"/>
  <c r="AT305" i="7" l="1"/>
  <c r="AO306" i="7" s="1"/>
  <c r="AN306" i="7" l="1"/>
  <c r="AU306" i="7" s="1"/>
  <c r="AR306" i="7"/>
  <c r="AS306" i="7" s="1"/>
  <c r="AT306" i="7" l="1"/>
  <c r="AO307" i="7" l="1"/>
  <c r="AR307" i="7" s="1"/>
  <c r="AS307" i="7" s="1"/>
  <c r="AN307" i="7"/>
  <c r="AU307" i="7" s="1"/>
  <c r="AT307" i="7" l="1"/>
  <c r="AO308" i="7" l="1"/>
  <c r="AR308" i="7" s="1"/>
  <c r="AS308" i="7" s="1"/>
  <c r="AN308" i="7"/>
  <c r="AU308" i="7" s="1"/>
  <c r="AT308" i="7" l="1"/>
  <c r="AO309" i="7" l="1"/>
  <c r="AR309" i="7" s="1"/>
  <c r="AS309" i="7" s="1"/>
  <c r="AN309" i="7"/>
  <c r="AU309" i="7" s="1"/>
  <c r="AT309" i="7" l="1"/>
  <c r="AO310" i="7" l="1"/>
  <c r="AR310" i="7" s="1"/>
  <c r="AS310" i="7" s="1"/>
  <c r="AN310" i="7"/>
  <c r="AU310" i="7" s="1"/>
  <c r="AT310" i="7" l="1"/>
  <c r="AO311" i="7" l="1"/>
  <c r="AR311" i="7" s="1"/>
  <c r="AS311" i="7" s="1"/>
  <c r="AN311" i="7"/>
  <c r="AU311" i="7" s="1"/>
  <c r="AT311" i="7" l="1"/>
  <c r="AO312" i="7" l="1"/>
  <c r="AR312" i="7" s="1"/>
  <c r="AS312" i="7" s="1"/>
  <c r="AN312" i="7"/>
  <c r="AU312" i="7" s="1"/>
  <c r="AT312" i="7" l="1"/>
  <c r="AO313" i="7" l="1"/>
  <c r="AR313" i="7" s="1"/>
  <c r="AS313" i="7" s="1"/>
  <c r="AN313" i="7"/>
  <c r="AU313" i="7" s="1"/>
  <c r="AT313" i="7" l="1"/>
  <c r="AO314" i="7" l="1"/>
  <c r="AR314" i="7" s="1"/>
  <c r="AS314" i="7" s="1"/>
  <c r="AN314" i="7"/>
  <c r="AU314" i="7" s="1"/>
  <c r="AT314" i="7" l="1"/>
  <c r="AO315" i="7" l="1"/>
  <c r="AR315" i="7" s="1"/>
  <c r="AS315" i="7" s="1"/>
  <c r="AN315" i="7"/>
  <c r="AU315" i="7" s="1"/>
  <c r="AT315" i="7" l="1"/>
  <c r="AO316" i="7" l="1"/>
  <c r="AR316" i="7" s="1"/>
  <c r="AS316" i="7" s="1"/>
  <c r="AN316" i="7"/>
  <c r="AU316" i="7" s="1"/>
  <c r="AT316" i="7" l="1"/>
  <c r="AO317" i="7" l="1"/>
  <c r="AR317" i="7" s="1"/>
  <c r="AS317" i="7" s="1"/>
  <c r="AN317" i="7"/>
  <c r="AT317" i="7" l="1"/>
  <c r="AO318" i="7" s="1"/>
  <c r="AR318" i="7" s="1"/>
  <c r="AS318" i="7" s="1"/>
  <c r="AN318" i="7" l="1"/>
  <c r="AT318" i="7" s="1"/>
  <c r="AO319" i="7" s="1"/>
  <c r="AR319" i="7" s="1"/>
  <c r="AS319" i="7" s="1"/>
  <c r="AN319" i="7" l="1"/>
  <c r="AT319" i="7" s="1"/>
  <c r="AO320" i="7" s="1"/>
  <c r="AU328" i="7"/>
  <c r="AN320" i="7" l="1"/>
  <c r="AR320" i="7"/>
  <c r="AS320" i="7" s="1"/>
  <c r="AT320" i="7" l="1"/>
  <c r="AO321" i="7" s="1"/>
  <c r="AR321" i="7" l="1"/>
  <c r="AS321" i="7" s="1"/>
  <c r="AN321" i="7"/>
  <c r="AT321" i="7" s="1"/>
  <c r="AO322" i="7" s="1"/>
  <c r="AN322" i="7" l="1"/>
  <c r="AR322" i="7"/>
  <c r="AS322" i="7" s="1"/>
  <c r="AT322" i="7" l="1"/>
  <c r="AO323" i="7" l="1"/>
  <c r="AR323" i="7" s="1"/>
  <c r="AS323" i="7" s="1"/>
  <c r="AN323" i="7"/>
  <c r="AT323" i="7" l="1"/>
  <c r="AO324" i="7" s="1"/>
  <c r="AR324" i="7" s="1"/>
  <c r="AS324" i="7" s="1"/>
  <c r="AN324" i="7" l="1"/>
  <c r="AT324" i="7" s="1"/>
  <c r="AO325" i="7" s="1"/>
  <c r="AR325" i="7" l="1"/>
  <c r="AS325" i="7" s="1"/>
  <c r="AN325" i="7"/>
  <c r="AT325" i="7" s="1"/>
  <c r="AO326" i="7" s="1"/>
  <c r="AN326" i="7" l="1"/>
  <c r="AR326" i="7"/>
  <c r="AS326" i="7" s="1"/>
  <c r="AT326" i="7" l="1"/>
  <c r="AO327" i="7" l="1"/>
  <c r="AR327" i="7" s="1"/>
  <c r="AS327" i="7" s="1"/>
  <c r="AN327" i="7"/>
  <c r="AT327" i="7" l="1"/>
  <c r="AN328" i="7" s="1"/>
  <c r="AO328" i="7" l="1"/>
  <c r="AT328" i="7" s="1"/>
  <c r="AO329" i="7" s="1"/>
  <c r="AR329" i="7" s="1"/>
  <c r="AS329" i="7" s="1"/>
  <c r="AR328" i="7" l="1"/>
  <c r="AS328" i="7" s="1"/>
  <c r="AN329" i="7"/>
  <c r="AT329" i="7" l="1"/>
  <c r="AU329" i="7"/>
  <c r="AN330" i="7"/>
  <c r="AU330" i="7" s="1"/>
  <c r="AO330" i="7"/>
  <c r="AR330" i="7" s="1"/>
  <c r="AS330" i="7" s="1"/>
  <c r="AT330" i="7" l="1"/>
  <c r="AN331" i="7" l="1"/>
  <c r="AU331" i="7" s="1"/>
  <c r="AO331" i="7"/>
  <c r="AR331" i="7" s="1"/>
  <c r="AS331" i="7" s="1"/>
  <c r="AT331" i="7" l="1"/>
  <c r="AN332" i="7" l="1"/>
  <c r="AU332" i="7" s="1"/>
  <c r="AO332" i="7"/>
  <c r="AR332" i="7" s="1"/>
  <c r="AS332" i="7" s="1"/>
  <c r="AT332" i="7" l="1"/>
  <c r="AN333" i="7" l="1"/>
  <c r="AU333" i="7" s="1"/>
  <c r="AO333" i="7"/>
  <c r="AR333" i="7" s="1"/>
  <c r="AS333" i="7" s="1"/>
  <c r="AT333" i="7" l="1"/>
  <c r="AO334" i="7" s="1"/>
  <c r="AR334" i="7" s="1"/>
  <c r="AS334" i="7" s="1"/>
  <c r="AN334" i="7" l="1"/>
  <c r="AU334" i="7" s="1"/>
  <c r="AT334" i="7" l="1"/>
  <c r="AN335" i="7" s="1"/>
  <c r="AU335" i="7" s="1"/>
  <c r="AO335" i="7" l="1"/>
  <c r="AR335" i="7" s="1"/>
  <c r="AS335" i="7" s="1"/>
  <c r="AT335" i="7" l="1"/>
  <c r="AN336" i="7" s="1"/>
  <c r="AU336" i="7" s="1"/>
  <c r="AO336" i="7" l="1"/>
  <c r="AR336" i="7" s="1"/>
  <c r="AS336" i="7" s="1"/>
  <c r="AT336" i="7" l="1"/>
  <c r="AN337" i="7" s="1"/>
  <c r="AU337" i="7" s="1"/>
  <c r="AO337" i="7" l="1"/>
  <c r="AR337" i="7" s="1"/>
  <c r="AS337" i="7" s="1"/>
  <c r="AT337" i="7" l="1"/>
  <c r="AO338" i="7" s="1"/>
  <c r="AR338" i="7" s="1"/>
  <c r="AS338" i="7" s="1"/>
  <c r="AN338" i="7" l="1"/>
  <c r="AU338" i="7" s="1"/>
  <c r="AT338" i="7" l="1"/>
  <c r="AO339" i="7" s="1"/>
  <c r="AR339" i="7" s="1"/>
  <c r="AS339" i="7" s="1"/>
  <c r="AN339" i="7" l="1"/>
  <c r="AU339" i="7" s="1"/>
  <c r="AT339" i="7" l="1"/>
  <c r="AO340" i="7" s="1"/>
  <c r="AR340" i="7" s="1"/>
  <c r="AS340" i="7" s="1"/>
  <c r="AN340" i="7" l="1"/>
  <c r="AT340" i="7" s="1"/>
  <c r="AO341" i="7" l="1"/>
  <c r="AR341" i="7" s="1"/>
  <c r="AS341" i="7" s="1"/>
  <c r="AN341" i="7"/>
  <c r="AT341" i="7" l="1"/>
  <c r="AO342" i="7" s="1"/>
  <c r="AR342" i="7" s="1"/>
  <c r="AS342" i="7" s="1"/>
  <c r="AN342" i="7" l="1"/>
  <c r="AT342" i="7" s="1"/>
  <c r="AO343" i="7" s="1"/>
  <c r="AR343" i="7" s="1"/>
  <c r="AS343" i="7" s="1"/>
  <c r="AN343" i="7" l="1"/>
  <c r="AT343" i="7" s="1"/>
  <c r="AO344" i="7" l="1"/>
  <c r="AR344" i="7" s="1"/>
  <c r="AS344" i="7" s="1"/>
  <c r="AN344" i="7"/>
  <c r="AT344" i="7" l="1"/>
  <c r="AO345" i="7" s="1"/>
  <c r="AR345" i="7" s="1"/>
  <c r="AS345" i="7" s="1"/>
  <c r="AN345" i="7" l="1"/>
  <c r="AT345" i="7" s="1"/>
  <c r="AO346" i="7" s="1"/>
  <c r="AR346" i="7" s="1"/>
  <c r="AS346" i="7" s="1"/>
  <c r="AN346" i="7" l="1"/>
  <c r="AT346" i="7" s="1"/>
  <c r="AO347" i="7" s="1"/>
  <c r="AR347" i="7" s="1"/>
  <c r="AS347" i="7" s="1"/>
  <c r="AN347" i="7" l="1"/>
  <c r="AT347" i="7" s="1"/>
  <c r="AN348" i="7" s="1"/>
  <c r="AO348" i="7" l="1"/>
  <c r="AR348" i="7" s="1"/>
  <c r="AS348" i="7" s="1"/>
  <c r="AT348" i="7" l="1"/>
  <c r="AN349" i="7" s="1"/>
  <c r="AO349" i="7" l="1"/>
  <c r="AR349" i="7" s="1"/>
  <c r="AS349" i="7" s="1"/>
  <c r="AT349" i="7" l="1"/>
  <c r="AN350" i="7" l="1"/>
  <c r="AO350" i="7"/>
  <c r="AR350" i="7" s="1"/>
  <c r="AS350" i="7" s="1"/>
  <c r="AT350" i="7" l="1"/>
  <c r="AN351" i="7" s="1"/>
  <c r="AO351" i="7" l="1"/>
  <c r="AR351" i="7" s="1"/>
  <c r="AS351" i="7" s="1"/>
  <c r="AU352" i="7"/>
  <c r="AT351" i="7" l="1"/>
  <c r="AO352" i="7" l="1"/>
  <c r="AR352" i="7" s="1"/>
  <c r="AS352" i="7" s="1"/>
  <c r="AN352" i="7"/>
  <c r="AT352" i="7" l="1"/>
  <c r="AN353" i="7" s="1"/>
  <c r="AU353" i="7" s="1"/>
  <c r="AO353" i="7" l="1"/>
  <c r="AR353" i="7" s="1"/>
  <c r="AS353" i="7" s="1"/>
  <c r="AT353" i="7" l="1"/>
  <c r="AN354" i="7" s="1"/>
  <c r="AU354" i="7" s="1"/>
  <c r="AO354" i="7" l="1"/>
  <c r="AR354" i="7" s="1"/>
  <c r="AS354" i="7" s="1"/>
  <c r="AT354" i="7" l="1"/>
  <c r="AO355" i="7" s="1"/>
  <c r="AR355" i="7" s="1"/>
  <c r="AS355" i="7" s="1"/>
  <c r="AN355" i="7" l="1"/>
  <c r="AU355" i="7" s="1"/>
  <c r="AT355" i="7" l="1"/>
  <c r="AO356" i="7" s="1"/>
  <c r="AR356" i="7" s="1"/>
  <c r="AS356" i="7" s="1"/>
  <c r="AN356" i="7" l="1"/>
  <c r="AU356" i="7" s="1"/>
  <c r="AT356" i="7" l="1"/>
  <c r="AN357" i="7" s="1"/>
  <c r="AO357" i="7" l="1"/>
  <c r="AR357" i="7" s="1"/>
  <c r="AS357" i="7" s="1"/>
  <c r="AU357" i="7"/>
  <c r="AT357" i="7" l="1"/>
  <c r="AO358" i="7" s="1"/>
  <c r="AR358" i="7" s="1"/>
  <c r="AS358" i="7" s="1"/>
  <c r="AN358" i="7" l="1"/>
  <c r="AU358" i="7" s="1"/>
  <c r="AT358" i="7" l="1"/>
  <c r="AO359" i="7" s="1"/>
  <c r="AR359" i="7" s="1"/>
  <c r="AS359" i="7" s="1"/>
  <c r="AN359" i="7" l="1"/>
  <c r="AU359" i="7" s="1"/>
  <c r="AT359" i="7" l="1"/>
  <c r="AO360" i="7" s="1"/>
  <c r="AR360" i="7" s="1"/>
  <c r="AS360" i="7" s="1"/>
  <c r="AN360" i="7" l="1"/>
  <c r="AU360" i="7" s="1"/>
  <c r="AT360" i="7" l="1"/>
  <c r="AO361" i="7" s="1"/>
  <c r="AR361" i="7" s="1"/>
  <c r="AS361" i="7" s="1"/>
  <c r="AN361" i="7" l="1"/>
  <c r="AU361" i="7" s="1"/>
  <c r="AT361" i="7" l="1"/>
  <c r="AO362" i="7" s="1"/>
  <c r="AR362" i="7" s="1"/>
  <c r="AS362" i="7" s="1"/>
  <c r="AN362" i="7" l="1"/>
  <c r="AU362" i="7" s="1"/>
  <c r="AT362" i="7" l="1"/>
  <c r="AO363" i="7" s="1"/>
  <c r="AR363" i="7" s="1"/>
  <c r="AS363" i="7" s="1"/>
  <c r="AN363" i="7" l="1"/>
  <c r="AU363" i="7" s="1"/>
  <c r="AT363" i="7" l="1"/>
  <c r="AO364" i="7" s="1"/>
  <c r="AR364" i="7" s="1"/>
  <c r="AS364" i="7" s="1"/>
  <c r="AN364" i="7" l="1"/>
  <c r="AU364" i="7" s="1"/>
  <c r="AT364" i="7" l="1"/>
  <c r="AN365" i="7" s="1"/>
  <c r="AO365" i="7" l="1"/>
  <c r="AR365" i="7" s="1"/>
  <c r="AS365" i="7" s="1"/>
  <c r="AT365" i="7" l="1"/>
  <c r="AO366" i="7" s="1"/>
  <c r="AR366" i="7" s="1"/>
  <c r="AS366" i="7" s="1"/>
  <c r="AN366" i="7" l="1"/>
  <c r="AT366" i="7" s="1"/>
  <c r="AN367" i="7" s="1"/>
  <c r="AO367" i="7" l="1"/>
  <c r="AR367" i="7" s="1"/>
  <c r="AS367" i="7" s="1"/>
  <c r="AT367" i="7" l="1"/>
  <c r="AO368" i="7" s="1"/>
  <c r="AR368" i="7" s="1"/>
  <c r="AS368" i="7" s="1"/>
  <c r="AN368" i="7"/>
  <c r="AT368" i="7" s="1"/>
  <c r="AN369" i="7" s="1"/>
  <c r="AO369" i="7" l="1"/>
  <c r="AR369" i="7" s="1"/>
  <c r="AS369" i="7" s="1"/>
  <c r="AT369" i="7" l="1"/>
  <c r="AN370" i="7" s="1"/>
  <c r="AO370" i="7" l="1"/>
  <c r="AR370" i="7" s="1"/>
  <c r="AS370" i="7" s="1"/>
  <c r="AT370" i="7" l="1"/>
  <c r="AN371" i="7" s="1"/>
  <c r="AO371" i="7" l="1"/>
  <c r="AR371" i="7" s="1"/>
  <c r="AS371" i="7" s="1"/>
  <c r="AT371" i="7" l="1"/>
  <c r="AO372" i="7" l="1"/>
  <c r="AR372" i="7" s="1"/>
  <c r="AS372" i="7" s="1"/>
  <c r="AN372" i="7"/>
  <c r="AT372" i="7" l="1"/>
  <c r="AN373" i="7" s="1"/>
  <c r="AO373" i="7" l="1"/>
  <c r="AR373" i="7" s="1"/>
  <c r="AS373" i="7" s="1"/>
  <c r="AT373" i="7" l="1"/>
  <c r="AO374" i="7" s="1"/>
  <c r="AR374" i="7" s="1"/>
  <c r="AS374" i="7" s="1"/>
  <c r="AN374" i="7" l="1"/>
  <c r="AT374" i="7" s="1"/>
  <c r="AN375" i="7" l="1"/>
  <c r="AO375" i="7"/>
  <c r="AR375" i="7" s="1"/>
  <c r="AS375" i="7" s="1"/>
  <c r="AU376" i="7"/>
  <c r="AT375" i="7" l="1"/>
  <c r="AN376" i="7" s="1"/>
  <c r="AO376" i="7" l="1"/>
  <c r="AR376" i="7" s="1"/>
  <c r="AS376" i="7" s="1"/>
  <c r="AT376" i="7" l="1"/>
  <c r="AO377" i="7" s="1"/>
  <c r="AR377" i="7" s="1"/>
  <c r="AS377" i="7" s="1"/>
  <c r="AN377" i="7" l="1"/>
  <c r="AU377" i="7" s="1"/>
  <c r="AT377" i="7" l="1"/>
  <c r="AN378" i="7" s="1"/>
  <c r="AO378" i="7" l="1"/>
  <c r="AR378" i="7" s="1"/>
  <c r="AS378" i="7" s="1"/>
  <c r="AU378" i="7"/>
  <c r="AT378" i="7" l="1"/>
  <c r="AO379" i="7" s="1"/>
  <c r="AR379" i="7" s="1"/>
  <c r="AS379" i="7" s="1"/>
  <c r="AN379" i="7" l="1"/>
  <c r="AU379" i="7" s="1"/>
  <c r="AT379" i="7" l="1"/>
  <c r="AN380" i="7" s="1"/>
  <c r="AU380" i="7" s="1"/>
  <c r="AO380" i="7" l="1"/>
  <c r="AR380" i="7" s="1"/>
  <c r="AS380" i="7" s="1"/>
  <c r="AT380" i="7" l="1"/>
  <c r="AN381" i="7" s="1"/>
  <c r="AU381" i="7" s="1"/>
  <c r="AO381" i="7" l="1"/>
  <c r="AR381" i="7" s="1"/>
  <c r="AS381" i="7" s="1"/>
  <c r="AT381" i="7" l="1"/>
  <c r="AO382" i="7" s="1"/>
  <c r="AR382" i="7" s="1"/>
  <c r="AS382" i="7" s="1"/>
  <c r="AN382" i="7" l="1"/>
  <c r="AU382" i="7" s="1"/>
  <c r="AT382" i="7" l="1"/>
  <c r="AO383" i="7" s="1"/>
  <c r="AR383" i="7" s="1"/>
  <c r="AS383" i="7" s="1"/>
  <c r="AN383" i="7" l="1"/>
  <c r="AU383" i="7" s="1"/>
  <c r="AT383" i="7" l="1"/>
  <c r="AO384" i="7" s="1"/>
  <c r="AR384" i="7" s="1"/>
  <c r="AS384" i="7" s="1"/>
  <c r="AN384" i="7" l="1"/>
  <c r="AU384" i="7" s="1"/>
  <c r="AT384" i="7" l="1"/>
  <c r="AO385" i="7" s="1"/>
  <c r="AR385" i="7" s="1"/>
  <c r="AS385" i="7" s="1"/>
  <c r="AN385" i="7"/>
  <c r="AU385" i="7" s="1"/>
  <c r="AT385" i="7" l="1"/>
  <c r="AN386" i="7" l="1"/>
  <c r="AU386" i="7" s="1"/>
  <c r="AO386" i="7"/>
  <c r="AR386" i="7" s="1"/>
  <c r="AS386" i="7" s="1"/>
  <c r="AT386" i="7" l="1"/>
  <c r="AN387" i="7" l="1"/>
  <c r="AU387" i="7" s="1"/>
  <c r="AO387" i="7"/>
  <c r="AR387" i="7" s="1"/>
  <c r="AS387" i="7" s="1"/>
  <c r="AT387" i="7" l="1"/>
  <c r="AN388" i="7" l="1"/>
  <c r="AU388" i="7" s="1"/>
  <c r="AO388" i="7"/>
  <c r="AR388" i="7" s="1"/>
  <c r="AS388" i="7" s="1"/>
  <c r="AT388" i="7" l="1"/>
  <c r="AN389" i="7" l="1"/>
  <c r="AO389" i="7"/>
  <c r="AR389" i="7" s="1"/>
  <c r="AS389" i="7" s="1"/>
  <c r="AT389" i="7" l="1"/>
  <c r="AO390" i="7" s="1"/>
  <c r="AR390" i="7" s="1"/>
  <c r="AS390" i="7" s="1"/>
  <c r="AN390" i="7" l="1"/>
  <c r="AT390" i="7" s="1"/>
  <c r="AO391" i="7" s="1"/>
  <c r="AR391" i="7" s="1"/>
  <c r="AS391" i="7" s="1"/>
  <c r="AN391" i="7" l="1"/>
  <c r="AT391" i="7" s="1"/>
  <c r="AO392" i="7" s="1"/>
  <c r="AR392" i="7" s="1"/>
  <c r="AS392" i="7" s="1"/>
  <c r="AN392" i="7" l="1"/>
  <c r="AT392" i="7" s="1"/>
  <c r="AO393" i="7" s="1"/>
  <c r="AR393" i="7" s="1"/>
  <c r="AS393" i="7" s="1"/>
  <c r="AN393" i="7" l="1"/>
  <c r="AT393" i="7" s="1"/>
  <c r="AO394" i="7" s="1"/>
  <c r="AR394" i="7" s="1"/>
  <c r="AS394" i="7" s="1"/>
  <c r="AN394" i="7" l="1"/>
  <c r="AT394" i="7" s="1"/>
  <c r="AN395" i="7" s="1"/>
  <c r="AO395" i="7" l="1"/>
  <c r="AR395" i="7" s="1"/>
  <c r="AS395" i="7" s="1"/>
  <c r="AT395" i="7" l="1"/>
  <c r="AO396" i="7" s="1"/>
  <c r="AR396" i="7" s="1"/>
  <c r="AS396" i="7" s="1"/>
  <c r="AN396" i="7" l="1"/>
  <c r="AT396" i="7" s="1"/>
  <c r="AO397" i="7" s="1"/>
  <c r="AR397" i="7" s="1"/>
  <c r="AS397" i="7" s="1"/>
  <c r="AN397" i="7" l="1"/>
  <c r="AT397" i="7" s="1"/>
  <c r="AO398" i="7" s="1"/>
  <c r="AR398" i="7" s="1"/>
  <c r="AS398" i="7" s="1"/>
  <c r="AN398" i="7" l="1"/>
  <c r="AT398" i="7" s="1"/>
  <c r="AO399" i="7" s="1"/>
  <c r="AR399" i="7" s="1"/>
  <c r="AS399" i="7" s="1"/>
  <c r="AN399" i="7" l="1"/>
  <c r="AT399" i="7" s="1"/>
  <c r="AO400" i="7" s="1"/>
  <c r="AR400" i="7" s="1"/>
  <c r="AS400" i="7" s="1"/>
  <c r="AN400" i="7" l="1"/>
  <c r="AU400" i="7" s="1"/>
  <c r="AT400" i="7" l="1"/>
  <c r="AO401" i="7" l="1"/>
  <c r="AR401" i="7" s="1"/>
  <c r="AS401" i="7" s="1"/>
  <c r="AN401" i="7"/>
  <c r="AU401" i="7" s="1"/>
  <c r="AT401" i="7" l="1"/>
  <c r="AO402" i="7" s="1"/>
  <c r="AR402" i="7" s="1"/>
  <c r="AS402" i="7" s="1"/>
  <c r="AN402" i="7" l="1"/>
  <c r="AU402" i="7" s="1"/>
  <c r="AT402" i="7" l="1"/>
  <c r="AO403" i="7" s="1"/>
  <c r="AR403" i="7" s="1"/>
  <c r="AS403" i="7" s="1"/>
  <c r="AN403" i="7" l="1"/>
  <c r="AU403" i="7" s="1"/>
  <c r="AT403" i="7" l="1"/>
  <c r="AO404" i="7" s="1"/>
  <c r="AR404" i="7" s="1"/>
  <c r="AS404" i="7" s="1"/>
  <c r="AN404" i="7" l="1"/>
  <c r="AU404" i="7" s="1"/>
  <c r="AT404" i="7" l="1"/>
  <c r="AN405" i="7" s="1"/>
  <c r="AU405" i="7" s="1"/>
  <c r="AO405" i="7" l="1"/>
  <c r="AR405" i="7" s="1"/>
  <c r="AS405" i="7" s="1"/>
  <c r="AT405" i="7" l="1"/>
  <c r="AO406" i="7" s="1"/>
  <c r="AR406" i="7" s="1"/>
  <c r="AS406" i="7" s="1"/>
  <c r="AN406" i="7" l="1"/>
  <c r="AU406" i="7" s="1"/>
  <c r="AT406" i="7" l="1"/>
  <c r="AO407" i="7" s="1"/>
  <c r="AR407" i="7" s="1"/>
  <c r="AS407" i="7" s="1"/>
  <c r="AN407" i="7" l="1"/>
  <c r="AU407" i="7" s="1"/>
  <c r="AT407" i="7" l="1"/>
  <c r="AN408" i="7" s="1"/>
  <c r="AU408" i="7" s="1"/>
  <c r="AO408" i="7" l="1"/>
  <c r="AR408" i="7" s="1"/>
  <c r="AS408" i="7" s="1"/>
  <c r="AT408" i="7" l="1"/>
  <c r="AO409" i="7" s="1"/>
  <c r="AR409" i="7" s="1"/>
  <c r="AS409" i="7" s="1"/>
  <c r="AN409" i="7" l="1"/>
  <c r="AU409" i="7" s="1"/>
  <c r="AT409" i="7" l="1"/>
  <c r="AO410" i="7" l="1"/>
  <c r="AR410" i="7" s="1"/>
  <c r="AS410" i="7" s="1"/>
  <c r="AN410" i="7"/>
  <c r="AT410" i="7" l="1"/>
  <c r="AU410" i="7"/>
  <c r="AU473" i="7"/>
  <c r="AN411" i="7" l="1"/>
  <c r="AO411" i="7"/>
  <c r="AR411" i="7" s="1"/>
  <c r="AS411" i="7" s="1"/>
  <c r="AU411" i="7" l="1"/>
  <c r="AT411" i="7"/>
  <c r="AN412" i="7" l="1"/>
  <c r="AU412" i="7" s="1"/>
  <c r="AO412" i="7"/>
  <c r="AR412" i="7" s="1"/>
  <c r="AS412" i="7" s="1"/>
  <c r="AT412" i="7" l="1"/>
  <c r="AU424" i="7"/>
  <c r="AO413" i="7" l="1"/>
  <c r="AR413" i="7" s="1"/>
  <c r="AS413" i="7" s="1"/>
  <c r="AN413" i="7"/>
  <c r="AT413" i="7" s="1"/>
  <c r="AO414" i="7" l="1"/>
  <c r="AR414" i="7" s="1"/>
  <c r="AS414" i="7" s="1"/>
  <c r="AN414" i="7"/>
  <c r="AT414" i="7" s="1"/>
  <c r="AN415" i="7" s="1"/>
  <c r="AU425" i="7"/>
  <c r="AO415" i="7" l="1"/>
  <c r="AR415" i="7" s="1"/>
  <c r="AS415" i="7" s="1"/>
  <c r="AT415" i="7"/>
  <c r="AO416" i="7" s="1"/>
  <c r="AR416" i="7" s="1"/>
  <c r="AS416" i="7" s="1"/>
  <c r="AN416" i="7" l="1"/>
  <c r="AT416" i="7" s="1"/>
  <c r="AO417" i="7" s="1"/>
  <c r="AR417" i="7" s="1"/>
  <c r="AS417" i="7" s="1"/>
  <c r="AN417" i="7" l="1"/>
  <c r="AT417" i="7" s="1"/>
  <c r="AO418" i="7" s="1"/>
  <c r="AR418" i="7" s="1"/>
  <c r="AS418" i="7" s="1"/>
  <c r="AN418" i="7" l="1"/>
  <c r="AT418" i="7" s="1"/>
  <c r="AN419" i="7" s="1"/>
  <c r="AO419" i="7" l="1"/>
  <c r="AT419" i="7" s="1"/>
  <c r="AO420" i="7" s="1"/>
  <c r="AR420" i="7" s="1"/>
  <c r="AS420" i="7" s="1"/>
  <c r="AN420" i="7" l="1"/>
  <c r="AT420" i="7" s="1"/>
  <c r="AO421" i="7" s="1"/>
  <c r="AR421" i="7" s="1"/>
  <c r="AS421" i="7" s="1"/>
  <c r="AR419" i="7"/>
  <c r="AS419" i="7" s="1"/>
  <c r="AN421" i="7" l="1"/>
  <c r="AT421" i="7" s="1"/>
  <c r="AO422" i="7" s="1"/>
  <c r="AR422" i="7" s="1"/>
  <c r="AS422" i="7" s="1"/>
  <c r="AN422" i="7" l="1"/>
  <c r="AT422" i="7" s="1"/>
  <c r="AO423" i="7" s="1"/>
  <c r="AR423" i="7" s="1"/>
  <c r="AS423" i="7" s="1"/>
  <c r="AN423" i="7" l="1"/>
  <c r="AT423" i="7" s="1"/>
  <c r="AO424" i="7" s="1"/>
  <c r="AR424" i="7" s="1"/>
  <c r="AS424" i="7" s="1"/>
  <c r="AN424" i="7" l="1"/>
  <c r="AT424" i="7" s="1"/>
  <c r="AO425" i="7" l="1"/>
  <c r="AR425" i="7" s="1"/>
  <c r="AS425" i="7" s="1"/>
  <c r="AN425" i="7"/>
  <c r="AT425" i="7" l="1"/>
  <c r="AN426" i="7" s="1"/>
  <c r="AU426" i="7" s="1"/>
  <c r="AO426" i="7" l="1"/>
  <c r="AR426" i="7" s="1"/>
  <c r="AS426" i="7" s="1"/>
  <c r="AT426" i="7" l="1"/>
  <c r="AO427" i="7" s="1"/>
  <c r="AR427" i="7" s="1"/>
  <c r="AS427" i="7" s="1"/>
  <c r="AN427" i="7" l="1"/>
  <c r="AU427" i="7" s="1"/>
  <c r="AT427" i="7" l="1"/>
  <c r="AO428" i="7" s="1"/>
  <c r="AR428" i="7" s="1"/>
  <c r="AS428" i="7" s="1"/>
  <c r="AN428" i="7" l="1"/>
  <c r="AU428" i="7" s="1"/>
  <c r="AT428" i="7" l="1"/>
  <c r="AN429" i="7" s="1"/>
  <c r="AU429" i="7" s="1"/>
  <c r="AO429" i="7" l="1"/>
  <c r="AR429" i="7" s="1"/>
  <c r="AS429" i="7" s="1"/>
  <c r="AT429" i="7" l="1"/>
  <c r="AO430" i="7" s="1"/>
  <c r="AR430" i="7" s="1"/>
  <c r="AS430" i="7" s="1"/>
  <c r="AN430" i="7" l="1"/>
  <c r="AU430" i="7" s="1"/>
  <c r="AT430" i="7" l="1"/>
  <c r="AO431" i="7" s="1"/>
  <c r="AR431" i="7" s="1"/>
  <c r="AS431" i="7" s="1"/>
  <c r="AN431" i="7" l="1"/>
  <c r="AU431" i="7" s="1"/>
  <c r="AT431" i="7" l="1"/>
  <c r="AO432" i="7" s="1"/>
  <c r="AR432" i="7" s="1"/>
  <c r="AS432" i="7" s="1"/>
  <c r="AN432" i="7" l="1"/>
  <c r="AU432" i="7" s="1"/>
  <c r="AT432" i="7" l="1"/>
  <c r="AO433" i="7" s="1"/>
  <c r="AR433" i="7" s="1"/>
  <c r="AS433" i="7" s="1"/>
  <c r="AN433" i="7" l="1"/>
  <c r="AU433" i="7" s="1"/>
  <c r="AT433" i="7" l="1"/>
  <c r="AO434" i="7" s="1"/>
  <c r="AR434" i="7" s="1"/>
  <c r="AS434" i="7" s="1"/>
  <c r="AN434" i="7" l="1"/>
  <c r="AU434" i="7" s="1"/>
  <c r="AT434" i="7" l="1"/>
  <c r="AO435" i="7" s="1"/>
  <c r="AR435" i="7" s="1"/>
  <c r="AS435" i="7" s="1"/>
  <c r="AN435" i="7" l="1"/>
  <c r="AU435" i="7" s="1"/>
  <c r="AT435" i="7" l="1"/>
  <c r="AO436" i="7" s="1"/>
  <c r="AR436" i="7" s="1"/>
  <c r="AS436" i="7" s="1"/>
  <c r="AN436" i="7" l="1"/>
  <c r="AT436" i="7" l="1"/>
  <c r="AN437" i="7" s="1"/>
  <c r="AU436" i="7"/>
  <c r="AO437" i="7" l="1"/>
  <c r="AR437" i="7" s="1"/>
  <c r="AS437" i="7" s="1"/>
  <c r="AT437" i="7" l="1"/>
  <c r="AN438" i="7"/>
  <c r="AO438" i="7"/>
  <c r="AR438" i="7" s="1"/>
  <c r="AS438" i="7" s="1"/>
  <c r="AT438" i="7" l="1"/>
  <c r="AN439" i="7" l="1"/>
  <c r="AO439" i="7"/>
  <c r="AT439" i="7" l="1"/>
  <c r="AN440" i="7" s="1"/>
  <c r="AR439" i="7"/>
  <c r="AS439" i="7" s="1"/>
  <c r="AO440" i="7" l="1"/>
  <c r="AR440" i="7" s="1"/>
  <c r="AS440" i="7" s="1"/>
  <c r="AT440" i="7" l="1"/>
  <c r="AO441" i="7" s="1"/>
  <c r="AR441" i="7" s="1"/>
  <c r="AS441" i="7" s="1"/>
  <c r="AN441" i="7" l="1"/>
  <c r="AT441" i="7" s="1"/>
  <c r="AO442" i="7" s="1"/>
  <c r="AR442" i="7" s="1"/>
  <c r="AS442" i="7" s="1"/>
  <c r="AN442" i="7" l="1"/>
  <c r="AT442" i="7" s="1"/>
  <c r="AO443" i="7" s="1"/>
  <c r="AR443" i="7" s="1"/>
  <c r="AS443" i="7" s="1"/>
  <c r="AN443" i="7" l="1"/>
  <c r="AT443" i="7" s="1"/>
  <c r="AO444" i="7" s="1"/>
  <c r="AR444" i="7" s="1"/>
  <c r="AS444" i="7" s="1"/>
  <c r="AN444" i="7" l="1"/>
  <c r="AT444" i="7" s="1"/>
  <c r="AO445" i="7" l="1"/>
  <c r="AR445" i="7" s="1"/>
  <c r="AS445" i="7" s="1"/>
  <c r="AN445" i="7"/>
  <c r="AT445" i="7" l="1"/>
  <c r="AO446" i="7" s="1"/>
  <c r="AR446" i="7" s="1"/>
  <c r="AS446" i="7" s="1"/>
  <c r="AN446" i="7" l="1"/>
  <c r="AT446" i="7" s="1"/>
  <c r="AO447" i="7" s="1"/>
  <c r="AR447" i="7" s="1"/>
  <c r="AS447" i="7" s="1"/>
  <c r="AN447" i="7" l="1"/>
  <c r="AT447" i="7" s="1"/>
  <c r="AO448" i="7" s="1"/>
  <c r="AR448" i="7" s="1"/>
  <c r="AS448" i="7" s="1"/>
  <c r="AN448" i="7" l="1"/>
  <c r="AU448" i="7" s="1"/>
  <c r="AT448" i="7" l="1"/>
  <c r="AO449" i="7" l="1"/>
  <c r="AR449" i="7" s="1"/>
  <c r="AS449" i="7" s="1"/>
  <c r="AN449" i="7"/>
  <c r="AU449" i="7" s="1"/>
  <c r="AT449" i="7" l="1"/>
  <c r="AN450" i="7" l="1"/>
  <c r="AU450" i="7" s="1"/>
  <c r="AO450" i="7"/>
  <c r="AR450" i="7" s="1"/>
  <c r="AS450" i="7" s="1"/>
  <c r="AT450" i="7" l="1"/>
  <c r="AN451" i="7" l="1"/>
  <c r="AU451" i="7" s="1"/>
  <c r="AO451" i="7"/>
  <c r="AR451" i="7" s="1"/>
  <c r="AS451" i="7" s="1"/>
  <c r="AT451" i="7" l="1"/>
  <c r="AN452" i="7" l="1"/>
  <c r="AU452" i="7" s="1"/>
  <c r="AO452" i="7"/>
  <c r="AR452" i="7" s="1"/>
  <c r="AS452" i="7" s="1"/>
  <c r="AT452" i="7" l="1"/>
  <c r="AN453" i="7" l="1"/>
  <c r="AU453" i="7" s="1"/>
  <c r="AO453" i="7"/>
  <c r="AR453" i="7" s="1"/>
  <c r="AS453" i="7" s="1"/>
  <c r="AT453" i="7" l="1"/>
  <c r="AO454" i="7" l="1"/>
  <c r="AR454" i="7" s="1"/>
  <c r="AS454" i="7" s="1"/>
  <c r="AN454" i="7"/>
  <c r="AU454" i="7" s="1"/>
  <c r="AT454" i="7" l="1"/>
  <c r="AO455" i="7" l="1"/>
  <c r="AR455" i="7" s="1"/>
  <c r="AS455" i="7" s="1"/>
  <c r="AN455" i="7"/>
  <c r="AU455" i="7" s="1"/>
  <c r="AT455" i="7" l="1"/>
  <c r="AN456" i="7" l="1"/>
  <c r="AU456" i="7" s="1"/>
  <c r="AO456" i="7"/>
  <c r="AR456" i="7" s="1"/>
  <c r="AS456" i="7" s="1"/>
  <c r="AT456" i="7" l="1"/>
  <c r="AN457" i="7" s="1"/>
  <c r="AO457" i="7" l="1"/>
  <c r="AR457" i="7" s="1"/>
  <c r="AS457" i="7" s="1"/>
  <c r="AU457" i="7"/>
  <c r="AT457" i="7" l="1"/>
  <c r="AN458" i="7" s="1"/>
  <c r="AU458" i="7" s="1"/>
  <c r="AO458" i="7" l="1"/>
  <c r="AR458" i="7" s="1"/>
  <c r="AS458" i="7" s="1"/>
  <c r="AT458" i="7" l="1"/>
  <c r="AN459" i="7" s="1"/>
  <c r="AU459" i="7" s="1"/>
  <c r="AO459" i="7" l="1"/>
  <c r="AR459" i="7" s="1"/>
  <c r="AS459" i="7" s="1"/>
  <c r="AT459" i="7" l="1"/>
  <c r="AO460" i="7" s="1"/>
  <c r="AR460" i="7" s="1"/>
  <c r="AS460" i="7" s="1"/>
  <c r="AN460" i="7" l="1"/>
  <c r="AU460" i="7" s="1"/>
  <c r="AT460" i="7" l="1"/>
  <c r="AO461" i="7" s="1"/>
  <c r="AR461" i="7" s="1"/>
  <c r="AS461" i="7" s="1"/>
  <c r="AN461" i="7" l="1"/>
  <c r="AT461" i="7" s="1"/>
  <c r="AO462" i="7" s="1"/>
  <c r="AR462" i="7" s="1"/>
  <c r="AS462" i="7" s="1"/>
  <c r="AN462" i="7" l="1"/>
  <c r="AT462" i="7" s="1"/>
  <c r="AO463" i="7" s="1"/>
  <c r="AR463" i="7" s="1"/>
  <c r="AS463" i="7" s="1"/>
  <c r="AN463" i="7" l="1"/>
  <c r="AT463" i="7" s="1"/>
  <c r="AO464" i="7" s="1"/>
  <c r="AR464" i="7" s="1"/>
  <c r="AS464" i="7" s="1"/>
  <c r="AN464" i="7" l="1"/>
  <c r="AT464" i="7" s="1"/>
  <c r="AO465" i="7" s="1"/>
  <c r="AR465" i="7" s="1"/>
  <c r="AS465" i="7" s="1"/>
  <c r="AN465" i="7" l="1"/>
  <c r="AT465" i="7" s="1"/>
  <c r="AO466" i="7" s="1"/>
  <c r="AN466" i="7" l="1"/>
  <c r="AR466" i="7"/>
  <c r="AS466" i="7" s="1"/>
  <c r="AT466" i="7" l="1"/>
  <c r="AO467" i="7" s="1"/>
  <c r="AR467" i="7" l="1"/>
  <c r="AS467" i="7" s="1"/>
  <c r="AN467" i="7"/>
  <c r="AT467" i="7" l="1"/>
  <c r="AO468" i="7" s="1"/>
  <c r="AN468" i="7" l="1"/>
  <c r="AR468" i="7"/>
  <c r="AS468" i="7" s="1"/>
  <c r="AT468" i="7" l="1"/>
  <c r="AO469" i="7" s="1"/>
  <c r="AR469" i="7" l="1"/>
  <c r="AS469" i="7" s="1"/>
  <c r="AN469" i="7"/>
  <c r="AT469" i="7" l="1"/>
  <c r="AO470" i="7" s="1"/>
  <c r="AN470" i="7" l="1"/>
  <c r="AR470" i="7"/>
  <c r="AS470" i="7" s="1"/>
  <c r="AT470" i="7" l="1"/>
  <c r="AO471" i="7" s="1"/>
  <c r="AR471" i="7" l="1"/>
  <c r="AS471" i="7" s="1"/>
  <c r="AN471" i="7"/>
  <c r="AU472" i="7"/>
  <c r="AT471" i="7" l="1"/>
  <c r="AO472" i="7" l="1"/>
  <c r="AR472" i="7" s="1"/>
  <c r="AS472" i="7" s="1"/>
  <c r="AN472" i="7"/>
  <c r="AT472" i="7" l="1"/>
  <c r="AO473" i="7" s="1"/>
  <c r="AR473" i="7" s="1"/>
  <c r="AS473" i="7" s="1"/>
  <c r="AN473" i="7" l="1"/>
  <c r="AT473" i="7" s="1"/>
  <c r="AN474" i="7" s="1"/>
  <c r="AU474" i="7" s="1"/>
  <c r="AO474" i="7" l="1"/>
  <c r="AR474" i="7" s="1"/>
  <c r="AS474" i="7" s="1"/>
  <c r="AT474" i="7" l="1"/>
  <c r="AN475" i="7" s="1"/>
  <c r="AU475" i="7" s="1"/>
  <c r="AO475" i="7" l="1"/>
  <c r="AR475" i="7" s="1"/>
  <c r="AS475" i="7" s="1"/>
  <c r="AT475" i="7" l="1"/>
  <c r="AO476" i="7" s="1"/>
  <c r="AR476" i="7" s="1"/>
  <c r="AS476" i="7" s="1"/>
  <c r="AN476" i="7" l="1"/>
  <c r="AU476" i="7" s="1"/>
  <c r="AT476" i="7" l="1"/>
  <c r="AO477" i="7" s="1"/>
  <c r="AR477" i="7" s="1"/>
  <c r="AS477" i="7" s="1"/>
  <c r="AN477" i="7" l="1"/>
  <c r="AU477" i="7" s="1"/>
  <c r="AT477" i="7" l="1"/>
  <c r="AO478" i="7" s="1"/>
  <c r="AR478" i="7" s="1"/>
  <c r="AS478" i="7" s="1"/>
  <c r="AN478" i="7" l="1"/>
  <c r="AU478" i="7" s="1"/>
  <c r="AT478" i="7" l="1"/>
  <c r="AO479" i="7" s="1"/>
  <c r="AR479" i="7" s="1"/>
  <c r="AS479" i="7" s="1"/>
  <c r="AN479" i="7" l="1"/>
  <c r="AT479" i="7" s="1"/>
  <c r="AO480" i="7" s="1"/>
  <c r="AU479" i="7" l="1"/>
  <c r="AR480" i="7"/>
  <c r="AS480" i="7" s="1"/>
  <c r="AN480" i="7"/>
  <c r="AU480" i="7" l="1"/>
  <c r="AT480" i="7"/>
  <c r="AO481" i="7" s="1"/>
  <c r="AR481" i="7" l="1"/>
  <c r="AS481" i="7" s="1"/>
  <c r="AN481" i="7"/>
  <c r="AU481" i="7" l="1"/>
  <c r="AT481" i="7"/>
  <c r="AO482" i="7" s="1"/>
  <c r="AR482" i="7" l="1"/>
  <c r="AS482" i="7" s="1"/>
  <c r="AN482" i="7"/>
  <c r="AU482" i="7" s="1"/>
  <c r="AT482" i="7" l="1"/>
  <c r="AO483" i="7" s="1"/>
  <c r="AR483" i="7" l="1"/>
  <c r="AS483" i="7" s="1"/>
  <c r="AN483" i="7"/>
  <c r="AU483" i="7" s="1"/>
  <c r="AT483" i="7" l="1"/>
  <c r="AO484" i="7" s="1"/>
  <c r="AR484" i="7" l="1"/>
  <c r="AS484" i="7" s="1"/>
  <c r="AN484" i="7"/>
  <c r="AU484" i="7" l="1"/>
  <c r="AT484" i="7"/>
  <c r="AO485" i="7" s="1"/>
  <c r="AR485" i="7" l="1"/>
  <c r="AS485" i="7" s="1"/>
  <c r="AN485" i="7"/>
  <c r="AT485" i="7" l="1"/>
  <c r="AO486" i="7" s="1"/>
  <c r="AR486" i="7" s="1"/>
  <c r="AS486" i="7" s="1"/>
  <c r="AN486" i="7" l="1"/>
  <c r="AT486" i="7" s="1"/>
  <c r="AN487" i="7" l="1"/>
  <c r="AO487" i="7"/>
  <c r="AR487" i="7" s="1"/>
  <c r="AS487" i="7" s="1"/>
  <c r="AT487" i="7" l="1"/>
  <c r="AO488" i="7" s="1"/>
  <c r="AR488" i="7" s="1"/>
  <c r="AS488" i="7" s="1"/>
  <c r="AN488" i="7" l="1"/>
  <c r="AT488" i="7" s="1"/>
  <c r="AO489" i="7" l="1"/>
  <c r="AR489" i="7" s="1"/>
  <c r="AS489" i="7" s="1"/>
  <c r="AN489" i="7"/>
  <c r="AU497" i="7"/>
  <c r="AT489" i="7" l="1"/>
  <c r="AN490" i="7" s="1"/>
  <c r="AO490" i="7" l="1"/>
  <c r="AT490" i="7" s="1"/>
  <c r="AO491" i="7" s="1"/>
  <c r="AR491" i="7" s="1"/>
  <c r="AS491" i="7" s="1"/>
  <c r="AR490" i="7" l="1"/>
  <c r="AS490" i="7" s="1"/>
  <c r="AN491" i="7"/>
  <c r="AT491" i="7" s="1"/>
  <c r="AN492" i="7" l="1"/>
  <c r="AO492" i="7"/>
  <c r="AR492" i="7" s="1"/>
  <c r="AS492" i="7" s="1"/>
  <c r="AU496" i="7"/>
  <c r="AT492" i="7" l="1"/>
  <c r="AO493" i="7" l="1"/>
  <c r="AR493" i="7" s="1"/>
  <c r="AS493" i="7" s="1"/>
  <c r="AN493" i="7"/>
  <c r="AT493" i="7" s="1"/>
  <c r="AO494" i="7" s="1"/>
  <c r="AR494" i="7" l="1"/>
  <c r="AS494" i="7" s="1"/>
  <c r="AN494" i="7"/>
  <c r="AT494" i="7" s="1"/>
  <c r="AO495" i="7" l="1"/>
  <c r="AR495" i="7" s="1"/>
  <c r="AS495" i="7" s="1"/>
  <c r="AN495" i="7"/>
  <c r="AT495" i="7" l="1"/>
  <c r="AO496" i="7" s="1"/>
  <c r="AR496" i="7" s="1"/>
  <c r="AS496" i="7" s="1"/>
  <c r="AN496" i="7" l="1"/>
  <c r="AT496" i="7" s="1"/>
  <c r="AO497" i="7" l="1"/>
  <c r="AR497" i="7" s="1"/>
  <c r="AS497" i="7" s="1"/>
  <c r="AN497" i="7"/>
  <c r="AT497" i="7" l="1"/>
  <c r="AN498" i="7" s="1"/>
  <c r="AU498" i="7" s="1"/>
  <c r="AO498" i="7" l="1"/>
  <c r="AR498" i="7" s="1"/>
  <c r="AS498" i="7" s="1"/>
  <c r="AT498" i="7" l="1"/>
  <c r="AO499" i="7" s="1"/>
  <c r="AR499" i="7" s="1"/>
  <c r="AS499" i="7" s="1"/>
  <c r="AN499" i="7" l="1"/>
  <c r="AU499" i="7" s="1"/>
  <c r="AT499" i="7" l="1"/>
  <c r="AO500" i="7" s="1"/>
  <c r="AR500" i="7" s="1"/>
  <c r="AS500" i="7" s="1"/>
  <c r="AN500" i="7" l="1"/>
  <c r="AU500" i="7" s="1"/>
  <c r="AT500" i="7" l="1"/>
  <c r="AO501" i="7" s="1"/>
  <c r="AR501" i="7" s="1"/>
  <c r="AS501" i="7" s="1"/>
  <c r="AN501" i="7" l="1"/>
  <c r="AU501" i="7" s="1"/>
  <c r="AT501" i="7" l="1"/>
  <c r="AN502" i="7" s="1"/>
  <c r="AU502" i="7" s="1"/>
  <c r="AO502" i="7" l="1"/>
  <c r="AR502" i="7" s="1"/>
  <c r="AS502" i="7" s="1"/>
  <c r="AT502" i="7" l="1"/>
  <c r="AO503" i="7" s="1"/>
  <c r="AR503" i="7" s="1"/>
  <c r="AS503" i="7" s="1"/>
  <c r="AN503" i="7" l="1"/>
  <c r="AT503" i="7" s="1"/>
  <c r="AO504" i="7" s="1"/>
  <c r="AR504" i="7" s="1"/>
  <c r="AS504" i="7" s="1"/>
  <c r="AN504" i="7" l="1"/>
  <c r="AU504" i="7" s="1"/>
  <c r="AU503" i="7"/>
  <c r="AT504" i="7" l="1"/>
  <c r="AO505" i="7" s="1"/>
  <c r="AR505" i="7" s="1"/>
  <c r="AS505" i="7" s="1"/>
  <c r="AN505" i="7" l="1"/>
  <c r="AT505" i="7" s="1"/>
  <c r="AO506" i="7" s="1"/>
  <c r="AR506" i="7" s="1"/>
  <c r="AS506" i="7" s="1"/>
  <c r="AN506" i="7" l="1"/>
  <c r="AT506" i="7" s="1"/>
  <c r="AO507" i="7" s="1"/>
  <c r="AR507" i="7" s="1"/>
  <c r="AS507" i="7" s="1"/>
  <c r="AU505" i="7"/>
  <c r="AN507" i="7" l="1"/>
  <c r="AU507" i="7" s="1"/>
  <c r="AU506" i="7"/>
  <c r="AT507" i="7" l="1"/>
  <c r="AO508" i="7" s="1"/>
  <c r="AR508" i="7" s="1"/>
  <c r="AS508" i="7" s="1"/>
  <c r="AN508" i="7" l="1"/>
  <c r="AU508" i="7" s="1"/>
  <c r="AT508" i="7" l="1"/>
  <c r="AO509" i="7" s="1"/>
  <c r="AR509" i="7" s="1"/>
  <c r="AS509" i="7" s="1"/>
  <c r="AN509" i="7"/>
  <c r="AT509" i="7" l="1"/>
  <c r="AO510" i="7" s="1"/>
  <c r="AN510" i="7" l="1"/>
  <c r="AR510" i="7"/>
  <c r="AS510" i="7" s="1"/>
  <c r="AT510" i="7" l="1"/>
  <c r="AO511" i="7" s="1"/>
  <c r="AR511" i="7" l="1"/>
  <c r="AS511" i="7" s="1"/>
  <c r="AN511" i="7"/>
  <c r="AT511" i="7" l="1"/>
  <c r="AO512" i="7" l="1"/>
  <c r="AR512" i="7" s="1"/>
  <c r="AS512" i="7" s="1"/>
  <c r="AN512" i="7"/>
  <c r="AT512" i="7" l="1"/>
  <c r="AO513" i="7" s="1"/>
  <c r="AR513" i="7" s="1"/>
  <c r="AS513" i="7" s="1"/>
  <c r="AN513" i="7" l="1"/>
  <c r="AT513" i="7" s="1"/>
  <c r="AO514" i="7" s="1"/>
  <c r="AR514" i="7" s="1"/>
  <c r="AS514" i="7" s="1"/>
  <c r="AN514" i="7" l="1"/>
  <c r="AT514" i="7" s="1"/>
  <c r="AO515" i="7" s="1"/>
  <c r="AR515" i="7" l="1"/>
  <c r="AS515" i="7" s="1"/>
  <c r="AN515" i="7"/>
  <c r="AT515" i="7" l="1"/>
  <c r="AN516" i="7" l="1"/>
  <c r="AO516" i="7"/>
  <c r="AR516" i="7" s="1"/>
  <c r="AS516" i="7" s="1"/>
  <c r="AT516" i="7" l="1"/>
  <c r="AO517" i="7" l="1"/>
  <c r="AR517" i="7" s="1"/>
  <c r="AS517" i="7" s="1"/>
  <c r="AN517" i="7"/>
  <c r="AU520" i="7"/>
  <c r="AT517" i="7" l="1"/>
  <c r="AO518" i="7" s="1"/>
  <c r="AR518" i="7" s="1"/>
  <c r="AS518" i="7" s="1"/>
  <c r="AN518" i="7" l="1"/>
  <c r="AT518" i="7" s="1"/>
  <c r="AO519" i="7" s="1"/>
  <c r="AN519" i="7" l="1"/>
  <c r="AR519" i="7"/>
  <c r="AS519" i="7" s="1"/>
  <c r="AT519" i="7" l="1"/>
  <c r="AN520" i="7" l="1"/>
  <c r="AO520" i="7"/>
  <c r="AT520" i="7" l="1"/>
  <c r="AO521" i="7" s="1"/>
  <c r="AR521" i="7" s="1"/>
  <c r="AS521" i="7" s="1"/>
  <c r="AR520" i="7"/>
  <c r="AS520" i="7" s="1"/>
  <c r="AN521" i="7" l="1"/>
  <c r="AU521" i="7" s="1"/>
  <c r="AT521" i="7" l="1"/>
  <c r="AO522" i="7" s="1"/>
  <c r="AR522" i="7" s="1"/>
  <c r="AS522" i="7" s="1"/>
  <c r="AN522" i="7" l="1"/>
  <c r="AU522" i="7" s="1"/>
  <c r="AT522" i="7" l="1"/>
  <c r="AO523" i="7" s="1"/>
  <c r="AR523" i="7" s="1"/>
  <c r="AS523" i="7" s="1"/>
  <c r="AN523" i="7" l="1"/>
  <c r="AU523" i="7" s="1"/>
  <c r="AT523" i="7" l="1"/>
  <c r="AO524" i="7" s="1"/>
  <c r="AR524" i="7" s="1"/>
  <c r="AS524" i="7" s="1"/>
  <c r="AN524" i="7" l="1"/>
  <c r="AU524" i="7" s="1"/>
  <c r="AT524" i="7" l="1"/>
  <c r="AN525" i="7" s="1"/>
  <c r="AU525" i="7" s="1"/>
  <c r="AO525" i="7" l="1"/>
  <c r="AR525" i="7" s="1"/>
  <c r="AS525" i="7" s="1"/>
  <c r="AT525" i="7" l="1"/>
  <c r="AO526" i="7" s="1"/>
  <c r="AR526" i="7" s="1"/>
  <c r="AS526" i="7" s="1"/>
  <c r="AN526" i="7" l="1"/>
  <c r="AU526" i="7" s="1"/>
  <c r="AT526" i="7" l="1"/>
  <c r="AO527" i="7" s="1"/>
  <c r="AR527" i="7" s="1"/>
  <c r="AS527" i="7" s="1"/>
  <c r="AN527" i="7" l="1"/>
  <c r="AU527" i="7" s="1"/>
  <c r="AT527" i="7" l="1"/>
  <c r="AO528" i="7" s="1"/>
  <c r="AR528" i="7" s="1"/>
  <c r="AS528" i="7" s="1"/>
  <c r="AN528" i="7" l="1"/>
  <c r="AU528" i="7" s="1"/>
  <c r="AT528" i="7" l="1"/>
  <c r="AO529" i="7" s="1"/>
  <c r="AR529" i="7" s="1"/>
  <c r="AS529" i="7" s="1"/>
  <c r="AN529" i="7" l="1"/>
  <c r="AU529" i="7" s="1"/>
  <c r="AT529" i="7" l="1"/>
  <c r="AO530" i="7" s="1"/>
  <c r="AR530" i="7" s="1"/>
  <c r="AS530" i="7" s="1"/>
  <c r="AN530" i="7" l="1"/>
  <c r="AU530" i="7" s="1"/>
  <c r="AT530" i="7" l="1"/>
  <c r="AO531" i="7" s="1"/>
  <c r="AR531" i="7" s="1"/>
  <c r="AS531" i="7" s="1"/>
  <c r="AN531" i="7" l="1"/>
  <c r="AU531" i="7" s="1"/>
  <c r="AT531" i="7" l="1"/>
  <c r="AO532" i="7" s="1"/>
  <c r="AR532" i="7" s="1"/>
  <c r="AS532" i="7" s="1"/>
  <c r="AN532" i="7" l="1"/>
  <c r="AU532" i="7" s="1"/>
  <c r="AT532" i="7" l="1"/>
  <c r="AO533" i="7" s="1"/>
  <c r="AR533" i="7" s="1"/>
  <c r="AS533" i="7" s="1"/>
  <c r="AN533" i="7"/>
  <c r="AT533" i="7" l="1"/>
  <c r="AO534" i="7" s="1"/>
  <c r="AR534" i="7" s="1"/>
  <c r="AS534" i="7" s="1"/>
  <c r="AN534" i="7" l="1"/>
  <c r="AT534" i="7" s="1"/>
  <c r="AO535" i="7" s="1"/>
  <c r="AR535" i="7" s="1"/>
  <c r="AS535" i="7" s="1"/>
  <c r="AN535" i="7" l="1"/>
  <c r="AT535" i="7" s="1"/>
  <c r="AN536" i="7" l="1"/>
  <c r="AO536" i="7"/>
  <c r="AR536" i="7" s="1"/>
  <c r="AS536" i="7" s="1"/>
  <c r="AT536" i="7" l="1"/>
  <c r="AO537" i="7" s="1"/>
  <c r="AN537" i="7" l="1"/>
  <c r="AR537" i="7"/>
  <c r="AS537" i="7" s="1"/>
  <c r="AT537" i="7" l="1"/>
  <c r="AO538" i="7" s="1"/>
  <c r="AR538" i="7" l="1"/>
  <c r="AS538" i="7" s="1"/>
  <c r="AN538" i="7"/>
  <c r="AT538" i="7" l="1"/>
  <c r="AN539" i="7" l="1"/>
  <c r="AO539" i="7"/>
  <c r="AR539" i="7" s="1"/>
  <c r="AS539" i="7" s="1"/>
  <c r="AT539" i="7" l="1"/>
  <c r="AO540" i="7" l="1"/>
  <c r="AR540" i="7" s="1"/>
  <c r="AS540" i="7" s="1"/>
  <c r="AN540" i="7"/>
  <c r="AT540" i="7" l="1"/>
  <c r="AO541" i="7" s="1"/>
  <c r="AR541" i="7" s="1"/>
  <c r="AS541" i="7" s="1"/>
  <c r="AN541" i="7" l="1"/>
  <c r="AT541" i="7" s="1"/>
  <c r="AN542" i="7" l="1"/>
  <c r="AO542" i="7"/>
  <c r="AR542" i="7" s="1"/>
  <c r="AS542" i="7" s="1"/>
  <c r="AT542" i="7" l="1"/>
  <c r="AN543" i="7" l="1"/>
  <c r="AO543" i="7"/>
  <c r="AR543" i="7" s="1"/>
  <c r="AS543" i="7" s="1"/>
  <c r="AT543" i="7" l="1"/>
  <c r="AO544" i="7" l="1"/>
  <c r="AR544" i="7" s="1"/>
  <c r="AS544" i="7" s="1"/>
  <c r="AN544" i="7"/>
  <c r="AU544" i="7" l="1"/>
  <c r="AT544" i="7"/>
  <c r="AN545" i="7" l="1"/>
  <c r="AO545" i="7"/>
  <c r="AR545" i="7" s="1"/>
  <c r="AS545" i="7" s="1"/>
  <c r="AU545" i="7" l="1"/>
  <c r="AT545" i="7"/>
  <c r="AN546" i="7" l="1"/>
  <c r="AO546" i="7"/>
  <c r="AR546" i="7" s="1"/>
  <c r="AS546" i="7" s="1"/>
  <c r="AU546" i="7" l="1"/>
  <c r="AT546" i="7"/>
  <c r="AO547" i="7" l="1"/>
  <c r="AR547" i="7" s="1"/>
  <c r="AS547" i="7" s="1"/>
  <c r="AN547" i="7"/>
  <c r="AT547" i="7" l="1"/>
  <c r="AU547" i="7"/>
  <c r="AO548" i="7" l="1"/>
  <c r="AR548" i="7" s="1"/>
  <c r="AS548" i="7" s="1"/>
  <c r="AN548" i="7"/>
  <c r="AT548" i="7" l="1"/>
  <c r="AU548" i="7"/>
  <c r="AO549" i="7" l="1"/>
  <c r="AR549" i="7" s="1"/>
  <c r="AS549" i="7" s="1"/>
  <c r="AN549" i="7"/>
  <c r="AU549" i="7" l="1"/>
  <c r="AT549" i="7"/>
  <c r="AO550" i="7" l="1"/>
  <c r="AR550" i="7" s="1"/>
  <c r="AS550" i="7" s="1"/>
  <c r="AN550" i="7"/>
  <c r="AT550" i="7" l="1"/>
  <c r="AU550" i="7"/>
  <c r="AO551" i="7" l="1"/>
  <c r="AR551" i="7" s="1"/>
  <c r="AS551" i="7" s="1"/>
  <c r="AN551" i="7"/>
  <c r="AT551" i="7" l="1"/>
  <c r="AU551" i="7"/>
  <c r="AO552" i="7" l="1"/>
  <c r="AR552" i="7" s="1"/>
  <c r="AS552" i="7" s="1"/>
  <c r="AN552" i="7"/>
  <c r="AU552" i="7" l="1"/>
  <c r="AT552" i="7"/>
  <c r="AO553" i="7" l="1"/>
  <c r="AR553" i="7" s="1"/>
  <c r="AS553" i="7" s="1"/>
  <c r="AN553" i="7"/>
  <c r="AT553" i="7" l="1"/>
  <c r="AU553" i="7"/>
  <c r="AO554" i="7" l="1"/>
  <c r="AR554" i="7" s="1"/>
  <c r="AS554" i="7" s="1"/>
  <c r="AN554" i="7"/>
  <c r="AU554" i="7" l="1"/>
  <c r="AT554" i="7"/>
  <c r="AO555" i="7" l="1"/>
  <c r="AR555" i="7" s="1"/>
  <c r="AS555" i="7" s="1"/>
  <c r="AN555" i="7"/>
  <c r="AT555" i="7" l="1"/>
  <c r="AU555" i="7"/>
  <c r="AO556" i="7" l="1"/>
  <c r="AR556" i="7" s="1"/>
  <c r="AS556" i="7" s="1"/>
  <c r="AN556" i="7"/>
  <c r="AU556" i="7" l="1"/>
  <c r="AT556" i="7"/>
  <c r="AU568" i="7"/>
  <c r="AO557" i="7" l="1"/>
  <c r="AR557" i="7" s="1"/>
  <c r="AS557" i="7" s="1"/>
  <c r="AN557" i="7"/>
  <c r="AT557" i="7" l="1"/>
  <c r="AO558" i="7" s="1"/>
  <c r="AR558" i="7" s="1"/>
  <c r="AS558" i="7" s="1"/>
  <c r="AN558" i="7" l="1"/>
  <c r="AT558" i="7" s="1"/>
  <c r="AO559" i="7" s="1"/>
  <c r="AR559" i="7" s="1"/>
  <c r="AS559" i="7" s="1"/>
  <c r="AN559" i="7" l="1"/>
  <c r="AT559" i="7" s="1"/>
  <c r="AO560" i="7" s="1"/>
  <c r="AR560" i="7" s="1"/>
  <c r="AS560" i="7" s="1"/>
  <c r="AN560" i="7" l="1"/>
  <c r="AT560" i="7" s="1"/>
  <c r="AN561" i="7" l="1"/>
  <c r="AO561" i="7"/>
  <c r="AR561" i="7" s="1"/>
  <c r="AS561" i="7" s="1"/>
  <c r="AT561" i="7" l="1"/>
  <c r="AN562" i="7" s="1"/>
  <c r="AO562" i="7" l="1"/>
  <c r="AR562" i="7" s="1"/>
  <c r="AS562" i="7" s="1"/>
  <c r="AT562" i="7" l="1"/>
  <c r="AO563" i="7" s="1"/>
  <c r="AR563" i="7" s="1"/>
  <c r="AS563" i="7" s="1"/>
  <c r="AN563" i="7" l="1"/>
  <c r="AT563" i="7" s="1"/>
  <c r="AO564" i="7" l="1"/>
  <c r="AR564" i="7" s="1"/>
  <c r="AS564" i="7" s="1"/>
  <c r="AN564" i="7"/>
  <c r="AT564" i="7" l="1"/>
  <c r="AO565" i="7" s="1"/>
  <c r="AR565" i="7" s="1"/>
  <c r="AS565" i="7" s="1"/>
  <c r="AN565" i="7" l="1"/>
  <c r="AT565" i="7" s="1"/>
  <c r="AN566" i="7" s="1"/>
  <c r="AO566" i="7" l="1"/>
  <c r="AR566" i="7" s="1"/>
  <c r="AS566" i="7" s="1"/>
  <c r="AT566" i="7" l="1"/>
  <c r="AN567" i="7" s="1"/>
  <c r="AO567" i="7" l="1"/>
  <c r="AR567" i="7" s="1"/>
  <c r="AS567" i="7" s="1"/>
  <c r="AT567" i="7" l="1"/>
  <c r="AO568" i="7" s="1"/>
  <c r="AR568" i="7" s="1"/>
  <c r="AS568" i="7" s="1"/>
  <c r="AN568" i="7" l="1"/>
  <c r="AT568" i="7" s="1"/>
  <c r="AO569" i="7" l="1"/>
  <c r="AR569" i="7" s="1"/>
  <c r="AS569" i="7" s="1"/>
  <c r="AN569" i="7"/>
  <c r="AU569" i="7" s="1"/>
  <c r="AT569" i="7" l="1"/>
  <c r="AN570" i="7" s="1"/>
  <c r="AU570" i="7" s="1"/>
  <c r="AO570" i="7" l="1"/>
  <c r="AR570" i="7" s="1"/>
  <c r="AS570" i="7" s="1"/>
  <c r="AT570" i="7" l="1"/>
  <c r="AO571" i="7" s="1"/>
  <c r="AR571" i="7" s="1"/>
  <c r="AS571" i="7" s="1"/>
  <c r="AN571" i="7" l="1"/>
  <c r="AU571" i="7" s="1"/>
  <c r="AT571" i="7" l="1"/>
  <c r="AO572" i="7" s="1"/>
  <c r="AR572" i="7" s="1"/>
  <c r="AS572" i="7" s="1"/>
  <c r="AN572" i="7" l="1"/>
  <c r="AU572" i="7" s="1"/>
  <c r="AT572" i="7" l="1"/>
  <c r="AO573" i="7" s="1"/>
  <c r="AR573" i="7" s="1"/>
  <c r="AS573" i="7" s="1"/>
  <c r="AN573" i="7" l="1"/>
  <c r="AU573" i="7" s="1"/>
  <c r="AT573" i="7" l="1"/>
  <c r="AO574" i="7" s="1"/>
  <c r="AR574" i="7" s="1"/>
  <c r="AS574" i="7" s="1"/>
  <c r="AN574" i="7" l="1"/>
  <c r="AU574" i="7" s="1"/>
  <c r="AT574" i="7" l="1"/>
  <c r="AO575" i="7" s="1"/>
  <c r="AR575" i="7" s="1"/>
  <c r="AS575" i="7" s="1"/>
  <c r="AN575" i="7" l="1"/>
  <c r="AU575" i="7" s="1"/>
  <c r="AT575" i="7" l="1"/>
  <c r="AO576" i="7" s="1"/>
  <c r="AR576" i="7" s="1"/>
  <c r="AS576" i="7" s="1"/>
  <c r="AN576" i="7" l="1"/>
  <c r="AU576" i="7" s="1"/>
  <c r="AT576" i="7" l="1"/>
  <c r="AO577" i="7" s="1"/>
  <c r="AR577" i="7" s="1"/>
  <c r="AS577" i="7" s="1"/>
  <c r="AN577" i="7" l="1"/>
  <c r="AT577" i="7" s="1"/>
  <c r="AO578" i="7" s="1"/>
  <c r="AU577" i="7" l="1"/>
  <c r="AN578" i="7"/>
  <c r="AR578" i="7"/>
  <c r="AS578" i="7" s="1"/>
  <c r="AU578" i="7" l="1"/>
  <c r="AT578" i="7"/>
  <c r="AO579" i="7" s="1"/>
  <c r="AR579" i="7" l="1"/>
  <c r="AS579" i="7" s="1"/>
  <c r="AN579" i="7"/>
  <c r="AT579" i="7" l="1"/>
  <c r="AO580" i="7" s="1"/>
  <c r="AU579" i="7"/>
  <c r="AR580" i="7" l="1"/>
  <c r="AS580" i="7" s="1"/>
  <c r="AN580" i="7"/>
  <c r="AU580" i="7" s="1"/>
  <c r="AT580" i="7" l="1"/>
  <c r="AO581" i="7" l="1"/>
  <c r="AR581" i="7" s="1"/>
  <c r="AS581" i="7" s="1"/>
  <c r="AN581" i="7"/>
  <c r="AT581" i="7" l="1"/>
  <c r="AN582" i="7" s="1"/>
  <c r="AO582" i="7" l="1"/>
  <c r="AR582" i="7" s="1"/>
  <c r="AS582" i="7" s="1"/>
  <c r="AT582" i="7" l="1"/>
  <c r="AO583" i="7" s="1"/>
  <c r="AR583" i="7" s="1"/>
  <c r="AS583" i="7" s="1"/>
  <c r="AN583" i="7" l="1"/>
  <c r="AT583" i="7" s="1"/>
  <c r="AO584" i="7" s="1"/>
  <c r="AR584" i="7" s="1"/>
  <c r="AS584" i="7" s="1"/>
  <c r="AN584" i="7" l="1"/>
  <c r="AT584" i="7" s="1"/>
  <c r="AO585" i="7" s="1"/>
  <c r="AR585" i="7" l="1"/>
  <c r="AS585" i="7" s="1"/>
  <c r="AN585" i="7"/>
  <c r="AT585" i="7" s="1"/>
  <c r="AO586" i="7" s="1"/>
  <c r="AR586" i="7" l="1"/>
  <c r="AS586" i="7" s="1"/>
  <c r="AN586" i="7"/>
  <c r="AT586" i="7" l="1"/>
  <c r="AO587" i="7" s="1"/>
  <c r="AN587" i="7" l="1"/>
  <c r="AT587" i="7" s="1"/>
  <c r="AO588" i="7" s="1"/>
  <c r="AR587" i="7"/>
  <c r="AS587" i="7" s="1"/>
  <c r="AR588" i="7" l="1"/>
  <c r="AS588" i="7" s="1"/>
  <c r="AN588" i="7"/>
  <c r="AT588" i="7" s="1"/>
  <c r="AO589" i="7" s="1"/>
  <c r="AN589" i="7" l="1"/>
  <c r="AR589" i="7"/>
  <c r="AS589" i="7" s="1"/>
  <c r="AT589" i="7" l="1"/>
  <c r="AO590" i="7" s="1"/>
  <c r="AN590" i="7" l="1"/>
  <c r="AR590" i="7"/>
  <c r="AS590" i="7" s="1"/>
  <c r="AT590" i="7" l="1"/>
  <c r="AO591" i="7" s="1"/>
  <c r="AU592" i="7"/>
  <c r="AN591" i="7" l="1"/>
  <c r="AR591" i="7"/>
  <c r="AS591" i="7" s="1"/>
  <c r="AT591" i="7" l="1"/>
  <c r="AO592" i="7" s="1"/>
  <c r="AR592" i="7" l="1"/>
  <c r="AS592" i="7" s="1"/>
  <c r="AN592" i="7"/>
  <c r="AT592" i="7" s="1"/>
  <c r="AO593" i="7" s="1"/>
  <c r="AN593" i="7" l="1"/>
  <c r="AU593" i="7" s="1"/>
  <c r="AR593" i="7"/>
  <c r="AS593" i="7" s="1"/>
  <c r="AT593" i="7" l="1"/>
  <c r="AO594" i="7" s="1"/>
  <c r="AR594" i="7" l="1"/>
  <c r="AS594" i="7" s="1"/>
  <c r="AN594" i="7"/>
  <c r="AU594" i="7" s="1"/>
  <c r="AT594" i="7" l="1"/>
  <c r="AO595" i="7" s="1"/>
  <c r="AR595" i="7" l="1"/>
  <c r="AS595" i="7" s="1"/>
  <c r="AN595" i="7"/>
  <c r="AU595" i="7" s="1"/>
  <c r="AT595" i="7" l="1"/>
  <c r="AO596" i="7" s="1"/>
  <c r="AN596" i="7" l="1"/>
  <c r="AU596" i="7" s="1"/>
  <c r="AR596" i="7"/>
  <c r="AS596" i="7" s="1"/>
  <c r="AT596" i="7" l="1"/>
  <c r="AO597" i="7" s="1"/>
  <c r="AR597" i="7" l="1"/>
  <c r="AS597" i="7" s="1"/>
  <c r="AN597" i="7"/>
  <c r="AU597" i="7" s="1"/>
  <c r="AT597" i="7" l="1"/>
  <c r="AO598" i="7" l="1"/>
  <c r="AR598" i="7" s="1"/>
  <c r="AS598" i="7" s="1"/>
  <c r="AN598" i="7"/>
  <c r="AT598" i="7" l="1"/>
  <c r="AO599" i="7" s="1"/>
  <c r="AR599" i="7" s="1"/>
  <c r="AS599" i="7" s="1"/>
  <c r="AU598" i="7"/>
  <c r="AN599" i="7" l="1"/>
  <c r="AU599" i="7" s="1"/>
  <c r="AT599" i="7" l="1"/>
  <c r="AO600" i="7" s="1"/>
  <c r="AR600" i="7" s="1"/>
  <c r="AS600" i="7" s="1"/>
  <c r="AN600" i="7" l="1"/>
  <c r="AU600" i="7" s="1"/>
  <c r="AT600" i="7" l="1"/>
  <c r="AO601" i="7" s="1"/>
  <c r="AR601" i="7" s="1"/>
  <c r="AS601" i="7" s="1"/>
  <c r="AN601" i="7" l="1"/>
  <c r="AU601" i="7" s="1"/>
  <c r="AT601" i="7" l="1"/>
  <c r="AO602" i="7" s="1"/>
  <c r="AR602" i="7" s="1"/>
  <c r="AS602" i="7" s="1"/>
  <c r="AN602" i="7" l="1"/>
  <c r="AU602" i="7" s="1"/>
  <c r="AT602" i="7" l="1"/>
  <c r="AO603" i="7" s="1"/>
  <c r="AR603" i="7" s="1"/>
  <c r="AS603" i="7" s="1"/>
  <c r="AN603" i="7" l="1"/>
  <c r="AU603" i="7" s="1"/>
  <c r="AT603" i="7" l="1"/>
  <c r="AO604" i="7" s="1"/>
  <c r="AR604" i="7" s="1"/>
  <c r="AS604" i="7" s="1"/>
  <c r="AN604" i="7" l="1"/>
  <c r="AU604" i="7" s="1"/>
  <c r="AT604" i="7" l="1"/>
  <c r="AO605" i="7" s="1"/>
  <c r="AR605" i="7" s="1"/>
  <c r="AS605" i="7" s="1"/>
  <c r="AN605" i="7" l="1"/>
  <c r="AT605" i="7" s="1"/>
  <c r="AO606" i="7" s="1"/>
  <c r="AR606" i="7" s="1"/>
  <c r="AS606" i="7" s="1"/>
  <c r="AN606" i="7" l="1"/>
  <c r="AT606" i="7" s="1"/>
  <c r="AO607" i="7" s="1"/>
  <c r="AN607" i="7" l="1"/>
  <c r="AR607" i="7"/>
  <c r="AS607" i="7" s="1"/>
  <c r="AT607" i="7" l="1"/>
  <c r="AO608" i="7" s="1"/>
  <c r="AR608" i="7" s="1"/>
  <c r="AS608" i="7" s="1"/>
  <c r="AN608" i="7" l="1"/>
  <c r="AT608" i="7" s="1"/>
  <c r="AO609" i="7" s="1"/>
  <c r="AN609" i="7" l="1"/>
  <c r="AR609" i="7"/>
  <c r="AS609" i="7" s="1"/>
  <c r="AT609" i="7" l="1"/>
  <c r="AO610" i="7" l="1"/>
  <c r="AR610" i="7" s="1"/>
  <c r="AS610" i="7" s="1"/>
  <c r="AN610" i="7"/>
  <c r="AT610" i="7" l="1"/>
  <c r="AO611" i="7" s="1"/>
  <c r="AR611" i="7" s="1"/>
  <c r="AS611" i="7" s="1"/>
  <c r="AN611" i="7" l="1"/>
  <c r="AT611" i="7" s="1"/>
  <c r="AO612" i="7" s="1"/>
  <c r="AR612" i="7" s="1"/>
  <c r="AS612" i="7" s="1"/>
  <c r="AN612" i="7" l="1"/>
  <c r="AT612" i="7" s="1"/>
  <c r="AO613" i="7" l="1"/>
  <c r="AR613" i="7" s="1"/>
  <c r="AS613" i="7" s="1"/>
  <c r="AN613" i="7"/>
  <c r="AT613" i="7" l="1"/>
  <c r="AO614" i="7" s="1"/>
  <c r="AR614" i="7" s="1"/>
  <c r="AS614" i="7" s="1"/>
  <c r="AN614" i="7" l="1"/>
  <c r="AT614" i="7" s="1"/>
  <c r="AN615" i="7" l="1"/>
  <c r="AO615" i="7"/>
  <c r="AT615" i="7" l="1"/>
  <c r="AO616" i="7" s="1"/>
  <c r="AR616" i="7" s="1"/>
  <c r="AS616" i="7" s="1"/>
  <c r="AR615" i="7"/>
  <c r="AS615" i="7" s="1"/>
  <c r="AN616" i="7" l="1"/>
  <c r="AU616" i="7" s="1"/>
  <c r="AT616" i="7" l="1"/>
  <c r="AO617" i="7" s="1"/>
  <c r="AR617" i="7" s="1"/>
  <c r="AS617" i="7" s="1"/>
  <c r="AN617" i="7" l="1"/>
  <c r="AU617" i="7" s="1"/>
  <c r="AT617" i="7" l="1"/>
  <c r="AO618" i="7" s="1"/>
  <c r="AR618" i="7" s="1"/>
  <c r="AS618" i="7" s="1"/>
  <c r="AN618" i="7" l="1"/>
  <c r="AU618" i="7" s="1"/>
  <c r="AT618" i="7" l="1"/>
  <c r="AO619" i="7" s="1"/>
  <c r="AR619" i="7" s="1"/>
  <c r="AS619" i="7" s="1"/>
  <c r="AN619" i="7" l="1"/>
  <c r="AU619" i="7" s="1"/>
  <c r="AT619" i="7" l="1"/>
  <c r="AO620" i="7" s="1"/>
  <c r="AR620" i="7" s="1"/>
  <c r="AS620" i="7" s="1"/>
  <c r="AN620" i="7" l="1"/>
  <c r="AU620" i="7" s="1"/>
  <c r="AT620" i="7" l="1"/>
  <c r="AO621" i="7" s="1"/>
  <c r="AR621" i="7" s="1"/>
  <c r="AS621" i="7" s="1"/>
  <c r="AN621" i="7" l="1"/>
  <c r="AU621" i="7" s="1"/>
  <c r="AT621" i="7" l="1"/>
  <c r="AO622" i="7" s="1"/>
  <c r="AR622" i="7" s="1"/>
  <c r="AS622" i="7" s="1"/>
  <c r="AN622" i="7" l="1"/>
  <c r="AU622" i="7" s="1"/>
  <c r="AT622" i="7" l="1"/>
  <c r="AO623" i="7" s="1"/>
  <c r="AR623" i="7" s="1"/>
  <c r="AS623" i="7" s="1"/>
  <c r="AN623" i="7" l="1"/>
  <c r="AU623" i="7" s="1"/>
  <c r="AT623" i="7" l="1"/>
  <c r="AO624" i="7" s="1"/>
  <c r="AR624" i="7" s="1"/>
  <c r="AS624" i="7" s="1"/>
  <c r="AN624" i="7" l="1"/>
  <c r="AU624" i="7" s="1"/>
  <c r="AT624" i="7" l="1"/>
  <c r="AO625" i="7" s="1"/>
  <c r="AR625" i="7" s="1"/>
  <c r="AS625" i="7" s="1"/>
  <c r="AN625" i="7" l="1"/>
  <c r="AU625" i="7" s="1"/>
  <c r="AT625" i="7" l="1"/>
  <c r="AO626" i="7" s="1"/>
  <c r="AR626" i="7" s="1"/>
  <c r="AS626" i="7" s="1"/>
  <c r="AN626" i="7" l="1"/>
  <c r="AU626" i="7" s="1"/>
  <c r="AT626" i="7" l="1"/>
  <c r="AO627" i="7" s="1"/>
  <c r="AR627" i="7" s="1"/>
  <c r="AS627" i="7" s="1"/>
  <c r="AN627" i="7" l="1"/>
  <c r="AU627" i="7" s="1"/>
  <c r="AT627" i="7" l="1"/>
  <c r="AO628" i="7" s="1"/>
  <c r="AR628" i="7" s="1"/>
  <c r="AS628" i="7" s="1"/>
  <c r="AN628" i="7" l="1"/>
  <c r="AU628" i="7" s="1"/>
  <c r="AT628" i="7" l="1"/>
  <c r="AO629" i="7" s="1"/>
  <c r="AR629" i="7" s="1"/>
  <c r="AS629" i="7" s="1"/>
  <c r="AN629" i="7" l="1"/>
  <c r="AT629" i="7" s="1"/>
  <c r="AO630" i="7" s="1"/>
  <c r="AN630" i="7" l="1"/>
  <c r="AR630" i="7"/>
  <c r="AS630" i="7" s="1"/>
  <c r="AT630" i="7" l="1"/>
  <c r="AO631" i="7" s="1"/>
  <c r="AR631" i="7" l="1"/>
  <c r="AS631" i="7" s="1"/>
  <c r="AN631" i="7"/>
  <c r="AT631" i="7" s="1"/>
  <c r="AO632" i="7" s="1"/>
  <c r="AN632" i="7" l="1"/>
  <c r="AR632" i="7"/>
  <c r="AS632" i="7" s="1"/>
  <c r="AT632" i="7" l="1"/>
  <c r="AO633" i="7" s="1"/>
  <c r="AR633" i="7" l="1"/>
  <c r="AS633" i="7" s="1"/>
  <c r="AN633" i="7"/>
  <c r="AT633" i="7" l="1"/>
  <c r="AN634" i="7" s="1"/>
  <c r="AO634" i="7" l="1"/>
  <c r="AR634" i="7" s="1"/>
  <c r="AS634" i="7" s="1"/>
  <c r="AT634" i="7" l="1"/>
  <c r="AN635" i="7" s="1"/>
  <c r="AO635" i="7" l="1"/>
  <c r="AT635" i="7" s="1"/>
  <c r="AO636" i="7" l="1"/>
  <c r="AR636" i="7" s="1"/>
  <c r="AS636" i="7" s="1"/>
  <c r="AN636" i="7"/>
  <c r="AR635" i="7"/>
  <c r="AS635" i="7" s="1"/>
  <c r="AT636" i="7" l="1"/>
  <c r="AN637" i="7" s="1"/>
  <c r="AO637" i="7" l="1"/>
  <c r="AT637" i="7" s="1"/>
  <c r="AO638" i="7" s="1"/>
  <c r="AR638" i="7" s="1"/>
  <c r="AS638" i="7" s="1"/>
  <c r="AN638" i="7" l="1"/>
  <c r="AT638" i="7" s="1"/>
  <c r="AN639" i="7" s="1"/>
  <c r="AR637" i="7"/>
  <c r="AS637" i="7" s="1"/>
  <c r="AO639" i="7" l="1"/>
  <c r="AT639" i="7" s="1"/>
  <c r="AN640" i="7" s="1"/>
  <c r="AU640" i="7" s="1"/>
  <c r="AR639" i="7" l="1"/>
  <c r="AS639" i="7" s="1"/>
  <c r="AO640" i="7"/>
  <c r="AR640" i="7" s="1"/>
  <c r="AS640" i="7" s="1"/>
  <c r="AT640" i="7" l="1"/>
  <c r="AO641" i="7" s="1"/>
  <c r="AR641" i="7" s="1"/>
  <c r="AS641" i="7" s="1"/>
  <c r="AN641" i="7" l="1"/>
  <c r="AU641" i="7" s="1"/>
  <c r="AT641" i="7" l="1"/>
  <c r="AO642" i="7" s="1"/>
  <c r="AR642" i="7" s="1"/>
  <c r="AS642" i="7" s="1"/>
  <c r="AN642" i="7" l="1"/>
  <c r="AU642" i="7" s="1"/>
  <c r="AT642" i="7" l="1"/>
  <c r="AO643" i="7" s="1"/>
  <c r="AR643" i="7" s="1"/>
  <c r="AS643" i="7" s="1"/>
  <c r="AN643" i="7" l="1"/>
  <c r="AU643" i="7" s="1"/>
  <c r="AT643" i="7" l="1"/>
  <c r="AO644" i="7" s="1"/>
  <c r="AR644" i="7" s="1"/>
  <c r="AS644" i="7" s="1"/>
  <c r="AN644" i="7" l="1"/>
  <c r="AU644" i="7" s="1"/>
  <c r="AT644" i="7" l="1"/>
  <c r="AN645" i="7" s="1"/>
  <c r="AO645" i="7" l="1"/>
  <c r="AR645" i="7" s="1"/>
  <c r="AS645" i="7" s="1"/>
  <c r="AU645" i="7"/>
  <c r="AT645" i="7" l="1"/>
  <c r="AO646" i="7" s="1"/>
  <c r="AR646" i="7" s="1"/>
  <c r="AS646" i="7" s="1"/>
  <c r="AN646" i="7" l="1"/>
  <c r="AU646" i="7" s="1"/>
  <c r="AT646" i="7" l="1"/>
  <c r="AO647" i="7" s="1"/>
  <c r="AR647" i="7" s="1"/>
  <c r="AS647" i="7" s="1"/>
  <c r="AN647" i="7" l="1"/>
  <c r="AU647" i="7" s="1"/>
  <c r="AT647" i="7" l="1"/>
  <c r="AO648" i="7" s="1"/>
  <c r="AR648" i="7" s="1"/>
  <c r="AS648" i="7" s="1"/>
  <c r="AN648" i="7" l="1"/>
  <c r="AU648" i="7" s="1"/>
  <c r="AT648" i="7" l="1"/>
  <c r="AO649" i="7" s="1"/>
  <c r="AR649" i="7" s="1"/>
  <c r="AS649" i="7" s="1"/>
  <c r="AN649" i="7" l="1"/>
  <c r="AU649" i="7" s="1"/>
  <c r="AT649" i="7" l="1"/>
  <c r="AO650" i="7" s="1"/>
  <c r="AR650" i="7" s="1"/>
  <c r="AS650" i="7" s="1"/>
  <c r="AN650" i="7"/>
  <c r="AU650" i="7" s="1"/>
  <c r="AT650" i="7" l="1"/>
  <c r="AO651" i="7" l="1"/>
  <c r="AR651" i="7" s="1"/>
  <c r="AS651" i="7" s="1"/>
  <c r="AN651" i="7"/>
  <c r="AU651" i="7" s="1"/>
  <c r="AT651" i="7" l="1"/>
  <c r="AO652" i="7" l="1"/>
  <c r="AR652" i="7" s="1"/>
  <c r="AS652" i="7" s="1"/>
  <c r="AN652" i="7"/>
  <c r="AU652" i="7" s="1"/>
  <c r="AT652" i="7" l="1"/>
  <c r="AO653" i="7" s="1"/>
  <c r="AR653" i="7" s="1"/>
  <c r="AS653" i="7" s="1"/>
  <c r="AN653" i="7" l="1"/>
  <c r="AT653" i="7" s="1"/>
  <c r="AN654" i="7" s="1"/>
  <c r="AO654" i="7" l="1"/>
  <c r="AR654" i="7" s="1"/>
  <c r="AS654" i="7" s="1"/>
  <c r="AT654" i="7" l="1"/>
  <c r="AO655" i="7" s="1"/>
  <c r="AR655" i="7" s="1"/>
  <c r="AS655" i="7" s="1"/>
  <c r="AN655" i="7" l="1"/>
  <c r="AT655" i="7" s="1"/>
  <c r="AO656" i="7" l="1"/>
  <c r="AR656" i="7" s="1"/>
  <c r="AS656" i="7" s="1"/>
  <c r="AN656" i="7"/>
  <c r="AT656" i="7" l="1"/>
  <c r="AN657" i="7" s="1"/>
  <c r="AO657" i="7" l="1"/>
  <c r="AR657" i="7" s="1"/>
  <c r="AS657" i="7" s="1"/>
  <c r="AT657" i="7" l="1"/>
  <c r="AN658" i="7" s="1"/>
  <c r="AO658" i="7" l="1"/>
  <c r="AR658" i="7" s="1"/>
  <c r="AS658" i="7" s="1"/>
  <c r="AT658" i="7" l="1"/>
  <c r="AO659" i="7" s="1"/>
  <c r="AR659" i="7" s="1"/>
  <c r="AS659" i="7" s="1"/>
  <c r="AN659" i="7" l="1"/>
  <c r="AT659" i="7" s="1"/>
  <c r="AO660" i="7" s="1"/>
  <c r="AR660" i="7" s="1"/>
  <c r="AS660" i="7" s="1"/>
  <c r="AN660" i="7" l="1"/>
  <c r="AT660" i="7" s="1"/>
  <c r="AN661" i="7" s="1"/>
  <c r="AO661" i="7" l="1"/>
  <c r="AT661" i="7" s="1"/>
  <c r="AO662" i="7" s="1"/>
  <c r="AR662" i="7" s="1"/>
  <c r="AS662" i="7" s="1"/>
  <c r="AN662" i="7" l="1"/>
  <c r="AT662" i="7" s="1"/>
  <c r="AN663" i="7" s="1"/>
  <c r="AR661" i="7"/>
  <c r="AS661" i="7" s="1"/>
  <c r="AO663" i="7" l="1"/>
  <c r="AT663" i="7" s="1"/>
  <c r="AO664" i="7" s="1"/>
  <c r="AR664" i="7" s="1"/>
  <c r="AS664" i="7" s="1"/>
  <c r="AN664" i="7" l="1"/>
  <c r="AU664" i="7" s="1"/>
  <c r="AR663" i="7"/>
  <c r="AS663" i="7" s="1"/>
  <c r="AT664" i="7" l="1"/>
  <c r="AO665" i="7" s="1"/>
  <c r="AR665" i="7" s="1"/>
  <c r="AS665" i="7" s="1"/>
  <c r="AN665" i="7" l="1"/>
  <c r="AU665" i="7" s="1"/>
  <c r="AT665" i="7" l="1"/>
  <c r="AO666" i="7" s="1"/>
  <c r="AR666" i="7" s="1"/>
  <c r="AS666" i="7" s="1"/>
  <c r="AN666" i="7" l="1"/>
  <c r="AU666" i="7" s="1"/>
  <c r="AT666" i="7" l="1"/>
  <c r="AN667" i="7" s="1"/>
  <c r="AO667" i="7" l="1"/>
  <c r="AR667" i="7" s="1"/>
  <c r="AS667" i="7" s="1"/>
  <c r="AU667" i="7"/>
  <c r="AT667" i="7" l="1"/>
  <c r="AN668" i="7" s="1"/>
  <c r="AU668" i="7" s="1"/>
  <c r="AO668" i="7" l="1"/>
  <c r="AR668" i="7" s="1"/>
  <c r="AS668" i="7" s="1"/>
  <c r="AT668" i="7" l="1"/>
  <c r="AN669" i="7" s="1"/>
  <c r="AU669" i="7" s="1"/>
  <c r="AO669" i="7" l="1"/>
  <c r="AR669" i="7" s="1"/>
  <c r="AS669" i="7" s="1"/>
  <c r="AT669" i="7" l="1"/>
  <c r="AO670" i="7" s="1"/>
  <c r="AR670" i="7" s="1"/>
  <c r="AS670" i="7" s="1"/>
  <c r="AN670" i="7"/>
  <c r="AU670" i="7" s="1"/>
  <c r="AT670" i="7" l="1"/>
  <c r="AO671" i="7" s="1"/>
  <c r="AR671" i="7" s="1"/>
  <c r="AS671" i="7" s="1"/>
  <c r="AN671" i="7" l="1"/>
  <c r="AU671" i="7" s="1"/>
  <c r="AT671" i="7" l="1"/>
  <c r="AO672" i="7" l="1"/>
  <c r="AR672" i="7" s="1"/>
  <c r="AS672" i="7" s="1"/>
  <c r="AN672" i="7"/>
  <c r="AU672" i="7" s="1"/>
  <c r="AT672" i="7" l="1"/>
  <c r="AO673" i="7" l="1"/>
  <c r="AR673" i="7" s="1"/>
  <c r="AS673" i="7" s="1"/>
  <c r="AN673" i="7"/>
  <c r="AU673" i="7" s="1"/>
  <c r="AT673" i="7" l="1"/>
  <c r="AN674" i="7" l="1"/>
  <c r="AU674" i="7" s="1"/>
  <c r="AO674" i="7"/>
  <c r="AR674" i="7" s="1"/>
  <c r="AS674" i="7" s="1"/>
  <c r="AT674" i="7" l="1"/>
  <c r="AO675" i="7" l="1"/>
  <c r="AR675" i="7" s="1"/>
  <c r="AS675" i="7" s="1"/>
  <c r="AN675" i="7"/>
  <c r="AU675" i="7" s="1"/>
  <c r="AT675" i="7" l="1"/>
  <c r="AN676" i="7" l="1"/>
  <c r="AU676" i="7" s="1"/>
  <c r="AO676" i="7"/>
  <c r="AR676" i="7" s="1"/>
  <c r="AS676" i="7" s="1"/>
  <c r="AT676" i="7" l="1"/>
  <c r="AO677" i="7" l="1"/>
  <c r="AR677" i="7" s="1"/>
  <c r="AS677" i="7" s="1"/>
  <c r="AN677" i="7"/>
  <c r="AT677" i="7" l="1"/>
  <c r="AN678" i="7" s="1"/>
  <c r="AO678" i="7" l="1"/>
  <c r="AR678" i="7" s="1"/>
  <c r="AS678" i="7" s="1"/>
  <c r="AT678" i="7" l="1"/>
  <c r="AO679" i="7" s="1"/>
  <c r="AR679" i="7" s="1"/>
  <c r="AS679" i="7" s="1"/>
  <c r="AN679" i="7" l="1"/>
  <c r="AT679" i="7" s="1"/>
  <c r="AO680" i="7" s="1"/>
  <c r="AR680" i="7" s="1"/>
  <c r="AS680" i="7" s="1"/>
  <c r="AN680" i="7" l="1"/>
  <c r="AT680" i="7" s="1"/>
  <c r="AO681" i="7" s="1"/>
  <c r="AR681" i="7" s="1"/>
  <c r="AS681" i="7" s="1"/>
  <c r="AN681" i="7" l="1"/>
  <c r="AT681" i="7" s="1"/>
  <c r="AN682" i="7" l="1"/>
  <c r="AO682" i="7"/>
  <c r="AR682" i="7" s="1"/>
  <c r="AS682" i="7" s="1"/>
  <c r="AT682" i="7" l="1"/>
  <c r="AO683" i="7" s="1"/>
  <c r="AR683" i="7" s="1"/>
  <c r="AS683" i="7" s="1"/>
  <c r="AN683" i="7" l="1"/>
  <c r="AT683" i="7" s="1"/>
  <c r="AO684" i="7" l="1"/>
  <c r="AR684" i="7" s="1"/>
  <c r="AS684" i="7" s="1"/>
  <c r="AN684" i="7"/>
  <c r="AT684" i="7" s="1"/>
  <c r="AO685" i="7" s="1"/>
  <c r="AR685" i="7" s="1"/>
  <c r="AS685" i="7" s="1"/>
  <c r="AN685" i="7" l="1"/>
  <c r="AT685" i="7" s="1"/>
  <c r="AO686" i="7" s="1"/>
  <c r="AR686" i="7" s="1"/>
  <c r="AS686" i="7" s="1"/>
  <c r="AN686" i="7" l="1"/>
  <c r="AT686" i="7" s="1"/>
  <c r="AO687" i="7" s="1"/>
  <c r="AR687" i="7" s="1"/>
  <c r="AS687" i="7" s="1"/>
  <c r="AN687" i="7" l="1"/>
  <c r="AT687" i="7" s="1"/>
  <c r="AO688" i="7" s="1"/>
  <c r="AR688" i="7" l="1"/>
  <c r="AS688" i="7" s="1"/>
  <c r="AN688" i="7"/>
  <c r="AU688" i="7" l="1"/>
  <c r="AT688" i="7"/>
  <c r="AO689" i="7" s="1"/>
  <c r="AR689" i="7" l="1"/>
  <c r="AS689" i="7" s="1"/>
  <c r="AN689" i="7"/>
  <c r="AU689" i="7" l="1"/>
  <c r="AT689" i="7"/>
  <c r="AO690" i="7" s="1"/>
  <c r="AN690" i="7" l="1"/>
  <c r="AU690" i="7" s="1"/>
  <c r="AR690" i="7"/>
  <c r="AS690" i="7" s="1"/>
  <c r="AT690" i="7" l="1"/>
  <c r="AO691" i="7" s="1"/>
  <c r="AN691" i="7" l="1"/>
  <c r="AU691" i="7" s="1"/>
  <c r="AR691" i="7"/>
  <c r="AS691" i="7" s="1"/>
  <c r="AT691" i="7" l="1"/>
  <c r="AO692" i="7" l="1"/>
  <c r="AR692" i="7" s="1"/>
  <c r="AS692" i="7" s="1"/>
  <c r="AN692" i="7"/>
  <c r="AU692" i="7" s="1"/>
  <c r="AT692" i="7" l="1"/>
  <c r="AO693" i="7" l="1"/>
  <c r="AR693" i="7" s="1"/>
  <c r="AS693" i="7" s="1"/>
  <c r="AN693" i="7"/>
  <c r="AU693" i="7" s="1"/>
  <c r="AT693" i="7" l="1"/>
  <c r="AO694" i="7" l="1"/>
  <c r="AR694" i="7" s="1"/>
  <c r="AS694" i="7" s="1"/>
  <c r="AN694" i="7"/>
  <c r="AU694" i="7" s="1"/>
  <c r="AT694" i="7" l="1"/>
  <c r="AO695" i="7" l="1"/>
  <c r="AR695" i="7" s="1"/>
  <c r="AS695" i="7" s="1"/>
  <c r="AN695" i="7"/>
  <c r="AU695" i="7" s="1"/>
  <c r="AT695" i="7" l="1"/>
  <c r="AO696" i="7" l="1"/>
  <c r="AR696" i="7" s="1"/>
  <c r="AS696" i="7" s="1"/>
  <c r="AN696" i="7"/>
  <c r="AU696" i="7" s="1"/>
  <c r="AT696" i="7" l="1"/>
  <c r="AO697" i="7" l="1"/>
  <c r="AR697" i="7" s="1"/>
  <c r="AS697" i="7" s="1"/>
  <c r="AN697" i="7"/>
  <c r="AU697" i="7" s="1"/>
  <c r="AT697" i="7" l="1"/>
  <c r="AO698" i="7" l="1"/>
  <c r="AR698" i="7" s="1"/>
  <c r="AS698" i="7" s="1"/>
  <c r="AN698" i="7"/>
  <c r="AU698" i="7" s="1"/>
  <c r="AT698" i="7" l="1"/>
  <c r="AO699" i="7" l="1"/>
  <c r="AR699" i="7" s="1"/>
  <c r="AS699" i="7" s="1"/>
  <c r="AN699" i="7"/>
  <c r="AU699" i="7" s="1"/>
  <c r="AT699" i="7" l="1"/>
  <c r="AO700" i="7" l="1"/>
  <c r="AR700" i="7" s="1"/>
  <c r="AS700" i="7" s="1"/>
  <c r="AN700" i="7"/>
  <c r="AU700" i="7" s="1"/>
  <c r="AT700" i="7" l="1"/>
  <c r="AO701" i="7" l="1"/>
  <c r="AR701" i="7" s="1"/>
  <c r="AS701" i="7" s="1"/>
  <c r="AN701" i="7"/>
  <c r="AT701" i="7" l="1"/>
  <c r="AO702" i="7" s="1"/>
  <c r="AR702" i="7" s="1"/>
  <c r="AS702" i="7" s="1"/>
  <c r="AN702" i="7" l="1"/>
  <c r="AT702" i="7" s="1"/>
  <c r="AO703" i="7" s="1"/>
  <c r="AR703" i="7" s="1"/>
  <c r="AS703" i="7" s="1"/>
  <c r="AN703" i="7" l="1"/>
  <c r="AT703" i="7" s="1"/>
  <c r="AO704" i="7" s="1"/>
  <c r="AR704" i="7" s="1"/>
  <c r="AS704" i="7" s="1"/>
  <c r="AN704" i="7" l="1"/>
  <c r="AT704" i="7" s="1"/>
  <c r="AO705" i="7" s="1"/>
  <c r="AN705" i="7" l="1"/>
  <c r="AR705" i="7"/>
  <c r="AS705" i="7" s="1"/>
  <c r="AT705" i="7" l="1"/>
  <c r="AO706" i="7" s="1"/>
  <c r="AR706" i="7" l="1"/>
  <c r="AS706" i="7" s="1"/>
  <c r="AN706" i="7"/>
  <c r="AT706" i="7" l="1"/>
  <c r="AO707" i="7" s="1"/>
  <c r="AN707" i="7" l="1"/>
  <c r="AR707" i="7"/>
  <c r="AS707" i="7" s="1"/>
  <c r="AT707" i="7" l="1"/>
  <c r="AO708" i="7" s="1"/>
  <c r="AN708" i="7" l="1"/>
  <c r="AR708" i="7"/>
  <c r="AS708" i="7" s="1"/>
  <c r="AT708" i="7" l="1"/>
  <c r="AO709" i="7" l="1"/>
  <c r="AR709" i="7" s="1"/>
  <c r="AS709" i="7" s="1"/>
  <c r="AN709" i="7"/>
  <c r="AT709" i="7" l="1"/>
  <c r="AO710" i="7" s="1"/>
  <c r="AR710" i="7" s="1"/>
  <c r="AS710" i="7" s="1"/>
  <c r="AN710" i="7" l="1"/>
  <c r="AT710" i="7" s="1"/>
  <c r="AO711" i="7" s="1"/>
  <c r="AR711" i="7" s="1"/>
  <c r="AS711" i="7" s="1"/>
  <c r="AN711" i="7" l="1"/>
  <c r="AT711" i="7" s="1"/>
  <c r="AO712" i="7" l="1"/>
  <c r="AR712" i="7" s="1"/>
  <c r="AS712" i="7" s="1"/>
  <c r="AN712" i="7"/>
  <c r="AU712" i="7" s="1"/>
  <c r="AT712" i="7" l="1"/>
  <c r="AO713" i="7" l="1"/>
  <c r="AR713" i="7" s="1"/>
  <c r="AS713" i="7" s="1"/>
  <c r="AN713" i="7"/>
  <c r="AU713" i="7" s="1"/>
  <c r="AT713" i="7" l="1"/>
  <c r="AO714" i="7" l="1"/>
  <c r="AR714" i="7" s="1"/>
  <c r="AS714" i="7" s="1"/>
  <c r="AN714" i="7"/>
  <c r="AU714" i="7" s="1"/>
  <c r="AT714" i="7" l="1"/>
  <c r="AO715" i="7" l="1"/>
  <c r="AR715" i="7" s="1"/>
  <c r="AS715" i="7" s="1"/>
  <c r="AN715" i="7"/>
  <c r="AU715" i="7" s="1"/>
  <c r="AT715" i="7" l="1"/>
  <c r="AO716" i="7" l="1"/>
  <c r="AR716" i="7" s="1"/>
  <c r="AS716" i="7" s="1"/>
  <c r="AN716" i="7"/>
  <c r="AU716" i="7" s="1"/>
  <c r="AT716" i="7" l="1"/>
  <c r="AO717" i="7" l="1"/>
  <c r="AR717" i="7" s="1"/>
  <c r="AS717" i="7" s="1"/>
  <c r="AN717" i="7"/>
  <c r="AU717" i="7" s="1"/>
  <c r="AT717" i="7" l="1"/>
  <c r="AO718" i="7" l="1"/>
  <c r="AR718" i="7" s="1"/>
  <c r="AS718" i="7" s="1"/>
  <c r="AN718" i="7"/>
  <c r="AU718" i="7" s="1"/>
  <c r="AT718" i="7" l="1"/>
  <c r="AO719" i="7" l="1"/>
  <c r="AR719" i="7" s="1"/>
  <c r="AS719" i="7" s="1"/>
  <c r="AN719" i="7"/>
  <c r="AU719" i="7" s="1"/>
  <c r="AT719" i="7" l="1"/>
  <c r="AO720" i="7" l="1"/>
  <c r="AR720" i="7" s="1"/>
  <c r="AS720" i="7" s="1"/>
  <c r="AN720" i="7"/>
  <c r="AU720" i="7" s="1"/>
  <c r="AT720" i="7" l="1"/>
  <c r="AN721" i="7" s="1"/>
  <c r="AU721" i="7" s="1"/>
  <c r="AO721" i="7" l="1"/>
  <c r="AR721" i="7" s="1"/>
  <c r="AS721" i="7" s="1"/>
  <c r="AT721" i="7" l="1"/>
  <c r="AO722" i="7" s="1"/>
  <c r="AR722" i="7" s="1"/>
  <c r="AS722" i="7" s="1"/>
  <c r="AN722" i="7" l="1"/>
  <c r="AU722" i="7" s="1"/>
  <c r="AT722" i="7" l="1"/>
  <c r="AO723" i="7" s="1"/>
  <c r="AR723" i="7" s="1"/>
  <c r="AS723" i="7" s="1"/>
  <c r="AN723" i="7" l="1"/>
  <c r="AU723" i="7" s="1"/>
  <c r="AT723" i="7" l="1"/>
  <c r="AO724" i="7" s="1"/>
  <c r="AR724" i="7" s="1"/>
  <c r="AS724" i="7" s="1"/>
  <c r="AN724" i="7" l="1"/>
  <c r="AU724" i="7" s="1"/>
  <c r="AT724" i="7" l="1"/>
  <c r="AO725" i="7" s="1"/>
  <c r="AR725" i="7" s="1"/>
  <c r="AS725" i="7" s="1"/>
  <c r="AN725" i="7" l="1"/>
  <c r="AT725" i="7" s="1"/>
  <c r="AN726" i="7" l="1"/>
  <c r="AO726" i="7"/>
  <c r="AR726" i="7" s="1"/>
  <c r="AS726" i="7" s="1"/>
  <c r="AT726" i="7" l="1"/>
  <c r="AN727" i="7" l="1"/>
  <c r="AO727" i="7"/>
  <c r="AT727" i="7" l="1"/>
  <c r="AO728" i="7" s="1"/>
  <c r="AR728" i="7" s="1"/>
  <c r="AS728" i="7" s="1"/>
  <c r="AR727" i="7"/>
  <c r="AS727" i="7" s="1"/>
  <c r="AN728" i="7" l="1"/>
  <c r="AT728" i="7" s="1"/>
  <c r="AO729" i="7" l="1"/>
  <c r="AR729" i="7" s="1"/>
  <c r="AS729" i="7" s="1"/>
  <c r="AN729" i="7"/>
  <c r="AT729" i="7" l="1"/>
  <c r="AO730" i="7" s="1"/>
  <c r="AR730" i="7" s="1"/>
  <c r="AS730" i="7" s="1"/>
  <c r="AN730" i="7" l="1"/>
  <c r="AT730" i="7" s="1"/>
  <c r="AN731" i="7" s="1"/>
  <c r="AO731" i="7" l="1"/>
  <c r="AR731" i="7" s="1"/>
  <c r="AS731" i="7" s="1"/>
  <c r="AT731" i="7" l="1"/>
  <c r="AO732" i="7" s="1"/>
  <c r="AR732" i="7" s="1"/>
  <c r="AS732" i="7" s="1"/>
  <c r="AN732" i="7" l="1"/>
  <c r="AT732" i="7" s="1"/>
  <c r="AO733" i="7" l="1"/>
  <c r="AR733" i="7" s="1"/>
  <c r="AS733" i="7" s="1"/>
  <c r="AN733" i="7"/>
  <c r="AT733" i="7" l="1"/>
  <c r="AO734" i="7" s="1"/>
  <c r="AR734" i="7" s="1"/>
  <c r="AS734" i="7" s="1"/>
  <c r="AN734" i="7" l="1"/>
  <c r="AT734" i="7" s="1"/>
  <c r="AO735" i="7" l="1"/>
  <c r="AR735" i="7" s="1"/>
  <c r="AS735" i="7" s="1"/>
  <c r="AN735" i="7"/>
  <c r="AT735" i="7" l="1"/>
  <c r="AN736" i="7" s="1"/>
  <c r="AU736" i="7" s="1"/>
  <c r="AO736" i="7" l="1"/>
  <c r="AR736" i="7" s="1"/>
  <c r="AS736" i="7" s="1"/>
  <c r="AT736" i="7" l="1"/>
  <c r="AO737" i="7" s="1"/>
  <c r="AR737" i="7" s="1"/>
  <c r="AS737" i="7" s="1"/>
  <c r="AN737" i="7" l="1"/>
  <c r="AU737" i="7" s="1"/>
  <c r="AT737" i="7" l="1"/>
  <c r="AO738" i="7" s="1"/>
  <c r="AR738" i="7" s="1"/>
  <c r="AS738" i="7" s="1"/>
  <c r="AN738" i="7" l="1"/>
  <c r="AU738" i="7" s="1"/>
  <c r="AT738" i="7" l="1"/>
  <c r="AO739" i="7" s="1"/>
  <c r="AR739" i="7" s="1"/>
  <c r="AS739" i="7" s="1"/>
  <c r="AN739" i="7" l="1"/>
  <c r="AU739" i="7" s="1"/>
  <c r="AT739" i="7" l="1"/>
  <c r="AO740" i="7" s="1"/>
  <c r="AR740" i="7" s="1"/>
  <c r="AS740" i="7" s="1"/>
  <c r="AN740" i="7" l="1"/>
  <c r="AU740" i="7" s="1"/>
  <c r="AT740" i="7" l="1"/>
  <c r="AO741" i="7" s="1"/>
  <c r="AR741" i="7" s="1"/>
  <c r="AS741" i="7" s="1"/>
  <c r="AN741" i="7" l="1"/>
  <c r="AU741" i="7" s="1"/>
  <c r="AT741" i="7" l="1"/>
  <c r="AO742" i="7" s="1"/>
  <c r="AR742" i="7" s="1"/>
  <c r="AS742" i="7" s="1"/>
  <c r="AN742" i="7"/>
  <c r="AU742" i="7" s="1"/>
  <c r="AT742" i="7" l="1"/>
  <c r="AO743" i="7" s="1"/>
  <c r="AR743" i="7" l="1"/>
  <c r="AS743" i="7" s="1"/>
  <c r="AN743" i="7"/>
  <c r="AU743" i="7" s="1"/>
  <c r="AT743" i="7" l="1"/>
  <c r="AO744" i="7" l="1"/>
  <c r="AR744" i="7" s="1"/>
  <c r="AS744" i="7" s="1"/>
  <c r="AN744" i="7"/>
  <c r="AU744" i="7" s="1"/>
  <c r="AT744" i="7" l="1"/>
  <c r="AO745" i="7" l="1"/>
  <c r="AR745" i="7" s="1"/>
  <c r="AS745" i="7" s="1"/>
  <c r="AN745" i="7"/>
  <c r="AU745" i="7" s="1"/>
  <c r="AT745" i="7" l="1"/>
  <c r="AO746" i="7" l="1"/>
  <c r="AR746" i="7" s="1"/>
  <c r="AS746" i="7" s="1"/>
  <c r="AN746" i="7"/>
  <c r="AU746" i="7" s="1"/>
  <c r="AT746" i="7" l="1"/>
  <c r="AO747" i="7" l="1"/>
  <c r="AR747" i="7" s="1"/>
  <c r="AS747" i="7" s="1"/>
  <c r="AN747" i="7"/>
  <c r="AU747" i="7" s="1"/>
  <c r="AT747" i="7" l="1"/>
  <c r="AO748" i="7" l="1"/>
  <c r="AR748" i="7" s="1"/>
  <c r="AS748" i="7" s="1"/>
  <c r="AN748" i="7"/>
  <c r="AU748" i="7" s="1"/>
  <c r="AV13" i="7" s="1"/>
  <c r="AT748" i="7" l="1"/>
  <c r="AW26" i="7"/>
  <c r="H6" i="11"/>
  <c r="K6" i="11" s="1"/>
  <c r="AX13" i="7"/>
  <c r="AN749" i="7" l="1"/>
  <c r="AO749" i="7"/>
  <c r="AR749" i="7" s="1"/>
  <c r="AS749" i="7" s="1"/>
  <c r="AT749" i="7" l="1"/>
  <c r="AO750" i="7" l="1"/>
  <c r="AR750" i="7" s="1"/>
  <c r="AS750" i="7" s="1"/>
  <c r="AN750" i="7"/>
  <c r="AT750" i="7" l="1"/>
  <c r="AN751" i="7" s="1"/>
  <c r="AO751" i="7" l="1"/>
  <c r="AT751" i="7" s="1"/>
  <c r="AN752" i="7" s="1"/>
  <c r="AR751" i="7" l="1"/>
  <c r="AS751" i="7" s="1"/>
  <c r="AO752" i="7"/>
  <c r="AR752" i="7" s="1"/>
  <c r="AS752" i="7" s="1"/>
  <c r="AW18" i="7"/>
  <c r="AW29" i="7" s="1"/>
  <c r="AT752" i="7" l="1"/>
  <c r="BF9" i="7" s="1"/>
  <c r="BI9" i="7" s="1"/>
  <c r="BJ9" i="7" s="1"/>
  <c r="AW20" i="7"/>
  <c r="I6" i="11" s="1"/>
  <c r="AW22" i="7"/>
  <c r="J6" i="11" s="1"/>
  <c r="F6" i="11"/>
  <c r="AV16" i="7" l="1"/>
  <c r="BE9" i="7"/>
  <c r="BK9" i="7" s="1"/>
  <c r="BE10" i="7" s="1"/>
  <c r="AW16" i="7"/>
  <c r="AW21" i="7"/>
  <c r="BF10" i="7" l="1"/>
  <c r="BI10" i="7" s="1"/>
  <c r="BJ10" i="7" s="1"/>
  <c r="BK10" i="7" l="1"/>
  <c r="BE11" i="7" s="1"/>
  <c r="BL16" i="7"/>
  <c r="BF11" i="7" l="1"/>
  <c r="BK11" i="7" s="1"/>
  <c r="BF12" i="7" s="1"/>
  <c r="BI12" i="7" s="1"/>
  <c r="BJ12" i="7" s="1"/>
  <c r="BI11" i="7" l="1"/>
  <c r="BJ11" i="7" s="1"/>
  <c r="BE12" i="7"/>
  <c r="BK12" i="7" s="1"/>
  <c r="BF13" i="7" l="1"/>
  <c r="BI13" i="7" s="1"/>
  <c r="BJ13" i="7" s="1"/>
  <c r="BE13" i="7"/>
  <c r="BK13" i="7" l="1"/>
  <c r="BF14" i="7" s="1"/>
  <c r="BI14" i="7" s="1"/>
  <c r="BJ14" i="7" s="1"/>
  <c r="BE14" i="7" l="1"/>
  <c r="BK14" i="7" s="1"/>
  <c r="BF15" i="7" s="1"/>
  <c r="BI15" i="7" s="1"/>
  <c r="BJ15" i="7" s="1"/>
  <c r="BE15" i="7" l="1"/>
  <c r="BK15" i="7" s="1"/>
  <c r="BF16" i="7" s="1"/>
  <c r="BI16" i="7" s="1"/>
  <c r="BJ16" i="7" s="1"/>
  <c r="BE16" i="7" l="1"/>
  <c r="BK16" i="7" s="1"/>
  <c r="BF17" i="7" l="1"/>
  <c r="BI17" i="7" s="1"/>
  <c r="BJ17" i="7" s="1"/>
  <c r="BE17" i="7"/>
  <c r="BL17" i="7" s="1"/>
  <c r="BK17" i="7" l="1"/>
  <c r="BF18" i="7" s="1"/>
  <c r="BI18" i="7" s="1"/>
  <c r="BJ18" i="7" s="1"/>
  <c r="BE18" i="7" l="1"/>
  <c r="BL18" i="7" s="1"/>
  <c r="BK18" i="7" l="1"/>
  <c r="BF19" i="7" s="1"/>
  <c r="BI19" i="7" s="1"/>
  <c r="BJ19" i="7" s="1"/>
  <c r="BE19" i="7" l="1"/>
  <c r="BL19" i="7" s="1"/>
  <c r="BK19" i="7" l="1"/>
  <c r="BF20" i="7" s="1"/>
  <c r="BI20" i="7" s="1"/>
  <c r="BJ20" i="7" s="1"/>
  <c r="BE20" i="7" l="1"/>
  <c r="BL20" i="7" s="1"/>
  <c r="BK20" i="7" l="1"/>
  <c r="BF21" i="7" s="1"/>
  <c r="BI21" i="7" s="1"/>
  <c r="BJ21" i="7" s="1"/>
  <c r="BE21" i="7" l="1"/>
  <c r="BL21" i="7" s="1"/>
  <c r="BK21" i="7" l="1"/>
  <c r="BF22" i="7" s="1"/>
  <c r="BI22" i="7" s="1"/>
  <c r="BJ22" i="7" s="1"/>
  <c r="BE22" i="7" l="1"/>
  <c r="BL22" i="7" s="1"/>
  <c r="BK22" i="7" l="1"/>
  <c r="BF23" i="7" s="1"/>
  <c r="BI23" i="7" s="1"/>
  <c r="BJ23" i="7" s="1"/>
  <c r="BE23" i="7" l="1"/>
  <c r="BL23" i="7" s="1"/>
  <c r="BK23" i="7" l="1"/>
  <c r="BF24" i="7" s="1"/>
  <c r="BI24" i="7" s="1"/>
  <c r="BJ24" i="7" s="1"/>
  <c r="BE24" i="7" l="1"/>
  <c r="BL24" i="7" s="1"/>
  <c r="BK24" i="7" l="1"/>
  <c r="BE25" i="7" s="1"/>
  <c r="BL25" i="7" s="1"/>
  <c r="BF25" i="7" l="1"/>
  <c r="BI25" i="7" s="1"/>
  <c r="BJ25" i="7" s="1"/>
  <c r="BK25" i="7" l="1"/>
  <c r="BF26" i="7" s="1"/>
  <c r="BI26" i="7" s="1"/>
  <c r="BJ26" i="7" s="1"/>
  <c r="BE26" i="7" l="1"/>
  <c r="BK26" i="7" s="1"/>
  <c r="BF27" i="7" s="1"/>
  <c r="BI27" i="7" s="1"/>
  <c r="BJ27" i="7" s="1"/>
  <c r="BL26" i="7" l="1"/>
  <c r="BE27" i="7"/>
  <c r="BL27" i="7" s="1"/>
  <c r="BK27" i="7" l="1"/>
  <c r="BF28" i="7" s="1"/>
  <c r="BI28" i="7" s="1"/>
  <c r="BJ28" i="7" s="1"/>
  <c r="BE28" i="7" l="1"/>
  <c r="BL28" i="7" s="1"/>
  <c r="BK28" i="7" l="1"/>
  <c r="BF29" i="7" s="1"/>
  <c r="BI29" i="7" s="1"/>
  <c r="BJ29" i="7" s="1"/>
  <c r="BE29" i="7" l="1"/>
  <c r="BK29" i="7" s="1"/>
  <c r="BF30" i="7" s="1"/>
  <c r="BE30" i="7" l="1"/>
  <c r="BI30" i="7"/>
  <c r="BJ30" i="7" s="1"/>
  <c r="BK30" i="7" l="1"/>
  <c r="BF31" i="7" s="1"/>
  <c r="BI31" i="7" l="1"/>
  <c r="BJ31" i="7" s="1"/>
  <c r="BE31" i="7"/>
  <c r="BK31" i="7" l="1"/>
  <c r="BF32" i="7" l="1"/>
  <c r="BI32" i="7" s="1"/>
  <c r="BJ32" i="7" s="1"/>
  <c r="BE32" i="7"/>
  <c r="BK32" i="7" l="1"/>
  <c r="BE33" i="7" s="1"/>
  <c r="BF33" i="7" l="1"/>
  <c r="BK33" i="7" s="1"/>
  <c r="BF34" i="7" l="1"/>
  <c r="BI34" i="7" s="1"/>
  <c r="BJ34" i="7" s="1"/>
  <c r="BE34" i="7"/>
  <c r="BI33" i="7"/>
  <c r="BJ33" i="7" s="1"/>
  <c r="BK34" i="7" l="1"/>
  <c r="BF35" i="7" l="1"/>
  <c r="BI35" i="7" s="1"/>
  <c r="BJ35" i="7" s="1"/>
  <c r="BE35" i="7"/>
  <c r="BK35" i="7" l="1"/>
  <c r="BF36" i="7" s="1"/>
  <c r="BI36" i="7" s="1"/>
  <c r="BJ36" i="7" s="1"/>
  <c r="BE36" i="7" l="1"/>
  <c r="BK36" i="7" s="1"/>
  <c r="BF37" i="7" s="1"/>
  <c r="BI37" i="7" s="1"/>
  <c r="BJ37" i="7" s="1"/>
  <c r="BE37" i="7" l="1"/>
  <c r="BK37" i="7" s="1"/>
  <c r="BF38" i="7" l="1"/>
  <c r="BI38" i="7" s="1"/>
  <c r="BJ38" i="7" s="1"/>
  <c r="BE38" i="7"/>
  <c r="BK38" i="7" l="1"/>
  <c r="BF39" i="7" s="1"/>
  <c r="BI39" i="7" s="1"/>
  <c r="BJ39" i="7" s="1"/>
  <c r="BE39" i="7" l="1"/>
  <c r="BK39" i="7" s="1"/>
  <c r="BF40" i="7" l="1"/>
  <c r="BI40" i="7" s="1"/>
  <c r="BJ40" i="7" s="1"/>
  <c r="BE40" i="7"/>
  <c r="BL40" i="7" s="1"/>
  <c r="BK40" i="7" l="1"/>
  <c r="BE41" i="7" s="1"/>
  <c r="BL41" i="7" s="1"/>
  <c r="BF41" i="7" l="1"/>
  <c r="BI41" i="7" s="1"/>
  <c r="BJ41" i="7" s="1"/>
  <c r="BK41" i="7" l="1"/>
  <c r="BF42" i="7" s="1"/>
  <c r="BI42" i="7" s="1"/>
  <c r="BJ42" i="7" s="1"/>
  <c r="BE42" i="7" l="1"/>
  <c r="BL42" i="7" s="1"/>
  <c r="BK42" i="7" l="1"/>
  <c r="BF43" i="7" s="1"/>
  <c r="BI43" i="7" s="1"/>
  <c r="BJ43" i="7" s="1"/>
  <c r="BE43" i="7" l="1"/>
  <c r="BL43" i="7" s="1"/>
  <c r="BK43" i="7" l="1"/>
  <c r="BF44" i="7" s="1"/>
  <c r="BI44" i="7" s="1"/>
  <c r="BJ44" i="7" s="1"/>
  <c r="BE44" i="7" l="1"/>
  <c r="BL44" i="7" s="1"/>
  <c r="BK44" i="7" l="1"/>
  <c r="BF45" i="7" s="1"/>
  <c r="BI45" i="7" s="1"/>
  <c r="BJ45" i="7" s="1"/>
  <c r="BE45" i="7" l="1"/>
  <c r="BL45" i="7" s="1"/>
  <c r="BK45" i="7" l="1"/>
  <c r="BF46" i="7" s="1"/>
  <c r="BI46" i="7" s="1"/>
  <c r="BJ46" i="7" s="1"/>
  <c r="BE46" i="7" l="1"/>
  <c r="BL46" i="7" s="1"/>
  <c r="BK46" i="7" l="1"/>
  <c r="BF47" i="7" s="1"/>
  <c r="BI47" i="7" s="1"/>
  <c r="BJ47" i="7" s="1"/>
  <c r="BE47" i="7" l="1"/>
  <c r="BL47" i="7" s="1"/>
  <c r="BK47" i="7" l="1"/>
  <c r="BF48" i="7" l="1"/>
  <c r="BI48" i="7" s="1"/>
  <c r="BJ48" i="7" s="1"/>
  <c r="BE48" i="7"/>
  <c r="BL48" i="7" s="1"/>
  <c r="BK48" i="7" l="1"/>
  <c r="BE49" i="7" l="1"/>
  <c r="BL49" i="7" s="1"/>
  <c r="BF49" i="7"/>
  <c r="BI49" i="7" s="1"/>
  <c r="BJ49" i="7" s="1"/>
  <c r="BK49" i="7" l="1"/>
  <c r="BF50" i="7" l="1"/>
  <c r="BI50" i="7" s="1"/>
  <c r="BJ50" i="7" s="1"/>
  <c r="BE50" i="7"/>
  <c r="BL50" i="7" s="1"/>
  <c r="BK50" i="7" l="1"/>
  <c r="BE51" i="7" l="1"/>
  <c r="BL51" i="7" s="1"/>
  <c r="BF51" i="7"/>
  <c r="BI51" i="7" s="1"/>
  <c r="BJ51" i="7" s="1"/>
  <c r="BK51" i="7" l="1"/>
  <c r="BE52" i="7" l="1"/>
  <c r="BL52" i="7" s="1"/>
  <c r="BF52" i="7"/>
  <c r="BI52" i="7" s="1"/>
  <c r="BJ52" i="7" s="1"/>
  <c r="BK52" i="7" l="1"/>
  <c r="BF53" i="7" l="1"/>
  <c r="BI53" i="7" s="1"/>
  <c r="BJ53" i="7" s="1"/>
  <c r="BE53" i="7"/>
  <c r="BK53" i="7" l="1"/>
  <c r="BF54" i="7" s="1"/>
  <c r="BI54" i="7" s="1"/>
  <c r="BJ54" i="7" s="1"/>
  <c r="BE54" i="7" l="1"/>
  <c r="BK54" i="7" s="1"/>
  <c r="BF55" i="7" s="1"/>
  <c r="BI55" i="7" s="1"/>
  <c r="BJ55" i="7" s="1"/>
  <c r="BE55" i="7" l="1"/>
  <c r="BK55" i="7" s="1"/>
  <c r="BE56" i="7" s="1"/>
  <c r="BF56" i="7" l="1"/>
  <c r="BK56" i="7" s="1"/>
  <c r="BF57" i="7" s="1"/>
  <c r="BI57" i="7" s="1"/>
  <c r="BJ57" i="7" s="1"/>
  <c r="BI56" i="7" l="1"/>
  <c r="BJ56" i="7" s="1"/>
  <c r="BE57" i="7"/>
  <c r="BK57" i="7" s="1"/>
  <c r="BF58" i="7" s="1"/>
  <c r="BI58" i="7" s="1"/>
  <c r="BJ58" i="7" s="1"/>
  <c r="BE58" i="7" l="1"/>
  <c r="BK58" i="7" s="1"/>
  <c r="BF59" i="7" l="1"/>
  <c r="BI59" i="7" s="1"/>
  <c r="BJ59" i="7" s="1"/>
  <c r="BE59" i="7"/>
  <c r="BK59" i="7" l="1"/>
  <c r="BF60" i="7" s="1"/>
  <c r="BI60" i="7" s="1"/>
  <c r="BJ60" i="7" s="1"/>
  <c r="BE60" i="7" l="1"/>
  <c r="BK60" i="7" s="1"/>
  <c r="BE61" i="7" l="1"/>
  <c r="BF61" i="7"/>
  <c r="BK61" i="7" l="1"/>
  <c r="BF62" i="7" s="1"/>
  <c r="BI62" i="7" s="1"/>
  <c r="BJ62" i="7" s="1"/>
  <c r="BI61" i="7"/>
  <c r="BJ61" i="7" s="1"/>
  <c r="BE62" i="7" l="1"/>
  <c r="BK62" i="7" s="1"/>
  <c r="BF63" i="7" l="1"/>
  <c r="BI63" i="7" s="1"/>
  <c r="BJ63" i="7" s="1"/>
  <c r="BE63" i="7"/>
  <c r="BK63" i="7" l="1"/>
  <c r="BF64" i="7" s="1"/>
  <c r="BI64" i="7" s="1"/>
  <c r="BJ64" i="7" s="1"/>
  <c r="BE64" i="7" l="1"/>
  <c r="BL64" i="7" s="1"/>
  <c r="BK64" i="7" l="1"/>
  <c r="BE65" i="7" s="1"/>
  <c r="BL65" i="7" s="1"/>
  <c r="BF65" i="7" l="1"/>
  <c r="BI65" i="7" s="1"/>
  <c r="BJ65" i="7" s="1"/>
  <c r="BK65" i="7" l="1"/>
  <c r="BF66" i="7" s="1"/>
  <c r="BI66" i="7" s="1"/>
  <c r="BJ66" i="7" s="1"/>
  <c r="BE66" i="7" l="1"/>
  <c r="BL66" i="7" s="1"/>
  <c r="BK66" i="7" l="1"/>
  <c r="BE67" i="7" s="1"/>
  <c r="BL67" i="7" s="1"/>
  <c r="BF67" i="7" l="1"/>
  <c r="BI67" i="7" s="1"/>
  <c r="BJ67" i="7" s="1"/>
  <c r="BK67" i="7" l="1"/>
  <c r="BF68" i="7" s="1"/>
  <c r="BI68" i="7" s="1"/>
  <c r="BJ68" i="7" s="1"/>
  <c r="BE68" i="7" l="1"/>
  <c r="BL68" i="7" s="1"/>
  <c r="BK68" i="7" l="1"/>
  <c r="BF69" i="7" s="1"/>
  <c r="BI69" i="7" s="1"/>
  <c r="BJ69" i="7" s="1"/>
  <c r="BE69" i="7" l="1"/>
  <c r="BL69" i="7" s="1"/>
  <c r="BK69" i="7" l="1"/>
  <c r="BF70" i="7" s="1"/>
  <c r="BI70" i="7" s="1"/>
  <c r="BJ70" i="7" s="1"/>
  <c r="BE70" i="7" l="1"/>
  <c r="BL70" i="7" s="1"/>
  <c r="BK70" i="7" l="1"/>
  <c r="BF71" i="7" s="1"/>
  <c r="BI71" i="7" s="1"/>
  <c r="BJ71" i="7" s="1"/>
  <c r="BE71" i="7" l="1"/>
  <c r="BL71" i="7" s="1"/>
  <c r="BK71" i="7" l="1"/>
  <c r="BF72" i="7" s="1"/>
  <c r="BI72" i="7" s="1"/>
  <c r="BJ72" i="7" s="1"/>
  <c r="BE72" i="7" l="1"/>
  <c r="BL72" i="7" s="1"/>
  <c r="BK72" i="7" l="1"/>
  <c r="BF73" i="7" s="1"/>
  <c r="BI73" i="7" s="1"/>
  <c r="BJ73" i="7" s="1"/>
  <c r="BE73" i="7"/>
  <c r="BL73" i="7" s="1"/>
  <c r="BK73" i="7" l="1"/>
  <c r="BF74" i="7" l="1"/>
  <c r="BI74" i="7" s="1"/>
  <c r="BJ74" i="7" s="1"/>
  <c r="BE74" i="7"/>
  <c r="BL74" i="7" s="1"/>
  <c r="BK74" i="7" l="1"/>
  <c r="BF75" i="7" l="1"/>
  <c r="BI75" i="7" s="1"/>
  <c r="BJ75" i="7" s="1"/>
  <c r="BE75" i="7"/>
  <c r="BL75" i="7" s="1"/>
  <c r="BK75" i="7" l="1"/>
  <c r="BF76" i="7" l="1"/>
  <c r="BI76" i="7" s="1"/>
  <c r="BJ76" i="7" s="1"/>
  <c r="BE76" i="7"/>
  <c r="BL76" i="7" s="1"/>
  <c r="BK76" i="7" l="1"/>
  <c r="BF77" i="7" l="1"/>
  <c r="BI77" i="7" s="1"/>
  <c r="BJ77" i="7" s="1"/>
  <c r="BE77" i="7"/>
  <c r="BK77" i="7" l="1"/>
  <c r="BF78" i="7" s="1"/>
  <c r="BI78" i="7" s="1"/>
  <c r="BJ78" i="7" s="1"/>
  <c r="BE78" i="7" l="1"/>
  <c r="BK78" i="7" s="1"/>
  <c r="BF79" i="7" s="1"/>
  <c r="BI79" i="7" s="1"/>
  <c r="BJ79" i="7" s="1"/>
  <c r="BE79" i="7" l="1"/>
  <c r="BK79" i="7" s="1"/>
  <c r="BF80" i="7" l="1"/>
  <c r="BI80" i="7" s="1"/>
  <c r="BJ80" i="7" s="1"/>
  <c r="BE80" i="7"/>
  <c r="BK80" i="7" l="1"/>
  <c r="BE81" i="7" s="1"/>
  <c r="BF81" i="7" l="1"/>
  <c r="BI81" i="7" s="1"/>
  <c r="BJ81" i="7" s="1"/>
  <c r="BK81" i="7" l="1"/>
  <c r="BE82" i="7" s="1"/>
  <c r="BF82" i="7" l="1"/>
  <c r="BI82" i="7" s="1"/>
  <c r="BJ82" i="7" s="1"/>
  <c r="BK82" i="7" l="1"/>
  <c r="BF83" i="7" s="1"/>
  <c r="BI83" i="7" s="1"/>
  <c r="BJ83" i="7" s="1"/>
  <c r="BE83" i="7" l="1"/>
  <c r="BK83" i="7" s="1"/>
  <c r="BF84" i="7" s="1"/>
  <c r="BI84" i="7" s="1"/>
  <c r="BJ84" i="7" s="1"/>
  <c r="BE84" i="7" l="1"/>
  <c r="BK84" i="7" s="1"/>
  <c r="BE85" i="7" s="1"/>
  <c r="BF85" i="7" l="1"/>
  <c r="BI85" i="7" s="1"/>
  <c r="BJ85" i="7" s="1"/>
  <c r="BK85" i="7" l="1"/>
  <c r="BF86" i="7" s="1"/>
  <c r="BI86" i="7" s="1"/>
  <c r="BJ86" i="7" s="1"/>
  <c r="BE86" i="7" l="1"/>
  <c r="BK86" i="7" s="1"/>
  <c r="BF87" i="7" l="1"/>
  <c r="BI87" i="7" s="1"/>
  <c r="BJ87" i="7" s="1"/>
  <c r="BE87" i="7"/>
  <c r="BK87" i="7" l="1"/>
  <c r="BE88" i="7" s="1"/>
  <c r="BL88" i="7" s="1"/>
  <c r="BF88" i="7" l="1"/>
  <c r="BI88" i="7" s="1"/>
  <c r="BJ88" i="7" s="1"/>
  <c r="BK88" i="7" l="1"/>
  <c r="BF89" i="7" s="1"/>
  <c r="BI89" i="7" s="1"/>
  <c r="BJ89" i="7" s="1"/>
  <c r="BE89" i="7" l="1"/>
  <c r="BL89" i="7" s="1"/>
  <c r="BK89" i="7" l="1"/>
  <c r="BF90" i="7" s="1"/>
  <c r="BI90" i="7" s="1"/>
  <c r="BJ90" i="7" s="1"/>
  <c r="BE90" i="7" l="1"/>
  <c r="BL90" i="7" s="1"/>
  <c r="BK90" i="7" l="1"/>
  <c r="BF91" i="7" s="1"/>
  <c r="BI91" i="7" s="1"/>
  <c r="BJ91" i="7" s="1"/>
  <c r="BE91" i="7" l="1"/>
  <c r="BL91" i="7" s="1"/>
  <c r="BK91" i="7" l="1"/>
  <c r="BF92" i="7" s="1"/>
  <c r="BI92" i="7" s="1"/>
  <c r="BJ92" i="7" s="1"/>
  <c r="BE92" i="7" l="1"/>
  <c r="BL92" i="7" s="1"/>
  <c r="BK92" i="7" l="1"/>
  <c r="BF93" i="7" s="1"/>
  <c r="BI93" i="7" s="1"/>
  <c r="BJ93" i="7" s="1"/>
  <c r="BE93" i="7" l="1"/>
  <c r="BL93" i="7" s="1"/>
  <c r="BK93" i="7" l="1"/>
  <c r="BF94" i="7" s="1"/>
  <c r="BI94" i="7" s="1"/>
  <c r="BJ94" i="7" s="1"/>
  <c r="BE94" i="7" l="1"/>
  <c r="BL94" i="7" s="1"/>
  <c r="BK94" i="7" l="1"/>
  <c r="BF95" i="7" s="1"/>
  <c r="BI95" i="7" s="1"/>
  <c r="BJ95" i="7" s="1"/>
  <c r="BE95" i="7" l="1"/>
  <c r="BL95" i="7" s="1"/>
  <c r="BK95" i="7" l="1"/>
  <c r="BF96" i="7" s="1"/>
  <c r="BI96" i="7" s="1"/>
  <c r="BJ96" i="7" s="1"/>
  <c r="BE96" i="7" l="1"/>
  <c r="BL96" i="7" s="1"/>
  <c r="BK96" i="7" l="1"/>
  <c r="BF97" i="7" s="1"/>
  <c r="BI97" i="7" s="1"/>
  <c r="BJ97" i="7" s="1"/>
  <c r="BE97" i="7" l="1"/>
  <c r="BL97" i="7" s="1"/>
  <c r="BK97" i="7" l="1"/>
  <c r="BF98" i="7" l="1"/>
  <c r="BI98" i="7" s="1"/>
  <c r="BJ98" i="7" s="1"/>
  <c r="BE98" i="7"/>
  <c r="BL98" i="7" s="1"/>
  <c r="BK98" i="7" l="1"/>
  <c r="BF99" i="7" l="1"/>
  <c r="BI99" i="7" s="1"/>
  <c r="BJ99" i="7" s="1"/>
  <c r="BE99" i="7"/>
  <c r="BL99" i="7" s="1"/>
  <c r="BK99" i="7" l="1"/>
  <c r="BF100" i="7" l="1"/>
  <c r="BI100" i="7" s="1"/>
  <c r="BJ100" i="7" s="1"/>
  <c r="BE100" i="7"/>
  <c r="BL100" i="7" s="1"/>
  <c r="BK100" i="7" l="1"/>
  <c r="BF101" i="7" l="1"/>
  <c r="BI101" i="7" s="1"/>
  <c r="BJ101" i="7" s="1"/>
  <c r="BE101" i="7"/>
  <c r="BK101" i="7" l="1"/>
  <c r="BE102" i="7" s="1"/>
  <c r="BF102" i="7" l="1"/>
  <c r="BI102" i="7" s="1"/>
  <c r="BJ102" i="7" s="1"/>
  <c r="BK102" i="7" l="1"/>
  <c r="BF103" i="7" s="1"/>
  <c r="BI103" i="7" s="1"/>
  <c r="BJ103" i="7" s="1"/>
  <c r="BE103" i="7" l="1"/>
  <c r="BK103" i="7" s="1"/>
  <c r="BF104" i="7" s="1"/>
  <c r="BI104" i="7" s="1"/>
  <c r="BJ104" i="7" s="1"/>
  <c r="BE104" i="7" l="1"/>
  <c r="BK104" i="7" s="1"/>
  <c r="BE105" i="7" s="1"/>
  <c r="BF105" i="7" l="1"/>
  <c r="BK105" i="7" s="1"/>
  <c r="BF106" i="7" s="1"/>
  <c r="BI106" i="7" s="1"/>
  <c r="BJ106" i="7" s="1"/>
  <c r="BI105" i="7" l="1"/>
  <c r="BJ105" i="7" s="1"/>
  <c r="BE106" i="7"/>
  <c r="BK106" i="7" s="1"/>
  <c r="BE107" i="7" s="1"/>
  <c r="BF107" i="7" l="1"/>
  <c r="BK107" i="7" s="1"/>
  <c r="BF108" i="7" s="1"/>
  <c r="BI108" i="7" s="1"/>
  <c r="BJ108" i="7" s="1"/>
  <c r="BI107" i="7" l="1"/>
  <c r="BJ107" i="7" s="1"/>
  <c r="BE108" i="7"/>
  <c r="BK108" i="7" s="1"/>
  <c r="BF109" i="7" l="1"/>
  <c r="BI109" i="7" s="1"/>
  <c r="BJ109" i="7" s="1"/>
  <c r="BE109" i="7"/>
  <c r="BK109" i="7" l="1"/>
  <c r="BE110" i="7" s="1"/>
  <c r="BF110" i="7" l="1"/>
  <c r="BI110" i="7" s="1"/>
  <c r="BJ110" i="7" s="1"/>
  <c r="BK110" i="7" l="1"/>
  <c r="BE111" i="7" s="1"/>
  <c r="BF111" i="7" l="1"/>
  <c r="BI111" i="7" s="1"/>
  <c r="BJ111" i="7" s="1"/>
  <c r="BK111" i="7" l="1"/>
  <c r="BE112" i="7" s="1"/>
  <c r="BL112" i="7" s="1"/>
  <c r="BF112" i="7" l="1"/>
  <c r="BI112" i="7" s="1"/>
  <c r="BJ112" i="7" s="1"/>
  <c r="BK112" i="7" l="1"/>
  <c r="BF113" i="7" l="1"/>
  <c r="BI113" i="7" s="1"/>
  <c r="BJ113" i="7" s="1"/>
  <c r="BE113" i="7"/>
  <c r="BL113" i="7" s="1"/>
  <c r="BK113" i="7" l="1"/>
  <c r="BE114" i="7" l="1"/>
  <c r="BL114" i="7" s="1"/>
  <c r="BF114" i="7"/>
  <c r="BI114" i="7" s="1"/>
  <c r="BJ114" i="7" s="1"/>
  <c r="BK114" i="7" l="1"/>
  <c r="BF115" i="7" l="1"/>
  <c r="BI115" i="7" s="1"/>
  <c r="BJ115" i="7" s="1"/>
  <c r="BE115" i="7"/>
  <c r="BL115" i="7" s="1"/>
  <c r="BK115" i="7" l="1"/>
  <c r="BE116" i="7" l="1"/>
  <c r="BL116" i="7" s="1"/>
  <c r="BF116" i="7"/>
  <c r="BI116" i="7" s="1"/>
  <c r="BJ116" i="7" s="1"/>
  <c r="BK116" i="7" l="1"/>
  <c r="BE117" i="7" l="1"/>
  <c r="BF117" i="7"/>
  <c r="BI117" i="7" s="1"/>
  <c r="BJ117" i="7" s="1"/>
  <c r="BL117" i="7" l="1"/>
  <c r="BK117" i="7"/>
  <c r="BE118" i="7" l="1"/>
  <c r="BL118" i="7" s="1"/>
  <c r="BF118" i="7"/>
  <c r="BI118" i="7" s="1"/>
  <c r="BJ118" i="7" s="1"/>
  <c r="BK118" i="7" l="1"/>
  <c r="BE119" i="7" s="1"/>
  <c r="BL119" i="7" s="1"/>
  <c r="BF119" i="7" l="1"/>
  <c r="BI119" i="7" s="1"/>
  <c r="BJ119" i="7" s="1"/>
  <c r="BK119" i="7" l="1"/>
  <c r="BE120" i="7" s="1"/>
  <c r="BL120" i="7" s="1"/>
  <c r="BF120" i="7" l="1"/>
  <c r="BI120" i="7" s="1"/>
  <c r="BJ120" i="7" s="1"/>
  <c r="BK120" i="7" l="1"/>
  <c r="BE121" i="7" s="1"/>
  <c r="BL121" i="7" s="1"/>
  <c r="BF121" i="7" l="1"/>
  <c r="BI121" i="7" s="1"/>
  <c r="BJ121" i="7" s="1"/>
  <c r="BK121" i="7" l="1"/>
  <c r="BE122" i="7" s="1"/>
  <c r="BL122" i="7" s="1"/>
  <c r="BF122" i="7" l="1"/>
  <c r="BI122" i="7" s="1"/>
  <c r="BJ122" i="7" s="1"/>
  <c r="BK122" i="7" l="1"/>
  <c r="BE123" i="7" s="1"/>
  <c r="BL123" i="7" s="1"/>
  <c r="BF123" i="7" l="1"/>
  <c r="BI123" i="7" s="1"/>
  <c r="BJ123" i="7" s="1"/>
  <c r="BK123" i="7" l="1"/>
  <c r="BE124" i="7" l="1"/>
  <c r="BF124" i="7"/>
  <c r="BI124" i="7" s="1"/>
  <c r="BJ124" i="7" s="1"/>
  <c r="BK124" i="7" l="1"/>
  <c r="BL124" i="7"/>
  <c r="BE125" i="7" l="1"/>
  <c r="BF125" i="7"/>
  <c r="BI125" i="7" s="1"/>
  <c r="BJ125" i="7" s="1"/>
  <c r="BK125" i="7" l="1"/>
  <c r="BF126" i="7" s="1"/>
  <c r="BI126" i="7" s="1"/>
  <c r="BJ126" i="7" s="1"/>
  <c r="BE126" i="7" l="1"/>
  <c r="BK126" i="7" s="1"/>
  <c r="BF127" i="7" s="1"/>
  <c r="BI127" i="7" s="1"/>
  <c r="BJ127" i="7" s="1"/>
  <c r="BE127" i="7" l="1"/>
  <c r="BK127" i="7" s="1"/>
  <c r="BF128" i="7" s="1"/>
  <c r="BI128" i="7" s="1"/>
  <c r="BJ128" i="7" s="1"/>
  <c r="BE128" i="7" l="1"/>
  <c r="BK128" i="7" s="1"/>
  <c r="BF129" i="7" s="1"/>
  <c r="BI129" i="7" s="1"/>
  <c r="BJ129" i="7" s="1"/>
  <c r="BE129" i="7" l="1"/>
  <c r="BK129" i="7" s="1"/>
  <c r="BF130" i="7" s="1"/>
  <c r="BE130" i="7" l="1"/>
  <c r="BI130" i="7"/>
  <c r="BJ130" i="7" s="1"/>
  <c r="BK130" i="7" l="1"/>
  <c r="BF131" i="7" s="1"/>
  <c r="BE131" i="7" l="1"/>
  <c r="BI131" i="7"/>
  <c r="BJ131" i="7" s="1"/>
  <c r="BK131" i="7" l="1"/>
  <c r="BE132" i="7" l="1"/>
  <c r="BF132" i="7"/>
  <c r="BK132" i="7" l="1"/>
  <c r="BF133" i="7" s="1"/>
  <c r="BI133" i="7" s="1"/>
  <c r="BJ133" i="7" s="1"/>
  <c r="BI132" i="7"/>
  <c r="BJ132" i="7" s="1"/>
  <c r="BL136" i="7"/>
  <c r="BE133" i="7" l="1"/>
  <c r="BK133" i="7" s="1"/>
  <c r="BE134" i="7" l="1"/>
  <c r="BF134" i="7"/>
  <c r="BI134" i="7" s="1"/>
  <c r="BJ134" i="7" s="1"/>
  <c r="BK134" i="7" l="1"/>
  <c r="BE135" i="7" l="1"/>
  <c r="BF135" i="7"/>
  <c r="BI135" i="7" s="1"/>
  <c r="BJ135" i="7" s="1"/>
  <c r="BK135" i="7" l="1"/>
  <c r="BE136" i="7" s="1"/>
  <c r="BF136" i="7" l="1"/>
  <c r="BK136" i="7" s="1"/>
  <c r="BF137" i="7" l="1"/>
  <c r="BI137" i="7" s="1"/>
  <c r="BJ137" i="7" s="1"/>
  <c r="BE137" i="7"/>
  <c r="BL137" i="7" s="1"/>
  <c r="BI136" i="7"/>
  <c r="BJ136" i="7" s="1"/>
  <c r="BK137" i="7" l="1"/>
  <c r="BE138" i="7" s="1"/>
  <c r="BL138" i="7" s="1"/>
  <c r="BF138" i="7" l="1"/>
  <c r="BI138" i="7" s="1"/>
  <c r="BJ138" i="7" s="1"/>
  <c r="BK138" i="7" l="1"/>
  <c r="BE139" i="7" s="1"/>
  <c r="BL139" i="7" s="1"/>
  <c r="BF139" i="7" l="1"/>
  <c r="BI139" i="7" s="1"/>
  <c r="BJ139" i="7" s="1"/>
  <c r="BK139" i="7" l="1"/>
  <c r="BE140" i="7" l="1"/>
  <c r="BL140" i="7" s="1"/>
  <c r="BF140" i="7"/>
  <c r="BI140" i="7" s="1"/>
  <c r="BJ140" i="7" s="1"/>
  <c r="BK140" i="7" l="1"/>
  <c r="BE141" i="7" l="1"/>
  <c r="BL141" i="7" s="1"/>
  <c r="BF141" i="7"/>
  <c r="BI141" i="7" s="1"/>
  <c r="BJ141" i="7" s="1"/>
  <c r="BK141" i="7" l="1"/>
  <c r="BE142" i="7" s="1"/>
  <c r="BL142" i="7" s="1"/>
  <c r="BF142" i="7" l="1"/>
  <c r="BI142" i="7" s="1"/>
  <c r="BJ142" i="7" s="1"/>
  <c r="BK142" i="7" l="1"/>
  <c r="BE143" i="7" s="1"/>
  <c r="BL143" i="7" s="1"/>
  <c r="BF143" i="7" l="1"/>
  <c r="BI143" i="7" s="1"/>
  <c r="BJ143" i="7" s="1"/>
  <c r="BK143" i="7" l="1"/>
  <c r="BE144" i="7" s="1"/>
  <c r="BL144" i="7" s="1"/>
  <c r="BF144" i="7" l="1"/>
  <c r="BI144" i="7" s="1"/>
  <c r="BJ144" i="7" s="1"/>
  <c r="BK144" i="7" l="1"/>
  <c r="BE145" i="7" s="1"/>
  <c r="BL145" i="7" s="1"/>
  <c r="BF145" i="7" l="1"/>
  <c r="BI145" i="7" s="1"/>
  <c r="BJ145" i="7" s="1"/>
  <c r="BK145" i="7" l="1"/>
  <c r="BE146" i="7" s="1"/>
  <c r="BL146" i="7" s="1"/>
  <c r="BF146" i="7" l="1"/>
  <c r="BI146" i="7" s="1"/>
  <c r="BJ146" i="7" s="1"/>
  <c r="BK146" i="7" l="1"/>
  <c r="BE147" i="7" s="1"/>
  <c r="BL147" i="7" s="1"/>
  <c r="BF147" i="7" l="1"/>
  <c r="BI147" i="7" s="1"/>
  <c r="BJ147" i="7" s="1"/>
  <c r="BK147" i="7" l="1"/>
  <c r="BE148" i="7" s="1"/>
  <c r="BL148" i="7" s="1"/>
  <c r="BF148" i="7" l="1"/>
  <c r="BI148" i="7" s="1"/>
  <c r="BJ148" i="7" s="1"/>
  <c r="BK148" i="7" l="1"/>
  <c r="BE149" i="7" s="1"/>
  <c r="BF149" i="7" l="1"/>
  <c r="BK149" i="7" s="1"/>
  <c r="BF150" i="7" l="1"/>
  <c r="BI150" i="7" s="1"/>
  <c r="BJ150" i="7" s="1"/>
  <c r="BE150" i="7"/>
  <c r="BI149" i="7"/>
  <c r="BJ149" i="7" s="1"/>
  <c r="BK150" i="7" l="1"/>
  <c r="BF151" i="7" s="1"/>
  <c r="BI151" i="7" s="1"/>
  <c r="BJ151" i="7" s="1"/>
  <c r="BE151" i="7" l="1"/>
  <c r="BK151" i="7" s="1"/>
  <c r="BF152" i="7" s="1"/>
  <c r="BI152" i="7" s="1"/>
  <c r="BJ152" i="7" s="1"/>
  <c r="BE152" i="7" l="1"/>
  <c r="BK152" i="7" s="1"/>
  <c r="BF153" i="7" s="1"/>
  <c r="BI153" i="7" l="1"/>
  <c r="BJ153" i="7" s="1"/>
  <c r="BE153" i="7"/>
  <c r="BK153" i="7" l="1"/>
  <c r="BF154" i="7" l="1"/>
  <c r="BI154" i="7" s="1"/>
  <c r="BJ154" i="7" s="1"/>
  <c r="BE154" i="7"/>
  <c r="BK154" i="7" l="1"/>
  <c r="BF155" i="7" s="1"/>
  <c r="BI155" i="7" s="1"/>
  <c r="BJ155" i="7" s="1"/>
  <c r="BE155" i="7" l="1"/>
  <c r="BK155" i="7" s="1"/>
  <c r="BF156" i="7" l="1"/>
  <c r="BI156" i="7" s="1"/>
  <c r="BJ156" i="7" s="1"/>
  <c r="BE156" i="7"/>
  <c r="BK156" i="7" l="1"/>
  <c r="BF157" i="7" s="1"/>
  <c r="BI157" i="7" s="1"/>
  <c r="BJ157" i="7" s="1"/>
  <c r="BE157" i="7" l="1"/>
  <c r="BK157" i="7" s="1"/>
  <c r="BF158" i="7" s="1"/>
  <c r="BI158" i="7" s="1"/>
  <c r="BJ158" i="7" s="1"/>
  <c r="BE158" i="7" l="1"/>
  <c r="BK158" i="7" s="1"/>
  <c r="BF159" i="7" s="1"/>
  <c r="BI159" i="7" s="1"/>
  <c r="BJ159" i="7" s="1"/>
  <c r="BL160" i="7"/>
  <c r="BE159" i="7" l="1"/>
  <c r="BK159" i="7" s="1"/>
  <c r="BE160" i="7" l="1"/>
  <c r="BF160" i="7"/>
  <c r="BI160" i="7" s="1"/>
  <c r="BJ160" i="7" s="1"/>
  <c r="BK160" i="7" l="1"/>
  <c r="BE161" i="7" l="1"/>
  <c r="BL161" i="7" s="1"/>
  <c r="BF161" i="7"/>
  <c r="BI161" i="7" s="1"/>
  <c r="BJ161" i="7" s="1"/>
  <c r="BK161" i="7" l="1"/>
  <c r="BF162" i="7" l="1"/>
  <c r="BI162" i="7" s="1"/>
  <c r="BJ162" i="7" s="1"/>
  <c r="BE162" i="7"/>
  <c r="BL162" i="7" s="1"/>
  <c r="BK162" i="7" l="1"/>
  <c r="BF163" i="7" l="1"/>
  <c r="BI163" i="7" s="1"/>
  <c r="BJ163" i="7" s="1"/>
  <c r="BE163" i="7"/>
  <c r="BK163" i="7" l="1"/>
  <c r="BF164" i="7" s="1"/>
  <c r="BI164" i="7" s="1"/>
  <c r="BJ164" i="7" s="1"/>
  <c r="BL163" i="7"/>
  <c r="BE164" i="7" l="1"/>
  <c r="BL164" i="7" s="1"/>
  <c r="BK164" i="7" l="1"/>
  <c r="BF165" i="7" s="1"/>
  <c r="BI165" i="7" s="1"/>
  <c r="BJ165" i="7" s="1"/>
  <c r="BE165" i="7" l="1"/>
  <c r="BK165" i="7" s="1"/>
  <c r="BF166" i="7" s="1"/>
  <c r="BL165" i="7" l="1"/>
  <c r="BI166" i="7"/>
  <c r="BJ166" i="7" s="1"/>
  <c r="BE166" i="7"/>
  <c r="BL166" i="7" l="1"/>
  <c r="BK166" i="7"/>
  <c r="BF167" i="7" s="1"/>
  <c r="BE167" i="7" l="1"/>
  <c r="BI167" i="7"/>
  <c r="BJ167" i="7" s="1"/>
  <c r="BK167" i="7" l="1"/>
  <c r="BF168" i="7" s="1"/>
  <c r="BL167" i="7"/>
  <c r="BE168" i="7" l="1"/>
  <c r="BI168" i="7"/>
  <c r="BJ168" i="7" s="1"/>
  <c r="BL168" i="7" l="1"/>
  <c r="BK168" i="7"/>
  <c r="BF169" i="7" s="1"/>
  <c r="BI169" i="7" l="1"/>
  <c r="BJ169" i="7" s="1"/>
  <c r="BE169" i="7"/>
  <c r="BL169" i="7" l="1"/>
  <c r="BK169" i="7"/>
  <c r="BF170" i="7" s="1"/>
  <c r="BI170" i="7" l="1"/>
  <c r="BJ170" i="7" s="1"/>
  <c r="BE170" i="7"/>
  <c r="BL170" i="7" l="1"/>
  <c r="BK170" i="7"/>
  <c r="BF171" i="7" s="1"/>
  <c r="BE171" i="7" l="1"/>
  <c r="BI171" i="7"/>
  <c r="BJ171" i="7" s="1"/>
  <c r="BL171" i="7" l="1"/>
  <c r="BK171" i="7"/>
  <c r="BF172" i="7" s="1"/>
  <c r="BI172" i="7" l="1"/>
  <c r="BJ172" i="7" s="1"/>
  <c r="BE172" i="7"/>
  <c r="BL172" i="7" l="1"/>
  <c r="BK172" i="7"/>
  <c r="BF173" i="7" s="1"/>
  <c r="BI173" i="7" l="1"/>
  <c r="BJ173" i="7" s="1"/>
  <c r="BE173" i="7"/>
  <c r="BK173" i="7" l="1"/>
  <c r="BF174" i="7" s="1"/>
  <c r="BI174" i="7" l="1"/>
  <c r="BJ174" i="7" s="1"/>
  <c r="BE174" i="7"/>
  <c r="BK174" i="7" l="1"/>
  <c r="BE175" i="7" l="1"/>
  <c r="BF175" i="7"/>
  <c r="BI175" i="7" s="1"/>
  <c r="BJ175" i="7" s="1"/>
  <c r="BK175" i="7" l="1"/>
  <c r="BF176" i="7" l="1"/>
  <c r="BI176" i="7" s="1"/>
  <c r="BJ176" i="7" s="1"/>
  <c r="BE176" i="7"/>
  <c r="BK176" i="7" l="1"/>
  <c r="BF177" i="7" s="1"/>
  <c r="BI177" i="7" s="1"/>
  <c r="BJ177" i="7" s="1"/>
  <c r="BE177" i="7" l="1"/>
  <c r="BK177" i="7" s="1"/>
  <c r="BF178" i="7" s="1"/>
  <c r="BI178" i="7" l="1"/>
  <c r="BJ178" i="7" s="1"/>
  <c r="BE178" i="7"/>
  <c r="BK178" i="7" l="1"/>
  <c r="BF179" i="7" l="1"/>
  <c r="BI179" i="7" s="1"/>
  <c r="BJ179" i="7" s="1"/>
  <c r="BE179" i="7"/>
  <c r="BK179" i="7" l="1"/>
  <c r="BF180" i="7" s="1"/>
  <c r="BI180" i="7" s="1"/>
  <c r="BJ180" i="7" s="1"/>
  <c r="BE180" i="7" l="1"/>
  <c r="BK180" i="7" s="1"/>
  <c r="BF181" i="7" s="1"/>
  <c r="BI181" i="7" s="1"/>
  <c r="BJ181" i="7" s="1"/>
  <c r="BE181" i="7" l="1"/>
  <c r="BK181" i="7" s="1"/>
  <c r="BE182" i="7" l="1"/>
  <c r="BF182" i="7"/>
  <c r="BK182" i="7" l="1"/>
  <c r="BF183" i="7" s="1"/>
  <c r="BI183" i="7" s="1"/>
  <c r="BJ183" i="7" s="1"/>
  <c r="BI182" i="7"/>
  <c r="BJ182" i="7" s="1"/>
  <c r="BE183" i="7" l="1"/>
  <c r="BK183" i="7" s="1"/>
  <c r="BE184" i="7" l="1"/>
  <c r="BL184" i="7" s="1"/>
  <c r="BF184" i="7"/>
  <c r="BI184" i="7" s="1"/>
  <c r="BJ184" i="7" s="1"/>
  <c r="BK184" i="7" l="1"/>
  <c r="BE185" i="7" l="1"/>
  <c r="BL185" i="7" s="1"/>
  <c r="BF185" i="7"/>
  <c r="BI185" i="7" s="1"/>
  <c r="BJ185" i="7" s="1"/>
  <c r="BK185" i="7" l="1"/>
  <c r="BF186" i="7" l="1"/>
  <c r="BI186" i="7" s="1"/>
  <c r="BJ186" i="7" s="1"/>
  <c r="BE186" i="7"/>
  <c r="BL186" i="7" s="1"/>
  <c r="BK186" i="7" l="1"/>
  <c r="BF187" i="7" l="1"/>
  <c r="BI187" i="7" s="1"/>
  <c r="BJ187" i="7" s="1"/>
  <c r="BE187" i="7"/>
  <c r="BL187" i="7" s="1"/>
  <c r="BK187" i="7" l="1"/>
  <c r="BF188" i="7" l="1"/>
  <c r="BI188" i="7" s="1"/>
  <c r="BJ188" i="7" s="1"/>
  <c r="BE188" i="7"/>
  <c r="BL188" i="7" s="1"/>
  <c r="BK188" i="7" l="1"/>
  <c r="BF189" i="7" s="1"/>
  <c r="BE189" i="7" l="1"/>
  <c r="BI189" i="7"/>
  <c r="BJ189" i="7" s="1"/>
  <c r="BL189" i="7" l="1"/>
  <c r="BK189" i="7"/>
  <c r="BF190" i="7" s="1"/>
  <c r="BI190" i="7" l="1"/>
  <c r="BJ190" i="7" s="1"/>
  <c r="BE190" i="7"/>
  <c r="BL190" i="7" l="1"/>
  <c r="BK190" i="7"/>
  <c r="BF191" i="7" s="1"/>
  <c r="BE191" i="7" l="1"/>
  <c r="BL191" i="7" s="1"/>
  <c r="BI191" i="7"/>
  <c r="BJ191" i="7" s="1"/>
  <c r="BK191" i="7" l="1"/>
  <c r="BF192" i="7" s="1"/>
  <c r="BI192" i="7" l="1"/>
  <c r="BJ192" i="7" s="1"/>
  <c r="BE192" i="7"/>
  <c r="BL192" i="7" l="1"/>
  <c r="BK192" i="7"/>
  <c r="BF193" i="7" s="1"/>
  <c r="BI193" i="7" l="1"/>
  <c r="BJ193" i="7" s="1"/>
  <c r="BE193" i="7"/>
  <c r="BL193" i="7" s="1"/>
  <c r="BK193" i="7" l="1"/>
  <c r="BF194" i="7" s="1"/>
  <c r="BI194" i="7" l="1"/>
  <c r="BJ194" i="7" s="1"/>
  <c r="BE194" i="7"/>
  <c r="BL194" i="7" s="1"/>
  <c r="BK194" i="7" l="1"/>
  <c r="BF195" i="7" s="1"/>
  <c r="BI195" i="7" l="1"/>
  <c r="BJ195" i="7" s="1"/>
  <c r="BE195" i="7"/>
  <c r="BL195" i="7" s="1"/>
  <c r="BK195" i="7" l="1"/>
  <c r="BF196" i="7" s="1"/>
  <c r="BI196" i="7" l="1"/>
  <c r="BJ196" i="7" s="1"/>
  <c r="BE196" i="7"/>
  <c r="BL196" i="7" s="1"/>
  <c r="BK196" i="7" l="1"/>
  <c r="BF197" i="7" s="1"/>
  <c r="BI197" i="7" l="1"/>
  <c r="BJ197" i="7" s="1"/>
  <c r="BE197" i="7"/>
  <c r="BK197" i="7" s="1"/>
  <c r="BF198" i="7" s="1"/>
  <c r="BI198" i="7" l="1"/>
  <c r="BJ198" i="7" s="1"/>
  <c r="BE198" i="7"/>
  <c r="BK198" i="7" s="1"/>
  <c r="BF199" i="7" s="1"/>
  <c r="BI199" i="7" l="1"/>
  <c r="BJ199" i="7" s="1"/>
  <c r="BE199" i="7"/>
  <c r="BK199" i="7" l="1"/>
  <c r="BE200" i="7" l="1"/>
  <c r="BF200" i="7"/>
  <c r="BI200" i="7" s="1"/>
  <c r="BJ200" i="7" s="1"/>
  <c r="BK200" i="7" l="1"/>
  <c r="BF201" i="7" l="1"/>
  <c r="BI201" i="7" s="1"/>
  <c r="BJ201" i="7" s="1"/>
  <c r="BE201" i="7"/>
  <c r="BK201" i="7" l="1"/>
  <c r="BF202" i="7" s="1"/>
  <c r="BI202" i="7" s="1"/>
  <c r="BJ202" i="7" s="1"/>
  <c r="BE202" i="7" l="1"/>
  <c r="BK202" i="7" s="1"/>
  <c r="BF203" i="7" s="1"/>
  <c r="BI203" i="7" s="1"/>
  <c r="BJ203" i="7" s="1"/>
  <c r="BE203" i="7" l="1"/>
  <c r="BK203" i="7" s="1"/>
  <c r="BF204" i="7" s="1"/>
  <c r="BI204" i="7" s="1"/>
  <c r="BJ204" i="7" s="1"/>
  <c r="BE204" i="7" l="1"/>
  <c r="BK204" i="7" s="1"/>
  <c r="BF205" i="7" s="1"/>
  <c r="BI205" i="7" l="1"/>
  <c r="BJ205" i="7" s="1"/>
  <c r="BE205" i="7"/>
  <c r="BK205" i="7" l="1"/>
  <c r="BE206" i="7" l="1"/>
  <c r="BF206" i="7"/>
  <c r="BI206" i="7" s="1"/>
  <c r="BJ206" i="7" s="1"/>
  <c r="BK206" i="7" l="1"/>
  <c r="BE207" i="7" l="1"/>
  <c r="BF207" i="7"/>
  <c r="BI207" i="7" s="1"/>
  <c r="BJ207" i="7" s="1"/>
  <c r="BK207" i="7" l="1"/>
  <c r="BE208" i="7" l="1"/>
  <c r="BL208" i="7" s="1"/>
  <c r="BF208" i="7"/>
  <c r="BI208" i="7" s="1"/>
  <c r="BJ208" i="7" s="1"/>
  <c r="BK208" i="7" l="1"/>
  <c r="BF209" i="7" l="1"/>
  <c r="BI209" i="7" s="1"/>
  <c r="BJ209" i="7" s="1"/>
  <c r="BE209" i="7"/>
  <c r="BL209" i="7" s="1"/>
  <c r="BK209" i="7" l="1"/>
  <c r="BF210" i="7" l="1"/>
  <c r="BI210" i="7" s="1"/>
  <c r="BJ210" i="7" s="1"/>
  <c r="BE210" i="7"/>
  <c r="BL210" i="7" s="1"/>
  <c r="BK210" i="7" l="1"/>
  <c r="BE211" i="7" l="1"/>
  <c r="BL211" i="7" s="1"/>
  <c r="BF211" i="7"/>
  <c r="BI211" i="7" s="1"/>
  <c r="BJ211" i="7" s="1"/>
  <c r="BK211" i="7" l="1"/>
  <c r="BE212" i="7" l="1"/>
  <c r="BL212" i="7" s="1"/>
  <c r="BF212" i="7"/>
  <c r="BI212" i="7" s="1"/>
  <c r="BJ212" i="7" s="1"/>
  <c r="BK212" i="7" l="1"/>
  <c r="BE213" i="7" s="1"/>
  <c r="BL213" i="7" s="1"/>
  <c r="BF213" i="7" l="1"/>
  <c r="BI213" i="7" s="1"/>
  <c r="BJ213" i="7" s="1"/>
  <c r="BK213" i="7" l="1"/>
  <c r="BE214" i="7" s="1"/>
  <c r="BL214" i="7" s="1"/>
  <c r="BF214" i="7" l="1"/>
  <c r="BI214" i="7" s="1"/>
  <c r="BJ214" i="7" s="1"/>
  <c r="BK214" i="7" l="1"/>
  <c r="BE215" i="7" l="1"/>
  <c r="BF215" i="7"/>
  <c r="BI215" i="7" s="1"/>
  <c r="BJ215" i="7" s="1"/>
  <c r="BL215" i="7" l="1"/>
  <c r="BK215" i="7"/>
  <c r="BF216" i="7" l="1"/>
  <c r="BI216" i="7" s="1"/>
  <c r="BJ216" i="7" s="1"/>
  <c r="BE216" i="7"/>
  <c r="BL216" i="7" l="1"/>
  <c r="BK216" i="7"/>
  <c r="BF217" i="7" l="1"/>
  <c r="BI217" i="7" s="1"/>
  <c r="BJ217" i="7" s="1"/>
  <c r="BE217" i="7"/>
  <c r="BL217" i="7" l="1"/>
  <c r="BK217" i="7"/>
  <c r="BF218" i="7" l="1"/>
  <c r="BI218" i="7" s="1"/>
  <c r="BJ218" i="7" s="1"/>
  <c r="BE218" i="7"/>
  <c r="BL218" i="7" l="1"/>
  <c r="BK218" i="7"/>
  <c r="BF219" i="7" l="1"/>
  <c r="BI219" i="7" s="1"/>
  <c r="BJ219" i="7" s="1"/>
  <c r="BE219" i="7"/>
  <c r="BL219" i="7" l="1"/>
  <c r="BK219" i="7"/>
  <c r="BF220" i="7" l="1"/>
  <c r="BI220" i="7" s="1"/>
  <c r="BJ220" i="7" s="1"/>
  <c r="BE220" i="7"/>
  <c r="BL220" i="7" l="1"/>
  <c r="BK220" i="7"/>
  <c r="BF221" i="7" l="1"/>
  <c r="BI221" i="7" s="1"/>
  <c r="BJ221" i="7" s="1"/>
  <c r="BE221" i="7"/>
  <c r="BK221" i="7" l="1"/>
  <c r="BF222" i="7" s="1"/>
  <c r="BI222" i="7" s="1"/>
  <c r="BJ222" i="7" s="1"/>
  <c r="BE222" i="7" l="1"/>
  <c r="BK222" i="7" s="1"/>
  <c r="BE223" i="7" l="1"/>
  <c r="BF223" i="7"/>
  <c r="BI223" i="7" s="1"/>
  <c r="BJ223" i="7" s="1"/>
  <c r="BK223" i="7" l="1"/>
  <c r="BE224" i="7" s="1"/>
  <c r="BF224" i="7" l="1"/>
  <c r="BI224" i="7" s="1"/>
  <c r="BJ224" i="7" s="1"/>
  <c r="BK224" i="7" l="1"/>
  <c r="BE225" i="7" s="1"/>
  <c r="BF225" i="7" l="1"/>
  <c r="BI225" i="7" s="1"/>
  <c r="BJ225" i="7" s="1"/>
  <c r="BK225" i="7" l="1"/>
  <c r="BE226" i="7" s="1"/>
  <c r="BF226" i="7" l="1"/>
  <c r="BK226" i="7" s="1"/>
  <c r="BE227" i="7" s="1"/>
  <c r="BI226" i="7" l="1"/>
  <c r="BJ226" i="7" s="1"/>
  <c r="BF227" i="7"/>
  <c r="BI227" i="7" s="1"/>
  <c r="BJ227" i="7" s="1"/>
  <c r="BK227" i="7" l="1"/>
  <c r="BF228" i="7" s="1"/>
  <c r="BI228" i="7" s="1"/>
  <c r="BJ228" i="7" s="1"/>
  <c r="BE228" i="7" l="1"/>
  <c r="BK228" i="7" s="1"/>
  <c r="BE229" i="7" s="1"/>
  <c r="BF229" i="7" l="1"/>
  <c r="BI229" i="7" s="1"/>
  <c r="BJ229" i="7" s="1"/>
  <c r="BK229" i="7" l="1"/>
  <c r="BE230" i="7" s="1"/>
  <c r="BF230" i="7" l="1"/>
  <c r="BI230" i="7" s="1"/>
  <c r="BJ230" i="7" s="1"/>
  <c r="BK230" i="7" l="1"/>
  <c r="BF231" i="7" s="1"/>
  <c r="BI231" i="7" s="1"/>
  <c r="BJ231" i="7" s="1"/>
  <c r="BE231" i="7" l="1"/>
  <c r="BK231" i="7" s="1"/>
  <c r="BF232" i="7" s="1"/>
  <c r="BI232" i="7" s="1"/>
  <c r="BJ232" i="7" s="1"/>
  <c r="BE232" i="7" l="1"/>
  <c r="BL232" i="7" s="1"/>
  <c r="BK232" i="7" l="1"/>
  <c r="BF233" i="7" s="1"/>
  <c r="BI233" i="7" s="1"/>
  <c r="BJ233" i="7" s="1"/>
  <c r="BE233" i="7" l="1"/>
  <c r="BL233" i="7" s="1"/>
  <c r="BK233" i="7" l="1"/>
  <c r="BE234" i="7" s="1"/>
  <c r="BL234" i="7" s="1"/>
  <c r="BF234" i="7" l="1"/>
  <c r="BI234" i="7" s="1"/>
  <c r="BJ234" i="7" s="1"/>
  <c r="BK234" i="7" l="1"/>
  <c r="BE235" i="7" s="1"/>
  <c r="BL235" i="7" s="1"/>
  <c r="BF235" i="7" l="1"/>
  <c r="BI235" i="7" s="1"/>
  <c r="BJ235" i="7" s="1"/>
  <c r="BK235" i="7" l="1"/>
  <c r="BE236" i="7" s="1"/>
  <c r="BL236" i="7" s="1"/>
  <c r="BF236" i="7" l="1"/>
  <c r="BI236" i="7" s="1"/>
  <c r="BJ236" i="7" s="1"/>
  <c r="BK236" i="7" l="1"/>
  <c r="BF237" i="7" s="1"/>
  <c r="BI237" i="7" s="1"/>
  <c r="BJ237" i="7" s="1"/>
  <c r="BE237" i="7" l="1"/>
  <c r="BL237" i="7" s="1"/>
  <c r="BK237" i="7" l="1"/>
  <c r="BF238" i="7" s="1"/>
  <c r="BI238" i="7" s="1"/>
  <c r="BJ238" i="7" s="1"/>
  <c r="BE238" i="7" l="1"/>
  <c r="BL238" i="7" s="1"/>
  <c r="BK238" i="7" l="1"/>
  <c r="BF239" i="7" s="1"/>
  <c r="BI239" i="7" s="1"/>
  <c r="BJ239" i="7" s="1"/>
  <c r="BE239" i="7" l="1"/>
  <c r="BL239" i="7" s="1"/>
  <c r="BK239" i="7" l="1"/>
  <c r="BF240" i="7" s="1"/>
  <c r="BI240" i="7" s="1"/>
  <c r="BJ240" i="7" s="1"/>
  <c r="BE240" i="7" l="1"/>
  <c r="BL240" i="7" s="1"/>
  <c r="BK240" i="7" l="1"/>
  <c r="BF241" i="7" s="1"/>
  <c r="BI241" i="7" s="1"/>
  <c r="BJ241" i="7" s="1"/>
  <c r="BE241" i="7" l="1"/>
  <c r="BL241" i="7" s="1"/>
  <c r="BK241" i="7" l="1"/>
  <c r="BF242" i="7" s="1"/>
  <c r="BI242" i="7" s="1"/>
  <c r="BJ242" i="7" s="1"/>
  <c r="BE242" i="7" l="1"/>
  <c r="BL242" i="7" s="1"/>
  <c r="BK242" i="7" l="1"/>
  <c r="BF243" i="7" s="1"/>
  <c r="BI243" i="7" s="1"/>
  <c r="BJ243" i="7" s="1"/>
  <c r="BE243" i="7" l="1"/>
  <c r="BL243" i="7" s="1"/>
  <c r="BK243" i="7" l="1"/>
  <c r="BF244" i="7" s="1"/>
  <c r="BI244" i="7" s="1"/>
  <c r="BJ244" i="7" s="1"/>
  <c r="BE244" i="7" l="1"/>
  <c r="BL244" i="7" s="1"/>
  <c r="BK244" i="7" l="1"/>
  <c r="BF245" i="7" s="1"/>
  <c r="BI245" i="7" s="1"/>
  <c r="BJ245" i="7" s="1"/>
  <c r="BE245" i="7" l="1"/>
  <c r="BK245" i="7" s="1"/>
  <c r="BF246" i="7" s="1"/>
  <c r="BI246" i="7" s="1"/>
  <c r="BJ246" i="7" s="1"/>
  <c r="BE246" i="7" l="1"/>
  <c r="BK246" i="7" s="1"/>
  <c r="BF247" i="7" s="1"/>
  <c r="BI247" i="7" s="1"/>
  <c r="BJ247" i="7" s="1"/>
  <c r="BE247" i="7" l="1"/>
  <c r="BK247" i="7" s="1"/>
  <c r="BF248" i="7" s="1"/>
  <c r="BI248" i="7" l="1"/>
  <c r="BJ248" i="7" s="1"/>
  <c r="BE248" i="7"/>
  <c r="BK248" i="7" s="1"/>
  <c r="BE249" i="7" l="1"/>
  <c r="BF249" i="7"/>
  <c r="BI249" i="7" s="1"/>
  <c r="BJ249" i="7" s="1"/>
  <c r="BK249" i="7" l="1"/>
  <c r="BF250" i="7" l="1"/>
  <c r="BI250" i="7" s="1"/>
  <c r="BJ250" i="7" s="1"/>
  <c r="BE250" i="7"/>
  <c r="BK250" i="7" l="1"/>
  <c r="BF251" i="7" s="1"/>
  <c r="BI251" i="7" s="1"/>
  <c r="BJ251" i="7" s="1"/>
  <c r="BE251" i="7" l="1"/>
  <c r="BK251" i="7" s="1"/>
  <c r="BF252" i="7" s="1"/>
  <c r="BI252" i="7" s="1"/>
  <c r="BJ252" i="7" s="1"/>
  <c r="BE252" i="7" l="1"/>
  <c r="BK252" i="7" s="1"/>
  <c r="BF253" i="7" l="1"/>
  <c r="BI253" i="7" s="1"/>
  <c r="BJ253" i="7" s="1"/>
  <c r="BE253" i="7"/>
  <c r="BK253" i="7" s="1"/>
  <c r="BF254" i="7" s="1"/>
  <c r="BI254" i="7" s="1"/>
  <c r="BJ254" i="7" s="1"/>
  <c r="BE254" i="7" l="1"/>
  <c r="BK254" i="7" s="1"/>
  <c r="BF255" i="7" l="1"/>
  <c r="BI255" i="7" s="1"/>
  <c r="BJ255" i="7" s="1"/>
  <c r="BE255" i="7"/>
  <c r="BK255" i="7" l="1"/>
  <c r="BF256" i="7" s="1"/>
  <c r="BI256" i="7" s="1"/>
  <c r="BJ256" i="7" s="1"/>
  <c r="BE256" i="7" l="1"/>
  <c r="BL256" i="7" s="1"/>
  <c r="BK256" i="7" l="1"/>
  <c r="BF257" i="7" s="1"/>
  <c r="BI257" i="7" s="1"/>
  <c r="BJ257" i="7" s="1"/>
  <c r="BE257" i="7" l="1"/>
  <c r="BL257" i="7" s="1"/>
  <c r="BK257" i="7" l="1"/>
  <c r="BE258" i="7" s="1"/>
  <c r="BL258" i="7" s="1"/>
  <c r="BF258" i="7" l="1"/>
  <c r="BI258" i="7" s="1"/>
  <c r="BJ258" i="7" s="1"/>
  <c r="BK258" i="7" l="1"/>
  <c r="BF259" i="7" s="1"/>
  <c r="BI259" i="7" s="1"/>
  <c r="BJ259" i="7" s="1"/>
  <c r="BE259" i="7" l="1"/>
  <c r="BL259" i="7" s="1"/>
  <c r="BK259" i="7" l="1"/>
  <c r="BF260" i="7" s="1"/>
  <c r="BI260" i="7" s="1"/>
  <c r="BJ260" i="7" s="1"/>
  <c r="BE260" i="7" l="1"/>
  <c r="BL260" i="7" s="1"/>
  <c r="BK260" i="7" l="1"/>
  <c r="BF261" i="7" s="1"/>
  <c r="BI261" i="7" s="1"/>
  <c r="BJ261" i="7" s="1"/>
  <c r="BE261" i="7" l="1"/>
  <c r="BL261" i="7" s="1"/>
  <c r="BK261" i="7" l="1"/>
  <c r="BF262" i="7" s="1"/>
  <c r="BI262" i="7" s="1"/>
  <c r="BJ262" i="7" s="1"/>
  <c r="BE262" i="7" l="1"/>
  <c r="BL262" i="7" s="1"/>
  <c r="BK262" i="7" l="1"/>
  <c r="BF263" i="7" s="1"/>
  <c r="BI263" i="7" s="1"/>
  <c r="BJ263" i="7" s="1"/>
  <c r="BE263" i="7" l="1"/>
  <c r="BL263" i="7" s="1"/>
  <c r="BK263" i="7" l="1"/>
  <c r="BF264" i="7" s="1"/>
  <c r="BI264" i="7" s="1"/>
  <c r="BJ264" i="7" s="1"/>
  <c r="BE264" i="7" l="1"/>
  <c r="BL264" i="7" s="1"/>
  <c r="BK264" i="7" l="1"/>
  <c r="BF265" i="7" s="1"/>
  <c r="BI265" i="7" s="1"/>
  <c r="BJ265" i="7" s="1"/>
  <c r="BE265" i="7" l="1"/>
  <c r="BL265" i="7" s="1"/>
  <c r="BK265" i="7" l="1"/>
  <c r="BF266" i="7" s="1"/>
  <c r="BI266" i="7" s="1"/>
  <c r="BJ266" i="7" s="1"/>
  <c r="BE266" i="7" l="1"/>
  <c r="BL266" i="7" s="1"/>
  <c r="BK266" i="7" l="1"/>
  <c r="BE267" i="7" s="1"/>
  <c r="BL267" i="7" s="1"/>
  <c r="BF267" i="7"/>
  <c r="BI267" i="7" s="1"/>
  <c r="BJ267" i="7" s="1"/>
  <c r="BK267" i="7" l="1"/>
  <c r="BF268" i="7" s="1"/>
  <c r="BI268" i="7" s="1"/>
  <c r="BJ268" i="7" s="1"/>
  <c r="BE268" i="7" l="1"/>
  <c r="BL268" i="7" s="1"/>
  <c r="BK268" i="7" l="1"/>
  <c r="BF269" i="7" s="1"/>
  <c r="BI269" i="7" s="1"/>
  <c r="BJ269" i="7" s="1"/>
  <c r="BE269" i="7" l="1"/>
  <c r="BK269" i="7" s="1"/>
  <c r="BF270" i="7" s="1"/>
  <c r="BI270" i="7" s="1"/>
  <c r="BJ270" i="7" s="1"/>
  <c r="BE270" i="7" l="1"/>
  <c r="BK270" i="7" s="1"/>
  <c r="BF271" i="7" s="1"/>
  <c r="BE271" i="7" l="1"/>
  <c r="BI271" i="7"/>
  <c r="BJ271" i="7" s="1"/>
  <c r="BK271" i="7" l="1"/>
  <c r="BF272" i="7" s="1"/>
  <c r="BE272" i="7" l="1"/>
  <c r="BI272" i="7"/>
  <c r="BJ272" i="7" s="1"/>
  <c r="BK272" i="7" l="1"/>
  <c r="BF273" i="7" s="1"/>
  <c r="BE273" i="7" l="1"/>
  <c r="BI273" i="7"/>
  <c r="BJ273" i="7" s="1"/>
  <c r="BK273" i="7" l="1"/>
  <c r="BF274" i="7" s="1"/>
  <c r="BI274" i="7" l="1"/>
  <c r="BJ274" i="7" s="1"/>
  <c r="BE274" i="7"/>
  <c r="BK274" i="7" l="1"/>
  <c r="BF275" i="7" l="1"/>
  <c r="BI275" i="7" s="1"/>
  <c r="BJ275" i="7" s="1"/>
  <c r="BE275" i="7"/>
  <c r="BK275" i="7" l="1"/>
  <c r="BE276" i="7" s="1"/>
  <c r="BF276" i="7" l="1"/>
  <c r="BI276" i="7" s="1"/>
  <c r="BJ276" i="7" s="1"/>
  <c r="BK276" i="7" l="1"/>
  <c r="BF277" i="7" s="1"/>
  <c r="BI277" i="7" s="1"/>
  <c r="BJ277" i="7" s="1"/>
  <c r="BE277" i="7" l="1"/>
  <c r="BK277" i="7" s="1"/>
  <c r="BF278" i="7" s="1"/>
  <c r="BI278" i="7" s="1"/>
  <c r="BJ278" i="7" s="1"/>
  <c r="BE278" i="7" l="1"/>
  <c r="BK278" i="7" s="1"/>
  <c r="BE279" i="7" s="1"/>
  <c r="BL280" i="7"/>
  <c r="BF279" i="7" l="1"/>
  <c r="BI279" i="7" s="1"/>
  <c r="BJ279" i="7" s="1"/>
  <c r="BK279" i="7" l="1"/>
  <c r="BE280" i="7" s="1"/>
  <c r="BF280" i="7" l="1"/>
  <c r="BI280" i="7" s="1"/>
  <c r="BJ280" i="7" s="1"/>
  <c r="BK280" i="7" l="1"/>
  <c r="BF281" i="7" s="1"/>
  <c r="BI281" i="7" s="1"/>
  <c r="BJ281" i="7" s="1"/>
  <c r="BE281" i="7" l="1"/>
  <c r="BL281" i="7" s="1"/>
  <c r="BK281" i="7" l="1"/>
  <c r="BE282" i="7" s="1"/>
  <c r="BL282" i="7" s="1"/>
  <c r="BF282" i="7" l="1"/>
  <c r="BI282" i="7" s="1"/>
  <c r="BJ282" i="7" s="1"/>
  <c r="BK282" i="7" l="1"/>
  <c r="BE283" i="7" s="1"/>
  <c r="BL283" i="7" s="1"/>
  <c r="BF283" i="7" l="1"/>
  <c r="BI283" i="7" s="1"/>
  <c r="BJ283" i="7" s="1"/>
  <c r="BK283" i="7" l="1"/>
  <c r="BE284" i="7" s="1"/>
  <c r="BL284" i="7" s="1"/>
  <c r="BF284" i="7" l="1"/>
  <c r="BI284" i="7" s="1"/>
  <c r="BJ284" i="7" s="1"/>
  <c r="BK284" i="7" l="1"/>
  <c r="BF285" i="7" s="1"/>
  <c r="BI285" i="7" s="1"/>
  <c r="BJ285" i="7" s="1"/>
  <c r="BE285" i="7" l="1"/>
  <c r="BL285" i="7" s="1"/>
  <c r="BK285" i="7" l="1"/>
  <c r="BF286" i="7" s="1"/>
  <c r="BI286" i="7" s="1"/>
  <c r="BJ286" i="7" s="1"/>
  <c r="BE286" i="7" l="1"/>
  <c r="BL286" i="7" s="1"/>
  <c r="BK286" i="7" l="1"/>
  <c r="BF287" i="7" s="1"/>
  <c r="BI287" i="7" s="1"/>
  <c r="BJ287" i="7" s="1"/>
  <c r="BE287" i="7" l="1"/>
  <c r="BK287" i="7" s="1"/>
  <c r="BF288" i="7" s="1"/>
  <c r="BI288" i="7" s="1"/>
  <c r="BJ288" i="7" s="1"/>
  <c r="BL287" i="7" l="1"/>
  <c r="BE288" i="7"/>
  <c r="BL288" i="7" s="1"/>
  <c r="BK288" i="7" l="1"/>
  <c r="BF289" i="7" s="1"/>
  <c r="BI289" i="7" s="1"/>
  <c r="BJ289" i="7" s="1"/>
  <c r="BE289" i="7" l="1"/>
  <c r="BL289" i="7" s="1"/>
  <c r="BK289" i="7" l="1"/>
  <c r="BF290" i="7" s="1"/>
  <c r="BI290" i="7" s="1"/>
  <c r="BJ290" i="7" s="1"/>
  <c r="BE290" i="7" l="1"/>
  <c r="BL290" i="7" s="1"/>
  <c r="BK290" i="7" l="1"/>
  <c r="BF291" i="7" s="1"/>
  <c r="BI291" i="7" s="1"/>
  <c r="BJ291" i="7" s="1"/>
  <c r="BE291" i="7" l="1"/>
  <c r="BL291" i="7" s="1"/>
  <c r="BK291" i="7" l="1"/>
  <c r="BF292" i="7" s="1"/>
  <c r="BI292" i="7" s="1"/>
  <c r="BJ292" i="7" s="1"/>
  <c r="BE292" i="7" l="1"/>
  <c r="BL292" i="7" s="1"/>
  <c r="BK292" i="7" l="1"/>
  <c r="BF293" i="7" s="1"/>
  <c r="BI293" i="7" s="1"/>
  <c r="BJ293" i="7" s="1"/>
  <c r="BE293" i="7" l="1"/>
  <c r="BK293" i="7" s="1"/>
  <c r="BF294" i="7" s="1"/>
  <c r="BI294" i="7" l="1"/>
  <c r="BJ294" i="7" s="1"/>
  <c r="BE294" i="7"/>
  <c r="BK294" i="7" l="1"/>
  <c r="BE295" i="7" l="1"/>
  <c r="BF295" i="7"/>
  <c r="BK295" i="7" l="1"/>
  <c r="BF296" i="7" s="1"/>
  <c r="BI296" i="7" s="1"/>
  <c r="BJ296" i="7" s="1"/>
  <c r="BI295" i="7"/>
  <c r="BJ295" i="7" s="1"/>
  <c r="BE296" i="7" l="1"/>
  <c r="BK296" i="7" s="1"/>
  <c r="BF297" i="7" s="1"/>
  <c r="BE297" i="7" l="1"/>
  <c r="BI297" i="7"/>
  <c r="BJ297" i="7" s="1"/>
  <c r="BK297" i="7" l="1"/>
  <c r="BE298" i="7" l="1"/>
  <c r="BF298" i="7"/>
  <c r="BK298" i="7" l="1"/>
  <c r="BF299" i="7" s="1"/>
  <c r="BI299" i="7" s="1"/>
  <c r="BJ299" i="7" s="1"/>
  <c r="BI298" i="7"/>
  <c r="BJ298" i="7" s="1"/>
  <c r="BE299" i="7" l="1"/>
  <c r="BK299" i="7" s="1"/>
  <c r="BF300" i="7" s="1"/>
  <c r="BI300" i="7" l="1"/>
  <c r="BJ300" i="7" s="1"/>
  <c r="BE300" i="7"/>
  <c r="BK300" i="7" l="1"/>
  <c r="BF301" i="7" l="1"/>
  <c r="BI301" i="7" s="1"/>
  <c r="BJ301" i="7" s="1"/>
  <c r="BE301" i="7"/>
  <c r="BK301" i="7" l="1"/>
  <c r="BE302" i="7" s="1"/>
  <c r="BF302" i="7" l="1"/>
  <c r="BI302" i="7" s="1"/>
  <c r="BJ302" i="7" s="1"/>
  <c r="BK302" i="7" l="1"/>
  <c r="BF303" i="7" s="1"/>
  <c r="BI303" i="7" s="1"/>
  <c r="BJ303" i="7" s="1"/>
  <c r="BE303" i="7" l="1"/>
  <c r="BK303" i="7" s="1"/>
  <c r="BE304" i="7" s="1"/>
  <c r="BL304" i="7" s="1"/>
  <c r="BF304" i="7" l="1"/>
  <c r="BI304" i="7" s="1"/>
  <c r="BJ304" i="7" s="1"/>
  <c r="BK304" i="7" l="1"/>
  <c r="BE305" i="7" s="1"/>
  <c r="BL305" i="7" s="1"/>
  <c r="BF305" i="7" l="1"/>
  <c r="BI305" i="7" s="1"/>
  <c r="BJ305" i="7" s="1"/>
  <c r="BK305" i="7" l="1"/>
  <c r="BF306" i="7" s="1"/>
  <c r="BI306" i="7" s="1"/>
  <c r="BJ306" i="7" s="1"/>
  <c r="BE306" i="7" l="1"/>
  <c r="BL306" i="7" s="1"/>
  <c r="BK306" i="7" l="1"/>
  <c r="BF307" i="7" s="1"/>
  <c r="BI307" i="7" s="1"/>
  <c r="BJ307" i="7" s="1"/>
  <c r="BE307" i="7" l="1"/>
  <c r="BL307" i="7" s="1"/>
  <c r="BK307" i="7" l="1"/>
  <c r="BF308" i="7" s="1"/>
  <c r="BI308" i="7" s="1"/>
  <c r="BJ308" i="7" s="1"/>
  <c r="BE308" i="7" l="1"/>
  <c r="BL308" i="7" s="1"/>
  <c r="BK308" i="7" l="1"/>
  <c r="BF309" i="7" s="1"/>
  <c r="BI309" i="7" s="1"/>
  <c r="BJ309" i="7" s="1"/>
  <c r="BE309" i="7" l="1"/>
  <c r="BL309" i="7" s="1"/>
  <c r="BK309" i="7" l="1"/>
  <c r="BF310" i="7" s="1"/>
  <c r="BI310" i="7" s="1"/>
  <c r="BJ310" i="7" s="1"/>
  <c r="BE310" i="7" l="1"/>
  <c r="BL310" i="7" s="1"/>
  <c r="BK310" i="7" l="1"/>
  <c r="BF311" i="7" s="1"/>
  <c r="BI311" i="7" s="1"/>
  <c r="BJ311" i="7" s="1"/>
  <c r="BE311" i="7" l="1"/>
  <c r="BL311" i="7" s="1"/>
  <c r="BK311" i="7" l="1"/>
  <c r="BF312" i="7" s="1"/>
  <c r="BI312" i="7" s="1"/>
  <c r="BJ312" i="7" s="1"/>
  <c r="BE312" i="7" l="1"/>
  <c r="BL312" i="7" s="1"/>
  <c r="BK312" i="7" l="1"/>
  <c r="BF313" i="7" s="1"/>
  <c r="BI313" i="7" s="1"/>
  <c r="BJ313" i="7" s="1"/>
  <c r="BE313" i="7" l="1"/>
  <c r="BL313" i="7" s="1"/>
  <c r="BK313" i="7" l="1"/>
  <c r="BF314" i="7" s="1"/>
  <c r="BI314" i="7" s="1"/>
  <c r="BJ314" i="7" s="1"/>
  <c r="BE314" i="7"/>
  <c r="BL314" i="7" s="1"/>
  <c r="BK314" i="7" l="1"/>
  <c r="BF315" i="7" l="1"/>
  <c r="BI315" i="7" s="1"/>
  <c r="BJ315" i="7" s="1"/>
  <c r="BE315" i="7"/>
  <c r="BL315" i="7" s="1"/>
  <c r="BK315" i="7" l="1"/>
  <c r="BF316" i="7" l="1"/>
  <c r="BI316" i="7" s="1"/>
  <c r="BJ316" i="7" s="1"/>
  <c r="BE316" i="7"/>
  <c r="BL316" i="7" s="1"/>
  <c r="BK316" i="7" l="1"/>
  <c r="BE317" i="7" s="1"/>
  <c r="BF317" i="7" l="1"/>
  <c r="BI317" i="7" s="1"/>
  <c r="BJ317" i="7" s="1"/>
  <c r="BK317" i="7" l="1"/>
  <c r="BF318" i="7" s="1"/>
  <c r="BI318" i="7" s="1"/>
  <c r="BJ318" i="7" s="1"/>
  <c r="BE318" i="7" l="1"/>
  <c r="BK318" i="7" s="1"/>
  <c r="BF319" i="7" s="1"/>
  <c r="BI319" i="7" l="1"/>
  <c r="BJ319" i="7" s="1"/>
  <c r="BE319" i="7"/>
  <c r="BK319" i="7" l="1"/>
  <c r="BF320" i="7" s="1"/>
  <c r="BE320" i="7" l="1"/>
  <c r="BI320" i="7"/>
  <c r="BJ320" i="7" s="1"/>
  <c r="BK320" i="7" l="1"/>
  <c r="BF321" i="7" s="1"/>
  <c r="BE321" i="7" l="1"/>
  <c r="BI321" i="7"/>
  <c r="BJ321" i="7" s="1"/>
  <c r="BK321" i="7" l="1"/>
  <c r="BF322" i="7" s="1"/>
  <c r="BI322" i="7" l="1"/>
  <c r="BJ322" i="7" s="1"/>
  <c r="BE322" i="7"/>
  <c r="BK322" i="7" s="1"/>
  <c r="BF323" i="7" s="1"/>
  <c r="BI323" i="7" l="1"/>
  <c r="BJ323" i="7" s="1"/>
  <c r="BE323" i="7"/>
  <c r="BK323" i="7" l="1"/>
  <c r="BF324" i="7" l="1"/>
  <c r="BI324" i="7" s="1"/>
  <c r="BJ324" i="7" s="1"/>
  <c r="BE324" i="7"/>
  <c r="BK324" i="7" l="1"/>
  <c r="BF325" i="7" s="1"/>
  <c r="BI325" i="7" s="1"/>
  <c r="BJ325" i="7" s="1"/>
  <c r="BE325" i="7" l="1"/>
  <c r="BK325" i="7" s="1"/>
  <c r="BF326" i="7" l="1"/>
  <c r="BI326" i="7" s="1"/>
  <c r="BJ326" i="7" s="1"/>
  <c r="BE326" i="7"/>
  <c r="BK326" i="7" l="1"/>
  <c r="BF327" i="7" s="1"/>
  <c r="BI327" i="7" s="1"/>
  <c r="BJ327" i="7" s="1"/>
  <c r="BE327" i="7" l="1"/>
  <c r="BK327" i="7" s="1"/>
  <c r="BE328" i="7" l="1"/>
  <c r="BL328" i="7" s="1"/>
  <c r="BF328" i="7"/>
  <c r="BI328" i="7" s="1"/>
  <c r="BJ328" i="7" s="1"/>
  <c r="BK328" i="7" l="1"/>
  <c r="BE329" i="7" s="1"/>
  <c r="BL329" i="7" s="1"/>
  <c r="BF329" i="7" l="1"/>
  <c r="BI329" i="7" s="1"/>
  <c r="BJ329" i="7" s="1"/>
  <c r="BK329" i="7" l="1"/>
  <c r="BF330" i="7" s="1"/>
  <c r="BI330" i="7" s="1"/>
  <c r="BJ330" i="7" s="1"/>
  <c r="BE330" i="7" l="1"/>
  <c r="BL330" i="7" s="1"/>
  <c r="BK330" i="7" l="1"/>
  <c r="BE331" i="7" s="1"/>
  <c r="BL331" i="7" s="1"/>
  <c r="BF331" i="7" l="1"/>
  <c r="BI331" i="7" s="1"/>
  <c r="BJ331" i="7" s="1"/>
  <c r="BK331" i="7" l="1"/>
  <c r="BF332" i="7" s="1"/>
  <c r="BI332" i="7" s="1"/>
  <c r="BJ332" i="7" s="1"/>
  <c r="BE332" i="7" l="1"/>
  <c r="BL332" i="7" s="1"/>
  <c r="BK332" i="7" l="1"/>
  <c r="BF333" i="7" s="1"/>
  <c r="BI333" i="7" s="1"/>
  <c r="BJ333" i="7" s="1"/>
  <c r="BE333" i="7" l="1"/>
  <c r="BL333" i="7" s="1"/>
  <c r="BK333" i="7" l="1"/>
  <c r="BE334" i="7" s="1"/>
  <c r="BL334" i="7" s="1"/>
  <c r="BF334" i="7" l="1"/>
  <c r="BI334" i="7" s="1"/>
  <c r="BJ334" i="7" s="1"/>
  <c r="BK334" i="7" l="1"/>
  <c r="BF335" i="7" s="1"/>
  <c r="BI335" i="7" s="1"/>
  <c r="BJ335" i="7" s="1"/>
  <c r="BE335" i="7" l="1"/>
  <c r="BL335" i="7" s="1"/>
  <c r="BK335" i="7" l="1"/>
  <c r="BF336" i="7" s="1"/>
  <c r="BI336" i="7" s="1"/>
  <c r="BJ336" i="7" s="1"/>
  <c r="BE336" i="7" l="1"/>
  <c r="BL336" i="7" s="1"/>
  <c r="BK336" i="7" l="1"/>
  <c r="BE337" i="7" s="1"/>
  <c r="BF337" i="7" l="1"/>
  <c r="BI337" i="7" s="1"/>
  <c r="BJ337" i="7" s="1"/>
  <c r="BL337" i="7"/>
  <c r="BK337" i="7" l="1"/>
  <c r="BF338" i="7" s="1"/>
  <c r="BI338" i="7" s="1"/>
  <c r="BJ338" i="7" s="1"/>
  <c r="BE338" i="7" l="1"/>
  <c r="BL338" i="7" s="1"/>
  <c r="BK338" i="7" l="1"/>
  <c r="BF339" i="7" s="1"/>
  <c r="BI339" i="7" s="1"/>
  <c r="BJ339" i="7" s="1"/>
  <c r="BE339" i="7" l="1"/>
  <c r="BK339" i="7" s="1"/>
  <c r="BF340" i="7" s="1"/>
  <c r="BI340" i="7" s="1"/>
  <c r="BJ340" i="7" s="1"/>
  <c r="BE340" i="7" l="1"/>
  <c r="BL340" i="7" s="1"/>
  <c r="BL339" i="7"/>
  <c r="BK340" i="7" l="1"/>
  <c r="BF341" i="7" s="1"/>
  <c r="BI341" i="7" s="1"/>
  <c r="BJ341" i="7" s="1"/>
  <c r="BE341" i="7" l="1"/>
  <c r="BK341" i="7" s="1"/>
  <c r="BF342" i="7" s="1"/>
  <c r="BE342" i="7" l="1"/>
  <c r="BI342" i="7"/>
  <c r="BJ342" i="7" s="1"/>
  <c r="BK342" i="7" l="1"/>
  <c r="BF343" i="7" s="1"/>
  <c r="BI343" i="7" l="1"/>
  <c r="BJ343" i="7" s="1"/>
  <c r="BE343" i="7"/>
  <c r="BK343" i="7" s="1"/>
  <c r="BF344" i="7" s="1"/>
  <c r="BI344" i="7" l="1"/>
  <c r="BJ344" i="7" s="1"/>
  <c r="BE344" i="7"/>
  <c r="BK344" i="7" s="1"/>
  <c r="BF345" i="7" s="1"/>
  <c r="BE345" i="7" l="1"/>
  <c r="BI345" i="7"/>
  <c r="BJ345" i="7" s="1"/>
  <c r="BK345" i="7" l="1"/>
  <c r="BE346" i="7" l="1"/>
  <c r="BF346" i="7"/>
  <c r="BI346" i="7" s="1"/>
  <c r="BJ346" i="7" s="1"/>
  <c r="BK346" i="7" l="1"/>
  <c r="BF347" i="7" s="1"/>
  <c r="BE347" i="7" l="1"/>
  <c r="BI347" i="7"/>
  <c r="BJ347" i="7" s="1"/>
  <c r="BK347" i="7" l="1"/>
  <c r="BE348" i="7" l="1"/>
  <c r="BF348" i="7"/>
  <c r="BK348" i="7" l="1"/>
  <c r="BF349" i="7" s="1"/>
  <c r="BI349" i="7" s="1"/>
  <c r="BJ349" i="7" s="1"/>
  <c r="BI348" i="7"/>
  <c r="BJ348" i="7" s="1"/>
  <c r="BE349" i="7" l="1"/>
  <c r="BK349" i="7" s="1"/>
  <c r="BF350" i="7" l="1"/>
  <c r="BI350" i="7" s="1"/>
  <c r="BJ350" i="7" s="1"/>
  <c r="BE350" i="7"/>
  <c r="BK350" i="7" l="1"/>
  <c r="BF351" i="7" s="1"/>
  <c r="BI351" i="7" s="1"/>
  <c r="BJ351" i="7" s="1"/>
  <c r="BE351" i="7" l="1"/>
  <c r="BK351" i="7" s="1"/>
  <c r="BE352" i="7" l="1"/>
  <c r="BL352" i="7" s="1"/>
  <c r="BF352" i="7"/>
  <c r="BI352" i="7" s="1"/>
  <c r="BJ352" i="7" s="1"/>
  <c r="BK352" i="7" l="1"/>
  <c r="BF353" i="7" l="1"/>
  <c r="BI353" i="7" s="1"/>
  <c r="BJ353" i="7" s="1"/>
  <c r="BE353" i="7"/>
  <c r="BL353" i="7" s="1"/>
  <c r="BK353" i="7" l="1"/>
  <c r="BE354" i="7" s="1"/>
  <c r="BF354" i="7" l="1"/>
  <c r="BI354" i="7" s="1"/>
  <c r="BJ354" i="7" s="1"/>
  <c r="BL354" i="7"/>
  <c r="BK354" i="7" l="1"/>
  <c r="BF355" i="7" s="1"/>
  <c r="BI355" i="7" s="1"/>
  <c r="BJ355" i="7" s="1"/>
  <c r="BE355" i="7" l="1"/>
  <c r="BL355" i="7" s="1"/>
  <c r="BK355" i="7" l="1"/>
  <c r="BF356" i="7" s="1"/>
  <c r="BI356" i="7" s="1"/>
  <c r="BJ356" i="7" s="1"/>
  <c r="BE356" i="7" l="1"/>
  <c r="BL356" i="7" s="1"/>
  <c r="BK356" i="7" l="1"/>
  <c r="BF357" i="7" s="1"/>
  <c r="BI357" i="7" s="1"/>
  <c r="BJ357" i="7" s="1"/>
  <c r="BE357" i="7" l="1"/>
  <c r="BL357" i="7" s="1"/>
  <c r="BK357" i="7" l="1"/>
  <c r="BF358" i="7" s="1"/>
  <c r="BI358" i="7" s="1"/>
  <c r="BJ358" i="7" s="1"/>
  <c r="BE358" i="7" l="1"/>
  <c r="BL358" i="7" s="1"/>
  <c r="BK358" i="7" l="1"/>
  <c r="BF359" i="7" s="1"/>
  <c r="BI359" i="7" s="1"/>
  <c r="BJ359" i="7" s="1"/>
  <c r="BE359" i="7" l="1"/>
  <c r="BL359" i="7" s="1"/>
  <c r="BK359" i="7" l="1"/>
  <c r="BF360" i="7" s="1"/>
  <c r="BI360" i="7" s="1"/>
  <c r="BJ360" i="7" s="1"/>
  <c r="BE360" i="7" l="1"/>
  <c r="BL360" i="7" s="1"/>
  <c r="BK360" i="7" l="1"/>
  <c r="BF361" i="7" s="1"/>
  <c r="BI361" i="7" s="1"/>
  <c r="BJ361" i="7" s="1"/>
  <c r="BE361" i="7" l="1"/>
  <c r="BL361" i="7" s="1"/>
  <c r="BK361" i="7" l="1"/>
  <c r="BF362" i="7" s="1"/>
  <c r="BI362" i="7" s="1"/>
  <c r="BJ362" i="7" s="1"/>
  <c r="BE362" i="7" l="1"/>
  <c r="BL362" i="7" s="1"/>
  <c r="BK362" i="7" l="1"/>
  <c r="BF363" i="7" s="1"/>
  <c r="BI363" i="7" s="1"/>
  <c r="BJ363" i="7" s="1"/>
  <c r="BE363" i="7" l="1"/>
  <c r="BL363" i="7" s="1"/>
  <c r="BK363" i="7" l="1"/>
  <c r="BF364" i="7" s="1"/>
  <c r="BI364" i="7" s="1"/>
  <c r="BJ364" i="7" s="1"/>
  <c r="BE364" i="7" l="1"/>
  <c r="BL364" i="7" s="1"/>
  <c r="BK364" i="7" l="1"/>
  <c r="BF365" i="7" s="1"/>
  <c r="BI365" i="7" s="1"/>
  <c r="BJ365" i="7" s="1"/>
  <c r="BE365" i="7" l="1"/>
  <c r="BK365" i="7" s="1"/>
  <c r="BF366" i="7" s="1"/>
  <c r="BI366" i="7" s="1"/>
  <c r="BJ366" i="7" s="1"/>
  <c r="BE366" i="7" l="1"/>
  <c r="BK366" i="7" s="1"/>
  <c r="BF367" i="7" s="1"/>
  <c r="BI367" i="7" s="1"/>
  <c r="BJ367" i="7" s="1"/>
  <c r="BE367" i="7" l="1"/>
  <c r="BK367" i="7" s="1"/>
  <c r="BF368" i="7" s="1"/>
  <c r="BE368" i="7" l="1"/>
  <c r="BI368" i="7"/>
  <c r="BJ368" i="7" s="1"/>
  <c r="BK368" i="7" l="1"/>
  <c r="BE369" i="7" l="1"/>
  <c r="BF369" i="7"/>
  <c r="BK369" i="7" l="1"/>
  <c r="BF370" i="7" s="1"/>
  <c r="BI370" i="7" s="1"/>
  <c r="BJ370" i="7" s="1"/>
  <c r="BI369" i="7"/>
  <c r="BJ369" i="7" s="1"/>
  <c r="BE370" i="7" l="1"/>
  <c r="BK370" i="7" s="1"/>
  <c r="BE371" i="7" l="1"/>
  <c r="BF371" i="7"/>
  <c r="BI371" i="7" s="1"/>
  <c r="BJ371" i="7" s="1"/>
  <c r="BK371" i="7" l="1"/>
  <c r="BF372" i="7" s="1"/>
  <c r="BI372" i="7" s="1"/>
  <c r="BJ372" i="7" s="1"/>
  <c r="BE372" i="7" l="1"/>
  <c r="BK372" i="7" s="1"/>
  <c r="BE373" i="7" l="1"/>
  <c r="BF373" i="7"/>
  <c r="BK373" i="7" l="1"/>
  <c r="BF374" i="7" s="1"/>
  <c r="BI374" i="7" s="1"/>
  <c r="BJ374" i="7" s="1"/>
  <c r="BI373" i="7"/>
  <c r="BJ373" i="7" s="1"/>
  <c r="BE374" i="7" l="1"/>
  <c r="BK374" i="7" s="1"/>
  <c r="BF375" i="7" s="1"/>
  <c r="BE375" i="7" l="1"/>
  <c r="BI375" i="7"/>
  <c r="BJ375" i="7" s="1"/>
  <c r="BK375" i="7" l="1"/>
  <c r="BF376" i="7" s="1"/>
  <c r="BL376" i="7"/>
  <c r="BE376" i="7" l="1"/>
  <c r="BI376" i="7"/>
  <c r="BJ376" i="7" s="1"/>
  <c r="BK376" i="7" l="1"/>
  <c r="BE377" i="7" l="1"/>
  <c r="BL377" i="7" s="1"/>
  <c r="BF377" i="7"/>
  <c r="BI377" i="7" s="1"/>
  <c r="BJ377" i="7" s="1"/>
  <c r="BK377" i="7" l="1"/>
  <c r="BE378" i="7" l="1"/>
  <c r="BL378" i="7" s="1"/>
  <c r="BF378" i="7"/>
  <c r="BI378" i="7" s="1"/>
  <c r="BJ378" i="7" s="1"/>
  <c r="BK378" i="7" l="1"/>
  <c r="BE379" i="7" l="1"/>
  <c r="BL379" i="7" s="1"/>
  <c r="BF379" i="7"/>
  <c r="BI379" i="7" s="1"/>
  <c r="BJ379" i="7" s="1"/>
  <c r="BK379" i="7" l="1"/>
  <c r="BF380" i="7" s="1"/>
  <c r="BI380" i="7" l="1"/>
  <c r="BJ380" i="7" s="1"/>
  <c r="BE380" i="7"/>
  <c r="BL380" i="7" l="1"/>
  <c r="BK380" i="7"/>
  <c r="BF381" i="7" s="1"/>
  <c r="BI381" i="7" l="1"/>
  <c r="BJ381" i="7" s="1"/>
  <c r="BE381" i="7"/>
  <c r="BL381" i="7" l="1"/>
  <c r="BK381" i="7"/>
  <c r="BF382" i="7" s="1"/>
  <c r="BI382" i="7" l="1"/>
  <c r="BJ382" i="7" s="1"/>
  <c r="BE382" i="7"/>
  <c r="BL382" i="7" l="1"/>
  <c r="BK382" i="7"/>
  <c r="BF383" i="7" s="1"/>
  <c r="BI383" i="7" l="1"/>
  <c r="BJ383" i="7" s="1"/>
  <c r="BE383" i="7"/>
  <c r="BL383" i="7" l="1"/>
  <c r="BK383" i="7"/>
  <c r="BF384" i="7" s="1"/>
  <c r="BI384" i="7" l="1"/>
  <c r="BJ384" i="7" s="1"/>
  <c r="BE384" i="7"/>
  <c r="BL384" i="7" l="1"/>
  <c r="BK384" i="7"/>
  <c r="BF385" i="7" s="1"/>
  <c r="BI385" i="7" l="1"/>
  <c r="BJ385" i="7" s="1"/>
  <c r="BE385" i="7"/>
  <c r="BL385" i="7" l="1"/>
  <c r="BK385" i="7"/>
  <c r="BF386" i="7" s="1"/>
  <c r="BI386" i="7" l="1"/>
  <c r="BJ386" i="7" s="1"/>
  <c r="BE386" i="7"/>
  <c r="BL386" i="7" l="1"/>
  <c r="BK386" i="7"/>
  <c r="BF387" i="7" s="1"/>
  <c r="BI387" i="7" l="1"/>
  <c r="BJ387" i="7" s="1"/>
  <c r="BE387" i="7"/>
  <c r="BL387" i="7" l="1"/>
  <c r="BK387" i="7"/>
  <c r="BF388" i="7" s="1"/>
  <c r="BI388" i="7" l="1"/>
  <c r="BJ388" i="7" s="1"/>
  <c r="BE388" i="7"/>
  <c r="BL388" i="7" l="1"/>
  <c r="BK388" i="7"/>
  <c r="BF389" i="7" s="1"/>
  <c r="BI389" i="7" l="1"/>
  <c r="BJ389" i="7" s="1"/>
  <c r="BE389" i="7"/>
  <c r="BK389" i="7" l="1"/>
  <c r="BE390" i="7" l="1"/>
  <c r="BF390" i="7"/>
  <c r="BK390" i="7" l="1"/>
  <c r="BE391" i="7" s="1"/>
  <c r="BI390" i="7"/>
  <c r="BJ390" i="7" s="1"/>
  <c r="BF391" i="7" l="1"/>
  <c r="BI391" i="7" s="1"/>
  <c r="BJ391" i="7" s="1"/>
  <c r="BK391" i="7" l="1"/>
  <c r="BF392" i="7" s="1"/>
  <c r="BI392" i="7" s="1"/>
  <c r="BJ392" i="7" s="1"/>
  <c r="BE392" i="7" l="1"/>
  <c r="BK392" i="7" s="1"/>
  <c r="BF393" i="7" s="1"/>
  <c r="BI393" i="7" s="1"/>
  <c r="BJ393" i="7" s="1"/>
  <c r="BE393" i="7" l="1"/>
  <c r="BK393" i="7" s="1"/>
  <c r="BF394" i="7" s="1"/>
  <c r="BI394" i="7" s="1"/>
  <c r="BJ394" i="7" s="1"/>
  <c r="BE394" i="7" l="1"/>
  <c r="BK394" i="7" s="1"/>
  <c r="BF395" i="7" s="1"/>
  <c r="BE395" i="7" l="1"/>
  <c r="BI395" i="7"/>
  <c r="BJ395" i="7" s="1"/>
  <c r="BK395" i="7" l="1"/>
  <c r="BF396" i="7" s="1"/>
  <c r="BI396" i="7" l="1"/>
  <c r="BJ396" i="7" s="1"/>
  <c r="BE396" i="7"/>
  <c r="BK396" i="7" s="1"/>
  <c r="BF397" i="7" s="1"/>
  <c r="BE397" i="7" l="1"/>
  <c r="BI397" i="7"/>
  <c r="BJ397" i="7" s="1"/>
  <c r="BK397" i="7" l="1"/>
  <c r="BF398" i="7" s="1"/>
  <c r="BE398" i="7" l="1"/>
  <c r="BI398" i="7"/>
  <c r="BJ398" i="7" s="1"/>
  <c r="BK398" i="7" l="1"/>
  <c r="BF399" i="7" s="1"/>
  <c r="BE399" i="7" l="1"/>
  <c r="BI399" i="7"/>
  <c r="BJ399" i="7" s="1"/>
  <c r="BK399" i="7" l="1"/>
  <c r="BF400" i="7" s="1"/>
  <c r="BL400" i="7"/>
  <c r="BE400" i="7" l="1"/>
  <c r="BI400" i="7"/>
  <c r="BJ400" i="7" s="1"/>
  <c r="BK400" i="7" l="1"/>
  <c r="BE401" i="7" l="1"/>
  <c r="BL401" i="7" s="1"/>
  <c r="BF401" i="7"/>
  <c r="BI401" i="7" s="1"/>
  <c r="BJ401" i="7" s="1"/>
  <c r="BK401" i="7" l="1"/>
  <c r="BE402" i="7" l="1"/>
  <c r="BL402" i="7" s="1"/>
  <c r="BF402" i="7"/>
  <c r="BI402" i="7" s="1"/>
  <c r="BJ402" i="7" s="1"/>
  <c r="BK402" i="7" l="1"/>
  <c r="BF403" i="7" s="1"/>
  <c r="BI403" i="7" l="1"/>
  <c r="BJ403" i="7" s="1"/>
  <c r="BE403" i="7"/>
  <c r="BL403" i="7" l="1"/>
  <c r="BK403" i="7"/>
  <c r="BF404" i="7" s="1"/>
  <c r="BI404" i="7" l="1"/>
  <c r="BJ404" i="7" s="1"/>
  <c r="BE404" i="7"/>
  <c r="BL404" i="7" l="1"/>
  <c r="BK404" i="7"/>
  <c r="BF405" i="7" s="1"/>
  <c r="BI405" i="7" l="1"/>
  <c r="BJ405" i="7" s="1"/>
  <c r="BE405" i="7"/>
  <c r="BL405" i="7" l="1"/>
  <c r="BK405" i="7"/>
  <c r="BF406" i="7" s="1"/>
  <c r="BI406" i="7" l="1"/>
  <c r="BJ406" i="7" s="1"/>
  <c r="BE406" i="7"/>
  <c r="BL406" i="7" l="1"/>
  <c r="BK406" i="7"/>
  <c r="BF407" i="7" s="1"/>
  <c r="BI407" i="7" l="1"/>
  <c r="BJ407" i="7" s="1"/>
  <c r="BE407" i="7"/>
  <c r="BL407" i="7" l="1"/>
  <c r="BK407" i="7"/>
  <c r="BF408" i="7" s="1"/>
  <c r="BI408" i="7" l="1"/>
  <c r="BJ408" i="7" s="1"/>
  <c r="BE408" i="7"/>
  <c r="BL408" i="7" l="1"/>
  <c r="BK408" i="7"/>
  <c r="BF409" i="7" s="1"/>
  <c r="BI409" i="7" l="1"/>
  <c r="BJ409" i="7" s="1"/>
  <c r="BE409" i="7"/>
  <c r="BL409" i="7" l="1"/>
  <c r="BK409" i="7"/>
  <c r="BF410" i="7" s="1"/>
  <c r="BI410" i="7" l="1"/>
  <c r="BJ410" i="7" s="1"/>
  <c r="BE410" i="7"/>
  <c r="BL410" i="7" l="1"/>
  <c r="BK410" i="7"/>
  <c r="BF411" i="7" s="1"/>
  <c r="BI411" i="7" l="1"/>
  <c r="BJ411" i="7" s="1"/>
  <c r="BE411" i="7"/>
  <c r="BL411" i="7" l="1"/>
  <c r="BK411" i="7"/>
  <c r="BF412" i="7" s="1"/>
  <c r="BI412" i="7" l="1"/>
  <c r="BJ412" i="7" s="1"/>
  <c r="BE412" i="7"/>
  <c r="BL412" i="7" l="1"/>
  <c r="BK412" i="7"/>
  <c r="BF413" i="7" s="1"/>
  <c r="BI413" i="7" l="1"/>
  <c r="BJ413" i="7" s="1"/>
  <c r="BE413" i="7"/>
  <c r="BK413" i="7" l="1"/>
  <c r="BF414" i="7" l="1"/>
  <c r="BI414" i="7" s="1"/>
  <c r="BJ414" i="7" s="1"/>
  <c r="BE414" i="7"/>
  <c r="BK414" i="7" l="1"/>
  <c r="BF415" i="7" s="1"/>
  <c r="BI415" i="7" s="1"/>
  <c r="BJ415" i="7" s="1"/>
  <c r="BE415" i="7" l="1"/>
  <c r="BK415" i="7" s="1"/>
  <c r="BF416" i="7" l="1"/>
  <c r="BI416" i="7" s="1"/>
  <c r="BJ416" i="7" s="1"/>
  <c r="BE416" i="7"/>
  <c r="BK416" i="7" l="1"/>
  <c r="BF417" i="7" s="1"/>
  <c r="BI417" i="7" s="1"/>
  <c r="BJ417" i="7" s="1"/>
  <c r="BE417" i="7" l="1"/>
  <c r="BK417" i="7" s="1"/>
  <c r="BF418" i="7" s="1"/>
  <c r="BE418" i="7" l="1"/>
  <c r="BI418" i="7"/>
  <c r="BJ418" i="7" s="1"/>
  <c r="BK418" i="7" l="1"/>
  <c r="BF419" i="7" s="1"/>
  <c r="BI419" i="7" l="1"/>
  <c r="BJ419" i="7" s="1"/>
  <c r="BE419" i="7"/>
  <c r="BK419" i="7" l="1"/>
  <c r="BE420" i="7" s="1"/>
  <c r="BF420" i="7" l="1"/>
  <c r="BI420" i="7" s="1"/>
  <c r="BJ420" i="7" s="1"/>
  <c r="BK420" i="7" l="1"/>
  <c r="BF421" i="7" s="1"/>
  <c r="BI421" i="7" s="1"/>
  <c r="BJ421" i="7" s="1"/>
  <c r="BE421" i="7" l="1"/>
  <c r="BK421" i="7" s="1"/>
  <c r="BF422" i="7" s="1"/>
  <c r="BE422" i="7" l="1"/>
  <c r="BI422" i="7"/>
  <c r="BJ422" i="7" s="1"/>
  <c r="BK422" i="7" l="1"/>
  <c r="BF423" i="7" s="1"/>
  <c r="BI423" i="7" l="1"/>
  <c r="BJ423" i="7" s="1"/>
  <c r="BE423" i="7"/>
  <c r="BK423" i="7" l="1"/>
  <c r="BE424" i="7" l="1"/>
  <c r="BL424" i="7" s="1"/>
  <c r="BF424" i="7"/>
  <c r="BI424" i="7" s="1"/>
  <c r="BJ424" i="7" s="1"/>
  <c r="BK424" i="7" l="1"/>
  <c r="BF425" i="7" l="1"/>
  <c r="BI425" i="7" s="1"/>
  <c r="BJ425" i="7" s="1"/>
  <c r="BE425" i="7"/>
  <c r="BL425" i="7" s="1"/>
  <c r="BK425" i="7" l="1"/>
  <c r="BF426" i="7" l="1"/>
  <c r="BI426" i="7" s="1"/>
  <c r="BJ426" i="7" s="1"/>
  <c r="BE426" i="7"/>
  <c r="BL426" i="7" s="1"/>
  <c r="BK426" i="7" l="1"/>
  <c r="BF427" i="7" l="1"/>
  <c r="BI427" i="7" s="1"/>
  <c r="BJ427" i="7" s="1"/>
  <c r="BE427" i="7"/>
  <c r="BL427" i="7" s="1"/>
  <c r="BK427" i="7" l="1"/>
  <c r="BF428" i="7" l="1"/>
  <c r="BI428" i="7" s="1"/>
  <c r="BJ428" i="7" s="1"/>
  <c r="BE428" i="7"/>
  <c r="BL428" i="7" s="1"/>
  <c r="BK428" i="7" l="1"/>
  <c r="BF429" i="7" l="1"/>
  <c r="BI429" i="7" s="1"/>
  <c r="BJ429" i="7" s="1"/>
  <c r="BE429" i="7"/>
  <c r="BL429" i="7" s="1"/>
  <c r="BK429" i="7" l="1"/>
  <c r="BF430" i="7" l="1"/>
  <c r="BI430" i="7" s="1"/>
  <c r="BJ430" i="7" s="1"/>
  <c r="BE430" i="7"/>
  <c r="BL430" i="7" s="1"/>
  <c r="BK430" i="7" l="1"/>
  <c r="BF431" i="7" l="1"/>
  <c r="BI431" i="7" s="1"/>
  <c r="BJ431" i="7" s="1"/>
  <c r="BE431" i="7"/>
  <c r="BL431" i="7" s="1"/>
  <c r="BK431" i="7" l="1"/>
  <c r="BF432" i="7" l="1"/>
  <c r="BI432" i="7" s="1"/>
  <c r="BJ432" i="7" s="1"/>
  <c r="BE432" i="7"/>
  <c r="BL432" i="7" s="1"/>
  <c r="BK432" i="7" l="1"/>
  <c r="BF433" i="7" l="1"/>
  <c r="BI433" i="7" s="1"/>
  <c r="BJ433" i="7" s="1"/>
  <c r="BE433" i="7"/>
  <c r="BL433" i="7" s="1"/>
  <c r="BK433" i="7" l="1"/>
  <c r="BE434" i="7" s="1"/>
  <c r="BL434" i="7" s="1"/>
  <c r="BF434" i="7" l="1"/>
  <c r="BI434" i="7" s="1"/>
  <c r="BJ434" i="7" s="1"/>
  <c r="BK434" i="7" l="1"/>
  <c r="BF435" i="7" s="1"/>
  <c r="BI435" i="7" s="1"/>
  <c r="BJ435" i="7" s="1"/>
  <c r="BE435" i="7" l="1"/>
  <c r="BL435" i="7" s="1"/>
  <c r="BK435" i="7" l="1"/>
  <c r="BF436" i="7" s="1"/>
  <c r="BI436" i="7" s="1"/>
  <c r="BJ436" i="7" s="1"/>
  <c r="BE436" i="7" l="1"/>
  <c r="BK436" i="7" s="1"/>
  <c r="BE437" i="7" s="1"/>
  <c r="BL436" i="7" l="1"/>
  <c r="BF437" i="7"/>
  <c r="BI437" i="7" s="1"/>
  <c r="BJ437" i="7" s="1"/>
  <c r="BK437" i="7" l="1"/>
  <c r="BF438" i="7" s="1"/>
  <c r="BI438" i="7" s="1"/>
  <c r="BJ438" i="7" s="1"/>
  <c r="BE438" i="7" l="1"/>
  <c r="BK438" i="7" s="1"/>
  <c r="BF439" i="7" l="1"/>
  <c r="BI439" i="7" s="1"/>
  <c r="BJ439" i="7" s="1"/>
  <c r="BE439" i="7"/>
  <c r="BK439" i="7" l="1"/>
  <c r="BF440" i="7" s="1"/>
  <c r="BI440" i="7" s="1"/>
  <c r="BJ440" i="7" s="1"/>
  <c r="BE440" i="7" l="1"/>
  <c r="BK440" i="7" s="1"/>
  <c r="BF441" i="7" s="1"/>
  <c r="BI441" i="7" s="1"/>
  <c r="BJ441" i="7" s="1"/>
  <c r="BE441" i="7" l="1"/>
  <c r="BK441" i="7" s="1"/>
  <c r="BF442" i="7" s="1"/>
  <c r="BE442" i="7" l="1"/>
  <c r="BI442" i="7"/>
  <c r="BJ442" i="7" s="1"/>
  <c r="BK442" i="7" l="1"/>
  <c r="BF443" i="7" s="1"/>
  <c r="BI443" i="7" l="1"/>
  <c r="BJ443" i="7" s="1"/>
  <c r="BE443" i="7"/>
  <c r="BK443" i="7" l="1"/>
  <c r="BF444" i="7" l="1"/>
  <c r="BI444" i="7" s="1"/>
  <c r="BJ444" i="7" s="1"/>
  <c r="BE444" i="7"/>
  <c r="BK444" i="7" l="1"/>
  <c r="BF445" i="7" s="1"/>
  <c r="BI445" i="7" s="1"/>
  <c r="BJ445" i="7" s="1"/>
  <c r="BE445" i="7" l="1"/>
  <c r="BK445" i="7" s="1"/>
  <c r="BF446" i="7" s="1"/>
  <c r="BI446" i="7" s="1"/>
  <c r="BJ446" i="7" s="1"/>
  <c r="BE446" i="7" l="1"/>
  <c r="BK446" i="7" s="1"/>
  <c r="BF447" i="7" s="1"/>
  <c r="BI447" i="7" s="1"/>
  <c r="BJ447" i="7" s="1"/>
  <c r="BE447" i="7" l="1"/>
  <c r="BK447" i="7" s="1"/>
  <c r="BF448" i="7" s="1"/>
  <c r="BI448" i="7" l="1"/>
  <c r="BJ448" i="7" s="1"/>
  <c r="BE448" i="7"/>
  <c r="BL448" i="7" l="1"/>
  <c r="BK448" i="7"/>
  <c r="BF449" i="7" s="1"/>
  <c r="BI449" i="7" l="1"/>
  <c r="BJ449" i="7" s="1"/>
  <c r="BE449" i="7"/>
  <c r="BL449" i="7" l="1"/>
  <c r="BK449" i="7"/>
  <c r="BF450" i="7" s="1"/>
  <c r="BE450" i="7" l="1"/>
  <c r="BI450" i="7"/>
  <c r="BJ450" i="7" s="1"/>
  <c r="BK450" i="7" l="1"/>
  <c r="BF451" i="7" s="1"/>
  <c r="BL450" i="7"/>
  <c r="BE451" i="7" l="1"/>
  <c r="BI451" i="7"/>
  <c r="BJ451" i="7" s="1"/>
  <c r="BL451" i="7" l="1"/>
  <c r="BK451" i="7"/>
  <c r="BF452" i="7" s="1"/>
  <c r="BE452" i="7" l="1"/>
  <c r="BI452" i="7"/>
  <c r="BJ452" i="7" s="1"/>
  <c r="BL452" i="7" l="1"/>
  <c r="BK452" i="7"/>
  <c r="BF453" i="7" s="1"/>
  <c r="BE453" i="7" l="1"/>
  <c r="BI453" i="7"/>
  <c r="BJ453" i="7" s="1"/>
  <c r="BK453" i="7" l="1"/>
  <c r="BF454" i="7" s="1"/>
  <c r="BL453" i="7"/>
  <c r="BI454" i="7" l="1"/>
  <c r="BJ454" i="7" s="1"/>
  <c r="BE454" i="7"/>
  <c r="BL454" i="7" l="1"/>
  <c r="BK454" i="7"/>
  <c r="BF455" i="7" s="1"/>
  <c r="BE455" i="7" l="1"/>
  <c r="BI455" i="7"/>
  <c r="BJ455" i="7" s="1"/>
  <c r="BK455" i="7" l="1"/>
  <c r="BF456" i="7" s="1"/>
  <c r="BL455" i="7"/>
  <c r="BI456" i="7" l="1"/>
  <c r="BJ456" i="7" s="1"/>
  <c r="BE456" i="7"/>
  <c r="BL456" i="7" s="1"/>
  <c r="BK456" i="7" l="1"/>
  <c r="BF457" i="7" s="1"/>
  <c r="BI457" i="7" l="1"/>
  <c r="BJ457" i="7" s="1"/>
  <c r="BE457" i="7"/>
  <c r="BK457" i="7" l="1"/>
  <c r="BF458" i="7" s="1"/>
  <c r="BL457" i="7"/>
  <c r="BI458" i="7" l="1"/>
  <c r="BJ458" i="7" s="1"/>
  <c r="BE458" i="7"/>
  <c r="BL458" i="7" l="1"/>
  <c r="BK458" i="7"/>
  <c r="BF459" i="7" s="1"/>
  <c r="BE459" i="7" l="1"/>
  <c r="BI459" i="7"/>
  <c r="BJ459" i="7" s="1"/>
  <c r="BK459" i="7" l="1"/>
  <c r="BF460" i="7" s="1"/>
  <c r="BL459" i="7"/>
  <c r="BE460" i="7" l="1"/>
  <c r="BI460" i="7"/>
  <c r="BJ460" i="7" s="1"/>
  <c r="BL460" i="7" l="1"/>
  <c r="BK460" i="7"/>
  <c r="BF461" i="7" s="1"/>
  <c r="BE461" i="7" l="1"/>
  <c r="BI461" i="7"/>
  <c r="BJ461" i="7" s="1"/>
  <c r="BK461" i="7" l="1"/>
  <c r="BF462" i="7" s="1"/>
  <c r="BI462" i="7" l="1"/>
  <c r="BJ462" i="7" s="1"/>
  <c r="BE462" i="7"/>
  <c r="BK462" i="7" l="1"/>
  <c r="BF463" i="7" l="1"/>
  <c r="BI463" i="7" s="1"/>
  <c r="BJ463" i="7" s="1"/>
  <c r="BE463" i="7"/>
  <c r="BK463" i="7" l="1"/>
  <c r="BF464" i="7" s="1"/>
  <c r="BI464" i="7" s="1"/>
  <c r="BJ464" i="7" s="1"/>
  <c r="BE464" i="7" l="1"/>
  <c r="BK464" i="7" s="1"/>
  <c r="BF465" i="7" l="1"/>
  <c r="BI465" i="7" s="1"/>
  <c r="BJ465" i="7" s="1"/>
  <c r="BE465" i="7"/>
  <c r="BK465" i="7" l="1"/>
  <c r="BF466" i="7" s="1"/>
  <c r="BI466" i="7" s="1"/>
  <c r="BJ466" i="7" s="1"/>
  <c r="BE466" i="7" l="1"/>
  <c r="BK466" i="7" s="1"/>
  <c r="BF467" i="7" s="1"/>
  <c r="BE467" i="7" l="1"/>
  <c r="BI467" i="7"/>
  <c r="BJ467" i="7" s="1"/>
  <c r="BK467" i="7" l="1"/>
  <c r="BF468" i="7" s="1"/>
  <c r="BI468" i="7" l="1"/>
  <c r="BJ468" i="7" s="1"/>
  <c r="BE468" i="7"/>
  <c r="BK468" i="7" l="1"/>
  <c r="BF469" i="7" l="1"/>
  <c r="BI469" i="7" s="1"/>
  <c r="BJ469" i="7" s="1"/>
  <c r="BE469" i="7"/>
  <c r="BK469" i="7" l="1"/>
  <c r="BF470" i="7" s="1"/>
  <c r="BI470" i="7" s="1"/>
  <c r="BJ470" i="7" s="1"/>
  <c r="BL472" i="7"/>
  <c r="BE470" i="7" l="1"/>
  <c r="BK470" i="7" s="1"/>
  <c r="BE471" i="7" s="1"/>
  <c r="BF471" i="7" l="1"/>
  <c r="BI471" i="7" s="1"/>
  <c r="BJ471" i="7" s="1"/>
  <c r="BK471" i="7" l="1"/>
  <c r="BE472" i="7" s="1"/>
  <c r="BF472" i="7" l="1"/>
  <c r="BI472" i="7" s="1"/>
  <c r="BJ472" i="7" s="1"/>
  <c r="BK472" i="7" l="1"/>
  <c r="BF473" i="7" s="1"/>
  <c r="BI473" i="7" s="1"/>
  <c r="BJ473" i="7" s="1"/>
  <c r="BE473" i="7" l="1"/>
  <c r="BL473" i="7" s="1"/>
  <c r="BK473" i="7" l="1"/>
  <c r="BF474" i="7" s="1"/>
  <c r="BI474" i="7" s="1"/>
  <c r="BJ474" i="7" s="1"/>
  <c r="BE474" i="7" l="1"/>
  <c r="BL474" i="7" s="1"/>
  <c r="BK474" i="7" l="1"/>
  <c r="BF475" i="7" s="1"/>
  <c r="BI475" i="7" s="1"/>
  <c r="BJ475" i="7" s="1"/>
  <c r="BE475" i="7" l="1"/>
  <c r="BL475" i="7" s="1"/>
  <c r="BK475" i="7" l="1"/>
  <c r="BE476" i="7" s="1"/>
  <c r="BL476" i="7" s="1"/>
  <c r="BF476" i="7" l="1"/>
  <c r="BI476" i="7" s="1"/>
  <c r="BJ476" i="7" s="1"/>
  <c r="BK476" i="7" l="1"/>
  <c r="BF477" i="7" s="1"/>
  <c r="BI477" i="7" s="1"/>
  <c r="BJ477" i="7" s="1"/>
  <c r="BE477" i="7" l="1"/>
  <c r="BL477" i="7" s="1"/>
  <c r="BK477" i="7" l="1"/>
  <c r="BF478" i="7" s="1"/>
  <c r="BI478" i="7" s="1"/>
  <c r="BJ478" i="7" s="1"/>
  <c r="BE478" i="7" l="1"/>
  <c r="BL478" i="7" s="1"/>
  <c r="BK478" i="7" l="1"/>
  <c r="BF479" i="7" s="1"/>
  <c r="BI479" i="7" s="1"/>
  <c r="BJ479" i="7" s="1"/>
  <c r="BE479" i="7" l="1"/>
  <c r="BL479" i="7" s="1"/>
  <c r="BK479" i="7" l="1"/>
  <c r="BF480" i="7" s="1"/>
  <c r="BI480" i="7" s="1"/>
  <c r="BJ480" i="7" s="1"/>
  <c r="BE480" i="7" l="1"/>
  <c r="BL480" i="7" s="1"/>
  <c r="BK480" i="7" l="1"/>
  <c r="BF481" i="7" s="1"/>
  <c r="BI481" i="7" s="1"/>
  <c r="BJ481" i="7" s="1"/>
  <c r="BE481" i="7" l="1"/>
  <c r="BL481" i="7" s="1"/>
  <c r="BK481" i="7" l="1"/>
  <c r="BF482" i="7" s="1"/>
  <c r="BI482" i="7" s="1"/>
  <c r="BJ482" i="7" s="1"/>
  <c r="BE482" i="7" l="1"/>
  <c r="BL482" i="7" s="1"/>
  <c r="BK482" i="7" l="1"/>
  <c r="BF483" i="7" s="1"/>
  <c r="BI483" i="7" s="1"/>
  <c r="BJ483" i="7" s="1"/>
  <c r="BE483" i="7" l="1"/>
  <c r="BL483" i="7" s="1"/>
  <c r="BK483" i="7" l="1"/>
  <c r="BF484" i="7" s="1"/>
  <c r="BI484" i="7" s="1"/>
  <c r="BJ484" i="7" s="1"/>
  <c r="BE484" i="7"/>
  <c r="BL484" i="7" l="1"/>
  <c r="BK484" i="7"/>
  <c r="BF485" i="7" s="1"/>
  <c r="BI485" i="7" l="1"/>
  <c r="BJ485" i="7" s="1"/>
  <c r="BE485" i="7"/>
  <c r="BK485" i="7" l="1"/>
  <c r="BF486" i="7" l="1"/>
  <c r="BI486" i="7" s="1"/>
  <c r="BJ486" i="7" s="1"/>
  <c r="BE486" i="7"/>
  <c r="BK486" i="7" l="1"/>
  <c r="BE487" i="7" l="1"/>
  <c r="BF487" i="7"/>
  <c r="BI487" i="7" s="1"/>
  <c r="BJ487" i="7" s="1"/>
  <c r="BK487" i="7" l="1"/>
  <c r="BE488" i="7" l="1"/>
  <c r="BF488" i="7"/>
  <c r="BI488" i="7" s="1"/>
  <c r="BJ488" i="7" s="1"/>
  <c r="BK488" i="7" l="1"/>
  <c r="BE489" i="7" s="1"/>
  <c r="BF489" i="7" l="1"/>
  <c r="BI489" i="7" s="1"/>
  <c r="BJ489" i="7" s="1"/>
  <c r="BK489" i="7" l="1"/>
  <c r="BF490" i="7" l="1"/>
  <c r="BI490" i="7" s="1"/>
  <c r="BJ490" i="7" s="1"/>
  <c r="BE490" i="7"/>
  <c r="BK490" i="7" l="1"/>
  <c r="BF491" i="7" s="1"/>
  <c r="BI491" i="7" s="1"/>
  <c r="BJ491" i="7" s="1"/>
  <c r="BE491" i="7" l="1"/>
  <c r="BK491" i="7" s="1"/>
  <c r="BF492" i="7" l="1"/>
  <c r="BI492" i="7" s="1"/>
  <c r="BJ492" i="7" s="1"/>
  <c r="BE492" i="7"/>
  <c r="BK492" i="7" l="1"/>
  <c r="BF493" i="7" s="1"/>
  <c r="BI493" i="7" s="1"/>
  <c r="BJ493" i="7" s="1"/>
  <c r="BE493" i="7" l="1"/>
  <c r="BK493" i="7" s="1"/>
  <c r="BF494" i="7" s="1"/>
  <c r="BI494" i="7" s="1"/>
  <c r="BJ494" i="7" s="1"/>
  <c r="BE494" i="7" l="1"/>
  <c r="BK494" i="7" s="1"/>
  <c r="BF495" i="7" s="1"/>
  <c r="BI495" i="7" s="1"/>
  <c r="BJ495" i="7" s="1"/>
  <c r="BE495" i="7" l="1"/>
  <c r="BK495" i="7" s="1"/>
  <c r="BF496" i="7" l="1"/>
  <c r="BI496" i="7" s="1"/>
  <c r="BJ496" i="7" s="1"/>
  <c r="BE496" i="7"/>
  <c r="BL496" i="7" s="1"/>
  <c r="BK496" i="7" l="1"/>
  <c r="BF497" i="7" s="1"/>
  <c r="BI497" i="7" s="1"/>
  <c r="BJ497" i="7" s="1"/>
  <c r="BE497" i="7" l="1"/>
  <c r="BL497" i="7" s="1"/>
  <c r="BK497" i="7" l="1"/>
  <c r="BF498" i="7" s="1"/>
  <c r="BI498" i="7" s="1"/>
  <c r="BJ498" i="7" s="1"/>
  <c r="BE498" i="7" l="1"/>
  <c r="BL498" i="7" s="1"/>
  <c r="BK498" i="7" l="1"/>
  <c r="BE499" i="7" s="1"/>
  <c r="BL499" i="7" s="1"/>
  <c r="BF499" i="7" l="1"/>
  <c r="BI499" i="7" s="1"/>
  <c r="BJ499" i="7" s="1"/>
  <c r="BK499" i="7" l="1"/>
  <c r="BF500" i="7" s="1"/>
  <c r="BI500" i="7" s="1"/>
  <c r="BJ500" i="7" s="1"/>
  <c r="BE500" i="7" l="1"/>
  <c r="BK500" i="7" s="1"/>
  <c r="BL500" i="7" l="1"/>
  <c r="BE501" i="7"/>
  <c r="BF501" i="7"/>
  <c r="BI501" i="7" s="1"/>
  <c r="BJ501" i="7" s="1"/>
  <c r="BK501" i="7" l="1"/>
  <c r="BF502" i="7" s="1"/>
  <c r="BI502" i="7" s="1"/>
  <c r="BJ502" i="7" s="1"/>
  <c r="BL501" i="7"/>
  <c r="BE502" i="7" l="1"/>
  <c r="BL502" i="7" s="1"/>
  <c r="BK502" i="7" l="1"/>
  <c r="BF503" i="7" s="1"/>
  <c r="BI503" i="7" s="1"/>
  <c r="BJ503" i="7" s="1"/>
  <c r="BE503" i="7" l="1"/>
  <c r="BL503" i="7" s="1"/>
  <c r="BK503" i="7" l="1"/>
  <c r="BF504" i="7" s="1"/>
  <c r="BI504" i="7" s="1"/>
  <c r="BJ504" i="7" s="1"/>
  <c r="BE504" i="7" l="1"/>
  <c r="BK504" i="7" s="1"/>
  <c r="BF505" i="7" s="1"/>
  <c r="BI505" i="7" s="1"/>
  <c r="BJ505" i="7" s="1"/>
  <c r="BE505" i="7" l="1"/>
  <c r="BL505" i="7" s="1"/>
  <c r="BL504" i="7"/>
  <c r="BK505" i="7" l="1"/>
  <c r="BF506" i="7" s="1"/>
  <c r="BI506" i="7" s="1"/>
  <c r="BJ506" i="7" s="1"/>
  <c r="BE506" i="7" l="1"/>
  <c r="BK506" i="7" s="1"/>
  <c r="BF507" i="7" s="1"/>
  <c r="BL506" i="7" l="1"/>
  <c r="BE507" i="7"/>
  <c r="BI507" i="7"/>
  <c r="BJ507" i="7" s="1"/>
  <c r="BK507" i="7" l="1"/>
  <c r="BF508" i="7" s="1"/>
  <c r="BL507" i="7"/>
  <c r="BE508" i="7" l="1"/>
  <c r="BI508" i="7"/>
  <c r="BJ508" i="7" s="1"/>
  <c r="BK508" i="7" l="1"/>
  <c r="BF509" i="7" s="1"/>
  <c r="BL508" i="7"/>
  <c r="BI509" i="7" l="1"/>
  <c r="BJ509" i="7" s="1"/>
  <c r="BE509" i="7"/>
  <c r="BK509" i="7" l="1"/>
  <c r="BF510" i="7" s="1"/>
  <c r="BI510" i="7" l="1"/>
  <c r="BJ510" i="7" s="1"/>
  <c r="BE510" i="7"/>
  <c r="BK510" i="7" l="1"/>
  <c r="BE511" i="7" l="1"/>
  <c r="BF511" i="7"/>
  <c r="BI511" i="7" s="1"/>
  <c r="BJ511" i="7" s="1"/>
  <c r="BK511" i="7" l="1"/>
  <c r="BF512" i="7" l="1"/>
  <c r="BI512" i="7" s="1"/>
  <c r="BJ512" i="7" s="1"/>
  <c r="BE512" i="7"/>
  <c r="BK512" i="7" l="1"/>
  <c r="BF513" i="7" s="1"/>
  <c r="BI513" i="7" s="1"/>
  <c r="BJ513" i="7" s="1"/>
  <c r="BE513" i="7" l="1"/>
  <c r="BK513" i="7" s="1"/>
  <c r="BF514" i="7" s="1"/>
  <c r="BI514" i="7" l="1"/>
  <c r="BJ514" i="7" s="1"/>
  <c r="BE514" i="7"/>
  <c r="BK514" i="7" l="1"/>
  <c r="BE515" i="7" l="1"/>
  <c r="BF515" i="7"/>
  <c r="BI515" i="7" s="1"/>
  <c r="BJ515" i="7" s="1"/>
  <c r="BK515" i="7" l="1"/>
  <c r="BF516" i="7" l="1"/>
  <c r="BI516" i="7" s="1"/>
  <c r="BJ516" i="7" s="1"/>
  <c r="BE516" i="7"/>
  <c r="BK516" i="7" l="1"/>
  <c r="BE517" i="7" s="1"/>
  <c r="BF517" i="7" l="1"/>
  <c r="BI517" i="7" s="1"/>
  <c r="BJ517" i="7" s="1"/>
  <c r="BK517" i="7" l="1"/>
  <c r="BF518" i="7" s="1"/>
  <c r="BI518" i="7" s="1"/>
  <c r="BJ518" i="7" s="1"/>
  <c r="BE518" i="7" l="1"/>
  <c r="BK518" i="7" s="1"/>
  <c r="BF519" i="7" l="1"/>
  <c r="BI519" i="7" s="1"/>
  <c r="BJ519" i="7" s="1"/>
  <c r="BE519" i="7"/>
  <c r="BK519" i="7" l="1"/>
  <c r="BF520" i="7" s="1"/>
  <c r="BI520" i="7" s="1"/>
  <c r="BJ520" i="7" s="1"/>
  <c r="BE520" i="7" l="1"/>
  <c r="BL520" i="7" s="1"/>
  <c r="BK520" i="7" l="1"/>
  <c r="BF521" i="7" l="1"/>
  <c r="BI521" i="7" s="1"/>
  <c r="BJ521" i="7" s="1"/>
  <c r="BE521" i="7"/>
  <c r="BL521" i="7" l="1"/>
  <c r="BK521" i="7"/>
  <c r="BF522" i="7" l="1"/>
  <c r="BI522" i="7" s="1"/>
  <c r="BJ522" i="7" s="1"/>
  <c r="BE522" i="7"/>
  <c r="BL522" i="7" l="1"/>
  <c r="BK522" i="7"/>
  <c r="BF523" i="7" l="1"/>
  <c r="BI523" i="7" s="1"/>
  <c r="BJ523" i="7" s="1"/>
  <c r="BE523" i="7"/>
  <c r="BL523" i="7" l="1"/>
  <c r="BK523" i="7"/>
  <c r="BF524" i="7" l="1"/>
  <c r="BI524" i="7" s="1"/>
  <c r="BJ524" i="7" s="1"/>
  <c r="BE524" i="7"/>
  <c r="BL524" i="7" s="1"/>
  <c r="BK524" i="7" l="1"/>
  <c r="BF525" i="7" l="1"/>
  <c r="BI525" i="7" s="1"/>
  <c r="BJ525" i="7" s="1"/>
  <c r="BE525" i="7"/>
  <c r="BL525" i="7" s="1"/>
  <c r="BK525" i="7" l="1"/>
  <c r="BF526" i="7" l="1"/>
  <c r="BI526" i="7" s="1"/>
  <c r="BJ526" i="7" s="1"/>
  <c r="BE526" i="7"/>
  <c r="BL526" i="7" l="1"/>
  <c r="BK526" i="7"/>
  <c r="BF527" i="7" l="1"/>
  <c r="BI527" i="7" s="1"/>
  <c r="BJ527" i="7" s="1"/>
  <c r="BE527" i="7"/>
  <c r="BL527" i="7" s="1"/>
  <c r="BK527" i="7" l="1"/>
  <c r="BF528" i="7" l="1"/>
  <c r="BI528" i="7" s="1"/>
  <c r="BJ528" i="7" s="1"/>
  <c r="BE528" i="7"/>
  <c r="BL528" i="7" s="1"/>
  <c r="BK528" i="7" l="1"/>
  <c r="BF529" i="7" l="1"/>
  <c r="BI529" i="7" s="1"/>
  <c r="BJ529" i="7" s="1"/>
  <c r="BE529" i="7"/>
  <c r="BL529" i="7" s="1"/>
  <c r="BK529" i="7" l="1"/>
  <c r="BF530" i="7" l="1"/>
  <c r="BI530" i="7" s="1"/>
  <c r="BJ530" i="7" s="1"/>
  <c r="BE530" i="7"/>
  <c r="BL530" i="7" s="1"/>
  <c r="BK530" i="7" l="1"/>
  <c r="BF531" i="7" l="1"/>
  <c r="BI531" i="7" s="1"/>
  <c r="BJ531" i="7" s="1"/>
  <c r="BE531" i="7"/>
  <c r="BL531" i="7" s="1"/>
  <c r="BK531" i="7" l="1"/>
  <c r="BF532" i="7" l="1"/>
  <c r="BI532" i="7" s="1"/>
  <c r="BJ532" i="7" s="1"/>
  <c r="BE532" i="7"/>
  <c r="BL532" i="7" l="1"/>
  <c r="BK532" i="7"/>
  <c r="BF533" i="7" l="1"/>
  <c r="BI533" i="7" s="1"/>
  <c r="BJ533" i="7" s="1"/>
  <c r="BE533" i="7"/>
  <c r="BK533" i="7" s="1"/>
  <c r="BF534" i="7" l="1"/>
  <c r="BI534" i="7" s="1"/>
  <c r="BJ534" i="7" s="1"/>
  <c r="BE534" i="7"/>
  <c r="BK534" i="7" l="1"/>
  <c r="BF535" i="7" s="1"/>
  <c r="BI535" i="7" s="1"/>
  <c r="BJ535" i="7" s="1"/>
  <c r="BE535" i="7" l="1"/>
  <c r="BK535" i="7" s="1"/>
  <c r="BF536" i="7" s="1"/>
  <c r="BI536" i="7" s="1"/>
  <c r="BJ536" i="7" s="1"/>
  <c r="BE536" i="7" l="1"/>
  <c r="BK536" i="7" s="1"/>
  <c r="BF537" i="7" s="1"/>
  <c r="BI537" i="7" s="1"/>
  <c r="BJ537" i="7" s="1"/>
  <c r="BE537" i="7" l="1"/>
  <c r="BK537" i="7" s="1"/>
  <c r="BF538" i="7" l="1"/>
  <c r="BI538" i="7" s="1"/>
  <c r="BJ538" i="7" s="1"/>
  <c r="BE538" i="7"/>
  <c r="BK538" i="7" l="1"/>
  <c r="BF539" i="7" s="1"/>
  <c r="BI539" i="7" s="1"/>
  <c r="BJ539" i="7" s="1"/>
  <c r="BE539" i="7" l="1"/>
  <c r="BK539" i="7" s="1"/>
  <c r="BF540" i="7" l="1"/>
  <c r="BI540" i="7" s="1"/>
  <c r="BJ540" i="7" s="1"/>
  <c r="BE540" i="7"/>
  <c r="BK540" i="7" l="1"/>
  <c r="BF541" i="7" s="1"/>
  <c r="BI541" i="7" s="1"/>
  <c r="BJ541" i="7" s="1"/>
  <c r="BE541" i="7" l="1"/>
  <c r="BK541" i="7" s="1"/>
  <c r="BF542" i="7" s="1"/>
  <c r="BI542" i="7" l="1"/>
  <c r="BJ542" i="7" s="1"/>
  <c r="BE542" i="7"/>
  <c r="BK542" i="7" l="1"/>
  <c r="BE543" i="7" l="1"/>
  <c r="BF543" i="7"/>
  <c r="BI543" i="7" s="1"/>
  <c r="BJ543" i="7" s="1"/>
  <c r="BK543" i="7" l="1"/>
  <c r="BF544" i="7" l="1"/>
  <c r="BI544" i="7" s="1"/>
  <c r="BJ544" i="7" s="1"/>
  <c r="BE544" i="7"/>
  <c r="BL544" i="7" s="1"/>
  <c r="BK544" i="7" l="1"/>
  <c r="BF545" i="7" l="1"/>
  <c r="BI545" i="7" s="1"/>
  <c r="BJ545" i="7" s="1"/>
  <c r="BE545" i="7"/>
  <c r="BL545" i="7" s="1"/>
  <c r="BK545" i="7" l="1"/>
  <c r="BF546" i="7" l="1"/>
  <c r="BI546" i="7" s="1"/>
  <c r="BJ546" i="7" s="1"/>
  <c r="BE546" i="7"/>
  <c r="BL546" i="7" s="1"/>
  <c r="BK546" i="7" l="1"/>
  <c r="BE547" i="7" l="1"/>
  <c r="BL547" i="7" s="1"/>
  <c r="BF547" i="7"/>
  <c r="BI547" i="7" s="1"/>
  <c r="BJ547" i="7" s="1"/>
  <c r="BK547" i="7" l="1"/>
  <c r="BE548" i="7" l="1"/>
  <c r="BL548" i="7" s="1"/>
  <c r="BF548" i="7"/>
  <c r="BI548" i="7" s="1"/>
  <c r="BJ548" i="7" s="1"/>
  <c r="BK548" i="7" l="1"/>
  <c r="BE549" i="7" l="1"/>
  <c r="BL549" i="7" s="1"/>
  <c r="BF549" i="7"/>
  <c r="BI549" i="7" s="1"/>
  <c r="BJ549" i="7" s="1"/>
  <c r="BK549" i="7" l="1"/>
  <c r="BE550" i="7" l="1"/>
  <c r="BL550" i="7" s="1"/>
  <c r="BF550" i="7"/>
  <c r="BI550" i="7" s="1"/>
  <c r="BJ550" i="7" s="1"/>
  <c r="BK550" i="7" l="1"/>
  <c r="BE551" i="7" l="1"/>
  <c r="BL551" i="7" s="1"/>
  <c r="BF551" i="7"/>
  <c r="BI551" i="7" s="1"/>
  <c r="BJ551" i="7" s="1"/>
  <c r="BK551" i="7" l="1"/>
  <c r="BF552" i="7" l="1"/>
  <c r="BI552" i="7" s="1"/>
  <c r="BJ552" i="7" s="1"/>
  <c r="BE552" i="7"/>
  <c r="BL552" i="7" s="1"/>
  <c r="BK552" i="7" l="1"/>
  <c r="BE553" i="7" l="1"/>
  <c r="BL553" i="7" s="1"/>
  <c r="BF553" i="7"/>
  <c r="BI553" i="7" s="1"/>
  <c r="BJ553" i="7" s="1"/>
  <c r="BK553" i="7" l="1"/>
  <c r="BE554" i="7" l="1"/>
  <c r="BL554" i="7" s="1"/>
  <c r="BF554" i="7"/>
  <c r="BI554" i="7" s="1"/>
  <c r="BJ554" i="7" s="1"/>
  <c r="BK554" i="7" l="1"/>
  <c r="BF555" i="7" s="1"/>
  <c r="BI555" i="7" s="1"/>
  <c r="BJ555" i="7" s="1"/>
  <c r="BE555" i="7" l="1"/>
  <c r="BL555" i="7" s="1"/>
  <c r="BK555" i="7" l="1"/>
  <c r="BF556" i="7" s="1"/>
  <c r="BI556" i="7" s="1"/>
  <c r="BJ556" i="7" s="1"/>
  <c r="BE556" i="7" l="1"/>
  <c r="BL556" i="7" s="1"/>
  <c r="BK556" i="7" l="1"/>
  <c r="BF557" i="7" s="1"/>
  <c r="BI557" i="7" s="1"/>
  <c r="BJ557" i="7" s="1"/>
  <c r="BE557" i="7" l="1"/>
  <c r="BK557" i="7" s="1"/>
  <c r="BF558" i="7" s="1"/>
  <c r="BI558" i="7" s="1"/>
  <c r="BJ558" i="7" s="1"/>
  <c r="BE558" i="7" l="1"/>
  <c r="BK558" i="7" s="1"/>
  <c r="BE559" i="7" l="1"/>
  <c r="BF559" i="7"/>
  <c r="BI559" i="7" s="1"/>
  <c r="BJ559" i="7" s="1"/>
  <c r="BK559" i="7" l="1"/>
  <c r="BE560" i="7" l="1"/>
  <c r="BF560" i="7"/>
  <c r="BI560" i="7" s="1"/>
  <c r="BJ560" i="7" s="1"/>
  <c r="BK560" i="7" l="1"/>
  <c r="BF561" i="7" l="1"/>
  <c r="BI561" i="7" s="1"/>
  <c r="BJ561" i="7" s="1"/>
  <c r="BE561" i="7"/>
  <c r="BK561" i="7" l="1"/>
  <c r="BE562" i="7" s="1"/>
  <c r="BF562" i="7" l="1"/>
  <c r="BI562" i="7" s="1"/>
  <c r="BJ562" i="7" s="1"/>
  <c r="BK562" i="7" l="1"/>
  <c r="BE563" i="7" s="1"/>
  <c r="BF563" i="7" l="1"/>
  <c r="BI563" i="7" s="1"/>
  <c r="BJ563" i="7" s="1"/>
  <c r="BK563" i="7" l="1"/>
  <c r="BF564" i="7" s="1"/>
  <c r="BI564" i="7" s="1"/>
  <c r="BJ564" i="7" s="1"/>
  <c r="BE564" i="7" l="1"/>
  <c r="BK564" i="7" s="1"/>
  <c r="BE565" i="7" s="1"/>
  <c r="BF565" i="7" l="1"/>
  <c r="BI565" i="7" s="1"/>
  <c r="BJ565" i="7" s="1"/>
  <c r="BK565" i="7" l="1"/>
  <c r="BE566" i="7" s="1"/>
  <c r="BF566" i="7" l="1"/>
  <c r="BI566" i="7" s="1"/>
  <c r="BJ566" i="7" s="1"/>
  <c r="BK566" i="7" l="1"/>
  <c r="BE567" i="7" s="1"/>
  <c r="BF567" i="7" l="1"/>
  <c r="BI567" i="7" s="1"/>
  <c r="BJ567" i="7" s="1"/>
  <c r="BK567" i="7" l="1"/>
  <c r="BE568" i="7" s="1"/>
  <c r="BL568" i="7" s="1"/>
  <c r="BF568" i="7" l="1"/>
  <c r="BI568" i="7" s="1"/>
  <c r="BJ568" i="7" s="1"/>
  <c r="BK568" i="7" l="1"/>
  <c r="BF569" i="7" s="1"/>
  <c r="BI569" i="7" s="1"/>
  <c r="BJ569" i="7" s="1"/>
  <c r="BE569" i="7" l="1"/>
  <c r="BL569" i="7" s="1"/>
  <c r="BK569" i="7" l="1"/>
  <c r="BF570" i="7" s="1"/>
  <c r="BI570" i="7" s="1"/>
  <c r="BJ570" i="7" s="1"/>
  <c r="BE570" i="7" l="1"/>
  <c r="BL570" i="7" s="1"/>
  <c r="BK570" i="7" l="1"/>
  <c r="BE571" i="7" s="1"/>
  <c r="BL571" i="7" s="1"/>
  <c r="BF571" i="7" l="1"/>
  <c r="BI571" i="7" s="1"/>
  <c r="BJ571" i="7" s="1"/>
  <c r="BK571" i="7" l="1"/>
  <c r="BE572" i="7" s="1"/>
  <c r="BL572" i="7" s="1"/>
  <c r="BF572" i="7" l="1"/>
  <c r="BI572" i="7" s="1"/>
  <c r="BJ572" i="7" s="1"/>
  <c r="BK572" i="7" l="1"/>
  <c r="BF573" i="7" s="1"/>
  <c r="BI573" i="7" s="1"/>
  <c r="BJ573" i="7" s="1"/>
  <c r="BE573" i="7" l="1"/>
  <c r="BL573" i="7" s="1"/>
  <c r="BK573" i="7" l="1"/>
  <c r="BF574" i="7" s="1"/>
  <c r="BI574" i="7" s="1"/>
  <c r="BJ574" i="7" s="1"/>
  <c r="BE574" i="7" l="1"/>
  <c r="BL574" i="7" s="1"/>
  <c r="BK574" i="7" l="1"/>
  <c r="BF575" i="7" s="1"/>
  <c r="BI575" i="7" s="1"/>
  <c r="BJ575" i="7" s="1"/>
  <c r="BE575" i="7" l="1"/>
  <c r="BK575" i="7" s="1"/>
  <c r="BF576" i="7" s="1"/>
  <c r="BI576" i="7" s="1"/>
  <c r="BJ576" i="7" s="1"/>
  <c r="BL575" i="7" l="1"/>
  <c r="BE576" i="7"/>
  <c r="BK576" i="7" s="1"/>
  <c r="BF577" i="7" s="1"/>
  <c r="BI577" i="7" s="1"/>
  <c r="BJ577" i="7" s="1"/>
  <c r="BE577" i="7" l="1"/>
  <c r="BK577" i="7" s="1"/>
  <c r="BF578" i="7" s="1"/>
  <c r="BL576" i="7"/>
  <c r="BL577" i="7" l="1"/>
  <c r="BE578" i="7"/>
  <c r="BI578" i="7"/>
  <c r="BJ578" i="7" s="1"/>
  <c r="BL578" i="7" l="1"/>
  <c r="BK578" i="7"/>
  <c r="BF579" i="7" s="1"/>
  <c r="BI579" i="7" l="1"/>
  <c r="BJ579" i="7" s="1"/>
  <c r="BE579" i="7"/>
  <c r="BL579" i="7" l="1"/>
  <c r="BK579" i="7"/>
  <c r="BF580" i="7" s="1"/>
  <c r="BI580" i="7" l="1"/>
  <c r="BJ580" i="7" s="1"/>
  <c r="BE580" i="7"/>
  <c r="BL580" i="7" l="1"/>
  <c r="BK580" i="7"/>
  <c r="BF581" i="7" s="1"/>
  <c r="BI581" i="7" l="1"/>
  <c r="BJ581" i="7" s="1"/>
  <c r="BE581" i="7"/>
  <c r="BK581" i="7" s="1"/>
  <c r="BF582" i="7" s="1"/>
  <c r="BI582" i="7" l="1"/>
  <c r="BJ582" i="7" s="1"/>
  <c r="BE582" i="7"/>
  <c r="BK582" i="7" l="1"/>
  <c r="BF583" i="7" l="1"/>
  <c r="BI583" i="7" s="1"/>
  <c r="BJ583" i="7" s="1"/>
  <c r="BE583" i="7"/>
  <c r="BK583" i="7" l="1"/>
  <c r="BE584" i="7" s="1"/>
  <c r="BF584" i="7" l="1"/>
  <c r="BK584" i="7" s="1"/>
  <c r="BF585" i="7" s="1"/>
  <c r="BI585" i="7" s="1"/>
  <c r="BJ585" i="7" s="1"/>
  <c r="BI584" i="7" l="1"/>
  <c r="BJ584" i="7" s="1"/>
  <c r="BE585" i="7"/>
  <c r="BK585" i="7" s="1"/>
  <c r="BF586" i="7" l="1"/>
  <c r="BI586" i="7" s="1"/>
  <c r="BJ586" i="7" s="1"/>
  <c r="BE586" i="7"/>
  <c r="BK586" i="7" l="1"/>
  <c r="BF587" i="7" s="1"/>
  <c r="BI587" i="7" s="1"/>
  <c r="BJ587" i="7" s="1"/>
  <c r="BE587" i="7" l="1"/>
  <c r="BK587" i="7" s="1"/>
  <c r="BF588" i="7" s="1"/>
  <c r="BI588" i="7" l="1"/>
  <c r="BJ588" i="7" s="1"/>
  <c r="BE588" i="7"/>
  <c r="BK588" i="7" s="1"/>
  <c r="BF589" i="7" s="1"/>
  <c r="BE589" i="7" l="1"/>
  <c r="BI589" i="7"/>
  <c r="BJ589" i="7" s="1"/>
  <c r="BK589" i="7" l="1"/>
  <c r="BF590" i="7" s="1"/>
  <c r="BE590" i="7" l="1"/>
  <c r="BI590" i="7"/>
  <c r="BJ590" i="7" s="1"/>
  <c r="BK590" i="7" l="1"/>
  <c r="BF591" i="7" s="1"/>
  <c r="BE591" i="7" l="1"/>
  <c r="BI591" i="7"/>
  <c r="BJ591" i="7" s="1"/>
  <c r="BK591" i="7" l="1"/>
  <c r="BF592" i="7" s="1"/>
  <c r="BE592" i="7" l="1"/>
  <c r="BL592" i="7" s="1"/>
  <c r="BI592" i="7"/>
  <c r="BJ592" i="7" s="1"/>
  <c r="BK592" i="7" l="1"/>
  <c r="BF593" i="7" s="1"/>
  <c r="BE593" i="7" l="1"/>
  <c r="BL593" i="7" s="1"/>
  <c r="BI593" i="7"/>
  <c r="BJ593" i="7" s="1"/>
  <c r="BK593" i="7" l="1"/>
  <c r="BF594" i="7" s="1"/>
  <c r="BE594" i="7" l="1"/>
  <c r="BL594" i="7" s="1"/>
  <c r="BI594" i="7"/>
  <c r="BJ594" i="7" s="1"/>
  <c r="BK594" i="7" l="1"/>
  <c r="BF595" i="7" s="1"/>
  <c r="BI595" i="7" l="1"/>
  <c r="BJ595" i="7" s="1"/>
  <c r="BE595" i="7"/>
  <c r="BL595" i="7" s="1"/>
  <c r="BK595" i="7" l="1"/>
  <c r="BF596" i="7" s="1"/>
  <c r="BI596" i="7" l="1"/>
  <c r="BJ596" i="7" s="1"/>
  <c r="BE596" i="7"/>
  <c r="BL596" i="7" s="1"/>
  <c r="BK596" i="7" l="1"/>
  <c r="BF597" i="7" s="1"/>
  <c r="BE597" i="7" l="1"/>
  <c r="BL597" i="7" s="1"/>
  <c r="BI597" i="7"/>
  <c r="BJ597" i="7" s="1"/>
  <c r="BK597" i="7" l="1"/>
  <c r="BF598" i="7" s="1"/>
  <c r="BI598" i="7" l="1"/>
  <c r="BJ598" i="7" s="1"/>
  <c r="BE598" i="7"/>
  <c r="BL598" i="7" s="1"/>
  <c r="BK598" i="7" l="1"/>
  <c r="BF599" i="7" s="1"/>
  <c r="BE599" i="7" l="1"/>
  <c r="BL599" i="7" s="1"/>
  <c r="BI599" i="7"/>
  <c r="BJ599" i="7" s="1"/>
  <c r="BK599" i="7" l="1"/>
  <c r="BF600" i="7" s="1"/>
  <c r="BI600" i="7" l="1"/>
  <c r="BJ600" i="7" s="1"/>
  <c r="BE600" i="7"/>
  <c r="BL600" i="7" s="1"/>
  <c r="BK600" i="7" l="1"/>
  <c r="BF601" i="7" s="1"/>
  <c r="BE601" i="7" l="1"/>
  <c r="BL601" i="7" s="1"/>
  <c r="BI601" i="7"/>
  <c r="BJ601" i="7" s="1"/>
  <c r="BK601" i="7" l="1"/>
  <c r="BF602" i="7" l="1"/>
  <c r="BI602" i="7" s="1"/>
  <c r="BJ602" i="7" s="1"/>
  <c r="BE602" i="7"/>
  <c r="BL602" i="7" s="1"/>
  <c r="BK602" i="7" l="1"/>
  <c r="BF603" i="7" l="1"/>
  <c r="BI603" i="7" s="1"/>
  <c r="BJ603" i="7" s="1"/>
  <c r="BE603" i="7"/>
  <c r="BL603" i="7" s="1"/>
  <c r="BK603" i="7" l="1"/>
  <c r="BF604" i="7" l="1"/>
  <c r="BI604" i="7" s="1"/>
  <c r="BJ604" i="7" s="1"/>
  <c r="BE604" i="7"/>
  <c r="BL604" i="7" s="1"/>
  <c r="BK604" i="7" l="1"/>
  <c r="BF605" i="7" l="1"/>
  <c r="BI605" i="7" s="1"/>
  <c r="BJ605" i="7" s="1"/>
  <c r="BE605" i="7"/>
  <c r="BK605" i="7" l="1"/>
  <c r="BF606" i="7" s="1"/>
  <c r="BI606" i="7" s="1"/>
  <c r="BJ606" i="7" s="1"/>
  <c r="BE606" i="7" l="1"/>
  <c r="BK606" i="7" s="1"/>
  <c r="BF607" i="7" s="1"/>
  <c r="BI607" i="7" l="1"/>
  <c r="BJ607" i="7" s="1"/>
  <c r="BE607" i="7"/>
  <c r="BK607" i="7" l="1"/>
  <c r="BE608" i="7" l="1"/>
  <c r="BF608" i="7"/>
  <c r="BK608" i="7" l="1"/>
  <c r="BF609" i="7" s="1"/>
  <c r="BI609" i="7" s="1"/>
  <c r="BJ609" i="7" s="1"/>
  <c r="BI608" i="7"/>
  <c r="BJ608" i="7" s="1"/>
  <c r="BE609" i="7" l="1"/>
  <c r="BK609" i="7" s="1"/>
  <c r="BE610" i="7" l="1"/>
  <c r="BF610" i="7"/>
  <c r="BI610" i="7" s="1"/>
  <c r="BJ610" i="7" s="1"/>
  <c r="BK610" i="7" l="1"/>
  <c r="BF611" i="7" l="1"/>
  <c r="BI611" i="7" s="1"/>
  <c r="BJ611" i="7" s="1"/>
  <c r="BE611" i="7"/>
  <c r="BK611" i="7" l="1"/>
  <c r="BF612" i="7" s="1"/>
  <c r="BI612" i="7" s="1"/>
  <c r="BJ612" i="7" s="1"/>
  <c r="BE612" i="7" l="1"/>
  <c r="BK612" i="7" s="1"/>
  <c r="BF613" i="7" s="1"/>
  <c r="BI613" i="7" s="1"/>
  <c r="BJ613" i="7" s="1"/>
  <c r="BE613" i="7" l="1"/>
  <c r="BK613" i="7" s="1"/>
  <c r="BE614" i="7" l="1"/>
  <c r="BF614" i="7"/>
  <c r="BI614" i="7" s="1"/>
  <c r="BJ614" i="7" s="1"/>
  <c r="BK614" i="7" l="1"/>
  <c r="BF615" i="7" l="1"/>
  <c r="BE615" i="7"/>
  <c r="BK615" i="7" l="1"/>
  <c r="BI615" i="7"/>
  <c r="BJ615" i="7" s="1"/>
  <c r="BF616" i="7" l="1"/>
  <c r="BI616" i="7" s="1"/>
  <c r="BJ616" i="7" s="1"/>
  <c r="BE616" i="7"/>
  <c r="BL616" i="7" s="1"/>
  <c r="BK616" i="7" l="1"/>
  <c r="BF617" i="7" l="1"/>
  <c r="BI617" i="7" s="1"/>
  <c r="BJ617" i="7" s="1"/>
  <c r="BE617" i="7"/>
  <c r="BL617" i="7" s="1"/>
  <c r="BK617" i="7" l="1"/>
  <c r="BF618" i="7" l="1"/>
  <c r="BI618" i="7" s="1"/>
  <c r="BJ618" i="7" s="1"/>
  <c r="BE618" i="7"/>
  <c r="BL618" i="7" s="1"/>
  <c r="BK618" i="7" l="1"/>
  <c r="BF619" i="7" l="1"/>
  <c r="BI619" i="7" s="1"/>
  <c r="BJ619" i="7" s="1"/>
  <c r="BE619" i="7"/>
  <c r="BL619" i="7" s="1"/>
  <c r="BK619" i="7" l="1"/>
  <c r="BF620" i="7" l="1"/>
  <c r="BI620" i="7" s="1"/>
  <c r="BJ620" i="7" s="1"/>
  <c r="BE620" i="7"/>
  <c r="BL620" i="7" s="1"/>
  <c r="BK620" i="7" l="1"/>
  <c r="BF621" i="7" l="1"/>
  <c r="BI621" i="7" s="1"/>
  <c r="BJ621" i="7" s="1"/>
  <c r="BE621" i="7"/>
  <c r="BL621" i="7" s="1"/>
  <c r="BK621" i="7" l="1"/>
  <c r="BF622" i="7" s="1"/>
  <c r="BI622" i="7" s="1"/>
  <c r="BJ622" i="7" s="1"/>
  <c r="BE622" i="7" l="1"/>
  <c r="BL622" i="7" s="1"/>
  <c r="BK622" i="7" l="1"/>
  <c r="BF623" i="7" s="1"/>
  <c r="BI623" i="7" s="1"/>
  <c r="BJ623" i="7" s="1"/>
  <c r="BE623" i="7" l="1"/>
  <c r="BL623" i="7" s="1"/>
  <c r="BK623" i="7" l="1"/>
  <c r="BF624" i="7" s="1"/>
  <c r="BI624" i="7" s="1"/>
  <c r="BJ624" i="7" s="1"/>
  <c r="BE624" i="7" l="1"/>
  <c r="BL624" i="7" s="1"/>
  <c r="BK624" i="7" l="1"/>
  <c r="BF625" i="7" s="1"/>
  <c r="BI625" i="7" s="1"/>
  <c r="BJ625" i="7" s="1"/>
  <c r="BE625" i="7" l="1"/>
  <c r="BL625" i="7" s="1"/>
  <c r="BK625" i="7" l="1"/>
  <c r="BF626" i="7" s="1"/>
  <c r="BI626" i="7" s="1"/>
  <c r="BJ626" i="7" s="1"/>
  <c r="BE626" i="7" l="1"/>
  <c r="BL626" i="7" s="1"/>
  <c r="BK626" i="7" l="1"/>
  <c r="BF627" i="7" s="1"/>
  <c r="BI627" i="7" s="1"/>
  <c r="BJ627" i="7" s="1"/>
  <c r="BE627" i="7" l="1"/>
  <c r="BL627" i="7" s="1"/>
  <c r="BK627" i="7" l="1"/>
  <c r="BF628" i="7" s="1"/>
  <c r="BI628" i="7" s="1"/>
  <c r="BJ628" i="7" s="1"/>
  <c r="BE628" i="7" l="1"/>
  <c r="BL628" i="7" s="1"/>
  <c r="BK628" i="7" l="1"/>
  <c r="BE629" i="7" s="1"/>
  <c r="BF629" i="7" l="1"/>
  <c r="BI629" i="7" s="1"/>
  <c r="BJ629" i="7" s="1"/>
  <c r="BK629" i="7" l="1"/>
  <c r="BF630" i="7"/>
  <c r="BI630" i="7" s="1"/>
  <c r="BJ630" i="7" s="1"/>
  <c r="BE630" i="7"/>
  <c r="BK630" i="7" l="1"/>
  <c r="BF631" i="7" s="1"/>
  <c r="BI631" i="7" s="1"/>
  <c r="BJ631" i="7" s="1"/>
  <c r="BE631" i="7" l="1"/>
  <c r="BK631" i="7" s="1"/>
  <c r="BF632" i="7" l="1"/>
  <c r="BI632" i="7" s="1"/>
  <c r="BJ632" i="7" s="1"/>
  <c r="BE632" i="7"/>
  <c r="BK632" i="7" l="1"/>
  <c r="BF633" i="7" s="1"/>
  <c r="BI633" i="7" s="1"/>
  <c r="BJ633" i="7" s="1"/>
  <c r="BE633" i="7" l="1"/>
  <c r="BK633" i="7" s="1"/>
  <c r="BF634" i="7" s="1"/>
  <c r="BI634" i="7" s="1"/>
  <c r="BJ634" i="7" s="1"/>
  <c r="BE634" i="7" l="1"/>
  <c r="BK634" i="7" s="1"/>
  <c r="BE635" i="7" s="1"/>
  <c r="BF635" i="7" l="1"/>
  <c r="BI635" i="7" s="1"/>
  <c r="BJ635" i="7" s="1"/>
  <c r="BK635" i="7" l="1"/>
  <c r="BE636" i="7" s="1"/>
  <c r="BF636" i="7" l="1"/>
  <c r="BI636" i="7" s="1"/>
  <c r="BJ636" i="7" s="1"/>
  <c r="BK636" i="7" l="1"/>
  <c r="BE637" i="7" s="1"/>
  <c r="BF637" i="7" l="1"/>
  <c r="BI637" i="7" s="1"/>
  <c r="BJ637" i="7" s="1"/>
  <c r="BK637" i="7" l="1"/>
  <c r="BE638" i="7" s="1"/>
  <c r="BF638" i="7" l="1"/>
  <c r="BI638" i="7" s="1"/>
  <c r="BJ638" i="7" s="1"/>
  <c r="BK638" i="7" l="1"/>
  <c r="BE639" i="7" s="1"/>
  <c r="BF639" i="7" l="1"/>
  <c r="BI639" i="7" s="1"/>
  <c r="BJ639" i="7" s="1"/>
  <c r="BK639" i="7" l="1"/>
  <c r="BE640" i="7" s="1"/>
  <c r="BL640" i="7" s="1"/>
  <c r="BF640" i="7" l="1"/>
  <c r="BI640" i="7" s="1"/>
  <c r="BJ640" i="7" s="1"/>
  <c r="BK640" i="7" l="1"/>
  <c r="BE641" i="7" s="1"/>
  <c r="BL641" i="7" s="1"/>
  <c r="BF641" i="7" l="1"/>
  <c r="BI641" i="7" s="1"/>
  <c r="BJ641" i="7" s="1"/>
  <c r="BK641" i="7" l="1"/>
  <c r="BE642" i="7" s="1"/>
  <c r="BL642" i="7" s="1"/>
  <c r="BF642" i="7" l="1"/>
  <c r="BI642" i="7" s="1"/>
  <c r="BJ642" i="7" s="1"/>
  <c r="BK642" i="7" l="1"/>
  <c r="BF643" i="7" s="1"/>
  <c r="BI643" i="7" s="1"/>
  <c r="BJ643" i="7" s="1"/>
  <c r="BE643" i="7" l="1"/>
  <c r="BL643" i="7" s="1"/>
  <c r="BK643" i="7" l="1"/>
  <c r="BF644" i="7" s="1"/>
  <c r="BI644" i="7" s="1"/>
  <c r="BJ644" i="7" s="1"/>
  <c r="BE644" i="7" l="1"/>
  <c r="BL644" i="7" s="1"/>
  <c r="BK644" i="7" l="1"/>
  <c r="BF645" i="7" s="1"/>
  <c r="BI645" i="7" s="1"/>
  <c r="BJ645" i="7" s="1"/>
  <c r="BE645" i="7" l="1"/>
  <c r="BL645" i="7" s="1"/>
  <c r="BK645" i="7" l="1"/>
  <c r="BF646" i="7" s="1"/>
  <c r="BI646" i="7" s="1"/>
  <c r="BJ646" i="7" s="1"/>
  <c r="BE646" i="7" l="1"/>
  <c r="BL646" i="7" s="1"/>
  <c r="BK646" i="7" l="1"/>
  <c r="BF647" i="7" s="1"/>
  <c r="BI647" i="7" s="1"/>
  <c r="BJ647" i="7" s="1"/>
  <c r="BE647" i="7" l="1"/>
  <c r="BL647" i="7" s="1"/>
  <c r="BK647" i="7" l="1"/>
  <c r="BF648" i="7" s="1"/>
  <c r="BI648" i="7" s="1"/>
  <c r="BJ648" i="7" s="1"/>
  <c r="BE648" i="7" l="1"/>
  <c r="BL648" i="7" s="1"/>
  <c r="BK648" i="7" l="1"/>
  <c r="BF649" i="7" s="1"/>
  <c r="BI649" i="7" s="1"/>
  <c r="BJ649" i="7" s="1"/>
  <c r="BE649" i="7" l="1"/>
  <c r="BL649" i="7" s="1"/>
  <c r="BK649" i="7" l="1"/>
  <c r="BF650" i="7" s="1"/>
  <c r="BI650" i="7" s="1"/>
  <c r="BJ650" i="7" s="1"/>
  <c r="BE650" i="7" l="1"/>
  <c r="BL650" i="7" s="1"/>
  <c r="BK650" i="7" l="1"/>
  <c r="BF651" i="7" s="1"/>
  <c r="BI651" i="7" s="1"/>
  <c r="BJ651" i="7" s="1"/>
  <c r="BE651" i="7" l="1"/>
  <c r="BL651" i="7" s="1"/>
  <c r="BK651" i="7" l="1"/>
  <c r="BF652" i="7" s="1"/>
  <c r="BI652" i="7" s="1"/>
  <c r="BJ652" i="7" s="1"/>
  <c r="BE652" i="7" l="1"/>
  <c r="BL652" i="7" s="1"/>
  <c r="BK652" i="7" l="1"/>
  <c r="BF653" i="7" s="1"/>
  <c r="BI653" i="7" s="1"/>
  <c r="BJ653" i="7" s="1"/>
  <c r="BE653" i="7" l="1"/>
  <c r="BK653" i="7" s="1"/>
  <c r="BF654" i="7" s="1"/>
  <c r="BI654" i="7" s="1"/>
  <c r="BJ654" i="7" s="1"/>
  <c r="BE654" i="7" l="1"/>
  <c r="BK654" i="7" s="1"/>
  <c r="BF655" i="7" s="1"/>
  <c r="BI655" i="7" s="1"/>
  <c r="BJ655" i="7" s="1"/>
  <c r="BE655" i="7" l="1"/>
  <c r="BK655" i="7" s="1"/>
  <c r="BF656" i="7" s="1"/>
  <c r="BI656" i="7" s="1"/>
  <c r="BJ656" i="7" s="1"/>
  <c r="BE656" i="7" l="1"/>
  <c r="BK656" i="7" s="1"/>
  <c r="BF657" i="7" l="1"/>
  <c r="BI657" i="7" s="1"/>
  <c r="BJ657" i="7" s="1"/>
  <c r="BE657" i="7"/>
  <c r="BK657" i="7" l="1"/>
  <c r="BF658" i="7" s="1"/>
  <c r="BI658" i="7" s="1"/>
  <c r="BJ658" i="7" s="1"/>
  <c r="BE658" i="7" l="1"/>
  <c r="BK658" i="7" s="1"/>
  <c r="BF659" i="7" s="1"/>
  <c r="BI659" i="7" l="1"/>
  <c r="BJ659" i="7" s="1"/>
  <c r="BE659" i="7"/>
  <c r="BK659" i="7" l="1"/>
  <c r="BF660" i="7" s="1"/>
  <c r="BI660" i="7" l="1"/>
  <c r="BJ660" i="7" s="1"/>
  <c r="BE660" i="7"/>
  <c r="BK660" i="7" l="1"/>
  <c r="BE661" i="7" l="1"/>
  <c r="BF661" i="7"/>
  <c r="BI661" i="7" s="1"/>
  <c r="BJ661" i="7" s="1"/>
  <c r="BK661" i="7" l="1"/>
  <c r="BF662" i="7" l="1"/>
  <c r="BI662" i="7" s="1"/>
  <c r="BJ662" i="7" s="1"/>
  <c r="BE662" i="7"/>
  <c r="BK662" i="7" l="1"/>
  <c r="BE663" i="7" s="1"/>
  <c r="BF663" i="7" l="1"/>
  <c r="BI663" i="7" s="1"/>
  <c r="BJ663" i="7" s="1"/>
  <c r="BK663" i="7" l="1"/>
  <c r="BF664" i="7" s="1"/>
  <c r="BI664" i="7" s="1"/>
  <c r="BJ664" i="7" s="1"/>
  <c r="BE664" i="7"/>
  <c r="BL664" i="7"/>
  <c r="BK664" i="7" l="1"/>
  <c r="BF665" i="7" s="1"/>
  <c r="BI665" i="7" s="1"/>
  <c r="BJ665" i="7" s="1"/>
  <c r="BE665" i="7" l="1"/>
  <c r="BL665" i="7" s="1"/>
  <c r="BK665" i="7" l="1"/>
  <c r="BF666" i="7" s="1"/>
  <c r="BI666" i="7" s="1"/>
  <c r="BJ666" i="7" s="1"/>
  <c r="BE666" i="7" l="1"/>
  <c r="BL666" i="7" s="1"/>
  <c r="BK666" i="7" l="1"/>
  <c r="BF667" i="7" s="1"/>
  <c r="BI667" i="7" s="1"/>
  <c r="BJ667" i="7" s="1"/>
  <c r="BE667" i="7" l="1"/>
  <c r="BL667" i="7" s="1"/>
  <c r="BK667" i="7" l="1"/>
  <c r="BF668" i="7" s="1"/>
  <c r="BI668" i="7" s="1"/>
  <c r="BJ668" i="7" s="1"/>
  <c r="BE668" i="7" l="1"/>
  <c r="BL668" i="7" s="1"/>
  <c r="BK668" i="7" l="1"/>
  <c r="BF669" i="7" s="1"/>
  <c r="BI669" i="7" s="1"/>
  <c r="BJ669" i="7" s="1"/>
  <c r="BE669" i="7" l="1"/>
  <c r="BL669" i="7" s="1"/>
  <c r="BK669" i="7" l="1"/>
  <c r="BF670" i="7" s="1"/>
  <c r="BI670" i="7" s="1"/>
  <c r="BJ670" i="7" s="1"/>
  <c r="BE670" i="7" l="1"/>
  <c r="BL670" i="7" s="1"/>
  <c r="BK670" i="7" l="1"/>
  <c r="BF671" i="7" s="1"/>
  <c r="BI671" i="7" s="1"/>
  <c r="BJ671" i="7" s="1"/>
  <c r="BE671" i="7" l="1"/>
  <c r="BL671" i="7" s="1"/>
  <c r="BK671" i="7" l="1"/>
  <c r="BF672" i="7" s="1"/>
  <c r="BI672" i="7" s="1"/>
  <c r="BJ672" i="7" s="1"/>
  <c r="BE672" i="7" l="1"/>
  <c r="BL672" i="7" s="1"/>
  <c r="BK672" i="7" l="1"/>
  <c r="BF673" i="7" s="1"/>
  <c r="BI673" i="7" s="1"/>
  <c r="BJ673" i="7" s="1"/>
  <c r="BE673" i="7" l="1"/>
  <c r="BL673" i="7" s="1"/>
  <c r="BK673" i="7" l="1"/>
  <c r="BF674" i="7" s="1"/>
  <c r="BI674" i="7" s="1"/>
  <c r="BJ674" i="7" s="1"/>
  <c r="BE674" i="7" l="1"/>
  <c r="BL674" i="7" s="1"/>
  <c r="BK674" i="7" l="1"/>
  <c r="BF675" i="7" s="1"/>
  <c r="BI675" i="7" s="1"/>
  <c r="BJ675" i="7" s="1"/>
  <c r="BE675" i="7" l="1"/>
  <c r="BL675" i="7" s="1"/>
  <c r="BK675" i="7" l="1"/>
  <c r="BF676" i="7" s="1"/>
  <c r="BI676" i="7" s="1"/>
  <c r="BJ676" i="7" s="1"/>
  <c r="BE676" i="7"/>
  <c r="BL676" i="7" s="1"/>
  <c r="BK676" i="7" l="1"/>
  <c r="BF677" i="7" s="1"/>
  <c r="BE677" i="7" l="1"/>
  <c r="BI677" i="7"/>
  <c r="BJ677" i="7" s="1"/>
  <c r="BK677" i="7" l="1"/>
  <c r="BF678" i="7" s="1"/>
  <c r="BI678" i="7" l="1"/>
  <c r="BJ678" i="7" s="1"/>
  <c r="BE678" i="7"/>
  <c r="BK678" i="7" l="1"/>
  <c r="BE679" i="7" l="1"/>
  <c r="BF679" i="7"/>
  <c r="BI679" i="7" s="1"/>
  <c r="BJ679" i="7" s="1"/>
  <c r="BK679" i="7" l="1"/>
  <c r="BE680" i="7" l="1"/>
  <c r="BF680" i="7"/>
  <c r="BI680" i="7" s="1"/>
  <c r="BJ680" i="7" s="1"/>
  <c r="BK680" i="7" l="1"/>
  <c r="BF681" i="7" l="1"/>
  <c r="BI681" i="7" s="1"/>
  <c r="BJ681" i="7" s="1"/>
  <c r="BE681" i="7"/>
  <c r="BK681" i="7" l="1"/>
  <c r="BF682" i="7" s="1"/>
  <c r="BI682" i="7" s="1"/>
  <c r="BJ682" i="7" s="1"/>
  <c r="BE682" i="7" l="1"/>
  <c r="BK682" i="7" s="1"/>
  <c r="BF683" i="7" s="1"/>
  <c r="BI683" i="7" l="1"/>
  <c r="BJ683" i="7" s="1"/>
  <c r="BE683" i="7"/>
  <c r="BK683" i="7" l="1"/>
  <c r="BF684" i="7" l="1"/>
  <c r="BI684" i="7" s="1"/>
  <c r="BJ684" i="7" s="1"/>
  <c r="BE684" i="7"/>
  <c r="BK684" i="7" l="1"/>
  <c r="BE685" i="7" s="1"/>
  <c r="BF685" i="7" l="1"/>
  <c r="BI685" i="7" s="1"/>
  <c r="BJ685" i="7" s="1"/>
  <c r="BK685" i="7" l="1"/>
  <c r="BF686" i="7" s="1"/>
  <c r="BI686" i="7" s="1"/>
  <c r="BJ686" i="7" s="1"/>
  <c r="BE686" i="7" l="1"/>
  <c r="BK686" i="7" s="1"/>
  <c r="BF687" i="7" l="1"/>
  <c r="BI687" i="7" s="1"/>
  <c r="BJ687" i="7" s="1"/>
  <c r="BE687" i="7"/>
  <c r="BK687" i="7" l="1"/>
  <c r="BF688" i="7" s="1"/>
  <c r="BI688" i="7" s="1"/>
  <c r="BJ688" i="7" s="1"/>
  <c r="BE688" i="7"/>
  <c r="BL688" i="7" s="1"/>
  <c r="BK688" i="7" l="1"/>
  <c r="BF689" i="7" s="1"/>
  <c r="BE689" i="7" l="1"/>
  <c r="BL689" i="7" s="1"/>
  <c r="BI689" i="7"/>
  <c r="BJ689" i="7" s="1"/>
  <c r="BK689" i="7" l="1"/>
  <c r="BF690" i="7" s="1"/>
  <c r="BE690" i="7" l="1"/>
  <c r="BL690" i="7" s="1"/>
  <c r="BI690" i="7"/>
  <c r="BJ690" i="7" s="1"/>
  <c r="BK690" i="7" l="1"/>
  <c r="BF691" i="7" s="1"/>
  <c r="BE691" i="7" l="1"/>
  <c r="BL691" i="7" s="1"/>
  <c r="BI691" i="7"/>
  <c r="BJ691" i="7" s="1"/>
  <c r="BK691" i="7" l="1"/>
  <c r="BF692" i="7" s="1"/>
  <c r="BE692" i="7" l="1"/>
  <c r="BL692" i="7" s="1"/>
  <c r="BI692" i="7"/>
  <c r="BJ692" i="7" s="1"/>
  <c r="BK692" i="7" l="1"/>
  <c r="BF693" i="7" s="1"/>
  <c r="BI693" i="7" l="1"/>
  <c r="BJ693" i="7" s="1"/>
  <c r="BE693" i="7"/>
  <c r="BL693" i="7" s="1"/>
  <c r="BK693" i="7" l="1"/>
  <c r="BF694" i="7" s="1"/>
  <c r="BI694" i="7" l="1"/>
  <c r="BJ694" i="7" s="1"/>
  <c r="BE694" i="7"/>
  <c r="BL694" i="7" s="1"/>
  <c r="BK694" i="7" l="1"/>
  <c r="BF695" i="7" s="1"/>
  <c r="BI695" i="7" l="1"/>
  <c r="BJ695" i="7" s="1"/>
  <c r="BE695" i="7"/>
  <c r="BL695" i="7" s="1"/>
  <c r="BK695" i="7" l="1"/>
  <c r="BF696" i="7" s="1"/>
  <c r="BE696" i="7" l="1"/>
  <c r="BL696" i="7" s="1"/>
  <c r="BI696" i="7"/>
  <c r="BJ696" i="7" s="1"/>
  <c r="BK696" i="7" l="1"/>
  <c r="BF697" i="7" s="1"/>
  <c r="BE697" i="7" l="1"/>
  <c r="BL697" i="7" s="1"/>
  <c r="BI697" i="7"/>
  <c r="BJ697" i="7" s="1"/>
  <c r="BK697" i="7" l="1"/>
  <c r="BF698" i="7" s="1"/>
  <c r="BI698" i="7" l="1"/>
  <c r="BJ698" i="7" s="1"/>
  <c r="BE698" i="7"/>
  <c r="BL698" i="7" s="1"/>
  <c r="BK698" i="7" l="1"/>
  <c r="BF699" i="7" s="1"/>
  <c r="BE699" i="7" l="1"/>
  <c r="BL699" i="7" s="1"/>
  <c r="BI699" i="7"/>
  <c r="BJ699" i="7" s="1"/>
  <c r="BK699" i="7" l="1"/>
  <c r="BF700" i="7" s="1"/>
  <c r="BI700" i="7" l="1"/>
  <c r="BJ700" i="7" s="1"/>
  <c r="BE700" i="7"/>
  <c r="BL700" i="7" s="1"/>
  <c r="BK700" i="7" l="1"/>
  <c r="BF701" i="7" s="1"/>
  <c r="BE701" i="7" l="1"/>
  <c r="BI701" i="7"/>
  <c r="BJ701" i="7" s="1"/>
  <c r="BK701" i="7" l="1"/>
  <c r="BF702" i="7" s="1"/>
  <c r="BI702" i="7" l="1"/>
  <c r="BJ702" i="7" s="1"/>
  <c r="BE702" i="7"/>
  <c r="BK702" i="7" l="1"/>
  <c r="BE703" i="7" l="1"/>
  <c r="BF703" i="7"/>
  <c r="BI703" i="7" s="1"/>
  <c r="BJ703" i="7" s="1"/>
  <c r="BK703" i="7" l="1"/>
  <c r="BE704" i="7" l="1"/>
  <c r="BF704" i="7"/>
  <c r="BI704" i="7" s="1"/>
  <c r="BJ704" i="7" s="1"/>
  <c r="BK704" i="7" l="1"/>
  <c r="BE705" i="7" l="1"/>
  <c r="BF705" i="7"/>
  <c r="BI705" i="7" s="1"/>
  <c r="BJ705" i="7" s="1"/>
  <c r="BK705" i="7" l="1"/>
  <c r="BE706" i="7" l="1"/>
  <c r="BF706" i="7"/>
  <c r="BI706" i="7" s="1"/>
  <c r="BJ706" i="7" s="1"/>
  <c r="BK706" i="7" l="1"/>
  <c r="BF707" i="7" s="1"/>
  <c r="BI707" i="7" s="1"/>
  <c r="BJ707" i="7" s="1"/>
  <c r="BE707" i="7" l="1"/>
  <c r="BK707" i="7" s="1"/>
  <c r="BE708" i="7" l="1"/>
  <c r="BF708" i="7"/>
  <c r="BK708" i="7" l="1"/>
  <c r="BF709" i="7" s="1"/>
  <c r="BI709" i="7" s="1"/>
  <c r="BJ709" i="7" s="1"/>
  <c r="BI708" i="7"/>
  <c r="BJ708" i="7" s="1"/>
  <c r="BE709" i="7" l="1"/>
  <c r="BK709" i="7" s="1"/>
  <c r="BF710" i="7" s="1"/>
  <c r="BE710" i="7" l="1"/>
  <c r="BI710" i="7"/>
  <c r="BJ710" i="7" s="1"/>
  <c r="BK710" i="7" l="1"/>
  <c r="BE711" i="7" l="1"/>
  <c r="BF711" i="7"/>
  <c r="BK711" i="7" l="1"/>
  <c r="BF712" i="7" s="1"/>
  <c r="BI712" i="7" s="1"/>
  <c r="BJ712" i="7" s="1"/>
  <c r="BI711" i="7"/>
  <c r="BJ711" i="7" s="1"/>
  <c r="BE712" i="7" l="1"/>
  <c r="BL712" i="7" s="1"/>
  <c r="BK712" i="7" l="1"/>
  <c r="BF713" i="7" s="1"/>
  <c r="BI713" i="7" s="1"/>
  <c r="BJ713" i="7" s="1"/>
  <c r="BE713" i="7" l="1"/>
  <c r="BL713" i="7" s="1"/>
  <c r="BK713" i="7" l="1"/>
  <c r="BE714" i="7" s="1"/>
  <c r="BL714" i="7" s="1"/>
  <c r="BF714" i="7" l="1"/>
  <c r="BI714" i="7" s="1"/>
  <c r="BJ714" i="7" s="1"/>
  <c r="BK714" i="7" l="1"/>
  <c r="BE715" i="7" s="1"/>
  <c r="BL715" i="7" s="1"/>
  <c r="BF715" i="7" l="1"/>
  <c r="BI715" i="7" s="1"/>
  <c r="BJ715" i="7" s="1"/>
  <c r="BK715" i="7" l="1"/>
  <c r="BE716" i="7" s="1"/>
  <c r="BL716" i="7" s="1"/>
  <c r="BF716" i="7" l="1"/>
  <c r="BI716" i="7" s="1"/>
  <c r="BJ716" i="7" s="1"/>
  <c r="BK716" i="7" l="1"/>
  <c r="BE717" i="7" s="1"/>
  <c r="BL717" i="7" s="1"/>
  <c r="BF717" i="7" l="1"/>
  <c r="BI717" i="7" s="1"/>
  <c r="BJ717" i="7" s="1"/>
  <c r="BK717" i="7" l="1"/>
  <c r="BE718" i="7" s="1"/>
  <c r="BL718" i="7" s="1"/>
  <c r="BF718" i="7" l="1"/>
  <c r="BI718" i="7" s="1"/>
  <c r="BJ718" i="7" s="1"/>
  <c r="BK718" i="7" l="1"/>
  <c r="BE719" i="7" s="1"/>
  <c r="BL719" i="7" s="1"/>
  <c r="BF719" i="7" l="1"/>
  <c r="BI719" i="7" s="1"/>
  <c r="BJ719" i="7" s="1"/>
  <c r="BK719" i="7" l="1"/>
  <c r="BE720" i="7" s="1"/>
  <c r="BL720" i="7" s="1"/>
  <c r="BF720" i="7" l="1"/>
  <c r="BI720" i="7" s="1"/>
  <c r="BJ720" i="7" s="1"/>
  <c r="BK720" i="7" l="1"/>
  <c r="BF721" i="7" s="1"/>
  <c r="BI721" i="7" s="1"/>
  <c r="BJ721" i="7" s="1"/>
  <c r="BE721" i="7"/>
  <c r="BK721" i="7" l="1"/>
  <c r="BF722" i="7" s="1"/>
  <c r="BI722" i="7" s="1"/>
  <c r="BJ722" i="7" s="1"/>
  <c r="BL721" i="7"/>
  <c r="BE722" i="7" l="1"/>
  <c r="BL722" i="7" s="1"/>
  <c r="BK722" i="7" l="1"/>
  <c r="BF723" i="7" s="1"/>
  <c r="BI723" i="7" s="1"/>
  <c r="BJ723" i="7" s="1"/>
  <c r="BE723" i="7" l="1"/>
  <c r="BL723" i="7" s="1"/>
  <c r="BK723" i="7" l="1"/>
  <c r="BF724" i="7" s="1"/>
  <c r="BI724" i="7" s="1"/>
  <c r="BJ724" i="7" s="1"/>
  <c r="BE724" i="7" l="1"/>
  <c r="BL724" i="7" s="1"/>
  <c r="BM13" i="7" s="1"/>
  <c r="BK724" i="7" l="1"/>
  <c r="BF725" i="7" s="1"/>
  <c r="BI725" i="7" s="1"/>
  <c r="BJ725" i="7" s="1"/>
  <c r="H7" i="11"/>
  <c r="K7" i="11" s="1"/>
  <c r="BO13" i="7"/>
  <c r="BN26" i="7"/>
  <c r="BE725" i="7" l="1"/>
  <c r="BK725" i="7" s="1"/>
  <c r="BE726" i="7" l="1"/>
  <c r="BF726" i="7"/>
  <c r="BI726" i="7" s="1"/>
  <c r="BJ726" i="7" s="1"/>
  <c r="BK726" i="7" l="1"/>
  <c r="BE727" i="7" l="1"/>
  <c r="BF727" i="7"/>
  <c r="BK727" i="7" l="1"/>
  <c r="BE728" i="7" s="1"/>
  <c r="BI727" i="7"/>
  <c r="BJ727" i="7" s="1"/>
  <c r="BF728" i="7" l="1"/>
  <c r="BI728" i="7" s="1"/>
  <c r="BJ728" i="7" s="1"/>
  <c r="BN18" i="7"/>
  <c r="BK728" i="7" l="1"/>
  <c r="BW9" i="7" s="1"/>
  <c r="BZ9" i="7" s="1"/>
  <c r="CA9" i="7" s="1"/>
  <c r="BN29" i="7"/>
  <c r="F7" i="11"/>
  <c r="BN20" i="7"/>
  <c r="I7" i="11" s="1"/>
  <c r="BN22" i="7"/>
  <c r="J7" i="11" s="1"/>
  <c r="BM16" i="7"/>
  <c r="BV9" i="7" l="1"/>
  <c r="CB9" i="7" s="1"/>
  <c r="BN16" i="7"/>
  <c r="BN21" i="7"/>
  <c r="BW10" i="7" l="1"/>
  <c r="BZ10" i="7" s="1"/>
  <c r="CA10" i="7" s="1"/>
  <c r="BV10" i="7"/>
  <c r="CB10" i="7" l="1"/>
  <c r="BW11" i="7" s="1"/>
  <c r="BZ11" i="7" s="1"/>
  <c r="CA11" i="7" s="1"/>
  <c r="BV11" i="7" l="1"/>
  <c r="CB11" i="7" s="1"/>
  <c r="BV12" i="7" l="1"/>
  <c r="BW12" i="7"/>
  <c r="BZ12" i="7" s="1"/>
  <c r="CA12" i="7" s="1"/>
  <c r="CB12" i="7" l="1"/>
  <c r="BW13" i="7" s="1"/>
  <c r="BZ13" i="7" s="1"/>
  <c r="CA13" i="7" s="1"/>
  <c r="BV13" i="7" l="1"/>
  <c r="CB13" i="7" s="1"/>
  <c r="BV14" i="7" l="1"/>
  <c r="BW14" i="7"/>
  <c r="BZ14" i="7" s="1"/>
  <c r="CA14" i="7" s="1"/>
  <c r="CB14" i="7" l="1"/>
  <c r="BV15" i="7" s="1"/>
  <c r="BW15" i="7" l="1"/>
  <c r="BZ15" i="7" s="1"/>
  <c r="CA15" i="7" s="1"/>
  <c r="CB15" i="7" l="1"/>
  <c r="BW16" i="7" s="1"/>
  <c r="BZ16" i="7" s="1"/>
  <c r="CA16" i="7" s="1"/>
  <c r="BV16" i="7" l="1"/>
  <c r="CB16" i="7" s="1"/>
  <c r="BW17" i="7" s="1"/>
  <c r="CC16" i="7"/>
  <c r="BV17" i="7" l="1"/>
  <c r="CC17" i="7" s="1"/>
  <c r="BZ17" i="7"/>
  <c r="CA17" i="7" s="1"/>
  <c r="CB17" i="7" l="1"/>
  <c r="BW18" i="7" l="1"/>
  <c r="BZ18" i="7" s="1"/>
  <c r="CA18" i="7" s="1"/>
  <c r="BV18" i="7"/>
  <c r="CC18" i="7" s="1"/>
  <c r="CB18" i="7" l="1"/>
  <c r="BW19" i="7" l="1"/>
  <c r="BZ19" i="7" s="1"/>
  <c r="CA19" i="7" s="1"/>
  <c r="BV19" i="7"/>
  <c r="CC19" i="7" s="1"/>
  <c r="CB19" i="7" l="1"/>
  <c r="BW20" i="7" l="1"/>
  <c r="BZ20" i="7" s="1"/>
  <c r="CA20" i="7" s="1"/>
  <c r="BV20" i="7"/>
  <c r="CC20" i="7" s="1"/>
  <c r="CB20" i="7" l="1"/>
  <c r="BW21" i="7" l="1"/>
  <c r="BZ21" i="7" s="1"/>
  <c r="CA21" i="7" s="1"/>
  <c r="BV21" i="7"/>
  <c r="CC21" i="7" s="1"/>
  <c r="CB21" i="7" l="1"/>
  <c r="BW22" i="7" l="1"/>
  <c r="BZ22" i="7" s="1"/>
  <c r="CA22" i="7" s="1"/>
  <c r="BV22" i="7"/>
  <c r="CC22" i="7" s="1"/>
  <c r="CB22" i="7" l="1"/>
  <c r="BW23" i="7" l="1"/>
  <c r="BZ23" i="7" s="1"/>
  <c r="CA23" i="7" s="1"/>
  <c r="BV23" i="7"/>
  <c r="CC23" i="7" s="1"/>
  <c r="CB23" i="7" l="1"/>
  <c r="BW24" i="7" l="1"/>
  <c r="BZ24" i="7" s="1"/>
  <c r="CA24" i="7" s="1"/>
  <c r="BV24" i="7"/>
  <c r="CC24" i="7" s="1"/>
  <c r="CB24" i="7" l="1"/>
  <c r="BW25" i="7" s="1"/>
  <c r="BZ25" i="7" l="1"/>
  <c r="CA25" i="7" s="1"/>
  <c r="BV25" i="7"/>
  <c r="CC25" i="7" s="1"/>
  <c r="CB25" i="7" l="1"/>
  <c r="BW26" i="7" s="1"/>
  <c r="BZ26" i="7" l="1"/>
  <c r="CA26" i="7" s="1"/>
  <c r="BV26" i="7"/>
  <c r="CC26" i="7" s="1"/>
  <c r="CB26" i="7" l="1"/>
  <c r="BW27" i="7" s="1"/>
  <c r="BZ27" i="7" l="1"/>
  <c r="CA27" i="7" s="1"/>
  <c r="BV27" i="7"/>
  <c r="CC27" i="7" s="1"/>
  <c r="CB27" i="7" l="1"/>
  <c r="BW28" i="7" s="1"/>
  <c r="BZ28" i="7" l="1"/>
  <c r="CA28" i="7" s="1"/>
  <c r="BV28" i="7"/>
  <c r="CB28" i="7" l="1"/>
  <c r="BW29" i="7" l="1"/>
  <c r="BZ29" i="7" s="1"/>
  <c r="CA29" i="7" s="1"/>
  <c r="BV29" i="7"/>
  <c r="CB29" i="7" l="1"/>
  <c r="BW30" i="7" s="1"/>
  <c r="BZ30" i="7" s="1"/>
  <c r="CA30" i="7" s="1"/>
  <c r="BV30" i="7" l="1"/>
  <c r="CB30" i="7" s="1"/>
  <c r="BW31" i="7" s="1"/>
  <c r="BZ31" i="7" s="1"/>
  <c r="CA31" i="7" s="1"/>
  <c r="BV31" i="7" l="1"/>
  <c r="CB31" i="7" s="1"/>
  <c r="BW32" i="7" s="1"/>
  <c r="BZ32" i="7" s="1"/>
  <c r="CA32" i="7" s="1"/>
  <c r="BV32" i="7" l="1"/>
  <c r="CB32" i="7" s="1"/>
  <c r="BW33" i="7" l="1"/>
  <c r="BZ33" i="7" s="1"/>
  <c r="CA33" i="7" s="1"/>
  <c r="BV33" i="7"/>
  <c r="CB33" i="7" l="1"/>
  <c r="BV34" i="7" s="1"/>
  <c r="BW34" i="7" l="1"/>
  <c r="CB34" i="7" s="1"/>
  <c r="BW35" i="7" l="1"/>
  <c r="BZ35" i="7" s="1"/>
  <c r="CA35" i="7" s="1"/>
  <c r="BV35" i="7"/>
  <c r="BZ34" i="7"/>
  <c r="CA34" i="7" s="1"/>
  <c r="CB35" i="7" l="1"/>
  <c r="BW36" i="7" s="1"/>
  <c r="BZ36" i="7" s="1"/>
  <c r="CA36" i="7" s="1"/>
  <c r="BV36" i="7" l="1"/>
  <c r="CB36" i="7" s="1"/>
  <c r="BW37" i="7" s="1"/>
  <c r="BZ37" i="7" s="1"/>
  <c r="CA37" i="7" s="1"/>
  <c r="BV37" i="7" l="1"/>
  <c r="CB37" i="7" s="1"/>
  <c r="BW38" i="7" s="1"/>
  <c r="BZ38" i="7" l="1"/>
  <c r="CA38" i="7" s="1"/>
  <c r="BV38" i="7"/>
  <c r="CB38" i="7" l="1"/>
  <c r="BW39" i="7" l="1"/>
  <c r="BZ39" i="7" s="1"/>
  <c r="CA39" i="7" s="1"/>
  <c r="BV39" i="7"/>
  <c r="CC40" i="7"/>
  <c r="CB39" i="7" l="1"/>
  <c r="BV40" i="7" s="1"/>
  <c r="BW40" i="7" l="1"/>
  <c r="BZ40" i="7" s="1"/>
  <c r="CA40" i="7" s="1"/>
  <c r="CB40" i="7" l="1"/>
  <c r="BW41" i="7" s="1"/>
  <c r="BZ41" i="7" s="1"/>
  <c r="CA41" i="7" s="1"/>
  <c r="BV41" i="7" l="1"/>
  <c r="CC41" i="7" s="1"/>
  <c r="CB41" i="7" l="1"/>
  <c r="BW42" i="7" s="1"/>
  <c r="BZ42" i="7" s="1"/>
  <c r="CA42" i="7" s="1"/>
  <c r="BV42" i="7" l="1"/>
  <c r="CC42" i="7" s="1"/>
  <c r="CB42" i="7" l="1"/>
  <c r="BW43" i="7" s="1"/>
  <c r="BZ43" i="7" s="1"/>
  <c r="CA43" i="7" s="1"/>
  <c r="BV43" i="7" l="1"/>
  <c r="CC43" i="7" s="1"/>
  <c r="CB43" i="7" l="1"/>
  <c r="BW44" i="7" s="1"/>
  <c r="BZ44" i="7" s="1"/>
  <c r="CA44" i="7" s="1"/>
  <c r="BV44" i="7" l="1"/>
  <c r="CC44" i="7" s="1"/>
  <c r="CB44" i="7" l="1"/>
  <c r="BW45" i="7" s="1"/>
  <c r="BZ45" i="7" s="1"/>
  <c r="CA45" i="7" s="1"/>
  <c r="BV45" i="7" l="1"/>
  <c r="CC45" i="7" s="1"/>
  <c r="CB45" i="7" l="1"/>
  <c r="BW46" i="7" s="1"/>
  <c r="BZ46" i="7" s="1"/>
  <c r="CA46" i="7" s="1"/>
  <c r="BV46" i="7" l="1"/>
  <c r="CC46" i="7" s="1"/>
  <c r="CB46" i="7" l="1"/>
  <c r="BV47" i="7" s="1"/>
  <c r="CC47" i="7" s="1"/>
  <c r="BW47" i="7" l="1"/>
  <c r="BZ47" i="7" s="1"/>
  <c r="CA47" i="7" s="1"/>
  <c r="CB47" i="7" l="1"/>
  <c r="BW48" i="7" s="1"/>
  <c r="BZ48" i="7" s="1"/>
  <c r="CA48" i="7" s="1"/>
  <c r="BV48" i="7" l="1"/>
  <c r="CC48" i="7" s="1"/>
  <c r="CB48" i="7" l="1"/>
  <c r="BW49" i="7" s="1"/>
  <c r="BZ49" i="7" s="1"/>
  <c r="CA49" i="7" s="1"/>
  <c r="CC112" i="7"/>
  <c r="BV49" i="7" l="1"/>
  <c r="CC49" i="7" s="1"/>
  <c r="CB49" i="7" l="1"/>
  <c r="BW50" i="7" s="1"/>
  <c r="BZ50" i="7" s="1"/>
  <c r="CA50" i="7" s="1"/>
  <c r="BV50" i="7" l="1"/>
  <c r="CC50" i="7" s="1"/>
  <c r="CB50" i="7" l="1"/>
  <c r="BW51" i="7" s="1"/>
  <c r="BZ51" i="7" s="1"/>
  <c r="CA51" i="7" s="1"/>
  <c r="BV51" i="7" l="1"/>
  <c r="CC51" i="7" s="1"/>
  <c r="CB51" i="7" l="1"/>
  <c r="BW52" i="7" s="1"/>
  <c r="BZ52" i="7" s="1"/>
  <c r="CA52" i="7" s="1"/>
  <c r="BV52" i="7"/>
  <c r="CB52" i="7" l="1"/>
  <c r="BW53" i="7" s="1"/>
  <c r="BZ53" i="7" s="1"/>
  <c r="CA53" i="7" s="1"/>
  <c r="BV53" i="7" l="1"/>
  <c r="CB53" i="7" s="1"/>
  <c r="BV54" i="7" s="1"/>
  <c r="BW54" i="7" l="1"/>
  <c r="BZ54" i="7" s="1"/>
  <c r="CA54" i="7" s="1"/>
  <c r="CB54" i="7" l="1"/>
  <c r="BV55" i="7" s="1"/>
  <c r="BW55" i="7" l="1"/>
  <c r="BZ55" i="7" s="1"/>
  <c r="CA55" i="7" s="1"/>
  <c r="CB55" i="7" l="1"/>
  <c r="BV56" i="7" s="1"/>
  <c r="BW56" i="7" l="1"/>
  <c r="BZ56" i="7" s="1"/>
  <c r="CA56" i="7" s="1"/>
  <c r="CB56" i="7" l="1"/>
  <c r="BV57" i="7" s="1"/>
  <c r="BW57" i="7" l="1"/>
  <c r="BZ57" i="7" s="1"/>
  <c r="CA57" i="7" s="1"/>
  <c r="CB57" i="7" l="1"/>
  <c r="BW58" i="7" l="1"/>
  <c r="BZ58" i="7" s="1"/>
  <c r="CA58" i="7" s="1"/>
  <c r="BV58" i="7"/>
  <c r="CB58" i="7" l="1"/>
  <c r="BW59" i="7" s="1"/>
  <c r="BZ59" i="7" s="1"/>
  <c r="CA59" i="7" s="1"/>
  <c r="BV59" i="7" l="1"/>
  <c r="CB59" i="7" s="1"/>
  <c r="BW60" i="7" s="1"/>
  <c r="BZ60" i="7" s="1"/>
  <c r="CA60" i="7" s="1"/>
  <c r="BV60" i="7" l="1"/>
  <c r="CB60" i="7" s="1"/>
  <c r="BW61" i="7" s="1"/>
  <c r="BZ61" i="7" l="1"/>
  <c r="CA61" i="7" s="1"/>
  <c r="BV61" i="7"/>
  <c r="CB61" i="7" l="1"/>
  <c r="BW62" i="7" l="1"/>
  <c r="BZ62" i="7" s="1"/>
  <c r="CA62" i="7" s="1"/>
  <c r="BV62" i="7"/>
  <c r="CB62" i="7" l="1"/>
  <c r="BW63" i="7" s="1"/>
  <c r="BZ63" i="7" s="1"/>
  <c r="CA63" i="7" s="1"/>
  <c r="BV63" i="7" l="1"/>
  <c r="CB63" i="7" s="1"/>
  <c r="BW64" i="7" l="1"/>
  <c r="BZ64" i="7" s="1"/>
  <c r="CA64" i="7" s="1"/>
  <c r="BV64" i="7"/>
  <c r="CC64" i="7" s="1"/>
  <c r="CB64" i="7" l="1"/>
  <c r="BV65" i="7" l="1"/>
  <c r="CC65" i="7" s="1"/>
  <c r="BW65" i="7"/>
  <c r="BZ65" i="7" s="1"/>
  <c r="CA65" i="7" s="1"/>
  <c r="CB65" i="7" l="1"/>
  <c r="BW66" i="7" l="1"/>
  <c r="BZ66" i="7" s="1"/>
  <c r="CA66" i="7" s="1"/>
  <c r="BV66" i="7"/>
  <c r="CC66" i="7" s="1"/>
  <c r="CB66" i="7" l="1"/>
  <c r="BW67" i="7" l="1"/>
  <c r="BZ67" i="7" s="1"/>
  <c r="CA67" i="7" s="1"/>
  <c r="BV67" i="7"/>
  <c r="CC67" i="7" s="1"/>
  <c r="CB67" i="7" l="1"/>
  <c r="BW68" i="7" l="1"/>
  <c r="BZ68" i="7" s="1"/>
  <c r="CA68" i="7" s="1"/>
  <c r="BV68" i="7"/>
  <c r="CC68" i="7" s="1"/>
  <c r="CB68" i="7" l="1"/>
  <c r="BW69" i="7" l="1"/>
  <c r="BZ69" i="7" s="1"/>
  <c r="CA69" i="7" s="1"/>
  <c r="BV69" i="7"/>
  <c r="CC69" i="7" s="1"/>
  <c r="CB69" i="7" l="1"/>
  <c r="BW70" i="7" l="1"/>
  <c r="BZ70" i="7" s="1"/>
  <c r="CA70" i="7" s="1"/>
  <c r="BV70" i="7"/>
  <c r="CC70" i="7" s="1"/>
  <c r="CB70" i="7" l="1"/>
  <c r="BV71" i="7" s="1"/>
  <c r="CC71" i="7" s="1"/>
  <c r="BW71" i="7" l="1"/>
  <c r="BZ71" i="7" s="1"/>
  <c r="CA71" i="7" s="1"/>
  <c r="CB71" i="7" l="1"/>
  <c r="BW72" i="7" s="1"/>
  <c r="BZ72" i="7" s="1"/>
  <c r="CA72" i="7" s="1"/>
  <c r="BV72" i="7" l="1"/>
  <c r="CC72" i="7" s="1"/>
  <c r="CB72" i="7" l="1"/>
  <c r="BV73" i="7" s="1"/>
  <c r="CC73" i="7" s="1"/>
  <c r="BW73" i="7" l="1"/>
  <c r="BZ73" i="7" s="1"/>
  <c r="CA73" i="7" s="1"/>
  <c r="CB73" i="7" l="1"/>
  <c r="BW74" i="7" s="1"/>
  <c r="BZ74" i="7" s="1"/>
  <c r="CA74" i="7" s="1"/>
  <c r="BV74" i="7" l="1"/>
  <c r="CB74" i="7" s="1"/>
  <c r="BW75" i="7" l="1"/>
  <c r="BZ75" i="7" s="1"/>
  <c r="CA75" i="7" s="1"/>
  <c r="BV75" i="7"/>
  <c r="CC74" i="7"/>
  <c r="CB75" i="7" l="1"/>
  <c r="BW76" i="7" s="1"/>
  <c r="BZ76" i="7" s="1"/>
  <c r="CA76" i="7" s="1"/>
  <c r="CC75" i="7"/>
  <c r="BV76" i="7" l="1"/>
  <c r="CB76" i="7" s="1"/>
  <c r="BW77" i="7" s="1"/>
  <c r="BZ77" i="7" l="1"/>
  <c r="CA77" i="7" s="1"/>
  <c r="BV77" i="7"/>
  <c r="CB77" i="7" l="1"/>
  <c r="BW78" i="7" s="1"/>
  <c r="BV78" i="7" l="1"/>
  <c r="BZ78" i="7"/>
  <c r="CA78" i="7" s="1"/>
  <c r="CB78" i="7" l="1"/>
  <c r="BW79" i="7" s="1"/>
  <c r="BV79" i="7" l="1"/>
  <c r="BZ79" i="7"/>
  <c r="CA79" i="7" s="1"/>
  <c r="CB79" i="7" l="1"/>
  <c r="BW80" i="7" s="1"/>
  <c r="BV80" i="7" l="1"/>
  <c r="BZ80" i="7"/>
  <c r="CA80" i="7" s="1"/>
  <c r="CB80" i="7" l="1"/>
  <c r="BW81" i="7" l="1"/>
  <c r="BZ81" i="7" s="1"/>
  <c r="CA81" i="7" s="1"/>
  <c r="BV81" i="7"/>
  <c r="CB81" i="7" l="1"/>
  <c r="BW82" i="7" s="1"/>
  <c r="BZ82" i="7" s="1"/>
  <c r="CA82" i="7" s="1"/>
  <c r="BV82" i="7" l="1"/>
  <c r="CB82" i="7" s="1"/>
  <c r="BW83" i="7" l="1"/>
  <c r="BZ83" i="7" s="1"/>
  <c r="CA83" i="7" s="1"/>
  <c r="BV83" i="7"/>
  <c r="CB83" i="7" l="1"/>
  <c r="BV84" i="7" s="1"/>
  <c r="BW84" i="7" l="1"/>
  <c r="CB84" i="7" s="1"/>
  <c r="BW85" i="7" s="1"/>
  <c r="BZ85" i="7" s="1"/>
  <c r="CA85" i="7" s="1"/>
  <c r="BZ84" i="7" l="1"/>
  <c r="CA84" i="7" s="1"/>
  <c r="BV85" i="7"/>
  <c r="CB85" i="7" s="1"/>
  <c r="BV86" i="7" l="1"/>
  <c r="BW86" i="7"/>
  <c r="CB86" i="7" l="1"/>
  <c r="BW87" i="7" s="1"/>
  <c r="BZ87" i="7" s="1"/>
  <c r="CA87" i="7" s="1"/>
  <c r="BZ86" i="7"/>
  <c r="CA86" i="7" s="1"/>
  <c r="BV87" i="7" l="1"/>
  <c r="CB87" i="7" s="1"/>
  <c r="BW88" i="7" s="1"/>
  <c r="BZ88" i="7" s="1"/>
  <c r="CA88" i="7" s="1"/>
  <c r="BV88" i="7" l="1"/>
  <c r="CC88" i="7" s="1"/>
  <c r="CB88" i="7" l="1"/>
  <c r="BV89" i="7" s="1"/>
  <c r="CC89" i="7" s="1"/>
  <c r="BW89" i="7" l="1"/>
  <c r="CB89" i="7" s="1"/>
  <c r="BW90" i="7" s="1"/>
  <c r="BZ90" i="7" s="1"/>
  <c r="CA90" i="7" s="1"/>
  <c r="BZ89" i="7" l="1"/>
  <c r="CA89" i="7" s="1"/>
  <c r="BV90" i="7"/>
  <c r="CC90" i="7" s="1"/>
  <c r="CB90" i="7" l="1"/>
  <c r="BV91" i="7" s="1"/>
  <c r="CC91" i="7" s="1"/>
  <c r="BW91" i="7" l="1"/>
  <c r="BZ91" i="7" s="1"/>
  <c r="CA91" i="7" s="1"/>
  <c r="CB91" i="7" l="1"/>
  <c r="BW92" i="7" s="1"/>
  <c r="BZ92" i="7" s="1"/>
  <c r="CA92" i="7" s="1"/>
  <c r="BV92" i="7" l="1"/>
  <c r="CC92" i="7" s="1"/>
  <c r="CB92" i="7" l="1"/>
  <c r="BV93" i="7" s="1"/>
  <c r="CC93" i="7" s="1"/>
  <c r="BW93" i="7" l="1"/>
  <c r="BZ93" i="7" s="1"/>
  <c r="CA93" i="7" s="1"/>
  <c r="CB93" i="7" l="1"/>
  <c r="BW94" i="7" s="1"/>
  <c r="BZ94" i="7" s="1"/>
  <c r="CA94" i="7" s="1"/>
  <c r="BV94" i="7" l="1"/>
  <c r="CC94" i="7" s="1"/>
  <c r="CB94" i="7" l="1"/>
  <c r="BW95" i="7" s="1"/>
  <c r="BZ95" i="7" s="1"/>
  <c r="CA95" i="7" s="1"/>
  <c r="BV95" i="7" l="1"/>
  <c r="CC95" i="7" s="1"/>
  <c r="CB95" i="7" l="1"/>
  <c r="BW96" i="7" s="1"/>
  <c r="BZ96" i="7" s="1"/>
  <c r="CA96" i="7" s="1"/>
  <c r="BV96" i="7" l="1"/>
  <c r="CC96" i="7" s="1"/>
  <c r="CB96" i="7" l="1"/>
  <c r="BW97" i="7" s="1"/>
  <c r="BZ97" i="7" s="1"/>
  <c r="CA97" i="7" s="1"/>
  <c r="BV97" i="7" l="1"/>
  <c r="CC97" i="7" s="1"/>
  <c r="CB97" i="7" l="1"/>
  <c r="BW98" i="7" s="1"/>
  <c r="BZ98" i="7" s="1"/>
  <c r="CA98" i="7" s="1"/>
  <c r="BV98" i="7" l="1"/>
  <c r="CC98" i="7" s="1"/>
  <c r="CB98" i="7" l="1"/>
  <c r="BW99" i="7" s="1"/>
  <c r="BZ99" i="7" s="1"/>
  <c r="CA99" i="7" s="1"/>
  <c r="BV99" i="7" l="1"/>
  <c r="CC99" i="7" s="1"/>
  <c r="CB99" i="7" l="1"/>
  <c r="BW100" i="7" s="1"/>
  <c r="BZ100" i="7" s="1"/>
  <c r="CA100" i="7" s="1"/>
  <c r="BV100" i="7" l="1"/>
  <c r="CB100" i="7" s="1"/>
  <c r="BW101" i="7" s="1"/>
  <c r="BZ101" i="7" s="1"/>
  <c r="CA101" i="7" s="1"/>
  <c r="BV101" i="7" l="1"/>
  <c r="CB101" i="7" s="1"/>
  <c r="BW102" i="7" s="1"/>
  <c r="BZ102" i="7" s="1"/>
  <c r="CA102" i="7" s="1"/>
  <c r="BV102" i="7" l="1"/>
  <c r="CB102" i="7" s="1"/>
  <c r="BW103" i="7" s="1"/>
  <c r="BZ103" i="7" l="1"/>
  <c r="CA103" i="7" s="1"/>
  <c r="BV103" i="7"/>
  <c r="CB103" i="7" l="1"/>
  <c r="BW104" i="7" s="1"/>
  <c r="BV104" i="7" l="1"/>
  <c r="BZ104" i="7"/>
  <c r="CA104" i="7" s="1"/>
  <c r="CB104" i="7" l="1"/>
  <c r="BW105" i="7" s="1"/>
  <c r="BZ105" i="7" l="1"/>
  <c r="CA105" i="7" s="1"/>
  <c r="BV105" i="7"/>
  <c r="CB105" i="7" l="1"/>
  <c r="BW106" i="7" l="1"/>
  <c r="BZ106" i="7" s="1"/>
  <c r="CA106" i="7" s="1"/>
  <c r="BV106" i="7"/>
  <c r="CB106" i="7" l="1"/>
  <c r="BW107" i="7" s="1"/>
  <c r="BZ107" i="7" s="1"/>
  <c r="CA107" i="7" s="1"/>
  <c r="BV107" i="7" l="1"/>
  <c r="CB107" i="7" s="1"/>
  <c r="BW108" i="7" l="1"/>
  <c r="BZ108" i="7" s="1"/>
  <c r="CA108" i="7" s="1"/>
  <c r="BV108" i="7"/>
  <c r="CB108" i="7" l="1"/>
  <c r="BW109" i="7" s="1"/>
  <c r="BZ109" i="7" s="1"/>
  <c r="CA109" i="7" s="1"/>
  <c r="BV109" i="7" l="1"/>
  <c r="CB109" i="7" s="1"/>
  <c r="BW110" i="7" s="1"/>
  <c r="BV110" i="7" l="1"/>
  <c r="BZ110" i="7"/>
  <c r="CA110" i="7" s="1"/>
  <c r="CB110" i="7" l="1"/>
  <c r="BW111" i="7" s="1"/>
  <c r="BV111" i="7" l="1"/>
  <c r="BZ111" i="7"/>
  <c r="CA111" i="7" s="1"/>
  <c r="CB111" i="7" l="1"/>
  <c r="BW112" i="7" s="1"/>
  <c r="BV112" i="7" l="1"/>
  <c r="BZ112" i="7"/>
  <c r="CA112" i="7" s="1"/>
  <c r="CB112" i="7" l="1"/>
  <c r="BW113" i="7" s="1"/>
  <c r="BV113" i="7" l="1"/>
  <c r="CC113" i="7" s="1"/>
  <c r="BZ113" i="7"/>
  <c r="CA113" i="7" s="1"/>
  <c r="CB113" i="7" l="1"/>
  <c r="BW114" i="7" s="1"/>
  <c r="BZ114" i="7" l="1"/>
  <c r="CA114" i="7" s="1"/>
  <c r="BV114" i="7"/>
  <c r="CC114" i="7" s="1"/>
  <c r="CB114" i="7" l="1"/>
  <c r="BW115" i="7" s="1"/>
  <c r="BV115" i="7" l="1"/>
  <c r="CC115" i="7" s="1"/>
  <c r="BZ115" i="7"/>
  <c r="CA115" i="7" s="1"/>
  <c r="CB115" i="7" l="1"/>
  <c r="BW116" i="7" s="1"/>
  <c r="BV116" i="7" l="1"/>
  <c r="CC116" i="7" s="1"/>
  <c r="BZ116" i="7"/>
  <c r="CA116" i="7" s="1"/>
  <c r="CB116" i="7" l="1"/>
  <c r="BW117" i="7" s="1"/>
  <c r="BZ117" i="7" l="1"/>
  <c r="CA117" i="7" s="1"/>
  <c r="BV117" i="7"/>
  <c r="CC117" i="7" s="1"/>
  <c r="CB117" i="7" l="1"/>
  <c r="BW118" i="7" s="1"/>
  <c r="BZ118" i="7" l="1"/>
  <c r="CA118" i="7" s="1"/>
  <c r="BV118" i="7"/>
  <c r="CC118" i="7" s="1"/>
  <c r="CB118" i="7" l="1"/>
  <c r="BW119" i="7" s="1"/>
  <c r="BZ119" i="7" l="1"/>
  <c r="CA119" i="7" s="1"/>
  <c r="BV119" i="7"/>
  <c r="CC119" i="7" s="1"/>
  <c r="CB119" i="7" l="1"/>
  <c r="BW120" i="7" s="1"/>
  <c r="BV120" i="7" l="1"/>
  <c r="CC120" i="7" s="1"/>
  <c r="BZ120" i="7"/>
  <c r="CA120" i="7" s="1"/>
  <c r="CB120" i="7" l="1"/>
  <c r="BW121" i="7" s="1"/>
  <c r="BV121" i="7" l="1"/>
  <c r="CC121" i="7" s="1"/>
  <c r="BZ121" i="7"/>
  <c r="CA121" i="7" s="1"/>
  <c r="CB121" i="7" l="1"/>
  <c r="BW122" i="7" s="1"/>
  <c r="BZ122" i="7" l="1"/>
  <c r="CA122" i="7" s="1"/>
  <c r="BV122" i="7"/>
  <c r="CC122" i="7" s="1"/>
  <c r="CB122" i="7" l="1"/>
  <c r="BW123" i="7" s="1"/>
  <c r="BZ123" i="7" l="1"/>
  <c r="CA123" i="7" s="1"/>
  <c r="BV123" i="7"/>
  <c r="CC123" i="7" s="1"/>
  <c r="CB123" i="7" l="1"/>
  <c r="BW124" i="7" s="1"/>
  <c r="BV124" i="7" l="1"/>
  <c r="BZ124" i="7"/>
  <c r="CA124" i="7" s="1"/>
  <c r="CB124" i="7" l="1"/>
  <c r="BW125" i="7" s="1"/>
  <c r="BZ125" i="7" l="1"/>
  <c r="CA125" i="7" s="1"/>
  <c r="BV125" i="7"/>
  <c r="CB125" i="7" l="1"/>
  <c r="BW126" i="7" l="1"/>
  <c r="BZ126" i="7" s="1"/>
  <c r="CA126" i="7" s="1"/>
  <c r="BV126" i="7"/>
  <c r="CB126" i="7" l="1"/>
  <c r="BW127" i="7" s="1"/>
  <c r="BZ127" i="7" s="1"/>
  <c r="CA127" i="7" s="1"/>
  <c r="BV127" i="7" l="1"/>
  <c r="CB127" i="7" s="1"/>
  <c r="BW128" i="7" s="1"/>
  <c r="BZ128" i="7" s="1"/>
  <c r="CA128" i="7" s="1"/>
  <c r="BV128" i="7" l="1"/>
  <c r="CB128" i="7" s="1"/>
  <c r="BW129" i="7" s="1"/>
  <c r="BZ129" i="7" l="1"/>
  <c r="CA129" i="7" s="1"/>
  <c r="BV129" i="7"/>
  <c r="CB129" i="7" l="1"/>
  <c r="BW130" i="7" l="1"/>
  <c r="BZ130" i="7" s="1"/>
  <c r="CA130" i="7" s="1"/>
  <c r="BV130" i="7"/>
  <c r="CB130" i="7" l="1"/>
  <c r="BW131" i="7" s="1"/>
  <c r="BZ131" i="7" s="1"/>
  <c r="CA131" i="7" s="1"/>
  <c r="BV131" i="7" l="1"/>
  <c r="CB131" i="7" s="1"/>
  <c r="BW132" i="7" s="1"/>
  <c r="BV132" i="7" l="1"/>
  <c r="BZ132" i="7"/>
  <c r="CA132" i="7" s="1"/>
  <c r="CB132" i="7" l="1"/>
  <c r="BW133" i="7" s="1"/>
  <c r="BV133" i="7" l="1"/>
  <c r="BZ133" i="7"/>
  <c r="CA133" i="7" s="1"/>
  <c r="CB133" i="7" l="1"/>
  <c r="BW134" i="7" s="1"/>
  <c r="BV134" i="7" l="1"/>
  <c r="BZ134" i="7"/>
  <c r="CA134" i="7" s="1"/>
  <c r="CB134" i="7" l="1"/>
  <c r="BW135" i="7" s="1"/>
  <c r="BZ135" i="7" l="1"/>
  <c r="CA135" i="7" s="1"/>
  <c r="BV135" i="7"/>
  <c r="CB135" i="7" l="1"/>
  <c r="BV136" i="7" l="1"/>
  <c r="CC136" i="7" s="1"/>
  <c r="BW136" i="7"/>
  <c r="BZ136" i="7" s="1"/>
  <c r="CA136" i="7" s="1"/>
  <c r="CB136" i="7" l="1"/>
  <c r="BW137" i="7" l="1"/>
  <c r="BZ137" i="7" s="1"/>
  <c r="CA137" i="7" s="1"/>
  <c r="BV137" i="7"/>
  <c r="CC137" i="7" s="1"/>
  <c r="CB137" i="7" l="1"/>
  <c r="BW138" i="7" l="1"/>
  <c r="BZ138" i="7" s="1"/>
  <c r="CA138" i="7" s="1"/>
  <c r="BV138" i="7"/>
  <c r="CC138" i="7" s="1"/>
  <c r="CB138" i="7" l="1"/>
  <c r="BV139" i="7" l="1"/>
  <c r="CC139" i="7" s="1"/>
  <c r="BW139" i="7"/>
  <c r="BZ139" i="7" s="1"/>
  <c r="CA139" i="7" s="1"/>
  <c r="CB139" i="7" l="1"/>
  <c r="BW140" i="7" l="1"/>
  <c r="BZ140" i="7" s="1"/>
  <c r="CA140" i="7" s="1"/>
  <c r="BV140" i="7"/>
  <c r="CC140" i="7" s="1"/>
  <c r="CB140" i="7" l="1"/>
  <c r="BW141" i="7" l="1"/>
  <c r="BZ141" i="7" s="1"/>
  <c r="CA141" i="7" s="1"/>
  <c r="BV141" i="7"/>
  <c r="CC141" i="7" s="1"/>
  <c r="CB141" i="7" l="1"/>
  <c r="BV142" i="7" l="1"/>
  <c r="CC142" i="7" s="1"/>
  <c r="BW142" i="7"/>
  <c r="BZ142" i="7" s="1"/>
  <c r="CA142" i="7" s="1"/>
  <c r="CB142" i="7" l="1"/>
  <c r="BW143" i="7" l="1"/>
  <c r="BZ143" i="7" s="1"/>
  <c r="CA143" i="7" s="1"/>
  <c r="BV143" i="7"/>
  <c r="CC143" i="7" s="1"/>
  <c r="CB143" i="7" l="1"/>
  <c r="BW144" i="7" l="1"/>
  <c r="BZ144" i="7" s="1"/>
  <c r="CA144" i="7" s="1"/>
  <c r="BV144" i="7"/>
  <c r="CC144" i="7" s="1"/>
  <c r="CB144" i="7" l="1"/>
  <c r="BW145" i="7" l="1"/>
  <c r="BZ145" i="7" s="1"/>
  <c r="CA145" i="7" s="1"/>
  <c r="BV145" i="7"/>
  <c r="CC145" i="7" s="1"/>
  <c r="CB145" i="7" l="1"/>
  <c r="BW146" i="7" s="1"/>
  <c r="BZ146" i="7" s="1"/>
  <c r="CA146" i="7" s="1"/>
  <c r="BV146" i="7" l="1"/>
  <c r="CC146" i="7" s="1"/>
  <c r="CB146" i="7" l="1"/>
  <c r="BW147" i="7" s="1"/>
  <c r="BZ147" i="7" s="1"/>
  <c r="CA147" i="7" s="1"/>
  <c r="BV147" i="7" l="1"/>
  <c r="CC147" i="7" s="1"/>
  <c r="CB147" i="7" l="1"/>
  <c r="BW148" i="7" s="1"/>
  <c r="BZ148" i="7" s="1"/>
  <c r="CA148" i="7" s="1"/>
  <c r="BV148" i="7" l="1"/>
  <c r="CB148" i="7" s="1"/>
  <c r="BV149" i="7" l="1"/>
  <c r="BW149" i="7"/>
  <c r="BZ149" i="7" s="1"/>
  <c r="CA149" i="7" s="1"/>
  <c r="CB149" i="7" l="1"/>
  <c r="BW150" i="7" l="1"/>
  <c r="BZ150" i="7" s="1"/>
  <c r="CA150" i="7" s="1"/>
  <c r="BV150" i="7"/>
  <c r="CB150" i="7" l="1"/>
  <c r="BV151" i="7" s="1"/>
  <c r="BW151" i="7" l="1"/>
  <c r="BZ151" i="7" s="1"/>
  <c r="CA151" i="7" s="1"/>
  <c r="CB151" i="7" l="1"/>
  <c r="BW152" i="7" s="1"/>
  <c r="BZ152" i="7" s="1"/>
  <c r="CA152" i="7" s="1"/>
  <c r="BV152" i="7" l="1"/>
  <c r="CB152" i="7" s="1"/>
  <c r="BW153" i="7" l="1"/>
  <c r="BZ153" i="7" s="1"/>
  <c r="CA153" i="7" s="1"/>
  <c r="BV153" i="7"/>
  <c r="CB153" i="7" l="1"/>
  <c r="BW154" i="7" s="1"/>
  <c r="BZ154" i="7" s="1"/>
  <c r="CA154" i="7" s="1"/>
  <c r="BV154" i="7" l="1"/>
  <c r="CB154" i="7" s="1"/>
  <c r="BW155" i="7" s="1"/>
  <c r="BZ155" i="7" s="1"/>
  <c r="CA155" i="7" s="1"/>
  <c r="BV155" i="7" l="1"/>
  <c r="CB155" i="7" s="1"/>
  <c r="BW156" i="7" s="1"/>
  <c r="BZ156" i="7" s="1"/>
  <c r="CA156" i="7" s="1"/>
  <c r="BV156" i="7" l="1"/>
  <c r="CB156" i="7" s="1"/>
  <c r="BW157" i="7" l="1"/>
  <c r="BZ157" i="7" s="1"/>
  <c r="CA157" i="7" s="1"/>
  <c r="BV157" i="7"/>
  <c r="CB157" i="7" l="1"/>
  <c r="BV158" i="7" s="1"/>
  <c r="BW158" i="7" l="1"/>
  <c r="CB158" i="7" s="1"/>
  <c r="BW159" i="7" l="1"/>
  <c r="BZ159" i="7" s="1"/>
  <c r="CA159" i="7" s="1"/>
  <c r="BV159" i="7"/>
  <c r="CB159" i="7" s="1"/>
  <c r="BV160" i="7" s="1"/>
  <c r="CC160" i="7" s="1"/>
  <c r="BZ158" i="7"/>
  <c r="CA158" i="7" s="1"/>
  <c r="BW160" i="7" l="1"/>
  <c r="BZ160" i="7" s="1"/>
  <c r="CA160" i="7" s="1"/>
  <c r="CB160" i="7" l="1"/>
  <c r="BV161" i="7" s="1"/>
  <c r="CC161" i="7" s="1"/>
  <c r="BW161" i="7" l="1"/>
  <c r="BZ161" i="7" s="1"/>
  <c r="CA161" i="7" s="1"/>
  <c r="CB161" i="7" l="1"/>
  <c r="BV162" i="7" s="1"/>
  <c r="CC162" i="7" s="1"/>
  <c r="BW162" i="7" l="1"/>
  <c r="BZ162" i="7" s="1"/>
  <c r="CA162" i="7" s="1"/>
  <c r="CB162" i="7" l="1"/>
  <c r="BW163" i="7" s="1"/>
  <c r="BZ163" i="7" s="1"/>
  <c r="CA163" i="7" s="1"/>
  <c r="BV163" i="7" l="1"/>
  <c r="CC163" i="7" s="1"/>
  <c r="CB163" i="7" l="1"/>
  <c r="BW164" i="7" s="1"/>
  <c r="BZ164" i="7" s="1"/>
  <c r="CA164" i="7" s="1"/>
  <c r="BV164" i="7" l="1"/>
  <c r="CC164" i="7" s="1"/>
  <c r="CB164" i="7" l="1"/>
  <c r="BW165" i="7" s="1"/>
  <c r="BZ165" i="7" s="1"/>
  <c r="CA165" i="7" s="1"/>
  <c r="BV165" i="7" l="1"/>
  <c r="CC165" i="7" s="1"/>
  <c r="CB165" i="7" l="1"/>
  <c r="BW166" i="7" s="1"/>
  <c r="BZ166" i="7" s="1"/>
  <c r="CA166" i="7" s="1"/>
  <c r="BV166" i="7" l="1"/>
  <c r="CC166" i="7" s="1"/>
  <c r="CB166" i="7" l="1"/>
  <c r="BW167" i="7" s="1"/>
  <c r="BZ167" i="7" s="1"/>
  <c r="CA167" i="7" s="1"/>
  <c r="BV167" i="7" l="1"/>
  <c r="CC167" i="7" s="1"/>
  <c r="CB167" i="7" l="1"/>
  <c r="BW168" i="7" s="1"/>
  <c r="BZ168" i="7" s="1"/>
  <c r="CA168" i="7" s="1"/>
  <c r="BV168" i="7" l="1"/>
  <c r="CC168" i="7" s="1"/>
  <c r="CB168" i="7" l="1"/>
  <c r="BW169" i="7" s="1"/>
  <c r="BZ169" i="7" s="1"/>
  <c r="CA169" i="7" s="1"/>
  <c r="BV169" i="7" l="1"/>
  <c r="CC169" i="7" s="1"/>
  <c r="CB169" i="7" l="1"/>
  <c r="BW170" i="7" s="1"/>
  <c r="BZ170" i="7" s="1"/>
  <c r="CA170" i="7" s="1"/>
  <c r="BV170" i="7" l="1"/>
  <c r="CC170" i="7" s="1"/>
  <c r="CB170" i="7" l="1"/>
  <c r="BW171" i="7" s="1"/>
  <c r="BZ171" i="7" s="1"/>
  <c r="CA171" i="7" s="1"/>
  <c r="BV171" i="7" l="1"/>
  <c r="CC171" i="7" s="1"/>
  <c r="CB171" i="7" l="1"/>
  <c r="BW172" i="7" s="1"/>
  <c r="BZ172" i="7" s="1"/>
  <c r="CA172" i="7" s="1"/>
  <c r="BV172" i="7" l="1"/>
  <c r="CB172" i="7" s="1"/>
  <c r="BW173" i="7" s="1"/>
  <c r="BZ173" i="7" s="1"/>
  <c r="CA173" i="7" s="1"/>
  <c r="BV173" i="7" l="1"/>
  <c r="CB173" i="7" s="1"/>
  <c r="BW174" i="7" s="1"/>
  <c r="BZ174" i="7" s="1"/>
  <c r="CA174" i="7" s="1"/>
  <c r="BV174" i="7" l="1"/>
  <c r="CB174" i="7" s="1"/>
  <c r="BV175" i="7" l="1"/>
  <c r="BW175" i="7"/>
  <c r="BZ175" i="7" s="1"/>
  <c r="CA175" i="7" s="1"/>
  <c r="CB175" i="7" l="1"/>
  <c r="BW176" i="7" l="1"/>
  <c r="BZ176" i="7" s="1"/>
  <c r="CA176" i="7" s="1"/>
  <c r="BV176" i="7"/>
  <c r="CB176" i="7" l="1"/>
  <c r="BW177" i="7" s="1"/>
  <c r="BZ177" i="7" s="1"/>
  <c r="CA177" i="7" s="1"/>
  <c r="BV177" i="7" l="1"/>
  <c r="CB177" i="7" s="1"/>
  <c r="BW178" i="7" l="1"/>
  <c r="BZ178" i="7" s="1"/>
  <c r="CA178" i="7" s="1"/>
  <c r="BV178" i="7"/>
  <c r="CB178" i="7" l="1"/>
  <c r="BW179" i="7" s="1"/>
  <c r="BZ179" i="7" s="1"/>
  <c r="CA179" i="7" s="1"/>
  <c r="BV179" i="7" l="1"/>
  <c r="CB179" i="7" s="1"/>
  <c r="BV180" i="7" s="1"/>
  <c r="BW180" i="7" l="1"/>
  <c r="BZ180" i="7" s="1"/>
  <c r="CA180" i="7" s="1"/>
  <c r="CB180" i="7" l="1"/>
  <c r="BV181" i="7" s="1"/>
  <c r="BW181" i="7" l="1"/>
  <c r="BZ181" i="7" s="1"/>
  <c r="CA181" i="7" s="1"/>
  <c r="CB181" i="7" l="1"/>
  <c r="BW182" i="7" s="1"/>
  <c r="BZ182" i="7" s="1"/>
  <c r="CA182" i="7" s="1"/>
  <c r="BV182" i="7" l="1"/>
  <c r="CB182" i="7" s="1"/>
  <c r="BW183" i="7" s="1"/>
  <c r="BZ183" i="7" s="1"/>
  <c r="CA183" i="7" s="1"/>
  <c r="BV183" i="7" l="1"/>
  <c r="CB183" i="7" s="1"/>
  <c r="BW184" i="7" l="1"/>
  <c r="BZ184" i="7" s="1"/>
  <c r="CA184" i="7" s="1"/>
  <c r="BV184" i="7"/>
  <c r="CC184" i="7" s="1"/>
  <c r="CB184" i="7" l="1"/>
  <c r="BV185" i="7" l="1"/>
  <c r="CC185" i="7" s="1"/>
  <c r="BW185" i="7"/>
  <c r="BZ185" i="7" s="1"/>
  <c r="CA185" i="7" s="1"/>
  <c r="CB185" i="7" l="1"/>
  <c r="BV186" i="7" l="1"/>
  <c r="CC186" i="7" s="1"/>
  <c r="BW186" i="7"/>
  <c r="BZ186" i="7" s="1"/>
  <c r="CA186" i="7" s="1"/>
  <c r="CB186" i="7" l="1"/>
  <c r="BW187" i="7" l="1"/>
  <c r="BZ187" i="7" s="1"/>
  <c r="CA187" i="7" s="1"/>
  <c r="BV187" i="7"/>
  <c r="CC187" i="7" s="1"/>
  <c r="CB187" i="7" l="1"/>
  <c r="BW188" i="7" s="1"/>
  <c r="BZ188" i="7" l="1"/>
  <c r="CA188" i="7" s="1"/>
  <c r="BV188" i="7"/>
  <c r="CC188" i="7" s="1"/>
  <c r="CB188" i="7" l="1"/>
  <c r="BW189" i="7" s="1"/>
  <c r="BZ189" i="7" l="1"/>
  <c r="CA189" i="7" s="1"/>
  <c r="BV189" i="7"/>
  <c r="CC189" i="7" s="1"/>
  <c r="CB189" i="7" l="1"/>
  <c r="BW190" i="7" s="1"/>
  <c r="BZ190" i="7" l="1"/>
  <c r="CA190" i="7" s="1"/>
  <c r="BV190" i="7"/>
  <c r="CC190" i="7" s="1"/>
  <c r="CB190" i="7" l="1"/>
  <c r="BW191" i="7" s="1"/>
  <c r="BZ191" i="7" l="1"/>
  <c r="CA191" i="7" s="1"/>
  <c r="BV191" i="7"/>
  <c r="CC191" i="7" s="1"/>
  <c r="CB191" i="7" l="1"/>
  <c r="BW192" i="7" s="1"/>
  <c r="BZ192" i="7" l="1"/>
  <c r="CA192" i="7" s="1"/>
  <c r="BV192" i="7"/>
  <c r="CC192" i="7" s="1"/>
  <c r="CB192" i="7" l="1"/>
  <c r="BW193" i="7" s="1"/>
  <c r="BV193" i="7" l="1"/>
  <c r="CC193" i="7" s="1"/>
  <c r="BZ193" i="7"/>
  <c r="CA193" i="7" s="1"/>
  <c r="CB193" i="7" l="1"/>
  <c r="BW194" i="7" s="1"/>
  <c r="BZ194" i="7" l="1"/>
  <c r="CA194" i="7" s="1"/>
  <c r="BV194" i="7"/>
  <c r="CC194" i="7" s="1"/>
  <c r="CB194" i="7" l="1"/>
  <c r="BW195" i="7" s="1"/>
  <c r="BZ195" i="7" l="1"/>
  <c r="CA195" i="7" s="1"/>
  <c r="BV195" i="7"/>
  <c r="CC195" i="7" s="1"/>
  <c r="CB195" i="7" l="1"/>
  <c r="BW196" i="7" s="1"/>
  <c r="BV196" i="7" l="1"/>
  <c r="BZ196" i="7"/>
  <c r="CA196" i="7" s="1"/>
  <c r="CB196" i="7" l="1"/>
  <c r="BW197" i="7" s="1"/>
  <c r="BV197" i="7" l="1"/>
  <c r="BZ197" i="7"/>
  <c r="CA197" i="7" s="1"/>
  <c r="CB197" i="7" l="1"/>
  <c r="BW198" i="7" s="1"/>
  <c r="BZ198" i="7" l="1"/>
  <c r="CA198" i="7" s="1"/>
  <c r="BV198" i="7"/>
  <c r="CB198" i="7" l="1"/>
  <c r="BW199" i="7" l="1"/>
  <c r="BZ199" i="7" s="1"/>
  <c r="CA199" i="7" s="1"/>
  <c r="BV199" i="7"/>
  <c r="CB199" i="7" l="1"/>
  <c r="BV200" i="7" s="1"/>
  <c r="BW200" i="7" l="1"/>
  <c r="BZ200" i="7" s="1"/>
  <c r="CA200" i="7" s="1"/>
  <c r="CB200" i="7" l="1"/>
  <c r="BW201" i="7" s="1"/>
  <c r="BZ201" i="7" s="1"/>
  <c r="CA201" i="7" s="1"/>
  <c r="BV201" i="7" l="1"/>
  <c r="CB201" i="7" s="1"/>
  <c r="BW202" i="7" s="1"/>
  <c r="BZ202" i="7" s="1"/>
  <c r="CA202" i="7" s="1"/>
  <c r="BV202" i="7" l="1"/>
  <c r="CB202" i="7" s="1"/>
  <c r="BW203" i="7" s="1"/>
  <c r="BZ203" i="7" s="1"/>
  <c r="CA203" i="7" s="1"/>
  <c r="BV203" i="7" l="1"/>
  <c r="CB203" i="7" s="1"/>
  <c r="BW204" i="7" s="1"/>
  <c r="BZ204" i="7" s="1"/>
  <c r="CA204" i="7" s="1"/>
  <c r="BV204" i="7" l="1"/>
  <c r="CB204" i="7" s="1"/>
  <c r="BW205" i="7" s="1"/>
  <c r="BZ205" i="7" s="1"/>
  <c r="CA205" i="7" s="1"/>
  <c r="BV205" i="7" l="1"/>
  <c r="CB205" i="7" s="1"/>
  <c r="BV206" i="7" l="1"/>
  <c r="BW206" i="7"/>
  <c r="BZ206" i="7" s="1"/>
  <c r="CA206" i="7" s="1"/>
  <c r="CC208" i="7"/>
  <c r="CB206" i="7" l="1"/>
  <c r="BW207" i="7" s="1"/>
  <c r="BZ207" i="7" s="1"/>
  <c r="CA207" i="7" s="1"/>
  <c r="BV207" i="7" l="1"/>
  <c r="CB207" i="7" s="1"/>
  <c r="BV208" i="7" l="1"/>
  <c r="BW208" i="7"/>
  <c r="BZ208" i="7" s="1"/>
  <c r="CA208" i="7" s="1"/>
  <c r="CB208" i="7" l="1"/>
  <c r="BV209" i="7" s="1"/>
  <c r="CC209" i="7" s="1"/>
  <c r="BW209" i="7" l="1"/>
  <c r="BZ209" i="7" s="1"/>
  <c r="CA209" i="7" s="1"/>
  <c r="CB209" i="7" l="1"/>
  <c r="BV210" i="7" l="1"/>
  <c r="CC210" i="7" s="1"/>
  <c r="BW210" i="7"/>
  <c r="BZ210" i="7" s="1"/>
  <c r="CA210" i="7" s="1"/>
  <c r="CB210" i="7" l="1"/>
  <c r="BV211" i="7" s="1"/>
  <c r="CC211" i="7" s="1"/>
  <c r="BW211" i="7" l="1"/>
  <c r="BZ211" i="7" s="1"/>
  <c r="CA211" i="7" s="1"/>
  <c r="CB211" i="7" l="1"/>
  <c r="BV212" i="7" s="1"/>
  <c r="CC212" i="7" s="1"/>
  <c r="BW212" i="7" l="1"/>
  <c r="BZ212" i="7" s="1"/>
  <c r="CA212" i="7" s="1"/>
  <c r="CB212" i="7" l="1"/>
  <c r="BV213" i="7" l="1"/>
  <c r="CC213" i="7" s="1"/>
  <c r="BW213" i="7"/>
  <c r="BZ213" i="7" s="1"/>
  <c r="CA213" i="7" s="1"/>
  <c r="CB213" i="7" l="1"/>
  <c r="BW214" i="7" l="1"/>
  <c r="BZ214" i="7" s="1"/>
  <c r="CA214" i="7" s="1"/>
  <c r="BV214" i="7"/>
  <c r="CC214" i="7" l="1"/>
  <c r="CB214" i="7"/>
  <c r="BV215" i="7" l="1"/>
  <c r="CC215" i="7" s="1"/>
  <c r="BW215" i="7"/>
  <c r="BZ215" i="7" s="1"/>
  <c r="CA215" i="7" s="1"/>
  <c r="CB215" i="7" l="1"/>
  <c r="BW216" i="7" l="1"/>
  <c r="BZ216" i="7" s="1"/>
  <c r="CA216" i="7" s="1"/>
  <c r="BV216" i="7"/>
  <c r="CC216" i="7" l="1"/>
  <c r="CB216" i="7"/>
  <c r="BW217" i="7" l="1"/>
  <c r="BZ217" i="7" s="1"/>
  <c r="CA217" i="7" s="1"/>
  <c r="BV217" i="7"/>
  <c r="CC217" i="7" s="1"/>
  <c r="CB217" i="7" l="1"/>
  <c r="BW218" i="7" l="1"/>
  <c r="BZ218" i="7" s="1"/>
  <c r="CA218" i="7" s="1"/>
  <c r="BV218" i="7"/>
  <c r="CC218" i="7" l="1"/>
  <c r="CB218" i="7"/>
  <c r="BW219" i="7" l="1"/>
  <c r="BZ219" i="7" s="1"/>
  <c r="CA219" i="7" s="1"/>
  <c r="BV219" i="7"/>
  <c r="CC219" i="7" l="1"/>
  <c r="CB219" i="7"/>
  <c r="BW220" i="7" l="1"/>
  <c r="BZ220" i="7" s="1"/>
  <c r="CA220" i="7" s="1"/>
  <c r="BV220" i="7"/>
  <c r="CB220" i="7" l="1"/>
  <c r="BW221" i="7" l="1"/>
  <c r="BZ221" i="7" s="1"/>
  <c r="CA221" i="7" s="1"/>
  <c r="BV221" i="7"/>
  <c r="CB221" i="7" l="1"/>
  <c r="BW222" i="7" s="1"/>
  <c r="BZ222" i="7" s="1"/>
  <c r="CA222" i="7" s="1"/>
  <c r="BV222" i="7" l="1"/>
  <c r="CB222" i="7" s="1"/>
  <c r="BV223" i="7" l="1"/>
  <c r="BW223" i="7"/>
  <c r="BZ223" i="7" s="1"/>
  <c r="CA223" i="7" s="1"/>
  <c r="CB223" i="7" l="1"/>
  <c r="BW224" i="7" s="1"/>
  <c r="BZ224" i="7" s="1"/>
  <c r="CA224" i="7" s="1"/>
  <c r="BV224" i="7" l="1"/>
  <c r="CB224" i="7" s="1"/>
  <c r="BW225" i="7" l="1"/>
  <c r="BZ225" i="7" s="1"/>
  <c r="CA225" i="7" s="1"/>
  <c r="BV225" i="7"/>
  <c r="CB225" i="7" l="1"/>
  <c r="BW226" i="7" s="1"/>
  <c r="BZ226" i="7" s="1"/>
  <c r="CA226" i="7" s="1"/>
  <c r="BV226" i="7" l="1"/>
  <c r="CB226" i="7" s="1"/>
  <c r="BV227" i="7" s="1"/>
  <c r="BW227" i="7" l="1"/>
  <c r="BZ227" i="7" s="1"/>
  <c r="CA227" i="7" s="1"/>
  <c r="CB227" i="7" l="1"/>
  <c r="BW228" i="7" s="1"/>
  <c r="BZ228" i="7" s="1"/>
  <c r="CA228" i="7" s="1"/>
  <c r="BV228" i="7" l="1"/>
  <c r="CB228" i="7" s="1"/>
  <c r="BW229" i="7" s="1"/>
  <c r="BZ229" i="7" s="1"/>
  <c r="CA229" i="7" s="1"/>
  <c r="BV229" i="7" l="1"/>
  <c r="CB229" i="7" s="1"/>
  <c r="BV230" i="7" s="1"/>
  <c r="BW230" i="7" l="1"/>
  <c r="BZ230" i="7" s="1"/>
  <c r="CA230" i="7" s="1"/>
  <c r="CB230" i="7" l="1"/>
  <c r="BW231" i="7" s="1"/>
  <c r="BZ231" i="7" s="1"/>
  <c r="CA231" i="7" s="1"/>
  <c r="BV231" i="7" l="1"/>
  <c r="CB231" i="7" s="1"/>
  <c r="BV232" i="7" s="1"/>
  <c r="CC232" i="7" s="1"/>
  <c r="BW232" i="7" l="1"/>
  <c r="BZ232" i="7" s="1"/>
  <c r="CA232" i="7" s="1"/>
  <c r="CB232" i="7" l="1"/>
  <c r="BW233" i="7" s="1"/>
  <c r="BZ233" i="7" s="1"/>
  <c r="CA233" i="7" s="1"/>
  <c r="BV233" i="7" l="1"/>
  <c r="CC233" i="7" s="1"/>
  <c r="CB233" i="7" l="1"/>
  <c r="BW234" i="7" s="1"/>
  <c r="BZ234" i="7" s="1"/>
  <c r="CA234" i="7" s="1"/>
  <c r="BV234" i="7" l="1"/>
  <c r="CB234" i="7" s="1"/>
  <c r="BW235" i="7" s="1"/>
  <c r="BZ235" i="7" s="1"/>
  <c r="CA235" i="7" s="1"/>
  <c r="CC234" i="7" l="1"/>
  <c r="BV235" i="7"/>
  <c r="CC235" i="7" s="1"/>
  <c r="CB235" i="7" l="1"/>
  <c r="BW236" i="7" s="1"/>
  <c r="BZ236" i="7" s="1"/>
  <c r="CA236" i="7" s="1"/>
  <c r="BV236" i="7" l="1"/>
  <c r="CC236" i="7" s="1"/>
  <c r="CB236" i="7" l="1"/>
  <c r="BW237" i="7" s="1"/>
  <c r="BZ237" i="7" s="1"/>
  <c r="CA237" i="7" s="1"/>
  <c r="BV237" i="7" l="1"/>
  <c r="CB237" i="7" s="1"/>
  <c r="BW238" i="7" s="1"/>
  <c r="BZ238" i="7" s="1"/>
  <c r="CA238" i="7" s="1"/>
  <c r="BV238" i="7" l="1"/>
  <c r="CC238" i="7" s="1"/>
  <c r="CC237" i="7"/>
  <c r="CB238" i="7" l="1"/>
  <c r="BW239" i="7" s="1"/>
  <c r="BZ239" i="7" s="1"/>
  <c r="CA239" i="7" s="1"/>
  <c r="BV239" i="7" l="1"/>
  <c r="CC239" i="7" s="1"/>
  <c r="CB239" i="7" l="1"/>
  <c r="BW240" i="7" s="1"/>
  <c r="BZ240" i="7" s="1"/>
  <c r="CA240" i="7" s="1"/>
  <c r="BV240" i="7" l="1"/>
  <c r="CC240" i="7" s="1"/>
  <c r="CB240" i="7" l="1"/>
  <c r="BW241" i="7" s="1"/>
  <c r="BZ241" i="7" s="1"/>
  <c r="CA241" i="7" s="1"/>
  <c r="BV241" i="7" l="1"/>
  <c r="CB241" i="7" s="1"/>
  <c r="CC241" i="7" l="1"/>
  <c r="BW242" i="7"/>
  <c r="BZ242" i="7" s="1"/>
  <c r="CA242" i="7" s="1"/>
  <c r="BV242" i="7"/>
  <c r="CC242" i="7" l="1"/>
  <c r="CB242" i="7"/>
  <c r="BW243" i="7" l="1"/>
  <c r="BZ243" i="7" s="1"/>
  <c r="CA243" i="7" s="1"/>
  <c r="BV243" i="7"/>
  <c r="CB243" i="7" l="1"/>
  <c r="CC243" i="7"/>
  <c r="BW244" i="7" l="1"/>
  <c r="BZ244" i="7" s="1"/>
  <c r="CA244" i="7" s="1"/>
  <c r="BV244" i="7"/>
  <c r="CB244" i="7" l="1"/>
  <c r="BV245" i="7" s="1"/>
  <c r="BW245" i="7" l="1"/>
  <c r="BZ245" i="7" s="1"/>
  <c r="CA245" i="7" s="1"/>
  <c r="CB245" i="7" l="1"/>
  <c r="BV246" i="7" s="1"/>
  <c r="BW246" i="7" l="1"/>
  <c r="BZ246" i="7" s="1"/>
  <c r="CA246" i="7" s="1"/>
  <c r="CB246" i="7" l="1"/>
  <c r="BW247" i="7" s="1"/>
  <c r="BZ247" i="7" s="1"/>
  <c r="CA247" i="7" s="1"/>
  <c r="BV247" i="7" l="1"/>
  <c r="CB247" i="7" s="1"/>
  <c r="BW248" i="7" s="1"/>
  <c r="BZ248" i="7" s="1"/>
  <c r="CA248" i="7" s="1"/>
  <c r="BV248" i="7" l="1"/>
  <c r="CB248" i="7" s="1"/>
  <c r="BV249" i="7" s="1"/>
  <c r="BW249" i="7" l="1"/>
  <c r="BZ249" i="7" s="1"/>
  <c r="CA249" i="7" s="1"/>
  <c r="CB249" i="7" l="1"/>
  <c r="BW250" i="7" l="1"/>
  <c r="BZ250" i="7" s="1"/>
  <c r="CA250" i="7" s="1"/>
  <c r="BV250" i="7"/>
  <c r="CB250" i="7" l="1"/>
  <c r="BW251" i="7" s="1"/>
  <c r="BZ251" i="7" s="1"/>
  <c r="CA251" i="7" s="1"/>
  <c r="BV251" i="7" l="1"/>
  <c r="CB251" i="7" s="1"/>
  <c r="BW252" i="7" l="1"/>
  <c r="BZ252" i="7" s="1"/>
  <c r="CA252" i="7" s="1"/>
  <c r="BV252" i="7"/>
  <c r="CB252" i="7" l="1"/>
  <c r="BW253" i="7" s="1"/>
  <c r="BZ253" i="7" s="1"/>
  <c r="CA253" i="7" s="1"/>
  <c r="BV253" i="7" l="1"/>
  <c r="CB253" i="7" s="1"/>
  <c r="BW254" i="7" s="1"/>
  <c r="BZ254" i="7" s="1"/>
  <c r="CA254" i="7" s="1"/>
  <c r="BV254" i="7" l="1"/>
  <c r="CB254" i="7" s="1"/>
  <c r="BW255" i="7" s="1"/>
  <c r="BZ255" i="7" s="1"/>
  <c r="CA255" i="7" s="1"/>
  <c r="BV255" i="7" l="1"/>
  <c r="CB255" i="7" s="1"/>
  <c r="BV256" i="7" s="1"/>
  <c r="CC256" i="7" s="1"/>
  <c r="BW256" i="7" l="1"/>
  <c r="BZ256" i="7" s="1"/>
  <c r="CA256" i="7" s="1"/>
  <c r="CB256" i="7" l="1"/>
  <c r="BW257" i="7" s="1"/>
  <c r="BZ257" i="7" s="1"/>
  <c r="CA257" i="7" s="1"/>
  <c r="BV257" i="7" l="1"/>
  <c r="CC257" i="7" s="1"/>
  <c r="CB257" i="7" l="1"/>
  <c r="BW258" i="7" s="1"/>
  <c r="BZ258" i="7" s="1"/>
  <c r="CA258" i="7" s="1"/>
  <c r="BV258" i="7" l="1"/>
  <c r="CC258" i="7" s="1"/>
  <c r="CB258" i="7" l="1"/>
  <c r="BW259" i="7" s="1"/>
  <c r="BZ259" i="7" s="1"/>
  <c r="CA259" i="7" s="1"/>
  <c r="BV259" i="7" l="1"/>
  <c r="CC259" i="7" s="1"/>
  <c r="CB259" i="7" l="1"/>
  <c r="BW260" i="7" s="1"/>
  <c r="BZ260" i="7" s="1"/>
  <c r="CA260" i="7" s="1"/>
  <c r="BV260" i="7" l="1"/>
  <c r="CC260" i="7" s="1"/>
  <c r="CB260" i="7" l="1"/>
  <c r="BW261" i="7" s="1"/>
  <c r="BZ261" i="7" s="1"/>
  <c r="CA261" i="7" s="1"/>
  <c r="BV261" i="7" l="1"/>
  <c r="CC261" i="7" s="1"/>
  <c r="CB261" i="7" l="1"/>
  <c r="BW262" i="7" s="1"/>
  <c r="BZ262" i="7" s="1"/>
  <c r="CA262" i="7" s="1"/>
  <c r="BV262" i="7" l="1"/>
  <c r="CC262" i="7" s="1"/>
  <c r="CB262" i="7" l="1"/>
  <c r="BW263" i="7" s="1"/>
  <c r="BZ263" i="7" s="1"/>
  <c r="CA263" i="7" s="1"/>
  <c r="BV263" i="7" l="1"/>
  <c r="CC263" i="7" s="1"/>
  <c r="CB263" i="7" l="1"/>
  <c r="BW264" i="7" s="1"/>
  <c r="BZ264" i="7" s="1"/>
  <c r="CA264" i="7" s="1"/>
  <c r="BV264" i="7" l="1"/>
  <c r="CC264" i="7" s="1"/>
  <c r="CB264" i="7" l="1"/>
  <c r="BW265" i="7" s="1"/>
  <c r="BZ265" i="7" s="1"/>
  <c r="CA265" i="7" s="1"/>
  <c r="BV265" i="7"/>
  <c r="CC265" i="7" s="1"/>
  <c r="CB265" i="7" l="1"/>
  <c r="BW266" i="7" s="1"/>
  <c r="BZ266" i="7" s="1"/>
  <c r="CA266" i="7" s="1"/>
  <c r="BV266" i="7" l="1"/>
  <c r="CC266" i="7" s="1"/>
  <c r="CB266" i="7" l="1"/>
  <c r="BW267" i="7" s="1"/>
  <c r="BZ267" i="7" s="1"/>
  <c r="CA267" i="7" s="1"/>
  <c r="BV267" i="7" l="1"/>
  <c r="CC267" i="7" s="1"/>
  <c r="CB267" i="7" l="1"/>
  <c r="BW268" i="7" s="1"/>
  <c r="BZ268" i="7" s="1"/>
  <c r="CA268" i="7" s="1"/>
  <c r="BV268" i="7" l="1"/>
  <c r="CB268" i="7" s="1"/>
  <c r="BV269" i="7" l="1"/>
  <c r="BW269" i="7"/>
  <c r="BZ269" i="7" s="1"/>
  <c r="CA269" i="7" s="1"/>
  <c r="CB269" i="7" l="1"/>
  <c r="BV270" i="7" s="1"/>
  <c r="CC280" i="7"/>
  <c r="BW270" i="7" l="1"/>
  <c r="CB270" i="7" s="1"/>
  <c r="BW271" i="7" l="1"/>
  <c r="BZ271" i="7" s="1"/>
  <c r="CA271" i="7" s="1"/>
  <c r="BV271" i="7"/>
  <c r="BZ270" i="7"/>
  <c r="CA270" i="7" s="1"/>
  <c r="CB271" i="7" l="1"/>
  <c r="BV272" i="7" s="1"/>
  <c r="BW272" i="7" l="1"/>
  <c r="BZ272" i="7" s="1"/>
  <c r="CA272" i="7" s="1"/>
  <c r="CB272" i="7" l="1"/>
  <c r="BW273" i="7" s="1"/>
  <c r="BZ273" i="7" s="1"/>
  <c r="CA273" i="7" s="1"/>
  <c r="BV273" i="7" l="1"/>
  <c r="CB273" i="7" s="1"/>
  <c r="BV274" i="7" s="1"/>
  <c r="BW274" i="7" l="1"/>
  <c r="BZ274" i="7" s="1"/>
  <c r="CA274" i="7" s="1"/>
  <c r="CB274" i="7" l="1"/>
  <c r="BW275" i="7" s="1"/>
  <c r="BZ275" i="7" s="1"/>
  <c r="CA275" i="7" s="1"/>
  <c r="BV275" i="7" l="1"/>
  <c r="CB275" i="7" s="1"/>
  <c r="BW276" i="7" s="1"/>
  <c r="BV276" i="7" l="1"/>
  <c r="BZ276" i="7"/>
  <c r="CA276" i="7" s="1"/>
  <c r="CB276" i="7" l="1"/>
  <c r="BW277" i="7" s="1"/>
  <c r="BV277" i="7" l="1"/>
  <c r="BZ277" i="7"/>
  <c r="CA277" i="7" s="1"/>
  <c r="CB277" i="7" l="1"/>
  <c r="BW278" i="7" s="1"/>
  <c r="BZ278" i="7" l="1"/>
  <c r="CA278" i="7" s="1"/>
  <c r="BV278" i="7"/>
  <c r="CB278" i="7" s="1"/>
  <c r="BW279" i="7" s="1"/>
  <c r="BZ279" i="7" l="1"/>
  <c r="CA279" i="7" s="1"/>
  <c r="BV279" i="7"/>
  <c r="CB279" i="7" s="1"/>
  <c r="BW280" i="7" s="1"/>
  <c r="BV280" i="7" l="1"/>
  <c r="BZ280" i="7"/>
  <c r="CA280" i="7" s="1"/>
  <c r="CB280" i="7" l="1"/>
  <c r="BW281" i="7" s="1"/>
  <c r="BZ281" i="7" l="1"/>
  <c r="CA281" i="7" s="1"/>
  <c r="BV281" i="7"/>
  <c r="CC281" i="7" l="1"/>
  <c r="CB281" i="7"/>
  <c r="BW282" i="7" s="1"/>
  <c r="BZ282" i="7" l="1"/>
  <c r="CA282" i="7" s="1"/>
  <c r="BV282" i="7"/>
  <c r="CC282" i="7" l="1"/>
  <c r="CB282" i="7"/>
  <c r="BW283" i="7" s="1"/>
  <c r="BZ283" i="7" l="1"/>
  <c r="CA283" i="7" s="1"/>
  <c r="BV283" i="7"/>
  <c r="CC283" i="7" l="1"/>
  <c r="CB283" i="7"/>
  <c r="BW284" i="7" s="1"/>
  <c r="BZ284" i="7" l="1"/>
  <c r="CA284" i="7" s="1"/>
  <c r="BV284" i="7"/>
  <c r="CC284" i="7" l="1"/>
  <c r="CB284" i="7"/>
  <c r="BW285" i="7" s="1"/>
  <c r="BZ285" i="7" l="1"/>
  <c r="CA285" i="7" s="1"/>
  <c r="BV285" i="7"/>
  <c r="CC285" i="7" l="1"/>
  <c r="CB285" i="7"/>
  <c r="BW286" i="7" s="1"/>
  <c r="BV286" i="7" l="1"/>
  <c r="BZ286" i="7"/>
  <c r="CA286" i="7" s="1"/>
  <c r="CC286" i="7" l="1"/>
  <c r="CB286" i="7"/>
  <c r="BW287" i="7" s="1"/>
  <c r="BZ287" i="7" l="1"/>
  <c r="CA287" i="7" s="1"/>
  <c r="BV287" i="7"/>
  <c r="CC287" i="7" l="1"/>
  <c r="CB287" i="7"/>
  <c r="BW288" i="7" s="1"/>
  <c r="BV288" i="7" l="1"/>
  <c r="BZ288" i="7"/>
  <c r="CA288" i="7" s="1"/>
  <c r="CC288" i="7" l="1"/>
  <c r="CB288" i="7"/>
  <c r="BW289" i="7" s="1"/>
  <c r="BZ289" i="7" l="1"/>
  <c r="CA289" i="7" s="1"/>
  <c r="BV289" i="7"/>
  <c r="CC289" i="7" l="1"/>
  <c r="CB289" i="7"/>
  <c r="BW290" i="7" s="1"/>
  <c r="BV290" i="7" l="1"/>
  <c r="BZ290" i="7"/>
  <c r="CA290" i="7" s="1"/>
  <c r="CC290" i="7" l="1"/>
  <c r="CB290" i="7"/>
  <c r="BW291" i="7" s="1"/>
  <c r="BV291" i="7" l="1"/>
  <c r="BZ291" i="7"/>
  <c r="CA291" i="7" s="1"/>
  <c r="CC291" i="7" l="1"/>
  <c r="CB291" i="7"/>
  <c r="BW292" i="7" s="1"/>
  <c r="BV292" i="7" l="1"/>
  <c r="BZ292" i="7"/>
  <c r="CA292" i="7" s="1"/>
  <c r="CB292" i="7" l="1"/>
  <c r="BW293" i="7" s="1"/>
  <c r="BV293" i="7" l="1"/>
  <c r="BZ293" i="7"/>
  <c r="CA293" i="7" s="1"/>
  <c r="CB293" i="7" l="1"/>
  <c r="BW294" i="7" s="1"/>
  <c r="BV294" i="7" l="1"/>
  <c r="BZ294" i="7"/>
  <c r="CA294" i="7" s="1"/>
  <c r="CB294" i="7" l="1"/>
  <c r="BW295" i="7" s="1"/>
  <c r="BZ295" i="7" l="1"/>
  <c r="CA295" i="7" s="1"/>
  <c r="BV295" i="7"/>
  <c r="CB295" i="7" s="1"/>
  <c r="BW296" i="7" s="1"/>
  <c r="BV296" i="7" l="1"/>
  <c r="BZ296" i="7"/>
  <c r="CA296" i="7" s="1"/>
  <c r="CB296" i="7" l="1"/>
  <c r="BW297" i="7" s="1"/>
  <c r="CC376" i="7"/>
  <c r="BZ297" i="7" l="1"/>
  <c r="CA297" i="7" s="1"/>
  <c r="BV297" i="7"/>
  <c r="CB297" i="7" s="1"/>
  <c r="BW298" i="7" s="1"/>
  <c r="BZ298" i="7" l="1"/>
  <c r="CA298" i="7" s="1"/>
  <c r="BV298" i="7"/>
  <c r="CB298" i="7" s="1"/>
  <c r="BW299" i="7" s="1"/>
  <c r="BZ299" i="7" l="1"/>
  <c r="CA299" i="7" s="1"/>
  <c r="BV299" i="7"/>
  <c r="CB299" i="7" l="1"/>
  <c r="BV300" i="7" l="1"/>
  <c r="BW300" i="7"/>
  <c r="BZ300" i="7" s="1"/>
  <c r="CA300" i="7" s="1"/>
  <c r="CB300" i="7" l="1"/>
  <c r="BW301" i="7" s="1"/>
  <c r="BZ301" i="7" s="1"/>
  <c r="CA301" i="7" s="1"/>
  <c r="BV301" i="7" l="1"/>
  <c r="CB301" i="7" s="1"/>
  <c r="BW302" i="7" s="1"/>
  <c r="BV302" i="7" l="1"/>
  <c r="BZ302" i="7"/>
  <c r="CA302" i="7" s="1"/>
  <c r="CB302" i="7" l="1"/>
  <c r="BW303" i="7" s="1"/>
  <c r="BV303" i="7" l="1"/>
  <c r="BZ303" i="7"/>
  <c r="CA303" i="7" s="1"/>
  <c r="CB303" i="7" l="1"/>
  <c r="BW304" i="7" s="1"/>
  <c r="BZ304" i="7" l="1"/>
  <c r="CA304" i="7" s="1"/>
  <c r="BV304" i="7"/>
  <c r="CC304" i="7" s="1"/>
  <c r="CB304" i="7" l="1"/>
  <c r="BW305" i="7" s="1"/>
  <c r="BZ305" i="7" l="1"/>
  <c r="CA305" i="7" s="1"/>
  <c r="BV305" i="7"/>
  <c r="CC305" i="7" s="1"/>
  <c r="CB305" i="7" l="1"/>
  <c r="BW306" i="7" s="1"/>
  <c r="BZ306" i="7" l="1"/>
  <c r="CA306" i="7" s="1"/>
  <c r="BV306" i="7"/>
  <c r="CC306" i="7" s="1"/>
  <c r="CB306" i="7" l="1"/>
  <c r="BW307" i="7" s="1"/>
  <c r="BZ307" i="7" l="1"/>
  <c r="CA307" i="7" s="1"/>
  <c r="BV307" i="7"/>
  <c r="CC307" i="7" s="1"/>
  <c r="CB307" i="7" l="1"/>
  <c r="BW308" i="7" s="1"/>
  <c r="BZ308" i="7" l="1"/>
  <c r="CA308" i="7" s="1"/>
  <c r="BV308" i="7"/>
  <c r="CC308" i="7" s="1"/>
  <c r="CB308" i="7" l="1"/>
  <c r="BW309" i="7" s="1"/>
  <c r="BZ309" i="7" l="1"/>
  <c r="CA309" i="7" s="1"/>
  <c r="BV309" i="7"/>
  <c r="CC309" i="7" s="1"/>
  <c r="CB309" i="7" l="1"/>
  <c r="BW310" i="7" s="1"/>
  <c r="BZ310" i="7" l="1"/>
  <c r="CA310" i="7" s="1"/>
  <c r="BV310" i="7"/>
  <c r="CC310" i="7" s="1"/>
  <c r="CB310" i="7" l="1"/>
  <c r="BW311" i="7" s="1"/>
  <c r="BZ311" i="7" l="1"/>
  <c r="CA311" i="7" s="1"/>
  <c r="BV311" i="7"/>
  <c r="CC311" i="7" s="1"/>
  <c r="CB311" i="7" l="1"/>
  <c r="BW312" i="7" s="1"/>
  <c r="BV312" i="7" l="1"/>
  <c r="CC312" i="7" s="1"/>
  <c r="BZ312" i="7"/>
  <c r="CA312" i="7" s="1"/>
  <c r="CB312" i="7" l="1"/>
  <c r="BW313" i="7" s="1"/>
  <c r="BZ313" i="7" l="1"/>
  <c r="CA313" i="7" s="1"/>
  <c r="BV313" i="7"/>
  <c r="CC313" i="7" s="1"/>
  <c r="CB313" i="7" l="1"/>
  <c r="BW314" i="7" s="1"/>
  <c r="BZ314" i="7" l="1"/>
  <c r="CA314" i="7" s="1"/>
  <c r="BV314" i="7"/>
  <c r="CC314" i="7" s="1"/>
  <c r="CB314" i="7" l="1"/>
  <c r="BW315" i="7" s="1"/>
  <c r="BZ315" i="7" l="1"/>
  <c r="CA315" i="7" s="1"/>
  <c r="BV315" i="7"/>
  <c r="CC315" i="7" s="1"/>
  <c r="CB315" i="7" l="1"/>
  <c r="BW316" i="7" s="1"/>
  <c r="BZ316" i="7" l="1"/>
  <c r="CA316" i="7" s="1"/>
  <c r="BV316" i="7"/>
  <c r="CB316" i="7" s="1"/>
  <c r="BW317" i="7" s="1"/>
  <c r="BZ317" i="7" l="1"/>
  <c r="CA317" i="7" s="1"/>
  <c r="BV317" i="7"/>
  <c r="CB317" i="7" s="1"/>
  <c r="BW318" i="7" s="1"/>
  <c r="BZ318" i="7" l="1"/>
  <c r="CA318" i="7" s="1"/>
  <c r="BV318" i="7"/>
  <c r="CB318" i="7" l="1"/>
  <c r="BW319" i="7" s="1"/>
  <c r="BZ319" i="7" s="1"/>
  <c r="CA319" i="7" s="1"/>
  <c r="BV319" i="7" l="1"/>
  <c r="CB319" i="7" s="1"/>
  <c r="BW320" i="7" s="1"/>
  <c r="BV320" i="7" l="1"/>
  <c r="BZ320" i="7"/>
  <c r="CA320" i="7" s="1"/>
  <c r="CB320" i="7" l="1"/>
  <c r="BW321" i="7" s="1"/>
  <c r="BV321" i="7" l="1"/>
  <c r="BZ321" i="7"/>
  <c r="CA321" i="7" s="1"/>
  <c r="CB321" i="7" l="1"/>
  <c r="BW322" i="7" s="1"/>
  <c r="BV322" i="7" l="1"/>
  <c r="BZ322" i="7"/>
  <c r="CA322" i="7" s="1"/>
  <c r="CB322" i="7" l="1"/>
  <c r="BW323" i="7" s="1"/>
  <c r="BZ323" i="7" l="1"/>
  <c r="CA323" i="7" s="1"/>
  <c r="BV323" i="7"/>
  <c r="CB323" i="7" l="1"/>
  <c r="BV324" i="7" l="1"/>
  <c r="BW324" i="7"/>
  <c r="BZ324" i="7" s="1"/>
  <c r="CA324" i="7" s="1"/>
  <c r="CB324" i="7" l="1"/>
  <c r="BW325" i="7" s="1"/>
  <c r="BZ325" i="7" s="1"/>
  <c r="CA325" i="7" s="1"/>
  <c r="BV325" i="7" l="1"/>
  <c r="CB325" i="7" s="1"/>
  <c r="BW326" i="7" s="1"/>
  <c r="BZ326" i="7" s="1"/>
  <c r="CA326" i="7" s="1"/>
  <c r="BV326" i="7" l="1"/>
  <c r="CB326" i="7" s="1"/>
  <c r="BW327" i="7" s="1"/>
  <c r="BZ327" i="7" s="1"/>
  <c r="CA327" i="7" s="1"/>
  <c r="BV327" i="7" l="1"/>
  <c r="CB327" i="7" s="1"/>
  <c r="BW328" i="7" l="1"/>
  <c r="BZ328" i="7" s="1"/>
  <c r="CA328" i="7" s="1"/>
  <c r="BV328" i="7"/>
  <c r="CC328" i="7" s="1"/>
  <c r="CB328" i="7" l="1"/>
  <c r="BW329" i="7" s="1"/>
  <c r="BZ329" i="7" s="1"/>
  <c r="CA329" i="7" s="1"/>
  <c r="BV329" i="7" l="1"/>
  <c r="CC329" i="7" s="1"/>
  <c r="CB329" i="7" l="1"/>
  <c r="BW330" i="7" s="1"/>
  <c r="BZ330" i="7" s="1"/>
  <c r="CA330" i="7" s="1"/>
  <c r="BV330" i="7" l="1"/>
  <c r="CC330" i="7" s="1"/>
  <c r="CB330" i="7" l="1"/>
  <c r="BW331" i="7" s="1"/>
  <c r="BZ331" i="7" s="1"/>
  <c r="CA331" i="7" s="1"/>
  <c r="BV331" i="7" l="1"/>
  <c r="CC331" i="7" s="1"/>
  <c r="CB331" i="7" l="1"/>
  <c r="BW332" i="7" s="1"/>
  <c r="BZ332" i="7" s="1"/>
  <c r="CA332" i="7" s="1"/>
  <c r="BV332" i="7" l="1"/>
  <c r="CC332" i="7" s="1"/>
  <c r="CB332" i="7" l="1"/>
  <c r="BW333" i="7" s="1"/>
  <c r="BZ333" i="7" s="1"/>
  <c r="CA333" i="7" s="1"/>
  <c r="BV333" i="7" l="1"/>
  <c r="CC333" i="7" s="1"/>
  <c r="CB333" i="7" l="1"/>
  <c r="BW334" i="7" s="1"/>
  <c r="BZ334" i="7" s="1"/>
  <c r="CA334" i="7" s="1"/>
  <c r="BV334" i="7" l="1"/>
  <c r="CC334" i="7" s="1"/>
  <c r="CB334" i="7" l="1"/>
  <c r="BW335" i="7" s="1"/>
  <c r="BZ335" i="7" s="1"/>
  <c r="CA335" i="7" s="1"/>
  <c r="BV335" i="7" l="1"/>
  <c r="CC335" i="7" s="1"/>
  <c r="CB335" i="7" l="1"/>
  <c r="BW336" i="7" s="1"/>
  <c r="BZ336" i="7" s="1"/>
  <c r="CA336" i="7" s="1"/>
  <c r="BV336" i="7" l="1"/>
  <c r="CC336" i="7" s="1"/>
  <c r="CB336" i="7" l="1"/>
  <c r="BW337" i="7" s="1"/>
  <c r="BZ337" i="7" s="1"/>
  <c r="CA337" i="7" s="1"/>
  <c r="BV337" i="7" l="1"/>
  <c r="CC337" i="7" s="1"/>
  <c r="CB337" i="7" l="1"/>
  <c r="BW338" i="7" s="1"/>
  <c r="BZ338" i="7" s="1"/>
  <c r="CA338" i="7" s="1"/>
  <c r="BV338" i="7" l="1"/>
  <c r="CC338" i="7" s="1"/>
  <c r="CB338" i="7" l="1"/>
  <c r="BW339" i="7" s="1"/>
  <c r="BZ339" i="7" s="1"/>
  <c r="CA339" i="7" s="1"/>
  <c r="BV339" i="7" l="1"/>
  <c r="CC339" i="7" s="1"/>
  <c r="CB339" i="7" l="1"/>
  <c r="BW340" i="7" s="1"/>
  <c r="BZ340" i="7" s="1"/>
  <c r="CA340" i="7" s="1"/>
  <c r="BV340" i="7" l="1"/>
  <c r="CB340" i="7" s="1"/>
  <c r="BW341" i="7" s="1"/>
  <c r="CC352" i="7"/>
  <c r="BZ341" i="7" l="1"/>
  <c r="CA341" i="7" s="1"/>
  <c r="BV341" i="7"/>
  <c r="CB341" i="7" s="1"/>
  <c r="BW342" i="7" s="1"/>
  <c r="BZ342" i="7" l="1"/>
  <c r="CA342" i="7" s="1"/>
  <c r="BV342" i="7"/>
  <c r="CB342" i="7" s="1"/>
  <c r="BW343" i="7" s="1"/>
  <c r="BV343" i="7" l="1"/>
  <c r="BZ343" i="7"/>
  <c r="CA343" i="7" s="1"/>
  <c r="CB343" i="7" l="1"/>
  <c r="BW344" i="7" s="1"/>
  <c r="BV344" i="7" l="1"/>
  <c r="CB344" i="7" l="1"/>
  <c r="BW345" i="7" s="1"/>
  <c r="BZ344" i="7"/>
  <c r="CA344" i="7" s="1"/>
  <c r="BV345" i="7" l="1"/>
  <c r="BZ345" i="7"/>
  <c r="CA345" i="7" s="1"/>
  <c r="CB345" i="7" l="1"/>
  <c r="BW346" i="7" s="1"/>
  <c r="BV346" i="7" l="1"/>
  <c r="CB346" i="7" l="1"/>
  <c r="BW347" i="7" s="1"/>
  <c r="BZ346" i="7"/>
  <c r="CA346" i="7" s="1"/>
  <c r="BZ347" i="7" l="1"/>
  <c r="CA347" i="7" s="1"/>
  <c r="BV347" i="7"/>
  <c r="CB347" i="7" s="1"/>
  <c r="BW348" i="7" s="1"/>
  <c r="BV348" i="7" l="1"/>
  <c r="BZ348" i="7"/>
  <c r="CA348" i="7" s="1"/>
  <c r="CB348" i="7" l="1"/>
  <c r="BW349" i="7" s="1"/>
  <c r="BZ349" i="7" l="1"/>
  <c r="CA349" i="7" s="1"/>
  <c r="BV349" i="7"/>
  <c r="CB349" i="7" s="1"/>
  <c r="BW350" i="7" s="1"/>
  <c r="BV350" i="7" l="1"/>
  <c r="BZ350" i="7"/>
  <c r="CA350" i="7" s="1"/>
  <c r="CB350" i="7" l="1"/>
  <c r="BW351" i="7" s="1"/>
  <c r="BZ351" i="7" l="1"/>
  <c r="CA351" i="7" s="1"/>
  <c r="BV351" i="7"/>
  <c r="CB351" i="7" s="1"/>
  <c r="BW352" i="7" s="1"/>
  <c r="BV352" i="7" l="1"/>
  <c r="BZ352" i="7"/>
  <c r="CA352" i="7" s="1"/>
  <c r="CB352" i="7" l="1"/>
  <c r="BW353" i="7" s="1"/>
  <c r="BZ353" i="7" l="1"/>
  <c r="CA353" i="7" s="1"/>
  <c r="BV353" i="7"/>
  <c r="CC353" i="7" s="1"/>
  <c r="CB353" i="7" l="1"/>
  <c r="BW354" i="7" s="1"/>
  <c r="BZ354" i="7" l="1"/>
  <c r="CA354" i="7" s="1"/>
  <c r="BV354" i="7"/>
  <c r="CC354" i="7" s="1"/>
  <c r="CB354" i="7" l="1"/>
  <c r="BW355" i="7" s="1"/>
  <c r="BV355" i="7" l="1"/>
  <c r="CC355" i="7" s="1"/>
  <c r="BZ355" i="7"/>
  <c r="CA355" i="7" s="1"/>
  <c r="CB355" i="7" l="1"/>
  <c r="BW356" i="7" s="1"/>
  <c r="BV356" i="7" l="1"/>
  <c r="CC356" i="7" s="1"/>
  <c r="BZ356" i="7"/>
  <c r="CA356" i="7" s="1"/>
  <c r="CB356" i="7" l="1"/>
  <c r="BW357" i="7" s="1"/>
  <c r="BZ357" i="7" l="1"/>
  <c r="CA357" i="7" s="1"/>
  <c r="BV357" i="7"/>
  <c r="CC357" i="7" s="1"/>
  <c r="CB357" i="7" l="1"/>
  <c r="BW358" i="7" s="1"/>
  <c r="BV358" i="7" l="1"/>
  <c r="CC358" i="7" s="1"/>
  <c r="BZ358" i="7"/>
  <c r="CA358" i="7" s="1"/>
  <c r="CB358" i="7" l="1"/>
  <c r="BW359" i="7" s="1"/>
  <c r="BV359" i="7" l="1"/>
  <c r="CC359" i="7" s="1"/>
  <c r="BZ359" i="7"/>
  <c r="CA359" i="7" s="1"/>
  <c r="CB359" i="7" l="1"/>
  <c r="BW360" i="7" s="1"/>
  <c r="BV360" i="7" l="1"/>
  <c r="CC360" i="7" s="1"/>
  <c r="BZ360" i="7"/>
  <c r="CA360" i="7" s="1"/>
  <c r="CB360" i="7" l="1"/>
  <c r="BW361" i="7" s="1"/>
  <c r="BV361" i="7" l="1"/>
  <c r="CC361" i="7" s="1"/>
  <c r="BZ361" i="7"/>
  <c r="CA361" i="7" s="1"/>
  <c r="CB361" i="7" l="1"/>
  <c r="BW362" i="7" s="1"/>
  <c r="BV362" i="7" l="1"/>
  <c r="CC362" i="7" s="1"/>
  <c r="BZ362" i="7"/>
  <c r="CA362" i="7" s="1"/>
  <c r="CB362" i="7" l="1"/>
  <c r="BW363" i="7" s="1"/>
  <c r="BV363" i="7" l="1"/>
  <c r="CC363" i="7" s="1"/>
  <c r="BZ363" i="7"/>
  <c r="CA363" i="7" s="1"/>
  <c r="CB363" i="7" l="1"/>
  <c r="BW364" i="7" s="1"/>
  <c r="BV364" i="7" l="1"/>
  <c r="BZ364" i="7"/>
  <c r="CA364" i="7" s="1"/>
  <c r="CB364" i="7" l="1"/>
  <c r="BW365" i="7" s="1"/>
  <c r="BV365" i="7" l="1"/>
  <c r="BZ365" i="7"/>
  <c r="CA365" i="7" s="1"/>
  <c r="CB365" i="7" l="1"/>
  <c r="BW366" i="7" s="1"/>
  <c r="BV366" i="7" l="1"/>
  <c r="BZ366" i="7"/>
  <c r="CA366" i="7" s="1"/>
  <c r="CB366" i="7" l="1"/>
  <c r="BW367" i="7" s="1"/>
  <c r="BZ367" i="7" l="1"/>
  <c r="CA367" i="7" s="1"/>
  <c r="BV367" i="7"/>
  <c r="CB367" i="7" s="1"/>
  <c r="BW368" i="7" s="1"/>
  <c r="BV368" i="7" l="1"/>
  <c r="BZ368" i="7"/>
  <c r="CA368" i="7" s="1"/>
  <c r="CB368" i="7" l="1"/>
  <c r="BW369" i="7" s="1"/>
  <c r="BV369" i="7" l="1"/>
  <c r="BZ369" i="7"/>
  <c r="CA369" i="7" s="1"/>
  <c r="CB369" i="7" l="1"/>
  <c r="BW370" i="7" s="1"/>
  <c r="BZ370" i="7" l="1"/>
  <c r="CA370" i="7" s="1"/>
  <c r="BV370" i="7"/>
  <c r="CB370" i="7" s="1"/>
  <c r="BW371" i="7" s="1"/>
  <c r="BZ371" i="7" l="1"/>
  <c r="CA371" i="7" s="1"/>
  <c r="BV371" i="7"/>
  <c r="CB371" i="7" s="1"/>
  <c r="BW372" i="7" s="1"/>
  <c r="BZ372" i="7" l="1"/>
  <c r="CA372" i="7" s="1"/>
  <c r="BV372" i="7"/>
  <c r="CB372" i="7" s="1"/>
  <c r="BW373" i="7" s="1"/>
  <c r="BV373" i="7" l="1"/>
  <c r="BZ373" i="7"/>
  <c r="CA373" i="7" s="1"/>
  <c r="CB373" i="7" l="1"/>
  <c r="BW374" i="7" s="1"/>
  <c r="BZ374" i="7" l="1"/>
  <c r="CA374" i="7" s="1"/>
  <c r="BV374" i="7"/>
  <c r="CB374" i="7" s="1"/>
  <c r="BW375" i="7" s="1"/>
  <c r="BV375" i="7" l="1"/>
  <c r="BZ375" i="7"/>
  <c r="CA375" i="7" s="1"/>
  <c r="CB375" i="7" l="1"/>
  <c r="BW376" i="7" s="1"/>
  <c r="BV376" i="7" l="1"/>
  <c r="BZ376" i="7"/>
  <c r="CA376" i="7" s="1"/>
  <c r="CB376" i="7" l="1"/>
  <c r="BW377" i="7" s="1"/>
  <c r="BZ377" i="7" l="1"/>
  <c r="CA377" i="7" s="1"/>
  <c r="BV377" i="7"/>
  <c r="CC377" i="7" s="1"/>
  <c r="CB377" i="7" l="1"/>
  <c r="BW378" i="7" s="1"/>
  <c r="BZ378" i="7" l="1"/>
  <c r="CA378" i="7" s="1"/>
  <c r="BV378" i="7"/>
  <c r="CC378" i="7" s="1"/>
  <c r="CB378" i="7" l="1"/>
  <c r="BW379" i="7" s="1"/>
  <c r="BV379" i="7" l="1"/>
  <c r="CC379" i="7" s="1"/>
  <c r="BZ379" i="7"/>
  <c r="CA379" i="7" s="1"/>
  <c r="CB379" i="7" l="1"/>
  <c r="BW380" i="7" s="1"/>
  <c r="BZ380" i="7" l="1"/>
  <c r="CA380" i="7" s="1"/>
  <c r="BV380" i="7"/>
  <c r="CC380" i="7" s="1"/>
  <c r="CB380" i="7" l="1"/>
  <c r="BW381" i="7" s="1"/>
  <c r="BV381" i="7" l="1"/>
  <c r="CC381" i="7" s="1"/>
  <c r="BZ381" i="7"/>
  <c r="CA381" i="7" s="1"/>
  <c r="CB381" i="7" l="1"/>
  <c r="BW382" i="7" s="1"/>
  <c r="BV382" i="7" l="1"/>
  <c r="CC382" i="7" s="1"/>
  <c r="BZ382" i="7"/>
  <c r="CA382" i="7" s="1"/>
  <c r="CB382" i="7" l="1"/>
  <c r="BW383" i="7" s="1"/>
  <c r="BZ383" i="7" l="1"/>
  <c r="CA383" i="7" s="1"/>
  <c r="BV383" i="7"/>
  <c r="CC383" i="7" s="1"/>
  <c r="CB383" i="7" l="1"/>
  <c r="BW384" i="7" s="1"/>
  <c r="BV384" i="7" l="1"/>
  <c r="CC384" i="7" s="1"/>
  <c r="BZ384" i="7"/>
  <c r="CA384" i="7" s="1"/>
  <c r="CB384" i="7" l="1"/>
  <c r="BW385" i="7" s="1"/>
  <c r="BV385" i="7" l="1"/>
  <c r="CC385" i="7" s="1"/>
  <c r="BZ385" i="7"/>
  <c r="CA385" i="7" s="1"/>
  <c r="CB385" i="7" l="1"/>
  <c r="BW386" i="7" s="1"/>
  <c r="BZ386" i="7" l="1"/>
  <c r="CA386" i="7" s="1"/>
  <c r="BV386" i="7"/>
  <c r="CC386" i="7" s="1"/>
  <c r="CB386" i="7" l="1"/>
  <c r="BW387" i="7" s="1"/>
  <c r="BV387" i="7" l="1"/>
  <c r="CC387" i="7" s="1"/>
  <c r="BZ387" i="7"/>
  <c r="CA387" i="7" s="1"/>
  <c r="CB387" i="7" l="1"/>
  <c r="BW388" i="7" s="1"/>
  <c r="BZ388" i="7" l="1"/>
  <c r="CA388" i="7" s="1"/>
  <c r="BV388" i="7"/>
  <c r="CB388" i="7" s="1"/>
  <c r="BW389" i="7" s="1"/>
  <c r="BV389" i="7" l="1"/>
  <c r="BZ389" i="7"/>
  <c r="CA389" i="7" s="1"/>
  <c r="CB389" i="7" l="1"/>
  <c r="BW390" i="7" s="1"/>
  <c r="BZ390" i="7" l="1"/>
  <c r="CA390" i="7" s="1"/>
  <c r="BV390" i="7"/>
  <c r="CB390" i="7" s="1"/>
  <c r="BW391" i="7" s="1"/>
  <c r="BZ391" i="7" l="1"/>
  <c r="CA391" i="7" s="1"/>
  <c r="BV391" i="7"/>
  <c r="CB391" i="7" s="1"/>
  <c r="BW392" i="7" s="1"/>
  <c r="BV392" i="7" l="1"/>
  <c r="BZ392" i="7"/>
  <c r="CA392" i="7" s="1"/>
  <c r="CB392" i="7" l="1"/>
  <c r="BW393" i="7" s="1"/>
  <c r="BZ393" i="7" l="1"/>
  <c r="CA393" i="7" s="1"/>
  <c r="BV393" i="7"/>
  <c r="CB393" i="7" l="1"/>
  <c r="BW394" i="7" s="1"/>
  <c r="BZ394" i="7" s="1"/>
  <c r="CA394" i="7" s="1"/>
  <c r="BV394" i="7" l="1"/>
  <c r="CB394" i="7" s="1"/>
  <c r="BW395" i="7" s="1"/>
  <c r="BZ395" i="7" s="1"/>
  <c r="CA395" i="7" s="1"/>
  <c r="BV395" i="7" l="1"/>
  <c r="CB395" i="7" s="1"/>
  <c r="BW396" i="7" s="1"/>
  <c r="BZ396" i="7" l="1"/>
  <c r="CA396" i="7" s="1"/>
  <c r="BV396" i="7"/>
  <c r="CB396" i="7" s="1"/>
  <c r="BW397" i="7" s="1"/>
  <c r="BV397" i="7" l="1"/>
  <c r="BZ397" i="7"/>
  <c r="CA397" i="7" s="1"/>
  <c r="CB397" i="7" l="1"/>
  <c r="BW398" i="7" s="1"/>
  <c r="BZ398" i="7" l="1"/>
  <c r="CA398" i="7" s="1"/>
  <c r="BV398" i="7"/>
  <c r="CB398" i="7" s="1"/>
  <c r="BW399" i="7" s="1"/>
  <c r="BV399" i="7" l="1"/>
  <c r="BZ399" i="7"/>
  <c r="CA399" i="7" s="1"/>
  <c r="CB399" i="7" l="1"/>
  <c r="BW400" i="7" s="1"/>
  <c r="BV400" i="7" l="1"/>
  <c r="CC400" i="7" s="1"/>
  <c r="BZ400" i="7"/>
  <c r="CA400" i="7" s="1"/>
  <c r="CB400" i="7" l="1"/>
  <c r="BW401" i="7" s="1"/>
  <c r="BV401" i="7" l="1"/>
  <c r="CC401" i="7" s="1"/>
  <c r="BZ401" i="7"/>
  <c r="CA401" i="7" s="1"/>
  <c r="CB401" i="7" l="1"/>
  <c r="BW402" i="7" s="1"/>
  <c r="BV402" i="7" l="1"/>
  <c r="CC402" i="7" s="1"/>
  <c r="BZ402" i="7"/>
  <c r="CA402" i="7" s="1"/>
  <c r="CB402" i="7" l="1"/>
  <c r="BW403" i="7" s="1"/>
  <c r="BZ403" i="7" l="1"/>
  <c r="CA403" i="7" s="1"/>
  <c r="BV403" i="7"/>
  <c r="CC403" i="7" s="1"/>
  <c r="CB403" i="7" l="1"/>
  <c r="BW404" i="7" s="1"/>
  <c r="BZ404" i="7" l="1"/>
  <c r="CA404" i="7" s="1"/>
  <c r="BV404" i="7"/>
  <c r="CC404" i="7" s="1"/>
  <c r="CB404" i="7" l="1"/>
  <c r="BW405" i="7" s="1"/>
  <c r="BV405" i="7" l="1"/>
  <c r="CC405" i="7" s="1"/>
  <c r="BZ405" i="7"/>
  <c r="CA405" i="7" s="1"/>
  <c r="CB405" i="7" l="1"/>
  <c r="BW406" i="7" s="1"/>
  <c r="CC424" i="7"/>
  <c r="BV406" i="7" l="1"/>
  <c r="CC406" i="7" s="1"/>
  <c r="BZ406" i="7"/>
  <c r="CA406" i="7" s="1"/>
  <c r="CB406" i="7" l="1"/>
  <c r="BW407" i="7" s="1"/>
  <c r="BV407" i="7" l="1"/>
  <c r="CC407" i="7" s="1"/>
  <c r="BZ407" i="7"/>
  <c r="CA407" i="7" s="1"/>
  <c r="CB407" i="7" l="1"/>
  <c r="BW408" i="7" s="1"/>
  <c r="BZ408" i="7" l="1"/>
  <c r="CA408" i="7" s="1"/>
  <c r="BV408" i="7"/>
  <c r="CC408" i="7" s="1"/>
  <c r="CC496" i="7"/>
  <c r="CB408" i="7" l="1"/>
  <c r="BW409" i="7" s="1"/>
  <c r="BV409" i="7" l="1"/>
  <c r="CC409" i="7" s="1"/>
  <c r="BZ409" i="7"/>
  <c r="CA409" i="7" s="1"/>
  <c r="CB409" i="7" l="1"/>
  <c r="BW410" i="7" s="1"/>
  <c r="BZ410" i="7" l="1"/>
  <c r="CA410" i="7" s="1"/>
  <c r="BV410" i="7"/>
  <c r="CC410" i="7" s="1"/>
  <c r="CB410" i="7" l="1"/>
  <c r="BW411" i="7" s="1"/>
  <c r="BV411" i="7" l="1"/>
  <c r="CC411" i="7" s="1"/>
  <c r="BZ411" i="7"/>
  <c r="CA411" i="7" s="1"/>
  <c r="CB411" i="7" l="1"/>
  <c r="BW412" i="7" s="1"/>
  <c r="BV412" i="7" l="1"/>
  <c r="BZ412" i="7"/>
  <c r="CA412" i="7" s="1"/>
  <c r="CB412" i="7" l="1"/>
  <c r="BW413" i="7" s="1"/>
  <c r="BZ413" i="7" l="1"/>
  <c r="CA413" i="7" s="1"/>
  <c r="BV413" i="7"/>
  <c r="CB413" i="7" s="1"/>
  <c r="BW414" i="7" s="1"/>
  <c r="BV414" i="7" l="1"/>
  <c r="BZ414" i="7"/>
  <c r="CA414" i="7" s="1"/>
  <c r="CB414" i="7" l="1"/>
  <c r="BW415" i="7" s="1"/>
  <c r="BV415" i="7" l="1"/>
  <c r="BZ415" i="7"/>
  <c r="CA415" i="7" s="1"/>
  <c r="CB415" i="7" l="1"/>
  <c r="BW416" i="7" s="1"/>
  <c r="BV416" i="7" l="1"/>
  <c r="BZ416" i="7"/>
  <c r="CA416" i="7" s="1"/>
  <c r="CB416" i="7" l="1"/>
  <c r="BW417" i="7" s="1"/>
  <c r="BZ417" i="7" l="1"/>
  <c r="CA417" i="7" s="1"/>
  <c r="BV417" i="7"/>
  <c r="CB417" i="7" s="1"/>
  <c r="BW418" i="7" s="1"/>
  <c r="BZ418" i="7" l="1"/>
  <c r="CA418" i="7" s="1"/>
  <c r="BV418" i="7"/>
  <c r="CB418" i="7" s="1"/>
  <c r="BW419" i="7" s="1"/>
  <c r="BV419" i="7" l="1"/>
  <c r="BZ419" i="7"/>
  <c r="CA419" i="7" s="1"/>
  <c r="CB419" i="7" l="1"/>
  <c r="BW420" i="7" s="1"/>
  <c r="BV420" i="7" l="1"/>
  <c r="BZ420" i="7"/>
  <c r="CA420" i="7" s="1"/>
  <c r="CB420" i="7" l="1"/>
  <c r="BW421" i="7" s="1"/>
  <c r="BZ421" i="7" l="1"/>
  <c r="CA421" i="7" s="1"/>
  <c r="BV421" i="7"/>
  <c r="CB421" i="7" s="1"/>
  <c r="BW422" i="7" s="1"/>
  <c r="BV422" i="7" l="1"/>
  <c r="BZ422" i="7"/>
  <c r="CA422" i="7" s="1"/>
  <c r="CB422" i="7" l="1"/>
  <c r="BW423" i="7" s="1"/>
  <c r="BZ423" i="7" l="1"/>
  <c r="CA423" i="7" s="1"/>
  <c r="BV423" i="7"/>
  <c r="CB423" i="7" s="1"/>
  <c r="BW424" i="7" s="1"/>
  <c r="BZ424" i="7" l="1"/>
  <c r="CA424" i="7" s="1"/>
  <c r="BV424" i="7"/>
  <c r="CB424" i="7" s="1"/>
  <c r="BW425" i="7" s="1"/>
  <c r="BZ425" i="7" l="1"/>
  <c r="CA425" i="7" s="1"/>
  <c r="BV425" i="7"/>
  <c r="CC425" i="7" s="1"/>
  <c r="CB425" i="7" l="1"/>
  <c r="BW426" i="7" s="1"/>
  <c r="BV426" i="7" l="1"/>
  <c r="CC426" i="7" s="1"/>
  <c r="BZ426" i="7"/>
  <c r="CA426" i="7" s="1"/>
  <c r="CB426" i="7" l="1"/>
  <c r="BW427" i="7" s="1"/>
  <c r="BV427" i="7" l="1"/>
  <c r="CC427" i="7" s="1"/>
  <c r="BZ427" i="7"/>
  <c r="CA427" i="7" s="1"/>
  <c r="CB427" i="7" l="1"/>
  <c r="BW428" i="7" s="1"/>
  <c r="BZ428" i="7" l="1"/>
  <c r="CA428" i="7" s="1"/>
  <c r="BV428" i="7"/>
  <c r="CC428" i="7" s="1"/>
  <c r="CB428" i="7" l="1"/>
  <c r="BW429" i="7" s="1"/>
  <c r="BZ429" i="7" l="1"/>
  <c r="CA429" i="7" s="1"/>
  <c r="BV429" i="7"/>
  <c r="CC429" i="7" s="1"/>
  <c r="CB429" i="7" l="1"/>
  <c r="BW430" i="7" s="1"/>
  <c r="BV430" i="7" l="1"/>
  <c r="CC430" i="7" s="1"/>
  <c r="BZ430" i="7"/>
  <c r="CA430" i="7" s="1"/>
  <c r="CB430" i="7" l="1"/>
  <c r="BW431" i="7" s="1"/>
  <c r="BV431" i="7" l="1"/>
  <c r="CC431" i="7" s="1"/>
  <c r="BZ431" i="7"/>
  <c r="CA431" i="7" s="1"/>
  <c r="CB431" i="7" l="1"/>
  <c r="BW432" i="7" s="1"/>
  <c r="BZ432" i="7" s="1"/>
  <c r="CA432" i="7" s="1"/>
  <c r="BV432" i="7" l="1"/>
  <c r="CC432" i="7" s="1"/>
  <c r="CC520" i="7"/>
  <c r="CB432" i="7" l="1"/>
  <c r="BW433" i="7" s="1"/>
  <c r="BZ433" i="7" s="1"/>
  <c r="CA433" i="7" s="1"/>
  <c r="BV433" i="7" l="1"/>
  <c r="CC433" i="7" s="1"/>
  <c r="CC448" i="7"/>
  <c r="CB433" i="7" l="1"/>
  <c r="BW434" i="7" s="1"/>
  <c r="BZ434" i="7" s="1"/>
  <c r="CA434" i="7" s="1"/>
  <c r="BV434" i="7" l="1"/>
  <c r="CC434" i="7" s="1"/>
  <c r="CB434" i="7" l="1"/>
  <c r="BW435" i="7" s="1"/>
  <c r="BZ435" i="7" s="1"/>
  <c r="CA435" i="7" s="1"/>
  <c r="BV435" i="7" l="1"/>
  <c r="CC435" i="7" s="1"/>
  <c r="CB435" i="7" l="1"/>
  <c r="BW436" i="7" s="1"/>
  <c r="BZ436" i="7" s="1"/>
  <c r="CA436" i="7" s="1"/>
  <c r="BV436" i="7" l="1"/>
  <c r="CB436" i="7" s="1"/>
  <c r="BW437" i="7" s="1"/>
  <c r="BZ437" i="7" l="1"/>
  <c r="CA437" i="7" s="1"/>
  <c r="BV437" i="7"/>
  <c r="CB437" i="7" s="1"/>
  <c r="BW438" i="7" s="1"/>
  <c r="BZ438" i="7" l="1"/>
  <c r="CA438" i="7" s="1"/>
  <c r="BV438" i="7"/>
  <c r="CB438" i="7" s="1"/>
  <c r="BW439" i="7" s="1"/>
  <c r="BZ439" i="7" l="1"/>
  <c r="CA439" i="7" s="1"/>
  <c r="BV439" i="7"/>
  <c r="CB439" i="7" s="1"/>
  <c r="BW440" i="7" s="1"/>
  <c r="BZ440" i="7" l="1"/>
  <c r="CA440" i="7" s="1"/>
  <c r="BV440" i="7"/>
  <c r="CB440" i="7" s="1"/>
  <c r="BW441" i="7" s="1"/>
  <c r="BV441" i="7" l="1"/>
  <c r="BZ441" i="7"/>
  <c r="CA441" i="7" s="1"/>
  <c r="CB441" i="7" l="1"/>
  <c r="BW442" i="7" s="1"/>
  <c r="BV442" i="7" l="1"/>
  <c r="BZ442" i="7"/>
  <c r="CA442" i="7" s="1"/>
  <c r="CB442" i="7" l="1"/>
  <c r="BW443" i="7" s="1"/>
  <c r="BZ443" i="7" l="1"/>
  <c r="CA443" i="7" s="1"/>
  <c r="BV443" i="7"/>
  <c r="CB443" i="7" s="1"/>
  <c r="BW444" i="7" s="1"/>
  <c r="BZ444" i="7" l="1"/>
  <c r="CA444" i="7" s="1"/>
  <c r="BV444" i="7"/>
  <c r="CB444" i="7" s="1"/>
  <c r="BW445" i="7" s="1"/>
  <c r="BV445" i="7" l="1"/>
  <c r="BZ445" i="7"/>
  <c r="CA445" i="7" s="1"/>
  <c r="CB445" i="7" l="1"/>
  <c r="BW446" i="7" s="1"/>
  <c r="BZ446" i="7" s="1"/>
  <c r="CA446" i="7" s="1"/>
  <c r="BV446" i="7" l="1"/>
  <c r="CB446" i="7" s="1"/>
  <c r="BW447" i="7" s="1"/>
  <c r="BZ447" i="7" s="1"/>
  <c r="CA447" i="7" s="1"/>
  <c r="BV447" i="7" l="1"/>
  <c r="CB447" i="7" s="1"/>
  <c r="BW448" i="7" s="1"/>
  <c r="BZ448" i="7" s="1"/>
  <c r="CA448" i="7" s="1"/>
  <c r="BV448" i="7" l="1"/>
  <c r="CB448" i="7" s="1"/>
  <c r="BW449" i="7" l="1"/>
  <c r="BZ449" i="7" s="1"/>
  <c r="CA449" i="7" s="1"/>
  <c r="BV449" i="7"/>
  <c r="CC449" i="7" s="1"/>
  <c r="CB449" i="7" l="1"/>
  <c r="BW450" i="7" s="1"/>
  <c r="BZ450" i="7" s="1"/>
  <c r="CA450" i="7" s="1"/>
  <c r="BV450" i="7" l="1"/>
  <c r="CC450" i="7" s="1"/>
  <c r="CB450" i="7" l="1"/>
  <c r="BW451" i="7" s="1"/>
  <c r="BZ451" i="7" s="1"/>
  <c r="CA451" i="7" s="1"/>
  <c r="BV451" i="7" l="1"/>
  <c r="CC451" i="7" s="1"/>
  <c r="CB451" i="7" l="1"/>
  <c r="BW452" i="7" s="1"/>
  <c r="BZ452" i="7" s="1"/>
  <c r="CA452" i="7" s="1"/>
  <c r="BV452" i="7" l="1"/>
  <c r="CC452" i="7" s="1"/>
  <c r="CB452" i="7" l="1"/>
  <c r="BW453" i="7" s="1"/>
  <c r="BZ453" i="7" s="1"/>
  <c r="CA453" i="7" s="1"/>
  <c r="BV453" i="7" l="1"/>
  <c r="CC453" i="7" s="1"/>
  <c r="CB453" i="7" l="1"/>
  <c r="BW454" i="7" s="1"/>
  <c r="BZ454" i="7" s="1"/>
  <c r="CA454" i="7" s="1"/>
  <c r="BV454" i="7" l="1"/>
  <c r="CC454" i="7" s="1"/>
  <c r="CB454" i="7" l="1"/>
  <c r="BV455" i="7" s="1"/>
  <c r="CC455" i="7" s="1"/>
  <c r="BW455" i="7" l="1"/>
  <c r="BZ455" i="7" s="1"/>
  <c r="CA455" i="7" s="1"/>
  <c r="CB455" i="7" l="1"/>
  <c r="BW456" i="7" s="1"/>
  <c r="BZ456" i="7" s="1"/>
  <c r="CA456" i="7" s="1"/>
  <c r="BV456" i="7" l="1"/>
  <c r="CC456" i="7" s="1"/>
  <c r="CB456" i="7" l="1"/>
  <c r="BW457" i="7" s="1"/>
  <c r="BZ457" i="7" s="1"/>
  <c r="CA457" i="7" s="1"/>
  <c r="BV457" i="7" l="1"/>
  <c r="CC457" i="7" s="1"/>
  <c r="CB457" i="7" l="1"/>
  <c r="BW458" i="7" s="1"/>
  <c r="BZ458" i="7" s="1"/>
  <c r="CA458" i="7" s="1"/>
  <c r="BV458" i="7" l="1"/>
  <c r="CC458" i="7" s="1"/>
  <c r="CB458" i="7" l="1"/>
  <c r="BW459" i="7" l="1"/>
  <c r="BZ459" i="7" s="1"/>
  <c r="CA459" i="7" s="1"/>
  <c r="BV459" i="7"/>
  <c r="CC459" i="7" s="1"/>
  <c r="CB459" i="7" l="1"/>
  <c r="BV460" i="7" l="1"/>
  <c r="BW460" i="7"/>
  <c r="BZ460" i="7" s="1"/>
  <c r="CA460" i="7" s="1"/>
  <c r="CB460" i="7" l="1"/>
  <c r="BW461" i="7" s="1"/>
  <c r="BZ461" i="7" s="1"/>
  <c r="CA461" i="7" s="1"/>
  <c r="BV461" i="7" l="1"/>
  <c r="CB461" i="7" s="1"/>
  <c r="BW462" i="7" s="1"/>
  <c r="BZ462" i="7" s="1"/>
  <c r="CA462" i="7" s="1"/>
  <c r="BV462" i="7" l="1"/>
  <c r="CB462" i="7" s="1"/>
  <c r="BW463" i="7" s="1"/>
  <c r="BZ463" i="7" s="1"/>
  <c r="CA463" i="7" s="1"/>
  <c r="BV463" i="7" l="1"/>
  <c r="CB463" i="7" s="1"/>
  <c r="BW464" i="7" s="1"/>
  <c r="BZ464" i="7" s="1"/>
  <c r="CA464" i="7" s="1"/>
  <c r="BV464" i="7" l="1"/>
  <c r="CB464" i="7" s="1"/>
  <c r="BW465" i="7" s="1"/>
  <c r="BZ465" i="7" s="1"/>
  <c r="CA465" i="7" s="1"/>
  <c r="BV465" i="7" l="1"/>
  <c r="CB465" i="7" s="1"/>
  <c r="BW466" i="7" s="1"/>
  <c r="BZ466" i="7" s="1"/>
  <c r="CA466" i="7" s="1"/>
  <c r="BV466" i="7" l="1"/>
  <c r="CB466" i="7" s="1"/>
  <c r="BW467" i="7" s="1"/>
  <c r="BZ467" i="7" s="1"/>
  <c r="CA467" i="7" s="1"/>
  <c r="BV467" i="7" l="1"/>
  <c r="CB467" i="7" s="1"/>
  <c r="BW468" i="7" s="1"/>
  <c r="BZ468" i="7" l="1"/>
  <c r="CA468" i="7" s="1"/>
  <c r="BV468" i="7"/>
  <c r="CB468" i="7" s="1"/>
  <c r="BW469" i="7" s="1"/>
  <c r="BV469" i="7" l="1"/>
  <c r="BZ469" i="7"/>
  <c r="CA469" i="7" s="1"/>
  <c r="CB469" i="7" l="1"/>
  <c r="BW470" i="7" s="1"/>
  <c r="BZ470" i="7" l="1"/>
  <c r="CA470" i="7" s="1"/>
  <c r="BV470" i="7"/>
  <c r="CB470" i="7" s="1"/>
  <c r="BW471" i="7" s="1"/>
  <c r="BZ471" i="7" l="1"/>
  <c r="CA471" i="7" s="1"/>
  <c r="BV471" i="7"/>
  <c r="CB471" i="7" l="1"/>
  <c r="BW472" i="7" s="1"/>
  <c r="BZ472" i="7" s="1"/>
  <c r="CA472" i="7" s="1"/>
  <c r="BV472" i="7" l="1"/>
  <c r="CC472" i="7" s="1"/>
  <c r="CB472" i="7" l="1"/>
  <c r="BW473" i="7" s="1"/>
  <c r="BZ473" i="7" s="1"/>
  <c r="CA473" i="7" s="1"/>
  <c r="BV473" i="7" l="1"/>
  <c r="CC473" i="7" s="1"/>
  <c r="CB473" i="7" l="1"/>
  <c r="BW474" i="7" s="1"/>
  <c r="BZ474" i="7" s="1"/>
  <c r="CA474" i="7" s="1"/>
  <c r="BV474" i="7" l="1"/>
  <c r="CC474" i="7" s="1"/>
  <c r="CB474" i="7" l="1"/>
  <c r="BW475" i="7" s="1"/>
  <c r="BZ475" i="7" s="1"/>
  <c r="CA475" i="7" s="1"/>
  <c r="BV475" i="7" l="1"/>
  <c r="CC475" i="7" s="1"/>
  <c r="CB475" i="7" l="1"/>
  <c r="BW476" i="7" s="1"/>
  <c r="BZ476" i="7" s="1"/>
  <c r="CA476" i="7" s="1"/>
  <c r="BV476" i="7" l="1"/>
  <c r="CC476" i="7" s="1"/>
  <c r="CB476" i="7" l="1"/>
  <c r="BW477" i="7" s="1"/>
  <c r="BZ477" i="7" s="1"/>
  <c r="CA477" i="7" s="1"/>
  <c r="BV477" i="7" l="1"/>
  <c r="CC477" i="7" s="1"/>
  <c r="CB477" i="7" l="1"/>
  <c r="BW478" i="7" s="1"/>
  <c r="BZ478" i="7" s="1"/>
  <c r="CA478" i="7" s="1"/>
  <c r="BV478" i="7" l="1"/>
  <c r="CC478" i="7" s="1"/>
  <c r="CB478" i="7" l="1"/>
  <c r="BW479" i="7" s="1"/>
  <c r="BZ479" i="7" s="1"/>
  <c r="CA479" i="7" s="1"/>
  <c r="BV479" i="7" l="1"/>
  <c r="CC479" i="7" s="1"/>
  <c r="CB479" i="7" l="1"/>
  <c r="BW480" i="7" s="1"/>
  <c r="BZ480" i="7" s="1"/>
  <c r="CA480" i="7" s="1"/>
  <c r="BV480" i="7" l="1"/>
  <c r="CC480" i="7" s="1"/>
  <c r="CB480" i="7" l="1"/>
  <c r="BW481" i="7" s="1"/>
  <c r="BZ481" i="7" s="1"/>
  <c r="CA481" i="7" s="1"/>
  <c r="BV481" i="7" l="1"/>
  <c r="CC481" i="7" s="1"/>
  <c r="CB481" i="7" l="1"/>
  <c r="BW482" i="7" s="1"/>
  <c r="BZ482" i="7" s="1"/>
  <c r="CA482" i="7" s="1"/>
  <c r="BV482" i="7" l="1"/>
  <c r="CC482" i="7" s="1"/>
  <c r="CB482" i="7" l="1"/>
  <c r="BW483" i="7" s="1"/>
  <c r="BZ483" i="7" s="1"/>
  <c r="CA483" i="7" s="1"/>
  <c r="BV483" i="7" l="1"/>
  <c r="CC483" i="7" s="1"/>
  <c r="CB483" i="7" l="1"/>
  <c r="BW484" i="7" s="1"/>
  <c r="BZ484" i="7" s="1"/>
  <c r="CA484" i="7" s="1"/>
  <c r="BV484" i="7" l="1"/>
  <c r="CB484" i="7" s="1"/>
  <c r="BW485" i="7" s="1"/>
  <c r="BV485" i="7" l="1"/>
  <c r="BZ485" i="7"/>
  <c r="CA485" i="7" s="1"/>
  <c r="CB485" i="7" l="1"/>
  <c r="BW486" i="7" s="1"/>
  <c r="BV486" i="7" l="1"/>
  <c r="BZ486" i="7"/>
  <c r="CA486" i="7" s="1"/>
  <c r="CB486" i="7" l="1"/>
  <c r="BW487" i="7" s="1"/>
  <c r="BV487" i="7" l="1"/>
  <c r="BZ487" i="7"/>
  <c r="CA487" i="7" s="1"/>
  <c r="CB487" i="7" l="1"/>
  <c r="BW488" i="7" s="1"/>
  <c r="BV488" i="7" l="1"/>
  <c r="BZ488" i="7"/>
  <c r="CA488" i="7" s="1"/>
  <c r="CB488" i="7" l="1"/>
  <c r="BW489" i="7" s="1"/>
  <c r="BV489" i="7" l="1"/>
  <c r="BZ489" i="7"/>
  <c r="CA489" i="7" s="1"/>
  <c r="CB489" i="7" l="1"/>
  <c r="BW490" i="7" s="1"/>
  <c r="BZ490" i="7" l="1"/>
  <c r="CA490" i="7" s="1"/>
  <c r="BV490" i="7"/>
  <c r="CB490" i="7" s="1"/>
  <c r="BW491" i="7" s="1"/>
  <c r="BV491" i="7" l="1"/>
  <c r="BZ491" i="7"/>
  <c r="CA491" i="7" s="1"/>
  <c r="CB491" i="7" l="1"/>
  <c r="BW492" i="7" s="1"/>
  <c r="BZ492" i="7" l="1"/>
  <c r="CA492" i="7" s="1"/>
  <c r="BV492" i="7"/>
  <c r="CB492" i="7" s="1"/>
  <c r="BW493" i="7" s="1"/>
  <c r="BZ493" i="7" l="1"/>
  <c r="CA493" i="7" s="1"/>
  <c r="BV493" i="7"/>
  <c r="CB493" i="7" s="1"/>
  <c r="BW494" i="7" s="1"/>
  <c r="BZ494" i="7" l="1"/>
  <c r="CA494" i="7" s="1"/>
  <c r="BV494" i="7"/>
  <c r="CB494" i="7" s="1"/>
  <c r="BW495" i="7" s="1"/>
  <c r="BZ495" i="7" l="1"/>
  <c r="CA495" i="7" s="1"/>
  <c r="BV495" i="7"/>
  <c r="CB495" i="7" s="1"/>
  <c r="BW496" i="7" s="1"/>
  <c r="BZ496" i="7" l="1"/>
  <c r="CA496" i="7" s="1"/>
  <c r="BV496" i="7"/>
  <c r="CB496" i="7" s="1"/>
  <c r="BW497" i="7" s="1"/>
  <c r="BV497" i="7" l="1"/>
  <c r="CC497" i="7" s="1"/>
  <c r="BZ497" i="7"/>
  <c r="CA497" i="7" s="1"/>
  <c r="CB497" i="7" l="1"/>
  <c r="BW498" i="7" s="1"/>
  <c r="BV498" i="7" l="1"/>
  <c r="CC498" i="7" s="1"/>
  <c r="BZ498" i="7"/>
  <c r="CA498" i="7" s="1"/>
  <c r="CB498" i="7" l="1"/>
  <c r="BW499" i="7" s="1"/>
  <c r="BZ499" i="7" l="1"/>
  <c r="CA499" i="7" s="1"/>
  <c r="BV499" i="7"/>
  <c r="CC499" i="7" s="1"/>
  <c r="CB499" i="7" l="1"/>
  <c r="BW500" i="7" s="1"/>
  <c r="BV500" i="7" l="1"/>
  <c r="CC500" i="7" s="1"/>
  <c r="BZ500" i="7"/>
  <c r="CA500" i="7" s="1"/>
  <c r="CB500" i="7" l="1"/>
  <c r="BW501" i="7" s="1"/>
  <c r="BZ501" i="7" l="1"/>
  <c r="CA501" i="7" s="1"/>
  <c r="BV501" i="7"/>
  <c r="CC501" i="7" s="1"/>
  <c r="CB501" i="7" l="1"/>
  <c r="BW502" i="7" s="1"/>
  <c r="BZ502" i="7" l="1"/>
  <c r="CA502" i="7" s="1"/>
  <c r="BV502" i="7"/>
  <c r="CC502" i="7" s="1"/>
  <c r="CB502" i="7" l="1"/>
  <c r="BW503" i="7" s="1"/>
  <c r="BZ503" i="7" l="1"/>
  <c r="CA503" i="7" s="1"/>
  <c r="BV503" i="7"/>
  <c r="CC503" i="7" s="1"/>
  <c r="CB503" i="7" l="1"/>
  <c r="BW504" i="7" s="1"/>
  <c r="BV504" i="7" l="1"/>
  <c r="CC504" i="7" s="1"/>
  <c r="BZ504" i="7"/>
  <c r="CA504" i="7" s="1"/>
  <c r="CB504" i="7" l="1"/>
  <c r="BW505" i="7" s="1"/>
  <c r="BV505" i="7" l="1"/>
  <c r="CC505" i="7" s="1"/>
  <c r="BZ505" i="7"/>
  <c r="CA505" i="7" s="1"/>
  <c r="CB505" i="7" l="1"/>
  <c r="BW506" i="7" s="1"/>
  <c r="BV506" i="7" l="1"/>
  <c r="CC506" i="7" s="1"/>
  <c r="BZ506" i="7"/>
  <c r="CA506" i="7" s="1"/>
  <c r="CB506" i="7" l="1"/>
  <c r="BW507" i="7" s="1"/>
  <c r="BV507" i="7" l="1"/>
  <c r="CC507" i="7" s="1"/>
  <c r="BZ507" i="7"/>
  <c r="CA507" i="7" s="1"/>
  <c r="CC592" i="7"/>
  <c r="CB507" i="7" l="1"/>
  <c r="BW508" i="7" s="1"/>
  <c r="BV508" i="7" l="1"/>
  <c r="BZ508" i="7"/>
  <c r="CA508" i="7" s="1"/>
  <c r="CB508" i="7" l="1"/>
  <c r="BW509" i="7" s="1"/>
  <c r="BZ509" i="7" l="1"/>
  <c r="CA509" i="7" s="1"/>
  <c r="BV509" i="7"/>
  <c r="CB509" i="7" s="1"/>
  <c r="BW510" i="7" s="1"/>
  <c r="BZ510" i="7" l="1"/>
  <c r="CA510" i="7" s="1"/>
  <c r="BV510" i="7"/>
  <c r="CB510" i="7" s="1"/>
  <c r="BW511" i="7" s="1"/>
  <c r="BZ511" i="7" l="1"/>
  <c r="CA511" i="7" s="1"/>
  <c r="BV511" i="7"/>
  <c r="CB511" i="7" s="1"/>
  <c r="BW512" i="7" s="1"/>
  <c r="BZ512" i="7" l="1"/>
  <c r="CA512" i="7" s="1"/>
  <c r="BV512" i="7"/>
  <c r="CB512" i="7" s="1"/>
  <c r="BW513" i="7" s="1"/>
  <c r="BZ513" i="7" l="1"/>
  <c r="CA513" i="7" s="1"/>
  <c r="BV513" i="7"/>
  <c r="CB513" i="7" s="1"/>
  <c r="BW514" i="7" s="1"/>
  <c r="BZ514" i="7" l="1"/>
  <c r="CA514" i="7" s="1"/>
  <c r="BV514" i="7"/>
  <c r="CB514" i="7" s="1"/>
  <c r="BW515" i="7" s="1"/>
  <c r="BV515" i="7" l="1"/>
  <c r="BZ515" i="7"/>
  <c r="CA515" i="7" s="1"/>
  <c r="CB515" i="7" l="1"/>
  <c r="BW516" i="7" s="1"/>
  <c r="BV516" i="7" l="1"/>
  <c r="BZ516" i="7"/>
  <c r="CA516" i="7" s="1"/>
  <c r="CB516" i="7" l="1"/>
  <c r="BW517" i="7" s="1"/>
  <c r="BZ517" i="7" l="1"/>
  <c r="CA517" i="7" s="1"/>
  <c r="BV517" i="7"/>
  <c r="CB517" i="7" s="1"/>
  <c r="BW518" i="7" s="1"/>
  <c r="BV518" i="7" l="1"/>
  <c r="BZ518" i="7"/>
  <c r="CA518" i="7" s="1"/>
  <c r="CB518" i="7" l="1"/>
  <c r="BW519" i="7" s="1"/>
  <c r="BZ519" i="7" l="1"/>
  <c r="CA519" i="7" s="1"/>
  <c r="BV519" i="7"/>
  <c r="CB519" i="7" s="1"/>
  <c r="BW520" i="7" s="1"/>
  <c r="BZ520" i="7" l="1"/>
  <c r="CA520" i="7" s="1"/>
  <c r="BV520" i="7"/>
  <c r="CB520" i="7" s="1"/>
  <c r="BW521" i="7" s="1"/>
  <c r="BZ521" i="7" l="1"/>
  <c r="CA521" i="7" s="1"/>
  <c r="BV521" i="7"/>
  <c r="CC521" i="7" s="1"/>
  <c r="CB521" i="7" l="1"/>
  <c r="BW522" i="7" s="1"/>
  <c r="BV522" i="7" l="1"/>
  <c r="CC522" i="7" s="1"/>
  <c r="BZ522" i="7"/>
  <c r="CA522" i="7" s="1"/>
  <c r="CB522" i="7" l="1"/>
  <c r="BW523" i="7" s="1"/>
  <c r="BZ523" i="7" l="1"/>
  <c r="CA523" i="7" s="1"/>
  <c r="BV523" i="7"/>
  <c r="CC523" i="7" s="1"/>
  <c r="CB523" i="7" l="1"/>
  <c r="BW524" i="7" s="1"/>
  <c r="BZ524" i="7" l="1"/>
  <c r="CA524" i="7" s="1"/>
  <c r="BV524" i="7"/>
  <c r="CC524" i="7" s="1"/>
  <c r="CB524" i="7" l="1"/>
  <c r="BW525" i="7" s="1"/>
  <c r="BZ525" i="7" l="1"/>
  <c r="CA525" i="7" s="1"/>
  <c r="BV525" i="7"/>
  <c r="CC525" i="7" s="1"/>
  <c r="CB525" i="7" l="1"/>
  <c r="BW526" i="7" s="1"/>
  <c r="BZ526" i="7" l="1"/>
  <c r="CA526" i="7" s="1"/>
  <c r="BV526" i="7"/>
  <c r="CC526" i="7" s="1"/>
  <c r="CB526" i="7" l="1"/>
  <c r="BW527" i="7" s="1"/>
  <c r="BZ527" i="7" l="1"/>
  <c r="CA527" i="7" s="1"/>
  <c r="BV527" i="7"/>
  <c r="CC527" i="7" s="1"/>
  <c r="CB527" i="7" l="1"/>
  <c r="BW528" i="7" s="1"/>
  <c r="BZ528" i="7" l="1"/>
  <c r="CA528" i="7" s="1"/>
  <c r="BV528" i="7"/>
  <c r="CC528" i="7" s="1"/>
  <c r="CB528" i="7" l="1"/>
  <c r="BW529" i="7" s="1"/>
  <c r="BZ529" i="7" l="1"/>
  <c r="CA529" i="7" s="1"/>
  <c r="BV529" i="7"/>
  <c r="CC529" i="7" s="1"/>
  <c r="CB529" i="7" l="1"/>
  <c r="BW530" i="7" s="1"/>
  <c r="BZ530" i="7" l="1"/>
  <c r="CA530" i="7" s="1"/>
  <c r="BV530" i="7"/>
  <c r="CC530" i="7" s="1"/>
  <c r="CB530" i="7" l="1"/>
  <c r="BW531" i="7" s="1"/>
  <c r="BZ531" i="7" l="1"/>
  <c r="CA531" i="7" s="1"/>
  <c r="BV531" i="7"/>
  <c r="CC531" i="7" s="1"/>
  <c r="CB531" i="7" l="1"/>
  <c r="BW532" i="7" s="1"/>
  <c r="BZ532" i="7" l="1"/>
  <c r="CA532" i="7" s="1"/>
  <c r="BV532" i="7"/>
  <c r="CB532" i="7" s="1"/>
  <c r="BW533" i="7" s="1"/>
  <c r="BV533" i="7" l="1"/>
  <c r="BZ533" i="7"/>
  <c r="CA533" i="7" s="1"/>
  <c r="CB533" i="7" l="1"/>
  <c r="BW534" i="7" s="1"/>
  <c r="BZ534" i="7" l="1"/>
  <c r="CA534" i="7" s="1"/>
  <c r="BV534" i="7"/>
  <c r="CB534" i="7" s="1"/>
  <c r="BW535" i="7" s="1"/>
  <c r="BV535" i="7" l="1"/>
  <c r="BZ535" i="7"/>
  <c r="CA535" i="7" s="1"/>
  <c r="CB535" i="7" l="1"/>
  <c r="BW536" i="7" s="1"/>
  <c r="BZ536" i="7" l="1"/>
  <c r="CA536" i="7" s="1"/>
  <c r="BV536" i="7"/>
  <c r="CB536" i="7" s="1"/>
  <c r="BW537" i="7" s="1"/>
  <c r="BZ537" i="7" l="1"/>
  <c r="CA537" i="7" s="1"/>
  <c r="BV537" i="7"/>
  <c r="CB537" i="7" s="1"/>
  <c r="BW538" i="7" s="1"/>
  <c r="BZ538" i="7" l="1"/>
  <c r="CA538" i="7" s="1"/>
  <c r="BV538" i="7"/>
  <c r="CB538" i="7" s="1"/>
  <c r="BW539" i="7" s="1"/>
  <c r="BV539" i="7" l="1"/>
  <c r="BZ539" i="7"/>
  <c r="CA539" i="7" s="1"/>
  <c r="CB539" i="7" l="1"/>
  <c r="BW540" i="7" s="1"/>
  <c r="BV540" i="7" l="1"/>
  <c r="BZ540" i="7"/>
  <c r="CA540" i="7" s="1"/>
  <c r="CB540" i="7" l="1"/>
  <c r="BW541" i="7" s="1"/>
  <c r="BV541" i="7" l="1"/>
  <c r="BZ541" i="7"/>
  <c r="CA541" i="7" s="1"/>
  <c r="CB541" i="7" l="1"/>
  <c r="BW542" i="7" s="1"/>
  <c r="BV542" i="7" l="1"/>
  <c r="BZ542" i="7"/>
  <c r="CA542" i="7" s="1"/>
  <c r="CB542" i="7" l="1"/>
  <c r="BW543" i="7" s="1"/>
  <c r="BV543" i="7" l="1"/>
  <c r="BZ543" i="7"/>
  <c r="CA543" i="7" s="1"/>
  <c r="CB543" i="7" l="1"/>
  <c r="BW544" i="7" s="1"/>
  <c r="BV544" i="7" l="1"/>
  <c r="CC544" i="7" s="1"/>
  <c r="BZ544" i="7"/>
  <c r="CA544" i="7" s="1"/>
  <c r="CB544" i="7" l="1"/>
  <c r="BW545" i="7" s="1"/>
  <c r="BV545" i="7" l="1"/>
  <c r="CC545" i="7" s="1"/>
  <c r="BZ545" i="7"/>
  <c r="CA545" i="7" s="1"/>
  <c r="CB545" i="7" l="1"/>
  <c r="BW546" i="7" s="1"/>
  <c r="BV546" i="7" l="1"/>
  <c r="CC546" i="7" s="1"/>
  <c r="BZ546" i="7"/>
  <c r="CA546" i="7" s="1"/>
  <c r="CB546" i="7" l="1"/>
  <c r="BW547" i="7" s="1"/>
  <c r="BZ547" i="7" s="1"/>
  <c r="CA547" i="7" s="1"/>
  <c r="BV547" i="7" l="1"/>
  <c r="CC547" i="7" s="1"/>
  <c r="CB547" i="7" l="1"/>
  <c r="BW548" i="7" s="1"/>
  <c r="BZ548" i="7" s="1"/>
  <c r="CA548" i="7" s="1"/>
  <c r="BV548" i="7" l="1"/>
  <c r="CC548" i="7" s="1"/>
  <c r="CB548" i="7" l="1"/>
  <c r="BW549" i="7" l="1"/>
  <c r="BZ549" i="7" s="1"/>
  <c r="CA549" i="7" s="1"/>
  <c r="BV549" i="7"/>
  <c r="CC549" i="7" s="1"/>
  <c r="CB549" i="7" l="1"/>
  <c r="BW550" i="7" l="1"/>
  <c r="BZ550" i="7" s="1"/>
  <c r="CA550" i="7" s="1"/>
  <c r="BV550" i="7"/>
  <c r="CC550" i="7" s="1"/>
  <c r="CB550" i="7" l="1"/>
  <c r="BW551" i="7" l="1"/>
  <c r="BZ551" i="7" s="1"/>
  <c r="CA551" i="7" s="1"/>
  <c r="BV551" i="7"/>
  <c r="CC551" i="7" l="1"/>
  <c r="CB551" i="7"/>
  <c r="BW552" i="7" l="1"/>
  <c r="BZ552" i="7" s="1"/>
  <c r="CA552" i="7" s="1"/>
  <c r="BV552" i="7"/>
  <c r="CC552" i="7" l="1"/>
  <c r="CB552" i="7"/>
  <c r="BW553" i="7" l="1"/>
  <c r="BZ553" i="7" s="1"/>
  <c r="CA553" i="7" s="1"/>
  <c r="BV553" i="7"/>
  <c r="CC553" i="7" l="1"/>
  <c r="CB553" i="7"/>
  <c r="BW554" i="7" l="1"/>
  <c r="BZ554" i="7" s="1"/>
  <c r="CA554" i="7" s="1"/>
  <c r="BV554" i="7"/>
  <c r="CC554" i="7" l="1"/>
  <c r="CB554" i="7"/>
  <c r="BW555" i="7" l="1"/>
  <c r="BZ555" i="7" s="1"/>
  <c r="CA555" i="7" s="1"/>
  <c r="BV555" i="7"/>
  <c r="CC555" i="7" l="1"/>
  <c r="CB555" i="7"/>
  <c r="CC568" i="7"/>
  <c r="BW556" i="7" l="1"/>
  <c r="BZ556" i="7" s="1"/>
  <c r="CA556" i="7" s="1"/>
  <c r="BV556" i="7"/>
  <c r="CB556" i="7" l="1"/>
  <c r="BW557" i="7" s="1"/>
  <c r="BZ557" i="7" s="1"/>
  <c r="CA557" i="7" s="1"/>
  <c r="BV557" i="7" l="1"/>
  <c r="CB557" i="7" s="1"/>
  <c r="BV558" i="7" l="1"/>
  <c r="BW558" i="7"/>
  <c r="BZ558" i="7" s="1"/>
  <c r="CA558" i="7" s="1"/>
  <c r="CB558" i="7" l="1"/>
  <c r="BW559" i="7" s="1"/>
  <c r="BZ559" i="7" s="1"/>
  <c r="CA559" i="7" s="1"/>
  <c r="BV559" i="7" l="1"/>
  <c r="CB559" i="7" s="1"/>
  <c r="BW560" i="7" s="1"/>
  <c r="BZ560" i="7" s="1"/>
  <c r="CA560" i="7" s="1"/>
  <c r="BV560" i="7" l="1"/>
  <c r="CB560" i="7" s="1"/>
  <c r="BW561" i="7" s="1"/>
  <c r="BZ561" i="7" s="1"/>
  <c r="CA561" i="7" s="1"/>
  <c r="BV561" i="7" l="1"/>
  <c r="CB561" i="7" s="1"/>
  <c r="BW562" i="7" s="1"/>
  <c r="BZ562" i="7" s="1"/>
  <c r="CA562" i="7" s="1"/>
  <c r="BV562" i="7" l="1"/>
  <c r="CB562" i="7" s="1"/>
  <c r="BW563" i="7" s="1"/>
  <c r="BZ563" i="7" s="1"/>
  <c r="CA563" i="7" s="1"/>
  <c r="BV563" i="7" l="1"/>
  <c r="CB563" i="7" s="1"/>
  <c r="BW564" i="7" s="1"/>
  <c r="BZ564" i="7" l="1"/>
  <c r="CA564" i="7" s="1"/>
  <c r="BV564" i="7"/>
  <c r="CB564" i="7" s="1"/>
  <c r="BW565" i="7" s="1"/>
  <c r="BZ565" i="7" l="1"/>
  <c r="CA565" i="7" s="1"/>
  <c r="BV565" i="7"/>
  <c r="CB565" i="7" s="1"/>
  <c r="BW566" i="7" s="1"/>
  <c r="BZ566" i="7" l="1"/>
  <c r="CA566" i="7" s="1"/>
  <c r="BV566" i="7"/>
  <c r="CB566" i="7" s="1"/>
  <c r="BW567" i="7" s="1"/>
  <c r="BV567" i="7" l="1"/>
  <c r="BZ567" i="7"/>
  <c r="CA567" i="7" s="1"/>
  <c r="CB567" i="7" l="1"/>
  <c r="BW568" i="7" s="1"/>
  <c r="BZ568" i="7" l="1"/>
  <c r="CA568" i="7" s="1"/>
  <c r="BV568" i="7"/>
  <c r="CB568" i="7" s="1"/>
  <c r="BW569" i="7" s="1"/>
  <c r="BZ569" i="7" l="1"/>
  <c r="CA569" i="7" s="1"/>
  <c r="BV569" i="7"/>
  <c r="CC569" i="7" s="1"/>
  <c r="CB569" i="7" l="1"/>
  <c r="BW570" i="7" s="1"/>
  <c r="BZ570" i="7" l="1"/>
  <c r="CA570" i="7" s="1"/>
  <c r="BV570" i="7"/>
  <c r="CC570" i="7" s="1"/>
  <c r="CB570" i="7" l="1"/>
  <c r="BW571" i="7" s="1"/>
  <c r="BV571" i="7" l="1"/>
  <c r="CC571" i="7" s="1"/>
  <c r="BZ571" i="7"/>
  <c r="CA571" i="7" s="1"/>
  <c r="CB571" i="7" l="1"/>
  <c r="BW572" i="7" s="1"/>
  <c r="BV572" i="7" l="1"/>
  <c r="CC572" i="7" s="1"/>
  <c r="BZ572" i="7"/>
  <c r="CA572" i="7" s="1"/>
  <c r="CB572" i="7" l="1"/>
  <c r="BW573" i="7" s="1"/>
  <c r="BV573" i="7" l="1"/>
  <c r="CC573" i="7" s="1"/>
  <c r="BZ573" i="7"/>
  <c r="CA573" i="7" s="1"/>
  <c r="CB573" i="7" l="1"/>
  <c r="BW574" i="7" s="1"/>
  <c r="BZ574" i="7" l="1"/>
  <c r="CA574" i="7" s="1"/>
  <c r="BV574" i="7"/>
  <c r="CC574" i="7" s="1"/>
  <c r="CB574" i="7" l="1"/>
  <c r="BW575" i="7" s="1"/>
  <c r="BV575" i="7" l="1"/>
  <c r="CC575" i="7" s="1"/>
  <c r="BZ575" i="7"/>
  <c r="CA575" i="7" s="1"/>
  <c r="CB575" i="7" l="1"/>
  <c r="BW576" i="7" s="1"/>
  <c r="BZ576" i="7" l="1"/>
  <c r="CA576" i="7" s="1"/>
  <c r="BV576" i="7"/>
  <c r="CC576" i="7" s="1"/>
  <c r="CB576" i="7" l="1"/>
  <c r="BW577" i="7" s="1"/>
  <c r="BZ577" i="7" l="1"/>
  <c r="CA577" i="7" s="1"/>
  <c r="BV577" i="7"/>
  <c r="CC577" i="7" s="1"/>
  <c r="CB577" i="7" l="1"/>
  <c r="BW578" i="7" s="1"/>
  <c r="BZ578" i="7" l="1"/>
  <c r="CA578" i="7" s="1"/>
  <c r="BV578" i="7"/>
  <c r="CC578" i="7" s="1"/>
  <c r="CB578" i="7" l="1"/>
  <c r="BW579" i="7" s="1"/>
  <c r="BZ579" i="7" l="1"/>
  <c r="CA579" i="7" s="1"/>
  <c r="BV579" i="7"/>
  <c r="CC579" i="7" s="1"/>
  <c r="CB579" i="7" l="1"/>
  <c r="BW580" i="7" s="1"/>
  <c r="BZ580" i="7" l="1"/>
  <c r="CA580" i="7" s="1"/>
  <c r="BV580" i="7"/>
  <c r="CB580" i="7" s="1"/>
  <c r="BW581" i="7" s="1"/>
  <c r="BZ581" i="7" l="1"/>
  <c r="CA581" i="7" s="1"/>
  <c r="BV581" i="7"/>
  <c r="CB581" i="7" s="1"/>
  <c r="BW582" i="7" s="1"/>
  <c r="BZ582" i="7" l="1"/>
  <c r="CA582" i="7" s="1"/>
  <c r="BV582" i="7"/>
  <c r="CB582" i="7" s="1"/>
  <c r="BW583" i="7" s="1"/>
  <c r="BZ583" i="7" l="1"/>
  <c r="CA583" i="7" s="1"/>
  <c r="BV583" i="7"/>
  <c r="CB583" i="7" s="1"/>
  <c r="BW584" i="7" s="1"/>
  <c r="BZ584" i="7" l="1"/>
  <c r="CA584" i="7" s="1"/>
  <c r="BV584" i="7"/>
  <c r="CB584" i="7" s="1"/>
  <c r="BW585" i="7" s="1"/>
  <c r="BZ585" i="7" l="1"/>
  <c r="CA585" i="7" s="1"/>
  <c r="BV585" i="7"/>
  <c r="CB585" i="7" s="1"/>
  <c r="BW586" i="7" s="1"/>
  <c r="BZ586" i="7" l="1"/>
  <c r="CA586" i="7" s="1"/>
  <c r="BV586" i="7"/>
  <c r="CB586" i="7" s="1"/>
  <c r="BW587" i="7" s="1"/>
  <c r="BZ587" i="7" l="1"/>
  <c r="CA587" i="7" s="1"/>
  <c r="BV587" i="7"/>
  <c r="CB587" i="7" s="1"/>
  <c r="BW588" i="7" s="1"/>
  <c r="BZ588" i="7" l="1"/>
  <c r="CA588" i="7" s="1"/>
  <c r="BV588" i="7"/>
  <c r="CB588" i="7" s="1"/>
  <c r="BW589" i="7" s="1"/>
  <c r="BZ589" i="7" l="1"/>
  <c r="CA589" i="7" s="1"/>
  <c r="BV589" i="7"/>
  <c r="CB589" i="7" s="1"/>
  <c r="BW590" i="7" s="1"/>
  <c r="BZ590" i="7" l="1"/>
  <c r="CA590" i="7" s="1"/>
  <c r="BV590" i="7"/>
  <c r="CB590" i="7" s="1"/>
  <c r="BW591" i="7" s="1"/>
  <c r="BZ591" i="7" l="1"/>
  <c r="CA591" i="7" s="1"/>
  <c r="BV591" i="7"/>
  <c r="CB591" i="7" s="1"/>
  <c r="BW592" i="7" s="1"/>
  <c r="BV592" i="7" l="1"/>
  <c r="BZ592" i="7"/>
  <c r="CA592" i="7" s="1"/>
  <c r="CB592" i="7" l="1"/>
  <c r="BW593" i="7" s="1"/>
  <c r="BV593" i="7" l="1"/>
  <c r="CC593" i="7" s="1"/>
  <c r="BZ593" i="7"/>
  <c r="CA593" i="7" s="1"/>
  <c r="CB593" i="7" l="1"/>
  <c r="BW594" i="7" s="1"/>
  <c r="BZ594" i="7" l="1"/>
  <c r="CA594" i="7" s="1"/>
  <c r="BV594" i="7"/>
  <c r="CC594" i="7" s="1"/>
  <c r="CB594" i="7" l="1"/>
  <c r="BW595" i="7" s="1"/>
  <c r="BZ595" i="7" l="1"/>
  <c r="CA595" i="7" s="1"/>
  <c r="BV595" i="7"/>
  <c r="CC595" i="7" s="1"/>
  <c r="CB595" i="7" l="1"/>
  <c r="BW596" i="7" s="1"/>
  <c r="BZ596" i="7" l="1"/>
  <c r="CA596" i="7" s="1"/>
  <c r="BV596" i="7"/>
  <c r="CC596" i="7" s="1"/>
  <c r="CB596" i="7" l="1"/>
  <c r="BW597" i="7" s="1"/>
  <c r="BZ597" i="7" l="1"/>
  <c r="CA597" i="7" s="1"/>
  <c r="BV597" i="7"/>
  <c r="CC597" i="7" s="1"/>
  <c r="CB597" i="7" l="1"/>
  <c r="BW598" i="7" s="1"/>
  <c r="BZ598" i="7" l="1"/>
  <c r="CA598" i="7" s="1"/>
  <c r="BV598" i="7"/>
  <c r="CC598" i="7" s="1"/>
  <c r="CB598" i="7" l="1"/>
  <c r="BW599" i="7" s="1"/>
  <c r="BZ599" i="7" l="1"/>
  <c r="CA599" i="7" s="1"/>
  <c r="BV599" i="7"/>
  <c r="CC599" i="7" s="1"/>
  <c r="CB599" i="7" l="1"/>
  <c r="BW600" i="7" s="1"/>
  <c r="BZ600" i="7" l="1"/>
  <c r="CA600" i="7" s="1"/>
  <c r="BV600" i="7"/>
  <c r="CC600" i="7" s="1"/>
  <c r="CB600" i="7" l="1"/>
  <c r="BW601" i="7" s="1"/>
  <c r="BZ601" i="7" l="1"/>
  <c r="CA601" i="7" s="1"/>
  <c r="BV601" i="7"/>
  <c r="CC601" i="7" s="1"/>
  <c r="CB601" i="7" l="1"/>
  <c r="BW602" i="7" s="1"/>
  <c r="BZ602" i="7" l="1"/>
  <c r="CA602" i="7" s="1"/>
  <c r="BV602" i="7"/>
  <c r="CC602" i="7" s="1"/>
  <c r="CB602" i="7" l="1"/>
  <c r="BW603" i="7" s="1"/>
  <c r="BZ603" i="7" l="1"/>
  <c r="CA603" i="7" s="1"/>
  <c r="BV603" i="7"/>
  <c r="CC603" i="7" s="1"/>
  <c r="CB603" i="7" l="1"/>
  <c r="BW604" i="7" s="1"/>
  <c r="BZ604" i="7" l="1"/>
  <c r="CA604" i="7" s="1"/>
  <c r="BV604" i="7"/>
  <c r="CB604" i="7" s="1"/>
  <c r="BW605" i="7" s="1"/>
  <c r="BV605" i="7" l="1"/>
  <c r="BZ605" i="7"/>
  <c r="CA605" i="7" s="1"/>
  <c r="CB605" i="7" l="1"/>
  <c r="BW606" i="7" s="1"/>
  <c r="BZ606" i="7" l="1"/>
  <c r="CA606" i="7" s="1"/>
  <c r="BV606" i="7"/>
  <c r="CB606" i="7" s="1"/>
  <c r="BW607" i="7" s="1"/>
  <c r="BZ607" i="7" l="1"/>
  <c r="CA607" i="7" s="1"/>
  <c r="BV607" i="7"/>
  <c r="CB607" i="7" s="1"/>
  <c r="BW608" i="7" s="1"/>
  <c r="BZ608" i="7" l="1"/>
  <c r="CA608" i="7" s="1"/>
  <c r="BV608" i="7"/>
  <c r="CB608" i="7" s="1"/>
  <c r="BW609" i="7" s="1"/>
  <c r="BV609" i="7" l="1"/>
  <c r="BZ609" i="7"/>
  <c r="CA609" i="7" s="1"/>
  <c r="CB609" i="7" l="1"/>
  <c r="BW610" i="7" s="1"/>
  <c r="BZ610" i="7" l="1"/>
  <c r="CA610" i="7" s="1"/>
  <c r="BV610" i="7"/>
  <c r="CB610" i="7" s="1"/>
  <c r="BW611" i="7" s="1"/>
  <c r="BZ611" i="7" l="1"/>
  <c r="CA611" i="7" s="1"/>
  <c r="BV611" i="7"/>
  <c r="CB611" i="7" s="1"/>
  <c r="BW612" i="7" s="1"/>
  <c r="BV612" i="7" l="1"/>
  <c r="BZ612" i="7"/>
  <c r="CA612" i="7" s="1"/>
  <c r="CB612" i="7" l="1"/>
  <c r="BW613" i="7" s="1"/>
  <c r="BV613" i="7" l="1"/>
  <c r="BZ613" i="7"/>
  <c r="CA613" i="7" s="1"/>
  <c r="CB613" i="7" l="1"/>
  <c r="BW614" i="7" s="1"/>
  <c r="BZ614" i="7" l="1"/>
  <c r="CA614" i="7" s="1"/>
  <c r="BV614" i="7"/>
  <c r="CB614" i="7" s="1"/>
  <c r="BW615" i="7" s="1"/>
  <c r="BZ615" i="7" l="1"/>
  <c r="CA615" i="7" s="1"/>
  <c r="BV615" i="7"/>
  <c r="CB615" i="7" s="1"/>
  <c r="BW616" i="7" s="1"/>
  <c r="BZ616" i="7" l="1"/>
  <c r="CA616" i="7" s="1"/>
  <c r="BV616" i="7"/>
  <c r="CC616" i="7" s="1"/>
  <c r="CB616" i="7" l="1"/>
  <c r="BW617" i="7" s="1"/>
  <c r="BV617" i="7" l="1"/>
  <c r="CC617" i="7" s="1"/>
  <c r="BZ617" i="7"/>
  <c r="CA617" i="7" s="1"/>
  <c r="CB617" i="7" l="1"/>
  <c r="BW618" i="7" s="1"/>
  <c r="BV618" i="7" l="1"/>
  <c r="CC618" i="7" s="1"/>
  <c r="BZ618" i="7"/>
  <c r="CA618" i="7" s="1"/>
  <c r="CB618" i="7" l="1"/>
  <c r="BW619" i="7" s="1"/>
  <c r="BZ619" i="7" l="1"/>
  <c r="CA619" i="7" s="1"/>
  <c r="BV619" i="7"/>
  <c r="CC619" i="7" s="1"/>
  <c r="CB619" i="7" l="1"/>
  <c r="BW620" i="7" s="1"/>
  <c r="BZ620" i="7" l="1"/>
  <c r="CA620" i="7" s="1"/>
  <c r="BV620" i="7"/>
  <c r="CC620" i="7" s="1"/>
  <c r="CB620" i="7" l="1"/>
  <c r="BW621" i="7" s="1"/>
  <c r="BZ621" i="7" l="1"/>
  <c r="CA621" i="7" s="1"/>
  <c r="BV621" i="7"/>
  <c r="CC621" i="7" s="1"/>
  <c r="CB621" i="7" l="1"/>
  <c r="BW622" i="7" s="1"/>
  <c r="BV622" i="7" l="1"/>
  <c r="CC622" i="7" s="1"/>
  <c r="BZ622" i="7"/>
  <c r="CA622" i="7" s="1"/>
  <c r="CB622" i="7" l="1"/>
  <c r="BW623" i="7" s="1"/>
  <c r="BV623" i="7" l="1"/>
  <c r="CC623" i="7" s="1"/>
  <c r="BZ623" i="7"/>
  <c r="CA623" i="7" s="1"/>
  <c r="CB623" i="7" l="1"/>
  <c r="BW624" i="7" s="1"/>
  <c r="BZ624" i="7" l="1"/>
  <c r="CA624" i="7" s="1"/>
  <c r="BV624" i="7"/>
  <c r="CC624" i="7" s="1"/>
  <c r="CB624" i="7" l="1"/>
  <c r="BW625" i="7" s="1"/>
  <c r="BZ625" i="7" l="1"/>
  <c r="CA625" i="7" s="1"/>
  <c r="BV625" i="7"/>
  <c r="CC625" i="7" s="1"/>
  <c r="CB625" i="7" l="1"/>
  <c r="BW626" i="7" s="1"/>
  <c r="BZ626" i="7" l="1"/>
  <c r="CA626" i="7" s="1"/>
  <c r="BV626" i="7"/>
  <c r="CC626" i="7" s="1"/>
  <c r="CB626" i="7" l="1"/>
  <c r="BV627" i="7" s="1"/>
  <c r="CC627" i="7" s="1"/>
  <c r="BW627" i="7" l="1"/>
  <c r="BZ627" i="7" s="1"/>
  <c r="CA627" i="7" s="1"/>
  <c r="CB627" i="7" l="1"/>
  <c r="BW628" i="7" l="1"/>
  <c r="BZ628" i="7" s="1"/>
  <c r="CA628" i="7" s="1"/>
  <c r="BV628" i="7"/>
  <c r="CB628" i="7" l="1"/>
  <c r="BW629" i="7" s="1"/>
  <c r="BZ629" i="7" s="1"/>
  <c r="CA629" i="7" s="1"/>
  <c r="BV629" i="7" l="1"/>
  <c r="CB629" i="7" s="1"/>
  <c r="BW630" i="7" l="1"/>
  <c r="BZ630" i="7" s="1"/>
  <c r="CA630" i="7" s="1"/>
  <c r="BV630" i="7"/>
  <c r="CB630" i="7" l="1"/>
  <c r="BW631" i="7" s="1"/>
  <c r="BZ631" i="7" s="1"/>
  <c r="CA631" i="7" s="1"/>
  <c r="BV631" i="7" l="1"/>
  <c r="CB631" i="7" s="1"/>
  <c r="BW632" i="7" s="1"/>
  <c r="BZ632" i="7" s="1"/>
  <c r="CA632" i="7" s="1"/>
  <c r="BV632" i="7" l="1"/>
  <c r="CB632" i="7" s="1"/>
  <c r="BW633" i="7" s="1"/>
  <c r="BZ633" i="7" s="1"/>
  <c r="CA633" i="7" s="1"/>
  <c r="BV633" i="7" l="1"/>
  <c r="CB633" i="7" s="1"/>
  <c r="BW634" i="7" s="1"/>
  <c r="BZ634" i="7" s="1"/>
  <c r="CA634" i="7" s="1"/>
  <c r="BV634" i="7" l="1"/>
  <c r="CB634" i="7" s="1"/>
  <c r="BW635" i="7" s="1"/>
  <c r="BZ635" i="7" s="1"/>
  <c r="CA635" i="7" s="1"/>
  <c r="BV635" i="7" l="1"/>
  <c r="CB635" i="7" s="1"/>
  <c r="BW636" i="7" s="1"/>
  <c r="BV636" i="7" l="1"/>
  <c r="BZ636" i="7"/>
  <c r="CA636" i="7" s="1"/>
  <c r="CB636" i="7" l="1"/>
  <c r="BW637" i="7" s="1"/>
  <c r="BV637" i="7" l="1"/>
  <c r="BZ637" i="7"/>
  <c r="CA637" i="7" s="1"/>
  <c r="CB637" i="7" l="1"/>
  <c r="BW638" i="7" s="1"/>
  <c r="BZ638" i="7" l="1"/>
  <c r="CA638" i="7" s="1"/>
  <c r="BV638" i="7"/>
  <c r="CB638" i="7" l="1"/>
  <c r="BW639" i="7" s="1"/>
  <c r="BZ639" i="7" l="1"/>
  <c r="CA639" i="7" s="1"/>
  <c r="BV639" i="7"/>
  <c r="CB639" i="7" l="1"/>
  <c r="BW640" i="7" l="1"/>
  <c r="BZ640" i="7" s="1"/>
  <c r="CA640" i="7" s="1"/>
  <c r="BV640" i="7"/>
  <c r="CC640" i="7" s="1"/>
  <c r="CB640" i="7" l="1"/>
  <c r="BW641" i="7" l="1"/>
  <c r="BZ641" i="7" s="1"/>
  <c r="CA641" i="7" s="1"/>
  <c r="BV641" i="7"/>
  <c r="CC641" i="7" s="1"/>
  <c r="CB641" i="7" l="1"/>
  <c r="BV642" i="7" l="1"/>
  <c r="CC642" i="7" s="1"/>
  <c r="BW642" i="7"/>
  <c r="BZ642" i="7" s="1"/>
  <c r="CA642" i="7" s="1"/>
  <c r="CB642" i="7" l="1"/>
  <c r="BV643" i="7" l="1"/>
  <c r="CC643" i="7" s="1"/>
  <c r="BW643" i="7"/>
  <c r="BZ643" i="7" s="1"/>
  <c r="CA643" i="7" s="1"/>
  <c r="CB643" i="7" l="1"/>
  <c r="BW644" i="7" l="1"/>
  <c r="BZ644" i="7" s="1"/>
  <c r="CA644" i="7" s="1"/>
  <c r="BV644" i="7"/>
  <c r="CC644" i="7" s="1"/>
  <c r="CB644" i="7" l="1"/>
  <c r="BV645" i="7" s="1"/>
  <c r="CC645" i="7" s="1"/>
  <c r="BW645" i="7" l="1"/>
  <c r="BZ645" i="7" s="1"/>
  <c r="CA645" i="7" s="1"/>
  <c r="CB645" i="7" l="1"/>
  <c r="BV646" i="7" s="1"/>
  <c r="CC646" i="7" s="1"/>
  <c r="BW646" i="7" l="1"/>
  <c r="BZ646" i="7" s="1"/>
  <c r="CA646" i="7" s="1"/>
  <c r="CB646" i="7" l="1"/>
  <c r="BV647" i="7" s="1"/>
  <c r="CC647" i="7" s="1"/>
  <c r="BW647" i="7" l="1"/>
  <c r="BZ647" i="7" s="1"/>
  <c r="CA647" i="7" s="1"/>
  <c r="CB647" i="7" l="1"/>
  <c r="BV648" i="7" s="1"/>
  <c r="CC648" i="7" s="1"/>
  <c r="BW648" i="7" l="1"/>
  <c r="BZ648" i="7" s="1"/>
  <c r="CA648" i="7" s="1"/>
  <c r="CB648" i="7" l="1"/>
  <c r="BV649" i="7" s="1"/>
  <c r="CC649" i="7" s="1"/>
  <c r="BW649" i="7" l="1"/>
  <c r="BZ649" i="7" s="1"/>
  <c r="CA649" i="7" s="1"/>
  <c r="CB649" i="7" l="1"/>
  <c r="BV650" i="7" s="1"/>
  <c r="CC650" i="7" s="1"/>
  <c r="BW650" i="7" l="1"/>
  <c r="BZ650" i="7" s="1"/>
  <c r="CA650" i="7" s="1"/>
  <c r="CB650" i="7" l="1"/>
  <c r="BV651" i="7" s="1"/>
  <c r="CC651" i="7" s="1"/>
  <c r="BW651" i="7" l="1"/>
  <c r="BZ651" i="7" s="1"/>
  <c r="CA651" i="7" s="1"/>
  <c r="CB651" i="7" l="1"/>
  <c r="BV652" i="7" l="1"/>
  <c r="BW652" i="7"/>
  <c r="BZ652" i="7" s="1"/>
  <c r="CA652" i="7" s="1"/>
  <c r="CB652" i="7" l="1"/>
  <c r="BV653" i="7" s="1"/>
  <c r="BW653" i="7" l="1"/>
  <c r="CB653" i="7" s="1"/>
  <c r="BW654" i="7" l="1"/>
  <c r="BZ654" i="7" s="1"/>
  <c r="CA654" i="7" s="1"/>
  <c r="BV654" i="7"/>
  <c r="BZ653" i="7"/>
  <c r="CA653" i="7" s="1"/>
  <c r="CB654" i="7" l="1"/>
  <c r="BW655" i="7" s="1"/>
  <c r="BZ655" i="7" s="1"/>
  <c r="CA655" i="7" s="1"/>
  <c r="BV655" i="7" l="1"/>
  <c r="CB655" i="7" s="1"/>
  <c r="BV656" i="7" l="1"/>
  <c r="BW656" i="7"/>
  <c r="BZ656" i="7" s="1"/>
  <c r="CA656" i="7" s="1"/>
  <c r="CC664" i="7"/>
  <c r="CB656" i="7" l="1"/>
  <c r="BW657" i="7" l="1"/>
  <c r="BZ657" i="7" s="1"/>
  <c r="CA657" i="7" s="1"/>
  <c r="BV657" i="7"/>
  <c r="CB657" i="7" l="1"/>
  <c r="BW658" i="7" s="1"/>
  <c r="BZ658" i="7" s="1"/>
  <c r="CA658" i="7" s="1"/>
  <c r="BV658" i="7" l="1"/>
  <c r="CB658" i="7" s="1"/>
  <c r="BW659" i="7" l="1"/>
  <c r="BZ659" i="7" s="1"/>
  <c r="CA659" i="7" s="1"/>
  <c r="BV659" i="7"/>
  <c r="CB659" i="7" s="1"/>
  <c r="BW660" i="7" l="1"/>
  <c r="BZ660" i="7" s="1"/>
  <c r="CA660" i="7" s="1"/>
  <c r="BV660" i="7"/>
  <c r="CB660" i="7" l="1"/>
  <c r="BW661" i="7" s="1"/>
  <c r="BZ661" i="7" s="1"/>
  <c r="CA661" i="7" s="1"/>
  <c r="BV661" i="7" l="1"/>
  <c r="CB661" i="7" s="1"/>
  <c r="BV662" i="7" l="1"/>
  <c r="BW662" i="7"/>
  <c r="BZ662" i="7" s="1"/>
  <c r="CA662" i="7" s="1"/>
  <c r="CB662" i="7" l="1"/>
  <c r="BW663" i="7" l="1"/>
  <c r="BZ663" i="7" s="1"/>
  <c r="CA663" i="7" s="1"/>
  <c r="BV663" i="7"/>
  <c r="CB663" i="7" l="1"/>
  <c r="BW664" i="7" s="1"/>
  <c r="BZ664" i="7" s="1"/>
  <c r="CA664" i="7" s="1"/>
  <c r="BV664" i="7" l="1"/>
  <c r="CB664" i="7" s="1"/>
  <c r="BW665" i="7" s="1"/>
  <c r="BZ665" i="7" s="1"/>
  <c r="CA665" i="7" s="1"/>
  <c r="BV665" i="7" l="1"/>
  <c r="CC665" i="7" s="1"/>
  <c r="CB665" i="7" l="1"/>
  <c r="BW666" i="7" s="1"/>
  <c r="BZ666" i="7" s="1"/>
  <c r="CA666" i="7" s="1"/>
  <c r="BV666" i="7" l="1"/>
  <c r="CC666" i="7" s="1"/>
  <c r="CB666" i="7" l="1"/>
  <c r="BW667" i="7" s="1"/>
  <c r="BZ667" i="7" s="1"/>
  <c r="CA667" i="7" s="1"/>
  <c r="BV667" i="7" l="1"/>
  <c r="CC667" i="7" s="1"/>
  <c r="CB667" i="7" l="1"/>
  <c r="BV668" i="7" s="1"/>
  <c r="CC668" i="7" s="1"/>
  <c r="BW668" i="7" l="1"/>
  <c r="BZ668" i="7" s="1"/>
  <c r="CA668" i="7" s="1"/>
  <c r="CB668" i="7" l="1"/>
  <c r="BW669" i="7" s="1"/>
  <c r="BZ669" i="7" s="1"/>
  <c r="CA669" i="7" s="1"/>
  <c r="BV669" i="7" l="1"/>
  <c r="CC669" i="7" s="1"/>
  <c r="CB669" i="7" l="1"/>
  <c r="BW670" i="7" l="1"/>
  <c r="BZ670" i="7" s="1"/>
  <c r="CA670" i="7" s="1"/>
  <c r="BV670" i="7"/>
  <c r="CC670" i="7" l="1"/>
  <c r="CB670" i="7"/>
  <c r="BW671" i="7" l="1"/>
  <c r="BZ671" i="7" s="1"/>
  <c r="CA671" i="7" s="1"/>
  <c r="BV671" i="7"/>
  <c r="CC671" i="7" l="1"/>
  <c r="CB671" i="7"/>
  <c r="BW672" i="7" l="1"/>
  <c r="BZ672" i="7" s="1"/>
  <c r="CA672" i="7" s="1"/>
  <c r="BV672" i="7"/>
  <c r="CC672" i="7" l="1"/>
  <c r="CB672" i="7"/>
  <c r="BW673" i="7" l="1"/>
  <c r="BZ673" i="7" s="1"/>
  <c r="CA673" i="7" s="1"/>
  <c r="BV673" i="7"/>
  <c r="CC673" i="7" l="1"/>
  <c r="CB673" i="7"/>
  <c r="BW674" i="7" l="1"/>
  <c r="BZ674" i="7" s="1"/>
  <c r="CA674" i="7" s="1"/>
  <c r="BV674" i="7"/>
  <c r="CC674" i="7" l="1"/>
  <c r="CB674" i="7"/>
  <c r="BW675" i="7" l="1"/>
  <c r="BZ675" i="7" s="1"/>
  <c r="CA675" i="7" s="1"/>
  <c r="BV675" i="7"/>
  <c r="CC675" i="7" l="1"/>
  <c r="CB675" i="7"/>
  <c r="BW676" i="7" l="1"/>
  <c r="BZ676" i="7" s="1"/>
  <c r="CA676" i="7" s="1"/>
  <c r="BV676" i="7"/>
  <c r="CB676" i="7" l="1"/>
  <c r="BW677" i="7" s="1"/>
  <c r="BZ677" i="7" s="1"/>
  <c r="CA677" i="7" s="1"/>
  <c r="BV677" i="7" l="1"/>
  <c r="CB677" i="7" s="1"/>
  <c r="BW678" i="7" l="1"/>
  <c r="BZ678" i="7" s="1"/>
  <c r="CA678" i="7" s="1"/>
  <c r="BV678" i="7"/>
  <c r="CB678" i="7" l="1"/>
  <c r="BW679" i="7" s="1"/>
  <c r="BZ679" i="7" s="1"/>
  <c r="CA679" i="7" s="1"/>
  <c r="BV679" i="7" l="1"/>
  <c r="CB679" i="7" s="1"/>
  <c r="BV680" i="7" s="1"/>
  <c r="BW680" i="7" l="1"/>
  <c r="CB680" i="7" s="1"/>
  <c r="BW681" i="7" s="1"/>
  <c r="BZ681" i="7" s="1"/>
  <c r="CA681" i="7" s="1"/>
  <c r="BZ680" i="7" l="1"/>
  <c r="CA680" i="7" s="1"/>
  <c r="BV681" i="7"/>
  <c r="CB681" i="7" s="1"/>
  <c r="BW682" i="7" s="1"/>
  <c r="BZ682" i="7" s="1"/>
  <c r="CA682" i="7" s="1"/>
  <c r="BV682" i="7" l="1"/>
  <c r="CB682" i="7" s="1"/>
  <c r="BW683" i="7" s="1"/>
  <c r="BZ683" i="7" s="1"/>
  <c r="CA683" i="7" s="1"/>
  <c r="BV683" i="7" l="1"/>
  <c r="CB683" i="7" s="1"/>
  <c r="BV684" i="7" s="1"/>
  <c r="BW684" i="7" l="1"/>
  <c r="BZ684" i="7" s="1"/>
  <c r="CA684" i="7" s="1"/>
  <c r="CB684" i="7" l="1"/>
  <c r="BW685" i="7" s="1"/>
  <c r="BZ685" i="7" s="1"/>
  <c r="CA685" i="7" s="1"/>
  <c r="BV685" i="7" l="1"/>
  <c r="CB685" i="7" s="1"/>
  <c r="BW686" i="7" s="1"/>
  <c r="BZ686" i="7" s="1"/>
  <c r="CA686" i="7" s="1"/>
  <c r="BV686" i="7" l="1"/>
  <c r="CB686" i="7" s="1"/>
  <c r="BW687" i="7" s="1"/>
  <c r="BZ687" i="7" s="1"/>
  <c r="CA687" i="7" s="1"/>
  <c r="BV687" i="7" l="1"/>
  <c r="CB687" i="7" s="1"/>
  <c r="BW688" i="7" s="1"/>
  <c r="BZ688" i="7" s="1"/>
  <c r="CA688" i="7" s="1"/>
  <c r="BV688" i="7" l="1"/>
  <c r="CC688" i="7" s="1"/>
  <c r="CB688" i="7" l="1"/>
  <c r="BV689" i="7" s="1"/>
  <c r="CC689" i="7" s="1"/>
  <c r="BW689" i="7" l="1"/>
  <c r="BZ689" i="7" s="1"/>
  <c r="CA689" i="7" s="1"/>
  <c r="CB689" i="7" l="1"/>
  <c r="BW690" i="7" l="1"/>
  <c r="BZ690" i="7" s="1"/>
  <c r="CA690" i="7" s="1"/>
  <c r="BV690" i="7"/>
  <c r="CC690" i="7" s="1"/>
  <c r="CB690" i="7" l="1"/>
  <c r="BW691" i="7" l="1"/>
  <c r="BZ691" i="7" s="1"/>
  <c r="CA691" i="7" s="1"/>
  <c r="BV691" i="7"/>
  <c r="CC691" i="7" s="1"/>
  <c r="CB691" i="7" l="1"/>
  <c r="BV692" i="7" l="1"/>
  <c r="BW692" i="7"/>
  <c r="BZ692" i="7" s="1"/>
  <c r="CA692" i="7" s="1"/>
  <c r="CC692" i="7" l="1"/>
  <c r="CB692" i="7"/>
  <c r="BV693" i="7" l="1"/>
  <c r="CC693" i="7" s="1"/>
  <c r="BW693" i="7"/>
  <c r="BZ693" i="7" s="1"/>
  <c r="CA693" i="7" s="1"/>
  <c r="CB693" i="7" l="1"/>
  <c r="BV694" i="7" s="1"/>
  <c r="CC694" i="7" s="1"/>
  <c r="BW694" i="7" l="1"/>
  <c r="BZ694" i="7" s="1"/>
  <c r="CA694" i="7" s="1"/>
  <c r="CB694" i="7" l="1"/>
  <c r="BW695" i="7" l="1"/>
  <c r="BZ695" i="7" s="1"/>
  <c r="CA695" i="7" s="1"/>
  <c r="BV695" i="7"/>
  <c r="CC695" i="7" s="1"/>
  <c r="CB695" i="7" l="1"/>
  <c r="BW696" i="7" l="1"/>
  <c r="BZ696" i="7" s="1"/>
  <c r="CA696" i="7" s="1"/>
  <c r="BV696" i="7"/>
  <c r="CC696" i="7" s="1"/>
  <c r="CB696" i="7" l="1"/>
  <c r="BV697" i="7" l="1"/>
  <c r="CC697" i="7" s="1"/>
  <c r="BW697" i="7"/>
  <c r="BZ697" i="7" s="1"/>
  <c r="CA697" i="7" s="1"/>
  <c r="CB697" i="7" l="1"/>
  <c r="BW698" i="7" l="1"/>
  <c r="BZ698" i="7" s="1"/>
  <c r="CA698" i="7" s="1"/>
  <c r="BV698" i="7"/>
  <c r="CC698" i="7" s="1"/>
  <c r="CB698" i="7" l="1"/>
  <c r="BW699" i="7" l="1"/>
  <c r="BZ699" i="7" s="1"/>
  <c r="CA699" i="7" s="1"/>
  <c r="BV699" i="7"/>
  <c r="CC699" i="7" s="1"/>
  <c r="CB699" i="7" l="1"/>
  <c r="BV700" i="7" l="1"/>
  <c r="BW700" i="7"/>
  <c r="BZ700" i="7" s="1"/>
  <c r="CA700" i="7" s="1"/>
  <c r="CB700" i="7" l="1"/>
  <c r="BV701" i="7" s="1"/>
  <c r="BW701" i="7" l="1"/>
  <c r="BZ701" i="7" s="1"/>
  <c r="CA701" i="7" s="1"/>
  <c r="CB701" i="7" l="1"/>
  <c r="BV702" i="7" s="1"/>
  <c r="BW702" i="7" l="1"/>
  <c r="BZ702" i="7" s="1"/>
  <c r="CA702" i="7" s="1"/>
  <c r="CB702" i="7" l="1"/>
  <c r="BV703" i="7" s="1"/>
  <c r="BW703" i="7"/>
  <c r="BZ703" i="7" s="1"/>
  <c r="CA703" i="7" s="1"/>
  <c r="CB703" i="7" l="1"/>
  <c r="BW704" i="7" s="1"/>
  <c r="BZ704" i="7" s="1"/>
  <c r="CA704" i="7" s="1"/>
  <c r="BV704" i="7" l="1"/>
  <c r="CB704" i="7" s="1"/>
  <c r="BW705" i="7" l="1"/>
  <c r="BZ705" i="7" s="1"/>
  <c r="CA705" i="7" s="1"/>
  <c r="BV705" i="7"/>
  <c r="CB705" i="7" s="1"/>
  <c r="BV706" i="7" l="1"/>
  <c r="BW706" i="7"/>
  <c r="CB706" i="7" l="1"/>
  <c r="BW707" i="7" s="1"/>
  <c r="BZ707" i="7" s="1"/>
  <c r="CA707" i="7" s="1"/>
  <c r="BZ706" i="7"/>
  <c r="CA706" i="7" s="1"/>
  <c r="BV707" i="7" l="1"/>
  <c r="CB707" i="7" s="1"/>
  <c r="BW708" i="7" l="1"/>
  <c r="BZ708" i="7" s="1"/>
  <c r="CA708" i="7" s="1"/>
  <c r="BV708" i="7"/>
  <c r="CB708" i="7" l="1"/>
  <c r="BW709" i="7" s="1"/>
  <c r="BZ709" i="7" s="1"/>
  <c r="CA709" i="7" s="1"/>
  <c r="BV709" i="7" l="1"/>
  <c r="CB709" i="7" s="1"/>
  <c r="BW710" i="7" s="1"/>
  <c r="BZ710" i="7" s="1"/>
  <c r="CA710" i="7" s="1"/>
  <c r="BV710" i="7" l="1"/>
  <c r="CB710" i="7" s="1"/>
  <c r="BW711" i="7" s="1"/>
  <c r="BZ711" i="7" s="1"/>
  <c r="CA711" i="7" s="1"/>
  <c r="BV711" i="7" l="1"/>
  <c r="CB711" i="7" s="1"/>
  <c r="BW712" i="7" s="1"/>
  <c r="BZ712" i="7" s="1"/>
  <c r="CA712" i="7" s="1"/>
  <c r="BV712" i="7" l="1"/>
  <c r="CC712" i="7" s="1"/>
  <c r="CB712" i="7" l="1"/>
  <c r="BW713" i="7" s="1"/>
  <c r="BZ713" i="7" s="1"/>
  <c r="CA713" i="7" s="1"/>
  <c r="BV713" i="7" l="1"/>
  <c r="CC713" i="7" s="1"/>
  <c r="CB713" i="7" l="1"/>
  <c r="BV714" i="7" s="1"/>
  <c r="CC714" i="7" s="1"/>
  <c r="BW714" i="7" l="1"/>
  <c r="BZ714" i="7" s="1"/>
  <c r="CA714" i="7" s="1"/>
  <c r="CB714" i="7" l="1"/>
  <c r="BW715" i="7" s="1"/>
  <c r="BZ715" i="7" s="1"/>
  <c r="CA715" i="7" s="1"/>
  <c r="BV715" i="7" l="1"/>
  <c r="CC715" i="7" s="1"/>
  <c r="CB715" i="7" l="1"/>
  <c r="BV716" i="7" s="1"/>
  <c r="CC716" i="7" s="1"/>
  <c r="BW716" i="7" l="1"/>
  <c r="BZ716" i="7" s="1"/>
  <c r="CA716" i="7" s="1"/>
  <c r="CB716" i="7" l="1"/>
  <c r="BV717" i="7" s="1"/>
  <c r="CC717" i="7" s="1"/>
  <c r="BW717" i="7" l="1"/>
  <c r="BZ717" i="7" s="1"/>
  <c r="CA717" i="7" s="1"/>
  <c r="CB717" i="7" l="1"/>
  <c r="BW718" i="7" s="1"/>
  <c r="BZ718" i="7" s="1"/>
  <c r="CA718" i="7" s="1"/>
  <c r="BV718" i="7" l="1"/>
  <c r="CC718" i="7" s="1"/>
  <c r="CB718" i="7" l="1"/>
  <c r="BW719" i="7" s="1"/>
  <c r="BZ719" i="7" s="1"/>
  <c r="CA719" i="7" s="1"/>
  <c r="BV719" i="7" l="1"/>
  <c r="CC719" i="7" s="1"/>
  <c r="CB719" i="7" l="1"/>
  <c r="BW720" i="7" s="1"/>
  <c r="BZ720" i="7" s="1"/>
  <c r="CA720" i="7" s="1"/>
  <c r="BV720" i="7" l="1"/>
  <c r="CC720" i="7" s="1"/>
  <c r="CB720" i="7" l="1"/>
  <c r="BW721" i="7" s="1"/>
  <c r="BZ721" i="7" s="1"/>
  <c r="CA721" i="7" s="1"/>
  <c r="BV721" i="7" l="1"/>
  <c r="CC721" i="7" s="1"/>
  <c r="CB721" i="7" l="1"/>
  <c r="BW722" i="7" s="1"/>
  <c r="BZ722" i="7" s="1"/>
  <c r="CA722" i="7" s="1"/>
  <c r="BV722" i="7" l="1"/>
  <c r="CC722" i="7" s="1"/>
  <c r="CB722" i="7" l="1"/>
  <c r="BW723" i="7" s="1"/>
  <c r="BZ723" i="7" s="1"/>
  <c r="CA723" i="7" s="1"/>
  <c r="BV723" i="7" l="1"/>
  <c r="CC723" i="7" s="1"/>
  <c r="CB723" i="7" l="1"/>
  <c r="BW724" i="7" s="1"/>
  <c r="BZ724" i="7" s="1"/>
  <c r="CA724" i="7" s="1"/>
  <c r="BV724" i="7" l="1"/>
  <c r="CB724" i="7" s="1"/>
  <c r="BW725" i="7" s="1"/>
  <c r="BZ725" i="7" s="1"/>
  <c r="CA725" i="7" s="1"/>
  <c r="BV725" i="7" l="1"/>
  <c r="CB725" i="7" s="1"/>
  <c r="BW726" i="7" l="1"/>
  <c r="BZ726" i="7" s="1"/>
  <c r="CA726" i="7" s="1"/>
  <c r="BV726" i="7"/>
  <c r="CB726" i="7" l="1"/>
  <c r="BW727" i="7" s="1"/>
  <c r="BZ727" i="7" s="1"/>
  <c r="CA727" i="7" s="1"/>
  <c r="BV727" i="7" l="1"/>
  <c r="CB727" i="7" s="1"/>
  <c r="BV728" i="7" l="1"/>
  <c r="BW728" i="7"/>
  <c r="BZ728" i="7" s="1"/>
  <c r="CA728" i="7" s="1"/>
  <c r="CT65" i="7"/>
  <c r="CB728" i="7" l="1"/>
  <c r="BW729" i="7" s="1"/>
  <c r="BZ729" i="7" s="1"/>
  <c r="CA729" i="7" s="1"/>
  <c r="BV729" i="7" l="1"/>
  <c r="CB729" i="7" s="1"/>
  <c r="CC736" i="7"/>
  <c r="BW730" i="7" l="1"/>
  <c r="BZ730" i="7" s="1"/>
  <c r="CA730" i="7" s="1"/>
  <c r="BV730" i="7"/>
  <c r="CB730" i="7" s="1"/>
  <c r="BV731" i="7" l="1"/>
  <c r="BW731" i="7"/>
  <c r="BZ731" i="7" s="1"/>
  <c r="CA731" i="7" s="1"/>
  <c r="CB731" i="7" l="1"/>
  <c r="BW732" i="7" s="1"/>
  <c r="BZ732" i="7" l="1"/>
  <c r="CA732" i="7" s="1"/>
  <c r="BV732" i="7"/>
  <c r="CB732" i="7" l="1"/>
  <c r="BW733" i="7" l="1"/>
  <c r="BZ733" i="7" s="1"/>
  <c r="CA733" i="7" s="1"/>
  <c r="BV733" i="7"/>
  <c r="CB733" i="7" l="1"/>
  <c r="BV734" i="7" s="1"/>
  <c r="BW734" i="7" l="1"/>
  <c r="BZ734" i="7" s="1"/>
  <c r="CA734" i="7" s="1"/>
  <c r="CB734" i="7" l="1"/>
  <c r="BW735" i="7" s="1"/>
  <c r="BZ735" i="7" s="1"/>
  <c r="CA735" i="7" s="1"/>
  <c r="BV735" i="7" l="1"/>
  <c r="CB735" i="7" s="1"/>
  <c r="BV736" i="7" s="1"/>
  <c r="BW736" i="7" l="1"/>
  <c r="BZ736" i="7" s="1"/>
  <c r="CA736" i="7" s="1"/>
  <c r="CB736" i="7" l="1"/>
  <c r="BW737" i="7" s="1"/>
  <c r="BZ737" i="7" s="1"/>
  <c r="CA737" i="7" s="1"/>
  <c r="BV737" i="7" l="1"/>
  <c r="CC737" i="7" s="1"/>
  <c r="CB737" i="7" l="1"/>
  <c r="BW738" i="7" s="1"/>
  <c r="BZ738" i="7" s="1"/>
  <c r="CA738" i="7" s="1"/>
  <c r="BV738" i="7" l="1"/>
  <c r="CC738" i="7" s="1"/>
  <c r="CB738" i="7" l="1"/>
  <c r="BW739" i="7" s="1"/>
  <c r="BZ739" i="7" s="1"/>
  <c r="CA739" i="7" s="1"/>
  <c r="BV739" i="7" l="1"/>
  <c r="CC739" i="7" s="1"/>
  <c r="CB739" i="7" l="1"/>
  <c r="BW740" i="7"/>
  <c r="BZ740" i="7" s="1"/>
  <c r="CA740" i="7" s="1"/>
  <c r="BV740" i="7"/>
  <c r="CB740" i="7" l="1"/>
  <c r="BW741" i="7" s="1"/>
  <c r="BZ741" i="7" s="1"/>
  <c r="CA741" i="7" s="1"/>
  <c r="CC740" i="7"/>
  <c r="BV741" i="7" l="1"/>
  <c r="CC741" i="7" s="1"/>
  <c r="CB741" i="7" l="1"/>
  <c r="BW742" i="7" s="1"/>
  <c r="BZ742" i="7" s="1"/>
  <c r="CA742" i="7" s="1"/>
  <c r="BV742" i="7" l="1"/>
  <c r="CC742" i="7" s="1"/>
  <c r="CB742" i="7" l="1"/>
  <c r="BW743" i="7" s="1"/>
  <c r="BZ743" i="7" s="1"/>
  <c r="CA743" i="7" s="1"/>
  <c r="BV743" i="7" l="1"/>
  <c r="CC743" i="7" s="1"/>
  <c r="CB743" i="7" l="1"/>
  <c r="BW744" i="7" s="1"/>
  <c r="BZ744" i="7" s="1"/>
  <c r="CA744" i="7" s="1"/>
  <c r="BV744" i="7" l="1"/>
  <c r="CC744" i="7" s="1"/>
  <c r="CB744" i="7" l="1"/>
  <c r="BW745" i="7" s="1"/>
  <c r="BZ745" i="7" s="1"/>
  <c r="CA745" i="7" s="1"/>
  <c r="BV745" i="7" l="1"/>
  <c r="CC745" i="7" s="1"/>
  <c r="CB745" i="7" l="1"/>
  <c r="BW746" i="7" s="1"/>
  <c r="BZ746" i="7" s="1"/>
  <c r="CA746" i="7" s="1"/>
  <c r="BV746" i="7" l="1"/>
  <c r="CC746" i="7" s="1"/>
  <c r="CB746" i="7" l="1"/>
  <c r="BW747" i="7" s="1"/>
  <c r="BZ747" i="7" s="1"/>
  <c r="CA747" i="7" s="1"/>
  <c r="BV747" i="7"/>
  <c r="CC747" i="7" l="1"/>
  <c r="CD13" i="7" s="1"/>
  <c r="CB747" i="7"/>
  <c r="BW748" i="7" s="1"/>
  <c r="BZ748" i="7" l="1"/>
  <c r="CA748" i="7" s="1"/>
  <c r="BV748" i="7"/>
  <c r="CE26" i="7"/>
  <c r="CF13" i="7"/>
  <c r="H8" i="11"/>
  <c r="K8" i="11" s="1"/>
  <c r="CB748" i="7" l="1"/>
  <c r="BW749" i="7" s="1"/>
  <c r="BZ749" i="7" l="1"/>
  <c r="CA749" i="7" s="1"/>
  <c r="BV749" i="7"/>
  <c r="CB749" i="7" s="1"/>
  <c r="BW750" i="7" s="1"/>
  <c r="BZ750" i="7" l="1"/>
  <c r="CA750" i="7" s="1"/>
  <c r="BV750" i="7"/>
  <c r="CB750" i="7" s="1"/>
  <c r="BW751" i="7" s="1"/>
  <c r="BV751" i="7" l="1"/>
  <c r="BZ751" i="7"/>
  <c r="CA751" i="7" s="1"/>
  <c r="CB751" i="7" l="1"/>
  <c r="BW752" i="7" s="1"/>
  <c r="BV752" i="7" l="1"/>
  <c r="BZ752" i="7"/>
  <c r="CA752" i="7" s="1"/>
  <c r="CE18" i="7"/>
  <c r="CB752" i="7" l="1"/>
  <c r="CN9" i="7" s="1"/>
  <c r="CE29" i="7"/>
  <c r="F8" i="11"/>
  <c r="CE22" i="7"/>
  <c r="J8" i="11" s="1"/>
  <c r="CE20" i="7"/>
  <c r="CQ9" i="7" l="1"/>
  <c r="CR9" i="7" s="1"/>
  <c r="CE16" i="7"/>
  <c r="CD16" i="7"/>
  <c r="CM9" i="7"/>
  <c r="CS9" i="7" s="1"/>
  <c r="CN10" i="7" s="1"/>
  <c r="I8" i="11"/>
  <c r="CE21" i="7"/>
  <c r="CM10" i="7" l="1"/>
  <c r="CQ10" i="7"/>
  <c r="CR10" i="7" s="1"/>
  <c r="CS10" i="7" l="1"/>
  <c r="CN11" i="7" s="1"/>
  <c r="CQ11" i="7" l="1"/>
  <c r="CR11" i="7" s="1"/>
  <c r="CM11" i="7"/>
  <c r="CS11" i="7" s="1"/>
  <c r="CN12" i="7" s="1"/>
  <c r="CQ12" i="7" l="1"/>
  <c r="CR12" i="7" s="1"/>
  <c r="CM12" i="7"/>
  <c r="CS12" i="7" l="1"/>
  <c r="CN13" i="7" s="1"/>
  <c r="CQ13" i="7" l="1"/>
  <c r="CR13" i="7" s="1"/>
  <c r="CM13" i="7"/>
  <c r="CS13" i="7" s="1"/>
  <c r="CN14" i="7" s="1"/>
  <c r="CQ14" i="7" l="1"/>
  <c r="CR14" i="7" s="1"/>
  <c r="CM14" i="7"/>
  <c r="CS14" i="7" l="1"/>
  <c r="CN15" i="7" l="1"/>
  <c r="CQ15" i="7" s="1"/>
  <c r="CR15" i="7" s="1"/>
  <c r="CM15" i="7"/>
  <c r="CS15" i="7" l="1"/>
  <c r="CN16" i="7" s="1"/>
  <c r="CQ16" i="7" s="1"/>
  <c r="CR16" i="7" s="1"/>
  <c r="CM16" i="7" l="1"/>
  <c r="CS16" i="7" s="1"/>
  <c r="CN17" i="7" s="1"/>
  <c r="CQ17" i="7" s="1"/>
  <c r="CR17" i="7" s="1"/>
  <c r="CM17" i="7" l="1"/>
  <c r="CT17" i="7" s="1"/>
  <c r="CS17" i="7" l="1"/>
  <c r="CN18" i="7" s="1"/>
  <c r="CQ18" i="7" s="1"/>
  <c r="CR18" i="7" s="1"/>
  <c r="CM18" i="7" l="1"/>
  <c r="CT18" i="7" s="1"/>
  <c r="CS18" i="7" l="1"/>
  <c r="CN19" i="7" s="1"/>
  <c r="CQ19" i="7" s="1"/>
  <c r="CR19" i="7" s="1"/>
  <c r="CM19" i="7" l="1"/>
  <c r="CT19" i="7" s="1"/>
  <c r="CS19" i="7" l="1"/>
  <c r="CN20" i="7" s="1"/>
  <c r="CQ20" i="7" s="1"/>
  <c r="CR20" i="7" s="1"/>
  <c r="CM20" i="7" l="1"/>
  <c r="CS20" i="7" s="1"/>
  <c r="CN21" i="7" s="1"/>
  <c r="CT20" i="7" l="1"/>
  <c r="CQ21" i="7"/>
  <c r="CR21" i="7" s="1"/>
  <c r="CM21" i="7"/>
  <c r="CT21" i="7" l="1"/>
  <c r="CS21" i="7"/>
  <c r="CN22" i="7" s="1"/>
  <c r="CQ22" i="7" l="1"/>
  <c r="CR22" i="7" s="1"/>
  <c r="CM22" i="7"/>
  <c r="CT22" i="7" l="1"/>
  <c r="CS22" i="7"/>
  <c r="CN23" i="7" s="1"/>
  <c r="CQ23" i="7" l="1"/>
  <c r="CR23" i="7" s="1"/>
  <c r="CM23" i="7"/>
  <c r="CS23" i="7" l="1"/>
  <c r="CN24" i="7" s="1"/>
  <c r="CT23" i="7"/>
  <c r="CQ24" i="7" l="1"/>
  <c r="CR24" i="7" s="1"/>
  <c r="CM24" i="7"/>
  <c r="CT24" i="7" l="1"/>
  <c r="CS24" i="7"/>
  <c r="CN25" i="7" s="1"/>
  <c r="CQ25" i="7" l="1"/>
  <c r="CR25" i="7" s="1"/>
  <c r="CM25" i="7"/>
  <c r="CT25" i="7" l="1"/>
  <c r="CS25" i="7"/>
  <c r="CN26" i="7" s="1"/>
  <c r="CQ26" i="7" l="1"/>
  <c r="CR26" i="7" s="1"/>
  <c r="CM26" i="7"/>
  <c r="CT26" i="7" l="1"/>
  <c r="CS26" i="7"/>
  <c r="CN27" i="7" s="1"/>
  <c r="CQ27" i="7" l="1"/>
  <c r="CR27" i="7" s="1"/>
  <c r="CM27" i="7"/>
  <c r="CT27" i="7" l="1"/>
  <c r="CS27" i="7"/>
  <c r="CN28" i="7" s="1"/>
  <c r="CQ28" i="7" l="1"/>
  <c r="CR28" i="7" s="1"/>
  <c r="CM28" i="7"/>
  <c r="CS28" i="7" s="1"/>
  <c r="CN29" i="7" s="1"/>
  <c r="CQ29" i="7" l="1"/>
  <c r="CR29" i="7" s="1"/>
  <c r="CM29" i="7"/>
  <c r="CS29" i="7" s="1"/>
  <c r="CN30" i="7" s="1"/>
  <c r="CQ30" i="7" l="1"/>
  <c r="CR30" i="7" s="1"/>
  <c r="CM30" i="7"/>
  <c r="CS30" i="7" s="1"/>
  <c r="CN31" i="7" s="1"/>
  <c r="CQ31" i="7" l="1"/>
  <c r="CR31" i="7" s="1"/>
  <c r="CM31" i="7"/>
  <c r="CS31" i="7" s="1"/>
  <c r="CN32" i="7" s="1"/>
  <c r="CM32" i="7" l="1"/>
  <c r="CQ32" i="7"/>
  <c r="CR32" i="7" s="1"/>
  <c r="CS32" i="7" l="1"/>
  <c r="CN33" i="7" s="1"/>
  <c r="CM33" i="7" l="1"/>
  <c r="CQ33" i="7"/>
  <c r="CR33" i="7" s="1"/>
  <c r="CS33" i="7" l="1"/>
  <c r="CN34" i="7" s="1"/>
  <c r="CQ34" i="7" l="1"/>
  <c r="CR34" i="7" s="1"/>
  <c r="CM34" i="7"/>
  <c r="CS34" i="7" s="1"/>
  <c r="CN35" i="7" s="1"/>
  <c r="CT41" i="7"/>
  <c r="CM35" i="7" l="1"/>
  <c r="CS35" i="7" l="1"/>
  <c r="CQ35" i="7"/>
  <c r="CR35" i="7" s="1"/>
  <c r="CN36" i="7" l="1"/>
  <c r="CQ36" i="7" s="1"/>
  <c r="CR36" i="7" s="1"/>
  <c r="CM36" i="7"/>
  <c r="CS36" i="7" l="1"/>
  <c r="CN37" i="7" s="1"/>
  <c r="CQ37" i="7" s="1"/>
  <c r="CR37" i="7" s="1"/>
  <c r="CM37" i="7" l="1"/>
  <c r="CS37" i="7" s="1"/>
  <c r="CN38" i="7" s="1"/>
  <c r="CM38" i="7" l="1"/>
  <c r="CQ38" i="7"/>
  <c r="CR38" i="7" s="1"/>
  <c r="CS38" i="7" l="1"/>
  <c r="CM39" i="7" l="1"/>
  <c r="CN39" i="7"/>
  <c r="CS39" i="7" l="1"/>
  <c r="CN40" i="7" s="1"/>
  <c r="CQ40" i="7" s="1"/>
  <c r="CR40" i="7" s="1"/>
  <c r="CQ39" i="7"/>
  <c r="CR39" i="7" s="1"/>
  <c r="CM40" i="7" l="1"/>
  <c r="CS40" i="7" s="1"/>
  <c r="CN41" i="7" l="1"/>
  <c r="CQ41" i="7" s="1"/>
  <c r="CR41" i="7" s="1"/>
  <c r="CM41" i="7"/>
  <c r="CS41" i="7" l="1"/>
  <c r="CN42" i="7" s="1"/>
  <c r="CQ42" i="7" s="1"/>
  <c r="CR42" i="7" s="1"/>
  <c r="CM42" i="7" l="1"/>
  <c r="CT42" i="7" s="1"/>
  <c r="CS42" i="7" l="1"/>
  <c r="CN43" i="7" s="1"/>
  <c r="CQ43" i="7" s="1"/>
  <c r="CR43" i="7" s="1"/>
  <c r="CM43" i="7" l="1"/>
  <c r="CT43" i="7" s="1"/>
  <c r="CS43" i="7" l="1"/>
  <c r="CN44" i="7" s="1"/>
  <c r="CQ44" i="7" s="1"/>
  <c r="CR44" i="7" s="1"/>
  <c r="CM44" i="7" l="1"/>
  <c r="CT44" i="7" s="1"/>
  <c r="CS44" i="7" l="1"/>
  <c r="CN45" i="7" s="1"/>
  <c r="CQ45" i="7" s="1"/>
  <c r="CR45" i="7" s="1"/>
  <c r="CM45" i="7" l="1"/>
  <c r="CT45" i="7" s="1"/>
  <c r="CS45" i="7" l="1"/>
  <c r="CN46" i="7" s="1"/>
  <c r="CQ46" i="7" s="1"/>
  <c r="CR46" i="7" s="1"/>
  <c r="CM46" i="7" l="1"/>
  <c r="CT46" i="7" s="1"/>
  <c r="CS46" i="7" l="1"/>
  <c r="CN47" i="7" s="1"/>
  <c r="CQ47" i="7" s="1"/>
  <c r="CR47" i="7" s="1"/>
  <c r="CM47" i="7" l="1"/>
  <c r="CT47" i="7" s="1"/>
  <c r="CS47" i="7" l="1"/>
  <c r="CN48" i="7" s="1"/>
  <c r="CQ48" i="7" s="1"/>
  <c r="CR48" i="7" s="1"/>
  <c r="CM48" i="7" l="1"/>
  <c r="CT48" i="7" s="1"/>
  <c r="CS48" i="7" l="1"/>
  <c r="CN49" i="7" s="1"/>
  <c r="CQ49" i="7" s="1"/>
  <c r="CR49" i="7" s="1"/>
  <c r="CM49" i="7" l="1"/>
  <c r="CT49" i="7" s="1"/>
  <c r="CS49" i="7" l="1"/>
  <c r="CN50" i="7" s="1"/>
  <c r="CQ50" i="7" s="1"/>
  <c r="CR50" i="7" s="1"/>
  <c r="CM50" i="7" l="1"/>
  <c r="CT50" i="7" s="1"/>
  <c r="CS50" i="7" l="1"/>
  <c r="CN51" i="7" s="1"/>
  <c r="CQ51" i="7" s="1"/>
  <c r="CR51" i="7" s="1"/>
  <c r="CM51" i="7" l="1"/>
  <c r="CT51" i="7" s="1"/>
  <c r="CS51" i="7" l="1"/>
  <c r="CN52" i="7" s="1"/>
  <c r="CQ52" i="7" s="1"/>
  <c r="CR52" i="7" s="1"/>
  <c r="CT137" i="7"/>
  <c r="CM52" i="7" l="1"/>
  <c r="CS52" i="7" s="1"/>
  <c r="CN53" i="7" s="1"/>
  <c r="CQ53" i="7" s="1"/>
  <c r="CR53" i="7" s="1"/>
  <c r="CM53" i="7" l="1"/>
  <c r="CS53" i="7" s="1"/>
  <c r="CN54" i="7" s="1"/>
  <c r="CQ54" i="7" s="1"/>
  <c r="CR54" i="7" s="1"/>
  <c r="CM54" i="7" l="1"/>
  <c r="CS54" i="7" s="1"/>
  <c r="CN55" i="7" s="1"/>
  <c r="CM55" i="7" l="1"/>
  <c r="CQ55" i="7"/>
  <c r="CR55" i="7" s="1"/>
  <c r="CS55" i="7" l="1"/>
  <c r="CN56" i="7" s="1"/>
  <c r="CQ56" i="7" l="1"/>
  <c r="CR56" i="7" s="1"/>
  <c r="CM56" i="7"/>
  <c r="CS56" i="7" l="1"/>
  <c r="CN57" i="7" l="1"/>
  <c r="CQ57" i="7" s="1"/>
  <c r="CR57" i="7" s="1"/>
  <c r="CM57" i="7"/>
  <c r="CS57" i="7" l="1"/>
  <c r="CN58" i="7" s="1"/>
  <c r="CQ58" i="7" s="1"/>
  <c r="CR58" i="7" s="1"/>
  <c r="CM58" i="7" l="1"/>
  <c r="CS58" i="7" s="1"/>
  <c r="CN59" i="7" s="1"/>
  <c r="CQ59" i="7" s="1"/>
  <c r="CR59" i="7" s="1"/>
  <c r="CM59" i="7" l="1"/>
  <c r="CS59" i="7" s="1"/>
  <c r="CN60" i="7" s="1"/>
  <c r="CM60" i="7" l="1"/>
  <c r="CS60" i="7" s="1"/>
  <c r="CN61" i="7" s="1"/>
  <c r="CQ61" i="7" s="1"/>
  <c r="CR61" i="7" s="1"/>
  <c r="CQ60" i="7"/>
  <c r="CR60" i="7" s="1"/>
  <c r="CM61" i="7" l="1"/>
  <c r="CS61" i="7" s="1"/>
  <c r="CN62" i="7" s="1"/>
  <c r="CQ62" i="7" s="1"/>
  <c r="CR62" i="7" s="1"/>
  <c r="CM62" i="7" l="1"/>
  <c r="CS62" i="7" s="1"/>
  <c r="CN63" i="7" l="1"/>
  <c r="CQ63" i="7" s="1"/>
  <c r="CR63" i="7" s="1"/>
  <c r="CM63" i="7"/>
  <c r="CS63" i="7" l="1"/>
  <c r="CN64" i="7" s="1"/>
  <c r="CQ64" i="7" s="1"/>
  <c r="CR64" i="7" s="1"/>
  <c r="CM64" i="7" l="1"/>
  <c r="CS64" i="7" s="1"/>
  <c r="CN65" i="7" s="1"/>
  <c r="CQ65" i="7" s="1"/>
  <c r="CR65" i="7" s="1"/>
  <c r="CM65" i="7" l="1"/>
  <c r="CS65" i="7" s="1"/>
  <c r="CN66" i="7" s="1"/>
  <c r="CQ66" i="7" l="1"/>
  <c r="CR66" i="7" s="1"/>
  <c r="CM66" i="7"/>
  <c r="CT66" i="7" s="1"/>
  <c r="CS66" i="7" l="1"/>
  <c r="CM67" i="7" l="1"/>
  <c r="CT67" i="7" s="1"/>
  <c r="CN67" i="7"/>
  <c r="CQ67" i="7" s="1"/>
  <c r="CR67" i="7" s="1"/>
  <c r="CS67" i="7" l="1"/>
  <c r="CN68" i="7" l="1"/>
  <c r="CQ68" i="7" s="1"/>
  <c r="CR68" i="7" s="1"/>
  <c r="CM68" i="7"/>
  <c r="CT68" i="7" s="1"/>
  <c r="CS68" i="7" l="1"/>
  <c r="CN69" i="7" l="1"/>
  <c r="CQ69" i="7" s="1"/>
  <c r="CR69" i="7" s="1"/>
  <c r="CM69" i="7"/>
  <c r="CT69" i="7" s="1"/>
  <c r="CS69" i="7" l="1"/>
  <c r="CN70" i="7" l="1"/>
  <c r="CQ70" i="7" s="1"/>
  <c r="CR70" i="7" s="1"/>
  <c r="CM70" i="7"/>
  <c r="CT70" i="7" s="1"/>
  <c r="CS70" i="7" l="1"/>
  <c r="CN71" i="7" l="1"/>
  <c r="CQ71" i="7" s="1"/>
  <c r="CR71" i="7" s="1"/>
  <c r="CM71" i="7"/>
  <c r="CT71" i="7" s="1"/>
  <c r="CS71" i="7" l="1"/>
  <c r="CN72" i="7" l="1"/>
  <c r="CQ72" i="7" s="1"/>
  <c r="CR72" i="7" s="1"/>
  <c r="CM72" i="7"/>
  <c r="CT72" i="7" s="1"/>
  <c r="CS72" i="7" l="1"/>
  <c r="CN73" i="7" l="1"/>
  <c r="CQ73" i="7" s="1"/>
  <c r="CR73" i="7" s="1"/>
  <c r="CM73" i="7"/>
  <c r="CT73" i="7" s="1"/>
  <c r="CS73" i="7" l="1"/>
  <c r="CN74" i="7" l="1"/>
  <c r="CQ74" i="7" s="1"/>
  <c r="CR74" i="7" s="1"/>
  <c r="CM74" i="7"/>
  <c r="CT74" i="7" s="1"/>
  <c r="CS74" i="7" l="1"/>
  <c r="CN75" i="7" l="1"/>
  <c r="CQ75" i="7" s="1"/>
  <c r="CR75" i="7" s="1"/>
  <c r="CM75" i="7"/>
  <c r="CT75" i="7" s="1"/>
  <c r="CS75" i="7" l="1"/>
  <c r="CN76" i="7" l="1"/>
  <c r="CQ76" i="7" s="1"/>
  <c r="CR76" i="7" s="1"/>
  <c r="CM76" i="7"/>
  <c r="CS76" i="7" l="1"/>
  <c r="CN77" i="7" s="1"/>
  <c r="CQ77" i="7" s="1"/>
  <c r="CR77" i="7" s="1"/>
  <c r="CM77" i="7" l="1"/>
  <c r="CS77" i="7" s="1"/>
  <c r="CN78" i="7" s="1"/>
  <c r="CQ78" i="7" s="1"/>
  <c r="CR78" i="7" s="1"/>
  <c r="CM78" i="7" l="1"/>
  <c r="CS78" i="7" s="1"/>
  <c r="CN79" i="7" s="1"/>
  <c r="CM79" i="7" l="1"/>
  <c r="CQ79" i="7"/>
  <c r="CR79" i="7" s="1"/>
  <c r="CS79" i="7" l="1"/>
  <c r="CN80" i="7" s="1"/>
  <c r="CQ80" i="7" l="1"/>
  <c r="CR80" i="7" s="1"/>
  <c r="CM80" i="7"/>
  <c r="CS80" i="7" s="1"/>
  <c r="CN81" i="7" s="1"/>
  <c r="CQ81" i="7" l="1"/>
  <c r="CR81" i="7" s="1"/>
  <c r="CM81" i="7"/>
  <c r="CS81" i="7" s="1"/>
  <c r="CN82" i="7" s="1"/>
  <c r="CQ82" i="7" l="1"/>
  <c r="CR82" i="7" s="1"/>
  <c r="CM82" i="7"/>
  <c r="CS82" i="7" s="1"/>
  <c r="CN83" i="7" s="1"/>
  <c r="CM83" i="7" l="1"/>
  <c r="CQ83" i="7"/>
  <c r="CR83" i="7" s="1"/>
  <c r="CS83" i="7" l="1"/>
  <c r="CN84" i="7" s="1"/>
  <c r="CQ84" i="7" l="1"/>
  <c r="CR84" i="7" s="1"/>
  <c r="CM84" i="7"/>
  <c r="CS84" i="7" s="1"/>
  <c r="CN85" i="7" s="1"/>
  <c r="CM85" i="7" l="1"/>
  <c r="CQ85" i="7"/>
  <c r="CR85" i="7" s="1"/>
  <c r="CS85" i="7" l="1"/>
  <c r="CN86" i="7" s="1"/>
  <c r="CQ86" i="7" l="1"/>
  <c r="CR86" i="7" s="1"/>
  <c r="CM86" i="7"/>
  <c r="CS86" i="7" l="1"/>
  <c r="CN87" i="7" s="1"/>
  <c r="CM87" i="7" l="1"/>
  <c r="CS87" i="7" s="1"/>
  <c r="CN88" i="7" s="1"/>
  <c r="CM88" i="7" l="1"/>
  <c r="CQ88" i="7"/>
  <c r="CR88" i="7" s="1"/>
  <c r="CQ87" i="7"/>
  <c r="CR87" i="7" s="1"/>
  <c r="CS88" i="7" l="1"/>
  <c r="CN89" i="7" l="1"/>
  <c r="CQ89" i="7" s="1"/>
  <c r="CR89" i="7" s="1"/>
  <c r="CM89" i="7"/>
  <c r="CT89" i="7" s="1"/>
  <c r="CS89" i="7" l="1"/>
  <c r="CN90" i="7" l="1"/>
  <c r="CQ90" i="7" s="1"/>
  <c r="CR90" i="7" s="1"/>
  <c r="CM90" i="7"/>
  <c r="CT90" i="7" s="1"/>
  <c r="CS90" i="7" l="1"/>
  <c r="CM91" i="7" l="1"/>
  <c r="CT91" i="7" s="1"/>
  <c r="CN91" i="7"/>
  <c r="CQ91" i="7" s="1"/>
  <c r="CR91" i="7" s="1"/>
  <c r="CS91" i="7" l="1"/>
  <c r="CN92" i="7" l="1"/>
  <c r="CQ92" i="7" s="1"/>
  <c r="CR92" i="7" s="1"/>
  <c r="CM92" i="7"/>
  <c r="CT92" i="7" s="1"/>
  <c r="CS92" i="7" l="1"/>
  <c r="CN93" i="7" s="1"/>
  <c r="CQ93" i="7" l="1"/>
  <c r="CR93" i="7" s="1"/>
  <c r="CM93" i="7"/>
  <c r="CT93" i="7" l="1"/>
  <c r="CS93" i="7"/>
  <c r="CN94" i="7" s="1"/>
  <c r="CQ94" i="7" l="1"/>
  <c r="CR94" i="7" s="1"/>
  <c r="CM94" i="7"/>
  <c r="CT94" i="7" l="1"/>
  <c r="CS94" i="7"/>
  <c r="CN95" i="7" s="1"/>
  <c r="CQ95" i="7" l="1"/>
  <c r="CR95" i="7" s="1"/>
  <c r="CM95" i="7"/>
  <c r="CT95" i="7" s="1"/>
  <c r="CS95" i="7" l="1"/>
  <c r="CN96" i="7" l="1"/>
  <c r="CQ96" i="7" s="1"/>
  <c r="CR96" i="7" s="1"/>
  <c r="CM96" i="7"/>
  <c r="CT96" i="7" s="1"/>
  <c r="CS96" i="7" l="1"/>
  <c r="CN97" i="7" s="1"/>
  <c r="CQ97" i="7" l="1"/>
  <c r="CR97" i="7" s="1"/>
  <c r="CM97" i="7"/>
  <c r="CT97" i="7" l="1"/>
  <c r="CS97" i="7"/>
  <c r="CN98" i="7" s="1"/>
  <c r="CQ98" i="7" l="1"/>
  <c r="CR98" i="7" s="1"/>
  <c r="CM98" i="7"/>
  <c r="CT98" i="7" l="1"/>
  <c r="CS98" i="7"/>
  <c r="CN99" i="7" s="1"/>
  <c r="CQ99" i="7" l="1"/>
  <c r="CR99" i="7" s="1"/>
  <c r="CM99" i="7"/>
  <c r="CT99" i="7" l="1"/>
  <c r="CS99" i="7"/>
  <c r="CN100" i="7" s="1"/>
  <c r="CQ100" i="7" l="1"/>
  <c r="CR100" i="7" s="1"/>
  <c r="CM100" i="7"/>
  <c r="CS100" i="7" l="1"/>
  <c r="CN101" i="7" l="1"/>
  <c r="CQ101" i="7" s="1"/>
  <c r="CR101" i="7" s="1"/>
  <c r="CM101" i="7"/>
  <c r="CS101" i="7" s="1"/>
  <c r="CN102" i="7" s="1"/>
  <c r="CQ102" i="7" l="1"/>
  <c r="CR102" i="7" s="1"/>
  <c r="CM102" i="7"/>
  <c r="CS102" i="7" s="1"/>
  <c r="CN103" i="7" l="1"/>
  <c r="CQ103" i="7" s="1"/>
  <c r="CR103" i="7" s="1"/>
  <c r="CM103" i="7"/>
  <c r="CS103" i="7" l="1"/>
  <c r="CN104" i="7" s="1"/>
  <c r="CQ104" i="7" s="1"/>
  <c r="CR104" i="7" s="1"/>
  <c r="CM104" i="7" l="1"/>
  <c r="CS104" i="7" s="1"/>
  <c r="CN105" i="7" s="1"/>
  <c r="CQ105" i="7" s="1"/>
  <c r="CR105" i="7" s="1"/>
  <c r="CM105" i="7" l="1"/>
  <c r="CS105" i="7" s="1"/>
  <c r="CN106" i="7" s="1"/>
  <c r="CQ106" i="7" s="1"/>
  <c r="CR106" i="7" s="1"/>
  <c r="CM106" i="7" l="1"/>
  <c r="CS106" i="7" s="1"/>
  <c r="CN107" i="7" s="1"/>
  <c r="CQ107" i="7" l="1"/>
  <c r="CR107" i="7" s="1"/>
  <c r="CM107" i="7"/>
  <c r="CS107" i="7" s="1"/>
  <c r="CN108" i="7" s="1"/>
  <c r="CQ108" i="7" l="1"/>
  <c r="CR108" i="7" s="1"/>
  <c r="CM108" i="7"/>
  <c r="CS108" i="7" l="1"/>
  <c r="CM109" i="7" l="1"/>
  <c r="CN109" i="7"/>
  <c r="CQ109" i="7" s="1"/>
  <c r="CR109" i="7" s="1"/>
  <c r="CS109" i="7" l="1"/>
  <c r="CN110" i="7" s="1"/>
  <c r="CQ110" i="7" l="1"/>
  <c r="CR110" i="7" s="1"/>
  <c r="CM110" i="7"/>
  <c r="CS110" i="7" s="1"/>
  <c r="CN111" i="7" l="1"/>
  <c r="CQ111" i="7" s="1"/>
  <c r="CR111" i="7" s="1"/>
  <c r="CM111" i="7"/>
  <c r="CS111" i="7" l="1"/>
  <c r="CN112" i="7" s="1"/>
  <c r="CQ112" i="7" s="1"/>
  <c r="CR112" i="7" s="1"/>
  <c r="CM112" i="7" l="1"/>
  <c r="CS112" i="7" s="1"/>
  <c r="CN113" i="7" l="1"/>
  <c r="CQ113" i="7" s="1"/>
  <c r="CR113" i="7" s="1"/>
  <c r="CM113" i="7"/>
  <c r="CT113" i="7" s="1"/>
  <c r="CS113" i="7" l="1"/>
  <c r="CM114" i="7" s="1"/>
  <c r="CT114" i="7" s="1"/>
  <c r="CN114" i="7" l="1"/>
  <c r="CQ114" i="7" s="1"/>
  <c r="CR114" i="7" s="1"/>
  <c r="CS114" i="7" l="1"/>
  <c r="CN115" i="7" s="1"/>
  <c r="CQ115" i="7" s="1"/>
  <c r="CR115" i="7" s="1"/>
  <c r="CM115" i="7" l="1"/>
  <c r="CT115" i="7" s="1"/>
  <c r="CS115" i="7" l="1"/>
  <c r="CN116" i="7" s="1"/>
  <c r="CQ116" i="7" s="1"/>
  <c r="CR116" i="7" s="1"/>
  <c r="CM116" i="7" l="1"/>
  <c r="CT116" i="7" s="1"/>
  <c r="CS116" i="7" l="1"/>
  <c r="CN117" i="7" s="1"/>
  <c r="CQ117" i="7" s="1"/>
  <c r="CR117" i="7" s="1"/>
  <c r="CM117" i="7" l="1"/>
  <c r="CT117" i="7" s="1"/>
  <c r="CS117" i="7" l="1"/>
  <c r="CN118" i="7" s="1"/>
  <c r="CQ118" i="7" s="1"/>
  <c r="CR118" i="7" s="1"/>
  <c r="CM118" i="7" l="1"/>
  <c r="CT118" i="7" s="1"/>
  <c r="CS118" i="7" l="1"/>
  <c r="CN119" i="7" s="1"/>
  <c r="CQ119" i="7" s="1"/>
  <c r="CR119" i="7" s="1"/>
  <c r="CM119" i="7" l="1"/>
  <c r="CS119" i="7" s="1"/>
  <c r="CN120" i="7" l="1"/>
  <c r="CQ120" i="7" s="1"/>
  <c r="CR120" i="7" s="1"/>
  <c r="CM120" i="7"/>
  <c r="CT120" i="7" s="1"/>
  <c r="CT119" i="7"/>
  <c r="CS120" i="7" l="1"/>
  <c r="CN121" i="7" s="1"/>
  <c r="CQ121" i="7" s="1"/>
  <c r="CR121" i="7" s="1"/>
  <c r="CM121" i="7" l="1"/>
  <c r="CT121" i="7" s="1"/>
  <c r="CS121" i="7" l="1"/>
  <c r="CN122" i="7" s="1"/>
  <c r="CQ122" i="7" s="1"/>
  <c r="CR122" i="7" s="1"/>
  <c r="CM122" i="7" l="1"/>
  <c r="CT122" i="7" s="1"/>
  <c r="CS122" i="7" l="1"/>
  <c r="CN123" i="7" s="1"/>
  <c r="CQ123" i="7" s="1"/>
  <c r="CR123" i="7" s="1"/>
  <c r="CM123" i="7" l="1"/>
  <c r="CT123" i="7" s="1"/>
  <c r="CS123" i="7" l="1"/>
  <c r="CN124" i="7" s="1"/>
  <c r="CQ124" i="7" s="1"/>
  <c r="CR124" i="7" s="1"/>
  <c r="CM124" i="7" l="1"/>
  <c r="CS124" i="7" s="1"/>
  <c r="CN125" i="7" s="1"/>
  <c r="CQ125" i="7" s="1"/>
  <c r="CR125" i="7" s="1"/>
  <c r="CM125" i="7" l="1"/>
  <c r="CS125" i="7" s="1"/>
  <c r="CN126" i="7" s="1"/>
  <c r="CQ126" i="7" s="1"/>
  <c r="CR126" i="7" s="1"/>
  <c r="CM126" i="7" l="1"/>
  <c r="CS126" i="7" s="1"/>
  <c r="CN127" i="7" s="1"/>
  <c r="CQ127" i="7" s="1"/>
  <c r="CR127" i="7" s="1"/>
  <c r="CM127" i="7" l="1"/>
  <c r="CS127" i="7" s="1"/>
  <c r="CM128" i="7" l="1"/>
  <c r="CN128" i="7"/>
  <c r="CQ128" i="7" s="1"/>
  <c r="CR128" i="7" s="1"/>
  <c r="CS128" i="7" l="1"/>
  <c r="CN129" i="7" l="1"/>
  <c r="CQ129" i="7" s="1"/>
  <c r="CR129" i="7" s="1"/>
  <c r="CM129" i="7"/>
  <c r="CS129" i="7" l="1"/>
  <c r="CN130" i="7" s="1"/>
  <c r="CQ130" i="7" s="1"/>
  <c r="CR130" i="7" s="1"/>
  <c r="CM130" i="7" l="1"/>
  <c r="CS130" i="7" s="1"/>
  <c r="CN131" i="7" s="1"/>
  <c r="CQ131" i="7" s="1"/>
  <c r="CR131" i="7" s="1"/>
  <c r="CM131" i="7" l="1"/>
  <c r="CS131" i="7" s="1"/>
  <c r="CN132" i="7" s="1"/>
  <c r="CQ132" i="7" s="1"/>
  <c r="CR132" i="7" s="1"/>
  <c r="CM132" i="7" l="1"/>
  <c r="CS132" i="7" s="1"/>
  <c r="CN133" i="7" s="1"/>
  <c r="CM133" i="7" l="1"/>
  <c r="CS133" i="7" s="1"/>
  <c r="CN134" i="7" s="1"/>
  <c r="CQ134" i="7" l="1"/>
  <c r="CR134" i="7" s="1"/>
  <c r="CM134" i="7"/>
  <c r="CS134" i="7" s="1"/>
  <c r="CN135" i="7" s="1"/>
  <c r="CQ133" i="7"/>
  <c r="CR133" i="7" s="1"/>
  <c r="CM135" i="7" l="1"/>
  <c r="CQ135" i="7"/>
  <c r="CR135" i="7" s="1"/>
  <c r="CS135" i="7" l="1"/>
  <c r="CN136" i="7" s="1"/>
  <c r="CM136" i="7" l="1"/>
  <c r="CQ136" i="7"/>
  <c r="CR136" i="7" s="1"/>
  <c r="CS136" i="7" l="1"/>
  <c r="CN137" i="7" s="1"/>
  <c r="CM137" i="7" l="1"/>
  <c r="CQ137" i="7"/>
  <c r="CR137" i="7" s="1"/>
  <c r="CS137" i="7" l="1"/>
  <c r="CN138" i="7" s="1"/>
  <c r="CM138" i="7" l="1"/>
  <c r="CT138" i="7" s="1"/>
  <c r="CQ138" i="7"/>
  <c r="CR138" i="7" s="1"/>
  <c r="CS138" i="7" l="1"/>
  <c r="CN139" i="7" s="1"/>
  <c r="CQ139" i="7" l="1"/>
  <c r="CR139" i="7" s="1"/>
  <c r="CM139" i="7"/>
  <c r="CT139" i="7" l="1"/>
  <c r="CS139" i="7"/>
  <c r="CN140" i="7" s="1"/>
  <c r="CM140" i="7" l="1"/>
  <c r="CQ140" i="7"/>
  <c r="CR140" i="7" s="1"/>
  <c r="CT140" i="7" l="1"/>
  <c r="CS140" i="7"/>
  <c r="CN141" i="7" s="1"/>
  <c r="CM141" i="7" l="1"/>
  <c r="CQ141" i="7"/>
  <c r="CR141" i="7" s="1"/>
  <c r="CT141" i="7" l="1"/>
  <c r="CS141" i="7"/>
  <c r="CN142" i="7" s="1"/>
  <c r="CQ142" i="7" l="1"/>
  <c r="CR142" i="7" s="1"/>
  <c r="CM142" i="7"/>
  <c r="CS142" i="7" l="1"/>
  <c r="CN143" i="7" s="1"/>
  <c r="CT142" i="7"/>
  <c r="CQ143" i="7" l="1"/>
  <c r="CR143" i="7" s="1"/>
  <c r="CM143" i="7"/>
  <c r="CT143" i="7" s="1"/>
  <c r="CS143" i="7" l="1"/>
  <c r="CN144" i="7" s="1"/>
  <c r="CQ144" i="7" l="1"/>
  <c r="CR144" i="7" s="1"/>
  <c r="CM144" i="7"/>
  <c r="CT144" i="7" s="1"/>
  <c r="CS144" i="7" l="1"/>
  <c r="CN145" i="7" s="1"/>
  <c r="CQ145" i="7" l="1"/>
  <c r="CR145" i="7" s="1"/>
  <c r="CM145" i="7"/>
  <c r="CT145" i="7" s="1"/>
  <c r="CS145" i="7" l="1"/>
  <c r="CN146" i="7" s="1"/>
  <c r="CQ146" i="7" l="1"/>
  <c r="CR146" i="7" s="1"/>
  <c r="CM146" i="7"/>
  <c r="CT146" i="7" s="1"/>
  <c r="CS146" i="7" l="1"/>
  <c r="CN147" i="7" s="1"/>
  <c r="CQ147" i="7" l="1"/>
  <c r="CR147" i="7" s="1"/>
  <c r="CM147" i="7"/>
  <c r="CT147" i="7" s="1"/>
  <c r="CS147" i="7" l="1"/>
  <c r="CN148" i="7" s="1"/>
  <c r="CQ148" i="7" l="1"/>
  <c r="CR148" i="7" s="1"/>
  <c r="CM148" i="7"/>
  <c r="CS148" i="7" s="1"/>
  <c r="CN149" i="7" s="1"/>
  <c r="CQ149" i="7" l="1"/>
  <c r="CR149" i="7" s="1"/>
  <c r="CM149" i="7"/>
  <c r="CS149" i="7" s="1"/>
  <c r="CN150" i="7" s="1"/>
  <c r="CQ150" i="7" l="1"/>
  <c r="CR150" i="7" s="1"/>
  <c r="CM150" i="7"/>
  <c r="CS150" i="7" s="1"/>
  <c r="CN151" i="7" s="1"/>
  <c r="CQ151" i="7" l="1"/>
  <c r="CR151" i="7" s="1"/>
  <c r="CM151" i="7"/>
  <c r="CS151" i="7" s="1"/>
  <c r="CN152" i="7" s="1"/>
  <c r="CQ152" i="7" l="1"/>
  <c r="CR152" i="7" s="1"/>
  <c r="CM152" i="7"/>
  <c r="CS152" i="7" s="1"/>
  <c r="CN153" i="7" s="1"/>
  <c r="CQ153" i="7" l="1"/>
  <c r="CR153" i="7" s="1"/>
  <c r="CM153" i="7"/>
  <c r="CS153" i="7" s="1"/>
  <c r="CN154" i="7" s="1"/>
  <c r="CM154" i="7" l="1"/>
  <c r="CQ154" i="7"/>
  <c r="CR154" i="7" s="1"/>
  <c r="CS154" i="7" l="1"/>
  <c r="CN155" i="7" s="1"/>
  <c r="CM155" i="7" l="1"/>
  <c r="CQ155" i="7"/>
  <c r="CR155" i="7" s="1"/>
  <c r="CS155" i="7" l="1"/>
  <c r="CN156" i="7" s="1"/>
  <c r="CQ156" i="7" l="1"/>
  <c r="CR156" i="7" s="1"/>
  <c r="CM156" i="7"/>
  <c r="CS156" i="7" s="1"/>
  <c r="CN157" i="7" s="1"/>
  <c r="CM157" i="7" l="1"/>
  <c r="CQ157" i="7"/>
  <c r="CR157" i="7" s="1"/>
  <c r="CS157" i="7" l="1"/>
  <c r="CN158" i="7" s="1"/>
  <c r="CQ158" i="7" l="1"/>
  <c r="CR158" i="7" s="1"/>
  <c r="CM158" i="7"/>
  <c r="CS158" i="7" s="1"/>
  <c r="CN159" i="7" s="1"/>
  <c r="CM159" i="7" l="1"/>
  <c r="CQ159" i="7"/>
  <c r="CR159" i="7" s="1"/>
  <c r="CS159" i="7" l="1"/>
  <c r="CN160" i="7" s="1"/>
  <c r="CM160" i="7" l="1"/>
  <c r="CQ160" i="7"/>
  <c r="CR160" i="7" s="1"/>
  <c r="CS160" i="7" l="1"/>
  <c r="CN161" i="7" s="1"/>
  <c r="CM161" i="7" l="1"/>
  <c r="CT161" i="7" s="1"/>
  <c r="CQ161" i="7"/>
  <c r="CR161" i="7" s="1"/>
  <c r="CS161" i="7" l="1"/>
  <c r="CN162" i="7" s="1"/>
  <c r="CM162" i="7" l="1"/>
  <c r="CT162" i="7" s="1"/>
  <c r="CQ162" i="7"/>
  <c r="CR162" i="7" s="1"/>
  <c r="CS162" i="7" l="1"/>
  <c r="CN163" i="7" s="1"/>
  <c r="CM163" i="7" l="1"/>
  <c r="CT163" i="7" s="1"/>
  <c r="CQ163" i="7"/>
  <c r="CR163" i="7" s="1"/>
  <c r="CS163" i="7" l="1"/>
  <c r="CM164" i="7" l="1"/>
  <c r="CT164" i="7" s="1"/>
  <c r="CN164" i="7"/>
  <c r="CQ164" i="7" s="1"/>
  <c r="CR164" i="7" s="1"/>
  <c r="CS164" i="7" l="1"/>
  <c r="CN165" i="7" l="1"/>
  <c r="CQ165" i="7" s="1"/>
  <c r="CR165" i="7" s="1"/>
  <c r="CM165" i="7"/>
  <c r="CT165" i="7" s="1"/>
  <c r="CS165" i="7" l="1"/>
  <c r="CN166" i="7" l="1"/>
  <c r="CQ166" i="7" s="1"/>
  <c r="CR166" i="7" s="1"/>
  <c r="CM166" i="7"/>
  <c r="CT166" i="7" s="1"/>
  <c r="CS166" i="7" l="1"/>
  <c r="CN167" i="7" l="1"/>
  <c r="CQ167" i="7" s="1"/>
  <c r="CR167" i="7" s="1"/>
  <c r="CM167" i="7"/>
  <c r="CT167" i="7" s="1"/>
  <c r="CS167" i="7" l="1"/>
  <c r="CN168" i="7" l="1"/>
  <c r="CQ168" i="7" s="1"/>
  <c r="CR168" i="7" s="1"/>
  <c r="CM168" i="7"/>
  <c r="CT168" i="7" s="1"/>
  <c r="CS168" i="7" l="1"/>
  <c r="CN169" i="7" l="1"/>
  <c r="CQ169" i="7" s="1"/>
  <c r="CR169" i="7" s="1"/>
  <c r="CM169" i="7"/>
  <c r="CT169" i="7" s="1"/>
  <c r="CS169" i="7" l="1"/>
  <c r="CN170" i="7" l="1"/>
  <c r="CQ170" i="7" s="1"/>
  <c r="CR170" i="7" s="1"/>
  <c r="CM170" i="7"/>
  <c r="CT170" i="7" s="1"/>
  <c r="CS170" i="7" l="1"/>
  <c r="CN171" i="7" l="1"/>
  <c r="CQ171" i="7" s="1"/>
  <c r="CR171" i="7" s="1"/>
  <c r="CM171" i="7"/>
  <c r="CT171" i="7" s="1"/>
  <c r="CS171" i="7" l="1"/>
  <c r="CN172" i="7" l="1"/>
  <c r="CQ172" i="7" s="1"/>
  <c r="CR172" i="7" s="1"/>
  <c r="CM172" i="7"/>
  <c r="CS172" i="7" l="1"/>
  <c r="CN173" i="7" s="1"/>
  <c r="CQ173" i="7" s="1"/>
  <c r="CR173" i="7" s="1"/>
  <c r="CM173" i="7" l="1"/>
  <c r="CS173" i="7" s="1"/>
  <c r="CN174" i="7" s="1"/>
  <c r="CQ174" i="7" s="1"/>
  <c r="CR174" i="7" s="1"/>
  <c r="CM174" i="7" l="1"/>
  <c r="CS174" i="7" s="1"/>
  <c r="CN175" i="7" s="1"/>
  <c r="CQ175" i="7" s="1"/>
  <c r="CR175" i="7" s="1"/>
  <c r="CM175" i="7" l="1"/>
  <c r="CS175" i="7" s="1"/>
  <c r="CN176" i="7" s="1"/>
  <c r="CM176" i="7" l="1"/>
  <c r="CQ176" i="7"/>
  <c r="CR176" i="7" s="1"/>
  <c r="CS176" i="7" l="1"/>
  <c r="CN177" i="7" s="1"/>
  <c r="CQ177" i="7" l="1"/>
  <c r="CR177" i="7" s="1"/>
  <c r="CM177" i="7"/>
  <c r="CS177" i="7" l="1"/>
  <c r="CN178" i="7" l="1"/>
  <c r="CQ178" i="7" s="1"/>
  <c r="CR178" i="7" s="1"/>
  <c r="CM178" i="7"/>
  <c r="CS178" i="7" l="1"/>
  <c r="CN179" i="7" s="1"/>
  <c r="CQ179" i="7" s="1"/>
  <c r="CR179" i="7" s="1"/>
  <c r="CM179" i="7" l="1"/>
  <c r="CS179" i="7" s="1"/>
  <c r="CN180" i="7" s="1"/>
  <c r="CM180" i="7" l="1"/>
  <c r="CQ180" i="7"/>
  <c r="CR180" i="7" s="1"/>
  <c r="CS180" i="7" l="1"/>
  <c r="CN181" i="7" s="1"/>
  <c r="CQ181" i="7" l="1"/>
  <c r="CR181" i="7" s="1"/>
  <c r="CM181" i="7"/>
  <c r="CS181" i="7" s="1"/>
  <c r="CN182" i="7" s="1"/>
  <c r="CQ182" i="7" l="1"/>
  <c r="CR182" i="7" s="1"/>
  <c r="CM182" i="7"/>
  <c r="CS182" i="7" s="1"/>
  <c r="CN183" i="7" s="1"/>
  <c r="CM183" i="7" l="1"/>
  <c r="CQ183" i="7"/>
  <c r="CR183" i="7" s="1"/>
  <c r="CS183" i="7" l="1"/>
  <c r="CN184" i="7" s="1"/>
  <c r="CQ184" i="7" l="1"/>
  <c r="CR184" i="7" s="1"/>
  <c r="CM184" i="7"/>
  <c r="CS184" i="7" s="1"/>
  <c r="CN185" i="7" s="1"/>
  <c r="CM185" i="7" l="1"/>
  <c r="CT185" i="7" s="1"/>
  <c r="CQ185" i="7"/>
  <c r="CR185" i="7" s="1"/>
  <c r="CS185" i="7" l="1"/>
  <c r="CN186" i="7" s="1"/>
  <c r="CQ186" i="7" l="1"/>
  <c r="CR186" i="7" s="1"/>
  <c r="CM186" i="7"/>
  <c r="CT186" i="7" s="1"/>
  <c r="CS186" i="7" l="1"/>
  <c r="CN187" i="7" s="1"/>
  <c r="CM187" i="7" l="1"/>
  <c r="CT187" i="7" s="1"/>
  <c r="CQ187" i="7"/>
  <c r="CR187" i="7" s="1"/>
  <c r="CS187" i="7" l="1"/>
  <c r="CN188" i="7" s="1"/>
  <c r="CM188" i="7" l="1"/>
  <c r="CT188" i="7" s="1"/>
  <c r="CQ188" i="7"/>
  <c r="CR188" i="7" s="1"/>
  <c r="CS188" i="7" l="1"/>
  <c r="CN189" i="7" s="1"/>
  <c r="CM189" i="7" l="1"/>
  <c r="CT189" i="7" s="1"/>
  <c r="CQ189" i="7"/>
  <c r="CR189" i="7" s="1"/>
  <c r="CS189" i="7" l="1"/>
  <c r="CN190" i="7" s="1"/>
  <c r="CM190" i="7" l="1"/>
  <c r="CT190" i="7" s="1"/>
  <c r="CQ190" i="7"/>
  <c r="CR190" i="7" s="1"/>
  <c r="CS190" i="7" l="1"/>
  <c r="CN191" i="7" s="1"/>
  <c r="CM191" i="7" l="1"/>
  <c r="CT191" i="7" s="1"/>
  <c r="CQ191" i="7"/>
  <c r="CR191" i="7" s="1"/>
  <c r="CS191" i="7" l="1"/>
  <c r="CN192" i="7" l="1"/>
  <c r="CQ192" i="7" s="1"/>
  <c r="CR192" i="7" s="1"/>
  <c r="CM192" i="7"/>
  <c r="CT192" i="7" s="1"/>
  <c r="CS192" i="7" l="1"/>
  <c r="CN193" i="7" l="1"/>
  <c r="CQ193" i="7" s="1"/>
  <c r="CR193" i="7" s="1"/>
  <c r="CM193" i="7"/>
  <c r="CT193" i="7" s="1"/>
  <c r="CS193" i="7" l="1"/>
  <c r="CN194" i="7" l="1"/>
  <c r="CQ194" i="7" s="1"/>
  <c r="CR194" i="7" s="1"/>
  <c r="CM194" i="7"/>
  <c r="CT194" i="7" s="1"/>
  <c r="CS194" i="7" l="1"/>
  <c r="CN195" i="7" l="1"/>
  <c r="CQ195" i="7" s="1"/>
  <c r="CR195" i="7" s="1"/>
  <c r="CM195" i="7"/>
  <c r="CT195" i="7" s="1"/>
  <c r="CS195" i="7" l="1"/>
  <c r="CN196" i="7" l="1"/>
  <c r="CQ196" i="7" s="1"/>
  <c r="CR196" i="7" s="1"/>
  <c r="CM196" i="7"/>
  <c r="CS196" i="7" l="1"/>
  <c r="CN197" i="7" s="1"/>
  <c r="CQ197" i="7" s="1"/>
  <c r="CR197" i="7" s="1"/>
  <c r="CM197" i="7" l="1"/>
  <c r="CS197" i="7" s="1"/>
  <c r="CN198" i="7" s="1"/>
  <c r="CQ198" i="7" s="1"/>
  <c r="CR198" i="7" s="1"/>
  <c r="CM198" i="7" l="1"/>
  <c r="CS198" i="7" s="1"/>
  <c r="CM199" i="7" l="1"/>
  <c r="CN199" i="7"/>
  <c r="CQ199" i="7" s="1"/>
  <c r="CR199" i="7" s="1"/>
  <c r="CS199" i="7" l="1"/>
  <c r="CN200" i="7" s="1"/>
  <c r="CQ200" i="7" l="1"/>
  <c r="CR200" i="7" s="1"/>
  <c r="CM200" i="7"/>
  <c r="CS200" i="7" l="1"/>
  <c r="CN201" i="7" l="1"/>
  <c r="CQ201" i="7" s="1"/>
  <c r="CR201" i="7" s="1"/>
  <c r="CM201" i="7"/>
  <c r="CS201" i="7" l="1"/>
  <c r="CN202" i="7" s="1"/>
  <c r="CQ202" i="7" s="1"/>
  <c r="CR202" i="7" s="1"/>
  <c r="CM202" i="7" l="1"/>
  <c r="CS202" i="7" s="1"/>
  <c r="CN203" i="7" s="1"/>
  <c r="CQ203" i="7" s="1"/>
  <c r="CR203" i="7" s="1"/>
  <c r="CM203" i="7" l="1"/>
  <c r="CS203" i="7" s="1"/>
  <c r="CN204" i="7" s="1"/>
  <c r="CQ204" i="7" s="1"/>
  <c r="CR204" i="7" s="1"/>
  <c r="CM204" i="7" l="1"/>
  <c r="CS204" i="7" s="1"/>
  <c r="CM205" i="7" l="1"/>
  <c r="CN205" i="7"/>
  <c r="CQ205" i="7" s="1"/>
  <c r="CR205" i="7" s="1"/>
  <c r="CS205" i="7" l="1"/>
  <c r="CN206" i="7" l="1"/>
  <c r="CQ206" i="7" s="1"/>
  <c r="CR206" i="7" s="1"/>
  <c r="CM206" i="7"/>
  <c r="CS206" i="7" s="1"/>
  <c r="CN207" i="7" l="1"/>
  <c r="CQ207" i="7" s="1"/>
  <c r="CR207" i="7" s="1"/>
  <c r="CM207" i="7"/>
  <c r="CS207" i="7" l="1"/>
  <c r="CN208" i="7" s="1"/>
  <c r="CQ208" i="7" s="1"/>
  <c r="CR208" i="7" s="1"/>
  <c r="CM208" i="7" l="1"/>
  <c r="CS208" i="7" s="1"/>
  <c r="CN209" i="7" l="1"/>
  <c r="CQ209" i="7" s="1"/>
  <c r="CR209" i="7" s="1"/>
  <c r="CM209" i="7"/>
  <c r="CT209" i="7" s="1"/>
  <c r="CS209" i="7" l="1"/>
  <c r="CN210" i="7" s="1"/>
  <c r="CQ210" i="7" s="1"/>
  <c r="CR210" i="7" s="1"/>
  <c r="CM210" i="7" l="1"/>
  <c r="CT210" i="7" s="1"/>
  <c r="CS210" i="7" l="1"/>
  <c r="CN211" i="7" s="1"/>
  <c r="CQ211" i="7" s="1"/>
  <c r="CR211" i="7" s="1"/>
  <c r="CM211" i="7" l="1"/>
  <c r="CT211" i="7" s="1"/>
  <c r="CS211" i="7" l="1"/>
  <c r="CN212" i="7" s="1"/>
  <c r="CQ212" i="7" s="1"/>
  <c r="CR212" i="7" s="1"/>
  <c r="CM212" i="7" l="1"/>
  <c r="CT212" i="7" s="1"/>
  <c r="CS212" i="7" l="1"/>
  <c r="CN213" i="7" s="1"/>
  <c r="CQ213" i="7" s="1"/>
  <c r="CR213" i="7" s="1"/>
  <c r="CM213" i="7" l="1"/>
  <c r="CT213" i="7" s="1"/>
  <c r="CS213" i="7" l="1"/>
  <c r="CN214" i="7" s="1"/>
  <c r="CQ214" i="7" s="1"/>
  <c r="CR214" i="7" s="1"/>
  <c r="CM214" i="7" l="1"/>
  <c r="CT214" i="7" s="1"/>
  <c r="CS214" i="7" l="1"/>
  <c r="CN215" i="7" s="1"/>
  <c r="CQ215" i="7" s="1"/>
  <c r="CR215" i="7" s="1"/>
  <c r="CM215" i="7" l="1"/>
  <c r="CT215" i="7" s="1"/>
  <c r="CS215" i="7" l="1"/>
  <c r="CN216" i="7" s="1"/>
  <c r="CQ216" i="7" s="1"/>
  <c r="CR216" i="7" s="1"/>
  <c r="CM216" i="7" l="1"/>
  <c r="CT216" i="7" s="1"/>
  <c r="CS216" i="7" l="1"/>
  <c r="CN217" i="7" s="1"/>
  <c r="CQ217" i="7" s="1"/>
  <c r="CR217" i="7" s="1"/>
  <c r="CM217" i="7" l="1"/>
  <c r="CT217" i="7" s="1"/>
  <c r="CS217" i="7" l="1"/>
  <c r="CN218" i="7" s="1"/>
  <c r="CQ218" i="7" s="1"/>
  <c r="CR218" i="7" s="1"/>
  <c r="CM218" i="7" l="1"/>
  <c r="CT218" i="7" s="1"/>
  <c r="CS218" i="7" l="1"/>
  <c r="CN219" i="7" s="1"/>
  <c r="CQ219" i="7" s="1"/>
  <c r="CR219" i="7" s="1"/>
  <c r="CM219" i="7" l="1"/>
  <c r="CT219" i="7" s="1"/>
  <c r="CS219" i="7" l="1"/>
  <c r="CN220" i="7" s="1"/>
  <c r="CQ220" i="7" s="1"/>
  <c r="CR220" i="7" s="1"/>
  <c r="CM220" i="7" l="1"/>
  <c r="CS220" i="7" s="1"/>
  <c r="CN221" i="7" s="1"/>
  <c r="CQ221" i="7" l="1"/>
  <c r="CR221" i="7" s="1"/>
  <c r="CM221" i="7"/>
  <c r="CS221" i="7" s="1"/>
  <c r="CN222" i="7" s="1"/>
  <c r="CQ222" i="7" l="1"/>
  <c r="CR222" i="7" s="1"/>
  <c r="CM222" i="7"/>
  <c r="CS222" i="7" s="1"/>
  <c r="CN223" i="7" s="1"/>
  <c r="CQ223" i="7" l="1"/>
  <c r="CR223" i="7" s="1"/>
  <c r="CM223" i="7"/>
  <c r="CS223" i="7" s="1"/>
  <c r="CN224" i="7" s="1"/>
  <c r="CQ224" i="7" l="1"/>
  <c r="CR224" i="7" s="1"/>
  <c r="CM224" i="7"/>
  <c r="CS224" i="7" s="1"/>
  <c r="CN225" i="7" s="1"/>
  <c r="CQ225" i="7" l="1"/>
  <c r="CR225" i="7" s="1"/>
  <c r="CM225" i="7"/>
  <c r="CS225" i="7" s="1"/>
  <c r="CN226" i="7" s="1"/>
  <c r="CQ226" i="7" l="1"/>
  <c r="CR226" i="7" s="1"/>
  <c r="CM226" i="7"/>
  <c r="CS226" i="7" s="1"/>
  <c r="CN227" i="7" s="1"/>
  <c r="CQ227" i="7" l="1"/>
  <c r="CR227" i="7" s="1"/>
  <c r="CM227" i="7"/>
  <c r="CS227" i="7" l="1"/>
  <c r="CN228" i="7" s="1"/>
  <c r="CM228" i="7" l="1"/>
  <c r="CQ228" i="7"/>
  <c r="CR228" i="7" s="1"/>
  <c r="CS228" i="7" l="1"/>
  <c r="CN229" i="7" s="1"/>
  <c r="CQ229" i="7" l="1"/>
  <c r="CR229" i="7" s="1"/>
  <c r="CM229" i="7"/>
  <c r="CS229" i="7" s="1"/>
  <c r="CN230" i="7" s="1"/>
  <c r="CM230" i="7" l="1"/>
  <c r="CQ230" i="7"/>
  <c r="CR230" i="7" s="1"/>
  <c r="CS230" i="7" l="1"/>
  <c r="CN231" i="7" s="1"/>
  <c r="CQ231" i="7" l="1"/>
  <c r="CR231" i="7" s="1"/>
  <c r="CM231" i="7"/>
  <c r="CS231" i="7" s="1"/>
  <c r="CN232" i="7" s="1"/>
  <c r="CM232" i="7" l="1"/>
  <c r="CQ232" i="7"/>
  <c r="CR232" i="7" s="1"/>
  <c r="CS232" i="7" l="1"/>
  <c r="CN233" i="7" s="1"/>
  <c r="CM233" i="7" l="1"/>
  <c r="CT233" i="7" s="1"/>
  <c r="CQ233" i="7"/>
  <c r="CR233" i="7" s="1"/>
  <c r="CS233" i="7" l="1"/>
  <c r="CN234" i="7" s="1"/>
  <c r="CM234" i="7" l="1"/>
  <c r="CQ234" i="7"/>
  <c r="CR234" i="7" s="1"/>
  <c r="CT234" i="7" l="1"/>
  <c r="CS234" i="7"/>
  <c r="CN235" i="7" s="1"/>
  <c r="CQ235" i="7" l="1"/>
  <c r="CR235" i="7" s="1"/>
  <c r="CM235" i="7"/>
  <c r="CT235" i="7" s="1"/>
  <c r="CS235" i="7" l="1"/>
  <c r="CN236" i="7" s="1"/>
  <c r="CQ236" i="7" l="1"/>
  <c r="CR236" i="7" s="1"/>
  <c r="CM236" i="7"/>
  <c r="CT236" i="7" s="1"/>
  <c r="CS236" i="7" l="1"/>
  <c r="CN237" i="7" s="1"/>
  <c r="CM237" i="7" l="1"/>
  <c r="CQ237" i="7"/>
  <c r="CR237" i="7" s="1"/>
  <c r="CT237" i="7" l="1"/>
  <c r="CS237" i="7"/>
  <c r="CN238" i="7" s="1"/>
  <c r="CM238" i="7" l="1"/>
  <c r="CT238" i="7" s="1"/>
  <c r="CQ238" i="7"/>
  <c r="CR238" i="7" s="1"/>
  <c r="CS238" i="7" l="1"/>
  <c r="CN239" i="7" s="1"/>
  <c r="CQ239" i="7" l="1"/>
  <c r="CR239" i="7" s="1"/>
  <c r="CM239" i="7"/>
  <c r="CT239" i="7" l="1"/>
  <c r="CS239" i="7"/>
  <c r="CN240" i="7" s="1"/>
  <c r="CM240" i="7" l="1"/>
  <c r="CQ240" i="7"/>
  <c r="CR240" i="7" s="1"/>
  <c r="CT240" i="7" l="1"/>
  <c r="CS240" i="7"/>
  <c r="CN241" i="7" s="1"/>
  <c r="CM241" i="7" l="1"/>
  <c r="CQ241" i="7"/>
  <c r="CR241" i="7" s="1"/>
  <c r="CT241" i="7" l="1"/>
  <c r="CS241" i="7"/>
  <c r="CN242" i="7" s="1"/>
  <c r="CQ242" i="7" l="1"/>
  <c r="CR242" i="7" s="1"/>
  <c r="CM242" i="7"/>
  <c r="CT242" i="7" l="1"/>
  <c r="CS242" i="7"/>
  <c r="CN243" i="7" s="1"/>
  <c r="CM243" i="7" l="1"/>
  <c r="CQ243" i="7"/>
  <c r="CR243" i="7" s="1"/>
  <c r="CT243" i="7" l="1"/>
  <c r="CS243" i="7"/>
  <c r="CN244" i="7" s="1"/>
  <c r="CQ244" i="7" l="1"/>
  <c r="CR244" i="7" s="1"/>
  <c r="CM244" i="7"/>
  <c r="CS244" i="7" l="1"/>
  <c r="CN245" i="7" s="1"/>
  <c r="CQ245" i="7" l="1"/>
  <c r="CR245" i="7" s="1"/>
  <c r="CM245" i="7"/>
  <c r="CS245" i="7" s="1"/>
  <c r="CN246" i="7" s="1"/>
  <c r="CQ246" i="7" l="1"/>
  <c r="CR246" i="7" s="1"/>
  <c r="CM246" i="7"/>
  <c r="CS246" i="7" s="1"/>
  <c r="CN247" i="7" s="1"/>
  <c r="CM247" i="7" l="1"/>
  <c r="CQ247" i="7"/>
  <c r="CR247" i="7" s="1"/>
  <c r="CS247" i="7" l="1"/>
  <c r="CN248" i="7" s="1"/>
  <c r="CM248" i="7" l="1"/>
  <c r="CQ248" i="7"/>
  <c r="CR248" i="7" s="1"/>
  <c r="CS248" i="7" l="1"/>
  <c r="CN249" i="7" s="1"/>
  <c r="CM249" i="7" l="1"/>
  <c r="CQ249" i="7"/>
  <c r="CR249" i="7" s="1"/>
  <c r="CS249" i="7" l="1"/>
  <c r="CN250" i="7" s="1"/>
  <c r="CM250" i="7" l="1"/>
  <c r="CQ250" i="7"/>
  <c r="CR250" i="7" s="1"/>
  <c r="CS250" i="7" l="1"/>
  <c r="CN251" i="7" s="1"/>
  <c r="CQ251" i="7" l="1"/>
  <c r="CR251" i="7" s="1"/>
  <c r="CM251" i="7"/>
  <c r="CS251" i="7" s="1"/>
  <c r="CN252" i="7" s="1"/>
  <c r="CQ252" i="7" l="1"/>
  <c r="CR252" i="7" s="1"/>
  <c r="CM252" i="7"/>
  <c r="CS252" i="7" s="1"/>
  <c r="CN253" i="7" s="1"/>
  <c r="CQ253" i="7" l="1"/>
  <c r="CR253" i="7" s="1"/>
  <c r="CM253" i="7"/>
  <c r="CS253" i="7" s="1"/>
  <c r="CN254" i="7" s="1"/>
  <c r="CM254" i="7" l="1"/>
  <c r="CQ254" i="7"/>
  <c r="CR254" i="7" s="1"/>
  <c r="CS254" i="7" l="1"/>
  <c r="CN255" i="7" s="1"/>
  <c r="CQ255" i="7" l="1"/>
  <c r="CR255" i="7" s="1"/>
  <c r="CM255" i="7"/>
  <c r="CT257" i="7"/>
  <c r="CS255" i="7" l="1"/>
  <c r="CN256" i="7" s="1"/>
  <c r="CQ256" i="7" l="1"/>
  <c r="CR256" i="7" s="1"/>
  <c r="CM256" i="7"/>
  <c r="CS256" i="7" s="1"/>
  <c r="CN257" i="7" s="1"/>
  <c r="CQ257" i="7" l="1"/>
  <c r="CR257" i="7" s="1"/>
  <c r="CM257" i="7"/>
  <c r="CS257" i="7" s="1"/>
  <c r="CN258" i="7" s="1"/>
  <c r="CM258" i="7" l="1"/>
  <c r="CT258" i="7" s="1"/>
  <c r="CQ258" i="7"/>
  <c r="CR258" i="7" s="1"/>
  <c r="CS258" i="7" l="1"/>
  <c r="CN259" i="7" s="1"/>
  <c r="CM259" i="7" l="1"/>
  <c r="CT259" i="7" s="1"/>
  <c r="CQ259" i="7"/>
  <c r="CR259" i="7" s="1"/>
  <c r="CS259" i="7" l="1"/>
  <c r="CN260" i="7" s="1"/>
  <c r="CM260" i="7" l="1"/>
  <c r="CT260" i="7" s="1"/>
  <c r="CQ260" i="7"/>
  <c r="CR260" i="7" s="1"/>
  <c r="CS260" i="7" l="1"/>
  <c r="CN261" i="7" s="1"/>
  <c r="CM261" i="7" l="1"/>
  <c r="CT261" i="7" s="1"/>
  <c r="CQ261" i="7"/>
  <c r="CR261" i="7" s="1"/>
  <c r="CS261" i="7" l="1"/>
  <c r="CN262" i="7" s="1"/>
  <c r="CQ262" i="7" l="1"/>
  <c r="CR262" i="7" s="1"/>
  <c r="CM262" i="7"/>
  <c r="CS262" i="7" s="1"/>
  <c r="CN263" i="7" s="1"/>
  <c r="CT262" i="7" l="1"/>
  <c r="CQ263" i="7"/>
  <c r="CR263" i="7" s="1"/>
  <c r="CM263" i="7"/>
  <c r="CT263" i="7" l="1"/>
  <c r="CS263" i="7"/>
  <c r="CN264" i="7" s="1"/>
  <c r="CQ264" i="7" l="1"/>
  <c r="CR264" i="7" s="1"/>
  <c r="CM264" i="7"/>
  <c r="CT264" i="7" l="1"/>
  <c r="CS264" i="7"/>
  <c r="CN265" i="7" s="1"/>
  <c r="CQ265" i="7" l="1"/>
  <c r="CR265" i="7" s="1"/>
  <c r="CM265" i="7"/>
  <c r="CT265" i="7" l="1"/>
  <c r="CS265" i="7"/>
  <c r="CN266" i="7" s="1"/>
  <c r="CQ266" i="7" l="1"/>
  <c r="CR266" i="7" s="1"/>
  <c r="CM266" i="7"/>
  <c r="CT266" i="7" l="1"/>
  <c r="CS266" i="7"/>
  <c r="CN267" i="7" s="1"/>
  <c r="CQ267" i="7" l="1"/>
  <c r="CR267" i="7" s="1"/>
  <c r="CM267" i="7"/>
  <c r="CT267" i="7" l="1"/>
  <c r="CS267" i="7"/>
  <c r="CN268" i="7" s="1"/>
  <c r="CM268" i="7" l="1"/>
  <c r="CQ268" i="7"/>
  <c r="CR268" i="7" s="1"/>
  <c r="CS268" i="7" l="1"/>
  <c r="CN269" i="7" s="1"/>
  <c r="CQ269" i="7" l="1"/>
  <c r="CR269" i="7" s="1"/>
  <c r="CM269" i="7"/>
  <c r="CS269" i="7" l="1"/>
  <c r="CN270" i="7" s="1"/>
  <c r="CM270" i="7" l="1"/>
  <c r="CQ270" i="7"/>
  <c r="CR270" i="7" s="1"/>
  <c r="CS270" i="7" l="1"/>
  <c r="CN271" i="7" s="1"/>
  <c r="CQ271" i="7" l="1"/>
  <c r="CR271" i="7" s="1"/>
  <c r="CM271" i="7"/>
  <c r="CS271" i="7" s="1"/>
  <c r="CN272" i="7" s="1"/>
  <c r="CM272" i="7" l="1"/>
  <c r="CQ272" i="7"/>
  <c r="CR272" i="7" s="1"/>
  <c r="CS272" i="7" l="1"/>
  <c r="CN273" i="7" s="1"/>
  <c r="CQ273" i="7" l="1"/>
  <c r="CR273" i="7" s="1"/>
  <c r="CM273" i="7"/>
  <c r="CS273" i="7" s="1"/>
  <c r="CN274" i="7" s="1"/>
  <c r="CQ274" i="7" l="1"/>
  <c r="CR274" i="7" s="1"/>
  <c r="CM274" i="7"/>
  <c r="CS274" i="7" s="1"/>
  <c r="CN275" i="7" s="1"/>
  <c r="CM275" i="7" l="1"/>
  <c r="CQ275" i="7"/>
  <c r="CR275" i="7" s="1"/>
  <c r="CS275" i="7" l="1"/>
  <c r="CN276" i="7" s="1"/>
  <c r="CT353" i="7"/>
  <c r="CQ276" i="7" l="1"/>
  <c r="CR276" i="7" s="1"/>
  <c r="CM276" i="7"/>
  <c r="CS276" i="7" s="1"/>
  <c r="CN277" i="7" s="1"/>
  <c r="CM277" i="7" l="1"/>
  <c r="CQ277" i="7"/>
  <c r="CR277" i="7" s="1"/>
  <c r="CS277" i="7" l="1"/>
  <c r="CN278" i="7" s="1"/>
  <c r="CM278" i="7" l="1"/>
  <c r="CQ278" i="7"/>
  <c r="CR278" i="7" s="1"/>
  <c r="CS278" i="7" l="1"/>
  <c r="CN279" i="7" s="1"/>
  <c r="CM279" i="7" l="1"/>
  <c r="CQ279" i="7"/>
  <c r="CR279" i="7" s="1"/>
  <c r="CS279" i="7" l="1"/>
  <c r="CN280" i="7" s="1"/>
  <c r="CM280" i="7" l="1"/>
  <c r="CQ280" i="7"/>
  <c r="CR280" i="7" s="1"/>
  <c r="CS280" i="7" l="1"/>
  <c r="CN281" i="7" s="1"/>
  <c r="CQ281" i="7" l="1"/>
  <c r="CR281" i="7" s="1"/>
  <c r="CM281" i="7"/>
  <c r="CT281" i="7" s="1"/>
  <c r="CS281" i="7" l="1"/>
  <c r="CN282" i="7" s="1"/>
  <c r="CQ282" i="7" l="1"/>
  <c r="CR282" i="7" s="1"/>
  <c r="CM282" i="7"/>
  <c r="CT282" i="7" l="1"/>
  <c r="CS282" i="7"/>
  <c r="CN283" i="7" s="1"/>
  <c r="CQ283" i="7" l="1"/>
  <c r="CR283" i="7" s="1"/>
  <c r="CM283" i="7"/>
  <c r="CT283" i="7" l="1"/>
  <c r="CS283" i="7"/>
  <c r="CN284" i="7" s="1"/>
  <c r="CM284" i="7" l="1"/>
  <c r="CQ284" i="7"/>
  <c r="CR284" i="7" s="1"/>
  <c r="CT284" i="7" l="1"/>
  <c r="CS284" i="7"/>
  <c r="CN285" i="7" s="1"/>
  <c r="CM285" i="7" l="1"/>
  <c r="CQ285" i="7"/>
  <c r="CR285" i="7" s="1"/>
  <c r="CT285" i="7" l="1"/>
  <c r="CS285" i="7"/>
  <c r="CN286" i="7" s="1"/>
  <c r="CQ286" i="7" l="1"/>
  <c r="CR286" i="7" s="1"/>
  <c r="CM286" i="7"/>
  <c r="CT286" i="7" l="1"/>
  <c r="CS286" i="7"/>
  <c r="CN287" i="7" s="1"/>
  <c r="CM287" i="7" l="1"/>
  <c r="CQ287" i="7"/>
  <c r="CR287" i="7" s="1"/>
  <c r="CT287" i="7" l="1"/>
  <c r="CS287" i="7"/>
  <c r="CN288" i="7" s="1"/>
  <c r="CM288" i="7" l="1"/>
  <c r="CQ288" i="7"/>
  <c r="CR288" i="7" s="1"/>
  <c r="CT288" i="7" l="1"/>
  <c r="CS288" i="7"/>
  <c r="CN289" i="7" s="1"/>
  <c r="CQ289" i="7" l="1"/>
  <c r="CR289" i="7" s="1"/>
  <c r="CM289" i="7"/>
  <c r="CT289" i="7" l="1"/>
  <c r="CS289" i="7"/>
  <c r="CN290" i="7" s="1"/>
  <c r="CQ290" i="7" l="1"/>
  <c r="CR290" i="7" s="1"/>
  <c r="CM290" i="7"/>
  <c r="CT290" i="7" l="1"/>
  <c r="CS290" i="7"/>
  <c r="CN291" i="7" s="1"/>
  <c r="CM291" i="7" l="1"/>
  <c r="CQ291" i="7"/>
  <c r="CR291" i="7" s="1"/>
  <c r="CT291" i="7" l="1"/>
  <c r="CS291" i="7"/>
  <c r="CN292" i="7" s="1"/>
  <c r="CQ292" i="7" l="1"/>
  <c r="CR292" i="7" s="1"/>
  <c r="CM292" i="7"/>
  <c r="CS292" i="7" l="1"/>
  <c r="CN293" i="7" s="1"/>
  <c r="CQ293" i="7" l="1"/>
  <c r="CR293" i="7" s="1"/>
  <c r="CM293" i="7"/>
  <c r="CS293" i="7" s="1"/>
  <c r="CN294" i="7" s="1"/>
  <c r="CQ294" i="7" l="1"/>
  <c r="CR294" i="7" s="1"/>
  <c r="CM294" i="7"/>
  <c r="CS294" i="7" s="1"/>
  <c r="CN295" i="7" s="1"/>
  <c r="CM295" i="7" l="1"/>
  <c r="CQ295" i="7"/>
  <c r="CR295" i="7" s="1"/>
  <c r="CS295" i="7" l="1"/>
  <c r="CN296" i="7" s="1"/>
  <c r="CM296" i="7" l="1"/>
  <c r="CQ296" i="7"/>
  <c r="CR296" i="7" s="1"/>
  <c r="CS296" i="7" l="1"/>
  <c r="CN297" i="7" s="1"/>
  <c r="CQ297" i="7" l="1"/>
  <c r="CR297" i="7" s="1"/>
  <c r="CM297" i="7"/>
  <c r="CS297" i="7" l="1"/>
  <c r="CN298" i="7" s="1"/>
  <c r="CQ298" i="7" l="1"/>
  <c r="CR298" i="7" s="1"/>
  <c r="CM298" i="7"/>
  <c r="CS298" i="7" s="1"/>
  <c r="CN299" i="7" s="1"/>
  <c r="CM299" i="7" l="1"/>
  <c r="CQ299" i="7"/>
  <c r="CR299" i="7" s="1"/>
  <c r="CS299" i="7" l="1"/>
  <c r="CN300" i="7" s="1"/>
  <c r="CM300" i="7" l="1"/>
  <c r="CQ300" i="7"/>
  <c r="CR300" i="7" s="1"/>
  <c r="CS300" i="7" l="1"/>
  <c r="CN301" i="7" s="1"/>
  <c r="CM301" i="7" l="1"/>
  <c r="CQ301" i="7"/>
  <c r="CR301" i="7" s="1"/>
  <c r="CS301" i="7" l="1"/>
  <c r="CN302" i="7" s="1"/>
  <c r="CQ302" i="7" l="1"/>
  <c r="CR302" i="7" s="1"/>
  <c r="CM302" i="7"/>
  <c r="CS302" i="7" s="1"/>
  <c r="CN303" i="7" s="1"/>
  <c r="CM303" i="7" l="1"/>
  <c r="CQ303" i="7"/>
  <c r="CR303" i="7" s="1"/>
  <c r="CS303" i="7" l="1"/>
  <c r="CN304" i="7" s="1"/>
  <c r="CM304" i="7" l="1"/>
  <c r="CQ304" i="7"/>
  <c r="CR304" i="7" s="1"/>
  <c r="CS304" i="7" l="1"/>
  <c r="CN305" i="7" s="1"/>
  <c r="CQ305" i="7" l="1"/>
  <c r="CR305" i="7" s="1"/>
  <c r="CM305" i="7"/>
  <c r="CT305" i="7" s="1"/>
  <c r="CS305" i="7" l="1"/>
  <c r="CN306" i="7" s="1"/>
  <c r="CQ306" i="7" l="1"/>
  <c r="CR306" i="7" s="1"/>
  <c r="CM306" i="7"/>
  <c r="CT306" i="7" s="1"/>
  <c r="CS306" i="7" l="1"/>
  <c r="CN307" i="7" s="1"/>
  <c r="CM307" i="7" l="1"/>
  <c r="CT307" i="7" s="1"/>
  <c r="CQ307" i="7"/>
  <c r="CR307" i="7" s="1"/>
  <c r="CS307" i="7" l="1"/>
  <c r="CN308" i="7" s="1"/>
  <c r="CQ308" i="7" l="1"/>
  <c r="CR308" i="7" s="1"/>
  <c r="CM308" i="7"/>
  <c r="CT308" i="7" s="1"/>
  <c r="CS308" i="7" l="1"/>
  <c r="CM309" i="7" l="1"/>
  <c r="CT309" i="7" s="1"/>
  <c r="CN309" i="7"/>
  <c r="CQ309" i="7" s="1"/>
  <c r="CR309" i="7" s="1"/>
  <c r="CS309" i="7" l="1"/>
  <c r="CN310" i="7" l="1"/>
  <c r="CQ310" i="7" s="1"/>
  <c r="CR310" i="7" s="1"/>
  <c r="CM310" i="7"/>
  <c r="CT310" i="7" s="1"/>
  <c r="CS310" i="7" l="1"/>
  <c r="CN311" i="7" l="1"/>
  <c r="CQ311" i="7" s="1"/>
  <c r="CR311" i="7" s="1"/>
  <c r="CM311" i="7"/>
  <c r="CT311" i="7" s="1"/>
  <c r="CS311" i="7" l="1"/>
  <c r="CN312" i="7" l="1"/>
  <c r="CQ312" i="7" s="1"/>
  <c r="CR312" i="7" s="1"/>
  <c r="CM312" i="7"/>
  <c r="CT312" i="7" s="1"/>
  <c r="CS312" i="7" l="1"/>
  <c r="CN313" i="7" l="1"/>
  <c r="CQ313" i="7" s="1"/>
  <c r="CR313" i="7" s="1"/>
  <c r="CM313" i="7"/>
  <c r="CT313" i="7" s="1"/>
  <c r="CS313" i="7" l="1"/>
  <c r="CN314" i="7" l="1"/>
  <c r="CQ314" i="7" s="1"/>
  <c r="CR314" i="7" s="1"/>
  <c r="CM314" i="7"/>
  <c r="CT314" i="7" s="1"/>
  <c r="CS314" i="7" l="1"/>
  <c r="CN315" i="7" l="1"/>
  <c r="CQ315" i="7" s="1"/>
  <c r="CR315" i="7" s="1"/>
  <c r="CM315" i="7"/>
  <c r="CT315" i="7" s="1"/>
  <c r="CS315" i="7" l="1"/>
  <c r="CN316" i="7" l="1"/>
  <c r="CQ316" i="7" s="1"/>
  <c r="CR316" i="7" s="1"/>
  <c r="CM316" i="7"/>
  <c r="CS316" i="7" l="1"/>
  <c r="CN317" i="7" s="1"/>
  <c r="CQ317" i="7" s="1"/>
  <c r="CR317" i="7" s="1"/>
  <c r="CM317" i="7" l="1"/>
  <c r="CS317" i="7" s="1"/>
  <c r="CN318" i="7" s="1"/>
  <c r="CQ318" i="7" l="1"/>
  <c r="CR318" i="7" s="1"/>
  <c r="CM318" i="7"/>
  <c r="CS318" i="7" s="1"/>
  <c r="CN319" i="7" s="1"/>
  <c r="CQ319" i="7" l="1"/>
  <c r="CR319" i="7" s="1"/>
  <c r="CM319" i="7"/>
  <c r="CS319" i="7" s="1"/>
  <c r="CN320" i="7" s="1"/>
  <c r="CM320" i="7" l="1"/>
  <c r="CQ320" i="7"/>
  <c r="CR320" i="7" s="1"/>
  <c r="CS320" i="7" l="1"/>
  <c r="CN321" i="7" s="1"/>
  <c r="CM321" i="7" l="1"/>
  <c r="CQ321" i="7"/>
  <c r="CR321" i="7" s="1"/>
  <c r="CS321" i="7" l="1"/>
  <c r="CN322" i="7" s="1"/>
  <c r="CM322" i="7" l="1"/>
  <c r="CQ322" i="7"/>
  <c r="CR322" i="7" s="1"/>
  <c r="CS322" i="7" l="1"/>
  <c r="CN323" i="7" s="1"/>
  <c r="CQ323" i="7" l="1"/>
  <c r="CR323" i="7" s="1"/>
  <c r="CM323" i="7"/>
  <c r="CS323" i="7" s="1"/>
  <c r="CN324" i="7" s="1"/>
  <c r="CQ324" i="7" l="1"/>
  <c r="CR324" i="7" s="1"/>
  <c r="CM324" i="7"/>
  <c r="CS324" i="7" s="1"/>
  <c r="CN325" i="7" s="1"/>
  <c r="CM325" i="7" l="1"/>
  <c r="CQ325" i="7"/>
  <c r="CR325" i="7" s="1"/>
  <c r="CS325" i="7" l="1"/>
  <c r="CN326" i="7" s="1"/>
  <c r="CQ326" i="7" l="1"/>
  <c r="CR326" i="7" s="1"/>
  <c r="CM326" i="7"/>
  <c r="CS326" i="7" s="1"/>
  <c r="CN327" i="7" s="1"/>
  <c r="CQ327" i="7" l="1"/>
  <c r="CR327" i="7" s="1"/>
  <c r="CM327" i="7"/>
  <c r="CS327" i="7" s="1"/>
  <c r="CN328" i="7" s="1"/>
  <c r="CM328" i="7" l="1"/>
  <c r="CQ328" i="7"/>
  <c r="CR328" i="7" s="1"/>
  <c r="CS328" i="7" l="1"/>
  <c r="CN329" i="7" s="1"/>
  <c r="CQ329" i="7" l="1"/>
  <c r="CR329" i="7" s="1"/>
  <c r="CM329" i="7"/>
  <c r="CS329" i="7" s="1"/>
  <c r="CN330" i="7" s="1"/>
  <c r="CT329" i="7"/>
  <c r="CM330" i="7" l="1"/>
  <c r="CQ330" i="7"/>
  <c r="CR330" i="7" s="1"/>
  <c r="CT330" i="7" l="1"/>
  <c r="CS330" i="7"/>
  <c r="CN331" i="7" s="1"/>
  <c r="CQ331" i="7" l="1"/>
  <c r="CR331" i="7" s="1"/>
  <c r="CM331" i="7"/>
  <c r="CS331" i="7" l="1"/>
  <c r="CN332" i="7" s="1"/>
  <c r="CT331" i="7"/>
  <c r="CM332" i="7" l="1"/>
  <c r="CQ332" i="7"/>
  <c r="CR332" i="7" s="1"/>
  <c r="CS332" i="7" l="1"/>
  <c r="CN333" i="7" s="1"/>
  <c r="CT332" i="7"/>
  <c r="CQ333" i="7" l="1"/>
  <c r="CR333" i="7" s="1"/>
  <c r="CM333" i="7"/>
  <c r="CS333" i="7" l="1"/>
  <c r="CN334" i="7" s="1"/>
  <c r="CT333" i="7"/>
  <c r="CQ334" i="7" l="1"/>
  <c r="CR334" i="7" s="1"/>
  <c r="CM334" i="7"/>
  <c r="CT334" i="7" l="1"/>
  <c r="CS334" i="7"/>
  <c r="CN335" i="7" s="1"/>
  <c r="CM335" i="7" l="1"/>
  <c r="CQ335" i="7"/>
  <c r="CR335" i="7" s="1"/>
  <c r="CT335" i="7" l="1"/>
  <c r="CS335" i="7"/>
  <c r="CN336" i="7" s="1"/>
  <c r="CQ336" i="7" l="1"/>
  <c r="CR336" i="7" s="1"/>
  <c r="CM336" i="7"/>
  <c r="CT336" i="7" s="1"/>
  <c r="CS336" i="7" l="1"/>
  <c r="CN337" i="7" s="1"/>
  <c r="CM337" i="7" l="1"/>
  <c r="CQ337" i="7"/>
  <c r="CR337" i="7" s="1"/>
  <c r="CT337" i="7" l="1"/>
  <c r="CS337" i="7"/>
  <c r="CN338" i="7" s="1"/>
  <c r="CQ338" i="7" l="1"/>
  <c r="CR338" i="7" s="1"/>
  <c r="CM338" i="7"/>
  <c r="CT338" i="7" l="1"/>
  <c r="CS338" i="7"/>
  <c r="CN339" i="7" s="1"/>
  <c r="CM339" i="7" l="1"/>
  <c r="CQ339" i="7"/>
  <c r="CR339" i="7" s="1"/>
  <c r="CT339" i="7" l="1"/>
  <c r="CS339" i="7"/>
  <c r="CN340" i="7" s="1"/>
  <c r="CQ340" i="7" l="1"/>
  <c r="CR340" i="7" s="1"/>
  <c r="CM340" i="7"/>
  <c r="CS340" i="7" l="1"/>
  <c r="CN341" i="7" s="1"/>
  <c r="CQ341" i="7" l="1"/>
  <c r="CR341" i="7" s="1"/>
  <c r="CM341" i="7"/>
  <c r="CS341" i="7" s="1"/>
  <c r="CN342" i="7" s="1"/>
  <c r="CM342" i="7" l="1"/>
  <c r="CQ342" i="7"/>
  <c r="CR342" i="7" s="1"/>
  <c r="CS342" i="7" l="1"/>
  <c r="CN343" i="7" s="1"/>
  <c r="CM343" i="7" l="1"/>
  <c r="CQ343" i="7"/>
  <c r="CR343" i="7" s="1"/>
  <c r="CS343" i="7" l="1"/>
  <c r="CN344" i="7" s="1"/>
  <c r="CQ344" i="7" l="1"/>
  <c r="CR344" i="7" s="1"/>
  <c r="CM344" i="7"/>
  <c r="CS344" i="7" l="1"/>
  <c r="CN345" i="7" s="1"/>
  <c r="CQ345" i="7" l="1"/>
  <c r="CR345" i="7" s="1"/>
  <c r="CM345" i="7"/>
  <c r="CS345" i="7" l="1"/>
  <c r="CN346" i="7" l="1"/>
  <c r="CQ346" i="7" s="1"/>
  <c r="CR346" i="7" s="1"/>
  <c r="CM346" i="7"/>
  <c r="CS346" i="7" l="1"/>
  <c r="CN347" i="7" s="1"/>
  <c r="CQ347" i="7" s="1"/>
  <c r="CR347" i="7" s="1"/>
  <c r="CM347" i="7" l="1"/>
  <c r="CS347" i="7" s="1"/>
  <c r="CN348" i="7" s="1"/>
  <c r="CQ348" i="7" s="1"/>
  <c r="CR348" i="7" s="1"/>
  <c r="CM348" i="7" l="1"/>
  <c r="CS348" i="7" s="1"/>
  <c r="CN349" i="7" s="1"/>
  <c r="CM349" i="7" l="1"/>
  <c r="CQ349" i="7"/>
  <c r="CR349" i="7" s="1"/>
  <c r="CS349" i="7" l="1"/>
  <c r="CN350" i="7" s="1"/>
  <c r="CQ350" i="7" l="1"/>
  <c r="CR350" i="7" s="1"/>
  <c r="CM350" i="7"/>
  <c r="CS350" i="7" l="1"/>
  <c r="CN351" i="7" l="1"/>
  <c r="CQ351" i="7" s="1"/>
  <c r="CR351" i="7" s="1"/>
  <c r="CM351" i="7"/>
  <c r="CS351" i="7" l="1"/>
  <c r="CN352" i="7" s="1"/>
  <c r="CQ352" i="7" s="1"/>
  <c r="CR352" i="7" s="1"/>
  <c r="CM352" i="7" l="1"/>
  <c r="CS352" i="7" s="1"/>
  <c r="CN353" i="7" s="1"/>
  <c r="CQ353" i="7" s="1"/>
  <c r="CR353" i="7" s="1"/>
  <c r="CM353" i="7" l="1"/>
  <c r="CS353" i="7" s="1"/>
  <c r="CN354" i="7" s="1"/>
  <c r="CM354" i="7" l="1"/>
  <c r="CT354" i="7" s="1"/>
  <c r="CQ354" i="7"/>
  <c r="CR354" i="7" s="1"/>
  <c r="CS354" i="7" l="1"/>
  <c r="CN355" i="7" s="1"/>
  <c r="CM355" i="7" l="1"/>
  <c r="CT355" i="7" s="1"/>
  <c r="CQ355" i="7"/>
  <c r="CR355" i="7" s="1"/>
  <c r="CS355" i="7" l="1"/>
  <c r="CN356" i="7" s="1"/>
  <c r="CQ356" i="7" l="1"/>
  <c r="CR356" i="7" s="1"/>
  <c r="CM356" i="7"/>
  <c r="CS356" i="7" s="1"/>
  <c r="CN357" i="7" s="1"/>
  <c r="CT356" i="7" l="1"/>
  <c r="CM357" i="7"/>
  <c r="CQ357" i="7"/>
  <c r="CR357" i="7" s="1"/>
  <c r="CT357" i="7" l="1"/>
  <c r="CS357" i="7"/>
  <c r="CN358" i="7" s="1"/>
  <c r="CM358" i="7" l="1"/>
  <c r="CT358" i="7" s="1"/>
  <c r="CQ358" i="7"/>
  <c r="CR358" i="7" s="1"/>
  <c r="CS358" i="7" l="1"/>
  <c r="CN359" i="7" s="1"/>
  <c r="CQ359" i="7" l="1"/>
  <c r="CR359" i="7" s="1"/>
  <c r="CM359" i="7"/>
  <c r="CT359" i="7" s="1"/>
  <c r="CS359" i="7" l="1"/>
  <c r="CN360" i="7" s="1"/>
  <c r="CQ360" i="7" l="1"/>
  <c r="CR360" i="7" s="1"/>
  <c r="CM360" i="7"/>
  <c r="CT360" i="7" l="1"/>
  <c r="CS360" i="7"/>
  <c r="CN361" i="7" s="1"/>
  <c r="CQ361" i="7" l="1"/>
  <c r="CR361" i="7" s="1"/>
  <c r="CM361" i="7"/>
  <c r="CT361" i="7" l="1"/>
  <c r="CS361" i="7"/>
  <c r="CN362" i="7" s="1"/>
  <c r="CQ362" i="7" l="1"/>
  <c r="CR362" i="7" s="1"/>
  <c r="CM362" i="7"/>
  <c r="CT362" i="7" l="1"/>
  <c r="CS362" i="7"/>
  <c r="CN363" i="7" s="1"/>
  <c r="CM363" i="7" l="1"/>
  <c r="CQ363" i="7"/>
  <c r="CR363" i="7" s="1"/>
  <c r="CT363" i="7" l="1"/>
  <c r="CS363" i="7"/>
  <c r="CN364" i="7" s="1"/>
  <c r="CQ364" i="7" l="1"/>
  <c r="CR364" i="7" s="1"/>
  <c r="CM364" i="7"/>
  <c r="CS364" i="7" l="1"/>
  <c r="CN365" i="7" s="1"/>
  <c r="CQ365" i="7" l="1"/>
  <c r="CR365" i="7" s="1"/>
  <c r="CM365" i="7"/>
  <c r="CS365" i="7" l="1"/>
  <c r="CM366" i="7" l="1"/>
  <c r="CN366" i="7"/>
  <c r="CQ366" i="7" s="1"/>
  <c r="CR366" i="7" s="1"/>
  <c r="CS366" i="7" l="1"/>
  <c r="CN367" i="7" s="1"/>
  <c r="CQ367" i="7" l="1"/>
  <c r="CR367" i="7" s="1"/>
  <c r="CM367" i="7"/>
  <c r="CS367" i="7" s="1"/>
  <c r="CN368" i="7" s="1"/>
  <c r="CQ368" i="7" l="1"/>
  <c r="CR368" i="7" s="1"/>
  <c r="CM368" i="7"/>
  <c r="CS368" i="7" l="1"/>
  <c r="CN369" i="7" l="1"/>
  <c r="CQ369" i="7" s="1"/>
  <c r="CR369" i="7" s="1"/>
  <c r="CM369" i="7"/>
  <c r="CS369" i="7" l="1"/>
  <c r="CN370" i="7" s="1"/>
  <c r="CQ370" i="7" s="1"/>
  <c r="CR370" i="7" s="1"/>
  <c r="CM370" i="7" l="1"/>
  <c r="CS370" i="7" s="1"/>
  <c r="CN371" i="7" s="1"/>
  <c r="CQ371" i="7" s="1"/>
  <c r="CR371" i="7" s="1"/>
  <c r="CM371" i="7" l="1"/>
  <c r="CS371" i="7" s="1"/>
  <c r="CN372" i="7" l="1"/>
  <c r="CQ372" i="7" s="1"/>
  <c r="CR372" i="7" s="1"/>
  <c r="CM372" i="7"/>
  <c r="CS372" i="7" l="1"/>
  <c r="CN373" i="7" s="1"/>
  <c r="CQ373" i="7" s="1"/>
  <c r="CR373" i="7" s="1"/>
  <c r="CM373" i="7" l="1"/>
  <c r="CS373" i="7" s="1"/>
  <c r="CN374" i="7" l="1"/>
  <c r="CQ374" i="7" s="1"/>
  <c r="CR374" i="7" s="1"/>
  <c r="CM374" i="7"/>
  <c r="CS374" i="7" l="1"/>
  <c r="CN375" i="7" s="1"/>
  <c r="CQ375" i="7" s="1"/>
  <c r="CR375" i="7" s="1"/>
  <c r="CM375" i="7" l="1"/>
  <c r="CS375" i="7" s="1"/>
  <c r="CN376" i="7" s="1"/>
  <c r="CQ376" i="7" s="1"/>
  <c r="CR376" i="7" s="1"/>
  <c r="CT377" i="7"/>
  <c r="CM376" i="7" l="1"/>
  <c r="CS376" i="7" s="1"/>
  <c r="CN377" i="7" s="1"/>
  <c r="CM377" i="7" l="1"/>
  <c r="CQ377" i="7"/>
  <c r="CR377" i="7" s="1"/>
  <c r="CS377" i="7" l="1"/>
  <c r="CN378" i="7" s="1"/>
  <c r="CQ378" i="7" l="1"/>
  <c r="CR378" i="7" s="1"/>
  <c r="CM378" i="7"/>
  <c r="CT378" i="7" s="1"/>
  <c r="CS378" i="7" l="1"/>
  <c r="CN379" i="7" s="1"/>
  <c r="CQ379" i="7" l="1"/>
  <c r="CR379" i="7" s="1"/>
  <c r="CM379" i="7"/>
  <c r="CT379" i="7" s="1"/>
  <c r="CS379" i="7" l="1"/>
  <c r="CN380" i="7" s="1"/>
  <c r="CQ380" i="7" l="1"/>
  <c r="CR380" i="7" s="1"/>
  <c r="CM380" i="7"/>
  <c r="CT380" i="7" s="1"/>
  <c r="CS380" i="7" l="1"/>
  <c r="CN381" i="7" s="1"/>
  <c r="CM381" i="7" l="1"/>
  <c r="CT381" i="7" s="1"/>
  <c r="CQ381" i="7"/>
  <c r="CR381" i="7" s="1"/>
  <c r="CS381" i="7" l="1"/>
  <c r="CN382" i="7" s="1"/>
  <c r="CQ382" i="7" l="1"/>
  <c r="CR382" i="7" s="1"/>
  <c r="CM382" i="7"/>
  <c r="CT382" i="7" s="1"/>
  <c r="CS382" i="7" l="1"/>
  <c r="CN383" i="7" s="1"/>
  <c r="CQ383" i="7" l="1"/>
  <c r="CR383" i="7" s="1"/>
  <c r="CM383" i="7"/>
  <c r="CT383" i="7" s="1"/>
  <c r="CS383" i="7" l="1"/>
  <c r="CN384" i="7" s="1"/>
  <c r="CM384" i="7" l="1"/>
  <c r="CT384" i="7" s="1"/>
  <c r="CQ384" i="7"/>
  <c r="CR384" i="7" s="1"/>
  <c r="CS384" i="7" l="1"/>
  <c r="CM385" i="7" l="1"/>
  <c r="CT385" i="7" s="1"/>
  <c r="CN385" i="7"/>
  <c r="CQ385" i="7" s="1"/>
  <c r="CR385" i="7" s="1"/>
  <c r="CS385" i="7" l="1"/>
  <c r="CN386" i="7" l="1"/>
  <c r="CQ386" i="7" s="1"/>
  <c r="CR386" i="7" s="1"/>
  <c r="CM386" i="7"/>
  <c r="CT386" i="7" s="1"/>
  <c r="CS386" i="7" l="1"/>
  <c r="CN387" i="7" l="1"/>
  <c r="CQ387" i="7" s="1"/>
  <c r="CR387" i="7" s="1"/>
  <c r="CM387" i="7"/>
  <c r="CT387" i="7" s="1"/>
  <c r="CS387" i="7" l="1"/>
  <c r="CN388" i="7" l="1"/>
  <c r="CQ388" i="7" s="1"/>
  <c r="CR388" i="7" s="1"/>
  <c r="CM388" i="7"/>
  <c r="CS388" i="7" l="1"/>
  <c r="CN389" i="7" s="1"/>
  <c r="CQ389" i="7" s="1"/>
  <c r="CR389" i="7" s="1"/>
  <c r="CM389" i="7" l="1"/>
  <c r="CS389" i="7" s="1"/>
  <c r="CN390" i="7" s="1"/>
  <c r="CM390" i="7" l="1"/>
  <c r="CQ390" i="7"/>
  <c r="CR390" i="7" s="1"/>
  <c r="CS390" i="7" l="1"/>
  <c r="CN391" i="7" s="1"/>
  <c r="CQ391" i="7" l="1"/>
  <c r="CR391" i="7" s="1"/>
  <c r="CM391" i="7"/>
  <c r="CS391" i="7" l="1"/>
  <c r="CN392" i="7" s="1"/>
  <c r="CM392" i="7" l="1"/>
  <c r="CQ392" i="7"/>
  <c r="CR392" i="7" s="1"/>
  <c r="CS392" i="7" l="1"/>
  <c r="CN393" i="7" s="1"/>
  <c r="CM393" i="7" l="1"/>
  <c r="CQ393" i="7"/>
  <c r="CR393" i="7" s="1"/>
  <c r="CS393" i="7" l="1"/>
  <c r="CN394" i="7" s="1"/>
  <c r="CM394" i="7" l="1"/>
  <c r="CQ394" i="7"/>
  <c r="CR394" i="7" s="1"/>
  <c r="CS394" i="7" l="1"/>
  <c r="CN395" i="7" s="1"/>
  <c r="CM395" i="7" l="1"/>
  <c r="CQ395" i="7"/>
  <c r="CR395" i="7" s="1"/>
  <c r="CS395" i="7" l="1"/>
  <c r="CN396" i="7" s="1"/>
  <c r="CM396" i="7" l="1"/>
  <c r="CQ396" i="7"/>
  <c r="CR396" i="7" s="1"/>
  <c r="CS396" i="7" l="1"/>
  <c r="CN397" i="7" s="1"/>
  <c r="CM397" i="7" l="1"/>
  <c r="CQ397" i="7"/>
  <c r="CR397" i="7" s="1"/>
  <c r="CS397" i="7" l="1"/>
  <c r="CN398" i="7" s="1"/>
  <c r="CQ398" i="7" l="1"/>
  <c r="CR398" i="7" s="1"/>
  <c r="CM398" i="7"/>
  <c r="CS398" i="7" s="1"/>
  <c r="CN399" i="7" s="1"/>
  <c r="CQ399" i="7" l="1"/>
  <c r="CR399" i="7" s="1"/>
  <c r="CM399" i="7"/>
  <c r="CS399" i="7" s="1"/>
  <c r="CN400" i="7" s="1"/>
  <c r="CQ400" i="7" l="1"/>
  <c r="CR400" i="7" s="1"/>
  <c r="CM400" i="7"/>
  <c r="CS400" i="7" s="1"/>
  <c r="CN401" i="7" s="1"/>
  <c r="CM401" i="7" l="1"/>
  <c r="CT401" i="7" s="1"/>
  <c r="CQ401" i="7"/>
  <c r="CR401" i="7" s="1"/>
  <c r="CS401" i="7" l="1"/>
  <c r="CN402" i="7" s="1"/>
  <c r="CM402" i="7" l="1"/>
  <c r="CT402" i="7" s="1"/>
  <c r="CQ402" i="7"/>
  <c r="CR402" i="7" s="1"/>
  <c r="CS402" i="7" l="1"/>
  <c r="CN403" i="7" s="1"/>
  <c r="CQ403" i="7" l="1"/>
  <c r="CR403" i="7" s="1"/>
  <c r="CM403" i="7"/>
  <c r="CT403" i="7" s="1"/>
  <c r="CS403" i="7" l="1"/>
  <c r="CN404" i="7" s="1"/>
  <c r="CM404" i="7" l="1"/>
  <c r="CT404" i="7" s="1"/>
  <c r="CQ404" i="7"/>
  <c r="CR404" i="7" s="1"/>
  <c r="CS404" i="7" l="1"/>
  <c r="CN405" i="7" s="1"/>
  <c r="CM405" i="7" l="1"/>
  <c r="CT405" i="7" s="1"/>
  <c r="CQ405" i="7"/>
  <c r="CR405" i="7" s="1"/>
  <c r="CS405" i="7" l="1"/>
  <c r="CN406" i="7" s="1"/>
  <c r="CM406" i="7" l="1"/>
  <c r="CT406" i="7" s="1"/>
  <c r="CQ406" i="7"/>
  <c r="CR406" i="7" s="1"/>
  <c r="CS406" i="7" l="1"/>
  <c r="CN407" i="7" s="1"/>
  <c r="CM407" i="7" l="1"/>
  <c r="CT407" i="7" s="1"/>
  <c r="CQ407" i="7"/>
  <c r="CR407" i="7" s="1"/>
  <c r="CS407" i="7" l="1"/>
  <c r="CN408" i="7" s="1"/>
  <c r="CM408" i="7" l="1"/>
  <c r="CT408" i="7" s="1"/>
  <c r="CQ408" i="7"/>
  <c r="CR408" i="7" s="1"/>
  <c r="CS408" i="7" l="1"/>
  <c r="CN409" i="7" s="1"/>
  <c r="CM409" i="7" l="1"/>
  <c r="CT409" i="7" s="1"/>
  <c r="CQ409" i="7"/>
  <c r="CR409" i="7" s="1"/>
  <c r="CS409" i="7" l="1"/>
  <c r="CN410" i="7" s="1"/>
  <c r="CM410" i="7" l="1"/>
  <c r="CT410" i="7" s="1"/>
  <c r="CQ410" i="7"/>
  <c r="CR410" i="7" s="1"/>
  <c r="CS410" i="7" l="1"/>
  <c r="CN411" i="7" s="1"/>
  <c r="CQ411" i="7" l="1"/>
  <c r="CR411" i="7" s="1"/>
  <c r="CM411" i="7"/>
  <c r="CT411" i="7" l="1"/>
  <c r="CS411" i="7"/>
  <c r="CN412" i="7" s="1"/>
  <c r="CQ412" i="7" l="1"/>
  <c r="CR412" i="7" s="1"/>
  <c r="CM412" i="7"/>
  <c r="CS412" i="7" s="1"/>
  <c r="CN413" i="7" s="1"/>
  <c r="CM413" i="7" l="1"/>
  <c r="CS413" i="7" l="1"/>
  <c r="CQ413" i="7"/>
  <c r="CR413" i="7" s="1"/>
  <c r="CN414" i="7" l="1"/>
  <c r="CQ414" i="7" s="1"/>
  <c r="CR414" i="7" s="1"/>
  <c r="CM414" i="7"/>
  <c r="CS414" i="7" l="1"/>
  <c r="CN415" i="7" s="1"/>
  <c r="CM415" i="7" l="1"/>
  <c r="CS415" i="7" s="1"/>
  <c r="CQ415" i="7"/>
  <c r="CR415" i="7" s="1"/>
  <c r="CN416" i="7" l="1"/>
  <c r="CQ416" i="7" s="1"/>
  <c r="CR416" i="7" s="1"/>
  <c r="CM416" i="7"/>
  <c r="CS416" i="7" l="1"/>
  <c r="CN417" i="7" s="1"/>
  <c r="CQ417" i="7" s="1"/>
  <c r="CR417" i="7" s="1"/>
  <c r="CM417" i="7" l="1"/>
  <c r="CS417" i="7" s="1"/>
  <c r="CN418" i="7" s="1"/>
  <c r="CQ418" i="7" s="1"/>
  <c r="CR418" i="7" s="1"/>
  <c r="CM418" i="7" l="1"/>
  <c r="CS418" i="7" s="1"/>
  <c r="CN419" i="7" s="1"/>
  <c r="CM419" i="7" l="1"/>
  <c r="CQ419" i="7"/>
  <c r="CR419" i="7" s="1"/>
  <c r="CS419" i="7" l="1"/>
  <c r="CN420" i="7" s="1"/>
  <c r="CM420" i="7" l="1"/>
  <c r="CS420" i="7" l="1"/>
  <c r="CQ420" i="7"/>
  <c r="CR420" i="7" s="1"/>
  <c r="CN421" i="7" l="1"/>
  <c r="CQ421" i="7" s="1"/>
  <c r="CR421" i="7" s="1"/>
  <c r="CM421" i="7"/>
  <c r="CT425" i="7"/>
  <c r="CS421" i="7" l="1"/>
  <c r="CN422" i="7" s="1"/>
  <c r="CQ422" i="7" s="1"/>
  <c r="CR422" i="7" s="1"/>
  <c r="CM422" i="7" l="1"/>
  <c r="CS422" i="7" s="1"/>
  <c r="CN423" i="7" s="1"/>
  <c r="CQ423" i="7" s="1"/>
  <c r="CR423" i="7" s="1"/>
  <c r="CM423" i="7" l="1"/>
  <c r="CS423" i="7" s="1"/>
  <c r="CN424" i="7" l="1"/>
  <c r="CQ424" i="7" s="1"/>
  <c r="CR424" i="7" s="1"/>
  <c r="CM424" i="7"/>
  <c r="CS424" i="7" l="1"/>
  <c r="CN425" i="7" s="1"/>
  <c r="CQ425" i="7" s="1"/>
  <c r="CR425" i="7" s="1"/>
  <c r="CM425" i="7" l="1"/>
  <c r="CS425" i="7" s="1"/>
  <c r="CN426" i="7" s="1"/>
  <c r="CQ426" i="7" s="1"/>
  <c r="CR426" i="7" s="1"/>
  <c r="CM426" i="7" l="1"/>
  <c r="CT426" i="7" s="1"/>
  <c r="CS426" i="7" l="1"/>
  <c r="CN427" i="7" s="1"/>
  <c r="CQ427" i="7" s="1"/>
  <c r="CR427" i="7" s="1"/>
  <c r="CM427" i="7" l="1"/>
  <c r="CT427" i="7" s="1"/>
  <c r="CS427" i="7" l="1"/>
  <c r="CN428" i="7" s="1"/>
  <c r="CQ428" i="7" s="1"/>
  <c r="CR428" i="7" s="1"/>
  <c r="CM428" i="7" l="1"/>
  <c r="CT428" i="7" s="1"/>
  <c r="CS428" i="7" l="1"/>
  <c r="CN429" i="7" s="1"/>
  <c r="CQ429" i="7" s="1"/>
  <c r="CR429" i="7" s="1"/>
  <c r="CM429" i="7" l="1"/>
  <c r="CT429" i="7" s="1"/>
  <c r="CS429" i="7" l="1"/>
  <c r="CN430" i="7" s="1"/>
  <c r="CQ430" i="7" s="1"/>
  <c r="CR430" i="7" s="1"/>
  <c r="CM430" i="7" l="1"/>
  <c r="CT430" i="7" s="1"/>
  <c r="CS430" i="7" l="1"/>
  <c r="CM431" i="7" s="1"/>
  <c r="CT431" i="7" s="1"/>
  <c r="CN431" i="7" l="1"/>
  <c r="CQ431" i="7" s="1"/>
  <c r="CR431" i="7" s="1"/>
  <c r="CS431" i="7" l="1"/>
  <c r="CN432" i="7" s="1"/>
  <c r="CQ432" i="7" s="1"/>
  <c r="CR432" i="7" s="1"/>
  <c r="CM432" i="7" l="1"/>
  <c r="CS432" i="7" s="1"/>
  <c r="CN433" i="7" s="1"/>
  <c r="CQ433" i="7" s="1"/>
  <c r="CR433" i="7" s="1"/>
  <c r="CT432" i="7" l="1"/>
  <c r="CM433" i="7"/>
  <c r="CS433" i="7" s="1"/>
  <c r="CN434" i="7" s="1"/>
  <c r="CT433" i="7" l="1"/>
  <c r="CM434" i="7"/>
  <c r="CQ434" i="7"/>
  <c r="CR434" i="7" s="1"/>
  <c r="CS434" i="7" l="1"/>
  <c r="CN435" i="7" s="1"/>
  <c r="CT434" i="7"/>
  <c r="CQ435" i="7" l="1"/>
  <c r="CR435" i="7" s="1"/>
  <c r="CM435" i="7"/>
  <c r="CT435" i="7" l="1"/>
  <c r="CS435" i="7"/>
  <c r="CN436" i="7" s="1"/>
  <c r="CQ436" i="7" l="1"/>
  <c r="CR436" i="7" s="1"/>
  <c r="CM436" i="7"/>
  <c r="CS436" i="7" l="1"/>
  <c r="CN437" i="7" s="1"/>
  <c r="CQ437" i="7" l="1"/>
  <c r="CR437" i="7" s="1"/>
  <c r="CM437" i="7"/>
  <c r="CS437" i="7" s="1"/>
  <c r="CN438" i="7" s="1"/>
  <c r="CQ438" i="7" l="1"/>
  <c r="CR438" i="7" s="1"/>
  <c r="CM438" i="7"/>
  <c r="CS438" i="7" s="1"/>
  <c r="CN439" i="7" s="1"/>
  <c r="CM439" i="7" l="1"/>
  <c r="CQ439" i="7"/>
  <c r="CR439" i="7" s="1"/>
  <c r="CS439" i="7" l="1"/>
  <c r="CN440" i="7" s="1"/>
  <c r="CM440" i="7" l="1"/>
  <c r="CQ440" i="7"/>
  <c r="CR440" i="7" s="1"/>
  <c r="CS440" i="7" l="1"/>
  <c r="CN441" i="7" s="1"/>
  <c r="CQ441" i="7" l="1"/>
  <c r="CR441" i="7" s="1"/>
  <c r="CM441" i="7"/>
  <c r="CS441" i="7" s="1"/>
  <c r="CN442" i="7" s="1"/>
  <c r="CQ442" i="7" l="1"/>
  <c r="CR442" i="7" s="1"/>
  <c r="CM442" i="7"/>
  <c r="CS442" i="7" s="1"/>
  <c r="CN443" i="7" s="1"/>
  <c r="CM443" i="7" l="1"/>
  <c r="CQ443" i="7"/>
  <c r="CR443" i="7" s="1"/>
  <c r="CS443" i="7" l="1"/>
  <c r="CN444" i="7" s="1"/>
  <c r="CQ444" i="7" l="1"/>
  <c r="CR444" i="7" s="1"/>
  <c r="CM444" i="7"/>
  <c r="CS444" i="7" s="1"/>
  <c r="CN445" i="7" s="1"/>
  <c r="CM445" i="7" l="1"/>
  <c r="CQ445" i="7"/>
  <c r="CR445" i="7" s="1"/>
  <c r="CS445" i="7" l="1"/>
  <c r="CN446" i="7" s="1"/>
  <c r="CQ446" i="7" l="1"/>
  <c r="CR446" i="7" s="1"/>
  <c r="CM446" i="7"/>
  <c r="CS446" i="7" s="1"/>
  <c r="CN447" i="7" s="1"/>
  <c r="CM447" i="7" l="1"/>
  <c r="CQ447" i="7"/>
  <c r="CR447" i="7" s="1"/>
  <c r="CS447" i="7" l="1"/>
  <c r="CN448" i="7" s="1"/>
  <c r="CM448" i="7" l="1"/>
  <c r="CQ448" i="7"/>
  <c r="CR448" i="7" s="1"/>
  <c r="CT449" i="7"/>
  <c r="CS448" i="7" l="1"/>
  <c r="CN449" i="7" s="1"/>
  <c r="CM449" i="7" l="1"/>
  <c r="CQ449" i="7"/>
  <c r="CR449" i="7" s="1"/>
  <c r="CS449" i="7" l="1"/>
  <c r="CN450" i="7" s="1"/>
  <c r="CM450" i="7" l="1"/>
  <c r="CT450" i="7" s="1"/>
  <c r="CQ450" i="7"/>
  <c r="CR450" i="7" s="1"/>
  <c r="CS450" i="7" l="1"/>
  <c r="CN451" i="7" s="1"/>
  <c r="CM451" i="7" l="1"/>
  <c r="CT451" i="7" s="1"/>
  <c r="CQ451" i="7"/>
  <c r="CR451" i="7" s="1"/>
  <c r="CS451" i="7" l="1"/>
  <c r="CM452" i="7" l="1"/>
  <c r="CT452" i="7" s="1"/>
  <c r="CN452" i="7"/>
  <c r="CQ452" i="7" s="1"/>
  <c r="CR452" i="7" s="1"/>
  <c r="CS452" i="7" l="1"/>
  <c r="CN453" i="7" l="1"/>
  <c r="CQ453" i="7" s="1"/>
  <c r="CR453" i="7" s="1"/>
  <c r="CM453" i="7"/>
  <c r="CT453" i="7" s="1"/>
  <c r="CS453" i="7" l="1"/>
  <c r="CN454" i="7" l="1"/>
  <c r="CQ454" i="7" s="1"/>
  <c r="CR454" i="7" s="1"/>
  <c r="CM454" i="7"/>
  <c r="CT454" i="7" s="1"/>
  <c r="CS454" i="7" l="1"/>
  <c r="CN455" i="7" l="1"/>
  <c r="CQ455" i="7" s="1"/>
  <c r="CR455" i="7" s="1"/>
  <c r="CM455" i="7"/>
  <c r="CT455" i="7" s="1"/>
  <c r="CS455" i="7" l="1"/>
  <c r="CN456" i="7" l="1"/>
  <c r="CQ456" i="7" s="1"/>
  <c r="CR456" i="7" s="1"/>
  <c r="CM456" i="7"/>
  <c r="CT456" i="7" s="1"/>
  <c r="CS456" i="7" l="1"/>
  <c r="CN457" i="7" l="1"/>
  <c r="CQ457" i="7" s="1"/>
  <c r="CR457" i="7" s="1"/>
  <c r="CM457" i="7"/>
  <c r="CT457" i="7" s="1"/>
  <c r="CS457" i="7" l="1"/>
  <c r="CN458" i="7" l="1"/>
  <c r="CQ458" i="7" s="1"/>
  <c r="CR458" i="7" s="1"/>
  <c r="CM458" i="7"/>
  <c r="CT458" i="7" s="1"/>
  <c r="CS458" i="7" l="1"/>
  <c r="CN459" i="7" l="1"/>
  <c r="CQ459" i="7" s="1"/>
  <c r="CR459" i="7" s="1"/>
  <c r="CM459" i="7"/>
  <c r="CT459" i="7" s="1"/>
  <c r="CS459" i="7" l="1"/>
  <c r="CN460" i="7" l="1"/>
  <c r="CQ460" i="7" s="1"/>
  <c r="CR460" i="7" s="1"/>
  <c r="CM460" i="7"/>
  <c r="CS460" i="7" l="1"/>
  <c r="CN461" i="7" s="1"/>
  <c r="CQ461" i="7" s="1"/>
  <c r="CR461" i="7" s="1"/>
  <c r="CM461" i="7" l="1"/>
  <c r="CS461" i="7" s="1"/>
  <c r="CN462" i="7" s="1"/>
  <c r="CQ462" i="7" s="1"/>
  <c r="CR462" i="7" s="1"/>
  <c r="CM462" i="7" l="1"/>
  <c r="CS462" i="7" s="1"/>
  <c r="CN463" i="7" s="1"/>
  <c r="CQ463" i="7" l="1"/>
  <c r="CR463" i="7" s="1"/>
  <c r="CM463" i="7"/>
  <c r="CS463" i="7" s="1"/>
  <c r="CN464" i="7" s="1"/>
  <c r="CQ464" i="7" l="1"/>
  <c r="CR464" i="7" s="1"/>
  <c r="CM464" i="7"/>
  <c r="CS464" i="7" s="1"/>
  <c r="CN465" i="7" s="1"/>
  <c r="CM465" i="7" l="1"/>
  <c r="CQ465" i="7"/>
  <c r="CR465" i="7" s="1"/>
  <c r="CS465" i="7" l="1"/>
  <c r="CN466" i="7" s="1"/>
  <c r="CM466" i="7" l="1"/>
  <c r="CQ466" i="7"/>
  <c r="CR466" i="7" s="1"/>
  <c r="CS466" i="7" l="1"/>
  <c r="CN467" i="7" s="1"/>
  <c r="CQ467" i="7" l="1"/>
  <c r="CR467" i="7" s="1"/>
  <c r="CM467" i="7"/>
  <c r="CS467" i="7" l="1"/>
  <c r="CN468" i="7" l="1"/>
  <c r="CQ468" i="7" s="1"/>
  <c r="CR468" i="7" s="1"/>
  <c r="CM468" i="7"/>
  <c r="CS468" i="7" l="1"/>
  <c r="CN469" i="7" s="1"/>
  <c r="CQ469" i="7" s="1"/>
  <c r="CR469" i="7" s="1"/>
  <c r="CM469" i="7" l="1"/>
  <c r="CS469" i="7" s="1"/>
  <c r="CN470" i="7" s="1"/>
  <c r="CQ470" i="7" s="1"/>
  <c r="CR470" i="7" s="1"/>
  <c r="CM470" i="7" l="1"/>
  <c r="CS470" i="7" s="1"/>
  <c r="CN471" i="7" l="1"/>
  <c r="CQ471" i="7" s="1"/>
  <c r="CR471" i="7" s="1"/>
  <c r="CM471" i="7"/>
  <c r="CS471" i="7" l="1"/>
  <c r="CN472" i="7" s="1"/>
  <c r="CQ472" i="7" s="1"/>
  <c r="CR472" i="7" s="1"/>
  <c r="CM472" i="7" l="1"/>
  <c r="CS472" i="7" s="1"/>
  <c r="CN473" i="7" s="1"/>
  <c r="CQ473" i="7" s="1"/>
  <c r="CR473" i="7" s="1"/>
  <c r="CM473" i="7" l="1"/>
  <c r="CT473" i="7" s="1"/>
  <c r="CS473" i="7" l="1"/>
  <c r="CN474" i="7" s="1"/>
  <c r="CQ474" i="7" s="1"/>
  <c r="CR474" i="7" s="1"/>
  <c r="CM474" i="7" l="1"/>
  <c r="CT474" i="7" s="1"/>
  <c r="CS474" i="7" l="1"/>
  <c r="CN475" i="7" s="1"/>
  <c r="CQ475" i="7" s="1"/>
  <c r="CR475" i="7" s="1"/>
  <c r="CM475" i="7" l="1"/>
  <c r="CT475" i="7" s="1"/>
  <c r="CS475" i="7" l="1"/>
  <c r="CN476" i="7" s="1"/>
  <c r="CQ476" i="7" s="1"/>
  <c r="CR476" i="7" s="1"/>
  <c r="CM476" i="7" l="1"/>
  <c r="CT476" i="7" s="1"/>
  <c r="CS476" i="7" l="1"/>
  <c r="CN477" i="7" s="1"/>
  <c r="CQ477" i="7" s="1"/>
  <c r="CR477" i="7" s="1"/>
  <c r="CM477" i="7" l="1"/>
  <c r="CT477" i="7" s="1"/>
  <c r="CS477" i="7" l="1"/>
  <c r="CN478" i="7" s="1"/>
  <c r="CQ478" i="7" s="1"/>
  <c r="CR478" i="7" s="1"/>
  <c r="CM478" i="7" l="1"/>
  <c r="CT478" i="7" s="1"/>
  <c r="CS478" i="7" l="1"/>
  <c r="CN479" i="7" s="1"/>
  <c r="CQ479" i="7" s="1"/>
  <c r="CR479" i="7" s="1"/>
  <c r="CM479" i="7" l="1"/>
  <c r="CT479" i="7" s="1"/>
  <c r="CS479" i="7" l="1"/>
  <c r="CN480" i="7" s="1"/>
  <c r="CQ480" i="7" s="1"/>
  <c r="CR480" i="7" s="1"/>
  <c r="CM480" i="7" l="1"/>
  <c r="CT480" i="7" s="1"/>
  <c r="CS480" i="7" l="1"/>
  <c r="CM481" i="7" s="1"/>
  <c r="CT481" i="7" s="1"/>
  <c r="CN481" i="7" l="1"/>
  <c r="CQ481" i="7" s="1"/>
  <c r="CR481" i="7" s="1"/>
  <c r="CS481" i="7" l="1"/>
  <c r="CN482" i="7" s="1"/>
  <c r="CQ482" i="7" s="1"/>
  <c r="CR482" i="7" s="1"/>
  <c r="CM482" i="7" l="1"/>
  <c r="CT482" i="7" s="1"/>
  <c r="CS482" i="7" l="1"/>
  <c r="CN483" i="7" s="1"/>
  <c r="CQ483" i="7" s="1"/>
  <c r="CR483" i="7" s="1"/>
  <c r="CM483" i="7" l="1"/>
  <c r="CT483" i="7" s="1"/>
  <c r="CS483" i="7" l="1"/>
  <c r="CN484" i="7" s="1"/>
  <c r="CQ484" i="7" s="1"/>
  <c r="CR484" i="7" s="1"/>
  <c r="CM484" i="7"/>
  <c r="CS484" i="7" l="1"/>
  <c r="CM485" i="7" s="1"/>
  <c r="CN485" i="7" l="1"/>
  <c r="CQ485" i="7" s="1"/>
  <c r="CR485" i="7" s="1"/>
  <c r="CS485" i="7" l="1"/>
  <c r="CN486" i="7" s="1"/>
  <c r="CQ486" i="7" s="1"/>
  <c r="CR486" i="7" s="1"/>
  <c r="CM486" i="7" l="1"/>
  <c r="CS486" i="7" s="1"/>
  <c r="CN487" i="7" s="1"/>
  <c r="CQ487" i="7" s="1"/>
  <c r="CR487" i="7" s="1"/>
  <c r="CM487" i="7" l="1"/>
  <c r="CS487" i="7" s="1"/>
  <c r="CN488" i="7" s="1"/>
  <c r="CQ488" i="7" s="1"/>
  <c r="CR488" i="7" s="1"/>
  <c r="CM488" i="7" l="1"/>
  <c r="CS488" i="7" s="1"/>
  <c r="CN489" i="7" s="1"/>
  <c r="CQ489" i="7" l="1"/>
  <c r="CR489" i="7" s="1"/>
  <c r="CM489" i="7"/>
  <c r="CS489" i="7" l="1"/>
  <c r="CN490" i="7" s="1"/>
  <c r="CM490" i="7" l="1"/>
  <c r="CQ490" i="7"/>
  <c r="CR490" i="7" s="1"/>
  <c r="CS490" i="7" l="1"/>
  <c r="CN491" i="7" s="1"/>
  <c r="CM491" i="7" l="1"/>
  <c r="CQ491" i="7"/>
  <c r="CR491" i="7" s="1"/>
  <c r="CS491" i="7" l="1"/>
  <c r="CN492" i="7" s="1"/>
  <c r="CQ492" i="7" l="1"/>
  <c r="CR492" i="7" s="1"/>
  <c r="CM492" i="7"/>
  <c r="CS492" i="7" l="1"/>
  <c r="CN493" i="7" l="1"/>
  <c r="CQ493" i="7" s="1"/>
  <c r="CR493" i="7" s="1"/>
  <c r="CM493" i="7"/>
  <c r="CS493" i="7" l="1"/>
  <c r="CN494" i="7" s="1"/>
  <c r="CQ494" i="7" s="1"/>
  <c r="CR494" i="7" s="1"/>
  <c r="CM494" i="7" l="1"/>
  <c r="CS494" i="7" s="1"/>
  <c r="CN495" i="7" s="1"/>
  <c r="CQ495" i="7" s="1"/>
  <c r="CR495" i="7" s="1"/>
  <c r="CM495" i="7" l="1"/>
  <c r="CS495" i="7" s="1"/>
  <c r="CN496" i="7" s="1"/>
  <c r="CQ496" i="7" l="1"/>
  <c r="CR496" i="7" s="1"/>
  <c r="CM496" i="7"/>
  <c r="CS496" i="7" s="1"/>
  <c r="CN497" i="7" s="1"/>
  <c r="CQ497" i="7" l="1"/>
  <c r="CR497" i="7" s="1"/>
  <c r="CM497" i="7"/>
  <c r="CT497" i="7" s="1"/>
  <c r="CS497" i="7" l="1"/>
  <c r="CN498" i="7" s="1"/>
  <c r="CQ498" i="7" l="1"/>
  <c r="CR498" i="7" s="1"/>
  <c r="CM498" i="7"/>
  <c r="CT498" i="7" s="1"/>
  <c r="CS498" i="7" l="1"/>
  <c r="CN499" i="7" s="1"/>
  <c r="CM499" i="7" l="1"/>
  <c r="CT499" i="7" s="1"/>
  <c r="CQ499" i="7"/>
  <c r="CR499" i="7" s="1"/>
  <c r="CS499" i="7" l="1"/>
  <c r="CN500" i="7" s="1"/>
  <c r="CQ500" i="7" l="1"/>
  <c r="CR500" i="7" s="1"/>
  <c r="CM500" i="7"/>
  <c r="CT500" i="7" s="1"/>
  <c r="CS500" i="7" l="1"/>
  <c r="CM501" i="7" l="1"/>
  <c r="CT501" i="7" s="1"/>
  <c r="CN501" i="7"/>
  <c r="CQ501" i="7" s="1"/>
  <c r="CR501" i="7" s="1"/>
  <c r="CT593" i="7"/>
  <c r="CS501" i="7" l="1"/>
  <c r="CN502" i="7" l="1"/>
  <c r="CQ502" i="7" s="1"/>
  <c r="CR502" i="7" s="1"/>
  <c r="CM502" i="7"/>
  <c r="CT502" i="7" s="1"/>
  <c r="CS502" i="7" l="1"/>
  <c r="CN503" i="7" l="1"/>
  <c r="CQ503" i="7" s="1"/>
  <c r="CR503" i="7" s="1"/>
  <c r="CM503" i="7"/>
  <c r="CT503" i="7" s="1"/>
  <c r="CS503" i="7" l="1"/>
  <c r="CN504" i="7" l="1"/>
  <c r="CQ504" i="7" s="1"/>
  <c r="CR504" i="7" s="1"/>
  <c r="CM504" i="7"/>
  <c r="CT504" i="7" s="1"/>
  <c r="CS504" i="7" l="1"/>
  <c r="CN505" i="7" l="1"/>
  <c r="CQ505" i="7" s="1"/>
  <c r="CR505" i="7" s="1"/>
  <c r="CM505" i="7"/>
  <c r="CT505" i="7" s="1"/>
  <c r="CS505" i="7" l="1"/>
  <c r="CN506" i="7" l="1"/>
  <c r="CQ506" i="7" s="1"/>
  <c r="CR506" i="7" s="1"/>
  <c r="CM506" i="7"/>
  <c r="CT506" i="7" s="1"/>
  <c r="CS506" i="7" l="1"/>
  <c r="CN507" i="7" l="1"/>
  <c r="CQ507" i="7" s="1"/>
  <c r="CR507" i="7" s="1"/>
  <c r="CM507" i="7"/>
  <c r="CT507" i="7" s="1"/>
  <c r="CS507" i="7" l="1"/>
  <c r="CN508" i="7" l="1"/>
  <c r="CQ508" i="7" s="1"/>
  <c r="CR508" i="7" s="1"/>
  <c r="CM508" i="7"/>
  <c r="CS508" i="7" l="1"/>
  <c r="CN509" i="7" s="1"/>
  <c r="CQ509" i="7" s="1"/>
  <c r="CR509" i="7" s="1"/>
  <c r="CM509" i="7" l="1"/>
  <c r="CS509" i="7" s="1"/>
  <c r="CN510" i="7" s="1"/>
  <c r="CQ510" i="7" s="1"/>
  <c r="CR510" i="7" s="1"/>
  <c r="CM510" i="7" l="1"/>
  <c r="CS510" i="7" s="1"/>
  <c r="CN511" i="7" s="1"/>
  <c r="CM511" i="7" l="1"/>
  <c r="CQ511" i="7"/>
  <c r="CR511" i="7" s="1"/>
  <c r="CS511" i="7" l="1"/>
  <c r="CN512" i="7" s="1"/>
  <c r="CQ512" i="7" l="1"/>
  <c r="CR512" i="7" s="1"/>
  <c r="CM512" i="7"/>
  <c r="CS512" i="7" s="1"/>
  <c r="CN513" i="7" s="1"/>
  <c r="CM513" i="7" l="1"/>
  <c r="CQ513" i="7"/>
  <c r="CR513" i="7" s="1"/>
  <c r="CS513" i="7" l="1"/>
  <c r="CN514" i="7" s="1"/>
  <c r="CQ514" i="7" l="1"/>
  <c r="CR514" i="7" s="1"/>
  <c r="CM514" i="7"/>
  <c r="CS514" i="7" s="1"/>
  <c r="CN515" i="7" s="1"/>
  <c r="CQ515" i="7" l="1"/>
  <c r="CR515" i="7" s="1"/>
  <c r="CM515" i="7"/>
  <c r="CS515" i="7" s="1"/>
  <c r="CN516" i="7" s="1"/>
  <c r="CQ516" i="7" l="1"/>
  <c r="CR516" i="7" s="1"/>
  <c r="CM516" i="7"/>
  <c r="CS516" i="7" s="1"/>
  <c r="CN517" i="7" s="1"/>
  <c r="CQ517" i="7" l="1"/>
  <c r="CR517" i="7" s="1"/>
  <c r="CM517" i="7"/>
  <c r="CS517" i="7" s="1"/>
  <c r="CN518" i="7" s="1"/>
  <c r="CM518" i="7" l="1"/>
  <c r="CQ518" i="7"/>
  <c r="CR518" i="7" s="1"/>
  <c r="CS518" i="7" l="1"/>
  <c r="CN519" i="7" s="1"/>
  <c r="CM519" i="7" l="1"/>
  <c r="CQ519" i="7"/>
  <c r="CR519" i="7" s="1"/>
  <c r="CS519" i="7" l="1"/>
  <c r="CN520" i="7" s="1"/>
  <c r="CQ520" i="7" l="1"/>
  <c r="CR520" i="7" s="1"/>
  <c r="CM520" i="7"/>
  <c r="CS520" i="7" s="1"/>
  <c r="CN521" i="7" s="1"/>
  <c r="CM521" i="7" l="1"/>
  <c r="CT521" i="7" s="1"/>
  <c r="CQ521" i="7"/>
  <c r="CR521" i="7" s="1"/>
  <c r="CS521" i="7" l="1"/>
  <c r="CN522" i="7" s="1"/>
  <c r="CQ522" i="7" l="1"/>
  <c r="CR522" i="7" s="1"/>
  <c r="CM522" i="7"/>
  <c r="CT522" i="7" s="1"/>
  <c r="CS522" i="7" l="1"/>
  <c r="CN523" i="7" s="1"/>
  <c r="CQ523" i="7" l="1"/>
  <c r="CR523" i="7" s="1"/>
  <c r="CM523" i="7"/>
  <c r="CS523" i="7" s="1"/>
  <c r="CN524" i="7" s="1"/>
  <c r="CM524" i="7" l="1"/>
  <c r="CT524" i="7" s="1"/>
  <c r="CQ524" i="7"/>
  <c r="CR524" i="7" s="1"/>
  <c r="CT523" i="7"/>
  <c r="CS524" i="7" l="1"/>
  <c r="CN525" i="7" s="1"/>
  <c r="CM525" i="7" l="1"/>
  <c r="CT525" i="7" s="1"/>
  <c r="CQ525" i="7"/>
  <c r="CR525" i="7" s="1"/>
  <c r="CS525" i="7" l="1"/>
  <c r="CN526" i="7" s="1"/>
  <c r="CQ526" i="7" l="1"/>
  <c r="CR526" i="7" s="1"/>
  <c r="CM526" i="7"/>
  <c r="CT526" i="7" s="1"/>
  <c r="CS526" i="7" l="1"/>
  <c r="CN527" i="7" l="1"/>
  <c r="CQ527" i="7" s="1"/>
  <c r="CR527" i="7" s="1"/>
  <c r="CM527" i="7"/>
  <c r="CS527" i="7" l="1"/>
  <c r="CN528" i="7" s="1"/>
  <c r="CQ528" i="7" s="1"/>
  <c r="CR528" i="7" s="1"/>
  <c r="CT527" i="7"/>
  <c r="CM528" i="7" l="1"/>
  <c r="CT528" i="7" s="1"/>
  <c r="CS528" i="7" l="1"/>
  <c r="CN529" i="7" s="1"/>
  <c r="CQ529" i="7" s="1"/>
  <c r="CR529" i="7" s="1"/>
  <c r="CM529" i="7" l="1"/>
  <c r="CT529" i="7" s="1"/>
  <c r="CS529" i="7" l="1"/>
  <c r="CN530" i="7" s="1"/>
  <c r="CQ530" i="7" s="1"/>
  <c r="CR530" i="7" s="1"/>
  <c r="CM530" i="7" l="1"/>
  <c r="CT530" i="7" s="1"/>
  <c r="CS530" i="7" l="1"/>
  <c r="CN531" i="7" s="1"/>
  <c r="CQ531" i="7" s="1"/>
  <c r="CR531" i="7" s="1"/>
  <c r="CM531" i="7" l="1"/>
  <c r="CT531" i="7" s="1"/>
  <c r="CS531" i="7" l="1"/>
  <c r="CN532" i="7" s="1"/>
  <c r="CQ532" i="7" s="1"/>
  <c r="CR532" i="7" s="1"/>
  <c r="CM532" i="7" l="1"/>
  <c r="CS532" i="7" s="1"/>
  <c r="CN533" i="7" s="1"/>
  <c r="CM533" i="7" l="1"/>
  <c r="CQ533" i="7"/>
  <c r="CR533" i="7" s="1"/>
  <c r="CS533" i="7" l="1"/>
  <c r="CN534" i="7" s="1"/>
  <c r="CM534" i="7" l="1"/>
  <c r="CQ534" i="7"/>
  <c r="CR534" i="7" s="1"/>
  <c r="CS534" i="7" l="1"/>
  <c r="CN535" i="7" s="1"/>
  <c r="CM535" i="7" l="1"/>
  <c r="CQ535" i="7"/>
  <c r="CR535" i="7" s="1"/>
  <c r="CS535" i="7" l="1"/>
  <c r="CN536" i="7" s="1"/>
  <c r="CM536" i="7" l="1"/>
  <c r="CQ536" i="7"/>
  <c r="CR536" i="7" s="1"/>
  <c r="CS536" i="7" l="1"/>
  <c r="CN537" i="7" s="1"/>
  <c r="CQ537" i="7" l="1"/>
  <c r="CR537" i="7" s="1"/>
  <c r="CM537" i="7"/>
  <c r="CS537" i="7" l="1"/>
  <c r="CN538" i="7" l="1"/>
  <c r="CQ538" i="7" s="1"/>
  <c r="CR538" i="7" s="1"/>
  <c r="CM538" i="7"/>
  <c r="CS538" i="7" l="1"/>
  <c r="CN539" i="7" s="1"/>
  <c r="CQ539" i="7" s="1"/>
  <c r="CR539" i="7" s="1"/>
  <c r="CM539" i="7" l="1"/>
  <c r="CS539" i="7" s="1"/>
  <c r="CN540" i="7" s="1"/>
  <c r="CQ540" i="7" l="1"/>
  <c r="CR540" i="7" s="1"/>
  <c r="CM540" i="7"/>
  <c r="CS540" i="7" s="1"/>
  <c r="CN541" i="7" s="1"/>
  <c r="CQ541" i="7" l="1"/>
  <c r="CR541" i="7" s="1"/>
  <c r="CM541" i="7"/>
  <c r="CS541" i="7" l="1"/>
  <c r="CN542" i="7" s="1"/>
  <c r="CQ542" i="7" l="1"/>
  <c r="CR542" i="7" s="1"/>
  <c r="CM542" i="7"/>
  <c r="CS542" i="7" l="1"/>
  <c r="CN543" i="7" s="1"/>
  <c r="CM543" i="7" l="1"/>
  <c r="CQ543" i="7"/>
  <c r="CR543" i="7" s="1"/>
  <c r="CS543" i="7" l="1"/>
  <c r="CN544" i="7" l="1"/>
  <c r="CQ544" i="7" s="1"/>
  <c r="CR544" i="7" s="1"/>
  <c r="CM544" i="7"/>
  <c r="CS544" i="7" l="1"/>
  <c r="CN545" i="7" s="1"/>
  <c r="CQ545" i="7" s="1"/>
  <c r="CR545" i="7" s="1"/>
  <c r="CM545" i="7" l="1"/>
  <c r="CT545" i="7" s="1"/>
  <c r="CS545" i="7" l="1"/>
  <c r="CN546" i="7" s="1"/>
  <c r="CQ546" i="7" s="1"/>
  <c r="CR546" i="7" s="1"/>
  <c r="CM546" i="7" l="1"/>
  <c r="CT546" i="7" s="1"/>
  <c r="CS546" i="7" l="1"/>
  <c r="CN547" i="7" s="1"/>
  <c r="CQ547" i="7" s="1"/>
  <c r="CR547" i="7" s="1"/>
  <c r="CM547" i="7" l="1"/>
  <c r="CT547" i="7" s="1"/>
  <c r="CS547" i="7" l="1"/>
  <c r="CN548" i="7" s="1"/>
  <c r="CQ548" i="7" s="1"/>
  <c r="CR548" i="7" s="1"/>
  <c r="CM548" i="7" l="1"/>
  <c r="CT548" i="7" s="1"/>
  <c r="CS548" i="7" l="1"/>
  <c r="CN549" i="7" s="1"/>
  <c r="CQ549" i="7" s="1"/>
  <c r="CR549" i="7" s="1"/>
  <c r="CM549" i="7" l="1"/>
  <c r="CT549" i="7" s="1"/>
  <c r="CS549" i="7" l="1"/>
  <c r="CN550" i="7" s="1"/>
  <c r="CQ550" i="7" s="1"/>
  <c r="CR550" i="7" s="1"/>
  <c r="CM550" i="7" l="1"/>
  <c r="CT550" i="7" s="1"/>
  <c r="CS550" i="7" l="1"/>
  <c r="CN551" i="7" s="1"/>
  <c r="CQ551" i="7" s="1"/>
  <c r="CR551" i="7" s="1"/>
  <c r="CM551" i="7" l="1"/>
  <c r="CT551" i="7" s="1"/>
  <c r="CS551" i="7" l="1"/>
  <c r="CN552" i="7" s="1"/>
  <c r="CQ552" i="7" s="1"/>
  <c r="CR552" i="7" s="1"/>
  <c r="CM552" i="7" l="1"/>
  <c r="CT552" i="7" s="1"/>
  <c r="CS552" i="7" l="1"/>
  <c r="CN553" i="7" s="1"/>
  <c r="CQ553" i="7" s="1"/>
  <c r="CR553" i="7" s="1"/>
  <c r="CM553" i="7" l="1"/>
  <c r="CT553" i="7" s="1"/>
  <c r="CS553" i="7" l="1"/>
  <c r="CN554" i="7" s="1"/>
  <c r="CQ554" i="7" s="1"/>
  <c r="CR554" i="7" s="1"/>
  <c r="CM554" i="7" l="1"/>
  <c r="CT554" i="7" s="1"/>
  <c r="CS554" i="7" l="1"/>
  <c r="CN555" i="7" s="1"/>
  <c r="CQ555" i="7" s="1"/>
  <c r="CR555" i="7" s="1"/>
  <c r="CM555" i="7" l="1"/>
  <c r="CT555" i="7" s="1"/>
  <c r="CS555" i="7" l="1"/>
  <c r="CN556" i="7" s="1"/>
  <c r="CQ556" i="7" s="1"/>
  <c r="CR556" i="7" s="1"/>
  <c r="CM556" i="7" l="1"/>
  <c r="CS556" i="7" s="1"/>
  <c r="CN557" i="7" s="1"/>
  <c r="CQ557" i="7" s="1"/>
  <c r="CR557" i="7" s="1"/>
  <c r="CM557" i="7" l="1"/>
  <c r="CS557" i="7" s="1"/>
  <c r="CN558" i="7" l="1"/>
  <c r="CQ558" i="7" s="1"/>
  <c r="CR558" i="7" s="1"/>
  <c r="CM558" i="7"/>
  <c r="CS558" i="7" l="1"/>
  <c r="CN559" i="7" s="1"/>
  <c r="CQ559" i="7" s="1"/>
  <c r="CR559" i="7" s="1"/>
  <c r="CM559" i="7" l="1"/>
  <c r="CS559" i="7" s="1"/>
  <c r="CN560" i="7" s="1"/>
  <c r="CM560" i="7" l="1"/>
  <c r="CQ560" i="7"/>
  <c r="CR560" i="7" s="1"/>
  <c r="CS560" i="7" l="1"/>
  <c r="CN561" i="7" l="1"/>
  <c r="CQ561" i="7" s="1"/>
  <c r="CR561" i="7" s="1"/>
  <c r="CM561" i="7"/>
  <c r="CS561" i="7" l="1"/>
  <c r="CN562" i="7" s="1"/>
  <c r="CQ562" i="7" s="1"/>
  <c r="CR562" i="7" s="1"/>
  <c r="CM562" i="7" l="1"/>
  <c r="CS562" i="7" s="1"/>
  <c r="CN563" i="7" s="1"/>
  <c r="CM563" i="7" l="1"/>
  <c r="CS563" i="7" s="1"/>
  <c r="CN564" i="7" s="1"/>
  <c r="CM564" i="7" l="1"/>
  <c r="CQ564" i="7"/>
  <c r="CR564" i="7" s="1"/>
  <c r="CQ563" i="7"/>
  <c r="CR563" i="7" s="1"/>
  <c r="CS564" i="7" l="1"/>
  <c r="CN565" i="7" s="1"/>
  <c r="CM565" i="7" l="1"/>
  <c r="CS565" i="7" l="1"/>
  <c r="CQ565" i="7"/>
  <c r="CR565" i="7" s="1"/>
  <c r="CN566" i="7" l="1"/>
  <c r="CQ566" i="7" s="1"/>
  <c r="CR566" i="7" s="1"/>
  <c r="CM566" i="7"/>
  <c r="CS566" i="7" l="1"/>
  <c r="CN567" i="7" s="1"/>
  <c r="CQ567" i="7" s="1"/>
  <c r="CR567" i="7" s="1"/>
  <c r="CM567" i="7" l="1"/>
  <c r="CS567" i="7" s="1"/>
  <c r="CN568" i="7" s="1"/>
  <c r="CQ568" i="7" s="1"/>
  <c r="CR568" i="7" s="1"/>
  <c r="CM568" i="7" l="1"/>
  <c r="CS568" i="7" s="1"/>
  <c r="CN569" i="7" s="1"/>
  <c r="CQ569" i="7" l="1"/>
  <c r="CR569" i="7" s="1"/>
  <c r="CM569" i="7"/>
  <c r="CT569" i="7" l="1"/>
  <c r="CS569" i="7"/>
  <c r="CN570" i="7" s="1"/>
  <c r="CQ570" i="7" l="1"/>
  <c r="CR570" i="7" s="1"/>
  <c r="CM570" i="7"/>
  <c r="CT570" i="7" l="1"/>
  <c r="CS570" i="7"/>
  <c r="CN571" i="7" s="1"/>
  <c r="CQ571" i="7" l="1"/>
  <c r="CR571" i="7" s="1"/>
  <c r="CM571" i="7"/>
  <c r="CT571" i="7" l="1"/>
  <c r="CS571" i="7"/>
  <c r="CN572" i="7" s="1"/>
  <c r="CQ572" i="7" l="1"/>
  <c r="CR572" i="7" s="1"/>
  <c r="CM572" i="7"/>
  <c r="CT572" i="7" s="1"/>
  <c r="CS572" i="7" l="1"/>
  <c r="CN573" i="7" s="1"/>
  <c r="CQ573" i="7" l="1"/>
  <c r="CR573" i="7" s="1"/>
  <c r="CM573" i="7"/>
  <c r="CT573" i="7" l="1"/>
  <c r="CS573" i="7"/>
  <c r="CN574" i="7" s="1"/>
  <c r="CQ574" i="7" l="1"/>
  <c r="CR574" i="7" s="1"/>
  <c r="CM574" i="7"/>
  <c r="CT574" i="7" s="1"/>
  <c r="CS574" i="7" l="1"/>
  <c r="CN575" i="7" s="1"/>
  <c r="CQ575" i="7" l="1"/>
  <c r="CR575" i="7" s="1"/>
  <c r="CM575" i="7"/>
  <c r="CT575" i="7" s="1"/>
  <c r="CS575" i="7" l="1"/>
  <c r="CN576" i="7" s="1"/>
  <c r="CQ576" i="7" l="1"/>
  <c r="CR576" i="7" s="1"/>
  <c r="CM576" i="7"/>
  <c r="CT576" i="7" s="1"/>
  <c r="CS576" i="7" l="1"/>
  <c r="CN577" i="7" s="1"/>
  <c r="CQ577" i="7" l="1"/>
  <c r="CR577" i="7" s="1"/>
  <c r="CM577" i="7"/>
  <c r="CT577" i="7" s="1"/>
  <c r="CS577" i="7" l="1"/>
  <c r="CN578" i="7" s="1"/>
  <c r="CQ578" i="7" l="1"/>
  <c r="CR578" i="7" s="1"/>
  <c r="CM578" i="7"/>
  <c r="CT578" i="7" s="1"/>
  <c r="CS578" i="7" l="1"/>
  <c r="CN579" i="7" s="1"/>
  <c r="CQ579" i="7" l="1"/>
  <c r="CR579" i="7" s="1"/>
  <c r="CM579" i="7"/>
  <c r="CT579" i="7" s="1"/>
  <c r="CS579" i="7" l="1"/>
  <c r="CN580" i="7" s="1"/>
  <c r="CQ580" i="7" l="1"/>
  <c r="CR580" i="7" s="1"/>
  <c r="CM580" i="7"/>
  <c r="CS580" i="7" s="1"/>
  <c r="CN581" i="7" s="1"/>
  <c r="CQ581" i="7" l="1"/>
  <c r="CR581" i="7" s="1"/>
  <c r="CM581" i="7"/>
  <c r="CS581" i="7" s="1"/>
  <c r="CN582" i="7" s="1"/>
  <c r="CQ582" i="7" l="1"/>
  <c r="CR582" i="7" s="1"/>
  <c r="CM582" i="7"/>
  <c r="CS582" i="7" s="1"/>
  <c r="CN583" i="7" s="1"/>
  <c r="CQ583" i="7" l="1"/>
  <c r="CR583" i="7" s="1"/>
  <c r="CM583" i="7"/>
  <c r="CS583" i="7" s="1"/>
  <c r="CN584" i="7" s="1"/>
  <c r="CM584" i="7" l="1"/>
  <c r="CQ584" i="7"/>
  <c r="CR584" i="7" s="1"/>
  <c r="CS584" i="7" l="1"/>
  <c r="CN585" i="7" l="1"/>
  <c r="CQ585" i="7" s="1"/>
  <c r="CR585" i="7" s="1"/>
  <c r="CM585" i="7"/>
  <c r="CS585" i="7" l="1"/>
  <c r="CN586" i="7" s="1"/>
  <c r="CQ586" i="7" s="1"/>
  <c r="CR586" i="7" s="1"/>
  <c r="CM586" i="7" l="1"/>
  <c r="CS586" i="7" s="1"/>
  <c r="CN587" i="7" s="1"/>
  <c r="CQ587" i="7" s="1"/>
  <c r="CR587" i="7" s="1"/>
  <c r="CM587" i="7" l="1"/>
  <c r="CS587" i="7" s="1"/>
  <c r="CN588" i="7" s="1"/>
  <c r="CM588" i="7" l="1"/>
  <c r="CQ588" i="7"/>
  <c r="CR588" i="7" s="1"/>
  <c r="CS588" i="7" l="1"/>
  <c r="CN589" i="7" s="1"/>
  <c r="CM589" i="7" l="1"/>
  <c r="CS589" i="7" l="1"/>
  <c r="CQ589" i="7"/>
  <c r="CR589" i="7" s="1"/>
  <c r="CN590" i="7" l="1"/>
  <c r="CQ590" i="7" s="1"/>
  <c r="CR590" i="7" s="1"/>
  <c r="CM590" i="7"/>
  <c r="CS590" i="7" l="1"/>
  <c r="CN591" i="7" s="1"/>
  <c r="CM591" i="7" l="1"/>
  <c r="CS591" i="7" s="1"/>
  <c r="CQ591" i="7"/>
  <c r="CR591" i="7" s="1"/>
  <c r="CN592" i="7" l="1"/>
  <c r="CQ592" i="7" s="1"/>
  <c r="CR592" i="7" s="1"/>
  <c r="CM592" i="7"/>
  <c r="CS592" i="7" l="1"/>
  <c r="CN593" i="7" s="1"/>
  <c r="CM593" i="7" l="1"/>
  <c r="CS593" i="7" s="1"/>
  <c r="CQ593" i="7"/>
  <c r="CR593" i="7" s="1"/>
  <c r="CN594" i="7" l="1"/>
  <c r="CQ594" i="7" s="1"/>
  <c r="CR594" i="7" s="1"/>
  <c r="CM594" i="7"/>
  <c r="CT594" i="7" s="1"/>
  <c r="CS594" i="7" l="1"/>
  <c r="CN595" i="7" l="1"/>
  <c r="CQ595" i="7" s="1"/>
  <c r="CR595" i="7" s="1"/>
  <c r="CM595" i="7"/>
  <c r="CT595" i="7" s="1"/>
  <c r="CS595" i="7" l="1"/>
  <c r="CN596" i="7" l="1"/>
  <c r="CQ596" i="7" s="1"/>
  <c r="CR596" i="7" s="1"/>
  <c r="CM596" i="7"/>
  <c r="CT596" i="7" s="1"/>
  <c r="CS596" i="7" l="1"/>
  <c r="CM597" i="7" l="1"/>
  <c r="CT597" i="7" s="1"/>
  <c r="CN597" i="7"/>
  <c r="CQ597" i="7" s="1"/>
  <c r="CR597" i="7" s="1"/>
  <c r="CS597" i="7" l="1"/>
  <c r="CN598" i="7" s="1"/>
  <c r="CQ598" i="7" l="1"/>
  <c r="CR598" i="7" s="1"/>
  <c r="CM598" i="7"/>
  <c r="CT598" i="7" s="1"/>
  <c r="CS598" i="7" l="1"/>
  <c r="CN599" i="7" s="1"/>
  <c r="CQ599" i="7" l="1"/>
  <c r="CR599" i="7" s="1"/>
  <c r="CM599" i="7"/>
  <c r="CT599" i="7" s="1"/>
  <c r="CS599" i="7" l="1"/>
  <c r="CN600" i="7" s="1"/>
  <c r="CQ600" i="7" l="1"/>
  <c r="CR600" i="7" s="1"/>
  <c r="CM600" i="7"/>
  <c r="CT600" i="7" s="1"/>
  <c r="CS600" i="7" l="1"/>
  <c r="CN601" i="7" s="1"/>
  <c r="CQ601" i="7" l="1"/>
  <c r="CR601" i="7" s="1"/>
  <c r="CM601" i="7"/>
  <c r="CT601" i="7" s="1"/>
  <c r="CS601" i="7" l="1"/>
  <c r="CN602" i="7" s="1"/>
  <c r="CQ602" i="7" l="1"/>
  <c r="CR602" i="7" s="1"/>
  <c r="CM602" i="7"/>
  <c r="CT602" i="7" s="1"/>
  <c r="CS602" i="7" l="1"/>
  <c r="CN603" i="7" s="1"/>
  <c r="CQ603" i="7" l="1"/>
  <c r="CR603" i="7" s="1"/>
  <c r="CM603" i="7"/>
  <c r="CT603" i="7" s="1"/>
  <c r="CS603" i="7" l="1"/>
  <c r="CN604" i="7" s="1"/>
  <c r="CQ604" i="7" l="1"/>
  <c r="CR604" i="7" s="1"/>
  <c r="CM604" i="7"/>
  <c r="CS604" i="7" l="1"/>
  <c r="CN605" i="7" s="1"/>
  <c r="CQ605" i="7" l="1"/>
  <c r="CR605" i="7" s="1"/>
  <c r="CM605" i="7"/>
  <c r="CS605" i="7" s="1"/>
  <c r="CN606" i="7" s="1"/>
  <c r="CQ606" i="7" l="1"/>
  <c r="CR606" i="7" s="1"/>
  <c r="CM606" i="7"/>
  <c r="CS606" i="7" l="1"/>
  <c r="CN607" i="7" l="1"/>
  <c r="CQ607" i="7" s="1"/>
  <c r="CR607" i="7" s="1"/>
  <c r="CM607" i="7"/>
  <c r="CS607" i="7" l="1"/>
  <c r="CN608" i="7" s="1"/>
  <c r="CQ608" i="7" s="1"/>
  <c r="CR608" i="7" s="1"/>
  <c r="CM608" i="7" l="1"/>
  <c r="CS608" i="7" s="1"/>
  <c r="CN609" i="7" l="1"/>
  <c r="CQ609" i="7" s="1"/>
  <c r="CR609" i="7" s="1"/>
  <c r="CM609" i="7"/>
  <c r="CS609" i="7" l="1"/>
  <c r="CN610" i="7" s="1"/>
  <c r="CQ610" i="7" s="1"/>
  <c r="CR610" i="7" s="1"/>
  <c r="CM610" i="7" l="1"/>
  <c r="CS610" i="7" s="1"/>
  <c r="CN611" i="7" s="1"/>
  <c r="CQ611" i="7" s="1"/>
  <c r="CR611" i="7" s="1"/>
  <c r="CM611" i="7" l="1"/>
  <c r="CS611" i="7" s="1"/>
  <c r="CN612" i="7" s="1"/>
  <c r="CQ612" i="7" s="1"/>
  <c r="CR612" i="7" s="1"/>
  <c r="CM612" i="7" l="1"/>
  <c r="CS612" i="7" s="1"/>
  <c r="CN613" i="7" s="1"/>
  <c r="CM613" i="7" l="1"/>
  <c r="CQ613" i="7"/>
  <c r="CR613" i="7" s="1"/>
  <c r="CS613" i="7" l="1"/>
  <c r="CN614" i="7" s="1"/>
  <c r="CT713" i="7"/>
  <c r="CM614" i="7" l="1"/>
  <c r="CQ614" i="7"/>
  <c r="CR614" i="7" s="1"/>
  <c r="CS614" i="7" l="1"/>
  <c r="CN615" i="7" s="1"/>
  <c r="CQ615" i="7" l="1"/>
  <c r="CR615" i="7" s="1"/>
  <c r="CM615" i="7"/>
  <c r="CS615" i="7" s="1"/>
  <c r="CN616" i="7" s="1"/>
  <c r="CM616" i="7" l="1"/>
  <c r="CQ616" i="7"/>
  <c r="CR616" i="7" s="1"/>
  <c r="CS616" i="7" l="1"/>
  <c r="CN617" i="7" l="1"/>
  <c r="CQ617" i="7" s="1"/>
  <c r="CR617" i="7" s="1"/>
  <c r="CM617" i="7"/>
  <c r="CT617" i="7" s="1"/>
  <c r="CS617" i="7" l="1"/>
  <c r="CM618" i="7" l="1"/>
  <c r="CT618" i="7" s="1"/>
  <c r="CN618" i="7"/>
  <c r="CQ618" i="7" s="1"/>
  <c r="CR618" i="7" s="1"/>
  <c r="CS618" i="7" l="1"/>
  <c r="CN619" i="7" l="1"/>
  <c r="CQ619" i="7" s="1"/>
  <c r="CR619" i="7" s="1"/>
  <c r="CM619" i="7"/>
  <c r="CT619" i="7" s="1"/>
  <c r="CS619" i="7" l="1"/>
  <c r="CN620" i="7" l="1"/>
  <c r="CQ620" i="7" s="1"/>
  <c r="CR620" i="7" s="1"/>
  <c r="CM620" i="7"/>
  <c r="CT620" i="7" s="1"/>
  <c r="CS620" i="7" l="1"/>
  <c r="CN621" i="7" l="1"/>
  <c r="CQ621" i="7" s="1"/>
  <c r="CR621" i="7" s="1"/>
  <c r="CM621" i="7"/>
  <c r="CT621" i="7" s="1"/>
  <c r="CS621" i="7" l="1"/>
  <c r="CM622" i="7" l="1"/>
  <c r="CT622" i="7" s="1"/>
  <c r="CN622" i="7"/>
  <c r="CQ622" i="7" s="1"/>
  <c r="CR622" i="7" s="1"/>
  <c r="CS622" i="7" l="1"/>
  <c r="CN623" i="7" l="1"/>
  <c r="CQ623" i="7" s="1"/>
  <c r="CR623" i="7" s="1"/>
  <c r="CM623" i="7"/>
  <c r="CT623" i="7" s="1"/>
  <c r="CS623" i="7" l="1"/>
  <c r="CN624" i="7" l="1"/>
  <c r="CQ624" i="7" s="1"/>
  <c r="CR624" i="7" s="1"/>
  <c r="CM624" i="7"/>
  <c r="CT624" i="7" s="1"/>
  <c r="CS624" i="7" l="1"/>
  <c r="CN625" i="7" l="1"/>
  <c r="CQ625" i="7" s="1"/>
  <c r="CR625" i="7" s="1"/>
  <c r="CM625" i="7"/>
  <c r="CT625" i="7" s="1"/>
  <c r="CS625" i="7" l="1"/>
  <c r="CN626" i="7" l="1"/>
  <c r="CQ626" i="7" s="1"/>
  <c r="CR626" i="7" s="1"/>
  <c r="CM626" i="7"/>
  <c r="CT626" i="7" s="1"/>
  <c r="CS626" i="7" l="1"/>
  <c r="CN627" i="7" l="1"/>
  <c r="CQ627" i="7" s="1"/>
  <c r="CR627" i="7" s="1"/>
  <c r="CM627" i="7"/>
  <c r="CT627" i="7" s="1"/>
  <c r="CS627" i="7" l="1"/>
  <c r="CN628" i="7" l="1"/>
  <c r="CQ628" i="7" s="1"/>
  <c r="CR628" i="7" s="1"/>
  <c r="CM628" i="7"/>
  <c r="CS628" i="7" l="1"/>
  <c r="CN629" i="7" s="1"/>
  <c r="CQ629" i="7" s="1"/>
  <c r="CR629" i="7" s="1"/>
  <c r="CM629" i="7" l="1"/>
  <c r="CS629" i="7" s="1"/>
  <c r="CN630" i="7" s="1"/>
  <c r="CQ630" i="7" s="1"/>
  <c r="CR630" i="7" s="1"/>
  <c r="CM630" i="7" l="1"/>
  <c r="CS630" i="7" s="1"/>
  <c r="CN631" i="7" s="1"/>
  <c r="CQ631" i="7" s="1"/>
  <c r="CR631" i="7" s="1"/>
  <c r="CM631" i="7" l="1"/>
  <c r="CS631" i="7" s="1"/>
  <c r="CN632" i="7" s="1"/>
  <c r="CQ632" i="7" s="1"/>
  <c r="CR632" i="7" s="1"/>
  <c r="CM632" i="7" l="1"/>
  <c r="CS632" i="7" s="1"/>
  <c r="CN633" i="7" s="1"/>
  <c r="CQ633" i="7" s="1"/>
  <c r="CR633" i="7" s="1"/>
  <c r="CM633" i="7" l="1"/>
  <c r="CS633" i="7" s="1"/>
  <c r="CN634" i="7" s="1"/>
  <c r="CM634" i="7" l="1"/>
  <c r="CS634" i="7" l="1"/>
  <c r="CQ634" i="7"/>
  <c r="CR634" i="7" s="1"/>
  <c r="CN635" i="7" l="1"/>
  <c r="CQ635" i="7" s="1"/>
  <c r="CR635" i="7" s="1"/>
  <c r="CM635" i="7"/>
  <c r="CS635" i="7" l="1"/>
  <c r="CN636" i="7" s="1"/>
  <c r="CQ636" i="7" s="1"/>
  <c r="CR636" i="7" s="1"/>
  <c r="CM636" i="7" l="1"/>
  <c r="CS636" i="7" s="1"/>
  <c r="CN637" i="7" s="1"/>
  <c r="CM637" i="7" l="1"/>
  <c r="CQ637" i="7"/>
  <c r="CR637" i="7" s="1"/>
  <c r="CS637" i="7" l="1"/>
  <c r="CN638" i="7" s="1"/>
  <c r="CM638" i="7" l="1"/>
  <c r="CQ638" i="7"/>
  <c r="CR638" i="7" s="1"/>
  <c r="CS638" i="7" l="1"/>
  <c r="CN639" i="7" s="1"/>
  <c r="CM639" i="7" l="1"/>
  <c r="CQ639" i="7"/>
  <c r="CR639" i="7" s="1"/>
  <c r="CS639" i="7" l="1"/>
  <c r="CN640" i="7" s="1"/>
  <c r="CM640" i="7" l="1"/>
  <c r="CS640" i="7" l="1"/>
  <c r="CQ640" i="7"/>
  <c r="CR640" i="7" s="1"/>
  <c r="CN641" i="7" l="1"/>
  <c r="CQ641" i="7" s="1"/>
  <c r="CR641" i="7" s="1"/>
  <c r="CM641" i="7"/>
  <c r="CT641" i="7" s="1"/>
  <c r="CS641" i="7" l="1"/>
  <c r="CN642" i="7" s="1"/>
  <c r="CQ642" i="7" l="1"/>
  <c r="CR642" i="7" s="1"/>
  <c r="CM642" i="7"/>
  <c r="CT642" i="7" s="1"/>
  <c r="CS642" i="7" l="1"/>
  <c r="CM643" i="7" l="1"/>
  <c r="CT643" i="7" s="1"/>
  <c r="CN643" i="7"/>
  <c r="CQ643" i="7" s="1"/>
  <c r="CR643" i="7" s="1"/>
  <c r="CS643" i="7" l="1"/>
  <c r="CN644" i="7" l="1"/>
  <c r="CQ644" i="7" s="1"/>
  <c r="CR644" i="7" s="1"/>
  <c r="CM644" i="7"/>
  <c r="CT644" i="7" s="1"/>
  <c r="CS644" i="7" l="1"/>
  <c r="CN645" i="7" l="1"/>
  <c r="CQ645" i="7" s="1"/>
  <c r="CR645" i="7" s="1"/>
  <c r="CM645" i="7"/>
  <c r="CT645" i="7" s="1"/>
  <c r="CS645" i="7" l="1"/>
  <c r="CN646" i="7" l="1"/>
  <c r="CQ646" i="7" s="1"/>
  <c r="CR646" i="7" s="1"/>
  <c r="CM646" i="7"/>
  <c r="CT646" i="7" s="1"/>
  <c r="CS646" i="7" l="1"/>
  <c r="CN647" i="7" l="1"/>
  <c r="CQ647" i="7" s="1"/>
  <c r="CR647" i="7" s="1"/>
  <c r="CM647" i="7"/>
  <c r="CT647" i="7" s="1"/>
  <c r="CS647" i="7" l="1"/>
  <c r="CN648" i="7" l="1"/>
  <c r="CQ648" i="7" s="1"/>
  <c r="CR648" i="7" s="1"/>
  <c r="CM648" i="7"/>
  <c r="CT648" i="7" s="1"/>
  <c r="CS648" i="7" l="1"/>
  <c r="CN649" i="7" l="1"/>
  <c r="CQ649" i="7" s="1"/>
  <c r="CR649" i="7" s="1"/>
  <c r="CM649" i="7"/>
  <c r="CT649" i="7" s="1"/>
  <c r="CS649" i="7" l="1"/>
  <c r="CN650" i="7" l="1"/>
  <c r="CQ650" i="7" s="1"/>
  <c r="CR650" i="7" s="1"/>
  <c r="CM650" i="7"/>
  <c r="CT650" i="7" s="1"/>
  <c r="CS650" i="7" l="1"/>
  <c r="CN651" i="7" l="1"/>
  <c r="CQ651" i="7" s="1"/>
  <c r="CR651" i="7" s="1"/>
  <c r="CM651" i="7"/>
  <c r="CT651" i="7" s="1"/>
  <c r="CS651" i="7" l="1"/>
  <c r="CN652" i="7" l="1"/>
  <c r="CQ652" i="7" s="1"/>
  <c r="CR652" i="7" s="1"/>
  <c r="CM652" i="7"/>
  <c r="CS652" i="7" l="1"/>
  <c r="CN653" i="7" s="1"/>
  <c r="CQ653" i="7" s="1"/>
  <c r="CR653" i="7" s="1"/>
  <c r="CM653" i="7" l="1"/>
  <c r="CS653" i="7" s="1"/>
  <c r="CN654" i="7" l="1"/>
  <c r="CQ654" i="7" s="1"/>
  <c r="CR654" i="7" s="1"/>
  <c r="CM654" i="7"/>
  <c r="CS654" i="7" l="1"/>
  <c r="CN655" i="7" s="1"/>
  <c r="CQ655" i="7" s="1"/>
  <c r="CR655" i="7" s="1"/>
  <c r="CM655" i="7" l="1"/>
  <c r="CS655" i="7" s="1"/>
  <c r="CN656" i="7" s="1"/>
  <c r="CQ656" i="7" s="1"/>
  <c r="CR656" i="7" s="1"/>
  <c r="CM656" i="7" l="1"/>
  <c r="CS656" i="7" s="1"/>
  <c r="CN657" i="7" s="1"/>
  <c r="CQ657" i="7" s="1"/>
  <c r="CR657" i="7" s="1"/>
  <c r="CM657" i="7" l="1"/>
  <c r="CS657" i="7" s="1"/>
  <c r="CN658" i="7" s="1"/>
  <c r="CQ658" i="7" s="1"/>
  <c r="CR658" i="7" s="1"/>
  <c r="CM658" i="7" l="1"/>
  <c r="CS658" i="7" s="1"/>
  <c r="CN659" i="7" s="1"/>
  <c r="CQ659" i="7" l="1"/>
  <c r="CR659" i="7" s="1"/>
  <c r="CM659" i="7"/>
  <c r="CS659" i="7" s="1"/>
  <c r="CN660" i="7" s="1"/>
  <c r="CQ660" i="7" l="1"/>
  <c r="CR660" i="7" s="1"/>
  <c r="CM660" i="7"/>
  <c r="CS660" i="7" s="1"/>
  <c r="CN661" i="7" s="1"/>
  <c r="CM661" i="7" l="1"/>
  <c r="CQ661" i="7"/>
  <c r="CR661" i="7" s="1"/>
  <c r="CS661" i="7" l="1"/>
  <c r="CN662" i="7" l="1"/>
  <c r="CQ662" i="7" s="1"/>
  <c r="CR662" i="7" s="1"/>
  <c r="CM662" i="7"/>
  <c r="CS662" i="7" l="1"/>
  <c r="CN663" i="7" s="1"/>
  <c r="CM663" i="7" l="1"/>
  <c r="CS663" i="7" s="1"/>
  <c r="CQ663" i="7"/>
  <c r="CR663" i="7" s="1"/>
  <c r="CN664" i="7" l="1"/>
  <c r="CQ664" i="7" s="1"/>
  <c r="CR664" i="7" s="1"/>
  <c r="CM664" i="7"/>
  <c r="CS664" i="7" l="1"/>
  <c r="CN665" i="7" s="1"/>
  <c r="CQ665" i="7" s="1"/>
  <c r="CR665" i="7" s="1"/>
  <c r="CM665" i="7" l="1"/>
  <c r="CT665" i="7" s="1"/>
  <c r="CS665" i="7" l="1"/>
  <c r="CN666" i="7" s="1"/>
  <c r="CQ666" i="7" s="1"/>
  <c r="CR666" i="7" s="1"/>
  <c r="CM666" i="7" l="1"/>
  <c r="CT666" i="7" s="1"/>
  <c r="CS666" i="7" l="1"/>
  <c r="CN667" i="7" s="1"/>
  <c r="CQ667" i="7" s="1"/>
  <c r="CR667" i="7" s="1"/>
  <c r="CM667" i="7" l="1"/>
  <c r="CT667" i="7" s="1"/>
  <c r="CS667" i="7" l="1"/>
  <c r="CN668" i="7" s="1"/>
  <c r="CQ668" i="7" s="1"/>
  <c r="CR668" i="7" s="1"/>
  <c r="CM668" i="7" l="1"/>
  <c r="CT668" i="7" s="1"/>
  <c r="CS668" i="7" l="1"/>
  <c r="CN669" i="7" s="1"/>
  <c r="CQ669" i="7" s="1"/>
  <c r="CR669" i="7" s="1"/>
  <c r="CM669" i="7" l="1"/>
  <c r="CT669" i="7" s="1"/>
  <c r="CS669" i="7" l="1"/>
  <c r="CN670" i="7" s="1"/>
  <c r="CQ670" i="7" s="1"/>
  <c r="CR670" i="7" s="1"/>
  <c r="CM670" i="7" l="1"/>
  <c r="CT670" i="7" s="1"/>
  <c r="CS670" i="7" l="1"/>
  <c r="CN671" i="7" s="1"/>
  <c r="CQ671" i="7" s="1"/>
  <c r="CR671" i="7" s="1"/>
  <c r="CM671" i="7" l="1"/>
  <c r="CT671" i="7" s="1"/>
  <c r="CS671" i="7" l="1"/>
  <c r="CN672" i="7" s="1"/>
  <c r="CQ672" i="7" s="1"/>
  <c r="CR672" i="7" s="1"/>
  <c r="CM672" i="7" l="1"/>
  <c r="CT672" i="7" s="1"/>
  <c r="CS672" i="7" l="1"/>
  <c r="CN673" i="7" s="1"/>
  <c r="CQ673" i="7" s="1"/>
  <c r="CR673" i="7" s="1"/>
  <c r="CM673" i="7" l="1"/>
  <c r="CT673" i="7" s="1"/>
  <c r="CS673" i="7" l="1"/>
  <c r="CN674" i="7" s="1"/>
  <c r="CQ674" i="7" s="1"/>
  <c r="CR674" i="7" s="1"/>
  <c r="CM674" i="7" l="1"/>
  <c r="CT674" i="7" s="1"/>
  <c r="CS674" i="7" l="1"/>
  <c r="CN675" i="7" s="1"/>
  <c r="CQ675" i="7" s="1"/>
  <c r="CR675" i="7" s="1"/>
  <c r="CM675" i="7" l="1"/>
  <c r="CT675" i="7" s="1"/>
  <c r="CS675" i="7" l="1"/>
  <c r="CN676" i="7" s="1"/>
  <c r="CQ676" i="7" s="1"/>
  <c r="CR676" i="7" s="1"/>
  <c r="CM676" i="7" l="1"/>
  <c r="CS676" i="7" s="1"/>
  <c r="CN677" i="7" s="1"/>
  <c r="CQ677" i="7" s="1"/>
  <c r="CR677" i="7" s="1"/>
  <c r="CM677" i="7" l="1"/>
  <c r="CS677" i="7" s="1"/>
  <c r="CN678" i="7" s="1"/>
  <c r="CQ678" i="7" s="1"/>
  <c r="CR678" i="7" s="1"/>
  <c r="CM678" i="7" l="1"/>
  <c r="CS678" i="7" s="1"/>
  <c r="CN679" i="7" s="1"/>
  <c r="CQ679" i="7" s="1"/>
  <c r="CR679" i="7" s="1"/>
  <c r="CM679" i="7" l="1"/>
  <c r="CS679" i="7" s="1"/>
  <c r="CN680" i="7" l="1"/>
  <c r="CQ680" i="7" s="1"/>
  <c r="CR680" i="7" s="1"/>
  <c r="CM680" i="7"/>
  <c r="CS680" i="7" l="1"/>
  <c r="CN681" i="7" s="1"/>
  <c r="CQ681" i="7" s="1"/>
  <c r="CR681" i="7" s="1"/>
  <c r="CM681" i="7" l="1"/>
  <c r="CS681" i="7" s="1"/>
  <c r="CN682" i="7" l="1"/>
  <c r="CQ682" i="7" s="1"/>
  <c r="CR682" i="7" s="1"/>
  <c r="CM682" i="7"/>
  <c r="CS682" i="7" l="1"/>
  <c r="CN683" i="7" s="1"/>
  <c r="CQ683" i="7" s="1"/>
  <c r="CR683" i="7" s="1"/>
  <c r="CM683" i="7" l="1"/>
  <c r="CS683" i="7" s="1"/>
  <c r="CN684" i="7" s="1"/>
  <c r="CQ684" i="7" s="1"/>
  <c r="CR684" i="7" s="1"/>
  <c r="CM684" i="7" l="1"/>
  <c r="CS684" i="7" s="1"/>
  <c r="CN685" i="7" s="1"/>
  <c r="CQ685" i="7" s="1"/>
  <c r="CR685" i="7" s="1"/>
  <c r="CM685" i="7" l="1"/>
  <c r="CS685" i="7" s="1"/>
  <c r="CN686" i="7" l="1"/>
  <c r="CQ686" i="7" s="1"/>
  <c r="CR686" i="7" s="1"/>
  <c r="CM686" i="7"/>
  <c r="CS686" i="7" l="1"/>
  <c r="CN687" i="7" s="1"/>
  <c r="CQ687" i="7" s="1"/>
  <c r="CR687" i="7" s="1"/>
  <c r="CM687" i="7" l="1"/>
  <c r="CS687" i="7" s="1"/>
  <c r="CN688" i="7" s="1"/>
  <c r="CQ688" i="7" s="1"/>
  <c r="CR688" i="7" s="1"/>
  <c r="CM688" i="7" l="1"/>
  <c r="CS688" i="7" s="1"/>
  <c r="CN689" i="7" s="1"/>
  <c r="CQ689" i="7" s="1"/>
  <c r="CR689" i="7" s="1"/>
  <c r="CM689" i="7" l="1"/>
  <c r="CT689" i="7" s="1"/>
  <c r="CS689" i="7" l="1"/>
  <c r="CN690" i="7" l="1"/>
  <c r="CQ690" i="7" s="1"/>
  <c r="CR690" i="7" s="1"/>
  <c r="CM690" i="7"/>
  <c r="CT690" i="7" l="1"/>
  <c r="CS690" i="7"/>
  <c r="CN691" i="7" l="1"/>
  <c r="CQ691" i="7" s="1"/>
  <c r="CR691" i="7" s="1"/>
  <c r="CM691" i="7"/>
  <c r="CT691" i="7" l="1"/>
  <c r="CS691" i="7"/>
  <c r="CN692" i="7" l="1"/>
  <c r="CQ692" i="7" s="1"/>
  <c r="CR692" i="7" s="1"/>
  <c r="CM692" i="7"/>
  <c r="CT692" i="7" l="1"/>
  <c r="CS692" i="7"/>
  <c r="CN693" i="7" l="1"/>
  <c r="CQ693" i="7" s="1"/>
  <c r="CR693" i="7" s="1"/>
  <c r="CM693" i="7"/>
  <c r="CT693" i="7" l="1"/>
  <c r="CS693" i="7"/>
  <c r="CN694" i="7" l="1"/>
  <c r="CQ694" i="7" s="1"/>
  <c r="CR694" i="7" s="1"/>
  <c r="CM694" i="7"/>
  <c r="CT694" i="7" l="1"/>
  <c r="CS694" i="7"/>
  <c r="CN695" i="7" l="1"/>
  <c r="CQ695" i="7" s="1"/>
  <c r="CR695" i="7" s="1"/>
  <c r="CM695" i="7"/>
  <c r="CT695" i="7" l="1"/>
  <c r="CS695" i="7"/>
  <c r="CN696" i="7" l="1"/>
  <c r="CQ696" i="7" s="1"/>
  <c r="CR696" i="7" s="1"/>
  <c r="CM696" i="7"/>
  <c r="CT696" i="7" l="1"/>
  <c r="CS696" i="7"/>
  <c r="CN697" i="7" l="1"/>
  <c r="CQ697" i="7" s="1"/>
  <c r="CR697" i="7" s="1"/>
  <c r="CM697" i="7"/>
  <c r="CT697" i="7" l="1"/>
  <c r="CS697" i="7"/>
  <c r="CN698" i="7" l="1"/>
  <c r="CQ698" i="7" s="1"/>
  <c r="CR698" i="7" s="1"/>
  <c r="CM698" i="7"/>
  <c r="CT698" i="7" l="1"/>
  <c r="CS698" i="7"/>
  <c r="CN699" i="7" l="1"/>
  <c r="CQ699" i="7" s="1"/>
  <c r="CR699" i="7" s="1"/>
  <c r="CM699" i="7"/>
  <c r="CT699" i="7" l="1"/>
  <c r="CS699" i="7"/>
  <c r="CN700" i="7" l="1"/>
  <c r="CQ700" i="7" s="1"/>
  <c r="CR700" i="7" s="1"/>
  <c r="CM700" i="7"/>
  <c r="CS700" i="7" l="1"/>
  <c r="CN701" i="7" s="1"/>
  <c r="CQ701" i="7" s="1"/>
  <c r="CR701" i="7" s="1"/>
  <c r="CM701" i="7" l="1"/>
  <c r="CS701" i="7" s="1"/>
  <c r="CN702" i="7" l="1"/>
  <c r="CQ702" i="7" s="1"/>
  <c r="CR702" i="7" s="1"/>
  <c r="CM702" i="7"/>
  <c r="CS702" i="7" l="1"/>
  <c r="CN703" i="7" s="1"/>
  <c r="CQ703" i="7" s="1"/>
  <c r="CR703" i="7" s="1"/>
  <c r="CM703" i="7" l="1"/>
  <c r="CS703" i="7" s="1"/>
  <c r="CN704" i="7" s="1"/>
  <c r="CQ704" i="7" s="1"/>
  <c r="CR704" i="7" s="1"/>
  <c r="CM704" i="7" l="1"/>
  <c r="CS704" i="7" s="1"/>
  <c r="CN705" i="7" s="1"/>
  <c r="CQ705" i="7" s="1"/>
  <c r="CR705" i="7" s="1"/>
  <c r="CM705" i="7" l="1"/>
  <c r="CS705" i="7" s="1"/>
  <c r="CN706" i="7" s="1"/>
  <c r="CQ706" i="7" s="1"/>
  <c r="CR706" i="7" s="1"/>
  <c r="CM706" i="7" l="1"/>
  <c r="CS706" i="7" s="1"/>
  <c r="CN707" i="7" s="1"/>
  <c r="CQ707" i="7" s="1"/>
  <c r="CR707" i="7" s="1"/>
  <c r="CM707" i="7" l="1"/>
  <c r="CS707" i="7" s="1"/>
  <c r="CN708" i="7" s="1"/>
  <c r="CM708" i="7" l="1"/>
  <c r="CQ708" i="7"/>
  <c r="CR708" i="7" s="1"/>
  <c r="CS708" i="7" l="1"/>
  <c r="CN709" i="7" s="1"/>
  <c r="CM709" i="7" l="1"/>
  <c r="CQ709" i="7"/>
  <c r="CR709" i="7" s="1"/>
  <c r="CS709" i="7" l="1"/>
  <c r="CN710" i="7" s="1"/>
  <c r="CM710" i="7" l="1"/>
  <c r="CQ710" i="7"/>
  <c r="CR710" i="7" s="1"/>
  <c r="CS710" i="7" l="1"/>
  <c r="CN711" i="7" s="1"/>
  <c r="CM711" i="7" l="1"/>
  <c r="CQ711" i="7"/>
  <c r="CR711" i="7" s="1"/>
  <c r="CS711" i="7" l="1"/>
  <c r="CN712" i="7" s="1"/>
  <c r="CQ712" i="7" l="1"/>
  <c r="CR712" i="7" s="1"/>
  <c r="CM712" i="7"/>
  <c r="CS712" i="7" l="1"/>
  <c r="CN713" i="7" s="1"/>
  <c r="CM713" i="7" l="1"/>
  <c r="CQ713" i="7"/>
  <c r="CR713" i="7" s="1"/>
  <c r="CS713" i="7" l="1"/>
  <c r="CN714" i="7" s="1"/>
  <c r="CM714" i="7" l="1"/>
  <c r="CT714" i="7" s="1"/>
  <c r="CQ714" i="7"/>
  <c r="CR714" i="7" s="1"/>
  <c r="CS714" i="7" l="1"/>
  <c r="CN715" i="7" s="1"/>
  <c r="CQ715" i="7" l="1"/>
  <c r="CR715" i="7" s="1"/>
  <c r="CM715" i="7"/>
  <c r="CT715" i="7" s="1"/>
  <c r="CS715" i="7" l="1"/>
  <c r="CN716" i="7" s="1"/>
  <c r="CM716" i="7" l="1"/>
  <c r="CT716" i="7" s="1"/>
  <c r="CQ716" i="7"/>
  <c r="CR716" i="7" s="1"/>
  <c r="CS716" i="7" l="1"/>
  <c r="CN717" i="7" s="1"/>
  <c r="CQ717" i="7" l="1"/>
  <c r="CR717" i="7" s="1"/>
  <c r="CM717" i="7"/>
  <c r="CT717" i="7" s="1"/>
  <c r="CS717" i="7" l="1"/>
  <c r="CN718" i="7" s="1"/>
  <c r="CQ718" i="7" l="1"/>
  <c r="CR718" i="7" s="1"/>
  <c r="CM718" i="7"/>
  <c r="CT718" i="7" s="1"/>
  <c r="CS718" i="7" l="1"/>
  <c r="CN719" i="7" s="1"/>
  <c r="CM719" i="7" l="1"/>
  <c r="CT719" i="7" s="1"/>
  <c r="CQ719" i="7"/>
  <c r="CR719" i="7" s="1"/>
  <c r="CS719" i="7" l="1"/>
  <c r="CN720" i="7" s="1"/>
  <c r="CQ720" i="7" l="1"/>
  <c r="CR720" i="7" s="1"/>
  <c r="CM720" i="7"/>
  <c r="CT720" i="7" s="1"/>
  <c r="CS720" i="7" l="1"/>
  <c r="CN721" i="7" s="1"/>
  <c r="CM721" i="7" l="1"/>
  <c r="CT721" i="7" s="1"/>
  <c r="CQ721" i="7"/>
  <c r="CR721" i="7" s="1"/>
  <c r="CS721" i="7" l="1"/>
  <c r="CN722" i="7" s="1"/>
  <c r="CQ722" i="7" l="1"/>
  <c r="CR722" i="7" s="1"/>
  <c r="CM722" i="7"/>
  <c r="CT722" i="7" s="1"/>
  <c r="CS722" i="7" l="1"/>
  <c r="CN723" i="7" s="1"/>
  <c r="CQ723" i="7" l="1"/>
  <c r="CR723" i="7" s="1"/>
  <c r="CM723" i="7"/>
  <c r="CT723" i="7" s="1"/>
  <c r="CU13" i="7" s="1"/>
  <c r="CW13" i="7" s="1"/>
  <c r="CS723" i="7" l="1"/>
  <c r="CV26" i="7"/>
  <c r="H9" i="11"/>
  <c r="K9" i="11" s="1"/>
  <c r="CN724" i="7" l="1"/>
  <c r="CQ724" i="7" s="1"/>
  <c r="CR724" i="7" s="1"/>
  <c r="CM724" i="7"/>
  <c r="CS724" i="7" l="1"/>
  <c r="CN725" i="7" s="1"/>
  <c r="CQ725" i="7" s="1"/>
  <c r="CR725" i="7" s="1"/>
  <c r="CM725" i="7" l="1"/>
  <c r="CS725" i="7" s="1"/>
  <c r="CN726" i="7" s="1"/>
  <c r="CQ726" i="7" s="1"/>
  <c r="CR726" i="7" s="1"/>
  <c r="CM726" i="7" l="1"/>
  <c r="CS726" i="7" s="1"/>
  <c r="CN727" i="7" s="1"/>
  <c r="CQ727" i="7" s="1"/>
  <c r="CR727" i="7" s="1"/>
  <c r="CM727" i="7" l="1"/>
  <c r="CS727" i="7" s="1"/>
  <c r="CN728" i="7" s="1"/>
  <c r="CQ728" i="7" s="1"/>
  <c r="CM728" i="7" l="1"/>
  <c r="CS728" i="7" s="1"/>
  <c r="DE9" i="7" s="1"/>
  <c r="CR728" i="7"/>
  <c r="CV18" i="7"/>
  <c r="CV29" i="7" s="1"/>
  <c r="CV22" i="7"/>
  <c r="J9" i="11" s="1"/>
  <c r="CV20" i="7"/>
  <c r="I9" i="11" s="1"/>
  <c r="F9" i="11" l="1"/>
  <c r="DD9" i="7"/>
  <c r="DH9" i="7"/>
  <c r="DI9" i="7" s="1"/>
  <c r="CU16" i="7"/>
  <c r="CV16" i="7"/>
  <c r="CV21" i="7"/>
  <c r="DJ9" i="7" l="1"/>
  <c r="DE10" i="7" s="1"/>
  <c r="DH10" i="7" l="1"/>
  <c r="DI10" i="7" s="1"/>
  <c r="DD10" i="7"/>
  <c r="DJ10" i="7" l="1"/>
  <c r="DE11" i="7" s="1"/>
  <c r="DD11" i="7" l="1"/>
  <c r="DH11" i="7"/>
  <c r="DI11" i="7" s="1"/>
  <c r="DJ11" i="7" l="1"/>
  <c r="DE12" i="7" s="1"/>
  <c r="DD12" i="7" l="1"/>
  <c r="DH12" i="7"/>
  <c r="DI12" i="7" s="1"/>
  <c r="DJ12" i="7" l="1"/>
  <c r="DE13" i="7" s="1"/>
  <c r="DH13" i="7" l="1"/>
  <c r="DI13" i="7" s="1"/>
  <c r="DD13" i="7"/>
  <c r="DJ13" i="7" s="1"/>
  <c r="DE14" i="7" s="1"/>
  <c r="DD14" i="7" l="1"/>
  <c r="DH14" i="7"/>
  <c r="DI14" i="7" s="1"/>
  <c r="DJ14" i="7" l="1"/>
  <c r="DE15" i="7" s="1"/>
  <c r="DH15" i="7" l="1"/>
  <c r="DI15" i="7" s="1"/>
  <c r="DD15" i="7"/>
  <c r="DJ15" i="7" l="1"/>
  <c r="DD16" i="7" l="1"/>
  <c r="DE16" i="7"/>
  <c r="DH16" i="7" s="1"/>
  <c r="DI16" i="7" s="1"/>
  <c r="DJ16" i="7" l="1"/>
  <c r="DE17" i="7" l="1"/>
  <c r="DH17" i="7" s="1"/>
  <c r="DI17" i="7" s="1"/>
  <c r="DD17" i="7"/>
  <c r="DK17" i="7" s="1"/>
  <c r="DJ17" i="7" l="1"/>
  <c r="DD18" i="7" l="1"/>
  <c r="DK18" i="7" s="1"/>
  <c r="DE18" i="7"/>
  <c r="DH18" i="7" s="1"/>
  <c r="DI18" i="7" s="1"/>
  <c r="DJ18" i="7" l="1"/>
  <c r="DD19" i="7" l="1"/>
  <c r="DK19" i="7" s="1"/>
  <c r="DE19" i="7"/>
  <c r="DH19" i="7" s="1"/>
  <c r="DI19" i="7" s="1"/>
  <c r="DJ19" i="7" l="1"/>
  <c r="DE20" i="7" l="1"/>
  <c r="DH20" i="7" s="1"/>
  <c r="DI20" i="7" s="1"/>
  <c r="DD20" i="7"/>
  <c r="DK20" i="7" s="1"/>
  <c r="DJ20" i="7" l="1"/>
  <c r="DE21" i="7" l="1"/>
  <c r="DH21" i="7" s="1"/>
  <c r="DI21" i="7" s="1"/>
  <c r="DD21" i="7"/>
  <c r="DK21" i="7" s="1"/>
  <c r="DJ21" i="7" l="1"/>
  <c r="DD22" i="7" s="1"/>
  <c r="DK22" i="7" s="1"/>
  <c r="DE22" i="7" l="1"/>
  <c r="DH22" i="7" s="1"/>
  <c r="DI22" i="7" s="1"/>
  <c r="DJ22" i="7" l="1"/>
  <c r="DE23" i="7" s="1"/>
  <c r="DH23" i="7" s="1"/>
  <c r="DI23" i="7" s="1"/>
  <c r="DD23" i="7" l="1"/>
  <c r="DK23" i="7" s="1"/>
  <c r="DJ23" i="7" l="1"/>
  <c r="DE24" i="7" s="1"/>
  <c r="DH24" i="7" s="1"/>
  <c r="DI24" i="7" s="1"/>
  <c r="DD24" i="7" l="1"/>
  <c r="DK24" i="7" s="1"/>
  <c r="DJ24" i="7" l="1"/>
  <c r="DE25" i="7" s="1"/>
  <c r="DH25" i="7" s="1"/>
  <c r="DI25" i="7" s="1"/>
  <c r="DD25" i="7" l="1"/>
  <c r="DK25" i="7" s="1"/>
  <c r="DJ25" i="7" l="1"/>
  <c r="DE26" i="7" s="1"/>
  <c r="DH26" i="7" s="1"/>
  <c r="DI26" i="7" s="1"/>
  <c r="DD26" i="7" l="1"/>
  <c r="DK26" i="7" s="1"/>
  <c r="DJ26" i="7" l="1"/>
  <c r="DE27" i="7" s="1"/>
  <c r="DH27" i="7" s="1"/>
  <c r="DI27" i="7" s="1"/>
  <c r="DD27" i="7" l="1"/>
  <c r="DK27" i="7" s="1"/>
  <c r="DJ27" i="7" l="1"/>
  <c r="DE28" i="7" s="1"/>
  <c r="DH28" i="7" s="1"/>
  <c r="DI28" i="7" s="1"/>
  <c r="DD28" i="7" l="1"/>
  <c r="DJ28" i="7" s="1"/>
  <c r="DE29" i="7" s="1"/>
  <c r="DH29" i="7" l="1"/>
  <c r="DI29" i="7" s="1"/>
  <c r="DD29" i="7"/>
  <c r="DJ29" i="7" l="1"/>
  <c r="DD30" i="7" l="1"/>
  <c r="DE30" i="7"/>
  <c r="DH30" i="7" s="1"/>
  <c r="DI30" i="7" s="1"/>
  <c r="DJ30" i="7" l="1"/>
  <c r="DE31" i="7" l="1"/>
  <c r="DH31" i="7" s="1"/>
  <c r="DI31" i="7" s="1"/>
  <c r="DD31" i="7"/>
  <c r="DJ31" i="7" l="1"/>
  <c r="DE32" i="7" s="1"/>
  <c r="DH32" i="7" s="1"/>
  <c r="DI32" i="7" s="1"/>
  <c r="DD32" i="7" l="1"/>
  <c r="DJ32" i="7" s="1"/>
  <c r="DE33" i="7" s="1"/>
  <c r="DH33" i="7" s="1"/>
  <c r="DI33" i="7" s="1"/>
  <c r="DD33" i="7" l="1"/>
  <c r="DJ33" i="7" s="1"/>
  <c r="DE34" i="7" s="1"/>
  <c r="DH34" i="7" l="1"/>
  <c r="DI34" i="7" s="1"/>
  <c r="DD34" i="7"/>
  <c r="DJ34" i="7" l="1"/>
  <c r="DE35" i="7" l="1"/>
  <c r="DH35" i="7" s="1"/>
  <c r="DI35" i="7" s="1"/>
  <c r="DD35" i="7"/>
  <c r="DJ35" i="7" l="1"/>
  <c r="DE36" i="7" s="1"/>
  <c r="DH36" i="7" s="1"/>
  <c r="DI36" i="7" s="1"/>
  <c r="DD36" i="7" l="1"/>
  <c r="DJ36" i="7" s="1"/>
  <c r="DE37" i="7" s="1"/>
  <c r="DH37" i="7" s="1"/>
  <c r="DI37" i="7" s="1"/>
  <c r="DD37" i="7" l="1"/>
  <c r="DJ37" i="7" s="1"/>
  <c r="DE38" i="7" s="1"/>
  <c r="DH38" i="7" l="1"/>
  <c r="DI38" i="7" s="1"/>
  <c r="DD38" i="7"/>
  <c r="DJ38" i="7" l="1"/>
  <c r="DD39" i="7" l="1"/>
  <c r="DE39" i="7"/>
  <c r="DH39" i="7" s="1"/>
  <c r="DI39" i="7" s="1"/>
  <c r="DJ39" i="7" l="1"/>
  <c r="DE40" i="7" s="1"/>
  <c r="DH40" i="7" s="1"/>
  <c r="DI40" i="7" s="1"/>
  <c r="DD40" i="7" l="1"/>
  <c r="DJ40" i="7" s="1"/>
  <c r="DE41" i="7" l="1"/>
  <c r="DH41" i="7" s="1"/>
  <c r="DI41" i="7" s="1"/>
  <c r="DD41" i="7"/>
  <c r="DK41" i="7" s="1"/>
  <c r="DJ41" i="7" l="1"/>
  <c r="DD42" i="7" s="1"/>
  <c r="DK42" i="7" s="1"/>
  <c r="DE42" i="7" l="1"/>
  <c r="DH42" i="7" s="1"/>
  <c r="DI42" i="7" s="1"/>
  <c r="DJ42" i="7" l="1"/>
  <c r="DE43" i="7" s="1"/>
  <c r="DH43" i="7" s="1"/>
  <c r="DI43" i="7" s="1"/>
  <c r="DD43" i="7" l="1"/>
  <c r="DK43" i="7" s="1"/>
  <c r="DJ43" i="7" l="1"/>
  <c r="DE44" i="7" s="1"/>
  <c r="DH44" i="7" s="1"/>
  <c r="DI44" i="7" s="1"/>
  <c r="DD44" i="7" l="1"/>
  <c r="DK44" i="7" s="1"/>
  <c r="DJ44" i="7" l="1"/>
  <c r="DE45" i="7" s="1"/>
  <c r="DH45" i="7" s="1"/>
  <c r="DI45" i="7" s="1"/>
  <c r="DD45" i="7" l="1"/>
  <c r="DK45" i="7" s="1"/>
  <c r="DJ45" i="7" l="1"/>
  <c r="DE46" i="7" s="1"/>
  <c r="DH46" i="7" s="1"/>
  <c r="DI46" i="7" s="1"/>
  <c r="DD46" i="7" l="1"/>
  <c r="DK46" i="7" s="1"/>
  <c r="DJ46" i="7" l="1"/>
  <c r="DE47" i="7" s="1"/>
  <c r="DH47" i="7" s="1"/>
  <c r="DI47" i="7" s="1"/>
  <c r="DD47" i="7" l="1"/>
  <c r="DK47" i="7" s="1"/>
  <c r="DJ47" i="7" l="1"/>
  <c r="DE48" i="7" s="1"/>
  <c r="DH48" i="7" s="1"/>
  <c r="DI48" i="7" s="1"/>
  <c r="DD48" i="7" l="1"/>
  <c r="DK48" i="7" s="1"/>
  <c r="DJ48" i="7" l="1"/>
  <c r="DE49" i="7" s="1"/>
  <c r="DH49" i="7" s="1"/>
  <c r="DI49" i="7" s="1"/>
  <c r="DD49" i="7" l="1"/>
  <c r="DK49" i="7" s="1"/>
  <c r="DJ49" i="7" l="1"/>
  <c r="DE50" i="7" s="1"/>
  <c r="DH50" i="7" s="1"/>
  <c r="DI50" i="7" s="1"/>
  <c r="DD50" i="7" l="1"/>
  <c r="DK50" i="7" s="1"/>
  <c r="DJ50" i="7" l="1"/>
  <c r="DE51" i="7" s="1"/>
  <c r="DH51" i="7" s="1"/>
  <c r="DI51" i="7" s="1"/>
  <c r="DD51" i="7" l="1"/>
  <c r="DK51" i="7" s="1"/>
  <c r="DJ51" i="7" l="1"/>
  <c r="DE52" i="7" s="1"/>
  <c r="DH52" i="7" s="1"/>
  <c r="DI52" i="7" s="1"/>
  <c r="DD52" i="7" l="1"/>
  <c r="DJ52" i="7" s="1"/>
  <c r="DE53" i="7" s="1"/>
  <c r="DD53" i="7" l="1"/>
  <c r="DH53" i="7"/>
  <c r="DI53" i="7" s="1"/>
  <c r="DJ53" i="7" l="1"/>
  <c r="DE54" i="7" s="1"/>
  <c r="DD54" i="7" l="1"/>
  <c r="DH54" i="7"/>
  <c r="DI54" i="7" s="1"/>
  <c r="DJ54" i="7" l="1"/>
  <c r="DE55" i="7" l="1"/>
  <c r="DH55" i="7" s="1"/>
  <c r="DI55" i="7" s="1"/>
  <c r="DD55" i="7"/>
  <c r="DJ55" i="7" l="1"/>
  <c r="DE56" i="7" s="1"/>
  <c r="DH56" i="7" s="1"/>
  <c r="DI56" i="7" s="1"/>
  <c r="DD56" i="7" l="1"/>
  <c r="DJ56" i="7" s="1"/>
  <c r="DE57" i="7" s="1"/>
  <c r="DH57" i="7" l="1"/>
  <c r="DI57" i="7" s="1"/>
  <c r="DD57" i="7"/>
  <c r="DJ57" i="7" l="1"/>
  <c r="DD58" i="7" l="1"/>
  <c r="DE58" i="7"/>
  <c r="DH58" i="7" s="1"/>
  <c r="DI58" i="7" s="1"/>
  <c r="DJ58" i="7" l="1"/>
  <c r="DD59" i="7" l="1"/>
  <c r="DE59" i="7"/>
  <c r="DH59" i="7" s="1"/>
  <c r="DI59" i="7" s="1"/>
  <c r="DJ59" i="7" l="1"/>
  <c r="DD60" i="7" l="1"/>
  <c r="DE60" i="7"/>
  <c r="DH60" i="7" s="1"/>
  <c r="DI60" i="7" s="1"/>
  <c r="DJ60" i="7" l="1"/>
  <c r="DD61" i="7" l="1"/>
  <c r="DE61" i="7"/>
  <c r="DH61" i="7" s="1"/>
  <c r="DI61" i="7" s="1"/>
  <c r="DJ61" i="7" l="1"/>
  <c r="DE62" i="7" l="1"/>
  <c r="DH62" i="7" s="1"/>
  <c r="DI62" i="7" s="1"/>
  <c r="DD62" i="7"/>
  <c r="DJ62" i="7" l="1"/>
  <c r="DE63" i="7" s="1"/>
  <c r="DH63" i="7" s="1"/>
  <c r="DI63" i="7" s="1"/>
  <c r="DD63" i="7" l="1"/>
  <c r="DJ63" i="7" s="1"/>
  <c r="DD64" i="7" s="1"/>
  <c r="DE64" i="7" l="1"/>
  <c r="DH64" i="7" s="1"/>
  <c r="DI64" i="7" s="1"/>
  <c r="DJ64" i="7" l="1"/>
  <c r="DD65" i="7" s="1"/>
  <c r="DK65" i="7" s="1"/>
  <c r="DE65" i="7" l="1"/>
  <c r="DH65" i="7" s="1"/>
  <c r="DI65" i="7" s="1"/>
  <c r="DJ65" i="7" l="1"/>
  <c r="DE66" i="7" s="1"/>
  <c r="DH66" i="7" s="1"/>
  <c r="DI66" i="7" s="1"/>
  <c r="DD66" i="7" l="1"/>
  <c r="DK66" i="7" s="1"/>
  <c r="DJ66" i="7" l="1"/>
  <c r="DE67" i="7" s="1"/>
  <c r="DH67" i="7" s="1"/>
  <c r="DI67" i="7" s="1"/>
  <c r="DD67" i="7" l="1"/>
  <c r="DK67" i="7" s="1"/>
  <c r="DJ67" i="7" l="1"/>
  <c r="DD68" i="7" s="1"/>
  <c r="DK68" i="7" s="1"/>
  <c r="DE68" i="7" l="1"/>
  <c r="DH68" i="7" s="1"/>
  <c r="DI68" i="7" s="1"/>
  <c r="DJ68" i="7" l="1"/>
  <c r="DE69" i="7" s="1"/>
  <c r="DH69" i="7" s="1"/>
  <c r="DI69" i="7" s="1"/>
  <c r="DD69" i="7" l="1"/>
  <c r="DK69" i="7" s="1"/>
  <c r="DJ69" i="7" l="1"/>
  <c r="DD70" i="7" s="1"/>
  <c r="DK70" i="7" s="1"/>
  <c r="DE70" i="7" l="1"/>
  <c r="DH70" i="7" s="1"/>
  <c r="DI70" i="7" s="1"/>
  <c r="DJ70" i="7" l="1"/>
  <c r="DD71" i="7" s="1"/>
  <c r="DK71" i="7" s="1"/>
  <c r="DE71" i="7"/>
  <c r="DH71" i="7" s="1"/>
  <c r="DI71" i="7" s="1"/>
  <c r="DJ71" i="7" l="1"/>
  <c r="DD72" i="7" s="1"/>
  <c r="DK72" i="7" s="1"/>
  <c r="DE72" i="7" l="1"/>
  <c r="DH72" i="7" s="1"/>
  <c r="DI72" i="7" s="1"/>
  <c r="DJ72" i="7" l="1"/>
  <c r="DE73" i="7" s="1"/>
  <c r="DH73" i="7" s="1"/>
  <c r="DI73" i="7" s="1"/>
  <c r="DD73" i="7" l="1"/>
  <c r="DK73" i="7" s="1"/>
  <c r="DJ73" i="7" l="1"/>
  <c r="DE74" i="7" s="1"/>
  <c r="DH74" i="7" s="1"/>
  <c r="DI74" i="7" s="1"/>
  <c r="DD74" i="7" l="1"/>
  <c r="DK74" i="7" s="1"/>
  <c r="DJ74" i="7" l="1"/>
  <c r="DE75" i="7" s="1"/>
  <c r="DH75" i="7" s="1"/>
  <c r="DI75" i="7" s="1"/>
  <c r="DD75" i="7" l="1"/>
  <c r="DK75" i="7" s="1"/>
  <c r="DJ75" i="7" l="1"/>
  <c r="DE76" i="7" s="1"/>
  <c r="DH76" i="7" s="1"/>
  <c r="DI76" i="7" s="1"/>
  <c r="DD76" i="7" l="1"/>
  <c r="DJ76" i="7" s="1"/>
  <c r="DD77" i="7" l="1"/>
  <c r="DE77" i="7"/>
  <c r="DH77" i="7" s="1"/>
  <c r="DI77" i="7" s="1"/>
  <c r="DJ77" i="7" l="1"/>
  <c r="DE78" i="7" l="1"/>
  <c r="DH78" i="7" s="1"/>
  <c r="DI78" i="7" s="1"/>
  <c r="DD78" i="7"/>
  <c r="DJ78" i="7" l="1"/>
  <c r="DE79" i="7" s="1"/>
  <c r="DH79" i="7" s="1"/>
  <c r="DI79" i="7" s="1"/>
  <c r="DD79" i="7" l="1"/>
  <c r="DJ79" i="7" s="1"/>
  <c r="DE80" i="7" l="1"/>
  <c r="DH80" i="7" s="1"/>
  <c r="DI80" i="7" s="1"/>
  <c r="DD80" i="7"/>
  <c r="DJ80" i="7" l="1"/>
  <c r="DE81" i="7" s="1"/>
  <c r="DH81" i="7" s="1"/>
  <c r="DI81" i="7" s="1"/>
  <c r="DD81" i="7" l="1"/>
  <c r="DJ81" i="7" s="1"/>
  <c r="DE82" i="7" s="1"/>
  <c r="DH82" i="7" s="1"/>
  <c r="DI82" i="7" s="1"/>
  <c r="DD82" i="7" l="1"/>
  <c r="DJ82" i="7" s="1"/>
  <c r="DE83" i="7" s="1"/>
  <c r="DH83" i="7" l="1"/>
  <c r="DI83" i="7" s="1"/>
  <c r="DD83" i="7"/>
  <c r="DJ83" i="7" l="1"/>
  <c r="DE84" i="7" l="1"/>
  <c r="DH84" i="7" s="1"/>
  <c r="DI84" i="7" s="1"/>
  <c r="DD84" i="7"/>
  <c r="DJ84" i="7" l="1"/>
  <c r="DE85" i="7" s="1"/>
  <c r="DH85" i="7" s="1"/>
  <c r="DI85" i="7" s="1"/>
  <c r="DD85" i="7" l="1"/>
  <c r="DJ85" i="7" s="1"/>
  <c r="DE86" i="7" s="1"/>
  <c r="DH86" i="7" s="1"/>
  <c r="DI86" i="7" s="1"/>
  <c r="DD86" i="7" l="1"/>
  <c r="DJ86" i="7" s="1"/>
  <c r="DE87" i="7" s="1"/>
  <c r="DH87" i="7" s="1"/>
  <c r="DI87" i="7" s="1"/>
  <c r="DD87" i="7" l="1"/>
  <c r="DJ87" i="7" s="1"/>
  <c r="DE88" i="7" l="1"/>
  <c r="DH88" i="7" s="1"/>
  <c r="DI88" i="7" s="1"/>
  <c r="DD88" i="7"/>
  <c r="DJ88" i="7" l="1"/>
  <c r="DD89" i="7" s="1"/>
  <c r="DK89" i="7" s="1"/>
  <c r="DE89" i="7" l="1"/>
  <c r="DH89" i="7" s="1"/>
  <c r="DI89" i="7" s="1"/>
  <c r="DJ89" i="7" l="1"/>
  <c r="DE90" i="7" s="1"/>
  <c r="DH90" i="7" s="1"/>
  <c r="DI90" i="7" s="1"/>
  <c r="DD90" i="7" l="1"/>
  <c r="DK90" i="7" s="1"/>
  <c r="DJ90" i="7" l="1"/>
  <c r="DD91" i="7" s="1"/>
  <c r="DK91" i="7" s="1"/>
  <c r="DE91" i="7" l="1"/>
  <c r="DH91" i="7" s="1"/>
  <c r="DI91" i="7" s="1"/>
  <c r="DJ91" i="7" l="1"/>
  <c r="DE92" i="7" s="1"/>
  <c r="DH92" i="7" s="1"/>
  <c r="DI92" i="7" s="1"/>
  <c r="DD92" i="7" l="1"/>
  <c r="DK92" i="7" s="1"/>
  <c r="DJ92" i="7" l="1"/>
  <c r="DE93" i="7" s="1"/>
  <c r="DH93" i="7" s="1"/>
  <c r="DI93" i="7" s="1"/>
  <c r="DD93" i="7" l="1"/>
  <c r="DK93" i="7" s="1"/>
  <c r="DJ93" i="7" l="1"/>
  <c r="DE94" i="7" s="1"/>
  <c r="DH94" i="7" s="1"/>
  <c r="DI94" i="7" s="1"/>
  <c r="DD94" i="7" l="1"/>
  <c r="DK94" i="7" s="1"/>
  <c r="DJ94" i="7" l="1"/>
  <c r="DE95" i="7" s="1"/>
  <c r="DH95" i="7" s="1"/>
  <c r="DI95" i="7" s="1"/>
  <c r="DD95" i="7" l="1"/>
  <c r="DK95" i="7" s="1"/>
  <c r="DJ95" i="7" l="1"/>
  <c r="DE96" i="7" s="1"/>
  <c r="DH96" i="7" s="1"/>
  <c r="DI96" i="7" s="1"/>
  <c r="DD96" i="7" l="1"/>
  <c r="DK96" i="7" s="1"/>
  <c r="DJ96" i="7" l="1"/>
  <c r="DE97" i="7" s="1"/>
  <c r="DH97" i="7" s="1"/>
  <c r="DI97" i="7" s="1"/>
  <c r="DD97" i="7" l="1"/>
  <c r="DK97" i="7" s="1"/>
  <c r="DJ97" i="7" l="1"/>
  <c r="DE98" i="7" s="1"/>
  <c r="DH98" i="7" s="1"/>
  <c r="DI98" i="7" s="1"/>
  <c r="DD98" i="7" l="1"/>
  <c r="DK98" i="7" s="1"/>
  <c r="DJ98" i="7" l="1"/>
  <c r="DE99" i="7" s="1"/>
  <c r="DH99" i="7" s="1"/>
  <c r="DI99" i="7" s="1"/>
  <c r="DD99" i="7" l="1"/>
  <c r="DK99" i="7" s="1"/>
  <c r="DJ99" i="7" l="1"/>
  <c r="DE100" i="7" s="1"/>
  <c r="DH100" i="7" s="1"/>
  <c r="DI100" i="7" s="1"/>
  <c r="DD100" i="7" l="1"/>
  <c r="DJ100" i="7" s="1"/>
  <c r="DD101" i="7" s="1"/>
  <c r="DE101" i="7" l="1"/>
  <c r="DJ101" i="7" s="1"/>
  <c r="DD102" i="7" l="1"/>
  <c r="DE102" i="7"/>
  <c r="DH102" i="7" s="1"/>
  <c r="DI102" i="7" s="1"/>
  <c r="DH101" i="7"/>
  <c r="DI101" i="7" s="1"/>
  <c r="DJ102" i="7" l="1"/>
  <c r="DD103" i="7" s="1"/>
  <c r="DE103" i="7" l="1"/>
  <c r="DJ103" i="7" s="1"/>
  <c r="DE104" i="7" l="1"/>
  <c r="DH104" i="7" s="1"/>
  <c r="DI104" i="7" s="1"/>
  <c r="DD104" i="7"/>
  <c r="DJ104" i="7" s="1"/>
  <c r="DE105" i="7" s="1"/>
  <c r="DH103" i="7"/>
  <c r="DI103" i="7" s="1"/>
  <c r="DD105" i="7" l="1"/>
  <c r="DH105" i="7"/>
  <c r="DI105" i="7" s="1"/>
  <c r="DJ105" i="7" l="1"/>
  <c r="DD106" i="7" l="1"/>
  <c r="DE106" i="7"/>
  <c r="DJ106" i="7" l="1"/>
  <c r="DE107" i="7" s="1"/>
  <c r="DH107" i="7" s="1"/>
  <c r="DI107" i="7" s="1"/>
  <c r="DH106" i="7"/>
  <c r="DI106" i="7" s="1"/>
  <c r="DD107" i="7" l="1"/>
  <c r="DJ107" i="7" s="1"/>
  <c r="DD108" i="7" l="1"/>
  <c r="DE108" i="7"/>
  <c r="DH108" i="7" s="1"/>
  <c r="DI108" i="7" s="1"/>
  <c r="DJ108" i="7" l="1"/>
  <c r="DD109" i="7" l="1"/>
  <c r="DE109" i="7"/>
  <c r="DJ109" i="7" l="1"/>
  <c r="DD110" i="7" s="1"/>
  <c r="DH109" i="7"/>
  <c r="DI109" i="7" s="1"/>
  <c r="DE110" i="7" l="1"/>
  <c r="DH110" i="7" s="1"/>
  <c r="DI110" i="7" s="1"/>
  <c r="DJ110" i="7" l="1"/>
  <c r="DD111" i="7" s="1"/>
  <c r="DE111" i="7" l="1"/>
  <c r="DH111" i="7" s="1"/>
  <c r="DI111" i="7" s="1"/>
  <c r="DJ111" i="7" l="1"/>
  <c r="DD112" i="7" s="1"/>
  <c r="DE112" i="7" l="1"/>
  <c r="DH112" i="7" s="1"/>
  <c r="DI112" i="7" s="1"/>
  <c r="DK113" i="7"/>
  <c r="DJ112" i="7" l="1"/>
  <c r="DE113" i="7" s="1"/>
  <c r="DH113" i="7" s="1"/>
  <c r="DI113" i="7" s="1"/>
  <c r="DD113" i="7" l="1"/>
  <c r="DJ113" i="7" s="1"/>
  <c r="DE114" i="7" l="1"/>
  <c r="DH114" i="7" s="1"/>
  <c r="DI114" i="7" s="1"/>
  <c r="DD114" i="7"/>
  <c r="DK114" i="7" s="1"/>
  <c r="DJ114" i="7" l="1"/>
  <c r="DE115" i="7" l="1"/>
  <c r="DH115" i="7" s="1"/>
  <c r="DI115" i="7" s="1"/>
  <c r="DD115" i="7"/>
  <c r="DK115" i="7" s="1"/>
  <c r="DJ115" i="7" l="1"/>
  <c r="DE116" i="7" s="1"/>
  <c r="DH116" i="7" l="1"/>
  <c r="DI116" i="7" s="1"/>
  <c r="DD116" i="7"/>
  <c r="DK116" i="7" l="1"/>
  <c r="DJ116" i="7"/>
  <c r="DE117" i="7" s="1"/>
  <c r="DH117" i="7" l="1"/>
  <c r="DI117" i="7" s="1"/>
  <c r="DD117" i="7"/>
  <c r="DK117" i="7" l="1"/>
  <c r="DJ117" i="7"/>
  <c r="DE118" i="7" s="1"/>
  <c r="DH118" i="7" l="1"/>
  <c r="DI118" i="7" s="1"/>
  <c r="DD118" i="7"/>
  <c r="DK118" i="7" s="1"/>
  <c r="DJ118" i="7" l="1"/>
  <c r="DE119" i="7" l="1"/>
  <c r="DH119" i="7" s="1"/>
  <c r="DI119" i="7" s="1"/>
  <c r="DD119" i="7"/>
  <c r="DK119" i="7" l="1"/>
  <c r="DJ119" i="7"/>
  <c r="DE120" i="7" s="1"/>
  <c r="DH120" i="7" l="1"/>
  <c r="DI120" i="7" s="1"/>
  <c r="DD120" i="7"/>
  <c r="DK120" i="7" l="1"/>
  <c r="DJ120" i="7"/>
  <c r="DE121" i="7" s="1"/>
  <c r="DH121" i="7" l="1"/>
  <c r="DI121" i="7" s="1"/>
  <c r="DD121" i="7"/>
  <c r="DK121" i="7" l="1"/>
  <c r="DJ121" i="7"/>
  <c r="DE122" i="7" s="1"/>
  <c r="DH122" i="7" l="1"/>
  <c r="DI122" i="7" s="1"/>
  <c r="DD122" i="7"/>
  <c r="DK122" i="7" s="1"/>
  <c r="DJ122" i="7" l="1"/>
  <c r="DE123" i="7" l="1"/>
  <c r="DH123" i="7" s="1"/>
  <c r="DI123" i="7" s="1"/>
  <c r="DD123" i="7"/>
  <c r="DK123" i="7" s="1"/>
  <c r="DJ123" i="7" l="1"/>
  <c r="DE124" i="7" l="1"/>
  <c r="DH124" i="7" s="1"/>
  <c r="DI124" i="7" s="1"/>
  <c r="DD124" i="7"/>
  <c r="DJ124" i="7" l="1"/>
  <c r="DE125" i="7" s="1"/>
  <c r="DH125" i="7" s="1"/>
  <c r="DI125" i="7" s="1"/>
  <c r="DD125" i="7" l="1"/>
  <c r="DJ125" i="7" s="1"/>
  <c r="DE126" i="7" s="1"/>
  <c r="DH126" i="7" s="1"/>
  <c r="DI126" i="7" s="1"/>
  <c r="DD126" i="7" l="1"/>
  <c r="DJ126" i="7" s="1"/>
  <c r="DE127" i="7" s="1"/>
  <c r="DD127" i="7" l="1"/>
  <c r="DH127" i="7"/>
  <c r="DI127" i="7" s="1"/>
  <c r="DJ127" i="7" l="1"/>
  <c r="DE128" i="7" s="1"/>
  <c r="DH128" i="7" l="1"/>
  <c r="DI128" i="7" s="1"/>
  <c r="DD128" i="7"/>
  <c r="DJ128" i="7" l="1"/>
  <c r="DE129" i="7" l="1"/>
  <c r="DH129" i="7" s="1"/>
  <c r="DI129" i="7" s="1"/>
  <c r="DD129" i="7"/>
  <c r="DJ129" i="7" l="1"/>
  <c r="DE130" i="7" s="1"/>
  <c r="DH130" i="7" s="1"/>
  <c r="DI130" i="7" s="1"/>
  <c r="DD130" i="7" l="1"/>
  <c r="DJ130" i="7" s="1"/>
  <c r="DE131" i="7" s="1"/>
  <c r="DH131" i="7" s="1"/>
  <c r="DI131" i="7" s="1"/>
  <c r="DD131" i="7" l="1"/>
  <c r="DJ131" i="7" s="1"/>
  <c r="DE132" i="7" l="1"/>
  <c r="DH132" i="7" s="1"/>
  <c r="DI132" i="7" s="1"/>
  <c r="DD132" i="7"/>
  <c r="DJ132" i="7" l="1"/>
  <c r="DE133" i="7" s="1"/>
  <c r="DH133" i="7" s="1"/>
  <c r="DI133" i="7" s="1"/>
  <c r="DD133" i="7" l="1"/>
  <c r="DJ133" i="7" s="1"/>
  <c r="DD134" i="7" s="1"/>
  <c r="DE134" i="7" l="1"/>
  <c r="DH134" i="7" s="1"/>
  <c r="DI134" i="7" s="1"/>
  <c r="DJ134" i="7" l="1"/>
  <c r="DE135" i="7" s="1"/>
  <c r="DH135" i="7" s="1"/>
  <c r="DI135" i="7" s="1"/>
  <c r="DD135" i="7" l="1"/>
  <c r="DJ135" i="7" s="1"/>
  <c r="DE136" i="7" s="1"/>
  <c r="DH136" i="7" s="1"/>
  <c r="DI136" i="7" s="1"/>
  <c r="DD136" i="7" l="1"/>
  <c r="DJ136" i="7" s="1"/>
  <c r="DE137" i="7" l="1"/>
  <c r="DH137" i="7" s="1"/>
  <c r="DI137" i="7" s="1"/>
  <c r="DD137" i="7"/>
  <c r="DK137" i="7" s="1"/>
  <c r="DJ137" i="7" l="1"/>
  <c r="DE138" i="7" l="1"/>
  <c r="DH138" i="7" s="1"/>
  <c r="DI138" i="7" s="1"/>
  <c r="DD138" i="7"/>
  <c r="DK138" i="7" s="1"/>
  <c r="DJ138" i="7" l="1"/>
  <c r="DE139" i="7" l="1"/>
  <c r="DH139" i="7" s="1"/>
  <c r="DI139" i="7" s="1"/>
  <c r="DD139" i="7"/>
  <c r="DK139" i="7" s="1"/>
  <c r="DJ139" i="7" l="1"/>
  <c r="DE140" i="7" l="1"/>
  <c r="DH140" i="7" s="1"/>
  <c r="DI140" i="7" s="1"/>
  <c r="DD140" i="7"/>
  <c r="DK140" i="7" s="1"/>
  <c r="DJ140" i="7" l="1"/>
  <c r="DE141" i="7" l="1"/>
  <c r="DH141" i="7" s="1"/>
  <c r="DI141" i="7" s="1"/>
  <c r="DD141" i="7"/>
  <c r="DK141" i="7" s="1"/>
  <c r="DJ141" i="7" l="1"/>
  <c r="DE142" i="7" l="1"/>
  <c r="DH142" i="7" s="1"/>
  <c r="DI142" i="7" s="1"/>
  <c r="DD142" i="7"/>
  <c r="DK142" i="7" s="1"/>
  <c r="DJ142" i="7" l="1"/>
  <c r="DE143" i="7" l="1"/>
  <c r="DH143" i="7" s="1"/>
  <c r="DI143" i="7" s="1"/>
  <c r="DD143" i="7"/>
  <c r="DK143" i="7" s="1"/>
  <c r="DJ143" i="7" l="1"/>
  <c r="DE144" i="7" l="1"/>
  <c r="DH144" i="7" s="1"/>
  <c r="DI144" i="7" s="1"/>
  <c r="DD144" i="7"/>
  <c r="DK144" i="7" s="1"/>
  <c r="DJ144" i="7" l="1"/>
  <c r="DE145" i="7" l="1"/>
  <c r="DH145" i="7" s="1"/>
  <c r="DI145" i="7" s="1"/>
  <c r="DD145" i="7"/>
  <c r="DK145" i="7" s="1"/>
  <c r="DJ145" i="7" l="1"/>
  <c r="DE146" i="7" l="1"/>
  <c r="DH146" i="7" s="1"/>
  <c r="DI146" i="7" s="1"/>
  <c r="DD146" i="7"/>
  <c r="DK146" i="7" s="1"/>
  <c r="DJ146" i="7" l="1"/>
  <c r="DE147" i="7" l="1"/>
  <c r="DH147" i="7" s="1"/>
  <c r="DI147" i="7" s="1"/>
  <c r="DD147" i="7"/>
  <c r="DK147" i="7" s="1"/>
  <c r="DJ147" i="7" l="1"/>
  <c r="DE148" i="7" l="1"/>
  <c r="DH148" i="7" s="1"/>
  <c r="DI148" i="7" s="1"/>
  <c r="DD148" i="7"/>
  <c r="DJ148" i="7" l="1"/>
  <c r="DD149" i="7" s="1"/>
  <c r="DE149" i="7" l="1"/>
  <c r="DJ149" i="7" s="1"/>
  <c r="DD150" i="7" s="1"/>
  <c r="DH149" i="7" l="1"/>
  <c r="DI149" i="7" s="1"/>
  <c r="DE150" i="7"/>
  <c r="DH150" i="7" s="1"/>
  <c r="DI150" i="7" s="1"/>
  <c r="DJ150" i="7" l="1"/>
  <c r="DE151" i="7" s="1"/>
  <c r="DH151" i="7" s="1"/>
  <c r="DI151" i="7" s="1"/>
  <c r="DD151" i="7" l="1"/>
  <c r="DJ151" i="7" s="1"/>
  <c r="DE152" i="7" l="1"/>
  <c r="DH152" i="7" s="1"/>
  <c r="DI152" i="7" s="1"/>
  <c r="DD152" i="7"/>
  <c r="DJ152" i="7" l="1"/>
  <c r="DE153" i="7" s="1"/>
  <c r="DH153" i="7" s="1"/>
  <c r="DI153" i="7" s="1"/>
  <c r="DD153" i="7" l="1"/>
  <c r="DJ153" i="7" s="1"/>
  <c r="DE154" i="7" s="1"/>
  <c r="DH154" i="7" s="1"/>
  <c r="DI154" i="7" s="1"/>
  <c r="DD154" i="7" l="1"/>
  <c r="DJ154" i="7" s="1"/>
  <c r="DE155" i="7" s="1"/>
  <c r="DH155" i="7" s="1"/>
  <c r="DI155" i="7" s="1"/>
  <c r="DD155" i="7" l="1"/>
  <c r="DJ155" i="7" s="1"/>
  <c r="DE156" i="7" s="1"/>
  <c r="DH156" i="7" s="1"/>
  <c r="DI156" i="7" s="1"/>
  <c r="DD156" i="7" l="1"/>
  <c r="DJ156" i="7" s="1"/>
  <c r="DE157" i="7" s="1"/>
  <c r="DH157" i="7" l="1"/>
  <c r="DI157" i="7" s="1"/>
  <c r="DD157" i="7"/>
  <c r="DJ157" i="7" l="1"/>
  <c r="DE158" i="7" s="1"/>
  <c r="DD158" i="7" l="1"/>
  <c r="DH158" i="7"/>
  <c r="DI158" i="7" s="1"/>
  <c r="DJ158" i="7" l="1"/>
  <c r="DE159" i="7" s="1"/>
  <c r="DD159" i="7" l="1"/>
  <c r="DH159" i="7"/>
  <c r="DI159" i="7" s="1"/>
  <c r="DJ159" i="7" l="1"/>
  <c r="DE160" i="7" s="1"/>
  <c r="DH160" i="7" l="1"/>
  <c r="DI160" i="7" s="1"/>
  <c r="DD160" i="7"/>
  <c r="DJ160" i="7" l="1"/>
  <c r="DE161" i="7" l="1"/>
  <c r="DH161" i="7" s="1"/>
  <c r="DI161" i="7" s="1"/>
  <c r="DD161" i="7"/>
  <c r="DK161" i="7" s="1"/>
  <c r="DJ161" i="7" l="1"/>
  <c r="DE162" i="7" l="1"/>
  <c r="DH162" i="7" s="1"/>
  <c r="DI162" i="7" s="1"/>
  <c r="DD162" i="7"/>
  <c r="DK162" i="7" s="1"/>
  <c r="DJ162" i="7" l="1"/>
  <c r="DE163" i="7" l="1"/>
  <c r="DH163" i="7" s="1"/>
  <c r="DI163" i="7" s="1"/>
  <c r="DD163" i="7"/>
  <c r="DK163" i="7" s="1"/>
  <c r="DJ163" i="7" l="1"/>
  <c r="DD164" i="7" l="1"/>
  <c r="DK164" i="7" s="1"/>
  <c r="DE164" i="7"/>
  <c r="DH164" i="7" s="1"/>
  <c r="DI164" i="7" s="1"/>
  <c r="DJ164" i="7" l="1"/>
  <c r="DD165" i="7" l="1"/>
  <c r="DK165" i="7" s="1"/>
  <c r="DE165" i="7"/>
  <c r="DH165" i="7" s="1"/>
  <c r="DI165" i="7" s="1"/>
  <c r="DJ165" i="7" l="1"/>
  <c r="DE166" i="7" l="1"/>
  <c r="DH166" i="7" s="1"/>
  <c r="DI166" i="7" s="1"/>
  <c r="DD166" i="7"/>
  <c r="DK166" i="7" s="1"/>
  <c r="DJ166" i="7" l="1"/>
  <c r="DE167" i="7" l="1"/>
  <c r="DH167" i="7" s="1"/>
  <c r="DI167" i="7" s="1"/>
  <c r="DD167" i="7"/>
  <c r="DK167" i="7" s="1"/>
  <c r="DJ167" i="7" l="1"/>
  <c r="DE168" i="7" s="1"/>
  <c r="DH168" i="7" s="1"/>
  <c r="DI168" i="7" s="1"/>
  <c r="DD168" i="7" l="1"/>
  <c r="DK168" i="7" s="1"/>
  <c r="DJ168" i="7" l="1"/>
  <c r="DE169" i="7" s="1"/>
  <c r="DH169" i="7" s="1"/>
  <c r="DI169" i="7" s="1"/>
  <c r="DD169" i="7" l="1"/>
  <c r="DK169" i="7" s="1"/>
  <c r="DJ169" i="7" l="1"/>
  <c r="DE170" i="7" s="1"/>
  <c r="DH170" i="7" s="1"/>
  <c r="DI170" i="7" s="1"/>
  <c r="DD170" i="7" l="1"/>
  <c r="DK170" i="7" s="1"/>
  <c r="DJ170" i="7" l="1"/>
  <c r="DE171" i="7" s="1"/>
  <c r="DH171" i="7" s="1"/>
  <c r="DI171" i="7" s="1"/>
  <c r="DD171" i="7" l="1"/>
  <c r="DK171" i="7" s="1"/>
  <c r="DJ171" i="7" l="1"/>
  <c r="DE172" i="7" s="1"/>
  <c r="DH172" i="7" s="1"/>
  <c r="DI172" i="7" s="1"/>
  <c r="DD172" i="7" l="1"/>
  <c r="DJ172" i="7" s="1"/>
  <c r="DE173" i="7" s="1"/>
  <c r="DH173" i="7" l="1"/>
  <c r="DI173" i="7" s="1"/>
  <c r="DD173" i="7"/>
  <c r="DJ173" i="7" l="1"/>
  <c r="DE174" i="7" l="1"/>
  <c r="DH174" i="7" s="1"/>
  <c r="DI174" i="7" s="1"/>
  <c r="DD174" i="7"/>
  <c r="DJ174" i="7" l="1"/>
  <c r="DE175" i="7" s="1"/>
  <c r="DH175" i="7" s="1"/>
  <c r="DI175" i="7" s="1"/>
  <c r="DD175" i="7" l="1"/>
  <c r="DJ175" i="7" s="1"/>
  <c r="DE176" i="7" s="1"/>
  <c r="DH176" i="7" s="1"/>
  <c r="DI176" i="7" s="1"/>
  <c r="DD176" i="7" l="1"/>
  <c r="DJ176" i="7" s="1"/>
  <c r="DE177" i="7" s="1"/>
  <c r="DH177" i="7" l="1"/>
  <c r="DI177" i="7" s="1"/>
  <c r="DD177" i="7"/>
  <c r="DJ177" i="7" l="1"/>
  <c r="DE178" i="7" s="1"/>
  <c r="DH178" i="7" l="1"/>
  <c r="DI178" i="7" s="1"/>
  <c r="DD178" i="7"/>
  <c r="DJ178" i="7" l="1"/>
  <c r="DE179" i="7" s="1"/>
  <c r="DH179" i="7" l="1"/>
  <c r="DI179" i="7" s="1"/>
  <c r="DD179" i="7"/>
  <c r="DJ179" i="7" l="1"/>
  <c r="DE180" i="7" s="1"/>
  <c r="DD180" i="7" l="1"/>
  <c r="DH180" i="7"/>
  <c r="DI180" i="7" s="1"/>
  <c r="DJ180" i="7" l="1"/>
  <c r="DE181" i="7" s="1"/>
  <c r="DH181" i="7" l="1"/>
  <c r="DI181" i="7" s="1"/>
  <c r="DD181" i="7"/>
  <c r="DJ181" i="7" l="1"/>
  <c r="DE182" i="7" l="1"/>
  <c r="DH182" i="7" s="1"/>
  <c r="DI182" i="7" s="1"/>
  <c r="DD182" i="7"/>
  <c r="DJ182" i="7" l="1"/>
  <c r="DE183" i="7" s="1"/>
  <c r="DH183" i="7" s="1"/>
  <c r="DI183" i="7" s="1"/>
  <c r="DD183" i="7" l="1"/>
  <c r="DJ183" i="7" s="1"/>
  <c r="DE184" i="7" l="1"/>
  <c r="DH184" i="7" s="1"/>
  <c r="DI184" i="7" s="1"/>
  <c r="DD184" i="7"/>
  <c r="DJ184" i="7" l="1"/>
  <c r="DE185" i="7" s="1"/>
  <c r="DH185" i="7" s="1"/>
  <c r="DI185" i="7" s="1"/>
  <c r="DD185" i="7" l="1"/>
  <c r="DK185" i="7" s="1"/>
  <c r="DJ185" i="7" l="1"/>
  <c r="DE186" i="7" s="1"/>
  <c r="DH186" i="7" s="1"/>
  <c r="DI186" i="7" s="1"/>
  <c r="DD186" i="7" l="1"/>
  <c r="DK186" i="7" s="1"/>
  <c r="DJ186" i="7" l="1"/>
  <c r="DE187" i="7" s="1"/>
  <c r="DH187" i="7" s="1"/>
  <c r="DI187" i="7" s="1"/>
  <c r="DD187" i="7" l="1"/>
  <c r="DK187" i="7" s="1"/>
  <c r="DJ187" i="7" l="1"/>
  <c r="DE188" i="7" s="1"/>
  <c r="DH188" i="7" s="1"/>
  <c r="DI188" i="7" s="1"/>
  <c r="DD188" i="7" l="1"/>
  <c r="DK188" i="7" s="1"/>
  <c r="DJ188" i="7" l="1"/>
  <c r="DE189" i="7" s="1"/>
  <c r="DH189" i="7" s="1"/>
  <c r="DI189" i="7" s="1"/>
  <c r="DD189" i="7" l="1"/>
  <c r="DK189" i="7" s="1"/>
  <c r="DJ189" i="7" l="1"/>
  <c r="DE190" i="7" s="1"/>
  <c r="DH190" i="7" s="1"/>
  <c r="DI190" i="7" s="1"/>
  <c r="DD190" i="7" l="1"/>
  <c r="DK190" i="7" s="1"/>
  <c r="DJ190" i="7" l="1"/>
  <c r="DE191" i="7" s="1"/>
  <c r="DH191" i="7" s="1"/>
  <c r="DI191" i="7" s="1"/>
  <c r="DD191" i="7" l="1"/>
  <c r="DK191" i="7" s="1"/>
  <c r="DJ191" i="7" l="1"/>
  <c r="DE192" i="7" s="1"/>
  <c r="DH192" i="7" s="1"/>
  <c r="DI192" i="7" s="1"/>
  <c r="DD192" i="7" l="1"/>
  <c r="DK192" i="7" s="1"/>
  <c r="DJ192" i="7" l="1"/>
  <c r="DE193" i="7" s="1"/>
  <c r="DH193" i="7" s="1"/>
  <c r="DI193" i="7" s="1"/>
  <c r="DD193" i="7" l="1"/>
  <c r="DK193" i="7" s="1"/>
  <c r="DJ193" i="7" l="1"/>
  <c r="DE194" i="7" s="1"/>
  <c r="DH194" i="7" s="1"/>
  <c r="DI194" i="7" s="1"/>
  <c r="DD194" i="7" l="1"/>
  <c r="DK194" i="7" s="1"/>
  <c r="DJ194" i="7" l="1"/>
  <c r="DE195" i="7" s="1"/>
  <c r="DH195" i="7" s="1"/>
  <c r="DI195" i="7" s="1"/>
  <c r="DD195" i="7" l="1"/>
  <c r="DK195" i="7" s="1"/>
  <c r="DJ195" i="7" l="1"/>
  <c r="DE196" i="7" s="1"/>
  <c r="DH196" i="7" s="1"/>
  <c r="DI196" i="7" s="1"/>
  <c r="DD196" i="7" l="1"/>
  <c r="DJ196" i="7" s="1"/>
  <c r="DE197" i="7" s="1"/>
  <c r="DD197" i="7" l="1"/>
  <c r="DH197" i="7"/>
  <c r="DI197" i="7" s="1"/>
  <c r="DJ197" i="7" l="1"/>
  <c r="DE198" i="7" s="1"/>
  <c r="DD198" i="7" l="1"/>
  <c r="DH198" i="7"/>
  <c r="DI198" i="7" s="1"/>
  <c r="DJ198" i="7" l="1"/>
  <c r="DE199" i="7" s="1"/>
  <c r="DH199" i="7" l="1"/>
  <c r="DI199" i="7" s="1"/>
  <c r="DD199" i="7"/>
  <c r="DJ199" i="7" l="1"/>
  <c r="DD200" i="7" l="1"/>
  <c r="DE200" i="7"/>
  <c r="DH200" i="7" s="1"/>
  <c r="DI200" i="7" s="1"/>
  <c r="DJ200" i="7" l="1"/>
  <c r="DD201" i="7" l="1"/>
  <c r="DE201" i="7"/>
  <c r="DH201" i="7" s="1"/>
  <c r="DI201" i="7" s="1"/>
  <c r="DJ201" i="7" l="1"/>
  <c r="DD202" i="7" l="1"/>
  <c r="DE202" i="7"/>
  <c r="DH202" i="7" s="1"/>
  <c r="DI202" i="7" s="1"/>
  <c r="DJ202" i="7" l="1"/>
  <c r="DE203" i="7" l="1"/>
  <c r="DH203" i="7" s="1"/>
  <c r="DI203" i="7" s="1"/>
  <c r="DD203" i="7"/>
  <c r="DJ203" i="7" l="1"/>
  <c r="DD204" i="7" s="1"/>
  <c r="DE204" i="7" l="1"/>
  <c r="DJ204" i="7" s="1"/>
  <c r="DE205" i="7" s="1"/>
  <c r="DH205" i="7" s="1"/>
  <c r="DI205" i="7" s="1"/>
  <c r="DH204" i="7" l="1"/>
  <c r="DI204" i="7" s="1"/>
  <c r="DD205" i="7"/>
  <c r="DJ205" i="7" s="1"/>
  <c r="DD206" i="7" l="1"/>
  <c r="DE206" i="7"/>
  <c r="DH206" i="7" s="1"/>
  <c r="DI206" i="7" s="1"/>
  <c r="DJ206" i="7" l="1"/>
  <c r="DE207" i="7" l="1"/>
  <c r="DH207" i="7" s="1"/>
  <c r="DI207" i="7" s="1"/>
  <c r="DD207" i="7"/>
  <c r="DJ207" i="7" l="1"/>
  <c r="DE208" i="7" s="1"/>
  <c r="DH208" i="7" s="1"/>
  <c r="DI208" i="7" s="1"/>
  <c r="DD208" i="7" l="1"/>
  <c r="DJ208" i="7" s="1"/>
  <c r="DE209" i="7" s="1"/>
  <c r="DD209" i="7" l="1"/>
  <c r="DK209" i="7" s="1"/>
  <c r="DH209" i="7"/>
  <c r="DI209" i="7" s="1"/>
  <c r="DJ209" i="7" l="1"/>
  <c r="DE210" i="7" s="1"/>
  <c r="DD210" i="7" l="1"/>
  <c r="DK210" i="7" s="1"/>
  <c r="DH210" i="7"/>
  <c r="DI210" i="7" s="1"/>
  <c r="DJ210" i="7" l="1"/>
  <c r="DE211" i="7" s="1"/>
  <c r="DD211" i="7" l="1"/>
  <c r="DK211" i="7" s="1"/>
  <c r="DH211" i="7"/>
  <c r="DI211" i="7" s="1"/>
  <c r="DJ211" i="7" l="1"/>
  <c r="DE212" i="7" s="1"/>
  <c r="DH212" i="7" l="1"/>
  <c r="DI212" i="7" s="1"/>
  <c r="DD212" i="7"/>
  <c r="DK212" i="7" s="1"/>
  <c r="DJ212" i="7" l="1"/>
  <c r="DE213" i="7" s="1"/>
  <c r="DH213" i="7" l="1"/>
  <c r="DI213" i="7" s="1"/>
  <c r="DD213" i="7"/>
  <c r="DK213" i="7" s="1"/>
  <c r="DJ213" i="7" l="1"/>
  <c r="DE214" i="7" s="1"/>
  <c r="DD214" i="7" l="1"/>
  <c r="DK214" i="7" s="1"/>
  <c r="DH214" i="7"/>
  <c r="DI214" i="7" s="1"/>
  <c r="DJ214" i="7" l="1"/>
  <c r="DE215" i="7" s="1"/>
  <c r="DH215" i="7" l="1"/>
  <c r="DI215" i="7" s="1"/>
  <c r="DD215" i="7"/>
  <c r="DK215" i="7" s="1"/>
  <c r="DJ215" i="7" l="1"/>
  <c r="DE216" i="7" s="1"/>
  <c r="DD216" i="7" l="1"/>
  <c r="DK216" i="7" s="1"/>
  <c r="DH216" i="7"/>
  <c r="DI216" i="7" s="1"/>
  <c r="DJ216" i="7" l="1"/>
  <c r="DE217" i="7" s="1"/>
  <c r="DH217" i="7" l="1"/>
  <c r="DI217" i="7" s="1"/>
  <c r="DD217" i="7"/>
  <c r="DK217" i="7" s="1"/>
  <c r="DJ217" i="7" l="1"/>
  <c r="DE218" i="7" s="1"/>
  <c r="DH218" i="7" l="1"/>
  <c r="DI218" i="7" s="1"/>
  <c r="DD218" i="7"/>
  <c r="DK218" i="7" s="1"/>
  <c r="DJ218" i="7" l="1"/>
  <c r="DE219" i="7" s="1"/>
  <c r="DH219" i="7" l="1"/>
  <c r="DI219" i="7" s="1"/>
  <c r="DD219" i="7"/>
  <c r="DK219" i="7" s="1"/>
  <c r="DJ219" i="7" l="1"/>
  <c r="DE220" i="7" s="1"/>
  <c r="DD220" i="7" l="1"/>
  <c r="DH220" i="7"/>
  <c r="DI220" i="7" s="1"/>
  <c r="DJ220" i="7" l="1"/>
  <c r="DE221" i="7" s="1"/>
  <c r="DH221" i="7" l="1"/>
  <c r="DI221" i="7" s="1"/>
  <c r="DD221" i="7"/>
  <c r="DJ221" i="7" l="1"/>
  <c r="DK233" i="7"/>
  <c r="DD222" i="7" l="1"/>
  <c r="DE222" i="7"/>
  <c r="DH222" i="7" s="1"/>
  <c r="DI222" i="7" s="1"/>
  <c r="DJ222" i="7" l="1"/>
  <c r="DE223" i="7" l="1"/>
  <c r="DH223" i="7" s="1"/>
  <c r="DI223" i="7" s="1"/>
  <c r="DD223" i="7"/>
  <c r="DJ223" i="7" l="1"/>
  <c r="DE224" i="7" s="1"/>
  <c r="DH224" i="7" s="1"/>
  <c r="DI224" i="7" s="1"/>
  <c r="DD224" i="7" l="1"/>
  <c r="DJ224" i="7" s="1"/>
  <c r="DD225" i="7" l="1"/>
  <c r="DE225" i="7"/>
  <c r="DH225" i="7" s="1"/>
  <c r="DI225" i="7" s="1"/>
  <c r="DJ225" i="7" l="1"/>
  <c r="DD226" i="7" l="1"/>
  <c r="DE226" i="7"/>
  <c r="DH226" i="7" s="1"/>
  <c r="DI226" i="7" s="1"/>
  <c r="DJ226" i="7" l="1"/>
  <c r="DD227" i="7" l="1"/>
  <c r="DE227" i="7"/>
  <c r="DH227" i="7" s="1"/>
  <c r="DI227" i="7" s="1"/>
  <c r="DJ227" i="7" l="1"/>
  <c r="DE228" i="7" l="1"/>
  <c r="DH228" i="7" s="1"/>
  <c r="DI228" i="7" s="1"/>
  <c r="DD228" i="7"/>
  <c r="DJ228" i="7" l="1"/>
  <c r="DD229" i="7" s="1"/>
  <c r="DE229" i="7" l="1"/>
  <c r="DH229" i="7" s="1"/>
  <c r="DI229" i="7" s="1"/>
  <c r="DJ229" i="7" l="1"/>
  <c r="DD230" i="7" s="1"/>
  <c r="DE230" i="7" l="1"/>
  <c r="DH230" i="7" s="1"/>
  <c r="DI230" i="7" s="1"/>
  <c r="DJ230" i="7" l="1"/>
  <c r="DD231" i="7" s="1"/>
  <c r="DE231" i="7" l="1"/>
  <c r="DH231" i="7" s="1"/>
  <c r="DI231" i="7" s="1"/>
  <c r="DJ231" i="7" l="1"/>
  <c r="DE232" i="7" s="1"/>
  <c r="DH232" i="7" s="1"/>
  <c r="DI232" i="7" s="1"/>
  <c r="DD232" i="7" l="1"/>
  <c r="DJ232" i="7" s="1"/>
  <c r="DE233" i="7" s="1"/>
  <c r="DH233" i="7" s="1"/>
  <c r="DI233" i="7" s="1"/>
  <c r="DD233" i="7" l="1"/>
  <c r="DJ233" i="7" s="1"/>
  <c r="DE234" i="7" l="1"/>
  <c r="DH234" i="7" s="1"/>
  <c r="DI234" i="7" s="1"/>
  <c r="DD234" i="7"/>
  <c r="DK234" i="7" s="1"/>
  <c r="DJ234" i="7" l="1"/>
  <c r="DE235" i="7" s="1"/>
  <c r="DH235" i="7" s="1"/>
  <c r="DI235" i="7" s="1"/>
  <c r="DD235" i="7" l="1"/>
  <c r="DK235" i="7" s="1"/>
  <c r="DJ235" i="7" l="1"/>
  <c r="DE236" i="7" s="1"/>
  <c r="DH236" i="7" s="1"/>
  <c r="DI236" i="7" s="1"/>
  <c r="DD236" i="7" l="1"/>
  <c r="DK236" i="7" s="1"/>
  <c r="DJ236" i="7" l="1"/>
  <c r="DD237" i="7" s="1"/>
  <c r="DK237" i="7" s="1"/>
  <c r="DE237" i="7" l="1"/>
  <c r="DH237" i="7" s="1"/>
  <c r="DI237" i="7" s="1"/>
  <c r="DJ237" i="7" l="1"/>
  <c r="DE238" i="7" s="1"/>
  <c r="DH238" i="7" s="1"/>
  <c r="DI238" i="7" s="1"/>
  <c r="DD238" i="7" l="1"/>
  <c r="DK238" i="7" s="1"/>
  <c r="DJ238" i="7" l="1"/>
  <c r="DE239" i="7" s="1"/>
  <c r="DH239" i="7" s="1"/>
  <c r="DI239" i="7" s="1"/>
  <c r="DD239" i="7" l="1"/>
  <c r="DK239" i="7" s="1"/>
  <c r="DJ239" i="7" l="1"/>
  <c r="DE240" i="7" s="1"/>
  <c r="DH240" i="7" s="1"/>
  <c r="DI240" i="7" s="1"/>
  <c r="DD240" i="7" l="1"/>
  <c r="DK240" i="7" s="1"/>
  <c r="DJ240" i="7" l="1"/>
  <c r="DE241" i="7" s="1"/>
  <c r="DH241" i="7" s="1"/>
  <c r="DI241" i="7" s="1"/>
  <c r="DD241" i="7" l="1"/>
  <c r="DK241" i="7" s="1"/>
  <c r="DJ241" i="7" l="1"/>
  <c r="DE242" i="7" s="1"/>
  <c r="DH242" i="7" s="1"/>
  <c r="DI242" i="7" s="1"/>
  <c r="DD242" i="7"/>
  <c r="DK242" i="7" s="1"/>
  <c r="DJ242" i="7" l="1"/>
  <c r="DE243" i="7" s="1"/>
  <c r="DH243" i="7" s="1"/>
  <c r="DI243" i="7" s="1"/>
  <c r="DD243" i="7" l="1"/>
  <c r="DK243" i="7" s="1"/>
  <c r="DJ243" i="7" l="1"/>
  <c r="DE244" i="7" s="1"/>
  <c r="DH244" i="7" s="1"/>
  <c r="DI244" i="7" s="1"/>
  <c r="DD244" i="7" l="1"/>
  <c r="DJ244" i="7" s="1"/>
  <c r="DE245" i="7" s="1"/>
  <c r="DH245" i="7" s="1"/>
  <c r="DI245" i="7" s="1"/>
  <c r="DD245" i="7" l="1"/>
  <c r="DJ245" i="7" s="1"/>
  <c r="DE246" i="7" s="1"/>
  <c r="DH246" i="7" l="1"/>
  <c r="DI246" i="7" s="1"/>
  <c r="DD246" i="7"/>
  <c r="DJ246" i="7" l="1"/>
  <c r="DE247" i="7" s="1"/>
  <c r="DD247" i="7" l="1"/>
  <c r="DH247" i="7"/>
  <c r="DI247" i="7" s="1"/>
  <c r="DJ247" i="7" l="1"/>
  <c r="DE248" i="7" s="1"/>
  <c r="DH248" i="7" l="1"/>
  <c r="DI248" i="7" s="1"/>
  <c r="DD248" i="7"/>
  <c r="DJ248" i="7" l="1"/>
  <c r="DE249" i="7" l="1"/>
  <c r="DH249" i="7" s="1"/>
  <c r="DI249" i="7" s="1"/>
  <c r="DD249" i="7"/>
  <c r="DJ249" i="7" l="1"/>
  <c r="DE250" i="7" s="1"/>
  <c r="DH250" i="7" s="1"/>
  <c r="DI250" i="7" s="1"/>
  <c r="DD250" i="7" l="1"/>
  <c r="DJ250" i="7" s="1"/>
  <c r="DE251" i="7" l="1"/>
  <c r="DH251" i="7" s="1"/>
  <c r="DI251" i="7" s="1"/>
  <c r="DD251" i="7"/>
  <c r="DJ251" i="7" l="1"/>
  <c r="DE252" i="7" s="1"/>
  <c r="DH252" i="7" s="1"/>
  <c r="DI252" i="7" s="1"/>
  <c r="DD252" i="7" l="1"/>
  <c r="DJ252" i="7" s="1"/>
  <c r="DE253" i="7" s="1"/>
  <c r="DD253" i="7" l="1"/>
  <c r="DH253" i="7"/>
  <c r="DI253" i="7" s="1"/>
  <c r="DJ253" i="7" l="1"/>
  <c r="DE254" i="7" s="1"/>
  <c r="DD254" i="7" l="1"/>
  <c r="DH254" i="7"/>
  <c r="DI254" i="7" s="1"/>
  <c r="DJ254" i="7" l="1"/>
  <c r="DE255" i="7" s="1"/>
  <c r="DD255" i="7" l="1"/>
  <c r="DH255" i="7"/>
  <c r="DI255" i="7" s="1"/>
  <c r="DJ255" i="7" l="1"/>
  <c r="DD256" i="7" l="1"/>
  <c r="DE256" i="7"/>
  <c r="DJ256" i="7" l="1"/>
  <c r="DE257" i="7" s="1"/>
  <c r="DH257" i="7" s="1"/>
  <c r="DI257" i="7" s="1"/>
  <c r="DH256" i="7"/>
  <c r="DI256" i="7" s="1"/>
  <c r="DD257" i="7" l="1"/>
  <c r="DK257" i="7" s="1"/>
  <c r="DJ257" i="7" l="1"/>
  <c r="DD258" i="7" s="1"/>
  <c r="DK258" i="7" s="1"/>
  <c r="DE258" i="7" l="1"/>
  <c r="DH258" i="7" s="1"/>
  <c r="DI258" i="7" s="1"/>
  <c r="DJ258" i="7" l="1"/>
  <c r="DE259" i="7" s="1"/>
  <c r="DH259" i="7" s="1"/>
  <c r="DI259" i="7" s="1"/>
  <c r="DD259" i="7" l="1"/>
  <c r="DK259" i="7" s="1"/>
  <c r="DJ259" i="7" l="1"/>
  <c r="DE260" i="7" s="1"/>
  <c r="DH260" i="7" s="1"/>
  <c r="DI260" i="7" s="1"/>
  <c r="DD260" i="7" l="1"/>
  <c r="DK260" i="7" s="1"/>
  <c r="DJ260" i="7" l="1"/>
  <c r="DE261" i="7" s="1"/>
  <c r="DH261" i="7" s="1"/>
  <c r="DI261" i="7" s="1"/>
  <c r="DD261" i="7" l="1"/>
  <c r="DK261" i="7" s="1"/>
  <c r="DJ261" i="7" l="1"/>
  <c r="DE262" i="7" s="1"/>
  <c r="DH262" i="7" s="1"/>
  <c r="DI262" i="7" s="1"/>
  <c r="DD262" i="7" l="1"/>
  <c r="DK262" i="7" s="1"/>
  <c r="DJ262" i="7" l="1"/>
  <c r="DE263" i="7" s="1"/>
  <c r="DH263" i="7" s="1"/>
  <c r="DI263" i="7" s="1"/>
  <c r="DD263" i="7" l="1"/>
  <c r="DK263" i="7" s="1"/>
  <c r="DJ263" i="7" l="1"/>
  <c r="DE264" i="7" s="1"/>
  <c r="DH264" i="7" s="1"/>
  <c r="DI264" i="7" s="1"/>
  <c r="DD264" i="7" l="1"/>
  <c r="DK264" i="7" s="1"/>
  <c r="DJ264" i="7" l="1"/>
  <c r="DE265" i="7" s="1"/>
  <c r="DH265" i="7" s="1"/>
  <c r="DI265" i="7" s="1"/>
  <c r="DD265" i="7" l="1"/>
  <c r="DK265" i="7" s="1"/>
  <c r="DJ265" i="7" l="1"/>
  <c r="DE266" i="7" s="1"/>
  <c r="DH266" i="7" s="1"/>
  <c r="DI266" i="7" s="1"/>
  <c r="DD266" i="7" l="1"/>
  <c r="DK266" i="7" s="1"/>
  <c r="DJ266" i="7" l="1"/>
  <c r="DE267" i="7" s="1"/>
  <c r="DH267" i="7" s="1"/>
  <c r="DI267" i="7" s="1"/>
  <c r="DD267" i="7" l="1"/>
  <c r="DK267" i="7" s="1"/>
  <c r="DJ267" i="7" l="1"/>
  <c r="DE268" i="7" s="1"/>
  <c r="DH268" i="7" s="1"/>
  <c r="DI268" i="7" s="1"/>
  <c r="DD268" i="7" l="1"/>
  <c r="DJ268" i="7" s="1"/>
  <c r="DE269" i="7" s="1"/>
  <c r="DH269" i="7" s="1"/>
  <c r="DI269" i="7" s="1"/>
  <c r="DD269" i="7" l="1"/>
  <c r="DJ269" i="7" s="1"/>
  <c r="DE270" i="7" s="1"/>
  <c r="DK281" i="7"/>
  <c r="DH270" i="7" l="1"/>
  <c r="DI270" i="7" s="1"/>
  <c r="DD270" i="7"/>
  <c r="DJ270" i="7" l="1"/>
  <c r="DD271" i="7" l="1"/>
  <c r="DE271" i="7"/>
  <c r="DH271" i="7" s="1"/>
  <c r="DI271" i="7" s="1"/>
  <c r="DJ271" i="7" l="1"/>
  <c r="DE272" i="7" l="1"/>
  <c r="DH272" i="7" s="1"/>
  <c r="DI272" i="7" s="1"/>
  <c r="DD272" i="7"/>
  <c r="DJ272" i="7" l="1"/>
  <c r="DE273" i="7" s="1"/>
  <c r="DH273" i="7" s="1"/>
  <c r="DI273" i="7" s="1"/>
  <c r="DD273" i="7" l="1"/>
  <c r="DJ273" i="7" s="1"/>
  <c r="DE274" i="7" s="1"/>
  <c r="DD274" i="7" l="1"/>
  <c r="DH274" i="7"/>
  <c r="DI274" i="7" s="1"/>
  <c r="DJ274" i="7" l="1"/>
  <c r="DE275" i="7" s="1"/>
  <c r="DD275" i="7" l="1"/>
  <c r="DH275" i="7"/>
  <c r="DI275" i="7" s="1"/>
  <c r="DJ275" i="7" l="1"/>
  <c r="DE276" i="7" s="1"/>
  <c r="DH276" i="7" l="1"/>
  <c r="DI276" i="7" s="1"/>
  <c r="DD276" i="7"/>
  <c r="DJ276" i="7" l="1"/>
  <c r="DD277" i="7" l="1"/>
  <c r="DE277" i="7"/>
  <c r="DH277" i="7" s="1"/>
  <c r="DI277" i="7" s="1"/>
  <c r="DJ277" i="7" l="1"/>
  <c r="DD278" i="7" l="1"/>
  <c r="DE278" i="7"/>
  <c r="DH278" i="7" s="1"/>
  <c r="DI278" i="7" s="1"/>
  <c r="DJ278" i="7" l="1"/>
  <c r="DD279" i="7" l="1"/>
  <c r="DE279" i="7"/>
  <c r="DH279" i="7" s="1"/>
  <c r="DI279" i="7" s="1"/>
  <c r="DJ279" i="7" l="1"/>
  <c r="DE280" i="7" l="1"/>
  <c r="DH280" i="7" s="1"/>
  <c r="DI280" i="7" s="1"/>
  <c r="DD280" i="7"/>
  <c r="DJ280" i="7" l="1"/>
  <c r="DE281" i="7" s="1"/>
  <c r="DH281" i="7" s="1"/>
  <c r="DI281" i="7" s="1"/>
  <c r="DD281" i="7" l="1"/>
  <c r="DJ281" i="7" s="1"/>
  <c r="DD282" i="7" s="1"/>
  <c r="DK282" i="7" s="1"/>
  <c r="DE282" i="7" l="1"/>
  <c r="DH282" i="7" s="1"/>
  <c r="DI282" i="7" s="1"/>
  <c r="DJ282" i="7" l="1"/>
  <c r="DE283" i="7" s="1"/>
  <c r="DH283" i="7" s="1"/>
  <c r="DI283" i="7" s="1"/>
  <c r="DD283" i="7" l="1"/>
  <c r="DK283" i="7" s="1"/>
  <c r="DJ283" i="7" l="1"/>
  <c r="DE284" i="7" s="1"/>
  <c r="DH284" i="7" s="1"/>
  <c r="DI284" i="7" s="1"/>
  <c r="DD284" i="7" l="1"/>
  <c r="DK284" i="7" s="1"/>
  <c r="DJ284" i="7" l="1"/>
  <c r="DE285" i="7" s="1"/>
  <c r="DH285" i="7" s="1"/>
  <c r="DI285" i="7" s="1"/>
  <c r="DD285" i="7" l="1"/>
  <c r="DK285" i="7" s="1"/>
  <c r="DJ285" i="7" l="1"/>
  <c r="DE286" i="7" s="1"/>
  <c r="DH286" i="7" s="1"/>
  <c r="DI286" i="7" s="1"/>
  <c r="DD286" i="7" l="1"/>
  <c r="DK286" i="7" s="1"/>
  <c r="DJ286" i="7" l="1"/>
  <c r="DE287" i="7" s="1"/>
  <c r="DH287" i="7" s="1"/>
  <c r="DI287" i="7" s="1"/>
  <c r="DD287" i="7" l="1"/>
  <c r="DK287" i="7" s="1"/>
  <c r="DJ287" i="7" l="1"/>
  <c r="DE288" i="7" s="1"/>
  <c r="DH288" i="7" s="1"/>
  <c r="DI288" i="7" s="1"/>
  <c r="DD288" i="7" l="1"/>
  <c r="DK288" i="7" s="1"/>
  <c r="DJ288" i="7" l="1"/>
  <c r="DE289" i="7" s="1"/>
  <c r="DH289" i="7" s="1"/>
  <c r="DI289" i="7" s="1"/>
  <c r="DD289" i="7" l="1"/>
  <c r="DK289" i="7" s="1"/>
  <c r="DJ289" i="7" l="1"/>
  <c r="DD290" i="7" s="1"/>
  <c r="DK290" i="7" s="1"/>
  <c r="DE290" i="7" l="1"/>
  <c r="DH290" i="7" s="1"/>
  <c r="DI290" i="7" s="1"/>
  <c r="DJ290" i="7" l="1"/>
  <c r="DE291" i="7" s="1"/>
  <c r="DH291" i="7" s="1"/>
  <c r="DI291" i="7" s="1"/>
  <c r="DD291" i="7" l="1"/>
  <c r="DK291" i="7" s="1"/>
  <c r="DJ291" i="7" l="1"/>
  <c r="DE292" i="7" s="1"/>
  <c r="DH292" i="7" s="1"/>
  <c r="DI292" i="7" s="1"/>
  <c r="DD292" i="7" l="1"/>
  <c r="DJ292" i="7" s="1"/>
  <c r="DE293" i="7" s="1"/>
  <c r="DH293" i="7" s="1"/>
  <c r="DI293" i="7" s="1"/>
  <c r="DD293" i="7" l="1"/>
  <c r="DJ293" i="7" s="1"/>
  <c r="DE294" i="7" s="1"/>
  <c r="DH294" i="7" l="1"/>
  <c r="DI294" i="7" s="1"/>
  <c r="DD294" i="7"/>
  <c r="DJ294" i="7" l="1"/>
  <c r="DE295" i="7" s="1"/>
  <c r="DD295" i="7" l="1"/>
  <c r="DH295" i="7"/>
  <c r="DI295" i="7" s="1"/>
  <c r="DJ295" i="7" l="1"/>
  <c r="DD296" i="7" l="1"/>
  <c r="DE296" i="7"/>
  <c r="DJ296" i="7" l="1"/>
  <c r="DE297" i="7" s="1"/>
  <c r="DH297" i="7" s="1"/>
  <c r="DI297" i="7" s="1"/>
  <c r="DH296" i="7"/>
  <c r="DI296" i="7" s="1"/>
  <c r="DD297" i="7" l="1"/>
  <c r="DJ297" i="7" s="1"/>
  <c r="DD298" i="7" l="1"/>
  <c r="DE298" i="7"/>
  <c r="DH298" i="7" s="1"/>
  <c r="DI298" i="7" s="1"/>
  <c r="DJ298" i="7" l="1"/>
  <c r="DD299" i="7" l="1"/>
  <c r="DE299" i="7"/>
  <c r="DH299" i="7" s="1"/>
  <c r="DI299" i="7" s="1"/>
  <c r="DJ299" i="7" l="1"/>
  <c r="DD300" i="7" l="1"/>
  <c r="DE300" i="7"/>
  <c r="DJ300" i="7" l="1"/>
  <c r="DD301" i="7" s="1"/>
  <c r="DH300" i="7"/>
  <c r="DI300" i="7" s="1"/>
  <c r="DE301" i="7" l="1"/>
  <c r="DH301" i="7" s="1"/>
  <c r="DI301" i="7" s="1"/>
  <c r="DJ301" i="7" l="1"/>
  <c r="DD302" i="7" s="1"/>
  <c r="DE302" i="7" l="1"/>
  <c r="DH302" i="7" s="1"/>
  <c r="DI302" i="7" s="1"/>
  <c r="DJ302" i="7" l="1"/>
  <c r="DD303" i="7" s="1"/>
  <c r="DE303" i="7" l="1"/>
  <c r="DH303" i="7" s="1"/>
  <c r="DI303" i="7" s="1"/>
  <c r="DJ303" i="7" l="1"/>
  <c r="DD304" i="7" s="1"/>
  <c r="DE304" i="7" l="1"/>
  <c r="DH304" i="7" s="1"/>
  <c r="DI304" i="7" s="1"/>
  <c r="DJ304" i="7" l="1"/>
  <c r="DE305" i="7" s="1"/>
  <c r="DH305" i="7" s="1"/>
  <c r="DI305" i="7" s="1"/>
  <c r="DD305" i="7" l="1"/>
  <c r="DK305" i="7" s="1"/>
  <c r="DJ305" i="7" l="1"/>
  <c r="DE306" i="7" s="1"/>
  <c r="DH306" i="7" s="1"/>
  <c r="DI306" i="7" s="1"/>
  <c r="DD306" i="7" l="1"/>
  <c r="DK306" i="7" s="1"/>
  <c r="DJ306" i="7" l="1"/>
  <c r="DE307" i="7" s="1"/>
  <c r="DH307" i="7" s="1"/>
  <c r="DI307" i="7" s="1"/>
  <c r="DD307" i="7" l="1"/>
  <c r="DK307" i="7" s="1"/>
  <c r="DJ307" i="7" l="1"/>
  <c r="DD308" i="7" s="1"/>
  <c r="DK308" i="7" s="1"/>
  <c r="DE308" i="7" l="1"/>
  <c r="DH308" i="7" s="1"/>
  <c r="DI308" i="7" s="1"/>
  <c r="DJ308" i="7" l="1"/>
  <c r="DE309" i="7" s="1"/>
  <c r="DH309" i="7" s="1"/>
  <c r="DI309" i="7" s="1"/>
  <c r="DD309" i="7" l="1"/>
  <c r="DK309" i="7" s="1"/>
  <c r="DJ309" i="7" l="1"/>
  <c r="DE310" i="7" s="1"/>
  <c r="DH310" i="7" s="1"/>
  <c r="DI310" i="7" s="1"/>
  <c r="DD310" i="7" l="1"/>
  <c r="DK310" i="7" s="1"/>
  <c r="DJ310" i="7" l="1"/>
  <c r="DE311" i="7" s="1"/>
  <c r="DH311" i="7" s="1"/>
  <c r="DI311" i="7" s="1"/>
  <c r="DD311" i="7" l="1"/>
  <c r="DK311" i="7" s="1"/>
  <c r="DJ311" i="7" l="1"/>
  <c r="DE312" i="7" s="1"/>
  <c r="DH312" i="7" s="1"/>
  <c r="DI312" i="7" s="1"/>
  <c r="DD312" i="7" l="1"/>
  <c r="DK312" i="7" s="1"/>
  <c r="DJ312" i="7" l="1"/>
  <c r="DE313" i="7" s="1"/>
  <c r="DH313" i="7" s="1"/>
  <c r="DI313" i="7" s="1"/>
  <c r="DD313" i="7" l="1"/>
  <c r="DK313" i="7" s="1"/>
  <c r="DJ313" i="7" l="1"/>
  <c r="DE314" i="7" s="1"/>
  <c r="DH314" i="7" s="1"/>
  <c r="DI314" i="7" s="1"/>
  <c r="DD314" i="7" l="1"/>
  <c r="DK314" i="7" s="1"/>
  <c r="DJ314" i="7" l="1"/>
  <c r="DE315" i="7" s="1"/>
  <c r="DH315" i="7" s="1"/>
  <c r="DI315" i="7" s="1"/>
  <c r="DD315" i="7" l="1"/>
  <c r="DK315" i="7" s="1"/>
  <c r="DJ315" i="7" l="1"/>
  <c r="DE316" i="7" s="1"/>
  <c r="DH316" i="7" s="1"/>
  <c r="DI316" i="7" s="1"/>
  <c r="DD316" i="7"/>
  <c r="DJ316" i="7" s="1"/>
  <c r="DD317" i="7" l="1"/>
  <c r="DE317" i="7"/>
  <c r="DH317" i="7" s="1"/>
  <c r="DI317" i="7" s="1"/>
  <c r="DJ317" i="7" l="1"/>
  <c r="DE318" i="7" l="1"/>
  <c r="DH318" i="7" s="1"/>
  <c r="DI318" i="7" s="1"/>
  <c r="DD318" i="7"/>
  <c r="DJ318" i="7" l="1"/>
  <c r="DD319" i="7" s="1"/>
  <c r="DE319" i="7" l="1"/>
  <c r="DH319" i="7" s="1"/>
  <c r="DI319" i="7" s="1"/>
  <c r="DJ319" i="7" l="1"/>
  <c r="DE320" i="7" s="1"/>
  <c r="DH320" i="7" s="1"/>
  <c r="DI320" i="7" s="1"/>
  <c r="DD320" i="7" l="1"/>
  <c r="DJ320" i="7" s="1"/>
  <c r="DE321" i="7" l="1"/>
  <c r="DH321" i="7" s="1"/>
  <c r="DI321" i="7" s="1"/>
  <c r="DD321" i="7"/>
  <c r="DJ321" i="7" l="1"/>
  <c r="DE322" i="7" s="1"/>
  <c r="DH322" i="7" s="1"/>
  <c r="DI322" i="7" s="1"/>
  <c r="DD322" i="7" l="1"/>
  <c r="DJ322" i="7" s="1"/>
  <c r="DE323" i="7" s="1"/>
  <c r="DH323" i="7" s="1"/>
  <c r="DI323" i="7" s="1"/>
  <c r="DD323" i="7" l="1"/>
  <c r="DJ323" i="7" s="1"/>
  <c r="DE324" i="7" s="1"/>
  <c r="DH324" i="7" s="1"/>
  <c r="DI324" i="7" s="1"/>
  <c r="DD324" i="7" l="1"/>
  <c r="DJ324" i="7" s="1"/>
  <c r="DE325" i="7" s="1"/>
  <c r="DH325" i="7" s="1"/>
  <c r="DI325" i="7" s="1"/>
  <c r="DD325" i="7" l="1"/>
  <c r="DJ325" i="7" s="1"/>
  <c r="DE326" i="7" s="1"/>
  <c r="DH326" i="7" l="1"/>
  <c r="DI326" i="7" s="1"/>
  <c r="DD326" i="7"/>
  <c r="DJ326" i="7" l="1"/>
  <c r="DE327" i="7" s="1"/>
  <c r="DH327" i="7" l="1"/>
  <c r="DI327" i="7" s="1"/>
  <c r="DD327" i="7"/>
  <c r="DJ327" i="7" l="1"/>
  <c r="DD328" i="7" l="1"/>
  <c r="DE328" i="7"/>
  <c r="DJ328" i="7" l="1"/>
  <c r="DE329" i="7" s="1"/>
  <c r="DH329" i="7" s="1"/>
  <c r="DI329" i="7" s="1"/>
  <c r="DH328" i="7"/>
  <c r="DI328" i="7" s="1"/>
  <c r="DD329" i="7" l="1"/>
  <c r="DK329" i="7" s="1"/>
  <c r="DJ329" i="7" l="1"/>
  <c r="DE330" i="7" s="1"/>
  <c r="DH330" i="7" s="1"/>
  <c r="DI330" i="7" s="1"/>
  <c r="DD330" i="7" l="1"/>
  <c r="DK330" i="7" s="1"/>
  <c r="DJ330" i="7" l="1"/>
  <c r="DE331" i="7" s="1"/>
  <c r="DH331" i="7" s="1"/>
  <c r="DI331" i="7" s="1"/>
  <c r="DD331" i="7" l="1"/>
  <c r="DK331" i="7" s="1"/>
  <c r="DJ331" i="7" l="1"/>
  <c r="DE332" i="7" s="1"/>
  <c r="DH332" i="7" s="1"/>
  <c r="DI332" i="7" s="1"/>
  <c r="DD332" i="7" l="1"/>
  <c r="DK332" i="7" s="1"/>
  <c r="DJ332" i="7" l="1"/>
  <c r="DE333" i="7" s="1"/>
  <c r="DH333" i="7" s="1"/>
  <c r="DI333" i="7" s="1"/>
  <c r="DD333" i="7" l="1"/>
  <c r="DK333" i="7" s="1"/>
  <c r="DJ333" i="7" l="1"/>
  <c r="DE334" i="7" s="1"/>
  <c r="DH334" i="7" s="1"/>
  <c r="DI334" i="7" s="1"/>
  <c r="DD334" i="7" l="1"/>
  <c r="DJ334" i="7" s="1"/>
  <c r="DE335" i="7" s="1"/>
  <c r="DK334" i="7" l="1"/>
  <c r="DH335" i="7"/>
  <c r="DI335" i="7" s="1"/>
  <c r="DD335" i="7"/>
  <c r="DJ335" i="7" l="1"/>
  <c r="DE336" i="7" s="1"/>
  <c r="DK335" i="7"/>
  <c r="DH336" i="7" l="1"/>
  <c r="DI336" i="7" s="1"/>
  <c r="DD336" i="7"/>
  <c r="DK336" i="7" l="1"/>
  <c r="DJ336" i="7"/>
  <c r="DE337" i="7" s="1"/>
  <c r="DD337" i="7" l="1"/>
  <c r="DK337" i="7" s="1"/>
  <c r="DH337" i="7"/>
  <c r="DI337" i="7" s="1"/>
  <c r="DJ337" i="7" l="1"/>
  <c r="DE338" i="7" s="1"/>
  <c r="DH338" i="7" l="1"/>
  <c r="DI338" i="7" s="1"/>
  <c r="DD338" i="7"/>
  <c r="DK338" i="7" s="1"/>
  <c r="DJ338" i="7" l="1"/>
  <c r="DE339" i="7" s="1"/>
  <c r="DH339" i="7" l="1"/>
  <c r="DI339" i="7" s="1"/>
  <c r="DD339" i="7"/>
  <c r="DK339" i="7" s="1"/>
  <c r="DJ339" i="7" l="1"/>
  <c r="DE340" i="7" s="1"/>
  <c r="DH340" i="7" l="1"/>
  <c r="DI340" i="7" s="1"/>
  <c r="DD340" i="7"/>
  <c r="DJ340" i="7" l="1"/>
  <c r="DE341" i="7" l="1"/>
  <c r="DH341" i="7" s="1"/>
  <c r="DI341" i="7" s="1"/>
  <c r="DD341" i="7"/>
  <c r="DJ341" i="7" l="1"/>
  <c r="DE342" i="7" s="1"/>
  <c r="DH342" i="7" s="1"/>
  <c r="DI342" i="7" s="1"/>
  <c r="DD342" i="7" l="1"/>
  <c r="DJ342" i="7" s="1"/>
  <c r="DE343" i="7" s="1"/>
  <c r="DH343" i="7" s="1"/>
  <c r="DI343" i="7" s="1"/>
  <c r="DD343" i="7" l="1"/>
  <c r="DJ343" i="7" s="1"/>
  <c r="DE344" i="7" l="1"/>
  <c r="DH344" i="7" s="1"/>
  <c r="DI344" i="7" s="1"/>
  <c r="DD344" i="7"/>
  <c r="DJ344" i="7" l="1"/>
  <c r="DE345" i="7" s="1"/>
  <c r="DH345" i="7" s="1"/>
  <c r="DI345" i="7" s="1"/>
  <c r="DD345" i="7" l="1"/>
  <c r="DJ345" i="7" s="1"/>
  <c r="DE346" i="7" s="1"/>
  <c r="DH346" i="7" s="1"/>
  <c r="DI346" i="7" s="1"/>
  <c r="DD346" i="7" l="1"/>
  <c r="DJ346" i="7" s="1"/>
  <c r="DE347" i="7" s="1"/>
  <c r="DH347" i="7" s="1"/>
  <c r="DI347" i="7" s="1"/>
  <c r="DD347" i="7" l="1"/>
  <c r="DJ347" i="7" s="1"/>
  <c r="DD348" i="7" l="1"/>
  <c r="DE348" i="7"/>
  <c r="DH348" i="7" s="1"/>
  <c r="DI348" i="7" s="1"/>
  <c r="DJ348" i="7" l="1"/>
  <c r="DE349" i="7" s="1"/>
  <c r="DH349" i="7" l="1"/>
  <c r="DI349" i="7" s="1"/>
  <c r="DD349" i="7"/>
  <c r="DJ349" i="7" l="1"/>
  <c r="DE350" i="7" l="1"/>
  <c r="DH350" i="7" s="1"/>
  <c r="DI350" i="7" s="1"/>
  <c r="DD350" i="7"/>
  <c r="DJ350" i="7" l="1"/>
  <c r="DE351" i="7" s="1"/>
  <c r="DH351" i="7" s="1"/>
  <c r="DI351" i="7" s="1"/>
  <c r="DD351" i="7" l="1"/>
  <c r="DJ351" i="7" s="1"/>
  <c r="DE352" i="7" l="1"/>
  <c r="DH352" i="7" s="1"/>
  <c r="DI352" i="7" s="1"/>
  <c r="DD352" i="7"/>
  <c r="DJ352" i="7" l="1"/>
  <c r="DE353" i="7" s="1"/>
  <c r="DH353" i="7" s="1"/>
  <c r="DI353" i="7" s="1"/>
  <c r="DD353" i="7" l="1"/>
  <c r="DK353" i="7" s="1"/>
  <c r="DJ353" i="7" l="1"/>
  <c r="DE354" i="7" s="1"/>
  <c r="DH354" i="7" s="1"/>
  <c r="DI354" i="7" s="1"/>
  <c r="DD354" i="7" l="1"/>
  <c r="DK354" i="7" s="1"/>
  <c r="DJ354" i="7" l="1"/>
  <c r="DE355" i="7" s="1"/>
  <c r="DH355" i="7" s="1"/>
  <c r="DI355" i="7" s="1"/>
  <c r="DD355" i="7" l="1"/>
  <c r="DJ355" i="7" s="1"/>
  <c r="DE356" i="7" s="1"/>
  <c r="DK377" i="7"/>
  <c r="DK355" i="7" l="1"/>
  <c r="DD356" i="7"/>
  <c r="DH356" i="7"/>
  <c r="DI356" i="7" s="1"/>
  <c r="DK356" i="7" l="1"/>
  <c r="DJ356" i="7"/>
  <c r="DE357" i="7" s="1"/>
  <c r="DD357" i="7" l="1"/>
  <c r="DK357" i="7" s="1"/>
  <c r="DH357" i="7"/>
  <c r="DI357" i="7" s="1"/>
  <c r="DJ357" i="7" l="1"/>
  <c r="DE358" i="7" l="1"/>
  <c r="DH358" i="7" s="1"/>
  <c r="DI358" i="7" s="1"/>
  <c r="DD358" i="7"/>
  <c r="DK358" i="7" s="1"/>
  <c r="DJ358" i="7" l="1"/>
  <c r="DE359" i="7" s="1"/>
  <c r="DH359" i="7" l="1"/>
  <c r="DI359" i="7" s="1"/>
  <c r="DD359" i="7"/>
  <c r="DK359" i="7" s="1"/>
  <c r="DJ359" i="7" l="1"/>
  <c r="DE360" i="7" s="1"/>
  <c r="DD360" i="7" l="1"/>
  <c r="DH360" i="7"/>
  <c r="DI360" i="7" s="1"/>
  <c r="DK360" i="7" l="1"/>
  <c r="DJ360" i="7"/>
  <c r="DE361" i="7" s="1"/>
  <c r="DD361" i="7" l="1"/>
  <c r="DH361" i="7"/>
  <c r="DI361" i="7" s="1"/>
  <c r="DK361" i="7" l="1"/>
  <c r="DJ361" i="7"/>
  <c r="DE362" i="7" s="1"/>
  <c r="DD362" i="7" l="1"/>
  <c r="DK362" i="7" s="1"/>
  <c r="DH362" i="7"/>
  <c r="DI362" i="7" s="1"/>
  <c r="DJ362" i="7" l="1"/>
  <c r="DD363" i="7" l="1"/>
  <c r="DK363" i="7" s="1"/>
  <c r="DE363" i="7"/>
  <c r="DH363" i="7" s="1"/>
  <c r="DI363" i="7" s="1"/>
  <c r="DJ363" i="7" l="1"/>
  <c r="DE364" i="7" s="1"/>
  <c r="DH364" i="7" l="1"/>
  <c r="DI364" i="7" s="1"/>
  <c r="DD364" i="7"/>
  <c r="DJ364" i="7" l="1"/>
  <c r="DE365" i="7" l="1"/>
  <c r="DH365" i="7" s="1"/>
  <c r="DI365" i="7" s="1"/>
  <c r="DD365" i="7"/>
  <c r="DJ365" i="7" l="1"/>
  <c r="DE366" i="7" s="1"/>
  <c r="DH366" i="7" s="1"/>
  <c r="DI366" i="7" s="1"/>
  <c r="DD366" i="7" l="1"/>
  <c r="DJ366" i="7" s="1"/>
  <c r="DD367" i="7" s="1"/>
  <c r="DE367" i="7" l="1"/>
  <c r="DH367" i="7" s="1"/>
  <c r="DI367" i="7" s="1"/>
  <c r="DJ367" i="7" l="1"/>
  <c r="DE368" i="7" s="1"/>
  <c r="DH368" i="7" s="1"/>
  <c r="DI368" i="7" s="1"/>
  <c r="DD368" i="7" l="1"/>
  <c r="DJ368" i="7" s="1"/>
  <c r="DE369" i="7" s="1"/>
  <c r="DH369" i="7" s="1"/>
  <c r="DI369" i="7" s="1"/>
  <c r="DD369" i="7" l="1"/>
  <c r="DJ369" i="7" s="1"/>
  <c r="DD370" i="7" l="1"/>
  <c r="DE370" i="7"/>
  <c r="DH370" i="7" s="1"/>
  <c r="DI370" i="7" s="1"/>
  <c r="DJ370" i="7" l="1"/>
  <c r="DE371" i="7" s="1"/>
  <c r="DH371" i="7" s="1"/>
  <c r="DI371" i="7" s="1"/>
  <c r="DD371" i="7" l="1"/>
  <c r="DJ371" i="7" s="1"/>
  <c r="DE372" i="7" s="1"/>
  <c r="DH372" i="7" s="1"/>
  <c r="DI372" i="7" s="1"/>
  <c r="DD372" i="7" l="1"/>
  <c r="DJ372" i="7" s="1"/>
  <c r="DE373" i="7" l="1"/>
  <c r="DH373" i="7" s="1"/>
  <c r="DI373" i="7" s="1"/>
  <c r="DD373" i="7"/>
  <c r="DJ373" i="7" l="1"/>
  <c r="DD374" i="7" s="1"/>
  <c r="DE374" i="7" l="1"/>
  <c r="DH374" i="7" s="1"/>
  <c r="DI374" i="7" s="1"/>
  <c r="DJ374" i="7" l="1"/>
  <c r="DE375" i="7" s="1"/>
  <c r="DH375" i="7" s="1"/>
  <c r="DI375" i="7" s="1"/>
  <c r="DD375" i="7" l="1"/>
  <c r="DJ375" i="7" s="1"/>
  <c r="DE376" i="7" s="1"/>
  <c r="DH376" i="7" s="1"/>
  <c r="DI376" i="7" s="1"/>
  <c r="DD376" i="7" l="1"/>
  <c r="DJ376" i="7" s="1"/>
  <c r="DE377" i="7" s="1"/>
  <c r="DH377" i="7" s="1"/>
  <c r="DI377" i="7" s="1"/>
  <c r="DD377" i="7" l="1"/>
  <c r="DJ377" i="7" s="1"/>
  <c r="DE378" i="7" s="1"/>
  <c r="DH378" i="7" s="1"/>
  <c r="DI378" i="7" s="1"/>
  <c r="DD378" i="7" l="1"/>
  <c r="DK378" i="7" s="1"/>
  <c r="DJ378" i="7" l="1"/>
  <c r="DD379" i="7" s="1"/>
  <c r="DK379" i="7" s="1"/>
  <c r="DE379" i="7" l="1"/>
  <c r="DH379" i="7" s="1"/>
  <c r="DI379" i="7" s="1"/>
  <c r="DJ379" i="7" l="1"/>
  <c r="DE380" i="7" s="1"/>
  <c r="DH380" i="7" s="1"/>
  <c r="DI380" i="7" s="1"/>
  <c r="DD380" i="7" l="1"/>
  <c r="DJ380" i="7" s="1"/>
  <c r="DE381" i="7" s="1"/>
  <c r="DH381" i="7" s="1"/>
  <c r="DI381" i="7" s="1"/>
  <c r="DD381" i="7" l="1"/>
  <c r="DK381" i="7" s="1"/>
  <c r="DK380" i="7"/>
  <c r="DJ381" i="7" l="1"/>
  <c r="DE382" i="7" s="1"/>
  <c r="DH382" i="7" s="1"/>
  <c r="DI382" i="7" s="1"/>
  <c r="DD382" i="7" l="1"/>
  <c r="DJ382" i="7" s="1"/>
  <c r="DE383" i="7" s="1"/>
  <c r="DH383" i="7" s="1"/>
  <c r="DI383" i="7" s="1"/>
  <c r="DD383" i="7" l="1"/>
  <c r="DK383" i="7" s="1"/>
  <c r="DK382" i="7"/>
  <c r="DJ383" i="7" l="1"/>
  <c r="DE384" i="7" s="1"/>
  <c r="DH384" i="7" s="1"/>
  <c r="DI384" i="7" s="1"/>
  <c r="DD384" i="7" l="1"/>
  <c r="DJ384" i="7" s="1"/>
  <c r="DE385" i="7" s="1"/>
  <c r="DK384" i="7" l="1"/>
  <c r="DH385" i="7"/>
  <c r="DI385" i="7" s="1"/>
  <c r="DD385" i="7"/>
  <c r="DK385" i="7" l="1"/>
  <c r="DJ385" i="7"/>
  <c r="DE386" i="7" s="1"/>
  <c r="DH386" i="7" l="1"/>
  <c r="DI386" i="7" s="1"/>
  <c r="DD386" i="7"/>
  <c r="DJ386" i="7" l="1"/>
  <c r="DE387" i="7" s="1"/>
  <c r="DK386" i="7"/>
  <c r="DH387" i="7" l="1"/>
  <c r="DI387" i="7" s="1"/>
  <c r="DD387" i="7"/>
  <c r="DJ387" i="7" l="1"/>
  <c r="DE388" i="7" s="1"/>
  <c r="DK387" i="7"/>
  <c r="DH388" i="7" l="1"/>
  <c r="DI388" i="7" s="1"/>
  <c r="DD388" i="7"/>
  <c r="DJ388" i="7" l="1"/>
  <c r="DD389" i="7" s="1"/>
  <c r="DE389" i="7" l="1"/>
  <c r="DH389" i="7" s="1"/>
  <c r="DI389" i="7" s="1"/>
  <c r="DJ389" i="7" l="1"/>
  <c r="DD390" i="7" s="1"/>
  <c r="DK401" i="7"/>
  <c r="DE390" i="7" l="1"/>
  <c r="DJ390" i="7" s="1"/>
  <c r="DE391" i="7" l="1"/>
  <c r="DH391" i="7" s="1"/>
  <c r="DI391" i="7" s="1"/>
  <c r="DD391" i="7"/>
  <c r="DH390" i="7"/>
  <c r="DI390" i="7" s="1"/>
  <c r="DJ391" i="7" l="1"/>
  <c r="DE392" i="7" s="1"/>
  <c r="DH392" i="7" s="1"/>
  <c r="DI392" i="7" s="1"/>
  <c r="DD392" i="7" l="1"/>
  <c r="DJ392" i="7" s="1"/>
  <c r="DE393" i="7" s="1"/>
  <c r="DH393" i="7" s="1"/>
  <c r="DI393" i="7" s="1"/>
  <c r="DD393" i="7" l="1"/>
  <c r="DJ393" i="7" s="1"/>
  <c r="DE394" i="7" s="1"/>
  <c r="DH394" i="7" s="1"/>
  <c r="DI394" i="7" s="1"/>
  <c r="DD394" i="7" l="1"/>
  <c r="DJ394" i="7" s="1"/>
  <c r="DE395" i="7" s="1"/>
  <c r="DH395" i="7" s="1"/>
  <c r="DI395" i="7" s="1"/>
  <c r="DD395" i="7" l="1"/>
  <c r="DJ395" i="7" s="1"/>
  <c r="DE396" i="7" l="1"/>
  <c r="DH396" i="7" s="1"/>
  <c r="DI396" i="7" s="1"/>
  <c r="DD396" i="7"/>
  <c r="DJ396" i="7" l="1"/>
  <c r="DD397" i="7" s="1"/>
  <c r="DE397" i="7" l="1"/>
  <c r="DJ397" i="7" s="1"/>
  <c r="DE398" i="7" s="1"/>
  <c r="DH398" i="7" s="1"/>
  <c r="DI398" i="7" s="1"/>
  <c r="DH397" i="7" l="1"/>
  <c r="DI397" i="7" s="1"/>
  <c r="DD398" i="7"/>
  <c r="DJ398" i="7" s="1"/>
  <c r="DD399" i="7" l="1"/>
  <c r="DE399" i="7"/>
  <c r="DJ399" i="7" l="1"/>
  <c r="DE400" i="7" s="1"/>
  <c r="DH400" i="7" s="1"/>
  <c r="DI400" i="7" s="1"/>
  <c r="DH399" i="7"/>
  <c r="DI399" i="7" s="1"/>
  <c r="DD400" i="7" l="1"/>
  <c r="DJ400" i="7" s="1"/>
  <c r="DE401" i="7" l="1"/>
  <c r="DH401" i="7" s="1"/>
  <c r="DI401" i="7" s="1"/>
  <c r="DD401" i="7"/>
  <c r="DJ401" i="7" l="1"/>
  <c r="DE402" i="7" s="1"/>
  <c r="DH402" i="7" s="1"/>
  <c r="DI402" i="7" s="1"/>
  <c r="DD402" i="7" l="1"/>
  <c r="DK402" i="7" s="1"/>
  <c r="DJ402" i="7" l="1"/>
  <c r="DE403" i="7" s="1"/>
  <c r="DH403" i="7" s="1"/>
  <c r="DI403" i="7" s="1"/>
  <c r="DD403" i="7" l="1"/>
  <c r="DK403" i="7" s="1"/>
  <c r="DJ403" i="7" l="1"/>
  <c r="DD404" i="7" s="1"/>
  <c r="DK404" i="7" s="1"/>
  <c r="DE404" i="7" l="1"/>
  <c r="DH404" i="7" s="1"/>
  <c r="DI404" i="7" s="1"/>
  <c r="DJ404" i="7" l="1"/>
  <c r="DD405" i="7" s="1"/>
  <c r="DK405" i="7" s="1"/>
  <c r="DE405" i="7" l="1"/>
  <c r="DH405" i="7" s="1"/>
  <c r="DI405" i="7" s="1"/>
  <c r="DJ405" i="7" l="1"/>
  <c r="DD406" i="7" s="1"/>
  <c r="DK406" i="7" s="1"/>
  <c r="DE406" i="7" l="1"/>
  <c r="DH406" i="7" s="1"/>
  <c r="DI406" i="7" s="1"/>
  <c r="DJ406" i="7" l="1"/>
  <c r="DD407" i="7" s="1"/>
  <c r="DK407" i="7" s="1"/>
  <c r="DK425" i="7"/>
  <c r="DE407" i="7" l="1"/>
  <c r="DH407" i="7" s="1"/>
  <c r="DI407" i="7" s="1"/>
  <c r="DJ407" i="7" l="1"/>
  <c r="DD408" i="7" s="1"/>
  <c r="DK408" i="7" s="1"/>
  <c r="DE408" i="7" l="1"/>
  <c r="DH408" i="7" s="1"/>
  <c r="DI408" i="7" s="1"/>
  <c r="DJ408" i="7" l="1"/>
  <c r="DD409" i="7" s="1"/>
  <c r="DK409" i="7" s="1"/>
  <c r="DE409" i="7" l="1"/>
  <c r="DH409" i="7" s="1"/>
  <c r="DI409" i="7" s="1"/>
  <c r="DJ409" i="7" l="1"/>
  <c r="DD410" i="7" s="1"/>
  <c r="DK410" i="7" s="1"/>
  <c r="DE410" i="7" l="1"/>
  <c r="DH410" i="7" s="1"/>
  <c r="DI410" i="7" s="1"/>
  <c r="DJ410" i="7" l="1"/>
  <c r="DD411" i="7" s="1"/>
  <c r="DK411" i="7" s="1"/>
  <c r="DE411" i="7" l="1"/>
  <c r="DH411" i="7" s="1"/>
  <c r="DI411" i="7" s="1"/>
  <c r="DJ411" i="7" l="1"/>
  <c r="DD412" i="7" s="1"/>
  <c r="DE412" i="7" l="1"/>
  <c r="DJ412" i="7" s="1"/>
  <c r="DE413" i="7" s="1"/>
  <c r="DH413" i="7" s="1"/>
  <c r="DI413" i="7" s="1"/>
  <c r="DH412" i="7" l="1"/>
  <c r="DI412" i="7" s="1"/>
  <c r="DD413" i="7"/>
  <c r="DJ413" i="7" s="1"/>
  <c r="DE414" i="7" s="1"/>
  <c r="DH414" i="7" s="1"/>
  <c r="DI414" i="7" s="1"/>
  <c r="DD414" i="7" l="1"/>
  <c r="DJ414" i="7" s="1"/>
  <c r="DE415" i="7" s="1"/>
  <c r="DH415" i="7" s="1"/>
  <c r="DI415" i="7" s="1"/>
  <c r="DD415" i="7" l="1"/>
  <c r="DJ415" i="7" s="1"/>
  <c r="DE416" i="7" l="1"/>
  <c r="DH416" i="7" s="1"/>
  <c r="DI416" i="7" s="1"/>
  <c r="DD416" i="7"/>
  <c r="DJ416" i="7" l="1"/>
  <c r="DD417" i="7" s="1"/>
  <c r="DE417" i="7" l="1"/>
  <c r="DJ417" i="7" s="1"/>
  <c r="DE418" i="7" s="1"/>
  <c r="DH418" i="7" s="1"/>
  <c r="DI418" i="7" s="1"/>
  <c r="DH417" i="7" l="1"/>
  <c r="DI417" i="7" s="1"/>
  <c r="DD418" i="7"/>
  <c r="DJ418" i="7" s="1"/>
  <c r="DE419" i="7" s="1"/>
  <c r="DD419" i="7" l="1"/>
  <c r="DH419" i="7"/>
  <c r="DI419" i="7" s="1"/>
  <c r="DJ419" i="7" l="1"/>
  <c r="DE420" i="7" s="1"/>
  <c r="DH420" i="7" l="1"/>
  <c r="DI420" i="7" s="1"/>
  <c r="DD420" i="7"/>
  <c r="DJ420" i="7" l="1"/>
  <c r="DE421" i="7" l="1"/>
  <c r="DH421" i="7" s="1"/>
  <c r="DI421" i="7" s="1"/>
  <c r="DD421" i="7"/>
  <c r="DJ421" i="7" l="1"/>
  <c r="DE422" i="7" s="1"/>
  <c r="DH422" i="7" s="1"/>
  <c r="DI422" i="7" s="1"/>
  <c r="DD422" i="7" l="1"/>
  <c r="DJ422" i="7" s="1"/>
  <c r="DD423" i="7" l="1"/>
  <c r="DE423" i="7"/>
  <c r="DH423" i="7" s="1"/>
  <c r="DI423" i="7" s="1"/>
  <c r="DJ423" i="7" l="1"/>
  <c r="DE424" i="7" l="1"/>
  <c r="DH424" i="7" s="1"/>
  <c r="DI424" i="7" s="1"/>
  <c r="DD424" i="7"/>
  <c r="DJ424" i="7" l="1"/>
  <c r="DD425" i="7" s="1"/>
  <c r="DE425" i="7" l="1"/>
  <c r="DH425" i="7" s="1"/>
  <c r="DI425" i="7" s="1"/>
  <c r="DJ425" i="7" l="1"/>
  <c r="DE426" i="7" s="1"/>
  <c r="DH426" i="7" s="1"/>
  <c r="DI426" i="7" s="1"/>
  <c r="DD426" i="7" l="1"/>
  <c r="DK426" i="7" s="1"/>
  <c r="DJ426" i="7" l="1"/>
  <c r="DD427" i="7" s="1"/>
  <c r="DK427" i="7" s="1"/>
  <c r="DE427" i="7" l="1"/>
  <c r="DH427" i="7" s="1"/>
  <c r="DI427" i="7" s="1"/>
  <c r="DJ427" i="7" l="1"/>
  <c r="DE428" i="7" s="1"/>
  <c r="DH428" i="7" s="1"/>
  <c r="DI428" i="7" s="1"/>
  <c r="DD428" i="7" l="1"/>
  <c r="DK428" i="7" s="1"/>
  <c r="DJ428" i="7" l="1"/>
  <c r="DE429" i="7" s="1"/>
  <c r="DH429" i="7" s="1"/>
  <c r="DI429" i="7" s="1"/>
  <c r="DD429" i="7" l="1"/>
  <c r="DK429" i="7" s="1"/>
  <c r="DK449" i="7"/>
  <c r="DJ429" i="7" l="1"/>
  <c r="DE430" i="7" s="1"/>
  <c r="DH430" i="7" s="1"/>
  <c r="DI430" i="7" s="1"/>
  <c r="DD430" i="7" l="1"/>
  <c r="DK430" i="7" s="1"/>
  <c r="DJ430" i="7" l="1"/>
  <c r="DE431" i="7" s="1"/>
  <c r="DH431" i="7" s="1"/>
  <c r="DI431" i="7" s="1"/>
  <c r="DD431" i="7" l="1"/>
  <c r="DK431" i="7" s="1"/>
  <c r="DJ431" i="7" l="1"/>
  <c r="DE432" i="7" s="1"/>
  <c r="DH432" i="7" s="1"/>
  <c r="DI432" i="7" s="1"/>
  <c r="DD432" i="7" l="1"/>
  <c r="DK432" i="7" s="1"/>
  <c r="DJ432" i="7" l="1"/>
  <c r="DE433" i="7"/>
  <c r="DH433" i="7" s="1"/>
  <c r="DI433" i="7" s="1"/>
  <c r="DD433" i="7"/>
  <c r="DK433" i="7" s="1"/>
  <c r="DJ433" i="7" l="1"/>
  <c r="DE434" i="7" s="1"/>
  <c r="DH434" i="7" l="1"/>
  <c r="DI434" i="7" s="1"/>
  <c r="DD434" i="7"/>
  <c r="DK434" i="7" s="1"/>
  <c r="DJ434" i="7" l="1"/>
  <c r="DE435" i="7" s="1"/>
  <c r="DH435" i="7" l="1"/>
  <c r="DI435" i="7" s="1"/>
  <c r="DD435" i="7"/>
  <c r="DK435" i="7" s="1"/>
  <c r="DJ435" i="7" l="1"/>
  <c r="DE436" i="7" s="1"/>
  <c r="DH436" i="7" l="1"/>
  <c r="DI436" i="7" s="1"/>
  <c r="DD436" i="7"/>
  <c r="DJ436" i="7" l="1"/>
  <c r="DE437" i="7" l="1"/>
  <c r="DH437" i="7" s="1"/>
  <c r="DI437" i="7" s="1"/>
  <c r="DD437" i="7"/>
  <c r="DJ437" i="7" l="1"/>
  <c r="DE438" i="7" s="1"/>
  <c r="DH438" i="7" s="1"/>
  <c r="DI438" i="7" s="1"/>
  <c r="DD438" i="7" l="1"/>
  <c r="DJ438" i="7" s="1"/>
  <c r="DE439" i="7" l="1"/>
  <c r="DH439" i="7" s="1"/>
  <c r="DI439" i="7" s="1"/>
  <c r="DD439" i="7"/>
  <c r="DJ439" i="7" l="1"/>
  <c r="DE440" i="7" l="1"/>
  <c r="DH440" i="7" s="1"/>
  <c r="DI440" i="7" s="1"/>
  <c r="DD440" i="7"/>
  <c r="DJ440" i="7" l="1"/>
  <c r="DE441" i="7" s="1"/>
  <c r="DH441" i="7" s="1"/>
  <c r="DI441" i="7" s="1"/>
  <c r="DD441" i="7" l="1"/>
  <c r="DJ441" i="7" s="1"/>
  <c r="DE442" i="7" s="1"/>
  <c r="DH442" i="7" s="1"/>
  <c r="DI442" i="7" s="1"/>
  <c r="DD442" i="7" l="1"/>
  <c r="DJ442" i="7" s="1"/>
  <c r="DE443" i="7" l="1"/>
  <c r="DH443" i="7" s="1"/>
  <c r="DI443" i="7" s="1"/>
  <c r="DD443" i="7"/>
  <c r="DJ443" i="7" l="1"/>
  <c r="DE444" i="7" s="1"/>
  <c r="DH444" i="7" s="1"/>
  <c r="DI444" i="7" s="1"/>
  <c r="DD444" i="7" l="1"/>
  <c r="DJ444" i="7" s="1"/>
  <c r="DE445" i="7" s="1"/>
  <c r="DH445" i="7" s="1"/>
  <c r="DI445" i="7" s="1"/>
  <c r="DD445" i="7" l="1"/>
  <c r="DJ445" i="7" s="1"/>
  <c r="DE446" i="7" s="1"/>
  <c r="DH446" i="7" s="1"/>
  <c r="DI446" i="7" s="1"/>
  <c r="DD446" i="7" l="1"/>
  <c r="DJ446" i="7" s="1"/>
  <c r="DE447" i="7" s="1"/>
  <c r="DH447" i="7" s="1"/>
  <c r="DI447" i="7" s="1"/>
  <c r="DD447" i="7" l="1"/>
  <c r="DJ447" i="7" s="1"/>
  <c r="DE448" i="7" l="1"/>
  <c r="DH448" i="7" s="1"/>
  <c r="DI448" i="7" s="1"/>
  <c r="DD448" i="7"/>
  <c r="DJ448" i="7" l="1"/>
  <c r="DD449" i="7" s="1"/>
  <c r="DE449" i="7" l="1"/>
  <c r="DH449" i="7" s="1"/>
  <c r="DI449" i="7" s="1"/>
  <c r="DJ449" i="7" l="1"/>
  <c r="DD450" i="7" s="1"/>
  <c r="DE450" i="7" l="1"/>
  <c r="DH450" i="7" s="1"/>
  <c r="DI450" i="7" s="1"/>
  <c r="DK450" i="7"/>
  <c r="DJ450" i="7" l="1"/>
  <c r="DD451" i="7" s="1"/>
  <c r="DE451" i="7" l="1"/>
  <c r="DH451" i="7" s="1"/>
  <c r="DI451" i="7" s="1"/>
  <c r="DK451" i="7"/>
  <c r="DJ451" i="7" l="1"/>
  <c r="DD452" i="7" s="1"/>
  <c r="DE452" i="7" l="1"/>
  <c r="DH452" i="7" s="1"/>
  <c r="DI452" i="7" s="1"/>
  <c r="DK452" i="7"/>
  <c r="DJ452" i="7" l="1"/>
  <c r="DE453" i="7" s="1"/>
  <c r="DH453" i="7" s="1"/>
  <c r="DI453" i="7" s="1"/>
  <c r="DD453" i="7" l="1"/>
  <c r="DJ453" i="7" s="1"/>
  <c r="DK453" i="7" l="1"/>
  <c r="DE454" i="7"/>
  <c r="DH454" i="7" s="1"/>
  <c r="DI454" i="7" s="1"/>
  <c r="DD454" i="7"/>
  <c r="DJ454" i="7" l="1"/>
  <c r="DK454" i="7"/>
  <c r="DE455" i="7" l="1"/>
  <c r="DH455" i="7" s="1"/>
  <c r="DI455" i="7" s="1"/>
  <c r="DD455" i="7"/>
  <c r="DK455" i="7" l="1"/>
  <c r="DJ455" i="7"/>
  <c r="DK473" i="7"/>
  <c r="DE456" i="7" l="1"/>
  <c r="DH456" i="7" s="1"/>
  <c r="DI456" i="7" s="1"/>
  <c r="DD456" i="7"/>
  <c r="DJ456" i="7" l="1"/>
  <c r="DK456" i="7"/>
  <c r="DE457" i="7" l="1"/>
  <c r="DH457" i="7" s="1"/>
  <c r="DI457" i="7" s="1"/>
  <c r="DD457" i="7"/>
  <c r="DK457" i="7" l="1"/>
  <c r="DJ457" i="7"/>
  <c r="DE458" i="7" l="1"/>
  <c r="DH458" i="7" s="1"/>
  <c r="DI458" i="7" s="1"/>
  <c r="DD458" i="7"/>
  <c r="DJ458" i="7" l="1"/>
  <c r="DK458" i="7"/>
  <c r="DE459" i="7" l="1"/>
  <c r="DH459" i="7" s="1"/>
  <c r="DI459" i="7" s="1"/>
  <c r="DD459" i="7"/>
  <c r="DK459" i="7" l="1"/>
  <c r="DJ459" i="7"/>
  <c r="DE460" i="7" l="1"/>
  <c r="DH460" i="7" s="1"/>
  <c r="DI460" i="7" s="1"/>
  <c r="DD460" i="7"/>
  <c r="DJ460" i="7" s="1"/>
  <c r="DE461" i="7" s="1"/>
  <c r="DH461" i="7" s="1"/>
  <c r="DI461" i="7" s="1"/>
  <c r="DD461" i="7" l="1"/>
  <c r="DJ461" i="7" s="1"/>
  <c r="DE462" i="7" s="1"/>
  <c r="DH462" i="7" s="1"/>
  <c r="DI462" i="7" s="1"/>
  <c r="DD462" i="7" l="1"/>
  <c r="DJ462" i="7" s="1"/>
  <c r="DE463" i="7" s="1"/>
  <c r="DH463" i="7" s="1"/>
  <c r="DI463" i="7" s="1"/>
  <c r="DD463" i="7" l="1"/>
  <c r="DJ463" i="7" s="1"/>
  <c r="DE464" i="7" s="1"/>
  <c r="DH464" i="7" s="1"/>
  <c r="DI464" i="7" s="1"/>
  <c r="DD464" i="7" l="1"/>
  <c r="DJ464" i="7" s="1"/>
  <c r="DE465" i="7" s="1"/>
  <c r="DH465" i="7" s="1"/>
  <c r="DI465" i="7" s="1"/>
  <c r="DD465" i="7" l="1"/>
  <c r="DJ465" i="7" s="1"/>
  <c r="DD466" i="7" s="1"/>
  <c r="DE466" i="7" l="1"/>
  <c r="DH466" i="7" s="1"/>
  <c r="DI466" i="7" s="1"/>
  <c r="DJ466" i="7" l="1"/>
  <c r="DE467" i="7" l="1"/>
  <c r="DH467" i="7" s="1"/>
  <c r="DI467" i="7" s="1"/>
  <c r="DD467" i="7"/>
  <c r="DJ467" i="7" l="1"/>
  <c r="DE468" i="7" s="1"/>
  <c r="DH468" i="7" s="1"/>
  <c r="DI468" i="7" s="1"/>
  <c r="DD468" i="7" l="1"/>
  <c r="DJ468" i="7" s="1"/>
  <c r="DE469" i="7" l="1"/>
  <c r="DH469" i="7" s="1"/>
  <c r="DI469" i="7" s="1"/>
  <c r="DD469" i="7"/>
  <c r="DJ469" i="7" l="1"/>
  <c r="DE470" i="7" s="1"/>
  <c r="DH470" i="7" s="1"/>
  <c r="DI470" i="7" s="1"/>
  <c r="DD470" i="7" l="1"/>
  <c r="DJ470" i="7" s="1"/>
  <c r="DE471" i="7" s="1"/>
  <c r="DH471" i="7" s="1"/>
  <c r="DI471" i="7" s="1"/>
  <c r="DD471" i="7" l="1"/>
  <c r="DJ471" i="7" s="1"/>
  <c r="DE472" i="7" s="1"/>
  <c r="DH472" i="7" s="1"/>
  <c r="DI472" i="7" s="1"/>
  <c r="DD472" i="7" l="1"/>
  <c r="DJ472" i="7" s="1"/>
  <c r="DE473" i="7" s="1"/>
  <c r="DH473" i="7" s="1"/>
  <c r="DI473" i="7" s="1"/>
  <c r="DD473" i="7" l="1"/>
  <c r="DJ473" i="7" s="1"/>
  <c r="DE474" i="7" s="1"/>
  <c r="DH474" i="7" s="1"/>
  <c r="DI474" i="7" s="1"/>
  <c r="DD474" i="7" l="1"/>
  <c r="DK474" i="7" s="1"/>
  <c r="DJ474" i="7" l="1"/>
  <c r="DE475" i="7" s="1"/>
  <c r="DH475" i="7" s="1"/>
  <c r="DI475" i="7" s="1"/>
  <c r="DD475" i="7" l="1"/>
  <c r="DK475" i="7" s="1"/>
  <c r="DJ475" i="7" l="1"/>
  <c r="DE476" i="7" s="1"/>
  <c r="DH476" i="7" s="1"/>
  <c r="DI476" i="7" s="1"/>
  <c r="DD476" i="7" l="1"/>
  <c r="DK476" i="7" s="1"/>
  <c r="DJ476" i="7" l="1"/>
  <c r="DE477" i="7" s="1"/>
  <c r="DH477" i="7" s="1"/>
  <c r="DI477" i="7" s="1"/>
  <c r="DD477" i="7" l="1"/>
  <c r="DK477" i="7" s="1"/>
  <c r="DJ477" i="7" l="1"/>
  <c r="DE478" i="7" s="1"/>
  <c r="DH478" i="7" s="1"/>
  <c r="DI478" i="7" s="1"/>
  <c r="DD478" i="7" l="1"/>
  <c r="DK478" i="7" s="1"/>
  <c r="DJ478" i="7" l="1"/>
  <c r="DE479" i="7" s="1"/>
  <c r="DH479" i="7" s="1"/>
  <c r="DI479" i="7" s="1"/>
  <c r="DD479" i="7" l="1"/>
  <c r="DK479" i="7" s="1"/>
  <c r="DJ479" i="7" l="1"/>
  <c r="DE480" i="7" s="1"/>
  <c r="DH480" i="7" s="1"/>
  <c r="DI480" i="7" s="1"/>
  <c r="DD480" i="7" l="1"/>
  <c r="DK480" i="7" s="1"/>
  <c r="DJ480" i="7" l="1"/>
  <c r="DE481" i="7"/>
  <c r="DH481" i="7" s="1"/>
  <c r="DI481" i="7" s="1"/>
  <c r="DD481" i="7"/>
  <c r="DK481" i="7" s="1"/>
  <c r="DJ481" i="7" l="1"/>
  <c r="DE482" i="7" l="1"/>
  <c r="DH482" i="7" s="1"/>
  <c r="DI482" i="7" s="1"/>
  <c r="DD482" i="7"/>
  <c r="DK482" i="7" s="1"/>
  <c r="DJ482" i="7" l="1"/>
  <c r="DE483" i="7" l="1"/>
  <c r="DH483" i="7" s="1"/>
  <c r="DI483" i="7" s="1"/>
  <c r="DD483" i="7"/>
  <c r="DK483" i="7" s="1"/>
  <c r="DJ483" i="7" l="1"/>
  <c r="DE484" i="7" l="1"/>
  <c r="DH484" i="7" s="1"/>
  <c r="DI484" i="7" s="1"/>
  <c r="DD484" i="7"/>
  <c r="DJ484" i="7" l="1"/>
  <c r="DE485" i="7" s="1"/>
  <c r="DH485" i="7" s="1"/>
  <c r="DI485" i="7" s="1"/>
  <c r="DD485" i="7" l="1"/>
  <c r="DJ485" i="7" s="1"/>
  <c r="DD486" i="7" s="1"/>
  <c r="DE486" i="7" l="1"/>
  <c r="DH486" i="7" s="1"/>
  <c r="DI486" i="7" s="1"/>
  <c r="DJ486" i="7" l="1"/>
  <c r="DE487" i="7" s="1"/>
  <c r="DH487" i="7" s="1"/>
  <c r="DI487" i="7" s="1"/>
  <c r="DD487" i="7" l="1"/>
  <c r="DJ487" i="7" s="1"/>
  <c r="DE488" i="7" s="1"/>
  <c r="DH488" i="7" s="1"/>
  <c r="DI488" i="7" s="1"/>
  <c r="DD488" i="7" l="1"/>
  <c r="DJ488" i="7" s="1"/>
  <c r="DE489" i="7" s="1"/>
  <c r="DH489" i="7" s="1"/>
  <c r="DI489" i="7" s="1"/>
  <c r="DD489" i="7" l="1"/>
  <c r="DJ489" i="7" s="1"/>
  <c r="DE490" i="7" s="1"/>
  <c r="DH490" i="7" s="1"/>
  <c r="DI490" i="7" s="1"/>
  <c r="DD490" i="7" l="1"/>
  <c r="DJ490" i="7" s="1"/>
  <c r="DE491" i="7" s="1"/>
  <c r="DH491" i="7" s="1"/>
  <c r="DI491" i="7" s="1"/>
  <c r="DD491" i="7" l="1"/>
  <c r="DJ491" i="7" s="1"/>
  <c r="DE492" i="7" s="1"/>
  <c r="DH492" i="7" s="1"/>
  <c r="DI492" i="7" s="1"/>
  <c r="DD492" i="7" l="1"/>
  <c r="DJ492" i="7" s="1"/>
  <c r="DD493" i="7" s="1"/>
  <c r="DE493" i="7" l="1"/>
  <c r="DJ493" i="7" s="1"/>
  <c r="DE494" i="7" s="1"/>
  <c r="DH494" i="7" s="1"/>
  <c r="DI494" i="7" s="1"/>
  <c r="DH493" i="7" l="1"/>
  <c r="DI493" i="7" s="1"/>
  <c r="DD494" i="7"/>
  <c r="DJ494" i="7" s="1"/>
  <c r="DE495" i="7" s="1"/>
  <c r="DH495" i="7" l="1"/>
  <c r="DI495" i="7" s="1"/>
  <c r="DD495" i="7"/>
  <c r="DJ495" i="7" l="1"/>
  <c r="DE496" i="7" l="1"/>
  <c r="DH496" i="7" s="1"/>
  <c r="DI496" i="7" s="1"/>
  <c r="DD496" i="7"/>
  <c r="DJ496" i="7" l="1"/>
  <c r="DE497" i="7" s="1"/>
  <c r="DH497" i="7" s="1"/>
  <c r="DI497" i="7" s="1"/>
  <c r="DD497" i="7" l="1"/>
  <c r="DK497" i="7" s="1"/>
  <c r="DJ497" i="7" l="1"/>
  <c r="DD498" i="7" s="1"/>
  <c r="DK498" i="7" s="1"/>
  <c r="DE498" i="7" l="1"/>
  <c r="DH498" i="7" s="1"/>
  <c r="DI498" i="7" s="1"/>
  <c r="DJ498" i="7" l="1"/>
  <c r="DD499" i="7" s="1"/>
  <c r="DK499" i="7" s="1"/>
  <c r="DE499" i="7" l="1"/>
  <c r="DH499" i="7" s="1"/>
  <c r="DI499" i="7" s="1"/>
  <c r="DJ499" i="7" l="1"/>
  <c r="DE500" i="7" s="1"/>
  <c r="DH500" i="7" s="1"/>
  <c r="DI500" i="7" s="1"/>
  <c r="DD500" i="7" l="1"/>
  <c r="DK500" i="7" s="1"/>
  <c r="DJ500" i="7" l="1"/>
  <c r="DE501" i="7" s="1"/>
  <c r="DH501" i="7" s="1"/>
  <c r="DI501" i="7" s="1"/>
  <c r="DD501" i="7" l="1"/>
  <c r="DK501" i="7" s="1"/>
  <c r="DJ501" i="7" l="1"/>
  <c r="DE502" i="7" s="1"/>
  <c r="DH502" i="7" s="1"/>
  <c r="DI502" i="7" s="1"/>
  <c r="DD502" i="7" l="1"/>
  <c r="DK502" i="7" s="1"/>
  <c r="DJ502" i="7" l="1"/>
  <c r="DE503" i="7" s="1"/>
  <c r="DH503" i="7" s="1"/>
  <c r="DI503" i="7" s="1"/>
  <c r="DD503" i="7" l="1"/>
  <c r="DK503" i="7" s="1"/>
  <c r="DJ503" i="7" l="1"/>
  <c r="DE504" i="7" s="1"/>
  <c r="DH504" i="7" s="1"/>
  <c r="DI504" i="7" s="1"/>
  <c r="DD504" i="7" l="1"/>
  <c r="DK504" i="7" s="1"/>
  <c r="DJ504" i="7" l="1"/>
  <c r="DE505" i="7" s="1"/>
  <c r="DH505" i="7" s="1"/>
  <c r="DI505" i="7" s="1"/>
  <c r="DD505" i="7" l="1"/>
  <c r="DJ505" i="7" s="1"/>
  <c r="DE506" i="7" s="1"/>
  <c r="DH506" i="7" s="1"/>
  <c r="DI506" i="7" s="1"/>
  <c r="DD506" i="7" l="1"/>
  <c r="DK506" i="7" s="1"/>
  <c r="DK505" i="7"/>
  <c r="DJ506" i="7" l="1"/>
  <c r="DE507" i="7" s="1"/>
  <c r="DH507" i="7" s="1"/>
  <c r="DI507" i="7" s="1"/>
  <c r="DD507" i="7" l="1"/>
  <c r="DK507" i="7" s="1"/>
  <c r="DJ507" i="7" l="1"/>
  <c r="DE508" i="7" s="1"/>
  <c r="DH508" i="7" s="1"/>
  <c r="DI508" i="7" s="1"/>
  <c r="DD508" i="7" l="1"/>
  <c r="DJ508" i="7" s="1"/>
  <c r="DD509" i="7" l="1"/>
  <c r="DE509" i="7"/>
  <c r="DJ509" i="7" l="1"/>
  <c r="DD510" i="7" s="1"/>
  <c r="DH509" i="7"/>
  <c r="DI509" i="7" s="1"/>
  <c r="DE510" i="7" l="1"/>
  <c r="DH510" i="7" s="1"/>
  <c r="DI510" i="7" s="1"/>
  <c r="DJ510" i="7" l="1"/>
  <c r="DE511" i="7" s="1"/>
  <c r="DH511" i="7" s="1"/>
  <c r="DI511" i="7" s="1"/>
  <c r="DD511" i="7" l="1"/>
  <c r="DJ511" i="7" s="1"/>
  <c r="DE512" i="7" l="1"/>
  <c r="DH512" i="7" s="1"/>
  <c r="DI512" i="7" s="1"/>
  <c r="DD512" i="7"/>
  <c r="DJ512" i="7" l="1"/>
  <c r="DE513" i="7" s="1"/>
  <c r="DH513" i="7" s="1"/>
  <c r="DI513" i="7" s="1"/>
  <c r="DD513" i="7" l="1"/>
  <c r="DJ513" i="7" s="1"/>
  <c r="DE514" i="7" s="1"/>
  <c r="DH514" i="7" s="1"/>
  <c r="DI514" i="7" s="1"/>
  <c r="DD514" i="7" l="1"/>
  <c r="DJ514" i="7" s="1"/>
  <c r="DE515" i="7" s="1"/>
  <c r="DH515" i="7" s="1"/>
  <c r="DI515" i="7" s="1"/>
  <c r="DD515" i="7" l="1"/>
  <c r="DJ515" i="7" s="1"/>
  <c r="DE516" i="7" s="1"/>
  <c r="DH516" i="7" s="1"/>
  <c r="DI516" i="7" s="1"/>
  <c r="DD516" i="7" l="1"/>
  <c r="DJ516" i="7" s="1"/>
  <c r="DE517" i="7" s="1"/>
  <c r="DH517" i="7" s="1"/>
  <c r="DI517" i="7" s="1"/>
  <c r="DD517" i="7" l="1"/>
  <c r="DJ517" i="7" s="1"/>
  <c r="DE518" i="7" s="1"/>
  <c r="DH518" i="7" s="1"/>
  <c r="DI518" i="7" s="1"/>
  <c r="DD518" i="7" l="1"/>
  <c r="DJ518" i="7" s="1"/>
  <c r="DD519" i="7" s="1"/>
  <c r="DE519" i="7" l="1"/>
  <c r="DJ519" i="7" s="1"/>
  <c r="DE520" i="7" s="1"/>
  <c r="DH520" i="7" s="1"/>
  <c r="DI520" i="7" s="1"/>
  <c r="DH519" i="7" l="1"/>
  <c r="DI519" i="7" s="1"/>
  <c r="DD520" i="7"/>
  <c r="DJ520" i="7" s="1"/>
  <c r="DE521" i="7" l="1"/>
  <c r="DH521" i="7" s="1"/>
  <c r="DI521" i="7" s="1"/>
  <c r="DD521" i="7"/>
  <c r="DK521" i="7" s="1"/>
  <c r="DJ521" i="7" l="1"/>
  <c r="DD522" i="7" l="1"/>
  <c r="DK522" i="7" s="1"/>
  <c r="DE522" i="7"/>
  <c r="DH522" i="7" s="1"/>
  <c r="DI522" i="7" s="1"/>
  <c r="DJ522" i="7" l="1"/>
  <c r="DD523" i="7" l="1"/>
  <c r="DK523" i="7" s="1"/>
  <c r="DE523" i="7"/>
  <c r="DH523" i="7" s="1"/>
  <c r="DI523" i="7" s="1"/>
  <c r="DJ523" i="7" l="1"/>
  <c r="DD524" i="7" l="1"/>
  <c r="DK524" i="7" s="1"/>
  <c r="DE524" i="7"/>
  <c r="DH524" i="7" s="1"/>
  <c r="DI524" i="7" s="1"/>
  <c r="DJ524" i="7" l="1"/>
  <c r="DE525" i="7" l="1"/>
  <c r="DH525" i="7" s="1"/>
  <c r="DI525" i="7" s="1"/>
  <c r="DD525" i="7"/>
  <c r="DK525" i="7" s="1"/>
  <c r="DJ525" i="7" l="1"/>
  <c r="DE526" i="7" l="1"/>
  <c r="DH526" i="7" s="1"/>
  <c r="DI526" i="7" s="1"/>
  <c r="DD526" i="7"/>
  <c r="DK526" i="7" s="1"/>
  <c r="DJ526" i="7" l="1"/>
  <c r="DE527" i="7" l="1"/>
  <c r="DH527" i="7" s="1"/>
  <c r="DI527" i="7" s="1"/>
  <c r="DD527" i="7"/>
  <c r="DK527" i="7" s="1"/>
  <c r="DJ527" i="7" l="1"/>
  <c r="DE528" i="7" s="1"/>
  <c r="DH528" i="7" l="1"/>
  <c r="DI528" i="7" s="1"/>
  <c r="DD528" i="7"/>
  <c r="DK528" i="7" l="1"/>
  <c r="DJ528" i="7"/>
  <c r="DE529" i="7" s="1"/>
  <c r="DH529" i="7" l="1"/>
  <c r="DI529" i="7" s="1"/>
  <c r="DD529" i="7"/>
  <c r="DK529" i="7" l="1"/>
  <c r="DJ529" i="7"/>
  <c r="DE530" i="7" s="1"/>
  <c r="DH530" i="7" l="1"/>
  <c r="DI530" i="7" s="1"/>
  <c r="DD530" i="7"/>
  <c r="DK530" i="7" l="1"/>
  <c r="DJ530" i="7"/>
  <c r="DE531" i="7" s="1"/>
  <c r="DH531" i="7" l="1"/>
  <c r="DI531" i="7" s="1"/>
  <c r="DD531" i="7"/>
  <c r="DJ531" i="7" l="1"/>
  <c r="DE532" i="7" s="1"/>
  <c r="DK531" i="7"/>
  <c r="DH532" i="7" l="1"/>
  <c r="DI532" i="7" s="1"/>
  <c r="DD532" i="7"/>
  <c r="DJ532" i="7" l="1"/>
  <c r="DD533" i="7" l="1"/>
  <c r="DE533" i="7"/>
  <c r="DH533" i="7" s="1"/>
  <c r="DI533" i="7" s="1"/>
  <c r="DJ533" i="7" l="1"/>
  <c r="DE534" i="7" l="1"/>
  <c r="DH534" i="7" s="1"/>
  <c r="DI534" i="7" s="1"/>
  <c r="DD534" i="7"/>
  <c r="DJ534" i="7" l="1"/>
  <c r="DD535" i="7" s="1"/>
  <c r="DE535" i="7" l="1"/>
  <c r="DH535" i="7" s="1"/>
  <c r="DI535" i="7" s="1"/>
  <c r="DJ535" i="7" l="1"/>
  <c r="DE536" i="7" s="1"/>
  <c r="DH536" i="7" s="1"/>
  <c r="DI536" i="7" s="1"/>
  <c r="DD536" i="7" l="1"/>
  <c r="DJ536" i="7" s="1"/>
  <c r="DE537" i="7" s="1"/>
  <c r="DH537" i="7" s="1"/>
  <c r="DI537" i="7" s="1"/>
  <c r="DD537" i="7" l="1"/>
  <c r="DJ537" i="7" s="1"/>
  <c r="DE538" i="7" s="1"/>
  <c r="DH538" i="7" s="1"/>
  <c r="DI538" i="7" s="1"/>
  <c r="DD538" i="7" l="1"/>
  <c r="DJ538" i="7" s="1"/>
  <c r="DE539" i="7" s="1"/>
  <c r="DH539" i="7" l="1"/>
  <c r="DI539" i="7" s="1"/>
  <c r="DD539" i="7"/>
  <c r="DJ539" i="7" l="1"/>
  <c r="DE540" i="7" l="1"/>
  <c r="DH540" i="7" s="1"/>
  <c r="DI540" i="7" s="1"/>
  <c r="DD540" i="7"/>
  <c r="DJ540" i="7" l="1"/>
  <c r="DE541" i="7" s="1"/>
  <c r="DH541" i="7" s="1"/>
  <c r="DI541" i="7" s="1"/>
  <c r="DD541" i="7" l="1"/>
  <c r="DJ541" i="7" s="1"/>
  <c r="DE542" i="7" s="1"/>
  <c r="DH542" i="7" s="1"/>
  <c r="DI542" i="7" s="1"/>
  <c r="DD542" i="7" l="1"/>
  <c r="DJ542" i="7" s="1"/>
  <c r="DE543" i="7" s="1"/>
  <c r="DH543" i="7" s="1"/>
  <c r="DI543" i="7" s="1"/>
  <c r="DD543" i="7" l="1"/>
  <c r="DJ543" i="7" s="1"/>
  <c r="DE544" i="7" l="1"/>
  <c r="DH544" i="7" s="1"/>
  <c r="DI544" i="7" s="1"/>
  <c r="DD544" i="7"/>
  <c r="DJ544" i="7" l="1"/>
  <c r="DE545" i="7" s="1"/>
  <c r="DH545" i="7" s="1"/>
  <c r="DI545" i="7" s="1"/>
  <c r="DD545" i="7" l="1"/>
  <c r="DK545" i="7" s="1"/>
  <c r="DJ545" i="7" l="1"/>
  <c r="DD546" i="7" s="1"/>
  <c r="DK546" i="7" s="1"/>
  <c r="DE546" i="7" l="1"/>
  <c r="DH546" i="7" s="1"/>
  <c r="DI546" i="7" s="1"/>
  <c r="DJ546" i="7" l="1"/>
  <c r="DD547" i="7" s="1"/>
  <c r="DK547" i="7" s="1"/>
  <c r="DE547" i="7" l="1"/>
  <c r="DH547" i="7" s="1"/>
  <c r="DI547" i="7" s="1"/>
  <c r="DJ547" i="7" l="1"/>
  <c r="DD548" i="7" s="1"/>
  <c r="DK548" i="7" s="1"/>
  <c r="DE548" i="7" l="1"/>
  <c r="DH548" i="7" s="1"/>
  <c r="DI548" i="7" s="1"/>
  <c r="DJ548" i="7" l="1"/>
  <c r="DD549" i="7" s="1"/>
  <c r="DK549" i="7" s="1"/>
  <c r="DE549" i="7" l="1"/>
  <c r="DH549" i="7" s="1"/>
  <c r="DI549" i="7" s="1"/>
  <c r="DJ549" i="7" l="1"/>
  <c r="DD550" i="7" s="1"/>
  <c r="DK550" i="7" s="1"/>
  <c r="DE550" i="7" l="1"/>
  <c r="DH550" i="7" s="1"/>
  <c r="DI550" i="7" s="1"/>
  <c r="DJ550" i="7" l="1"/>
  <c r="DD551" i="7" s="1"/>
  <c r="DK551" i="7" s="1"/>
  <c r="DE551" i="7" l="1"/>
  <c r="DH551" i="7" s="1"/>
  <c r="DI551" i="7" s="1"/>
  <c r="DJ551" i="7" l="1"/>
  <c r="DD552" i="7" s="1"/>
  <c r="DK552" i="7" s="1"/>
  <c r="DE552" i="7" l="1"/>
  <c r="DH552" i="7" s="1"/>
  <c r="DI552" i="7" s="1"/>
  <c r="DJ552" i="7" l="1"/>
  <c r="DE553" i="7" s="1"/>
  <c r="DH553" i="7" s="1"/>
  <c r="DI553" i="7" s="1"/>
  <c r="DD553" i="7" l="1"/>
  <c r="DJ553" i="7" s="1"/>
  <c r="DE554" i="7" s="1"/>
  <c r="DH554" i="7" s="1"/>
  <c r="DI554" i="7" s="1"/>
  <c r="DD554" i="7" l="1"/>
  <c r="DK554" i="7" s="1"/>
  <c r="DK553" i="7"/>
  <c r="DJ554" i="7" l="1"/>
  <c r="DE555" i="7" s="1"/>
  <c r="DH555" i="7" s="1"/>
  <c r="DI555" i="7" s="1"/>
  <c r="DD555" i="7" l="1"/>
  <c r="DJ555" i="7" s="1"/>
  <c r="DE556" i="7" s="1"/>
  <c r="DK555" i="7" l="1"/>
  <c r="DH556" i="7"/>
  <c r="DI556" i="7" s="1"/>
  <c r="DD556" i="7"/>
  <c r="DJ556" i="7" l="1"/>
  <c r="DD557" i="7" l="1"/>
  <c r="DE557" i="7"/>
  <c r="DH557" i="7" s="1"/>
  <c r="DI557" i="7" s="1"/>
  <c r="DJ557" i="7" l="1"/>
  <c r="DD558" i="7" l="1"/>
  <c r="DE558" i="7"/>
  <c r="DJ558" i="7" l="1"/>
  <c r="DE559" i="7" s="1"/>
  <c r="DH559" i="7" s="1"/>
  <c r="DI559" i="7" s="1"/>
  <c r="DH558" i="7"/>
  <c r="DI558" i="7" s="1"/>
  <c r="DD559" i="7" l="1"/>
  <c r="DJ559" i="7" s="1"/>
  <c r="DD560" i="7" s="1"/>
  <c r="DE560" i="7" l="1"/>
  <c r="DH560" i="7" s="1"/>
  <c r="DI560" i="7" s="1"/>
  <c r="DJ560" i="7" l="1"/>
  <c r="DD561" i="7" s="1"/>
  <c r="DE561" i="7" l="1"/>
  <c r="DH561" i="7" s="1"/>
  <c r="DI561" i="7" s="1"/>
  <c r="DJ561" i="7" l="1"/>
  <c r="DD562" i="7" s="1"/>
  <c r="DE562" i="7" l="1"/>
  <c r="DJ562" i="7" s="1"/>
  <c r="DD563" i="7" s="1"/>
  <c r="DH562" i="7" l="1"/>
  <c r="DI562" i="7" s="1"/>
  <c r="DE563" i="7"/>
  <c r="DH563" i="7" s="1"/>
  <c r="DI563" i="7" s="1"/>
  <c r="DJ563" i="7" l="1"/>
  <c r="DD564" i="7" s="1"/>
  <c r="DE564" i="7" l="1"/>
  <c r="DH564" i="7" s="1"/>
  <c r="DI564" i="7" s="1"/>
  <c r="DJ564" i="7" l="1"/>
  <c r="DE565" i="7" s="1"/>
  <c r="DH565" i="7" s="1"/>
  <c r="DI565" i="7" s="1"/>
  <c r="DD565" i="7" l="1"/>
  <c r="DJ565" i="7" s="1"/>
  <c r="DE566" i="7" s="1"/>
  <c r="DH566" i="7" s="1"/>
  <c r="DI566" i="7" s="1"/>
  <c r="DD566" i="7" l="1"/>
  <c r="DJ566" i="7" s="1"/>
  <c r="DE567" i="7" l="1"/>
  <c r="DH567" i="7" s="1"/>
  <c r="DI567" i="7" s="1"/>
  <c r="DD567" i="7"/>
  <c r="DJ567" i="7" l="1"/>
  <c r="DE568" i="7" s="1"/>
  <c r="DH568" i="7" s="1"/>
  <c r="DI568" i="7" s="1"/>
  <c r="DD568" i="7" l="1"/>
  <c r="DJ568" i="7" s="1"/>
  <c r="DE569" i="7" s="1"/>
  <c r="DH569" i="7" s="1"/>
  <c r="DI569" i="7" s="1"/>
  <c r="DD569" i="7" l="1"/>
  <c r="DK569" i="7" s="1"/>
  <c r="DJ569" i="7" l="1"/>
  <c r="DE570" i="7" s="1"/>
  <c r="DH570" i="7" s="1"/>
  <c r="DI570" i="7" s="1"/>
  <c r="DD570" i="7" l="1"/>
  <c r="DK570" i="7" s="1"/>
  <c r="DJ570" i="7" l="1"/>
  <c r="DE571" i="7" s="1"/>
  <c r="DH571" i="7" s="1"/>
  <c r="DI571" i="7" s="1"/>
  <c r="DD571" i="7" l="1"/>
  <c r="DK571" i="7" s="1"/>
  <c r="DJ571" i="7" l="1"/>
  <c r="DE572" i="7" s="1"/>
  <c r="DH572" i="7" s="1"/>
  <c r="DI572" i="7" s="1"/>
  <c r="DD572" i="7" l="1"/>
  <c r="DK572" i="7" s="1"/>
  <c r="DJ572" i="7" l="1"/>
  <c r="DE573" i="7" s="1"/>
  <c r="DH573" i="7" s="1"/>
  <c r="DI573" i="7" s="1"/>
  <c r="DD573" i="7" l="1"/>
  <c r="DK573" i="7" s="1"/>
  <c r="DJ573" i="7" l="1"/>
  <c r="DE574" i="7" s="1"/>
  <c r="DH574" i="7" s="1"/>
  <c r="DI574" i="7" s="1"/>
  <c r="DD574" i="7" l="1"/>
  <c r="DK574" i="7" s="1"/>
  <c r="DJ574" i="7" l="1"/>
  <c r="DE575" i="7" s="1"/>
  <c r="DH575" i="7" s="1"/>
  <c r="DI575" i="7" s="1"/>
  <c r="DD575" i="7" l="1"/>
  <c r="DK575" i="7" s="1"/>
  <c r="DJ575" i="7" l="1"/>
  <c r="DE576" i="7" s="1"/>
  <c r="DH576" i="7" s="1"/>
  <c r="DI576" i="7" s="1"/>
  <c r="DD576" i="7" l="1"/>
  <c r="DJ576" i="7" s="1"/>
  <c r="DE577" i="7" s="1"/>
  <c r="DK576" i="7" l="1"/>
  <c r="DD577" i="7"/>
  <c r="DH577" i="7"/>
  <c r="DI577" i="7" s="1"/>
  <c r="DK577" i="7" l="1"/>
  <c r="DJ577" i="7"/>
  <c r="DE578" i="7" s="1"/>
  <c r="DD578" i="7" l="1"/>
  <c r="DH578" i="7"/>
  <c r="DI578" i="7" s="1"/>
  <c r="DK578" i="7" l="1"/>
  <c r="DJ578" i="7"/>
  <c r="DE579" i="7" s="1"/>
  <c r="DH579" i="7" l="1"/>
  <c r="DI579" i="7" s="1"/>
  <c r="DD579" i="7"/>
  <c r="DJ579" i="7" l="1"/>
  <c r="DE580" i="7" s="1"/>
  <c r="DK579" i="7"/>
  <c r="DK593" i="7"/>
  <c r="DD580" i="7" l="1"/>
  <c r="DH580" i="7"/>
  <c r="DI580" i="7" s="1"/>
  <c r="DJ580" i="7" l="1"/>
  <c r="DE581" i="7" s="1"/>
  <c r="DK713" i="7"/>
  <c r="DD581" i="7" l="1"/>
  <c r="DH581" i="7"/>
  <c r="DI581" i="7" s="1"/>
  <c r="DJ581" i="7" l="1"/>
  <c r="DE582" i="7" s="1"/>
  <c r="DD582" i="7" l="1"/>
  <c r="DH582" i="7"/>
  <c r="DI582" i="7" s="1"/>
  <c r="DJ582" i="7" l="1"/>
  <c r="DE583" i="7" s="1"/>
  <c r="DD583" i="7" l="1"/>
  <c r="DH583" i="7"/>
  <c r="DI583" i="7" s="1"/>
  <c r="DJ583" i="7" l="1"/>
  <c r="DE584" i="7" s="1"/>
  <c r="DH584" i="7" l="1"/>
  <c r="DI584" i="7" s="1"/>
  <c r="DD584" i="7"/>
  <c r="DJ584" i="7" l="1"/>
  <c r="DE585" i="7" s="1"/>
  <c r="DD585" i="7" l="1"/>
  <c r="DH585" i="7"/>
  <c r="DI585" i="7" s="1"/>
  <c r="DJ585" i="7" l="1"/>
  <c r="DD586" i="7" l="1"/>
  <c r="DE586" i="7"/>
  <c r="DJ586" i="7" l="1"/>
  <c r="DE587" i="7" s="1"/>
  <c r="DH587" i="7" s="1"/>
  <c r="DI587" i="7" s="1"/>
  <c r="DH586" i="7"/>
  <c r="DI586" i="7" s="1"/>
  <c r="DD587" i="7" l="1"/>
  <c r="DJ587" i="7" s="1"/>
  <c r="DE588" i="7" s="1"/>
  <c r="DH588" i="7" l="1"/>
  <c r="DI588" i="7" s="1"/>
  <c r="DD588" i="7"/>
  <c r="DJ588" i="7" l="1"/>
  <c r="DD589" i="7" l="1"/>
  <c r="DE589" i="7"/>
  <c r="DH589" i="7" s="1"/>
  <c r="DI589" i="7" s="1"/>
  <c r="DJ589" i="7" l="1"/>
  <c r="DD590" i="7" l="1"/>
  <c r="DE590" i="7"/>
  <c r="DH590" i="7" s="1"/>
  <c r="DI590" i="7" s="1"/>
  <c r="DJ590" i="7" l="1"/>
  <c r="DE591" i="7" l="1"/>
  <c r="DH591" i="7" s="1"/>
  <c r="DI591" i="7" s="1"/>
  <c r="DD591" i="7"/>
  <c r="DJ591" i="7" l="1"/>
  <c r="DD592" i="7" s="1"/>
  <c r="DE592" i="7" l="1"/>
  <c r="DJ592" i="7" s="1"/>
  <c r="DE593" i="7" l="1"/>
  <c r="DH593" i="7" s="1"/>
  <c r="DI593" i="7" s="1"/>
  <c r="DD593" i="7"/>
  <c r="DH592" i="7"/>
  <c r="DI592" i="7" s="1"/>
  <c r="DJ593" i="7" l="1"/>
  <c r="DE594" i="7" s="1"/>
  <c r="DH594" i="7" s="1"/>
  <c r="DI594" i="7" s="1"/>
  <c r="DD594" i="7" l="1"/>
  <c r="DK594" i="7" s="1"/>
  <c r="DJ594" i="7" l="1"/>
  <c r="DE595" i="7" s="1"/>
  <c r="DH595" i="7" s="1"/>
  <c r="DI595" i="7" s="1"/>
  <c r="DD595" i="7" l="1"/>
  <c r="DK595" i="7" s="1"/>
  <c r="DJ595" i="7" l="1"/>
  <c r="DE596" i="7" s="1"/>
  <c r="DH596" i="7" s="1"/>
  <c r="DI596" i="7" s="1"/>
  <c r="DD596" i="7" l="1"/>
  <c r="DK596" i="7" s="1"/>
  <c r="DJ596" i="7" l="1"/>
  <c r="DE597" i="7" s="1"/>
  <c r="DH597" i="7" s="1"/>
  <c r="DI597" i="7" s="1"/>
  <c r="DD597" i="7" l="1"/>
  <c r="DK597" i="7" s="1"/>
  <c r="DJ597" i="7" l="1"/>
  <c r="DE598" i="7" s="1"/>
  <c r="DH598" i="7" s="1"/>
  <c r="DI598" i="7" s="1"/>
  <c r="DD598" i="7" l="1"/>
  <c r="DK598" i="7" s="1"/>
  <c r="DJ598" i="7" l="1"/>
  <c r="DE599" i="7" s="1"/>
  <c r="DH599" i="7" s="1"/>
  <c r="DI599" i="7" s="1"/>
  <c r="DD599" i="7" l="1"/>
  <c r="DK599" i="7" s="1"/>
  <c r="DJ599" i="7" l="1"/>
  <c r="DE600" i="7" s="1"/>
  <c r="DH600" i="7" s="1"/>
  <c r="DI600" i="7" s="1"/>
  <c r="DD600" i="7" l="1"/>
  <c r="DK600" i="7" s="1"/>
  <c r="DJ600" i="7" l="1"/>
  <c r="DE601" i="7" s="1"/>
  <c r="DH601" i="7" s="1"/>
  <c r="DI601" i="7" s="1"/>
  <c r="DK617" i="7"/>
  <c r="DK737" i="7"/>
  <c r="DD601" i="7" l="1"/>
  <c r="DK601" i="7" s="1"/>
  <c r="DJ601" i="7" l="1"/>
  <c r="DE602" i="7" s="1"/>
  <c r="DH602" i="7" s="1"/>
  <c r="DI602" i="7" s="1"/>
  <c r="DD602" i="7" l="1"/>
  <c r="DK602" i="7" s="1"/>
  <c r="DJ602" i="7" l="1"/>
  <c r="DE603" i="7" s="1"/>
  <c r="DH603" i="7" s="1"/>
  <c r="DI603" i="7" s="1"/>
  <c r="DD603" i="7" l="1"/>
  <c r="DK603" i="7" s="1"/>
  <c r="DJ603" i="7" l="1"/>
  <c r="DE604" i="7" s="1"/>
  <c r="DH604" i="7" s="1"/>
  <c r="DI604" i="7" s="1"/>
  <c r="DD604" i="7" l="1"/>
  <c r="DJ604" i="7" s="1"/>
  <c r="DE605" i="7" l="1"/>
  <c r="DH605" i="7" s="1"/>
  <c r="DI605" i="7" s="1"/>
  <c r="DD605" i="7"/>
  <c r="DJ605" i="7" l="1"/>
  <c r="DE606" i="7" s="1"/>
  <c r="DH606" i="7" s="1"/>
  <c r="DI606" i="7" s="1"/>
  <c r="DD606" i="7" l="1"/>
  <c r="DJ606" i="7" s="1"/>
  <c r="DD607" i="7" l="1"/>
  <c r="DE607" i="7"/>
  <c r="DH607" i="7" s="1"/>
  <c r="DI607" i="7" s="1"/>
  <c r="DJ607" i="7" l="1"/>
  <c r="DD608" i="7" s="1"/>
  <c r="DE608" i="7" l="1"/>
  <c r="DH608" i="7" s="1"/>
  <c r="DI608" i="7" s="1"/>
  <c r="DJ608" i="7" l="1"/>
  <c r="DD609" i="7" l="1"/>
  <c r="DE609" i="7"/>
  <c r="DH609" i="7" s="1"/>
  <c r="DI609" i="7" s="1"/>
  <c r="DJ609" i="7" l="1"/>
  <c r="DE610" i="7" l="1"/>
  <c r="DH610" i="7" s="1"/>
  <c r="DI610" i="7" s="1"/>
  <c r="DD610" i="7"/>
  <c r="DJ610" i="7" s="1"/>
  <c r="DE611" i="7" l="1"/>
  <c r="DH611" i="7" s="1"/>
  <c r="DI611" i="7" s="1"/>
  <c r="DD611" i="7"/>
  <c r="DJ611" i="7" l="1"/>
  <c r="DE612" i="7" s="1"/>
  <c r="DH612" i="7" s="1"/>
  <c r="DI612" i="7" s="1"/>
  <c r="DD612" i="7" l="1"/>
  <c r="DJ612" i="7" s="1"/>
  <c r="DE613" i="7" s="1"/>
  <c r="DH613" i="7" s="1"/>
  <c r="DI613" i="7" s="1"/>
  <c r="DD613" i="7" l="1"/>
  <c r="DJ613" i="7" s="1"/>
  <c r="DD614" i="7" s="1"/>
  <c r="DE614" i="7" l="1"/>
  <c r="DH614" i="7" s="1"/>
  <c r="DI614" i="7" s="1"/>
  <c r="DJ614" i="7" l="1"/>
  <c r="DE615" i="7" s="1"/>
  <c r="DH615" i="7" s="1"/>
  <c r="DI615" i="7" s="1"/>
  <c r="DD615" i="7" l="1"/>
  <c r="DJ615" i="7" s="1"/>
  <c r="DE616" i="7" s="1"/>
  <c r="DH616" i="7" s="1"/>
  <c r="DI616" i="7" s="1"/>
  <c r="DD616" i="7" l="1"/>
  <c r="DJ616" i="7" s="1"/>
  <c r="DE617" i="7" s="1"/>
  <c r="DH617" i="7" s="1"/>
  <c r="DI617" i="7" s="1"/>
  <c r="DD617" i="7" l="1"/>
  <c r="DJ617" i="7" s="1"/>
  <c r="DE618" i="7" l="1"/>
  <c r="DH618" i="7" s="1"/>
  <c r="DI618" i="7" s="1"/>
  <c r="DD618" i="7"/>
  <c r="DK618" i="7" s="1"/>
  <c r="DJ618" i="7" l="1"/>
  <c r="DE619" i="7" s="1"/>
  <c r="DH619" i="7" s="1"/>
  <c r="DI619" i="7" s="1"/>
  <c r="DD619" i="7" l="1"/>
  <c r="DK619" i="7" s="1"/>
  <c r="DJ619" i="7" l="1"/>
  <c r="DE620" i="7" s="1"/>
  <c r="DH620" i="7" s="1"/>
  <c r="DI620" i="7" s="1"/>
  <c r="DD620" i="7" l="1"/>
  <c r="DK620" i="7" s="1"/>
  <c r="DJ620" i="7" l="1"/>
  <c r="DE621" i="7" s="1"/>
  <c r="DH621" i="7" s="1"/>
  <c r="DI621" i="7" s="1"/>
  <c r="DD621" i="7" l="1"/>
  <c r="DK621" i="7" s="1"/>
  <c r="DJ621" i="7" l="1"/>
  <c r="DD622" i="7" s="1"/>
  <c r="DK622" i="7" s="1"/>
  <c r="DE622" i="7" l="1"/>
  <c r="DH622" i="7" s="1"/>
  <c r="DI622" i="7" s="1"/>
  <c r="DJ622" i="7" l="1"/>
  <c r="DE623" i="7" s="1"/>
  <c r="DH623" i="7" s="1"/>
  <c r="DI623" i="7" s="1"/>
  <c r="DD623" i="7" l="1"/>
  <c r="DK623" i="7" s="1"/>
  <c r="DJ623" i="7" l="1"/>
  <c r="DE624" i="7" s="1"/>
  <c r="DH624" i="7" s="1"/>
  <c r="DI624" i="7" s="1"/>
  <c r="DD624" i="7" l="1"/>
  <c r="DK624" i="7" s="1"/>
  <c r="DJ624" i="7" l="1"/>
  <c r="DE625" i="7" s="1"/>
  <c r="DH625" i="7" s="1"/>
  <c r="DI625" i="7" s="1"/>
  <c r="EB16" i="7"/>
  <c r="DD625" i="7" l="1"/>
  <c r="DK625" i="7" s="1"/>
  <c r="DJ625" i="7" l="1"/>
  <c r="DE626" i="7" s="1"/>
  <c r="DH626" i="7" s="1"/>
  <c r="DI626" i="7" s="1"/>
  <c r="DD626" i="7" l="1"/>
  <c r="DK626" i="7" s="1"/>
  <c r="DJ626" i="7" l="1"/>
  <c r="DE627" i="7" s="1"/>
  <c r="DH627" i="7" s="1"/>
  <c r="DI627" i="7" s="1"/>
  <c r="DD627" i="7" l="1"/>
  <c r="DK627" i="7" s="1"/>
  <c r="DJ627" i="7" l="1"/>
  <c r="DE628" i="7" s="1"/>
  <c r="DH628" i="7" s="1"/>
  <c r="DI628" i="7" s="1"/>
  <c r="DD628" i="7" l="1"/>
  <c r="DJ628" i="7" s="1"/>
  <c r="DE629" i="7" s="1"/>
  <c r="DH629" i="7" s="1"/>
  <c r="DI629" i="7" s="1"/>
  <c r="DD629" i="7" l="1"/>
  <c r="DJ629" i="7" s="1"/>
  <c r="DE630" i="7" s="1"/>
  <c r="DH630" i="7" s="1"/>
  <c r="DI630" i="7" s="1"/>
  <c r="DD630" i="7" l="1"/>
  <c r="DJ630" i="7" s="1"/>
  <c r="DE631" i="7" l="1"/>
  <c r="DH631" i="7" s="1"/>
  <c r="DI631" i="7" s="1"/>
  <c r="DD631" i="7"/>
  <c r="DJ631" i="7" l="1"/>
  <c r="DE632" i="7" s="1"/>
  <c r="DH632" i="7" s="1"/>
  <c r="DI632" i="7" s="1"/>
  <c r="DD632" i="7" l="1"/>
  <c r="DJ632" i="7" s="1"/>
  <c r="DE633" i="7" s="1"/>
  <c r="DH633" i="7" s="1"/>
  <c r="DI633" i="7" s="1"/>
  <c r="DD633" i="7" l="1"/>
  <c r="DJ633" i="7" s="1"/>
  <c r="DD634" i="7" l="1"/>
  <c r="DE634" i="7"/>
  <c r="DH634" i="7" s="1"/>
  <c r="DI634" i="7" s="1"/>
  <c r="DJ634" i="7" l="1"/>
  <c r="DE635" i="7" s="1"/>
  <c r="DH635" i="7" s="1"/>
  <c r="DI635" i="7" s="1"/>
  <c r="DD635" i="7" l="1"/>
  <c r="DJ635" i="7" s="1"/>
  <c r="DD636" i="7" s="1"/>
  <c r="DE636" i="7" l="1"/>
  <c r="DH636" i="7" s="1"/>
  <c r="DI636" i="7" s="1"/>
  <c r="DJ636" i="7" l="1"/>
  <c r="DE637" i="7" s="1"/>
  <c r="DH637" i="7" s="1"/>
  <c r="DI637" i="7" s="1"/>
  <c r="DD637" i="7" l="1"/>
  <c r="DJ637" i="7" s="1"/>
  <c r="DE638" i="7" s="1"/>
  <c r="DH638" i="7" s="1"/>
  <c r="DI638" i="7" s="1"/>
  <c r="DK641" i="7"/>
  <c r="DD638" i="7" l="1"/>
  <c r="DJ638" i="7" s="1"/>
  <c r="DD639" i="7" l="1"/>
  <c r="DE639" i="7"/>
  <c r="DH639" i="7" s="1"/>
  <c r="DI639" i="7" s="1"/>
  <c r="DJ639" i="7" l="1"/>
  <c r="DE640" i="7" s="1"/>
  <c r="DH640" i="7" s="1"/>
  <c r="DI640" i="7" s="1"/>
  <c r="DD640" i="7" l="1"/>
  <c r="DJ640" i="7" s="1"/>
  <c r="DD641" i="7" s="1"/>
  <c r="DE641" i="7" l="1"/>
  <c r="DH641" i="7" s="1"/>
  <c r="DI641" i="7" s="1"/>
  <c r="DJ641" i="7" l="1"/>
  <c r="DE642" i="7" s="1"/>
  <c r="DH642" i="7" s="1"/>
  <c r="DI642" i="7" s="1"/>
  <c r="DD642" i="7" l="1"/>
  <c r="DK642" i="7" s="1"/>
  <c r="DJ642" i="7" l="1"/>
  <c r="DE643" i="7" s="1"/>
  <c r="DH643" i="7" s="1"/>
  <c r="DI643" i="7" s="1"/>
  <c r="DD643" i="7" l="1"/>
  <c r="DK643" i="7" s="1"/>
  <c r="DJ643" i="7" l="1"/>
  <c r="DE644" i="7" s="1"/>
  <c r="DH644" i="7" s="1"/>
  <c r="DI644" i="7" s="1"/>
  <c r="DD644" i="7" l="1"/>
  <c r="DJ644" i="7" s="1"/>
  <c r="DE645" i="7" s="1"/>
  <c r="DH645" i="7" s="1"/>
  <c r="DI645" i="7" s="1"/>
  <c r="DD645" i="7" l="1"/>
  <c r="DJ645" i="7" s="1"/>
  <c r="DE646" i="7" s="1"/>
  <c r="DK644" i="7"/>
  <c r="DK645" i="7" l="1"/>
  <c r="DH646" i="7"/>
  <c r="DI646" i="7" s="1"/>
  <c r="DD646" i="7"/>
  <c r="DK646" i="7" l="1"/>
  <c r="DJ646" i="7"/>
  <c r="DE647" i="7" s="1"/>
  <c r="DH647" i="7" l="1"/>
  <c r="DI647" i="7" s="1"/>
  <c r="DD647" i="7"/>
  <c r="DK647" i="7" l="1"/>
  <c r="DJ647" i="7"/>
  <c r="DE648" i="7" s="1"/>
  <c r="DH648" i="7" l="1"/>
  <c r="DI648" i="7" s="1"/>
  <c r="DD648" i="7"/>
  <c r="DK648" i="7" l="1"/>
  <c r="DJ648" i="7"/>
  <c r="DE649" i="7" s="1"/>
  <c r="DH649" i="7" l="1"/>
  <c r="DI649" i="7" s="1"/>
  <c r="DD649" i="7"/>
  <c r="DK649" i="7" s="1"/>
  <c r="DJ649" i="7" l="1"/>
  <c r="DE650" i="7" l="1"/>
  <c r="DH650" i="7" s="1"/>
  <c r="DI650" i="7" s="1"/>
  <c r="DD650" i="7"/>
  <c r="DK650" i="7" s="1"/>
  <c r="DJ650" i="7" l="1"/>
  <c r="DE651" i="7" s="1"/>
  <c r="DH651" i="7" l="1"/>
  <c r="DI651" i="7" s="1"/>
  <c r="DD651" i="7"/>
  <c r="DK651" i="7" s="1"/>
  <c r="DJ651" i="7" l="1"/>
  <c r="DE652" i="7" s="1"/>
  <c r="DH652" i="7" l="1"/>
  <c r="DI652" i="7" s="1"/>
  <c r="DD652" i="7"/>
  <c r="DJ652" i="7" s="1"/>
  <c r="DE653" i="7" s="1"/>
  <c r="DH653" i="7" l="1"/>
  <c r="DI653" i="7" s="1"/>
  <c r="DD653" i="7"/>
  <c r="DJ653" i="7" s="1"/>
  <c r="DE654" i="7" s="1"/>
  <c r="DD654" i="7" l="1"/>
  <c r="DH654" i="7"/>
  <c r="DI654" i="7" s="1"/>
  <c r="DJ654" i="7" l="1"/>
  <c r="DE655" i="7" l="1"/>
  <c r="DH655" i="7" s="1"/>
  <c r="DI655" i="7" s="1"/>
  <c r="DD655" i="7"/>
  <c r="DJ655" i="7" l="1"/>
  <c r="DD656" i="7" s="1"/>
  <c r="DE656" i="7" l="1"/>
  <c r="DJ656" i="7" s="1"/>
  <c r="DE657" i="7" s="1"/>
  <c r="DH657" i="7" s="1"/>
  <c r="DI657" i="7" s="1"/>
  <c r="DH656" i="7" l="1"/>
  <c r="DI656" i="7" s="1"/>
  <c r="DD657" i="7"/>
  <c r="DJ657" i="7" s="1"/>
  <c r="DE658" i="7" s="1"/>
  <c r="DH658" i="7" s="1"/>
  <c r="DI658" i="7" s="1"/>
  <c r="DD658" i="7" l="1"/>
  <c r="DJ658" i="7" s="1"/>
  <c r="DD659" i="7" l="1"/>
  <c r="DE659" i="7"/>
  <c r="DH659" i="7" s="1"/>
  <c r="DI659" i="7" s="1"/>
  <c r="DJ659" i="7" l="1"/>
  <c r="DE660" i="7" l="1"/>
  <c r="DH660" i="7" s="1"/>
  <c r="DI660" i="7" s="1"/>
  <c r="DD660" i="7"/>
  <c r="DJ660" i="7" s="1"/>
  <c r="DK665" i="7"/>
  <c r="DE661" i="7" l="1"/>
  <c r="DH661" i="7" s="1"/>
  <c r="DI661" i="7" s="1"/>
  <c r="DD661" i="7"/>
  <c r="DJ661" i="7" l="1"/>
  <c r="DE662" i="7" s="1"/>
  <c r="DH662" i="7" s="1"/>
  <c r="DI662" i="7" s="1"/>
  <c r="DD662" i="7" l="1"/>
  <c r="DJ662" i="7" s="1"/>
  <c r="DE663" i="7" s="1"/>
  <c r="DH663" i="7" s="1"/>
  <c r="DI663" i="7" s="1"/>
  <c r="DD663" i="7" l="1"/>
  <c r="DJ663" i="7" s="1"/>
  <c r="DE664" i="7" s="1"/>
  <c r="DH664" i="7" s="1"/>
  <c r="DI664" i="7" s="1"/>
  <c r="DD664" i="7" l="1"/>
  <c r="DJ664" i="7" s="1"/>
  <c r="DE665" i="7" s="1"/>
  <c r="DH665" i="7" s="1"/>
  <c r="DI665" i="7" s="1"/>
  <c r="DD665" i="7" l="1"/>
  <c r="DJ665" i="7" s="1"/>
  <c r="DE666" i="7" s="1"/>
  <c r="DH666" i="7" s="1"/>
  <c r="DI666" i="7" s="1"/>
  <c r="DD666" i="7" l="1"/>
  <c r="DK666" i="7" s="1"/>
  <c r="DJ666" i="7" l="1"/>
  <c r="DE667" i="7" s="1"/>
  <c r="DH667" i="7" s="1"/>
  <c r="DI667" i="7" s="1"/>
  <c r="DD667" i="7" l="1"/>
  <c r="DK667" i="7" s="1"/>
  <c r="DJ667" i="7" l="1"/>
  <c r="DE668" i="7" s="1"/>
  <c r="DH668" i="7" s="1"/>
  <c r="DI668" i="7" s="1"/>
  <c r="DD668" i="7" l="1"/>
  <c r="DK668" i="7" s="1"/>
  <c r="DJ668" i="7" l="1"/>
  <c r="DE669" i="7" l="1"/>
  <c r="DH669" i="7" s="1"/>
  <c r="DI669" i="7" s="1"/>
  <c r="DD669" i="7"/>
  <c r="DK669" i="7" s="1"/>
  <c r="DJ669" i="7" l="1"/>
  <c r="DE670" i="7" l="1"/>
  <c r="DH670" i="7" s="1"/>
  <c r="DI670" i="7" s="1"/>
  <c r="DD670" i="7"/>
  <c r="DK670" i="7" l="1"/>
  <c r="DJ670" i="7"/>
  <c r="DE671" i="7" l="1"/>
  <c r="DH671" i="7" s="1"/>
  <c r="DI671" i="7" s="1"/>
  <c r="DD671" i="7"/>
  <c r="DK671" i="7" s="1"/>
  <c r="DJ671" i="7" l="1"/>
  <c r="DE672" i="7" l="1"/>
  <c r="DH672" i="7" s="1"/>
  <c r="DI672" i="7" s="1"/>
  <c r="DD672" i="7"/>
  <c r="DK672" i="7" l="1"/>
  <c r="DJ672" i="7"/>
  <c r="DE673" i="7" l="1"/>
  <c r="DH673" i="7" s="1"/>
  <c r="DI673" i="7" s="1"/>
  <c r="DD673" i="7"/>
  <c r="DK673" i="7" l="1"/>
  <c r="DJ673" i="7"/>
  <c r="DE674" i="7" l="1"/>
  <c r="DH674" i="7" s="1"/>
  <c r="DI674" i="7" s="1"/>
  <c r="DD674" i="7"/>
  <c r="DK674" i="7" l="1"/>
  <c r="DJ674" i="7"/>
  <c r="DE675" i="7" l="1"/>
  <c r="DH675" i="7" s="1"/>
  <c r="DI675" i="7" s="1"/>
  <c r="DD675" i="7"/>
  <c r="DK675" i="7" l="1"/>
  <c r="DJ675" i="7"/>
  <c r="DE676" i="7" l="1"/>
  <c r="DH676" i="7" s="1"/>
  <c r="DI676" i="7" s="1"/>
  <c r="DD676" i="7"/>
  <c r="DJ676" i="7" l="1"/>
  <c r="DE677" i="7" s="1"/>
  <c r="DH677" i="7" s="1"/>
  <c r="DI677" i="7" s="1"/>
  <c r="DD677" i="7" l="1"/>
  <c r="DJ677" i="7" s="1"/>
  <c r="DE678" i="7" s="1"/>
  <c r="DH678" i="7" s="1"/>
  <c r="DI678" i="7" s="1"/>
  <c r="DD678" i="7" l="1"/>
  <c r="DJ678" i="7" s="1"/>
  <c r="DE679" i="7" s="1"/>
  <c r="DH679" i="7" s="1"/>
  <c r="DI679" i="7" s="1"/>
  <c r="DD679" i="7" l="1"/>
  <c r="DJ679" i="7" s="1"/>
  <c r="DE680" i="7" s="1"/>
  <c r="DD680" i="7" l="1"/>
  <c r="DH680" i="7"/>
  <c r="DI680" i="7" s="1"/>
  <c r="DJ680" i="7" l="1"/>
  <c r="DE681" i="7" s="1"/>
  <c r="DH681" i="7" l="1"/>
  <c r="DI681" i="7" s="1"/>
  <c r="DD681" i="7"/>
  <c r="DJ681" i="7" s="1"/>
  <c r="DE682" i="7" s="1"/>
  <c r="DH682" i="7" l="1"/>
  <c r="DI682" i="7" s="1"/>
  <c r="DD682" i="7"/>
  <c r="DJ682" i="7" s="1"/>
  <c r="DE683" i="7" s="1"/>
  <c r="DD683" i="7" l="1"/>
  <c r="DH683" i="7"/>
  <c r="DI683" i="7" s="1"/>
  <c r="DJ683" i="7" l="1"/>
  <c r="DE684" i="7" s="1"/>
  <c r="DD684" i="7" l="1"/>
  <c r="DH684" i="7"/>
  <c r="DI684" i="7" s="1"/>
  <c r="DJ684" i="7" l="1"/>
  <c r="DE685" i="7" l="1"/>
  <c r="DH685" i="7" s="1"/>
  <c r="DI685" i="7" s="1"/>
  <c r="DD685" i="7"/>
  <c r="DJ685" i="7" l="1"/>
  <c r="DD686" i="7" s="1"/>
  <c r="DE686" i="7" l="1"/>
  <c r="DH686" i="7" s="1"/>
  <c r="DI686" i="7" s="1"/>
  <c r="DJ686" i="7" l="1"/>
  <c r="DE687" i="7" s="1"/>
  <c r="DH687" i="7" s="1"/>
  <c r="DI687" i="7" s="1"/>
  <c r="DD687" i="7" l="1"/>
  <c r="DJ687" i="7" s="1"/>
  <c r="DD688" i="7" s="1"/>
  <c r="DE688" i="7" l="1"/>
  <c r="DH688" i="7" s="1"/>
  <c r="DI688" i="7" s="1"/>
  <c r="DJ688" i="7" l="1"/>
  <c r="DD689" i="7" s="1"/>
  <c r="DK689" i="7" s="1"/>
  <c r="DE689" i="7" l="1"/>
  <c r="DH689" i="7" s="1"/>
  <c r="DI689" i="7" s="1"/>
  <c r="DJ689" i="7" l="1"/>
  <c r="DD690" i="7" l="1"/>
  <c r="DK690" i="7" s="1"/>
  <c r="DE690" i="7"/>
  <c r="DH690" i="7" s="1"/>
  <c r="DI690" i="7" s="1"/>
  <c r="DJ690" i="7" l="1"/>
  <c r="DD691" i="7" l="1"/>
  <c r="DK691" i="7" s="1"/>
  <c r="DE691" i="7"/>
  <c r="DH691" i="7" s="1"/>
  <c r="DI691" i="7" s="1"/>
  <c r="DJ691" i="7" l="1"/>
  <c r="DD692" i="7" s="1"/>
  <c r="DK692" i="7" s="1"/>
  <c r="DE692" i="7" l="1"/>
  <c r="DH692" i="7" s="1"/>
  <c r="DI692" i="7" s="1"/>
  <c r="DJ692" i="7" l="1"/>
  <c r="DD693" i="7" l="1"/>
  <c r="DK693" i="7" s="1"/>
  <c r="DE693" i="7"/>
  <c r="DH693" i="7" s="1"/>
  <c r="DI693" i="7" s="1"/>
  <c r="DJ693" i="7" l="1"/>
  <c r="DE694" i="7" l="1"/>
  <c r="DH694" i="7" s="1"/>
  <c r="DI694" i="7" s="1"/>
  <c r="DD694" i="7"/>
  <c r="DK694" i="7" l="1"/>
  <c r="DJ694" i="7"/>
  <c r="DE695" i="7" l="1"/>
  <c r="DH695" i="7" s="1"/>
  <c r="DI695" i="7" s="1"/>
  <c r="DD695" i="7"/>
  <c r="DK695" i="7" l="1"/>
  <c r="DJ695" i="7"/>
  <c r="DE696" i="7" l="1"/>
  <c r="DH696" i="7" s="1"/>
  <c r="DI696" i="7" s="1"/>
  <c r="DD696" i="7"/>
  <c r="DK696" i="7" l="1"/>
  <c r="DJ696" i="7"/>
  <c r="DE697" i="7" l="1"/>
  <c r="DH697" i="7" s="1"/>
  <c r="DI697" i="7" s="1"/>
  <c r="DD697" i="7"/>
  <c r="DK697" i="7" l="1"/>
  <c r="DJ697" i="7"/>
  <c r="DE698" i="7" l="1"/>
  <c r="DH698" i="7" s="1"/>
  <c r="DI698" i="7" s="1"/>
  <c r="DD698" i="7"/>
  <c r="DK698" i="7" l="1"/>
  <c r="DJ698" i="7"/>
  <c r="DE699" i="7" l="1"/>
  <c r="DH699" i="7" s="1"/>
  <c r="DI699" i="7" s="1"/>
  <c r="DD699" i="7"/>
  <c r="DK699" i="7" l="1"/>
  <c r="DJ699" i="7"/>
  <c r="DE700" i="7" l="1"/>
  <c r="DH700" i="7" s="1"/>
  <c r="DI700" i="7" s="1"/>
  <c r="DD700" i="7"/>
  <c r="DJ700" i="7" l="1"/>
  <c r="DD701" i="7" s="1"/>
  <c r="DE701" i="7" l="1"/>
  <c r="DH701" i="7" s="1"/>
  <c r="DI701" i="7" s="1"/>
  <c r="DJ701" i="7" l="1"/>
  <c r="DE702" i="7" s="1"/>
  <c r="DH702" i="7" s="1"/>
  <c r="DI702" i="7" s="1"/>
  <c r="DD702" i="7" l="1"/>
  <c r="DJ702" i="7" s="1"/>
  <c r="DE703" i="7" s="1"/>
  <c r="DH703" i="7" s="1"/>
  <c r="DI703" i="7" s="1"/>
  <c r="DD703" i="7" l="1"/>
  <c r="DJ703" i="7" s="1"/>
  <c r="DE704" i="7" s="1"/>
  <c r="DH704" i="7" s="1"/>
  <c r="DI704" i="7" s="1"/>
  <c r="DD704" i="7" l="1"/>
  <c r="DJ704" i="7" s="1"/>
  <c r="DE705" i="7" s="1"/>
  <c r="DH705" i="7" s="1"/>
  <c r="DI705" i="7" s="1"/>
  <c r="DD705" i="7" l="1"/>
  <c r="DJ705" i="7" s="1"/>
  <c r="DE706" i="7" s="1"/>
  <c r="DH706" i="7" s="1"/>
  <c r="DI706" i="7" s="1"/>
  <c r="DD706" i="7" l="1"/>
  <c r="DJ706" i="7" s="1"/>
  <c r="DE707" i="7" s="1"/>
  <c r="DH707" i="7" s="1"/>
  <c r="DI707" i="7" s="1"/>
  <c r="DD707" i="7" l="1"/>
  <c r="DJ707" i="7" s="1"/>
  <c r="DE708" i="7" s="1"/>
  <c r="DH708" i="7" s="1"/>
  <c r="DI708" i="7" s="1"/>
  <c r="DD708" i="7" l="1"/>
  <c r="DJ708" i="7" s="1"/>
  <c r="DE709" i="7" s="1"/>
  <c r="DH709" i="7" s="1"/>
  <c r="DI709" i="7" s="1"/>
  <c r="DD709" i="7" l="1"/>
  <c r="DJ709" i="7" s="1"/>
  <c r="DE710" i="7" s="1"/>
  <c r="DH710" i="7" l="1"/>
  <c r="DI710" i="7" s="1"/>
  <c r="DD710" i="7"/>
  <c r="DJ710" i="7" l="1"/>
  <c r="DD711" i="7" l="1"/>
  <c r="DE711" i="7"/>
  <c r="DH711" i="7" s="1"/>
  <c r="DI711" i="7" s="1"/>
  <c r="DJ711" i="7" l="1"/>
  <c r="DD712" i="7" l="1"/>
  <c r="DE712" i="7"/>
  <c r="DH712" i="7" s="1"/>
  <c r="DI712" i="7" s="1"/>
  <c r="DJ712" i="7" l="1"/>
  <c r="DD713" i="7" l="1"/>
  <c r="DE713" i="7"/>
  <c r="DH713" i="7" s="1"/>
  <c r="DI713" i="7" s="1"/>
  <c r="DJ713" i="7" l="1"/>
  <c r="DD714" i="7" l="1"/>
  <c r="DK714" i="7" s="1"/>
  <c r="DE714" i="7"/>
  <c r="DH714" i="7" s="1"/>
  <c r="DI714" i="7" s="1"/>
  <c r="DJ714" i="7" l="1"/>
  <c r="DE715" i="7" l="1"/>
  <c r="DH715" i="7" s="1"/>
  <c r="DI715" i="7" s="1"/>
  <c r="DD715" i="7"/>
  <c r="DK715" i="7" s="1"/>
  <c r="DJ715" i="7" l="1"/>
  <c r="DE716" i="7" l="1"/>
  <c r="DH716" i="7" s="1"/>
  <c r="DI716" i="7" s="1"/>
  <c r="DD716" i="7"/>
  <c r="DK716" i="7" s="1"/>
  <c r="DJ716" i="7" l="1"/>
  <c r="DD717" i="7" s="1"/>
  <c r="DK717" i="7" s="1"/>
  <c r="DE717" i="7" l="1"/>
  <c r="DH717" i="7" s="1"/>
  <c r="DI717" i="7" s="1"/>
  <c r="DJ717" i="7" l="1"/>
  <c r="DE718" i="7" s="1"/>
  <c r="DH718" i="7" s="1"/>
  <c r="DI718" i="7" s="1"/>
  <c r="DD718" i="7" l="1"/>
  <c r="DK718" i="7" s="1"/>
  <c r="DJ718" i="7" l="1"/>
  <c r="DE719" i="7" s="1"/>
  <c r="DH719" i="7" s="1"/>
  <c r="DI719" i="7" s="1"/>
  <c r="DD719" i="7" l="1"/>
  <c r="DK719" i="7" s="1"/>
  <c r="DJ719" i="7" l="1"/>
  <c r="DE720" i="7" s="1"/>
  <c r="DH720" i="7" s="1"/>
  <c r="DI720" i="7" s="1"/>
  <c r="DD720" i="7" l="1"/>
  <c r="DK720" i="7" s="1"/>
  <c r="DJ720" i="7" l="1"/>
  <c r="DE721" i="7" s="1"/>
  <c r="DH721" i="7" s="1"/>
  <c r="DI721" i="7" s="1"/>
  <c r="DD721" i="7" l="1"/>
  <c r="DK721" i="7" s="1"/>
  <c r="DJ721" i="7" l="1"/>
  <c r="DE722" i="7" s="1"/>
  <c r="DH722" i="7" s="1"/>
  <c r="DI722" i="7" s="1"/>
  <c r="DD722" i="7" l="1"/>
  <c r="DK722" i="7" s="1"/>
  <c r="DJ722" i="7" l="1"/>
  <c r="DE723" i="7" s="1"/>
  <c r="DH723" i="7" s="1"/>
  <c r="DI723" i="7" s="1"/>
  <c r="DD723" i="7" l="1"/>
  <c r="DK723" i="7" s="1"/>
  <c r="DJ723" i="7" l="1"/>
  <c r="DE724" i="7" s="1"/>
  <c r="DH724" i="7" s="1"/>
  <c r="DI724" i="7" s="1"/>
  <c r="DD724" i="7" l="1"/>
  <c r="DJ724" i="7" s="1"/>
  <c r="DE725" i="7" l="1"/>
  <c r="DH725" i="7" s="1"/>
  <c r="DI725" i="7" s="1"/>
  <c r="DD725" i="7"/>
  <c r="DJ725" i="7" l="1"/>
  <c r="DE726" i="7" s="1"/>
  <c r="DH726" i="7" s="1"/>
  <c r="DI726" i="7" s="1"/>
  <c r="DD726" i="7" l="1"/>
  <c r="DJ726" i="7" s="1"/>
  <c r="DE727" i="7" l="1"/>
  <c r="DH727" i="7" s="1"/>
  <c r="DI727" i="7" s="1"/>
  <c r="DD727" i="7"/>
  <c r="DJ727" i="7" l="1"/>
  <c r="DD728" i="7" s="1"/>
  <c r="DE728" i="7" l="1"/>
  <c r="DH728" i="7" s="1"/>
  <c r="DI728" i="7" s="1"/>
  <c r="DJ728" i="7" l="1"/>
  <c r="DE729" i="7" s="1"/>
  <c r="DH729" i="7" s="1"/>
  <c r="DI729" i="7" s="1"/>
  <c r="DD729" i="7" l="1"/>
  <c r="DJ729" i="7" s="1"/>
  <c r="DE730" i="7" s="1"/>
  <c r="DD730" i="7" l="1"/>
  <c r="DH730" i="7"/>
  <c r="DI730" i="7" s="1"/>
  <c r="DJ730" i="7" l="1"/>
  <c r="DE731" i="7" s="1"/>
  <c r="DH731" i="7" l="1"/>
  <c r="DI731" i="7" s="1"/>
  <c r="DD731" i="7"/>
  <c r="DJ731" i="7" l="1"/>
  <c r="DE732" i="7" s="1"/>
  <c r="DH732" i="7" s="1"/>
  <c r="DI732" i="7" s="1"/>
  <c r="DD732" i="7" l="1"/>
  <c r="DJ732" i="7" s="1"/>
  <c r="DE733" i="7" s="1"/>
  <c r="DD733" i="7" l="1"/>
  <c r="DH733" i="7"/>
  <c r="DI733" i="7" s="1"/>
  <c r="DJ733" i="7" l="1"/>
  <c r="DE734" i="7" s="1"/>
  <c r="DH734" i="7" l="1"/>
  <c r="DI734" i="7" s="1"/>
  <c r="DD734" i="7"/>
  <c r="DJ734" i="7" l="1"/>
  <c r="DD735" i="7" l="1"/>
  <c r="DE735" i="7"/>
  <c r="DH735" i="7" s="1"/>
  <c r="DI735" i="7" s="1"/>
  <c r="DJ735" i="7" l="1"/>
  <c r="DD736" i="7" l="1"/>
  <c r="DE736" i="7"/>
  <c r="DH736" i="7" s="1"/>
  <c r="DI736" i="7" s="1"/>
  <c r="DJ736" i="7" l="1"/>
  <c r="DE737" i="7" l="1"/>
  <c r="DH737" i="7" s="1"/>
  <c r="DI737" i="7" s="1"/>
  <c r="DD737" i="7"/>
  <c r="DJ737" i="7" l="1"/>
  <c r="DE738" i="7" s="1"/>
  <c r="DH738" i="7" s="1"/>
  <c r="DI738" i="7" s="1"/>
  <c r="DD738" i="7" l="1"/>
  <c r="DK738" i="7" s="1"/>
  <c r="DJ738" i="7" l="1"/>
  <c r="DD739" i="7" s="1"/>
  <c r="DK739" i="7" s="1"/>
  <c r="DE739" i="7" l="1"/>
  <c r="DH739" i="7" s="1"/>
  <c r="DI739" i="7" s="1"/>
  <c r="DJ739" i="7" l="1"/>
  <c r="DD740" i="7" s="1"/>
  <c r="DK740" i="7" s="1"/>
  <c r="DE740" i="7" l="1"/>
  <c r="DH740" i="7" s="1"/>
  <c r="DI740" i="7" s="1"/>
  <c r="DJ740" i="7" l="1"/>
  <c r="DE741" i="7" s="1"/>
  <c r="DH741" i="7" s="1"/>
  <c r="DI741" i="7" s="1"/>
  <c r="DD741" i="7" l="1"/>
  <c r="DK741" i="7" s="1"/>
  <c r="DJ741" i="7" l="1"/>
  <c r="DE742" i="7" s="1"/>
  <c r="DH742" i="7" s="1"/>
  <c r="DI742" i="7" s="1"/>
  <c r="DD742" i="7" l="1"/>
  <c r="DK742" i="7" s="1"/>
  <c r="DJ742" i="7" l="1"/>
  <c r="DE743" i="7" s="1"/>
  <c r="DH743" i="7" s="1"/>
  <c r="DI743" i="7" s="1"/>
  <c r="DD743" i="7" l="1"/>
  <c r="DK743" i="7" s="1"/>
  <c r="DJ743" i="7" l="1"/>
  <c r="DD744" i="7" s="1"/>
  <c r="DK744" i="7" s="1"/>
  <c r="DE744" i="7" l="1"/>
  <c r="DH744" i="7" s="1"/>
  <c r="DI744" i="7" s="1"/>
  <c r="DJ744" i="7" l="1"/>
  <c r="DD745" i="7" s="1"/>
  <c r="DK745" i="7" s="1"/>
  <c r="DE745" i="7" l="1"/>
  <c r="DH745" i="7" s="1"/>
  <c r="DI745" i="7" s="1"/>
  <c r="DJ745" i="7" l="1"/>
  <c r="DD746" i="7" s="1"/>
  <c r="DK746" i="7" s="1"/>
  <c r="DE746" i="7" l="1"/>
  <c r="DH746" i="7" s="1"/>
  <c r="DI746" i="7" s="1"/>
  <c r="DJ746" i="7" l="1"/>
  <c r="DE747" i="7" s="1"/>
  <c r="DH747" i="7" s="1"/>
  <c r="DI747" i="7" s="1"/>
  <c r="DD747" i="7" l="1"/>
  <c r="DJ747" i="7" s="1"/>
  <c r="DE748" i="7" s="1"/>
  <c r="DH748" i="7" s="1"/>
  <c r="DI748" i="7" s="1"/>
  <c r="DD748" i="7" l="1"/>
  <c r="DJ748" i="7" s="1"/>
  <c r="DK747" i="7"/>
  <c r="DL13" i="7" s="1"/>
  <c r="H10" i="11" s="1"/>
  <c r="K10" i="11" s="1"/>
  <c r="DM26" i="7" l="1"/>
  <c r="DN13" i="7"/>
  <c r="DE749" i="7"/>
  <c r="DH749" i="7" s="1"/>
  <c r="DI749" i="7" s="1"/>
  <c r="DD749" i="7"/>
  <c r="DJ749" i="7" l="1"/>
  <c r="DE750" i="7" s="1"/>
  <c r="DH750" i="7" s="1"/>
  <c r="DI750" i="7" s="1"/>
  <c r="DD750" i="7" l="1"/>
  <c r="DJ750" i="7" s="1"/>
  <c r="DE751" i="7" l="1"/>
  <c r="DH751" i="7" s="1"/>
  <c r="DI751" i="7" s="1"/>
  <c r="DD751" i="7"/>
  <c r="DJ751" i="7" l="1"/>
  <c r="DD752" i="7" s="1"/>
  <c r="DE752" i="7" l="1"/>
  <c r="DH752" i="7" s="1"/>
  <c r="DI752" i="7" s="1"/>
  <c r="DM18" i="7"/>
  <c r="DJ752" i="7" l="1"/>
  <c r="DM16" i="7" s="1"/>
  <c r="DL16" i="7"/>
  <c r="F10" i="11"/>
  <c r="DM29" i="7"/>
  <c r="DM20" i="7"/>
  <c r="DM22" i="7"/>
  <c r="J10" i="11" s="1"/>
  <c r="DU9" i="7" l="1"/>
  <c r="DV9" i="7"/>
  <c r="DY9" i="7" s="1"/>
  <c r="DZ9" i="7" s="1"/>
  <c r="I10" i="11"/>
  <c r="DM21" i="7"/>
  <c r="EA9" i="7" l="1"/>
  <c r="DV10" i="7" s="1"/>
  <c r="DY10" i="7" s="1"/>
  <c r="DZ10" i="7" s="1"/>
  <c r="DU10" i="7" l="1"/>
  <c r="EA10" i="7" s="1"/>
  <c r="DU11" i="7" s="1"/>
  <c r="DV11" i="7" l="1"/>
  <c r="DY11" i="7" s="1"/>
  <c r="DZ11" i="7" s="1"/>
  <c r="EA11" i="7" l="1"/>
  <c r="DV12" i="7" s="1"/>
  <c r="DY12" i="7" s="1"/>
  <c r="DZ12" i="7" s="1"/>
  <c r="DU12" i="7" l="1"/>
  <c r="EA12" i="7" s="1"/>
  <c r="DV13" i="7" s="1"/>
  <c r="DY13" i="7" s="1"/>
  <c r="DZ13" i="7" s="1"/>
  <c r="DU13" i="7" l="1"/>
  <c r="EA13" i="7" s="1"/>
  <c r="DV14" i="7" s="1"/>
  <c r="DU14" i="7" l="1"/>
  <c r="EA14" i="7" l="1"/>
  <c r="DV15" i="7" s="1"/>
  <c r="DY14" i="7"/>
  <c r="DZ14" i="7" s="1"/>
  <c r="DU15" i="7" l="1"/>
  <c r="DY15" i="7"/>
  <c r="DZ15" i="7" s="1"/>
  <c r="EA15" i="7" l="1"/>
  <c r="DU16" i="7" l="1"/>
  <c r="DV16" i="7"/>
  <c r="DY16" i="7" s="1"/>
  <c r="DZ16" i="7" s="1"/>
  <c r="EA16" i="7" l="1"/>
  <c r="DV17" i="7" l="1"/>
  <c r="DY17" i="7" s="1"/>
  <c r="DZ17" i="7" s="1"/>
  <c r="DU17" i="7"/>
  <c r="EB17" i="7" s="1"/>
  <c r="EA17" i="7" l="1"/>
  <c r="DU18" i="7" l="1"/>
  <c r="EB18" i="7" s="1"/>
  <c r="DV18" i="7"/>
  <c r="DY18" i="7" s="1"/>
  <c r="DZ18" i="7" s="1"/>
  <c r="EA18" i="7" l="1"/>
  <c r="DV19" i="7" s="1"/>
  <c r="DY19" i="7" s="1"/>
  <c r="DZ19" i="7" s="1"/>
  <c r="DU19" i="7" l="1"/>
  <c r="EB19" i="7" s="1"/>
  <c r="EA19" i="7" l="1"/>
  <c r="DV20" i="7" s="1"/>
  <c r="DY20" i="7" s="1"/>
  <c r="DZ20" i="7" s="1"/>
  <c r="DU20" i="7" l="1"/>
  <c r="EB20" i="7" s="1"/>
  <c r="EA20" i="7" l="1"/>
  <c r="DV21" i="7" s="1"/>
  <c r="DY21" i="7" s="1"/>
  <c r="DZ21" i="7" s="1"/>
  <c r="DU21" i="7" l="1"/>
  <c r="EB21" i="7" s="1"/>
  <c r="EA21" i="7" l="1"/>
  <c r="DV22" i="7" s="1"/>
  <c r="DY22" i="7" s="1"/>
  <c r="DZ22" i="7" s="1"/>
  <c r="DU22" i="7" l="1"/>
  <c r="EB22" i="7" s="1"/>
  <c r="EA22" i="7" l="1"/>
  <c r="DV23" i="7" s="1"/>
  <c r="DY23" i="7" s="1"/>
  <c r="DZ23" i="7" s="1"/>
  <c r="DU23" i="7" l="1"/>
  <c r="EB23" i="7" s="1"/>
  <c r="EB40" i="7"/>
  <c r="EA23" i="7" l="1"/>
  <c r="DU24" i="7" s="1"/>
  <c r="EB24" i="7" s="1"/>
  <c r="DV24" i="7" l="1"/>
  <c r="DY24" i="7" s="1"/>
  <c r="DZ24" i="7" s="1"/>
  <c r="EA24" i="7" l="1"/>
  <c r="DV25" i="7" s="1"/>
  <c r="DY25" i="7" s="1"/>
  <c r="DZ25" i="7" s="1"/>
  <c r="DU25" i="7" l="1"/>
  <c r="EB25" i="7" s="1"/>
  <c r="EB160" i="7"/>
  <c r="EA25" i="7" l="1"/>
  <c r="DU26" i="7" s="1"/>
  <c r="EB26" i="7" s="1"/>
  <c r="DV26" i="7" l="1"/>
  <c r="DY26" i="7" s="1"/>
  <c r="DZ26" i="7" s="1"/>
  <c r="EA26" i="7" l="1"/>
  <c r="DV27" i="7" s="1"/>
  <c r="DY27" i="7" s="1"/>
  <c r="DZ27" i="7" s="1"/>
  <c r="DU27" i="7" l="1"/>
  <c r="EB27" i="7" s="1"/>
  <c r="EA27" i="7" l="1"/>
  <c r="DU28" i="7" s="1"/>
  <c r="DV28" i="7" l="1"/>
  <c r="DY28" i="7" s="1"/>
  <c r="DZ28" i="7" s="1"/>
  <c r="EA28" i="7" l="1"/>
  <c r="DV29" i="7" s="1"/>
  <c r="DY29" i="7" s="1"/>
  <c r="DZ29" i="7" s="1"/>
  <c r="DU29" i="7" l="1"/>
  <c r="EA29" i="7" s="1"/>
  <c r="DV30" i="7" s="1"/>
  <c r="DY30" i="7" s="1"/>
  <c r="DZ30" i="7" s="1"/>
  <c r="DU30" i="7" l="1"/>
  <c r="EA30" i="7" s="1"/>
  <c r="DV31" i="7" s="1"/>
  <c r="DY31" i="7" s="1"/>
  <c r="DZ31" i="7" s="1"/>
  <c r="DU31" i="7" l="1"/>
  <c r="EA31" i="7" s="1"/>
  <c r="DV32" i="7" s="1"/>
  <c r="DY32" i="7" s="1"/>
  <c r="DZ32" i="7" s="1"/>
  <c r="DU32" i="7" l="1"/>
  <c r="EA32" i="7" s="1"/>
  <c r="DV33" i="7" s="1"/>
  <c r="DY33" i="7" s="1"/>
  <c r="DZ33" i="7" s="1"/>
  <c r="DU33" i="7" l="1"/>
  <c r="EA33" i="7" s="1"/>
  <c r="DU34" i="7" s="1"/>
  <c r="DV34" i="7" l="1"/>
  <c r="DY34" i="7" s="1"/>
  <c r="DZ34" i="7" s="1"/>
  <c r="EA34" i="7" l="1"/>
  <c r="DU35" i="7" s="1"/>
  <c r="DV35" i="7" l="1"/>
  <c r="EA35" i="7" s="1"/>
  <c r="DU36" i="7" s="1"/>
  <c r="DV36" i="7" l="1"/>
  <c r="DY36" i="7" s="1"/>
  <c r="DZ36" i="7" s="1"/>
  <c r="DY35" i="7"/>
  <c r="DZ35" i="7" s="1"/>
  <c r="EA36" i="7" l="1"/>
  <c r="DV37" i="7" s="1"/>
  <c r="DY37" i="7" s="1"/>
  <c r="DZ37" i="7" s="1"/>
  <c r="DU37" i="7" l="1"/>
  <c r="EA37" i="7" s="1"/>
  <c r="DV38" i="7" s="1"/>
  <c r="DY38" i="7" s="1"/>
  <c r="DZ38" i="7" s="1"/>
  <c r="DU38" i="7" l="1"/>
  <c r="EA38" i="7" s="1"/>
  <c r="DV39" i="7" s="1"/>
  <c r="DY39" i="7" s="1"/>
  <c r="DZ39" i="7" s="1"/>
  <c r="DU39" i="7" l="1"/>
  <c r="EA39" i="7" s="1"/>
  <c r="DU40" i="7" s="1"/>
  <c r="DV40" i="7" l="1"/>
  <c r="DY40" i="7" s="1"/>
  <c r="DZ40" i="7" s="1"/>
  <c r="EA40" i="7" l="1"/>
  <c r="DV41" i="7" s="1"/>
  <c r="DY41" i="7" s="1"/>
  <c r="DZ41" i="7" s="1"/>
  <c r="DU41" i="7" l="1"/>
  <c r="EB41" i="7" s="1"/>
  <c r="EA41" i="7" l="1"/>
  <c r="DV42" i="7" s="1"/>
  <c r="DY42" i="7" s="1"/>
  <c r="DZ42" i="7" s="1"/>
  <c r="DU42" i="7" l="1"/>
  <c r="EA42" i="7" s="1"/>
  <c r="DV43" i="7" s="1"/>
  <c r="EB42" i="7" l="1"/>
  <c r="DY43" i="7"/>
  <c r="DZ43" i="7" s="1"/>
  <c r="DU43" i="7"/>
  <c r="EB43" i="7" s="1"/>
  <c r="EA43" i="7" l="1"/>
  <c r="DV44" i="7" s="1"/>
  <c r="DU44" i="7" l="1"/>
  <c r="EB44" i="7" s="1"/>
  <c r="DY44" i="7"/>
  <c r="DZ44" i="7" s="1"/>
  <c r="EA44" i="7" l="1"/>
  <c r="DV45" i="7" s="1"/>
  <c r="DU45" i="7" l="1"/>
  <c r="EB45" i="7" s="1"/>
  <c r="DY45" i="7"/>
  <c r="DZ45" i="7" s="1"/>
  <c r="EA45" i="7" l="1"/>
  <c r="DV46" i="7" s="1"/>
  <c r="DY46" i="7" l="1"/>
  <c r="DZ46" i="7" s="1"/>
  <c r="DU46" i="7"/>
  <c r="EB46" i="7" s="1"/>
  <c r="EA46" i="7" l="1"/>
  <c r="DV47" i="7" s="1"/>
  <c r="DY47" i="7" l="1"/>
  <c r="DZ47" i="7" s="1"/>
  <c r="DU47" i="7"/>
  <c r="EB47" i="7" s="1"/>
  <c r="EA47" i="7" l="1"/>
  <c r="DV48" i="7" s="1"/>
  <c r="DY48" i="7" l="1"/>
  <c r="DZ48" i="7" s="1"/>
  <c r="DU48" i="7"/>
  <c r="EB48" i="7" s="1"/>
  <c r="EA48" i="7" l="1"/>
  <c r="DV49" i="7" s="1"/>
  <c r="EB64" i="7"/>
  <c r="DY49" i="7" l="1"/>
  <c r="DZ49" i="7" s="1"/>
  <c r="DU49" i="7"/>
  <c r="EB49" i="7" s="1"/>
  <c r="EA49" i="7" l="1"/>
  <c r="DV50" i="7" s="1"/>
  <c r="DY50" i="7" l="1"/>
  <c r="DZ50" i="7" s="1"/>
  <c r="DU50" i="7"/>
  <c r="EB50" i="7" s="1"/>
  <c r="EA50" i="7" l="1"/>
  <c r="DV51" i="7" s="1"/>
  <c r="DY51" i="7" l="1"/>
  <c r="DZ51" i="7" s="1"/>
  <c r="DU51" i="7"/>
  <c r="EB51" i="7" s="1"/>
  <c r="EA51" i="7" l="1"/>
  <c r="DV52" i="7" s="1"/>
  <c r="DY52" i="7" l="1"/>
  <c r="DZ52" i="7" s="1"/>
  <c r="DU52" i="7"/>
  <c r="EA52" i="7" s="1"/>
  <c r="DV53" i="7" s="1"/>
  <c r="DY53" i="7" l="1"/>
  <c r="DZ53" i="7" s="1"/>
  <c r="DU53" i="7"/>
  <c r="EA53" i="7" l="1"/>
  <c r="DV54" i="7" l="1"/>
  <c r="DY54" i="7" s="1"/>
  <c r="DZ54" i="7" s="1"/>
  <c r="DU54" i="7"/>
  <c r="EA54" i="7" l="1"/>
  <c r="DV55" i="7" s="1"/>
  <c r="DY55" i="7" s="1"/>
  <c r="DZ55" i="7" s="1"/>
  <c r="DU55" i="7" l="1"/>
  <c r="EA55" i="7" s="1"/>
  <c r="DU56" i="7" s="1"/>
  <c r="DV56" i="7" l="1"/>
  <c r="DY56" i="7" s="1"/>
  <c r="DZ56" i="7" s="1"/>
  <c r="EA56" i="7" l="1"/>
  <c r="DV57" i="7" s="1"/>
  <c r="DY57" i="7" s="1"/>
  <c r="DZ57" i="7" s="1"/>
  <c r="DU57" i="7" l="1"/>
  <c r="EA57" i="7" s="1"/>
  <c r="DV58" i="7" s="1"/>
  <c r="DY58" i="7" s="1"/>
  <c r="DZ58" i="7" s="1"/>
  <c r="DU58" i="7" l="1"/>
  <c r="EA58" i="7" s="1"/>
  <c r="DU59" i="7" l="1"/>
  <c r="DV59" i="7"/>
  <c r="DY59" i="7" s="1"/>
  <c r="DZ59" i="7" s="1"/>
  <c r="EA59" i="7" l="1"/>
  <c r="DU60" i="7" s="1"/>
  <c r="DV60" i="7" l="1"/>
  <c r="DY60" i="7" s="1"/>
  <c r="DZ60" i="7" s="1"/>
  <c r="EA60" i="7" l="1"/>
  <c r="DV61" i="7" l="1"/>
  <c r="DY61" i="7" s="1"/>
  <c r="DZ61" i="7" s="1"/>
  <c r="DU61" i="7"/>
  <c r="EA61" i="7" l="1"/>
  <c r="DV62" i="7" s="1"/>
  <c r="DY62" i="7" s="1"/>
  <c r="DZ62" i="7" s="1"/>
  <c r="DU62" i="7" l="1"/>
  <c r="EA62" i="7" s="1"/>
  <c r="DV63" i="7" s="1"/>
  <c r="DY63" i="7" s="1"/>
  <c r="DZ63" i="7" s="1"/>
  <c r="DU63" i="7" l="1"/>
  <c r="EA63" i="7" s="1"/>
  <c r="DV64" i="7" s="1"/>
  <c r="DU64" i="7" l="1"/>
  <c r="DY64" i="7"/>
  <c r="DZ64" i="7" s="1"/>
  <c r="EA64" i="7" l="1"/>
  <c r="DV65" i="7" s="1"/>
  <c r="DY65" i="7" l="1"/>
  <c r="DZ65" i="7" s="1"/>
  <c r="DU65" i="7"/>
  <c r="EB65" i="7" s="1"/>
  <c r="EA65" i="7" l="1"/>
  <c r="DV66" i="7" s="1"/>
  <c r="DY66" i="7" l="1"/>
  <c r="DZ66" i="7" s="1"/>
  <c r="DU66" i="7"/>
  <c r="EB66" i="7" s="1"/>
  <c r="EA66" i="7" l="1"/>
  <c r="DV67" i="7" s="1"/>
  <c r="DU67" i="7" l="1"/>
  <c r="EB67" i="7" s="1"/>
  <c r="DY67" i="7"/>
  <c r="DZ67" i="7" s="1"/>
  <c r="EA67" i="7" l="1"/>
  <c r="DV68" i="7" s="1"/>
  <c r="DU68" i="7" l="1"/>
  <c r="EB68" i="7" s="1"/>
  <c r="DY68" i="7"/>
  <c r="DZ68" i="7" s="1"/>
  <c r="EA68" i="7" l="1"/>
  <c r="DV69" i="7" s="1"/>
  <c r="DU69" i="7" l="1"/>
  <c r="EB69" i="7" s="1"/>
  <c r="DY69" i="7"/>
  <c r="DZ69" i="7" s="1"/>
  <c r="EA69" i="7" l="1"/>
  <c r="DV70" i="7" s="1"/>
  <c r="DY70" i="7" l="1"/>
  <c r="DZ70" i="7" s="1"/>
  <c r="DU70" i="7"/>
  <c r="EB70" i="7" s="1"/>
  <c r="EA70" i="7" l="1"/>
  <c r="DV71" i="7" s="1"/>
  <c r="DU71" i="7" l="1"/>
  <c r="EB71" i="7" s="1"/>
  <c r="DY71" i="7"/>
  <c r="DZ71" i="7" s="1"/>
  <c r="EA71" i="7" l="1"/>
  <c r="DV72" i="7" s="1"/>
  <c r="DU72" i="7" l="1"/>
  <c r="EB72" i="7" s="1"/>
  <c r="DY72" i="7"/>
  <c r="DZ72" i="7" s="1"/>
  <c r="EA72" i="7" l="1"/>
  <c r="DV73" i="7" s="1"/>
  <c r="DY73" i="7" l="1"/>
  <c r="DZ73" i="7" s="1"/>
  <c r="DU73" i="7"/>
  <c r="EB73" i="7" s="1"/>
  <c r="EA73" i="7" l="1"/>
  <c r="DV74" i="7" s="1"/>
  <c r="DY74" i="7" l="1"/>
  <c r="DZ74" i="7" s="1"/>
  <c r="DU74" i="7"/>
  <c r="EB74" i="7" s="1"/>
  <c r="EB88" i="7"/>
  <c r="EA74" i="7" l="1"/>
  <c r="DV75" i="7" s="1"/>
  <c r="DU75" i="7" l="1"/>
  <c r="EB75" i="7" s="1"/>
  <c r="DY75" i="7"/>
  <c r="DZ75" i="7" s="1"/>
  <c r="EA75" i="7" l="1"/>
  <c r="DV76" i="7" s="1"/>
  <c r="DY76" i="7" l="1"/>
  <c r="DZ76" i="7" s="1"/>
  <c r="DU76" i="7"/>
  <c r="EA76" i="7" s="1"/>
  <c r="DV77" i="7" s="1"/>
  <c r="DY77" i="7" l="1"/>
  <c r="DZ77" i="7" s="1"/>
  <c r="DU77" i="7"/>
  <c r="EA77" i="7" s="1"/>
  <c r="DV78" i="7" s="1"/>
  <c r="DU78" i="7" l="1"/>
  <c r="DY78" i="7"/>
  <c r="DZ78" i="7" s="1"/>
  <c r="EA78" i="7" l="1"/>
  <c r="DV79" i="7" s="1"/>
  <c r="DY79" i="7" l="1"/>
  <c r="DZ79" i="7" s="1"/>
  <c r="DU79" i="7"/>
  <c r="EA79" i="7" s="1"/>
  <c r="DV80" i="7" s="1"/>
  <c r="DU80" i="7" l="1"/>
  <c r="DY80" i="7"/>
  <c r="DZ80" i="7" s="1"/>
  <c r="EA80" i="7" l="1"/>
  <c r="DV81" i="7" s="1"/>
  <c r="DY81" i="7" l="1"/>
  <c r="DZ81" i="7" s="1"/>
  <c r="DU81" i="7"/>
  <c r="EA81" i="7" s="1"/>
  <c r="DV82" i="7" s="1"/>
  <c r="DY82" i="7" l="1"/>
  <c r="DZ82" i="7" s="1"/>
  <c r="DU82" i="7"/>
  <c r="EA82" i="7" s="1"/>
  <c r="DV83" i="7" s="1"/>
  <c r="DY83" i="7" l="1"/>
  <c r="DZ83" i="7" s="1"/>
  <c r="DU83" i="7"/>
  <c r="EA83" i="7" s="1"/>
  <c r="DV84" i="7" s="1"/>
  <c r="DU84" i="7" l="1"/>
  <c r="DY84" i="7"/>
  <c r="DZ84" i="7" s="1"/>
  <c r="EA84" i="7" l="1"/>
  <c r="DV85" i="7" s="1"/>
  <c r="DU85" i="7" l="1"/>
  <c r="DY85" i="7"/>
  <c r="DZ85" i="7" s="1"/>
  <c r="EA85" i="7" l="1"/>
  <c r="DV86" i="7" s="1"/>
  <c r="DU86" i="7" l="1"/>
  <c r="DY86" i="7"/>
  <c r="DZ86" i="7" s="1"/>
  <c r="EA86" i="7" l="1"/>
  <c r="DV87" i="7" s="1"/>
  <c r="DU87" i="7" l="1"/>
  <c r="DY87" i="7"/>
  <c r="DZ87" i="7" s="1"/>
  <c r="EA87" i="7" l="1"/>
  <c r="DV88" i="7" s="1"/>
  <c r="DY88" i="7" l="1"/>
  <c r="DZ88" i="7" s="1"/>
  <c r="DU88" i="7"/>
  <c r="EA88" i="7" s="1"/>
  <c r="DV89" i="7" s="1"/>
  <c r="DU89" i="7" l="1"/>
  <c r="EB89" i="7" s="1"/>
  <c r="DY89" i="7"/>
  <c r="DZ89" i="7" s="1"/>
  <c r="EA89" i="7" l="1"/>
  <c r="DV90" i="7" s="1"/>
  <c r="DY90" i="7" l="1"/>
  <c r="DZ90" i="7" s="1"/>
  <c r="DU90" i="7"/>
  <c r="EB90" i="7" s="1"/>
  <c r="EA90" i="7" l="1"/>
  <c r="DV91" i="7" s="1"/>
  <c r="DU91" i="7" l="1"/>
  <c r="EB91" i="7" s="1"/>
  <c r="DY91" i="7"/>
  <c r="DZ91" i="7" s="1"/>
  <c r="EA91" i="7" l="1"/>
  <c r="DV92" i="7" s="1"/>
  <c r="DY92" i="7" l="1"/>
  <c r="DZ92" i="7" s="1"/>
  <c r="DU92" i="7"/>
  <c r="EB92" i="7" s="1"/>
  <c r="EA92" i="7" l="1"/>
  <c r="DV93" i="7" s="1"/>
  <c r="DY93" i="7" l="1"/>
  <c r="DZ93" i="7" s="1"/>
  <c r="DU93" i="7"/>
  <c r="EB93" i="7" s="1"/>
  <c r="EA93" i="7" l="1"/>
  <c r="DV94" i="7" s="1"/>
  <c r="DY94" i="7" l="1"/>
  <c r="DZ94" i="7" s="1"/>
  <c r="DU94" i="7"/>
  <c r="EB94" i="7" s="1"/>
  <c r="EA94" i="7" l="1"/>
  <c r="DV95" i="7" s="1"/>
  <c r="DU95" i="7" l="1"/>
  <c r="EB95" i="7" s="1"/>
  <c r="DY95" i="7"/>
  <c r="DZ95" i="7" s="1"/>
  <c r="EA95" i="7" l="1"/>
  <c r="DV96" i="7" s="1"/>
  <c r="DY96" i="7" l="1"/>
  <c r="DZ96" i="7" s="1"/>
  <c r="DU96" i="7"/>
  <c r="EB96" i="7" s="1"/>
  <c r="EA96" i="7" l="1"/>
  <c r="DV97" i="7" s="1"/>
  <c r="DU97" i="7" l="1"/>
  <c r="EB97" i="7" s="1"/>
  <c r="DY97" i="7"/>
  <c r="DZ97" i="7" s="1"/>
  <c r="EA97" i="7" l="1"/>
  <c r="DV98" i="7" s="1"/>
  <c r="DU98" i="7" l="1"/>
  <c r="EB98" i="7" s="1"/>
  <c r="DY98" i="7"/>
  <c r="DZ98" i="7" s="1"/>
  <c r="EA98" i="7" l="1"/>
  <c r="DV99" i="7" s="1"/>
  <c r="DY99" i="7" l="1"/>
  <c r="DZ99" i="7" s="1"/>
  <c r="DU99" i="7"/>
  <c r="EB99" i="7" s="1"/>
  <c r="EA99" i="7" l="1"/>
  <c r="DV100" i="7" s="1"/>
  <c r="DY100" i="7" l="1"/>
  <c r="DZ100" i="7" s="1"/>
  <c r="DU100" i="7"/>
  <c r="EA100" i="7" s="1"/>
  <c r="DV101" i="7" s="1"/>
  <c r="DY101" i="7" l="1"/>
  <c r="DZ101" i="7" s="1"/>
  <c r="DU101" i="7"/>
  <c r="EA101" i="7" l="1"/>
  <c r="DV102" i="7" l="1"/>
  <c r="DY102" i="7" s="1"/>
  <c r="DZ102" i="7" s="1"/>
  <c r="DU102" i="7"/>
  <c r="EA102" i="7" l="1"/>
  <c r="DV103" i="7" s="1"/>
  <c r="DY103" i="7" s="1"/>
  <c r="DZ103" i="7" s="1"/>
  <c r="DU103" i="7" l="1"/>
  <c r="EA103" i="7" s="1"/>
  <c r="DV104" i="7" s="1"/>
  <c r="DY104" i="7" s="1"/>
  <c r="DZ104" i="7" s="1"/>
  <c r="DU104" i="7" l="1"/>
  <c r="EA104" i="7" s="1"/>
  <c r="DU105" i="7" s="1"/>
  <c r="EB112" i="7"/>
  <c r="DV105" i="7" l="1"/>
  <c r="DY105" i="7" s="1"/>
  <c r="DZ105" i="7" s="1"/>
  <c r="EA105" i="7" l="1"/>
  <c r="DV106" i="7" s="1"/>
  <c r="DY106" i="7" s="1"/>
  <c r="DZ106" i="7" s="1"/>
  <c r="DU106" i="7" l="1"/>
  <c r="EA106" i="7" s="1"/>
  <c r="DV107" i="7" s="1"/>
  <c r="DY107" i="7" s="1"/>
  <c r="DZ107" i="7" s="1"/>
  <c r="DU107" i="7" l="1"/>
  <c r="EA107" i="7" s="1"/>
  <c r="DV108" i="7" s="1"/>
  <c r="DY108" i="7" s="1"/>
  <c r="DZ108" i="7" s="1"/>
  <c r="DU108" i="7" l="1"/>
  <c r="EA108" i="7" s="1"/>
  <c r="DV109" i="7" s="1"/>
  <c r="DY109" i="7" s="1"/>
  <c r="DZ109" i="7" s="1"/>
  <c r="DU109" i="7" l="1"/>
  <c r="EA109" i="7" s="1"/>
  <c r="DV110" i="7" s="1"/>
  <c r="DY110" i="7" s="1"/>
  <c r="DZ110" i="7" s="1"/>
  <c r="DU110" i="7" l="1"/>
  <c r="EA110" i="7" s="1"/>
  <c r="DV111" i="7" s="1"/>
  <c r="DY111" i="7" s="1"/>
  <c r="DZ111" i="7" s="1"/>
  <c r="DU111" i="7" l="1"/>
  <c r="EA111" i="7" s="1"/>
  <c r="DU112" i="7" s="1"/>
  <c r="DV112" i="7" l="1"/>
  <c r="DY112" i="7" s="1"/>
  <c r="DZ112" i="7" s="1"/>
  <c r="EA112" i="7" l="1"/>
  <c r="DU113" i="7" s="1"/>
  <c r="EB113" i="7" s="1"/>
  <c r="DV113" i="7" l="1"/>
  <c r="DY113" i="7" s="1"/>
  <c r="DZ113" i="7" s="1"/>
  <c r="EA113" i="7" l="1"/>
  <c r="DV114" i="7" s="1"/>
  <c r="DY114" i="7" s="1"/>
  <c r="DZ114" i="7" s="1"/>
  <c r="DU114" i="7" l="1"/>
  <c r="EB114" i="7" s="1"/>
  <c r="EA114" i="7" l="1"/>
  <c r="DV115" i="7" s="1"/>
  <c r="DY115" i="7" s="1"/>
  <c r="DZ115" i="7" s="1"/>
  <c r="DU115" i="7" l="1"/>
  <c r="EB115" i="7" s="1"/>
  <c r="EA115" i="7" l="1"/>
  <c r="DV116" i="7" s="1"/>
  <c r="DY116" i="7" s="1"/>
  <c r="DZ116" i="7" s="1"/>
  <c r="DU116" i="7" l="1"/>
  <c r="EB116" i="7" s="1"/>
  <c r="EA116" i="7" l="1"/>
  <c r="DV117" i="7" s="1"/>
  <c r="DY117" i="7" s="1"/>
  <c r="DZ117" i="7" s="1"/>
  <c r="DU117" i="7" l="1"/>
  <c r="EB117" i="7" s="1"/>
  <c r="EA117" i="7" l="1"/>
  <c r="DV118" i="7" s="1"/>
  <c r="DY118" i="7" s="1"/>
  <c r="DZ118" i="7" s="1"/>
  <c r="DU118" i="7" l="1"/>
  <c r="EB118" i="7" s="1"/>
  <c r="EA118" i="7" l="1"/>
  <c r="DV119" i="7" s="1"/>
  <c r="DY119" i="7" s="1"/>
  <c r="DZ119" i="7" s="1"/>
  <c r="DU119" i="7" l="1"/>
  <c r="EB119" i="7" s="1"/>
  <c r="EA119" i="7" l="1"/>
  <c r="DV120" i="7" s="1"/>
  <c r="DY120" i="7" s="1"/>
  <c r="DZ120" i="7" s="1"/>
  <c r="DU120" i="7" l="1"/>
  <c r="EB120" i="7" s="1"/>
  <c r="EA120" i="7" l="1"/>
  <c r="DV121" i="7" s="1"/>
  <c r="DY121" i="7" s="1"/>
  <c r="DZ121" i="7" s="1"/>
  <c r="DU121" i="7" l="1"/>
  <c r="EB121" i="7" s="1"/>
  <c r="EA121" i="7" l="1"/>
  <c r="DV122" i="7" s="1"/>
  <c r="DY122" i="7" s="1"/>
  <c r="DZ122" i="7" s="1"/>
  <c r="DU122" i="7" l="1"/>
  <c r="EB122" i="7" s="1"/>
  <c r="EA122" i="7" l="1"/>
  <c r="DV123" i="7" s="1"/>
  <c r="DY123" i="7" s="1"/>
  <c r="DZ123" i="7" s="1"/>
  <c r="DU123" i="7" l="1"/>
  <c r="EB123" i="7" s="1"/>
  <c r="EA123" i="7" l="1"/>
  <c r="DV124" i="7" s="1"/>
  <c r="DY124" i="7" s="1"/>
  <c r="DZ124" i="7" s="1"/>
  <c r="DU124" i="7" l="1"/>
  <c r="EA124" i="7" s="1"/>
  <c r="DV125" i="7" s="1"/>
  <c r="DY125" i="7" s="1"/>
  <c r="DZ125" i="7" s="1"/>
  <c r="DU125" i="7" l="1"/>
  <c r="EA125" i="7" s="1"/>
  <c r="DV126" i="7" s="1"/>
  <c r="DY126" i="7" s="1"/>
  <c r="DZ126" i="7" s="1"/>
  <c r="DU126" i="7" l="1"/>
  <c r="EA126" i="7" s="1"/>
  <c r="DV127" i="7" s="1"/>
  <c r="DY127" i="7" s="1"/>
  <c r="DZ127" i="7" s="1"/>
  <c r="DU127" i="7" l="1"/>
  <c r="EA127" i="7" s="1"/>
  <c r="DU128" i="7" s="1"/>
  <c r="DV128" i="7" l="1"/>
  <c r="DY128" i="7" s="1"/>
  <c r="DZ128" i="7" s="1"/>
  <c r="EA128" i="7" l="1"/>
  <c r="DU129" i="7" s="1"/>
  <c r="DV129" i="7" l="1"/>
  <c r="DY129" i="7" s="1"/>
  <c r="DZ129" i="7" s="1"/>
  <c r="EB136" i="7"/>
  <c r="EA129" i="7" l="1"/>
  <c r="DV130" i="7" s="1"/>
  <c r="DY130" i="7" s="1"/>
  <c r="DZ130" i="7" s="1"/>
  <c r="DU130" i="7" l="1"/>
  <c r="EA130" i="7" s="1"/>
  <c r="DV131" i="7" s="1"/>
  <c r="DY131" i="7" s="1"/>
  <c r="DZ131" i="7" s="1"/>
  <c r="DU131" i="7" l="1"/>
  <c r="EA131" i="7" s="1"/>
  <c r="DV132" i="7" s="1"/>
  <c r="DY132" i="7" s="1"/>
  <c r="DZ132" i="7" s="1"/>
  <c r="DU132" i="7" l="1"/>
  <c r="EA132" i="7" s="1"/>
  <c r="DV133" i="7" s="1"/>
  <c r="DY133" i="7" s="1"/>
  <c r="DZ133" i="7" s="1"/>
  <c r="DU133" i="7" l="1"/>
  <c r="EA133" i="7" s="1"/>
  <c r="DV134" i="7" s="1"/>
  <c r="DY134" i="7" s="1"/>
  <c r="DZ134" i="7" s="1"/>
  <c r="DU134" i="7" l="1"/>
  <c r="EA134" i="7" s="1"/>
  <c r="DV135" i="7" s="1"/>
  <c r="DY135" i="7" s="1"/>
  <c r="DZ135" i="7" s="1"/>
  <c r="DU135" i="7" l="1"/>
  <c r="EA135" i="7" s="1"/>
  <c r="DV136" i="7" s="1"/>
  <c r="DY136" i="7" s="1"/>
  <c r="DZ136" i="7" s="1"/>
  <c r="DU136" i="7" l="1"/>
  <c r="EA136" i="7" s="1"/>
  <c r="DV137" i="7" s="1"/>
  <c r="DY137" i="7" s="1"/>
  <c r="DZ137" i="7" s="1"/>
  <c r="DU137" i="7" l="1"/>
  <c r="EB137" i="7" s="1"/>
  <c r="EA137" i="7" l="1"/>
  <c r="DV138" i="7" s="1"/>
  <c r="DY138" i="7" s="1"/>
  <c r="DZ138" i="7" s="1"/>
  <c r="DU138" i="7" l="1"/>
  <c r="EB138" i="7" s="1"/>
  <c r="EA138" i="7" l="1"/>
  <c r="DU139" i="7" s="1"/>
  <c r="EB139" i="7" s="1"/>
  <c r="DV139" i="7" l="1"/>
  <c r="DY139" i="7" s="1"/>
  <c r="DZ139" i="7" s="1"/>
  <c r="EA139" i="7" l="1"/>
  <c r="DV140" i="7" s="1"/>
  <c r="DY140" i="7" s="1"/>
  <c r="DZ140" i="7" s="1"/>
  <c r="DU140" i="7" l="1"/>
  <c r="EB140" i="7" s="1"/>
  <c r="EA140" i="7" l="1"/>
  <c r="DU141" i="7" s="1"/>
  <c r="EB141" i="7" s="1"/>
  <c r="DV141" i="7" l="1"/>
  <c r="DY141" i="7" s="1"/>
  <c r="DZ141" i="7" s="1"/>
  <c r="EA141" i="7" l="1"/>
  <c r="DV142" i="7" s="1"/>
  <c r="DY142" i="7" s="1"/>
  <c r="DZ142" i="7" s="1"/>
  <c r="DU142" i="7" l="1"/>
  <c r="EB142" i="7" s="1"/>
  <c r="EA142" i="7" l="1"/>
  <c r="DV143" i="7" s="1"/>
  <c r="DY143" i="7" s="1"/>
  <c r="DZ143" i="7" s="1"/>
  <c r="DU143" i="7" l="1"/>
  <c r="EB143" i="7" s="1"/>
  <c r="EA143" i="7" l="1"/>
  <c r="DV144" i="7" s="1"/>
  <c r="DY144" i="7" s="1"/>
  <c r="DZ144" i="7" s="1"/>
  <c r="DU144" i="7" l="1"/>
  <c r="EB144" i="7" s="1"/>
  <c r="EA144" i="7" l="1"/>
  <c r="DV145" i="7" l="1"/>
  <c r="DY145" i="7" s="1"/>
  <c r="DZ145" i="7" s="1"/>
  <c r="DU145" i="7"/>
  <c r="EB145" i="7" s="1"/>
  <c r="EA145" i="7" l="1"/>
  <c r="DU146" i="7" l="1"/>
  <c r="EB146" i="7" s="1"/>
  <c r="DV146" i="7"/>
  <c r="DY146" i="7" s="1"/>
  <c r="DZ146" i="7" s="1"/>
  <c r="EA146" i="7" l="1"/>
  <c r="DU147" i="7" l="1"/>
  <c r="EB147" i="7" s="1"/>
  <c r="DV147" i="7"/>
  <c r="DY147" i="7" s="1"/>
  <c r="DZ147" i="7" s="1"/>
  <c r="EA147" i="7" l="1"/>
  <c r="DU148" i="7" l="1"/>
  <c r="DV148" i="7"/>
  <c r="DY148" i="7" s="1"/>
  <c r="DZ148" i="7" s="1"/>
  <c r="EA148" i="7" l="1"/>
  <c r="DU149" i="7" l="1"/>
  <c r="DV149" i="7"/>
  <c r="DY149" i="7" s="1"/>
  <c r="DZ149" i="7" s="1"/>
  <c r="EA149" i="7" l="1"/>
  <c r="DV150" i="7" l="1"/>
  <c r="DY150" i="7" s="1"/>
  <c r="DZ150" i="7" s="1"/>
  <c r="DU150" i="7"/>
  <c r="EA150" i="7" l="1"/>
  <c r="DV151" i="7" s="1"/>
  <c r="DY151" i="7" s="1"/>
  <c r="DZ151" i="7" s="1"/>
  <c r="DU151" i="7"/>
  <c r="EA151" i="7" l="1"/>
  <c r="DU152" i="7" s="1"/>
  <c r="DV152" i="7" l="1"/>
  <c r="DY152" i="7" s="1"/>
  <c r="DZ152" i="7" s="1"/>
  <c r="EA152" i="7" l="1"/>
  <c r="DV153" i="7" s="1"/>
  <c r="DY153" i="7" s="1"/>
  <c r="DZ153" i="7" s="1"/>
  <c r="DU153" i="7" l="1"/>
  <c r="EA153" i="7" s="1"/>
  <c r="DU154" i="7" s="1"/>
  <c r="DV154" i="7" l="1"/>
  <c r="DY154" i="7" s="1"/>
  <c r="DZ154" i="7" s="1"/>
  <c r="EA154" i="7" l="1"/>
  <c r="DU155" i="7" s="1"/>
  <c r="DV155" i="7" l="1"/>
  <c r="DY155" i="7" s="1"/>
  <c r="DZ155" i="7" s="1"/>
  <c r="EA155" i="7" l="1"/>
  <c r="DU156" i="7" s="1"/>
  <c r="DV156" i="7" l="1"/>
  <c r="DY156" i="7" s="1"/>
  <c r="DZ156" i="7" s="1"/>
  <c r="EA156" i="7" l="1"/>
  <c r="DV157" i="7" s="1"/>
  <c r="DY157" i="7" s="1"/>
  <c r="DZ157" i="7" s="1"/>
  <c r="DU157" i="7" l="1"/>
  <c r="EA157" i="7" s="1"/>
  <c r="DV158" i="7" s="1"/>
  <c r="DY158" i="7" s="1"/>
  <c r="DZ158" i="7" s="1"/>
  <c r="DU158" i="7" l="1"/>
  <c r="EA158" i="7" s="1"/>
  <c r="DV159" i="7" s="1"/>
  <c r="DY159" i="7" s="1"/>
  <c r="DZ159" i="7" s="1"/>
  <c r="DU159" i="7" l="1"/>
  <c r="EA159" i="7" s="1"/>
  <c r="DV160" i="7" l="1"/>
  <c r="DY160" i="7" s="1"/>
  <c r="DZ160" i="7" s="1"/>
  <c r="DU160" i="7"/>
  <c r="EA160" i="7" l="1"/>
  <c r="DU161" i="7" l="1"/>
  <c r="DV161" i="7"/>
  <c r="DY161" i="7" s="1"/>
  <c r="DZ161" i="7" s="1"/>
  <c r="EB161" i="7" l="1"/>
  <c r="EA161" i="7"/>
  <c r="DU162" i="7" l="1"/>
  <c r="DV162" i="7"/>
  <c r="DY162" i="7" s="1"/>
  <c r="DZ162" i="7" s="1"/>
  <c r="EB162" i="7" l="1"/>
  <c r="EA162" i="7"/>
  <c r="DU163" i="7" l="1"/>
  <c r="EB163" i="7" s="1"/>
  <c r="DV163" i="7"/>
  <c r="DY163" i="7" s="1"/>
  <c r="DZ163" i="7" s="1"/>
  <c r="EA163" i="7" l="1"/>
  <c r="DU164" i="7" l="1"/>
  <c r="DV164" i="7"/>
  <c r="DY164" i="7" s="1"/>
  <c r="DZ164" i="7" s="1"/>
  <c r="EB164" i="7" l="1"/>
  <c r="EA164" i="7"/>
  <c r="DV165" i="7" l="1"/>
  <c r="DY165" i="7" s="1"/>
  <c r="DZ165" i="7" s="1"/>
  <c r="DU165" i="7"/>
  <c r="EB165" i="7" s="1"/>
  <c r="EA165" i="7" l="1"/>
  <c r="DV166" i="7" s="1"/>
  <c r="DY166" i="7" s="1"/>
  <c r="DZ166" i="7" s="1"/>
  <c r="DU166" i="7" l="1"/>
  <c r="EB166" i="7" s="1"/>
  <c r="EA166" i="7" l="1"/>
  <c r="DU167" i="7" s="1"/>
  <c r="DV167" i="7" l="1"/>
  <c r="DY167" i="7" s="1"/>
  <c r="DZ167" i="7" s="1"/>
  <c r="EB167" i="7"/>
  <c r="EA167" i="7" l="1"/>
  <c r="DV168" i="7" s="1"/>
  <c r="DY168" i="7" s="1"/>
  <c r="DZ168" i="7" s="1"/>
  <c r="DU168" i="7" l="1"/>
  <c r="EA168" i="7" s="1"/>
  <c r="EB168" i="7" l="1"/>
  <c r="DU169" i="7"/>
  <c r="DV169" i="7"/>
  <c r="DY169" i="7" s="1"/>
  <c r="DZ169" i="7" s="1"/>
  <c r="EB169" i="7" l="1"/>
  <c r="EA169" i="7"/>
  <c r="DU170" i="7" l="1"/>
  <c r="DV170" i="7"/>
  <c r="DY170" i="7" s="1"/>
  <c r="DZ170" i="7" s="1"/>
  <c r="EA170" i="7" l="1"/>
  <c r="EB170" i="7"/>
  <c r="DV171" i="7" l="1"/>
  <c r="DY171" i="7" s="1"/>
  <c r="DZ171" i="7" s="1"/>
  <c r="DU171" i="7"/>
  <c r="EA171" i="7" l="1"/>
  <c r="EB171" i="7"/>
  <c r="DV172" i="7" l="1"/>
  <c r="DY172" i="7" s="1"/>
  <c r="DZ172" i="7" s="1"/>
  <c r="DU172" i="7"/>
  <c r="EA172" i="7" l="1"/>
  <c r="DV173" i="7" s="1"/>
  <c r="DY173" i="7" s="1"/>
  <c r="DZ173" i="7" s="1"/>
  <c r="DU173" i="7" l="1"/>
  <c r="EA173" i="7" s="1"/>
  <c r="DV174" i="7" s="1"/>
  <c r="DY174" i="7" s="1"/>
  <c r="DZ174" i="7" s="1"/>
  <c r="DU174" i="7" l="1"/>
  <c r="EA174" i="7" s="1"/>
  <c r="DV175" i="7" l="1"/>
  <c r="DY175" i="7" s="1"/>
  <c r="DZ175" i="7" s="1"/>
  <c r="DU175" i="7"/>
  <c r="EA175" i="7" l="1"/>
  <c r="DU176" i="7" s="1"/>
  <c r="EB184" i="7"/>
  <c r="DV176" i="7" l="1"/>
  <c r="DY176" i="7" s="1"/>
  <c r="DZ176" i="7" s="1"/>
  <c r="EA176" i="7" l="1"/>
  <c r="DU177" i="7" s="1"/>
  <c r="DV177" i="7" l="1"/>
  <c r="DY177" i="7" s="1"/>
  <c r="DZ177" i="7" s="1"/>
  <c r="EA177" i="7" l="1"/>
  <c r="DV178" i="7" s="1"/>
  <c r="DY178" i="7" s="1"/>
  <c r="DZ178" i="7" s="1"/>
  <c r="DU178" i="7" l="1"/>
  <c r="EA178" i="7" s="1"/>
  <c r="DU179" i="7" s="1"/>
  <c r="DV179" i="7" l="1"/>
  <c r="DY179" i="7" s="1"/>
  <c r="DZ179" i="7" s="1"/>
  <c r="EA179" i="7" l="1"/>
  <c r="DV180" i="7" s="1"/>
  <c r="DY180" i="7" s="1"/>
  <c r="DZ180" i="7" s="1"/>
  <c r="DU180" i="7" l="1"/>
  <c r="EA180" i="7" s="1"/>
  <c r="DV181" i="7" s="1"/>
  <c r="DY181" i="7" s="1"/>
  <c r="DZ181" i="7" s="1"/>
  <c r="DU181" i="7" l="1"/>
  <c r="EA181" i="7" s="1"/>
  <c r="DV182" i="7" s="1"/>
  <c r="DY182" i="7" s="1"/>
  <c r="DZ182" i="7" s="1"/>
  <c r="DU182" i="7" l="1"/>
  <c r="EA182" i="7" s="1"/>
  <c r="DV183" i="7" s="1"/>
  <c r="DY183" i="7" s="1"/>
  <c r="DZ183" i="7" s="1"/>
  <c r="DU183" i="7" l="1"/>
  <c r="EA183" i="7" s="1"/>
  <c r="DV184" i="7" s="1"/>
  <c r="DY184" i="7" s="1"/>
  <c r="DZ184" i="7" s="1"/>
  <c r="DU184" i="7" l="1"/>
  <c r="EA184" i="7" s="1"/>
  <c r="DV185" i="7" s="1"/>
  <c r="DY185" i="7" s="1"/>
  <c r="DZ185" i="7" s="1"/>
  <c r="DU185" i="7" l="1"/>
  <c r="EB185" i="7" s="1"/>
  <c r="EA185" i="7" l="1"/>
  <c r="DV186" i="7" s="1"/>
  <c r="DY186" i="7" s="1"/>
  <c r="DZ186" i="7" s="1"/>
  <c r="DU186" i="7" l="1"/>
  <c r="EB186" i="7" s="1"/>
  <c r="EA186" i="7" l="1"/>
  <c r="DV187" i="7" s="1"/>
  <c r="DY187" i="7" s="1"/>
  <c r="DZ187" i="7" s="1"/>
  <c r="DU187" i="7" l="1"/>
  <c r="EB187" i="7" s="1"/>
  <c r="EA187" i="7" l="1"/>
  <c r="DV188" i="7" s="1"/>
  <c r="DY188" i="7" s="1"/>
  <c r="DZ188" i="7" s="1"/>
  <c r="DU188" i="7" l="1"/>
  <c r="EB188" i="7" s="1"/>
  <c r="EA188" i="7" l="1"/>
  <c r="DV189" i="7" s="1"/>
  <c r="DY189" i="7" s="1"/>
  <c r="DZ189" i="7" s="1"/>
  <c r="DU189" i="7" l="1"/>
  <c r="EB189" i="7" s="1"/>
  <c r="EA189" i="7" l="1"/>
  <c r="DV190" i="7" s="1"/>
  <c r="DY190" i="7" s="1"/>
  <c r="DZ190" i="7" s="1"/>
  <c r="DU190" i="7" l="1"/>
  <c r="EB190" i="7" s="1"/>
  <c r="EA190" i="7" l="1"/>
  <c r="DV191" i="7" s="1"/>
  <c r="DY191" i="7" s="1"/>
  <c r="DZ191" i="7" s="1"/>
  <c r="DU191" i="7" l="1"/>
  <c r="EB191" i="7" s="1"/>
  <c r="EA191" i="7" l="1"/>
  <c r="DV192" i="7" s="1"/>
  <c r="DY192" i="7" s="1"/>
  <c r="DZ192" i="7" s="1"/>
  <c r="DU192" i="7" l="1"/>
  <c r="EA192" i="7" s="1"/>
  <c r="DV193" i="7" s="1"/>
  <c r="DY193" i="7" s="1"/>
  <c r="DZ193" i="7" s="1"/>
  <c r="DU193" i="7" l="1"/>
  <c r="EA193" i="7" s="1"/>
  <c r="EB192" i="7"/>
  <c r="EB193" i="7" l="1"/>
  <c r="DV194" i="7"/>
  <c r="DY194" i="7" s="1"/>
  <c r="DZ194" i="7" s="1"/>
  <c r="DU194" i="7"/>
  <c r="EB194" i="7" l="1"/>
  <c r="EA194" i="7"/>
  <c r="DV195" i="7" l="1"/>
  <c r="DY195" i="7" s="1"/>
  <c r="DZ195" i="7" s="1"/>
  <c r="DU195" i="7"/>
  <c r="EB195" i="7" l="1"/>
  <c r="EA195" i="7"/>
  <c r="DV196" i="7" l="1"/>
  <c r="DY196" i="7" s="1"/>
  <c r="DZ196" i="7" s="1"/>
  <c r="DU196" i="7"/>
  <c r="EA196" i="7" l="1"/>
  <c r="DU197" i="7" s="1"/>
  <c r="DV197" i="7" l="1"/>
  <c r="DY197" i="7" s="1"/>
  <c r="DZ197" i="7" s="1"/>
  <c r="EA197" i="7" l="1"/>
  <c r="DV198" i="7" s="1"/>
  <c r="DY198" i="7" s="1"/>
  <c r="DZ198" i="7" s="1"/>
  <c r="DU198" i="7" l="1"/>
  <c r="EA198" i="7" s="1"/>
  <c r="DV199" i="7" s="1"/>
  <c r="DY199" i="7" s="1"/>
  <c r="DZ199" i="7" s="1"/>
  <c r="DU199" i="7" l="1"/>
  <c r="EA199" i="7" s="1"/>
  <c r="DV200" i="7" s="1"/>
  <c r="DY200" i="7" s="1"/>
  <c r="DZ200" i="7" s="1"/>
  <c r="DU200" i="7" l="1"/>
  <c r="EA200" i="7" s="1"/>
  <c r="DV201" i="7" s="1"/>
  <c r="DY201" i="7" s="1"/>
  <c r="DZ201" i="7" s="1"/>
  <c r="DU201" i="7" l="1"/>
  <c r="EA201" i="7" s="1"/>
  <c r="DV202" i="7" s="1"/>
  <c r="DY202" i="7" s="1"/>
  <c r="DZ202" i="7" s="1"/>
  <c r="DU202" i="7" l="1"/>
  <c r="EA202" i="7" s="1"/>
  <c r="DU203" i="7" s="1"/>
  <c r="DV203" i="7" l="1"/>
  <c r="DY203" i="7" s="1"/>
  <c r="DZ203" i="7" s="1"/>
  <c r="EA203" i="7" l="1"/>
  <c r="DU204" i="7" s="1"/>
  <c r="DV204" i="7" l="1"/>
  <c r="DY204" i="7" s="1"/>
  <c r="DZ204" i="7" s="1"/>
  <c r="EA204" i="7" l="1"/>
  <c r="DV205" i="7" s="1"/>
  <c r="DY205" i="7" s="1"/>
  <c r="DZ205" i="7" s="1"/>
  <c r="DU205" i="7" l="1"/>
  <c r="EA205" i="7" s="1"/>
  <c r="DV206" i="7" s="1"/>
  <c r="DY206" i="7" s="1"/>
  <c r="DZ206" i="7" s="1"/>
  <c r="DU206" i="7" l="1"/>
  <c r="EA206" i="7" s="1"/>
  <c r="DV207" i="7" s="1"/>
  <c r="DY207" i="7" s="1"/>
  <c r="DZ207" i="7" s="1"/>
  <c r="DU207" i="7" l="1"/>
  <c r="EA207" i="7" s="1"/>
  <c r="DU208" i="7" s="1"/>
  <c r="EB208" i="7" s="1"/>
  <c r="DV208" i="7" l="1"/>
  <c r="DY208" i="7" s="1"/>
  <c r="DZ208" i="7" s="1"/>
  <c r="EA208" i="7" l="1"/>
  <c r="DV209" i="7" s="1"/>
  <c r="DY209" i="7" s="1"/>
  <c r="DZ209" i="7" s="1"/>
  <c r="DU209" i="7" l="1"/>
  <c r="EB209" i="7" s="1"/>
  <c r="EA209" i="7" l="1"/>
  <c r="DU210" i="7" s="1"/>
  <c r="EB210" i="7" s="1"/>
  <c r="DV210" i="7" l="1"/>
  <c r="DY210" i="7" s="1"/>
  <c r="DZ210" i="7" s="1"/>
  <c r="EA210" i="7" l="1"/>
  <c r="DV211" i="7" s="1"/>
  <c r="DY211" i="7" s="1"/>
  <c r="DZ211" i="7" s="1"/>
  <c r="DU211" i="7"/>
  <c r="EB211" i="7" s="1"/>
  <c r="EA211" i="7" l="1"/>
  <c r="DV212" i="7" s="1"/>
  <c r="DY212" i="7" s="1"/>
  <c r="DZ212" i="7" s="1"/>
  <c r="DU212" i="7" l="1"/>
  <c r="EB212" i="7" s="1"/>
  <c r="EA212" i="7" l="1"/>
  <c r="DV213" i="7" s="1"/>
  <c r="DY213" i="7" s="1"/>
  <c r="DZ213" i="7" s="1"/>
  <c r="DU213" i="7" l="1"/>
  <c r="EB213" i="7" s="1"/>
  <c r="EA213" i="7" l="1"/>
  <c r="DV214" i="7" s="1"/>
  <c r="DY214" i="7" s="1"/>
  <c r="DZ214" i="7" s="1"/>
  <c r="DU214" i="7" l="1"/>
  <c r="EB214" i="7" s="1"/>
  <c r="EA214" i="7" l="1"/>
  <c r="DV215" i="7" s="1"/>
  <c r="DY215" i="7" s="1"/>
  <c r="DZ215" i="7" s="1"/>
  <c r="DU215" i="7" l="1"/>
  <c r="EB215" i="7" s="1"/>
  <c r="EA215" i="7" l="1"/>
  <c r="DV216" i="7" s="1"/>
  <c r="DY216" i="7" s="1"/>
  <c r="DZ216" i="7" s="1"/>
  <c r="DU216" i="7" l="1"/>
  <c r="EB216" i="7" s="1"/>
  <c r="EA216" i="7" l="1"/>
  <c r="DV217" i="7" s="1"/>
  <c r="DY217" i="7" s="1"/>
  <c r="DZ217" i="7" s="1"/>
  <c r="DU217" i="7" l="1"/>
  <c r="EB217" i="7" s="1"/>
  <c r="EA217" i="7" l="1"/>
  <c r="DV218" i="7" s="1"/>
  <c r="DY218" i="7" s="1"/>
  <c r="DZ218" i="7" s="1"/>
  <c r="DU218" i="7" l="1"/>
  <c r="EB218" i="7" s="1"/>
  <c r="EA218" i="7" l="1"/>
  <c r="DV219" i="7" s="1"/>
  <c r="DY219" i="7" s="1"/>
  <c r="DZ219" i="7" s="1"/>
  <c r="DU219" i="7" l="1"/>
  <c r="EB219" i="7" s="1"/>
  <c r="EA219" i="7" l="1"/>
  <c r="DV220" i="7" s="1"/>
  <c r="DY220" i="7" s="1"/>
  <c r="DZ220" i="7" s="1"/>
  <c r="DU220" i="7" l="1"/>
  <c r="EA220" i="7" s="1"/>
  <c r="DV221" i="7" s="1"/>
  <c r="DY221" i="7" s="1"/>
  <c r="DZ221" i="7" s="1"/>
  <c r="DU221" i="7" l="1"/>
  <c r="EA221" i="7" s="1"/>
  <c r="DV222" i="7" l="1"/>
  <c r="DY222" i="7" s="1"/>
  <c r="DZ222" i="7" s="1"/>
  <c r="DU222" i="7"/>
  <c r="EA222" i="7" l="1"/>
  <c r="DV223" i="7" s="1"/>
  <c r="DY223" i="7" s="1"/>
  <c r="DZ223" i="7" s="1"/>
  <c r="DU223" i="7" l="1"/>
  <c r="EA223" i="7" s="1"/>
  <c r="DV224" i="7" s="1"/>
  <c r="DY224" i="7" s="1"/>
  <c r="DZ224" i="7" s="1"/>
  <c r="DU224" i="7" l="1"/>
  <c r="EA224" i="7" s="1"/>
  <c r="DV225" i="7" s="1"/>
  <c r="DY225" i="7" s="1"/>
  <c r="DZ225" i="7" s="1"/>
  <c r="DU225" i="7" l="1"/>
  <c r="EA225" i="7" s="1"/>
  <c r="DV226" i="7" l="1"/>
  <c r="DY226" i="7" s="1"/>
  <c r="DZ226" i="7" s="1"/>
  <c r="DU226" i="7"/>
  <c r="EA226" i="7" l="1"/>
  <c r="DV227" i="7" s="1"/>
  <c r="DY227" i="7" s="1"/>
  <c r="DZ227" i="7" s="1"/>
  <c r="DU227" i="7" l="1"/>
  <c r="EA227" i="7" s="1"/>
  <c r="DV228" i="7" s="1"/>
  <c r="DY228" i="7" l="1"/>
  <c r="DZ228" i="7" s="1"/>
  <c r="DU228" i="7"/>
  <c r="EA228" i="7" l="1"/>
  <c r="DV229" i="7" l="1"/>
  <c r="DY229" i="7" s="1"/>
  <c r="DZ229" i="7" s="1"/>
  <c r="DU229" i="7"/>
  <c r="EA229" i="7" l="1"/>
  <c r="DV230" i="7" s="1"/>
  <c r="DY230" i="7" s="1"/>
  <c r="DZ230" i="7" s="1"/>
  <c r="EB232" i="7"/>
  <c r="DU230" i="7" l="1"/>
  <c r="EA230" i="7" s="1"/>
  <c r="DV231" i="7" s="1"/>
  <c r="DY231" i="7" s="1"/>
  <c r="DZ231" i="7" s="1"/>
  <c r="DU231" i="7" l="1"/>
  <c r="EA231" i="7" s="1"/>
  <c r="DV232" i="7" l="1"/>
  <c r="DY232" i="7" s="1"/>
  <c r="DZ232" i="7" s="1"/>
  <c r="DU232" i="7"/>
  <c r="EA232" i="7" l="1"/>
  <c r="DV233" i="7" s="1"/>
  <c r="DY233" i="7" s="1"/>
  <c r="DZ233" i="7" s="1"/>
  <c r="DU233" i="7" l="1"/>
  <c r="EB233" i="7" s="1"/>
  <c r="EA233" i="7" l="1"/>
  <c r="DV234" i="7" s="1"/>
  <c r="DY234" i="7" s="1"/>
  <c r="DZ234" i="7" s="1"/>
  <c r="DU234" i="7" l="1"/>
  <c r="EB234" i="7" s="1"/>
  <c r="EA234" i="7" l="1"/>
  <c r="DV235" i="7" s="1"/>
  <c r="DY235" i="7" s="1"/>
  <c r="DZ235" i="7" s="1"/>
  <c r="DU235" i="7" l="1"/>
  <c r="EB235" i="7" s="1"/>
  <c r="EA235" i="7" l="1"/>
  <c r="DV236" i="7" s="1"/>
  <c r="DY236" i="7" s="1"/>
  <c r="DZ236" i="7" s="1"/>
  <c r="DU236" i="7" l="1"/>
  <c r="EB236" i="7" s="1"/>
  <c r="EA236" i="7" l="1"/>
  <c r="DV237" i="7" s="1"/>
  <c r="DY237" i="7" s="1"/>
  <c r="DZ237" i="7" s="1"/>
  <c r="DU237" i="7" l="1"/>
  <c r="EB237" i="7" s="1"/>
  <c r="EA237" i="7" l="1"/>
  <c r="DU238" i="7" s="1"/>
  <c r="EB238" i="7" s="1"/>
  <c r="DV238" i="7" l="1"/>
  <c r="DY238" i="7" s="1"/>
  <c r="DZ238" i="7" s="1"/>
  <c r="EA238" i="7" l="1"/>
  <c r="DV239" i="7" s="1"/>
  <c r="DY239" i="7" s="1"/>
  <c r="DZ239" i="7" s="1"/>
  <c r="DU239" i="7" l="1"/>
  <c r="EB239" i="7" s="1"/>
  <c r="EA239" i="7" l="1"/>
  <c r="DV240" i="7" s="1"/>
  <c r="DY240" i="7" s="1"/>
  <c r="DZ240" i="7" s="1"/>
  <c r="DU240" i="7" l="1"/>
  <c r="EB240" i="7" s="1"/>
  <c r="EA240" i="7" l="1"/>
  <c r="DV241" i="7" s="1"/>
  <c r="DY241" i="7" s="1"/>
  <c r="DZ241" i="7" s="1"/>
  <c r="DU241" i="7" l="1"/>
  <c r="EB241" i="7" s="1"/>
  <c r="EA241" i="7" l="1"/>
  <c r="DV242" i="7" s="1"/>
  <c r="DY242" i="7" s="1"/>
  <c r="DZ242" i="7" s="1"/>
  <c r="DU242" i="7" l="1"/>
  <c r="EB242" i="7" s="1"/>
  <c r="EA242" i="7" l="1"/>
  <c r="DV243" i="7" s="1"/>
  <c r="DY243" i="7" s="1"/>
  <c r="DZ243" i="7" s="1"/>
  <c r="DU243" i="7" l="1"/>
  <c r="EB243" i="7" s="1"/>
  <c r="EA243" i="7" l="1"/>
  <c r="DV244" i="7" s="1"/>
  <c r="DY244" i="7" s="1"/>
  <c r="DZ244" i="7" s="1"/>
  <c r="DU244" i="7"/>
  <c r="EA244" i="7" s="1"/>
  <c r="DV245" i="7" s="1"/>
  <c r="DY245" i="7" l="1"/>
  <c r="DZ245" i="7" s="1"/>
  <c r="DU245" i="7"/>
  <c r="EA245" i="7" l="1"/>
  <c r="DU246" i="7" l="1"/>
  <c r="DV246" i="7"/>
  <c r="DY246" i="7" s="1"/>
  <c r="DZ246" i="7" s="1"/>
  <c r="EA246" i="7" l="1"/>
  <c r="DU247" i="7" l="1"/>
  <c r="DV247" i="7"/>
  <c r="DY247" i="7" s="1"/>
  <c r="DZ247" i="7" s="1"/>
  <c r="EA247" i="7" l="1"/>
  <c r="DU248" i="7" l="1"/>
  <c r="DV248" i="7"/>
  <c r="EA248" i="7" l="1"/>
  <c r="DV249" i="7" s="1"/>
  <c r="DY249" i="7" s="1"/>
  <c r="DZ249" i="7" s="1"/>
  <c r="DY248" i="7"/>
  <c r="DZ248" i="7" s="1"/>
  <c r="DU249" i="7" l="1"/>
  <c r="EA249" i="7" s="1"/>
  <c r="DV250" i="7" l="1"/>
  <c r="DY250" i="7" s="1"/>
  <c r="DZ250" i="7" s="1"/>
  <c r="DU250" i="7"/>
  <c r="EA250" i="7" l="1"/>
  <c r="DU251" i="7" s="1"/>
  <c r="DV251" i="7" l="1"/>
  <c r="DY251" i="7" s="1"/>
  <c r="DZ251" i="7" s="1"/>
  <c r="EA251" i="7" l="1"/>
  <c r="DU252" i="7" s="1"/>
  <c r="DV252" i="7" l="1"/>
  <c r="DY252" i="7" s="1"/>
  <c r="DZ252" i="7" s="1"/>
  <c r="EA252" i="7" l="1"/>
  <c r="DU253" i="7" s="1"/>
  <c r="DV253" i="7" l="1"/>
  <c r="DY253" i="7" s="1"/>
  <c r="DZ253" i="7" s="1"/>
  <c r="EA253" i="7" l="1"/>
  <c r="DV254" i="7" s="1"/>
  <c r="DY254" i="7" s="1"/>
  <c r="DZ254" i="7" s="1"/>
  <c r="DU254" i="7" l="1"/>
  <c r="EA254" i="7" s="1"/>
  <c r="DU255" i="7" s="1"/>
  <c r="DV255" i="7" l="1"/>
  <c r="EA255" i="7" s="1"/>
  <c r="DV256" i="7" s="1"/>
  <c r="DY256" i="7" s="1"/>
  <c r="DZ256" i="7" s="1"/>
  <c r="DY255" i="7" l="1"/>
  <c r="DZ255" i="7" s="1"/>
  <c r="DU256" i="7"/>
  <c r="EB256" i="7" s="1"/>
  <c r="EA256" i="7" l="1"/>
  <c r="DU257" i="7" s="1"/>
  <c r="EB257" i="7" s="1"/>
  <c r="DV257" i="7" l="1"/>
  <c r="DY257" i="7" s="1"/>
  <c r="DZ257" i="7" s="1"/>
  <c r="EA257" i="7" l="1"/>
  <c r="DU258" i="7" s="1"/>
  <c r="EB258" i="7" s="1"/>
  <c r="DV258" i="7" l="1"/>
  <c r="DY258" i="7" s="1"/>
  <c r="DZ258" i="7" s="1"/>
  <c r="EA258" i="7" l="1"/>
  <c r="DU259" i="7" s="1"/>
  <c r="EB259" i="7" s="1"/>
  <c r="DV259" i="7" l="1"/>
  <c r="DY259" i="7" s="1"/>
  <c r="DZ259" i="7" s="1"/>
  <c r="EA259" i="7" l="1"/>
  <c r="DU260" i="7" s="1"/>
  <c r="EB260" i="7" s="1"/>
  <c r="DV260" i="7" l="1"/>
  <c r="DY260" i="7" s="1"/>
  <c r="DZ260" i="7" s="1"/>
  <c r="EA260" i="7" l="1"/>
  <c r="DU261" i="7" s="1"/>
  <c r="EB261" i="7" s="1"/>
  <c r="DV261" i="7" l="1"/>
  <c r="DY261" i="7" s="1"/>
  <c r="DZ261" i="7" s="1"/>
  <c r="EA261" i="7" l="1"/>
  <c r="DU262" i="7" s="1"/>
  <c r="EB262" i="7" s="1"/>
  <c r="DV262" i="7" l="1"/>
  <c r="DY262" i="7" s="1"/>
  <c r="DZ262" i="7" s="1"/>
  <c r="EA262" i="7" l="1"/>
  <c r="DV263" i="7" s="1"/>
  <c r="DY263" i="7" s="1"/>
  <c r="DZ263" i="7" s="1"/>
  <c r="DU263" i="7" l="1"/>
  <c r="EB263" i="7" s="1"/>
  <c r="EA263" i="7" l="1"/>
  <c r="DU264" i="7" s="1"/>
  <c r="EB264" i="7" s="1"/>
  <c r="DV264" i="7" l="1"/>
  <c r="DY264" i="7" s="1"/>
  <c r="DZ264" i="7" s="1"/>
  <c r="EA264" i="7" l="1"/>
  <c r="DV265" i="7" s="1"/>
  <c r="DY265" i="7" s="1"/>
  <c r="DZ265" i="7" s="1"/>
  <c r="DU265" i="7" l="1"/>
  <c r="EB265" i="7" s="1"/>
  <c r="EA265" i="7" l="1"/>
  <c r="DU266" i="7" s="1"/>
  <c r="EB266" i="7" s="1"/>
  <c r="DV266" i="7" l="1"/>
  <c r="DY266" i="7" s="1"/>
  <c r="DZ266" i="7" s="1"/>
  <c r="EA266" i="7" l="1"/>
  <c r="DU267" i="7" s="1"/>
  <c r="EB267" i="7" s="1"/>
  <c r="DV267" i="7" l="1"/>
  <c r="DY267" i="7" s="1"/>
  <c r="DZ267" i="7" s="1"/>
  <c r="EA267" i="7" l="1"/>
  <c r="DU268" i="7" s="1"/>
  <c r="DV268" i="7" l="1"/>
  <c r="DY268" i="7" s="1"/>
  <c r="DZ268" i="7" s="1"/>
  <c r="EA268" i="7" l="1"/>
  <c r="DV269" i="7" s="1"/>
  <c r="DY269" i="7" s="1"/>
  <c r="DZ269" i="7" s="1"/>
  <c r="DU269" i="7" l="1"/>
  <c r="EA269" i="7" s="1"/>
  <c r="DU270" i="7" s="1"/>
  <c r="DV270" i="7" l="1"/>
  <c r="DY270" i="7" s="1"/>
  <c r="DZ270" i="7" s="1"/>
  <c r="EA270" i="7" l="1"/>
  <c r="DV271" i="7" s="1"/>
  <c r="DY271" i="7" s="1"/>
  <c r="DZ271" i="7" s="1"/>
  <c r="DU271" i="7" l="1"/>
  <c r="EA271" i="7" s="1"/>
  <c r="DV272" i="7" s="1"/>
  <c r="DY272" i="7" s="1"/>
  <c r="DZ272" i="7" s="1"/>
  <c r="DU272" i="7" l="1"/>
  <c r="EA272" i="7" s="1"/>
  <c r="DU273" i="7" l="1"/>
  <c r="DV273" i="7"/>
  <c r="DY273" i="7" s="1"/>
  <c r="DZ273" i="7" s="1"/>
  <c r="EA273" i="7" l="1"/>
  <c r="DU274" i="7" s="1"/>
  <c r="DV274" i="7" l="1"/>
  <c r="DY274" i="7" s="1"/>
  <c r="DZ274" i="7" s="1"/>
  <c r="EA274" i="7" l="1"/>
  <c r="DV275" i="7" s="1"/>
  <c r="DY275" i="7" s="1"/>
  <c r="DZ275" i="7" s="1"/>
  <c r="DU275" i="7" l="1"/>
  <c r="EA275" i="7" s="1"/>
  <c r="DV276" i="7" s="1"/>
  <c r="DY276" i="7" s="1"/>
  <c r="DZ276" i="7" s="1"/>
  <c r="DU276" i="7" l="1"/>
  <c r="EA276" i="7" s="1"/>
  <c r="DU277" i="7" l="1"/>
  <c r="DV277" i="7"/>
  <c r="DY277" i="7" s="1"/>
  <c r="DZ277" i="7" s="1"/>
  <c r="EA277" i="7" l="1"/>
  <c r="DV278" i="7" l="1"/>
  <c r="DY278" i="7" s="1"/>
  <c r="DZ278" i="7" s="1"/>
  <c r="DU278" i="7"/>
  <c r="EA278" i="7" l="1"/>
  <c r="DU279" i="7" s="1"/>
  <c r="DV279" i="7" l="1"/>
  <c r="DY279" i="7" s="1"/>
  <c r="DZ279" i="7" s="1"/>
  <c r="EA279" i="7" l="1"/>
  <c r="DU280" i="7" s="1"/>
  <c r="EB280" i="7" s="1"/>
  <c r="DV280" i="7" l="1"/>
  <c r="DY280" i="7" s="1"/>
  <c r="DZ280" i="7" s="1"/>
  <c r="EA280" i="7" l="1"/>
  <c r="DV281" i="7" s="1"/>
  <c r="DY281" i="7" s="1"/>
  <c r="DZ281" i="7" s="1"/>
  <c r="DU281" i="7" l="1"/>
  <c r="EB281" i="7" s="1"/>
  <c r="EA281" i="7" l="1"/>
  <c r="DV282" i="7" s="1"/>
  <c r="DY282" i="7" s="1"/>
  <c r="DZ282" i="7" s="1"/>
  <c r="DU282" i="7" l="1"/>
  <c r="EB282" i="7" s="1"/>
  <c r="EA282" i="7" l="1"/>
  <c r="DU283" i="7" s="1"/>
  <c r="EB283" i="7" s="1"/>
  <c r="DV283" i="7" l="1"/>
  <c r="DY283" i="7" s="1"/>
  <c r="DZ283" i="7" s="1"/>
  <c r="EA283" i="7" l="1"/>
  <c r="DV284" i="7" s="1"/>
  <c r="DY284" i="7" s="1"/>
  <c r="DZ284" i="7" s="1"/>
  <c r="DU284" i="7" l="1"/>
  <c r="EB284" i="7" s="1"/>
  <c r="EA284" i="7" l="1"/>
  <c r="DU285" i="7" s="1"/>
  <c r="EB285" i="7" s="1"/>
  <c r="DV285" i="7" l="1"/>
  <c r="DY285" i="7" s="1"/>
  <c r="DZ285" i="7" s="1"/>
  <c r="EA285" i="7" l="1"/>
  <c r="DV286" i="7" s="1"/>
  <c r="DY286" i="7" s="1"/>
  <c r="DZ286" i="7" s="1"/>
  <c r="DU286" i="7" l="1"/>
  <c r="EB286" i="7" s="1"/>
  <c r="EA286" i="7" l="1"/>
  <c r="DV287" i="7" s="1"/>
  <c r="DY287" i="7" s="1"/>
  <c r="DZ287" i="7" s="1"/>
  <c r="DU287" i="7" l="1"/>
  <c r="EB287" i="7" s="1"/>
  <c r="EA287" i="7" l="1"/>
  <c r="DU288" i="7" s="1"/>
  <c r="EB288" i="7" s="1"/>
  <c r="DV288" i="7" l="1"/>
  <c r="DY288" i="7" s="1"/>
  <c r="DZ288" i="7" s="1"/>
  <c r="EA288" i="7" l="1"/>
  <c r="DV289" i="7" s="1"/>
  <c r="DY289" i="7" s="1"/>
  <c r="DZ289" i="7" s="1"/>
  <c r="DU289" i="7" l="1"/>
  <c r="EB289" i="7" s="1"/>
  <c r="EA289" i="7" l="1"/>
  <c r="DV290" i="7" s="1"/>
  <c r="DY290" i="7" s="1"/>
  <c r="DZ290" i="7" s="1"/>
  <c r="DU290" i="7" l="1"/>
  <c r="EB290" i="7" s="1"/>
  <c r="EA290" i="7" l="1"/>
  <c r="DV291" i="7" s="1"/>
  <c r="DY291" i="7" s="1"/>
  <c r="DZ291" i="7" s="1"/>
  <c r="DU291" i="7" l="1"/>
  <c r="EB291" i="7" s="1"/>
  <c r="EA291" i="7" l="1"/>
  <c r="DV292" i="7" s="1"/>
  <c r="DY292" i="7" s="1"/>
  <c r="DZ292" i="7" s="1"/>
  <c r="DU292" i="7" l="1"/>
  <c r="EA292" i="7" s="1"/>
  <c r="DV293" i="7" s="1"/>
  <c r="DY293" i="7" s="1"/>
  <c r="DZ293" i="7" s="1"/>
  <c r="DU293" i="7" l="1"/>
  <c r="EA293" i="7" s="1"/>
  <c r="DU294" i="7" s="1"/>
  <c r="DV294" i="7" l="1"/>
  <c r="EA294" i="7" s="1"/>
  <c r="DV295" i="7" s="1"/>
  <c r="DY295" i="7" s="1"/>
  <c r="DZ295" i="7" s="1"/>
  <c r="DY294" i="7" l="1"/>
  <c r="DZ294" i="7" s="1"/>
  <c r="DU295" i="7"/>
  <c r="EA295" i="7" s="1"/>
  <c r="DU296" i="7" s="1"/>
  <c r="DV296" i="7" l="1"/>
  <c r="DY296" i="7" s="1"/>
  <c r="DZ296" i="7" s="1"/>
  <c r="EA296" i="7" l="1"/>
  <c r="DV297" i="7" s="1"/>
  <c r="DY297" i="7" s="1"/>
  <c r="DZ297" i="7" s="1"/>
  <c r="DU297" i="7" l="1"/>
  <c r="EA297" i="7" s="1"/>
  <c r="DV298" i="7" s="1"/>
  <c r="DY298" i="7" s="1"/>
  <c r="DZ298" i="7" s="1"/>
  <c r="DU298" i="7" l="1"/>
  <c r="EA298" i="7" s="1"/>
  <c r="DV299" i="7" s="1"/>
  <c r="DY299" i="7" s="1"/>
  <c r="DZ299" i="7" s="1"/>
  <c r="DU299" i="7" l="1"/>
  <c r="EA299" i="7" s="1"/>
  <c r="DV300" i="7" s="1"/>
  <c r="DY300" i="7" s="1"/>
  <c r="DZ300" i="7" s="1"/>
  <c r="DU300" i="7" l="1"/>
  <c r="EA300" i="7" s="1"/>
  <c r="DV301" i="7" s="1"/>
  <c r="DY301" i="7" s="1"/>
  <c r="DZ301" i="7" s="1"/>
  <c r="DU301" i="7" l="1"/>
  <c r="EA301" i="7" s="1"/>
  <c r="DV302" i="7" s="1"/>
  <c r="EB304" i="7"/>
  <c r="DU302" i="7" l="1"/>
  <c r="DY302" i="7"/>
  <c r="DZ302" i="7" s="1"/>
  <c r="EA302" i="7" l="1"/>
  <c r="DV303" i="7" s="1"/>
  <c r="DU303" i="7" l="1"/>
  <c r="DY303" i="7"/>
  <c r="DZ303" i="7" s="1"/>
  <c r="EA303" i="7" l="1"/>
  <c r="DV304" i="7" s="1"/>
  <c r="DU304" i="7" l="1"/>
  <c r="DY304" i="7"/>
  <c r="DZ304" i="7" s="1"/>
  <c r="EA304" i="7" l="1"/>
  <c r="DV305" i="7" s="1"/>
  <c r="DY305" i="7" l="1"/>
  <c r="DZ305" i="7" s="1"/>
  <c r="DU305" i="7"/>
  <c r="EB305" i="7" s="1"/>
  <c r="EA305" i="7" l="1"/>
  <c r="DV306" i="7" s="1"/>
  <c r="DU306" i="7" l="1"/>
  <c r="EB306" i="7" s="1"/>
  <c r="DY306" i="7"/>
  <c r="DZ306" i="7" s="1"/>
  <c r="EA306" i="7" l="1"/>
  <c r="DV307" i="7" s="1"/>
  <c r="DU307" i="7" l="1"/>
  <c r="EB307" i="7" s="1"/>
  <c r="DY307" i="7"/>
  <c r="DZ307" i="7" s="1"/>
  <c r="EA307" i="7" l="1"/>
  <c r="DV308" i="7" s="1"/>
  <c r="DU308" i="7" l="1"/>
  <c r="EB308" i="7" s="1"/>
  <c r="DY308" i="7"/>
  <c r="DZ308" i="7" s="1"/>
  <c r="EA308" i="7" l="1"/>
  <c r="DV309" i="7" s="1"/>
  <c r="DU309" i="7" l="1"/>
  <c r="EB309" i="7" s="1"/>
  <c r="DY309" i="7"/>
  <c r="DZ309" i="7" s="1"/>
  <c r="EA309" i="7" l="1"/>
  <c r="DV310" i="7" s="1"/>
  <c r="DY310" i="7" l="1"/>
  <c r="DZ310" i="7" s="1"/>
  <c r="DU310" i="7"/>
  <c r="EB310" i="7" s="1"/>
  <c r="EA310" i="7" l="1"/>
  <c r="DV311" i="7" s="1"/>
  <c r="DY311" i="7" l="1"/>
  <c r="DZ311" i="7" s="1"/>
  <c r="DU311" i="7"/>
  <c r="EB311" i="7" s="1"/>
  <c r="EA311" i="7" l="1"/>
  <c r="DV312" i="7" s="1"/>
  <c r="DU312" i="7" l="1"/>
  <c r="EB312" i="7" s="1"/>
  <c r="DY312" i="7"/>
  <c r="DZ312" i="7" s="1"/>
  <c r="EA312" i="7" l="1"/>
  <c r="DV313" i="7" s="1"/>
  <c r="DU313" i="7" l="1"/>
  <c r="EB313" i="7" s="1"/>
  <c r="DY313" i="7"/>
  <c r="DZ313" i="7" s="1"/>
  <c r="EA313" i="7" l="1"/>
  <c r="DV314" i="7" s="1"/>
  <c r="DU314" i="7" l="1"/>
  <c r="EB314" i="7" s="1"/>
  <c r="DY314" i="7"/>
  <c r="DZ314" i="7" s="1"/>
  <c r="EA314" i="7" l="1"/>
  <c r="DV315" i="7" s="1"/>
  <c r="DY315" i="7" l="1"/>
  <c r="DZ315" i="7" s="1"/>
  <c r="DU315" i="7"/>
  <c r="EB315" i="7" s="1"/>
  <c r="EA315" i="7" l="1"/>
  <c r="DV316" i="7" s="1"/>
  <c r="DY316" i="7" l="1"/>
  <c r="DZ316" i="7" s="1"/>
  <c r="DU316" i="7"/>
  <c r="EA316" i="7" s="1"/>
  <c r="DV317" i="7" s="1"/>
  <c r="DY317" i="7" l="1"/>
  <c r="DZ317" i="7" s="1"/>
  <c r="DU317" i="7"/>
  <c r="EA317" i="7" s="1"/>
  <c r="DV318" i="7" s="1"/>
  <c r="DY318" i="7" l="1"/>
  <c r="DZ318" i="7" s="1"/>
  <c r="DU318" i="7"/>
  <c r="EA318" i="7" l="1"/>
  <c r="DU319" i="7" l="1"/>
  <c r="DV319" i="7"/>
  <c r="DY319" i="7" s="1"/>
  <c r="DZ319" i="7" s="1"/>
  <c r="EA319" i="7" l="1"/>
  <c r="DV320" i="7" l="1"/>
  <c r="DY320" i="7" s="1"/>
  <c r="DZ320" i="7" s="1"/>
  <c r="DU320" i="7"/>
  <c r="EA320" i="7" l="1"/>
  <c r="DU321" i="7" s="1"/>
  <c r="DV321" i="7" l="1"/>
  <c r="DY321" i="7" s="1"/>
  <c r="DZ321" i="7" s="1"/>
  <c r="EA321" i="7" l="1"/>
  <c r="DV322" i="7" s="1"/>
  <c r="DY322" i="7" s="1"/>
  <c r="DZ322" i="7" s="1"/>
  <c r="DU322" i="7" l="1"/>
  <c r="EA322" i="7" s="1"/>
  <c r="DV323" i="7" s="1"/>
  <c r="DY323" i="7" s="1"/>
  <c r="DZ323" i="7" s="1"/>
  <c r="DU323" i="7" l="1"/>
  <c r="EA323" i="7" s="1"/>
  <c r="DU324" i="7" l="1"/>
  <c r="DV324" i="7"/>
  <c r="DY324" i="7" s="1"/>
  <c r="DZ324" i="7" s="1"/>
  <c r="EA324" i="7" l="1"/>
  <c r="DU325" i="7" s="1"/>
  <c r="DV325" i="7" l="1"/>
  <c r="DY325" i="7" s="1"/>
  <c r="DZ325" i="7" s="1"/>
  <c r="EA325" i="7" l="1"/>
  <c r="DU326" i="7" s="1"/>
  <c r="DV326" i="7" l="1"/>
  <c r="DY326" i="7" s="1"/>
  <c r="DZ326" i="7" s="1"/>
  <c r="EA326" i="7" l="1"/>
  <c r="DU327" i="7" s="1"/>
  <c r="EB328" i="7"/>
  <c r="DV327" i="7" l="1"/>
  <c r="EA327" i="7" s="1"/>
  <c r="DV328" i="7" l="1"/>
  <c r="DY328" i="7" s="1"/>
  <c r="DZ328" i="7" s="1"/>
  <c r="DU328" i="7"/>
  <c r="DY327" i="7"/>
  <c r="DZ327" i="7" s="1"/>
  <c r="EA328" i="7" l="1"/>
  <c r="DV329" i="7" s="1"/>
  <c r="DY329" i="7" s="1"/>
  <c r="DZ329" i="7" s="1"/>
  <c r="DU329" i="7" l="1"/>
  <c r="EB329" i="7" s="1"/>
  <c r="EA329" i="7" l="1"/>
  <c r="DV330" i="7" s="1"/>
  <c r="DY330" i="7" s="1"/>
  <c r="DZ330" i="7" s="1"/>
  <c r="DU330" i="7" l="1"/>
  <c r="EB330" i="7" s="1"/>
  <c r="EA330" i="7" l="1"/>
  <c r="DU331" i="7" s="1"/>
  <c r="EB331" i="7" s="1"/>
  <c r="DV331" i="7" l="1"/>
  <c r="DY331" i="7" s="1"/>
  <c r="DZ331" i="7" s="1"/>
  <c r="EA331" i="7" l="1"/>
  <c r="DV332" i="7" s="1"/>
  <c r="DY332" i="7" s="1"/>
  <c r="DZ332" i="7" s="1"/>
  <c r="DU332" i="7" l="1"/>
  <c r="EB332" i="7" s="1"/>
  <c r="EA332" i="7" l="1"/>
  <c r="DV333" i="7" s="1"/>
  <c r="DY333" i="7" s="1"/>
  <c r="DZ333" i="7" s="1"/>
  <c r="DU333" i="7" l="1"/>
  <c r="EB333" i="7" s="1"/>
  <c r="EA333" i="7" l="1"/>
  <c r="DV334" i="7" s="1"/>
  <c r="DY334" i="7" s="1"/>
  <c r="DZ334" i="7" s="1"/>
  <c r="DU334" i="7" l="1"/>
  <c r="EB334" i="7" s="1"/>
  <c r="EA334" i="7" l="1"/>
  <c r="DV335" i="7" s="1"/>
  <c r="DY335" i="7" s="1"/>
  <c r="DZ335" i="7" s="1"/>
  <c r="DU335" i="7" l="1"/>
  <c r="EB335" i="7" s="1"/>
  <c r="EA335" i="7" l="1"/>
  <c r="DV336" i="7" s="1"/>
  <c r="DY336" i="7" s="1"/>
  <c r="DZ336" i="7" s="1"/>
  <c r="DU336" i="7" l="1"/>
  <c r="EB336" i="7" s="1"/>
  <c r="EA336" i="7" l="1"/>
  <c r="DV337" i="7" s="1"/>
  <c r="DY337" i="7" s="1"/>
  <c r="DZ337" i="7" s="1"/>
  <c r="DU337" i="7"/>
  <c r="EB337" i="7" s="1"/>
  <c r="EA337" i="7" l="1"/>
  <c r="DV338" i="7" s="1"/>
  <c r="DY338" i="7" s="1"/>
  <c r="DZ338" i="7" s="1"/>
  <c r="DU338" i="7" l="1"/>
  <c r="EB338" i="7" s="1"/>
  <c r="EA338" i="7" l="1"/>
  <c r="DV339" i="7" s="1"/>
  <c r="DY339" i="7" s="1"/>
  <c r="DZ339" i="7" s="1"/>
  <c r="DU339" i="7" l="1"/>
  <c r="EB339" i="7" s="1"/>
  <c r="EA339" i="7" l="1"/>
  <c r="DV340" i="7" s="1"/>
  <c r="DY340" i="7" s="1"/>
  <c r="DZ340" i="7" s="1"/>
  <c r="DU340" i="7" l="1"/>
  <c r="EA340" i="7" s="1"/>
  <c r="DV341" i="7" s="1"/>
  <c r="DY341" i="7" s="1"/>
  <c r="DZ341" i="7" s="1"/>
  <c r="DU341" i="7" l="1"/>
  <c r="EA341" i="7" s="1"/>
  <c r="DU342" i="7" l="1"/>
  <c r="DV342" i="7"/>
  <c r="DY342" i="7" s="1"/>
  <c r="DZ342" i="7" s="1"/>
  <c r="EA342" i="7" l="1"/>
  <c r="DV343" i="7" l="1"/>
  <c r="DY343" i="7" s="1"/>
  <c r="DZ343" i="7" s="1"/>
  <c r="DU343" i="7"/>
  <c r="EA343" i="7" l="1"/>
  <c r="DV344" i="7" s="1"/>
  <c r="DY344" i="7" s="1"/>
  <c r="DZ344" i="7" s="1"/>
  <c r="DU344" i="7" l="1"/>
  <c r="EA344" i="7" s="1"/>
  <c r="DV345" i="7" l="1"/>
  <c r="DY345" i="7" s="1"/>
  <c r="DZ345" i="7" s="1"/>
  <c r="DU345" i="7"/>
  <c r="EA345" i="7" l="1"/>
  <c r="DU346" i="7" s="1"/>
  <c r="DV346" i="7" l="1"/>
  <c r="DY346" i="7" s="1"/>
  <c r="DZ346" i="7" s="1"/>
  <c r="EA346" i="7" l="1"/>
  <c r="DV347" i="7" l="1"/>
  <c r="DY347" i="7" s="1"/>
  <c r="DZ347" i="7" s="1"/>
  <c r="DU347" i="7"/>
  <c r="EA347" i="7" l="1"/>
  <c r="DV348" i="7" s="1"/>
  <c r="DY348" i="7" s="1"/>
  <c r="DZ348" i="7" s="1"/>
  <c r="DU348" i="7" l="1"/>
  <c r="EA348" i="7" s="1"/>
  <c r="DV349" i="7" s="1"/>
  <c r="DY349" i="7" s="1"/>
  <c r="DZ349" i="7" s="1"/>
  <c r="DU349" i="7" l="1"/>
  <c r="EA349" i="7" s="1"/>
  <c r="DV350" i="7" s="1"/>
  <c r="DY350" i="7" s="1"/>
  <c r="DZ350" i="7" s="1"/>
  <c r="DU350" i="7" l="1"/>
  <c r="EA350" i="7" s="1"/>
  <c r="DV351" i="7" s="1"/>
  <c r="DY351" i="7" s="1"/>
  <c r="DZ351" i="7" s="1"/>
  <c r="DU351" i="7" l="1"/>
  <c r="EA351" i="7" s="1"/>
  <c r="DV352" i="7" s="1"/>
  <c r="DY352" i="7" s="1"/>
  <c r="DZ352" i="7" s="1"/>
  <c r="DU352" i="7" l="1"/>
  <c r="EB352" i="7" s="1"/>
  <c r="EA352" i="7" l="1"/>
  <c r="DV353" i="7" s="1"/>
  <c r="DY353" i="7" s="1"/>
  <c r="DZ353" i="7" s="1"/>
  <c r="DU353" i="7" l="1"/>
  <c r="EB353" i="7" s="1"/>
  <c r="EA353" i="7" l="1"/>
  <c r="DV354" i="7" s="1"/>
  <c r="DY354" i="7" s="1"/>
  <c r="DZ354" i="7" s="1"/>
  <c r="DU354" i="7" l="1"/>
  <c r="EB354" i="7" s="1"/>
  <c r="EA354" i="7" l="1"/>
  <c r="DV355" i="7" s="1"/>
  <c r="DY355" i="7" s="1"/>
  <c r="DZ355" i="7" s="1"/>
  <c r="DU355" i="7" l="1"/>
  <c r="EB355" i="7" s="1"/>
  <c r="EA355" i="7" l="1"/>
  <c r="DV356" i="7" s="1"/>
  <c r="DY356" i="7" s="1"/>
  <c r="DZ356" i="7" s="1"/>
  <c r="DU356" i="7" l="1"/>
  <c r="EB356" i="7" s="1"/>
  <c r="EA356" i="7" l="1"/>
  <c r="DV357" i="7" s="1"/>
  <c r="DY357" i="7" s="1"/>
  <c r="DZ357" i="7" s="1"/>
  <c r="DU357" i="7" l="1"/>
  <c r="EB357" i="7" s="1"/>
  <c r="EA357" i="7" l="1"/>
  <c r="DV358" i="7" s="1"/>
  <c r="DY358" i="7" s="1"/>
  <c r="DZ358" i="7" s="1"/>
  <c r="DU358" i="7" l="1"/>
  <c r="EB358" i="7" s="1"/>
  <c r="EA358" i="7" l="1"/>
  <c r="DV359" i="7" s="1"/>
  <c r="DY359" i="7" s="1"/>
  <c r="DZ359" i="7" s="1"/>
  <c r="DU359" i="7" l="1"/>
  <c r="EB359" i="7" s="1"/>
  <c r="EA359" i="7" l="1"/>
  <c r="DV360" i="7" s="1"/>
  <c r="DY360" i="7" s="1"/>
  <c r="DZ360" i="7" s="1"/>
  <c r="DU360" i="7" l="1"/>
  <c r="EB360" i="7" s="1"/>
  <c r="EA360" i="7" l="1"/>
  <c r="DV361" i="7" s="1"/>
  <c r="DY361" i="7" s="1"/>
  <c r="DZ361" i="7" s="1"/>
  <c r="DU361" i="7" l="1"/>
  <c r="EB361" i="7" s="1"/>
  <c r="EA361" i="7" l="1"/>
  <c r="DV362" i="7" s="1"/>
  <c r="DY362" i="7" s="1"/>
  <c r="DZ362" i="7" s="1"/>
  <c r="DU362" i="7" l="1"/>
  <c r="EB362" i="7" s="1"/>
  <c r="EA362" i="7" l="1"/>
  <c r="DV363" i="7" s="1"/>
  <c r="DY363" i="7" s="1"/>
  <c r="DZ363" i="7" s="1"/>
  <c r="DU363" i="7" l="1"/>
  <c r="EA363" i="7" s="1"/>
  <c r="EB363" i="7" l="1"/>
  <c r="DU364" i="7"/>
  <c r="DV364" i="7"/>
  <c r="DY364" i="7" s="1"/>
  <c r="DZ364" i="7" s="1"/>
  <c r="EA364" i="7" l="1"/>
  <c r="DV365" i="7" l="1"/>
  <c r="DY365" i="7" s="1"/>
  <c r="DZ365" i="7" s="1"/>
  <c r="DU365" i="7"/>
  <c r="EA365" i="7" l="1"/>
  <c r="DV366" i="7" s="1"/>
  <c r="DY366" i="7" s="1"/>
  <c r="DZ366" i="7" s="1"/>
  <c r="DU366" i="7" l="1"/>
  <c r="EA366" i="7" s="1"/>
  <c r="DU367" i="7" l="1"/>
  <c r="DV367" i="7"/>
  <c r="DY367" i="7" s="1"/>
  <c r="DZ367" i="7" s="1"/>
  <c r="EA367" i="7" l="1"/>
  <c r="DV368" i="7" l="1"/>
  <c r="DY368" i="7" s="1"/>
  <c r="DZ368" i="7" s="1"/>
  <c r="DU368" i="7"/>
  <c r="EA368" i="7" l="1"/>
  <c r="DV369" i="7" s="1"/>
  <c r="DY369" i="7" s="1"/>
  <c r="DZ369" i="7" s="1"/>
  <c r="DU369" i="7" l="1"/>
  <c r="EA369" i="7" s="1"/>
  <c r="DU370" i="7" s="1"/>
  <c r="DV370" i="7" l="1"/>
  <c r="DY370" i="7" s="1"/>
  <c r="DZ370" i="7" s="1"/>
  <c r="EA370" i="7" l="1"/>
  <c r="DV371" i="7" s="1"/>
  <c r="DY371" i="7" s="1"/>
  <c r="DZ371" i="7" s="1"/>
  <c r="DU371" i="7" l="1"/>
  <c r="EA371" i="7" s="1"/>
  <c r="DU372" i="7" l="1"/>
  <c r="DV372" i="7"/>
  <c r="DY372" i="7" s="1"/>
  <c r="DZ372" i="7" s="1"/>
  <c r="EA372" i="7" l="1"/>
  <c r="DU373" i="7" s="1"/>
  <c r="DV373" i="7" l="1"/>
  <c r="DY373" i="7" s="1"/>
  <c r="DZ373" i="7" s="1"/>
  <c r="EA373" i="7" l="1"/>
  <c r="DV374" i="7" s="1"/>
  <c r="DY374" i="7" s="1"/>
  <c r="DZ374" i="7" s="1"/>
  <c r="DU374" i="7" l="1"/>
  <c r="EA374" i="7" s="1"/>
  <c r="DV375" i="7" s="1"/>
  <c r="DY375" i="7" s="1"/>
  <c r="DZ375" i="7" s="1"/>
  <c r="DU375" i="7" l="1"/>
  <c r="EA375" i="7" s="1"/>
  <c r="DV376" i="7" s="1"/>
  <c r="DY376" i="7" s="1"/>
  <c r="DZ376" i="7" s="1"/>
  <c r="DU376" i="7" l="1"/>
  <c r="EB376" i="7" s="1"/>
  <c r="EA376" i="7" l="1"/>
  <c r="DV377" i="7" s="1"/>
  <c r="DY377" i="7" s="1"/>
  <c r="DZ377" i="7" s="1"/>
  <c r="DU377" i="7" l="1"/>
  <c r="EB377" i="7" s="1"/>
  <c r="EA377" i="7" l="1"/>
  <c r="DV378" i="7" s="1"/>
  <c r="DY378" i="7" s="1"/>
  <c r="DZ378" i="7" s="1"/>
  <c r="DU378" i="7" l="1"/>
  <c r="EB378" i="7" s="1"/>
  <c r="EA378" i="7" l="1"/>
  <c r="DV379" i="7" s="1"/>
  <c r="DY379" i="7" s="1"/>
  <c r="DZ379" i="7" s="1"/>
  <c r="DU379" i="7" l="1"/>
  <c r="EB379" i="7" s="1"/>
  <c r="EA379" i="7" l="1"/>
  <c r="DV380" i="7" s="1"/>
  <c r="DY380" i="7" s="1"/>
  <c r="DZ380" i="7" s="1"/>
  <c r="DU380" i="7" l="1"/>
  <c r="EB380" i="7" s="1"/>
  <c r="EA380" i="7" l="1"/>
  <c r="DV381" i="7" s="1"/>
  <c r="DY381" i="7" s="1"/>
  <c r="DZ381" i="7" s="1"/>
  <c r="DU381" i="7" l="1"/>
  <c r="EB381" i="7" s="1"/>
  <c r="EA381" i="7" l="1"/>
  <c r="DV382" i="7" s="1"/>
  <c r="DY382" i="7" s="1"/>
  <c r="DZ382" i="7" s="1"/>
  <c r="DU382" i="7" l="1"/>
  <c r="EB382" i="7" s="1"/>
  <c r="EA382" i="7" l="1"/>
  <c r="DV383" i="7" s="1"/>
  <c r="DY383" i="7" s="1"/>
  <c r="DZ383" i="7" s="1"/>
  <c r="DU383" i="7" l="1"/>
  <c r="EB383" i="7" s="1"/>
  <c r="EA383" i="7" l="1"/>
  <c r="DV384" i="7" s="1"/>
  <c r="DY384" i="7" s="1"/>
  <c r="DZ384" i="7" s="1"/>
  <c r="DU384" i="7" l="1"/>
  <c r="EB384" i="7" s="1"/>
  <c r="EA384" i="7" l="1"/>
  <c r="DV385" i="7" s="1"/>
  <c r="DY385" i="7" s="1"/>
  <c r="DZ385" i="7" s="1"/>
  <c r="DU385" i="7" l="1"/>
  <c r="EB385" i="7" s="1"/>
  <c r="EA385" i="7" l="1"/>
  <c r="DV386" i="7" s="1"/>
  <c r="DY386" i="7" s="1"/>
  <c r="DZ386" i="7" s="1"/>
  <c r="DU386" i="7" l="1"/>
  <c r="EB386" i="7" s="1"/>
  <c r="EA386" i="7" l="1"/>
  <c r="DV387" i="7" s="1"/>
  <c r="DY387" i="7" s="1"/>
  <c r="DZ387" i="7" s="1"/>
  <c r="DU387" i="7" l="1"/>
  <c r="EB387" i="7" s="1"/>
  <c r="EA387" i="7" l="1"/>
  <c r="DV388" i="7" s="1"/>
  <c r="DY388" i="7" s="1"/>
  <c r="DZ388" i="7" s="1"/>
  <c r="DU388" i="7" l="1"/>
  <c r="EA388" i="7" s="1"/>
  <c r="DV389" i="7" l="1"/>
  <c r="DY389" i="7" s="1"/>
  <c r="DZ389" i="7" s="1"/>
  <c r="DU389" i="7"/>
  <c r="EA389" i="7" l="1"/>
  <c r="DV390" i="7" s="1"/>
  <c r="DY390" i="7" s="1"/>
  <c r="DZ390" i="7" s="1"/>
  <c r="DU390" i="7" l="1"/>
  <c r="EA390" i="7" s="1"/>
  <c r="DV391" i="7" l="1"/>
  <c r="DY391" i="7" s="1"/>
  <c r="DZ391" i="7" s="1"/>
  <c r="DU391" i="7"/>
  <c r="EA391" i="7" l="1"/>
  <c r="DU392" i="7" s="1"/>
  <c r="DV392" i="7" l="1"/>
  <c r="DY392" i="7" s="1"/>
  <c r="DZ392" i="7" s="1"/>
  <c r="EA392" i="7" l="1"/>
  <c r="DV393" i="7" s="1"/>
  <c r="DY393" i="7" s="1"/>
  <c r="DZ393" i="7" s="1"/>
  <c r="DU393" i="7" l="1"/>
  <c r="EA393" i="7" s="1"/>
  <c r="DV394" i="7" s="1"/>
  <c r="DY394" i="7" s="1"/>
  <c r="DZ394" i="7" s="1"/>
  <c r="DU394" i="7" l="1"/>
  <c r="EA394" i="7" s="1"/>
  <c r="DV395" i="7" s="1"/>
  <c r="DY395" i="7" l="1"/>
  <c r="DZ395" i="7" s="1"/>
  <c r="DU395" i="7"/>
  <c r="EA395" i="7" l="1"/>
  <c r="DV396" i="7" l="1"/>
  <c r="DY396" i="7" s="1"/>
  <c r="DZ396" i="7" s="1"/>
  <c r="DU396" i="7"/>
  <c r="EA396" i="7" l="1"/>
  <c r="DV397" i="7" s="1"/>
  <c r="DY397" i="7" s="1"/>
  <c r="DZ397" i="7" s="1"/>
  <c r="DU397" i="7" l="1"/>
  <c r="EA397" i="7" s="1"/>
  <c r="DV398" i="7" s="1"/>
  <c r="DY398" i="7" l="1"/>
  <c r="DZ398" i="7" s="1"/>
  <c r="DU398" i="7"/>
  <c r="EA398" i="7" l="1"/>
  <c r="DV399" i="7" l="1"/>
  <c r="DY399" i="7" s="1"/>
  <c r="DZ399" i="7" s="1"/>
  <c r="DU399" i="7"/>
  <c r="EA399" i="7" l="1"/>
  <c r="DV400" i="7" s="1"/>
  <c r="DY400" i="7" s="1"/>
  <c r="DZ400" i="7" s="1"/>
  <c r="DU400" i="7" l="1"/>
  <c r="EB400" i="7" s="1"/>
  <c r="EA400" i="7" l="1"/>
  <c r="DV401" i="7" s="1"/>
  <c r="DY401" i="7" s="1"/>
  <c r="DZ401" i="7" s="1"/>
  <c r="DU401" i="7" l="1"/>
  <c r="EB401" i="7" s="1"/>
  <c r="EA401" i="7" l="1"/>
  <c r="DV402" i="7" s="1"/>
  <c r="DY402" i="7" s="1"/>
  <c r="DZ402" i="7" s="1"/>
  <c r="DU402" i="7" l="1"/>
  <c r="EB402" i="7" s="1"/>
  <c r="EA402" i="7" l="1"/>
  <c r="DV403" i="7" s="1"/>
  <c r="DY403" i="7" s="1"/>
  <c r="DZ403" i="7" s="1"/>
  <c r="DU403" i="7" l="1"/>
  <c r="EB403" i="7" s="1"/>
  <c r="EA403" i="7" l="1"/>
  <c r="DV404" i="7" s="1"/>
  <c r="DY404" i="7" s="1"/>
  <c r="DZ404" i="7" s="1"/>
  <c r="DU404" i="7" l="1"/>
  <c r="EB404" i="7" s="1"/>
  <c r="EA404" i="7" l="1"/>
  <c r="DV405" i="7" s="1"/>
  <c r="DY405" i="7" s="1"/>
  <c r="DZ405" i="7" s="1"/>
  <c r="DU405" i="7" l="1"/>
  <c r="EB405" i="7" s="1"/>
  <c r="EA405" i="7" l="1"/>
  <c r="DV406" i="7" s="1"/>
  <c r="DY406" i="7" s="1"/>
  <c r="DZ406" i="7" s="1"/>
  <c r="DU406" i="7" l="1"/>
  <c r="EB406" i="7" s="1"/>
  <c r="EA406" i="7" l="1"/>
  <c r="DV407" i="7" s="1"/>
  <c r="DY407" i="7" s="1"/>
  <c r="DZ407" i="7" s="1"/>
  <c r="DU407" i="7" l="1"/>
  <c r="EB407" i="7" s="1"/>
  <c r="EA407" i="7" l="1"/>
  <c r="DU408" i="7" s="1"/>
  <c r="EB408" i="7" s="1"/>
  <c r="DV408" i="7" l="1"/>
  <c r="DY408" i="7" s="1"/>
  <c r="DZ408" i="7" s="1"/>
  <c r="EA408" i="7" l="1"/>
  <c r="DV409" i="7" s="1"/>
  <c r="DY409" i="7" s="1"/>
  <c r="DZ409" i="7" s="1"/>
  <c r="DU409" i="7" l="1"/>
  <c r="EB409" i="7" s="1"/>
  <c r="EA409" i="7" l="1"/>
  <c r="DV410" i="7" s="1"/>
  <c r="DY410" i="7" s="1"/>
  <c r="DZ410" i="7" s="1"/>
  <c r="DU410" i="7" l="1"/>
  <c r="EB410" i="7" s="1"/>
  <c r="EA410" i="7" l="1"/>
  <c r="DV411" i="7" s="1"/>
  <c r="DY411" i="7" s="1"/>
  <c r="DZ411" i="7" s="1"/>
  <c r="DU411" i="7" l="1"/>
  <c r="EB411" i="7" s="1"/>
  <c r="EA411" i="7" l="1"/>
  <c r="DV412" i="7" s="1"/>
  <c r="DY412" i="7" s="1"/>
  <c r="DZ412" i="7" s="1"/>
  <c r="DU412" i="7" l="1"/>
  <c r="EA412" i="7" s="1"/>
  <c r="DV413" i="7" s="1"/>
  <c r="DY413" i="7" s="1"/>
  <c r="DZ413" i="7" s="1"/>
  <c r="DU413" i="7" l="1"/>
  <c r="EA413" i="7" s="1"/>
  <c r="DV414" i="7" s="1"/>
  <c r="DY414" i="7" s="1"/>
  <c r="DZ414" i="7" s="1"/>
  <c r="DU414" i="7" l="1"/>
  <c r="EA414" i="7" s="1"/>
  <c r="DV415" i="7" s="1"/>
  <c r="DY415" i="7" s="1"/>
  <c r="DZ415" i="7" s="1"/>
  <c r="DU415" i="7" l="1"/>
  <c r="EA415" i="7" s="1"/>
  <c r="DV416" i="7" s="1"/>
  <c r="DU416" i="7" l="1"/>
  <c r="DY416" i="7"/>
  <c r="DZ416" i="7" s="1"/>
  <c r="EA416" i="7" l="1"/>
  <c r="DV417" i="7" s="1"/>
  <c r="DU417" i="7" l="1"/>
  <c r="DY417" i="7"/>
  <c r="DZ417" i="7" s="1"/>
  <c r="EA417" i="7" l="1"/>
  <c r="DV418" i="7" s="1"/>
  <c r="DU418" i="7" l="1"/>
  <c r="DY418" i="7"/>
  <c r="DZ418" i="7" s="1"/>
  <c r="EA418" i="7" l="1"/>
  <c r="DV419" i="7" s="1"/>
  <c r="DY419" i="7" l="1"/>
  <c r="DZ419" i="7" s="1"/>
  <c r="DU419" i="7"/>
  <c r="EA419" i="7" l="1"/>
  <c r="DV420" i="7" l="1"/>
  <c r="DY420" i="7" s="1"/>
  <c r="DZ420" i="7" s="1"/>
  <c r="DU420" i="7"/>
  <c r="EA420" i="7" l="1"/>
  <c r="DV421" i="7" s="1"/>
  <c r="DY421" i="7" s="1"/>
  <c r="DZ421" i="7" s="1"/>
  <c r="DU421" i="7" l="1"/>
  <c r="EA421" i="7" s="1"/>
  <c r="DV422" i="7" l="1"/>
  <c r="DY422" i="7" s="1"/>
  <c r="DZ422" i="7" s="1"/>
  <c r="DU422" i="7"/>
  <c r="EA422" i="7" l="1"/>
  <c r="DV423" i="7" s="1"/>
  <c r="DY423" i="7" s="1"/>
  <c r="DZ423" i="7" s="1"/>
  <c r="DU423" i="7" l="1"/>
  <c r="EA423" i="7" s="1"/>
  <c r="DV424" i="7" s="1"/>
  <c r="DY424" i="7" s="1"/>
  <c r="DZ424" i="7" s="1"/>
  <c r="DU424" i="7" l="1"/>
  <c r="EB424" i="7" s="1"/>
  <c r="EA424" i="7" l="1"/>
  <c r="DV425" i="7" s="1"/>
  <c r="DY425" i="7" s="1"/>
  <c r="DZ425" i="7" s="1"/>
  <c r="DU425" i="7" l="1"/>
  <c r="EB425" i="7" s="1"/>
  <c r="EA425" i="7" l="1"/>
  <c r="DV426" i="7" s="1"/>
  <c r="DY426" i="7" s="1"/>
  <c r="DZ426" i="7" s="1"/>
  <c r="DU426" i="7" l="1"/>
  <c r="EB426" i="7" s="1"/>
  <c r="EA426" i="7" l="1"/>
  <c r="DV427" i="7" s="1"/>
  <c r="DY427" i="7" s="1"/>
  <c r="DZ427" i="7" s="1"/>
  <c r="DU427" i="7" l="1"/>
  <c r="EB427" i="7" s="1"/>
  <c r="EA427" i="7" l="1"/>
  <c r="DV428" i="7" s="1"/>
  <c r="DY428" i="7" s="1"/>
  <c r="DZ428" i="7" s="1"/>
  <c r="DU428" i="7" l="1"/>
  <c r="EB428" i="7" s="1"/>
  <c r="EA428" i="7" l="1"/>
  <c r="DV429" i="7" s="1"/>
  <c r="DY429" i="7" s="1"/>
  <c r="DZ429" i="7" s="1"/>
  <c r="DU429" i="7" l="1"/>
  <c r="EB429" i="7" s="1"/>
  <c r="EA429" i="7" l="1"/>
  <c r="DV430" i="7" s="1"/>
  <c r="DY430" i="7" s="1"/>
  <c r="DZ430" i="7" s="1"/>
  <c r="DU430" i="7" l="1"/>
  <c r="EA430" i="7" s="1"/>
  <c r="EB430" i="7" l="1"/>
  <c r="DV431" i="7"/>
  <c r="DY431" i="7" s="1"/>
  <c r="DZ431" i="7" s="1"/>
  <c r="DU431" i="7"/>
  <c r="EB431" i="7" s="1"/>
  <c r="EA431" i="7" l="1"/>
  <c r="DU432" i="7" s="1"/>
  <c r="DV432" i="7" l="1"/>
  <c r="DY432" i="7" s="1"/>
  <c r="DZ432" i="7" s="1"/>
  <c r="EB432" i="7"/>
  <c r="EA432" i="7" l="1"/>
  <c r="DV433" i="7" s="1"/>
  <c r="DY433" i="7" s="1"/>
  <c r="DZ433" i="7" s="1"/>
  <c r="DU433" i="7" l="1"/>
  <c r="EB433" i="7" s="1"/>
  <c r="EA433" i="7" l="1"/>
  <c r="DV434" i="7" s="1"/>
  <c r="DY434" i="7" s="1"/>
  <c r="DZ434" i="7" s="1"/>
  <c r="DU434" i="7" l="1"/>
  <c r="EB434" i="7" s="1"/>
  <c r="EA434" i="7" l="1"/>
  <c r="DV435" i="7" s="1"/>
  <c r="DY435" i="7" s="1"/>
  <c r="DZ435" i="7" s="1"/>
  <c r="DU435" i="7" l="1"/>
  <c r="EB435" i="7" s="1"/>
  <c r="EA435" i="7" l="1"/>
  <c r="DV436" i="7" s="1"/>
  <c r="DY436" i="7" s="1"/>
  <c r="DZ436" i="7" s="1"/>
  <c r="DU436" i="7" l="1"/>
  <c r="EA436" i="7" s="1"/>
  <c r="DV437" i="7" s="1"/>
  <c r="DU437" i="7" l="1"/>
  <c r="DY437" i="7"/>
  <c r="DZ437" i="7" s="1"/>
  <c r="EA437" i="7" l="1"/>
  <c r="DV438" i="7" s="1"/>
  <c r="DY438" i="7" l="1"/>
  <c r="DZ438" i="7" s="1"/>
  <c r="DU438" i="7"/>
  <c r="EA438" i="7" l="1"/>
  <c r="DV439" i="7" s="1"/>
  <c r="DU439" i="7" l="1"/>
  <c r="DY439" i="7"/>
  <c r="DZ439" i="7" s="1"/>
  <c r="EA439" i="7" l="1"/>
  <c r="DV440" i="7" s="1"/>
  <c r="DY440" i="7" l="1"/>
  <c r="DZ440" i="7" s="1"/>
  <c r="DU440" i="7"/>
  <c r="EA440" i="7" l="1"/>
  <c r="DV441" i="7" l="1"/>
  <c r="DY441" i="7" s="1"/>
  <c r="DZ441" i="7" s="1"/>
  <c r="DU441" i="7"/>
  <c r="EA441" i="7" l="1"/>
  <c r="DV442" i="7" s="1"/>
  <c r="DY442" i="7" s="1"/>
  <c r="DZ442" i="7" s="1"/>
  <c r="DU442" i="7" l="1"/>
  <c r="EA442" i="7" s="1"/>
  <c r="DV443" i="7" l="1"/>
  <c r="DY443" i="7" s="1"/>
  <c r="DZ443" i="7" s="1"/>
  <c r="DU443" i="7"/>
  <c r="EA443" i="7" l="1"/>
  <c r="DU444" i="7" s="1"/>
  <c r="DV444" i="7" l="1"/>
  <c r="DY444" i="7" s="1"/>
  <c r="DZ444" i="7" s="1"/>
  <c r="EA444" i="7" l="1"/>
  <c r="DV445" i="7" s="1"/>
  <c r="DY445" i="7" s="1"/>
  <c r="DZ445" i="7" s="1"/>
  <c r="DU445" i="7" l="1"/>
  <c r="EA445" i="7" s="1"/>
  <c r="DV446" i="7" s="1"/>
  <c r="DY446" i="7" s="1"/>
  <c r="DZ446" i="7" s="1"/>
  <c r="DU446" i="7" l="1"/>
  <c r="EA446" i="7" s="1"/>
  <c r="DV447" i="7" s="1"/>
  <c r="DY447" i="7" s="1"/>
  <c r="DZ447" i="7" s="1"/>
  <c r="DU447" i="7" l="1"/>
  <c r="EA447" i="7" s="1"/>
  <c r="DV448" i="7" l="1"/>
  <c r="DY448" i="7" s="1"/>
  <c r="DZ448" i="7" s="1"/>
  <c r="DU448" i="7"/>
  <c r="EB448" i="7" s="1"/>
  <c r="EA448" i="7" l="1"/>
  <c r="DV449" i="7" l="1"/>
  <c r="DY449" i="7" s="1"/>
  <c r="DZ449" i="7" s="1"/>
  <c r="DU449" i="7"/>
  <c r="EB449" i="7" s="1"/>
  <c r="EA449" i="7" l="1"/>
  <c r="DU450" i="7" s="1"/>
  <c r="DV450" i="7" l="1"/>
  <c r="DY450" i="7" s="1"/>
  <c r="DZ450" i="7" s="1"/>
  <c r="EB450" i="7"/>
  <c r="EA450" i="7" l="1"/>
  <c r="DV451" i="7" s="1"/>
  <c r="DY451" i="7" s="1"/>
  <c r="DZ451" i="7" s="1"/>
  <c r="DU451" i="7" l="1"/>
  <c r="EB451" i="7" s="1"/>
  <c r="EA451" i="7" l="1"/>
  <c r="DV452" i="7" s="1"/>
  <c r="DY452" i="7" s="1"/>
  <c r="DZ452" i="7" s="1"/>
  <c r="DU452" i="7" l="1"/>
  <c r="EB452" i="7" s="1"/>
  <c r="EA452" i="7" l="1"/>
  <c r="DV453" i="7" s="1"/>
  <c r="DY453" i="7" s="1"/>
  <c r="DZ453" i="7" s="1"/>
  <c r="DU453" i="7" l="1"/>
  <c r="EB453" i="7" s="1"/>
  <c r="EA453" i="7" l="1"/>
  <c r="DV454" i="7" s="1"/>
  <c r="DY454" i="7" s="1"/>
  <c r="DZ454" i="7" s="1"/>
  <c r="DU454" i="7" l="1"/>
  <c r="EB454" i="7" s="1"/>
  <c r="EA454" i="7" l="1"/>
  <c r="DV455" i="7" s="1"/>
  <c r="DY455" i="7" s="1"/>
  <c r="DZ455" i="7" s="1"/>
  <c r="DU455" i="7" l="1"/>
  <c r="EB455" i="7" s="1"/>
  <c r="EA455" i="7" l="1"/>
  <c r="DV456" i="7" s="1"/>
  <c r="DY456" i="7" s="1"/>
  <c r="DZ456" i="7" s="1"/>
  <c r="DU456" i="7" l="1"/>
  <c r="EB456" i="7" s="1"/>
  <c r="EA456" i="7" l="1"/>
  <c r="DV457" i="7" s="1"/>
  <c r="DY457" i="7" s="1"/>
  <c r="DZ457" i="7" s="1"/>
  <c r="DU457" i="7" l="1"/>
  <c r="EB457" i="7" s="1"/>
  <c r="EA457" i="7" l="1"/>
  <c r="DV458" i="7" s="1"/>
  <c r="DY458" i="7" s="1"/>
  <c r="DZ458" i="7" s="1"/>
  <c r="DU458" i="7" l="1"/>
  <c r="EB458" i="7" s="1"/>
  <c r="EA458" i="7" l="1"/>
  <c r="DV459" i="7" s="1"/>
  <c r="DY459" i="7" s="1"/>
  <c r="DZ459" i="7" s="1"/>
  <c r="DU459" i="7" l="1"/>
  <c r="EB459" i="7" s="1"/>
  <c r="EA459" i="7" l="1"/>
  <c r="DV460" i="7" s="1"/>
  <c r="DY460" i="7" s="1"/>
  <c r="DZ460" i="7" s="1"/>
  <c r="DU460" i="7" l="1"/>
  <c r="EA460" i="7" s="1"/>
  <c r="DV461" i="7" s="1"/>
  <c r="DU461" i="7" l="1"/>
  <c r="DY461" i="7"/>
  <c r="DZ461" i="7" s="1"/>
  <c r="EA461" i="7" l="1"/>
  <c r="DV462" i="7" l="1"/>
  <c r="DY462" i="7" s="1"/>
  <c r="DZ462" i="7" s="1"/>
  <c r="DU462" i="7"/>
  <c r="EA462" i="7" l="1"/>
  <c r="DV463" i="7" s="1"/>
  <c r="DY463" i="7" s="1"/>
  <c r="DZ463" i="7" s="1"/>
  <c r="DU463" i="7" l="1"/>
  <c r="EA463" i="7" s="1"/>
  <c r="DV464" i="7" s="1"/>
  <c r="DY464" i="7" l="1"/>
  <c r="DZ464" i="7" s="1"/>
  <c r="DU464" i="7"/>
  <c r="EA464" i="7" l="1"/>
  <c r="DV465" i="7" l="1"/>
  <c r="DY465" i="7" s="1"/>
  <c r="DZ465" i="7" s="1"/>
  <c r="DU465" i="7"/>
  <c r="EA465" i="7" l="1"/>
  <c r="DU466" i="7" s="1"/>
  <c r="DV466" i="7" l="1"/>
  <c r="DY466" i="7" s="1"/>
  <c r="DZ466" i="7" s="1"/>
  <c r="EA466" i="7" l="1"/>
  <c r="DU467" i="7" s="1"/>
  <c r="DV467" i="7" l="1"/>
  <c r="EA467" i="7" s="1"/>
  <c r="DU468" i="7" s="1"/>
  <c r="EB472" i="7"/>
  <c r="DY467" i="7" l="1"/>
  <c r="DZ467" i="7" s="1"/>
  <c r="DV468" i="7"/>
  <c r="DY468" i="7" s="1"/>
  <c r="DZ468" i="7" s="1"/>
  <c r="EA468" i="7" l="1"/>
  <c r="DU469" i="7" s="1"/>
  <c r="DV469" i="7" l="1"/>
  <c r="EA469" i="7" s="1"/>
  <c r="DV470" i="7" s="1"/>
  <c r="DY470" i="7" s="1"/>
  <c r="DZ470" i="7" s="1"/>
  <c r="DY469" i="7" l="1"/>
  <c r="DZ469" i="7" s="1"/>
  <c r="DU470" i="7"/>
  <c r="EA470" i="7" s="1"/>
  <c r="DU471" i="7" l="1"/>
  <c r="DV471" i="7"/>
  <c r="DY471" i="7" s="1"/>
  <c r="DZ471" i="7" s="1"/>
  <c r="EA471" i="7" l="1"/>
  <c r="DV472" i="7" s="1"/>
  <c r="DY472" i="7" s="1"/>
  <c r="DZ472" i="7" s="1"/>
  <c r="DU472" i="7" l="1"/>
  <c r="EA472" i="7" s="1"/>
  <c r="DV473" i="7" l="1"/>
  <c r="DY473" i="7" s="1"/>
  <c r="DZ473" i="7" s="1"/>
  <c r="DU473" i="7"/>
  <c r="EB473" i="7" s="1"/>
  <c r="EA473" i="7" l="1"/>
  <c r="DV474" i="7" s="1"/>
  <c r="DY474" i="7" s="1"/>
  <c r="DZ474" i="7" s="1"/>
  <c r="DU474" i="7" l="1"/>
  <c r="EB474" i="7" s="1"/>
  <c r="EA474" i="7" l="1"/>
  <c r="DV475" i="7" s="1"/>
  <c r="DY475" i="7" s="1"/>
  <c r="DZ475" i="7" s="1"/>
  <c r="DU475" i="7" l="1"/>
  <c r="EB475" i="7" s="1"/>
  <c r="EA475" i="7" l="1"/>
  <c r="DV476" i="7" s="1"/>
  <c r="DY476" i="7" s="1"/>
  <c r="DZ476" i="7" s="1"/>
  <c r="DU476" i="7" l="1"/>
  <c r="EB476" i="7" s="1"/>
  <c r="EA476" i="7" l="1"/>
  <c r="DV477" i="7" s="1"/>
  <c r="DY477" i="7" s="1"/>
  <c r="DZ477" i="7" s="1"/>
  <c r="DU477" i="7" l="1"/>
  <c r="EB477" i="7" s="1"/>
  <c r="EA477" i="7" l="1"/>
  <c r="DV478" i="7" s="1"/>
  <c r="DY478" i="7" s="1"/>
  <c r="DZ478" i="7" s="1"/>
  <c r="DU478" i="7" l="1"/>
  <c r="EB478" i="7" s="1"/>
  <c r="EA478" i="7" l="1"/>
  <c r="DV479" i="7" s="1"/>
  <c r="DY479" i="7" s="1"/>
  <c r="DZ479" i="7" s="1"/>
  <c r="DU479" i="7" l="1"/>
  <c r="EB479" i="7" s="1"/>
  <c r="EA479" i="7" l="1"/>
  <c r="DV480" i="7"/>
  <c r="DY480" i="7" s="1"/>
  <c r="DZ480" i="7" s="1"/>
  <c r="DU480" i="7"/>
  <c r="EB480" i="7" s="1"/>
  <c r="EA480" i="7" l="1"/>
  <c r="DV481" i="7" l="1"/>
  <c r="DY481" i="7" s="1"/>
  <c r="DZ481" i="7" s="1"/>
  <c r="DU481" i="7"/>
  <c r="EB481" i="7" s="1"/>
  <c r="EA481" i="7" l="1"/>
  <c r="DV482" i="7" l="1"/>
  <c r="DY482" i="7" s="1"/>
  <c r="DZ482" i="7" s="1"/>
  <c r="DU482" i="7"/>
  <c r="EB482" i="7" s="1"/>
  <c r="EA482" i="7" l="1"/>
  <c r="DV483" i="7" l="1"/>
  <c r="DY483" i="7" s="1"/>
  <c r="DZ483" i="7" s="1"/>
  <c r="DU483" i="7"/>
  <c r="EB483" i="7" s="1"/>
  <c r="EA483" i="7" l="1"/>
  <c r="DU484" i="7" l="1"/>
  <c r="DV484" i="7"/>
  <c r="DY484" i="7" s="1"/>
  <c r="DZ484" i="7" s="1"/>
  <c r="EA484" i="7" l="1"/>
  <c r="DV485" i="7" l="1"/>
  <c r="DY485" i="7" s="1"/>
  <c r="DZ485" i="7" s="1"/>
  <c r="DU485" i="7"/>
  <c r="EA485" i="7" l="1"/>
  <c r="DV486" i="7" s="1"/>
  <c r="DY486" i="7" s="1"/>
  <c r="DZ486" i="7" s="1"/>
  <c r="DU486" i="7" l="1"/>
  <c r="EA486" i="7" s="1"/>
  <c r="DV487" i="7" s="1"/>
  <c r="DU487" i="7" l="1"/>
  <c r="DY487" i="7"/>
  <c r="DZ487" i="7" s="1"/>
  <c r="EA487" i="7" l="1"/>
  <c r="DV488" i="7" s="1"/>
  <c r="DU488" i="7" l="1"/>
  <c r="DY488" i="7"/>
  <c r="DZ488" i="7" s="1"/>
  <c r="EA488" i="7" l="1"/>
  <c r="DV489" i="7" s="1"/>
  <c r="DY489" i="7" l="1"/>
  <c r="DZ489" i="7" s="1"/>
  <c r="DU489" i="7"/>
  <c r="EA489" i="7" l="1"/>
  <c r="DV490" i="7" l="1"/>
  <c r="DY490" i="7" s="1"/>
  <c r="DZ490" i="7" s="1"/>
  <c r="DU490" i="7"/>
  <c r="EA490" i="7" l="1"/>
  <c r="DV491" i="7" s="1"/>
  <c r="DY491" i="7" s="1"/>
  <c r="DZ491" i="7" s="1"/>
  <c r="DU491" i="7" l="1"/>
  <c r="EA491" i="7" s="1"/>
  <c r="DU492" i="7" l="1"/>
  <c r="DV492" i="7"/>
  <c r="DY492" i="7" s="1"/>
  <c r="DZ492" i="7" s="1"/>
  <c r="EA492" i="7" l="1"/>
  <c r="DV493" i="7" s="1"/>
  <c r="DY493" i="7" s="1"/>
  <c r="DZ493" i="7" s="1"/>
  <c r="DU493" i="7" l="1"/>
  <c r="EA493" i="7" s="1"/>
  <c r="DU494" i="7" l="1"/>
  <c r="DV494" i="7"/>
  <c r="DY494" i="7" s="1"/>
  <c r="DZ494" i="7" s="1"/>
  <c r="EA494" i="7" l="1"/>
  <c r="DV495" i="7" s="1"/>
  <c r="DY495" i="7" s="1"/>
  <c r="DZ495" i="7" s="1"/>
  <c r="DU495" i="7" l="1"/>
  <c r="EA495" i="7" s="1"/>
  <c r="DV496" i="7" s="1"/>
  <c r="DY496" i="7" s="1"/>
  <c r="DZ496" i="7" s="1"/>
  <c r="DU496" i="7" l="1"/>
  <c r="EB496" i="7" s="1"/>
  <c r="EA496" i="7" l="1"/>
  <c r="DV497" i="7" s="1"/>
  <c r="DY497" i="7" s="1"/>
  <c r="DZ497" i="7" s="1"/>
  <c r="DU497" i="7" l="1"/>
  <c r="EA497" i="7" s="1"/>
  <c r="DV498" i="7" s="1"/>
  <c r="DY498" i="7" s="1"/>
  <c r="DZ498" i="7" s="1"/>
  <c r="EB497" i="7" l="1"/>
  <c r="DU498" i="7"/>
  <c r="EB498" i="7" s="1"/>
  <c r="EA498" i="7" l="1"/>
  <c r="DV499" i="7" s="1"/>
  <c r="DY499" i="7" s="1"/>
  <c r="DZ499" i="7" s="1"/>
  <c r="DU499" i="7" l="1"/>
  <c r="EB499" i="7" s="1"/>
  <c r="EA499" i="7" l="1"/>
  <c r="DV500" i="7" s="1"/>
  <c r="DY500" i="7" s="1"/>
  <c r="DZ500" i="7" s="1"/>
  <c r="DU500" i="7" l="1"/>
  <c r="EB500" i="7" s="1"/>
  <c r="EA500" i="7" l="1"/>
  <c r="DV501" i="7" s="1"/>
  <c r="DY501" i="7" s="1"/>
  <c r="DZ501" i="7" s="1"/>
  <c r="DU501" i="7" l="1"/>
  <c r="EB501" i="7" s="1"/>
  <c r="EA501" i="7" l="1"/>
  <c r="DV502" i="7" s="1"/>
  <c r="DY502" i="7" s="1"/>
  <c r="DZ502" i="7" s="1"/>
  <c r="DU502" i="7" l="1"/>
  <c r="EB502" i="7" s="1"/>
  <c r="EA502" i="7" l="1"/>
  <c r="DV503" i="7" s="1"/>
  <c r="DY503" i="7" s="1"/>
  <c r="DZ503" i="7" s="1"/>
  <c r="DU503" i="7" l="1"/>
  <c r="EA503" i="7" s="1"/>
  <c r="DV504" i="7" s="1"/>
  <c r="EB503" i="7" l="1"/>
  <c r="DU504" i="7"/>
  <c r="DY504" i="7"/>
  <c r="DZ504" i="7" s="1"/>
  <c r="EB504" i="7" l="1"/>
  <c r="EA504" i="7"/>
  <c r="DV505" i="7" s="1"/>
  <c r="DY505" i="7" l="1"/>
  <c r="DZ505" i="7" s="1"/>
  <c r="DU505" i="7"/>
  <c r="EB505" i="7" l="1"/>
  <c r="EA505" i="7"/>
  <c r="DV506" i="7" s="1"/>
  <c r="DU506" i="7" l="1"/>
  <c r="DY506" i="7"/>
  <c r="DZ506" i="7" s="1"/>
  <c r="EB506" i="7" l="1"/>
  <c r="EA506" i="7"/>
  <c r="DV507" i="7" s="1"/>
  <c r="DY507" i="7" l="1"/>
  <c r="DZ507" i="7" s="1"/>
  <c r="DU507" i="7"/>
  <c r="EB507" i="7" s="1"/>
  <c r="EA507" i="7" l="1"/>
  <c r="DV508" i="7" s="1"/>
  <c r="DU508" i="7" l="1"/>
  <c r="DY508" i="7"/>
  <c r="DZ508" i="7" s="1"/>
  <c r="EA508" i="7" l="1"/>
  <c r="DU509" i="7" l="1"/>
  <c r="DV509" i="7"/>
  <c r="DY509" i="7" s="1"/>
  <c r="DZ509" i="7" s="1"/>
  <c r="EA509" i="7" l="1"/>
  <c r="DV510" i="7" s="1"/>
  <c r="DU510" i="7" l="1"/>
  <c r="DY510" i="7"/>
  <c r="DZ510" i="7" s="1"/>
  <c r="EA510" i="7" l="1"/>
  <c r="DV511" i="7" s="1"/>
  <c r="DY511" i="7" l="1"/>
  <c r="DZ511" i="7" s="1"/>
  <c r="DU511" i="7"/>
  <c r="EA511" i="7" l="1"/>
  <c r="DV512" i="7" l="1"/>
  <c r="DY512" i="7" s="1"/>
  <c r="DZ512" i="7" s="1"/>
  <c r="DU512" i="7"/>
  <c r="EA512" i="7" l="1"/>
  <c r="DV513" i="7" s="1"/>
  <c r="DY513" i="7" s="1"/>
  <c r="DZ513" i="7" s="1"/>
  <c r="DU513" i="7" l="1"/>
  <c r="EA513" i="7" s="1"/>
  <c r="DV514" i="7" s="1"/>
  <c r="DY514" i="7" s="1"/>
  <c r="DZ514" i="7" s="1"/>
  <c r="DU514" i="7" l="1"/>
  <c r="EA514" i="7" s="1"/>
  <c r="DV515" i="7" s="1"/>
  <c r="DY515" i="7" s="1"/>
  <c r="DZ515" i="7" s="1"/>
  <c r="DU515" i="7" l="1"/>
  <c r="EA515" i="7" s="1"/>
  <c r="DV516" i="7" s="1"/>
  <c r="DY516" i="7" s="1"/>
  <c r="DZ516" i="7" s="1"/>
  <c r="DU516" i="7" l="1"/>
  <c r="EA516" i="7" s="1"/>
  <c r="DV517" i="7" l="1"/>
  <c r="DY517" i="7" s="1"/>
  <c r="DZ517" i="7" s="1"/>
  <c r="DU517" i="7"/>
  <c r="EA517" i="7" l="1"/>
  <c r="DV518" i="7" s="1"/>
  <c r="DY518" i="7" s="1"/>
  <c r="DZ518" i="7" s="1"/>
  <c r="DU518" i="7" l="1"/>
  <c r="EA518" i="7" s="1"/>
  <c r="DU519" i="7" s="1"/>
  <c r="DV519" i="7" l="1"/>
  <c r="DY519" i="7" s="1"/>
  <c r="DZ519" i="7" s="1"/>
  <c r="EA519" i="7" l="1"/>
  <c r="DV520" i="7" s="1"/>
  <c r="DY520" i="7" s="1"/>
  <c r="DZ520" i="7" s="1"/>
  <c r="DU520" i="7" l="1"/>
  <c r="EB520" i="7" s="1"/>
  <c r="EA520" i="7" l="1"/>
  <c r="DU521" i="7" s="1"/>
  <c r="EB521" i="7" s="1"/>
  <c r="DV521" i="7" l="1"/>
  <c r="DY521" i="7" s="1"/>
  <c r="DZ521" i="7" s="1"/>
  <c r="EA521" i="7" l="1"/>
  <c r="DV522" i="7" s="1"/>
  <c r="DY522" i="7" s="1"/>
  <c r="DZ522" i="7" s="1"/>
  <c r="DU522" i="7" l="1"/>
  <c r="EB522" i="7" s="1"/>
  <c r="EA522" i="7" l="1"/>
  <c r="DV523" i="7" s="1"/>
  <c r="DY523" i="7" s="1"/>
  <c r="DZ523" i="7" s="1"/>
  <c r="DU523" i="7" l="1"/>
  <c r="EB523" i="7" s="1"/>
  <c r="EA523" i="7" l="1"/>
  <c r="DU524" i="7" s="1"/>
  <c r="EB524" i="7" s="1"/>
  <c r="DV524" i="7" l="1"/>
  <c r="DY524" i="7" s="1"/>
  <c r="DZ524" i="7" s="1"/>
  <c r="EA524" i="7" l="1"/>
  <c r="DU525" i="7" s="1"/>
  <c r="DV525" i="7" l="1"/>
  <c r="DY525" i="7" s="1"/>
  <c r="DZ525" i="7" s="1"/>
  <c r="EB525" i="7"/>
  <c r="EA525" i="7" l="1"/>
  <c r="DV526" i="7" s="1"/>
  <c r="DY526" i="7" s="1"/>
  <c r="DZ526" i="7" s="1"/>
  <c r="DU526" i="7" l="1"/>
  <c r="EB526" i="7" s="1"/>
  <c r="EA526" i="7" l="1"/>
  <c r="DU527" i="7" s="1"/>
  <c r="EB527" i="7" s="1"/>
  <c r="DV527" i="7" l="1"/>
  <c r="DY527" i="7" s="1"/>
  <c r="DZ527" i="7" s="1"/>
  <c r="EA527" i="7" l="1"/>
  <c r="DV528" i="7" s="1"/>
  <c r="DY528" i="7" s="1"/>
  <c r="DZ528" i="7" s="1"/>
  <c r="DU528" i="7" l="1"/>
  <c r="EA528" i="7" s="1"/>
  <c r="EB528" i="7" l="1"/>
  <c r="DV529" i="7"/>
  <c r="DY529" i="7" s="1"/>
  <c r="DZ529" i="7" s="1"/>
  <c r="DU529" i="7"/>
  <c r="EA529" i="7" l="1"/>
  <c r="DV530" i="7" s="1"/>
  <c r="DY530" i="7" s="1"/>
  <c r="DZ530" i="7" s="1"/>
  <c r="EB529" i="7"/>
  <c r="DU530" i="7" l="1"/>
  <c r="EA530" i="7" s="1"/>
  <c r="EB530" i="7" l="1"/>
  <c r="DV531" i="7"/>
  <c r="DY531" i="7" s="1"/>
  <c r="DZ531" i="7" s="1"/>
  <c r="DU531" i="7"/>
  <c r="EB531" i="7" l="1"/>
  <c r="EA531" i="7"/>
  <c r="DV532" i="7" l="1"/>
  <c r="DY532" i="7" s="1"/>
  <c r="DZ532" i="7" s="1"/>
  <c r="DU532" i="7"/>
  <c r="EA532" i="7" l="1"/>
  <c r="DV533" i="7" s="1"/>
  <c r="DY533" i="7" s="1"/>
  <c r="DZ533" i="7" s="1"/>
  <c r="DU533" i="7" l="1"/>
  <c r="EA533" i="7" s="1"/>
  <c r="DV534" i="7" s="1"/>
  <c r="DY534" i="7" s="1"/>
  <c r="DZ534" i="7" s="1"/>
  <c r="DU534" i="7" l="1"/>
  <c r="EA534" i="7" s="1"/>
  <c r="DV535" i="7" s="1"/>
  <c r="DY535" i="7" s="1"/>
  <c r="DZ535" i="7" s="1"/>
  <c r="DU535" i="7" l="1"/>
  <c r="EA535" i="7" s="1"/>
  <c r="DV536" i="7" s="1"/>
  <c r="DY536" i="7" l="1"/>
  <c r="DZ536" i="7" s="1"/>
  <c r="DU536" i="7"/>
  <c r="EA536" i="7" l="1"/>
  <c r="DU537" i="7" l="1"/>
  <c r="DV537" i="7"/>
  <c r="DY537" i="7" s="1"/>
  <c r="DZ537" i="7" s="1"/>
  <c r="EA537" i="7" l="1"/>
  <c r="DU538" i="7" l="1"/>
  <c r="DV538" i="7"/>
  <c r="EA538" i="7" l="1"/>
  <c r="DV539" i="7" s="1"/>
  <c r="DY539" i="7" s="1"/>
  <c r="DZ539" i="7" s="1"/>
  <c r="DY538" i="7"/>
  <c r="DZ538" i="7" s="1"/>
  <c r="DU539" i="7" l="1"/>
  <c r="EA539" i="7" s="1"/>
  <c r="DU540" i="7" s="1"/>
  <c r="DV540" i="7" l="1"/>
  <c r="DY540" i="7" s="1"/>
  <c r="DZ540" i="7" s="1"/>
  <c r="EA540" i="7" l="1"/>
  <c r="DV541" i="7" s="1"/>
  <c r="DY541" i="7" s="1"/>
  <c r="DZ541" i="7" s="1"/>
  <c r="DU541" i="7" l="1"/>
  <c r="EA541" i="7" s="1"/>
  <c r="DV542" i="7" s="1"/>
  <c r="DY542" i="7" s="1"/>
  <c r="DZ542" i="7" s="1"/>
  <c r="DU542" i="7" l="1"/>
  <c r="EA542" i="7" s="1"/>
  <c r="DV543" i="7" l="1"/>
  <c r="DY543" i="7" s="1"/>
  <c r="DZ543" i="7" s="1"/>
  <c r="DU543" i="7"/>
  <c r="EA543" i="7" l="1"/>
  <c r="DV544" i="7" s="1"/>
  <c r="DY544" i="7" s="1"/>
  <c r="DZ544" i="7" s="1"/>
  <c r="DU544" i="7" l="1"/>
  <c r="EB544" i="7" s="1"/>
  <c r="EA544" i="7" l="1"/>
  <c r="DV545" i="7" s="1"/>
  <c r="DY545" i="7" s="1"/>
  <c r="DZ545" i="7" s="1"/>
  <c r="DU545" i="7" l="1"/>
  <c r="EB545" i="7" s="1"/>
  <c r="EA545" i="7" l="1"/>
  <c r="DU546" i="7" s="1"/>
  <c r="EB546" i="7" s="1"/>
  <c r="DV546" i="7" l="1"/>
  <c r="DY546" i="7" s="1"/>
  <c r="DZ546" i="7" s="1"/>
  <c r="EA546" i="7" l="1"/>
  <c r="DU547" i="7" s="1"/>
  <c r="EB547" i="7" s="1"/>
  <c r="DV547" i="7" l="1"/>
  <c r="DY547" i="7" s="1"/>
  <c r="DZ547" i="7" s="1"/>
  <c r="EA547" i="7" l="1"/>
  <c r="DV548" i="7" s="1"/>
  <c r="DY548" i="7" s="1"/>
  <c r="DZ548" i="7" s="1"/>
  <c r="DU548" i="7" l="1"/>
  <c r="EB548" i="7" s="1"/>
  <c r="EA548" i="7" l="1"/>
  <c r="DV549" i="7"/>
  <c r="DY549" i="7" s="1"/>
  <c r="DZ549" i="7" s="1"/>
  <c r="DU549" i="7"/>
  <c r="EB549" i="7" s="1"/>
  <c r="EA549" i="7" l="1"/>
  <c r="DU550" i="7" l="1"/>
  <c r="EB550" i="7" s="1"/>
  <c r="DV550" i="7"/>
  <c r="DY550" i="7" s="1"/>
  <c r="DZ550" i="7" s="1"/>
  <c r="EA550" i="7" l="1"/>
  <c r="DV551" i="7" l="1"/>
  <c r="DY551" i="7" s="1"/>
  <c r="DZ551" i="7" s="1"/>
  <c r="DU551" i="7"/>
  <c r="EB551" i="7" s="1"/>
  <c r="EA551" i="7" l="1"/>
  <c r="DV552" i="7" l="1"/>
  <c r="DY552" i="7" s="1"/>
  <c r="DZ552" i="7" s="1"/>
  <c r="DU552" i="7"/>
  <c r="EB552" i="7" s="1"/>
  <c r="EA552" i="7" l="1"/>
  <c r="DV553" i="7" l="1"/>
  <c r="DY553" i="7" s="1"/>
  <c r="DZ553" i="7" s="1"/>
  <c r="DU553" i="7"/>
  <c r="EB553" i="7" s="1"/>
  <c r="EA553" i="7" l="1"/>
  <c r="DV554" i="7" l="1"/>
  <c r="DY554" i="7" s="1"/>
  <c r="DZ554" i="7" s="1"/>
  <c r="DU554" i="7"/>
  <c r="EB554" i="7" s="1"/>
  <c r="EA554" i="7" l="1"/>
  <c r="DV555" i="7" s="1"/>
  <c r="DY555" i="7" l="1"/>
  <c r="DZ555" i="7" s="1"/>
  <c r="DU555" i="7"/>
  <c r="EB555" i="7" l="1"/>
  <c r="EA555" i="7"/>
  <c r="DV556" i="7" s="1"/>
  <c r="DY556" i="7" l="1"/>
  <c r="DZ556" i="7" s="1"/>
  <c r="DU556" i="7"/>
  <c r="EA556" i="7" s="1"/>
  <c r="DV557" i="7" s="1"/>
  <c r="DY557" i="7" l="1"/>
  <c r="DZ557" i="7" s="1"/>
  <c r="DU557" i="7"/>
  <c r="EA557" i="7" s="1"/>
  <c r="DV558" i="7" s="1"/>
  <c r="DY558" i="7" l="1"/>
  <c r="DZ558" i="7" s="1"/>
  <c r="DU558" i="7"/>
  <c r="EA558" i="7" l="1"/>
  <c r="DV559" i="7" l="1"/>
  <c r="DY559" i="7" s="1"/>
  <c r="DZ559" i="7" s="1"/>
  <c r="DU559" i="7"/>
  <c r="EA559" i="7" l="1"/>
  <c r="DV560" i="7" s="1"/>
  <c r="DY560" i="7" s="1"/>
  <c r="DZ560" i="7" s="1"/>
  <c r="DU560" i="7" l="1"/>
  <c r="EA560" i="7" s="1"/>
  <c r="DV561" i="7" s="1"/>
  <c r="DY561" i="7" s="1"/>
  <c r="DZ561" i="7" s="1"/>
  <c r="DU561" i="7" l="1"/>
  <c r="EA561" i="7" s="1"/>
  <c r="DV562" i="7" l="1"/>
  <c r="DY562" i="7" s="1"/>
  <c r="DZ562" i="7" s="1"/>
  <c r="DU562" i="7"/>
  <c r="EA562" i="7" l="1"/>
  <c r="DU563" i="7" s="1"/>
  <c r="DV563" i="7" l="1"/>
  <c r="DY563" i="7" s="1"/>
  <c r="DZ563" i="7" s="1"/>
  <c r="EA563" i="7" l="1"/>
  <c r="DV564" i="7" s="1"/>
  <c r="DY564" i="7" s="1"/>
  <c r="DZ564" i="7" s="1"/>
  <c r="DU564" i="7" l="1"/>
  <c r="EA564" i="7" s="1"/>
  <c r="DV565" i="7" s="1"/>
  <c r="DY565" i="7" s="1"/>
  <c r="DZ565" i="7" s="1"/>
  <c r="DU565" i="7" l="1"/>
  <c r="EA565" i="7" s="1"/>
  <c r="DV566" i="7" l="1"/>
  <c r="DY566" i="7" s="1"/>
  <c r="DZ566" i="7" s="1"/>
  <c r="DU566" i="7"/>
  <c r="EA566" i="7" l="1"/>
  <c r="DV567" i="7" s="1"/>
  <c r="DY567" i="7" s="1"/>
  <c r="DZ567" i="7" s="1"/>
  <c r="DU567" i="7" l="1"/>
  <c r="EA567" i="7" s="1"/>
  <c r="DV568" i="7" s="1"/>
  <c r="DY568" i="7" s="1"/>
  <c r="DZ568" i="7" s="1"/>
  <c r="DU568" i="7" l="1"/>
  <c r="EB568" i="7" s="1"/>
  <c r="EA568" i="7" l="1"/>
  <c r="DV569" i="7" s="1"/>
  <c r="DY569" i="7" s="1"/>
  <c r="DZ569" i="7" s="1"/>
  <c r="DU569" i="7" l="1"/>
  <c r="EB569" i="7" s="1"/>
  <c r="EA569" i="7" l="1"/>
  <c r="DU570" i="7" s="1"/>
  <c r="EB570" i="7" s="1"/>
  <c r="DV570" i="7" l="1"/>
  <c r="DY570" i="7" s="1"/>
  <c r="DZ570" i="7" s="1"/>
  <c r="EA570" i="7" l="1"/>
  <c r="DV571" i="7" s="1"/>
  <c r="DY571" i="7" s="1"/>
  <c r="DZ571" i="7" s="1"/>
  <c r="DU571" i="7" l="1"/>
  <c r="EB571" i="7" s="1"/>
  <c r="EA571" i="7" l="1"/>
  <c r="DV572" i="7" s="1"/>
  <c r="DY572" i="7" s="1"/>
  <c r="DZ572" i="7" s="1"/>
  <c r="DU572" i="7" l="1"/>
  <c r="EB572" i="7" s="1"/>
  <c r="EA572" i="7" l="1"/>
  <c r="DV573" i="7" s="1"/>
  <c r="DY573" i="7" s="1"/>
  <c r="DZ573" i="7" s="1"/>
  <c r="DU573" i="7" l="1"/>
  <c r="EB573" i="7" s="1"/>
  <c r="EA573" i="7" l="1"/>
  <c r="DV574" i="7" s="1"/>
  <c r="DY574" i="7" s="1"/>
  <c r="DZ574" i="7" s="1"/>
  <c r="DU574" i="7" l="1"/>
  <c r="EB574" i="7" s="1"/>
  <c r="EA574" i="7" l="1"/>
  <c r="DV575" i="7" s="1"/>
  <c r="DY575" i="7" s="1"/>
  <c r="DZ575" i="7" s="1"/>
  <c r="DU575" i="7" l="1"/>
  <c r="EB575" i="7" s="1"/>
  <c r="EA575" i="7" l="1"/>
  <c r="DV576" i="7" s="1"/>
  <c r="DY576" i="7" s="1"/>
  <c r="DZ576" i="7" s="1"/>
  <c r="DU576" i="7" l="1"/>
  <c r="EB576" i="7" s="1"/>
  <c r="EA576" i="7" l="1"/>
  <c r="DU577" i="7" s="1"/>
  <c r="EB577" i="7" s="1"/>
  <c r="DV577" i="7" l="1"/>
  <c r="DY577" i="7" s="1"/>
  <c r="DZ577" i="7" s="1"/>
  <c r="EA577" i="7" l="1"/>
  <c r="DV578" i="7" s="1"/>
  <c r="DY578" i="7" s="1"/>
  <c r="DZ578" i="7" s="1"/>
  <c r="DU578" i="7" l="1"/>
  <c r="EB578" i="7" s="1"/>
  <c r="EA578" i="7" l="1"/>
  <c r="DV579" i="7" s="1"/>
  <c r="DY579" i="7" s="1"/>
  <c r="DZ579" i="7" s="1"/>
  <c r="DU579" i="7" l="1"/>
  <c r="EB579" i="7" s="1"/>
  <c r="EA579" i="7" l="1"/>
  <c r="DV580" i="7" s="1"/>
  <c r="DY580" i="7" s="1"/>
  <c r="DZ580" i="7" s="1"/>
  <c r="DU580" i="7" l="1"/>
  <c r="EA580" i="7" s="1"/>
  <c r="DU581" i="7" s="1"/>
  <c r="DV581" i="7" l="1"/>
  <c r="DY581" i="7" s="1"/>
  <c r="DZ581" i="7" s="1"/>
  <c r="EA581" i="7" l="1"/>
  <c r="DU582" i="7" s="1"/>
  <c r="DV582" i="7"/>
  <c r="DY582" i="7" s="1"/>
  <c r="DZ582" i="7" s="1"/>
  <c r="EA582" i="7" l="1"/>
  <c r="DU583" i="7" l="1"/>
  <c r="DV583" i="7"/>
  <c r="DY583" i="7" s="1"/>
  <c r="DZ583" i="7" s="1"/>
  <c r="EA583" i="7" l="1"/>
  <c r="DV584" i="7" l="1"/>
  <c r="DY584" i="7" s="1"/>
  <c r="DZ584" i="7" s="1"/>
  <c r="DU584" i="7"/>
  <c r="EA584" i="7" l="1"/>
  <c r="DV585" i="7" s="1"/>
  <c r="DY585" i="7" s="1"/>
  <c r="DZ585" i="7" s="1"/>
  <c r="DU585" i="7" l="1"/>
  <c r="EA585" i="7" s="1"/>
  <c r="DU586" i="7" l="1"/>
  <c r="DV586" i="7"/>
  <c r="EA586" i="7" l="1"/>
  <c r="DV587" i="7" s="1"/>
  <c r="DY587" i="7" s="1"/>
  <c r="DZ587" i="7" s="1"/>
  <c r="DY586" i="7"/>
  <c r="DZ586" i="7" s="1"/>
  <c r="DU587" i="7" l="1"/>
  <c r="EA587" i="7" s="1"/>
  <c r="DU588" i="7" l="1"/>
  <c r="DV588" i="7"/>
  <c r="DY588" i="7" s="1"/>
  <c r="DZ588" i="7" s="1"/>
  <c r="EA588" i="7" l="1"/>
  <c r="DU589" i="7" l="1"/>
  <c r="DV589" i="7"/>
  <c r="DY589" i="7" s="1"/>
  <c r="DZ589" i="7" s="1"/>
  <c r="EA589" i="7" l="1"/>
  <c r="DV590" i="7" l="1"/>
  <c r="DY590" i="7" s="1"/>
  <c r="DZ590" i="7" s="1"/>
  <c r="DU590" i="7"/>
  <c r="EA590" i="7" l="1"/>
  <c r="DU591" i="7" s="1"/>
  <c r="DV591" i="7" l="1"/>
  <c r="EA591" i="7" s="1"/>
  <c r="DV592" i="7" s="1"/>
  <c r="DY592" i="7" s="1"/>
  <c r="DZ592" i="7" s="1"/>
  <c r="DY591" i="7" l="1"/>
  <c r="DZ591" i="7" s="1"/>
  <c r="DU592" i="7"/>
  <c r="EB592" i="7" s="1"/>
  <c r="EA592" i="7" l="1"/>
  <c r="DU593" i="7" s="1"/>
  <c r="EB593" i="7" s="1"/>
  <c r="DV593" i="7" l="1"/>
  <c r="DY593" i="7" s="1"/>
  <c r="DZ593" i="7" s="1"/>
  <c r="EA593" i="7" l="1"/>
  <c r="DV594" i="7" s="1"/>
  <c r="DY594" i="7" s="1"/>
  <c r="DZ594" i="7" s="1"/>
  <c r="DU594" i="7" l="1"/>
  <c r="EB594" i="7" s="1"/>
  <c r="EA594" i="7" l="1"/>
  <c r="DV595" i="7" s="1"/>
  <c r="DY595" i="7" s="1"/>
  <c r="DZ595" i="7" s="1"/>
  <c r="DU595" i="7" l="1"/>
  <c r="EB595" i="7" s="1"/>
  <c r="EA595" i="7" l="1"/>
  <c r="DU596" i="7" s="1"/>
  <c r="EB596" i="7" s="1"/>
  <c r="DV596" i="7" l="1"/>
  <c r="DY596" i="7" s="1"/>
  <c r="DZ596" i="7" s="1"/>
  <c r="EA596" i="7" l="1"/>
  <c r="DU597" i="7" s="1"/>
  <c r="EB597" i="7" s="1"/>
  <c r="DV597" i="7" l="1"/>
  <c r="DY597" i="7" s="1"/>
  <c r="DZ597" i="7" s="1"/>
  <c r="EA597" i="7" l="1"/>
  <c r="DU598" i="7" s="1"/>
  <c r="EB598" i="7" s="1"/>
  <c r="DV598" i="7" l="1"/>
  <c r="DY598" i="7" s="1"/>
  <c r="DZ598" i="7" s="1"/>
  <c r="EA598" i="7" l="1"/>
  <c r="DV599" i="7" s="1"/>
  <c r="DY599" i="7" s="1"/>
  <c r="DZ599" i="7" s="1"/>
  <c r="DU599" i="7" l="1"/>
  <c r="EB599" i="7" s="1"/>
  <c r="EA599" i="7" l="1"/>
  <c r="DV600" i="7" s="1"/>
  <c r="DY600" i="7" s="1"/>
  <c r="DZ600" i="7" s="1"/>
  <c r="DU600" i="7" l="1"/>
  <c r="EB600" i="7" s="1"/>
  <c r="EA600" i="7" l="1"/>
  <c r="DV601" i="7" s="1"/>
  <c r="DY601" i="7" s="1"/>
  <c r="DZ601" i="7" s="1"/>
  <c r="DU601" i="7" l="1"/>
  <c r="EB601" i="7" s="1"/>
  <c r="EA601" i="7" l="1"/>
  <c r="DV602" i="7" s="1"/>
  <c r="DY602" i="7" s="1"/>
  <c r="DZ602" i="7" s="1"/>
  <c r="DU602" i="7" l="1"/>
  <c r="EB602" i="7" s="1"/>
  <c r="EA602" i="7" l="1"/>
  <c r="DV603" i="7" s="1"/>
  <c r="DY603" i="7" s="1"/>
  <c r="DZ603" i="7" s="1"/>
  <c r="DU603" i="7" l="1"/>
  <c r="EB603" i="7" s="1"/>
  <c r="EA603" i="7" l="1"/>
  <c r="DU604" i="7" s="1"/>
  <c r="DV604" i="7" l="1"/>
  <c r="DY604" i="7" s="1"/>
  <c r="DZ604" i="7" s="1"/>
  <c r="EA604" i="7" l="1"/>
  <c r="DV605" i="7" s="1"/>
  <c r="DY605" i="7" s="1"/>
  <c r="DZ605" i="7" s="1"/>
  <c r="DU605" i="7"/>
  <c r="EA605" i="7" s="1"/>
  <c r="DV606" i="7" l="1"/>
  <c r="DY606" i="7" s="1"/>
  <c r="DZ606" i="7" s="1"/>
  <c r="DU606" i="7"/>
  <c r="EA606" i="7" l="1"/>
  <c r="DV607" i="7" s="1"/>
  <c r="DY607" i="7" s="1"/>
  <c r="DZ607" i="7" s="1"/>
  <c r="DU607" i="7" l="1"/>
  <c r="EA607" i="7" s="1"/>
  <c r="ES16" i="7"/>
  <c r="DV608" i="7" l="1"/>
  <c r="DY608" i="7" s="1"/>
  <c r="DZ608" i="7" s="1"/>
  <c r="DU608" i="7"/>
  <c r="EA608" i="7" l="1"/>
  <c r="DV609" i="7" s="1"/>
  <c r="DY609" i="7" s="1"/>
  <c r="DZ609" i="7" s="1"/>
  <c r="DU609" i="7" l="1"/>
  <c r="EA609" i="7" s="1"/>
  <c r="DV610" i="7" s="1"/>
  <c r="DY610" i="7" s="1"/>
  <c r="DZ610" i="7" s="1"/>
  <c r="DU610" i="7" l="1"/>
  <c r="EA610" i="7" s="1"/>
  <c r="DU611" i="7" s="1"/>
  <c r="DV611" i="7" l="1"/>
  <c r="DY611" i="7" s="1"/>
  <c r="DZ611" i="7" s="1"/>
  <c r="EA611" i="7" l="1"/>
  <c r="DU612" i="7" s="1"/>
  <c r="DV612" i="7" l="1"/>
  <c r="DY612" i="7" s="1"/>
  <c r="DZ612" i="7" s="1"/>
  <c r="EA612" i="7" l="1"/>
  <c r="DV613" i="7" s="1"/>
  <c r="DY613" i="7" s="1"/>
  <c r="DZ613" i="7" s="1"/>
  <c r="DU613" i="7" l="1"/>
  <c r="EA613" i="7" s="1"/>
  <c r="DV614" i="7" l="1"/>
  <c r="DY614" i="7" s="1"/>
  <c r="DZ614" i="7" s="1"/>
  <c r="DU614" i="7"/>
  <c r="EB616" i="7"/>
  <c r="EA614" i="7" l="1"/>
  <c r="DU615" i="7" s="1"/>
  <c r="DV615" i="7" l="1"/>
  <c r="DY615" i="7" s="1"/>
  <c r="DZ615" i="7" s="1"/>
  <c r="EA615" i="7" l="1"/>
  <c r="DV616" i="7" s="1"/>
  <c r="DY616" i="7" s="1"/>
  <c r="DZ616" i="7" s="1"/>
  <c r="DU616" i="7" l="1"/>
  <c r="EA616" i="7" s="1"/>
  <c r="DV617" i="7" s="1"/>
  <c r="DY617" i="7" s="1"/>
  <c r="DZ617" i="7" s="1"/>
  <c r="DU617" i="7" l="1"/>
  <c r="EB617" i="7" s="1"/>
  <c r="EA617" i="7" l="1"/>
  <c r="DV618" i="7" s="1"/>
  <c r="DY618" i="7" s="1"/>
  <c r="DZ618" i="7" s="1"/>
  <c r="DU618" i="7" l="1"/>
  <c r="EB618" i="7" s="1"/>
  <c r="EA618" i="7" l="1"/>
  <c r="DV619" i="7" l="1"/>
  <c r="DY619" i="7" s="1"/>
  <c r="DZ619" i="7" s="1"/>
  <c r="DU619" i="7"/>
  <c r="EB619" i="7" s="1"/>
  <c r="EA619" i="7" l="1"/>
  <c r="DV620" i="7" l="1"/>
  <c r="DY620" i="7" s="1"/>
  <c r="DZ620" i="7" s="1"/>
  <c r="DU620" i="7"/>
  <c r="EB620" i="7" s="1"/>
  <c r="EA620" i="7" l="1"/>
  <c r="DV621" i="7" l="1"/>
  <c r="DY621" i="7" s="1"/>
  <c r="DZ621" i="7" s="1"/>
  <c r="DU621" i="7"/>
  <c r="EB621" i="7" s="1"/>
  <c r="EA621" i="7" l="1"/>
  <c r="DV622" i="7" l="1"/>
  <c r="DY622" i="7" s="1"/>
  <c r="DZ622" i="7" s="1"/>
  <c r="DU622" i="7"/>
  <c r="EB622" i="7" s="1"/>
  <c r="EA622" i="7" l="1"/>
  <c r="DV623" i="7" l="1"/>
  <c r="DY623" i="7" s="1"/>
  <c r="DZ623" i="7" s="1"/>
  <c r="DU623" i="7"/>
  <c r="EB623" i="7" s="1"/>
  <c r="EA623" i="7" l="1"/>
  <c r="DU624" i="7" l="1"/>
  <c r="EB624" i="7" s="1"/>
  <c r="DV624" i="7"/>
  <c r="DY624" i="7" s="1"/>
  <c r="DZ624" i="7" s="1"/>
  <c r="EA624" i="7" l="1"/>
  <c r="DV625" i="7" l="1"/>
  <c r="DY625" i="7" s="1"/>
  <c r="DZ625" i="7" s="1"/>
  <c r="DU625" i="7"/>
  <c r="EB625" i="7" s="1"/>
  <c r="EA625" i="7" l="1"/>
  <c r="DV626" i="7" l="1"/>
  <c r="DY626" i="7" s="1"/>
  <c r="DZ626" i="7" s="1"/>
  <c r="DU626" i="7"/>
  <c r="EB626" i="7" s="1"/>
  <c r="EA626" i="7" l="1"/>
  <c r="DU627" i="7" l="1"/>
  <c r="EB627" i="7" s="1"/>
  <c r="DV627" i="7"/>
  <c r="DY627" i="7" s="1"/>
  <c r="DZ627" i="7" s="1"/>
  <c r="EA627" i="7" l="1"/>
  <c r="DU628" i="7" l="1"/>
  <c r="DV628" i="7"/>
  <c r="DY628" i="7" s="1"/>
  <c r="DZ628" i="7" s="1"/>
  <c r="EA628" i="7" l="1"/>
  <c r="DV629" i="7" s="1"/>
  <c r="DY629" i="7" s="1"/>
  <c r="DZ629" i="7" s="1"/>
  <c r="DU629" i="7" l="1"/>
  <c r="EA629" i="7" s="1"/>
  <c r="DV630" i="7" s="1"/>
  <c r="DY630" i="7" s="1"/>
  <c r="DZ630" i="7" s="1"/>
  <c r="DU630" i="7" l="1"/>
  <c r="EA630" i="7" s="1"/>
  <c r="DU631" i="7" s="1"/>
  <c r="DV631" i="7" l="1"/>
  <c r="DY631" i="7" s="1"/>
  <c r="DZ631" i="7" s="1"/>
  <c r="EA631" i="7" l="1"/>
  <c r="DV632" i="7" l="1"/>
  <c r="DY632" i="7" s="1"/>
  <c r="DZ632" i="7" s="1"/>
  <c r="DU632" i="7"/>
  <c r="EA632" i="7" s="1"/>
  <c r="DU633" i="7" l="1"/>
  <c r="DV633" i="7"/>
  <c r="DY633" i="7" s="1"/>
  <c r="DZ633" i="7" s="1"/>
  <c r="EA633" i="7" l="1"/>
  <c r="DU634" i="7" s="1"/>
  <c r="DV634" i="7" l="1"/>
  <c r="EA634" i="7" s="1"/>
  <c r="DU635" i="7" s="1"/>
  <c r="DV635" i="7" l="1"/>
  <c r="DY635" i="7" s="1"/>
  <c r="DZ635" i="7" s="1"/>
  <c r="DY634" i="7"/>
  <c r="DZ634" i="7" s="1"/>
  <c r="EA635" i="7" l="1"/>
  <c r="DU636" i="7" s="1"/>
  <c r="DV636" i="7" l="1"/>
  <c r="DY636" i="7" s="1"/>
  <c r="DZ636" i="7" s="1"/>
  <c r="EA636" i="7" l="1"/>
  <c r="DU637" i="7" s="1"/>
  <c r="DV637" i="7" l="1"/>
  <c r="DY637" i="7" s="1"/>
  <c r="DZ637" i="7" s="1"/>
  <c r="EA637" i="7" l="1"/>
  <c r="DU638" i="7" s="1"/>
  <c r="DV638" i="7" l="1"/>
  <c r="DY638" i="7" s="1"/>
  <c r="DZ638" i="7" s="1"/>
  <c r="EA638" i="7" l="1"/>
  <c r="DU639" i="7" s="1"/>
  <c r="DV639" i="7" l="1"/>
  <c r="DY639" i="7" s="1"/>
  <c r="DZ639" i="7" s="1"/>
  <c r="EA639" i="7" l="1"/>
  <c r="DV640" i="7" s="1"/>
  <c r="DY640" i="7" s="1"/>
  <c r="DZ640" i="7" s="1"/>
  <c r="DU640" i="7" l="1"/>
  <c r="EB640" i="7" s="1"/>
  <c r="EA640" i="7" l="1"/>
  <c r="DU641" i="7" l="1"/>
  <c r="EB641" i="7" s="1"/>
  <c r="DV641" i="7"/>
  <c r="DY641" i="7" s="1"/>
  <c r="DZ641" i="7" s="1"/>
  <c r="EA641" i="7" l="1"/>
  <c r="DU642" i="7" l="1"/>
  <c r="DV642" i="7"/>
  <c r="DY642" i="7" s="1"/>
  <c r="DZ642" i="7" s="1"/>
  <c r="EB642" i="7" l="1"/>
  <c r="EA642" i="7"/>
  <c r="DU643" i="7" l="1"/>
  <c r="DV643" i="7"/>
  <c r="DY643" i="7" s="1"/>
  <c r="DZ643" i="7" s="1"/>
  <c r="EB643" i="7" l="1"/>
  <c r="EA643" i="7"/>
  <c r="DV644" i="7" l="1"/>
  <c r="DY644" i="7" s="1"/>
  <c r="DZ644" i="7" s="1"/>
  <c r="DU644" i="7"/>
  <c r="EB644" i="7" s="1"/>
  <c r="EA644" i="7" l="1"/>
  <c r="DV645" i="7" s="1"/>
  <c r="DY645" i="7" s="1"/>
  <c r="DZ645" i="7" s="1"/>
  <c r="DU645" i="7" l="1"/>
  <c r="EB645" i="7" s="1"/>
  <c r="EA645" i="7" l="1"/>
  <c r="DV646" i="7" l="1"/>
  <c r="DY646" i="7" s="1"/>
  <c r="DZ646" i="7" s="1"/>
  <c r="DU646" i="7"/>
  <c r="EA646" i="7" l="1"/>
  <c r="EB646" i="7"/>
  <c r="DU647" i="7" l="1"/>
  <c r="DV647" i="7"/>
  <c r="DY647" i="7" s="1"/>
  <c r="DZ647" i="7" s="1"/>
  <c r="EB647" i="7" l="1"/>
  <c r="EA647" i="7"/>
  <c r="DV648" i="7" l="1"/>
  <c r="DY648" i="7" s="1"/>
  <c r="DZ648" i="7" s="1"/>
  <c r="DU648" i="7"/>
  <c r="EB648" i="7" l="1"/>
  <c r="EA648" i="7"/>
  <c r="DV649" i="7" l="1"/>
  <c r="DY649" i="7" s="1"/>
  <c r="DZ649" i="7" s="1"/>
  <c r="DU649" i="7"/>
  <c r="EB649" i="7" l="1"/>
  <c r="EA649" i="7"/>
  <c r="DV650" i="7" l="1"/>
  <c r="DY650" i="7" s="1"/>
  <c r="DZ650" i="7" s="1"/>
  <c r="DU650" i="7"/>
  <c r="EB650" i="7" l="1"/>
  <c r="EA650" i="7"/>
  <c r="DU651" i="7" l="1"/>
  <c r="DV651" i="7"/>
  <c r="DY651" i="7" s="1"/>
  <c r="DZ651" i="7" s="1"/>
  <c r="EB651" i="7" l="1"/>
  <c r="EA651" i="7"/>
  <c r="DU652" i="7" l="1"/>
  <c r="DV652" i="7"/>
  <c r="DY652" i="7" s="1"/>
  <c r="DZ652" i="7" s="1"/>
  <c r="EA652" i="7" l="1"/>
  <c r="DV653" i="7" s="1"/>
  <c r="DY653" i="7" s="1"/>
  <c r="DZ653" i="7" s="1"/>
  <c r="DU653" i="7" l="1"/>
  <c r="EA653" i="7" s="1"/>
  <c r="DV654" i="7" s="1"/>
  <c r="DY654" i="7" s="1"/>
  <c r="DZ654" i="7" s="1"/>
  <c r="DU654" i="7" l="1"/>
  <c r="EA654" i="7" s="1"/>
  <c r="DV655" i="7" s="1"/>
  <c r="DY655" i="7" s="1"/>
  <c r="DZ655" i="7" s="1"/>
  <c r="DU655" i="7" l="1"/>
  <c r="EA655" i="7" s="1"/>
  <c r="DV656" i="7" s="1"/>
  <c r="DY656" i="7" s="1"/>
  <c r="DZ656" i="7" s="1"/>
  <c r="DU656" i="7" l="1"/>
  <c r="EA656" i="7" s="1"/>
  <c r="DV657" i="7" s="1"/>
  <c r="DY657" i="7" s="1"/>
  <c r="DZ657" i="7" s="1"/>
  <c r="DU657" i="7" l="1"/>
  <c r="EA657" i="7" s="1"/>
  <c r="DU658" i="7" s="1"/>
  <c r="DV658" i="7" l="1"/>
  <c r="DY658" i="7" s="1"/>
  <c r="DZ658" i="7" s="1"/>
  <c r="EA658" i="7" l="1"/>
  <c r="DV659" i="7" s="1"/>
  <c r="DY659" i="7" s="1"/>
  <c r="DZ659" i="7" s="1"/>
  <c r="DU659" i="7" l="1"/>
  <c r="EA659" i="7" s="1"/>
  <c r="DV660" i="7" s="1"/>
  <c r="DY660" i="7" s="1"/>
  <c r="DZ660" i="7" s="1"/>
  <c r="DU660" i="7" l="1"/>
  <c r="EA660" i="7" s="1"/>
  <c r="DV661" i="7" s="1"/>
  <c r="DY661" i="7" s="1"/>
  <c r="DZ661" i="7" s="1"/>
  <c r="DU661" i="7" l="1"/>
  <c r="EA661" i="7" s="1"/>
  <c r="DV662" i="7" l="1"/>
  <c r="DY662" i="7" s="1"/>
  <c r="DZ662" i="7" s="1"/>
  <c r="DU662" i="7"/>
  <c r="EA662" i="7" l="1"/>
  <c r="DV663" i="7" s="1"/>
  <c r="DU663" i="7"/>
  <c r="DY663" i="7"/>
  <c r="DZ663" i="7" s="1"/>
  <c r="EA663" i="7" l="1"/>
  <c r="DV664" i="7" s="1"/>
  <c r="DU664" i="7" l="1"/>
  <c r="EB664" i="7" s="1"/>
  <c r="DY664" i="7"/>
  <c r="DZ664" i="7" s="1"/>
  <c r="EA664" i="7" l="1"/>
  <c r="DV665" i="7" s="1"/>
  <c r="DU665" i="7" l="1"/>
  <c r="EB665" i="7" s="1"/>
  <c r="DY665" i="7"/>
  <c r="DZ665" i="7" s="1"/>
  <c r="EA665" i="7" l="1"/>
  <c r="DU666" i="7" l="1"/>
  <c r="EB666" i="7" s="1"/>
  <c r="DV666" i="7"/>
  <c r="DY666" i="7" s="1"/>
  <c r="DZ666" i="7" s="1"/>
  <c r="EA666" i="7" l="1"/>
  <c r="DU667" i="7" l="1"/>
  <c r="EB667" i="7" s="1"/>
  <c r="DV667" i="7"/>
  <c r="DY667" i="7" s="1"/>
  <c r="DZ667" i="7" s="1"/>
  <c r="EA667" i="7" l="1"/>
  <c r="DV668" i="7" s="1"/>
  <c r="DU668" i="7" l="1"/>
  <c r="EB668" i="7" s="1"/>
  <c r="DY668" i="7"/>
  <c r="DZ668" i="7" s="1"/>
  <c r="EA668" i="7" l="1"/>
  <c r="DV669" i="7" s="1"/>
  <c r="DU669" i="7" l="1"/>
  <c r="EB669" i="7" s="1"/>
  <c r="DY669" i="7"/>
  <c r="DZ669" i="7" s="1"/>
  <c r="EA669" i="7" l="1"/>
  <c r="DU670" i="7" l="1"/>
  <c r="EB670" i="7" s="1"/>
  <c r="DV670" i="7"/>
  <c r="DY670" i="7" s="1"/>
  <c r="DZ670" i="7" s="1"/>
  <c r="EA670" i="7" l="1"/>
  <c r="DU671" i="7" l="1"/>
  <c r="EB671" i="7" s="1"/>
  <c r="DV671" i="7"/>
  <c r="DY671" i="7" s="1"/>
  <c r="DZ671" i="7" s="1"/>
  <c r="EA671" i="7" l="1"/>
  <c r="DV672" i="7" s="1"/>
  <c r="DU672" i="7" l="1"/>
  <c r="EB672" i="7" s="1"/>
  <c r="DY672" i="7"/>
  <c r="DZ672" i="7" s="1"/>
  <c r="EA672" i="7" l="1"/>
  <c r="DU673" i="7" l="1"/>
  <c r="EB673" i="7" s="1"/>
  <c r="DV673" i="7"/>
  <c r="DY673" i="7" s="1"/>
  <c r="DZ673" i="7" s="1"/>
  <c r="EA673" i="7" l="1"/>
  <c r="DV674" i="7" s="1"/>
  <c r="DU674" i="7" l="1"/>
  <c r="EB674" i="7" s="1"/>
  <c r="DY674" i="7"/>
  <c r="DZ674" i="7" s="1"/>
  <c r="EA674" i="7" l="1"/>
  <c r="DV675" i="7" s="1"/>
  <c r="DY675" i="7" l="1"/>
  <c r="DZ675" i="7" s="1"/>
  <c r="DU675" i="7"/>
  <c r="EB675" i="7" l="1"/>
  <c r="EA675" i="7"/>
  <c r="DV676" i="7" s="1"/>
  <c r="DY676" i="7" l="1"/>
  <c r="DZ676" i="7" s="1"/>
  <c r="DU676" i="7"/>
  <c r="EA676" i="7" l="1"/>
  <c r="DV677" i="7" l="1"/>
  <c r="DY677" i="7" s="1"/>
  <c r="DZ677" i="7" s="1"/>
  <c r="DU677" i="7"/>
  <c r="EA677" i="7" l="1"/>
  <c r="DU678" i="7" s="1"/>
  <c r="DV678" i="7" l="1"/>
  <c r="DY678" i="7" s="1"/>
  <c r="DZ678" i="7" s="1"/>
  <c r="EA678" i="7" l="1"/>
  <c r="DU679" i="7" s="1"/>
  <c r="DV679" i="7" l="1"/>
  <c r="DY679" i="7" s="1"/>
  <c r="DZ679" i="7" s="1"/>
  <c r="EA679" i="7" l="1"/>
  <c r="DU680" i="7" s="1"/>
  <c r="DV680" i="7" l="1"/>
  <c r="DY680" i="7" s="1"/>
  <c r="DZ680" i="7" s="1"/>
  <c r="EA680" i="7" l="1"/>
  <c r="DU681" i="7" s="1"/>
  <c r="DV681" i="7" l="1"/>
  <c r="EA681" i="7" s="1"/>
  <c r="DV682" i="7" l="1"/>
  <c r="DY682" i="7" s="1"/>
  <c r="DZ682" i="7" s="1"/>
  <c r="DU682" i="7"/>
  <c r="DY681" i="7"/>
  <c r="DZ681" i="7" s="1"/>
  <c r="EA682" i="7" l="1"/>
  <c r="DU683" i="7" s="1"/>
  <c r="DV683" i="7" l="1"/>
  <c r="EA683" i="7" s="1"/>
  <c r="DV684" i="7" s="1"/>
  <c r="DY684" i="7" s="1"/>
  <c r="DZ684" i="7" s="1"/>
  <c r="DU684" i="7" l="1"/>
  <c r="EA684" i="7" s="1"/>
  <c r="DU685" i="7" s="1"/>
  <c r="DY683" i="7"/>
  <c r="DZ683" i="7" s="1"/>
  <c r="DV685" i="7" l="1"/>
  <c r="EA685" i="7" s="1"/>
  <c r="EB688" i="7"/>
  <c r="DU686" i="7" l="1"/>
  <c r="DV686" i="7"/>
  <c r="DY686" i="7" s="1"/>
  <c r="DZ686" i="7" s="1"/>
  <c r="DY685" i="7"/>
  <c r="DZ685" i="7" s="1"/>
  <c r="EA686" i="7" l="1"/>
  <c r="DU687" i="7" s="1"/>
  <c r="DV687" i="7" l="1"/>
  <c r="DY687" i="7" s="1"/>
  <c r="DZ687" i="7" s="1"/>
  <c r="EA687" i="7" l="1"/>
  <c r="DV688" i="7" s="1"/>
  <c r="DY688" i="7" s="1"/>
  <c r="DZ688" i="7" s="1"/>
  <c r="DU688" i="7" l="1"/>
  <c r="EA688" i="7" s="1"/>
  <c r="DU689" i="7" s="1"/>
  <c r="EB689" i="7" s="1"/>
  <c r="DV689" i="7" l="1"/>
  <c r="DY689" i="7" s="1"/>
  <c r="DZ689" i="7" s="1"/>
  <c r="EA689" i="7" l="1"/>
  <c r="DV690" i="7" s="1"/>
  <c r="DY690" i="7" s="1"/>
  <c r="DZ690" i="7" s="1"/>
  <c r="DU690" i="7" l="1"/>
  <c r="EB690" i="7" s="1"/>
  <c r="EA690" i="7" l="1"/>
  <c r="DV691" i="7" s="1"/>
  <c r="DY691" i="7" s="1"/>
  <c r="DZ691" i="7" s="1"/>
  <c r="DU691" i="7" l="1"/>
  <c r="EB691" i="7" s="1"/>
  <c r="EA691" i="7" l="1"/>
  <c r="DV692" i="7" s="1"/>
  <c r="DY692" i="7" s="1"/>
  <c r="DZ692" i="7" s="1"/>
  <c r="DU692" i="7" l="1"/>
  <c r="EA692" i="7" s="1"/>
  <c r="EB692" i="7" l="1"/>
  <c r="DV693" i="7"/>
  <c r="DY693" i="7" s="1"/>
  <c r="DZ693" i="7" s="1"/>
  <c r="DU693" i="7"/>
  <c r="EB693" i="7" l="1"/>
  <c r="EA693" i="7"/>
  <c r="DV694" i="7" l="1"/>
  <c r="DY694" i="7" s="1"/>
  <c r="DZ694" i="7" s="1"/>
  <c r="DU694" i="7"/>
  <c r="EB694" i="7" l="1"/>
  <c r="EA694" i="7"/>
  <c r="DV695" i="7" l="1"/>
  <c r="DY695" i="7" s="1"/>
  <c r="DZ695" i="7" s="1"/>
  <c r="DU695" i="7"/>
  <c r="EB695" i="7" l="1"/>
  <c r="EA695" i="7"/>
  <c r="DV696" i="7" l="1"/>
  <c r="DY696" i="7" s="1"/>
  <c r="DZ696" i="7" s="1"/>
  <c r="DU696" i="7"/>
  <c r="EB696" i="7" s="1"/>
  <c r="EA696" i="7" l="1"/>
  <c r="DV697" i="7" l="1"/>
  <c r="DY697" i="7" s="1"/>
  <c r="DZ697" i="7" s="1"/>
  <c r="DU697" i="7"/>
  <c r="EA697" i="7" l="1"/>
  <c r="EB697" i="7"/>
  <c r="DV698" i="7" l="1"/>
  <c r="DY698" i="7" s="1"/>
  <c r="DZ698" i="7" s="1"/>
  <c r="DU698" i="7"/>
  <c r="EB698" i="7" l="1"/>
  <c r="EA698" i="7"/>
  <c r="DV699" i="7" l="1"/>
  <c r="DY699" i="7" s="1"/>
  <c r="DZ699" i="7" s="1"/>
  <c r="DU699" i="7"/>
  <c r="EB699" i="7" l="1"/>
  <c r="EA699" i="7"/>
  <c r="DV700" i="7" l="1"/>
  <c r="DY700" i="7" s="1"/>
  <c r="DZ700" i="7" s="1"/>
  <c r="DU700" i="7"/>
  <c r="EA700" i="7" l="1"/>
  <c r="DU701" i="7" s="1"/>
  <c r="DV701" i="7" l="1"/>
  <c r="DY701" i="7" s="1"/>
  <c r="DZ701" i="7" s="1"/>
  <c r="EA701" i="7" l="1"/>
  <c r="DU702" i="7" s="1"/>
  <c r="DV702" i="7" l="1"/>
  <c r="DY702" i="7" s="1"/>
  <c r="DZ702" i="7" s="1"/>
  <c r="EA702" i="7" l="1"/>
  <c r="DV703" i="7" s="1"/>
  <c r="DY703" i="7" s="1"/>
  <c r="DZ703" i="7" s="1"/>
  <c r="DU703" i="7" l="1"/>
  <c r="EA703" i="7" s="1"/>
  <c r="DV704" i="7" s="1"/>
  <c r="DY704" i="7" s="1"/>
  <c r="DZ704" i="7" s="1"/>
  <c r="DU704" i="7" l="1"/>
  <c r="EA704" i="7" s="1"/>
  <c r="DU705" i="7" l="1"/>
  <c r="DV705" i="7"/>
  <c r="DY705" i="7" s="1"/>
  <c r="DZ705" i="7" s="1"/>
  <c r="EA705" i="7" l="1"/>
  <c r="DV706" i="7" s="1"/>
  <c r="DY706" i="7" s="1"/>
  <c r="DZ706" i="7" s="1"/>
  <c r="DU706" i="7" l="1"/>
  <c r="EA706" i="7" s="1"/>
  <c r="DV707" i="7" s="1"/>
  <c r="DY707" i="7" s="1"/>
  <c r="DZ707" i="7" s="1"/>
  <c r="DU707" i="7" l="1"/>
  <c r="EA707" i="7" s="1"/>
  <c r="DU708" i="7" l="1"/>
  <c r="DV708" i="7"/>
  <c r="DY708" i="7" s="1"/>
  <c r="DZ708" i="7" s="1"/>
  <c r="EA708" i="7" l="1"/>
  <c r="DU709" i="7" s="1"/>
  <c r="DV709" i="7" l="1"/>
  <c r="DY709" i="7" s="1"/>
  <c r="DZ709" i="7" s="1"/>
  <c r="EA709" i="7" l="1"/>
  <c r="DV710" i="7" s="1"/>
  <c r="DY710" i="7" s="1"/>
  <c r="DZ710" i="7" s="1"/>
  <c r="DU710" i="7" l="1"/>
  <c r="EA710" i="7" s="1"/>
  <c r="DV711" i="7" s="1"/>
  <c r="DY711" i="7" s="1"/>
  <c r="DZ711" i="7" s="1"/>
  <c r="DU711" i="7" l="1"/>
  <c r="EA711" i="7" s="1"/>
  <c r="DV712" i="7" s="1"/>
  <c r="DY712" i="7" s="1"/>
  <c r="DZ712" i="7" s="1"/>
  <c r="EB712" i="7"/>
  <c r="DU712" i="7" l="1"/>
  <c r="EA712" i="7" s="1"/>
  <c r="DV713" i="7" s="1"/>
  <c r="DY713" i="7" s="1"/>
  <c r="DZ713" i="7" s="1"/>
  <c r="DU713" i="7" l="1"/>
  <c r="EB713" i="7" s="1"/>
  <c r="EA713" i="7" l="1"/>
  <c r="DV714" i="7" s="1"/>
  <c r="DY714" i="7" s="1"/>
  <c r="DZ714" i="7" s="1"/>
  <c r="DU714" i="7" l="1"/>
  <c r="EB714" i="7" s="1"/>
  <c r="EA714" i="7" l="1"/>
  <c r="DV715" i="7" s="1"/>
  <c r="DY715" i="7" s="1"/>
  <c r="DZ715" i="7" s="1"/>
  <c r="DU715" i="7" l="1"/>
  <c r="EB715" i="7" s="1"/>
  <c r="EA715" i="7" l="1"/>
  <c r="DV716" i="7" s="1"/>
  <c r="DY716" i="7" s="1"/>
  <c r="DZ716" i="7" s="1"/>
  <c r="DU716" i="7" l="1"/>
  <c r="EB716" i="7" s="1"/>
  <c r="EA716" i="7" l="1"/>
  <c r="DV717" i="7" s="1"/>
  <c r="DY717" i="7" s="1"/>
  <c r="DZ717" i="7" s="1"/>
  <c r="DU717" i="7" l="1"/>
  <c r="EB717" i="7" s="1"/>
  <c r="EA717" i="7" l="1"/>
  <c r="DV718" i="7" s="1"/>
  <c r="DY718" i="7" s="1"/>
  <c r="DZ718" i="7" s="1"/>
  <c r="DU718" i="7" l="1"/>
  <c r="EB718" i="7" s="1"/>
  <c r="EA718" i="7" l="1"/>
  <c r="DV719" i="7" s="1"/>
  <c r="DY719" i="7" s="1"/>
  <c r="DZ719" i="7" s="1"/>
  <c r="DU719" i="7" l="1"/>
  <c r="EB719" i="7" s="1"/>
  <c r="EA719" i="7" l="1"/>
  <c r="DV720" i="7" s="1"/>
  <c r="DY720" i="7" s="1"/>
  <c r="DZ720" i="7" s="1"/>
  <c r="DU720" i="7" l="1"/>
  <c r="EA720" i="7" s="1"/>
  <c r="DV721" i="7" s="1"/>
  <c r="EB720" i="7" l="1"/>
  <c r="DY721" i="7"/>
  <c r="DZ721" i="7" s="1"/>
  <c r="DU721" i="7"/>
  <c r="EB721" i="7" l="1"/>
  <c r="EA721" i="7"/>
  <c r="DV722" i="7" s="1"/>
  <c r="DY722" i="7" l="1"/>
  <c r="DZ722" i="7" s="1"/>
  <c r="DU722" i="7"/>
  <c r="EB722" i="7" l="1"/>
  <c r="EA722" i="7"/>
  <c r="DV723" i="7" s="1"/>
  <c r="DY723" i="7" l="1"/>
  <c r="DZ723" i="7" s="1"/>
  <c r="DU723" i="7"/>
  <c r="EB723" i="7" l="1"/>
  <c r="EA723" i="7"/>
  <c r="DV724" i="7" s="1"/>
  <c r="DY724" i="7" l="1"/>
  <c r="DZ724" i="7" s="1"/>
  <c r="DU724" i="7"/>
  <c r="EA724" i="7" s="1"/>
  <c r="DV725" i="7" l="1"/>
  <c r="DY725" i="7" s="1"/>
  <c r="DZ725" i="7" s="1"/>
  <c r="DU725" i="7"/>
  <c r="EA725" i="7" l="1"/>
  <c r="DV726" i="7" s="1"/>
  <c r="DY726" i="7" s="1"/>
  <c r="DZ726" i="7" s="1"/>
  <c r="DU726" i="7" l="1"/>
  <c r="EA726" i="7" s="1"/>
  <c r="DV727" i="7" s="1"/>
  <c r="DU727" i="7" l="1"/>
  <c r="DY727" i="7"/>
  <c r="DZ727" i="7" s="1"/>
  <c r="EA727" i="7" l="1"/>
  <c r="DV728" i="7" s="1"/>
  <c r="DY728" i="7" l="1"/>
  <c r="DZ728" i="7" s="1"/>
  <c r="DU728" i="7"/>
  <c r="EA728" i="7" l="1"/>
  <c r="DV729" i="7" s="1"/>
  <c r="DU729" i="7" l="1"/>
  <c r="DY729" i="7"/>
  <c r="DZ729" i="7" s="1"/>
  <c r="EA729" i="7" l="1"/>
  <c r="DV730" i="7" s="1"/>
  <c r="DY730" i="7" l="1"/>
  <c r="DZ730" i="7" s="1"/>
  <c r="DU730" i="7"/>
  <c r="EA730" i="7" l="1"/>
  <c r="DV731" i="7" l="1"/>
  <c r="DY731" i="7" s="1"/>
  <c r="DZ731" i="7" s="1"/>
  <c r="DU731" i="7"/>
  <c r="EA731" i="7" l="1"/>
  <c r="DV732" i="7" s="1"/>
  <c r="DY732" i="7" s="1"/>
  <c r="DZ732" i="7" s="1"/>
  <c r="DU732" i="7" l="1"/>
  <c r="EA732" i="7" s="1"/>
  <c r="DV733" i="7" l="1"/>
  <c r="DY733" i="7" s="1"/>
  <c r="DZ733" i="7" s="1"/>
  <c r="DU733" i="7"/>
  <c r="EB736" i="7"/>
  <c r="EA733" i="7" l="1"/>
  <c r="DV734" i="7" s="1"/>
  <c r="DY734" i="7" s="1"/>
  <c r="DZ734" i="7" s="1"/>
  <c r="DU734" i="7" l="1"/>
  <c r="EA734" i="7" s="1"/>
  <c r="DU735" i="7" l="1"/>
  <c r="DV735" i="7"/>
  <c r="DY735" i="7" s="1"/>
  <c r="DZ735" i="7" s="1"/>
  <c r="EA735" i="7" l="1"/>
  <c r="DV736" i="7" l="1"/>
  <c r="DY736" i="7" s="1"/>
  <c r="DZ736" i="7" s="1"/>
  <c r="DU736" i="7"/>
  <c r="EA736" i="7" l="1"/>
  <c r="DV737" i="7" s="1"/>
  <c r="DY737" i="7" s="1"/>
  <c r="DZ737" i="7" s="1"/>
  <c r="DU737" i="7" l="1"/>
  <c r="EB737" i="7" s="1"/>
  <c r="EA737" i="7" l="1"/>
  <c r="DV738" i="7" s="1"/>
  <c r="DY738" i="7" s="1"/>
  <c r="DZ738" i="7" s="1"/>
  <c r="DU738" i="7" l="1"/>
  <c r="EB738" i="7" s="1"/>
  <c r="EA738" i="7" l="1"/>
  <c r="DV739" i="7" s="1"/>
  <c r="DY739" i="7" s="1"/>
  <c r="DZ739" i="7" s="1"/>
  <c r="DU739" i="7" l="1"/>
  <c r="EA739" i="7" s="1"/>
  <c r="DV740" i="7" l="1"/>
  <c r="DY740" i="7" s="1"/>
  <c r="DZ740" i="7" s="1"/>
  <c r="DU740" i="7"/>
  <c r="EB740" i="7" s="1"/>
  <c r="EB739" i="7"/>
  <c r="EA740" i="7" l="1"/>
  <c r="DV741" i="7" s="1"/>
  <c r="DY741" i="7" s="1"/>
  <c r="DZ741" i="7" s="1"/>
  <c r="DU741" i="7" l="1"/>
  <c r="EA741" i="7" s="1"/>
  <c r="DV742" i="7" l="1"/>
  <c r="DY742" i="7" s="1"/>
  <c r="DZ742" i="7" s="1"/>
  <c r="DU742" i="7"/>
  <c r="EB742" i="7" s="1"/>
  <c r="EB741" i="7"/>
  <c r="EA742" i="7" l="1"/>
  <c r="DV743" i="7" s="1"/>
  <c r="DY743" i="7" s="1"/>
  <c r="DZ743" i="7" s="1"/>
  <c r="DU743" i="7" l="1"/>
  <c r="EB743" i="7" s="1"/>
  <c r="EA743" i="7" l="1"/>
  <c r="DV744" i="7" s="1"/>
  <c r="DY744" i="7" s="1"/>
  <c r="DZ744" i="7" s="1"/>
  <c r="DU744" i="7"/>
  <c r="EB744" i="7" s="1"/>
  <c r="EA744" i="7" l="1"/>
  <c r="DV745" i="7" l="1"/>
  <c r="DY745" i="7" s="1"/>
  <c r="DZ745" i="7" s="1"/>
  <c r="DU745" i="7"/>
  <c r="EB745" i="7" s="1"/>
  <c r="EA745" i="7" l="1"/>
  <c r="DV746" i="7" l="1"/>
  <c r="DY746" i="7" s="1"/>
  <c r="DZ746" i="7" s="1"/>
  <c r="DU746" i="7"/>
  <c r="EB746" i="7" s="1"/>
  <c r="EA746" i="7" l="1"/>
  <c r="DV747" i="7" l="1"/>
  <c r="DY747" i="7" s="1"/>
  <c r="DZ747" i="7" s="1"/>
  <c r="DU747" i="7"/>
  <c r="EB747" i="7" s="1"/>
  <c r="EC13" i="7" s="1"/>
  <c r="EA747" i="7" l="1"/>
  <c r="DV748" i="7" s="1"/>
  <c r="DY748" i="7" s="1"/>
  <c r="DZ748" i="7" s="1"/>
  <c r="EE13" i="7"/>
  <c r="ED26" i="7"/>
  <c r="H11" i="11"/>
  <c r="K11" i="11" s="1"/>
  <c r="DU748" i="7" l="1"/>
  <c r="EA748" i="7" s="1"/>
  <c r="DV749" i="7" s="1"/>
  <c r="DY749" i="7" l="1"/>
  <c r="DZ749" i="7" s="1"/>
  <c r="DU749" i="7"/>
  <c r="EA749" i="7" l="1"/>
  <c r="DV750" i="7" s="1"/>
  <c r="DY750" i="7" l="1"/>
  <c r="DZ750" i="7" s="1"/>
  <c r="DU750" i="7"/>
  <c r="EA750" i="7" l="1"/>
  <c r="DV751" i="7" s="1"/>
  <c r="DY751" i="7" l="1"/>
  <c r="DZ751" i="7" s="1"/>
  <c r="DU751" i="7"/>
  <c r="EA751" i="7" l="1"/>
  <c r="DU752" i="7" l="1"/>
  <c r="DV752" i="7"/>
  <c r="DY752" i="7" s="1"/>
  <c r="DZ752" i="7" l="1"/>
  <c r="ED20" i="7" s="1"/>
  <c r="I11" i="11" s="1"/>
  <c r="ED18" i="7"/>
  <c r="ED29" i="7" s="1"/>
  <c r="EA752" i="7"/>
  <c r="EM9" i="7" s="1"/>
  <c r="EP9" i="7" s="1"/>
  <c r="EQ9" i="7" s="1"/>
  <c r="ED22" i="7"/>
  <c r="J11" i="11" s="1"/>
  <c r="ED16" i="7" l="1"/>
  <c r="EC16" i="7"/>
  <c r="EL9" i="7"/>
  <c r="ER9" i="7" s="1"/>
  <c r="EM10" i="7" s="1"/>
  <c r="F11" i="11"/>
  <c r="ED21" i="7"/>
  <c r="EL10" i="7" l="1"/>
  <c r="EP10" i="7"/>
  <c r="EQ10" i="7" s="1"/>
  <c r="ER10" i="7" l="1"/>
  <c r="EM11" i="7" s="1"/>
  <c r="EL11" i="7" l="1"/>
  <c r="EP11" i="7"/>
  <c r="EQ11" i="7" s="1"/>
  <c r="ER11" i="7" l="1"/>
  <c r="EM12" i="7" s="1"/>
  <c r="EP12" i="7" l="1"/>
  <c r="EQ12" i="7" s="1"/>
  <c r="EL12" i="7"/>
  <c r="ER12" i="7" s="1"/>
  <c r="EM13" i="7" s="1"/>
  <c r="EP13" i="7" l="1"/>
  <c r="EQ13" i="7" s="1"/>
  <c r="EL13" i="7"/>
  <c r="ER13" i="7" l="1"/>
  <c r="EL14" i="7" l="1"/>
  <c r="EM14" i="7"/>
  <c r="ER14" i="7" l="1"/>
  <c r="EM15" i="7" s="1"/>
  <c r="EP15" i="7" s="1"/>
  <c r="EQ15" i="7" s="1"/>
  <c r="EP14" i="7"/>
  <c r="EQ14" i="7" s="1"/>
  <c r="EL15" i="7" l="1"/>
  <c r="ER15" i="7" s="1"/>
  <c r="EL16" i="7" l="1"/>
  <c r="EM16" i="7"/>
  <c r="EP16" i="7" s="1"/>
  <c r="EQ16" i="7" s="1"/>
  <c r="ER16" i="7" l="1"/>
  <c r="EL17" i="7" l="1"/>
  <c r="ES17" i="7" s="1"/>
  <c r="EM17" i="7"/>
  <c r="EP17" i="7" s="1"/>
  <c r="EQ17" i="7" s="1"/>
  <c r="ER17" i="7" l="1"/>
  <c r="EM18" i="7" l="1"/>
  <c r="EP18" i="7" s="1"/>
  <c r="EQ18" i="7" s="1"/>
  <c r="EL18" i="7"/>
  <c r="ES18" i="7" s="1"/>
  <c r="ER18" i="7" l="1"/>
  <c r="EM19" i="7" l="1"/>
  <c r="EP19" i="7" s="1"/>
  <c r="EQ19" i="7" s="1"/>
  <c r="EL19" i="7"/>
  <c r="ES19" i="7" s="1"/>
  <c r="ER19" i="7" l="1"/>
  <c r="EL20" i="7" l="1"/>
  <c r="ES20" i="7" s="1"/>
  <c r="EM20" i="7"/>
  <c r="EP20" i="7" s="1"/>
  <c r="EQ20" i="7" s="1"/>
  <c r="ER20" i="7" l="1"/>
  <c r="EM21" i="7" l="1"/>
  <c r="EP21" i="7" s="1"/>
  <c r="EQ21" i="7" s="1"/>
  <c r="EL21" i="7"/>
  <c r="ES21" i="7" s="1"/>
  <c r="ER21" i="7" l="1"/>
  <c r="EL22" i="7" l="1"/>
  <c r="ES22" i="7" s="1"/>
  <c r="EM22" i="7"/>
  <c r="EP22" i="7" s="1"/>
  <c r="EQ22" i="7" s="1"/>
  <c r="ER22" i="7" l="1"/>
  <c r="EM23" i="7" l="1"/>
  <c r="EP23" i="7" s="1"/>
  <c r="EQ23" i="7" s="1"/>
  <c r="EL23" i="7"/>
  <c r="ES23" i="7" s="1"/>
  <c r="ER23" i="7" l="1"/>
  <c r="EL24" i="7" l="1"/>
  <c r="ES24" i="7" s="1"/>
  <c r="EM24" i="7"/>
  <c r="EP24" i="7" s="1"/>
  <c r="EQ24" i="7" s="1"/>
  <c r="ER24" i="7" l="1"/>
  <c r="EL25" i="7" l="1"/>
  <c r="ES25" i="7" s="1"/>
  <c r="EM25" i="7"/>
  <c r="EP25" i="7" s="1"/>
  <c r="EQ25" i="7" s="1"/>
  <c r="ER25" i="7" l="1"/>
  <c r="EL26" i="7" l="1"/>
  <c r="ES26" i="7" s="1"/>
  <c r="EM26" i="7"/>
  <c r="EP26" i="7" s="1"/>
  <c r="EQ26" i="7" s="1"/>
  <c r="ER26" i="7" l="1"/>
  <c r="EM27" i="7" l="1"/>
  <c r="EP27" i="7" s="1"/>
  <c r="EQ27" i="7" s="1"/>
  <c r="EL27" i="7"/>
  <c r="ER27" i="7" l="1"/>
  <c r="EM28" i="7" s="1"/>
  <c r="EP28" i="7" s="1"/>
  <c r="EQ28" i="7" s="1"/>
  <c r="ES27" i="7"/>
  <c r="EL28" i="7" l="1"/>
  <c r="ES28" i="7" s="1"/>
  <c r="ER28" i="7" l="1"/>
  <c r="EM29" i="7" s="1"/>
  <c r="EP29" i="7" s="1"/>
  <c r="EQ29" i="7" s="1"/>
  <c r="EL29" i="7" l="1"/>
  <c r="ER29" i="7" s="1"/>
  <c r="EM30" i="7" s="1"/>
  <c r="EP30" i="7" l="1"/>
  <c r="EQ30" i="7" s="1"/>
  <c r="EL30" i="7"/>
  <c r="ER30" i="7" l="1"/>
  <c r="EM31" i="7" s="1"/>
  <c r="EP31" i="7" l="1"/>
  <c r="EQ31" i="7" s="1"/>
  <c r="EL31" i="7"/>
  <c r="ER31" i="7" l="1"/>
  <c r="EM32" i="7" l="1"/>
  <c r="EP32" i="7" s="1"/>
  <c r="EQ32" i="7" s="1"/>
  <c r="EL32" i="7"/>
  <c r="ER32" i="7" l="1"/>
  <c r="EM33" i="7" s="1"/>
  <c r="EP33" i="7" s="1"/>
  <c r="EQ33" i="7" s="1"/>
  <c r="EL33" i="7" l="1"/>
  <c r="ER33" i="7" s="1"/>
  <c r="EM34" i="7" s="1"/>
  <c r="EP34" i="7" s="1"/>
  <c r="EQ34" i="7" s="1"/>
  <c r="EL34" i="7" l="1"/>
  <c r="ER34" i="7" s="1"/>
  <c r="EM35" i="7" l="1"/>
  <c r="EP35" i="7" s="1"/>
  <c r="EQ35" i="7" s="1"/>
  <c r="EL35" i="7"/>
  <c r="ER35" i="7" l="1"/>
  <c r="EL36" i="7" s="1"/>
  <c r="EM36" i="7" l="1"/>
  <c r="EP36" i="7" s="1"/>
  <c r="EQ36" i="7" s="1"/>
  <c r="ER36" i="7" l="1"/>
  <c r="EL37" i="7" s="1"/>
  <c r="EM37" i="7" l="1"/>
  <c r="EP37" i="7" s="1"/>
  <c r="EQ37" i="7" s="1"/>
  <c r="ER37" i="7" l="1"/>
  <c r="EM38" i="7" s="1"/>
  <c r="EP38" i="7" s="1"/>
  <c r="EQ38" i="7" s="1"/>
  <c r="EL38" i="7" l="1"/>
  <c r="ER38" i="7" s="1"/>
  <c r="EM39" i="7" s="1"/>
  <c r="EP39" i="7" s="1"/>
  <c r="EQ39" i="7" s="1"/>
  <c r="EL39" i="7" l="1"/>
  <c r="ER39" i="7" s="1"/>
  <c r="EM40" i="7" s="1"/>
  <c r="EP40" i="7" s="1"/>
  <c r="EQ40" i="7" s="1"/>
  <c r="EL40" i="7" l="1"/>
  <c r="ES40" i="7" s="1"/>
  <c r="ER40" i="7" l="1"/>
  <c r="EM41" i="7" s="1"/>
  <c r="EP41" i="7" s="1"/>
  <c r="EQ41" i="7" s="1"/>
  <c r="EL41" i="7" l="1"/>
  <c r="ES41" i="7" s="1"/>
  <c r="ER41" i="7" l="1"/>
  <c r="EL42" i="7" s="1"/>
  <c r="ES42" i="7" s="1"/>
  <c r="EM42" i="7" l="1"/>
  <c r="EP42" i="7" s="1"/>
  <c r="EQ42" i="7" s="1"/>
  <c r="ER42" i="7" l="1"/>
  <c r="EL43" i="7" s="1"/>
  <c r="ES43" i="7" s="1"/>
  <c r="EM43" i="7" l="1"/>
  <c r="EP43" i="7" s="1"/>
  <c r="EQ43" i="7" s="1"/>
  <c r="ER43" i="7" l="1"/>
  <c r="EM44" i="7" s="1"/>
  <c r="EP44" i="7" s="1"/>
  <c r="EQ44" i="7" s="1"/>
  <c r="EL44" i="7" l="1"/>
  <c r="ES44" i="7" s="1"/>
  <c r="ER44" i="7" l="1"/>
  <c r="EM45" i="7" s="1"/>
  <c r="EP45" i="7" s="1"/>
  <c r="EQ45" i="7" s="1"/>
  <c r="EL45" i="7" l="1"/>
  <c r="ES45" i="7" s="1"/>
  <c r="ER45" i="7" l="1"/>
  <c r="EM46" i="7" s="1"/>
  <c r="EP46" i="7" s="1"/>
  <c r="EQ46" i="7" s="1"/>
  <c r="EL46" i="7" l="1"/>
  <c r="ES46" i="7" s="1"/>
  <c r="ER46" i="7" l="1"/>
  <c r="EM47" i="7" s="1"/>
  <c r="EP47" i="7" s="1"/>
  <c r="EQ47" i="7" s="1"/>
  <c r="EL47" i="7" l="1"/>
  <c r="ES47" i="7" s="1"/>
  <c r="ER47" i="7" l="1"/>
  <c r="EM48" i="7" l="1"/>
  <c r="EP48" i="7" s="1"/>
  <c r="EQ48" i="7" s="1"/>
  <c r="EL48" i="7"/>
  <c r="ES48" i="7" s="1"/>
  <c r="ER48" i="7" l="1"/>
  <c r="EL49" i="7" l="1"/>
  <c r="ES49" i="7" s="1"/>
  <c r="EM49" i="7"/>
  <c r="EP49" i="7" s="1"/>
  <c r="EQ49" i="7" s="1"/>
  <c r="ER49" i="7" l="1"/>
  <c r="EM50" i="7" l="1"/>
  <c r="EP50" i="7" s="1"/>
  <c r="EQ50" i="7" s="1"/>
  <c r="EL50" i="7"/>
  <c r="ES50" i="7" s="1"/>
  <c r="ER50" i="7" l="1"/>
  <c r="EM51" i="7" l="1"/>
  <c r="EP51" i="7" s="1"/>
  <c r="EQ51" i="7" s="1"/>
  <c r="EL51" i="7"/>
  <c r="ES51" i="7" s="1"/>
  <c r="ER51" i="7" l="1"/>
  <c r="EM52" i="7" l="1"/>
  <c r="EP52" i="7" s="1"/>
  <c r="EQ52" i="7" s="1"/>
  <c r="EL52" i="7"/>
  <c r="ES52" i="7" s="1"/>
  <c r="ER52" i="7" l="1"/>
  <c r="EM53" i="7" l="1"/>
  <c r="EP53" i="7" s="1"/>
  <c r="EQ53" i="7" s="1"/>
  <c r="EL53" i="7"/>
  <c r="ER53" i="7" l="1"/>
  <c r="EM54" i="7" s="1"/>
  <c r="EP54" i="7" s="1"/>
  <c r="EQ54" i="7" s="1"/>
  <c r="EL54" i="7" l="1"/>
  <c r="ER54" i="7" s="1"/>
  <c r="EM55" i="7" s="1"/>
  <c r="EP55" i="7" s="1"/>
  <c r="EQ55" i="7" s="1"/>
  <c r="EL55" i="7" l="1"/>
  <c r="ER55" i="7" s="1"/>
  <c r="EL56" i="7" s="1"/>
  <c r="EM56" i="7" l="1"/>
  <c r="EP56" i="7" s="1"/>
  <c r="EQ56" i="7" s="1"/>
  <c r="ER56" i="7" l="1"/>
  <c r="EL57" i="7" s="1"/>
  <c r="EM57" i="7" l="1"/>
  <c r="EP57" i="7" s="1"/>
  <c r="EQ57" i="7" s="1"/>
  <c r="ER57" i="7" l="1"/>
  <c r="EL58" i="7" s="1"/>
  <c r="EM58" i="7" l="1"/>
  <c r="EP58" i="7" s="1"/>
  <c r="EQ58" i="7" s="1"/>
  <c r="ER58" i="7" l="1"/>
  <c r="EL59" i="7" l="1"/>
  <c r="EM59" i="7"/>
  <c r="EP59" i="7" s="1"/>
  <c r="EQ59" i="7" s="1"/>
  <c r="ER59" i="7" l="1"/>
  <c r="EM60" i="7" l="1"/>
  <c r="EP60" i="7" s="1"/>
  <c r="EQ60" i="7" s="1"/>
  <c r="EL60" i="7"/>
  <c r="ER60" i="7" s="1"/>
  <c r="EM61" i="7" l="1"/>
  <c r="EP61" i="7" s="1"/>
  <c r="EQ61" i="7" s="1"/>
  <c r="EL61" i="7"/>
  <c r="ER61" i="7" l="1"/>
  <c r="EL62" i="7" s="1"/>
  <c r="EM62" i="7"/>
  <c r="EP62" i="7" s="1"/>
  <c r="EQ62" i="7" s="1"/>
  <c r="ER62" i="7" l="1"/>
  <c r="EM63" i="7" l="1"/>
  <c r="EP63" i="7" s="1"/>
  <c r="EQ63" i="7" s="1"/>
  <c r="EL63" i="7"/>
  <c r="ER63" i="7" l="1"/>
  <c r="EL64" i="7" s="1"/>
  <c r="ES64" i="7" s="1"/>
  <c r="EM64" i="7" l="1"/>
  <c r="EP64" i="7" s="1"/>
  <c r="EQ64" i="7" s="1"/>
  <c r="ER64" i="7" l="1"/>
  <c r="EL65" i="7"/>
  <c r="EM65" i="7"/>
  <c r="EP65" i="7" s="1"/>
  <c r="EQ65" i="7" s="1"/>
  <c r="ES65" i="7" l="1"/>
  <c r="ER65" i="7"/>
  <c r="EM66" i="7" l="1"/>
  <c r="EP66" i="7" s="1"/>
  <c r="EQ66" i="7" s="1"/>
  <c r="EL66" i="7"/>
  <c r="ES66" i="7" l="1"/>
  <c r="ER66" i="7"/>
  <c r="EL67" i="7" l="1"/>
  <c r="EM67" i="7"/>
  <c r="EP67" i="7" s="1"/>
  <c r="EQ67" i="7" s="1"/>
  <c r="ES67" i="7" l="1"/>
  <c r="ER67" i="7"/>
  <c r="EL68" i="7" l="1"/>
  <c r="EM68" i="7"/>
  <c r="EP68" i="7" s="1"/>
  <c r="EQ68" i="7" s="1"/>
  <c r="ES68" i="7" l="1"/>
  <c r="ER68" i="7"/>
  <c r="EL69" i="7" l="1"/>
  <c r="EM69" i="7"/>
  <c r="EP69" i="7" s="1"/>
  <c r="EQ69" i="7" s="1"/>
  <c r="ES69" i="7" l="1"/>
  <c r="ER69" i="7"/>
  <c r="EL70" i="7" l="1"/>
  <c r="EM70" i="7"/>
  <c r="EP70" i="7" s="1"/>
  <c r="EQ70" i="7" s="1"/>
  <c r="ES70" i="7" l="1"/>
  <c r="ER70" i="7"/>
  <c r="EM71" i="7" l="1"/>
  <c r="EP71" i="7" s="1"/>
  <c r="EQ71" i="7" s="1"/>
  <c r="EL71" i="7"/>
  <c r="ES71" i="7" l="1"/>
  <c r="ER71" i="7"/>
  <c r="EM72" i="7" l="1"/>
  <c r="EP72" i="7" s="1"/>
  <c r="EQ72" i="7" s="1"/>
  <c r="EL72" i="7"/>
  <c r="ES72" i="7" l="1"/>
  <c r="ER72" i="7"/>
  <c r="EM73" i="7" l="1"/>
  <c r="EP73" i="7" s="1"/>
  <c r="EQ73" i="7" s="1"/>
  <c r="EL73" i="7"/>
  <c r="ES73" i="7" l="1"/>
  <c r="ER73" i="7"/>
  <c r="EM74" i="7" l="1"/>
  <c r="EP74" i="7" s="1"/>
  <c r="EQ74" i="7" s="1"/>
  <c r="EL74" i="7"/>
  <c r="ES74" i="7" l="1"/>
  <c r="ER74" i="7"/>
  <c r="EM75" i="7" l="1"/>
  <c r="EP75" i="7" s="1"/>
  <c r="EQ75" i="7" s="1"/>
  <c r="EL75" i="7"/>
  <c r="ES75" i="7" l="1"/>
  <c r="ER75" i="7"/>
  <c r="EM76" i="7" l="1"/>
  <c r="EP76" i="7" s="1"/>
  <c r="EQ76" i="7" s="1"/>
  <c r="EL76" i="7"/>
  <c r="ES76" i="7" l="1"/>
  <c r="ER76" i="7"/>
  <c r="EM77" i="7" l="1"/>
  <c r="EP77" i="7" s="1"/>
  <c r="EQ77" i="7" s="1"/>
  <c r="EL77" i="7"/>
  <c r="ER77" i="7" l="1"/>
  <c r="EM78" i="7" s="1"/>
  <c r="EP78" i="7" s="1"/>
  <c r="EQ78" i="7" s="1"/>
  <c r="EL78" i="7" l="1"/>
  <c r="ER78" i="7" s="1"/>
  <c r="EM79" i="7" s="1"/>
  <c r="EP79" i="7" s="1"/>
  <c r="EQ79" i="7" s="1"/>
  <c r="EL79" i="7" l="1"/>
  <c r="ER79" i="7" s="1"/>
  <c r="EM80" i="7" l="1"/>
  <c r="EP80" i="7" s="1"/>
  <c r="EQ80" i="7" s="1"/>
  <c r="EL80" i="7"/>
  <c r="ER80" i="7" l="1"/>
  <c r="EM81" i="7" s="1"/>
  <c r="EP81" i="7" s="1"/>
  <c r="EQ81" i="7" s="1"/>
  <c r="EL81" i="7" l="1"/>
  <c r="ER81" i="7" s="1"/>
  <c r="EM82" i="7" s="1"/>
  <c r="EP82" i="7" s="1"/>
  <c r="EQ82" i="7" s="1"/>
  <c r="ES88" i="7"/>
  <c r="EL82" i="7" l="1"/>
  <c r="ER82" i="7" s="1"/>
  <c r="EM83" i="7" s="1"/>
  <c r="EP83" i="7" s="1"/>
  <c r="EQ83" i="7" s="1"/>
  <c r="EL83" i="7" l="1"/>
  <c r="ER83" i="7" s="1"/>
  <c r="EM84" i="7" s="1"/>
  <c r="EP84" i="7" s="1"/>
  <c r="EQ84" i="7" s="1"/>
  <c r="EL84" i="7" l="1"/>
  <c r="ER84" i="7" s="1"/>
  <c r="EM85" i="7" s="1"/>
  <c r="EP85" i="7" l="1"/>
  <c r="EQ85" i="7" s="1"/>
  <c r="EL85" i="7"/>
  <c r="ER85" i="7" l="1"/>
  <c r="EM86" i="7" s="1"/>
  <c r="EP86" i="7" l="1"/>
  <c r="EQ86" i="7" s="1"/>
  <c r="EL86" i="7"/>
  <c r="ER86" i="7" l="1"/>
  <c r="EL87" i="7" l="1"/>
  <c r="EM87" i="7"/>
  <c r="EP87" i="7" s="1"/>
  <c r="EQ87" i="7" s="1"/>
  <c r="ER87" i="7" l="1"/>
  <c r="EM88" i="7" l="1"/>
  <c r="EP88" i="7" s="1"/>
  <c r="EQ88" i="7" s="1"/>
  <c r="EL88" i="7"/>
  <c r="ER88" i="7" l="1"/>
  <c r="EM89" i="7" s="1"/>
  <c r="EP89" i="7" s="1"/>
  <c r="EQ89" i="7" s="1"/>
  <c r="EL89" i="7" l="1"/>
  <c r="ES89" i="7" s="1"/>
  <c r="ER89" i="7" l="1"/>
  <c r="EM90" i="7" s="1"/>
  <c r="EP90" i="7" s="1"/>
  <c r="EQ90" i="7" s="1"/>
  <c r="EL90" i="7" l="1"/>
  <c r="ES90" i="7" s="1"/>
  <c r="ER90" i="7" l="1"/>
  <c r="EL91" i="7" s="1"/>
  <c r="ES91" i="7" s="1"/>
  <c r="EM91" i="7" l="1"/>
  <c r="EP91" i="7" s="1"/>
  <c r="EQ91" i="7" s="1"/>
  <c r="ER91" i="7" l="1"/>
  <c r="EM92" i="7" s="1"/>
  <c r="EP92" i="7" s="1"/>
  <c r="EQ92" i="7" s="1"/>
  <c r="EL92" i="7" l="1"/>
  <c r="ES92" i="7" s="1"/>
  <c r="ER92" i="7" l="1"/>
  <c r="EM93" i="7" s="1"/>
  <c r="EP93" i="7" s="1"/>
  <c r="EQ93" i="7" s="1"/>
  <c r="EL93" i="7" l="1"/>
  <c r="ES93" i="7" s="1"/>
  <c r="ER93" i="7" l="1"/>
  <c r="EL94" i="7" s="1"/>
  <c r="ES94" i="7" s="1"/>
  <c r="EM94" i="7" l="1"/>
  <c r="EP94" i="7" s="1"/>
  <c r="EQ94" i="7" s="1"/>
  <c r="ER94" i="7" l="1"/>
  <c r="EM95" i="7" s="1"/>
  <c r="EP95" i="7" s="1"/>
  <c r="EQ95" i="7" s="1"/>
  <c r="EL95" i="7" l="1"/>
  <c r="ES95" i="7" s="1"/>
  <c r="ER95" i="7" l="1"/>
  <c r="EM96" i="7" s="1"/>
  <c r="EP96" i="7" s="1"/>
  <c r="EQ96" i="7" s="1"/>
  <c r="EL96" i="7" l="1"/>
  <c r="ES96" i="7" s="1"/>
  <c r="ER96" i="7" l="1"/>
  <c r="EM97" i="7" s="1"/>
  <c r="EP97" i="7" s="1"/>
  <c r="EQ97" i="7" s="1"/>
  <c r="EL97" i="7" l="1"/>
  <c r="ES97" i="7" s="1"/>
  <c r="ER97" i="7" l="1"/>
  <c r="EM98" i="7" s="1"/>
  <c r="EP98" i="7" s="1"/>
  <c r="EQ98" i="7" s="1"/>
  <c r="EL98" i="7" l="1"/>
  <c r="ES98" i="7" s="1"/>
  <c r="ER98" i="7" l="1"/>
  <c r="EM99" i="7" s="1"/>
  <c r="EP99" i="7" s="1"/>
  <c r="EQ99" i="7" s="1"/>
  <c r="EL99" i="7" l="1"/>
  <c r="ES99" i="7" s="1"/>
  <c r="ER99" i="7" l="1"/>
  <c r="EM100" i="7" s="1"/>
  <c r="EP100" i="7" s="1"/>
  <c r="EQ100" i="7" s="1"/>
  <c r="EL100" i="7" l="1"/>
  <c r="ES100" i="7" s="1"/>
  <c r="ER100" i="7" l="1"/>
  <c r="EM101" i="7" s="1"/>
  <c r="EP101" i="7" s="1"/>
  <c r="EQ101" i="7" s="1"/>
  <c r="EL101" i="7" l="1"/>
  <c r="ER101" i="7" s="1"/>
  <c r="EM102" i="7" s="1"/>
  <c r="EP102" i="7" s="1"/>
  <c r="EQ102" i="7" s="1"/>
  <c r="EL102" i="7" l="1"/>
  <c r="ER102" i="7" s="1"/>
  <c r="EM103" i="7" l="1"/>
  <c r="EP103" i="7" s="1"/>
  <c r="EQ103" i="7" s="1"/>
  <c r="EL103" i="7"/>
  <c r="ER103" i="7" l="1"/>
  <c r="EM104" i="7" s="1"/>
  <c r="EP104" i="7" s="1"/>
  <c r="EQ104" i="7" s="1"/>
  <c r="EL104" i="7" l="1"/>
  <c r="ER104" i="7" s="1"/>
  <c r="EM105" i="7" s="1"/>
  <c r="EP105" i="7" s="1"/>
  <c r="EQ105" i="7" s="1"/>
  <c r="EL105" i="7" l="1"/>
  <c r="ER105" i="7" s="1"/>
  <c r="EM106" i="7" s="1"/>
  <c r="EP106" i="7" s="1"/>
  <c r="EQ106" i="7" s="1"/>
  <c r="EL106" i="7" l="1"/>
  <c r="ER106" i="7" s="1"/>
  <c r="EM107" i="7" s="1"/>
  <c r="EL107" i="7" l="1"/>
  <c r="EP107" i="7"/>
  <c r="EQ107" i="7" s="1"/>
  <c r="ER107" i="7" l="1"/>
  <c r="EM108" i="7" s="1"/>
  <c r="EP108" i="7" l="1"/>
  <c r="EQ108" i="7" s="1"/>
  <c r="EL108" i="7"/>
  <c r="ES112" i="7"/>
  <c r="ER108" i="7" l="1"/>
  <c r="EL109" i="7" l="1"/>
  <c r="EM109" i="7"/>
  <c r="EP109" i="7" s="1"/>
  <c r="EQ109" i="7" s="1"/>
  <c r="ER109" i="7" l="1"/>
  <c r="EM110" i="7" l="1"/>
  <c r="EP110" i="7" s="1"/>
  <c r="EQ110" i="7" s="1"/>
  <c r="EL110" i="7"/>
  <c r="ER110" i="7" l="1"/>
  <c r="EM111" i="7" s="1"/>
  <c r="EP111" i="7" s="1"/>
  <c r="EQ111" i="7" s="1"/>
  <c r="EL111" i="7" l="1"/>
  <c r="ER111" i="7" s="1"/>
  <c r="EM112" i="7" l="1"/>
  <c r="EP112" i="7" s="1"/>
  <c r="EQ112" i="7" s="1"/>
  <c r="EL112" i="7"/>
  <c r="ER112" i="7" l="1"/>
  <c r="EM113" i="7" s="1"/>
  <c r="EP113" i="7" s="1"/>
  <c r="EQ113" i="7" s="1"/>
  <c r="EL113" i="7" l="1"/>
  <c r="ES113" i="7" s="1"/>
  <c r="ER113" i="7" l="1"/>
  <c r="EM114" i="7" s="1"/>
  <c r="EP114" i="7" s="1"/>
  <c r="EQ114" i="7" s="1"/>
  <c r="EL114" i="7" l="1"/>
  <c r="ES114" i="7" s="1"/>
  <c r="ER114" i="7" l="1"/>
  <c r="EM115" i="7" s="1"/>
  <c r="EP115" i="7" s="1"/>
  <c r="EQ115" i="7" s="1"/>
  <c r="EL115" i="7" l="1"/>
  <c r="ES115" i="7" s="1"/>
  <c r="ER115" i="7" l="1"/>
  <c r="EM116" i="7" s="1"/>
  <c r="EP116" i="7" s="1"/>
  <c r="EQ116" i="7" s="1"/>
  <c r="EL116" i="7" l="1"/>
  <c r="ES116" i="7" s="1"/>
  <c r="ER116" i="7" l="1"/>
  <c r="EM117" i="7" s="1"/>
  <c r="EP117" i="7" s="1"/>
  <c r="EQ117" i="7" s="1"/>
  <c r="EL117" i="7" l="1"/>
  <c r="ES117" i="7" s="1"/>
  <c r="ER117" i="7" l="1"/>
  <c r="EL118" i="7" s="1"/>
  <c r="ES118" i="7" s="1"/>
  <c r="EM118" i="7" l="1"/>
  <c r="EP118" i="7" s="1"/>
  <c r="EQ118" i="7" s="1"/>
  <c r="ER118" i="7" l="1"/>
  <c r="EM119" i="7" s="1"/>
  <c r="EP119" i="7" s="1"/>
  <c r="EQ119" i="7" s="1"/>
  <c r="EL119" i="7" l="1"/>
  <c r="ES119" i="7" s="1"/>
  <c r="ER119" i="7" l="1"/>
  <c r="EM120" i="7" s="1"/>
  <c r="EP120" i="7" s="1"/>
  <c r="EQ120" i="7" s="1"/>
  <c r="ES280" i="7"/>
  <c r="EL120" i="7" l="1"/>
  <c r="ES120" i="7" s="1"/>
  <c r="ER120" i="7" l="1"/>
  <c r="EM121" i="7" s="1"/>
  <c r="EP121" i="7" s="1"/>
  <c r="EQ121" i="7" s="1"/>
  <c r="EL121" i="7" l="1"/>
  <c r="ES121" i="7" s="1"/>
  <c r="ER121" i="7" l="1"/>
  <c r="EM122" i="7" s="1"/>
  <c r="EP122" i="7" s="1"/>
  <c r="EQ122" i="7" s="1"/>
  <c r="EL122" i="7" l="1"/>
  <c r="ES122" i="7" s="1"/>
  <c r="ER122" i="7" l="1"/>
  <c r="EM123" i="7" s="1"/>
  <c r="EP123" i="7" s="1"/>
  <c r="EQ123" i="7" s="1"/>
  <c r="EL123" i="7" l="1"/>
  <c r="ES123" i="7" s="1"/>
  <c r="ER123" i="7" l="1"/>
  <c r="EM124" i="7" s="1"/>
  <c r="EP124" i="7" s="1"/>
  <c r="EQ124" i="7" s="1"/>
  <c r="EL124" i="7" l="1"/>
  <c r="ES124" i="7" s="1"/>
  <c r="ER124" i="7" l="1"/>
  <c r="EM125" i="7" s="1"/>
  <c r="EP125" i="7" s="1"/>
  <c r="EQ125" i="7" s="1"/>
  <c r="EL125" i="7"/>
  <c r="ER125" i="7" s="1"/>
  <c r="EM126" i="7" s="1"/>
  <c r="EP126" i="7" s="1"/>
  <c r="EQ126" i="7" s="1"/>
  <c r="EL126" i="7" l="1"/>
  <c r="ER126" i="7" s="1"/>
  <c r="EM127" i="7" s="1"/>
  <c r="EL127" i="7" l="1"/>
  <c r="EP127" i="7"/>
  <c r="EQ127" i="7" s="1"/>
  <c r="ER127" i="7" l="1"/>
  <c r="EM128" i="7" s="1"/>
  <c r="EL128" i="7" l="1"/>
  <c r="EP128" i="7"/>
  <c r="EQ128" i="7" s="1"/>
  <c r="ER128" i="7" l="1"/>
  <c r="EM129" i="7" s="1"/>
  <c r="EP129" i="7" l="1"/>
  <c r="EQ129" i="7" s="1"/>
  <c r="EL129" i="7"/>
  <c r="ER129" i="7" l="1"/>
  <c r="EL130" i="7" l="1"/>
  <c r="EM130" i="7"/>
  <c r="EP130" i="7" s="1"/>
  <c r="EQ130" i="7" s="1"/>
  <c r="ER130" i="7" l="1"/>
  <c r="EL131" i="7" l="1"/>
  <c r="EM131" i="7"/>
  <c r="EP131" i="7" s="1"/>
  <c r="EQ131" i="7" s="1"/>
  <c r="ER131" i="7" l="1"/>
  <c r="EL132" i="7" l="1"/>
  <c r="EM132" i="7"/>
  <c r="EP132" i="7" s="1"/>
  <c r="EQ132" i="7" s="1"/>
  <c r="ER132" i="7" l="1"/>
  <c r="EM133" i="7" l="1"/>
  <c r="EP133" i="7" s="1"/>
  <c r="EQ133" i="7" s="1"/>
  <c r="EL133" i="7"/>
  <c r="ER133" i="7" l="1"/>
  <c r="EL134" i="7" s="1"/>
  <c r="EM134" i="7" l="1"/>
  <c r="EP134" i="7" s="1"/>
  <c r="EQ134" i="7" s="1"/>
  <c r="ER134" i="7" l="1"/>
  <c r="EL135" i="7" s="1"/>
  <c r="EM135" i="7" l="1"/>
  <c r="EP135" i="7" s="1"/>
  <c r="EQ135" i="7" s="1"/>
  <c r="ER135" i="7" l="1"/>
  <c r="EL136" i="7" s="1"/>
  <c r="ES136" i="7" s="1"/>
  <c r="EM136" i="7" l="1"/>
  <c r="EP136" i="7" s="1"/>
  <c r="EQ136" i="7" s="1"/>
  <c r="ER136" i="7" l="1"/>
  <c r="EM137" i="7" s="1"/>
  <c r="EP137" i="7" s="1"/>
  <c r="EQ137" i="7" s="1"/>
  <c r="EL137" i="7" l="1"/>
  <c r="ES137" i="7" s="1"/>
  <c r="ER137" i="7" l="1"/>
  <c r="EM138" i="7" s="1"/>
  <c r="EP138" i="7" s="1"/>
  <c r="EQ138" i="7" s="1"/>
  <c r="EL138" i="7" l="1"/>
  <c r="ES138" i="7" s="1"/>
  <c r="ER138" i="7" l="1"/>
  <c r="EM139" i="7" s="1"/>
  <c r="EP139" i="7" s="1"/>
  <c r="EQ139" i="7" s="1"/>
  <c r="EL139" i="7" l="1"/>
  <c r="ER139" i="7" s="1"/>
  <c r="EM140" i="7" s="1"/>
  <c r="EP140" i="7" s="1"/>
  <c r="EQ140" i="7" s="1"/>
  <c r="EL140" i="7" l="1"/>
  <c r="ES140" i="7" s="1"/>
  <c r="ES139" i="7"/>
  <c r="ER140" i="7" l="1"/>
  <c r="EM141" i="7" s="1"/>
  <c r="EP141" i="7" s="1"/>
  <c r="EQ141" i="7" s="1"/>
  <c r="EL141" i="7" l="1"/>
  <c r="ES141" i="7" s="1"/>
  <c r="ER141" i="7" l="1"/>
  <c r="EM142" i="7" s="1"/>
  <c r="EP142" i="7" s="1"/>
  <c r="EQ142" i="7" s="1"/>
  <c r="EL142" i="7" l="1"/>
  <c r="ES142" i="7" s="1"/>
  <c r="ER142" i="7" l="1"/>
  <c r="EM143" i="7" s="1"/>
  <c r="EP143" i="7" s="1"/>
  <c r="EQ143" i="7" s="1"/>
  <c r="EL143" i="7" l="1"/>
  <c r="ES143" i="7" s="1"/>
  <c r="ER143" i="7" l="1"/>
  <c r="EM144" i="7" s="1"/>
  <c r="EP144" i="7" s="1"/>
  <c r="EQ144" i="7" s="1"/>
  <c r="EL144" i="7" l="1"/>
  <c r="ES144" i="7" s="1"/>
  <c r="ER144" i="7" l="1"/>
  <c r="EM145" i="7" s="1"/>
  <c r="EP145" i="7" s="1"/>
  <c r="EQ145" i="7" s="1"/>
  <c r="EL145" i="7" l="1"/>
  <c r="ES145" i="7" s="1"/>
  <c r="ER145" i="7" l="1"/>
  <c r="EM146" i="7" s="1"/>
  <c r="EP146" i="7" s="1"/>
  <c r="EQ146" i="7" s="1"/>
  <c r="EL146" i="7" l="1"/>
  <c r="ES146" i="7" s="1"/>
  <c r="ER146" i="7" l="1"/>
  <c r="EM147" i="7" s="1"/>
  <c r="EP147" i="7" s="1"/>
  <c r="EQ147" i="7" s="1"/>
  <c r="EL147" i="7" l="1"/>
  <c r="ES147" i="7" s="1"/>
  <c r="ER147" i="7" l="1"/>
  <c r="EM148" i="7" s="1"/>
  <c r="EP148" i="7" s="1"/>
  <c r="EQ148" i="7" s="1"/>
  <c r="EL148" i="7" l="1"/>
  <c r="ES148" i="7" s="1"/>
  <c r="ER148" i="7" l="1"/>
  <c r="EM149" i="7" s="1"/>
  <c r="EP149" i="7" s="1"/>
  <c r="EQ149" i="7" s="1"/>
  <c r="EL149" i="7" l="1"/>
  <c r="ER149" i="7" s="1"/>
  <c r="EM150" i="7" s="1"/>
  <c r="EP150" i="7" s="1"/>
  <c r="EQ150" i="7" s="1"/>
  <c r="EL150" i="7" l="1"/>
  <c r="ER150" i="7" s="1"/>
  <c r="EM151" i="7" s="1"/>
  <c r="EP151" i="7" l="1"/>
  <c r="EQ151" i="7" s="1"/>
  <c r="EL151" i="7"/>
  <c r="ER151" i="7" l="1"/>
  <c r="EL152" i="7" l="1"/>
  <c r="EM152" i="7"/>
  <c r="ER152" i="7" l="1"/>
  <c r="EM153" i="7" s="1"/>
  <c r="EP153" i="7" s="1"/>
  <c r="EQ153" i="7" s="1"/>
  <c r="EP152" i="7"/>
  <c r="EQ152" i="7" s="1"/>
  <c r="EL153" i="7" l="1"/>
  <c r="ER153" i="7" s="1"/>
  <c r="EL154" i="7" l="1"/>
  <c r="EM154" i="7"/>
  <c r="ER154" i="7" l="1"/>
  <c r="EM155" i="7" s="1"/>
  <c r="EP155" i="7" s="1"/>
  <c r="EQ155" i="7" s="1"/>
  <c r="EP154" i="7"/>
  <c r="EQ154" i="7" s="1"/>
  <c r="EL155" i="7" l="1"/>
  <c r="ER155" i="7" s="1"/>
  <c r="EM156" i="7" l="1"/>
  <c r="EP156" i="7" s="1"/>
  <c r="EQ156" i="7" s="1"/>
  <c r="EL156" i="7"/>
  <c r="ER156" i="7" l="1"/>
  <c r="EL157" i="7" s="1"/>
  <c r="EM157" i="7" l="1"/>
  <c r="EP157" i="7" s="1"/>
  <c r="EQ157" i="7" s="1"/>
  <c r="ER157" i="7" l="1"/>
  <c r="EL158" i="7" s="1"/>
  <c r="EM158" i="7" l="1"/>
  <c r="ER158" i="7" s="1"/>
  <c r="EL159" i="7" s="1"/>
  <c r="EP158" i="7" l="1"/>
  <c r="EQ158" i="7" s="1"/>
  <c r="EM159" i="7"/>
  <c r="EP159" i="7" s="1"/>
  <c r="EQ159" i="7" s="1"/>
  <c r="ER159" i="7" l="1"/>
  <c r="EL160" i="7" s="1"/>
  <c r="ES160" i="7" s="1"/>
  <c r="EM160" i="7" l="1"/>
  <c r="ER160" i="7" s="1"/>
  <c r="EL161" i="7" s="1"/>
  <c r="ES161" i="7" s="1"/>
  <c r="EP160" i="7" l="1"/>
  <c r="EQ160" i="7" s="1"/>
  <c r="EM161" i="7"/>
  <c r="EP161" i="7" s="1"/>
  <c r="EQ161" i="7" s="1"/>
  <c r="ER161" i="7" l="1"/>
  <c r="EL162" i="7" s="1"/>
  <c r="ES162" i="7" s="1"/>
  <c r="EM162" i="7" l="1"/>
  <c r="EP162" i="7" s="1"/>
  <c r="EQ162" i="7" s="1"/>
  <c r="ER162" i="7" l="1"/>
  <c r="EL163" i="7" s="1"/>
  <c r="EM163" i="7" l="1"/>
  <c r="ER163" i="7" s="1"/>
  <c r="ES163" i="7"/>
  <c r="EM164" i="7" l="1"/>
  <c r="EP164" i="7" s="1"/>
  <c r="EQ164" i="7" s="1"/>
  <c r="EL164" i="7"/>
  <c r="ES164" i="7" s="1"/>
  <c r="EP163" i="7"/>
  <c r="EQ163" i="7" s="1"/>
  <c r="ER164" i="7" l="1"/>
  <c r="EL165" i="7" s="1"/>
  <c r="ES165" i="7" s="1"/>
  <c r="EM165" i="7" l="1"/>
  <c r="EP165" i="7" s="1"/>
  <c r="EQ165" i="7" s="1"/>
  <c r="ER165" i="7" l="1"/>
  <c r="EL166" i="7" s="1"/>
  <c r="ES166" i="7" s="1"/>
  <c r="EM166" i="7" l="1"/>
  <c r="EP166" i="7" s="1"/>
  <c r="EQ166" i="7" s="1"/>
  <c r="ER166" i="7" l="1"/>
  <c r="EL167" i="7" s="1"/>
  <c r="ES167" i="7" s="1"/>
  <c r="EM167" i="7" l="1"/>
  <c r="EP167" i="7" s="1"/>
  <c r="EQ167" i="7" s="1"/>
  <c r="ER167" i="7" l="1"/>
  <c r="EL168" i="7" s="1"/>
  <c r="EM168" i="7" l="1"/>
  <c r="ER168" i="7" s="1"/>
  <c r="ES168" i="7"/>
  <c r="EM169" i="7" l="1"/>
  <c r="EP169" i="7" s="1"/>
  <c r="EQ169" i="7" s="1"/>
  <c r="EL169" i="7"/>
  <c r="ES169" i="7" s="1"/>
  <c r="EP168" i="7"/>
  <c r="EQ168" i="7" s="1"/>
  <c r="ER169" i="7" l="1"/>
  <c r="EM170" i="7" s="1"/>
  <c r="EP170" i="7" s="1"/>
  <c r="EQ170" i="7" s="1"/>
  <c r="EL170" i="7" l="1"/>
  <c r="ES170" i="7" s="1"/>
  <c r="ER170" i="7" l="1"/>
  <c r="EM171" i="7" s="1"/>
  <c r="EP171" i="7" s="1"/>
  <c r="EQ171" i="7" s="1"/>
  <c r="EL171" i="7" l="1"/>
  <c r="ES171" i="7" s="1"/>
  <c r="ER171" i="7" l="1"/>
  <c r="EM172" i="7" s="1"/>
  <c r="EP172" i="7" s="1"/>
  <c r="EQ172" i="7" s="1"/>
  <c r="EL172" i="7" l="1"/>
  <c r="ES172" i="7" s="1"/>
  <c r="ER172" i="7" l="1"/>
  <c r="EM173" i="7" s="1"/>
  <c r="EP173" i="7" s="1"/>
  <c r="EQ173" i="7" s="1"/>
  <c r="EL173" i="7" l="1"/>
  <c r="ER173" i="7" s="1"/>
  <c r="EM174" i="7" s="1"/>
  <c r="EP174" i="7" l="1"/>
  <c r="EQ174" i="7" s="1"/>
  <c r="EL174" i="7"/>
  <c r="ER174" i="7" l="1"/>
  <c r="EL175" i="7" l="1"/>
  <c r="EM175" i="7"/>
  <c r="EP175" i="7" s="1"/>
  <c r="EQ175" i="7" s="1"/>
  <c r="ER175" i="7" l="1"/>
  <c r="EM176" i="7" l="1"/>
  <c r="EP176" i="7" s="1"/>
  <c r="EQ176" i="7" s="1"/>
  <c r="EL176" i="7"/>
  <c r="ER176" i="7" l="1"/>
  <c r="EM177" i="7" s="1"/>
  <c r="EP177" i="7" s="1"/>
  <c r="EQ177" i="7" s="1"/>
  <c r="EL177" i="7" l="1"/>
  <c r="ER177" i="7" s="1"/>
  <c r="EM178" i="7" s="1"/>
  <c r="EP178" i="7" s="1"/>
  <c r="EQ178" i="7" s="1"/>
  <c r="EL178" i="7" l="1"/>
  <c r="ER178" i="7" s="1"/>
  <c r="EM179" i="7" s="1"/>
  <c r="EP179" i="7" s="1"/>
  <c r="EQ179" i="7" s="1"/>
  <c r="EL179" i="7" l="1"/>
  <c r="ER179" i="7" s="1"/>
  <c r="EL180" i="7" l="1"/>
  <c r="EM180" i="7"/>
  <c r="EP180" i="7" s="1"/>
  <c r="EQ180" i="7" s="1"/>
  <c r="ER180" i="7" l="1"/>
  <c r="EL181" i="7" s="1"/>
  <c r="EM181" i="7" l="1"/>
  <c r="EP181" i="7" s="1"/>
  <c r="EQ181" i="7" s="1"/>
  <c r="ER181" i="7" l="1"/>
  <c r="EM182" i="7" s="1"/>
  <c r="EP182" i="7" s="1"/>
  <c r="EQ182" i="7" s="1"/>
  <c r="ES184" i="7"/>
  <c r="EL182" i="7" l="1"/>
  <c r="ER182" i="7" s="1"/>
  <c r="EM183" i="7" s="1"/>
  <c r="EP183" i="7" s="1"/>
  <c r="EQ183" i="7" s="1"/>
  <c r="EL183" i="7" l="1"/>
  <c r="ER183" i="7" s="1"/>
  <c r="EL184" i="7" s="1"/>
  <c r="EM184" i="7" l="1"/>
  <c r="EP184" i="7" s="1"/>
  <c r="EQ184" i="7" s="1"/>
  <c r="ER184" i="7" l="1"/>
  <c r="EM185" i="7" s="1"/>
  <c r="EP185" i="7" s="1"/>
  <c r="EQ185" i="7" s="1"/>
  <c r="EL185" i="7" l="1"/>
  <c r="ES185" i="7" s="1"/>
  <c r="ER185" i="7" l="1"/>
  <c r="EL186" i="7" s="1"/>
  <c r="ES186" i="7" s="1"/>
  <c r="EM186" i="7" l="1"/>
  <c r="EP186" i="7" s="1"/>
  <c r="EQ186" i="7" s="1"/>
  <c r="ER186" i="7" l="1"/>
  <c r="EL187" i="7" s="1"/>
  <c r="ES187" i="7" s="1"/>
  <c r="EM187" i="7" l="1"/>
  <c r="EP187" i="7" s="1"/>
  <c r="EQ187" i="7" s="1"/>
  <c r="ER187" i="7" l="1"/>
  <c r="EM188" i="7" s="1"/>
  <c r="EP188" i="7" s="1"/>
  <c r="EQ188" i="7" s="1"/>
  <c r="EL188" i="7" l="1"/>
  <c r="ES188" i="7" s="1"/>
  <c r="ER188" i="7" l="1"/>
  <c r="EM189" i="7" s="1"/>
  <c r="EP189" i="7" s="1"/>
  <c r="EQ189" i="7" s="1"/>
  <c r="EL189" i="7" l="1"/>
  <c r="ES189" i="7" s="1"/>
  <c r="ER189" i="7" l="1"/>
  <c r="EM190" i="7" s="1"/>
  <c r="EP190" i="7" s="1"/>
  <c r="EQ190" i="7" s="1"/>
  <c r="EL190" i="7" l="1"/>
  <c r="ES190" i="7" s="1"/>
  <c r="ER190" i="7" l="1"/>
  <c r="EM191" i="7" s="1"/>
  <c r="EP191" i="7" s="1"/>
  <c r="EQ191" i="7" s="1"/>
  <c r="EL191" i="7" l="1"/>
  <c r="ES191" i="7" s="1"/>
  <c r="ER191" i="7" l="1"/>
  <c r="EM192" i="7" s="1"/>
  <c r="EP192" i="7" s="1"/>
  <c r="EQ192" i="7" s="1"/>
  <c r="EL192" i="7" l="1"/>
  <c r="ES192" i="7" s="1"/>
  <c r="ER192" i="7" l="1"/>
  <c r="EM193" i="7" s="1"/>
  <c r="EP193" i="7" s="1"/>
  <c r="EQ193" i="7" s="1"/>
  <c r="EL193" i="7" l="1"/>
  <c r="ES193" i="7" s="1"/>
  <c r="ER193" i="7" l="1"/>
  <c r="EM194" i="7" s="1"/>
  <c r="EP194" i="7" s="1"/>
  <c r="EQ194" i="7" s="1"/>
  <c r="EL194" i="7" l="1"/>
  <c r="ES194" i="7" s="1"/>
  <c r="ER194" i="7" l="1"/>
  <c r="EM195" i="7" s="1"/>
  <c r="EP195" i="7" s="1"/>
  <c r="EQ195" i="7" s="1"/>
  <c r="EL195" i="7" l="1"/>
  <c r="ES195" i="7" s="1"/>
  <c r="ER195" i="7" l="1"/>
  <c r="EM196" i="7" s="1"/>
  <c r="EP196" i="7" s="1"/>
  <c r="EQ196" i="7" s="1"/>
  <c r="EL196" i="7" l="1"/>
  <c r="ES196" i="7" s="1"/>
  <c r="ER196" i="7" l="1"/>
  <c r="EM197" i="7" s="1"/>
  <c r="EP197" i="7" s="1"/>
  <c r="EQ197" i="7" s="1"/>
  <c r="EL197" i="7" l="1"/>
  <c r="ER197" i="7" s="1"/>
  <c r="EM198" i="7" s="1"/>
  <c r="EP198" i="7" s="1"/>
  <c r="EQ198" i="7" s="1"/>
  <c r="EL198" i="7" l="1"/>
  <c r="ER198" i="7" s="1"/>
  <c r="EM199" i="7" s="1"/>
  <c r="EP199" i="7" s="1"/>
  <c r="EQ199" i="7" s="1"/>
  <c r="EL199" i="7" l="1"/>
  <c r="ER199" i="7" s="1"/>
  <c r="EL200" i="7" l="1"/>
  <c r="EM200" i="7"/>
  <c r="EP200" i="7" s="1"/>
  <c r="EQ200" i="7" s="1"/>
  <c r="ER200" i="7" l="1"/>
  <c r="EM201" i="7" s="1"/>
  <c r="EP201" i="7" s="1"/>
  <c r="EQ201" i="7" s="1"/>
  <c r="EL201" i="7" l="1"/>
  <c r="ER201" i="7" s="1"/>
  <c r="EM202" i="7" l="1"/>
  <c r="EP202" i="7" s="1"/>
  <c r="EQ202" i="7" s="1"/>
  <c r="EL202" i="7"/>
  <c r="ER202" i="7" l="1"/>
  <c r="EM203" i="7" s="1"/>
  <c r="EP203" i="7" s="1"/>
  <c r="EQ203" i="7" s="1"/>
  <c r="EL203" i="7" l="1"/>
  <c r="ER203" i="7" s="1"/>
  <c r="EL204" i="7" s="1"/>
  <c r="ES208" i="7"/>
  <c r="EM204" i="7" l="1"/>
  <c r="EP204" i="7" s="1"/>
  <c r="EQ204" i="7" s="1"/>
  <c r="ER204" i="7" l="1"/>
  <c r="EM205" i="7" s="1"/>
  <c r="EP205" i="7" s="1"/>
  <c r="EQ205" i="7" s="1"/>
  <c r="EL205" i="7" l="1"/>
  <c r="ER205" i="7" s="1"/>
  <c r="EM206" i="7" s="1"/>
  <c r="EP206" i="7" s="1"/>
  <c r="EQ206" i="7" s="1"/>
  <c r="EL206" i="7" l="1"/>
  <c r="ER206" i="7" s="1"/>
  <c r="EL207" i="7" s="1"/>
  <c r="EM207" i="7" l="1"/>
  <c r="EP207" i="7" s="1"/>
  <c r="EQ207" i="7" s="1"/>
  <c r="ER207" i="7" l="1"/>
  <c r="EM208" i="7" s="1"/>
  <c r="EP208" i="7" s="1"/>
  <c r="EQ208" i="7" s="1"/>
  <c r="EL208" i="7" l="1"/>
  <c r="ER208" i="7" s="1"/>
  <c r="EM209" i="7" s="1"/>
  <c r="EP209" i="7" s="1"/>
  <c r="EQ209" i="7" s="1"/>
  <c r="EL209" i="7" l="1"/>
  <c r="ES209" i="7" s="1"/>
  <c r="ER209" i="7" l="1"/>
  <c r="EM210" i="7" s="1"/>
  <c r="EP210" i="7" s="1"/>
  <c r="EQ210" i="7" s="1"/>
  <c r="EL210" i="7" l="1"/>
  <c r="ES210" i="7" s="1"/>
  <c r="ER210" i="7" l="1"/>
  <c r="EM211" i="7" s="1"/>
  <c r="EP211" i="7" s="1"/>
  <c r="EQ211" i="7" s="1"/>
  <c r="EL211" i="7" l="1"/>
  <c r="ES211" i="7" s="1"/>
  <c r="ER211" i="7" l="1"/>
  <c r="EM212" i="7" s="1"/>
  <c r="EP212" i="7" s="1"/>
  <c r="EQ212" i="7" s="1"/>
  <c r="EL212" i="7" l="1"/>
  <c r="ES212" i="7" s="1"/>
  <c r="ER212" i="7" l="1"/>
  <c r="EM213" i="7" s="1"/>
  <c r="EP213" i="7" s="1"/>
  <c r="EQ213" i="7" s="1"/>
  <c r="EL213" i="7" l="1"/>
  <c r="ES213" i="7" s="1"/>
  <c r="ER213" i="7" l="1"/>
  <c r="EM214" i="7" s="1"/>
  <c r="EP214" i="7" s="1"/>
  <c r="EQ214" i="7" s="1"/>
  <c r="EL214" i="7" l="1"/>
  <c r="ES214" i="7" s="1"/>
  <c r="ER214" i="7" l="1"/>
  <c r="EL215" i="7" s="1"/>
  <c r="ES215" i="7" s="1"/>
  <c r="EM215" i="7" l="1"/>
  <c r="EP215" i="7" s="1"/>
  <c r="EQ215" i="7" s="1"/>
  <c r="ER215" i="7" l="1"/>
  <c r="EL216" i="7" s="1"/>
  <c r="ES216" i="7" s="1"/>
  <c r="EM216" i="7" l="1"/>
  <c r="EP216" i="7" s="1"/>
  <c r="EQ216" i="7" s="1"/>
  <c r="ER216" i="7" l="1"/>
  <c r="EL217" i="7" s="1"/>
  <c r="ES217" i="7" s="1"/>
  <c r="EM217" i="7" l="1"/>
  <c r="EP217" i="7" s="1"/>
  <c r="EQ217" i="7" s="1"/>
  <c r="ER217" i="7" l="1"/>
  <c r="EL218" i="7" s="1"/>
  <c r="ES218" i="7" s="1"/>
  <c r="EM218" i="7" l="1"/>
  <c r="EP218" i="7" s="1"/>
  <c r="EQ218" i="7" s="1"/>
  <c r="ER218" i="7" l="1"/>
  <c r="EL219" i="7" s="1"/>
  <c r="ES219" i="7" s="1"/>
  <c r="EM219" i="7" l="1"/>
  <c r="EP219" i="7" s="1"/>
  <c r="EQ219" i="7" s="1"/>
  <c r="ER219" i="7" l="1"/>
  <c r="EL220" i="7" s="1"/>
  <c r="ES220" i="7" s="1"/>
  <c r="EM220" i="7" l="1"/>
  <c r="EP220" i="7" s="1"/>
  <c r="EQ220" i="7" s="1"/>
  <c r="ER220" i="7" l="1"/>
  <c r="EM221" i="7" s="1"/>
  <c r="EP221" i="7" s="1"/>
  <c r="EQ221" i="7" s="1"/>
  <c r="EL221" i="7" l="1"/>
  <c r="ER221" i="7" s="1"/>
  <c r="EM222" i="7" s="1"/>
  <c r="EP222" i="7" s="1"/>
  <c r="EQ222" i="7" s="1"/>
  <c r="EL222" i="7" l="1"/>
  <c r="ER222" i="7" s="1"/>
  <c r="EM223" i="7" s="1"/>
  <c r="EP223" i="7" s="1"/>
  <c r="EQ223" i="7" s="1"/>
  <c r="EL223" i="7" l="1"/>
  <c r="ER223" i="7" s="1"/>
  <c r="EM224" i="7" s="1"/>
  <c r="EP224" i="7" s="1"/>
  <c r="EQ224" i="7" s="1"/>
  <c r="EL224" i="7" l="1"/>
  <c r="ER224" i="7" s="1"/>
  <c r="EM225" i="7" l="1"/>
  <c r="EP225" i="7" s="1"/>
  <c r="EQ225" i="7" s="1"/>
  <c r="EL225" i="7"/>
  <c r="ER225" i="7" l="1"/>
  <c r="EM226" i="7" s="1"/>
  <c r="EP226" i="7" s="1"/>
  <c r="EQ226" i="7" s="1"/>
  <c r="EL226" i="7" l="1"/>
  <c r="ER226" i="7" s="1"/>
  <c r="EM227" i="7" s="1"/>
  <c r="EP227" i="7" l="1"/>
  <c r="EQ227" i="7" s="1"/>
  <c r="EL227" i="7"/>
  <c r="ER227" i="7" s="1"/>
  <c r="EM228" i="7" s="1"/>
  <c r="EP228" i="7" l="1"/>
  <c r="EQ228" i="7" s="1"/>
  <c r="EL228" i="7"/>
  <c r="ER228" i="7" l="1"/>
  <c r="EM229" i="7" l="1"/>
  <c r="EP229" i="7" s="1"/>
  <c r="EQ229" i="7" s="1"/>
  <c r="EL229" i="7"/>
  <c r="ER229" i="7" l="1"/>
  <c r="EL230" i="7" s="1"/>
  <c r="EM230" i="7" l="1"/>
  <c r="ER230" i="7" s="1"/>
  <c r="EM231" i="7" l="1"/>
  <c r="EP231" i="7" s="1"/>
  <c r="EQ231" i="7" s="1"/>
  <c r="EL231" i="7"/>
  <c r="EP230" i="7"/>
  <c r="EQ230" i="7" s="1"/>
  <c r="ER231" i="7" l="1"/>
  <c r="EM232" i="7" s="1"/>
  <c r="EP232" i="7" s="1"/>
  <c r="EQ232" i="7" s="1"/>
  <c r="EL232" i="7" l="1"/>
  <c r="ES232" i="7" s="1"/>
  <c r="ER232" i="7" l="1"/>
  <c r="EM233" i="7" s="1"/>
  <c r="EP233" i="7" s="1"/>
  <c r="EQ233" i="7" s="1"/>
  <c r="EL233" i="7" l="1"/>
  <c r="ES233" i="7" s="1"/>
  <c r="ER233" i="7" l="1"/>
  <c r="EM234" i="7" s="1"/>
  <c r="EP234" i="7" s="1"/>
  <c r="EQ234" i="7" s="1"/>
  <c r="EL234" i="7" l="1"/>
  <c r="ES234" i="7" s="1"/>
  <c r="ER234" i="7" l="1"/>
  <c r="EM235" i="7" s="1"/>
  <c r="EP235" i="7" s="1"/>
  <c r="EQ235" i="7" s="1"/>
  <c r="EL235" i="7" l="1"/>
  <c r="ES235" i="7" s="1"/>
  <c r="ER235" i="7" l="1"/>
  <c r="EM236" i="7" s="1"/>
  <c r="EP236" i="7" s="1"/>
  <c r="EQ236" i="7" s="1"/>
  <c r="EL236" i="7" l="1"/>
  <c r="ES236" i="7" s="1"/>
  <c r="ER236" i="7" l="1"/>
  <c r="EM237" i="7" s="1"/>
  <c r="EP237" i="7" s="1"/>
  <c r="EQ237" i="7" s="1"/>
  <c r="EL237" i="7" l="1"/>
  <c r="ES237" i="7" s="1"/>
  <c r="ER237" i="7" l="1"/>
  <c r="EM238" i="7" s="1"/>
  <c r="EP238" i="7" s="1"/>
  <c r="EQ238" i="7" s="1"/>
  <c r="EL238" i="7" l="1"/>
  <c r="ES238" i="7" s="1"/>
  <c r="ER238" i="7" l="1"/>
  <c r="EM239" i="7" s="1"/>
  <c r="EP239" i="7" s="1"/>
  <c r="EQ239" i="7" s="1"/>
  <c r="EL239" i="7" l="1"/>
  <c r="ES239" i="7" s="1"/>
  <c r="ER239" i="7" l="1"/>
  <c r="EM240" i="7" s="1"/>
  <c r="EP240" i="7" s="1"/>
  <c r="EQ240" i="7" s="1"/>
  <c r="EL240" i="7" l="1"/>
  <c r="ES240" i="7" s="1"/>
  <c r="ER240" i="7" l="1"/>
  <c r="EM241" i="7" s="1"/>
  <c r="EP241" i="7" s="1"/>
  <c r="EQ241" i="7" s="1"/>
  <c r="EL241" i="7" l="1"/>
  <c r="ES241" i="7" s="1"/>
  <c r="ER241" i="7" l="1"/>
  <c r="EM242" i="7" s="1"/>
  <c r="EP242" i="7" s="1"/>
  <c r="EQ242" i="7" s="1"/>
  <c r="EL242" i="7" l="1"/>
  <c r="ES242" i="7" s="1"/>
  <c r="ER242" i="7" l="1"/>
  <c r="EM243" i="7" s="1"/>
  <c r="EP243" i="7" s="1"/>
  <c r="EQ243" i="7" s="1"/>
  <c r="EL243" i="7" l="1"/>
  <c r="ES243" i="7" s="1"/>
  <c r="ER243" i="7" l="1"/>
  <c r="EM244" i="7" s="1"/>
  <c r="EP244" i="7" s="1"/>
  <c r="EQ244" i="7" s="1"/>
  <c r="EL244" i="7" l="1"/>
  <c r="ES244" i="7" s="1"/>
  <c r="ER244" i="7" l="1"/>
  <c r="EM245" i="7" s="1"/>
  <c r="EP245" i="7" s="1"/>
  <c r="EQ245" i="7" s="1"/>
  <c r="EL245" i="7" l="1"/>
  <c r="ER245" i="7" s="1"/>
  <c r="EM246" i="7" s="1"/>
  <c r="EP246" i="7" s="1"/>
  <c r="EQ246" i="7" s="1"/>
  <c r="EL246" i="7" l="1"/>
  <c r="ER246" i="7" s="1"/>
  <c r="EM247" i="7" s="1"/>
  <c r="EP247" i="7" s="1"/>
  <c r="EQ247" i="7" s="1"/>
  <c r="EL247" i="7" l="1"/>
  <c r="ER247" i="7" s="1"/>
  <c r="EM248" i="7" s="1"/>
  <c r="EP248" i="7" s="1"/>
  <c r="EQ248" i="7" s="1"/>
  <c r="EL248" i="7" l="1"/>
  <c r="ER248" i="7" s="1"/>
  <c r="EM249" i="7" s="1"/>
  <c r="EP249" i="7" s="1"/>
  <c r="EQ249" i="7" s="1"/>
  <c r="EL249" i="7" l="1"/>
  <c r="ER249" i="7" s="1"/>
  <c r="EM250" i="7" s="1"/>
  <c r="EP250" i="7" s="1"/>
  <c r="EQ250" i="7" s="1"/>
  <c r="EL250" i="7" l="1"/>
  <c r="ER250" i="7" s="1"/>
  <c r="EM251" i="7" l="1"/>
  <c r="EP251" i="7" s="1"/>
  <c r="EQ251" i="7" s="1"/>
  <c r="EL251" i="7"/>
  <c r="ER251" i="7" l="1"/>
  <c r="EM252" i="7" s="1"/>
  <c r="EP252" i="7" s="1"/>
  <c r="EQ252" i="7" s="1"/>
  <c r="EL252" i="7" l="1"/>
  <c r="ER252" i="7" s="1"/>
  <c r="EM253" i="7" l="1"/>
  <c r="EP253" i="7" s="1"/>
  <c r="EQ253" i="7" s="1"/>
  <c r="EL253" i="7"/>
  <c r="ER253" i="7" l="1"/>
  <c r="EM254" i="7" s="1"/>
  <c r="EP254" i="7" s="1"/>
  <c r="EQ254" i="7" s="1"/>
  <c r="EL254" i="7" l="1"/>
  <c r="ER254" i="7" s="1"/>
  <c r="EM255" i="7" s="1"/>
  <c r="EP255" i="7" s="1"/>
  <c r="EQ255" i="7" s="1"/>
  <c r="EL255" i="7" l="1"/>
  <c r="ER255" i="7" s="1"/>
  <c r="EM256" i="7" s="1"/>
  <c r="EP256" i="7" s="1"/>
  <c r="EQ256" i="7" s="1"/>
  <c r="EL256" i="7" l="1"/>
  <c r="ES256" i="7" s="1"/>
  <c r="ER256" i="7" l="1"/>
  <c r="EL257" i="7" s="1"/>
  <c r="ES257" i="7" s="1"/>
  <c r="EM257" i="7" l="1"/>
  <c r="EP257" i="7" s="1"/>
  <c r="EQ257" i="7" s="1"/>
  <c r="ER257" i="7" l="1"/>
  <c r="EL258" i="7" s="1"/>
  <c r="ES258" i="7" s="1"/>
  <c r="EM258" i="7" l="1"/>
  <c r="EP258" i="7" s="1"/>
  <c r="EQ258" i="7" s="1"/>
  <c r="ER258" i="7" l="1"/>
  <c r="EL259" i="7" s="1"/>
  <c r="ES259" i="7" s="1"/>
  <c r="EM259" i="7" l="1"/>
  <c r="EP259" i="7" s="1"/>
  <c r="EQ259" i="7" s="1"/>
  <c r="ER259" i="7" l="1"/>
  <c r="EM260" i="7" s="1"/>
  <c r="EP260" i="7" s="1"/>
  <c r="EQ260" i="7" s="1"/>
  <c r="EL260" i="7" l="1"/>
  <c r="ES260" i="7" s="1"/>
  <c r="ER260" i="7" l="1"/>
  <c r="EM261" i="7" s="1"/>
  <c r="EP261" i="7" s="1"/>
  <c r="EQ261" i="7" s="1"/>
  <c r="EL261" i="7" l="1"/>
  <c r="ES261" i="7" s="1"/>
  <c r="ER261" i="7" l="1"/>
  <c r="EM262" i="7" s="1"/>
  <c r="EP262" i="7" s="1"/>
  <c r="EQ262" i="7" s="1"/>
  <c r="EL262" i="7" l="1"/>
  <c r="ES262" i="7" s="1"/>
  <c r="ER262" i="7" l="1"/>
  <c r="EM263" i="7" s="1"/>
  <c r="EP263" i="7" s="1"/>
  <c r="EQ263" i="7" s="1"/>
  <c r="EL263" i="7" l="1"/>
  <c r="ES263" i="7" s="1"/>
  <c r="ER263" i="7" l="1"/>
  <c r="EM264" i="7" s="1"/>
  <c r="EP264" i="7" s="1"/>
  <c r="EQ264" i="7" s="1"/>
  <c r="EL264" i="7" l="1"/>
  <c r="ES264" i="7" s="1"/>
  <c r="ER264" i="7" l="1"/>
  <c r="EM265" i="7" s="1"/>
  <c r="EP265" i="7" s="1"/>
  <c r="EQ265" i="7" s="1"/>
  <c r="EL265" i="7" l="1"/>
  <c r="ES265" i="7" s="1"/>
  <c r="ER265" i="7" l="1"/>
  <c r="EM266" i="7" s="1"/>
  <c r="EP266" i="7" s="1"/>
  <c r="EQ266" i="7" s="1"/>
  <c r="EL266" i="7" l="1"/>
  <c r="ES266" i="7" s="1"/>
  <c r="ER266" i="7" l="1"/>
  <c r="EM267" i="7" s="1"/>
  <c r="EP267" i="7" s="1"/>
  <c r="EQ267" i="7" s="1"/>
  <c r="EL267" i="7" l="1"/>
  <c r="ES267" i="7" s="1"/>
  <c r="ER267" i="7" l="1"/>
  <c r="EM268" i="7" s="1"/>
  <c r="EP268" i="7" s="1"/>
  <c r="EQ268" i="7" s="1"/>
  <c r="EL268" i="7" l="1"/>
  <c r="ER268" i="7" s="1"/>
  <c r="EM269" i="7" s="1"/>
  <c r="EP269" i="7" s="1"/>
  <c r="EQ269" i="7" s="1"/>
  <c r="EL269" i="7" l="1"/>
  <c r="ER269" i="7" s="1"/>
  <c r="EM270" i="7" s="1"/>
  <c r="EP270" i="7" s="1"/>
  <c r="EQ270" i="7" s="1"/>
  <c r="ES268" i="7"/>
  <c r="EL270" i="7" l="1"/>
  <c r="ER270" i="7" s="1"/>
  <c r="EM271" i="7" l="1"/>
  <c r="EP271" i="7" s="1"/>
  <c r="EQ271" i="7" s="1"/>
  <c r="EL271" i="7"/>
  <c r="ER271" i="7" l="1"/>
  <c r="EM272" i="7" s="1"/>
  <c r="EP272" i="7" s="1"/>
  <c r="EQ272" i="7" s="1"/>
  <c r="EL272" i="7" l="1"/>
  <c r="ER272" i="7" s="1"/>
  <c r="EL273" i="7" l="1"/>
  <c r="EM273" i="7"/>
  <c r="EP273" i="7" s="1"/>
  <c r="EQ273" i="7" s="1"/>
  <c r="ER273" i="7" l="1"/>
  <c r="EM274" i="7" s="1"/>
  <c r="EL274" i="7" l="1"/>
  <c r="EP274" i="7"/>
  <c r="EQ274" i="7" s="1"/>
  <c r="ER274" i="7" l="1"/>
  <c r="EM275" i="7" l="1"/>
  <c r="EP275" i="7" s="1"/>
  <c r="EQ275" i="7" s="1"/>
  <c r="EL275" i="7"/>
  <c r="ER275" i="7" l="1"/>
  <c r="EM276" i="7" s="1"/>
  <c r="EP276" i="7" s="1"/>
  <c r="EQ276" i="7" s="1"/>
  <c r="EL276" i="7" l="1"/>
  <c r="ER276" i="7" s="1"/>
  <c r="EL277" i="7" s="1"/>
  <c r="EM277" i="7" l="1"/>
  <c r="EP277" i="7" s="1"/>
  <c r="EQ277" i="7" s="1"/>
  <c r="ER277" i="7" l="1"/>
  <c r="EM278" i="7" s="1"/>
  <c r="EP278" i="7" s="1"/>
  <c r="EQ278" i="7" s="1"/>
  <c r="EL278" i="7" l="1"/>
  <c r="ER278" i="7" s="1"/>
  <c r="EL279" i="7" l="1"/>
  <c r="EM279" i="7"/>
  <c r="EP279" i="7" s="1"/>
  <c r="EQ279" i="7" s="1"/>
  <c r="ER279" i="7" l="1"/>
  <c r="EM280" i="7" s="1"/>
  <c r="EP280" i="7" s="1"/>
  <c r="EQ280" i="7" s="1"/>
  <c r="EL280" i="7" l="1"/>
  <c r="ER280" i="7" s="1"/>
  <c r="EM281" i="7" s="1"/>
  <c r="EP281" i="7" s="1"/>
  <c r="EQ281" i="7" s="1"/>
  <c r="EL281" i="7" l="1"/>
  <c r="ES281" i="7" s="1"/>
  <c r="ER281" i="7" l="1"/>
  <c r="EM282" i="7" s="1"/>
  <c r="EP282" i="7" s="1"/>
  <c r="EQ282" i="7" s="1"/>
  <c r="EL282" i="7" l="1"/>
  <c r="ES282" i="7" s="1"/>
  <c r="ER282" i="7" l="1"/>
  <c r="EM283" i="7" s="1"/>
  <c r="EP283" i="7" s="1"/>
  <c r="EQ283" i="7" s="1"/>
  <c r="EL283" i="7" l="1"/>
  <c r="ES283" i="7" s="1"/>
  <c r="ER283" i="7" l="1"/>
  <c r="EM284" i="7" s="1"/>
  <c r="EP284" i="7" s="1"/>
  <c r="EQ284" i="7" s="1"/>
  <c r="EL284" i="7" l="1"/>
  <c r="ES284" i="7" s="1"/>
  <c r="ER284" i="7" l="1"/>
  <c r="EM285" i="7" s="1"/>
  <c r="EP285" i="7" s="1"/>
  <c r="EQ285" i="7" s="1"/>
  <c r="EL285" i="7" l="1"/>
  <c r="ES285" i="7" s="1"/>
  <c r="ER285" i="7" l="1"/>
  <c r="EM286" i="7" s="1"/>
  <c r="EP286" i="7" s="1"/>
  <c r="EQ286" i="7" s="1"/>
  <c r="EL286" i="7" l="1"/>
  <c r="ES286" i="7" s="1"/>
  <c r="ER286" i="7" l="1"/>
  <c r="EM287" i="7" s="1"/>
  <c r="EP287" i="7" s="1"/>
  <c r="EQ287" i="7" s="1"/>
  <c r="EL287" i="7" l="1"/>
  <c r="ES287" i="7" s="1"/>
  <c r="ER287" i="7" l="1"/>
  <c r="EM288" i="7" s="1"/>
  <c r="EP288" i="7" s="1"/>
  <c r="EQ288" i="7" s="1"/>
  <c r="EL288" i="7" l="1"/>
  <c r="ES288" i="7" s="1"/>
  <c r="ER288" i="7" l="1"/>
  <c r="EM289" i="7" s="1"/>
  <c r="EP289" i="7" s="1"/>
  <c r="EQ289" i="7" s="1"/>
  <c r="EL289" i="7" l="1"/>
  <c r="ES289" i="7" s="1"/>
  <c r="ER289" i="7" l="1"/>
  <c r="EM290" i="7" s="1"/>
  <c r="EP290" i="7" s="1"/>
  <c r="EQ290" i="7" s="1"/>
  <c r="EL290" i="7" l="1"/>
  <c r="ES290" i="7" s="1"/>
  <c r="ER290" i="7" l="1"/>
  <c r="EM291" i="7" s="1"/>
  <c r="EP291" i="7" s="1"/>
  <c r="EQ291" i="7" s="1"/>
  <c r="EL291" i="7" l="1"/>
  <c r="ES291" i="7" s="1"/>
  <c r="ER291" i="7" l="1"/>
  <c r="EM292" i="7" s="1"/>
  <c r="EP292" i="7" s="1"/>
  <c r="EQ292" i="7" s="1"/>
  <c r="EL292" i="7" l="1"/>
  <c r="ES292" i="7" s="1"/>
  <c r="ER292" i="7" l="1"/>
  <c r="EM293" i="7" s="1"/>
  <c r="EP293" i="7" s="1"/>
  <c r="EQ293" i="7" s="1"/>
  <c r="EL293" i="7" l="1"/>
  <c r="ER293" i="7" s="1"/>
  <c r="EL294" i="7" s="1"/>
  <c r="EM294" i="7" l="1"/>
  <c r="EP294" i="7" s="1"/>
  <c r="EQ294" i="7" s="1"/>
  <c r="ER294" i="7" l="1"/>
  <c r="EM295" i="7" l="1"/>
  <c r="EP295" i="7" s="1"/>
  <c r="EQ295" i="7" s="1"/>
  <c r="EL295" i="7"/>
  <c r="ER295" i="7" l="1"/>
  <c r="EM296" i="7" s="1"/>
  <c r="EP296" i="7" s="1"/>
  <c r="EQ296" i="7" s="1"/>
  <c r="EL296" i="7"/>
  <c r="ER296" i="7" l="1"/>
  <c r="EL297" i="7" s="1"/>
  <c r="EM297" i="7" l="1"/>
  <c r="ER297" i="7" s="1"/>
  <c r="EM298" i="7" s="1"/>
  <c r="EP298" i="7" s="1"/>
  <c r="EQ298" i="7" s="1"/>
  <c r="EP297" i="7" l="1"/>
  <c r="EQ297" i="7" s="1"/>
  <c r="EL298" i="7"/>
  <c r="ER298" i="7" s="1"/>
  <c r="EM299" i="7" s="1"/>
  <c r="EP299" i="7" s="1"/>
  <c r="EQ299" i="7" s="1"/>
  <c r="EL299" i="7" l="1"/>
  <c r="ER299" i="7" s="1"/>
  <c r="EM300" i="7" s="1"/>
  <c r="EP300" i="7" s="1"/>
  <c r="EQ300" i="7" s="1"/>
  <c r="ES304" i="7"/>
  <c r="EL300" i="7" l="1"/>
  <c r="ER300" i="7" s="1"/>
  <c r="EM301" i="7" s="1"/>
  <c r="EP301" i="7" s="1"/>
  <c r="EQ301" i="7" s="1"/>
  <c r="EL301" i="7" l="1"/>
  <c r="ER301" i="7" s="1"/>
  <c r="EM302" i="7" s="1"/>
  <c r="EP302" i="7" l="1"/>
  <c r="EQ302" i="7" s="1"/>
  <c r="EL302" i="7"/>
  <c r="ER302" i="7" l="1"/>
  <c r="EM303" i="7" l="1"/>
  <c r="EP303" i="7" s="1"/>
  <c r="EQ303" i="7" s="1"/>
  <c r="EL303" i="7"/>
  <c r="ER303" i="7" l="1"/>
  <c r="EL304" i="7" s="1"/>
  <c r="EM304" i="7" l="1"/>
  <c r="EP304" i="7" s="1"/>
  <c r="EQ304" i="7" s="1"/>
  <c r="ER304" i="7" l="1"/>
  <c r="EL305" i="7" s="1"/>
  <c r="ES305" i="7" s="1"/>
  <c r="EM305" i="7" l="1"/>
  <c r="EP305" i="7" s="1"/>
  <c r="EQ305" i="7" s="1"/>
  <c r="ER305" i="7" l="1"/>
  <c r="EL306" i="7" s="1"/>
  <c r="ES306" i="7" s="1"/>
  <c r="EM306" i="7" l="1"/>
  <c r="EP306" i="7" s="1"/>
  <c r="EQ306" i="7" s="1"/>
  <c r="ER306" i="7" l="1"/>
  <c r="EM307" i="7" s="1"/>
  <c r="EP307" i="7" s="1"/>
  <c r="EQ307" i="7" s="1"/>
  <c r="EL307" i="7" l="1"/>
  <c r="ES307" i="7" s="1"/>
  <c r="ER307" i="7" l="1"/>
  <c r="EL308" i="7" s="1"/>
  <c r="ES308" i="7" s="1"/>
  <c r="EM308" i="7" l="1"/>
  <c r="EP308" i="7" s="1"/>
  <c r="EQ308" i="7" s="1"/>
  <c r="ER308" i="7" l="1"/>
  <c r="EL309" i="7" s="1"/>
  <c r="ES309" i="7" s="1"/>
  <c r="EM309" i="7" l="1"/>
  <c r="EP309" i="7" s="1"/>
  <c r="EQ309" i="7" s="1"/>
  <c r="ER309" i="7" l="1"/>
  <c r="EL310" i="7" s="1"/>
  <c r="ES310" i="7" s="1"/>
  <c r="EM310" i="7" l="1"/>
  <c r="EP310" i="7" s="1"/>
  <c r="EQ310" i="7" s="1"/>
  <c r="ER310" i="7" l="1"/>
  <c r="EL311" i="7" s="1"/>
  <c r="ES311" i="7" s="1"/>
  <c r="EM311" i="7" l="1"/>
  <c r="EP311" i="7" s="1"/>
  <c r="EQ311" i="7" s="1"/>
  <c r="ER311" i="7" l="1"/>
  <c r="EM312" i="7" s="1"/>
  <c r="EP312" i="7" s="1"/>
  <c r="EQ312" i="7" s="1"/>
  <c r="EL312" i="7"/>
  <c r="ES312" i="7" s="1"/>
  <c r="ER312" i="7" l="1"/>
  <c r="EM313" i="7" s="1"/>
  <c r="EP313" i="7" s="1"/>
  <c r="EQ313" i="7" s="1"/>
  <c r="EL313" i="7" l="1"/>
  <c r="ES313" i="7" s="1"/>
  <c r="ER313" i="7" l="1"/>
  <c r="EM314" i="7" s="1"/>
  <c r="EP314" i="7" s="1"/>
  <c r="EQ314" i="7" s="1"/>
  <c r="EL314" i="7" l="1"/>
  <c r="ES314" i="7" s="1"/>
  <c r="ER314" i="7" l="1"/>
  <c r="EM315" i="7" s="1"/>
  <c r="EP315" i="7" s="1"/>
  <c r="EQ315" i="7" s="1"/>
  <c r="EL315" i="7" l="1"/>
  <c r="ES315" i="7" s="1"/>
  <c r="ER315" i="7" l="1"/>
  <c r="EM316" i="7" s="1"/>
  <c r="EP316" i="7" s="1"/>
  <c r="EQ316" i="7" s="1"/>
  <c r="EL316" i="7" l="1"/>
  <c r="ER316" i="7" s="1"/>
  <c r="EM317" i="7" s="1"/>
  <c r="ES316" i="7" l="1"/>
  <c r="EP317" i="7"/>
  <c r="EQ317" i="7" s="1"/>
  <c r="EL317" i="7"/>
  <c r="ER317" i="7" l="1"/>
  <c r="EM318" i="7" s="1"/>
  <c r="EL318" i="7" l="1"/>
  <c r="EP318" i="7"/>
  <c r="EQ318" i="7" s="1"/>
  <c r="ER318" i="7" l="1"/>
  <c r="EM319" i="7" s="1"/>
  <c r="EP319" i="7" l="1"/>
  <c r="EQ319" i="7" s="1"/>
  <c r="EL319" i="7"/>
  <c r="ER319" i="7" l="1"/>
  <c r="EM320" i="7" l="1"/>
  <c r="EP320" i="7" s="1"/>
  <c r="EQ320" i="7" s="1"/>
  <c r="EL320" i="7"/>
  <c r="ER320" i="7" l="1"/>
  <c r="EM321" i="7" s="1"/>
  <c r="EP321" i="7" s="1"/>
  <c r="EQ321" i="7" s="1"/>
  <c r="EL321" i="7" l="1"/>
  <c r="ER321" i="7" s="1"/>
  <c r="EM322" i="7" s="1"/>
  <c r="EP322" i="7" s="1"/>
  <c r="EQ322" i="7" s="1"/>
  <c r="EL322" i="7" l="1"/>
  <c r="ER322" i="7" s="1"/>
  <c r="EM323" i="7" s="1"/>
  <c r="EP323" i="7" s="1"/>
  <c r="EQ323" i="7" s="1"/>
  <c r="EL323" i="7" l="1"/>
  <c r="ER323" i="7" s="1"/>
  <c r="EL324" i="7" l="1"/>
  <c r="EM324" i="7"/>
  <c r="EP324" i="7" s="1"/>
  <c r="EQ324" i="7" s="1"/>
  <c r="ER324" i="7" l="1"/>
  <c r="EL325" i="7" l="1"/>
  <c r="EM325" i="7"/>
  <c r="EP325" i="7" s="1"/>
  <c r="EQ325" i="7" s="1"/>
  <c r="ER325" i="7" l="1"/>
  <c r="EM326" i="7" l="1"/>
  <c r="EP326" i="7" s="1"/>
  <c r="EQ326" i="7" s="1"/>
  <c r="EL326" i="7"/>
  <c r="ER326" i="7" l="1"/>
  <c r="EM327" i="7" s="1"/>
  <c r="EP327" i="7" s="1"/>
  <c r="EQ327" i="7" s="1"/>
  <c r="EL327" i="7" l="1"/>
  <c r="ER327" i="7" s="1"/>
  <c r="EM328" i="7" s="1"/>
  <c r="EP328" i="7" s="1"/>
  <c r="EQ328" i="7" s="1"/>
  <c r="EL328" i="7" l="1"/>
  <c r="ES328" i="7" s="1"/>
  <c r="ER328" i="7" l="1"/>
  <c r="EM329" i="7" s="1"/>
  <c r="EP329" i="7" s="1"/>
  <c r="EQ329" i="7" s="1"/>
  <c r="EL329" i="7" l="1"/>
  <c r="ES329" i="7" s="1"/>
  <c r="ER329" i="7" l="1"/>
  <c r="EM330" i="7" s="1"/>
  <c r="EP330" i="7" s="1"/>
  <c r="EQ330" i="7" s="1"/>
  <c r="EL330" i="7" l="1"/>
  <c r="ES330" i="7" s="1"/>
  <c r="ER330" i="7" l="1"/>
  <c r="EM331" i="7" s="1"/>
  <c r="EP331" i="7" s="1"/>
  <c r="EQ331" i="7" s="1"/>
  <c r="EL331" i="7" l="1"/>
  <c r="ES331" i="7" s="1"/>
  <c r="ER331" i="7" l="1"/>
  <c r="EM332" i="7" s="1"/>
  <c r="EP332" i="7" s="1"/>
  <c r="EQ332" i="7" s="1"/>
  <c r="EL332" i="7" l="1"/>
  <c r="ES332" i="7" s="1"/>
  <c r="ER332" i="7" l="1"/>
  <c r="EM333" i="7" s="1"/>
  <c r="EP333" i="7" s="1"/>
  <c r="EQ333" i="7" s="1"/>
  <c r="EL333" i="7" l="1"/>
  <c r="ES333" i="7" s="1"/>
  <c r="ER333" i="7" l="1"/>
  <c r="EM334" i="7" s="1"/>
  <c r="EP334" i="7" s="1"/>
  <c r="EQ334" i="7" s="1"/>
  <c r="EL334" i="7" l="1"/>
  <c r="ES334" i="7" s="1"/>
  <c r="ER334" i="7" l="1"/>
  <c r="EM335" i="7" s="1"/>
  <c r="EP335" i="7" s="1"/>
  <c r="EQ335" i="7" s="1"/>
  <c r="EL335" i="7" l="1"/>
  <c r="ES335" i="7" s="1"/>
  <c r="ER335" i="7" l="1"/>
  <c r="EM336" i="7" s="1"/>
  <c r="EP336" i="7" s="1"/>
  <c r="EQ336" i="7" s="1"/>
  <c r="EL336" i="7" l="1"/>
  <c r="ES336" i="7" s="1"/>
  <c r="ER336" i="7" l="1"/>
  <c r="EM337" i="7" s="1"/>
  <c r="EP337" i="7" s="1"/>
  <c r="EQ337" i="7" s="1"/>
  <c r="EL337" i="7" l="1"/>
  <c r="ES337" i="7" s="1"/>
  <c r="ER337" i="7" l="1"/>
  <c r="EM338" i="7" s="1"/>
  <c r="EP338" i="7" s="1"/>
  <c r="EQ338" i="7" s="1"/>
  <c r="EL338" i="7" l="1"/>
  <c r="ES338" i="7" s="1"/>
  <c r="ER338" i="7" l="1"/>
  <c r="EM339" i="7" s="1"/>
  <c r="EP339" i="7" s="1"/>
  <c r="EQ339" i="7" s="1"/>
  <c r="EL339" i="7" l="1"/>
  <c r="ES339" i="7" s="1"/>
  <c r="ER339" i="7" l="1"/>
  <c r="EM340" i="7" s="1"/>
  <c r="EP340" i="7" s="1"/>
  <c r="EQ340" i="7" s="1"/>
  <c r="EL340" i="7" l="1"/>
  <c r="ES340" i="7" s="1"/>
  <c r="ER340" i="7" l="1"/>
  <c r="EM341" i="7" s="1"/>
  <c r="EP341" i="7" s="1"/>
  <c r="EQ341" i="7" s="1"/>
  <c r="EL341" i="7" l="1"/>
  <c r="ER341" i="7" s="1"/>
  <c r="EL342" i="7" s="1"/>
  <c r="EM342" i="7" l="1"/>
  <c r="EP342" i="7" s="1"/>
  <c r="EQ342" i="7" s="1"/>
  <c r="ER342" i="7" l="1"/>
  <c r="EM343" i="7" s="1"/>
  <c r="EP343" i="7" s="1"/>
  <c r="EQ343" i="7" s="1"/>
  <c r="EL343" i="7" l="1"/>
  <c r="ER343" i="7" s="1"/>
  <c r="EL344" i="7" s="1"/>
  <c r="EM344" i="7" l="1"/>
  <c r="EP344" i="7" s="1"/>
  <c r="EQ344" i="7" s="1"/>
  <c r="ER344" i="7" l="1"/>
  <c r="EM345" i="7" s="1"/>
  <c r="EP345" i="7" s="1"/>
  <c r="EQ345" i="7" s="1"/>
  <c r="EL345" i="7" l="1"/>
  <c r="ER345" i="7" s="1"/>
  <c r="EM346" i="7" s="1"/>
  <c r="EP346" i="7" s="1"/>
  <c r="EQ346" i="7" s="1"/>
  <c r="EL346" i="7" l="1"/>
  <c r="ER346" i="7" s="1"/>
  <c r="EL347" i="7" l="1"/>
  <c r="EM347" i="7"/>
  <c r="EP347" i="7" s="1"/>
  <c r="EQ347" i="7" s="1"/>
  <c r="ES352" i="7"/>
  <c r="ER347" i="7" l="1"/>
  <c r="EM348" i="7" l="1"/>
  <c r="EP348" i="7" s="1"/>
  <c r="EQ348" i="7" s="1"/>
  <c r="EL348" i="7"/>
  <c r="ER348" i="7" l="1"/>
  <c r="EM349" i="7" s="1"/>
  <c r="EP349" i="7" s="1"/>
  <c r="EQ349" i="7" s="1"/>
  <c r="EL349" i="7" l="1"/>
  <c r="ER349" i="7" s="1"/>
  <c r="EL350" i="7" l="1"/>
  <c r="EM350" i="7"/>
  <c r="EP350" i="7" s="1"/>
  <c r="EQ350" i="7" s="1"/>
  <c r="ER350" i="7" l="1"/>
  <c r="EL351" i="7" s="1"/>
  <c r="EM351" i="7" l="1"/>
  <c r="EP351" i="7" s="1"/>
  <c r="EQ351" i="7" s="1"/>
  <c r="ER351" i="7" l="1"/>
  <c r="EM352" i="7" s="1"/>
  <c r="EP352" i="7" s="1"/>
  <c r="EQ352" i="7" s="1"/>
  <c r="EL352" i="7" l="1"/>
  <c r="ER352" i="7" s="1"/>
  <c r="EM353" i="7" s="1"/>
  <c r="EP353" i="7" s="1"/>
  <c r="EQ353" i="7" s="1"/>
  <c r="EL353" i="7" l="1"/>
  <c r="ES353" i="7" s="1"/>
  <c r="ER353" i="7" l="1"/>
  <c r="EM354" i="7" s="1"/>
  <c r="EP354" i="7" s="1"/>
  <c r="EQ354" i="7" s="1"/>
  <c r="EL354" i="7" l="1"/>
  <c r="ES354" i="7" s="1"/>
  <c r="ER354" i="7" l="1"/>
  <c r="EM355" i="7" s="1"/>
  <c r="EP355" i="7" s="1"/>
  <c r="EQ355" i="7" s="1"/>
  <c r="EL355" i="7" l="1"/>
  <c r="ES355" i="7" s="1"/>
  <c r="ER355" i="7" l="1"/>
  <c r="EM356" i="7" s="1"/>
  <c r="EP356" i="7" s="1"/>
  <c r="EQ356" i="7" s="1"/>
  <c r="EL356" i="7" l="1"/>
  <c r="ES356" i="7" s="1"/>
  <c r="ER356" i="7" l="1"/>
  <c r="EM357" i="7" s="1"/>
  <c r="EP357" i="7" s="1"/>
  <c r="EQ357" i="7" s="1"/>
  <c r="EL357" i="7" l="1"/>
  <c r="ES357" i="7" s="1"/>
  <c r="ER357" i="7" l="1"/>
  <c r="EM358" i="7" s="1"/>
  <c r="EP358" i="7" s="1"/>
  <c r="EQ358" i="7" s="1"/>
  <c r="EL358" i="7" l="1"/>
  <c r="ES358" i="7" s="1"/>
  <c r="ER358" i="7" l="1"/>
  <c r="EM359" i="7" s="1"/>
  <c r="EP359" i="7" s="1"/>
  <c r="EQ359" i="7" s="1"/>
  <c r="EL359" i="7" l="1"/>
  <c r="ES359" i="7" s="1"/>
  <c r="ER359" i="7" l="1"/>
  <c r="EM360" i="7" s="1"/>
  <c r="EP360" i="7" s="1"/>
  <c r="EQ360" i="7" s="1"/>
  <c r="EL360" i="7" l="1"/>
  <c r="ES360" i="7" s="1"/>
  <c r="ER360" i="7" l="1"/>
  <c r="EM361" i="7" s="1"/>
  <c r="EP361" i="7" s="1"/>
  <c r="EQ361" i="7" s="1"/>
  <c r="EL361" i="7" l="1"/>
  <c r="ES361" i="7" s="1"/>
  <c r="ER361" i="7" l="1"/>
  <c r="EM362" i="7" s="1"/>
  <c r="EP362" i="7" s="1"/>
  <c r="EQ362" i="7" s="1"/>
  <c r="EL362" i="7" l="1"/>
  <c r="ES362" i="7" s="1"/>
  <c r="ER362" i="7" l="1"/>
  <c r="EM363" i="7" s="1"/>
  <c r="EP363" i="7" s="1"/>
  <c r="EQ363" i="7" s="1"/>
  <c r="EL363" i="7" l="1"/>
  <c r="ES363" i="7" s="1"/>
  <c r="ER363" i="7" l="1"/>
  <c r="EM364" i="7" s="1"/>
  <c r="EP364" i="7" s="1"/>
  <c r="EQ364" i="7" s="1"/>
  <c r="EL364" i="7" l="1"/>
  <c r="ES364" i="7" s="1"/>
  <c r="ER364" i="7" l="1"/>
  <c r="EM365" i="7" s="1"/>
  <c r="EP365" i="7" s="1"/>
  <c r="EQ365" i="7" s="1"/>
  <c r="EL365" i="7" l="1"/>
  <c r="ER365" i="7" s="1"/>
  <c r="EM366" i="7" l="1"/>
  <c r="EP366" i="7" s="1"/>
  <c r="EQ366" i="7" s="1"/>
  <c r="EL366" i="7"/>
  <c r="ER366" i="7" l="1"/>
  <c r="EM367" i="7" s="1"/>
  <c r="EP367" i="7" s="1"/>
  <c r="EQ367" i="7" s="1"/>
  <c r="EL367" i="7" l="1"/>
  <c r="ER367" i="7" s="1"/>
  <c r="EL368" i="7" s="1"/>
  <c r="EM368" i="7" l="1"/>
  <c r="EP368" i="7" s="1"/>
  <c r="EQ368" i="7" s="1"/>
  <c r="ER368" i="7" l="1"/>
  <c r="EM369" i="7" s="1"/>
  <c r="EP369" i="7" s="1"/>
  <c r="EQ369" i="7" s="1"/>
  <c r="EL369" i="7" l="1"/>
  <c r="ER369" i="7" s="1"/>
  <c r="EL370" i="7" s="1"/>
  <c r="EM370" i="7" l="1"/>
  <c r="EP370" i="7" s="1"/>
  <c r="EQ370" i="7" s="1"/>
  <c r="ER370" i="7" l="1"/>
  <c r="EM371" i="7" s="1"/>
  <c r="EP371" i="7" s="1"/>
  <c r="EQ371" i="7" s="1"/>
  <c r="EL371" i="7" l="1"/>
  <c r="ER371" i="7" s="1"/>
  <c r="EM372" i="7" s="1"/>
  <c r="EP372" i="7" s="1"/>
  <c r="EQ372" i="7" s="1"/>
  <c r="EL372" i="7" l="1"/>
  <c r="ER372" i="7" s="1"/>
  <c r="EL373" i="7" s="1"/>
  <c r="EM373" i="7" l="1"/>
  <c r="EP373" i="7" s="1"/>
  <c r="EQ373" i="7" s="1"/>
  <c r="ER373" i="7" l="1"/>
  <c r="EL374" i="7" s="1"/>
  <c r="EM374" i="7" l="1"/>
  <c r="EP374" i="7" s="1"/>
  <c r="EQ374" i="7" s="1"/>
  <c r="ER374" i="7" l="1"/>
  <c r="EM375" i="7" l="1"/>
  <c r="EP375" i="7" s="1"/>
  <c r="EQ375" i="7" s="1"/>
  <c r="EL375" i="7"/>
  <c r="ER375" i="7" l="1"/>
  <c r="EM376" i="7" s="1"/>
  <c r="EP376" i="7" s="1"/>
  <c r="EQ376" i="7" s="1"/>
  <c r="EL376" i="7" l="1"/>
  <c r="ES376" i="7" s="1"/>
  <c r="ER376" i="7" l="1"/>
  <c r="EM377" i="7" s="1"/>
  <c r="EP377" i="7" s="1"/>
  <c r="EQ377" i="7" s="1"/>
  <c r="EL377" i="7" l="1"/>
  <c r="ES377" i="7" s="1"/>
  <c r="ER377" i="7" l="1"/>
  <c r="EM378" i="7" s="1"/>
  <c r="EP378" i="7" s="1"/>
  <c r="EQ378" i="7" s="1"/>
  <c r="EL378" i="7" l="1"/>
  <c r="ES378" i="7" s="1"/>
  <c r="ER378" i="7" l="1"/>
  <c r="EM379" i="7" s="1"/>
  <c r="EP379" i="7" s="1"/>
  <c r="EQ379" i="7" s="1"/>
  <c r="EL379" i="7" l="1"/>
  <c r="ES379" i="7" s="1"/>
  <c r="ER379" i="7" l="1"/>
  <c r="EM380" i="7" l="1"/>
  <c r="EP380" i="7" s="1"/>
  <c r="EQ380" i="7" s="1"/>
  <c r="EL380" i="7"/>
  <c r="ES380" i="7" s="1"/>
  <c r="ER380" i="7" l="1"/>
  <c r="EM381" i="7" l="1"/>
  <c r="EP381" i="7" s="1"/>
  <c r="EQ381" i="7" s="1"/>
  <c r="EL381" i="7"/>
  <c r="ES381" i="7" l="1"/>
  <c r="ER381" i="7"/>
  <c r="EM382" i="7" l="1"/>
  <c r="EP382" i="7" s="1"/>
  <c r="EQ382" i="7" s="1"/>
  <c r="EL382" i="7"/>
  <c r="ES382" i="7" s="1"/>
  <c r="ER382" i="7" l="1"/>
  <c r="EL383" i="7" l="1"/>
  <c r="ES383" i="7" s="1"/>
  <c r="EM383" i="7"/>
  <c r="EP383" i="7" s="1"/>
  <c r="EQ383" i="7" s="1"/>
  <c r="ER383" i="7" l="1"/>
  <c r="EM384" i="7" l="1"/>
  <c r="EP384" i="7" s="1"/>
  <c r="EQ384" i="7" s="1"/>
  <c r="EL384" i="7"/>
  <c r="ES384" i="7" s="1"/>
  <c r="ER384" i="7" l="1"/>
  <c r="EM385" i="7" l="1"/>
  <c r="EP385" i="7" s="1"/>
  <c r="EQ385" i="7" s="1"/>
  <c r="EL385" i="7"/>
  <c r="ES385" i="7" s="1"/>
  <c r="ER385" i="7" l="1"/>
  <c r="EM386" i="7" l="1"/>
  <c r="EP386" i="7" s="1"/>
  <c r="EQ386" i="7" s="1"/>
  <c r="EL386" i="7"/>
  <c r="ES386" i="7" s="1"/>
  <c r="ER386" i="7" l="1"/>
  <c r="EL387" i="7" l="1"/>
  <c r="ES387" i="7" s="1"/>
  <c r="EM387" i="7"/>
  <c r="EP387" i="7" s="1"/>
  <c r="EQ387" i="7" s="1"/>
  <c r="ER387" i="7" l="1"/>
  <c r="EM388" i="7" l="1"/>
  <c r="EP388" i="7" s="1"/>
  <c r="EQ388" i="7" s="1"/>
  <c r="EL388" i="7"/>
  <c r="ES388" i="7" s="1"/>
  <c r="ER388" i="7" l="1"/>
  <c r="EL389" i="7" l="1"/>
  <c r="EM389" i="7"/>
  <c r="EP389" i="7" s="1"/>
  <c r="EQ389" i="7" s="1"/>
  <c r="ER389" i="7" l="1"/>
  <c r="EM390" i="7" s="1"/>
  <c r="EP390" i="7" s="1"/>
  <c r="EQ390" i="7" s="1"/>
  <c r="EL390" i="7" l="1"/>
  <c r="ER390" i="7" s="1"/>
  <c r="EM391" i="7" l="1"/>
  <c r="EP391" i="7" s="1"/>
  <c r="EQ391" i="7" s="1"/>
  <c r="EL391" i="7"/>
  <c r="ER391" i="7" l="1"/>
  <c r="EM392" i="7" s="1"/>
  <c r="EP392" i="7" s="1"/>
  <c r="EQ392" i="7" s="1"/>
  <c r="EL392" i="7" l="1"/>
  <c r="ER392" i="7" s="1"/>
  <c r="EL393" i="7" s="1"/>
  <c r="EM393" i="7" l="1"/>
  <c r="EP393" i="7" s="1"/>
  <c r="EQ393" i="7" s="1"/>
  <c r="ER393" i="7" l="1"/>
  <c r="EL394" i="7" s="1"/>
  <c r="EM394" i="7" l="1"/>
  <c r="EP394" i="7" s="1"/>
  <c r="EQ394" i="7" s="1"/>
  <c r="ER394" i="7" l="1"/>
  <c r="EM395" i="7" s="1"/>
  <c r="EP395" i="7" s="1"/>
  <c r="EQ395" i="7" s="1"/>
  <c r="EL395" i="7" l="1"/>
  <c r="ER395" i="7" s="1"/>
  <c r="EL396" i="7" s="1"/>
  <c r="EM396" i="7" l="1"/>
  <c r="EP396" i="7" s="1"/>
  <c r="EQ396" i="7" s="1"/>
  <c r="ER396" i="7" l="1"/>
  <c r="EL397" i="7" s="1"/>
  <c r="EM397" i="7" l="1"/>
  <c r="EP397" i="7" s="1"/>
  <c r="EQ397" i="7" s="1"/>
  <c r="ER397" i="7" l="1"/>
  <c r="EM398" i="7" s="1"/>
  <c r="EP398" i="7" s="1"/>
  <c r="EQ398" i="7" s="1"/>
  <c r="EL398" i="7" l="1"/>
  <c r="ER398" i="7" s="1"/>
  <c r="EM399" i="7" l="1"/>
  <c r="EP399" i="7" s="1"/>
  <c r="EQ399" i="7" s="1"/>
  <c r="EL399" i="7"/>
  <c r="ER399" i="7" l="1"/>
  <c r="EM400" i="7" s="1"/>
  <c r="EP400" i="7" s="1"/>
  <c r="EQ400" i="7" s="1"/>
  <c r="EL400" i="7" l="1"/>
  <c r="ES400" i="7" s="1"/>
  <c r="ER400" i="7" l="1"/>
  <c r="EM401" i="7" l="1"/>
  <c r="EP401" i="7" s="1"/>
  <c r="EQ401" i="7" s="1"/>
  <c r="EL401" i="7"/>
  <c r="ES401" i="7" l="1"/>
  <c r="ER401" i="7"/>
  <c r="EL402" i="7" l="1"/>
  <c r="EM402" i="7"/>
  <c r="EP402" i="7" s="1"/>
  <c r="EQ402" i="7" s="1"/>
  <c r="ES402" i="7" l="1"/>
  <c r="ER402" i="7"/>
  <c r="EL403" i="7" l="1"/>
  <c r="EM403" i="7"/>
  <c r="EP403" i="7" s="1"/>
  <c r="EQ403" i="7" s="1"/>
  <c r="ES403" i="7" l="1"/>
  <c r="ER403" i="7"/>
  <c r="EM404" i="7" l="1"/>
  <c r="EP404" i="7" s="1"/>
  <c r="EQ404" i="7" s="1"/>
  <c r="EL404" i="7"/>
  <c r="ES404" i="7" s="1"/>
  <c r="ER404" i="7" l="1"/>
  <c r="EM405" i="7" l="1"/>
  <c r="EP405" i="7" s="1"/>
  <c r="EQ405" i="7" s="1"/>
  <c r="EL405" i="7"/>
  <c r="ES405" i="7" l="1"/>
  <c r="ER405" i="7"/>
  <c r="EM406" i="7" l="1"/>
  <c r="EP406" i="7" s="1"/>
  <c r="EQ406" i="7" s="1"/>
  <c r="EL406" i="7"/>
  <c r="ES406" i="7" s="1"/>
  <c r="ER406" i="7" l="1"/>
  <c r="EM407" i="7" l="1"/>
  <c r="EP407" i="7" s="1"/>
  <c r="EQ407" i="7" s="1"/>
  <c r="EL407" i="7"/>
  <c r="ES407" i="7" l="1"/>
  <c r="ER407" i="7"/>
  <c r="EM408" i="7" l="1"/>
  <c r="EP408" i="7" s="1"/>
  <c r="EQ408" i="7" s="1"/>
  <c r="EL408" i="7"/>
  <c r="ES408" i="7" l="1"/>
  <c r="ER408" i="7"/>
  <c r="EM409" i="7" l="1"/>
  <c r="EP409" i="7" s="1"/>
  <c r="EQ409" i="7" s="1"/>
  <c r="EL409" i="7"/>
  <c r="ES409" i="7" l="1"/>
  <c r="ER409" i="7"/>
  <c r="EM410" i="7" l="1"/>
  <c r="EP410" i="7" s="1"/>
  <c r="EQ410" i="7" s="1"/>
  <c r="EL410" i="7"/>
  <c r="ES410" i="7" s="1"/>
  <c r="ER410" i="7" l="1"/>
  <c r="EM411" i="7" l="1"/>
  <c r="EP411" i="7" s="1"/>
  <c r="EQ411" i="7" s="1"/>
  <c r="EL411" i="7"/>
  <c r="ES411" i="7" s="1"/>
  <c r="ER411" i="7" l="1"/>
  <c r="EM412" i="7" s="1"/>
  <c r="EP412" i="7" s="1"/>
  <c r="EQ412" i="7" s="1"/>
  <c r="EL412" i="7" l="1"/>
  <c r="ES412" i="7" s="1"/>
  <c r="ER412" i="7" l="1"/>
  <c r="EM413" i="7" s="1"/>
  <c r="EP413" i="7" s="1"/>
  <c r="EQ413" i="7" s="1"/>
  <c r="EL413" i="7" l="1"/>
  <c r="ER413" i="7" s="1"/>
  <c r="EM414" i="7" l="1"/>
  <c r="EP414" i="7" s="1"/>
  <c r="EQ414" i="7" s="1"/>
  <c r="EL414" i="7"/>
  <c r="ER414" i="7" l="1"/>
  <c r="EM415" i="7" s="1"/>
  <c r="EP415" i="7" s="1"/>
  <c r="EQ415" i="7" s="1"/>
  <c r="EL415" i="7" l="1"/>
  <c r="ER415" i="7" s="1"/>
  <c r="EL416" i="7" s="1"/>
  <c r="EM416" i="7" l="1"/>
  <c r="EP416" i="7" s="1"/>
  <c r="EQ416" i="7" s="1"/>
  <c r="ER416" i="7" l="1"/>
  <c r="EL417" i="7" l="1"/>
  <c r="EM417" i="7"/>
  <c r="EP417" i="7" s="1"/>
  <c r="EQ417" i="7" s="1"/>
  <c r="ER417" i="7" l="1"/>
  <c r="EL418" i="7" s="1"/>
  <c r="EM418" i="7" l="1"/>
  <c r="ER418" i="7" s="1"/>
  <c r="EM419" i="7" l="1"/>
  <c r="EP419" i="7" s="1"/>
  <c r="EQ419" i="7" s="1"/>
  <c r="EL419" i="7"/>
  <c r="EP418" i="7"/>
  <c r="EQ418" i="7" s="1"/>
  <c r="ER419" i="7" l="1"/>
  <c r="EM420" i="7" s="1"/>
  <c r="EP420" i="7" s="1"/>
  <c r="EQ420" i="7" s="1"/>
  <c r="EL420" i="7"/>
  <c r="ER420" i="7" s="1"/>
  <c r="EM421" i="7" s="1"/>
  <c r="EP421" i="7" s="1"/>
  <c r="EQ421" i="7" s="1"/>
  <c r="EL421" i="7" l="1"/>
  <c r="ER421" i="7" s="1"/>
  <c r="EM422" i="7" s="1"/>
  <c r="EP422" i="7" s="1"/>
  <c r="EQ422" i="7" s="1"/>
  <c r="EL422" i="7" l="1"/>
  <c r="ER422" i="7" s="1"/>
  <c r="EM423" i="7" s="1"/>
  <c r="EP423" i="7" s="1"/>
  <c r="EQ423" i="7" s="1"/>
  <c r="EL423" i="7" l="1"/>
  <c r="ER423" i="7" s="1"/>
  <c r="EM424" i="7" s="1"/>
  <c r="EP424" i="7" s="1"/>
  <c r="EQ424" i="7" s="1"/>
  <c r="EL424" i="7" l="1"/>
  <c r="ES424" i="7" s="1"/>
  <c r="ER424" i="7" l="1"/>
  <c r="EL425" i="7" s="1"/>
  <c r="ES425" i="7" s="1"/>
  <c r="EM425" i="7" l="1"/>
  <c r="EP425" i="7" s="1"/>
  <c r="EQ425" i="7" s="1"/>
  <c r="ER425" i="7" l="1"/>
  <c r="EM426" i="7" s="1"/>
  <c r="EP426" i="7" s="1"/>
  <c r="EQ426" i="7" s="1"/>
  <c r="EL426" i="7" l="1"/>
  <c r="ES426" i="7" s="1"/>
  <c r="ER426" i="7" l="1"/>
  <c r="EM427" i="7" s="1"/>
  <c r="EP427" i="7" s="1"/>
  <c r="EQ427" i="7" s="1"/>
  <c r="EL427" i="7" l="1"/>
  <c r="ES427" i="7" s="1"/>
  <c r="ER427" i="7" l="1"/>
  <c r="EL428" i="7" s="1"/>
  <c r="ES428" i="7" s="1"/>
  <c r="EM428" i="7" l="1"/>
  <c r="EP428" i="7" s="1"/>
  <c r="EQ428" i="7" s="1"/>
  <c r="ER428" i="7" l="1"/>
  <c r="EL429" i="7" s="1"/>
  <c r="ES429" i="7" s="1"/>
  <c r="EM429" i="7" l="1"/>
  <c r="EP429" i="7" s="1"/>
  <c r="EQ429" i="7" s="1"/>
  <c r="ER429" i="7" l="1"/>
  <c r="EM430" i="7" s="1"/>
  <c r="EP430" i="7" s="1"/>
  <c r="EQ430" i="7" s="1"/>
  <c r="EL430" i="7" l="1"/>
  <c r="ES430" i="7" s="1"/>
  <c r="ER430" i="7" l="1"/>
  <c r="EM431" i="7" s="1"/>
  <c r="EP431" i="7" s="1"/>
  <c r="EQ431" i="7" s="1"/>
  <c r="EL431" i="7" l="1"/>
  <c r="ES431" i="7" s="1"/>
  <c r="ER431" i="7" l="1"/>
  <c r="EM432" i="7" s="1"/>
  <c r="EP432" i="7" s="1"/>
  <c r="EQ432" i="7" s="1"/>
  <c r="EL432" i="7" l="1"/>
  <c r="ES432" i="7" s="1"/>
  <c r="ER432" i="7" l="1"/>
  <c r="EL433" i="7" s="1"/>
  <c r="ES433" i="7" s="1"/>
  <c r="EM433" i="7" l="1"/>
  <c r="EP433" i="7" s="1"/>
  <c r="EQ433" i="7" s="1"/>
  <c r="ER433" i="7" l="1"/>
  <c r="EL434" i="7" s="1"/>
  <c r="ES434" i="7" s="1"/>
  <c r="EM434" i="7" l="1"/>
  <c r="EP434" i="7" s="1"/>
  <c r="EQ434" i="7" s="1"/>
  <c r="ER434" i="7" l="1"/>
  <c r="EL435" i="7" s="1"/>
  <c r="ES435" i="7" s="1"/>
  <c r="EM435" i="7" l="1"/>
  <c r="EP435" i="7" s="1"/>
  <c r="EQ435" i="7" s="1"/>
  <c r="ER435" i="7" l="1"/>
  <c r="EL436" i="7" s="1"/>
  <c r="ES436" i="7" s="1"/>
  <c r="EM436" i="7" l="1"/>
  <c r="EP436" i="7" s="1"/>
  <c r="EQ436" i="7" s="1"/>
  <c r="ER436" i="7" l="1"/>
  <c r="EL437" i="7" s="1"/>
  <c r="EM437" i="7" l="1"/>
  <c r="ER437" i="7" s="1"/>
  <c r="EP437" i="7" l="1"/>
  <c r="EQ437" i="7" s="1"/>
  <c r="EM438" i="7"/>
  <c r="EP438" i="7" s="1"/>
  <c r="EQ438" i="7" s="1"/>
  <c r="EL438" i="7"/>
  <c r="ER438" i="7" l="1"/>
  <c r="EM439" i="7" s="1"/>
  <c r="EP439" i="7" s="1"/>
  <c r="EQ439" i="7" s="1"/>
  <c r="EL439" i="7" l="1"/>
  <c r="ER439" i="7" s="1"/>
  <c r="EM440" i="7" l="1"/>
  <c r="EP440" i="7" s="1"/>
  <c r="EQ440" i="7" s="1"/>
  <c r="EL440" i="7"/>
  <c r="ER440" i="7" l="1"/>
  <c r="EM441" i="7" s="1"/>
  <c r="EP441" i="7" s="1"/>
  <c r="EQ441" i="7" s="1"/>
  <c r="EL441" i="7" l="1"/>
  <c r="ER441" i="7" s="1"/>
  <c r="EL442" i="7" s="1"/>
  <c r="EM442" i="7" l="1"/>
  <c r="ER442" i="7" s="1"/>
  <c r="EM443" i="7" s="1"/>
  <c r="EP443" i="7" s="1"/>
  <c r="EQ443" i="7" s="1"/>
  <c r="EP442" i="7" l="1"/>
  <c r="EQ442" i="7" s="1"/>
  <c r="EL443" i="7"/>
  <c r="ER443" i="7" s="1"/>
  <c r="EL444" i="7" l="1"/>
  <c r="EM444" i="7"/>
  <c r="EP444" i="7" s="1"/>
  <c r="EQ444" i="7" s="1"/>
  <c r="ER444" i="7" l="1"/>
  <c r="EL445" i="7" l="1"/>
  <c r="EM445" i="7"/>
  <c r="EP445" i="7" s="1"/>
  <c r="EQ445" i="7" s="1"/>
  <c r="ER445" i="7" l="1"/>
  <c r="EL446" i="7" l="1"/>
  <c r="EM446" i="7"/>
  <c r="EP446" i="7" s="1"/>
  <c r="EQ446" i="7" s="1"/>
  <c r="ER446" i="7" l="1"/>
  <c r="EL447" i="7" l="1"/>
  <c r="EM447" i="7"/>
  <c r="EP447" i="7" s="1"/>
  <c r="EQ447" i="7" s="1"/>
  <c r="ER447" i="7" l="1"/>
  <c r="EL448" i="7" l="1"/>
  <c r="ES448" i="7" s="1"/>
  <c r="EM448" i="7"/>
  <c r="EP448" i="7" s="1"/>
  <c r="EQ448" i="7" s="1"/>
  <c r="ER448" i="7" l="1"/>
  <c r="EM449" i="7" l="1"/>
  <c r="EP449" i="7" s="1"/>
  <c r="EQ449" i="7" s="1"/>
  <c r="EL449" i="7"/>
  <c r="ES449" i="7" s="1"/>
  <c r="ER449" i="7" l="1"/>
  <c r="EM450" i="7" l="1"/>
  <c r="EP450" i="7" s="1"/>
  <c r="EQ450" i="7" s="1"/>
  <c r="EL450" i="7"/>
  <c r="ES450" i="7" s="1"/>
  <c r="ER450" i="7" l="1"/>
  <c r="EM451" i="7" l="1"/>
  <c r="EP451" i="7" s="1"/>
  <c r="EQ451" i="7" s="1"/>
  <c r="EL451" i="7"/>
  <c r="ES451" i="7" s="1"/>
  <c r="ER451" i="7" l="1"/>
  <c r="EM452" i="7" l="1"/>
  <c r="EP452" i="7" s="1"/>
  <c r="EQ452" i="7" s="1"/>
  <c r="EL452" i="7"/>
  <c r="ES452" i="7" s="1"/>
  <c r="ER452" i="7" l="1"/>
  <c r="EM453" i="7" l="1"/>
  <c r="EP453" i="7" s="1"/>
  <c r="EQ453" i="7" s="1"/>
  <c r="EL453" i="7"/>
  <c r="ES453" i="7" s="1"/>
  <c r="ER453" i="7" l="1"/>
  <c r="EM454" i="7" s="1"/>
  <c r="EP454" i="7" l="1"/>
  <c r="EQ454" i="7" s="1"/>
  <c r="EL454" i="7"/>
  <c r="ES454" i="7" s="1"/>
  <c r="ER454" i="7" l="1"/>
  <c r="EM455" i="7" s="1"/>
  <c r="EL455" i="7" l="1"/>
  <c r="ES455" i="7" s="1"/>
  <c r="EP455" i="7"/>
  <c r="EQ455" i="7" s="1"/>
  <c r="ER455" i="7" l="1"/>
  <c r="EM456" i="7" s="1"/>
  <c r="EP456" i="7" l="1"/>
  <c r="EQ456" i="7" s="1"/>
  <c r="EL456" i="7"/>
  <c r="ES456" i="7" s="1"/>
  <c r="ER456" i="7" l="1"/>
  <c r="EM457" i="7" s="1"/>
  <c r="EP457" i="7" l="1"/>
  <c r="EQ457" i="7" s="1"/>
  <c r="EL457" i="7"/>
  <c r="ES457" i="7" s="1"/>
  <c r="ER457" i="7" l="1"/>
  <c r="EM458" i="7" s="1"/>
  <c r="EP458" i="7" l="1"/>
  <c r="EQ458" i="7" s="1"/>
  <c r="EL458" i="7"/>
  <c r="ER458" i="7" l="1"/>
  <c r="EM459" i="7" s="1"/>
  <c r="ES458" i="7"/>
  <c r="EP459" i="7" l="1"/>
  <c r="EQ459" i="7" s="1"/>
  <c r="EL459" i="7"/>
  <c r="ES459" i="7" s="1"/>
  <c r="ER459" i="7" l="1"/>
  <c r="EM460" i="7" l="1"/>
  <c r="EP460" i="7" s="1"/>
  <c r="EQ460" i="7" s="1"/>
  <c r="EL460" i="7"/>
  <c r="ES460" i="7" s="1"/>
  <c r="ER460" i="7" l="1"/>
  <c r="EL461" i="7" s="1"/>
  <c r="EM461" i="7" l="1"/>
  <c r="ER461" i="7" s="1"/>
  <c r="EM462" i="7" l="1"/>
  <c r="EP462" i="7" s="1"/>
  <c r="EQ462" i="7" s="1"/>
  <c r="EL462" i="7"/>
  <c r="EP461" i="7"/>
  <c r="EQ461" i="7" s="1"/>
  <c r="ER462" i="7" l="1"/>
  <c r="EM463" i="7" s="1"/>
  <c r="EP463" i="7" s="1"/>
  <c r="EQ463" i="7" s="1"/>
  <c r="EL463" i="7" l="1"/>
  <c r="ER463" i="7" s="1"/>
  <c r="EM464" i="7" s="1"/>
  <c r="EP464" i="7" s="1"/>
  <c r="EQ464" i="7" s="1"/>
  <c r="EL464" i="7" l="1"/>
  <c r="ER464" i="7" s="1"/>
  <c r="EM465" i="7" s="1"/>
  <c r="EP465" i="7" s="1"/>
  <c r="EQ465" i="7" s="1"/>
  <c r="EL465" i="7" l="1"/>
  <c r="ER465" i="7" s="1"/>
  <c r="EM466" i="7" s="1"/>
  <c r="EP466" i="7" s="1"/>
  <c r="EQ466" i="7" s="1"/>
  <c r="EL466" i="7" l="1"/>
  <c r="ER466" i="7" s="1"/>
  <c r="EL467" i="7" l="1"/>
  <c r="EM467" i="7"/>
  <c r="ER467" i="7" l="1"/>
  <c r="EM468" i="7" s="1"/>
  <c r="EP468" i="7" s="1"/>
  <c r="EQ468" i="7" s="1"/>
  <c r="EP467" i="7"/>
  <c r="EQ467" i="7" s="1"/>
  <c r="EL468" i="7" l="1"/>
  <c r="ER468" i="7" s="1"/>
  <c r="EM469" i="7" s="1"/>
  <c r="EL469" i="7" l="1"/>
  <c r="EP469" i="7"/>
  <c r="EQ469" i="7" s="1"/>
  <c r="ER469" i="7" l="1"/>
  <c r="EM470" i="7" s="1"/>
  <c r="EL470" i="7" l="1"/>
  <c r="EP470" i="7"/>
  <c r="EQ470" i="7" s="1"/>
  <c r="ER470" i="7" l="1"/>
  <c r="EM471" i="7" s="1"/>
  <c r="EP471" i="7" l="1"/>
  <c r="EQ471" i="7" s="1"/>
  <c r="EL471" i="7"/>
  <c r="ER471" i="7" l="1"/>
  <c r="EM472" i="7" l="1"/>
  <c r="EP472" i="7" s="1"/>
  <c r="EQ472" i="7" s="1"/>
  <c r="EL472" i="7"/>
  <c r="ES472" i="7" s="1"/>
  <c r="ER472" i="7" l="1"/>
  <c r="EL473" i="7" l="1"/>
  <c r="ES473" i="7" s="1"/>
  <c r="EM473" i="7"/>
  <c r="EP473" i="7" s="1"/>
  <c r="EQ473" i="7" s="1"/>
  <c r="ER473" i="7" l="1"/>
  <c r="EL474" i="7" s="1"/>
  <c r="EM474" i="7" l="1"/>
  <c r="EP474" i="7" s="1"/>
  <c r="EQ474" i="7" s="1"/>
  <c r="ES474" i="7"/>
  <c r="ER474" i="7" l="1"/>
  <c r="EM475" i="7" s="1"/>
  <c r="EP475" i="7" s="1"/>
  <c r="EQ475" i="7" s="1"/>
  <c r="EL475" i="7" l="1"/>
  <c r="ES475" i="7" s="1"/>
  <c r="ER475" i="7" l="1"/>
  <c r="EM476" i="7" s="1"/>
  <c r="EP476" i="7" s="1"/>
  <c r="EQ476" i="7" s="1"/>
  <c r="EL476" i="7" l="1"/>
  <c r="ES476" i="7" s="1"/>
  <c r="ER476" i="7" l="1"/>
  <c r="EM477" i="7" s="1"/>
  <c r="EP477" i="7" s="1"/>
  <c r="EQ477" i="7" s="1"/>
  <c r="EL477" i="7" l="1"/>
  <c r="ES477" i="7" s="1"/>
  <c r="ER477" i="7" l="1"/>
  <c r="EM478" i="7" s="1"/>
  <c r="EP478" i="7" s="1"/>
  <c r="EQ478" i="7" s="1"/>
  <c r="EL478" i="7" l="1"/>
  <c r="ES478" i="7" s="1"/>
  <c r="ER478" i="7" l="1"/>
  <c r="EM479" i="7" s="1"/>
  <c r="EP479" i="7" s="1"/>
  <c r="EQ479" i="7" s="1"/>
  <c r="EL479" i="7" l="1"/>
  <c r="ES479" i="7" s="1"/>
  <c r="ER479" i="7" l="1"/>
  <c r="EM480" i="7" s="1"/>
  <c r="EP480" i="7" s="1"/>
  <c r="EQ480" i="7" s="1"/>
  <c r="EL480" i="7" l="1"/>
  <c r="ES480" i="7" s="1"/>
  <c r="ER480" i="7" l="1"/>
  <c r="EM481" i="7" s="1"/>
  <c r="EP481" i="7" s="1"/>
  <c r="EQ481" i="7" s="1"/>
  <c r="EL481" i="7" l="1"/>
  <c r="ES481" i="7" s="1"/>
  <c r="ER481" i="7" l="1"/>
  <c r="EM482" i="7" s="1"/>
  <c r="EP482" i="7" s="1"/>
  <c r="EQ482" i="7" s="1"/>
  <c r="EL482" i="7" l="1"/>
  <c r="ES482" i="7" s="1"/>
  <c r="ER482" i="7" l="1"/>
  <c r="EM483" i="7" s="1"/>
  <c r="EP483" i="7" s="1"/>
  <c r="EQ483" i="7" s="1"/>
  <c r="EL483" i="7" l="1"/>
  <c r="ES483" i="7" s="1"/>
  <c r="ER483" i="7" l="1"/>
  <c r="EM484" i="7" s="1"/>
  <c r="EP484" i="7" s="1"/>
  <c r="EQ484" i="7" s="1"/>
  <c r="EL484" i="7" l="1"/>
  <c r="ES484" i="7" s="1"/>
  <c r="ER484" i="7" l="1"/>
  <c r="EM485" i="7" s="1"/>
  <c r="EP485" i="7" s="1"/>
  <c r="EQ485" i="7" s="1"/>
  <c r="EL485" i="7" l="1"/>
  <c r="ER485" i="7" s="1"/>
  <c r="EM486" i="7" l="1"/>
  <c r="EP486" i="7" s="1"/>
  <c r="EQ486" i="7" s="1"/>
  <c r="EL486" i="7"/>
  <c r="ER486" i="7" l="1"/>
  <c r="EM487" i="7" s="1"/>
  <c r="EP487" i="7" s="1"/>
  <c r="EQ487" i="7" s="1"/>
  <c r="EL487" i="7" l="1"/>
  <c r="ER487" i="7" s="1"/>
  <c r="EM488" i="7" s="1"/>
  <c r="EP488" i="7" s="1"/>
  <c r="EQ488" i="7" s="1"/>
  <c r="EL488" i="7" l="1"/>
  <c r="ER488" i="7" s="1"/>
  <c r="EM489" i="7" l="1"/>
  <c r="EP489" i="7" s="1"/>
  <c r="EQ489" i="7" s="1"/>
  <c r="EL489" i="7"/>
  <c r="ER489" i="7" l="1"/>
  <c r="EM490" i="7" s="1"/>
  <c r="EP490" i="7" s="1"/>
  <c r="EQ490" i="7" s="1"/>
  <c r="EL490" i="7" l="1"/>
  <c r="ER490" i="7" s="1"/>
  <c r="EM491" i="7" s="1"/>
  <c r="EP491" i="7" s="1"/>
  <c r="EQ491" i="7" s="1"/>
  <c r="EL491" i="7" l="1"/>
  <c r="ER491" i="7" s="1"/>
  <c r="EM492" i="7" l="1"/>
  <c r="EP492" i="7" s="1"/>
  <c r="EQ492" i="7" s="1"/>
  <c r="EL492" i="7"/>
  <c r="ER492" i="7" l="1"/>
  <c r="EM493" i="7" s="1"/>
  <c r="EP493" i="7" s="1"/>
  <c r="EQ493" i="7" s="1"/>
  <c r="EL493" i="7" l="1"/>
  <c r="ER493" i="7" s="1"/>
  <c r="EM494" i="7" s="1"/>
  <c r="EP494" i="7" s="1"/>
  <c r="EQ494" i="7" s="1"/>
  <c r="EL494" i="7" l="1"/>
  <c r="ER494" i="7" s="1"/>
  <c r="EM495" i="7" l="1"/>
  <c r="EP495" i="7" s="1"/>
  <c r="EQ495" i="7" s="1"/>
  <c r="EL495" i="7"/>
  <c r="ER495" i="7" l="1"/>
  <c r="EL496" i="7" s="1"/>
  <c r="ES496" i="7" s="1"/>
  <c r="EM496" i="7" l="1"/>
  <c r="EP496" i="7" s="1"/>
  <c r="EQ496" i="7" s="1"/>
  <c r="ER496" i="7" l="1"/>
  <c r="EL497" i="7" s="1"/>
  <c r="ES497" i="7" s="1"/>
  <c r="EM497" i="7" l="1"/>
  <c r="EP497" i="7" s="1"/>
  <c r="EQ497" i="7" s="1"/>
  <c r="ER497" i="7" l="1"/>
  <c r="EM498" i="7" s="1"/>
  <c r="EP498" i="7" s="1"/>
  <c r="EQ498" i="7" s="1"/>
  <c r="EL498" i="7"/>
  <c r="ES498" i="7" s="1"/>
  <c r="ER498" i="7" l="1"/>
  <c r="EL499" i="7" l="1"/>
  <c r="ES499" i="7" s="1"/>
  <c r="EM499" i="7"/>
  <c r="EP499" i="7" s="1"/>
  <c r="EQ499" i="7" s="1"/>
  <c r="ER499" i="7" l="1"/>
  <c r="EM500" i="7" l="1"/>
  <c r="EP500" i="7" s="1"/>
  <c r="EQ500" i="7" s="1"/>
  <c r="EL500" i="7"/>
  <c r="ES500" i="7" s="1"/>
  <c r="ER500" i="7" l="1"/>
  <c r="EM501" i="7" l="1"/>
  <c r="EP501" i="7" s="1"/>
  <c r="EQ501" i="7" s="1"/>
  <c r="EL501" i="7"/>
  <c r="ES501" i="7" s="1"/>
  <c r="ER501" i="7" l="1"/>
  <c r="EM502" i="7" s="1"/>
  <c r="EP502" i="7" s="1"/>
  <c r="EQ502" i="7" s="1"/>
  <c r="EL502" i="7" l="1"/>
  <c r="ES502" i="7" s="1"/>
  <c r="ER502" i="7" l="1"/>
  <c r="EM503" i="7" s="1"/>
  <c r="EP503" i="7" s="1"/>
  <c r="EQ503" i="7" s="1"/>
  <c r="EL503" i="7" l="1"/>
  <c r="ES503" i="7" s="1"/>
  <c r="ER503" i="7" l="1"/>
  <c r="EM504" i="7" s="1"/>
  <c r="EP504" i="7" s="1"/>
  <c r="EQ504" i="7" s="1"/>
  <c r="EL504" i="7" l="1"/>
  <c r="ES504" i="7" s="1"/>
  <c r="ER504" i="7" l="1"/>
  <c r="EM505" i="7" s="1"/>
  <c r="EP505" i="7" s="1"/>
  <c r="EQ505" i="7" s="1"/>
  <c r="EL505" i="7" l="1"/>
  <c r="ES505" i="7" s="1"/>
  <c r="ER505" i="7" l="1"/>
  <c r="EM506" i="7" s="1"/>
  <c r="EP506" i="7" s="1"/>
  <c r="EQ506" i="7" s="1"/>
  <c r="EL506" i="7" l="1"/>
  <c r="ES506" i="7" s="1"/>
  <c r="ER506" i="7" l="1"/>
  <c r="EM507" i="7" s="1"/>
  <c r="EP507" i="7" s="1"/>
  <c r="EQ507" i="7" s="1"/>
  <c r="EL507" i="7" l="1"/>
  <c r="ES507" i="7" s="1"/>
  <c r="ER507" i="7" l="1"/>
  <c r="EM508" i="7" s="1"/>
  <c r="EP508" i="7" s="1"/>
  <c r="EQ508" i="7" s="1"/>
  <c r="EL508" i="7" l="1"/>
  <c r="ES508" i="7" s="1"/>
  <c r="ER508" i="7" l="1"/>
  <c r="EM509" i="7" s="1"/>
  <c r="EP509" i="7" s="1"/>
  <c r="EQ509" i="7" s="1"/>
  <c r="EL509" i="7" l="1"/>
  <c r="ER509" i="7" s="1"/>
  <c r="EM510" i="7" s="1"/>
  <c r="EL510" i="7" l="1"/>
  <c r="EP510" i="7"/>
  <c r="EQ510" i="7" s="1"/>
  <c r="ER510" i="7" l="1"/>
  <c r="EM511" i="7" s="1"/>
  <c r="EP511" i="7" l="1"/>
  <c r="EQ511" i="7" s="1"/>
  <c r="EL511" i="7"/>
  <c r="ER511" i="7" l="1"/>
  <c r="EL512" i="7" l="1"/>
  <c r="EM512" i="7"/>
  <c r="EP512" i="7" s="1"/>
  <c r="EQ512" i="7" s="1"/>
  <c r="ER512" i="7" l="1"/>
  <c r="EM513" i="7" l="1"/>
  <c r="EP513" i="7" s="1"/>
  <c r="EQ513" i="7" s="1"/>
  <c r="EL513" i="7"/>
  <c r="ER513" i="7" l="1"/>
  <c r="EM514" i="7" s="1"/>
  <c r="EP514" i="7" s="1"/>
  <c r="EQ514" i="7" s="1"/>
  <c r="EL514" i="7" l="1"/>
  <c r="ER514" i="7" s="1"/>
  <c r="EM515" i="7" l="1"/>
  <c r="EP515" i="7" s="1"/>
  <c r="EQ515" i="7" s="1"/>
  <c r="EL515" i="7"/>
  <c r="ER515" i="7" l="1"/>
  <c r="EL516" i="7" s="1"/>
  <c r="EM516" i="7" l="1"/>
  <c r="EP516" i="7" s="1"/>
  <c r="EQ516" i="7" s="1"/>
  <c r="ER516" i="7" l="1"/>
  <c r="EM517" i="7" s="1"/>
  <c r="EP517" i="7" s="1"/>
  <c r="EQ517" i="7" s="1"/>
  <c r="EL517" i="7" l="1"/>
  <c r="ER517" i="7" s="1"/>
  <c r="EM518" i="7" s="1"/>
  <c r="EL518" i="7" l="1"/>
  <c r="ER518" i="7" s="1"/>
  <c r="EP518" i="7"/>
  <c r="EQ518" i="7" s="1"/>
  <c r="EM519" i="7" l="1"/>
  <c r="EP519" i="7" s="1"/>
  <c r="EQ519" i="7" s="1"/>
  <c r="EL519" i="7"/>
  <c r="ER519" i="7" l="1"/>
  <c r="EL520" i="7" s="1"/>
  <c r="ES520" i="7" s="1"/>
  <c r="EM520" i="7" l="1"/>
  <c r="EP520" i="7" s="1"/>
  <c r="EQ520" i="7" s="1"/>
  <c r="ER520" i="7" l="1"/>
  <c r="EM521" i="7" s="1"/>
  <c r="EP521" i="7" s="1"/>
  <c r="EQ521" i="7" s="1"/>
  <c r="EL521" i="7" l="1"/>
  <c r="ES521" i="7" s="1"/>
  <c r="ER521" i="7" l="1"/>
  <c r="EL522" i="7" s="1"/>
  <c r="ES522" i="7" s="1"/>
  <c r="EM522" i="7" l="1"/>
  <c r="EP522" i="7" s="1"/>
  <c r="EQ522" i="7" s="1"/>
  <c r="ER522" i="7" l="1"/>
  <c r="EM523" i="7" s="1"/>
  <c r="EP523" i="7" s="1"/>
  <c r="EQ523" i="7" s="1"/>
  <c r="EL523" i="7" l="1"/>
  <c r="ES523" i="7" s="1"/>
  <c r="ER523" i="7" l="1"/>
  <c r="EM524" i="7" s="1"/>
  <c r="EP524" i="7" s="1"/>
  <c r="EQ524" i="7" s="1"/>
  <c r="EL524" i="7" l="1"/>
  <c r="ES524" i="7" s="1"/>
  <c r="ER524" i="7" l="1"/>
  <c r="EM525" i="7" s="1"/>
  <c r="EP525" i="7" s="1"/>
  <c r="EQ525" i="7" s="1"/>
  <c r="EL525" i="7" l="1"/>
  <c r="ES525" i="7" s="1"/>
  <c r="ER525" i="7" l="1"/>
  <c r="EM526" i="7" s="1"/>
  <c r="EP526" i="7" s="1"/>
  <c r="EQ526" i="7" s="1"/>
  <c r="EL526" i="7"/>
  <c r="ER526" i="7" s="1"/>
  <c r="EM527" i="7" s="1"/>
  <c r="ES526" i="7" l="1"/>
  <c r="EL527" i="7"/>
  <c r="EP527" i="7"/>
  <c r="EQ527" i="7" s="1"/>
  <c r="ES527" i="7" l="1"/>
  <c r="ER527" i="7"/>
  <c r="EM528" i="7" s="1"/>
  <c r="EL528" i="7" l="1"/>
  <c r="EP528" i="7"/>
  <c r="EQ528" i="7" s="1"/>
  <c r="ER528" i="7" l="1"/>
  <c r="EM529" i="7" s="1"/>
  <c r="ES528" i="7"/>
  <c r="EL529" i="7" l="1"/>
  <c r="EP529" i="7"/>
  <c r="EQ529" i="7" s="1"/>
  <c r="ES529" i="7" l="1"/>
  <c r="ER529" i="7"/>
  <c r="EM530" i="7" s="1"/>
  <c r="EP530" i="7" l="1"/>
  <c r="EQ530" i="7" s="1"/>
  <c r="EL530" i="7"/>
  <c r="ES530" i="7" l="1"/>
  <c r="ER530" i="7"/>
  <c r="EM531" i="7" s="1"/>
  <c r="EP531" i="7" l="1"/>
  <c r="EQ531" i="7" s="1"/>
  <c r="EL531" i="7"/>
  <c r="ER531" i="7" l="1"/>
  <c r="EM532" i="7" s="1"/>
  <c r="ES531" i="7"/>
  <c r="EP532" i="7" l="1"/>
  <c r="EQ532" i="7" s="1"/>
  <c r="EL532" i="7"/>
  <c r="ES532" i="7" l="1"/>
  <c r="ER532" i="7"/>
  <c r="EM533" i="7" s="1"/>
  <c r="EP533" i="7" l="1"/>
  <c r="EQ533" i="7" s="1"/>
  <c r="EL533" i="7"/>
  <c r="ER533" i="7" l="1"/>
  <c r="EL534" i="7" l="1"/>
  <c r="EM534" i="7"/>
  <c r="EP534" i="7" s="1"/>
  <c r="EQ534" i="7" s="1"/>
  <c r="ER534" i="7" l="1"/>
  <c r="EL535" i="7" l="1"/>
  <c r="EM535" i="7"/>
  <c r="EP535" i="7" s="1"/>
  <c r="EQ535" i="7" s="1"/>
  <c r="ER535" i="7" l="1"/>
  <c r="EL536" i="7" l="1"/>
  <c r="EM536" i="7"/>
  <c r="EP536" i="7" s="1"/>
  <c r="EQ536" i="7" s="1"/>
  <c r="ER536" i="7" l="1"/>
  <c r="EL537" i="7" s="1"/>
  <c r="EM537" i="7" l="1"/>
  <c r="ER537" i="7" s="1"/>
  <c r="EL538" i="7" l="1"/>
  <c r="EM538" i="7"/>
  <c r="EP538" i="7" s="1"/>
  <c r="EQ538" i="7" s="1"/>
  <c r="EP537" i="7"/>
  <c r="EQ537" i="7" s="1"/>
  <c r="ER538" i="7" l="1"/>
  <c r="EL539" i="7" s="1"/>
  <c r="EM539" i="7" l="1"/>
  <c r="EP539" i="7" s="1"/>
  <c r="EQ539" i="7" s="1"/>
  <c r="ER539" i="7" l="1"/>
  <c r="EL540" i="7" s="1"/>
  <c r="EM540" i="7" l="1"/>
  <c r="EP540" i="7" s="1"/>
  <c r="EQ540" i="7" s="1"/>
  <c r="ER540" i="7" l="1"/>
  <c r="EM541" i="7" s="1"/>
  <c r="EP541" i="7" s="1"/>
  <c r="EQ541" i="7" s="1"/>
  <c r="EL541" i="7" l="1"/>
  <c r="ER541" i="7" s="1"/>
  <c r="EM542" i="7" s="1"/>
  <c r="EP542" i="7" s="1"/>
  <c r="EQ542" i="7" s="1"/>
  <c r="EL542" i="7" l="1"/>
  <c r="ER542" i="7" s="1"/>
  <c r="EL543" i="7" s="1"/>
  <c r="EM543" i="7" l="1"/>
  <c r="EP543" i="7" s="1"/>
  <c r="EQ543" i="7" s="1"/>
  <c r="ER543" i="7" l="1"/>
  <c r="EL544" i="7" s="1"/>
  <c r="ES544" i="7" s="1"/>
  <c r="EM544" i="7" l="1"/>
  <c r="EP544" i="7" s="1"/>
  <c r="EQ544" i="7" s="1"/>
  <c r="ER544" i="7" l="1"/>
  <c r="EL545" i="7" s="1"/>
  <c r="ES545" i="7" s="1"/>
  <c r="EM545" i="7" l="1"/>
  <c r="EP545" i="7" s="1"/>
  <c r="EQ545" i="7" s="1"/>
  <c r="ER545" i="7" l="1"/>
  <c r="EM546" i="7" s="1"/>
  <c r="EP546" i="7" s="1"/>
  <c r="EQ546" i="7" s="1"/>
  <c r="EL546" i="7" l="1"/>
  <c r="ES546" i="7" s="1"/>
  <c r="ER546" i="7" l="1"/>
  <c r="EM547" i="7" s="1"/>
  <c r="EP547" i="7" s="1"/>
  <c r="EQ547" i="7" s="1"/>
  <c r="EL547" i="7" l="1"/>
  <c r="ES547" i="7" s="1"/>
  <c r="ER547" i="7" l="1"/>
  <c r="EM548" i="7" s="1"/>
  <c r="EP548" i="7" s="1"/>
  <c r="EQ548" i="7" s="1"/>
  <c r="EL548" i="7" l="1"/>
  <c r="ES548" i="7" s="1"/>
  <c r="ER548" i="7" l="1"/>
  <c r="EM549" i="7" s="1"/>
  <c r="EP549" i="7" s="1"/>
  <c r="EQ549" i="7" s="1"/>
  <c r="EL549" i="7" l="1"/>
  <c r="ES549" i="7" s="1"/>
  <c r="ER549" i="7" l="1"/>
  <c r="EM550" i="7" s="1"/>
  <c r="EP550" i="7" s="1"/>
  <c r="EQ550" i="7" s="1"/>
  <c r="EL550" i="7"/>
  <c r="ES550" i="7" s="1"/>
  <c r="ER550" i="7" l="1"/>
  <c r="EM551" i="7" s="1"/>
  <c r="EP551" i="7" l="1"/>
  <c r="EQ551" i="7" s="1"/>
  <c r="EL551" i="7"/>
  <c r="ES551" i="7" s="1"/>
  <c r="ER551" i="7" l="1"/>
  <c r="EM552" i="7" s="1"/>
  <c r="EP552" i="7" l="1"/>
  <c r="EQ552" i="7" s="1"/>
  <c r="EL552" i="7"/>
  <c r="ES552" i="7" s="1"/>
  <c r="ER552" i="7" l="1"/>
  <c r="EM553" i="7" s="1"/>
  <c r="EL553" i="7" l="1"/>
  <c r="ES553" i="7" s="1"/>
  <c r="EP553" i="7"/>
  <c r="EQ553" i="7" s="1"/>
  <c r="ER553" i="7" l="1"/>
  <c r="EM554" i="7" s="1"/>
  <c r="EP554" i="7" l="1"/>
  <c r="EQ554" i="7" s="1"/>
  <c r="EL554" i="7"/>
  <c r="ES554" i="7" s="1"/>
  <c r="ER554" i="7" l="1"/>
  <c r="EM555" i="7" s="1"/>
  <c r="EP555" i="7" l="1"/>
  <c r="EQ555" i="7" s="1"/>
  <c r="EL555" i="7"/>
  <c r="ES555" i="7" s="1"/>
  <c r="ER555" i="7" l="1"/>
  <c r="EM556" i="7" s="1"/>
  <c r="EP556" i="7" l="1"/>
  <c r="EQ556" i="7" s="1"/>
  <c r="EL556" i="7"/>
  <c r="ES556" i="7" s="1"/>
  <c r="ER556" i="7" l="1"/>
  <c r="EM557" i="7" s="1"/>
  <c r="EP557" i="7" l="1"/>
  <c r="EQ557" i="7" s="1"/>
  <c r="EL557" i="7"/>
  <c r="ER557" i="7" l="1"/>
  <c r="EM558" i="7" s="1"/>
  <c r="EP558" i="7" s="1"/>
  <c r="EQ558" i="7" s="1"/>
  <c r="EL558" i="7" l="1"/>
  <c r="ER558" i="7" s="1"/>
  <c r="EL559" i="7" l="1"/>
  <c r="EM559" i="7"/>
  <c r="EP559" i="7" s="1"/>
  <c r="EQ559" i="7" s="1"/>
  <c r="ER559" i="7" l="1"/>
  <c r="EM560" i="7" l="1"/>
  <c r="EP560" i="7" s="1"/>
  <c r="EQ560" i="7" s="1"/>
  <c r="EL560" i="7"/>
  <c r="ER560" i="7" l="1"/>
  <c r="EL561" i="7" s="1"/>
  <c r="EM561" i="7" l="1"/>
  <c r="EP561" i="7" s="1"/>
  <c r="EQ561" i="7" s="1"/>
  <c r="ER561" i="7" l="1"/>
  <c r="EM562" i="7" s="1"/>
  <c r="EP562" i="7" s="1"/>
  <c r="EQ562" i="7" s="1"/>
  <c r="EL562" i="7" l="1"/>
  <c r="ER562" i="7" s="1"/>
  <c r="EL563" i="7" s="1"/>
  <c r="EM563" i="7" l="1"/>
  <c r="EP563" i="7" s="1"/>
  <c r="EQ563" i="7" s="1"/>
  <c r="ER563" i="7" l="1"/>
  <c r="EM564" i="7" s="1"/>
  <c r="EP564" i="7" s="1"/>
  <c r="EQ564" i="7" s="1"/>
  <c r="EL564" i="7" l="1"/>
  <c r="ER564" i="7" s="1"/>
  <c r="EM565" i="7" s="1"/>
  <c r="EP565" i="7" s="1"/>
  <c r="EQ565" i="7" s="1"/>
  <c r="EL565" i="7" l="1"/>
  <c r="ER565" i="7" s="1"/>
  <c r="EL566" i="7" l="1"/>
  <c r="EM566" i="7"/>
  <c r="EP566" i="7" s="1"/>
  <c r="EQ566" i="7" s="1"/>
  <c r="ER566" i="7" l="1"/>
  <c r="EM567" i="7" s="1"/>
  <c r="EP567" i="7" s="1"/>
  <c r="EQ567" i="7" s="1"/>
  <c r="EL567" i="7" l="1"/>
  <c r="ER567" i="7" s="1"/>
  <c r="EL568" i="7" s="1"/>
  <c r="ES568" i="7" s="1"/>
  <c r="EM568" i="7" l="1"/>
  <c r="EP568" i="7" s="1"/>
  <c r="EQ568" i="7" s="1"/>
  <c r="ER568" i="7" l="1"/>
  <c r="EM569" i="7" s="1"/>
  <c r="EP569" i="7" s="1"/>
  <c r="EQ569" i="7" s="1"/>
  <c r="EL569" i="7" l="1"/>
  <c r="ES569" i="7" s="1"/>
  <c r="ER569" i="7" l="1"/>
  <c r="EM570" i="7" s="1"/>
  <c r="EP570" i="7" s="1"/>
  <c r="EQ570" i="7" s="1"/>
  <c r="EL570" i="7" l="1"/>
  <c r="ES570" i="7" s="1"/>
  <c r="ER570" i="7" l="1"/>
  <c r="EM571" i="7" s="1"/>
  <c r="EP571" i="7" s="1"/>
  <c r="EQ571" i="7" s="1"/>
  <c r="EL571" i="7" l="1"/>
  <c r="ES571" i="7" s="1"/>
  <c r="ER571" i="7" l="1"/>
  <c r="EM572" i="7" s="1"/>
  <c r="EP572" i="7" s="1"/>
  <c r="EQ572" i="7" s="1"/>
  <c r="EL572" i="7" l="1"/>
  <c r="ES572" i="7" s="1"/>
  <c r="ER572" i="7" l="1"/>
  <c r="EM573" i="7" s="1"/>
  <c r="EP573" i="7" s="1"/>
  <c r="EQ573" i="7" s="1"/>
  <c r="EL573" i="7" l="1"/>
  <c r="ES573" i="7" s="1"/>
  <c r="ER573" i="7" l="1"/>
  <c r="EM574" i="7" s="1"/>
  <c r="EP574" i="7" s="1"/>
  <c r="EQ574" i="7" s="1"/>
  <c r="EL574" i="7" l="1"/>
  <c r="ES574" i="7" s="1"/>
  <c r="ER574" i="7" l="1"/>
  <c r="EM575" i="7" s="1"/>
  <c r="EP575" i="7" s="1"/>
  <c r="EQ575" i="7" s="1"/>
  <c r="EL575" i="7" l="1"/>
  <c r="ER575" i="7" s="1"/>
  <c r="EM576" i="7" s="1"/>
  <c r="ES575" i="7" l="1"/>
  <c r="EP576" i="7"/>
  <c r="EQ576" i="7" s="1"/>
  <c r="EL576" i="7"/>
  <c r="ES576" i="7" l="1"/>
  <c r="ER576" i="7"/>
  <c r="EM577" i="7" s="1"/>
  <c r="EP577" i="7" l="1"/>
  <c r="EQ577" i="7" s="1"/>
  <c r="EL577" i="7"/>
  <c r="ES577" i="7" s="1"/>
  <c r="ER577" i="7" l="1"/>
  <c r="EM578" i="7" s="1"/>
  <c r="EL578" i="7" l="1"/>
  <c r="EP578" i="7"/>
  <c r="EQ578" i="7" s="1"/>
  <c r="ES578" i="7" l="1"/>
  <c r="ER578" i="7"/>
  <c r="EM579" i="7" s="1"/>
  <c r="EL579" i="7" l="1"/>
  <c r="ES579" i="7" s="1"/>
  <c r="EP579" i="7"/>
  <c r="EQ579" i="7" s="1"/>
  <c r="ER579" i="7" l="1"/>
  <c r="EM580" i="7" s="1"/>
  <c r="EL580" i="7" l="1"/>
  <c r="EP580" i="7"/>
  <c r="EQ580" i="7" s="1"/>
  <c r="ES580" i="7" l="1"/>
  <c r="ER580" i="7"/>
  <c r="EM581" i="7" s="1"/>
  <c r="EL581" i="7" l="1"/>
  <c r="EP581" i="7"/>
  <c r="EQ581" i="7" s="1"/>
  <c r="ER581" i="7" l="1"/>
  <c r="EM582" i="7" s="1"/>
  <c r="EP582" i="7" l="1"/>
  <c r="EQ582" i="7" s="1"/>
  <c r="EL582" i="7"/>
  <c r="ER582" i="7" s="1"/>
  <c r="EM583" i="7" s="1"/>
  <c r="EP583" i="7" l="1"/>
  <c r="EQ583" i="7" s="1"/>
  <c r="EL583" i="7"/>
  <c r="ER583" i="7" s="1"/>
  <c r="EM584" i="7" s="1"/>
  <c r="EP584" i="7" l="1"/>
  <c r="EQ584" i="7" s="1"/>
  <c r="EL584" i="7"/>
  <c r="ER584" i="7" s="1"/>
  <c r="EM585" i="7" s="1"/>
  <c r="FJ39" i="7"/>
  <c r="EL585" i="7" l="1"/>
  <c r="EP585" i="7"/>
  <c r="EQ585" i="7" s="1"/>
  <c r="ER585" i="7" l="1"/>
  <c r="EM586" i="7" s="1"/>
  <c r="EL586" i="7" l="1"/>
  <c r="EP586" i="7"/>
  <c r="EQ586" i="7" s="1"/>
  <c r="ER586" i="7" l="1"/>
  <c r="EM587" i="7" s="1"/>
  <c r="EP587" i="7" s="1"/>
  <c r="EQ587" i="7" s="1"/>
  <c r="EL587" i="7" l="1"/>
  <c r="ER587" i="7" s="1"/>
  <c r="EM588" i="7" s="1"/>
  <c r="ES592" i="7"/>
  <c r="EL588" i="7" l="1"/>
  <c r="EP588" i="7"/>
  <c r="EQ588" i="7" s="1"/>
  <c r="ER588" i="7" l="1"/>
  <c r="EM589" i="7" s="1"/>
  <c r="EL589" i="7" l="1"/>
  <c r="EP589" i="7"/>
  <c r="EQ589" i="7" s="1"/>
  <c r="ER589" i="7" l="1"/>
  <c r="EM590" i="7" s="1"/>
  <c r="EP590" i="7" l="1"/>
  <c r="EQ590" i="7" s="1"/>
  <c r="EL590" i="7"/>
  <c r="ER590" i="7" l="1"/>
  <c r="EM591" i="7" s="1"/>
  <c r="EP591" i="7" s="1"/>
  <c r="EQ591" i="7" s="1"/>
  <c r="EL591" i="7" l="1"/>
  <c r="ER591" i="7" s="1"/>
  <c r="EL592" i="7" s="1"/>
  <c r="EM592" i="7" l="1"/>
  <c r="EP592" i="7" s="1"/>
  <c r="EQ592" i="7" s="1"/>
  <c r="ER592" i="7" l="1"/>
  <c r="EL593" i="7" l="1"/>
  <c r="ES593" i="7" s="1"/>
  <c r="EM593" i="7"/>
  <c r="EP593" i="7" s="1"/>
  <c r="EQ593" i="7" s="1"/>
  <c r="ER593" i="7" l="1"/>
  <c r="EL594" i="7" s="1"/>
  <c r="ES594" i="7" s="1"/>
  <c r="EM594" i="7" l="1"/>
  <c r="EP594" i="7" s="1"/>
  <c r="EQ594" i="7" s="1"/>
  <c r="ER594" i="7" l="1"/>
  <c r="EM595" i="7" s="1"/>
  <c r="EP595" i="7" s="1"/>
  <c r="EQ595" i="7" s="1"/>
  <c r="EL595" i="7" l="1"/>
  <c r="ES595" i="7" s="1"/>
  <c r="ER595" i="7" l="1"/>
  <c r="EM596" i="7" s="1"/>
  <c r="EP596" i="7" s="1"/>
  <c r="EQ596" i="7" s="1"/>
  <c r="EL596" i="7" l="1"/>
  <c r="ES596" i="7" s="1"/>
  <c r="ER596" i="7" l="1"/>
  <c r="EM597" i="7" s="1"/>
  <c r="EP597" i="7" s="1"/>
  <c r="EQ597" i="7" s="1"/>
  <c r="EL597" i="7" l="1"/>
  <c r="ES597" i="7" s="1"/>
  <c r="ER597" i="7" l="1"/>
  <c r="EM598" i="7" s="1"/>
  <c r="EP598" i="7" s="1"/>
  <c r="EQ598" i="7" s="1"/>
  <c r="EL598" i="7" l="1"/>
  <c r="ES598" i="7" s="1"/>
  <c r="ER598" i="7" l="1"/>
  <c r="EM599" i="7" s="1"/>
  <c r="EP599" i="7" s="1"/>
  <c r="EQ599" i="7" s="1"/>
  <c r="EL599" i="7" l="1"/>
  <c r="ES599" i="7" s="1"/>
  <c r="ER599" i="7" l="1"/>
  <c r="EM600" i="7" s="1"/>
  <c r="EP600" i="7" s="1"/>
  <c r="EQ600" i="7" s="1"/>
  <c r="EL600" i="7" l="1"/>
  <c r="ES600" i="7" s="1"/>
  <c r="ER600" i="7" l="1"/>
  <c r="EM601" i="7" s="1"/>
  <c r="EP601" i="7" s="1"/>
  <c r="EQ601" i="7" s="1"/>
  <c r="EL601" i="7" l="1"/>
  <c r="ES601" i="7" s="1"/>
  <c r="ER601" i="7" l="1"/>
  <c r="EL602" i="7" s="1"/>
  <c r="ES602" i="7" s="1"/>
  <c r="EM602" i="7" l="1"/>
  <c r="EP602" i="7" s="1"/>
  <c r="EQ602" i="7" s="1"/>
  <c r="ER602" i="7" l="1"/>
  <c r="EM603" i="7" s="1"/>
  <c r="EP603" i="7" s="1"/>
  <c r="EQ603" i="7" s="1"/>
  <c r="EL603" i="7" l="1"/>
  <c r="ES603" i="7" s="1"/>
  <c r="ER603" i="7" l="1"/>
  <c r="EM604" i="7" s="1"/>
  <c r="EP604" i="7" s="1"/>
  <c r="EQ604" i="7" s="1"/>
  <c r="EL604" i="7" l="1"/>
  <c r="ES604" i="7" s="1"/>
  <c r="ER604" i="7" l="1"/>
  <c r="EM605" i="7" s="1"/>
  <c r="EP605" i="7" s="1"/>
  <c r="EQ605" i="7" s="1"/>
  <c r="EL605" i="7" l="1"/>
  <c r="ER605" i="7" s="1"/>
  <c r="EM606" i="7" s="1"/>
  <c r="EP606" i="7" s="1"/>
  <c r="EQ606" i="7" s="1"/>
  <c r="EL606" i="7" l="1"/>
  <c r="ER606" i="7" s="1"/>
  <c r="EL607" i="7" s="1"/>
  <c r="EM607" i="7" l="1"/>
  <c r="EP607" i="7" s="1"/>
  <c r="EQ607" i="7" s="1"/>
  <c r="ER607" i="7" l="1"/>
  <c r="EM608" i="7" s="1"/>
  <c r="EP608" i="7" s="1"/>
  <c r="EQ608" i="7" s="1"/>
  <c r="FJ63" i="7"/>
  <c r="EL608" i="7" l="1"/>
  <c r="ER608" i="7" s="1"/>
  <c r="EM609" i="7" l="1"/>
  <c r="EP609" i="7" s="1"/>
  <c r="EQ609" i="7" s="1"/>
  <c r="EL609" i="7"/>
  <c r="ER609" i="7" l="1"/>
  <c r="EM610" i="7" s="1"/>
  <c r="EP610" i="7" s="1"/>
  <c r="EQ610" i="7" s="1"/>
  <c r="EL610" i="7" l="1"/>
  <c r="ER610" i="7" s="1"/>
  <c r="EM611" i="7" s="1"/>
  <c r="EP611" i="7" s="1"/>
  <c r="EQ611" i="7" s="1"/>
  <c r="EL611" i="7" l="1"/>
  <c r="ER611" i="7" s="1"/>
  <c r="EM612" i="7" s="1"/>
  <c r="EP612" i="7" s="1"/>
  <c r="EQ612" i="7" s="1"/>
  <c r="EL612" i="7" l="1"/>
  <c r="ER612" i="7" s="1"/>
  <c r="EL613" i="7" s="1"/>
  <c r="EM613" i="7" l="1"/>
  <c r="EP613" i="7" s="1"/>
  <c r="EQ613" i="7" s="1"/>
  <c r="ER613" i="7" l="1"/>
  <c r="EM614" i="7" s="1"/>
  <c r="EP614" i="7" s="1"/>
  <c r="EQ614" i="7" s="1"/>
  <c r="EL614" i="7" l="1"/>
  <c r="ER614" i="7" s="1"/>
  <c r="EM615" i="7" s="1"/>
  <c r="EP615" i="7" s="1"/>
  <c r="EQ615" i="7" s="1"/>
  <c r="EL615" i="7" l="1"/>
  <c r="ER615" i="7" s="1"/>
  <c r="EM616" i="7" s="1"/>
  <c r="EP616" i="7" s="1"/>
  <c r="EQ616" i="7" s="1"/>
  <c r="EL616" i="7" l="1"/>
  <c r="ES616" i="7" s="1"/>
  <c r="ER616" i="7" l="1"/>
  <c r="EL617" i="7" s="1"/>
  <c r="ES617" i="7" s="1"/>
  <c r="EM617" i="7" l="1"/>
  <c r="EP617" i="7" s="1"/>
  <c r="EQ617" i="7" s="1"/>
  <c r="ER617" i="7" l="1"/>
  <c r="EL618" i="7" s="1"/>
  <c r="ES618" i="7" s="1"/>
  <c r="EM618" i="7" l="1"/>
  <c r="EP618" i="7" s="1"/>
  <c r="EQ618" i="7" s="1"/>
  <c r="ER618" i="7" l="1"/>
  <c r="EL619" i="7" s="1"/>
  <c r="ES619" i="7" s="1"/>
  <c r="EM619" i="7" l="1"/>
  <c r="EP619" i="7" s="1"/>
  <c r="EQ619" i="7" s="1"/>
  <c r="ER619" i="7" l="1"/>
  <c r="EM620" i="7" l="1"/>
  <c r="EP620" i="7" s="1"/>
  <c r="EQ620" i="7" s="1"/>
  <c r="EL620" i="7"/>
  <c r="ES620" i="7" s="1"/>
  <c r="ER620" i="7" l="1"/>
  <c r="EL621" i="7" l="1"/>
  <c r="ES621" i="7" s="1"/>
  <c r="EM621" i="7"/>
  <c r="EP621" i="7" s="1"/>
  <c r="EQ621" i="7" s="1"/>
  <c r="ER621" i="7" l="1"/>
  <c r="EL622" i="7" l="1"/>
  <c r="ES622" i="7" s="1"/>
  <c r="EM622" i="7"/>
  <c r="EP622" i="7" s="1"/>
  <c r="EQ622" i="7" s="1"/>
  <c r="ER622" i="7" l="1"/>
  <c r="EM623" i="7" l="1"/>
  <c r="EP623" i="7" s="1"/>
  <c r="EQ623" i="7" s="1"/>
  <c r="EL623" i="7"/>
  <c r="ES623" i="7" s="1"/>
  <c r="ER623" i="7" l="1"/>
  <c r="EM624" i="7" l="1"/>
  <c r="EP624" i="7" s="1"/>
  <c r="EQ624" i="7" s="1"/>
  <c r="EL624" i="7"/>
  <c r="ER624" i="7" l="1"/>
  <c r="ES624" i="7"/>
  <c r="EL625" i="7" l="1"/>
  <c r="ES625" i="7" s="1"/>
  <c r="EM625" i="7"/>
  <c r="EP625" i="7" s="1"/>
  <c r="EQ625" i="7" s="1"/>
  <c r="ER625" i="7" l="1"/>
  <c r="EM626" i="7" s="1"/>
  <c r="EP626" i="7" s="1"/>
  <c r="EQ626" i="7" s="1"/>
  <c r="EL626" i="7" l="1"/>
  <c r="ES626" i="7" s="1"/>
  <c r="ER626" i="7" l="1"/>
  <c r="EM627" i="7" s="1"/>
  <c r="EP627" i="7" s="1"/>
  <c r="EQ627" i="7" s="1"/>
  <c r="EL627" i="7" l="1"/>
  <c r="ES627" i="7" s="1"/>
  <c r="ER627" i="7" l="1"/>
  <c r="EL628" i="7" s="1"/>
  <c r="ES628" i="7" s="1"/>
  <c r="EM628" i="7" l="1"/>
  <c r="EP628" i="7" s="1"/>
  <c r="EQ628" i="7" s="1"/>
  <c r="ER628" i="7" l="1"/>
  <c r="EM629" i="7" s="1"/>
  <c r="EP629" i="7" s="1"/>
  <c r="EQ629" i="7" s="1"/>
  <c r="EL629" i="7" l="1"/>
  <c r="ER629" i="7" s="1"/>
  <c r="EM630" i="7" l="1"/>
  <c r="EP630" i="7" s="1"/>
  <c r="EQ630" i="7" s="1"/>
  <c r="EL630" i="7"/>
  <c r="ER630" i="7" s="1"/>
  <c r="EM631" i="7" l="1"/>
  <c r="EP631" i="7" s="1"/>
  <c r="EQ631" i="7" s="1"/>
  <c r="EL631" i="7"/>
  <c r="ER631" i="7" s="1"/>
  <c r="EM632" i="7" s="1"/>
  <c r="EP632" i="7" s="1"/>
  <c r="EQ632" i="7" s="1"/>
  <c r="EL632" i="7" l="1"/>
  <c r="ER632" i="7" s="1"/>
  <c r="EM633" i="7" l="1"/>
  <c r="EP633" i="7" s="1"/>
  <c r="EQ633" i="7" s="1"/>
  <c r="EL633" i="7"/>
  <c r="ER633" i="7" l="1"/>
  <c r="EL634" i="7" s="1"/>
  <c r="EM634" i="7" l="1"/>
  <c r="EP634" i="7" s="1"/>
  <c r="EQ634" i="7" s="1"/>
  <c r="ER634" i="7" l="1"/>
  <c r="EM635" i="7" s="1"/>
  <c r="EP635" i="7" s="1"/>
  <c r="EQ635" i="7" s="1"/>
  <c r="EL635" i="7" l="1"/>
  <c r="ER635" i="7" s="1"/>
  <c r="EM636" i="7" s="1"/>
  <c r="EP636" i="7" s="1"/>
  <c r="EQ636" i="7" s="1"/>
  <c r="EL636" i="7" l="1"/>
  <c r="ER636" i="7" s="1"/>
  <c r="EL637" i="7" s="1"/>
  <c r="EM637" i="7" l="1"/>
  <c r="EP637" i="7" s="1"/>
  <c r="EQ637" i="7" s="1"/>
  <c r="ER637" i="7" l="1"/>
  <c r="EL638" i="7" s="1"/>
  <c r="EM638" i="7"/>
  <c r="EP638" i="7" s="1"/>
  <c r="EQ638" i="7" s="1"/>
  <c r="ER638" i="7" l="1"/>
  <c r="EM639" i="7" s="1"/>
  <c r="EP639" i="7" s="1"/>
  <c r="EQ639" i="7" s="1"/>
  <c r="EL639" i="7" l="1"/>
  <c r="ER639" i="7" s="1"/>
  <c r="EL640" i="7" s="1"/>
  <c r="ES640" i="7" s="1"/>
  <c r="EM640" i="7" l="1"/>
  <c r="EP640" i="7" s="1"/>
  <c r="EQ640" i="7" s="1"/>
  <c r="ER640" i="7" l="1"/>
  <c r="EM641" i="7" s="1"/>
  <c r="EP641" i="7" s="1"/>
  <c r="EQ641" i="7" s="1"/>
  <c r="EL641" i="7" l="1"/>
  <c r="ES641" i="7" s="1"/>
  <c r="ER641" i="7" l="1"/>
  <c r="EM642" i="7" s="1"/>
  <c r="EP642" i="7" s="1"/>
  <c r="EQ642" i="7" s="1"/>
  <c r="EL642" i="7" l="1"/>
  <c r="ES642" i="7" s="1"/>
  <c r="ER642" i="7" l="1"/>
  <c r="EM643" i="7" s="1"/>
  <c r="EP643" i="7" s="1"/>
  <c r="EQ643" i="7" s="1"/>
  <c r="EL643" i="7"/>
  <c r="ES643" i="7" s="1"/>
  <c r="ER643" i="7" l="1"/>
  <c r="EM644" i="7" s="1"/>
  <c r="EP644" i="7" l="1"/>
  <c r="EQ644" i="7" s="1"/>
  <c r="EL644" i="7"/>
  <c r="ES644" i="7" s="1"/>
  <c r="ER644" i="7" l="1"/>
  <c r="EM645" i="7" s="1"/>
  <c r="EL645" i="7" l="1"/>
  <c r="ES645" i="7" s="1"/>
  <c r="EP645" i="7"/>
  <c r="EQ645" i="7" s="1"/>
  <c r="ER645" i="7" l="1"/>
  <c r="EM646" i="7" s="1"/>
  <c r="EP646" i="7" l="1"/>
  <c r="EQ646" i="7" s="1"/>
  <c r="EL646" i="7"/>
  <c r="ES646" i="7" s="1"/>
  <c r="ER646" i="7" l="1"/>
  <c r="EM647" i="7" s="1"/>
  <c r="EP647" i="7" l="1"/>
  <c r="EQ647" i="7" s="1"/>
  <c r="EL647" i="7"/>
  <c r="ES647" i="7" s="1"/>
  <c r="ER647" i="7" l="1"/>
  <c r="EM648" i="7" s="1"/>
  <c r="EP648" i="7" l="1"/>
  <c r="EQ648" i="7" s="1"/>
  <c r="EL648" i="7"/>
  <c r="ES648" i="7" s="1"/>
  <c r="ER648" i="7" l="1"/>
  <c r="EM649" i="7" s="1"/>
  <c r="EP649" i="7" l="1"/>
  <c r="EQ649" i="7" s="1"/>
  <c r="EL649" i="7"/>
  <c r="ES649" i="7" s="1"/>
  <c r="ER649" i="7" l="1"/>
  <c r="EM650" i="7" s="1"/>
  <c r="EP650" i="7" l="1"/>
  <c r="EQ650" i="7" s="1"/>
  <c r="EL650" i="7"/>
  <c r="ES650" i="7" s="1"/>
  <c r="ER650" i="7" l="1"/>
  <c r="EM651" i="7" s="1"/>
  <c r="EP651" i="7" l="1"/>
  <c r="EQ651" i="7" s="1"/>
  <c r="EL651" i="7"/>
  <c r="ES651" i="7" s="1"/>
  <c r="ER651" i="7" l="1"/>
  <c r="EM652" i="7" s="1"/>
  <c r="EP652" i="7" l="1"/>
  <c r="EQ652" i="7" s="1"/>
  <c r="EL652" i="7"/>
  <c r="ER652" i="7" l="1"/>
  <c r="EM653" i="7" s="1"/>
  <c r="ES652" i="7"/>
  <c r="EP653" i="7" l="1"/>
  <c r="EQ653" i="7" s="1"/>
  <c r="EL653" i="7"/>
  <c r="ER653" i="7" l="1"/>
  <c r="EL654" i="7" s="1"/>
  <c r="EM654" i="7" l="1"/>
  <c r="ER654" i="7" s="1"/>
  <c r="EM655" i="7" l="1"/>
  <c r="EP655" i="7" s="1"/>
  <c r="EQ655" i="7" s="1"/>
  <c r="EL655" i="7"/>
  <c r="EP654" i="7"/>
  <c r="EQ654" i="7" s="1"/>
  <c r="ER655" i="7" l="1"/>
  <c r="EM656" i="7" s="1"/>
  <c r="EP656" i="7" s="1"/>
  <c r="EQ656" i="7" s="1"/>
  <c r="EL656" i="7" l="1"/>
  <c r="ER656" i="7" s="1"/>
  <c r="EM657" i="7" s="1"/>
  <c r="EL657" i="7" l="1"/>
  <c r="EP657" i="7"/>
  <c r="EQ657" i="7" s="1"/>
  <c r="ER657" i="7" l="1"/>
  <c r="EM658" i="7" l="1"/>
  <c r="EP658" i="7" s="1"/>
  <c r="EQ658" i="7" s="1"/>
  <c r="EL658" i="7"/>
  <c r="ER658" i="7" l="1"/>
  <c r="EM659" i="7" s="1"/>
  <c r="EP659" i="7" s="1"/>
  <c r="EQ659" i="7" s="1"/>
  <c r="EL659" i="7" l="1"/>
  <c r="ER659" i="7" s="1"/>
  <c r="EM660" i="7" l="1"/>
  <c r="EP660" i="7" s="1"/>
  <c r="EQ660" i="7" s="1"/>
  <c r="EL660" i="7"/>
  <c r="ER660" i="7" l="1"/>
  <c r="EL661" i="7" s="1"/>
  <c r="EM661" i="7" l="1"/>
  <c r="EP661" i="7" s="1"/>
  <c r="EQ661" i="7" s="1"/>
  <c r="ER661" i="7" l="1"/>
  <c r="EL662" i="7" s="1"/>
  <c r="EM662" i="7" l="1"/>
  <c r="EP662" i="7" s="1"/>
  <c r="EQ662" i="7" s="1"/>
  <c r="ER662" i="7" l="1"/>
  <c r="EL663" i="7" s="1"/>
  <c r="EM663" i="7" l="1"/>
  <c r="EP663" i="7" s="1"/>
  <c r="EQ663" i="7" s="1"/>
  <c r="ER663" i="7" l="1"/>
  <c r="EL664" i="7" s="1"/>
  <c r="ES664" i="7"/>
  <c r="EM664" i="7" l="1"/>
  <c r="EP664" i="7" s="1"/>
  <c r="EQ664" i="7" s="1"/>
  <c r="ER664" i="7" l="1"/>
  <c r="EM665" i="7" s="1"/>
  <c r="EP665" i="7" s="1"/>
  <c r="EQ665" i="7" s="1"/>
  <c r="EL665" i="7" l="1"/>
  <c r="ES665" i="7" s="1"/>
  <c r="ER665" i="7" l="1"/>
  <c r="EM666" i="7" s="1"/>
  <c r="EP666" i="7" s="1"/>
  <c r="EQ666" i="7" s="1"/>
  <c r="EL666" i="7" l="1"/>
  <c r="ES666" i="7" s="1"/>
  <c r="ER666" i="7" l="1"/>
  <c r="EM667" i="7" s="1"/>
  <c r="EP667" i="7" s="1"/>
  <c r="EQ667" i="7" s="1"/>
  <c r="EL667" i="7"/>
  <c r="ES667" i="7" s="1"/>
  <c r="ER667" i="7" l="1"/>
  <c r="EM668" i="7" l="1"/>
  <c r="EP668" i="7" s="1"/>
  <c r="EQ668" i="7" s="1"/>
  <c r="EL668" i="7"/>
  <c r="ES668" i="7" s="1"/>
  <c r="ER668" i="7" l="1"/>
  <c r="EM669" i="7" l="1"/>
  <c r="EP669" i="7" s="1"/>
  <c r="EQ669" i="7" s="1"/>
  <c r="EL669" i="7"/>
  <c r="ES669" i="7" s="1"/>
  <c r="ER669" i="7" l="1"/>
  <c r="EM670" i="7" l="1"/>
  <c r="EP670" i="7" s="1"/>
  <c r="EQ670" i="7" s="1"/>
  <c r="EL670" i="7"/>
  <c r="ES670" i="7" s="1"/>
  <c r="ER670" i="7" l="1"/>
  <c r="EL671" i="7" s="1"/>
  <c r="EM671" i="7" l="1"/>
  <c r="EP671" i="7" s="1"/>
  <c r="EQ671" i="7" s="1"/>
  <c r="ES671" i="7"/>
  <c r="ER671" i="7" l="1"/>
  <c r="EM672" i="7" s="1"/>
  <c r="EP672" i="7" s="1"/>
  <c r="EQ672" i="7" s="1"/>
  <c r="EL672" i="7" l="1"/>
  <c r="ES672" i="7" s="1"/>
  <c r="ER672" i="7" l="1"/>
  <c r="EM673" i="7" s="1"/>
  <c r="EP673" i="7" s="1"/>
  <c r="EQ673" i="7" s="1"/>
  <c r="EL673" i="7" l="1"/>
  <c r="ES673" i="7" s="1"/>
  <c r="ER673" i="7" l="1"/>
  <c r="EM674" i="7" s="1"/>
  <c r="EP674" i="7" s="1"/>
  <c r="EQ674" i="7" s="1"/>
  <c r="EL674" i="7" l="1"/>
  <c r="ES674" i="7" s="1"/>
  <c r="ER674" i="7" l="1"/>
  <c r="EM675" i="7" s="1"/>
  <c r="EP675" i="7" s="1"/>
  <c r="EQ675" i="7" s="1"/>
  <c r="EL675" i="7" l="1"/>
  <c r="ES675" i="7" s="1"/>
  <c r="ER675" i="7" l="1"/>
  <c r="EM676" i="7" s="1"/>
  <c r="EP676" i="7" s="1"/>
  <c r="EQ676" i="7" s="1"/>
  <c r="EL676" i="7" l="1"/>
  <c r="ES676" i="7" s="1"/>
  <c r="ER676" i="7" l="1"/>
  <c r="EM677" i="7" s="1"/>
  <c r="EP677" i="7" s="1"/>
  <c r="EQ677" i="7" s="1"/>
  <c r="EL677" i="7" l="1"/>
  <c r="ER677" i="7" s="1"/>
  <c r="EM678" i="7" l="1"/>
  <c r="EP678" i="7" s="1"/>
  <c r="EQ678" i="7" s="1"/>
  <c r="EL678" i="7"/>
  <c r="ER678" i="7" l="1"/>
  <c r="EM679" i="7" s="1"/>
  <c r="EP679" i="7" s="1"/>
  <c r="EQ679" i="7" s="1"/>
  <c r="EL679" i="7" l="1"/>
  <c r="ER679" i="7" s="1"/>
  <c r="EM680" i="7" s="1"/>
  <c r="EP680" i="7" s="1"/>
  <c r="EQ680" i="7" s="1"/>
  <c r="EL680" i="7" l="1"/>
  <c r="ER680" i="7" s="1"/>
  <c r="EM681" i="7" l="1"/>
  <c r="EP681" i="7" s="1"/>
  <c r="EQ681" i="7" s="1"/>
  <c r="EL681" i="7"/>
  <c r="ER681" i="7" l="1"/>
  <c r="EM682" i="7" s="1"/>
  <c r="EP682" i="7" s="1"/>
  <c r="EQ682" i="7" s="1"/>
  <c r="EL682" i="7" l="1"/>
  <c r="ER682" i="7" s="1"/>
  <c r="EM683" i="7" s="1"/>
  <c r="EP683" i="7" s="1"/>
  <c r="EQ683" i="7" s="1"/>
  <c r="EL683" i="7" l="1"/>
  <c r="ER683" i="7" s="1"/>
  <c r="EM684" i="7" s="1"/>
  <c r="EP684" i="7" s="1"/>
  <c r="EQ684" i="7" s="1"/>
  <c r="EL684" i="7" l="1"/>
  <c r="ER684" i="7" s="1"/>
  <c r="EM685" i="7" s="1"/>
  <c r="EP685" i="7" s="1"/>
  <c r="EQ685" i="7" s="1"/>
  <c r="EL685" i="7" l="1"/>
  <c r="ER685" i="7" s="1"/>
  <c r="EM686" i="7" s="1"/>
  <c r="EP686" i="7" s="1"/>
  <c r="EQ686" i="7" s="1"/>
  <c r="EL686" i="7" l="1"/>
  <c r="ER686" i="7" s="1"/>
  <c r="EM687" i="7" s="1"/>
  <c r="EP687" i="7" l="1"/>
  <c r="EQ687" i="7" s="1"/>
  <c r="EL687" i="7"/>
  <c r="ER687" i="7" l="1"/>
  <c r="EM688" i="7" s="1"/>
  <c r="EL688" i="7" l="1"/>
  <c r="ES688" i="7" s="1"/>
  <c r="EP688" i="7"/>
  <c r="EQ688" i="7" s="1"/>
  <c r="ER688" i="7" l="1"/>
  <c r="EM689" i="7" l="1"/>
  <c r="EP689" i="7" s="1"/>
  <c r="EQ689" i="7" s="1"/>
  <c r="EL689" i="7"/>
  <c r="ES689" i="7" s="1"/>
  <c r="ER689" i="7" l="1"/>
  <c r="EM690" i="7" l="1"/>
  <c r="EP690" i="7" s="1"/>
  <c r="EQ690" i="7" s="1"/>
  <c r="EL690" i="7"/>
  <c r="ES690" i="7" s="1"/>
  <c r="ER690" i="7" l="1"/>
  <c r="EM691" i="7" l="1"/>
  <c r="EP691" i="7" s="1"/>
  <c r="EQ691" i="7" s="1"/>
  <c r="EL691" i="7"/>
  <c r="ES691" i="7" s="1"/>
  <c r="ER691" i="7" l="1"/>
  <c r="EM692" i="7" l="1"/>
  <c r="EP692" i="7" s="1"/>
  <c r="EQ692" i="7" s="1"/>
  <c r="EL692" i="7"/>
  <c r="ES692" i="7" s="1"/>
  <c r="ER692" i="7" l="1"/>
  <c r="EM693" i="7" l="1"/>
  <c r="EP693" i="7" s="1"/>
  <c r="EQ693" i="7" s="1"/>
  <c r="EL693" i="7"/>
  <c r="ES693" i="7" s="1"/>
  <c r="ER693" i="7" l="1"/>
  <c r="EM694" i="7" l="1"/>
  <c r="EP694" i="7" s="1"/>
  <c r="EQ694" i="7" s="1"/>
  <c r="EL694" i="7"/>
  <c r="ES694" i="7" s="1"/>
  <c r="ER694" i="7" l="1"/>
  <c r="EM695" i="7" l="1"/>
  <c r="EP695" i="7" s="1"/>
  <c r="EQ695" i="7" s="1"/>
  <c r="EL695" i="7"/>
  <c r="ES695" i="7" s="1"/>
  <c r="ER695" i="7" l="1"/>
  <c r="EM696" i="7" l="1"/>
  <c r="EP696" i="7" s="1"/>
  <c r="EQ696" i="7" s="1"/>
  <c r="EL696" i="7"/>
  <c r="ES696" i="7" s="1"/>
  <c r="ER696" i="7" l="1"/>
  <c r="EM697" i="7" l="1"/>
  <c r="EP697" i="7" s="1"/>
  <c r="EQ697" i="7" s="1"/>
  <c r="EL697" i="7"/>
  <c r="ES697" i="7" s="1"/>
  <c r="ER697" i="7" l="1"/>
  <c r="EM698" i="7" l="1"/>
  <c r="EP698" i="7" s="1"/>
  <c r="EQ698" i="7" s="1"/>
  <c r="EL698" i="7"/>
  <c r="ES698" i="7" s="1"/>
  <c r="ER698" i="7" l="1"/>
  <c r="EM699" i="7" l="1"/>
  <c r="EP699" i="7" s="1"/>
  <c r="EQ699" i="7" s="1"/>
  <c r="EL699" i="7"/>
  <c r="ES699" i="7" s="1"/>
  <c r="ER699" i="7" l="1"/>
  <c r="EM700" i="7" l="1"/>
  <c r="EP700" i="7" s="1"/>
  <c r="EQ700" i="7" s="1"/>
  <c r="EL700" i="7"/>
  <c r="ES700" i="7" s="1"/>
  <c r="ER700" i="7" l="1"/>
  <c r="EM701" i="7" l="1"/>
  <c r="EP701" i="7" s="1"/>
  <c r="EQ701" i="7" s="1"/>
  <c r="EL701" i="7"/>
  <c r="ER701" i="7" l="1"/>
  <c r="EM702" i="7" s="1"/>
  <c r="EP702" i="7" s="1"/>
  <c r="EQ702" i="7" s="1"/>
  <c r="EL702" i="7" l="1"/>
  <c r="ER702" i="7" s="1"/>
  <c r="EM703" i="7" s="1"/>
  <c r="EL703" i="7" l="1"/>
  <c r="EP703" i="7"/>
  <c r="EQ703" i="7" s="1"/>
  <c r="ER703" i="7" l="1"/>
  <c r="EM704" i="7" s="1"/>
  <c r="EL704" i="7" l="1"/>
  <c r="EP704" i="7"/>
  <c r="EQ704" i="7" s="1"/>
  <c r="ER704" i="7" l="1"/>
  <c r="EM705" i="7" s="1"/>
  <c r="EP705" i="7" l="1"/>
  <c r="EQ705" i="7" s="1"/>
  <c r="EL705" i="7"/>
  <c r="ER705" i="7" s="1"/>
  <c r="EM706" i="7" s="1"/>
  <c r="EL706" i="7" l="1"/>
  <c r="EP706" i="7"/>
  <c r="EQ706" i="7" s="1"/>
  <c r="ER706" i="7" l="1"/>
  <c r="EM707" i="7" s="1"/>
  <c r="EP707" i="7" l="1"/>
  <c r="EQ707" i="7" s="1"/>
  <c r="EL707" i="7"/>
  <c r="ER707" i="7" s="1"/>
  <c r="EM708" i="7" s="1"/>
  <c r="EP708" i="7" l="1"/>
  <c r="EQ708" i="7" s="1"/>
  <c r="EL708" i="7"/>
  <c r="ER708" i="7" s="1"/>
  <c r="EM709" i="7" s="1"/>
  <c r="EP709" i="7" l="1"/>
  <c r="EQ709" i="7" s="1"/>
  <c r="EL709" i="7"/>
  <c r="ER709" i="7" s="1"/>
  <c r="EM710" i="7" s="1"/>
  <c r="EP710" i="7" l="1"/>
  <c r="EQ710" i="7" s="1"/>
  <c r="EL710" i="7"/>
  <c r="ER710" i="7" l="1"/>
  <c r="EM711" i="7" l="1"/>
  <c r="EP711" i="7" s="1"/>
  <c r="EQ711" i="7" s="1"/>
  <c r="EL711" i="7"/>
  <c r="ER711" i="7" l="1"/>
  <c r="EM712" i="7" s="1"/>
  <c r="EP712" i="7" s="1"/>
  <c r="EQ712" i="7" s="1"/>
  <c r="EL712" i="7" l="1"/>
  <c r="ER712" i="7" s="1"/>
  <c r="EM713" i="7" s="1"/>
  <c r="ES712" i="7"/>
  <c r="EP713" i="7" l="1"/>
  <c r="EQ713" i="7" s="1"/>
  <c r="EL713" i="7"/>
  <c r="ES713" i="7" l="1"/>
  <c r="ER713" i="7"/>
  <c r="EM714" i="7" s="1"/>
  <c r="EL714" i="7" l="1"/>
  <c r="EP714" i="7"/>
  <c r="EQ714" i="7" s="1"/>
  <c r="ES714" i="7" l="1"/>
  <c r="ER714" i="7"/>
  <c r="EM715" i="7" s="1"/>
  <c r="EL715" i="7" l="1"/>
  <c r="EP715" i="7"/>
  <c r="EQ715" i="7" s="1"/>
  <c r="ES715" i="7" l="1"/>
  <c r="ER715" i="7"/>
  <c r="EM716" i="7" s="1"/>
  <c r="EL716" i="7" l="1"/>
  <c r="EP716" i="7"/>
  <c r="EQ716" i="7" s="1"/>
  <c r="ES716" i="7" l="1"/>
  <c r="ER716" i="7"/>
  <c r="EM717" i="7" s="1"/>
  <c r="EL717" i="7" l="1"/>
  <c r="EP717" i="7"/>
  <c r="EQ717" i="7" s="1"/>
  <c r="ES717" i="7" l="1"/>
  <c r="ER717" i="7"/>
  <c r="EM718" i="7" s="1"/>
  <c r="EP718" i="7" l="1"/>
  <c r="EQ718" i="7" s="1"/>
  <c r="EL718" i="7"/>
  <c r="ES718" i="7" l="1"/>
  <c r="ER718" i="7"/>
  <c r="EM719" i="7" s="1"/>
  <c r="EP719" i="7" l="1"/>
  <c r="EQ719" i="7" s="1"/>
  <c r="EL719" i="7"/>
  <c r="ES719" i="7" l="1"/>
  <c r="ER719" i="7"/>
  <c r="EM720" i="7" s="1"/>
  <c r="EP720" i="7" l="1"/>
  <c r="EQ720" i="7" s="1"/>
  <c r="EL720" i="7"/>
  <c r="ES720" i="7" l="1"/>
  <c r="ER720" i="7"/>
  <c r="EM721" i="7" s="1"/>
  <c r="EP721" i="7" l="1"/>
  <c r="EQ721" i="7" s="1"/>
  <c r="EL721" i="7"/>
  <c r="ES721" i="7" l="1"/>
  <c r="ER721" i="7"/>
  <c r="EM722" i="7" s="1"/>
  <c r="EP722" i="7" l="1"/>
  <c r="EQ722" i="7" s="1"/>
  <c r="EL722" i="7"/>
  <c r="ES722" i="7" s="1"/>
  <c r="ER722" i="7" l="1"/>
  <c r="EM723" i="7" s="1"/>
  <c r="EL723" i="7" l="1"/>
  <c r="ES723" i="7" s="1"/>
  <c r="EP723" i="7"/>
  <c r="EQ723" i="7" s="1"/>
  <c r="ER723" i="7" l="1"/>
  <c r="EM724" i="7" s="1"/>
  <c r="EL724" i="7" l="1"/>
  <c r="ES724" i="7" s="1"/>
  <c r="ET13" i="7" s="1"/>
  <c r="EV13" i="7" s="1"/>
  <c r="EP724" i="7"/>
  <c r="EQ724" i="7" s="1"/>
  <c r="H12" i="11" l="1"/>
  <c r="K12" i="11" s="1"/>
  <c r="EU26" i="7"/>
  <c r="ER724" i="7"/>
  <c r="EM725" i="7" l="1"/>
  <c r="EP725" i="7" s="1"/>
  <c r="EQ725" i="7" s="1"/>
  <c r="EL725" i="7"/>
  <c r="ER725" i="7" l="1"/>
  <c r="EM726" i="7" s="1"/>
  <c r="EP726" i="7" s="1"/>
  <c r="EQ726" i="7" s="1"/>
  <c r="EL726" i="7" l="1"/>
  <c r="ER726" i="7" s="1"/>
  <c r="EM727" i="7" l="1"/>
  <c r="EP727" i="7" s="1"/>
  <c r="EQ727" i="7" s="1"/>
  <c r="EL727" i="7"/>
  <c r="ER727" i="7" l="1"/>
  <c r="EM728" i="7" s="1"/>
  <c r="EP728" i="7" s="1"/>
  <c r="EL728" i="7" l="1"/>
  <c r="ER728" i="7" s="1"/>
  <c r="FD9" i="7" s="1"/>
  <c r="EQ728" i="7"/>
  <c r="EU18" i="7"/>
  <c r="F12" i="11" s="1"/>
  <c r="EU20" i="7"/>
  <c r="I12" i="11" s="1"/>
  <c r="EU22" i="7"/>
  <c r="J12" i="11" s="1"/>
  <c r="EU29" i="7" l="1"/>
  <c r="EU21" i="7"/>
  <c r="FG9" i="7"/>
  <c r="FH9" i="7" s="1"/>
  <c r="FC9" i="7"/>
  <c r="ET16" i="7"/>
  <c r="EU16" i="7"/>
  <c r="FI9" i="7" l="1"/>
  <c r="FD10" i="7" l="1"/>
  <c r="FG10" i="7" s="1"/>
  <c r="FH10" i="7" s="1"/>
  <c r="FC10" i="7"/>
  <c r="FI10" i="7" l="1"/>
  <c r="FD11" i="7" s="1"/>
  <c r="FG11" i="7" s="1"/>
  <c r="FH11" i="7" s="1"/>
  <c r="FC11" i="7" l="1"/>
  <c r="FI11" i="7" s="1"/>
  <c r="FD12" i="7" s="1"/>
  <c r="FG12" i="7" s="1"/>
  <c r="FH12" i="7" s="1"/>
  <c r="FC12" i="7" l="1"/>
  <c r="FI12" i="7" s="1"/>
  <c r="FD13" i="7" l="1"/>
  <c r="FG13" i="7" s="1"/>
  <c r="FH13" i="7" s="1"/>
  <c r="FC13" i="7"/>
  <c r="FI13" i="7" l="1"/>
  <c r="FC14" i="7" s="1"/>
  <c r="FD14" i="7" l="1"/>
  <c r="FG14" i="7" s="1"/>
  <c r="FH14" i="7" s="1"/>
  <c r="FI14" i="7" l="1"/>
  <c r="FC15" i="7" s="1"/>
  <c r="FJ15" i="7"/>
  <c r="FD15" i="7" l="1"/>
  <c r="FG15" i="7" s="1"/>
  <c r="FH15" i="7" s="1"/>
  <c r="FI15" i="7" l="1"/>
  <c r="FD16" i="7" s="1"/>
  <c r="FG16" i="7" s="1"/>
  <c r="FH16" i="7" s="1"/>
  <c r="FC16" i="7" l="1"/>
  <c r="FI16" i="7" s="1"/>
  <c r="FD17" i="7" s="1"/>
  <c r="FG17" i="7" s="1"/>
  <c r="FH17" i="7" s="1"/>
  <c r="FC17" i="7" l="1"/>
  <c r="FJ17" i="7" s="1"/>
  <c r="FJ16" i="7"/>
  <c r="FI17" i="7" l="1"/>
  <c r="FD18" i="7" s="1"/>
  <c r="FG18" i="7" s="1"/>
  <c r="FH18" i="7" s="1"/>
  <c r="FC18" i="7" l="1"/>
  <c r="FJ18" i="7" s="1"/>
  <c r="FI18" i="7" l="1"/>
  <c r="FD19" i="7" s="1"/>
  <c r="FG19" i="7" s="1"/>
  <c r="FH19" i="7" s="1"/>
  <c r="FC19" i="7" l="1"/>
  <c r="FJ19" i="7" s="1"/>
  <c r="FI19" i="7" l="1"/>
  <c r="FD20" i="7" s="1"/>
  <c r="FG20" i="7" s="1"/>
  <c r="FH20" i="7" s="1"/>
  <c r="FC20" i="7" l="1"/>
  <c r="FJ20" i="7" s="1"/>
  <c r="FI20" i="7" l="1"/>
  <c r="FD21" i="7" s="1"/>
  <c r="FG21" i="7" s="1"/>
  <c r="FH21" i="7" s="1"/>
  <c r="FC21" i="7" l="1"/>
  <c r="FJ21" i="7" s="1"/>
  <c r="FI21" i="7" l="1"/>
  <c r="FD22" i="7" s="1"/>
  <c r="FG22" i="7" s="1"/>
  <c r="FH22" i="7" s="1"/>
  <c r="FC22" i="7" l="1"/>
  <c r="FJ22" i="7" s="1"/>
  <c r="FI22" i="7" l="1"/>
  <c r="FD23" i="7" s="1"/>
  <c r="FG23" i="7" s="1"/>
  <c r="FH23" i="7" s="1"/>
  <c r="FC23" i="7" l="1"/>
  <c r="FJ23" i="7" s="1"/>
  <c r="FI23" i="7" l="1"/>
  <c r="FD24" i="7" s="1"/>
  <c r="FG24" i="7" s="1"/>
  <c r="FH24" i="7" s="1"/>
  <c r="FC24" i="7" l="1"/>
  <c r="FJ24" i="7" s="1"/>
  <c r="FI24" i="7" l="1"/>
  <c r="FD25" i="7" s="1"/>
  <c r="FG25" i="7" s="1"/>
  <c r="FH25" i="7" s="1"/>
  <c r="FC25" i="7" l="1"/>
  <c r="FJ25" i="7" s="1"/>
  <c r="FI25" i="7" l="1"/>
  <c r="FD26" i="7" s="1"/>
  <c r="FG26" i="7" s="1"/>
  <c r="FH26" i="7" s="1"/>
  <c r="FC26" i="7" l="1"/>
  <c r="FJ26" i="7" s="1"/>
  <c r="FI26" i="7" l="1"/>
  <c r="FD27" i="7" s="1"/>
  <c r="FG27" i="7" s="1"/>
  <c r="FH27" i="7" s="1"/>
  <c r="FC27" i="7" l="1"/>
  <c r="FJ27" i="7" s="1"/>
  <c r="FI27" i="7" l="1"/>
  <c r="FD28" i="7" s="1"/>
  <c r="FG28" i="7" s="1"/>
  <c r="FH28" i="7" s="1"/>
  <c r="FC28" i="7" l="1"/>
  <c r="FJ28" i="7" s="1"/>
  <c r="FI28" i="7" l="1"/>
  <c r="FD29" i="7" s="1"/>
  <c r="FG29" i="7" s="1"/>
  <c r="FH29" i="7" s="1"/>
  <c r="FC29" i="7" l="1"/>
  <c r="FI29" i="7" s="1"/>
  <c r="FD30" i="7" s="1"/>
  <c r="FG30" i="7" l="1"/>
  <c r="FH30" i="7" s="1"/>
  <c r="FC30" i="7"/>
  <c r="FI30" i="7" l="1"/>
  <c r="FD31" i="7" l="1"/>
  <c r="FG31" i="7" s="1"/>
  <c r="FH31" i="7" s="1"/>
  <c r="FC31" i="7"/>
  <c r="FI31" i="7" l="1"/>
  <c r="FC32" i="7" s="1"/>
  <c r="FD32" i="7" l="1"/>
  <c r="FG32" i="7" s="1"/>
  <c r="FH32" i="7" s="1"/>
  <c r="FI32" i="7" l="1"/>
  <c r="FC33" i="7" s="1"/>
  <c r="FD33" i="7" l="1"/>
  <c r="FG33" i="7" s="1"/>
  <c r="FH33" i="7" s="1"/>
  <c r="FI33" i="7" l="1"/>
  <c r="FD34" i="7" s="1"/>
  <c r="FG34" i="7" s="1"/>
  <c r="FH34" i="7" s="1"/>
  <c r="FC34" i="7" l="1"/>
  <c r="FI34" i="7" s="1"/>
  <c r="FD35" i="7" s="1"/>
  <c r="FG35" i="7" s="1"/>
  <c r="FH35" i="7" s="1"/>
  <c r="FC35" i="7" l="1"/>
  <c r="FI35" i="7" s="1"/>
  <c r="FD36" i="7" s="1"/>
  <c r="FG36" i="7" s="1"/>
  <c r="FH36" i="7" s="1"/>
  <c r="FC36" i="7" l="1"/>
  <c r="FI36" i="7" s="1"/>
  <c r="FC37" i="7" s="1"/>
  <c r="FD37" i="7" l="1"/>
  <c r="FG37" i="7" s="1"/>
  <c r="FH37" i="7" s="1"/>
  <c r="FI37" i="7" l="1"/>
  <c r="FD38" i="7" s="1"/>
  <c r="FG38" i="7" s="1"/>
  <c r="FH38" i="7" s="1"/>
  <c r="FC38" i="7" l="1"/>
  <c r="FI38" i="7" s="1"/>
  <c r="FC39" i="7" l="1"/>
  <c r="FD39" i="7"/>
  <c r="FI39" i="7" l="1"/>
  <c r="FD40" i="7" s="1"/>
  <c r="FG40" i="7" s="1"/>
  <c r="FH40" i="7" s="1"/>
  <c r="FG39" i="7"/>
  <c r="FH39" i="7" s="1"/>
  <c r="FC40" i="7" l="1"/>
  <c r="FJ40" i="7" s="1"/>
  <c r="FI40" i="7" l="1"/>
  <c r="FD41" i="7" s="1"/>
  <c r="FG41" i="7" s="1"/>
  <c r="FH41" i="7" s="1"/>
  <c r="FC41" i="7" l="1"/>
  <c r="FJ41" i="7" s="1"/>
  <c r="FI41" i="7" l="1"/>
  <c r="FD42" i="7" s="1"/>
  <c r="FG42" i="7" s="1"/>
  <c r="FH42" i="7" s="1"/>
  <c r="FC42" i="7" l="1"/>
  <c r="FJ42" i="7" s="1"/>
  <c r="FI42" i="7" l="1"/>
  <c r="FD43" i="7" s="1"/>
  <c r="FG43" i="7" s="1"/>
  <c r="FH43" i="7" s="1"/>
  <c r="FC43" i="7" l="1"/>
  <c r="FJ43" i="7" s="1"/>
  <c r="FI43" i="7" l="1"/>
  <c r="FD44" i="7" s="1"/>
  <c r="FG44" i="7" s="1"/>
  <c r="FH44" i="7" s="1"/>
  <c r="FC44" i="7" l="1"/>
  <c r="FJ44" i="7" s="1"/>
  <c r="FI44" i="7" l="1"/>
  <c r="FD45" i="7" s="1"/>
  <c r="FG45" i="7" s="1"/>
  <c r="FH45" i="7" s="1"/>
  <c r="FC45" i="7" l="1"/>
  <c r="FJ45" i="7" s="1"/>
  <c r="FI45" i="7" l="1"/>
  <c r="FD46" i="7" s="1"/>
  <c r="FG46" i="7" s="1"/>
  <c r="FH46" i="7" s="1"/>
  <c r="FC46" i="7" l="1"/>
  <c r="FJ46" i="7" s="1"/>
  <c r="FI46" i="7" l="1"/>
  <c r="FD47" i="7" s="1"/>
  <c r="FG47" i="7" s="1"/>
  <c r="FH47" i="7" s="1"/>
  <c r="FC47" i="7" l="1"/>
  <c r="FJ47" i="7" s="1"/>
  <c r="FI47" i="7" l="1"/>
  <c r="FD48" i="7" s="1"/>
  <c r="FG48" i="7" s="1"/>
  <c r="FH48" i="7" s="1"/>
  <c r="FC48" i="7" l="1"/>
  <c r="FJ48" i="7" s="1"/>
  <c r="FI48" i="7" l="1"/>
  <c r="FD49" i="7" s="1"/>
  <c r="FG49" i="7" s="1"/>
  <c r="FH49" i="7" s="1"/>
  <c r="FC49" i="7" l="1"/>
  <c r="FJ49" i="7" s="1"/>
  <c r="FI49" i="7" l="1"/>
  <c r="FD50" i="7" s="1"/>
  <c r="FG50" i="7" s="1"/>
  <c r="FH50" i="7" s="1"/>
  <c r="FC50" i="7" l="1"/>
  <c r="FJ50" i="7" s="1"/>
  <c r="FI50" i="7" l="1"/>
  <c r="FD51" i="7" s="1"/>
  <c r="FG51" i="7" s="1"/>
  <c r="FH51" i="7" s="1"/>
  <c r="FC51" i="7" l="1"/>
  <c r="FJ51" i="7" s="1"/>
  <c r="FI51" i="7" l="1"/>
  <c r="FD52" i="7" s="1"/>
  <c r="FG52" i="7" s="1"/>
  <c r="FH52" i="7" s="1"/>
  <c r="FC52" i="7" l="1"/>
  <c r="FJ52" i="7" s="1"/>
  <c r="FI52" i="7" l="1"/>
  <c r="FD53" i="7" s="1"/>
  <c r="FG53" i="7" s="1"/>
  <c r="FH53" i="7" s="1"/>
  <c r="FC53" i="7" l="1"/>
  <c r="FI53" i="7" s="1"/>
  <c r="FJ231" i="7"/>
  <c r="FC54" i="7" l="1"/>
  <c r="FD54" i="7"/>
  <c r="FG54" i="7" s="1"/>
  <c r="FH54" i="7" s="1"/>
  <c r="FI54" i="7" l="1"/>
  <c r="FD55" i="7" s="1"/>
  <c r="FG55" i="7" s="1"/>
  <c r="FH55" i="7" s="1"/>
  <c r="FC55" i="7" l="1"/>
  <c r="FI55" i="7" s="1"/>
  <c r="FC56" i="7" s="1"/>
  <c r="FD56" i="7" l="1"/>
  <c r="FG56" i="7" s="1"/>
  <c r="FH56" i="7" s="1"/>
  <c r="FI56" i="7" l="1"/>
  <c r="FC57" i="7" s="1"/>
  <c r="FD57" i="7" l="1"/>
  <c r="FG57" i="7" s="1"/>
  <c r="FH57" i="7" s="1"/>
  <c r="FI57" i="7" l="1"/>
  <c r="FC58" i="7" s="1"/>
  <c r="FD58" i="7" l="1"/>
  <c r="FI58" i="7" s="1"/>
  <c r="FD59" i="7" s="1"/>
  <c r="FG59" i="7" s="1"/>
  <c r="FH59" i="7" s="1"/>
  <c r="FG58" i="7" l="1"/>
  <c r="FH58" i="7" s="1"/>
  <c r="FC59" i="7"/>
  <c r="FI59" i="7" s="1"/>
  <c r="FD60" i="7" s="1"/>
  <c r="FG60" i="7" s="1"/>
  <c r="FH60" i="7" s="1"/>
  <c r="FC60" i="7" l="1"/>
  <c r="FI60" i="7" s="1"/>
  <c r="FD61" i="7" s="1"/>
  <c r="FC61" i="7" l="1"/>
  <c r="FG61" i="7"/>
  <c r="FH61" i="7" s="1"/>
  <c r="FI61" i="7" l="1"/>
  <c r="FC62" i="7" l="1"/>
  <c r="FD62" i="7"/>
  <c r="FI62" i="7" l="1"/>
  <c r="FD63" i="7" s="1"/>
  <c r="FG63" i="7" s="1"/>
  <c r="FH63" i="7" s="1"/>
  <c r="FG62" i="7"/>
  <c r="FH62" i="7" s="1"/>
  <c r="FC63" i="7" l="1"/>
  <c r="FI63" i="7" s="1"/>
  <c r="FD64" i="7" s="1"/>
  <c r="FC64" i="7" l="1"/>
  <c r="FG64" i="7"/>
  <c r="FH64" i="7" s="1"/>
  <c r="FJ64" i="7" l="1"/>
  <c r="FI64" i="7"/>
  <c r="FD65" i="7" s="1"/>
  <c r="FG65" i="7" l="1"/>
  <c r="FH65" i="7" s="1"/>
  <c r="FC65" i="7"/>
  <c r="FJ65" i="7" l="1"/>
  <c r="FI65" i="7"/>
  <c r="FD66" i="7" s="1"/>
  <c r="FG66" i="7" l="1"/>
  <c r="FH66" i="7" s="1"/>
  <c r="FC66" i="7"/>
  <c r="FI66" i="7" l="1"/>
  <c r="FD67" i="7" s="1"/>
  <c r="FJ66" i="7"/>
  <c r="FG67" i="7" l="1"/>
  <c r="FH67" i="7" s="1"/>
  <c r="FC67" i="7"/>
  <c r="FI67" i="7" l="1"/>
  <c r="FD68" i="7" s="1"/>
  <c r="FJ67" i="7"/>
  <c r="FG68" i="7" l="1"/>
  <c r="FH68" i="7" s="1"/>
  <c r="FC68" i="7"/>
  <c r="FJ68" i="7" l="1"/>
  <c r="FI68" i="7"/>
  <c r="FD69" i="7" s="1"/>
  <c r="FG69" i="7" l="1"/>
  <c r="FH69" i="7" s="1"/>
  <c r="FC69" i="7"/>
  <c r="FI69" i="7" l="1"/>
  <c r="FD70" i="7" s="1"/>
  <c r="FJ69" i="7"/>
  <c r="FG70" i="7" l="1"/>
  <c r="FH70" i="7" s="1"/>
  <c r="FC70" i="7"/>
  <c r="FJ70" i="7" l="1"/>
  <c r="FI70" i="7"/>
  <c r="FD71" i="7" s="1"/>
  <c r="FG71" i="7" l="1"/>
  <c r="FH71" i="7" s="1"/>
  <c r="FC71" i="7"/>
  <c r="FJ71" i="7" l="1"/>
  <c r="FI71" i="7"/>
  <c r="FD72" i="7" s="1"/>
  <c r="FG72" i="7" l="1"/>
  <c r="FH72" i="7" s="1"/>
  <c r="FC72" i="7"/>
  <c r="FJ72" i="7" l="1"/>
  <c r="FI72" i="7"/>
  <c r="FD73" i="7" s="1"/>
  <c r="FG73" i="7" l="1"/>
  <c r="FH73" i="7" s="1"/>
  <c r="FC73" i="7"/>
  <c r="FJ73" i="7" l="1"/>
  <c r="FI73" i="7"/>
  <c r="FD74" i="7" s="1"/>
  <c r="FG74" i="7" l="1"/>
  <c r="FH74" i="7" s="1"/>
  <c r="FC74" i="7"/>
  <c r="FI74" i="7" l="1"/>
  <c r="FD75" i="7" s="1"/>
  <c r="FJ74" i="7"/>
  <c r="FG75" i="7" l="1"/>
  <c r="FH75" i="7" s="1"/>
  <c r="FC75" i="7"/>
  <c r="FI75" i="7" l="1"/>
  <c r="FD76" i="7" s="1"/>
  <c r="FJ75" i="7"/>
  <c r="FG76" i="7" l="1"/>
  <c r="FH76" i="7" s="1"/>
  <c r="FC76" i="7"/>
  <c r="FI76" i="7" l="1"/>
  <c r="FD77" i="7" s="1"/>
  <c r="FJ76" i="7"/>
  <c r="FG77" i="7" l="1"/>
  <c r="FH77" i="7" s="1"/>
  <c r="FC77" i="7"/>
  <c r="FI77" i="7" l="1"/>
  <c r="FC78" i="7" l="1"/>
  <c r="FD78" i="7"/>
  <c r="FI78" i="7" l="1"/>
  <c r="FC79" i="7" s="1"/>
  <c r="FG78" i="7"/>
  <c r="FH78" i="7" s="1"/>
  <c r="FD79" i="7" l="1"/>
  <c r="FG79" i="7" s="1"/>
  <c r="FH79" i="7" s="1"/>
  <c r="FI79" i="7" l="1"/>
  <c r="FD80" i="7" s="1"/>
  <c r="FG80" i="7" s="1"/>
  <c r="FH80" i="7" s="1"/>
  <c r="FC80" i="7" l="1"/>
  <c r="FI80" i="7" s="1"/>
  <c r="FC81" i="7" l="1"/>
  <c r="FD81" i="7"/>
  <c r="FG81" i="7" s="1"/>
  <c r="FH81" i="7" s="1"/>
  <c r="FI81" i="7" l="1"/>
  <c r="FD82" i="7" s="1"/>
  <c r="FG82" i="7" l="1"/>
  <c r="FH82" i="7" s="1"/>
  <c r="FC82" i="7"/>
  <c r="FI82" i="7" l="1"/>
  <c r="FD83" i="7" l="1"/>
  <c r="FG83" i="7" s="1"/>
  <c r="FH83" i="7" s="1"/>
  <c r="FC83" i="7"/>
  <c r="FI83" i="7" l="1"/>
  <c r="FC84" i="7" s="1"/>
  <c r="FD84" i="7" l="1"/>
  <c r="FG84" i="7" s="1"/>
  <c r="FH84" i="7" s="1"/>
  <c r="FI84" i="7" l="1"/>
  <c r="FC85" i="7" s="1"/>
  <c r="FD85" i="7" l="1"/>
  <c r="FG85" i="7" s="1"/>
  <c r="FH85" i="7" s="1"/>
  <c r="FI85" i="7" l="1"/>
  <c r="FD86" i="7" s="1"/>
  <c r="FG86" i="7" s="1"/>
  <c r="FH86" i="7" s="1"/>
  <c r="FC86" i="7" l="1"/>
  <c r="FI86" i="7" s="1"/>
  <c r="FD87" i="7" s="1"/>
  <c r="FG87" i="7" l="1"/>
  <c r="FH87" i="7" s="1"/>
  <c r="FC87" i="7"/>
  <c r="FJ87" i="7" l="1"/>
  <c r="FI87" i="7"/>
  <c r="FD88" i="7" s="1"/>
  <c r="FG88" i="7" l="1"/>
  <c r="FH88" i="7" s="1"/>
  <c r="FC88" i="7"/>
  <c r="FJ88" i="7" l="1"/>
  <c r="FI88" i="7"/>
  <c r="FD89" i="7" s="1"/>
  <c r="FC89" i="7" l="1"/>
  <c r="FG89" i="7"/>
  <c r="FH89" i="7" s="1"/>
  <c r="FJ89" i="7" l="1"/>
  <c r="FI89" i="7"/>
  <c r="FD90" i="7" s="1"/>
  <c r="FC90" i="7" l="1"/>
  <c r="FG90" i="7"/>
  <c r="FH90" i="7" s="1"/>
  <c r="FJ90" i="7" l="1"/>
  <c r="FI90" i="7"/>
  <c r="FD91" i="7" s="1"/>
  <c r="FC91" i="7" l="1"/>
  <c r="FJ91" i="7" s="1"/>
  <c r="FG91" i="7"/>
  <c r="FH91" i="7" s="1"/>
  <c r="FI91" i="7" l="1"/>
  <c r="FD92" i="7" s="1"/>
  <c r="FC92" i="7" l="1"/>
  <c r="FJ92" i="7" s="1"/>
  <c r="FG92" i="7"/>
  <c r="FH92" i="7" s="1"/>
  <c r="FI92" i="7" l="1"/>
  <c r="FD93" i="7" s="1"/>
  <c r="FC93" i="7" l="1"/>
  <c r="FJ93" i="7" s="1"/>
  <c r="FG93" i="7"/>
  <c r="FH93" i="7" s="1"/>
  <c r="FI93" i="7" l="1"/>
  <c r="FD94" i="7" s="1"/>
  <c r="FC94" i="7" l="1"/>
  <c r="FJ94" i="7" s="1"/>
  <c r="FG94" i="7"/>
  <c r="FH94" i="7" s="1"/>
  <c r="FI94" i="7" l="1"/>
  <c r="FD95" i="7" s="1"/>
  <c r="FG95" i="7" l="1"/>
  <c r="FH95" i="7" s="1"/>
  <c r="FC95" i="7"/>
  <c r="FJ95" i="7" s="1"/>
  <c r="FI95" i="7" l="1"/>
  <c r="FD96" i="7" s="1"/>
  <c r="FC96" i="7" l="1"/>
  <c r="FJ96" i="7" s="1"/>
  <c r="FG96" i="7"/>
  <c r="FH96" i="7" s="1"/>
  <c r="FI96" i="7" l="1"/>
  <c r="FD97" i="7" s="1"/>
  <c r="FG97" i="7" l="1"/>
  <c r="FH97" i="7" s="1"/>
  <c r="FC97" i="7"/>
  <c r="FJ97" i="7" s="1"/>
  <c r="FI97" i="7" l="1"/>
  <c r="FD98" i="7" s="1"/>
  <c r="FG98" i="7" l="1"/>
  <c r="FH98" i="7" s="1"/>
  <c r="FC98" i="7"/>
  <c r="FJ98" i="7" s="1"/>
  <c r="FI98" i="7" l="1"/>
  <c r="FD99" i="7" s="1"/>
  <c r="FG99" i="7" l="1"/>
  <c r="FH99" i="7" s="1"/>
  <c r="FC99" i="7"/>
  <c r="FJ99" i="7" s="1"/>
  <c r="FI99" i="7" l="1"/>
  <c r="FD100" i="7" s="1"/>
  <c r="FG100" i="7" l="1"/>
  <c r="FH100" i="7" s="1"/>
  <c r="FC100" i="7"/>
  <c r="FJ100" i="7" s="1"/>
  <c r="FI100" i="7" l="1"/>
  <c r="FD101" i="7" s="1"/>
  <c r="FC101" i="7" l="1"/>
  <c r="FG101" i="7"/>
  <c r="FH101" i="7" s="1"/>
  <c r="FI101" i="7" l="1"/>
  <c r="FD102" i="7" s="1"/>
  <c r="FG102" i="7" l="1"/>
  <c r="FH102" i="7" s="1"/>
  <c r="FC102" i="7"/>
  <c r="FI102" i="7" l="1"/>
  <c r="FD103" i="7" l="1"/>
  <c r="FG103" i="7" s="1"/>
  <c r="FH103" i="7" s="1"/>
  <c r="FC103" i="7"/>
  <c r="FI103" i="7" l="1"/>
  <c r="FC104" i="7" s="1"/>
  <c r="FJ111" i="7"/>
  <c r="FD104" i="7" l="1"/>
  <c r="FI104" i="7" s="1"/>
  <c r="FD105" i="7" l="1"/>
  <c r="FG105" i="7" s="1"/>
  <c r="FH105" i="7" s="1"/>
  <c r="FC105" i="7"/>
  <c r="FG104" i="7"/>
  <c r="FH104" i="7" s="1"/>
  <c r="FI105" i="7" l="1"/>
  <c r="FD106" i="7" s="1"/>
  <c r="FG106" i="7" s="1"/>
  <c r="FH106" i="7" s="1"/>
  <c r="FC106" i="7" l="1"/>
  <c r="FI106" i="7" s="1"/>
  <c r="FC107" i="7" s="1"/>
  <c r="FD107" i="7" l="1"/>
  <c r="FG107" i="7" s="1"/>
  <c r="FH107" i="7" s="1"/>
  <c r="FI107" i="7" l="1"/>
  <c r="FD108" i="7" s="1"/>
  <c r="FG108" i="7" s="1"/>
  <c r="FH108" i="7" s="1"/>
  <c r="FC108" i="7" l="1"/>
  <c r="FI108" i="7" s="1"/>
  <c r="FD109" i="7" s="1"/>
  <c r="FG109" i="7" s="1"/>
  <c r="FH109" i="7" s="1"/>
  <c r="FC109" i="7" l="1"/>
  <c r="FI109" i="7" s="1"/>
  <c r="FC110" i="7" s="1"/>
  <c r="FD110" i="7" l="1"/>
  <c r="FG110" i="7" s="1"/>
  <c r="FH110" i="7" s="1"/>
  <c r="FI110" i="7" l="1"/>
  <c r="FD111" i="7" s="1"/>
  <c r="FG111" i="7" s="1"/>
  <c r="FH111" i="7" s="1"/>
  <c r="FC111" i="7" l="1"/>
  <c r="FI111" i="7" s="1"/>
  <c r="FD112" i="7" s="1"/>
  <c r="FG112" i="7" l="1"/>
  <c r="FH112" i="7" s="1"/>
  <c r="FC112" i="7"/>
  <c r="FJ112" i="7" l="1"/>
  <c r="FI112" i="7"/>
  <c r="FD113" i="7" s="1"/>
  <c r="FG113" i="7" l="1"/>
  <c r="FH113" i="7" s="1"/>
  <c r="FC113" i="7"/>
  <c r="FJ113" i="7" l="1"/>
  <c r="FI113" i="7"/>
  <c r="FD114" i="7" s="1"/>
  <c r="FC114" i="7" l="1"/>
  <c r="FG114" i="7"/>
  <c r="FH114" i="7" s="1"/>
  <c r="FJ114" i="7" l="1"/>
  <c r="FI114" i="7"/>
  <c r="FD115" i="7" s="1"/>
  <c r="FG115" i="7" l="1"/>
  <c r="FH115" i="7" s="1"/>
  <c r="FC115" i="7"/>
  <c r="FJ115" i="7" l="1"/>
  <c r="FI115" i="7"/>
  <c r="FD116" i="7" s="1"/>
  <c r="FG116" i="7" l="1"/>
  <c r="FH116" i="7" s="1"/>
  <c r="FC116" i="7"/>
  <c r="FJ116" i="7" l="1"/>
  <c r="FI116" i="7"/>
  <c r="FD117" i="7" s="1"/>
  <c r="FG117" i="7" l="1"/>
  <c r="FH117" i="7" s="1"/>
  <c r="FC117" i="7"/>
  <c r="FJ117" i="7" l="1"/>
  <c r="FI117" i="7"/>
  <c r="FD118" i="7" s="1"/>
  <c r="FG118" i="7" l="1"/>
  <c r="FH118" i="7" s="1"/>
  <c r="FC118" i="7"/>
  <c r="FJ118" i="7" l="1"/>
  <c r="FI118" i="7"/>
  <c r="FD119" i="7" s="1"/>
  <c r="FG119" i="7" l="1"/>
  <c r="FH119" i="7" s="1"/>
  <c r="FC119" i="7"/>
  <c r="FJ119" i="7" l="1"/>
  <c r="FI119" i="7"/>
  <c r="FD120" i="7" s="1"/>
  <c r="FG120" i="7" l="1"/>
  <c r="FH120" i="7" s="1"/>
  <c r="FC120" i="7"/>
  <c r="FJ120" i="7" l="1"/>
  <c r="FI120" i="7"/>
  <c r="FD121" i="7" s="1"/>
  <c r="FG121" i="7" l="1"/>
  <c r="FH121" i="7" s="1"/>
  <c r="FC121" i="7"/>
  <c r="FJ121" i="7" l="1"/>
  <c r="FI121" i="7"/>
  <c r="FD122" i="7" s="1"/>
  <c r="FG122" i="7" l="1"/>
  <c r="FH122" i="7" s="1"/>
  <c r="FC122" i="7"/>
  <c r="FJ122" i="7" l="1"/>
  <c r="FI122" i="7"/>
  <c r="FD123" i="7" s="1"/>
  <c r="FG123" i="7" l="1"/>
  <c r="FH123" i="7" s="1"/>
  <c r="FC123" i="7"/>
  <c r="FJ123" i="7" l="1"/>
  <c r="FI123" i="7"/>
  <c r="FD124" i="7" s="1"/>
  <c r="FG124" i="7" l="1"/>
  <c r="FH124" i="7" s="1"/>
  <c r="FC124" i="7"/>
  <c r="FJ124" i="7" l="1"/>
  <c r="FI124" i="7"/>
  <c r="FD125" i="7" s="1"/>
  <c r="FG125" i="7" l="1"/>
  <c r="FH125" i="7" s="1"/>
  <c r="FC125" i="7"/>
  <c r="FI125" i="7" l="1"/>
  <c r="FC126" i="7" l="1"/>
  <c r="FD126" i="7"/>
  <c r="FG126" i="7" s="1"/>
  <c r="FH126" i="7" s="1"/>
  <c r="FI126" i="7" l="1"/>
  <c r="FJ135" i="7"/>
  <c r="FC127" i="7" l="1"/>
  <c r="FD127" i="7"/>
  <c r="FG127" i="7" s="1"/>
  <c r="FH127" i="7" s="1"/>
  <c r="FI127" i="7" l="1"/>
  <c r="FD128" i="7" l="1"/>
  <c r="FG128" i="7" s="1"/>
  <c r="FH128" i="7" s="1"/>
  <c r="FC128" i="7"/>
  <c r="FI128" i="7" l="1"/>
  <c r="FD129" i="7" s="1"/>
  <c r="FG129" i="7" s="1"/>
  <c r="FH129" i="7" s="1"/>
  <c r="FC129" i="7" l="1"/>
  <c r="FI129" i="7" s="1"/>
  <c r="FC130" i="7" s="1"/>
  <c r="FD130" i="7" l="1"/>
  <c r="FG130" i="7" s="1"/>
  <c r="FH130" i="7" s="1"/>
  <c r="FI130" i="7" l="1"/>
  <c r="FC131" i="7" s="1"/>
  <c r="FD131" i="7" l="1"/>
  <c r="FG131" i="7" s="1"/>
  <c r="FH131" i="7" s="1"/>
  <c r="FI131" i="7" l="1"/>
  <c r="FD132" i="7" s="1"/>
  <c r="FG132" i="7" s="1"/>
  <c r="FH132" i="7" s="1"/>
  <c r="FC132" i="7" l="1"/>
  <c r="FI132" i="7" s="1"/>
  <c r="FD133" i="7" s="1"/>
  <c r="FG133" i="7" s="1"/>
  <c r="FH133" i="7" s="1"/>
  <c r="FC133" i="7" l="1"/>
  <c r="FI133" i="7" s="1"/>
  <c r="FC134" i="7" l="1"/>
  <c r="FD134" i="7"/>
  <c r="FG134" i="7" s="1"/>
  <c r="FH134" i="7" s="1"/>
  <c r="FI134" i="7" l="1"/>
  <c r="FD135" i="7" l="1"/>
  <c r="FG135" i="7" s="1"/>
  <c r="FH135" i="7" s="1"/>
  <c r="FC135" i="7"/>
  <c r="FI135" i="7" l="1"/>
  <c r="FC136" i="7" s="1"/>
  <c r="FJ136" i="7" s="1"/>
  <c r="FD136" i="7" l="1"/>
  <c r="FG136" i="7" s="1"/>
  <c r="FH136" i="7" s="1"/>
  <c r="FI136" i="7" l="1"/>
  <c r="FC137" i="7" s="1"/>
  <c r="FJ137" i="7" s="1"/>
  <c r="FD137" i="7" l="1"/>
  <c r="FG137" i="7" s="1"/>
  <c r="FH137" i="7" s="1"/>
  <c r="FI137" i="7" l="1"/>
  <c r="FC138" i="7" s="1"/>
  <c r="FJ138" i="7" s="1"/>
  <c r="FD138" i="7" l="1"/>
  <c r="FG138" i="7" s="1"/>
  <c r="FH138" i="7" s="1"/>
  <c r="FI138" i="7" l="1"/>
  <c r="FD139" i="7" s="1"/>
  <c r="FG139" i="7" s="1"/>
  <c r="FH139" i="7" s="1"/>
  <c r="FC139" i="7" l="1"/>
  <c r="FJ139" i="7" s="1"/>
  <c r="FI139" i="7" l="1"/>
  <c r="FD140" i="7" s="1"/>
  <c r="FG140" i="7" s="1"/>
  <c r="FH140" i="7" s="1"/>
  <c r="FC140" i="7" l="1"/>
  <c r="FJ140" i="7" s="1"/>
  <c r="FI140" i="7" l="1"/>
  <c r="FD141" i="7" s="1"/>
  <c r="FG141" i="7" s="1"/>
  <c r="FH141" i="7" s="1"/>
  <c r="FC141" i="7" l="1"/>
  <c r="FJ141" i="7" s="1"/>
  <c r="FI141" i="7" l="1"/>
  <c r="FD142" i="7" s="1"/>
  <c r="FG142" i="7" s="1"/>
  <c r="FH142" i="7" s="1"/>
  <c r="FC142" i="7" l="1"/>
  <c r="FJ142" i="7" s="1"/>
  <c r="FI142" i="7" l="1"/>
  <c r="FD143" i="7" s="1"/>
  <c r="FG143" i="7" s="1"/>
  <c r="FH143" i="7" s="1"/>
  <c r="FC143" i="7" l="1"/>
  <c r="FJ143" i="7" s="1"/>
  <c r="FI143" i="7" l="1"/>
  <c r="FD144" i="7" s="1"/>
  <c r="FG144" i="7" s="1"/>
  <c r="FH144" i="7" s="1"/>
  <c r="FC144" i="7" l="1"/>
  <c r="FJ144" i="7" s="1"/>
  <c r="FI144" i="7" l="1"/>
  <c r="FD145" i="7" s="1"/>
  <c r="FG145" i="7" s="1"/>
  <c r="FH145" i="7" s="1"/>
  <c r="FC145" i="7" l="1"/>
  <c r="FJ145" i="7" s="1"/>
  <c r="FI145" i="7" l="1"/>
  <c r="FD146" i="7" s="1"/>
  <c r="FG146" i="7" s="1"/>
  <c r="FH146" i="7" s="1"/>
  <c r="FC146" i="7" l="1"/>
  <c r="FJ146" i="7" s="1"/>
  <c r="FI146" i="7" l="1"/>
  <c r="FD147" i="7" s="1"/>
  <c r="FG147" i="7" s="1"/>
  <c r="FH147" i="7" s="1"/>
  <c r="FC147" i="7" l="1"/>
  <c r="FJ147" i="7" s="1"/>
  <c r="FI147" i="7" l="1"/>
  <c r="FD148" i="7" s="1"/>
  <c r="FG148" i="7" s="1"/>
  <c r="FH148" i="7" s="1"/>
  <c r="FJ159" i="7"/>
  <c r="FC148" i="7" l="1"/>
  <c r="FJ148" i="7" s="1"/>
  <c r="FI148" i="7" l="1"/>
  <c r="FD149" i="7" s="1"/>
  <c r="FG149" i="7" s="1"/>
  <c r="FH149" i="7" s="1"/>
  <c r="FC149" i="7"/>
  <c r="FI149" i="7" s="1"/>
  <c r="FD150" i="7" s="1"/>
  <c r="FG150" i="7" l="1"/>
  <c r="FH150" i="7" s="1"/>
  <c r="FC150" i="7"/>
  <c r="FI150" i="7" l="1"/>
  <c r="FC151" i="7" l="1"/>
  <c r="FD151" i="7"/>
  <c r="FG151" i="7" s="1"/>
  <c r="FH151" i="7" s="1"/>
  <c r="FI151" i="7" l="1"/>
  <c r="FC152" i="7" l="1"/>
  <c r="FD152" i="7"/>
  <c r="FG152" i="7" s="1"/>
  <c r="FH152" i="7" s="1"/>
  <c r="FI152" i="7" l="1"/>
  <c r="FC153" i="7" l="1"/>
  <c r="FD153" i="7"/>
  <c r="FG153" i="7" s="1"/>
  <c r="FH153" i="7" s="1"/>
  <c r="FI153" i="7" l="1"/>
  <c r="FD154" i="7" s="1"/>
  <c r="FG154" i="7" s="1"/>
  <c r="FH154" i="7" s="1"/>
  <c r="FC154" i="7" l="1"/>
  <c r="FI154" i="7" s="1"/>
  <c r="FD155" i="7" s="1"/>
  <c r="FG155" i="7" s="1"/>
  <c r="FH155" i="7" s="1"/>
  <c r="FC155" i="7" l="1"/>
  <c r="FI155" i="7" s="1"/>
  <c r="FD156" i="7" s="1"/>
  <c r="FG156" i="7" s="1"/>
  <c r="FH156" i="7" s="1"/>
  <c r="FC156" i="7" l="1"/>
  <c r="FI156" i="7" s="1"/>
  <c r="FC157" i="7" s="1"/>
  <c r="FD157" i="7" l="1"/>
  <c r="FG157" i="7" s="1"/>
  <c r="FH157" i="7" s="1"/>
  <c r="FI157" i="7" l="1"/>
  <c r="FC158" i="7" s="1"/>
  <c r="FD158" i="7" l="1"/>
  <c r="FI158" i="7" s="1"/>
  <c r="FD159" i="7" s="1"/>
  <c r="FG159" i="7" s="1"/>
  <c r="FH159" i="7" s="1"/>
  <c r="FG158" i="7" l="1"/>
  <c r="FH158" i="7" s="1"/>
  <c r="FC159" i="7"/>
  <c r="FI159" i="7" s="1"/>
  <c r="FD160" i="7" s="1"/>
  <c r="FG160" i="7" s="1"/>
  <c r="FH160" i="7" s="1"/>
  <c r="FC160" i="7" l="1"/>
  <c r="FJ160" i="7" s="1"/>
  <c r="FI160" i="7" l="1"/>
  <c r="FC161" i="7" s="1"/>
  <c r="FJ161" i="7" s="1"/>
  <c r="FD161" i="7" l="1"/>
  <c r="FG161" i="7" s="1"/>
  <c r="FH161" i="7" s="1"/>
  <c r="FI161" i="7" l="1"/>
  <c r="FC162" i="7" l="1"/>
  <c r="FJ162" i="7" s="1"/>
  <c r="FD162" i="7"/>
  <c r="FG162" i="7" s="1"/>
  <c r="FH162" i="7" s="1"/>
  <c r="FI162" i="7" l="1"/>
  <c r="FD163" i="7" l="1"/>
  <c r="FG163" i="7" s="1"/>
  <c r="FH163" i="7" s="1"/>
  <c r="FC163" i="7"/>
  <c r="FJ163" i="7" s="1"/>
  <c r="FI163" i="7" l="1"/>
  <c r="FD164" i="7" l="1"/>
  <c r="FG164" i="7" s="1"/>
  <c r="FH164" i="7" s="1"/>
  <c r="FC164" i="7"/>
  <c r="FJ164" i="7" s="1"/>
  <c r="FI164" i="7" l="1"/>
  <c r="FD165" i="7" l="1"/>
  <c r="FG165" i="7" s="1"/>
  <c r="FH165" i="7" s="1"/>
  <c r="FC165" i="7"/>
  <c r="FJ165" i="7" s="1"/>
  <c r="FI165" i="7" l="1"/>
  <c r="FD166" i="7" l="1"/>
  <c r="FG166" i="7" s="1"/>
  <c r="FH166" i="7" s="1"/>
  <c r="FC166" i="7"/>
  <c r="FJ166" i="7" s="1"/>
  <c r="FI166" i="7" l="1"/>
  <c r="FD167" i="7" l="1"/>
  <c r="FG167" i="7" s="1"/>
  <c r="FH167" i="7" s="1"/>
  <c r="FC167" i="7"/>
  <c r="FJ167" i="7" s="1"/>
  <c r="FI167" i="7" l="1"/>
  <c r="FD168" i="7" l="1"/>
  <c r="FG168" i="7" s="1"/>
  <c r="FH168" i="7" s="1"/>
  <c r="FC168" i="7"/>
  <c r="FJ168" i="7" s="1"/>
  <c r="FI168" i="7" l="1"/>
  <c r="FD169" i="7" l="1"/>
  <c r="FG169" i="7" s="1"/>
  <c r="FH169" i="7" s="1"/>
  <c r="FC169" i="7"/>
  <c r="FJ169" i="7" s="1"/>
  <c r="FI169" i="7" l="1"/>
  <c r="FD170" i="7" l="1"/>
  <c r="FG170" i="7" s="1"/>
  <c r="FH170" i="7" s="1"/>
  <c r="FC170" i="7"/>
  <c r="FJ170" i="7" s="1"/>
  <c r="FI170" i="7" l="1"/>
  <c r="FD171" i="7" l="1"/>
  <c r="FG171" i="7" s="1"/>
  <c r="FH171" i="7" s="1"/>
  <c r="FC171" i="7"/>
  <c r="FJ171" i="7" s="1"/>
  <c r="FI171" i="7" l="1"/>
  <c r="FD172" i="7" l="1"/>
  <c r="FG172" i="7" s="1"/>
  <c r="FH172" i="7" s="1"/>
  <c r="FC172" i="7"/>
  <c r="FJ172" i="7" s="1"/>
  <c r="FI172" i="7" l="1"/>
  <c r="FD173" i="7" l="1"/>
  <c r="FG173" i="7" s="1"/>
  <c r="FH173" i="7" s="1"/>
  <c r="FC173" i="7"/>
  <c r="FI173" i="7" l="1"/>
  <c r="FD174" i="7" s="1"/>
  <c r="FG174" i="7" s="1"/>
  <c r="FH174" i="7" s="1"/>
  <c r="FC174" i="7" l="1"/>
  <c r="FI174" i="7" s="1"/>
  <c r="FD175" i="7" s="1"/>
  <c r="FG175" i="7" s="1"/>
  <c r="FH175" i="7" s="1"/>
  <c r="FC175" i="7" l="1"/>
  <c r="FI175" i="7" s="1"/>
  <c r="FD176" i="7" l="1"/>
  <c r="FG176" i="7" s="1"/>
  <c r="FH176" i="7" s="1"/>
  <c r="FC176" i="7"/>
  <c r="FI176" i="7" l="1"/>
  <c r="FD177" i="7" s="1"/>
  <c r="FG177" i="7" s="1"/>
  <c r="FH177" i="7" s="1"/>
  <c r="FC177" i="7" l="1"/>
  <c r="FI177" i="7" s="1"/>
  <c r="FC178" i="7" l="1"/>
  <c r="FD178" i="7"/>
  <c r="FG178" i="7" s="1"/>
  <c r="FH178" i="7" s="1"/>
  <c r="FI178" i="7" l="1"/>
  <c r="FD179" i="7" s="1"/>
  <c r="FC179" i="7" l="1"/>
  <c r="FI179" i="7" s="1"/>
  <c r="FD180" i="7" s="1"/>
  <c r="FG179" i="7"/>
  <c r="FH179" i="7" s="1"/>
  <c r="FG180" i="7" l="1"/>
  <c r="FH180" i="7" s="1"/>
  <c r="FC180" i="7"/>
  <c r="FI180" i="7" s="1"/>
  <c r="FD181" i="7" s="1"/>
  <c r="FC181" i="7" l="1"/>
  <c r="FG181" i="7"/>
  <c r="FH181" i="7" s="1"/>
  <c r="FI181" i="7" l="1"/>
  <c r="FD182" i="7" s="1"/>
  <c r="FG182" i="7" l="1"/>
  <c r="FH182" i="7" s="1"/>
  <c r="FC182" i="7"/>
  <c r="FI182" i="7" l="1"/>
  <c r="FC183" i="7" l="1"/>
  <c r="FJ183" i="7" s="1"/>
  <c r="FD183" i="7"/>
  <c r="FG183" i="7" s="1"/>
  <c r="FH183" i="7" s="1"/>
  <c r="FI183" i="7" l="1"/>
  <c r="FC184" i="7" l="1"/>
  <c r="FJ184" i="7" s="1"/>
  <c r="FD184" i="7"/>
  <c r="FG184" i="7" s="1"/>
  <c r="FH184" i="7" s="1"/>
  <c r="FI184" i="7" l="1"/>
  <c r="FD185" i="7" s="1"/>
  <c r="FG185" i="7" s="1"/>
  <c r="FH185" i="7" s="1"/>
  <c r="FC185" i="7" l="1"/>
  <c r="FJ185" i="7" s="1"/>
  <c r="FI185" i="7" l="1"/>
  <c r="FD186" i="7" s="1"/>
  <c r="FG186" i="7" s="1"/>
  <c r="FH186" i="7" s="1"/>
  <c r="FC186" i="7" l="1"/>
  <c r="FJ186" i="7" s="1"/>
  <c r="FI186" i="7" l="1"/>
  <c r="FD187" i="7" s="1"/>
  <c r="FG187" i="7" s="1"/>
  <c r="FH187" i="7" s="1"/>
  <c r="FC187" i="7" l="1"/>
  <c r="FJ187" i="7" s="1"/>
  <c r="FI187" i="7" l="1"/>
  <c r="FD188" i="7" s="1"/>
  <c r="FG188" i="7" s="1"/>
  <c r="FH188" i="7" s="1"/>
  <c r="FC188" i="7" l="1"/>
  <c r="FI188" i="7" s="1"/>
  <c r="FD189" i="7" s="1"/>
  <c r="FJ188" i="7" l="1"/>
  <c r="FG189" i="7"/>
  <c r="FH189" i="7" s="1"/>
  <c r="FC189" i="7"/>
  <c r="FJ189" i="7" s="1"/>
  <c r="FI189" i="7" l="1"/>
  <c r="FD190" i="7" s="1"/>
  <c r="FG190" i="7" l="1"/>
  <c r="FH190" i="7" s="1"/>
  <c r="FC190" i="7"/>
  <c r="FJ190" i="7" s="1"/>
  <c r="FI190" i="7" l="1"/>
  <c r="FD191" i="7" s="1"/>
  <c r="FG191" i="7" l="1"/>
  <c r="FH191" i="7" s="1"/>
  <c r="FC191" i="7"/>
  <c r="FJ191" i="7" s="1"/>
  <c r="FI191" i="7" l="1"/>
  <c r="FD192" i="7" s="1"/>
  <c r="FG192" i="7" l="1"/>
  <c r="FH192" i="7" s="1"/>
  <c r="FC192" i="7"/>
  <c r="FJ192" i="7" s="1"/>
  <c r="FI192" i="7" l="1"/>
  <c r="FD193" i="7" s="1"/>
  <c r="FG193" i="7" l="1"/>
  <c r="FH193" i="7" s="1"/>
  <c r="FC193" i="7"/>
  <c r="FJ193" i="7" s="1"/>
  <c r="FI193" i="7" l="1"/>
  <c r="FD194" i="7" s="1"/>
  <c r="FG194" i="7" l="1"/>
  <c r="FH194" i="7" s="1"/>
  <c r="FC194" i="7"/>
  <c r="FJ194" i="7" s="1"/>
  <c r="FI194" i="7" l="1"/>
  <c r="FD195" i="7" s="1"/>
  <c r="FG195" i="7" l="1"/>
  <c r="FH195" i="7" s="1"/>
  <c r="FC195" i="7"/>
  <c r="FJ195" i="7" s="1"/>
  <c r="FI195" i="7" l="1"/>
  <c r="FD196" i="7" s="1"/>
  <c r="FG196" i="7" l="1"/>
  <c r="FH196" i="7" s="1"/>
  <c r="FC196" i="7"/>
  <c r="FJ196" i="7" s="1"/>
  <c r="FI196" i="7" l="1"/>
  <c r="FD197" i="7" s="1"/>
  <c r="FC197" i="7" l="1"/>
  <c r="FG197" i="7"/>
  <c r="FH197" i="7" s="1"/>
  <c r="FI197" i="7" l="1"/>
  <c r="FD198" i="7" s="1"/>
  <c r="FG198" i="7" l="1"/>
  <c r="FH198" i="7" s="1"/>
  <c r="FC198" i="7"/>
  <c r="FI198" i="7" s="1"/>
  <c r="FD199" i="7" s="1"/>
  <c r="FG199" i="7" l="1"/>
  <c r="FH199" i="7" s="1"/>
  <c r="FC199" i="7"/>
  <c r="FI199" i="7" l="1"/>
  <c r="FC200" i="7" l="1"/>
  <c r="FD200" i="7"/>
  <c r="FG200" i="7" s="1"/>
  <c r="FH200" i="7" s="1"/>
  <c r="FI200" i="7" l="1"/>
  <c r="FC201" i="7" s="1"/>
  <c r="FD201" i="7" l="1"/>
  <c r="FG201" i="7" s="1"/>
  <c r="FH201" i="7" s="1"/>
  <c r="FI201" i="7" l="1"/>
  <c r="FC202" i="7" s="1"/>
  <c r="FD202" i="7" l="1"/>
  <c r="FG202" i="7" s="1"/>
  <c r="FH202" i="7" s="1"/>
  <c r="FI202" i="7" l="1"/>
  <c r="FD203" i="7" s="1"/>
  <c r="FG203" i="7" s="1"/>
  <c r="FH203" i="7" s="1"/>
  <c r="FC203" i="7" l="1"/>
  <c r="FI203" i="7" s="1"/>
  <c r="FD204" i="7" s="1"/>
  <c r="FG204" i="7" s="1"/>
  <c r="FH204" i="7" s="1"/>
  <c r="FC204" i="7" l="1"/>
  <c r="FI204" i="7" s="1"/>
  <c r="FC205" i="7" l="1"/>
  <c r="FD205" i="7"/>
  <c r="FG205" i="7" s="1"/>
  <c r="FH205" i="7" s="1"/>
  <c r="FI205" i="7" l="1"/>
  <c r="FC206" i="7" l="1"/>
  <c r="FD206" i="7"/>
  <c r="FI206" i="7" l="1"/>
  <c r="FD207" i="7" s="1"/>
  <c r="FG207" i="7" s="1"/>
  <c r="FH207" i="7" s="1"/>
  <c r="FG206" i="7"/>
  <c r="FH206" i="7" s="1"/>
  <c r="FC207" i="7" l="1"/>
  <c r="FJ207" i="7" s="1"/>
  <c r="FI207" i="7" l="1"/>
  <c r="FC208" i="7" s="1"/>
  <c r="FJ208" i="7" s="1"/>
  <c r="FD208" i="7" l="1"/>
  <c r="FG208" i="7" s="1"/>
  <c r="FH208" i="7" s="1"/>
  <c r="FI208" i="7" l="1"/>
  <c r="FD209" i="7" s="1"/>
  <c r="FG209" i="7" s="1"/>
  <c r="FH209" i="7" s="1"/>
  <c r="FC209" i="7" l="1"/>
  <c r="FJ209" i="7" s="1"/>
  <c r="FI209" i="7" l="1"/>
  <c r="FD210" i="7" s="1"/>
  <c r="FG210" i="7" s="1"/>
  <c r="FH210" i="7" s="1"/>
  <c r="FC210" i="7" l="1"/>
  <c r="FJ210" i="7" s="1"/>
  <c r="FI210" i="7" l="1"/>
  <c r="FD211" i="7" s="1"/>
  <c r="FG211" i="7" s="1"/>
  <c r="FH211" i="7" s="1"/>
  <c r="FC211" i="7" l="1"/>
  <c r="FJ211" i="7" s="1"/>
  <c r="FI211" i="7" l="1"/>
  <c r="FD212" i="7" s="1"/>
  <c r="FG212" i="7" s="1"/>
  <c r="FH212" i="7" s="1"/>
  <c r="FC212" i="7" l="1"/>
  <c r="FJ212" i="7" s="1"/>
  <c r="FI212" i="7" l="1"/>
  <c r="FD213" i="7" s="1"/>
  <c r="FG213" i="7" s="1"/>
  <c r="FH213" i="7" s="1"/>
  <c r="FC213" i="7" l="1"/>
  <c r="FJ213" i="7" s="1"/>
  <c r="FI213" i="7" l="1"/>
  <c r="FD214" i="7" s="1"/>
  <c r="FG214" i="7" s="1"/>
  <c r="FH214" i="7" s="1"/>
  <c r="FC214" i="7" l="1"/>
  <c r="FJ214" i="7" s="1"/>
  <c r="FI214" i="7" l="1"/>
  <c r="FD215" i="7" s="1"/>
  <c r="FG215" i="7" s="1"/>
  <c r="FH215" i="7" s="1"/>
  <c r="FC215" i="7"/>
  <c r="FJ215" i="7" s="1"/>
  <c r="FI215" i="7" l="1"/>
  <c r="FD216" i="7" s="1"/>
  <c r="FG216" i="7" s="1"/>
  <c r="FH216" i="7" s="1"/>
  <c r="FC216" i="7" l="1"/>
  <c r="FJ216" i="7" s="1"/>
  <c r="FI216" i="7" l="1"/>
  <c r="FD217" i="7" s="1"/>
  <c r="FG217" i="7" s="1"/>
  <c r="FH217" i="7" s="1"/>
  <c r="FC217" i="7" l="1"/>
  <c r="FJ217" i="7" s="1"/>
  <c r="FI217" i="7" l="1"/>
  <c r="FD218" i="7" s="1"/>
  <c r="FG218" i="7" s="1"/>
  <c r="FH218" i="7" s="1"/>
  <c r="FC218" i="7" l="1"/>
  <c r="FJ218" i="7" s="1"/>
  <c r="FI218" i="7" l="1"/>
  <c r="FD219" i="7" s="1"/>
  <c r="FG219" i="7" s="1"/>
  <c r="FH219" i="7" s="1"/>
  <c r="FC219" i="7" l="1"/>
  <c r="FJ219" i="7" s="1"/>
  <c r="FI219" i="7" l="1"/>
  <c r="FD220" i="7" s="1"/>
  <c r="FG220" i="7" s="1"/>
  <c r="FH220" i="7" s="1"/>
  <c r="FC220" i="7" l="1"/>
  <c r="FJ220" i="7" s="1"/>
  <c r="FI220" i="7" l="1"/>
  <c r="FD221" i="7" s="1"/>
  <c r="FG221" i="7" s="1"/>
  <c r="FH221" i="7" s="1"/>
  <c r="FC221" i="7" l="1"/>
  <c r="FI221" i="7" s="1"/>
  <c r="FD222" i="7" l="1"/>
  <c r="FG222" i="7" s="1"/>
  <c r="FH222" i="7" s="1"/>
  <c r="FC222" i="7"/>
  <c r="FI222" i="7" l="1"/>
  <c r="FD223" i="7" s="1"/>
  <c r="FG223" i="7" s="1"/>
  <c r="FH223" i="7" s="1"/>
  <c r="FC223" i="7" l="1"/>
  <c r="FI223" i="7" s="1"/>
  <c r="FD224" i="7" l="1"/>
  <c r="FG224" i="7" s="1"/>
  <c r="FH224" i="7" s="1"/>
  <c r="FC224" i="7"/>
  <c r="FI224" i="7" l="1"/>
  <c r="FD225" i="7" s="1"/>
  <c r="FG225" i="7" s="1"/>
  <c r="FH225" i="7" s="1"/>
  <c r="FC225" i="7" l="1"/>
  <c r="FI225" i="7" s="1"/>
  <c r="FD226" i="7" s="1"/>
  <c r="FG226" i="7" s="1"/>
  <c r="FH226" i="7" s="1"/>
  <c r="FC226" i="7" l="1"/>
  <c r="FI226" i="7" s="1"/>
  <c r="FC227" i="7" s="1"/>
  <c r="FD227" i="7" l="1"/>
  <c r="FG227" i="7" s="1"/>
  <c r="FH227" i="7" s="1"/>
  <c r="FI227" i="7" l="1"/>
  <c r="FD228" i="7" s="1"/>
  <c r="FG228" i="7" s="1"/>
  <c r="FH228" i="7" s="1"/>
  <c r="FC228" i="7" l="1"/>
  <c r="FI228" i="7" s="1"/>
  <c r="FD229" i="7" s="1"/>
  <c r="FG229" i="7" s="1"/>
  <c r="FH229" i="7" s="1"/>
  <c r="FC229" i="7" l="1"/>
  <c r="FI229" i="7" s="1"/>
  <c r="FC230" i="7" s="1"/>
  <c r="FD230" i="7" l="1"/>
  <c r="FG230" i="7" s="1"/>
  <c r="FH230" i="7" s="1"/>
  <c r="FI230" i="7" l="1"/>
  <c r="FD231" i="7" s="1"/>
  <c r="FG231" i="7" s="1"/>
  <c r="FH231" i="7" s="1"/>
  <c r="FC231" i="7" l="1"/>
  <c r="FI231" i="7" s="1"/>
  <c r="FD232" i="7" s="1"/>
  <c r="FG232" i="7" s="1"/>
  <c r="FH232" i="7" s="1"/>
  <c r="FC232" i="7" l="1"/>
  <c r="FJ232" i="7" s="1"/>
  <c r="FI232" i="7" l="1"/>
  <c r="FD233" i="7" l="1"/>
  <c r="FG233" i="7" s="1"/>
  <c r="FH233" i="7" s="1"/>
  <c r="FC233" i="7"/>
  <c r="FJ233" i="7" s="1"/>
  <c r="FI233" i="7" l="1"/>
  <c r="FD234" i="7" l="1"/>
  <c r="FG234" i="7" s="1"/>
  <c r="FH234" i="7" s="1"/>
  <c r="FC234" i="7"/>
  <c r="FJ234" i="7" s="1"/>
  <c r="FI234" i="7" l="1"/>
  <c r="FD235" i="7" l="1"/>
  <c r="FG235" i="7" s="1"/>
  <c r="FH235" i="7" s="1"/>
  <c r="FC235" i="7"/>
  <c r="FJ235" i="7" s="1"/>
  <c r="FI235" i="7" l="1"/>
  <c r="FJ423" i="7"/>
  <c r="FD236" i="7" l="1"/>
  <c r="FG236" i="7" s="1"/>
  <c r="FH236" i="7" s="1"/>
  <c r="FC236" i="7"/>
  <c r="FJ236" i="7" l="1"/>
  <c r="FI236" i="7"/>
  <c r="FD237" i="7" l="1"/>
  <c r="FG237" i="7" s="1"/>
  <c r="FH237" i="7" s="1"/>
  <c r="FC237" i="7"/>
  <c r="FJ237" i="7" l="1"/>
  <c r="FI237" i="7"/>
  <c r="FD238" i="7" l="1"/>
  <c r="FG238" i="7" s="1"/>
  <c r="FH238" i="7" s="1"/>
  <c r="FC238" i="7"/>
  <c r="FJ238" i="7" l="1"/>
  <c r="FI238" i="7"/>
  <c r="FD239" i="7" l="1"/>
  <c r="FG239" i="7" s="1"/>
  <c r="FH239" i="7" s="1"/>
  <c r="FC239" i="7"/>
  <c r="FJ239" i="7" l="1"/>
  <c r="FI239" i="7"/>
  <c r="FD240" i="7" l="1"/>
  <c r="FG240" i="7" s="1"/>
  <c r="FH240" i="7" s="1"/>
  <c r="FC240" i="7"/>
  <c r="FJ240" i="7" l="1"/>
  <c r="FI240" i="7"/>
  <c r="FD241" i="7" l="1"/>
  <c r="FG241" i="7" s="1"/>
  <c r="FH241" i="7" s="1"/>
  <c r="FC241" i="7"/>
  <c r="FJ241" i="7" l="1"/>
  <c r="FI241" i="7"/>
  <c r="FD242" i="7" l="1"/>
  <c r="FG242" i="7" s="1"/>
  <c r="FH242" i="7" s="1"/>
  <c r="FC242" i="7"/>
  <c r="FJ255" i="7"/>
  <c r="FJ242" i="7" l="1"/>
  <c r="FI242" i="7"/>
  <c r="FD243" i="7" l="1"/>
  <c r="FG243" i="7" s="1"/>
  <c r="FH243" i="7" s="1"/>
  <c r="FC243" i="7"/>
  <c r="FJ243" i="7" l="1"/>
  <c r="FI243" i="7"/>
  <c r="FD244" i="7" l="1"/>
  <c r="FG244" i="7" s="1"/>
  <c r="FH244" i="7" s="1"/>
  <c r="FC244" i="7"/>
  <c r="FJ244" i="7" l="1"/>
  <c r="FI244" i="7"/>
  <c r="FD245" i="7" l="1"/>
  <c r="FG245" i="7" s="1"/>
  <c r="FH245" i="7" s="1"/>
  <c r="FC245" i="7"/>
  <c r="FI245" i="7" l="1"/>
  <c r="FC246" i="7" s="1"/>
  <c r="FD246" i="7" l="1"/>
  <c r="FG246" i="7" s="1"/>
  <c r="FH246" i="7" s="1"/>
  <c r="FI246" i="7" l="1"/>
  <c r="FC247" i="7" s="1"/>
  <c r="FD247" i="7" l="1"/>
  <c r="FG247" i="7" s="1"/>
  <c r="FH247" i="7" s="1"/>
  <c r="FI247" i="7" l="1"/>
  <c r="FC248" i="7" s="1"/>
  <c r="FD248" i="7" l="1"/>
  <c r="FG248" i="7" s="1"/>
  <c r="FH248" i="7" s="1"/>
  <c r="FI248" i="7" l="1"/>
  <c r="FD249" i="7" s="1"/>
  <c r="FG249" i="7" s="1"/>
  <c r="FH249" i="7" s="1"/>
  <c r="FC249" i="7" l="1"/>
  <c r="FI249" i="7" s="1"/>
  <c r="FD250" i="7" s="1"/>
  <c r="FG250" i="7" s="1"/>
  <c r="FH250" i="7" s="1"/>
  <c r="FC250" i="7" l="1"/>
  <c r="FI250" i="7" s="1"/>
  <c r="FD251" i="7" s="1"/>
  <c r="FG251" i="7" s="1"/>
  <c r="FH251" i="7" s="1"/>
  <c r="FC251" i="7" l="1"/>
  <c r="FI251" i="7" s="1"/>
  <c r="FD252" i="7" s="1"/>
  <c r="FG252" i="7" s="1"/>
  <c r="FH252" i="7" s="1"/>
  <c r="FC252" i="7" l="1"/>
  <c r="FI252" i="7" s="1"/>
  <c r="FD253" i="7" l="1"/>
  <c r="FG253" i="7" s="1"/>
  <c r="FH253" i="7" s="1"/>
  <c r="FC253" i="7"/>
  <c r="FI253" i="7" l="1"/>
  <c r="FD254" i="7" s="1"/>
  <c r="FG254" i="7" s="1"/>
  <c r="FH254" i="7" s="1"/>
  <c r="FC254" i="7" l="1"/>
  <c r="FI254" i="7" s="1"/>
  <c r="FC255" i="7" s="1"/>
  <c r="FD255" i="7" l="1"/>
  <c r="FG255" i="7" s="1"/>
  <c r="FH255" i="7" s="1"/>
  <c r="FI255" i="7" l="1"/>
  <c r="FC256" i="7" s="1"/>
  <c r="FJ256" i="7" s="1"/>
  <c r="FD256" i="7" l="1"/>
  <c r="FG256" i="7" s="1"/>
  <c r="FH256" i="7" s="1"/>
  <c r="FI256" i="7" l="1"/>
  <c r="FD257" i="7" s="1"/>
  <c r="FG257" i="7" s="1"/>
  <c r="FH257" i="7" s="1"/>
  <c r="FC257" i="7" l="1"/>
  <c r="FJ257" i="7" s="1"/>
  <c r="FI257" i="7" l="1"/>
  <c r="FD258" i="7" s="1"/>
  <c r="FG258" i="7" s="1"/>
  <c r="FH258" i="7" s="1"/>
  <c r="FC258" i="7" l="1"/>
  <c r="FJ258" i="7" s="1"/>
  <c r="FI258" i="7" l="1"/>
  <c r="FD259" i="7" s="1"/>
  <c r="FG259" i="7" s="1"/>
  <c r="FH259" i="7" s="1"/>
  <c r="FC259" i="7"/>
  <c r="FJ259" i="7" s="1"/>
  <c r="FI259" i="7" l="1"/>
  <c r="FC260" i="7" s="1"/>
  <c r="FJ260" i="7" s="1"/>
  <c r="FD260" i="7" l="1"/>
  <c r="FG260" i="7" s="1"/>
  <c r="FH260" i="7" s="1"/>
  <c r="FI260" i="7" l="1"/>
  <c r="FD261" i="7" s="1"/>
  <c r="FG261" i="7" s="1"/>
  <c r="FH261" i="7" s="1"/>
  <c r="FC261" i="7" l="1"/>
  <c r="FJ261" i="7" s="1"/>
  <c r="FI261" i="7" l="1"/>
  <c r="FC262" i="7" s="1"/>
  <c r="FJ262" i="7" s="1"/>
  <c r="FD262" i="7" l="1"/>
  <c r="FG262" i="7" s="1"/>
  <c r="FH262" i="7" s="1"/>
  <c r="FI262" i="7" l="1"/>
  <c r="FD263" i="7" s="1"/>
  <c r="FG263" i="7" s="1"/>
  <c r="FH263" i="7" s="1"/>
  <c r="FC263" i="7" l="1"/>
  <c r="FJ263" i="7" s="1"/>
  <c r="FI263" i="7" l="1"/>
  <c r="FD264" i="7" s="1"/>
  <c r="FG264" i="7" s="1"/>
  <c r="FH264" i="7" s="1"/>
  <c r="FC264" i="7" l="1"/>
  <c r="FJ264" i="7" s="1"/>
  <c r="FI264" i="7" l="1"/>
  <c r="FD265" i="7" s="1"/>
  <c r="FG265" i="7" s="1"/>
  <c r="FH265" i="7" s="1"/>
  <c r="FC265" i="7" l="1"/>
  <c r="FJ265" i="7" s="1"/>
  <c r="FI265" i="7" l="1"/>
  <c r="FD266" i="7" s="1"/>
  <c r="FG266" i="7" s="1"/>
  <c r="FH266" i="7" s="1"/>
  <c r="FC266" i="7" l="1"/>
  <c r="FJ266" i="7" s="1"/>
  <c r="FI266" i="7" l="1"/>
  <c r="FD267" i="7" s="1"/>
  <c r="FG267" i="7" s="1"/>
  <c r="FH267" i="7" s="1"/>
  <c r="FC267" i="7" l="1"/>
  <c r="FJ267" i="7" s="1"/>
  <c r="FI267" i="7" l="1"/>
  <c r="FD268" i="7" s="1"/>
  <c r="FG268" i="7" s="1"/>
  <c r="FH268" i="7" s="1"/>
  <c r="FC268" i="7" l="1"/>
  <c r="FJ268" i="7" s="1"/>
  <c r="FI268" i="7" l="1"/>
  <c r="FD269" i="7" s="1"/>
  <c r="FG269" i="7" s="1"/>
  <c r="FH269" i="7" s="1"/>
  <c r="FC269" i="7" l="1"/>
  <c r="FI269" i="7" s="1"/>
  <c r="FC270" i="7" s="1"/>
  <c r="FD270" i="7" l="1"/>
  <c r="FG270" i="7" s="1"/>
  <c r="FH270" i="7" s="1"/>
  <c r="FI270" i="7" l="1"/>
  <c r="FJ279" i="7"/>
  <c r="FC271" i="7" l="1"/>
  <c r="FD271" i="7"/>
  <c r="FG271" i="7" s="1"/>
  <c r="FH271" i="7" s="1"/>
  <c r="FI271" i="7" l="1"/>
  <c r="FD272" i="7" l="1"/>
  <c r="FG272" i="7" s="1"/>
  <c r="FH272" i="7" s="1"/>
  <c r="FC272" i="7"/>
  <c r="FI272" i="7" l="1"/>
  <c r="FD273" i="7" s="1"/>
  <c r="FG273" i="7" s="1"/>
  <c r="FH273" i="7" s="1"/>
  <c r="FC273" i="7" l="1"/>
  <c r="FI273" i="7" s="1"/>
  <c r="FC274" i="7" s="1"/>
  <c r="FD274" i="7" l="1"/>
  <c r="FG274" i="7" s="1"/>
  <c r="FH274" i="7" s="1"/>
  <c r="FI274" i="7" l="1"/>
  <c r="FC275" i="7" s="1"/>
  <c r="FD275" i="7" l="1"/>
  <c r="FG275" i="7" s="1"/>
  <c r="FH275" i="7" s="1"/>
  <c r="FI275" i="7" l="1"/>
  <c r="FC276" i="7" s="1"/>
  <c r="FD276" i="7" l="1"/>
  <c r="FG276" i="7" s="1"/>
  <c r="FH276" i="7" s="1"/>
  <c r="FI276" i="7" l="1"/>
  <c r="FD277" i="7" s="1"/>
  <c r="FG277" i="7" s="1"/>
  <c r="FH277" i="7" s="1"/>
  <c r="FC277" i="7" l="1"/>
  <c r="FI277" i="7" s="1"/>
  <c r="FD278" i="7" s="1"/>
  <c r="FG278" i="7" s="1"/>
  <c r="FH278" i="7" s="1"/>
  <c r="FC278" i="7" l="1"/>
  <c r="FI278" i="7" s="1"/>
  <c r="FD279" i="7" s="1"/>
  <c r="FG279" i="7" s="1"/>
  <c r="FH279" i="7" s="1"/>
  <c r="FC279" i="7" l="1"/>
  <c r="FI279" i="7" s="1"/>
  <c r="FD280" i="7" l="1"/>
  <c r="FG280" i="7" s="1"/>
  <c r="FH280" i="7" s="1"/>
  <c r="FC280" i="7"/>
  <c r="FJ280" i="7" s="1"/>
  <c r="FI280" i="7" l="1"/>
  <c r="FD281" i="7" s="1"/>
  <c r="FG281" i="7" s="1"/>
  <c r="FH281" i="7" s="1"/>
  <c r="FC281" i="7" l="1"/>
  <c r="FJ281" i="7" s="1"/>
  <c r="FI281" i="7" l="1"/>
  <c r="FD282" i="7" s="1"/>
  <c r="FG282" i="7" s="1"/>
  <c r="FH282" i="7" s="1"/>
  <c r="FC282" i="7" l="1"/>
  <c r="FJ282" i="7" s="1"/>
  <c r="FI282" i="7" l="1"/>
  <c r="FD283" i="7" s="1"/>
  <c r="FG283" i="7" s="1"/>
  <c r="FH283" i="7" s="1"/>
  <c r="FC283" i="7" l="1"/>
  <c r="FJ283" i="7" s="1"/>
  <c r="FI283" i="7" l="1"/>
  <c r="FD284" i="7" s="1"/>
  <c r="FG284" i="7" s="1"/>
  <c r="FH284" i="7" s="1"/>
  <c r="FC284" i="7" l="1"/>
  <c r="FJ284" i="7" s="1"/>
  <c r="FI284" i="7" l="1"/>
  <c r="FD285" i="7" s="1"/>
  <c r="FG285" i="7" s="1"/>
  <c r="FH285" i="7" s="1"/>
  <c r="FC285" i="7" l="1"/>
  <c r="FJ285" i="7" s="1"/>
  <c r="FI285" i="7" l="1"/>
  <c r="FD286" i="7" s="1"/>
  <c r="FG286" i="7" s="1"/>
  <c r="FH286" i="7" s="1"/>
  <c r="FC286" i="7" l="1"/>
  <c r="FI286" i="7" s="1"/>
  <c r="FD287" i="7" s="1"/>
  <c r="FG287" i="7" s="1"/>
  <c r="FH287" i="7" s="1"/>
  <c r="FC287" i="7" l="1"/>
  <c r="FJ287" i="7" s="1"/>
  <c r="FJ286" i="7"/>
  <c r="FI287" i="7" l="1"/>
  <c r="FD288" i="7" s="1"/>
  <c r="FG288" i="7" s="1"/>
  <c r="FH288" i="7" s="1"/>
  <c r="FC288" i="7" l="1"/>
  <c r="FJ288" i="7" s="1"/>
  <c r="FI288" i="7" l="1"/>
  <c r="FD289" i="7" s="1"/>
  <c r="FG289" i="7" s="1"/>
  <c r="FH289" i="7" s="1"/>
  <c r="FC289" i="7" l="1"/>
  <c r="FJ289" i="7" s="1"/>
  <c r="FI289" i="7" l="1"/>
  <c r="FD290" i="7" s="1"/>
  <c r="FG290" i="7" s="1"/>
  <c r="FH290" i="7" s="1"/>
  <c r="FC290" i="7" l="1"/>
  <c r="FJ290" i="7" s="1"/>
  <c r="FI290" i="7" l="1"/>
  <c r="FD291" i="7" s="1"/>
  <c r="FG291" i="7" s="1"/>
  <c r="FH291" i="7" s="1"/>
  <c r="FC291" i="7" l="1"/>
  <c r="FJ291" i="7" s="1"/>
  <c r="FI291" i="7" l="1"/>
  <c r="FD292" i="7" s="1"/>
  <c r="FG292" i="7" s="1"/>
  <c r="FH292" i="7" s="1"/>
  <c r="FC292" i="7" l="1"/>
  <c r="FJ292" i="7" s="1"/>
  <c r="FI292" i="7" l="1"/>
  <c r="FD293" i="7" s="1"/>
  <c r="FG293" i="7" s="1"/>
  <c r="FH293" i="7" s="1"/>
  <c r="FC293" i="7" l="1"/>
  <c r="FI293" i="7" s="1"/>
  <c r="FC294" i="7" l="1"/>
  <c r="FD294" i="7"/>
  <c r="FG294" i="7" s="1"/>
  <c r="FH294" i="7" s="1"/>
  <c r="FI294" i="7" l="1"/>
  <c r="FD295" i="7" l="1"/>
  <c r="FG295" i="7" s="1"/>
  <c r="FH295" i="7" s="1"/>
  <c r="FC295" i="7"/>
  <c r="FI295" i="7" l="1"/>
  <c r="FD296" i="7" s="1"/>
  <c r="FG296" i="7" s="1"/>
  <c r="FH296" i="7" s="1"/>
  <c r="FC296" i="7" l="1"/>
  <c r="FI296" i="7" s="1"/>
  <c r="FC297" i="7" s="1"/>
  <c r="FD297" i="7" l="1"/>
  <c r="FG297" i="7" s="1"/>
  <c r="FH297" i="7" s="1"/>
  <c r="FI297" i="7" l="1"/>
  <c r="FC298" i="7" l="1"/>
  <c r="FD298" i="7"/>
  <c r="FG298" i="7" s="1"/>
  <c r="FH298" i="7" s="1"/>
  <c r="FI298" i="7" l="1"/>
  <c r="FD299" i="7" s="1"/>
  <c r="FG299" i="7" s="1"/>
  <c r="FH299" i="7" s="1"/>
  <c r="FC299" i="7" l="1"/>
  <c r="FI299" i="7" s="1"/>
  <c r="FC300" i="7" s="1"/>
  <c r="FD300" i="7" l="1"/>
  <c r="FG300" i="7" s="1"/>
  <c r="FH300" i="7" s="1"/>
  <c r="FI300" i="7" l="1"/>
  <c r="FD301" i="7" l="1"/>
  <c r="FG301" i="7" s="1"/>
  <c r="FH301" i="7" s="1"/>
  <c r="FC301" i="7"/>
  <c r="FI301" i="7" l="1"/>
  <c r="FC302" i="7" s="1"/>
  <c r="FD302" i="7" l="1"/>
  <c r="FG302" i="7" s="1"/>
  <c r="FH302" i="7" s="1"/>
  <c r="FI302" i="7" l="1"/>
  <c r="FC303" i="7" s="1"/>
  <c r="FJ303" i="7" s="1"/>
  <c r="FD303" i="7" l="1"/>
  <c r="FG303" i="7" s="1"/>
  <c r="FH303" i="7" s="1"/>
  <c r="FI303" i="7" l="1"/>
  <c r="FD304" i="7"/>
  <c r="FG304" i="7" s="1"/>
  <c r="FH304" i="7" s="1"/>
  <c r="FC304" i="7"/>
  <c r="FJ304" i="7" l="1"/>
  <c r="FI304" i="7"/>
  <c r="FD305" i="7" l="1"/>
  <c r="FG305" i="7" s="1"/>
  <c r="FH305" i="7" s="1"/>
  <c r="FC305" i="7"/>
  <c r="FJ305" i="7" s="1"/>
  <c r="FI305" i="7" l="1"/>
  <c r="FD306" i="7" l="1"/>
  <c r="FG306" i="7" s="1"/>
  <c r="FH306" i="7" s="1"/>
  <c r="FC306" i="7"/>
  <c r="FJ306" i="7" s="1"/>
  <c r="FI306" i="7" l="1"/>
  <c r="FD307" i="7" l="1"/>
  <c r="FG307" i="7" s="1"/>
  <c r="FH307" i="7" s="1"/>
  <c r="FC307" i="7"/>
  <c r="FJ307" i="7" s="1"/>
  <c r="FI307" i="7" l="1"/>
  <c r="FD308" i="7" l="1"/>
  <c r="FG308" i="7" s="1"/>
  <c r="FH308" i="7" s="1"/>
  <c r="FC308" i="7"/>
  <c r="FJ308" i="7" s="1"/>
  <c r="FI308" i="7" l="1"/>
  <c r="FD309" i="7" l="1"/>
  <c r="FG309" i="7" s="1"/>
  <c r="FH309" i="7" s="1"/>
  <c r="FC309" i="7"/>
  <c r="FJ309" i="7" s="1"/>
  <c r="FI309" i="7" l="1"/>
  <c r="FD310" i="7" l="1"/>
  <c r="FG310" i="7" s="1"/>
  <c r="FH310" i="7" s="1"/>
  <c r="FC310" i="7"/>
  <c r="FJ310" i="7" s="1"/>
  <c r="FI310" i="7" l="1"/>
  <c r="FD311" i="7" l="1"/>
  <c r="FG311" i="7" s="1"/>
  <c r="FH311" i="7" s="1"/>
  <c r="FC311" i="7"/>
  <c r="FJ311" i="7" s="1"/>
  <c r="FI311" i="7" l="1"/>
  <c r="FD312" i="7" l="1"/>
  <c r="FG312" i="7" s="1"/>
  <c r="FH312" i="7" s="1"/>
  <c r="FC312" i="7"/>
  <c r="FJ312" i="7" s="1"/>
  <c r="FI312" i="7" l="1"/>
  <c r="FD313" i="7" l="1"/>
  <c r="FG313" i="7" s="1"/>
  <c r="FH313" i="7" s="1"/>
  <c r="FC313" i="7"/>
  <c r="FJ313" i="7" s="1"/>
  <c r="FI313" i="7" l="1"/>
  <c r="FD314" i="7" l="1"/>
  <c r="FG314" i="7" s="1"/>
  <c r="FH314" i="7" s="1"/>
  <c r="FC314" i="7"/>
  <c r="FJ314" i="7" s="1"/>
  <c r="FI314" i="7" l="1"/>
  <c r="FD315" i="7" l="1"/>
  <c r="FG315" i="7" s="1"/>
  <c r="FH315" i="7" s="1"/>
  <c r="FC315" i="7"/>
  <c r="FJ315" i="7" s="1"/>
  <c r="FI315" i="7" l="1"/>
  <c r="FD316" i="7" l="1"/>
  <c r="FG316" i="7" s="1"/>
  <c r="FH316" i="7" s="1"/>
  <c r="FC316" i="7"/>
  <c r="FJ316" i="7" s="1"/>
  <c r="FI316" i="7" l="1"/>
  <c r="FD317" i="7" l="1"/>
  <c r="FG317" i="7" s="1"/>
  <c r="FH317" i="7" s="1"/>
  <c r="FC317" i="7"/>
  <c r="FJ327" i="7"/>
  <c r="FI317" i="7" l="1"/>
  <c r="FD318" i="7" s="1"/>
  <c r="FG318" i="7" s="1"/>
  <c r="FH318" i="7" s="1"/>
  <c r="FC318" i="7" l="1"/>
  <c r="FI318" i="7" s="1"/>
  <c r="FD319" i="7" l="1"/>
  <c r="FG319" i="7" s="1"/>
  <c r="FH319" i="7" s="1"/>
  <c r="FC319" i="7"/>
  <c r="FI319" i="7" l="1"/>
  <c r="FC320" i="7" s="1"/>
  <c r="FD320" i="7" l="1"/>
  <c r="FG320" i="7" s="1"/>
  <c r="FH320" i="7" s="1"/>
  <c r="FI320" i="7" l="1"/>
  <c r="FC321" i="7" s="1"/>
  <c r="FD321" i="7" l="1"/>
  <c r="FG321" i="7" s="1"/>
  <c r="FH321" i="7" s="1"/>
  <c r="FI321" i="7" l="1"/>
  <c r="FC322" i="7" s="1"/>
  <c r="FD322" i="7" l="1"/>
  <c r="FG322" i="7" s="1"/>
  <c r="FH322" i="7" s="1"/>
  <c r="FI322" i="7" l="1"/>
  <c r="FD323" i="7" s="1"/>
  <c r="FG323" i="7" s="1"/>
  <c r="FH323" i="7" s="1"/>
  <c r="FC323" i="7" l="1"/>
  <c r="FI323" i="7" s="1"/>
  <c r="FC324" i="7" s="1"/>
  <c r="FD324" i="7" l="1"/>
  <c r="FG324" i="7" s="1"/>
  <c r="FH324" i="7" s="1"/>
  <c r="FI324" i="7" l="1"/>
  <c r="FD325" i="7" l="1"/>
  <c r="FG325" i="7" s="1"/>
  <c r="FH325" i="7" s="1"/>
  <c r="FC325" i="7"/>
  <c r="FI325" i="7" l="1"/>
  <c r="FC326" i="7" s="1"/>
  <c r="FD326" i="7" l="1"/>
  <c r="FG326" i="7" s="1"/>
  <c r="FH326" i="7" s="1"/>
  <c r="FI326" i="7" l="1"/>
  <c r="FD327" i="7" s="1"/>
  <c r="FG327" i="7" s="1"/>
  <c r="FH327" i="7" s="1"/>
  <c r="FC327" i="7" l="1"/>
  <c r="FI327" i="7" s="1"/>
  <c r="FC328" i="7" s="1"/>
  <c r="FJ328" i="7" s="1"/>
  <c r="FD328" i="7" l="1"/>
  <c r="FG328" i="7" s="1"/>
  <c r="FH328" i="7" s="1"/>
  <c r="FI328" i="7" l="1"/>
  <c r="FD329" i="7" s="1"/>
  <c r="FG329" i="7" s="1"/>
  <c r="FH329" i="7" s="1"/>
  <c r="FC329" i="7" l="1"/>
  <c r="FJ329" i="7" s="1"/>
  <c r="FI329" i="7" l="1"/>
  <c r="FC330" i="7" s="1"/>
  <c r="FD330" i="7" l="1"/>
  <c r="FG330" i="7" s="1"/>
  <c r="FH330" i="7" s="1"/>
  <c r="FJ330" i="7"/>
  <c r="FI330" i="7" l="1"/>
  <c r="FC331" i="7" s="1"/>
  <c r="FJ331" i="7" s="1"/>
  <c r="FD331" i="7" l="1"/>
  <c r="FG331" i="7" s="1"/>
  <c r="FH331" i="7" s="1"/>
  <c r="FI331" i="7" l="1"/>
  <c r="FD332" i="7" s="1"/>
  <c r="FG332" i="7" s="1"/>
  <c r="FH332" i="7" s="1"/>
  <c r="FC332" i="7" l="1"/>
  <c r="FJ332" i="7" s="1"/>
  <c r="FI332" i="7" l="1"/>
  <c r="FD333" i="7" s="1"/>
  <c r="FG333" i="7" s="1"/>
  <c r="FH333" i="7" s="1"/>
  <c r="FC333" i="7" l="1"/>
  <c r="FJ333" i="7" s="1"/>
  <c r="FI333" i="7" l="1"/>
  <c r="FC334" i="7"/>
  <c r="FD334" i="7"/>
  <c r="FG334" i="7" s="1"/>
  <c r="FH334" i="7" s="1"/>
  <c r="FJ334" i="7" l="1"/>
  <c r="FI334" i="7"/>
  <c r="FD335" i="7" l="1"/>
  <c r="FG335" i="7" s="1"/>
  <c r="FH335" i="7" s="1"/>
  <c r="FC335" i="7"/>
  <c r="FJ335" i="7" l="1"/>
  <c r="FI335" i="7"/>
  <c r="FC336" i="7" l="1"/>
  <c r="FD336" i="7"/>
  <c r="FG336" i="7" s="1"/>
  <c r="FH336" i="7" s="1"/>
  <c r="FI336" i="7" l="1"/>
  <c r="FJ336" i="7"/>
  <c r="FC337" i="7" l="1"/>
  <c r="FD337" i="7"/>
  <c r="FG337" i="7" s="1"/>
  <c r="FH337" i="7" s="1"/>
  <c r="FJ337" i="7" l="1"/>
  <c r="FI337" i="7"/>
  <c r="FD338" i="7" l="1"/>
  <c r="FG338" i="7" s="1"/>
  <c r="FH338" i="7" s="1"/>
  <c r="FC338" i="7"/>
  <c r="FJ338" i="7" l="1"/>
  <c r="FI338" i="7"/>
  <c r="FC339" i="7" l="1"/>
  <c r="FD339" i="7"/>
  <c r="FG339" i="7" s="1"/>
  <c r="FH339" i="7" s="1"/>
  <c r="FJ339" i="7" l="1"/>
  <c r="FI339" i="7"/>
  <c r="FD340" i="7" l="1"/>
  <c r="FG340" i="7" s="1"/>
  <c r="FH340" i="7" s="1"/>
  <c r="FC340" i="7"/>
  <c r="FI340" i="7" l="1"/>
  <c r="FJ340" i="7"/>
  <c r="FD341" i="7" l="1"/>
  <c r="FG341" i="7" s="1"/>
  <c r="FH341" i="7" s="1"/>
  <c r="FC341" i="7"/>
  <c r="FI341" i="7" l="1"/>
  <c r="FC342" i="7" s="1"/>
  <c r="FD342" i="7" l="1"/>
  <c r="FG342" i="7" s="1"/>
  <c r="FH342" i="7" s="1"/>
  <c r="FI342" i="7" l="1"/>
  <c r="FD343" i="7" s="1"/>
  <c r="FG343" i="7" s="1"/>
  <c r="FH343" i="7" s="1"/>
  <c r="FC343" i="7" l="1"/>
  <c r="FI343" i="7" s="1"/>
  <c r="FD344" i="7" s="1"/>
  <c r="FG344" i="7" s="1"/>
  <c r="FH344" i="7" s="1"/>
  <c r="FJ351" i="7"/>
  <c r="FC344" i="7" l="1"/>
  <c r="FI344" i="7" s="1"/>
  <c r="FC345" i="7" s="1"/>
  <c r="FD345" i="7" l="1"/>
  <c r="FG345" i="7" s="1"/>
  <c r="FH345" i="7" s="1"/>
  <c r="FI345" i="7" l="1"/>
  <c r="FC346" i="7" s="1"/>
  <c r="FD346" i="7" l="1"/>
  <c r="FG346" i="7" s="1"/>
  <c r="FH346" i="7" s="1"/>
  <c r="FI346" i="7" l="1"/>
  <c r="FC347" i="7" s="1"/>
  <c r="FD347" i="7" l="1"/>
  <c r="FG347" i="7" s="1"/>
  <c r="FH347" i="7" s="1"/>
  <c r="FI347" i="7" l="1"/>
  <c r="FC348" i="7" s="1"/>
  <c r="FD348" i="7" l="1"/>
  <c r="FG348" i="7" s="1"/>
  <c r="FH348" i="7" s="1"/>
  <c r="FI348" i="7" l="1"/>
  <c r="FD349" i="7" s="1"/>
  <c r="FG349" i="7" s="1"/>
  <c r="FH349" i="7" s="1"/>
  <c r="FC349" i="7" l="1"/>
  <c r="FI349" i="7" s="1"/>
  <c r="FD350" i="7" s="1"/>
  <c r="FG350" i="7" s="1"/>
  <c r="FH350" i="7" s="1"/>
  <c r="FC350" i="7" l="1"/>
  <c r="FI350" i="7" s="1"/>
  <c r="FC351" i="7" s="1"/>
  <c r="FD351" i="7" l="1"/>
  <c r="FG351" i="7" s="1"/>
  <c r="FH351" i="7" s="1"/>
  <c r="FI351" i="7" l="1"/>
  <c r="FC352" i="7" s="1"/>
  <c r="FJ352" i="7" s="1"/>
  <c r="FD352" i="7" l="1"/>
  <c r="FG352" i="7" s="1"/>
  <c r="FH352" i="7" s="1"/>
  <c r="FI352" i="7" l="1"/>
  <c r="FD353" i="7" s="1"/>
  <c r="FG353" i="7" s="1"/>
  <c r="FH353" i="7" s="1"/>
  <c r="FC353" i="7" l="1"/>
  <c r="FJ353" i="7" s="1"/>
  <c r="FI353" i="7" l="1"/>
  <c r="FD354" i="7" s="1"/>
  <c r="FG354" i="7" s="1"/>
  <c r="FH354" i="7" s="1"/>
  <c r="FC354" i="7" l="1"/>
  <c r="FJ354" i="7" s="1"/>
  <c r="FI354" i="7" l="1"/>
  <c r="FD355" i="7" s="1"/>
  <c r="FG355" i="7" s="1"/>
  <c r="FH355" i="7" s="1"/>
  <c r="FC355" i="7" l="1"/>
  <c r="FJ355" i="7" s="1"/>
  <c r="FI355" i="7" l="1"/>
  <c r="FD356" i="7" s="1"/>
  <c r="FG356" i="7" s="1"/>
  <c r="FH356" i="7" s="1"/>
  <c r="FC356" i="7" l="1"/>
  <c r="FJ356" i="7" s="1"/>
  <c r="FI356" i="7" l="1"/>
  <c r="FD357" i="7" s="1"/>
  <c r="FG357" i="7" s="1"/>
  <c r="FH357" i="7" s="1"/>
  <c r="FC357" i="7" l="1"/>
  <c r="FJ357" i="7" s="1"/>
  <c r="FI357" i="7" l="1"/>
  <c r="FC358" i="7"/>
  <c r="FJ358" i="7" s="1"/>
  <c r="FD358" i="7"/>
  <c r="FG358" i="7" s="1"/>
  <c r="FH358" i="7" s="1"/>
  <c r="FI358" i="7" l="1"/>
  <c r="FD359" i="7" s="1"/>
  <c r="FG359" i="7" s="1"/>
  <c r="FH359" i="7" s="1"/>
  <c r="FC359" i="7" l="1"/>
  <c r="FJ359" i="7" s="1"/>
  <c r="FI359" i="7" l="1"/>
  <c r="FD360" i="7" s="1"/>
  <c r="FG360" i="7" s="1"/>
  <c r="FH360" i="7" s="1"/>
  <c r="FC360" i="7" l="1"/>
  <c r="FJ360" i="7" s="1"/>
  <c r="FI360" i="7" l="1"/>
  <c r="FD361" i="7" s="1"/>
  <c r="FG361" i="7" s="1"/>
  <c r="FH361" i="7" s="1"/>
  <c r="FC361" i="7" l="1"/>
  <c r="FJ361" i="7" s="1"/>
  <c r="FI361" i="7" l="1"/>
  <c r="FD362" i="7" s="1"/>
  <c r="FG362" i="7" s="1"/>
  <c r="FH362" i="7" s="1"/>
  <c r="FC362" i="7" l="1"/>
  <c r="FJ362" i="7" s="1"/>
  <c r="FI362" i="7" l="1"/>
  <c r="FD363" i="7" s="1"/>
  <c r="FG363" i="7" s="1"/>
  <c r="FH363" i="7" s="1"/>
  <c r="FC363" i="7" l="1"/>
  <c r="FJ363" i="7" s="1"/>
  <c r="FI363" i="7" l="1"/>
  <c r="FC364" i="7" s="1"/>
  <c r="FJ364" i="7" s="1"/>
  <c r="FD364" i="7" l="1"/>
  <c r="FG364" i="7" s="1"/>
  <c r="FH364" i="7" s="1"/>
  <c r="FI364" i="7" l="1"/>
  <c r="FC365" i="7" s="1"/>
  <c r="FD365" i="7" l="1"/>
  <c r="FG365" i="7" s="1"/>
  <c r="FH365" i="7" s="1"/>
  <c r="FI365" i="7" l="1"/>
  <c r="FD366" i="7" s="1"/>
  <c r="FG366" i="7" s="1"/>
  <c r="FH366" i="7" s="1"/>
  <c r="FC366" i="7"/>
  <c r="FI366" i="7" l="1"/>
  <c r="FC367" i="7" s="1"/>
  <c r="FD367" i="7" l="1"/>
  <c r="FG367" i="7" s="1"/>
  <c r="FH367" i="7" s="1"/>
  <c r="FI367" i="7" l="1"/>
  <c r="FD368" i="7" s="1"/>
  <c r="FG368" i="7" s="1"/>
  <c r="FH368" i="7" s="1"/>
  <c r="FC368" i="7" l="1"/>
  <c r="FI368" i="7" s="1"/>
  <c r="FD369" i="7" s="1"/>
  <c r="FG369" i="7" s="1"/>
  <c r="FH369" i="7" s="1"/>
  <c r="FC369" i="7" l="1"/>
  <c r="FI369" i="7" s="1"/>
  <c r="FD370" i="7" s="1"/>
  <c r="FG370" i="7" s="1"/>
  <c r="FH370" i="7" s="1"/>
  <c r="FC370" i="7" l="1"/>
  <c r="FI370" i="7" s="1"/>
  <c r="FC371" i="7" l="1"/>
  <c r="FD371" i="7"/>
  <c r="FG371" i="7" s="1"/>
  <c r="FH371" i="7" s="1"/>
  <c r="FI371" i="7" l="1"/>
  <c r="FD372" i="7" s="1"/>
  <c r="FG372" i="7" s="1"/>
  <c r="FH372" i="7" s="1"/>
  <c r="FC372" i="7" l="1"/>
  <c r="FI372" i="7" s="1"/>
  <c r="FD373" i="7" s="1"/>
  <c r="FG373" i="7" s="1"/>
  <c r="FH373" i="7" s="1"/>
  <c r="FC373" i="7" l="1"/>
  <c r="FI373" i="7" s="1"/>
  <c r="FD374" i="7" s="1"/>
  <c r="FG374" i="7" s="1"/>
  <c r="FH374" i="7" s="1"/>
  <c r="FC374" i="7" l="1"/>
  <c r="FI374" i="7" s="1"/>
  <c r="FD375" i="7" l="1"/>
  <c r="FG375" i="7" s="1"/>
  <c r="FH375" i="7" s="1"/>
  <c r="FC375" i="7"/>
  <c r="FJ375" i="7" s="1"/>
  <c r="FI375" i="7" l="1"/>
  <c r="FD376" i="7" s="1"/>
  <c r="FG376" i="7" s="1"/>
  <c r="FH376" i="7" s="1"/>
  <c r="FC376" i="7" l="1"/>
  <c r="FJ376" i="7" s="1"/>
  <c r="FI376" i="7" l="1"/>
  <c r="FD377" i="7" s="1"/>
  <c r="FG377" i="7" s="1"/>
  <c r="FH377" i="7" s="1"/>
  <c r="FC377" i="7" l="1"/>
  <c r="FJ377" i="7" s="1"/>
  <c r="FI377" i="7" l="1"/>
  <c r="FD378" i="7" s="1"/>
  <c r="FG378" i="7" s="1"/>
  <c r="FH378" i="7" s="1"/>
  <c r="FC378" i="7" l="1"/>
  <c r="FJ378" i="7" s="1"/>
  <c r="FI378" i="7" l="1"/>
  <c r="FD379" i="7" s="1"/>
  <c r="FG379" i="7" s="1"/>
  <c r="FH379" i="7" s="1"/>
  <c r="FC379" i="7"/>
  <c r="FJ379" i="7" s="1"/>
  <c r="FI379" i="7" l="1"/>
  <c r="FD380" i="7" l="1"/>
  <c r="FG380" i="7" s="1"/>
  <c r="FH380" i="7" s="1"/>
  <c r="FC380" i="7"/>
  <c r="FJ380" i="7" s="1"/>
  <c r="FI380" i="7" l="1"/>
  <c r="FD381" i="7" l="1"/>
  <c r="FG381" i="7" s="1"/>
  <c r="FH381" i="7" s="1"/>
  <c r="FC381" i="7"/>
  <c r="FJ381" i="7" s="1"/>
  <c r="FI381" i="7" l="1"/>
  <c r="FD382" i="7" l="1"/>
  <c r="FG382" i="7" s="1"/>
  <c r="FH382" i="7" s="1"/>
  <c r="FC382" i="7"/>
  <c r="FJ382" i="7" s="1"/>
  <c r="FI382" i="7" l="1"/>
  <c r="FD383" i="7" l="1"/>
  <c r="FG383" i="7" s="1"/>
  <c r="FH383" i="7" s="1"/>
  <c r="FC383" i="7"/>
  <c r="FJ383" i="7" s="1"/>
  <c r="FI383" i="7" l="1"/>
  <c r="FD384" i="7" l="1"/>
  <c r="FG384" i="7" s="1"/>
  <c r="FH384" i="7" s="1"/>
  <c r="FC384" i="7"/>
  <c r="FJ384" i="7" s="1"/>
  <c r="FJ399" i="7"/>
  <c r="FI384" i="7" l="1"/>
  <c r="FD385" i="7" l="1"/>
  <c r="FG385" i="7" s="1"/>
  <c r="FH385" i="7" s="1"/>
  <c r="FC385" i="7"/>
  <c r="FJ385" i="7" s="1"/>
  <c r="FI385" i="7" l="1"/>
  <c r="FD386" i="7" l="1"/>
  <c r="FG386" i="7" s="1"/>
  <c r="FH386" i="7" s="1"/>
  <c r="FC386" i="7"/>
  <c r="FJ386" i="7" s="1"/>
  <c r="FI386" i="7" l="1"/>
  <c r="FD387" i="7" l="1"/>
  <c r="FG387" i="7" s="1"/>
  <c r="FH387" i="7" s="1"/>
  <c r="FC387" i="7"/>
  <c r="FJ387" i="7" s="1"/>
  <c r="FI387" i="7" l="1"/>
  <c r="FD388" i="7" l="1"/>
  <c r="FG388" i="7" s="1"/>
  <c r="FH388" i="7" s="1"/>
  <c r="FC388" i="7"/>
  <c r="FJ388" i="7" s="1"/>
  <c r="FI388" i="7" l="1"/>
  <c r="FD389" i="7" s="1"/>
  <c r="FG389" i="7" s="1"/>
  <c r="FH389" i="7" s="1"/>
  <c r="FC389" i="7" l="1"/>
  <c r="FI389" i="7" s="1"/>
  <c r="FD390" i="7" l="1"/>
  <c r="FG390" i="7" s="1"/>
  <c r="FH390" i="7" s="1"/>
  <c r="FC390" i="7"/>
  <c r="FI390" i="7" l="1"/>
  <c r="FD391" i="7" s="1"/>
  <c r="FG391" i="7" s="1"/>
  <c r="FH391" i="7" s="1"/>
  <c r="FC391" i="7" l="1"/>
  <c r="FI391" i="7" s="1"/>
  <c r="FD392" i="7" l="1"/>
  <c r="FG392" i="7" s="1"/>
  <c r="FH392" i="7" s="1"/>
  <c r="FC392" i="7"/>
  <c r="FI392" i="7" l="1"/>
  <c r="FD393" i="7" s="1"/>
  <c r="FG393" i="7" s="1"/>
  <c r="FH393" i="7" s="1"/>
  <c r="FC393" i="7" l="1"/>
  <c r="FI393" i="7" s="1"/>
  <c r="FD394" i="7" l="1"/>
  <c r="FG394" i="7" s="1"/>
  <c r="FH394" i="7" s="1"/>
  <c r="FC394" i="7"/>
  <c r="FI394" i="7" l="1"/>
  <c r="FC395" i="7" s="1"/>
  <c r="FD395" i="7" l="1"/>
  <c r="FG395" i="7" s="1"/>
  <c r="FH395" i="7" s="1"/>
  <c r="FI395" i="7" l="1"/>
  <c r="FD396" i="7" s="1"/>
  <c r="FG396" i="7" s="1"/>
  <c r="FH396" i="7" s="1"/>
  <c r="FC396" i="7" l="1"/>
  <c r="FI396" i="7" s="1"/>
  <c r="FD397" i="7" s="1"/>
  <c r="FG397" i="7" s="1"/>
  <c r="FH397" i="7" s="1"/>
  <c r="FC397" i="7" l="1"/>
  <c r="FI397" i="7" s="1"/>
  <c r="FD398" i="7" s="1"/>
  <c r="FG398" i="7" s="1"/>
  <c r="FH398" i="7" s="1"/>
  <c r="FC398" i="7" l="1"/>
  <c r="FI398" i="7" s="1"/>
  <c r="FD399" i="7" s="1"/>
  <c r="FG399" i="7" s="1"/>
  <c r="FH399" i="7" s="1"/>
  <c r="FC399" i="7" l="1"/>
  <c r="FI399" i="7" s="1"/>
  <c r="FD400" i="7" s="1"/>
  <c r="FG400" i="7" s="1"/>
  <c r="FH400" i="7" s="1"/>
  <c r="FC400" i="7" l="1"/>
  <c r="FJ400" i="7" s="1"/>
  <c r="FI400" i="7" l="1"/>
  <c r="FD401" i="7" s="1"/>
  <c r="FG401" i="7" s="1"/>
  <c r="FH401" i="7" s="1"/>
  <c r="FC401" i="7"/>
  <c r="FJ401" i="7" s="1"/>
  <c r="FI401" i="7" l="1"/>
  <c r="FD402" i="7" s="1"/>
  <c r="FG402" i="7" s="1"/>
  <c r="FH402" i="7" s="1"/>
  <c r="FC402" i="7" l="1"/>
  <c r="FJ402" i="7" s="1"/>
  <c r="FI402" i="7" l="1"/>
  <c r="FD403" i="7" s="1"/>
  <c r="FG403" i="7" s="1"/>
  <c r="FH403" i="7" s="1"/>
  <c r="FC403" i="7" l="1"/>
  <c r="FJ403" i="7" s="1"/>
  <c r="FI403" i="7" l="1"/>
  <c r="FD404" i="7" s="1"/>
  <c r="FG404" i="7" s="1"/>
  <c r="FH404" i="7" s="1"/>
  <c r="FC404" i="7" l="1"/>
  <c r="FJ404" i="7" s="1"/>
  <c r="FI404" i="7" l="1"/>
  <c r="FD405" i="7" s="1"/>
  <c r="FG405" i="7" s="1"/>
  <c r="FH405" i="7" s="1"/>
  <c r="FC405" i="7" l="1"/>
  <c r="FJ405" i="7" s="1"/>
  <c r="FI405" i="7" l="1"/>
  <c r="FD406" i="7" s="1"/>
  <c r="FG406" i="7" s="1"/>
  <c r="FH406" i="7" s="1"/>
  <c r="FC406" i="7" l="1"/>
  <c r="FJ406" i="7" s="1"/>
  <c r="FI406" i="7" l="1"/>
  <c r="FD407" i="7"/>
  <c r="FG407" i="7" s="1"/>
  <c r="FH407" i="7" s="1"/>
  <c r="FC407" i="7"/>
  <c r="FJ407" i="7" l="1"/>
  <c r="FI407" i="7"/>
  <c r="FD408" i="7" l="1"/>
  <c r="FG408" i="7" s="1"/>
  <c r="FH408" i="7" s="1"/>
  <c r="FC408" i="7"/>
  <c r="FJ408" i="7" s="1"/>
  <c r="FI408" i="7" l="1"/>
  <c r="FD409" i="7" l="1"/>
  <c r="FG409" i="7" s="1"/>
  <c r="FH409" i="7" s="1"/>
  <c r="FC409" i="7"/>
  <c r="FJ409" i="7" s="1"/>
  <c r="FI409" i="7" l="1"/>
  <c r="FD410" i="7" l="1"/>
  <c r="FG410" i="7" s="1"/>
  <c r="FH410" i="7" s="1"/>
  <c r="FC410" i="7"/>
  <c r="FJ410" i="7" s="1"/>
  <c r="FI410" i="7" l="1"/>
  <c r="FC411" i="7" s="1"/>
  <c r="FD411" i="7" l="1"/>
  <c r="FG411" i="7" s="1"/>
  <c r="FH411" i="7" s="1"/>
  <c r="FJ411" i="7"/>
  <c r="FI411" i="7" l="1"/>
  <c r="FD412" i="7" s="1"/>
  <c r="FG412" i="7" s="1"/>
  <c r="FH412" i="7" s="1"/>
  <c r="FC412" i="7"/>
  <c r="FJ412" i="7" s="1"/>
  <c r="FI412" i="7" l="1"/>
  <c r="FC413" i="7" l="1"/>
  <c r="FD413" i="7"/>
  <c r="FG413" i="7" s="1"/>
  <c r="FH413" i="7" s="1"/>
  <c r="FI413" i="7" l="1"/>
  <c r="FD414" i="7" l="1"/>
  <c r="FG414" i="7" s="1"/>
  <c r="FH414" i="7" s="1"/>
  <c r="FC414" i="7"/>
  <c r="FI414" i="7" s="1"/>
  <c r="FD415" i="7" l="1"/>
  <c r="FG415" i="7" s="1"/>
  <c r="FH415" i="7" s="1"/>
  <c r="FC415" i="7"/>
  <c r="FI415" i="7" l="1"/>
  <c r="FD416" i="7" s="1"/>
  <c r="FG416" i="7" s="1"/>
  <c r="FH416" i="7" s="1"/>
  <c r="FC416" i="7" l="1"/>
  <c r="FI416" i="7" s="1"/>
  <c r="FD417" i="7" s="1"/>
  <c r="FG417" i="7" s="1"/>
  <c r="FH417" i="7" s="1"/>
  <c r="FC417" i="7" l="1"/>
  <c r="FI417" i="7" s="1"/>
  <c r="FD418" i="7" s="1"/>
  <c r="FG418" i="7" s="1"/>
  <c r="FH418" i="7" s="1"/>
  <c r="FC418" i="7" l="1"/>
  <c r="FI418" i="7" s="1"/>
  <c r="FD419" i="7" s="1"/>
  <c r="FG419" i="7" s="1"/>
  <c r="FH419" i="7" s="1"/>
  <c r="FC419" i="7" l="1"/>
  <c r="FI419" i="7" s="1"/>
  <c r="FD420" i="7" s="1"/>
  <c r="FG420" i="7" s="1"/>
  <c r="FH420" i="7" s="1"/>
  <c r="FC420" i="7" l="1"/>
  <c r="FI420" i="7" s="1"/>
  <c r="FD421" i="7" s="1"/>
  <c r="FG421" i="7" s="1"/>
  <c r="FH421" i="7" s="1"/>
  <c r="FC421" i="7" l="1"/>
  <c r="FI421" i="7" s="1"/>
  <c r="FD422" i="7" s="1"/>
  <c r="FG422" i="7" s="1"/>
  <c r="FH422" i="7" s="1"/>
  <c r="FC422" i="7" l="1"/>
  <c r="FI422" i="7" s="1"/>
  <c r="FD423" i="7" s="1"/>
  <c r="FG423" i="7" s="1"/>
  <c r="FH423" i="7" s="1"/>
  <c r="FC423" i="7" l="1"/>
  <c r="FI423" i="7" s="1"/>
  <c r="FD424" i="7" s="1"/>
  <c r="FC424" i="7" l="1"/>
  <c r="FJ424" i="7" s="1"/>
  <c r="FG424" i="7"/>
  <c r="FH424" i="7" s="1"/>
  <c r="FI424" i="7" l="1"/>
  <c r="FD425" i="7" s="1"/>
  <c r="FC425" i="7" l="1"/>
  <c r="FJ425" i="7" s="1"/>
  <c r="FG425" i="7"/>
  <c r="FH425" i="7" s="1"/>
  <c r="FI425" i="7" l="1"/>
  <c r="FD426" i="7" s="1"/>
  <c r="FC426" i="7" l="1"/>
  <c r="FJ426" i="7" s="1"/>
  <c r="FG426" i="7"/>
  <c r="FH426" i="7" s="1"/>
  <c r="FI426" i="7" l="1"/>
  <c r="FD427" i="7" s="1"/>
  <c r="FG427" i="7" l="1"/>
  <c r="FH427" i="7" s="1"/>
  <c r="FC427" i="7"/>
  <c r="FJ427" i="7" s="1"/>
  <c r="FI427" i="7" l="1"/>
  <c r="FD428" i="7" s="1"/>
  <c r="FG428" i="7" l="1"/>
  <c r="FH428" i="7" s="1"/>
  <c r="FC428" i="7"/>
  <c r="FJ428" i="7" s="1"/>
  <c r="FI428" i="7" l="1"/>
  <c r="FD429" i="7" s="1"/>
  <c r="FG429" i="7" l="1"/>
  <c r="FH429" i="7" s="1"/>
  <c r="FC429" i="7"/>
  <c r="FJ429" i="7" s="1"/>
  <c r="FI429" i="7" l="1"/>
  <c r="FD430" i="7" s="1"/>
  <c r="FC430" i="7" l="1"/>
  <c r="FJ430" i="7" s="1"/>
  <c r="FG430" i="7"/>
  <c r="FH430" i="7" s="1"/>
  <c r="FI430" i="7" l="1"/>
  <c r="FD431" i="7" s="1"/>
  <c r="FG431" i="7" l="1"/>
  <c r="FH431" i="7" s="1"/>
  <c r="FC431" i="7"/>
  <c r="FJ431" i="7" s="1"/>
  <c r="FI431" i="7" l="1"/>
  <c r="FD432" i="7" s="1"/>
  <c r="FG432" i="7" l="1"/>
  <c r="FH432" i="7" s="1"/>
  <c r="FC432" i="7"/>
  <c r="FJ432" i="7" s="1"/>
  <c r="FI432" i="7" l="1"/>
  <c r="FD433" i="7" s="1"/>
  <c r="FC433" i="7" l="1"/>
  <c r="FJ433" i="7" s="1"/>
  <c r="FG433" i="7"/>
  <c r="FH433" i="7" s="1"/>
  <c r="FI433" i="7" l="1"/>
  <c r="FD434" i="7" s="1"/>
  <c r="FC434" i="7" l="1"/>
  <c r="FJ434" i="7" s="1"/>
  <c r="FG434" i="7"/>
  <c r="FH434" i="7" s="1"/>
  <c r="FI434" i="7" l="1"/>
  <c r="FD435" i="7" s="1"/>
  <c r="FC435" i="7" l="1"/>
  <c r="FJ435" i="7" s="1"/>
  <c r="FG435" i="7"/>
  <c r="FH435" i="7" s="1"/>
  <c r="FI435" i="7" l="1"/>
  <c r="FD436" i="7" s="1"/>
  <c r="FC436" i="7" l="1"/>
  <c r="FJ436" i="7" s="1"/>
  <c r="FG436" i="7"/>
  <c r="FH436" i="7" s="1"/>
  <c r="FI436" i="7" l="1"/>
  <c r="FD437" i="7" s="1"/>
  <c r="FG437" i="7" l="1"/>
  <c r="FH437" i="7" s="1"/>
  <c r="FC437" i="7"/>
  <c r="FI437" i="7" s="1"/>
  <c r="FD438" i="7" s="1"/>
  <c r="FG438" i="7" l="1"/>
  <c r="FH438" i="7" s="1"/>
  <c r="FC438" i="7"/>
  <c r="FI438" i="7" s="1"/>
  <c r="FD439" i="7" s="1"/>
  <c r="FG439" i="7" l="1"/>
  <c r="FH439" i="7" s="1"/>
  <c r="FC439" i="7"/>
  <c r="FI439" i="7" l="1"/>
  <c r="FD440" i="7" s="1"/>
  <c r="FG440" i="7" l="1"/>
  <c r="FH440" i="7" s="1"/>
  <c r="FC440" i="7"/>
  <c r="FI440" i="7" l="1"/>
  <c r="FC441" i="7" l="1"/>
  <c r="FD441" i="7"/>
  <c r="FI441" i="7" l="1"/>
  <c r="FD442" i="7" s="1"/>
  <c r="FG442" i="7" s="1"/>
  <c r="FH442" i="7" s="1"/>
  <c r="FG441" i="7"/>
  <c r="FH441" i="7" s="1"/>
  <c r="FC442" i="7" l="1"/>
  <c r="FI442" i="7" s="1"/>
  <c r="FD443" i="7" l="1"/>
  <c r="FG443" i="7" s="1"/>
  <c r="FH443" i="7" s="1"/>
  <c r="FC443" i="7"/>
  <c r="FI443" i="7" l="1"/>
  <c r="FD444" i="7" s="1"/>
  <c r="FG444" i="7" s="1"/>
  <c r="FH444" i="7" s="1"/>
  <c r="FC444" i="7" l="1"/>
  <c r="FI444" i="7" s="1"/>
  <c r="FD445" i="7" l="1"/>
  <c r="FG445" i="7" s="1"/>
  <c r="FH445" i="7" s="1"/>
  <c r="FC445" i="7"/>
  <c r="FI445" i="7" l="1"/>
  <c r="FD446" i="7" s="1"/>
  <c r="FG446" i="7" s="1"/>
  <c r="FH446" i="7" s="1"/>
  <c r="FC446" i="7" l="1"/>
  <c r="FI446" i="7" s="1"/>
  <c r="FD447" i="7" l="1"/>
  <c r="FG447" i="7" s="1"/>
  <c r="FH447" i="7" s="1"/>
  <c r="FC447" i="7"/>
  <c r="FJ447" i="7" s="1"/>
  <c r="FI447" i="7" l="1"/>
  <c r="FD448" i="7" s="1"/>
  <c r="FG448" i="7" s="1"/>
  <c r="FH448" i="7" s="1"/>
  <c r="FC448" i="7" l="1"/>
  <c r="FJ448" i="7" s="1"/>
  <c r="FI448" i="7" l="1"/>
  <c r="FD449" i="7" s="1"/>
  <c r="FG449" i="7" s="1"/>
  <c r="FH449" i="7" s="1"/>
  <c r="FC449" i="7" l="1"/>
  <c r="FJ449" i="7" s="1"/>
  <c r="FI449" i="7" l="1"/>
  <c r="FD450" i="7" s="1"/>
  <c r="FG450" i="7" s="1"/>
  <c r="FH450" i="7" s="1"/>
  <c r="FC450" i="7" l="1"/>
  <c r="FJ450" i="7" s="1"/>
  <c r="FI450" i="7" l="1"/>
  <c r="FD451" i="7" s="1"/>
  <c r="FG451" i="7" s="1"/>
  <c r="FH451" i="7" s="1"/>
  <c r="FC451" i="7" l="1"/>
  <c r="FJ451" i="7" s="1"/>
  <c r="FI451" i="7" l="1"/>
  <c r="FD452" i="7" s="1"/>
  <c r="FG452" i="7" s="1"/>
  <c r="FH452" i="7" s="1"/>
  <c r="FC452" i="7" l="1"/>
  <c r="FJ452" i="7" s="1"/>
  <c r="FI452" i="7" l="1"/>
  <c r="FD453" i="7" s="1"/>
  <c r="FG453" i="7" s="1"/>
  <c r="FH453" i="7" s="1"/>
  <c r="FC453" i="7" l="1"/>
  <c r="FJ453" i="7" s="1"/>
  <c r="FI453" i="7" l="1"/>
  <c r="FD454" i="7" s="1"/>
  <c r="FG454" i="7" s="1"/>
  <c r="FH454" i="7" s="1"/>
  <c r="FC454" i="7" l="1"/>
  <c r="FJ454" i="7" s="1"/>
  <c r="FI454" i="7" l="1"/>
  <c r="FD455" i="7" s="1"/>
  <c r="FG455" i="7" s="1"/>
  <c r="FH455" i="7" s="1"/>
  <c r="FC455" i="7" l="1"/>
  <c r="FJ455" i="7" s="1"/>
  <c r="FI455" i="7" l="1"/>
  <c r="FD456" i="7" s="1"/>
  <c r="FG456" i="7" s="1"/>
  <c r="FH456" i="7" s="1"/>
  <c r="FC456" i="7" l="1"/>
  <c r="FJ456" i="7" s="1"/>
  <c r="FI456" i="7" l="1"/>
  <c r="FD457" i="7" s="1"/>
  <c r="FG457" i="7" s="1"/>
  <c r="FH457" i="7" s="1"/>
  <c r="FC457" i="7" l="1"/>
  <c r="FJ457" i="7" s="1"/>
  <c r="FI457" i="7" l="1"/>
  <c r="FD458" i="7" s="1"/>
  <c r="FG458" i="7" s="1"/>
  <c r="FH458" i="7" s="1"/>
  <c r="FC458" i="7" l="1"/>
  <c r="FJ458" i="7" s="1"/>
  <c r="FI458" i="7" l="1"/>
  <c r="FD459" i="7" s="1"/>
  <c r="FG459" i="7" s="1"/>
  <c r="FH459" i="7" s="1"/>
  <c r="FJ471" i="7"/>
  <c r="FC459" i="7" l="1"/>
  <c r="FJ459" i="7" s="1"/>
  <c r="FI459" i="7" l="1"/>
  <c r="FD460" i="7" s="1"/>
  <c r="FG460" i="7" s="1"/>
  <c r="FH460" i="7" s="1"/>
  <c r="FC460" i="7" l="1"/>
  <c r="FJ460" i="7" s="1"/>
  <c r="FI460" i="7" l="1"/>
  <c r="FD461" i="7" s="1"/>
  <c r="FG461" i="7" s="1"/>
  <c r="FH461" i="7" s="1"/>
  <c r="FC461" i="7" l="1"/>
  <c r="FI461" i="7" s="1"/>
  <c r="FD462" i="7" l="1"/>
  <c r="FG462" i="7" s="1"/>
  <c r="FH462" i="7" s="1"/>
  <c r="FC462" i="7"/>
  <c r="FI462" i="7" l="1"/>
  <c r="FC463" i="7" s="1"/>
  <c r="FD463" i="7" l="1"/>
  <c r="FI463" i="7" s="1"/>
  <c r="FD464" i="7" l="1"/>
  <c r="FG464" i="7" s="1"/>
  <c r="FH464" i="7" s="1"/>
  <c r="FC464" i="7"/>
  <c r="FG463" i="7"/>
  <c r="FH463" i="7" s="1"/>
  <c r="FI464" i="7" l="1"/>
  <c r="FD465" i="7" s="1"/>
  <c r="FG465" i="7" s="1"/>
  <c r="FH465" i="7" s="1"/>
  <c r="FC465" i="7" l="1"/>
  <c r="FI465" i="7" s="1"/>
  <c r="FD466" i="7" s="1"/>
  <c r="FG466" i="7" s="1"/>
  <c r="FH466" i="7" s="1"/>
  <c r="FC466" i="7" l="1"/>
  <c r="FI466" i="7" s="1"/>
  <c r="FD467" i="7" s="1"/>
  <c r="FG467" i="7" s="1"/>
  <c r="FH467" i="7" s="1"/>
  <c r="FC467" i="7" l="1"/>
  <c r="FI467" i="7" s="1"/>
  <c r="FD468" i="7" s="1"/>
  <c r="FG468" i="7" s="1"/>
  <c r="FH468" i="7" s="1"/>
  <c r="FC468" i="7" l="1"/>
  <c r="FI468" i="7" s="1"/>
  <c r="FD469" i="7" s="1"/>
  <c r="FC469" i="7" l="1"/>
  <c r="FG469" i="7"/>
  <c r="FH469" i="7" s="1"/>
  <c r="FI469" i="7" l="1"/>
  <c r="FD470" i="7" s="1"/>
  <c r="FG470" i="7" l="1"/>
  <c r="FH470" i="7" s="1"/>
  <c r="FC470" i="7"/>
  <c r="FI470" i="7" s="1"/>
  <c r="FD471" i="7" s="1"/>
  <c r="FG471" i="7" l="1"/>
  <c r="FH471" i="7" s="1"/>
  <c r="FC471" i="7"/>
  <c r="FI471" i="7" l="1"/>
  <c r="FD472" i="7" l="1"/>
  <c r="FG472" i="7" s="1"/>
  <c r="FH472" i="7" s="1"/>
  <c r="FC472" i="7"/>
  <c r="FJ472" i="7" s="1"/>
  <c r="FI472" i="7" l="1"/>
  <c r="FD473" i="7" l="1"/>
  <c r="FG473" i="7" s="1"/>
  <c r="FH473" i="7" s="1"/>
  <c r="FC473" i="7"/>
  <c r="FJ473" i="7" s="1"/>
  <c r="FI473" i="7" l="1"/>
  <c r="FD474" i="7" l="1"/>
  <c r="FG474" i="7" s="1"/>
  <c r="FH474" i="7" s="1"/>
  <c r="FC474" i="7"/>
  <c r="FJ474" i="7" s="1"/>
  <c r="FI474" i="7" l="1"/>
  <c r="FD475" i="7" l="1"/>
  <c r="FG475" i="7" s="1"/>
  <c r="FH475" i="7" s="1"/>
  <c r="FC475" i="7"/>
  <c r="FJ475" i="7" s="1"/>
  <c r="FI475" i="7" l="1"/>
  <c r="FD476" i="7" l="1"/>
  <c r="FG476" i="7" s="1"/>
  <c r="FH476" i="7" s="1"/>
  <c r="FC476" i="7"/>
  <c r="FJ476" i="7" s="1"/>
  <c r="FI476" i="7" l="1"/>
  <c r="FD477" i="7" l="1"/>
  <c r="FG477" i="7" s="1"/>
  <c r="FH477" i="7" s="1"/>
  <c r="FC477" i="7"/>
  <c r="FJ477" i="7" s="1"/>
  <c r="FI477" i="7" l="1"/>
  <c r="FD478" i="7" l="1"/>
  <c r="FG478" i="7" s="1"/>
  <c r="FH478" i="7" s="1"/>
  <c r="FC478" i="7"/>
  <c r="FJ478" i="7" s="1"/>
  <c r="FI478" i="7" l="1"/>
  <c r="FD479" i="7" l="1"/>
  <c r="FG479" i="7" s="1"/>
  <c r="FH479" i="7" s="1"/>
  <c r="FC479" i="7"/>
  <c r="FJ479" i="7" s="1"/>
  <c r="FI479" i="7" l="1"/>
  <c r="FD480" i="7" l="1"/>
  <c r="FG480" i="7" s="1"/>
  <c r="FH480" i="7" s="1"/>
  <c r="FC480" i="7"/>
  <c r="FJ480" i="7" s="1"/>
  <c r="FI480" i="7" l="1"/>
  <c r="FD481" i="7" l="1"/>
  <c r="FG481" i="7" s="1"/>
  <c r="FH481" i="7" s="1"/>
  <c r="FC481" i="7"/>
  <c r="FJ481" i="7" s="1"/>
  <c r="FI481" i="7" l="1"/>
  <c r="FD482" i="7" l="1"/>
  <c r="FG482" i="7" s="1"/>
  <c r="FH482" i="7" s="1"/>
  <c r="FC482" i="7"/>
  <c r="FJ482" i="7" s="1"/>
  <c r="FI482" i="7" l="1"/>
  <c r="FD483" i="7" l="1"/>
  <c r="FG483" i="7" s="1"/>
  <c r="FH483" i="7" s="1"/>
  <c r="FC483" i="7"/>
  <c r="FJ483" i="7" s="1"/>
  <c r="FI483" i="7" l="1"/>
  <c r="FD484" i="7" l="1"/>
  <c r="FG484" i="7" s="1"/>
  <c r="FH484" i="7" s="1"/>
  <c r="FC484" i="7"/>
  <c r="FJ484" i="7" s="1"/>
  <c r="FI484" i="7" l="1"/>
  <c r="FD485" i="7" l="1"/>
  <c r="FG485" i="7" s="1"/>
  <c r="FH485" i="7" s="1"/>
  <c r="FC485" i="7"/>
  <c r="FI485" i="7" l="1"/>
  <c r="FD486" i="7" s="1"/>
  <c r="FG486" i="7" s="1"/>
  <c r="FH486" i="7" s="1"/>
  <c r="FC486" i="7" l="1"/>
  <c r="FI486" i="7" s="1"/>
  <c r="FD487" i="7" s="1"/>
  <c r="FG487" i="7" s="1"/>
  <c r="FH487" i="7" s="1"/>
  <c r="FC487" i="7" l="1"/>
  <c r="FI487" i="7" s="1"/>
  <c r="FD488" i="7" s="1"/>
  <c r="FG488" i="7" s="1"/>
  <c r="FH488" i="7" s="1"/>
  <c r="FC488" i="7" l="1"/>
  <c r="FI488" i="7" s="1"/>
  <c r="FD489" i="7" s="1"/>
  <c r="FG489" i="7" s="1"/>
  <c r="FH489" i="7" s="1"/>
  <c r="FC489" i="7" l="1"/>
  <c r="FI489" i="7" s="1"/>
  <c r="FD490" i="7" s="1"/>
  <c r="FG490" i="7" s="1"/>
  <c r="FH490" i="7" s="1"/>
  <c r="FC490" i="7" l="1"/>
  <c r="FI490" i="7" s="1"/>
  <c r="FD491" i="7" s="1"/>
  <c r="FG491" i="7" s="1"/>
  <c r="FH491" i="7" s="1"/>
  <c r="FJ495" i="7"/>
  <c r="FC491" i="7" l="1"/>
  <c r="FI491" i="7" s="1"/>
  <c r="FD492" i="7" s="1"/>
  <c r="FG492" i="7" s="1"/>
  <c r="FH492" i="7" s="1"/>
  <c r="FC492" i="7" l="1"/>
  <c r="FI492" i="7" s="1"/>
  <c r="FD493" i="7" s="1"/>
  <c r="FG493" i="7" l="1"/>
  <c r="FH493" i="7" s="1"/>
  <c r="FC493" i="7"/>
  <c r="FI493" i="7" s="1"/>
  <c r="FD494" i="7" s="1"/>
  <c r="FG494" i="7" l="1"/>
  <c r="FH494" i="7" s="1"/>
  <c r="FC494" i="7"/>
  <c r="FI494" i="7" s="1"/>
  <c r="FD495" i="7" s="1"/>
  <c r="FG495" i="7" l="1"/>
  <c r="FH495" i="7" s="1"/>
  <c r="FC495" i="7"/>
  <c r="FI495" i="7" s="1"/>
  <c r="FD496" i="7" s="1"/>
  <c r="FC496" i="7" l="1"/>
  <c r="FJ496" i="7" s="1"/>
  <c r="FG496" i="7"/>
  <c r="FH496" i="7" s="1"/>
  <c r="FI496" i="7" l="1"/>
  <c r="FD497" i="7" s="1"/>
  <c r="FG497" i="7" l="1"/>
  <c r="FH497" i="7" s="1"/>
  <c r="FC497" i="7"/>
  <c r="FJ497" i="7" l="1"/>
  <c r="FI497" i="7"/>
  <c r="FD498" i="7" s="1"/>
  <c r="FG498" i="7" l="1"/>
  <c r="FH498" i="7" s="1"/>
  <c r="FC498" i="7"/>
  <c r="FJ498" i="7" l="1"/>
  <c r="FI498" i="7"/>
  <c r="FD499" i="7" s="1"/>
  <c r="FC499" i="7" l="1"/>
  <c r="FG499" i="7"/>
  <c r="FH499" i="7" s="1"/>
  <c r="FJ499" i="7" l="1"/>
  <c r="FI499" i="7"/>
  <c r="FD500" i="7" s="1"/>
  <c r="FC500" i="7" l="1"/>
  <c r="FJ500" i="7" s="1"/>
  <c r="FG500" i="7"/>
  <c r="FH500" i="7" s="1"/>
  <c r="FI500" i="7" l="1"/>
  <c r="FD501" i="7" s="1"/>
  <c r="FG501" i="7" l="1"/>
  <c r="FH501" i="7" s="1"/>
  <c r="FC501" i="7"/>
  <c r="FJ501" i="7" l="1"/>
  <c r="FI501" i="7"/>
  <c r="FD502" i="7" s="1"/>
  <c r="FC502" i="7" l="1"/>
  <c r="FG502" i="7"/>
  <c r="FH502" i="7" s="1"/>
  <c r="FJ502" i="7" l="1"/>
  <c r="FI502" i="7"/>
  <c r="FD503" i="7" s="1"/>
  <c r="FG503" i="7" l="1"/>
  <c r="FH503" i="7" s="1"/>
  <c r="FC503" i="7"/>
  <c r="FJ503" i="7" s="1"/>
  <c r="FI503" i="7" l="1"/>
  <c r="FD504" i="7" s="1"/>
  <c r="FG504" i="7" l="1"/>
  <c r="FH504" i="7" s="1"/>
  <c r="FC504" i="7"/>
  <c r="FJ504" i="7" l="1"/>
  <c r="FI504" i="7"/>
  <c r="FD505" i="7" s="1"/>
  <c r="FG505" i="7" l="1"/>
  <c r="FH505" i="7" s="1"/>
  <c r="FC505" i="7"/>
  <c r="FJ505" i="7" l="1"/>
  <c r="FI505" i="7"/>
  <c r="FD506" i="7" s="1"/>
  <c r="FC506" i="7" l="1"/>
  <c r="FG506" i="7"/>
  <c r="FH506" i="7" s="1"/>
  <c r="FJ506" i="7" l="1"/>
  <c r="FI506" i="7"/>
  <c r="FD507" i="7" s="1"/>
  <c r="FC507" i="7" l="1"/>
  <c r="FG507" i="7"/>
  <c r="FH507" i="7" s="1"/>
  <c r="FJ507" i="7" l="1"/>
  <c r="FI507" i="7"/>
  <c r="FD508" i="7" s="1"/>
  <c r="FG508" i="7" l="1"/>
  <c r="FH508" i="7" s="1"/>
  <c r="FC508" i="7"/>
  <c r="FJ508" i="7" l="1"/>
  <c r="FI508" i="7"/>
  <c r="FD509" i="7" s="1"/>
  <c r="FC509" i="7" l="1"/>
  <c r="FG509" i="7"/>
  <c r="FH509" i="7" s="1"/>
  <c r="FI509" i="7" l="1"/>
  <c r="FD510" i="7" s="1"/>
  <c r="FC510" i="7" l="1"/>
  <c r="FG510" i="7"/>
  <c r="FH510" i="7" s="1"/>
  <c r="FI510" i="7" l="1"/>
  <c r="FC511" i="7" l="1"/>
  <c r="FD511" i="7"/>
  <c r="FG511" i="7" s="1"/>
  <c r="FH511" i="7" s="1"/>
  <c r="FI511" i="7" l="1"/>
  <c r="FD512" i="7" s="1"/>
  <c r="FG512" i="7" l="1"/>
  <c r="FH512" i="7" s="1"/>
  <c r="FC512" i="7"/>
  <c r="FI512" i="7" l="1"/>
  <c r="FD513" i="7" s="1"/>
  <c r="FG513" i="7" l="1"/>
  <c r="FH513" i="7" s="1"/>
  <c r="FC513" i="7"/>
  <c r="FI513" i="7" l="1"/>
  <c r="FD514" i="7" l="1"/>
  <c r="FG514" i="7" s="1"/>
  <c r="FH514" i="7" s="1"/>
  <c r="FC514" i="7"/>
  <c r="FI514" i="7" l="1"/>
  <c r="FD515" i="7" s="1"/>
  <c r="FG515" i="7" s="1"/>
  <c r="FH515" i="7" s="1"/>
  <c r="FC515" i="7" l="1"/>
  <c r="FI515" i="7" s="1"/>
  <c r="FD516" i="7" s="1"/>
  <c r="FG516" i="7" s="1"/>
  <c r="FH516" i="7" s="1"/>
  <c r="FC516" i="7" l="1"/>
  <c r="FI516" i="7" s="1"/>
  <c r="FD517" i="7" s="1"/>
  <c r="FG517" i="7" s="1"/>
  <c r="FH517" i="7" s="1"/>
  <c r="FC517" i="7" l="1"/>
  <c r="FI517" i="7" s="1"/>
  <c r="FD518" i="7" l="1"/>
  <c r="FG518" i="7" s="1"/>
  <c r="FH518" i="7" s="1"/>
  <c r="FC518" i="7"/>
  <c r="FI518" i="7" l="1"/>
  <c r="FC519" i="7" s="1"/>
  <c r="FJ519" i="7" s="1"/>
  <c r="FD519" i="7" l="1"/>
  <c r="FG519" i="7" s="1"/>
  <c r="FH519" i="7" s="1"/>
  <c r="FI519" i="7" l="1"/>
  <c r="FD520" i="7" s="1"/>
  <c r="FG520" i="7" s="1"/>
  <c r="FH520" i="7" s="1"/>
  <c r="FC520" i="7" l="1"/>
  <c r="FJ520" i="7" s="1"/>
  <c r="FI520" i="7" l="1"/>
  <c r="FD521" i="7" s="1"/>
  <c r="FG521" i="7" s="1"/>
  <c r="FH521" i="7" s="1"/>
  <c r="FC521" i="7" l="1"/>
  <c r="FI521" i="7" l="1"/>
  <c r="FD522" i="7" s="1"/>
  <c r="FG522" i="7" s="1"/>
  <c r="FH522" i="7" s="1"/>
  <c r="FJ521" i="7"/>
  <c r="FC522" i="7"/>
  <c r="FJ522" i="7" s="1"/>
  <c r="FI522" i="7" l="1"/>
  <c r="FD523" i="7" s="1"/>
  <c r="FG523" i="7" s="1"/>
  <c r="FH523" i="7" s="1"/>
  <c r="FC523" i="7" l="1"/>
  <c r="FJ523" i="7" s="1"/>
  <c r="FI523" i="7" l="1"/>
  <c r="FD524" i="7" s="1"/>
  <c r="FG524" i="7" s="1"/>
  <c r="FH524" i="7" s="1"/>
  <c r="FC524" i="7" l="1"/>
  <c r="FJ524" i="7" s="1"/>
  <c r="FI524" i="7" l="1"/>
  <c r="FD525" i="7" s="1"/>
  <c r="FG525" i="7" s="1"/>
  <c r="FH525" i="7" s="1"/>
  <c r="FC525" i="7" l="1"/>
  <c r="FJ525" i="7" s="1"/>
  <c r="FI525" i="7" l="1"/>
  <c r="FD526" i="7" s="1"/>
  <c r="FG526" i="7" s="1"/>
  <c r="FH526" i="7" s="1"/>
  <c r="FC526" i="7" l="1"/>
  <c r="FJ526" i="7" s="1"/>
  <c r="FI526" i="7" l="1"/>
  <c r="FD527" i="7" s="1"/>
  <c r="FG527" i="7" s="1"/>
  <c r="FH527" i="7" s="1"/>
  <c r="FC527" i="7" l="1"/>
  <c r="FJ527" i="7" s="1"/>
  <c r="FI527" i="7" l="1"/>
  <c r="FD528" i="7" s="1"/>
  <c r="FG528" i="7" s="1"/>
  <c r="FH528" i="7" s="1"/>
  <c r="FC528" i="7" l="1"/>
  <c r="FJ528" i="7" s="1"/>
  <c r="FI528" i="7" l="1"/>
  <c r="FD529" i="7" s="1"/>
  <c r="FG529" i="7" s="1"/>
  <c r="FH529" i="7" s="1"/>
  <c r="FC529" i="7"/>
  <c r="FI529" i="7" l="1"/>
  <c r="FD530" i="7" s="1"/>
  <c r="FJ529" i="7"/>
  <c r="FG530" i="7" l="1"/>
  <c r="FH530" i="7" s="1"/>
  <c r="FC530" i="7"/>
  <c r="FJ530" i="7" l="1"/>
  <c r="FI530" i="7"/>
  <c r="FD531" i="7" s="1"/>
  <c r="FG531" i="7" l="1"/>
  <c r="FH531" i="7" s="1"/>
  <c r="FC531" i="7"/>
  <c r="FI531" i="7" l="1"/>
  <c r="FD532" i="7" s="1"/>
  <c r="FJ531" i="7"/>
  <c r="FG532" i="7" l="1"/>
  <c r="FH532" i="7" s="1"/>
  <c r="FC532" i="7"/>
  <c r="FJ532" i="7" l="1"/>
  <c r="FI532" i="7"/>
  <c r="FD533" i="7" s="1"/>
  <c r="FG533" i="7" l="1"/>
  <c r="FH533" i="7" s="1"/>
  <c r="FC533" i="7"/>
  <c r="FI533" i="7" l="1"/>
  <c r="FD534" i="7" l="1"/>
  <c r="FG534" i="7" s="1"/>
  <c r="FH534" i="7" s="1"/>
  <c r="FC534" i="7"/>
  <c r="FI534" i="7" l="1"/>
  <c r="FD535" i="7" s="1"/>
  <c r="FG535" i="7" s="1"/>
  <c r="FH535" i="7" s="1"/>
  <c r="FC535" i="7" l="1"/>
  <c r="FI535" i="7" s="1"/>
  <c r="FD536" i="7" l="1"/>
  <c r="FG536" i="7" s="1"/>
  <c r="FH536" i="7" s="1"/>
  <c r="FC536" i="7"/>
  <c r="FI536" i="7" l="1"/>
  <c r="FD537" i="7" s="1"/>
  <c r="FG537" i="7" s="1"/>
  <c r="FH537" i="7" s="1"/>
  <c r="FC537" i="7" l="1"/>
  <c r="FI537" i="7" s="1"/>
  <c r="FD538" i="7" s="1"/>
  <c r="FG538" i="7" s="1"/>
  <c r="FH538" i="7" s="1"/>
  <c r="FC538" i="7" l="1"/>
  <c r="FI538" i="7" s="1"/>
  <c r="FD539" i="7" l="1"/>
  <c r="FG539" i="7" s="1"/>
  <c r="FH539" i="7" s="1"/>
  <c r="FC539" i="7"/>
  <c r="FI539" i="7" l="1"/>
  <c r="FC540" i="7" s="1"/>
  <c r="FD540" i="7" l="1"/>
  <c r="FG540" i="7" s="1"/>
  <c r="FH540" i="7" s="1"/>
  <c r="FI540" i="7" l="1"/>
  <c r="FC541" i="7" s="1"/>
  <c r="FD541" i="7" l="1"/>
  <c r="FG541" i="7" s="1"/>
  <c r="FH541" i="7" s="1"/>
  <c r="FI541" i="7" l="1"/>
  <c r="FC542" i="7" s="1"/>
  <c r="FD542" i="7"/>
  <c r="FG542" i="7" s="1"/>
  <c r="FH542" i="7" s="1"/>
  <c r="FI542" i="7" l="1"/>
  <c r="FC543" i="7" s="1"/>
  <c r="FJ543" i="7" s="1"/>
  <c r="FD543" i="7" l="1"/>
  <c r="FG543" i="7" s="1"/>
  <c r="FH543" i="7" s="1"/>
  <c r="FI543" i="7" l="1"/>
  <c r="FC544" i="7" l="1"/>
  <c r="FJ544" i="7" s="1"/>
  <c r="FD544" i="7"/>
  <c r="FG544" i="7" s="1"/>
  <c r="FH544" i="7" s="1"/>
  <c r="FI544" i="7" l="1"/>
  <c r="FC545" i="7" l="1"/>
  <c r="FJ545" i="7" s="1"/>
  <c r="FD545" i="7"/>
  <c r="FI545" i="7" l="1"/>
  <c r="FG545" i="7"/>
  <c r="FH545" i="7" s="1"/>
  <c r="FD546" i="7" l="1"/>
  <c r="FG546" i="7" s="1"/>
  <c r="FH546" i="7" s="1"/>
  <c r="FC546" i="7"/>
  <c r="FJ546" i="7" s="1"/>
  <c r="FI546" i="7" l="1"/>
  <c r="FD547" i="7" l="1"/>
  <c r="FG547" i="7" s="1"/>
  <c r="FH547" i="7" s="1"/>
  <c r="FC547" i="7"/>
  <c r="FJ547" i="7" s="1"/>
  <c r="FI547" i="7" l="1"/>
  <c r="FD548" i="7" l="1"/>
  <c r="FG548" i="7" s="1"/>
  <c r="FH548" i="7" s="1"/>
  <c r="FC548" i="7"/>
  <c r="FJ548" i="7" s="1"/>
  <c r="FI548" i="7" l="1"/>
  <c r="FD549" i="7" l="1"/>
  <c r="FG549" i="7" s="1"/>
  <c r="FH549" i="7" s="1"/>
  <c r="FC549" i="7"/>
  <c r="FJ549" i="7" s="1"/>
  <c r="FI549" i="7" l="1"/>
  <c r="FD550" i="7" l="1"/>
  <c r="FG550" i="7" s="1"/>
  <c r="FH550" i="7" s="1"/>
  <c r="FC550" i="7"/>
  <c r="FJ550" i="7" s="1"/>
  <c r="FI550" i="7" l="1"/>
  <c r="FD551" i="7" l="1"/>
  <c r="FG551" i="7" s="1"/>
  <c r="FH551" i="7" s="1"/>
  <c r="FC551" i="7"/>
  <c r="FJ551" i="7" s="1"/>
  <c r="FI551" i="7" l="1"/>
  <c r="FD552" i="7" s="1"/>
  <c r="FG552" i="7" s="1"/>
  <c r="FH552" i="7" s="1"/>
  <c r="FC552" i="7" l="1"/>
  <c r="FJ552" i="7" s="1"/>
  <c r="FI552" i="7" l="1"/>
  <c r="FC553" i="7" s="1"/>
  <c r="FD553" i="7" l="1"/>
  <c r="FG553" i="7" s="1"/>
  <c r="FH553" i="7" s="1"/>
  <c r="FJ553" i="7"/>
  <c r="FI553" i="7" l="1"/>
  <c r="FD554" i="7" s="1"/>
  <c r="FG554" i="7" s="1"/>
  <c r="FH554" i="7" s="1"/>
  <c r="FC554" i="7" l="1"/>
  <c r="FI554" i="7" s="1"/>
  <c r="FJ554" i="7" l="1"/>
  <c r="FD555" i="7"/>
  <c r="FG555" i="7" s="1"/>
  <c r="FH555" i="7" s="1"/>
  <c r="FC555" i="7"/>
  <c r="FJ555" i="7" l="1"/>
  <c r="FI555" i="7"/>
  <c r="FD556" i="7" l="1"/>
  <c r="FG556" i="7" s="1"/>
  <c r="FH556" i="7" s="1"/>
  <c r="FC556" i="7"/>
  <c r="FJ556" i="7" l="1"/>
  <c r="FI556" i="7"/>
  <c r="FC557" i="7" l="1"/>
  <c r="FD557" i="7"/>
  <c r="FG557" i="7" s="1"/>
  <c r="FH557" i="7" s="1"/>
  <c r="FI557" i="7" l="1"/>
  <c r="FD558" i="7" s="1"/>
  <c r="FG558" i="7" s="1"/>
  <c r="FH558" i="7" s="1"/>
  <c r="FC558" i="7" l="1"/>
  <c r="FI558" i="7" s="1"/>
  <c r="FD559" i="7" l="1"/>
  <c r="FG559" i="7" s="1"/>
  <c r="FH559" i="7" s="1"/>
  <c r="FC559" i="7"/>
  <c r="FI559" i="7" s="1"/>
  <c r="FC560" i="7" s="1"/>
  <c r="FD560" i="7" l="1"/>
  <c r="FG560" i="7" s="1"/>
  <c r="FH560" i="7" s="1"/>
  <c r="FI560" i="7" l="1"/>
  <c r="FD561" i="7" l="1"/>
  <c r="FG561" i="7" s="1"/>
  <c r="FH561" i="7" s="1"/>
  <c r="FC561" i="7"/>
  <c r="FI561" i="7" l="1"/>
  <c r="FD562" i="7" s="1"/>
  <c r="FG562" i="7" s="1"/>
  <c r="FH562" i="7" s="1"/>
  <c r="FC562" i="7" l="1"/>
  <c r="FI562" i="7" s="1"/>
  <c r="FD563" i="7" s="1"/>
  <c r="FG563" i="7" s="1"/>
  <c r="FH563" i="7" s="1"/>
  <c r="FC563" i="7" l="1"/>
  <c r="FI563" i="7" s="1"/>
  <c r="FC564" i="7" s="1"/>
  <c r="FD564" i="7" l="1"/>
  <c r="FG564" i="7" s="1"/>
  <c r="FH564" i="7" s="1"/>
  <c r="FI564" i="7" l="1"/>
  <c r="FD565" i="7" s="1"/>
  <c r="FG565" i="7" s="1"/>
  <c r="FH565" i="7" s="1"/>
  <c r="FC565" i="7"/>
  <c r="FI565" i="7" s="1"/>
  <c r="FC566" i="7" s="1"/>
  <c r="FJ567" i="7"/>
  <c r="FD566" i="7" l="1"/>
  <c r="FG566" i="7" s="1"/>
  <c r="FH566" i="7" s="1"/>
  <c r="FI566" i="7" l="1"/>
  <c r="FD567" i="7" s="1"/>
  <c r="FG567" i="7" s="1"/>
  <c r="FH567" i="7" s="1"/>
  <c r="FC567" i="7" l="1"/>
  <c r="FI567" i="7" s="1"/>
  <c r="FD568" i="7" s="1"/>
  <c r="FG568" i="7" s="1"/>
  <c r="FH568" i="7" s="1"/>
  <c r="FC568" i="7" l="1"/>
  <c r="FJ568" i="7" s="1"/>
  <c r="FI568" i="7" l="1"/>
  <c r="FD569" i="7" s="1"/>
  <c r="FG569" i="7" s="1"/>
  <c r="FH569" i="7" s="1"/>
  <c r="FC569" i="7" l="1"/>
  <c r="FJ569" i="7" s="1"/>
  <c r="FI569" i="7" l="1"/>
  <c r="FD570" i="7" s="1"/>
  <c r="FG570" i="7" s="1"/>
  <c r="FH570" i="7" s="1"/>
  <c r="FC570" i="7" l="1"/>
  <c r="FJ570" i="7" s="1"/>
  <c r="FI570" i="7" l="1"/>
  <c r="FD571" i="7" s="1"/>
  <c r="FG571" i="7" s="1"/>
  <c r="FH571" i="7" s="1"/>
  <c r="FC571" i="7" l="1"/>
  <c r="FJ571" i="7" s="1"/>
  <c r="FI571" i="7" l="1"/>
  <c r="FD572" i="7" s="1"/>
  <c r="FG572" i="7" s="1"/>
  <c r="FH572" i="7" s="1"/>
  <c r="FC572" i="7" l="1"/>
  <c r="FI572" i="7" s="1"/>
  <c r="FJ572" i="7" l="1"/>
  <c r="FD573" i="7"/>
  <c r="FG573" i="7" s="1"/>
  <c r="FH573" i="7" s="1"/>
  <c r="FC573" i="7"/>
  <c r="FJ573" i="7" l="1"/>
  <c r="FI573" i="7"/>
  <c r="FD574" i="7" l="1"/>
  <c r="FG574" i="7" s="1"/>
  <c r="FH574" i="7" s="1"/>
  <c r="FC574" i="7"/>
  <c r="FI574" i="7" l="1"/>
  <c r="FJ574" i="7"/>
  <c r="FD575" i="7" l="1"/>
  <c r="FG575" i="7" s="1"/>
  <c r="FH575" i="7" s="1"/>
  <c r="FC575" i="7"/>
  <c r="FJ575" i="7" l="1"/>
  <c r="FI575" i="7"/>
  <c r="FD576" i="7" l="1"/>
  <c r="FG576" i="7" s="1"/>
  <c r="FH576" i="7" s="1"/>
  <c r="FC576" i="7"/>
  <c r="FJ576" i="7" l="1"/>
  <c r="FI576" i="7"/>
  <c r="FD577" i="7" l="1"/>
  <c r="FG577" i="7" s="1"/>
  <c r="FH577" i="7" s="1"/>
  <c r="FC577" i="7"/>
  <c r="FJ577" i="7" l="1"/>
  <c r="FI577" i="7"/>
  <c r="FD578" i="7" l="1"/>
  <c r="FG578" i="7" s="1"/>
  <c r="FH578" i="7" s="1"/>
  <c r="FC578" i="7"/>
  <c r="FJ578" i="7" l="1"/>
  <c r="FI578" i="7"/>
  <c r="FD579" i="7" l="1"/>
  <c r="FG579" i="7" s="1"/>
  <c r="FH579" i="7" s="1"/>
  <c r="FC579" i="7"/>
  <c r="FI579" i="7" l="1"/>
  <c r="FJ579" i="7"/>
  <c r="FD580" i="7" l="1"/>
  <c r="FG580" i="7" s="1"/>
  <c r="FH580" i="7" s="1"/>
  <c r="FC580" i="7"/>
  <c r="FI580" i="7" l="1"/>
  <c r="FJ580" i="7"/>
  <c r="FD581" i="7" l="1"/>
  <c r="FG581" i="7" s="1"/>
  <c r="FH581" i="7" s="1"/>
  <c r="FC581" i="7"/>
  <c r="FI581" i="7" l="1"/>
  <c r="FD582" i="7" s="1"/>
  <c r="FG582" i="7" s="1"/>
  <c r="FH582" i="7" s="1"/>
  <c r="FC582" i="7" l="1"/>
  <c r="FI582" i="7" s="1"/>
  <c r="FD583" i="7" s="1"/>
  <c r="FG583" i="7" s="1"/>
  <c r="FH583" i="7" s="1"/>
  <c r="FC583" i="7" l="1"/>
  <c r="FI583" i="7" s="1"/>
  <c r="FC584" i="7" s="1"/>
  <c r="FD584" i="7" l="1"/>
  <c r="FG584" i="7" s="1"/>
  <c r="FH584" i="7" s="1"/>
  <c r="FI584" i="7" l="1"/>
  <c r="FD585" i="7" s="1"/>
  <c r="FG585" i="7" s="1"/>
  <c r="FH585" i="7" s="1"/>
  <c r="FC585" i="7" l="1"/>
  <c r="FI585" i="7" s="1"/>
  <c r="FD586" i="7" s="1"/>
  <c r="FG586" i="7" s="1"/>
  <c r="FH586" i="7" s="1"/>
  <c r="FC586" i="7" l="1"/>
  <c r="FI586" i="7" s="1"/>
  <c r="FD587" i="7" s="1"/>
  <c r="FG587" i="7" s="1"/>
  <c r="FH587" i="7" s="1"/>
  <c r="FC587" i="7" l="1"/>
  <c r="FI587" i="7" s="1"/>
  <c r="FC588" i="7" l="1"/>
  <c r="FD588" i="7"/>
  <c r="FG588" i="7" s="1"/>
  <c r="FH588" i="7" s="1"/>
  <c r="FI588" i="7" l="1"/>
  <c r="FD589" i="7" s="1"/>
  <c r="FG589" i="7" s="1"/>
  <c r="FH589" i="7" s="1"/>
  <c r="FC589" i="7" l="1"/>
  <c r="FI589" i="7" s="1"/>
  <c r="FC590" i="7" s="1"/>
  <c r="FD590" i="7" l="1"/>
  <c r="FG590" i="7" s="1"/>
  <c r="FH590" i="7" s="1"/>
  <c r="FI590" i="7" l="1"/>
  <c r="FD591" i="7" s="1"/>
  <c r="FG591" i="7" s="1"/>
  <c r="FH591" i="7" s="1"/>
  <c r="FC591" i="7" l="1"/>
  <c r="FJ591" i="7" s="1"/>
  <c r="FI591" i="7" l="1"/>
  <c r="FD592" i="7" s="1"/>
  <c r="FG592" i="7" s="1"/>
  <c r="FH592" i="7" s="1"/>
  <c r="FC592" i="7" l="1"/>
  <c r="FJ592" i="7" s="1"/>
  <c r="FI592" i="7" l="1"/>
  <c r="FC593" i="7" s="1"/>
  <c r="FD593" i="7" l="1"/>
  <c r="FG593" i="7" s="1"/>
  <c r="FH593" i="7" s="1"/>
  <c r="FI593" i="7" l="1"/>
  <c r="FC594" i="7" s="1"/>
  <c r="FJ594" i="7" s="1"/>
  <c r="FD594" i="7" l="1"/>
  <c r="FI594" i="7" s="1"/>
  <c r="FD595" i="7" s="1"/>
  <c r="FG595" i="7" s="1"/>
  <c r="FH595" i="7" s="1"/>
  <c r="FG594" i="7" l="1"/>
  <c r="FH594" i="7" s="1"/>
  <c r="FC595" i="7"/>
  <c r="FJ595" i="7" s="1"/>
  <c r="FI595" i="7" l="1"/>
  <c r="FD596" i="7" s="1"/>
  <c r="FG596" i="7" s="1"/>
  <c r="FH596" i="7" s="1"/>
  <c r="FC596" i="7" l="1"/>
  <c r="FJ596" i="7" s="1"/>
  <c r="FI596" i="7" l="1"/>
  <c r="FC597" i="7" s="1"/>
  <c r="FJ597" i="7" s="1"/>
  <c r="FD597" i="7" l="1"/>
  <c r="FG597" i="7" s="1"/>
  <c r="FH597" i="7" s="1"/>
  <c r="FI597" i="7" l="1"/>
  <c r="FD598" i="7" s="1"/>
  <c r="FG598" i="7" s="1"/>
  <c r="FH598" i="7" s="1"/>
  <c r="FC598" i="7" l="1"/>
  <c r="FJ598" i="7" s="1"/>
  <c r="FI598" i="7" l="1"/>
  <c r="FD599" i="7" s="1"/>
  <c r="FG599" i="7" s="1"/>
  <c r="FH599" i="7" s="1"/>
  <c r="FC599" i="7" l="1"/>
  <c r="FJ599" i="7" s="1"/>
  <c r="FI599" i="7" l="1"/>
  <c r="FD600" i="7" s="1"/>
  <c r="FG600" i="7" s="1"/>
  <c r="FH600" i="7" s="1"/>
  <c r="FC600" i="7" l="1"/>
  <c r="FJ600" i="7" s="1"/>
  <c r="FI600" i="7" l="1"/>
  <c r="FD601" i="7" s="1"/>
  <c r="FG601" i="7" s="1"/>
  <c r="FH601" i="7" s="1"/>
  <c r="FC601" i="7" l="1"/>
  <c r="FJ601" i="7" s="1"/>
  <c r="FI601" i="7" l="1"/>
  <c r="FD602" i="7" s="1"/>
  <c r="FG602" i="7" s="1"/>
  <c r="FH602" i="7" s="1"/>
  <c r="FC602" i="7" l="1"/>
  <c r="FJ602" i="7" s="1"/>
  <c r="FI602" i="7" l="1"/>
  <c r="FD603" i="7" s="1"/>
  <c r="FG603" i="7" s="1"/>
  <c r="FH603" i="7" s="1"/>
  <c r="FC603" i="7" l="1"/>
  <c r="FJ603" i="7" s="1"/>
  <c r="FI603" i="7" l="1"/>
  <c r="FC604" i="7" s="1"/>
  <c r="FJ604" i="7" s="1"/>
  <c r="FD604" i="7" l="1"/>
  <c r="FG604" i="7" s="1"/>
  <c r="FH604" i="7" s="1"/>
  <c r="FI604" i="7" l="1"/>
  <c r="FC605" i="7" s="1"/>
  <c r="FD605" i="7" l="1"/>
  <c r="FG605" i="7" s="1"/>
  <c r="FH605" i="7" s="1"/>
  <c r="FJ615" i="7"/>
  <c r="FI605" i="7" l="1"/>
  <c r="FD606" i="7" s="1"/>
  <c r="FG606" i="7" s="1"/>
  <c r="FH606" i="7" s="1"/>
  <c r="FC606" i="7" l="1"/>
  <c r="FI606" i="7" s="1"/>
  <c r="FC607" i="7" s="1"/>
  <c r="FD607" i="7" l="1"/>
  <c r="FG607" i="7" s="1"/>
  <c r="FH607" i="7" s="1"/>
  <c r="FI607" i="7" l="1"/>
  <c r="FC608" i="7" s="1"/>
  <c r="GA62" i="7"/>
  <c r="FD608" i="7" l="1"/>
  <c r="FG608" i="7" s="1"/>
  <c r="FH608" i="7" s="1"/>
  <c r="FI608" i="7" l="1"/>
  <c r="FD609" i="7" s="1"/>
  <c r="FG609" i="7" s="1"/>
  <c r="FH609" i="7" s="1"/>
  <c r="FC609" i="7"/>
  <c r="FI609" i="7" s="1"/>
  <c r="FD610" i="7" s="1"/>
  <c r="FG610" i="7" s="1"/>
  <c r="FH610" i="7" s="1"/>
  <c r="FC610" i="7" l="1"/>
  <c r="FI610" i="7" s="1"/>
  <c r="FD611" i="7" s="1"/>
  <c r="FG611" i="7" s="1"/>
  <c r="FH611" i="7" s="1"/>
  <c r="FC611" i="7" l="1"/>
  <c r="FI611" i="7" s="1"/>
  <c r="FD612" i="7" s="1"/>
  <c r="FG612" i="7" s="1"/>
  <c r="FH612" i="7" s="1"/>
  <c r="FC612" i="7" l="1"/>
  <c r="FI612" i="7" s="1"/>
  <c r="FC613" i="7" s="1"/>
  <c r="FD613" i="7" l="1"/>
  <c r="FG613" i="7" s="1"/>
  <c r="FH613" i="7" s="1"/>
  <c r="FI613" i="7" l="1"/>
  <c r="FC614" i="7" s="1"/>
  <c r="FD614" i="7" l="1"/>
  <c r="FG614" i="7" s="1"/>
  <c r="FH614" i="7" s="1"/>
  <c r="FI614" i="7" l="1"/>
  <c r="FD615" i="7" s="1"/>
  <c r="FG615" i="7" s="1"/>
  <c r="FH615" i="7" s="1"/>
  <c r="FC615" i="7" l="1"/>
  <c r="FI615" i="7" s="1"/>
  <c r="FC616" i="7" s="1"/>
  <c r="FJ616" i="7" s="1"/>
  <c r="FD616" i="7" l="1"/>
  <c r="FG616" i="7" s="1"/>
  <c r="FH616" i="7" s="1"/>
  <c r="FI616" i="7" l="1"/>
  <c r="FD617" i="7" s="1"/>
  <c r="FG617" i="7" s="1"/>
  <c r="FH617" i="7" s="1"/>
  <c r="FC617" i="7" l="1"/>
  <c r="FI617" i="7" l="1"/>
  <c r="FC618" i="7" s="1"/>
  <c r="FJ618" i="7" s="1"/>
  <c r="FJ617" i="7"/>
  <c r="FD618" i="7" l="1"/>
  <c r="FG618" i="7" s="1"/>
  <c r="FH618" i="7" s="1"/>
  <c r="FI618" i="7" l="1"/>
  <c r="FD619" i="7" s="1"/>
  <c r="FG619" i="7" s="1"/>
  <c r="FH619" i="7" s="1"/>
  <c r="FC619" i="7" l="1"/>
  <c r="FJ619" i="7" s="1"/>
  <c r="FI619" i="7" l="1"/>
  <c r="FC620" i="7" s="1"/>
  <c r="FJ620" i="7" s="1"/>
  <c r="FD620" i="7"/>
  <c r="FG620" i="7" s="1"/>
  <c r="FH620" i="7" s="1"/>
  <c r="FI620" i="7" l="1"/>
  <c r="FC621" i="7" s="1"/>
  <c r="FJ621" i="7" s="1"/>
  <c r="FD621" i="7" l="1"/>
  <c r="FG621" i="7" s="1"/>
  <c r="FH621" i="7" s="1"/>
  <c r="FI621" i="7" l="1"/>
  <c r="FD622" i="7" s="1"/>
  <c r="FG622" i="7" s="1"/>
  <c r="FH622" i="7" s="1"/>
  <c r="FC622" i="7" l="1"/>
  <c r="FJ622" i="7" s="1"/>
  <c r="FI622" i="7" l="1"/>
  <c r="FD623" i="7" s="1"/>
  <c r="FG623" i="7" s="1"/>
  <c r="FH623" i="7" s="1"/>
  <c r="FC623" i="7" l="1"/>
  <c r="FJ623" i="7" s="1"/>
  <c r="FI623" i="7" l="1"/>
  <c r="FD624" i="7" s="1"/>
  <c r="FG624" i="7" s="1"/>
  <c r="FH624" i="7" s="1"/>
  <c r="FC624" i="7" l="1"/>
  <c r="FJ624" i="7" s="1"/>
  <c r="FI624" i="7" l="1"/>
  <c r="FD625" i="7" s="1"/>
  <c r="FG625" i="7" s="1"/>
  <c r="FH625" i="7" s="1"/>
  <c r="FC625" i="7" l="1"/>
  <c r="FJ625" i="7" s="1"/>
  <c r="FI625" i="7" l="1"/>
  <c r="FD626" i="7" s="1"/>
  <c r="FG626" i="7" s="1"/>
  <c r="FH626" i="7" s="1"/>
  <c r="FC626" i="7" l="1"/>
  <c r="FJ626" i="7" s="1"/>
  <c r="FI626" i="7" l="1"/>
  <c r="FD627" i="7" s="1"/>
  <c r="FG627" i="7" s="1"/>
  <c r="FH627" i="7" s="1"/>
  <c r="FC627" i="7" l="1"/>
  <c r="FI627" i="7" s="1"/>
  <c r="FJ627" i="7" l="1"/>
  <c r="FD628" i="7"/>
  <c r="FG628" i="7" s="1"/>
  <c r="FH628" i="7" s="1"/>
  <c r="FC628" i="7"/>
  <c r="FJ628" i="7" l="1"/>
  <c r="FI628" i="7"/>
  <c r="FD629" i="7" l="1"/>
  <c r="FG629" i="7" s="1"/>
  <c r="FH629" i="7" s="1"/>
  <c r="FC629" i="7"/>
  <c r="FI629" i="7" l="1"/>
  <c r="FD630" i="7" s="1"/>
  <c r="FG630" i="7" s="1"/>
  <c r="FH630" i="7" s="1"/>
  <c r="FC630" i="7" l="1"/>
  <c r="FI630" i="7" s="1"/>
  <c r="FD631" i="7" l="1"/>
  <c r="FG631" i="7" s="1"/>
  <c r="FH631" i="7" s="1"/>
  <c r="FC631" i="7"/>
  <c r="FJ639" i="7"/>
  <c r="FI631" i="7" l="1"/>
  <c r="FD632" i="7" s="1"/>
  <c r="FG632" i="7" s="1"/>
  <c r="FH632" i="7" s="1"/>
  <c r="FC632" i="7" l="1"/>
  <c r="FI632" i="7" s="1"/>
  <c r="FD633" i="7" s="1"/>
  <c r="FG633" i="7" s="1"/>
  <c r="FH633" i="7" s="1"/>
  <c r="FC633" i="7" l="1"/>
  <c r="FI633" i="7" s="1"/>
  <c r="FC634" i="7" s="1"/>
  <c r="FD634" i="7" l="1"/>
  <c r="FG634" i="7" s="1"/>
  <c r="FH634" i="7" s="1"/>
  <c r="FI634" i="7" l="1"/>
  <c r="FD635" i="7" s="1"/>
  <c r="FG635" i="7" s="1"/>
  <c r="FH635" i="7" s="1"/>
  <c r="FC635" i="7"/>
  <c r="FI635" i="7" l="1"/>
  <c r="FD636" i="7" s="1"/>
  <c r="FG636" i="7" s="1"/>
  <c r="FH636" i="7" s="1"/>
  <c r="FC636" i="7"/>
  <c r="FI636" i="7" s="1"/>
  <c r="FD637" i="7" s="1"/>
  <c r="FG637" i="7" s="1"/>
  <c r="FH637" i="7" s="1"/>
  <c r="FC637" i="7" l="1"/>
  <c r="FI637" i="7" s="1"/>
  <c r="FC638" i="7" s="1"/>
  <c r="FD638" i="7" l="1"/>
  <c r="FG638" i="7" s="1"/>
  <c r="FH638" i="7" s="1"/>
  <c r="FI638" i="7" l="1"/>
  <c r="FD639" i="7" s="1"/>
  <c r="FG639" i="7" s="1"/>
  <c r="FH639" i="7" s="1"/>
  <c r="FC639" i="7" l="1"/>
  <c r="FI639" i="7" s="1"/>
  <c r="FD640" i="7" s="1"/>
  <c r="FG640" i="7" s="1"/>
  <c r="FH640" i="7" s="1"/>
  <c r="FC640" i="7" l="1"/>
  <c r="FJ640" i="7" s="1"/>
  <c r="FI640" i="7" l="1"/>
  <c r="FD641" i="7" s="1"/>
  <c r="FG641" i="7" s="1"/>
  <c r="FH641" i="7" s="1"/>
  <c r="FC641" i="7"/>
  <c r="FI641" i="7" s="1"/>
  <c r="FD642" i="7" s="1"/>
  <c r="FG642" i="7" s="1"/>
  <c r="FH642" i="7" s="1"/>
  <c r="FC642" i="7" l="1"/>
  <c r="FI642" i="7" s="1"/>
  <c r="FD643" i="7" s="1"/>
  <c r="FG643" i="7" s="1"/>
  <c r="FH643" i="7" s="1"/>
  <c r="FJ641" i="7"/>
  <c r="FC643" i="7" l="1"/>
  <c r="FJ643" i="7" s="1"/>
  <c r="FJ642" i="7"/>
  <c r="FI643" i="7" l="1"/>
  <c r="FD644" i="7" s="1"/>
  <c r="FG644" i="7" s="1"/>
  <c r="FH644" i="7" s="1"/>
  <c r="FC644" i="7" l="1"/>
  <c r="FI644" i="7" s="1"/>
  <c r="FJ644" i="7" l="1"/>
  <c r="FD645" i="7"/>
  <c r="FG645" i="7" s="1"/>
  <c r="FH645" i="7" s="1"/>
  <c r="FC645" i="7"/>
  <c r="FI645" i="7" l="1"/>
  <c r="FJ645" i="7"/>
  <c r="FD646" i="7" l="1"/>
  <c r="FG646" i="7" s="1"/>
  <c r="FH646" i="7" s="1"/>
  <c r="FC646" i="7"/>
  <c r="FJ646" i="7" l="1"/>
  <c r="FI646" i="7"/>
  <c r="FD647" i="7" l="1"/>
  <c r="FG647" i="7" s="1"/>
  <c r="FH647" i="7" s="1"/>
  <c r="FC647" i="7"/>
  <c r="FJ647" i="7" s="1"/>
  <c r="FI647" i="7" l="1"/>
  <c r="FD648" i="7" l="1"/>
  <c r="FG648" i="7" s="1"/>
  <c r="FH648" i="7" s="1"/>
  <c r="FC648" i="7"/>
  <c r="FI648" i="7" l="1"/>
  <c r="FJ648" i="7"/>
  <c r="FD649" i="7" l="1"/>
  <c r="FG649" i="7" s="1"/>
  <c r="FH649" i="7" s="1"/>
  <c r="FC649" i="7"/>
  <c r="FJ649" i="7" l="1"/>
  <c r="FI649" i="7"/>
  <c r="FD650" i="7" l="1"/>
  <c r="FG650" i="7" s="1"/>
  <c r="FH650" i="7" s="1"/>
  <c r="FC650" i="7"/>
  <c r="FJ650" i="7" l="1"/>
  <c r="FI650" i="7"/>
  <c r="FD651" i="7" l="1"/>
  <c r="FG651" i="7" s="1"/>
  <c r="FH651" i="7" s="1"/>
  <c r="FC651" i="7"/>
  <c r="FJ651" i="7" l="1"/>
  <c r="FI651" i="7"/>
  <c r="FD652" i="7" l="1"/>
  <c r="FG652" i="7" s="1"/>
  <c r="FH652" i="7" s="1"/>
  <c r="FC652" i="7"/>
  <c r="FJ652" i="7" l="1"/>
  <c r="FI652" i="7"/>
  <c r="FD653" i="7" l="1"/>
  <c r="FG653" i="7" s="1"/>
  <c r="FH653" i="7" s="1"/>
  <c r="FC653" i="7"/>
  <c r="FI653" i="7" l="1"/>
  <c r="FD654" i="7" s="1"/>
  <c r="FG654" i="7" s="1"/>
  <c r="FH654" i="7" s="1"/>
  <c r="FC654" i="7" l="1"/>
  <c r="FI654" i="7" s="1"/>
  <c r="FD655" i="7" l="1"/>
  <c r="FG655" i="7" s="1"/>
  <c r="FH655" i="7" s="1"/>
  <c r="FC655" i="7"/>
  <c r="FI655" i="7" l="1"/>
  <c r="FD656" i="7" s="1"/>
  <c r="FG656" i="7" s="1"/>
  <c r="FH656" i="7" s="1"/>
  <c r="FC656" i="7" l="1"/>
  <c r="FI656" i="7" s="1"/>
  <c r="FC657" i="7" s="1"/>
  <c r="FD657" i="7" l="1"/>
  <c r="FG657" i="7" s="1"/>
  <c r="FH657" i="7" s="1"/>
  <c r="FI657" i="7" l="1"/>
  <c r="FD658" i="7" s="1"/>
  <c r="FG658" i="7" s="1"/>
  <c r="FH658" i="7" s="1"/>
  <c r="FC658" i="7" l="1"/>
  <c r="FI658" i="7" s="1"/>
  <c r="FD659" i="7" s="1"/>
  <c r="FG659" i="7" s="1"/>
  <c r="FH659" i="7" s="1"/>
  <c r="FC659" i="7" l="1"/>
  <c r="FI659" i="7" s="1"/>
  <c r="FD660" i="7" s="1"/>
  <c r="FG660" i="7" s="1"/>
  <c r="FH660" i="7" s="1"/>
  <c r="FC660" i="7" l="1"/>
  <c r="FI660" i="7" s="1"/>
  <c r="FD661" i="7" l="1"/>
  <c r="FG661" i="7" s="1"/>
  <c r="FH661" i="7" s="1"/>
  <c r="FC661" i="7"/>
  <c r="FI661" i="7" l="1"/>
  <c r="FD662" i="7" s="1"/>
  <c r="FG662" i="7" s="1"/>
  <c r="FH662" i="7" s="1"/>
  <c r="FC662" i="7" l="1"/>
  <c r="FI662" i="7" s="1"/>
  <c r="FD663" i="7" s="1"/>
  <c r="FG663" i="7" s="1"/>
  <c r="FH663" i="7" s="1"/>
  <c r="FC663" i="7" l="1"/>
  <c r="FJ663" i="7" s="1"/>
  <c r="GA110" i="7"/>
  <c r="FI663" i="7" l="1"/>
  <c r="FC664" i="7" s="1"/>
  <c r="FJ664" i="7" s="1"/>
  <c r="FD664" i="7" l="1"/>
  <c r="FG664" i="7" s="1"/>
  <c r="FH664" i="7" s="1"/>
  <c r="FI664" i="7" l="1"/>
  <c r="FC665" i="7" s="1"/>
  <c r="FD665" i="7" l="1"/>
  <c r="FG665" i="7" s="1"/>
  <c r="FH665" i="7" s="1"/>
  <c r="FI665" i="7" l="1"/>
  <c r="FC666" i="7" s="1"/>
  <c r="FJ666" i="7" s="1"/>
  <c r="FD666" i="7" l="1"/>
  <c r="FG666" i="7" s="1"/>
  <c r="FH666" i="7" s="1"/>
  <c r="FI666" i="7" l="1"/>
  <c r="FC667" i="7" s="1"/>
  <c r="FJ667" i="7" s="1"/>
  <c r="FD667" i="7" l="1"/>
  <c r="FG667" i="7" s="1"/>
  <c r="FH667" i="7" s="1"/>
  <c r="FI667" i="7" l="1"/>
  <c r="FD668" i="7" s="1"/>
  <c r="FG668" i="7" s="1"/>
  <c r="FH668" i="7" s="1"/>
  <c r="FC668" i="7" l="1"/>
  <c r="FI668" i="7" s="1"/>
  <c r="FC669" i="7" s="1"/>
  <c r="FJ669" i="7" s="1"/>
  <c r="FJ668" i="7" l="1"/>
  <c r="FD669" i="7"/>
  <c r="FG669" i="7" s="1"/>
  <c r="FH669" i="7" s="1"/>
  <c r="FI669" i="7" l="1"/>
  <c r="FD670" i="7" s="1"/>
  <c r="FG670" i="7" s="1"/>
  <c r="FH670" i="7" s="1"/>
  <c r="FC670" i="7" l="1"/>
  <c r="FJ670" i="7" s="1"/>
  <c r="FI670" i="7" l="1"/>
  <c r="FC671" i="7" s="1"/>
  <c r="FJ671" i="7" s="1"/>
  <c r="FD671" i="7" l="1"/>
  <c r="FG671" i="7" s="1"/>
  <c r="FH671" i="7" s="1"/>
  <c r="FI671" i="7" l="1"/>
  <c r="FD672" i="7" s="1"/>
  <c r="FG672" i="7" s="1"/>
  <c r="FH672" i="7" s="1"/>
  <c r="FC672" i="7" l="1"/>
  <c r="FI672" i="7" s="1"/>
  <c r="FD673" i="7" s="1"/>
  <c r="FJ672" i="7" l="1"/>
  <c r="FG673" i="7"/>
  <c r="FH673" i="7" s="1"/>
  <c r="FC673" i="7"/>
  <c r="FI673" i="7" l="1"/>
  <c r="FD674" i="7" s="1"/>
  <c r="FJ673" i="7"/>
  <c r="FG674" i="7" l="1"/>
  <c r="FH674" i="7" s="1"/>
  <c r="FC674" i="7"/>
  <c r="FI674" i="7" l="1"/>
  <c r="FD675" i="7" s="1"/>
  <c r="FJ674" i="7"/>
  <c r="FG675" i="7" l="1"/>
  <c r="FH675" i="7" s="1"/>
  <c r="FC675" i="7"/>
  <c r="FJ675" i="7" l="1"/>
  <c r="FI675" i="7"/>
  <c r="FD676" i="7" s="1"/>
  <c r="FG676" i="7" l="1"/>
  <c r="FH676" i="7" s="1"/>
  <c r="FC676" i="7"/>
  <c r="FJ676" i="7" l="1"/>
  <c r="FI676" i="7"/>
  <c r="FD677" i="7" s="1"/>
  <c r="FG677" i="7" l="1"/>
  <c r="FH677" i="7" s="1"/>
  <c r="FC677" i="7"/>
  <c r="FI677" i="7" l="1"/>
  <c r="FD678" i="7" l="1"/>
  <c r="FG678" i="7" s="1"/>
  <c r="FH678" i="7" s="1"/>
  <c r="FC678" i="7"/>
  <c r="FI678" i="7" l="1"/>
  <c r="FD679" i="7" s="1"/>
  <c r="FG679" i="7" s="1"/>
  <c r="FH679" i="7" s="1"/>
  <c r="FC679" i="7" l="1"/>
  <c r="FI679" i="7" s="1"/>
  <c r="FD680" i="7" s="1"/>
  <c r="FG680" i="7" s="1"/>
  <c r="FH680" i="7" s="1"/>
  <c r="FC680" i="7" l="1"/>
  <c r="FI680" i="7" s="1"/>
  <c r="FC681" i="7" l="1"/>
  <c r="FD681" i="7"/>
  <c r="FG681" i="7" s="1"/>
  <c r="FH681" i="7" s="1"/>
  <c r="FI681" i="7" l="1"/>
  <c r="FD682" i="7" l="1"/>
  <c r="FG682" i="7" s="1"/>
  <c r="FH682" i="7" s="1"/>
  <c r="FC682" i="7"/>
  <c r="FI682" i="7" l="1"/>
  <c r="FD683" i="7" s="1"/>
  <c r="FG683" i="7" s="1"/>
  <c r="FH683" i="7" s="1"/>
  <c r="FC683" i="7" l="1"/>
  <c r="FI683" i="7" s="1"/>
  <c r="FD684" i="7" l="1"/>
  <c r="FG684" i="7" s="1"/>
  <c r="FH684" i="7" s="1"/>
  <c r="FC684" i="7"/>
  <c r="GA134" i="7"/>
  <c r="FI684" i="7" l="1"/>
  <c r="FC685" i="7" s="1"/>
  <c r="FD685" i="7" l="1"/>
  <c r="FG685" i="7" s="1"/>
  <c r="FH685" i="7" s="1"/>
  <c r="FI685" i="7" l="1"/>
  <c r="FD686" i="7" s="1"/>
  <c r="FG686" i="7" s="1"/>
  <c r="FH686" i="7" s="1"/>
  <c r="FC686" i="7" l="1"/>
  <c r="FI686" i="7" s="1"/>
  <c r="FD687" i="7" s="1"/>
  <c r="FG687" i="7" s="1"/>
  <c r="FH687" i="7" s="1"/>
  <c r="FC687" i="7" l="1"/>
  <c r="FJ687" i="7" s="1"/>
  <c r="FI687" i="7" l="1"/>
  <c r="FD688" i="7" s="1"/>
  <c r="FG688" i="7" s="1"/>
  <c r="FH688" i="7" s="1"/>
  <c r="FC688" i="7" l="1"/>
  <c r="FJ688" i="7" s="1"/>
  <c r="FI688" i="7" l="1"/>
  <c r="FD689" i="7" s="1"/>
  <c r="FG689" i="7" s="1"/>
  <c r="FH689" i="7" s="1"/>
  <c r="FC689" i="7" l="1"/>
  <c r="FJ689" i="7" s="1"/>
  <c r="FI689" i="7" l="1"/>
  <c r="FD690" i="7" s="1"/>
  <c r="FG690" i="7" s="1"/>
  <c r="FH690" i="7" s="1"/>
  <c r="FC690" i="7" l="1"/>
  <c r="FJ690" i="7" s="1"/>
  <c r="FI690" i="7" l="1"/>
  <c r="FD691" i="7" s="1"/>
  <c r="FG691" i="7" s="1"/>
  <c r="FH691" i="7" s="1"/>
  <c r="FC691" i="7" l="1"/>
  <c r="FJ691" i="7" s="1"/>
  <c r="FI691" i="7" l="1"/>
  <c r="FD692" i="7" s="1"/>
  <c r="FG692" i="7" s="1"/>
  <c r="FH692" i="7" s="1"/>
  <c r="FC692" i="7" l="1"/>
  <c r="FJ692" i="7" s="1"/>
  <c r="FI692" i="7" l="1"/>
  <c r="FD693" i="7" s="1"/>
  <c r="FG693" i="7" s="1"/>
  <c r="FH693" i="7" s="1"/>
  <c r="FC693" i="7" l="1"/>
  <c r="FJ693" i="7" s="1"/>
  <c r="FI693" i="7" l="1"/>
  <c r="FD694" i="7" s="1"/>
  <c r="FG694" i="7" s="1"/>
  <c r="FH694" i="7" s="1"/>
  <c r="FC694" i="7" l="1"/>
  <c r="FJ694" i="7" s="1"/>
  <c r="FI694" i="7" l="1"/>
  <c r="FD695" i="7" s="1"/>
  <c r="FG695" i="7" s="1"/>
  <c r="FH695" i="7" s="1"/>
  <c r="FC695" i="7" l="1"/>
  <c r="FJ695" i="7" s="1"/>
  <c r="FI695" i="7" l="1"/>
  <c r="FD696" i="7" s="1"/>
  <c r="FG696" i="7" s="1"/>
  <c r="FH696" i="7" s="1"/>
  <c r="FC696" i="7" l="1"/>
  <c r="FJ696" i="7" s="1"/>
  <c r="FI696" i="7" l="1"/>
  <c r="FD697" i="7" s="1"/>
  <c r="FG697" i="7" s="1"/>
  <c r="FH697" i="7" s="1"/>
  <c r="FC697" i="7" l="1"/>
  <c r="FJ697" i="7" s="1"/>
  <c r="FI697" i="7" l="1"/>
  <c r="FD698" i="7" s="1"/>
  <c r="FG698" i="7" s="1"/>
  <c r="FH698" i="7" s="1"/>
  <c r="FC698" i="7" l="1"/>
  <c r="FJ698" i="7" s="1"/>
  <c r="FI698" i="7" l="1"/>
  <c r="FD699" i="7" s="1"/>
  <c r="FG699" i="7" s="1"/>
  <c r="FH699" i="7" s="1"/>
  <c r="FC699" i="7" l="1"/>
  <c r="FJ699" i="7" s="1"/>
  <c r="FI699" i="7" l="1"/>
  <c r="FD700" i="7" s="1"/>
  <c r="FG700" i="7" s="1"/>
  <c r="FH700" i="7" s="1"/>
  <c r="FC700" i="7" l="1"/>
  <c r="FJ700" i="7" s="1"/>
  <c r="FI700" i="7" l="1"/>
  <c r="FD701" i="7" s="1"/>
  <c r="FG701" i="7" s="1"/>
  <c r="FH701" i="7" s="1"/>
  <c r="FC701" i="7" l="1"/>
  <c r="FI701" i="7" s="1"/>
  <c r="FC702" i="7" s="1"/>
  <c r="FD702" i="7" l="1"/>
  <c r="FG702" i="7" s="1"/>
  <c r="FH702" i="7" s="1"/>
  <c r="FI702" i="7" l="1"/>
  <c r="FD703" i="7" s="1"/>
  <c r="FG703" i="7" s="1"/>
  <c r="FH703" i="7" s="1"/>
  <c r="FC703" i="7" l="1"/>
  <c r="FI703" i="7" s="1"/>
  <c r="FD704" i="7" s="1"/>
  <c r="FG704" i="7" s="1"/>
  <c r="FH704" i="7" s="1"/>
  <c r="FC704" i="7" l="1"/>
  <c r="FI704" i="7" s="1"/>
  <c r="FD705" i="7" s="1"/>
  <c r="FG705" i="7" s="1"/>
  <c r="FH705" i="7" s="1"/>
  <c r="FC705" i="7" l="1"/>
  <c r="FI705" i="7" s="1"/>
  <c r="FD706" i="7" s="1"/>
  <c r="FG706" i="7" s="1"/>
  <c r="FH706" i="7" s="1"/>
  <c r="FC706" i="7" l="1"/>
  <c r="FI706" i="7" s="1"/>
  <c r="FD707" i="7" s="1"/>
  <c r="FG707" i="7" s="1"/>
  <c r="FH707" i="7" s="1"/>
  <c r="FC707" i="7" l="1"/>
  <c r="FI707" i="7" s="1"/>
  <c r="FD708" i="7" s="1"/>
  <c r="FC708" i="7" l="1"/>
  <c r="FG708" i="7"/>
  <c r="FH708" i="7" s="1"/>
  <c r="FI708" i="7" l="1"/>
  <c r="FD709" i="7" s="1"/>
  <c r="FG709" i="7" l="1"/>
  <c r="FH709" i="7" s="1"/>
  <c r="FC709" i="7"/>
  <c r="FI709" i="7" l="1"/>
  <c r="FD710" i="7" l="1"/>
  <c r="FG710" i="7" s="1"/>
  <c r="FH710" i="7" s="1"/>
  <c r="FC710" i="7"/>
  <c r="FI710" i="7" l="1"/>
  <c r="FD711" i="7" s="1"/>
  <c r="FG711" i="7" s="1"/>
  <c r="FH711" i="7" s="1"/>
  <c r="FJ711" i="7"/>
  <c r="FC711" i="7" l="1"/>
  <c r="FI711" i="7" s="1"/>
  <c r="FD712" i="7" s="1"/>
  <c r="FC712" i="7" l="1"/>
  <c r="FJ712" i="7" s="1"/>
  <c r="FG712" i="7"/>
  <c r="FH712" i="7" s="1"/>
  <c r="FI712" i="7" l="1"/>
  <c r="FD713" i="7" s="1"/>
  <c r="FC713" i="7" l="1"/>
  <c r="FJ713" i="7" s="1"/>
  <c r="FG713" i="7"/>
  <c r="FH713" i="7" s="1"/>
  <c r="FI713" i="7" l="1"/>
  <c r="FD714" i="7" s="1"/>
  <c r="FG714" i="7" l="1"/>
  <c r="FH714" i="7" s="1"/>
  <c r="FC714" i="7"/>
  <c r="FJ714" i="7" s="1"/>
  <c r="FI714" i="7" l="1"/>
  <c r="FD715" i="7" s="1"/>
  <c r="FC715" i="7" l="1"/>
  <c r="FJ715" i="7" s="1"/>
  <c r="FG715" i="7"/>
  <c r="FH715" i="7" s="1"/>
  <c r="FI715" i="7" l="1"/>
  <c r="FD716" i="7" s="1"/>
  <c r="FC716" i="7" l="1"/>
  <c r="FJ716" i="7" s="1"/>
  <c r="FG716" i="7"/>
  <c r="FH716" i="7" s="1"/>
  <c r="FI716" i="7" l="1"/>
  <c r="FD717" i="7" s="1"/>
  <c r="FG717" i="7" l="1"/>
  <c r="FH717" i="7" s="1"/>
  <c r="FC717" i="7"/>
  <c r="FJ717" i="7" s="1"/>
  <c r="FI717" i="7" l="1"/>
  <c r="FD718" i="7" s="1"/>
  <c r="FG718" i="7" l="1"/>
  <c r="FH718" i="7" s="1"/>
  <c r="FC718" i="7"/>
  <c r="FJ718" i="7" s="1"/>
  <c r="FI718" i="7" l="1"/>
  <c r="FD719" i="7" s="1"/>
  <c r="FG719" i="7" l="1"/>
  <c r="FH719" i="7" s="1"/>
  <c r="FC719" i="7"/>
  <c r="FJ719" i="7" s="1"/>
  <c r="FI719" i="7" l="1"/>
  <c r="FD720" i="7" s="1"/>
  <c r="FG720" i="7" l="1"/>
  <c r="FH720" i="7" s="1"/>
  <c r="FC720" i="7"/>
  <c r="FJ720" i="7" s="1"/>
  <c r="FI720" i="7" l="1"/>
  <c r="FD721" i="7" l="1"/>
  <c r="FG721" i="7" s="1"/>
  <c r="FH721" i="7" s="1"/>
  <c r="FC721" i="7"/>
  <c r="FJ721" i="7" s="1"/>
  <c r="FI721" i="7" l="1"/>
  <c r="FD722" i="7" l="1"/>
  <c r="FG722" i="7" s="1"/>
  <c r="FH722" i="7" s="1"/>
  <c r="FC722" i="7"/>
  <c r="FJ722" i="7" s="1"/>
  <c r="FI722" i="7" l="1"/>
  <c r="FD723" i="7" l="1"/>
  <c r="FG723" i="7" s="1"/>
  <c r="FH723" i="7" s="1"/>
  <c r="FC723" i="7"/>
  <c r="FJ723" i="7" s="1"/>
  <c r="FI723" i="7" l="1"/>
  <c r="FD724" i="7" l="1"/>
  <c r="FG724" i="7" s="1"/>
  <c r="FH724" i="7" s="1"/>
  <c r="FC724" i="7"/>
  <c r="FJ724" i="7" s="1"/>
  <c r="FI724" i="7" l="1"/>
  <c r="FD725" i="7" l="1"/>
  <c r="FG725" i="7" s="1"/>
  <c r="FH725" i="7" s="1"/>
  <c r="FC725" i="7"/>
  <c r="FI725" i="7" l="1"/>
  <c r="FD726" i="7" s="1"/>
  <c r="FG726" i="7" s="1"/>
  <c r="FH726" i="7" s="1"/>
  <c r="FC726" i="7" l="1"/>
  <c r="FI726" i="7" s="1"/>
  <c r="FD727" i="7" s="1"/>
  <c r="FG727" i="7" l="1"/>
  <c r="FH727" i="7" s="1"/>
  <c r="FC727" i="7"/>
  <c r="FI727" i="7" s="1"/>
  <c r="FD728" i="7" s="1"/>
  <c r="FC728" i="7" l="1"/>
  <c r="FG728" i="7"/>
  <c r="FH728" i="7" s="1"/>
  <c r="FI728" i="7" l="1"/>
  <c r="FD729" i="7" s="1"/>
  <c r="FG729" i="7" l="1"/>
  <c r="FH729" i="7" s="1"/>
  <c r="FC729" i="7"/>
  <c r="FI729" i="7" l="1"/>
  <c r="FC730" i="7" l="1"/>
  <c r="FD730" i="7"/>
  <c r="FG730" i="7" s="1"/>
  <c r="FH730" i="7" s="1"/>
  <c r="FI730" i="7" l="1"/>
  <c r="FD731" i="7" l="1"/>
  <c r="FG731" i="7" s="1"/>
  <c r="FH731" i="7" s="1"/>
  <c r="FC731" i="7"/>
  <c r="FI731" i="7" l="1"/>
  <c r="FD732" i="7" s="1"/>
  <c r="FG732" i="7" s="1"/>
  <c r="FH732" i="7" s="1"/>
  <c r="FC732" i="7" l="1"/>
  <c r="FI732" i="7" s="1"/>
  <c r="FD733" i="7" s="1"/>
  <c r="FG733" i="7" s="1"/>
  <c r="FH733" i="7" s="1"/>
  <c r="FC733" i="7" l="1"/>
  <c r="FI733" i="7" s="1"/>
  <c r="FC734" i="7" l="1"/>
  <c r="FD734" i="7"/>
  <c r="FI734" i="7" l="1"/>
  <c r="FD735" i="7" s="1"/>
  <c r="FG735" i="7" s="1"/>
  <c r="FH735" i="7" s="1"/>
  <c r="FG734" i="7"/>
  <c r="FH734" i="7" s="1"/>
  <c r="FC735" i="7" l="1"/>
  <c r="FJ735" i="7" s="1"/>
  <c r="FI735" i="7" l="1"/>
  <c r="FC736" i="7" s="1"/>
  <c r="FJ736" i="7" s="1"/>
  <c r="FD736" i="7" l="1"/>
  <c r="FG736" i="7" s="1"/>
  <c r="FH736" i="7" s="1"/>
  <c r="FI736" i="7" l="1"/>
  <c r="FD737" i="7" s="1"/>
  <c r="FG737" i="7" s="1"/>
  <c r="FH737" i="7" s="1"/>
  <c r="FC737" i="7" l="1"/>
  <c r="FI737" i="7" s="1"/>
  <c r="FD738" i="7" s="1"/>
  <c r="FC738" i="7" l="1"/>
  <c r="FJ738" i="7" s="1"/>
  <c r="FG738" i="7"/>
  <c r="FH738" i="7" s="1"/>
  <c r="FI738" i="7" l="1"/>
  <c r="FD739" i="7" l="1"/>
  <c r="FG739" i="7" s="1"/>
  <c r="FH739" i="7" s="1"/>
  <c r="FC739" i="7"/>
  <c r="FJ739" i="7" s="1"/>
  <c r="FI739" i="7" l="1"/>
  <c r="FD740" i="7" s="1"/>
  <c r="FG740" i="7" s="1"/>
  <c r="FH740" i="7" s="1"/>
  <c r="FC740" i="7" l="1"/>
  <c r="FJ740" i="7" s="1"/>
  <c r="FI740" i="7" l="1"/>
  <c r="FD741" i="7" s="1"/>
  <c r="FG741" i="7" s="1"/>
  <c r="FH741" i="7" s="1"/>
  <c r="FC741" i="7" l="1"/>
  <c r="FJ741" i="7" s="1"/>
  <c r="FI741" i="7" l="1"/>
  <c r="FD742" i="7" s="1"/>
  <c r="FG742" i="7" s="1"/>
  <c r="FH742" i="7" s="1"/>
  <c r="FC742" i="7" l="1"/>
  <c r="FJ742" i="7" s="1"/>
  <c r="FI742" i="7" l="1"/>
  <c r="FD743" i="7" s="1"/>
  <c r="FG743" i="7" s="1"/>
  <c r="FH743" i="7" s="1"/>
  <c r="FC743" i="7" l="1"/>
  <c r="FJ743" i="7" s="1"/>
  <c r="FI743" i="7" l="1"/>
  <c r="FD744" i="7" s="1"/>
  <c r="FG744" i="7" s="1"/>
  <c r="FH744" i="7" s="1"/>
  <c r="FC744" i="7" l="1"/>
  <c r="FJ744" i="7" s="1"/>
  <c r="FI744" i="7" l="1"/>
  <c r="FC745" i="7" s="1"/>
  <c r="FJ745" i="7" s="1"/>
  <c r="FD745" i="7" l="1"/>
  <c r="FG745" i="7" s="1"/>
  <c r="FH745" i="7" s="1"/>
  <c r="FI745" i="7" l="1"/>
  <c r="FC746" i="7" s="1"/>
  <c r="FJ746" i="7" s="1"/>
  <c r="FD746" i="7" l="1"/>
  <c r="FG746" i="7" s="1"/>
  <c r="FH746" i="7" s="1"/>
  <c r="FI746" i="7" l="1"/>
  <c r="FC747" i="7" s="1"/>
  <c r="FJ747" i="7" s="1"/>
  <c r="FD747" i="7" l="1"/>
  <c r="FG747" i="7" s="1"/>
  <c r="FH747" i="7" s="1"/>
  <c r="FI747" i="7" l="1"/>
  <c r="FD748" i="7" s="1"/>
  <c r="FG748" i="7" s="1"/>
  <c r="FH748" i="7" s="1"/>
  <c r="FC748" i="7" l="1"/>
  <c r="FJ748" i="7" s="1"/>
  <c r="FK13" i="7" s="1"/>
  <c r="H13" i="11" s="1"/>
  <c r="K13" i="11" s="1"/>
  <c r="FI748" i="7" l="1"/>
  <c r="FD749" i="7" s="1"/>
  <c r="FG749" i="7" s="1"/>
  <c r="FH749" i="7" s="1"/>
  <c r="FM13" i="7"/>
  <c r="FL26" i="7"/>
  <c r="FC749" i="7" l="1"/>
  <c r="FI749" i="7" s="1"/>
  <c r="FD750" i="7" s="1"/>
  <c r="FG750" i="7" s="1"/>
  <c r="FH750" i="7" s="1"/>
  <c r="FC750" i="7" l="1"/>
  <c r="FI750" i="7" s="1"/>
  <c r="FD751" i="7" s="1"/>
  <c r="FC751" i="7" l="1"/>
  <c r="FG751" i="7"/>
  <c r="FH751" i="7" s="1"/>
  <c r="FI751" i="7" l="1"/>
  <c r="FC752" i="7" l="1"/>
  <c r="FD752" i="7"/>
  <c r="GA206" i="7"/>
  <c r="FI752" i="7" l="1"/>
  <c r="FU9" i="7" s="1"/>
  <c r="FX9" i="7" s="1"/>
  <c r="FY9" i="7" s="1"/>
  <c r="FK16" i="7"/>
  <c r="FL16" i="7"/>
  <c r="FG752" i="7"/>
  <c r="FT9" i="7" l="1"/>
  <c r="FZ9" i="7" s="1"/>
  <c r="FU10" i="7" s="1"/>
  <c r="FX10" i="7" s="1"/>
  <c r="FY10" i="7" s="1"/>
  <c r="FH752" i="7"/>
  <c r="FL18" i="7"/>
  <c r="FT10" i="7" l="1"/>
  <c r="FZ10" i="7" s="1"/>
  <c r="FU11" i="7" s="1"/>
  <c r="FL29" i="7"/>
  <c r="F13" i="11"/>
  <c r="FL22" i="7"/>
  <c r="J13" i="11" s="1"/>
  <c r="FL20" i="7"/>
  <c r="I13" i="11" s="1"/>
  <c r="FL21" i="7" l="1"/>
  <c r="FT11" i="7"/>
  <c r="FX11" i="7"/>
  <c r="FY11" i="7" s="1"/>
  <c r="FZ11" i="7" l="1"/>
  <c r="FU12" i="7" s="1"/>
  <c r="FT12" i="7" l="1"/>
  <c r="FX12" i="7"/>
  <c r="FY12" i="7" s="1"/>
  <c r="FZ12" i="7" l="1"/>
  <c r="FU13" i="7" s="1"/>
  <c r="GA14" i="7"/>
  <c r="FT13" i="7" l="1"/>
  <c r="FX13" i="7"/>
  <c r="FY13" i="7" s="1"/>
  <c r="FZ13" i="7" l="1"/>
  <c r="FU14" i="7" s="1"/>
  <c r="FT14" i="7" l="1"/>
  <c r="FX14" i="7"/>
  <c r="FY14" i="7" s="1"/>
  <c r="FZ14" i="7" l="1"/>
  <c r="FU15" i="7" s="1"/>
  <c r="FX15" i="7" l="1"/>
  <c r="FY15" i="7" s="1"/>
  <c r="FT15" i="7"/>
  <c r="GA15" i="7" s="1"/>
  <c r="FZ15" i="7" l="1"/>
  <c r="FU16" i="7" s="1"/>
  <c r="FX16" i="7" l="1"/>
  <c r="FY16" i="7" s="1"/>
  <c r="FT16" i="7"/>
  <c r="GA16" i="7" s="1"/>
  <c r="FZ16" i="7" l="1"/>
  <c r="FT17" i="7" l="1"/>
  <c r="GA17" i="7" s="1"/>
  <c r="FU17" i="7"/>
  <c r="FZ17" i="7" l="1"/>
  <c r="FU18" i="7" s="1"/>
  <c r="FX18" i="7" s="1"/>
  <c r="FY18" i="7" s="1"/>
  <c r="FX17" i="7"/>
  <c r="FY17" i="7" s="1"/>
  <c r="FT18" i="7" l="1"/>
  <c r="GA18" i="7" s="1"/>
  <c r="FZ18" i="7" l="1"/>
  <c r="FU19" i="7" s="1"/>
  <c r="FX19" i="7" s="1"/>
  <c r="FY19" i="7" s="1"/>
  <c r="FT19" i="7" l="1"/>
  <c r="GA19" i="7" s="1"/>
  <c r="FZ19" i="7" l="1"/>
  <c r="FU20" i="7" s="1"/>
  <c r="FX20" i="7" s="1"/>
  <c r="FY20" i="7" s="1"/>
  <c r="FT20" i="7" l="1"/>
  <c r="GA20" i="7" s="1"/>
  <c r="FZ20" i="7" l="1"/>
  <c r="FU21" i="7" s="1"/>
  <c r="FX21" i="7" s="1"/>
  <c r="FY21" i="7" s="1"/>
  <c r="FT21" i="7" l="1"/>
  <c r="GA21" i="7" s="1"/>
  <c r="FZ21" i="7" l="1"/>
  <c r="FU22" i="7" s="1"/>
  <c r="FX22" i="7" s="1"/>
  <c r="FY22" i="7" s="1"/>
  <c r="FT22" i="7" l="1"/>
  <c r="GA22" i="7" s="1"/>
  <c r="FZ22" i="7" l="1"/>
  <c r="FU23" i="7" s="1"/>
  <c r="FX23" i="7" s="1"/>
  <c r="FY23" i="7" s="1"/>
  <c r="FT23" i="7" l="1"/>
  <c r="GA23" i="7" s="1"/>
  <c r="FZ23" i="7" l="1"/>
  <c r="FU24" i="7" s="1"/>
  <c r="FX24" i="7" s="1"/>
  <c r="FY24" i="7" s="1"/>
  <c r="FT24" i="7" l="1"/>
  <c r="GA24" i="7" s="1"/>
  <c r="FZ24" i="7" l="1"/>
  <c r="FU25" i="7" s="1"/>
  <c r="FX25" i="7" s="1"/>
  <c r="FY25" i="7" s="1"/>
  <c r="FT25" i="7" l="1"/>
  <c r="GA25" i="7" s="1"/>
  <c r="FZ25" i="7" l="1"/>
  <c r="FU26" i="7" s="1"/>
  <c r="FX26" i="7" s="1"/>
  <c r="FY26" i="7" s="1"/>
  <c r="FT26" i="7" l="1"/>
  <c r="FZ26" i="7" s="1"/>
  <c r="FU27" i="7" s="1"/>
  <c r="FX27" i="7" s="1"/>
  <c r="FY27" i="7" s="1"/>
  <c r="GA26" i="7" l="1"/>
  <c r="FT27" i="7"/>
  <c r="GA27" i="7" s="1"/>
  <c r="FZ27" i="7" l="1"/>
  <c r="FU28" i="7" s="1"/>
  <c r="FX28" i="7" s="1"/>
  <c r="FY28" i="7" s="1"/>
  <c r="FT28" i="7" l="1"/>
  <c r="GA28" i="7" s="1"/>
  <c r="FZ28" i="7" l="1"/>
  <c r="FU29" i="7" s="1"/>
  <c r="FX29" i="7" s="1"/>
  <c r="FY29" i="7" s="1"/>
  <c r="FT29" i="7" l="1"/>
  <c r="GA29" i="7" s="1"/>
  <c r="FZ29" i="7" l="1"/>
  <c r="FU30" i="7" s="1"/>
  <c r="FX30" i="7" s="1"/>
  <c r="FY30" i="7" s="1"/>
  <c r="FT30" i="7" l="1"/>
  <c r="FZ30" i="7" s="1"/>
  <c r="FU31" i="7" s="1"/>
  <c r="FT31" i="7" l="1"/>
  <c r="FX31" i="7"/>
  <c r="FY31" i="7" s="1"/>
  <c r="FZ31" i="7" l="1"/>
  <c r="FU32" i="7" s="1"/>
  <c r="FX32" i="7" l="1"/>
  <c r="FY32" i="7" s="1"/>
  <c r="FT32" i="7"/>
  <c r="FZ32" i="7" l="1"/>
  <c r="FU33" i="7" s="1"/>
  <c r="FT33" i="7" l="1"/>
  <c r="FX33" i="7"/>
  <c r="FY33" i="7" s="1"/>
  <c r="FZ33" i="7" l="1"/>
  <c r="FU34" i="7" s="1"/>
  <c r="FX34" i="7" l="1"/>
  <c r="FY34" i="7" s="1"/>
  <c r="FT34" i="7"/>
  <c r="FZ34" i="7" s="1"/>
  <c r="FU35" i="7" s="1"/>
  <c r="FX35" i="7" l="1"/>
  <c r="FY35" i="7" s="1"/>
  <c r="FT35" i="7"/>
  <c r="FZ35" i="7" l="1"/>
  <c r="FT36" i="7" l="1"/>
  <c r="FU36" i="7"/>
  <c r="FX36" i="7" s="1"/>
  <c r="FY36" i="7" s="1"/>
  <c r="FZ36" i="7" l="1"/>
  <c r="FT37" i="7" l="1"/>
  <c r="FU37" i="7"/>
  <c r="FX37" i="7" s="1"/>
  <c r="FY37" i="7" s="1"/>
  <c r="FZ37" i="7" l="1"/>
  <c r="GA38" i="7"/>
  <c r="FU38" i="7" l="1"/>
  <c r="FX38" i="7" s="1"/>
  <c r="FY38" i="7" s="1"/>
  <c r="FT38" i="7"/>
  <c r="FZ38" i="7" l="1"/>
  <c r="FU39" i="7" s="1"/>
  <c r="FX39" i="7" s="1"/>
  <c r="FY39" i="7" s="1"/>
  <c r="FT39" i="7" l="1"/>
  <c r="GA39" i="7" s="1"/>
  <c r="FZ39" i="7" l="1"/>
  <c r="FU40" i="7" s="1"/>
  <c r="FX40" i="7" s="1"/>
  <c r="FY40" i="7" s="1"/>
  <c r="FT40" i="7" l="1"/>
  <c r="GA40" i="7" s="1"/>
  <c r="FZ40" i="7" l="1"/>
  <c r="FT41" i="7" s="1"/>
  <c r="GA41" i="7" s="1"/>
  <c r="FU41" i="7" l="1"/>
  <c r="FX41" i="7" s="1"/>
  <c r="FY41" i="7" s="1"/>
  <c r="FZ41" i="7" l="1"/>
  <c r="FU42" i="7" s="1"/>
  <c r="FX42" i="7" s="1"/>
  <c r="FY42" i="7" s="1"/>
  <c r="FT42" i="7" l="1"/>
  <c r="GA42" i="7" s="1"/>
  <c r="FZ42" i="7" l="1"/>
  <c r="FU43" i="7" s="1"/>
  <c r="FX43" i="7" s="1"/>
  <c r="FY43" i="7" s="1"/>
  <c r="FT43" i="7" l="1"/>
  <c r="GA43" i="7" s="1"/>
  <c r="FZ43" i="7" l="1"/>
  <c r="FU44" i="7" s="1"/>
  <c r="FX44" i="7" s="1"/>
  <c r="FY44" i="7" s="1"/>
  <c r="FT44" i="7" l="1"/>
  <c r="GA44" i="7" s="1"/>
  <c r="FZ44" i="7" l="1"/>
  <c r="FT45" i="7" s="1"/>
  <c r="GA45" i="7" s="1"/>
  <c r="FU45" i="7" l="1"/>
  <c r="FX45" i="7" s="1"/>
  <c r="FY45" i="7" s="1"/>
  <c r="FZ45" i="7" l="1"/>
  <c r="FU46" i="7" s="1"/>
  <c r="FX46" i="7" s="1"/>
  <c r="FY46" i="7" s="1"/>
  <c r="FT46" i="7" l="1"/>
  <c r="GA46" i="7" s="1"/>
  <c r="FZ46" i="7" l="1"/>
  <c r="FU47" i="7" s="1"/>
  <c r="FX47" i="7" s="1"/>
  <c r="FY47" i="7" s="1"/>
  <c r="FT47" i="7" l="1"/>
  <c r="FZ47" i="7" s="1"/>
  <c r="FU48" i="7" s="1"/>
  <c r="FX48" i="7" s="1"/>
  <c r="FY48" i="7" s="1"/>
  <c r="GA47" i="7" l="1"/>
  <c r="FT48" i="7"/>
  <c r="FZ48" i="7" s="1"/>
  <c r="FU49" i="7" s="1"/>
  <c r="FX49" i="7" s="1"/>
  <c r="FY49" i="7" s="1"/>
  <c r="FT49" i="7" l="1"/>
  <c r="FZ49" i="7" s="1"/>
  <c r="FU50" i="7" s="1"/>
  <c r="GA48" i="7"/>
  <c r="GA49" i="7" l="1"/>
  <c r="FX50" i="7"/>
  <c r="FY50" i="7" s="1"/>
  <c r="FT50" i="7"/>
  <c r="GA50" i="7" l="1"/>
  <c r="FZ50" i="7"/>
  <c r="FU51" i="7" s="1"/>
  <c r="FX51" i="7" l="1"/>
  <c r="FY51" i="7" s="1"/>
  <c r="FT51" i="7"/>
  <c r="GA51" i="7" l="1"/>
  <c r="FZ51" i="7"/>
  <c r="FU52" i="7" s="1"/>
  <c r="FT52" i="7" l="1"/>
  <c r="FX52" i="7"/>
  <c r="FY52" i="7" s="1"/>
  <c r="GA52" i="7" l="1"/>
  <c r="FZ52" i="7"/>
  <c r="FU53" i="7" s="1"/>
  <c r="FT53" i="7" l="1"/>
  <c r="FX53" i="7"/>
  <c r="FY53" i="7" s="1"/>
  <c r="GA53" i="7" l="1"/>
  <c r="FZ53" i="7"/>
  <c r="FU54" i="7" s="1"/>
  <c r="FT54" i="7" l="1"/>
  <c r="FX54" i="7"/>
  <c r="FY54" i="7" s="1"/>
  <c r="FZ54" i="7" l="1"/>
  <c r="FU55" i="7" s="1"/>
  <c r="FX55" i="7" l="1"/>
  <c r="FY55" i="7" s="1"/>
  <c r="FT55" i="7"/>
  <c r="FZ55" i="7" l="1"/>
  <c r="FU56" i="7" s="1"/>
  <c r="FT56" i="7" l="1"/>
  <c r="FX56" i="7"/>
  <c r="FY56" i="7" s="1"/>
  <c r="FZ56" i="7" l="1"/>
  <c r="FU57" i="7" s="1"/>
  <c r="FX57" i="7" l="1"/>
  <c r="FY57" i="7" s="1"/>
  <c r="FT57" i="7"/>
  <c r="FZ57" i="7" l="1"/>
  <c r="FU58" i="7" l="1"/>
  <c r="FX58" i="7" s="1"/>
  <c r="FY58" i="7" s="1"/>
  <c r="FT58" i="7"/>
  <c r="FZ58" i="7" l="1"/>
  <c r="FU59" i="7" s="1"/>
  <c r="FX59" i="7" s="1"/>
  <c r="FY59" i="7" s="1"/>
  <c r="FT59" i="7" l="1"/>
  <c r="FZ59" i="7" s="1"/>
  <c r="FU60" i="7" s="1"/>
  <c r="FT60" i="7" l="1"/>
  <c r="FX60" i="7"/>
  <c r="FY60" i="7" s="1"/>
  <c r="FZ60" i="7" l="1"/>
  <c r="FU61" i="7" s="1"/>
  <c r="FT61" i="7" l="1"/>
  <c r="FX61" i="7"/>
  <c r="FY61" i="7" s="1"/>
  <c r="FZ61" i="7" l="1"/>
  <c r="FU62" i="7" s="1"/>
  <c r="FT62" i="7" l="1"/>
  <c r="FX62" i="7"/>
  <c r="FY62" i="7" s="1"/>
  <c r="FZ62" i="7" l="1"/>
  <c r="FU63" i="7" s="1"/>
  <c r="FT63" i="7" l="1"/>
  <c r="GA63" i="7" s="1"/>
  <c r="FX63" i="7"/>
  <c r="FY63" i="7" s="1"/>
  <c r="FZ63" i="7" l="1"/>
  <c r="FU64" i="7" s="1"/>
  <c r="FT64" i="7" l="1"/>
  <c r="GA64" i="7" s="1"/>
  <c r="FX64" i="7"/>
  <c r="FY64" i="7" s="1"/>
  <c r="FZ64" i="7" l="1"/>
  <c r="FU65" i="7" s="1"/>
  <c r="FT65" i="7" l="1"/>
  <c r="GA65" i="7" s="1"/>
  <c r="FX65" i="7"/>
  <c r="FY65" i="7" s="1"/>
  <c r="FZ65" i="7" l="1"/>
  <c r="FT66" i="7" l="1"/>
  <c r="GA66" i="7" s="1"/>
  <c r="FU66" i="7"/>
  <c r="FX66" i="7" s="1"/>
  <c r="FY66" i="7" s="1"/>
  <c r="FZ66" i="7" l="1"/>
  <c r="FU67" i="7" l="1"/>
  <c r="FX67" i="7" s="1"/>
  <c r="FY67" i="7" s="1"/>
  <c r="FT67" i="7"/>
  <c r="GA67" i="7" s="1"/>
  <c r="FZ67" i="7" l="1"/>
  <c r="FU68" i="7" l="1"/>
  <c r="FX68" i="7" s="1"/>
  <c r="FY68" i="7" s="1"/>
  <c r="FT68" i="7"/>
  <c r="GA68" i="7" s="1"/>
  <c r="FZ68" i="7" l="1"/>
  <c r="FU69" i="7" l="1"/>
  <c r="FX69" i="7" s="1"/>
  <c r="FY69" i="7" s="1"/>
  <c r="FT69" i="7"/>
  <c r="GA69" i="7" s="1"/>
  <c r="FZ69" i="7" l="1"/>
  <c r="FU70" i="7" l="1"/>
  <c r="FX70" i="7" s="1"/>
  <c r="FY70" i="7" s="1"/>
  <c r="FT70" i="7"/>
  <c r="GA70" i="7" s="1"/>
  <c r="FZ70" i="7" l="1"/>
  <c r="FU71" i="7" l="1"/>
  <c r="FX71" i="7" s="1"/>
  <c r="FY71" i="7" s="1"/>
  <c r="FT71" i="7"/>
  <c r="GA71" i="7" s="1"/>
  <c r="FZ71" i="7" l="1"/>
  <c r="FU72" i="7" l="1"/>
  <c r="FX72" i="7" s="1"/>
  <c r="FY72" i="7" s="1"/>
  <c r="FT72" i="7"/>
  <c r="GA72" i="7" s="1"/>
  <c r="FZ72" i="7" l="1"/>
  <c r="FU73" i="7" l="1"/>
  <c r="FX73" i="7" s="1"/>
  <c r="FY73" i="7" s="1"/>
  <c r="FT73" i="7"/>
  <c r="GA73" i="7" s="1"/>
  <c r="FZ73" i="7" l="1"/>
  <c r="FU74" i="7" l="1"/>
  <c r="FX74" i="7" s="1"/>
  <c r="FY74" i="7" s="1"/>
  <c r="FT74" i="7"/>
  <c r="GA74" i="7" s="1"/>
  <c r="FZ74" i="7" l="1"/>
  <c r="FU75" i="7" l="1"/>
  <c r="FX75" i="7" s="1"/>
  <c r="FY75" i="7" s="1"/>
  <c r="FT75" i="7"/>
  <c r="GA75" i="7" s="1"/>
  <c r="FZ75" i="7" l="1"/>
  <c r="FU76" i="7" l="1"/>
  <c r="FX76" i="7" s="1"/>
  <c r="FY76" i="7" s="1"/>
  <c r="FT76" i="7"/>
  <c r="GA76" i="7" s="1"/>
  <c r="FZ76" i="7" l="1"/>
  <c r="FU77" i="7" l="1"/>
  <c r="FX77" i="7" s="1"/>
  <c r="FY77" i="7" s="1"/>
  <c r="FT77" i="7"/>
  <c r="GA77" i="7" s="1"/>
  <c r="FZ77" i="7" l="1"/>
  <c r="FU78" i="7" l="1"/>
  <c r="FX78" i="7" s="1"/>
  <c r="FY78" i="7" s="1"/>
  <c r="FT78" i="7"/>
  <c r="FZ78" i="7" l="1"/>
  <c r="FT79" i="7" s="1"/>
  <c r="FU79" i="7" l="1"/>
  <c r="FX79" i="7" s="1"/>
  <c r="FY79" i="7" s="1"/>
  <c r="FZ79" i="7" l="1"/>
  <c r="FT80" i="7" s="1"/>
  <c r="FU80" i="7" l="1"/>
  <c r="FX80" i="7" s="1"/>
  <c r="FY80" i="7" s="1"/>
  <c r="FZ80" i="7" l="1"/>
  <c r="FT81" i="7" l="1"/>
  <c r="FU81" i="7"/>
  <c r="FX81" i="7" s="1"/>
  <c r="FY81" i="7" s="1"/>
  <c r="FZ81" i="7" l="1"/>
  <c r="FT82" i="7" s="1"/>
  <c r="FU82" i="7" l="1"/>
  <c r="FX82" i="7" s="1"/>
  <c r="FY82" i="7" s="1"/>
  <c r="FZ82" i="7" l="1"/>
  <c r="FU83" i="7" s="1"/>
  <c r="FX83" i="7" s="1"/>
  <c r="FY83" i="7" s="1"/>
  <c r="FT83" i="7" l="1"/>
  <c r="FZ83" i="7" s="1"/>
  <c r="FU84" i="7" s="1"/>
  <c r="FX84" i="7" s="1"/>
  <c r="FY84" i="7" s="1"/>
  <c r="FT84" i="7" l="1"/>
  <c r="FZ84" i="7" s="1"/>
  <c r="FU85" i="7" s="1"/>
  <c r="FX85" i="7" s="1"/>
  <c r="FY85" i="7" s="1"/>
  <c r="FT85" i="7" l="1"/>
  <c r="FZ85" i="7" s="1"/>
  <c r="FU86" i="7" s="1"/>
  <c r="FX86" i="7" s="1"/>
  <c r="FY86" i="7" s="1"/>
  <c r="FT86" i="7" l="1"/>
  <c r="GA86" i="7" s="1"/>
  <c r="FZ86" i="7" l="1"/>
  <c r="FU87" i="7" l="1"/>
  <c r="FX87" i="7" s="1"/>
  <c r="FY87" i="7" s="1"/>
  <c r="FT87" i="7"/>
  <c r="GA87" i="7" s="1"/>
  <c r="FZ87" i="7" l="1"/>
  <c r="FT88" i="7" l="1"/>
  <c r="GA88" i="7" s="1"/>
  <c r="FU88" i="7"/>
  <c r="FX88" i="7" s="1"/>
  <c r="FY88" i="7" s="1"/>
  <c r="FZ88" i="7" l="1"/>
  <c r="FT89" i="7" l="1"/>
  <c r="GA89" i="7" s="1"/>
  <c r="FU89" i="7"/>
  <c r="FX89" i="7" s="1"/>
  <c r="FY89" i="7" s="1"/>
  <c r="FZ89" i="7" l="1"/>
  <c r="FU90" i="7" s="1"/>
  <c r="FX90" i="7" s="1"/>
  <c r="FY90" i="7" s="1"/>
  <c r="FT90" i="7" l="1"/>
  <c r="GA90" i="7" s="1"/>
  <c r="FZ90" i="7" l="1"/>
  <c r="FU91" i="7" l="1"/>
  <c r="FX91" i="7" s="1"/>
  <c r="FY91" i="7" s="1"/>
  <c r="FT91" i="7"/>
  <c r="GA91" i="7" l="1"/>
  <c r="FZ91" i="7"/>
  <c r="FT92" i="7" l="1"/>
  <c r="GA92" i="7" s="1"/>
  <c r="FU92" i="7"/>
  <c r="FX92" i="7" s="1"/>
  <c r="FY92" i="7" s="1"/>
  <c r="FZ92" i="7" l="1"/>
  <c r="FU93" i="7" s="1"/>
  <c r="FX93" i="7" s="1"/>
  <c r="FY93" i="7" s="1"/>
  <c r="FT93" i="7" l="1"/>
  <c r="GA93" i="7" s="1"/>
  <c r="FZ93" i="7" l="1"/>
  <c r="FU94" i="7" s="1"/>
  <c r="FX94" i="7" s="1"/>
  <c r="FY94" i="7" s="1"/>
  <c r="FT94" i="7" l="1"/>
  <c r="GA94" i="7" s="1"/>
  <c r="FZ94" i="7" l="1"/>
  <c r="FU95" i="7" s="1"/>
  <c r="FX95" i="7" s="1"/>
  <c r="FY95" i="7" s="1"/>
  <c r="FT95" i="7" l="1"/>
  <c r="GA95" i="7" s="1"/>
  <c r="FZ95" i="7" l="1"/>
  <c r="FT96" i="7" s="1"/>
  <c r="GA96" i="7" s="1"/>
  <c r="FU96" i="7" l="1"/>
  <c r="FX96" i="7" s="1"/>
  <c r="FY96" i="7" s="1"/>
  <c r="FZ96" i="7" l="1"/>
  <c r="FU97" i="7" s="1"/>
  <c r="FX97" i="7" s="1"/>
  <c r="FY97" i="7" s="1"/>
  <c r="FT97" i="7" l="1"/>
  <c r="GA97" i="7" s="1"/>
  <c r="FZ97" i="7" l="1"/>
  <c r="FU98" i="7" s="1"/>
  <c r="FX98" i="7" s="1"/>
  <c r="FY98" i="7" s="1"/>
  <c r="FT98" i="7" l="1"/>
  <c r="GA98" i="7" s="1"/>
  <c r="FZ98" i="7" l="1"/>
  <c r="FU99" i="7" s="1"/>
  <c r="FX99" i="7" s="1"/>
  <c r="FY99" i="7" s="1"/>
  <c r="FT99" i="7" l="1"/>
  <c r="GA99" i="7" s="1"/>
  <c r="FZ99" i="7" l="1"/>
  <c r="FU100" i="7" s="1"/>
  <c r="FX100" i="7" s="1"/>
  <c r="FY100" i="7" s="1"/>
  <c r="FT100" i="7" l="1"/>
  <c r="GA100" i="7" s="1"/>
  <c r="FZ100" i="7" l="1"/>
  <c r="FU101" i="7" s="1"/>
  <c r="FX101" i="7" s="1"/>
  <c r="FY101" i="7" s="1"/>
  <c r="FT101" i="7" l="1"/>
  <c r="GA101" i="7" s="1"/>
  <c r="FZ101" i="7" l="1"/>
  <c r="FT102" i="7" s="1"/>
  <c r="FU102" i="7" l="1"/>
  <c r="FX102" i="7" s="1"/>
  <c r="FY102" i="7" s="1"/>
  <c r="FZ102" i="7" l="1"/>
  <c r="FU103" i="7" s="1"/>
  <c r="FX103" i="7" s="1"/>
  <c r="FY103" i="7" s="1"/>
  <c r="FT103" i="7" l="1"/>
  <c r="FZ103" i="7" s="1"/>
  <c r="FU104" i="7" s="1"/>
  <c r="FX104" i="7" s="1"/>
  <c r="FY104" i="7" s="1"/>
  <c r="FT104" i="7" l="1"/>
  <c r="FZ104" i="7" s="1"/>
  <c r="FU105" i="7" s="1"/>
  <c r="FX105" i="7" s="1"/>
  <c r="FY105" i="7" s="1"/>
  <c r="FT105" i="7" l="1"/>
  <c r="FZ105" i="7" s="1"/>
  <c r="FU106" i="7" s="1"/>
  <c r="FX106" i="7" s="1"/>
  <c r="FY106" i="7" s="1"/>
  <c r="FT106" i="7" l="1"/>
  <c r="FZ106" i="7" s="1"/>
  <c r="FU107" i="7" s="1"/>
  <c r="FX107" i="7" s="1"/>
  <c r="FY107" i="7" s="1"/>
  <c r="FT107" i="7" l="1"/>
  <c r="FZ107" i="7" s="1"/>
  <c r="FU108" i="7" s="1"/>
  <c r="FX108" i="7" s="1"/>
  <c r="FY108" i="7" s="1"/>
  <c r="FT108" i="7" l="1"/>
  <c r="FZ108" i="7" s="1"/>
  <c r="FU109" i="7" s="1"/>
  <c r="FX109" i="7" s="1"/>
  <c r="FY109" i="7" s="1"/>
  <c r="FT109" i="7" l="1"/>
  <c r="FZ109" i="7" s="1"/>
  <c r="FT110" i="7" s="1"/>
  <c r="FU110" i="7" l="1"/>
  <c r="FX110" i="7" s="1"/>
  <c r="FY110" i="7" s="1"/>
  <c r="FZ110" i="7" l="1"/>
  <c r="FU111" i="7" s="1"/>
  <c r="FX111" i="7" s="1"/>
  <c r="FY111" i="7" s="1"/>
  <c r="FT111" i="7" l="1"/>
  <c r="GA111" i="7" s="1"/>
  <c r="FZ111" i="7" l="1"/>
  <c r="FU112" i="7" s="1"/>
  <c r="FX112" i="7" s="1"/>
  <c r="FY112" i="7" s="1"/>
  <c r="FT112" i="7" l="1"/>
  <c r="GA112" i="7" s="1"/>
  <c r="FZ112" i="7" l="1"/>
  <c r="FU113" i="7" l="1"/>
  <c r="FX113" i="7" s="1"/>
  <c r="FY113" i="7" s="1"/>
  <c r="FT113" i="7"/>
  <c r="FZ113" i="7" l="1"/>
  <c r="FT114" i="7" s="1"/>
  <c r="GA114" i="7" s="1"/>
  <c r="FU114" i="7" l="1"/>
  <c r="FX114" i="7" s="1"/>
  <c r="FY114" i="7" s="1"/>
  <c r="FZ114" i="7" l="1"/>
  <c r="FU115" i="7" s="1"/>
  <c r="FX115" i="7" s="1"/>
  <c r="FY115" i="7" s="1"/>
  <c r="FT115" i="7" l="1"/>
  <c r="FZ115" i="7" s="1"/>
  <c r="FU116" i="7" s="1"/>
  <c r="FX116" i="7" s="1"/>
  <c r="FY116" i="7" s="1"/>
  <c r="GA115" i="7" l="1"/>
  <c r="FT116" i="7"/>
  <c r="GA116" i="7" s="1"/>
  <c r="FZ116" i="7" l="1"/>
  <c r="FU117" i="7" s="1"/>
  <c r="FX117" i="7" s="1"/>
  <c r="FY117" i="7" s="1"/>
  <c r="FT117" i="7" l="1"/>
  <c r="GA117" i="7" s="1"/>
  <c r="FZ117" i="7" l="1"/>
  <c r="FU118" i="7" s="1"/>
  <c r="FX118" i="7" s="1"/>
  <c r="FY118" i="7" s="1"/>
  <c r="FT118" i="7" l="1"/>
  <c r="GA118" i="7" s="1"/>
  <c r="FZ118" i="7" l="1"/>
  <c r="FU119" i="7" s="1"/>
  <c r="FX119" i="7" s="1"/>
  <c r="FY119" i="7" s="1"/>
  <c r="FT119" i="7" l="1"/>
  <c r="GA119" i="7" s="1"/>
  <c r="FZ119" i="7" l="1"/>
  <c r="FU120" i="7" s="1"/>
  <c r="FX120" i="7" s="1"/>
  <c r="FY120" i="7" s="1"/>
  <c r="FT120" i="7" l="1"/>
  <c r="GA120" i="7" s="1"/>
  <c r="FZ120" i="7" l="1"/>
  <c r="FU121" i="7" s="1"/>
  <c r="FX121" i="7" s="1"/>
  <c r="FY121" i="7" s="1"/>
  <c r="FT121" i="7" l="1"/>
  <c r="GA121" i="7" s="1"/>
  <c r="FZ121" i="7" l="1"/>
  <c r="FU122" i="7" s="1"/>
  <c r="FX122" i="7" s="1"/>
  <c r="FY122" i="7" s="1"/>
  <c r="FT122" i="7" l="1"/>
  <c r="GA122" i="7" s="1"/>
  <c r="FZ122" i="7" l="1"/>
  <c r="FU123" i="7" s="1"/>
  <c r="FX123" i="7" s="1"/>
  <c r="FY123" i="7" s="1"/>
  <c r="FT123" i="7" l="1"/>
  <c r="GA123" i="7" s="1"/>
  <c r="FZ123" i="7" l="1"/>
  <c r="FU124" i="7" s="1"/>
  <c r="FX124" i="7" s="1"/>
  <c r="FY124" i="7" s="1"/>
  <c r="FT124" i="7" l="1"/>
  <c r="GA124" i="7" s="1"/>
  <c r="FZ124" i="7" l="1"/>
  <c r="FU125" i="7" s="1"/>
  <c r="FX125" i="7" s="1"/>
  <c r="FY125" i="7" s="1"/>
  <c r="FT125" i="7" l="1"/>
  <c r="GA125" i="7" s="1"/>
  <c r="FZ125" i="7" l="1"/>
  <c r="FU126" i="7" s="1"/>
  <c r="FX126" i="7" s="1"/>
  <c r="FY126" i="7" s="1"/>
  <c r="FT126" i="7"/>
  <c r="FZ126" i="7" s="1"/>
  <c r="FU127" i="7" s="1"/>
  <c r="FX127" i="7" s="1"/>
  <c r="FY127" i="7" s="1"/>
  <c r="FT127" i="7" l="1"/>
  <c r="FZ127" i="7" s="1"/>
  <c r="FU128" i="7" l="1"/>
  <c r="FX128" i="7" s="1"/>
  <c r="FY128" i="7" s="1"/>
  <c r="FT128" i="7"/>
  <c r="FZ128" i="7" l="1"/>
  <c r="FU129" i="7" s="1"/>
  <c r="FX129" i="7" s="1"/>
  <c r="FY129" i="7" s="1"/>
  <c r="FT129" i="7" l="1"/>
  <c r="FZ129" i="7" s="1"/>
  <c r="FU130" i="7" s="1"/>
  <c r="FX130" i="7" s="1"/>
  <c r="FY130" i="7" s="1"/>
  <c r="FT130" i="7" l="1"/>
  <c r="FZ130" i="7" s="1"/>
  <c r="FU131" i="7" s="1"/>
  <c r="FX131" i="7" s="1"/>
  <c r="FY131" i="7" s="1"/>
  <c r="FT131" i="7" l="1"/>
  <c r="FZ131" i="7" s="1"/>
  <c r="FU132" i="7" s="1"/>
  <c r="FX132" i="7" s="1"/>
  <c r="FY132" i="7" s="1"/>
  <c r="FT132" i="7" l="1"/>
  <c r="FZ132" i="7" s="1"/>
  <c r="FU133" i="7" l="1"/>
  <c r="FX133" i="7" s="1"/>
  <c r="FY133" i="7" s="1"/>
  <c r="FT133" i="7"/>
  <c r="FZ133" i="7" l="1"/>
  <c r="FU134" i="7" s="1"/>
  <c r="FX134" i="7" s="1"/>
  <c r="FY134" i="7" s="1"/>
  <c r="FT134" i="7" l="1"/>
  <c r="FZ134" i="7" s="1"/>
  <c r="FU135" i="7" l="1"/>
  <c r="FX135" i="7" s="1"/>
  <c r="FY135" i="7" s="1"/>
  <c r="FT135" i="7"/>
  <c r="GA135" i="7" s="1"/>
  <c r="FZ135" i="7" l="1"/>
  <c r="FT136" i="7" l="1"/>
  <c r="GA136" i="7" s="1"/>
  <c r="FU136" i="7"/>
  <c r="FX136" i="7" s="1"/>
  <c r="FY136" i="7" s="1"/>
  <c r="FZ136" i="7" l="1"/>
  <c r="FT137" i="7" l="1"/>
  <c r="FU137" i="7"/>
  <c r="FX137" i="7" s="1"/>
  <c r="FY137" i="7" s="1"/>
  <c r="FZ137" i="7" l="1"/>
  <c r="FU138" i="7" l="1"/>
  <c r="FX138" i="7" s="1"/>
  <c r="FY138" i="7" s="1"/>
  <c r="FT138" i="7"/>
  <c r="FZ138" i="7" l="1"/>
  <c r="FU139" i="7" s="1"/>
  <c r="FX139" i="7" s="1"/>
  <c r="FY139" i="7" s="1"/>
  <c r="FT139" i="7" l="1"/>
  <c r="FZ139" i="7" l="1"/>
  <c r="FT140" i="7" s="1"/>
  <c r="GA140" i="7" s="1"/>
  <c r="GA139" i="7"/>
  <c r="FU140" i="7" l="1"/>
  <c r="FX140" i="7" s="1"/>
  <c r="FY140" i="7" s="1"/>
  <c r="FZ140" i="7"/>
  <c r="FT141" i="7" l="1"/>
  <c r="GA141" i="7" s="1"/>
  <c r="FU141" i="7"/>
  <c r="FX141" i="7" s="1"/>
  <c r="FY141" i="7" s="1"/>
  <c r="FZ141" i="7" l="1"/>
  <c r="FT142" i="7" l="1"/>
  <c r="GA142" i="7" s="1"/>
  <c r="FU142" i="7"/>
  <c r="FX142" i="7" s="1"/>
  <c r="FY142" i="7" s="1"/>
  <c r="FZ142" i="7" l="1"/>
  <c r="FU143" i="7" l="1"/>
  <c r="FX143" i="7" s="1"/>
  <c r="FY143" i="7" s="1"/>
  <c r="FT143" i="7"/>
  <c r="GA143" i="7" s="1"/>
  <c r="FZ143" i="7" l="1"/>
  <c r="FU144" i="7" l="1"/>
  <c r="FX144" i="7" s="1"/>
  <c r="FY144" i="7" s="1"/>
  <c r="FT144" i="7"/>
  <c r="GA144" i="7" s="1"/>
  <c r="FZ144" i="7" l="1"/>
  <c r="FU145" i="7" l="1"/>
  <c r="FX145" i="7" s="1"/>
  <c r="FY145" i="7" s="1"/>
  <c r="FT145" i="7"/>
  <c r="GA145" i="7" s="1"/>
  <c r="FZ145" i="7" l="1"/>
  <c r="FU146" i="7" l="1"/>
  <c r="FX146" i="7" s="1"/>
  <c r="FY146" i="7" s="1"/>
  <c r="FT146" i="7"/>
  <c r="GA146" i="7" s="1"/>
  <c r="FZ146" i="7" l="1"/>
  <c r="FU147" i="7" l="1"/>
  <c r="FX147" i="7" s="1"/>
  <c r="FY147" i="7" s="1"/>
  <c r="FT147" i="7"/>
  <c r="GA147" i="7" s="1"/>
  <c r="FZ147" i="7" l="1"/>
  <c r="FU148" i="7" l="1"/>
  <c r="FX148" i="7" s="1"/>
  <c r="FY148" i="7" s="1"/>
  <c r="FT148" i="7"/>
  <c r="GA148" i="7" s="1"/>
  <c r="FZ148" i="7" l="1"/>
  <c r="FU149" i="7" l="1"/>
  <c r="FX149" i="7" s="1"/>
  <c r="FY149" i="7" s="1"/>
  <c r="FT149" i="7"/>
  <c r="GA149" i="7" s="1"/>
  <c r="FZ149" i="7" l="1"/>
  <c r="FU150" i="7" l="1"/>
  <c r="FX150" i="7" s="1"/>
  <c r="FY150" i="7" s="1"/>
  <c r="FT150" i="7"/>
  <c r="FZ150" i="7" l="1"/>
  <c r="FT151" i="7" s="1"/>
  <c r="FU151" i="7" l="1"/>
  <c r="FX151" i="7" s="1"/>
  <c r="FY151" i="7" s="1"/>
  <c r="FZ151" i="7" l="1"/>
  <c r="FU152" i="7" l="1"/>
  <c r="FX152" i="7" s="1"/>
  <c r="FY152" i="7" s="1"/>
  <c r="FT152" i="7"/>
  <c r="FZ152" i="7" l="1"/>
  <c r="FU153" i="7" s="1"/>
  <c r="FX153" i="7" s="1"/>
  <c r="FY153" i="7" s="1"/>
  <c r="FT153" i="7" l="1"/>
  <c r="FZ153" i="7" s="1"/>
  <c r="FU154" i="7" l="1"/>
  <c r="FX154" i="7" s="1"/>
  <c r="FY154" i="7" s="1"/>
  <c r="FT154" i="7"/>
  <c r="FZ154" i="7" l="1"/>
  <c r="FU155" i="7" s="1"/>
  <c r="FX155" i="7" s="1"/>
  <c r="FY155" i="7" s="1"/>
  <c r="FT155" i="7" l="1"/>
  <c r="FZ155" i="7" s="1"/>
  <c r="FU156" i="7" l="1"/>
  <c r="FX156" i="7" s="1"/>
  <c r="FY156" i="7" s="1"/>
  <c r="FT156" i="7"/>
  <c r="FZ156" i="7" s="1"/>
  <c r="FU157" i="7" s="1"/>
  <c r="FX157" i="7" s="1"/>
  <c r="FY157" i="7" s="1"/>
  <c r="FT157" i="7" l="1"/>
  <c r="FZ157" i="7" s="1"/>
  <c r="FU158" i="7" s="1"/>
  <c r="FX158" i="7" s="1"/>
  <c r="FY158" i="7" s="1"/>
  <c r="FT158" i="7" l="1"/>
  <c r="GA158" i="7" s="1"/>
  <c r="FZ158" i="7" l="1"/>
  <c r="FT159" i="7" s="1"/>
  <c r="GA159" i="7" s="1"/>
  <c r="FU159" i="7" l="1"/>
  <c r="FX159" i="7" s="1"/>
  <c r="FY159" i="7" s="1"/>
  <c r="FZ159" i="7" l="1"/>
  <c r="FU160" i="7" s="1"/>
  <c r="FX160" i="7" s="1"/>
  <c r="FY160" i="7" s="1"/>
  <c r="FT160" i="7"/>
  <c r="GA160" i="7" s="1"/>
  <c r="FZ160" i="7" l="1"/>
  <c r="FU161" i="7" l="1"/>
  <c r="FX161" i="7" s="1"/>
  <c r="FY161" i="7" s="1"/>
  <c r="FT161" i="7"/>
  <c r="GA161" i="7" s="1"/>
  <c r="FZ161" i="7" l="1"/>
  <c r="FT162" i="7" l="1"/>
  <c r="GA162" i="7" s="1"/>
  <c r="FU162" i="7"/>
  <c r="FX162" i="7" s="1"/>
  <c r="FY162" i="7" s="1"/>
  <c r="FZ162" i="7" l="1"/>
  <c r="FU163" i="7" s="1"/>
  <c r="FX163" i="7" s="1"/>
  <c r="FY163" i="7" s="1"/>
  <c r="FT163" i="7" l="1"/>
  <c r="GA163" i="7" s="1"/>
  <c r="FZ163" i="7" l="1"/>
  <c r="FU164" i="7" s="1"/>
  <c r="FX164" i="7" s="1"/>
  <c r="FY164" i="7" s="1"/>
  <c r="FT164" i="7" l="1"/>
  <c r="GA164" i="7" s="1"/>
  <c r="FZ164" i="7" l="1"/>
  <c r="FU165" i="7" s="1"/>
  <c r="FX165" i="7" s="1"/>
  <c r="FY165" i="7" s="1"/>
  <c r="FT165" i="7" l="1"/>
  <c r="GA165" i="7" s="1"/>
  <c r="FZ165" i="7" l="1"/>
  <c r="FU166" i="7" s="1"/>
  <c r="FX166" i="7" s="1"/>
  <c r="FY166" i="7" s="1"/>
  <c r="FT166" i="7" l="1"/>
  <c r="GA166" i="7" s="1"/>
  <c r="FZ166" i="7" l="1"/>
  <c r="FU167" i="7" s="1"/>
  <c r="FX167" i="7" s="1"/>
  <c r="FY167" i="7" s="1"/>
  <c r="FT167" i="7" l="1"/>
  <c r="GA167" i="7" s="1"/>
  <c r="FZ167" i="7" l="1"/>
  <c r="FU168" i="7" s="1"/>
  <c r="FX168" i="7" s="1"/>
  <c r="FY168" i="7" s="1"/>
  <c r="FT168" i="7" l="1"/>
  <c r="GA168" i="7" s="1"/>
  <c r="FZ168" i="7" l="1"/>
  <c r="FU169" i="7" s="1"/>
  <c r="FX169" i="7" s="1"/>
  <c r="FY169" i="7" s="1"/>
  <c r="FT169" i="7" l="1"/>
  <c r="GA169" i="7" s="1"/>
  <c r="FZ169" i="7" l="1"/>
  <c r="FU170" i="7" s="1"/>
  <c r="FX170" i="7" s="1"/>
  <c r="FY170" i="7" s="1"/>
  <c r="FT170" i="7" l="1"/>
  <c r="GA170" i="7" s="1"/>
  <c r="FZ170" i="7" l="1"/>
  <c r="FU171" i="7" s="1"/>
  <c r="FX171" i="7" s="1"/>
  <c r="FY171" i="7" s="1"/>
  <c r="FT171" i="7" l="1"/>
  <c r="GA171" i="7" s="1"/>
  <c r="FZ171" i="7" l="1"/>
  <c r="FU172" i="7" s="1"/>
  <c r="FX172" i="7" s="1"/>
  <c r="FY172" i="7" s="1"/>
  <c r="FT172" i="7" l="1"/>
  <c r="GA172" i="7" s="1"/>
  <c r="FZ172" i="7" l="1"/>
  <c r="FU173" i="7" s="1"/>
  <c r="FX173" i="7" s="1"/>
  <c r="FY173" i="7" s="1"/>
  <c r="FT173" i="7" l="1"/>
  <c r="GA173" i="7" s="1"/>
  <c r="FZ173" i="7" l="1"/>
  <c r="FU174" i="7" s="1"/>
  <c r="FX174" i="7" s="1"/>
  <c r="FY174" i="7" s="1"/>
  <c r="FT174" i="7" l="1"/>
  <c r="FZ174" i="7" s="1"/>
  <c r="FU175" i="7" s="1"/>
  <c r="FX175" i="7" s="1"/>
  <c r="FY175" i="7" s="1"/>
  <c r="FT175" i="7" l="1"/>
  <c r="FZ175" i="7" s="1"/>
  <c r="FU176" i="7" s="1"/>
  <c r="FX176" i="7" l="1"/>
  <c r="FY176" i="7" s="1"/>
  <c r="FT176" i="7"/>
  <c r="FZ176" i="7" l="1"/>
  <c r="FU177" i="7" l="1"/>
  <c r="FX177" i="7" s="1"/>
  <c r="FY177" i="7" s="1"/>
  <c r="FT177" i="7"/>
  <c r="FZ177" i="7" l="1"/>
  <c r="FU178" i="7" s="1"/>
  <c r="FX178" i="7" s="1"/>
  <c r="FY178" i="7" s="1"/>
  <c r="FT178" i="7" l="1"/>
  <c r="FZ178" i="7" s="1"/>
  <c r="FU179" i="7" s="1"/>
  <c r="FX179" i="7" l="1"/>
  <c r="FY179" i="7" s="1"/>
  <c r="FT179" i="7"/>
  <c r="FZ179" i="7" l="1"/>
  <c r="FT180" i="7" l="1"/>
  <c r="FU180" i="7"/>
  <c r="FX180" i="7" s="1"/>
  <c r="FY180" i="7" s="1"/>
  <c r="FZ180" i="7" l="1"/>
  <c r="FT181" i="7" l="1"/>
  <c r="FU181" i="7"/>
  <c r="FX181" i="7" s="1"/>
  <c r="FY181" i="7" s="1"/>
  <c r="GA182" i="7"/>
  <c r="FZ181" i="7" l="1"/>
  <c r="FU182" i="7" l="1"/>
  <c r="FX182" i="7" s="1"/>
  <c r="FY182" i="7" s="1"/>
  <c r="FT182" i="7"/>
  <c r="FZ182" i="7" l="1"/>
  <c r="FU183" i="7" s="1"/>
  <c r="FX183" i="7" s="1"/>
  <c r="FY183" i="7" s="1"/>
  <c r="FT183" i="7" l="1"/>
  <c r="GA183" i="7" s="1"/>
  <c r="FZ183" i="7" l="1"/>
  <c r="FU184" i="7" s="1"/>
  <c r="FX184" i="7" s="1"/>
  <c r="FY184" i="7" s="1"/>
  <c r="FT184" i="7" l="1"/>
  <c r="GA184" i="7" s="1"/>
  <c r="FZ184" i="7" l="1"/>
  <c r="FU185" i="7" s="1"/>
  <c r="FX185" i="7" s="1"/>
  <c r="FY185" i="7" s="1"/>
  <c r="FT185" i="7" l="1"/>
  <c r="FZ185" i="7" s="1"/>
  <c r="FU186" i="7" s="1"/>
  <c r="FX186" i="7" s="1"/>
  <c r="FY186" i="7" s="1"/>
  <c r="FT186" i="7" l="1"/>
  <c r="FZ186" i="7" s="1"/>
  <c r="FU187" i="7" s="1"/>
  <c r="FX187" i="7" s="1"/>
  <c r="FY187" i="7" s="1"/>
  <c r="FT187" i="7" l="1"/>
  <c r="FZ187" i="7" l="1"/>
  <c r="FU188" i="7" s="1"/>
  <c r="FX188" i="7" s="1"/>
  <c r="FY188" i="7" s="1"/>
  <c r="GA187" i="7"/>
  <c r="FT188" i="7"/>
  <c r="GA188" i="7" s="1"/>
  <c r="FZ188" i="7" l="1"/>
  <c r="FU189" i="7" s="1"/>
  <c r="FX189" i="7" l="1"/>
  <c r="FY189" i="7" s="1"/>
  <c r="FT189" i="7"/>
  <c r="FZ189" i="7" l="1"/>
  <c r="FU190" i="7" s="1"/>
  <c r="GA189" i="7"/>
  <c r="FX190" i="7" l="1"/>
  <c r="FY190" i="7" s="1"/>
  <c r="FT190" i="7"/>
  <c r="GA190" i="7" s="1"/>
  <c r="FZ190" i="7" l="1"/>
  <c r="FU191" i="7" s="1"/>
  <c r="FX191" i="7" l="1"/>
  <c r="FY191" i="7" s="1"/>
  <c r="FT191" i="7"/>
  <c r="GA191" i="7" s="1"/>
  <c r="FZ191" i="7" l="1"/>
  <c r="FU192" i="7" s="1"/>
  <c r="FT192" i="7" l="1"/>
  <c r="GA192" i="7" s="1"/>
  <c r="FX192" i="7"/>
  <c r="FY192" i="7" s="1"/>
  <c r="FZ192" i="7" l="1"/>
  <c r="FU193" i="7" s="1"/>
  <c r="FX193" i="7" l="1"/>
  <c r="FY193" i="7" s="1"/>
  <c r="FT193" i="7"/>
  <c r="GA193" i="7" s="1"/>
  <c r="FZ193" i="7" l="1"/>
  <c r="FU194" i="7" s="1"/>
  <c r="FT194" i="7" l="1"/>
  <c r="GA194" i="7" s="1"/>
  <c r="FX194" i="7"/>
  <c r="FY194" i="7" s="1"/>
  <c r="FZ194" i="7" l="1"/>
  <c r="FU195" i="7" s="1"/>
  <c r="FX195" i="7" l="1"/>
  <c r="FY195" i="7" s="1"/>
  <c r="FT195" i="7"/>
  <c r="GA195" i="7" s="1"/>
  <c r="FZ195" i="7" l="1"/>
  <c r="FU196" i="7" s="1"/>
  <c r="FT196" i="7" l="1"/>
  <c r="FX196" i="7"/>
  <c r="FY196" i="7" s="1"/>
  <c r="FZ196" i="7" l="1"/>
  <c r="FU197" i="7" s="1"/>
  <c r="GA196" i="7"/>
  <c r="FX197" i="7" l="1"/>
  <c r="FY197" i="7" s="1"/>
  <c r="FT197" i="7"/>
  <c r="GA197" i="7" l="1"/>
  <c r="FZ197" i="7"/>
  <c r="FU198" i="7" s="1"/>
  <c r="FT198" i="7" l="1"/>
  <c r="FX198" i="7"/>
  <c r="FY198" i="7" s="1"/>
  <c r="FZ198" i="7" l="1"/>
  <c r="FU199" i="7" s="1"/>
  <c r="FT199" i="7" l="1"/>
  <c r="FX199" i="7"/>
  <c r="FY199" i="7" s="1"/>
  <c r="FZ199" i="7" l="1"/>
  <c r="FU200" i="7" s="1"/>
  <c r="FX200" i="7" l="1"/>
  <c r="FY200" i="7" s="1"/>
  <c r="FT200" i="7"/>
  <c r="FZ200" i="7" l="1"/>
  <c r="FU201" i="7" s="1"/>
  <c r="FT201" i="7" l="1"/>
  <c r="FX201" i="7"/>
  <c r="FY201" i="7" s="1"/>
  <c r="FZ201" i="7" l="1"/>
  <c r="FU202" i="7" s="1"/>
  <c r="FX202" i="7" l="1"/>
  <c r="FY202" i="7" s="1"/>
  <c r="FT202" i="7"/>
  <c r="FZ202" i="7" s="1"/>
  <c r="FU203" i="7" s="1"/>
  <c r="FX203" i="7" l="1"/>
  <c r="FY203" i="7" s="1"/>
  <c r="FT203" i="7"/>
  <c r="FZ203" i="7" s="1"/>
  <c r="FU204" i="7" s="1"/>
  <c r="FX204" i="7" l="1"/>
  <c r="FY204" i="7" s="1"/>
  <c r="FT204" i="7"/>
  <c r="FZ204" i="7" s="1"/>
  <c r="FU205" i="7" s="1"/>
  <c r="FT205" i="7" l="1"/>
  <c r="FX205" i="7"/>
  <c r="FY205" i="7" s="1"/>
  <c r="FZ205" i="7" l="1"/>
  <c r="FU206" i="7" s="1"/>
  <c r="FT206" i="7" l="1"/>
  <c r="FX206" i="7"/>
  <c r="FY206" i="7" s="1"/>
  <c r="FZ206" i="7" l="1"/>
  <c r="FU207" i="7" s="1"/>
  <c r="FX207" i="7" l="1"/>
  <c r="FY207" i="7" s="1"/>
  <c r="FT207" i="7"/>
  <c r="GA207" i="7" l="1"/>
  <c r="FZ207" i="7"/>
  <c r="FU208" i="7" s="1"/>
  <c r="FX208" i="7" l="1"/>
  <c r="FY208" i="7" s="1"/>
  <c r="FT208" i="7"/>
  <c r="FZ208" i="7" l="1"/>
  <c r="FU209" i="7" s="1"/>
  <c r="GA208" i="7"/>
  <c r="FX209" i="7" l="1"/>
  <c r="FY209" i="7" s="1"/>
  <c r="FT209" i="7"/>
  <c r="FZ209" i="7" l="1"/>
  <c r="FU210" i="7" s="1"/>
  <c r="FT210" i="7" l="1"/>
  <c r="FX210" i="7"/>
  <c r="FY210" i="7" s="1"/>
  <c r="FZ210" i="7" l="1"/>
  <c r="FU211" i="7" s="1"/>
  <c r="FX211" i="7" l="1"/>
  <c r="FY211" i="7" s="1"/>
  <c r="FT211" i="7"/>
  <c r="GA211" i="7" s="1"/>
  <c r="FZ211" i="7" l="1"/>
  <c r="FU212" i="7" l="1"/>
  <c r="FX212" i="7" s="1"/>
  <c r="FY212" i="7" s="1"/>
  <c r="FT212" i="7"/>
  <c r="GA212" i="7" s="1"/>
  <c r="FZ212" i="7" l="1"/>
  <c r="FT213" i="7" l="1"/>
  <c r="GA213" i="7" s="1"/>
  <c r="FU213" i="7"/>
  <c r="FX213" i="7" s="1"/>
  <c r="FY213" i="7" s="1"/>
  <c r="FZ213" i="7" l="1"/>
  <c r="FU214" i="7" l="1"/>
  <c r="FX214" i="7" s="1"/>
  <c r="FY214" i="7" s="1"/>
  <c r="FT214" i="7"/>
  <c r="GA214" i="7" s="1"/>
  <c r="FZ214" i="7" l="1"/>
  <c r="FU215" i="7" l="1"/>
  <c r="FX215" i="7" s="1"/>
  <c r="FY215" i="7" s="1"/>
  <c r="FT215" i="7"/>
  <c r="GA215" i="7" s="1"/>
  <c r="FZ215" i="7" l="1"/>
  <c r="FT216" i="7" l="1"/>
  <c r="GA216" i="7" s="1"/>
  <c r="FU216" i="7"/>
  <c r="FX216" i="7" s="1"/>
  <c r="FY216" i="7" s="1"/>
  <c r="FZ216" i="7" l="1"/>
  <c r="FT217" i="7" l="1"/>
  <c r="GA217" i="7" s="1"/>
  <c r="FU217" i="7"/>
  <c r="FX217" i="7" s="1"/>
  <c r="FY217" i="7" s="1"/>
  <c r="FZ217" i="7" l="1"/>
  <c r="FU218" i="7" l="1"/>
  <c r="FX218" i="7" s="1"/>
  <c r="FY218" i="7" s="1"/>
  <c r="FT218" i="7"/>
  <c r="GA218" i="7" s="1"/>
  <c r="FZ218" i="7" l="1"/>
  <c r="FU219" i="7" l="1"/>
  <c r="FX219" i="7" s="1"/>
  <c r="FY219" i="7" s="1"/>
  <c r="FT219" i="7"/>
  <c r="GA219" i="7" s="1"/>
  <c r="FZ219" i="7" l="1"/>
  <c r="FU220" i="7" l="1"/>
  <c r="FX220" i="7" s="1"/>
  <c r="FY220" i="7" s="1"/>
  <c r="FT220" i="7"/>
  <c r="GA220" i="7" s="1"/>
  <c r="FZ220" i="7" l="1"/>
  <c r="FU221" i="7" l="1"/>
  <c r="FX221" i="7" s="1"/>
  <c r="FY221" i="7" s="1"/>
  <c r="FT221" i="7"/>
  <c r="GA221" i="7" s="1"/>
  <c r="FZ221" i="7" l="1"/>
  <c r="FU222" i="7" l="1"/>
  <c r="FX222" i="7" s="1"/>
  <c r="FY222" i="7" s="1"/>
  <c r="FT222" i="7"/>
  <c r="FZ222" i="7" l="1"/>
  <c r="FU223" i="7" s="1"/>
  <c r="FX223" i="7" s="1"/>
  <c r="FY223" i="7" s="1"/>
  <c r="FT223" i="7" l="1"/>
  <c r="FZ223" i="7" s="1"/>
  <c r="FU224" i="7" l="1"/>
  <c r="FX224" i="7" s="1"/>
  <c r="FY224" i="7" s="1"/>
  <c r="FT224" i="7"/>
  <c r="FZ224" i="7" l="1"/>
  <c r="FU225" i="7" s="1"/>
  <c r="FX225" i="7" s="1"/>
  <c r="FY225" i="7" s="1"/>
  <c r="FT225" i="7" l="1"/>
  <c r="FZ225" i="7" s="1"/>
  <c r="FT226" i="7" s="1"/>
  <c r="FU226" i="7" l="1"/>
  <c r="FX226" i="7" s="1"/>
  <c r="FY226" i="7" s="1"/>
  <c r="FZ226" i="7" l="1"/>
  <c r="FU227" i="7" s="1"/>
  <c r="FX227" i="7" s="1"/>
  <c r="FY227" i="7" s="1"/>
  <c r="FT227" i="7" l="1"/>
  <c r="FZ227" i="7" s="1"/>
  <c r="FU228" i="7" s="1"/>
  <c r="FX228" i="7" s="1"/>
  <c r="FY228" i="7" s="1"/>
  <c r="FT228" i="7" l="1"/>
  <c r="FZ228" i="7" s="1"/>
  <c r="FU229" i="7" s="1"/>
  <c r="FX229" i="7" s="1"/>
  <c r="FY229" i="7" s="1"/>
  <c r="FT229" i="7" l="1"/>
  <c r="FZ229" i="7" s="1"/>
  <c r="FU230" i="7" s="1"/>
  <c r="FX230" i="7" s="1"/>
  <c r="FY230" i="7" s="1"/>
  <c r="FT230" i="7" l="1"/>
  <c r="GA230" i="7" s="1"/>
  <c r="FZ230" i="7" l="1"/>
  <c r="FU231" i="7" s="1"/>
  <c r="FX231" i="7" s="1"/>
  <c r="FY231" i="7" s="1"/>
  <c r="FT231" i="7" l="1"/>
  <c r="GA231" i="7" s="1"/>
  <c r="FZ231" i="7" l="1"/>
  <c r="FU232" i="7" s="1"/>
  <c r="FX232" i="7" s="1"/>
  <c r="FY232" i="7" s="1"/>
  <c r="FT232" i="7" l="1"/>
  <c r="GA232" i="7" s="1"/>
  <c r="FZ232" i="7" l="1"/>
  <c r="FU233" i="7" s="1"/>
  <c r="FX233" i="7" s="1"/>
  <c r="FY233" i="7" s="1"/>
  <c r="FT233" i="7" l="1"/>
  <c r="GA233" i="7" s="1"/>
  <c r="FZ233" i="7" l="1"/>
  <c r="FU234" i="7" s="1"/>
  <c r="FX234" i="7" s="1"/>
  <c r="FY234" i="7" s="1"/>
  <c r="FT234" i="7" l="1"/>
  <c r="GA234" i="7" s="1"/>
  <c r="FZ234" i="7" l="1"/>
  <c r="FU235" i="7" s="1"/>
  <c r="FX235" i="7" s="1"/>
  <c r="FY235" i="7" s="1"/>
  <c r="FT235" i="7" l="1"/>
  <c r="GA235" i="7" s="1"/>
  <c r="FZ235" i="7" l="1"/>
  <c r="FU236" i="7" s="1"/>
  <c r="FX236" i="7" s="1"/>
  <c r="FY236" i="7" s="1"/>
  <c r="FT236" i="7" l="1"/>
  <c r="GA236" i="7" s="1"/>
  <c r="FZ236" i="7" l="1"/>
  <c r="FU237" i="7" s="1"/>
  <c r="FX237" i="7" s="1"/>
  <c r="FY237" i="7" s="1"/>
  <c r="FT237" i="7" l="1"/>
  <c r="GA237" i="7" s="1"/>
  <c r="FZ237" i="7" l="1"/>
  <c r="FU238" i="7" s="1"/>
  <c r="FX238" i="7" s="1"/>
  <c r="FY238" i="7" s="1"/>
  <c r="FT238" i="7" l="1"/>
  <c r="GA238" i="7" s="1"/>
  <c r="FZ238" i="7" l="1"/>
  <c r="FU239" i="7" s="1"/>
  <c r="FX239" i="7" s="1"/>
  <c r="FY239" i="7" s="1"/>
  <c r="FT239" i="7" l="1"/>
  <c r="GA239" i="7" s="1"/>
  <c r="FZ239" i="7" l="1"/>
  <c r="FU240" i="7" s="1"/>
  <c r="FX240" i="7" s="1"/>
  <c r="FY240" i="7" s="1"/>
  <c r="FT240" i="7" l="1"/>
  <c r="GA240" i="7" s="1"/>
  <c r="FZ240" i="7" l="1"/>
  <c r="FU241" i="7" s="1"/>
  <c r="FX241" i="7" s="1"/>
  <c r="FY241" i="7" s="1"/>
  <c r="FT241" i="7" l="1"/>
  <c r="GA241" i="7" s="1"/>
  <c r="FZ241" i="7" l="1"/>
  <c r="FU242" i="7" s="1"/>
  <c r="FX242" i="7" s="1"/>
  <c r="FY242" i="7" s="1"/>
  <c r="FT242" i="7" l="1"/>
  <c r="GA242" i="7" s="1"/>
  <c r="FZ242" i="7" l="1"/>
  <c r="FU243" i="7" s="1"/>
  <c r="FX243" i="7" s="1"/>
  <c r="FY243" i="7" s="1"/>
  <c r="FT243" i="7" l="1"/>
  <c r="GA243" i="7" s="1"/>
  <c r="FZ243" i="7" l="1"/>
  <c r="FU244" i="7" s="1"/>
  <c r="FX244" i="7" s="1"/>
  <c r="FY244" i="7" s="1"/>
  <c r="FT244" i="7" l="1"/>
  <c r="GA244" i="7" s="1"/>
  <c r="FZ244" i="7" l="1"/>
  <c r="FT245" i="7" s="1"/>
  <c r="GA245" i="7" s="1"/>
  <c r="FU245" i="7" l="1"/>
  <c r="FX245" i="7" s="1"/>
  <c r="FY245" i="7" s="1"/>
  <c r="FZ245" i="7" l="1"/>
  <c r="FU246" i="7" s="1"/>
  <c r="FX246" i="7" s="1"/>
  <c r="FY246" i="7" s="1"/>
  <c r="FT246" i="7"/>
  <c r="FZ246" i="7" s="1"/>
  <c r="FU247" i="7" s="1"/>
  <c r="FX247" i="7" l="1"/>
  <c r="FY247" i="7" s="1"/>
  <c r="FT247" i="7"/>
  <c r="FZ247" i="7" l="1"/>
  <c r="FU248" i="7" s="1"/>
  <c r="FT248" i="7" l="1"/>
  <c r="FX248" i="7"/>
  <c r="FY248" i="7" s="1"/>
  <c r="FZ248" i="7" l="1"/>
  <c r="FU249" i="7" s="1"/>
  <c r="FT249" i="7" l="1"/>
  <c r="FX249" i="7"/>
  <c r="FY249" i="7" s="1"/>
  <c r="FZ249" i="7" l="1"/>
  <c r="FU250" i="7" s="1"/>
  <c r="FT250" i="7" l="1"/>
  <c r="FX250" i="7"/>
  <c r="FY250" i="7" s="1"/>
  <c r="FZ250" i="7" l="1"/>
  <c r="FU251" i="7" s="1"/>
  <c r="FX251" i="7" l="1"/>
  <c r="FY251" i="7" s="1"/>
  <c r="FT251" i="7"/>
  <c r="FZ251" i="7" l="1"/>
  <c r="FU252" i="7" l="1"/>
  <c r="FX252" i="7" s="1"/>
  <c r="FY252" i="7" s="1"/>
  <c r="FT252" i="7"/>
  <c r="FZ252" i="7" l="1"/>
  <c r="FU253" i="7" s="1"/>
  <c r="FX253" i="7" s="1"/>
  <c r="FY253" i="7" s="1"/>
  <c r="FT253" i="7" l="1"/>
  <c r="FZ253" i="7" s="1"/>
  <c r="FT254" i="7" l="1"/>
  <c r="GA254" i="7" s="1"/>
  <c r="FU254" i="7"/>
  <c r="FX254" i="7" s="1"/>
  <c r="FY254" i="7" s="1"/>
  <c r="FZ254" i="7" l="1"/>
  <c r="FU255" i="7" l="1"/>
  <c r="FX255" i="7" s="1"/>
  <c r="FY255" i="7" s="1"/>
  <c r="FT255" i="7"/>
  <c r="GA255" i="7" s="1"/>
  <c r="FZ255" i="7" l="1"/>
  <c r="FU256" i="7" l="1"/>
  <c r="FX256" i="7" s="1"/>
  <c r="FY256" i="7" s="1"/>
  <c r="FT256" i="7"/>
  <c r="GA256" i="7" s="1"/>
  <c r="FZ256" i="7" l="1"/>
  <c r="FU257" i="7" l="1"/>
  <c r="FX257" i="7" s="1"/>
  <c r="FY257" i="7" s="1"/>
  <c r="FT257" i="7"/>
  <c r="GA257" i="7" s="1"/>
  <c r="FZ257" i="7" l="1"/>
  <c r="FU258" i="7" s="1"/>
  <c r="FX258" i="7" s="1"/>
  <c r="FY258" i="7" s="1"/>
  <c r="FT258" i="7" l="1"/>
  <c r="GA258" i="7" s="1"/>
  <c r="FZ258" i="7" l="1"/>
  <c r="FU259" i="7" s="1"/>
  <c r="FX259" i="7" s="1"/>
  <c r="FY259" i="7" s="1"/>
  <c r="FT259" i="7" l="1"/>
  <c r="GA259" i="7" s="1"/>
  <c r="FZ259" i="7" l="1"/>
  <c r="FT260" i="7" s="1"/>
  <c r="GA260" i="7" s="1"/>
  <c r="FU260" i="7" l="1"/>
  <c r="FX260" i="7" s="1"/>
  <c r="FY260" i="7" s="1"/>
  <c r="FZ260" i="7" l="1"/>
  <c r="FU261" i="7" s="1"/>
  <c r="FX261" i="7" s="1"/>
  <c r="FY261" i="7" s="1"/>
  <c r="FT261" i="7" l="1"/>
  <c r="GA261" i="7" s="1"/>
  <c r="FZ261" i="7" l="1"/>
  <c r="FU262" i="7" s="1"/>
  <c r="FX262" i="7" s="1"/>
  <c r="FY262" i="7" s="1"/>
  <c r="FT262" i="7" l="1"/>
  <c r="GA262" i="7" s="1"/>
  <c r="FZ262" i="7" l="1"/>
  <c r="FU263" i="7" s="1"/>
  <c r="FX263" i="7" s="1"/>
  <c r="FY263" i="7" s="1"/>
  <c r="FT263" i="7" l="1"/>
  <c r="GA263" i="7" s="1"/>
  <c r="FZ263" i="7" l="1"/>
  <c r="FU264" i="7" s="1"/>
  <c r="FX264" i="7" s="1"/>
  <c r="FY264" i="7" s="1"/>
  <c r="FT264" i="7" l="1"/>
  <c r="GA264" i="7" s="1"/>
  <c r="FZ264" i="7" l="1"/>
  <c r="FT265" i="7" s="1"/>
  <c r="GA265" i="7" s="1"/>
  <c r="FU265" i="7" l="1"/>
  <c r="FX265" i="7" s="1"/>
  <c r="FY265" i="7" s="1"/>
  <c r="FZ265" i="7" l="1"/>
  <c r="FU266" i="7" s="1"/>
  <c r="FX266" i="7" s="1"/>
  <c r="FY266" i="7" s="1"/>
  <c r="FT266" i="7" l="1"/>
  <c r="GA266" i="7" s="1"/>
  <c r="FZ266" i="7" l="1"/>
  <c r="FU267" i="7" s="1"/>
  <c r="FX267" i="7" s="1"/>
  <c r="FY267" i="7" s="1"/>
  <c r="FT267" i="7" l="1"/>
  <c r="GA267" i="7" s="1"/>
  <c r="FZ267" i="7" l="1"/>
  <c r="FU268" i="7" s="1"/>
  <c r="FX268" i="7" s="1"/>
  <c r="FY268" i="7" s="1"/>
  <c r="FT268" i="7" l="1"/>
  <c r="GA268" i="7" s="1"/>
  <c r="FZ268" i="7" l="1"/>
  <c r="FU269" i="7" s="1"/>
  <c r="FX269" i="7" s="1"/>
  <c r="FY269" i="7" s="1"/>
  <c r="FT269" i="7" l="1"/>
  <c r="GA269" i="7" s="1"/>
  <c r="FZ269" i="7" l="1"/>
  <c r="FU270" i="7" s="1"/>
  <c r="FX270" i="7" s="1"/>
  <c r="FY270" i="7" s="1"/>
  <c r="FT270" i="7"/>
  <c r="FZ270" i="7" s="1"/>
  <c r="FU271" i="7" s="1"/>
  <c r="FX271" i="7" s="1"/>
  <c r="FY271" i="7" s="1"/>
  <c r="FT271" i="7" l="1"/>
  <c r="FZ271" i="7" s="1"/>
  <c r="FU272" i="7" l="1"/>
  <c r="FX272" i="7" s="1"/>
  <c r="FY272" i="7" s="1"/>
  <c r="FT272" i="7"/>
  <c r="FZ272" i="7" l="1"/>
  <c r="FT273" i="7" s="1"/>
  <c r="FU273" i="7" l="1"/>
  <c r="FX273" i="7" s="1"/>
  <c r="FY273" i="7" s="1"/>
  <c r="FZ273" i="7" l="1"/>
  <c r="FT274" i="7" s="1"/>
  <c r="FU274" i="7" l="1"/>
  <c r="FX274" i="7" s="1"/>
  <c r="FY274" i="7" s="1"/>
  <c r="FZ274" i="7" l="1"/>
  <c r="FU275" i="7" s="1"/>
  <c r="FX275" i="7" s="1"/>
  <c r="FY275" i="7" s="1"/>
  <c r="FT275" i="7" l="1"/>
  <c r="FZ275" i="7" s="1"/>
  <c r="FT276" i="7" s="1"/>
  <c r="FU276" i="7" l="1"/>
  <c r="FZ276" i="7" s="1"/>
  <c r="FU277" i="7" s="1"/>
  <c r="FX277" i="7" s="1"/>
  <c r="FY277" i="7" s="1"/>
  <c r="FX276" i="7" l="1"/>
  <c r="FY276" i="7" s="1"/>
  <c r="FT277" i="7"/>
  <c r="FZ277" i="7" s="1"/>
  <c r="FU278" i="7" s="1"/>
  <c r="FX278" i="7" l="1"/>
  <c r="FY278" i="7" s="1"/>
  <c r="FT278" i="7"/>
  <c r="GA278" i="7" l="1"/>
  <c r="FZ278" i="7"/>
  <c r="FU279" i="7" s="1"/>
  <c r="FT279" i="7" l="1"/>
  <c r="FX279" i="7"/>
  <c r="FY279" i="7" s="1"/>
  <c r="GA279" i="7" l="1"/>
  <c r="FZ279" i="7"/>
  <c r="FU280" i="7" s="1"/>
  <c r="FX280" i="7" l="1"/>
  <c r="FY280" i="7" s="1"/>
  <c r="FT280" i="7"/>
  <c r="GA280" i="7" s="1"/>
  <c r="FZ280" i="7" l="1"/>
  <c r="FU281" i="7" s="1"/>
  <c r="FX281" i="7" l="1"/>
  <c r="FY281" i="7" s="1"/>
  <c r="FT281" i="7"/>
  <c r="FZ281" i="7" l="1"/>
  <c r="FT282" i="7" l="1"/>
  <c r="FU282" i="7"/>
  <c r="FX282" i="7" s="1"/>
  <c r="FY282" i="7" s="1"/>
  <c r="FZ282" i="7" l="1"/>
  <c r="FT283" i="7" l="1"/>
  <c r="GA283" i="7" s="1"/>
  <c r="FU283" i="7"/>
  <c r="FX283" i="7" s="1"/>
  <c r="FY283" i="7" s="1"/>
  <c r="FZ283" i="7" l="1"/>
  <c r="FU284" i="7" l="1"/>
  <c r="FX284" i="7" s="1"/>
  <c r="FY284" i="7" s="1"/>
  <c r="FT284" i="7"/>
  <c r="GA284" i="7" s="1"/>
  <c r="FZ284" i="7" l="1"/>
  <c r="FT285" i="7" l="1"/>
  <c r="GA285" i="7" s="1"/>
  <c r="FU285" i="7"/>
  <c r="FX285" i="7" s="1"/>
  <c r="FY285" i="7" s="1"/>
  <c r="FZ285" i="7" l="1"/>
  <c r="FT286" i="7" l="1"/>
  <c r="GA286" i="7" s="1"/>
  <c r="FU286" i="7"/>
  <c r="FX286" i="7" s="1"/>
  <c r="FY286" i="7" s="1"/>
  <c r="FZ286" i="7" l="1"/>
  <c r="FU287" i="7" l="1"/>
  <c r="FX287" i="7" s="1"/>
  <c r="FY287" i="7" s="1"/>
  <c r="FT287" i="7"/>
  <c r="GA287" i="7" s="1"/>
  <c r="FZ287" i="7" l="1"/>
  <c r="FU288" i="7" l="1"/>
  <c r="FX288" i="7" s="1"/>
  <c r="FY288" i="7" s="1"/>
  <c r="FT288" i="7"/>
  <c r="GA288" i="7" s="1"/>
  <c r="FZ288" i="7" l="1"/>
  <c r="FU289" i="7" l="1"/>
  <c r="FX289" i="7" s="1"/>
  <c r="FY289" i="7" s="1"/>
  <c r="FT289" i="7"/>
  <c r="GA289" i="7" s="1"/>
  <c r="FZ289" i="7" l="1"/>
  <c r="FU290" i="7" l="1"/>
  <c r="FX290" i="7" s="1"/>
  <c r="FY290" i="7" s="1"/>
  <c r="FT290" i="7"/>
  <c r="GA290" i="7" s="1"/>
  <c r="FZ290" i="7" l="1"/>
  <c r="FT291" i="7" s="1"/>
  <c r="FU291" i="7" l="1"/>
  <c r="FX291" i="7" s="1"/>
  <c r="FY291" i="7" s="1"/>
  <c r="GA291" i="7"/>
  <c r="FZ291" i="7" l="1"/>
  <c r="FU292" i="7" s="1"/>
  <c r="FX292" i="7" s="1"/>
  <c r="FY292" i="7" s="1"/>
  <c r="FT292" i="7" l="1"/>
  <c r="GA292" i="7" s="1"/>
  <c r="FZ292" i="7" l="1"/>
  <c r="FU293" i="7" s="1"/>
  <c r="FX293" i="7" s="1"/>
  <c r="FY293" i="7" s="1"/>
  <c r="FT293" i="7" l="1"/>
  <c r="GA293" i="7" s="1"/>
  <c r="FZ293" i="7" l="1"/>
  <c r="FU294" i="7" s="1"/>
  <c r="FX294" i="7" s="1"/>
  <c r="FY294" i="7" s="1"/>
  <c r="FT294" i="7" l="1"/>
  <c r="FZ294" i="7" s="1"/>
  <c r="FU295" i="7" s="1"/>
  <c r="FX295" i="7" l="1"/>
  <c r="FY295" i="7" s="1"/>
  <c r="FT295" i="7"/>
  <c r="FZ295" i="7" l="1"/>
  <c r="FT296" i="7" l="1"/>
  <c r="FU296" i="7"/>
  <c r="FX296" i="7" s="1"/>
  <c r="FY296" i="7" s="1"/>
  <c r="FZ296" i="7" l="1"/>
  <c r="FU297" i="7" s="1"/>
  <c r="FX297" i="7" l="1"/>
  <c r="FY297" i="7" s="1"/>
  <c r="FT297" i="7"/>
  <c r="FZ297" i="7" l="1"/>
  <c r="FU298" i="7" l="1"/>
  <c r="FX298" i="7" s="1"/>
  <c r="FY298" i="7" s="1"/>
  <c r="FT298" i="7"/>
  <c r="FZ298" i="7" l="1"/>
  <c r="FT299" i="7" s="1"/>
  <c r="FU299" i="7" l="1"/>
  <c r="FX299" i="7" s="1"/>
  <c r="FY299" i="7" s="1"/>
  <c r="FZ299" i="7" l="1"/>
  <c r="FU300" i="7" s="1"/>
  <c r="FX300" i="7" s="1"/>
  <c r="FY300" i="7" s="1"/>
  <c r="FT300" i="7" l="1"/>
  <c r="FZ300" i="7" s="1"/>
  <c r="FU301" i="7" s="1"/>
  <c r="FX301" i="7" s="1"/>
  <c r="FY301" i="7" s="1"/>
  <c r="FT301" i="7" l="1"/>
  <c r="FZ301" i="7" s="1"/>
  <c r="FU302" i="7" l="1"/>
  <c r="FX302" i="7" s="1"/>
  <c r="FY302" i="7" s="1"/>
  <c r="FT302" i="7"/>
  <c r="GA302" i="7" s="1"/>
  <c r="FZ302" i="7" l="1"/>
  <c r="FT303" i="7" l="1"/>
  <c r="GA303" i="7" s="1"/>
  <c r="FU303" i="7"/>
  <c r="FX303" i="7" s="1"/>
  <c r="FY303" i="7" s="1"/>
  <c r="FZ303" i="7" l="1"/>
  <c r="FU304" i="7" l="1"/>
  <c r="FX304" i="7" s="1"/>
  <c r="FY304" i="7" s="1"/>
  <c r="FT304" i="7"/>
  <c r="GA304" i="7" s="1"/>
  <c r="FZ304" i="7" l="1"/>
  <c r="FU305" i="7" l="1"/>
  <c r="FX305" i="7" s="1"/>
  <c r="FY305" i="7" s="1"/>
  <c r="FT305" i="7"/>
  <c r="FZ305" i="7" l="1"/>
  <c r="FU306" i="7" s="1"/>
  <c r="FX306" i="7" s="1"/>
  <c r="FY306" i="7" s="1"/>
  <c r="FT306" i="7" l="1"/>
  <c r="FZ306" i="7" s="1"/>
  <c r="FU307" i="7" l="1"/>
  <c r="FX307" i="7" s="1"/>
  <c r="FY307" i="7" s="1"/>
  <c r="FT307" i="7"/>
  <c r="GA307" i="7" s="1"/>
  <c r="FZ307" i="7" l="1"/>
  <c r="FU308" i="7" s="1"/>
  <c r="FX308" i="7" s="1"/>
  <c r="FY308" i="7" s="1"/>
  <c r="FT308" i="7" l="1"/>
  <c r="GA308" i="7" s="1"/>
  <c r="FZ308" i="7" l="1"/>
  <c r="FT309" i="7" l="1"/>
  <c r="GA309" i="7" s="1"/>
  <c r="FU309" i="7"/>
  <c r="FX309" i="7" s="1"/>
  <c r="FY309" i="7" s="1"/>
  <c r="FZ309" i="7" l="1"/>
  <c r="FU310" i="7" l="1"/>
  <c r="FX310" i="7" s="1"/>
  <c r="FY310" i="7" s="1"/>
  <c r="FT310" i="7"/>
  <c r="GA310" i="7" l="1"/>
  <c r="FZ310" i="7"/>
  <c r="FU311" i="7" l="1"/>
  <c r="FX311" i="7" s="1"/>
  <c r="FY311" i="7" s="1"/>
  <c r="FT311" i="7"/>
  <c r="GA311" i="7" s="1"/>
  <c r="FZ311" i="7" l="1"/>
  <c r="FT312" i="7" l="1"/>
  <c r="GA312" i="7" s="1"/>
  <c r="FU312" i="7"/>
  <c r="FX312" i="7" s="1"/>
  <c r="FY312" i="7" s="1"/>
  <c r="FZ312" i="7" l="1"/>
  <c r="FU313" i="7" l="1"/>
  <c r="FX313" i="7" s="1"/>
  <c r="FY313" i="7" s="1"/>
  <c r="FT313" i="7"/>
  <c r="GA313" i="7" s="1"/>
  <c r="FZ313" i="7" l="1"/>
  <c r="FU314" i="7" l="1"/>
  <c r="FX314" i="7" s="1"/>
  <c r="FY314" i="7" s="1"/>
  <c r="FT314" i="7"/>
  <c r="FZ314" i="7" l="1"/>
  <c r="GA314" i="7"/>
  <c r="FU315" i="7" l="1"/>
  <c r="FX315" i="7" s="1"/>
  <c r="FY315" i="7" s="1"/>
  <c r="FT315" i="7"/>
  <c r="GA315" i="7" s="1"/>
  <c r="FZ315" i="7" l="1"/>
  <c r="FU316" i="7" l="1"/>
  <c r="FX316" i="7" s="1"/>
  <c r="FY316" i="7" s="1"/>
  <c r="FT316" i="7"/>
  <c r="GA316" i="7" s="1"/>
  <c r="FZ316" i="7" l="1"/>
  <c r="FU317" i="7" l="1"/>
  <c r="FX317" i="7" s="1"/>
  <c r="FY317" i="7" s="1"/>
  <c r="FT317" i="7"/>
  <c r="GA317" i="7" s="1"/>
  <c r="FZ317" i="7" l="1"/>
  <c r="FU318" i="7" l="1"/>
  <c r="FX318" i="7" s="1"/>
  <c r="FY318" i="7" s="1"/>
  <c r="FT318" i="7"/>
  <c r="FZ318" i="7" l="1"/>
  <c r="FT319" i="7" s="1"/>
  <c r="FU319" i="7" l="1"/>
  <c r="FX319" i="7" s="1"/>
  <c r="FY319" i="7" s="1"/>
  <c r="FZ319" i="7" l="1"/>
  <c r="FU320" i="7" s="1"/>
  <c r="FX320" i="7" s="1"/>
  <c r="FY320" i="7" s="1"/>
  <c r="FT320" i="7" l="1"/>
  <c r="FZ320" i="7" s="1"/>
  <c r="FU321" i="7" s="1"/>
  <c r="FX321" i="7" s="1"/>
  <c r="FY321" i="7" s="1"/>
  <c r="FT321" i="7" l="1"/>
  <c r="FZ321" i="7" s="1"/>
  <c r="FU322" i="7" s="1"/>
  <c r="FX322" i="7" s="1"/>
  <c r="FY322" i="7" s="1"/>
  <c r="FT322" i="7" l="1"/>
  <c r="FZ322" i="7" s="1"/>
  <c r="FU323" i="7" s="1"/>
  <c r="FX323" i="7" s="1"/>
  <c r="FY323" i="7" s="1"/>
  <c r="FT323" i="7" l="1"/>
  <c r="FZ323" i="7" s="1"/>
  <c r="FU324" i="7" s="1"/>
  <c r="FX324" i="7" s="1"/>
  <c r="FY324" i="7" s="1"/>
  <c r="FT324" i="7" l="1"/>
  <c r="FZ324" i="7" s="1"/>
  <c r="FU325" i="7" s="1"/>
  <c r="FX325" i="7" s="1"/>
  <c r="FY325" i="7" s="1"/>
  <c r="FT325" i="7" l="1"/>
  <c r="FZ325" i="7" s="1"/>
  <c r="FT326" i="7" l="1"/>
  <c r="GA326" i="7" s="1"/>
  <c r="FU326" i="7"/>
  <c r="FX326" i="7" s="1"/>
  <c r="FY326" i="7" s="1"/>
  <c r="FZ326" i="7" l="1"/>
  <c r="FU327" i="7" s="1"/>
  <c r="FX327" i="7" s="1"/>
  <c r="FY327" i="7" s="1"/>
  <c r="FT327" i="7" l="1"/>
  <c r="GA327" i="7" s="1"/>
  <c r="FZ327" i="7" l="1"/>
  <c r="FU328" i="7" s="1"/>
  <c r="FX328" i="7" s="1"/>
  <c r="FY328" i="7" s="1"/>
  <c r="FT328" i="7" l="1"/>
  <c r="GA328" i="7" s="1"/>
  <c r="FZ328" i="7" l="1"/>
  <c r="FU329" i="7" s="1"/>
  <c r="FX329" i="7" s="1"/>
  <c r="FY329" i="7" s="1"/>
  <c r="FT329" i="7" l="1"/>
  <c r="FZ329" i="7" s="1"/>
  <c r="FU330" i="7" s="1"/>
  <c r="FX330" i="7" s="1"/>
  <c r="FY330" i="7" s="1"/>
  <c r="FT330" i="7" l="1"/>
  <c r="GA330" i="7" s="1"/>
  <c r="FZ330" i="7" l="1"/>
  <c r="FU331" i="7" s="1"/>
  <c r="FX331" i="7" s="1"/>
  <c r="FY331" i="7" s="1"/>
  <c r="FT331" i="7" l="1"/>
  <c r="GA331" i="7" s="1"/>
  <c r="FZ331" i="7" l="1"/>
  <c r="FU332" i="7" s="1"/>
  <c r="FX332" i="7" s="1"/>
  <c r="FY332" i="7" s="1"/>
  <c r="FT332" i="7" l="1"/>
  <c r="GA332" i="7" s="1"/>
  <c r="FZ332" i="7" l="1"/>
  <c r="FU333" i="7" s="1"/>
  <c r="FX333" i="7" s="1"/>
  <c r="FY333" i="7" s="1"/>
  <c r="FT333" i="7" l="1"/>
  <c r="GA333" i="7" s="1"/>
  <c r="FZ333" i="7" l="1"/>
  <c r="FU334" i="7" s="1"/>
  <c r="FX334" i="7" s="1"/>
  <c r="FY334" i="7" s="1"/>
  <c r="FT334" i="7" l="1"/>
  <c r="GA334" i="7" s="1"/>
  <c r="FZ334" i="7" l="1"/>
  <c r="FU335" i="7" s="1"/>
  <c r="FX335" i="7" s="1"/>
  <c r="FY335" i="7" s="1"/>
  <c r="FT335" i="7" l="1"/>
  <c r="GA335" i="7" s="1"/>
  <c r="FZ335" i="7" l="1"/>
  <c r="FU336" i="7" s="1"/>
  <c r="FX336" i="7" s="1"/>
  <c r="FY336" i="7" s="1"/>
  <c r="FT336" i="7" l="1"/>
  <c r="GA336" i="7" s="1"/>
  <c r="FZ336" i="7" l="1"/>
  <c r="FU337" i="7" s="1"/>
  <c r="FX337" i="7" s="1"/>
  <c r="FY337" i="7" s="1"/>
  <c r="FT337" i="7" l="1"/>
  <c r="GA337" i="7" s="1"/>
  <c r="FZ337" i="7" l="1"/>
  <c r="FU338" i="7" s="1"/>
  <c r="FX338" i="7" s="1"/>
  <c r="FY338" i="7" s="1"/>
  <c r="FT338" i="7" l="1"/>
  <c r="GA338" i="7" s="1"/>
  <c r="FZ338" i="7" l="1"/>
  <c r="FU339" i="7" s="1"/>
  <c r="FX339" i="7" s="1"/>
  <c r="FY339" i="7" s="1"/>
  <c r="FT339" i="7" l="1"/>
  <c r="GA339" i="7" s="1"/>
  <c r="FZ339" i="7" l="1"/>
  <c r="FU340" i="7" s="1"/>
  <c r="FX340" i="7" s="1"/>
  <c r="FY340" i="7" s="1"/>
  <c r="FT340" i="7" l="1"/>
  <c r="GA340" i="7" s="1"/>
  <c r="FZ340" i="7" l="1"/>
  <c r="FU341" i="7" s="1"/>
  <c r="FX341" i="7" s="1"/>
  <c r="FY341" i="7" s="1"/>
  <c r="FT341" i="7" l="1"/>
  <c r="GA341" i="7" s="1"/>
  <c r="FZ341" i="7" l="1"/>
  <c r="FU342" i="7" s="1"/>
  <c r="FX342" i="7" s="1"/>
  <c r="FY342" i="7" s="1"/>
  <c r="FT342" i="7"/>
  <c r="FZ342" i="7" l="1"/>
  <c r="FU343" i="7" s="1"/>
  <c r="FX343" i="7" s="1"/>
  <c r="FY343" i="7" s="1"/>
  <c r="FT343" i="7" l="1"/>
  <c r="FZ343" i="7" s="1"/>
  <c r="FU344" i="7" s="1"/>
  <c r="FX344" i="7" s="1"/>
  <c r="FY344" i="7" s="1"/>
  <c r="FT344" i="7" l="1"/>
  <c r="FZ344" i="7" s="1"/>
  <c r="FU345" i="7" s="1"/>
  <c r="FX345" i="7" s="1"/>
  <c r="FY345" i="7" s="1"/>
  <c r="FT345" i="7" l="1"/>
  <c r="FZ345" i="7" s="1"/>
  <c r="FT346" i="7" l="1"/>
  <c r="FU346" i="7"/>
  <c r="FX346" i="7" s="1"/>
  <c r="FY346" i="7" s="1"/>
  <c r="FZ346" i="7" l="1"/>
  <c r="FT347" i="7" l="1"/>
  <c r="FU347" i="7"/>
  <c r="FX347" i="7" s="1"/>
  <c r="FY347" i="7" s="1"/>
  <c r="FZ347" i="7" l="1"/>
  <c r="FT348" i="7" l="1"/>
  <c r="FU348" i="7"/>
  <c r="FX348" i="7" s="1"/>
  <c r="FY348" i="7" s="1"/>
  <c r="FZ348" i="7" l="1"/>
  <c r="FT349" i="7" l="1"/>
  <c r="FU349" i="7"/>
  <c r="FX349" i="7" s="1"/>
  <c r="FY349" i="7" s="1"/>
  <c r="FZ349" i="7" l="1"/>
  <c r="FT350" i="7" l="1"/>
  <c r="GA350" i="7" s="1"/>
  <c r="FU350" i="7"/>
  <c r="FX350" i="7" s="1"/>
  <c r="FY350" i="7" s="1"/>
  <c r="FZ350" i="7" l="1"/>
  <c r="FU351" i="7" s="1"/>
  <c r="FX351" i="7" s="1"/>
  <c r="FY351" i="7" s="1"/>
  <c r="FT351" i="7" l="1"/>
  <c r="GA351" i="7" s="1"/>
  <c r="FZ351" i="7" l="1"/>
  <c r="FU352" i="7" s="1"/>
  <c r="FX352" i="7" s="1"/>
  <c r="FY352" i="7" s="1"/>
  <c r="FT352" i="7" l="1"/>
  <c r="GA352" i="7" s="1"/>
  <c r="FZ352" i="7" l="1"/>
  <c r="FU353" i="7" s="1"/>
  <c r="FX353" i="7" s="1"/>
  <c r="FY353" i="7" s="1"/>
  <c r="FT353" i="7" l="1"/>
  <c r="FZ353" i="7" s="1"/>
  <c r="FU354" i="7" s="1"/>
  <c r="FX354" i="7" s="1"/>
  <c r="FY354" i="7" s="1"/>
  <c r="FT354" i="7" l="1"/>
  <c r="GA354" i="7" s="1"/>
  <c r="FZ354" i="7" l="1"/>
  <c r="FU355" i="7" s="1"/>
  <c r="FX355" i="7" s="1"/>
  <c r="FY355" i="7" s="1"/>
  <c r="FT355" i="7" l="1"/>
  <c r="GA355" i="7" s="1"/>
  <c r="FZ355" i="7" l="1"/>
  <c r="FU356" i="7" s="1"/>
  <c r="FX356" i="7" s="1"/>
  <c r="FY356" i="7" s="1"/>
  <c r="FT356" i="7" l="1"/>
  <c r="GA356" i="7" s="1"/>
  <c r="FZ356" i="7" l="1"/>
  <c r="FU357" i="7" s="1"/>
  <c r="FX357" i="7" s="1"/>
  <c r="FY357" i="7" s="1"/>
  <c r="FT357" i="7" l="1"/>
  <c r="GA357" i="7" s="1"/>
  <c r="FZ357" i="7" l="1"/>
  <c r="FU358" i="7" s="1"/>
  <c r="FX358" i="7" s="1"/>
  <c r="FY358" i="7" s="1"/>
  <c r="FT358" i="7" l="1"/>
  <c r="GA358" i="7" s="1"/>
  <c r="FZ358" i="7" l="1"/>
  <c r="FU359" i="7" s="1"/>
  <c r="FX359" i="7" s="1"/>
  <c r="FY359" i="7" s="1"/>
  <c r="FT359" i="7" l="1"/>
  <c r="GA359" i="7" s="1"/>
  <c r="FZ359" i="7" l="1"/>
  <c r="FU360" i="7" s="1"/>
  <c r="FX360" i="7" s="1"/>
  <c r="FY360" i="7" s="1"/>
  <c r="FT360" i="7" l="1"/>
  <c r="GA360" i="7" s="1"/>
  <c r="FZ360" i="7" l="1"/>
  <c r="FU361" i="7" s="1"/>
  <c r="FX361" i="7" s="1"/>
  <c r="FY361" i="7" s="1"/>
  <c r="FT361" i="7" l="1"/>
  <c r="GA361" i="7" s="1"/>
  <c r="FZ361" i="7" l="1"/>
  <c r="FU362" i="7" s="1"/>
  <c r="FX362" i="7" s="1"/>
  <c r="FY362" i="7" s="1"/>
  <c r="FT362" i="7" l="1"/>
  <c r="GA362" i="7" s="1"/>
  <c r="FZ362" i="7" l="1"/>
  <c r="FU363" i="7" s="1"/>
  <c r="FX363" i="7" s="1"/>
  <c r="FY363" i="7" s="1"/>
  <c r="FT363" i="7" l="1"/>
  <c r="GA363" i="7" s="1"/>
  <c r="FZ363" i="7" l="1"/>
  <c r="FU364" i="7" s="1"/>
  <c r="FX364" i="7" s="1"/>
  <c r="FY364" i="7" s="1"/>
  <c r="FT364" i="7" l="1"/>
  <c r="GA364" i="7" s="1"/>
  <c r="FZ364" i="7" l="1"/>
  <c r="FU365" i="7" s="1"/>
  <c r="FX365" i="7" s="1"/>
  <c r="FY365" i="7" s="1"/>
  <c r="FT365" i="7" l="1"/>
  <c r="GA365" i="7" s="1"/>
  <c r="FZ365" i="7" l="1"/>
  <c r="FU366" i="7" s="1"/>
  <c r="FX366" i="7" s="1"/>
  <c r="FY366" i="7" s="1"/>
  <c r="FT366" i="7" l="1"/>
  <c r="FZ366" i="7" s="1"/>
  <c r="FU367" i="7" s="1"/>
  <c r="FX367" i="7" s="1"/>
  <c r="FY367" i="7" s="1"/>
  <c r="FT367" i="7" l="1"/>
  <c r="FZ367" i="7" s="1"/>
  <c r="FU368" i="7" s="1"/>
  <c r="FX368" i="7" s="1"/>
  <c r="FY368" i="7" s="1"/>
  <c r="FT368" i="7" l="1"/>
  <c r="FZ368" i="7" s="1"/>
  <c r="FU369" i="7" s="1"/>
  <c r="FX369" i="7" s="1"/>
  <c r="FY369" i="7" s="1"/>
  <c r="FT369" i="7" l="1"/>
  <c r="FZ369" i="7" s="1"/>
  <c r="FU370" i="7" s="1"/>
  <c r="FX370" i="7" s="1"/>
  <c r="FY370" i="7" s="1"/>
  <c r="FT370" i="7" l="1"/>
  <c r="FZ370" i="7" s="1"/>
  <c r="GA374" i="7"/>
  <c r="FT371" i="7" l="1"/>
  <c r="FU371" i="7"/>
  <c r="FX371" i="7" s="1"/>
  <c r="FY371" i="7" s="1"/>
  <c r="FZ371" i="7" l="1"/>
  <c r="FT372" i="7" s="1"/>
  <c r="FU372" i="7" l="1"/>
  <c r="FX372" i="7" s="1"/>
  <c r="FY372" i="7" s="1"/>
  <c r="FZ372" i="7" l="1"/>
  <c r="FU373" i="7" l="1"/>
  <c r="FX373" i="7" s="1"/>
  <c r="FY373" i="7" s="1"/>
  <c r="FT373" i="7"/>
  <c r="FZ373" i="7" l="1"/>
  <c r="FT374" i="7" s="1"/>
  <c r="FU374" i="7" l="1"/>
  <c r="FX374" i="7" s="1"/>
  <c r="FY374" i="7" s="1"/>
  <c r="FZ374" i="7" l="1"/>
  <c r="FT375" i="7" l="1"/>
  <c r="FU375" i="7"/>
  <c r="FX375" i="7" s="1"/>
  <c r="FY375" i="7" s="1"/>
  <c r="GA375" i="7" l="1"/>
  <c r="FZ375" i="7"/>
  <c r="FU376" i="7" l="1"/>
  <c r="FX376" i="7" s="1"/>
  <c r="FY376" i="7" s="1"/>
  <c r="FT376" i="7"/>
  <c r="GA376" i="7" s="1"/>
  <c r="FZ376" i="7" l="1"/>
  <c r="FT377" i="7" l="1"/>
  <c r="GA377" i="7" s="1"/>
  <c r="FU377" i="7"/>
  <c r="FX377" i="7" s="1"/>
  <c r="FY377" i="7" s="1"/>
  <c r="FZ377" i="7" l="1"/>
  <c r="FT378" i="7" l="1"/>
  <c r="GA378" i="7" s="1"/>
  <c r="FU378" i="7"/>
  <c r="FX378" i="7" s="1"/>
  <c r="FY378" i="7" s="1"/>
  <c r="FZ378" i="7" l="1"/>
  <c r="FU379" i="7" s="1"/>
  <c r="FX379" i="7" s="1"/>
  <c r="FY379" i="7" s="1"/>
  <c r="FT379" i="7" l="1"/>
  <c r="GA379" i="7" s="1"/>
  <c r="FZ379" i="7" l="1"/>
  <c r="FU380" i="7" s="1"/>
  <c r="FX380" i="7" s="1"/>
  <c r="FY380" i="7" s="1"/>
  <c r="FT380" i="7" l="1"/>
  <c r="GA380" i="7" s="1"/>
  <c r="FZ380" i="7" l="1"/>
  <c r="FU381" i="7" s="1"/>
  <c r="FX381" i="7" s="1"/>
  <c r="FY381" i="7" s="1"/>
  <c r="FT381" i="7" l="1"/>
  <c r="GA381" i="7" s="1"/>
  <c r="FZ381" i="7" l="1"/>
  <c r="FU382" i="7" s="1"/>
  <c r="FX382" i="7" s="1"/>
  <c r="FY382" i="7" s="1"/>
  <c r="FT382" i="7" l="1"/>
  <c r="GA382" i="7" s="1"/>
  <c r="FZ382" i="7" l="1"/>
  <c r="FU383" i="7" s="1"/>
  <c r="FX383" i="7" s="1"/>
  <c r="FY383" i="7" s="1"/>
  <c r="FT383" i="7" l="1"/>
  <c r="GA383" i="7" s="1"/>
  <c r="FZ383" i="7" l="1"/>
  <c r="FU384" i="7" s="1"/>
  <c r="FX384" i="7" s="1"/>
  <c r="FY384" i="7" s="1"/>
  <c r="FT384" i="7" l="1"/>
  <c r="GA384" i="7" s="1"/>
  <c r="FZ384" i="7" l="1"/>
  <c r="FT385" i="7" s="1"/>
  <c r="GA385" i="7" s="1"/>
  <c r="FU385" i="7" l="1"/>
  <c r="FX385" i="7" s="1"/>
  <c r="FY385" i="7" s="1"/>
  <c r="FZ385" i="7" l="1"/>
  <c r="FT386" i="7" s="1"/>
  <c r="GA386" i="7" s="1"/>
  <c r="FU386" i="7" l="1"/>
  <c r="FX386" i="7" s="1"/>
  <c r="FY386" i="7" s="1"/>
  <c r="FZ386" i="7" l="1"/>
  <c r="FT387" i="7" s="1"/>
  <c r="GA387" i="7" s="1"/>
  <c r="FU387" i="7" l="1"/>
  <c r="FX387" i="7" s="1"/>
  <c r="FY387" i="7" s="1"/>
  <c r="FZ387" i="7" l="1"/>
  <c r="FU388" i="7" s="1"/>
  <c r="FX388" i="7" s="1"/>
  <c r="FY388" i="7" s="1"/>
  <c r="FT388" i="7" l="1"/>
  <c r="GA388" i="7" s="1"/>
  <c r="FZ388" i="7" l="1"/>
  <c r="FU389" i="7" s="1"/>
  <c r="FX389" i="7" s="1"/>
  <c r="FY389" i="7" s="1"/>
  <c r="FT389" i="7"/>
  <c r="GA389" i="7" s="1"/>
  <c r="FZ389" i="7" l="1"/>
  <c r="FU390" i="7" l="1"/>
  <c r="FX390" i="7" s="1"/>
  <c r="FY390" i="7" s="1"/>
  <c r="FT390" i="7"/>
  <c r="FZ390" i="7" l="1"/>
  <c r="FT391" i="7" s="1"/>
  <c r="FU391" i="7" l="1"/>
  <c r="FX391" i="7" s="1"/>
  <c r="FY391" i="7" s="1"/>
  <c r="FZ391" i="7" l="1"/>
  <c r="FU392" i="7" s="1"/>
  <c r="FX392" i="7" s="1"/>
  <c r="FY392" i="7" s="1"/>
  <c r="FT392" i="7" l="1"/>
  <c r="FZ392" i="7" s="1"/>
  <c r="FT393" i="7" s="1"/>
  <c r="FU393" i="7" l="1"/>
  <c r="FX393" i="7" s="1"/>
  <c r="FY393" i="7" s="1"/>
  <c r="FZ393" i="7" l="1"/>
  <c r="FU394" i="7" s="1"/>
  <c r="FX394" i="7" s="1"/>
  <c r="FY394" i="7" s="1"/>
  <c r="FT394" i="7" l="1"/>
  <c r="FZ394" i="7" s="1"/>
  <c r="FT395" i="7" s="1"/>
  <c r="FU395" i="7" l="1"/>
  <c r="FZ395" i="7" s="1"/>
  <c r="FU396" i="7" s="1"/>
  <c r="FX396" i="7" s="1"/>
  <c r="FY396" i="7" s="1"/>
  <c r="FX395" i="7" l="1"/>
  <c r="FY395" i="7" s="1"/>
  <c r="FT396" i="7"/>
  <c r="FZ396" i="7" s="1"/>
  <c r="FT397" i="7" s="1"/>
  <c r="FU397" i="7" l="1"/>
  <c r="FX397" i="7" s="1"/>
  <c r="FY397" i="7" s="1"/>
  <c r="FZ397" i="7" l="1"/>
  <c r="FT398" i="7" l="1"/>
  <c r="FU398" i="7"/>
  <c r="FX398" i="7" s="1"/>
  <c r="FY398" i="7" s="1"/>
  <c r="GA398" i="7" l="1"/>
  <c r="FZ398" i="7"/>
  <c r="FT399" i="7" l="1"/>
  <c r="GA399" i="7" s="1"/>
  <c r="FU399" i="7"/>
  <c r="FX399" i="7" s="1"/>
  <c r="FY399" i="7" s="1"/>
  <c r="FZ399" i="7" l="1"/>
  <c r="FT400" i="7" l="1"/>
  <c r="FU400" i="7"/>
  <c r="FX400" i="7" s="1"/>
  <c r="FY400" i="7" s="1"/>
  <c r="GA400" i="7" l="1"/>
  <c r="FZ400" i="7"/>
  <c r="FU401" i="7" l="1"/>
  <c r="FX401" i="7" s="1"/>
  <c r="FY401" i="7" s="1"/>
  <c r="FT401" i="7"/>
  <c r="GA401" i="7" l="1"/>
  <c r="FZ401" i="7"/>
  <c r="FU402" i="7" l="1"/>
  <c r="FX402" i="7" s="1"/>
  <c r="FY402" i="7" s="1"/>
  <c r="FT402" i="7"/>
  <c r="GA402" i="7" s="1"/>
  <c r="FZ402" i="7" l="1"/>
  <c r="FU403" i="7" l="1"/>
  <c r="FX403" i="7" s="1"/>
  <c r="FY403" i="7" s="1"/>
  <c r="FT403" i="7"/>
  <c r="GA403" i="7" s="1"/>
  <c r="FZ403" i="7" l="1"/>
  <c r="FU404" i="7" l="1"/>
  <c r="FX404" i="7" s="1"/>
  <c r="FY404" i="7" s="1"/>
  <c r="FT404" i="7"/>
  <c r="GA404" i="7" s="1"/>
  <c r="FZ404" i="7" l="1"/>
  <c r="FU405" i="7" l="1"/>
  <c r="FX405" i="7" s="1"/>
  <c r="FY405" i="7" s="1"/>
  <c r="FT405" i="7"/>
  <c r="GA405" i="7" s="1"/>
  <c r="FZ405" i="7" l="1"/>
  <c r="FU406" i="7" l="1"/>
  <c r="FX406" i="7" s="1"/>
  <c r="FY406" i="7" s="1"/>
  <c r="FT406" i="7"/>
  <c r="GA406" i="7" s="1"/>
  <c r="FZ406" i="7" l="1"/>
  <c r="FU407" i="7" l="1"/>
  <c r="FX407" i="7" s="1"/>
  <c r="FY407" i="7" s="1"/>
  <c r="FT407" i="7"/>
  <c r="GA407" i="7" s="1"/>
  <c r="FZ407" i="7" l="1"/>
  <c r="FU408" i="7" l="1"/>
  <c r="FX408" i="7" s="1"/>
  <c r="FY408" i="7" s="1"/>
  <c r="FT408" i="7"/>
  <c r="GA408" i="7" s="1"/>
  <c r="FZ408" i="7" l="1"/>
  <c r="FU409" i="7" l="1"/>
  <c r="FX409" i="7" s="1"/>
  <c r="FY409" i="7" s="1"/>
  <c r="FT409" i="7"/>
  <c r="GA409" i="7" s="1"/>
  <c r="FZ409" i="7" l="1"/>
  <c r="FU410" i="7" l="1"/>
  <c r="FX410" i="7" s="1"/>
  <c r="FY410" i="7" s="1"/>
  <c r="FT410" i="7"/>
  <c r="GA410" i="7" s="1"/>
  <c r="FZ410" i="7" l="1"/>
  <c r="FU411" i="7" l="1"/>
  <c r="FX411" i="7" s="1"/>
  <c r="FY411" i="7" s="1"/>
  <c r="FT411" i="7"/>
  <c r="GA411" i="7" s="1"/>
  <c r="FZ411" i="7" l="1"/>
  <c r="FU412" i="7" l="1"/>
  <c r="FX412" i="7" s="1"/>
  <c r="FY412" i="7" s="1"/>
  <c r="FT412" i="7"/>
  <c r="FZ412" i="7" l="1"/>
  <c r="GA412" i="7"/>
  <c r="FU413" i="7" l="1"/>
  <c r="FX413" i="7" s="1"/>
  <c r="FY413" i="7" s="1"/>
  <c r="FT413" i="7"/>
  <c r="GA413" i="7" s="1"/>
  <c r="FZ413" i="7" l="1"/>
  <c r="FU414" i="7" l="1"/>
  <c r="FX414" i="7" s="1"/>
  <c r="FY414" i="7" s="1"/>
  <c r="FT414" i="7"/>
  <c r="FZ414" i="7" l="1"/>
  <c r="FU415" i="7" s="1"/>
  <c r="FX415" i="7" s="1"/>
  <c r="FY415" i="7" s="1"/>
  <c r="FT415" i="7" l="1"/>
  <c r="FZ415" i="7" s="1"/>
  <c r="FU416" i="7" s="1"/>
  <c r="FX416" i="7" s="1"/>
  <c r="FY416" i="7" s="1"/>
  <c r="FT416" i="7" l="1"/>
  <c r="FZ416" i="7" s="1"/>
  <c r="FU417" i="7" s="1"/>
  <c r="FX417" i="7" s="1"/>
  <c r="FY417" i="7" s="1"/>
  <c r="FT417" i="7" l="1"/>
  <c r="FZ417" i="7" s="1"/>
  <c r="FT418" i="7" s="1"/>
  <c r="FU418" i="7" l="1"/>
  <c r="FX418" i="7" s="1"/>
  <c r="FY418" i="7" s="1"/>
  <c r="FZ418" i="7" l="1"/>
  <c r="FU419" i="7" s="1"/>
  <c r="FX419" i="7" s="1"/>
  <c r="FY419" i="7" s="1"/>
  <c r="FT419" i="7" l="1"/>
  <c r="FZ419" i="7" s="1"/>
  <c r="FU420" i="7" s="1"/>
  <c r="FX420" i="7" s="1"/>
  <c r="FY420" i="7" s="1"/>
  <c r="FT420" i="7" l="1"/>
  <c r="FZ420" i="7" s="1"/>
  <c r="FU421" i="7" s="1"/>
  <c r="FX421" i="7" s="1"/>
  <c r="FY421" i="7" s="1"/>
  <c r="FT421" i="7" l="1"/>
  <c r="FZ421" i="7" s="1"/>
  <c r="FU422" i="7" s="1"/>
  <c r="FX422" i="7" s="1"/>
  <c r="FY422" i="7" s="1"/>
  <c r="FT422" i="7" l="1"/>
  <c r="GA422" i="7" s="1"/>
  <c r="FZ422" i="7" l="1"/>
  <c r="FT423" i="7" s="1"/>
  <c r="GA423" i="7" s="1"/>
  <c r="FU423" i="7" l="1"/>
  <c r="FX423" i="7" s="1"/>
  <c r="FY423" i="7" s="1"/>
  <c r="FZ423" i="7" l="1"/>
  <c r="FT424" i="7" s="1"/>
  <c r="GA424" i="7" s="1"/>
  <c r="FU424" i="7" l="1"/>
  <c r="FX424" i="7" s="1"/>
  <c r="FY424" i="7" s="1"/>
  <c r="FZ424" i="7" l="1"/>
  <c r="FT425" i="7" s="1"/>
  <c r="GA425" i="7" s="1"/>
  <c r="FU425" i="7" l="1"/>
  <c r="FX425" i="7" s="1"/>
  <c r="FY425" i="7" s="1"/>
  <c r="FZ425" i="7" l="1"/>
  <c r="FU426" i="7" s="1"/>
  <c r="FX426" i="7" s="1"/>
  <c r="FY426" i="7" s="1"/>
  <c r="FT426" i="7" l="1"/>
  <c r="GA426" i="7" s="1"/>
  <c r="FZ426" i="7" l="1"/>
  <c r="FU427" i="7" s="1"/>
  <c r="FX427" i="7" s="1"/>
  <c r="FY427" i="7" s="1"/>
  <c r="FT427" i="7" l="1"/>
  <c r="GA427" i="7" s="1"/>
  <c r="FZ427" i="7" l="1"/>
  <c r="FU428" i="7" s="1"/>
  <c r="FX428" i="7" s="1"/>
  <c r="FY428" i="7" s="1"/>
  <c r="FT428" i="7" l="1"/>
  <c r="GA428" i="7" s="1"/>
  <c r="FZ428" i="7" l="1"/>
  <c r="FU429" i="7" s="1"/>
  <c r="FX429" i="7" s="1"/>
  <c r="FY429" i="7" s="1"/>
  <c r="FT429" i="7" l="1"/>
  <c r="GA429" i="7" s="1"/>
  <c r="FZ429" i="7" l="1"/>
  <c r="FU430" i="7" l="1"/>
  <c r="FX430" i="7" s="1"/>
  <c r="FY430" i="7" s="1"/>
  <c r="FT430" i="7"/>
  <c r="GA430" i="7" s="1"/>
  <c r="FZ430" i="7" l="1"/>
  <c r="FU431" i="7" l="1"/>
  <c r="FX431" i="7" s="1"/>
  <c r="FY431" i="7" s="1"/>
  <c r="FT431" i="7"/>
  <c r="GA431" i="7" s="1"/>
  <c r="FZ431" i="7" l="1"/>
  <c r="FU432" i="7" l="1"/>
  <c r="FX432" i="7" s="1"/>
  <c r="FY432" i="7" s="1"/>
  <c r="FT432" i="7"/>
  <c r="GA432" i="7" s="1"/>
  <c r="FZ432" i="7" l="1"/>
  <c r="FU433" i="7" l="1"/>
  <c r="FX433" i="7" s="1"/>
  <c r="FY433" i="7" s="1"/>
  <c r="FT433" i="7"/>
  <c r="GA433" i="7" s="1"/>
  <c r="FZ433" i="7" l="1"/>
  <c r="FU434" i="7" s="1"/>
  <c r="FX434" i="7" s="1"/>
  <c r="FY434" i="7" s="1"/>
  <c r="FT434" i="7" l="1"/>
  <c r="GA434" i="7" s="1"/>
  <c r="FZ434" i="7" l="1"/>
  <c r="FU435" i="7" s="1"/>
  <c r="FX435" i="7" s="1"/>
  <c r="FY435" i="7" s="1"/>
  <c r="FT435" i="7" l="1"/>
  <c r="GA435" i="7" s="1"/>
  <c r="FZ435" i="7" l="1"/>
  <c r="FU436" i="7" s="1"/>
  <c r="FX436" i="7" s="1"/>
  <c r="FY436" i="7" s="1"/>
  <c r="FT436" i="7" l="1"/>
  <c r="GA436" i="7" s="1"/>
  <c r="FZ436" i="7" l="1"/>
  <c r="FU437" i="7" s="1"/>
  <c r="FX437" i="7" s="1"/>
  <c r="FY437" i="7" s="1"/>
  <c r="FT437" i="7" l="1"/>
  <c r="GA437" i="7" s="1"/>
  <c r="FZ437" i="7" l="1"/>
  <c r="FU438" i="7" s="1"/>
  <c r="FX438" i="7" s="1"/>
  <c r="FY438" i="7" s="1"/>
  <c r="FT438" i="7" l="1"/>
  <c r="FZ438" i="7" s="1"/>
  <c r="FU439" i="7" l="1"/>
  <c r="FX439" i="7" s="1"/>
  <c r="FY439" i="7" s="1"/>
  <c r="FT439" i="7"/>
  <c r="FZ439" i="7" l="1"/>
  <c r="FU440" i="7" s="1"/>
  <c r="FX440" i="7" s="1"/>
  <c r="FY440" i="7" s="1"/>
  <c r="FT440" i="7" l="1"/>
  <c r="FZ440" i="7" s="1"/>
  <c r="FT441" i="7" s="1"/>
  <c r="FU441" i="7" l="1"/>
  <c r="FX441" i="7" s="1"/>
  <c r="FY441" i="7" s="1"/>
  <c r="FZ441" i="7" l="1"/>
  <c r="FU442" i="7" s="1"/>
  <c r="FX442" i="7" s="1"/>
  <c r="FY442" i="7" s="1"/>
  <c r="FT442" i="7" l="1"/>
  <c r="FZ442" i="7" s="1"/>
  <c r="FT443" i="7" s="1"/>
  <c r="FU443" i="7" l="1"/>
  <c r="FZ443" i="7" s="1"/>
  <c r="FU444" i="7" s="1"/>
  <c r="FX444" i="7" s="1"/>
  <c r="FY444" i="7" s="1"/>
  <c r="FT444" i="7" l="1"/>
  <c r="FZ444" i="7" s="1"/>
  <c r="FU445" i="7" s="1"/>
  <c r="FX443" i="7"/>
  <c r="FY443" i="7" s="1"/>
  <c r="FT445" i="7" l="1"/>
  <c r="FZ445" i="7" s="1"/>
  <c r="FU446" i="7" s="1"/>
  <c r="FX445" i="7"/>
  <c r="FY445" i="7" s="1"/>
  <c r="FX446" i="7" l="1"/>
  <c r="FY446" i="7" s="1"/>
  <c r="FT446" i="7"/>
  <c r="GA446" i="7" s="1"/>
  <c r="FZ446" i="7" l="1"/>
  <c r="FU447" i="7" s="1"/>
  <c r="FT447" i="7" l="1"/>
  <c r="GA447" i="7" s="1"/>
  <c r="FX447" i="7"/>
  <c r="FY447" i="7" s="1"/>
  <c r="FZ447" i="7" l="1"/>
  <c r="FU448" i="7" s="1"/>
  <c r="FT448" i="7" l="1"/>
  <c r="GA448" i="7" s="1"/>
  <c r="FX448" i="7"/>
  <c r="FY448" i="7" s="1"/>
  <c r="FZ448" i="7" l="1"/>
  <c r="FU449" i="7" s="1"/>
  <c r="FT449" i="7" l="1"/>
  <c r="FX449" i="7"/>
  <c r="FY449" i="7" s="1"/>
  <c r="FZ449" i="7" l="1"/>
  <c r="FU450" i="7" s="1"/>
  <c r="FT450" i="7" l="1"/>
  <c r="FX450" i="7"/>
  <c r="FY450" i="7" s="1"/>
  <c r="FZ450" i="7" l="1"/>
  <c r="FU451" i="7" s="1"/>
  <c r="FX451" i="7" l="1"/>
  <c r="FY451" i="7" s="1"/>
  <c r="FT451" i="7"/>
  <c r="FZ451" i="7" l="1"/>
  <c r="FU452" i="7" s="1"/>
  <c r="FX452" i="7" s="1"/>
  <c r="FY452" i="7" s="1"/>
  <c r="GA451" i="7"/>
  <c r="FT452" i="7"/>
  <c r="FZ452" i="7" l="1"/>
  <c r="FU453" i="7" s="1"/>
  <c r="FX453" i="7" s="1"/>
  <c r="FY453" i="7" s="1"/>
  <c r="GA452" i="7"/>
  <c r="FT453" i="7"/>
  <c r="GA453" i="7" s="1"/>
  <c r="FZ453" i="7" l="1"/>
  <c r="FU454" i="7" s="1"/>
  <c r="FT454" i="7" l="1"/>
  <c r="GA454" i="7" s="1"/>
  <c r="FX454" i="7"/>
  <c r="FY454" i="7" s="1"/>
  <c r="FZ454" i="7" l="1"/>
  <c r="FU455" i="7" s="1"/>
  <c r="FT455" i="7" l="1"/>
  <c r="GA455" i="7" s="1"/>
  <c r="FX455" i="7"/>
  <c r="FY455" i="7" s="1"/>
  <c r="FZ455" i="7" l="1"/>
  <c r="FU456" i="7" s="1"/>
  <c r="FX456" i="7" l="1"/>
  <c r="FY456" i="7" s="1"/>
  <c r="FT456" i="7"/>
  <c r="GA456" i="7" s="1"/>
  <c r="FZ456" i="7" l="1"/>
  <c r="FU457" i="7" s="1"/>
  <c r="FT457" i="7" l="1"/>
  <c r="GA457" i="7" s="1"/>
  <c r="FX457" i="7"/>
  <c r="FY457" i="7" s="1"/>
  <c r="FZ457" i="7" l="1"/>
  <c r="FU458" i="7" s="1"/>
  <c r="FT458" i="7" l="1"/>
  <c r="GA458" i="7" s="1"/>
  <c r="FX458" i="7"/>
  <c r="FY458" i="7" s="1"/>
  <c r="FZ458" i="7" l="1"/>
  <c r="FU459" i="7" s="1"/>
  <c r="FT459" i="7" l="1"/>
  <c r="GA459" i="7" s="1"/>
  <c r="FX459" i="7"/>
  <c r="FY459" i="7" s="1"/>
  <c r="FZ459" i="7" l="1"/>
  <c r="FU460" i="7" l="1"/>
  <c r="FX460" i="7" s="1"/>
  <c r="FY460" i="7" s="1"/>
  <c r="FT460" i="7"/>
  <c r="GA460" i="7" s="1"/>
  <c r="FZ460" i="7" l="1"/>
  <c r="FT461" i="7" l="1"/>
  <c r="GA461" i="7" s="1"/>
  <c r="FU461" i="7"/>
  <c r="FX461" i="7" s="1"/>
  <c r="FY461" i="7" s="1"/>
  <c r="FZ461" i="7" l="1"/>
  <c r="FU462" i="7" s="1"/>
  <c r="FX462" i="7" s="1"/>
  <c r="FY462" i="7" s="1"/>
  <c r="FT462" i="7" l="1"/>
  <c r="FZ462" i="7" s="1"/>
  <c r="FU463" i="7" s="1"/>
  <c r="FX463" i="7" s="1"/>
  <c r="FY463" i="7" s="1"/>
  <c r="FT463" i="7" l="1"/>
  <c r="FZ463" i="7" s="1"/>
  <c r="FU464" i="7" s="1"/>
  <c r="FT464" i="7" l="1"/>
  <c r="FZ464" i="7" l="1"/>
  <c r="FU465" i="7" s="1"/>
  <c r="FX464" i="7"/>
  <c r="FY464" i="7" s="1"/>
  <c r="FX465" i="7" l="1"/>
  <c r="FY465" i="7" s="1"/>
  <c r="FT465" i="7"/>
  <c r="FZ465" i="7" s="1"/>
  <c r="FU466" i="7" s="1"/>
  <c r="FT466" i="7" l="1"/>
  <c r="FX466" i="7"/>
  <c r="FY466" i="7" s="1"/>
  <c r="FZ466" i="7" l="1"/>
  <c r="FU467" i="7" s="1"/>
  <c r="FX467" i="7" l="1"/>
  <c r="FY467" i="7" s="1"/>
  <c r="FT467" i="7"/>
  <c r="FZ467" i="7" s="1"/>
  <c r="FU468" i="7" s="1"/>
  <c r="FT468" i="7" l="1"/>
  <c r="FX468" i="7"/>
  <c r="FY468" i="7" s="1"/>
  <c r="FZ468" i="7" l="1"/>
  <c r="FU469" i="7" s="1"/>
  <c r="FT469" i="7" l="1"/>
  <c r="FZ469" i="7" l="1"/>
  <c r="FU470" i="7" s="1"/>
  <c r="FX469" i="7"/>
  <c r="FY469" i="7" s="1"/>
  <c r="FT470" i="7" l="1"/>
  <c r="GA470" i="7" s="1"/>
  <c r="FX470" i="7"/>
  <c r="FY470" i="7" s="1"/>
  <c r="FZ470" i="7" l="1"/>
  <c r="FU471" i="7" s="1"/>
  <c r="FT471" i="7" l="1"/>
  <c r="GA471" i="7" s="1"/>
  <c r="FX471" i="7"/>
  <c r="FY471" i="7" s="1"/>
  <c r="FZ471" i="7" l="1"/>
  <c r="FU472" i="7" s="1"/>
  <c r="FT472" i="7" l="1"/>
  <c r="GA472" i="7" s="1"/>
  <c r="FX472" i="7"/>
  <c r="FY472" i="7" s="1"/>
  <c r="FZ472" i="7" l="1"/>
  <c r="FU473" i="7" s="1"/>
  <c r="FT473" i="7" l="1"/>
  <c r="GA473" i="7" s="1"/>
  <c r="FX473" i="7"/>
  <c r="FY473" i="7" s="1"/>
  <c r="FZ473" i="7" l="1"/>
  <c r="FU474" i="7" s="1"/>
  <c r="FT474" i="7" l="1"/>
  <c r="GA474" i="7" s="1"/>
  <c r="FX474" i="7"/>
  <c r="FY474" i="7" s="1"/>
  <c r="FZ474" i="7" l="1"/>
  <c r="FU475" i="7" s="1"/>
  <c r="FT475" i="7" l="1"/>
  <c r="GA475" i="7" s="1"/>
  <c r="FX475" i="7"/>
  <c r="FY475" i="7" s="1"/>
  <c r="FZ475" i="7" l="1"/>
  <c r="FU476" i="7" s="1"/>
  <c r="FX476" i="7" l="1"/>
  <c r="FY476" i="7" s="1"/>
  <c r="FT476" i="7"/>
  <c r="GA476" i="7" s="1"/>
  <c r="FZ476" i="7" l="1"/>
  <c r="FU477" i="7" s="1"/>
  <c r="FX477" i="7" l="1"/>
  <c r="FY477" i="7" s="1"/>
  <c r="FT477" i="7"/>
  <c r="GA477" i="7" s="1"/>
  <c r="FZ477" i="7" l="1"/>
  <c r="FU478" i="7" s="1"/>
  <c r="FX478" i="7" l="1"/>
  <c r="FY478" i="7" s="1"/>
  <c r="FT478" i="7"/>
  <c r="GA478" i="7" s="1"/>
  <c r="FZ478" i="7" l="1"/>
  <c r="FU479" i="7" s="1"/>
  <c r="FX479" i="7" l="1"/>
  <c r="FY479" i="7" s="1"/>
  <c r="FT479" i="7"/>
  <c r="GA479" i="7" s="1"/>
  <c r="FZ479" i="7" l="1"/>
  <c r="FU480" i="7" s="1"/>
  <c r="FX480" i="7" l="1"/>
  <c r="FY480" i="7" s="1"/>
  <c r="FT480" i="7"/>
  <c r="GA480" i="7" s="1"/>
  <c r="FZ480" i="7" l="1"/>
  <c r="FU481" i="7" s="1"/>
  <c r="FX481" i="7" l="1"/>
  <c r="FY481" i="7" s="1"/>
  <c r="FT481" i="7"/>
  <c r="GA481" i="7" s="1"/>
  <c r="FZ481" i="7" l="1"/>
  <c r="FU482" i="7" s="1"/>
  <c r="FX482" i="7" l="1"/>
  <c r="FY482" i="7" s="1"/>
  <c r="FT482" i="7"/>
  <c r="GA482" i="7" s="1"/>
  <c r="FZ482" i="7" l="1"/>
  <c r="FU483" i="7" s="1"/>
  <c r="FX483" i="7" l="1"/>
  <c r="FY483" i="7" s="1"/>
  <c r="FT483" i="7"/>
  <c r="GA483" i="7" s="1"/>
  <c r="FZ483" i="7" l="1"/>
  <c r="FU484" i="7" s="1"/>
  <c r="FX484" i="7" l="1"/>
  <c r="FY484" i="7" s="1"/>
  <c r="FT484" i="7"/>
  <c r="GA484" i="7" s="1"/>
  <c r="FZ484" i="7" l="1"/>
  <c r="FU485" i="7" s="1"/>
  <c r="FX485" i="7" l="1"/>
  <c r="FY485" i="7" s="1"/>
  <c r="FT485" i="7"/>
  <c r="GA485" i="7" s="1"/>
  <c r="FZ485" i="7" l="1"/>
  <c r="FU486" i="7" s="1"/>
  <c r="FX486" i="7" l="1"/>
  <c r="FY486" i="7" s="1"/>
  <c r="FT486" i="7"/>
  <c r="FZ486" i="7" l="1"/>
  <c r="FT487" i="7" s="1"/>
  <c r="FU487" i="7" l="1"/>
  <c r="FX487" i="7" s="1"/>
  <c r="FY487" i="7" s="1"/>
  <c r="FZ487" i="7" l="1"/>
  <c r="FT488" i="7" s="1"/>
  <c r="FU488" i="7" l="1"/>
  <c r="FX488" i="7" s="1"/>
  <c r="FY488" i="7" s="1"/>
  <c r="FZ488" i="7" l="1"/>
  <c r="FT489" i="7" l="1"/>
  <c r="FU489" i="7"/>
  <c r="FX489" i="7" s="1"/>
  <c r="FY489" i="7" s="1"/>
  <c r="FZ489" i="7" l="1"/>
  <c r="FT490" i="7" l="1"/>
  <c r="FU490" i="7"/>
  <c r="FX490" i="7" s="1"/>
  <c r="FY490" i="7" s="1"/>
  <c r="FZ490" i="7" l="1"/>
  <c r="FU491" i="7" s="1"/>
  <c r="FX491" i="7" s="1"/>
  <c r="FY491" i="7" s="1"/>
  <c r="FT491" i="7" l="1"/>
  <c r="FZ491" i="7" s="1"/>
  <c r="FU492" i="7" l="1"/>
  <c r="FX492" i="7" s="1"/>
  <c r="FY492" i="7" s="1"/>
  <c r="FT492" i="7"/>
  <c r="FZ492" i="7" l="1"/>
  <c r="FU493" i="7" s="1"/>
  <c r="FX493" i="7" s="1"/>
  <c r="FY493" i="7" s="1"/>
  <c r="FT493" i="7" l="1"/>
  <c r="FZ493" i="7" s="1"/>
  <c r="FU494" i="7" s="1"/>
  <c r="FX494" i="7" s="1"/>
  <c r="FY494" i="7" s="1"/>
  <c r="FT494" i="7" l="1"/>
  <c r="GA494" i="7" s="1"/>
  <c r="FZ494" i="7" l="1"/>
  <c r="FU495" i="7" s="1"/>
  <c r="FX495" i="7" s="1"/>
  <c r="FY495" i="7" s="1"/>
  <c r="FT495" i="7" l="1"/>
  <c r="GA495" i="7" s="1"/>
  <c r="FZ495" i="7" l="1"/>
  <c r="FU496" i="7" s="1"/>
  <c r="FX496" i="7" s="1"/>
  <c r="FY496" i="7" s="1"/>
  <c r="FT496" i="7" l="1"/>
  <c r="FZ496" i="7" s="1"/>
  <c r="FU497" i="7" s="1"/>
  <c r="FX497" i="7" s="1"/>
  <c r="FY497" i="7" s="1"/>
  <c r="GA496" i="7" l="1"/>
  <c r="FT497" i="7"/>
  <c r="FZ497" i="7" s="1"/>
  <c r="FU498" i="7" s="1"/>
  <c r="FX498" i="7" s="1"/>
  <c r="FY498" i="7" s="1"/>
  <c r="FT498" i="7" l="1"/>
  <c r="FZ498" i="7" s="1"/>
  <c r="FU499" i="7" s="1"/>
  <c r="FX499" i="7" s="1"/>
  <c r="FY499" i="7" s="1"/>
  <c r="FT499" i="7" l="1"/>
  <c r="FZ499" i="7" s="1"/>
  <c r="GA499" i="7" l="1"/>
  <c r="FU500" i="7"/>
  <c r="FX500" i="7" s="1"/>
  <c r="FY500" i="7" s="1"/>
  <c r="FT500" i="7"/>
  <c r="GA500" i="7" s="1"/>
  <c r="FZ500" i="7" l="1"/>
  <c r="FU501" i="7" s="1"/>
  <c r="FX501" i="7" s="1"/>
  <c r="FY501" i="7" s="1"/>
  <c r="FT501" i="7" l="1"/>
  <c r="GA501" i="7" s="1"/>
  <c r="FZ501" i="7" l="1"/>
  <c r="FU502" i="7" s="1"/>
  <c r="FX502" i="7" s="1"/>
  <c r="FY502" i="7" s="1"/>
  <c r="FT502" i="7"/>
  <c r="GA502" i="7" s="1"/>
  <c r="FZ502" i="7" l="1"/>
  <c r="FU503" i="7" s="1"/>
  <c r="FX503" i="7" s="1"/>
  <c r="FY503" i="7" s="1"/>
  <c r="FT503" i="7" l="1"/>
  <c r="GA503" i="7" s="1"/>
  <c r="FZ503" i="7" l="1"/>
  <c r="FT504" i="7" s="1"/>
  <c r="GA504" i="7" s="1"/>
  <c r="FU504" i="7" l="1"/>
  <c r="FX504" i="7" s="1"/>
  <c r="FY504" i="7" s="1"/>
  <c r="FZ504" i="7" l="1"/>
  <c r="FU505" i="7" s="1"/>
  <c r="FX505" i="7" s="1"/>
  <c r="FY505" i="7" s="1"/>
  <c r="FT505" i="7" l="1"/>
  <c r="FZ505" i="7" s="1"/>
  <c r="GA505" i="7" l="1"/>
  <c r="FT506" i="7"/>
  <c r="GA506" i="7" s="1"/>
  <c r="FU506" i="7"/>
  <c r="FX506" i="7" s="1"/>
  <c r="FY506" i="7" s="1"/>
  <c r="FZ506" i="7" l="1"/>
  <c r="FU507" i="7" s="1"/>
  <c r="FX507" i="7" s="1"/>
  <c r="FY507" i="7" s="1"/>
  <c r="FT507" i="7" l="1"/>
  <c r="GA507" i="7" s="1"/>
  <c r="FZ507" i="7" l="1"/>
  <c r="FT508" i="7" s="1"/>
  <c r="GA508" i="7" s="1"/>
  <c r="FU508" i="7" l="1"/>
  <c r="FX508" i="7" s="1"/>
  <c r="FY508" i="7" s="1"/>
  <c r="FZ508" i="7" l="1"/>
  <c r="FU509" i="7" s="1"/>
  <c r="FX509" i="7" s="1"/>
  <c r="FY509" i="7" s="1"/>
  <c r="FT509" i="7" l="1"/>
  <c r="GA509" i="7" s="1"/>
  <c r="FZ509" i="7" l="1"/>
  <c r="FU510" i="7" s="1"/>
  <c r="FX510" i="7" s="1"/>
  <c r="FY510" i="7" s="1"/>
  <c r="FT510" i="7" l="1"/>
  <c r="FZ510" i="7" s="1"/>
  <c r="FU511" i="7" l="1"/>
  <c r="FX511" i="7" s="1"/>
  <c r="FY511" i="7" s="1"/>
  <c r="FT511" i="7"/>
  <c r="FZ511" i="7" l="1"/>
  <c r="FU512" i="7" s="1"/>
  <c r="FX512" i="7" s="1"/>
  <c r="FY512" i="7" s="1"/>
  <c r="FT512" i="7" l="1"/>
  <c r="FZ512" i="7" s="1"/>
  <c r="FT513" i="7" s="1"/>
  <c r="FU513" i="7" l="1"/>
  <c r="FX513" i="7" s="1"/>
  <c r="FY513" i="7" s="1"/>
  <c r="FZ513" i="7" l="1"/>
  <c r="FT514" i="7" s="1"/>
  <c r="FU514" i="7" l="1"/>
  <c r="FX514" i="7" s="1"/>
  <c r="FY514" i="7" s="1"/>
  <c r="GA518" i="7"/>
  <c r="FZ514" i="7" l="1"/>
  <c r="FU515" i="7" s="1"/>
  <c r="FX515" i="7" s="1"/>
  <c r="FY515" i="7" s="1"/>
  <c r="FT515" i="7" l="1"/>
  <c r="FZ515" i="7" s="1"/>
  <c r="FU516" i="7" s="1"/>
  <c r="FX516" i="7" s="1"/>
  <c r="FY516" i="7" s="1"/>
  <c r="FT516" i="7" l="1"/>
  <c r="FZ516" i="7" s="1"/>
  <c r="FU517" i="7" s="1"/>
  <c r="FX517" i="7" s="1"/>
  <c r="FY517" i="7" s="1"/>
  <c r="FT517" i="7" l="1"/>
  <c r="FZ517" i="7" s="1"/>
  <c r="FU518" i="7" s="1"/>
  <c r="FX518" i="7" s="1"/>
  <c r="FY518" i="7" s="1"/>
  <c r="FT518" i="7" l="1"/>
  <c r="FZ518" i="7" s="1"/>
  <c r="FU519" i="7" s="1"/>
  <c r="FX519" i="7" s="1"/>
  <c r="FY519" i="7" s="1"/>
  <c r="FT519" i="7" l="1"/>
  <c r="GA519" i="7" s="1"/>
  <c r="FZ519" i="7" l="1"/>
  <c r="FT520" i="7" s="1"/>
  <c r="GA520" i="7" s="1"/>
  <c r="FU520" i="7" l="1"/>
  <c r="FX520" i="7" s="1"/>
  <c r="FY520" i="7" s="1"/>
  <c r="FZ520" i="7" l="1"/>
  <c r="FU521" i="7" s="1"/>
  <c r="FX521" i="7" s="1"/>
  <c r="FY521" i="7" s="1"/>
  <c r="FT521" i="7" l="1"/>
  <c r="FZ521" i="7" s="1"/>
  <c r="FU522" i="7" s="1"/>
  <c r="FX522" i="7" s="1"/>
  <c r="FY522" i="7" s="1"/>
  <c r="FT522" i="7" l="1"/>
  <c r="FZ522" i="7" s="1"/>
  <c r="FU523" i="7" s="1"/>
  <c r="FX523" i="7" s="1"/>
  <c r="FY523" i="7" s="1"/>
  <c r="FT523" i="7" l="1"/>
  <c r="FZ523" i="7" l="1"/>
  <c r="FU524" i="7" s="1"/>
  <c r="FX524" i="7" s="1"/>
  <c r="FY524" i="7" s="1"/>
  <c r="GA523" i="7"/>
  <c r="FT524" i="7"/>
  <c r="FZ524" i="7" l="1"/>
  <c r="FU525" i="7" s="1"/>
  <c r="FX525" i="7" s="1"/>
  <c r="FY525" i="7" s="1"/>
  <c r="GA524" i="7"/>
  <c r="FT525" i="7" l="1"/>
  <c r="GA525" i="7" s="1"/>
  <c r="FZ525" i="7" l="1"/>
  <c r="FU526" i="7" s="1"/>
  <c r="FX526" i="7" s="1"/>
  <c r="FY526" i="7" s="1"/>
  <c r="FT526" i="7" l="1"/>
  <c r="GA526" i="7" s="1"/>
  <c r="FZ526" i="7" l="1"/>
  <c r="FU527" i="7" s="1"/>
  <c r="FX527" i="7" s="1"/>
  <c r="FY527" i="7" s="1"/>
  <c r="FT527" i="7" l="1"/>
  <c r="GA527" i="7" s="1"/>
  <c r="FZ527" i="7" l="1"/>
  <c r="FU528" i="7" s="1"/>
  <c r="FX528" i="7" s="1"/>
  <c r="FY528" i="7" s="1"/>
  <c r="FT528" i="7" l="1"/>
  <c r="GA528" i="7" s="1"/>
  <c r="FZ528" i="7" l="1"/>
  <c r="FU529" i="7" s="1"/>
  <c r="FX529" i="7" s="1"/>
  <c r="FY529" i="7" s="1"/>
  <c r="FT529" i="7" l="1"/>
  <c r="GA529" i="7" s="1"/>
  <c r="FZ529" i="7" l="1"/>
  <c r="FU530" i="7" s="1"/>
  <c r="FX530" i="7" s="1"/>
  <c r="FY530" i="7" s="1"/>
  <c r="FT530" i="7" l="1"/>
  <c r="GA530" i="7" s="1"/>
  <c r="FZ530" i="7" l="1"/>
  <c r="FU531" i="7" s="1"/>
  <c r="FT531" i="7"/>
  <c r="GA531" i="7" s="1"/>
  <c r="FX531" i="7"/>
  <c r="FY531" i="7" s="1"/>
  <c r="FZ531" i="7" l="1"/>
  <c r="FU532" i="7" s="1"/>
  <c r="FT532" i="7" l="1"/>
  <c r="GA532" i="7" s="1"/>
  <c r="FX532" i="7"/>
  <c r="FY532" i="7" s="1"/>
  <c r="FZ532" i="7" l="1"/>
  <c r="FU533" i="7" s="1"/>
  <c r="FT533" i="7" l="1"/>
  <c r="FX533" i="7"/>
  <c r="FY533" i="7" s="1"/>
  <c r="GA533" i="7" l="1"/>
  <c r="FZ533" i="7"/>
  <c r="FU534" i="7" s="1"/>
  <c r="FT534" i="7" l="1"/>
  <c r="FX534" i="7"/>
  <c r="FY534" i="7" s="1"/>
  <c r="FZ534" i="7" l="1"/>
  <c r="FU535" i="7" s="1"/>
  <c r="FX535" i="7" l="1"/>
  <c r="FY535" i="7" s="1"/>
  <c r="FT535" i="7"/>
  <c r="FZ535" i="7" l="1"/>
  <c r="FU536" i="7" s="1"/>
  <c r="FX536" i="7" l="1"/>
  <c r="FY536" i="7" s="1"/>
  <c r="FT536" i="7"/>
  <c r="FZ536" i="7" s="1"/>
  <c r="FU537" i="7" s="1"/>
  <c r="FT537" i="7" l="1"/>
  <c r="FX537" i="7"/>
  <c r="FY537" i="7" s="1"/>
  <c r="FZ537" i="7" l="1"/>
  <c r="FU538" i="7" s="1"/>
  <c r="FX538" i="7" l="1"/>
  <c r="FY538" i="7" s="1"/>
  <c r="FT538" i="7"/>
  <c r="FZ538" i="7" l="1"/>
  <c r="FU539" i="7" s="1"/>
  <c r="FT539" i="7" l="1"/>
  <c r="FX539" i="7"/>
  <c r="FY539" i="7" s="1"/>
  <c r="FZ539" i="7" l="1"/>
  <c r="FU540" i="7" s="1"/>
  <c r="FX540" i="7" l="1"/>
  <c r="FY540" i="7" s="1"/>
  <c r="FT540" i="7"/>
  <c r="FZ540" i="7" l="1"/>
  <c r="FU541" i="7" s="1"/>
  <c r="FT541" i="7" l="1"/>
  <c r="FX541" i="7"/>
  <c r="FY541" i="7" s="1"/>
  <c r="FZ541" i="7" l="1"/>
  <c r="FU542" i="7" s="1"/>
  <c r="FX542" i="7" l="1"/>
  <c r="FY542" i="7" s="1"/>
  <c r="FT542" i="7"/>
  <c r="GA542" i="7" s="1"/>
  <c r="FZ542" i="7" l="1"/>
  <c r="FU543" i="7" s="1"/>
  <c r="FT543" i="7" l="1"/>
  <c r="GA543" i="7" s="1"/>
  <c r="FX543" i="7"/>
  <c r="FY543" i="7" s="1"/>
  <c r="FZ543" i="7" l="1"/>
  <c r="FU544" i="7" s="1"/>
  <c r="FX544" i="7" l="1"/>
  <c r="FY544" i="7" s="1"/>
  <c r="FT544" i="7"/>
  <c r="GA544" i="7" s="1"/>
  <c r="FZ544" i="7" l="1"/>
  <c r="FU545" i="7" s="1"/>
  <c r="FT545" i="7" l="1"/>
  <c r="FX545" i="7"/>
  <c r="FY545" i="7" s="1"/>
  <c r="FZ545" i="7" l="1"/>
  <c r="FU546" i="7" s="1"/>
  <c r="FT546" i="7" l="1"/>
  <c r="GA546" i="7" s="1"/>
  <c r="FX546" i="7"/>
  <c r="FY546" i="7" s="1"/>
  <c r="FZ546" i="7" l="1"/>
  <c r="FU547" i="7" s="1"/>
  <c r="FX547" i="7" l="1"/>
  <c r="FY547" i="7" s="1"/>
  <c r="FT547" i="7"/>
  <c r="GA547" i="7" s="1"/>
  <c r="FZ547" i="7" l="1"/>
  <c r="FU548" i="7" s="1"/>
  <c r="FX548" i="7" l="1"/>
  <c r="FY548" i="7" s="1"/>
  <c r="FT548" i="7"/>
  <c r="GA548" i="7" s="1"/>
  <c r="FZ548" i="7" l="1"/>
  <c r="FU549" i="7" s="1"/>
  <c r="FX549" i="7" l="1"/>
  <c r="FY549" i="7" s="1"/>
  <c r="FT549" i="7"/>
  <c r="GA549" i="7" s="1"/>
  <c r="GR38" i="7"/>
  <c r="FZ549" i="7" l="1"/>
  <c r="FU550" i="7" s="1"/>
  <c r="FT550" i="7" l="1"/>
  <c r="GA550" i="7" s="1"/>
  <c r="FX550" i="7"/>
  <c r="FY550" i="7" s="1"/>
  <c r="FZ550" i="7" l="1"/>
  <c r="FU551" i="7" s="1"/>
  <c r="FT551" i="7" l="1"/>
  <c r="GA551" i="7" s="1"/>
  <c r="FX551" i="7"/>
  <c r="FY551" i="7" s="1"/>
  <c r="FZ551" i="7" l="1"/>
  <c r="FU552" i="7" s="1"/>
  <c r="FT552" i="7" l="1"/>
  <c r="GA552" i="7" s="1"/>
  <c r="FX552" i="7"/>
  <c r="FY552" i="7" s="1"/>
  <c r="FZ552" i="7" l="1"/>
  <c r="FU553" i="7" s="1"/>
  <c r="FT553" i="7" l="1"/>
  <c r="GA553" i="7" s="1"/>
  <c r="FX553" i="7"/>
  <c r="FY553" i="7" s="1"/>
  <c r="FZ553" i="7" l="1"/>
  <c r="FU554" i="7" s="1"/>
  <c r="FT554" i="7" l="1"/>
  <c r="GA554" i="7" s="1"/>
  <c r="FX554" i="7"/>
  <c r="FY554" i="7" s="1"/>
  <c r="FZ554" i="7" l="1"/>
  <c r="FU555" i="7" s="1"/>
  <c r="FT555" i="7" l="1"/>
  <c r="GA555" i="7" s="1"/>
  <c r="FX555" i="7"/>
  <c r="FY555" i="7" s="1"/>
  <c r="FZ555" i="7" l="1"/>
  <c r="FU556" i="7" s="1"/>
  <c r="FT556" i="7" l="1"/>
  <c r="GA556" i="7" s="1"/>
  <c r="FX556" i="7"/>
  <c r="FY556" i="7" s="1"/>
  <c r="FZ556" i="7" l="1"/>
  <c r="FU557" i="7" s="1"/>
  <c r="FT557" i="7" l="1"/>
  <c r="GA557" i="7" s="1"/>
  <c r="FX557" i="7"/>
  <c r="FY557" i="7" s="1"/>
  <c r="FZ557" i="7" l="1"/>
  <c r="FU558" i="7" s="1"/>
  <c r="FT558" i="7" l="1"/>
  <c r="FX558" i="7"/>
  <c r="FY558" i="7" s="1"/>
  <c r="FZ558" i="7" l="1"/>
  <c r="FU559" i="7" s="1"/>
  <c r="FX559" i="7" l="1"/>
  <c r="FY559" i="7" s="1"/>
  <c r="FT559" i="7"/>
  <c r="FZ559" i="7" s="1"/>
  <c r="FU560" i="7" s="1"/>
  <c r="FX560" i="7" l="1"/>
  <c r="FY560" i="7" s="1"/>
  <c r="FT560" i="7"/>
  <c r="FZ560" i="7" s="1"/>
  <c r="FU561" i="7" s="1"/>
  <c r="FX561" i="7" l="1"/>
  <c r="FY561" i="7" s="1"/>
  <c r="FT561" i="7"/>
  <c r="FZ561" i="7" l="1"/>
  <c r="FT562" i="7" l="1"/>
  <c r="FU562" i="7"/>
  <c r="FX562" i="7" s="1"/>
  <c r="FY562" i="7" s="1"/>
  <c r="FZ562" i="7" l="1"/>
  <c r="FU563" i="7" l="1"/>
  <c r="FX563" i="7" s="1"/>
  <c r="FY563" i="7" s="1"/>
  <c r="FT563" i="7"/>
  <c r="FZ563" i="7" l="1"/>
  <c r="FU564" i="7" s="1"/>
  <c r="FX564" i="7" s="1"/>
  <c r="FY564" i="7" s="1"/>
  <c r="FT564" i="7" l="1"/>
  <c r="FZ564" i="7" s="1"/>
  <c r="FU565" i="7" s="1"/>
  <c r="FT565" i="7" l="1"/>
  <c r="FX565" i="7"/>
  <c r="FY565" i="7" s="1"/>
  <c r="FZ565" i="7" l="1"/>
  <c r="FU566" i="7" l="1"/>
  <c r="FX566" i="7" s="1"/>
  <c r="FY566" i="7" s="1"/>
  <c r="FT566" i="7"/>
  <c r="GA566" i="7" s="1"/>
  <c r="FZ566" i="7" l="1"/>
  <c r="FU567" i="7" l="1"/>
  <c r="FX567" i="7" s="1"/>
  <c r="FY567" i="7" s="1"/>
  <c r="FT567" i="7"/>
  <c r="GA567" i="7" s="1"/>
  <c r="FZ567" i="7" l="1"/>
  <c r="FU568" i="7" l="1"/>
  <c r="FX568" i="7" s="1"/>
  <c r="FY568" i="7" s="1"/>
  <c r="FT568" i="7"/>
  <c r="GA568" i="7" s="1"/>
  <c r="FZ568" i="7" l="1"/>
  <c r="FU569" i="7" l="1"/>
  <c r="FX569" i="7" s="1"/>
  <c r="FY569" i="7" s="1"/>
  <c r="FT569" i="7"/>
  <c r="GA569" i="7" s="1"/>
  <c r="FZ569" i="7" l="1"/>
  <c r="FU570" i="7" l="1"/>
  <c r="FX570" i="7" s="1"/>
  <c r="FY570" i="7" s="1"/>
  <c r="FT570" i="7"/>
  <c r="GA570" i="7" s="1"/>
  <c r="FZ570" i="7" l="1"/>
  <c r="FU571" i="7" l="1"/>
  <c r="FX571" i="7" s="1"/>
  <c r="FY571" i="7" s="1"/>
  <c r="FT571" i="7"/>
  <c r="GA571" i="7" s="1"/>
  <c r="FZ571" i="7" l="1"/>
  <c r="FU572" i="7" l="1"/>
  <c r="FX572" i="7" s="1"/>
  <c r="FY572" i="7" s="1"/>
  <c r="FT572" i="7"/>
  <c r="GA572" i="7" s="1"/>
  <c r="FZ572" i="7" l="1"/>
  <c r="FU573" i="7" l="1"/>
  <c r="FX573" i="7" s="1"/>
  <c r="FY573" i="7" s="1"/>
  <c r="FT573" i="7"/>
  <c r="GA573" i="7" s="1"/>
  <c r="FZ573" i="7" l="1"/>
  <c r="FU574" i="7" l="1"/>
  <c r="FX574" i="7" s="1"/>
  <c r="FY574" i="7" s="1"/>
  <c r="FT574" i="7"/>
  <c r="GA574" i="7" s="1"/>
  <c r="FZ574" i="7" l="1"/>
  <c r="FU575" i="7" l="1"/>
  <c r="FX575" i="7" s="1"/>
  <c r="FY575" i="7" s="1"/>
  <c r="FT575" i="7"/>
  <c r="GA575" i="7" s="1"/>
  <c r="FZ575" i="7" l="1"/>
  <c r="FU576" i="7" l="1"/>
  <c r="FX576" i="7" s="1"/>
  <c r="FY576" i="7" s="1"/>
  <c r="FT576" i="7"/>
  <c r="GA576" i="7" s="1"/>
  <c r="FZ576" i="7" l="1"/>
  <c r="FU577" i="7" l="1"/>
  <c r="FX577" i="7" s="1"/>
  <c r="FY577" i="7" s="1"/>
  <c r="FT577" i="7"/>
  <c r="GA577" i="7" s="1"/>
  <c r="FZ577" i="7" l="1"/>
  <c r="FT578" i="7" s="1"/>
  <c r="GA578" i="7" s="1"/>
  <c r="FU578" i="7" l="1"/>
  <c r="FX578" i="7" s="1"/>
  <c r="FY578" i="7" s="1"/>
  <c r="FZ578" i="7" l="1"/>
  <c r="FU579" i="7" s="1"/>
  <c r="FX579" i="7" s="1"/>
  <c r="FY579" i="7" s="1"/>
  <c r="FT579" i="7" l="1"/>
  <c r="GA579" i="7" s="1"/>
  <c r="FZ579" i="7" l="1"/>
  <c r="FT580" i="7" s="1"/>
  <c r="GA580" i="7" s="1"/>
  <c r="FU580" i="7" l="1"/>
  <c r="FX580" i="7" s="1"/>
  <c r="FY580" i="7" s="1"/>
  <c r="FZ580" i="7" l="1"/>
  <c r="FU581" i="7" s="1"/>
  <c r="FX581" i="7" s="1"/>
  <c r="FY581" i="7" s="1"/>
  <c r="FT581" i="7" l="1"/>
  <c r="GA581" i="7" s="1"/>
  <c r="FZ581" i="7" l="1"/>
  <c r="FU582" i="7" l="1"/>
  <c r="FX582" i="7" s="1"/>
  <c r="FY582" i="7" s="1"/>
  <c r="FT582" i="7"/>
  <c r="FZ582" i="7" l="1"/>
  <c r="FU583" i="7" s="1"/>
  <c r="FX583" i="7" s="1"/>
  <c r="FY583" i="7" s="1"/>
  <c r="FT583" i="7" l="1"/>
  <c r="FZ583" i="7" s="1"/>
  <c r="FT584" i="7" s="1"/>
  <c r="FU584" i="7" l="1"/>
  <c r="FX584" i="7" s="1"/>
  <c r="FY584" i="7" s="1"/>
  <c r="FZ584" i="7" l="1"/>
  <c r="FU585" i="7" s="1"/>
  <c r="FX585" i="7" s="1"/>
  <c r="FY585" i="7" s="1"/>
  <c r="FT585" i="7" l="1"/>
  <c r="FZ585" i="7" s="1"/>
  <c r="FU586" i="7" s="1"/>
  <c r="FX586" i="7" s="1"/>
  <c r="FY586" i="7" s="1"/>
  <c r="FT586" i="7" l="1"/>
  <c r="FZ586" i="7" s="1"/>
  <c r="FU587" i="7" s="1"/>
  <c r="FT587" i="7" l="1"/>
  <c r="FX587" i="7"/>
  <c r="FY587" i="7" s="1"/>
  <c r="FZ587" i="7" l="1"/>
  <c r="FU588" i="7" s="1"/>
  <c r="FT588" i="7" l="1"/>
  <c r="FX588" i="7"/>
  <c r="FY588" i="7" s="1"/>
  <c r="FZ588" i="7" l="1"/>
  <c r="FU589" i="7" s="1"/>
  <c r="FT589" i="7" l="1"/>
  <c r="FX589" i="7"/>
  <c r="FY589" i="7" s="1"/>
  <c r="GA590" i="7"/>
  <c r="FZ589" i="7" l="1"/>
  <c r="FU590" i="7" s="1"/>
  <c r="FT590" i="7" l="1"/>
  <c r="FX590" i="7"/>
  <c r="FY590" i="7" s="1"/>
  <c r="FZ590" i="7" l="1"/>
  <c r="FU591" i="7" s="1"/>
  <c r="FX591" i="7" l="1"/>
  <c r="FY591" i="7" s="1"/>
  <c r="FT591" i="7"/>
  <c r="GA591" i="7" s="1"/>
  <c r="FZ591" i="7" l="1"/>
  <c r="FU592" i="7" s="1"/>
  <c r="FT592" i="7" l="1"/>
  <c r="GA592" i="7" s="1"/>
  <c r="FX592" i="7"/>
  <c r="FY592" i="7" s="1"/>
  <c r="FZ592" i="7" l="1"/>
  <c r="FU593" i="7" s="1"/>
  <c r="FT593" i="7" l="1"/>
  <c r="FX593" i="7"/>
  <c r="FY593" i="7" s="1"/>
  <c r="GA593" i="7" l="1"/>
  <c r="FZ593" i="7"/>
  <c r="FU594" i="7" s="1"/>
  <c r="FX594" i="7" l="1"/>
  <c r="FY594" i="7" s="1"/>
  <c r="FT594" i="7"/>
  <c r="GA594" i="7" l="1"/>
  <c r="FZ594" i="7"/>
  <c r="FU595" i="7" s="1"/>
  <c r="FX595" i="7" l="1"/>
  <c r="FY595" i="7" s="1"/>
  <c r="FT595" i="7"/>
  <c r="GA595" i="7" s="1"/>
  <c r="FZ595" i="7" l="1"/>
  <c r="FU596" i="7" s="1"/>
  <c r="FT596" i="7" l="1"/>
  <c r="GA596" i="7" s="1"/>
  <c r="FX596" i="7"/>
  <c r="FY596" i="7" s="1"/>
  <c r="FZ596" i="7" l="1"/>
  <c r="FU597" i="7" s="1"/>
  <c r="FX597" i="7" l="1"/>
  <c r="FY597" i="7" s="1"/>
  <c r="FT597" i="7"/>
  <c r="GA597" i="7" s="1"/>
  <c r="FZ597" i="7" l="1"/>
  <c r="FU598" i="7" s="1"/>
  <c r="FX598" i="7" l="1"/>
  <c r="FY598" i="7" s="1"/>
  <c r="FT598" i="7"/>
  <c r="GA598" i="7" s="1"/>
  <c r="FZ598" i="7" l="1"/>
  <c r="FU599" i="7" s="1"/>
  <c r="FT599" i="7" l="1"/>
  <c r="GA599" i="7" s="1"/>
  <c r="FX599" i="7"/>
  <c r="FY599" i="7" s="1"/>
  <c r="FZ599" i="7" l="1"/>
  <c r="FU600" i="7" s="1"/>
  <c r="FX600" i="7" l="1"/>
  <c r="FY600" i="7" s="1"/>
  <c r="FT600" i="7"/>
  <c r="GA600" i="7" s="1"/>
  <c r="FZ600" i="7" l="1"/>
  <c r="FU601" i="7" s="1"/>
  <c r="FT601" i="7" l="1"/>
  <c r="GA601" i="7" s="1"/>
  <c r="FX601" i="7"/>
  <c r="FY601" i="7" s="1"/>
  <c r="FZ601" i="7" l="1"/>
  <c r="FU602" i="7" s="1"/>
  <c r="FX602" i="7" l="1"/>
  <c r="FY602" i="7" s="1"/>
  <c r="FT602" i="7"/>
  <c r="GA602" i="7" s="1"/>
  <c r="FZ602" i="7" l="1"/>
  <c r="FU603" i="7" s="1"/>
  <c r="FT603" i="7" l="1"/>
  <c r="GA603" i="7" s="1"/>
  <c r="FX603" i="7"/>
  <c r="FY603" i="7" s="1"/>
  <c r="FZ603" i="7" l="1"/>
  <c r="FU604" i="7" s="1"/>
  <c r="FX604" i="7" l="1"/>
  <c r="FY604" i="7" s="1"/>
  <c r="FT604" i="7"/>
  <c r="GA604" i="7" s="1"/>
  <c r="FZ604" i="7" l="1"/>
  <c r="FU605" i="7" s="1"/>
  <c r="FT605" i="7" l="1"/>
  <c r="GA605" i="7" s="1"/>
  <c r="FX605" i="7"/>
  <c r="FY605" i="7" s="1"/>
  <c r="FZ605" i="7" l="1"/>
  <c r="FU606" i="7" s="1"/>
  <c r="FX606" i="7" l="1"/>
  <c r="FY606" i="7" s="1"/>
  <c r="FT606" i="7"/>
  <c r="FZ606" i="7" l="1"/>
  <c r="FU607" i="7" l="1"/>
  <c r="FX607" i="7" s="1"/>
  <c r="FY607" i="7" s="1"/>
  <c r="FT607" i="7"/>
  <c r="FZ607" i="7" s="1"/>
  <c r="FU608" i="7" s="1"/>
  <c r="FT608" i="7" l="1"/>
  <c r="FX608" i="7"/>
  <c r="FY608" i="7" s="1"/>
  <c r="FZ608" i="7" l="1"/>
  <c r="FT609" i="7" l="1"/>
  <c r="FU609" i="7"/>
  <c r="FX609" i="7" s="1"/>
  <c r="FY609" i="7" s="1"/>
  <c r="FZ609" i="7" l="1"/>
  <c r="FT610" i="7" l="1"/>
  <c r="FU610" i="7"/>
  <c r="FX610" i="7" s="1"/>
  <c r="FY610" i="7" s="1"/>
  <c r="FZ610" i="7" l="1"/>
  <c r="FT611" i="7" l="1"/>
  <c r="FU611" i="7"/>
  <c r="FX611" i="7" s="1"/>
  <c r="FY611" i="7" s="1"/>
  <c r="FZ611" i="7" l="1"/>
  <c r="FU612" i="7" l="1"/>
  <c r="FX612" i="7" s="1"/>
  <c r="FY612" i="7" s="1"/>
  <c r="FT612" i="7"/>
  <c r="FZ612" i="7" l="1"/>
  <c r="FU613" i="7" s="1"/>
  <c r="FX613" i="7" s="1"/>
  <c r="FY613" i="7" s="1"/>
  <c r="FT613" i="7" l="1"/>
  <c r="FZ613" i="7" s="1"/>
  <c r="FU614" i="7" s="1"/>
  <c r="FX614" i="7" s="1"/>
  <c r="FY614" i="7" s="1"/>
  <c r="GR110" i="7"/>
  <c r="FT614" i="7" l="1"/>
  <c r="GA614" i="7" s="1"/>
  <c r="FZ614" i="7" l="1"/>
  <c r="FT615" i="7" s="1"/>
  <c r="GA615" i="7" s="1"/>
  <c r="FU615" i="7" l="1"/>
  <c r="FX615" i="7" s="1"/>
  <c r="FY615" i="7" s="1"/>
  <c r="FZ615" i="7" l="1"/>
  <c r="FT616" i="7" s="1"/>
  <c r="GA616" i="7" s="1"/>
  <c r="FU616" i="7" l="1"/>
  <c r="FX616" i="7" s="1"/>
  <c r="FY616" i="7" s="1"/>
  <c r="FZ616" i="7" l="1"/>
  <c r="FT617" i="7" s="1"/>
  <c r="FU617" i="7" l="1"/>
  <c r="FX617" i="7" s="1"/>
  <c r="FY617" i="7" s="1"/>
  <c r="FZ617" i="7" l="1"/>
  <c r="FU618" i="7" s="1"/>
  <c r="FX618" i="7" s="1"/>
  <c r="FY618" i="7" s="1"/>
  <c r="FT618" i="7" l="1"/>
  <c r="FZ618" i="7" s="1"/>
  <c r="FU619" i="7" s="1"/>
  <c r="FX619" i="7" s="1"/>
  <c r="FY619" i="7" s="1"/>
  <c r="FT619" i="7" l="1"/>
  <c r="FZ619" i="7" l="1"/>
  <c r="FU620" i="7" s="1"/>
  <c r="FX620" i="7" s="1"/>
  <c r="FY620" i="7" s="1"/>
  <c r="GA619" i="7"/>
  <c r="FT620" i="7"/>
  <c r="GA620" i="7" s="1"/>
  <c r="FZ620" i="7" l="1"/>
  <c r="FT621" i="7" s="1"/>
  <c r="GA621" i="7" s="1"/>
  <c r="FU621" i="7" l="1"/>
  <c r="FX621" i="7" s="1"/>
  <c r="FY621" i="7" s="1"/>
  <c r="FZ621" i="7" l="1"/>
  <c r="FT622" i="7" s="1"/>
  <c r="GA622" i="7" s="1"/>
  <c r="FU622" i="7" l="1"/>
  <c r="FX622" i="7" s="1"/>
  <c r="FY622" i="7" s="1"/>
  <c r="FZ622" i="7" l="1"/>
  <c r="FT623" i="7" s="1"/>
  <c r="GA623" i="7" s="1"/>
  <c r="FU623" i="7" l="1"/>
  <c r="FX623" i="7" s="1"/>
  <c r="FY623" i="7" s="1"/>
  <c r="FZ623" i="7" l="1"/>
  <c r="FU624" i="7" s="1"/>
  <c r="FX624" i="7" s="1"/>
  <c r="FY624" i="7" s="1"/>
  <c r="FT624" i="7" l="1"/>
  <c r="GA624" i="7" s="1"/>
  <c r="FZ624" i="7" l="1"/>
  <c r="FT625" i="7" s="1"/>
  <c r="GA625" i="7" s="1"/>
  <c r="FU625" i="7" l="1"/>
  <c r="FX625" i="7" s="1"/>
  <c r="FY625" i="7" s="1"/>
  <c r="FZ625" i="7" l="1"/>
  <c r="FT626" i="7" s="1"/>
  <c r="GA626" i="7" s="1"/>
  <c r="FU626" i="7" l="1"/>
  <c r="FX626" i="7" s="1"/>
  <c r="FY626" i="7" s="1"/>
  <c r="FZ626" i="7" l="1"/>
  <c r="FU627" i="7" s="1"/>
  <c r="FX627" i="7" s="1"/>
  <c r="FY627" i="7" s="1"/>
  <c r="FT627" i="7" l="1"/>
  <c r="GA627" i="7" s="1"/>
  <c r="FZ627" i="7" l="1"/>
  <c r="FU628" i="7" s="1"/>
  <c r="FX628" i="7" s="1"/>
  <c r="FY628" i="7" s="1"/>
  <c r="FT628" i="7" l="1"/>
  <c r="GA628" i="7" s="1"/>
  <c r="GA638" i="7"/>
  <c r="FZ628" i="7" l="1"/>
  <c r="FU629" i="7" s="1"/>
  <c r="FX629" i="7" s="1"/>
  <c r="FY629" i="7" s="1"/>
  <c r="FT629" i="7" l="1"/>
  <c r="GA629" i="7" s="1"/>
  <c r="FZ629" i="7" l="1"/>
  <c r="FT630" i="7" s="1"/>
  <c r="FU630" i="7" l="1"/>
  <c r="FX630" i="7" s="1"/>
  <c r="FY630" i="7" s="1"/>
  <c r="FZ630" i="7" l="1"/>
  <c r="FU631" i="7" s="1"/>
  <c r="FX631" i="7" s="1"/>
  <c r="FY631" i="7" s="1"/>
  <c r="FT631" i="7" l="1"/>
  <c r="FZ631" i="7" s="1"/>
  <c r="FT632" i="7" s="1"/>
  <c r="FU632" i="7" l="1"/>
  <c r="FX632" i="7" s="1"/>
  <c r="FY632" i="7" s="1"/>
  <c r="FZ632" i="7" l="1"/>
  <c r="FU633" i="7" s="1"/>
  <c r="FX633" i="7" s="1"/>
  <c r="FY633" i="7" s="1"/>
  <c r="FT633" i="7" l="1"/>
  <c r="FZ633" i="7" s="1"/>
  <c r="FU634" i="7" s="1"/>
  <c r="FX634" i="7" s="1"/>
  <c r="FY634" i="7" s="1"/>
  <c r="FT634" i="7" l="1"/>
  <c r="FZ634" i="7" s="1"/>
  <c r="FU635" i="7" s="1"/>
  <c r="FX635" i="7" s="1"/>
  <c r="FY635" i="7" s="1"/>
  <c r="FT635" i="7" l="1"/>
  <c r="FZ635" i="7" s="1"/>
  <c r="FU636" i="7" s="1"/>
  <c r="FX636" i="7" s="1"/>
  <c r="FY636" i="7" s="1"/>
  <c r="FT636" i="7" l="1"/>
  <c r="FZ636" i="7" s="1"/>
  <c r="FU637" i="7" l="1"/>
  <c r="FX637" i="7" s="1"/>
  <c r="FY637" i="7" s="1"/>
  <c r="FT637" i="7"/>
  <c r="FZ637" i="7" l="1"/>
  <c r="FU638" i="7" s="1"/>
  <c r="FX638" i="7" s="1"/>
  <c r="FY638" i="7" s="1"/>
  <c r="FT638" i="7" l="1"/>
  <c r="FZ638" i="7" s="1"/>
  <c r="FU639" i="7" s="1"/>
  <c r="FT639" i="7" l="1"/>
  <c r="GA639" i="7" s="1"/>
  <c r="FX639" i="7"/>
  <c r="FY639" i="7" s="1"/>
  <c r="FZ639" i="7" l="1"/>
  <c r="FU640" i="7" s="1"/>
  <c r="FT640" i="7" l="1"/>
  <c r="GA640" i="7" s="1"/>
  <c r="FX640" i="7"/>
  <c r="FY640" i="7" s="1"/>
  <c r="FZ640" i="7" l="1"/>
  <c r="FU641" i="7" s="1"/>
  <c r="FT641" i="7" l="1"/>
  <c r="FX641" i="7"/>
  <c r="FY641" i="7" s="1"/>
  <c r="FZ641" i="7" l="1"/>
  <c r="FU642" i="7" s="1"/>
  <c r="FX642" i="7" l="1"/>
  <c r="FY642" i="7" s="1"/>
  <c r="FT642" i="7"/>
  <c r="GA642" i="7" l="1"/>
  <c r="FZ642" i="7"/>
  <c r="FU643" i="7" s="1"/>
  <c r="FX643" i="7" l="1"/>
  <c r="FY643" i="7" s="1"/>
  <c r="FT643" i="7"/>
  <c r="GA643" i="7" l="1"/>
  <c r="FZ643" i="7"/>
  <c r="FU644" i="7" s="1"/>
  <c r="FX644" i="7" l="1"/>
  <c r="FY644" i="7" s="1"/>
  <c r="FT644" i="7"/>
  <c r="GA644" i="7" l="1"/>
  <c r="FZ644" i="7"/>
  <c r="FU645" i="7" s="1"/>
  <c r="FX645" i="7" l="1"/>
  <c r="FY645" i="7" s="1"/>
  <c r="FT645" i="7"/>
  <c r="GA645" i="7" l="1"/>
  <c r="FZ645" i="7"/>
  <c r="FU646" i="7" s="1"/>
  <c r="FX646" i="7" l="1"/>
  <c r="FY646" i="7" s="1"/>
  <c r="FT646" i="7"/>
  <c r="FZ646" i="7" l="1"/>
  <c r="FU647" i="7" s="1"/>
  <c r="GA646" i="7"/>
  <c r="FX647" i="7" l="1"/>
  <c r="FY647" i="7" s="1"/>
  <c r="FT647" i="7"/>
  <c r="GA647" i="7" l="1"/>
  <c r="FZ647" i="7"/>
  <c r="FU648" i="7" s="1"/>
  <c r="FX648" i="7" l="1"/>
  <c r="FY648" i="7" s="1"/>
  <c r="FT648" i="7"/>
  <c r="GA648" i="7" l="1"/>
  <c r="FZ648" i="7"/>
  <c r="FU649" i="7" s="1"/>
  <c r="FT649" i="7" l="1"/>
  <c r="FX649" i="7"/>
  <c r="FY649" i="7" s="1"/>
  <c r="GA649" i="7" l="1"/>
  <c r="FZ649" i="7"/>
  <c r="FU650" i="7" s="1"/>
  <c r="FT650" i="7" l="1"/>
  <c r="FX650" i="7"/>
  <c r="FY650" i="7" s="1"/>
  <c r="GA650" i="7" l="1"/>
  <c r="FZ650" i="7"/>
  <c r="FU651" i="7" s="1"/>
  <c r="FT651" i="7" l="1"/>
  <c r="FX651" i="7"/>
  <c r="FY651" i="7" s="1"/>
  <c r="GA651" i="7" l="1"/>
  <c r="FZ651" i="7"/>
  <c r="FU652" i="7" s="1"/>
  <c r="FX652" i="7" l="1"/>
  <c r="FY652" i="7" s="1"/>
  <c r="FT652" i="7"/>
  <c r="GA652" i="7" s="1"/>
  <c r="FZ652" i="7" l="1"/>
  <c r="FU653" i="7" s="1"/>
  <c r="FX653" i="7" l="1"/>
  <c r="FY653" i="7" s="1"/>
  <c r="FT653" i="7"/>
  <c r="GA653" i="7" s="1"/>
  <c r="FZ653" i="7" l="1"/>
  <c r="FU654" i="7" l="1"/>
  <c r="FX654" i="7" s="1"/>
  <c r="FY654" i="7" s="1"/>
  <c r="FT654" i="7"/>
  <c r="FZ654" i="7" l="1"/>
  <c r="FU655" i="7" s="1"/>
  <c r="FX655" i="7" s="1"/>
  <c r="FY655" i="7" s="1"/>
  <c r="FT655" i="7" l="1"/>
  <c r="FZ655" i="7" s="1"/>
  <c r="FU656" i="7" s="1"/>
  <c r="FX656" i="7" s="1"/>
  <c r="FY656" i="7" s="1"/>
  <c r="FT656" i="7" l="1"/>
  <c r="FZ656" i="7" s="1"/>
  <c r="FU657" i="7" s="1"/>
  <c r="FX657" i="7" s="1"/>
  <c r="FY657" i="7" s="1"/>
  <c r="FT657" i="7" l="1"/>
  <c r="FZ657" i="7" s="1"/>
  <c r="FU658" i="7" l="1"/>
  <c r="FX658" i="7" s="1"/>
  <c r="FY658" i="7" s="1"/>
  <c r="FT658" i="7"/>
  <c r="FZ658" i="7" l="1"/>
  <c r="FU659" i="7" s="1"/>
  <c r="FX659" i="7" s="1"/>
  <c r="FY659" i="7" s="1"/>
  <c r="FT659" i="7" l="1"/>
  <c r="FZ659" i="7" s="1"/>
  <c r="FU660" i="7" s="1"/>
  <c r="FT660" i="7" l="1"/>
  <c r="FX660" i="7"/>
  <c r="FY660" i="7" s="1"/>
  <c r="FZ660" i="7" l="1"/>
  <c r="FU661" i="7" s="1"/>
  <c r="FX661" i="7" l="1"/>
  <c r="FY661" i="7" s="1"/>
  <c r="FT661" i="7"/>
  <c r="FZ661" i="7" l="1"/>
  <c r="FT662" i="7" l="1"/>
  <c r="GA662" i="7" s="1"/>
  <c r="FU662" i="7"/>
  <c r="FX662" i="7" s="1"/>
  <c r="FY662" i="7" s="1"/>
  <c r="FZ662" i="7" l="1"/>
  <c r="FT663" i="7" l="1"/>
  <c r="GA663" i="7" s="1"/>
  <c r="FU663" i="7"/>
  <c r="FX663" i="7" s="1"/>
  <c r="FY663" i="7" s="1"/>
  <c r="FZ663" i="7" l="1"/>
  <c r="FU664" i="7" l="1"/>
  <c r="FX664" i="7" s="1"/>
  <c r="FY664" i="7" s="1"/>
  <c r="FT664" i="7"/>
  <c r="GA664" i="7" s="1"/>
  <c r="FZ664" i="7" l="1"/>
  <c r="FT665" i="7" l="1"/>
  <c r="FU665" i="7"/>
  <c r="FX665" i="7" s="1"/>
  <c r="FY665" i="7" s="1"/>
  <c r="FZ665" i="7" l="1"/>
  <c r="FU666" i="7" l="1"/>
  <c r="FX666" i="7" s="1"/>
  <c r="FY666" i="7" s="1"/>
  <c r="FT666" i="7"/>
  <c r="GA666" i="7" s="1"/>
  <c r="FZ666" i="7" l="1"/>
  <c r="FT667" i="7" l="1"/>
  <c r="GA667" i="7" s="1"/>
  <c r="FU667" i="7"/>
  <c r="FX667" i="7" s="1"/>
  <c r="FY667" i="7" s="1"/>
  <c r="FZ667" i="7" l="1"/>
  <c r="FU668" i="7" l="1"/>
  <c r="FX668" i="7" s="1"/>
  <c r="FY668" i="7" s="1"/>
  <c r="FT668" i="7"/>
  <c r="GA668" i="7" s="1"/>
  <c r="FZ668" i="7" l="1"/>
  <c r="FU669" i="7" l="1"/>
  <c r="FX669" i="7" s="1"/>
  <c r="FY669" i="7" s="1"/>
  <c r="FT669" i="7"/>
  <c r="GA669" i="7" s="1"/>
  <c r="FZ669" i="7" l="1"/>
  <c r="FU670" i="7" l="1"/>
  <c r="FX670" i="7" s="1"/>
  <c r="FY670" i="7" s="1"/>
  <c r="FT670" i="7"/>
  <c r="GA670" i="7" s="1"/>
  <c r="FZ670" i="7" l="1"/>
  <c r="FU671" i="7" l="1"/>
  <c r="FX671" i="7" s="1"/>
  <c r="FY671" i="7" s="1"/>
  <c r="FT671" i="7"/>
  <c r="GA671" i="7" s="1"/>
  <c r="FZ671" i="7" l="1"/>
  <c r="FU672" i="7" l="1"/>
  <c r="FX672" i="7" s="1"/>
  <c r="FY672" i="7" s="1"/>
  <c r="FT672" i="7"/>
  <c r="GA672" i="7" s="1"/>
  <c r="FZ672" i="7" l="1"/>
  <c r="FT673" i="7" s="1"/>
  <c r="GA673" i="7" s="1"/>
  <c r="FU673" i="7" l="1"/>
  <c r="FX673" i="7" s="1"/>
  <c r="FY673" i="7" s="1"/>
  <c r="FZ673" i="7" l="1"/>
  <c r="FU674" i="7" s="1"/>
  <c r="FX674" i="7" s="1"/>
  <c r="FY674" i="7" s="1"/>
  <c r="FT674" i="7" l="1"/>
  <c r="GA674" i="7" s="1"/>
  <c r="FZ674" i="7" l="1"/>
  <c r="FU675" i="7" s="1"/>
  <c r="FX675" i="7" s="1"/>
  <c r="FY675" i="7" s="1"/>
  <c r="FT675" i="7" l="1"/>
  <c r="GA675" i="7" s="1"/>
  <c r="FZ675" i="7" l="1"/>
  <c r="FU676" i="7" s="1"/>
  <c r="FX676" i="7" s="1"/>
  <c r="FY676" i="7" s="1"/>
  <c r="FT676" i="7" l="1"/>
  <c r="GA676" i="7" s="1"/>
  <c r="FZ676" i="7" l="1"/>
  <c r="FU677" i="7" s="1"/>
  <c r="FX677" i="7" s="1"/>
  <c r="FY677" i="7" s="1"/>
  <c r="FT677" i="7" l="1"/>
  <c r="GA677" i="7" s="1"/>
  <c r="FZ677" i="7" l="1"/>
  <c r="FU678" i="7" s="1"/>
  <c r="FX678" i="7" s="1"/>
  <c r="FY678" i="7" s="1"/>
  <c r="FT678" i="7" l="1"/>
  <c r="FZ678" i="7" s="1"/>
  <c r="GA686" i="7"/>
  <c r="FU679" i="7" l="1"/>
  <c r="FX679" i="7" s="1"/>
  <c r="FY679" i="7" s="1"/>
  <c r="FT679" i="7"/>
  <c r="FZ679" i="7" l="1"/>
  <c r="FT680" i="7" s="1"/>
  <c r="FU680" i="7" l="1"/>
  <c r="FX680" i="7" s="1"/>
  <c r="FY680" i="7" s="1"/>
  <c r="FZ680" i="7" l="1"/>
  <c r="FU681" i="7" s="1"/>
  <c r="FX681" i="7" s="1"/>
  <c r="FY681" i="7" s="1"/>
  <c r="FT681" i="7" l="1"/>
  <c r="FZ681" i="7" s="1"/>
  <c r="FT682" i="7" l="1"/>
  <c r="FU682" i="7"/>
  <c r="FX682" i="7" s="1"/>
  <c r="FY682" i="7" s="1"/>
  <c r="FZ682" i="7" l="1"/>
  <c r="FT683" i="7" l="1"/>
  <c r="FU683" i="7"/>
  <c r="FX683" i="7" s="1"/>
  <c r="FY683" i="7" s="1"/>
  <c r="FZ683" i="7" l="1"/>
  <c r="FT684" i="7" l="1"/>
  <c r="FU684" i="7"/>
  <c r="FX684" i="7" s="1"/>
  <c r="FY684" i="7" s="1"/>
  <c r="FZ684" i="7" l="1"/>
  <c r="FU685" i="7" l="1"/>
  <c r="FX685" i="7" s="1"/>
  <c r="FY685" i="7" s="1"/>
  <c r="FT685" i="7"/>
  <c r="FZ685" i="7" l="1"/>
  <c r="FU686" i="7" s="1"/>
  <c r="FX686" i="7" s="1"/>
  <c r="FY686" i="7" s="1"/>
  <c r="FT686" i="7" l="1"/>
  <c r="FZ686" i="7" s="1"/>
  <c r="FU687" i="7" s="1"/>
  <c r="FX687" i="7" s="1"/>
  <c r="FY687" i="7" s="1"/>
  <c r="FT687" i="7" l="1"/>
  <c r="GA687" i="7" s="1"/>
  <c r="FZ687" i="7" l="1"/>
  <c r="FT688" i="7" s="1"/>
  <c r="GA688" i="7" s="1"/>
  <c r="FU688" i="7" l="1"/>
  <c r="FX688" i="7" s="1"/>
  <c r="FY688" i="7" s="1"/>
  <c r="FZ688" i="7" l="1"/>
  <c r="FT689" i="7" s="1"/>
  <c r="FU689" i="7" l="1"/>
  <c r="FX689" i="7" s="1"/>
  <c r="FY689" i="7" s="1"/>
  <c r="FZ689" i="7" l="1"/>
  <c r="FU690" i="7" s="1"/>
  <c r="FX690" i="7" s="1"/>
  <c r="FY690" i="7" s="1"/>
  <c r="GR185" i="7"/>
  <c r="FT690" i="7" l="1"/>
  <c r="GA690" i="7" s="1"/>
  <c r="FZ690" i="7" l="1"/>
  <c r="FU691" i="7" s="1"/>
  <c r="FX691" i="7" s="1"/>
  <c r="FY691" i="7" s="1"/>
  <c r="FT691" i="7" l="1"/>
  <c r="GA691" i="7" s="1"/>
  <c r="FZ691" i="7" l="1"/>
  <c r="FU692" i="7" s="1"/>
  <c r="FX692" i="7" s="1"/>
  <c r="FY692" i="7" s="1"/>
  <c r="FT692" i="7"/>
  <c r="GA692" i="7" s="1"/>
  <c r="FZ692" i="7" l="1"/>
  <c r="FU693" i="7" s="1"/>
  <c r="FX693" i="7" s="1"/>
  <c r="FY693" i="7" s="1"/>
  <c r="FT693" i="7" l="1"/>
  <c r="GA693" i="7" s="1"/>
  <c r="FZ693" i="7" l="1"/>
  <c r="FT694" i="7" s="1"/>
  <c r="GA694" i="7" s="1"/>
  <c r="FU694" i="7" l="1"/>
  <c r="FX694" i="7" s="1"/>
  <c r="FY694" i="7" s="1"/>
  <c r="FZ694" i="7" l="1"/>
  <c r="FU695" i="7" s="1"/>
  <c r="FX695" i="7" s="1"/>
  <c r="FY695" i="7" s="1"/>
  <c r="FT695" i="7" l="1"/>
  <c r="GA695" i="7" s="1"/>
  <c r="FZ695" i="7" l="1"/>
  <c r="FT696" i="7" s="1"/>
  <c r="GA696" i="7" s="1"/>
  <c r="FU696" i="7" l="1"/>
  <c r="FX696" i="7" s="1"/>
  <c r="FY696" i="7" s="1"/>
  <c r="FZ696" i="7" l="1"/>
  <c r="FU697" i="7" s="1"/>
  <c r="FX697" i="7" s="1"/>
  <c r="FY697" i="7" s="1"/>
  <c r="FT697" i="7" l="1"/>
  <c r="GA697" i="7" s="1"/>
  <c r="FZ697" i="7" l="1"/>
  <c r="FU698" i="7" s="1"/>
  <c r="FX698" i="7" s="1"/>
  <c r="FY698" i="7" s="1"/>
  <c r="FT698" i="7" l="1"/>
  <c r="GA698" i="7" s="1"/>
  <c r="FZ698" i="7" l="1"/>
  <c r="FU699" i="7" s="1"/>
  <c r="FX699" i="7" s="1"/>
  <c r="FY699" i="7" s="1"/>
  <c r="FT699" i="7" l="1"/>
  <c r="GA699" i="7" s="1"/>
  <c r="FZ699" i="7" l="1"/>
  <c r="FU700" i="7" s="1"/>
  <c r="FX700" i="7" s="1"/>
  <c r="FY700" i="7" s="1"/>
  <c r="FT700" i="7" l="1"/>
  <c r="GA700" i="7" s="1"/>
  <c r="FZ700" i="7" l="1"/>
  <c r="FU701" i="7" s="1"/>
  <c r="FX701" i="7" s="1"/>
  <c r="FY701" i="7" s="1"/>
  <c r="FT701" i="7" l="1"/>
  <c r="GA701" i="7" s="1"/>
  <c r="FZ701" i="7" l="1"/>
  <c r="FU702" i="7" s="1"/>
  <c r="FX702" i="7" s="1"/>
  <c r="FY702" i="7" s="1"/>
  <c r="FT702" i="7" l="1"/>
  <c r="FZ702" i="7" s="1"/>
  <c r="FT703" i="7" s="1"/>
  <c r="FU703" i="7" l="1"/>
  <c r="FX703" i="7" s="1"/>
  <c r="FY703" i="7" s="1"/>
  <c r="FZ703" i="7" l="1"/>
  <c r="FU704" i="7" s="1"/>
  <c r="FX704" i="7" s="1"/>
  <c r="FY704" i="7" s="1"/>
  <c r="FT704" i="7" l="1"/>
  <c r="FZ704" i="7" s="1"/>
  <c r="FU705" i="7" s="1"/>
  <c r="FX705" i="7" s="1"/>
  <c r="FY705" i="7" s="1"/>
  <c r="FT705" i="7" l="1"/>
  <c r="FZ705" i="7" s="1"/>
  <c r="FT706" i="7" s="1"/>
  <c r="FU706" i="7" l="1"/>
  <c r="FX706" i="7" s="1"/>
  <c r="FY706" i="7" s="1"/>
  <c r="FZ706" i="7" l="1"/>
  <c r="FT707" i="7" s="1"/>
  <c r="FU707" i="7" l="1"/>
  <c r="FX707" i="7" s="1"/>
  <c r="FY707" i="7" s="1"/>
  <c r="FZ707" i="7" l="1"/>
  <c r="FU708" i="7" l="1"/>
  <c r="FX708" i="7" s="1"/>
  <c r="FY708" i="7" s="1"/>
  <c r="FT708" i="7"/>
  <c r="FZ708" i="7" l="1"/>
  <c r="FU709" i="7" s="1"/>
  <c r="FX709" i="7" s="1"/>
  <c r="FY709" i="7" s="1"/>
  <c r="FT709" i="7" l="1"/>
  <c r="FZ709" i="7" s="1"/>
  <c r="FU710" i="7" s="1"/>
  <c r="FX710" i="7" s="1"/>
  <c r="FY710" i="7" s="1"/>
  <c r="FT710" i="7" l="1"/>
  <c r="GA710" i="7" s="1"/>
  <c r="FZ710" i="7" l="1"/>
  <c r="FU711" i="7" s="1"/>
  <c r="FX711" i="7" s="1"/>
  <c r="FY711" i="7" s="1"/>
  <c r="FT711" i="7" l="1"/>
  <c r="GA711" i="7" s="1"/>
  <c r="FZ711" i="7" l="1"/>
  <c r="FU712" i="7" s="1"/>
  <c r="FX712" i="7" s="1"/>
  <c r="FY712" i="7" s="1"/>
  <c r="FT712" i="7" l="1"/>
  <c r="GA712" i="7" s="1"/>
  <c r="FZ712" i="7" l="1"/>
  <c r="FU713" i="7" s="1"/>
  <c r="FX713" i="7" s="1"/>
  <c r="FY713" i="7" s="1"/>
  <c r="FT713" i="7" l="1"/>
  <c r="GA713" i="7" s="1"/>
  <c r="FZ713" i="7" l="1"/>
  <c r="FU714" i="7" s="1"/>
  <c r="FX714" i="7" s="1"/>
  <c r="FY714" i="7" s="1"/>
  <c r="FT714" i="7" l="1"/>
  <c r="GA714" i="7" s="1"/>
  <c r="FZ714" i="7" l="1"/>
  <c r="FU715" i="7" s="1"/>
  <c r="FX715" i="7" s="1"/>
  <c r="FY715" i="7" s="1"/>
  <c r="FT715" i="7" l="1"/>
  <c r="GA715" i="7" s="1"/>
  <c r="FZ715" i="7" l="1"/>
  <c r="FU716" i="7" s="1"/>
  <c r="FX716" i="7" s="1"/>
  <c r="FY716" i="7" s="1"/>
  <c r="FT716" i="7" l="1"/>
  <c r="GA716" i="7" s="1"/>
  <c r="FZ716" i="7" l="1"/>
  <c r="FU717" i="7" s="1"/>
  <c r="FX717" i="7" s="1"/>
  <c r="FY717" i="7" s="1"/>
  <c r="FT717" i="7" l="1"/>
  <c r="GA717" i="7" s="1"/>
  <c r="FZ717" i="7" l="1"/>
  <c r="FU718" i="7" s="1"/>
  <c r="FX718" i="7" s="1"/>
  <c r="FY718" i="7" s="1"/>
  <c r="FT718" i="7" l="1"/>
  <c r="GA718" i="7" s="1"/>
  <c r="FZ718" i="7" l="1"/>
  <c r="FU719" i="7" s="1"/>
  <c r="FX719" i="7" s="1"/>
  <c r="FY719" i="7" s="1"/>
  <c r="FT719" i="7" l="1"/>
  <c r="GA719" i="7" s="1"/>
  <c r="FZ719" i="7" l="1"/>
  <c r="FU720" i="7" s="1"/>
  <c r="FX720" i="7" s="1"/>
  <c r="FY720" i="7" s="1"/>
  <c r="GR14" i="7"/>
  <c r="FT720" i="7" l="1"/>
  <c r="GA720" i="7" s="1"/>
  <c r="FZ720" i="7" l="1"/>
  <c r="FU721" i="7" s="1"/>
  <c r="FX721" i="7" s="1"/>
  <c r="FY721" i="7" s="1"/>
  <c r="FT721" i="7" l="1"/>
  <c r="GA721" i="7" s="1"/>
  <c r="FZ721" i="7" l="1"/>
  <c r="FU722" i="7" s="1"/>
  <c r="FX722" i="7" s="1"/>
  <c r="FY722" i="7" s="1"/>
  <c r="FT722" i="7" l="1"/>
  <c r="GA722" i="7" s="1"/>
  <c r="FZ722" i="7" l="1"/>
  <c r="FU723" i="7"/>
  <c r="FX723" i="7" s="1"/>
  <c r="FY723" i="7" s="1"/>
  <c r="FT723" i="7"/>
  <c r="GA723" i="7" s="1"/>
  <c r="FZ723" i="7" l="1"/>
  <c r="FU724" i="7" l="1"/>
  <c r="FX724" i="7" s="1"/>
  <c r="FY724" i="7" s="1"/>
  <c r="FT724" i="7"/>
  <c r="GA724" i="7" l="1"/>
  <c r="FZ724" i="7"/>
  <c r="FU725" i="7" l="1"/>
  <c r="FX725" i="7" s="1"/>
  <c r="FY725" i="7" s="1"/>
  <c r="FT725" i="7"/>
  <c r="FZ725" i="7" l="1"/>
  <c r="GA725" i="7"/>
  <c r="GB13" i="7" s="1"/>
  <c r="GC26" i="7" l="1"/>
  <c r="GD13" i="7"/>
  <c r="H14" i="11"/>
  <c r="K14" i="11" s="1"/>
  <c r="FU726" i="7"/>
  <c r="FX726" i="7" s="1"/>
  <c r="FY726" i="7" s="1"/>
  <c r="FT726" i="7"/>
  <c r="FZ726" i="7" l="1"/>
  <c r="FU727" i="7" s="1"/>
  <c r="FX727" i="7" s="1"/>
  <c r="FY727" i="7" s="1"/>
  <c r="FT727" i="7" l="1"/>
  <c r="FZ727" i="7" s="1"/>
  <c r="FU728" i="7" s="1"/>
  <c r="FX728" i="7" s="1"/>
  <c r="FY728" i="7" s="1"/>
  <c r="GC18" i="7"/>
  <c r="FT728" i="7" l="1"/>
  <c r="FZ728" i="7" s="1"/>
  <c r="GK9" i="7" s="1"/>
  <c r="GC29" i="7"/>
  <c r="F14" i="11"/>
  <c r="GC20" i="7"/>
  <c r="I14" i="11" s="1"/>
  <c r="GC22" i="7"/>
  <c r="J14" i="11" s="1"/>
  <c r="GB16" i="7" l="1"/>
  <c r="GC16" i="7"/>
  <c r="GL9" i="7"/>
  <c r="GC21" i="7"/>
  <c r="GO9" i="7" l="1"/>
  <c r="GP9" i="7" s="1"/>
  <c r="GQ9" i="7"/>
  <c r="GK10" i="7" l="1"/>
  <c r="GL10" i="7"/>
  <c r="GO10" i="7" s="1"/>
  <c r="GP10" i="7" s="1"/>
  <c r="GQ10" i="7" l="1"/>
  <c r="GL11" i="7" l="1"/>
  <c r="GO11" i="7" s="1"/>
  <c r="GP11" i="7" s="1"/>
  <c r="GK11" i="7"/>
  <c r="GQ11" i="7" l="1"/>
  <c r="GL12" i="7" s="1"/>
  <c r="GO12" i="7" s="1"/>
  <c r="GP12" i="7" s="1"/>
  <c r="GK12" i="7" l="1"/>
  <c r="GQ12" i="7" s="1"/>
  <c r="GK13" i="7" s="1"/>
  <c r="GL13" i="7" l="1"/>
  <c r="GO13" i="7" s="1"/>
  <c r="GP13" i="7" s="1"/>
  <c r="GQ13" i="7" l="1"/>
  <c r="GK14" i="7" s="1"/>
  <c r="GL14" i="7" l="1"/>
  <c r="GO14" i="7" s="1"/>
  <c r="GP14" i="7" s="1"/>
  <c r="GQ14" i="7" l="1"/>
  <c r="GK15" i="7" s="1"/>
  <c r="GR15" i="7" s="1"/>
  <c r="GL15" i="7" l="1"/>
  <c r="GO15" i="7" s="1"/>
  <c r="GP15" i="7" s="1"/>
  <c r="GQ15" i="7" l="1"/>
  <c r="GK16" i="7" s="1"/>
  <c r="GR16" i="7" s="1"/>
  <c r="GL16" i="7" l="1"/>
  <c r="GO16" i="7" s="1"/>
  <c r="GP16" i="7" s="1"/>
  <c r="GQ16" i="7" l="1"/>
  <c r="GK17" i="7" s="1"/>
  <c r="GR17" i="7" s="1"/>
  <c r="GL17" i="7" l="1"/>
  <c r="GO17" i="7" s="1"/>
  <c r="GP17" i="7" s="1"/>
  <c r="GQ17" i="7" l="1"/>
  <c r="GK18" i="7" s="1"/>
  <c r="GR18" i="7" s="1"/>
  <c r="GL18" i="7" l="1"/>
  <c r="GO18" i="7" s="1"/>
  <c r="GP18" i="7" s="1"/>
  <c r="GQ18" i="7" l="1"/>
  <c r="GK19" i="7" s="1"/>
  <c r="GR19" i="7" s="1"/>
  <c r="GL19" i="7" l="1"/>
  <c r="GO19" i="7" s="1"/>
  <c r="GP19" i="7" s="1"/>
  <c r="GQ19" i="7" l="1"/>
  <c r="GL20" i="7" s="1"/>
  <c r="GO20" i="7" s="1"/>
  <c r="GP20" i="7" s="1"/>
  <c r="GK20" i="7" l="1"/>
  <c r="GR20" i="7" s="1"/>
  <c r="GQ20" i="7" l="1"/>
  <c r="GK21" i="7" s="1"/>
  <c r="GR21" i="7" s="1"/>
  <c r="GL21" i="7"/>
  <c r="GO21" i="7" s="1"/>
  <c r="GP21" i="7" s="1"/>
  <c r="GQ21" i="7" l="1"/>
  <c r="GK22" i="7" l="1"/>
  <c r="GR22" i="7" s="1"/>
  <c r="GL22" i="7"/>
  <c r="GO22" i="7" s="1"/>
  <c r="GP22" i="7" s="1"/>
  <c r="GQ22" i="7" l="1"/>
  <c r="GL23" i="7" l="1"/>
  <c r="GO23" i="7" s="1"/>
  <c r="GP23" i="7" s="1"/>
  <c r="GK23" i="7"/>
  <c r="GR23" i="7" s="1"/>
  <c r="GQ23" i="7" l="1"/>
  <c r="GK24" i="7" l="1"/>
  <c r="GL24" i="7"/>
  <c r="GO24" i="7" s="1"/>
  <c r="GP24" i="7" s="1"/>
  <c r="GR24" i="7" l="1"/>
  <c r="GQ24" i="7"/>
  <c r="GL25" i="7" l="1"/>
  <c r="GO25" i="7" s="1"/>
  <c r="GP25" i="7" s="1"/>
  <c r="GK25" i="7"/>
  <c r="GR25" i="7" s="1"/>
  <c r="GQ25" i="7" l="1"/>
  <c r="GK26" i="7" l="1"/>
  <c r="GR26" i="7" s="1"/>
  <c r="GL26" i="7"/>
  <c r="GO26" i="7" s="1"/>
  <c r="GP26" i="7" s="1"/>
  <c r="GQ26" i="7" l="1"/>
  <c r="GK27" i="7" l="1"/>
  <c r="GR27" i="7" s="1"/>
  <c r="GL27" i="7"/>
  <c r="GO27" i="7" s="1"/>
  <c r="GP27" i="7" s="1"/>
  <c r="GQ27" i="7" l="1"/>
  <c r="GK28" i="7" l="1"/>
  <c r="GL28" i="7"/>
  <c r="GO28" i="7" s="1"/>
  <c r="GP28" i="7" s="1"/>
  <c r="GR28" i="7" l="1"/>
  <c r="GQ28" i="7"/>
  <c r="GL29" i="7" l="1"/>
  <c r="GO29" i="7" s="1"/>
  <c r="GP29" i="7" s="1"/>
  <c r="GK29" i="7"/>
  <c r="GR29" i="7" l="1"/>
  <c r="GQ29" i="7"/>
  <c r="GL30" i="7" l="1"/>
  <c r="GO30" i="7" s="1"/>
  <c r="GP30" i="7" s="1"/>
  <c r="GK30" i="7"/>
  <c r="GQ30" i="7" s="1"/>
  <c r="GL31" i="7" l="1"/>
  <c r="GO31" i="7" s="1"/>
  <c r="GP31" i="7" s="1"/>
  <c r="GK31" i="7"/>
  <c r="GQ31" i="7" l="1"/>
  <c r="GL32" i="7" s="1"/>
  <c r="GO32" i="7" s="1"/>
  <c r="GP32" i="7" s="1"/>
  <c r="GK32" i="7" l="1"/>
  <c r="GQ32" i="7" s="1"/>
  <c r="GK33" i="7" s="1"/>
  <c r="GL33" i="7" l="1"/>
  <c r="GQ33" i="7" s="1"/>
  <c r="GO33" i="7" l="1"/>
  <c r="GP33" i="7" s="1"/>
  <c r="GL34" i="7"/>
  <c r="GO34" i="7" s="1"/>
  <c r="GP34" i="7" s="1"/>
  <c r="GK34" i="7"/>
  <c r="GQ34" i="7" s="1"/>
  <c r="GL35" i="7" s="1"/>
  <c r="GO35" i="7" s="1"/>
  <c r="GP35" i="7" s="1"/>
  <c r="GK35" i="7" l="1"/>
  <c r="GQ35" i="7" s="1"/>
  <c r="GL36" i="7" s="1"/>
  <c r="GO36" i="7" s="1"/>
  <c r="GP36" i="7" s="1"/>
  <c r="GK36" i="7" l="1"/>
  <c r="GQ36" i="7" s="1"/>
  <c r="GL37" i="7" s="1"/>
  <c r="GO37" i="7" s="1"/>
  <c r="GP37" i="7" s="1"/>
  <c r="GK37" i="7" l="1"/>
  <c r="GQ37" i="7" s="1"/>
  <c r="GL38" i="7" s="1"/>
  <c r="GO38" i="7" s="1"/>
  <c r="GP38" i="7" s="1"/>
  <c r="GK38" i="7" l="1"/>
  <c r="GQ38" i="7" s="1"/>
  <c r="GL39" i="7" s="1"/>
  <c r="GO39" i="7" s="1"/>
  <c r="GP39" i="7" s="1"/>
  <c r="GK39" i="7" l="1"/>
  <c r="GR39" i="7" s="1"/>
  <c r="GQ39" i="7" l="1"/>
  <c r="GL40" i="7" s="1"/>
  <c r="GO40" i="7" s="1"/>
  <c r="GP40" i="7" s="1"/>
  <c r="GK40" i="7" l="1"/>
  <c r="GR40" i="7" s="1"/>
  <c r="GQ40" i="7" l="1"/>
  <c r="GL41" i="7" s="1"/>
  <c r="GO41" i="7" s="1"/>
  <c r="GP41" i="7" s="1"/>
  <c r="GK41" i="7" l="1"/>
  <c r="GQ41" i="7" s="1"/>
  <c r="GL42" i="7" s="1"/>
  <c r="GO42" i="7" s="1"/>
  <c r="GP42" i="7" s="1"/>
  <c r="GK42" i="7" l="1"/>
  <c r="GR42" i="7" s="1"/>
  <c r="GQ42" i="7" l="1"/>
  <c r="GK43" i="7" s="1"/>
  <c r="GR43" i="7" s="1"/>
  <c r="GL43" i="7" l="1"/>
  <c r="GO43" i="7" s="1"/>
  <c r="GP43" i="7" s="1"/>
  <c r="GQ43" i="7" l="1"/>
  <c r="GK44" i="7" s="1"/>
  <c r="GR44" i="7" s="1"/>
  <c r="GL44" i="7" l="1"/>
  <c r="GO44" i="7" s="1"/>
  <c r="GP44" i="7" s="1"/>
  <c r="GQ44" i="7" l="1"/>
  <c r="GK45" i="7" s="1"/>
  <c r="GR45" i="7" s="1"/>
  <c r="GL45" i="7" l="1"/>
  <c r="GO45" i="7" s="1"/>
  <c r="GP45" i="7" s="1"/>
  <c r="GQ45" i="7" l="1"/>
  <c r="GL46" i="7" s="1"/>
  <c r="GO46" i="7" s="1"/>
  <c r="GP46" i="7" s="1"/>
  <c r="GK46" i="7" l="1"/>
  <c r="GR46" i="7" s="1"/>
  <c r="GQ46" i="7" l="1"/>
  <c r="GL47" i="7" s="1"/>
  <c r="GO47" i="7" s="1"/>
  <c r="GP47" i="7" s="1"/>
  <c r="GK47" i="7" l="1"/>
  <c r="GR47" i="7" s="1"/>
  <c r="GQ47" i="7" l="1"/>
  <c r="GL48" i="7" s="1"/>
  <c r="GO48" i="7" s="1"/>
  <c r="GP48" i="7" s="1"/>
  <c r="GK48" i="7" l="1"/>
  <c r="GR48" i="7" s="1"/>
  <c r="GQ48" i="7" l="1"/>
  <c r="GL49" i="7" s="1"/>
  <c r="GO49" i="7" s="1"/>
  <c r="GP49" i="7" s="1"/>
  <c r="GK49" i="7" l="1"/>
  <c r="GR49" i="7" s="1"/>
  <c r="GQ49" i="7" l="1"/>
  <c r="GL50" i="7" s="1"/>
  <c r="GO50" i="7" s="1"/>
  <c r="GP50" i="7" s="1"/>
  <c r="GK50" i="7" l="1"/>
  <c r="GR50" i="7" s="1"/>
  <c r="GQ50" i="7" l="1"/>
  <c r="GL51" i="7" s="1"/>
  <c r="GO51" i="7" s="1"/>
  <c r="GP51" i="7" s="1"/>
  <c r="GR62" i="7"/>
  <c r="GK51" i="7" l="1"/>
  <c r="GR51" i="7" s="1"/>
  <c r="GQ51" i="7" l="1"/>
  <c r="GL52" i="7" s="1"/>
  <c r="GO52" i="7" s="1"/>
  <c r="GP52" i="7" s="1"/>
  <c r="GK52" i="7" l="1"/>
  <c r="GR52" i="7" s="1"/>
  <c r="GQ52" i="7" l="1"/>
  <c r="GK53" i="7" s="1"/>
  <c r="GR53" i="7" s="1"/>
  <c r="GL53" i="7" l="1"/>
  <c r="GO53" i="7" s="1"/>
  <c r="GP53" i="7" s="1"/>
  <c r="GQ53" i="7" l="1"/>
  <c r="GL54" i="7" s="1"/>
  <c r="GO54" i="7" s="1"/>
  <c r="GP54" i="7" s="1"/>
  <c r="GK54" i="7" l="1"/>
  <c r="GQ54" i="7" s="1"/>
  <c r="GL55" i="7" s="1"/>
  <c r="GO55" i="7" s="1"/>
  <c r="GP55" i="7" s="1"/>
  <c r="GK55" i="7" l="1"/>
  <c r="GQ55" i="7" s="1"/>
  <c r="GL56" i="7" s="1"/>
  <c r="GO56" i="7" s="1"/>
  <c r="GP56" i="7" s="1"/>
  <c r="GK56" i="7" l="1"/>
  <c r="GQ56" i="7" s="1"/>
  <c r="GL57" i="7" s="1"/>
  <c r="GO57" i="7" s="1"/>
  <c r="GP57" i="7" s="1"/>
  <c r="GK57" i="7" l="1"/>
  <c r="GQ57" i="7" s="1"/>
  <c r="GK58" i="7" s="1"/>
  <c r="GL58" i="7" l="1"/>
  <c r="GO58" i="7" s="1"/>
  <c r="GP58" i="7" s="1"/>
  <c r="GQ58" i="7" l="1"/>
  <c r="GL59" i="7" s="1"/>
  <c r="GO59" i="7" s="1"/>
  <c r="GP59" i="7" s="1"/>
  <c r="GK59" i="7" l="1"/>
  <c r="GQ59" i="7" s="1"/>
  <c r="GK60" i="7" s="1"/>
  <c r="GL60" i="7" l="1"/>
  <c r="GO60" i="7" s="1"/>
  <c r="GP60" i="7" s="1"/>
  <c r="GQ60" i="7" l="1"/>
  <c r="GK61" i="7" s="1"/>
  <c r="GL61" i="7" l="1"/>
  <c r="GO61" i="7" s="1"/>
  <c r="GP61" i="7" s="1"/>
  <c r="GQ61" i="7" l="1"/>
  <c r="GL62" i="7" s="1"/>
  <c r="GO62" i="7" s="1"/>
  <c r="GP62" i="7" s="1"/>
  <c r="GK62" i="7" l="1"/>
  <c r="GQ62" i="7" s="1"/>
  <c r="GL63" i="7" s="1"/>
  <c r="GO63" i="7" s="1"/>
  <c r="GP63" i="7" s="1"/>
  <c r="GK63" i="7" l="1"/>
  <c r="GQ63" i="7" s="1"/>
  <c r="GL64" i="7" s="1"/>
  <c r="GO64" i="7" s="1"/>
  <c r="GP64" i="7" s="1"/>
  <c r="GK64" i="7" l="1"/>
  <c r="GR64" i="7" s="1"/>
  <c r="GR63" i="7"/>
  <c r="GQ64" i="7" l="1"/>
  <c r="GL65" i="7" s="1"/>
  <c r="GO65" i="7" s="1"/>
  <c r="GP65" i="7" s="1"/>
  <c r="GK65" i="7" l="1"/>
  <c r="GQ65" i="7" s="1"/>
  <c r="GL66" i="7" s="1"/>
  <c r="GO66" i="7" l="1"/>
  <c r="GP66" i="7" s="1"/>
  <c r="GK66" i="7"/>
  <c r="GQ66" i="7" l="1"/>
  <c r="GL67" i="7" s="1"/>
  <c r="GO67" i="7" s="1"/>
  <c r="GP67" i="7" s="1"/>
  <c r="GR66" i="7"/>
  <c r="GK67" i="7" l="1"/>
  <c r="GR67" i="7" s="1"/>
  <c r="GQ67" i="7" l="1"/>
  <c r="GL68" i="7" s="1"/>
  <c r="GO68" i="7" s="1"/>
  <c r="GP68" i="7" s="1"/>
  <c r="GK68" i="7" l="1"/>
  <c r="GR68" i="7" s="1"/>
  <c r="GQ68" i="7" l="1"/>
  <c r="GL69" i="7" s="1"/>
  <c r="GO69" i="7" s="1"/>
  <c r="GP69" i="7" s="1"/>
  <c r="GK69" i="7" l="1"/>
  <c r="GR69" i="7" s="1"/>
  <c r="GQ69" i="7" l="1"/>
  <c r="GL70" i="7" s="1"/>
  <c r="GO70" i="7" s="1"/>
  <c r="GP70" i="7" s="1"/>
  <c r="GK70" i="7" l="1"/>
  <c r="GR70" i="7" s="1"/>
  <c r="GQ70" i="7" l="1"/>
  <c r="GL71" i="7" s="1"/>
  <c r="GO71" i="7" s="1"/>
  <c r="GP71" i="7" s="1"/>
  <c r="GK71" i="7" l="1"/>
  <c r="GR71" i="7" s="1"/>
  <c r="GQ71" i="7" l="1"/>
  <c r="GL72" i="7" s="1"/>
  <c r="GO72" i="7" s="1"/>
  <c r="GP72" i="7" s="1"/>
  <c r="GK72" i="7"/>
  <c r="GR72" i="7" s="1"/>
  <c r="GQ72" i="7" l="1"/>
  <c r="GL73" i="7" l="1"/>
  <c r="GO73" i="7" s="1"/>
  <c r="GP73" i="7" s="1"/>
  <c r="GK73" i="7"/>
  <c r="GQ73" i="7" l="1"/>
  <c r="GL74" i="7" s="1"/>
  <c r="GO74" i="7" s="1"/>
  <c r="GP74" i="7" s="1"/>
  <c r="GR73" i="7"/>
  <c r="GK74" i="7" l="1"/>
  <c r="GR74" i="7" s="1"/>
  <c r="GQ74" i="7" l="1"/>
  <c r="GL75" i="7" s="1"/>
  <c r="GO75" i="7" s="1"/>
  <c r="GP75" i="7" s="1"/>
  <c r="GK75" i="7" l="1"/>
  <c r="GR75" i="7" s="1"/>
  <c r="GQ75" i="7" l="1"/>
  <c r="GL76" i="7" s="1"/>
  <c r="GO76" i="7" s="1"/>
  <c r="GP76" i="7" s="1"/>
  <c r="GK76" i="7" l="1"/>
  <c r="GR76" i="7" s="1"/>
  <c r="GQ76" i="7" l="1"/>
  <c r="GL77" i="7" s="1"/>
  <c r="GO77" i="7" s="1"/>
  <c r="GP77" i="7" s="1"/>
  <c r="GK77" i="7" l="1"/>
  <c r="GR77" i="7" s="1"/>
  <c r="GQ77" i="7" l="1"/>
  <c r="GL78" i="7" s="1"/>
  <c r="GO78" i="7" s="1"/>
  <c r="GP78" i="7" s="1"/>
  <c r="GK78" i="7" l="1"/>
  <c r="GQ78" i="7" s="1"/>
  <c r="GL79" i="7" s="1"/>
  <c r="GO79" i="7" s="1"/>
  <c r="GP79" i="7" s="1"/>
  <c r="GR86" i="7"/>
  <c r="GK79" i="7" l="1"/>
  <c r="GQ79" i="7" s="1"/>
  <c r="GL80" i="7" l="1"/>
  <c r="GO80" i="7" s="1"/>
  <c r="GP80" i="7" s="1"/>
  <c r="GK80" i="7"/>
  <c r="GQ80" i="7" l="1"/>
  <c r="GK81" i="7" s="1"/>
  <c r="GL81" i="7" l="1"/>
  <c r="GO81" i="7" s="1"/>
  <c r="GP81" i="7" s="1"/>
  <c r="GQ81" i="7" l="1"/>
  <c r="GL82" i="7" l="1"/>
  <c r="GO82" i="7" s="1"/>
  <c r="GP82" i="7" s="1"/>
  <c r="GK82" i="7"/>
  <c r="GQ82" i="7" l="1"/>
  <c r="GL83" i="7" s="1"/>
  <c r="GO83" i="7" s="1"/>
  <c r="GP83" i="7" s="1"/>
  <c r="GK83" i="7" l="1"/>
  <c r="GQ83" i="7" s="1"/>
  <c r="GL84" i="7" s="1"/>
  <c r="GO84" i="7" s="1"/>
  <c r="GP84" i="7" s="1"/>
  <c r="GK84" i="7" l="1"/>
  <c r="GQ84" i="7" s="1"/>
  <c r="GL85" i="7" s="1"/>
  <c r="GO85" i="7" s="1"/>
  <c r="GP85" i="7" s="1"/>
  <c r="GK85" i="7" l="1"/>
  <c r="GQ85" i="7" s="1"/>
  <c r="GL86" i="7" s="1"/>
  <c r="GO86" i="7" s="1"/>
  <c r="GP86" i="7" s="1"/>
  <c r="GK86" i="7" l="1"/>
  <c r="GQ86" i="7" s="1"/>
  <c r="GL87" i="7" s="1"/>
  <c r="GO87" i="7" s="1"/>
  <c r="GP87" i="7" s="1"/>
  <c r="GK87" i="7" l="1"/>
  <c r="GR87" i="7" s="1"/>
  <c r="GQ87" i="7" l="1"/>
  <c r="GL88" i="7" s="1"/>
  <c r="GO88" i="7" s="1"/>
  <c r="GP88" i="7" s="1"/>
  <c r="GK88" i="7" l="1"/>
  <c r="GR88" i="7" s="1"/>
  <c r="GQ88" i="7" l="1"/>
  <c r="GL89" i="7" s="1"/>
  <c r="GO89" i="7" s="1"/>
  <c r="GP89" i="7" s="1"/>
  <c r="GK89" i="7" l="1"/>
  <c r="GR89" i="7" s="1"/>
  <c r="GQ89" i="7" l="1"/>
  <c r="GL90" i="7" s="1"/>
  <c r="GO90" i="7" s="1"/>
  <c r="GP90" i="7" s="1"/>
  <c r="GK90" i="7" l="1"/>
  <c r="GR90" i="7" s="1"/>
  <c r="GQ90" i="7" l="1"/>
  <c r="GL91" i="7" s="1"/>
  <c r="GO91" i="7" s="1"/>
  <c r="GP91" i="7" s="1"/>
  <c r="GK91" i="7" l="1"/>
  <c r="GR91" i="7" s="1"/>
  <c r="GQ91" i="7" l="1"/>
  <c r="GL92" i="7" s="1"/>
  <c r="GO92" i="7" s="1"/>
  <c r="GP92" i="7" s="1"/>
  <c r="GK92" i="7" l="1"/>
  <c r="GR92" i="7" s="1"/>
  <c r="GQ92" i="7" l="1"/>
  <c r="GL93" i="7" s="1"/>
  <c r="GO93" i="7" s="1"/>
  <c r="GP93" i="7" s="1"/>
  <c r="GK93" i="7" l="1"/>
  <c r="GR93" i="7" s="1"/>
  <c r="GQ93" i="7" l="1"/>
  <c r="GL94" i="7" s="1"/>
  <c r="GO94" i="7" s="1"/>
  <c r="GP94" i="7" s="1"/>
  <c r="GK94" i="7" l="1"/>
  <c r="GR94" i="7" s="1"/>
  <c r="GQ94" i="7" l="1"/>
  <c r="GL95" i="7" s="1"/>
  <c r="GO95" i="7" s="1"/>
  <c r="GP95" i="7" s="1"/>
  <c r="GK95" i="7" l="1"/>
  <c r="GR95" i="7" s="1"/>
  <c r="GQ95" i="7" l="1"/>
  <c r="GL96" i="7" s="1"/>
  <c r="GO96" i="7" s="1"/>
  <c r="GP96" i="7" s="1"/>
  <c r="GK96" i="7" l="1"/>
  <c r="GR96" i="7" s="1"/>
  <c r="GQ96" i="7" l="1"/>
  <c r="GL97" i="7" s="1"/>
  <c r="GO97" i="7" s="1"/>
  <c r="GP97" i="7" s="1"/>
  <c r="GK97" i="7" l="1"/>
  <c r="GR97" i="7" s="1"/>
  <c r="GQ97" i="7" l="1"/>
  <c r="GL98" i="7" s="1"/>
  <c r="GO98" i="7" s="1"/>
  <c r="GP98" i="7" s="1"/>
  <c r="GK98" i="7" l="1"/>
  <c r="GR98" i="7" s="1"/>
  <c r="GQ98" i="7" l="1"/>
  <c r="GL99" i="7" s="1"/>
  <c r="GO99" i="7" s="1"/>
  <c r="GP99" i="7" s="1"/>
  <c r="GK99" i="7" l="1"/>
  <c r="GR99" i="7" s="1"/>
  <c r="GQ99" i="7" l="1"/>
  <c r="GL100" i="7" s="1"/>
  <c r="GO100" i="7" s="1"/>
  <c r="GP100" i="7" s="1"/>
  <c r="GK100" i="7" l="1"/>
  <c r="GR100" i="7" s="1"/>
  <c r="GQ100" i="7" l="1"/>
  <c r="GL101" i="7" s="1"/>
  <c r="GO101" i="7" s="1"/>
  <c r="GP101" i="7" s="1"/>
  <c r="GK101" i="7" l="1"/>
  <c r="GR101" i="7" s="1"/>
  <c r="GQ101" i="7" l="1"/>
  <c r="GL102" i="7" s="1"/>
  <c r="GO102" i="7" s="1"/>
  <c r="GP102" i="7" s="1"/>
  <c r="GK102" i="7" l="1"/>
  <c r="GQ102" i="7" s="1"/>
  <c r="GL103" i="7" s="1"/>
  <c r="GO103" i="7" s="1"/>
  <c r="GP103" i="7" s="1"/>
  <c r="GK103" i="7" l="1"/>
  <c r="GQ103" i="7" s="1"/>
  <c r="GL104" i="7" l="1"/>
  <c r="GO104" i="7" s="1"/>
  <c r="GP104" i="7" s="1"/>
  <c r="GK104" i="7"/>
  <c r="GQ104" i="7" l="1"/>
  <c r="GK105" i="7" s="1"/>
  <c r="GL105" i="7" l="1"/>
  <c r="GO105" i="7" s="1"/>
  <c r="GP105" i="7" s="1"/>
  <c r="GQ105" i="7" l="1"/>
  <c r="GL106" i="7" s="1"/>
  <c r="GO106" i="7" s="1"/>
  <c r="GP106" i="7" s="1"/>
  <c r="GK106" i="7" l="1"/>
  <c r="GQ106" i="7" s="1"/>
  <c r="GL107" i="7" s="1"/>
  <c r="GO107" i="7" s="1"/>
  <c r="GP107" i="7" s="1"/>
  <c r="GK107" i="7" l="1"/>
  <c r="GQ107" i="7" s="1"/>
  <c r="GL108" i="7" l="1"/>
  <c r="GO108" i="7" s="1"/>
  <c r="GP108" i="7" s="1"/>
  <c r="GK108" i="7"/>
  <c r="GQ108" i="7" l="1"/>
  <c r="GL109" i="7" s="1"/>
  <c r="GO109" i="7" s="1"/>
  <c r="GP109" i="7" s="1"/>
  <c r="GK109" i="7" l="1"/>
  <c r="GQ109" i="7" s="1"/>
  <c r="GK110" i="7" s="1"/>
  <c r="GL110" i="7" l="1"/>
  <c r="GO110" i="7" s="1"/>
  <c r="GP110" i="7" s="1"/>
  <c r="GQ110" i="7" l="1"/>
  <c r="GK111" i="7" s="1"/>
  <c r="GR111" i="7" s="1"/>
  <c r="GL111" i="7" l="1"/>
  <c r="GO111" i="7" s="1"/>
  <c r="GP111" i="7" s="1"/>
  <c r="GQ111" i="7" l="1"/>
  <c r="GK112" i="7" s="1"/>
  <c r="GR112" i="7" s="1"/>
  <c r="GL112" i="7" l="1"/>
  <c r="GO112" i="7" s="1"/>
  <c r="GP112" i="7" s="1"/>
  <c r="GQ112" i="7" l="1"/>
  <c r="GL113" i="7" s="1"/>
  <c r="GO113" i="7" s="1"/>
  <c r="GP113" i="7" s="1"/>
  <c r="GK113" i="7" l="1"/>
  <c r="GR113" i="7" s="1"/>
  <c r="GQ113" i="7" l="1"/>
  <c r="GK114" i="7" s="1"/>
  <c r="GR114" i="7" s="1"/>
  <c r="GL114" i="7" l="1"/>
  <c r="GO114" i="7" s="1"/>
  <c r="GP114" i="7" s="1"/>
  <c r="GQ114" i="7" l="1"/>
  <c r="GL115" i="7" s="1"/>
  <c r="GO115" i="7" s="1"/>
  <c r="GP115" i="7" s="1"/>
  <c r="GK115" i="7" l="1"/>
  <c r="GR115" i="7" s="1"/>
  <c r="GQ115" i="7" l="1"/>
  <c r="GL116" i="7" s="1"/>
  <c r="GO116" i="7" s="1"/>
  <c r="GP116" i="7" s="1"/>
  <c r="GK116" i="7" l="1"/>
  <c r="GR116" i="7" s="1"/>
  <c r="GQ116" i="7" l="1"/>
  <c r="GL117" i="7" s="1"/>
  <c r="GO117" i="7" s="1"/>
  <c r="GP117" i="7" s="1"/>
  <c r="GK117" i="7" l="1"/>
  <c r="GR117" i="7" s="1"/>
  <c r="GQ117" i="7" l="1"/>
  <c r="GL118" i="7" s="1"/>
  <c r="GO118" i="7" s="1"/>
  <c r="GP118" i="7" s="1"/>
  <c r="GK118" i="7" l="1"/>
  <c r="GR118" i="7" s="1"/>
  <c r="GQ118" i="7" l="1"/>
  <c r="GK119" i="7" s="1"/>
  <c r="GR119" i="7" s="1"/>
  <c r="GL119" i="7" l="1"/>
  <c r="GO119" i="7" s="1"/>
  <c r="GP119" i="7" s="1"/>
  <c r="GQ119" i="7" l="1"/>
  <c r="GL120" i="7" s="1"/>
  <c r="GO120" i="7" s="1"/>
  <c r="GP120" i="7" s="1"/>
  <c r="GK120" i="7" l="1"/>
  <c r="GR120" i="7" s="1"/>
  <c r="GQ120" i="7" l="1"/>
  <c r="GL121" i="7" s="1"/>
  <c r="GO121" i="7" s="1"/>
  <c r="GP121" i="7" s="1"/>
  <c r="GK121" i="7" l="1"/>
  <c r="GR121" i="7" s="1"/>
  <c r="GQ121" i="7" l="1"/>
  <c r="GL122" i="7" s="1"/>
  <c r="GO122" i="7" s="1"/>
  <c r="GP122" i="7" s="1"/>
  <c r="GK122" i="7" l="1"/>
  <c r="GR122" i="7" s="1"/>
  <c r="GQ122" i="7" l="1"/>
  <c r="GL123" i="7" s="1"/>
  <c r="GO123" i="7" s="1"/>
  <c r="GP123" i="7" s="1"/>
  <c r="GK123" i="7" l="1"/>
  <c r="GR123" i="7" s="1"/>
  <c r="GQ123" i="7" l="1"/>
  <c r="GL124" i="7" s="1"/>
  <c r="GO124" i="7" s="1"/>
  <c r="GP124" i="7" s="1"/>
  <c r="GK124" i="7" l="1"/>
  <c r="GR124" i="7" s="1"/>
  <c r="GQ124" i="7" l="1"/>
  <c r="GL125" i="7" s="1"/>
  <c r="GO125" i="7" s="1"/>
  <c r="GP125" i="7" s="1"/>
  <c r="GK125" i="7" l="1"/>
  <c r="GR125" i="7" s="1"/>
  <c r="GQ125" i="7" l="1"/>
  <c r="GL126" i="7" s="1"/>
  <c r="GO126" i="7" s="1"/>
  <c r="GP126" i="7" s="1"/>
  <c r="GK126" i="7" l="1"/>
  <c r="GQ126" i="7" s="1"/>
  <c r="GL127" i="7" s="1"/>
  <c r="GO127" i="7" s="1"/>
  <c r="GP127" i="7" s="1"/>
  <c r="GK127" i="7" l="1"/>
  <c r="GQ127" i="7" s="1"/>
  <c r="GL128" i="7" s="1"/>
  <c r="GO128" i="7" s="1"/>
  <c r="GP128" i="7" s="1"/>
  <c r="GK128" i="7" l="1"/>
  <c r="GQ128" i="7" s="1"/>
  <c r="GK129" i="7" s="1"/>
  <c r="GL129" i="7" l="1"/>
  <c r="GO129" i="7" s="1"/>
  <c r="GP129" i="7" s="1"/>
  <c r="GQ129" i="7" l="1"/>
  <c r="GL130" i="7" s="1"/>
  <c r="GO130" i="7" s="1"/>
  <c r="GP130" i="7" s="1"/>
  <c r="GK130" i="7" l="1"/>
  <c r="GQ130" i="7" s="1"/>
  <c r="GL131" i="7" s="1"/>
  <c r="GO131" i="7" s="1"/>
  <c r="GP131" i="7" s="1"/>
  <c r="GK131" i="7" l="1"/>
  <c r="GQ131" i="7" s="1"/>
  <c r="GK132" i="7" s="1"/>
  <c r="GL132" i="7" l="1"/>
  <c r="GO132" i="7" s="1"/>
  <c r="GP132" i="7" s="1"/>
  <c r="GQ132" i="7" l="1"/>
  <c r="GK133" i="7" s="1"/>
  <c r="GL133" i="7" l="1"/>
  <c r="GO133" i="7" s="1"/>
  <c r="GP133" i="7" s="1"/>
  <c r="GQ133" i="7" l="1"/>
  <c r="GL134" i="7" s="1"/>
  <c r="GO134" i="7" s="1"/>
  <c r="GP134" i="7" s="1"/>
  <c r="GK134" i="7" l="1"/>
  <c r="GR134" i="7" s="1"/>
  <c r="GQ134" i="7" l="1"/>
  <c r="GL135" i="7" s="1"/>
  <c r="GO135" i="7" s="1"/>
  <c r="GP135" i="7" s="1"/>
  <c r="GK135" i="7" l="1"/>
  <c r="GR135" i="7" s="1"/>
  <c r="GQ135" i="7" l="1"/>
  <c r="GL136" i="7" s="1"/>
  <c r="GO136" i="7" s="1"/>
  <c r="GP136" i="7" s="1"/>
  <c r="GK136" i="7" l="1"/>
  <c r="GQ136" i="7" s="1"/>
  <c r="GR136" i="7" l="1"/>
  <c r="GL137" i="7"/>
  <c r="GO137" i="7" s="1"/>
  <c r="GP137" i="7" s="1"/>
  <c r="GK137" i="7"/>
  <c r="GR137" i="7" s="1"/>
  <c r="GQ137" i="7" l="1"/>
  <c r="GL138" i="7" s="1"/>
  <c r="GO138" i="7" s="1"/>
  <c r="GP138" i="7" s="1"/>
  <c r="GK138" i="7" l="1"/>
  <c r="GQ138" i="7" s="1"/>
  <c r="GL139" i="7" s="1"/>
  <c r="GR138" i="7" l="1"/>
  <c r="GK139" i="7"/>
  <c r="GO139" i="7"/>
  <c r="GP139" i="7" s="1"/>
  <c r="GR139" i="7" l="1"/>
  <c r="GQ139" i="7"/>
  <c r="GL140" i="7" s="1"/>
  <c r="GK140" i="7" l="1"/>
  <c r="GO140" i="7"/>
  <c r="GP140" i="7" s="1"/>
  <c r="GR140" i="7" l="1"/>
  <c r="GQ140" i="7"/>
  <c r="GL141" i="7" s="1"/>
  <c r="GK141" i="7" l="1"/>
  <c r="GO141" i="7"/>
  <c r="GP141" i="7" s="1"/>
  <c r="GR141" i="7" l="1"/>
  <c r="GQ141" i="7"/>
  <c r="GL142" i="7" s="1"/>
  <c r="GK142" i="7" l="1"/>
  <c r="GO142" i="7"/>
  <c r="GP142" i="7" s="1"/>
  <c r="GR142" i="7" l="1"/>
  <c r="GQ142" i="7"/>
  <c r="GL143" i="7" s="1"/>
  <c r="GK143" i="7" l="1"/>
  <c r="GO143" i="7"/>
  <c r="GP143" i="7" s="1"/>
  <c r="GR143" i="7" l="1"/>
  <c r="GQ143" i="7"/>
  <c r="GL144" i="7" s="1"/>
  <c r="GK144" i="7" l="1"/>
  <c r="GO144" i="7"/>
  <c r="GP144" i="7" s="1"/>
  <c r="GR144" i="7" l="1"/>
  <c r="GQ144" i="7"/>
  <c r="GL145" i="7" s="1"/>
  <c r="GK145" i="7" l="1"/>
  <c r="GO145" i="7"/>
  <c r="GP145" i="7" s="1"/>
  <c r="GR145" i="7" l="1"/>
  <c r="GQ145" i="7"/>
  <c r="GL146" i="7" s="1"/>
  <c r="GK146" i="7" l="1"/>
  <c r="GO146" i="7"/>
  <c r="GP146" i="7" s="1"/>
  <c r="GR146" i="7" l="1"/>
  <c r="GQ146" i="7"/>
  <c r="GL147" i="7" s="1"/>
  <c r="GO147" i="7" l="1"/>
  <c r="GP147" i="7" s="1"/>
  <c r="GK147" i="7"/>
  <c r="GR147" i="7" l="1"/>
  <c r="GQ147" i="7"/>
  <c r="GL148" i="7" s="1"/>
  <c r="GO148" i="7" l="1"/>
  <c r="GP148" i="7" s="1"/>
  <c r="GK148" i="7"/>
  <c r="GR148" i="7" l="1"/>
  <c r="GQ148" i="7"/>
  <c r="GL149" i="7" s="1"/>
  <c r="GO149" i="7" l="1"/>
  <c r="GP149" i="7" s="1"/>
  <c r="GK149" i="7"/>
  <c r="GR149" i="7" l="1"/>
  <c r="GQ149" i="7"/>
  <c r="GL150" i="7" s="1"/>
  <c r="GO150" i="7" l="1"/>
  <c r="GP150" i="7" s="1"/>
  <c r="GK150" i="7"/>
  <c r="GQ150" i="7" s="1"/>
  <c r="GL151" i="7" s="1"/>
  <c r="GK151" i="7" l="1"/>
  <c r="GO151" i="7"/>
  <c r="GP151" i="7" s="1"/>
  <c r="GQ151" i="7" l="1"/>
  <c r="GL152" i="7" s="1"/>
  <c r="GK152" i="7" l="1"/>
  <c r="GO152" i="7"/>
  <c r="GP152" i="7" s="1"/>
  <c r="GQ152" i="7" l="1"/>
  <c r="GL153" i="7" s="1"/>
  <c r="GK153" i="7" l="1"/>
  <c r="GO153" i="7"/>
  <c r="GP153" i="7" s="1"/>
  <c r="GQ153" i="7" l="1"/>
  <c r="GL154" i="7" s="1"/>
  <c r="GK154" i="7" l="1"/>
  <c r="GO154" i="7"/>
  <c r="GP154" i="7" s="1"/>
  <c r="GQ154" i="7" l="1"/>
  <c r="GK155" i="7" l="1"/>
  <c r="GL155" i="7"/>
  <c r="GQ155" i="7" l="1"/>
  <c r="GL156" i="7" s="1"/>
  <c r="GO156" i="7" s="1"/>
  <c r="GP156" i="7" s="1"/>
  <c r="GO155" i="7"/>
  <c r="GP155" i="7" s="1"/>
  <c r="GK156" i="7" l="1"/>
  <c r="GQ156" i="7" s="1"/>
  <c r="GL157" i="7" l="1"/>
  <c r="GO157" i="7" s="1"/>
  <c r="GP157" i="7" s="1"/>
  <c r="GK157" i="7"/>
  <c r="GQ157" i="7" l="1"/>
  <c r="GL158" i="7" s="1"/>
  <c r="GO158" i="7" s="1"/>
  <c r="GP158" i="7" s="1"/>
  <c r="GK158" i="7" l="1"/>
  <c r="GR158" i="7" s="1"/>
  <c r="GQ158" i="7" l="1"/>
  <c r="GL159" i="7" s="1"/>
  <c r="GO159" i="7" s="1"/>
  <c r="GP159" i="7" s="1"/>
  <c r="GK159" i="7" l="1"/>
  <c r="GR159" i="7" s="1"/>
  <c r="GQ159" i="7" l="1"/>
  <c r="GL160" i="7" s="1"/>
  <c r="GO160" i="7" s="1"/>
  <c r="GP160" i="7" s="1"/>
  <c r="GK160" i="7" l="1"/>
  <c r="GR160" i="7" s="1"/>
  <c r="GQ160" i="7" l="1"/>
  <c r="GL161" i="7" s="1"/>
  <c r="GO161" i="7" s="1"/>
  <c r="GP161" i="7" s="1"/>
  <c r="GK161" i="7" l="1"/>
  <c r="GQ161" i="7" s="1"/>
  <c r="GL162" i="7" s="1"/>
  <c r="GO162" i="7" s="1"/>
  <c r="GP162" i="7" s="1"/>
  <c r="GK162" i="7" l="1"/>
  <c r="GQ162" i="7" s="1"/>
  <c r="GK163" i="7" l="1"/>
  <c r="GR163" i="7" s="1"/>
  <c r="GL163" i="7"/>
  <c r="GO163" i="7" s="1"/>
  <c r="GP163" i="7" s="1"/>
  <c r="GQ163" i="7" l="1"/>
  <c r="GK164" i="7" s="1"/>
  <c r="GR164" i="7" s="1"/>
  <c r="GL164" i="7" l="1"/>
  <c r="GO164" i="7" s="1"/>
  <c r="GP164" i="7" s="1"/>
  <c r="GQ164" i="7" l="1"/>
  <c r="GL165" i="7" s="1"/>
  <c r="GO165" i="7" s="1"/>
  <c r="GP165" i="7" s="1"/>
  <c r="GK165" i="7" l="1"/>
  <c r="GR165" i="7" s="1"/>
  <c r="GQ165" i="7" l="1"/>
  <c r="GL166" i="7" s="1"/>
  <c r="GO166" i="7" s="1"/>
  <c r="GP166" i="7" s="1"/>
  <c r="GK166" i="7" l="1"/>
  <c r="GR166" i="7" s="1"/>
  <c r="GQ166" i="7" l="1"/>
  <c r="GL167" i="7" s="1"/>
  <c r="GO167" i="7" s="1"/>
  <c r="GP167" i="7" s="1"/>
  <c r="GK167" i="7" l="1"/>
  <c r="GR167" i="7" s="1"/>
  <c r="GQ167" i="7" l="1"/>
  <c r="GL168" i="7" s="1"/>
  <c r="GO168" i="7" s="1"/>
  <c r="GP168" i="7" s="1"/>
  <c r="GK168" i="7" l="1"/>
  <c r="GQ168" i="7" s="1"/>
  <c r="GL169" i="7" s="1"/>
  <c r="GO169" i="7" s="1"/>
  <c r="GP169" i="7" s="1"/>
  <c r="GR168" i="7" l="1"/>
  <c r="GK169" i="7"/>
  <c r="GQ169" i="7" s="1"/>
  <c r="GL170" i="7" s="1"/>
  <c r="GO170" i="7" s="1"/>
  <c r="GP170" i="7" s="1"/>
  <c r="GR169" i="7" l="1"/>
  <c r="GK170" i="7"/>
  <c r="GR170" i="7" s="1"/>
  <c r="GQ170" i="7" l="1"/>
  <c r="GL171" i="7" s="1"/>
  <c r="GO171" i="7" s="1"/>
  <c r="GP171" i="7" s="1"/>
  <c r="GK171" i="7" l="1"/>
  <c r="GR171" i="7" s="1"/>
  <c r="GQ171" i="7" l="1"/>
  <c r="GL172" i="7" s="1"/>
  <c r="GO172" i="7" s="1"/>
  <c r="GP172" i="7" s="1"/>
  <c r="GK172" i="7" l="1"/>
  <c r="GR172" i="7" s="1"/>
  <c r="GQ172" i="7" l="1"/>
  <c r="GL173" i="7" s="1"/>
  <c r="GO173" i="7" s="1"/>
  <c r="GP173" i="7" s="1"/>
  <c r="GK173" i="7" l="1"/>
  <c r="GR173" i="7" s="1"/>
  <c r="GQ173" i="7" l="1"/>
  <c r="GL174" i="7" s="1"/>
  <c r="GO174" i="7" s="1"/>
  <c r="GP174" i="7" s="1"/>
  <c r="GK174" i="7" l="1"/>
  <c r="GQ174" i="7" s="1"/>
  <c r="GL175" i="7" s="1"/>
  <c r="GO175" i="7" l="1"/>
  <c r="GP175" i="7" s="1"/>
  <c r="GK175" i="7"/>
  <c r="GQ175" i="7" l="1"/>
  <c r="GL176" i="7" s="1"/>
  <c r="GK176" i="7" l="1"/>
  <c r="GO176" i="7"/>
  <c r="GP176" i="7" s="1"/>
  <c r="GQ176" i="7" l="1"/>
  <c r="GL177" i="7" s="1"/>
  <c r="GO177" i="7" l="1"/>
  <c r="GP177" i="7" s="1"/>
  <c r="GK177" i="7"/>
  <c r="GQ177" i="7" l="1"/>
  <c r="GK178" i="7" s="1"/>
  <c r="GL178" i="7" l="1"/>
  <c r="GO178" i="7" s="1"/>
  <c r="GP178" i="7" s="1"/>
  <c r="GQ178" i="7" l="1"/>
  <c r="GK179" i="7" s="1"/>
  <c r="GL179" i="7" l="1"/>
  <c r="GO179" i="7" s="1"/>
  <c r="GP179" i="7" s="1"/>
  <c r="GQ179" i="7" l="1"/>
  <c r="GL180" i="7" s="1"/>
  <c r="GO180" i="7" s="1"/>
  <c r="GP180" i="7" s="1"/>
  <c r="GK180" i="7" l="1"/>
  <c r="GQ180" i="7" s="1"/>
  <c r="GL181" i="7" s="1"/>
  <c r="GO181" i="7" s="1"/>
  <c r="GP181" i="7" s="1"/>
  <c r="GK181" i="7" l="1"/>
  <c r="GQ181" i="7" s="1"/>
  <c r="GK182" i="7" l="1"/>
  <c r="GR182" i="7" s="1"/>
  <c r="GL182" i="7"/>
  <c r="GO182" i="7" s="1"/>
  <c r="GP182" i="7" s="1"/>
  <c r="GQ182" i="7" l="1"/>
  <c r="GL183" i="7" s="1"/>
  <c r="GO183" i="7" s="1"/>
  <c r="GP183" i="7" s="1"/>
  <c r="GK183" i="7" l="1"/>
  <c r="GR183" i="7" s="1"/>
  <c r="GQ183" i="7" l="1"/>
  <c r="GL184" i="7" s="1"/>
  <c r="GO184" i="7" s="1"/>
  <c r="GP184" i="7" s="1"/>
  <c r="GK184" i="7" l="1"/>
  <c r="GR184" i="7" s="1"/>
  <c r="GQ184" i="7" l="1"/>
  <c r="GL185" i="7" s="1"/>
  <c r="GO185" i="7" s="1"/>
  <c r="GP185" i="7" s="1"/>
  <c r="GK185" i="7" l="1"/>
  <c r="GQ185" i="7" s="1"/>
  <c r="GL186" i="7" s="1"/>
  <c r="GO186" i="7" s="1"/>
  <c r="GP186" i="7" s="1"/>
  <c r="GK186" i="7" l="1"/>
  <c r="GR186" i="7" s="1"/>
  <c r="GQ186" i="7" l="1"/>
  <c r="GL187" i="7" s="1"/>
  <c r="GO187" i="7" s="1"/>
  <c r="GP187" i="7" s="1"/>
  <c r="GK187" i="7" l="1"/>
  <c r="GR187" i="7" s="1"/>
  <c r="GQ187" i="7" l="1"/>
  <c r="GL188" i="7" s="1"/>
  <c r="GO188" i="7" s="1"/>
  <c r="GP188" i="7" s="1"/>
  <c r="GK188" i="7" l="1"/>
  <c r="GR188" i="7" s="1"/>
  <c r="GQ188" i="7" l="1"/>
  <c r="GL189" i="7" s="1"/>
  <c r="GO189" i="7" s="1"/>
  <c r="GP189" i="7" s="1"/>
  <c r="GK189" i="7" l="1"/>
  <c r="GR189" i="7" s="1"/>
  <c r="GQ189" i="7" l="1"/>
  <c r="GL190" i="7" s="1"/>
  <c r="GO190" i="7" s="1"/>
  <c r="GP190" i="7" s="1"/>
  <c r="GK190" i="7" l="1"/>
  <c r="GR190" i="7" s="1"/>
  <c r="GQ190" i="7" l="1"/>
  <c r="GL191" i="7" s="1"/>
  <c r="GO191" i="7" s="1"/>
  <c r="GP191" i="7" s="1"/>
  <c r="GK191" i="7" l="1"/>
  <c r="GR191" i="7" s="1"/>
  <c r="GQ191" i="7" l="1"/>
  <c r="GL192" i="7" s="1"/>
  <c r="GO192" i="7" s="1"/>
  <c r="GP192" i="7" s="1"/>
  <c r="GK192" i="7" l="1"/>
  <c r="GR192" i="7" s="1"/>
  <c r="GQ192" i="7" l="1"/>
  <c r="GL193" i="7" s="1"/>
  <c r="GO193" i="7" s="1"/>
  <c r="GP193" i="7" s="1"/>
  <c r="GK193" i="7" l="1"/>
  <c r="GR193" i="7" s="1"/>
  <c r="GQ193" i="7" l="1"/>
  <c r="GL194" i="7" s="1"/>
  <c r="GO194" i="7" s="1"/>
  <c r="GP194" i="7" s="1"/>
  <c r="GK194" i="7" l="1"/>
  <c r="GR194" i="7" s="1"/>
  <c r="GQ194" i="7" l="1"/>
  <c r="GL195" i="7" s="1"/>
  <c r="GO195" i="7" s="1"/>
  <c r="GP195" i="7" s="1"/>
  <c r="GK195" i="7" l="1"/>
  <c r="GR195" i="7" s="1"/>
  <c r="GQ195" i="7" l="1"/>
  <c r="GL196" i="7" s="1"/>
  <c r="GO196" i="7" s="1"/>
  <c r="GP196" i="7" s="1"/>
  <c r="GK196" i="7" l="1"/>
  <c r="GR196" i="7" s="1"/>
  <c r="GQ196" i="7" l="1"/>
  <c r="GL197" i="7" s="1"/>
  <c r="GO197" i="7" s="1"/>
  <c r="GP197" i="7" s="1"/>
  <c r="GK197" i="7" l="1"/>
  <c r="GR197" i="7" s="1"/>
  <c r="GQ197" i="7" l="1"/>
  <c r="GL198" i="7" s="1"/>
  <c r="GO198" i="7" s="1"/>
  <c r="GP198" i="7" s="1"/>
  <c r="GK198" i="7" l="1"/>
  <c r="GQ198" i="7" s="1"/>
  <c r="GL199" i="7" s="1"/>
  <c r="GO199" i="7" l="1"/>
  <c r="GP199" i="7" s="1"/>
  <c r="GK199" i="7"/>
  <c r="GQ199" i="7" l="1"/>
  <c r="GL200" i="7" s="1"/>
  <c r="GO200" i="7" l="1"/>
  <c r="GP200" i="7" s="1"/>
  <c r="GK200" i="7"/>
  <c r="GR206" i="7"/>
  <c r="GQ200" i="7" l="1"/>
  <c r="GL201" i="7" l="1"/>
  <c r="GO201" i="7" s="1"/>
  <c r="GP201" i="7" s="1"/>
  <c r="GK201" i="7"/>
  <c r="GQ201" i="7" l="1"/>
  <c r="GL202" i="7" s="1"/>
  <c r="GO202" i="7" s="1"/>
  <c r="GP202" i="7" s="1"/>
  <c r="GK202" i="7" l="1"/>
  <c r="GQ202" i="7" s="1"/>
  <c r="GL203" i="7" s="1"/>
  <c r="GO203" i="7" s="1"/>
  <c r="GP203" i="7" s="1"/>
  <c r="GK203" i="7" l="1"/>
  <c r="GQ203" i="7" s="1"/>
  <c r="GL204" i="7" s="1"/>
  <c r="GK204" i="7" l="1"/>
  <c r="GO204" i="7"/>
  <c r="GP204" i="7" s="1"/>
  <c r="GQ204" i="7" l="1"/>
  <c r="GK205" i="7" l="1"/>
  <c r="GL205" i="7"/>
  <c r="GO205" i="7" s="1"/>
  <c r="GP205" i="7" s="1"/>
  <c r="GQ205" i="7" l="1"/>
  <c r="GL206" i="7" s="1"/>
  <c r="GK206" i="7" l="1"/>
  <c r="GO206" i="7"/>
  <c r="GP206" i="7" s="1"/>
  <c r="GQ206" i="7" l="1"/>
  <c r="GL207" i="7" s="1"/>
  <c r="GO207" i="7" l="1"/>
  <c r="GP207" i="7" s="1"/>
  <c r="GK207" i="7"/>
  <c r="GR207" i="7" s="1"/>
  <c r="GQ207" i="7" l="1"/>
  <c r="GL208" i="7" s="1"/>
  <c r="GK208" i="7" l="1"/>
  <c r="GO208" i="7"/>
  <c r="GP208" i="7" s="1"/>
  <c r="GR208" i="7" l="1"/>
  <c r="GQ208" i="7"/>
  <c r="GL209" i="7" s="1"/>
  <c r="GK209" i="7" l="1"/>
  <c r="GO209" i="7"/>
  <c r="GP209" i="7" s="1"/>
  <c r="GR209" i="7" l="1"/>
  <c r="GQ209" i="7"/>
  <c r="GL210" i="7" s="1"/>
  <c r="GO210" i="7" l="1"/>
  <c r="GP210" i="7" s="1"/>
  <c r="GK210" i="7"/>
  <c r="GR210" i="7" l="1"/>
  <c r="GQ210" i="7"/>
  <c r="GL211" i="7" s="1"/>
  <c r="GO211" i="7" l="1"/>
  <c r="GP211" i="7" s="1"/>
  <c r="GK211" i="7"/>
  <c r="GR211" i="7" s="1"/>
  <c r="GQ211" i="7" l="1"/>
  <c r="GL212" i="7" s="1"/>
  <c r="GO212" i="7" l="1"/>
  <c r="GP212" i="7" s="1"/>
  <c r="GK212" i="7"/>
  <c r="GR212" i="7" s="1"/>
  <c r="GQ212" i="7" l="1"/>
  <c r="GL213" i="7" s="1"/>
  <c r="GO213" i="7" l="1"/>
  <c r="GP213" i="7" s="1"/>
  <c r="GK213" i="7"/>
  <c r="GR213" i="7" s="1"/>
  <c r="GQ213" i="7" l="1"/>
  <c r="GL214" i="7" s="1"/>
  <c r="GO214" i="7" l="1"/>
  <c r="GP214" i="7" s="1"/>
  <c r="GK214" i="7"/>
  <c r="GR214" i="7" s="1"/>
  <c r="GQ214" i="7" l="1"/>
  <c r="GL215" i="7" s="1"/>
  <c r="GO215" i="7" l="1"/>
  <c r="GP215" i="7" s="1"/>
  <c r="GK215" i="7"/>
  <c r="GR215" i="7" s="1"/>
  <c r="GQ215" i="7" l="1"/>
  <c r="GL216" i="7" s="1"/>
  <c r="GO216" i="7" l="1"/>
  <c r="GP216" i="7" s="1"/>
  <c r="GK216" i="7"/>
  <c r="GR216" i="7" s="1"/>
  <c r="GQ216" i="7" l="1"/>
  <c r="GL217" i="7" s="1"/>
  <c r="GO217" i="7" l="1"/>
  <c r="GP217" i="7" s="1"/>
  <c r="GK217" i="7"/>
  <c r="GR217" i="7" s="1"/>
  <c r="GQ217" i="7" l="1"/>
  <c r="GL218" i="7" s="1"/>
  <c r="GO218" i="7" l="1"/>
  <c r="GP218" i="7" s="1"/>
  <c r="GK218" i="7"/>
  <c r="GR218" i="7" s="1"/>
  <c r="GQ218" i="7" l="1"/>
  <c r="GL219" i="7" s="1"/>
  <c r="GO219" i="7" l="1"/>
  <c r="GP219" i="7" s="1"/>
  <c r="GK219" i="7"/>
  <c r="GR219" i="7" s="1"/>
  <c r="GQ219" i="7" l="1"/>
  <c r="GL220" i="7" s="1"/>
  <c r="GO220" i="7" l="1"/>
  <c r="GP220" i="7" s="1"/>
  <c r="GK220" i="7"/>
  <c r="GR220" i="7" s="1"/>
  <c r="GQ220" i="7" l="1"/>
  <c r="GL221" i="7" s="1"/>
  <c r="GO221" i="7" l="1"/>
  <c r="GP221" i="7" s="1"/>
  <c r="GK221" i="7"/>
  <c r="GR221" i="7" s="1"/>
  <c r="GQ221" i="7" l="1"/>
  <c r="GL222" i="7" s="1"/>
  <c r="GO222" i="7" l="1"/>
  <c r="GP222" i="7" s="1"/>
  <c r="GK222" i="7"/>
  <c r="GQ222" i="7" l="1"/>
  <c r="GK223" i="7" l="1"/>
  <c r="GL223" i="7"/>
  <c r="GO223" i="7" s="1"/>
  <c r="GP223" i="7" s="1"/>
  <c r="GQ223" i="7" l="1"/>
  <c r="GL224" i="7" l="1"/>
  <c r="GO224" i="7" s="1"/>
  <c r="GP224" i="7" s="1"/>
  <c r="GK224" i="7"/>
  <c r="GQ224" i="7" l="1"/>
  <c r="GK225" i="7" l="1"/>
  <c r="GL225" i="7"/>
  <c r="GO225" i="7" s="1"/>
  <c r="GP225" i="7" s="1"/>
  <c r="GQ225" i="7" l="1"/>
  <c r="GK226" i="7" l="1"/>
  <c r="GL226" i="7"/>
  <c r="GO226" i="7" s="1"/>
  <c r="GP226" i="7" s="1"/>
  <c r="GQ226" i="7" l="1"/>
  <c r="GL227" i="7" s="1"/>
  <c r="GR230" i="7"/>
  <c r="GK227" i="7" l="1"/>
  <c r="GQ227" i="7" s="1"/>
  <c r="GL228" i="7" s="1"/>
  <c r="GO227" i="7"/>
  <c r="GP227" i="7" s="1"/>
  <c r="GO228" i="7" l="1"/>
  <c r="GP228" i="7" s="1"/>
  <c r="GK228" i="7"/>
  <c r="GQ228" i="7" l="1"/>
  <c r="GL229" i="7" l="1"/>
  <c r="GO229" i="7" s="1"/>
  <c r="GP229" i="7" s="1"/>
  <c r="GK229" i="7"/>
  <c r="GQ229" i="7" l="1"/>
  <c r="GK230" i="7" s="1"/>
  <c r="GL230" i="7" l="1"/>
  <c r="GQ230" i="7" s="1"/>
  <c r="GO230" i="7" l="1"/>
  <c r="GP230" i="7" s="1"/>
  <c r="GK231" i="7"/>
  <c r="GR231" i="7" s="1"/>
  <c r="GL231" i="7"/>
  <c r="GO231" i="7" s="1"/>
  <c r="GP231" i="7" s="1"/>
  <c r="GQ231" i="7" l="1"/>
  <c r="GK232" i="7" s="1"/>
  <c r="GR232" i="7" s="1"/>
  <c r="GL232" i="7" l="1"/>
  <c r="GO232" i="7" s="1"/>
  <c r="GP232" i="7" s="1"/>
  <c r="GQ232" i="7" l="1"/>
  <c r="GL233" i="7" s="1"/>
  <c r="GO233" i="7" s="1"/>
  <c r="GP233" i="7" s="1"/>
  <c r="GK233" i="7" l="1"/>
  <c r="GR233" i="7" s="1"/>
  <c r="GQ233" i="7" l="1"/>
  <c r="GL234" i="7" s="1"/>
  <c r="GO234" i="7" s="1"/>
  <c r="GP234" i="7" s="1"/>
  <c r="GK234" i="7" l="1"/>
  <c r="GR234" i="7" s="1"/>
  <c r="GQ234" i="7" l="1"/>
  <c r="GL235" i="7" s="1"/>
  <c r="GO235" i="7" s="1"/>
  <c r="GP235" i="7" s="1"/>
  <c r="GK235" i="7" l="1"/>
  <c r="GR235" i="7" s="1"/>
  <c r="GQ235" i="7" l="1"/>
  <c r="GL236" i="7" s="1"/>
  <c r="GO236" i="7" s="1"/>
  <c r="GP236" i="7" s="1"/>
  <c r="GK236" i="7" l="1"/>
  <c r="GR236" i="7" s="1"/>
  <c r="GQ236" i="7" l="1"/>
  <c r="GL237" i="7" s="1"/>
  <c r="GO237" i="7" s="1"/>
  <c r="GP237" i="7" s="1"/>
  <c r="GK237" i="7" l="1"/>
  <c r="GR237" i="7" s="1"/>
  <c r="GQ237" i="7" l="1"/>
  <c r="GL238" i="7" s="1"/>
  <c r="GO238" i="7" s="1"/>
  <c r="GP238" i="7" s="1"/>
  <c r="GK238" i="7" l="1"/>
  <c r="GQ238" i="7" s="1"/>
  <c r="GL239" i="7" s="1"/>
  <c r="GO239" i="7" s="1"/>
  <c r="GP239" i="7" s="1"/>
  <c r="GR238" i="7" l="1"/>
  <c r="GK239" i="7"/>
  <c r="GR239" i="7" s="1"/>
  <c r="GQ239" i="7" l="1"/>
  <c r="GL240" i="7" s="1"/>
  <c r="GO240" i="7" s="1"/>
  <c r="GP240" i="7" s="1"/>
  <c r="GK240" i="7" l="1"/>
  <c r="GR240" i="7" s="1"/>
  <c r="GQ240" i="7" l="1"/>
  <c r="GL241" i="7" s="1"/>
  <c r="GO241" i="7" s="1"/>
  <c r="GP241" i="7" s="1"/>
  <c r="GK241" i="7" l="1"/>
  <c r="GR241" i="7" s="1"/>
  <c r="GQ241" i="7" l="1"/>
  <c r="GL242" i="7" s="1"/>
  <c r="GO242" i="7" s="1"/>
  <c r="GP242" i="7" s="1"/>
  <c r="GK242" i="7" l="1"/>
  <c r="GR242" i="7" s="1"/>
  <c r="GQ242" i="7" l="1"/>
  <c r="GL243" i="7" s="1"/>
  <c r="GO243" i="7" s="1"/>
  <c r="GP243" i="7" s="1"/>
  <c r="GK243" i="7" l="1"/>
  <c r="GR243" i="7" s="1"/>
  <c r="GQ243" i="7" l="1"/>
  <c r="GL244" i="7" s="1"/>
  <c r="GO244" i="7" s="1"/>
  <c r="GP244" i="7" s="1"/>
  <c r="GK244" i="7" l="1"/>
  <c r="GR244" i="7" s="1"/>
  <c r="GQ244" i="7" l="1"/>
  <c r="GL245" i="7" s="1"/>
  <c r="GO245" i="7" s="1"/>
  <c r="GP245" i="7" s="1"/>
  <c r="GK245" i="7" l="1"/>
  <c r="GQ245" i="7" s="1"/>
  <c r="GL246" i="7" s="1"/>
  <c r="GO246" i="7" s="1"/>
  <c r="GP246" i="7" s="1"/>
  <c r="GR245" i="7" l="1"/>
  <c r="GK246" i="7"/>
  <c r="GQ246" i="7" s="1"/>
  <c r="GL247" i="7" l="1"/>
  <c r="GO247" i="7" s="1"/>
  <c r="GP247" i="7" s="1"/>
  <c r="GK247" i="7"/>
  <c r="GQ247" i="7" l="1"/>
  <c r="GK248" i="7" s="1"/>
  <c r="GL248" i="7" l="1"/>
  <c r="GO248" i="7" s="1"/>
  <c r="GP248" i="7" s="1"/>
  <c r="GQ248" i="7" l="1"/>
  <c r="GL249" i="7" s="1"/>
  <c r="GO249" i="7" s="1"/>
  <c r="GP249" i="7" s="1"/>
  <c r="GK249" i="7" l="1"/>
  <c r="GQ249" i="7" s="1"/>
  <c r="GL250" i="7" s="1"/>
  <c r="GO250" i="7" s="1"/>
  <c r="GP250" i="7" s="1"/>
  <c r="GK250" i="7" l="1"/>
  <c r="GQ250" i="7" s="1"/>
  <c r="GL251" i="7" s="1"/>
  <c r="GO251" i="7" s="1"/>
  <c r="GP251" i="7" s="1"/>
  <c r="GK251" i="7" l="1"/>
  <c r="GQ251" i="7" s="1"/>
  <c r="GL252" i="7" l="1"/>
  <c r="GO252" i="7" s="1"/>
  <c r="GP252" i="7" s="1"/>
  <c r="GK252" i="7"/>
  <c r="GQ252" i="7" l="1"/>
  <c r="GL253" i="7" s="1"/>
  <c r="GO253" i="7" s="1"/>
  <c r="GP253" i="7" s="1"/>
  <c r="GK253" i="7" l="1"/>
  <c r="GQ253" i="7" s="1"/>
  <c r="GK254" i="7" s="1"/>
  <c r="GR254" i="7" s="1"/>
  <c r="GL254" i="7" l="1"/>
  <c r="GO254" i="7" s="1"/>
  <c r="GP254" i="7" s="1"/>
  <c r="GQ254" i="7" l="1"/>
  <c r="GK255" i="7" s="1"/>
  <c r="GR255" i="7" s="1"/>
  <c r="GL255" i="7" l="1"/>
  <c r="GO255" i="7" s="1"/>
  <c r="GP255" i="7" s="1"/>
  <c r="GQ255" i="7" l="1"/>
  <c r="GK256" i="7" s="1"/>
  <c r="GR256" i="7" s="1"/>
  <c r="GL256" i="7" l="1"/>
  <c r="GO256" i="7" s="1"/>
  <c r="GP256" i="7" s="1"/>
  <c r="GQ256" i="7" l="1"/>
  <c r="GK257" i="7" s="1"/>
  <c r="GR257" i="7" s="1"/>
  <c r="GR474" i="7"/>
  <c r="GL257" i="7" l="1"/>
  <c r="GO257" i="7" s="1"/>
  <c r="GP257" i="7" s="1"/>
  <c r="GQ257" i="7" l="1"/>
  <c r="GK258" i="7" s="1"/>
  <c r="GR258" i="7" s="1"/>
  <c r="GL258" i="7" l="1"/>
  <c r="GO258" i="7" s="1"/>
  <c r="GP258" i="7" s="1"/>
  <c r="GQ258" i="7" l="1"/>
  <c r="GK259" i="7" s="1"/>
  <c r="GR259" i="7" s="1"/>
  <c r="GL259" i="7" l="1"/>
  <c r="GO259" i="7" s="1"/>
  <c r="GP259" i="7" s="1"/>
  <c r="GQ259" i="7" l="1"/>
  <c r="GL260" i="7" s="1"/>
  <c r="GO260" i="7" s="1"/>
  <c r="GP260" i="7" s="1"/>
  <c r="GK260" i="7" l="1"/>
  <c r="GR260" i="7" s="1"/>
  <c r="GQ260" i="7" l="1"/>
  <c r="GK261" i="7" s="1"/>
  <c r="GR261" i="7" s="1"/>
  <c r="GL261" i="7" l="1"/>
  <c r="GO261" i="7" s="1"/>
  <c r="GP261" i="7" s="1"/>
  <c r="GQ261" i="7" l="1"/>
  <c r="GL262" i="7" s="1"/>
  <c r="GO262" i="7" s="1"/>
  <c r="GP262" i="7" s="1"/>
  <c r="GK262" i="7" l="1"/>
  <c r="GR262" i="7" s="1"/>
  <c r="GQ262" i="7" l="1"/>
  <c r="GL263" i="7" s="1"/>
  <c r="GO263" i="7" s="1"/>
  <c r="GP263" i="7" s="1"/>
  <c r="GK263" i="7" l="1"/>
  <c r="GR263" i="7" s="1"/>
  <c r="GQ263" i="7" l="1"/>
  <c r="GL264" i="7" s="1"/>
  <c r="GO264" i="7" s="1"/>
  <c r="GP264" i="7" s="1"/>
  <c r="GK264" i="7" l="1"/>
  <c r="GR264" i="7" s="1"/>
  <c r="GQ264" i="7" l="1"/>
  <c r="GK265" i="7" s="1"/>
  <c r="GR265" i="7" s="1"/>
  <c r="GL265" i="7" l="1"/>
  <c r="GO265" i="7" s="1"/>
  <c r="GP265" i="7" s="1"/>
  <c r="GQ265" i="7" l="1"/>
  <c r="GL266" i="7" s="1"/>
  <c r="GO266" i="7" s="1"/>
  <c r="GP266" i="7" s="1"/>
  <c r="GK266" i="7" l="1"/>
  <c r="GR266" i="7" s="1"/>
  <c r="GQ266" i="7" l="1"/>
  <c r="GL267" i="7" s="1"/>
  <c r="GO267" i="7" s="1"/>
  <c r="GP267" i="7" s="1"/>
  <c r="GK267" i="7" l="1"/>
  <c r="GR267" i="7" s="1"/>
  <c r="GQ267" i="7" l="1"/>
  <c r="GL268" i="7" s="1"/>
  <c r="GO268" i="7" s="1"/>
  <c r="GP268" i="7" s="1"/>
  <c r="GK268" i="7" l="1"/>
  <c r="GR268" i="7" s="1"/>
  <c r="GQ268" i="7" l="1"/>
  <c r="GL269" i="7" s="1"/>
  <c r="GO269" i="7" s="1"/>
  <c r="GP269" i="7" s="1"/>
  <c r="GK269" i="7" l="1"/>
  <c r="GR269" i="7" s="1"/>
  <c r="GQ269" i="7" l="1"/>
  <c r="GL270" i="7" s="1"/>
  <c r="GO270" i="7" s="1"/>
  <c r="GP270" i="7" s="1"/>
  <c r="GK270" i="7" l="1"/>
  <c r="GQ270" i="7" s="1"/>
  <c r="GL271" i="7" s="1"/>
  <c r="GO271" i="7" s="1"/>
  <c r="GP271" i="7" s="1"/>
  <c r="GK271" i="7" l="1"/>
  <c r="GQ271" i="7" s="1"/>
  <c r="GL272" i="7" l="1"/>
  <c r="GO272" i="7" s="1"/>
  <c r="GP272" i="7" s="1"/>
  <c r="GK272" i="7"/>
  <c r="GQ272" i="7" l="1"/>
  <c r="GL273" i="7" s="1"/>
  <c r="GO273" i="7" s="1"/>
  <c r="GP273" i="7" s="1"/>
  <c r="GK273" i="7" l="1"/>
  <c r="GQ273" i="7" s="1"/>
  <c r="GL274" i="7" s="1"/>
  <c r="GO274" i="7" s="1"/>
  <c r="GP274" i="7" s="1"/>
  <c r="GK274" i="7" l="1"/>
  <c r="GQ274" i="7" s="1"/>
  <c r="GL275" i="7" s="1"/>
  <c r="GO275" i="7" s="1"/>
  <c r="GP275" i="7" s="1"/>
  <c r="GK275" i="7" l="1"/>
  <c r="GQ275" i="7" s="1"/>
  <c r="GL276" i="7" s="1"/>
  <c r="GO276" i="7" s="1"/>
  <c r="GP276" i="7" s="1"/>
  <c r="GK276" i="7" l="1"/>
  <c r="GQ276" i="7" s="1"/>
  <c r="GL277" i="7" s="1"/>
  <c r="GO277" i="7" s="1"/>
  <c r="GP277" i="7" s="1"/>
  <c r="GK277" i="7" l="1"/>
  <c r="GQ277" i="7" s="1"/>
  <c r="GL278" i="7" s="1"/>
  <c r="GO278" i="7" s="1"/>
  <c r="GP278" i="7" s="1"/>
  <c r="GK278" i="7" l="1"/>
  <c r="GR278" i="7" s="1"/>
  <c r="GQ278" i="7" l="1"/>
  <c r="GL279" i="7" s="1"/>
  <c r="GO279" i="7" s="1"/>
  <c r="GP279" i="7" s="1"/>
  <c r="GK279" i="7" l="1"/>
  <c r="GR279" i="7" s="1"/>
  <c r="GQ279" i="7" l="1"/>
  <c r="GL280" i="7" s="1"/>
  <c r="GO280" i="7" s="1"/>
  <c r="GP280" i="7" s="1"/>
  <c r="GK280" i="7" l="1"/>
  <c r="GR280" i="7" s="1"/>
  <c r="GQ280" i="7" l="1"/>
  <c r="GL281" i="7" s="1"/>
  <c r="GO281" i="7" s="1"/>
  <c r="GP281" i="7" s="1"/>
  <c r="GK281" i="7" l="1"/>
  <c r="GR281" i="7" s="1"/>
  <c r="GQ281" i="7" l="1"/>
  <c r="GL282" i="7" s="1"/>
  <c r="GO282" i="7" s="1"/>
  <c r="GP282" i="7" s="1"/>
  <c r="GK282" i="7" l="1"/>
  <c r="GR282" i="7" s="1"/>
  <c r="GQ282" i="7" l="1"/>
  <c r="GL283" i="7" s="1"/>
  <c r="GO283" i="7" s="1"/>
  <c r="GP283" i="7" s="1"/>
  <c r="GK283" i="7" l="1"/>
  <c r="GR283" i="7" s="1"/>
  <c r="GQ283" i="7" l="1"/>
  <c r="GL284" i="7" l="1"/>
  <c r="GO284" i="7" s="1"/>
  <c r="GP284" i="7" s="1"/>
  <c r="GK284" i="7"/>
  <c r="GR284" i="7" s="1"/>
  <c r="GQ284" i="7" l="1"/>
  <c r="GL285" i="7" l="1"/>
  <c r="GO285" i="7" s="1"/>
  <c r="GP285" i="7" s="1"/>
  <c r="GK285" i="7"/>
  <c r="GR285" i="7" s="1"/>
  <c r="GQ285" i="7" l="1"/>
  <c r="GL286" i="7" l="1"/>
  <c r="GO286" i="7" s="1"/>
  <c r="GP286" i="7" s="1"/>
  <c r="GK286" i="7"/>
  <c r="GR286" i="7" s="1"/>
  <c r="GQ286" i="7" l="1"/>
  <c r="GL287" i="7" l="1"/>
  <c r="GO287" i="7" s="1"/>
  <c r="GP287" i="7" s="1"/>
  <c r="GK287" i="7"/>
  <c r="GR287" i="7" s="1"/>
  <c r="GQ287" i="7" l="1"/>
  <c r="GL288" i="7" l="1"/>
  <c r="GO288" i="7" s="1"/>
  <c r="GP288" i="7" s="1"/>
  <c r="GK288" i="7"/>
  <c r="GR288" i="7" l="1"/>
  <c r="GQ288" i="7"/>
  <c r="GL289" i="7" l="1"/>
  <c r="GO289" i="7" s="1"/>
  <c r="GP289" i="7" s="1"/>
  <c r="GK289" i="7"/>
  <c r="GR289" i="7" s="1"/>
  <c r="GQ289" i="7" l="1"/>
  <c r="GL290" i="7" s="1"/>
  <c r="GO290" i="7" s="1"/>
  <c r="GP290" i="7" s="1"/>
  <c r="GK290" i="7" l="1"/>
  <c r="GR290" i="7" s="1"/>
  <c r="GQ290" i="7" l="1"/>
  <c r="GL291" i="7" s="1"/>
  <c r="GO291" i="7" s="1"/>
  <c r="GP291" i="7" s="1"/>
  <c r="GK291" i="7" l="1"/>
  <c r="GR291" i="7" s="1"/>
  <c r="GQ291" i="7" l="1"/>
  <c r="GL292" i="7" l="1"/>
  <c r="GO292" i="7" s="1"/>
  <c r="GP292" i="7" s="1"/>
  <c r="GK292" i="7"/>
  <c r="GR292" i="7" l="1"/>
  <c r="GQ292" i="7"/>
  <c r="GL293" i="7" l="1"/>
  <c r="GO293" i="7" s="1"/>
  <c r="GP293" i="7" s="1"/>
  <c r="GK293" i="7"/>
  <c r="GR293" i="7" s="1"/>
  <c r="GQ293" i="7" l="1"/>
  <c r="GL294" i="7" l="1"/>
  <c r="GO294" i="7" s="1"/>
  <c r="GP294" i="7" s="1"/>
  <c r="GK294" i="7"/>
  <c r="GQ294" i="7" l="1"/>
  <c r="GL295" i="7" s="1"/>
  <c r="GO295" i="7" s="1"/>
  <c r="GP295" i="7" s="1"/>
  <c r="GK295" i="7" l="1"/>
  <c r="GQ295" i="7" s="1"/>
  <c r="GL296" i="7" s="1"/>
  <c r="GO296" i="7" s="1"/>
  <c r="GP296" i="7" s="1"/>
  <c r="GK296" i="7" l="1"/>
  <c r="GQ296" i="7" s="1"/>
  <c r="GL297" i="7" l="1"/>
  <c r="GO297" i="7" s="1"/>
  <c r="GP297" i="7" s="1"/>
  <c r="GK297" i="7"/>
  <c r="GQ297" i="7" s="1"/>
  <c r="GL298" i="7" s="1"/>
  <c r="GK298" i="7" l="1"/>
  <c r="GO298" i="7"/>
  <c r="GP298" i="7" s="1"/>
  <c r="GQ298" i="7" l="1"/>
  <c r="GL299" i="7" s="1"/>
  <c r="GK299" i="7" l="1"/>
  <c r="GO299" i="7"/>
  <c r="GP299" i="7" s="1"/>
  <c r="GQ299" i="7" l="1"/>
  <c r="GL300" i="7" s="1"/>
  <c r="GO300" i="7" l="1"/>
  <c r="GP300" i="7" s="1"/>
  <c r="GK300" i="7"/>
  <c r="GQ300" i="7" s="1"/>
  <c r="GL301" i="7" s="1"/>
  <c r="GO301" i="7" l="1"/>
  <c r="GP301" i="7" s="1"/>
  <c r="GK301" i="7"/>
  <c r="GQ301" i="7" s="1"/>
  <c r="GL302" i="7" s="1"/>
  <c r="GK302" i="7" l="1"/>
  <c r="GR302" i="7" s="1"/>
  <c r="GO302" i="7"/>
  <c r="GP302" i="7" s="1"/>
  <c r="GQ302" i="7" l="1"/>
  <c r="GL303" i="7" s="1"/>
  <c r="GO303" i="7" l="1"/>
  <c r="GP303" i="7" s="1"/>
  <c r="GK303" i="7"/>
  <c r="GR303" i="7" s="1"/>
  <c r="GQ303" i="7" l="1"/>
  <c r="GL304" i="7" s="1"/>
  <c r="GK304" i="7" l="1"/>
  <c r="GR304" i="7" s="1"/>
  <c r="GO304" i="7"/>
  <c r="GP304" i="7" s="1"/>
  <c r="GQ304" i="7" l="1"/>
  <c r="GL305" i="7" s="1"/>
  <c r="GK305" i="7" l="1"/>
  <c r="GR305" i="7" s="1"/>
  <c r="GO305" i="7"/>
  <c r="GP305" i="7" s="1"/>
  <c r="GQ305" i="7" l="1"/>
  <c r="GL306" i="7" s="1"/>
  <c r="GO306" i="7" l="1"/>
  <c r="GP306" i="7" s="1"/>
  <c r="GK306" i="7"/>
  <c r="GR306" i="7" s="1"/>
  <c r="GQ306" i="7" l="1"/>
  <c r="GL307" i="7" s="1"/>
  <c r="GO307" i="7" l="1"/>
  <c r="GP307" i="7" s="1"/>
  <c r="GK307" i="7"/>
  <c r="GR307" i="7" s="1"/>
  <c r="GQ307" i="7" l="1"/>
  <c r="GL308" i="7" s="1"/>
  <c r="GO308" i="7" l="1"/>
  <c r="GP308" i="7" s="1"/>
  <c r="GK308" i="7"/>
  <c r="GR308" i="7" s="1"/>
  <c r="GQ308" i="7" l="1"/>
  <c r="GL309" i="7" s="1"/>
  <c r="GO309" i="7" l="1"/>
  <c r="GP309" i="7" s="1"/>
  <c r="GK309" i="7"/>
  <c r="GR309" i="7" s="1"/>
  <c r="GQ309" i="7" l="1"/>
  <c r="GL310" i="7" s="1"/>
  <c r="GO310" i="7" l="1"/>
  <c r="GP310" i="7" s="1"/>
  <c r="GK310" i="7"/>
  <c r="GR310" i="7" s="1"/>
  <c r="GQ310" i="7" l="1"/>
  <c r="GL311" i="7" s="1"/>
  <c r="GO311" i="7" l="1"/>
  <c r="GP311" i="7" s="1"/>
  <c r="GK311" i="7"/>
  <c r="GR311" i="7" s="1"/>
  <c r="GQ311" i="7" l="1"/>
  <c r="GL312" i="7" s="1"/>
  <c r="GO312" i="7" l="1"/>
  <c r="GP312" i="7" s="1"/>
  <c r="GK312" i="7"/>
  <c r="GR312" i="7" s="1"/>
  <c r="GQ312" i="7" l="1"/>
  <c r="GL313" i="7" s="1"/>
  <c r="GO313" i="7" l="1"/>
  <c r="GP313" i="7" s="1"/>
  <c r="GK313" i="7"/>
  <c r="GR313" i="7" s="1"/>
  <c r="GQ313" i="7" l="1"/>
  <c r="GL314" i="7" s="1"/>
  <c r="GK314" i="7" l="1"/>
  <c r="GR314" i="7" s="1"/>
  <c r="GO314" i="7"/>
  <c r="GP314" i="7" s="1"/>
  <c r="GQ314" i="7" l="1"/>
  <c r="GL315" i="7" s="1"/>
  <c r="GK315" i="7" l="1"/>
  <c r="GR315" i="7" s="1"/>
  <c r="GO315" i="7"/>
  <c r="GP315" i="7" s="1"/>
  <c r="GQ315" i="7" l="1"/>
  <c r="GL316" i="7" s="1"/>
  <c r="GO316" i="7" l="1"/>
  <c r="GP316" i="7" s="1"/>
  <c r="GK316" i="7"/>
  <c r="GR316" i="7" s="1"/>
  <c r="GQ316" i="7" l="1"/>
  <c r="GL317" i="7" s="1"/>
  <c r="GK317" i="7" l="1"/>
  <c r="GR317" i="7" s="1"/>
  <c r="GO317" i="7"/>
  <c r="GP317" i="7" s="1"/>
  <c r="GQ317" i="7" l="1"/>
  <c r="GL318" i="7" s="1"/>
  <c r="GO318" i="7" l="1"/>
  <c r="GP318" i="7" s="1"/>
  <c r="GK318" i="7"/>
  <c r="GQ318" i="7" s="1"/>
  <c r="GL319" i="7" s="1"/>
  <c r="GO319" i="7" l="1"/>
  <c r="GP319" i="7" s="1"/>
  <c r="GK319" i="7"/>
  <c r="GQ319" i="7" s="1"/>
  <c r="GL320" i="7" s="1"/>
  <c r="GO320" i="7" l="1"/>
  <c r="GP320" i="7" s="1"/>
  <c r="GK320" i="7"/>
  <c r="GQ320" i="7" s="1"/>
  <c r="GL321" i="7" s="1"/>
  <c r="GK321" i="7" l="1"/>
  <c r="GO321" i="7"/>
  <c r="GP321" i="7" s="1"/>
  <c r="GQ321" i="7" l="1"/>
  <c r="GL322" i="7" s="1"/>
  <c r="GK322" i="7" l="1"/>
  <c r="GO322" i="7"/>
  <c r="GP322" i="7" s="1"/>
  <c r="GQ322" i="7" l="1"/>
  <c r="GL323" i="7" s="1"/>
  <c r="GK323" i="7" l="1"/>
  <c r="GO323" i="7"/>
  <c r="GP323" i="7" s="1"/>
  <c r="GQ323" i="7" l="1"/>
  <c r="GL324" i="7" s="1"/>
  <c r="GR326" i="7"/>
  <c r="GK324" i="7" l="1"/>
  <c r="GO324" i="7"/>
  <c r="GP324" i="7" s="1"/>
  <c r="GQ324" i="7" l="1"/>
  <c r="GL325" i="7" s="1"/>
  <c r="GK325" i="7" l="1"/>
  <c r="GO325" i="7"/>
  <c r="GP325" i="7" s="1"/>
  <c r="GQ325" i="7" l="1"/>
  <c r="GL326" i="7" s="1"/>
  <c r="GK326" i="7" l="1"/>
  <c r="GO326" i="7"/>
  <c r="GP326" i="7" s="1"/>
  <c r="GQ326" i="7" l="1"/>
  <c r="GL327" i="7" s="1"/>
  <c r="GK327" i="7" l="1"/>
  <c r="GO327" i="7"/>
  <c r="GP327" i="7" s="1"/>
  <c r="GR327" i="7" l="1"/>
  <c r="GQ327" i="7"/>
  <c r="GL328" i="7" s="1"/>
  <c r="GK328" i="7" l="1"/>
  <c r="GO328" i="7"/>
  <c r="GP328" i="7" s="1"/>
  <c r="GR328" i="7" l="1"/>
  <c r="GQ328" i="7"/>
  <c r="GL329" i="7" s="1"/>
  <c r="GO329" i="7" l="1"/>
  <c r="GP329" i="7" s="1"/>
  <c r="GK329" i="7"/>
  <c r="GQ329" i="7" l="1"/>
  <c r="GL330" i="7" s="1"/>
  <c r="GR329" i="7"/>
  <c r="GK330" i="7" l="1"/>
  <c r="GO330" i="7"/>
  <c r="GP330" i="7" s="1"/>
  <c r="GR330" i="7" l="1"/>
  <c r="GQ330" i="7"/>
  <c r="GL331" i="7" s="1"/>
  <c r="GO331" i="7" l="1"/>
  <c r="GP331" i="7" s="1"/>
  <c r="GK331" i="7"/>
  <c r="GR331" i="7" l="1"/>
  <c r="GQ331" i="7"/>
  <c r="GL332" i="7" s="1"/>
  <c r="GO332" i="7" l="1"/>
  <c r="GP332" i="7" s="1"/>
  <c r="GK332" i="7"/>
  <c r="GR332" i="7" l="1"/>
  <c r="GQ332" i="7"/>
  <c r="GL333" i="7" s="1"/>
  <c r="GK333" i="7" l="1"/>
  <c r="GO333" i="7"/>
  <c r="GP333" i="7" s="1"/>
  <c r="GR333" i="7" l="1"/>
  <c r="GQ333" i="7"/>
  <c r="GL334" i="7" s="1"/>
  <c r="GO334" i="7" l="1"/>
  <c r="GP334" i="7" s="1"/>
  <c r="GK334" i="7"/>
  <c r="GR334" i="7" l="1"/>
  <c r="GQ334" i="7"/>
  <c r="GL335" i="7" s="1"/>
  <c r="GO335" i="7" l="1"/>
  <c r="GP335" i="7" s="1"/>
  <c r="GK335" i="7"/>
  <c r="GR335" i="7" l="1"/>
  <c r="GQ335" i="7"/>
  <c r="GL336" i="7" s="1"/>
  <c r="GO336" i="7" l="1"/>
  <c r="GP336" i="7" s="1"/>
  <c r="GK336" i="7"/>
  <c r="GR336" i="7" l="1"/>
  <c r="GQ336" i="7"/>
  <c r="GL337" i="7" s="1"/>
  <c r="GO337" i="7" l="1"/>
  <c r="GP337" i="7" s="1"/>
  <c r="GK337" i="7"/>
  <c r="GR337" i="7" l="1"/>
  <c r="GQ337" i="7"/>
  <c r="GL338" i="7" s="1"/>
  <c r="GK338" i="7" l="1"/>
  <c r="GO338" i="7"/>
  <c r="GP338" i="7" s="1"/>
  <c r="GR338" i="7" l="1"/>
  <c r="GQ338" i="7"/>
  <c r="GL339" i="7" s="1"/>
  <c r="GO339" i="7" l="1"/>
  <c r="GP339" i="7" s="1"/>
  <c r="GK339" i="7"/>
  <c r="GR339" i="7" l="1"/>
  <c r="GQ339" i="7"/>
  <c r="GL340" i="7" s="1"/>
  <c r="GO340" i="7" l="1"/>
  <c r="GP340" i="7" s="1"/>
  <c r="GK340" i="7"/>
  <c r="GR340" i="7" l="1"/>
  <c r="GQ340" i="7"/>
  <c r="GL341" i="7" s="1"/>
  <c r="GO341" i="7" l="1"/>
  <c r="GP341" i="7" s="1"/>
  <c r="GK341" i="7"/>
  <c r="GR341" i="7" l="1"/>
  <c r="GQ341" i="7"/>
  <c r="GL342" i="7" s="1"/>
  <c r="GK342" i="7" l="1"/>
  <c r="GO342" i="7"/>
  <c r="GP342" i="7" s="1"/>
  <c r="GQ342" i="7" l="1"/>
  <c r="GL343" i="7" s="1"/>
  <c r="GK343" i="7" l="1"/>
  <c r="GO343" i="7"/>
  <c r="GP343" i="7" s="1"/>
  <c r="GQ343" i="7" l="1"/>
  <c r="GL344" i="7" s="1"/>
  <c r="GO344" i="7" l="1"/>
  <c r="GP344" i="7" s="1"/>
  <c r="GK344" i="7"/>
  <c r="GQ344" i="7" s="1"/>
  <c r="GL345" i="7" s="1"/>
  <c r="GK345" i="7" l="1"/>
  <c r="GO345" i="7"/>
  <c r="GP345" i="7" s="1"/>
  <c r="GQ345" i="7" l="1"/>
  <c r="GL346" i="7" s="1"/>
  <c r="GK346" i="7" l="1"/>
  <c r="GO346" i="7"/>
  <c r="GP346" i="7" s="1"/>
  <c r="GQ346" i="7" l="1"/>
  <c r="GL347" i="7" s="1"/>
  <c r="GK347" i="7" l="1"/>
  <c r="GO347" i="7"/>
  <c r="GP347" i="7" s="1"/>
  <c r="GQ347" i="7" l="1"/>
  <c r="GL348" i="7" s="1"/>
  <c r="GO348" i="7" l="1"/>
  <c r="GP348" i="7" s="1"/>
  <c r="GK348" i="7"/>
  <c r="GQ348" i="7" s="1"/>
  <c r="GL349" i="7" s="1"/>
  <c r="GK349" i="7" l="1"/>
  <c r="GQ349" i="7" s="1"/>
  <c r="GL350" i="7" s="1"/>
  <c r="GO349" i="7"/>
  <c r="GP349" i="7" s="1"/>
  <c r="GO350" i="7" l="1"/>
  <c r="GP350" i="7" s="1"/>
  <c r="GK350" i="7"/>
  <c r="GR350" i="7" s="1"/>
  <c r="GQ350" i="7" l="1"/>
  <c r="GL351" i="7" s="1"/>
  <c r="GK351" i="7" l="1"/>
  <c r="GR351" i="7" s="1"/>
  <c r="GO351" i="7"/>
  <c r="GP351" i="7" s="1"/>
  <c r="GQ351" i="7" l="1"/>
  <c r="GL352" i="7" s="1"/>
  <c r="GO352" i="7" l="1"/>
  <c r="GP352" i="7" s="1"/>
  <c r="GK352" i="7"/>
  <c r="GR352" i="7" s="1"/>
  <c r="GQ352" i="7" l="1"/>
  <c r="GL353" i="7" s="1"/>
  <c r="GK353" i="7" l="1"/>
  <c r="GR353" i="7" s="1"/>
  <c r="GO353" i="7"/>
  <c r="GP353" i="7" s="1"/>
  <c r="GQ353" i="7" l="1"/>
  <c r="GL354" i="7" s="1"/>
  <c r="GO354" i="7" l="1"/>
  <c r="GP354" i="7" s="1"/>
  <c r="GK354" i="7"/>
  <c r="GR354" i="7" s="1"/>
  <c r="GQ354" i="7" l="1"/>
  <c r="GL355" i="7" s="1"/>
  <c r="GO355" i="7" l="1"/>
  <c r="GP355" i="7" s="1"/>
  <c r="GK355" i="7"/>
  <c r="GR355" i="7" s="1"/>
  <c r="GQ355" i="7" l="1"/>
  <c r="GL356" i="7" s="1"/>
  <c r="GO356" i="7" l="1"/>
  <c r="GP356" i="7" s="1"/>
  <c r="GK356" i="7"/>
  <c r="GR356" i="7" s="1"/>
  <c r="GQ356" i="7" l="1"/>
  <c r="GL357" i="7" s="1"/>
  <c r="GK357" i="7" l="1"/>
  <c r="GR357" i="7" s="1"/>
  <c r="GO357" i="7"/>
  <c r="GP357" i="7" s="1"/>
  <c r="GQ357" i="7" l="1"/>
  <c r="GL358" i="7" s="1"/>
  <c r="GO358" i="7" l="1"/>
  <c r="GP358" i="7" s="1"/>
  <c r="GK358" i="7"/>
  <c r="GR358" i="7" s="1"/>
  <c r="GQ358" i="7" l="1"/>
  <c r="GL359" i="7" s="1"/>
  <c r="GO359" i="7" l="1"/>
  <c r="GP359" i="7" s="1"/>
  <c r="GK359" i="7"/>
  <c r="GR359" i="7" s="1"/>
  <c r="GQ359" i="7" l="1"/>
  <c r="GL360" i="7" s="1"/>
  <c r="GO360" i="7" l="1"/>
  <c r="GP360" i="7" s="1"/>
  <c r="GK360" i="7"/>
  <c r="GR360" i="7" s="1"/>
  <c r="GQ360" i="7" l="1"/>
  <c r="GL361" i="7" s="1"/>
  <c r="GK361" i="7" l="1"/>
  <c r="GR361" i="7" s="1"/>
  <c r="GO361" i="7"/>
  <c r="GP361" i="7" s="1"/>
  <c r="GQ361" i="7" l="1"/>
  <c r="GL362" i="7" s="1"/>
  <c r="GO362" i="7" l="1"/>
  <c r="GP362" i="7" s="1"/>
  <c r="GK362" i="7"/>
  <c r="GR362" i="7" s="1"/>
  <c r="GQ362" i="7" l="1"/>
  <c r="GL363" i="7" s="1"/>
  <c r="GK363" i="7" l="1"/>
  <c r="GR363" i="7" s="1"/>
  <c r="GO363" i="7"/>
  <c r="GP363" i="7" s="1"/>
  <c r="GQ363" i="7" l="1"/>
  <c r="GL364" i="7" s="1"/>
  <c r="GO364" i="7" l="1"/>
  <c r="GP364" i="7" s="1"/>
  <c r="GK364" i="7"/>
  <c r="GR364" i="7" s="1"/>
  <c r="GQ364" i="7" l="1"/>
  <c r="GL365" i="7" s="1"/>
  <c r="GO365" i="7" l="1"/>
  <c r="GP365" i="7" s="1"/>
  <c r="GK365" i="7"/>
  <c r="GR365" i="7" s="1"/>
  <c r="GQ365" i="7" l="1"/>
  <c r="GL366" i="7" s="1"/>
  <c r="GK366" i="7" l="1"/>
  <c r="GO366" i="7"/>
  <c r="GP366" i="7" s="1"/>
  <c r="GQ366" i="7" l="1"/>
  <c r="GL367" i="7" s="1"/>
  <c r="GK367" i="7" l="1"/>
  <c r="GO367" i="7"/>
  <c r="GP367" i="7" s="1"/>
  <c r="GQ367" i="7" l="1"/>
  <c r="GL368" i="7" s="1"/>
  <c r="GO368" i="7" l="1"/>
  <c r="GP368" i="7" s="1"/>
  <c r="GK368" i="7"/>
  <c r="GQ368" i="7" s="1"/>
  <c r="GL369" i="7" s="1"/>
  <c r="GO369" i="7" l="1"/>
  <c r="GP369" i="7" s="1"/>
  <c r="GK369" i="7"/>
  <c r="GQ369" i="7" s="1"/>
  <c r="GL370" i="7" s="1"/>
  <c r="GO370" i="7" l="1"/>
  <c r="GP370" i="7" s="1"/>
  <c r="GK370" i="7"/>
  <c r="GQ370" i="7" s="1"/>
  <c r="GL371" i="7" s="1"/>
  <c r="GK371" i="7" l="1"/>
  <c r="GO371" i="7"/>
  <c r="GP371" i="7" s="1"/>
  <c r="GQ371" i="7" l="1"/>
  <c r="GL372" i="7" s="1"/>
  <c r="GK372" i="7" l="1"/>
  <c r="GO372" i="7"/>
  <c r="GP372" i="7" s="1"/>
  <c r="GQ372" i="7" l="1"/>
  <c r="GL373" i="7" s="1"/>
  <c r="GO373" i="7" l="1"/>
  <c r="GP373" i="7" s="1"/>
  <c r="GK373" i="7"/>
  <c r="GQ373" i="7" s="1"/>
  <c r="GL374" i="7" s="1"/>
  <c r="GO374" i="7" l="1"/>
  <c r="GP374" i="7" s="1"/>
  <c r="GK374" i="7"/>
  <c r="GR374" i="7" s="1"/>
  <c r="GQ374" i="7" l="1"/>
  <c r="GL375" i="7" s="1"/>
  <c r="GK375" i="7" l="1"/>
  <c r="GR375" i="7" s="1"/>
  <c r="GO375" i="7"/>
  <c r="GP375" i="7" s="1"/>
  <c r="GQ375" i="7" l="1"/>
  <c r="GL376" i="7" s="1"/>
  <c r="GO376" i="7" l="1"/>
  <c r="GP376" i="7" s="1"/>
  <c r="GK376" i="7"/>
  <c r="GR376" i="7" s="1"/>
  <c r="GQ376" i="7" l="1"/>
  <c r="GL377" i="7" s="1"/>
  <c r="GO377" i="7" l="1"/>
  <c r="GP377" i="7" s="1"/>
  <c r="GK377" i="7"/>
  <c r="GR377" i="7" s="1"/>
  <c r="GQ377" i="7" l="1"/>
  <c r="GL378" i="7" s="1"/>
  <c r="GK378" i="7" l="1"/>
  <c r="GR378" i="7" s="1"/>
  <c r="GO378" i="7"/>
  <c r="GP378" i="7" s="1"/>
  <c r="GQ378" i="7" l="1"/>
  <c r="GL379" i="7" s="1"/>
  <c r="GO379" i="7" l="1"/>
  <c r="GP379" i="7" s="1"/>
  <c r="GK379" i="7"/>
  <c r="GR379" i="7" s="1"/>
  <c r="GQ379" i="7" l="1"/>
  <c r="GL380" i="7" s="1"/>
  <c r="GO380" i="7" l="1"/>
  <c r="GP380" i="7" s="1"/>
  <c r="GK380" i="7"/>
  <c r="GR380" i="7" s="1"/>
  <c r="GQ380" i="7" l="1"/>
  <c r="GL381" i="7" s="1"/>
  <c r="GK381" i="7" l="1"/>
  <c r="GR381" i="7" s="1"/>
  <c r="GO381" i="7"/>
  <c r="GP381" i="7" s="1"/>
  <c r="GQ381" i="7" l="1"/>
  <c r="GL382" i="7" s="1"/>
  <c r="GO382" i="7" l="1"/>
  <c r="GP382" i="7" s="1"/>
  <c r="GK382" i="7"/>
  <c r="GR382" i="7" s="1"/>
  <c r="GQ382" i="7" l="1"/>
  <c r="GL383" i="7" s="1"/>
  <c r="GO383" i="7" l="1"/>
  <c r="GP383" i="7" s="1"/>
  <c r="GK383" i="7"/>
  <c r="GR383" i="7" s="1"/>
  <c r="GQ383" i="7" l="1"/>
  <c r="GL384" i="7" s="1"/>
  <c r="GO384" i="7" l="1"/>
  <c r="GP384" i="7" s="1"/>
  <c r="GK384" i="7"/>
  <c r="GR384" i="7" s="1"/>
  <c r="GQ384" i="7" l="1"/>
  <c r="GL385" i="7" s="1"/>
  <c r="GK385" i="7" l="1"/>
  <c r="GR385" i="7" s="1"/>
  <c r="GO385" i="7"/>
  <c r="GP385" i="7" s="1"/>
  <c r="GQ385" i="7" l="1"/>
  <c r="GL386" i="7" s="1"/>
  <c r="GK386" i="7" l="1"/>
  <c r="GR386" i="7" s="1"/>
  <c r="GO386" i="7"/>
  <c r="GP386" i="7" s="1"/>
  <c r="GQ386" i="7" l="1"/>
  <c r="GL387" i="7" s="1"/>
  <c r="GO387" i="7" l="1"/>
  <c r="GP387" i="7" s="1"/>
  <c r="GK387" i="7"/>
  <c r="GR387" i="7" s="1"/>
  <c r="GQ387" i="7" l="1"/>
  <c r="GL388" i="7" s="1"/>
  <c r="GK388" i="7" l="1"/>
  <c r="GR388" i="7" s="1"/>
  <c r="GO388" i="7"/>
  <c r="GP388" i="7" s="1"/>
  <c r="GQ388" i="7" l="1"/>
  <c r="GL389" i="7" s="1"/>
  <c r="GK389" i="7" l="1"/>
  <c r="GO389" i="7"/>
  <c r="GP389" i="7" s="1"/>
  <c r="GQ389" i="7" l="1"/>
  <c r="GL390" i="7" s="1"/>
  <c r="GO390" i="7" s="1"/>
  <c r="GP390" i="7" s="1"/>
  <c r="GR389" i="7"/>
  <c r="GK390" i="7" l="1"/>
  <c r="GQ390" i="7" s="1"/>
  <c r="GL391" i="7" s="1"/>
  <c r="GO391" i="7" s="1"/>
  <c r="GP391" i="7" s="1"/>
  <c r="GK391" i="7" l="1"/>
  <c r="GQ391" i="7" s="1"/>
  <c r="GL392" i="7" s="1"/>
  <c r="GK392" i="7" l="1"/>
  <c r="GO392" i="7"/>
  <c r="GP392" i="7" s="1"/>
  <c r="GQ392" i="7" l="1"/>
  <c r="GL393" i="7" s="1"/>
  <c r="GO393" i="7" l="1"/>
  <c r="GP393" i="7" s="1"/>
  <c r="GK393" i="7"/>
  <c r="GQ393" i="7" s="1"/>
  <c r="GL394" i="7" s="1"/>
  <c r="GK394" i="7" l="1"/>
  <c r="GO394" i="7"/>
  <c r="GP394" i="7" s="1"/>
  <c r="GQ394" i="7" l="1"/>
  <c r="GL395" i="7" s="1"/>
  <c r="GO395" i="7" l="1"/>
  <c r="GP395" i="7" s="1"/>
  <c r="GK395" i="7"/>
  <c r="GQ395" i="7" s="1"/>
  <c r="GL396" i="7" s="1"/>
  <c r="GK396" i="7" l="1"/>
  <c r="GO396" i="7"/>
  <c r="GP396" i="7" s="1"/>
  <c r="GQ396" i="7" l="1"/>
  <c r="GL397" i="7" s="1"/>
  <c r="GO397" i="7" l="1"/>
  <c r="GP397" i="7" s="1"/>
  <c r="GK397" i="7"/>
  <c r="GQ397" i="7" s="1"/>
  <c r="GL398" i="7" s="1"/>
  <c r="GK398" i="7" l="1"/>
  <c r="GR398" i="7" s="1"/>
  <c r="GO398" i="7"/>
  <c r="GP398" i="7" s="1"/>
  <c r="GQ398" i="7" l="1"/>
  <c r="GL399" i="7" s="1"/>
  <c r="GK399" i="7" l="1"/>
  <c r="GR399" i="7" s="1"/>
  <c r="GO399" i="7"/>
  <c r="GP399" i="7" s="1"/>
  <c r="GQ399" i="7" l="1"/>
  <c r="GL400" i="7" s="1"/>
  <c r="GO400" i="7" l="1"/>
  <c r="GP400" i="7" s="1"/>
  <c r="GK400" i="7"/>
  <c r="GR400" i="7" s="1"/>
  <c r="GQ400" i="7" l="1"/>
  <c r="GL401" i="7" s="1"/>
  <c r="GO401" i="7" l="1"/>
  <c r="GP401" i="7" s="1"/>
  <c r="GK401" i="7"/>
  <c r="GQ401" i="7" l="1"/>
  <c r="GL402" i="7" s="1"/>
  <c r="GO402" i="7" s="1"/>
  <c r="GP402" i="7" s="1"/>
  <c r="GR401" i="7"/>
  <c r="GK402" i="7" l="1"/>
  <c r="GR402" i="7" s="1"/>
  <c r="GQ402" i="7" l="1"/>
  <c r="GL403" i="7" s="1"/>
  <c r="GO403" i="7" s="1"/>
  <c r="GP403" i="7" s="1"/>
  <c r="GK403" i="7" l="1"/>
  <c r="GR403" i="7" s="1"/>
  <c r="GQ403" i="7" l="1"/>
  <c r="GL404" i="7" s="1"/>
  <c r="GO404" i="7" s="1"/>
  <c r="GP404" i="7" s="1"/>
  <c r="GK404" i="7" l="1"/>
  <c r="GR404" i="7" s="1"/>
  <c r="GQ404" i="7" l="1"/>
  <c r="GL405" i="7" s="1"/>
  <c r="GO405" i="7" s="1"/>
  <c r="GP405" i="7" s="1"/>
  <c r="GK405" i="7" l="1"/>
  <c r="GR405" i="7" s="1"/>
  <c r="GQ405" i="7" l="1"/>
  <c r="GL406" i="7" s="1"/>
  <c r="GO406" i="7" s="1"/>
  <c r="GP406" i="7" s="1"/>
  <c r="GK406" i="7"/>
  <c r="GR406" i="7" s="1"/>
  <c r="GQ406" i="7" l="1"/>
  <c r="GL407" i="7" s="1"/>
  <c r="GO407" i="7" l="1"/>
  <c r="GP407" i="7" s="1"/>
  <c r="GK407" i="7"/>
  <c r="GR407" i="7" s="1"/>
  <c r="GQ407" i="7" l="1"/>
  <c r="GL408" i="7" s="1"/>
  <c r="GK408" i="7" l="1"/>
  <c r="GR408" i="7" s="1"/>
  <c r="GO408" i="7"/>
  <c r="GP408" i="7" s="1"/>
  <c r="GQ408" i="7" l="1"/>
  <c r="GL409" i="7" s="1"/>
  <c r="GO409" i="7" l="1"/>
  <c r="GP409" i="7" s="1"/>
  <c r="GK409" i="7"/>
  <c r="GR409" i="7" s="1"/>
  <c r="GQ409" i="7" l="1"/>
  <c r="GL410" i="7" s="1"/>
  <c r="GK410" i="7" l="1"/>
  <c r="GR410" i="7" s="1"/>
  <c r="GO410" i="7"/>
  <c r="GP410" i="7" s="1"/>
  <c r="GQ410" i="7" l="1"/>
  <c r="GL411" i="7" s="1"/>
  <c r="GO411" i="7" l="1"/>
  <c r="GP411" i="7" s="1"/>
  <c r="GK411" i="7"/>
  <c r="GR411" i="7" s="1"/>
  <c r="GQ411" i="7" l="1"/>
  <c r="GL412" i="7" s="1"/>
  <c r="GK412" i="7" l="1"/>
  <c r="GR412" i="7" s="1"/>
  <c r="GO412" i="7"/>
  <c r="GP412" i="7" s="1"/>
  <c r="GQ412" i="7" l="1"/>
  <c r="GL413" i="7" s="1"/>
  <c r="GO413" i="7" l="1"/>
  <c r="GP413" i="7" s="1"/>
  <c r="GK413" i="7"/>
  <c r="GR413" i="7" s="1"/>
  <c r="GQ413" i="7" l="1"/>
  <c r="GL414" i="7" s="1"/>
  <c r="GO414" i="7" l="1"/>
  <c r="GP414" i="7" s="1"/>
  <c r="GK414" i="7"/>
  <c r="GQ414" i="7" s="1"/>
  <c r="GL415" i="7" s="1"/>
  <c r="GK415" i="7" l="1"/>
  <c r="GQ415" i="7" s="1"/>
  <c r="GL416" i="7" s="1"/>
  <c r="GO415" i="7"/>
  <c r="GP415" i="7" s="1"/>
  <c r="GO416" i="7" l="1"/>
  <c r="GP416" i="7" s="1"/>
  <c r="GK416" i="7"/>
  <c r="GQ416" i="7" s="1"/>
  <c r="GL417" i="7" s="1"/>
  <c r="GK417" i="7" l="1"/>
  <c r="GO417" i="7"/>
  <c r="GP417" i="7" s="1"/>
  <c r="GQ417" i="7" l="1"/>
  <c r="GL418" i="7" s="1"/>
  <c r="GK418" i="7" l="1"/>
  <c r="GO418" i="7"/>
  <c r="GP418" i="7" s="1"/>
  <c r="GQ418" i="7" l="1"/>
  <c r="GL419" i="7" s="1"/>
  <c r="GK419" i="7" l="1"/>
  <c r="GO419" i="7"/>
  <c r="GP419" i="7" s="1"/>
  <c r="GQ419" i="7" l="1"/>
  <c r="GL420" i="7" s="1"/>
  <c r="GO420" i="7" l="1"/>
  <c r="GP420" i="7" s="1"/>
  <c r="GK420" i="7"/>
  <c r="GQ420" i="7" s="1"/>
  <c r="GL421" i="7" s="1"/>
  <c r="GO421" i="7" l="1"/>
  <c r="GP421" i="7" s="1"/>
  <c r="GK421" i="7"/>
  <c r="GQ421" i="7" s="1"/>
  <c r="GL422" i="7" s="1"/>
  <c r="GO422" i="7" l="1"/>
  <c r="GP422" i="7" s="1"/>
  <c r="GK422" i="7"/>
  <c r="GR422" i="7" s="1"/>
  <c r="GQ422" i="7" l="1"/>
  <c r="GL423" i="7" s="1"/>
  <c r="GK423" i="7" l="1"/>
  <c r="GR423" i="7" s="1"/>
  <c r="GO423" i="7"/>
  <c r="GP423" i="7" s="1"/>
  <c r="GQ423" i="7" l="1"/>
  <c r="GL424" i="7" s="1"/>
  <c r="GK424" i="7" l="1"/>
  <c r="GR424" i="7" s="1"/>
  <c r="GO424" i="7"/>
  <c r="GP424" i="7" s="1"/>
  <c r="GQ424" i="7" l="1"/>
  <c r="GL425" i="7" s="1"/>
  <c r="GO425" i="7" l="1"/>
  <c r="GP425" i="7" s="1"/>
  <c r="GK425" i="7"/>
  <c r="GR425" i="7" s="1"/>
  <c r="GQ425" i="7" l="1"/>
  <c r="GL426" i="7" l="1"/>
  <c r="GO426" i="7" s="1"/>
  <c r="GP426" i="7" s="1"/>
  <c r="GK426" i="7"/>
  <c r="GR426" i="7" s="1"/>
  <c r="GQ426" i="7" l="1"/>
  <c r="GL427" i="7" l="1"/>
  <c r="GO427" i="7" s="1"/>
  <c r="GP427" i="7" s="1"/>
  <c r="GK427" i="7"/>
  <c r="GR427" i="7" s="1"/>
  <c r="GQ427" i="7" l="1"/>
  <c r="GL428" i="7" l="1"/>
  <c r="GO428" i="7" s="1"/>
  <c r="GP428" i="7" s="1"/>
  <c r="GK428" i="7"/>
  <c r="GR428" i="7" s="1"/>
  <c r="GQ428" i="7" l="1"/>
  <c r="GL429" i="7" l="1"/>
  <c r="GO429" i="7" s="1"/>
  <c r="GP429" i="7" s="1"/>
  <c r="GK429" i="7"/>
  <c r="GR429" i="7" s="1"/>
  <c r="GQ429" i="7" l="1"/>
  <c r="GL430" i="7" l="1"/>
  <c r="GO430" i="7" s="1"/>
  <c r="GP430" i="7" s="1"/>
  <c r="GK430" i="7"/>
  <c r="GR430" i="7" s="1"/>
  <c r="GQ430" i="7" l="1"/>
  <c r="GL431" i="7" l="1"/>
  <c r="GO431" i="7" s="1"/>
  <c r="GP431" i="7" s="1"/>
  <c r="GK431" i="7"/>
  <c r="GR431" i="7" s="1"/>
  <c r="GQ431" i="7" l="1"/>
  <c r="GL432" i="7" l="1"/>
  <c r="GO432" i="7" s="1"/>
  <c r="GP432" i="7" s="1"/>
  <c r="GK432" i="7"/>
  <c r="GR432" i="7" s="1"/>
  <c r="GQ432" i="7" l="1"/>
  <c r="GL433" i="7" l="1"/>
  <c r="GO433" i="7" s="1"/>
  <c r="GP433" i="7" s="1"/>
  <c r="GK433" i="7"/>
  <c r="GR433" i="7" s="1"/>
  <c r="GQ433" i="7" l="1"/>
  <c r="GL434" i="7" l="1"/>
  <c r="GO434" i="7" s="1"/>
  <c r="GP434" i="7" s="1"/>
  <c r="GK434" i="7"/>
  <c r="GR434" i="7" s="1"/>
  <c r="GQ434" i="7" l="1"/>
  <c r="GL435" i="7" l="1"/>
  <c r="GO435" i="7" s="1"/>
  <c r="GP435" i="7" s="1"/>
  <c r="GK435" i="7"/>
  <c r="GR435" i="7" s="1"/>
  <c r="GQ435" i="7" l="1"/>
  <c r="GL436" i="7" l="1"/>
  <c r="GO436" i="7" s="1"/>
  <c r="GP436" i="7" s="1"/>
  <c r="GK436" i="7"/>
  <c r="GR436" i="7" s="1"/>
  <c r="GQ436" i="7" l="1"/>
  <c r="GL437" i="7" l="1"/>
  <c r="GO437" i="7" s="1"/>
  <c r="GP437" i="7" s="1"/>
  <c r="GK437" i="7"/>
  <c r="GR437" i="7" s="1"/>
  <c r="GQ437" i="7" l="1"/>
  <c r="GK438" i="7" s="1"/>
  <c r="GL438" i="7" l="1"/>
  <c r="GQ438" i="7" s="1"/>
  <c r="GL439" i="7" l="1"/>
  <c r="GO439" i="7" s="1"/>
  <c r="GP439" i="7" s="1"/>
  <c r="GK439" i="7"/>
  <c r="GO438" i="7"/>
  <c r="GP438" i="7" s="1"/>
  <c r="GR446" i="7"/>
  <c r="GQ439" i="7" l="1"/>
  <c r="GL440" i="7" s="1"/>
  <c r="GO440" i="7" s="1"/>
  <c r="GP440" i="7" s="1"/>
  <c r="GK440" i="7" l="1"/>
  <c r="GQ440" i="7" s="1"/>
  <c r="GL441" i="7" s="1"/>
  <c r="GO441" i="7" s="1"/>
  <c r="GP441" i="7" s="1"/>
  <c r="GK441" i="7" l="1"/>
  <c r="GQ441" i="7" s="1"/>
  <c r="GL442" i="7" s="1"/>
  <c r="GK442" i="7" l="1"/>
  <c r="GO442" i="7"/>
  <c r="GP442" i="7" s="1"/>
  <c r="GQ442" i="7" l="1"/>
  <c r="GL443" i="7" s="1"/>
  <c r="GO443" i="7" l="1"/>
  <c r="GP443" i="7" s="1"/>
  <c r="GK443" i="7"/>
  <c r="GQ443" i="7" l="1"/>
  <c r="GL444" i="7" s="1"/>
  <c r="GK444" i="7" l="1"/>
  <c r="GQ444" i="7" s="1"/>
  <c r="GL445" i="7" s="1"/>
  <c r="GO444" i="7"/>
  <c r="GP444" i="7" s="1"/>
  <c r="GK445" i="7" l="1"/>
  <c r="GO445" i="7"/>
  <c r="GP445" i="7" s="1"/>
  <c r="GQ445" i="7" l="1"/>
  <c r="GL446" i="7" s="1"/>
  <c r="GK446" i="7" l="1"/>
  <c r="GO446" i="7"/>
  <c r="GP446" i="7" s="1"/>
  <c r="GQ446" i="7" l="1"/>
  <c r="GL447" i="7" s="1"/>
  <c r="GO447" i="7" l="1"/>
  <c r="GP447" i="7" s="1"/>
  <c r="GK447" i="7"/>
  <c r="GR447" i="7" s="1"/>
  <c r="GQ447" i="7" l="1"/>
  <c r="GL448" i="7" s="1"/>
  <c r="GK448" i="7" l="1"/>
  <c r="GR448" i="7" s="1"/>
  <c r="GO448" i="7"/>
  <c r="GP448" i="7" s="1"/>
  <c r="GQ448" i="7" l="1"/>
  <c r="GL449" i="7" s="1"/>
  <c r="GK449" i="7" l="1"/>
  <c r="GR449" i="7" s="1"/>
  <c r="GO449" i="7"/>
  <c r="GP449" i="7" s="1"/>
  <c r="GQ449" i="7" l="1"/>
  <c r="GL450" i="7" s="1"/>
  <c r="GK450" i="7" l="1"/>
  <c r="GR450" i="7" s="1"/>
  <c r="GO450" i="7"/>
  <c r="GP450" i="7" s="1"/>
  <c r="GQ450" i="7" l="1"/>
  <c r="GL451" i="7" s="1"/>
  <c r="GO451" i="7" l="1"/>
  <c r="GP451" i="7" s="1"/>
  <c r="GK451" i="7"/>
  <c r="GR451" i="7" s="1"/>
  <c r="GQ451" i="7" l="1"/>
  <c r="GL452" i="7" s="1"/>
  <c r="GK452" i="7" l="1"/>
  <c r="GR452" i="7" s="1"/>
  <c r="GO452" i="7"/>
  <c r="GP452" i="7" s="1"/>
  <c r="GQ452" i="7" l="1"/>
  <c r="GL453" i="7" s="1"/>
  <c r="GO453" i="7" l="1"/>
  <c r="GP453" i="7" s="1"/>
  <c r="GK453" i="7"/>
  <c r="GR453" i="7" s="1"/>
  <c r="GQ453" i="7" l="1"/>
  <c r="GL454" i="7" s="1"/>
  <c r="GK454" i="7" l="1"/>
  <c r="GR454" i="7" s="1"/>
  <c r="GO454" i="7"/>
  <c r="GP454" i="7" s="1"/>
  <c r="GQ454" i="7" l="1"/>
  <c r="GL455" i="7" s="1"/>
  <c r="GK455" i="7" l="1"/>
  <c r="GR455" i="7" s="1"/>
  <c r="GO455" i="7"/>
  <c r="GP455" i="7" s="1"/>
  <c r="GQ455" i="7" l="1"/>
  <c r="GL456" i="7" s="1"/>
  <c r="GO456" i="7" l="1"/>
  <c r="GP456" i="7" s="1"/>
  <c r="GK456" i="7"/>
  <c r="GR456" i="7" s="1"/>
  <c r="GQ456" i="7" l="1"/>
  <c r="GL457" i="7" s="1"/>
  <c r="GK457" i="7" l="1"/>
  <c r="GR457" i="7" s="1"/>
  <c r="GO457" i="7"/>
  <c r="GP457" i="7" s="1"/>
  <c r="GQ457" i="7" l="1"/>
  <c r="GL458" i="7" s="1"/>
  <c r="GK458" i="7" l="1"/>
  <c r="GR458" i="7" s="1"/>
  <c r="GO458" i="7"/>
  <c r="GP458" i="7" s="1"/>
  <c r="GQ458" i="7" l="1"/>
  <c r="GL459" i="7" s="1"/>
  <c r="GK459" i="7" l="1"/>
  <c r="GR459" i="7" s="1"/>
  <c r="GO459" i="7"/>
  <c r="GP459" i="7" s="1"/>
  <c r="GQ459" i="7" l="1"/>
  <c r="GL460" i="7" s="1"/>
  <c r="GO460" i="7" l="1"/>
  <c r="GP460" i="7" s="1"/>
  <c r="GK460" i="7"/>
  <c r="GR460" i="7" s="1"/>
  <c r="GQ460" i="7" l="1"/>
  <c r="GL461" i="7" s="1"/>
  <c r="GO461" i="7" l="1"/>
  <c r="GP461" i="7" s="1"/>
  <c r="GK461" i="7"/>
  <c r="GQ461" i="7" s="1"/>
  <c r="GL462" i="7" s="1"/>
  <c r="GO462" i="7" l="1"/>
  <c r="GP462" i="7" s="1"/>
  <c r="GK462" i="7"/>
  <c r="GQ462" i="7" s="1"/>
  <c r="GL463" i="7" s="1"/>
  <c r="GK463" i="7" l="1"/>
  <c r="GO463" i="7"/>
  <c r="GP463" i="7" s="1"/>
  <c r="GQ463" i="7" l="1"/>
  <c r="GL464" i="7" s="1"/>
  <c r="GK464" i="7" l="1"/>
  <c r="GO464" i="7"/>
  <c r="GP464" i="7" s="1"/>
  <c r="GQ464" i="7" l="1"/>
  <c r="GL465" i="7" s="1"/>
  <c r="GO465" i="7" l="1"/>
  <c r="GP465" i="7" s="1"/>
  <c r="GK465" i="7"/>
  <c r="GQ465" i="7" s="1"/>
  <c r="GL466" i="7" s="1"/>
  <c r="GO466" i="7" l="1"/>
  <c r="GP466" i="7" s="1"/>
  <c r="GK466" i="7"/>
  <c r="GQ466" i="7" s="1"/>
  <c r="GL467" i="7" s="1"/>
  <c r="GO467" i="7" l="1"/>
  <c r="GP467" i="7" s="1"/>
  <c r="GK467" i="7"/>
  <c r="GQ467" i="7" s="1"/>
  <c r="GL468" i="7" s="1"/>
  <c r="GK468" i="7" l="1"/>
  <c r="GO468" i="7"/>
  <c r="GP468" i="7" s="1"/>
  <c r="GQ468" i="7" l="1"/>
  <c r="GL469" i="7" s="1"/>
  <c r="GO469" i="7" l="1"/>
  <c r="GP469" i="7" s="1"/>
  <c r="GK469" i="7"/>
  <c r="GQ469" i="7" s="1"/>
  <c r="GL470" i="7" s="1"/>
  <c r="GO470" i="7" l="1"/>
  <c r="GP470" i="7" s="1"/>
  <c r="GK470" i="7"/>
  <c r="GR470" i="7" s="1"/>
  <c r="GQ470" i="7" l="1"/>
  <c r="GL471" i="7" s="1"/>
  <c r="GO471" i="7" l="1"/>
  <c r="GP471" i="7" s="1"/>
  <c r="GK471" i="7"/>
  <c r="GR471" i="7" s="1"/>
  <c r="GQ471" i="7" l="1"/>
  <c r="GL472" i="7" s="1"/>
  <c r="GO472" i="7" l="1"/>
  <c r="GP472" i="7" s="1"/>
  <c r="GK472" i="7"/>
  <c r="GQ472" i="7" l="1"/>
  <c r="GL473" i="7" s="1"/>
  <c r="GR472" i="7"/>
  <c r="GO473" i="7" l="1"/>
  <c r="GP473" i="7" s="1"/>
  <c r="GK473" i="7"/>
  <c r="GQ473" i="7" s="1"/>
  <c r="GL474" i="7" s="1"/>
  <c r="GO474" i="7" l="1"/>
  <c r="GP474" i="7" s="1"/>
  <c r="GK474" i="7"/>
  <c r="GQ474" i="7" s="1"/>
  <c r="GL475" i="7" s="1"/>
  <c r="GK475" i="7" l="1"/>
  <c r="GR475" i="7" s="1"/>
  <c r="GO475" i="7"/>
  <c r="GP475" i="7" s="1"/>
  <c r="GQ475" i="7" l="1"/>
  <c r="GL476" i="7" l="1"/>
  <c r="GO476" i="7" s="1"/>
  <c r="GP476" i="7" s="1"/>
  <c r="GK476" i="7"/>
  <c r="GR476" i="7" s="1"/>
  <c r="GQ476" i="7" l="1"/>
  <c r="GL477" i="7" l="1"/>
  <c r="GO477" i="7" s="1"/>
  <c r="GP477" i="7" s="1"/>
  <c r="GK477" i="7"/>
  <c r="GR477" i="7" s="1"/>
  <c r="GQ477" i="7" l="1"/>
  <c r="GL478" i="7" l="1"/>
  <c r="GO478" i="7" s="1"/>
  <c r="GP478" i="7" s="1"/>
  <c r="GK478" i="7"/>
  <c r="GR478" i="7" s="1"/>
  <c r="GQ478" i="7" l="1"/>
  <c r="GL479" i="7" l="1"/>
  <c r="GO479" i="7" s="1"/>
  <c r="GP479" i="7" s="1"/>
  <c r="GK479" i="7"/>
  <c r="GR479" i="7" s="1"/>
  <c r="GQ479" i="7" l="1"/>
  <c r="GL480" i="7" l="1"/>
  <c r="GO480" i="7" s="1"/>
  <c r="GP480" i="7" s="1"/>
  <c r="GK480" i="7"/>
  <c r="GR480" i="7" s="1"/>
  <c r="GQ480" i="7" l="1"/>
  <c r="GL481" i="7" l="1"/>
  <c r="GO481" i="7" s="1"/>
  <c r="GP481" i="7" s="1"/>
  <c r="GK481" i="7"/>
  <c r="GR481" i="7" s="1"/>
  <c r="GQ481" i="7" l="1"/>
  <c r="GL482" i="7" l="1"/>
  <c r="GO482" i="7" s="1"/>
  <c r="GP482" i="7" s="1"/>
  <c r="GK482" i="7"/>
  <c r="GR482" i="7" s="1"/>
  <c r="GQ482" i="7" l="1"/>
  <c r="GL483" i="7" l="1"/>
  <c r="GO483" i="7" s="1"/>
  <c r="GP483" i="7" s="1"/>
  <c r="GK483" i="7"/>
  <c r="GR483" i="7" s="1"/>
  <c r="GQ483" i="7" l="1"/>
  <c r="GL484" i="7" l="1"/>
  <c r="GO484" i="7" s="1"/>
  <c r="GP484" i="7" s="1"/>
  <c r="GK484" i="7"/>
  <c r="GR484" i="7" s="1"/>
  <c r="GQ484" i="7" l="1"/>
  <c r="GL485" i="7" l="1"/>
  <c r="GO485" i="7" s="1"/>
  <c r="GP485" i="7" s="1"/>
  <c r="GK485" i="7"/>
  <c r="GR485" i="7" s="1"/>
  <c r="GQ485" i="7" l="1"/>
  <c r="GR494" i="7"/>
  <c r="GL486" i="7" l="1"/>
  <c r="GO486" i="7" s="1"/>
  <c r="GP486" i="7" s="1"/>
  <c r="GK486" i="7"/>
  <c r="GQ486" i="7" l="1"/>
  <c r="GL487" i="7" s="1"/>
  <c r="GO487" i="7" s="1"/>
  <c r="GP487" i="7" s="1"/>
  <c r="GK487" i="7" l="1"/>
  <c r="GQ487" i="7" s="1"/>
  <c r="GL488" i="7" s="1"/>
  <c r="GK488" i="7" l="1"/>
  <c r="GO488" i="7"/>
  <c r="GP488" i="7" s="1"/>
  <c r="GQ488" i="7" l="1"/>
  <c r="GL489" i="7" s="1"/>
  <c r="GO489" i="7" l="1"/>
  <c r="GP489" i="7" s="1"/>
  <c r="GK489" i="7"/>
  <c r="GQ489" i="7" s="1"/>
  <c r="GL490" i="7" s="1"/>
  <c r="GK490" i="7" l="1"/>
  <c r="GO490" i="7"/>
  <c r="GP490" i="7" s="1"/>
  <c r="GQ490" i="7" l="1"/>
  <c r="GL491" i="7" s="1"/>
  <c r="GK491" i="7" l="1"/>
  <c r="GO491" i="7"/>
  <c r="GP491" i="7" s="1"/>
  <c r="GQ491" i="7" l="1"/>
  <c r="GL492" i="7" s="1"/>
  <c r="GK492" i="7" l="1"/>
  <c r="GO492" i="7"/>
  <c r="GP492" i="7" s="1"/>
  <c r="GQ492" i="7" l="1"/>
  <c r="GL493" i="7" s="1"/>
  <c r="GO493" i="7" l="1"/>
  <c r="GP493" i="7" s="1"/>
  <c r="GK493" i="7"/>
  <c r="GQ493" i="7" s="1"/>
  <c r="GL494" i="7" s="1"/>
  <c r="GK494" i="7" l="1"/>
  <c r="GO494" i="7"/>
  <c r="GP494" i="7" s="1"/>
  <c r="GQ494" i="7" l="1"/>
  <c r="GL495" i="7" s="1"/>
  <c r="GO495" i="7" l="1"/>
  <c r="GP495" i="7" s="1"/>
  <c r="GK495" i="7"/>
  <c r="GR495" i="7" s="1"/>
  <c r="GQ495" i="7" l="1"/>
  <c r="GL496" i="7" s="1"/>
  <c r="GO496" i="7" l="1"/>
  <c r="GP496" i="7" s="1"/>
  <c r="GK496" i="7"/>
  <c r="GR496" i="7" s="1"/>
  <c r="GQ496" i="7" l="1"/>
  <c r="GL497" i="7" s="1"/>
  <c r="GO497" i="7" l="1"/>
  <c r="GP497" i="7" s="1"/>
  <c r="GK497" i="7"/>
  <c r="GR497" i="7" s="1"/>
  <c r="GQ497" i="7" l="1"/>
  <c r="GL498" i="7" s="1"/>
  <c r="GK498" i="7" l="1"/>
  <c r="GR498" i="7" s="1"/>
  <c r="GO498" i="7"/>
  <c r="GP498" i="7" s="1"/>
  <c r="GQ498" i="7" l="1"/>
  <c r="GL499" i="7" s="1"/>
  <c r="GO499" i="7" l="1"/>
  <c r="GP499" i="7" s="1"/>
  <c r="GK499" i="7"/>
  <c r="GR499" i="7" s="1"/>
  <c r="GQ499" i="7" l="1"/>
  <c r="GL500" i="7" s="1"/>
  <c r="GK500" i="7" l="1"/>
  <c r="GR500" i="7" s="1"/>
  <c r="GO500" i="7"/>
  <c r="GP500" i="7" s="1"/>
  <c r="GQ500" i="7" l="1"/>
  <c r="GL501" i="7" s="1"/>
  <c r="GK501" i="7" l="1"/>
  <c r="GR501" i="7" s="1"/>
  <c r="GO501" i="7"/>
  <c r="GP501" i="7" s="1"/>
  <c r="GQ501" i="7" l="1"/>
  <c r="GL502" i="7" s="1"/>
  <c r="GK502" i="7" l="1"/>
  <c r="GR502" i="7" s="1"/>
  <c r="GO502" i="7"/>
  <c r="GP502" i="7" s="1"/>
  <c r="GQ502" i="7" l="1"/>
  <c r="GL503" i="7" s="1"/>
  <c r="GO503" i="7" l="1"/>
  <c r="GP503" i="7" s="1"/>
  <c r="GK503" i="7"/>
  <c r="GR503" i="7" s="1"/>
  <c r="GQ503" i="7" l="1"/>
  <c r="GL504" i="7" s="1"/>
  <c r="GO504" i="7" l="1"/>
  <c r="GP504" i="7" s="1"/>
  <c r="GK504" i="7"/>
  <c r="GR504" i="7" s="1"/>
  <c r="GQ504" i="7" l="1"/>
  <c r="GL505" i="7" s="1"/>
  <c r="GO505" i="7" l="1"/>
  <c r="GP505" i="7" s="1"/>
  <c r="GK505" i="7"/>
  <c r="GR505" i="7" s="1"/>
  <c r="GQ505" i="7" l="1"/>
  <c r="GL506" i="7" s="1"/>
  <c r="GO506" i="7" l="1"/>
  <c r="GP506" i="7" s="1"/>
  <c r="GK506" i="7"/>
  <c r="GR506" i="7" s="1"/>
  <c r="GQ506" i="7" l="1"/>
  <c r="GL507" i="7" s="1"/>
  <c r="GK507" i="7" l="1"/>
  <c r="GR507" i="7" s="1"/>
  <c r="GO507" i="7"/>
  <c r="GP507" i="7" s="1"/>
  <c r="GQ507" i="7" l="1"/>
  <c r="GL508" i="7" s="1"/>
  <c r="GO508" i="7" l="1"/>
  <c r="GP508" i="7" s="1"/>
  <c r="GK508" i="7"/>
  <c r="GR508" i="7" s="1"/>
  <c r="GQ508" i="7" l="1"/>
  <c r="GL509" i="7" s="1"/>
  <c r="GO509" i="7" l="1"/>
  <c r="GP509" i="7" s="1"/>
  <c r="GK509" i="7"/>
  <c r="GR509" i="7" s="1"/>
  <c r="GQ509" i="7" l="1"/>
  <c r="GL510" i="7" s="1"/>
  <c r="GO510" i="7" l="1"/>
  <c r="GP510" i="7" s="1"/>
  <c r="GK510" i="7"/>
  <c r="GQ510" i="7" s="1"/>
  <c r="GL511" i="7" s="1"/>
  <c r="GK511" i="7" l="1"/>
  <c r="GO511" i="7"/>
  <c r="GP511" i="7" s="1"/>
  <c r="GQ511" i="7" l="1"/>
  <c r="GL512" i="7" s="1"/>
  <c r="GO512" i="7" l="1"/>
  <c r="GP512" i="7" s="1"/>
  <c r="GK512" i="7"/>
  <c r="GQ512" i="7" s="1"/>
  <c r="GL513" i="7" s="1"/>
  <c r="GK513" i="7" l="1"/>
  <c r="GO513" i="7"/>
  <c r="GP513" i="7" s="1"/>
  <c r="GQ513" i="7" l="1"/>
  <c r="GL514" i="7" s="1"/>
  <c r="GK514" i="7" l="1"/>
  <c r="GO514" i="7"/>
  <c r="GP514" i="7" s="1"/>
  <c r="GQ514" i="7" l="1"/>
  <c r="GL515" i="7" s="1"/>
  <c r="GK515" i="7" l="1"/>
  <c r="GO515" i="7"/>
  <c r="GP515" i="7" s="1"/>
  <c r="GQ515" i="7" l="1"/>
  <c r="GL516" i="7" s="1"/>
  <c r="GO516" i="7" l="1"/>
  <c r="GP516" i="7" s="1"/>
  <c r="GK516" i="7"/>
  <c r="GQ516" i="7" s="1"/>
  <c r="GL517" i="7" s="1"/>
  <c r="GO517" i="7" l="1"/>
  <c r="GP517" i="7" s="1"/>
  <c r="GK517" i="7"/>
  <c r="GQ517" i="7" s="1"/>
  <c r="GL518" i="7" s="1"/>
  <c r="GO518" i="7" l="1"/>
  <c r="GP518" i="7" s="1"/>
  <c r="GK518" i="7"/>
  <c r="GR518" i="7" s="1"/>
  <c r="GQ518" i="7" l="1"/>
  <c r="GL519" i="7" s="1"/>
  <c r="GO519" i="7" l="1"/>
  <c r="GP519" i="7" s="1"/>
  <c r="GK519" i="7"/>
  <c r="GR519" i="7" s="1"/>
  <c r="GQ519" i="7" l="1"/>
  <c r="GL520" i="7" s="1"/>
  <c r="GO520" i="7" l="1"/>
  <c r="GP520" i="7" s="1"/>
  <c r="GK520" i="7"/>
  <c r="GR520" i="7" s="1"/>
  <c r="GQ520" i="7" l="1"/>
  <c r="GL521" i="7" s="1"/>
  <c r="GK521" i="7" l="1"/>
  <c r="GR521" i="7" s="1"/>
  <c r="GO521" i="7"/>
  <c r="GP521" i="7" s="1"/>
  <c r="GQ521" i="7" l="1"/>
  <c r="GL522" i="7" s="1"/>
  <c r="GO522" i="7" l="1"/>
  <c r="GP522" i="7" s="1"/>
  <c r="GK522" i="7"/>
  <c r="GR522" i="7" s="1"/>
  <c r="GQ522" i="7" l="1"/>
  <c r="GL523" i="7" s="1"/>
  <c r="GO523" i="7" l="1"/>
  <c r="GP523" i="7" s="1"/>
  <c r="GK523" i="7"/>
  <c r="GR523" i="7" s="1"/>
  <c r="GQ523" i="7" l="1"/>
  <c r="GL524" i="7" s="1"/>
  <c r="GK524" i="7" l="1"/>
  <c r="GR524" i="7" s="1"/>
  <c r="GO524" i="7"/>
  <c r="GP524" i="7" s="1"/>
  <c r="GQ524" i="7" l="1"/>
  <c r="GL525" i="7" s="1"/>
  <c r="GK525" i="7" l="1"/>
  <c r="GR525" i="7" s="1"/>
  <c r="GO525" i="7"/>
  <c r="GP525" i="7" s="1"/>
  <c r="GQ525" i="7" l="1"/>
  <c r="GL526" i="7" s="1"/>
  <c r="GO526" i="7" l="1"/>
  <c r="GP526" i="7" s="1"/>
  <c r="GK526" i="7"/>
  <c r="GR526" i="7" s="1"/>
  <c r="GQ526" i="7" l="1"/>
  <c r="GL527" i="7" s="1"/>
  <c r="GO527" i="7" l="1"/>
  <c r="GP527" i="7" s="1"/>
  <c r="GK527" i="7"/>
  <c r="GR527" i="7" s="1"/>
  <c r="GQ527" i="7" l="1"/>
  <c r="GL528" i="7" s="1"/>
  <c r="GK528" i="7" l="1"/>
  <c r="GR528" i="7" s="1"/>
  <c r="GO528" i="7"/>
  <c r="GP528" i="7" s="1"/>
  <c r="GQ528" i="7" l="1"/>
  <c r="GL529" i="7" s="1"/>
  <c r="GK529" i="7" l="1"/>
  <c r="GR529" i="7" s="1"/>
  <c r="GO529" i="7"/>
  <c r="GP529" i="7" s="1"/>
  <c r="GQ529" i="7" l="1"/>
  <c r="GL530" i="7" s="1"/>
  <c r="GK530" i="7" l="1"/>
  <c r="GR530" i="7" s="1"/>
  <c r="GO530" i="7"/>
  <c r="GP530" i="7" s="1"/>
  <c r="GQ530" i="7" l="1"/>
  <c r="GL531" i="7" s="1"/>
  <c r="GO531" i="7" l="1"/>
  <c r="GP531" i="7" s="1"/>
  <c r="GK531" i="7"/>
  <c r="GR531" i="7" s="1"/>
  <c r="GQ531" i="7" l="1"/>
  <c r="GL532" i="7" s="1"/>
  <c r="GK532" i="7" l="1"/>
  <c r="GR532" i="7" s="1"/>
  <c r="GO532" i="7"/>
  <c r="GP532" i="7" s="1"/>
  <c r="GQ532" i="7" l="1"/>
  <c r="GL533" i="7" s="1"/>
  <c r="GO533" i="7" l="1"/>
  <c r="GP533" i="7" s="1"/>
  <c r="GK533" i="7"/>
  <c r="GQ533" i="7" l="1"/>
  <c r="GL534" i="7" s="1"/>
  <c r="GO534" i="7" s="1"/>
  <c r="GP534" i="7" s="1"/>
  <c r="GR533" i="7"/>
  <c r="GK534" i="7" l="1"/>
  <c r="GQ534" i="7" s="1"/>
  <c r="GL535" i="7" s="1"/>
  <c r="GK535" i="7" l="1"/>
  <c r="GO535" i="7"/>
  <c r="GP535" i="7" s="1"/>
  <c r="GQ535" i="7" l="1"/>
  <c r="GL536" i="7" s="1"/>
  <c r="GO536" i="7" l="1"/>
  <c r="GP536" i="7" s="1"/>
  <c r="GK536" i="7"/>
  <c r="GQ536" i="7" s="1"/>
  <c r="GL537" i="7" s="1"/>
  <c r="GR542" i="7"/>
  <c r="GK537" i="7" l="1"/>
  <c r="GO537" i="7"/>
  <c r="GP537" i="7" s="1"/>
  <c r="GQ537" i="7" l="1"/>
  <c r="GL538" i="7" s="1"/>
  <c r="GK538" i="7" l="1"/>
  <c r="GO538" i="7"/>
  <c r="GP538" i="7" s="1"/>
  <c r="GQ538" i="7" l="1"/>
  <c r="GL539" i="7" s="1"/>
  <c r="GK539" i="7" l="1"/>
  <c r="GO539" i="7"/>
  <c r="GP539" i="7" s="1"/>
  <c r="GQ539" i="7" l="1"/>
  <c r="GL540" i="7" s="1"/>
  <c r="GO540" i="7" l="1"/>
  <c r="GP540" i="7" s="1"/>
  <c r="GK540" i="7"/>
  <c r="GQ540" i="7" s="1"/>
  <c r="GL541" i="7" s="1"/>
  <c r="GK541" i="7" l="1"/>
  <c r="GO541" i="7"/>
  <c r="GP541" i="7" s="1"/>
  <c r="GQ541" i="7" l="1"/>
  <c r="GL542" i="7" s="1"/>
  <c r="GO542" i="7" l="1"/>
  <c r="GP542" i="7" s="1"/>
  <c r="GK542" i="7"/>
  <c r="GQ542" i="7" s="1"/>
  <c r="GL543" i="7" s="1"/>
  <c r="GO543" i="7" l="1"/>
  <c r="GP543" i="7" s="1"/>
  <c r="GK543" i="7"/>
  <c r="GR543" i="7" s="1"/>
  <c r="GQ543" i="7" l="1"/>
  <c r="GL544" i="7" s="1"/>
  <c r="GO544" i="7" l="1"/>
  <c r="GP544" i="7" s="1"/>
  <c r="GK544" i="7"/>
  <c r="GR544" i="7" s="1"/>
  <c r="GQ544" i="7" l="1"/>
  <c r="GL545" i="7" s="1"/>
  <c r="GO545" i="7" l="1"/>
  <c r="GP545" i="7" s="1"/>
  <c r="GK545" i="7"/>
  <c r="GR545" i="7" s="1"/>
  <c r="GQ545" i="7" l="1"/>
  <c r="GL546" i="7" s="1"/>
  <c r="GO546" i="7" l="1"/>
  <c r="GP546" i="7" s="1"/>
  <c r="GK546" i="7"/>
  <c r="GR546" i="7" s="1"/>
  <c r="GQ546" i="7" l="1"/>
  <c r="GL547" i="7" s="1"/>
  <c r="GK547" i="7" l="1"/>
  <c r="GR547" i="7" s="1"/>
  <c r="GO547" i="7"/>
  <c r="GP547" i="7" s="1"/>
  <c r="GQ547" i="7" l="1"/>
  <c r="GL548" i="7" s="1"/>
  <c r="GO548" i="7" l="1"/>
  <c r="GP548" i="7" s="1"/>
  <c r="GK548" i="7"/>
  <c r="GR548" i="7" s="1"/>
  <c r="GQ548" i="7" l="1"/>
  <c r="GL549" i="7" s="1"/>
  <c r="GK549" i="7" l="1"/>
  <c r="GR549" i="7" s="1"/>
  <c r="GO549" i="7"/>
  <c r="GP549" i="7" s="1"/>
  <c r="GQ549" i="7" l="1"/>
  <c r="GL550" i="7" s="1"/>
  <c r="GO550" i="7" l="1"/>
  <c r="GP550" i="7" s="1"/>
  <c r="GK550" i="7"/>
  <c r="GQ550" i="7" l="1"/>
  <c r="GL551" i="7" s="1"/>
  <c r="GR550" i="7"/>
  <c r="GK551" i="7" l="1"/>
  <c r="GR551" i="7" s="1"/>
  <c r="GO551" i="7"/>
  <c r="GP551" i="7" s="1"/>
  <c r="GQ551" i="7" l="1"/>
  <c r="GL552" i="7" s="1"/>
  <c r="GK552" i="7" l="1"/>
  <c r="GR552" i="7" s="1"/>
  <c r="GO552" i="7"/>
  <c r="GP552" i="7" s="1"/>
  <c r="GQ552" i="7" l="1"/>
  <c r="GL553" i="7" s="1"/>
  <c r="GO553" i="7" l="1"/>
  <c r="GP553" i="7" s="1"/>
  <c r="GK553" i="7"/>
  <c r="GR553" i="7" s="1"/>
  <c r="GQ553" i="7" l="1"/>
  <c r="GL554" i="7" s="1"/>
  <c r="GO554" i="7" l="1"/>
  <c r="GP554" i="7" s="1"/>
  <c r="GK554" i="7"/>
  <c r="GR554" i="7" s="1"/>
  <c r="GQ554" i="7" l="1"/>
  <c r="GL555" i="7" s="1"/>
  <c r="GK555" i="7" l="1"/>
  <c r="GR555" i="7" s="1"/>
  <c r="GO555" i="7"/>
  <c r="GP555" i="7" s="1"/>
  <c r="GQ555" i="7" l="1"/>
  <c r="GL556" i="7" s="1"/>
  <c r="GK556" i="7" l="1"/>
  <c r="GR556" i="7" s="1"/>
  <c r="GO556" i="7"/>
  <c r="GP556" i="7" s="1"/>
  <c r="GQ556" i="7" l="1"/>
  <c r="GL557" i="7" s="1"/>
  <c r="GK557" i="7" l="1"/>
  <c r="GR557" i="7" s="1"/>
  <c r="GO557" i="7"/>
  <c r="GP557" i="7" s="1"/>
  <c r="GQ557" i="7" l="1"/>
  <c r="GL558" i="7" s="1"/>
  <c r="GO558" i="7" l="1"/>
  <c r="GP558" i="7" s="1"/>
  <c r="GK558" i="7"/>
  <c r="GQ558" i="7" s="1"/>
  <c r="GL559" i="7" s="1"/>
  <c r="GO559" i="7" l="1"/>
  <c r="GP559" i="7" s="1"/>
  <c r="GK559" i="7"/>
  <c r="GQ559" i="7" s="1"/>
  <c r="GL560" i="7" s="1"/>
  <c r="GO560" i="7" l="1"/>
  <c r="GP560" i="7" s="1"/>
  <c r="GK560" i="7"/>
  <c r="GQ560" i="7" s="1"/>
  <c r="GL561" i="7" s="1"/>
  <c r="GO561" i="7" l="1"/>
  <c r="GP561" i="7" s="1"/>
  <c r="GK561" i="7"/>
  <c r="GQ561" i="7" s="1"/>
  <c r="GL562" i="7" s="1"/>
  <c r="GO562" i="7" l="1"/>
  <c r="GP562" i="7" s="1"/>
  <c r="GK562" i="7"/>
  <c r="GQ562" i="7" s="1"/>
  <c r="GL563" i="7" s="1"/>
  <c r="GO563" i="7" l="1"/>
  <c r="GP563" i="7" s="1"/>
  <c r="GK563" i="7"/>
  <c r="GQ563" i="7" s="1"/>
  <c r="GL564" i="7" s="1"/>
  <c r="GO564" i="7" l="1"/>
  <c r="GP564" i="7" s="1"/>
  <c r="GK564" i="7"/>
  <c r="GQ564" i="7" s="1"/>
  <c r="GL565" i="7" s="1"/>
  <c r="GO565" i="7" l="1"/>
  <c r="GP565" i="7" s="1"/>
  <c r="GK565" i="7"/>
  <c r="GQ565" i="7" s="1"/>
  <c r="GL566" i="7" s="1"/>
  <c r="GK566" i="7" l="1"/>
  <c r="GR566" i="7" s="1"/>
  <c r="GO566" i="7"/>
  <c r="GP566" i="7" s="1"/>
  <c r="GQ566" i="7" l="1"/>
  <c r="GL567" i="7" s="1"/>
  <c r="GK567" i="7" l="1"/>
  <c r="GR567" i="7" s="1"/>
  <c r="GO567" i="7"/>
  <c r="GP567" i="7" s="1"/>
  <c r="GQ567" i="7" l="1"/>
  <c r="GL568" i="7" s="1"/>
  <c r="GO568" i="7" l="1"/>
  <c r="GP568" i="7" s="1"/>
  <c r="GK568" i="7"/>
  <c r="GR568" i="7" s="1"/>
  <c r="GQ568" i="7" l="1"/>
  <c r="GL569" i="7" s="1"/>
  <c r="GK569" i="7" l="1"/>
  <c r="GR569" i="7" s="1"/>
  <c r="GO569" i="7"/>
  <c r="GP569" i="7" s="1"/>
  <c r="GQ569" i="7" l="1"/>
  <c r="GL570" i="7" s="1"/>
  <c r="GK570" i="7" l="1"/>
  <c r="GR570" i="7" s="1"/>
  <c r="GO570" i="7"/>
  <c r="GP570" i="7" s="1"/>
  <c r="GQ570" i="7" l="1"/>
  <c r="GL571" i="7" s="1"/>
  <c r="GO571" i="7" l="1"/>
  <c r="GP571" i="7" s="1"/>
  <c r="GK571" i="7"/>
  <c r="GR571" i="7" s="1"/>
  <c r="GQ571" i="7" l="1"/>
  <c r="GL572" i="7" s="1"/>
  <c r="GK572" i="7" l="1"/>
  <c r="GR572" i="7" s="1"/>
  <c r="GO572" i="7"/>
  <c r="GP572" i="7" s="1"/>
  <c r="GQ572" i="7" l="1"/>
  <c r="GL573" i="7" s="1"/>
  <c r="GK573" i="7" l="1"/>
  <c r="GR573" i="7" s="1"/>
  <c r="GO573" i="7"/>
  <c r="GP573" i="7" s="1"/>
  <c r="GQ573" i="7" l="1"/>
  <c r="GL574" i="7" s="1"/>
  <c r="GO574" i="7" l="1"/>
  <c r="GP574" i="7" s="1"/>
  <c r="GK574" i="7"/>
  <c r="GR574" i="7" s="1"/>
  <c r="GQ574" i="7" l="1"/>
  <c r="GL575" i="7" s="1"/>
  <c r="GK575" i="7" l="1"/>
  <c r="GR575" i="7" s="1"/>
  <c r="GO575" i="7"/>
  <c r="GP575" i="7" s="1"/>
  <c r="GQ575" i="7" l="1"/>
  <c r="GL576" i="7" s="1"/>
  <c r="GK576" i="7" l="1"/>
  <c r="GR576" i="7" s="1"/>
  <c r="GO576" i="7"/>
  <c r="GP576" i="7" s="1"/>
  <c r="GQ576" i="7" l="1"/>
  <c r="GL577" i="7" s="1"/>
  <c r="GO577" i="7" l="1"/>
  <c r="GP577" i="7" s="1"/>
  <c r="GK577" i="7"/>
  <c r="GR577" i="7" s="1"/>
  <c r="GQ577" i="7" l="1"/>
  <c r="GL578" i="7" s="1"/>
  <c r="GK578" i="7" l="1"/>
  <c r="GR578" i="7" s="1"/>
  <c r="GO578" i="7"/>
  <c r="GP578" i="7" s="1"/>
  <c r="GQ578" i="7" l="1"/>
  <c r="GL579" i="7" s="1"/>
  <c r="GK579" i="7" l="1"/>
  <c r="GR579" i="7" s="1"/>
  <c r="GO579" i="7"/>
  <c r="GP579" i="7" s="1"/>
  <c r="GQ579" i="7" l="1"/>
  <c r="GL580" i="7" s="1"/>
  <c r="GO580" i="7" l="1"/>
  <c r="GP580" i="7" s="1"/>
  <c r="GK580" i="7"/>
  <c r="GR580" i="7" s="1"/>
  <c r="GQ580" i="7" l="1"/>
  <c r="GL581" i="7" s="1"/>
  <c r="GR593" i="7"/>
  <c r="GK581" i="7" l="1"/>
  <c r="GR581" i="7" s="1"/>
  <c r="GO581" i="7"/>
  <c r="GP581" i="7" s="1"/>
  <c r="GR590" i="7"/>
  <c r="GQ581" i="7" l="1"/>
  <c r="GL582" i="7" s="1"/>
  <c r="GK582" i="7" l="1"/>
  <c r="GO582" i="7"/>
  <c r="GP582" i="7" s="1"/>
  <c r="GQ582" i="7" l="1"/>
  <c r="GL583" i="7" s="1"/>
  <c r="GK583" i="7" l="1"/>
  <c r="GO583" i="7"/>
  <c r="GP583" i="7" s="1"/>
  <c r="GQ583" i="7" l="1"/>
  <c r="GL584" i="7" s="1"/>
  <c r="GO584" i="7" l="1"/>
  <c r="GP584" i="7" s="1"/>
  <c r="GK584" i="7"/>
  <c r="GQ584" i="7" s="1"/>
  <c r="GL585" i="7" s="1"/>
  <c r="GO585" i="7" l="1"/>
  <c r="GP585" i="7" s="1"/>
  <c r="GK585" i="7"/>
  <c r="GQ585" i="7" s="1"/>
  <c r="GL586" i="7" s="1"/>
  <c r="GK586" i="7" l="1"/>
  <c r="GO586" i="7"/>
  <c r="GP586" i="7" s="1"/>
  <c r="GQ586" i="7" l="1"/>
  <c r="GL587" i="7" s="1"/>
  <c r="GO587" i="7" l="1"/>
  <c r="GP587" i="7" s="1"/>
  <c r="GK587" i="7"/>
  <c r="GQ587" i="7" s="1"/>
  <c r="GL588" i="7" s="1"/>
  <c r="GO588" i="7" l="1"/>
  <c r="GP588" i="7" s="1"/>
  <c r="GK588" i="7"/>
  <c r="GQ588" i="7" s="1"/>
  <c r="GL589" i="7" s="1"/>
  <c r="GK589" i="7" l="1"/>
  <c r="GO589" i="7"/>
  <c r="GP589" i="7" s="1"/>
  <c r="GQ589" i="7" l="1"/>
  <c r="GL590" i="7" s="1"/>
  <c r="GK590" i="7" l="1"/>
  <c r="GO590" i="7"/>
  <c r="GP590" i="7" s="1"/>
  <c r="GQ590" i="7" l="1"/>
  <c r="GL591" i="7" s="1"/>
  <c r="GO591" i="7" l="1"/>
  <c r="GP591" i="7" s="1"/>
  <c r="GK591" i="7"/>
  <c r="GR591" i="7" s="1"/>
  <c r="GQ591" i="7" l="1"/>
  <c r="GL592" i="7" s="1"/>
  <c r="GK592" i="7" l="1"/>
  <c r="GR592" i="7" s="1"/>
  <c r="GO592" i="7"/>
  <c r="GP592" i="7" s="1"/>
  <c r="GQ592" i="7" l="1"/>
  <c r="GL593" i="7" s="1"/>
  <c r="GK593" i="7" l="1"/>
  <c r="GO593" i="7"/>
  <c r="GP593" i="7" s="1"/>
  <c r="GQ593" i="7" l="1"/>
  <c r="GL594" i="7" s="1"/>
  <c r="GO594" i="7" l="1"/>
  <c r="GP594" i="7" s="1"/>
  <c r="GK594" i="7"/>
  <c r="GR594" i="7" s="1"/>
  <c r="GQ594" i="7" l="1"/>
  <c r="GL595" i="7" s="1"/>
  <c r="GO595" i="7" l="1"/>
  <c r="GP595" i="7" s="1"/>
  <c r="GK595" i="7"/>
  <c r="GR595" i="7" s="1"/>
  <c r="GQ595" i="7" l="1"/>
  <c r="GL596" i="7" s="1"/>
  <c r="GO596" i="7" l="1"/>
  <c r="GP596" i="7" s="1"/>
  <c r="GK596" i="7"/>
  <c r="GR596" i="7" s="1"/>
  <c r="GQ596" i="7" l="1"/>
  <c r="GL597" i="7" l="1"/>
  <c r="GO597" i="7" s="1"/>
  <c r="GP597" i="7" s="1"/>
  <c r="GK597" i="7"/>
  <c r="GQ597" i="7" l="1"/>
  <c r="GL598" i="7" s="1"/>
  <c r="GO598" i="7" s="1"/>
  <c r="GP598" i="7" s="1"/>
  <c r="GR597" i="7"/>
  <c r="GK598" i="7" l="1"/>
  <c r="GQ598" i="7" s="1"/>
  <c r="GL599" i="7" s="1"/>
  <c r="GR598" i="7" l="1"/>
  <c r="GO599" i="7"/>
  <c r="GP599" i="7" s="1"/>
  <c r="GK599" i="7"/>
  <c r="GR599" i="7" s="1"/>
  <c r="GQ599" i="7" l="1"/>
  <c r="GL600" i="7" s="1"/>
  <c r="GO600" i="7" l="1"/>
  <c r="GP600" i="7" s="1"/>
  <c r="GK600" i="7"/>
  <c r="GR600" i="7" s="1"/>
  <c r="GQ600" i="7" l="1"/>
  <c r="GL601" i="7" s="1"/>
  <c r="GO601" i="7" l="1"/>
  <c r="GP601" i="7" s="1"/>
  <c r="GK601" i="7"/>
  <c r="GR601" i="7" s="1"/>
  <c r="GQ601" i="7" l="1"/>
  <c r="GL602" i="7" s="1"/>
  <c r="GK602" i="7" l="1"/>
  <c r="GR602" i="7" s="1"/>
  <c r="GO602" i="7"/>
  <c r="GP602" i="7" s="1"/>
  <c r="GQ602" i="7" l="1"/>
  <c r="GL603" i="7" s="1"/>
  <c r="GK603" i="7" l="1"/>
  <c r="GR603" i="7" s="1"/>
  <c r="GO603" i="7"/>
  <c r="GP603" i="7" s="1"/>
  <c r="GQ603" i="7" l="1"/>
  <c r="GL604" i="7" s="1"/>
  <c r="GK604" i="7" l="1"/>
  <c r="GR604" i="7" s="1"/>
  <c r="GO604" i="7"/>
  <c r="GP604" i="7" s="1"/>
  <c r="GR614" i="7"/>
  <c r="GQ604" i="7" l="1"/>
  <c r="GL605" i="7" s="1"/>
  <c r="GO605" i="7" l="1"/>
  <c r="GP605" i="7" s="1"/>
  <c r="GK605" i="7"/>
  <c r="GR605" i="7" s="1"/>
  <c r="GQ605" i="7" l="1"/>
  <c r="GL606" i="7" l="1"/>
  <c r="GO606" i="7" s="1"/>
  <c r="GP606" i="7" s="1"/>
  <c r="GK606" i="7"/>
  <c r="GQ606" i="7" l="1"/>
  <c r="GL607" i="7" s="1"/>
  <c r="GO607" i="7" s="1"/>
  <c r="GP607" i="7" s="1"/>
  <c r="GK607" i="7" l="1"/>
  <c r="GQ607" i="7" s="1"/>
  <c r="GL608" i="7" s="1"/>
  <c r="GO608" i="7" s="1"/>
  <c r="GP608" i="7" s="1"/>
  <c r="GK608" i="7" l="1"/>
  <c r="GQ608" i="7" s="1"/>
  <c r="GL609" i="7" s="1"/>
  <c r="GO609" i="7" s="1"/>
  <c r="GP609" i="7" s="1"/>
  <c r="GK609" i="7" l="1"/>
  <c r="GQ609" i="7" s="1"/>
  <c r="GL610" i="7" s="1"/>
  <c r="GK610" i="7" l="1"/>
  <c r="GO610" i="7"/>
  <c r="GP610" i="7" s="1"/>
  <c r="GQ610" i="7" l="1"/>
  <c r="GL611" i="7" s="1"/>
  <c r="GK611" i="7" l="1"/>
  <c r="GO611" i="7"/>
  <c r="GP611" i="7" s="1"/>
  <c r="GQ611" i="7" l="1"/>
  <c r="GL612" i="7" s="1"/>
  <c r="GO612" i="7" l="1"/>
  <c r="GP612" i="7" s="1"/>
  <c r="GK612" i="7"/>
  <c r="GQ612" i="7" s="1"/>
  <c r="GL613" i="7" s="1"/>
  <c r="GK613" i="7" l="1"/>
  <c r="GO613" i="7"/>
  <c r="GP613" i="7" s="1"/>
  <c r="GQ613" i="7" l="1"/>
  <c r="GL614" i="7" s="1"/>
  <c r="GK614" i="7" l="1"/>
  <c r="GO614" i="7"/>
  <c r="GP614" i="7" s="1"/>
  <c r="GQ614" i="7" l="1"/>
  <c r="GL615" i="7" s="1"/>
  <c r="GK615" i="7" l="1"/>
  <c r="GR615" i="7" s="1"/>
  <c r="GO615" i="7"/>
  <c r="GP615" i="7" s="1"/>
  <c r="GQ615" i="7" l="1"/>
  <c r="GL616" i="7" s="1"/>
  <c r="GO616" i="7" l="1"/>
  <c r="GP616" i="7" s="1"/>
  <c r="GK616" i="7"/>
  <c r="GR616" i="7" s="1"/>
  <c r="GQ616" i="7" l="1"/>
  <c r="GL617" i="7" s="1"/>
  <c r="GO617" i="7" l="1"/>
  <c r="GP617" i="7" s="1"/>
  <c r="GK617" i="7"/>
  <c r="GR617" i="7" s="1"/>
  <c r="GQ617" i="7" l="1"/>
  <c r="GL618" i="7" s="1"/>
  <c r="GK618" i="7" l="1"/>
  <c r="GR618" i="7" s="1"/>
  <c r="GO618" i="7"/>
  <c r="GP618" i="7" s="1"/>
  <c r="GQ618" i="7" l="1"/>
  <c r="GL619" i="7" s="1"/>
  <c r="GK619" i="7" l="1"/>
  <c r="GR619" i="7" s="1"/>
  <c r="GO619" i="7"/>
  <c r="GP619" i="7" s="1"/>
  <c r="GQ619" i="7" l="1"/>
  <c r="GL620" i="7" s="1"/>
  <c r="GO620" i="7" l="1"/>
  <c r="GP620" i="7" s="1"/>
  <c r="GK620" i="7"/>
  <c r="GR620" i="7" s="1"/>
  <c r="GQ620" i="7" l="1"/>
  <c r="GL621" i="7" s="1"/>
  <c r="GO621" i="7" l="1"/>
  <c r="GP621" i="7" s="1"/>
  <c r="GK621" i="7"/>
  <c r="GR621" i="7" s="1"/>
  <c r="GQ621" i="7" l="1"/>
  <c r="GL622" i="7" s="1"/>
  <c r="GO622" i="7" l="1"/>
  <c r="GP622" i="7" s="1"/>
  <c r="GK622" i="7"/>
  <c r="GR622" i="7" s="1"/>
  <c r="GQ622" i="7" l="1"/>
  <c r="GL623" i="7" s="1"/>
  <c r="GK623" i="7" l="1"/>
  <c r="GR623" i="7" s="1"/>
  <c r="GO623" i="7"/>
  <c r="GP623" i="7" s="1"/>
  <c r="GQ623" i="7" l="1"/>
  <c r="GL624" i="7" s="1"/>
  <c r="GK624" i="7" l="1"/>
  <c r="GR624" i="7" s="1"/>
  <c r="GO624" i="7"/>
  <c r="GP624" i="7" s="1"/>
  <c r="GQ624" i="7" l="1"/>
  <c r="GL625" i="7" s="1"/>
  <c r="GO625" i="7" l="1"/>
  <c r="GP625" i="7" s="1"/>
  <c r="GK625" i="7"/>
  <c r="GR625" i="7" s="1"/>
  <c r="GQ625" i="7" l="1"/>
  <c r="GL626" i="7" s="1"/>
  <c r="GK626" i="7" l="1"/>
  <c r="GR626" i="7" s="1"/>
  <c r="GO626" i="7"/>
  <c r="GP626" i="7" s="1"/>
  <c r="GQ626" i="7" l="1"/>
  <c r="GL627" i="7" s="1"/>
  <c r="GO627" i="7" l="1"/>
  <c r="GP627" i="7" s="1"/>
  <c r="GK627" i="7"/>
  <c r="GR627" i="7" s="1"/>
  <c r="GR638" i="7"/>
  <c r="GQ627" i="7" l="1"/>
  <c r="GL628" i="7" s="1"/>
  <c r="GO628" i="7" l="1"/>
  <c r="GP628" i="7" s="1"/>
  <c r="GK628" i="7"/>
  <c r="GR628" i="7" s="1"/>
  <c r="GQ628" i="7" l="1"/>
  <c r="GL629" i="7" s="1"/>
  <c r="GK629" i="7" l="1"/>
  <c r="GR629" i="7" s="1"/>
  <c r="GO629" i="7"/>
  <c r="GP629" i="7" s="1"/>
  <c r="GQ629" i="7" l="1"/>
  <c r="GL630" i="7" s="1"/>
  <c r="GO630" i="7" l="1"/>
  <c r="GP630" i="7" s="1"/>
  <c r="GK630" i="7"/>
  <c r="GQ630" i="7" s="1"/>
  <c r="GL631" i="7" s="1"/>
  <c r="GK631" i="7" l="1"/>
  <c r="GO631" i="7"/>
  <c r="GP631" i="7" s="1"/>
  <c r="GQ631" i="7" l="1"/>
  <c r="GL632" i="7" s="1"/>
  <c r="GR641" i="7"/>
  <c r="GO632" i="7" l="1"/>
  <c r="GP632" i="7" s="1"/>
  <c r="GK632" i="7"/>
  <c r="GQ632" i="7" s="1"/>
  <c r="GL633" i="7" s="1"/>
  <c r="GO633" i="7" l="1"/>
  <c r="GP633" i="7" s="1"/>
  <c r="GK633" i="7"/>
  <c r="GQ633" i="7" s="1"/>
  <c r="GL634" i="7" s="1"/>
  <c r="GO634" i="7" l="1"/>
  <c r="GP634" i="7" s="1"/>
  <c r="GK634" i="7"/>
  <c r="GQ634" i="7" s="1"/>
  <c r="GL635" i="7" s="1"/>
  <c r="GO635" i="7" l="1"/>
  <c r="GP635" i="7" s="1"/>
  <c r="GK635" i="7"/>
  <c r="GQ635" i="7" s="1"/>
  <c r="GL636" i="7" s="1"/>
  <c r="GO636" i="7" l="1"/>
  <c r="GP636" i="7" s="1"/>
  <c r="GK636" i="7"/>
  <c r="GQ636" i="7" s="1"/>
  <c r="GL637" i="7" s="1"/>
  <c r="GK637" i="7" l="1"/>
  <c r="GO637" i="7"/>
  <c r="GP637" i="7" s="1"/>
  <c r="GQ637" i="7" l="1"/>
  <c r="GL638" i="7" s="1"/>
  <c r="GO638" i="7" l="1"/>
  <c r="GP638" i="7" s="1"/>
  <c r="GK638" i="7"/>
  <c r="GQ638" i="7" s="1"/>
  <c r="GL639" i="7" s="1"/>
  <c r="GO639" i="7" l="1"/>
  <c r="GP639" i="7" s="1"/>
  <c r="GK639" i="7"/>
  <c r="GR639" i="7" s="1"/>
  <c r="GQ639" i="7" l="1"/>
  <c r="GL640" i="7" s="1"/>
  <c r="GK640" i="7" l="1"/>
  <c r="GR640" i="7" s="1"/>
  <c r="GO640" i="7"/>
  <c r="GP640" i="7" s="1"/>
  <c r="GQ640" i="7" l="1"/>
  <c r="GL641" i="7" s="1"/>
  <c r="GO641" i="7" l="1"/>
  <c r="GP641" i="7" s="1"/>
  <c r="GK641" i="7"/>
  <c r="GQ641" i="7" s="1"/>
  <c r="GL642" i="7" s="1"/>
  <c r="GO642" i="7" l="1"/>
  <c r="GP642" i="7" s="1"/>
  <c r="GK642" i="7"/>
  <c r="GR642" i="7" s="1"/>
  <c r="GQ642" i="7" l="1"/>
  <c r="GL643" i="7" s="1"/>
  <c r="GK643" i="7" l="1"/>
  <c r="GR643" i="7" s="1"/>
  <c r="GO643" i="7"/>
  <c r="GP643" i="7" s="1"/>
  <c r="GQ643" i="7" l="1"/>
  <c r="GL644" i="7" s="1"/>
  <c r="GO644" i="7" l="1"/>
  <c r="GP644" i="7" s="1"/>
  <c r="GK644" i="7"/>
  <c r="GR644" i="7" s="1"/>
  <c r="GQ644" i="7" l="1"/>
  <c r="GL645" i="7" s="1"/>
  <c r="GK645" i="7" l="1"/>
  <c r="GR645" i="7" s="1"/>
  <c r="GO645" i="7"/>
  <c r="GP645" i="7" s="1"/>
  <c r="GQ645" i="7" l="1"/>
  <c r="GL646" i="7" s="1"/>
  <c r="GO646" i="7" l="1"/>
  <c r="GP646" i="7" s="1"/>
  <c r="GK646" i="7"/>
  <c r="GR646" i="7" s="1"/>
  <c r="GQ646" i="7" l="1"/>
  <c r="GL647" i="7" s="1"/>
  <c r="GK647" i="7" l="1"/>
  <c r="GR647" i="7" s="1"/>
  <c r="GO647" i="7"/>
  <c r="GP647" i="7" s="1"/>
  <c r="GQ647" i="7" l="1"/>
  <c r="GL648" i="7" s="1"/>
  <c r="GO648" i="7" l="1"/>
  <c r="GP648" i="7" s="1"/>
  <c r="GK648" i="7"/>
  <c r="GR648" i="7" s="1"/>
  <c r="GQ648" i="7" l="1"/>
  <c r="GL649" i="7" s="1"/>
  <c r="GR662" i="7"/>
  <c r="GK649" i="7" l="1"/>
  <c r="GR649" i="7" s="1"/>
  <c r="GO649" i="7"/>
  <c r="GP649" i="7" s="1"/>
  <c r="GQ649" i="7" l="1"/>
  <c r="GL650" i="7" s="1"/>
  <c r="GO650" i="7" l="1"/>
  <c r="GP650" i="7" s="1"/>
  <c r="GK650" i="7"/>
  <c r="GR650" i="7" s="1"/>
  <c r="GQ650" i="7" l="1"/>
  <c r="GL651" i="7" s="1"/>
  <c r="GO651" i="7" l="1"/>
  <c r="GP651" i="7" s="1"/>
  <c r="GK651" i="7"/>
  <c r="GR651" i="7" s="1"/>
  <c r="GQ651" i="7" l="1"/>
  <c r="GL652" i="7" s="1"/>
  <c r="GK652" i="7" l="1"/>
  <c r="GR652" i="7" s="1"/>
  <c r="GO652" i="7"/>
  <c r="GP652" i="7" s="1"/>
  <c r="GQ652" i="7" l="1"/>
  <c r="GL653" i="7" s="1"/>
  <c r="GK653" i="7" l="1"/>
  <c r="GR653" i="7" s="1"/>
  <c r="GO653" i="7"/>
  <c r="GP653" i="7" s="1"/>
  <c r="GQ653" i="7" l="1"/>
  <c r="GL654" i="7" s="1"/>
  <c r="GO654" i="7" l="1"/>
  <c r="GP654" i="7" s="1"/>
  <c r="GK654" i="7"/>
  <c r="GQ654" i="7" s="1"/>
  <c r="GL655" i="7" s="1"/>
  <c r="GO655" i="7" l="1"/>
  <c r="GP655" i="7" s="1"/>
  <c r="GK655" i="7"/>
  <c r="GQ655" i="7" s="1"/>
  <c r="GL656" i="7" s="1"/>
  <c r="GK656" i="7" l="1"/>
  <c r="GO656" i="7"/>
  <c r="GP656" i="7" s="1"/>
  <c r="GQ656" i="7" l="1"/>
  <c r="GL657" i="7" s="1"/>
  <c r="GK657" i="7" l="1"/>
  <c r="GO657" i="7"/>
  <c r="GP657" i="7" s="1"/>
  <c r="GQ657" i="7" l="1"/>
  <c r="GL658" i="7" s="1"/>
  <c r="GO658" i="7" l="1"/>
  <c r="GP658" i="7" s="1"/>
  <c r="GK658" i="7"/>
  <c r="GQ658" i="7" s="1"/>
  <c r="GL659" i="7" s="1"/>
  <c r="GK659" i="7" l="1"/>
  <c r="GO659" i="7"/>
  <c r="GP659" i="7" s="1"/>
  <c r="GQ659" i="7" l="1"/>
  <c r="GL660" i="7" s="1"/>
  <c r="GO660" i="7" l="1"/>
  <c r="GP660" i="7" s="1"/>
  <c r="GK660" i="7"/>
  <c r="GQ660" i="7" s="1"/>
  <c r="GL661" i="7" s="1"/>
  <c r="GO661" i="7" l="1"/>
  <c r="GP661" i="7" s="1"/>
  <c r="GK661" i="7"/>
  <c r="GQ661" i="7" s="1"/>
  <c r="GL662" i="7" s="1"/>
  <c r="GO662" i="7" l="1"/>
  <c r="GP662" i="7" s="1"/>
  <c r="GK662" i="7"/>
  <c r="GQ662" i="7" s="1"/>
  <c r="GL663" i="7" s="1"/>
  <c r="GO663" i="7" l="1"/>
  <c r="GP663" i="7" s="1"/>
  <c r="GK663" i="7"/>
  <c r="GR663" i="7" s="1"/>
  <c r="GQ663" i="7" l="1"/>
  <c r="GL664" i="7" s="1"/>
  <c r="GO664" i="7" l="1"/>
  <c r="GP664" i="7" s="1"/>
  <c r="GK664" i="7"/>
  <c r="GR664" i="7" s="1"/>
  <c r="GQ664" i="7" l="1"/>
  <c r="GL665" i="7" s="1"/>
  <c r="GO665" i="7" l="1"/>
  <c r="GP665" i="7" s="1"/>
  <c r="GK665" i="7"/>
  <c r="GR665" i="7" s="1"/>
  <c r="GQ665" i="7" l="1"/>
  <c r="GL666" i="7" l="1"/>
  <c r="GO666" i="7" s="1"/>
  <c r="GP666" i="7" s="1"/>
  <c r="GK666" i="7"/>
  <c r="GR666" i="7" s="1"/>
  <c r="GQ666" i="7" l="1"/>
  <c r="GL667" i="7" l="1"/>
  <c r="GO667" i="7" s="1"/>
  <c r="GP667" i="7" s="1"/>
  <c r="GK667" i="7"/>
  <c r="GR667" i="7" s="1"/>
  <c r="GQ667" i="7" l="1"/>
  <c r="GL668" i="7" l="1"/>
  <c r="GO668" i="7" s="1"/>
  <c r="GP668" i="7" s="1"/>
  <c r="GK668" i="7"/>
  <c r="GR668" i="7" s="1"/>
  <c r="GQ668" i="7" l="1"/>
  <c r="GL669" i="7" l="1"/>
  <c r="GO669" i="7" s="1"/>
  <c r="GP669" i="7" s="1"/>
  <c r="GK669" i="7"/>
  <c r="GR669" i="7" s="1"/>
  <c r="GQ669" i="7" l="1"/>
  <c r="GL670" i="7" l="1"/>
  <c r="GO670" i="7" s="1"/>
  <c r="GP670" i="7" s="1"/>
  <c r="GK670" i="7"/>
  <c r="GR670" i="7" s="1"/>
  <c r="GQ670" i="7" l="1"/>
  <c r="GL671" i="7" l="1"/>
  <c r="GO671" i="7" s="1"/>
  <c r="GP671" i="7" s="1"/>
  <c r="GK671" i="7"/>
  <c r="GR671" i="7" s="1"/>
  <c r="GQ671" i="7" l="1"/>
  <c r="GL672" i="7" l="1"/>
  <c r="GO672" i="7" s="1"/>
  <c r="GP672" i="7" s="1"/>
  <c r="GK672" i="7"/>
  <c r="GR672" i="7" s="1"/>
  <c r="GQ672" i="7" l="1"/>
  <c r="GL673" i="7" l="1"/>
  <c r="GO673" i="7" s="1"/>
  <c r="GP673" i="7" s="1"/>
  <c r="GK673" i="7"/>
  <c r="GR673" i="7" s="1"/>
  <c r="GQ673" i="7" l="1"/>
  <c r="GL674" i="7" l="1"/>
  <c r="GO674" i="7" s="1"/>
  <c r="GP674" i="7" s="1"/>
  <c r="GK674" i="7"/>
  <c r="GR674" i="7" s="1"/>
  <c r="GQ674" i="7" l="1"/>
  <c r="GL675" i="7" l="1"/>
  <c r="GO675" i="7" s="1"/>
  <c r="GP675" i="7" s="1"/>
  <c r="GK675" i="7"/>
  <c r="GR675" i="7" s="1"/>
  <c r="GQ675" i="7" l="1"/>
  <c r="GL676" i="7" l="1"/>
  <c r="GO676" i="7" s="1"/>
  <c r="GP676" i="7" s="1"/>
  <c r="GK676" i="7"/>
  <c r="GR676" i="7" s="1"/>
  <c r="GQ676" i="7" l="1"/>
  <c r="GK677" i="7" s="1"/>
  <c r="GR677" i="7" s="1"/>
  <c r="GL677" i="7" l="1"/>
  <c r="GO677" i="7" s="1"/>
  <c r="GP677" i="7" s="1"/>
  <c r="GQ677" i="7" l="1"/>
  <c r="GL678" i="7" s="1"/>
  <c r="GO678" i="7" s="1"/>
  <c r="GP678" i="7" s="1"/>
  <c r="GK678" i="7" l="1"/>
  <c r="GQ678" i="7" s="1"/>
  <c r="GL679" i="7" s="1"/>
  <c r="GO679" i="7" l="1"/>
  <c r="GP679" i="7" s="1"/>
  <c r="GK679" i="7"/>
  <c r="GQ679" i="7" s="1"/>
  <c r="GL680" i="7" s="1"/>
  <c r="GK680" i="7" l="1"/>
  <c r="GO680" i="7"/>
  <c r="GP680" i="7" s="1"/>
  <c r="GQ680" i="7" l="1"/>
  <c r="GL681" i="7" s="1"/>
  <c r="GK681" i="7" l="1"/>
  <c r="GO681" i="7"/>
  <c r="GP681" i="7" s="1"/>
  <c r="GQ681" i="7" l="1"/>
  <c r="GL682" i="7" s="1"/>
  <c r="GK682" i="7" l="1"/>
  <c r="GO682" i="7"/>
  <c r="GP682" i="7" s="1"/>
  <c r="GQ682" i="7" l="1"/>
  <c r="GL683" i="7" s="1"/>
  <c r="GO683" i="7" l="1"/>
  <c r="GP683" i="7" s="1"/>
  <c r="GK683" i="7"/>
  <c r="GQ683" i="7" s="1"/>
  <c r="GL684" i="7" s="1"/>
  <c r="GO684" i="7" l="1"/>
  <c r="GP684" i="7" s="1"/>
  <c r="GK684" i="7"/>
  <c r="GQ684" i="7" s="1"/>
  <c r="GL685" i="7" s="1"/>
  <c r="GK685" i="7" l="1"/>
  <c r="GO685" i="7"/>
  <c r="GP685" i="7" s="1"/>
  <c r="GQ685" i="7" l="1"/>
  <c r="GL686" i="7" s="1"/>
  <c r="GK686" i="7" l="1"/>
  <c r="GR686" i="7" s="1"/>
  <c r="GO686" i="7"/>
  <c r="GP686" i="7" s="1"/>
  <c r="GQ686" i="7" l="1"/>
  <c r="GL687" i="7" s="1"/>
  <c r="GO687" i="7" l="1"/>
  <c r="GP687" i="7" s="1"/>
  <c r="GK687" i="7"/>
  <c r="GR687" i="7" s="1"/>
  <c r="GQ687" i="7" l="1"/>
  <c r="GL688" i="7" s="1"/>
  <c r="GO688" i="7" l="1"/>
  <c r="GP688" i="7" s="1"/>
  <c r="GK688" i="7"/>
  <c r="GR688" i="7" s="1"/>
  <c r="GQ688" i="7" l="1"/>
  <c r="GL689" i="7" s="1"/>
  <c r="GK689" i="7" l="1"/>
  <c r="GR689" i="7" s="1"/>
  <c r="GO689" i="7"/>
  <c r="GP689" i="7" s="1"/>
  <c r="GQ689" i="7" l="1"/>
  <c r="GL690" i="7" s="1"/>
  <c r="GK690" i="7" l="1"/>
  <c r="GR690" i="7" s="1"/>
  <c r="GO690" i="7"/>
  <c r="GP690" i="7" s="1"/>
  <c r="GQ690" i="7" l="1"/>
  <c r="GL691" i="7" s="1"/>
  <c r="GO691" i="7" l="1"/>
  <c r="GP691" i="7" s="1"/>
  <c r="GK691" i="7"/>
  <c r="GR691" i="7" s="1"/>
  <c r="GQ691" i="7" l="1"/>
  <c r="GL692" i="7" s="1"/>
  <c r="GK692" i="7" l="1"/>
  <c r="GR692" i="7" s="1"/>
  <c r="GO692" i="7"/>
  <c r="GP692" i="7" s="1"/>
  <c r="GQ692" i="7" l="1"/>
  <c r="GL693" i="7" s="1"/>
  <c r="GK693" i="7" l="1"/>
  <c r="GR693" i="7" s="1"/>
  <c r="GO693" i="7"/>
  <c r="GP693" i="7" s="1"/>
  <c r="GQ693" i="7" l="1"/>
  <c r="GL694" i="7" s="1"/>
  <c r="GK694" i="7" l="1"/>
  <c r="GR694" i="7" s="1"/>
  <c r="GO694" i="7"/>
  <c r="GP694" i="7" s="1"/>
  <c r="GQ694" i="7" l="1"/>
  <c r="GL695" i="7" s="1"/>
  <c r="GO695" i="7" l="1"/>
  <c r="GP695" i="7" s="1"/>
  <c r="GK695" i="7"/>
  <c r="GR695" i="7" s="1"/>
  <c r="GQ695" i="7" l="1"/>
  <c r="GL696" i="7" s="1"/>
  <c r="GO696" i="7" l="1"/>
  <c r="GP696" i="7" s="1"/>
  <c r="GK696" i="7"/>
  <c r="GR696" i="7" s="1"/>
  <c r="GQ696" i="7" l="1"/>
  <c r="GL697" i="7" s="1"/>
  <c r="GK697" i="7" l="1"/>
  <c r="GR697" i="7" s="1"/>
  <c r="GO697" i="7"/>
  <c r="GP697" i="7" s="1"/>
  <c r="GQ697" i="7" l="1"/>
  <c r="GL698" i="7" s="1"/>
  <c r="GK698" i="7" l="1"/>
  <c r="GR698" i="7" s="1"/>
  <c r="GO698" i="7"/>
  <c r="GP698" i="7" s="1"/>
  <c r="GQ698" i="7" l="1"/>
  <c r="GL699" i="7" s="1"/>
  <c r="GK699" i="7" l="1"/>
  <c r="GR699" i="7" s="1"/>
  <c r="GO699" i="7"/>
  <c r="GP699" i="7" s="1"/>
  <c r="GQ699" i="7" l="1"/>
  <c r="GL700" i="7" s="1"/>
  <c r="GK700" i="7" l="1"/>
  <c r="GR700" i="7" s="1"/>
  <c r="GO700" i="7"/>
  <c r="GP700" i="7" s="1"/>
  <c r="GQ700" i="7" l="1"/>
  <c r="GL701" i="7" s="1"/>
  <c r="GK701" i="7" l="1"/>
  <c r="GR701" i="7" s="1"/>
  <c r="GO701" i="7"/>
  <c r="GP701" i="7" s="1"/>
  <c r="GQ701" i="7" l="1"/>
  <c r="GL702" i="7" s="1"/>
  <c r="GO702" i="7" l="1"/>
  <c r="GP702" i="7" s="1"/>
  <c r="GK702" i="7"/>
  <c r="GQ702" i="7" s="1"/>
  <c r="GL703" i="7" s="1"/>
  <c r="GK703" i="7" l="1"/>
  <c r="GO703" i="7"/>
  <c r="GP703" i="7" s="1"/>
  <c r="GQ703" i="7" l="1"/>
  <c r="GL704" i="7" s="1"/>
  <c r="GO704" i="7" l="1"/>
  <c r="GP704" i="7" s="1"/>
  <c r="GK704" i="7"/>
  <c r="GQ704" i="7" s="1"/>
  <c r="GL705" i="7" s="1"/>
  <c r="GO705" i="7" l="1"/>
  <c r="GP705" i="7" s="1"/>
  <c r="GK705" i="7"/>
  <c r="GQ705" i="7" s="1"/>
  <c r="GL706" i="7" s="1"/>
  <c r="GO706" i="7" l="1"/>
  <c r="GP706" i="7" s="1"/>
  <c r="GK706" i="7"/>
  <c r="GQ706" i="7" s="1"/>
  <c r="GL707" i="7" s="1"/>
  <c r="GK707" i="7" l="1"/>
  <c r="GO707" i="7"/>
  <c r="GP707" i="7" s="1"/>
  <c r="GQ707" i="7" l="1"/>
  <c r="GL708" i="7" s="1"/>
  <c r="GO708" i="7" l="1"/>
  <c r="GP708" i="7" s="1"/>
  <c r="GK708" i="7"/>
  <c r="GQ708" i="7" s="1"/>
  <c r="GL709" i="7" s="1"/>
  <c r="GO709" i="7" l="1"/>
  <c r="GP709" i="7" s="1"/>
  <c r="GK709" i="7"/>
  <c r="GQ709" i="7" s="1"/>
  <c r="GL710" i="7" s="1"/>
  <c r="GO710" i="7" l="1"/>
  <c r="GP710" i="7" s="1"/>
  <c r="GK710" i="7"/>
  <c r="GR710" i="7" s="1"/>
  <c r="GQ710" i="7" l="1"/>
  <c r="GL711" i="7" s="1"/>
  <c r="GK711" i="7" l="1"/>
  <c r="GR711" i="7" s="1"/>
  <c r="GO711" i="7"/>
  <c r="GP711" i="7" s="1"/>
  <c r="GQ711" i="7" l="1"/>
  <c r="GL712" i="7" s="1"/>
  <c r="GO712" i="7" l="1"/>
  <c r="GP712" i="7" s="1"/>
  <c r="GK712" i="7"/>
  <c r="GR712" i="7" s="1"/>
  <c r="GQ712" i="7" l="1"/>
  <c r="GL713" i="7" s="1"/>
  <c r="GO713" i="7" l="1"/>
  <c r="GP713" i="7" s="1"/>
  <c r="GK713" i="7"/>
  <c r="GR713" i="7" s="1"/>
  <c r="GQ713" i="7" l="1"/>
  <c r="GL714" i="7" s="1"/>
  <c r="GK714" i="7" l="1"/>
  <c r="GR714" i="7" s="1"/>
  <c r="GO714" i="7"/>
  <c r="GP714" i="7" s="1"/>
  <c r="GQ714" i="7" l="1"/>
  <c r="GL715" i="7" s="1"/>
  <c r="GK715" i="7" l="1"/>
  <c r="GR715" i="7" s="1"/>
  <c r="GO715" i="7"/>
  <c r="GP715" i="7" s="1"/>
  <c r="GQ715" i="7" l="1"/>
  <c r="GL716" i="7" s="1"/>
  <c r="GK716" i="7" l="1"/>
  <c r="GR716" i="7" s="1"/>
  <c r="GO716" i="7"/>
  <c r="GP716" i="7" s="1"/>
  <c r="GQ716" i="7" l="1"/>
  <c r="GL717" i="7" s="1"/>
  <c r="GO717" i="7" l="1"/>
  <c r="GP717" i="7" s="1"/>
  <c r="GK717" i="7"/>
  <c r="GR717" i="7" s="1"/>
  <c r="GQ717" i="7" l="1"/>
  <c r="GL718" i="7" s="1"/>
  <c r="GK718" i="7" l="1"/>
  <c r="GR718" i="7" s="1"/>
  <c r="GO718" i="7"/>
  <c r="GP718" i="7" s="1"/>
  <c r="GQ718" i="7" l="1"/>
  <c r="GL719" i="7" s="1"/>
  <c r="GK719" i="7" l="1"/>
  <c r="GR719" i="7" s="1"/>
  <c r="GO719" i="7"/>
  <c r="GP719" i="7" s="1"/>
  <c r="GQ719" i="7" l="1"/>
  <c r="GL720" i="7" s="1"/>
  <c r="GK720" i="7" l="1"/>
  <c r="GR720" i="7" s="1"/>
  <c r="GO720" i="7"/>
  <c r="GP720" i="7" s="1"/>
  <c r="GQ720" i="7" l="1"/>
  <c r="GL721" i="7" s="1"/>
  <c r="GO721" i="7" l="1"/>
  <c r="GP721" i="7" s="1"/>
  <c r="GK721" i="7"/>
  <c r="GR721" i="7" s="1"/>
  <c r="GQ721" i="7" l="1"/>
  <c r="GL722" i="7" s="1"/>
  <c r="GO722" i="7" l="1"/>
  <c r="GP722" i="7" s="1"/>
  <c r="GK722" i="7"/>
  <c r="GR722" i="7" s="1"/>
  <c r="GQ722" i="7" l="1"/>
  <c r="GL723" i="7" s="1"/>
  <c r="GO723" i="7" l="1"/>
  <c r="GP723" i="7" s="1"/>
  <c r="GK723" i="7"/>
  <c r="GR723" i="7" s="1"/>
  <c r="GQ723" i="7" l="1"/>
  <c r="GL724" i="7" s="1"/>
  <c r="GK724" i="7" l="1"/>
  <c r="GR724" i="7" s="1"/>
  <c r="GO724" i="7"/>
  <c r="GP724" i="7" s="1"/>
  <c r="GQ724" i="7" l="1"/>
  <c r="GL725" i="7" s="1"/>
  <c r="GK725" i="7" l="1"/>
  <c r="GR725" i="7" s="1"/>
  <c r="GO725" i="7"/>
  <c r="GP725" i="7" s="1"/>
  <c r="GQ725" i="7" l="1"/>
  <c r="GL726" i="7" s="1"/>
  <c r="GO726" i="7" l="1"/>
  <c r="GP726" i="7" s="1"/>
  <c r="GK726" i="7"/>
  <c r="GQ726" i="7" s="1"/>
  <c r="GL727" i="7" s="1"/>
  <c r="GK727" i="7" l="1"/>
  <c r="GO727" i="7"/>
  <c r="GP727" i="7" s="1"/>
  <c r="GQ727" i="7" l="1"/>
  <c r="GL728" i="7" s="1"/>
  <c r="GO728" i="7" l="1"/>
  <c r="GP728" i="7" s="1"/>
  <c r="GK728" i="7"/>
  <c r="GQ728" i="7" s="1"/>
  <c r="GL729" i="7" s="1"/>
  <c r="GO729" i="7" l="1"/>
  <c r="GP729" i="7" s="1"/>
  <c r="GK729" i="7"/>
  <c r="GQ729" i="7" s="1"/>
  <c r="GL730" i="7" s="1"/>
  <c r="GK730" i="7" l="1"/>
  <c r="GO730" i="7"/>
  <c r="GP730" i="7" s="1"/>
  <c r="GQ730" i="7" l="1"/>
  <c r="GL731" i="7" s="1"/>
  <c r="GO731" i="7" l="1"/>
  <c r="GP731" i="7" s="1"/>
  <c r="GK731" i="7"/>
  <c r="GQ731" i="7" s="1"/>
  <c r="GL732" i="7" s="1"/>
  <c r="GO732" i="7" l="1"/>
  <c r="GP732" i="7" s="1"/>
  <c r="GK732" i="7"/>
  <c r="GQ732" i="7" s="1"/>
  <c r="GL733" i="7" s="1"/>
  <c r="GK733" i="7" l="1"/>
  <c r="GO733" i="7"/>
  <c r="GP733" i="7" s="1"/>
  <c r="GQ733" i="7" l="1"/>
  <c r="GL734" i="7" s="1"/>
  <c r="GO734" i="7" l="1"/>
  <c r="GP734" i="7" s="1"/>
  <c r="GK734" i="7"/>
  <c r="GR734" i="7" s="1"/>
  <c r="GQ734" i="7" l="1"/>
  <c r="GL735" i="7" s="1"/>
  <c r="GO735" i="7" l="1"/>
  <c r="GP735" i="7" s="1"/>
  <c r="GK735" i="7"/>
  <c r="GR735" i="7" s="1"/>
  <c r="GQ735" i="7" l="1"/>
  <c r="GL736" i="7" s="1"/>
  <c r="GK736" i="7" l="1"/>
  <c r="GR736" i="7" s="1"/>
  <c r="GO736" i="7"/>
  <c r="GP736" i="7" s="1"/>
  <c r="GQ736" i="7" l="1"/>
  <c r="GL737" i="7" s="1"/>
  <c r="GK737" i="7" l="1"/>
  <c r="GO737" i="7"/>
  <c r="GP737" i="7" s="1"/>
  <c r="GQ737" i="7" l="1"/>
  <c r="GL738" i="7" s="1"/>
  <c r="GO738" i="7" s="1"/>
  <c r="GP738" i="7" s="1"/>
  <c r="GR737" i="7"/>
  <c r="GK738" i="7" l="1"/>
  <c r="GR738" i="7" s="1"/>
  <c r="GQ738" i="7" l="1"/>
  <c r="GL739" i="7" s="1"/>
  <c r="GO739" i="7" s="1"/>
  <c r="GP739" i="7" s="1"/>
  <c r="GK739" i="7" l="1"/>
  <c r="GR739" i="7" s="1"/>
  <c r="GQ739" i="7" l="1"/>
  <c r="GL740" i="7"/>
  <c r="GO740" i="7" s="1"/>
  <c r="GP740" i="7" s="1"/>
  <c r="GK740" i="7"/>
  <c r="GR740" i="7" s="1"/>
  <c r="GQ740" i="7" l="1"/>
  <c r="GL741" i="7" l="1"/>
  <c r="GO741" i="7" s="1"/>
  <c r="GP741" i="7" s="1"/>
  <c r="GK741" i="7"/>
  <c r="GR741" i="7" s="1"/>
  <c r="GQ741" i="7" l="1"/>
  <c r="GL742" i="7" l="1"/>
  <c r="GO742" i="7" s="1"/>
  <c r="GP742" i="7" s="1"/>
  <c r="GK742" i="7"/>
  <c r="GR742" i="7" s="1"/>
  <c r="GQ742" i="7" l="1"/>
  <c r="GL743" i="7" l="1"/>
  <c r="GO743" i="7" s="1"/>
  <c r="GP743" i="7" s="1"/>
  <c r="GK743" i="7"/>
  <c r="GR743" i="7" s="1"/>
  <c r="GQ743" i="7" l="1"/>
  <c r="GL744" i="7" l="1"/>
  <c r="GO744" i="7" s="1"/>
  <c r="GP744" i="7" s="1"/>
  <c r="GK744" i="7"/>
  <c r="GR744" i="7" s="1"/>
  <c r="GQ744" i="7" l="1"/>
  <c r="GL745" i="7" l="1"/>
  <c r="GO745" i="7" s="1"/>
  <c r="GP745" i="7" s="1"/>
  <c r="GK745" i="7"/>
  <c r="GR745" i="7" s="1"/>
  <c r="GQ745" i="7" l="1"/>
  <c r="GL746" i="7" l="1"/>
  <c r="GO746" i="7" s="1"/>
  <c r="GP746" i="7" s="1"/>
  <c r="GK746" i="7"/>
  <c r="GR746" i="7" s="1"/>
  <c r="GQ746" i="7" l="1"/>
  <c r="GK747" i="7" s="1"/>
  <c r="GR747" i="7" s="1"/>
  <c r="GL747" i="7" l="1"/>
  <c r="GO747" i="7" s="1"/>
  <c r="GP747" i="7" s="1"/>
  <c r="GQ747" i="7" l="1"/>
  <c r="GL748" i="7" s="1"/>
  <c r="GO748" i="7" s="1"/>
  <c r="GP748" i="7" s="1"/>
  <c r="GK748" i="7" l="1"/>
  <c r="GR748" i="7" s="1"/>
  <c r="GQ748" i="7" l="1"/>
  <c r="GK749" i="7" s="1"/>
  <c r="GR749" i="7" s="1"/>
  <c r="GS13" i="7" s="1"/>
  <c r="GU13" i="7" s="1"/>
  <c r="GL749" i="7" l="1"/>
  <c r="GO749" i="7" s="1"/>
  <c r="GP749" i="7" s="1"/>
  <c r="H15" i="11"/>
  <c r="H16" i="11" s="1"/>
  <c r="K16" i="11" s="1"/>
  <c r="GT26" i="7"/>
  <c r="GQ749" i="7" l="1"/>
  <c r="GK750" i="7" s="1"/>
  <c r="K15" i="11"/>
  <c r="GL750" i="7" l="1"/>
  <c r="GQ750" i="7" s="1"/>
  <c r="GL751" i="7" l="1"/>
  <c r="GO751" i="7" s="1"/>
  <c r="GP751" i="7" s="1"/>
  <c r="GK751" i="7"/>
  <c r="GO750" i="7"/>
  <c r="GP750" i="7" s="1"/>
  <c r="GQ751" i="7" l="1"/>
  <c r="GK752" i="7" s="1"/>
  <c r="GL752" i="7" l="1"/>
  <c r="GO752" i="7" s="1"/>
  <c r="L26" i="10"/>
  <c r="M26" i="10" s="1"/>
  <c r="L31" i="10"/>
  <c r="M31" i="10" s="1"/>
  <c r="L24" i="10"/>
  <c r="M24" i="10" s="1"/>
  <c r="L29" i="10"/>
  <c r="M29" i="10" s="1"/>
  <c r="L34" i="10"/>
  <c r="M34" i="10" s="1"/>
  <c r="L33" i="10"/>
  <c r="M33" i="10" s="1"/>
  <c r="L37" i="10"/>
  <c r="M37" i="10" s="1"/>
  <c r="L36" i="10"/>
  <c r="M36" i="10" s="1"/>
  <c r="L27" i="10"/>
  <c r="M27" i="10" s="1"/>
  <c r="L23" i="10"/>
  <c r="M23" i="10" s="1"/>
  <c r="L32" i="10"/>
  <c r="M32" i="10" s="1"/>
  <c r="L25" i="10"/>
  <c r="M25" i="10" s="1"/>
  <c r="L20" i="10"/>
  <c r="M20" i="10" s="1"/>
  <c r="L28" i="10"/>
  <c r="M28" i="10" s="1"/>
  <c r="L30" i="10"/>
  <c r="M30" i="10" s="1"/>
  <c r="L21" i="10"/>
  <c r="M21" i="10" s="1"/>
  <c r="L19" i="10"/>
  <c r="M19" i="10" s="1"/>
  <c r="L35" i="10"/>
  <c r="M35" i="10" s="1"/>
  <c r="L22" i="10"/>
  <c r="M22" i="10" s="1"/>
  <c r="F18" i="10"/>
  <c r="GQ752" i="7" l="1"/>
  <c r="GP752" i="7"/>
  <c r="GT18" i="7"/>
  <c r="GS16" i="7"/>
  <c r="G2" i="7" s="1"/>
  <c r="GT16" i="7"/>
  <c r="N35" i="10"/>
  <c r="N34" i="10"/>
  <c r="N23" i="10"/>
  <c r="N25" i="10"/>
  <c r="N22" i="10"/>
  <c r="N18" i="10"/>
  <c r="N27" i="10"/>
  <c r="N21" i="10"/>
  <c r="N26" i="10"/>
  <c r="N36" i="10"/>
  <c r="N24" i="10"/>
  <c r="N28" i="10"/>
  <c r="N33" i="10"/>
  <c r="N20" i="10"/>
  <c r="N19" i="10"/>
  <c r="N37" i="10"/>
  <c r="N2" i="10"/>
  <c r="N32" i="10"/>
  <c r="N30" i="10"/>
  <c r="N29" i="10"/>
  <c r="N31" i="10"/>
  <c r="O2" i="10"/>
  <c r="GT29" i="7" l="1"/>
  <c r="F15" i="11"/>
  <c r="F16" i="11" s="1"/>
  <c r="GT20" i="7"/>
  <c r="GT22" i="7"/>
  <c r="J15" i="11" l="1"/>
  <c r="J16" i="11" s="1"/>
  <c r="J2" i="10"/>
  <c r="I15" i="11"/>
  <c r="I16" i="11" s="1"/>
  <c r="G4" i="7"/>
  <c r="GT2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tc={E5852A39-FC1A-473F-9C0D-974F49ACCF6F}</author>
  </authors>
  <commentList>
    <comment ref="B35" authorId="0" shapeId="0" xr:uid="{E5852A39-FC1A-473F-9C0D-974F49ACCF6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Hay que editarlo si los consumos en “Perfil_Horario_Consumo” no se consideran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tc={59A28432-A426-43AA-88E0-7A7F9B4BE06D}</author>
    <author>tc={F9E79149-0E2E-4EF3-B6BF-38070CC646CB}</author>
    <author>tc={916B2065-2EE8-4010-B39D-9EF731122FF3}</author>
  </authors>
  <commentList>
    <comment ref="D5" authorId="0" shapeId="0" xr:uid="{59A28432-A426-43AA-88E0-7A7F9B4BE06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probar el codigo esto tiene que ser 1.
Para probar alternativas, reemplazar valor deseado</t>
      </text>
    </comment>
    <comment ref="D6" authorId="1" shapeId="0" xr:uid="{F9E79149-0E2E-4EF3-B6BF-38070CC646CB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Obtener de Solargis
</t>
      </text>
    </comment>
    <comment ref="D11" authorId="2" shapeId="0" xr:uid="{916B2065-2EE8-4010-B39D-9EF731122FF3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Probeido por SOLCOR, no se cambia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tc={2271B9CC-8CE1-44BC-87AF-04447B2D7883}</author>
  </authors>
  <commentList>
    <comment ref="L6" authorId="0" shapeId="0" xr:uid="{2271B9CC-8CE1-44BC-87AF-04447B2D788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SUPUESTO DE QUE LA BATERIA SE INSTALA CON EL MÍNIMO PERMITIDO. NO ES RELVANTE A NIVEL GLOBAL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tc={8F6A4B7D-48E3-47C9-8639-047C9C212DFE}</author>
  </authors>
  <commentList>
    <comment ref="D2" authorId="0" shapeId="0" xr:uid="{8F6A4B7D-48E3-47C9-8639-047C9C212DF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Intentar hacer automático este proceso de valores por año 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José Miguel Infante</author>
    <author>tc={40CD7D91-0F3C-4042-96C0-2B6A5463C5B6}</author>
    <author>tc={680DB780-6E67-48AD-8548-45B203B7B1FD}</author>
    <author>tc={CB916A56-5789-4A1D-80E3-ED78A90B5F24}</author>
    <author>tc={D364C83B-80D1-412D-BEA2-38D9D09707A0}</author>
    <author>tc={E7994FA9-6998-4C00-AE1A-23E53E4BDD17}</author>
  </authors>
  <commentList>
    <comment ref="J3" authorId="0" shapeId="0" xr:uid="{2AFAA0A8-BD13-4064-8DB4-1C230880BB8C}">
      <text>
        <r>
          <rPr>
            <b/>
            <sz val="9"/>
            <color indexed="81"/>
            <rFont val="Tahoma"/>
            <family val="2"/>
          </rPr>
          <t>José Miguel Infante:</t>
        </r>
        <r>
          <rPr>
            <sz val="9"/>
            <color indexed="81"/>
            <rFont val="Tahoma"/>
            <family val="2"/>
          </rPr>
          <t xml:space="preserve">
Editar para cada generador. Este es de referencia para uno generador de 80-100 kva.
</t>
        </r>
      </text>
    </comment>
    <comment ref="C7" authorId="1" shapeId="0" xr:uid="{40CD7D91-0F3C-4042-96C0-2B6A5463C5B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deja esto?</t>
      </text>
    </comment>
    <comment ref="C8" authorId="2" shapeId="0" xr:uid="{680DB780-6E67-48AD-8548-45B203B7B1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cambiará o es fijo?
CAMBIAR</t>
      </text>
    </comment>
    <comment ref="D16" authorId="3" shapeId="0" xr:uid="{CB916A56-5789-4A1D-80E3-ED78A90B5F2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consideramos en el análisis por año de la degradación FV y BESS</t>
      </text>
    </comment>
    <comment ref="E16" authorId="4" shapeId="0" xr:uid="{D364C83B-80D1-412D-BEA2-38D9D09707A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considera conexión a la red</t>
      </text>
    </comment>
    <comment ref="F16" authorId="5" shapeId="0" xr:uid="{E7994FA9-6998-4C00-AE1A-23E53E4BDD1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hay conexión a la red</t>
      </text>
    </comment>
  </commentList>
</comments>
</file>

<file path=xl/sharedStrings.xml><?xml version="1.0" encoding="utf-8"?>
<sst xmlns="http://schemas.openxmlformats.org/spreadsheetml/2006/main" count="9601" uniqueCount="9080">
  <si>
    <t>Total</t>
  </si>
  <si>
    <t>1/1 0:00</t>
  </si>
  <si>
    <t>1/1 1:00</t>
  </si>
  <si>
    <t>1/1 2:00</t>
  </si>
  <si>
    <t>1/1 3:00</t>
  </si>
  <si>
    <t>1/1 4:00</t>
  </si>
  <si>
    <t>1/1 5:00</t>
  </si>
  <si>
    <t>1/1 6:00</t>
  </si>
  <si>
    <t>1/1 7:00</t>
  </si>
  <si>
    <t>1/1 8:00</t>
  </si>
  <si>
    <t>1/1 9:00</t>
  </si>
  <si>
    <t>1/1 10:00</t>
  </si>
  <si>
    <t>1/1 11:00</t>
  </si>
  <si>
    <t>1/1 12:00</t>
  </si>
  <si>
    <t>1/1 13:00</t>
  </si>
  <si>
    <t>1/1 14:00</t>
  </si>
  <si>
    <t>1/1 15:00</t>
  </si>
  <si>
    <t>1/1 16:00</t>
  </si>
  <si>
    <t>1/1 17:00</t>
  </si>
  <si>
    <t>1/1 18:00</t>
  </si>
  <si>
    <t>1/1 19:00</t>
  </si>
  <si>
    <t>1/1 20:00</t>
  </si>
  <si>
    <t>1/1 21:00</t>
  </si>
  <si>
    <t>1/1 22:00</t>
  </si>
  <si>
    <t>1/1 23:00</t>
  </si>
  <si>
    <t>kWh</t>
  </si>
  <si>
    <t>MES</t>
  </si>
  <si>
    <t>CONSUMO [kWh]</t>
  </si>
  <si>
    <t>GENERACIÓN [kWh]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</si>
  <si>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</si>
  <si>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</si>
  <si>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</si>
  <si>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</si>
  <si>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</si>
  <si>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</si>
  <si>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</si>
  <si>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</si>
  <si>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</si>
  <si>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</si>
  <si>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</si>
  <si>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</si>
  <si>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Total </t>
  </si>
  <si>
    <t>kW</t>
  </si>
  <si>
    <t>Hora</t>
  </si>
  <si>
    <t>Generación FV (kWh)</t>
  </si>
  <si>
    <t>Consumo (kWh)</t>
  </si>
  <si>
    <t>Generación - Consumo</t>
  </si>
  <si>
    <t>Carga batería (kWh)</t>
  </si>
  <si>
    <t>Descarga batería (kWh)</t>
  </si>
  <si>
    <t>Energía red (kWh)</t>
  </si>
  <si>
    <t>SOC (kWh)</t>
  </si>
  <si>
    <t xml:space="preserve">Parámetros de la batería </t>
  </si>
  <si>
    <t>Capacidad útil (kwh)</t>
  </si>
  <si>
    <t>Potencia Máxima de carga/descarga (kW)</t>
  </si>
  <si>
    <t>DOD permitido (%)</t>
  </si>
  <si>
    <t>Pérdida</t>
  </si>
  <si>
    <t>DATOS DEL PROYECTO FOTOVOLTAICO</t>
  </si>
  <si>
    <t>Tipo de instalación</t>
  </si>
  <si>
    <t>Suelo</t>
  </si>
  <si>
    <t>Potencia nominal</t>
  </si>
  <si>
    <t xml:space="preserve">Potencia peak </t>
  </si>
  <si>
    <t>kWp</t>
  </si>
  <si>
    <t>Radiación Solargis</t>
  </si>
  <si>
    <t>kWh/kWp</t>
  </si>
  <si>
    <t>Generación anual esperada</t>
  </si>
  <si>
    <t>Cant. Días mes</t>
  </si>
  <si>
    <t/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</si>
  <si>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</si>
  <si>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</si>
  <si>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</si>
  <si>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</si>
  <si>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</si>
  <si>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</si>
  <si>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</si>
  <si>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</si>
  <si>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</si>
  <si>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</si>
  <si>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</si>
  <si>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</si>
  <si>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0 - 1</t>
  </si>
  <si>
    <t>1 - 2</t>
  </si>
  <si>
    <t>2 - 3</t>
  </si>
  <si>
    <t>3 - 4</t>
  </si>
  <si>
    <t>4 - 5</t>
  </si>
  <si>
    <t>5 - 6</t>
  </si>
  <si>
    <t>6 - 7</t>
  </si>
  <si>
    <t>7 - 8</t>
  </si>
  <si>
    <t>8 - 9</t>
  </si>
  <si>
    <t>9 - 10</t>
  </si>
  <si>
    <t>10 - 11</t>
  </si>
  <si>
    <t>11 - 12</t>
  </si>
  <si>
    <t>12 - 13</t>
  </si>
  <si>
    <t>13 - 14</t>
  </si>
  <si>
    <t>14 - 15</t>
  </si>
  <si>
    <t>15 - 16</t>
  </si>
  <si>
    <t>16 - 17</t>
  </si>
  <si>
    <t>17 - 18</t>
  </si>
  <si>
    <t>18 - 19</t>
  </si>
  <si>
    <t>19 - 20</t>
  </si>
  <si>
    <t>20 - 21</t>
  </si>
  <si>
    <t>21 - 22</t>
  </si>
  <si>
    <t>22 - 23</t>
  </si>
  <si>
    <t>23 - 24</t>
  </si>
  <si>
    <t>Generación diaria</t>
  </si>
  <si>
    <t>Consumo</t>
  </si>
  <si>
    <t>Consumo diario</t>
  </si>
  <si>
    <t>Generación mensual</t>
  </si>
  <si>
    <t>Total diario</t>
  </si>
  <si>
    <t>Día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</si>
  <si>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</si>
  <si>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</si>
  <si>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</si>
  <si>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</si>
  <si>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</si>
  <si>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</si>
  <si>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</si>
  <si>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</si>
  <si>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</si>
  <si>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</si>
  <si>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</si>
  <si>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</si>
  <si>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Consumo dsd FV</t>
  </si>
  <si>
    <t>Consumo dsd BESS</t>
  </si>
  <si>
    <t>Consumo desde BESS</t>
  </si>
  <si>
    <t>Consumo desde FV</t>
  </si>
  <si>
    <t>Pérdidas (Curtaiment)</t>
  </si>
  <si>
    <t>DIARIO</t>
  </si>
  <si>
    <t>Mínimo SOC (kWh)</t>
  </si>
  <si>
    <t>% pérdida respecto a gen</t>
  </si>
  <si>
    <t>Degradación BESS (al año 15)</t>
  </si>
  <si>
    <t>SOH</t>
  </si>
  <si>
    <t>Cap Batería</t>
  </si>
  <si>
    <t>Degradación BESS</t>
  </si>
  <si>
    <t>Min SOC entre todos los meses</t>
  </si>
  <si>
    <t>Año</t>
  </si>
  <si>
    <t>Generación</t>
  </si>
  <si>
    <t>Año a evaluar</t>
  </si>
  <si>
    <t>Porcentaje BESS</t>
  </si>
  <si>
    <t>Porcentaje FV</t>
  </si>
  <si>
    <t xml:space="preserve">Degradación FV (por año) </t>
  </si>
  <si>
    <t>Input Data</t>
  </si>
  <si>
    <t>Output</t>
  </si>
  <si>
    <t>20 years</t>
  </si>
  <si>
    <t>15 year</t>
  </si>
  <si>
    <t>Type</t>
  </si>
  <si>
    <t>DATA</t>
    <phoneticPr fontId="0" type="noConversion"/>
  </si>
  <si>
    <t>Devices Cost</t>
    <phoneticPr fontId="0" type="noConversion"/>
  </si>
  <si>
    <t>EPC</t>
    <phoneticPr fontId="0" type="noConversion"/>
  </si>
  <si>
    <t>Total</t>
    <phoneticPr fontId="0" type="noConversion"/>
  </si>
  <si>
    <t>Price</t>
  </si>
  <si>
    <t>IRR</t>
    <phoneticPr fontId="0" type="noConversion"/>
  </si>
  <si>
    <t>CAPEX</t>
  </si>
  <si>
    <t>Saving NPV</t>
  </si>
  <si>
    <t>BESS Total</t>
    <phoneticPr fontId="0" type="noConversion"/>
  </si>
  <si>
    <t>Annual Price Increase Ratio</t>
  </si>
  <si>
    <t>PV Total</t>
    <phoneticPr fontId="0" type="noConversion"/>
  </si>
  <si>
    <t>Other Cost 
(eg. additional Margin)</t>
  </si>
  <si>
    <t>UF</t>
  </si>
  <si>
    <t>OPEX</t>
  </si>
  <si>
    <t>BESS OPEX yearly 
(OPEX in CAPEX)</t>
  </si>
  <si>
    <t xml:space="preserve">CPI </t>
  </si>
  <si>
    <t>PV OPEX Ratio yearly (OPEX in CAPEX)</t>
  </si>
  <si>
    <t>TC</t>
  </si>
  <si>
    <t>Finance</t>
  </si>
  <si>
    <t>Discount Rate</t>
  </si>
  <si>
    <t>First Payment</t>
  </si>
  <si>
    <t>Load Information</t>
  </si>
  <si>
    <t>Interst Rate</t>
  </si>
  <si>
    <t>Energy Supply for whole system
PV+BESS+Grid</t>
  </si>
  <si>
    <t>Whether 
Load year</t>
  </si>
  <si>
    <t>Year</t>
    <phoneticPr fontId="0" type="noConversion"/>
  </si>
  <si>
    <t>PV/BESS CAPEX</t>
  </si>
  <si>
    <t>PV/BESS
OPEX</t>
  </si>
  <si>
    <t>TCO PV/BESS
(CAPEX+OPEX)</t>
  </si>
  <si>
    <t>Saving
- 
CF Out</t>
  </si>
  <si>
    <t xml:space="preserve">ACCUM Saving 
NPV </t>
  </si>
  <si>
    <t>Agregar costo de batería en caso de reemplazar en el año 16</t>
  </si>
  <si>
    <t>PV/BESS Energy
(kWh)</t>
  </si>
  <si>
    <t>Generación-Pérdidas</t>
  </si>
  <si>
    <t>Valor del dólar</t>
  </si>
  <si>
    <t xml:space="preserve">TCO (Diesel Equivalent) </t>
  </si>
  <si>
    <t>Grid Energy Cost</t>
  </si>
  <si>
    <t>BESS</t>
  </si>
  <si>
    <t>% pérdida mensual</t>
  </si>
  <si>
    <t>DOD</t>
  </si>
  <si>
    <t>Min SOC permitido (Min DOD)</t>
  </si>
  <si>
    <t>Radiación Solargis Junio (kWh/kWp)</t>
  </si>
  <si>
    <t>EFF carga/descarga BESS</t>
  </si>
  <si>
    <t>Potencia estimada</t>
  </si>
  <si>
    <t>Diesel</t>
  </si>
  <si>
    <t>7uf mensual (referencia)</t>
  </si>
  <si>
    <t>8uf mensual (referencia)</t>
  </si>
  <si>
    <t xml:space="preserve">Agregar O&amp;M mantenimiento y capex generador </t>
  </si>
  <si>
    <t xml:space="preserve"> </t>
  </si>
  <si>
    <t>Alternativa 35 kWh</t>
  </si>
  <si>
    <t>Alternativa 42 kWh</t>
  </si>
  <si>
    <r>
      <rPr>
        <sz val="9"/>
        <rFont val="Arial MT"/>
        <family val="2"/>
      </rPr>
      <t>Producto</t>
    </r>
  </si>
  <si>
    <r>
      <rPr>
        <sz val="9"/>
        <rFont val="Arial MT"/>
        <family val="2"/>
      </rPr>
      <t>Descripcion</t>
    </r>
  </si>
  <si>
    <r>
      <rPr>
        <sz val="9"/>
        <rFont val="Arial MT"/>
        <family val="2"/>
      </rPr>
      <t>Cantidad</t>
    </r>
  </si>
  <si>
    <r>
      <rPr>
        <sz val="9"/>
        <rFont val="Arial MT"/>
        <family val="2"/>
      </rPr>
      <t>Precio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unitario</t>
    </r>
  </si>
  <si>
    <r>
      <rPr>
        <sz val="9"/>
        <rFont val="Arial MT"/>
        <family val="2"/>
      </rPr>
      <t>Dcto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%</t>
    </r>
  </si>
  <si>
    <r>
      <rPr>
        <sz val="9"/>
        <rFont val="Arial MT"/>
        <family val="2"/>
      </rPr>
      <t>Total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Neto</t>
    </r>
  </si>
  <si>
    <r>
      <rPr>
        <sz val="8"/>
        <rFont val="Arial MT"/>
        <family val="2"/>
      </rPr>
      <t>A02001001L011</t>
    </r>
  </si>
  <si>
    <r>
      <rPr>
        <sz val="8"/>
        <rFont val="Arial MT"/>
        <family val="2"/>
      </rPr>
      <t>Huawei,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LUNA2000-7-E1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(Módulo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7kWh)</t>
    </r>
  </si>
  <si>
    <r>
      <rPr>
        <sz val="8"/>
        <rFont val="Arial MT"/>
        <family val="2"/>
      </rPr>
      <t>A02001001L010</t>
    </r>
  </si>
  <si>
    <r>
      <rPr>
        <sz val="8"/>
        <rFont val="Arial MT"/>
        <family val="2"/>
      </rPr>
      <t>Huawei,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LUNA2000-10kW-C1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(DC/DC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Converter)</t>
    </r>
  </si>
  <si>
    <r>
      <rPr>
        <sz val="8"/>
        <rFont val="Arial MT"/>
        <family val="2"/>
      </rPr>
      <t>A02008004L005</t>
    </r>
  </si>
  <si>
    <r>
      <rPr>
        <sz val="8"/>
        <rFont val="Arial MT"/>
        <family val="2"/>
      </rPr>
      <t>Huawei,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Inversor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Híbrido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10KTL,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IP65,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versión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LCO</t>
    </r>
  </si>
  <si>
    <r>
      <rPr>
        <sz val="8"/>
        <rFont val="Arial MT"/>
        <family val="2"/>
      </rPr>
      <t>A02008008L001</t>
    </r>
  </si>
  <si>
    <r>
      <rPr>
        <sz val="8"/>
        <rFont val="Arial MT"/>
        <family val="2"/>
      </rPr>
      <t>Huawei,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Smart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Dongle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4G</t>
    </r>
  </si>
  <si>
    <r>
      <rPr>
        <sz val="8"/>
        <rFont val="Arial MT"/>
        <family val="2"/>
      </rPr>
      <t>A02008008L007</t>
    </r>
  </si>
  <si>
    <r>
      <rPr>
        <sz val="8"/>
        <rFont val="Arial MT"/>
        <family val="2"/>
      </rPr>
      <t>Huawei,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Smart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Power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Sensor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Monofásico,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100A</t>
    </r>
  </si>
  <si>
    <r>
      <rPr>
        <sz val="8"/>
        <rFont val="Arial MT"/>
        <family val="2"/>
      </rPr>
      <t>A00509000L007</t>
    </r>
  </si>
  <si>
    <r>
      <rPr>
        <sz val="8"/>
        <rFont val="Arial MT"/>
        <family val="2"/>
      </rPr>
      <t>Canadian,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Panel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monocristalino</t>
    </r>
    <r>
      <rPr>
        <sz val="8"/>
        <rFont val="Times New Roman"/>
        <family val="1"/>
      </rPr>
      <t xml:space="preserve">  </t>
    </r>
    <r>
      <rPr>
        <sz val="8"/>
        <rFont val="Arial MT"/>
        <family val="2"/>
      </rPr>
      <t>590Wp</t>
    </r>
  </si>
  <si>
    <r>
      <rPr>
        <sz val="8"/>
        <rFont val="Arial MT"/>
        <family val="2"/>
      </rPr>
      <t>A00306003L034</t>
    </r>
  </si>
  <si>
    <r>
      <rPr>
        <sz val="8"/>
        <rFont val="Arial MT"/>
        <family val="2"/>
      </rPr>
      <t>Riel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Aluminio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5000mm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</si>
  <si>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A00306003L035</t>
    </r>
  </si>
  <si>
    <r>
      <rPr>
        <sz val="8"/>
        <rFont val="Arial MT"/>
        <family val="2"/>
      </rPr>
      <t>Conector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de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rieles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para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biposte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(incluye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8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tornillos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autoperforantes)</t>
    </r>
  </si>
  <si>
    <r>
      <rPr>
        <sz val="8"/>
        <rFont val="Arial MT"/>
        <family val="2"/>
      </rPr>
      <t>B00306003L002</t>
    </r>
  </si>
  <si>
    <r>
      <rPr>
        <sz val="8"/>
        <rFont val="Arial MT"/>
        <family val="2"/>
      </rPr>
      <t>Set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pre-ensamblado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Biposte</t>
    </r>
  </si>
  <si>
    <r>
      <rPr>
        <sz val="8"/>
        <rFont val="Arial MT"/>
        <family val="2"/>
      </rPr>
      <t>A00306003L045</t>
    </r>
  </si>
  <si>
    <r>
      <rPr>
        <sz val="8"/>
        <rFont val="Arial MT"/>
        <family val="2"/>
      </rPr>
      <t>Poste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inclinado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1755mm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</si>
  <si>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A00306003L046</t>
    </r>
  </si>
  <si>
    <r>
      <rPr>
        <sz val="8"/>
        <rFont val="Arial MT"/>
        <family val="2"/>
      </rPr>
      <t>Poste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inclinado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1788mm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</si>
  <si>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A00306003L049</t>
    </r>
  </si>
  <si>
    <r>
      <rPr>
        <sz val="8"/>
        <rFont val="Arial MT"/>
        <family val="2"/>
      </rPr>
      <t>Pernos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M10x80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</si>
  <si>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A00306003L036</t>
    </r>
  </si>
  <si>
    <r>
      <rPr>
        <sz val="8"/>
        <rFont val="Arial MT"/>
        <family val="2"/>
      </rPr>
      <t>FIJADOR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DE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RIEL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</si>
  <si>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A00306003L043</t>
    </r>
  </si>
  <si>
    <r>
      <rPr>
        <sz val="8"/>
        <rFont val="Arial MT"/>
        <family val="2"/>
      </rPr>
      <t>Base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piso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posterior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</si>
  <si>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A00306003L047</t>
    </r>
  </si>
  <si>
    <r>
      <rPr>
        <sz val="8"/>
        <rFont val="Arial MT"/>
        <family val="2"/>
      </rPr>
      <t>Ángulos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tensores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4086mm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</si>
  <si>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A00306003L048</t>
    </r>
  </si>
  <si>
    <r>
      <rPr>
        <sz val="8"/>
        <rFont val="Arial MT"/>
        <family val="2"/>
      </rPr>
      <t>Conector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Angulo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tensores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(Biposte)</t>
    </r>
  </si>
  <si>
    <r>
      <rPr>
        <sz val="8"/>
        <rFont val="Arial MT"/>
        <family val="2"/>
      </rPr>
      <t>A00306004L004</t>
    </r>
  </si>
  <si>
    <r>
      <rPr>
        <sz val="8"/>
        <rFont val="Arial MT"/>
        <family val="2"/>
      </rPr>
      <t>AS,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Kit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fijación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central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mid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clamp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30mm</t>
    </r>
  </si>
  <si>
    <r>
      <rPr>
        <sz val="8"/>
        <rFont val="Arial MT"/>
        <family val="2"/>
      </rPr>
      <t>A00306004L003</t>
    </r>
  </si>
  <si>
    <r>
      <rPr>
        <sz val="8"/>
        <rFont val="Arial MT"/>
        <family val="2"/>
      </rPr>
      <t>AS,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Kit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fijación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lateral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end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clamp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30mm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pro</t>
    </r>
  </si>
  <si>
    <r>
      <rPr>
        <sz val="8"/>
        <rFont val="Arial MT"/>
        <family val="2"/>
      </rPr>
      <t>A00306004L018</t>
    </r>
  </si>
  <si>
    <r>
      <rPr>
        <sz val="8"/>
        <rFont val="Arial MT"/>
        <family val="2"/>
      </rPr>
      <t>AS,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Groundclip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puesta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tierra</t>
    </r>
  </si>
  <si>
    <r>
      <rPr>
        <sz val="8"/>
        <rFont val="Arial MT"/>
        <family val="2"/>
      </rPr>
      <t>A00306004L041</t>
    </r>
  </si>
  <si>
    <r>
      <rPr>
        <sz val="8"/>
        <rFont val="Arial MT"/>
        <family val="2"/>
      </rPr>
      <t>AS,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Anclaje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puesta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tierra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aluminio</t>
    </r>
  </si>
  <si>
    <r>
      <rPr>
        <sz val="8"/>
        <rFont val="Arial MT"/>
        <family val="2"/>
      </rPr>
      <t>A04902003L004</t>
    </r>
  </si>
  <si>
    <r>
      <rPr>
        <sz val="8"/>
        <rFont val="Arial MT"/>
        <family val="2"/>
      </rPr>
      <t>Cable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Solar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6mm2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Negro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1500V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(m)</t>
    </r>
  </si>
  <si>
    <r>
      <rPr>
        <sz val="8"/>
        <rFont val="Arial MT"/>
        <family val="2"/>
      </rPr>
      <t>A04902003L003</t>
    </r>
  </si>
  <si>
    <r>
      <rPr>
        <sz val="8"/>
        <rFont val="Arial MT"/>
        <family val="2"/>
      </rPr>
      <t>Cable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Solar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6mm2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Rojo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1500V</t>
    </r>
    <r>
      <rPr>
        <sz val="8"/>
        <rFont val="Times New Roman"/>
        <family val="1"/>
      </rPr>
      <t xml:space="preserve"> </t>
    </r>
    <r>
      <rPr>
        <sz val="8"/>
        <rFont val="Arial MT"/>
        <family val="2"/>
      </rPr>
      <t>(m)</t>
    </r>
  </si>
  <si>
    <r>
      <rPr>
        <sz val="9"/>
        <rFont val="Arial MT"/>
        <family val="2"/>
      </rPr>
      <t>Total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Neto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en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CLP</t>
    </r>
  </si>
  <si>
    <r>
      <rPr>
        <sz val="9"/>
        <rFont val="Arial MT"/>
        <family val="2"/>
      </rPr>
      <t>IVA</t>
    </r>
  </si>
  <si>
    <r>
      <rPr>
        <sz val="9"/>
        <rFont val="Arial MT"/>
        <family val="2"/>
      </rPr>
      <t>Total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con</t>
    </r>
    <r>
      <rPr>
        <sz val="9"/>
        <rFont val="Times New Roman"/>
        <family val="1"/>
      </rPr>
      <t xml:space="preserve"> </t>
    </r>
    <r>
      <rPr>
        <sz val="9"/>
        <rFont val="Arial MT"/>
        <family val="2"/>
      </rPr>
      <t>IVA</t>
    </r>
  </si>
  <si>
    <t>1/2 0:00</t>
  </si>
  <si>
    <t>1/2 1:00</t>
  </si>
  <si>
    <t>1/2 2:00</t>
  </si>
  <si>
    <t>1/2 3:00</t>
  </si>
  <si>
    <t>1/2 4:00</t>
  </si>
  <si>
    <t>1/2 5:00</t>
  </si>
  <si>
    <t>1/2 6:00</t>
  </si>
  <si>
    <t>1/2 7:00</t>
  </si>
  <si>
    <t>1/2 8:00</t>
  </si>
  <si>
    <t>1/2 9:00</t>
  </si>
  <si>
    <t>1/2 10:00</t>
  </si>
  <si>
    <t>1/2 11:00</t>
  </si>
  <si>
    <t>1/2 12:00</t>
  </si>
  <si>
    <t>1/2 13:00</t>
  </si>
  <si>
    <t>1/2 14:00</t>
  </si>
  <si>
    <t>1/2 15:00</t>
  </si>
  <si>
    <t>1/2 16:00</t>
  </si>
  <si>
    <t>1/2 17:00</t>
  </si>
  <si>
    <t>1/2 18:00</t>
  </si>
  <si>
    <t>1/2 19:00</t>
  </si>
  <si>
    <t>1/2 20:00</t>
  </si>
  <si>
    <t>1/2 21:00</t>
  </si>
  <si>
    <t>1/2 22:00</t>
  </si>
  <si>
    <t>1/2 23:00</t>
  </si>
  <si>
    <t>1/3 0:00</t>
  </si>
  <si>
    <t>1/3 1:00</t>
  </si>
  <si>
    <t>1/3 2:00</t>
  </si>
  <si>
    <t>1/3 3:00</t>
  </si>
  <si>
    <t>1/3 4:00</t>
  </si>
  <si>
    <t>1/3 5:00</t>
  </si>
  <si>
    <t>1/3 6:00</t>
  </si>
  <si>
    <t>1/3 7:00</t>
  </si>
  <si>
    <t>1/3 8:00</t>
  </si>
  <si>
    <t>1/3 9:00</t>
  </si>
  <si>
    <t>1/3 10:00</t>
  </si>
  <si>
    <t>1/3 11:00</t>
  </si>
  <si>
    <t>1/3 12:00</t>
  </si>
  <si>
    <t>1/3 13:00</t>
  </si>
  <si>
    <t>1/3 14:00</t>
  </si>
  <si>
    <t>1/3 15:00</t>
  </si>
  <si>
    <t>1/3 16:00</t>
  </si>
  <si>
    <t>1/3 17:00</t>
  </si>
  <si>
    <t>1/3 18:00</t>
  </si>
  <si>
    <t>1/3 19:00</t>
  </si>
  <si>
    <t>1/3 20:00</t>
  </si>
  <si>
    <t>1/3 21:00</t>
  </si>
  <si>
    <t>1/3 22:00</t>
  </si>
  <si>
    <t>1/3 23:00</t>
  </si>
  <si>
    <t>1/4 0:00</t>
  </si>
  <si>
    <t>1/4 1:00</t>
  </si>
  <si>
    <t>1/4 2:00</t>
  </si>
  <si>
    <t>1/4 3:00</t>
  </si>
  <si>
    <t>1/4 4:00</t>
  </si>
  <si>
    <t>1/4 5:00</t>
  </si>
  <si>
    <t>1/4 6:00</t>
  </si>
  <si>
    <t>1/4 7:00</t>
  </si>
  <si>
    <t>1/4 8:00</t>
  </si>
  <si>
    <t>1/4 9:00</t>
  </si>
  <si>
    <t>1/4 10:00</t>
  </si>
  <si>
    <t>1/4 11:00</t>
  </si>
  <si>
    <t>1/4 12:00</t>
  </si>
  <si>
    <t>1/4 13:00</t>
  </si>
  <si>
    <t>1/4 14:00</t>
  </si>
  <si>
    <t>1/4 15:00</t>
  </si>
  <si>
    <t>1/4 16:00</t>
  </si>
  <si>
    <t>1/4 17:00</t>
  </si>
  <si>
    <t>1/4 18:00</t>
  </si>
  <si>
    <t>1/4 19:00</t>
  </si>
  <si>
    <t>1/4 20:00</t>
  </si>
  <si>
    <t>1/4 21:00</t>
  </si>
  <si>
    <t>1/4 22:00</t>
  </si>
  <si>
    <t>1/4 23:00</t>
  </si>
  <si>
    <t>1/5 0:00</t>
  </si>
  <si>
    <t>1/5 1:00</t>
  </si>
  <si>
    <t>1/5 2:00</t>
  </si>
  <si>
    <t>1/5 3:00</t>
  </si>
  <si>
    <t>1/5 4:00</t>
  </si>
  <si>
    <t>1/5 5:00</t>
  </si>
  <si>
    <t>1/5 6:00</t>
  </si>
  <si>
    <t>1/5 7:00</t>
  </si>
  <si>
    <t>1/5 8:00</t>
  </si>
  <si>
    <t>1/5 9:00</t>
  </si>
  <si>
    <t>1/5 10:00</t>
  </si>
  <si>
    <t>1/5 11:00</t>
  </si>
  <si>
    <t>1/5 12:00</t>
  </si>
  <si>
    <t>1/5 13:00</t>
  </si>
  <si>
    <t>1/5 14:00</t>
  </si>
  <si>
    <t>1/5 15:00</t>
  </si>
  <si>
    <t>1/5 16:00</t>
  </si>
  <si>
    <t>1/5 17:00</t>
  </si>
  <si>
    <t>1/5 18:00</t>
  </si>
  <si>
    <t>1/5 19:00</t>
  </si>
  <si>
    <t>1/5 20:00</t>
  </si>
  <si>
    <t>1/5 21:00</t>
  </si>
  <si>
    <t>1/5 22:00</t>
  </si>
  <si>
    <t>1/5 23:00</t>
  </si>
  <si>
    <t>1/6 0:00</t>
  </si>
  <si>
    <t>1/6 1:00</t>
  </si>
  <si>
    <t>1/6 2:00</t>
  </si>
  <si>
    <t>1/6 3:00</t>
  </si>
  <si>
    <t>1/6 4:00</t>
  </si>
  <si>
    <t>1/6 5:00</t>
  </si>
  <si>
    <t>1/6 6:00</t>
  </si>
  <si>
    <t>1/6 7:00</t>
  </si>
  <si>
    <t>1/6 8:00</t>
  </si>
  <si>
    <t>1/6 9:00</t>
  </si>
  <si>
    <t>1/6 10:00</t>
  </si>
  <si>
    <t>1/6 11:00</t>
  </si>
  <si>
    <t>1/6 12:00</t>
  </si>
  <si>
    <t>1/6 13:00</t>
  </si>
  <si>
    <t>1/6 14:00</t>
  </si>
  <si>
    <t>1/6 15:00</t>
  </si>
  <si>
    <t>1/6 16:00</t>
  </si>
  <si>
    <t>1/6 17:00</t>
  </si>
  <si>
    <t>1/6 18:00</t>
  </si>
  <si>
    <t>1/6 19:00</t>
  </si>
  <si>
    <t>1/6 20:00</t>
  </si>
  <si>
    <t>1/6 21:00</t>
  </si>
  <si>
    <t>1/6 22:00</t>
  </si>
  <si>
    <t>1/6 23:00</t>
  </si>
  <si>
    <t>1/7 0:00</t>
  </si>
  <si>
    <t>1/7 1:00</t>
  </si>
  <si>
    <t>1/7 2:00</t>
  </si>
  <si>
    <t>1/7 3:00</t>
  </si>
  <si>
    <t>1/7 4:00</t>
  </si>
  <si>
    <t>1/7 5:00</t>
  </si>
  <si>
    <t>1/7 6:00</t>
  </si>
  <si>
    <t>1/7 7:00</t>
  </si>
  <si>
    <t>1/7 8:00</t>
  </si>
  <si>
    <t>1/7 9:00</t>
  </si>
  <si>
    <t>1/7 10:00</t>
  </si>
  <si>
    <t>1/7 11:00</t>
  </si>
  <si>
    <t>1/7 12:00</t>
  </si>
  <si>
    <t>1/7 13:00</t>
  </si>
  <si>
    <t>1/7 14:00</t>
  </si>
  <si>
    <t>1/7 15:00</t>
  </si>
  <si>
    <t>1/7 16:00</t>
  </si>
  <si>
    <t>1/7 17:00</t>
  </si>
  <si>
    <t>1/7 18:00</t>
  </si>
  <si>
    <t>1/7 19:00</t>
  </si>
  <si>
    <t>1/7 20:00</t>
  </si>
  <si>
    <t>1/7 21:00</t>
  </si>
  <si>
    <t>1/7 22:00</t>
  </si>
  <si>
    <t>1/7 23:00</t>
  </si>
  <si>
    <t>1/8 0:00</t>
  </si>
  <si>
    <t>1/8 1:00</t>
  </si>
  <si>
    <t>1/8 2:00</t>
  </si>
  <si>
    <t>1/8 3:00</t>
  </si>
  <si>
    <t>1/8 4:00</t>
  </si>
  <si>
    <t>1/8 5:00</t>
  </si>
  <si>
    <t>1/8 6:00</t>
  </si>
  <si>
    <t>1/8 7:00</t>
  </si>
  <si>
    <t>1/8 8:00</t>
  </si>
  <si>
    <t>1/8 9:00</t>
  </si>
  <si>
    <t>1/8 10:00</t>
  </si>
  <si>
    <t>1/8 11:00</t>
  </si>
  <si>
    <t>1/8 12:00</t>
  </si>
  <si>
    <t>1/8 13:00</t>
  </si>
  <si>
    <t>1/8 14:00</t>
  </si>
  <si>
    <t>1/8 15:00</t>
  </si>
  <si>
    <t>1/8 16:00</t>
  </si>
  <si>
    <t>1/8 17:00</t>
  </si>
  <si>
    <t>1/8 18:00</t>
  </si>
  <si>
    <t>1/8 19:00</t>
  </si>
  <si>
    <t>1/8 20:00</t>
  </si>
  <si>
    <t>1/8 21:00</t>
  </si>
  <si>
    <t>1/8 22:00</t>
  </si>
  <si>
    <t>1/8 23:00</t>
  </si>
  <si>
    <t>1/9 0:00</t>
  </si>
  <si>
    <t>1/9 1:00</t>
  </si>
  <si>
    <t>1/9 2:00</t>
  </si>
  <si>
    <t>1/9 3:00</t>
  </si>
  <si>
    <t>1/9 4:00</t>
  </si>
  <si>
    <t>1/9 5:00</t>
  </si>
  <si>
    <t>1/9 6:00</t>
  </si>
  <si>
    <t>1/9 7:00</t>
  </si>
  <si>
    <t>1/9 8:00</t>
  </si>
  <si>
    <t>1/9 9:00</t>
  </si>
  <si>
    <t>1/9 10:00</t>
  </si>
  <si>
    <t>1/9 11:00</t>
  </si>
  <si>
    <t>1/9 12:00</t>
  </si>
  <si>
    <t>1/9 13:00</t>
  </si>
  <si>
    <t>1/9 14:00</t>
  </si>
  <si>
    <t>1/9 15:00</t>
  </si>
  <si>
    <t>1/9 16:00</t>
  </si>
  <si>
    <t>1/9 17:00</t>
  </si>
  <si>
    <t>1/9 18:00</t>
  </si>
  <si>
    <t>1/9 19:00</t>
  </si>
  <si>
    <t>1/9 20:00</t>
  </si>
  <si>
    <t>1/9 21:00</t>
  </si>
  <si>
    <t>1/9 22:00</t>
  </si>
  <si>
    <t>1/9 23:00</t>
  </si>
  <si>
    <t>1/10 0:00</t>
  </si>
  <si>
    <t>1/10 1:00</t>
  </si>
  <si>
    <t>1/10 2:00</t>
  </si>
  <si>
    <t>1/10 3:00</t>
  </si>
  <si>
    <t>1/10 4:00</t>
  </si>
  <si>
    <t>1/10 5:00</t>
  </si>
  <si>
    <t>1/10 6:00</t>
  </si>
  <si>
    <t>1/10 7:00</t>
  </si>
  <si>
    <t>1/10 8:00</t>
  </si>
  <si>
    <t>1/10 9:00</t>
  </si>
  <si>
    <t>1/10 10:00</t>
  </si>
  <si>
    <t>1/10 11:00</t>
  </si>
  <si>
    <t>1/10 12:00</t>
  </si>
  <si>
    <t>1/10 13:00</t>
  </si>
  <si>
    <t>1/10 14:00</t>
  </si>
  <si>
    <t>1/10 15:00</t>
  </si>
  <si>
    <t>1/10 16:00</t>
  </si>
  <si>
    <t>1/10 17:00</t>
  </si>
  <si>
    <t>1/10 18:00</t>
  </si>
  <si>
    <t>1/10 19:00</t>
  </si>
  <si>
    <t>1/10 20:00</t>
  </si>
  <si>
    <t>1/10 21:00</t>
  </si>
  <si>
    <t>1/10 22:00</t>
  </si>
  <si>
    <t>1/10 23:00</t>
  </si>
  <si>
    <t>1/11 0:00</t>
  </si>
  <si>
    <t>1/11 1:00</t>
  </si>
  <si>
    <t>1/11 2:00</t>
  </si>
  <si>
    <t>1/11 3:00</t>
  </si>
  <si>
    <t>1/11 4:00</t>
  </si>
  <si>
    <t>1/11 5:00</t>
  </si>
  <si>
    <t>1/11 6:00</t>
  </si>
  <si>
    <t>1/11 7:00</t>
  </si>
  <si>
    <t>1/11 8:00</t>
  </si>
  <si>
    <t>1/11 9:00</t>
  </si>
  <si>
    <t>1/11 10:00</t>
  </si>
  <si>
    <t>1/11 11:00</t>
  </si>
  <si>
    <t>1/11 12:00</t>
  </si>
  <si>
    <t>1/11 13:00</t>
  </si>
  <si>
    <t>1/11 14:00</t>
  </si>
  <si>
    <t>1/11 15:00</t>
  </si>
  <si>
    <t>1/11 16:00</t>
  </si>
  <si>
    <t>1/11 17:00</t>
  </si>
  <si>
    <t>1/11 18:00</t>
  </si>
  <si>
    <t>1/11 19:00</t>
  </si>
  <si>
    <t>1/11 20:00</t>
  </si>
  <si>
    <t>1/11 21:00</t>
  </si>
  <si>
    <t>1/11 22:00</t>
  </si>
  <si>
    <t>1/11 23:00</t>
  </si>
  <si>
    <t>1/12 0:00</t>
  </si>
  <si>
    <t>1/12 1:00</t>
  </si>
  <si>
    <t>1/12 2:00</t>
  </si>
  <si>
    <t>1/12 3:00</t>
  </si>
  <si>
    <t>1/12 4:00</t>
  </si>
  <si>
    <t>1/12 5:00</t>
  </si>
  <si>
    <t>1/12 6:00</t>
  </si>
  <si>
    <t>1/12 7:00</t>
  </si>
  <si>
    <t>1/12 8:00</t>
  </si>
  <si>
    <t>1/12 9:00</t>
  </si>
  <si>
    <t>1/12 10:00</t>
  </si>
  <si>
    <t>1/12 11:00</t>
  </si>
  <si>
    <t>1/12 12:00</t>
  </si>
  <si>
    <t>1/12 13:00</t>
  </si>
  <si>
    <t>1/12 14:00</t>
  </si>
  <si>
    <t>1/12 15:00</t>
  </si>
  <si>
    <t>1/12 16:00</t>
  </si>
  <si>
    <t>1/12 17:00</t>
  </si>
  <si>
    <t>1/12 18:00</t>
  </si>
  <si>
    <t>1/12 19:00</t>
  </si>
  <si>
    <t>1/12 20:00</t>
  </si>
  <si>
    <t>1/12 21:00</t>
  </si>
  <si>
    <t>1/12 22:00</t>
  </si>
  <si>
    <t>1/12 23:00</t>
  </si>
  <si>
    <t>1/13 0:00</t>
  </si>
  <si>
    <t>1/13 1:00</t>
  </si>
  <si>
    <t>1/13 2:00</t>
  </si>
  <si>
    <t>1/13 3:00</t>
  </si>
  <si>
    <t>1/13 4:00</t>
  </si>
  <si>
    <t>1/13 5:00</t>
  </si>
  <si>
    <t>1/13 6:00</t>
  </si>
  <si>
    <t>1/13 7:00</t>
  </si>
  <si>
    <t>1/13 8:00</t>
  </si>
  <si>
    <t>1/13 9:00</t>
  </si>
  <si>
    <t>1/13 10:00</t>
  </si>
  <si>
    <t>1/13 11:00</t>
  </si>
  <si>
    <t>1/13 12:00</t>
  </si>
  <si>
    <t>1/13 13:00</t>
  </si>
  <si>
    <t>1/13 14:00</t>
  </si>
  <si>
    <t>1/13 15:00</t>
  </si>
  <si>
    <t>1/13 16:00</t>
  </si>
  <si>
    <t>1/13 17:00</t>
  </si>
  <si>
    <t>1/13 18:00</t>
  </si>
  <si>
    <t>1/13 19:00</t>
  </si>
  <si>
    <t>1/13 20:00</t>
  </si>
  <si>
    <t>1/13 21:00</t>
  </si>
  <si>
    <t>1/13 22:00</t>
  </si>
  <si>
    <t>1/13 23:00</t>
  </si>
  <si>
    <t>1/14 0:00</t>
  </si>
  <si>
    <t>1/14 1:00</t>
  </si>
  <si>
    <t>1/14 2:00</t>
  </si>
  <si>
    <t>1/14 3:00</t>
  </si>
  <si>
    <t>1/14 4:00</t>
  </si>
  <si>
    <t>1/14 5:00</t>
  </si>
  <si>
    <t>1/14 6:00</t>
  </si>
  <si>
    <t>1/14 7:00</t>
  </si>
  <si>
    <t>1/14 8:00</t>
  </si>
  <si>
    <t>1/14 9:00</t>
  </si>
  <si>
    <t>1/14 10:00</t>
  </si>
  <si>
    <t>1/14 11:00</t>
  </si>
  <si>
    <t>1/14 12:00</t>
  </si>
  <si>
    <t>1/14 13:00</t>
  </si>
  <si>
    <t>1/14 14:00</t>
  </si>
  <si>
    <t>1/14 15:00</t>
  </si>
  <si>
    <t>1/14 16:00</t>
  </si>
  <si>
    <t>1/14 17:00</t>
  </si>
  <si>
    <t>1/14 18:00</t>
  </si>
  <si>
    <t>1/14 19:00</t>
  </si>
  <si>
    <t>1/14 20:00</t>
  </si>
  <si>
    <t>1/14 21:00</t>
  </si>
  <si>
    <t>1/14 22:00</t>
  </si>
  <si>
    <t>1/14 23:00</t>
  </si>
  <si>
    <t>1/15 0:00</t>
  </si>
  <si>
    <t>1/15 1:00</t>
  </si>
  <si>
    <t>1/15 2:00</t>
  </si>
  <si>
    <t>1/15 3:00</t>
  </si>
  <si>
    <t>1/15 4:00</t>
  </si>
  <si>
    <t>1/15 5:00</t>
  </si>
  <si>
    <t>1/15 6:00</t>
  </si>
  <si>
    <t>1/15 7:00</t>
  </si>
  <si>
    <t>1/15 8:00</t>
  </si>
  <si>
    <t>1/15 9:00</t>
  </si>
  <si>
    <t>1/15 10:00</t>
  </si>
  <si>
    <t>1/15 11:00</t>
  </si>
  <si>
    <t>1/15 12:00</t>
  </si>
  <si>
    <t>1/15 13:00</t>
  </si>
  <si>
    <t>1/15 14:00</t>
  </si>
  <si>
    <t>1/15 15:00</t>
  </si>
  <si>
    <t>1/15 16:00</t>
  </si>
  <si>
    <t>1/15 17:00</t>
  </si>
  <si>
    <t>1/15 18:00</t>
  </si>
  <si>
    <t>1/15 19:00</t>
  </si>
  <si>
    <t>1/15 20:00</t>
  </si>
  <si>
    <t>1/15 21:00</t>
  </si>
  <si>
    <t>1/15 22:00</t>
  </si>
  <si>
    <t>1/15 23:00</t>
  </si>
  <si>
    <t>1/16 0:00</t>
  </si>
  <si>
    <t>1/16 1:00</t>
  </si>
  <si>
    <t>1/16 2:00</t>
  </si>
  <si>
    <t>1/16 3:00</t>
  </si>
  <si>
    <t>1/16 4:00</t>
  </si>
  <si>
    <t>1/16 5:00</t>
  </si>
  <si>
    <t>1/16 6:00</t>
  </si>
  <si>
    <t>1/16 7:00</t>
  </si>
  <si>
    <t>1/16 8:00</t>
  </si>
  <si>
    <t>1/16 9:00</t>
  </si>
  <si>
    <t>1/16 10:00</t>
  </si>
  <si>
    <t>1/16 11:00</t>
  </si>
  <si>
    <t>1/16 12:00</t>
  </si>
  <si>
    <t>1/16 13:00</t>
  </si>
  <si>
    <t>1/16 14:00</t>
  </si>
  <si>
    <t>1/16 15:00</t>
  </si>
  <si>
    <t>1/16 16:00</t>
  </si>
  <si>
    <t>1/16 17:00</t>
  </si>
  <si>
    <t>1/16 18:00</t>
  </si>
  <si>
    <t>1/16 19:00</t>
  </si>
  <si>
    <t>1/16 20:00</t>
  </si>
  <si>
    <t>1/16 21:00</t>
  </si>
  <si>
    <t>1/16 22:00</t>
  </si>
  <si>
    <t>1/16 23:00</t>
  </si>
  <si>
    <t>1/17 0:00</t>
  </si>
  <si>
    <t>1/17 1:00</t>
  </si>
  <si>
    <t>1/17 2:00</t>
  </si>
  <si>
    <t>1/17 3:00</t>
  </si>
  <si>
    <t>1/17 4:00</t>
  </si>
  <si>
    <t>1/17 5:00</t>
  </si>
  <si>
    <t>1/17 6:00</t>
  </si>
  <si>
    <t>1/17 7:00</t>
  </si>
  <si>
    <t>1/17 8:00</t>
  </si>
  <si>
    <t>1/17 9:00</t>
  </si>
  <si>
    <t>1/17 10:00</t>
  </si>
  <si>
    <t>1/17 11:00</t>
  </si>
  <si>
    <t>1/17 12:00</t>
  </si>
  <si>
    <t>1/17 13:00</t>
  </si>
  <si>
    <t>1/17 14:00</t>
  </si>
  <si>
    <t>1/17 15:00</t>
  </si>
  <si>
    <t>1/17 16:00</t>
  </si>
  <si>
    <t>1/17 17:00</t>
  </si>
  <si>
    <t>1/17 18:00</t>
  </si>
  <si>
    <t>1/17 19:00</t>
  </si>
  <si>
    <t>1/17 20:00</t>
  </si>
  <si>
    <t>1/17 21:00</t>
  </si>
  <si>
    <t>1/17 22:00</t>
  </si>
  <si>
    <t>1/17 23:00</t>
  </si>
  <si>
    <t>1/18 0:00</t>
  </si>
  <si>
    <t>1/18 1:00</t>
  </si>
  <si>
    <t>1/18 2:00</t>
  </si>
  <si>
    <t>1/18 3:00</t>
  </si>
  <si>
    <t>1/18 4:00</t>
  </si>
  <si>
    <t>1/18 5:00</t>
  </si>
  <si>
    <t>1/18 6:00</t>
  </si>
  <si>
    <t>1/18 7:00</t>
  </si>
  <si>
    <t>1/18 8:00</t>
  </si>
  <si>
    <t>1/18 9:00</t>
  </si>
  <si>
    <t>1/18 10:00</t>
  </si>
  <si>
    <t>1/18 11:00</t>
  </si>
  <si>
    <t>1/18 12:00</t>
  </si>
  <si>
    <t>1/18 13:00</t>
  </si>
  <si>
    <t>1/18 14:00</t>
  </si>
  <si>
    <t>1/18 15:00</t>
  </si>
  <si>
    <t>1/18 16:00</t>
  </si>
  <si>
    <t>1/18 17:00</t>
  </si>
  <si>
    <t>1/18 18:00</t>
  </si>
  <si>
    <t>1/18 19:00</t>
  </si>
  <si>
    <t>1/18 20:00</t>
  </si>
  <si>
    <t>1/18 21:00</t>
  </si>
  <si>
    <t>1/18 22:00</t>
  </si>
  <si>
    <t>1/18 23:00</t>
  </si>
  <si>
    <t>1/19 0:00</t>
  </si>
  <si>
    <t>1/19 1:00</t>
  </si>
  <si>
    <t>1/19 2:00</t>
  </si>
  <si>
    <t>1/19 3:00</t>
  </si>
  <si>
    <t>1/19 4:00</t>
  </si>
  <si>
    <t>1/19 5:00</t>
  </si>
  <si>
    <t>1/19 6:00</t>
  </si>
  <si>
    <t>1/19 7:00</t>
  </si>
  <si>
    <t>1/19 8:00</t>
  </si>
  <si>
    <t>1/19 9:00</t>
  </si>
  <si>
    <t>1/19 10:00</t>
  </si>
  <si>
    <t>1/19 11:00</t>
  </si>
  <si>
    <t>1/19 12:00</t>
  </si>
  <si>
    <t>1/19 13:00</t>
  </si>
  <si>
    <t>1/19 14:00</t>
  </si>
  <si>
    <t>1/19 15:00</t>
  </si>
  <si>
    <t>1/19 16:00</t>
  </si>
  <si>
    <t>1/19 17:00</t>
  </si>
  <si>
    <t>1/19 18:00</t>
  </si>
  <si>
    <t>1/19 19:00</t>
  </si>
  <si>
    <t>1/19 20:00</t>
  </si>
  <si>
    <t>1/19 21:00</t>
  </si>
  <si>
    <t>1/19 22:00</t>
  </si>
  <si>
    <t>1/19 23:00</t>
  </si>
  <si>
    <t>1/20 0:00</t>
  </si>
  <si>
    <t>1/20 1:00</t>
  </si>
  <si>
    <t>1/20 2:00</t>
  </si>
  <si>
    <t>1/20 3:00</t>
  </si>
  <si>
    <t>1/20 4:00</t>
  </si>
  <si>
    <t>1/20 5:00</t>
  </si>
  <si>
    <t>1/20 6:00</t>
  </si>
  <si>
    <t>1/20 7:00</t>
  </si>
  <si>
    <t>1/20 8:00</t>
  </si>
  <si>
    <t>1/20 9:00</t>
  </si>
  <si>
    <t>1/20 10:00</t>
  </si>
  <si>
    <t>1/20 11:00</t>
  </si>
  <si>
    <t>1/20 12:00</t>
  </si>
  <si>
    <t>1/20 13:00</t>
  </si>
  <si>
    <t>1/20 14:00</t>
  </si>
  <si>
    <t>1/20 15:00</t>
  </si>
  <si>
    <t>1/20 16:00</t>
  </si>
  <si>
    <t>1/20 17:00</t>
  </si>
  <si>
    <t>1/20 18:00</t>
  </si>
  <si>
    <t>1/20 19:00</t>
  </si>
  <si>
    <t>1/20 20:00</t>
  </si>
  <si>
    <t>1/20 21:00</t>
  </si>
  <si>
    <t>1/20 22:00</t>
  </si>
  <si>
    <t>1/20 23:00</t>
  </si>
  <si>
    <t>1/21 0:00</t>
  </si>
  <si>
    <t>1/21 1:00</t>
  </si>
  <si>
    <t>1/21 2:00</t>
  </si>
  <si>
    <t>1/21 3:00</t>
  </si>
  <si>
    <t>1/21 4:00</t>
  </si>
  <si>
    <t>1/21 5:00</t>
  </si>
  <si>
    <t>1/21 6:00</t>
  </si>
  <si>
    <t>1/21 7:00</t>
  </si>
  <si>
    <t>1/21 8:00</t>
  </si>
  <si>
    <t>1/21 9:00</t>
  </si>
  <si>
    <t>1/21 10:00</t>
  </si>
  <si>
    <t>1/21 11:00</t>
  </si>
  <si>
    <t>1/21 12:00</t>
  </si>
  <si>
    <t>1/21 13:00</t>
  </si>
  <si>
    <t>1/21 14:00</t>
  </si>
  <si>
    <t>1/21 15:00</t>
  </si>
  <si>
    <t>1/21 16:00</t>
  </si>
  <si>
    <t>1/21 17:00</t>
  </si>
  <si>
    <t>1/21 18:00</t>
  </si>
  <si>
    <t>1/21 19:00</t>
  </si>
  <si>
    <t>1/21 20:00</t>
  </si>
  <si>
    <t>1/21 21:00</t>
  </si>
  <si>
    <t>1/21 22:00</t>
  </si>
  <si>
    <t>1/21 23:00</t>
  </si>
  <si>
    <t>1/22 0:00</t>
  </si>
  <si>
    <t>1/22 1:00</t>
  </si>
  <si>
    <t>1/22 2:00</t>
  </si>
  <si>
    <t>1/22 3:00</t>
  </si>
  <si>
    <t>1/22 4:00</t>
  </si>
  <si>
    <t>1/22 5:00</t>
  </si>
  <si>
    <t>1/22 6:00</t>
  </si>
  <si>
    <t>1/22 7:00</t>
  </si>
  <si>
    <t>1/22 8:00</t>
  </si>
  <si>
    <t>1/22 9:00</t>
  </si>
  <si>
    <t>1/22 10:00</t>
  </si>
  <si>
    <t>1/22 11:00</t>
  </si>
  <si>
    <t>1/22 12:00</t>
  </si>
  <si>
    <t>1/22 13:00</t>
  </si>
  <si>
    <t>1/22 14:00</t>
  </si>
  <si>
    <t>1/22 15:00</t>
  </si>
  <si>
    <t>1/22 16:00</t>
  </si>
  <si>
    <t>1/22 17:00</t>
  </si>
  <si>
    <t>1/22 18:00</t>
  </si>
  <si>
    <t>1/22 19:00</t>
  </si>
  <si>
    <t>1/22 20:00</t>
  </si>
  <si>
    <t>1/22 21:00</t>
  </si>
  <si>
    <t>1/22 22:00</t>
  </si>
  <si>
    <t>1/22 23:00</t>
  </si>
  <si>
    <t>1/23 0:00</t>
  </si>
  <si>
    <t>1/23 1:00</t>
  </si>
  <si>
    <t>1/23 2:00</t>
  </si>
  <si>
    <t>1/23 3:00</t>
  </si>
  <si>
    <t>1/23 4:00</t>
  </si>
  <si>
    <t>1/23 5:00</t>
  </si>
  <si>
    <t>1/23 6:00</t>
  </si>
  <si>
    <t>1/23 7:00</t>
  </si>
  <si>
    <t>1/23 8:00</t>
  </si>
  <si>
    <t>1/23 9:00</t>
  </si>
  <si>
    <t>1/23 10:00</t>
  </si>
  <si>
    <t>1/23 11:00</t>
  </si>
  <si>
    <t>1/23 12:00</t>
  </si>
  <si>
    <t>1/23 13:00</t>
  </si>
  <si>
    <t>1/23 14:00</t>
  </si>
  <si>
    <t>1/23 15:00</t>
  </si>
  <si>
    <t>1/23 16:00</t>
  </si>
  <si>
    <t>1/23 17:00</t>
  </si>
  <si>
    <t>1/23 18:00</t>
  </si>
  <si>
    <t>1/23 19:00</t>
  </si>
  <si>
    <t>1/23 20:00</t>
  </si>
  <si>
    <t>1/23 21:00</t>
  </si>
  <si>
    <t>1/23 22:00</t>
  </si>
  <si>
    <t>1/23 23:00</t>
  </si>
  <si>
    <t>1/24 0:00</t>
  </si>
  <si>
    <t>1/24 1:00</t>
  </si>
  <si>
    <t>1/24 2:00</t>
  </si>
  <si>
    <t>1/24 3:00</t>
  </si>
  <si>
    <t>1/24 4:00</t>
  </si>
  <si>
    <t>1/24 5:00</t>
  </si>
  <si>
    <t>1/24 6:00</t>
  </si>
  <si>
    <t>1/24 7:00</t>
  </si>
  <si>
    <t>1/24 8:00</t>
  </si>
  <si>
    <t>1/24 9:00</t>
  </si>
  <si>
    <t>1/24 10:00</t>
  </si>
  <si>
    <t>1/24 11:00</t>
  </si>
  <si>
    <t>1/24 12:00</t>
  </si>
  <si>
    <t>1/24 13:00</t>
  </si>
  <si>
    <t>1/24 14:00</t>
  </si>
  <si>
    <t>1/24 15:00</t>
  </si>
  <si>
    <t>1/24 16:00</t>
  </si>
  <si>
    <t>1/24 17:00</t>
  </si>
  <si>
    <t>1/24 18:00</t>
  </si>
  <si>
    <t>1/24 19:00</t>
  </si>
  <si>
    <t>1/24 20:00</t>
  </si>
  <si>
    <t>1/24 21:00</t>
  </si>
  <si>
    <t>1/24 22:00</t>
  </si>
  <si>
    <t>1/24 23:00</t>
  </si>
  <si>
    <t>1/25 0:00</t>
  </si>
  <si>
    <t>1/25 1:00</t>
  </si>
  <si>
    <t>1/25 2:00</t>
  </si>
  <si>
    <t>1/25 3:00</t>
  </si>
  <si>
    <t>1/25 4:00</t>
  </si>
  <si>
    <t>1/25 5:00</t>
  </si>
  <si>
    <t>1/25 6:00</t>
  </si>
  <si>
    <t>1/25 7:00</t>
  </si>
  <si>
    <t>1/25 8:00</t>
  </si>
  <si>
    <t>1/25 9:00</t>
  </si>
  <si>
    <t>1/25 10:00</t>
  </si>
  <si>
    <t>1/25 11:00</t>
  </si>
  <si>
    <t>1/25 12:00</t>
  </si>
  <si>
    <t>1/25 13:00</t>
  </si>
  <si>
    <t>1/25 14:00</t>
  </si>
  <si>
    <t>1/25 15:00</t>
  </si>
  <si>
    <t>1/25 16:00</t>
  </si>
  <si>
    <t>1/25 17:00</t>
  </si>
  <si>
    <t>1/25 18:00</t>
  </si>
  <si>
    <t>1/25 19:00</t>
  </si>
  <si>
    <t>1/25 20:00</t>
  </si>
  <si>
    <t>1/25 21:00</t>
  </si>
  <si>
    <t>1/25 22:00</t>
  </si>
  <si>
    <t>1/25 23:00</t>
  </si>
  <si>
    <t>1/26 0:00</t>
  </si>
  <si>
    <t>1/26 1:00</t>
  </si>
  <si>
    <t>1/26 2:00</t>
  </si>
  <si>
    <t>1/26 3:00</t>
  </si>
  <si>
    <t>1/26 4:00</t>
  </si>
  <si>
    <t>1/26 5:00</t>
  </si>
  <si>
    <t>1/26 6:00</t>
  </si>
  <si>
    <t>1/26 7:00</t>
  </si>
  <si>
    <t>1/26 8:00</t>
  </si>
  <si>
    <t>1/26 9:00</t>
  </si>
  <si>
    <t>1/26 10:00</t>
  </si>
  <si>
    <t>1/26 11:00</t>
  </si>
  <si>
    <t>1/26 12:00</t>
  </si>
  <si>
    <t>1/26 13:00</t>
  </si>
  <si>
    <t>1/26 14:00</t>
  </si>
  <si>
    <t>1/26 15:00</t>
  </si>
  <si>
    <t>1/26 16:00</t>
  </si>
  <si>
    <t>1/26 17:00</t>
  </si>
  <si>
    <t>1/26 18:00</t>
  </si>
  <si>
    <t>1/26 19:00</t>
  </si>
  <si>
    <t>1/26 20:00</t>
  </si>
  <si>
    <t>1/26 21:00</t>
  </si>
  <si>
    <t>1/26 22:00</t>
  </si>
  <si>
    <t>1/26 23:00</t>
  </si>
  <si>
    <t>1/27 0:00</t>
  </si>
  <si>
    <t>1/27 1:00</t>
  </si>
  <si>
    <t>1/27 2:00</t>
  </si>
  <si>
    <t>1/27 3:00</t>
  </si>
  <si>
    <t>1/27 4:00</t>
  </si>
  <si>
    <t>1/27 5:00</t>
  </si>
  <si>
    <t>1/27 6:00</t>
  </si>
  <si>
    <t>1/27 7:00</t>
  </si>
  <si>
    <t>1/27 8:00</t>
  </si>
  <si>
    <t>1/27 9:00</t>
  </si>
  <si>
    <t>1/27 10:00</t>
  </si>
  <si>
    <t>1/27 11:00</t>
  </si>
  <si>
    <t>1/27 12:00</t>
  </si>
  <si>
    <t>1/27 13:00</t>
  </si>
  <si>
    <t>1/27 14:00</t>
  </si>
  <si>
    <t>1/27 15:00</t>
  </si>
  <si>
    <t>1/27 16:00</t>
  </si>
  <si>
    <t>1/27 17:00</t>
  </si>
  <si>
    <t>1/27 18:00</t>
  </si>
  <si>
    <t>1/27 19:00</t>
  </si>
  <si>
    <t>1/27 20:00</t>
  </si>
  <si>
    <t>1/27 21:00</t>
  </si>
  <si>
    <t>1/27 22:00</t>
  </si>
  <si>
    <t>1/27 23:00</t>
  </si>
  <si>
    <t>1/28 0:00</t>
  </si>
  <si>
    <t>1/28 1:00</t>
  </si>
  <si>
    <t>1/28 2:00</t>
  </si>
  <si>
    <t>1/28 3:00</t>
  </si>
  <si>
    <t>1/28 4:00</t>
  </si>
  <si>
    <t>1/28 5:00</t>
  </si>
  <si>
    <t>1/28 6:00</t>
  </si>
  <si>
    <t>1/28 7:00</t>
  </si>
  <si>
    <t>1/28 8:00</t>
  </si>
  <si>
    <t>1/28 9:00</t>
  </si>
  <si>
    <t>1/28 10:00</t>
  </si>
  <si>
    <t>1/28 11:00</t>
  </si>
  <si>
    <t>1/28 12:00</t>
  </si>
  <si>
    <t>1/28 13:00</t>
  </si>
  <si>
    <t>1/28 14:00</t>
  </si>
  <si>
    <t>1/28 15:00</t>
  </si>
  <si>
    <t>1/28 16:00</t>
  </si>
  <si>
    <t>1/28 17:00</t>
  </si>
  <si>
    <t>1/28 18:00</t>
  </si>
  <si>
    <t>1/28 19:00</t>
  </si>
  <si>
    <t>1/28 20:00</t>
  </si>
  <si>
    <t>1/28 21:00</t>
  </si>
  <si>
    <t>1/28 22:00</t>
  </si>
  <si>
    <t>1/28 23:00</t>
  </si>
  <si>
    <t>1/29 0:00</t>
  </si>
  <si>
    <t>1/29 1:00</t>
  </si>
  <si>
    <t>1/29 2:00</t>
  </si>
  <si>
    <t>1/29 3:00</t>
  </si>
  <si>
    <t>1/29 4:00</t>
  </si>
  <si>
    <t>1/29 5:00</t>
  </si>
  <si>
    <t>1/29 6:00</t>
  </si>
  <si>
    <t>1/29 7:00</t>
  </si>
  <si>
    <t>1/29 8:00</t>
  </si>
  <si>
    <t>1/29 9:00</t>
  </si>
  <si>
    <t>1/29 10:00</t>
  </si>
  <si>
    <t>1/29 11:00</t>
  </si>
  <si>
    <t>1/29 12:00</t>
  </si>
  <si>
    <t>1/29 13:00</t>
  </si>
  <si>
    <t>1/29 14:00</t>
  </si>
  <si>
    <t>1/29 15:00</t>
  </si>
  <si>
    <t>1/29 16:00</t>
  </si>
  <si>
    <t>1/29 17:00</t>
  </si>
  <si>
    <t>1/29 18:00</t>
  </si>
  <si>
    <t>1/29 19:00</t>
  </si>
  <si>
    <t>1/29 20:00</t>
  </si>
  <si>
    <t>1/29 21:00</t>
  </si>
  <si>
    <t>1/29 22:00</t>
  </si>
  <si>
    <t>1/29 23:00</t>
  </si>
  <si>
    <t>1/30 0:00</t>
  </si>
  <si>
    <t>1/30 1:00</t>
  </si>
  <si>
    <t>1/30 2:00</t>
  </si>
  <si>
    <t>1/30 3:00</t>
  </si>
  <si>
    <t>1/30 4:00</t>
  </si>
  <si>
    <t>1/30 5:00</t>
  </si>
  <si>
    <t>1/30 6:00</t>
  </si>
  <si>
    <t>1/30 7:00</t>
  </si>
  <si>
    <t>1/30 8:00</t>
  </si>
  <si>
    <t>1/30 9:00</t>
  </si>
  <si>
    <t>1/30 10:00</t>
  </si>
  <si>
    <t>1/30 11:00</t>
  </si>
  <si>
    <t>1/30 12:00</t>
  </si>
  <si>
    <t>1/30 13:00</t>
  </si>
  <si>
    <t>1/30 14:00</t>
  </si>
  <si>
    <t>1/30 15:00</t>
  </si>
  <si>
    <t>1/30 16:00</t>
  </si>
  <si>
    <t>1/30 17:00</t>
  </si>
  <si>
    <t>1/30 18:00</t>
  </si>
  <si>
    <t>1/30 19:00</t>
  </si>
  <si>
    <t>1/30 20:00</t>
  </si>
  <si>
    <t>1/30 21:00</t>
  </si>
  <si>
    <t>1/30 22:00</t>
  </si>
  <si>
    <t>1/30 23:00</t>
  </si>
  <si>
    <t>1/31 0:00</t>
  </si>
  <si>
    <t>1/31 1:00</t>
  </si>
  <si>
    <t>1/31 2:00</t>
  </si>
  <si>
    <t>1/31 3:00</t>
  </si>
  <si>
    <t>1/31 4:00</t>
  </si>
  <si>
    <t>1/31 5:00</t>
  </si>
  <si>
    <t>1/31 6:00</t>
  </si>
  <si>
    <t>1/31 7:00</t>
  </si>
  <si>
    <t>1/31 8:00</t>
  </si>
  <si>
    <t>1/31 9:00</t>
  </si>
  <si>
    <t>1/31 10:00</t>
  </si>
  <si>
    <t>1/31 11:00</t>
  </si>
  <si>
    <t>1/31 12:00</t>
  </si>
  <si>
    <t>1/31 13:00</t>
  </si>
  <si>
    <t>1/31 14:00</t>
  </si>
  <si>
    <t>1/31 15:00</t>
  </si>
  <si>
    <t>1/31 16:00</t>
  </si>
  <si>
    <t>1/31 17:00</t>
  </si>
  <si>
    <t>1/31 18:00</t>
  </si>
  <si>
    <t>1/31 19:00</t>
  </si>
  <si>
    <t>1/31 20:00</t>
  </si>
  <si>
    <t>1/31 21:00</t>
  </si>
  <si>
    <t>1/31 22:00</t>
  </si>
  <si>
    <t>1/31 23:00</t>
  </si>
  <si>
    <t>2/1 0:00</t>
  </si>
  <si>
    <t>2/1 1:00</t>
  </si>
  <si>
    <t>2/1 2:00</t>
  </si>
  <si>
    <t>2/1 3:00</t>
  </si>
  <si>
    <t>2/1 4:00</t>
  </si>
  <si>
    <t>2/1 5:00</t>
  </si>
  <si>
    <t>2/1 6:00</t>
  </si>
  <si>
    <t>2/1 7:00</t>
  </si>
  <si>
    <t>2/1 8:00</t>
  </si>
  <si>
    <t>2/1 9:00</t>
  </si>
  <si>
    <t>2/1 10:00</t>
  </si>
  <si>
    <t>2/1 11:00</t>
  </si>
  <si>
    <t>2/1 12:00</t>
  </si>
  <si>
    <t>2/1 13:00</t>
  </si>
  <si>
    <t>2/1 14:00</t>
  </si>
  <si>
    <t>2/1 15:00</t>
  </si>
  <si>
    <t>2/1 16:00</t>
  </si>
  <si>
    <t>2/1 17:00</t>
  </si>
  <si>
    <t>2/1 18:00</t>
  </si>
  <si>
    <t>2/1 19:00</t>
  </si>
  <si>
    <t>2/1 20:00</t>
  </si>
  <si>
    <t>2/1 21:00</t>
  </si>
  <si>
    <t>2/1 22:00</t>
  </si>
  <si>
    <t>2/1 23:00</t>
  </si>
  <si>
    <t>2/2 0:00</t>
  </si>
  <si>
    <t>2/2 1:00</t>
  </si>
  <si>
    <t>2/2 2:00</t>
  </si>
  <si>
    <t>2/2 3:00</t>
  </si>
  <si>
    <t>2/2 4:00</t>
  </si>
  <si>
    <t>2/2 5:00</t>
  </si>
  <si>
    <t>2/2 6:00</t>
  </si>
  <si>
    <t>2/2 7:00</t>
  </si>
  <si>
    <t>2/2 8:00</t>
  </si>
  <si>
    <t>2/2 9:00</t>
  </si>
  <si>
    <t>2/2 10:00</t>
  </si>
  <si>
    <t>2/2 11:00</t>
  </si>
  <si>
    <t>2/2 12:00</t>
  </si>
  <si>
    <t>2/2 13:00</t>
  </si>
  <si>
    <t>2/2 14:00</t>
  </si>
  <si>
    <t>2/2 15:00</t>
  </si>
  <si>
    <t>2/2 16:00</t>
  </si>
  <si>
    <t>2/2 17:00</t>
  </si>
  <si>
    <t>2/2 18:00</t>
  </si>
  <si>
    <t>2/2 19:00</t>
  </si>
  <si>
    <t>2/2 20:00</t>
  </si>
  <si>
    <t>2/2 21:00</t>
  </si>
  <si>
    <t>2/2 22:00</t>
  </si>
  <si>
    <t>2/2 23:00</t>
  </si>
  <si>
    <t>2/3 0:00</t>
  </si>
  <si>
    <t>2/3 1:00</t>
  </si>
  <si>
    <t>2/3 2:00</t>
  </si>
  <si>
    <t>2/3 3:00</t>
  </si>
  <si>
    <t>2/3 4:00</t>
  </si>
  <si>
    <t>2/3 5:00</t>
  </si>
  <si>
    <t>2/3 6:00</t>
  </si>
  <si>
    <t>2/3 7:00</t>
  </si>
  <si>
    <t>2/3 8:00</t>
  </si>
  <si>
    <t>2/3 9:00</t>
  </si>
  <si>
    <t>2/3 10:00</t>
  </si>
  <si>
    <t>2/3 11:00</t>
  </si>
  <si>
    <t>2/3 12:00</t>
  </si>
  <si>
    <t>2/3 13:00</t>
  </si>
  <si>
    <t>2/3 14:00</t>
  </si>
  <si>
    <t>2/3 15:00</t>
  </si>
  <si>
    <t>2/3 16:00</t>
  </si>
  <si>
    <t>2/3 17:00</t>
  </si>
  <si>
    <t>2/3 18:00</t>
  </si>
  <si>
    <t>2/3 19:00</t>
  </si>
  <si>
    <t>2/3 20:00</t>
  </si>
  <si>
    <t>2/3 21:00</t>
  </si>
  <si>
    <t>2/3 22:00</t>
  </si>
  <si>
    <t>2/3 23:00</t>
  </si>
  <si>
    <t>2/4 0:00</t>
  </si>
  <si>
    <t>2/4 1:00</t>
  </si>
  <si>
    <t>2/4 2:00</t>
  </si>
  <si>
    <t>2/4 3:00</t>
  </si>
  <si>
    <t>2/4 4:00</t>
  </si>
  <si>
    <t>2/4 5:00</t>
  </si>
  <si>
    <t>2/4 6:00</t>
  </si>
  <si>
    <t>2/4 7:00</t>
  </si>
  <si>
    <t>2/4 8:00</t>
  </si>
  <si>
    <t>2/4 9:00</t>
  </si>
  <si>
    <t>2/4 10:00</t>
  </si>
  <si>
    <t>2/4 11:00</t>
  </si>
  <si>
    <t>2/4 12:00</t>
  </si>
  <si>
    <t>2/4 13:00</t>
  </si>
  <si>
    <t>2/4 14:00</t>
  </si>
  <si>
    <t>2/4 15:00</t>
  </si>
  <si>
    <t>2/4 16:00</t>
  </si>
  <si>
    <t>2/4 17:00</t>
  </si>
  <si>
    <t>2/4 18:00</t>
  </si>
  <si>
    <t>2/4 19:00</t>
  </si>
  <si>
    <t>2/4 20:00</t>
  </si>
  <si>
    <t>2/4 21:00</t>
  </si>
  <si>
    <t>2/4 22:00</t>
  </si>
  <si>
    <t>2/4 23:00</t>
  </si>
  <si>
    <t>2/5 0:00</t>
  </si>
  <si>
    <t>2/5 1:00</t>
  </si>
  <si>
    <t>2/5 2:00</t>
  </si>
  <si>
    <t>2/5 3:00</t>
  </si>
  <si>
    <t>2/5 4:00</t>
  </si>
  <si>
    <t>2/5 5:00</t>
  </si>
  <si>
    <t>2/5 6:00</t>
  </si>
  <si>
    <t>2/5 7:00</t>
  </si>
  <si>
    <t>2/5 8:00</t>
  </si>
  <si>
    <t>2/5 9:00</t>
  </si>
  <si>
    <t>2/5 10:00</t>
  </si>
  <si>
    <t>2/5 11:00</t>
  </si>
  <si>
    <t>2/5 12:00</t>
  </si>
  <si>
    <t>2/5 13:00</t>
  </si>
  <si>
    <t>2/5 14:00</t>
  </si>
  <si>
    <t>2/5 15:00</t>
  </si>
  <si>
    <t>2/5 16:00</t>
  </si>
  <si>
    <t>2/5 17:00</t>
  </si>
  <si>
    <t>2/5 18:00</t>
  </si>
  <si>
    <t>2/5 19:00</t>
  </si>
  <si>
    <t>2/5 20:00</t>
  </si>
  <si>
    <t>2/5 21:00</t>
  </si>
  <si>
    <t>2/5 22:00</t>
  </si>
  <si>
    <t>2/5 23:00</t>
  </si>
  <si>
    <t>2/6 0:00</t>
  </si>
  <si>
    <t>2/6 1:00</t>
  </si>
  <si>
    <t>2/6 2:00</t>
  </si>
  <si>
    <t>2/6 3:00</t>
  </si>
  <si>
    <t>2/6 4:00</t>
  </si>
  <si>
    <t>2/6 5:00</t>
  </si>
  <si>
    <t>2/6 6:00</t>
  </si>
  <si>
    <t>2/6 7:00</t>
  </si>
  <si>
    <t>2/6 8:00</t>
  </si>
  <si>
    <t>2/6 9:00</t>
  </si>
  <si>
    <t>2/6 10:00</t>
  </si>
  <si>
    <t>2/6 11:00</t>
  </si>
  <si>
    <t>2/6 12:00</t>
  </si>
  <si>
    <t>2/6 13:00</t>
  </si>
  <si>
    <t>2/6 14:00</t>
  </si>
  <si>
    <t>2/6 15:00</t>
  </si>
  <si>
    <t>2/6 16:00</t>
  </si>
  <si>
    <t>2/6 17:00</t>
  </si>
  <si>
    <t>2/6 18:00</t>
  </si>
  <si>
    <t>2/6 19:00</t>
  </si>
  <si>
    <t>2/6 20:00</t>
  </si>
  <si>
    <t>2/6 21:00</t>
  </si>
  <si>
    <t>2/6 22:00</t>
  </si>
  <si>
    <t>2/6 23:00</t>
  </si>
  <si>
    <t>2/7 0:00</t>
  </si>
  <si>
    <t>2/7 1:00</t>
  </si>
  <si>
    <t>2/7 2:00</t>
  </si>
  <si>
    <t>2/7 3:00</t>
  </si>
  <si>
    <t>2/7 4:00</t>
  </si>
  <si>
    <t>2/7 5:00</t>
  </si>
  <si>
    <t>2/7 6:00</t>
  </si>
  <si>
    <t>2/7 7:00</t>
  </si>
  <si>
    <t>2/7 8:00</t>
  </si>
  <si>
    <t>2/7 9:00</t>
  </si>
  <si>
    <t>2/7 10:00</t>
  </si>
  <si>
    <t>2/7 11:00</t>
  </si>
  <si>
    <t>2/7 12:00</t>
  </si>
  <si>
    <t>2/7 13:00</t>
  </si>
  <si>
    <t>2/7 14:00</t>
  </si>
  <si>
    <t>2/7 15:00</t>
  </si>
  <si>
    <t>2/7 16:00</t>
  </si>
  <si>
    <t>2/7 17:00</t>
  </si>
  <si>
    <t>2/7 18:00</t>
  </si>
  <si>
    <t>2/7 19:00</t>
  </si>
  <si>
    <t>2/7 20:00</t>
  </si>
  <si>
    <t>2/7 21:00</t>
  </si>
  <si>
    <t>2/7 22:00</t>
  </si>
  <si>
    <t>2/7 23:00</t>
  </si>
  <si>
    <t>2/8 0:00</t>
  </si>
  <si>
    <t>2/8 1:00</t>
  </si>
  <si>
    <t>2/8 2:00</t>
  </si>
  <si>
    <t>2/8 3:00</t>
  </si>
  <si>
    <t>2/8 4:00</t>
  </si>
  <si>
    <t>2/8 5:00</t>
  </si>
  <si>
    <t>2/8 6:00</t>
  </si>
  <si>
    <t>2/8 7:00</t>
  </si>
  <si>
    <t>2/8 8:00</t>
  </si>
  <si>
    <t>2/8 9:00</t>
  </si>
  <si>
    <t>2/8 10:00</t>
  </si>
  <si>
    <t>2/8 11:00</t>
  </si>
  <si>
    <t>2/8 12:00</t>
  </si>
  <si>
    <t>2/8 13:00</t>
  </si>
  <si>
    <t>2/8 14:00</t>
  </si>
  <si>
    <t>2/8 15:00</t>
  </si>
  <si>
    <t>2/8 16:00</t>
  </si>
  <si>
    <t>2/8 17:00</t>
  </si>
  <si>
    <t>2/8 18:00</t>
  </si>
  <si>
    <t>2/8 19:00</t>
  </si>
  <si>
    <t>2/8 20:00</t>
  </si>
  <si>
    <t>2/8 21:00</t>
  </si>
  <si>
    <t>2/8 22:00</t>
  </si>
  <si>
    <t>2/8 23:00</t>
  </si>
  <si>
    <t>2/9 0:00</t>
  </si>
  <si>
    <t>2/9 1:00</t>
  </si>
  <si>
    <t>2/9 2:00</t>
  </si>
  <si>
    <t>2/9 3:00</t>
  </si>
  <si>
    <t>2/9 4:00</t>
  </si>
  <si>
    <t>2/9 5:00</t>
  </si>
  <si>
    <t>2/9 6:00</t>
  </si>
  <si>
    <t>2/9 7:00</t>
  </si>
  <si>
    <t>2/9 8:00</t>
  </si>
  <si>
    <t>2/9 9:00</t>
  </si>
  <si>
    <t>2/9 10:00</t>
  </si>
  <si>
    <t>2/9 11:00</t>
  </si>
  <si>
    <t>2/9 12:00</t>
  </si>
  <si>
    <t>2/9 13:00</t>
  </si>
  <si>
    <t>2/9 14:00</t>
  </si>
  <si>
    <t>2/9 15:00</t>
  </si>
  <si>
    <t>2/9 16:00</t>
  </si>
  <si>
    <t>2/9 17:00</t>
  </si>
  <si>
    <t>2/9 18:00</t>
  </si>
  <si>
    <t>2/9 19:00</t>
  </si>
  <si>
    <t>2/9 20:00</t>
  </si>
  <si>
    <t>2/9 21:00</t>
  </si>
  <si>
    <t>2/9 22:00</t>
  </si>
  <si>
    <t>2/9 23:00</t>
  </si>
  <si>
    <t>2/10 0:00</t>
  </si>
  <si>
    <t>2/10 1:00</t>
  </si>
  <si>
    <t>2/10 2:00</t>
  </si>
  <si>
    <t>2/10 3:00</t>
  </si>
  <si>
    <t>2/10 4:00</t>
  </si>
  <si>
    <t>2/10 5:00</t>
  </si>
  <si>
    <t>2/10 6:00</t>
  </si>
  <si>
    <t>2/10 7:00</t>
  </si>
  <si>
    <t>2/10 8:00</t>
  </si>
  <si>
    <t>2/10 9:00</t>
  </si>
  <si>
    <t>2/10 10:00</t>
  </si>
  <si>
    <t>2/10 11:00</t>
  </si>
  <si>
    <t>2/10 12:00</t>
  </si>
  <si>
    <t>2/10 13:00</t>
  </si>
  <si>
    <t>2/10 14:00</t>
  </si>
  <si>
    <t>2/10 15:00</t>
  </si>
  <si>
    <t>2/10 16:00</t>
  </si>
  <si>
    <t>2/10 17:00</t>
  </si>
  <si>
    <t>2/10 18:00</t>
  </si>
  <si>
    <t>2/10 19:00</t>
  </si>
  <si>
    <t>2/10 20:00</t>
  </si>
  <si>
    <t>2/10 21:00</t>
  </si>
  <si>
    <t>2/10 22:00</t>
  </si>
  <si>
    <t>2/10 23:00</t>
  </si>
  <si>
    <t>2/11 0:00</t>
  </si>
  <si>
    <t>2/11 1:00</t>
  </si>
  <si>
    <t>2/11 2:00</t>
  </si>
  <si>
    <t>2/11 3:00</t>
  </si>
  <si>
    <t>2/11 4:00</t>
  </si>
  <si>
    <t>2/11 5:00</t>
  </si>
  <si>
    <t>2/11 6:00</t>
  </si>
  <si>
    <t>2/11 7:00</t>
  </si>
  <si>
    <t>2/11 8:00</t>
  </si>
  <si>
    <t>2/11 9:00</t>
  </si>
  <si>
    <t>2/11 10:00</t>
  </si>
  <si>
    <t>2/11 11:00</t>
  </si>
  <si>
    <t>2/11 12:00</t>
  </si>
  <si>
    <t>2/11 13:00</t>
  </si>
  <si>
    <t>2/11 14:00</t>
  </si>
  <si>
    <t>2/11 15:00</t>
  </si>
  <si>
    <t>2/11 16:00</t>
  </si>
  <si>
    <t>2/11 17:00</t>
  </si>
  <si>
    <t>2/11 18:00</t>
  </si>
  <si>
    <t>2/11 19:00</t>
  </si>
  <si>
    <t>2/11 20:00</t>
  </si>
  <si>
    <t>2/11 21:00</t>
  </si>
  <si>
    <t>2/11 22:00</t>
  </si>
  <si>
    <t>2/11 23:00</t>
  </si>
  <si>
    <t>2/12 0:00</t>
  </si>
  <si>
    <t>2/12 1:00</t>
  </si>
  <si>
    <t>2/12 2:00</t>
  </si>
  <si>
    <t>2/12 3:00</t>
  </si>
  <si>
    <t>2/12 4:00</t>
  </si>
  <si>
    <t>2/12 5:00</t>
  </si>
  <si>
    <t>2/12 6:00</t>
  </si>
  <si>
    <t>2/12 7:00</t>
  </si>
  <si>
    <t>2/12 8:00</t>
  </si>
  <si>
    <t>2/12 9:00</t>
  </si>
  <si>
    <t>2/12 10:00</t>
  </si>
  <si>
    <t>2/12 11:00</t>
  </si>
  <si>
    <t>2/12 12:00</t>
  </si>
  <si>
    <t>2/12 13:00</t>
  </si>
  <si>
    <t>2/12 14:00</t>
  </si>
  <si>
    <t>2/12 15:00</t>
  </si>
  <si>
    <t>2/12 16:00</t>
  </si>
  <si>
    <t>2/12 17:00</t>
  </si>
  <si>
    <t>2/12 18:00</t>
  </si>
  <si>
    <t>2/12 19:00</t>
  </si>
  <si>
    <t>2/12 20:00</t>
  </si>
  <si>
    <t>2/12 21:00</t>
  </si>
  <si>
    <t>2/12 22:00</t>
  </si>
  <si>
    <t>2/12 23:00</t>
  </si>
  <si>
    <t>2/13 0:00</t>
  </si>
  <si>
    <t>2/13 1:00</t>
  </si>
  <si>
    <t>2/13 2:00</t>
  </si>
  <si>
    <t>2/13 3:00</t>
  </si>
  <si>
    <t>2/13 4:00</t>
  </si>
  <si>
    <t>2/13 5:00</t>
  </si>
  <si>
    <t>2/13 6:00</t>
  </si>
  <si>
    <t>2/13 7:00</t>
  </si>
  <si>
    <t>2/13 8:00</t>
  </si>
  <si>
    <t>2/13 9:00</t>
  </si>
  <si>
    <t>2/13 10:00</t>
  </si>
  <si>
    <t>2/13 11:00</t>
  </si>
  <si>
    <t>2/13 12:00</t>
  </si>
  <si>
    <t>2/13 13:00</t>
  </si>
  <si>
    <t>2/13 14:00</t>
  </si>
  <si>
    <t>2/13 15:00</t>
  </si>
  <si>
    <t>2/13 16:00</t>
  </si>
  <si>
    <t>2/13 17:00</t>
  </si>
  <si>
    <t>2/13 18:00</t>
  </si>
  <si>
    <t>2/13 19:00</t>
  </si>
  <si>
    <t>2/13 20:00</t>
  </si>
  <si>
    <t>2/13 21:00</t>
  </si>
  <si>
    <t>2/13 22:00</t>
  </si>
  <si>
    <t>2/13 23:00</t>
  </si>
  <si>
    <t>2/14 0:00</t>
  </si>
  <si>
    <t>2/14 1:00</t>
  </si>
  <si>
    <t>2/14 2:00</t>
  </si>
  <si>
    <t>2/14 3:00</t>
  </si>
  <si>
    <t>2/14 4:00</t>
  </si>
  <si>
    <t>2/14 5:00</t>
  </si>
  <si>
    <t>2/14 6:00</t>
  </si>
  <si>
    <t>2/14 7:00</t>
  </si>
  <si>
    <t>2/14 8:00</t>
  </si>
  <si>
    <t>2/14 9:00</t>
  </si>
  <si>
    <t>2/14 10:00</t>
  </si>
  <si>
    <t>2/14 11:00</t>
  </si>
  <si>
    <t>2/14 12:00</t>
  </si>
  <si>
    <t>2/14 13:00</t>
  </si>
  <si>
    <t>2/14 14:00</t>
  </si>
  <si>
    <t>2/14 15:00</t>
  </si>
  <si>
    <t>2/14 16:00</t>
  </si>
  <si>
    <t>2/14 17:00</t>
  </si>
  <si>
    <t>2/14 18:00</t>
  </si>
  <si>
    <t>2/14 19:00</t>
  </si>
  <si>
    <t>2/14 20:00</t>
  </si>
  <si>
    <t>2/14 21:00</t>
  </si>
  <si>
    <t>2/14 22:00</t>
  </si>
  <si>
    <t>2/14 23:00</t>
  </si>
  <si>
    <t>2/15 0:00</t>
  </si>
  <si>
    <t>2/15 1:00</t>
  </si>
  <si>
    <t>2/15 2:00</t>
  </si>
  <si>
    <t>2/15 3:00</t>
  </si>
  <si>
    <t>2/15 4:00</t>
  </si>
  <si>
    <t>2/15 5:00</t>
  </si>
  <si>
    <t>2/15 6:00</t>
  </si>
  <si>
    <t>2/15 7:00</t>
  </si>
  <si>
    <t>2/15 8:00</t>
  </si>
  <si>
    <t>2/15 9:00</t>
  </si>
  <si>
    <t>2/15 10:00</t>
  </si>
  <si>
    <t>2/15 11:00</t>
  </si>
  <si>
    <t>2/15 12:00</t>
  </si>
  <si>
    <t>2/15 13:00</t>
  </si>
  <si>
    <t>2/15 14:00</t>
  </si>
  <si>
    <t>2/15 15:00</t>
  </si>
  <si>
    <t>2/15 16:00</t>
  </si>
  <si>
    <t>2/15 17:00</t>
  </si>
  <si>
    <t>2/15 18:00</t>
  </si>
  <si>
    <t>2/15 19:00</t>
  </si>
  <si>
    <t>2/15 20:00</t>
  </si>
  <si>
    <t>2/15 21:00</t>
  </si>
  <si>
    <t>2/15 22:00</t>
  </si>
  <si>
    <t>2/15 23:00</t>
  </si>
  <si>
    <t>2/16 0:00</t>
  </si>
  <si>
    <t>2/16 1:00</t>
  </si>
  <si>
    <t>2/16 2:00</t>
  </si>
  <si>
    <t>2/16 3:00</t>
  </si>
  <si>
    <t>2/16 4:00</t>
  </si>
  <si>
    <t>2/16 5:00</t>
  </si>
  <si>
    <t>2/16 6:00</t>
  </si>
  <si>
    <t>2/16 7:00</t>
  </si>
  <si>
    <t>2/16 8:00</t>
  </si>
  <si>
    <t>2/16 9:00</t>
  </si>
  <si>
    <t>2/16 10:00</t>
  </si>
  <si>
    <t>2/16 11:00</t>
  </si>
  <si>
    <t>2/16 12:00</t>
  </si>
  <si>
    <t>2/16 13:00</t>
  </si>
  <si>
    <t>2/16 14:00</t>
  </si>
  <si>
    <t>2/16 15:00</t>
  </si>
  <si>
    <t>2/16 16:00</t>
  </si>
  <si>
    <t>2/16 17:00</t>
  </si>
  <si>
    <t>2/16 18:00</t>
  </si>
  <si>
    <t>2/16 19:00</t>
  </si>
  <si>
    <t>2/16 20:00</t>
  </si>
  <si>
    <t>2/16 21:00</t>
  </si>
  <si>
    <t>2/16 22:00</t>
  </si>
  <si>
    <t>2/16 23:00</t>
  </si>
  <si>
    <t>2/17 0:00</t>
  </si>
  <si>
    <t>2/17 1:00</t>
  </si>
  <si>
    <t>2/17 2:00</t>
  </si>
  <si>
    <t>2/17 3:00</t>
  </si>
  <si>
    <t>2/17 4:00</t>
  </si>
  <si>
    <t>2/17 5:00</t>
  </si>
  <si>
    <t>2/17 6:00</t>
  </si>
  <si>
    <t>2/17 7:00</t>
  </si>
  <si>
    <t>2/17 8:00</t>
  </si>
  <si>
    <t>2/17 9:00</t>
  </si>
  <si>
    <t>2/17 10:00</t>
  </si>
  <si>
    <t>2/17 11:00</t>
  </si>
  <si>
    <t>2/17 12:00</t>
  </si>
  <si>
    <t>2/17 13:00</t>
  </si>
  <si>
    <t>2/17 14:00</t>
  </si>
  <si>
    <t>2/17 15:00</t>
  </si>
  <si>
    <t>2/17 16:00</t>
  </si>
  <si>
    <t>2/17 17:00</t>
  </si>
  <si>
    <t>2/17 18:00</t>
  </si>
  <si>
    <t>2/17 19:00</t>
  </si>
  <si>
    <t>2/17 20:00</t>
  </si>
  <si>
    <t>2/17 21:00</t>
  </si>
  <si>
    <t>2/17 22:00</t>
  </si>
  <si>
    <t>2/17 23:00</t>
  </si>
  <si>
    <t>2/18 0:00</t>
  </si>
  <si>
    <t>2/18 1:00</t>
  </si>
  <si>
    <t>2/18 2:00</t>
  </si>
  <si>
    <t>2/18 3:00</t>
  </si>
  <si>
    <t>2/18 4:00</t>
  </si>
  <si>
    <t>2/18 5:00</t>
  </si>
  <si>
    <t>2/18 6:00</t>
  </si>
  <si>
    <t>2/18 7:00</t>
  </si>
  <si>
    <t>2/18 8:00</t>
  </si>
  <si>
    <t>2/18 9:00</t>
  </si>
  <si>
    <t>2/18 10:00</t>
  </si>
  <si>
    <t>2/18 11:00</t>
  </si>
  <si>
    <t>2/18 12:00</t>
  </si>
  <si>
    <t>2/18 13:00</t>
  </si>
  <si>
    <t>2/18 14:00</t>
  </si>
  <si>
    <t>2/18 15:00</t>
  </si>
  <si>
    <t>2/18 16:00</t>
  </si>
  <si>
    <t>2/18 17:00</t>
  </si>
  <si>
    <t>2/18 18:00</t>
  </si>
  <si>
    <t>2/18 19:00</t>
  </si>
  <si>
    <t>2/18 20:00</t>
  </si>
  <si>
    <t>2/18 21:00</t>
  </si>
  <si>
    <t>2/18 22:00</t>
  </si>
  <si>
    <t>2/18 23:00</t>
  </si>
  <si>
    <t>2/19 0:00</t>
  </si>
  <si>
    <t>2/19 1:00</t>
  </si>
  <si>
    <t>2/19 2:00</t>
  </si>
  <si>
    <t>2/19 3:00</t>
  </si>
  <si>
    <t>2/19 4:00</t>
  </si>
  <si>
    <t>2/19 5:00</t>
  </si>
  <si>
    <t>2/19 6:00</t>
  </si>
  <si>
    <t>2/19 7:00</t>
  </si>
  <si>
    <t>2/19 8:00</t>
  </si>
  <si>
    <t>2/19 9:00</t>
  </si>
  <si>
    <t>2/19 10:00</t>
  </si>
  <si>
    <t>2/19 11:00</t>
  </si>
  <si>
    <t>2/19 12:00</t>
  </si>
  <si>
    <t>2/19 13:00</t>
  </si>
  <si>
    <t>2/19 14:00</t>
  </si>
  <si>
    <t>2/19 15:00</t>
  </si>
  <si>
    <t>2/19 16:00</t>
  </si>
  <si>
    <t>2/19 17:00</t>
  </si>
  <si>
    <t>2/19 18:00</t>
  </si>
  <si>
    <t>2/19 19:00</t>
  </si>
  <si>
    <t>2/19 20:00</t>
  </si>
  <si>
    <t>2/19 21:00</t>
  </si>
  <si>
    <t>2/19 22:00</t>
  </si>
  <si>
    <t>2/19 23:00</t>
  </si>
  <si>
    <t>2/20 0:00</t>
  </si>
  <si>
    <t>2/20 1:00</t>
  </si>
  <si>
    <t>2/20 2:00</t>
  </si>
  <si>
    <t>2/20 3:00</t>
  </si>
  <si>
    <t>2/20 4:00</t>
  </si>
  <si>
    <t>2/20 5:00</t>
  </si>
  <si>
    <t>2/20 6:00</t>
  </si>
  <si>
    <t>2/20 7:00</t>
  </si>
  <si>
    <t>2/20 8:00</t>
  </si>
  <si>
    <t>2/20 9:00</t>
  </si>
  <si>
    <t>2/20 10:00</t>
  </si>
  <si>
    <t>2/20 11:00</t>
  </si>
  <si>
    <t>2/20 12:00</t>
  </si>
  <si>
    <t>2/20 13:00</t>
  </si>
  <si>
    <t>2/20 14:00</t>
  </si>
  <si>
    <t>2/20 15:00</t>
  </si>
  <si>
    <t>2/20 16:00</t>
  </si>
  <si>
    <t>2/20 17:00</t>
  </si>
  <si>
    <t>2/20 18:00</t>
  </si>
  <si>
    <t>2/20 19:00</t>
  </si>
  <si>
    <t>2/20 20:00</t>
  </si>
  <si>
    <t>2/20 21:00</t>
  </si>
  <si>
    <t>2/20 22:00</t>
  </si>
  <si>
    <t>2/20 23:00</t>
  </si>
  <si>
    <t>2/21 0:00</t>
  </si>
  <si>
    <t>2/21 1:00</t>
  </si>
  <si>
    <t>2/21 2:00</t>
  </si>
  <si>
    <t>2/21 3:00</t>
  </si>
  <si>
    <t>2/21 4:00</t>
  </si>
  <si>
    <t>2/21 5:00</t>
  </si>
  <si>
    <t>2/21 6:00</t>
  </si>
  <si>
    <t>2/21 7:00</t>
  </si>
  <si>
    <t>2/21 8:00</t>
  </si>
  <si>
    <t>2/21 9:00</t>
  </si>
  <si>
    <t>2/21 10:00</t>
  </si>
  <si>
    <t>2/21 11:00</t>
  </si>
  <si>
    <t>2/21 12:00</t>
  </si>
  <si>
    <t>2/21 13:00</t>
  </si>
  <si>
    <t>2/21 14:00</t>
  </si>
  <si>
    <t>2/21 15:00</t>
  </si>
  <si>
    <t>2/21 16:00</t>
  </si>
  <si>
    <t>2/21 17:00</t>
  </si>
  <si>
    <t>2/21 18:00</t>
  </si>
  <si>
    <t>2/21 19:00</t>
  </si>
  <si>
    <t>2/21 20:00</t>
  </si>
  <si>
    <t>2/21 21:00</t>
  </si>
  <si>
    <t>2/21 22:00</t>
  </si>
  <si>
    <t>2/21 23:00</t>
  </si>
  <si>
    <t>2/22 0:00</t>
  </si>
  <si>
    <t>2/22 1:00</t>
  </si>
  <si>
    <t>2/22 2:00</t>
  </si>
  <si>
    <t>2/22 3:00</t>
  </si>
  <si>
    <t>2/22 4:00</t>
  </si>
  <si>
    <t>2/22 5:00</t>
  </si>
  <si>
    <t>2/22 6:00</t>
  </si>
  <si>
    <t>2/22 7:00</t>
  </si>
  <si>
    <t>2/22 8:00</t>
  </si>
  <si>
    <t>2/22 9:00</t>
  </si>
  <si>
    <t>2/22 10:00</t>
  </si>
  <si>
    <t>2/22 11:00</t>
  </si>
  <si>
    <t>2/22 12:00</t>
  </si>
  <si>
    <t>2/22 13:00</t>
  </si>
  <si>
    <t>2/22 14:00</t>
  </si>
  <si>
    <t>2/22 15:00</t>
  </si>
  <si>
    <t>2/22 16:00</t>
  </si>
  <si>
    <t>2/22 17:00</t>
  </si>
  <si>
    <t>2/22 18:00</t>
  </si>
  <si>
    <t>2/22 19:00</t>
  </si>
  <si>
    <t>2/22 20:00</t>
  </si>
  <si>
    <t>2/22 21:00</t>
  </si>
  <si>
    <t>2/22 22:00</t>
  </si>
  <si>
    <t>2/22 23:00</t>
  </si>
  <si>
    <t>2/23 0:00</t>
  </si>
  <si>
    <t>2/23 1:00</t>
  </si>
  <si>
    <t>2/23 2:00</t>
  </si>
  <si>
    <t>2/23 3:00</t>
  </si>
  <si>
    <t>2/23 4:00</t>
  </si>
  <si>
    <t>2/23 5:00</t>
  </si>
  <si>
    <t>2/23 6:00</t>
  </si>
  <si>
    <t>2/23 7:00</t>
  </si>
  <si>
    <t>2/23 8:00</t>
  </si>
  <si>
    <t>2/23 9:00</t>
  </si>
  <si>
    <t>2/23 10:00</t>
  </si>
  <si>
    <t>2/23 11:00</t>
  </si>
  <si>
    <t>2/23 12:00</t>
  </si>
  <si>
    <t>2/23 13:00</t>
  </si>
  <si>
    <t>2/23 14:00</t>
  </si>
  <si>
    <t>2/23 15:00</t>
  </si>
  <si>
    <t>2/23 16:00</t>
  </si>
  <si>
    <t>2/23 17:00</t>
  </si>
  <si>
    <t>2/23 18:00</t>
  </si>
  <si>
    <t>2/23 19:00</t>
  </si>
  <si>
    <t>2/23 20:00</t>
  </si>
  <si>
    <t>2/23 21:00</t>
  </si>
  <si>
    <t>2/23 22:00</t>
  </si>
  <si>
    <t>2/23 23:00</t>
  </si>
  <si>
    <t>2/24 0:00</t>
  </si>
  <si>
    <t>2/24 1:00</t>
  </si>
  <si>
    <t>2/24 2:00</t>
  </si>
  <si>
    <t>2/24 3:00</t>
  </si>
  <si>
    <t>2/24 4:00</t>
  </si>
  <si>
    <t>2/24 5:00</t>
  </si>
  <si>
    <t>2/24 6:00</t>
  </si>
  <si>
    <t>2/24 7:00</t>
  </si>
  <si>
    <t>2/24 8:00</t>
  </si>
  <si>
    <t>2/24 9:00</t>
  </si>
  <si>
    <t>2/24 10:00</t>
  </si>
  <si>
    <t>2/24 11:00</t>
  </si>
  <si>
    <t>2/24 12:00</t>
  </si>
  <si>
    <t>2/24 13:00</t>
  </si>
  <si>
    <t>2/24 14:00</t>
  </si>
  <si>
    <t>2/24 15:00</t>
  </si>
  <si>
    <t>2/24 16:00</t>
  </si>
  <si>
    <t>2/24 17:00</t>
  </si>
  <si>
    <t>2/24 18:00</t>
  </si>
  <si>
    <t>2/24 19:00</t>
  </si>
  <si>
    <t>2/24 20:00</t>
  </si>
  <si>
    <t>2/24 21:00</t>
  </si>
  <si>
    <t>2/24 22:00</t>
  </si>
  <si>
    <t>2/24 23:00</t>
  </si>
  <si>
    <t>2/25 0:00</t>
  </si>
  <si>
    <t>2/25 1:00</t>
  </si>
  <si>
    <t>2/25 2:00</t>
  </si>
  <si>
    <t>2/25 3:00</t>
  </si>
  <si>
    <t>2/25 4:00</t>
  </si>
  <si>
    <t>2/25 5:00</t>
  </si>
  <si>
    <t>2/25 6:00</t>
  </si>
  <si>
    <t>2/25 7:00</t>
  </si>
  <si>
    <t>2/25 8:00</t>
  </si>
  <si>
    <t>2/25 9:00</t>
  </si>
  <si>
    <t>2/25 10:00</t>
  </si>
  <si>
    <t>2/25 11:00</t>
  </si>
  <si>
    <t>2/25 12:00</t>
  </si>
  <si>
    <t>2/25 13:00</t>
  </si>
  <si>
    <t>2/25 14:00</t>
  </si>
  <si>
    <t>2/25 15:00</t>
  </si>
  <si>
    <t>2/25 16:00</t>
  </si>
  <si>
    <t>2/25 17:00</t>
  </si>
  <si>
    <t>2/25 18:00</t>
  </si>
  <si>
    <t>2/25 19:00</t>
  </si>
  <si>
    <t>2/25 20:00</t>
  </si>
  <si>
    <t>2/25 21:00</t>
  </si>
  <si>
    <t>2/25 22:00</t>
  </si>
  <si>
    <t>2/25 23:00</t>
  </si>
  <si>
    <t>2/26 0:00</t>
  </si>
  <si>
    <t>2/26 1:00</t>
  </si>
  <si>
    <t>2/26 2:00</t>
  </si>
  <si>
    <t>2/26 3:00</t>
  </si>
  <si>
    <t>2/26 4:00</t>
  </si>
  <si>
    <t>2/26 5:00</t>
  </si>
  <si>
    <t>2/26 6:00</t>
  </si>
  <si>
    <t>2/26 7:00</t>
  </si>
  <si>
    <t>2/26 8:00</t>
  </si>
  <si>
    <t>2/26 9:00</t>
  </si>
  <si>
    <t>2/26 10:00</t>
  </si>
  <si>
    <t>2/26 11:00</t>
  </si>
  <si>
    <t>2/26 12:00</t>
  </si>
  <si>
    <t>2/26 13:00</t>
  </si>
  <si>
    <t>2/26 14:00</t>
  </si>
  <si>
    <t>2/26 15:00</t>
  </si>
  <si>
    <t>2/26 16:00</t>
  </si>
  <si>
    <t>2/26 17:00</t>
  </si>
  <si>
    <t>2/26 18:00</t>
  </si>
  <si>
    <t>2/26 19:00</t>
  </si>
  <si>
    <t>2/26 20:00</t>
  </si>
  <si>
    <t>2/26 21:00</t>
  </si>
  <si>
    <t>2/26 22:00</t>
  </si>
  <si>
    <t>2/26 23:00</t>
  </si>
  <si>
    <t>2/27 0:00</t>
  </si>
  <si>
    <t>2/27 1:00</t>
  </si>
  <si>
    <t>2/27 2:00</t>
  </si>
  <si>
    <t>2/27 3:00</t>
  </si>
  <si>
    <t>2/27 4:00</t>
  </si>
  <si>
    <t>2/27 5:00</t>
  </si>
  <si>
    <t>2/27 6:00</t>
  </si>
  <si>
    <t>2/27 7:00</t>
  </si>
  <si>
    <t>2/27 8:00</t>
  </si>
  <si>
    <t>2/27 9:00</t>
  </si>
  <si>
    <t>2/27 10:00</t>
  </si>
  <si>
    <t>2/27 11:00</t>
  </si>
  <si>
    <t>2/27 12:00</t>
  </si>
  <si>
    <t>2/27 13:00</t>
  </si>
  <si>
    <t>2/27 14:00</t>
  </si>
  <si>
    <t>2/27 15:00</t>
  </si>
  <si>
    <t>2/27 16:00</t>
  </si>
  <si>
    <t>2/27 17:00</t>
  </si>
  <si>
    <t>2/27 18:00</t>
  </si>
  <si>
    <t>2/27 19:00</t>
  </si>
  <si>
    <t>2/27 20:00</t>
  </si>
  <si>
    <t>2/27 21:00</t>
  </si>
  <si>
    <t>2/27 22:00</t>
  </si>
  <si>
    <t>2/27 23:00</t>
  </si>
  <si>
    <t>2/28 0:00</t>
  </si>
  <si>
    <t>2/28 1:00</t>
  </si>
  <si>
    <t>2/28 2:00</t>
  </si>
  <si>
    <t>2/28 3:00</t>
  </si>
  <si>
    <t>2/28 4:00</t>
  </si>
  <si>
    <t>2/28 5:00</t>
  </si>
  <si>
    <t>2/28 6:00</t>
  </si>
  <si>
    <t>2/28 7:00</t>
  </si>
  <si>
    <t>2/28 8:00</t>
  </si>
  <si>
    <t>2/28 9:00</t>
  </si>
  <si>
    <t>2/28 10:00</t>
  </si>
  <si>
    <t>2/28 11:00</t>
  </si>
  <si>
    <t>2/28 12:00</t>
  </si>
  <si>
    <t>2/28 13:00</t>
  </si>
  <si>
    <t>2/28 14:00</t>
  </si>
  <si>
    <t>2/28 15:00</t>
  </si>
  <si>
    <t>2/28 16:00</t>
  </si>
  <si>
    <t>2/28 17:00</t>
  </si>
  <si>
    <t>2/28 18:00</t>
  </si>
  <si>
    <t>2/28 19:00</t>
  </si>
  <si>
    <t>2/28 20:00</t>
  </si>
  <si>
    <t>2/28 21:00</t>
  </si>
  <si>
    <t>2/28 22:00</t>
  </si>
  <si>
    <t>2/28 23:00</t>
  </si>
  <si>
    <t>3/1 0:00</t>
  </si>
  <si>
    <t>3/1 1:00</t>
  </si>
  <si>
    <t>3/1 2:00</t>
  </si>
  <si>
    <t>3/1 3:00</t>
  </si>
  <si>
    <t>3/1 4:00</t>
  </si>
  <si>
    <t>3/1 5:00</t>
  </si>
  <si>
    <t>3/1 6:00</t>
  </si>
  <si>
    <t>3/1 7:00</t>
  </si>
  <si>
    <t>3/1 8:00</t>
  </si>
  <si>
    <t>3/1 9:00</t>
  </si>
  <si>
    <t>3/1 10:00</t>
  </si>
  <si>
    <t>3/1 11:00</t>
  </si>
  <si>
    <t>3/1 12:00</t>
  </si>
  <si>
    <t>3/1 13:00</t>
  </si>
  <si>
    <t>3/1 14:00</t>
  </si>
  <si>
    <t>3/1 15:00</t>
  </si>
  <si>
    <t>3/1 16:00</t>
  </si>
  <si>
    <t>3/1 17:00</t>
  </si>
  <si>
    <t>3/1 18:00</t>
  </si>
  <si>
    <t>3/1 19:00</t>
  </si>
  <si>
    <t>3/1 20:00</t>
  </si>
  <si>
    <t>3/1 21:00</t>
  </si>
  <si>
    <t>3/1 22:00</t>
  </si>
  <si>
    <t>3/1 23:00</t>
  </si>
  <si>
    <t>3/2 0:00</t>
  </si>
  <si>
    <t>3/2 1:00</t>
  </si>
  <si>
    <t>3/2 2:00</t>
  </si>
  <si>
    <t>3/2 3:00</t>
  </si>
  <si>
    <t>3/2 4:00</t>
  </si>
  <si>
    <t>3/2 5:00</t>
  </si>
  <si>
    <t>3/2 6:00</t>
  </si>
  <si>
    <t>3/2 7:00</t>
  </si>
  <si>
    <t>3/2 8:00</t>
  </si>
  <si>
    <t>3/2 9:00</t>
  </si>
  <si>
    <t>3/2 10:00</t>
  </si>
  <si>
    <t>3/2 11:00</t>
  </si>
  <si>
    <t>3/2 12:00</t>
  </si>
  <si>
    <t>3/2 13:00</t>
  </si>
  <si>
    <t>3/2 14:00</t>
  </si>
  <si>
    <t>3/2 15:00</t>
  </si>
  <si>
    <t>3/2 16:00</t>
  </si>
  <si>
    <t>3/2 17:00</t>
  </si>
  <si>
    <t>3/2 18:00</t>
  </si>
  <si>
    <t>3/2 19:00</t>
  </si>
  <si>
    <t>3/2 20:00</t>
  </si>
  <si>
    <t>3/2 21:00</t>
  </si>
  <si>
    <t>3/2 22:00</t>
  </si>
  <si>
    <t>3/2 23:00</t>
  </si>
  <si>
    <t>3/3 0:00</t>
  </si>
  <si>
    <t>3/3 1:00</t>
  </si>
  <si>
    <t>3/3 2:00</t>
  </si>
  <si>
    <t>3/3 3:00</t>
  </si>
  <si>
    <t>3/3 4:00</t>
  </si>
  <si>
    <t>3/3 5:00</t>
  </si>
  <si>
    <t>3/3 6:00</t>
  </si>
  <si>
    <t>3/3 7:00</t>
  </si>
  <si>
    <t>3/3 8:00</t>
  </si>
  <si>
    <t>3/3 9:00</t>
  </si>
  <si>
    <t>3/3 10:00</t>
  </si>
  <si>
    <t>3/3 11:00</t>
  </si>
  <si>
    <t>3/3 12:00</t>
  </si>
  <si>
    <t>3/3 13:00</t>
  </si>
  <si>
    <t>3/3 14:00</t>
  </si>
  <si>
    <t>3/3 15:00</t>
  </si>
  <si>
    <t>3/3 16:00</t>
  </si>
  <si>
    <t>3/3 17:00</t>
  </si>
  <si>
    <t>3/3 18:00</t>
  </si>
  <si>
    <t>3/3 19:00</t>
  </si>
  <si>
    <t>3/3 20:00</t>
  </si>
  <si>
    <t>3/3 21:00</t>
  </si>
  <si>
    <t>3/3 22:00</t>
  </si>
  <si>
    <t>3/3 23:00</t>
  </si>
  <si>
    <t>3/4 0:00</t>
  </si>
  <si>
    <t>3/4 1:00</t>
  </si>
  <si>
    <t>3/4 2:00</t>
  </si>
  <si>
    <t>3/4 3:00</t>
  </si>
  <si>
    <t>3/4 4:00</t>
  </si>
  <si>
    <t>3/4 5:00</t>
  </si>
  <si>
    <t>3/4 6:00</t>
  </si>
  <si>
    <t>3/4 7:00</t>
  </si>
  <si>
    <t>3/4 8:00</t>
  </si>
  <si>
    <t>3/4 9:00</t>
  </si>
  <si>
    <t>3/4 10:00</t>
  </si>
  <si>
    <t>3/4 11:00</t>
  </si>
  <si>
    <t>3/4 12:00</t>
  </si>
  <si>
    <t>3/4 13:00</t>
  </si>
  <si>
    <t>3/4 14:00</t>
  </si>
  <si>
    <t>3/4 15:00</t>
  </si>
  <si>
    <t>3/4 16:00</t>
  </si>
  <si>
    <t>3/4 17:00</t>
  </si>
  <si>
    <t>3/4 18:00</t>
  </si>
  <si>
    <t>3/4 19:00</t>
  </si>
  <si>
    <t>3/4 20:00</t>
  </si>
  <si>
    <t>3/4 21:00</t>
  </si>
  <si>
    <t>3/4 22:00</t>
  </si>
  <si>
    <t>3/4 23:00</t>
  </si>
  <si>
    <t>3/5 0:00</t>
  </si>
  <si>
    <t>3/5 1:00</t>
  </si>
  <si>
    <t>3/5 2:00</t>
  </si>
  <si>
    <t>3/5 3:00</t>
  </si>
  <si>
    <t>3/5 4:00</t>
  </si>
  <si>
    <t>3/5 5:00</t>
  </si>
  <si>
    <t>3/5 6:00</t>
  </si>
  <si>
    <t>3/5 7:00</t>
  </si>
  <si>
    <t>3/5 8:00</t>
  </si>
  <si>
    <t>3/5 9:00</t>
  </si>
  <si>
    <t>3/5 10:00</t>
  </si>
  <si>
    <t>3/5 11:00</t>
  </si>
  <si>
    <t>3/5 12:00</t>
  </si>
  <si>
    <t>3/5 13:00</t>
  </si>
  <si>
    <t>3/5 14:00</t>
  </si>
  <si>
    <t>3/5 15:00</t>
  </si>
  <si>
    <t>3/5 16:00</t>
  </si>
  <si>
    <t>3/5 17:00</t>
  </si>
  <si>
    <t>3/5 18:00</t>
  </si>
  <si>
    <t>3/5 19:00</t>
  </si>
  <si>
    <t>3/5 20:00</t>
  </si>
  <si>
    <t>3/5 21:00</t>
  </si>
  <si>
    <t>3/5 22:00</t>
  </si>
  <si>
    <t>3/5 23:00</t>
  </si>
  <si>
    <t>3/6 0:00</t>
  </si>
  <si>
    <t>3/6 1:00</t>
  </si>
  <si>
    <t>3/6 2:00</t>
  </si>
  <si>
    <t>3/6 3:00</t>
  </si>
  <si>
    <t>3/6 4:00</t>
  </si>
  <si>
    <t>3/6 5:00</t>
  </si>
  <si>
    <t>3/6 6:00</t>
  </si>
  <si>
    <t>3/6 7:00</t>
  </si>
  <si>
    <t>3/6 8:00</t>
  </si>
  <si>
    <t>3/6 9:00</t>
  </si>
  <si>
    <t>3/6 10:00</t>
  </si>
  <si>
    <t>3/6 11:00</t>
  </si>
  <si>
    <t>3/6 12:00</t>
  </si>
  <si>
    <t>3/6 13:00</t>
  </si>
  <si>
    <t>3/6 14:00</t>
  </si>
  <si>
    <t>3/6 15:00</t>
  </si>
  <si>
    <t>3/6 16:00</t>
  </si>
  <si>
    <t>3/6 17:00</t>
  </si>
  <si>
    <t>3/6 18:00</t>
  </si>
  <si>
    <t>3/6 19:00</t>
  </si>
  <si>
    <t>3/6 20:00</t>
  </si>
  <si>
    <t>3/6 21:00</t>
  </si>
  <si>
    <t>3/6 22:00</t>
  </si>
  <si>
    <t>3/6 23:00</t>
  </si>
  <si>
    <t>3/7 0:00</t>
  </si>
  <si>
    <t>3/7 1:00</t>
  </si>
  <si>
    <t>3/7 2:00</t>
  </si>
  <si>
    <t>3/7 3:00</t>
  </si>
  <si>
    <t>3/7 4:00</t>
  </si>
  <si>
    <t>3/7 5:00</t>
  </si>
  <si>
    <t>3/7 6:00</t>
  </si>
  <si>
    <t>3/7 7:00</t>
  </si>
  <si>
    <t>3/7 8:00</t>
  </si>
  <si>
    <t>3/7 9:00</t>
  </si>
  <si>
    <t>3/7 10:00</t>
  </si>
  <si>
    <t>3/7 11:00</t>
  </si>
  <si>
    <t>3/7 12:00</t>
  </si>
  <si>
    <t>3/7 13:00</t>
  </si>
  <si>
    <t>3/7 14:00</t>
  </si>
  <si>
    <t>3/7 15:00</t>
  </si>
  <si>
    <t>3/7 16:00</t>
  </si>
  <si>
    <t>3/7 17:00</t>
  </si>
  <si>
    <t>3/7 18:00</t>
  </si>
  <si>
    <t>3/7 19:00</t>
  </si>
  <si>
    <t>3/7 20:00</t>
  </si>
  <si>
    <t>3/7 21:00</t>
  </si>
  <si>
    <t>3/7 22:00</t>
  </si>
  <si>
    <t>3/7 23:00</t>
  </si>
  <si>
    <t>3/8 0:00</t>
  </si>
  <si>
    <t>3/8 1:00</t>
  </si>
  <si>
    <t>3/8 2:00</t>
  </si>
  <si>
    <t>3/8 3:00</t>
  </si>
  <si>
    <t>3/8 4:00</t>
  </si>
  <si>
    <t>3/8 5:00</t>
  </si>
  <si>
    <t>3/8 6:00</t>
  </si>
  <si>
    <t>3/8 7:00</t>
  </si>
  <si>
    <t>3/8 8:00</t>
  </si>
  <si>
    <t>3/8 9:00</t>
  </si>
  <si>
    <t>3/8 10:00</t>
  </si>
  <si>
    <t>3/8 11:00</t>
  </si>
  <si>
    <t>3/8 12:00</t>
  </si>
  <si>
    <t>3/8 13:00</t>
  </si>
  <si>
    <t>3/8 14:00</t>
  </si>
  <si>
    <t>3/8 15:00</t>
  </si>
  <si>
    <t>3/8 16:00</t>
  </si>
  <si>
    <t>3/8 17:00</t>
  </si>
  <si>
    <t>3/8 18:00</t>
  </si>
  <si>
    <t>3/8 19:00</t>
  </si>
  <si>
    <t>3/8 20:00</t>
  </si>
  <si>
    <t>3/8 21:00</t>
  </si>
  <si>
    <t>3/8 22:00</t>
  </si>
  <si>
    <t>3/8 23:00</t>
  </si>
  <si>
    <t>3/9 0:00</t>
  </si>
  <si>
    <t>3/9 1:00</t>
  </si>
  <si>
    <t>3/9 2:00</t>
  </si>
  <si>
    <t>3/9 3:00</t>
  </si>
  <si>
    <t>3/9 4:00</t>
  </si>
  <si>
    <t>3/9 5:00</t>
  </si>
  <si>
    <t>3/9 6:00</t>
  </si>
  <si>
    <t>3/9 7:00</t>
  </si>
  <si>
    <t>3/9 8:00</t>
  </si>
  <si>
    <t>3/9 9:00</t>
  </si>
  <si>
    <t>3/9 10:00</t>
  </si>
  <si>
    <t>3/9 11:00</t>
  </si>
  <si>
    <t>3/9 12:00</t>
  </si>
  <si>
    <t>3/9 13:00</t>
  </si>
  <si>
    <t>3/9 14:00</t>
  </si>
  <si>
    <t>3/9 15:00</t>
  </si>
  <si>
    <t>3/9 16:00</t>
  </si>
  <si>
    <t>3/9 17:00</t>
  </si>
  <si>
    <t>3/9 18:00</t>
  </si>
  <si>
    <t>3/9 19:00</t>
  </si>
  <si>
    <t>3/9 20:00</t>
  </si>
  <si>
    <t>3/9 21:00</t>
  </si>
  <si>
    <t>3/9 22:00</t>
  </si>
  <si>
    <t>3/9 23:00</t>
  </si>
  <si>
    <t>3/10 0:00</t>
  </si>
  <si>
    <t>3/10 1:00</t>
  </si>
  <si>
    <t>3/10 2:00</t>
  </si>
  <si>
    <t>3/10 3:00</t>
  </si>
  <si>
    <t>3/10 4:00</t>
  </si>
  <si>
    <t>3/10 5:00</t>
  </si>
  <si>
    <t>3/10 6:00</t>
  </si>
  <si>
    <t>3/10 7:00</t>
  </si>
  <si>
    <t>3/10 8:00</t>
  </si>
  <si>
    <t>3/10 9:00</t>
  </si>
  <si>
    <t>3/10 10:00</t>
  </si>
  <si>
    <t>3/10 11:00</t>
  </si>
  <si>
    <t>3/10 12:00</t>
  </si>
  <si>
    <t>3/10 13:00</t>
  </si>
  <si>
    <t>3/10 14:00</t>
  </si>
  <si>
    <t>3/10 15:00</t>
  </si>
  <si>
    <t>3/10 16:00</t>
  </si>
  <si>
    <t>3/10 17:00</t>
  </si>
  <si>
    <t>3/10 18:00</t>
  </si>
  <si>
    <t>3/10 19:00</t>
  </si>
  <si>
    <t>3/10 20:00</t>
  </si>
  <si>
    <t>3/10 21:00</t>
  </si>
  <si>
    <t>3/10 22:00</t>
  </si>
  <si>
    <t>3/10 23:00</t>
  </si>
  <si>
    <t>3/11 0:00</t>
  </si>
  <si>
    <t>3/11 1:00</t>
  </si>
  <si>
    <t>3/11 2:00</t>
  </si>
  <si>
    <t>3/11 3:00</t>
  </si>
  <si>
    <t>3/11 4:00</t>
  </si>
  <si>
    <t>3/11 5:00</t>
  </si>
  <si>
    <t>3/11 6:00</t>
  </si>
  <si>
    <t>3/11 7:00</t>
  </si>
  <si>
    <t>3/11 8:00</t>
  </si>
  <si>
    <t>3/11 9:00</t>
  </si>
  <si>
    <t>3/11 10:00</t>
  </si>
  <si>
    <t>3/11 11:00</t>
  </si>
  <si>
    <t>3/11 12:00</t>
  </si>
  <si>
    <t>3/11 13:00</t>
  </si>
  <si>
    <t>3/11 14:00</t>
  </si>
  <si>
    <t>3/11 15:00</t>
  </si>
  <si>
    <t>3/11 16:00</t>
  </si>
  <si>
    <t>3/11 17:00</t>
  </si>
  <si>
    <t>3/11 18:00</t>
  </si>
  <si>
    <t>3/11 19:00</t>
  </si>
  <si>
    <t>3/11 20:00</t>
  </si>
  <si>
    <t>3/11 21:00</t>
  </si>
  <si>
    <t>3/11 22:00</t>
  </si>
  <si>
    <t>3/11 23:00</t>
  </si>
  <si>
    <t>3/12 0:00</t>
  </si>
  <si>
    <t>3/12 1:00</t>
  </si>
  <si>
    <t>3/12 2:00</t>
  </si>
  <si>
    <t>3/12 3:00</t>
  </si>
  <si>
    <t>3/12 4:00</t>
  </si>
  <si>
    <t>3/12 5:00</t>
  </si>
  <si>
    <t>3/12 6:00</t>
  </si>
  <si>
    <t>3/12 7:00</t>
  </si>
  <si>
    <t>3/12 8:00</t>
  </si>
  <si>
    <t>3/12 9:00</t>
  </si>
  <si>
    <t>3/12 10:00</t>
  </si>
  <si>
    <t>3/12 11:00</t>
  </si>
  <si>
    <t>3/12 12:00</t>
  </si>
  <si>
    <t>3/12 13:00</t>
  </si>
  <si>
    <t>3/12 14:00</t>
  </si>
  <si>
    <t>3/12 15:00</t>
  </si>
  <si>
    <t>3/12 16:00</t>
  </si>
  <si>
    <t>3/12 17:00</t>
  </si>
  <si>
    <t>3/12 18:00</t>
  </si>
  <si>
    <t>3/12 19:00</t>
  </si>
  <si>
    <t>3/12 20:00</t>
  </si>
  <si>
    <t>3/12 21:00</t>
  </si>
  <si>
    <t>3/12 22:00</t>
  </si>
  <si>
    <t>3/12 23:00</t>
  </si>
  <si>
    <t>3/13 0:00</t>
  </si>
  <si>
    <t>3/13 1:00</t>
  </si>
  <si>
    <t>3/13 2:00</t>
  </si>
  <si>
    <t>3/13 3:00</t>
  </si>
  <si>
    <t>3/13 4:00</t>
  </si>
  <si>
    <t>3/13 5:00</t>
  </si>
  <si>
    <t>3/13 6:00</t>
  </si>
  <si>
    <t>3/13 7:00</t>
  </si>
  <si>
    <t>3/13 8:00</t>
  </si>
  <si>
    <t>3/13 9:00</t>
  </si>
  <si>
    <t>3/13 10:00</t>
  </si>
  <si>
    <t>3/13 11:00</t>
  </si>
  <si>
    <t>3/13 12:00</t>
  </si>
  <si>
    <t>3/13 13:00</t>
  </si>
  <si>
    <t>3/13 14:00</t>
  </si>
  <si>
    <t>3/13 15:00</t>
  </si>
  <si>
    <t>3/13 16:00</t>
  </si>
  <si>
    <t>3/13 17:00</t>
  </si>
  <si>
    <t>3/13 18:00</t>
  </si>
  <si>
    <t>3/13 19:00</t>
  </si>
  <si>
    <t>3/13 20:00</t>
  </si>
  <si>
    <t>3/13 21:00</t>
  </si>
  <si>
    <t>3/13 22:00</t>
  </si>
  <si>
    <t>3/13 23:00</t>
  </si>
  <si>
    <t>3/14 0:00</t>
  </si>
  <si>
    <t>3/14 1:00</t>
  </si>
  <si>
    <t>3/14 2:00</t>
  </si>
  <si>
    <t>3/14 3:00</t>
  </si>
  <si>
    <t>3/14 4:00</t>
  </si>
  <si>
    <t>3/14 5:00</t>
  </si>
  <si>
    <t>3/14 6:00</t>
  </si>
  <si>
    <t>3/14 7:00</t>
  </si>
  <si>
    <t>3/14 8:00</t>
  </si>
  <si>
    <t>3/14 9:00</t>
  </si>
  <si>
    <t>3/14 10:00</t>
  </si>
  <si>
    <t>3/14 11:00</t>
  </si>
  <si>
    <t>3/14 12:00</t>
  </si>
  <si>
    <t>3/14 13:00</t>
  </si>
  <si>
    <t>3/14 14:00</t>
  </si>
  <si>
    <t>3/14 15:00</t>
  </si>
  <si>
    <t>3/14 16:00</t>
  </si>
  <si>
    <t>3/14 17:00</t>
  </si>
  <si>
    <t>3/14 18:00</t>
  </si>
  <si>
    <t>3/14 19:00</t>
  </si>
  <si>
    <t>3/14 20:00</t>
  </si>
  <si>
    <t>3/14 21:00</t>
  </si>
  <si>
    <t>3/14 22:00</t>
  </si>
  <si>
    <t>3/14 23:00</t>
  </si>
  <si>
    <t>3/15 0:00</t>
  </si>
  <si>
    <t>3/15 1:00</t>
  </si>
  <si>
    <t>3/15 2:00</t>
  </si>
  <si>
    <t>3/15 3:00</t>
  </si>
  <si>
    <t>3/15 4:00</t>
  </si>
  <si>
    <t>3/15 5:00</t>
  </si>
  <si>
    <t>3/15 6:00</t>
  </si>
  <si>
    <t>3/15 7:00</t>
  </si>
  <si>
    <t>3/15 8:00</t>
  </si>
  <si>
    <t>3/15 9:00</t>
  </si>
  <si>
    <t>3/15 10:00</t>
  </si>
  <si>
    <t>3/15 11:00</t>
  </si>
  <si>
    <t>3/15 12:00</t>
  </si>
  <si>
    <t>3/15 13:00</t>
  </si>
  <si>
    <t>3/15 14:00</t>
  </si>
  <si>
    <t>3/15 15:00</t>
  </si>
  <si>
    <t>3/15 16:00</t>
  </si>
  <si>
    <t>3/15 17:00</t>
  </si>
  <si>
    <t>3/15 18:00</t>
  </si>
  <si>
    <t>3/15 19:00</t>
  </si>
  <si>
    <t>3/15 20:00</t>
  </si>
  <si>
    <t>3/15 21:00</t>
  </si>
  <si>
    <t>3/15 22:00</t>
  </si>
  <si>
    <t>3/15 23:00</t>
  </si>
  <si>
    <t>3/16 0:00</t>
  </si>
  <si>
    <t>3/16 1:00</t>
  </si>
  <si>
    <t>3/16 2:00</t>
  </si>
  <si>
    <t>3/16 3:00</t>
  </si>
  <si>
    <t>3/16 4:00</t>
  </si>
  <si>
    <t>3/16 5:00</t>
  </si>
  <si>
    <t>3/16 6:00</t>
  </si>
  <si>
    <t>3/16 7:00</t>
  </si>
  <si>
    <t>3/16 8:00</t>
  </si>
  <si>
    <t>3/16 9:00</t>
  </si>
  <si>
    <t>3/16 10:00</t>
  </si>
  <si>
    <t>3/16 11:00</t>
  </si>
  <si>
    <t>3/16 12:00</t>
  </si>
  <si>
    <t>3/16 13:00</t>
  </si>
  <si>
    <t>3/16 14:00</t>
  </si>
  <si>
    <t>3/16 15:00</t>
  </si>
  <si>
    <t>3/16 16:00</t>
  </si>
  <si>
    <t>3/16 17:00</t>
  </si>
  <si>
    <t>3/16 18:00</t>
  </si>
  <si>
    <t>3/16 19:00</t>
  </si>
  <si>
    <t>3/16 20:00</t>
  </si>
  <si>
    <t>3/16 21:00</t>
  </si>
  <si>
    <t>3/16 22:00</t>
  </si>
  <si>
    <t>3/16 23:00</t>
  </si>
  <si>
    <t>3/17 0:00</t>
  </si>
  <si>
    <t>3/17 1:00</t>
  </si>
  <si>
    <t>3/17 2:00</t>
  </si>
  <si>
    <t>3/17 3:00</t>
  </si>
  <si>
    <t>3/17 4:00</t>
  </si>
  <si>
    <t>3/17 5:00</t>
  </si>
  <si>
    <t>3/17 6:00</t>
  </si>
  <si>
    <t>3/17 7:00</t>
  </si>
  <si>
    <t>3/17 8:00</t>
  </si>
  <si>
    <t>3/17 9:00</t>
  </si>
  <si>
    <t>3/17 10:00</t>
  </si>
  <si>
    <t>3/17 11:00</t>
  </si>
  <si>
    <t>3/17 12:00</t>
  </si>
  <si>
    <t>3/17 13:00</t>
  </si>
  <si>
    <t>3/17 14:00</t>
  </si>
  <si>
    <t>3/17 15:00</t>
  </si>
  <si>
    <t>3/17 16:00</t>
  </si>
  <si>
    <t>3/17 17:00</t>
  </si>
  <si>
    <t>3/17 18:00</t>
  </si>
  <si>
    <t>3/17 19:00</t>
  </si>
  <si>
    <t>3/17 20:00</t>
  </si>
  <si>
    <t>3/17 21:00</t>
  </si>
  <si>
    <t>3/17 22:00</t>
  </si>
  <si>
    <t>3/17 23:00</t>
  </si>
  <si>
    <t>3/18 0:00</t>
  </si>
  <si>
    <t>3/18 1:00</t>
  </si>
  <si>
    <t>3/18 2:00</t>
  </si>
  <si>
    <t>3/18 3:00</t>
  </si>
  <si>
    <t>3/18 4:00</t>
  </si>
  <si>
    <t>3/18 5:00</t>
  </si>
  <si>
    <t>3/18 6:00</t>
  </si>
  <si>
    <t>3/18 7:00</t>
  </si>
  <si>
    <t>3/18 8:00</t>
  </si>
  <si>
    <t>3/18 9:00</t>
  </si>
  <si>
    <t>3/18 10:00</t>
  </si>
  <si>
    <t>3/18 11:00</t>
  </si>
  <si>
    <t>3/18 12:00</t>
  </si>
  <si>
    <t>3/18 13:00</t>
  </si>
  <si>
    <t>3/18 14:00</t>
  </si>
  <si>
    <t>3/18 15:00</t>
  </si>
  <si>
    <t>3/18 16:00</t>
  </si>
  <si>
    <t>3/18 17:00</t>
  </si>
  <si>
    <t>3/18 18:00</t>
  </si>
  <si>
    <t>3/18 19:00</t>
  </si>
  <si>
    <t>3/18 20:00</t>
  </si>
  <si>
    <t>3/18 21:00</t>
  </si>
  <si>
    <t>3/18 22:00</t>
  </si>
  <si>
    <t>3/18 23:00</t>
  </si>
  <si>
    <t>3/19 0:00</t>
  </si>
  <si>
    <t>3/19 1:00</t>
  </si>
  <si>
    <t>3/19 2:00</t>
  </si>
  <si>
    <t>3/19 3:00</t>
  </si>
  <si>
    <t>3/19 4:00</t>
  </si>
  <si>
    <t>3/19 5:00</t>
  </si>
  <si>
    <t>3/19 6:00</t>
  </si>
  <si>
    <t>3/19 7:00</t>
  </si>
  <si>
    <t>3/19 8:00</t>
  </si>
  <si>
    <t>3/19 9:00</t>
  </si>
  <si>
    <t>3/19 10:00</t>
  </si>
  <si>
    <t>3/19 11:00</t>
  </si>
  <si>
    <t>3/19 12:00</t>
  </si>
  <si>
    <t>3/19 13:00</t>
  </si>
  <si>
    <t>3/19 14:00</t>
  </si>
  <si>
    <t>3/19 15:00</t>
  </si>
  <si>
    <t>3/19 16:00</t>
  </si>
  <si>
    <t>3/19 17:00</t>
  </si>
  <si>
    <t>3/19 18:00</t>
  </si>
  <si>
    <t>3/19 19:00</t>
  </si>
  <si>
    <t>3/19 20:00</t>
  </si>
  <si>
    <t>3/19 21:00</t>
  </si>
  <si>
    <t>3/19 22:00</t>
  </si>
  <si>
    <t>3/19 23:00</t>
  </si>
  <si>
    <t>3/20 0:00</t>
  </si>
  <si>
    <t>3/20 1:00</t>
  </si>
  <si>
    <t>3/20 2:00</t>
  </si>
  <si>
    <t>3/20 3:00</t>
  </si>
  <si>
    <t>3/20 4:00</t>
  </si>
  <si>
    <t>3/20 5:00</t>
  </si>
  <si>
    <t>3/20 6:00</t>
  </si>
  <si>
    <t>3/20 7:00</t>
  </si>
  <si>
    <t>3/20 8:00</t>
  </si>
  <si>
    <t>3/20 9:00</t>
  </si>
  <si>
    <t>3/20 10:00</t>
  </si>
  <si>
    <t>3/20 11:00</t>
  </si>
  <si>
    <t>3/20 12:00</t>
  </si>
  <si>
    <t>3/20 13:00</t>
  </si>
  <si>
    <t>3/20 14:00</t>
  </si>
  <si>
    <t>3/20 15:00</t>
  </si>
  <si>
    <t>3/20 16:00</t>
  </si>
  <si>
    <t>3/20 17:00</t>
  </si>
  <si>
    <t>3/20 18:00</t>
  </si>
  <si>
    <t>3/20 19:00</t>
  </si>
  <si>
    <t>3/20 20:00</t>
  </si>
  <si>
    <t>3/20 21:00</t>
  </si>
  <si>
    <t>3/20 22:00</t>
  </si>
  <si>
    <t>3/20 23:00</t>
  </si>
  <si>
    <t>3/21 0:00</t>
  </si>
  <si>
    <t>3/21 1:00</t>
  </si>
  <si>
    <t>3/21 2:00</t>
  </si>
  <si>
    <t>3/21 3:00</t>
  </si>
  <si>
    <t>3/21 4:00</t>
  </si>
  <si>
    <t>3/21 5:00</t>
  </si>
  <si>
    <t>3/21 6:00</t>
  </si>
  <si>
    <t>3/21 7:00</t>
  </si>
  <si>
    <t>3/21 8:00</t>
  </si>
  <si>
    <t>3/21 9:00</t>
  </si>
  <si>
    <t>3/21 10:00</t>
  </si>
  <si>
    <t>3/21 11:00</t>
  </si>
  <si>
    <t>3/21 12:00</t>
  </si>
  <si>
    <t>3/21 13:00</t>
  </si>
  <si>
    <t>3/21 14:00</t>
  </si>
  <si>
    <t>3/21 15:00</t>
  </si>
  <si>
    <t>3/21 16:00</t>
  </si>
  <si>
    <t>3/21 17:00</t>
  </si>
  <si>
    <t>3/21 18:00</t>
  </si>
  <si>
    <t>3/21 19:00</t>
  </si>
  <si>
    <t>3/21 20:00</t>
  </si>
  <si>
    <t>3/21 21:00</t>
  </si>
  <si>
    <t>3/21 22:00</t>
  </si>
  <si>
    <t>3/21 23:00</t>
  </si>
  <si>
    <t>3/22 0:00</t>
  </si>
  <si>
    <t>3/22 1:00</t>
  </si>
  <si>
    <t>3/22 2:00</t>
  </si>
  <si>
    <t>3/22 3:00</t>
  </si>
  <si>
    <t>3/22 4:00</t>
  </si>
  <si>
    <t>3/22 5:00</t>
  </si>
  <si>
    <t>3/22 6:00</t>
  </si>
  <si>
    <t>3/22 7:00</t>
  </si>
  <si>
    <t>3/22 8:00</t>
  </si>
  <si>
    <t>3/22 9:00</t>
  </si>
  <si>
    <t>3/22 10:00</t>
  </si>
  <si>
    <t>3/22 11:00</t>
  </si>
  <si>
    <t>3/22 12:00</t>
  </si>
  <si>
    <t>3/22 13:00</t>
  </si>
  <si>
    <t>3/22 14:00</t>
  </si>
  <si>
    <t>3/22 15:00</t>
  </si>
  <si>
    <t>3/22 16:00</t>
  </si>
  <si>
    <t>3/22 17:00</t>
  </si>
  <si>
    <t>3/22 18:00</t>
  </si>
  <si>
    <t>3/22 19:00</t>
  </si>
  <si>
    <t>3/22 20:00</t>
  </si>
  <si>
    <t>3/22 21:00</t>
  </si>
  <si>
    <t>3/22 22:00</t>
  </si>
  <si>
    <t>3/22 23:00</t>
  </si>
  <si>
    <t>3/23 0:00</t>
  </si>
  <si>
    <t>3/23 1:00</t>
  </si>
  <si>
    <t>3/23 2:00</t>
  </si>
  <si>
    <t>3/23 3:00</t>
  </si>
  <si>
    <t>3/23 4:00</t>
  </si>
  <si>
    <t>3/23 5:00</t>
  </si>
  <si>
    <t>3/23 6:00</t>
  </si>
  <si>
    <t>3/23 7:00</t>
  </si>
  <si>
    <t>3/23 8:00</t>
  </si>
  <si>
    <t>3/23 9:00</t>
  </si>
  <si>
    <t>3/23 10:00</t>
  </si>
  <si>
    <t>3/23 11:00</t>
  </si>
  <si>
    <t>3/23 12:00</t>
  </si>
  <si>
    <t>3/23 13:00</t>
  </si>
  <si>
    <t>3/23 14:00</t>
  </si>
  <si>
    <t>3/23 15:00</t>
  </si>
  <si>
    <t>3/23 16:00</t>
  </si>
  <si>
    <t>3/23 17:00</t>
  </si>
  <si>
    <t>3/23 18:00</t>
  </si>
  <si>
    <t>3/23 19:00</t>
  </si>
  <si>
    <t>3/23 20:00</t>
  </si>
  <si>
    <t>3/23 21:00</t>
  </si>
  <si>
    <t>3/23 22:00</t>
  </si>
  <si>
    <t>3/23 23:00</t>
  </si>
  <si>
    <t>3/24 0:00</t>
  </si>
  <si>
    <t>3/24 1:00</t>
  </si>
  <si>
    <t>3/24 2:00</t>
  </si>
  <si>
    <t>3/24 3:00</t>
  </si>
  <si>
    <t>3/24 4:00</t>
  </si>
  <si>
    <t>3/24 5:00</t>
  </si>
  <si>
    <t>3/24 6:00</t>
  </si>
  <si>
    <t>3/24 7:00</t>
  </si>
  <si>
    <t>3/24 8:00</t>
  </si>
  <si>
    <t>3/24 9:00</t>
  </si>
  <si>
    <t>3/24 10:00</t>
  </si>
  <si>
    <t>3/24 11:00</t>
  </si>
  <si>
    <t>3/24 12:00</t>
  </si>
  <si>
    <t>3/24 13:00</t>
  </si>
  <si>
    <t>3/24 14:00</t>
  </si>
  <si>
    <t>3/24 15:00</t>
  </si>
  <si>
    <t>3/24 16:00</t>
  </si>
  <si>
    <t>3/24 17:00</t>
  </si>
  <si>
    <t>3/24 18:00</t>
  </si>
  <si>
    <t>3/24 19:00</t>
  </si>
  <si>
    <t>3/24 20:00</t>
  </si>
  <si>
    <t>3/24 21:00</t>
  </si>
  <si>
    <t>3/24 22:00</t>
  </si>
  <si>
    <t>3/24 23:00</t>
  </si>
  <si>
    <t>3/25 0:00</t>
  </si>
  <si>
    <t>3/25 1:00</t>
  </si>
  <si>
    <t>3/25 2:00</t>
  </si>
  <si>
    <t>3/25 3:00</t>
  </si>
  <si>
    <t>3/25 4:00</t>
  </si>
  <si>
    <t>3/25 5:00</t>
  </si>
  <si>
    <t>3/25 6:00</t>
  </si>
  <si>
    <t>3/25 7:00</t>
  </si>
  <si>
    <t>3/25 8:00</t>
  </si>
  <si>
    <t>3/25 9:00</t>
  </si>
  <si>
    <t>3/25 10:00</t>
  </si>
  <si>
    <t>3/25 11:00</t>
  </si>
  <si>
    <t>3/25 12:00</t>
  </si>
  <si>
    <t>3/25 13:00</t>
  </si>
  <si>
    <t>3/25 14:00</t>
  </si>
  <si>
    <t>3/25 15:00</t>
  </si>
  <si>
    <t>3/25 16:00</t>
  </si>
  <si>
    <t>3/25 17:00</t>
  </si>
  <si>
    <t>3/25 18:00</t>
  </si>
  <si>
    <t>3/25 19:00</t>
  </si>
  <si>
    <t>3/25 20:00</t>
  </si>
  <si>
    <t>3/25 21:00</t>
  </si>
  <si>
    <t>3/25 22:00</t>
  </si>
  <si>
    <t>3/25 23:00</t>
  </si>
  <si>
    <t>3/26 0:00</t>
  </si>
  <si>
    <t>3/26 1:00</t>
  </si>
  <si>
    <t>3/26 2:00</t>
  </si>
  <si>
    <t>3/26 3:00</t>
  </si>
  <si>
    <t>3/26 4:00</t>
  </si>
  <si>
    <t>3/26 5:00</t>
  </si>
  <si>
    <t>3/26 6:00</t>
  </si>
  <si>
    <t>3/26 7:00</t>
  </si>
  <si>
    <t>3/26 8:00</t>
  </si>
  <si>
    <t>3/26 9:00</t>
  </si>
  <si>
    <t>3/26 10:00</t>
  </si>
  <si>
    <t>3/26 11:00</t>
  </si>
  <si>
    <t>3/26 12:00</t>
  </si>
  <si>
    <t>3/26 13:00</t>
  </si>
  <si>
    <t>3/26 14:00</t>
  </si>
  <si>
    <t>3/26 15:00</t>
  </si>
  <si>
    <t>3/26 16:00</t>
  </si>
  <si>
    <t>3/26 17:00</t>
  </si>
  <si>
    <t>3/26 18:00</t>
  </si>
  <si>
    <t>3/26 19:00</t>
  </si>
  <si>
    <t>3/26 20:00</t>
  </si>
  <si>
    <t>3/26 21:00</t>
  </si>
  <si>
    <t>3/26 22:00</t>
  </si>
  <si>
    <t>3/26 23:00</t>
  </si>
  <si>
    <t>3/27 0:00</t>
  </si>
  <si>
    <t>3/27 1:00</t>
  </si>
  <si>
    <t>3/27 2:00</t>
  </si>
  <si>
    <t>3/27 3:00</t>
  </si>
  <si>
    <t>3/27 4:00</t>
  </si>
  <si>
    <t>3/27 5:00</t>
  </si>
  <si>
    <t>3/27 6:00</t>
  </si>
  <si>
    <t>3/27 7:00</t>
  </si>
  <si>
    <t>3/27 8:00</t>
  </si>
  <si>
    <t>3/27 9:00</t>
  </si>
  <si>
    <t>3/27 10:00</t>
  </si>
  <si>
    <t>3/27 11:00</t>
  </si>
  <si>
    <t>3/27 12:00</t>
  </si>
  <si>
    <t>3/27 13:00</t>
  </si>
  <si>
    <t>3/27 14:00</t>
  </si>
  <si>
    <t>3/27 15:00</t>
  </si>
  <si>
    <t>3/27 16:00</t>
  </si>
  <si>
    <t>3/27 17:00</t>
  </si>
  <si>
    <t>3/27 18:00</t>
  </si>
  <si>
    <t>3/27 19:00</t>
  </si>
  <si>
    <t>3/27 20:00</t>
  </si>
  <si>
    <t>3/27 21:00</t>
  </si>
  <si>
    <t>3/27 22:00</t>
  </si>
  <si>
    <t>3/27 23:00</t>
  </si>
  <si>
    <t>3/28 0:00</t>
  </si>
  <si>
    <t>3/28 1:00</t>
  </si>
  <si>
    <t>3/28 2:00</t>
  </si>
  <si>
    <t>3/28 3:00</t>
  </si>
  <si>
    <t>3/28 4:00</t>
  </si>
  <si>
    <t>3/28 5:00</t>
  </si>
  <si>
    <t>3/28 6:00</t>
  </si>
  <si>
    <t>3/28 7:00</t>
  </si>
  <si>
    <t>3/28 8:00</t>
  </si>
  <si>
    <t>3/28 9:00</t>
  </si>
  <si>
    <t>3/28 10:00</t>
  </si>
  <si>
    <t>3/28 11:00</t>
  </si>
  <si>
    <t>3/28 12:00</t>
  </si>
  <si>
    <t>3/28 13:00</t>
  </si>
  <si>
    <t>3/28 14:00</t>
  </si>
  <si>
    <t>3/28 15:00</t>
  </si>
  <si>
    <t>3/28 16:00</t>
  </si>
  <si>
    <t>3/28 17:00</t>
  </si>
  <si>
    <t>3/28 18:00</t>
  </si>
  <si>
    <t>3/28 19:00</t>
  </si>
  <si>
    <t>3/28 20:00</t>
  </si>
  <si>
    <t>3/28 21:00</t>
  </si>
  <si>
    <t>3/28 22:00</t>
  </si>
  <si>
    <t>3/28 23:00</t>
  </si>
  <si>
    <t>3/29 0:00</t>
  </si>
  <si>
    <t>3/29 1:00</t>
  </si>
  <si>
    <t>3/29 2:00</t>
  </si>
  <si>
    <t>3/29 3:00</t>
  </si>
  <si>
    <t>3/29 4:00</t>
  </si>
  <si>
    <t>3/29 5:00</t>
  </si>
  <si>
    <t>3/29 6:00</t>
  </si>
  <si>
    <t>3/29 7:00</t>
  </si>
  <si>
    <t>3/29 8:00</t>
  </si>
  <si>
    <t>3/29 9:00</t>
  </si>
  <si>
    <t>3/29 10:00</t>
  </si>
  <si>
    <t>3/29 11:00</t>
  </si>
  <si>
    <t>3/29 12:00</t>
  </si>
  <si>
    <t>3/29 13:00</t>
  </si>
  <si>
    <t>3/29 14:00</t>
  </si>
  <si>
    <t>3/29 15:00</t>
  </si>
  <si>
    <t>3/29 16:00</t>
  </si>
  <si>
    <t>3/29 17:00</t>
  </si>
  <si>
    <t>3/29 18:00</t>
  </si>
  <si>
    <t>3/29 19:00</t>
  </si>
  <si>
    <t>3/29 20:00</t>
  </si>
  <si>
    <t>3/29 21:00</t>
  </si>
  <si>
    <t>3/29 22:00</t>
  </si>
  <si>
    <t>3/29 23:00</t>
  </si>
  <si>
    <t>3/30 0:00</t>
  </si>
  <si>
    <t>3/30 1:00</t>
  </si>
  <si>
    <t>3/30 2:00</t>
  </si>
  <si>
    <t>3/30 3:00</t>
  </si>
  <si>
    <t>3/30 4:00</t>
  </si>
  <si>
    <t>3/30 5:00</t>
  </si>
  <si>
    <t>3/30 6:00</t>
  </si>
  <si>
    <t>3/30 7:00</t>
  </si>
  <si>
    <t>3/30 8:00</t>
  </si>
  <si>
    <t>3/30 9:00</t>
  </si>
  <si>
    <t>3/30 10:00</t>
  </si>
  <si>
    <t>3/30 11:00</t>
  </si>
  <si>
    <t>3/30 12:00</t>
  </si>
  <si>
    <t>3/30 13:00</t>
  </si>
  <si>
    <t>3/30 14:00</t>
  </si>
  <si>
    <t>3/30 15:00</t>
  </si>
  <si>
    <t>3/30 16:00</t>
  </si>
  <si>
    <t>3/30 17:00</t>
  </si>
  <si>
    <t>3/30 18:00</t>
  </si>
  <si>
    <t>3/30 19:00</t>
  </si>
  <si>
    <t>3/30 20:00</t>
  </si>
  <si>
    <t>3/30 21:00</t>
  </si>
  <si>
    <t>3/30 22:00</t>
  </si>
  <si>
    <t>3/30 23:00</t>
  </si>
  <si>
    <t>3/31 0:00</t>
  </si>
  <si>
    <t>3/31 1:00</t>
  </si>
  <si>
    <t>3/31 2:00</t>
  </si>
  <si>
    <t>3/31 3:00</t>
  </si>
  <si>
    <t>3/31 4:00</t>
  </si>
  <si>
    <t>3/31 5:00</t>
  </si>
  <si>
    <t>3/31 6:00</t>
  </si>
  <si>
    <t>3/31 7:00</t>
  </si>
  <si>
    <t>3/31 8:00</t>
  </si>
  <si>
    <t>3/31 9:00</t>
  </si>
  <si>
    <t>3/31 10:00</t>
  </si>
  <si>
    <t>3/31 11:00</t>
  </si>
  <si>
    <t>3/31 12:00</t>
  </si>
  <si>
    <t>3/31 13:00</t>
  </si>
  <si>
    <t>3/31 14:00</t>
  </si>
  <si>
    <t>3/31 15:00</t>
  </si>
  <si>
    <t>3/31 16:00</t>
  </si>
  <si>
    <t>3/31 17:00</t>
  </si>
  <si>
    <t>3/31 18:00</t>
  </si>
  <si>
    <t>3/31 19:00</t>
  </si>
  <si>
    <t>3/31 20:00</t>
  </si>
  <si>
    <t>3/31 21:00</t>
  </si>
  <si>
    <t>3/31 22:00</t>
  </si>
  <si>
    <t>3/31 23:00</t>
  </si>
  <si>
    <t>4/1 0:00</t>
  </si>
  <si>
    <t>4/1 1:00</t>
  </si>
  <si>
    <t>4/1 2:00</t>
  </si>
  <si>
    <t>4/1 3:00</t>
  </si>
  <si>
    <t>4/1 4:00</t>
  </si>
  <si>
    <t>4/1 5:00</t>
  </si>
  <si>
    <t>4/1 6:00</t>
  </si>
  <si>
    <t>4/1 7:00</t>
  </si>
  <si>
    <t>4/1 8:00</t>
  </si>
  <si>
    <t>4/1 9:00</t>
  </si>
  <si>
    <t>4/1 10:00</t>
  </si>
  <si>
    <t>4/1 11:00</t>
  </si>
  <si>
    <t>4/1 12:00</t>
  </si>
  <si>
    <t>4/1 13:00</t>
  </si>
  <si>
    <t>4/1 14:00</t>
  </si>
  <si>
    <t>4/1 15:00</t>
  </si>
  <si>
    <t>4/1 16:00</t>
  </si>
  <si>
    <t>4/1 17:00</t>
  </si>
  <si>
    <t>4/1 18:00</t>
  </si>
  <si>
    <t>4/1 19:00</t>
  </si>
  <si>
    <t>4/1 20:00</t>
  </si>
  <si>
    <t>4/1 21:00</t>
  </si>
  <si>
    <t>4/1 22:00</t>
  </si>
  <si>
    <t>4/1 23:00</t>
  </si>
  <si>
    <t>4/2 0:00</t>
  </si>
  <si>
    <t>4/2 1:00</t>
  </si>
  <si>
    <t>4/2 2:00</t>
  </si>
  <si>
    <t>4/2 3:00</t>
  </si>
  <si>
    <t>4/2 4:00</t>
  </si>
  <si>
    <t>4/2 5:00</t>
  </si>
  <si>
    <t>4/2 6:00</t>
  </si>
  <si>
    <t>4/2 7:00</t>
  </si>
  <si>
    <t>4/2 8:00</t>
  </si>
  <si>
    <t>4/2 9:00</t>
  </si>
  <si>
    <t>4/2 10:00</t>
  </si>
  <si>
    <t>4/2 11:00</t>
  </si>
  <si>
    <t>4/2 12:00</t>
  </si>
  <si>
    <t>4/2 13:00</t>
  </si>
  <si>
    <t>4/2 14:00</t>
  </si>
  <si>
    <t>4/2 15:00</t>
  </si>
  <si>
    <t>4/2 16:00</t>
  </si>
  <si>
    <t>4/2 17:00</t>
  </si>
  <si>
    <t>4/2 18:00</t>
  </si>
  <si>
    <t>4/2 19:00</t>
  </si>
  <si>
    <t>4/2 20:00</t>
  </si>
  <si>
    <t>4/2 21:00</t>
  </si>
  <si>
    <t>4/2 22:00</t>
  </si>
  <si>
    <t>4/2 23:00</t>
  </si>
  <si>
    <t>4/3 0:00</t>
  </si>
  <si>
    <t>4/3 1:00</t>
  </si>
  <si>
    <t>4/3 2:00</t>
  </si>
  <si>
    <t>4/3 3:00</t>
  </si>
  <si>
    <t>4/3 4:00</t>
  </si>
  <si>
    <t>4/3 5:00</t>
  </si>
  <si>
    <t>4/3 6:00</t>
  </si>
  <si>
    <t>4/3 7:00</t>
  </si>
  <si>
    <t>4/3 8:00</t>
  </si>
  <si>
    <t>4/3 9:00</t>
  </si>
  <si>
    <t>4/3 10:00</t>
  </si>
  <si>
    <t>4/3 11:00</t>
  </si>
  <si>
    <t>4/3 12:00</t>
  </si>
  <si>
    <t>4/3 13:00</t>
  </si>
  <si>
    <t>4/3 14:00</t>
  </si>
  <si>
    <t>4/3 15:00</t>
  </si>
  <si>
    <t>4/3 16:00</t>
  </si>
  <si>
    <t>4/3 17:00</t>
  </si>
  <si>
    <t>4/3 18:00</t>
  </si>
  <si>
    <t>4/3 19:00</t>
  </si>
  <si>
    <t>4/3 20:00</t>
  </si>
  <si>
    <t>4/3 21:00</t>
  </si>
  <si>
    <t>4/3 22:00</t>
  </si>
  <si>
    <t>4/3 23:00</t>
  </si>
  <si>
    <t>4/4 0:00</t>
  </si>
  <si>
    <t>4/4 1:00</t>
  </si>
  <si>
    <t>4/4 2:00</t>
  </si>
  <si>
    <t>4/4 3:00</t>
  </si>
  <si>
    <t>4/4 4:00</t>
  </si>
  <si>
    <t>4/4 5:00</t>
  </si>
  <si>
    <t>4/4 6:00</t>
  </si>
  <si>
    <t>4/4 7:00</t>
  </si>
  <si>
    <t>4/4 8:00</t>
  </si>
  <si>
    <t>4/4 9:00</t>
  </si>
  <si>
    <t>4/4 10:00</t>
  </si>
  <si>
    <t>4/4 11:00</t>
  </si>
  <si>
    <t>4/4 12:00</t>
  </si>
  <si>
    <t>4/4 13:00</t>
  </si>
  <si>
    <t>4/4 14:00</t>
  </si>
  <si>
    <t>4/4 15:00</t>
  </si>
  <si>
    <t>4/4 16:00</t>
  </si>
  <si>
    <t>4/4 17:00</t>
  </si>
  <si>
    <t>4/4 18:00</t>
  </si>
  <si>
    <t>4/4 19:00</t>
  </si>
  <si>
    <t>4/4 20:00</t>
  </si>
  <si>
    <t>4/4 21:00</t>
  </si>
  <si>
    <t>4/4 22:00</t>
  </si>
  <si>
    <t>4/4 23:00</t>
  </si>
  <si>
    <t>4/5 0:00</t>
  </si>
  <si>
    <t>4/5 1:00</t>
  </si>
  <si>
    <t>4/5 2:00</t>
  </si>
  <si>
    <t>4/5 3:00</t>
  </si>
  <si>
    <t>4/5 4:00</t>
  </si>
  <si>
    <t>4/5 5:00</t>
  </si>
  <si>
    <t>4/5 6:00</t>
  </si>
  <si>
    <t>4/5 7:00</t>
  </si>
  <si>
    <t>4/5 8:00</t>
  </si>
  <si>
    <t>4/5 9:00</t>
  </si>
  <si>
    <t>4/5 10:00</t>
  </si>
  <si>
    <t>4/5 11:00</t>
  </si>
  <si>
    <t>4/5 12:00</t>
  </si>
  <si>
    <t>4/5 13:00</t>
  </si>
  <si>
    <t>4/5 14:00</t>
  </si>
  <si>
    <t>4/5 15:00</t>
  </si>
  <si>
    <t>4/5 16:00</t>
  </si>
  <si>
    <t>4/5 17:00</t>
  </si>
  <si>
    <t>4/5 18:00</t>
  </si>
  <si>
    <t>4/5 19:00</t>
  </si>
  <si>
    <t>4/5 20:00</t>
  </si>
  <si>
    <t>4/5 21:00</t>
  </si>
  <si>
    <t>4/5 22:00</t>
  </si>
  <si>
    <t>4/5 23:00</t>
  </si>
  <si>
    <t>4/6 0:00</t>
  </si>
  <si>
    <t>4/6 1:00</t>
  </si>
  <si>
    <t>4/6 2:00</t>
  </si>
  <si>
    <t>4/6 3:00</t>
  </si>
  <si>
    <t>4/6 4:00</t>
  </si>
  <si>
    <t>4/6 5:00</t>
  </si>
  <si>
    <t>4/6 6:00</t>
  </si>
  <si>
    <t>4/6 7:00</t>
  </si>
  <si>
    <t>4/6 8:00</t>
  </si>
  <si>
    <t>4/6 9:00</t>
  </si>
  <si>
    <t>4/6 10:00</t>
  </si>
  <si>
    <t>4/6 11:00</t>
  </si>
  <si>
    <t>4/6 12:00</t>
  </si>
  <si>
    <t>4/6 13:00</t>
  </si>
  <si>
    <t>4/6 14:00</t>
  </si>
  <si>
    <t>4/6 15:00</t>
  </si>
  <si>
    <t>4/6 16:00</t>
  </si>
  <si>
    <t>4/6 17:00</t>
  </si>
  <si>
    <t>4/6 18:00</t>
  </si>
  <si>
    <t>4/6 19:00</t>
  </si>
  <si>
    <t>4/6 20:00</t>
  </si>
  <si>
    <t>4/6 21:00</t>
  </si>
  <si>
    <t>4/6 22:00</t>
  </si>
  <si>
    <t>4/6 23:00</t>
  </si>
  <si>
    <t>4/7 0:00</t>
  </si>
  <si>
    <t>4/7 1:00</t>
  </si>
  <si>
    <t>4/7 2:00</t>
  </si>
  <si>
    <t>4/7 3:00</t>
  </si>
  <si>
    <t>4/7 4:00</t>
  </si>
  <si>
    <t>4/7 5:00</t>
  </si>
  <si>
    <t>4/7 6:00</t>
  </si>
  <si>
    <t>4/7 7:00</t>
  </si>
  <si>
    <t>4/7 8:00</t>
  </si>
  <si>
    <t>4/7 9:00</t>
  </si>
  <si>
    <t>4/7 10:00</t>
  </si>
  <si>
    <t>4/7 11:00</t>
  </si>
  <si>
    <t>4/7 12:00</t>
  </si>
  <si>
    <t>4/7 13:00</t>
  </si>
  <si>
    <t>4/7 14:00</t>
  </si>
  <si>
    <t>4/7 15:00</t>
  </si>
  <si>
    <t>4/7 16:00</t>
  </si>
  <si>
    <t>4/7 17:00</t>
  </si>
  <si>
    <t>4/7 18:00</t>
  </si>
  <si>
    <t>4/7 19:00</t>
  </si>
  <si>
    <t>4/7 20:00</t>
  </si>
  <si>
    <t>4/7 21:00</t>
  </si>
  <si>
    <t>4/7 22:00</t>
  </si>
  <si>
    <t>4/7 23:00</t>
  </si>
  <si>
    <t>4/8 0:00</t>
  </si>
  <si>
    <t>4/8 1:00</t>
  </si>
  <si>
    <t>4/8 2:00</t>
  </si>
  <si>
    <t>4/8 3:00</t>
  </si>
  <si>
    <t>4/8 4:00</t>
  </si>
  <si>
    <t>4/8 5:00</t>
  </si>
  <si>
    <t>4/8 6:00</t>
  </si>
  <si>
    <t>4/8 7:00</t>
  </si>
  <si>
    <t>4/8 8:00</t>
  </si>
  <si>
    <t>4/8 9:00</t>
  </si>
  <si>
    <t>4/8 10:00</t>
  </si>
  <si>
    <t>4/8 11:00</t>
  </si>
  <si>
    <t>4/8 12:00</t>
  </si>
  <si>
    <t>4/8 13:00</t>
  </si>
  <si>
    <t>4/8 14:00</t>
  </si>
  <si>
    <t>4/8 15:00</t>
  </si>
  <si>
    <t>4/8 16:00</t>
  </si>
  <si>
    <t>4/8 17:00</t>
  </si>
  <si>
    <t>4/8 18:00</t>
  </si>
  <si>
    <t>4/8 19:00</t>
  </si>
  <si>
    <t>4/8 20:00</t>
  </si>
  <si>
    <t>4/8 21:00</t>
  </si>
  <si>
    <t>4/8 22:00</t>
  </si>
  <si>
    <t>4/8 23:00</t>
  </si>
  <si>
    <t>4/9 0:00</t>
  </si>
  <si>
    <t>4/9 1:00</t>
  </si>
  <si>
    <t>4/9 2:00</t>
  </si>
  <si>
    <t>4/9 3:00</t>
  </si>
  <si>
    <t>4/9 4:00</t>
  </si>
  <si>
    <t>4/9 5:00</t>
  </si>
  <si>
    <t>4/9 6:00</t>
  </si>
  <si>
    <t>4/9 7:00</t>
  </si>
  <si>
    <t>4/9 8:00</t>
  </si>
  <si>
    <t>4/9 9:00</t>
  </si>
  <si>
    <t>4/9 10:00</t>
  </si>
  <si>
    <t>4/9 11:00</t>
  </si>
  <si>
    <t>4/9 12:00</t>
  </si>
  <si>
    <t>4/9 13:00</t>
  </si>
  <si>
    <t>4/9 14:00</t>
  </si>
  <si>
    <t>4/9 15:00</t>
  </si>
  <si>
    <t>4/9 16:00</t>
  </si>
  <si>
    <t>4/9 17:00</t>
  </si>
  <si>
    <t>4/9 18:00</t>
  </si>
  <si>
    <t>4/9 19:00</t>
  </si>
  <si>
    <t>4/9 20:00</t>
  </si>
  <si>
    <t>4/9 21:00</t>
  </si>
  <si>
    <t>4/9 22:00</t>
  </si>
  <si>
    <t>4/9 23:00</t>
  </si>
  <si>
    <t>4/10 0:00</t>
  </si>
  <si>
    <t>4/10 1:00</t>
  </si>
  <si>
    <t>4/10 2:00</t>
  </si>
  <si>
    <t>4/10 3:00</t>
  </si>
  <si>
    <t>4/10 4:00</t>
  </si>
  <si>
    <t>4/10 5:00</t>
  </si>
  <si>
    <t>4/10 6:00</t>
  </si>
  <si>
    <t>4/10 7:00</t>
  </si>
  <si>
    <t>4/10 8:00</t>
  </si>
  <si>
    <t>4/10 9:00</t>
  </si>
  <si>
    <t>4/10 10:00</t>
  </si>
  <si>
    <t>4/10 11:00</t>
  </si>
  <si>
    <t>4/10 12:00</t>
  </si>
  <si>
    <t>4/10 13:00</t>
  </si>
  <si>
    <t>4/10 14:00</t>
  </si>
  <si>
    <t>4/10 15:00</t>
  </si>
  <si>
    <t>4/10 16:00</t>
  </si>
  <si>
    <t>4/10 17:00</t>
  </si>
  <si>
    <t>4/10 18:00</t>
  </si>
  <si>
    <t>4/10 19:00</t>
  </si>
  <si>
    <t>4/10 20:00</t>
  </si>
  <si>
    <t>4/10 21:00</t>
  </si>
  <si>
    <t>4/10 22:00</t>
  </si>
  <si>
    <t>4/10 23:00</t>
  </si>
  <si>
    <t>4/11 0:00</t>
  </si>
  <si>
    <t>4/11 1:00</t>
  </si>
  <si>
    <t>4/11 2:00</t>
  </si>
  <si>
    <t>4/11 3:00</t>
  </si>
  <si>
    <t>4/11 4:00</t>
  </si>
  <si>
    <t>4/11 5:00</t>
  </si>
  <si>
    <t>4/11 6:00</t>
  </si>
  <si>
    <t>4/11 7:00</t>
  </si>
  <si>
    <t>4/11 8:00</t>
  </si>
  <si>
    <t>4/11 9:00</t>
  </si>
  <si>
    <t>4/11 10:00</t>
  </si>
  <si>
    <t>4/11 11:00</t>
  </si>
  <si>
    <t>4/11 12:00</t>
  </si>
  <si>
    <t>4/11 13:00</t>
  </si>
  <si>
    <t>4/11 14:00</t>
  </si>
  <si>
    <t>4/11 15:00</t>
  </si>
  <si>
    <t>4/11 16:00</t>
  </si>
  <si>
    <t>4/11 17:00</t>
  </si>
  <si>
    <t>4/11 18:00</t>
  </si>
  <si>
    <t>4/11 19:00</t>
  </si>
  <si>
    <t>4/11 20:00</t>
  </si>
  <si>
    <t>4/11 21:00</t>
  </si>
  <si>
    <t>4/11 22:00</t>
  </si>
  <si>
    <t>4/11 23:00</t>
  </si>
  <si>
    <t>4/12 0:00</t>
  </si>
  <si>
    <t>4/12 1:00</t>
  </si>
  <si>
    <t>4/12 2:00</t>
  </si>
  <si>
    <t>4/12 3:00</t>
  </si>
  <si>
    <t>4/12 4:00</t>
  </si>
  <si>
    <t>4/12 5:00</t>
  </si>
  <si>
    <t>4/12 6:00</t>
  </si>
  <si>
    <t>4/12 7:00</t>
  </si>
  <si>
    <t>4/12 8:00</t>
  </si>
  <si>
    <t>4/12 9:00</t>
  </si>
  <si>
    <t>4/12 10:00</t>
  </si>
  <si>
    <t>4/12 11:00</t>
  </si>
  <si>
    <t>4/12 12:00</t>
  </si>
  <si>
    <t>4/12 13:00</t>
  </si>
  <si>
    <t>4/12 14:00</t>
  </si>
  <si>
    <t>4/12 15:00</t>
  </si>
  <si>
    <t>4/12 16:00</t>
  </si>
  <si>
    <t>4/12 17:00</t>
  </si>
  <si>
    <t>4/12 18:00</t>
  </si>
  <si>
    <t>4/12 19:00</t>
  </si>
  <si>
    <t>4/12 20:00</t>
  </si>
  <si>
    <t>4/12 21:00</t>
  </si>
  <si>
    <t>4/12 22:00</t>
  </si>
  <si>
    <t>4/12 23:00</t>
  </si>
  <si>
    <t>4/13 0:00</t>
  </si>
  <si>
    <t>4/13 1:00</t>
  </si>
  <si>
    <t>4/13 2:00</t>
  </si>
  <si>
    <t>4/13 3:00</t>
  </si>
  <si>
    <t>4/13 4:00</t>
  </si>
  <si>
    <t>4/13 5:00</t>
  </si>
  <si>
    <t>4/13 6:00</t>
  </si>
  <si>
    <t>4/13 7:00</t>
  </si>
  <si>
    <t>4/13 8:00</t>
  </si>
  <si>
    <t>4/13 9:00</t>
  </si>
  <si>
    <t>4/13 10:00</t>
  </si>
  <si>
    <t>4/13 11:00</t>
  </si>
  <si>
    <t>4/13 12:00</t>
  </si>
  <si>
    <t>4/13 13:00</t>
  </si>
  <si>
    <t>4/13 14:00</t>
  </si>
  <si>
    <t>4/13 15:00</t>
  </si>
  <si>
    <t>4/13 16:00</t>
  </si>
  <si>
    <t>4/13 17:00</t>
  </si>
  <si>
    <t>4/13 18:00</t>
  </si>
  <si>
    <t>4/13 19:00</t>
  </si>
  <si>
    <t>4/13 20:00</t>
  </si>
  <si>
    <t>4/13 21:00</t>
  </si>
  <si>
    <t>4/13 22:00</t>
  </si>
  <si>
    <t>4/13 23:00</t>
  </si>
  <si>
    <t>4/14 0:00</t>
  </si>
  <si>
    <t>4/14 1:00</t>
  </si>
  <si>
    <t>4/14 2:00</t>
  </si>
  <si>
    <t>4/14 3:00</t>
  </si>
  <si>
    <t>4/14 4:00</t>
  </si>
  <si>
    <t>4/14 5:00</t>
  </si>
  <si>
    <t>4/14 6:00</t>
  </si>
  <si>
    <t>4/14 7:00</t>
  </si>
  <si>
    <t>4/14 8:00</t>
  </si>
  <si>
    <t>4/14 9:00</t>
  </si>
  <si>
    <t>4/14 10:00</t>
  </si>
  <si>
    <t>4/14 11:00</t>
  </si>
  <si>
    <t>4/14 12:00</t>
  </si>
  <si>
    <t>4/14 13:00</t>
  </si>
  <si>
    <t>4/14 14:00</t>
  </si>
  <si>
    <t>4/14 15:00</t>
  </si>
  <si>
    <t>4/14 16:00</t>
  </si>
  <si>
    <t>4/14 17:00</t>
  </si>
  <si>
    <t>4/14 18:00</t>
  </si>
  <si>
    <t>4/14 19:00</t>
  </si>
  <si>
    <t>4/14 20:00</t>
  </si>
  <si>
    <t>4/14 21:00</t>
  </si>
  <si>
    <t>4/14 22:00</t>
  </si>
  <si>
    <t>4/14 23:00</t>
  </si>
  <si>
    <t>4/15 0:00</t>
  </si>
  <si>
    <t>4/15 1:00</t>
  </si>
  <si>
    <t>4/15 2:00</t>
  </si>
  <si>
    <t>4/15 3:00</t>
  </si>
  <si>
    <t>4/15 4:00</t>
  </si>
  <si>
    <t>4/15 5:00</t>
  </si>
  <si>
    <t>4/15 6:00</t>
  </si>
  <si>
    <t>4/15 7:00</t>
  </si>
  <si>
    <t>4/15 8:00</t>
  </si>
  <si>
    <t>4/15 9:00</t>
  </si>
  <si>
    <t>4/15 10:00</t>
  </si>
  <si>
    <t>4/15 11:00</t>
  </si>
  <si>
    <t>4/15 12:00</t>
  </si>
  <si>
    <t>4/15 13:00</t>
  </si>
  <si>
    <t>4/15 14:00</t>
  </si>
  <si>
    <t>4/15 15:00</t>
  </si>
  <si>
    <t>4/15 16:00</t>
  </si>
  <si>
    <t>4/15 17:00</t>
  </si>
  <si>
    <t>4/15 18:00</t>
  </si>
  <si>
    <t>4/15 19:00</t>
  </si>
  <si>
    <t>4/15 20:00</t>
  </si>
  <si>
    <t>4/15 21:00</t>
  </si>
  <si>
    <t>4/15 22:00</t>
  </si>
  <si>
    <t>4/15 23:00</t>
  </si>
  <si>
    <t>4/16 0:00</t>
  </si>
  <si>
    <t>4/16 1:00</t>
  </si>
  <si>
    <t>4/16 2:00</t>
  </si>
  <si>
    <t>4/16 3:00</t>
  </si>
  <si>
    <t>4/16 4:00</t>
  </si>
  <si>
    <t>4/16 5:00</t>
  </si>
  <si>
    <t>4/16 6:00</t>
  </si>
  <si>
    <t>4/16 7:00</t>
  </si>
  <si>
    <t>4/16 8:00</t>
  </si>
  <si>
    <t>4/16 9:00</t>
  </si>
  <si>
    <t>4/16 10:00</t>
  </si>
  <si>
    <t>4/16 11:00</t>
  </si>
  <si>
    <t>4/16 12:00</t>
  </si>
  <si>
    <t>4/16 13:00</t>
  </si>
  <si>
    <t>4/16 14:00</t>
  </si>
  <si>
    <t>4/16 15:00</t>
  </si>
  <si>
    <t>4/16 16:00</t>
  </si>
  <si>
    <t>4/16 17:00</t>
  </si>
  <si>
    <t>4/16 18:00</t>
  </si>
  <si>
    <t>4/16 19:00</t>
  </si>
  <si>
    <t>4/16 20:00</t>
  </si>
  <si>
    <t>4/16 21:00</t>
  </si>
  <si>
    <t>4/16 22:00</t>
  </si>
  <si>
    <t>4/16 23:00</t>
  </si>
  <si>
    <t>4/17 0:00</t>
  </si>
  <si>
    <t>4/17 1:00</t>
  </si>
  <si>
    <t>4/17 2:00</t>
  </si>
  <si>
    <t>4/17 3:00</t>
  </si>
  <si>
    <t>4/17 4:00</t>
  </si>
  <si>
    <t>4/17 5:00</t>
  </si>
  <si>
    <t>4/17 6:00</t>
  </si>
  <si>
    <t>4/17 7:00</t>
  </si>
  <si>
    <t>4/17 8:00</t>
  </si>
  <si>
    <t>4/17 9:00</t>
  </si>
  <si>
    <t>4/17 10:00</t>
  </si>
  <si>
    <t>4/17 11:00</t>
  </si>
  <si>
    <t>4/17 12:00</t>
  </si>
  <si>
    <t>4/17 13:00</t>
  </si>
  <si>
    <t>4/17 14:00</t>
  </si>
  <si>
    <t>4/17 15:00</t>
  </si>
  <si>
    <t>4/17 16:00</t>
  </si>
  <si>
    <t>4/17 17:00</t>
  </si>
  <si>
    <t>4/17 18:00</t>
  </si>
  <si>
    <t>4/17 19:00</t>
  </si>
  <si>
    <t>4/17 20:00</t>
  </si>
  <si>
    <t>4/17 21:00</t>
  </si>
  <si>
    <t>4/17 22:00</t>
  </si>
  <si>
    <t>4/17 23:00</t>
  </si>
  <si>
    <t>4/18 0:00</t>
  </si>
  <si>
    <t>4/18 1:00</t>
  </si>
  <si>
    <t>4/18 2:00</t>
  </si>
  <si>
    <t>4/18 3:00</t>
  </si>
  <si>
    <t>4/18 4:00</t>
  </si>
  <si>
    <t>4/18 5:00</t>
  </si>
  <si>
    <t>4/18 6:00</t>
  </si>
  <si>
    <t>4/18 7:00</t>
  </si>
  <si>
    <t>4/18 8:00</t>
  </si>
  <si>
    <t>4/18 9:00</t>
  </si>
  <si>
    <t>4/18 10:00</t>
  </si>
  <si>
    <t>4/18 11:00</t>
  </si>
  <si>
    <t>4/18 12:00</t>
  </si>
  <si>
    <t>4/18 13:00</t>
  </si>
  <si>
    <t>4/18 14:00</t>
  </si>
  <si>
    <t>4/18 15:00</t>
  </si>
  <si>
    <t>4/18 16:00</t>
  </si>
  <si>
    <t>4/18 17:00</t>
  </si>
  <si>
    <t>4/18 18:00</t>
  </si>
  <si>
    <t>4/18 19:00</t>
  </si>
  <si>
    <t>4/18 20:00</t>
  </si>
  <si>
    <t>4/18 21:00</t>
  </si>
  <si>
    <t>4/18 22:00</t>
  </si>
  <si>
    <t>4/18 23:00</t>
  </si>
  <si>
    <t>4/19 0:00</t>
  </si>
  <si>
    <t>4/19 1:00</t>
  </si>
  <si>
    <t>4/19 2:00</t>
  </si>
  <si>
    <t>4/19 3:00</t>
  </si>
  <si>
    <t>4/19 4:00</t>
  </si>
  <si>
    <t>4/19 5:00</t>
  </si>
  <si>
    <t>4/19 6:00</t>
  </si>
  <si>
    <t>4/19 7:00</t>
  </si>
  <si>
    <t>4/19 8:00</t>
  </si>
  <si>
    <t>4/19 9:00</t>
  </si>
  <si>
    <t>4/19 10:00</t>
  </si>
  <si>
    <t>4/19 11:00</t>
  </si>
  <si>
    <t>4/19 12:00</t>
  </si>
  <si>
    <t>4/19 13:00</t>
  </si>
  <si>
    <t>4/19 14:00</t>
  </si>
  <si>
    <t>4/19 15:00</t>
  </si>
  <si>
    <t>4/19 16:00</t>
  </si>
  <si>
    <t>4/19 17:00</t>
  </si>
  <si>
    <t>4/19 18:00</t>
  </si>
  <si>
    <t>4/19 19:00</t>
  </si>
  <si>
    <t>4/19 20:00</t>
  </si>
  <si>
    <t>4/19 21:00</t>
  </si>
  <si>
    <t>4/19 22:00</t>
  </si>
  <si>
    <t>4/19 23:00</t>
  </si>
  <si>
    <t>4/20 0:00</t>
  </si>
  <si>
    <t>4/20 1:00</t>
  </si>
  <si>
    <t>4/20 2:00</t>
  </si>
  <si>
    <t>4/20 3:00</t>
  </si>
  <si>
    <t>4/20 4:00</t>
  </si>
  <si>
    <t>4/20 5:00</t>
  </si>
  <si>
    <t>4/20 6:00</t>
  </si>
  <si>
    <t>4/20 7:00</t>
  </si>
  <si>
    <t>4/20 8:00</t>
  </si>
  <si>
    <t>4/20 9:00</t>
  </si>
  <si>
    <t>4/20 10:00</t>
  </si>
  <si>
    <t>4/20 11:00</t>
  </si>
  <si>
    <t>4/20 12:00</t>
  </si>
  <si>
    <t>4/20 13:00</t>
  </si>
  <si>
    <t>4/20 14:00</t>
  </si>
  <si>
    <t>4/20 15:00</t>
  </si>
  <si>
    <t>4/20 16:00</t>
  </si>
  <si>
    <t>4/20 17:00</t>
  </si>
  <si>
    <t>4/20 18:00</t>
  </si>
  <si>
    <t>4/20 19:00</t>
  </si>
  <si>
    <t>4/20 20:00</t>
  </si>
  <si>
    <t>4/20 21:00</t>
  </si>
  <si>
    <t>4/20 22:00</t>
  </si>
  <si>
    <t>4/20 23:00</t>
  </si>
  <si>
    <t>4/21 0:00</t>
  </si>
  <si>
    <t>4/21 1:00</t>
  </si>
  <si>
    <t>4/21 2:00</t>
  </si>
  <si>
    <t>4/21 3:00</t>
  </si>
  <si>
    <t>4/21 4:00</t>
  </si>
  <si>
    <t>4/21 5:00</t>
  </si>
  <si>
    <t>4/21 6:00</t>
  </si>
  <si>
    <t>4/21 7:00</t>
  </si>
  <si>
    <t>4/21 8:00</t>
  </si>
  <si>
    <t>4/21 9:00</t>
  </si>
  <si>
    <t>4/21 10:00</t>
  </si>
  <si>
    <t>4/21 11:00</t>
  </si>
  <si>
    <t>4/21 12:00</t>
  </si>
  <si>
    <t>4/21 13:00</t>
  </si>
  <si>
    <t>4/21 14:00</t>
  </si>
  <si>
    <t>4/21 15:00</t>
  </si>
  <si>
    <t>4/21 16:00</t>
  </si>
  <si>
    <t>4/21 17:00</t>
  </si>
  <si>
    <t>4/21 18:00</t>
  </si>
  <si>
    <t>4/21 19:00</t>
  </si>
  <si>
    <t>4/21 20:00</t>
  </si>
  <si>
    <t>4/21 21:00</t>
  </si>
  <si>
    <t>4/21 22:00</t>
  </si>
  <si>
    <t>4/21 23:00</t>
  </si>
  <si>
    <t>4/22 0:00</t>
  </si>
  <si>
    <t>4/22 1:00</t>
  </si>
  <si>
    <t>4/22 2:00</t>
  </si>
  <si>
    <t>4/22 3:00</t>
  </si>
  <si>
    <t>4/22 4:00</t>
  </si>
  <si>
    <t>4/22 5:00</t>
  </si>
  <si>
    <t>4/22 6:00</t>
  </si>
  <si>
    <t>4/22 7:00</t>
  </si>
  <si>
    <t>4/22 8:00</t>
  </si>
  <si>
    <t>4/22 9:00</t>
  </si>
  <si>
    <t>4/22 10:00</t>
  </si>
  <si>
    <t>4/22 11:00</t>
  </si>
  <si>
    <t>4/22 12:00</t>
  </si>
  <si>
    <t>4/22 13:00</t>
  </si>
  <si>
    <t>4/22 14:00</t>
  </si>
  <si>
    <t>4/22 15:00</t>
  </si>
  <si>
    <t>4/22 16:00</t>
  </si>
  <si>
    <t>4/22 17:00</t>
  </si>
  <si>
    <t>4/22 18:00</t>
  </si>
  <si>
    <t>4/22 19:00</t>
  </si>
  <si>
    <t>4/22 20:00</t>
  </si>
  <si>
    <t>4/22 21:00</t>
  </si>
  <si>
    <t>4/22 22:00</t>
  </si>
  <si>
    <t>4/22 23:00</t>
  </si>
  <si>
    <t>4/23 0:00</t>
  </si>
  <si>
    <t>4/23 1:00</t>
  </si>
  <si>
    <t>4/23 2:00</t>
  </si>
  <si>
    <t>4/23 3:00</t>
  </si>
  <si>
    <t>4/23 4:00</t>
  </si>
  <si>
    <t>4/23 5:00</t>
  </si>
  <si>
    <t>4/23 6:00</t>
  </si>
  <si>
    <t>4/23 7:00</t>
  </si>
  <si>
    <t>4/23 8:00</t>
  </si>
  <si>
    <t>4/23 9:00</t>
  </si>
  <si>
    <t>4/23 10:00</t>
  </si>
  <si>
    <t>4/23 11:00</t>
  </si>
  <si>
    <t>4/23 12:00</t>
  </si>
  <si>
    <t>4/23 13:00</t>
  </si>
  <si>
    <t>4/23 14:00</t>
  </si>
  <si>
    <t>4/23 15:00</t>
  </si>
  <si>
    <t>4/23 16:00</t>
  </si>
  <si>
    <t>4/23 17:00</t>
  </si>
  <si>
    <t>4/23 18:00</t>
  </si>
  <si>
    <t>4/23 19:00</t>
  </si>
  <si>
    <t>4/23 20:00</t>
  </si>
  <si>
    <t>4/23 21:00</t>
  </si>
  <si>
    <t>4/23 22:00</t>
  </si>
  <si>
    <t>4/23 23:00</t>
  </si>
  <si>
    <t>4/24 0:00</t>
  </si>
  <si>
    <t>4/24 1:00</t>
  </si>
  <si>
    <t>4/24 2:00</t>
  </si>
  <si>
    <t>4/24 3:00</t>
  </si>
  <si>
    <t>4/24 4:00</t>
  </si>
  <si>
    <t>4/24 5:00</t>
  </si>
  <si>
    <t>4/24 6:00</t>
  </si>
  <si>
    <t>4/24 7:00</t>
  </si>
  <si>
    <t>4/24 8:00</t>
  </si>
  <si>
    <t>4/24 9:00</t>
  </si>
  <si>
    <t>4/24 10:00</t>
  </si>
  <si>
    <t>4/24 11:00</t>
  </si>
  <si>
    <t>4/24 12:00</t>
  </si>
  <si>
    <t>4/24 13:00</t>
  </si>
  <si>
    <t>4/24 14:00</t>
  </si>
  <si>
    <t>4/24 15:00</t>
  </si>
  <si>
    <t>4/24 16:00</t>
  </si>
  <si>
    <t>4/24 17:00</t>
  </si>
  <si>
    <t>4/24 18:00</t>
  </si>
  <si>
    <t>4/24 19:00</t>
  </si>
  <si>
    <t>4/24 20:00</t>
  </si>
  <si>
    <t>4/24 21:00</t>
  </si>
  <si>
    <t>4/24 22:00</t>
  </si>
  <si>
    <t>4/24 23:00</t>
  </si>
  <si>
    <t>4/25 0:00</t>
  </si>
  <si>
    <t>4/25 1:00</t>
  </si>
  <si>
    <t>4/25 2:00</t>
  </si>
  <si>
    <t>4/25 3:00</t>
  </si>
  <si>
    <t>4/25 4:00</t>
  </si>
  <si>
    <t>4/25 5:00</t>
  </si>
  <si>
    <t>4/25 6:00</t>
  </si>
  <si>
    <t>4/25 7:00</t>
  </si>
  <si>
    <t>4/25 8:00</t>
  </si>
  <si>
    <t>4/25 9:00</t>
  </si>
  <si>
    <t>4/25 10:00</t>
  </si>
  <si>
    <t>4/25 11:00</t>
  </si>
  <si>
    <t>4/25 12:00</t>
  </si>
  <si>
    <t>4/25 13:00</t>
  </si>
  <si>
    <t>4/25 14:00</t>
  </si>
  <si>
    <t>4/25 15:00</t>
  </si>
  <si>
    <t>4/25 16:00</t>
  </si>
  <si>
    <t>4/25 17:00</t>
  </si>
  <si>
    <t>4/25 18:00</t>
  </si>
  <si>
    <t>4/25 19:00</t>
  </si>
  <si>
    <t>4/25 20:00</t>
  </si>
  <si>
    <t>4/25 21:00</t>
  </si>
  <si>
    <t>4/25 22:00</t>
  </si>
  <si>
    <t>4/25 23:00</t>
  </si>
  <si>
    <t>4/26 0:00</t>
  </si>
  <si>
    <t>4/26 1:00</t>
  </si>
  <si>
    <t>4/26 2:00</t>
  </si>
  <si>
    <t>4/26 3:00</t>
  </si>
  <si>
    <t>4/26 4:00</t>
  </si>
  <si>
    <t>4/26 5:00</t>
  </si>
  <si>
    <t>4/26 6:00</t>
  </si>
  <si>
    <t>4/26 7:00</t>
  </si>
  <si>
    <t>4/26 8:00</t>
  </si>
  <si>
    <t>4/26 9:00</t>
  </si>
  <si>
    <t>4/26 10:00</t>
  </si>
  <si>
    <t>4/26 11:00</t>
  </si>
  <si>
    <t>4/26 12:00</t>
  </si>
  <si>
    <t>4/26 13:00</t>
  </si>
  <si>
    <t>4/26 14:00</t>
  </si>
  <si>
    <t>4/26 15:00</t>
  </si>
  <si>
    <t>4/26 16:00</t>
  </si>
  <si>
    <t>4/26 17:00</t>
  </si>
  <si>
    <t>4/26 18:00</t>
  </si>
  <si>
    <t>4/26 19:00</t>
  </si>
  <si>
    <t>4/26 20:00</t>
  </si>
  <si>
    <t>4/26 21:00</t>
  </si>
  <si>
    <t>4/26 22:00</t>
  </si>
  <si>
    <t>4/26 23:00</t>
  </si>
  <si>
    <t>4/27 0:00</t>
  </si>
  <si>
    <t>4/27 1:00</t>
  </si>
  <si>
    <t>4/27 2:00</t>
  </si>
  <si>
    <t>4/27 3:00</t>
  </si>
  <si>
    <t>4/27 4:00</t>
  </si>
  <si>
    <t>4/27 5:00</t>
  </si>
  <si>
    <t>4/27 6:00</t>
  </si>
  <si>
    <t>4/27 7:00</t>
  </si>
  <si>
    <t>4/27 8:00</t>
  </si>
  <si>
    <t>4/27 9:00</t>
  </si>
  <si>
    <t>4/27 10:00</t>
  </si>
  <si>
    <t>4/27 11:00</t>
  </si>
  <si>
    <t>4/27 12:00</t>
  </si>
  <si>
    <t>4/27 13:00</t>
  </si>
  <si>
    <t>4/27 14:00</t>
  </si>
  <si>
    <t>4/27 15:00</t>
  </si>
  <si>
    <t>4/27 16:00</t>
  </si>
  <si>
    <t>4/27 17:00</t>
  </si>
  <si>
    <t>4/27 18:00</t>
  </si>
  <si>
    <t>4/27 19:00</t>
  </si>
  <si>
    <t>4/27 20:00</t>
  </si>
  <si>
    <t>4/27 21:00</t>
  </si>
  <si>
    <t>4/27 22:00</t>
  </si>
  <si>
    <t>4/27 23:00</t>
  </si>
  <si>
    <t>4/28 0:00</t>
  </si>
  <si>
    <t>4/28 1:00</t>
  </si>
  <si>
    <t>4/28 2:00</t>
  </si>
  <si>
    <t>4/28 3:00</t>
  </si>
  <si>
    <t>4/28 4:00</t>
  </si>
  <si>
    <t>4/28 5:00</t>
  </si>
  <si>
    <t>4/28 6:00</t>
  </si>
  <si>
    <t>4/28 7:00</t>
  </si>
  <si>
    <t>4/28 8:00</t>
  </si>
  <si>
    <t>4/28 9:00</t>
  </si>
  <si>
    <t>4/28 10:00</t>
  </si>
  <si>
    <t>4/28 11:00</t>
  </si>
  <si>
    <t>4/28 12:00</t>
  </si>
  <si>
    <t>4/28 13:00</t>
  </si>
  <si>
    <t>4/28 14:00</t>
  </si>
  <si>
    <t>4/28 15:00</t>
  </si>
  <si>
    <t>4/28 16:00</t>
  </si>
  <si>
    <t>4/28 17:00</t>
  </si>
  <si>
    <t>4/28 18:00</t>
  </si>
  <si>
    <t>4/28 19:00</t>
  </si>
  <si>
    <t>4/28 20:00</t>
  </si>
  <si>
    <t>4/28 21:00</t>
  </si>
  <si>
    <t>4/28 22:00</t>
  </si>
  <si>
    <t>4/28 23:00</t>
  </si>
  <si>
    <t>4/29 0:00</t>
  </si>
  <si>
    <t>4/29 1:00</t>
  </si>
  <si>
    <t>4/29 2:00</t>
  </si>
  <si>
    <t>4/29 3:00</t>
  </si>
  <si>
    <t>4/29 4:00</t>
  </si>
  <si>
    <t>4/29 5:00</t>
  </si>
  <si>
    <t>4/29 6:00</t>
  </si>
  <si>
    <t>4/29 7:00</t>
  </si>
  <si>
    <t>4/29 8:00</t>
  </si>
  <si>
    <t>4/29 9:00</t>
  </si>
  <si>
    <t>4/29 10:00</t>
  </si>
  <si>
    <t>4/29 11:00</t>
  </si>
  <si>
    <t>4/29 12:00</t>
  </si>
  <si>
    <t>4/29 13:00</t>
  </si>
  <si>
    <t>4/29 14:00</t>
  </si>
  <si>
    <t>4/29 15:00</t>
  </si>
  <si>
    <t>4/29 16:00</t>
  </si>
  <si>
    <t>4/29 17:00</t>
  </si>
  <si>
    <t>4/29 18:00</t>
  </si>
  <si>
    <t>4/29 19:00</t>
  </si>
  <si>
    <t>4/29 20:00</t>
  </si>
  <si>
    <t>4/29 21:00</t>
  </si>
  <si>
    <t>4/29 22:00</t>
  </si>
  <si>
    <t>4/29 23:00</t>
  </si>
  <si>
    <t>4/30 0:00</t>
  </si>
  <si>
    <t>4/30 1:00</t>
  </si>
  <si>
    <t>4/30 2:00</t>
  </si>
  <si>
    <t>4/30 3:00</t>
  </si>
  <si>
    <t>4/30 4:00</t>
  </si>
  <si>
    <t>4/30 5:00</t>
  </si>
  <si>
    <t>4/30 6:00</t>
  </si>
  <si>
    <t>4/30 7:00</t>
  </si>
  <si>
    <t>4/30 8:00</t>
  </si>
  <si>
    <t>4/30 9:00</t>
  </si>
  <si>
    <t>4/30 10:00</t>
  </si>
  <si>
    <t>4/30 11:00</t>
  </si>
  <si>
    <t>4/30 12:00</t>
  </si>
  <si>
    <t>4/30 13:00</t>
  </si>
  <si>
    <t>4/30 14:00</t>
  </si>
  <si>
    <t>4/30 15:00</t>
  </si>
  <si>
    <t>4/30 16:00</t>
  </si>
  <si>
    <t>4/30 17:00</t>
  </si>
  <si>
    <t>4/30 18:00</t>
  </si>
  <si>
    <t>4/30 19:00</t>
  </si>
  <si>
    <t>4/30 20:00</t>
  </si>
  <si>
    <t>4/30 21:00</t>
  </si>
  <si>
    <t>4/30 22:00</t>
  </si>
  <si>
    <t>4/30 23:00</t>
  </si>
  <si>
    <t>5/1 0:00</t>
  </si>
  <si>
    <t>5/1 1:00</t>
  </si>
  <si>
    <t>5/1 2:00</t>
  </si>
  <si>
    <t>5/1 3:00</t>
  </si>
  <si>
    <t>5/1 4:00</t>
  </si>
  <si>
    <t>5/1 5:00</t>
  </si>
  <si>
    <t>5/1 6:00</t>
  </si>
  <si>
    <t>5/1 7:00</t>
  </si>
  <si>
    <t>5/1 8:00</t>
  </si>
  <si>
    <t>5/1 9:00</t>
  </si>
  <si>
    <t>5/1 10:00</t>
  </si>
  <si>
    <t>5/1 11:00</t>
  </si>
  <si>
    <t>5/1 12:00</t>
  </si>
  <si>
    <t>5/1 13:00</t>
  </si>
  <si>
    <t>5/1 14:00</t>
  </si>
  <si>
    <t>5/1 15:00</t>
  </si>
  <si>
    <t>5/1 16:00</t>
  </si>
  <si>
    <t>5/1 17:00</t>
  </si>
  <si>
    <t>5/1 18:00</t>
  </si>
  <si>
    <t>5/1 19:00</t>
  </si>
  <si>
    <t>5/1 20:00</t>
  </si>
  <si>
    <t>5/1 21:00</t>
  </si>
  <si>
    <t>5/1 22:00</t>
  </si>
  <si>
    <t>5/1 23:00</t>
  </si>
  <si>
    <t>5/2 0:00</t>
  </si>
  <si>
    <t>5/2 1:00</t>
  </si>
  <si>
    <t>5/2 2:00</t>
  </si>
  <si>
    <t>5/2 3:00</t>
  </si>
  <si>
    <t>5/2 4:00</t>
  </si>
  <si>
    <t>5/2 5:00</t>
  </si>
  <si>
    <t>5/2 6:00</t>
  </si>
  <si>
    <t>5/2 7:00</t>
  </si>
  <si>
    <t>5/2 8:00</t>
  </si>
  <si>
    <t>5/2 9:00</t>
  </si>
  <si>
    <t>5/2 10:00</t>
  </si>
  <si>
    <t>5/2 11:00</t>
  </si>
  <si>
    <t>5/2 12:00</t>
  </si>
  <si>
    <t>5/2 13:00</t>
  </si>
  <si>
    <t>5/2 14:00</t>
  </si>
  <si>
    <t>5/2 15:00</t>
  </si>
  <si>
    <t>5/2 16:00</t>
  </si>
  <si>
    <t>5/2 17:00</t>
  </si>
  <si>
    <t>5/2 18:00</t>
  </si>
  <si>
    <t>5/2 19:00</t>
  </si>
  <si>
    <t>5/2 20:00</t>
  </si>
  <si>
    <t>5/2 21:00</t>
  </si>
  <si>
    <t>5/2 22:00</t>
  </si>
  <si>
    <t>5/2 23:00</t>
  </si>
  <si>
    <t>5/3 0:00</t>
  </si>
  <si>
    <t>5/3 1:00</t>
  </si>
  <si>
    <t>5/3 2:00</t>
  </si>
  <si>
    <t>5/3 3:00</t>
  </si>
  <si>
    <t>5/3 4:00</t>
  </si>
  <si>
    <t>5/3 5:00</t>
  </si>
  <si>
    <t>5/3 6:00</t>
  </si>
  <si>
    <t>5/3 7:00</t>
  </si>
  <si>
    <t>5/3 8:00</t>
  </si>
  <si>
    <t>5/3 9:00</t>
  </si>
  <si>
    <t>5/3 10:00</t>
  </si>
  <si>
    <t>5/3 11:00</t>
  </si>
  <si>
    <t>5/3 12:00</t>
  </si>
  <si>
    <t>5/3 13:00</t>
  </si>
  <si>
    <t>5/3 14:00</t>
  </si>
  <si>
    <t>5/3 15:00</t>
  </si>
  <si>
    <t>5/3 16:00</t>
  </si>
  <si>
    <t>5/3 17:00</t>
  </si>
  <si>
    <t>5/3 18:00</t>
  </si>
  <si>
    <t>5/3 19:00</t>
  </si>
  <si>
    <t>5/3 20:00</t>
  </si>
  <si>
    <t>5/3 21:00</t>
  </si>
  <si>
    <t>5/3 22:00</t>
  </si>
  <si>
    <t>5/3 23:00</t>
  </si>
  <si>
    <t>5/4 0:00</t>
  </si>
  <si>
    <t>5/4 1:00</t>
  </si>
  <si>
    <t>5/4 2:00</t>
  </si>
  <si>
    <t>5/4 3:00</t>
  </si>
  <si>
    <t>5/4 4:00</t>
  </si>
  <si>
    <t>5/4 5:00</t>
  </si>
  <si>
    <t>5/4 6:00</t>
  </si>
  <si>
    <t>5/4 7:00</t>
  </si>
  <si>
    <t>5/4 8:00</t>
  </si>
  <si>
    <t>5/4 9:00</t>
  </si>
  <si>
    <t>5/4 10:00</t>
  </si>
  <si>
    <t>5/4 11:00</t>
  </si>
  <si>
    <t>5/4 12:00</t>
  </si>
  <si>
    <t>5/4 13:00</t>
  </si>
  <si>
    <t>5/4 14:00</t>
  </si>
  <si>
    <t>5/4 15:00</t>
  </si>
  <si>
    <t>5/4 16:00</t>
  </si>
  <si>
    <t>5/4 17:00</t>
  </si>
  <si>
    <t>5/4 18:00</t>
  </si>
  <si>
    <t>5/4 19:00</t>
  </si>
  <si>
    <t>5/4 20:00</t>
  </si>
  <si>
    <t>5/4 21:00</t>
  </si>
  <si>
    <t>5/4 22:00</t>
  </si>
  <si>
    <t>5/4 23:00</t>
  </si>
  <si>
    <t>5/5 0:00</t>
  </si>
  <si>
    <t>5/5 1:00</t>
  </si>
  <si>
    <t>5/5 2:00</t>
  </si>
  <si>
    <t>5/5 3:00</t>
  </si>
  <si>
    <t>5/5 4:00</t>
  </si>
  <si>
    <t>5/5 5:00</t>
  </si>
  <si>
    <t>5/5 6:00</t>
  </si>
  <si>
    <t>5/5 7:00</t>
  </si>
  <si>
    <t>5/5 8:00</t>
  </si>
  <si>
    <t>5/5 9:00</t>
  </si>
  <si>
    <t>5/5 10:00</t>
  </si>
  <si>
    <t>5/5 11:00</t>
  </si>
  <si>
    <t>5/5 12:00</t>
  </si>
  <si>
    <t>5/5 13:00</t>
  </si>
  <si>
    <t>5/5 14:00</t>
  </si>
  <si>
    <t>5/5 15:00</t>
  </si>
  <si>
    <t>5/5 16:00</t>
  </si>
  <si>
    <t>5/5 17:00</t>
  </si>
  <si>
    <t>5/5 18:00</t>
  </si>
  <si>
    <t>5/5 19:00</t>
  </si>
  <si>
    <t>5/5 20:00</t>
  </si>
  <si>
    <t>5/5 21:00</t>
  </si>
  <si>
    <t>5/5 22:00</t>
  </si>
  <si>
    <t>5/5 23:00</t>
  </si>
  <si>
    <t>5/6 0:00</t>
  </si>
  <si>
    <t>5/6 1:00</t>
  </si>
  <si>
    <t>5/6 2:00</t>
  </si>
  <si>
    <t>5/6 3:00</t>
  </si>
  <si>
    <t>5/6 4:00</t>
  </si>
  <si>
    <t>5/6 5:00</t>
  </si>
  <si>
    <t>5/6 6:00</t>
  </si>
  <si>
    <t>5/6 7:00</t>
  </si>
  <si>
    <t>5/6 8:00</t>
  </si>
  <si>
    <t>5/6 9:00</t>
  </si>
  <si>
    <t>5/6 10:00</t>
  </si>
  <si>
    <t>5/6 11:00</t>
  </si>
  <si>
    <t>5/6 12:00</t>
  </si>
  <si>
    <t>5/6 13:00</t>
  </si>
  <si>
    <t>5/6 14:00</t>
  </si>
  <si>
    <t>5/6 15:00</t>
  </si>
  <si>
    <t>5/6 16:00</t>
  </si>
  <si>
    <t>5/6 17:00</t>
  </si>
  <si>
    <t>5/6 18:00</t>
  </si>
  <si>
    <t>5/6 19:00</t>
  </si>
  <si>
    <t>5/6 20:00</t>
  </si>
  <si>
    <t>5/6 21:00</t>
  </si>
  <si>
    <t>5/6 22:00</t>
  </si>
  <si>
    <t>5/6 23:00</t>
  </si>
  <si>
    <t>5/7 0:00</t>
  </si>
  <si>
    <t>5/7 1:00</t>
  </si>
  <si>
    <t>5/7 2:00</t>
  </si>
  <si>
    <t>5/7 3:00</t>
  </si>
  <si>
    <t>5/7 4:00</t>
  </si>
  <si>
    <t>5/7 5:00</t>
  </si>
  <si>
    <t>5/7 6:00</t>
  </si>
  <si>
    <t>5/7 7:00</t>
  </si>
  <si>
    <t>5/7 8:00</t>
  </si>
  <si>
    <t>5/7 9:00</t>
  </si>
  <si>
    <t>5/7 10:00</t>
  </si>
  <si>
    <t>5/7 11:00</t>
  </si>
  <si>
    <t>5/7 12:00</t>
  </si>
  <si>
    <t>5/7 13:00</t>
  </si>
  <si>
    <t>5/7 14:00</t>
  </si>
  <si>
    <t>5/7 15:00</t>
  </si>
  <si>
    <t>5/7 16:00</t>
  </si>
  <si>
    <t>5/7 17:00</t>
  </si>
  <si>
    <t>5/7 18:00</t>
  </si>
  <si>
    <t>5/7 19:00</t>
  </si>
  <si>
    <t>5/7 20:00</t>
  </si>
  <si>
    <t>5/7 21:00</t>
  </si>
  <si>
    <t>5/7 22:00</t>
  </si>
  <si>
    <t>5/7 23:00</t>
  </si>
  <si>
    <t>5/8 0:00</t>
  </si>
  <si>
    <t>5/8 1:00</t>
  </si>
  <si>
    <t>5/8 2:00</t>
  </si>
  <si>
    <t>5/8 3:00</t>
  </si>
  <si>
    <t>5/8 4:00</t>
  </si>
  <si>
    <t>5/8 5:00</t>
  </si>
  <si>
    <t>5/8 6:00</t>
  </si>
  <si>
    <t>5/8 7:00</t>
  </si>
  <si>
    <t>5/8 8:00</t>
  </si>
  <si>
    <t>5/8 9:00</t>
  </si>
  <si>
    <t>5/8 10:00</t>
  </si>
  <si>
    <t>5/8 11:00</t>
  </si>
  <si>
    <t>5/8 12:00</t>
  </si>
  <si>
    <t>5/8 13:00</t>
  </si>
  <si>
    <t>5/8 14:00</t>
  </si>
  <si>
    <t>5/8 15:00</t>
  </si>
  <si>
    <t>5/8 16:00</t>
  </si>
  <si>
    <t>5/8 17:00</t>
  </si>
  <si>
    <t>5/8 18:00</t>
  </si>
  <si>
    <t>5/8 19:00</t>
  </si>
  <si>
    <t>5/8 20:00</t>
  </si>
  <si>
    <t>5/8 21:00</t>
  </si>
  <si>
    <t>5/8 22:00</t>
  </si>
  <si>
    <t>5/8 23:00</t>
  </si>
  <si>
    <t>5/9 0:00</t>
  </si>
  <si>
    <t>5/9 1:00</t>
  </si>
  <si>
    <t>5/9 2:00</t>
  </si>
  <si>
    <t>5/9 3:00</t>
  </si>
  <si>
    <t>5/9 4:00</t>
  </si>
  <si>
    <t>5/9 5:00</t>
  </si>
  <si>
    <t>5/9 6:00</t>
  </si>
  <si>
    <t>5/9 7:00</t>
  </si>
  <si>
    <t>5/9 8:00</t>
  </si>
  <si>
    <t>5/9 9:00</t>
  </si>
  <si>
    <t>5/9 10:00</t>
  </si>
  <si>
    <t>5/9 11:00</t>
  </si>
  <si>
    <t>5/9 12:00</t>
  </si>
  <si>
    <t>5/9 13:00</t>
  </si>
  <si>
    <t>5/9 14:00</t>
  </si>
  <si>
    <t>5/9 15:00</t>
  </si>
  <si>
    <t>5/9 16:00</t>
  </si>
  <si>
    <t>5/9 17:00</t>
  </si>
  <si>
    <t>5/9 18:00</t>
  </si>
  <si>
    <t>5/9 19:00</t>
  </si>
  <si>
    <t>5/9 20:00</t>
  </si>
  <si>
    <t>5/9 21:00</t>
  </si>
  <si>
    <t>5/9 22:00</t>
  </si>
  <si>
    <t>5/9 23:00</t>
  </si>
  <si>
    <t>5/10 0:00</t>
  </si>
  <si>
    <t>5/10 1:00</t>
  </si>
  <si>
    <t>5/10 2:00</t>
  </si>
  <si>
    <t>5/10 3:00</t>
  </si>
  <si>
    <t>5/10 4:00</t>
  </si>
  <si>
    <t>5/10 5:00</t>
  </si>
  <si>
    <t>5/10 6:00</t>
  </si>
  <si>
    <t>5/10 7:00</t>
  </si>
  <si>
    <t>5/10 8:00</t>
  </si>
  <si>
    <t>5/10 9:00</t>
  </si>
  <si>
    <t>5/10 10:00</t>
  </si>
  <si>
    <t>5/10 11:00</t>
  </si>
  <si>
    <t>5/10 12:00</t>
  </si>
  <si>
    <t>5/10 13:00</t>
  </si>
  <si>
    <t>5/10 14:00</t>
  </si>
  <si>
    <t>5/10 15:00</t>
  </si>
  <si>
    <t>5/10 16:00</t>
  </si>
  <si>
    <t>5/10 17:00</t>
  </si>
  <si>
    <t>5/10 18:00</t>
  </si>
  <si>
    <t>5/10 19:00</t>
  </si>
  <si>
    <t>5/10 20:00</t>
  </si>
  <si>
    <t>5/10 21:00</t>
  </si>
  <si>
    <t>5/10 22:00</t>
  </si>
  <si>
    <t>5/10 23:00</t>
  </si>
  <si>
    <t>5/11 0:00</t>
  </si>
  <si>
    <t>5/11 1:00</t>
  </si>
  <si>
    <t>5/11 2:00</t>
  </si>
  <si>
    <t>5/11 3:00</t>
  </si>
  <si>
    <t>5/11 4:00</t>
  </si>
  <si>
    <t>5/11 5:00</t>
  </si>
  <si>
    <t>5/11 6:00</t>
  </si>
  <si>
    <t>5/11 7:00</t>
  </si>
  <si>
    <t>5/11 8:00</t>
  </si>
  <si>
    <t>5/11 9:00</t>
  </si>
  <si>
    <t>5/11 10:00</t>
  </si>
  <si>
    <t>5/11 11:00</t>
  </si>
  <si>
    <t>5/11 12:00</t>
  </si>
  <si>
    <t>5/11 13:00</t>
  </si>
  <si>
    <t>5/11 14:00</t>
  </si>
  <si>
    <t>5/11 15:00</t>
  </si>
  <si>
    <t>5/11 16:00</t>
  </si>
  <si>
    <t>5/11 17:00</t>
  </si>
  <si>
    <t>5/11 18:00</t>
  </si>
  <si>
    <t>5/11 19:00</t>
  </si>
  <si>
    <t>5/11 20:00</t>
  </si>
  <si>
    <t>5/11 21:00</t>
  </si>
  <si>
    <t>5/11 22:00</t>
  </si>
  <si>
    <t>5/11 23:00</t>
  </si>
  <si>
    <t>5/12 0:00</t>
  </si>
  <si>
    <t>5/12 1:00</t>
  </si>
  <si>
    <t>5/12 2:00</t>
  </si>
  <si>
    <t>5/12 3:00</t>
  </si>
  <si>
    <t>5/12 4:00</t>
  </si>
  <si>
    <t>5/12 5:00</t>
  </si>
  <si>
    <t>5/12 6:00</t>
  </si>
  <si>
    <t>5/12 7:00</t>
  </si>
  <si>
    <t>5/12 8:00</t>
  </si>
  <si>
    <t>5/12 9:00</t>
  </si>
  <si>
    <t>5/12 10:00</t>
  </si>
  <si>
    <t>5/12 11:00</t>
  </si>
  <si>
    <t>5/12 12:00</t>
  </si>
  <si>
    <t>5/12 13:00</t>
  </si>
  <si>
    <t>5/12 14:00</t>
  </si>
  <si>
    <t>5/12 15:00</t>
  </si>
  <si>
    <t>5/12 16:00</t>
  </si>
  <si>
    <t>5/12 17:00</t>
  </si>
  <si>
    <t>5/12 18:00</t>
  </si>
  <si>
    <t>5/12 19:00</t>
  </si>
  <si>
    <t>5/12 20:00</t>
  </si>
  <si>
    <t>5/12 21:00</t>
  </si>
  <si>
    <t>5/12 22:00</t>
  </si>
  <si>
    <t>5/12 23:00</t>
  </si>
  <si>
    <t>5/13 0:00</t>
  </si>
  <si>
    <t>5/13 1:00</t>
  </si>
  <si>
    <t>5/13 2:00</t>
  </si>
  <si>
    <t>5/13 3:00</t>
  </si>
  <si>
    <t>5/13 4:00</t>
  </si>
  <si>
    <t>5/13 5:00</t>
  </si>
  <si>
    <t>5/13 6:00</t>
  </si>
  <si>
    <t>5/13 7:00</t>
  </si>
  <si>
    <t>5/13 8:00</t>
  </si>
  <si>
    <t>5/13 9:00</t>
  </si>
  <si>
    <t>5/13 10:00</t>
  </si>
  <si>
    <t>5/13 11:00</t>
  </si>
  <si>
    <t>5/13 12:00</t>
  </si>
  <si>
    <t>5/13 13:00</t>
  </si>
  <si>
    <t>5/13 14:00</t>
  </si>
  <si>
    <t>5/13 15:00</t>
  </si>
  <si>
    <t>5/13 16:00</t>
  </si>
  <si>
    <t>5/13 17:00</t>
  </si>
  <si>
    <t>5/13 18:00</t>
  </si>
  <si>
    <t>5/13 19:00</t>
  </si>
  <si>
    <t>5/13 20:00</t>
  </si>
  <si>
    <t>5/13 21:00</t>
  </si>
  <si>
    <t>5/13 22:00</t>
  </si>
  <si>
    <t>5/13 23:00</t>
  </si>
  <si>
    <t>5/14 0:00</t>
  </si>
  <si>
    <t>5/14 1:00</t>
  </si>
  <si>
    <t>5/14 2:00</t>
  </si>
  <si>
    <t>5/14 3:00</t>
  </si>
  <si>
    <t>5/14 4:00</t>
  </si>
  <si>
    <t>5/14 5:00</t>
  </si>
  <si>
    <t>5/14 6:00</t>
  </si>
  <si>
    <t>5/14 7:00</t>
  </si>
  <si>
    <t>5/14 8:00</t>
  </si>
  <si>
    <t>5/14 9:00</t>
  </si>
  <si>
    <t>5/14 10:00</t>
  </si>
  <si>
    <t>5/14 11:00</t>
  </si>
  <si>
    <t>5/14 12:00</t>
  </si>
  <si>
    <t>5/14 13:00</t>
  </si>
  <si>
    <t>5/14 14:00</t>
  </si>
  <si>
    <t>5/14 15:00</t>
  </si>
  <si>
    <t>5/14 16:00</t>
  </si>
  <si>
    <t>5/14 17:00</t>
  </si>
  <si>
    <t>5/14 18:00</t>
  </si>
  <si>
    <t>5/14 19:00</t>
  </si>
  <si>
    <t>5/14 20:00</t>
  </si>
  <si>
    <t>5/14 21:00</t>
  </si>
  <si>
    <t>5/14 22:00</t>
  </si>
  <si>
    <t>5/14 23:00</t>
  </si>
  <si>
    <t>5/15 0:00</t>
  </si>
  <si>
    <t>5/15 1:00</t>
  </si>
  <si>
    <t>5/15 2:00</t>
  </si>
  <si>
    <t>5/15 3:00</t>
  </si>
  <si>
    <t>5/15 4:00</t>
  </si>
  <si>
    <t>5/15 5:00</t>
  </si>
  <si>
    <t>5/15 6:00</t>
  </si>
  <si>
    <t>5/15 7:00</t>
  </si>
  <si>
    <t>5/15 8:00</t>
  </si>
  <si>
    <t>5/15 9:00</t>
  </si>
  <si>
    <t>5/15 10:00</t>
  </si>
  <si>
    <t>5/15 11:00</t>
  </si>
  <si>
    <t>5/15 12:00</t>
  </si>
  <si>
    <t>5/15 13:00</t>
  </si>
  <si>
    <t>5/15 14:00</t>
  </si>
  <si>
    <t>5/15 15:00</t>
  </si>
  <si>
    <t>5/15 16:00</t>
  </si>
  <si>
    <t>5/15 17:00</t>
  </si>
  <si>
    <t>5/15 18:00</t>
  </si>
  <si>
    <t>5/15 19:00</t>
  </si>
  <si>
    <t>5/15 20:00</t>
  </si>
  <si>
    <t>5/15 21:00</t>
  </si>
  <si>
    <t>5/15 22:00</t>
  </si>
  <si>
    <t>5/15 23:00</t>
  </si>
  <si>
    <t>5/16 0:00</t>
  </si>
  <si>
    <t>5/16 1:00</t>
  </si>
  <si>
    <t>5/16 2:00</t>
  </si>
  <si>
    <t>5/16 3:00</t>
  </si>
  <si>
    <t>5/16 4:00</t>
  </si>
  <si>
    <t>5/16 5:00</t>
  </si>
  <si>
    <t>5/16 6:00</t>
  </si>
  <si>
    <t>5/16 7:00</t>
  </si>
  <si>
    <t>5/16 8:00</t>
  </si>
  <si>
    <t>5/16 9:00</t>
  </si>
  <si>
    <t>5/16 10:00</t>
  </si>
  <si>
    <t>5/16 11:00</t>
  </si>
  <si>
    <t>5/16 12:00</t>
  </si>
  <si>
    <t>5/16 13:00</t>
  </si>
  <si>
    <t>5/16 14:00</t>
  </si>
  <si>
    <t>5/16 15:00</t>
  </si>
  <si>
    <t>5/16 16:00</t>
  </si>
  <si>
    <t>5/16 17:00</t>
  </si>
  <si>
    <t>5/16 18:00</t>
  </si>
  <si>
    <t>5/16 19:00</t>
  </si>
  <si>
    <t>5/16 20:00</t>
  </si>
  <si>
    <t>5/16 21:00</t>
  </si>
  <si>
    <t>5/16 22:00</t>
  </si>
  <si>
    <t>5/16 23:00</t>
  </si>
  <si>
    <t>5/17 0:00</t>
  </si>
  <si>
    <t>5/17 1:00</t>
  </si>
  <si>
    <t>5/17 2:00</t>
  </si>
  <si>
    <t>5/17 3:00</t>
  </si>
  <si>
    <t>5/17 4:00</t>
  </si>
  <si>
    <t>5/17 5:00</t>
  </si>
  <si>
    <t>5/17 6:00</t>
  </si>
  <si>
    <t>5/17 7:00</t>
  </si>
  <si>
    <t>5/17 8:00</t>
  </si>
  <si>
    <t>5/17 9:00</t>
  </si>
  <si>
    <t>5/17 10:00</t>
  </si>
  <si>
    <t>5/17 11:00</t>
  </si>
  <si>
    <t>5/17 12:00</t>
  </si>
  <si>
    <t>5/17 13:00</t>
  </si>
  <si>
    <t>5/17 14:00</t>
  </si>
  <si>
    <t>5/17 15:00</t>
  </si>
  <si>
    <t>5/17 16:00</t>
  </si>
  <si>
    <t>5/17 17:00</t>
  </si>
  <si>
    <t>5/17 18:00</t>
  </si>
  <si>
    <t>5/17 19:00</t>
  </si>
  <si>
    <t>5/17 20:00</t>
  </si>
  <si>
    <t>5/17 21:00</t>
  </si>
  <si>
    <t>5/17 22:00</t>
  </si>
  <si>
    <t>5/17 23:00</t>
  </si>
  <si>
    <t>5/18 0:00</t>
  </si>
  <si>
    <t>5/18 1:00</t>
  </si>
  <si>
    <t>5/18 2:00</t>
  </si>
  <si>
    <t>5/18 3:00</t>
  </si>
  <si>
    <t>5/18 4:00</t>
  </si>
  <si>
    <t>5/18 5:00</t>
  </si>
  <si>
    <t>5/18 6:00</t>
  </si>
  <si>
    <t>5/18 7:00</t>
  </si>
  <si>
    <t>5/18 8:00</t>
  </si>
  <si>
    <t>5/18 9:00</t>
  </si>
  <si>
    <t>5/18 10:00</t>
  </si>
  <si>
    <t>5/18 11:00</t>
  </si>
  <si>
    <t>5/18 12:00</t>
  </si>
  <si>
    <t>5/18 13:00</t>
  </si>
  <si>
    <t>5/18 14:00</t>
  </si>
  <si>
    <t>5/18 15:00</t>
  </si>
  <si>
    <t>5/18 16:00</t>
  </si>
  <si>
    <t>5/18 17:00</t>
  </si>
  <si>
    <t>5/18 18:00</t>
  </si>
  <si>
    <t>5/18 19:00</t>
  </si>
  <si>
    <t>5/18 20:00</t>
  </si>
  <si>
    <t>5/18 21:00</t>
  </si>
  <si>
    <t>5/18 22:00</t>
  </si>
  <si>
    <t>5/18 23:00</t>
  </si>
  <si>
    <t>5/19 0:00</t>
  </si>
  <si>
    <t>5/19 1:00</t>
  </si>
  <si>
    <t>5/19 2:00</t>
  </si>
  <si>
    <t>5/19 3:00</t>
  </si>
  <si>
    <t>5/19 4:00</t>
  </si>
  <si>
    <t>5/19 5:00</t>
  </si>
  <si>
    <t>5/19 6:00</t>
  </si>
  <si>
    <t>5/19 7:00</t>
  </si>
  <si>
    <t>5/19 8:00</t>
  </si>
  <si>
    <t>5/19 9:00</t>
  </si>
  <si>
    <t>5/19 10:00</t>
  </si>
  <si>
    <t>5/19 11:00</t>
  </si>
  <si>
    <t>5/19 12:00</t>
  </si>
  <si>
    <t>5/19 13:00</t>
  </si>
  <si>
    <t>5/19 14:00</t>
  </si>
  <si>
    <t>5/19 15:00</t>
  </si>
  <si>
    <t>5/19 16:00</t>
  </si>
  <si>
    <t>5/19 17:00</t>
  </si>
  <si>
    <t>5/19 18:00</t>
  </si>
  <si>
    <t>5/19 19:00</t>
  </si>
  <si>
    <t>5/19 20:00</t>
  </si>
  <si>
    <t>5/19 21:00</t>
  </si>
  <si>
    <t>5/19 22:00</t>
  </si>
  <si>
    <t>5/19 23:00</t>
  </si>
  <si>
    <t>5/20 0:00</t>
  </si>
  <si>
    <t>5/20 1:00</t>
  </si>
  <si>
    <t>5/20 2:00</t>
  </si>
  <si>
    <t>5/20 3:00</t>
  </si>
  <si>
    <t>5/20 4:00</t>
  </si>
  <si>
    <t>5/20 5:00</t>
  </si>
  <si>
    <t>5/20 6:00</t>
  </si>
  <si>
    <t>5/20 7:00</t>
  </si>
  <si>
    <t>5/20 8:00</t>
  </si>
  <si>
    <t>5/20 9:00</t>
  </si>
  <si>
    <t>5/20 10:00</t>
  </si>
  <si>
    <t>5/20 11:00</t>
  </si>
  <si>
    <t>5/20 12:00</t>
  </si>
  <si>
    <t>5/20 13:00</t>
  </si>
  <si>
    <t>5/20 14:00</t>
  </si>
  <si>
    <t>5/20 15:00</t>
  </si>
  <si>
    <t>5/20 16:00</t>
  </si>
  <si>
    <t>5/20 17:00</t>
  </si>
  <si>
    <t>5/20 18:00</t>
  </si>
  <si>
    <t>5/20 19:00</t>
  </si>
  <si>
    <t>5/20 20:00</t>
  </si>
  <si>
    <t>5/20 21:00</t>
  </si>
  <si>
    <t>5/20 22:00</t>
  </si>
  <si>
    <t>5/20 23:00</t>
  </si>
  <si>
    <t>5/21 0:00</t>
  </si>
  <si>
    <t>5/21 1:00</t>
  </si>
  <si>
    <t>5/21 2:00</t>
  </si>
  <si>
    <t>5/21 3:00</t>
  </si>
  <si>
    <t>5/21 4:00</t>
  </si>
  <si>
    <t>5/21 5:00</t>
  </si>
  <si>
    <t>5/21 6:00</t>
  </si>
  <si>
    <t>5/21 7:00</t>
  </si>
  <si>
    <t>5/21 8:00</t>
  </si>
  <si>
    <t>5/21 9:00</t>
  </si>
  <si>
    <t>5/21 10:00</t>
  </si>
  <si>
    <t>5/21 11:00</t>
  </si>
  <si>
    <t>5/21 12:00</t>
  </si>
  <si>
    <t>5/21 13:00</t>
  </si>
  <si>
    <t>5/21 14:00</t>
  </si>
  <si>
    <t>5/21 15:00</t>
  </si>
  <si>
    <t>5/21 16:00</t>
  </si>
  <si>
    <t>5/21 17:00</t>
  </si>
  <si>
    <t>5/21 18:00</t>
  </si>
  <si>
    <t>5/21 19:00</t>
  </si>
  <si>
    <t>5/21 20:00</t>
  </si>
  <si>
    <t>5/21 21:00</t>
  </si>
  <si>
    <t>5/21 22:00</t>
  </si>
  <si>
    <t>5/21 23:00</t>
  </si>
  <si>
    <t>5/22 0:00</t>
  </si>
  <si>
    <t>5/22 1:00</t>
  </si>
  <si>
    <t>5/22 2:00</t>
  </si>
  <si>
    <t>5/22 3:00</t>
  </si>
  <si>
    <t>5/22 4:00</t>
  </si>
  <si>
    <t>5/22 5:00</t>
  </si>
  <si>
    <t>5/22 6:00</t>
  </si>
  <si>
    <t>5/22 7:00</t>
  </si>
  <si>
    <t>5/22 8:00</t>
  </si>
  <si>
    <t>5/22 9:00</t>
  </si>
  <si>
    <t>5/22 10:00</t>
  </si>
  <si>
    <t>5/22 11:00</t>
  </si>
  <si>
    <t>5/22 12:00</t>
  </si>
  <si>
    <t>5/22 13:00</t>
  </si>
  <si>
    <t>5/22 14:00</t>
  </si>
  <si>
    <t>5/22 15:00</t>
  </si>
  <si>
    <t>5/22 16:00</t>
  </si>
  <si>
    <t>5/22 17:00</t>
  </si>
  <si>
    <t>5/22 18:00</t>
  </si>
  <si>
    <t>5/22 19:00</t>
  </si>
  <si>
    <t>5/22 20:00</t>
  </si>
  <si>
    <t>5/22 21:00</t>
  </si>
  <si>
    <t>5/22 22:00</t>
  </si>
  <si>
    <t>5/22 23:00</t>
  </si>
  <si>
    <t>5/23 0:00</t>
  </si>
  <si>
    <t>5/23 1:00</t>
  </si>
  <si>
    <t>5/23 2:00</t>
  </si>
  <si>
    <t>5/23 3:00</t>
  </si>
  <si>
    <t>5/23 4:00</t>
  </si>
  <si>
    <t>5/23 5:00</t>
  </si>
  <si>
    <t>5/23 6:00</t>
  </si>
  <si>
    <t>5/23 7:00</t>
  </si>
  <si>
    <t>5/23 8:00</t>
  </si>
  <si>
    <t>5/23 9:00</t>
  </si>
  <si>
    <t>5/23 10:00</t>
  </si>
  <si>
    <t>5/23 11:00</t>
  </si>
  <si>
    <t>5/23 12:00</t>
  </si>
  <si>
    <t>5/23 13:00</t>
  </si>
  <si>
    <t>5/23 14:00</t>
  </si>
  <si>
    <t>5/23 15:00</t>
  </si>
  <si>
    <t>5/23 16:00</t>
  </si>
  <si>
    <t>5/23 17:00</t>
  </si>
  <si>
    <t>5/23 18:00</t>
  </si>
  <si>
    <t>5/23 19:00</t>
  </si>
  <si>
    <t>5/23 20:00</t>
  </si>
  <si>
    <t>5/23 21:00</t>
  </si>
  <si>
    <t>5/23 22:00</t>
  </si>
  <si>
    <t>5/23 23:00</t>
  </si>
  <si>
    <t>5/24 0:00</t>
  </si>
  <si>
    <t>5/24 1:00</t>
  </si>
  <si>
    <t>5/24 2:00</t>
  </si>
  <si>
    <t>5/24 3:00</t>
  </si>
  <si>
    <t>5/24 4:00</t>
  </si>
  <si>
    <t>5/24 5:00</t>
  </si>
  <si>
    <t>5/24 6:00</t>
  </si>
  <si>
    <t>5/24 7:00</t>
  </si>
  <si>
    <t>5/24 8:00</t>
  </si>
  <si>
    <t>5/24 9:00</t>
  </si>
  <si>
    <t>5/24 10:00</t>
  </si>
  <si>
    <t>5/24 11:00</t>
  </si>
  <si>
    <t>5/24 12:00</t>
  </si>
  <si>
    <t>5/24 13:00</t>
  </si>
  <si>
    <t>5/24 14:00</t>
  </si>
  <si>
    <t>5/24 15:00</t>
  </si>
  <si>
    <t>5/24 16:00</t>
  </si>
  <si>
    <t>5/24 17:00</t>
  </si>
  <si>
    <t>5/24 18:00</t>
  </si>
  <si>
    <t>5/24 19:00</t>
  </si>
  <si>
    <t>5/24 20:00</t>
  </si>
  <si>
    <t>5/24 21:00</t>
  </si>
  <si>
    <t>5/24 22:00</t>
  </si>
  <si>
    <t>5/24 23:00</t>
  </si>
  <si>
    <t>5/25 0:00</t>
  </si>
  <si>
    <t>5/25 1:00</t>
  </si>
  <si>
    <t>5/25 2:00</t>
  </si>
  <si>
    <t>5/25 3:00</t>
  </si>
  <si>
    <t>5/25 4:00</t>
  </si>
  <si>
    <t>5/25 5:00</t>
  </si>
  <si>
    <t>5/25 6:00</t>
  </si>
  <si>
    <t>5/25 7:00</t>
  </si>
  <si>
    <t>5/25 8:00</t>
  </si>
  <si>
    <t>5/25 9:00</t>
  </si>
  <si>
    <t>5/25 10:00</t>
  </si>
  <si>
    <t>5/25 11:00</t>
  </si>
  <si>
    <t>5/25 12:00</t>
  </si>
  <si>
    <t>5/25 13:00</t>
  </si>
  <si>
    <t>5/25 14:00</t>
  </si>
  <si>
    <t>5/25 15:00</t>
  </si>
  <si>
    <t>5/25 16:00</t>
  </si>
  <si>
    <t>5/25 17:00</t>
  </si>
  <si>
    <t>5/25 18:00</t>
  </si>
  <si>
    <t>5/25 19:00</t>
  </si>
  <si>
    <t>5/25 20:00</t>
  </si>
  <si>
    <t>5/25 21:00</t>
  </si>
  <si>
    <t>5/25 22:00</t>
  </si>
  <si>
    <t>5/25 23:00</t>
  </si>
  <si>
    <t>5/26 0:00</t>
  </si>
  <si>
    <t>5/26 1:00</t>
  </si>
  <si>
    <t>5/26 2:00</t>
  </si>
  <si>
    <t>5/26 3:00</t>
  </si>
  <si>
    <t>5/26 4:00</t>
  </si>
  <si>
    <t>5/26 5:00</t>
  </si>
  <si>
    <t>5/26 6:00</t>
  </si>
  <si>
    <t>5/26 7:00</t>
  </si>
  <si>
    <t>5/26 8:00</t>
  </si>
  <si>
    <t>5/26 9:00</t>
  </si>
  <si>
    <t>5/26 10:00</t>
  </si>
  <si>
    <t>5/26 11:00</t>
  </si>
  <si>
    <t>5/26 12:00</t>
  </si>
  <si>
    <t>5/26 13:00</t>
  </si>
  <si>
    <t>5/26 14:00</t>
  </si>
  <si>
    <t>5/26 15:00</t>
  </si>
  <si>
    <t>5/26 16:00</t>
  </si>
  <si>
    <t>5/26 17:00</t>
  </si>
  <si>
    <t>5/26 18:00</t>
  </si>
  <si>
    <t>5/26 19:00</t>
  </si>
  <si>
    <t>5/26 20:00</t>
  </si>
  <si>
    <t>5/26 21:00</t>
  </si>
  <si>
    <t>5/26 22:00</t>
  </si>
  <si>
    <t>5/26 23:00</t>
  </si>
  <si>
    <t>5/27 0:00</t>
  </si>
  <si>
    <t>5/27 1:00</t>
  </si>
  <si>
    <t>5/27 2:00</t>
  </si>
  <si>
    <t>5/27 3:00</t>
  </si>
  <si>
    <t>5/27 4:00</t>
  </si>
  <si>
    <t>5/27 5:00</t>
  </si>
  <si>
    <t>5/27 6:00</t>
  </si>
  <si>
    <t>5/27 7:00</t>
  </si>
  <si>
    <t>5/27 8:00</t>
  </si>
  <si>
    <t>5/27 9:00</t>
  </si>
  <si>
    <t>5/27 10:00</t>
  </si>
  <si>
    <t>5/27 11:00</t>
  </si>
  <si>
    <t>5/27 12:00</t>
  </si>
  <si>
    <t>5/27 13:00</t>
  </si>
  <si>
    <t>5/27 14:00</t>
  </si>
  <si>
    <t>5/27 15:00</t>
  </si>
  <si>
    <t>5/27 16:00</t>
  </si>
  <si>
    <t>5/27 17:00</t>
  </si>
  <si>
    <t>5/27 18:00</t>
  </si>
  <si>
    <t>5/27 19:00</t>
  </si>
  <si>
    <t>5/27 20:00</t>
  </si>
  <si>
    <t>5/27 21:00</t>
  </si>
  <si>
    <t>5/27 22:00</t>
  </si>
  <si>
    <t>5/27 23:00</t>
  </si>
  <si>
    <t>5/28 0:00</t>
  </si>
  <si>
    <t>5/28 1:00</t>
  </si>
  <si>
    <t>5/28 2:00</t>
  </si>
  <si>
    <t>5/28 3:00</t>
  </si>
  <si>
    <t>5/28 4:00</t>
  </si>
  <si>
    <t>5/28 5:00</t>
  </si>
  <si>
    <t>5/28 6:00</t>
  </si>
  <si>
    <t>5/28 7:00</t>
  </si>
  <si>
    <t>5/28 8:00</t>
  </si>
  <si>
    <t>5/28 9:00</t>
  </si>
  <si>
    <t>5/28 10:00</t>
  </si>
  <si>
    <t>5/28 11:00</t>
  </si>
  <si>
    <t>5/28 12:00</t>
  </si>
  <si>
    <t>5/28 13:00</t>
  </si>
  <si>
    <t>5/28 14:00</t>
  </si>
  <si>
    <t>5/28 15:00</t>
  </si>
  <si>
    <t>5/28 16:00</t>
  </si>
  <si>
    <t>5/28 17:00</t>
  </si>
  <si>
    <t>5/28 18:00</t>
  </si>
  <si>
    <t>5/28 19:00</t>
  </si>
  <si>
    <t>5/28 20:00</t>
  </si>
  <si>
    <t>5/28 21:00</t>
  </si>
  <si>
    <t>5/28 22:00</t>
  </si>
  <si>
    <t>5/28 23:00</t>
  </si>
  <si>
    <t>5/29 0:00</t>
  </si>
  <si>
    <t>5/29 1:00</t>
  </si>
  <si>
    <t>5/29 2:00</t>
  </si>
  <si>
    <t>5/29 3:00</t>
  </si>
  <si>
    <t>5/29 4:00</t>
  </si>
  <si>
    <t>5/29 5:00</t>
  </si>
  <si>
    <t>5/29 6:00</t>
  </si>
  <si>
    <t>5/29 7:00</t>
  </si>
  <si>
    <t>5/29 8:00</t>
  </si>
  <si>
    <t>5/29 9:00</t>
  </si>
  <si>
    <t>5/29 10:00</t>
  </si>
  <si>
    <t>5/29 11:00</t>
  </si>
  <si>
    <t>5/29 12:00</t>
  </si>
  <si>
    <t>5/29 13:00</t>
  </si>
  <si>
    <t>5/29 14:00</t>
  </si>
  <si>
    <t>5/29 15:00</t>
  </si>
  <si>
    <t>5/29 16:00</t>
  </si>
  <si>
    <t>5/29 17:00</t>
  </si>
  <si>
    <t>5/29 18:00</t>
  </si>
  <si>
    <t>5/29 19:00</t>
  </si>
  <si>
    <t>5/29 20:00</t>
  </si>
  <si>
    <t>5/29 21:00</t>
  </si>
  <si>
    <t>5/29 22:00</t>
  </si>
  <si>
    <t>5/29 23:00</t>
  </si>
  <si>
    <t>5/30 0:00</t>
  </si>
  <si>
    <t>5/30 1:00</t>
  </si>
  <si>
    <t>5/30 2:00</t>
  </si>
  <si>
    <t>5/30 3:00</t>
  </si>
  <si>
    <t>5/30 4:00</t>
  </si>
  <si>
    <t>5/30 5:00</t>
  </si>
  <si>
    <t>5/30 6:00</t>
  </si>
  <si>
    <t>5/30 7:00</t>
  </si>
  <si>
    <t>5/30 8:00</t>
  </si>
  <si>
    <t>5/30 9:00</t>
  </si>
  <si>
    <t>5/30 10:00</t>
  </si>
  <si>
    <t>5/30 11:00</t>
  </si>
  <si>
    <t>5/30 12:00</t>
  </si>
  <si>
    <t>5/30 13:00</t>
  </si>
  <si>
    <t>5/30 14:00</t>
  </si>
  <si>
    <t>5/30 15:00</t>
  </si>
  <si>
    <t>5/30 16:00</t>
  </si>
  <si>
    <t>5/30 17:00</t>
  </si>
  <si>
    <t>5/30 18:00</t>
  </si>
  <si>
    <t>5/30 19:00</t>
  </si>
  <si>
    <t>5/30 20:00</t>
  </si>
  <si>
    <t>5/30 21:00</t>
  </si>
  <si>
    <t>5/30 22:00</t>
  </si>
  <si>
    <t>5/30 23:00</t>
  </si>
  <si>
    <t>5/31 0:00</t>
  </si>
  <si>
    <t>5/31 1:00</t>
  </si>
  <si>
    <t>5/31 2:00</t>
  </si>
  <si>
    <t>5/31 3:00</t>
  </si>
  <si>
    <t>5/31 4:00</t>
  </si>
  <si>
    <t>5/31 5:00</t>
  </si>
  <si>
    <t>5/31 6:00</t>
  </si>
  <si>
    <t>5/31 7:00</t>
  </si>
  <si>
    <t>5/31 8:00</t>
  </si>
  <si>
    <t>5/31 9:00</t>
  </si>
  <si>
    <t>5/31 10:00</t>
  </si>
  <si>
    <t>5/31 11:00</t>
  </si>
  <si>
    <t>5/31 12:00</t>
  </si>
  <si>
    <t>5/31 13:00</t>
  </si>
  <si>
    <t>5/31 14:00</t>
  </si>
  <si>
    <t>5/31 15:00</t>
  </si>
  <si>
    <t>5/31 16:00</t>
  </si>
  <si>
    <t>5/31 17:00</t>
  </si>
  <si>
    <t>5/31 18:00</t>
  </si>
  <si>
    <t>5/31 19:00</t>
  </si>
  <si>
    <t>5/31 20:00</t>
  </si>
  <si>
    <t>5/31 21:00</t>
  </si>
  <si>
    <t>5/31 22:00</t>
  </si>
  <si>
    <t>5/31 23:00</t>
  </si>
  <si>
    <t>6/1 0:00</t>
  </si>
  <si>
    <t>6/1 1:00</t>
  </si>
  <si>
    <t>6/1 2:00</t>
  </si>
  <si>
    <t>6/1 3:00</t>
  </si>
  <si>
    <t>6/1 4:00</t>
  </si>
  <si>
    <t>6/1 5:00</t>
  </si>
  <si>
    <t>6/1 6:00</t>
  </si>
  <si>
    <t>6/1 7:00</t>
  </si>
  <si>
    <t>6/1 8:00</t>
  </si>
  <si>
    <t>6/1 9:00</t>
  </si>
  <si>
    <t>6/1 10:00</t>
  </si>
  <si>
    <t>6/1 11:00</t>
  </si>
  <si>
    <t>6/1 12:00</t>
  </si>
  <si>
    <t>6/1 13:00</t>
  </si>
  <si>
    <t>6/1 14:00</t>
  </si>
  <si>
    <t>6/1 15:00</t>
  </si>
  <si>
    <t>6/1 16:00</t>
  </si>
  <si>
    <t>6/1 17:00</t>
  </si>
  <si>
    <t>6/1 18:00</t>
  </si>
  <si>
    <t>6/1 19:00</t>
  </si>
  <si>
    <t>6/1 20:00</t>
  </si>
  <si>
    <t>6/1 21:00</t>
  </si>
  <si>
    <t>6/1 22:00</t>
  </si>
  <si>
    <t>6/1 23:00</t>
  </si>
  <si>
    <t>6/2 0:00</t>
  </si>
  <si>
    <t>6/2 1:00</t>
  </si>
  <si>
    <t>6/2 2:00</t>
  </si>
  <si>
    <t>6/2 3:00</t>
  </si>
  <si>
    <t>6/2 4:00</t>
  </si>
  <si>
    <t>6/2 5:00</t>
  </si>
  <si>
    <t>6/2 6:00</t>
  </si>
  <si>
    <t>6/2 7:00</t>
  </si>
  <si>
    <t>6/2 8:00</t>
  </si>
  <si>
    <t>6/2 9:00</t>
  </si>
  <si>
    <t>6/2 10:00</t>
  </si>
  <si>
    <t>6/2 11:00</t>
  </si>
  <si>
    <t>6/2 12:00</t>
  </si>
  <si>
    <t>6/2 13:00</t>
  </si>
  <si>
    <t>6/2 14:00</t>
  </si>
  <si>
    <t>6/2 15:00</t>
  </si>
  <si>
    <t>6/2 16:00</t>
  </si>
  <si>
    <t>6/2 17:00</t>
  </si>
  <si>
    <t>6/2 18:00</t>
  </si>
  <si>
    <t>6/2 19:00</t>
  </si>
  <si>
    <t>6/2 20:00</t>
  </si>
  <si>
    <t>6/2 21:00</t>
  </si>
  <si>
    <t>6/2 22:00</t>
  </si>
  <si>
    <t>6/2 23:00</t>
  </si>
  <si>
    <t>6/3 0:00</t>
  </si>
  <si>
    <t>6/3 1:00</t>
  </si>
  <si>
    <t>6/3 2:00</t>
  </si>
  <si>
    <t>6/3 3:00</t>
  </si>
  <si>
    <t>6/3 4:00</t>
  </si>
  <si>
    <t>6/3 5:00</t>
  </si>
  <si>
    <t>6/3 6:00</t>
  </si>
  <si>
    <t>6/3 7:00</t>
  </si>
  <si>
    <t>6/3 8:00</t>
  </si>
  <si>
    <t>6/3 9:00</t>
  </si>
  <si>
    <t>6/3 10:00</t>
  </si>
  <si>
    <t>6/3 11:00</t>
  </si>
  <si>
    <t>6/3 12:00</t>
  </si>
  <si>
    <t>6/3 13:00</t>
  </si>
  <si>
    <t>6/3 14:00</t>
  </si>
  <si>
    <t>6/3 15:00</t>
  </si>
  <si>
    <t>6/3 16:00</t>
  </si>
  <si>
    <t>6/3 17:00</t>
  </si>
  <si>
    <t>6/3 18:00</t>
  </si>
  <si>
    <t>6/3 19:00</t>
  </si>
  <si>
    <t>6/3 20:00</t>
  </si>
  <si>
    <t>6/3 21:00</t>
  </si>
  <si>
    <t>6/3 22:00</t>
  </si>
  <si>
    <t>6/3 23:00</t>
  </si>
  <si>
    <t>6/4 0:00</t>
  </si>
  <si>
    <t>6/4 1:00</t>
  </si>
  <si>
    <t>6/4 2:00</t>
  </si>
  <si>
    <t>6/4 3:00</t>
  </si>
  <si>
    <t>6/4 4:00</t>
  </si>
  <si>
    <t>6/4 5:00</t>
  </si>
  <si>
    <t>6/4 6:00</t>
  </si>
  <si>
    <t>6/4 7:00</t>
  </si>
  <si>
    <t>6/4 8:00</t>
  </si>
  <si>
    <t>6/4 9:00</t>
  </si>
  <si>
    <t>6/4 10:00</t>
  </si>
  <si>
    <t>6/4 11:00</t>
  </si>
  <si>
    <t>6/4 12:00</t>
  </si>
  <si>
    <t>6/4 13:00</t>
  </si>
  <si>
    <t>6/4 14:00</t>
  </si>
  <si>
    <t>6/4 15:00</t>
  </si>
  <si>
    <t>6/4 16:00</t>
  </si>
  <si>
    <t>6/4 17:00</t>
  </si>
  <si>
    <t>6/4 18:00</t>
  </si>
  <si>
    <t>6/4 19:00</t>
  </si>
  <si>
    <t>6/4 20:00</t>
  </si>
  <si>
    <t>6/4 21:00</t>
  </si>
  <si>
    <t>6/4 22:00</t>
  </si>
  <si>
    <t>6/4 23:00</t>
  </si>
  <si>
    <t>6/5 0:00</t>
  </si>
  <si>
    <t>6/5 1:00</t>
  </si>
  <si>
    <t>6/5 2:00</t>
  </si>
  <si>
    <t>6/5 3:00</t>
  </si>
  <si>
    <t>6/5 4:00</t>
  </si>
  <si>
    <t>6/5 5:00</t>
  </si>
  <si>
    <t>6/5 6:00</t>
  </si>
  <si>
    <t>6/5 7:00</t>
  </si>
  <si>
    <t>6/5 8:00</t>
  </si>
  <si>
    <t>6/5 9:00</t>
  </si>
  <si>
    <t>6/5 10:00</t>
  </si>
  <si>
    <t>6/5 11:00</t>
  </si>
  <si>
    <t>6/5 12:00</t>
  </si>
  <si>
    <t>6/5 13:00</t>
  </si>
  <si>
    <t>6/5 14:00</t>
  </si>
  <si>
    <t>6/5 15:00</t>
  </si>
  <si>
    <t>6/5 16:00</t>
  </si>
  <si>
    <t>6/5 17:00</t>
  </si>
  <si>
    <t>6/5 18:00</t>
  </si>
  <si>
    <t>6/5 19:00</t>
  </si>
  <si>
    <t>6/5 20:00</t>
  </si>
  <si>
    <t>6/5 21:00</t>
  </si>
  <si>
    <t>6/5 22:00</t>
  </si>
  <si>
    <t>6/5 23:00</t>
  </si>
  <si>
    <t>6/6 0:00</t>
  </si>
  <si>
    <t>6/6 1:00</t>
  </si>
  <si>
    <t>6/6 2:00</t>
  </si>
  <si>
    <t>6/6 3:00</t>
  </si>
  <si>
    <t>6/6 4:00</t>
  </si>
  <si>
    <t>6/6 5:00</t>
  </si>
  <si>
    <t>6/6 6:00</t>
  </si>
  <si>
    <t>6/6 7:00</t>
  </si>
  <si>
    <t>6/6 8:00</t>
  </si>
  <si>
    <t>6/6 9:00</t>
  </si>
  <si>
    <t>6/6 10:00</t>
  </si>
  <si>
    <t>6/6 11:00</t>
  </si>
  <si>
    <t>6/6 12:00</t>
  </si>
  <si>
    <t>6/6 13:00</t>
  </si>
  <si>
    <t>6/6 14:00</t>
  </si>
  <si>
    <t>6/6 15:00</t>
  </si>
  <si>
    <t>6/6 16:00</t>
  </si>
  <si>
    <t>6/6 17:00</t>
  </si>
  <si>
    <t>6/6 18:00</t>
  </si>
  <si>
    <t>6/6 19:00</t>
  </si>
  <si>
    <t>6/6 20:00</t>
  </si>
  <si>
    <t>6/6 21:00</t>
  </si>
  <si>
    <t>6/6 22:00</t>
  </si>
  <si>
    <t>6/6 23:00</t>
  </si>
  <si>
    <t>6/7 0:00</t>
  </si>
  <si>
    <t>6/7 1:00</t>
  </si>
  <si>
    <t>6/7 2:00</t>
  </si>
  <si>
    <t>6/7 3:00</t>
  </si>
  <si>
    <t>6/7 4:00</t>
  </si>
  <si>
    <t>6/7 5:00</t>
  </si>
  <si>
    <t>6/7 6:00</t>
  </si>
  <si>
    <t>6/7 7:00</t>
  </si>
  <si>
    <t>6/7 8:00</t>
  </si>
  <si>
    <t>6/7 9:00</t>
  </si>
  <si>
    <t>6/7 10:00</t>
  </si>
  <si>
    <t>6/7 11:00</t>
  </si>
  <si>
    <t>6/7 12:00</t>
  </si>
  <si>
    <t>6/7 13:00</t>
  </si>
  <si>
    <t>6/7 14:00</t>
  </si>
  <si>
    <t>6/7 15:00</t>
  </si>
  <si>
    <t>6/7 16:00</t>
  </si>
  <si>
    <t>6/7 17:00</t>
  </si>
  <si>
    <t>6/7 18:00</t>
  </si>
  <si>
    <t>6/7 19:00</t>
  </si>
  <si>
    <t>6/7 20:00</t>
  </si>
  <si>
    <t>6/7 21:00</t>
  </si>
  <si>
    <t>6/7 22:00</t>
  </si>
  <si>
    <t>6/7 23:00</t>
  </si>
  <si>
    <t>6/8 0:00</t>
  </si>
  <si>
    <t>6/8 1:00</t>
  </si>
  <si>
    <t>6/8 2:00</t>
  </si>
  <si>
    <t>6/8 3:00</t>
  </si>
  <si>
    <t>6/8 4:00</t>
  </si>
  <si>
    <t>6/8 5:00</t>
  </si>
  <si>
    <t>6/8 6:00</t>
  </si>
  <si>
    <t>6/8 7:00</t>
  </si>
  <si>
    <t>6/8 8:00</t>
  </si>
  <si>
    <t>6/8 9:00</t>
  </si>
  <si>
    <t>6/8 10:00</t>
  </si>
  <si>
    <t>6/8 11:00</t>
  </si>
  <si>
    <t>6/8 12:00</t>
  </si>
  <si>
    <t>6/8 13:00</t>
  </si>
  <si>
    <t>6/8 14:00</t>
  </si>
  <si>
    <t>6/8 15:00</t>
  </si>
  <si>
    <t>6/8 16:00</t>
  </si>
  <si>
    <t>6/8 17:00</t>
  </si>
  <si>
    <t>6/8 18:00</t>
  </si>
  <si>
    <t>6/8 19:00</t>
  </si>
  <si>
    <t>6/8 20:00</t>
  </si>
  <si>
    <t>6/8 21:00</t>
  </si>
  <si>
    <t>6/8 22:00</t>
  </si>
  <si>
    <t>6/8 23:00</t>
  </si>
  <si>
    <t>6/9 0:00</t>
  </si>
  <si>
    <t>6/9 1:00</t>
  </si>
  <si>
    <t>6/9 2:00</t>
  </si>
  <si>
    <t>6/9 3:00</t>
  </si>
  <si>
    <t>6/9 4:00</t>
  </si>
  <si>
    <t>6/9 5:00</t>
  </si>
  <si>
    <t>6/9 6:00</t>
  </si>
  <si>
    <t>6/9 7:00</t>
  </si>
  <si>
    <t>6/9 8:00</t>
  </si>
  <si>
    <t>6/9 9:00</t>
  </si>
  <si>
    <t>6/9 10:00</t>
  </si>
  <si>
    <t>6/9 11:00</t>
  </si>
  <si>
    <t>6/9 12:00</t>
  </si>
  <si>
    <t>6/9 13:00</t>
  </si>
  <si>
    <t>6/9 14:00</t>
  </si>
  <si>
    <t>6/9 15:00</t>
  </si>
  <si>
    <t>6/9 16:00</t>
  </si>
  <si>
    <t>6/9 17:00</t>
  </si>
  <si>
    <t>6/9 18:00</t>
  </si>
  <si>
    <t>6/9 19:00</t>
  </si>
  <si>
    <t>6/9 20:00</t>
  </si>
  <si>
    <t>6/9 21:00</t>
  </si>
  <si>
    <t>6/9 22:00</t>
  </si>
  <si>
    <t>6/9 23:00</t>
  </si>
  <si>
    <t>6/10 0:00</t>
  </si>
  <si>
    <t>6/10 1:00</t>
  </si>
  <si>
    <t>6/10 2:00</t>
  </si>
  <si>
    <t>6/10 3:00</t>
  </si>
  <si>
    <t>6/10 4:00</t>
  </si>
  <si>
    <t>6/10 5:00</t>
  </si>
  <si>
    <t>6/10 6:00</t>
  </si>
  <si>
    <t>6/10 7:00</t>
  </si>
  <si>
    <t>6/10 8:00</t>
  </si>
  <si>
    <t>6/10 9:00</t>
  </si>
  <si>
    <t>6/10 10:00</t>
  </si>
  <si>
    <t>6/10 11:00</t>
  </si>
  <si>
    <t>6/10 12:00</t>
  </si>
  <si>
    <t>6/10 13:00</t>
  </si>
  <si>
    <t>6/10 14:00</t>
  </si>
  <si>
    <t>6/10 15:00</t>
  </si>
  <si>
    <t>6/10 16:00</t>
  </si>
  <si>
    <t>6/10 17:00</t>
  </si>
  <si>
    <t>6/10 18:00</t>
  </si>
  <si>
    <t>6/10 19:00</t>
  </si>
  <si>
    <t>6/10 20:00</t>
  </si>
  <si>
    <t>6/10 21:00</t>
  </si>
  <si>
    <t>6/10 22:00</t>
  </si>
  <si>
    <t>6/10 23:00</t>
  </si>
  <si>
    <t>6/11 0:00</t>
  </si>
  <si>
    <t>6/11 1:00</t>
  </si>
  <si>
    <t>6/11 2:00</t>
  </si>
  <si>
    <t>6/11 3:00</t>
  </si>
  <si>
    <t>6/11 4:00</t>
  </si>
  <si>
    <t>6/11 5:00</t>
  </si>
  <si>
    <t>6/11 6:00</t>
  </si>
  <si>
    <t>6/11 7:00</t>
  </si>
  <si>
    <t>6/11 8:00</t>
  </si>
  <si>
    <t>6/11 9:00</t>
  </si>
  <si>
    <t>6/11 10:00</t>
  </si>
  <si>
    <t>6/11 11:00</t>
  </si>
  <si>
    <t>6/11 12:00</t>
  </si>
  <si>
    <t>6/11 13:00</t>
  </si>
  <si>
    <t>6/11 14:00</t>
  </si>
  <si>
    <t>6/11 15:00</t>
  </si>
  <si>
    <t>6/11 16:00</t>
  </si>
  <si>
    <t>6/11 17:00</t>
  </si>
  <si>
    <t>6/11 18:00</t>
  </si>
  <si>
    <t>6/11 19:00</t>
  </si>
  <si>
    <t>6/11 20:00</t>
  </si>
  <si>
    <t>6/11 21:00</t>
  </si>
  <si>
    <t>6/11 22:00</t>
  </si>
  <si>
    <t>6/11 23:00</t>
  </si>
  <si>
    <t>6/12 0:00</t>
  </si>
  <si>
    <t>6/12 1:00</t>
  </si>
  <si>
    <t>6/12 2:00</t>
  </si>
  <si>
    <t>6/12 3:00</t>
  </si>
  <si>
    <t>6/12 4:00</t>
  </si>
  <si>
    <t>6/12 5:00</t>
  </si>
  <si>
    <t>6/12 6:00</t>
  </si>
  <si>
    <t>6/12 7:00</t>
  </si>
  <si>
    <t>6/12 8:00</t>
  </si>
  <si>
    <t>6/12 9:00</t>
  </si>
  <si>
    <t>6/12 10:00</t>
  </si>
  <si>
    <t>6/12 11:00</t>
  </si>
  <si>
    <t>6/12 12:00</t>
  </si>
  <si>
    <t>6/12 13:00</t>
  </si>
  <si>
    <t>6/12 14:00</t>
  </si>
  <si>
    <t>6/12 15:00</t>
  </si>
  <si>
    <t>6/12 16:00</t>
  </si>
  <si>
    <t>6/12 17:00</t>
  </si>
  <si>
    <t>6/12 18:00</t>
  </si>
  <si>
    <t>6/12 19:00</t>
  </si>
  <si>
    <t>6/12 20:00</t>
  </si>
  <si>
    <t>6/12 21:00</t>
  </si>
  <si>
    <t>6/12 22:00</t>
  </si>
  <si>
    <t>6/12 23:00</t>
  </si>
  <si>
    <t>6/13 0:00</t>
  </si>
  <si>
    <t>6/13 1:00</t>
  </si>
  <si>
    <t>6/13 2:00</t>
  </si>
  <si>
    <t>6/13 3:00</t>
  </si>
  <si>
    <t>6/13 4:00</t>
  </si>
  <si>
    <t>6/13 5:00</t>
  </si>
  <si>
    <t>6/13 6:00</t>
  </si>
  <si>
    <t>6/13 7:00</t>
  </si>
  <si>
    <t>6/13 8:00</t>
  </si>
  <si>
    <t>6/13 9:00</t>
  </si>
  <si>
    <t>6/13 10:00</t>
  </si>
  <si>
    <t>6/13 11:00</t>
  </si>
  <si>
    <t>6/13 12:00</t>
  </si>
  <si>
    <t>6/13 13:00</t>
  </si>
  <si>
    <t>6/13 14:00</t>
  </si>
  <si>
    <t>6/13 15:00</t>
  </si>
  <si>
    <t>6/13 16:00</t>
  </si>
  <si>
    <t>6/13 17:00</t>
  </si>
  <si>
    <t>6/13 18:00</t>
  </si>
  <si>
    <t>6/13 19:00</t>
  </si>
  <si>
    <t>6/13 20:00</t>
  </si>
  <si>
    <t>6/13 21:00</t>
  </si>
  <si>
    <t>6/13 22:00</t>
  </si>
  <si>
    <t>6/13 23:00</t>
  </si>
  <si>
    <t>6/14 0:00</t>
  </si>
  <si>
    <t>6/14 1:00</t>
  </si>
  <si>
    <t>6/14 2:00</t>
  </si>
  <si>
    <t>6/14 3:00</t>
  </si>
  <si>
    <t>6/14 4:00</t>
  </si>
  <si>
    <t>6/14 5:00</t>
  </si>
  <si>
    <t>6/14 6:00</t>
  </si>
  <si>
    <t>6/14 7:00</t>
  </si>
  <si>
    <t>6/14 8:00</t>
  </si>
  <si>
    <t>6/14 9:00</t>
  </si>
  <si>
    <t>6/14 10:00</t>
  </si>
  <si>
    <t>6/14 11:00</t>
  </si>
  <si>
    <t>6/14 12:00</t>
  </si>
  <si>
    <t>6/14 13:00</t>
  </si>
  <si>
    <t>6/14 14:00</t>
  </si>
  <si>
    <t>6/14 15:00</t>
  </si>
  <si>
    <t>6/14 16:00</t>
  </si>
  <si>
    <t>6/14 17:00</t>
  </si>
  <si>
    <t>6/14 18:00</t>
  </si>
  <si>
    <t>6/14 19:00</t>
  </si>
  <si>
    <t>6/14 20:00</t>
  </si>
  <si>
    <t>6/14 21:00</t>
  </si>
  <si>
    <t>6/14 22:00</t>
  </si>
  <si>
    <t>6/14 23:00</t>
  </si>
  <si>
    <t>6/15 0:00</t>
  </si>
  <si>
    <t>6/15 1:00</t>
  </si>
  <si>
    <t>6/15 2:00</t>
  </si>
  <si>
    <t>6/15 3:00</t>
  </si>
  <si>
    <t>6/15 4:00</t>
  </si>
  <si>
    <t>6/15 5:00</t>
  </si>
  <si>
    <t>6/15 6:00</t>
  </si>
  <si>
    <t>6/15 7:00</t>
  </si>
  <si>
    <t>6/15 8:00</t>
  </si>
  <si>
    <t>6/15 9:00</t>
  </si>
  <si>
    <t>6/15 10:00</t>
  </si>
  <si>
    <t>6/15 11:00</t>
  </si>
  <si>
    <t>6/15 12:00</t>
  </si>
  <si>
    <t>6/15 13:00</t>
  </si>
  <si>
    <t>6/15 14:00</t>
  </si>
  <si>
    <t>6/15 15:00</t>
  </si>
  <si>
    <t>6/15 16:00</t>
  </si>
  <si>
    <t>6/15 17:00</t>
  </si>
  <si>
    <t>6/15 18:00</t>
  </si>
  <si>
    <t>6/15 19:00</t>
  </si>
  <si>
    <t>6/15 20:00</t>
  </si>
  <si>
    <t>6/15 21:00</t>
  </si>
  <si>
    <t>6/15 22:00</t>
  </si>
  <si>
    <t>6/15 23:00</t>
  </si>
  <si>
    <t>6/16 0:00</t>
  </si>
  <si>
    <t>6/16 1:00</t>
  </si>
  <si>
    <t>6/16 2:00</t>
  </si>
  <si>
    <t>6/16 3:00</t>
  </si>
  <si>
    <t>6/16 4:00</t>
  </si>
  <si>
    <t>6/16 5:00</t>
  </si>
  <si>
    <t>6/16 6:00</t>
  </si>
  <si>
    <t>6/16 7:00</t>
  </si>
  <si>
    <t>6/16 8:00</t>
  </si>
  <si>
    <t>6/16 9:00</t>
  </si>
  <si>
    <t>6/16 10:00</t>
  </si>
  <si>
    <t>6/16 11:00</t>
  </si>
  <si>
    <t>6/16 12:00</t>
  </si>
  <si>
    <t>6/16 13:00</t>
  </si>
  <si>
    <t>6/16 14:00</t>
  </si>
  <si>
    <t>6/16 15:00</t>
  </si>
  <si>
    <t>6/16 16:00</t>
  </si>
  <si>
    <t>6/16 17:00</t>
  </si>
  <si>
    <t>6/16 18:00</t>
  </si>
  <si>
    <t>6/16 19:00</t>
  </si>
  <si>
    <t>6/16 20:00</t>
  </si>
  <si>
    <t>6/16 21:00</t>
  </si>
  <si>
    <t>6/16 22:00</t>
  </si>
  <si>
    <t>6/16 23:00</t>
  </si>
  <si>
    <t>6/17 0:00</t>
  </si>
  <si>
    <t>6/17 1:00</t>
  </si>
  <si>
    <t>6/17 2:00</t>
  </si>
  <si>
    <t>6/17 3:00</t>
  </si>
  <si>
    <t>6/17 4:00</t>
  </si>
  <si>
    <t>6/17 5:00</t>
  </si>
  <si>
    <t>6/17 6:00</t>
  </si>
  <si>
    <t>6/17 7:00</t>
  </si>
  <si>
    <t>6/17 8:00</t>
  </si>
  <si>
    <t>6/17 9:00</t>
  </si>
  <si>
    <t>6/17 10:00</t>
  </si>
  <si>
    <t>6/17 11:00</t>
  </si>
  <si>
    <t>6/17 12:00</t>
  </si>
  <si>
    <t>6/17 13:00</t>
  </si>
  <si>
    <t>6/17 14:00</t>
  </si>
  <si>
    <t>6/17 15:00</t>
  </si>
  <si>
    <t>6/17 16:00</t>
  </si>
  <si>
    <t>6/17 17:00</t>
  </si>
  <si>
    <t>6/17 18:00</t>
  </si>
  <si>
    <t>6/17 19:00</t>
  </si>
  <si>
    <t>6/17 20:00</t>
  </si>
  <si>
    <t>6/17 21:00</t>
  </si>
  <si>
    <t>6/17 22:00</t>
  </si>
  <si>
    <t>6/17 23:00</t>
  </si>
  <si>
    <t>6/18 0:00</t>
  </si>
  <si>
    <t>6/18 1:00</t>
  </si>
  <si>
    <t>6/18 2:00</t>
  </si>
  <si>
    <t>6/18 3:00</t>
  </si>
  <si>
    <t>6/18 4:00</t>
  </si>
  <si>
    <t>6/18 5:00</t>
  </si>
  <si>
    <t>6/18 6:00</t>
  </si>
  <si>
    <t>6/18 7:00</t>
  </si>
  <si>
    <t>6/18 8:00</t>
  </si>
  <si>
    <t>6/18 9:00</t>
  </si>
  <si>
    <t>6/18 10:00</t>
  </si>
  <si>
    <t>6/18 11:00</t>
  </si>
  <si>
    <t>6/18 12:00</t>
  </si>
  <si>
    <t>6/18 13:00</t>
  </si>
  <si>
    <t>6/18 14:00</t>
  </si>
  <si>
    <t>6/18 15:00</t>
  </si>
  <si>
    <t>6/18 16:00</t>
  </si>
  <si>
    <t>6/18 17:00</t>
  </si>
  <si>
    <t>6/18 18:00</t>
  </si>
  <si>
    <t>6/18 19:00</t>
  </si>
  <si>
    <t>6/18 20:00</t>
  </si>
  <si>
    <t>6/18 21:00</t>
  </si>
  <si>
    <t>6/18 22:00</t>
  </si>
  <si>
    <t>6/18 23:00</t>
  </si>
  <si>
    <t>6/19 0:00</t>
  </si>
  <si>
    <t>6/19 1:00</t>
  </si>
  <si>
    <t>6/19 2:00</t>
  </si>
  <si>
    <t>6/19 3:00</t>
  </si>
  <si>
    <t>6/19 4:00</t>
  </si>
  <si>
    <t>6/19 5:00</t>
  </si>
  <si>
    <t>6/19 6:00</t>
  </si>
  <si>
    <t>6/19 7:00</t>
  </si>
  <si>
    <t>6/19 8:00</t>
  </si>
  <si>
    <t>6/19 9:00</t>
  </si>
  <si>
    <t>6/19 10:00</t>
  </si>
  <si>
    <t>6/19 11:00</t>
  </si>
  <si>
    <t>6/19 12:00</t>
  </si>
  <si>
    <t>6/19 13:00</t>
  </si>
  <si>
    <t>6/19 14:00</t>
  </si>
  <si>
    <t>6/19 15:00</t>
  </si>
  <si>
    <t>6/19 16:00</t>
  </si>
  <si>
    <t>6/19 17:00</t>
  </si>
  <si>
    <t>6/19 18:00</t>
  </si>
  <si>
    <t>6/19 19:00</t>
  </si>
  <si>
    <t>6/19 20:00</t>
  </si>
  <si>
    <t>6/19 21:00</t>
  </si>
  <si>
    <t>6/19 22:00</t>
  </si>
  <si>
    <t>6/19 23:00</t>
  </si>
  <si>
    <t>6/20 0:00</t>
  </si>
  <si>
    <t>6/20 1:00</t>
  </si>
  <si>
    <t>6/20 2:00</t>
  </si>
  <si>
    <t>6/20 3:00</t>
  </si>
  <si>
    <t>6/20 4:00</t>
  </si>
  <si>
    <t>6/20 5:00</t>
  </si>
  <si>
    <t>6/20 6:00</t>
  </si>
  <si>
    <t>6/20 7:00</t>
  </si>
  <si>
    <t>6/20 8:00</t>
  </si>
  <si>
    <t>6/20 9:00</t>
  </si>
  <si>
    <t>6/20 10:00</t>
  </si>
  <si>
    <t>6/20 11:00</t>
  </si>
  <si>
    <t>6/20 12:00</t>
  </si>
  <si>
    <t>6/20 13:00</t>
  </si>
  <si>
    <t>6/20 14:00</t>
  </si>
  <si>
    <t>6/20 15:00</t>
  </si>
  <si>
    <t>6/20 16:00</t>
  </si>
  <si>
    <t>6/20 17:00</t>
  </si>
  <si>
    <t>6/20 18:00</t>
  </si>
  <si>
    <t>6/20 19:00</t>
  </si>
  <si>
    <t>6/20 20:00</t>
  </si>
  <si>
    <t>6/20 21:00</t>
  </si>
  <si>
    <t>6/20 22:00</t>
  </si>
  <si>
    <t>6/20 23:00</t>
  </si>
  <si>
    <t>6/21 0:00</t>
  </si>
  <si>
    <t>6/21 1:00</t>
  </si>
  <si>
    <t>6/21 2:00</t>
  </si>
  <si>
    <t>6/21 3:00</t>
  </si>
  <si>
    <t>6/21 4:00</t>
  </si>
  <si>
    <t>6/21 5:00</t>
  </si>
  <si>
    <t>6/21 6:00</t>
  </si>
  <si>
    <t>6/21 7:00</t>
  </si>
  <si>
    <t>6/21 8:00</t>
  </si>
  <si>
    <t>6/21 9:00</t>
  </si>
  <si>
    <t>6/21 10:00</t>
  </si>
  <si>
    <t>6/21 11:00</t>
  </si>
  <si>
    <t>6/21 12:00</t>
  </si>
  <si>
    <t>6/21 13:00</t>
  </si>
  <si>
    <t>6/21 14:00</t>
  </si>
  <si>
    <t>6/21 15:00</t>
  </si>
  <si>
    <t>6/21 16:00</t>
  </si>
  <si>
    <t>6/21 17:00</t>
  </si>
  <si>
    <t>6/21 18:00</t>
  </si>
  <si>
    <t>6/21 19:00</t>
  </si>
  <si>
    <t>6/21 20:00</t>
  </si>
  <si>
    <t>6/21 21:00</t>
  </si>
  <si>
    <t>6/21 22:00</t>
  </si>
  <si>
    <t>6/21 23:00</t>
  </si>
  <si>
    <t>6/22 0:00</t>
  </si>
  <si>
    <t>6/22 1:00</t>
  </si>
  <si>
    <t>6/22 2:00</t>
  </si>
  <si>
    <t>6/22 3:00</t>
  </si>
  <si>
    <t>6/22 4:00</t>
  </si>
  <si>
    <t>6/22 5:00</t>
  </si>
  <si>
    <t>6/22 6:00</t>
  </si>
  <si>
    <t>6/22 7:00</t>
  </si>
  <si>
    <t>6/22 8:00</t>
  </si>
  <si>
    <t>6/22 9:00</t>
  </si>
  <si>
    <t>6/22 10:00</t>
  </si>
  <si>
    <t>6/22 11:00</t>
  </si>
  <si>
    <t>6/22 12:00</t>
  </si>
  <si>
    <t>6/22 13:00</t>
  </si>
  <si>
    <t>6/22 14:00</t>
  </si>
  <si>
    <t>6/22 15:00</t>
  </si>
  <si>
    <t>6/22 16:00</t>
  </si>
  <si>
    <t>6/22 17:00</t>
  </si>
  <si>
    <t>6/22 18:00</t>
  </si>
  <si>
    <t>6/22 19:00</t>
  </si>
  <si>
    <t>6/22 20:00</t>
  </si>
  <si>
    <t>6/22 21:00</t>
  </si>
  <si>
    <t>6/22 22:00</t>
  </si>
  <si>
    <t>6/22 23:00</t>
  </si>
  <si>
    <t>6/23 0:00</t>
  </si>
  <si>
    <t>6/23 1:00</t>
  </si>
  <si>
    <t>6/23 2:00</t>
  </si>
  <si>
    <t>6/23 3:00</t>
  </si>
  <si>
    <t>6/23 4:00</t>
  </si>
  <si>
    <t>6/23 5:00</t>
  </si>
  <si>
    <t>6/23 6:00</t>
  </si>
  <si>
    <t>6/23 7:00</t>
  </si>
  <si>
    <t>6/23 8:00</t>
  </si>
  <si>
    <t>6/23 9:00</t>
  </si>
  <si>
    <t>6/23 10:00</t>
  </si>
  <si>
    <t>6/23 11:00</t>
  </si>
  <si>
    <t>6/23 12:00</t>
  </si>
  <si>
    <t>6/23 13:00</t>
  </si>
  <si>
    <t>6/23 14:00</t>
  </si>
  <si>
    <t>6/23 15:00</t>
  </si>
  <si>
    <t>6/23 16:00</t>
  </si>
  <si>
    <t>6/23 17:00</t>
  </si>
  <si>
    <t>6/23 18:00</t>
  </si>
  <si>
    <t>6/23 19:00</t>
  </si>
  <si>
    <t>6/23 20:00</t>
  </si>
  <si>
    <t>6/23 21:00</t>
  </si>
  <si>
    <t>6/23 22:00</t>
  </si>
  <si>
    <t>6/23 23:00</t>
  </si>
  <si>
    <t>6/24 0:00</t>
  </si>
  <si>
    <t>6/24 1:00</t>
  </si>
  <si>
    <t>6/24 2:00</t>
  </si>
  <si>
    <t>6/24 3:00</t>
  </si>
  <si>
    <t>6/24 4:00</t>
  </si>
  <si>
    <t>6/24 5:00</t>
  </si>
  <si>
    <t>6/24 6:00</t>
  </si>
  <si>
    <t>6/24 7:00</t>
  </si>
  <si>
    <t>6/24 8:00</t>
  </si>
  <si>
    <t>6/24 9:00</t>
  </si>
  <si>
    <t>6/24 10:00</t>
  </si>
  <si>
    <t>6/24 11:00</t>
  </si>
  <si>
    <t>6/24 12:00</t>
  </si>
  <si>
    <t>6/24 13:00</t>
  </si>
  <si>
    <t>6/24 14:00</t>
  </si>
  <si>
    <t>6/24 15:00</t>
  </si>
  <si>
    <t>6/24 16:00</t>
  </si>
  <si>
    <t>6/24 17:00</t>
  </si>
  <si>
    <t>6/24 18:00</t>
  </si>
  <si>
    <t>6/24 19:00</t>
  </si>
  <si>
    <t>6/24 20:00</t>
  </si>
  <si>
    <t>6/24 21:00</t>
  </si>
  <si>
    <t>6/24 22:00</t>
  </si>
  <si>
    <t>6/24 23:00</t>
  </si>
  <si>
    <t>6/25 0:00</t>
  </si>
  <si>
    <t>6/25 1:00</t>
  </si>
  <si>
    <t>6/25 2:00</t>
  </si>
  <si>
    <t>6/25 3:00</t>
  </si>
  <si>
    <t>6/25 4:00</t>
  </si>
  <si>
    <t>6/25 5:00</t>
  </si>
  <si>
    <t>6/25 6:00</t>
  </si>
  <si>
    <t>6/25 7:00</t>
  </si>
  <si>
    <t>6/25 8:00</t>
  </si>
  <si>
    <t>6/25 9:00</t>
  </si>
  <si>
    <t>6/25 10:00</t>
  </si>
  <si>
    <t>6/25 11:00</t>
  </si>
  <si>
    <t>6/25 12:00</t>
  </si>
  <si>
    <t>6/25 13:00</t>
  </si>
  <si>
    <t>6/25 14:00</t>
  </si>
  <si>
    <t>6/25 15:00</t>
  </si>
  <si>
    <t>6/25 16:00</t>
  </si>
  <si>
    <t>6/25 17:00</t>
  </si>
  <si>
    <t>6/25 18:00</t>
  </si>
  <si>
    <t>6/25 19:00</t>
  </si>
  <si>
    <t>6/25 20:00</t>
  </si>
  <si>
    <t>6/25 21:00</t>
  </si>
  <si>
    <t>6/25 22:00</t>
  </si>
  <si>
    <t>6/25 23:00</t>
  </si>
  <si>
    <t>6/26 0:00</t>
  </si>
  <si>
    <t>6/26 1:00</t>
  </si>
  <si>
    <t>6/26 2:00</t>
  </si>
  <si>
    <t>6/26 3:00</t>
  </si>
  <si>
    <t>6/26 4:00</t>
  </si>
  <si>
    <t>6/26 5:00</t>
  </si>
  <si>
    <t>6/26 6:00</t>
  </si>
  <si>
    <t>6/26 7:00</t>
  </si>
  <si>
    <t>6/26 8:00</t>
  </si>
  <si>
    <t>6/26 9:00</t>
  </si>
  <si>
    <t>6/26 10:00</t>
  </si>
  <si>
    <t>6/26 11:00</t>
  </si>
  <si>
    <t>6/26 12:00</t>
  </si>
  <si>
    <t>6/26 13:00</t>
  </si>
  <si>
    <t>6/26 14:00</t>
  </si>
  <si>
    <t>6/26 15:00</t>
  </si>
  <si>
    <t>6/26 16:00</t>
  </si>
  <si>
    <t>6/26 17:00</t>
  </si>
  <si>
    <t>6/26 18:00</t>
  </si>
  <si>
    <t>6/26 19:00</t>
  </si>
  <si>
    <t>6/26 20:00</t>
  </si>
  <si>
    <t>6/26 21:00</t>
  </si>
  <si>
    <t>6/26 22:00</t>
  </si>
  <si>
    <t>6/26 23:00</t>
  </si>
  <si>
    <t>6/27 0:00</t>
  </si>
  <si>
    <t>6/27 1:00</t>
  </si>
  <si>
    <t>6/27 2:00</t>
  </si>
  <si>
    <t>6/27 3:00</t>
  </si>
  <si>
    <t>6/27 4:00</t>
  </si>
  <si>
    <t>6/27 5:00</t>
  </si>
  <si>
    <t>6/27 6:00</t>
  </si>
  <si>
    <t>6/27 7:00</t>
  </si>
  <si>
    <t>6/27 8:00</t>
  </si>
  <si>
    <t>6/27 9:00</t>
  </si>
  <si>
    <t>6/27 10:00</t>
  </si>
  <si>
    <t>6/27 11:00</t>
  </si>
  <si>
    <t>6/27 12:00</t>
  </si>
  <si>
    <t>6/27 13:00</t>
  </si>
  <si>
    <t>6/27 14:00</t>
  </si>
  <si>
    <t>6/27 15:00</t>
  </si>
  <si>
    <t>6/27 16:00</t>
  </si>
  <si>
    <t>6/27 17:00</t>
  </si>
  <si>
    <t>6/27 18:00</t>
  </si>
  <si>
    <t>6/27 19:00</t>
  </si>
  <si>
    <t>6/27 20:00</t>
  </si>
  <si>
    <t>6/27 21:00</t>
  </si>
  <si>
    <t>6/27 22:00</t>
  </si>
  <si>
    <t>6/27 23:00</t>
  </si>
  <si>
    <t>6/28 0:00</t>
  </si>
  <si>
    <t>6/28 1:00</t>
  </si>
  <si>
    <t>6/28 2:00</t>
  </si>
  <si>
    <t>6/28 3:00</t>
  </si>
  <si>
    <t>6/28 4:00</t>
  </si>
  <si>
    <t>6/28 5:00</t>
  </si>
  <si>
    <t>6/28 6:00</t>
  </si>
  <si>
    <t>6/28 7:00</t>
  </si>
  <si>
    <t>6/28 8:00</t>
  </si>
  <si>
    <t>6/28 9:00</t>
  </si>
  <si>
    <t>6/28 10:00</t>
  </si>
  <si>
    <t>6/28 11:00</t>
  </si>
  <si>
    <t>6/28 12:00</t>
  </si>
  <si>
    <t>6/28 13:00</t>
  </si>
  <si>
    <t>6/28 14:00</t>
  </si>
  <si>
    <t>6/28 15:00</t>
  </si>
  <si>
    <t>6/28 16:00</t>
  </si>
  <si>
    <t>6/28 17:00</t>
  </si>
  <si>
    <t>6/28 18:00</t>
  </si>
  <si>
    <t>6/28 19:00</t>
  </si>
  <si>
    <t>6/28 20:00</t>
  </si>
  <si>
    <t>6/28 21:00</t>
  </si>
  <si>
    <t>6/28 22:00</t>
  </si>
  <si>
    <t>6/28 23:00</t>
  </si>
  <si>
    <t>6/29 0:00</t>
  </si>
  <si>
    <t>6/29 1:00</t>
  </si>
  <si>
    <t>6/29 2:00</t>
  </si>
  <si>
    <t>6/29 3:00</t>
  </si>
  <si>
    <t>6/29 4:00</t>
  </si>
  <si>
    <t>6/29 5:00</t>
  </si>
  <si>
    <t>6/29 6:00</t>
  </si>
  <si>
    <t>6/29 7:00</t>
  </si>
  <si>
    <t>6/29 8:00</t>
  </si>
  <si>
    <t>6/29 9:00</t>
  </si>
  <si>
    <t>6/29 10:00</t>
  </si>
  <si>
    <t>6/29 11:00</t>
  </si>
  <si>
    <t>6/29 12:00</t>
  </si>
  <si>
    <t>6/29 13:00</t>
  </si>
  <si>
    <t>6/29 14:00</t>
  </si>
  <si>
    <t>6/29 15:00</t>
  </si>
  <si>
    <t>6/29 16:00</t>
  </si>
  <si>
    <t>6/29 17:00</t>
  </si>
  <si>
    <t>6/29 18:00</t>
  </si>
  <si>
    <t>6/29 19:00</t>
  </si>
  <si>
    <t>6/29 20:00</t>
  </si>
  <si>
    <t>6/29 21:00</t>
  </si>
  <si>
    <t>6/29 22:00</t>
  </si>
  <si>
    <t>6/29 23:00</t>
  </si>
  <si>
    <t>6/30 0:00</t>
  </si>
  <si>
    <t>6/30 1:00</t>
  </si>
  <si>
    <t>6/30 2:00</t>
  </si>
  <si>
    <t>6/30 3:00</t>
  </si>
  <si>
    <t>6/30 4:00</t>
  </si>
  <si>
    <t>6/30 5:00</t>
  </si>
  <si>
    <t>6/30 6:00</t>
  </si>
  <si>
    <t>6/30 7:00</t>
  </si>
  <si>
    <t>6/30 8:00</t>
  </si>
  <si>
    <t>6/30 9:00</t>
  </si>
  <si>
    <t>6/30 10:00</t>
  </si>
  <si>
    <t>6/30 11:00</t>
  </si>
  <si>
    <t>6/30 12:00</t>
  </si>
  <si>
    <t>6/30 13:00</t>
  </si>
  <si>
    <t>6/30 14:00</t>
  </si>
  <si>
    <t>6/30 15:00</t>
  </si>
  <si>
    <t>6/30 16:00</t>
  </si>
  <si>
    <t>6/30 17:00</t>
  </si>
  <si>
    <t>6/30 18:00</t>
  </si>
  <si>
    <t>6/30 19:00</t>
  </si>
  <si>
    <t>6/30 20:00</t>
  </si>
  <si>
    <t>6/30 21:00</t>
  </si>
  <si>
    <t>6/30 22:00</t>
  </si>
  <si>
    <t>6/30 23:00</t>
  </si>
  <si>
    <t>7/1 0:00</t>
  </si>
  <si>
    <t>7/1 1:00</t>
  </si>
  <si>
    <t>7/1 2:00</t>
  </si>
  <si>
    <t>7/1 3:00</t>
  </si>
  <si>
    <t>7/1 4:00</t>
  </si>
  <si>
    <t>7/1 5:00</t>
  </si>
  <si>
    <t>7/1 6:00</t>
  </si>
  <si>
    <t>7/1 7:00</t>
  </si>
  <si>
    <t>7/1 8:00</t>
  </si>
  <si>
    <t>7/1 9:00</t>
  </si>
  <si>
    <t>7/1 10:00</t>
  </si>
  <si>
    <t>7/1 11:00</t>
  </si>
  <si>
    <t>7/1 12:00</t>
  </si>
  <si>
    <t>7/1 13:00</t>
  </si>
  <si>
    <t>7/1 14:00</t>
  </si>
  <si>
    <t>7/1 15:00</t>
  </si>
  <si>
    <t>7/1 16:00</t>
  </si>
  <si>
    <t>7/1 17:00</t>
  </si>
  <si>
    <t>7/1 18:00</t>
  </si>
  <si>
    <t>7/1 19:00</t>
  </si>
  <si>
    <t>7/1 20:00</t>
  </si>
  <si>
    <t>7/1 21:00</t>
  </si>
  <si>
    <t>7/1 22:00</t>
  </si>
  <si>
    <t>7/1 23:00</t>
  </si>
  <si>
    <t>7/2 0:00</t>
  </si>
  <si>
    <t>7/2 1:00</t>
  </si>
  <si>
    <t>7/2 2:00</t>
  </si>
  <si>
    <t>7/2 3:00</t>
  </si>
  <si>
    <t>7/2 4:00</t>
  </si>
  <si>
    <t>7/2 5:00</t>
  </si>
  <si>
    <t>7/2 6:00</t>
  </si>
  <si>
    <t>7/2 7:00</t>
  </si>
  <si>
    <t>7/2 8:00</t>
  </si>
  <si>
    <t>7/2 9:00</t>
  </si>
  <si>
    <t>7/2 10:00</t>
  </si>
  <si>
    <t>7/2 11:00</t>
  </si>
  <si>
    <t>7/2 12:00</t>
  </si>
  <si>
    <t>7/2 13:00</t>
  </si>
  <si>
    <t>7/2 14:00</t>
  </si>
  <si>
    <t>7/2 15:00</t>
  </si>
  <si>
    <t>7/2 16:00</t>
  </si>
  <si>
    <t>7/2 17:00</t>
  </si>
  <si>
    <t>7/2 18:00</t>
  </si>
  <si>
    <t>7/2 19:00</t>
  </si>
  <si>
    <t>7/2 20:00</t>
  </si>
  <si>
    <t>7/2 21:00</t>
  </si>
  <si>
    <t>7/2 22:00</t>
  </si>
  <si>
    <t>7/2 23:00</t>
  </si>
  <si>
    <t>7/3 0:00</t>
  </si>
  <si>
    <t>7/3 1:00</t>
  </si>
  <si>
    <t>7/3 2:00</t>
  </si>
  <si>
    <t>7/3 3:00</t>
  </si>
  <si>
    <t>7/3 4:00</t>
  </si>
  <si>
    <t>7/3 5:00</t>
  </si>
  <si>
    <t>7/3 6:00</t>
  </si>
  <si>
    <t>7/3 7:00</t>
  </si>
  <si>
    <t>7/3 8:00</t>
  </si>
  <si>
    <t>7/3 9:00</t>
  </si>
  <si>
    <t>7/3 10:00</t>
  </si>
  <si>
    <t>7/3 11:00</t>
  </si>
  <si>
    <t>7/3 12:00</t>
  </si>
  <si>
    <t>7/3 13:00</t>
  </si>
  <si>
    <t>7/3 14:00</t>
  </si>
  <si>
    <t>7/3 15:00</t>
  </si>
  <si>
    <t>7/3 16:00</t>
  </si>
  <si>
    <t>7/3 17:00</t>
  </si>
  <si>
    <t>7/3 18:00</t>
  </si>
  <si>
    <t>7/3 19:00</t>
  </si>
  <si>
    <t>7/3 20:00</t>
  </si>
  <si>
    <t>7/3 21:00</t>
  </si>
  <si>
    <t>7/3 22:00</t>
  </si>
  <si>
    <t>7/3 23:00</t>
  </si>
  <si>
    <t>7/4 0:00</t>
  </si>
  <si>
    <t>7/4 1:00</t>
  </si>
  <si>
    <t>7/4 2:00</t>
  </si>
  <si>
    <t>7/4 3:00</t>
  </si>
  <si>
    <t>7/4 4:00</t>
  </si>
  <si>
    <t>7/4 5:00</t>
  </si>
  <si>
    <t>7/4 6:00</t>
  </si>
  <si>
    <t>7/4 7:00</t>
  </si>
  <si>
    <t>7/4 8:00</t>
  </si>
  <si>
    <t>7/4 9:00</t>
  </si>
  <si>
    <t>7/4 10:00</t>
  </si>
  <si>
    <t>7/4 11:00</t>
  </si>
  <si>
    <t>7/4 12:00</t>
  </si>
  <si>
    <t>7/4 13:00</t>
  </si>
  <si>
    <t>7/4 14:00</t>
  </si>
  <si>
    <t>7/4 15:00</t>
  </si>
  <si>
    <t>7/4 16:00</t>
  </si>
  <si>
    <t>7/4 17:00</t>
  </si>
  <si>
    <t>7/4 18:00</t>
  </si>
  <si>
    <t>7/4 19:00</t>
  </si>
  <si>
    <t>7/4 20:00</t>
  </si>
  <si>
    <t>7/4 21:00</t>
  </si>
  <si>
    <t>7/4 22:00</t>
  </si>
  <si>
    <t>7/4 23:00</t>
  </si>
  <si>
    <t>7/5 0:00</t>
  </si>
  <si>
    <t>7/5 1:00</t>
  </si>
  <si>
    <t>7/5 2:00</t>
  </si>
  <si>
    <t>7/5 3:00</t>
  </si>
  <si>
    <t>7/5 4:00</t>
  </si>
  <si>
    <t>7/5 5:00</t>
  </si>
  <si>
    <t>7/5 6:00</t>
  </si>
  <si>
    <t>7/5 7:00</t>
  </si>
  <si>
    <t>7/5 8:00</t>
  </si>
  <si>
    <t>7/5 9:00</t>
  </si>
  <si>
    <t>7/5 10:00</t>
  </si>
  <si>
    <t>7/5 11:00</t>
  </si>
  <si>
    <t>7/5 12:00</t>
  </si>
  <si>
    <t>7/5 13:00</t>
  </si>
  <si>
    <t>7/5 14:00</t>
  </si>
  <si>
    <t>7/5 15:00</t>
  </si>
  <si>
    <t>7/5 16:00</t>
  </si>
  <si>
    <t>7/5 17:00</t>
  </si>
  <si>
    <t>7/5 18:00</t>
  </si>
  <si>
    <t>7/5 19:00</t>
  </si>
  <si>
    <t>7/5 20:00</t>
  </si>
  <si>
    <t>7/5 21:00</t>
  </si>
  <si>
    <t>7/5 22:00</t>
  </si>
  <si>
    <t>7/5 23:00</t>
  </si>
  <si>
    <t>7/6 0:00</t>
  </si>
  <si>
    <t>7/6 1:00</t>
  </si>
  <si>
    <t>7/6 2:00</t>
  </si>
  <si>
    <t>7/6 3:00</t>
  </si>
  <si>
    <t>7/6 4:00</t>
  </si>
  <si>
    <t>7/6 5:00</t>
  </si>
  <si>
    <t>7/6 6:00</t>
  </si>
  <si>
    <t>7/6 7:00</t>
  </si>
  <si>
    <t>7/6 8:00</t>
  </si>
  <si>
    <t>7/6 9:00</t>
  </si>
  <si>
    <t>7/6 10:00</t>
  </si>
  <si>
    <t>7/6 11:00</t>
  </si>
  <si>
    <t>7/6 12:00</t>
  </si>
  <si>
    <t>7/6 13:00</t>
  </si>
  <si>
    <t>7/6 14:00</t>
  </si>
  <si>
    <t>7/6 15:00</t>
  </si>
  <si>
    <t>7/6 16:00</t>
  </si>
  <si>
    <t>7/6 17:00</t>
  </si>
  <si>
    <t>7/6 18:00</t>
  </si>
  <si>
    <t>7/6 19:00</t>
  </si>
  <si>
    <t>7/6 20:00</t>
  </si>
  <si>
    <t>7/6 21:00</t>
  </si>
  <si>
    <t>7/6 22:00</t>
  </si>
  <si>
    <t>7/6 23:00</t>
  </si>
  <si>
    <t>7/7 0:00</t>
  </si>
  <si>
    <t>7/7 1:00</t>
  </si>
  <si>
    <t>7/7 2:00</t>
  </si>
  <si>
    <t>7/7 3:00</t>
  </si>
  <si>
    <t>7/7 4:00</t>
  </si>
  <si>
    <t>7/7 5:00</t>
  </si>
  <si>
    <t>7/7 6:00</t>
  </si>
  <si>
    <t>7/7 7:00</t>
  </si>
  <si>
    <t>7/7 8:00</t>
  </si>
  <si>
    <t>7/7 9:00</t>
  </si>
  <si>
    <t>7/7 10:00</t>
  </si>
  <si>
    <t>7/7 11:00</t>
  </si>
  <si>
    <t>7/7 12:00</t>
  </si>
  <si>
    <t>7/7 13:00</t>
  </si>
  <si>
    <t>7/7 14:00</t>
  </si>
  <si>
    <t>7/7 15:00</t>
  </si>
  <si>
    <t>7/7 16:00</t>
  </si>
  <si>
    <t>7/7 17:00</t>
  </si>
  <si>
    <t>7/7 18:00</t>
  </si>
  <si>
    <t>7/7 19:00</t>
  </si>
  <si>
    <t>7/7 20:00</t>
  </si>
  <si>
    <t>7/7 21:00</t>
  </si>
  <si>
    <t>7/7 22:00</t>
  </si>
  <si>
    <t>7/7 23:00</t>
  </si>
  <si>
    <t>7/8 0:00</t>
  </si>
  <si>
    <t>7/8 1:00</t>
  </si>
  <si>
    <t>7/8 2:00</t>
  </si>
  <si>
    <t>7/8 3:00</t>
  </si>
  <si>
    <t>7/8 4:00</t>
  </si>
  <si>
    <t>7/8 5:00</t>
  </si>
  <si>
    <t>7/8 6:00</t>
  </si>
  <si>
    <t>7/8 7:00</t>
  </si>
  <si>
    <t>7/8 8:00</t>
  </si>
  <si>
    <t>7/8 9:00</t>
  </si>
  <si>
    <t>7/8 10:00</t>
  </si>
  <si>
    <t>7/8 11:00</t>
  </si>
  <si>
    <t>7/8 12:00</t>
  </si>
  <si>
    <t>7/8 13:00</t>
  </si>
  <si>
    <t>7/8 14:00</t>
  </si>
  <si>
    <t>7/8 15:00</t>
  </si>
  <si>
    <t>7/8 16:00</t>
  </si>
  <si>
    <t>7/8 17:00</t>
  </si>
  <si>
    <t>7/8 18:00</t>
  </si>
  <si>
    <t>7/8 19:00</t>
  </si>
  <si>
    <t>7/8 20:00</t>
  </si>
  <si>
    <t>7/8 21:00</t>
  </si>
  <si>
    <t>7/8 22:00</t>
  </si>
  <si>
    <t>7/8 23:00</t>
  </si>
  <si>
    <t>7/9 0:00</t>
  </si>
  <si>
    <t>7/9 1:00</t>
  </si>
  <si>
    <t>7/9 2:00</t>
  </si>
  <si>
    <t>7/9 3:00</t>
  </si>
  <si>
    <t>7/9 4:00</t>
  </si>
  <si>
    <t>7/9 5:00</t>
  </si>
  <si>
    <t>7/9 6:00</t>
  </si>
  <si>
    <t>7/9 7:00</t>
  </si>
  <si>
    <t>7/9 8:00</t>
  </si>
  <si>
    <t>7/9 9:00</t>
  </si>
  <si>
    <t>7/9 10:00</t>
  </si>
  <si>
    <t>7/9 11:00</t>
  </si>
  <si>
    <t>7/9 12:00</t>
  </si>
  <si>
    <t>7/9 13:00</t>
  </si>
  <si>
    <t>7/9 14:00</t>
  </si>
  <si>
    <t>7/9 15:00</t>
  </si>
  <si>
    <t>7/9 16:00</t>
  </si>
  <si>
    <t>7/9 17:00</t>
  </si>
  <si>
    <t>7/9 18:00</t>
  </si>
  <si>
    <t>7/9 19:00</t>
  </si>
  <si>
    <t>7/9 20:00</t>
  </si>
  <si>
    <t>7/9 21:00</t>
  </si>
  <si>
    <t>7/9 22:00</t>
  </si>
  <si>
    <t>7/9 23:00</t>
  </si>
  <si>
    <t>7/10 0:00</t>
  </si>
  <si>
    <t>7/10 1:00</t>
  </si>
  <si>
    <t>7/10 2:00</t>
  </si>
  <si>
    <t>7/10 3:00</t>
  </si>
  <si>
    <t>7/10 4:00</t>
  </si>
  <si>
    <t>7/10 5:00</t>
  </si>
  <si>
    <t>7/10 6:00</t>
  </si>
  <si>
    <t>7/10 7:00</t>
  </si>
  <si>
    <t>7/10 8:00</t>
  </si>
  <si>
    <t>7/10 9:00</t>
  </si>
  <si>
    <t>7/10 10:00</t>
  </si>
  <si>
    <t>7/10 11:00</t>
  </si>
  <si>
    <t>7/10 12:00</t>
  </si>
  <si>
    <t>7/10 13:00</t>
  </si>
  <si>
    <t>7/10 14:00</t>
  </si>
  <si>
    <t>7/10 15:00</t>
  </si>
  <si>
    <t>7/10 16:00</t>
  </si>
  <si>
    <t>7/10 17:00</t>
  </si>
  <si>
    <t>7/10 18:00</t>
  </si>
  <si>
    <t>7/10 19:00</t>
  </si>
  <si>
    <t>7/10 20:00</t>
  </si>
  <si>
    <t>7/10 21:00</t>
  </si>
  <si>
    <t>7/10 22:00</t>
  </si>
  <si>
    <t>7/10 23:00</t>
  </si>
  <si>
    <t>7/11 0:00</t>
  </si>
  <si>
    <t>7/11 1:00</t>
  </si>
  <si>
    <t>7/11 2:00</t>
  </si>
  <si>
    <t>7/11 3:00</t>
  </si>
  <si>
    <t>7/11 4:00</t>
  </si>
  <si>
    <t>7/11 5:00</t>
  </si>
  <si>
    <t>7/11 6:00</t>
  </si>
  <si>
    <t>7/11 7:00</t>
  </si>
  <si>
    <t>7/11 8:00</t>
  </si>
  <si>
    <t>7/11 9:00</t>
  </si>
  <si>
    <t>7/11 10:00</t>
  </si>
  <si>
    <t>7/11 11:00</t>
  </si>
  <si>
    <t>7/11 12:00</t>
  </si>
  <si>
    <t>7/11 13:00</t>
  </si>
  <si>
    <t>7/11 14:00</t>
  </si>
  <si>
    <t>7/11 15:00</t>
  </si>
  <si>
    <t>7/11 16:00</t>
  </si>
  <si>
    <t>7/11 17:00</t>
  </si>
  <si>
    <t>7/11 18:00</t>
  </si>
  <si>
    <t>7/11 19:00</t>
  </si>
  <si>
    <t>7/11 20:00</t>
  </si>
  <si>
    <t>7/11 21:00</t>
  </si>
  <si>
    <t>7/11 22:00</t>
  </si>
  <si>
    <t>7/11 23:00</t>
  </si>
  <si>
    <t>7/12 0:00</t>
  </si>
  <si>
    <t>7/12 1:00</t>
  </si>
  <si>
    <t>7/12 2:00</t>
  </si>
  <si>
    <t>7/12 3:00</t>
  </si>
  <si>
    <t>7/12 4:00</t>
  </si>
  <si>
    <t>7/12 5:00</t>
  </si>
  <si>
    <t>7/12 6:00</t>
  </si>
  <si>
    <t>7/12 7:00</t>
  </si>
  <si>
    <t>7/12 8:00</t>
  </si>
  <si>
    <t>7/12 9:00</t>
  </si>
  <si>
    <t>7/12 10:00</t>
  </si>
  <si>
    <t>7/12 11:00</t>
  </si>
  <si>
    <t>7/12 12:00</t>
  </si>
  <si>
    <t>7/12 13:00</t>
  </si>
  <si>
    <t>7/12 14:00</t>
  </si>
  <si>
    <t>7/12 15:00</t>
  </si>
  <si>
    <t>7/12 16:00</t>
  </si>
  <si>
    <t>7/12 17:00</t>
  </si>
  <si>
    <t>7/12 18:00</t>
  </si>
  <si>
    <t>7/12 19:00</t>
  </si>
  <si>
    <t>7/12 20:00</t>
  </si>
  <si>
    <t>7/12 21:00</t>
  </si>
  <si>
    <t>7/12 22:00</t>
  </si>
  <si>
    <t>7/12 23:00</t>
  </si>
  <si>
    <t>7/13 0:00</t>
  </si>
  <si>
    <t>7/13 1:00</t>
  </si>
  <si>
    <t>7/13 2:00</t>
  </si>
  <si>
    <t>7/13 3:00</t>
  </si>
  <si>
    <t>7/13 4:00</t>
  </si>
  <si>
    <t>7/13 5:00</t>
  </si>
  <si>
    <t>7/13 6:00</t>
  </si>
  <si>
    <t>7/13 7:00</t>
  </si>
  <si>
    <t>7/13 8:00</t>
  </si>
  <si>
    <t>7/13 9:00</t>
  </si>
  <si>
    <t>7/13 10:00</t>
  </si>
  <si>
    <t>7/13 11:00</t>
  </si>
  <si>
    <t>7/13 12:00</t>
  </si>
  <si>
    <t>7/13 13:00</t>
  </si>
  <si>
    <t>7/13 14:00</t>
  </si>
  <si>
    <t>7/13 15:00</t>
  </si>
  <si>
    <t>7/13 16:00</t>
  </si>
  <si>
    <t>7/13 17:00</t>
  </si>
  <si>
    <t>7/13 18:00</t>
  </si>
  <si>
    <t>7/13 19:00</t>
  </si>
  <si>
    <t>7/13 20:00</t>
  </si>
  <si>
    <t>7/13 21:00</t>
  </si>
  <si>
    <t>7/13 22:00</t>
  </si>
  <si>
    <t>7/13 23:00</t>
  </si>
  <si>
    <t>7/14 0:00</t>
  </si>
  <si>
    <t>7/14 1:00</t>
  </si>
  <si>
    <t>7/14 2:00</t>
  </si>
  <si>
    <t>7/14 3:00</t>
  </si>
  <si>
    <t>7/14 4:00</t>
  </si>
  <si>
    <t>7/14 5:00</t>
  </si>
  <si>
    <t>7/14 6:00</t>
  </si>
  <si>
    <t>7/14 7:00</t>
  </si>
  <si>
    <t>7/14 8:00</t>
  </si>
  <si>
    <t>7/14 9:00</t>
  </si>
  <si>
    <t>7/14 10:00</t>
  </si>
  <si>
    <t>7/14 11:00</t>
  </si>
  <si>
    <t>7/14 12:00</t>
  </si>
  <si>
    <t>7/14 13:00</t>
  </si>
  <si>
    <t>7/14 14:00</t>
  </si>
  <si>
    <t>7/14 15:00</t>
  </si>
  <si>
    <t>7/14 16:00</t>
  </si>
  <si>
    <t>7/14 17:00</t>
  </si>
  <si>
    <t>7/14 18:00</t>
  </si>
  <si>
    <t>7/14 19:00</t>
  </si>
  <si>
    <t>7/14 20:00</t>
  </si>
  <si>
    <t>7/14 21:00</t>
  </si>
  <si>
    <t>7/14 22:00</t>
  </si>
  <si>
    <t>7/14 23:00</t>
  </si>
  <si>
    <t>7/15 0:00</t>
  </si>
  <si>
    <t>7/15 1:00</t>
  </si>
  <si>
    <t>7/15 2:00</t>
  </si>
  <si>
    <t>7/15 3:00</t>
  </si>
  <si>
    <t>7/15 4:00</t>
  </si>
  <si>
    <t>7/15 5:00</t>
  </si>
  <si>
    <t>7/15 6:00</t>
  </si>
  <si>
    <t>7/15 7:00</t>
  </si>
  <si>
    <t>7/15 8:00</t>
  </si>
  <si>
    <t>7/15 9:00</t>
  </si>
  <si>
    <t>7/15 10:00</t>
  </si>
  <si>
    <t>7/15 11:00</t>
  </si>
  <si>
    <t>7/15 12:00</t>
  </si>
  <si>
    <t>7/15 13:00</t>
  </si>
  <si>
    <t>7/15 14:00</t>
  </si>
  <si>
    <t>7/15 15:00</t>
  </si>
  <si>
    <t>7/15 16:00</t>
  </si>
  <si>
    <t>7/15 17:00</t>
  </si>
  <si>
    <t>7/15 18:00</t>
  </si>
  <si>
    <t>7/15 19:00</t>
  </si>
  <si>
    <t>7/15 20:00</t>
  </si>
  <si>
    <t>7/15 21:00</t>
  </si>
  <si>
    <t>7/15 22:00</t>
  </si>
  <si>
    <t>7/15 23:00</t>
  </si>
  <si>
    <t>7/16 0:00</t>
  </si>
  <si>
    <t>7/16 1:00</t>
  </si>
  <si>
    <t>7/16 2:00</t>
  </si>
  <si>
    <t>7/16 3:00</t>
  </si>
  <si>
    <t>7/16 4:00</t>
  </si>
  <si>
    <t>7/16 5:00</t>
  </si>
  <si>
    <t>7/16 6:00</t>
  </si>
  <si>
    <t>7/16 7:00</t>
  </si>
  <si>
    <t>7/16 8:00</t>
  </si>
  <si>
    <t>7/16 9:00</t>
  </si>
  <si>
    <t>7/16 10:00</t>
  </si>
  <si>
    <t>7/16 11:00</t>
  </si>
  <si>
    <t>7/16 12:00</t>
  </si>
  <si>
    <t>7/16 13:00</t>
  </si>
  <si>
    <t>7/16 14:00</t>
  </si>
  <si>
    <t>7/16 15:00</t>
  </si>
  <si>
    <t>7/16 16:00</t>
  </si>
  <si>
    <t>7/16 17:00</t>
  </si>
  <si>
    <t>7/16 18:00</t>
  </si>
  <si>
    <t>7/16 19:00</t>
  </si>
  <si>
    <t>7/16 20:00</t>
  </si>
  <si>
    <t>7/16 21:00</t>
  </si>
  <si>
    <t>7/16 22:00</t>
  </si>
  <si>
    <t>7/16 23:00</t>
  </si>
  <si>
    <t>7/17 0:00</t>
  </si>
  <si>
    <t>7/17 1:00</t>
  </si>
  <si>
    <t>7/17 2:00</t>
  </si>
  <si>
    <t>7/17 3:00</t>
  </si>
  <si>
    <t>7/17 4:00</t>
  </si>
  <si>
    <t>7/17 5:00</t>
  </si>
  <si>
    <t>7/17 6:00</t>
  </si>
  <si>
    <t>7/17 7:00</t>
  </si>
  <si>
    <t>7/17 8:00</t>
  </si>
  <si>
    <t>7/17 9:00</t>
  </si>
  <si>
    <t>7/17 10:00</t>
  </si>
  <si>
    <t>7/17 11:00</t>
  </si>
  <si>
    <t>7/17 12:00</t>
  </si>
  <si>
    <t>7/17 13:00</t>
  </si>
  <si>
    <t>7/17 14:00</t>
  </si>
  <si>
    <t>7/17 15:00</t>
  </si>
  <si>
    <t>7/17 16:00</t>
  </si>
  <si>
    <t>7/17 17:00</t>
  </si>
  <si>
    <t>7/17 18:00</t>
  </si>
  <si>
    <t>7/17 19:00</t>
  </si>
  <si>
    <t>7/17 20:00</t>
  </si>
  <si>
    <t>7/17 21:00</t>
  </si>
  <si>
    <t>7/17 22:00</t>
  </si>
  <si>
    <t>7/17 23:00</t>
  </si>
  <si>
    <t>7/18 0:00</t>
  </si>
  <si>
    <t>7/18 1:00</t>
  </si>
  <si>
    <t>7/18 2:00</t>
  </si>
  <si>
    <t>7/18 3:00</t>
  </si>
  <si>
    <t>7/18 4:00</t>
  </si>
  <si>
    <t>7/18 5:00</t>
  </si>
  <si>
    <t>7/18 6:00</t>
  </si>
  <si>
    <t>7/18 7:00</t>
  </si>
  <si>
    <t>7/18 8:00</t>
  </si>
  <si>
    <t>7/18 9:00</t>
  </si>
  <si>
    <t>7/18 10:00</t>
  </si>
  <si>
    <t>7/18 11:00</t>
  </si>
  <si>
    <t>7/18 12:00</t>
  </si>
  <si>
    <t>7/18 13:00</t>
  </si>
  <si>
    <t>7/18 14:00</t>
  </si>
  <si>
    <t>7/18 15:00</t>
  </si>
  <si>
    <t>7/18 16:00</t>
  </si>
  <si>
    <t>7/18 17:00</t>
  </si>
  <si>
    <t>7/18 18:00</t>
  </si>
  <si>
    <t>7/18 19:00</t>
  </si>
  <si>
    <t>7/18 20:00</t>
  </si>
  <si>
    <t>7/18 21:00</t>
  </si>
  <si>
    <t>7/18 22:00</t>
  </si>
  <si>
    <t>7/18 23:00</t>
  </si>
  <si>
    <t>7/19 0:00</t>
  </si>
  <si>
    <t>7/19 1:00</t>
  </si>
  <si>
    <t>7/19 2:00</t>
  </si>
  <si>
    <t>7/19 3:00</t>
  </si>
  <si>
    <t>7/19 4:00</t>
  </si>
  <si>
    <t>7/19 5:00</t>
  </si>
  <si>
    <t>7/19 6:00</t>
  </si>
  <si>
    <t>7/19 7:00</t>
  </si>
  <si>
    <t>7/19 8:00</t>
  </si>
  <si>
    <t>7/19 9:00</t>
  </si>
  <si>
    <t>7/19 10:00</t>
  </si>
  <si>
    <t>7/19 11:00</t>
  </si>
  <si>
    <t>7/19 12:00</t>
  </si>
  <si>
    <t>7/19 13:00</t>
  </si>
  <si>
    <t>7/19 14:00</t>
  </si>
  <si>
    <t>7/19 15:00</t>
  </si>
  <si>
    <t>7/19 16:00</t>
  </si>
  <si>
    <t>7/19 17:00</t>
  </si>
  <si>
    <t>7/19 18:00</t>
  </si>
  <si>
    <t>7/19 19:00</t>
  </si>
  <si>
    <t>7/19 20:00</t>
  </si>
  <si>
    <t>7/19 21:00</t>
  </si>
  <si>
    <t>7/19 22:00</t>
  </si>
  <si>
    <t>7/19 23:00</t>
  </si>
  <si>
    <t>7/20 0:00</t>
  </si>
  <si>
    <t>7/20 1:00</t>
  </si>
  <si>
    <t>7/20 2:00</t>
  </si>
  <si>
    <t>7/20 3:00</t>
  </si>
  <si>
    <t>7/20 4:00</t>
  </si>
  <si>
    <t>7/20 5:00</t>
  </si>
  <si>
    <t>7/20 6:00</t>
  </si>
  <si>
    <t>7/20 7:00</t>
  </si>
  <si>
    <t>7/20 8:00</t>
  </si>
  <si>
    <t>7/20 9:00</t>
  </si>
  <si>
    <t>7/20 10:00</t>
  </si>
  <si>
    <t>7/20 11:00</t>
  </si>
  <si>
    <t>7/20 12:00</t>
  </si>
  <si>
    <t>7/20 13:00</t>
  </si>
  <si>
    <t>7/20 14:00</t>
  </si>
  <si>
    <t>7/20 15:00</t>
  </si>
  <si>
    <t>7/20 16:00</t>
  </si>
  <si>
    <t>7/20 17:00</t>
  </si>
  <si>
    <t>7/20 18:00</t>
  </si>
  <si>
    <t>7/20 19:00</t>
  </si>
  <si>
    <t>7/20 20:00</t>
  </si>
  <si>
    <t>7/20 21:00</t>
  </si>
  <si>
    <t>7/20 22:00</t>
  </si>
  <si>
    <t>7/20 23:00</t>
  </si>
  <si>
    <t>7/21 0:00</t>
  </si>
  <si>
    <t>7/21 1:00</t>
  </si>
  <si>
    <t>7/21 2:00</t>
  </si>
  <si>
    <t>7/21 3:00</t>
  </si>
  <si>
    <t>7/21 4:00</t>
  </si>
  <si>
    <t>7/21 5:00</t>
  </si>
  <si>
    <t>7/21 6:00</t>
  </si>
  <si>
    <t>7/21 7:00</t>
  </si>
  <si>
    <t>7/21 8:00</t>
  </si>
  <si>
    <t>7/21 9:00</t>
  </si>
  <si>
    <t>7/21 10:00</t>
  </si>
  <si>
    <t>7/21 11:00</t>
  </si>
  <si>
    <t>7/21 12:00</t>
  </si>
  <si>
    <t>7/21 13:00</t>
  </si>
  <si>
    <t>7/21 14:00</t>
  </si>
  <si>
    <t>7/21 15:00</t>
  </si>
  <si>
    <t>7/21 16:00</t>
  </si>
  <si>
    <t>7/21 17:00</t>
  </si>
  <si>
    <t>7/21 18:00</t>
  </si>
  <si>
    <t>7/21 19:00</t>
  </si>
  <si>
    <t>7/21 20:00</t>
  </si>
  <si>
    <t>7/21 21:00</t>
  </si>
  <si>
    <t>7/21 22:00</t>
  </si>
  <si>
    <t>7/21 23:00</t>
  </si>
  <si>
    <t>7/22 0:00</t>
  </si>
  <si>
    <t>7/22 1:00</t>
  </si>
  <si>
    <t>7/22 2:00</t>
  </si>
  <si>
    <t>7/22 3:00</t>
  </si>
  <si>
    <t>7/22 4:00</t>
  </si>
  <si>
    <t>7/22 5:00</t>
  </si>
  <si>
    <t>7/22 6:00</t>
  </si>
  <si>
    <t>7/22 7:00</t>
  </si>
  <si>
    <t>7/22 8:00</t>
  </si>
  <si>
    <t>7/22 9:00</t>
  </si>
  <si>
    <t>7/22 10:00</t>
  </si>
  <si>
    <t>7/22 11:00</t>
  </si>
  <si>
    <t>7/22 12:00</t>
  </si>
  <si>
    <t>7/22 13:00</t>
  </si>
  <si>
    <t>7/22 14:00</t>
  </si>
  <si>
    <t>7/22 15:00</t>
  </si>
  <si>
    <t>7/22 16:00</t>
  </si>
  <si>
    <t>7/22 17:00</t>
  </si>
  <si>
    <t>7/22 18:00</t>
  </si>
  <si>
    <t>7/22 19:00</t>
  </si>
  <si>
    <t>7/22 20:00</t>
  </si>
  <si>
    <t>7/22 21:00</t>
  </si>
  <si>
    <t>7/22 22:00</t>
  </si>
  <si>
    <t>7/22 23:00</t>
  </si>
  <si>
    <t>7/23 0:00</t>
  </si>
  <si>
    <t>7/23 1:00</t>
  </si>
  <si>
    <t>7/23 2:00</t>
  </si>
  <si>
    <t>7/23 3:00</t>
  </si>
  <si>
    <t>7/23 4:00</t>
  </si>
  <si>
    <t>7/23 5:00</t>
  </si>
  <si>
    <t>7/23 6:00</t>
  </si>
  <si>
    <t>7/23 7:00</t>
  </si>
  <si>
    <t>7/23 8:00</t>
  </si>
  <si>
    <t>7/23 9:00</t>
  </si>
  <si>
    <t>7/23 10:00</t>
  </si>
  <si>
    <t>7/23 11:00</t>
  </si>
  <si>
    <t>7/23 12:00</t>
  </si>
  <si>
    <t>7/23 13:00</t>
  </si>
  <si>
    <t>7/23 14:00</t>
  </si>
  <si>
    <t>7/23 15:00</t>
  </si>
  <si>
    <t>7/23 16:00</t>
  </si>
  <si>
    <t>7/23 17:00</t>
  </si>
  <si>
    <t>7/23 18:00</t>
  </si>
  <si>
    <t>7/23 19:00</t>
  </si>
  <si>
    <t>7/23 20:00</t>
  </si>
  <si>
    <t>7/23 21:00</t>
  </si>
  <si>
    <t>7/23 22:00</t>
  </si>
  <si>
    <t>7/23 23:00</t>
  </si>
  <si>
    <t>7/24 0:00</t>
  </si>
  <si>
    <t>7/24 1:00</t>
  </si>
  <si>
    <t>7/24 2:00</t>
  </si>
  <si>
    <t>7/24 3:00</t>
  </si>
  <si>
    <t>7/24 4:00</t>
  </si>
  <si>
    <t>7/24 5:00</t>
  </si>
  <si>
    <t>7/24 6:00</t>
  </si>
  <si>
    <t>7/24 7:00</t>
  </si>
  <si>
    <t>7/24 8:00</t>
  </si>
  <si>
    <t>7/24 9:00</t>
  </si>
  <si>
    <t>7/24 10:00</t>
  </si>
  <si>
    <t>7/24 11:00</t>
  </si>
  <si>
    <t>7/24 12:00</t>
  </si>
  <si>
    <t>7/24 13:00</t>
  </si>
  <si>
    <t>7/24 14:00</t>
  </si>
  <si>
    <t>7/24 15:00</t>
  </si>
  <si>
    <t>7/24 16:00</t>
  </si>
  <si>
    <t>7/24 17:00</t>
  </si>
  <si>
    <t>7/24 18:00</t>
  </si>
  <si>
    <t>7/24 19:00</t>
  </si>
  <si>
    <t>7/24 20:00</t>
  </si>
  <si>
    <t>7/24 21:00</t>
  </si>
  <si>
    <t>7/24 22:00</t>
  </si>
  <si>
    <t>7/24 23:00</t>
  </si>
  <si>
    <t>7/25 0:00</t>
  </si>
  <si>
    <t>7/25 1:00</t>
  </si>
  <si>
    <t>7/25 2:00</t>
  </si>
  <si>
    <t>7/25 3:00</t>
  </si>
  <si>
    <t>7/25 4:00</t>
  </si>
  <si>
    <t>7/25 5:00</t>
  </si>
  <si>
    <t>7/25 6:00</t>
  </si>
  <si>
    <t>7/25 7:00</t>
  </si>
  <si>
    <t>7/25 8:00</t>
  </si>
  <si>
    <t>7/25 9:00</t>
  </si>
  <si>
    <t>7/25 10:00</t>
  </si>
  <si>
    <t>7/25 11:00</t>
  </si>
  <si>
    <t>7/25 12:00</t>
  </si>
  <si>
    <t>7/25 13:00</t>
  </si>
  <si>
    <t>7/25 14:00</t>
  </si>
  <si>
    <t>7/25 15:00</t>
  </si>
  <si>
    <t>7/25 16:00</t>
  </si>
  <si>
    <t>7/25 17:00</t>
  </si>
  <si>
    <t>7/25 18:00</t>
  </si>
  <si>
    <t>7/25 19:00</t>
  </si>
  <si>
    <t>7/25 20:00</t>
  </si>
  <si>
    <t>7/25 21:00</t>
  </si>
  <si>
    <t>7/25 22:00</t>
  </si>
  <si>
    <t>7/25 23:00</t>
  </si>
  <si>
    <t>7/26 0:00</t>
  </si>
  <si>
    <t>7/26 1:00</t>
  </si>
  <si>
    <t>7/26 2:00</t>
  </si>
  <si>
    <t>7/26 3:00</t>
  </si>
  <si>
    <t>7/26 4:00</t>
  </si>
  <si>
    <t>7/26 5:00</t>
  </si>
  <si>
    <t>7/26 6:00</t>
  </si>
  <si>
    <t>7/26 7:00</t>
  </si>
  <si>
    <t>7/26 8:00</t>
  </si>
  <si>
    <t>7/26 9:00</t>
  </si>
  <si>
    <t>7/26 10:00</t>
  </si>
  <si>
    <t>7/26 11:00</t>
  </si>
  <si>
    <t>7/26 12:00</t>
  </si>
  <si>
    <t>7/26 13:00</t>
  </si>
  <si>
    <t>7/26 14:00</t>
  </si>
  <si>
    <t>7/26 15:00</t>
  </si>
  <si>
    <t>7/26 16:00</t>
  </si>
  <si>
    <t>7/26 17:00</t>
  </si>
  <si>
    <t>7/26 18:00</t>
  </si>
  <si>
    <t>7/26 19:00</t>
  </si>
  <si>
    <t>7/26 20:00</t>
  </si>
  <si>
    <t>7/26 21:00</t>
  </si>
  <si>
    <t>7/26 22:00</t>
  </si>
  <si>
    <t>7/26 23:00</t>
  </si>
  <si>
    <t>7/27 0:00</t>
  </si>
  <si>
    <t>7/27 1:00</t>
  </si>
  <si>
    <t>7/27 2:00</t>
  </si>
  <si>
    <t>7/27 3:00</t>
  </si>
  <si>
    <t>7/27 4:00</t>
  </si>
  <si>
    <t>7/27 5:00</t>
  </si>
  <si>
    <t>7/27 6:00</t>
  </si>
  <si>
    <t>7/27 7:00</t>
  </si>
  <si>
    <t>7/27 8:00</t>
  </si>
  <si>
    <t>7/27 9:00</t>
  </si>
  <si>
    <t>7/27 10:00</t>
  </si>
  <si>
    <t>7/27 11:00</t>
  </si>
  <si>
    <t>7/27 12:00</t>
  </si>
  <si>
    <t>7/27 13:00</t>
  </si>
  <si>
    <t>7/27 14:00</t>
  </si>
  <si>
    <t>7/27 15:00</t>
  </si>
  <si>
    <t>7/27 16:00</t>
  </si>
  <si>
    <t>7/27 17:00</t>
  </si>
  <si>
    <t>7/27 18:00</t>
  </si>
  <si>
    <t>7/27 19:00</t>
  </si>
  <si>
    <t>7/27 20:00</t>
  </si>
  <si>
    <t>7/27 21:00</t>
  </si>
  <si>
    <t>7/27 22:00</t>
  </si>
  <si>
    <t>7/27 23:00</t>
  </si>
  <si>
    <t>7/28 0:00</t>
  </si>
  <si>
    <t>7/28 1:00</t>
  </si>
  <si>
    <t>7/28 2:00</t>
  </si>
  <si>
    <t>7/28 3:00</t>
  </si>
  <si>
    <t>7/28 4:00</t>
  </si>
  <si>
    <t>7/28 5:00</t>
  </si>
  <si>
    <t>7/28 6:00</t>
  </si>
  <si>
    <t>7/28 7:00</t>
  </si>
  <si>
    <t>7/28 8:00</t>
  </si>
  <si>
    <t>7/28 9:00</t>
  </si>
  <si>
    <t>7/28 10:00</t>
  </si>
  <si>
    <t>7/28 11:00</t>
  </si>
  <si>
    <t>7/28 12:00</t>
  </si>
  <si>
    <t>7/28 13:00</t>
  </si>
  <si>
    <t>7/28 14:00</t>
  </si>
  <si>
    <t>7/28 15:00</t>
  </si>
  <si>
    <t>7/28 16:00</t>
  </si>
  <si>
    <t>7/28 17:00</t>
  </si>
  <si>
    <t>7/28 18:00</t>
  </si>
  <si>
    <t>7/28 19:00</t>
  </si>
  <si>
    <t>7/28 20:00</t>
  </si>
  <si>
    <t>7/28 21:00</t>
  </si>
  <si>
    <t>7/28 22:00</t>
  </si>
  <si>
    <t>7/28 23:00</t>
  </si>
  <si>
    <t>7/29 0:00</t>
  </si>
  <si>
    <t>7/29 1:00</t>
  </si>
  <si>
    <t>7/29 2:00</t>
  </si>
  <si>
    <t>7/29 3:00</t>
  </si>
  <si>
    <t>7/29 4:00</t>
  </si>
  <si>
    <t>7/29 5:00</t>
  </si>
  <si>
    <t>7/29 6:00</t>
  </si>
  <si>
    <t>7/29 7:00</t>
  </si>
  <si>
    <t>7/29 8:00</t>
  </si>
  <si>
    <t>7/29 9:00</t>
  </si>
  <si>
    <t>7/29 10:00</t>
  </si>
  <si>
    <t>7/29 11:00</t>
  </si>
  <si>
    <t>7/29 12:00</t>
  </si>
  <si>
    <t>7/29 13:00</t>
  </si>
  <si>
    <t>7/29 14:00</t>
  </si>
  <si>
    <t>7/29 15:00</t>
  </si>
  <si>
    <t>7/29 16:00</t>
  </si>
  <si>
    <t>7/29 17:00</t>
  </si>
  <si>
    <t>7/29 18:00</t>
  </si>
  <si>
    <t>7/29 19:00</t>
  </si>
  <si>
    <t>7/29 20:00</t>
  </si>
  <si>
    <t>7/29 21:00</t>
  </si>
  <si>
    <t>7/29 22:00</t>
  </si>
  <si>
    <t>7/29 23:00</t>
  </si>
  <si>
    <t>7/30 0:00</t>
  </si>
  <si>
    <t>7/30 1:00</t>
  </si>
  <si>
    <t>7/30 2:00</t>
  </si>
  <si>
    <t>7/30 3:00</t>
  </si>
  <si>
    <t>7/30 4:00</t>
  </si>
  <si>
    <t>7/30 5:00</t>
  </si>
  <si>
    <t>7/30 6:00</t>
  </si>
  <si>
    <t>7/30 7:00</t>
  </si>
  <si>
    <t>7/30 8:00</t>
  </si>
  <si>
    <t>7/30 9:00</t>
  </si>
  <si>
    <t>7/30 10:00</t>
  </si>
  <si>
    <t>7/30 11:00</t>
  </si>
  <si>
    <t>7/30 12:00</t>
  </si>
  <si>
    <t>7/30 13:00</t>
  </si>
  <si>
    <t>7/30 14:00</t>
  </si>
  <si>
    <t>7/30 15:00</t>
  </si>
  <si>
    <t>7/30 16:00</t>
  </si>
  <si>
    <t>7/30 17:00</t>
  </si>
  <si>
    <t>7/30 18:00</t>
  </si>
  <si>
    <t>7/30 19:00</t>
  </si>
  <si>
    <t>7/30 20:00</t>
  </si>
  <si>
    <t>7/30 21:00</t>
  </si>
  <si>
    <t>7/30 22:00</t>
  </si>
  <si>
    <t>7/30 23:00</t>
  </si>
  <si>
    <t>7/31 0:00</t>
  </si>
  <si>
    <t>7/31 1:00</t>
  </si>
  <si>
    <t>7/31 2:00</t>
  </si>
  <si>
    <t>7/31 3:00</t>
  </si>
  <si>
    <t>7/31 4:00</t>
  </si>
  <si>
    <t>7/31 5:00</t>
  </si>
  <si>
    <t>7/31 6:00</t>
  </si>
  <si>
    <t>7/31 7:00</t>
  </si>
  <si>
    <t>7/31 8:00</t>
  </si>
  <si>
    <t>7/31 9:00</t>
  </si>
  <si>
    <t>7/31 10:00</t>
  </si>
  <si>
    <t>7/31 11:00</t>
  </si>
  <si>
    <t>7/31 12:00</t>
  </si>
  <si>
    <t>7/31 13:00</t>
  </si>
  <si>
    <t>7/31 14:00</t>
  </si>
  <si>
    <t>7/31 15:00</t>
  </si>
  <si>
    <t>7/31 16:00</t>
  </si>
  <si>
    <t>7/31 17:00</t>
  </si>
  <si>
    <t>7/31 18:00</t>
  </si>
  <si>
    <t>7/31 19:00</t>
  </si>
  <si>
    <t>7/31 20:00</t>
  </si>
  <si>
    <t>7/31 21:00</t>
  </si>
  <si>
    <t>7/31 22:00</t>
  </si>
  <si>
    <t>7/31 23:00</t>
  </si>
  <si>
    <t>8/1 0:00</t>
  </si>
  <si>
    <t>8/1 1:00</t>
  </si>
  <si>
    <t>8/1 2:00</t>
  </si>
  <si>
    <t>8/1 3:00</t>
  </si>
  <si>
    <t>8/1 4:00</t>
  </si>
  <si>
    <t>8/1 5:00</t>
  </si>
  <si>
    <t>8/1 6:00</t>
  </si>
  <si>
    <t>8/1 7:00</t>
  </si>
  <si>
    <t>8/1 8:00</t>
  </si>
  <si>
    <t>8/1 9:00</t>
  </si>
  <si>
    <t>8/1 10:00</t>
  </si>
  <si>
    <t>8/1 11:00</t>
  </si>
  <si>
    <t>8/1 12:00</t>
  </si>
  <si>
    <t>8/1 13:00</t>
  </si>
  <si>
    <t>8/1 14:00</t>
  </si>
  <si>
    <t>8/1 15:00</t>
  </si>
  <si>
    <t>8/1 16:00</t>
  </si>
  <si>
    <t>8/1 17:00</t>
  </si>
  <si>
    <t>8/1 18:00</t>
  </si>
  <si>
    <t>8/1 19:00</t>
  </si>
  <si>
    <t>8/1 20:00</t>
  </si>
  <si>
    <t>8/1 21:00</t>
  </si>
  <si>
    <t>8/1 22:00</t>
  </si>
  <si>
    <t>8/1 23:00</t>
  </si>
  <si>
    <t>8/2 0:00</t>
  </si>
  <si>
    <t>8/2 1:00</t>
  </si>
  <si>
    <t>8/2 2:00</t>
  </si>
  <si>
    <t>8/2 3:00</t>
  </si>
  <si>
    <t>8/2 4:00</t>
  </si>
  <si>
    <t>8/2 5:00</t>
  </si>
  <si>
    <t>8/2 6:00</t>
  </si>
  <si>
    <t>8/2 7:00</t>
  </si>
  <si>
    <t>8/2 8:00</t>
  </si>
  <si>
    <t>8/2 9:00</t>
  </si>
  <si>
    <t>8/2 10:00</t>
  </si>
  <si>
    <t>8/2 11:00</t>
  </si>
  <si>
    <t>8/2 12:00</t>
  </si>
  <si>
    <t>8/2 13:00</t>
  </si>
  <si>
    <t>8/2 14:00</t>
  </si>
  <si>
    <t>8/2 15:00</t>
  </si>
  <si>
    <t>8/2 16:00</t>
  </si>
  <si>
    <t>8/2 17:00</t>
  </si>
  <si>
    <t>8/2 18:00</t>
  </si>
  <si>
    <t>8/2 19:00</t>
  </si>
  <si>
    <t>8/2 20:00</t>
  </si>
  <si>
    <t>8/2 21:00</t>
  </si>
  <si>
    <t>8/2 22:00</t>
  </si>
  <si>
    <t>8/2 23:00</t>
  </si>
  <si>
    <t>8/3 0:00</t>
  </si>
  <si>
    <t>8/3 1:00</t>
  </si>
  <si>
    <t>8/3 2:00</t>
  </si>
  <si>
    <t>8/3 3:00</t>
  </si>
  <si>
    <t>8/3 4:00</t>
  </si>
  <si>
    <t>8/3 5:00</t>
  </si>
  <si>
    <t>8/3 6:00</t>
  </si>
  <si>
    <t>8/3 7:00</t>
  </si>
  <si>
    <t>8/3 8:00</t>
  </si>
  <si>
    <t>8/3 9:00</t>
  </si>
  <si>
    <t>8/3 10:00</t>
  </si>
  <si>
    <t>8/3 11:00</t>
  </si>
  <si>
    <t>8/3 12:00</t>
  </si>
  <si>
    <t>8/3 13:00</t>
  </si>
  <si>
    <t>8/3 14:00</t>
  </si>
  <si>
    <t>8/3 15:00</t>
  </si>
  <si>
    <t>8/3 16:00</t>
  </si>
  <si>
    <t>8/3 17:00</t>
  </si>
  <si>
    <t>8/3 18:00</t>
  </si>
  <si>
    <t>8/3 19:00</t>
  </si>
  <si>
    <t>8/3 20:00</t>
  </si>
  <si>
    <t>8/3 21:00</t>
  </si>
  <si>
    <t>8/3 22:00</t>
  </si>
  <si>
    <t>8/3 23:00</t>
  </si>
  <si>
    <t>8/4 0:00</t>
  </si>
  <si>
    <t>8/4 1:00</t>
  </si>
  <si>
    <t>8/4 2:00</t>
  </si>
  <si>
    <t>8/4 3:00</t>
  </si>
  <si>
    <t>8/4 4:00</t>
  </si>
  <si>
    <t>8/4 5:00</t>
  </si>
  <si>
    <t>8/4 6:00</t>
  </si>
  <si>
    <t>8/4 7:00</t>
  </si>
  <si>
    <t>8/4 8:00</t>
  </si>
  <si>
    <t>8/4 9:00</t>
  </si>
  <si>
    <t>8/4 10:00</t>
  </si>
  <si>
    <t>8/4 11:00</t>
  </si>
  <si>
    <t>8/4 12:00</t>
  </si>
  <si>
    <t>8/4 13:00</t>
  </si>
  <si>
    <t>8/4 14:00</t>
  </si>
  <si>
    <t>8/4 15:00</t>
  </si>
  <si>
    <t>8/4 16:00</t>
  </si>
  <si>
    <t>8/4 17:00</t>
  </si>
  <si>
    <t>8/4 18:00</t>
  </si>
  <si>
    <t>8/4 19:00</t>
  </si>
  <si>
    <t>8/4 20:00</t>
  </si>
  <si>
    <t>8/4 21:00</t>
  </si>
  <si>
    <t>8/4 22:00</t>
  </si>
  <si>
    <t>8/4 23:00</t>
  </si>
  <si>
    <t>8/5 0:00</t>
  </si>
  <si>
    <t>8/5 1:00</t>
  </si>
  <si>
    <t>8/5 2:00</t>
  </si>
  <si>
    <t>8/5 3:00</t>
  </si>
  <si>
    <t>8/5 4:00</t>
  </si>
  <si>
    <t>8/5 5:00</t>
  </si>
  <si>
    <t>8/5 6:00</t>
  </si>
  <si>
    <t>8/5 7:00</t>
  </si>
  <si>
    <t>8/5 8:00</t>
  </si>
  <si>
    <t>8/5 9:00</t>
  </si>
  <si>
    <t>8/5 10:00</t>
  </si>
  <si>
    <t>8/5 11:00</t>
  </si>
  <si>
    <t>8/5 12:00</t>
  </si>
  <si>
    <t>8/5 13:00</t>
  </si>
  <si>
    <t>8/5 14:00</t>
  </si>
  <si>
    <t>8/5 15:00</t>
  </si>
  <si>
    <t>8/5 16:00</t>
  </si>
  <si>
    <t>8/5 17:00</t>
  </si>
  <si>
    <t>8/5 18:00</t>
  </si>
  <si>
    <t>8/5 19:00</t>
  </si>
  <si>
    <t>8/5 20:00</t>
  </si>
  <si>
    <t>8/5 21:00</t>
  </si>
  <si>
    <t>8/5 22:00</t>
  </si>
  <si>
    <t>8/5 23:00</t>
  </si>
  <si>
    <t>8/6 0:00</t>
  </si>
  <si>
    <t>8/6 1:00</t>
  </si>
  <si>
    <t>8/6 2:00</t>
  </si>
  <si>
    <t>8/6 3:00</t>
  </si>
  <si>
    <t>8/6 4:00</t>
  </si>
  <si>
    <t>8/6 5:00</t>
  </si>
  <si>
    <t>8/6 6:00</t>
  </si>
  <si>
    <t>8/6 7:00</t>
  </si>
  <si>
    <t>8/6 8:00</t>
  </si>
  <si>
    <t>8/6 9:00</t>
  </si>
  <si>
    <t>8/6 10:00</t>
  </si>
  <si>
    <t>8/6 11:00</t>
  </si>
  <si>
    <t>8/6 12:00</t>
  </si>
  <si>
    <t>8/6 13:00</t>
  </si>
  <si>
    <t>8/6 14:00</t>
  </si>
  <si>
    <t>8/6 15:00</t>
  </si>
  <si>
    <t>8/6 16:00</t>
  </si>
  <si>
    <t>8/6 17:00</t>
  </si>
  <si>
    <t>8/6 18:00</t>
  </si>
  <si>
    <t>8/6 19:00</t>
  </si>
  <si>
    <t>8/6 20:00</t>
  </si>
  <si>
    <t>8/6 21:00</t>
  </si>
  <si>
    <t>8/6 22:00</t>
  </si>
  <si>
    <t>8/6 23:00</t>
  </si>
  <si>
    <t>8/7 0:00</t>
  </si>
  <si>
    <t>8/7 1:00</t>
  </si>
  <si>
    <t>8/7 2:00</t>
  </si>
  <si>
    <t>8/7 3:00</t>
  </si>
  <si>
    <t>8/7 4:00</t>
  </si>
  <si>
    <t>8/7 5:00</t>
  </si>
  <si>
    <t>8/7 6:00</t>
  </si>
  <si>
    <t>8/7 7:00</t>
  </si>
  <si>
    <t>8/7 8:00</t>
  </si>
  <si>
    <t>8/7 9:00</t>
  </si>
  <si>
    <t>8/7 10:00</t>
  </si>
  <si>
    <t>8/7 11:00</t>
  </si>
  <si>
    <t>8/7 12:00</t>
  </si>
  <si>
    <t>8/7 13:00</t>
  </si>
  <si>
    <t>8/7 14:00</t>
  </si>
  <si>
    <t>8/7 15:00</t>
  </si>
  <si>
    <t>8/7 16:00</t>
  </si>
  <si>
    <t>8/7 17:00</t>
  </si>
  <si>
    <t>8/7 18:00</t>
  </si>
  <si>
    <t>8/7 19:00</t>
  </si>
  <si>
    <t>8/7 20:00</t>
  </si>
  <si>
    <t>8/7 21:00</t>
  </si>
  <si>
    <t>8/7 22:00</t>
  </si>
  <si>
    <t>8/7 23:00</t>
  </si>
  <si>
    <t>8/8 0:00</t>
  </si>
  <si>
    <t>8/8 1:00</t>
  </si>
  <si>
    <t>8/8 2:00</t>
  </si>
  <si>
    <t>8/8 3:00</t>
  </si>
  <si>
    <t>8/8 4:00</t>
  </si>
  <si>
    <t>8/8 5:00</t>
  </si>
  <si>
    <t>8/8 6:00</t>
  </si>
  <si>
    <t>8/8 7:00</t>
  </si>
  <si>
    <t>8/8 8:00</t>
  </si>
  <si>
    <t>8/8 9:00</t>
  </si>
  <si>
    <t>8/8 10:00</t>
  </si>
  <si>
    <t>8/8 11:00</t>
  </si>
  <si>
    <t>8/8 12:00</t>
  </si>
  <si>
    <t>8/8 13:00</t>
  </si>
  <si>
    <t>8/8 14:00</t>
  </si>
  <si>
    <t>8/8 15:00</t>
  </si>
  <si>
    <t>8/8 16:00</t>
  </si>
  <si>
    <t>8/8 17:00</t>
  </si>
  <si>
    <t>8/8 18:00</t>
  </si>
  <si>
    <t>8/8 19:00</t>
  </si>
  <si>
    <t>8/8 20:00</t>
  </si>
  <si>
    <t>8/8 21:00</t>
  </si>
  <si>
    <t>8/8 22:00</t>
  </si>
  <si>
    <t>8/8 23:00</t>
  </si>
  <si>
    <t>8/9 0:00</t>
  </si>
  <si>
    <t>8/9 1:00</t>
  </si>
  <si>
    <t>8/9 2:00</t>
  </si>
  <si>
    <t>8/9 3:00</t>
  </si>
  <si>
    <t>8/9 4:00</t>
  </si>
  <si>
    <t>8/9 5:00</t>
  </si>
  <si>
    <t>8/9 6:00</t>
  </si>
  <si>
    <t>8/9 7:00</t>
  </si>
  <si>
    <t>8/9 8:00</t>
  </si>
  <si>
    <t>8/9 9:00</t>
  </si>
  <si>
    <t>8/9 10:00</t>
  </si>
  <si>
    <t>8/9 11:00</t>
  </si>
  <si>
    <t>8/9 12:00</t>
  </si>
  <si>
    <t>8/9 13:00</t>
  </si>
  <si>
    <t>8/9 14:00</t>
  </si>
  <si>
    <t>8/9 15:00</t>
  </si>
  <si>
    <t>8/9 16:00</t>
  </si>
  <si>
    <t>8/9 17:00</t>
  </si>
  <si>
    <t>8/9 18:00</t>
  </si>
  <si>
    <t>8/9 19:00</t>
  </si>
  <si>
    <t>8/9 20:00</t>
  </si>
  <si>
    <t>8/9 21:00</t>
  </si>
  <si>
    <t>8/9 22:00</t>
  </si>
  <si>
    <t>8/9 23:00</t>
  </si>
  <si>
    <t>8/10 0:00</t>
  </si>
  <si>
    <t>8/10 1:00</t>
  </si>
  <si>
    <t>8/10 2:00</t>
  </si>
  <si>
    <t>8/10 3:00</t>
  </si>
  <si>
    <t>8/10 4:00</t>
  </si>
  <si>
    <t>8/10 5:00</t>
  </si>
  <si>
    <t>8/10 6:00</t>
  </si>
  <si>
    <t>8/10 7:00</t>
  </si>
  <si>
    <t>8/10 8:00</t>
  </si>
  <si>
    <t>8/10 9:00</t>
  </si>
  <si>
    <t>8/10 10:00</t>
  </si>
  <si>
    <t>8/10 11:00</t>
  </si>
  <si>
    <t>8/10 12:00</t>
  </si>
  <si>
    <t>8/10 13:00</t>
  </si>
  <si>
    <t>8/10 14:00</t>
  </si>
  <si>
    <t>8/10 15:00</t>
  </si>
  <si>
    <t>8/10 16:00</t>
  </si>
  <si>
    <t>8/10 17:00</t>
  </si>
  <si>
    <t>8/10 18:00</t>
  </si>
  <si>
    <t>8/10 19:00</t>
  </si>
  <si>
    <t>8/10 20:00</t>
  </si>
  <si>
    <t>8/10 21:00</t>
  </si>
  <si>
    <t>8/10 22:00</t>
  </si>
  <si>
    <t>8/10 23:00</t>
  </si>
  <si>
    <t>8/11 0:00</t>
  </si>
  <si>
    <t>8/11 1:00</t>
  </si>
  <si>
    <t>8/11 2:00</t>
  </si>
  <si>
    <t>8/11 3:00</t>
  </si>
  <si>
    <t>8/11 4:00</t>
  </si>
  <si>
    <t>8/11 5:00</t>
  </si>
  <si>
    <t>8/11 6:00</t>
  </si>
  <si>
    <t>8/11 7:00</t>
  </si>
  <si>
    <t>8/11 8:00</t>
  </si>
  <si>
    <t>8/11 9:00</t>
  </si>
  <si>
    <t>8/11 10:00</t>
  </si>
  <si>
    <t>8/11 11:00</t>
  </si>
  <si>
    <t>8/11 12:00</t>
  </si>
  <si>
    <t>8/11 13:00</t>
  </si>
  <si>
    <t>8/11 14:00</t>
  </si>
  <si>
    <t>8/11 15:00</t>
  </si>
  <si>
    <t>8/11 16:00</t>
  </si>
  <si>
    <t>8/11 17:00</t>
  </si>
  <si>
    <t>8/11 18:00</t>
  </si>
  <si>
    <t>8/11 19:00</t>
  </si>
  <si>
    <t>8/11 20:00</t>
  </si>
  <si>
    <t>8/11 21:00</t>
  </si>
  <si>
    <t>8/11 22:00</t>
  </si>
  <si>
    <t>8/11 23:00</t>
  </si>
  <si>
    <t>8/12 0:00</t>
  </si>
  <si>
    <t>8/12 1:00</t>
  </si>
  <si>
    <t>8/12 2:00</t>
  </si>
  <si>
    <t>8/12 3:00</t>
  </si>
  <si>
    <t>8/12 4:00</t>
  </si>
  <si>
    <t>8/12 5:00</t>
  </si>
  <si>
    <t>8/12 6:00</t>
  </si>
  <si>
    <t>8/12 7:00</t>
  </si>
  <si>
    <t>8/12 8:00</t>
  </si>
  <si>
    <t>8/12 9:00</t>
  </si>
  <si>
    <t>8/12 10:00</t>
  </si>
  <si>
    <t>8/12 11:00</t>
  </si>
  <si>
    <t>8/12 12:00</t>
  </si>
  <si>
    <t>8/12 13:00</t>
  </si>
  <si>
    <t>8/12 14:00</t>
  </si>
  <si>
    <t>8/12 15:00</t>
  </si>
  <si>
    <t>8/12 16:00</t>
  </si>
  <si>
    <t>8/12 17:00</t>
  </si>
  <si>
    <t>8/12 18:00</t>
  </si>
  <si>
    <t>8/12 19:00</t>
  </si>
  <si>
    <t>8/12 20:00</t>
  </si>
  <si>
    <t>8/12 21:00</t>
  </si>
  <si>
    <t>8/12 22:00</t>
  </si>
  <si>
    <t>8/12 23:00</t>
  </si>
  <si>
    <t>8/13 0:00</t>
  </si>
  <si>
    <t>8/13 1:00</t>
  </si>
  <si>
    <t>8/13 2:00</t>
  </si>
  <si>
    <t>8/13 3:00</t>
  </si>
  <si>
    <t>8/13 4:00</t>
  </si>
  <si>
    <t>8/13 5:00</t>
  </si>
  <si>
    <t>8/13 6:00</t>
  </si>
  <si>
    <t>8/13 7:00</t>
  </si>
  <si>
    <t>8/13 8:00</t>
  </si>
  <si>
    <t>8/13 9:00</t>
  </si>
  <si>
    <t>8/13 10:00</t>
  </si>
  <si>
    <t>8/13 11:00</t>
  </si>
  <si>
    <t>8/13 12:00</t>
  </si>
  <si>
    <t>8/13 13:00</t>
  </si>
  <si>
    <t>8/13 14:00</t>
  </si>
  <si>
    <t>8/13 15:00</t>
  </si>
  <si>
    <t>8/13 16:00</t>
  </si>
  <si>
    <t>8/13 17:00</t>
  </si>
  <si>
    <t>8/13 18:00</t>
  </si>
  <si>
    <t>8/13 19:00</t>
  </si>
  <si>
    <t>8/13 20:00</t>
  </si>
  <si>
    <t>8/13 21:00</t>
  </si>
  <si>
    <t>8/13 22:00</t>
  </si>
  <si>
    <t>8/13 23:00</t>
  </si>
  <si>
    <t>8/14 0:00</t>
  </si>
  <si>
    <t>8/14 1:00</t>
  </si>
  <si>
    <t>8/14 2:00</t>
  </si>
  <si>
    <t>8/14 3:00</t>
  </si>
  <si>
    <t>8/14 4:00</t>
  </si>
  <si>
    <t>8/14 5:00</t>
  </si>
  <si>
    <t>8/14 6:00</t>
  </si>
  <si>
    <t>8/14 7:00</t>
  </si>
  <si>
    <t>8/14 8:00</t>
  </si>
  <si>
    <t>8/14 9:00</t>
  </si>
  <si>
    <t>8/14 10:00</t>
  </si>
  <si>
    <t>8/14 11:00</t>
  </si>
  <si>
    <t>8/14 12:00</t>
  </si>
  <si>
    <t>8/14 13:00</t>
  </si>
  <si>
    <t>8/14 14:00</t>
  </si>
  <si>
    <t>8/14 15:00</t>
  </si>
  <si>
    <t>8/14 16:00</t>
  </si>
  <si>
    <t>8/14 17:00</t>
  </si>
  <si>
    <t>8/14 18:00</t>
  </si>
  <si>
    <t>8/14 19:00</t>
  </si>
  <si>
    <t>8/14 20:00</t>
  </si>
  <si>
    <t>8/14 21:00</t>
  </si>
  <si>
    <t>8/14 22:00</t>
  </si>
  <si>
    <t>8/14 23:00</t>
  </si>
  <si>
    <t>8/15 0:00</t>
  </si>
  <si>
    <t>8/15 1:00</t>
  </si>
  <si>
    <t>8/15 2:00</t>
  </si>
  <si>
    <t>8/15 3:00</t>
  </si>
  <si>
    <t>8/15 4:00</t>
  </si>
  <si>
    <t>8/15 5:00</t>
  </si>
  <si>
    <t>8/15 6:00</t>
  </si>
  <si>
    <t>8/15 7:00</t>
  </si>
  <si>
    <t>8/15 8:00</t>
  </si>
  <si>
    <t>8/15 9:00</t>
  </si>
  <si>
    <t>8/15 10:00</t>
  </si>
  <si>
    <t>8/15 11:00</t>
  </si>
  <si>
    <t>8/15 12:00</t>
  </si>
  <si>
    <t>8/15 13:00</t>
  </si>
  <si>
    <t>8/15 14:00</t>
  </si>
  <si>
    <t>8/15 15:00</t>
  </si>
  <si>
    <t>8/15 16:00</t>
  </si>
  <si>
    <t>8/15 17:00</t>
  </si>
  <si>
    <t>8/15 18:00</t>
  </si>
  <si>
    <t>8/15 19:00</t>
  </si>
  <si>
    <t>8/15 20:00</t>
  </si>
  <si>
    <t>8/15 21:00</t>
  </si>
  <si>
    <t>8/15 22:00</t>
  </si>
  <si>
    <t>8/15 23:00</t>
  </si>
  <si>
    <t>8/16 0:00</t>
  </si>
  <si>
    <t>8/16 1:00</t>
  </si>
  <si>
    <t>8/16 2:00</t>
  </si>
  <si>
    <t>8/16 3:00</t>
  </si>
  <si>
    <t>8/16 4:00</t>
  </si>
  <si>
    <t>8/16 5:00</t>
  </si>
  <si>
    <t>8/16 6:00</t>
  </si>
  <si>
    <t>8/16 7:00</t>
  </si>
  <si>
    <t>8/16 8:00</t>
  </si>
  <si>
    <t>8/16 9:00</t>
  </si>
  <si>
    <t>8/16 10:00</t>
  </si>
  <si>
    <t>8/16 11:00</t>
  </si>
  <si>
    <t>8/16 12:00</t>
  </si>
  <si>
    <t>8/16 13:00</t>
  </si>
  <si>
    <t>8/16 14:00</t>
  </si>
  <si>
    <t>8/16 15:00</t>
  </si>
  <si>
    <t>8/16 16:00</t>
  </si>
  <si>
    <t>8/16 17:00</t>
  </si>
  <si>
    <t>8/16 18:00</t>
  </si>
  <si>
    <t>8/16 19:00</t>
  </si>
  <si>
    <t>8/16 20:00</t>
  </si>
  <si>
    <t>8/16 21:00</t>
  </si>
  <si>
    <t>8/16 22:00</t>
  </si>
  <si>
    <t>8/16 23:00</t>
  </si>
  <si>
    <t>8/17 0:00</t>
  </si>
  <si>
    <t>8/17 1:00</t>
  </si>
  <si>
    <t>8/17 2:00</t>
  </si>
  <si>
    <t>8/17 3:00</t>
  </si>
  <si>
    <t>8/17 4:00</t>
  </si>
  <si>
    <t>8/17 5:00</t>
  </si>
  <si>
    <t>8/17 6:00</t>
  </si>
  <si>
    <t>8/17 7:00</t>
  </si>
  <si>
    <t>8/17 8:00</t>
  </si>
  <si>
    <t>8/17 9:00</t>
  </si>
  <si>
    <t>8/17 10:00</t>
  </si>
  <si>
    <t>8/17 11:00</t>
  </si>
  <si>
    <t>8/17 12:00</t>
  </si>
  <si>
    <t>8/17 13:00</t>
  </si>
  <si>
    <t>8/17 14:00</t>
  </si>
  <si>
    <t>8/17 15:00</t>
  </si>
  <si>
    <t>8/17 16:00</t>
  </si>
  <si>
    <t>8/17 17:00</t>
  </si>
  <si>
    <t>8/17 18:00</t>
  </si>
  <si>
    <t>8/17 19:00</t>
  </si>
  <si>
    <t>8/17 20:00</t>
  </si>
  <si>
    <t>8/17 21:00</t>
  </si>
  <si>
    <t>8/17 22:00</t>
  </si>
  <si>
    <t>8/17 23:00</t>
  </si>
  <si>
    <t>8/18 0:00</t>
  </si>
  <si>
    <t>8/18 1:00</t>
  </si>
  <si>
    <t>8/18 2:00</t>
  </si>
  <si>
    <t>8/18 3:00</t>
  </si>
  <si>
    <t>8/18 4:00</t>
  </si>
  <si>
    <t>8/18 5:00</t>
  </si>
  <si>
    <t>8/18 6:00</t>
  </si>
  <si>
    <t>8/18 7:00</t>
  </si>
  <si>
    <t>8/18 8:00</t>
  </si>
  <si>
    <t>8/18 9:00</t>
  </si>
  <si>
    <t>8/18 10:00</t>
  </si>
  <si>
    <t>8/18 11:00</t>
  </si>
  <si>
    <t>8/18 12:00</t>
  </si>
  <si>
    <t>8/18 13:00</t>
  </si>
  <si>
    <t>8/18 14:00</t>
  </si>
  <si>
    <t>8/18 15:00</t>
  </si>
  <si>
    <t>8/18 16:00</t>
  </si>
  <si>
    <t>8/18 17:00</t>
  </si>
  <si>
    <t>8/18 18:00</t>
  </si>
  <si>
    <t>8/18 19:00</t>
  </si>
  <si>
    <t>8/18 20:00</t>
  </si>
  <si>
    <t>8/18 21:00</t>
  </si>
  <si>
    <t>8/18 22:00</t>
  </si>
  <si>
    <t>8/18 23:00</t>
  </si>
  <si>
    <t>8/19 0:00</t>
  </si>
  <si>
    <t>8/19 1:00</t>
  </si>
  <si>
    <t>8/19 2:00</t>
  </si>
  <si>
    <t>8/19 3:00</t>
  </si>
  <si>
    <t>8/19 4:00</t>
  </si>
  <si>
    <t>8/19 5:00</t>
  </si>
  <si>
    <t>8/19 6:00</t>
  </si>
  <si>
    <t>8/19 7:00</t>
  </si>
  <si>
    <t>8/19 8:00</t>
  </si>
  <si>
    <t>8/19 9:00</t>
  </si>
  <si>
    <t>8/19 10:00</t>
  </si>
  <si>
    <t>8/19 11:00</t>
  </si>
  <si>
    <t>8/19 12:00</t>
  </si>
  <si>
    <t>8/19 13:00</t>
  </si>
  <si>
    <t>8/19 14:00</t>
  </si>
  <si>
    <t>8/19 15:00</t>
  </si>
  <si>
    <t>8/19 16:00</t>
  </si>
  <si>
    <t>8/19 17:00</t>
  </si>
  <si>
    <t>8/19 18:00</t>
  </si>
  <si>
    <t>8/19 19:00</t>
  </si>
  <si>
    <t>8/19 20:00</t>
  </si>
  <si>
    <t>8/19 21:00</t>
  </si>
  <si>
    <t>8/19 22:00</t>
  </si>
  <si>
    <t>8/19 23:00</t>
  </si>
  <si>
    <t>8/20 0:00</t>
  </si>
  <si>
    <t>8/20 1:00</t>
  </si>
  <si>
    <t>8/20 2:00</t>
  </si>
  <si>
    <t>8/20 3:00</t>
  </si>
  <si>
    <t>8/20 4:00</t>
  </si>
  <si>
    <t>8/20 5:00</t>
  </si>
  <si>
    <t>8/20 6:00</t>
  </si>
  <si>
    <t>8/20 7:00</t>
  </si>
  <si>
    <t>8/20 8:00</t>
  </si>
  <si>
    <t>8/20 9:00</t>
  </si>
  <si>
    <t>8/20 10:00</t>
  </si>
  <si>
    <t>8/20 11:00</t>
  </si>
  <si>
    <t>8/20 12:00</t>
  </si>
  <si>
    <t>8/20 13:00</t>
  </si>
  <si>
    <t>8/20 14:00</t>
  </si>
  <si>
    <t>8/20 15:00</t>
  </si>
  <si>
    <t>8/20 16:00</t>
  </si>
  <si>
    <t>8/20 17:00</t>
  </si>
  <si>
    <t>8/20 18:00</t>
  </si>
  <si>
    <t>8/20 19:00</t>
  </si>
  <si>
    <t>8/20 20:00</t>
  </si>
  <si>
    <t>8/20 21:00</t>
  </si>
  <si>
    <t>8/20 22:00</t>
  </si>
  <si>
    <t>8/20 23:00</t>
  </si>
  <si>
    <t>8/21 0:00</t>
  </si>
  <si>
    <t>8/21 1:00</t>
  </si>
  <si>
    <t>8/21 2:00</t>
  </si>
  <si>
    <t>8/21 3:00</t>
  </si>
  <si>
    <t>8/21 4:00</t>
  </si>
  <si>
    <t>8/21 5:00</t>
  </si>
  <si>
    <t>8/21 6:00</t>
  </si>
  <si>
    <t>8/21 7:00</t>
  </si>
  <si>
    <t>8/21 8:00</t>
  </si>
  <si>
    <t>8/21 9:00</t>
  </si>
  <si>
    <t>8/21 10:00</t>
  </si>
  <si>
    <t>8/21 11:00</t>
  </si>
  <si>
    <t>8/21 12:00</t>
  </si>
  <si>
    <t>8/21 13:00</t>
  </si>
  <si>
    <t>8/21 14:00</t>
  </si>
  <si>
    <t>8/21 15:00</t>
  </si>
  <si>
    <t>8/21 16:00</t>
  </si>
  <si>
    <t>8/21 17:00</t>
  </si>
  <si>
    <t>8/21 18:00</t>
  </si>
  <si>
    <t>8/21 19:00</t>
  </si>
  <si>
    <t>8/21 20:00</t>
  </si>
  <si>
    <t>8/21 21:00</t>
  </si>
  <si>
    <t>8/21 22:00</t>
  </si>
  <si>
    <t>8/21 23:00</t>
  </si>
  <si>
    <t>8/22 0:00</t>
  </si>
  <si>
    <t>8/22 1:00</t>
  </si>
  <si>
    <t>8/22 2:00</t>
  </si>
  <si>
    <t>8/22 3:00</t>
  </si>
  <si>
    <t>8/22 4:00</t>
  </si>
  <si>
    <t>8/22 5:00</t>
  </si>
  <si>
    <t>8/22 6:00</t>
  </si>
  <si>
    <t>8/22 7:00</t>
  </si>
  <si>
    <t>8/22 8:00</t>
  </si>
  <si>
    <t>8/22 9:00</t>
  </si>
  <si>
    <t>8/22 10:00</t>
  </si>
  <si>
    <t>8/22 11:00</t>
  </si>
  <si>
    <t>8/22 12:00</t>
  </si>
  <si>
    <t>8/22 13:00</t>
  </si>
  <si>
    <t>8/22 14:00</t>
  </si>
  <si>
    <t>8/22 15:00</t>
  </si>
  <si>
    <t>8/22 16:00</t>
  </si>
  <si>
    <t>8/22 17:00</t>
  </si>
  <si>
    <t>8/22 18:00</t>
  </si>
  <si>
    <t>8/22 19:00</t>
  </si>
  <si>
    <t>8/22 20:00</t>
  </si>
  <si>
    <t>8/22 21:00</t>
  </si>
  <si>
    <t>8/22 22:00</t>
  </si>
  <si>
    <t>8/22 23:00</t>
  </si>
  <si>
    <t>8/23 0:00</t>
  </si>
  <si>
    <t>8/23 1:00</t>
  </si>
  <si>
    <t>8/23 2:00</t>
  </si>
  <si>
    <t>8/23 3:00</t>
  </si>
  <si>
    <t>8/23 4:00</t>
  </si>
  <si>
    <t>8/23 5:00</t>
  </si>
  <si>
    <t>8/23 6:00</t>
  </si>
  <si>
    <t>8/23 7:00</t>
  </si>
  <si>
    <t>8/23 8:00</t>
  </si>
  <si>
    <t>8/23 9:00</t>
  </si>
  <si>
    <t>8/23 10:00</t>
  </si>
  <si>
    <t>8/23 11:00</t>
  </si>
  <si>
    <t>8/23 12:00</t>
  </si>
  <si>
    <t>8/23 13:00</t>
  </si>
  <si>
    <t>8/23 14:00</t>
  </si>
  <si>
    <t>8/23 15:00</t>
  </si>
  <si>
    <t>8/23 16:00</t>
  </si>
  <si>
    <t>8/23 17:00</t>
  </si>
  <si>
    <t>8/23 18:00</t>
  </si>
  <si>
    <t>8/23 19:00</t>
  </si>
  <si>
    <t>8/23 20:00</t>
  </si>
  <si>
    <t>8/23 21:00</t>
  </si>
  <si>
    <t>8/23 22:00</t>
  </si>
  <si>
    <t>8/23 23:00</t>
  </si>
  <si>
    <t>8/24 0:00</t>
  </si>
  <si>
    <t>8/24 1:00</t>
  </si>
  <si>
    <t>8/24 2:00</t>
  </si>
  <si>
    <t>8/24 3:00</t>
  </si>
  <si>
    <t>8/24 4:00</t>
  </si>
  <si>
    <t>8/24 5:00</t>
  </si>
  <si>
    <t>8/24 6:00</t>
  </si>
  <si>
    <t>8/24 7:00</t>
  </si>
  <si>
    <t>8/24 8:00</t>
  </si>
  <si>
    <t>8/24 9:00</t>
  </si>
  <si>
    <t>8/24 10:00</t>
  </si>
  <si>
    <t>8/24 11:00</t>
  </si>
  <si>
    <t>8/24 12:00</t>
  </si>
  <si>
    <t>8/24 13:00</t>
  </si>
  <si>
    <t>8/24 14:00</t>
  </si>
  <si>
    <t>8/24 15:00</t>
  </si>
  <si>
    <t>8/24 16:00</t>
  </si>
  <si>
    <t>8/24 17:00</t>
  </si>
  <si>
    <t>8/24 18:00</t>
  </si>
  <si>
    <t>8/24 19:00</t>
  </si>
  <si>
    <t>8/24 20:00</t>
  </si>
  <si>
    <t>8/24 21:00</t>
  </si>
  <si>
    <t>8/24 22:00</t>
  </si>
  <si>
    <t>8/24 23:00</t>
  </si>
  <si>
    <t>8/25 0:00</t>
  </si>
  <si>
    <t>8/25 1:00</t>
  </si>
  <si>
    <t>8/25 2:00</t>
  </si>
  <si>
    <t>8/25 3:00</t>
  </si>
  <si>
    <t>8/25 4:00</t>
  </si>
  <si>
    <t>8/25 5:00</t>
  </si>
  <si>
    <t>8/25 6:00</t>
  </si>
  <si>
    <t>8/25 7:00</t>
  </si>
  <si>
    <t>8/25 8:00</t>
  </si>
  <si>
    <t>8/25 9:00</t>
  </si>
  <si>
    <t>8/25 10:00</t>
  </si>
  <si>
    <t>8/25 11:00</t>
  </si>
  <si>
    <t>8/25 12:00</t>
  </si>
  <si>
    <t>8/25 13:00</t>
  </si>
  <si>
    <t>8/25 14:00</t>
  </si>
  <si>
    <t>8/25 15:00</t>
  </si>
  <si>
    <t>8/25 16:00</t>
  </si>
  <si>
    <t>8/25 17:00</t>
  </si>
  <si>
    <t>8/25 18:00</t>
  </si>
  <si>
    <t>8/25 19:00</t>
  </si>
  <si>
    <t>8/25 20:00</t>
  </si>
  <si>
    <t>8/25 21:00</t>
  </si>
  <si>
    <t>8/25 22:00</t>
  </si>
  <si>
    <t>8/25 23:00</t>
  </si>
  <si>
    <t>8/26 0:00</t>
  </si>
  <si>
    <t>8/26 1:00</t>
  </si>
  <si>
    <t>8/26 2:00</t>
  </si>
  <si>
    <t>8/26 3:00</t>
  </si>
  <si>
    <t>8/26 4:00</t>
  </si>
  <si>
    <t>8/26 5:00</t>
  </si>
  <si>
    <t>8/26 6:00</t>
  </si>
  <si>
    <t>8/26 7:00</t>
  </si>
  <si>
    <t>8/26 8:00</t>
  </si>
  <si>
    <t>8/26 9:00</t>
  </si>
  <si>
    <t>8/26 10:00</t>
  </si>
  <si>
    <t>8/26 11:00</t>
  </si>
  <si>
    <t>8/26 12:00</t>
  </si>
  <si>
    <t>8/26 13:00</t>
  </si>
  <si>
    <t>8/26 14:00</t>
  </si>
  <si>
    <t>8/26 15:00</t>
  </si>
  <si>
    <t>8/26 16:00</t>
  </si>
  <si>
    <t>8/26 17:00</t>
  </si>
  <si>
    <t>8/26 18:00</t>
  </si>
  <si>
    <t>8/26 19:00</t>
  </si>
  <si>
    <t>8/26 20:00</t>
  </si>
  <si>
    <t>8/26 21:00</t>
  </si>
  <si>
    <t>8/26 22:00</t>
  </si>
  <si>
    <t>8/26 23:00</t>
  </si>
  <si>
    <t>8/27 0:00</t>
  </si>
  <si>
    <t>8/27 1:00</t>
  </si>
  <si>
    <t>8/27 2:00</t>
  </si>
  <si>
    <t>8/27 3:00</t>
  </si>
  <si>
    <t>8/27 4:00</t>
  </si>
  <si>
    <t>8/27 5:00</t>
  </si>
  <si>
    <t>8/27 6:00</t>
  </si>
  <si>
    <t>8/27 7:00</t>
  </si>
  <si>
    <t>8/27 8:00</t>
  </si>
  <si>
    <t>8/27 9:00</t>
  </si>
  <si>
    <t>8/27 10:00</t>
  </si>
  <si>
    <t>8/27 11:00</t>
  </si>
  <si>
    <t>8/27 12:00</t>
  </si>
  <si>
    <t>8/27 13:00</t>
  </si>
  <si>
    <t>8/27 14:00</t>
  </si>
  <si>
    <t>8/27 15:00</t>
  </si>
  <si>
    <t>8/27 16:00</t>
  </si>
  <si>
    <t>8/27 17:00</t>
  </si>
  <si>
    <t>8/27 18:00</t>
  </si>
  <si>
    <t>8/27 19:00</t>
  </si>
  <si>
    <t>8/27 20:00</t>
  </si>
  <si>
    <t>8/27 21:00</t>
  </si>
  <si>
    <t>8/27 22:00</t>
  </si>
  <si>
    <t>8/27 23:00</t>
  </si>
  <si>
    <t>8/28 0:00</t>
  </si>
  <si>
    <t>8/28 1:00</t>
  </si>
  <si>
    <t>8/28 2:00</t>
  </si>
  <si>
    <t>8/28 3:00</t>
  </si>
  <si>
    <t>8/28 4:00</t>
  </si>
  <si>
    <t>8/28 5:00</t>
  </si>
  <si>
    <t>8/28 6:00</t>
  </si>
  <si>
    <t>8/28 7:00</t>
  </si>
  <si>
    <t>8/28 8:00</t>
  </si>
  <si>
    <t>8/28 9:00</t>
  </si>
  <si>
    <t>8/28 10:00</t>
  </si>
  <si>
    <t>8/28 11:00</t>
  </si>
  <si>
    <t>8/28 12:00</t>
  </si>
  <si>
    <t>8/28 13:00</t>
  </si>
  <si>
    <t>8/28 14:00</t>
  </si>
  <si>
    <t>8/28 15:00</t>
  </si>
  <si>
    <t>8/28 16:00</t>
  </si>
  <si>
    <t>8/28 17:00</t>
  </si>
  <si>
    <t>8/28 18:00</t>
  </si>
  <si>
    <t>8/28 19:00</t>
  </si>
  <si>
    <t>8/28 20:00</t>
  </si>
  <si>
    <t>8/28 21:00</t>
  </si>
  <si>
    <t>8/28 22:00</t>
  </si>
  <si>
    <t>8/28 23:00</t>
  </si>
  <si>
    <t>8/29 0:00</t>
  </si>
  <si>
    <t>8/29 1:00</t>
  </si>
  <si>
    <t>8/29 2:00</t>
  </si>
  <si>
    <t>8/29 3:00</t>
  </si>
  <si>
    <t>8/29 4:00</t>
  </si>
  <si>
    <t>8/29 5:00</t>
  </si>
  <si>
    <t>8/29 6:00</t>
  </si>
  <si>
    <t>8/29 7:00</t>
  </si>
  <si>
    <t>8/29 8:00</t>
  </si>
  <si>
    <t>8/29 9:00</t>
  </si>
  <si>
    <t>8/29 10:00</t>
  </si>
  <si>
    <t>8/29 11:00</t>
  </si>
  <si>
    <t>8/29 12:00</t>
  </si>
  <si>
    <t>8/29 13:00</t>
  </si>
  <si>
    <t>8/29 14:00</t>
  </si>
  <si>
    <t>8/29 15:00</t>
  </si>
  <si>
    <t>8/29 16:00</t>
  </si>
  <si>
    <t>8/29 17:00</t>
  </si>
  <si>
    <t>8/29 18:00</t>
  </si>
  <si>
    <t>8/29 19:00</t>
  </si>
  <si>
    <t>8/29 20:00</t>
  </si>
  <si>
    <t>8/29 21:00</t>
  </si>
  <si>
    <t>8/29 22:00</t>
  </si>
  <si>
    <t>8/29 23:00</t>
  </si>
  <si>
    <t>8/30 0:00</t>
  </si>
  <si>
    <t>8/30 1:00</t>
  </si>
  <si>
    <t>8/30 2:00</t>
  </si>
  <si>
    <t>8/30 3:00</t>
  </si>
  <si>
    <t>8/30 4:00</t>
  </si>
  <si>
    <t>8/30 5:00</t>
  </si>
  <si>
    <t>8/30 6:00</t>
  </si>
  <si>
    <t>8/30 7:00</t>
  </si>
  <si>
    <t>8/30 8:00</t>
  </si>
  <si>
    <t>8/30 9:00</t>
  </si>
  <si>
    <t>8/30 10:00</t>
  </si>
  <si>
    <t>8/30 11:00</t>
  </si>
  <si>
    <t>8/30 12:00</t>
  </si>
  <si>
    <t>8/30 13:00</t>
  </si>
  <si>
    <t>8/30 14:00</t>
  </si>
  <si>
    <t>8/30 15:00</t>
  </si>
  <si>
    <t>8/30 16:00</t>
  </si>
  <si>
    <t>8/30 17:00</t>
  </si>
  <si>
    <t>8/30 18:00</t>
  </si>
  <si>
    <t>8/30 19:00</t>
  </si>
  <si>
    <t>8/30 20:00</t>
  </si>
  <si>
    <t>8/30 21:00</t>
  </si>
  <si>
    <t>8/30 22:00</t>
  </si>
  <si>
    <t>8/30 23:00</t>
  </si>
  <si>
    <t>8/31 0:00</t>
  </si>
  <si>
    <t>8/31 1:00</t>
  </si>
  <si>
    <t>8/31 2:00</t>
  </si>
  <si>
    <t>8/31 3:00</t>
  </si>
  <si>
    <t>8/31 4:00</t>
  </si>
  <si>
    <t>8/31 5:00</t>
  </si>
  <si>
    <t>8/31 6:00</t>
  </si>
  <si>
    <t>8/31 7:00</t>
  </si>
  <si>
    <t>8/31 8:00</t>
  </si>
  <si>
    <t>8/31 9:00</t>
  </si>
  <si>
    <t>8/31 10:00</t>
  </si>
  <si>
    <t>8/31 11:00</t>
  </si>
  <si>
    <t>8/31 12:00</t>
  </si>
  <si>
    <t>8/31 13:00</t>
  </si>
  <si>
    <t>8/31 14:00</t>
  </si>
  <si>
    <t>8/31 15:00</t>
  </si>
  <si>
    <t>8/31 16:00</t>
  </si>
  <si>
    <t>8/31 17:00</t>
  </si>
  <si>
    <t>8/31 18:00</t>
  </si>
  <si>
    <t>8/31 19:00</t>
  </si>
  <si>
    <t>8/31 20:00</t>
  </si>
  <si>
    <t>8/31 21:00</t>
  </si>
  <si>
    <t>8/31 22:00</t>
  </si>
  <si>
    <t>8/31 23:00</t>
  </si>
  <si>
    <t>9/1 0:00</t>
  </si>
  <si>
    <t>9/1 1:00</t>
  </si>
  <si>
    <t>9/1 2:00</t>
  </si>
  <si>
    <t>9/1 3:00</t>
  </si>
  <si>
    <t>9/1 4:00</t>
  </si>
  <si>
    <t>9/1 5:00</t>
  </si>
  <si>
    <t>9/1 6:00</t>
  </si>
  <si>
    <t>9/1 7:00</t>
  </si>
  <si>
    <t>9/1 8:00</t>
  </si>
  <si>
    <t>9/1 9:00</t>
  </si>
  <si>
    <t>9/1 10:00</t>
  </si>
  <si>
    <t>9/1 11:00</t>
  </si>
  <si>
    <t>9/1 12:00</t>
  </si>
  <si>
    <t>9/1 13:00</t>
  </si>
  <si>
    <t>9/1 14:00</t>
  </si>
  <si>
    <t>9/1 15:00</t>
  </si>
  <si>
    <t>9/1 16:00</t>
  </si>
  <si>
    <t>9/1 17:00</t>
  </si>
  <si>
    <t>9/1 18:00</t>
  </si>
  <si>
    <t>9/1 19:00</t>
  </si>
  <si>
    <t>9/1 20:00</t>
  </si>
  <si>
    <t>9/1 21:00</t>
  </si>
  <si>
    <t>9/1 22:00</t>
  </si>
  <si>
    <t>9/1 23:00</t>
  </si>
  <si>
    <t>9/2 0:00</t>
  </si>
  <si>
    <t>9/2 1:00</t>
  </si>
  <si>
    <t>9/2 2:00</t>
  </si>
  <si>
    <t>9/2 3:00</t>
  </si>
  <si>
    <t>9/2 4:00</t>
  </si>
  <si>
    <t>9/2 5:00</t>
  </si>
  <si>
    <t>9/2 6:00</t>
  </si>
  <si>
    <t>9/2 7:00</t>
  </si>
  <si>
    <t>9/2 8:00</t>
  </si>
  <si>
    <t>9/2 9:00</t>
  </si>
  <si>
    <t>9/2 10:00</t>
  </si>
  <si>
    <t>9/2 11:00</t>
  </si>
  <si>
    <t>9/2 12:00</t>
  </si>
  <si>
    <t>9/2 13:00</t>
  </si>
  <si>
    <t>9/2 14:00</t>
  </si>
  <si>
    <t>9/2 15:00</t>
  </si>
  <si>
    <t>9/2 16:00</t>
  </si>
  <si>
    <t>9/2 17:00</t>
  </si>
  <si>
    <t>9/2 18:00</t>
  </si>
  <si>
    <t>9/2 19:00</t>
  </si>
  <si>
    <t>9/2 20:00</t>
  </si>
  <si>
    <t>9/2 21:00</t>
  </si>
  <si>
    <t>9/2 22:00</t>
  </si>
  <si>
    <t>9/2 23:00</t>
  </si>
  <si>
    <t>9/3 0:00</t>
  </si>
  <si>
    <t>9/3 1:00</t>
  </si>
  <si>
    <t>9/3 2:00</t>
  </si>
  <si>
    <t>9/3 3:00</t>
  </si>
  <si>
    <t>9/3 4:00</t>
  </si>
  <si>
    <t>9/3 5:00</t>
  </si>
  <si>
    <t>9/3 6:00</t>
  </si>
  <si>
    <t>9/3 7:00</t>
  </si>
  <si>
    <t>9/3 8:00</t>
  </si>
  <si>
    <t>9/3 9:00</t>
  </si>
  <si>
    <t>9/3 10:00</t>
  </si>
  <si>
    <t>9/3 11:00</t>
  </si>
  <si>
    <t>9/3 12:00</t>
  </si>
  <si>
    <t>9/3 13:00</t>
  </si>
  <si>
    <t>9/3 14:00</t>
  </si>
  <si>
    <t>9/3 15:00</t>
  </si>
  <si>
    <t>9/3 16:00</t>
  </si>
  <si>
    <t>9/3 17:00</t>
  </si>
  <si>
    <t>9/3 18:00</t>
  </si>
  <si>
    <t>9/3 19:00</t>
  </si>
  <si>
    <t>9/3 20:00</t>
  </si>
  <si>
    <t>9/3 21:00</t>
  </si>
  <si>
    <t>9/3 22:00</t>
  </si>
  <si>
    <t>9/3 23:00</t>
  </si>
  <si>
    <t>9/4 0:00</t>
  </si>
  <si>
    <t>9/4 1:00</t>
  </si>
  <si>
    <t>9/4 2:00</t>
  </si>
  <si>
    <t>9/4 3:00</t>
  </si>
  <si>
    <t>9/4 4:00</t>
  </si>
  <si>
    <t>9/4 5:00</t>
  </si>
  <si>
    <t>9/4 6:00</t>
  </si>
  <si>
    <t>9/4 7:00</t>
  </si>
  <si>
    <t>9/4 8:00</t>
  </si>
  <si>
    <t>9/4 9:00</t>
  </si>
  <si>
    <t>9/4 10:00</t>
  </si>
  <si>
    <t>9/4 11:00</t>
  </si>
  <si>
    <t>9/4 12:00</t>
  </si>
  <si>
    <t>9/4 13:00</t>
  </si>
  <si>
    <t>9/4 14:00</t>
  </si>
  <si>
    <t>9/4 15:00</t>
  </si>
  <si>
    <t>9/4 16:00</t>
  </si>
  <si>
    <t>9/4 17:00</t>
  </si>
  <si>
    <t>9/4 18:00</t>
  </si>
  <si>
    <t>9/4 19:00</t>
  </si>
  <si>
    <t>9/4 20:00</t>
  </si>
  <si>
    <t>9/4 21:00</t>
  </si>
  <si>
    <t>9/4 22:00</t>
  </si>
  <si>
    <t>9/4 23:00</t>
  </si>
  <si>
    <t>9/5 0:00</t>
  </si>
  <si>
    <t>9/5 1:00</t>
  </si>
  <si>
    <t>9/5 2:00</t>
  </si>
  <si>
    <t>9/5 3:00</t>
  </si>
  <si>
    <t>9/5 4:00</t>
  </si>
  <si>
    <t>9/5 5:00</t>
  </si>
  <si>
    <t>9/5 6:00</t>
  </si>
  <si>
    <t>9/5 7:00</t>
  </si>
  <si>
    <t>9/5 8:00</t>
  </si>
  <si>
    <t>9/5 9:00</t>
  </si>
  <si>
    <t>9/5 10:00</t>
  </si>
  <si>
    <t>9/5 11:00</t>
  </si>
  <si>
    <t>9/5 12:00</t>
  </si>
  <si>
    <t>9/5 13:00</t>
  </si>
  <si>
    <t>9/5 14:00</t>
  </si>
  <si>
    <t>9/5 15:00</t>
  </si>
  <si>
    <t>9/5 16:00</t>
  </si>
  <si>
    <t>9/5 17:00</t>
  </si>
  <si>
    <t>9/5 18:00</t>
  </si>
  <si>
    <t>9/5 19:00</t>
  </si>
  <si>
    <t>9/5 20:00</t>
  </si>
  <si>
    <t>9/5 21:00</t>
  </si>
  <si>
    <t>9/5 22:00</t>
  </si>
  <si>
    <t>9/5 23:00</t>
  </si>
  <si>
    <t>9/6 0:00</t>
  </si>
  <si>
    <t>9/6 1:00</t>
  </si>
  <si>
    <t>9/6 2:00</t>
  </si>
  <si>
    <t>9/6 3:00</t>
  </si>
  <si>
    <t>9/6 4:00</t>
  </si>
  <si>
    <t>9/6 5:00</t>
  </si>
  <si>
    <t>9/6 6:00</t>
  </si>
  <si>
    <t>9/6 7:00</t>
  </si>
  <si>
    <t>9/6 8:00</t>
  </si>
  <si>
    <t>9/6 9:00</t>
  </si>
  <si>
    <t>9/6 10:00</t>
  </si>
  <si>
    <t>9/6 11:00</t>
  </si>
  <si>
    <t>9/6 12:00</t>
  </si>
  <si>
    <t>9/6 13:00</t>
  </si>
  <si>
    <t>9/6 14:00</t>
  </si>
  <si>
    <t>9/6 15:00</t>
  </si>
  <si>
    <t>9/6 16:00</t>
  </si>
  <si>
    <t>9/6 17:00</t>
  </si>
  <si>
    <t>9/6 18:00</t>
  </si>
  <si>
    <t>9/6 19:00</t>
  </si>
  <si>
    <t>9/6 20:00</t>
  </si>
  <si>
    <t>9/6 21:00</t>
  </si>
  <si>
    <t>9/6 22:00</t>
  </si>
  <si>
    <t>9/6 23:00</t>
  </si>
  <si>
    <t>9/7 0:00</t>
  </si>
  <si>
    <t>9/7 1:00</t>
  </si>
  <si>
    <t>9/7 2:00</t>
  </si>
  <si>
    <t>9/7 3:00</t>
  </si>
  <si>
    <t>9/7 4:00</t>
  </si>
  <si>
    <t>9/7 5:00</t>
  </si>
  <si>
    <t>9/7 6:00</t>
  </si>
  <si>
    <t>9/7 7:00</t>
  </si>
  <si>
    <t>9/7 8:00</t>
  </si>
  <si>
    <t>9/7 9:00</t>
  </si>
  <si>
    <t>9/7 10:00</t>
  </si>
  <si>
    <t>9/7 11:00</t>
  </si>
  <si>
    <t>9/7 12:00</t>
  </si>
  <si>
    <t>9/7 13:00</t>
  </si>
  <si>
    <t>9/7 14:00</t>
  </si>
  <si>
    <t>9/7 15:00</t>
  </si>
  <si>
    <t>9/7 16:00</t>
  </si>
  <si>
    <t>9/7 17:00</t>
  </si>
  <si>
    <t>9/7 18:00</t>
  </si>
  <si>
    <t>9/7 19:00</t>
  </si>
  <si>
    <t>9/7 20:00</t>
  </si>
  <si>
    <t>9/7 21:00</t>
  </si>
  <si>
    <t>9/7 22:00</t>
  </si>
  <si>
    <t>9/7 23:00</t>
  </si>
  <si>
    <t>9/8 0:00</t>
  </si>
  <si>
    <t>9/8 1:00</t>
  </si>
  <si>
    <t>9/8 2:00</t>
  </si>
  <si>
    <t>9/8 3:00</t>
  </si>
  <si>
    <t>9/8 4:00</t>
  </si>
  <si>
    <t>9/8 5:00</t>
  </si>
  <si>
    <t>9/8 6:00</t>
  </si>
  <si>
    <t>9/8 7:00</t>
  </si>
  <si>
    <t>9/8 8:00</t>
  </si>
  <si>
    <t>9/8 9:00</t>
  </si>
  <si>
    <t>9/8 10:00</t>
  </si>
  <si>
    <t>9/8 11:00</t>
  </si>
  <si>
    <t>9/8 12:00</t>
  </si>
  <si>
    <t>9/8 13:00</t>
  </si>
  <si>
    <t>9/8 14:00</t>
  </si>
  <si>
    <t>9/8 15:00</t>
  </si>
  <si>
    <t>9/8 16:00</t>
  </si>
  <si>
    <t>9/8 17:00</t>
  </si>
  <si>
    <t>9/8 18:00</t>
  </si>
  <si>
    <t>9/8 19:00</t>
  </si>
  <si>
    <t>9/8 20:00</t>
  </si>
  <si>
    <t>9/8 21:00</t>
  </si>
  <si>
    <t>9/8 22:00</t>
  </si>
  <si>
    <t>9/8 23:00</t>
  </si>
  <si>
    <t>9/9 0:00</t>
  </si>
  <si>
    <t>9/9 1:00</t>
  </si>
  <si>
    <t>9/9 2:00</t>
  </si>
  <si>
    <t>9/9 3:00</t>
  </si>
  <si>
    <t>9/9 4:00</t>
  </si>
  <si>
    <t>9/9 5:00</t>
  </si>
  <si>
    <t>9/9 6:00</t>
  </si>
  <si>
    <t>9/9 7:00</t>
  </si>
  <si>
    <t>9/9 8:00</t>
  </si>
  <si>
    <t>9/9 9:00</t>
  </si>
  <si>
    <t>9/9 10:00</t>
  </si>
  <si>
    <t>9/9 11:00</t>
  </si>
  <si>
    <t>9/9 12:00</t>
  </si>
  <si>
    <t>9/9 13:00</t>
  </si>
  <si>
    <t>9/9 14:00</t>
  </si>
  <si>
    <t>9/9 15:00</t>
  </si>
  <si>
    <t>9/9 16:00</t>
  </si>
  <si>
    <t>9/9 17:00</t>
  </si>
  <si>
    <t>9/9 18:00</t>
  </si>
  <si>
    <t>9/9 19:00</t>
  </si>
  <si>
    <t>9/9 20:00</t>
  </si>
  <si>
    <t>9/9 21:00</t>
  </si>
  <si>
    <t>9/9 22:00</t>
  </si>
  <si>
    <t>9/9 23:00</t>
  </si>
  <si>
    <t>9/10 0:00</t>
  </si>
  <si>
    <t>9/10 1:00</t>
  </si>
  <si>
    <t>9/10 2:00</t>
  </si>
  <si>
    <t>9/10 3:00</t>
  </si>
  <si>
    <t>9/10 4:00</t>
  </si>
  <si>
    <t>9/10 5:00</t>
  </si>
  <si>
    <t>9/10 6:00</t>
  </si>
  <si>
    <t>9/10 7:00</t>
  </si>
  <si>
    <t>9/10 8:00</t>
  </si>
  <si>
    <t>9/10 9:00</t>
  </si>
  <si>
    <t>9/10 10:00</t>
  </si>
  <si>
    <t>9/10 11:00</t>
  </si>
  <si>
    <t>9/10 12:00</t>
  </si>
  <si>
    <t>9/10 13:00</t>
  </si>
  <si>
    <t>9/10 14:00</t>
  </si>
  <si>
    <t>9/10 15:00</t>
  </si>
  <si>
    <t>9/10 16:00</t>
  </si>
  <si>
    <t>9/10 17:00</t>
  </si>
  <si>
    <t>9/10 18:00</t>
  </si>
  <si>
    <t>9/10 19:00</t>
  </si>
  <si>
    <t>9/10 20:00</t>
  </si>
  <si>
    <t>9/10 21:00</t>
  </si>
  <si>
    <t>9/10 22:00</t>
  </si>
  <si>
    <t>9/10 23:00</t>
  </si>
  <si>
    <t>9/11 0:00</t>
  </si>
  <si>
    <t>9/11 1:00</t>
  </si>
  <si>
    <t>9/11 2:00</t>
  </si>
  <si>
    <t>9/11 3:00</t>
  </si>
  <si>
    <t>9/11 4:00</t>
  </si>
  <si>
    <t>9/11 5:00</t>
  </si>
  <si>
    <t>9/11 6:00</t>
  </si>
  <si>
    <t>9/11 7:00</t>
  </si>
  <si>
    <t>9/11 8:00</t>
  </si>
  <si>
    <t>9/11 9:00</t>
  </si>
  <si>
    <t>9/11 10:00</t>
  </si>
  <si>
    <t>9/11 11:00</t>
  </si>
  <si>
    <t>9/11 12:00</t>
  </si>
  <si>
    <t>9/11 13:00</t>
  </si>
  <si>
    <t>9/11 14:00</t>
  </si>
  <si>
    <t>9/11 15:00</t>
  </si>
  <si>
    <t>9/11 16:00</t>
  </si>
  <si>
    <t>9/11 17:00</t>
  </si>
  <si>
    <t>9/11 18:00</t>
  </si>
  <si>
    <t>9/11 19:00</t>
  </si>
  <si>
    <t>9/11 20:00</t>
  </si>
  <si>
    <t>9/11 21:00</t>
  </si>
  <si>
    <t>9/11 22:00</t>
  </si>
  <si>
    <t>9/11 23:00</t>
  </si>
  <si>
    <t>9/12 0:00</t>
  </si>
  <si>
    <t>9/12 1:00</t>
  </si>
  <si>
    <t>9/12 2:00</t>
  </si>
  <si>
    <t>9/12 3:00</t>
  </si>
  <si>
    <t>9/12 4:00</t>
  </si>
  <si>
    <t>9/12 5:00</t>
  </si>
  <si>
    <t>9/12 6:00</t>
  </si>
  <si>
    <t>9/12 7:00</t>
  </si>
  <si>
    <t>9/12 8:00</t>
  </si>
  <si>
    <t>9/12 9:00</t>
  </si>
  <si>
    <t>9/12 10:00</t>
  </si>
  <si>
    <t>9/12 11:00</t>
  </si>
  <si>
    <t>9/12 12:00</t>
  </si>
  <si>
    <t>9/12 13:00</t>
  </si>
  <si>
    <t>9/12 14:00</t>
  </si>
  <si>
    <t>9/12 15:00</t>
  </si>
  <si>
    <t>9/12 16:00</t>
  </si>
  <si>
    <t>9/12 17:00</t>
  </si>
  <si>
    <t>9/12 18:00</t>
  </si>
  <si>
    <t>9/12 19:00</t>
  </si>
  <si>
    <t>9/12 20:00</t>
  </si>
  <si>
    <t>9/12 21:00</t>
  </si>
  <si>
    <t>9/12 22:00</t>
  </si>
  <si>
    <t>9/12 23:00</t>
  </si>
  <si>
    <t>9/13 0:00</t>
  </si>
  <si>
    <t>9/13 1:00</t>
  </si>
  <si>
    <t>9/13 2:00</t>
  </si>
  <si>
    <t>9/13 3:00</t>
  </si>
  <si>
    <t>9/13 4:00</t>
  </si>
  <si>
    <t>9/13 5:00</t>
  </si>
  <si>
    <t>9/13 6:00</t>
  </si>
  <si>
    <t>9/13 7:00</t>
  </si>
  <si>
    <t>9/13 8:00</t>
  </si>
  <si>
    <t>9/13 9:00</t>
  </si>
  <si>
    <t>9/13 10:00</t>
  </si>
  <si>
    <t>9/13 11:00</t>
  </si>
  <si>
    <t>9/13 12:00</t>
  </si>
  <si>
    <t>9/13 13:00</t>
  </si>
  <si>
    <t>9/13 14:00</t>
  </si>
  <si>
    <t>9/13 15:00</t>
  </si>
  <si>
    <t>9/13 16:00</t>
  </si>
  <si>
    <t>9/13 17:00</t>
  </si>
  <si>
    <t>9/13 18:00</t>
  </si>
  <si>
    <t>9/13 19:00</t>
  </si>
  <si>
    <t>9/13 20:00</t>
  </si>
  <si>
    <t>9/13 21:00</t>
  </si>
  <si>
    <t>9/13 22:00</t>
  </si>
  <si>
    <t>9/13 23:00</t>
  </si>
  <si>
    <t>9/14 0:00</t>
  </si>
  <si>
    <t>9/14 1:00</t>
  </si>
  <si>
    <t>9/14 2:00</t>
  </si>
  <si>
    <t>9/14 3:00</t>
  </si>
  <si>
    <t>9/14 4:00</t>
  </si>
  <si>
    <t>9/14 5:00</t>
  </si>
  <si>
    <t>9/14 6:00</t>
  </si>
  <si>
    <t>9/14 7:00</t>
  </si>
  <si>
    <t>9/14 8:00</t>
  </si>
  <si>
    <t>9/14 9:00</t>
  </si>
  <si>
    <t>9/14 10:00</t>
  </si>
  <si>
    <t>9/14 11:00</t>
  </si>
  <si>
    <t>9/14 12:00</t>
  </si>
  <si>
    <t>9/14 13:00</t>
  </si>
  <si>
    <t>9/14 14:00</t>
  </si>
  <si>
    <t>9/14 15:00</t>
  </si>
  <si>
    <t>9/14 16:00</t>
  </si>
  <si>
    <t>9/14 17:00</t>
  </si>
  <si>
    <t>9/14 18:00</t>
  </si>
  <si>
    <t>9/14 19:00</t>
  </si>
  <si>
    <t>9/14 20:00</t>
  </si>
  <si>
    <t>9/14 21:00</t>
  </si>
  <si>
    <t>9/14 22:00</t>
  </si>
  <si>
    <t>9/14 23:00</t>
  </si>
  <si>
    <t>9/15 0:00</t>
  </si>
  <si>
    <t>9/15 1:00</t>
  </si>
  <si>
    <t>9/15 2:00</t>
  </si>
  <si>
    <t>9/15 3:00</t>
  </si>
  <si>
    <t>9/15 4:00</t>
  </si>
  <si>
    <t>9/15 5:00</t>
  </si>
  <si>
    <t>9/15 6:00</t>
  </si>
  <si>
    <t>9/15 7:00</t>
  </si>
  <si>
    <t>9/15 8:00</t>
  </si>
  <si>
    <t>9/15 9:00</t>
  </si>
  <si>
    <t>9/15 10:00</t>
  </si>
  <si>
    <t>9/15 11:00</t>
  </si>
  <si>
    <t>9/15 12:00</t>
  </si>
  <si>
    <t>9/15 13:00</t>
  </si>
  <si>
    <t>9/15 14:00</t>
  </si>
  <si>
    <t>9/15 15:00</t>
  </si>
  <si>
    <t>9/15 16:00</t>
  </si>
  <si>
    <t>9/15 17:00</t>
  </si>
  <si>
    <t>9/15 18:00</t>
  </si>
  <si>
    <t>9/15 19:00</t>
  </si>
  <si>
    <t>9/15 20:00</t>
  </si>
  <si>
    <t>9/15 21:00</t>
  </si>
  <si>
    <t>9/15 22:00</t>
  </si>
  <si>
    <t>9/15 23:00</t>
  </si>
  <si>
    <t>9/16 0:00</t>
  </si>
  <si>
    <t>9/16 1:00</t>
  </si>
  <si>
    <t>9/16 2:00</t>
  </si>
  <si>
    <t>9/16 3:00</t>
  </si>
  <si>
    <t>9/16 4:00</t>
  </si>
  <si>
    <t>9/16 5:00</t>
  </si>
  <si>
    <t>9/16 6:00</t>
  </si>
  <si>
    <t>9/16 7:00</t>
  </si>
  <si>
    <t>9/16 8:00</t>
  </si>
  <si>
    <t>9/16 9:00</t>
  </si>
  <si>
    <t>9/16 10:00</t>
  </si>
  <si>
    <t>9/16 11:00</t>
  </si>
  <si>
    <t>9/16 12:00</t>
  </si>
  <si>
    <t>9/16 13:00</t>
  </si>
  <si>
    <t>9/16 14:00</t>
  </si>
  <si>
    <t>9/16 15:00</t>
  </si>
  <si>
    <t>9/16 16:00</t>
  </si>
  <si>
    <t>9/16 17:00</t>
  </si>
  <si>
    <t>9/16 18:00</t>
  </si>
  <si>
    <t>9/16 19:00</t>
  </si>
  <si>
    <t>9/16 20:00</t>
  </si>
  <si>
    <t>9/16 21:00</t>
  </si>
  <si>
    <t>9/16 22:00</t>
  </si>
  <si>
    <t>9/16 23:00</t>
  </si>
  <si>
    <t>9/17 0:00</t>
  </si>
  <si>
    <t>9/17 1:00</t>
  </si>
  <si>
    <t>9/17 2:00</t>
  </si>
  <si>
    <t>9/17 3:00</t>
  </si>
  <si>
    <t>9/17 4:00</t>
  </si>
  <si>
    <t>9/17 5:00</t>
  </si>
  <si>
    <t>9/17 6:00</t>
  </si>
  <si>
    <t>9/17 7:00</t>
  </si>
  <si>
    <t>9/17 8:00</t>
  </si>
  <si>
    <t>9/17 9:00</t>
  </si>
  <si>
    <t>9/17 10:00</t>
  </si>
  <si>
    <t>9/17 11:00</t>
  </si>
  <si>
    <t>9/17 12:00</t>
  </si>
  <si>
    <t>9/17 13:00</t>
  </si>
  <si>
    <t>9/17 14:00</t>
  </si>
  <si>
    <t>9/17 15:00</t>
  </si>
  <si>
    <t>9/17 16:00</t>
  </si>
  <si>
    <t>9/17 17:00</t>
  </si>
  <si>
    <t>9/17 18:00</t>
  </si>
  <si>
    <t>9/17 19:00</t>
  </si>
  <si>
    <t>9/17 20:00</t>
  </si>
  <si>
    <t>9/17 21:00</t>
  </si>
  <si>
    <t>9/17 22:00</t>
  </si>
  <si>
    <t>9/17 23:00</t>
  </si>
  <si>
    <t>9/18 0:00</t>
  </si>
  <si>
    <t>9/18 1:00</t>
  </si>
  <si>
    <t>9/18 2:00</t>
  </si>
  <si>
    <t>9/18 3:00</t>
  </si>
  <si>
    <t>9/18 4:00</t>
  </si>
  <si>
    <t>9/18 5:00</t>
  </si>
  <si>
    <t>9/18 6:00</t>
  </si>
  <si>
    <t>9/18 7:00</t>
  </si>
  <si>
    <t>9/18 8:00</t>
  </si>
  <si>
    <t>9/18 9:00</t>
  </si>
  <si>
    <t>9/18 10:00</t>
  </si>
  <si>
    <t>9/18 11:00</t>
  </si>
  <si>
    <t>9/18 12:00</t>
  </si>
  <si>
    <t>9/18 13:00</t>
  </si>
  <si>
    <t>9/18 14:00</t>
  </si>
  <si>
    <t>9/18 15:00</t>
  </si>
  <si>
    <t>9/18 16:00</t>
  </si>
  <si>
    <t>9/18 17:00</t>
  </si>
  <si>
    <t>9/18 18:00</t>
  </si>
  <si>
    <t>9/18 19:00</t>
  </si>
  <si>
    <t>9/18 20:00</t>
  </si>
  <si>
    <t>9/18 21:00</t>
  </si>
  <si>
    <t>9/18 22:00</t>
  </si>
  <si>
    <t>9/18 23:00</t>
  </si>
  <si>
    <t>9/19 0:00</t>
  </si>
  <si>
    <t>9/19 1:00</t>
  </si>
  <si>
    <t>9/19 2:00</t>
  </si>
  <si>
    <t>9/19 3:00</t>
  </si>
  <si>
    <t>9/19 4:00</t>
  </si>
  <si>
    <t>9/19 5:00</t>
  </si>
  <si>
    <t>9/19 6:00</t>
  </si>
  <si>
    <t>9/19 7:00</t>
  </si>
  <si>
    <t>9/19 8:00</t>
  </si>
  <si>
    <t>9/19 9:00</t>
  </si>
  <si>
    <t>9/19 10:00</t>
  </si>
  <si>
    <t>9/19 11:00</t>
  </si>
  <si>
    <t>9/19 12:00</t>
  </si>
  <si>
    <t>9/19 13:00</t>
  </si>
  <si>
    <t>9/19 14:00</t>
  </si>
  <si>
    <t>9/19 15:00</t>
  </si>
  <si>
    <t>9/19 16:00</t>
  </si>
  <si>
    <t>9/19 17:00</t>
  </si>
  <si>
    <t>9/19 18:00</t>
  </si>
  <si>
    <t>9/19 19:00</t>
  </si>
  <si>
    <t>9/19 20:00</t>
  </si>
  <si>
    <t>9/19 21:00</t>
  </si>
  <si>
    <t>9/19 22:00</t>
  </si>
  <si>
    <t>9/19 23:00</t>
  </si>
  <si>
    <t>9/20 0:00</t>
  </si>
  <si>
    <t>9/20 1:00</t>
  </si>
  <si>
    <t>9/20 2:00</t>
  </si>
  <si>
    <t>9/20 3:00</t>
  </si>
  <si>
    <t>9/20 4:00</t>
  </si>
  <si>
    <t>9/20 5:00</t>
  </si>
  <si>
    <t>9/20 6:00</t>
  </si>
  <si>
    <t>9/20 7:00</t>
  </si>
  <si>
    <t>9/20 8:00</t>
  </si>
  <si>
    <t>9/20 9:00</t>
  </si>
  <si>
    <t>9/20 10:00</t>
  </si>
  <si>
    <t>9/20 11:00</t>
  </si>
  <si>
    <t>9/20 12:00</t>
  </si>
  <si>
    <t>9/20 13:00</t>
  </si>
  <si>
    <t>9/20 14:00</t>
  </si>
  <si>
    <t>9/20 15:00</t>
  </si>
  <si>
    <t>9/20 16:00</t>
  </si>
  <si>
    <t>9/20 17:00</t>
  </si>
  <si>
    <t>9/20 18:00</t>
  </si>
  <si>
    <t>9/20 19:00</t>
  </si>
  <si>
    <t>9/20 20:00</t>
  </si>
  <si>
    <t>9/20 21:00</t>
  </si>
  <si>
    <t>9/20 22:00</t>
  </si>
  <si>
    <t>9/20 23:00</t>
  </si>
  <si>
    <t>9/21 0:00</t>
  </si>
  <si>
    <t>9/21 1:00</t>
  </si>
  <si>
    <t>9/21 2:00</t>
  </si>
  <si>
    <t>9/21 3:00</t>
  </si>
  <si>
    <t>9/21 4:00</t>
  </si>
  <si>
    <t>9/21 5:00</t>
  </si>
  <si>
    <t>9/21 6:00</t>
  </si>
  <si>
    <t>9/21 7:00</t>
  </si>
  <si>
    <t>9/21 8:00</t>
  </si>
  <si>
    <t>9/21 9:00</t>
  </si>
  <si>
    <t>9/21 10:00</t>
  </si>
  <si>
    <t>9/21 11:00</t>
  </si>
  <si>
    <t>9/21 12:00</t>
  </si>
  <si>
    <t>9/21 13:00</t>
  </si>
  <si>
    <t>9/21 14:00</t>
  </si>
  <si>
    <t>9/21 15:00</t>
  </si>
  <si>
    <t>9/21 16:00</t>
  </si>
  <si>
    <t>9/21 17:00</t>
  </si>
  <si>
    <t>9/21 18:00</t>
  </si>
  <si>
    <t>9/21 19:00</t>
  </si>
  <si>
    <t>9/21 20:00</t>
  </si>
  <si>
    <t>9/21 21:00</t>
  </si>
  <si>
    <t>9/21 22:00</t>
  </si>
  <si>
    <t>9/21 23:00</t>
  </si>
  <si>
    <t>9/22 0:00</t>
  </si>
  <si>
    <t>9/22 1:00</t>
  </si>
  <si>
    <t>9/22 2:00</t>
  </si>
  <si>
    <t>9/22 3:00</t>
  </si>
  <si>
    <t>9/22 4:00</t>
  </si>
  <si>
    <t>9/22 5:00</t>
  </si>
  <si>
    <t>9/22 6:00</t>
  </si>
  <si>
    <t>9/22 7:00</t>
  </si>
  <si>
    <t>9/22 8:00</t>
  </si>
  <si>
    <t>9/22 9:00</t>
  </si>
  <si>
    <t>9/22 10:00</t>
  </si>
  <si>
    <t>9/22 11:00</t>
  </si>
  <si>
    <t>9/22 12:00</t>
  </si>
  <si>
    <t>9/22 13:00</t>
  </si>
  <si>
    <t>9/22 14:00</t>
  </si>
  <si>
    <t>9/22 15:00</t>
  </si>
  <si>
    <t>9/22 16:00</t>
  </si>
  <si>
    <t>9/22 17:00</t>
  </si>
  <si>
    <t>9/22 18:00</t>
  </si>
  <si>
    <t>9/22 19:00</t>
  </si>
  <si>
    <t>9/22 20:00</t>
  </si>
  <si>
    <t>9/22 21:00</t>
  </si>
  <si>
    <t>9/22 22:00</t>
  </si>
  <si>
    <t>9/22 23:00</t>
  </si>
  <si>
    <t>9/23 0:00</t>
  </si>
  <si>
    <t>9/23 1:00</t>
  </si>
  <si>
    <t>9/23 2:00</t>
  </si>
  <si>
    <t>9/23 3:00</t>
  </si>
  <si>
    <t>9/23 4:00</t>
  </si>
  <si>
    <t>9/23 5:00</t>
  </si>
  <si>
    <t>9/23 6:00</t>
  </si>
  <si>
    <t>9/23 7:00</t>
  </si>
  <si>
    <t>9/23 8:00</t>
  </si>
  <si>
    <t>9/23 9:00</t>
  </si>
  <si>
    <t>9/23 10:00</t>
  </si>
  <si>
    <t>9/23 11:00</t>
  </si>
  <si>
    <t>9/23 12:00</t>
  </si>
  <si>
    <t>9/23 13:00</t>
  </si>
  <si>
    <t>9/23 14:00</t>
  </si>
  <si>
    <t>9/23 15:00</t>
  </si>
  <si>
    <t>9/23 16:00</t>
  </si>
  <si>
    <t>9/23 17:00</t>
  </si>
  <si>
    <t>9/23 18:00</t>
  </si>
  <si>
    <t>9/23 19:00</t>
  </si>
  <si>
    <t>9/23 20:00</t>
  </si>
  <si>
    <t>9/23 21:00</t>
  </si>
  <si>
    <t>9/23 22:00</t>
  </si>
  <si>
    <t>9/23 23:00</t>
  </si>
  <si>
    <t>9/24 0:00</t>
  </si>
  <si>
    <t>9/24 1:00</t>
  </si>
  <si>
    <t>9/24 2:00</t>
  </si>
  <si>
    <t>9/24 3:00</t>
  </si>
  <si>
    <t>9/24 4:00</t>
  </si>
  <si>
    <t>9/24 5:00</t>
  </si>
  <si>
    <t>9/24 6:00</t>
  </si>
  <si>
    <t>9/24 7:00</t>
  </si>
  <si>
    <t>9/24 8:00</t>
  </si>
  <si>
    <t>9/24 9:00</t>
  </si>
  <si>
    <t>9/24 10:00</t>
  </si>
  <si>
    <t>9/24 11:00</t>
  </si>
  <si>
    <t>9/24 12:00</t>
  </si>
  <si>
    <t>9/24 13:00</t>
  </si>
  <si>
    <t>9/24 14:00</t>
  </si>
  <si>
    <t>9/24 15:00</t>
  </si>
  <si>
    <t>9/24 16:00</t>
  </si>
  <si>
    <t>9/24 17:00</t>
  </si>
  <si>
    <t>9/24 18:00</t>
  </si>
  <si>
    <t>9/24 19:00</t>
  </si>
  <si>
    <t>9/24 20:00</t>
  </si>
  <si>
    <t>9/24 21:00</t>
  </si>
  <si>
    <t>9/24 22:00</t>
  </si>
  <si>
    <t>9/24 23:00</t>
  </si>
  <si>
    <t>9/25 0:00</t>
  </si>
  <si>
    <t>9/25 1:00</t>
  </si>
  <si>
    <t>9/25 2:00</t>
  </si>
  <si>
    <t>9/25 3:00</t>
  </si>
  <si>
    <t>9/25 4:00</t>
  </si>
  <si>
    <t>9/25 5:00</t>
  </si>
  <si>
    <t>9/25 6:00</t>
  </si>
  <si>
    <t>9/25 7:00</t>
  </si>
  <si>
    <t>9/25 8:00</t>
  </si>
  <si>
    <t>9/25 9:00</t>
  </si>
  <si>
    <t>9/25 10:00</t>
  </si>
  <si>
    <t>9/25 11:00</t>
  </si>
  <si>
    <t>9/25 12:00</t>
  </si>
  <si>
    <t>9/25 13:00</t>
  </si>
  <si>
    <t>9/25 14:00</t>
  </si>
  <si>
    <t>9/25 15:00</t>
  </si>
  <si>
    <t>9/25 16:00</t>
  </si>
  <si>
    <t>9/25 17:00</t>
  </si>
  <si>
    <t>9/25 18:00</t>
  </si>
  <si>
    <t>9/25 19:00</t>
  </si>
  <si>
    <t>9/25 20:00</t>
  </si>
  <si>
    <t>9/25 21:00</t>
  </si>
  <si>
    <t>9/25 22:00</t>
  </si>
  <si>
    <t>9/25 23:00</t>
  </si>
  <si>
    <t>9/26 0:00</t>
  </si>
  <si>
    <t>9/26 1:00</t>
  </si>
  <si>
    <t>9/26 2:00</t>
  </si>
  <si>
    <t>9/26 3:00</t>
  </si>
  <si>
    <t>9/26 4:00</t>
  </si>
  <si>
    <t>9/26 5:00</t>
  </si>
  <si>
    <t>9/26 6:00</t>
  </si>
  <si>
    <t>9/26 7:00</t>
  </si>
  <si>
    <t>9/26 8:00</t>
  </si>
  <si>
    <t>9/26 9:00</t>
  </si>
  <si>
    <t>9/26 10:00</t>
  </si>
  <si>
    <t>9/26 11:00</t>
  </si>
  <si>
    <t>9/26 12:00</t>
  </si>
  <si>
    <t>9/26 13:00</t>
  </si>
  <si>
    <t>9/26 14:00</t>
  </si>
  <si>
    <t>9/26 15:00</t>
  </si>
  <si>
    <t>9/26 16:00</t>
  </si>
  <si>
    <t>9/26 17:00</t>
  </si>
  <si>
    <t>9/26 18:00</t>
  </si>
  <si>
    <t>9/26 19:00</t>
  </si>
  <si>
    <t>9/26 20:00</t>
  </si>
  <si>
    <t>9/26 21:00</t>
  </si>
  <si>
    <t>9/26 22:00</t>
  </si>
  <si>
    <t>9/26 23:00</t>
  </si>
  <si>
    <t>9/27 0:00</t>
  </si>
  <si>
    <t>9/27 1:00</t>
  </si>
  <si>
    <t>9/27 2:00</t>
  </si>
  <si>
    <t>9/27 3:00</t>
  </si>
  <si>
    <t>9/27 4:00</t>
  </si>
  <si>
    <t>9/27 5:00</t>
  </si>
  <si>
    <t>9/27 6:00</t>
  </si>
  <si>
    <t>9/27 7:00</t>
  </si>
  <si>
    <t>9/27 8:00</t>
  </si>
  <si>
    <t>9/27 9:00</t>
  </si>
  <si>
    <t>9/27 10:00</t>
  </si>
  <si>
    <t>9/27 11:00</t>
  </si>
  <si>
    <t>9/27 12:00</t>
  </si>
  <si>
    <t>9/27 13:00</t>
  </si>
  <si>
    <t>9/27 14:00</t>
  </si>
  <si>
    <t>9/27 15:00</t>
  </si>
  <si>
    <t>9/27 16:00</t>
  </si>
  <si>
    <t>9/27 17:00</t>
  </si>
  <si>
    <t>9/27 18:00</t>
  </si>
  <si>
    <t>9/27 19:00</t>
  </si>
  <si>
    <t>9/27 20:00</t>
  </si>
  <si>
    <t>9/27 21:00</t>
  </si>
  <si>
    <t>9/27 22:00</t>
  </si>
  <si>
    <t>9/27 23:00</t>
  </si>
  <si>
    <t>9/28 0:00</t>
  </si>
  <si>
    <t>9/28 1:00</t>
  </si>
  <si>
    <t>9/28 2:00</t>
  </si>
  <si>
    <t>9/28 3:00</t>
  </si>
  <si>
    <t>9/28 4:00</t>
  </si>
  <si>
    <t>9/28 5:00</t>
  </si>
  <si>
    <t>9/28 6:00</t>
  </si>
  <si>
    <t>9/28 7:00</t>
  </si>
  <si>
    <t>9/28 8:00</t>
  </si>
  <si>
    <t>9/28 9:00</t>
  </si>
  <si>
    <t>9/28 10:00</t>
  </si>
  <si>
    <t>9/28 11:00</t>
  </si>
  <si>
    <t>9/28 12:00</t>
  </si>
  <si>
    <t>9/28 13:00</t>
  </si>
  <si>
    <t>9/28 14:00</t>
  </si>
  <si>
    <t>9/28 15:00</t>
  </si>
  <si>
    <t>9/28 16:00</t>
  </si>
  <si>
    <t>9/28 17:00</t>
  </si>
  <si>
    <t>9/28 18:00</t>
  </si>
  <si>
    <t>9/28 19:00</t>
  </si>
  <si>
    <t>9/28 20:00</t>
  </si>
  <si>
    <t>9/28 21:00</t>
  </si>
  <si>
    <t>9/28 22:00</t>
  </si>
  <si>
    <t>9/28 23:00</t>
  </si>
  <si>
    <t>9/29 0:00</t>
  </si>
  <si>
    <t>9/29 1:00</t>
  </si>
  <si>
    <t>9/29 2:00</t>
  </si>
  <si>
    <t>9/29 3:00</t>
  </si>
  <si>
    <t>9/29 4:00</t>
  </si>
  <si>
    <t>9/29 5:00</t>
  </si>
  <si>
    <t>9/29 6:00</t>
  </si>
  <si>
    <t>9/29 7:00</t>
  </si>
  <si>
    <t>9/29 8:00</t>
  </si>
  <si>
    <t>9/29 9:00</t>
  </si>
  <si>
    <t>9/29 10:00</t>
  </si>
  <si>
    <t>9/29 11:00</t>
  </si>
  <si>
    <t>9/29 12:00</t>
  </si>
  <si>
    <t>9/29 13:00</t>
  </si>
  <si>
    <t>9/29 14:00</t>
  </si>
  <si>
    <t>9/29 15:00</t>
  </si>
  <si>
    <t>9/29 16:00</t>
  </si>
  <si>
    <t>9/29 17:00</t>
  </si>
  <si>
    <t>9/29 18:00</t>
  </si>
  <si>
    <t>9/29 19:00</t>
  </si>
  <si>
    <t>9/29 20:00</t>
  </si>
  <si>
    <t>9/29 21:00</t>
  </si>
  <si>
    <t>9/29 22:00</t>
  </si>
  <si>
    <t>9/29 23:00</t>
  </si>
  <si>
    <t>9/30 0:00</t>
  </si>
  <si>
    <t>9/30 1:00</t>
  </si>
  <si>
    <t>9/30 2:00</t>
  </si>
  <si>
    <t>9/30 3:00</t>
  </si>
  <si>
    <t>9/30 4:00</t>
  </si>
  <si>
    <t>9/30 5:00</t>
  </si>
  <si>
    <t>9/30 6:00</t>
  </si>
  <si>
    <t>9/30 7:00</t>
  </si>
  <si>
    <t>9/30 8:00</t>
  </si>
  <si>
    <t>9/30 9:00</t>
  </si>
  <si>
    <t>9/30 10:00</t>
  </si>
  <si>
    <t>9/30 11:00</t>
  </si>
  <si>
    <t>9/30 12:00</t>
  </si>
  <si>
    <t>9/30 13:00</t>
  </si>
  <si>
    <t>9/30 14:00</t>
  </si>
  <si>
    <t>9/30 15:00</t>
  </si>
  <si>
    <t>9/30 16:00</t>
  </si>
  <si>
    <t>9/30 17:00</t>
  </si>
  <si>
    <t>9/30 18:00</t>
  </si>
  <si>
    <t>9/30 19:00</t>
  </si>
  <si>
    <t>9/30 20:00</t>
  </si>
  <si>
    <t>9/30 21:00</t>
  </si>
  <si>
    <t>9/30 22:00</t>
  </si>
  <si>
    <t>9/30 23:00</t>
  </si>
  <si>
    <t>10/1 0:00</t>
  </si>
  <si>
    <t>10/1 1:00</t>
  </si>
  <si>
    <t>10/1 2:00</t>
  </si>
  <si>
    <t>10/1 3:00</t>
  </si>
  <si>
    <t>10/1 4:00</t>
  </si>
  <si>
    <t>10/1 5:00</t>
  </si>
  <si>
    <t>10/1 6:00</t>
  </si>
  <si>
    <t>10/1 7:00</t>
  </si>
  <si>
    <t>10/1 8:00</t>
  </si>
  <si>
    <t>10/1 9:00</t>
  </si>
  <si>
    <t>10/1 10:00</t>
  </si>
  <si>
    <t>10/1 11:00</t>
  </si>
  <si>
    <t>10/1 12:00</t>
  </si>
  <si>
    <t>10/1 13:00</t>
  </si>
  <si>
    <t>10/1 14:00</t>
  </si>
  <si>
    <t>10/1 15:00</t>
  </si>
  <si>
    <t>10/1 16:00</t>
  </si>
  <si>
    <t>10/1 17:00</t>
  </si>
  <si>
    <t>10/1 18:00</t>
  </si>
  <si>
    <t>10/1 19:00</t>
  </si>
  <si>
    <t>10/1 20:00</t>
  </si>
  <si>
    <t>10/1 21:00</t>
  </si>
  <si>
    <t>10/1 22:00</t>
  </si>
  <si>
    <t>10/1 23:00</t>
  </si>
  <si>
    <t>10/2 0:00</t>
  </si>
  <si>
    <t>10/2 1:00</t>
  </si>
  <si>
    <t>10/2 2:00</t>
  </si>
  <si>
    <t>10/2 3:00</t>
  </si>
  <si>
    <t>10/2 4:00</t>
  </si>
  <si>
    <t>10/2 5:00</t>
  </si>
  <si>
    <t>10/2 6:00</t>
  </si>
  <si>
    <t>10/2 7:00</t>
  </si>
  <si>
    <t>10/2 8:00</t>
  </si>
  <si>
    <t>10/2 9:00</t>
  </si>
  <si>
    <t>10/2 10:00</t>
  </si>
  <si>
    <t>10/2 11:00</t>
  </si>
  <si>
    <t>10/2 12:00</t>
  </si>
  <si>
    <t>10/2 13:00</t>
  </si>
  <si>
    <t>10/2 14:00</t>
  </si>
  <si>
    <t>10/2 15:00</t>
  </si>
  <si>
    <t>10/2 16:00</t>
  </si>
  <si>
    <t>10/2 17:00</t>
  </si>
  <si>
    <t>10/2 18:00</t>
  </si>
  <si>
    <t>10/2 19:00</t>
  </si>
  <si>
    <t>10/2 20:00</t>
  </si>
  <si>
    <t>10/2 21:00</t>
  </si>
  <si>
    <t>10/2 22:00</t>
  </si>
  <si>
    <t>10/2 23:00</t>
  </si>
  <si>
    <t>10/3 0:00</t>
  </si>
  <si>
    <t>10/3 1:00</t>
  </si>
  <si>
    <t>10/3 2:00</t>
  </si>
  <si>
    <t>10/3 3:00</t>
  </si>
  <si>
    <t>10/3 4:00</t>
  </si>
  <si>
    <t>10/3 5:00</t>
  </si>
  <si>
    <t>10/3 6:00</t>
  </si>
  <si>
    <t>10/3 7:00</t>
  </si>
  <si>
    <t>10/3 8:00</t>
  </si>
  <si>
    <t>10/3 9:00</t>
  </si>
  <si>
    <t>10/3 10:00</t>
  </si>
  <si>
    <t>10/3 11:00</t>
  </si>
  <si>
    <t>10/3 12:00</t>
  </si>
  <si>
    <t>10/3 13:00</t>
  </si>
  <si>
    <t>10/3 14:00</t>
  </si>
  <si>
    <t>10/3 15:00</t>
  </si>
  <si>
    <t>10/3 16:00</t>
  </si>
  <si>
    <t>10/3 17:00</t>
  </si>
  <si>
    <t>10/3 18:00</t>
  </si>
  <si>
    <t>10/3 19:00</t>
  </si>
  <si>
    <t>10/3 20:00</t>
  </si>
  <si>
    <t>10/3 21:00</t>
  </si>
  <si>
    <t>10/3 22:00</t>
  </si>
  <si>
    <t>10/3 23:00</t>
  </si>
  <si>
    <t>10/4 0:00</t>
  </si>
  <si>
    <t>10/4 1:00</t>
  </si>
  <si>
    <t>10/4 2:00</t>
  </si>
  <si>
    <t>10/4 3:00</t>
  </si>
  <si>
    <t>10/4 4:00</t>
  </si>
  <si>
    <t>10/4 5:00</t>
  </si>
  <si>
    <t>10/4 6:00</t>
  </si>
  <si>
    <t>10/4 7:00</t>
  </si>
  <si>
    <t>10/4 8:00</t>
  </si>
  <si>
    <t>10/4 9:00</t>
  </si>
  <si>
    <t>10/4 10:00</t>
  </si>
  <si>
    <t>10/4 11:00</t>
  </si>
  <si>
    <t>10/4 12:00</t>
  </si>
  <si>
    <t>10/4 13:00</t>
  </si>
  <si>
    <t>10/4 14:00</t>
  </si>
  <si>
    <t>10/4 15:00</t>
  </si>
  <si>
    <t>10/4 16:00</t>
  </si>
  <si>
    <t>10/4 17:00</t>
  </si>
  <si>
    <t>10/4 18:00</t>
  </si>
  <si>
    <t>10/4 19:00</t>
  </si>
  <si>
    <t>10/4 20:00</t>
  </si>
  <si>
    <t>10/4 21:00</t>
  </si>
  <si>
    <t>10/4 22:00</t>
  </si>
  <si>
    <t>10/4 23:00</t>
  </si>
  <si>
    <t>10/5 0:00</t>
  </si>
  <si>
    <t>10/5 1:00</t>
  </si>
  <si>
    <t>10/5 2:00</t>
  </si>
  <si>
    <t>10/5 3:00</t>
  </si>
  <si>
    <t>10/5 4:00</t>
  </si>
  <si>
    <t>10/5 5:00</t>
  </si>
  <si>
    <t>10/5 6:00</t>
  </si>
  <si>
    <t>10/5 7:00</t>
  </si>
  <si>
    <t>10/5 8:00</t>
  </si>
  <si>
    <t>10/5 9:00</t>
  </si>
  <si>
    <t>10/5 10:00</t>
  </si>
  <si>
    <t>10/5 11:00</t>
  </si>
  <si>
    <t>10/5 12:00</t>
  </si>
  <si>
    <t>10/5 13:00</t>
  </si>
  <si>
    <t>10/5 14:00</t>
  </si>
  <si>
    <t>10/5 15:00</t>
  </si>
  <si>
    <t>10/5 16:00</t>
  </si>
  <si>
    <t>10/5 17:00</t>
  </si>
  <si>
    <t>10/5 18:00</t>
  </si>
  <si>
    <t>10/5 19:00</t>
  </si>
  <si>
    <t>10/5 20:00</t>
  </si>
  <si>
    <t>10/5 21:00</t>
  </si>
  <si>
    <t>10/5 22:00</t>
  </si>
  <si>
    <t>10/5 23:00</t>
  </si>
  <si>
    <t>10/6 0:00</t>
  </si>
  <si>
    <t>10/6 1:00</t>
  </si>
  <si>
    <t>10/6 2:00</t>
  </si>
  <si>
    <t>10/6 3:00</t>
  </si>
  <si>
    <t>10/6 4:00</t>
  </si>
  <si>
    <t>10/6 5:00</t>
  </si>
  <si>
    <t>10/6 6:00</t>
  </si>
  <si>
    <t>10/6 7:00</t>
  </si>
  <si>
    <t>10/6 8:00</t>
  </si>
  <si>
    <t>10/6 9:00</t>
  </si>
  <si>
    <t>10/6 10:00</t>
  </si>
  <si>
    <t>10/6 11:00</t>
  </si>
  <si>
    <t>10/6 12:00</t>
  </si>
  <si>
    <t>10/6 13:00</t>
  </si>
  <si>
    <t>10/6 14:00</t>
  </si>
  <si>
    <t>10/6 15:00</t>
  </si>
  <si>
    <t>10/6 16:00</t>
  </si>
  <si>
    <t>10/6 17:00</t>
  </si>
  <si>
    <t>10/6 18:00</t>
  </si>
  <si>
    <t>10/6 19:00</t>
  </si>
  <si>
    <t>10/6 20:00</t>
  </si>
  <si>
    <t>10/6 21:00</t>
  </si>
  <si>
    <t>10/6 22:00</t>
  </si>
  <si>
    <t>10/6 23:00</t>
  </si>
  <si>
    <t>10/7 0:00</t>
  </si>
  <si>
    <t>10/7 1:00</t>
  </si>
  <si>
    <t>10/7 2:00</t>
  </si>
  <si>
    <t>10/7 3:00</t>
  </si>
  <si>
    <t>10/7 4:00</t>
  </si>
  <si>
    <t>10/7 5:00</t>
  </si>
  <si>
    <t>10/7 6:00</t>
  </si>
  <si>
    <t>10/7 7:00</t>
  </si>
  <si>
    <t>10/7 8:00</t>
  </si>
  <si>
    <t>10/7 9:00</t>
  </si>
  <si>
    <t>10/7 10:00</t>
  </si>
  <si>
    <t>10/7 11:00</t>
  </si>
  <si>
    <t>10/7 12:00</t>
  </si>
  <si>
    <t>10/7 13:00</t>
  </si>
  <si>
    <t>10/7 14:00</t>
  </si>
  <si>
    <t>10/7 15:00</t>
  </si>
  <si>
    <t>10/7 16:00</t>
  </si>
  <si>
    <t>10/7 17:00</t>
  </si>
  <si>
    <t>10/7 18:00</t>
  </si>
  <si>
    <t>10/7 19:00</t>
  </si>
  <si>
    <t>10/7 20:00</t>
  </si>
  <si>
    <t>10/7 21:00</t>
  </si>
  <si>
    <t>10/7 22:00</t>
  </si>
  <si>
    <t>10/7 23:00</t>
  </si>
  <si>
    <t>10/8 0:00</t>
  </si>
  <si>
    <t>10/8 1:00</t>
  </si>
  <si>
    <t>10/8 2:00</t>
  </si>
  <si>
    <t>10/8 3:00</t>
  </si>
  <si>
    <t>10/8 4:00</t>
  </si>
  <si>
    <t>10/8 5:00</t>
  </si>
  <si>
    <t>10/8 6:00</t>
  </si>
  <si>
    <t>10/8 7:00</t>
  </si>
  <si>
    <t>10/8 8:00</t>
  </si>
  <si>
    <t>10/8 9:00</t>
  </si>
  <si>
    <t>10/8 10:00</t>
  </si>
  <si>
    <t>10/8 11:00</t>
  </si>
  <si>
    <t>10/8 12:00</t>
  </si>
  <si>
    <t>10/8 13:00</t>
  </si>
  <si>
    <t>10/8 14:00</t>
  </si>
  <si>
    <t>10/8 15:00</t>
  </si>
  <si>
    <t>10/8 16:00</t>
  </si>
  <si>
    <t>10/8 17:00</t>
  </si>
  <si>
    <t>10/8 18:00</t>
  </si>
  <si>
    <t>10/8 19:00</t>
  </si>
  <si>
    <t>10/8 20:00</t>
  </si>
  <si>
    <t>10/8 21:00</t>
  </si>
  <si>
    <t>10/8 22:00</t>
  </si>
  <si>
    <t>10/8 23:00</t>
  </si>
  <si>
    <t>10/9 0:00</t>
  </si>
  <si>
    <t>10/9 1:00</t>
  </si>
  <si>
    <t>10/9 2:00</t>
  </si>
  <si>
    <t>10/9 3:00</t>
  </si>
  <si>
    <t>10/9 4:00</t>
  </si>
  <si>
    <t>10/9 5:00</t>
  </si>
  <si>
    <t>10/9 6:00</t>
  </si>
  <si>
    <t>10/9 7:00</t>
  </si>
  <si>
    <t>10/9 8:00</t>
  </si>
  <si>
    <t>10/9 9:00</t>
  </si>
  <si>
    <t>10/9 10:00</t>
  </si>
  <si>
    <t>10/9 11:00</t>
  </si>
  <si>
    <t>10/9 12:00</t>
  </si>
  <si>
    <t>10/9 13:00</t>
  </si>
  <si>
    <t>10/9 14:00</t>
  </si>
  <si>
    <t>10/9 15:00</t>
  </si>
  <si>
    <t>10/9 16:00</t>
  </si>
  <si>
    <t>10/9 17:00</t>
  </si>
  <si>
    <t>10/9 18:00</t>
  </si>
  <si>
    <t>10/9 19:00</t>
  </si>
  <si>
    <t>10/9 20:00</t>
  </si>
  <si>
    <t>10/9 21:00</t>
  </si>
  <si>
    <t>10/9 22:00</t>
  </si>
  <si>
    <t>10/9 23:00</t>
  </si>
  <si>
    <t>10/10 0:00</t>
  </si>
  <si>
    <t>10/10 1:00</t>
  </si>
  <si>
    <t>10/10 2:00</t>
  </si>
  <si>
    <t>10/10 3:00</t>
  </si>
  <si>
    <t>10/10 4:00</t>
  </si>
  <si>
    <t>10/10 5:00</t>
  </si>
  <si>
    <t>10/10 6:00</t>
  </si>
  <si>
    <t>10/10 7:00</t>
  </si>
  <si>
    <t>10/10 8:00</t>
  </si>
  <si>
    <t>10/10 9:00</t>
  </si>
  <si>
    <t>10/10 10:00</t>
  </si>
  <si>
    <t>10/10 11:00</t>
  </si>
  <si>
    <t>10/10 12:00</t>
  </si>
  <si>
    <t>10/10 13:00</t>
  </si>
  <si>
    <t>10/10 14:00</t>
  </si>
  <si>
    <t>10/10 15:00</t>
  </si>
  <si>
    <t>10/10 16:00</t>
  </si>
  <si>
    <t>10/10 17:00</t>
  </si>
  <si>
    <t>10/10 18:00</t>
  </si>
  <si>
    <t>10/10 19:00</t>
  </si>
  <si>
    <t>10/10 20:00</t>
  </si>
  <si>
    <t>10/10 21:00</t>
  </si>
  <si>
    <t>10/10 22:00</t>
  </si>
  <si>
    <t>10/10 23:00</t>
  </si>
  <si>
    <t>10/11 0:00</t>
  </si>
  <si>
    <t>10/11 1:00</t>
  </si>
  <si>
    <t>10/11 2:00</t>
  </si>
  <si>
    <t>10/11 3:00</t>
  </si>
  <si>
    <t>10/11 4:00</t>
  </si>
  <si>
    <t>10/11 5:00</t>
  </si>
  <si>
    <t>10/11 6:00</t>
  </si>
  <si>
    <t>10/11 7:00</t>
  </si>
  <si>
    <t>10/11 8:00</t>
  </si>
  <si>
    <t>10/11 9:00</t>
  </si>
  <si>
    <t>10/11 10:00</t>
  </si>
  <si>
    <t>10/11 11:00</t>
  </si>
  <si>
    <t>10/11 12:00</t>
  </si>
  <si>
    <t>10/11 13:00</t>
  </si>
  <si>
    <t>10/11 14:00</t>
  </si>
  <si>
    <t>10/11 15:00</t>
  </si>
  <si>
    <t>10/11 16:00</t>
  </si>
  <si>
    <t>10/11 17:00</t>
  </si>
  <si>
    <t>10/11 18:00</t>
  </si>
  <si>
    <t>10/11 19:00</t>
  </si>
  <si>
    <t>10/11 20:00</t>
  </si>
  <si>
    <t>10/11 21:00</t>
  </si>
  <si>
    <t>10/11 22:00</t>
  </si>
  <si>
    <t>10/11 23:00</t>
  </si>
  <si>
    <t>10/12 0:00</t>
  </si>
  <si>
    <t>10/12 1:00</t>
  </si>
  <si>
    <t>10/12 2:00</t>
  </si>
  <si>
    <t>10/12 3:00</t>
  </si>
  <si>
    <t>10/12 4:00</t>
  </si>
  <si>
    <t>10/12 5:00</t>
  </si>
  <si>
    <t>10/12 6:00</t>
  </si>
  <si>
    <t>10/12 7:00</t>
  </si>
  <si>
    <t>10/12 8:00</t>
  </si>
  <si>
    <t>10/12 9:00</t>
  </si>
  <si>
    <t>10/12 10:00</t>
  </si>
  <si>
    <t>10/12 11:00</t>
  </si>
  <si>
    <t>10/12 12:00</t>
  </si>
  <si>
    <t>10/12 13:00</t>
  </si>
  <si>
    <t>10/12 14:00</t>
  </si>
  <si>
    <t>10/12 15:00</t>
  </si>
  <si>
    <t>10/12 16:00</t>
  </si>
  <si>
    <t>10/12 17:00</t>
  </si>
  <si>
    <t>10/12 18:00</t>
  </si>
  <si>
    <t>10/12 19:00</t>
  </si>
  <si>
    <t>10/12 20:00</t>
  </si>
  <si>
    <t>10/12 21:00</t>
  </si>
  <si>
    <t>10/12 22:00</t>
  </si>
  <si>
    <t>10/12 23:00</t>
  </si>
  <si>
    <t>10/13 0:00</t>
  </si>
  <si>
    <t>10/13 1:00</t>
  </si>
  <si>
    <t>10/13 2:00</t>
  </si>
  <si>
    <t>10/13 3:00</t>
  </si>
  <si>
    <t>10/13 4:00</t>
  </si>
  <si>
    <t>10/13 5:00</t>
  </si>
  <si>
    <t>10/13 6:00</t>
  </si>
  <si>
    <t>10/13 7:00</t>
  </si>
  <si>
    <t>10/13 8:00</t>
  </si>
  <si>
    <t>10/13 9:00</t>
  </si>
  <si>
    <t>10/13 10:00</t>
  </si>
  <si>
    <t>10/13 11:00</t>
  </si>
  <si>
    <t>10/13 12:00</t>
  </si>
  <si>
    <t>10/13 13:00</t>
  </si>
  <si>
    <t>10/13 14:00</t>
  </si>
  <si>
    <t>10/13 15:00</t>
  </si>
  <si>
    <t>10/13 16:00</t>
  </si>
  <si>
    <t>10/13 17:00</t>
  </si>
  <si>
    <t>10/13 18:00</t>
  </si>
  <si>
    <t>10/13 19:00</t>
  </si>
  <si>
    <t>10/13 20:00</t>
  </si>
  <si>
    <t>10/13 21:00</t>
  </si>
  <si>
    <t>10/13 22:00</t>
  </si>
  <si>
    <t>10/13 23:00</t>
  </si>
  <si>
    <t>10/14 0:00</t>
  </si>
  <si>
    <t>10/14 1:00</t>
  </si>
  <si>
    <t>10/14 2:00</t>
  </si>
  <si>
    <t>10/14 3:00</t>
  </si>
  <si>
    <t>10/14 4:00</t>
  </si>
  <si>
    <t>10/14 5:00</t>
  </si>
  <si>
    <t>10/14 6:00</t>
  </si>
  <si>
    <t>10/14 7:00</t>
  </si>
  <si>
    <t>10/14 8:00</t>
  </si>
  <si>
    <t>10/14 9:00</t>
  </si>
  <si>
    <t>10/14 10:00</t>
  </si>
  <si>
    <t>10/14 11:00</t>
  </si>
  <si>
    <t>10/14 12:00</t>
  </si>
  <si>
    <t>10/14 13:00</t>
  </si>
  <si>
    <t>10/14 14:00</t>
  </si>
  <si>
    <t>10/14 15:00</t>
  </si>
  <si>
    <t>10/14 16:00</t>
  </si>
  <si>
    <t>10/14 17:00</t>
  </si>
  <si>
    <t>10/14 18:00</t>
  </si>
  <si>
    <t>10/14 19:00</t>
  </si>
  <si>
    <t>10/14 20:00</t>
  </si>
  <si>
    <t>10/14 21:00</t>
  </si>
  <si>
    <t>10/14 22:00</t>
  </si>
  <si>
    <t>10/14 23:00</t>
  </si>
  <si>
    <t>10/15 0:00</t>
  </si>
  <si>
    <t>10/15 1:00</t>
  </si>
  <si>
    <t>10/15 2:00</t>
  </si>
  <si>
    <t>10/15 3:00</t>
  </si>
  <si>
    <t>10/15 4:00</t>
  </si>
  <si>
    <t>10/15 5:00</t>
  </si>
  <si>
    <t>10/15 6:00</t>
  </si>
  <si>
    <t>10/15 7:00</t>
  </si>
  <si>
    <t>10/15 8:00</t>
  </si>
  <si>
    <t>10/15 9:00</t>
  </si>
  <si>
    <t>10/15 10:00</t>
  </si>
  <si>
    <t>10/15 11:00</t>
  </si>
  <si>
    <t>10/15 12:00</t>
  </si>
  <si>
    <t>10/15 13:00</t>
  </si>
  <si>
    <t>10/15 14:00</t>
  </si>
  <si>
    <t>10/15 15:00</t>
  </si>
  <si>
    <t>10/15 16:00</t>
  </si>
  <si>
    <t>10/15 17:00</t>
  </si>
  <si>
    <t>10/15 18:00</t>
  </si>
  <si>
    <t>10/15 19:00</t>
  </si>
  <si>
    <t>10/15 20:00</t>
  </si>
  <si>
    <t>10/15 21:00</t>
  </si>
  <si>
    <t>10/15 22:00</t>
  </si>
  <si>
    <t>10/15 23:00</t>
  </si>
  <si>
    <t>10/16 0:00</t>
  </si>
  <si>
    <t>10/16 1:00</t>
  </si>
  <si>
    <t>10/16 2:00</t>
  </si>
  <si>
    <t>10/16 3:00</t>
  </si>
  <si>
    <t>10/16 4:00</t>
  </si>
  <si>
    <t>10/16 5:00</t>
  </si>
  <si>
    <t>10/16 6:00</t>
  </si>
  <si>
    <t>10/16 7:00</t>
  </si>
  <si>
    <t>10/16 8:00</t>
  </si>
  <si>
    <t>10/16 9:00</t>
  </si>
  <si>
    <t>10/16 10:00</t>
  </si>
  <si>
    <t>10/16 11:00</t>
  </si>
  <si>
    <t>10/16 12:00</t>
  </si>
  <si>
    <t>10/16 13:00</t>
  </si>
  <si>
    <t>10/16 14:00</t>
  </si>
  <si>
    <t>10/16 15:00</t>
  </si>
  <si>
    <t>10/16 16:00</t>
  </si>
  <si>
    <t>10/16 17:00</t>
  </si>
  <si>
    <t>10/16 18:00</t>
  </si>
  <si>
    <t>10/16 19:00</t>
  </si>
  <si>
    <t>10/16 20:00</t>
  </si>
  <si>
    <t>10/16 21:00</t>
  </si>
  <si>
    <t>10/16 22:00</t>
  </si>
  <si>
    <t>10/16 23:00</t>
  </si>
  <si>
    <t>10/17 0:00</t>
  </si>
  <si>
    <t>10/17 1:00</t>
  </si>
  <si>
    <t>10/17 2:00</t>
  </si>
  <si>
    <t>10/17 3:00</t>
  </si>
  <si>
    <t>10/17 4:00</t>
  </si>
  <si>
    <t>10/17 5:00</t>
  </si>
  <si>
    <t>10/17 6:00</t>
  </si>
  <si>
    <t>10/17 7:00</t>
  </si>
  <si>
    <t>10/17 8:00</t>
  </si>
  <si>
    <t>10/17 9:00</t>
  </si>
  <si>
    <t>10/17 10:00</t>
  </si>
  <si>
    <t>10/17 11:00</t>
  </si>
  <si>
    <t>10/17 12:00</t>
  </si>
  <si>
    <t>10/17 13:00</t>
  </si>
  <si>
    <t>10/17 14:00</t>
  </si>
  <si>
    <t>10/17 15:00</t>
  </si>
  <si>
    <t>10/17 16:00</t>
  </si>
  <si>
    <t>10/17 17:00</t>
  </si>
  <si>
    <t>10/17 18:00</t>
  </si>
  <si>
    <t>10/17 19:00</t>
  </si>
  <si>
    <t>10/17 20:00</t>
  </si>
  <si>
    <t>10/17 21:00</t>
  </si>
  <si>
    <t>10/17 22:00</t>
  </si>
  <si>
    <t>10/17 23:00</t>
  </si>
  <si>
    <t>10/18 0:00</t>
  </si>
  <si>
    <t>10/18 1:00</t>
  </si>
  <si>
    <t>10/18 2:00</t>
  </si>
  <si>
    <t>10/18 3:00</t>
  </si>
  <si>
    <t>10/18 4:00</t>
  </si>
  <si>
    <t>10/18 5:00</t>
  </si>
  <si>
    <t>10/18 6:00</t>
  </si>
  <si>
    <t>10/18 7:00</t>
  </si>
  <si>
    <t>10/18 8:00</t>
  </si>
  <si>
    <t>10/18 9:00</t>
  </si>
  <si>
    <t>10/18 10:00</t>
  </si>
  <si>
    <t>10/18 11:00</t>
  </si>
  <si>
    <t>10/18 12:00</t>
  </si>
  <si>
    <t>10/18 13:00</t>
  </si>
  <si>
    <t>10/18 14:00</t>
  </si>
  <si>
    <t>10/18 15:00</t>
  </si>
  <si>
    <t>10/18 16:00</t>
  </si>
  <si>
    <t>10/18 17:00</t>
  </si>
  <si>
    <t>10/18 18:00</t>
  </si>
  <si>
    <t>10/18 19:00</t>
  </si>
  <si>
    <t>10/18 20:00</t>
  </si>
  <si>
    <t>10/18 21:00</t>
  </si>
  <si>
    <t>10/18 22:00</t>
  </si>
  <si>
    <t>10/18 23:00</t>
  </si>
  <si>
    <t>10/19 0:00</t>
  </si>
  <si>
    <t>10/19 1:00</t>
  </si>
  <si>
    <t>10/19 2:00</t>
  </si>
  <si>
    <t>10/19 3:00</t>
  </si>
  <si>
    <t>10/19 4:00</t>
  </si>
  <si>
    <t>10/19 5:00</t>
  </si>
  <si>
    <t>10/19 6:00</t>
  </si>
  <si>
    <t>10/19 7:00</t>
  </si>
  <si>
    <t>10/19 8:00</t>
  </si>
  <si>
    <t>10/19 9:00</t>
  </si>
  <si>
    <t>10/19 10:00</t>
  </si>
  <si>
    <t>10/19 11:00</t>
  </si>
  <si>
    <t>10/19 12:00</t>
  </si>
  <si>
    <t>10/19 13:00</t>
  </si>
  <si>
    <t>10/19 14:00</t>
  </si>
  <si>
    <t>10/19 15:00</t>
  </si>
  <si>
    <t>10/19 16:00</t>
  </si>
  <si>
    <t>10/19 17:00</t>
  </si>
  <si>
    <t>10/19 18:00</t>
  </si>
  <si>
    <t>10/19 19:00</t>
  </si>
  <si>
    <t>10/19 20:00</t>
  </si>
  <si>
    <t>10/19 21:00</t>
  </si>
  <si>
    <t>10/19 22:00</t>
  </si>
  <si>
    <t>10/19 23:00</t>
  </si>
  <si>
    <t>10/20 0:00</t>
  </si>
  <si>
    <t>10/20 1:00</t>
  </si>
  <si>
    <t>10/20 2:00</t>
  </si>
  <si>
    <t>10/20 3:00</t>
  </si>
  <si>
    <t>10/20 4:00</t>
  </si>
  <si>
    <t>10/20 5:00</t>
  </si>
  <si>
    <t>10/20 6:00</t>
  </si>
  <si>
    <t>10/20 7:00</t>
  </si>
  <si>
    <t>10/20 8:00</t>
  </si>
  <si>
    <t>10/20 9:00</t>
  </si>
  <si>
    <t>10/20 10:00</t>
  </si>
  <si>
    <t>10/20 11:00</t>
  </si>
  <si>
    <t>10/20 12:00</t>
  </si>
  <si>
    <t>10/20 13:00</t>
  </si>
  <si>
    <t>10/20 14:00</t>
  </si>
  <si>
    <t>10/20 15:00</t>
  </si>
  <si>
    <t>10/20 16:00</t>
  </si>
  <si>
    <t>10/20 17:00</t>
  </si>
  <si>
    <t>10/20 18:00</t>
  </si>
  <si>
    <t>10/20 19:00</t>
  </si>
  <si>
    <t>10/20 20:00</t>
  </si>
  <si>
    <t>10/20 21:00</t>
  </si>
  <si>
    <t>10/20 22:00</t>
  </si>
  <si>
    <t>10/20 23:00</t>
  </si>
  <si>
    <t>10/21 0:00</t>
  </si>
  <si>
    <t>10/21 1:00</t>
  </si>
  <si>
    <t>10/21 2:00</t>
  </si>
  <si>
    <t>10/21 3:00</t>
  </si>
  <si>
    <t>10/21 4:00</t>
  </si>
  <si>
    <t>10/21 5:00</t>
  </si>
  <si>
    <t>10/21 6:00</t>
  </si>
  <si>
    <t>10/21 7:00</t>
  </si>
  <si>
    <t>10/21 8:00</t>
  </si>
  <si>
    <t>10/21 9:00</t>
  </si>
  <si>
    <t>10/21 10:00</t>
  </si>
  <si>
    <t>10/21 11:00</t>
  </si>
  <si>
    <t>10/21 12:00</t>
  </si>
  <si>
    <t>10/21 13:00</t>
  </si>
  <si>
    <t>10/21 14:00</t>
  </si>
  <si>
    <t>10/21 15:00</t>
  </si>
  <si>
    <t>10/21 16:00</t>
  </si>
  <si>
    <t>10/21 17:00</t>
  </si>
  <si>
    <t>10/21 18:00</t>
  </si>
  <si>
    <t>10/21 19:00</t>
  </si>
  <si>
    <t>10/21 20:00</t>
  </si>
  <si>
    <t>10/21 21:00</t>
  </si>
  <si>
    <t>10/21 22:00</t>
  </si>
  <si>
    <t>10/21 23:00</t>
  </si>
  <si>
    <t>10/22 0:00</t>
  </si>
  <si>
    <t>10/22 1:00</t>
  </si>
  <si>
    <t>10/22 2:00</t>
  </si>
  <si>
    <t>10/22 3:00</t>
  </si>
  <si>
    <t>10/22 4:00</t>
  </si>
  <si>
    <t>10/22 5:00</t>
  </si>
  <si>
    <t>10/22 6:00</t>
  </si>
  <si>
    <t>10/22 7:00</t>
  </si>
  <si>
    <t>10/22 8:00</t>
  </si>
  <si>
    <t>10/22 9:00</t>
  </si>
  <si>
    <t>10/22 10:00</t>
  </si>
  <si>
    <t>10/22 11:00</t>
  </si>
  <si>
    <t>10/22 12:00</t>
  </si>
  <si>
    <t>10/22 13:00</t>
  </si>
  <si>
    <t>10/22 14:00</t>
  </si>
  <si>
    <t>10/22 15:00</t>
  </si>
  <si>
    <t>10/22 16:00</t>
  </si>
  <si>
    <t>10/22 17:00</t>
  </si>
  <si>
    <t>10/22 18:00</t>
  </si>
  <si>
    <t>10/22 19:00</t>
  </si>
  <si>
    <t>10/22 20:00</t>
  </si>
  <si>
    <t>10/22 21:00</t>
  </si>
  <si>
    <t>10/22 22:00</t>
  </si>
  <si>
    <t>10/22 23:00</t>
  </si>
  <si>
    <t>10/23 0:00</t>
  </si>
  <si>
    <t>10/23 1:00</t>
  </si>
  <si>
    <t>10/23 2:00</t>
  </si>
  <si>
    <t>10/23 3:00</t>
  </si>
  <si>
    <t>10/23 4:00</t>
  </si>
  <si>
    <t>10/23 5:00</t>
  </si>
  <si>
    <t>10/23 6:00</t>
  </si>
  <si>
    <t>10/23 7:00</t>
  </si>
  <si>
    <t>10/23 8:00</t>
  </si>
  <si>
    <t>10/23 9:00</t>
  </si>
  <si>
    <t>10/23 10:00</t>
  </si>
  <si>
    <t>10/23 11:00</t>
  </si>
  <si>
    <t>10/23 12:00</t>
  </si>
  <si>
    <t>10/23 13:00</t>
  </si>
  <si>
    <t>10/23 14:00</t>
  </si>
  <si>
    <t>10/23 15:00</t>
  </si>
  <si>
    <t>10/23 16:00</t>
  </si>
  <si>
    <t>10/23 17:00</t>
  </si>
  <si>
    <t>10/23 18:00</t>
  </si>
  <si>
    <t>10/23 19:00</t>
  </si>
  <si>
    <t>10/23 20:00</t>
  </si>
  <si>
    <t>10/23 21:00</t>
  </si>
  <si>
    <t>10/23 22:00</t>
  </si>
  <si>
    <t>10/23 23:00</t>
  </si>
  <si>
    <t>10/24 0:00</t>
  </si>
  <si>
    <t>10/24 1:00</t>
  </si>
  <si>
    <t>10/24 2:00</t>
  </si>
  <si>
    <t>10/24 3:00</t>
  </si>
  <si>
    <t>10/24 4:00</t>
  </si>
  <si>
    <t>10/24 5:00</t>
  </si>
  <si>
    <t>10/24 6:00</t>
  </si>
  <si>
    <t>10/24 7:00</t>
  </si>
  <si>
    <t>10/24 8:00</t>
  </si>
  <si>
    <t>10/24 9:00</t>
  </si>
  <si>
    <t>10/24 10:00</t>
  </si>
  <si>
    <t>10/24 11:00</t>
  </si>
  <si>
    <t>10/24 12:00</t>
  </si>
  <si>
    <t>10/24 13:00</t>
  </si>
  <si>
    <t>10/24 14:00</t>
  </si>
  <si>
    <t>10/24 15:00</t>
  </si>
  <si>
    <t>10/24 16:00</t>
  </si>
  <si>
    <t>10/24 17:00</t>
  </si>
  <si>
    <t>10/24 18:00</t>
  </si>
  <si>
    <t>10/24 19:00</t>
  </si>
  <si>
    <t>10/24 20:00</t>
  </si>
  <si>
    <t>10/24 21:00</t>
  </si>
  <si>
    <t>10/24 22:00</t>
  </si>
  <si>
    <t>10/24 23:00</t>
  </si>
  <si>
    <t>10/25 0:00</t>
  </si>
  <si>
    <t>10/25 1:00</t>
  </si>
  <si>
    <t>10/25 2:00</t>
  </si>
  <si>
    <t>10/25 3:00</t>
  </si>
  <si>
    <t>10/25 4:00</t>
  </si>
  <si>
    <t>10/25 5:00</t>
  </si>
  <si>
    <t>10/25 6:00</t>
  </si>
  <si>
    <t>10/25 7:00</t>
  </si>
  <si>
    <t>10/25 8:00</t>
  </si>
  <si>
    <t>10/25 9:00</t>
  </si>
  <si>
    <t>10/25 10:00</t>
  </si>
  <si>
    <t>10/25 11:00</t>
  </si>
  <si>
    <t>10/25 12:00</t>
  </si>
  <si>
    <t>10/25 13:00</t>
  </si>
  <si>
    <t>10/25 14:00</t>
  </si>
  <si>
    <t>10/25 15:00</t>
  </si>
  <si>
    <t>10/25 16:00</t>
  </si>
  <si>
    <t>10/25 17:00</t>
  </si>
  <si>
    <t>10/25 18:00</t>
  </si>
  <si>
    <t>10/25 19:00</t>
  </si>
  <si>
    <t>10/25 20:00</t>
  </si>
  <si>
    <t>10/25 21:00</t>
  </si>
  <si>
    <t>10/25 22:00</t>
  </si>
  <si>
    <t>10/25 23:00</t>
  </si>
  <si>
    <t>10/26 0:00</t>
  </si>
  <si>
    <t>10/26 1:00</t>
  </si>
  <si>
    <t>10/26 2:00</t>
  </si>
  <si>
    <t>10/26 3:00</t>
  </si>
  <si>
    <t>10/26 4:00</t>
  </si>
  <si>
    <t>10/26 5:00</t>
  </si>
  <si>
    <t>10/26 6:00</t>
  </si>
  <si>
    <t>10/26 7:00</t>
  </si>
  <si>
    <t>10/26 8:00</t>
  </si>
  <si>
    <t>10/26 9:00</t>
  </si>
  <si>
    <t>10/26 10:00</t>
  </si>
  <si>
    <t>10/26 11:00</t>
  </si>
  <si>
    <t>10/26 12:00</t>
  </si>
  <si>
    <t>10/26 13:00</t>
  </si>
  <si>
    <t>10/26 14:00</t>
  </si>
  <si>
    <t>10/26 15:00</t>
  </si>
  <si>
    <t>10/26 16:00</t>
  </si>
  <si>
    <t>10/26 17:00</t>
  </si>
  <si>
    <t>10/26 18:00</t>
  </si>
  <si>
    <t>10/26 19:00</t>
  </si>
  <si>
    <t>10/26 20:00</t>
  </si>
  <si>
    <t>10/26 21:00</t>
  </si>
  <si>
    <t>10/26 22:00</t>
  </si>
  <si>
    <t>10/26 23:00</t>
  </si>
  <si>
    <t>10/27 0:00</t>
  </si>
  <si>
    <t>10/27 1:00</t>
  </si>
  <si>
    <t>10/27 2:00</t>
  </si>
  <si>
    <t>10/27 3:00</t>
  </si>
  <si>
    <t>10/27 4:00</t>
  </si>
  <si>
    <t>10/27 5:00</t>
  </si>
  <si>
    <t>10/27 6:00</t>
  </si>
  <si>
    <t>10/27 7:00</t>
  </si>
  <si>
    <t>10/27 8:00</t>
  </si>
  <si>
    <t>10/27 9:00</t>
  </si>
  <si>
    <t>10/27 10:00</t>
  </si>
  <si>
    <t>10/27 11:00</t>
  </si>
  <si>
    <t>10/27 12:00</t>
  </si>
  <si>
    <t>10/27 13:00</t>
  </si>
  <si>
    <t>10/27 14:00</t>
  </si>
  <si>
    <t>10/27 15:00</t>
  </si>
  <si>
    <t>10/27 16:00</t>
  </si>
  <si>
    <t>10/27 17:00</t>
  </si>
  <si>
    <t>10/27 18:00</t>
  </si>
  <si>
    <t>10/27 19:00</t>
  </si>
  <si>
    <t>10/27 20:00</t>
  </si>
  <si>
    <t>10/27 21:00</t>
  </si>
  <si>
    <t>10/27 22:00</t>
  </si>
  <si>
    <t>10/27 23:00</t>
  </si>
  <si>
    <t>10/28 0:00</t>
  </si>
  <si>
    <t>10/28 1:00</t>
  </si>
  <si>
    <t>10/28 2:00</t>
  </si>
  <si>
    <t>10/28 3:00</t>
  </si>
  <si>
    <t>10/28 4:00</t>
  </si>
  <si>
    <t>10/28 5:00</t>
  </si>
  <si>
    <t>10/28 6:00</t>
  </si>
  <si>
    <t>10/28 7:00</t>
  </si>
  <si>
    <t>10/28 8:00</t>
  </si>
  <si>
    <t>10/28 9:00</t>
  </si>
  <si>
    <t>10/28 10:00</t>
  </si>
  <si>
    <t>10/28 11:00</t>
  </si>
  <si>
    <t>10/28 12:00</t>
  </si>
  <si>
    <t>10/28 13:00</t>
  </si>
  <si>
    <t>10/28 14:00</t>
  </si>
  <si>
    <t>10/28 15:00</t>
  </si>
  <si>
    <t>10/28 16:00</t>
  </si>
  <si>
    <t>10/28 17:00</t>
  </si>
  <si>
    <t>10/28 18:00</t>
  </si>
  <si>
    <t>10/28 19:00</t>
  </si>
  <si>
    <t>10/28 20:00</t>
  </si>
  <si>
    <t>10/28 21:00</t>
  </si>
  <si>
    <t>10/28 22:00</t>
  </si>
  <si>
    <t>10/28 23:00</t>
  </si>
  <si>
    <t>10/29 0:00</t>
  </si>
  <si>
    <t>10/29 1:00</t>
  </si>
  <si>
    <t>10/29 2:00</t>
  </si>
  <si>
    <t>10/29 3:00</t>
  </si>
  <si>
    <t>10/29 4:00</t>
  </si>
  <si>
    <t>10/29 5:00</t>
  </si>
  <si>
    <t>10/29 6:00</t>
  </si>
  <si>
    <t>10/29 7:00</t>
  </si>
  <si>
    <t>10/29 8:00</t>
  </si>
  <si>
    <t>10/29 9:00</t>
  </si>
  <si>
    <t>10/29 10:00</t>
  </si>
  <si>
    <t>10/29 11:00</t>
  </si>
  <si>
    <t>10/29 12:00</t>
  </si>
  <si>
    <t>10/29 13:00</t>
  </si>
  <si>
    <t>10/29 14:00</t>
  </si>
  <si>
    <t>10/29 15:00</t>
  </si>
  <si>
    <t>10/29 16:00</t>
  </si>
  <si>
    <t>10/29 17:00</t>
  </si>
  <si>
    <t>10/29 18:00</t>
  </si>
  <si>
    <t>10/29 19:00</t>
  </si>
  <si>
    <t>10/29 20:00</t>
  </si>
  <si>
    <t>10/29 21:00</t>
  </si>
  <si>
    <t>10/29 22:00</t>
  </si>
  <si>
    <t>10/29 23:00</t>
  </si>
  <si>
    <t>10/30 0:00</t>
  </si>
  <si>
    <t>10/30 1:00</t>
  </si>
  <si>
    <t>10/30 2:00</t>
  </si>
  <si>
    <t>10/30 3:00</t>
  </si>
  <si>
    <t>10/30 4:00</t>
  </si>
  <si>
    <t>10/30 5:00</t>
  </si>
  <si>
    <t>10/30 6:00</t>
  </si>
  <si>
    <t>10/30 7:00</t>
  </si>
  <si>
    <t>10/30 8:00</t>
  </si>
  <si>
    <t>10/30 9:00</t>
  </si>
  <si>
    <t>10/30 10:00</t>
  </si>
  <si>
    <t>10/30 11:00</t>
  </si>
  <si>
    <t>10/30 12:00</t>
  </si>
  <si>
    <t>10/30 13:00</t>
  </si>
  <si>
    <t>10/30 14:00</t>
  </si>
  <si>
    <t>10/30 15:00</t>
  </si>
  <si>
    <t>10/30 16:00</t>
  </si>
  <si>
    <t>10/30 17:00</t>
  </si>
  <si>
    <t>10/30 18:00</t>
  </si>
  <si>
    <t>10/30 19:00</t>
  </si>
  <si>
    <t>10/30 20:00</t>
  </si>
  <si>
    <t>10/30 21:00</t>
  </si>
  <si>
    <t>10/30 22:00</t>
  </si>
  <si>
    <t>10/30 23:00</t>
  </si>
  <si>
    <t>10/31 0:00</t>
  </si>
  <si>
    <t>10/31 1:00</t>
  </si>
  <si>
    <t>10/31 2:00</t>
  </si>
  <si>
    <t>10/31 3:00</t>
  </si>
  <si>
    <t>10/31 4:00</t>
  </si>
  <si>
    <t>10/31 5:00</t>
  </si>
  <si>
    <t>10/31 6:00</t>
  </si>
  <si>
    <t>10/31 7:00</t>
  </si>
  <si>
    <t>10/31 8:00</t>
  </si>
  <si>
    <t>10/31 9:00</t>
  </si>
  <si>
    <t>10/31 10:00</t>
  </si>
  <si>
    <t>10/31 11:00</t>
  </si>
  <si>
    <t>10/31 12:00</t>
  </si>
  <si>
    <t>10/31 13:00</t>
  </si>
  <si>
    <t>10/31 14:00</t>
  </si>
  <si>
    <t>10/31 15:00</t>
  </si>
  <si>
    <t>10/31 16:00</t>
  </si>
  <si>
    <t>10/31 17:00</t>
  </si>
  <si>
    <t>10/31 18:00</t>
  </si>
  <si>
    <t>10/31 19:00</t>
  </si>
  <si>
    <t>10/31 20:00</t>
  </si>
  <si>
    <t>10/31 21:00</t>
  </si>
  <si>
    <t>10/31 22:00</t>
  </si>
  <si>
    <t>10/31 23:00</t>
  </si>
  <si>
    <t>11/1 0:00</t>
  </si>
  <si>
    <t>11/1 1:00</t>
  </si>
  <si>
    <t>11/1 2:00</t>
  </si>
  <si>
    <t>11/1 3:00</t>
  </si>
  <si>
    <t>11/1 4:00</t>
  </si>
  <si>
    <t>11/1 5:00</t>
  </si>
  <si>
    <t>11/1 6:00</t>
  </si>
  <si>
    <t>11/1 7:00</t>
  </si>
  <si>
    <t>11/1 8:00</t>
  </si>
  <si>
    <t>11/1 9:00</t>
  </si>
  <si>
    <t>11/1 10:00</t>
  </si>
  <si>
    <t>11/1 11:00</t>
  </si>
  <si>
    <t>11/1 12:00</t>
  </si>
  <si>
    <t>11/1 13:00</t>
  </si>
  <si>
    <t>11/1 14:00</t>
  </si>
  <si>
    <t>11/1 15:00</t>
  </si>
  <si>
    <t>11/1 16:00</t>
  </si>
  <si>
    <t>11/1 17:00</t>
  </si>
  <si>
    <t>11/1 18:00</t>
  </si>
  <si>
    <t>11/1 19:00</t>
  </si>
  <si>
    <t>11/1 20:00</t>
  </si>
  <si>
    <t>11/1 21:00</t>
  </si>
  <si>
    <t>11/1 22:00</t>
  </si>
  <si>
    <t>11/1 23:00</t>
  </si>
  <si>
    <t>11/2 0:00</t>
  </si>
  <si>
    <t>11/2 1:00</t>
  </si>
  <si>
    <t>11/2 2:00</t>
  </si>
  <si>
    <t>11/2 3:00</t>
  </si>
  <si>
    <t>11/2 4:00</t>
  </si>
  <si>
    <t>11/2 5:00</t>
  </si>
  <si>
    <t>11/2 6:00</t>
  </si>
  <si>
    <t>11/2 7:00</t>
  </si>
  <si>
    <t>11/2 8:00</t>
  </si>
  <si>
    <t>11/2 9:00</t>
  </si>
  <si>
    <t>11/2 10:00</t>
  </si>
  <si>
    <t>11/2 11:00</t>
  </si>
  <si>
    <t>11/2 12:00</t>
  </si>
  <si>
    <t>11/2 13:00</t>
  </si>
  <si>
    <t>11/2 14:00</t>
  </si>
  <si>
    <t>11/2 15:00</t>
  </si>
  <si>
    <t>11/2 16:00</t>
  </si>
  <si>
    <t>11/2 17:00</t>
  </si>
  <si>
    <t>11/2 18:00</t>
  </si>
  <si>
    <t>11/2 19:00</t>
  </si>
  <si>
    <t>11/2 20:00</t>
  </si>
  <si>
    <t>11/2 21:00</t>
  </si>
  <si>
    <t>11/2 22:00</t>
  </si>
  <si>
    <t>11/2 23:00</t>
  </si>
  <si>
    <t>11/3 0:00</t>
  </si>
  <si>
    <t>11/3 1:00</t>
  </si>
  <si>
    <t>11/3 2:00</t>
  </si>
  <si>
    <t>11/3 3:00</t>
  </si>
  <si>
    <t>11/3 4:00</t>
  </si>
  <si>
    <t>11/3 5:00</t>
  </si>
  <si>
    <t>11/3 6:00</t>
  </si>
  <si>
    <t>11/3 7:00</t>
  </si>
  <si>
    <t>11/3 8:00</t>
  </si>
  <si>
    <t>11/3 9:00</t>
  </si>
  <si>
    <t>11/3 10:00</t>
  </si>
  <si>
    <t>11/3 11:00</t>
  </si>
  <si>
    <t>11/3 12:00</t>
  </si>
  <si>
    <t>11/3 13:00</t>
  </si>
  <si>
    <t>11/3 14:00</t>
  </si>
  <si>
    <t>11/3 15:00</t>
  </si>
  <si>
    <t>11/3 16:00</t>
  </si>
  <si>
    <t>11/3 17:00</t>
  </si>
  <si>
    <t>11/3 18:00</t>
  </si>
  <si>
    <t>11/3 19:00</t>
  </si>
  <si>
    <t>11/3 20:00</t>
  </si>
  <si>
    <t>11/3 21:00</t>
  </si>
  <si>
    <t>11/3 22:00</t>
  </si>
  <si>
    <t>11/3 23:00</t>
  </si>
  <si>
    <t>11/4 0:00</t>
  </si>
  <si>
    <t>11/4 1:00</t>
  </si>
  <si>
    <t>11/4 2:00</t>
  </si>
  <si>
    <t>11/4 3:00</t>
  </si>
  <si>
    <t>11/4 4:00</t>
  </si>
  <si>
    <t>11/4 5:00</t>
  </si>
  <si>
    <t>11/4 6:00</t>
  </si>
  <si>
    <t>11/4 7:00</t>
  </si>
  <si>
    <t>11/4 8:00</t>
  </si>
  <si>
    <t>11/4 9:00</t>
  </si>
  <si>
    <t>11/4 10:00</t>
  </si>
  <si>
    <t>11/4 11:00</t>
  </si>
  <si>
    <t>11/4 12:00</t>
  </si>
  <si>
    <t>11/4 13:00</t>
  </si>
  <si>
    <t>11/4 14:00</t>
  </si>
  <si>
    <t>11/4 15:00</t>
  </si>
  <si>
    <t>11/4 16:00</t>
  </si>
  <si>
    <t>11/4 17:00</t>
  </si>
  <si>
    <t>11/4 18:00</t>
  </si>
  <si>
    <t>11/4 19:00</t>
  </si>
  <si>
    <t>11/4 20:00</t>
  </si>
  <si>
    <t>11/4 21:00</t>
  </si>
  <si>
    <t>11/4 22:00</t>
  </si>
  <si>
    <t>11/4 23:00</t>
  </si>
  <si>
    <t>11/5 0:00</t>
  </si>
  <si>
    <t>11/5 1:00</t>
  </si>
  <si>
    <t>11/5 2:00</t>
  </si>
  <si>
    <t>11/5 3:00</t>
  </si>
  <si>
    <t>11/5 4:00</t>
  </si>
  <si>
    <t>11/5 5:00</t>
  </si>
  <si>
    <t>11/5 6:00</t>
  </si>
  <si>
    <t>11/5 7:00</t>
  </si>
  <si>
    <t>11/5 8:00</t>
  </si>
  <si>
    <t>11/5 9:00</t>
  </si>
  <si>
    <t>11/5 10:00</t>
  </si>
  <si>
    <t>11/5 11:00</t>
  </si>
  <si>
    <t>11/5 12:00</t>
  </si>
  <si>
    <t>11/5 13:00</t>
  </si>
  <si>
    <t>11/5 14:00</t>
  </si>
  <si>
    <t>11/5 15:00</t>
  </si>
  <si>
    <t>11/5 16:00</t>
  </si>
  <si>
    <t>11/5 17:00</t>
  </si>
  <si>
    <t>11/5 18:00</t>
  </si>
  <si>
    <t>11/5 19:00</t>
  </si>
  <si>
    <t>11/5 20:00</t>
  </si>
  <si>
    <t>11/5 21:00</t>
  </si>
  <si>
    <t>11/5 22:00</t>
  </si>
  <si>
    <t>11/5 23:00</t>
  </si>
  <si>
    <t>11/6 0:00</t>
  </si>
  <si>
    <t>11/6 1:00</t>
  </si>
  <si>
    <t>11/6 2:00</t>
  </si>
  <si>
    <t>11/6 3:00</t>
  </si>
  <si>
    <t>11/6 4:00</t>
  </si>
  <si>
    <t>11/6 5:00</t>
  </si>
  <si>
    <t>11/6 6:00</t>
  </si>
  <si>
    <t>11/6 7:00</t>
  </si>
  <si>
    <t>11/6 8:00</t>
  </si>
  <si>
    <t>11/6 9:00</t>
  </si>
  <si>
    <t>11/6 10:00</t>
  </si>
  <si>
    <t>11/6 11:00</t>
  </si>
  <si>
    <t>11/6 12:00</t>
  </si>
  <si>
    <t>11/6 13:00</t>
  </si>
  <si>
    <t>11/6 14:00</t>
  </si>
  <si>
    <t>11/6 15:00</t>
  </si>
  <si>
    <t>11/6 16:00</t>
  </si>
  <si>
    <t>11/6 17:00</t>
  </si>
  <si>
    <t>11/6 18:00</t>
  </si>
  <si>
    <t>11/6 19:00</t>
  </si>
  <si>
    <t>11/6 20:00</t>
  </si>
  <si>
    <t>11/6 21:00</t>
  </si>
  <si>
    <t>11/6 22:00</t>
  </si>
  <si>
    <t>11/6 23:00</t>
  </si>
  <si>
    <t>11/7 0:00</t>
  </si>
  <si>
    <t>11/7 1:00</t>
  </si>
  <si>
    <t>11/7 2:00</t>
  </si>
  <si>
    <t>11/7 3:00</t>
  </si>
  <si>
    <t>11/7 4:00</t>
  </si>
  <si>
    <t>11/7 5:00</t>
  </si>
  <si>
    <t>11/7 6:00</t>
  </si>
  <si>
    <t>11/7 7:00</t>
  </si>
  <si>
    <t>11/7 8:00</t>
  </si>
  <si>
    <t>11/7 9:00</t>
  </si>
  <si>
    <t>11/7 10:00</t>
  </si>
  <si>
    <t>11/7 11:00</t>
  </si>
  <si>
    <t>11/7 12:00</t>
  </si>
  <si>
    <t>11/7 13:00</t>
  </si>
  <si>
    <t>11/7 14:00</t>
  </si>
  <si>
    <t>11/7 15:00</t>
  </si>
  <si>
    <t>11/7 16:00</t>
  </si>
  <si>
    <t>11/7 17:00</t>
  </si>
  <si>
    <t>11/7 18:00</t>
  </si>
  <si>
    <t>11/7 19:00</t>
  </si>
  <si>
    <t>11/7 20:00</t>
  </si>
  <si>
    <t>11/7 21:00</t>
  </si>
  <si>
    <t>11/7 22:00</t>
  </si>
  <si>
    <t>11/7 23:00</t>
  </si>
  <si>
    <t>11/8 0:00</t>
  </si>
  <si>
    <t>11/8 1:00</t>
  </si>
  <si>
    <t>11/8 2:00</t>
  </si>
  <si>
    <t>11/8 3:00</t>
  </si>
  <si>
    <t>11/8 4:00</t>
  </si>
  <si>
    <t>11/8 5:00</t>
  </si>
  <si>
    <t>11/8 6:00</t>
  </si>
  <si>
    <t>11/8 7:00</t>
  </si>
  <si>
    <t>11/8 8:00</t>
  </si>
  <si>
    <t>11/8 9:00</t>
  </si>
  <si>
    <t>11/8 10:00</t>
  </si>
  <si>
    <t>11/8 11:00</t>
  </si>
  <si>
    <t>11/8 12:00</t>
  </si>
  <si>
    <t>11/8 13:00</t>
  </si>
  <si>
    <t>11/8 14:00</t>
  </si>
  <si>
    <t>11/8 15:00</t>
  </si>
  <si>
    <t>11/8 16:00</t>
  </si>
  <si>
    <t>11/8 17:00</t>
  </si>
  <si>
    <t>11/8 18:00</t>
  </si>
  <si>
    <t>11/8 19:00</t>
  </si>
  <si>
    <t>11/8 20:00</t>
  </si>
  <si>
    <t>11/8 21:00</t>
  </si>
  <si>
    <t>11/8 22:00</t>
  </si>
  <si>
    <t>11/8 23:00</t>
  </si>
  <si>
    <t>11/9 0:00</t>
  </si>
  <si>
    <t>11/9 1:00</t>
  </si>
  <si>
    <t>11/9 2:00</t>
  </si>
  <si>
    <t>11/9 3:00</t>
  </si>
  <si>
    <t>11/9 4:00</t>
  </si>
  <si>
    <t>11/9 5:00</t>
  </si>
  <si>
    <t>11/9 6:00</t>
  </si>
  <si>
    <t>11/9 7:00</t>
  </si>
  <si>
    <t>11/9 8:00</t>
  </si>
  <si>
    <t>11/9 9:00</t>
  </si>
  <si>
    <t>11/9 10:00</t>
  </si>
  <si>
    <t>11/9 11:00</t>
  </si>
  <si>
    <t>11/9 12:00</t>
  </si>
  <si>
    <t>11/9 13:00</t>
  </si>
  <si>
    <t>11/9 14:00</t>
  </si>
  <si>
    <t>11/9 15:00</t>
  </si>
  <si>
    <t>11/9 16:00</t>
  </si>
  <si>
    <t>11/9 17:00</t>
  </si>
  <si>
    <t>11/9 18:00</t>
  </si>
  <si>
    <t>11/9 19:00</t>
  </si>
  <si>
    <t>11/9 20:00</t>
  </si>
  <si>
    <t>11/9 21:00</t>
  </si>
  <si>
    <t>11/9 22:00</t>
  </si>
  <si>
    <t>11/9 23:00</t>
  </si>
  <si>
    <t>11/10 0:00</t>
  </si>
  <si>
    <t>11/10 1:00</t>
  </si>
  <si>
    <t>11/10 2:00</t>
  </si>
  <si>
    <t>11/10 3:00</t>
  </si>
  <si>
    <t>11/10 4:00</t>
  </si>
  <si>
    <t>11/10 5:00</t>
  </si>
  <si>
    <t>11/10 6:00</t>
  </si>
  <si>
    <t>11/10 7:00</t>
  </si>
  <si>
    <t>11/10 8:00</t>
  </si>
  <si>
    <t>11/10 9:00</t>
  </si>
  <si>
    <t>11/10 10:00</t>
  </si>
  <si>
    <t>11/10 11:00</t>
  </si>
  <si>
    <t>11/10 12:00</t>
  </si>
  <si>
    <t>11/10 13:00</t>
  </si>
  <si>
    <t>11/10 14:00</t>
  </si>
  <si>
    <t>11/10 15:00</t>
  </si>
  <si>
    <t>11/10 16:00</t>
  </si>
  <si>
    <t>11/10 17:00</t>
  </si>
  <si>
    <t>11/10 18:00</t>
  </si>
  <si>
    <t>11/10 19:00</t>
  </si>
  <si>
    <t>11/10 20:00</t>
  </si>
  <si>
    <t>11/10 21:00</t>
  </si>
  <si>
    <t>11/10 22:00</t>
  </si>
  <si>
    <t>11/10 23:00</t>
  </si>
  <si>
    <t>11/11 0:00</t>
  </si>
  <si>
    <t>11/11 1:00</t>
  </si>
  <si>
    <t>11/11 2:00</t>
  </si>
  <si>
    <t>11/11 3:00</t>
  </si>
  <si>
    <t>11/11 4:00</t>
  </si>
  <si>
    <t>11/11 5:00</t>
  </si>
  <si>
    <t>11/11 6:00</t>
  </si>
  <si>
    <t>11/11 7:00</t>
  </si>
  <si>
    <t>11/11 8:00</t>
  </si>
  <si>
    <t>11/11 9:00</t>
  </si>
  <si>
    <t>11/11 10:00</t>
  </si>
  <si>
    <t>11/11 11:00</t>
  </si>
  <si>
    <t>11/11 12:00</t>
  </si>
  <si>
    <t>11/11 13:00</t>
  </si>
  <si>
    <t>11/11 14:00</t>
  </si>
  <si>
    <t>11/11 15:00</t>
  </si>
  <si>
    <t>11/11 16:00</t>
  </si>
  <si>
    <t>11/11 17:00</t>
  </si>
  <si>
    <t>11/11 18:00</t>
  </si>
  <si>
    <t>11/11 19:00</t>
  </si>
  <si>
    <t>11/11 20:00</t>
  </si>
  <si>
    <t>11/11 21:00</t>
  </si>
  <si>
    <t>11/11 22:00</t>
  </si>
  <si>
    <t>11/11 23:00</t>
  </si>
  <si>
    <t>11/12 0:00</t>
  </si>
  <si>
    <t>11/12 1:00</t>
  </si>
  <si>
    <t>11/12 2:00</t>
  </si>
  <si>
    <t>11/12 3:00</t>
  </si>
  <si>
    <t>11/12 4:00</t>
  </si>
  <si>
    <t>11/12 5:00</t>
  </si>
  <si>
    <t>11/12 6:00</t>
  </si>
  <si>
    <t>11/12 7:00</t>
  </si>
  <si>
    <t>11/12 8:00</t>
  </si>
  <si>
    <t>11/12 9:00</t>
  </si>
  <si>
    <t>11/12 10:00</t>
  </si>
  <si>
    <t>11/12 11:00</t>
  </si>
  <si>
    <t>11/12 12:00</t>
  </si>
  <si>
    <t>11/12 13:00</t>
  </si>
  <si>
    <t>11/12 14:00</t>
  </si>
  <si>
    <t>11/12 15:00</t>
  </si>
  <si>
    <t>11/12 16:00</t>
  </si>
  <si>
    <t>11/12 17:00</t>
  </si>
  <si>
    <t>11/12 18:00</t>
  </si>
  <si>
    <t>11/12 19:00</t>
  </si>
  <si>
    <t>11/12 20:00</t>
  </si>
  <si>
    <t>11/12 21:00</t>
  </si>
  <si>
    <t>11/12 22:00</t>
  </si>
  <si>
    <t>11/12 23:00</t>
  </si>
  <si>
    <t>11/13 0:00</t>
  </si>
  <si>
    <t>11/13 1:00</t>
  </si>
  <si>
    <t>11/13 2:00</t>
  </si>
  <si>
    <t>11/13 3:00</t>
  </si>
  <si>
    <t>11/13 4:00</t>
  </si>
  <si>
    <t>11/13 5:00</t>
  </si>
  <si>
    <t>11/13 6:00</t>
  </si>
  <si>
    <t>11/13 7:00</t>
  </si>
  <si>
    <t>11/13 8:00</t>
  </si>
  <si>
    <t>11/13 9:00</t>
  </si>
  <si>
    <t>11/13 10:00</t>
  </si>
  <si>
    <t>11/13 11:00</t>
  </si>
  <si>
    <t>11/13 12:00</t>
  </si>
  <si>
    <t>11/13 13:00</t>
  </si>
  <si>
    <t>11/13 14:00</t>
  </si>
  <si>
    <t>11/13 15:00</t>
  </si>
  <si>
    <t>11/13 16:00</t>
  </si>
  <si>
    <t>11/13 17:00</t>
  </si>
  <si>
    <t>11/13 18:00</t>
  </si>
  <si>
    <t>11/13 19:00</t>
  </si>
  <si>
    <t>11/13 20:00</t>
  </si>
  <si>
    <t>11/13 21:00</t>
  </si>
  <si>
    <t>11/13 22:00</t>
  </si>
  <si>
    <t>11/13 23:00</t>
  </si>
  <si>
    <t>11/14 0:00</t>
  </si>
  <si>
    <t>11/14 1:00</t>
  </si>
  <si>
    <t>11/14 2:00</t>
  </si>
  <si>
    <t>11/14 3:00</t>
  </si>
  <si>
    <t>11/14 4:00</t>
  </si>
  <si>
    <t>11/14 5:00</t>
  </si>
  <si>
    <t>11/14 6:00</t>
  </si>
  <si>
    <t>11/14 7:00</t>
  </si>
  <si>
    <t>11/14 8:00</t>
  </si>
  <si>
    <t>11/14 9:00</t>
  </si>
  <si>
    <t>11/14 10:00</t>
  </si>
  <si>
    <t>11/14 11:00</t>
  </si>
  <si>
    <t>11/14 12:00</t>
  </si>
  <si>
    <t>11/14 13:00</t>
  </si>
  <si>
    <t>11/14 14:00</t>
  </si>
  <si>
    <t>11/14 15:00</t>
  </si>
  <si>
    <t>11/14 16:00</t>
  </si>
  <si>
    <t>11/14 17:00</t>
  </si>
  <si>
    <t>11/14 18:00</t>
  </si>
  <si>
    <t>11/14 19:00</t>
  </si>
  <si>
    <t>11/14 20:00</t>
  </si>
  <si>
    <t>11/14 21:00</t>
  </si>
  <si>
    <t>11/14 22:00</t>
  </si>
  <si>
    <t>11/14 23:00</t>
  </si>
  <si>
    <t>11/15 0:00</t>
  </si>
  <si>
    <t>11/15 1:00</t>
  </si>
  <si>
    <t>11/15 2:00</t>
  </si>
  <si>
    <t>11/15 3:00</t>
  </si>
  <si>
    <t>11/15 4:00</t>
  </si>
  <si>
    <t>11/15 5:00</t>
  </si>
  <si>
    <t>11/15 6:00</t>
  </si>
  <si>
    <t>11/15 7:00</t>
  </si>
  <si>
    <t>11/15 8:00</t>
  </si>
  <si>
    <t>11/15 9:00</t>
  </si>
  <si>
    <t>11/15 10:00</t>
  </si>
  <si>
    <t>11/15 11:00</t>
  </si>
  <si>
    <t>11/15 12:00</t>
  </si>
  <si>
    <t>11/15 13:00</t>
  </si>
  <si>
    <t>11/15 14:00</t>
  </si>
  <si>
    <t>11/15 15:00</t>
  </si>
  <si>
    <t>11/15 16:00</t>
  </si>
  <si>
    <t>11/15 17:00</t>
  </si>
  <si>
    <t>11/15 18:00</t>
  </si>
  <si>
    <t>11/15 19:00</t>
  </si>
  <si>
    <t>11/15 20:00</t>
  </si>
  <si>
    <t>11/15 21:00</t>
  </si>
  <si>
    <t>11/15 22:00</t>
  </si>
  <si>
    <t>11/15 23:00</t>
  </si>
  <si>
    <t>11/16 0:00</t>
  </si>
  <si>
    <t>11/16 1:00</t>
  </si>
  <si>
    <t>11/16 2:00</t>
  </si>
  <si>
    <t>11/16 3:00</t>
  </si>
  <si>
    <t>11/16 4:00</t>
  </si>
  <si>
    <t>11/16 5:00</t>
  </si>
  <si>
    <t>11/16 6:00</t>
  </si>
  <si>
    <t>11/16 7:00</t>
  </si>
  <si>
    <t>11/16 8:00</t>
  </si>
  <si>
    <t>11/16 9:00</t>
  </si>
  <si>
    <t>11/16 10:00</t>
  </si>
  <si>
    <t>11/16 11:00</t>
  </si>
  <si>
    <t>11/16 12:00</t>
  </si>
  <si>
    <t>11/16 13:00</t>
  </si>
  <si>
    <t>11/16 14:00</t>
  </si>
  <si>
    <t>11/16 15:00</t>
  </si>
  <si>
    <t>11/16 16:00</t>
  </si>
  <si>
    <t>11/16 17:00</t>
  </si>
  <si>
    <t>11/16 18:00</t>
  </si>
  <si>
    <t>11/16 19:00</t>
  </si>
  <si>
    <t>11/16 20:00</t>
  </si>
  <si>
    <t>11/16 21:00</t>
  </si>
  <si>
    <t>11/16 22:00</t>
  </si>
  <si>
    <t>11/16 23:00</t>
  </si>
  <si>
    <t>11/17 0:00</t>
  </si>
  <si>
    <t>11/17 1:00</t>
  </si>
  <si>
    <t>11/17 2:00</t>
  </si>
  <si>
    <t>11/17 3:00</t>
  </si>
  <si>
    <t>11/17 4:00</t>
  </si>
  <si>
    <t>11/17 5:00</t>
  </si>
  <si>
    <t>11/17 6:00</t>
  </si>
  <si>
    <t>11/17 7:00</t>
  </si>
  <si>
    <t>11/17 8:00</t>
  </si>
  <si>
    <t>11/17 9:00</t>
  </si>
  <si>
    <t>11/17 10:00</t>
  </si>
  <si>
    <t>11/17 11:00</t>
  </si>
  <si>
    <t>11/17 12:00</t>
  </si>
  <si>
    <t>11/17 13:00</t>
  </si>
  <si>
    <t>11/17 14:00</t>
  </si>
  <si>
    <t>11/17 15:00</t>
  </si>
  <si>
    <t>11/17 16:00</t>
  </si>
  <si>
    <t>11/17 17:00</t>
  </si>
  <si>
    <t>11/17 18:00</t>
  </si>
  <si>
    <t>11/17 19:00</t>
  </si>
  <si>
    <t>11/17 20:00</t>
  </si>
  <si>
    <t>11/17 21:00</t>
  </si>
  <si>
    <t>11/17 22:00</t>
  </si>
  <si>
    <t>11/17 23:00</t>
  </si>
  <si>
    <t>11/18 0:00</t>
  </si>
  <si>
    <t>11/18 1:00</t>
  </si>
  <si>
    <t>11/18 2:00</t>
  </si>
  <si>
    <t>11/18 3:00</t>
  </si>
  <si>
    <t>11/18 4:00</t>
  </si>
  <si>
    <t>11/18 5:00</t>
  </si>
  <si>
    <t>11/18 6:00</t>
  </si>
  <si>
    <t>11/18 7:00</t>
  </si>
  <si>
    <t>11/18 8:00</t>
  </si>
  <si>
    <t>11/18 9:00</t>
  </si>
  <si>
    <t>11/18 10:00</t>
  </si>
  <si>
    <t>11/18 11:00</t>
  </si>
  <si>
    <t>11/18 12:00</t>
  </si>
  <si>
    <t>11/18 13:00</t>
  </si>
  <si>
    <t>11/18 14:00</t>
  </si>
  <si>
    <t>11/18 15:00</t>
  </si>
  <si>
    <t>11/18 16:00</t>
  </si>
  <si>
    <t>11/18 17:00</t>
  </si>
  <si>
    <t>11/18 18:00</t>
  </si>
  <si>
    <t>11/18 19:00</t>
  </si>
  <si>
    <t>11/18 20:00</t>
  </si>
  <si>
    <t>11/18 21:00</t>
  </si>
  <si>
    <t>11/18 22:00</t>
  </si>
  <si>
    <t>11/18 23:00</t>
  </si>
  <si>
    <t>11/19 0:00</t>
  </si>
  <si>
    <t>11/19 1:00</t>
  </si>
  <si>
    <t>11/19 2:00</t>
  </si>
  <si>
    <t>11/19 3:00</t>
  </si>
  <si>
    <t>11/19 4:00</t>
  </si>
  <si>
    <t>11/19 5:00</t>
  </si>
  <si>
    <t>11/19 6:00</t>
  </si>
  <si>
    <t>11/19 7:00</t>
  </si>
  <si>
    <t>11/19 8:00</t>
  </si>
  <si>
    <t>11/19 9:00</t>
  </si>
  <si>
    <t>11/19 10:00</t>
  </si>
  <si>
    <t>11/19 11:00</t>
  </si>
  <si>
    <t>11/19 12:00</t>
  </si>
  <si>
    <t>11/19 13:00</t>
  </si>
  <si>
    <t>11/19 14:00</t>
  </si>
  <si>
    <t>11/19 15:00</t>
  </si>
  <si>
    <t>11/19 16:00</t>
  </si>
  <si>
    <t>11/19 17:00</t>
  </si>
  <si>
    <t>11/19 18:00</t>
  </si>
  <si>
    <t>11/19 19:00</t>
  </si>
  <si>
    <t>11/19 20:00</t>
  </si>
  <si>
    <t>11/19 21:00</t>
  </si>
  <si>
    <t>11/19 22:00</t>
  </si>
  <si>
    <t>11/19 23:00</t>
  </si>
  <si>
    <t>11/20 0:00</t>
  </si>
  <si>
    <t>11/20 1:00</t>
  </si>
  <si>
    <t>11/20 2:00</t>
  </si>
  <si>
    <t>11/20 3:00</t>
  </si>
  <si>
    <t>11/20 4:00</t>
  </si>
  <si>
    <t>11/20 5:00</t>
  </si>
  <si>
    <t>11/20 6:00</t>
  </si>
  <si>
    <t>11/20 7:00</t>
  </si>
  <si>
    <t>11/20 8:00</t>
  </si>
  <si>
    <t>11/20 9:00</t>
  </si>
  <si>
    <t>11/20 10:00</t>
  </si>
  <si>
    <t>11/20 11:00</t>
  </si>
  <si>
    <t>11/20 12:00</t>
  </si>
  <si>
    <t>11/20 13:00</t>
  </si>
  <si>
    <t>11/20 14:00</t>
  </si>
  <si>
    <t>11/20 15:00</t>
  </si>
  <si>
    <t>11/20 16:00</t>
  </si>
  <si>
    <t>11/20 17:00</t>
  </si>
  <si>
    <t>11/20 18:00</t>
  </si>
  <si>
    <t>11/20 19:00</t>
  </si>
  <si>
    <t>11/20 20:00</t>
  </si>
  <si>
    <t>11/20 21:00</t>
  </si>
  <si>
    <t>11/20 22:00</t>
  </si>
  <si>
    <t>11/20 23:00</t>
  </si>
  <si>
    <t>11/21 0:00</t>
  </si>
  <si>
    <t>11/21 1:00</t>
  </si>
  <si>
    <t>11/21 2:00</t>
  </si>
  <si>
    <t>11/21 3:00</t>
  </si>
  <si>
    <t>11/21 4:00</t>
  </si>
  <si>
    <t>11/21 5:00</t>
  </si>
  <si>
    <t>11/21 6:00</t>
  </si>
  <si>
    <t>11/21 7:00</t>
  </si>
  <si>
    <t>11/21 8:00</t>
  </si>
  <si>
    <t>11/21 9:00</t>
  </si>
  <si>
    <t>11/21 10:00</t>
  </si>
  <si>
    <t>11/21 11:00</t>
  </si>
  <si>
    <t>11/21 12:00</t>
  </si>
  <si>
    <t>11/21 13:00</t>
  </si>
  <si>
    <t>11/21 14:00</t>
  </si>
  <si>
    <t>11/21 15:00</t>
  </si>
  <si>
    <t>11/21 16:00</t>
  </si>
  <si>
    <t>11/21 17:00</t>
  </si>
  <si>
    <t>11/21 18:00</t>
  </si>
  <si>
    <t>11/21 19:00</t>
  </si>
  <si>
    <t>11/21 20:00</t>
  </si>
  <si>
    <t>11/21 21:00</t>
  </si>
  <si>
    <t>11/21 22:00</t>
  </si>
  <si>
    <t>11/21 23:00</t>
  </si>
  <si>
    <t>11/22 0:00</t>
  </si>
  <si>
    <t>11/22 1:00</t>
  </si>
  <si>
    <t>11/22 2:00</t>
  </si>
  <si>
    <t>11/22 3:00</t>
  </si>
  <si>
    <t>11/22 4:00</t>
  </si>
  <si>
    <t>11/22 5:00</t>
  </si>
  <si>
    <t>11/22 6:00</t>
  </si>
  <si>
    <t>11/22 7:00</t>
  </si>
  <si>
    <t>11/22 8:00</t>
  </si>
  <si>
    <t>11/22 9:00</t>
  </si>
  <si>
    <t>11/22 10:00</t>
  </si>
  <si>
    <t>11/22 11:00</t>
  </si>
  <si>
    <t>11/22 12:00</t>
  </si>
  <si>
    <t>11/22 13:00</t>
  </si>
  <si>
    <t>11/22 14:00</t>
  </si>
  <si>
    <t>11/22 15:00</t>
  </si>
  <si>
    <t>11/22 16:00</t>
  </si>
  <si>
    <t>11/22 17:00</t>
  </si>
  <si>
    <t>11/22 18:00</t>
  </si>
  <si>
    <t>11/22 19:00</t>
  </si>
  <si>
    <t>11/22 20:00</t>
  </si>
  <si>
    <t>11/22 21:00</t>
  </si>
  <si>
    <t>11/22 22:00</t>
  </si>
  <si>
    <t>11/22 23:00</t>
  </si>
  <si>
    <t>11/23 0:00</t>
  </si>
  <si>
    <t>11/23 1:00</t>
  </si>
  <si>
    <t>11/23 2:00</t>
  </si>
  <si>
    <t>11/23 3:00</t>
  </si>
  <si>
    <t>11/23 4:00</t>
  </si>
  <si>
    <t>11/23 5:00</t>
  </si>
  <si>
    <t>11/23 6:00</t>
  </si>
  <si>
    <t>11/23 7:00</t>
  </si>
  <si>
    <t>11/23 8:00</t>
  </si>
  <si>
    <t>11/23 9:00</t>
  </si>
  <si>
    <t>11/23 10:00</t>
  </si>
  <si>
    <t>11/23 11:00</t>
  </si>
  <si>
    <t>11/23 12:00</t>
  </si>
  <si>
    <t>11/23 13:00</t>
  </si>
  <si>
    <t>11/23 14:00</t>
  </si>
  <si>
    <t>11/23 15:00</t>
  </si>
  <si>
    <t>11/23 16:00</t>
  </si>
  <si>
    <t>11/23 17:00</t>
  </si>
  <si>
    <t>11/23 18:00</t>
  </si>
  <si>
    <t>11/23 19:00</t>
  </si>
  <si>
    <t>11/23 20:00</t>
  </si>
  <si>
    <t>11/23 21:00</t>
  </si>
  <si>
    <t>11/23 22:00</t>
  </si>
  <si>
    <t>11/23 23:00</t>
  </si>
  <si>
    <t>11/24 0:00</t>
  </si>
  <si>
    <t>11/24 1:00</t>
  </si>
  <si>
    <t>11/24 2:00</t>
  </si>
  <si>
    <t>11/24 3:00</t>
  </si>
  <si>
    <t>11/24 4:00</t>
  </si>
  <si>
    <t>11/24 5:00</t>
  </si>
  <si>
    <t>11/24 6:00</t>
  </si>
  <si>
    <t>11/24 7:00</t>
  </si>
  <si>
    <t>11/24 8:00</t>
  </si>
  <si>
    <t>11/24 9:00</t>
  </si>
  <si>
    <t>11/24 10:00</t>
  </si>
  <si>
    <t>11/24 11:00</t>
  </si>
  <si>
    <t>11/24 12:00</t>
  </si>
  <si>
    <t>11/24 13:00</t>
  </si>
  <si>
    <t>11/24 14:00</t>
  </si>
  <si>
    <t>11/24 15:00</t>
  </si>
  <si>
    <t>11/24 16:00</t>
  </si>
  <si>
    <t>11/24 17:00</t>
  </si>
  <si>
    <t>11/24 18:00</t>
  </si>
  <si>
    <t>11/24 19:00</t>
  </si>
  <si>
    <t>11/24 20:00</t>
  </si>
  <si>
    <t>11/24 21:00</t>
  </si>
  <si>
    <t>11/24 22:00</t>
  </si>
  <si>
    <t>11/24 23:00</t>
  </si>
  <si>
    <t>11/25 0:00</t>
  </si>
  <si>
    <t>11/25 1:00</t>
  </si>
  <si>
    <t>11/25 2:00</t>
  </si>
  <si>
    <t>11/25 3:00</t>
  </si>
  <si>
    <t>11/25 4:00</t>
  </si>
  <si>
    <t>11/25 5:00</t>
  </si>
  <si>
    <t>11/25 6:00</t>
  </si>
  <si>
    <t>11/25 7:00</t>
  </si>
  <si>
    <t>11/25 8:00</t>
  </si>
  <si>
    <t>11/25 9:00</t>
  </si>
  <si>
    <t>11/25 10:00</t>
  </si>
  <si>
    <t>11/25 11:00</t>
  </si>
  <si>
    <t>11/25 12:00</t>
  </si>
  <si>
    <t>11/25 13:00</t>
  </si>
  <si>
    <t>11/25 14:00</t>
  </si>
  <si>
    <t>11/25 15:00</t>
  </si>
  <si>
    <t>11/25 16:00</t>
  </si>
  <si>
    <t>11/25 17:00</t>
  </si>
  <si>
    <t>11/25 18:00</t>
  </si>
  <si>
    <t>11/25 19:00</t>
  </si>
  <si>
    <t>11/25 20:00</t>
  </si>
  <si>
    <t>11/25 21:00</t>
  </si>
  <si>
    <t>11/25 22:00</t>
  </si>
  <si>
    <t>11/25 23:00</t>
  </si>
  <si>
    <t>11/26 0:00</t>
  </si>
  <si>
    <t>11/26 1:00</t>
  </si>
  <si>
    <t>11/26 2:00</t>
  </si>
  <si>
    <t>11/26 3:00</t>
  </si>
  <si>
    <t>11/26 4:00</t>
  </si>
  <si>
    <t>11/26 5:00</t>
  </si>
  <si>
    <t>11/26 6:00</t>
  </si>
  <si>
    <t>11/26 7:00</t>
  </si>
  <si>
    <t>11/26 8:00</t>
  </si>
  <si>
    <t>11/26 9:00</t>
  </si>
  <si>
    <t>11/26 10:00</t>
  </si>
  <si>
    <t>11/26 11:00</t>
  </si>
  <si>
    <t>11/26 12:00</t>
  </si>
  <si>
    <t>11/26 13:00</t>
  </si>
  <si>
    <t>11/26 14:00</t>
  </si>
  <si>
    <t>11/26 15:00</t>
  </si>
  <si>
    <t>11/26 16:00</t>
  </si>
  <si>
    <t>11/26 17:00</t>
  </si>
  <si>
    <t>11/26 18:00</t>
  </si>
  <si>
    <t>11/26 19:00</t>
  </si>
  <si>
    <t>11/26 20:00</t>
  </si>
  <si>
    <t>11/26 21:00</t>
  </si>
  <si>
    <t>11/26 22:00</t>
  </si>
  <si>
    <t>11/26 23:00</t>
  </si>
  <si>
    <t>11/27 0:00</t>
  </si>
  <si>
    <t>11/27 1:00</t>
  </si>
  <si>
    <t>11/27 2:00</t>
  </si>
  <si>
    <t>11/27 3:00</t>
  </si>
  <si>
    <t>11/27 4:00</t>
  </si>
  <si>
    <t>11/27 5:00</t>
  </si>
  <si>
    <t>11/27 6:00</t>
  </si>
  <si>
    <t>11/27 7:00</t>
  </si>
  <si>
    <t>11/27 8:00</t>
  </si>
  <si>
    <t>11/27 9:00</t>
  </si>
  <si>
    <t>11/27 10:00</t>
  </si>
  <si>
    <t>11/27 11:00</t>
  </si>
  <si>
    <t>11/27 12:00</t>
  </si>
  <si>
    <t>11/27 13:00</t>
  </si>
  <si>
    <t>11/27 14:00</t>
  </si>
  <si>
    <t>11/27 15:00</t>
  </si>
  <si>
    <t>11/27 16:00</t>
  </si>
  <si>
    <t>11/27 17:00</t>
  </si>
  <si>
    <t>11/27 18:00</t>
  </si>
  <si>
    <t>11/27 19:00</t>
  </si>
  <si>
    <t>11/27 20:00</t>
  </si>
  <si>
    <t>11/27 21:00</t>
  </si>
  <si>
    <t>11/27 22:00</t>
  </si>
  <si>
    <t>11/27 23:00</t>
  </si>
  <si>
    <t>11/28 0:00</t>
  </si>
  <si>
    <t>11/28 1:00</t>
  </si>
  <si>
    <t>11/28 2:00</t>
  </si>
  <si>
    <t>11/28 3:00</t>
  </si>
  <si>
    <t>11/28 4:00</t>
  </si>
  <si>
    <t>11/28 5:00</t>
  </si>
  <si>
    <t>11/28 6:00</t>
  </si>
  <si>
    <t>11/28 7:00</t>
  </si>
  <si>
    <t>11/28 8:00</t>
  </si>
  <si>
    <t>11/28 9:00</t>
  </si>
  <si>
    <t>11/28 10:00</t>
  </si>
  <si>
    <t>11/28 11:00</t>
  </si>
  <si>
    <t>11/28 12:00</t>
  </si>
  <si>
    <t>11/28 13:00</t>
  </si>
  <si>
    <t>11/28 14:00</t>
  </si>
  <si>
    <t>11/28 15:00</t>
  </si>
  <si>
    <t>11/28 16:00</t>
  </si>
  <si>
    <t>11/28 17:00</t>
  </si>
  <si>
    <t>11/28 18:00</t>
  </si>
  <si>
    <t>11/28 19:00</t>
  </si>
  <si>
    <t>11/28 20:00</t>
  </si>
  <si>
    <t>11/28 21:00</t>
  </si>
  <si>
    <t>11/28 22:00</t>
  </si>
  <si>
    <t>11/28 23:00</t>
  </si>
  <si>
    <t>11/29 0:00</t>
  </si>
  <si>
    <t>11/29 1:00</t>
  </si>
  <si>
    <t>11/29 2:00</t>
  </si>
  <si>
    <t>11/29 3:00</t>
  </si>
  <si>
    <t>11/29 4:00</t>
  </si>
  <si>
    <t>11/29 5:00</t>
  </si>
  <si>
    <t>11/29 6:00</t>
  </si>
  <si>
    <t>11/29 7:00</t>
  </si>
  <si>
    <t>11/29 8:00</t>
  </si>
  <si>
    <t>11/29 9:00</t>
  </si>
  <si>
    <t>11/29 10:00</t>
  </si>
  <si>
    <t>11/29 11:00</t>
  </si>
  <si>
    <t>11/29 12:00</t>
  </si>
  <si>
    <t>11/29 13:00</t>
  </si>
  <si>
    <t>11/29 14:00</t>
  </si>
  <si>
    <t>11/29 15:00</t>
  </si>
  <si>
    <t>11/29 16:00</t>
  </si>
  <si>
    <t>11/29 17:00</t>
  </si>
  <si>
    <t>11/29 18:00</t>
  </si>
  <si>
    <t>11/29 19:00</t>
  </si>
  <si>
    <t>11/29 20:00</t>
  </si>
  <si>
    <t>11/29 21:00</t>
  </si>
  <si>
    <t>11/29 22:00</t>
  </si>
  <si>
    <t>11/29 23:00</t>
  </si>
  <si>
    <t>11/30 0:00</t>
  </si>
  <si>
    <t>11/30 1:00</t>
  </si>
  <si>
    <t>11/30 2:00</t>
  </si>
  <si>
    <t>11/30 3:00</t>
  </si>
  <si>
    <t>11/30 4:00</t>
  </si>
  <si>
    <t>11/30 5:00</t>
  </si>
  <si>
    <t>11/30 6:00</t>
  </si>
  <si>
    <t>11/30 7:00</t>
  </si>
  <si>
    <t>11/30 8:00</t>
  </si>
  <si>
    <t>11/30 9:00</t>
  </si>
  <si>
    <t>11/30 10:00</t>
  </si>
  <si>
    <t>11/30 11:00</t>
  </si>
  <si>
    <t>11/30 12:00</t>
  </si>
  <si>
    <t>11/30 13:00</t>
  </si>
  <si>
    <t>11/30 14:00</t>
  </si>
  <si>
    <t>11/30 15:00</t>
  </si>
  <si>
    <t>11/30 16:00</t>
  </si>
  <si>
    <t>11/30 17:00</t>
  </si>
  <si>
    <t>11/30 18:00</t>
  </si>
  <si>
    <t>11/30 19:00</t>
  </si>
  <si>
    <t>11/30 20:00</t>
  </si>
  <si>
    <t>11/30 21:00</t>
  </si>
  <si>
    <t>11/30 22:00</t>
  </si>
  <si>
    <t>11/30 23:00</t>
  </si>
  <si>
    <t>12/1 0:00</t>
  </si>
  <si>
    <t>12/1 1:00</t>
  </si>
  <si>
    <t>12/1 2:00</t>
  </si>
  <si>
    <t>12/1 3:00</t>
  </si>
  <si>
    <t>12/1 4:00</t>
  </si>
  <si>
    <t>12/1 5:00</t>
  </si>
  <si>
    <t>12/1 6:00</t>
  </si>
  <si>
    <t>12/1 7:00</t>
  </si>
  <si>
    <t>12/1 8:00</t>
  </si>
  <si>
    <t>12/1 9:00</t>
  </si>
  <si>
    <t>12/1 10:00</t>
  </si>
  <si>
    <t>12/1 11:00</t>
  </si>
  <si>
    <t>12/1 12:00</t>
  </si>
  <si>
    <t>12/1 13:00</t>
  </si>
  <si>
    <t>12/1 14:00</t>
  </si>
  <si>
    <t>12/1 15:00</t>
  </si>
  <si>
    <t>12/1 16:00</t>
  </si>
  <si>
    <t>12/1 17:00</t>
  </si>
  <si>
    <t>12/1 18:00</t>
  </si>
  <si>
    <t>12/1 19:00</t>
  </si>
  <si>
    <t>12/1 20:00</t>
  </si>
  <si>
    <t>12/1 21:00</t>
  </si>
  <si>
    <t>12/1 22:00</t>
  </si>
  <si>
    <t>12/1 23:00</t>
  </si>
  <si>
    <t>12/2 0:00</t>
  </si>
  <si>
    <t>12/2 1:00</t>
  </si>
  <si>
    <t>12/2 2:00</t>
  </si>
  <si>
    <t>12/2 3:00</t>
  </si>
  <si>
    <t>12/2 4:00</t>
  </si>
  <si>
    <t>12/2 5:00</t>
  </si>
  <si>
    <t>12/2 6:00</t>
  </si>
  <si>
    <t>12/2 7:00</t>
  </si>
  <si>
    <t>12/2 8:00</t>
  </si>
  <si>
    <t>12/2 9:00</t>
  </si>
  <si>
    <t>12/2 10:00</t>
  </si>
  <si>
    <t>12/2 11:00</t>
  </si>
  <si>
    <t>12/2 12:00</t>
  </si>
  <si>
    <t>12/2 13:00</t>
  </si>
  <si>
    <t>12/2 14:00</t>
  </si>
  <si>
    <t>12/2 15:00</t>
  </si>
  <si>
    <t>12/2 16:00</t>
  </si>
  <si>
    <t>12/2 17:00</t>
  </si>
  <si>
    <t>12/2 18:00</t>
  </si>
  <si>
    <t>12/2 19:00</t>
  </si>
  <si>
    <t>12/2 20:00</t>
  </si>
  <si>
    <t>12/2 21:00</t>
  </si>
  <si>
    <t>12/2 22:00</t>
  </si>
  <si>
    <t>12/2 23:00</t>
  </si>
  <si>
    <t>12/3 0:00</t>
  </si>
  <si>
    <t>12/3 1:00</t>
  </si>
  <si>
    <t>12/3 2:00</t>
  </si>
  <si>
    <t>12/3 3:00</t>
  </si>
  <si>
    <t>12/3 4:00</t>
  </si>
  <si>
    <t>12/3 5:00</t>
  </si>
  <si>
    <t>12/3 6:00</t>
  </si>
  <si>
    <t>12/3 7:00</t>
  </si>
  <si>
    <t>12/3 8:00</t>
  </si>
  <si>
    <t>12/3 9:00</t>
  </si>
  <si>
    <t>12/3 10:00</t>
  </si>
  <si>
    <t>12/3 11:00</t>
  </si>
  <si>
    <t>12/3 12:00</t>
  </si>
  <si>
    <t>12/3 13:00</t>
  </si>
  <si>
    <t>12/3 14:00</t>
  </si>
  <si>
    <t>12/3 15:00</t>
  </si>
  <si>
    <t>12/3 16:00</t>
  </si>
  <si>
    <t>12/3 17:00</t>
  </si>
  <si>
    <t>12/3 18:00</t>
  </si>
  <si>
    <t>12/3 19:00</t>
  </si>
  <si>
    <t>12/3 20:00</t>
  </si>
  <si>
    <t>12/3 21:00</t>
  </si>
  <si>
    <t>12/3 22:00</t>
  </si>
  <si>
    <t>12/3 23:00</t>
  </si>
  <si>
    <t>12/4 0:00</t>
  </si>
  <si>
    <t>12/4 1:00</t>
  </si>
  <si>
    <t>12/4 2:00</t>
  </si>
  <si>
    <t>12/4 3:00</t>
  </si>
  <si>
    <t>12/4 4:00</t>
  </si>
  <si>
    <t>12/4 5:00</t>
  </si>
  <si>
    <t>12/4 6:00</t>
  </si>
  <si>
    <t>12/4 7:00</t>
  </si>
  <si>
    <t>12/4 8:00</t>
  </si>
  <si>
    <t>12/4 9:00</t>
  </si>
  <si>
    <t>12/4 10:00</t>
  </si>
  <si>
    <t>12/4 11:00</t>
  </si>
  <si>
    <t>12/4 12:00</t>
  </si>
  <si>
    <t>12/4 13:00</t>
  </si>
  <si>
    <t>12/4 14:00</t>
  </si>
  <si>
    <t>12/4 15:00</t>
  </si>
  <si>
    <t>12/4 16:00</t>
  </si>
  <si>
    <t>12/4 17:00</t>
  </si>
  <si>
    <t>12/4 18:00</t>
  </si>
  <si>
    <t>12/4 19:00</t>
  </si>
  <si>
    <t>12/4 20:00</t>
  </si>
  <si>
    <t>12/4 21:00</t>
  </si>
  <si>
    <t>12/4 22:00</t>
  </si>
  <si>
    <t>12/4 23:00</t>
  </si>
  <si>
    <t>12/5 0:00</t>
  </si>
  <si>
    <t>12/5 1:00</t>
  </si>
  <si>
    <t>12/5 2:00</t>
  </si>
  <si>
    <t>12/5 3:00</t>
  </si>
  <si>
    <t>12/5 4:00</t>
  </si>
  <si>
    <t>12/5 5:00</t>
  </si>
  <si>
    <t>12/5 6:00</t>
  </si>
  <si>
    <t>12/5 7:00</t>
  </si>
  <si>
    <t>12/5 8:00</t>
  </si>
  <si>
    <t>12/5 9:00</t>
  </si>
  <si>
    <t>12/5 10:00</t>
  </si>
  <si>
    <t>12/5 11:00</t>
  </si>
  <si>
    <t>12/5 12:00</t>
  </si>
  <si>
    <t>12/5 13:00</t>
  </si>
  <si>
    <t>12/5 14:00</t>
  </si>
  <si>
    <t>12/5 15:00</t>
  </si>
  <si>
    <t>12/5 16:00</t>
  </si>
  <si>
    <t>12/5 17:00</t>
  </si>
  <si>
    <t>12/5 18:00</t>
  </si>
  <si>
    <t>12/5 19:00</t>
  </si>
  <si>
    <t>12/5 20:00</t>
  </si>
  <si>
    <t>12/5 21:00</t>
  </si>
  <si>
    <t>12/5 22:00</t>
  </si>
  <si>
    <t>12/5 23:00</t>
  </si>
  <si>
    <t>12/6 0:00</t>
  </si>
  <si>
    <t>12/6 1:00</t>
  </si>
  <si>
    <t>12/6 2:00</t>
  </si>
  <si>
    <t>12/6 3:00</t>
  </si>
  <si>
    <t>12/6 4:00</t>
  </si>
  <si>
    <t>12/6 5:00</t>
  </si>
  <si>
    <t>12/6 6:00</t>
  </si>
  <si>
    <t>12/6 7:00</t>
  </si>
  <si>
    <t>12/6 8:00</t>
  </si>
  <si>
    <t>12/6 9:00</t>
  </si>
  <si>
    <t>12/6 10:00</t>
  </si>
  <si>
    <t>12/6 11:00</t>
  </si>
  <si>
    <t>12/6 12:00</t>
  </si>
  <si>
    <t>12/6 13:00</t>
  </si>
  <si>
    <t>12/6 14:00</t>
  </si>
  <si>
    <t>12/6 15:00</t>
  </si>
  <si>
    <t>12/6 16:00</t>
  </si>
  <si>
    <t>12/6 17:00</t>
  </si>
  <si>
    <t>12/6 18:00</t>
  </si>
  <si>
    <t>12/6 19:00</t>
  </si>
  <si>
    <t>12/6 20:00</t>
  </si>
  <si>
    <t>12/6 21:00</t>
  </si>
  <si>
    <t>12/6 22:00</t>
  </si>
  <si>
    <t>12/6 23:00</t>
  </si>
  <si>
    <t>12/7 0:00</t>
  </si>
  <si>
    <t>12/7 1:00</t>
  </si>
  <si>
    <t>12/7 2:00</t>
  </si>
  <si>
    <t>12/7 3:00</t>
  </si>
  <si>
    <t>12/7 4:00</t>
  </si>
  <si>
    <t>12/7 5:00</t>
  </si>
  <si>
    <t>12/7 6:00</t>
  </si>
  <si>
    <t>12/7 7:00</t>
  </si>
  <si>
    <t>12/7 8:00</t>
  </si>
  <si>
    <t>12/7 9:00</t>
  </si>
  <si>
    <t>12/7 10:00</t>
  </si>
  <si>
    <t>12/7 11:00</t>
  </si>
  <si>
    <t>12/7 12:00</t>
  </si>
  <si>
    <t>12/7 13:00</t>
  </si>
  <si>
    <t>12/7 14:00</t>
  </si>
  <si>
    <t>12/7 15:00</t>
  </si>
  <si>
    <t>12/7 16:00</t>
  </si>
  <si>
    <t>12/7 17:00</t>
  </si>
  <si>
    <t>12/7 18:00</t>
  </si>
  <si>
    <t>12/7 19:00</t>
  </si>
  <si>
    <t>12/7 20:00</t>
  </si>
  <si>
    <t>12/7 21:00</t>
  </si>
  <si>
    <t>12/7 22:00</t>
  </si>
  <si>
    <t>12/7 23:00</t>
  </si>
  <si>
    <t>12/8 0:00</t>
  </si>
  <si>
    <t>12/8 1:00</t>
  </si>
  <si>
    <t>12/8 2:00</t>
  </si>
  <si>
    <t>12/8 3:00</t>
  </si>
  <si>
    <t>12/8 4:00</t>
  </si>
  <si>
    <t>12/8 5:00</t>
  </si>
  <si>
    <t>12/8 6:00</t>
  </si>
  <si>
    <t>12/8 7:00</t>
  </si>
  <si>
    <t>12/8 8:00</t>
  </si>
  <si>
    <t>12/8 9:00</t>
  </si>
  <si>
    <t>12/8 10:00</t>
  </si>
  <si>
    <t>12/8 11:00</t>
  </si>
  <si>
    <t>12/8 12:00</t>
  </si>
  <si>
    <t>12/8 13:00</t>
  </si>
  <si>
    <t>12/8 14:00</t>
  </si>
  <si>
    <t>12/8 15:00</t>
  </si>
  <si>
    <t>12/8 16:00</t>
  </si>
  <si>
    <t>12/8 17:00</t>
  </si>
  <si>
    <t>12/8 18:00</t>
  </si>
  <si>
    <t>12/8 19:00</t>
  </si>
  <si>
    <t>12/8 20:00</t>
  </si>
  <si>
    <t>12/8 21:00</t>
  </si>
  <si>
    <t>12/8 22:00</t>
  </si>
  <si>
    <t>12/8 23:00</t>
  </si>
  <si>
    <t>12/9 0:00</t>
  </si>
  <si>
    <t>12/9 1:00</t>
  </si>
  <si>
    <t>12/9 2:00</t>
  </si>
  <si>
    <t>12/9 3:00</t>
  </si>
  <si>
    <t>12/9 4:00</t>
  </si>
  <si>
    <t>12/9 5:00</t>
  </si>
  <si>
    <t>12/9 6:00</t>
  </si>
  <si>
    <t>12/9 7:00</t>
  </si>
  <si>
    <t>12/9 8:00</t>
  </si>
  <si>
    <t>12/9 9:00</t>
  </si>
  <si>
    <t>12/9 10:00</t>
  </si>
  <si>
    <t>12/9 11:00</t>
  </si>
  <si>
    <t>12/9 12:00</t>
  </si>
  <si>
    <t>12/9 13:00</t>
  </si>
  <si>
    <t>12/9 14:00</t>
  </si>
  <si>
    <t>12/9 15:00</t>
  </si>
  <si>
    <t>12/9 16:00</t>
  </si>
  <si>
    <t>12/9 17:00</t>
  </si>
  <si>
    <t>12/9 18:00</t>
  </si>
  <si>
    <t>12/9 19:00</t>
  </si>
  <si>
    <t>12/9 20:00</t>
  </si>
  <si>
    <t>12/9 21:00</t>
  </si>
  <si>
    <t>12/9 22:00</t>
  </si>
  <si>
    <t>12/9 23:00</t>
  </si>
  <si>
    <t>12/10 0:00</t>
  </si>
  <si>
    <t>12/10 1:00</t>
  </si>
  <si>
    <t>12/10 2:00</t>
  </si>
  <si>
    <t>12/10 3:00</t>
  </si>
  <si>
    <t>12/10 4:00</t>
  </si>
  <si>
    <t>12/10 5:00</t>
  </si>
  <si>
    <t>12/10 6:00</t>
  </si>
  <si>
    <t>12/10 7:00</t>
  </si>
  <si>
    <t>12/10 8:00</t>
  </si>
  <si>
    <t>12/10 9:00</t>
  </si>
  <si>
    <t>12/10 10:00</t>
  </si>
  <si>
    <t>12/10 11:00</t>
  </si>
  <si>
    <t>12/10 12:00</t>
  </si>
  <si>
    <t>12/10 13:00</t>
  </si>
  <si>
    <t>12/10 14:00</t>
  </si>
  <si>
    <t>12/10 15:00</t>
  </si>
  <si>
    <t>12/10 16:00</t>
  </si>
  <si>
    <t>12/10 17:00</t>
  </si>
  <si>
    <t>12/10 18:00</t>
  </si>
  <si>
    <t>12/10 19:00</t>
  </si>
  <si>
    <t>12/10 20:00</t>
  </si>
  <si>
    <t>12/10 21:00</t>
  </si>
  <si>
    <t>12/10 22:00</t>
  </si>
  <si>
    <t>12/10 23:00</t>
  </si>
  <si>
    <t>12/11 0:00</t>
  </si>
  <si>
    <t>12/11 1:00</t>
  </si>
  <si>
    <t>12/11 2:00</t>
  </si>
  <si>
    <t>12/11 3:00</t>
  </si>
  <si>
    <t>12/11 4:00</t>
  </si>
  <si>
    <t>12/11 5:00</t>
  </si>
  <si>
    <t>12/11 6:00</t>
  </si>
  <si>
    <t>12/11 7:00</t>
  </si>
  <si>
    <t>12/11 8:00</t>
  </si>
  <si>
    <t>12/11 9:00</t>
  </si>
  <si>
    <t>12/11 10:00</t>
  </si>
  <si>
    <t>12/11 11:00</t>
  </si>
  <si>
    <t>12/11 12:00</t>
  </si>
  <si>
    <t>12/11 13:00</t>
  </si>
  <si>
    <t>12/11 14:00</t>
  </si>
  <si>
    <t>12/11 15:00</t>
  </si>
  <si>
    <t>12/11 16:00</t>
  </si>
  <si>
    <t>12/11 17:00</t>
  </si>
  <si>
    <t>12/11 18:00</t>
  </si>
  <si>
    <t>12/11 19:00</t>
  </si>
  <si>
    <t>12/11 20:00</t>
  </si>
  <si>
    <t>12/11 21:00</t>
  </si>
  <si>
    <t>12/11 22:00</t>
  </si>
  <si>
    <t>12/11 23:00</t>
  </si>
  <si>
    <t>12/12 0:00</t>
  </si>
  <si>
    <t>12/12 1:00</t>
  </si>
  <si>
    <t>12/12 2:00</t>
  </si>
  <si>
    <t>12/12 3:00</t>
  </si>
  <si>
    <t>12/12 4:00</t>
  </si>
  <si>
    <t>12/12 5:00</t>
  </si>
  <si>
    <t>12/12 6:00</t>
  </si>
  <si>
    <t>12/12 7:00</t>
  </si>
  <si>
    <t>12/12 8:00</t>
  </si>
  <si>
    <t>12/12 9:00</t>
  </si>
  <si>
    <t>12/12 10:00</t>
  </si>
  <si>
    <t>12/12 11:00</t>
  </si>
  <si>
    <t>12/12 12:00</t>
  </si>
  <si>
    <t>12/12 13:00</t>
  </si>
  <si>
    <t>12/12 14:00</t>
  </si>
  <si>
    <t>12/12 15:00</t>
  </si>
  <si>
    <t>12/12 16:00</t>
  </si>
  <si>
    <t>12/12 17:00</t>
  </si>
  <si>
    <t>12/12 18:00</t>
  </si>
  <si>
    <t>12/12 19:00</t>
  </si>
  <si>
    <t>12/12 20:00</t>
  </si>
  <si>
    <t>12/12 21:00</t>
  </si>
  <si>
    <t>12/12 22:00</t>
  </si>
  <si>
    <t>12/12 23:00</t>
  </si>
  <si>
    <t>12/13 0:00</t>
  </si>
  <si>
    <t>12/13 1:00</t>
  </si>
  <si>
    <t>12/13 2:00</t>
  </si>
  <si>
    <t>12/13 3:00</t>
  </si>
  <si>
    <t>12/13 4:00</t>
  </si>
  <si>
    <t>12/13 5:00</t>
  </si>
  <si>
    <t>12/13 6:00</t>
  </si>
  <si>
    <t>12/13 7:00</t>
  </si>
  <si>
    <t>12/13 8:00</t>
  </si>
  <si>
    <t>12/13 9:00</t>
  </si>
  <si>
    <t>12/13 10:00</t>
  </si>
  <si>
    <t>12/13 11:00</t>
  </si>
  <si>
    <t>12/13 12:00</t>
  </si>
  <si>
    <t>12/13 13:00</t>
  </si>
  <si>
    <t>12/13 14:00</t>
  </si>
  <si>
    <t>12/13 15:00</t>
  </si>
  <si>
    <t>12/13 16:00</t>
  </si>
  <si>
    <t>12/13 17:00</t>
  </si>
  <si>
    <t>12/13 18:00</t>
  </si>
  <si>
    <t>12/13 19:00</t>
  </si>
  <si>
    <t>12/13 20:00</t>
  </si>
  <si>
    <t>12/13 21:00</t>
  </si>
  <si>
    <t>12/13 22:00</t>
  </si>
  <si>
    <t>12/13 23:00</t>
  </si>
  <si>
    <t>12/14 0:00</t>
  </si>
  <si>
    <t>12/14 1:00</t>
  </si>
  <si>
    <t>12/14 2:00</t>
  </si>
  <si>
    <t>12/14 3:00</t>
  </si>
  <si>
    <t>12/14 4:00</t>
  </si>
  <si>
    <t>12/14 5:00</t>
  </si>
  <si>
    <t>12/14 6:00</t>
  </si>
  <si>
    <t>12/14 7:00</t>
  </si>
  <si>
    <t>12/14 8:00</t>
  </si>
  <si>
    <t>12/14 9:00</t>
  </si>
  <si>
    <t>12/14 10:00</t>
  </si>
  <si>
    <t>12/14 11:00</t>
  </si>
  <si>
    <t>12/14 12:00</t>
  </si>
  <si>
    <t>12/14 13:00</t>
  </si>
  <si>
    <t>12/14 14:00</t>
  </si>
  <si>
    <t>12/14 15:00</t>
  </si>
  <si>
    <t>12/14 16:00</t>
  </si>
  <si>
    <t>12/14 17:00</t>
  </si>
  <si>
    <t>12/14 18:00</t>
  </si>
  <si>
    <t>12/14 19:00</t>
  </si>
  <si>
    <t>12/14 20:00</t>
  </si>
  <si>
    <t>12/14 21:00</t>
  </si>
  <si>
    <t>12/14 22:00</t>
  </si>
  <si>
    <t>12/14 23:00</t>
  </si>
  <si>
    <t>12/15 0:00</t>
  </si>
  <si>
    <t>12/15 1:00</t>
  </si>
  <si>
    <t>12/15 2:00</t>
  </si>
  <si>
    <t>12/15 3:00</t>
  </si>
  <si>
    <t>12/15 4:00</t>
  </si>
  <si>
    <t>12/15 5:00</t>
  </si>
  <si>
    <t>12/15 6:00</t>
  </si>
  <si>
    <t>12/15 7:00</t>
  </si>
  <si>
    <t>12/15 8:00</t>
  </si>
  <si>
    <t>12/15 9:00</t>
  </si>
  <si>
    <t>12/15 10:00</t>
  </si>
  <si>
    <t>12/15 11:00</t>
  </si>
  <si>
    <t>12/15 12:00</t>
  </si>
  <si>
    <t>12/15 13:00</t>
  </si>
  <si>
    <t>12/15 14:00</t>
  </si>
  <si>
    <t>12/15 15:00</t>
  </si>
  <si>
    <t>12/15 16:00</t>
  </si>
  <si>
    <t>12/15 17:00</t>
  </si>
  <si>
    <t>12/15 18:00</t>
  </si>
  <si>
    <t>12/15 19:00</t>
  </si>
  <si>
    <t>12/15 20:00</t>
  </si>
  <si>
    <t>12/15 21:00</t>
  </si>
  <si>
    <t>12/15 22:00</t>
  </si>
  <si>
    <t>12/15 23:00</t>
  </si>
  <si>
    <t>12/16 0:00</t>
  </si>
  <si>
    <t>12/16 1:00</t>
  </si>
  <si>
    <t>12/16 2:00</t>
  </si>
  <si>
    <t>12/16 3:00</t>
  </si>
  <si>
    <t>12/16 4:00</t>
  </si>
  <si>
    <t>12/16 5:00</t>
  </si>
  <si>
    <t>12/16 6:00</t>
  </si>
  <si>
    <t>12/16 7:00</t>
  </si>
  <si>
    <t>12/16 8:00</t>
  </si>
  <si>
    <t>12/16 9:00</t>
  </si>
  <si>
    <t>12/16 10:00</t>
  </si>
  <si>
    <t>12/16 11:00</t>
  </si>
  <si>
    <t>12/16 12:00</t>
  </si>
  <si>
    <t>12/16 13:00</t>
  </si>
  <si>
    <t>12/16 14:00</t>
  </si>
  <si>
    <t>12/16 15:00</t>
  </si>
  <si>
    <t>12/16 16:00</t>
  </si>
  <si>
    <t>12/16 17:00</t>
  </si>
  <si>
    <t>12/16 18:00</t>
  </si>
  <si>
    <t>12/16 19:00</t>
  </si>
  <si>
    <t>12/16 20:00</t>
  </si>
  <si>
    <t>12/16 21:00</t>
  </si>
  <si>
    <t>12/16 22:00</t>
  </si>
  <si>
    <t>12/16 23:00</t>
  </si>
  <si>
    <t>12/17 0:00</t>
  </si>
  <si>
    <t>12/17 1:00</t>
  </si>
  <si>
    <t>12/17 2:00</t>
  </si>
  <si>
    <t>12/17 3:00</t>
  </si>
  <si>
    <t>12/17 4:00</t>
  </si>
  <si>
    <t>12/17 5:00</t>
  </si>
  <si>
    <t>12/17 6:00</t>
  </si>
  <si>
    <t>12/17 7:00</t>
  </si>
  <si>
    <t>12/17 8:00</t>
  </si>
  <si>
    <t>12/17 9:00</t>
  </si>
  <si>
    <t>12/17 10:00</t>
  </si>
  <si>
    <t>12/17 11:00</t>
  </si>
  <si>
    <t>12/17 12:00</t>
  </si>
  <si>
    <t>12/17 13:00</t>
  </si>
  <si>
    <t>12/17 14:00</t>
  </si>
  <si>
    <t>12/17 15:00</t>
  </si>
  <si>
    <t>12/17 16:00</t>
  </si>
  <si>
    <t>12/17 17:00</t>
  </si>
  <si>
    <t>12/17 18:00</t>
  </si>
  <si>
    <t>12/17 19:00</t>
  </si>
  <si>
    <t>12/17 20:00</t>
  </si>
  <si>
    <t>12/17 21:00</t>
  </si>
  <si>
    <t>12/17 22:00</t>
  </si>
  <si>
    <t>12/17 23:00</t>
  </si>
  <si>
    <t>12/18 0:00</t>
  </si>
  <si>
    <t>12/18 1:00</t>
  </si>
  <si>
    <t>12/18 2:00</t>
  </si>
  <si>
    <t>12/18 3:00</t>
  </si>
  <si>
    <t>12/18 4:00</t>
  </si>
  <si>
    <t>12/18 5:00</t>
  </si>
  <si>
    <t>12/18 6:00</t>
  </si>
  <si>
    <t>12/18 7:00</t>
  </si>
  <si>
    <t>12/18 8:00</t>
  </si>
  <si>
    <t>12/18 9:00</t>
  </si>
  <si>
    <t>12/18 10:00</t>
  </si>
  <si>
    <t>12/18 11:00</t>
  </si>
  <si>
    <t>12/18 12:00</t>
  </si>
  <si>
    <t>12/18 13:00</t>
  </si>
  <si>
    <t>12/18 14:00</t>
  </si>
  <si>
    <t>12/18 15:00</t>
  </si>
  <si>
    <t>12/18 16:00</t>
  </si>
  <si>
    <t>12/18 17:00</t>
  </si>
  <si>
    <t>12/18 18:00</t>
  </si>
  <si>
    <t>12/18 19:00</t>
  </si>
  <si>
    <t>12/18 20:00</t>
  </si>
  <si>
    <t>12/18 21:00</t>
  </si>
  <si>
    <t>12/18 22:00</t>
  </si>
  <si>
    <t>12/18 23:00</t>
  </si>
  <si>
    <t>12/19 0:00</t>
  </si>
  <si>
    <t>12/19 1:00</t>
  </si>
  <si>
    <t>12/19 2:00</t>
  </si>
  <si>
    <t>12/19 3:00</t>
  </si>
  <si>
    <t>12/19 4:00</t>
  </si>
  <si>
    <t>12/19 5:00</t>
  </si>
  <si>
    <t>12/19 6:00</t>
  </si>
  <si>
    <t>12/19 7:00</t>
  </si>
  <si>
    <t>12/19 8:00</t>
  </si>
  <si>
    <t>12/19 9:00</t>
  </si>
  <si>
    <t>12/19 10:00</t>
  </si>
  <si>
    <t>12/19 11:00</t>
  </si>
  <si>
    <t>12/19 12:00</t>
  </si>
  <si>
    <t>12/19 13:00</t>
  </si>
  <si>
    <t>12/19 14:00</t>
  </si>
  <si>
    <t>12/19 15:00</t>
  </si>
  <si>
    <t>12/19 16:00</t>
  </si>
  <si>
    <t>12/19 17:00</t>
  </si>
  <si>
    <t>12/19 18:00</t>
  </si>
  <si>
    <t>12/19 19:00</t>
  </si>
  <si>
    <t>12/19 20:00</t>
  </si>
  <si>
    <t>12/19 21:00</t>
  </si>
  <si>
    <t>12/19 22:00</t>
  </si>
  <si>
    <t>12/19 23:00</t>
  </si>
  <si>
    <t>12/20 0:00</t>
  </si>
  <si>
    <t>12/20 1:00</t>
  </si>
  <si>
    <t>12/20 2:00</t>
  </si>
  <si>
    <t>12/20 3:00</t>
  </si>
  <si>
    <t>12/20 4:00</t>
  </si>
  <si>
    <t>12/20 5:00</t>
  </si>
  <si>
    <t>12/20 6:00</t>
  </si>
  <si>
    <t>12/20 7:00</t>
  </si>
  <si>
    <t>12/20 8:00</t>
  </si>
  <si>
    <t>12/20 9:00</t>
  </si>
  <si>
    <t>12/20 10:00</t>
  </si>
  <si>
    <t>12/20 11:00</t>
  </si>
  <si>
    <t>12/20 12:00</t>
  </si>
  <si>
    <t>12/20 13:00</t>
  </si>
  <si>
    <t>12/20 14:00</t>
  </si>
  <si>
    <t>12/20 15:00</t>
  </si>
  <si>
    <t>12/20 16:00</t>
  </si>
  <si>
    <t>12/20 17:00</t>
  </si>
  <si>
    <t>12/20 18:00</t>
  </si>
  <si>
    <t>12/20 19:00</t>
  </si>
  <si>
    <t>12/20 20:00</t>
  </si>
  <si>
    <t>12/20 21:00</t>
  </si>
  <si>
    <t>12/20 22:00</t>
  </si>
  <si>
    <t>12/20 23:00</t>
  </si>
  <si>
    <t>12/21 0:00</t>
  </si>
  <si>
    <t>12/21 1:00</t>
  </si>
  <si>
    <t>12/21 2:00</t>
  </si>
  <si>
    <t>12/21 3:00</t>
  </si>
  <si>
    <t>12/21 4:00</t>
  </si>
  <si>
    <t>12/21 5:00</t>
  </si>
  <si>
    <t>12/21 6:00</t>
  </si>
  <si>
    <t>12/21 7:00</t>
  </si>
  <si>
    <t>12/21 8:00</t>
  </si>
  <si>
    <t>12/21 9:00</t>
  </si>
  <si>
    <t>12/21 10:00</t>
  </si>
  <si>
    <t>12/21 11:00</t>
  </si>
  <si>
    <t>12/21 12:00</t>
  </si>
  <si>
    <t>12/21 13:00</t>
  </si>
  <si>
    <t>12/21 14:00</t>
  </si>
  <si>
    <t>12/21 15:00</t>
  </si>
  <si>
    <t>12/21 16:00</t>
  </si>
  <si>
    <t>12/21 17:00</t>
  </si>
  <si>
    <t>12/21 18:00</t>
  </si>
  <si>
    <t>12/21 19:00</t>
  </si>
  <si>
    <t>12/21 20:00</t>
  </si>
  <si>
    <t>12/21 21:00</t>
  </si>
  <si>
    <t>12/21 22:00</t>
  </si>
  <si>
    <t>12/21 23:00</t>
  </si>
  <si>
    <t>12/22 0:00</t>
  </si>
  <si>
    <t>12/22 1:00</t>
  </si>
  <si>
    <t>12/22 2:00</t>
  </si>
  <si>
    <t>12/22 3:00</t>
  </si>
  <si>
    <t>12/22 4:00</t>
  </si>
  <si>
    <t>12/22 5:00</t>
  </si>
  <si>
    <t>12/22 6:00</t>
  </si>
  <si>
    <t>12/22 7:00</t>
  </si>
  <si>
    <t>12/22 8:00</t>
  </si>
  <si>
    <t>12/22 9:00</t>
  </si>
  <si>
    <t>12/22 10:00</t>
  </si>
  <si>
    <t>12/22 11:00</t>
  </si>
  <si>
    <t>12/22 12:00</t>
  </si>
  <si>
    <t>12/22 13:00</t>
  </si>
  <si>
    <t>12/22 14:00</t>
  </si>
  <si>
    <t>12/22 15:00</t>
  </si>
  <si>
    <t>12/22 16:00</t>
  </si>
  <si>
    <t>12/22 17:00</t>
  </si>
  <si>
    <t>12/22 18:00</t>
  </si>
  <si>
    <t>12/22 19:00</t>
  </si>
  <si>
    <t>12/22 20:00</t>
  </si>
  <si>
    <t>12/22 21:00</t>
  </si>
  <si>
    <t>12/22 22:00</t>
  </si>
  <si>
    <t>12/22 23:00</t>
  </si>
  <si>
    <t>12/23 0:00</t>
  </si>
  <si>
    <t>12/23 1:00</t>
  </si>
  <si>
    <t>12/23 2:00</t>
  </si>
  <si>
    <t>12/23 3:00</t>
  </si>
  <si>
    <t>12/23 4:00</t>
  </si>
  <si>
    <t>12/23 5:00</t>
  </si>
  <si>
    <t>12/23 6:00</t>
  </si>
  <si>
    <t>12/23 7:00</t>
  </si>
  <si>
    <t>12/23 8:00</t>
  </si>
  <si>
    <t>12/23 9:00</t>
  </si>
  <si>
    <t>12/23 10:00</t>
  </si>
  <si>
    <t>12/23 11:00</t>
  </si>
  <si>
    <t>12/23 12:00</t>
  </si>
  <si>
    <t>12/23 13:00</t>
  </si>
  <si>
    <t>12/23 14:00</t>
  </si>
  <si>
    <t>12/23 15:00</t>
  </si>
  <si>
    <t>12/23 16:00</t>
  </si>
  <si>
    <t>12/23 17:00</t>
  </si>
  <si>
    <t>12/23 18:00</t>
  </si>
  <si>
    <t>12/23 19:00</t>
  </si>
  <si>
    <t>12/23 20:00</t>
  </si>
  <si>
    <t>12/23 21:00</t>
  </si>
  <si>
    <t>12/23 22:00</t>
  </si>
  <si>
    <t>12/23 23:00</t>
  </si>
  <si>
    <t>12/24 0:00</t>
  </si>
  <si>
    <t>12/24 1:00</t>
  </si>
  <si>
    <t>12/24 2:00</t>
  </si>
  <si>
    <t>12/24 3:00</t>
  </si>
  <si>
    <t>12/24 4:00</t>
  </si>
  <si>
    <t>12/24 5:00</t>
  </si>
  <si>
    <t>12/24 6:00</t>
  </si>
  <si>
    <t>12/24 7:00</t>
  </si>
  <si>
    <t>12/24 8:00</t>
  </si>
  <si>
    <t>12/24 9:00</t>
  </si>
  <si>
    <t>12/24 10:00</t>
  </si>
  <si>
    <t>12/24 11:00</t>
  </si>
  <si>
    <t>12/24 12:00</t>
  </si>
  <si>
    <t>12/24 13:00</t>
  </si>
  <si>
    <t>12/24 14:00</t>
  </si>
  <si>
    <t>12/24 15:00</t>
  </si>
  <si>
    <t>12/24 16:00</t>
  </si>
  <si>
    <t>12/24 17:00</t>
  </si>
  <si>
    <t>12/24 18:00</t>
  </si>
  <si>
    <t>12/24 19:00</t>
  </si>
  <si>
    <t>12/24 20:00</t>
  </si>
  <si>
    <t>12/24 21:00</t>
  </si>
  <si>
    <t>12/24 22:00</t>
  </si>
  <si>
    <t>12/24 23:00</t>
  </si>
  <si>
    <t>12/25 0:00</t>
  </si>
  <si>
    <t>12/25 1:00</t>
  </si>
  <si>
    <t>12/25 2:00</t>
  </si>
  <si>
    <t>12/25 3:00</t>
  </si>
  <si>
    <t>12/25 4:00</t>
  </si>
  <si>
    <t>12/25 5:00</t>
  </si>
  <si>
    <t>12/25 6:00</t>
  </si>
  <si>
    <t>12/25 7:00</t>
  </si>
  <si>
    <t>12/25 8:00</t>
  </si>
  <si>
    <t>12/25 9:00</t>
  </si>
  <si>
    <t>12/25 10:00</t>
  </si>
  <si>
    <t>12/25 11:00</t>
  </si>
  <si>
    <t>12/25 12:00</t>
  </si>
  <si>
    <t>12/25 13:00</t>
  </si>
  <si>
    <t>12/25 14:00</t>
  </si>
  <si>
    <t>12/25 15:00</t>
  </si>
  <si>
    <t>12/25 16:00</t>
  </si>
  <si>
    <t>12/25 17:00</t>
  </si>
  <si>
    <t>12/25 18:00</t>
  </si>
  <si>
    <t>12/25 19:00</t>
  </si>
  <si>
    <t>12/25 20:00</t>
  </si>
  <si>
    <t>12/25 21:00</t>
  </si>
  <si>
    <t>12/25 22:00</t>
  </si>
  <si>
    <t>12/25 23:00</t>
  </si>
  <si>
    <t>12/26 0:00</t>
  </si>
  <si>
    <t>12/26 1:00</t>
  </si>
  <si>
    <t>12/26 2:00</t>
  </si>
  <si>
    <t>12/26 3:00</t>
  </si>
  <si>
    <t>12/26 4:00</t>
  </si>
  <si>
    <t>12/26 5:00</t>
  </si>
  <si>
    <t>12/26 6:00</t>
  </si>
  <si>
    <t>12/26 7:00</t>
  </si>
  <si>
    <t>12/26 8:00</t>
  </si>
  <si>
    <t>12/26 9:00</t>
  </si>
  <si>
    <t>12/26 10:00</t>
  </si>
  <si>
    <t>12/26 11:00</t>
  </si>
  <si>
    <t>12/26 12:00</t>
  </si>
  <si>
    <t>12/26 13:00</t>
  </si>
  <si>
    <t>12/26 14:00</t>
  </si>
  <si>
    <t>12/26 15:00</t>
  </si>
  <si>
    <t>12/26 16:00</t>
  </si>
  <si>
    <t>12/26 17:00</t>
  </si>
  <si>
    <t>12/26 18:00</t>
  </si>
  <si>
    <t>12/26 19:00</t>
  </si>
  <si>
    <t>12/26 20:00</t>
  </si>
  <si>
    <t>12/26 21:00</t>
  </si>
  <si>
    <t>12/26 22:00</t>
  </si>
  <si>
    <t>12/26 23:00</t>
  </si>
  <si>
    <t>12/27 0:00</t>
  </si>
  <si>
    <t>12/27 1:00</t>
  </si>
  <si>
    <t>12/27 2:00</t>
  </si>
  <si>
    <t>12/27 3:00</t>
  </si>
  <si>
    <t>12/27 4:00</t>
  </si>
  <si>
    <t>12/27 5:00</t>
  </si>
  <si>
    <t>12/27 6:00</t>
  </si>
  <si>
    <t>12/27 7:00</t>
  </si>
  <si>
    <t>12/27 8:00</t>
  </si>
  <si>
    <t>12/27 9:00</t>
  </si>
  <si>
    <t>12/27 10:00</t>
  </si>
  <si>
    <t>12/27 11:00</t>
  </si>
  <si>
    <t>12/27 12:00</t>
  </si>
  <si>
    <t>12/27 13:00</t>
  </si>
  <si>
    <t>12/27 14:00</t>
  </si>
  <si>
    <t>12/27 15:00</t>
  </si>
  <si>
    <t>12/27 16:00</t>
  </si>
  <si>
    <t>12/27 17:00</t>
  </si>
  <si>
    <t>12/27 18:00</t>
  </si>
  <si>
    <t>12/27 19:00</t>
  </si>
  <si>
    <t>12/27 20:00</t>
  </si>
  <si>
    <t>12/27 21:00</t>
  </si>
  <si>
    <t>12/27 22:00</t>
  </si>
  <si>
    <t>12/27 23:00</t>
  </si>
  <si>
    <t>12/28 0:00</t>
  </si>
  <si>
    <t>12/28 1:00</t>
  </si>
  <si>
    <t>12/28 2:00</t>
  </si>
  <si>
    <t>12/28 3:00</t>
  </si>
  <si>
    <t>12/28 4:00</t>
  </si>
  <si>
    <t>12/28 5:00</t>
  </si>
  <si>
    <t>12/28 6:00</t>
  </si>
  <si>
    <t>12/28 7:00</t>
  </si>
  <si>
    <t>12/28 8:00</t>
  </si>
  <si>
    <t>12/28 9:00</t>
  </si>
  <si>
    <t>12/28 10:00</t>
  </si>
  <si>
    <t>12/28 11:00</t>
  </si>
  <si>
    <t>12/28 12:00</t>
  </si>
  <si>
    <t>12/28 13:00</t>
  </si>
  <si>
    <t>12/28 14:00</t>
  </si>
  <si>
    <t>12/28 15:00</t>
  </si>
  <si>
    <t>12/28 16:00</t>
  </si>
  <si>
    <t>12/28 17:00</t>
  </si>
  <si>
    <t>12/28 18:00</t>
  </si>
  <si>
    <t>12/28 19:00</t>
  </si>
  <si>
    <t>12/28 20:00</t>
  </si>
  <si>
    <t>12/28 21:00</t>
  </si>
  <si>
    <t>12/28 22:00</t>
  </si>
  <si>
    <t>12/28 23:00</t>
  </si>
  <si>
    <t>12/29 0:00</t>
  </si>
  <si>
    <t>12/29 1:00</t>
  </si>
  <si>
    <t>12/29 2:00</t>
  </si>
  <si>
    <t>12/29 3:00</t>
  </si>
  <si>
    <t>12/29 4:00</t>
  </si>
  <si>
    <t>12/29 5:00</t>
  </si>
  <si>
    <t>12/29 6:00</t>
  </si>
  <si>
    <t>12/29 7:00</t>
  </si>
  <si>
    <t>12/29 8:00</t>
  </si>
  <si>
    <t>12/29 9:00</t>
  </si>
  <si>
    <t>12/29 10:00</t>
  </si>
  <si>
    <t>12/29 11:00</t>
  </si>
  <si>
    <t>12/29 12:00</t>
  </si>
  <si>
    <t>12/29 13:00</t>
  </si>
  <si>
    <t>12/29 14:00</t>
  </si>
  <si>
    <t>12/29 15:00</t>
  </si>
  <si>
    <t>12/29 16:00</t>
  </si>
  <si>
    <t>12/29 17:00</t>
  </si>
  <si>
    <t>12/29 18:00</t>
  </si>
  <si>
    <t>12/29 19:00</t>
  </si>
  <si>
    <t>12/29 20:00</t>
  </si>
  <si>
    <t>12/29 21:00</t>
  </si>
  <si>
    <t>12/29 22:00</t>
  </si>
  <si>
    <t>12/29 23:00</t>
  </si>
  <si>
    <t>12/30 0:00</t>
  </si>
  <si>
    <t>12/30 1:00</t>
  </si>
  <si>
    <t>12/30 2:00</t>
  </si>
  <si>
    <t>12/30 3:00</t>
  </si>
  <si>
    <t>12/30 4:00</t>
  </si>
  <si>
    <t>12/30 5:00</t>
  </si>
  <si>
    <t>12/30 6:00</t>
  </si>
  <si>
    <t>12/30 7:00</t>
  </si>
  <si>
    <t>12/30 8:00</t>
  </si>
  <si>
    <t>12/30 9:00</t>
  </si>
  <si>
    <t>12/30 10:00</t>
  </si>
  <si>
    <t>12/30 11:00</t>
  </si>
  <si>
    <t>12/30 12:00</t>
  </si>
  <si>
    <t>12/30 13:00</t>
  </si>
  <si>
    <t>12/30 14:00</t>
  </si>
  <si>
    <t>12/30 15:00</t>
  </si>
  <si>
    <t>12/30 16:00</t>
  </si>
  <si>
    <t>12/30 17:00</t>
  </si>
  <si>
    <t>12/30 18:00</t>
  </si>
  <si>
    <t>12/30 19:00</t>
  </si>
  <si>
    <t>12/30 20:00</t>
  </si>
  <si>
    <t>12/30 21:00</t>
  </si>
  <si>
    <t>12/30 22:00</t>
  </si>
  <si>
    <t>12/30 23:00</t>
  </si>
  <si>
    <t>12/31 0:00</t>
  </si>
  <si>
    <t>12/31 1:00</t>
  </si>
  <si>
    <t>12/31 2:00</t>
  </si>
  <si>
    <t>12/31 3:00</t>
  </si>
  <si>
    <t>12/31 4:00</t>
  </si>
  <si>
    <t>12/31 5:00</t>
  </si>
  <si>
    <t>12/31 6:00</t>
  </si>
  <si>
    <t>12/31 7:00</t>
  </si>
  <si>
    <t>12/31 8:00</t>
  </si>
  <si>
    <t>12/31 9:00</t>
  </si>
  <si>
    <t>12/31 10:00</t>
  </si>
  <si>
    <t>12/31 11:00</t>
  </si>
  <si>
    <t>12/31 12:00</t>
  </si>
  <si>
    <t>12/31 13:00</t>
  </si>
  <si>
    <t>12/31 14:00</t>
  </si>
  <si>
    <t>12/31 15:00</t>
  </si>
  <si>
    <t>12/31 16:00</t>
  </si>
  <si>
    <t>12/31 17:00</t>
  </si>
  <si>
    <t>12/31 18:00</t>
  </si>
  <si>
    <t>12/31 19:00</t>
  </si>
  <si>
    <t>12/31 20:00</t>
  </si>
  <si>
    <t>12/31 21:00</t>
  </si>
  <si>
    <t>12/31 22:00</t>
  </si>
  <si>
    <t>12/31 23:00</t>
  </si>
  <si>
    <t>Pérdida Mensual</t>
  </si>
  <si>
    <t>Generación Mensual</t>
  </si>
  <si>
    <t>Consumo BESS Mensual (kWh)</t>
  </si>
  <si>
    <t>Consumo FV  Mensual (kWh)</t>
  </si>
  <si>
    <t>Consumo GenSet</t>
  </si>
  <si>
    <t>Consumo Mensual</t>
  </si>
  <si>
    <t>Suma Consumo FV+BEES+GENSET</t>
  </si>
  <si>
    <t>Generación FV</t>
  </si>
  <si>
    <t>Pérdidas Consumo FV + Consumo BESS</t>
  </si>
  <si>
    <t>Máxima consumo de generador</t>
  </si>
  <si>
    <t>*En proyectos sin GenSet debe ser = 0</t>
  </si>
  <si>
    <t>Consumo desde GenSet</t>
  </si>
  <si>
    <t>Capacidad Total (kWh)</t>
  </si>
  <si>
    <t>Capacidad</t>
  </si>
  <si>
    <t>Porcentaje GenSet</t>
  </si>
  <si>
    <t>Cálculo de peor escenario</t>
  </si>
  <si>
    <t>Mes</t>
  </si>
  <si>
    <t>Porcentaje de Pérdidas</t>
  </si>
  <si>
    <t>Porcentaje de Autoconsumo</t>
  </si>
  <si>
    <t>Pérdidas Eléctricas</t>
  </si>
  <si>
    <t>Sum</t>
  </si>
  <si>
    <t>Direct normal irradiation [Wh/m²]</t>
  </si>
  <si>
    <t>1. Define the sizing of PV BESS</t>
  </si>
  <si>
    <t>Sizing Suggestion</t>
  </si>
  <si>
    <t>Sizing of PV BESS</t>
  </si>
  <si>
    <t>Equipment</t>
  </si>
  <si>
    <t>Total Capa</t>
  </si>
  <si>
    <t>PV</t>
  </si>
  <si>
    <t>Option 1</t>
  </si>
  <si>
    <t xml:space="preserve">BESS </t>
  </si>
  <si>
    <t>Solar Aver.(hour)</t>
  </si>
  <si>
    <t>PCS</t>
  </si>
  <si>
    <t>PCS (0.5C)</t>
  </si>
  <si>
    <t>Option 2</t>
  </si>
  <si>
    <t>BESS Parameters</t>
  </si>
  <si>
    <t>Solar Max.(hour)</t>
  </si>
  <si>
    <t>Retention Rate</t>
  </si>
  <si>
    <t>Option 3</t>
  </si>
  <si>
    <t>Battery Efficiency</t>
  </si>
  <si>
    <t>Solar Min.(hour)</t>
  </si>
  <si>
    <t>Charge Eff</t>
  </si>
  <si>
    <t>Discharge Eff</t>
  </si>
  <si>
    <t>BOL Bat. Capa MWh</t>
  </si>
  <si>
    <t>Solar Ohter.(hour)</t>
  </si>
  <si>
    <t>PV Parameters</t>
  </si>
  <si>
    <t>DNI to Generation Ratio</t>
  </si>
  <si>
    <t>PV Annual Degradation</t>
  </si>
  <si>
    <t>Year</t>
  </si>
  <si>
    <t>End of Year(%)</t>
  </si>
  <si>
    <t>Option 4 Arbitraria</t>
  </si>
  <si>
    <t>Option 5 Arbitraria</t>
  </si>
  <si>
    <t>Daily Loads (kW)</t>
  </si>
  <si>
    <t>*Voy a comenzar considerando el consumo máximo</t>
  </si>
  <si>
    <t>Opex</t>
  </si>
  <si>
    <t xml:space="preserve">D.G Energy Cost
</t>
  </si>
  <si>
    <t>Fecha (Mes/Día HH:MM)</t>
  </si>
  <si>
    <t>REFERENCIA</t>
  </si>
  <si>
    <t>Referencia</t>
  </si>
  <si>
    <t>Generación BRUTA (Wh/m2)</t>
  </si>
  <si>
    <t>En "Search Locations" introducir coordenadas del proyecto.</t>
  </si>
  <si>
    <t>Una vez ingresado los datos, ir a "Reports" y descargar el excel. La hoja "Hourly_profiles" tiene el perfil horario que hay que pegar en el recuadro amarillo.</t>
  </si>
  <si>
    <t>GENERACIÓN POR AÑO[%]</t>
  </si>
  <si>
    <t>Estado de carga mínimo</t>
  </si>
  <si>
    <t>Estado de carga máximo</t>
  </si>
  <si>
    <t>Máx. Carga/Descarga Batería (kW)</t>
  </si>
  <si>
    <t>Degradación Anual</t>
  </si>
  <si>
    <t>Eficiencia Descarga (%)</t>
  </si>
  <si>
    <t>Eficiencia Carga (%)</t>
  </si>
  <si>
    <t>Eficiencia de descarga (%)</t>
  </si>
  <si>
    <t>Eficiencia de carga (%)</t>
  </si>
  <si>
    <t>Horas de uso de generador</t>
  </si>
  <si>
    <t>Costo mantención generador/hora</t>
  </si>
  <si>
    <t>Horas uso generador (año)</t>
  </si>
  <si>
    <t>Energía Inicial</t>
  </si>
  <si>
    <t>Energía Año anterior</t>
  </si>
  <si>
    <t>DATOS DEL BESS</t>
  </si>
  <si>
    <t>%</t>
  </si>
  <si>
    <t>Máximo SOC (kWh)</t>
  </si>
  <si>
    <t>Consumo Mensual (kWh)</t>
  </si>
  <si>
    <t>Consumo GenSet (kWh)</t>
  </si>
  <si>
    <t>Número de Ciclos</t>
  </si>
  <si>
    <t>AC680</t>
  </si>
  <si>
    <t>AT752</t>
  </si>
  <si>
    <t xml:space="preserve">Para evaluar distintas alternativas financieras es necesario tener habilitado el macro de la planilla e ir cambiando los valores de BESS y FV. Cada vez que se cambien los valores deL BESS (celda I4) y los del FV (celda D5), hay que ejecutar el MACRO.
Para ejecutar el MACRO, hay que ir a Vista-&gt;Macros-&gt;Ver Macros-&gt;ActualizarCuadroResumen-&gt;Ejecutar. Luego de unos segundos, la planilla financiera está actualizada.
</t>
  </si>
  <si>
    <t>D.G Enegry/Escasez (kWh)</t>
  </si>
  <si>
    <t>https://globalsolaratlas.info/map</t>
  </si>
  <si>
    <t>Website</t>
  </si>
  <si>
    <t>BESS per kWh</t>
  </si>
  <si>
    <t>PV per kWp</t>
  </si>
  <si>
    <t>Horas Uso GenSet</t>
  </si>
  <si>
    <t>Horas Uso Genset</t>
  </si>
  <si>
    <t>D.G Hours On</t>
  </si>
  <si>
    <t>O&amp;M Saving</t>
  </si>
  <si>
    <t>Años a evaluar</t>
  </si>
  <si>
    <t>Número de horas de consumo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</si>
</sst>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_ ;\-#,##0\ "/>
    <numFmt numFmtId="165" formatCode="#,##0.00_ ;\-#,##0.00\ "/>
    <numFmt numFmtId="166" formatCode="0.000"/>
    <numFmt numFmtId="167" formatCode="&quot;$&quot;#,##0"/>
    <numFmt numFmtId="168" formatCode="#,##0.0_ ;\-#,##0.0\ "/>
    <numFmt numFmtId="169" formatCode="0.0%"/>
    <numFmt numFmtId="170" formatCode="_ * #,##0.00_ ;_ * \-#,##0.00_ ;_ * &quot;-&quot;_ ;_ @_ "/>
    <numFmt numFmtId="171" formatCode="0.000\ &quot;$/KWh&quot;"/>
    <numFmt numFmtId="172" formatCode="\$#,##0.00_);\(\$#,##0.00\)"/>
    <numFmt numFmtId="173" formatCode="_(&quot;$&quot;* #,##0_);_(&quot;$&quot;* \(#,##0\);_(&quot;$&quot;* &quot;-&quot;??_);_(@_)"/>
    <numFmt numFmtId="174" formatCode="\$#,##0_);\(\$#,##0\)"/>
    <numFmt numFmtId="175" formatCode="\$#,##0.000_);\(\$#,##0.000\)"/>
    <numFmt numFmtId="176" formatCode="_(* #,##0_);_(* \(#,##0\);_(* &quot;-&quot;??_);_(@_)"/>
    <numFmt numFmtId="177" formatCode="_(* #,##0.0_);_(* \(#,##0.0\);_(* &quot;-&quot;??_);_(@_)"/>
    <numFmt numFmtId="178" formatCode="0.0000"/>
    <numFmt numFmtId="179" formatCode="0.00000"/>
    <numFmt numFmtId="180" formatCode="0.000000"/>
    <numFmt numFmtId="181" formatCode="&quot;$&quot;0,000"/>
    <numFmt numFmtId="183" formatCode="0.000\ &quot;$ / h&quot;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1"/>
      <color rgb="FF323E47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rgb="FF323E47"/>
      <name val="Aptos Narrow"/>
      <family val="2"/>
      <scheme val="minor"/>
    </font>
    <font>
      <sz val="11"/>
      <name val="Aptos Narrow"/>
      <family val="2"/>
      <scheme val="minor"/>
    </font>
    <font>
      <sz val="12"/>
      <color rgb="FF000000"/>
      <name val="Calibri"/>
      <family val="1"/>
    </font>
    <font>
      <b/>
      <sz val="11"/>
      <color rgb="FFFF0000"/>
      <name val="Aptos Narrow"/>
      <family val="2"/>
      <scheme val="minor"/>
    </font>
    <font>
      <sz val="11"/>
      <name val="Calibri"/>
      <family val="2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ptos Narrow"/>
      <family val="2"/>
      <scheme val="minor"/>
    </font>
    <font>
      <sz val="18"/>
      <name val="Times New Roman"/>
      <family val="1"/>
    </font>
    <font>
      <sz val="12"/>
      <name val="Times New Roman"/>
      <family val="1"/>
    </font>
    <font>
      <b/>
      <sz val="18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sz val="11"/>
      <color rgb="FFFF0000"/>
      <name val="Aptos Narrow"/>
      <family val="2"/>
      <scheme val="minor"/>
    </font>
    <font>
      <sz val="10"/>
      <color rgb="FF000000"/>
      <name val="Times New Roman"/>
      <family val="1"/>
    </font>
    <font>
      <sz val="9"/>
      <name val="Arial MT"/>
    </font>
    <font>
      <sz val="9"/>
      <name val="Arial MT"/>
      <family val="2"/>
    </font>
    <font>
      <sz val="9"/>
      <name val="Times New Roman"/>
      <family val="1"/>
    </font>
    <font>
      <sz val="8"/>
      <name val="Arial MT"/>
    </font>
    <font>
      <sz val="8"/>
      <name val="Arial MT"/>
      <family val="2"/>
    </font>
    <font>
      <sz val="8"/>
      <name val="Times New Roman"/>
      <family val="1"/>
    </font>
    <font>
      <sz val="8"/>
      <color rgb="FF000000"/>
      <name val="Arial MT"/>
      <family val="2"/>
    </font>
    <font>
      <sz val="8"/>
      <name val="Times New Roman"/>
      <family val="2"/>
      <charset val="204"/>
    </font>
    <font>
      <sz val="9"/>
      <color rgb="FF000000"/>
      <name val="Arial MT"/>
      <family val="2"/>
    </font>
    <font>
      <sz val="11"/>
      <color theme="0"/>
      <name val="Aptos Narrow"/>
      <family val="2"/>
      <scheme val="minor"/>
    </font>
    <font>
      <b/>
      <sz val="12"/>
      <color theme="0"/>
      <name val="Calibri"/>
      <family val="2"/>
    </font>
    <font>
      <sz val="11"/>
      <color theme="2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5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F3D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F8F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0" fillId="0" borderId="0" applyBorder="0" applyAlignment="0" applyProtection="0"/>
    <xf numFmtId="0" fontId="41" fillId="0" borderId="0" applyNumberFormat="0" applyFill="0" applyBorder="0" applyAlignment="0" applyProtection="0"/>
  </cellStyleXfs>
  <cellXfs count="267">
    <xf numFmtId="0" fontId="0" fillId="0" borderId="0" xfId="0"/>
    <xf numFmtId="0" fontId="3" fillId="0" borderId="0" xfId="0" applyFont="1"/>
    <xf numFmtId="0" fontId="0" fillId="0" borderId="1" xfId="0" applyBorder="1"/>
    <xf numFmtId="0" fontId="3" fillId="6" borderId="1" xfId="0" applyFont="1" applyFill="1" applyBorder="1" applyAlignment="1">
      <alignment horizontal="center" vertical="top"/>
    </xf>
    <xf numFmtId="3" fontId="2" fillId="8" borderId="8" xfId="0" applyNumberFormat="1" applyFont="1" applyFill="1" applyBorder="1" applyAlignment="1" applyProtection="1">
      <alignment horizontal="left" vertical="center"/>
      <protection locked="0"/>
    </xf>
    <xf numFmtId="1" fontId="5" fillId="7" borderId="0" xfId="3" applyNumberFormat="1" applyFont="1" applyFill="1" applyBorder="1" applyAlignment="1">
      <alignment vertical="center"/>
    </xf>
    <xf numFmtId="2" fontId="5" fillId="7" borderId="4" xfId="3" applyNumberFormat="1" applyFont="1" applyFill="1" applyBorder="1" applyAlignment="1">
      <alignment vertical="center"/>
    </xf>
    <xf numFmtId="2" fontId="5" fillId="2" borderId="4" xfId="3" applyNumberFormat="1" applyFont="1" applyFill="1" applyBorder="1" applyAlignment="1">
      <alignment vertical="center"/>
    </xf>
    <xf numFmtId="3" fontId="2" fillId="8" borderId="9" xfId="0" applyNumberFormat="1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>
      <alignment horizontal="left" vertical="center"/>
    </xf>
    <xf numFmtId="164" fontId="5" fillId="2" borderId="0" xfId="4" applyNumberFormat="1" applyFont="1" applyFill="1" applyBorder="1" applyAlignment="1">
      <alignment horizontal="center" vertical="center"/>
    </xf>
    <xf numFmtId="9" fontId="5" fillId="2" borderId="0" xfId="1" applyFont="1" applyFill="1" applyBorder="1" applyAlignment="1">
      <alignment horizontal="center" vertical="center"/>
    </xf>
    <xf numFmtId="164" fontId="5" fillId="2" borderId="4" xfId="4" applyNumberFormat="1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left" vertical="center"/>
    </xf>
    <xf numFmtId="164" fontId="5" fillId="7" borderId="0" xfId="4" applyNumberFormat="1" applyFont="1" applyFill="1" applyBorder="1" applyAlignment="1">
      <alignment horizontal="center" vertical="center"/>
    </xf>
    <xf numFmtId="9" fontId="5" fillId="7" borderId="0" xfId="1" quotePrefix="1" applyFont="1" applyFill="1" applyBorder="1" applyAlignment="1">
      <alignment horizontal="center" vertical="center"/>
    </xf>
    <xf numFmtId="164" fontId="5" fillId="7" borderId="4" xfId="4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164" fontId="8" fillId="2" borderId="2" xfId="4" applyNumberFormat="1" applyFont="1" applyFill="1" applyBorder="1" applyAlignment="1">
      <alignment horizontal="center" vertical="center"/>
    </xf>
    <xf numFmtId="9" fontId="8" fillId="2" borderId="2" xfId="1" applyFont="1" applyFill="1" applyBorder="1" applyAlignment="1">
      <alignment horizontal="center" vertical="center"/>
    </xf>
    <xf numFmtId="164" fontId="8" fillId="2" borderId="6" xfId="4" applyNumberFormat="1" applyFont="1" applyFill="1" applyBorder="1" applyAlignment="1">
      <alignment horizontal="center" vertical="center"/>
    </xf>
    <xf numFmtId="165" fontId="5" fillId="2" borderId="0" xfId="4" applyNumberFormat="1" applyFont="1" applyFill="1" applyBorder="1" applyAlignment="1">
      <alignment horizontal="center" vertical="center"/>
    </xf>
    <xf numFmtId="165" fontId="5" fillId="7" borderId="0" xfId="4" applyNumberFormat="1" applyFont="1" applyFill="1" applyBorder="1" applyAlignment="1">
      <alignment horizontal="center" vertical="center"/>
    </xf>
    <xf numFmtId="9" fontId="0" fillId="0" borderId="0" xfId="0" applyNumberFormat="1"/>
    <xf numFmtId="0" fontId="10" fillId="0" borderId="0" xfId="0" applyFont="1"/>
    <xf numFmtId="0" fontId="3" fillId="5" borderId="0" xfId="0" applyFont="1" applyFill="1"/>
    <xf numFmtId="2" fontId="0" fillId="0" borderId="1" xfId="0" applyNumberFormat="1" applyBorder="1"/>
    <xf numFmtId="2" fontId="0" fillId="2" borderId="1" xfId="0" applyNumberFormat="1" applyFill="1" applyBorder="1"/>
    <xf numFmtId="166" fontId="7" fillId="0" borderId="1" xfId="0" applyNumberFormat="1" applyFont="1" applyBorder="1"/>
    <xf numFmtId="166" fontId="7" fillId="2" borderId="1" xfId="0" applyNumberFormat="1" applyFont="1" applyFill="1" applyBorder="1"/>
    <xf numFmtId="0" fontId="11" fillId="6" borderId="1" xfId="0" applyFont="1" applyFill="1" applyBorder="1" applyAlignment="1">
      <alignment horizontal="center" vertical="top"/>
    </xf>
    <xf numFmtId="166" fontId="14" fillId="0" borderId="1" xfId="0" applyNumberFormat="1" applyFont="1" applyBorder="1"/>
    <xf numFmtId="0" fontId="9" fillId="0" borderId="1" xfId="0" applyFont="1" applyBorder="1"/>
    <xf numFmtId="166" fontId="16" fillId="0" borderId="1" xfId="0" applyNumberFormat="1" applyFont="1" applyBorder="1"/>
    <xf numFmtId="2" fontId="16" fillId="0" borderId="1" xfId="0" applyNumberFormat="1" applyFont="1" applyBorder="1"/>
    <xf numFmtId="2" fontId="0" fillId="0" borderId="0" xfId="0" applyNumberFormat="1"/>
    <xf numFmtId="0" fontId="15" fillId="6" borderId="1" xfId="0" applyFont="1" applyFill="1" applyBorder="1"/>
    <xf numFmtId="0" fontId="0" fillId="2" borderId="1" xfId="0" applyFill="1" applyBorder="1"/>
    <xf numFmtId="0" fontId="9" fillId="2" borderId="1" xfId="0" applyFont="1" applyFill="1" applyBorder="1"/>
    <xf numFmtId="10" fontId="0" fillId="2" borderId="1" xfId="0" applyNumberFormat="1" applyFill="1" applyBorder="1"/>
    <xf numFmtId="20" fontId="6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/>
    <xf numFmtId="0" fontId="0" fillId="6" borderId="1" xfId="0" applyFill="1" applyBorder="1"/>
    <xf numFmtId="0" fontId="9" fillId="6" borderId="1" xfId="0" applyFont="1" applyFill="1" applyBorder="1"/>
    <xf numFmtId="10" fontId="0" fillId="6" borderId="1" xfId="0" applyNumberFormat="1" applyFill="1" applyBorder="1"/>
    <xf numFmtId="41" fontId="3" fillId="6" borderId="1" xfId="0" applyNumberFormat="1" applyFont="1" applyFill="1" applyBorder="1"/>
    <xf numFmtId="0" fontId="3" fillId="6" borderId="1" xfId="0" applyFont="1" applyFill="1" applyBorder="1"/>
    <xf numFmtId="20" fontId="6" fillId="6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0" fontId="9" fillId="0" borderId="1" xfId="0" quotePrefix="1" applyFont="1" applyBorder="1"/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11" borderId="18" xfId="0" applyFont="1" applyFill="1" applyBorder="1" applyAlignment="1">
      <alignment horizontal="center" vertical="center"/>
    </xf>
    <xf numFmtId="0" fontId="19" fillId="11" borderId="19" xfId="0" applyFont="1" applyFill="1" applyBorder="1" applyAlignment="1">
      <alignment horizontal="center" vertical="center"/>
    </xf>
    <xf numFmtId="0" fontId="19" fillId="11" borderId="20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0" fontId="18" fillId="0" borderId="1" xfId="0" applyNumberFormat="1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172" fontId="18" fillId="0" borderId="22" xfId="0" applyNumberFormat="1" applyFont="1" applyBorder="1" applyAlignment="1">
      <alignment horizontal="center" vertical="center"/>
    </xf>
    <xf numFmtId="172" fontId="18" fillId="0" borderId="23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/>
    </xf>
    <xf numFmtId="173" fontId="18" fillId="0" borderId="1" xfId="8" applyNumberFormat="1" applyFont="1" applyFill="1" applyBorder="1" applyAlignment="1">
      <alignment vertical="center"/>
    </xf>
    <xf numFmtId="0" fontId="18" fillId="0" borderId="24" xfId="0" applyFont="1" applyBorder="1" applyAlignment="1">
      <alignment horizontal="center" vertical="center"/>
    </xf>
    <xf numFmtId="174" fontId="18" fillId="0" borderId="24" xfId="0" applyNumberFormat="1" applyFont="1" applyBorder="1" applyAlignment="1">
      <alignment horizontal="center" vertical="center"/>
    </xf>
    <xf numFmtId="172" fontId="20" fillId="0" borderId="25" xfId="0" applyNumberFormat="1" applyFont="1" applyBorder="1" applyAlignment="1">
      <alignment horizontal="center" vertical="center"/>
    </xf>
    <xf numFmtId="172" fontId="18" fillId="0" borderId="24" xfId="0" applyNumberFormat="1" applyFont="1" applyBorder="1" applyAlignment="1">
      <alignment horizontal="center" vertical="center"/>
    </xf>
    <xf numFmtId="172" fontId="18" fillId="0" borderId="25" xfId="0" applyNumberFormat="1" applyFont="1" applyBorder="1" applyAlignment="1">
      <alignment horizontal="center" vertical="center"/>
    </xf>
    <xf numFmtId="0" fontId="18" fillId="0" borderId="27" xfId="0" applyFont="1" applyBorder="1" applyAlignment="1">
      <alignment vertical="center"/>
    </xf>
    <xf numFmtId="0" fontId="18" fillId="0" borderId="24" xfId="0" applyFont="1" applyBorder="1" applyAlignment="1">
      <alignment horizontal="center" vertical="center" wrapText="1"/>
    </xf>
    <xf numFmtId="175" fontId="18" fillId="0" borderId="24" xfId="0" applyNumberFormat="1" applyFont="1" applyBorder="1" applyAlignment="1">
      <alignment horizontal="center" vertical="center"/>
    </xf>
    <xf numFmtId="42" fontId="20" fillId="0" borderId="1" xfId="5" applyFont="1" applyBorder="1" applyAlignment="1">
      <alignment horizontal="center" vertical="center"/>
    </xf>
    <xf numFmtId="3" fontId="18" fillId="0" borderId="1" xfId="0" applyNumberFormat="1" applyFont="1" applyBorder="1" applyAlignment="1">
      <alignment horizontal="center" vertical="center"/>
    </xf>
    <xf numFmtId="169" fontId="18" fillId="0" borderId="24" xfId="0" applyNumberFormat="1" applyFont="1" applyBorder="1" applyAlignment="1">
      <alignment horizontal="center" vertical="center"/>
    </xf>
    <xf numFmtId="9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5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9" fontId="18" fillId="0" borderId="2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7" fillId="11" borderId="26" xfId="0" applyFont="1" applyFill="1" applyBorder="1" applyAlignment="1">
      <alignment horizontal="center" vertical="center" wrapText="1"/>
    </xf>
    <xf numFmtId="0" fontId="17" fillId="11" borderId="6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176" fontId="18" fillId="0" borderId="1" xfId="3" applyNumberFormat="1" applyFont="1" applyFill="1" applyBorder="1" applyAlignment="1">
      <alignment horizontal="center" vertical="center"/>
    </xf>
    <xf numFmtId="176" fontId="18" fillId="2" borderId="1" xfId="3" applyNumberFormat="1" applyFont="1" applyFill="1" applyBorder="1" applyAlignment="1">
      <alignment horizontal="center" vertical="center"/>
    </xf>
    <xf numFmtId="176" fontId="18" fillId="0" borderId="1" xfId="3" applyNumberFormat="1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167" fontId="18" fillId="0" borderId="24" xfId="0" applyNumberFormat="1" applyFont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3" borderId="24" xfId="0" applyFont="1" applyFill="1" applyBorder="1" applyAlignment="1">
      <alignment horizontal="center" vertical="center" wrapText="1"/>
    </xf>
    <xf numFmtId="169" fontId="0" fillId="0" borderId="0" xfId="0" applyNumberFormat="1"/>
    <xf numFmtId="177" fontId="18" fillId="0" borderId="1" xfId="3" applyNumberFormat="1" applyFont="1" applyFill="1" applyBorder="1" applyAlignment="1">
      <alignment horizontal="center" vertical="center"/>
    </xf>
    <xf numFmtId="0" fontId="0" fillId="12" borderId="0" xfId="0" applyFill="1"/>
    <xf numFmtId="0" fontId="3" fillId="0" borderId="1" xfId="0" applyFont="1" applyBorder="1"/>
    <xf numFmtId="2" fontId="9" fillId="3" borderId="0" xfId="3" applyNumberFormat="1" applyFont="1" applyFill="1" applyBorder="1" applyAlignment="1">
      <alignment vertical="center"/>
    </xf>
    <xf numFmtId="0" fontId="11" fillId="6" borderId="1" xfId="0" applyFont="1" applyFill="1" applyBorder="1"/>
    <xf numFmtId="9" fontId="22" fillId="0" borderId="1" xfId="0" applyNumberFormat="1" applyFont="1" applyBorder="1"/>
    <xf numFmtId="179" fontId="0" fillId="2" borderId="1" xfId="0" applyNumberFormat="1" applyFill="1" applyBorder="1"/>
    <xf numFmtId="179" fontId="3" fillId="6" borderId="1" xfId="0" applyNumberFormat="1" applyFont="1" applyFill="1" applyBorder="1"/>
    <xf numFmtId="179" fontId="0" fillId="0" borderId="1" xfId="0" applyNumberFormat="1" applyBorder="1"/>
    <xf numFmtId="179" fontId="0" fillId="0" borderId="0" xfId="0" applyNumberFormat="1"/>
    <xf numFmtId="179" fontId="7" fillId="0" borderId="1" xfId="0" applyNumberFormat="1" applyFont="1" applyBorder="1"/>
    <xf numFmtId="179" fontId="16" fillId="0" borderId="1" xfId="0" applyNumberFormat="1" applyFont="1" applyBorder="1"/>
    <xf numFmtId="166" fontId="0" fillId="0" borderId="1" xfId="0" applyNumberFormat="1" applyBorder="1"/>
    <xf numFmtId="20" fontId="6" fillId="6" borderId="14" xfId="0" applyNumberFormat="1" applyFont="1" applyFill="1" applyBorder="1" applyAlignment="1">
      <alignment horizontal="center" vertical="center"/>
    </xf>
    <xf numFmtId="0" fontId="0" fillId="0" borderId="14" xfId="0" applyBorder="1"/>
    <xf numFmtId="166" fontId="7" fillId="0" borderId="14" xfId="0" applyNumberFormat="1" applyFont="1" applyBorder="1"/>
    <xf numFmtId="170" fontId="0" fillId="0" borderId="1" xfId="0" applyNumberFormat="1" applyBorder="1"/>
    <xf numFmtId="0" fontId="11" fillId="0" borderId="0" xfId="0" applyFont="1"/>
    <xf numFmtId="0" fontId="0" fillId="7" borderId="1" xfId="0" applyFill="1" applyBorder="1"/>
    <xf numFmtId="178" fontId="3" fillId="0" borderId="0" xfId="0" applyNumberFormat="1" applyFont="1"/>
    <xf numFmtId="0" fontId="24" fillId="0" borderId="1" xfId="9" applyFont="1" applyBorder="1" applyAlignment="1">
      <alignment horizontal="left" vertical="top" wrapText="1" indent="3"/>
    </xf>
    <xf numFmtId="0" fontId="24" fillId="0" borderId="1" xfId="9" applyFont="1" applyBorder="1" applyAlignment="1">
      <alignment horizontal="center" vertical="top" wrapText="1"/>
    </xf>
    <xf numFmtId="0" fontId="24" fillId="0" borderId="1" xfId="9" applyFont="1" applyBorder="1" applyAlignment="1">
      <alignment horizontal="left" vertical="top" wrapText="1" indent="1"/>
    </xf>
    <xf numFmtId="0" fontId="23" fillId="0" borderId="1" xfId="9" applyBorder="1" applyAlignment="1">
      <alignment horizontal="left" vertical="top" wrapText="1" indent="2"/>
    </xf>
    <xf numFmtId="0" fontId="23" fillId="0" borderId="1" xfId="9" applyBorder="1" applyAlignment="1">
      <alignment horizontal="left" vertical="top" wrapText="1"/>
    </xf>
    <xf numFmtId="0" fontId="27" fillId="0" borderId="1" xfId="9" applyFont="1" applyBorder="1" applyAlignment="1">
      <alignment horizontal="left" vertical="top" wrapText="1"/>
    </xf>
    <xf numFmtId="2" fontId="30" fillId="0" borderId="1" xfId="9" applyNumberFormat="1" applyFont="1" applyBorder="1" applyAlignment="1">
      <alignment horizontal="right" vertical="top" shrinkToFit="1"/>
    </xf>
    <xf numFmtId="4" fontId="30" fillId="0" borderId="1" xfId="9" applyNumberFormat="1" applyFont="1" applyBorder="1" applyAlignment="1">
      <alignment horizontal="right" vertical="top" indent="1" shrinkToFit="1"/>
    </xf>
    <xf numFmtId="4" fontId="30" fillId="0" borderId="1" xfId="9" applyNumberFormat="1" applyFont="1" applyBorder="1" applyAlignment="1">
      <alignment horizontal="right" vertical="top" shrinkToFit="1"/>
    </xf>
    <xf numFmtId="0" fontId="31" fillId="0" borderId="1" xfId="9" applyFont="1" applyBorder="1" applyAlignment="1">
      <alignment horizontal="left" vertical="top" wrapText="1"/>
    </xf>
    <xf numFmtId="2" fontId="30" fillId="0" borderId="1" xfId="9" applyNumberFormat="1" applyFont="1" applyBorder="1" applyAlignment="1">
      <alignment horizontal="right" vertical="top" indent="1" shrinkToFit="1"/>
    </xf>
    <xf numFmtId="0" fontId="23" fillId="0" borderId="1" xfId="9" applyBorder="1" applyAlignment="1">
      <alignment horizontal="right" vertical="top" wrapText="1"/>
    </xf>
    <xf numFmtId="3" fontId="32" fillId="0" borderId="1" xfId="9" applyNumberFormat="1" applyFont="1" applyBorder="1" applyAlignment="1">
      <alignment horizontal="right" vertical="top" shrinkToFit="1"/>
    </xf>
    <xf numFmtId="0" fontId="24" fillId="0" borderId="1" xfId="9" applyFont="1" applyBorder="1" applyAlignment="1">
      <alignment horizontal="right" vertical="top" wrapText="1"/>
    </xf>
    <xf numFmtId="0" fontId="4" fillId="3" borderId="0" xfId="2" applyFill="1"/>
    <xf numFmtId="49" fontId="12" fillId="14" borderId="28" xfId="2" applyNumberFormat="1" applyFont="1" applyFill="1" applyBorder="1"/>
    <xf numFmtId="2" fontId="7" fillId="2" borderId="3" xfId="0" applyNumberFormat="1" applyFont="1" applyFill="1" applyBorder="1"/>
    <xf numFmtId="170" fontId="0" fillId="0" borderId="0" xfId="0" applyNumberFormat="1"/>
    <xf numFmtId="2" fontId="3" fillId="0" borderId="1" xfId="0" applyNumberFormat="1" applyFont="1" applyBorder="1"/>
    <xf numFmtId="166" fontId="0" fillId="0" borderId="0" xfId="0" applyNumberFormat="1"/>
    <xf numFmtId="3" fontId="2" fillId="8" borderId="9" xfId="0" applyNumberFormat="1" applyFont="1" applyFill="1" applyBorder="1" applyAlignment="1" applyProtection="1">
      <alignment horizontal="left" vertical="center"/>
      <protection locked="0"/>
    </xf>
    <xf numFmtId="3" fontId="2" fillId="8" borderId="3" xfId="0" applyNumberFormat="1" applyFont="1" applyFill="1" applyBorder="1" applyAlignment="1" applyProtection="1">
      <alignment horizontal="left" vertical="center"/>
      <protection locked="0"/>
    </xf>
    <xf numFmtId="0" fontId="0" fillId="15" borderId="1" xfId="0" applyFill="1" applyBorder="1"/>
    <xf numFmtId="3" fontId="8" fillId="7" borderId="7" xfId="6" applyNumberFormat="1" applyFont="1" applyFill="1" applyBorder="1" applyAlignment="1">
      <alignment horizontal="left" vertical="center"/>
    </xf>
    <xf numFmtId="3" fontId="8" fillId="7" borderId="0" xfId="6" applyNumberFormat="1" applyFont="1" applyFill="1" applyBorder="1" applyAlignment="1">
      <alignment horizontal="left" vertical="center"/>
    </xf>
    <xf numFmtId="3" fontId="8" fillId="2" borderId="10" xfId="6" applyNumberFormat="1" applyFont="1" applyFill="1" applyBorder="1" applyAlignment="1">
      <alignment horizontal="left" vertical="center"/>
    </xf>
    <xf numFmtId="3" fontId="8" fillId="2" borderId="11" xfId="6" applyNumberFormat="1" applyFont="1" applyFill="1" applyBorder="1" applyAlignment="1">
      <alignment horizontal="left" vertical="center"/>
    </xf>
    <xf numFmtId="3" fontId="8" fillId="2" borderId="7" xfId="6" applyNumberFormat="1" applyFont="1" applyFill="1" applyBorder="1" applyAlignment="1">
      <alignment horizontal="left" vertical="center"/>
    </xf>
    <xf numFmtId="3" fontId="8" fillId="2" borderId="0" xfId="6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9" fontId="0" fillId="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3" fontId="2" fillId="8" borderId="3" xfId="0" applyNumberFormat="1" applyFont="1" applyFill="1" applyBorder="1" applyAlignment="1" applyProtection="1">
      <alignment horizontal="center" vertical="center"/>
      <protection locked="0"/>
    </xf>
    <xf numFmtId="168" fontId="5" fillId="2" borderId="4" xfId="4" applyNumberFormat="1" applyFont="1" applyFill="1" applyBorder="1" applyAlignment="1">
      <alignment horizontal="center" vertical="center"/>
    </xf>
    <xf numFmtId="168" fontId="5" fillId="7" borderId="4" xfId="4" applyNumberFormat="1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left" vertical="center"/>
    </xf>
    <xf numFmtId="164" fontId="5" fillId="7" borderId="2" xfId="4" applyNumberFormat="1" applyFont="1" applyFill="1" applyBorder="1" applyAlignment="1">
      <alignment horizontal="center" vertical="center"/>
    </xf>
    <xf numFmtId="168" fontId="5" fillId="7" borderId="6" xfId="4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/>
    </xf>
    <xf numFmtId="0" fontId="34" fillId="16" borderId="0" xfId="0" applyFont="1" applyFill="1"/>
    <xf numFmtId="0" fontId="35" fillId="17" borderId="0" xfId="0" applyFont="1" applyFill="1"/>
    <xf numFmtId="0" fontId="36" fillId="17" borderId="0" xfId="0" applyFont="1" applyFill="1"/>
    <xf numFmtId="0" fontId="33" fillId="16" borderId="0" xfId="0" applyFont="1" applyFill="1"/>
    <xf numFmtId="0" fontId="34" fillId="16" borderId="0" xfId="0" applyFont="1" applyFill="1" applyAlignment="1">
      <alignment horizontal="center"/>
    </xf>
    <xf numFmtId="3" fontId="37" fillId="8" borderId="8" xfId="0" applyNumberFormat="1" applyFont="1" applyFill="1" applyBorder="1" applyAlignment="1" applyProtection="1">
      <alignment horizontal="left" vertical="center"/>
      <protection locked="0"/>
    </xf>
    <xf numFmtId="164" fontId="0" fillId="0" borderId="1" xfId="0" applyNumberFormat="1" applyBorder="1"/>
    <xf numFmtId="3" fontId="2" fillId="8" borderId="12" xfId="0" applyNumberFormat="1" applyFont="1" applyFill="1" applyBorder="1" applyAlignment="1" applyProtection="1">
      <alignment horizontal="center" vertical="center"/>
      <protection locked="0"/>
    </xf>
    <xf numFmtId="168" fontId="5" fillId="2" borderId="0" xfId="4" applyNumberFormat="1" applyFont="1" applyFill="1" applyBorder="1" applyAlignment="1">
      <alignment horizontal="center" vertical="center"/>
    </xf>
    <xf numFmtId="168" fontId="5" fillId="7" borderId="0" xfId="4" applyNumberFormat="1" applyFont="1" applyFill="1" applyBorder="1" applyAlignment="1">
      <alignment horizontal="center" vertical="center"/>
    </xf>
    <xf numFmtId="168" fontId="5" fillId="7" borderId="2" xfId="4" applyNumberFormat="1" applyFont="1" applyFill="1" applyBorder="1" applyAlignment="1">
      <alignment horizontal="center" vertical="center"/>
    </xf>
    <xf numFmtId="1" fontId="0" fillId="2" borderId="1" xfId="0" applyNumberFormat="1" applyFill="1" applyBorder="1"/>
    <xf numFmtId="10" fontId="0" fillId="7" borderId="1" xfId="0" applyNumberFormat="1" applyFill="1" applyBorder="1" applyAlignment="1">
      <alignment horizontal="center" vertical="center"/>
    </xf>
    <xf numFmtId="0" fontId="0" fillId="11" borderId="0" xfId="0" applyFill="1"/>
    <xf numFmtId="0" fontId="3" fillId="15" borderId="1" xfId="0" applyFont="1" applyFill="1" applyBorder="1" applyAlignment="1">
      <alignment horizontal="left"/>
    </xf>
    <xf numFmtId="0" fontId="0" fillId="0" borderId="29" xfId="0" applyBorder="1"/>
    <xf numFmtId="0" fontId="0" fillId="18" borderId="1" xfId="0" applyFill="1" applyBorder="1"/>
    <xf numFmtId="0" fontId="0" fillId="18" borderId="14" xfId="0" applyFill="1" applyBorder="1"/>
    <xf numFmtId="0" fontId="0" fillId="10" borderId="1" xfId="0" applyFill="1" applyBorder="1"/>
    <xf numFmtId="0" fontId="19" fillId="11" borderId="1" xfId="0" applyFont="1" applyFill="1" applyBorder="1" applyAlignment="1">
      <alignment horizontal="center" vertical="center"/>
    </xf>
    <xf numFmtId="171" fontId="18" fillId="0" borderId="13" xfId="8" applyNumberFormat="1" applyFont="1" applyFill="1" applyBorder="1" applyAlignment="1">
      <alignment horizontal="center" vertical="center"/>
    </xf>
    <xf numFmtId="172" fontId="18" fillId="3" borderId="22" xfId="0" applyNumberFormat="1" applyFont="1" applyFill="1" applyBorder="1" applyAlignment="1">
      <alignment horizontal="center" vertical="center"/>
    </xf>
    <xf numFmtId="172" fontId="18" fillId="3" borderId="24" xfId="0" applyNumberFormat="1" applyFont="1" applyFill="1" applyBorder="1" applyAlignment="1">
      <alignment horizontal="center" vertical="center"/>
    </xf>
    <xf numFmtId="0" fontId="19" fillId="19" borderId="1" xfId="0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3" borderId="1" xfId="0" applyFill="1" applyBorder="1"/>
    <xf numFmtId="171" fontId="18" fillId="3" borderId="13" xfId="8" applyNumberFormat="1" applyFont="1" applyFill="1" applyBorder="1" applyAlignment="1">
      <alignment horizontal="center" vertical="center"/>
    </xf>
    <xf numFmtId="9" fontId="0" fillId="3" borderId="1" xfId="1" applyFont="1" applyFill="1" applyBorder="1"/>
    <xf numFmtId="179" fontId="3" fillId="6" borderId="30" xfId="0" applyNumberFormat="1" applyFont="1" applyFill="1" applyBorder="1"/>
    <xf numFmtId="0" fontId="0" fillId="0" borderId="0" xfId="0" applyAlignment="1">
      <alignment wrapText="1"/>
    </xf>
    <xf numFmtId="42" fontId="0" fillId="0" borderId="0" xfId="5" applyFont="1"/>
    <xf numFmtId="42" fontId="18" fillId="0" borderId="0" xfId="5" applyFont="1" applyAlignment="1">
      <alignment horizontal="center" vertical="center"/>
    </xf>
    <xf numFmtId="178" fontId="0" fillId="7" borderId="1" xfId="0" applyNumberFormat="1" applyFill="1" applyBorder="1" applyAlignment="1">
      <alignment horizontal="right" vertical="center"/>
    </xf>
    <xf numFmtId="178" fontId="0" fillId="0" borderId="1" xfId="0" applyNumberFormat="1" applyBorder="1" applyAlignment="1">
      <alignment horizontal="right" vertical="center"/>
    </xf>
    <xf numFmtId="9" fontId="0" fillId="7" borderId="1" xfId="1" applyFont="1" applyFill="1" applyBorder="1" applyAlignment="1">
      <alignment horizontal="right" vertical="center"/>
    </xf>
    <xf numFmtId="9" fontId="0" fillId="0" borderId="1" xfId="1" applyFont="1" applyBorder="1" applyAlignment="1">
      <alignment horizontal="right" vertical="center"/>
    </xf>
    <xf numFmtId="0" fontId="0" fillId="7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9" borderId="1" xfId="0" applyFont="1" applyFill="1" applyBorder="1" applyAlignment="1">
      <alignment horizontal="left"/>
    </xf>
    <xf numFmtId="178" fontId="3" fillId="9" borderId="1" xfId="0" applyNumberFormat="1" applyFont="1" applyFill="1" applyBorder="1"/>
    <xf numFmtId="9" fontId="3" fillId="9" borderId="1" xfId="1" applyFont="1" applyFill="1" applyBorder="1"/>
    <xf numFmtId="175" fontId="18" fillId="12" borderId="24" xfId="0" applyNumberFormat="1" applyFont="1" applyFill="1" applyBorder="1" applyAlignment="1">
      <alignment horizontal="center" vertical="center"/>
    </xf>
    <xf numFmtId="169" fontId="18" fillId="12" borderId="24" xfId="0" applyNumberFormat="1" applyFont="1" applyFill="1" applyBorder="1" applyAlignment="1">
      <alignment horizontal="center" vertical="center"/>
    </xf>
    <xf numFmtId="9" fontId="18" fillId="12" borderId="24" xfId="0" applyNumberFormat="1" applyFont="1" applyFill="1" applyBorder="1" applyAlignment="1">
      <alignment horizontal="center" vertical="center"/>
    </xf>
    <xf numFmtId="3" fontId="37" fillId="8" borderId="8" xfId="0" applyNumberFormat="1" applyFont="1" applyFill="1" applyBorder="1" applyAlignment="1" applyProtection="1">
      <alignment vertical="center"/>
      <protection locked="0"/>
    </xf>
    <xf numFmtId="3" fontId="37" fillId="8" borderId="9" xfId="0" applyNumberFormat="1" applyFont="1" applyFill="1" applyBorder="1" applyAlignment="1" applyProtection="1">
      <alignment vertical="center"/>
      <protection locked="0"/>
    </xf>
    <xf numFmtId="41" fontId="5" fillId="2" borderId="0" xfId="4" applyFont="1" applyFill="1" applyBorder="1" applyAlignment="1">
      <alignment vertical="center"/>
    </xf>
    <xf numFmtId="3" fontId="8" fillId="7" borderId="5" xfId="6" applyNumberFormat="1" applyFont="1" applyFill="1" applyBorder="1" applyAlignment="1">
      <alignment horizontal="left" vertical="center"/>
    </xf>
    <xf numFmtId="3" fontId="8" fillId="7" borderId="2" xfId="6" applyNumberFormat="1" applyFont="1" applyFill="1" applyBorder="1" applyAlignment="1">
      <alignment horizontal="left" vertical="center"/>
    </xf>
    <xf numFmtId="178" fontId="5" fillId="7" borderId="2" xfId="3" applyNumberFormat="1" applyFont="1" applyFill="1" applyBorder="1" applyAlignment="1">
      <alignment vertical="center"/>
    </xf>
    <xf numFmtId="2" fontId="5" fillId="7" borderId="6" xfId="3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0" fillId="0" borderId="13" xfId="0" applyBorder="1"/>
    <xf numFmtId="0" fontId="0" fillId="0" borderId="30" xfId="0" applyBorder="1"/>
    <xf numFmtId="0" fontId="10" fillId="3" borderId="0" xfId="10" applyFill="1"/>
    <xf numFmtId="180" fontId="9" fillId="0" borderId="1" xfId="0" applyNumberFormat="1" applyFont="1" applyBorder="1"/>
    <xf numFmtId="0" fontId="41" fillId="0" borderId="0" xfId="11"/>
    <xf numFmtId="9" fontId="0" fillId="3" borderId="0" xfId="1" applyFont="1" applyFill="1"/>
    <xf numFmtId="1" fontId="0" fillId="7" borderId="1" xfId="0" applyNumberFormat="1" applyFill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  <xf numFmtId="1" fontId="3" fillId="9" borderId="1" xfId="0" applyNumberFormat="1" applyFont="1" applyFill="1" applyBorder="1"/>
    <xf numFmtId="178" fontId="0" fillId="0" borderId="0" xfId="0" applyNumberFormat="1"/>
    <xf numFmtId="174" fontId="0" fillId="0" borderId="0" xfId="0" applyNumberFormat="1"/>
    <xf numFmtId="181" fontId="20" fillId="0" borderId="25" xfId="0" applyNumberFormat="1" applyFont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2" fontId="18" fillId="0" borderId="0" xfId="0" applyNumberFormat="1" applyFont="1" applyAlignment="1">
      <alignment horizontal="center" vertical="center"/>
    </xf>
    <xf numFmtId="172" fontId="20" fillId="0" borderId="0" xfId="0" applyNumberFormat="1" applyFont="1" applyAlignment="1">
      <alignment horizontal="center" vertical="center"/>
    </xf>
    <xf numFmtId="181" fontId="20" fillId="0" borderId="0" xfId="0" applyNumberFormat="1" applyFont="1" applyAlignment="1">
      <alignment horizontal="center" vertical="center"/>
    </xf>
    <xf numFmtId="171" fontId="18" fillId="0" borderId="0" xfId="8" applyNumberFormat="1" applyFont="1" applyFill="1" applyBorder="1" applyAlignment="1">
      <alignment horizontal="center" vertical="center"/>
    </xf>
    <xf numFmtId="9" fontId="18" fillId="0" borderId="0" xfId="8" applyNumberFormat="1" applyFont="1" applyFill="1" applyBorder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9" fontId="18" fillId="0" borderId="0" xfId="0" applyNumberFormat="1" applyFont="1" applyAlignment="1">
      <alignment horizontal="center" vertical="center"/>
    </xf>
    <xf numFmtId="3" fontId="37" fillId="8" borderId="8" xfId="0" applyNumberFormat="1" applyFont="1" applyFill="1" applyBorder="1" applyAlignment="1" applyProtection="1">
      <alignment horizontal="center" vertical="center"/>
      <protection locked="0"/>
    </xf>
    <xf numFmtId="3" fontId="37" fillId="8" borderId="9" xfId="0" applyNumberFormat="1" applyFont="1" applyFill="1" applyBorder="1" applyAlignment="1" applyProtection="1">
      <alignment horizontal="center" vertical="center"/>
      <protection locked="0"/>
    </xf>
    <xf numFmtId="3" fontId="5" fillId="2" borderId="11" xfId="0" applyNumberFormat="1" applyFont="1" applyFill="1" applyBorder="1" applyAlignment="1">
      <alignment horizontal="center" vertical="center"/>
    </xf>
    <xf numFmtId="3" fontId="5" fillId="2" borderId="12" xfId="0" applyNumberFormat="1" applyFont="1" applyFill="1" applyBorder="1" applyAlignment="1">
      <alignment horizontal="center" vertical="center"/>
    </xf>
    <xf numFmtId="0" fontId="40" fillId="16" borderId="0" xfId="0" applyFont="1" applyFill="1" applyAlignment="1">
      <alignment horizontal="left" vertical="top" wrapText="1"/>
    </xf>
    <xf numFmtId="0" fontId="0" fillId="18" borderId="1" xfId="0" applyFill="1" applyBorder="1" applyAlignment="1">
      <alignment horizontal="center"/>
    </xf>
    <xf numFmtId="0" fontId="3" fillId="15" borderId="8" xfId="0" applyFont="1" applyFill="1" applyBorder="1" applyAlignment="1">
      <alignment horizontal="center"/>
    </xf>
    <xf numFmtId="0" fontId="3" fillId="15" borderId="9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9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7" fillId="10" borderId="15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 wrapText="1"/>
    </xf>
    <xf numFmtId="0" fontId="0" fillId="13" borderId="1" xfId="0" applyFill="1" applyBorder="1" applyAlignment="1">
      <alignment horizontal="center"/>
    </xf>
    <xf numFmtId="9" fontId="18" fillId="3" borderId="13" xfId="8" applyNumberFormat="1" applyFont="1" applyFill="1" applyBorder="1" applyAlignment="1">
      <alignment horizontal="center" vertical="center"/>
    </xf>
    <xf numFmtId="183" fontId="18" fillId="3" borderId="13" xfId="8" applyNumberFormat="1" applyFont="1" applyFill="1" applyBorder="1" applyAlignment="1">
      <alignment horizontal="center" vertical="center"/>
    </xf>
  </cellXfs>
  <cellStyles count="12">
    <cellStyle name="20% - Énfasis6" xfId="6" builtinId="50"/>
    <cellStyle name="Hipervínculo" xfId="11" builtinId="8"/>
    <cellStyle name="Millares" xfId="3" builtinId="3"/>
    <cellStyle name="Millares [0]" xfId="4" builtinId="6"/>
    <cellStyle name="Millares [0] 5" xfId="7" xr:uid="{37292995-DEBE-4E13-9EDC-2B129BF18C9D}"/>
    <cellStyle name="Moneda" xfId="8" builtinId="4"/>
    <cellStyle name="Moneda [0]" xfId="5" builtinId="7"/>
    <cellStyle name="Normal" xfId="0" builtinId="0"/>
    <cellStyle name="Normal 2" xfId="2" xr:uid="{45E962BE-30D3-4AF8-8220-F69FFEB1551F}"/>
    <cellStyle name="Normal 3" xfId="9" xr:uid="{A2759923-0372-418A-A4EB-77ADF7DAC035}"/>
    <cellStyle name="Normal 4" xfId="10" xr:uid="{FD5DD7DA-1818-4DFD-A4FB-9F6F67DA8483}"/>
    <cellStyle name="Porcentaje" xfId="1" builtinId="5"/>
  </cellStyles>
  <dxfs count="6">
    <dxf>
      <fill>
        <patternFill>
          <bgColor theme="7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800" b="1"/>
              <a:t>Distribución del Consumo</a:t>
            </a:r>
            <a:r>
              <a:rPr lang="es-CL" sz="1800" b="1" baseline="0"/>
              <a:t> por Fuente de Energía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v>FV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'Cuadro Resumen'!$D$20:$D$35</c15:sqref>
                  </c15:fullRef>
                </c:ext>
              </c:extLst>
              <c:f>'Cuadro Resumen'!$D$21:$D$35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'Cuadro Resumen'!$L$20:$L$35</c15:sqref>
                  </c15:fullRef>
                </c:ext>
              </c:extLst>
              <c:f>'Cuadro Resumen'!$L$21:$L$35</c:f>
              <c:numCache>
                <c:formatCode>0%</c:formatCode>
                <c:ptCount val="15"/>
                <c:pt idx="0">
                  <c:v>0.9705283071850952</c:v>
                </c:pt>
                <c:pt idx="1">
                  <c:v>0.97014112782844819</c:v>
                </c:pt>
                <c:pt idx="2">
                  <c:v>0.9697530133797525</c:v>
                </c:pt>
                <c:pt idx="3">
                  <c:v>0.96936222925896653</c:v>
                </c:pt>
                <c:pt idx="4">
                  <c:v>0.96895480304184833</c:v>
                </c:pt>
                <c:pt idx="5">
                  <c:v>0.96854233876375218</c:v>
                </c:pt>
                <c:pt idx="6">
                  <c:v>0.96811727751462873</c:v>
                </c:pt>
                <c:pt idx="7">
                  <c:v>0.96767542391203998</c:v>
                </c:pt>
                <c:pt idx="8">
                  <c:v>0.96722688904422183</c:v>
                </c:pt>
                <c:pt idx="9">
                  <c:v>0.96678037258330884</c:v>
                </c:pt>
                <c:pt idx="10">
                  <c:v>0.96633478345523982</c:v>
                </c:pt>
                <c:pt idx="11">
                  <c:v>0.96587296954104174</c:v>
                </c:pt>
                <c:pt idx="12">
                  <c:v>0.96538843916856099</c:v>
                </c:pt>
                <c:pt idx="13">
                  <c:v>0.96488095241089622</c:v>
                </c:pt>
                <c:pt idx="14">
                  <c:v>0.96433426944547984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1C-4E38-B1DC-900842BC6062}"/>
            </c:ext>
          </c:extLst>
        </c:ser>
        <c:ser>
          <c:idx val="0"/>
          <c:order val="1"/>
          <c:tx>
            <c:v>BESS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'Cuadro Resumen'!$D$20:$D$35</c15:sqref>
                  </c15:fullRef>
                </c:ext>
              </c:extLst>
              <c:f>'Cuadro Resumen'!$D$21:$D$35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'Cuadro Resumen'!$K$20:$K$35</c15:sqref>
                  </c15:fullRef>
                </c:ext>
              </c:extLst>
              <c:f>'Cuadro Resumen'!$K$21:$K$35</c:f>
              <c:numCache>
                <c:formatCode>0.00%</c:formatCode>
                <c:ptCount val="15"/>
                <c:pt idx="0">
                  <c:v>2.9471692814904759E-2</c:v>
                </c:pt>
                <c:pt idx="1">
                  <c:v>2.9858872171551806E-2</c:v>
                </c:pt>
                <c:pt idx="2">
                  <c:v>3.0246986620247433E-2</c:v>
                </c:pt>
                <c:pt idx="3">
                  <c:v>3.0637770741033465E-2</c:v>
                </c:pt>
                <c:pt idx="4">
                  <c:v>3.1045196958151628E-2</c:v>
                </c:pt>
                <c:pt idx="5">
                  <c:v>3.1457661236247887E-2</c:v>
                </c:pt>
                <c:pt idx="6">
                  <c:v>3.1882722485371356E-2</c:v>
                </c:pt>
                <c:pt idx="7">
                  <c:v>3.232457608795998E-2</c:v>
                </c:pt>
                <c:pt idx="8">
                  <c:v>3.2773110955778159E-2</c:v>
                </c:pt>
                <c:pt idx="9">
                  <c:v>3.3219627416691128E-2</c:v>
                </c:pt>
                <c:pt idx="10">
                  <c:v>3.3665216544760207E-2</c:v>
                </c:pt>
                <c:pt idx="11">
                  <c:v>3.4127030458958367E-2</c:v>
                </c:pt>
                <c:pt idx="12">
                  <c:v>3.4611560831439014E-2</c:v>
                </c:pt>
                <c:pt idx="13">
                  <c:v>3.5119047589103843E-2</c:v>
                </c:pt>
                <c:pt idx="14">
                  <c:v>3.566573055452011E-2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C-4E38-B1DC-900842BC6062}"/>
            </c:ext>
          </c:extLst>
        </c:ser>
        <c:ser>
          <c:idx val="2"/>
          <c:order val="2"/>
          <c:tx>
            <c:v>GenSet o Escasez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'Cuadro Resumen'!$D$20:$D$35</c15:sqref>
                  </c15:fullRef>
                </c:ext>
              </c:extLst>
              <c:f>'Cuadro Resumen'!$D$21:$D$35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'Cuadro Resumen'!$M$20:$M$35</c15:sqref>
                  </c15:fullRef>
                </c:ext>
              </c:extLst>
              <c:f>'Cuadro Resumen'!$M$21:$M$35</c:f>
              <c:numCache>
                <c:formatCode>0.00%</c:formatCode>
                <c:ptCount val="15"/>
                <c:pt idx="0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1.0349456475102917E-21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1C-4E38-B1DC-900842BC6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133199584"/>
        <c:axId val="1133195264"/>
      </c:barChart>
      <c:catAx>
        <c:axId val="113319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400" b="1"/>
                  <a:t>Año de operación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33195264"/>
        <c:crosses val="autoZero"/>
        <c:auto val="1"/>
        <c:lblAlgn val="ctr"/>
        <c:lblOffset val="100"/>
        <c:noMultiLvlLbl val="0"/>
      </c:catAx>
      <c:valAx>
        <c:axId val="11331952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4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Consumo Suministrado (%)</a:t>
                </a:r>
              </a:p>
            </c:rich>
          </c:tx>
          <c:layout>
            <c:manualLayout>
              <c:xMode val="edge"/>
              <c:yMode val="edge"/>
              <c:x val="2.2831050228310501E-2"/>
              <c:y val="0.17020396722254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3319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Ahorro Acumulado 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Financiera!$B$17:$B$32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Financiera!$N$17:$N$32</c:f>
              <c:numCache>
                <c:formatCode>_(* #,##0_);_(* \(#,##0\);_(* "-"??_);_(@_)</c:formatCode>
                <c:ptCount val="16"/>
                <c:pt idx="0">
                  <c:v>-217548425</c:v>
                </c:pt>
                <c:pt idx="1">
                  <c:v>-173349074.08791563</c:v>
                </c:pt>
                <c:pt idx="2">
                  <c:v>-144331835.38134122</c:v>
                </c:pt>
                <c:pt idx="3">
                  <c:v>-116157108.7155346</c:v>
                </c:pt>
                <c:pt idx="4">
                  <c:v>-88799891.450275883</c:v>
                </c:pt>
                <c:pt idx="5">
                  <c:v>-62237527.792995721</c:v>
                </c:pt>
                <c:pt idx="6">
                  <c:v>-36443281.756060421</c:v>
                </c:pt>
                <c:pt idx="7">
                  <c:v>-11395971.958062947</c:v>
                </c:pt>
                <c:pt idx="8">
                  <c:v>12926514.892296242</c:v>
                </c:pt>
                <c:pt idx="9">
                  <c:v>36545591.94302997</c:v>
                </c:pt>
                <c:pt idx="10">
                  <c:v>59481999.811653726</c:v>
                </c:pt>
                <c:pt idx="11">
                  <c:v>81755851.962315336</c:v>
                </c:pt>
                <c:pt idx="12">
                  <c:v>103386690.01793167</c:v>
                </c:pt>
                <c:pt idx="13">
                  <c:v>124393475.74165051</c:v>
                </c:pt>
                <c:pt idx="14">
                  <c:v>144794595.15240526</c:v>
                </c:pt>
                <c:pt idx="15">
                  <c:v>164607909.34158784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B-44C2-AFB5-62DEA438D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517024"/>
        <c:axId val="1699517504"/>
      </c:barChart>
      <c:catAx>
        <c:axId val="169951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99517504"/>
        <c:crosses val="autoZero"/>
        <c:auto val="1"/>
        <c:lblAlgn val="ctr"/>
        <c:lblOffset val="100"/>
        <c:noMultiLvlLbl val="0"/>
      </c:catAx>
      <c:valAx>
        <c:axId val="16995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995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729816</xdr:colOff>
      <xdr:row>0</xdr:row>
      <xdr:rowOff>0</xdr:rowOff>
    </xdr:from>
    <xdr:to>
      <xdr:col>6</xdr:col>
      <xdr:colOff>1398846</xdr:colOff>
      <xdr:row>3</xdr:row>
      <xdr:rowOff>35488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0FA5835-4825-24B2-B695-F2A9C6EB6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9441" y="0"/>
          <a:ext cx="3495954" cy="578413"/>
        </a:xfrm>
        <a:prstGeom prst="rect">
          <a:avLst/>
        </a:prstGeom>
      </xdr:spPr>
    </xdr:pic>
    <xdr:clientData/>
  </xdr:twoCellAnchor>
  <xdr:twoCellAnchor editAs="oneCell">
    <xdr:from>
      <xdr:col>14</xdr:col>
      <xdr:colOff>64669</xdr:colOff>
      <xdr:row>2</xdr:row>
      <xdr:rowOff>84908</xdr:rowOff>
    </xdr:from>
    <xdr:to>
      <xdr:col>22</xdr:col>
      <xdr:colOff>54626</xdr:colOff>
      <xdr:row>14</xdr:row>
      <xdr:rowOff>70203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8AA643F-BE37-A4A7-9EF3-BCFFE7119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0640" y="455022"/>
          <a:ext cx="6347215" cy="2325724"/>
        </a:xfrm>
        <a:prstGeom prst="rect">
          <a:avLst/>
        </a:prstGeom>
      </xdr:spPr>
    </xdr:pic>
    <xdr:clientData/>
  </xdr:twoCellAnchor>
  <xdr:twoCellAnchor editAs="oneCell">
    <xdr:from>
      <xdr:col>19</xdr:col>
      <xdr:colOff>273815</xdr:colOff>
      <xdr:row>9</xdr:row>
      <xdr:rowOff>26197</xdr:rowOff>
    </xdr:from>
    <xdr:to>
      <xdr:col>20</xdr:col>
      <xdr:colOff>765743</xdr:colOff>
      <xdr:row>14</xdr:row>
      <xdr:rowOff>79386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Entrada de lápiz 3">
              <a:extLst>
                <a:ext uri="{FF2B5EF4-FFF2-40B4-BE49-F238E27FC236}">
                  <a16:creationId xmlns:a16="http://schemas.microsoft.com/office/drawing/2014/main" id="{A5E83419-DEB4-E244-899F-2C8493ED9E9C}"/>
                </a:ext>
              </a:extLst>
            </xdr14:cNvPr>
            <xdr14:cNvContentPartPr/>
          </xdr14:nvContentPartPr>
          <xdr14:nvPr macro=""/>
          <xdr14:xfrm>
            <a:off x="18904715" y="1769272"/>
            <a:ext cx="1282502" cy="1053314"/>
          </xdr14:xfrm>
        </xdr:contentPart>
      </mc:Choice>
      <mc:Fallback xmlns="">
        <xdr:pic>
          <xdr:nvPicPr>
            <xdr:cNvPr id="4" name="Entrada de lápiz 3">
              <a:extLst>
                <a:ext uri="{FF2B5EF4-FFF2-40B4-BE49-F238E27FC236}">
                  <a16:creationId xmlns:a16="http://schemas.microsoft.com/office/drawing/2014/main" id="{A5E83419-DEB4-E244-899F-2C8493ED9E9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622244" y="1354680"/>
              <a:ext cx="1301760" cy="1075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781864</xdr:colOff>
      <xdr:row>40</xdr:row>
      <xdr:rowOff>176557</xdr:rowOff>
    </xdr:from>
    <xdr:to>
      <xdr:col>7</xdr:col>
      <xdr:colOff>521889</xdr:colOff>
      <xdr:row>57</xdr:row>
      <xdr:rowOff>93728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BE5157-AB84-3D96-EEC6-45B16885A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43</xdr:row>
      <xdr:rowOff>0</xdr:rowOff>
    </xdr:from>
    <xdr:to>
      <xdr:col>20</xdr:col>
      <xdr:colOff>325403</xdr:colOff>
      <xdr:row>59</xdr:row>
      <xdr:rowOff>89810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F785D53-0118-EC2E-D471-445DBD51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16849" y="8298493"/>
          <a:ext cx="13937020" cy="30960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23826</xdr:colOff>
      <xdr:row>13</xdr:row>
      <xdr:rowOff>104061</xdr:rowOff>
    </xdr:from>
    <xdr:to>
      <xdr:col>19</xdr:col>
      <xdr:colOff>745175</xdr:colOff>
      <xdr:row>22</xdr:row>
      <xdr:rowOff>3273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461DC1-5F5A-F19C-4C12-49AA12A3E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28</xdr:row>
      <xdr:rowOff>0</xdr:rowOff>
    </xdr:from>
    <xdr:to>
      <xdr:col>16</xdr:col>
      <xdr:colOff>448863</xdr:colOff>
      <xdr:row>48</xdr:row>
      <xdr:rowOff>159869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C020160-A11E-7126-A534-394C7DEEA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69055" y="8742218"/>
          <a:ext cx="2305372" cy="388674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9T18:06:00.152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34 97 24575,'2'30'0,"5"36"0,2 15 0,2 298 0,23 298 0,-15-516 0,13 213 0,-34 185 0,1-531 0,-9 46 0,-1 16 0,-7 167 0,16-238 0,0 40 0,2-59 0,0 1 0,0-1 0,0 1 0,0-1 0,1 1 0,-1-1 0,0 1 0,0-1 0,1 1 0,-1-1 0,0 1 0,1-1 0,-1 1 0,0-1 0,1 0 0,-1 1 0,1-1 0,-1 1 0,1-1 0,-1 0 0,0 0 0,1 1 0,-1-1 0,1 0 0,0 0 0,-1 1 0,1-1 0,-1 0 0,1 0 0,-1 0 0,1 0 0,-1 0 0,1 0 0,0 0 0,-1 0 0,1 0 0,-1 0 0,1 0 0,-1 0 0,1-1 0,0 1 0,29-10 0,-21 7 0,24-8 0,2 2 0,71-9 0,77 7 0,-147 9 0,601-5 0,-203 6 0,-370-4 0,80-14 0,13-4 0,-73 16 0,112-6 0,-149 11 0,-1-4 0,87-19 0,-80 12 0,86-6 0,-9 8 0,130-2 0,-184 14 0,119-2 0,-192 1 0,-1 0 0,0 0 0,1-1 0,-1 1 0,0 0 0,1-1 0,-1 0 0,0 0 0,0 0 0,0 0 0,0 0 0,0 0 0,0 0 0,0-2 0,0 2 0,0 0 0,0-1 0,-2 0 0,2 0 0,-1 1 0,1-1 0,-1 0 0,0 0 0,0 0 0,0 0 0,0 0 0,0 0 0,0 0 0,0 0 0,-1 0 0,1-2 0,-1 2 0,0 0 0,1 0 0,-1-3 0,0-8 0,-1-2 0,-1 1 0,0 0 0,-7-25 0,5 14 0,-7-41 0,3 0 0,3-1 0,3-78 0,28-202 0,-16 243 0,122-985 0,-116 985 0,-4-1 0,-4-154 0,-7 219 0,0 28 0,-1-2 0,0 1 0,0 0 0,-2 0 0,-3-17 0,5 27 0,-1 1 0,0 0 0,0 0 0,0 0 0,-1 0 0,1 0 0,0 1 0,-1 0 0,1-1 0,-1-1 0,0 2 0,1-1 0,-1 1 0,0-1 0,0 1 0,-4-2 0,-1 0 0,-1 0 0,1 0 0,-1 1 0,-9-2 0,-53-6 0,1 2 0,-1 4 0,-76 5 0,70-1 0,-936 68-2120,4 93 1906,144 38 2548,715-166-3699,132-27-5461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Melissa Escobillana Acevedo" id="{4363A5B8-36BE-48AE-B64A-CEE48DEFD703}" userId="c0dc4d8ad9690ed0" providerId="Windows Live"/>
  <person displayName="José Miguel Infante Castro" id="{AC3F641F-81F1-4412-A49E-117E962BC2DB}" userId="S::jos.infante@uc.cl::7487aeb8-1f6a-4f0e-96c5-a54da95bb63b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5" dT="2025-08-25T16:26:19.90" personId="{AC3F641F-81F1-4412-A49E-117E962BC2DB}" id="{E5852A39-FC1A-473F-9C0D-974F49ACCF6F}">
    <text>Hay que editarlo si los consumos en “Perfil_Horario_Consumo” no se consideran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5" dT="2025-09-15T14:37:23.88" personId="{AC3F641F-81F1-4412-A49E-117E962BC2DB}" id="{59A28432-A426-43AA-88E0-7A7F9B4BE06D}">
    <text>Para probar el codigo esto tiene que ser 1.
Para probar alternativas, reemplazar valor deseado</text>
  </threadedComment>
  <threadedComment ref="D6" dT="2025-08-27T16:50:12.32" personId="{AC3F641F-81F1-4412-A49E-117E962BC2DB}" id="{F9E79149-0E2E-4EF3-B6BF-38070CC646CB}">
    <text xml:space="preserve">Obtener de Solargis
</text>
  </threadedComment>
  <threadedComment ref="D11" dT="2025-08-27T16:52:40.21" personId="{AC3F641F-81F1-4412-A49E-117E962BC2DB}" id="{916B2065-2EE8-4010-B39D-9EF731122FF3}">
    <text xml:space="preserve">Probeido por SOLCOR, no se cambia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6" dT="2025-09-10T14:38:21.96" personId="{AC3F641F-81F1-4412-A49E-117E962BC2DB}" id="{2271B9CC-8CE1-44BC-87AF-04447B2D7883}">
    <text>SUPUESTO DE QUE LA BATERIA SE INSTALA CON EL MÍNIMO PERMITIDO. NO ES RELVANTE A NIVEL GLOBAL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2" dT="2025-08-22T16:02:15.19" personId="{4363A5B8-36BE-48AE-B64A-CEE48DEFD703}" id="{8F6A4B7D-48E3-47C9-8639-047C9C212DFE}">
    <text xml:space="preserve">Intentar hacer automático este proceso de valores por año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7" dT="2025-09-10T15:11:45.10" personId="{AC3F641F-81F1-4412-A49E-117E962BC2DB}" id="{40CD7D91-0F3C-4042-96C0-2B6A5463C5B6}">
    <text>Se deja esto?</text>
  </threadedComment>
  <threadedComment ref="C8" dT="2025-09-10T15:12:09.43" personId="{AC3F641F-81F1-4412-A49E-117E962BC2DB}" id="{680DB780-6E67-48AD-8548-45B203B7B1FD}">
    <text>Esto cambiará o es fijo?
CAMBIAR</text>
  </threadedComment>
  <threadedComment ref="D16" dT="2025-08-22T16:13:23.35" personId="{4363A5B8-36BE-48AE-B64A-CEE48DEFD703}" id="{CB916A56-5789-4A1D-80E3-ED78A90B5F24}">
    <text>Lo consideramos en el análisis por año de la degradación FV y BESS</text>
  </threadedComment>
  <threadedComment ref="E16" dT="2025-08-22T16:13:47.90" personId="{4363A5B8-36BE-48AE-B64A-CEE48DEFD703}" id="{D364C83B-80D1-412D-BEA2-38D9D09707A0}">
    <text>No se considera conexión a la red</text>
  </threadedComment>
  <threadedComment ref="F16" dT="2025-08-22T16:14:02.51" personId="{4363A5B8-36BE-48AE-B64A-CEE48DEFD703}" id="{E7994FA9-6998-4C00-AE1A-23E53E4BDD17}">
    <text>No hay conexión a la red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lobalsolaratlas.info/map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CB37-B341-4A5B-A093-501B1678EF94}">
  <sheetPr codeName="Hoja3"/>
  <dimension ref="A1:BD8794"/>
  <sheetViews>
    <sheetView topLeftCell="A19" zoomScale="79" zoomScaleNormal="115" workbookViewId="0">
      <selection activeCell="D56" sqref="D56"/>
    </sheetView>
  </sheetViews>
  <sheetFormatPr baseColWidth="10" defaultRowHeight="14.4"/>
  <cols>
    <col min="1" max="1" width="16.88671875" customWidth="1"/>
    <col min="2" max="3" width="13.5546875" bestFit="1" customWidth="1"/>
    <col min="4" max="4" width="23.21875" bestFit="1" customWidth="1"/>
    <col min="5" max="5" width="27.5546875" bestFit="1" customWidth="1"/>
    <col min="6" max="6" width="13.5546875" bestFit="1" customWidth="1"/>
    <col min="7" max="7" width="21.88671875" bestFit="1" customWidth="1"/>
    <col min="8" max="8" width="14.6640625" bestFit="1" customWidth="1"/>
    <col min="9" max="13" width="13.5546875" bestFit="1" customWidth="1"/>
    <col min="14" max="14" width="13.5546875" customWidth="1"/>
  </cols>
  <sheetData>
    <row r="1" spans="1:56">
      <c r="A1" s="26" t="s">
        <v>9071</v>
      </c>
      <c r="B1" s="221" t="s">
        <v>9070</v>
      </c>
      <c r="I1" t="s">
        <v>9044</v>
      </c>
    </row>
    <row r="2" spans="1:56">
      <c r="A2" s="26"/>
      <c r="I2" t="s">
        <v>9045</v>
      </c>
    </row>
    <row r="3" spans="1:56">
      <c r="A3" t="s">
        <v>9006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1:56" ht="15.6">
      <c r="A4" s="166" t="s">
        <v>66</v>
      </c>
      <c r="B4" s="167" t="s">
        <v>67</v>
      </c>
      <c r="C4" s="167" t="s">
        <v>68</v>
      </c>
      <c r="D4" s="167" t="s">
        <v>69</v>
      </c>
      <c r="E4" s="167" t="s">
        <v>70</v>
      </c>
      <c r="F4" s="167" t="s">
        <v>71</v>
      </c>
      <c r="G4" s="167" t="s">
        <v>72</v>
      </c>
      <c r="H4" s="167" t="s">
        <v>73</v>
      </c>
      <c r="I4" s="167" t="s">
        <v>74</v>
      </c>
      <c r="J4" s="167" t="s">
        <v>75</v>
      </c>
      <c r="K4" s="167" t="s">
        <v>76</v>
      </c>
      <c r="L4" s="167" t="s">
        <v>77</v>
      </c>
      <c r="M4" s="167" t="s">
        <v>78</v>
      </c>
      <c r="N4" s="167" t="s">
        <v>9041</v>
      </c>
      <c r="P4" s="166" t="s">
        <v>66</v>
      </c>
      <c r="Q4" s="167" t="s">
        <v>67</v>
      </c>
      <c r="R4" s="167" t="s">
        <v>68</v>
      </c>
      <c r="S4" s="167" t="s">
        <v>69</v>
      </c>
      <c r="T4" s="167" t="s">
        <v>70</v>
      </c>
      <c r="U4" s="167" t="s">
        <v>71</v>
      </c>
      <c r="V4" s="167" t="s">
        <v>72</v>
      </c>
      <c r="W4" s="167" t="s">
        <v>73</v>
      </c>
      <c r="X4" s="167" t="s">
        <v>74</v>
      </c>
      <c r="Y4" s="167" t="s">
        <v>75</v>
      </c>
      <c r="Z4" s="167" t="s">
        <v>76</v>
      </c>
      <c r="AA4" s="167" t="s">
        <v>77</v>
      </c>
      <c r="AB4" s="167" t="s">
        <v>78</v>
      </c>
      <c r="AD4" s="169" t="s">
        <v>66</v>
      </c>
      <c r="AE4" s="165" t="s">
        <v>67</v>
      </c>
      <c r="AF4" s="165" t="s">
        <v>68</v>
      </c>
      <c r="AG4" s="165" t="s">
        <v>69</v>
      </c>
      <c r="AH4" s="165" t="s">
        <v>70</v>
      </c>
      <c r="AI4" s="165" t="s">
        <v>71</v>
      </c>
      <c r="AJ4" s="165" t="s">
        <v>72</v>
      </c>
      <c r="AK4" s="165" t="s">
        <v>73</v>
      </c>
      <c r="AL4" s="165" t="s">
        <v>74</v>
      </c>
      <c r="AM4" s="165" t="s">
        <v>75</v>
      </c>
      <c r="AN4" s="165" t="s">
        <v>76</v>
      </c>
      <c r="AO4" s="165" t="s">
        <v>77</v>
      </c>
      <c r="AP4" s="165" t="s">
        <v>78</v>
      </c>
      <c r="AR4" s="169" t="s">
        <v>66</v>
      </c>
      <c r="AS4" s="165" t="s">
        <v>67</v>
      </c>
      <c r="AT4" s="165" t="s">
        <v>68</v>
      </c>
      <c r="AU4" s="165" t="s">
        <v>69</v>
      </c>
      <c r="AV4" s="165" t="s">
        <v>70</v>
      </c>
      <c r="AW4" s="165" t="s">
        <v>71</v>
      </c>
      <c r="AX4" s="165" t="s">
        <v>72</v>
      </c>
      <c r="AY4" s="165" t="s">
        <v>73</v>
      </c>
      <c r="AZ4" s="165" t="s">
        <v>74</v>
      </c>
      <c r="BA4" s="165" t="s">
        <v>75</v>
      </c>
      <c r="BB4" s="165" t="s">
        <v>76</v>
      </c>
      <c r="BC4" s="165" t="s">
        <v>77</v>
      </c>
      <c r="BD4" s="165" t="s">
        <v>78</v>
      </c>
    </row>
    <row r="5" spans="1:56" ht="15.6">
      <c r="A5" s="167" t="s">
        <v>79</v>
      </c>
      <c r="B5" s="219">
        <v>0</v>
      </c>
      <c r="C5" s="219">
        <v>0</v>
      </c>
      <c r="D5" s="219">
        <v>0</v>
      </c>
      <c r="E5" s="219">
        <v>0</v>
      </c>
      <c r="F5" s="219">
        <v>0</v>
      </c>
      <c r="G5" s="219">
        <v>0</v>
      </c>
      <c r="H5" s="219">
        <v>0</v>
      </c>
      <c r="I5" s="219">
        <v>0</v>
      </c>
      <c r="J5" s="219">
        <v>0</v>
      </c>
      <c r="K5" s="219">
        <v>0</v>
      </c>
      <c r="L5" s="219">
        <v>0</v>
      </c>
      <c r="M5" s="219">
        <v>0</v>
      </c>
      <c r="N5" s="25">
        <v>1</v>
      </c>
      <c r="P5" s="167" t="s">
        <v>79</v>
      </c>
      <c r="Q5" s="24">
        <f t="shared" ref="Q5:AB5" si="0">B5/B$29</f>
        <v>0</v>
      </c>
      <c r="R5" s="24">
        <f t="shared" si="0"/>
        <v>0</v>
      </c>
      <c r="S5" s="24">
        <f t="shared" si="0"/>
        <v>0</v>
      </c>
      <c r="T5" s="24">
        <f t="shared" si="0"/>
        <v>0</v>
      </c>
      <c r="U5" s="24">
        <f t="shared" si="0"/>
        <v>0</v>
      </c>
      <c r="V5" s="24">
        <f t="shared" si="0"/>
        <v>0</v>
      </c>
      <c r="W5" s="24">
        <f t="shared" si="0"/>
        <v>0</v>
      </c>
      <c r="X5" s="24">
        <f t="shared" si="0"/>
        <v>0</v>
      </c>
      <c r="Y5" s="24">
        <f t="shared" si="0"/>
        <v>0</v>
      </c>
      <c r="Z5" s="24">
        <f t="shared" si="0"/>
        <v>0</v>
      </c>
      <c r="AA5" s="24">
        <f t="shared" si="0"/>
        <v>0</v>
      </c>
      <c r="AB5" s="24">
        <f t="shared" si="0"/>
        <v>0</v>
      </c>
      <c r="AD5" s="169" t="s">
        <v>79</v>
      </c>
      <c r="AE5" s="25">
        <f>$AE$29*Q5</f>
        <v>0</v>
      </c>
      <c r="AF5" s="25">
        <f t="shared" ref="AF5:AF28" si="1">$AF$29*R5</f>
        <v>0</v>
      </c>
      <c r="AG5" s="25">
        <f t="shared" ref="AG5:AG28" si="2">$AG$29*S5</f>
        <v>0</v>
      </c>
      <c r="AH5" s="25">
        <f t="shared" ref="AH5:AH28" si="3">$AH$29*T5</f>
        <v>0</v>
      </c>
      <c r="AI5" s="25">
        <f t="shared" ref="AI5:AI28" si="4">$AI$29*U5</f>
        <v>0</v>
      </c>
      <c r="AJ5" s="25">
        <f t="shared" ref="AJ5:AJ28" si="5">$AJ$29*V5</f>
        <v>0</v>
      </c>
      <c r="AK5" s="25">
        <f t="shared" ref="AK5:AK28" si="6">$AK$29*W5</f>
        <v>0</v>
      </c>
      <c r="AL5" s="25">
        <f t="shared" ref="AL5:AL28" si="7">$AL$29*X5</f>
        <v>0</v>
      </c>
      <c r="AM5" s="25">
        <f t="shared" ref="AM5:AM28" si="8">$AM$29*Y5</f>
        <v>0</v>
      </c>
      <c r="AN5" s="25">
        <f t="shared" ref="AN5:AN28" si="9">$AN$29*Z5</f>
        <v>0</v>
      </c>
      <c r="AO5" s="25">
        <f t="shared" ref="AO5:AO28" si="10">$AO$29*AA5</f>
        <v>0</v>
      </c>
      <c r="AP5" s="25">
        <f t="shared" ref="AP5:AP28" si="11">$AP$29*AB5</f>
        <v>0</v>
      </c>
      <c r="AR5" s="169" t="s">
        <v>79</v>
      </c>
      <c r="AS5" s="25">
        <f>AE$29/'SFV+BESS'!$D$5*Q5</f>
        <v>0</v>
      </c>
      <c r="AT5" s="25">
        <f>AF$29/'SFV+BESS'!$D$5*R5</f>
        <v>0</v>
      </c>
      <c r="AU5" s="25">
        <f>AG$29/'SFV+BESS'!$D$5*S5</f>
        <v>0</v>
      </c>
      <c r="AV5" s="25">
        <f>AH$29/'SFV+BESS'!$D$5*T5</f>
        <v>0</v>
      </c>
      <c r="AW5" s="25">
        <f>AI$29/'SFV+BESS'!$D$5*U5</f>
        <v>0</v>
      </c>
      <c r="AX5" s="25">
        <f>AJ$29/'SFV+BESS'!$D$5*V5</f>
        <v>0</v>
      </c>
      <c r="AY5" s="25">
        <f>AK$29/'SFV+BESS'!$D$5*W5</f>
        <v>0</v>
      </c>
      <c r="AZ5" s="25">
        <f>AL$29/'SFV+BESS'!$D$5*X5</f>
        <v>0</v>
      </c>
      <c r="BA5" s="25">
        <f>AM$29/'SFV+BESS'!$D$5*Y5</f>
        <v>0</v>
      </c>
      <c r="BB5" s="25">
        <f>AN$29/'SFV+BESS'!$D$5*Z5</f>
        <v>0</v>
      </c>
      <c r="BC5" s="25">
        <f>AO$29/'SFV+BESS'!$D$5*AA5</f>
        <v>0</v>
      </c>
      <c r="BD5" s="25">
        <f>AP$29/'SFV+BESS'!$D$5*AB5</f>
        <v>0</v>
      </c>
    </row>
    <row r="6" spans="1:56" ht="15.6">
      <c r="A6" s="167" t="s">
        <v>80</v>
      </c>
      <c r="B6" s="219">
        <v>0</v>
      </c>
      <c r="C6" s="219">
        <v>0</v>
      </c>
      <c r="D6" s="219">
        <v>0</v>
      </c>
      <c r="E6" s="219">
        <v>0</v>
      </c>
      <c r="F6" s="219">
        <v>0</v>
      </c>
      <c r="G6" s="219">
        <v>0</v>
      </c>
      <c r="H6" s="219">
        <v>0</v>
      </c>
      <c r="I6" s="219">
        <v>0</v>
      </c>
      <c r="J6" s="219">
        <v>0</v>
      </c>
      <c r="K6" s="219">
        <v>0</v>
      </c>
      <c r="L6" s="219">
        <v>0</v>
      </c>
      <c r="M6" s="219">
        <v>0</v>
      </c>
      <c r="N6" s="25">
        <v>2</v>
      </c>
      <c r="P6" s="167" t="s">
        <v>80</v>
      </c>
      <c r="Q6" s="24">
        <f t="shared" ref="Q6:Q28" si="12">B6/B$29</f>
        <v>0</v>
      </c>
      <c r="R6" s="24">
        <f t="shared" ref="R6:R28" si="13">C6/C$29</f>
        <v>0</v>
      </c>
      <c r="S6" s="24">
        <f t="shared" ref="S6:S28" si="14">D6/D$29</f>
        <v>0</v>
      </c>
      <c r="T6" s="24">
        <f t="shared" ref="T6:T28" si="15">E6/E$29</f>
        <v>0</v>
      </c>
      <c r="U6" s="24">
        <f t="shared" ref="U6:U28" si="16">F6/F$29</f>
        <v>0</v>
      </c>
      <c r="V6" s="24">
        <f t="shared" ref="V6:V28" si="17">G6/G$29</f>
        <v>0</v>
      </c>
      <c r="W6" s="24">
        <f t="shared" ref="W6:W28" si="18">H6/H$29</f>
        <v>0</v>
      </c>
      <c r="X6" s="24">
        <f t="shared" ref="X6:X28" si="19">I6/I$29</f>
        <v>0</v>
      </c>
      <c r="Y6" s="24">
        <f t="shared" ref="Y6:Y28" si="20">J6/J$29</f>
        <v>0</v>
      </c>
      <c r="Z6" s="24">
        <f t="shared" ref="Z6:Z28" si="21">K6/K$29</f>
        <v>0</v>
      </c>
      <c r="AA6" s="24">
        <f t="shared" ref="AA6:AA28" si="22">L6/L$29</f>
        <v>0</v>
      </c>
      <c r="AB6" s="24">
        <f t="shared" ref="AB6:AB28" si="23">M6/M$29</f>
        <v>0</v>
      </c>
      <c r="AD6" s="169" t="s">
        <v>80</v>
      </c>
      <c r="AE6" s="25">
        <f t="shared" ref="AE6:AE28" si="24">$AE$29*Q6</f>
        <v>0</v>
      </c>
      <c r="AF6" s="25">
        <f t="shared" si="1"/>
        <v>0</v>
      </c>
      <c r="AG6" s="25">
        <f t="shared" si="2"/>
        <v>0</v>
      </c>
      <c r="AH6" s="25">
        <f t="shared" si="3"/>
        <v>0</v>
      </c>
      <c r="AI6" s="25">
        <f t="shared" si="4"/>
        <v>0</v>
      </c>
      <c r="AJ6" s="25">
        <f t="shared" si="5"/>
        <v>0</v>
      </c>
      <c r="AK6" s="25">
        <f t="shared" si="6"/>
        <v>0</v>
      </c>
      <c r="AL6" s="25">
        <f t="shared" si="7"/>
        <v>0</v>
      </c>
      <c r="AM6" s="25">
        <f t="shared" si="8"/>
        <v>0</v>
      </c>
      <c r="AN6" s="25">
        <f t="shared" si="9"/>
        <v>0</v>
      </c>
      <c r="AO6" s="25">
        <f t="shared" si="10"/>
        <v>0</v>
      </c>
      <c r="AP6" s="25">
        <f t="shared" si="11"/>
        <v>0</v>
      </c>
      <c r="AR6" s="169" t="s">
        <v>80</v>
      </c>
      <c r="AS6" s="25">
        <f>AE$29/'SFV+BESS'!$D$5*Q6</f>
        <v>0</v>
      </c>
      <c r="AT6" s="25">
        <f>AF$29/'SFV+BESS'!$D$5*R6</f>
        <v>0</v>
      </c>
      <c r="AU6" s="25">
        <f>AG$29/'SFV+BESS'!$D$5*S6</f>
        <v>0</v>
      </c>
      <c r="AV6" s="25">
        <f>AH$29/'SFV+BESS'!$D$5*T6</f>
        <v>0</v>
      </c>
      <c r="AW6" s="25">
        <f>AI$29/'SFV+BESS'!$D$5*U6</f>
        <v>0</v>
      </c>
      <c r="AX6" s="25">
        <f>AJ$29/'SFV+BESS'!$D$5*V6</f>
        <v>0</v>
      </c>
      <c r="AY6" s="25">
        <f>AK$29/'SFV+BESS'!$D$5*W6</f>
        <v>0</v>
      </c>
      <c r="AZ6" s="25">
        <f>AL$29/'SFV+BESS'!$D$5*X6</f>
        <v>0</v>
      </c>
      <c r="BA6" s="25">
        <f>AM$29/'SFV+BESS'!$D$5*Y6</f>
        <v>0</v>
      </c>
      <c r="BB6" s="25">
        <f>AN$29/'SFV+BESS'!$D$5*Z6</f>
        <v>0</v>
      </c>
      <c r="BC6" s="25">
        <f>AO$29/'SFV+BESS'!$D$5*AA6</f>
        <v>0</v>
      </c>
      <c r="BD6" s="25">
        <f>AP$29/'SFV+BESS'!$D$5*AB6</f>
        <v>0</v>
      </c>
    </row>
    <row r="7" spans="1:56" ht="15.6">
      <c r="A7" s="167" t="s">
        <v>81</v>
      </c>
      <c r="B7" s="219">
        <v>0</v>
      </c>
      <c r="C7" s="219">
        <v>0</v>
      </c>
      <c r="D7" s="219">
        <v>0</v>
      </c>
      <c r="E7" s="219">
        <v>0</v>
      </c>
      <c r="F7" s="219">
        <v>0</v>
      </c>
      <c r="G7" s="219">
        <v>0</v>
      </c>
      <c r="H7" s="219">
        <v>0</v>
      </c>
      <c r="I7" s="219">
        <v>0</v>
      </c>
      <c r="J7" s="219">
        <v>0</v>
      </c>
      <c r="K7" s="219">
        <v>0</v>
      </c>
      <c r="L7" s="219">
        <v>0</v>
      </c>
      <c r="M7" s="219">
        <v>0</v>
      </c>
      <c r="N7" s="25">
        <v>3</v>
      </c>
      <c r="P7" s="167" t="s">
        <v>81</v>
      </c>
      <c r="Q7" s="24">
        <f t="shared" si="12"/>
        <v>0</v>
      </c>
      <c r="R7" s="24">
        <f t="shared" si="13"/>
        <v>0</v>
      </c>
      <c r="S7" s="24">
        <f t="shared" si="14"/>
        <v>0</v>
      </c>
      <c r="T7" s="24">
        <f t="shared" si="15"/>
        <v>0</v>
      </c>
      <c r="U7" s="24">
        <f t="shared" si="16"/>
        <v>0</v>
      </c>
      <c r="V7" s="24">
        <f t="shared" si="17"/>
        <v>0</v>
      </c>
      <c r="W7" s="24">
        <f t="shared" si="18"/>
        <v>0</v>
      </c>
      <c r="X7" s="24">
        <f t="shared" si="19"/>
        <v>0</v>
      </c>
      <c r="Y7" s="24">
        <f t="shared" si="20"/>
        <v>0</v>
      </c>
      <c r="Z7" s="24">
        <f t="shared" si="21"/>
        <v>0</v>
      </c>
      <c r="AA7" s="24">
        <f t="shared" si="22"/>
        <v>0</v>
      </c>
      <c r="AB7" s="24">
        <f t="shared" si="23"/>
        <v>0</v>
      </c>
      <c r="AD7" s="169" t="s">
        <v>81</v>
      </c>
      <c r="AE7" s="25">
        <f t="shared" si="24"/>
        <v>0</v>
      </c>
      <c r="AF7" s="25">
        <f t="shared" si="1"/>
        <v>0</v>
      </c>
      <c r="AG7" s="25">
        <f t="shared" si="2"/>
        <v>0</v>
      </c>
      <c r="AH7" s="25">
        <f t="shared" si="3"/>
        <v>0</v>
      </c>
      <c r="AI7" s="25">
        <f t="shared" si="4"/>
        <v>0</v>
      </c>
      <c r="AJ7" s="25">
        <f t="shared" si="5"/>
        <v>0</v>
      </c>
      <c r="AK7" s="25">
        <f t="shared" si="6"/>
        <v>0</v>
      </c>
      <c r="AL7" s="25">
        <f t="shared" si="7"/>
        <v>0</v>
      </c>
      <c r="AM7" s="25">
        <f t="shared" si="8"/>
        <v>0</v>
      </c>
      <c r="AN7" s="25">
        <f t="shared" si="9"/>
        <v>0</v>
      </c>
      <c r="AO7" s="25">
        <f t="shared" si="10"/>
        <v>0</v>
      </c>
      <c r="AP7" s="25">
        <f t="shared" si="11"/>
        <v>0</v>
      </c>
      <c r="AR7" s="169" t="s">
        <v>81</v>
      </c>
      <c r="AS7" s="25">
        <f>AE$29/'SFV+BESS'!$D$5*Q7</f>
        <v>0</v>
      </c>
      <c r="AT7" s="25">
        <f>AF$29/'SFV+BESS'!$D$5*R7</f>
        <v>0</v>
      </c>
      <c r="AU7" s="25">
        <f>AG$29/'SFV+BESS'!$D$5*S7</f>
        <v>0</v>
      </c>
      <c r="AV7" s="25">
        <f>AH$29/'SFV+BESS'!$D$5*T7</f>
        <v>0</v>
      </c>
      <c r="AW7" s="25">
        <f>AI$29/'SFV+BESS'!$D$5*U7</f>
        <v>0</v>
      </c>
      <c r="AX7" s="25">
        <f>AJ$29/'SFV+BESS'!$D$5*V7</f>
        <v>0</v>
      </c>
      <c r="AY7" s="25">
        <f>AK$29/'SFV+BESS'!$D$5*W7</f>
        <v>0</v>
      </c>
      <c r="AZ7" s="25">
        <f>AL$29/'SFV+BESS'!$D$5*X7</f>
        <v>0</v>
      </c>
      <c r="BA7" s="25">
        <f>AM$29/'SFV+BESS'!$D$5*Y7</f>
        <v>0</v>
      </c>
      <c r="BB7" s="25">
        <f>AN$29/'SFV+BESS'!$D$5*Z7</f>
        <v>0</v>
      </c>
      <c r="BC7" s="25">
        <f>AO$29/'SFV+BESS'!$D$5*AA7</f>
        <v>0</v>
      </c>
      <c r="BD7" s="25">
        <f>AP$29/'SFV+BESS'!$D$5*AB7</f>
        <v>0</v>
      </c>
    </row>
    <row r="8" spans="1:56" ht="15.6">
      <c r="A8" s="167" t="s">
        <v>82</v>
      </c>
      <c r="B8" s="219">
        <v>0</v>
      </c>
      <c r="C8" s="219">
        <v>0</v>
      </c>
      <c r="D8" s="219">
        <v>0</v>
      </c>
      <c r="E8" s="219">
        <v>0</v>
      </c>
      <c r="F8" s="219">
        <v>0</v>
      </c>
      <c r="G8" s="219">
        <v>0</v>
      </c>
      <c r="H8" s="219">
        <v>0</v>
      </c>
      <c r="I8" s="219">
        <v>0</v>
      </c>
      <c r="J8" s="219">
        <v>0</v>
      </c>
      <c r="K8" s="219">
        <v>0</v>
      </c>
      <c r="L8" s="219">
        <v>0</v>
      </c>
      <c r="M8" s="219">
        <v>0</v>
      </c>
      <c r="N8" s="25">
        <v>4</v>
      </c>
      <c r="P8" s="167" t="s">
        <v>82</v>
      </c>
      <c r="Q8" s="24">
        <f t="shared" si="12"/>
        <v>0</v>
      </c>
      <c r="R8" s="24">
        <f t="shared" si="13"/>
        <v>0</v>
      </c>
      <c r="S8" s="24">
        <f t="shared" si="14"/>
        <v>0</v>
      </c>
      <c r="T8" s="24">
        <f t="shared" si="15"/>
        <v>0</v>
      </c>
      <c r="U8" s="24">
        <f t="shared" si="16"/>
        <v>0</v>
      </c>
      <c r="V8" s="24">
        <f t="shared" si="17"/>
        <v>0</v>
      </c>
      <c r="W8" s="24">
        <f t="shared" si="18"/>
        <v>0</v>
      </c>
      <c r="X8" s="24">
        <f t="shared" si="19"/>
        <v>0</v>
      </c>
      <c r="Y8" s="24">
        <f t="shared" si="20"/>
        <v>0</v>
      </c>
      <c r="Z8" s="24">
        <f t="shared" si="21"/>
        <v>0</v>
      </c>
      <c r="AA8" s="24">
        <f t="shared" si="22"/>
        <v>0</v>
      </c>
      <c r="AB8" s="24">
        <f t="shared" si="23"/>
        <v>0</v>
      </c>
      <c r="AD8" s="169" t="s">
        <v>82</v>
      </c>
      <c r="AE8" s="25">
        <f t="shared" si="24"/>
        <v>0</v>
      </c>
      <c r="AF8" s="25">
        <f t="shared" si="1"/>
        <v>0</v>
      </c>
      <c r="AG8" s="25">
        <f t="shared" si="2"/>
        <v>0</v>
      </c>
      <c r="AH8" s="25">
        <f t="shared" si="3"/>
        <v>0</v>
      </c>
      <c r="AI8" s="25">
        <f t="shared" si="4"/>
        <v>0</v>
      </c>
      <c r="AJ8" s="25">
        <f t="shared" si="5"/>
        <v>0</v>
      </c>
      <c r="AK8" s="25">
        <f t="shared" si="6"/>
        <v>0</v>
      </c>
      <c r="AL8" s="25">
        <f t="shared" si="7"/>
        <v>0</v>
      </c>
      <c r="AM8" s="25">
        <f t="shared" si="8"/>
        <v>0</v>
      </c>
      <c r="AN8" s="25">
        <f t="shared" si="9"/>
        <v>0</v>
      </c>
      <c r="AO8" s="25">
        <f t="shared" si="10"/>
        <v>0</v>
      </c>
      <c r="AP8" s="25">
        <f t="shared" si="11"/>
        <v>0</v>
      </c>
      <c r="AR8" s="169" t="s">
        <v>82</v>
      </c>
      <c r="AS8" s="25">
        <f>AE$29/'SFV+BESS'!$D$5*Q8</f>
        <v>0</v>
      </c>
      <c r="AT8" s="25">
        <f>AF$29/'SFV+BESS'!$D$5*R8</f>
        <v>0</v>
      </c>
      <c r="AU8" s="25">
        <f>AG$29/'SFV+BESS'!$D$5*S8</f>
        <v>0</v>
      </c>
      <c r="AV8" s="25">
        <f>AH$29/'SFV+BESS'!$D$5*T8</f>
        <v>0</v>
      </c>
      <c r="AW8" s="25">
        <f>AI$29/'SFV+BESS'!$D$5*U8</f>
        <v>0</v>
      </c>
      <c r="AX8" s="25">
        <f>AJ$29/'SFV+BESS'!$D$5*V8</f>
        <v>0</v>
      </c>
      <c r="AY8" s="25">
        <f>AK$29/'SFV+BESS'!$D$5*W8</f>
        <v>0</v>
      </c>
      <c r="AZ8" s="25">
        <f>AL$29/'SFV+BESS'!$D$5*X8</f>
        <v>0</v>
      </c>
      <c r="BA8" s="25">
        <f>AM$29/'SFV+BESS'!$D$5*Y8</f>
        <v>0</v>
      </c>
      <c r="BB8" s="25">
        <f>AN$29/'SFV+BESS'!$D$5*Z8</f>
        <v>0</v>
      </c>
      <c r="BC8" s="25">
        <f>AO$29/'SFV+BESS'!$D$5*AA8</f>
        <v>0</v>
      </c>
      <c r="BD8" s="25">
        <f>AP$29/'SFV+BESS'!$D$5*AB8</f>
        <v>0</v>
      </c>
    </row>
    <row r="9" spans="1:56" ht="15.6">
      <c r="A9" s="167" t="s">
        <v>83</v>
      </c>
      <c r="B9" s="219">
        <v>0</v>
      </c>
      <c r="C9" s="219">
        <v>0</v>
      </c>
      <c r="D9" s="219">
        <v>0</v>
      </c>
      <c r="E9" s="219">
        <v>0</v>
      </c>
      <c r="F9" s="219">
        <v>0</v>
      </c>
      <c r="G9" s="219">
        <v>0</v>
      </c>
      <c r="H9" s="219">
        <v>0</v>
      </c>
      <c r="I9" s="219">
        <v>0</v>
      </c>
      <c r="J9" s="219">
        <v>0</v>
      </c>
      <c r="K9" s="219">
        <v>0</v>
      </c>
      <c r="L9" s="219">
        <v>0</v>
      </c>
      <c r="M9" s="219">
        <v>0</v>
      </c>
      <c r="N9" s="25">
        <v>5</v>
      </c>
      <c r="P9" s="167" t="s">
        <v>83</v>
      </c>
      <c r="Q9" s="24">
        <f t="shared" si="12"/>
        <v>0</v>
      </c>
      <c r="R9" s="24">
        <f t="shared" si="13"/>
        <v>0</v>
      </c>
      <c r="S9" s="24">
        <f t="shared" si="14"/>
        <v>0</v>
      </c>
      <c r="T9" s="24">
        <f t="shared" si="15"/>
        <v>0</v>
      </c>
      <c r="U9" s="24">
        <f t="shared" si="16"/>
        <v>0</v>
      </c>
      <c r="V9" s="24">
        <f t="shared" si="17"/>
        <v>0</v>
      </c>
      <c r="W9" s="24">
        <f t="shared" si="18"/>
        <v>0</v>
      </c>
      <c r="X9" s="24">
        <f t="shared" si="19"/>
        <v>0</v>
      </c>
      <c r="Y9" s="24">
        <f t="shared" si="20"/>
        <v>0</v>
      </c>
      <c r="Z9" s="24">
        <f t="shared" si="21"/>
        <v>0</v>
      </c>
      <c r="AA9" s="24">
        <f t="shared" si="22"/>
        <v>0</v>
      </c>
      <c r="AB9" s="24">
        <f t="shared" si="23"/>
        <v>0</v>
      </c>
      <c r="AD9" s="169" t="s">
        <v>83</v>
      </c>
      <c r="AE9" s="25">
        <f t="shared" si="24"/>
        <v>0</v>
      </c>
      <c r="AF9" s="25">
        <f t="shared" si="1"/>
        <v>0</v>
      </c>
      <c r="AG9" s="25">
        <f t="shared" si="2"/>
        <v>0</v>
      </c>
      <c r="AH9" s="25">
        <f t="shared" si="3"/>
        <v>0</v>
      </c>
      <c r="AI9" s="25">
        <f t="shared" si="4"/>
        <v>0</v>
      </c>
      <c r="AJ9" s="25">
        <f t="shared" si="5"/>
        <v>0</v>
      </c>
      <c r="AK9" s="25">
        <f t="shared" si="6"/>
        <v>0</v>
      </c>
      <c r="AL9" s="25">
        <f t="shared" si="7"/>
        <v>0</v>
      </c>
      <c r="AM9" s="25">
        <f t="shared" si="8"/>
        <v>0</v>
      </c>
      <c r="AN9" s="25">
        <f t="shared" si="9"/>
        <v>0</v>
      </c>
      <c r="AO9" s="25">
        <f t="shared" si="10"/>
        <v>0</v>
      </c>
      <c r="AP9" s="25">
        <f t="shared" si="11"/>
        <v>0</v>
      </c>
      <c r="AR9" s="169" t="s">
        <v>83</v>
      </c>
      <c r="AS9" s="25">
        <f>AE$29/'SFV+BESS'!$D$5*Q9</f>
        <v>0</v>
      </c>
      <c r="AT9" s="25">
        <f>AF$29/'SFV+BESS'!$D$5*R9</f>
        <v>0</v>
      </c>
      <c r="AU9" s="25">
        <f>AG$29/'SFV+BESS'!$D$5*S9</f>
        <v>0</v>
      </c>
      <c r="AV9" s="25">
        <f>AH$29/'SFV+BESS'!$D$5*T9</f>
        <v>0</v>
      </c>
      <c r="AW9" s="25">
        <f>AI$29/'SFV+BESS'!$D$5*U9</f>
        <v>0</v>
      </c>
      <c r="AX9" s="25">
        <f>AJ$29/'SFV+BESS'!$D$5*V9</f>
        <v>0</v>
      </c>
      <c r="AY9" s="25">
        <f>AK$29/'SFV+BESS'!$D$5*W9</f>
        <v>0</v>
      </c>
      <c r="AZ9" s="25">
        <f>AL$29/'SFV+BESS'!$D$5*X9</f>
        <v>0</v>
      </c>
      <c r="BA9" s="25">
        <f>AM$29/'SFV+BESS'!$D$5*Y9</f>
        <v>0</v>
      </c>
      <c r="BB9" s="25">
        <f>AN$29/'SFV+BESS'!$D$5*Z9</f>
        <v>0</v>
      </c>
      <c r="BC9" s="25">
        <f>AO$29/'SFV+BESS'!$D$5*AA9</f>
        <v>0</v>
      </c>
      <c r="BD9" s="25">
        <f>AP$29/'SFV+BESS'!$D$5*AB9</f>
        <v>0</v>
      </c>
    </row>
    <row r="10" spans="1:56" ht="15.6">
      <c r="A10" s="167" t="s">
        <v>84</v>
      </c>
      <c r="B10" s="219">
        <v>0</v>
      </c>
      <c r="C10" s="219">
        <v>0</v>
      </c>
      <c r="D10" s="219">
        <v>0</v>
      </c>
      <c r="E10" s="219">
        <v>0</v>
      </c>
      <c r="F10" s="219">
        <v>0</v>
      </c>
      <c r="G10" s="219">
        <v>0</v>
      </c>
      <c r="H10" s="219">
        <v>0</v>
      </c>
      <c r="I10" s="219">
        <v>0</v>
      </c>
      <c r="J10" s="219">
        <v>0</v>
      </c>
      <c r="K10" s="219">
        <v>0</v>
      </c>
      <c r="L10" s="219">
        <v>0</v>
      </c>
      <c r="M10" s="219">
        <v>0</v>
      </c>
      <c r="N10" s="25">
        <v>6</v>
      </c>
      <c r="P10" s="167" t="s">
        <v>84</v>
      </c>
      <c r="Q10" s="24">
        <f t="shared" si="12"/>
        <v>0</v>
      </c>
      <c r="R10" s="24">
        <f t="shared" si="13"/>
        <v>0</v>
      </c>
      <c r="S10" s="24">
        <f t="shared" si="14"/>
        <v>0</v>
      </c>
      <c r="T10" s="24">
        <f t="shared" si="15"/>
        <v>0</v>
      </c>
      <c r="U10" s="24">
        <f t="shared" si="16"/>
        <v>0</v>
      </c>
      <c r="V10" s="24">
        <f t="shared" si="17"/>
        <v>0</v>
      </c>
      <c r="W10" s="24">
        <f t="shared" si="18"/>
        <v>0</v>
      </c>
      <c r="X10" s="24">
        <f t="shared" si="19"/>
        <v>0</v>
      </c>
      <c r="Y10" s="24">
        <f t="shared" si="20"/>
        <v>0</v>
      </c>
      <c r="Z10" s="24">
        <f t="shared" si="21"/>
        <v>0</v>
      </c>
      <c r="AA10" s="24">
        <f t="shared" si="22"/>
        <v>0</v>
      </c>
      <c r="AB10" s="24">
        <f t="shared" si="23"/>
        <v>0</v>
      </c>
      <c r="AD10" s="169" t="s">
        <v>84</v>
      </c>
      <c r="AE10" s="25">
        <f t="shared" si="24"/>
        <v>0</v>
      </c>
      <c r="AF10" s="25">
        <f t="shared" si="1"/>
        <v>0</v>
      </c>
      <c r="AG10" s="25">
        <f t="shared" si="2"/>
        <v>0</v>
      </c>
      <c r="AH10" s="25">
        <f t="shared" si="3"/>
        <v>0</v>
      </c>
      <c r="AI10" s="25">
        <f t="shared" si="4"/>
        <v>0</v>
      </c>
      <c r="AJ10" s="25">
        <f t="shared" si="5"/>
        <v>0</v>
      </c>
      <c r="AK10" s="25">
        <f t="shared" si="6"/>
        <v>0</v>
      </c>
      <c r="AL10" s="25">
        <f t="shared" si="7"/>
        <v>0</v>
      </c>
      <c r="AM10" s="25">
        <f t="shared" si="8"/>
        <v>0</v>
      </c>
      <c r="AN10" s="25">
        <f t="shared" si="9"/>
        <v>0</v>
      </c>
      <c r="AO10" s="25">
        <f t="shared" si="10"/>
        <v>0</v>
      </c>
      <c r="AP10" s="25">
        <f t="shared" si="11"/>
        <v>0</v>
      </c>
      <c r="AR10" s="169" t="s">
        <v>84</v>
      </c>
      <c r="AS10" s="25">
        <f>AE$29/'SFV+BESS'!$D$5*Q10</f>
        <v>0</v>
      </c>
      <c r="AT10" s="25">
        <f>AF$29/'SFV+BESS'!$D$5*R10</f>
        <v>0</v>
      </c>
      <c r="AU10" s="25">
        <f>AG$29/'SFV+BESS'!$D$5*S10</f>
        <v>0</v>
      </c>
      <c r="AV10" s="25">
        <f>AH$29/'SFV+BESS'!$D$5*T10</f>
        <v>0</v>
      </c>
      <c r="AW10" s="25">
        <f>AI$29/'SFV+BESS'!$D$5*U10</f>
        <v>0</v>
      </c>
      <c r="AX10" s="25">
        <f>AJ$29/'SFV+BESS'!$D$5*V10</f>
        <v>0</v>
      </c>
      <c r="AY10" s="25">
        <f>AK$29/'SFV+BESS'!$D$5*W10</f>
        <v>0</v>
      </c>
      <c r="AZ10" s="25">
        <f>AL$29/'SFV+BESS'!$D$5*X10</f>
        <v>0</v>
      </c>
      <c r="BA10" s="25">
        <f>AM$29/'SFV+BESS'!$D$5*Y10</f>
        <v>0</v>
      </c>
      <c r="BB10" s="25">
        <f>AN$29/'SFV+BESS'!$D$5*Z10</f>
        <v>0</v>
      </c>
      <c r="BC10" s="25">
        <f>AO$29/'SFV+BESS'!$D$5*AA10</f>
        <v>0</v>
      </c>
      <c r="BD10" s="25">
        <f>AP$29/'SFV+BESS'!$D$5*AB10</f>
        <v>0</v>
      </c>
    </row>
    <row r="11" spans="1:56" ht="15.6">
      <c r="A11" s="167" t="s">
        <v>85</v>
      </c>
      <c r="B11" s="219">
        <v>0</v>
      </c>
      <c r="C11" s="219">
        <v>0</v>
      </c>
      <c r="D11" s="219">
        <v>0</v>
      </c>
      <c r="E11" s="219">
        <v>0</v>
      </c>
      <c r="F11" s="219">
        <v>0</v>
      </c>
      <c r="G11" s="219">
        <v>0</v>
      </c>
      <c r="H11" s="219">
        <v>0</v>
      </c>
      <c r="I11" s="219">
        <v>0</v>
      </c>
      <c r="J11" s="219">
        <v>0</v>
      </c>
      <c r="K11" s="219">
        <v>0</v>
      </c>
      <c r="L11" s="219">
        <v>11</v>
      </c>
      <c r="M11" s="219">
        <v>23</v>
      </c>
      <c r="N11" s="25">
        <v>7</v>
      </c>
      <c r="P11" s="167" t="s">
        <v>85</v>
      </c>
      <c r="Q11" s="24">
        <f t="shared" si="12"/>
        <v>0</v>
      </c>
      <c r="R11" s="24">
        <f t="shared" si="13"/>
        <v>0</v>
      </c>
      <c r="S11" s="24">
        <f t="shared" si="14"/>
        <v>0</v>
      </c>
      <c r="T11" s="24">
        <f t="shared" si="15"/>
        <v>0</v>
      </c>
      <c r="U11" s="24">
        <f t="shared" si="16"/>
        <v>0</v>
      </c>
      <c r="V11" s="24">
        <f t="shared" si="17"/>
        <v>0</v>
      </c>
      <c r="W11" s="24">
        <f t="shared" si="18"/>
        <v>0</v>
      </c>
      <c r="X11" s="24">
        <f t="shared" si="19"/>
        <v>0</v>
      </c>
      <c r="Y11" s="24">
        <f t="shared" si="20"/>
        <v>0</v>
      </c>
      <c r="Z11" s="24">
        <f t="shared" si="21"/>
        <v>0</v>
      </c>
      <c r="AA11" s="24">
        <f t="shared" si="22"/>
        <v>1.3934633899163921E-3</v>
      </c>
      <c r="AB11" s="24">
        <f t="shared" si="23"/>
        <v>2.5369512464151777E-3</v>
      </c>
      <c r="AD11" s="169" t="s">
        <v>85</v>
      </c>
      <c r="AE11" s="25">
        <f>$AE$29*Q11</f>
        <v>0</v>
      </c>
      <c r="AF11" s="25">
        <f t="shared" si="1"/>
        <v>0</v>
      </c>
      <c r="AG11" s="25">
        <f t="shared" si="2"/>
        <v>0</v>
      </c>
      <c r="AH11" s="25">
        <f t="shared" si="3"/>
        <v>0</v>
      </c>
      <c r="AI11" s="25">
        <f t="shared" si="4"/>
        <v>0</v>
      </c>
      <c r="AJ11" s="25">
        <f t="shared" si="5"/>
        <v>0</v>
      </c>
      <c r="AK11" s="25">
        <f t="shared" si="6"/>
        <v>0</v>
      </c>
      <c r="AL11" s="25">
        <f t="shared" si="7"/>
        <v>0</v>
      </c>
      <c r="AM11" s="25">
        <f t="shared" si="8"/>
        <v>0</v>
      </c>
      <c r="AN11" s="25">
        <f t="shared" si="9"/>
        <v>0</v>
      </c>
      <c r="AO11" s="25">
        <f t="shared" si="10"/>
        <v>1.8225572164513131</v>
      </c>
      <c r="AP11" s="25">
        <f t="shared" si="11"/>
        <v>3.4359043715263695</v>
      </c>
      <c r="AR11" s="169" t="s">
        <v>85</v>
      </c>
      <c r="AS11" s="25">
        <f>AE$29/'SFV+BESS'!$D$5*Q11</f>
        <v>0</v>
      </c>
      <c r="AT11" s="25">
        <f>AF$29/'SFV+BESS'!$D$5*R11</f>
        <v>0</v>
      </c>
      <c r="AU11" s="25">
        <f>AG$29/'SFV+BESS'!$D$5*S11</f>
        <v>0</v>
      </c>
      <c r="AV11" s="25">
        <f>AH$29/'SFV+BESS'!$D$5*T11</f>
        <v>0</v>
      </c>
      <c r="AW11" s="25">
        <f>AI$29/'SFV+BESS'!$D$5*U11</f>
        <v>0</v>
      </c>
      <c r="AX11" s="25">
        <f>AJ$29/'SFV+BESS'!$D$5*V11</f>
        <v>0</v>
      </c>
      <c r="AY11" s="25">
        <f>AK$29/'SFV+BESS'!$D$5*W11</f>
        <v>0</v>
      </c>
      <c r="AZ11" s="25">
        <f>AL$29/'SFV+BESS'!$D$5*X11</f>
        <v>0</v>
      </c>
      <c r="BA11" s="25">
        <f>AM$29/'SFV+BESS'!$D$5*Y11</f>
        <v>0</v>
      </c>
      <c r="BB11" s="25">
        <f>AN$29/'SFV+BESS'!$D$5*Z11</f>
        <v>0</v>
      </c>
      <c r="BC11" s="25">
        <f>AO$29/'SFV+BESS'!$D$5*AA11</f>
        <v>7.9241618106578836E-3</v>
      </c>
      <c r="BD11" s="25">
        <f>AP$29/'SFV+BESS'!$D$5*AB11</f>
        <v>1.4938714658810302E-2</v>
      </c>
    </row>
    <row r="12" spans="1:56" ht="15.6">
      <c r="A12" s="167" t="s">
        <v>86</v>
      </c>
      <c r="B12" s="219">
        <v>210</v>
      </c>
      <c r="C12" s="219">
        <v>69</v>
      </c>
      <c r="D12" s="219">
        <v>0</v>
      </c>
      <c r="E12" s="219">
        <v>0</v>
      </c>
      <c r="F12" s="219">
        <v>0</v>
      </c>
      <c r="G12" s="219">
        <v>0</v>
      </c>
      <c r="H12" s="219">
        <v>0</v>
      </c>
      <c r="I12" s="219">
        <v>0</v>
      </c>
      <c r="J12" s="219">
        <v>0</v>
      </c>
      <c r="K12" s="219">
        <v>106</v>
      </c>
      <c r="L12" s="219">
        <v>293</v>
      </c>
      <c r="M12" s="219">
        <v>325</v>
      </c>
      <c r="N12" s="25">
        <v>8</v>
      </c>
      <c r="P12" s="167" t="s">
        <v>86</v>
      </c>
      <c r="Q12" s="24">
        <f t="shared" si="12"/>
        <v>2.3125206475057811E-2</v>
      </c>
      <c r="R12" s="24">
        <f t="shared" si="13"/>
        <v>8.3707388086861588E-3</v>
      </c>
      <c r="S12" s="24">
        <f t="shared" si="14"/>
        <v>0</v>
      </c>
      <c r="T12" s="24">
        <f t="shared" si="15"/>
        <v>0</v>
      </c>
      <c r="U12" s="24">
        <f t="shared" si="16"/>
        <v>0</v>
      </c>
      <c r="V12" s="24">
        <f t="shared" si="17"/>
        <v>0</v>
      </c>
      <c r="W12" s="24">
        <f t="shared" si="18"/>
        <v>0</v>
      </c>
      <c r="X12" s="24">
        <f t="shared" si="19"/>
        <v>0</v>
      </c>
      <c r="Y12" s="24">
        <f t="shared" si="20"/>
        <v>0</v>
      </c>
      <c r="Z12" s="24">
        <f t="shared" si="21"/>
        <v>1.7884258478150835E-2</v>
      </c>
      <c r="AA12" s="24">
        <f t="shared" si="22"/>
        <v>3.7116797567772995E-2</v>
      </c>
      <c r="AB12" s="24">
        <f t="shared" si="23"/>
        <v>3.5848224134127513E-2</v>
      </c>
      <c r="AD12" s="169" t="s">
        <v>86</v>
      </c>
      <c r="AE12" s="25">
        <f t="shared" si="24"/>
        <v>32.490303398446237</v>
      </c>
      <c r="AF12" s="25">
        <f t="shared" si="1"/>
        <v>11.495786728132963</v>
      </c>
      <c r="AG12" s="25">
        <f t="shared" si="2"/>
        <v>0</v>
      </c>
      <c r="AH12" s="25">
        <f t="shared" si="3"/>
        <v>0</v>
      </c>
      <c r="AI12" s="25">
        <f t="shared" si="4"/>
        <v>0</v>
      </c>
      <c r="AJ12" s="25">
        <f t="shared" si="5"/>
        <v>0</v>
      </c>
      <c r="AK12" s="25">
        <f t="shared" si="6"/>
        <v>0</v>
      </c>
      <c r="AL12" s="25">
        <f t="shared" si="7"/>
        <v>0</v>
      </c>
      <c r="AM12" s="25">
        <f t="shared" si="8"/>
        <v>0</v>
      </c>
      <c r="AN12" s="25">
        <f t="shared" si="9"/>
        <v>20.599538906153906</v>
      </c>
      <c r="AO12" s="25">
        <f t="shared" si="10"/>
        <v>48.546296765475894</v>
      </c>
      <c r="AP12" s="25">
        <f t="shared" si="11"/>
        <v>48.550822641133479</v>
      </c>
      <c r="AR12" s="169" t="s">
        <v>86</v>
      </c>
      <c r="AS12" s="25">
        <f>AE$29/'SFV+BESS'!$D$5*Q12</f>
        <v>0.1412621886888967</v>
      </c>
      <c r="AT12" s="25">
        <f>AF$29/'SFV+BESS'!$D$5*R12</f>
        <v>4.9981681426665057E-2</v>
      </c>
      <c r="AU12" s="25">
        <f>AG$29/'SFV+BESS'!$D$5*S12</f>
        <v>0</v>
      </c>
      <c r="AV12" s="25">
        <f>AH$29/'SFV+BESS'!$D$5*T12</f>
        <v>0</v>
      </c>
      <c r="AW12" s="25">
        <f>AI$29/'SFV+BESS'!$D$5*U12</f>
        <v>0</v>
      </c>
      <c r="AX12" s="25">
        <f>AJ$29/'SFV+BESS'!$D$5*V12</f>
        <v>0</v>
      </c>
      <c r="AY12" s="25">
        <f>AK$29/'SFV+BESS'!$D$5*W12</f>
        <v>0</v>
      </c>
      <c r="AZ12" s="25">
        <f>AL$29/'SFV+BESS'!$D$5*X12</f>
        <v>0</v>
      </c>
      <c r="BA12" s="25">
        <f>AM$29/'SFV+BESS'!$D$5*Y12</f>
        <v>0</v>
      </c>
      <c r="BB12" s="25">
        <f>AN$29/'SFV+BESS'!$D$5*Z12</f>
        <v>8.9563212635451778E-2</v>
      </c>
      <c r="BC12" s="25">
        <f>AO$29/'SFV+BESS'!$D$5*AA12</f>
        <v>0.21107085550206908</v>
      </c>
      <c r="BD12" s="25">
        <f>AP$29/'SFV+BESS'!$D$5*AB12</f>
        <v>0.21109053322231949</v>
      </c>
    </row>
    <row r="13" spans="1:56" ht="15.6">
      <c r="A13" s="167" t="s">
        <v>87</v>
      </c>
      <c r="B13" s="219">
        <v>465</v>
      </c>
      <c r="C13" s="219">
        <v>378</v>
      </c>
      <c r="D13" s="219">
        <v>287</v>
      </c>
      <c r="E13" s="219">
        <v>105</v>
      </c>
      <c r="F13" s="219">
        <v>6</v>
      </c>
      <c r="G13" s="219">
        <v>0</v>
      </c>
      <c r="H13" s="219">
        <v>0</v>
      </c>
      <c r="I13" s="219">
        <v>31</v>
      </c>
      <c r="J13" s="219">
        <v>199</v>
      </c>
      <c r="K13" s="219">
        <v>343</v>
      </c>
      <c r="L13" s="219">
        <v>453</v>
      </c>
      <c r="M13" s="219">
        <v>483</v>
      </c>
      <c r="N13" s="25">
        <v>9</v>
      </c>
      <c r="P13" s="167" t="s">
        <v>87</v>
      </c>
      <c r="Q13" s="24">
        <f t="shared" si="12"/>
        <v>5.1205814337628011E-2</v>
      </c>
      <c r="R13" s="24">
        <f t="shared" si="13"/>
        <v>4.5857090864976344E-2</v>
      </c>
      <c r="S13" s="24">
        <f t="shared" si="14"/>
        <v>3.9095491077509877E-2</v>
      </c>
      <c r="T13" s="24">
        <f t="shared" si="15"/>
        <v>2.0219526285384173E-2</v>
      </c>
      <c r="U13" s="24">
        <f t="shared" si="16"/>
        <v>1.7538731365097924E-3</v>
      </c>
      <c r="V13" s="24">
        <f t="shared" si="17"/>
        <v>0</v>
      </c>
      <c r="W13" s="24">
        <f t="shared" si="18"/>
        <v>0</v>
      </c>
      <c r="X13" s="24">
        <f t="shared" si="19"/>
        <v>8.1493165089379597E-3</v>
      </c>
      <c r="Y13" s="24">
        <f t="shared" si="20"/>
        <v>4.1631799163179918E-2</v>
      </c>
      <c r="Z13" s="24">
        <f t="shared" si="21"/>
        <v>5.7870760924582418E-2</v>
      </c>
      <c r="AA13" s="24">
        <f t="shared" si="22"/>
        <v>5.7385355966556875E-2</v>
      </c>
      <c r="AB13" s="24">
        <f t="shared" si="23"/>
        <v>5.3275976174718728E-2</v>
      </c>
      <c r="AD13" s="169" t="s">
        <v>87</v>
      </c>
      <c r="AE13" s="25">
        <f t="shared" si="24"/>
        <v>71.942814667988102</v>
      </c>
      <c r="AF13" s="25">
        <f t="shared" si="1"/>
        <v>62.976918597597958</v>
      </c>
      <c r="AG13" s="25">
        <f t="shared" si="2"/>
        <v>49.979650570591161</v>
      </c>
      <c r="AH13" s="25">
        <f t="shared" si="3"/>
        <v>20.892176006162146</v>
      </c>
      <c r="AI13" s="25">
        <f t="shared" si="4"/>
        <v>1.3763694826074246</v>
      </c>
      <c r="AJ13" s="25">
        <f t="shared" si="5"/>
        <v>0</v>
      </c>
      <c r="AK13" s="25">
        <f t="shared" si="6"/>
        <v>0</v>
      </c>
      <c r="AL13" s="25">
        <f t="shared" si="7"/>
        <v>6.6015562565720298</v>
      </c>
      <c r="AM13" s="25">
        <f t="shared" si="8"/>
        <v>40.838713389121345</v>
      </c>
      <c r="AN13" s="25">
        <f t="shared" si="9"/>
        <v>66.656998535950848</v>
      </c>
      <c r="AO13" s="25">
        <f t="shared" si="10"/>
        <v>75.056219913858627</v>
      </c>
      <c r="AP13" s="25">
        <f t="shared" si="11"/>
        <v>72.153991802053753</v>
      </c>
      <c r="AR13" s="169" t="s">
        <v>87</v>
      </c>
      <c r="AS13" s="25">
        <f>AE$29/'SFV+BESS'!$D$5*Q13</f>
        <v>0.312794846382557</v>
      </c>
      <c r="AT13" s="25">
        <f>AF$29/'SFV+BESS'!$D$5*R13</f>
        <v>0.27381268955477372</v>
      </c>
      <c r="AU13" s="25">
        <f>AG$29/'SFV+BESS'!$D$5*S13</f>
        <v>0.21730282856778765</v>
      </c>
      <c r="AV13" s="25">
        <f>AH$29/'SFV+BESS'!$D$5*T13</f>
        <v>9.0835547852878895E-2</v>
      </c>
      <c r="AW13" s="25">
        <f>AI$29/'SFV+BESS'!$D$5*U13</f>
        <v>5.9842151417714116E-3</v>
      </c>
      <c r="AX13" s="25">
        <f>AJ$29/'SFV+BESS'!$D$5*V13</f>
        <v>0</v>
      </c>
      <c r="AY13" s="25">
        <f>AK$29/'SFV+BESS'!$D$5*W13</f>
        <v>0</v>
      </c>
      <c r="AZ13" s="25">
        <f>AL$29/'SFV+BESS'!$D$5*X13</f>
        <v>2.8702418506834908E-2</v>
      </c>
      <c r="BA13" s="25">
        <f>AM$29/'SFV+BESS'!$D$5*Y13</f>
        <v>0.17755962343096238</v>
      </c>
      <c r="BB13" s="25">
        <f>AN$29/'SFV+BESS'!$D$5*Z13</f>
        <v>0.2898130371128298</v>
      </c>
      <c r="BC13" s="25">
        <f>AO$29/'SFV+BESS'!$D$5*AA13</f>
        <v>0.32633139092982011</v>
      </c>
      <c r="BD13" s="25">
        <f>AP$29/'SFV+BESS'!$D$5*AB13</f>
        <v>0.31371300783501632</v>
      </c>
    </row>
    <row r="14" spans="1:56" ht="15.6">
      <c r="A14" s="167" t="s">
        <v>88</v>
      </c>
      <c r="B14" s="219">
        <v>574</v>
      </c>
      <c r="C14" s="219">
        <v>503</v>
      </c>
      <c r="D14" s="219">
        <v>476</v>
      </c>
      <c r="E14" s="219">
        <v>365</v>
      </c>
      <c r="F14" s="219">
        <v>201</v>
      </c>
      <c r="G14" s="219">
        <v>127</v>
      </c>
      <c r="H14" s="219">
        <v>164</v>
      </c>
      <c r="I14" s="219">
        <v>248</v>
      </c>
      <c r="J14" s="219">
        <v>358</v>
      </c>
      <c r="K14" s="219">
        <v>439</v>
      </c>
      <c r="L14" s="219">
        <v>544</v>
      </c>
      <c r="M14" s="219">
        <v>586</v>
      </c>
      <c r="N14" s="25">
        <v>10</v>
      </c>
      <c r="P14" s="167" t="s">
        <v>88</v>
      </c>
      <c r="Q14" s="24">
        <f t="shared" si="12"/>
        <v>6.3208897698491362E-2</v>
      </c>
      <c r="R14" s="24">
        <f t="shared" si="13"/>
        <v>6.1021472764770109E-2</v>
      </c>
      <c r="S14" s="24">
        <f t="shared" si="14"/>
        <v>6.484130227489443E-2</v>
      </c>
      <c r="T14" s="24">
        <f t="shared" si="15"/>
        <v>7.0286924706335449E-2</v>
      </c>
      <c r="U14" s="24">
        <f t="shared" si="16"/>
        <v>5.8754750073078045E-2</v>
      </c>
      <c r="V14" s="24">
        <f t="shared" si="17"/>
        <v>4.3241402791964589E-2</v>
      </c>
      <c r="W14" s="24">
        <f t="shared" si="18"/>
        <v>4.7357782269708347E-2</v>
      </c>
      <c r="X14" s="24">
        <f t="shared" si="19"/>
        <v>6.5194532071503677E-2</v>
      </c>
      <c r="Y14" s="24">
        <f t="shared" si="20"/>
        <v>7.4895397489539745E-2</v>
      </c>
      <c r="Z14" s="24">
        <f t="shared" si="21"/>
        <v>7.4067825206681287E-2</v>
      </c>
      <c r="AA14" s="24">
        <f t="shared" si="22"/>
        <v>6.8913098555865221E-2</v>
      </c>
      <c r="AB14" s="24">
        <f t="shared" si="23"/>
        <v>6.4637105669534525E-2</v>
      </c>
      <c r="AD14" s="169" t="s">
        <v>88</v>
      </c>
      <c r="AE14" s="25">
        <f t="shared" si="24"/>
        <v>88.806829289086409</v>
      </c>
      <c r="AF14" s="25">
        <f t="shared" si="1"/>
        <v>83.802619192041732</v>
      </c>
      <c r="AG14" s="25">
        <f t="shared" si="2"/>
        <v>82.8930789951268</v>
      </c>
      <c r="AH14" s="25">
        <f t="shared" si="3"/>
        <v>72.625183259516021</v>
      </c>
      <c r="AI14" s="25">
        <f t="shared" si="4"/>
        <v>46.108377667348726</v>
      </c>
      <c r="AJ14" s="25">
        <f t="shared" si="5"/>
        <v>29.409573487685844</v>
      </c>
      <c r="AK14" s="25">
        <f t="shared" si="6"/>
        <v>35.965638594170635</v>
      </c>
      <c r="AL14" s="25">
        <f t="shared" si="7"/>
        <v>52.812450052576239</v>
      </c>
      <c r="AM14" s="25">
        <f t="shared" si="8"/>
        <v>73.468640167364015</v>
      </c>
      <c r="AN14" s="25">
        <f t="shared" si="9"/>
        <v>85.313184715109102</v>
      </c>
      <c r="AO14" s="25">
        <f t="shared" si="10"/>
        <v>90.133738704501326</v>
      </c>
      <c r="AP14" s="25">
        <f t="shared" si="11"/>
        <v>87.540867900628356</v>
      </c>
      <c r="AR14" s="169" t="s">
        <v>88</v>
      </c>
      <c r="AS14" s="25">
        <f>AE$29/'SFV+BESS'!$D$5*Q14</f>
        <v>0.38611664908298438</v>
      </c>
      <c r="AT14" s="25">
        <f>AF$29/'SFV+BESS'!$D$5*R14</f>
        <v>0.36435921387844233</v>
      </c>
      <c r="AU14" s="25">
        <f>AG$29/'SFV+BESS'!$D$5*S14</f>
        <v>0.36040469128316005</v>
      </c>
      <c r="AV14" s="25">
        <f>AH$29/'SFV+BESS'!$D$5*T14</f>
        <v>0.31576166634572184</v>
      </c>
      <c r="AW14" s="25">
        <f>AI$29/'SFV+BESS'!$D$5*U14</f>
        <v>0.20047120724934228</v>
      </c>
      <c r="AX14" s="25">
        <f>AJ$29/'SFV+BESS'!$D$5*V14</f>
        <v>0.12786771081602541</v>
      </c>
      <c r="AY14" s="25">
        <f>AK$29/'SFV+BESS'!$D$5*W14</f>
        <v>0.15637234171378536</v>
      </c>
      <c r="AZ14" s="25">
        <f>AL$29/'SFV+BESS'!$D$5*X14</f>
        <v>0.22961934805467926</v>
      </c>
      <c r="BA14" s="25">
        <f>AM$29/'SFV+BESS'!$D$5*Y14</f>
        <v>0.31942887029288708</v>
      </c>
      <c r="BB14" s="25">
        <f>AN$29/'SFV+BESS'!$D$5*Z14</f>
        <v>0.37092689006569179</v>
      </c>
      <c r="BC14" s="25">
        <f>AO$29/'SFV+BESS'!$D$5*AA14</f>
        <v>0.39188582045435355</v>
      </c>
      <c r="BD14" s="25">
        <f>AP$29/'SFV+BESS'!$D$5*AB14</f>
        <v>0.38061246913316682</v>
      </c>
    </row>
    <row r="15" spans="1:56" ht="15.6">
      <c r="A15" s="167" t="s">
        <v>89</v>
      </c>
      <c r="B15" s="219">
        <v>675</v>
      </c>
      <c r="C15" s="219">
        <v>611</v>
      </c>
      <c r="D15" s="219">
        <v>575</v>
      </c>
      <c r="E15" s="219">
        <v>458</v>
      </c>
      <c r="F15" s="219">
        <v>304</v>
      </c>
      <c r="G15" s="219">
        <v>264</v>
      </c>
      <c r="H15" s="219">
        <v>316</v>
      </c>
      <c r="I15" s="219">
        <v>347</v>
      </c>
      <c r="J15" s="219">
        <v>437</v>
      </c>
      <c r="K15" s="219">
        <v>504</v>
      </c>
      <c r="L15" s="219">
        <v>625</v>
      </c>
      <c r="M15" s="219">
        <v>703</v>
      </c>
      <c r="N15" s="25">
        <v>11</v>
      </c>
      <c r="P15" s="167" t="s">
        <v>89</v>
      </c>
      <c r="Q15" s="24">
        <f t="shared" si="12"/>
        <v>7.4331020812685833E-2</v>
      </c>
      <c r="R15" s="24">
        <f t="shared" si="13"/>
        <v>7.4123498726191922E-2</v>
      </c>
      <c r="S15" s="24">
        <f t="shared" si="14"/>
        <v>7.8327203378286331E-2</v>
      </c>
      <c r="T15" s="24">
        <f t="shared" si="15"/>
        <v>8.8195647987675721E-2</v>
      </c>
      <c r="U15" s="24">
        <f t="shared" si="16"/>
        <v>8.8862905583162816E-2</v>
      </c>
      <c r="V15" s="24">
        <f t="shared" si="17"/>
        <v>8.98876404494382E-2</v>
      </c>
      <c r="W15" s="24">
        <f t="shared" si="18"/>
        <v>9.1250360958706325E-2</v>
      </c>
      <c r="X15" s="24">
        <f t="shared" si="19"/>
        <v>9.1219768664563619E-2</v>
      </c>
      <c r="Y15" s="24">
        <f t="shared" si="20"/>
        <v>9.1422594142259409E-2</v>
      </c>
      <c r="Z15" s="24">
        <f t="shared" si="21"/>
        <v>8.5034587481019067E-2</v>
      </c>
      <c r="AA15" s="24">
        <f t="shared" si="22"/>
        <v>7.9174056245249563E-2</v>
      </c>
      <c r="AB15" s="24">
        <f t="shared" si="23"/>
        <v>7.754246635782043E-2</v>
      </c>
      <c r="AD15" s="169" t="s">
        <v>89</v>
      </c>
      <c r="AE15" s="25">
        <f t="shared" si="24"/>
        <v>104.43311806643436</v>
      </c>
      <c r="AF15" s="25">
        <f t="shared" si="1"/>
        <v>101.79602450564114</v>
      </c>
      <c r="AG15" s="25">
        <f t="shared" si="2"/>
        <v>100.13344626512165</v>
      </c>
      <c r="AH15" s="25">
        <f t="shared" si="3"/>
        <v>91.129682007831065</v>
      </c>
      <c r="AI15" s="25">
        <f t="shared" si="4"/>
        <v>69.736053785442849</v>
      </c>
      <c r="AJ15" s="25">
        <f t="shared" si="5"/>
        <v>61.134861423220968</v>
      </c>
      <c r="AK15" s="25">
        <f t="shared" si="6"/>
        <v>69.299645096084873</v>
      </c>
      <c r="AL15" s="25">
        <f t="shared" si="7"/>
        <v>73.89483938808047</v>
      </c>
      <c r="AM15" s="25">
        <f t="shared" si="8"/>
        <v>89.680993723849369</v>
      </c>
      <c r="AN15" s="25">
        <f t="shared" si="9"/>
        <v>97.944977440580843</v>
      </c>
      <c r="AO15" s="25">
        <f t="shared" si="10"/>
        <v>103.55438729837009</v>
      </c>
      <c r="AP15" s="25">
        <f t="shared" si="11"/>
        <v>105.01916405143642</v>
      </c>
      <c r="AR15" s="169" t="s">
        <v>89</v>
      </c>
      <c r="AS15" s="25">
        <f>AE$29/'SFV+BESS'!$D$5*Q15</f>
        <v>0.45405703507145373</v>
      </c>
      <c r="AT15" s="25">
        <f>AF$29/'SFV+BESS'!$D$5*R15</f>
        <v>0.44259141089409199</v>
      </c>
      <c r="AU15" s="25">
        <f>AG$29/'SFV+BESS'!$D$5*S15</f>
        <v>0.43536280984835501</v>
      </c>
      <c r="AV15" s="25">
        <f>AH$29/'SFV+BESS'!$D$5*T15</f>
        <v>0.39621600872970031</v>
      </c>
      <c r="AW15" s="25">
        <f>AI$29/'SFV+BESS'!$D$5*U15</f>
        <v>0.30320023384975153</v>
      </c>
      <c r="AX15" s="25">
        <f>AJ$29/'SFV+BESS'!$D$5*V15</f>
        <v>0.26580374531835205</v>
      </c>
      <c r="AY15" s="25">
        <f>AK$29/'SFV+BESS'!$D$5*W15</f>
        <v>0.30130280476558641</v>
      </c>
      <c r="AZ15" s="25">
        <f>AL$29/'SFV+BESS'!$D$5*X15</f>
        <v>0.3212819103829585</v>
      </c>
      <c r="BA15" s="25">
        <f>AM$29/'SFV+BESS'!$D$5*Y15</f>
        <v>0.38991736401673643</v>
      </c>
      <c r="BB15" s="25">
        <f>AN$29/'SFV+BESS'!$D$5*Z15</f>
        <v>0.42584772800252546</v>
      </c>
      <c r="BC15" s="25">
        <f>AO$29/'SFV+BESS'!$D$5*AA15</f>
        <v>0.45023646651465249</v>
      </c>
      <c r="BD15" s="25">
        <f>AP$29/'SFV+BESS'!$D$5*AB15</f>
        <v>0.45660506109320181</v>
      </c>
    </row>
    <row r="16" spans="1:56" ht="15.6">
      <c r="A16" s="167" t="s">
        <v>90</v>
      </c>
      <c r="B16" s="219">
        <v>752</v>
      </c>
      <c r="C16" s="219">
        <v>707</v>
      </c>
      <c r="D16" s="219">
        <v>676</v>
      </c>
      <c r="E16" s="219">
        <v>513</v>
      </c>
      <c r="F16" s="219">
        <v>355</v>
      </c>
      <c r="G16" s="219">
        <v>313</v>
      </c>
      <c r="H16" s="219">
        <v>368</v>
      </c>
      <c r="I16" s="219">
        <v>397</v>
      </c>
      <c r="J16" s="219">
        <v>487</v>
      </c>
      <c r="K16" s="219">
        <v>553</v>
      </c>
      <c r="L16" s="219">
        <v>687</v>
      </c>
      <c r="M16" s="219">
        <v>771</v>
      </c>
      <c r="N16" s="25">
        <v>12</v>
      </c>
      <c r="P16" s="167" t="s">
        <v>90</v>
      </c>
      <c r="Q16" s="24">
        <f t="shared" si="12"/>
        <v>8.2810263186873692E-2</v>
      </c>
      <c r="R16" s="24">
        <f t="shared" si="13"/>
        <v>8.5769744025233532E-2</v>
      </c>
      <c r="S16" s="24">
        <f t="shared" si="14"/>
        <v>9.2085546928211415E-2</v>
      </c>
      <c r="T16" s="24">
        <f t="shared" si="15"/>
        <v>9.8786828422876949E-2</v>
      </c>
      <c r="U16" s="24">
        <f t="shared" si="16"/>
        <v>0.10377082724349605</v>
      </c>
      <c r="V16" s="24">
        <f t="shared" si="17"/>
        <v>0.10657133129043242</v>
      </c>
      <c r="W16" s="24">
        <f t="shared" si="18"/>
        <v>0.10626624314178458</v>
      </c>
      <c r="X16" s="24">
        <f t="shared" si="19"/>
        <v>0.10436382754994743</v>
      </c>
      <c r="Y16" s="24">
        <f t="shared" si="20"/>
        <v>0.10188284518828451</v>
      </c>
      <c r="Z16" s="24">
        <f t="shared" si="21"/>
        <v>9.330183904167369E-2</v>
      </c>
      <c r="AA16" s="24">
        <f t="shared" si="22"/>
        <v>8.7028122624778312E-2</v>
      </c>
      <c r="AB16" s="24">
        <f t="shared" si="23"/>
        <v>8.5043017868960957E-2</v>
      </c>
      <c r="AD16" s="169" t="s">
        <v>90</v>
      </c>
      <c r="AE16" s="25">
        <f t="shared" si="24"/>
        <v>116.34622931253131</v>
      </c>
      <c r="AF16" s="25">
        <f t="shared" si="1"/>
        <v>117.79016256217396</v>
      </c>
      <c r="AG16" s="25">
        <f t="shared" si="2"/>
        <v>117.72210378299521</v>
      </c>
      <c r="AH16" s="25">
        <f t="shared" si="3"/>
        <v>102.07320277296361</v>
      </c>
      <c r="AI16" s="25">
        <f t="shared" si="4"/>
        <v>81.435194387605961</v>
      </c>
      <c r="AJ16" s="25">
        <f t="shared" si="5"/>
        <v>72.481862217682448</v>
      </c>
      <c r="AK16" s="25">
        <f t="shared" si="6"/>
        <v>80.703384162529218</v>
      </c>
      <c r="AL16" s="25">
        <f t="shared" si="7"/>
        <v>84.54251076964826</v>
      </c>
      <c r="AM16" s="25">
        <f t="shared" si="8"/>
        <v>99.941976987447703</v>
      </c>
      <c r="AN16" s="25">
        <f t="shared" si="9"/>
        <v>107.46740580285953</v>
      </c>
      <c r="AO16" s="25">
        <f t="shared" si="10"/>
        <v>113.82698251836838</v>
      </c>
      <c r="AP16" s="25">
        <f t="shared" si="11"/>
        <v>115.17749001942742</v>
      </c>
      <c r="AR16" s="169" t="s">
        <v>90</v>
      </c>
      <c r="AS16" s="25">
        <f>AE$29/'SFV+BESS'!$D$5*Q16</f>
        <v>0.50585317092404913</v>
      </c>
      <c r="AT16" s="25">
        <f>AF$29/'SFV+BESS'!$D$5*R16</f>
        <v>0.51213114157466944</v>
      </c>
      <c r="AU16" s="25">
        <f>AG$29/'SFV+BESS'!$D$5*S16</f>
        <v>0.51183523383910956</v>
      </c>
      <c r="AV16" s="25">
        <f>AH$29/'SFV+BESS'!$D$5*T16</f>
        <v>0.44379653379549394</v>
      </c>
      <c r="AW16" s="25">
        <f>AI$29/'SFV+BESS'!$D$5*U16</f>
        <v>0.35406606255480855</v>
      </c>
      <c r="AX16" s="25">
        <f>AJ$29/'SFV+BESS'!$D$5*V16</f>
        <v>0.31513853138122799</v>
      </c>
      <c r="AY16" s="25">
        <f>AK$29/'SFV+BESS'!$D$5*W16</f>
        <v>0.35088427896751834</v>
      </c>
      <c r="AZ16" s="25">
        <f>AL$29/'SFV+BESS'!$D$5*X16</f>
        <v>0.36757613378107934</v>
      </c>
      <c r="BA16" s="25">
        <f>AM$29/'SFV+BESS'!$D$5*Y16</f>
        <v>0.43453033472803348</v>
      </c>
      <c r="BB16" s="25">
        <f>AN$29/'SFV+BESS'!$D$5*Z16</f>
        <v>0.46724959044721537</v>
      </c>
      <c r="BC16" s="25">
        <f>AO$29/'SFV+BESS'!$D$5*AA16</f>
        <v>0.494899923992906</v>
      </c>
      <c r="BD16" s="25">
        <f>AP$29/'SFV+BESS'!$D$5*AB16</f>
        <v>0.50077169573664104</v>
      </c>
    </row>
    <row r="17" spans="1:56" ht="15.6">
      <c r="A17" s="167" t="s">
        <v>91</v>
      </c>
      <c r="B17" s="219">
        <v>815</v>
      </c>
      <c r="C17" s="219">
        <v>777</v>
      </c>
      <c r="D17" s="219">
        <v>744</v>
      </c>
      <c r="E17" s="219">
        <v>563</v>
      </c>
      <c r="F17" s="219">
        <v>413</v>
      </c>
      <c r="G17" s="219">
        <v>355</v>
      </c>
      <c r="H17" s="219">
        <v>415</v>
      </c>
      <c r="I17" s="219">
        <v>439</v>
      </c>
      <c r="J17" s="219">
        <v>524</v>
      </c>
      <c r="K17" s="219">
        <v>595</v>
      </c>
      <c r="L17" s="219">
        <v>730</v>
      </c>
      <c r="M17" s="219">
        <v>809</v>
      </c>
      <c r="N17" s="25">
        <v>13</v>
      </c>
      <c r="P17" s="167" t="s">
        <v>91</v>
      </c>
      <c r="Q17" s="24">
        <f t="shared" si="12"/>
        <v>8.9747825129391043E-2</v>
      </c>
      <c r="R17" s="24">
        <f t="shared" si="13"/>
        <v>9.4261797889118037E-2</v>
      </c>
      <c r="S17" s="24">
        <f t="shared" si="14"/>
        <v>0.10134859011033918</v>
      </c>
      <c r="T17" s="24">
        <f t="shared" si="15"/>
        <v>0.10841517427305988</v>
      </c>
      <c r="U17" s="24">
        <f t="shared" si="16"/>
        <v>0.12072493422975739</v>
      </c>
      <c r="V17" s="24">
        <f t="shared" si="17"/>
        <v>0.12087163772557032</v>
      </c>
      <c r="W17" s="24">
        <f t="shared" si="18"/>
        <v>0.11983829049956685</v>
      </c>
      <c r="X17" s="24">
        <f t="shared" si="19"/>
        <v>0.11540483701366983</v>
      </c>
      <c r="Y17" s="24">
        <f t="shared" si="20"/>
        <v>0.1096234309623431</v>
      </c>
      <c r="Z17" s="24">
        <f t="shared" si="21"/>
        <v>0.10038805466509196</v>
      </c>
      <c r="AA17" s="24">
        <f t="shared" si="22"/>
        <v>9.247529769445148E-2</v>
      </c>
      <c r="AB17" s="24">
        <f t="shared" si="23"/>
        <v>8.9234502536951241E-2</v>
      </c>
      <c r="AD17" s="169" t="s">
        <v>91</v>
      </c>
      <c r="AE17" s="25">
        <f t="shared" si="24"/>
        <v>126.09332033206519</v>
      </c>
      <c r="AF17" s="25">
        <f t="shared" si="1"/>
        <v>129.45255489506246</v>
      </c>
      <c r="AG17" s="25">
        <f t="shared" si="2"/>
        <v>129.56397221087045</v>
      </c>
      <c r="AH17" s="25">
        <f t="shared" si="3"/>
        <v>112.02185801399321</v>
      </c>
      <c r="AI17" s="25">
        <f t="shared" si="4"/>
        <v>94.740099386144408</v>
      </c>
      <c r="AJ17" s="25">
        <f t="shared" si="5"/>
        <v>82.20786289864941</v>
      </c>
      <c r="AK17" s="25">
        <f t="shared" si="6"/>
        <v>91.010609857200066</v>
      </c>
      <c r="AL17" s="25">
        <f t="shared" si="7"/>
        <v>93.486554730165196</v>
      </c>
      <c r="AM17" s="25">
        <f t="shared" si="8"/>
        <v>107.53510460251047</v>
      </c>
      <c r="AN17" s="25">
        <f t="shared" si="9"/>
        <v>115.62948725624128</v>
      </c>
      <c r="AO17" s="25">
        <f t="shared" si="10"/>
        <v>120.95152436449625</v>
      </c>
      <c r="AP17" s="25">
        <f t="shared" si="11"/>
        <v>120.85420158977533</v>
      </c>
      <c r="AR17" s="169" t="s">
        <v>91</v>
      </c>
      <c r="AS17" s="25">
        <f>AE$29/'SFV+BESS'!$D$5*Q17</f>
        <v>0.5482318275307182</v>
      </c>
      <c r="AT17" s="25">
        <f>AF$29/'SFV+BESS'!$D$5*R17</f>
        <v>0.56283719519592379</v>
      </c>
      <c r="AU17" s="25">
        <f>AG$29/'SFV+BESS'!$D$5*S17</f>
        <v>0.56332161830813243</v>
      </c>
      <c r="AV17" s="25">
        <f>AH$29/'SFV+BESS'!$D$5*T17</f>
        <v>0.48705155658257915</v>
      </c>
      <c r="AW17" s="25">
        <f>AI$29/'SFV+BESS'!$D$5*U17</f>
        <v>0.4119134755919322</v>
      </c>
      <c r="AX17" s="25">
        <f>AJ$29/'SFV+BESS'!$D$5*V17</f>
        <v>0.35742549086369313</v>
      </c>
      <c r="AY17" s="25">
        <f>AK$29/'SFV+BESS'!$D$5*W17</f>
        <v>0.39569830372695686</v>
      </c>
      <c r="AZ17" s="25">
        <f>AL$29/'SFV+BESS'!$D$5*X17</f>
        <v>0.40646328143550087</v>
      </c>
      <c r="BA17" s="25">
        <f>AM$29/'SFV+BESS'!$D$5*Y17</f>
        <v>0.4675439330543934</v>
      </c>
      <c r="BB17" s="25">
        <f>AN$29/'SFV+BESS'!$D$5*Z17</f>
        <v>0.50273690111409253</v>
      </c>
      <c r="BC17" s="25">
        <f>AO$29/'SFV+BESS'!$D$5*AA17</f>
        <v>0.52587619288911402</v>
      </c>
      <c r="BD17" s="25">
        <f>AP$29/'SFV+BESS'!$D$5*AB17</f>
        <v>0.52545305039032753</v>
      </c>
    </row>
    <row r="18" spans="1:56" ht="15.6">
      <c r="A18" s="167" t="s">
        <v>92</v>
      </c>
      <c r="B18" s="219">
        <v>862</v>
      </c>
      <c r="C18" s="219">
        <v>828</v>
      </c>
      <c r="D18" s="219">
        <v>790</v>
      </c>
      <c r="E18" s="219">
        <v>599</v>
      </c>
      <c r="F18" s="219">
        <v>449</v>
      </c>
      <c r="G18" s="219">
        <v>393</v>
      </c>
      <c r="H18" s="219">
        <v>453</v>
      </c>
      <c r="I18" s="219">
        <v>463</v>
      </c>
      <c r="J18" s="219">
        <v>535</v>
      </c>
      <c r="K18" s="219">
        <v>613</v>
      </c>
      <c r="L18" s="219">
        <v>763</v>
      </c>
      <c r="M18" s="219">
        <v>839</v>
      </c>
      <c r="N18" s="25">
        <v>14</v>
      </c>
      <c r="P18" s="167" t="s">
        <v>92</v>
      </c>
      <c r="Q18" s="24">
        <f t="shared" si="12"/>
        <v>9.4923466578570648E-2</v>
      </c>
      <c r="R18" s="24">
        <f t="shared" si="13"/>
        <v>0.10044886570423389</v>
      </c>
      <c r="S18" s="24">
        <f t="shared" si="14"/>
        <v>0.10761476638060209</v>
      </c>
      <c r="T18" s="24">
        <f t="shared" si="15"/>
        <v>0.11534758328519161</v>
      </c>
      <c r="U18" s="24">
        <f t="shared" si="16"/>
        <v>0.13124817304881614</v>
      </c>
      <c r="V18" s="24">
        <f t="shared" si="17"/>
        <v>0.13381001021450459</v>
      </c>
      <c r="W18" s="24">
        <f t="shared" si="18"/>
        <v>0.13081143517181634</v>
      </c>
      <c r="X18" s="24">
        <f t="shared" si="19"/>
        <v>0.12171398527865405</v>
      </c>
      <c r="Y18" s="24">
        <f t="shared" si="20"/>
        <v>0.11192468619246862</v>
      </c>
      <c r="Z18" s="24">
        <f t="shared" si="21"/>
        <v>0.10342500421798549</v>
      </c>
      <c r="AA18" s="24">
        <f t="shared" si="22"/>
        <v>9.6655687864200659E-2</v>
      </c>
      <c r="AB18" s="24">
        <f t="shared" si="23"/>
        <v>9.2543569380101484E-2</v>
      </c>
      <c r="AD18" s="169" t="s">
        <v>92</v>
      </c>
      <c r="AE18" s="25">
        <f t="shared" si="24"/>
        <v>133.36495966409839</v>
      </c>
      <c r="AF18" s="25">
        <f t="shared" si="1"/>
        <v>137.94944073759552</v>
      </c>
      <c r="AG18" s="25">
        <f t="shared" si="2"/>
        <v>137.5746479120802</v>
      </c>
      <c r="AH18" s="25">
        <f t="shared" si="3"/>
        <v>119.18488978753452</v>
      </c>
      <c r="AI18" s="25">
        <f t="shared" si="4"/>
        <v>102.99831628178896</v>
      </c>
      <c r="AJ18" s="25">
        <f t="shared" si="5"/>
        <v>91.007577800476668</v>
      </c>
      <c r="AK18" s="25">
        <f t="shared" si="6"/>
        <v>99.344111482678628</v>
      </c>
      <c r="AL18" s="25">
        <f t="shared" si="7"/>
        <v>98.597436993317743</v>
      </c>
      <c r="AM18" s="25">
        <f t="shared" si="8"/>
        <v>109.7925209205021</v>
      </c>
      <c r="AN18" s="25">
        <f t="shared" si="9"/>
        <v>119.12752216483345</v>
      </c>
      <c r="AO18" s="25">
        <f t="shared" si="10"/>
        <v>126.41919601385018</v>
      </c>
      <c r="AP18" s="25">
        <f t="shared" si="11"/>
        <v>125.33581598741843</v>
      </c>
      <c r="AR18" s="169" t="s">
        <v>92</v>
      </c>
      <c r="AS18" s="25">
        <f>AE$29/'SFV+BESS'!$D$5*Q18</f>
        <v>0.57984765071347133</v>
      </c>
      <c r="AT18" s="25">
        <f>AF$29/'SFV+BESS'!$D$5*R18</f>
        <v>0.59978017711998055</v>
      </c>
      <c r="AU18" s="25">
        <f>AG$29/'SFV+BESS'!$D$5*S18</f>
        <v>0.59815064309600086</v>
      </c>
      <c r="AV18" s="25">
        <f>AH$29/'SFV+BESS'!$D$5*T18</f>
        <v>0.51819517298928053</v>
      </c>
      <c r="AW18" s="25">
        <f>AI$29/'SFV+BESS'!$D$5*U18</f>
        <v>0.44781876644256069</v>
      </c>
      <c r="AX18" s="25">
        <f>AJ$29/'SFV+BESS'!$D$5*V18</f>
        <v>0.39568512087163765</v>
      </c>
      <c r="AY18" s="25">
        <f>AK$29/'SFV+BESS'!$D$5*W18</f>
        <v>0.43193091948990708</v>
      </c>
      <c r="AZ18" s="25">
        <f>AL$29/'SFV+BESS'!$D$5*X18</f>
        <v>0.42868450866659885</v>
      </c>
      <c r="BA18" s="25">
        <f>AM$29/'SFV+BESS'!$D$5*Y18</f>
        <v>0.47735878661087872</v>
      </c>
      <c r="BB18" s="25">
        <f>AN$29/'SFV+BESS'!$D$5*Z18</f>
        <v>0.51794574854275421</v>
      </c>
      <c r="BC18" s="25">
        <f>AO$29/'SFV+BESS'!$D$5*AA18</f>
        <v>0.54964867832108777</v>
      </c>
      <c r="BD18" s="25">
        <f>AP$29/'SFV+BESS'!$D$5*AB18</f>
        <v>0.54493833038008022</v>
      </c>
    </row>
    <row r="19" spans="1:56" ht="15.6">
      <c r="A19" s="167" t="s">
        <v>93</v>
      </c>
      <c r="B19" s="219">
        <v>877</v>
      </c>
      <c r="C19" s="219">
        <v>850</v>
      </c>
      <c r="D19" s="219">
        <v>805</v>
      </c>
      <c r="E19" s="219">
        <v>613</v>
      </c>
      <c r="F19" s="219">
        <v>457</v>
      </c>
      <c r="G19" s="219">
        <v>405</v>
      </c>
      <c r="H19" s="219">
        <v>461</v>
      </c>
      <c r="I19" s="219">
        <v>468</v>
      </c>
      <c r="J19" s="219">
        <v>531</v>
      </c>
      <c r="K19" s="219">
        <v>618</v>
      </c>
      <c r="L19" s="219">
        <v>768</v>
      </c>
      <c r="M19" s="219">
        <v>856</v>
      </c>
      <c r="N19" s="25">
        <v>15</v>
      </c>
      <c r="P19" s="167" t="s">
        <v>93</v>
      </c>
      <c r="Q19" s="24">
        <f t="shared" si="12"/>
        <v>9.6575267041074775E-2</v>
      </c>
      <c r="R19" s="24">
        <f t="shared" si="13"/>
        <v>0.1031177969185976</v>
      </c>
      <c r="S19" s="24">
        <f t="shared" si="14"/>
        <v>0.10965808472960087</v>
      </c>
      <c r="T19" s="24">
        <f t="shared" si="15"/>
        <v>0.11804352012324283</v>
      </c>
      <c r="U19" s="24">
        <f t="shared" si="16"/>
        <v>0.13358667056416251</v>
      </c>
      <c r="V19" s="24">
        <f t="shared" si="17"/>
        <v>0.13789581205311544</v>
      </c>
      <c r="W19" s="24">
        <f t="shared" si="18"/>
        <v>0.13312157089228993</v>
      </c>
      <c r="X19" s="24">
        <f t="shared" si="19"/>
        <v>0.12302839116719243</v>
      </c>
      <c r="Y19" s="24">
        <f t="shared" si="20"/>
        <v>0.11108786610878661</v>
      </c>
      <c r="Z19" s="24">
        <f t="shared" si="21"/>
        <v>0.10426860131601147</v>
      </c>
      <c r="AA19" s="24">
        <f t="shared" si="22"/>
        <v>9.7289080314162654E-2</v>
      </c>
      <c r="AB19" s="24">
        <f t="shared" si="23"/>
        <v>9.4418707257886605E-2</v>
      </c>
      <c r="AD19" s="169" t="s">
        <v>93</v>
      </c>
      <c r="AE19" s="25">
        <f t="shared" si="24"/>
        <v>135.68569562113026</v>
      </c>
      <c r="AF19" s="25">
        <f t="shared" si="1"/>
        <v>141.61476404221764</v>
      </c>
      <c r="AG19" s="25">
        <f t="shared" si="2"/>
        <v>140.18682477117034</v>
      </c>
      <c r="AH19" s="25">
        <f t="shared" si="3"/>
        <v>121.97051325502281</v>
      </c>
      <c r="AI19" s="25">
        <f t="shared" si="4"/>
        <v>104.83347559193217</v>
      </c>
      <c r="AJ19" s="25">
        <f t="shared" si="5"/>
        <v>93.786435137895808</v>
      </c>
      <c r="AK19" s="25">
        <f t="shared" si="6"/>
        <v>101.09853287751623</v>
      </c>
      <c r="AL19" s="25">
        <f t="shared" si="7"/>
        <v>99.66220413147451</v>
      </c>
      <c r="AM19" s="25">
        <f t="shared" si="8"/>
        <v>108.97164225941424</v>
      </c>
      <c r="AN19" s="25">
        <f t="shared" si="9"/>
        <v>120.09919852833127</v>
      </c>
      <c r="AO19" s="25">
        <f t="shared" si="10"/>
        <v>127.24763111223714</v>
      </c>
      <c r="AP19" s="25">
        <f t="shared" si="11"/>
        <v>127.87539747941616</v>
      </c>
      <c r="AR19" s="169" t="s">
        <v>93</v>
      </c>
      <c r="AS19" s="25">
        <f>AE$29/'SFV+BESS'!$D$5*Q19</f>
        <v>0.58993780704839249</v>
      </c>
      <c r="AT19" s="25">
        <f>AF$29/'SFV+BESS'!$D$5*R19</f>
        <v>0.61571636540094632</v>
      </c>
      <c r="AU19" s="25">
        <f>AG$29/'SFV+BESS'!$D$5*S19</f>
        <v>0.60950793378769708</v>
      </c>
      <c r="AV19" s="25">
        <f>AH$29/'SFV+BESS'!$D$5*T19</f>
        <v>0.53030657936966441</v>
      </c>
      <c r="AW19" s="25">
        <f>AI$29/'SFV+BESS'!$D$5*U19</f>
        <v>0.45579771996492247</v>
      </c>
      <c r="AX19" s="25">
        <f>AJ$29/'SFV+BESS'!$D$5*V19</f>
        <v>0.40776710929519921</v>
      </c>
      <c r="AY19" s="25">
        <f>AK$29/'SFV+BESS'!$D$5*W19</f>
        <v>0.43955883859789668</v>
      </c>
      <c r="AZ19" s="25">
        <f>AL$29/'SFV+BESS'!$D$5*X19</f>
        <v>0.43331393100641091</v>
      </c>
      <c r="BA19" s="25">
        <f>AM$29/'SFV+BESS'!$D$5*Y19</f>
        <v>0.47378974895397497</v>
      </c>
      <c r="BB19" s="25">
        <f>AN$29/'SFV+BESS'!$D$5*Z19</f>
        <v>0.52217042838404903</v>
      </c>
      <c r="BC19" s="25">
        <f>AO$29/'SFV+BESS'!$D$5*AA19</f>
        <v>0.55325057005320499</v>
      </c>
      <c r="BD19" s="25">
        <f>AP$29/'SFV+BESS'!$D$5*AB19</f>
        <v>0.55597998904093993</v>
      </c>
    </row>
    <row r="20" spans="1:56" ht="15.6">
      <c r="A20" s="167" t="s">
        <v>94</v>
      </c>
      <c r="B20" s="219">
        <v>865</v>
      </c>
      <c r="C20" s="219">
        <v>837</v>
      </c>
      <c r="D20" s="219">
        <v>792</v>
      </c>
      <c r="E20" s="219">
        <v>601</v>
      </c>
      <c r="F20" s="219">
        <v>436</v>
      </c>
      <c r="G20" s="219">
        <v>391</v>
      </c>
      <c r="H20" s="219">
        <v>443</v>
      </c>
      <c r="I20" s="219">
        <v>454</v>
      </c>
      <c r="J20" s="219">
        <v>502</v>
      </c>
      <c r="K20" s="219">
        <v>593</v>
      </c>
      <c r="L20" s="219">
        <v>741</v>
      </c>
      <c r="M20" s="219">
        <v>846</v>
      </c>
      <c r="N20" s="25">
        <v>16</v>
      </c>
      <c r="P20" s="167" t="s">
        <v>94</v>
      </c>
      <c r="Q20" s="24">
        <f t="shared" si="12"/>
        <v>9.5253826671071462E-2</v>
      </c>
      <c r="R20" s="24">
        <f t="shared" si="13"/>
        <v>0.10154070120101905</v>
      </c>
      <c r="S20" s="24">
        <f t="shared" si="14"/>
        <v>0.10788720882713526</v>
      </c>
      <c r="T20" s="24">
        <f t="shared" si="15"/>
        <v>0.11573271711919893</v>
      </c>
      <c r="U20" s="24">
        <f t="shared" si="16"/>
        <v>0.12744811458637825</v>
      </c>
      <c r="V20" s="24">
        <f t="shared" si="17"/>
        <v>0.13312904324140279</v>
      </c>
      <c r="W20" s="24">
        <f t="shared" si="18"/>
        <v>0.12792376552122436</v>
      </c>
      <c r="X20" s="24">
        <f t="shared" si="19"/>
        <v>0.11934805467928496</v>
      </c>
      <c r="Y20" s="24">
        <f t="shared" si="20"/>
        <v>0.10502092050209205</v>
      </c>
      <c r="Z20" s="24">
        <f t="shared" si="21"/>
        <v>0.10005061582588155</v>
      </c>
      <c r="AA20" s="24">
        <f t="shared" si="22"/>
        <v>9.3868761084367869E-2</v>
      </c>
      <c r="AB20" s="24">
        <f t="shared" si="23"/>
        <v>9.3315684976836538E-2</v>
      </c>
      <c r="AD20" s="169" t="s">
        <v>94</v>
      </c>
      <c r="AE20" s="25">
        <f t="shared" si="24"/>
        <v>133.82910685550476</v>
      </c>
      <c r="AF20" s="25">
        <f t="shared" si="1"/>
        <v>139.44889118039549</v>
      </c>
      <c r="AG20" s="25">
        <f t="shared" si="2"/>
        <v>137.92293815995887</v>
      </c>
      <c r="AH20" s="25">
        <f t="shared" si="3"/>
        <v>119.58283599717571</v>
      </c>
      <c r="AI20" s="25">
        <f t="shared" si="4"/>
        <v>100.01618240280619</v>
      </c>
      <c r="AJ20" s="25">
        <f t="shared" si="5"/>
        <v>90.544434910906816</v>
      </c>
      <c r="AK20" s="25">
        <f t="shared" si="6"/>
        <v>97.151084739131633</v>
      </c>
      <c r="AL20" s="25">
        <f t="shared" si="7"/>
        <v>96.680856144635527</v>
      </c>
      <c r="AM20" s="25">
        <f t="shared" si="8"/>
        <v>103.0202719665272</v>
      </c>
      <c r="AN20" s="25">
        <f t="shared" si="9"/>
        <v>115.24081671084214</v>
      </c>
      <c r="AO20" s="25">
        <f t="shared" si="10"/>
        <v>122.77408158094755</v>
      </c>
      <c r="AP20" s="25">
        <f t="shared" si="11"/>
        <v>126.38152601353515</v>
      </c>
      <c r="AR20" s="169" t="s">
        <v>94</v>
      </c>
      <c r="AS20" s="25">
        <f>AE$29/'SFV+BESS'!$D$5*Q20</f>
        <v>0.58186568198045541</v>
      </c>
      <c r="AT20" s="25">
        <f>AF$29/'SFV+BESS'!$D$5*R20</f>
        <v>0.60629952687128474</v>
      </c>
      <c r="AU20" s="25">
        <f>AG$29/'SFV+BESS'!$D$5*S20</f>
        <v>0.59966494852156038</v>
      </c>
      <c r="AV20" s="25">
        <f>AH$29/'SFV+BESS'!$D$5*T20</f>
        <v>0.51992537390076388</v>
      </c>
      <c r="AW20" s="25">
        <f>AI$29/'SFV+BESS'!$D$5*U20</f>
        <v>0.43485296696872261</v>
      </c>
      <c r="AX20" s="25">
        <f>AJ$29/'SFV+BESS'!$D$5*V20</f>
        <v>0.39367145613437743</v>
      </c>
      <c r="AY20" s="25">
        <f>AK$29/'SFV+BESS'!$D$5*W20</f>
        <v>0.42239602060492015</v>
      </c>
      <c r="AZ20" s="25">
        <f>AL$29/'SFV+BESS'!$D$5*X20</f>
        <v>0.42035154845493705</v>
      </c>
      <c r="BA20" s="25">
        <f>AM$29/'SFV+BESS'!$D$5*Y20</f>
        <v>0.44791422594142266</v>
      </c>
      <c r="BB20" s="25">
        <f>AN$29/'SFV+BESS'!$D$5*Z20</f>
        <v>0.5010470291775746</v>
      </c>
      <c r="BC20" s="25">
        <f>AO$29/'SFV+BESS'!$D$5*AA20</f>
        <v>0.53380035469977194</v>
      </c>
      <c r="BD20" s="25">
        <f>AP$29/'SFV+BESS'!$D$5*AB20</f>
        <v>0.54948489571102244</v>
      </c>
    </row>
    <row r="21" spans="1:56" ht="15.6">
      <c r="A21" s="167" t="s">
        <v>95</v>
      </c>
      <c r="B21" s="219">
        <v>831</v>
      </c>
      <c r="C21" s="219">
        <v>800</v>
      </c>
      <c r="D21" s="219">
        <v>747</v>
      </c>
      <c r="E21" s="219">
        <v>559</v>
      </c>
      <c r="F21" s="219">
        <v>392</v>
      </c>
      <c r="G21" s="219">
        <v>349</v>
      </c>
      <c r="H21" s="219">
        <v>406</v>
      </c>
      <c r="I21" s="219">
        <v>404</v>
      </c>
      <c r="J21" s="219">
        <v>459</v>
      </c>
      <c r="K21" s="219">
        <v>550</v>
      </c>
      <c r="L21" s="219">
        <v>699</v>
      </c>
      <c r="M21" s="219">
        <v>805</v>
      </c>
      <c r="N21" s="25">
        <v>17</v>
      </c>
      <c r="P21" s="167" t="s">
        <v>95</v>
      </c>
      <c r="Q21" s="24">
        <f t="shared" si="12"/>
        <v>9.1509745622728775E-2</v>
      </c>
      <c r="R21" s="24">
        <f t="shared" si="13"/>
        <v>9.7052044158680087E-2</v>
      </c>
      <c r="S21" s="24">
        <f t="shared" si="14"/>
        <v>0.10175725378013895</v>
      </c>
      <c r="T21" s="24">
        <f t="shared" si="15"/>
        <v>0.10764490660504525</v>
      </c>
      <c r="U21" s="24">
        <f t="shared" si="16"/>
        <v>0.11458637825197311</v>
      </c>
      <c r="V21" s="24">
        <f t="shared" si="17"/>
        <v>0.11882873680626489</v>
      </c>
      <c r="W21" s="24">
        <f t="shared" si="18"/>
        <v>0.11723938781403408</v>
      </c>
      <c r="X21" s="24">
        <f t="shared" si="19"/>
        <v>0.10620399579390116</v>
      </c>
      <c r="Y21" s="24">
        <f t="shared" si="20"/>
        <v>9.6025104602510458E-2</v>
      </c>
      <c r="Z21" s="24">
        <f t="shared" si="21"/>
        <v>9.2795680782858103E-2</v>
      </c>
      <c r="AA21" s="24">
        <f t="shared" si="22"/>
        <v>8.8548264504687099E-2</v>
      </c>
      <c r="AB21" s="24">
        <f t="shared" si="23"/>
        <v>8.8793293624531214E-2</v>
      </c>
      <c r="AD21" s="169" t="s">
        <v>95</v>
      </c>
      <c r="AE21" s="25">
        <f t="shared" si="24"/>
        <v>128.56877201956584</v>
      </c>
      <c r="AF21" s="25">
        <f t="shared" si="1"/>
        <v>133.28448380444013</v>
      </c>
      <c r="AG21" s="25">
        <f t="shared" si="2"/>
        <v>130.08640758268848</v>
      </c>
      <c r="AH21" s="25">
        <f t="shared" si="3"/>
        <v>111.22596559471084</v>
      </c>
      <c r="AI21" s="25">
        <f t="shared" si="4"/>
        <v>89.922806197018417</v>
      </c>
      <c r="AJ21" s="25">
        <f t="shared" si="5"/>
        <v>80.818434229939839</v>
      </c>
      <c r="AK21" s="25">
        <f t="shared" si="6"/>
        <v>89.03688578800778</v>
      </c>
      <c r="AL21" s="25">
        <f t="shared" si="7"/>
        <v>86.033184763067752</v>
      </c>
      <c r="AM21" s="25">
        <f t="shared" si="8"/>
        <v>94.195826359832637</v>
      </c>
      <c r="AN21" s="25">
        <f t="shared" si="9"/>
        <v>106.88439998476083</v>
      </c>
      <c r="AO21" s="25">
        <f t="shared" si="10"/>
        <v>115.81522675449709</v>
      </c>
      <c r="AP21" s="25">
        <f t="shared" si="11"/>
        <v>120.25665300342291</v>
      </c>
      <c r="AR21" s="169" t="s">
        <v>95</v>
      </c>
      <c r="AS21" s="25">
        <f>AE$29/'SFV+BESS'!$D$5*Q21</f>
        <v>0.55899466095463413</v>
      </c>
      <c r="AT21" s="25">
        <f>AF$29/'SFV+BESS'!$D$5*R21</f>
        <v>0.57949775567147876</v>
      </c>
      <c r="AU21" s="25">
        <f>AG$29/'SFV+BESS'!$D$5*S21</f>
        <v>0.56559307644647172</v>
      </c>
      <c r="AV21" s="25">
        <f>AH$29/'SFV+BESS'!$D$5*T21</f>
        <v>0.48359115475961234</v>
      </c>
      <c r="AW21" s="25">
        <f>AI$29/'SFV+BESS'!$D$5*U21</f>
        <v>0.39096872259573223</v>
      </c>
      <c r="AX21" s="25">
        <f>AJ$29/'SFV+BESS'!$D$5*V21</f>
        <v>0.35138449665191235</v>
      </c>
      <c r="AY21" s="25">
        <f>AK$29/'SFV+BESS'!$D$5*W21</f>
        <v>0.38711689473046862</v>
      </c>
      <c r="AZ21" s="25">
        <f>AL$29/'SFV+BESS'!$D$5*X21</f>
        <v>0.37405732505681627</v>
      </c>
      <c r="BA21" s="25">
        <f>AM$29/'SFV+BESS'!$D$5*Y21</f>
        <v>0.40954707112970717</v>
      </c>
      <c r="BB21" s="25">
        <f>AN$29/'SFV+BESS'!$D$5*Z21</f>
        <v>0.46471478254243848</v>
      </c>
      <c r="BC21" s="25">
        <f>AO$29/'SFV+BESS'!$D$5*AA21</f>
        <v>0.50354446414998733</v>
      </c>
      <c r="BD21" s="25">
        <f>AP$29/'SFV+BESS'!$D$5*AB21</f>
        <v>0.52285501305836057</v>
      </c>
    </row>
    <row r="22" spans="1:56" ht="15.6">
      <c r="A22" s="167" t="s">
        <v>96</v>
      </c>
      <c r="B22" s="219">
        <v>772</v>
      </c>
      <c r="C22" s="219">
        <v>739</v>
      </c>
      <c r="D22" s="219">
        <v>679</v>
      </c>
      <c r="E22" s="219">
        <v>495</v>
      </c>
      <c r="F22" s="219">
        <v>315</v>
      </c>
      <c r="G22" s="219">
        <v>273</v>
      </c>
      <c r="H22" s="219">
        <v>333</v>
      </c>
      <c r="I22" s="219">
        <v>345</v>
      </c>
      <c r="J22" s="219">
        <v>407</v>
      </c>
      <c r="K22" s="219">
        <v>488</v>
      </c>
      <c r="L22" s="219">
        <v>652</v>
      </c>
      <c r="M22" s="219">
        <v>742</v>
      </c>
      <c r="N22" s="25">
        <v>18</v>
      </c>
      <c r="P22" s="167" t="s">
        <v>96</v>
      </c>
      <c r="Q22" s="24">
        <f t="shared" si="12"/>
        <v>8.5012663803545871E-2</v>
      </c>
      <c r="R22" s="24">
        <f t="shared" si="13"/>
        <v>8.9651825791580736E-2</v>
      </c>
      <c r="S22" s="24">
        <f t="shared" si="14"/>
        <v>9.2494210598011176E-2</v>
      </c>
      <c r="T22" s="24">
        <f t="shared" si="15"/>
        <v>9.5320623916811092E-2</v>
      </c>
      <c r="U22" s="24">
        <f t="shared" si="16"/>
        <v>9.2078339666764097E-2</v>
      </c>
      <c r="V22" s="24">
        <f t="shared" si="17"/>
        <v>9.2951991828396321E-2</v>
      </c>
      <c r="W22" s="24">
        <f t="shared" si="18"/>
        <v>9.6159399364712683E-2</v>
      </c>
      <c r="X22" s="24">
        <f t="shared" si="19"/>
        <v>9.069400630914827E-2</v>
      </c>
      <c r="Y22" s="24">
        <f t="shared" si="20"/>
        <v>8.5146443514644357E-2</v>
      </c>
      <c r="Z22" s="24">
        <f t="shared" si="21"/>
        <v>8.2335076767335924E-2</v>
      </c>
      <c r="AA22" s="24">
        <f t="shared" si="22"/>
        <v>8.2594375475044335E-2</v>
      </c>
      <c r="AB22" s="24">
        <f t="shared" si="23"/>
        <v>8.1844253253915727E-2</v>
      </c>
      <c r="AD22" s="169" t="s">
        <v>96</v>
      </c>
      <c r="AE22" s="25">
        <f t="shared" si="24"/>
        <v>119.44054392190715</v>
      </c>
      <c r="AF22" s="25">
        <f t="shared" si="1"/>
        <v>123.12154191435157</v>
      </c>
      <c r="AG22" s="25">
        <f t="shared" si="2"/>
        <v>118.24453915481324</v>
      </c>
      <c r="AH22" s="25">
        <f t="shared" si="3"/>
        <v>98.491686886192966</v>
      </c>
      <c r="AI22" s="25">
        <f t="shared" si="4"/>
        <v>72.259397836889789</v>
      </c>
      <c r="AJ22" s="25">
        <f t="shared" si="5"/>
        <v>63.219004426285323</v>
      </c>
      <c r="AK22" s="25">
        <f t="shared" si="6"/>
        <v>73.027790560114767</v>
      </c>
      <c r="AL22" s="25">
        <f t="shared" si="7"/>
        <v>73.46893253281776</v>
      </c>
      <c r="AM22" s="25">
        <f t="shared" si="8"/>
        <v>83.52440376569038</v>
      </c>
      <c r="AN22" s="25">
        <f t="shared" si="9"/>
        <v>94.835613077387805</v>
      </c>
      <c r="AO22" s="25">
        <f t="shared" si="10"/>
        <v>108.02793682965967</v>
      </c>
      <c r="AP22" s="25">
        <f t="shared" si="11"/>
        <v>110.84526276837242</v>
      </c>
      <c r="AR22" s="169" t="s">
        <v>96</v>
      </c>
      <c r="AS22" s="25">
        <f>AE$29/'SFV+BESS'!$D$5*Q22</f>
        <v>0.51930671270394413</v>
      </c>
      <c r="AT22" s="25">
        <f>AF$29/'SFV+BESS'!$D$5*R22</f>
        <v>0.5353110518015286</v>
      </c>
      <c r="AU22" s="25">
        <f>AG$29/'SFV+BESS'!$D$5*S22</f>
        <v>0.51410669197744885</v>
      </c>
      <c r="AV22" s="25">
        <f>AH$29/'SFV+BESS'!$D$5*T22</f>
        <v>0.42822472559214331</v>
      </c>
      <c r="AW22" s="25">
        <f>AI$29/'SFV+BESS'!$D$5*U22</f>
        <v>0.31417129494299911</v>
      </c>
      <c r="AX22" s="25">
        <f>AJ$29/'SFV+BESS'!$D$5*V22</f>
        <v>0.27486523663602314</v>
      </c>
      <c r="AY22" s="25">
        <f>AK$29/'SFV+BESS'!$D$5*W22</f>
        <v>0.31751213287006419</v>
      </c>
      <c r="AZ22" s="25">
        <f>AL$29/'SFV+BESS'!$D$5*X22</f>
        <v>0.31943014144703369</v>
      </c>
      <c r="BA22" s="25">
        <f>AM$29/'SFV+BESS'!$D$5*Y22</f>
        <v>0.36314958158995825</v>
      </c>
      <c r="BB22" s="25">
        <f>AN$29/'SFV+BESS'!$D$5*Z22</f>
        <v>0.41232875251038181</v>
      </c>
      <c r="BC22" s="25">
        <f>AO$29/'SFV+BESS'!$D$5*AA22</f>
        <v>0.46968668186808543</v>
      </c>
      <c r="BD22" s="25">
        <f>AP$29/'SFV+BESS'!$D$5*AB22</f>
        <v>0.48193592507988015</v>
      </c>
    </row>
    <row r="23" spans="1:56" ht="15.6">
      <c r="A23" s="167" t="s">
        <v>97</v>
      </c>
      <c r="B23" s="219">
        <v>677</v>
      </c>
      <c r="C23" s="219">
        <v>635</v>
      </c>
      <c r="D23" s="219">
        <v>558</v>
      </c>
      <c r="E23" s="219">
        <v>321</v>
      </c>
      <c r="F23" s="219">
        <v>93</v>
      </c>
      <c r="G23" s="219">
        <v>67</v>
      </c>
      <c r="H23" s="219">
        <v>104</v>
      </c>
      <c r="I23" s="219">
        <v>208</v>
      </c>
      <c r="J23" s="219">
        <v>296</v>
      </c>
      <c r="K23" s="219">
        <v>388</v>
      </c>
      <c r="L23" s="219">
        <v>556</v>
      </c>
      <c r="M23" s="219">
        <v>648</v>
      </c>
      <c r="N23" s="25">
        <v>19</v>
      </c>
      <c r="P23" s="167" t="s">
        <v>97</v>
      </c>
      <c r="Q23" s="24">
        <f t="shared" si="12"/>
        <v>7.4551260874353042E-2</v>
      </c>
      <c r="R23" s="24">
        <f t="shared" si="13"/>
        <v>7.7035060050952328E-2</v>
      </c>
      <c r="S23" s="24">
        <f t="shared" si="14"/>
        <v>7.6011442582754399E-2</v>
      </c>
      <c r="T23" s="24">
        <f t="shared" si="15"/>
        <v>6.1813980358174467E-2</v>
      </c>
      <c r="U23" s="24">
        <f t="shared" si="16"/>
        <v>2.7185033615901782E-2</v>
      </c>
      <c r="V23" s="24">
        <f t="shared" si="17"/>
        <v>2.2812393598910453E-2</v>
      </c>
      <c r="W23" s="24">
        <f t="shared" si="18"/>
        <v>3.003176436615651E-2</v>
      </c>
      <c r="X23" s="24">
        <f t="shared" si="19"/>
        <v>5.4679284963196635E-2</v>
      </c>
      <c r="Y23" s="24">
        <f t="shared" si="20"/>
        <v>6.1924686192468617E-2</v>
      </c>
      <c r="Z23" s="24">
        <f t="shared" si="21"/>
        <v>6.5463134806816259E-2</v>
      </c>
      <c r="AA23" s="24">
        <f t="shared" si="22"/>
        <v>7.0433240435774008E-2</v>
      </c>
      <c r="AB23" s="24">
        <f t="shared" si="23"/>
        <v>7.1475843812044998E-2</v>
      </c>
      <c r="AD23" s="169" t="s">
        <v>97</v>
      </c>
      <c r="AE23" s="25">
        <f t="shared" si="24"/>
        <v>104.74254952737193</v>
      </c>
      <c r="AF23" s="25">
        <f t="shared" si="1"/>
        <v>105.79455901977435</v>
      </c>
      <c r="AG23" s="25">
        <f t="shared" si="2"/>
        <v>97.172979158152856</v>
      </c>
      <c r="AH23" s="25">
        <f t="shared" si="3"/>
        <v>63.87036664740998</v>
      </c>
      <c r="AI23" s="25">
        <f t="shared" si="4"/>
        <v>21.333726980415083</v>
      </c>
      <c r="AJ23" s="25">
        <f t="shared" si="5"/>
        <v>15.51528680059017</v>
      </c>
      <c r="AK23" s="25">
        <f t="shared" si="6"/>
        <v>22.80747813288869</v>
      </c>
      <c r="AL23" s="25">
        <f t="shared" si="7"/>
        <v>44.294312947322005</v>
      </c>
      <c r="AM23" s="25">
        <f t="shared" si="8"/>
        <v>60.745020920502093</v>
      </c>
      <c r="AN23" s="25">
        <f t="shared" si="9"/>
        <v>75.402085807431277</v>
      </c>
      <c r="AO23" s="25">
        <f t="shared" si="10"/>
        <v>92.121982940630019</v>
      </c>
      <c r="AP23" s="25">
        <f t="shared" si="11"/>
        <v>96.802870989090735</v>
      </c>
      <c r="AR23" s="169" t="s">
        <v>97</v>
      </c>
      <c r="AS23" s="25">
        <f>AE$29/'SFV+BESS'!$D$5*Q23</f>
        <v>0.45540238924944321</v>
      </c>
      <c r="AT23" s="25">
        <f>AF$29/'SFV+BESS'!$D$5*R23</f>
        <v>0.45997634356423633</v>
      </c>
      <c r="AU23" s="25">
        <f>AG$29/'SFV+BESS'!$D$5*S23</f>
        <v>0.42249121373109938</v>
      </c>
      <c r="AV23" s="25">
        <f>AH$29/'SFV+BESS'!$D$5*T23</f>
        <v>0.2776972462930869</v>
      </c>
      <c r="AW23" s="25">
        <f>AI$29/'SFV+BESS'!$D$5*U23</f>
        <v>9.2755334697456879E-2</v>
      </c>
      <c r="AX23" s="25">
        <f>AJ$29/'SFV+BESS'!$D$5*V23</f>
        <v>6.7457768698218137E-2</v>
      </c>
      <c r="AY23" s="25">
        <f>AK$29/'SFV+BESS'!$D$5*W23</f>
        <v>9.9162948403863874E-2</v>
      </c>
      <c r="AZ23" s="25">
        <f>AL$29/'SFV+BESS'!$D$5*X23</f>
        <v>0.19258396933618263</v>
      </c>
      <c r="BA23" s="25">
        <f>AM$29/'SFV+BESS'!$D$5*Y23</f>
        <v>0.26410878661087867</v>
      </c>
      <c r="BB23" s="25">
        <f>AN$29/'SFV+BESS'!$D$5*Z23</f>
        <v>0.32783515568448385</v>
      </c>
      <c r="BC23" s="25">
        <f>AO$29/'SFV+BESS'!$D$5*AA23</f>
        <v>0.40053036061143488</v>
      </c>
      <c r="BD23" s="25">
        <f>AP$29/'SFV+BESS'!$D$5*AB23</f>
        <v>0.4208820477786554</v>
      </c>
    </row>
    <row r="24" spans="1:56" ht="15.6">
      <c r="A24" s="167" t="s">
        <v>98</v>
      </c>
      <c r="B24" s="219">
        <v>526</v>
      </c>
      <c r="C24" s="219">
        <v>452</v>
      </c>
      <c r="D24" s="219">
        <v>212</v>
      </c>
      <c r="E24" s="219">
        <v>1</v>
      </c>
      <c r="F24" s="219">
        <v>0</v>
      </c>
      <c r="G24" s="219">
        <v>0</v>
      </c>
      <c r="H24" s="219">
        <v>0</v>
      </c>
      <c r="I24" s="219">
        <v>0</v>
      </c>
      <c r="J24" s="219">
        <v>45</v>
      </c>
      <c r="K24" s="219">
        <v>137</v>
      </c>
      <c r="L24" s="219">
        <v>364</v>
      </c>
      <c r="M24" s="219">
        <v>494</v>
      </c>
      <c r="N24" s="25">
        <v>20</v>
      </c>
      <c r="P24" s="167" t="s">
        <v>98</v>
      </c>
      <c r="Q24" s="24">
        <f t="shared" si="12"/>
        <v>5.7923136218478138E-2</v>
      </c>
      <c r="R24" s="24">
        <f t="shared" si="13"/>
        <v>5.4834404949654254E-2</v>
      </c>
      <c r="S24" s="24">
        <f t="shared" si="14"/>
        <v>2.8878899332516007E-2</v>
      </c>
      <c r="T24" s="24">
        <f t="shared" si="15"/>
        <v>1.9256691700365877E-4</v>
      </c>
      <c r="U24" s="24">
        <f t="shared" si="16"/>
        <v>0</v>
      </c>
      <c r="V24" s="24">
        <f t="shared" si="17"/>
        <v>0</v>
      </c>
      <c r="W24" s="24">
        <f t="shared" si="18"/>
        <v>0</v>
      </c>
      <c r="X24" s="24">
        <f t="shared" si="19"/>
        <v>0</v>
      </c>
      <c r="Y24" s="24">
        <f t="shared" si="20"/>
        <v>9.4142259414225944E-3</v>
      </c>
      <c r="Z24" s="24">
        <f t="shared" si="21"/>
        <v>2.3114560485911928E-2</v>
      </c>
      <c r="AA24" s="24">
        <f t="shared" si="22"/>
        <v>4.6110970357233341E-2</v>
      </c>
      <c r="AB24" s="24">
        <f t="shared" si="23"/>
        <v>5.4489300683873816E-2</v>
      </c>
      <c r="AD24" s="169" t="s">
        <v>98</v>
      </c>
      <c r="AE24" s="25">
        <f t="shared" si="24"/>
        <v>81.380474226584397</v>
      </c>
      <c r="AF24" s="25">
        <f t="shared" si="1"/>
        <v>75.305733349508671</v>
      </c>
      <c r="AG24" s="25">
        <f t="shared" si="2"/>
        <v>36.918766275140513</v>
      </c>
      <c r="AH24" s="25">
        <f t="shared" si="3"/>
        <v>0.19897310482059186</v>
      </c>
      <c r="AI24" s="25">
        <f t="shared" si="4"/>
        <v>0</v>
      </c>
      <c r="AJ24" s="25">
        <f t="shared" si="5"/>
        <v>0</v>
      </c>
      <c r="AK24" s="25">
        <f t="shared" si="6"/>
        <v>0</v>
      </c>
      <c r="AL24" s="25">
        <f t="shared" si="7"/>
        <v>0</v>
      </c>
      <c r="AM24" s="25">
        <f t="shared" si="8"/>
        <v>9.234884937238494</v>
      </c>
      <c r="AN24" s="25">
        <f t="shared" si="9"/>
        <v>26.623932359840428</v>
      </c>
      <c r="AO24" s="25">
        <f t="shared" si="10"/>
        <v>60.310075162570733</v>
      </c>
      <c r="AP24" s="25">
        <f t="shared" si="11"/>
        <v>73.797250414522892</v>
      </c>
      <c r="AR24" s="169" t="s">
        <v>98</v>
      </c>
      <c r="AS24" s="25">
        <f>AE$29/'SFV+BESS'!$D$5*Q24</f>
        <v>0.35382814881123648</v>
      </c>
      <c r="AT24" s="25">
        <f>AF$29/'SFV+BESS'!$D$5*R24</f>
        <v>0.32741623195438557</v>
      </c>
      <c r="AU24" s="25">
        <f>AG$29/'SFV+BESS'!$D$5*S24</f>
        <v>0.16051637510930658</v>
      </c>
      <c r="AV24" s="25">
        <f>AH$29/'SFV+BESS'!$D$5*T24</f>
        <v>8.6510045574170365E-4</v>
      </c>
      <c r="AW24" s="25">
        <f>AI$29/'SFV+BESS'!$D$5*U24</f>
        <v>0</v>
      </c>
      <c r="AX24" s="25">
        <f>AJ$29/'SFV+BESS'!$D$5*V24</f>
        <v>0</v>
      </c>
      <c r="AY24" s="25">
        <f>AK$29/'SFV+BESS'!$D$5*W24</f>
        <v>0</v>
      </c>
      <c r="AZ24" s="25">
        <f>AL$29/'SFV+BESS'!$D$5*X24</f>
        <v>0</v>
      </c>
      <c r="BA24" s="25">
        <f>AM$29/'SFV+BESS'!$D$5*Y24</f>
        <v>4.0151673640167369E-2</v>
      </c>
      <c r="BB24" s="25">
        <f>AN$29/'SFV+BESS'!$D$5*Z24</f>
        <v>0.11575622765148012</v>
      </c>
      <c r="BC24" s="25">
        <f>AO$29/'SFV+BESS'!$D$5*AA24</f>
        <v>0.2622177180981336</v>
      </c>
      <c r="BD24" s="25">
        <f>AP$29/'SFV+BESS'!$D$5*AB24</f>
        <v>0.3208576104979256</v>
      </c>
    </row>
    <row r="25" spans="1:56" ht="15.6">
      <c r="A25" s="167" t="s">
        <v>99</v>
      </c>
      <c r="B25" s="219">
        <v>180</v>
      </c>
      <c r="C25" s="219">
        <v>57</v>
      </c>
      <c r="D25" s="219">
        <v>0</v>
      </c>
      <c r="E25" s="219">
        <v>0</v>
      </c>
      <c r="F25" s="219">
        <v>0</v>
      </c>
      <c r="G25" s="219">
        <v>0</v>
      </c>
      <c r="H25" s="219">
        <v>0</v>
      </c>
      <c r="I25" s="219">
        <v>0</v>
      </c>
      <c r="J25" s="219">
        <v>0</v>
      </c>
      <c r="K25" s="219">
        <v>0</v>
      </c>
      <c r="L25" s="219">
        <v>8</v>
      </c>
      <c r="M25" s="219">
        <v>136</v>
      </c>
      <c r="N25" s="25">
        <v>21</v>
      </c>
      <c r="P25" s="167" t="s">
        <v>99</v>
      </c>
      <c r="Q25" s="24">
        <f t="shared" si="12"/>
        <v>1.9821605550049554E-2</v>
      </c>
      <c r="R25" s="24">
        <f t="shared" si="13"/>
        <v>6.9149581463059566E-3</v>
      </c>
      <c r="S25" s="24">
        <f t="shared" si="14"/>
        <v>0</v>
      </c>
      <c r="T25" s="24">
        <f t="shared" si="15"/>
        <v>0</v>
      </c>
      <c r="U25" s="24">
        <f t="shared" si="16"/>
        <v>0</v>
      </c>
      <c r="V25" s="24">
        <f t="shared" si="17"/>
        <v>0</v>
      </c>
      <c r="W25" s="24">
        <f t="shared" si="18"/>
        <v>0</v>
      </c>
      <c r="X25" s="24">
        <f t="shared" si="19"/>
        <v>0</v>
      </c>
      <c r="Y25" s="24">
        <f t="shared" si="20"/>
        <v>0</v>
      </c>
      <c r="Z25" s="24">
        <f t="shared" si="21"/>
        <v>0</v>
      </c>
      <c r="AA25" s="24">
        <f t="shared" si="22"/>
        <v>1.0134279199391944E-3</v>
      </c>
      <c r="AB25" s="24">
        <f t="shared" si="23"/>
        <v>1.500110302228105E-2</v>
      </c>
      <c r="AD25" s="169" t="s">
        <v>99</v>
      </c>
      <c r="AE25" s="25">
        <f t="shared" si="24"/>
        <v>27.848831484382494</v>
      </c>
      <c r="AF25" s="25">
        <f t="shared" si="1"/>
        <v>9.4965194710663585</v>
      </c>
      <c r="AG25" s="25">
        <f t="shared" si="2"/>
        <v>0</v>
      </c>
      <c r="AH25" s="25">
        <f t="shared" si="3"/>
        <v>0</v>
      </c>
      <c r="AI25" s="25">
        <f t="shared" si="4"/>
        <v>0</v>
      </c>
      <c r="AJ25" s="25">
        <f t="shared" si="5"/>
        <v>0</v>
      </c>
      <c r="AK25" s="25">
        <f t="shared" si="6"/>
        <v>0</v>
      </c>
      <c r="AL25" s="25">
        <f t="shared" si="7"/>
        <v>0</v>
      </c>
      <c r="AM25" s="25">
        <f t="shared" si="8"/>
        <v>0</v>
      </c>
      <c r="AN25" s="25">
        <f t="shared" si="9"/>
        <v>0</v>
      </c>
      <c r="AO25" s="25">
        <f t="shared" si="10"/>
        <v>1.3254961574191371</v>
      </c>
      <c r="AP25" s="25">
        <f t="shared" si="11"/>
        <v>20.316651935982009</v>
      </c>
      <c r="AR25" s="169" t="s">
        <v>99</v>
      </c>
      <c r="AS25" s="25">
        <f>AE$29/'SFV+BESS'!$D$5*Q25</f>
        <v>0.12108187601905432</v>
      </c>
      <c r="AT25" s="25">
        <f>AF$29/'SFV+BESS'!$D$5*R25</f>
        <v>4.1289215091592869E-2</v>
      </c>
      <c r="AU25" s="25">
        <f>AG$29/'SFV+BESS'!$D$5*S25</f>
        <v>0</v>
      </c>
      <c r="AV25" s="25">
        <f>AH$29/'SFV+BESS'!$D$5*T25</f>
        <v>0</v>
      </c>
      <c r="AW25" s="25">
        <f>AI$29/'SFV+BESS'!$D$5*U25</f>
        <v>0</v>
      </c>
      <c r="AX25" s="25">
        <f>AJ$29/'SFV+BESS'!$D$5*V25</f>
        <v>0</v>
      </c>
      <c r="AY25" s="25">
        <f>AK$29/'SFV+BESS'!$D$5*W25</f>
        <v>0</v>
      </c>
      <c r="AZ25" s="25">
        <f>AL$29/'SFV+BESS'!$D$5*X25</f>
        <v>0</v>
      </c>
      <c r="BA25" s="25">
        <f>AM$29/'SFV+BESS'!$D$5*Y25</f>
        <v>0</v>
      </c>
      <c r="BB25" s="25">
        <f>AN$29/'SFV+BESS'!$D$5*Z25</f>
        <v>0</v>
      </c>
      <c r="BC25" s="25">
        <f>AO$29/'SFV+BESS'!$D$5*AA25</f>
        <v>5.763026771387552E-3</v>
      </c>
      <c r="BD25" s="25">
        <f>AP$29/'SFV+BESS'!$D$5*AB25</f>
        <v>8.8333269286878305E-2</v>
      </c>
    </row>
    <row r="26" spans="1:56" ht="15.6">
      <c r="A26" s="167" t="s">
        <v>100</v>
      </c>
      <c r="B26" s="219">
        <v>0</v>
      </c>
      <c r="C26" s="219">
        <v>0</v>
      </c>
      <c r="D26" s="219">
        <v>0</v>
      </c>
      <c r="E26" s="219">
        <v>0</v>
      </c>
      <c r="F26" s="219">
        <v>0</v>
      </c>
      <c r="G26" s="219">
        <v>0</v>
      </c>
      <c r="H26" s="219">
        <v>0</v>
      </c>
      <c r="I26" s="219">
        <v>0</v>
      </c>
      <c r="J26" s="219">
        <v>0</v>
      </c>
      <c r="K26" s="219">
        <v>0</v>
      </c>
      <c r="L26" s="219">
        <v>0</v>
      </c>
      <c r="M26" s="219">
        <v>0</v>
      </c>
      <c r="N26" s="25">
        <v>22</v>
      </c>
      <c r="P26" s="167" t="s">
        <v>100</v>
      </c>
      <c r="Q26" s="24">
        <f t="shared" si="12"/>
        <v>0</v>
      </c>
      <c r="R26" s="24">
        <f t="shared" si="13"/>
        <v>0</v>
      </c>
      <c r="S26" s="24">
        <f t="shared" si="14"/>
        <v>0</v>
      </c>
      <c r="T26" s="24">
        <f t="shared" si="15"/>
        <v>0</v>
      </c>
      <c r="U26" s="24">
        <f t="shared" si="16"/>
        <v>0</v>
      </c>
      <c r="V26" s="24">
        <f t="shared" si="17"/>
        <v>0</v>
      </c>
      <c r="W26" s="24">
        <f t="shared" si="18"/>
        <v>0</v>
      </c>
      <c r="X26" s="24">
        <f t="shared" si="19"/>
        <v>0</v>
      </c>
      <c r="Y26" s="24">
        <f t="shared" si="20"/>
        <v>0</v>
      </c>
      <c r="Z26" s="24">
        <f t="shared" si="21"/>
        <v>0</v>
      </c>
      <c r="AA26" s="24">
        <f t="shared" si="22"/>
        <v>0</v>
      </c>
      <c r="AB26" s="24">
        <f t="shared" si="23"/>
        <v>0</v>
      </c>
      <c r="AD26" s="169" t="s">
        <v>100</v>
      </c>
      <c r="AE26" s="25">
        <f t="shared" si="24"/>
        <v>0</v>
      </c>
      <c r="AF26" s="25">
        <f t="shared" si="1"/>
        <v>0</v>
      </c>
      <c r="AG26" s="25">
        <f t="shared" si="2"/>
        <v>0</v>
      </c>
      <c r="AH26" s="25">
        <f t="shared" si="3"/>
        <v>0</v>
      </c>
      <c r="AI26" s="25">
        <f t="shared" si="4"/>
        <v>0</v>
      </c>
      <c r="AJ26" s="25">
        <f t="shared" si="5"/>
        <v>0</v>
      </c>
      <c r="AK26" s="25">
        <f t="shared" si="6"/>
        <v>0</v>
      </c>
      <c r="AL26" s="25">
        <f t="shared" si="7"/>
        <v>0</v>
      </c>
      <c r="AM26" s="25">
        <f t="shared" si="8"/>
        <v>0</v>
      </c>
      <c r="AN26" s="25">
        <f t="shared" si="9"/>
        <v>0</v>
      </c>
      <c r="AO26" s="25">
        <f t="shared" si="10"/>
        <v>0</v>
      </c>
      <c r="AP26" s="25">
        <f t="shared" si="11"/>
        <v>0</v>
      </c>
      <c r="AR26" s="169" t="s">
        <v>100</v>
      </c>
      <c r="AS26" s="25">
        <f>AE$29/'SFV+BESS'!$D$5*Q26</f>
        <v>0</v>
      </c>
      <c r="AT26" s="25">
        <f>AF$29/'SFV+BESS'!$D$5*R26</f>
        <v>0</v>
      </c>
      <c r="AU26" s="25">
        <f>AG$29/'SFV+BESS'!$D$5*S26</f>
        <v>0</v>
      </c>
      <c r="AV26" s="25">
        <f>AH$29/'SFV+BESS'!$D$5*T26</f>
        <v>0</v>
      </c>
      <c r="AW26" s="25">
        <f>AI$29/'SFV+BESS'!$D$5*U26</f>
        <v>0</v>
      </c>
      <c r="AX26" s="25">
        <f>AJ$29/'SFV+BESS'!$D$5*V26</f>
        <v>0</v>
      </c>
      <c r="AY26" s="25">
        <f>AK$29/'SFV+BESS'!$D$5*W26</f>
        <v>0</v>
      </c>
      <c r="AZ26" s="25">
        <f>AL$29/'SFV+BESS'!$D$5*X26</f>
        <v>0</v>
      </c>
      <c r="BA26" s="25">
        <f>AM$29/'SFV+BESS'!$D$5*Y26</f>
        <v>0</v>
      </c>
      <c r="BB26" s="25">
        <f>AN$29/'SFV+BESS'!$D$5*Z26</f>
        <v>0</v>
      </c>
      <c r="BC26" s="25">
        <f>AO$29/'SFV+BESS'!$D$5*AA26</f>
        <v>0</v>
      </c>
      <c r="BD26" s="25">
        <f>AP$29/'SFV+BESS'!$D$5*AB26</f>
        <v>0</v>
      </c>
    </row>
    <row r="27" spans="1:56" ht="15.6">
      <c r="A27" s="167" t="s">
        <v>101</v>
      </c>
      <c r="B27" s="219">
        <v>0</v>
      </c>
      <c r="C27" s="219">
        <v>0</v>
      </c>
      <c r="D27" s="219">
        <v>0</v>
      </c>
      <c r="E27" s="219">
        <v>0</v>
      </c>
      <c r="F27" s="219">
        <v>0</v>
      </c>
      <c r="G27" s="219">
        <v>0</v>
      </c>
      <c r="H27" s="219">
        <v>0</v>
      </c>
      <c r="I27" s="219">
        <v>0</v>
      </c>
      <c r="J27" s="219">
        <v>0</v>
      </c>
      <c r="K27" s="219">
        <v>0</v>
      </c>
      <c r="L27" s="219">
        <v>0</v>
      </c>
      <c r="M27" s="219">
        <v>0</v>
      </c>
      <c r="N27" s="25">
        <v>23</v>
      </c>
      <c r="P27" s="167" t="s">
        <v>101</v>
      </c>
      <c r="Q27" s="24">
        <f t="shared" si="12"/>
        <v>0</v>
      </c>
      <c r="R27" s="24">
        <f t="shared" si="13"/>
        <v>0</v>
      </c>
      <c r="S27" s="24">
        <f t="shared" si="14"/>
        <v>0</v>
      </c>
      <c r="T27" s="24">
        <f t="shared" si="15"/>
        <v>0</v>
      </c>
      <c r="U27" s="24">
        <f t="shared" si="16"/>
        <v>0</v>
      </c>
      <c r="V27" s="24">
        <f t="shared" si="17"/>
        <v>0</v>
      </c>
      <c r="W27" s="24">
        <f t="shared" si="18"/>
        <v>0</v>
      </c>
      <c r="X27" s="24">
        <f t="shared" si="19"/>
        <v>0</v>
      </c>
      <c r="Y27" s="24">
        <f t="shared" si="20"/>
        <v>0</v>
      </c>
      <c r="Z27" s="24">
        <f t="shared" si="21"/>
        <v>0</v>
      </c>
      <c r="AA27" s="24">
        <f t="shared" si="22"/>
        <v>0</v>
      </c>
      <c r="AB27" s="24">
        <f t="shared" si="23"/>
        <v>0</v>
      </c>
      <c r="AD27" s="169" t="s">
        <v>101</v>
      </c>
      <c r="AE27" s="25">
        <f t="shared" si="24"/>
        <v>0</v>
      </c>
      <c r="AF27" s="25">
        <f t="shared" si="1"/>
        <v>0</v>
      </c>
      <c r="AG27" s="25">
        <f t="shared" si="2"/>
        <v>0</v>
      </c>
      <c r="AH27" s="25">
        <f t="shared" si="3"/>
        <v>0</v>
      </c>
      <c r="AI27" s="25">
        <f t="shared" si="4"/>
        <v>0</v>
      </c>
      <c r="AJ27" s="25">
        <f t="shared" si="5"/>
        <v>0</v>
      </c>
      <c r="AK27" s="25">
        <f t="shared" si="6"/>
        <v>0</v>
      </c>
      <c r="AL27" s="25">
        <f t="shared" si="7"/>
        <v>0</v>
      </c>
      <c r="AM27" s="25">
        <f t="shared" si="8"/>
        <v>0</v>
      </c>
      <c r="AN27" s="25">
        <f t="shared" si="9"/>
        <v>0</v>
      </c>
      <c r="AO27" s="25">
        <f t="shared" si="10"/>
        <v>0</v>
      </c>
      <c r="AP27" s="25">
        <f t="shared" si="11"/>
        <v>0</v>
      </c>
      <c r="AR27" s="169" t="s">
        <v>101</v>
      </c>
      <c r="AS27" s="25">
        <f>AE$29/'SFV+BESS'!$D$5*Q27</f>
        <v>0</v>
      </c>
      <c r="AT27" s="25">
        <f>AF$29/'SFV+BESS'!$D$5*R27</f>
        <v>0</v>
      </c>
      <c r="AU27" s="25">
        <f>AG$29/'SFV+BESS'!$D$5*S27</f>
        <v>0</v>
      </c>
      <c r="AV27" s="25">
        <f>AH$29/'SFV+BESS'!$D$5*T27</f>
        <v>0</v>
      </c>
      <c r="AW27" s="25">
        <f>AI$29/'SFV+BESS'!$D$5*U27</f>
        <v>0</v>
      </c>
      <c r="AX27" s="25">
        <f>AJ$29/'SFV+BESS'!$D$5*V27</f>
        <v>0</v>
      </c>
      <c r="AY27" s="25">
        <f>AK$29/'SFV+BESS'!$D$5*W27</f>
        <v>0</v>
      </c>
      <c r="AZ27" s="25">
        <f>AL$29/'SFV+BESS'!$D$5*X27</f>
        <v>0</v>
      </c>
      <c r="BA27" s="25">
        <f>AM$29/'SFV+BESS'!$D$5*Y27</f>
        <v>0</v>
      </c>
      <c r="BB27" s="25">
        <f>AN$29/'SFV+BESS'!$D$5*Z27</f>
        <v>0</v>
      </c>
      <c r="BC27" s="25">
        <f>AO$29/'SFV+BESS'!$D$5*AA27</f>
        <v>0</v>
      </c>
      <c r="BD27" s="25">
        <f>AP$29/'SFV+BESS'!$D$5*AB27</f>
        <v>0</v>
      </c>
    </row>
    <row r="28" spans="1:56" ht="15.6">
      <c r="A28" s="167" t="s">
        <v>102</v>
      </c>
      <c r="B28" s="219">
        <v>0</v>
      </c>
      <c r="C28" s="219">
        <v>0</v>
      </c>
      <c r="D28" s="219">
        <v>0</v>
      </c>
      <c r="E28" s="219">
        <v>0</v>
      </c>
      <c r="F28" s="219">
        <v>0</v>
      </c>
      <c r="G28" s="219">
        <v>0</v>
      </c>
      <c r="H28" s="219">
        <v>0</v>
      </c>
      <c r="I28" s="219">
        <v>0</v>
      </c>
      <c r="J28" s="219">
        <v>0</v>
      </c>
      <c r="K28" s="219">
        <v>0</v>
      </c>
      <c r="L28" s="219">
        <v>0</v>
      </c>
      <c r="M28" s="219">
        <v>0</v>
      </c>
      <c r="N28" s="25">
        <v>24</v>
      </c>
      <c r="P28" s="167" t="s">
        <v>102</v>
      </c>
      <c r="Q28" s="24">
        <f t="shared" si="12"/>
        <v>0</v>
      </c>
      <c r="R28" s="24">
        <f t="shared" si="13"/>
        <v>0</v>
      </c>
      <c r="S28" s="24">
        <f t="shared" si="14"/>
        <v>0</v>
      </c>
      <c r="T28" s="24">
        <f t="shared" si="15"/>
        <v>0</v>
      </c>
      <c r="U28" s="24">
        <f t="shared" si="16"/>
        <v>0</v>
      </c>
      <c r="V28" s="24">
        <f t="shared" si="17"/>
        <v>0</v>
      </c>
      <c r="W28" s="24">
        <f t="shared" si="18"/>
        <v>0</v>
      </c>
      <c r="X28" s="24">
        <f t="shared" si="19"/>
        <v>0</v>
      </c>
      <c r="Y28" s="24">
        <f t="shared" si="20"/>
        <v>0</v>
      </c>
      <c r="Z28" s="24">
        <f t="shared" si="21"/>
        <v>0</v>
      </c>
      <c r="AA28" s="24">
        <f t="shared" si="22"/>
        <v>0</v>
      </c>
      <c r="AB28" s="24">
        <f t="shared" si="23"/>
        <v>0</v>
      </c>
      <c r="AD28" s="169" t="s">
        <v>102</v>
      </c>
      <c r="AE28" s="25">
        <f t="shared" si="24"/>
        <v>0</v>
      </c>
      <c r="AF28" s="25">
        <f t="shared" si="1"/>
        <v>0</v>
      </c>
      <c r="AG28" s="25">
        <f t="shared" si="2"/>
        <v>0</v>
      </c>
      <c r="AH28" s="25">
        <f t="shared" si="3"/>
        <v>0</v>
      </c>
      <c r="AI28" s="25">
        <f t="shared" si="4"/>
        <v>0</v>
      </c>
      <c r="AJ28" s="25">
        <f t="shared" si="5"/>
        <v>0</v>
      </c>
      <c r="AK28" s="25">
        <f t="shared" si="6"/>
        <v>0</v>
      </c>
      <c r="AL28" s="25">
        <f t="shared" si="7"/>
        <v>0</v>
      </c>
      <c r="AM28" s="25">
        <f t="shared" si="8"/>
        <v>0</v>
      </c>
      <c r="AN28" s="25">
        <f t="shared" si="9"/>
        <v>0</v>
      </c>
      <c r="AO28" s="25">
        <f t="shared" si="10"/>
        <v>0</v>
      </c>
      <c r="AP28" s="25">
        <f t="shared" si="11"/>
        <v>0</v>
      </c>
      <c r="AR28" s="169" t="s">
        <v>102</v>
      </c>
      <c r="AS28" s="25">
        <f>AE$29/'SFV+BESS'!$D$5*Q28</f>
        <v>0</v>
      </c>
      <c r="AT28" s="25">
        <f>AF$29/'SFV+BESS'!$D$5*R28</f>
        <v>0</v>
      </c>
      <c r="AU28" s="25">
        <f>AG$29/'SFV+BESS'!$D$5*S28</f>
        <v>0</v>
      </c>
      <c r="AV28" s="25">
        <f>AH$29/'SFV+BESS'!$D$5*T28</f>
        <v>0</v>
      </c>
      <c r="AW28" s="25">
        <f>AI$29/'SFV+BESS'!$D$5*U28</f>
        <v>0</v>
      </c>
      <c r="AX28" s="25">
        <f>AJ$29/'SFV+BESS'!$D$5*V28</f>
        <v>0</v>
      </c>
      <c r="AY28" s="25">
        <f>AK$29/'SFV+BESS'!$D$5*W28</f>
        <v>0</v>
      </c>
      <c r="AZ28" s="25">
        <f>AL$29/'SFV+BESS'!$D$5*X28</f>
        <v>0</v>
      </c>
      <c r="BA28" s="25">
        <f>AM$29/'SFV+BESS'!$D$5*Y28</f>
        <v>0</v>
      </c>
      <c r="BB28" s="25">
        <f>AN$29/'SFV+BESS'!$D$5*Z28</f>
        <v>0</v>
      </c>
      <c r="BC28" s="25">
        <f>AO$29/'SFV+BESS'!$D$5*AA28</f>
        <v>0</v>
      </c>
      <c r="BD28" s="25">
        <f>AP$29/'SFV+BESS'!$D$5*AB28</f>
        <v>0</v>
      </c>
    </row>
    <row r="29" spans="1:56" ht="15.6">
      <c r="A29" s="1" t="s">
        <v>9005</v>
      </c>
      <c r="B29" s="219">
        <v>9081</v>
      </c>
      <c r="C29" s="219">
        <v>8243</v>
      </c>
      <c r="D29" s="219">
        <v>7341</v>
      </c>
      <c r="E29" s="219">
        <v>5193</v>
      </c>
      <c r="F29" s="219">
        <v>3421</v>
      </c>
      <c r="G29" s="219">
        <v>2937</v>
      </c>
      <c r="H29" s="219">
        <v>3463</v>
      </c>
      <c r="I29" s="219">
        <v>3804</v>
      </c>
      <c r="J29" s="219">
        <v>4780</v>
      </c>
      <c r="K29" s="219">
        <v>5927</v>
      </c>
      <c r="L29" s="219">
        <v>7894</v>
      </c>
      <c r="M29" s="219">
        <v>9066</v>
      </c>
      <c r="N29" s="25"/>
      <c r="P29" s="1"/>
      <c r="Q29" s="24">
        <f>SUM(Q5:Q28)</f>
        <v>1</v>
      </c>
      <c r="R29" s="24">
        <f t="shared" ref="R29:AB29" si="25">SUM(R5:R28)</f>
        <v>0.99999999999999989</v>
      </c>
      <c r="S29" s="24">
        <f t="shared" si="25"/>
        <v>1</v>
      </c>
      <c r="T29" s="24">
        <f t="shared" si="25"/>
        <v>0.99999999999999989</v>
      </c>
      <c r="U29" s="24">
        <f t="shared" si="25"/>
        <v>1.0000000000000002</v>
      </c>
      <c r="V29" s="24">
        <f t="shared" si="25"/>
        <v>0.99999999999999989</v>
      </c>
      <c r="W29" s="24">
        <f t="shared" si="25"/>
        <v>1</v>
      </c>
      <c r="X29" s="24">
        <f t="shared" si="25"/>
        <v>1</v>
      </c>
      <c r="Y29" s="24">
        <f t="shared" si="25"/>
        <v>1</v>
      </c>
      <c r="Z29" s="24">
        <f t="shared" si="25"/>
        <v>1</v>
      </c>
      <c r="AA29" s="24">
        <f t="shared" si="25"/>
        <v>1</v>
      </c>
      <c r="AB29" s="24">
        <f t="shared" si="25"/>
        <v>1</v>
      </c>
      <c r="AD29" s="165" t="s">
        <v>107</v>
      </c>
      <c r="AE29" s="123">
        <f>'SFV+BESS'!E11/31</f>
        <v>1404.9735483870968</v>
      </c>
      <c r="AF29" s="123">
        <f>'SFV+BESS'!E12/28</f>
        <v>1373.33</v>
      </c>
      <c r="AG29" s="123">
        <f>'SFV+BESS'!E13/31</f>
        <v>1278.3993548387098</v>
      </c>
      <c r="AH29" s="123">
        <f>'SFV+BESS'!E14/30</f>
        <v>1033.2673333333335</v>
      </c>
      <c r="AI29" s="123">
        <f>'SFV+BESS'!E15/31</f>
        <v>784.76</v>
      </c>
      <c r="AJ29" s="123">
        <f>'SFV+BESS'!E16/30</f>
        <v>680.12533333333329</v>
      </c>
      <c r="AK29" s="123">
        <f>'SFV+BESS'!E17/31</f>
        <v>759.44516129032252</v>
      </c>
      <c r="AL29" s="123">
        <f>'SFV+BESS'!E18/31</f>
        <v>810.07483870967746</v>
      </c>
      <c r="AM29" s="123">
        <f>'SFV+BESS'!E19/30</f>
        <v>980.95</v>
      </c>
      <c r="AN29" s="123">
        <f>'SFV+BESS'!E20/31</f>
        <v>1151.8251612903227</v>
      </c>
      <c r="AO29" s="123">
        <f>'SFV+BESS'!E21/30</f>
        <v>1307.9333333333334</v>
      </c>
      <c r="AP29" s="123">
        <f>'SFV+BESS'!E22/31</f>
        <v>1354.3438709677419</v>
      </c>
      <c r="AR29" s="165" t="s">
        <v>107</v>
      </c>
      <c r="AS29" s="25">
        <f>SUM(AS5:AS28)</f>
        <v>6.1085806451612896</v>
      </c>
      <c r="AT29" s="25">
        <f t="shared" ref="AT29:BD29" si="26">SUM(AT5:AT28)</f>
        <v>5.9709999999999992</v>
      </c>
      <c r="AU29" s="25">
        <f t="shared" si="26"/>
        <v>5.5582580645161297</v>
      </c>
      <c r="AV29" s="25">
        <f t="shared" si="26"/>
        <v>4.4924666666666671</v>
      </c>
      <c r="AW29" s="25">
        <f t="shared" si="26"/>
        <v>3.4119999999999999</v>
      </c>
      <c r="AX29" s="25">
        <f t="shared" si="26"/>
        <v>2.9570666666666661</v>
      </c>
      <c r="AY29" s="25">
        <f t="shared" si="26"/>
        <v>3.3019354838709676</v>
      </c>
      <c r="AZ29" s="25">
        <f t="shared" si="26"/>
        <v>3.5220645161290327</v>
      </c>
      <c r="BA29" s="25">
        <f t="shared" si="26"/>
        <v>4.2650000000000015</v>
      </c>
      <c r="BB29" s="25">
        <f t="shared" si="26"/>
        <v>5.0079354838709689</v>
      </c>
      <c r="BC29" s="25">
        <f t="shared" si="26"/>
        <v>5.6866666666666674</v>
      </c>
      <c r="BD29" s="25">
        <f t="shared" si="26"/>
        <v>5.8884516129032258</v>
      </c>
    </row>
    <row r="30" spans="1:56" ht="15.6">
      <c r="B30" s="25"/>
    </row>
    <row r="33" spans="1:5">
      <c r="A33" s="26" t="s">
        <v>104</v>
      </c>
    </row>
    <row r="34" spans="1:5">
      <c r="A34" s="168" t="s">
        <v>9040</v>
      </c>
      <c r="B34" s="168" t="s">
        <v>45</v>
      </c>
      <c r="C34" s="168" t="s">
        <v>9043</v>
      </c>
      <c r="D34" s="168" t="s">
        <v>9042</v>
      </c>
      <c r="E34" s="168" t="s">
        <v>9079</v>
      </c>
    </row>
    <row r="35" spans="1:5">
      <c r="A35" s="139" t="s">
        <v>1</v>
      </c>
      <c r="B35" s="138">
        <v>0</v>
      </c>
      <c r="C35" s="178">
        <f>_xlfn.XLOOKUP(D35,$N$5:$N$28,$B$5:$B$28)</f>
        <v>0</v>
      </c>
      <c r="D35" s="178">
        <v>1</v>
      </c>
      <c r="E35">
        <f>COUNTIF(B35:B8794,"&lt;&gt;0")</f>
        <v>1585</v>
      </c>
    </row>
    <row r="36" spans="1:5">
      <c r="A36" s="139" t="s">
        <v>2</v>
      </c>
      <c r="B36" s="138">
        <v>0</v>
      </c>
      <c r="C36" s="178">
        <f t="shared" ref="C36:C99" si="27">_xlfn.XLOOKUP(D36,$N$5:$N$28,$B$5:$B$28)</f>
        <v>0</v>
      </c>
      <c r="D36" s="178">
        <v>2</v>
      </c>
    </row>
    <row r="37" spans="1:5">
      <c r="A37" s="139" t="s">
        <v>3</v>
      </c>
      <c r="B37" s="138">
        <v>0</v>
      </c>
      <c r="C37" s="178">
        <f t="shared" si="27"/>
        <v>0</v>
      </c>
      <c r="D37" s="178">
        <v>3</v>
      </c>
    </row>
    <row r="38" spans="1:5">
      <c r="A38" s="139" t="s">
        <v>4</v>
      </c>
      <c r="B38" s="138">
        <v>0</v>
      </c>
      <c r="C38" s="178">
        <f t="shared" si="27"/>
        <v>0</v>
      </c>
      <c r="D38" s="178">
        <v>4</v>
      </c>
    </row>
    <row r="39" spans="1:5">
      <c r="A39" s="139" t="s">
        <v>5</v>
      </c>
      <c r="B39" s="138">
        <v>0</v>
      </c>
      <c r="C39" s="178">
        <f t="shared" si="27"/>
        <v>0</v>
      </c>
      <c r="D39" s="178">
        <v>5</v>
      </c>
    </row>
    <row r="40" spans="1:5">
      <c r="A40" s="139" t="s">
        <v>6</v>
      </c>
      <c r="B40" s="138">
        <v>0</v>
      </c>
      <c r="C40" s="178">
        <f t="shared" si="27"/>
        <v>0</v>
      </c>
      <c r="D40" s="178">
        <v>6</v>
      </c>
    </row>
    <row r="41" spans="1:5">
      <c r="A41" s="139" t="s">
        <v>7</v>
      </c>
      <c r="B41" s="138">
        <v>0</v>
      </c>
      <c r="C41" s="178">
        <f t="shared" si="27"/>
        <v>0</v>
      </c>
      <c r="D41" s="178">
        <v>7</v>
      </c>
    </row>
    <row r="42" spans="1:5">
      <c r="A42" s="139" t="s">
        <v>8</v>
      </c>
      <c r="B42" s="138">
        <v>0</v>
      </c>
      <c r="C42" s="178">
        <f t="shared" si="27"/>
        <v>210</v>
      </c>
      <c r="D42" s="178">
        <v>8</v>
      </c>
    </row>
    <row r="43" spans="1:5">
      <c r="A43" s="139" t="s">
        <v>9</v>
      </c>
      <c r="B43" s="138">
        <v>100.6695</v>
      </c>
      <c r="C43" s="178">
        <f t="shared" si="27"/>
        <v>465</v>
      </c>
      <c r="D43" s="178">
        <v>9</v>
      </c>
    </row>
    <row r="44" spans="1:5">
      <c r="A44" s="139" t="s">
        <v>10</v>
      </c>
      <c r="B44" s="138">
        <v>100.6695</v>
      </c>
      <c r="C44" s="178">
        <f t="shared" si="27"/>
        <v>574</v>
      </c>
      <c r="D44" s="178">
        <v>10</v>
      </c>
    </row>
    <row r="45" spans="1:5">
      <c r="A45" s="139" t="s">
        <v>11</v>
      </c>
      <c r="B45" s="138">
        <v>100.6695</v>
      </c>
      <c r="C45" s="178">
        <f t="shared" si="27"/>
        <v>675</v>
      </c>
      <c r="D45" s="178">
        <v>11</v>
      </c>
    </row>
    <row r="46" spans="1:5">
      <c r="A46" s="139" t="s">
        <v>12</v>
      </c>
      <c r="B46" s="138">
        <v>100.6695</v>
      </c>
      <c r="C46" s="178">
        <f t="shared" si="27"/>
        <v>752</v>
      </c>
      <c r="D46" s="178">
        <v>12</v>
      </c>
    </row>
    <row r="47" spans="1:5">
      <c r="A47" s="139" t="s">
        <v>13</v>
      </c>
      <c r="B47" s="138">
        <v>100.6695</v>
      </c>
      <c r="C47" s="178">
        <f t="shared" si="27"/>
        <v>815</v>
      </c>
      <c r="D47" s="178">
        <v>13</v>
      </c>
    </row>
    <row r="48" spans="1:5">
      <c r="A48" s="139" t="s">
        <v>14</v>
      </c>
      <c r="B48" s="138">
        <v>100.6695</v>
      </c>
      <c r="C48" s="178">
        <f t="shared" si="27"/>
        <v>862</v>
      </c>
      <c r="D48" s="178">
        <v>14</v>
      </c>
    </row>
    <row r="49" spans="1:4">
      <c r="A49" s="139" t="s">
        <v>15</v>
      </c>
      <c r="B49" s="138">
        <v>100.6695</v>
      </c>
      <c r="C49" s="178">
        <f t="shared" si="27"/>
        <v>877</v>
      </c>
      <c r="D49" s="178">
        <v>15</v>
      </c>
    </row>
    <row r="50" spans="1:4">
      <c r="A50" s="139" t="s">
        <v>16</v>
      </c>
      <c r="B50" s="138">
        <v>100.6695</v>
      </c>
      <c r="C50" s="178">
        <f t="shared" si="27"/>
        <v>865</v>
      </c>
      <c r="D50" s="178">
        <v>16</v>
      </c>
    </row>
    <row r="51" spans="1:4">
      <c r="A51" s="139" t="s">
        <v>17</v>
      </c>
      <c r="B51" s="138">
        <v>100.6695</v>
      </c>
      <c r="C51" s="178">
        <f t="shared" si="27"/>
        <v>831</v>
      </c>
      <c r="D51" s="178">
        <v>17</v>
      </c>
    </row>
    <row r="52" spans="1:4">
      <c r="A52" s="139" t="s">
        <v>18</v>
      </c>
      <c r="B52" s="138">
        <v>100.6695</v>
      </c>
      <c r="C52" s="178">
        <f t="shared" si="27"/>
        <v>772</v>
      </c>
      <c r="D52" s="178">
        <v>18</v>
      </c>
    </row>
    <row r="53" spans="1:4">
      <c r="A53" s="139" t="s">
        <v>19</v>
      </c>
      <c r="B53" s="138">
        <v>82.027000000000001</v>
      </c>
      <c r="C53" s="178">
        <f t="shared" si="27"/>
        <v>677</v>
      </c>
      <c r="D53" s="178">
        <v>19</v>
      </c>
    </row>
    <row r="54" spans="1:4">
      <c r="A54" s="139" t="s">
        <v>20</v>
      </c>
      <c r="B54" s="138">
        <v>82.027000000000001</v>
      </c>
      <c r="C54" s="178">
        <f t="shared" si="27"/>
        <v>526</v>
      </c>
      <c r="D54" s="178">
        <v>20</v>
      </c>
    </row>
    <row r="55" spans="1:4">
      <c r="A55" s="139" t="s">
        <v>21</v>
      </c>
      <c r="B55" s="138">
        <v>44.742000000000004</v>
      </c>
      <c r="C55" s="178">
        <f t="shared" si="27"/>
        <v>180</v>
      </c>
      <c r="D55" s="178">
        <v>21</v>
      </c>
    </row>
    <row r="56" spans="1:4">
      <c r="A56" s="139" t="s">
        <v>22</v>
      </c>
      <c r="B56" s="138">
        <v>22.371000000000002</v>
      </c>
      <c r="C56" s="178">
        <f t="shared" si="27"/>
        <v>0</v>
      </c>
      <c r="D56" s="178">
        <v>22</v>
      </c>
    </row>
    <row r="57" spans="1:4">
      <c r="A57" s="139" t="s">
        <v>23</v>
      </c>
      <c r="B57" s="138">
        <v>0</v>
      </c>
      <c r="C57" s="178">
        <f t="shared" si="27"/>
        <v>0</v>
      </c>
      <c r="D57" s="178">
        <v>23</v>
      </c>
    </row>
    <row r="58" spans="1:4">
      <c r="A58" s="139" t="s">
        <v>24</v>
      </c>
      <c r="B58" s="138">
        <v>0</v>
      </c>
      <c r="C58" s="178">
        <f t="shared" si="27"/>
        <v>0</v>
      </c>
      <c r="D58" s="178">
        <v>24</v>
      </c>
    </row>
    <row r="59" spans="1:4">
      <c r="A59" s="139" t="s">
        <v>249</v>
      </c>
      <c r="B59" s="138">
        <v>0</v>
      </c>
      <c r="C59" s="178">
        <f t="shared" si="27"/>
        <v>0</v>
      </c>
      <c r="D59" s="178">
        <f>D35</f>
        <v>1</v>
      </c>
    </row>
    <row r="60" spans="1:4">
      <c r="A60" s="139" t="s">
        <v>250</v>
      </c>
      <c r="B60" s="138">
        <v>0</v>
      </c>
      <c r="C60" s="178">
        <f t="shared" si="27"/>
        <v>0</v>
      </c>
      <c r="D60" s="178">
        <f t="shared" ref="D60:D123" si="28">D36</f>
        <v>2</v>
      </c>
    </row>
    <row r="61" spans="1:4">
      <c r="A61" s="139" t="s">
        <v>251</v>
      </c>
      <c r="B61" s="138">
        <v>0</v>
      </c>
      <c r="C61" s="178">
        <f t="shared" si="27"/>
        <v>0</v>
      </c>
      <c r="D61" s="178">
        <f t="shared" si="28"/>
        <v>3</v>
      </c>
    </row>
    <row r="62" spans="1:4">
      <c r="A62" s="139" t="s">
        <v>252</v>
      </c>
      <c r="B62" s="138">
        <v>0</v>
      </c>
      <c r="C62" s="178">
        <f t="shared" si="27"/>
        <v>0</v>
      </c>
      <c r="D62" s="178">
        <f t="shared" si="28"/>
        <v>4</v>
      </c>
    </row>
    <row r="63" spans="1:4">
      <c r="A63" s="139" t="s">
        <v>253</v>
      </c>
      <c r="B63" s="138">
        <v>0</v>
      </c>
      <c r="C63" s="178">
        <f t="shared" si="27"/>
        <v>0</v>
      </c>
      <c r="D63" s="178">
        <f t="shared" si="28"/>
        <v>5</v>
      </c>
    </row>
    <row r="64" spans="1:4">
      <c r="A64" s="139" t="s">
        <v>254</v>
      </c>
      <c r="B64" s="138">
        <v>0</v>
      </c>
      <c r="C64" s="178">
        <f t="shared" si="27"/>
        <v>0</v>
      </c>
      <c r="D64" s="178">
        <f t="shared" si="28"/>
        <v>6</v>
      </c>
    </row>
    <row r="65" spans="1:4">
      <c r="A65" s="139" t="s">
        <v>255</v>
      </c>
      <c r="B65" s="138">
        <v>0</v>
      </c>
      <c r="C65" s="178">
        <f t="shared" si="27"/>
        <v>0</v>
      </c>
      <c r="D65" s="178">
        <f t="shared" si="28"/>
        <v>7</v>
      </c>
    </row>
    <row r="66" spans="1:4">
      <c r="A66" s="139" t="s">
        <v>256</v>
      </c>
      <c r="B66" s="138">
        <v>0</v>
      </c>
      <c r="C66" s="178">
        <f t="shared" si="27"/>
        <v>210</v>
      </c>
      <c r="D66" s="178">
        <f t="shared" si="28"/>
        <v>8</v>
      </c>
    </row>
    <row r="67" spans="1:4">
      <c r="A67" s="139" t="s">
        <v>257</v>
      </c>
      <c r="B67" s="138">
        <v>119.312</v>
      </c>
      <c r="C67" s="178">
        <f t="shared" si="27"/>
        <v>465</v>
      </c>
      <c r="D67" s="178">
        <f t="shared" si="28"/>
        <v>9</v>
      </c>
    </row>
    <row r="68" spans="1:4">
      <c r="A68" s="139" t="s">
        <v>258</v>
      </c>
      <c r="B68" s="138">
        <v>119.312</v>
      </c>
      <c r="C68" s="178">
        <f t="shared" si="27"/>
        <v>574</v>
      </c>
      <c r="D68" s="178">
        <f t="shared" si="28"/>
        <v>10</v>
      </c>
    </row>
    <row r="69" spans="1:4">
      <c r="A69" s="139" t="s">
        <v>259</v>
      </c>
      <c r="B69" s="138">
        <v>119.312</v>
      </c>
      <c r="C69" s="178">
        <f t="shared" si="27"/>
        <v>675</v>
      </c>
      <c r="D69" s="178">
        <f t="shared" si="28"/>
        <v>11</v>
      </c>
    </row>
    <row r="70" spans="1:4">
      <c r="A70" s="139" t="s">
        <v>260</v>
      </c>
      <c r="B70" s="138">
        <v>119.312</v>
      </c>
      <c r="C70" s="178">
        <f t="shared" si="27"/>
        <v>752</v>
      </c>
      <c r="D70" s="178">
        <f t="shared" si="28"/>
        <v>12</v>
      </c>
    </row>
    <row r="71" spans="1:4">
      <c r="A71" s="139" t="s">
        <v>261</v>
      </c>
      <c r="B71" s="138">
        <v>119.312</v>
      </c>
      <c r="C71" s="178">
        <f t="shared" si="27"/>
        <v>815</v>
      </c>
      <c r="D71" s="178">
        <f t="shared" si="28"/>
        <v>13</v>
      </c>
    </row>
    <row r="72" spans="1:4">
      <c r="A72" s="139" t="s">
        <v>262</v>
      </c>
      <c r="B72" s="138">
        <v>119.312</v>
      </c>
      <c r="C72" s="178">
        <f t="shared" si="27"/>
        <v>862</v>
      </c>
      <c r="D72" s="178">
        <f t="shared" si="28"/>
        <v>14</v>
      </c>
    </row>
    <row r="73" spans="1:4">
      <c r="A73" s="139" t="s">
        <v>263</v>
      </c>
      <c r="B73" s="138">
        <v>119.312</v>
      </c>
      <c r="C73" s="178">
        <f t="shared" si="27"/>
        <v>877</v>
      </c>
      <c r="D73" s="178">
        <f t="shared" si="28"/>
        <v>15</v>
      </c>
    </row>
    <row r="74" spans="1:4">
      <c r="A74" s="139" t="s">
        <v>264</v>
      </c>
      <c r="B74" s="138">
        <v>119.312</v>
      </c>
      <c r="C74" s="178">
        <f t="shared" si="27"/>
        <v>865</v>
      </c>
      <c r="D74" s="178">
        <f t="shared" si="28"/>
        <v>16</v>
      </c>
    </row>
    <row r="75" spans="1:4">
      <c r="A75" s="139" t="s">
        <v>265</v>
      </c>
      <c r="B75" s="138">
        <v>119.312</v>
      </c>
      <c r="C75" s="178">
        <f t="shared" si="27"/>
        <v>831</v>
      </c>
      <c r="D75" s="178">
        <f t="shared" si="28"/>
        <v>17</v>
      </c>
    </row>
    <row r="76" spans="1:4">
      <c r="A76" s="139" t="s">
        <v>266</v>
      </c>
      <c r="B76" s="138">
        <v>119.312</v>
      </c>
      <c r="C76" s="178">
        <f t="shared" si="27"/>
        <v>772</v>
      </c>
      <c r="D76" s="178">
        <f t="shared" si="28"/>
        <v>18</v>
      </c>
    </row>
    <row r="77" spans="1:4">
      <c r="A77" s="139" t="s">
        <v>267</v>
      </c>
      <c r="B77" s="138">
        <v>100.6695</v>
      </c>
      <c r="C77" s="178">
        <f t="shared" si="27"/>
        <v>677</v>
      </c>
      <c r="D77" s="178">
        <f t="shared" si="28"/>
        <v>19</v>
      </c>
    </row>
    <row r="78" spans="1:4">
      <c r="A78" s="139" t="s">
        <v>268</v>
      </c>
      <c r="B78" s="138">
        <v>100.6695</v>
      </c>
      <c r="C78" s="178">
        <f t="shared" si="27"/>
        <v>526</v>
      </c>
      <c r="D78" s="178">
        <f t="shared" si="28"/>
        <v>20</v>
      </c>
    </row>
    <row r="79" spans="1:4">
      <c r="A79" s="139" t="s">
        <v>269</v>
      </c>
      <c r="B79" s="138">
        <v>22.371000000000002</v>
      </c>
      <c r="C79" s="178">
        <f t="shared" si="27"/>
        <v>180</v>
      </c>
      <c r="D79" s="178">
        <f t="shared" si="28"/>
        <v>21</v>
      </c>
    </row>
    <row r="80" spans="1:4">
      <c r="A80" s="139" t="s">
        <v>270</v>
      </c>
      <c r="B80" s="138">
        <v>22.371000000000002</v>
      </c>
      <c r="C80" s="178">
        <f t="shared" si="27"/>
        <v>0</v>
      </c>
      <c r="D80" s="178">
        <f t="shared" si="28"/>
        <v>22</v>
      </c>
    </row>
    <row r="81" spans="1:4">
      <c r="A81" s="139" t="s">
        <v>271</v>
      </c>
      <c r="B81" s="138">
        <v>0</v>
      </c>
      <c r="C81" s="178">
        <f t="shared" si="27"/>
        <v>0</v>
      </c>
      <c r="D81" s="178">
        <f t="shared" si="28"/>
        <v>23</v>
      </c>
    </row>
    <row r="82" spans="1:4">
      <c r="A82" s="139" t="s">
        <v>272</v>
      </c>
      <c r="B82" s="138">
        <v>0</v>
      </c>
      <c r="C82" s="178">
        <f t="shared" si="27"/>
        <v>0</v>
      </c>
      <c r="D82" s="178">
        <f t="shared" si="28"/>
        <v>24</v>
      </c>
    </row>
    <row r="83" spans="1:4">
      <c r="A83" s="139" t="s">
        <v>273</v>
      </c>
      <c r="B83" s="138">
        <v>0</v>
      </c>
      <c r="C83" s="178">
        <f t="shared" si="27"/>
        <v>0</v>
      </c>
      <c r="D83" s="178">
        <f t="shared" si="28"/>
        <v>1</v>
      </c>
    </row>
    <row r="84" spans="1:4">
      <c r="A84" s="139" t="s">
        <v>274</v>
      </c>
      <c r="B84" s="138">
        <v>0</v>
      </c>
      <c r="C84" s="178">
        <f t="shared" si="27"/>
        <v>0</v>
      </c>
      <c r="D84" s="178">
        <f>D60</f>
        <v>2</v>
      </c>
    </row>
    <row r="85" spans="1:4">
      <c r="A85" s="139" t="s">
        <v>275</v>
      </c>
      <c r="B85" s="138">
        <v>0</v>
      </c>
      <c r="C85" s="178">
        <f t="shared" si="27"/>
        <v>0</v>
      </c>
      <c r="D85" s="178">
        <f t="shared" si="28"/>
        <v>3</v>
      </c>
    </row>
    <row r="86" spans="1:4">
      <c r="A86" s="139" t="s">
        <v>276</v>
      </c>
      <c r="B86" s="138">
        <v>0</v>
      </c>
      <c r="C86" s="178">
        <f t="shared" si="27"/>
        <v>0</v>
      </c>
      <c r="D86" s="178">
        <f t="shared" si="28"/>
        <v>4</v>
      </c>
    </row>
    <row r="87" spans="1:4">
      <c r="A87" s="139" t="s">
        <v>277</v>
      </c>
      <c r="B87" s="138">
        <v>0</v>
      </c>
      <c r="C87" s="178">
        <f t="shared" si="27"/>
        <v>0</v>
      </c>
      <c r="D87" s="178">
        <f t="shared" si="28"/>
        <v>5</v>
      </c>
    </row>
    <row r="88" spans="1:4">
      <c r="A88" s="139" t="s">
        <v>278</v>
      </c>
      <c r="B88" s="138">
        <v>0</v>
      </c>
      <c r="C88" s="178">
        <f t="shared" si="27"/>
        <v>0</v>
      </c>
      <c r="D88" s="178">
        <f t="shared" si="28"/>
        <v>6</v>
      </c>
    </row>
    <row r="89" spans="1:4">
      <c r="A89" s="139" t="s">
        <v>279</v>
      </c>
      <c r="B89" s="138">
        <v>0</v>
      </c>
      <c r="C89" s="178">
        <f t="shared" si="27"/>
        <v>0</v>
      </c>
      <c r="D89" s="178">
        <f t="shared" si="28"/>
        <v>7</v>
      </c>
    </row>
    <row r="90" spans="1:4">
      <c r="A90" s="139" t="s">
        <v>280</v>
      </c>
      <c r="B90" s="138">
        <v>0</v>
      </c>
      <c r="C90" s="178">
        <f t="shared" si="27"/>
        <v>210</v>
      </c>
      <c r="D90" s="178">
        <f t="shared" si="28"/>
        <v>8</v>
      </c>
    </row>
    <row r="91" spans="1:4">
      <c r="A91" s="139" t="s">
        <v>281</v>
      </c>
      <c r="B91" s="138">
        <v>119.312</v>
      </c>
      <c r="C91" s="178">
        <f t="shared" si="27"/>
        <v>465</v>
      </c>
      <c r="D91" s="178">
        <f t="shared" si="28"/>
        <v>9</v>
      </c>
    </row>
    <row r="92" spans="1:4">
      <c r="A92" s="139" t="s">
        <v>282</v>
      </c>
      <c r="B92" s="138">
        <v>119.312</v>
      </c>
      <c r="C92" s="178">
        <f t="shared" si="27"/>
        <v>574</v>
      </c>
      <c r="D92" s="178">
        <f t="shared" si="28"/>
        <v>10</v>
      </c>
    </row>
    <row r="93" spans="1:4">
      <c r="A93" s="139" t="s">
        <v>283</v>
      </c>
      <c r="B93" s="138">
        <v>119.312</v>
      </c>
      <c r="C93" s="178">
        <f t="shared" si="27"/>
        <v>675</v>
      </c>
      <c r="D93" s="178">
        <f t="shared" si="28"/>
        <v>11</v>
      </c>
    </row>
    <row r="94" spans="1:4">
      <c r="A94" s="139" t="s">
        <v>284</v>
      </c>
      <c r="B94" s="138">
        <v>119.312</v>
      </c>
      <c r="C94" s="178">
        <f t="shared" si="27"/>
        <v>752</v>
      </c>
      <c r="D94" s="178">
        <f t="shared" si="28"/>
        <v>12</v>
      </c>
    </row>
    <row r="95" spans="1:4">
      <c r="A95" s="139" t="s">
        <v>285</v>
      </c>
      <c r="B95" s="138">
        <v>119.312</v>
      </c>
      <c r="C95" s="178">
        <f t="shared" si="27"/>
        <v>815</v>
      </c>
      <c r="D95" s="178">
        <f t="shared" si="28"/>
        <v>13</v>
      </c>
    </row>
    <row r="96" spans="1:4">
      <c r="A96" s="139" t="s">
        <v>286</v>
      </c>
      <c r="B96" s="138">
        <v>119.312</v>
      </c>
      <c r="C96" s="178">
        <f t="shared" si="27"/>
        <v>862</v>
      </c>
      <c r="D96" s="178">
        <f t="shared" si="28"/>
        <v>14</v>
      </c>
    </row>
    <row r="97" spans="1:4">
      <c r="A97" s="139" t="s">
        <v>287</v>
      </c>
      <c r="B97" s="138">
        <v>119.312</v>
      </c>
      <c r="C97" s="178">
        <f t="shared" si="27"/>
        <v>877</v>
      </c>
      <c r="D97" s="178">
        <f t="shared" si="28"/>
        <v>15</v>
      </c>
    </row>
    <row r="98" spans="1:4">
      <c r="A98" s="139" t="s">
        <v>288</v>
      </c>
      <c r="B98" s="138">
        <v>119.312</v>
      </c>
      <c r="C98" s="178">
        <f t="shared" si="27"/>
        <v>865</v>
      </c>
      <c r="D98" s="178">
        <f t="shared" si="28"/>
        <v>16</v>
      </c>
    </row>
    <row r="99" spans="1:4">
      <c r="A99" s="139" t="s">
        <v>289</v>
      </c>
      <c r="B99" s="138">
        <v>119.312</v>
      </c>
      <c r="C99" s="178">
        <f t="shared" si="27"/>
        <v>831</v>
      </c>
      <c r="D99" s="178">
        <f t="shared" si="28"/>
        <v>17</v>
      </c>
    </row>
    <row r="100" spans="1:4">
      <c r="A100" s="139" t="s">
        <v>290</v>
      </c>
      <c r="B100" s="138">
        <v>119.312</v>
      </c>
      <c r="C100" s="178">
        <f t="shared" ref="C100:C163" si="29">_xlfn.XLOOKUP(D100,$N$5:$N$28,$B$5:$B$28)</f>
        <v>772</v>
      </c>
      <c r="D100" s="178">
        <f t="shared" si="28"/>
        <v>18</v>
      </c>
    </row>
    <row r="101" spans="1:4">
      <c r="A101" s="139" t="s">
        <v>291</v>
      </c>
      <c r="B101" s="138">
        <v>119.312</v>
      </c>
      <c r="C101" s="178">
        <f t="shared" si="29"/>
        <v>677</v>
      </c>
      <c r="D101" s="178">
        <f t="shared" si="28"/>
        <v>19</v>
      </c>
    </row>
    <row r="102" spans="1:4">
      <c r="A102" s="139" t="s">
        <v>292</v>
      </c>
      <c r="B102" s="138">
        <v>119.312</v>
      </c>
      <c r="C102" s="178">
        <f t="shared" si="29"/>
        <v>526</v>
      </c>
      <c r="D102" s="178">
        <f t="shared" si="28"/>
        <v>20</v>
      </c>
    </row>
    <row r="103" spans="1:4">
      <c r="A103" s="139" t="s">
        <v>293</v>
      </c>
      <c r="B103" s="138">
        <v>44.742000000000004</v>
      </c>
      <c r="C103" s="178">
        <f t="shared" si="29"/>
        <v>180</v>
      </c>
      <c r="D103" s="178">
        <f t="shared" si="28"/>
        <v>21</v>
      </c>
    </row>
    <row r="104" spans="1:4">
      <c r="A104" s="139" t="s">
        <v>294</v>
      </c>
      <c r="B104" s="138">
        <v>44.742000000000004</v>
      </c>
      <c r="C104" s="178">
        <f t="shared" si="29"/>
        <v>0</v>
      </c>
      <c r="D104" s="178">
        <f t="shared" si="28"/>
        <v>22</v>
      </c>
    </row>
    <row r="105" spans="1:4">
      <c r="A105" s="139" t="s">
        <v>295</v>
      </c>
      <c r="B105" s="138">
        <v>0</v>
      </c>
      <c r="C105" s="178">
        <f t="shared" si="29"/>
        <v>0</v>
      </c>
      <c r="D105" s="178">
        <f t="shared" si="28"/>
        <v>23</v>
      </c>
    </row>
    <row r="106" spans="1:4">
      <c r="A106" s="139" t="s">
        <v>296</v>
      </c>
      <c r="B106" s="138">
        <v>0</v>
      </c>
      <c r="C106" s="178">
        <f t="shared" si="29"/>
        <v>0</v>
      </c>
      <c r="D106" s="178">
        <f t="shared" si="28"/>
        <v>24</v>
      </c>
    </row>
    <row r="107" spans="1:4">
      <c r="A107" s="139" t="s">
        <v>297</v>
      </c>
      <c r="B107" s="138">
        <v>0</v>
      </c>
      <c r="C107" s="178">
        <f t="shared" si="29"/>
        <v>0</v>
      </c>
      <c r="D107" s="178">
        <f t="shared" si="28"/>
        <v>1</v>
      </c>
    </row>
    <row r="108" spans="1:4">
      <c r="A108" s="139" t="s">
        <v>298</v>
      </c>
      <c r="B108" s="138">
        <v>0</v>
      </c>
      <c r="C108" s="178">
        <f t="shared" si="29"/>
        <v>0</v>
      </c>
      <c r="D108" s="178">
        <f t="shared" si="28"/>
        <v>2</v>
      </c>
    </row>
    <row r="109" spans="1:4">
      <c r="A109" s="139" t="s">
        <v>299</v>
      </c>
      <c r="B109" s="138">
        <v>0</v>
      </c>
      <c r="C109" s="178">
        <f t="shared" si="29"/>
        <v>0</v>
      </c>
      <c r="D109" s="178">
        <f t="shared" si="28"/>
        <v>3</v>
      </c>
    </row>
    <row r="110" spans="1:4">
      <c r="A110" s="139" t="s">
        <v>300</v>
      </c>
      <c r="B110" s="138">
        <v>0</v>
      </c>
      <c r="C110" s="178">
        <f t="shared" si="29"/>
        <v>0</v>
      </c>
      <c r="D110" s="178">
        <f t="shared" si="28"/>
        <v>4</v>
      </c>
    </row>
    <row r="111" spans="1:4">
      <c r="A111" s="139" t="s">
        <v>301</v>
      </c>
      <c r="B111" s="138">
        <v>0</v>
      </c>
      <c r="C111" s="178">
        <f t="shared" si="29"/>
        <v>0</v>
      </c>
      <c r="D111" s="178">
        <f t="shared" si="28"/>
        <v>5</v>
      </c>
    </row>
    <row r="112" spans="1:4">
      <c r="A112" s="139" t="s">
        <v>302</v>
      </c>
      <c r="B112" s="138">
        <v>0</v>
      </c>
      <c r="C112" s="178">
        <f t="shared" si="29"/>
        <v>0</v>
      </c>
      <c r="D112" s="178">
        <f t="shared" si="28"/>
        <v>6</v>
      </c>
    </row>
    <row r="113" spans="1:4">
      <c r="A113" s="139" t="s">
        <v>303</v>
      </c>
      <c r="B113" s="138">
        <v>0</v>
      </c>
      <c r="C113" s="178">
        <f t="shared" si="29"/>
        <v>0</v>
      </c>
      <c r="D113" s="178">
        <f t="shared" si="28"/>
        <v>7</v>
      </c>
    </row>
    <row r="114" spans="1:4">
      <c r="A114" s="139" t="s">
        <v>304</v>
      </c>
      <c r="B114" s="138">
        <v>0</v>
      </c>
      <c r="C114" s="178">
        <f t="shared" si="29"/>
        <v>210</v>
      </c>
      <c r="D114" s="178">
        <f t="shared" si="28"/>
        <v>8</v>
      </c>
    </row>
    <row r="115" spans="1:4">
      <c r="A115" s="139" t="s">
        <v>305</v>
      </c>
      <c r="B115" s="138">
        <v>119.312</v>
      </c>
      <c r="C115" s="178">
        <f t="shared" si="29"/>
        <v>465</v>
      </c>
      <c r="D115" s="178">
        <f t="shared" si="28"/>
        <v>9</v>
      </c>
    </row>
    <row r="116" spans="1:4">
      <c r="A116" s="139" t="s">
        <v>306</v>
      </c>
      <c r="B116" s="138">
        <v>119.312</v>
      </c>
      <c r="C116" s="178">
        <f t="shared" si="29"/>
        <v>574</v>
      </c>
      <c r="D116" s="178">
        <f t="shared" si="28"/>
        <v>10</v>
      </c>
    </row>
    <row r="117" spans="1:4">
      <c r="A117" s="139" t="s">
        <v>307</v>
      </c>
      <c r="B117" s="138">
        <v>119.312</v>
      </c>
      <c r="C117" s="178">
        <f t="shared" si="29"/>
        <v>675</v>
      </c>
      <c r="D117" s="178">
        <f t="shared" si="28"/>
        <v>11</v>
      </c>
    </row>
    <row r="118" spans="1:4">
      <c r="A118" s="139" t="s">
        <v>308</v>
      </c>
      <c r="B118" s="138">
        <v>119.312</v>
      </c>
      <c r="C118" s="178">
        <f t="shared" si="29"/>
        <v>752</v>
      </c>
      <c r="D118" s="178">
        <f t="shared" si="28"/>
        <v>12</v>
      </c>
    </row>
    <row r="119" spans="1:4">
      <c r="A119" s="139" t="s">
        <v>309</v>
      </c>
      <c r="B119" s="138">
        <v>119.312</v>
      </c>
      <c r="C119" s="178">
        <f t="shared" si="29"/>
        <v>815</v>
      </c>
      <c r="D119" s="178">
        <f t="shared" si="28"/>
        <v>13</v>
      </c>
    </row>
    <row r="120" spans="1:4">
      <c r="A120" s="139" t="s">
        <v>310</v>
      </c>
      <c r="B120" s="138">
        <v>119.312</v>
      </c>
      <c r="C120" s="178">
        <f t="shared" si="29"/>
        <v>862</v>
      </c>
      <c r="D120" s="178">
        <f t="shared" si="28"/>
        <v>14</v>
      </c>
    </row>
    <row r="121" spans="1:4">
      <c r="A121" s="139" t="s">
        <v>311</v>
      </c>
      <c r="B121" s="138">
        <v>119.312</v>
      </c>
      <c r="C121" s="178">
        <f t="shared" si="29"/>
        <v>877</v>
      </c>
      <c r="D121" s="178">
        <f t="shared" si="28"/>
        <v>15</v>
      </c>
    </row>
    <row r="122" spans="1:4">
      <c r="A122" s="139" t="s">
        <v>312</v>
      </c>
      <c r="B122" s="138">
        <v>119.312</v>
      </c>
      <c r="C122" s="178">
        <f t="shared" si="29"/>
        <v>865</v>
      </c>
      <c r="D122" s="178">
        <f t="shared" si="28"/>
        <v>16</v>
      </c>
    </row>
    <row r="123" spans="1:4">
      <c r="A123" s="139" t="s">
        <v>313</v>
      </c>
      <c r="B123" s="138">
        <v>119.312</v>
      </c>
      <c r="C123" s="178">
        <f t="shared" si="29"/>
        <v>831</v>
      </c>
      <c r="D123" s="178">
        <f t="shared" si="28"/>
        <v>17</v>
      </c>
    </row>
    <row r="124" spans="1:4">
      <c r="A124" s="139" t="s">
        <v>314</v>
      </c>
      <c r="B124" s="138">
        <v>119.312</v>
      </c>
      <c r="C124" s="178">
        <f t="shared" si="29"/>
        <v>772</v>
      </c>
      <c r="D124" s="178">
        <f t="shared" ref="D124:D187" si="30">D100</f>
        <v>18</v>
      </c>
    </row>
    <row r="125" spans="1:4">
      <c r="A125" s="139" t="s">
        <v>315</v>
      </c>
      <c r="B125" s="138">
        <v>119.312</v>
      </c>
      <c r="C125" s="178">
        <f t="shared" si="29"/>
        <v>677</v>
      </c>
      <c r="D125" s="178">
        <f t="shared" si="30"/>
        <v>19</v>
      </c>
    </row>
    <row r="126" spans="1:4">
      <c r="A126" s="139" t="s">
        <v>316</v>
      </c>
      <c r="B126" s="138">
        <v>119.312</v>
      </c>
      <c r="C126" s="178">
        <f t="shared" si="29"/>
        <v>526</v>
      </c>
      <c r="D126" s="178">
        <f t="shared" si="30"/>
        <v>20</v>
      </c>
    </row>
    <row r="127" spans="1:4">
      <c r="A127" s="139" t="s">
        <v>317</v>
      </c>
      <c r="B127" s="138">
        <v>37.285000000000004</v>
      </c>
      <c r="C127" s="178">
        <f t="shared" si="29"/>
        <v>180</v>
      </c>
      <c r="D127" s="178">
        <f t="shared" si="30"/>
        <v>21</v>
      </c>
    </row>
    <row r="128" spans="1:4">
      <c r="A128" s="139" t="s">
        <v>318</v>
      </c>
      <c r="B128" s="138">
        <v>37.285000000000004</v>
      </c>
      <c r="C128" s="178">
        <f t="shared" si="29"/>
        <v>0</v>
      </c>
      <c r="D128" s="178">
        <f t="shared" si="30"/>
        <v>22</v>
      </c>
    </row>
    <row r="129" spans="1:4">
      <c r="A129" s="139" t="s">
        <v>319</v>
      </c>
      <c r="B129" s="138">
        <v>22.371000000000002</v>
      </c>
      <c r="C129" s="178">
        <f t="shared" si="29"/>
        <v>0</v>
      </c>
      <c r="D129" s="178">
        <f t="shared" si="30"/>
        <v>23</v>
      </c>
    </row>
    <row r="130" spans="1:4">
      <c r="A130" s="139" t="s">
        <v>320</v>
      </c>
      <c r="B130" s="138">
        <v>22.371000000000002</v>
      </c>
      <c r="C130" s="178">
        <f t="shared" si="29"/>
        <v>0</v>
      </c>
      <c r="D130" s="178">
        <f t="shared" si="30"/>
        <v>24</v>
      </c>
    </row>
    <row r="131" spans="1:4">
      <c r="A131" s="139" t="s">
        <v>321</v>
      </c>
      <c r="B131" s="138">
        <v>0</v>
      </c>
      <c r="C131" s="178">
        <f t="shared" si="29"/>
        <v>0</v>
      </c>
      <c r="D131" s="178">
        <f t="shared" si="30"/>
        <v>1</v>
      </c>
    </row>
    <row r="132" spans="1:4">
      <c r="A132" s="139" t="s">
        <v>322</v>
      </c>
      <c r="B132" s="138">
        <v>0</v>
      </c>
      <c r="C132" s="178">
        <f t="shared" si="29"/>
        <v>0</v>
      </c>
      <c r="D132" s="178">
        <f t="shared" si="30"/>
        <v>2</v>
      </c>
    </row>
    <row r="133" spans="1:4">
      <c r="A133" s="139" t="s">
        <v>323</v>
      </c>
      <c r="B133" s="138">
        <v>0</v>
      </c>
      <c r="C133" s="178">
        <f t="shared" si="29"/>
        <v>0</v>
      </c>
      <c r="D133" s="178">
        <f t="shared" si="30"/>
        <v>3</v>
      </c>
    </row>
    <row r="134" spans="1:4">
      <c r="A134" s="139" t="s">
        <v>324</v>
      </c>
      <c r="B134" s="138">
        <v>0</v>
      </c>
      <c r="C134" s="178">
        <f t="shared" si="29"/>
        <v>0</v>
      </c>
      <c r="D134" s="178">
        <f t="shared" si="30"/>
        <v>4</v>
      </c>
    </row>
    <row r="135" spans="1:4">
      <c r="A135" s="139" t="s">
        <v>325</v>
      </c>
      <c r="B135" s="138">
        <v>0</v>
      </c>
      <c r="C135" s="178">
        <f t="shared" si="29"/>
        <v>0</v>
      </c>
      <c r="D135" s="178">
        <f t="shared" si="30"/>
        <v>5</v>
      </c>
    </row>
    <row r="136" spans="1:4">
      <c r="A136" s="139" t="s">
        <v>326</v>
      </c>
      <c r="B136" s="138">
        <v>0</v>
      </c>
      <c r="C136" s="178">
        <f t="shared" si="29"/>
        <v>0</v>
      </c>
      <c r="D136" s="178">
        <f t="shared" si="30"/>
        <v>6</v>
      </c>
    </row>
    <row r="137" spans="1:4">
      <c r="A137" s="139" t="s">
        <v>327</v>
      </c>
      <c r="B137" s="138">
        <v>0</v>
      </c>
      <c r="C137" s="178">
        <f t="shared" si="29"/>
        <v>0</v>
      </c>
      <c r="D137" s="178">
        <f t="shared" si="30"/>
        <v>7</v>
      </c>
    </row>
    <row r="138" spans="1:4">
      <c r="A138" s="139" t="s">
        <v>328</v>
      </c>
      <c r="B138" s="138">
        <v>0</v>
      </c>
      <c r="C138" s="178">
        <f t="shared" si="29"/>
        <v>210</v>
      </c>
      <c r="D138" s="178">
        <f t="shared" si="30"/>
        <v>8</v>
      </c>
    </row>
    <row r="139" spans="1:4">
      <c r="A139" s="139" t="s">
        <v>329</v>
      </c>
      <c r="B139" s="138">
        <v>100.6695</v>
      </c>
      <c r="C139" s="178">
        <f t="shared" si="29"/>
        <v>465</v>
      </c>
      <c r="D139" s="178">
        <f t="shared" si="30"/>
        <v>9</v>
      </c>
    </row>
    <row r="140" spans="1:4">
      <c r="A140" s="139" t="s">
        <v>330</v>
      </c>
      <c r="B140" s="138">
        <v>100.6695</v>
      </c>
      <c r="C140" s="178">
        <f t="shared" si="29"/>
        <v>574</v>
      </c>
      <c r="D140" s="178">
        <f t="shared" si="30"/>
        <v>10</v>
      </c>
    </row>
    <row r="141" spans="1:4">
      <c r="A141" s="139" t="s">
        <v>331</v>
      </c>
      <c r="B141" s="138">
        <v>100.6695</v>
      </c>
      <c r="C141" s="178">
        <f t="shared" si="29"/>
        <v>675</v>
      </c>
      <c r="D141" s="178">
        <f t="shared" si="30"/>
        <v>11</v>
      </c>
    </row>
    <row r="142" spans="1:4">
      <c r="A142" s="139" t="s">
        <v>332</v>
      </c>
      <c r="B142" s="138">
        <v>78.298500000000004</v>
      </c>
      <c r="C142" s="178">
        <f t="shared" si="29"/>
        <v>752</v>
      </c>
      <c r="D142" s="178">
        <f t="shared" si="30"/>
        <v>12</v>
      </c>
    </row>
    <row r="143" spans="1:4">
      <c r="A143" s="139" t="s">
        <v>333</v>
      </c>
      <c r="B143" s="138">
        <v>37.285000000000004</v>
      </c>
      <c r="C143" s="178">
        <f t="shared" si="29"/>
        <v>815</v>
      </c>
      <c r="D143" s="178">
        <f t="shared" si="30"/>
        <v>13</v>
      </c>
    </row>
    <row r="144" spans="1:4">
      <c r="A144" s="139" t="s">
        <v>334</v>
      </c>
      <c r="B144" s="138">
        <v>37.285000000000004</v>
      </c>
      <c r="C144" s="178">
        <f t="shared" si="29"/>
        <v>862</v>
      </c>
      <c r="D144" s="178">
        <f t="shared" si="30"/>
        <v>14</v>
      </c>
    </row>
    <row r="145" spans="1:4">
      <c r="A145" s="139" t="s">
        <v>335</v>
      </c>
      <c r="B145" s="138">
        <v>37.285000000000004</v>
      </c>
      <c r="C145" s="178">
        <f t="shared" si="29"/>
        <v>877</v>
      </c>
      <c r="D145" s="178">
        <f t="shared" si="30"/>
        <v>15</v>
      </c>
    </row>
    <row r="146" spans="1:4">
      <c r="A146" s="139" t="s">
        <v>336</v>
      </c>
      <c r="B146" s="138">
        <v>37.285000000000004</v>
      </c>
      <c r="C146" s="178">
        <f t="shared" si="29"/>
        <v>865</v>
      </c>
      <c r="D146" s="178">
        <f t="shared" si="30"/>
        <v>16</v>
      </c>
    </row>
    <row r="147" spans="1:4">
      <c r="A147" s="139" t="s">
        <v>337</v>
      </c>
      <c r="B147" s="138">
        <v>37.285000000000004</v>
      </c>
      <c r="C147" s="178">
        <f t="shared" si="29"/>
        <v>831</v>
      </c>
      <c r="D147" s="178">
        <f t="shared" si="30"/>
        <v>17</v>
      </c>
    </row>
    <row r="148" spans="1:4">
      <c r="A148" s="139" t="s">
        <v>338</v>
      </c>
      <c r="B148" s="138">
        <v>37.285000000000004</v>
      </c>
      <c r="C148" s="178">
        <f t="shared" si="29"/>
        <v>772</v>
      </c>
      <c r="D148" s="178">
        <f t="shared" si="30"/>
        <v>18</v>
      </c>
    </row>
    <row r="149" spans="1:4">
      <c r="A149" s="139" t="s">
        <v>339</v>
      </c>
      <c r="B149" s="138">
        <v>14.914000000000001</v>
      </c>
      <c r="C149" s="178">
        <f t="shared" si="29"/>
        <v>677</v>
      </c>
      <c r="D149" s="178">
        <f t="shared" si="30"/>
        <v>19</v>
      </c>
    </row>
    <row r="150" spans="1:4">
      <c r="A150" s="139" t="s">
        <v>340</v>
      </c>
      <c r="B150" s="138">
        <v>14.914000000000001</v>
      </c>
      <c r="C150" s="178">
        <f t="shared" si="29"/>
        <v>526</v>
      </c>
      <c r="D150" s="178">
        <f t="shared" si="30"/>
        <v>20</v>
      </c>
    </row>
    <row r="151" spans="1:4">
      <c r="A151" s="139" t="s">
        <v>341</v>
      </c>
      <c r="B151" s="138">
        <v>14.914000000000001</v>
      </c>
      <c r="C151" s="178">
        <f t="shared" si="29"/>
        <v>180</v>
      </c>
      <c r="D151" s="178">
        <f t="shared" si="30"/>
        <v>21</v>
      </c>
    </row>
    <row r="152" spans="1:4">
      <c r="A152" s="139" t="s">
        <v>342</v>
      </c>
      <c r="B152" s="138">
        <v>14.914000000000001</v>
      </c>
      <c r="C152" s="178">
        <f t="shared" si="29"/>
        <v>0</v>
      </c>
      <c r="D152" s="178">
        <f t="shared" si="30"/>
        <v>22</v>
      </c>
    </row>
    <row r="153" spans="1:4">
      <c r="A153" s="139" t="s">
        <v>343</v>
      </c>
      <c r="B153" s="138">
        <v>14.914000000000001</v>
      </c>
      <c r="C153" s="178">
        <f t="shared" si="29"/>
        <v>0</v>
      </c>
      <c r="D153" s="178">
        <f t="shared" si="30"/>
        <v>23</v>
      </c>
    </row>
    <row r="154" spans="1:4">
      <c r="A154" s="139" t="s">
        <v>344</v>
      </c>
      <c r="B154" s="138">
        <v>0</v>
      </c>
      <c r="C154" s="178">
        <f t="shared" si="29"/>
        <v>0</v>
      </c>
      <c r="D154" s="178">
        <f t="shared" si="30"/>
        <v>24</v>
      </c>
    </row>
    <row r="155" spans="1:4">
      <c r="A155" s="139" t="s">
        <v>345</v>
      </c>
      <c r="B155" s="138">
        <v>0</v>
      </c>
      <c r="C155" s="178">
        <f t="shared" si="29"/>
        <v>0</v>
      </c>
      <c r="D155" s="178">
        <f t="shared" si="30"/>
        <v>1</v>
      </c>
    </row>
    <row r="156" spans="1:4">
      <c r="A156" s="139" t="s">
        <v>346</v>
      </c>
      <c r="B156" s="138">
        <v>0</v>
      </c>
      <c r="C156" s="178">
        <f t="shared" si="29"/>
        <v>0</v>
      </c>
      <c r="D156" s="178">
        <f t="shared" si="30"/>
        <v>2</v>
      </c>
    </row>
    <row r="157" spans="1:4">
      <c r="A157" s="139" t="s">
        <v>347</v>
      </c>
      <c r="B157" s="138">
        <v>0</v>
      </c>
      <c r="C157" s="178">
        <f t="shared" si="29"/>
        <v>0</v>
      </c>
      <c r="D157" s="178">
        <f t="shared" si="30"/>
        <v>3</v>
      </c>
    </row>
    <row r="158" spans="1:4">
      <c r="A158" s="139" t="s">
        <v>348</v>
      </c>
      <c r="B158" s="138">
        <v>0</v>
      </c>
      <c r="C158" s="178">
        <f t="shared" si="29"/>
        <v>0</v>
      </c>
      <c r="D158" s="178">
        <f t="shared" si="30"/>
        <v>4</v>
      </c>
    </row>
    <row r="159" spans="1:4">
      <c r="A159" s="139" t="s">
        <v>349</v>
      </c>
      <c r="B159" s="138">
        <v>0</v>
      </c>
      <c r="C159" s="178">
        <f t="shared" si="29"/>
        <v>0</v>
      </c>
      <c r="D159" s="178">
        <f t="shared" si="30"/>
        <v>5</v>
      </c>
    </row>
    <row r="160" spans="1:4">
      <c r="A160" s="139" t="s">
        <v>350</v>
      </c>
      <c r="B160" s="138">
        <v>0</v>
      </c>
      <c r="C160" s="178">
        <f t="shared" si="29"/>
        <v>0</v>
      </c>
      <c r="D160" s="178">
        <f t="shared" si="30"/>
        <v>6</v>
      </c>
    </row>
    <row r="161" spans="1:4">
      <c r="A161" s="139" t="s">
        <v>351</v>
      </c>
      <c r="B161" s="138">
        <v>0</v>
      </c>
      <c r="C161" s="178">
        <f t="shared" si="29"/>
        <v>0</v>
      </c>
      <c r="D161" s="178">
        <f t="shared" si="30"/>
        <v>7</v>
      </c>
    </row>
    <row r="162" spans="1:4">
      <c r="A162" s="139" t="s">
        <v>352</v>
      </c>
      <c r="B162" s="138">
        <v>0</v>
      </c>
      <c r="C162" s="178">
        <f t="shared" si="29"/>
        <v>210</v>
      </c>
      <c r="D162" s="178">
        <f t="shared" si="30"/>
        <v>8</v>
      </c>
    </row>
    <row r="163" spans="1:4">
      <c r="A163" s="139" t="s">
        <v>353</v>
      </c>
      <c r="B163" s="138">
        <v>104.398</v>
      </c>
      <c r="C163" s="178">
        <f t="shared" si="29"/>
        <v>465</v>
      </c>
      <c r="D163" s="178">
        <f t="shared" si="30"/>
        <v>9</v>
      </c>
    </row>
    <row r="164" spans="1:4">
      <c r="A164" s="139" t="s">
        <v>354</v>
      </c>
      <c r="B164" s="138">
        <v>104.398</v>
      </c>
      <c r="C164" s="178">
        <f t="shared" ref="C164:C227" si="31">_xlfn.XLOOKUP(D164,$N$5:$N$28,$B$5:$B$28)</f>
        <v>574</v>
      </c>
      <c r="D164" s="178">
        <f t="shared" si="30"/>
        <v>10</v>
      </c>
    </row>
    <row r="165" spans="1:4">
      <c r="A165" s="139" t="s">
        <v>355</v>
      </c>
      <c r="B165" s="138">
        <v>104.398</v>
      </c>
      <c r="C165" s="178">
        <f t="shared" si="31"/>
        <v>675</v>
      </c>
      <c r="D165" s="178">
        <f t="shared" si="30"/>
        <v>11</v>
      </c>
    </row>
    <row r="166" spans="1:4">
      <c r="A166" s="139" t="s">
        <v>356</v>
      </c>
      <c r="B166" s="138">
        <v>104.398</v>
      </c>
      <c r="C166" s="178">
        <f t="shared" si="31"/>
        <v>752</v>
      </c>
      <c r="D166" s="178">
        <f t="shared" si="30"/>
        <v>12</v>
      </c>
    </row>
    <row r="167" spans="1:4">
      <c r="A167" s="139" t="s">
        <v>357</v>
      </c>
      <c r="B167" s="138">
        <v>104.398</v>
      </c>
      <c r="C167" s="178">
        <f t="shared" si="31"/>
        <v>815</v>
      </c>
      <c r="D167" s="178">
        <f t="shared" si="30"/>
        <v>13</v>
      </c>
    </row>
    <row r="168" spans="1:4">
      <c r="A168" s="139" t="s">
        <v>358</v>
      </c>
      <c r="B168" s="138">
        <v>104.398</v>
      </c>
      <c r="C168" s="178">
        <f t="shared" si="31"/>
        <v>862</v>
      </c>
      <c r="D168" s="178">
        <f t="shared" si="30"/>
        <v>14</v>
      </c>
    </row>
    <row r="169" spans="1:4">
      <c r="A169" s="139" t="s">
        <v>359</v>
      </c>
      <c r="B169" s="138">
        <v>85.755499999999998</v>
      </c>
      <c r="C169" s="178">
        <f t="shared" si="31"/>
        <v>877</v>
      </c>
      <c r="D169" s="178">
        <f t="shared" si="30"/>
        <v>15</v>
      </c>
    </row>
    <row r="170" spans="1:4">
      <c r="A170" s="139" t="s">
        <v>360</v>
      </c>
      <c r="B170" s="138">
        <v>85.755499999999998</v>
      </c>
      <c r="C170" s="178">
        <f t="shared" si="31"/>
        <v>865</v>
      </c>
      <c r="D170" s="178">
        <f t="shared" si="30"/>
        <v>16</v>
      </c>
    </row>
    <row r="171" spans="1:4">
      <c r="A171" s="139" t="s">
        <v>361</v>
      </c>
      <c r="B171" s="138">
        <v>85.755499999999998</v>
      </c>
      <c r="C171" s="178">
        <f t="shared" si="31"/>
        <v>831</v>
      </c>
      <c r="D171" s="178">
        <f t="shared" si="30"/>
        <v>17</v>
      </c>
    </row>
    <row r="172" spans="1:4">
      <c r="A172" s="139" t="s">
        <v>362</v>
      </c>
      <c r="B172" s="138">
        <v>63.384500000000003</v>
      </c>
      <c r="C172" s="178">
        <f t="shared" si="31"/>
        <v>772</v>
      </c>
      <c r="D172" s="178">
        <f t="shared" si="30"/>
        <v>18</v>
      </c>
    </row>
    <row r="173" spans="1:4">
      <c r="A173" s="139" t="s">
        <v>363</v>
      </c>
      <c r="B173" s="138">
        <v>63.384500000000003</v>
      </c>
      <c r="C173" s="178">
        <f t="shared" si="31"/>
        <v>677</v>
      </c>
      <c r="D173" s="178">
        <f t="shared" si="30"/>
        <v>19</v>
      </c>
    </row>
    <row r="174" spans="1:4">
      <c r="A174" s="139" t="s">
        <v>364</v>
      </c>
      <c r="B174" s="138">
        <v>63.384500000000003</v>
      </c>
      <c r="C174" s="178">
        <f t="shared" si="31"/>
        <v>526</v>
      </c>
      <c r="D174" s="178">
        <f t="shared" si="30"/>
        <v>20</v>
      </c>
    </row>
    <row r="175" spans="1:4">
      <c r="A175" s="139" t="s">
        <v>365</v>
      </c>
      <c r="B175" s="138">
        <v>44.742000000000004</v>
      </c>
      <c r="C175" s="178">
        <f t="shared" si="31"/>
        <v>180</v>
      </c>
      <c r="D175" s="178">
        <f t="shared" si="30"/>
        <v>21</v>
      </c>
    </row>
    <row r="176" spans="1:4">
      <c r="A176" s="139" t="s">
        <v>366</v>
      </c>
      <c r="B176" s="138">
        <v>44.742000000000004</v>
      </c>
      <c r="C176" s="178">
        <f t="shared" si="31"/>
        <v>0</v>
      </c>
      <c r="D176" s="178">
        <f t="shared" si="30"/>
        <v>22</v>
      </c>
    </row>
    <row r="177" spans="1:4">
      <c r="A177" s="139" t="s">
        <v>367</v>
      </c>
      <c r="B177" s="138">
        <v>44.742000000000004</v>
      </c>
      <c r="C177" s="178">
        <f t="shared" si="31"/>
        <v>0</v>
      </c>
      <c r="D177" s="178">
        <f t="shared" si="30"/>
        <v>23</v>
      </c>
    </row>
    <row r="178" spans="1:4">
      <c r="A178" s="139" t="s">
        <v>368</v>
      </c>
      <c r="B178" s="138">
        <v>0</v>
      </c>
      <c r="C178" s="178">
        <f t="shared" si="31"/>
        <v>0</v>
      </c>
      <c r="D178" s="178">
        <f t="shared" si="30"/>
        <v>24</v>
      </c>
    </row>
    <row r="179" spans="1:4">
      <c r="A179" s="139" t="s">
        <v>369</v>
      </c>
      <c r="B179" s="138">
        <v>0</v>
      </c>
      <c r="C179" s="178">
        <f t="shared" si="31"/>
        <v>0</v>
      </c>
      <c r="D179" s="178">
        <f t="shared" si="30"/>
        <v>1</v>
      </c>
    </row>
    <row r="180" spans="1:4">
      <c r="A180" s="139" t="s">
        <v>370</v>
      </c>
      <c r="B180" s="138">
        <v>0</v>
      </c>
      <c r="C180" s="178">
        <f t="shared" si="31"/>
        <v>0</v>
      </c>
      <c r="D180" s="178">
        <f t="shared" si="30"/>
        <v>2</v>
      </c>
    </row>
    <row r="181" spans="1:4">
      <c r="A181" s="139" t="s">
        <v>371</v>
      </c>
      <c r="B181" s="138">
        <v>0</v>
      </c>
      <c r="C181" s="178">
        <f t="shared" si="31"/>
        <v>0</v>
      </c>
      <c r="D181" s="178">
        <f t="shared" si="30"/>
        <v>3</v>
      </c>
    </row>
    <row r="182" spans="1:4">
      <c r="A182" s="139" t="s">
        <v>372</v>
      </c>
      <c r="B182" s="138">
        <v>0</v>
      </c>
      <c r="C182" s="178">
        <f t="shared" si="31"/>
        <v>0</v>
      </c>
      <c r="D182" s="178">
        <f t="shared" si="30"/>
        <v>4</v>
      </c>
    </row>
    <row r="183" spans="1:4">
      <c r="A183" s="139" t="s">
        <v>373</v>
      </c>
      <c r="B183" s="138">
        <v>0</v>
      </c>
      <c r="C183" s="178">
        <f t="shared" si="31"/>
        <v>0</v>
      </c>
      <c r="D183" s="178">
        <f t="shared" si="30"/>
        <v>5</v>
      </c>
    </row>
    <row r="184" spans="1:4">
      <c r="A184" s="139" t="s">
        <v>374</v>
      </c>
      <c r="B184" s="138">
        <v>0</v>
      </c>
      <c r="C184" s="178">
        <f t="shared" si="31"/>
        <v>0</v>
      </c>
      <c r="D184" s="178">
        <f t="shared" si="30"/>
        <v>6</v>
      </c>
    </row>
    <row r="185" spans="1:4">
      <c r="A185" s="139" t="s">
        <v>375</v>
      </c>
      <c r="B185" s="138">
        <v>0</v>
      </c>
      <c r="C185" s="178">
        <f t="shared" si="31"/>
        <v>0</v>
      </c>
      <c r="D185" s="178">
        <f t="shared" si="30"/>
        <v>7</v>
      </c>
    </row>
    <row r="186" spans="1:4">
      <c r="A186" s="139" t="s">
        <v>376</v>
      </c>
      <c r="B186" s="138">
        <v>0</v>
      </c>
      <c r="C186" s="178">
        <f t="shared" si="31"/>
        <v>210</v>
      </c>
      <c r="D186" s="178">
        <f t="shared" si="30"/>
        <v>8</v>
      </c>
    </row>
    <row r="187" spans="1:4">
      <c r="A187" s="139" t="s">
        <v>377</v>
      </c>
      <c r="B187" s="138">
        <v>78.298500000000004</v>
      </c>
      <c r="C187" s="178">
        <f t="shared" si="31"/>
        <v>465</v>
      </c>
      <c r="D187" s="178">
        <f t="shared" si="30"/>
        <v>9</v>
      </c>
    </row>
    <row r="188" spans="1:4">
      <c r="A188" s="139" t="s">
        <v>378</v>
      </c>
      <c r="B188" s="138">
        <v>78.298500000000004</v>
      </c>
      <c r="C188" s="178">
        <f t="shared" si="31"/>
        <v>574</v>
      </c>
      <c r="D188" s="178">
        <f t="shared" ref="D188:D251" si="32">D164</f>
        <v>10</v>
      </c>
    </row>
    <row r="189" spans="1:4">
      <c r="A189" s="139" t="s">
        <v>379</v>
      </c>
      <c r="B189" s="138">
        <v>78.298500000000004</v>
      </c>
      <c r="C189" s="178">
        <f t="shared" si="31"/>
        <v>675</v>
      </c>
      <c r="D189" s="178">
        <f t="shared" si="32"/>
        <v>11</v>
      </c>
    </row>
    <row r="190" spans="1:4">
      <c r="A190" s="139" t="s">
        <v>380</v>
      </c>
      <c r="B190" s="138">
        <v>78.298500000000004</v>
      </c>
      <c r="C190" s="178">
        <f t="shared" si="31"/>
        <v>752</v>
      </c>
      <c r="D190" s="178">
        <f t="shared" si="32"/>
        <v>12</v>
      </c>
    </row>
    <row r="191" spans="1:4">
      <c r="A191" s="139" t="s">
        <v>381</v>
      </c>
      <c r="B191" s="138">
        <v>78.298500000000004</v>
      </c>
      <c r="C191" s="178">
        <f t="shared" si="31"/>
        <v>815</v>
      </c>
      <c r="D191" s="178">
        <f t="shared" si="32"/>
        <v>13</v>
      </c>
    </row>
    <row r="192" spans="1:4">
      <c r="A192" s="139" t="s">
        <v>382</v>
      </c>
      <c r="B192" s="138">
        <v>78.298500000000004</v>
      </c>
      <c r="C192" s="178">
        <f t="shared" si="31"/>
        <v>862</v>
      </c>
      <c r="D192" s="178">
        <f t="shared" si="32"/>
        <v>14</v>
      </c>
    </row>
    <row r="193" spans="1:4">
      <c r="A193" s="139" t="s">
        <v>383</v>
      </c>
      <c r="B193" s="138">
        <v>78.298500000000004</v>
      </c>
      <c r="C193" s="178">
        <f t="shared" si="31"/>
        <v>877</v>
      </c>
      <c r="D193" s="178">
        <f t="shared" si="32"/>
        <v>15</v>
      </c>
    </row>
    <row r="194" spans="1:4">
      <c r="A194" s="139" t="s">
        <v>384</v>
      </c>
      <c r="B194" s="138">
        <v>78.298500000000004</v>
      </c>
      <c r="C194" s="178">
        <f t="shared" si="31"/>
        <v>865</v>
      </c>
      <c r="D194" s="178">
        <f t="shared" si="32"/>
        <v>16</v>
      </c>
    </row>
    <row r="195" spans="1:4">
      <c r="A195" s="139" t="s">
        <v>385</v>
      </c>
      <c r="B195" s="138">
        <v>78.298500000000004</v>
      </c>
      <c r="C195" s="178">
        <f t="shared" si="31"/>
        <v>831</v>
      </c>
      <c r="D195" s="178">
        <f t="shared" si="32"/>
        <v>17</v>
      </c>
    </row>
    <row r="196" spans="1:4">
      <c r="A196" s="139" t="s">
        <v>386</v>
      </c>
      <c r="B196" s="138">
        <v>78.298500000000004</v>
      </c>
      <c r="C196" s="178">
        <f t="shared" si="31"/>
        <v>772</v>
      </c>
      <c r="D196" s="178">
        <f t="shared" si="32"/>
        <v>18</v>
      </c>
    </row>
    <row r="197" spans="1:4">
      <c r="A197" s="139" t="s">
        <v>387</v>
      </c>
      <c r="B197" s="138">
        <v>59.656000000000006</v>
      </c>
      <c r="C197" s="178">
        <f t="shared" si="31"/>
        <v>677</v>
      </c>
      <c r="D197" s="178">
        <f t="shared" si="32"/>
        <v>19</v>
      </c>
    </row>
    <row r="198" spans="1:4">
      <c r="A198" s="139" t="s">
        <v>388</v>
      </c>
      <c r="B198" s="138">
        <v>59.656000000000006</v>
      </c>
      <c r="C198" s="178">
        <f t="shared" si="31"/>
        <v>526</v>
      </c>
      <c r="D198" s="178">
        <f t="shared" si="32"/>
        <v>20</v>
      </c>
    </row>
    <row r="199" spans="1:4">
      <c r="A199" s="139" t="s">
        <v>389</v>
      </c>
      <c r="B199" s="138">
        <v>59.656000000000006</v>
      </c>
      <c r="C199" s="178">
        <f t="shared" si="31"/>
        <v>180</v>
      </c>
      <c r="D199" s="178">
        <f t="shared" si="32"/>
        <v>21</v>
      </c>
    </row>
    <row r="200" spans="1:4">
      <c r="A200" s="139" t="s">
        <v>390</v>
      </c>
      <c r="B200" s="138">
        <v>59.656000000000006</v>
      </c>
      <c r="C200" s="178">
        <f t="shared" si="31"/>
        <v>0</v>
      </c>
      <c r="D200" s="178">
        <f t="shared" si="32"/>
        <v>22</v>
      </c>
    </row>
    <row r="201" spans="1:4">
      <c r="A201" s="139" t="s">
        <v>391</v>
      </c>
      <c r="B201" s="138">
        <v>14.914000000000001</v>
      </c>
      <c r="C201" s="178">
        <f t="shared" si="31"/>
        <v>0</v>
      </c>
      <c r="D201" s="178">
        <f t="shared" si="32"/>
        <v>23</v>
      </c>
    </row>
    <row r="202" spans="1:4">
      <c r="A202" s="139" t="s">
        <v>392</v>
      </c>
      <c r="B202" s="138">
        <v>0</v>
      </c>
      <c r="C202" s="178">
        <f t="shared" si="31"/>
        <v>0</v>
      </c>
      <c r="D202" s="178">
        <f t="shared" si="32"/>
        <v>24</v>
      </c>
    </row>
    <row r="203" spans="1:4">
      <c r="A203" s="139" t="s">
        <v>393</v>
      </c>
      <c r="B203" s="138">
        <v>0</v>
      </c>
      <c r="C203" s="178">
        <f t="shared" si="31"/>
        <v>0</v>
      </c>
      <c r="D203" s="178">
        <f t="shared" si="32"/>
        <v>1</v>
      </c>
    </row>
    <row r="204" spans="1:4">
      <c r="A204" s="139" t="s">
        <v>394</v>
      </c>
      <c r="B204" s="138">
        <v>0</v>
      </c>
      <c r="C204" s="178">
        <f t="shared" si="31"/>
        <v>0</v>
      </c>
      <c r="D204" s="178">
        <f t="shared" si="32"/>
        <v>2</v>
      </c>
    </row>
    <row r="205" spans="1:4">
      <c r="A205" s="139" t="s">
        <v>395</v>
      </c>
      <c r="B205" s="138">
        <v>0</v>
      </c>
      <c r="C205" s="178">
        <f t="shared" si="31"/>
        <v>0</v>
      </c>
      <c r="D205" s="178">
        <f t="shared" si="32"/>
        <v>3</v>
      </c>
    </row>
    <row r="206" spans="1:4">
      <c r="A206" s="139" t="s">
        <v>396</v>
      </c>
      <c r="B206" s="138">
        <v>0</v>
      </c>
      <c r="C206" s="178">
        <f t="shared" si="31"/>
        <v>0</v>
      </c>
      <c r="D206" s="178">
        <f t="shared" si="32"/>
        <v>4</v>
      </c>
    </row>
    <row r="207" spans="1:4">
      <c r="A207" s="139" t="s">
        <v>397</v>
      </c>
      <c r="B207" s="138">
        <v>0</v>
      </c>
      <c r="C207" s="178">
        <f t="shared" si="31"/>
        <v>0</v>
      </c>
      <c r="D207" s="178">
        <f t="shared" si="32"/>
        <v>5</v>
      </c>
    </row>
    <row r="208" spans="1:4">
      <c r="A208" s="139" t="s">
        <v>398</v>
      </c>
      <c r="B208" s="138">
        <v>0</v>
      </c>
      <c r="C208" s="178">
        <f t="shared" si="31"/>
        <v>0</v>
      </c>
      <c r="D208" s="178">
        <f t="shared" si="32"/>
        <v>6</v>
      </c>
    </row>
    <row r="209" spans="1:4">
      <c r="A209" s="139" t="s">
        <v>399</v>
      </c>
      <c r="B209" s="138">
        <v>0</v>
      </c>
      <c r="C209" s="178">
        <f t="shared" si="31"/>
        <v>0</v>
      </c>
      <c r="D209" s="178">
        <f t="shared" si="32"/>
        <v>7</v>
      </c>
    </row>
    <row r="210" spans="1:4">
      <c r="A210" s="139" t="s">
        <v>400</v>
      </c>
      <c r="B210" s="138">
        <v>0</v>
      </c>
      <c r="C210" s="178">
        <f t="shared" si="31"/>
        <v>210</v>
      </c>
      <c r="D210" s="178">
        <f t="shared" si="32"/>
        <v>8</v>
      </c>
    </row>
    <row r="211" spans="1:4">
      <c r="A211" s="139" t="s">
        <v>401</v>
      </c>
      <c r="B211" s="138">
        <v>100.6695</v>
      </c>
      <c r="C211" s="178">
        <f t="shared" si="31"/>
        <v>465</v>
      </c>
      <c r="D211" s="178">
        <f t="shared" si="32"/>
        <v>9</v>
      </c>
    </row>
    <row r="212" spans="1:4">
      <c r="A212" s="139" t="s">
        <v>402</v>
      </c>
      <c r="B212" s="138">
        <v>100.6695</v>
      </c>
      <c r="C212" s="178">
        <f t="shared" si="31"/>
        <v>574</v>
      </c>
      <c r="D212" s="178">
        <f t="shared" si="32"/>
        <v>10</v>
      </c>
    </row>
    <row r="213" spans="1:4">
      <c r="A213" s="139" t="s">
        <v>403</v>
      </c>
      <c r="B213" s="138">
        <v>100.6695</v>
      </c>
      <c r="C213" s="178">
        <f t="shared" si="31"/>
        <v>675</v>
      </c>
      <c r="D213" s="178">
        <f t="shared" si="32"/>
        <v>11</v>
      </c>
    </row>
    <row r="214" spans="1:4">
      <c r="A214" s="139" t="s">
        <v>404</v>
      </c>
      <c r="B214" s="138">
        <v>100.6695</v>
      </c>
      <c r="C214" s="178">
        <f t="shared" si="31"/>
        <v>752</v>
      </c>
      <c r="D214" s="178">
        <f t="shared" si="32"/>
        <v>12</v>
      </c>
    </row>
    <row r="215" spans="1:4">
      <c r="A215" s="139" t="s">
        <v>405</v>
      </c>
      <c r="B215" s="138">
        <v>100.6695</v>
      </c>
      <c r="C215" s="178">
        <f t="shared" si="31"/>
        <v>815</v>
      </c>
      <c r="D215" s="178">
        <f t="shared" si="32"/>
        <v>13</v>
      </c>
    </row>
    <row r="216" spans="1:4">
      <c r="A216" s="139" t="s">
        <v>406</v>
      </c>
      <c r="B216" s="138">
        <v>100.6695</v>
      </c>
      <c r="C216" s="178">
        <f t="shared" si="31"/>
        <v>862</v>
      </c>
      <c r="D216" s="178">
        <f t="shared" si="32"/>
        <v>14</v>
      </c>
    </row>
    <row r="217" spans="1:4">
      <c r="A217" s="139" t="s">
        <v>407</v>
      </c>
      <c r="B217" s="138">
        <v>100.6695</v>
      </c>
      <c r="C217" s="178">
        <f t="shared" si="31"/>
        <v>877</v>
      </c>
      <c r="D217" s="178">
        <f t="shared" si="32"/>
        <v>15</v>
      </c>
    </row>
    <row r="218" spans="1:4">
      <c r="A218" s="139" t="s">
        <v>408</v>
      </c>
      <c r="B218" s="138">
        <v>100.6695</v>
      </c>
      <c r="C218" s="178">
        <f t="shared" si="31"/>
        <v>865</v>
      </c>
      <c r="D218" s="178">
        <f t="shared" si="32"/>
        <v>16</v>
      </c>
    </row>
    <row r="219" spans="1:4">
      <c r="A219" s="139" t="s">
        <v>409</v>
      </c>
      <c r="B219" s="138">
        <v>100.6695</v>
      </c>
      <c r="C219" s="178">
        <f t="shared" si="31"/>
        <v>831</v>
      </c>
      <c r="D219" s="178">
        <f t="shared" si="32"/>
        <v>17</v>
      </c>
    </row>
    <row r="220" spans="1:4">
      <c r="A220" s="139" t="s">
        <v>410</v>
      </c>
      <c r="B220" s="138">
        <v>100.6695</v>
      </c>
      <c r="C220" s="178">
        <f t="shared" si="31"/>
        <v>772</v>
      </c>
      <c r="D220" s="178">
        <f t="shared" si="32"/>
        <v>18</v>
      </c>
    </row>
    <row r="221" spans="1:4">
      <c r="A221" s="139" t="s">
        <v>411</v>
      </c>
      <c r="B221" s="138">
        <v>59.656000000000006</v>
      </c>
      <c r="C221" s="178">
        <f t="shared" si="31"/>
        <v>677</v>
      </c>
      <c r="D221" s="178">
        <f t="shared" si="32"/>
        <v>19</v>
      </c>
    </row>
    <row r="222" spans="1:4">
      <c r="A222" s="139" t="s">
        <v>412</v>
      </c>
      <c r="B222" s="138">
        <v>59.656000000000006</v>
      </c>
      <c r="C222" s="178">
        <f t="shared" si="31"/>
        <v>526</v>
      </c>
      <c r="D222" s="178">
        <f t="shared" si="32"/>
        <v>20</v>
      </c>
    </row>
    <row r="223" spans="1:4">
      <c r="A223" s="139" t="s">
        <v>413</v>
      </c>
      <c r="B223" s="138">
        <v>37.285000000000004</v>
      </c>
      <c r="C223" s="178">
        <f t="shared" si="31"/>
        <v>180</v>
      </c>
      <c r="D223" s="178">
        <f t="shared" si="32"/>
        <v>21</v>
      </c>
    </row>
    <row r="224" spans="1:4">
      <c r="A224" s="139" t="s">
        <v>414</v>
      </c>
      <c r="B224" s="138">
        <v>37.285000000000004</v>
      </c>
      <c r="C224" s="178">
        <f t="shared" si="31"/>
        <v>0</v>
      </c>
      <c r="D224" s="178">
        <f t="shared" si="32"/>
        <v>22</v>
      </c>
    </row>
    <row r="225" spans="1:4">
      <c r="A225" s="139" t="s">
        <v>415</v>
      </c>
      <c r="B225" s="138">
        <v>0</v>
      </c>
      <c r="C225" s="178">
        <f t="shared" si="31"/>
        <v>0</v>
      </c>
      <c r="D225" s="178">
        <f t="shared" si="32"/>
        <v>23</v>
      </c>
    </row>
    <row r="226" spans="1:4">
      <c r="A226" s="139" t="s">
        <v>416</v>
      </c>
      <c r="B226" s="138">
        <v>0</v>
      </c>
      <c r="C226" s="178">
        <f t="shared" si="31"/>
        <v>0</v>
      </c>
      <c r="D226" s="178">
        <f t="shared" si="32"/>
        <v>24</v>
      </c>
    </row>
    <row r="227" spans="1:4">
      <c r="A227" s="139" t="s">
        <v>417</v>
      </c>
      <c r="B227" s="138">
        <v>0</v>
      </c>
      <c r="C227" s="178">
        <f t="shared" si="31"/>
        <v>0</v>
      </c>
      <c r="D227" s="178">
        <f t="shared" si="32"/>
        <v>1</v>
      </c>
    </row>
    <row r="228" spans="1:4">
      <c r="A228" s="139" t="s">
        <v>418</v>
      </c>
      <c r="B228" s="138">
        <v>0</v>
      </c>
      <c r="C228" s="178">
        <f t="shared" ref="C228:C291" si="33">_xlfn.XLOOKUP(D228,$N$5:$N$28,$B$5:$B$28)</f>
        <v>0</v>
      </c>
      <c r="D228" s="178">
        <f t="shared" si="32"/>
        <v>2</v>
      </c>
    </row>
    <row r="229" spans="1:4">
      <c r="A229" s="139" t="s">
        <v>419</v>
      </c>
      <c r="B229" s="138">
        <v>0</v>
      </c>
      <c r="C229" s="178">
        <f t="shared" si="33"/>
        <v>0</v>
      </c>
      <c r="D229" s="178">
        <f t="shared" si="32"/>
        <v>3</v>
      </c>
    </row>
    <row r="230" spans="1:4">
      <c r="A230" s="139" t="s">
        <v>420</v>
      </c>
      <c r="B230" s="138">
        <v>0</v>
      </c>
      <c r="C230" s="178">
        <f t="shared" si="33"/>
        <v>0</v>
      </c>
      <c r="D230" s="178">
        <f t="shared" si="32"/>
        <v>4</v>
      </c>
    </row>
    <row r="231" spans="1:4">
      <c r="A231" s="139" t="s">
        <v>421</v>
      </c>
      <c r="B231" s="138">
        <v>0</v>
      </c>
      <c r="C231" s="178">
        <f t="shared" si="33"/>
        <v>0</v>
      </c>
      <c r="D231" s="178">
        <f t="shared" si="32"/>
        <v>5</v>
      </c>
    </row>
    <row r="232" spans="1:4">
      <c r="A232" s="139" t="s">
        <v>422</v>
      </c>
      <c r="B232" s="138">
        <v>0</v>
      </c>
      <c r="C232" s="178">
        <f t="shared" si="33"/>
        <v>0</v>
      </c>
      <c r="D232" s="178">
        <f t="shared" si="32"/>
        <v>6</v>
      </c>
    </row>
    <row r="233" spans="1:4">
      <c r="A233" s="139" t="s">
        <v>423</v>
      </c>
      <c r="B233" s="138">
        <v>0</v>
      </c>
      <c r="C233" s="178">
        <f t="shared" si="33"/>
        <v>0</v>
      </c>
      <c r="D233" s="178">
        <f t="shared" si="32"/>
        <v>7</v>
      </c>
    </row>
    <row r="234" spans="1:4">
      <c r="A234" s="139" t="s">
        <v>424</v>
      </c>
      <c r="B234" s="138">
        <v>0</v>
      </c>
      <c r="C234" s="178">
        <f t="shared" si="33"/>
        <v>210</v>
      </c>
      <c r="D234" s="178">
        <f t="shared" si="32"/>
        <v>8</v>
      </c>
    </row>
    <row r="235" spans="1:4">
      <c r="A235" s="139" t="s">
        <v>425</v>
      </c>
      <c r="B235" s="138">
        <v>119.312</v>
      </c>
      <c r="C235" s="178">
        <f t="shared" si="33"/>
        <v>465</v>
      </c>
      <c r="D235" s="178">
        <f t="shared" si="32"/>
        <v>9</v>
      </c>
    </row>
    <row r="236" spans="1:4">
      <c r="A236" s="139" t="s">
        <v>426</v>
      </c>
      <c r="B236" s="138">
        <v>119.312</v>
      </c>
      <c r="C236" s="178">
        <f t="shared" si="33"/>
        <v>574</v>
      </c>
      <c r="D236" s="178">
        <f t="shared" si="32"/>
        <v>10</v>
      </c>
    </row>
    <row r="237" spans="1:4">
      <c r="A237" s="139" t="s">
        <v>427</v>
      </c>
      <c r="B237" s="138">
        <v>96.941000000000003</v>
      </c>
      <c r="C237" s="178">
        <f t="shared" si="33"/>
        <v>675</v>
      </c>
      <c r="D237" s="178">
        <f t="shared" si="32"/>
        <v>11</v>
      </c>
    </row>
    <row r="238" spans="1:4">
      <c r="A238" s="139" t="s">
        <v>428</v>
      </c>
      <c r="B238" s="138">
        <v>96.941000000000003</v>
      </c>
      <c r="C238" s="178">
        <f t="shared" si="33"/>
        <v>752</v>
      </c>
      <c r="D238" s="178">
        <f t="shared" si="32"/>
        <v>12</v>
      </c>
    </row>
    <row r="239" spans="1:4">
      <c r="A239" s="139" t="s">
        <v>429</v>
      </c>
      <c r="B239" s="138">
        <v>96.941000000000003</v>
      </c>
      <c r="C239" s="178">
        <f t="shared" si="33"/>
        <v>815</v>
      </c>
      <c r="D239" s="178">
        <f t="shared" si="32"/>
        <v>13</v>
      </c>
    </row>
    <row r="240" spans="1:4">
      <c r="A240" s="139" t="s">
        <v>430</v>
      </c>
      <c r="B240" s="138">
        <v>96.941000000000003</v>
      </c>
      <c r="C240" s="178">
        <f t="shared" si="33"/>
        <v>862</v>
      </c>
      <c r="D240" s="178">
        <f t="shared" si="32"/>
        <v>14</v>
      </c>
    </row>
    <row r="241" spans="1:4">
      <c r="A241" s="139" t="s">
        <v>431</v>
      </c>
      <c r="B241" s="138">
        <v>96.941000000000003</v>
      </c>
      <c r="C241" s="178">
        <f t="shared" si="33"/>
        <v>877</v>
      </c>
      <c r="D241" s="178">
        <f t="shared" si="32"/>
        <v>15</v>
      </c>
    </row>
    <row r="242" spans="1:4">
      <c r="A242" s="139" t="s">
        <v>432</v>
      </c>
      <c r="B242" s="138">
        <v>96.941000000000003</v>
      </c>
      <c r="C242" s="178">
        <f t="shared" si="33"/>
        <v>865</v>
      </c>
      <c r="D242" s="178">
        <f t="shared" si="32"/>
        <v>16</v>
      </c>
    </row>
    <row r="243" spans="1:4">
      <c r="A243" s="139" t="s">
        <v>433</v>
      </c>
      <c r="B243" s="138">
        <v>96.941000000000003</v>
      </c>
      <c r="C243" s="178">
        <f t="shared" si="33"/>
        <v>831</v>
      </c>
      <c r="D243" s="178">
        <f t="shared" si="32"/>
        <v>17</v>
      </c>
    </row>
    <row r="244" spans="1:4">
      <c r="A244" s="139" t="s">
        <v>434</v>
      </c>
      <c r="B244" s="138">
        <v>96.941000000000003</v>
      </c>
      <c r="C244" s="178">
        <f t="shared" si="33"/>
        <v>772</v>
      </c>
      <c r="D244" s="178">
        <f t="shared" si="32"/>
        <v>18</v>
      </c>
    </row>
    <row r="245" spans="1:4">
      <c r="A245" s="139" t="s">
        <v>435</v>
      </c>
      <c r="B245" s="138">
        <v>59.656000000000006</v>
      </c>
      <c r="C245" s="178">
        <f t="shared" si="33"/>
        <v>677</v>
      </c>
      <c r="D245" s="178">
        <f t="shared" si="32"/>
        <v>19</v>
      </c>
    </row>
    <row r="246" spans="1:4">
      <c r="A246" s="139" t="s">
        <v>436</v>
      </c>
      <c r="B246" s="138">
        <v>59.656000000000006</v>
      </c>
      <c r="C246" s="178">
        <f t="shared" si="33"/>
        <v>526</v>
      </c>
      <c r="D246" s="178">
        <f t="shared" si="32"/>
        <v>20</v>
      </c>
    </row>
    <row r="247" spans="1:4">
      <c r="A247" s="139" t="s">
        <v>437</v>
      </c>
      <c r="B247" s="138">
        <v>0</v>
      </c>
      <c r="C247" s="178">
        <f t="shared" si="33"/>
        <v>180</v>
      </c>
      <c r="D247" s="178">
        <f t="shared" si="32"/>
        <v>21</v>
      </c>
    </row>
    <row r="248" spans="1:4">
      <c r="A248" s="139" t="s">
        <v>438</v>
      </c>
      <c r="B248" s="138">
        <v>0</v>
      </c>
      <c r="C248" s="178">
        <f t="shared" si="33"/>
        <v>0</v>
      </c>
      <c r="D248" s="178">
        <f t="shared" si="32"/>
        <v>22</v>
      </c>
    </row>
    <row r="249" spans="1:4">
      <c r="A249" s="139" t="s">
        <v>439</v>
      </c>
      <c r="B249" s="138">
        <v>0</v>
      </c>
      <c r="C249" s="178">
        <f t="shared" si="33"/>
        <v>0</v>
      </c>
      <c r="D249" s="178">
        <f t="shared" si="32"/>
        <v>23</v>
      </c>
    </row>
    <row r="250" spans="1:4">
      <c r="A250" s="139" t="s">
        <v>440</v>
      </c>
      <c r="B250" s="138">
        <v>0</v>
      </c>
      <c r="C250" s="178">
        <f t="shared" si="33"/>
        <v>0</v>
      </c>
      <c r="D250" s="178">
        <f t="shared" si="32"/>
        <v>24</v>
      </c>
    </row>
    <row r="251" spans="1:4">
      <c r="A251" s="139" t="s">
        <v>441</v>
      </c>
      <c r="B251" s="138">
        <v>0</v>
      </c>
      <c r="C251" s="178">
        <f t="shared" si="33"/>
        <v>0</v>
      </c>
      <c r="D251" s="178">
        <f t="shared" si="32"/>
        <v>1</v>
      </c>
    </row>
    <row r="252" spans="1:4">
      <c r="A252" s="139" t="s">
        <v>442</v>
      </c>
      <c r="B252" s="138">
        <v>0</v>
      </c>
      <c r="C252" s="178">
        <f t="shared" si="33"/>
        <v>0</v>
      </c>
      <c r="D252" s="178">
        <f t="shared" ref="D252:D315" si="34">D228</f>
        <v>2</v>
      </c>
    </row>
    <row r="253" spans="1:4">
      <c r="A253" s="139" t="s">
        <v>443</v>
      </c>
      <c r="B253" s="138">
        <v>0</v>
      </c>
      <c r="C253" s="178">
        <f t="shared" si="33"/>
        <v>0</v>
      </c>
      <c r="D253" s="178">
        <f t="shared" si="34"/>
        <v>3</v>
      </c>
    </row>
    <row r="254" spans="1:4">
      <c r="A254" s="139" t="s">
        <v>444</v>
      </c>
      <c r="B254" s="138">
        <v>0</v>
      </c>
      <c r="C254" s="178">
        <f t="shared" si="33"/>
        <v>0</v>
      </c>
      <c r="D254" s="178">
        <f t="shared" si="34"/>
        <v>4</v>
      </c>
    </row>
    <row r="255" spans="1:4">
      <c r="A255" s="139" t="s">
        <v>445</v>
      </c>
      <c r="B255" s="138">
        <v>0</v>
      </c>
      <c r="C255" s="178">
        <f t="shared" si="33"/>
        <v>0</v>
      </c>
      <c r="D255" s="178">
        <f t="shared" si="34"/>
        <v>5</v>
      </c>
    </row>
    <row r="256" spans="1:4">
      <c r="A256" s="139" t="s">
        <v>446</v>
      </c>
      <c r="B256" s="138">
        <v>0</v>
      </c>
      <c r="C256" s="178">
        <f t="shared" si="33"/>
        <v>0</v>
      </c>
      <c r="D256" s="178">
        <f t="shared" si="34"/>
        <v>6</v>
      </c>
    </row>
    <row r="257" spans="1:4">
      <c r="A257" s="139" t="s">
        <v>447</v>
      </c>
      <c r="B257" s="138">
        <v>0</v>
      </c>
      <c r="C257" s="178">
        <f t="shared" si="33"/>
        <v>0</v>
      </c>
      <c r="D257" s="178">
        <f t="shared" si="34"/>
        <v>7</v>
      </c>
    </row>
    <row r="258" spans="1:4">
      <c r="A258" s="139" t="s">
        <v>448</v>
      </c>
      <c r="B258" s="138">
        <v>0</v>
      </c>
      <c r="C258" s="178">
        <f t="shared" si="33"/>
        <v>210</v>
      </c>
      <c r="D258" s="178">
        <f t="shared" si="34"/>
        <v>8</v>
      </c>
    </row>
    <row r="259" spans="1:4">
      <c r="A259" s="139" t="s">
        <v>449</v>
      </c>
      <c r="B259" s="138">
        <v>96.941000000000003</v>
      </c>
      <c r="C259" s="178">
        <f t="shared" si="33"/>
        <v>465</v>
      </c>
      <c r="D259" s="178">
        <f t="shared" si="34"/>
        <v>9</v>
      </c>
    </row>
    <row r="260" spans="1:4">
      <c r="A260" s="139" t="s">
        <v>450</v>
      </c>
      <c r="B260" s="138">
        <v>96.941000000000003</v>
      </c>
      <c r="C260" s="178">
        <f t="shared" si="33"/>
        <v>574</v>
      </c>
      <c r="D260" s="178">
        <f t="shared" si="34"/>
        <v>10</v>
      </c>
    </row>
    <row r="261" spans="1:4">
      <c r="A261" s="139" t="s">
        <v>451</v>
      </c>
      <c r="B261" s="138">
        <v>96.941000000000003</v>
      </c>
      <c r="C261" s="178">
        <f t="shared" si="33"/>
        <v>675</v>
      </c>
      <c r="D261" s="178">
        <f t="shared" si="34"/>
        <v>11</v>
      </c>
    </row>
    <row r="262" spans="1:4">
      <c r="A262" s="139" t="s">
        <v>452</v>
      </c>
      <c r="B262" s="138">
        <v>96.941000000000003</v>
      </c>
      <c r="C262" s="178">
        <f t="shared" si="33"/>
        <v>752</v>
      </c>
      <c r="D262" s="178">
        <f t="shared" si="34"/>
        <v>12</v>
      </c>
    </row>
    <row r="263" spans="1:4">
      <c r="A263" s="139" t="s">
        <v>453</v>
      </c>
      <c r="B263" s="138">
        <v>96.941000000000003</v>
      </c>
      <c r="C263" s="178">
        <f t="shared" si="33"/>
        <v>815</v>
      </c>
      <c r="D263" s="178">
        <f t="shared" si="34"/>
        <v>13</v>
      </c>
    </row>
    <row r="264" spans="1:4">
      <c r="A264" s="139" t="s">
        <v>454</v>
      </c>
      <c r="B264" s="138">
        <v>96.941000000000003</v>
      </c>
      <c r="C264" s="178">
        <f t="shared" si="33"/>
        <v>862</v>
      </c>
      <c r="D264" s="178">
        <f t="shared" si="34"/>
        <v>14</v>
      </c>
    </row>
    <row r="265" spans="1:4">
      <c r="A265" s="139" t="s">
        <v>455</v>
      </c>
      <c r="B265" s="138">
        <v>78.298500000000004</v>
      </c>
      <c r="C265" s="178">
        <f t="shared" si="33"/>
        <v>877</v>
      </c>
      <c r="D265" s="178">
        <f t="shared" si="34"/>
        <v>15</v>
      </c>
    </row>
    <row r="266" spans="1:4">
      <c r="A266" s="139" t="s">
        <v>456</v>
      </c>
      <c r="B266" s="138">
        <v>78.298500000000004</v>
      </c>
      <c r="C266" s="178">
        <f t="shared" si="33"/>
        <v>865</v>
      </c>
      <c r="D266" s="178">
        <f t="shared" si="34"/>
        <v>16</v>
      </c>
    </row>
    <row r="267" spans="1:4">
      <c r="A267" s="139" t="s">
        <v>457</v>
      </c>
      <c r="B267" s="138">
        <v>59.656000000000006</v>
      </c>
      <c r="C267" s="178">
        <f t="shared" si="33"/>
        <v>831</v>
      </c>
      <c r="D267" s="178">
        <f t="shared" si="34"/>
        <v>17</v>
      </c>
    </row>
    <row r="268" spans="1:4">
      <c r="A268" s="139" t="s">
        <v>458</v>
      </c>
      <c r="B268" s="138">
        <v>59.656000000000006</v>
      </c>
      <c r="C268" s="178">
        <f t="shared" si="33"/>
        <v>772</v>
      </c>
      <c r="D268" s="178">
        <f t="shared" si="34"/>
        <v>18</v>
      </c>
    </row>
    <row r="269" spans="1:4">
      <c r="A269" s="139" t="s">
        <v>459</v>
      </c>
      <c r="B269" s="138">
        <v>59.656000000000006</v>
      </c>
      <c r="C269" s="178">
        <f t="shared" si="33"/>
        <v>677</v>
      </c>
      <c r="D269" s="178">
        <f t="shared" si="34"/>
        <v>19</v>
      </c>
    </row>
    <row r="270" spans="1:4">
      <c r="A270" s="139" t="s">
        <v>460</v>
      </c>
      <c r="B270" s="138">
        <v>59.656000000000006</v>
      </c>
      <c r="C270" s="178">
        <f t="shared" si="33"/>
        <v>526</v>
      </c>
      <c r="D270" s="178">
        <f t="shared" si="34"/>
        <v>20</v>
      </c>
    </row>
    <row r="271" spans="1:4">
      <c r="A271" s="139" t="s">
        <v>461</v>
      </c>
      <c r="B271" s="138">
        <v>22.371000000000002</v>
      </c>
      <c r="C271" s="178">
        <f t="shared" si="33"/>
        <v>180</v>
      </c>
      <c r="D271" s="178">
        <f t="shared" si="34"/>
        <v>21</v>
      </c>
    </row>
    <row r="272" spans="1:4">
      <c r="A272" s="139" t="s">
        <v>462</v>
      </c>
      <c r="B272" s="138">
        <v>22.371000000000002</v>
      </c>
      <c r="C272" s="178">
        <f t="shared" si="33"/>
        <v>0</v>
      </c>
      <c r="D272" s="178">
        <f t="shared" si="34"/>
        <v>22</v>
      </c>
    </row>
    <row r="273" spans="1:4">
      <c r="A273" s="139" t="s">
        <v>463</v>
      </c>
      <c r="B273" s="138">
        <v>0</v>
      </c>
      <c r="C273" s="178">
        <f t="shared" si="33"/>
        <v>0</v>
      </c>
      <c r="D273" s="178">
        <f t="shared" si="34"/>
        <v>23</v>
      </c>
    </row>
    <row r="274" spans="1:4">
      <c r="A274" s="139" t="s">
        <v>464</v>
      </c>
      <c r="B274" s="138">
        <v>0</v>
      </c>
      <c r="C274" s="178">
        <f t="shared" si="33"/>
        <v>0</v>
      </c>
      <c r="D274" s="178">
        <f t="shared" si="34"/>
        <v>24</v>
      </c>
    </row>
    <row r="275" spans="1:4">
      <c r="A275" s="139" t="s">
        <v>465</v>
      </c>
      <c r="B275" s="138">
        <v>0</v>
      </c>
      <c r="C275" s="178">
        <f t="shared" si="33"/>
        <v>0</v>
      </c>
      <c r="D275" s="178">
        <f t="shared" si="34"/>
        <v>1</v>
      </c>
    </row>
    <row r="276" spans="1:4">
      <c r="A276" s="139" t="s">
        <v>466</v>
      </c>
      <c r="B276" s="138">
        <v>0</v>
      </c>
      <c r="C276" s="178">
        <f t="shared" si="33"/>
        <v>0</v>
      </c>
      <c r="D276" s="178">
        <f t="shared" si="34"/>
        <v>2</v>
      </c>
    </row>
    <row r="277" spans="1:4">
      <c r="A277" s="139" t="s">
        <v>467</v>
      </c>
      <c r="B277" s="138">
        <v>0</v>
      </c>
      <c r="C277" s="178">
        <f t="shared" si="33"/>
        <v>0</v>
      </c>
      <c r="D277" s="178">
        <f t="shared" si="34"/>
        <v>3</v>
      </c>
    </row>
    <row r="278" spans="1:4">
      <c r="A278" s="139" t="s">
        <v>468</v>
      </c>
      <c r="B278" s="138">
        <v>0</v>
      </c>
      <c r="C278" s="178">
        <f t="shared" si="33"/>
        <v>0</v>
      </c>
      <c r="D278" s="178">
        <f t="shared" si="34"/>
        <v>4</v>
      </c>
    </row>
    <row r="279" spans="1:4">
      <c r="A279" s="139" t="s">
        <v>469</v>
      </c>
      <c r="B279" s="138">
        <v>0</v>
      </c>
      <c r="C279" s="178">
        <f t="shared" si="33"/>
        <v>0</v>
      </c>
      <c r="D279" s="178">
        <f t="shared" si="34"/>
        <v>5</v>
      </c>
    </row>
    <row r="280" spans="1:4">
      <c r="A280" s="139" t="s">
        <v>470</v>
      </c>
      <c r="B280" s="138">
        <v>0</v>
      </c>
      <c r="C280" s="178">
        <f t="shared" si="33"/>
        <v>0</v>
      </c>
      <c r="D280" s="178">
        <f t="shared" si="34"/>
        <v>6</v>
      </c>
    </row>
    <row r="281" spans="1:4">
      <c r="A281" s="139" t="s">
        <v>471</v>
      </c>
      <c r="B281" s="138">
        <v>0</v>
      </c>
      <c r="C281" s="178">
        <f t="shared" si="33"/>
        <v>0</v>
      </c>
      <c r="D281" s="178">
        <f t="shared" si="34"/>
        <v>7</v>
      </c>
    </row>
    <row r="282" spans="1:4">
      <c r="A282" s="139" t="s">
        <v>472</v>
      </c>
      <c r="B282" s="138">
        <v>0</v>
      </c>
      <c r="C282" s="178">
        <f t="shared" si="33"/>
        <v>210</v>
      </c>
      <c r="D282" s="178">
        <f t="shared" si="34"/>
        <v>8</v>
      </c>
    </row>
    <row r="283" spans="1:4">
      <c r="A283" s="139" t="s">
        <v>473</v>
      </c>
      <c r="B283" s="138">
        <v>100.6695</v>
      </c>
      <c r="C283" s="178">
        <f t="shared" si="33"/>
        <v>465</v>
      </c>
      <c r="D283" s="178">
        <f t="shared" si="34"/>
        <v>9</v>
      </c>
    </row>
    <row r="284" spans="1:4">
      <c r="A284" s="139" t="s">
        <v>474</v>
      </c>
      <c r="B284" s="138">
        <v>100.6695</v>
      </c>
      <c r="C284" s="178">
        <f t="shared" si="33"/>
        <v>574</v>
      </c>
      <c r="D284" s="178">
        <f t="shared" si="34"/>
        <v>10</v>
      </c>
    </row>
    <row r="285" spans="1:4">
      <c r="A285" s="139" t="s">
        <v>475</v>
      </c>
      <c r="B285" s="138">
        <v>82.027000000000001</v>
      </c>
      <c r="C285" s="178">
        <f t="shared" si="33"/>
        <v>675</v>
      </c>
      <c r="D285" s="178">
        <f t="shared" si="34"/>
        <v>11</v>
      </c>
    </row>
    <row r="286" spans="1:4">
      <c r="A286" s="139" t="s">
        <v>476</v>
      </c>
      <c r="B286" s="138">
        <v>82.027000000000001</v>
      </c>
      <c r="C286" s="178">
        <f t="shared" si="33"/>
        <v>752</v>
      </c>
      <c r="D286" s="178">
        <f t="shared" si="34"/>
        <v>12</v>
      </c>
    </row>
    <row r="287" spans="1:4">
      <c r="A287" s="139" t="s">
        <v>477</v>
      </c>
      <c r="B287" s="138">
        <v>82.027000000000001</v>
      </c>
      <c r="C287" s="178">
        <f t="shared" si="33"/>
        <v>815</v>
      </c>
      <c r="D287" s="178">
        <f t="shared" si="34"/>
        <v>13</v>
      </c>
    </row>
    <row r="288" spans="1:4">
      <c r="A288" s="139" t="s">
        <v>478</v>
      </c>
      <c r="B288" s="138">
        <v>82.027000000000001</v>
      </c>
      <c r="C288" s="178">
        <f t="shared" si="33"/>
        <v>862</v>
      </c>
      <c r="D288" s="178">
        <f t="shared" si="34"/>
        <v>14</v>
      </c>
    </row>
    <row r="289" spans="1:4">
      <c r="A289" s="139" t="s">
        <v>479</v>
      </c>
      <c r="B289" s="138">
        <v>82.027000000000001</v>
      </c>
      <c r="C289" s="178">
        <f t="shared" si="33"/>
        <v>877</v>
      </c>
      <c r="D289" s="178">
        <f t="shared" si="34"/>
        <v>15</v>
      </c>
    </row>
    <row r="290" spans="1:4">
      <c r="A290" s="139" t="s">
        <v>480</v>
      </c>
      <c r="B290" s="138">
        <v>82.027000000000001</v>
      </c>
      <c r="C290" s="178">
        <f t="shared" si="33"/>
        <v>865</v>
      </c>
      <c r="D290" s="178">
        <f t="shared" si="34"/>
        <v>16</v>
      </c>
    </row>
    <row r="291" spans="1:4">
      <c r="A291" s="139" t="s">
        <v>481</v>
      </c>
      <c r="B291" s="138">
        <v>82.027000000000001</v>
      </c>
      <c r="C291" s="178">
        <f t="shared" si="33"/>
        <v>831</v>
      </c>
      <c r="D291" s="178">
        <f t="shared" si="34"/>
        <v>17</v>
      </c>
    </row>
    <row r="292" spans="1:4">
      <c r="A292" s="139" t="s">
        <v>482</v>
      </c>
      <c r="B292" s="138">
        <v>82.027000000000001</v>
      </c>
      <c r="C292" s="178">
        <f t="shared" ref="C292:C355" si="35">_xlfn.XLOOKUP(D292,$N$5:$N$28,$B$5:$B$28)</f>
        <v>772</v>
      </c>
      <c r="D292" s="178">
        <f t="shared" si="34"/>
        <v>18</v>
      </c>
    </row>
    <row r="293" spans="1:4">
      <c r="A293" s="139" t="s">
        <v>483</v>
      </c>
      <c r="B293" s="138">
        <v>59.656000000000006</v>
      </c>
      <c r="C293" s="178">
        <f t="shared" si="35"/>
        <v>677</v>
      </c>
      <c r="D293" s="178">
        <f t="shared" si="34"/>
        <v>19</v>
      </c>
    </row>
    <row r="294" spans="1:4">
      <c r="A294" s="139" t="s">
        <v>484</v>
      </c>
      <c r="B294" s="138">
        <v>59.656000000000006</v>
      </c>
      <c r="C294" s="178">
        <f t="shared" si="35"/>
        <v>526</v>
      </c>
      <c r="D294" s="178">
        <f t="shared" si="34"/>
        <v>20</v>
      </c>
    </row>
    <row r="295" spans="1:4">
      <c r="A295" s="139" t="s">
        <v>485</v>
      </c>
      <c r="B295" s="138">
        <v>22.371000000000002</v>
      </c>
      <c r="C295" s="178">
        <f t="shared" si="35"/>
        <v>180</v>
      </c>
      <c r="D295" s="178">
        <f t="shared" si="34"/>
        <v>21</v>
      </c>
    </row>
    <row r="296" spans="1:4">
      <c r="A296" s="139" t="s">
        <v>486</v>
      </c>
      <c r="B296" s="138">
        <v>22.371000000000002</v>
      </c>
      <c r="C296" s="178">
        <f t="shared" si="35"/>
        <v>0</v>
      </c>
      <c r="D296" s="178">
        <f t="shared" si="34"/>
        <v>22</v>
      </c>
    </row>
    <row r="297" spans="1:4">
      <c r="A297" s="139" t="s">
        <v>487</v>
      </c>
      <c r="B297" s="138">
        <v>0</v>
      </c>
      <c r="C297" s="178">
        <f t="shared" si="35"/>
        <v>0</v>
      </c>
      <c r="D297" s="178">
        <f t="shared" si="34"/>
        <v>23</v>
      </c>
    </row>
    <row r="298" spans="1:4">
      <c r="A298" s="139" t="s">
        <v>488</v>
      </c>
      <c r="B298" s="138">
        <v>0</v>
      </c>
      <c r="C298" s="178">
        <f t="shared" si="35"/>
        <v>0</v>
      </c>
      <c r="D298" s="178">
        <f t="shared" si="34"/>
        <v>24</v>
      </c>
    </row>
    <row r="299" spans="1:4">
      <c r="A299" s="139" t="s">
        <v>489</v>
      </c>
      <c r="B299" s="138">
        <v>0</v>
      </c>
      <c r="C299" s="178">
        <f t="shared" si="35"/>
        <v>0</v>
      </c>
      <c r="D299" s="178">
        <f t="shared" si="34"/>
        <v>1</v>
      </c>
    </row>
    <row r="300" spans="1:4">
      <c r="A300" s="139" t="s">
        <v>490</v>
      </c>
      <c r="B300" s="138">
        <v>0</v>
      </c>
      <c r="C300" s="178">
        <f t="shared" si="35"/>
        <v>0</v>
      </c>
      <c r="D300" s="178">
        <f t="shared" si="34"/>
        <v>2</v>
      </c>
    </row>
    <row r="301" spans="1:4">
      <c r="A301" s="139" t="s">
        <v>491</v>
      </c>
      <c r="B301" s="138">
        <v>0</v>
      </c>
      <c r="C301" s="178">
        <f t="shared" si="35"/>
        <v>0</v>
      </c>
      <c r="D301" s="178">
        <f t="shared" si="34"/>
        <v>3</v>
      </c>
    </row>
    <row r="302" spans="1:4">
      <c r="A302" s="139" t="s">
        <v>492</v>
      </c>
      <c r="B302" s="138">
        <v>0</v>
      </c>
      <c r="C302" s="178">
        <f t="shared" si="35"/>
        <v>0</v>
      </c>
      <c r="D302" s="178">
        <f t="shared" si="34"/>
        <v>4</v>
      </c>
    </row>
    <row r="303" spans="1:4">
      <c r="A303" s="139" t="s">
        <v>493</v>
      </c>
      <c r="B303" s="138">
        <v>0</v>
      </c>
      <c r="C303" s="178">
        <f t="shared" si="35"/>
        <v>0</v>
      </c>
      <c r="D303" s="178">
        <f t="shared" si="34"/>
        <v>5</v>
      </c>
    </row>
    <row r="304" spans="1:4">
      <c r="A304" s="139" t="s">
        <v>494</v>
      </c>
      <c r="B304" s="138">
        <v>0</v>
      </c>
      <c r="C304" s="178">
        <f t="shared" si="35"/>
        <v>0</v>
      </c>
      <c r="D304" s="178">
        <f t="shared" si="34"/>
        <v>6</v>
      </c>
    </row>
    <row r="305" spans="1:4">
      <c r="A305" s="139" t="s">
        <v>495</v>
      </c>
      <c r="B305" s="138">
        <v>0</v>
      </c>
      <c r="C305" s="178">
        <f t="shared" si="35"/>
        <v>0</v>
      </c>
      <c r="D305" s="178">
        <f t="shared" si="34"/>
        <v>7</v>
      </c>
    </row>
    <row r="306" spans="1:4">
      <c r="A306" s="139" t="s">
        <v>496</v>
      </c>
      <c r="B306" s="138">
        <v>0</v>
      </c>
      <c r="C306" s="178">
        <f t="shared" si="35"/>
        <v>210</v>
      </c>
      <c r="D306" s="178">
        <f t="shared" si="34"/>
        <v>8</v>
      </c>
    </row>
    <row r="307" spans="1:4">
      <c r="A307" s="139" t="s">
        <v>497</v>
      </c>
      <c r="B307" s="138">
        <v>67.113</v>
      </c>
      <c r="C307" s="178">
        <f t="shared" si="35"/>
        <v>465</v>
      </c>
      <c r="D307" s="178">
        <f t="shared" si="34"/>
        <v>9</v>
      </c>
    </row>
    <row r="308" spans="1:4">
      <c r="A308" s="139" t="s">
        <v>498</v>
      </c>
      <c r="B308" s="138">
        <v>67.113</v>
      </c>
      <c r="C308" s="178">
        <f t="shared" si="35"/>
        <v>574</v>
      </c>
      <c r="D308" s="178">
        <f t="shared" si="34"/>
        <v>10</v>
      </c>
    </row>
    <row r="309" spans="1:4">
      <c r="A309" s="139" t="s">
        <v>499</v>
      </c>
      <c r="B309" s="138">
        <v>67.113</v>
      </c>
      <c r="C309" s="178">
        <f t="shared" si="35"/>
        <v>675</v>
      </c>
      <c r="D309" s="178">
        <f t="shared" si="34"/>
        <v>11</v>
      </c>
    </row>
    <row r="310" spans="1:4">
      <c r="A310" s="139" t="s">
        <v>500</v>
      </c>
      <c r="B310" s="138">
        <v>67.113</v>
      </c>
      <c r="C310" s="178">
        <f t="shared" si="35"/>
        <v>752</v>
      </c>
      <c r="D310" s="178">
        <f t="shared" si="34"/>
        <v>12</v>
      </c>
    </row>
    <row r="311" spans="1:4">
      <c r="A311" s="139" t="s">
        <v>501</v>
      </c>
      <c r="B311" s="138">
        <v>67.113</v>
      </c>
      <c r="C311" s="178">
        <f t="shared" si="35"/>
        <v>815</v>
      </c>
      <c r="D311" s="178">
        <f t="shared" si="34"/>
        <v>13</v>
      </c>
    </row>
    <row r="312" spans="1:4">
      <c r="A312" s="139" t="s">
        <v>502</v>
      </c>
      <c r="B312" s="138">
        <v>67.113</v>
      </c>
      <c r="C312" s="178">
        <f t="shared" si="35"/>
        <v>862</v>
      </c>
      <c r="D312" s="178">
        <f t="shared" si="34"/>
        <v>14</v>
      </c>
    </row>
    <row r="313" spans="1:4">
      <c r="A313" s="139" t="s">
        <v>503</v>
      </c>
      <c r="B313" s="138">
        <v>67.113</v>
      </c>
      <c r="C313" s="178">
        <f t="shared" si="35"/>
        <v>877</v>
      </c>
      <c r="D313" s="178">
        <f t="shared" si="34"/>
        <v>15</v>
      </c>
    </row>
    <row r="314" spans="1:4">
      <c r="A314" s="139" t="s">
        <v>504</v>
      </c>
      <c r="B314" s="138">
        <v>67.113</v>
      </c>
      <c r="C314" s="178">
        <f t="shared" si="35"/>
        <v>865</v>
      </c>
      <c r="D314" s="178">
        <f t="shared" si="34"/>
        <v>16</v>
      </c>
    </row>
    <row r="315" spans="1:4">
      <c r="A315" s="139" t="s">
        <v>505</v>
      </c>
      <c r="B315" s="138">
        <v>67.113</v>
      </c>
      <c r="C315" s="178">
        <f t="shared" si="35"/>
        <v>831</v>
      </c>
      <c r="D315" s="178">
        <f t="shared" si="34"/>
        <v>17</v>
      </c>
    </row>
    <row r="316" spans="1:4">
      <c r="A316" s="139" t="s">
        <v>506</v>
      </c>
      <c r="B316" s="138">
        <v>67.113</v>
      </c>
      <c r="C316" s="178">
        <f t="shared" si="35"/>
        <v>772</v>
      </c>
      <c r="D316" s="178">
        <f t="shared" ref="D316:D379" si="36">D292</f>
        <v>18</v>
      </c>
    </row>
    <row r="317" spans="1:4">
      <c r="A317" s="139" t="s">
        <v>507</v>
      </c>
      <c r="B317" s="138">
        <v>22.371000000000002</v>
      </c>
      <c r="C317" s="178">
        <f t="shared" si="35"/>
        <v>677</v>
      </c>
      <c r="D317" s="178">
        <f t="shared" si="36"/>
        <v>19</v>
      </c>
    </row>
    <row r="318" spans="1:4">
      <c r="A318" s="139" t="s">
        <v>508</v>
      </c>
      <c r="B318" s="138">
        <v>37.285000000000004</v>
      </c>
      <c r="C318" s="178">
        <f t="shared" si="35"/>
        <v>526</v>
      </c>
      <c r="D318" s="178">
        <f t="shared" si="36"/>
        <v>20</v>
      </c>
    </row>
    <row r="319" spans="1:4">
      <c r="A319" s="139" t="s">
        <v>509</v>
      </c>
      <c r="B319" s="138">
        <v>0</v>
      </c>
      <c r="C319" s="178">
        <f t="shared" si="35"/>
        <v>180</v>
      </c>
      <c r="D319" s="178">
        <f t="shared" si="36"/>
        <v>21</v>
      </c>
    </row>
    <row r="320" spans="1:4">
      <c r="A320" s="139" t="s">
        <v>510</v>
      </c>
      <c r="B320" s="138">
        <v>0</v>
      </c>
      <c r="C320" s="178">
        <f t="shared" si="35"/>
        <v>0</v>
      </c>
      <c r="D320" s="178">
        <f t="shared" si="36"/>
        <v>22</v>
      </c>
    </row>
    <row r="321" spans="1:4">
      <c r="A321" s="139" t="s">
        <v>511</v>
      </c>
      <c r="B321" s="138">
        <v>0</v>
      </c>
      <c r="C321" s="178">
        <f t="shared" si="35"/>
        <v>0</v>
      </c>
      <c r="D321" s="178">
        <f t="shared" si="36"/>
        <v>23</v>
      </c>
    </row>
    <row r="322" spans="1:4">
      <c r="A322" s="139" t="s">
        <v>512</v>
      </c>
      <c r="B322" s="138">
        <v>0</v>
      </c>
      <c r="C322" s="178">
        <f t="shared" si="35"/>
        <v>0</v>
      </c>
      <c r="D322" s="178">
        <f t="shared" si="36"/>
        <v>24</v>
      </c>
    </row>
    <row r="323" spans="1:4">
      <c r="A323" s="139" t="s">
        <v>513</v>
      </c>
      <c r="B323" s="138">
        <v>0</v>
      </c>
      <c r="C323" s="178">
        <f t="shared" si="35"/>
        <v>0</v>
      </c>
      <c r="D323" s="178">
        <f t="shared" si="36"/>
        <v>1</v>
      </c>
    </row>
    <row r="324" spans="1:4">
      <c r="A324" s="139" t="s">
        <v>514</v>
      </c>
      <c r="B324" s="138">
        <v>0</v>
      </c>
      <c r="C324" s="178">
        <f t="shared" si="35"/>
        <v>0</v>
      </c>
      <c r="D324" s="178">
        <f t="shared" si="36"/>
        <v>2</v>
      </c>
    </row>
    <row r="325" spans="1:4">
      <c r="A325" s="139" t="s">
        <v>515</v>
      </c>
      <c r="B325" s="138">
        <v>0</v>
      </c>
      <c r="C325" s="178">
        <f t="shared" si="35"/>
        <v>0</v>
      </c>
      <c r="D325" s="178">
        <f t="shared" si="36"/>
        <v>3</v>
      </c>
    </row>
    <row r="326" spans="1:4">
      <c r="A326" s="139" t="s">
        <v>516</v>
      </c>
      <c r="B326" s="138">
        <v>0</v>
      </c>
      <c r="C326" s="178">
        <f t="shared" si="35"/>
        <v>0</v>
      </c>
      <c r="D326" s="178">
        <f t="shared" si="36"/>
        <v>4</v>
      </c>
    </row>
    <row r="327" spans="1:4">
      <c r="A327" s="139" t="s">
        <v>517</v>
      </c>
      <c r="B327" s="138">
        <v>0</v>
      </c>
      <c r="C327" s="178">
        <f t="shared" si="35"/>
        <v>0</v>
      </c>
      <c r="D327" s="178">
        <f t="shared" si="36"/>
        <v>5</v>
      </c>
    </row>
    <row r="328" spans="1:4">
      <c r="A328" s="139" t="s">
        <v>518</v>
      </c>
      <c r="B328" s="138">
        <v>0</v>
      </c>
      <c r="C328" s="178">
        <f t="shared" si="35"/>
        <v>0</v>
      </c>
      <c r="D328" s="178">
        <f t="shared" si="36"/>
        <v>6</v>
      </c>
    </row>
    <row r="329" spans="1:4">
      <c r="A329" s="139" t="s">
        <v>519</v>
      </c>
      <c r="B329" s="138">
        <v>0</v>
      </c>
      <c r="C329" s="178">
        <f t="shared" si="35"/>
        <v>0</v>
      </c>
      <c r="D329" s="178">
        <f t="shared" si="36"/>
        <v>7</v>
      </c>
    </row>
    <row r="330" spans="1:4">
      <c r="A330" s="139" t="s">
        <v>520</v>
      </c>
      <c r="B330" s="138">
        <v>0</v>
      </c>
      <c r="C330" s="178">
        <f t="shared" si="35"/>
        <v>210</v>
      </c>
      <c r="D330" s="178">
        <f t="shared" si="36"/>
        <v>8</v>
      </c>
    </row>
    <row r="331" spans="1:4">
      <c r="A331" s="139" t="s">
        <v>521</v>
      </c>
      <c r="B331" s="138">
        <v>78.298500000000004</v>
      </c>
      <c r="C331" s="178">
        <f t="shared" si="35"/>
        <v>465</v>
      </c>
      <c r="D331" s="178">
        <f t="shared" si="36"/>
        <v>9</v>
      </c>
    </row>
    <row r="332" spans="1:4">
      <c r="A332" s="139" t="s">
        <v>522</v>
      </c>
      <c r="B332" s="138">
        <v>78.298500000000004</v>
      </c>
      <c r="C332" s="178">
        <f t="shared" si="35"/>
        <v>574</v>
      </c>
      <c r="D332" s="178">
        <f t="shared" si="36"/>
        <v>10</v>
      </c>
    </row>
    <row r="333" spans="1:4">
      <c r="A333" s="139" t="s">
        <v>523</v>
      </c>
      <c r="B333" s="138">
        <v>78.298500000000004</v>
      </c>
      <c r="C333" s="178">
        <f t="shared" si="35"/>
        <v>675</v>
      </c>
      <c r="D333" s="178">
        <f t="shared" si="36"/>
        <v>11</v>
      </c>
    </row>
    <row r="334" spans="1:4">
      <c r="A334" s="139" t="s">
        <v>524</v>
      </c>
      <c r="B334" s="138">
        <v>78.298500000000004</v>
      </c>
      <c r="C334" s="178">
        <f t="shared" si="35"/>
        <v>752</v>
      </c>
      <c r="D334" s="178">
        <f t="shared" si="36"/>
        <v>12</v>
      </c>
    </row>
    <row r="335" spans="1:4">
      <c r="A335" s="139" t="s">
        <v>525</v>
      </c>
      <c r="B335" s="138">
        <v>78.298500000000004</v>
      </c>
      <c r="C335" s="178">
        <f t="shared" si="35"/>
        <v>815</v>
      </c>
      <c r="D335" s="178">
        <f t="shared" si="36"/>
        <v>13</v>
      </c>
    </row>
    <row r="336" spans="1:4">
      <c r="A336" s="139" t="s">
        <v>526</v>
      </c>
      <c r="B336" s="138">
        <v>78.298500000000004</v>
      </c>
      <c r="C336" s="178">
        <f t="shared" si="35"/>
        <v>862</v>
      </c>
      <c r="D336" s="178">
        <f t="shared" si="36"/>
        <v>14</v>
      </c>
    </row>
    <row r="337" spans="1:4">
      <c r="A337" s="139" t="s">
        <v>527</v>
      </c>
      <c r="B337" s="138">
        <v>78.298500000000004</v>
      </c>
      <c r="C337" s="178">
        <f t="shared" si="35"/>
        <v>877</v>
      </c>
      <c r="D337" s="178">
        <f t="shared" si="36"/>
        <v>15</v>
      </c>
    </row>
    <row r="338" spans="1:4">
      <c r="A338" s="139" t="s">
        <v>528</v>
      </c>
      <c r="B338" s="138">
        <v>78.298500000000004</v>
      </c>
      <c r="C338" s="178">
        <f t="shared" si="35"/>
        <v>865</v>
      </c>
      <c r="D338" s="178">
        <f t="shared" si="36"/>
        <v>16</v>
      </c>
    </row>
    <row r="339" spans="1:4">
      <c r="A339" s="139" t="s">
        <v>529</v>
      </c>
      <c r="B339" s="138">
        <v>59.656000000000006</v>
      </c>
      <c r="C339" s="178">
        <f t="shared" si="35"/>
        <v>831</v>
      </c>
      <c r="D339" s="178">
        <f t="shared" si="36"/>
        <v>17</v>
      </c>
    </row>
    <row r="340" spans="1:4">
      <c r="A340" s="139" t="s">
        <v>530</v>
      </c>
      <c r="B340" s="138">
        <v>59.656000000000006</v>
      </c>
      <c r="C340" s="178">
        <f t="shared" si="35"/>
        <v>772</v>
      </c>
      <c r="D340" s="178">
        <f t="shared" si="36"/>
        <v>18</v>
      </c>
    </row>
    <row r="341" spans="1:4">
      <c r="A341" s="139" t="s">
        <v>531</v>
      </c>
      <c r="B341" s="138">
        <v>59.656000000000006</v>
      </c>
      <c r="C341" s="178">
        <f t="shared" si="35"/>
        <v>677</v>
      </c>
      <c r="D341" s="178">
        <f t="shared" si="36"/>
        <v>19</v>
      </c>
    </row>
    <row r="342" spans="1:4">
      <c r="A342" s="139" t="s">
        <v>532</v>
      </c>
      <c r="B342" s="138">
        <v>59.656000000000006</v>
      </c>
      <c r="C342" s="178">
        <f t="shared" si="35"/>
        <v>526</v>
      </c>
      <c r="D342" s="178">
        <f t="shared" si="36"/>
        <v>20</v>
      </c>
    </row>
    <row r="343" spans="1:4">
      <c r="A343" s="139" t="s">
        <v>533</v>
      </c>
      <c r="B343" s="138">
        <v>0</v>
      </c>
      <c r="C343" s="178">
        <f t="shared" si="35"/>
        <v>180</v>
      </c>
      <c r="D343" s="178">
        <f t="shared" si="36"/>
        <v>21</v>
      </c>
    </row>
    <row r="344" spans="1:4">
      <c r="A344" s="139" t="s">
        <v>534</v>
      </c>
      <c r="B344" s="138">
        <v>0</v>
      </c>
      <c r="C344" s="178">
        <f t="shared" si="35"/>
        <v>0</v>
      </c>
      <c r="D344" s="178">
        <f t="shared" si="36"/>
        <v>22</v>
      </c>
    </row>
    <row r="345" spans="1:4">
      <c r="A345" s="139" t="s">
        <v>535</v>
      </c>
      <c r="B345" s="138">
        <v>0</v>
      </c>
      <c r="C345" s="178">
        <f t="shared" si="35"/>
        <v>0</v>
      </c>
      <c r="D345" s="178">
        <f t="shared" si="36"/>
        <v>23</v>
      </c>
    </row>
    <row r="346" spans="1:4">
      <c r="A346" s="139" t="s">
        <v>536</v>
      </c>
      <c r="B346" s="138">
        <v>0</v>
      </c>
      <c r="C346" s="178">
        <f t="shared" si="35"/>
        <v>0</v>
      </c>
      <c r="D346" s="178">
        <f t="shared" si="36"/>
        <v>24</v>
      </c>
    </row>
    <row r="347" spans="1:4">
      <c r="A347" s="139" t="s">
        <v>537</v>
      </c>
      <c r="B347" s="138">
        <v>0</v>
      </c>
      <c r="C347" s="178">
        <f t="shared" si="35"/>
        <v>0</v>
      </c>
      <c r="D347" s="178">
        <f t="shared" si="36"/>
        <v>1</v>
      </c>
    </row>
    <row r="348" spans="1:4">
      <c r="A348" s="139" t="s">
        <v>538</v>
      </c>
      <c r="B348" s="138">
        <v>0</v>
      </c>
      <c r="C348" s="178">
        <f t="shared" si="35"/>
        <v>0</v>
      </c>
      <c r="D348" s="178">
        <f t="shared" si="36"/>
        <v>2</v>
      </c>
    </row>
    <row r="349" spans="1:4">
      <c r="A349" s="139" t="s">
        <v>539</v>
      </c>
      <c r="B349" s="138">
        <v>0</v>
      </c>
      <c r="C349" s="178">
        <f t="shared" si="35"/>
        <v>0</v>
      </c>
      <c r="D349" s="178">
        <f t="shared" si="36"/>
        <v>3</v>
      </c>
    </row>
    <row r="350" spans="1:4">
      <c r="A350" s="139" t="s">
        <v>540</v>
      </c>
      <c r="B350" s="138">
        <v>0</v>
      </c>
      <c r="C350" s="178">
        <f t="shared" si="35"/>
        <v>0</v>
      </c>
      <c r="D350" s="178">
        <f t="shared" si="36"/>
        <v>4</v>
      </c>
    </row>
    <row r="351" spans="1:4">
      <c r="A351" s="139" t="s">
        <v>541</v>
      </c>
      <c r="B351" s="138">
        <v>0</v>
      </c>
      <c r="C351" s="178">
        <f t="shared" si="35"/>
        <v>0</v>
      </c>
      <c r="D351" s="178">
        <f t="shared" si="36"/>
        <v>5</v>
      </c>
    </row>
    <row r="352" spans="1:4">
      <c r="A352" s="139" t="s">
        <v>542</v>
      </c>
      <c r="B352" s="138">
        <v>0</v>
      </c>
      <c r="C352" s="178">
        <f t="shared" si="35"/>
        <v>0</v>
      </c>
      <c r="D352" s="178">
        <f t="shared" si="36"/>
        <v>6</v>
      </c>
    </row>
    <row r="353" spans="1:4">
      <c r="A353" s="139" t="s">
        <v>543</v>
      </c>
      <c r="B353" s="138">
        <v>0</v>
      </c>
      <c r="C353" s="178">
        <f t="shared" si="35"/>
        <v>0</v>
      </c>
      <c r="D353" s="178">
        <f t="shared" si="36"/>
        <v>7</v>
      </c>
    </row>
    <row r="354" spans="1:4">
      <c r="A354" s="139" t="s">
        <v>544</v>
      </c>
      <c r="B354" s="138">
        <v>0</v>
      </c>
      <c r="C354" s="178">
        <f t="shared" si="35"/>
        <v>210</v>
      </c>
      <c r="D354" s="178">
        <f t="shared" si="36"/>
        <v>8</v>
      </c>
    </row>
    <row r="355" spans="1:4">
      <c r="A355" s="139" t="s">
        <v>545</v>
      </c>
      <c r="B355" s="138">
        <v>78.298500000000004</v>
      </c>
      <c r="C355" s="178">
        <f t="shared" si="35"/>
        <v>465</v>
      </c>
      <c r="D355" s="178">
        <f t="shared" si="36"/>
        <v>9</v>
      </c>
    </row>
    <row r="356" spans="1:4">
      <c r="A356" s="139" t="s">
        <v>546</v>
      </c>
      <c r="B356" s="138">
        <v>78.298500000000004</v>
      </c>
      <c r="C356" s="178">
        <f t="shared" ref="C356:C419" si="37">_xlfn.XLOOKUP(D356,$N$5:$N$28,$B$5:$B$28)</f>
        <v>574</v>
      </c>
      <c r="D356" s="178">
        <f t="shared" si="36"/>
        <v>10</v>
      </c>
    </row>
    <row r="357" spans="1:4">
      <c r="A357" s="139" t="s">
        <v>547</v>
      </c>
      <c r="B357" s="138">
        <v>78.298500000000004</v>
      </c>
      <c r="C357" s="178">
        <f t="shared" si="37"/>
        <v>675</v>
      </c>
      <c r="D357" s="178">
        <f t="shared" si="36"/>
        <v>11</v>
      </c>
    </row>
    <row r="358" spans="1:4">
      <c r="A358" s="139" t="s">
        <v>548</v>
      </c>
      <c r="B358" s="138">
        <v>78.298500000000004</v>
      </c>
      <c r="C358" s="178">
        <f t="shared" si="37"/>
        <v>752</v>
      </c>
      <c r="D358" s="178">
        <f t="shared" si="36"/>
        <v>12</v>
      </c>
    </row>
    <row r="359" spans="1:4">
      <c r="A359" s="139" t="s">
        <v>549</v>
      </c>
      <c r="B359" s="138">
        <v>78.298500000000004</v>
      </c>
      <c r="C359" s="178">
        <f t="shared" si="37"/>
        <v>815</v>
      </c>
      <c r="D359" s="178">
        <f t="shared" si="36"/>
        <v>13</v>
      </c>
    </row>
    <row r="360" spans="1:4">
      <c r="A360" s="139" t="s">
        <v>550</v>
      </c>
      <c r="B360" s="138">
        <v>78.298500000000004</v>
      </c>
      <c r="C360" s="178">
        <f t="shared" si="37"/>
        <v>862</v>
      </c>
      <c r="D360" s="178">
        <f t="shared" si="36"/>
        <v>14</v>
      </c>
    </row>
    <row r="361" spans="1:4">
      <c r="A361" s="139" t="s">
        <v>551</v>
      </c>
      <c r="B361" s="138">
        <v>78.298500000000004</v>
      </c>
      <c r="C361" s="178">
        <f t="shared" si="37"/>
        <v>877</v>
      </c>
      <c r="D361" s="178">
        <f t="shared" si="36"/>
        <v>15</v>
      </c>
    </row>
    <row r="362" spans="1:4">
      <c r="A362" s="139" t="s">
        <v>552</v>
      </c>
      <c r="B362" s="138">
        <v>78.298500000000004</v>
      </c>
      <c r="C362" s="178">
        <f t="shared" si="37"/>
        <v>865</v>
      </c>
      <c r="D362" s="178">
        <f t="shared" si="36"/>
        <v>16</v>
      </c>
    </row>
    <row r="363" spans="1:4">
      <c r="A363" s="139" t="s">
        <v>553</v>
      </c>
      <c r="B363" s="138">
        <v>78.298500000000004</v>
      </c>
      <c r="C363" s="178">
        <f t="shared" si="37"/>
        <v>831</v>
      </c>
      <c r="D363" s="178">
        <f t="shared" si="36"/>
        <v>17</v>
      </c>
    </row>
    <row r="364" spans="1:4">
      <c r="A364" s="139" t="s">
        <v>554</v>
      </c>
      <c r="B364" s="138">
        <v>78.298500000000004</v>
      </c>
      <c r="C364" s="178">
        <f t="shared" si="37"/>
        <v>772</v>
      </c>
      <c r="D364" s="178">
        <f t="shared" si="36"/>
        <v>18</v>
      </c>
    </row>
    <row r="365" spans="1:4">
      <c r="A365" s="139" t="s">
        <v>555</v>
      </c>
      <c r="B365" s="138">
        <v>59.656000000000006</v>
      </c>
      <c r="C365" s="178">
        <f t="shared" si="37"/>
        <v>677</v>
      </c>
      <c r="D365" s="178">
        <f t="shared" si="36"/>
        <v>19</v>
      </c>
    </row>
    <row r="366" spans="1:4">
      <c r="A366" s="139" t="s">
        <v>556</v>
      </c>
      <c r="B366" s="138">
        <v>59.656000000000006</v>
      </c>
      <c r="C366" s="178">
        <f t="shared" si="37"/>
        <v>526</v>
      </c>
      <c r="D366" s="178">
        <f t="shared" si="36"/>
        <v>20</v>
      </c>
    </row>
    <row r="367" spans="1:4">
      <c r="A367" s="139" t="s">
        <v>557</v>
      </c>
      <c r="B367" s="138">
        <v>44.742000000000004</v>
      </c>
      <c r="C367" s="178">
        <f t="shared" si="37"/>
        <v>180</v>
      </c>
      <c r="D367" s="178">
        <f t="shared" si="36"/>
        <v>21</v>
      </c>
    </row>
    <row r="368" spans="1:4">
      <c r="A368" s="139" t="s">
        <v>558</v>
      </c>
      <c r="B368" s="138">
        <v>44.742000000000004</v>
      </c>
      <c r="C368" s="178">
        <f t="shared" si="37"/>
        <v>0</v>
      </c>
      <c r="D368" s="178">
        <f t="shared" si="36"/>
        <v>22</v>
      </c>
    </row>
    <row r="369" spans="1:4">
      <c r="A369" s="139" t="s">
        <v>559</v>
      </c>
      <c r="B369" s="138">
        <v>0</v>
      </c>
      <c r="C369" s="178">
        <f t="shared" si="37"/>
        <v>0</v>
      </c>
      <c r="D369" s="178">
        <f t="shared" si="36"/>
        <v>23</v>
      </c>
    </row>
    <row r="370" spans="1:4">
      <c r="A370" s="139" t="s">
        <v>560</v>
      </c>
      <c r="B370" s="138">
        <v>0</v>
      </c>
      <c r="C370" s="178">
        <f t="shared" si="37"/>
        <v>0</v>
      </c>
      <c r="D370" s="178">
        <f t="shared" si="36"/>
        <v>24</v>
      </c>
    </row>
    <row r="371" spans="1:4">
      <c r="A371" s="139" t="s">
        <v>561</v>
      </c>
      <c r="B371" s="138">
        <v>0</v>
      </c>
      <c r="C371" s="178">
        <f t="shared" si="37"/>
        <v>0</v>
      </c>
      <c r="D371" s="178">
        <f t="shared" si="36"/>
        <v>1</v>
      </c>
    </row>
    <row r="372" spans="1:4">
      <c r="A372" s="139" t="s">
        <v>562</v>
      </c>
      <c r="B372" s="138">
        <v>0</v>
      </c>
      <c r="C372" s="178">
        <f t="shared" si="37"/>
        <v>0</v>
      </c>
      <c r="D372" s="178">
        <f t="shared" si="36"/>
        <v>2</v>
      </c>
    </row>
    <row r="373" spans="1:4">
      <c r="A373" s="139" t="s">
        <v>563</v>
      </c>
      <c r="B373" s="138">
        <v>0</v>
      </c>
      <c r="C373" s="178">
        <f t="shared" si="37"/>
        <v>0</v>
      </c>
      <c r="D373" s="178">
        <f t="shared" si="36"/>
        <v>3</v>
      </c>
    </row>
    <row r="374" spans="1:4">
      <c r="A374" s="139" t="s">
        <v>564</v>
      </c>
      <c r="B374" s="138">
        <v>0</v>
      </c>
      <c r="C374" s="178">
        <f t="shared" si="37"/>
        <v>0</v>
      </c>
      <c r="D374" s="178">
        <f t="shared" si="36"/>
        <v>4</v>
      </c>
    </row>
    <row r="375" spans="1:4">
      <c r="A375" s="139" t="s">
        <v>565</v>
      </c>
      <c r="B375" s="138">
        <v>0</v>
      </c>
      <c r="C375" s="178">
        <f t="shared" si="37"/>
        <v>0</v>
      </c>
      <c r="D375" s="178">
        <f t="shared" si="36"/>
        <v>5</v>
      </c>
    </row>
    <row r="376" spans="1:4">
      <c r="A376" s="139" t="s">
        <v>566</v>
      </c>
      <c r="B376" s="138">
        <v>0</v>
      </c>
      <c r="C376" s="178">
        <f t="shared" si="37"/>
        <v>0</v>
      </c>
      <c r="D376" s="178">
        <f t="shared" si="36"/>
        <v>6</v>
      </c>
    </row>
    <row r="377" spans="1:4">
      <c r="A377" s="139" t="s">
        <v>567</v>
      </c>
      <c r="B377" s="138">
        <v>0</v>
      </c>
      <c r="C377" s="178">
        <f t="shared" si="37"/>
        <v>0</v>
      </c>
      <c r="D377" s="178">
        <f t="shared" si="36"/>
        <v>7</v>
      </c>
    </row>
    <row r="378" spans="1:4">
      <c r="A378" s="139" t="s">
        <v>568</v>
      </c>
      <c r="B378" s="138">
        <v>0</v>
      </c>
      <c r="C378" s="178">
        <f t="shared" si="37"/>
        <v>210</v>
      </c>
      <c r="D378" s="178">
        <f t="shared" si="36"/>
        <v>8</v>
      </c>
    </row>
    <row r="379" spans="1:4">
      <c r="A379" s="139" t="s">
        <v>569</v>
      </c>
      <c r="B379" s="138">
        <v>96.941000000000003</v>
      </c>
      <c r="C379" s="178">
        <f t="shared" si="37"/>
        <v>465</v>
      </c>
      <c r="D379" s="178">
        <f t="shared" si="36"/>
        <v>9</v>
      </c>
    </row>
    <row r="380" spans="1:4">
      <c r="A380" s="139" t="s">
        <v>570</v>
      </c>
      <c r="B380" s="138">
        <v>96.941000000000003</v>
      </c>
      <c r="C380" s="178">
        <f t="shared" si="37"/>
        <v>574</v>
      </c>
      <c r="D380" s="178">
        <f t="shared" ref="D380:D443" si="38">D356</f>
        <v>10</v>
      </c>
    </row>
    <row r="381" spans="1:4">
      <c r="A381" s="139" t="s">
        <v>571</v>
      </c>
      <c r="B381" s="138">
        <v>96.941000000000003</v>
      </c>
      <c r="C381" s="178">
        <f t="shared" si="37"/>
        <v>675</v>
      </c>
      <c r="D381" s="178">
        <f t="shared" si="38"/>
        <v>11</v>
      </c>
    </row>
    <row r="382" spans="1:4">
      <c r="A382" s="139" t="s">
        <v>572</v>
      </c>
      <c r="B382" s="138">
        <v>96.941000000000003</v>
      </c>
      <c r="C382" s="178">
        <f t="shared" si="37"/>
        <v>752</v>
      </c>
      <c r="D382" s="178">
        <f t="shared" si="38"/>
        <v>12</v>
      </c>
    </row>
    <row r="383" spans="1:4">
      <c r="A383" s="139" t="s">
        <v>573</v>
      </c>
      <c r="B383" s="138">
        <v>96.941000000000003</v>
      </c>
      <c r="C383" s="178">
        <f t="shared" si="37"/>
        <v>815</v>
      </c>
      <c r="D383" s="178">
        <f t="shared" si="38"/>
        <v>13</v>
      </c>
    </row>
    <row r="384" spans="1:4">
      <c r="A384" s="139" t="s">
        <v>574</v>
      </c>
      <c r="B384" s="138">
        <v>96.941000000000003</v>
      </c>
      <c r="C384" s="178">
        <f t="shared" si="37"/>
        <v>862</v>
      </c>
      <c r="D384" s="178">
        <f t="shared" si="38"/>
        <v>14</v>
      </c>
    </row>
    <row r="385" spans="1:4">
      <c r="A385" s="139" t="s">
        <v>575</v>
      </c>
      <c r="B385" s="138">
        <v>74.570000000000007</v>
      </c>
      <c r="C385" s="178">
        <f t="shared" si="37"/>
        <v>877</v>
      </c>
      <c r="D385" s="178">
        <f t="shared" si="38"/>
        <v>15</v>
      </c>
    </row>
    <row r="386" spans="1:4">
      <c r="A386" s="139" t="s">
        <v>576</v>
      </c>
      <c r="B386" s="138">
        <v>74.570000000000007</v>
      </c>
      <c r="C386" s="178">
        <f t="shared" si="37"/>
        <v>865</v>
      </c>
      <c r="D386" s="178">
        <f t="shared" si="38"/>
        <v>16</v>
      </c>
    </row>
    <row r="387" spans="1:4">
      <c r="A387" s="139" t="s">
        <v>577</v>
      </c>
      <c r="B387" s="138">
        <v>74.570000000000007</v>
      </c>
      <c r="C387" s="178">
        <f t="shared" si="37"/>
        <v>831</v>
      </c>
      <c r="D387" s="178">
        <f t="shared" si="38"/>
        <v>17</v>
      </c>
    </row>
    <row r="388" spans="1:4">
      <c r="A388" s="139" t="s">
        <v>578</v>
      </c>
      <c r="B388" s="138">
        <v>74.570000000000007</v>
      </c>
      <c r="C388" s="178">
        <f t="shared" si="37"/>
        <v>772</v>
      </c>
      <c r="D388" s="178">
        <f t="shared" si="38"/>
        <v>18</v>
      </c>
    </row>
    <row r="389" spans="1:4">
      <c r="A389" s="139" t="s">
        <v>579</v>
      </c>
      <c r="B389" s="138">
        <v>55.927500000000009</v>
      </c>
      <c r="C389" s="178">
        <f t="shared" si="37"/>
        <v>677</v>
      </c>
      <c r="D389" s="178">
        <f t="shared" si="38"/>
        <v>19</v>
      </c>
    </row>
    <row r="390" spans="1:4">
      <c r="A390" s="139" t="s">
        <v>580</v>
      </c>
      <c r="B390" s="138">
        <v>55.927500000000009</v>
      </c>
      <c r="C390" s="178">
        <f t="shared" si="37"/>
        <v>526</v>
      </c>
      <c r="D390" s="178">
        <f t="shared" si="38"/>
        <v>20</v>
      </c>
    </row>
    <row r="391" spans="1:4">
      <c r="A391" s="139" t="s">
        <v>581</v>
      </c>
      <c r="B391" s="138">
        <v>41.013500000000008</v>
      </c>
      <c r="C391" s="178">
        <f t="shared" si="37"/>
        <v>180</v>
      </c>
      <c r="D391" s="178">
        <f t="shared" si="38"/>
        <v>21</v>
      </c>
    </row>
    <row r="392" spans="1:4">
      <c r="A392" s="139" t="s">
        <v>582</v>
      </c>
      <c r="B392" s="138">
        <v>41.013500000000008</v>
      </c>
      <c r="C392" s="178">
        <f t="shared" si="37"/>
        <v>0</v>
      </c>
      <c r="D392" s="178">
        <f t="shared" si="38"/>
        <v>22</v>
      </c>
    </row>
    <row r="393" spans="1:4">
      <c r="A393" s="139" t="s">
        <v>583</v>
      </c>
      <c r="B393" s="138">
        <v>0</v>
      </c>
      <c r="C393" s="178">
        <f t="shared" si="37"/>
        <v>0</v>
      </c>
      <c r="D393" s="178">
        <f t="shared" si="38"/>
        <v>23</v>
      </c>
    </row>
    <row r="394" spans="1:4">
      <c r="A394" s="139" t="s">
        <v>584</v>
      </c>
      <c r="B394" s="138">
        <v>0</v>
      </c>
      <c r="C394" s="178">
        <f t="shared" si="37"/>
        <v>0</v>
      </c>
      <c r="D394" s="178">
        <f t="shared" si="38"/>
        <v>24</v>
      </c>
    </row>
    <row r="395" spans="1:4">
      <c r="A395" s="139" t="s">
        <v>585</v>
      </c>
      <c r="B395" s="138">
        <v>0</v>
      </c>
      <c r="C395" s="178">
        <f t="shared" si="37"/>
        <v>0</v>
      </c>
      <c r="D395" s="178">
        <f t="shared" si="38"/>
        <v>1</v>
      </c>
    </row>
    <row r="396" spans="1:4">
      <c r="A396" s="139" t="s">
        <v>586</v>
      </c>
      <c r="B396" s="138">
        <v>0</v>
      </c>
      <c r="C396" s="178">
        <f t="shared" si="37"/>
        <v>0</v>
      </c>
      <c r="D396" s="178">
        <f t="shared" si="38"/>
        <v>2</v>
      </c>
    </row>
    <row r="397" spans="1:4">
      <c r="A397" s="139" t="s">
        <v>587</v>
      </c>
      <c r="B397" s="138">
        <v>0</v>
      </c>
      <c r="C397" s="178">
        <f t="shared" si="37"/>
        <v>0</v>
      </c>
      <c r="D397" s="178">
        <f t="shared" si="38"/>
        <v>3</v>
      </c>
    </row>
    <row r="398" spans="1:4">
      <c r="A398" s="139" t="s">
        <v>588</v>
      </c>
      <c r="B398" s="138">
        <v>0</v>
      </c>
      <c r="C398" s="178">
        <f t="shared" si="37"/>
        <v>0</v>
      </c>
      <c r="D398" s="178">
        <f t="shared" si="38"/>
        <v>4</v>
      </c>
    </row>
    <row r="399" spans="1:4">
      <c r="A399" s="139" t="s">
        <v>589</v>
      </c>
      <c r="B399" s="138">
        <v>0</v>
      </c>
      <c r="C399" s="178">
        <f t="shared" si="37"/>
        <v>0</v>
      </c>
      <c r="D399" s="178">
        <f t="shared" si="38"/>
        <v>5</v>
      </c>
    </row>
    <row r="400" spans="1:4">
      <c r="A400" s="139" t="s">
        <v>590</v>
      </c>
      <c r="B400" s="138">
        <v>0</v>
      </c>
      <c r="C400" s="178">
        <f t="shared" si="37"/>
        <v>0</v>
      </c>
      <c r="D400" s="178">
        <f t="shared" si="38"/>
        <v>6</v>
      </c>
    </row>
    <row r="401" spans="1:4">
      <c r="A401" s="139" t="s">
        <v>591</v>
      </c>
      <c r="B401" s="138">
        <v>0</v>
      </c>
      <c r="C401" s="178">
        <f t="shared" si="37"/>
        <v>0</v>
      </c>
      <c r="D401" s="178">
        <f t="shared" si="38"/>
        <v>7</v>
      </c>
    </row>
    <row r="402" spans="1:4">
      <c r="A402" s="139" t="s">
        <v>592</v>
      </c>
      <c r="B402" s="138">
        <v>0</v>
      </c>
      <c r="C402" s="178">
        <f t="shared" si="37"/>
        <v>210</v>
      </c>
      <c r="D402" s="178">
        <f t="shared" si="38"/>
        <v>8</v>
      </c>
    </row>
    <row r="403" spans="1:4">
      <c r="A403" s="139" t="s">
        <v>593</v>
      </c>
      <c r="B403" s="138">
        <v>96.941000000000003</v>
      </c>
      <c r="C403" s="178">
        <f t="shared" si="37"/>
        <v>465</v>
      </c>
      <c r="D403" s="178">
        <f t="shared" si="38"/>
        <v>9</v>
      </c>
    </row>
    <row r="404" spans="1:4">
      <c r="A404" s="139" t="s">
        <v>594</v>
      </c>
      <c r="B404" s="138">
        <v>96.941000000000003</v>
      </c>
      <c r="C404" s="178">
        <f t="shared" si="37"/>
        <v>574</v>
      </c>
      <c r="D404" s="178">
        <f t="shared" si="38"/>
        <v>10</v>
      </c>
    </row>
    <row r="405" spans="1:4">
      <c r="A405" s="139" t="s">
        <v>595</v>
      </c>
      <c r="B405" s="138">
        <v>96.941000000000003</v>
      </c>
      <c r="C405" s="178">
        <f t="shared" si="37"/>
        <v>675</v>
      </c>
      <c r="D405" s="178">
        <f t="shared" si="38"/>
        <v>11</v>
      </c>
    </row>
    <row r="406" spans="1:4">
      <c r="A406" s="139" t="s">
        <v>596</v>
      </c>
      <c r="B406" s="138">
        <v>96.941000000000003</v>
      </c>
      <c r="C406" s="178">
        <f t="shared" si="37"/>
        <v>752</v>
      </c>
      <c r="D406" s="178">
        <f t="shared" si="38"/>
        <v>12</v>
      </c>
    </row>
    <row r="407" spans="1:4">
      <c r="A407" s="139" t="s">
        <v>597</v>
      </c>
      <c r="B407" s="138">
        <v>96.941000000000003</v>
      </c>
      <c r="C407" s="178">
        <f t="shared" si="37"/>
        <v>815</v>
      </c>
      <c r="D407" s="178">
        <f t="shared" si="38"/>
        <v>13</v>
      </c>
    </row>
    <row r="408" spans="1:4">
      <c r="A408" s="139" t="s">
        <v>598</v>
      </c>
      <c r="B408" s="138">
        <v>96.941000000000003</v>
      </c>
      <c r="C408" s="178">
        <f t="shared" si="37"/>
        <v>862</v>
      </c>
      <c r="D408" s="178">
        <f t="shared" si="38"/>
        <v>14</v>
      </c>
    </row>
    <row r="409" spans="1:4">
      <c r="A409" s="139" t="s">
        <v>599</v>
      </c>
      <c r="B409" s="138">
        <v>78.298500000000004</v>
      </c>
      <c r="C409" s="178">
        <f t="shared" si="37"/>
        <v>877</v>
      </c>
      <c r="D409" s="178">
        <f t="shared" si="38"/>
        <v>15</v>
      </c>
    </row>
    <row r="410" spans="1:4">
      <c r="A410" s="139" t="s">
        <v>600</v>
      </c>
      <c r="B410" s="138">
        <v>78.298500000000004</v>
      </c>
      <c r="C410" s="178">
        <f t="shared" si="37"/>
        <v>865</v>
      </c>
      <c r="D410" s="178">
        <f t="shared" si="38"/>
        <v>16</v>
      </c>
    </row>
    <row r="411" spans="1:4">
      <c r="A411" s="139" t="s">
        <v>601</v>
      </c>
      <c r="B411" s="138">
        <v>78.298500000000004</v>
      </c>
      <c r="C411" s="178">
        <f t="shared" si="37"/>
        <v>831</v>
      </c>
      <c r="D411" s="178">
        <f t="shared" si="38"/>
        <v>17</v>
      </c>
    </row>
    <row r="412" spans="1:4">
      <c r="A412" s="139" t="s">
        <v>602</v>
      </c>
      <c r="B412" s="138">
        <v>63.384500000000003</v>
      </c>
      <c r="C412" s="178">
        <f t="shared" si="37"/>
        <v>772</v>
      </c>
      <c r="D412" s="178">
        <f t="shared" si="38"/>
        <v>18</v>
      </c>
    </row>
    <row r="413" spans="1:4">
      <c r="A413" s="139" t="s">
        <v>603</v>
      </c>
      <c r="B413" s="138">
        <v>44.742000000000004</v>
      </c>
      <c r="C413" s="178">
        <f t="shared" si="37"/>
        <v>677</v>
      </c>
      <c r="D413" s="178">
        <f t="shared" si="38"/>
        <v>19</v>
      </c>
    </row>
    <row r="414" spans="1:4">
      <c r="A414" s="139" t="s">
        <v>604</v>
      </c>
      <c r="B414" s="138">
        <v>44.742000000000004</v>
      </c>
      <c r="C414" s="178">
        <f t="shared" si="37"/>
        <v>526</v>
      </c>
      <c r="D414" s="178">
        <f t="shared" si="38"/>
        <v>20</v>
      </c>
    </row>
    <row r="415" spans="1:4">
      <c r="A415" s="139" t="s">
        <v>605</v>
      </c>
      <c r="B415" s="138">
        <v>22.371000000000002</v>
      </c>
      <c r="C415" s="178">
        <f t="shared" si="37"/>
        <v>180</v>
      </c>
      <c r="D415" s="178">
        <f t="shared" si="38"/>
        <v>21</v>
      </c>
    </row>
    <row r="416" spans="1:4">
      <c r="A416" s="139" t="s">
        <v>606</v>
      </c>
      <c r="B416" s="138">
        <v>22.371000000000002</v>
      </c>
      <c r="C416" s="178">
        <f t="shared" si="37"/>
        <v>0</v>
      </c>
      <c r="D416" s="178">
        <f t="shared" si="38"/>
        <v>22</v>
      </c>
    </row>
    <row r="417" spans="1:4">
      <c r="A417" s="139" t="s">
        <v>607</v>
      </c>
      <c r="B417" s="138">
        <v>0</v>
      </c>
      <c r="C417" s="178">
        <f t="shared" si="37"/>
        <v>0</v>
      </c>
      <c r="D417" s="178">
        <f t="shared" si="38"/>
        <v>23</v>
      </c>
    </row>
    <row r="418" spans="1:4">
      <c r="A418" s="139" t="s">
        <v>608</v>
      </c>
      <c r="B418" s="138">
        <v>0</v>
      </c>
      <c r="C418" s="178">
        <f t="shared" si="37"/>
        <v>0</v>
      </c>
      <c r="D418" s="178">
        <f t="shared" si="38"/>
        <v>24</v>
      </c>
    </row>
    <row r="419" spans="1:4">
      <c r="A419" s="139" t="s">
        <v>609</v>
      </c>
      <c r="B419" s="138">
        <v>0</v>
      </c>
      <c r="C419" s="178">
        <f t="shared" si="37"/>
        <v>0</v>
      </c>
      <c r="D419" s="178">
        <f t="shared" si="38"/>
        <v>1</v>
      </c>
    </row>
    <row r="420" spans="1:4">
      <c r="A420" s="139" t="s">
        <v>610</v>
      </c>
      <c r="B420" s="138">
        <v>0</v>
      </c>
      <c r="C420" s="178">
        <f t="shared" ref="C420:C483" si="39">_xlfn.XLOOKUP(D420,$N$5:$N$28,$B$5:$B$28)</f>
        <v>0</v>
      </c>
      <c r="D420" s="178">
        <f t="shared" si="38"/>
        <v>2</v>
      </c>
    </row>
    <row r="421" spans="1:4">
      <c r="A421" s="139" t="s">
        <v>611</v>
      </c>
      <c r="B421" s="138">
        <v>0</v>
      </c>
      <c r="C421" s="178">
        <f t="shared" si="39"/>
        <v>0</v>
      </c>
      <c r="D421" s="178">
        <f t="shared" si="38"/>
        <v>3</v>
      </c>
    </row>
    <row r="422" spans="1:4">
      <c r="A422" s="139" t="s">
        <v>612</v>
      </c>
      <c r="B422" s="138">
        <v>0</v>
      </c>
      <c r="C422" s="178">
        <f t="shared" si="39"/>
        <v>0</v>
      </c>
      <c r="D422" s="178">
        <f t="shared" si="38"/>
        <v>4</v>
      </c>
    </row>
    <row r="423" spans="1:4">
      <c r="A423" s="139" t="s">
        <v>613</v>
      </c>
      <c r="B423" s="138">
        <v>0</v>
      </c>
      <c r="C423" s="178">
        <f t="shared" si="39"/>
        <v>0</v>
      </c>
      <c r="D423" s="178">
        <f t="shared" si="38"/>
        <v>5</v>
      </c>
    </row>
    <row r="424" spans="1:4">
      <c r="A424" s="139" t="s">
        <v>614</v>
      </c>
      <c r="B424" s="138">
        <v>0</v>
      </c>
      <c r="C424" s="178">
        <f t="shared" si="39"/>
        <v>0</v>
      </c>
      <c r="D424" s="178">
        <f t="shared" si="38"/>
        <v>6</v>
      </c>
    </row>
    <row r="425" spans="1:4">
      <c r="A425" s="139" t="s">
        <v>615</v>
      </c>
      <c r="B425" s="138">
        <v>0</v>
      </c>
      <c r="C425" s="178">
        <f t="shared" si="39"/>
        <v>0</v>
      </c>
      <c r="D425" s="178">
        <f t="shared" si="38"/>
        <v>7</v>
      </c>
    </row>
    <row r="426" spans="1:4">
      <c r="A426" s="139" t="s">
        <v>616</v>
      </c>
      <c r="B426" s="138">
        <v>0</v>
      </c>
      <c r="C426" s="178">
        <f t="shared" si="39"/>
        <v>210</v>
      </c>
      <c r="D426" s="178">
        <f t="shared" si="38"/>
        <v>8</v>
      </c>
    </row>
    <row r="427" spans="1:4">
      <c r="A427" s="139" t="s">
        <v>617</v>
      </c>
      <c r="B427" s="138">
        <v>119.312</v>
      </c>
      <c r="C427" s="178">
        <f t="shared" si="39"/>
        <v>465</v>
      </c>
      <c r="D427" s="178">
        <f t="shared" si="38"/>
        <v>9</v>
      </c>
    </row>
    <row r="428" spans="1:4">
      <c r="A428" s="139" t="s">
        <v>618</v>
      </c>
      <c r="B428" s="138">
        <v>119.312</v>
      </c>
      <c r="C428" s="178">
        <f t="shared" si="39"/>
        <v>574</v>
      </c>
      <c r="D428" s="178">
        <f t="shared" si="38"/>
        <v>10</v>
      </c>
    </row>
    <row r="429" spans="1:4">
      <c r="A429" s="139" t="s">
        <v>619</v>
      </c>
      <c r="B429" s="138">
        <v>119.312</v>
      </c>
      <c r="C429" s="178">
        <f t="shared" si="39"/>
        <v>675</v>
      </c>
      <c r="D429" s="178">
        <f t="shared" si="38"/>
        <v>11</v>
      </c>
    </row>
    <row r="430" spans="1:4">
      <c r="A430" s="139" t="s">
        <v>620</v>
      </c>
      <c r="B430" s="138">
        <v>119.312</v>
      </c>
      <c r="C430" s="178">
        <f t="shared" si="39"/>
        <v>752</v>
      </c>
      <c r="D430" s="178">
        <f t="shared" si="38"/>
        <v>12</v>
      </c>
    </row>
    <row r="431" spans="1:4">
      <c r="A431" s="139" t="s">
        <v>621</v>
      </c>
      <c r="B431" s="138">
        <v>119.312</v>
      </c>
      <c r="C431" s="178">
        <f t="shared" si="39"/>
        <v>815</v>
      </c>
      <c r="D431" s="178">
        <f t="shared" si="38"/>
        <v>13</v>
      </c>
    </row>
    <row r="432" spans="1:4">
      <c r="A432" s="139" t="s">
        <v>622</v>
      </c>
      <c r="B432" s="138">
        <v>119.312</v>
      </c>
      <c r="C432" s="178">
        <f t="shared" si="39"/>
        <v>862</v>
      </c>
      <c r="D432" s="178">
        <f t="shared" si="38"/>
        <v>14</v>
      </c>
    </row>
    <row r="433" spans="1:4">
      <c r="A433" s="139" t="s">
        <v>623</v>
      </c>
      <c r="B433" s="138">
        <v>119.312</v>
      </c>
      <c r="C433" s="178">
        <f t="shared" si="39"/>
        <v>877</v>
      </c>
      <c r="D433" s="178">
        <f t="shared" si="38"/>
        <v>15</v>
      </c>
    </row>
    <row r="434" spans="1:4">
      <c r="A434" s="139" t="s">
        <v>624</v>
      </c>
      <c r="B434" s="138">
        <v>119.312</v>
      </c>
      <c r="C434" s="178">
        <f t="shared" si="39"/>
        <v>865</v>
      </c>
      <c r="D434" s="178">
        <f t="shared" si="38"/>
        <v>16</v>
      </c>
    </row>
    <row r="435" spans="1:4">
      <c r="A435" s="139" t="s">
        <v>625</v>
      </c>
      <c r="B435" s="138">
        <v>119.312</v>
      </c>
      <c r="C435" s="178">
        <f t="shared" si="39"/>
        <v>831</v>
      </c>
      <c r="D435" s="178">
        <f t="shared" si="38"/>
        <v>17</v>
      </c>
    </row>
    <row r="436" spans="1:4">
      <c r="A436" s="139" t="s">
        <v>626</v>
      </c>
      <c r="B436" s="138">
        <v>119.312</v>
      </c>
      <c r="C436" s="178">
        <f t="shared" si="39"/>
        <v>772</v>
      </c>
      <c r="D436" s="178">
        <f t="shared" si="38"/>
        <v>18</v>
      </c>
    </row>
    <row r="437" spans="1:4">
      <c r="A437" s="139" t="s">
        <v>627</v>
      </c>
      <c r="B437" s="138">
        <v>100.6695</v>
      </c>
      <c r="C437" s="178">
        <f t="shared" si="39"/>
        <v>677</v>
      </c>
      <c r="D437" s="178">
        <f t="shared" si="38"/>
        <v>19</v>
      </c>
    </row>
    <row r="438" spans="1:4">
      <c r="A438" s="139" t="s">
        <v>628</v>
      </c>
      <c r="B438" s="138">
        <v>100.6695</v>
      </c>
      <c r="C438" s="178">
        <f t="shared" si="39"/>
        <v>526</v>
      </c>
      <c r="D438" s="178">
        <f t="shared" si="38"/>
        <v>20</v>
      </c>
    </row>
    <row r="439" spans="1:4">
      <c r="A439" s="139" t="s">
        <v>629</v>
      </c>
      <c r="B439" s="138">
        <v>18.642500000000002</v>
      </c>
      <c r="C439" s="178">
        <f t="shared" si="39"/>
        <v>180</v>
      </c>
      <c r="D439" s="178">
        <f t="shared" si="38"/>
        <v>21</v>
      </c>
    </row>
    <row r="440" spans="1:4">
      <c r="A440" s="139" t="s">
        <v>630</v>
      </c>
      <c r="B440" s="138">
        <v>18.642500000000002</v>
      </c>
      <c r="C440" s="178">
        <f t="shared" si="39"/>
        <v>0</v>
      </c>
      <c r="D440" s="178">
        <f t="shared" si="38"/>
        <v>22</v>
      </c>
    </row>
    <row r="441" spans="1:4">
      <c r="A441" s="139" t="s">
        <v>631</v>
      </c>
      <c r="B441" s="138">
        <v>0</v>
      </c>
      <c r="C441" s="178">
        <f t="shared" si="39"/>
        <v>0</v>
      </c>
      <c r="D441" s="178">
        <f t="shared" si="38"/>
        <v>23</v>
      </c>
    </row>
    <row r="442" spans="1:4">
      <c r="A442" s="139" t="s">
        <v>632</v>
      </c>
      <c r="B442" s="138">
        <v>0</v>
      </c>
      <c r="C442" s="178">
        <f t="shared" si="39"/>
        <v>0</v>
      </c>
      <c r="D442" s="178">
        <f t="shared" si="38"/>
        <v>24</v>
      </c>
    </row>
    <row r="443" spans="1:4">
      <c r="A443" s="139" t="s">
        <v>633</v>
      </c>
      <c r="B443" s="138">
        <v>0</v>
      </c>
      <c r="C443" s="178">
        <f t="shared" si="39"/>
        <v>0</v>
      </c>
      <c r="D443" s="178">
        <f t="shared" si="38"/>
        <v>1</v>
      </c>
    </row>
    <row r="444" spans="1:4">
      <c r="A444" s="139" t="s">
        <v>634</v>
      </c>
      <c r="B444" s="138">
        <v>0</v>
      </c>
      <c r="C444" s="178">
        <f t="shared" si="39"/>
        <v>0</v>
      </c>
      <c r="D444" s="178">
        <f t="shared" ref="D444:D507" si="40">D420</f>
        <v>2</v>
      </c>
    </row>
    <row r="445" spans="1:4">
      <c r="A445" s="139" t="s">
        <v>635</v>
      </c>
      <c r="B445" s="138">
        <v>0</v>
      </c>
      <c r="C445" s="178">
        <f t="shared" si="39"/>
        <v>0</v>
      </c>
      <c r="D445" s="178">
        <f t="shared" si="40"/>
        <v>3</v>
      </c>
    </row>
    <row r="446" spans="1:4">
      <c r="A446" s="139" t="s">
        <v>636</v>
      </c>
      <c r="B446" s="138">
        <v>0</v>
      </c>
      <c r="C446" s="178">
        <f t="shared" si="39"/>
        <v>0</v>
      </c>
      <c r="D446" s="178">
        <f t="shared" si="40"/>
        <v>4</v>
      </c>
    </row>
    <row r="447" spans="1:4">
      <c r="A447" s="139" t="s">
        <v>637</v>
      </c>
      <c r="B447" s="138">
        <v>0</v>
      </c>
      <c r="C447" s="178">
        <f t="shared" si="39"/>
        <v>0</v>
      </c>
      <c r="D447" s="178">
        <f t="shared" si="40"/>
        <v>5</v>
      </c>
    </row>
    <row r="448" spans="1:4">
      <c r="A448" s="139" t="s">
        <v>638</v>
      </c>
      <c r="B448" s="138">
        <v>0</v>
      </c>
      <c r="C448" s="178">
        <f t="shared" si="39"/>
        <v>0</v>
      </c>
      <c r="D448" s="178">
        <f t="shared" si="40"/>
        <v>6</v>
      </c>
    </row>
    <row r="449" spans="1:4">
      <c r="A449" s="139" t="s">
        <v>639</v>
      </c>
      <c r="B449" s="138">
        <v>0</v>
      </c>
      <c r="C449" s="178">
        <f t="shared" si="39"/>
        <v>0</v>
      </c>
      <c r="D449" s="178">
        <f t="shared" si="40"/>
        <v>7</v>
      </c>
    </row>
    <row r="450" spans="1:4">
      <c r="A450" s="139" t="s">
        <v>640</v>
      </c>
      <c r="B450" s="138">
        <v>0</v>
      </c>
      <c r="C450" s="178">
        <f t="shared" si="39"/>
        <v>210</v>
      </c>
      <c r="D450" s="178">
        <f t="shared" si="40"/>
        <v>8</v>
      </c>
    </row>
    <row r="451" spans="1:4">
      <c r="A451" s="139" t="s">
        <v>641</v>
      </c>
      <c r="B451" s="138">
        <v>82.027000000000001</v>
      </c>
      <c r="C451" s="178">
        <f t="shared" si="39"/>
        <v>465</v>
      </c>
      <c r="D451" s="178">
        <f t="shared" si="40"/>
        <v>9</v>
      </c>
    </row>
    <row r="452" spans="1:4">
      <c r="A452" s="139" t="s">
        <v>642</v>
      </c>
      <c r="B452" s="138">
        <v>82.027000000000001</v>
      </c>
      <c r="C452" s="178">
        <f t="shared" si="39"/>
        <v>574</v>
      </c>
      <c r="D452" s="178">
        <f t="shared" si="40"/>
        <v>10</v>
      </c>
    </row>
    <row r="453" spans="1:4">
      <c r="A453" s="139" t="s">
        <v>643</v>
      </c>
      <c r="B453" s="138">
        <v>82.027000000000001</v>
      </c>
      <c r="C453" s="178">
        <f t="shared" si="39"/>
        <v>675</v>
      </c>
      <c r="D453" s="178">
        <f t="shared" si="40"/>
        <v>11</v>
      </c>
    </row>
    <row r="454" spans="1:4">
      <c r="A454" s="139" t="s">
        <v>644</v>
      </c>
      <c r="B454" s="138">
        <v>82.027000000000001</v>
      </c>
      <c r="C454" s="178">
        <f t="shared" si="39"/>
        <v>752</v>
      </c>
      <c r="D454" s="178">
        <f t="shared" si="40"/>
        <v>12</v>
      </c>
    </row>
    <row r="455" spans="1:4">
      <c r="A455" s="139" t="s">
        <v>645</v>
      </c>
      <c r="B455" s="138">
        <v>82.027000000000001</v>
      </c>
      <c r="C455" s="178">
        <f t="shared" si="39"/>
        <v>815</v>
      </c>
      <c r="D455" s="178">
        <f t="shared" si="40"/>
        <v>13</v>
      </c>
    </row>
    <row r="456" spans="1:4">
      <c r="A456" s="139" t="s">
        <v>646</v>
      </c>
      <c r="B456" s="138">
        <v>82.027000000000001</v>
      </c>
      <c r="C456" s="178">
        <f t="shared" si="39"/>
        <v>862</v>
      </c>
      <c r="D456" s="178">
        <f t="shared" si="40"/>
        <v>14</v>
      </c>
    </row>
    <row r="457" spans="1:4">
      <c r="A457" s="139" t="s">
        <v>647</v>
      </c>
      <c r="B457" s="138">
        <v>82.027000000000001</v>
      </c>
      <c r="C457" s="178">
        <f t="shared" si="39"/>
        <v>877</v>
      </c>
      <c r="D457" s="178">
        <f t="shared" si="40"/>
        <v>15</v>
      </c>
    </row>
    <row r="458" spans="1:4">
      <c r="A458" s="139" t="s">
        <v>648</v>
      </c>
      <c r="B458" s="138">
        <v>82.027000000000001</v>
      </c>
      <c r="C458" s="178">
        <f t="shared" si="39"/>
        <v>865</v>
      </c>
      <c r="D458" s="178">
        <f t="shared" si="40"/>
        <v>16</v>
      </c>
    </row>
    <row r="459" spans="1:4">
      <c r="A459" s="139" t="s">
        <v>649</v>
      </c>
      <c r="B459" s="138">
        <v>82.027000000000001</v>
      </c>
      <c r="C459" s="178">
        <f t="shared" si="39"/>
        <v>831</v>
      </c>
      <c r="D459" s="178">
        <f t="shared" si="40"/>
        <v>17</v>
      </c>
    </row>
    <row r="460" spans="1:4">
      <c r="A460" s="139" t="s">
        <v>650</v>
      </c>
      <c r="B460" s="138">
        <v>82.027000000000001</v>
      </c>
      <c r="C460" s="178">
        <f t="shared" si="39"/>
        <v>772</v>
      </c>
      <c r="D460" s="178">
        <f t="shared" si="40"/>
        <v>18</v>
      </c>
    </row>
    <row r="461" spans="1:4">
      <c r="A461" s="139" t="s">
        <v>651</v>
      </c>
      <c r="B461" s="138">
        <v>0</v>
      </c>
      <c r="C461" s="178">
        <f t="shared" si="39"/>
        <v>677</v>
      </c>
      <c r="D461" s="178">
        <f t="shared" si="40"/>
        <v>19</v>
      </c>
    </row>
    <row r="462" spans="1:4">
      <c r="A462" s="139" t="s">
        <v>652</v>
      </c>
      <c r="B462" s="138">
        <v>0</v>
      </c>
      <c r="C462" s="178">
        <f t="shared" si="39"/>
        <v>526</v>
      </c>
      <c r="D462" s="178">
        <f t="shared" si="40"/>
        <v>20</v>
      </c>
    </row>
    <row r="463" spans="1:4">
      <c r="A463" s="139" t="s">
        <v>653</v>
      </c>
      <c r="B463" s="138">
        <v>0</v>
      </c>
      <c r="C463" s="178">
        <f t="shared" si="39"/>
        <v>180</v>
      </c>
      <c r="D463" s="178">
        <f t="shared" si="40"/>
        <v>21</v>
      </c>
    </row>
    <row r="464" spans="1:4">
      <c r="A464" s="139" t="s">
        <v>654</v>
      </c>
      <c r="B464" s="138">
        <v>0</v>
      </c>
      <c r="C464" s="178">
        <f t="shared" si="39"/>
        <v>0</v>
      </c>
      <c r="D464" s="178">
        <f t="shared" si="40"/>
        <v>22</v>
      </c>
    </row>
    <row r="465" spans="1:4">
      <c r="A465" s="139" t="s">
        <v>655</v>
      </c>
      <c r="B465" s="138">
        <v>0</v>
      </c>
      <c r="C465" s="178">
        <f t="shared" si="39"/>
        <v>0</v>
      </c>
      <c r="D465" s="178">
        <f t="shared" si="40"/>
        <v>23</v>
      </c>
    </row>
    <row r="466" spans="1:4">
      <c r="A466" s="139" t="s">
        <v>656</v>
      </c>
      <c r="B466" s="138">
        <v>0</v>
      </c>
      <c r="C466" s="178">
        <f t="shared" si="39"/>
        <v>0</v>
      </c>
      <c r="D466" s="178">
        <f t="shared" si="40"/>
        <v>24</v>
      </c>
    </row>
    <row r="467" spans="1:4">
      <c r="A467" s="139" t="s">
        <v>657</v>
      </c>
      <c r="B467" s="138">
        <v>0</v>
      </c>
      <c r="C467" s="178">
        <f t="shared" si="39"/>
        <v>0</v>
      </c>
      <c r="D467" s="178">
        <f t="shared" si="40"/>
        <v>1</v>
      </c>
    </row>
    <row r="468" spans="1:4">
      <c r="A468" s="139" t="s">
        <v>658</v>
      </c>
      <c r="B468" s="138">
        <v>0</v>
      </c>
      <c r="C468" s="178">
        <f t="shared" si="39"/>
        <v>0</v>
      </c>
      <c r="D468" s="178">
        <f t="shared" si="40"/>
        <v>2</v>
      </c>
    </row>
    <row r="469" spans="1:4">
      <c r="A469" s="139" t="s">
        <v>659</v>
      </c>
      <c r="B469" s="138">
        <v>0</v>
      </c>
      <c r="C469" s="178">
        <f t="shared" si="39"/>
        <v>0</v>
      </c>
      <c r="D469" s="178">
        <f t="shared" si="40"/>
        <v>3</v>
      </c>
    </row>
    <row r="470" spans="1:4">
      <c r="A470" s="139" t="s">
        <v>660</v>
      </c>
      <c r="B470" s="138">
        <v>0</v>
      </c>
      <c r="C470" s="178">
        <f t="shared" si="39"/>
        <v>0</v>
      </c>
      <c r="D470" s="178">
        <f t="shared" si="40"/>
        <v>4</v>
      </c>
    </row>
    <row r="471" spans="1:4">
      <c r="A471" s="139" t="s">
        <v>661</v>
      </c>
      <c r="B471" s="138">
        <v>0</v>
      </c>
      <c r="C471" s="178">
        <f t="shared" si="39"/>
        <v>0</v>
      </c>
      <c r="D471" s="178">
        <f t="shared" si="40"/>
        <v>5</v>
      </c>
    </row>
    <row r="472" spans="1:4">
      <c r="A472" s="139" t="s">
        <v>662</v>
      </c>
      <c r="B472" s="138">
        <v>0</v>
      </c>
      <c r="C472" s="178">
        <f t="shared" si="39"/>
        <v>0</v>
      </c>
      <c r="D472" s="178">
        <f t="shared" si="40"/>
        <v>6</v>
      </c>
    </row>
    <row r="473" spans="1:4">
      <c r="A473" s="139" t="s">
        <v>663</v>
      </c>
      <c r="B473" s="138">
        <v>0</v>
      </c>
      <c r="C473" s="178">
        <f t="shared" si="39"/>
        <v>0</v>
      </c>
      <c r="D473" s="178">
        <f t="shared" si="40"/>
        <v>7</v>
      </c>
    </row>
    <row r="474" spans="1:4">
      <c r="A474" s="139" t="s">
        <v>664</v>
      </c>
      <c r="B474" s="138">
        <v>0</v>
      </c>
      <c r="C474" s="178">
        <f t="shared" si="39"/>
        <v>210</v>
      </c>
      <c r="D474" s="178">
        <f t="shared" si="40"/>
        <v>8</v>
      </c>
    </row>
    <row r="475" spans="1:4">
      <c r="A475" s="139" t="s">
        <v>665</v>
      </c>
      <c r="B475" s="138">
        <v>104.398</v>
      </c>
      <c r="C475" s="178">
        <f t="shared" si="39"/>
        <v>465</v>
      </c>
      <c r="D475" s="178">
        <f t="shared" si="40"/>
        <v>9</v>
      </c>
    </row>
    <row r="476" spans="1:4">
      <c r="A476" s="139" t="s">
        <v>666</v>
      </c>
      <c r="B476" s="138">
        <v>104.398</v>
      </c>
      <c r="C476" s="178">
        <f t="shared" si="39"/>
        <v>574</v>
      </c>
      <c r="D476" s="178">
        <f t="shared" si="40"/>
        <v>10</v>
      </c>
    </row>
    <row r="477" spans="1:4">
      <c r="A477" s="139" t="s">
        <v>667</v>
      </c>
      <c r="B477" s="138">
        <v>104.398</v>
      </c>
      <c r="C477" s="178">
        <f t="shared" si="39"/>
        <v>675</v>
      </c>
      <c r="D477" s="178">
        <f t="shared" si="40"/>
        <v>11</v>
      </c>
    </row>
    <row r="478" spans="1:4">
      <c r="A478" s="139" t="s">
        <v>668</v>
      </c>
      <c r="B478" s="138">
        <v>104.398</v>
      </c>
      <c r="C478" s="178">
        <f t="shared" si="39"/>
        <v>752</v>
      </c>
      <c r="D478" s="178">
        <f t="shared" si="40"/>
        <v>12</v>
      </c>
    </row>
    <row r="479" spans="1:4">
      <c r="A479" s="139" t="s">
        <v>669</v>
      </c>
      <c r="B479" s="138">
        <v>82.027000000000001</v>
      </c>
      <c r="C479" s="178">
        <f t="shared" si="39"/>
        <v>815</v>
      </c>
      <c r="D479" s="178">
        <f t="shared" si="40"/>
        <v>13</v>
      </c>
    </row>
    <row r="480" spans="1:4">
      <c r="A480" s="139" t="s">
        <v>670</v>
      </c>
      <c r="B480" s="138">
        <v>82.027000000000001</v>
      </c>
      <c r="C480" s="178">
        <f t="shared" si="39"/>
        <v>862</v>
      </c>
      <c r="D480" s="178">
        <f t="shared" si="40"/>
        <v>14</v>
      </c>
    </row>
    <row r="481" spans="1:4">
      <c r="A481" s="139" t="s">
        <v>671</v>
      </c>
      <c r="B481" s="138">
        <v>82.027000000000001</v>
      </c>
      <c r="C481" s="178">
        <f t="shared" si="39"/>
        <v>877</v>
      </c>
      <c r="D481" s="178">
        <f t="shared" si="40"/>
        <v>15</v>
      </c>
    </row>
    <row r="482" spans="1:4">
      <c r="A482" s="139" t="s">
        <v>672</v>
      </c>
      <c r="B482" s="138">
        <v>82.027000000000001</v>
      </c>
      <c r="C482" s="178">
        <f t="shared" si="39"/>
        <v>865</v>
      </c>
      <c r="D482" s="178">
        <f t="shared" si="40"/>
        <v>16</v>
      </c>
    </row>
    <row r="483" spans="1:4">
      <c r="A483" s="139" t="s">
        <v>673</v>
      </c>
      <c r="B483" s="138">
        <v>82.027000000000001</v>
      </c>
      <c r="C483" s="178">
        <f t="shared" si="39"/>
        <v>831</v>
      </c>
      <c r="D483" s="178">
        <f t="shared" si="40"/>
        <v>17</v>
      </c>
    </row>
    <row r="484" spans="1:4">
      <c r="A484" s="139" t="s">
        <v>674</v>
      </c>
      <c r="B484" s="138">
        <v>82.027000000000001</v>
      </c>
      <c r="C484" s="178">
        <f t="shared" ref="C484:C547" si="41">_xlfn.XLOOKUP(D484,$N$5:$N$28,$B$5:$B$28)</f>
        <v>772</v>
      </c>
      <c r="D484" s="178">
        <f t="shared" si="40"/>
        <v>18</v>
      </c>
    </row>
    <row r="485" spans="1:4">
      <c r="A485" s="139" t="s">
        <v>675</v>
      </c>
      <c r="B485" s="138">
        <v>44.742000000000004</v>
      </c>
      <c r="C485" s="178">
        <f t="shared" si="41"/>
        <v>677</v>
      </c>
      <c r="D485" s="178">
        <f t="shared" si="40"/>
        <v>19</v>
      </c>
    </row>
    <row r="486" spans="1:4">
      <c r="A486" s="139" t="s">
        <v>676</v>
      </c>
      <c r="B486" s="138">
        <v>44.742000000000004</v>
      </c>
      <c r="C486" s="178">
        <f t="shared" si="41"/>
        <v>526</v>
      </c>
      <c r="D486" s="178">
        <f t="shared" si="40"/>
        <v>20</v>
      </c>
    </row>
    <row r="487" spans="1:4">
      <c r="A487" s="139" t="s">
        <v>677</v>
      </c>
      <c r="B487" s="138">
        <v>0</v>
      </c>
      <c r="C487" s="178">
        <f t="shared" si="41"/>
        <v>180</v>
      </c>
      <c r="D487" s="178">
        <f t="shared" si="40"/>
        <v>21</v>
      </c>
    </row>
    <row r="488" spans="1:4">
      <c r="A488" s="139" t="s">
        <v>678</v>
      </c>
      <c r="B488" s="138">
        <v>0</v>
      </c>
      <c r="C488" s="178">
        <f t="shared" si="41"/>
        <v>0</v>
      </c>
      <c r="D488" s="178">
        <f t="shared" si="40"/>
        <v>22</v>
      </c>
    </row>
    <row r="489" spans="1:4">
      <c r="A489" s="139" t="s">
        <v>679</v>
      </c>
      <c r="B489" s="138">
        <v>0</v>
      </c>
      <c r="C489" s="178">
        <f t="shared" si="41"/>
        <v>0</v>
      </c>
      <c r="D489" s="178">
        <f t="shared" si="40"/>
        <v>23</v>
      </c>
    </row>
    <row r="490" spans="1:4">
      <c r="A490" s="139" t="s">
        <v>680</v>
      </c>
      <c r="B490" s="138">
        <v>0</v>
      </c>
      <c r="C490" s="178">
        <f t="shared" si="41"/>
        <v>0</v>
      </c>
      <c r="D490" s="178">
        <f t="shared" si="40"/>
        <v>24</v>
      </c>
    </row>
    <row r="491" spans="1:4">
      <c r="A491" s="139" t="s">
        <v>681</v>
      </c>
      <c r="B491" s="138">
        <v>0</v>
      </c>
      <c r="C491" s="178">
        <f t="shared" si="41"/>
        <v>0</v>
      </c>
      <c r="D491" s="178">
        <f t="shared" si="40"/>
        <v>1</v>
      </c>
    </row>
    <row r="492" spans="1:4">
      <c r="A492" s="139" t="s">
        <v>682</v>
      </c>
      <c r="B492" s="138">
        <v>0</v>
      </c>
      <c r="C492" s="178">
        <f t="shared" si="41"/>
        <v>0</v>
      </c>
      <c r="D492" s="178">
        <f t="shared" si="40"/>
        <v>2</v>
      </c>
    </row>
    <row r="493" spans="1:4">
      <c r="A493" s="139" t="s">
        <v>683</v>
      </c>
      <c r="B493" s="138">
        <v>0</v>
      </c>
      <c r="C493" s="178">
        <f t="shared" si="41"/>
        <v>0</v>
      </c>
      <c r="D493" s="178">
        <f t="shared" si="40"/>
        <v>3</v>
      </c>
    </row>
    <row r="494" spans="1:4">
      <c r="A494" s="139" t="s">
        <v>684</v>
      </c>
      <c r="B494" s="138">
        <v>0</v>
      </c>
      <c r="C494" s="178">
        <f t="shared" si="41"/>
        <v>0</v>
      </c>
      <c r="D494" s="178">
        <f t="shared" si="40"/>
        <v>4</v>
      </c>
    </row>
    <row r="495" spans="1:4">
      <c r="A495" s="139" t="s">
        <v>685</v>
      </c>
      <c r="B495" s="138">
        <v>0</v>
      </c>
      <c r="C495" s="178">
        <f t="shared" si="41"/>
        <v>0</v>
      </c>
      <c r="D495" s="178">
        <f t="shared" si="40"/>
        <v>5</v>
      </c>
    </row>
    <row r="496" spans="1:4">
      <c r="A496" s="139" t="s">
        <v>686</v>
      </c>
      <c r="B496" s="138">
        <v>0</v>
      </c>
      <c r="C496" s="178">
        <f t="shared" si="41"/>
        <v>0</v>
      </c>
      <c r="D496" s="178">
        <f t="shared" si="40"/>
        <v>6</v>
      </c>
    </row>
    <row r="497" spans="1:4">
      <c r="A497" s="139" t="s">
        <v>687</v>
      </c>
      <c r="B497" s="138">
        <v>0</v>
      </c>
      <c r="C497" s="178">
        <f t="shared" si="41"/>
        <v>0</v>
      </c>
      <c r="D497" s="178">
        <f t="shared" si="40"/>
        <v>7</v>
      </c>
    </row>
    <row r="498" spans="1:4">
      <c r="A498" s="139" t="s">
        <v>688</v>
      </c>
      <c r="B498" s="138">
        <v>0</v>
      </c>
      <c r="C498" s="178">
        <f t="shared" si="41"/>
        <v>210</v>
      </c>
      <c r="D498" s="178">
        <f t="shared" si="40"/>
        <v>8</v>
      </c>
    </row>
    <row r="499" spans="1:4">
      <c r="A499" s="139" t="s">
        <v>689</v>
      </c>
      <c r="B499" s="138">
        <v>52.198999999999998</v>
      </c>
      <c r="C499" s="178">
        <f t="shared" si="41"/>
        <v>465</v>
      </c>
      <c r="D499" s="178">
        <f t="shared" si="40"/>
        <v>9</v>
      </c>
    </row>
    <row r="500" spans="1:4">
      <c r="A500" s="139" t="s">
        <v>690</v>
      </c>
      <c r="B500" s="138">
        <v>52.198999999999998</v>
      </c>
      <c r="C500" s="178">
        <f t="shared" si="41"/>
        <v>574</v>
      </c>
      <c r="D500" s="178">
        <f t="shared" si="40"/>
        <v>10</v>
      </c>
    </row>
    <row r="501" spans="1:4">
      <c r="A501" s="139" t="s">
        <v>691</v>
      </c>
      <c r="B501" s="138">
        <v>52.198999999999998</v>
      </c>
      <c r="C501" s="178">
        <f t="shared" si="41"/>
        <v>675</v>
      </c>
      <c r="D501" s="178">
        <f t="shared" si="40"/>
        <v>11</v>
      </c>
    </row>
    <row r="502" spans="1:4">
      <c r="A502" s="139" t="s">
        <v>692</v>
      </c>
      <c r="B502" s="138">
        <v>52.198999999999998</v>
      </c>
      <c r="C502" s="178">
        <f t="shared" si="41"/>
        <v>752</v>
      </c>
      <c r="D502" s="178">
        <f t="shared" si="40"/>
        <v>12</v>
      </c>
    </row>
    <row r="503" spans="1:4">
      <c r="A503" s="139" t="s">
        <v>693</v>
      </c>
      <c r="B503" s="138">
        <v>52.198999999999998</v>
      </c>
      <c r="C503" s="178">
        <f t="shared" si="41"/>
        <v>815</v>
      </c>
      <c r="D503" s="178">
        <f t="shared" si="40"/>
        <v>13</v>
      </c>
    </row>
    <row r="504" spans="1:4">
      <c r="A504" s="139" t="s">
        <v>694</v>
      </c>
      <c r="B504" s="138">
        <v>52.198999999999998</v>
      </c>
      <c r="C504" s="178">
        <f t="shared" si="41"/>
        <v>862</v>
      </c>
      <c r="D504" s="178">
        <f t="shared" si="40"/>
        <v>14</v>
      </c>
    </row>
    <row r="505" spans="1:4">
      <c r="A505" s="139" t="s">
        <v>695</v>
      </c>
      <c r="B505" s="138">
        <v>52.198999999999998</v>
      </c>
      <c r="C505" s="178">
        <f t="shared" si="41"/>
        <v>877</v>
      </c>
      <c r="D505" s="178">
        <f t="shared" si="40"/>
        <v>15</v>
      </c>
    </row>
    <row r="506" spans="1:4">
      <c r="A506" s="139" t="s">
        <v>696</v>
      </c>
      <c r="B506" s="138">
        <v>52.198999999999998</v>
      </c>
      <c r="C506" s="178">
        <f t="shared" si="41"/>
        <v>865</v>
      </c>
      <c r="D506" s="178">
        <f t="shared" si="40"/>
        <v>16</v>
      </c>
    </row>
    <row r="507" spans="1:4">
      <c r="A507" s="139" t="s">
        <v>697</v>
      </c>
      <c r="B507" s="138">
        <v>52.198999999999998</v>
      </c>
      <c r="C507" s="178">
        <f t="shared" si="41"/>
        <v>831</v>
      </c>
      <c r="D507" s="178">
        <f t="shared" si="40"/>
        <v>17</v>
      </c>
    </row>
    <row r="508" spans="1:4">
      <c r="A508" s="139" t="s">
        <v>698</v>
      </c>
      <c r="B508" s="138">
        <v>52.198999999999998</v>
      </c>
      <c r="C508" s="178">
        <f t="shared" si="41"/>
        <v>772</v>
      </c>
      <c r="D508" s="178">
        <f t="shared" ref="D508:D571" si="42">D484</f>
        <v>18</v>
      </c>
    </row>
    <row r="509" spans="1:4">
      <c r="A509" s="139" t="s">
        <v>699</v>
      </c>
      <c r="B509" s="138">
        <v>14.914000000000001</v>
      </c>
      <c r="C509" s="178">
        <f t="shared" si="41"/>
        <v>677</v>
      </c>
      <c r="D509" s="178">
        <f t="shared" si="42"/>
        <v>19</v>
      </c>
    </row>
    <row r="510" spans="1:4">
      <c r="A510" s="139" t="s">
        <v>700</v>
      </c>
      <c r="B510" s="138">
        <v>14.914000000000001</v>
      </c>
      <c r="C510" s="178">
        <f t="shared" si="41"/>
        <v>526</v>
      </c>
      <c r="D510" s="178">
        <f t="shared" si="42"/>
        <v>20</v>
      </c>
    </row>
    <row r="511" spans="1:4">
      <c r="A511" s="139" t="s">
        <v>701</v>
      </c>
      <c r="B511" s="138">
        <v>14.914000000000001</v>
      </c>
      <c r="C511" s="178">
        <f t="shared" si="41"/>
        <v>180</v>
      </c>
      <c r="D511" s="178">
        <f t="shared" si="42"/>
        <v>21</v>
      </c>
    </row>
    <row r="512" spans="1:4">
      <c r="A512" s="139" t="s">
        <v>702</v>
      </c>
      <c r="B512" s="138">
        <v>14.914000000000001</v>
      </c>
      <c r="C512" s="178">
        <f t="shared" si="41"/>
        <v>0</v>
      </c>
      <c r="D512" s="178">
        <f t="shared" si="42"/>
        <v>22</v>
      </c>
    </row>
    <row r="513" spans="1:4">
      <c r="A513" s="139" t="s">
        <v>703</v>
      </c>
      <c r="B513" s="138">
        <v>0</v>
      </c>
      <c r="C513" s="178">
        <f t="shared" si="41"/>
        <v>0</v>
      </c>
      <c r="D513" s="178">
        <f t="shared" si="42"/>
        <v>23</v>
      </c>
    </row>
    <row r="514" spans="1:4">
      <c r="A514" s="139" t="s">
        <v>704</v>
      </c>
      <c r="B514" s="138">
        <v>0</v>
      </c>
      <c r="C514" s="178">
        <f t="shared" si="41"/>
        <v>0</v>
      </c>
      <c r="D514" s="178">
        <f t="shared" si="42"/>
        <v>24</v>
      </c>
    </row>
    <row r="515" spans="1:4">
      <c r="A515" s="139" t="s">
        <v>705</v>
      </c>
      <c r="B515" s="138">
        <v>0</v>
      </c>
      <c r="C515" s="178">
        <f t="shared" si="41"/>
        <v>0</v>
      </c>
      <c r="D515" s="178">
        <f t="shared" si="42"/>
        <v>1</v>
      </c>
    </row>
    <row r="516" spans="1:4">
      <c r="A516" s="139" t="s">
        <v>706</v>
      </c>
      <c r="B516" s="138">
        <v>0</v>
      </c>
      <c r="C516" s="178">
        <f t="shared" si="41"/>
        <v>0</v>
      </c>
      <c r="D516" s="178">
        <f t="shared" si="42"/>
        <v>2</v>
      </c>
    </row>
    <row r="517" spans="1:4">
      <c r="A517" s="139" t="s">
        <v>707</v>
      </c>
      <c r="B517" s="138">
        <v>0</v>
      </c>
      <c r="C517" s="178">
        <f t="shared" si="41"/>
        <v>0</v>
      </c>
      <c r="D517" s="178">
        <f t="shared" si="42"/>
        <v>3</v>
      </c>
    </row>
    <row r="518" spans="1:4">
      <c r="A518" s="139" t="s">
        <v>708</v>
      </c>
      <c r="B518" s="138">
        <v>0</v>
      </c>
      <c r="C518" s="178">
        <f t="shared" si="41"/>
        <v>0</v>
      </c>
      <c r="D518" s="178">
        <f t="shared" si="42"/>
        <v>4</v>
      </c>
    </row>
    <row r="519" spans="1:4">
      <c r="A519" s="139" t="s">
        <v>709</v>
      </c>
      <c r="B519" s="138">
        <v>0</v>
      </c>
      <c r="C519" s="178">
        <f t="shared" si="41"/>
        <v>0</v>
      </c>
      <c r="D519" s="178">
        <f t="shared" si="42"/>
        <v>5</v>
      </c>
    </row>
    <row r="520" spans="1:4">
      <c r="A520" s="139" t="s">
        <v>710</v>
      </c>
      <c r="B520" s="138">
        <v>0</v>
      </c>
      <c r="C520" s="178">
        <f t="shared" si="41"/>
        <v>0</v>
      </c>
      <c r="D520" s="178">
        <f t="shared" si="42"/>
        <v>6</v>
      </c>
    </row>
    <row r="521" spans="1:4">
      <c r="A521" s="139" t="s">
        <v>711</v>
      </c>
      <c r="B521" s="138">
        <v>0</v>
      </c>
      <c r="C521" s="178">
        <f t="shared" si="41"/>
        <v>0</v>
      </c>
      <c r="D521" s="178">
        <f t="shared" si="42"/>
        <v>7</v>
      </c>
    </row>
    <row r="522" spans="1:4">
      <c r="A522" s="139" t="s">
        <v>712</v>
      </c>
      <c r="B522" s="138">
        <v>0</v>
      </c>
      <c r="C522" s="178">
        <f t="shared" si="41"/>
        <v>210</v>
      </c>
      <c r="D522" s="178">
        <f t="shared" si="42"/>
        <v>8</v>
      </c>
    </row>
    <row r="523" spans="1:4">
      <c r="A523" s="139" t="s">
        <v>713</v>
      </c>
      <c r="B523" s="138">
        <v>96.941000000000003</v>
      </c>
      <c r="C523" s="178">
        <f t="shared" si="41"/>
        <v>465</v>
      </c>
      <c r="D523" s="178">
        <f t="shared" si="42"/>
        <v>9</v>
      </c>
    </row>
    <row r="524" spans="1:4">
      <c r="A524" s="139" t="s">
        <v>714</v>
      </c>
      <c r="B524" s="138">
        <v>96.941000000000003</v>
      </c>
      <c r="C524" s="178">
        <f t="shared" si="41"/>
        <v>574</v>
      </c>
      <c r="D524" s="178">
        <f t="shared" si="42"/>
        <v>10</v>
      </c>
    </row>
    <row r="525" spans="1:4">
      <c r="A525" s="139" t="s">
        <v>715</v>
      </c>
      <c r="B525" s="138">
        <v>96.941000000000003</v>
      </c>
      <c r="C525" s="178">
        <f t="shared" si="41"/>
        <v>675</v>
      </c>
      <c r="D525" s="178">
        <f t="shared" si="42"/>
        <v>11</v>
      </c>
    </row>
    <row r="526" spans="1:4">
      <c r="A526" s="139" t="s">
        <v>716</v>
      </c>
      <c r="B526" s="138">
        <v>96.941000000000003</v>
      </c>
      <c r="C526" s="178">
        <f t="shared" si="41"/>
        <v>752</v>
      </c>
      <c r="D526" s="178">
        <f t="shared" si="42"/>
        <v>12</v>
      </c>
    </row>
    <row r="527" spans="1:4">
      <c r="A527" s="139" t="s">
        <v>717</v>
      </c>
      <c r="B527" s="138">
        <v>96.941000000000003</v>
      </c>
      <c r="C527" s="178">
        <f t="shared" si="41"/>
        <v>815</v>
      </c>
      <c r="D527" s="178">
        <f t="shared" si="42"/>
        <v>13</v>
      </c>
    </row>
    <row r="528" spans="1:4">
      <c r="A528" s="139" t="s">
        <v>718</v>
      </c>
      <c r="B528" s="138">
        <v>96.941000000000003</v>
      </c>
      <c r="C528" s="178">
        <f t="shared" si="41"/>
        <v>862</v>
      </c>
      <c r="D528" s="178">
        <f t="shared" si="42"/>
        <v>14</v>
      </c>
    </row>
    <row r="529" spans="1:4">
      <c r="A529" s="139" t="s">
        <v>719</v>
      </c>
      <c r="B529" s="138">
        <v>96.941000000000003</v>
      </c>
      <c r="C529" s="178">
        <f t="shared" si="41"/>
        <v>877</v>
      </c>
      <c r="D529" s="178">
        <f t="shared" si="42"/>
        <v>15</v>
      </c>
    </row>
    <row r="530" spans="1:4">
      <c r="A530" s="139" t="s">
        <v>720</v>
      </c>
      <c r="B530" s="138">
        <v>96.941000000000003</v>
      </c>
      <c r="C530" s="178">
        <f t="shared" si="41"/>
        <v>865</v>
      </c>
      <c r="D530" s="178">
        <f t="shared" si="42"/>
        <v>16</v>
      </c>
    </row>
    <row r="531" spans="1:4">
      <c r="A531" s="139" t="s">
        <v>721</v>
      </c>
      <c r="B531" s="138">
        <v>74.570000000000007</v>
      </c>
      <c r="C531" s="178">
        <f t="shared" si="41"/>
        <v>831</v>
      </c>
      <c r="D531" s="178">
        <f t="shared" si="42"/>
        <v>17</v>
      </c>
    </row>
    <row r="532" spans="1:4">
      <c r="A532" s="139" t="s">
        <v>722</v>
      </c>
      <c r="B532" s="138">
        <v>74.570000000000007</v>
      </c>
      <c r="C532" s="178">
        <f t="shared" si="41"/>
        <v>772</v>
      </c>
      <c r="D532" s="178">
        <f t="shared" si="42"/>
        <v>18</v>
      </c>
    </row>
    <row r="533" spans="1:4">
      <c r="A533" s="139" t="s">
        <v>723</v>
      </c>
      <c r="B533" s="138">
        <v>37.285000000000004</v>
      </c>
      <c r="C533" s="178">
        <f t="shared" si="41"/>
        <v>677</v>
      </c>
      <c r="D533" s="178">
        <f t="shared" si="42"/>
        <v>19</v>
      </c>
    </row>
    <row r="534" spans="1:4">
      <c r="A534" s="139" t="s">
        <v>724</v>
      </c>
      <c r="B534" s="138">
        <v>37.285000000000004</v>
      </c>
      <c r="C534" s="178">
        <f t="shared" si="41"/>
        <v>526</v>
      </c>
      <c r="D534" s="178">
        <f t="shared" si="42"/>
        <v>20</v>
      </c>
    </row>
    <row r="535" spans="1:4">
      <c r="A535" s="139" t="s">
        <v>725</v>
      </c>
      <c r="B535" s="138">
        <v>37.285000000000004</v>
      </c>
      <c r="C535" s="178">
        <f t="shared" si="41"/>
        <v>180</v>
      </c>
      <c r="D535" s="178">
        <f t="shared" si="42"/>
        <v>21</v>
      </c>
    </row>
    <row r="536" spans="1:4">
      <c r="A536" s="139" t="s">
        <v>726</v>
      </c>
      <c r="B536" s="138">
        <v>37.285000000000004</v>
      </c>
      <c r="C536" s="178">
        <f t="shared" si="41"/>
        <v>0</v>
      </c>
      <c r="D536" s="178">
        <f t="shared" si="42"/>
        <v>22</v>
      </c>
    </row>
    <row r="537" spans="1:4">
      <c r="A537" s="139" t="s">
        <v>727</v>
      </c>
      <c r="B537" s="138">
        <v>0</v>
      </c>
      <c r="C537" s="178">
        <f t="shared" si="41"/>
        <v>0</v>
      </c>
      <c r="D537" s="178">
        <f t="shared" si="42"/>
        <v>23</v>
      </c>
    </row>
    <row r="538" spans="1:4">
      <c r="A538" s="139" t="s">
        <v>728</v>
      </c>
      <c r="B538" s="138">
        <v>0</v>
      </c>
      <c r="C538" s="178">
        <f t="shared" si="41"/>
        <v>0</v>
      </c>
      <c r="D538" s="178">
        <f t="shared" si="42"/>
        <v>24</v>
      </c>
    </row>
    <row r="539" spans="1:4">
      <c r="A539" s="139" t="s">
        <v>729</v>
      </c>
      <c r="B539" s="138">
        <v>0</v>
      </c>
      <c r="C539" s="178">
        <f t="shared" si="41"/>
        <v>0</v>
      </c>
      <c r="D539" s="178">
        <f t="shared" si="42"/>
        <v>1</v>
      </c>
    </row>
    <row r="540" spans="1:4">
      <c r="A540" s="139" t="s">
        <v>730</v>
      </c>
      <c r="B540" s="138">
        <v>0</v>
      </c>
      <c r="C540" s="178">
        <f t="shared" si="41"/>
        <v>0</v>
      </c>
      <c r="D540" s="178">
        <f t="shared" si="42"/>
        <v>2</v>
      </c>
    </row>
    <row r="541" spans="1:4">
      <c r="A541" s="139" t="s">
        <v>731</v>
      </c>
      <c r="B541" s="138">
        <v>0</v>
      </c>
      <c r="C541" s="178">
        <f t="shared" si="41"/>
        <v>0</v>
      </c>
      <c r="D541" s="178">
        <f t="shared" si="42"/>
        <v>3</v>
      </c>
    </row>
    <row r="542" spans="1:4">
      <c r="A542" s="139" t="s">
        <v>732</v>
      </c>
      <c r="B542" s="138">
        <v>0</v>
      </c>
      <c r="C542" s="178">
        <f t="shared" si="41"/>
        <v>0</v>
      </c>
      <c r="D542" s="178">
        <f t="shared" si="42"/>
        <v>4</v>
      </c>
    </row>
    <row r="543" spans="1:4">
      <c r="A543" s="139" t="s">
        <v>733</v>
      </c>
      <c r="B543" s="138">
        <v>0</v>
      </c>
      <c r="C543" s="178">
        <f t="shared" si="41"/>
        <v>0</v>
      </c>
      <c r="D543" s="178">
        <f t="shared" si="42"/>
        <v>5</v>
      </c>
    </row>
    <row r="544" spans="1:4">
      <c r="A544" s="139" t="s">
        <v>734</v>
      </c>
      <c r="B544" s="138">
        <v>0</v>
      </c>
      <c r="C544" s="178">
        <f t="shared" si="41"/>
        <v>0</v>
      </c>
      <c r="D544" s="178">
        <f t="shared" si="42"/>
        <v>6</v>
      </c>
    </row>
    <row r="545" spans="1:4">
      <c r="A545" s="139" t="s">
        <v>735</v>
      </c>
      <c r="B545" s="138">
        <v>0</v>
      </c>
      <c r="C545" s="178">
        <f t="shared" si="41"/>
        <v>0</v>
      </c>
      <c r="D545" s="178">
        <f t="shared" si="42"/>
        <v>7</v>
      </c>
    </row>
    <row r="546" spans="1:4">
      <c r="A546" s="139" t="s">
        <v>736</v>
      </c>
      <c r="B546" s="138">
        <v>0</v>
      </c>
      <c r="C546" s="178">
        <f t="shared" si="41"/>
        <v>210</v>
      </c>
      <c r="D546" s="178">
        <f t="shared" si="42"/>
        <v>8</v>
      </c>
    </row>
    <row r="547" spans="1:4">
      <c r="A547" s="139" t="s">
        <v>737</v>
      </c>
      <c r="B547" s="138">
        <v>82.027000000000001</v>
      </c>
      <c r="C547" s="178">
        <f t="shared" si="41"/>
        <v>465</v>
      </c>
      <c r="D547" s="178">
        <f t="shared" si="42"/>
        <v>9</v>
      </c>
    </row>
    <row r="548" spans="1:4">
      <c r="A548" s="139" t="s">
        <v>738</v>
      </c>
      <c r="B548" s="138">
        <v>82.027000000000001</v>
      </c>
      <c r="C548" s="178">
        <f t="shared" ref="C548:C611" si="43">_xlfn.XLOOKUP(D548,$N$5:$N$28,$B$5:$B$28)</f>
        <v>574</v>
      </c>
      <c r="D548" s="178">
        <f t="shared" si="42"/>
        <v>10</v>
      </c>
    </row>
    <row r="549" spans="1:4">
      <c r="A549" s="139" t="s">
        <v>739</v>
      </c>
      <c r="B549" s="138">
        <v>82.027000000000001</v>
      </c>
      <c r="C549" s="178">
        <f t="shared" si="43"/>
        <v>675</v>
      </c>
      <c r="D549" s="178">
        <f t="shared" si="42"/>
        <v>11</v>
      </c>
    </row>
    <row r="550" spans="1:4">
      <c r="A550" s="139" t="s">
        <v>740</v>
      </c>
      <c r="B550" s="138">
        <v>82.027000000000001</v>
      </c>
      <c r="C550" s="178">
        <f t="shared" si="43"/>
        <v>752</v>
      </c>
      <c r="D550" s="178">
        <f t="shared" si="42"/>
        <v>12</v>
      </c>
    </row>
    <row r="551" spans="1:4">
      <c r="A551" s="139" t="s">
        <v>741</v>
      </c>
      <c r="B551" s="138">
        <v>82.027000000000001</v>
      </c>
      <c r="C551" s="178">
        <f t="shared" si="43"/>
        <v>815</v>
      </c>
      <c r="D551" s="178">
        <f t="shared" si="42"/>
        <v>13</v>
      </c>
    </row>
    <row r="552" spans="1:4">
      <c r="A552" s="139" t="s">
        <v>742</v>
      </c>
      <c r="B552" s="138">
        <v>82.027000000000001</v>
      </c>
      <c r="C552" s="178">
        <f t="shared" si="43"/>
        <v>862</v>
      </c>
      <c r="D552" s="178">
        <f t="shared" si="42"/>
        <v>14</v>
      </c>
    </row>
    <row r="553" spans="1:4">
      <c r="A553" s="139" t="s">
        <v>743</v>
      </c>
      <c r="B553" s="138">
        <v>59.656000000000006</v>
      </c>
      <c r="C553" s="178">
        <f t="shared" si="43"/>
        <v>877</v>
      </c>
      <c r="D553" s="178">
        <f t="shared" si="42"/>
        <v>15</v>
      </c>
    </row>
    <row r="554" spans="1:4">
      <c r="A554" s="139" t="s">
        <v>744</v>
      </c>
      <c r="B554" s="138">
        <v>59.656000000000006</v>
      </c>
      <c r="C554" s="178">
        <f t="shared" si="43"/>
        <v>865</v>
      </c>
      <c r="D554" s="178">
        <f t="shared" si="42"/>
        <v>16</v>
      </c>
    </row>
    <row r="555" spans="1:4">
      <c r="A555" s="139" t="s">
        <v>745</v>
      </c>
      <c r="B555" s="138">
        <v>59.656000000000006</v>
      </c>
      <c r="C555" s="178">
        <f t="shared" si="43"/>
        <v>831</v>
      </c>
      <c r="D555" s="178">
        <f t="shared" si="42"/>
        <v>17</v>
      </c>
    </row>
    <row r="556" spans="1:4">
      <c r="A556" s="139" t="s">
        <v>746</v>
      </c>
      <c r="B556" s="138">
        <v>59.656000000000006</v>
      </c>
      <c r="C556" s="178">
        <f t="shared" si="43"/>
        <v>772</v>
      </c>
      <c r="D556" s="178">
        <f t="shared" si="42"/>
        <v>18</v>
      </c>
    </row>
    <row r="557" spans="1:4">
      <c r="A557" s="139" t="s">
        <v>747</v>
      </c>
      <c r="B557" s="138">
        <v>59.656000000000006</v>
      </c>
      <c r="C557" s="178">
        <f t="shared" si="43"/>
        <v>677</v>
      </c>
      <c r="D557" s="178">
        <f t="shared" si="42"/>
        <v>19</v>
      </c>
    </row>
    <row r="558" spans="1:4">
      <c r="A558" s="139" t="s">
        <v>748</v>
      </c>
      <c r="B558" s="138">
        <v>59.656000000000006</v>
      </c>
      <c r="C558" s="178">
        <f t="shared" si="43"/>
        <v>526</v>
      </c>
      <c r="D558" s="178">
        <f t="shared" si="42"/>
        <v>20</v>
      </c>
    </row>
    <row r="559" spans="1:4">
      <c r="A559" s="139" t="s">
        <v>749</v>
      </c>
      <c r="B559" s="138">
        <v>59.656000000000006</v>
      </c>
      <c r="C559" s="178">
        <f t="shared" si="43"/>
        <v>180</v>
      </c>
      <c r="D559" s="178">
        <f t="shared" si="42"/>
        <v>21</v>
      </c>
    </row>
    <row r="560" spans="1:4">
      <c r="A560" s="139" t="s">
        <v>750</v>
      </c>
      <c r="B560" s="138">
        <v>59.656000000000006</v>
      </c>
      <c r="C560" s="178">
        <f t="shared" si="43"/>
        <v>0</v>
      </c>
      <c r="D560" s="178">
        <f t="shared" si="42"/>
        <v>22</v>
      </c>
    </row>
    <row r="561" spans="1:4">
      <c r="A561" s="139" t="s">
        <v>751</v>
      </c>
      <c r="B561" s="138">
        <v>0</v>
      </c>
      <c r="C561" s="178">
        <f t="shared" si="43"/>
        <v>0</v>
      </c>
      <c r="D561" s="178">
        <f t="shared" si="42"/>
        <v>23</v>
      </c>
    </row>
    <row r="562" spans="1:4">
      <c r="A562" s="139" t="s">
        <v>752</v>
      </c>
      <c r="B562" s="138">
        <v>0</v>
      </c>
      <c r="C562" s="178">
        <f t="shared" si="43"/>
        <v>0</v>
      </c>
      <c r="D562" s="178">
        <f t="shared" si="42"/>
        <v>24</v>
      </c>
    </row>
    <row r="563" spans="1:4">
      <c r="A563" s="139" t="s">
        <v>753</v>
      </c>
      <c r="B563" s="138">
        <v>0</v>
      </c>
      <c r="C563" s="178">
        <f t="shared" si="43"/>
        <v>0</v>
      </c>
      <c r="D563" s="178">
        <f t="shared" si="42"/>
        <v>1</v>
      </c>
    </row>
    <row r="564" spans="1:4">
      <c r="A564" s="139" t="s">
        <v>754</v>
      </c>
      <c r="B564" s="138">
        <v>0</v>
      </c>
      <c r="C564" s="178">
        <f t="shared" si="43"/>
        <v>0</v>
      </c>
      <c r="D564" s="178">
        <f t="shared" si="42"/>
        <v>2</v>
      </c>
    </row>
    <row r="565" spans="1:4">
      <c r="A565" s="139" t="s">
        <v>755</v>
      </c>
      <c r="B565" s="138">
        <v>0</v>
      </c>
      <c r="C565" s="178">
        <f t="shared" si="43"/>
        <v>0</v>
      </c>
      <c r="D565" s="178">
        <f t="shared" si="42"/>
        <v>3</v>
      </c>
    </row>
    <row r="566" spans="1:4">
      <c r="A566" s="139" t="s">
        <v>756</v>
      </c>
      <c r="B566" s="138">
        <v>0</v>
      </c>
      <c r="C566" s="178">
        <f t="shared" si="43"/>
        <v>0</v>
      </c>
      <c r="D566" s="178">
        <f t="shared" si="42"/>
        <v>4</v>
      </c>
    </row>
    <row r="567" spans="1:4">
      <c r="A567" s="139" t="s">
        <v>757</v>
      </c>
      <c r="B567" s="138">
        <v>0</v>
      </c>
      <c r="C567" s="178">
        <f t="shared" si="43"/>
        <v>0</v>
      </c>
      <c r="D567" s="178">
        <f t="shared" si="42"/>
        <v>5</v>
      </c>
    </row>
    <row r="568" spans="1:4">
      <c r="A568" s="139" t="s">
        <v>758</v>
      </c>
      <c r="B568" s="138">
        <v>0</v>
      </c>
      <c r="C568" s="178">
        <f t="shared" si="43"/>
        <v>0</v>
      </c>
      <c r="D568" s="178">
        <f t="shared" si="42"/>
        <v>6</v>
      </c>
    </row>
    <row r="569" spans="1:4">
      <c r="A569" s="139" t="s">
        <v>759</v>
      </c>
      <c r="B569" s="138">
        <v>0</v>
      </c>
      <c r="C569" s="178">
        <f t="shared" si="43"/>
        <v>0</v>
      </c>
      <c r="D569" s="178">
        <f t="shared" si="42"/>
        <v>7</v>
      </c>
    </row>
    <row r="570" spans="1:4">
      <c r="A570" s="139" t="s">
        <v>760</v>
      </c>
      <c r="B570" s="138">
        <v>0</v>
      </c>
      <c r="C570" s="178">
        <f t="shared" si="43"/>
        <v>210</v>
      </c>
      <c r="D570" s="178">
        <f t="shared" si="42"/>
        <v>8</v>
      </c>
    </row>
    <row r="571" spans="1:4">
      <c r="A571" s="139" t="s">
        <v>761</v>
      </c>
      <c r="B571" s="138">
        <v>119.312</v>
      </c>
      <c r="C571" s="178">
        <f t="shared" si="43"/>
        <v>465</v>
      </c>
      <c r="D571" s="178">
        <f t="shared" si="42"/>
        <v>9</v>
      </c>
    </row>
    <row r="572" spans="1:4">
      <c r="A572" s="139" t="s">
        <v>762</v>
      </c>
      <c r="B572" s="138">
        <v>119.312</v>
      </c>
      <c r="C572" s="178">
        <f t="shared" si="43"/>
        <v>574</v>
      </c>
      <c r="D572" s="178">
        <f t="shared" ref="D572:D635" si="44">D548</f>
        <v>10</v>
      </c>
    </row>
    <row r="573" spans="1:4">
      <c r="A573" s="139" t="s">
        <v>763</v>
      </c>
      <c r="B573" s="138">
        <v>119.312</v>
      </c>
      <c r="C573" s="178">
        <f t="shared" si="43"/>
        <v>675</v>
      </c>
      <c r="D573" s="178">
        <f t="shared" si="44"/>
        <v>11</v>
      </c>
    </row>
    <row r="574" spans="1:4">
      <c r="A574" s="139" t="s">
        <v>764</v>
      </c>
      <c r="B574" s="138">
        <v>119.312</v>
      </c>
      <c r="C574" s="178">
        <f t="shared" si="43"/>
        <v>752</v>
      </c>
      <c r="D574" s="178">
        <f t="shared" si="44"/>
        <v>12</v>
      </c>
    </row>
    <row r="575" spans="1:4">
      <c r="A575" s="139" t="s">
        <v>765</v>
      </c>
      <c r="B575" s="138">
        <v>119.312</v>
      </c>
      <c r="C575" s="178">
        <f t="shared" si="43"/>
        <v>815</v>
      </c>
      <c r="D575" s="178">
        <f t="shared" si="44"/>
        <v>13</v>
      </c>
    </row>
    <row r="576" spans="1:4">
      <c r="A576" s="139" t="s">
        <v>766</v>
      </c>
      <c r="B576" s="138">
        <v>119.312</v>
      </c>
      <c r="C576" s="178">
        <f t="shared" si="43"/>
        <v>862</v>
      </c>
      <c r="D576" s="178">
        <f t="shared" si="44"/>
        <v>14</v>
      </c>
    </row>
    <row r="577" spans="1:4">
      <c r="A577" s="139" t="s">
        <v>767</v>
      </c>
      <c r="B577" s="138">
        <v>100.6695</v>
      </c>
      <c r="C577" s="178">
        <f t="shared" si="43"/>
        <v>877</v>
      </c>
      <c r="D577" s="178">
        <f t="shared" si="44"/>
        <v>15</v>
      </c>
    </row>
    <row r="578" spans="1:4">
      <c r="A578" s="139" t="s">
        <v>768</v>
      </c>
      <c r="B578" s="138">
        <v>100.6695</v>
      </c>
      <c r="C578" s="178">
        <f t="shared" si="43"/>
        <v>865</v>
      </c>
      <c r="D578" s="178">
        <f t="shared" si="44"/>
        <v>16</v>
      </c>
    </row>
    <row r="579" spans="1:4">
      <c r="A579" s="139" t="s">
        <v>769</v>
      </c>
      <c r="B579" s="138">
        <v>100.6695</v>
      </c>
      <c r="C579" s="178">
        <f t="shared" si="43"/>
        <v>831</v>
      </c>
      <c r="D579" s="178">
        <f t="shared" si="44"/>
        <v>17</v>
      </c>
    </row>
    <row r="580" spans="1:4">
      <c r="A580" s="139" t="s">
        <v>770</v>
      </c>
      <c r="B580" s="138">
        <v>100.6695</v>
      </c>
      <c r="C580" s="178">
        <f t="shared" si="43"/>
        <v>772</v>
      </c>
      <c r="D580" s="178">
        <f t="shared" si="44"/>
        <v>18</v>
      </c>
    </row>
    <row r="581" spans="1:4">
      <c r="A581" s="139" t="s">
        <v>771</v>
      </c>
      <c r="B581" s="138">
        <v>63.384500000000003</v>
      </c>
      <c r="C581" s="178">
        <f t="shared" si="43"/>
        <v>677</v>
      </c>
      <c r="D581" s="178">
        <f t="shared" si="44"/>
        <v>19</v>
      </c>
    </row>
    <row r="582" spans="1:4">
      <c r="A582" s="139" t="s">
        <v>772</v>
      </c>
      <c r="B582" s="138">
        <v>63.384500000000003</v>
      </c>
      <c r="C582" s="178">
        <f t="shared" si="43"/>
        <v>526</v>
      </c>
      <c r="D582" s="178">
        <f t="shared" si="44"/>
        <v>20</v>
      </c>
    </row>
    <row r="583" spans="1:4">
      <c r="A583" s="139" t="s">
        <v>773</v>
      </c>
      <c r="B583" s="138">
        <v>63.384500000000003</v>
      </c>
      <c r="C583" s="178">
        <f t="shared" si="43"/>
        <v>180</v>
      </c>
      <c r="D583" s="178">
        <f t="shared" si="44"/>
        <v>21</v>
      </c>
    </row>
    <row r="584" spans="1:4">
      <c r="A584" s="139" t="s">
        <v>774</v>
      </c>
      <c r="B584" s="138">
        <v>63.384500000000003</v>
      </c>
      <c r="C584" s="178">
        <f t="shared" si="43"/>
        <v>0</v>
      </c>
      <c r="D584" s="178">
        <f t="shared" si="44"/>
        <v>22</v>
      </c>
    </row>
    <row r="585" spans="1:4">
      <c r="A585" s="139" t="s">
        <v>775</v>
      </c>
      <c r="B585" s="138">
        <v>18.642500000000002</v>
      </c>
      <c r="C585" s="178">
        <f t="shared" si="43"/>
        <v>0</v>
      </c>
      <c r="D585" s="178">
        <f t="shared" si="44"/>
        <v>23</v>
      </c>
    </row>
    <row r="586" spans="1:4">
      <c r="A586" s="139" t="s">
        <v>776</v>
      </c>
      <c r="B586" s="138">
        <v>18.642500000000002</v>
      </c>
      <c r="C586" s="178">
        <f t="shared" si="43"/>
        <v>0</v>
      </c>
      <c r="D586" s="178">
        <f t="shared" si="44"/>
        <v>24</v>
      </c>
    </row>
    <row r="587" spans="1:4">
      <c r="A587" s="139" t="s">
        <v>777</v>
      </c>
      <c r="B587" s="138">
        <v>0</v>
      </c>
      <c r="C587" s="178">
        <f t="shared" si="43"/>
        <v>0</v>
      </c>
      <c r="D587" s="178">
        <f t="shared" si="44"/>
        <v>1</v>
      </c>
    </row>
    <row r="588" spans="1:4">
      <c r="A588" s="139" t="s">
        <v>778</v>
      </c>
      <c r="B588" s="138">
        <v>0</v>
      </c>
      <c r="C588" s="178">
        <f t="shared" si="43"/>
        <v>0</v>
      </c>
      <c r="D588" s="178">
        <f t="shared" si="44"/>
        <v>2</v>
      </c>
    </row>
    <row r="589" spans="1:4">
      <c r="A589" s="139" t="s">
        <v>779</v>
      </c>
      <c r="B589" s="138">
        <v>0</v>
      </c>
      <c r="C589" s="178">
        <f t="shared" si="43"/>
        <v>0</v>
      </c>
      <c r="D589" s="178">
        <f t="shared" si="44"/>
        <v>3</v>
      </c>
    </row>
    <row r="590" spans="1:4">
      <c r="A590" s="139" t="s">
        <v>780</v>
      </c>
      <c r="B590" s="138">
        <v>0</v>
      </c>
      <c r="C590" s="178">
        <f t="shared" si="43"/>
        <v>0</v>
      </c>
      <c r="D590" s="178">
        <f t="shared" si="44"/>
        <v>4</v>
      </c>
    </row>
    <row r="591" spans="1:4">
      <c r="A591" s="139" t="s">
        <v>781</v>
      </c>
      <c r="B591" s="138">
        <v>0</v>
      </c>
      <c r="C591" s="178">
        <f t="shared" si="43"/>
        <v>0</v>
      </c>
      <c r="D591" s="178">
        <f t="shared" si="44"/>
        <v>5</v>
      </c>
    </row>
    <row r="592" spans="1:4">
      <c r="A592" s="139" t="s">
        <v>782</v>
      </c>
      <c r="B592" s="138">
        <v>0</v>
      </c>
      <c r="C592" s="178">
        <f t="shared" si="43"/>
        <v>0</v>
      </c>
      <c r="D592" s="178">
        <f t="shared" si="44"/>
        <v>6</v>
      </c>
    </row>
    <row r="593" spans="1:4">
      <c r="A593" s="139" t="s">
        <v>783</v>
      </c>
      <c r="B593" s="138">
        <v>0</v>
      </c>
      <c r="C593" s="178">
        <f t="shared" si="43"/>
        <v>0</v>
      </c>
      <c r="D593" s="178">
        <f t="shared" si="44"/>
        <v>7</v>
      </c>
    </row>
    <row r="594" spans="1:4">
      <c r="A594" s="139" t="s">
        <v>784</v>
      </c>
      <c r="B594" s="138">
        <v>0</v>
      </c>
      <c r="C594" s="178">
        <f t="shared" si="43"/>
        <v>210</v>
      </c>
      <c r="D594" s="178">
        <f t="shared" si="44"/>
        <v>8</v>
      </c>
    </row>
    <row r="595" spans="1:4">
      <c r="A595" s="139" t="s">
        <v>785</v>
      </c>
      <c r="B595" s="138">
        <v>100.6695</v>
      </c>
      <c r="C595" s="178">
        <f t="shared" si="43"/>
        <v>465</v>
      </c>
      <c r="D595" s="178">
        <f t="shared" si="44"/>
        <v>9</v>
      </c>
    </row>
    <row r="596" spans="1:4">
      <c r="A596" s="139" t="s">
        <v>786</v>
      </c>
      <c r="B596" s="138">
        <v>100.6695</v>
      </c>
      <c r="C596" s="178">
        <f t="shared" si="43"/>
        <v>574</v>
      </c>
      <c r="D596" s="178">
        <f t="shared" si="44"/>
        <v>10</v>
      </c>
    </row>
    <row r="597" spans="1:4">
      <c r="A597" s="139" t="s">
        <v>787</v>
      </c>
      <c r="B597" s="138">
        <v>100.6695</v>
      </c>
      <c r="C597" s="178">
        <f t="shared" si="43"/>
        <v>675</v>
      </c>
      <c r="D597" s="178">
        <f t="shared" si="44"/>
        <v>11</v>
      </c>
    </row>
    <row r="598" spans="1:4">
      <c r="A598" s="139" t="s">
        <v>788</v>
      </c>
      <c r="B598" s="138">
        <v>100.6695</v>
      </c>
      <c r="C598" s="178">
        <f t="shared" si="43"/>
        <v>752</v>
      </c>
      <c r="D598" s="178">
        <f t="shared" si="44"/>
        <v>12</v>
      </c>
    </row>
    <row r="599" spans="1:4">
      <c r="A599" s="139" t="s">
        <v>789</v>
      </c>
      <c r="B599" s="138">
        <v>100.6695</v>
      </c>
      <c r="C599" s="178">
        <f t="shared" si="43"/>
        <v>815</v>
      </c>
      <c r="D599" s="178">
        <f t="shared" si="44"/>
        <v>13</v>
      </c>
    </row>
    <row r="600" spans="1:4">
      <c r="A600" s="139" t="s">
        <v>790</v>
      </c>
      <c r="B600" s="138">
        <v>100.6695</v>
      </c>
      <c r="C600" s="178">
        <f t="shared" si="43"/>
        <v>862</v>
      </c>
      <c r="D600" s="178">
        <f t="shared" si="44"/>
        <v>14</v>
      </c>
    </row>
    <row r="601" spans="1:4">
      <c r="A601" s="139" t="s">
        <v>791</v>
      </c>
      <c r="B601" s="138">
        <v>100.6695</v>
      </c>
      <c r="C601" s="178">
        <f t="shared" si="43"/>
        <v>877</v>
      </c>
      <c r="D601" s="178">
        <f t="shared" si="44"/>
        <v>15</v>
      </c>
    </row>
    <row r="602" spans="1:4">
      <c r="A602" s="139" t="s">
        <v>792</v>
      </c>
      <c r="B602" s="138">
        <v>100.6695</v>
      </c>
      <c r="C602" s="178">
        <f t="shared" si="43"/>
        <v>865</v>
      </c>
      <c r="D602" s="178">
        <f t="shared" si="44"/>
        <v>16</v>
      </c>
    </row>
    <row r="603" spans="1:4">
      <c r="A603" s="139" t="s">
        <v>793</v>
      </c>
      <c r="B603" s="138">
        <v>100.6695</v>
      </c>
      <c r="C603" s="178">
        <f t="shared" si="43"/>
        <v>831</v>
      </c>
      <c r="D603" s="178">
        <f t="shared" si="44"/>
        <v>17</v>
      </c>
    </row>
    <row r="604" spans="1:4">
      <c r="A604" s="139" t="s">
        <v>794</v>
      </c>
      <c r="B604" s="138">
        <v>100.6695</v>
      </c>
      <c r="C604" s="178">
        <f t="shared" si="43"/>
        <v>772</v>
      </c>
      <c r="D604" s="178">
        <f t="shared" si="44"/>
        <v>18</v>
      </c>
    </row>
    <row r="605" spans="1:4">
      <c r="A605" s="139" t="s">
        <v>795</v>
      </c>
      <c r="B605" s="138">
        <v>85.755499999999998</v>
      </c>
      <c r="C605" s="178">
        <f t="shared" si="43"/>
        <v>677</v>
      </c>
      <c r="D605" s="178">
        <f t="shared" si="44"/>
        <v>19</v>
      </c>
    </row>
    <row r="606" spans="1:4">
      <c r="A606" s="139" t="s">
        <v>796</v>
      </c>
      <c r="B606" s="138">
        <v>85.755499999999998</v>
      </c>
      <c r="C606" s="178">
        <f t="shared" si="43"/>
        <v>526</v>
      </c>
      <c r="D606" s="178">
        <f t="shared" si="44"/>
        <v>20</v>
      </c>
    </row>
    <row r="607" spans="1:4">
      <c r="A607" s="139" t="s">
        <v>797</v>
      </c>
      <c r="B607" s="138">
        <v>0</v>
      </c>
      <c r="C607" s="178">
        <f t="shared" si="43"/>
        <v>180</v>
      </c>
      <c r="D607" s="178">
        <f t="shared" si="44"/>
        <v>21</v>
      </c>
    </row>
    <row r="608" spans="1:4">
      <c r="A608" s="139" t="s">
        <v>798</v>
      </c>
      <c r="B608" s="138">
        <v>0</v>
      </c>
      <c r="C608" s="178">
        <f t="shared" si="43"/>
        <v>0</v>
      </c>
      <c r="D608" s="178">
        <f t="shared" si="44"/>
        <v>22</v>
      </c>
    </row>
    <row r="609" spans="1:4">
      <c r="A609" s="139" t="s">
        <v>799</v>
      </c>
      <c r="B609" s="138">
        <v>0</v>
      </c>
      <c r="C609" s="178">
        <f t="shared" si="43"/>
        <v>0</v>
      </c>
      <c r="D609" s="178">
        <f t="shared" si="44"/>
        <v>23</v>
      </c>
    </row>
    <row r="610" spans="1:4">
      <c r="A610" s="139" t="s">
        <v>800</v>
      </c>
      <c r="B610" s="138">
        <v>0</v>
      </c>
      <c r="C610" s="178">
        <f t="shared" si="43"/>
        <v>0</v>
      </c>
      <c r="D610" s="178">
        <f t="shared" si="44"/>
        <v>24</v>
      </c>
    </row>
    <row r="611" spans="1:4">
      <c r="A611" s="139" t="s">
        <v>801</v>
      </c>
      <c r="B611" s="138">
        <v>0</v>
      </c>
      <c r="C611" s="178">
        <f t="shared" si="43"/>
        <v>0</v>
      </c>
      <c r="D611" s="178">
        <f t="shared" si="44"/>
        <v>1</v>
      </c>
    </row>
    <row r="612" spans="1:4">
      <c r="A612" s="139" t="s">
        <v>802</v>
      </c>
      <c r="B612" s="138">
        <v>0</v>
      </c>
      <c r="C612" s="178">
        <f t="shared" ref="C612:C675" si="45">_xlfn.XLOOKUP(D612,$N$5:$N$28,$B$5:$B$28)</f>
        <v>0</v>
      </c>
      <c r="D612" s="178">
        <f t="shared" si="44"/>
        <v>2</v>
      </c>
    </row>
    <row r="613" spans="1:4">
      <c r="A613" s="139" t="s">
        <v>803</v>
      </c>
      <c r="B613" s="138">
        <v>0</v>
      </c>
      <c r="C613" s="178">
        <f t="shared" si="45"/>
        <v>0</v>
      </c>
      <c r="D613" s="178">
        <f t="shared" si="44"/>
        <v>3</v>
      </c>
    </row>
    <row r="614" spans="1:4">
      <c r="A614" s="139" t="s">
        <v>804</v>
      </c>
      <c r="B614" s="138">
        <v>0</v>
      </c>
      <c r="C614" s="178">
        <f t="shared" si="45"/>
        <v>0</v>
      </c>
      <c r="D614" s="178">
        <f t="shared" si="44"/>
        <v>4</v>
      </c>
    </row>
    <row r="615" spans="1:4">
      <c r="A615" s="139" t="s">
        <v>805</v>
      </c>
      <c r="B615" s="138">
        <v>0</v>
      </c>
      <c r="C615" s="178">
        <f t="shared" si="45"/>
        <v>0</v>
      </c>
      <c r="D615" s="178">
        <f t="shared" si="44"/>
        <v>5</v>
      </c>
    </row>
    <row r="616" spans="1:4">
      <c r="A616" s="139" t="s">
        <v>806</v>
      </c>
      <c r="B616" s="138">
        <v>0</v>
      </c>
      <c r="C616" s="178">
        <f t="shared" si="45"/>
        <v>0</v>
      </c>
      <c r="D616" s="178">
        <f t="shared" si="44"/>
        <v>6</v>
      </c>
    </row>
    <row r="617" spans="1:4">
      <c r="A617" s="139" t="s">
        <v>807</v>
      </c>
      <c r="B617" s="138">
        <v>0</v>
      </c>
      <c r="C617" s="178">
        <f t="shared" si="45"/>
        <v>0</v>
      </c>
      <c r="D617" s="178">
        <f t="shared" si="44"/>
        <v>7</v>
      </c>
    </row>
    <row r="618" spans="1:4">
      <c r="A618" s="139" t="s">
        <v>808</v>
      </c>
      <c r="B618" s="138">
        <v>0</v>
      </c>
      <c r="C618" s="178">
        <f t="shared" si="45"/>
        <v>210</v>
      </c>
      <c r="D618" s="178">
        <f t="shared" si="44"/>
        <v>8</v>
      </c>
    </row>
    <row r="619" spans="1:4">
      <c r="A619" s="139" t="s">
        <v>809</v>
      </c>
      <c r="B619" s="138">
        <v>119.312</v>
      </c>
      <c r="C619" s="178">
        <f t="shared" si="45"/>
        <v>465</v>
      </c>
      <c r="D619" s="178">
        <f t="shared" si="44"/>
        <v>9</v>
      </c>
    </row>
    <row r="620" spans="1:4">
      <c r="A620" s="139" t="s">
        <v>810</v>
      </c>
      <c r="B620" s="138">
        <v>119.312</v>
      </c>
      <c r="C620" s="178">
        <f t="shared" si="45"/>
        <v>574</v>
      </c>
      <c r="D620" s="178">
        <f t="shared" si="44"/>
        <v>10</v>
      </c>
    </row>
    <row r="621" spans="1:4">
      <c r="A621" s="139" t="s">
        <v>811</v>
      </c>
      <c r="B621" s="138">
        <v>119.312</v>
      </c>
      <c r="C621" s="178">
        <f t="shared" si="45"/>
        <v>675</v>
      </c>
      <c r="D621" s="178">
        <f t="shared" si="44"/>
        <v>11</v>
      </c>
    </row>
    <row r="622" spans="1:4">
      <c r="A622" s="139" t="s">
        <v>812</v>
      </c>
      <c r="B622" s="138">
        <v>119.312</v>
      </c>
      <c r="C622" s="178">
        <f t="shared" si="45"/>
        <v>752</v>
      </c>
      <c r="D622" s="178">
        <f t="shared" si="44"/>
        <v>12</v>
      </c>
    </row>
    <row r="623" spans="1:4">
      <c r="A623" s="139" t="s">
        <v>813</v>
      </c>
      <c r="B623" s="138">
        <v>119.312</v>
      </c>
      <c r="C623" s="178">
        <f t="shared" si="45"/>
        <v>815</v>
      </c>
      <c r="D623" s="178">
        <f t="shared" si="44"/>
        <v>13</v>
      </c>
    </row>
    <row r="624" spans="1:4">
      <c r="A624" s="139" t="s">
        <v>814</v>
      </c>
      <c r="B624" s="138">
        <v>119.312</v>
      </c>
      <c r="C624" s="178">
        <f t="shared" si="45"/>
        <v>862</v>
      </c>
      <c r="D624" s="178">
        <f t="shared" si="44"/>
        <v>14</v>
      </c>
    </row>
    <row r="625" spans="1:4">
      <c r="A625" s="139" t="s">
        <v>815</v>
      </c>
      <c r="B625" s="138">
        <v>119.312</v>
      </c>
      <c r="C625" s="178">
        <f t="shared" si="45"/>
        <v>877</v>
      </c>
      <c r="D625" s="178">
        <f t="shared" si="44"/>
        <v>15</v>
      </c>
    </row>
    <row r="626" spans="1:4">
      <c r="A626" s="139" t="s">
        <v>816</v>
      </c>
      <c r="B626" s="138">
        <v>119.312</v>
      </c>
      <c r="C626" s="178">
        <f t="shared" si="45"/>
        <v>865</v>
      </c>
      <c r="D626" s="178">
        <f t="shared" si="44"/>
        <v>16</v>
      </c>
    </row>
    <row r="627" spans="1:4">
      <c r="A627" s="139" t="s">
        <v>817</v>
      </c>
      <c r="B627" s="138">
        <v>119.312</v>
      </c>
      <c r="C627" s="178">
        <f t="shared" si="45"/>
        <v>831</v>
      </c>
      <c r="D627" s="178">
        <f t="shared" si="44"/>
        <v>17</v>
      </c>
    </row>
    <row r="628" spans="1:4">
      <c r="A628" s="139" t="s">
        <v>818</v>
      </c>
      <c r="B628" s="138">
        <v>119.312</v>
      </c>
      <c r="C628" s="178">
        <f t="shared" si="45"/>
        <v>772</v>
      </c>
      <c r="D628" s="178">
        <f t="shared" si="44"/>
        <v>18</v>
      </c>
    </row>
    <row r="629" spans="1:4">
      <c r="A629" s="139" t="s">
        <v>819</v>
      </c>
      <c r="B629" s="138">
        <v>59.656000000000006</v>
      </c>
      <c r="C629" s="178">
        <f t="shared" si="45"/>
        <v>677</v>
      </c>
      <c r="D629" s="178">
        <f t="shared" si="44"/>
        <v>19</v>
      </c>
    </row>
    <row r="630" spans="1:4">
      <c r="A630" s="139" t="s">
        <v>820</v>
      </c>
      <c r="B630" s="138">
        <v>59.656000000000006</v>
      </c>
      <c r="C630" s="178">
        <f t="shared" si="45"/>
        <v>526</v>
      </c>
      <c r="D630" s="178">
        <f t="shared" si="44"/>
        <v>20</v>
      </c>
    </row>
    <row r="631" spans="1:4">
      <c r="A631" s="139" t="s">
        <v>821</v>
      </c>
      <c r="B631" s="138">
        <v>0</v>
      </c>
      <c r="C631" s="178">
        <f t="shared" si="45"/>
        <v>180</v>
      </c>
      <c r="D631" s="178">
        <f t="shared" si="44"/>
        <v>21</v>
      </c>
    </row>
    <row r="632" spans="1:4">
      <c r="A632" s="139" t="s">
        <v>822</v>
      </c>
      <c r="B632" s="138">
        <v>0</v>
      </c>
      <c r="C632" s="178">
        <f t="shared" si="45"/>
        <v>0</v>
      </c>
      <c r="D632" s="178">
        <f t="shared" si="44"/>
        <v>22</v>
      </c>
    </row>
    <row r="633" spans="1:4">
      <c r="A633" s="139" t="s">
        <v>823</v>
      </c>
      <c r="B633" s="138">
        <v>0</v>
      </c>
      <c r="C633" s="178">
        <f t="shared" si="45"/>
        <v>0</v>
      </c>
      <c r="D633" s="178">
        <f t="shared" si="44"/>
        <v>23</v>
      </c>
    </row>
    <row r="634" spans="1:4">
      <c r="A634" s="139" t="s">
        <v>824</v>
      </c>
      <c r="B634" s="138">
        <v>0</v>
      </c>
      <c r="C634" s="178">
        <f t="shared" si="45"/>
        <v>0</v>
      </c>
      <c r="D634" s="178">
        <f t="shared" si="44"/>
        <v>24</v>
      </c>
    </row>
    <row r="635" spans="1:4">
      <c r="A635" s="139" t="s">
        <v>825</v>
      </c>
      <c r="B635" s="138">
        <v>0</v>
      </c>
      <c r="C635" s="178">
        <f t="shared" si="45"/>
        <v>0</v>
      </c>
      <c r="D635" s="178">
        <f t="shared" si="44"/>
        <v>1</v>
      </c>
    </row>
    <row r="636" spans="1:4">
      <c r="A636" s="139" t="s">
        <v>826</v>
      </c>
      <c r="B636" s="138">
        <v>0</v>
      </c>
      <c r="C636" s="178">
        <f t="shared" si="45"/>
        <v>0</v>
      </c>
      <c r="D636" s="178">
        <f t="shared" ref="D636:D699" si="46">D612</f>
        <v>2</v>
      </c>
    </row>
    <row r="637" spans="1:4">
      <c r="A637" s="139" t="s">
        <v>827</v>
      </c>
      <c r="B637" s="138">
        <v>0</v>
      </c>
      <c r="C637" s="178">
        <f t="shared" si="45"/>
        <v>0</v>
      </c>
      <c r="D637" s="178">
        <f t="shared" si="46"/>
        <v>3</v>
      </c>
    </row>
    <row r="638" spans="1:4">
      <c r="A638" s="139" t="s">
        <v>828</v>
      </c>
      <c r="B638" s="138">
        <v>0</v>
      </c>
      <c r="C638" s="178">
        <f t="shared" si="45"/>
        <v>0</v>
      </c>
      <c r="D638" s="178">
        <f t="shared" si="46"/>
        <v>4</v>
      </c>
    </row>
    <row r="639" spans="1:4">
      <c r="A639" s="139" t="s">
        <v>829</v>
      </c>
      <c r="B639" s="138">
        <v>0</v>
      </c>
      <c r="C639" s="178">
        <f t="shared" si="45"/>
        <v>0</v>
      </c>
      <c r="D639" s="178">
        <f t="shared" si="46"/>
        <v>5</v>
      </c>
    </row>
    <row r="640" spans="1:4">
      <c r="A640" s="139" t="s">
        <v>830</v>
      </c>
      <c r="B640" s="138">
        <v>0</v>
      </c>
      <c r="C640" s="178">
        <f t="shared" si="45"/>
        <v>0</v>
      </c>
      <c r="D640" s="178">
        <f t="shared" si="46"/>
        <v>6</v>
      </c>
    </row>
    <row r="641" spans="1:4">
      <c r="A641" s="139" t="s">
        <v>831</v>
      </c>
      <c r="B641" s="138">
        <v>0</v>
      </c>
      <c r="C641" s="178">
        <f t="shared" si="45"/>
        <v>0</v>
      </c>
      <c r="D641" s="178">
        <f t="shared" si="46"/>
        <v>7</v>
      </c>
    </row>
    <row r="642" spans="1:4">
      <c r="A642" s="139" t="s">
        <v>832</v>
      </c>
      <c r="B642" s="138">
        <v>0</v>
      </c>
      <c r="C642" s="178">
        <f t="shared" si="45"/>
        <v>210</v>
      </c>
      <c r="D642" s="178">
        <f t="shared" si="46"/>
        <v>8</v>
      </c>
    </row>
    <row r="643" spans="1:4">
      <c r="A643" s="139" t="s">
        <v>833</v>
      </c>
      <c r="B643" s="138">
        <v>104.398</v>
      </c>
      <c r="C643" s="178">
        <f t="shared" si="45"/>
        <v>465</v>
      </c>
      <c r="D643" s="178">
        <f t="shared" si="46"/>
        <v>9</v>
      </c>
    </row>
    <row r="644" spans="1:4">
      <c r="A644" s="139" t="s">
        <v>834</v>
      </c>
      <c r="B644" s="138">
        <v>104.398</v>
      </c>
      <c r="C644" s="178">
        <f t="shared" si="45"/>
        <v>574</v>
      </c>
      <c r="D644" s="178">
        <f t="shared" si="46"/>
        <v>10</v>
      </c>
    </row>
    <row r="645" spans="1:4">
      <c r="A645" s="139" t="s">
        <v>835</v>
      </c>
      <c r="B645" s="138">
        <v>104.398</v>
      </c>
      <c r="C645" s="178">
        <f t="shared" si="45"/>
        <v>675</v>
      </c>
      <c r="D645" s="178">
        <f t="shared" si="46"/>
        <v>11</v>
      </c>
    </row>
    <row r="646" spans="1:4">
      <c r="A646" s="139" t="s">
        <v>836</v>
      </c>
      <c r="B646" s="138">
        <v>104.398</v>
      </c>
      <c r="C646" s="178">
        <f t="shared" si="45"/>
        <v>752</v>
      </c>
      <c r="D646" s="178">
        <f t="shared" si="46"/>
        <v>12</v>
      </c>
    </row>
    <row r="647" spans="1:4">
      <c r="A647" s="139" t="s">
        <v>837</v>
      </c>
      <c r="B647" s="138">
        <v>104.398</v>
      </c>
      <c r="C647" s="178">
        <f t="shared" si="45"/>
        <v>815</v>
      </c>
      <c r="D647" s="178">
        <f t="shared" si="46"/>
        <v>13</v>
      </c>
    </row>
    <row r="648" spans="1:4">
      <c r="A648" s="139" t="s">
        <v>838</v>
      </c>
      <c r="B648" s="138">
        <v>104.398</v>
      </c>
      <c r="C648" s="178">
        <f t="shared" si="45"/>
        <v>862</v>
      </c>
      <c r="D648" s="178">
        <f t="shared" si="46"/>
        <v>14</v>
      </c>
    </row>
    <row r="649" spans="1:4">
      <c r="A649" s="139" t="s">
        <v>839</v>
      </c>
      <c r="B649" s="138">
        <v>104.398</v>
      </c>
      <c r="C649" s="178">
        <f t="shared" si="45"/>
        <v>877</v>
      </c>
      <c r="D649" s="178">
        <f t="shared" si="46"/>
        <v>15</v>
      </c>
    </row>
    <row r="650" spans="1:4">
      <c r="A650" s="139" t="s">
        <v>840</v>
      </c>
      <c r="B650" s="138">
        <v>104.398</v>
      </c>
      <c r="C650" s="178">
        <f t="shared" si="45"/>
        <v>865</v>
      </c>
      <c r="D650" s="178">
        <f t="shared" si="46"/>
        <v>16</v>
      </c>
    </row>
    <row r="651" spans="1:4">
      <c r="A651" s="139" t="s">
        <v>841</v>
      </c>
      <c r="B651" s="138">
        <v>82.027000000000001</v>
      </c>
      <c r="C651" s="178">
        <f t="shared" si="45"/>
        <v>831</v>
      </c>
      <c r="D651" s="178">
        <f t="shared" si="46"/>
        <v>17</v>
      </c>
    </row>
    <row r="652" spans="1:4">
      <c r="A652" s="139" t="s">
        <v>842</v>
      </c>
      <c r="B652" s="138">
        <v>82.027000000000001</v>
      </c>
      <c r="C652" s="178">
        <f t="shared" si="45"/>
        <v>772</v>
      </c>
      <c r="D652" s="178">
        <f t="shared" si="46"/>
        <v>18</v>
      </c>
    </row>
    <row r="653" spans="1:4">
      <c r="A653" s="139" t="s">
        <v>843</v>
      </c>
      <c r="B653" s="138">
        <v>44.742000000000004</v>
      </c>
      <c r="C653" s="178">
        <f t="shared" si="45"/>
        <v>677</v>
      </c>
      <c r="D653" s="178">
        <f t="shared" si="46"/>
        <v>19</v>
      </c>
    </row>
    <row r="654" spans="1:4">
      <c r="A654" s="139" t="s">
        <v>844</v>
      </c>
      <c r="B654" s="138">
        <v>44.742000000000004</v>
      </c>
      <c r="C654" s="178">
        <f t="shared" si="45"/>
        <v>526</v>
      </c>
      <c r="D654" s="178">
        <f t="shared" si="46"/>
        <v>20</v>
      </c>
    </row>
    <row r="655" spans="1:4">
      <c r="A655" s="139" t="s">
        <v>845</v>
      </c>
      <c r="B655" s="138">
        <v>0</v>
      </c>
      <c r="C655" s="178">
        <f t="shared" si="45"/>
        <v>180</v>
      </c>
      <c r="D655" s="178">
        <f t="shared" si="46"/>
        <v>21</v>
      </c>
    </row>
    <row r="656" spans="1:4">
      <c r="A656" s="139" t="s">
        <v>846</v>
      </c>
      <c r="B656" s="138">
        <v>0</v>
      </c>
      <c r="C656" s="178">
        <f t="shared" si="45"/>
        <v>0</v>
      </c>
      <c r="D656" s="178">
        <f t="shared" si="46"/>
        <v>22</v>
      </c>
    </row>
    <row r="657" spans="1:4">
      <c r="A657" s="139" t="s">
        <v>847</v>
      </c>
      <c r="B657" s="138">
        <v>0</v>
      </c>
      <c r="C657" s="178">
        <f t="shared" si="45"/>
        <v>0</v>
      </c>
      <c r="D657" s="178">
        <f t="shared" si="46"/>
        <v>23</v>
      </c>
    </row>
    <row r="658" spans="1:4">
      <c r="A658" s="139" t="s">
        <v>848</v>
      </c>
      <c r="B658" s="138">
        <v>0</v>
      </c>
      <c r="C658" s="178">
        <f t="shared" si="45"/>
        <v>0</v>
      </c>
      <c r="D658" s="178">
        <f t="shared" si="46"/>
        <v>24</v>
      </c>
    </row>
    <row r="659" spans="1:4">
      <c r="A659" s="139" t="s">
        <v>849</v>
      </c>
      <c r="B659" s="138">
        <v>0</v>
      </c>
      <c r="C659" s="178">
        <f t="shared" si="45"/>
        <v>0</v>
      </c>
      <c r="D659" s="178">
        <f t="shared" si="46"/>
        <v>1</v>
      </c>
    </row>
    <row r="660" spans="1:4">
      <c r="A660" s="139" t="s">
        <v>850</v>
      </c>
      <c r="B660" s="138">
        <v>0</v>
      </c>
      <c r="C660" s="178">
        <f t="shared" si="45"/>
        <v>0</v>
      </c>
      <c r="D660" s="178">
        <f t="shared" si="46"/>
        <v>2</v>
      </c>
    </row>
    <row r="661" spans="1:4">
      <c r="A661" s="139" t="s">
        <v>851</v>
      </c>
      <c r="B661" s="138">
        <v>0</v>
      </c>
      <c r="C661" s="178">
        <f t="shared" si="45"/>
        <v>0</v>
      </c>
      <c r="D661" s="178">
        <f t="shared" si="46"/>
        <v>3</v>
      </c>
    </row>
    <row r="662" spans="1:4">
      <c r="A662" s="139" t="s">
        <v>852</v>
      </c>
      <c r="B662" s="138">
        <v>0</v>
      </c>
      <c r="C662" s="178">
        <f t="shared" si="45"/>
        <v>0</v>
      </c>
      <c r="D662" s="178">
        <f t="shared" si="46"/>
        <v>4</v>
      </c>
    </row>
    <row r="663" spans="1:4">
      <c r="A663" s="139" t="s">
        <v>853</v>
      </c>
      <c r="B663" s="138">
        <v>0</v>
      </c>
      <c r="C663" s="178">
        <f t="shared" si="45"/>
        <v>0</v>
      </c>
      <c r="D663" s="178">
        <f t="shared" si="46"/>
        <v>5</v>
      </c>
    </row>
    <row r="664" spans="1:4">
      <c r="A664" s="139" t="s">
        <v>854</v>
      </c>
      <c r="B664" s="138">
        <v>0</v>
      </c>
      <c r="C664" s="178">
        <f t="shared" si="45"/>
        <v>0</v>
      </c>
      <c r="D664" s="178">
        <f t="shared" si="46"/>
        <v>6</v>
      </c>
    </row>
    <row r="665" spans="1:4">
      <c r="A665" s="139" t="s">
        <v>855</v>
      </c>
      <c r="B665" s="138">
        <v>0</v>
      </c>
      <c r="C665" s="178">
        <f t="shared" si="45"/>
        <v>0</v>
      </c>
      <c r="D665" s="178">
        <f t="shared" si="46"/>
        <v>7</v>
      </c>
    </row>
    <row r="666" spans="1:4">
      <c r="A666" s="139" t="s">
        <v>856</v>
      </c>
      <c r="B666" s="138">
        <v>0</v>
      </c>
      <c r="C666" s="178">
        <f t="shared" si="45"/>
        <v>210</v>
      </c>
      <c r="D666" s="178">
        <f t="shared" si="46"/>
        <v>8</v>
      </c>
    </row>
    <row r="667" spans="1:4">
      <c r="A667" s="139" t="s">
        <v>857</v>
      </c>
      <c r="B667" s="138">
        <v>74.570000000000007</v>
      </c>
      <c r="C667" s="178">
        <f t="shared" si="45"/>
        <v>465</v>
      </c>
      <c r="D667" s="178">
        <f t="shared" si="46"/>
        <v>9</v>
      </c>
    </row>
    <row r="668" spans="1:4">
      <c r="A668" s="139" t="s">
        <v>858</v>
      </c>
      <c r="B668" s="138">
        <v>74.570000000000007</v>
      </c>
      <c r="C668" s="178">
        <f t="shared" si="45"/>
        <v>574</v>
      </c>
      <c r="D668" s="178">
        <f t="shared" si="46"/>
        <v>10</v>
      </c>
    </row>
    <row r="669" spans="1:4">
      <c r="A669" s="139" t="s">
        <v>859</v>
      </c>
      <c r="B669" s="138">
        <v>74.570000000000007</v>
      </c>
      <c r="C669" s="178">
        <f t="shared" si="45"/>
        <v>675</v>
      </c>
      <c r="D669" s="178">
        <f t="shared" si="46"/>
        <v>11</v>
      </c>
    </row>
    <row r="670" spans="1:4">
      <c r="A670" s="139" t="s">
        <v>860</v>
      </c>
      <c r="B670" s="138">
        <v>74.570000000000007</v>
      </c>
      <c r="C670" s="178">
        <f t="shared" si="45"/>
        <v>752</v>
      </c>
      <c r="D670" s="178">
        <f t="shared" si="46"/>
        <v>12</v>
      </c>
    </row>
    <row r="671" spans="1:4">
      <c r="A671" s="139" t="s">
        <v>861</v>
      </c>
      <c r="B671" s="138">
        <v>74.570000000000007</v>
      </c>
      <c r="C671" s="178">
        <f t="shared" si="45"/>
        <v>815</v>
      </c>
      <c r="D671" s="178">
        <f t="shared" si="46"/>
        <v>13</v>
      </c>
    </row>
    <row r="672" spans="1:4">
      <c r="A672" s="139" t="s">
        <v>862</v>
      </c>
      <c r="B672" s="138">
        <v>74.570000000000007</v>
      </c>
      <c r="C672" s="178">
        <f t="shared" si="45"/>
        <v>862</v>
      </c>
      <c r="D672" s="178">
        <f t="shared" si="46"/>
        <v>14</v>
      </c>
    </row>
    <row r="673" spans="1:4">
      <c r="A673" s="139" t="s">
        <v>863</v>
      </c>
      <c r="B673" s="138">
        <v>74.570000000000007</v>
      </c>
      <c r="C673" s="178">
        <f t="shared" si="45"/>
        <v>877</v>
      </c>
      <c r="D673" s="178">
        <f t="shared" si="46"/>
        <v>15</v>
      </c>
    </row>
    <row r="674" spans="1:4">
      <c r="A674" s="139" t="s">
        <v>864</v>
      </c>
      <c r="B674" s="138">
        <v>74.570000000000007</v>
      </c>
      <c r="C674" s="178">
        <f t="shared" si="45"/>
        <v>865</v>
      </c>
      <c r="D674" s="178">
        <f t="shared" si="46"/>
        <v>16</v>
      </c>
    </row>
    <row r="675" spans="1:4">
      <c r="A675" s="139" t="s">
        <v>865</v>
      </c>
      <c r="B675" s="138">
        <v>74.570000000000007</v>
      </c>
      <c r="C675" s="178">
        <f t="shared" si="45"/>
        <v>831</v>
      </c>
      <c r="D675" s="178">
        <f t="shared" si="46"/>
        <v>17</v>
      </c>
    </row>
    <row r="676" spans="1:4">
      <c r="A676" s="139" t="s">
        <v>866</v>
      </c>
      <c r="B676" s="138">
        <v>74.570000000000007</v>
      </c>
      <c r="C676" s="178">
        <f t="shared" ref="C676:C739" si="47">_xlfn.XLOOKUP(D676,$N$5:$N$28,$B$5:$B$28)</f>
        <v>772</v>
      </c>
      <c r="D676" s="178">
        <f t="shared" si="46"/>
        <v>18</v>
      </c>
    </row>
    <row r="677" spans="1:4">
      <c r="A677" s="139" t="s">
        <v>867</v>
      </c>
      <c r="B677" s="138">
        <v>0</v>
      </c>
      <c r="C677" s="178">
        <f t="shared" si="47"/>
        <v>677</v>
      </c>
      <c r="D677" s="178">
        <f t="shared" si="46"/>
        <v>19</v>
      </c>
    </row>
    <row r="678" spans="1:4">
      <c r="A678" s="139" t="s">
        <v>868</v>
      </c>
      <c r="B678" s="138">
        <v>0</v>
      </c>
      <c r="C678" s="178">
        <f t="shared" si="47"/>
        <v>526</v>
      </c>
      <c r="D678" s="178">
        <f t="shared" si="46"/>
        <v>20</v>
      </c>
    </row>
    <row r="679" spans="1:4">
      <c r="A679" s="139" t="s">
        <v>869</v>
      </c>
      <c r="B679" s="138">
        <v>0</v>
      </c>
      <c r="C679" s="178">
        <f t="shared" si="47"/>
        <v>180</v>
      </c>
      <c r="D679" s="178">
        <f t="shared" si="46"/>
        <v>21</v>
      </c>
    </row>
    <row r="680" spans="1:4">
      <c r="A680" s="139" t="s">
        <v>870</v>
      </c>
      <c r="B680" s="138">
        <v>0</v>
      </c>
      <c r="C680" s="178">
        <f t="shared" si="47"/>
        <v>0</v>
      </c>
      <c r="D680" s="178">
        <f t="shared" si="46"/>
        <v>22</v>
      </c>
    </row>
    <row r="681" spans="1:4">
      <c r="A681" s="139" t="s">
        <v>871</v>
      </c>
      <c r="B681" s="138">
        <v>0</v>
      </c>
      <c r="C681" s="178">
        <f t="shared" si="47"/>
        <v>0</v>
      </c>
      <c r="D681" s="178">
        <f t="shared" si="46"/>
        <v>23</v>
      </c>
    </row>
    <row r="682" spans="1:4">
      <c r="A682" s="139" t="s">
        <v>872</v>
      </c>
      <c r="B682" s="138">
        <v>0</v>
      </c>
      <c r="C682" s="178">
        <f t="shared" si="47"/>
        <v>0</v>
      </c>
      <c r="D682" s="178">
        <f t="shared" si="46"/>
        <v>24</v>
      </c>
    </row>
    <row r="683" spans="1:4">
      <c r="A683" s="139" t="s">
        <v>873</v>
      </c>
      <c r="B683" s="138">
        <v>0</v>
      </c>
      <c r="C683" s="178">
        <f t="shared" si="47"/>
        <v>0</v>
      </c>
      <c r="D683" s="178">
        <f t="shared" si="46"/>
        <v>1</v>
      </c>
    </row>
    <row r="684" spans="1:4">
      <c r="A684" s="139" t="s">
        <v>874</v>
      </c>
      <c r="B684" s="138">
        <v>0</v>
      </c>
      <c r="C684" s="178">
        <f t="shared" si="47"/>
        <v>0</v>
      </c>
      <c r="D684" s="178">
        <f t="shared" si="46"/>
        <v>2</v>
      </c>
    </row>
    <row r="685" spans="1:4">
      <c r="A685" s="139" t="s">
        <v>875</v>
      </c>
      <c r="B685" s="138">
        <v>0</v>
      </c>
      <c r="C685" s="178">
        <f t="shared" si="47"/>
        <v>0</v>
      </c>
      <c r="D685" s="178">
        <f t="shared" si="46"/>
        <v>3</v>
      </c>
    </row>
    <row r="686" spans="1:4">
      <c r="A686" s="139" t="s">
        <v>876</v>
      </c>
      <c r="B686" s="138">
        <v>0</v>
      </c>
      <c r="C686" s="178">
        <f t="shared" si="47"/>
        <v>0</v>
      </c>
      <c r="D686" s="178">
        <f t="shared" si="46"/>
        <v>4</v>
      </c>
    </row>
    <row r="687" spans="1:4">
      <c r="A687" s="139" t="s">
        <v>877</v>
      </c>
      <c r="B687" s="138">
        <v>0</v>
      </c>
      <c r="C687" s="178">
        <f t="shared" si="47"/>
        <v>0</v>
      </c>
      <c r="D687" s="178">
        <f t="shared" si="46"/>
        <v>5</v>
      </c>
    </row>
    <row r="688" spans="1:4">
      <c r="A688" s="139" t="s">
        <v>878</v>
      </c>
      <c r="B688" s="138">
        <v>0</v>
      </c>
      <c r="C688" s="178">
        <f t="shared" si="47"/>
        <v>0</v>
      </c>
      <c r="D688" s="178">
        <f t="shared" si="46"/>
        <v>6</v>
      </c>
    </row>
    <row r="689" spans="1:4">
      <c r="A689" s="139" t="s">
        <v>879</v>
      </c>
      <c r="B689" s="138">
        <v>0</v>
      </c>
      <c r="C689" s="178">
        <f t="shared" si="47"/>
        <v>0</v>
      </c>
      <c r="D689" s="178">
        <f t="shared" si="46"/>
        <v>7</v>
      </c>
    </row>
    <row r="690" spans="1:4">
      <c r="A690" s="139" t="s">
        <v>880</v>
      </c>
      <c r="B690" s="138">
        <v>0</v>
      </c>
      <c r="C690" s="178">
        <f t="shared" si="47"/>
        <v>210</v>
      </c>
      <c r="D690" s="178">
        <f t="shared" si="46"/>
        <v>8</v>
      </c>
    </row>
    <row r="691" spans="1:4">
      <c r="A691" s="139" t="s">
        <v>881</v>
      </c>
      <c r="B691" s="138">
        <v>119.312</v>
      </c>
      <c r="C691" s="178">
        <f t="shared" si="47"/>
        <v>465</v>
      </c>
      <c r="D691" s="178">
        <f t="shared" si="46"/>
        <v>9</v>
      </c>
    </row>
    <row r="692" spans="1:4">
      <c r="A692" s="139" t="s">
        <v>882</v>
      </c>
      <c r="B692" s="138">
        <v>119.312</v>
      </c>
      <c r="C692" s="178">
        <f t="shared" si="47"/>
        <v>574</v>
      </c>
      <c r="D692" s="178">
        <f t="shared" si="46"/>
        <v>10</v>
      </c>
    </row>
    <row r="693" spans="1:4">
      <c r="A693" s="139" t="s">
        <v>883</v>
      </c>
      <c r="B693" s="138">
        <v>119.312</v>
      </c>
      <c r="C693" s="178">
        <f t="shared" si="47"/>
        <v>675</v>
      </c>
      <c r="D693" s="178">
        <f t="shared" si="46"/>
        <v>11</v>
      </c>
    </row>
    <row r="694" spans="1:4">
      <c r="A694" s="139" t="s">
        <v>884</v>
      </c>
      <c r="B694" s="138">
        <v>119.312</v>
      </c>
      <c r="C694" s="178">
        <f t="shared" si="47"/>
        <v>752</v>
      </c>
      <c r="D694" s="178">
        <f t="shared" si="46"/>
        <v>12</v>
      </c>
    </row>
    <row r="695" spans="1:4">
      <c r="A695" s="139" t="s">
        <v>885</v>
      </c>
      <c r="B695" s="138">
        <v>119.312</v>
      </c>
      <c r="C695" s="178">
        <f t="shared" si="47"/>
        <v>815</v>
      </c>
      <c r="D695" s="178">
        <f t="shared" si="46"/>
        <v>13</v>
      </c>
    </row>
    <row r="696" spans="1:4">
      <c r="A696" s="139" t="s">
        <v>886</v>
      </c>
      <c r="B696" s="138">
        <v>119.312</v>
      </c>
      <c r="C696" s="178">
        <f t="shared" si="47"/>
        <v>862</v>
      </c>
      <c r="D696" s="178">
        <f t="shared" si="46"/>
        <v>14</v>
      </c>
    </row>
    <row r="697" spans="1:4">
      <c r="A697" s="139" t="s">
        <v>887</v>
      </c>
      <c r="B697" s="138">
        <v>119.312</v>
      </c>
      <c r="C697" s="178">
        <f t="shared" si="47"/>
        <v>877</v>
      </c>
      <c r="D697" s="178">
        <f t="shared" si="46"/>
        <v>15</v>
      </c>
    </row>
    <row r="698" spans="1:4">
      <c r="A698" s="139" t="s">
        <v>888</v>
      </c>
      <c r="B698" s="138">
        <v>74.570000000000007</v>
      </c>
      <c r="C698" s="178">
        <f t="shared" si="47"/>
        <v>865</v>
      </c>
      <c r="D698" s="178">
        <f t="shared" si="46"/>
        <v>16</v>
      </c>
    </row>
    <row r="699" spans="1:4">
      <c r="A699" s="139" t="s">
        <v>889</v>
      </c>
      <c r="B699" s="138">
        <v>37.285000000000004</v>
      </c>
      <c r="C699" s="178">
        <f t="shared" si="47"/>
        <v>831</v>
      </c>
      <c r="D699" s="178">
        <f t="shared" si="46"/>
        <v>17</v>
      </c>
    </row>
    <row r="700" spans="1:4">
      <c r="A700" s="139" t="s">
        <v>890</v>
      </c>
      <c r="B700" s="138">
        <v>37.285000000000004</v>
      </c>
      <c r="C700" s="178">
        <f t="shared" si="47"/>
        <v>772</v>
      </c>
      <c r="D700" s="178">
        <f t="shared" ref="D700:D763" si="48">D676</f>
        <v>18</v>
      </c>
    </row>
    <row r="701" spans="1:4">
      <c r="A701" s="139" t="s">
        <v>891</v>
      </c>
      <c r="B701" s="138">
        <v>14.914000000000001</v>
      </c>
      <c r="C701" s="178">
        <f t="shared" si="47"/>
        <v>677</v>
      </c>
      <c r="D701" s="178">
        <f t="shared" si="48"/>
        <v>19</v>
      </c>
    </row>
    <row r="702" spans="1:4">
      <c r="A702" s="139" t="s">
        <v>892</v>
      </c>
      <c r="B702" s="138">
        <v>14.914000000000001</v>
      </c>
      <c r="C702" s="178">
        <f t="shared" si="47"/>
        <v>526</v>
      </c>
      <c r="D702" s="178">
        <f t="shared" si="48"/>
        <v>20</v>
      </c>
    </row>
    <row r="703" spans="1:4">
      <c r="A703" s="139" t="s">
        <v>893</v>
      </c>
      <c r="B703" s="138">
        <v>0</v>
      </c>
      <c r="C703" s="178">
        <f t="shared" si="47"/>
        <v>180</v>
      </c>
      <c r="D703" s="178">
        <f t="shared" si="48"/>
        <v>21</v>
      </c>
    </row>
    <row r="704" spans="1:4">
      <c r="A704" s="139" t="s">
        <v>894</v>
      </c>
      <c r="B704" s="138">
        <v>0</v>
      </c>
      <c r="C704" s="178">
        <f t="shared" si="47"/>
        <v>0</v>
      </c>
      <c r="D704" s="178">
        <f t="shared" si="48"/>
        <v>22</v>
      </c>
    </row>
    <row r="705" spans="1:4">
      <c r="A705" s="139" t="s">
        <v>895</v>
      </c>
      <c r="B705" s="138">
        <v>0</v>
      </c>
      <c r="C705" s="178">
        <f t="shared" si="47"/>
        <v>0</v>
      </c>
      <c r="D705" s="178">
        <f t="shared" si="48"/>
        <v>23</v>
      </c>
    </row>
    <row r="706" spans="1:4">
      <c r="A706" s="139" t="s">
        <v>896</v>
      </c>
      <c r="B706" s="138">
        <v>0</v>
      </c>
      <c r="C706" s="178">
        <f t="shared" si="47"/>
        <v>0</v>
      </c>
      <c r="D706" s="178">
        <f t="shared" si="48"/>
        <v>24</v>
      </c>
    </row>
    <row r="707" spans="1:4">
      <c r="A707" s="139" t="s">
        <v>897</v>
      </c>
      <c r="B707" s="138">
        <v>0</v>
      </c>
      <c r="C707" s="178">
        <f t="shared" si="47"/>
        <v>0</v>
      </c>
      <c r="D707" s="178">
        <f t="shared" si="48"/>
        <v>1</v>
      </c>
    </row>
    <row r="708" spans="1:4">
      <c r="A708" s="139" t="s">
        <v>898</v>
      </c>
      <c r="B708" s="138">
        <v>0</v>
      </c>
      <c r="C708" s="178">
        <f t="shared" si="47"/>
        <v>0</v>
      </c>
      <c r="D708" s="178">
        <f t="shared" si="48"/>
        <v>2</v>
      </c>
    </row>
    <row r="709" spans="1:4">
      <c r="A709" s="139" t="s">
        <v>899</v>
      </c>
      <c r="B709" s="138">
        <v>0</v>
      </c>
      <c r="C709" s="178">
        <f t="shared" si="47"/>
        <v>0</v>
      </c>
      <c r="D709" s="178">
        <f t="shared" si="48"/>
        <v>3</v>
      </c>
    </row>
    <row r="710" spans="1:4">
      <c r="A710" s="139" t="s">
        <v>900</v>
      </c>
      <c r="B710" s="138">
        <v>0</v>
      </c>
      <c r="C710" s="178">
        <f t="shared" si="47"/>
        <v>0</v>
      </c>
      <c r="D710" s="178">
        <f t="shared" si="48"/>
        <v>4</v>
      </c>
    </row>
    <row r="711" spans="1:4">
      <c r="A711" s="139" t="s">
        <v>901</v>
      </c>
      <c r="B711" s="138">
        <v>0</v>
      </c>
      <c r="C711" s="178">
        <f t="shared" si="47"/>
        <v>0</v>
      </c>
      <c r="D711" s="178">
        <f t="shared" si="48"/>
        <v>5</v>
      </c>
    </row>
    <row r="712" spans="1:4">
      <c r="A712" s="139" t="s">
        <v>902</v>
      </c>
      <c r="B712" s="138">
        <v>0</v>
      </c>
      <c r="C712" s="178">
        <f t="shared" si="47"/>
        <v>0</v>
      </c>
      <c r="D712" s="178">
        <f t="shared" si="48"/>
        <v>6</v>
      </c>
    </row>
    <row r="713" spans="1:4">
      <c r="A713" s="139" t="s">
        <v>903</v>
      </c>
      <c r="B713" s="138">
        <v>0</v>
      </c>
      <c r="C713" s="178">
        <f t="shared" si="47"/>
        <v>0</v>
      </c>
      <c r="D713" s="178">
        <f t="shared" si="48"/>
        <v>7</v>
      </c>
    </row>
    <row r="714" spans="1:4">
      <c r="A714" s="139" t="s">
        <v>904</v>
      </c>
      <c r="B714" s="138">
        <v>0</v>
      </c>
      <c r="C714" s="178">
        <f t="shared" si="47"/>
        <v>210</v>
      </c>
      <c r="D714" s="178">
        <f t="shared" si="48"/>
        <v>8</v>
      </c>
    </row>
    <row r="715" spans="1:4">
      <c r="A715" s="139" t="s">
        <v>905</v>
      </c>
      <c r="B715" s="138">
        <v>119.312</v>
      </c>
      <c r="C715" s="178">
        <f t="shared" si="47"/>
        <v>465</v>
      </c>
      <c r="D715" s="178">
        <f t="shared" si="48"/>
        <v>9</v>
      </c>
    </row>
    <row r="716" spans="1:4">
      <c r="A716" s="139" t="s">
        <v>906</v>
      </c>
      <c r="B716" s="138">
        <v>119.312</v>
      </c>
      <c r="C716" s="178">
        <f t="shared" si="47"/>
        <v>574</v>
      </c>
      <c r="D716" s="178">
        <f t="shared" si="48"/>
        <v>10</v>
      </c>
    </row>
    <row r="717" spans="1:4">
      <c r="A717" s="139" t="s">
        <v>907</v>
      </c>
      <c r="B717" s="138">
        <v>119.312</v>
      </c>
      <c r="C717" s="178">
        <f t="shared" si="47"/>
        <v>675</v>
      </c>
      <c r="D717" s="178">
        <f t="shared" si="48"/>
        <v>11</v>
      </c>
    </row>
    <row r="718" spans="1:4">
      <c r="A718" s="139" t="s">
        <v>908</v>
      </c>
      <c r="B718" s="138">
        <v>119.312</v>
      </c>
      <c r="C718" s="178">
        <f t="shared" si="47"/>
        <v>752</v>
      </c>
      <c r="D718" s="178">
        <f t="shared" si="48"/>
        <v>12</v>
      </c>
    </row>
    <row r="719" spans="1:4">
      <c r="A719" s="139" t="s">
        <v>909</v>
      </c>
      <c r="B719" s="138">
        <v>119.312</v>
      </c>
      <c r="C719" s="178">
        <f t="shared" si="47"/>
        <v>815</v>
      </c>
      <c r="D719" s="178">
        <f t="shared" si="48"/>
        <v>13</v>
      </c>
    </row>
    <row r="720" spans="1:4">
      <c r="A720" s="139" t="s">
        <v>910</v>
      </c>
      <c r="B720" s="138">
        <v>119.312</v>
      </c>
      <c r="C720" s="178">
        <f t="shared" si="47"/>
        <v>862</v>
      </c>
      <c r="D720" s="178">
        <f t="shared" si="48"/>
        <v>14</v>
      </c>
    </row>
    <row r="721" spans="1:4">
      <c r="A721" s="139" t="s">
        <v>911</v>
      </c>
      <c r="B721" s="138">
        <v>119.312</v>
      </c>
      <c r="C721" s="178">
        <f t="shared" si="47"/>
        <v>877</v>
      </c>
      <c r="D721" s="178">
        <f t="shared" si="48"/>
        <v>15</v>
      </c>
    </row>
    <row r="722" spans="1:4">
      <c r="A722" s="139" t="s">
        <v>912</v>
      </c>
      <c r="B722" s="138">
        <v>119.312</v>
      </c>
      <c r="C722" s="178">
        <f t="shared" si="47"/>
        <v>865</v>
      </c>
      <c r="D722" s="178">
        <f t="shared" si="48"/>
        <v>16</v>
      </c>
    </row>
    <row r="723" spans="1:4">
      <c r="A723" s="139" t="s">
        <v>913</v>
      </c>
      <c r="B723" s="138">
        <v>119.312</v>
      </c>
      <c r="C723" s="178">
        <f t="shared" si="47"/>
        <v>831</v>
      </c>
      <c r="D723" s="178">
        <f t="shared" si="48"/>
        <v>17</v>
      </c>
    </row>
    <row r="724" spans="1:4">
      <c r="A724" s="139" t="s">
        <v>914</v>
      </c>
      <c r="B724" s="138">
        <v>119.312</v>
      </c>
      <c r="C724" s="178">
        <f t="shared" si="47"/>
        <v>772</v>
      </c>
      <c r="D724" s="178">
        <f t="shared" si="48"/>
        <v>18</v>
      </c>
    </row>
    <row r="725" spans="1:4">
      <c r="A725" s="139" t="s">
        <v>915</v>
      </c>
      <c r="B725" s="138">
        <v>82.027000000000001</v>
      </c>
      <c r="C725" s="178">
        <f t="shared" si="47"/>
        <v>677</v>
      </c>
      <c r="D725" s="178">
        <f t="shared" si="48"/>
        <v>19</v>
      </c>
    </row>
    <row r="726" spans="1:4">
      <c r="A726" s="139" t="s">
        <v>916</v>
      </c>
      <c r="B726" s="138">
        <v>82.027000000000001</v>
      </c>
      <c r="C726" s="178">
        <f t="shared" si="47"/>
        <v>526</v>
      </c>
      <c r="D726" s="178">
        <f t="shared" si="48"/>
        <v>20</v>
      </c>
    </row>
    <row r="727" spans="1:4">
      <c r="A727" s="139" t="s">
        <v>917</v>
      </c>
      <c r="B727" s="138">
        <v>0</v>
      </c>
      <c r="C727" s="178">
        <f t="shared" si="47"/>
        <v>180</v>
      </c>
      <c r="D727" s="178">
        <f t="shared" si="48"/>
        <v>21</v>
      </c>
    </row>
    <row r="728" spans="1:4">
      <c r="A728" s="139" t="s">
        <v>918</v>
      </c>
      <c r="B728" s="138">
        <v>0</v>
      </c>
      <c r="C728" s="178">
        <f t="shared" si="47"/>
        <v>0</v>
      </c>
      <c r="D728" s="178">
        <f t="shared" si="48"/>
        <v>22</v>
      </c>
    </row>
    <row r="729" spans="1:4">
      <c r="A729" s="139" t="s">
        <v>919</v>
      </c>
      <c r="B729" s="138">
        <v>0</v>
      </c>
      <c r="C729" s="178">
        <f t="shared" si="47"/>
        <v>0</v>
      </c>
      <c r="D729" s="178">
        <f t="shared" si="48"/>
        <v>23</v>
      </c>
    </row>
    <row r="730" spans="1:4">
      <c r="A730" s="139" t="s">
        <v>920</v>
      </c>
      <c r="B730" s="138">
        <v>0</v>
      </c>
      <c r="C730" s="178">
        <f t="shared" si="47"/>
        <v>0</v>
      </c>
      <c r="D730" s="178">
        <f t="shared" si="48"/>
        <v>24</v>
      </c>
    </row>
    <row r="731" spans="1:4">
      <c r="A731" s="139" t="s">
        <v>921</v>
      </c>
      <c r="B731" s="138">
        <v>0</v>
      </c>
      <c r="C731" s="178">
        <f t="shared" si="47"/>
        <v>0</v>
      </c>
      <c r="D731" s="178">
        <f t="shared" si="48"/>
        <v>1</v>
      </c>
    </row>
    <row r="732" spans="1:4">
      <c r="A732" s="139" t="s">
        <v>922</v>
      </c>
      <c r="B732" s="138">
        <v>0</v>
      </c>
      <c r="C732" s="178">
        <f t="shared" si="47"/>
        <v>0</v>
      </c>
      <c r="D732" s="178">
        <f t="shared" si="48"/>
        <v>2</v>
      </c>
    </row>
    <row r="733" spans="1:4">
      <c r="A733" s="139" t="s">
        <v>923</v>
      </c>
      <c r="B733" s="138">
        <v>0</v>
      </c>
      <c r="C733" s="178">
        <f t="shared" si="47"/>
        <v>0</v>
      </c>
      <c r="D733" s="178">
        <f t="shared" si="48"/>
        <v>3</v>
      </c>
    </row>
    <row r="734" spans="1:4">
      <c r="A734" s="139" t="s">
        <v>924</v>
      </c>
      <c r="B734" s="138">
        <v>0</v>
      </c>
      <c r="C734" s="178">
        <f t="shared" si="47"/>
        <v>0</v>
      </c>
      <c r="D734" s="178">
        <f t="shared" si="48"/>
        <v>4</v>
      </c>
    </row>
    <row r="735" spans="1:4">
      <c r="A735" s="139" t="s">
        <v>925</v>
      </c>
      <c r="B735" s="138">
        <v>0</v>
      </c>
      <c r="C735" s="178">
        <f t="shared" si="47"/>
        <v>0</v>
      </c>
      <c r="D735" s="178">
        <f t="shared" si="48"/>
        <v>5</v>
      </c>
    </row>
    <row r="736" spans="1:4">
      <c r="A736" s="139" t="s">
        <v>926</v>
      </c>
      <c r="B736" s="138">
        <v>0</v>
      </c>
      <c r="C736" s="178">
        <f t="shared" si="47"/>
        <v>0</v>
      </c>
      <c r="D736" s="178">
        <f t="shared" si="48"/>
        <v>6</v>
      </c>
    </row>
    <row r="737" spans="1:4">
      <c r="A737" s="139" t="s">
        <v>927</v>
      </c>
      <c r="B737" s="138">
        <v>0</v>
      </c>
      <c r="C737" s="178">
        <f t="shared" si="47"/>
        <v>0</v>
      </c>
      <c r="D737" s="178">
        <f t="shared" si="48"/>
        <v>7</v>
      </c>
    </row>
    <row r="738" spans="1:4">
      <c r="A738" s="139" t="s">
        <v>928</v>
      </c>
      <c r="B738" s="138">
        <v>0</v>
      </c>
      <c r="C738" s="178">
        <f t="shared" si="47"/>
        <v>210</v>
      </c>
      <c r="D738" s="178">
        <f t="shared" si="48"/>
        <v>8</v>
      </c>
    </row>
    <row r="739" spans="1:4">
      <c r="A739" s="139" t="s">
        <v>929</v>
      </c>
      <c r="B739" s="138">
        <v>119.312</v>
      </c>
      <c r="C739" s="178">
        <f t="shared" si="47"/>
        <v>465</v>
      </c>
      <c r="D739" s="178">
        <f t="shared" si="48"/>
        <v>9</v>
      </c>
    </row>
    <row r="740" spans="1:4">
      <c r="A740" s="139" t="s">
        <v>930</v>
      </c>
      <c r="B740" s="138">
        <v>119.312</v>
      </c>
      <c r="C740" s="178">
        <f t="shared" ref="C740:C778" si="49">_xlfn.XLOOKUP(D740,$N$5:$N$28,$B$5:$B$28)</f>
        <v>574</v>
      </c>
      <c r="D740" s="178">
        <f t="shared" si="48"/>
        <v>10</v>
      </c>
    </row>
    <row r="741" spans="1:4">
      <c r="A741" s="139" t="s">
        <v>931</v>
      </c>
      <c r="B741" s="138">
        <v>119.312</v>
      </c>
      <c r="C741" s="178">
        <f t="shared" si="49"/>
        <v>675</v>
      </c>
      <c r="D741" s="178">
        <f t="shared" si="48"/>
        <v>11</v>
      </c>
    </row>
    <row r="742" spans="1:4">
      <c r="A742" s="139" t="s">
        <v>932</v>
      </c>
      <c r="B742" s="138">
        <v>119.312</v>
      </c>
      <c r="C742" s="178">
        <f t="shared" si="49"/>
        <v>752</v>
      </c>
      <c r="D742" s="178">
        <f t="shared" si="48"/>
        <v>12</v>
      </c>
    </row>
    <row r="743" spans="1:4">
      <c r="A743" s="139" t="s">
        <v>933</v>
      </c>
      <c r="B743" s="138">
        <v>119.312</v>
      </c>
      <c r="C743" s="178">
        <f t="shared" si="49"/>
        <v>815</v>
      </c>
      <c r="D743" s="178">
        <f t="shared" si="48"/>
        <v>13</v>
      </c>
    </row>
    <row r="744" spans="1:4">
      <c r="A744" s="139" t="s">
        <v>934</v>
      </c>
      <c r="B744" s="138">
        <v>119.312</v>
      </c>
      <c r="C744" s="178">
        <f t="shared" si="49"/>
        <v>862</v>
      </c>
      <c r="D744" s="178">
        <f t="shared" si="48"/>
        <v>14</v>
      </c>
    </row>
    <row r="745" spans="1:4">
      <c r="A745" s="139" t="s">
        <v>935</v>
      </c>
      <c r="B745" s="138">
        <v>119.312</v>
      </c>
      <c r="C745" s="178">
        <f t="shared" si="49"/>
        <v>877</v>
      </c>
      <c r="D745" s="178">
        <f t="shared" si="48"/>
        <v>15</v>
      </c>
    </row>
    <row r="746" spans="1:4">
      <c r="A746" s="139" t="s">
        <v>936</v>
      </c>
      <c r="B746" s="138">
        <v>119.312</v>
      </c>
      <c r="C746" s="178">
        <f t="shared" si="49"/>
        <v>865</v>
      </c>
      <c r="D746" s="178">
        <f t="shared" si="48"/>
        <v>16</v>
      </c>
    </row>
    <row r="747" spans="1:4">
      <c r="A747" s="139" t="s">
        <v>937</v>
      </c>
      <c r="B747" s="138">
        <v>119.312</v>
      </c>
      <c r="C747" s="178">
        <f t="shared" si="49"/>
        <v>831</v>
      </c>
      <c r="D747" s="178">
        <f t="shared" si="48"/>
        <v>17</v>
      </c>
    </row>
    <row r="748" spans="1:4">
      <c r="A748" s="139" t="s">
        <v>938</v>
      </c>
      <c r="B748" s="138">
        <v>119.312</v>
      </c>
      <c r="C748" s="178">
        <f t="shared" si="49"/>
        <v>772</v>
      </c>
      <c r="D748" s="178">
        <f t="shared" si="48"/>
        <v>18</v>
      </c>
    </row>
    <row r="749" spans="1:4">
      <c r="A749" s="139" t="s">
        <v>939</v>
      </c>
      <c r="B749" s="138">
        <v>82.027000000000001</v>
      </c>
      <c r="C749" s="178">
        <f t="shared" si="49"/>
        <v>677</v>
      </c>
      <c r="D749" s="178">
        <f t="shared" si="48"/>
        <v>19</v>
      </c>
    </row>
    <row r="750" spans="1:4">
      <c r="A750" s="139" t="s">
        <v>940</v>
      </c>
      <c r="B750" s="138">
        <v>82.027000000000001</v>
      </c>
      <c r="C750" s="178">
        <f t="shared" si="49"/>
        <v>526</v>
      </c>
      <c r="D750" s="178">
        <f t="shared" si="48"/>
        <v>20</v>
      </c>
    </row>
    <row r="751" spans="1:4">
      <c r="A751" s="139" t="s">
        <v>941</v>
      </c>
      <c r="B751" s="138">
        <v>22.371000000000002</v>
      </c>
      <c r="C751" s="178">
        <f t="shared" si="49"/>
        <v>180</v>
      </c>
      <c r="D751" s="178">
        <f t="shared" si="48"/>
        <v>21</v>
      </c>
    </row>
    <row r="752" spans="1:4">
      <c r="A752" s="139" t="s">
        <v>942</v>
      </c>
      <c r="B752" s="138">
        <v>22.371000000000002</v>
      </c>
      <c r="C752" s="178">
        <f t="shared" si="49"/>
        <v>0</v>
      </c>
      <c r="D752" s="178">
        <f t="shared" si="48"/>
        <v>22</v>
      </c>
    </row>
    <row r="753" spans="1:4">
      <c r="A753" s="139" t="s">
        <v>943</v>
      </c>
      <c r="B753" s="138">
        <v>0</v>
      </c>
      <c r="C753" s="178">
        <f t="shared" si="49"/>
        <v>0</v>
      </c>
      <c r="D753" s="178">
        <f t="shared" si="48"/>
        <v>23</v>
      </c>
    </row>
    <row r="754" spans="1:4">
      <c r="A754" s="139" t="s">
        <v>944</v>
      </c>
      <c r="B754" s="138">
        <v>0</v>
      </c>
      <c r="C754" s="178">
        <f t="shared" si="49"/>
        <v>0</v>
      </c>
      <c r="D754" s="178">
        <f t="shared" si="48"/>
        <v>24</v>
      </c>
    </row>
    <row r="755" spans="1:4">
      <c r="A755" s="139" t="s">
        <v>945</v>
      </c>
      <c r="B755" s="138">
        <v>0</v>
      </c>
      <c r="C755" s="178">
        <f t="shared" si="49"/>
        <v>0</v>
      </c>
      <c r="D755" s="178">
        <f t="shared" si="48"/>
        <v>1</v>
      </c>
    </row>
    <row r="756" spans="1:4">
      <c r="A756" s="139" t="s">
        <v>946</v>
      </c>
      <c r="B756" s="138">
        <v>0</v>
      </c>
      <c r="C756" s="178">
        <f t="shared" si="49"/>
        <v>0</v>
      </c>
      <c r="D756" s="178">
        <f t="shared" si="48"/>
        <v>2</v>
      </c>
    </row>
    <row r="757" spans="1:4">
      <c r="A757" s="139" t="s">
        <v>947</v>
      </c>
      <c r="B757" s="138">
        <v>0</v>
      </c>
      <c r="C757" s="178">
        <f t="shared" si="49"/>
        <v>0</v>
      </c>
      <c r="D757" s="178">
        <f t="shared" si="48"/>
        <v>3</v>
      </c>
    </row>
    <row r="758" spans="1:4">
      <c r="A758" s="139" t="s">
        <v>948</v>
      </c>
      <c r="B758" s="138">
        <v>0</v>
      </c>
      <c r="C758" s="178">
        <f t="shared" si="49"/>
        <v>0</v>
      </c>
      <c r="D758" s="178">
        <f t="shared" si="48"/>
        <v>4</v>
      </c>
    </row>
    <row r="759" spans="1:4">
      <c r="A759" s="139" t="s">
        <v>949</v>
      </c>
      <c r="B759" s="138">
        <v>0</v>
      </c>
      <c r="C759" s="178">
        <f t="shared" si="49"/>
        <v>0</v>
      </c>
      <c r="D759" s="178">
        <f t="shared" si="48"/>
        <v>5</v>
      </c>
    </row>
    <row r="760" spans="1:4">
      <c r="A760" s="139" t="s">
        <v>950</v>
      </c>
      <c r="B760" s="138">
        <v>0</v>
      </c>
      <c r="C760" s="178">
        <f t="shared" si="49"/>
        <v>0</v>
      </c>
      <c r="D760" s="178">
        <f t="shared" si="48"/>
        <v>6</v>
      </c>
    </row>
    <row r="761" spans="1:4">
      <c r="A761" s="139" t="s">
        <v>951</v>
      </c>
      <c r="B761" s="138">
        <v>0</v>
      </c>
      <c r="C761" s="178">
        <f t="shared" si="49"/>
        <v>0</v>
      </c>
      <c r="D761" s="178">
        <f t="shared" si="48"/>
        <v>7</v>
      </c>
    </row>
    <row r="762" spans="1:4">
      <c r="A762" s="139" t="s">
        <v>952</v>
      </c>
      <c r="B762" s="138">
        <v>0</v>
      </c>
      <c r="C762" s="178">
        <f t="shared" si="49"/>
        <v>210</v>
      </c>
      <c r="D762" s="178">
        <f t="shared" si="48"/>
        <v>8</v>
      </c>
    </row>
    <row r="763" spans="1:4">
      <c r="A763" s="139" t="s">
        <v>953</v>
      </c>
      <c r="B763" s="138">
        <v>104.398</v>
      </c>
      <c r="C763" s="178">
        <f t="shared" si="49"/>
        <v>465</v>
      </c>
      <c r="D763" s="178">
        <f t="shared" si="48"/>
        <v>9</v>
      </c>
    </row>
    <row r="764" spans="1:4">
      <c r="A764" s="139" t="s">
        <v>954</v>
      </c>
      <c r="B764" s="138">
        <v>104.398</v>
      </c>
      <c r="C764" s="178">
        <f t="shared" si="49"/>
        <v>574</v>
      </c>
      <c r="D764" s="178">
        <f t="shared" ref="D764:D778" si="50">D740</f>
        <v>10</v>
      </c>
    </row>
    <row r="765" spans="1:4">
      <c r="A765" s="139" t="s">
        <v>955</v>
      </c>
      <c r="B765" s="138">
        <v>104.398</v>
      </c>
      <c r="C765" s="178">
        <f t="shared" si="49"/>
        <v>675</v>
      </c>
      <c r="D765" s="178">
        <f t="shared" si="50"/>
        <v>11</v>
      </c>
    </row>
    <row r="766" spans="1:4">
      <c r="A766" s="139" t="s">
        <v>956</v>
      </c>
      <c r="B766" s="138">
        <v>104.398</v>
      </c>
      <c r="C766" s="178">
        <f t="shared" si="49"/>
        <v>752</v>
      </c>
      <c r="D766" s="178">
        <f t="shared" si="50"/>
        <v>12</v>
      </c>
    </row>
    <row r="767" spans="1:4">
      <c r="A767" s="139" t="s">
        <v>957</v>
      </c>
      <c r="B767" s="138">
        <v>104.398</v>
      </c>
      <c r="C767" s="178">
        <f t="shared" si="49"/>
        <v>815</v>
      </c>
      <c r="D767" s="178">
        <f t="shared" si="50"/>
        <v>13</v>
      </c>
    </row>
    <row r="768" spans="1:4">
      <c r="A768" s="139" t="s">
        <v>958</v>
      </c>
      <c r="B768" s="138">
        <v>104.398</v>
      </c>
      <c r="C768" s="178">
        <f t="shared" si="49"/>
        <v>862</v>
      </c>
      <c r="D768" s="178">
        <f t="shared" si="50"/>
        <v>14</v>
      </c>
    </row>
    <row r="769" spans="1:4">
      <c r="A769" s="139" t="s">
        <v>959</v>
      </c>
      <c r="B769" s="138">
        <v>104.398</v>
      </c>
      <c r="C769" s="178">
        <f t="shared" si="49"/>
        <v>877</v>
      </c>
      <c r="D769" s="178">
        <f t="shared" si="50"/>
        <v>15</v>
      </c>
    </row>
    <row r="770" spans="1:4">
      <c r="A770" s="139" t="s">
        <v>960</v>
      </c>
      <c r="B770" s="138">
        <v>104.398</v>
      </c>
      <c r="C770" s="178">
        <f t="shared" si="49"/>
        <v>865</v>
      </c>
      <c r="D770" s="178">
        <f t="shared" si="50"/>
        <v>16</v>
      </c>
    </row>
    <row r="771" spans="1:4">
      <c r="A771" s="139" t="s">
        <v>961</v>
      </c>
      <c r="B771" s="138">
        <v>104.398</v>
      </c>
      <c r="C771" s="178">
        <f t="shared" si="49"/>
        <v>831</v>
      </c>
      <c r="D771" s="178">
        <f t="shared" si="50"/>
        <v>17</v>
      </c>
    </row>
    <row r="772" spans="1:4">
      <c r="A772" s="139" t="s">
        <v>962</v>
      </c>
      <c r="B772" s="138">
        <v>104.398</v>
      </c>
      <c r="C772" s="178">
        <f t="shared" si="49"/>
        <v>772</v>
      </c>
      <c r="D772" s="178">
        <f t="shared" si="50"/>
        <v>18</v>
      </c>
    </row>
    <row r="773" spans="1:4">
      <c r="A773" s="139" t="s">
        <v>963</v>
      </c>
      <c r="B773" s="138">
        <v>67.113</v>
      </c>
      <c r="C773" s="178">
        <f t="shared" si="49"/>
        <v>677</v>
      </c>
      <c r="D773" s="178">
        <f t="shared" si="50"/>
        <v>19</v>
      </c>
    </row>
    <row r="774" spans="1:4">
      <c r="A774" s="139" t="s">
        <v>964</v>
      </c>
      <c r="B774" s="138">
        <v>67.113</v>
      </c>
      <c r="C774" s="178">
        <f t="shared" si="49"/>
        <v>526</v>
      </c>
      <c r="D774" s="178">
        <f t="shared" si="50"/>
        <v>20</v>
      </c>
    </row>
    <row r="775" spans="1:4">
      <c r="A775" s="139" t="s">
        <v>965</v>
      </c>
      <c r="B775" s="138">
        <v>44.742000000000004</v>
      </c>
      <c r="C775" s="178">
        <f t="shared" si="49"/>
        <v>180</v>
      </c>
      <c r="D775" s="178">
        <f t="shared" si="50"/>
        <v>21</v>
      </c>
    </row>
    <row r="776" spans="1:4">
      <c r="A776" s="139" t="s">
        <v>966</v>
      </c>
      <c r="B776" s="138">
        <v>44.742000000000004</v>
      </c>
      <c r="C776" s="178">
        <f t="shared" si="49"/>
        <v>0</v>
      </c>
      <c r="D776" s="178">
        <f t="shared" si="50"/>
        <v>22</v>
      </c>
    </row>
    <row r="777" spans="1:4">
      <c r="A777" s="139" t="s">
        <v>967</v>
      </c>
      <c r="B777" s="138">
        <v>0</v>
      </c>
      <c r="C777" s="178">
        <f t="shared" si="49"/>
        <v>0</v>
      </c>
      <c r="D777" s="178">
        <f t="shared" si="50"/>
        <v>23</v>
      </c>
    </row>
    <row r="778" spans="1:4">
      <c r="A778" s="139" t="s">
        <v>968</v>
      </c>
      <c r="B778" s="138">
        <v>0</v>
      </c>
      <c r="C778" s="178">
        <f t="shared" si="49"/>
        <v>0</v>
      </c>
      <c r="D778" s="178">
        <f t="shared" si="50"/>
        <v>24</v>
      </c>
    </row>
    <row r="779" spans="1:4">
      <c r="A779" s="139" t="s">
        <v>969</v>
      </c>
      <c r="B779" s="138">
        <v>0</v>
      </c>
      <c r="C779" s="178">
        <f>_xlfn.XLOOKUP(D779,$N$5:$N$28,$C$5:$C$28)</f>
        <v>0</v>
      </c>
      <c r="D779" s="178">
        <f t="shared" ref="D779:D842" si="51">D755</f>
        <v>1</v>
      </c>
    </row>
    <row r="780" spans="1:4">
      <c r="A780" s="139" t="s">
        <v>970</v>
      </c>
      <c r="B780" s="138">
        <v>0</v>
      </c>
      <c r="C780" s="178">
        <f t="shared" ref="C780:C843" si="52">_xlfn.XLOOKUP(D780,$N$5:$N$28,$C$5:$C$28)</f>
        <v>0</v>
      </c>
      <c r="D780" s="178">
        <f t="shared" si="51"/>
        <v>2</v>
      </c>
    </row>
    <row r="781" spans="1:4">
      <c r="A781" s="139" t="s">
        <v>971</v>
      </c>
      <c r="B781" s="138">
        <v>0</v>
      </c>
      <c r="C781" s="178">
        <f t="shared" si="52"/>
        <v>0</v>
      </c>
      <c r="D781" s="178">
        <f t="shared" si="51"/>
        <v>3</v>
      </c>
    </row>
    <row r="782" spans="1:4">
      <c r="A782" s="139" t="s">
        <v>972</v>
      </c>
      <c r="B782" s="138">
        <v>0</v>
      </c>
      <c r="C782" s="178">
        <f t="shared" si="52"/>
        <v>0</v>
      </c>
      <c r="D782" s="178">
        <f t="shared" si="51"/>
        <v>4</v>
      </c>
    </row>
    <row r="783" spans="1:4">
      <c r="A783" s="139" t="s">
        <v>973</v>
      </c>
      <c r="B783" s="138">
        <v>0</v>
      </c>
      <c r="C783" s="178">
        <f t="shared" si="52"/>
        <v>0</v>
      </c>
      <c r="D783" s="178">
        <f t="shared" si="51"/>
        <v>5</v>
      </c>
    </row>
    <row r="784" spans="1:4">
      <c r="A784" s="139" t="s">
        <v>974</v>
      </c>
      <c r="B784" s="138">
        <v>0</v>
      </c>
      <c r="C784" s="178">
        <f t="shared" si="52"/>
        <v>0</v>
      </c>
      <c r="D784" s="178">
        <f t="shared" si="51"/>
        <v>6</v>
      </c>
    </row>
    <row r="785" spans="1:4">
      <c r="A785" s="139" t="s">
        <v>975</v>
      </c>
      <c r="B785" s="138">
        <v>0</v>
      </c>
      <c r="C785" s="178">
        <f t="shared" si="52"/>
        <v>0</v>
      </c>
      <c r="D785" s="178">
        <f t="shared" si="51"/>
        <v>7</v>
      </c>
    </row>
    <row r="786" spans="1:4">
      <c r="A786" s="139" t="s">
        <v>976</v>
      </c>
      <c r="B786" s="138">
        <v>0</v>
      </c>
      <c r="C786" s="178">
        <f t="shared" si="52"/>
        <v>69</v>
      </c>
      <c r="D786" s="178">
        <f t="shared" si="51"/>
        <v>8</v>
      </c>
    </row>
    <row r="787" spans="1:4">
      <c r="A787" s="139" t="s">
        <v>977</v>
      </c>
      <c r="B787" s="138">
        <v>100.6695</v>
      </c>
      <c r="C787" s="178">
        <f t="shared" si="52"/>
        <v>378</v>
      </c>
      <c r="D787" s="178">
        <f t="shared" si="51"/>
        <v>9</v>
      </c>
    </row>
    <row r="788" spans="1:4">
      <c r="A788" s="139" t="s">
        <v>978</v>
      </c>
      <c r="B788" s="138">
        <v>100.6695</v>
      </c>
      <c r="C788" s="178">
        <f t="shared" si="52"/>
        <v>503</v>
      </c>
      <c r="D788" s="178">
        <f t="shared" si="51"/>
        <v>10</v>
      </c>
    </row>
    <row r="789" spans="1:4">
      <c r="A789" s="139" t="s">
        <v>979</v>
      </c>
      <c r="B789" s="138">
        <v>100.6695</v>
      </c>
      <c r="C789" s="178">
        <f t="shared" si="52"/>
        <v>611</v>
      </c>
      <c r="D789" s="178">
        <f t="shared" si="51"/>
        <v>11</v>
      </c>
    </row>
    <row r="790" spans="1:4">
      <c r="A790" s="139" t="s">
        <v>980</v>
      </c>
      <c r="B790" s="138">
        <v>100.6695</v>
      </c>
      <c r="C790" s="178">
        <f t="shared" si="52"/>
        <v>707</v>
      </c>
      <c r="D790" s="178">
        <f t="shared" si="51"/>
        <v>12</v>
      </c>
    </row>
    <row r="791" spans="1:4">
      <c r="A791" s="139" t="s">
        <v>981</v>
      </c>
      <c r="B791" s="138">
        <v>100.6695</v>
      </c>
      <c r="C791" s="178">
        <f t="shared" si="52"/>
        <v>777</v>
      </c>
      <c r="D791" s="178">
        <f t="shared" si="51"/>
        <v>13</v>
      </c>
    </row>
    <row r="792" spans="1:4">
      <c r="A792" s="139" t="s">
        <v>982</v>
      </c>
      <c r="B792" s="138">
        <v>100.6695</v>
      </c>
      <c r="C792" s="178">
        <f t="shared" si="52"/>
        <v>828</v>
      </c>
      <c r="D792" s="178">
        <f t="shared" si="51"/>
        <v>14</v>
      </c>
    </row>
    <row r="793" spans="1:4">
      <c r="A793" s="139" t="s">
        <v>983</v>
      </c>
      <c r="B793" s="138">
        <v>100.6695</v>
      </c>
      <c r="C793" s="178">
        <f t="shared" si="52"/>
        <v>850</v>
      </c>
      <c r="D793" s="178">
        <f t="shared" si="51"/>
        <v>15</v>
      </c>
    </row>
    <row r="794" spans="1:4">
      <c r="A794" s="139" t="s">
        <v>984</v>
      </c>
      <c r="B794" s="138">
        <v>82.027000000000001</v>
      </c>
      <c r="C794" s="178">
        <f t="shared" si="52"/>
        <v>837</v>
      </c>
      <c r="D794" s="178">
        <f t="shared" si="51"/>
        <v>16</v>
      </c>
    </row>
    <row r="795" spans="1:4">
      <c r="A795" s="139" t="s">
        <v>985</v>
      </c>
      <c r="B795" s="138">
        <v>59.656000000000006</v>
      </c>
      <c r="C795" s="178">
        <f t="shared" si="52"/>
        <v>800</v>
      </c>
      <c r="D795" s="178">
        <f t="shared" si="51"/>
        <v>17</v>
      </c>
    </row>
    <row r="796" spans="1:4">
      <c r="A796" s="139" t="s">
        <v>986</v>
      </c>
      <c r="B796" s="138">
        <v>59.656000000000006</v>
      </c>
      <c r="C796" s="178">
        <f t="shared" si="52"/>
        <v>739</v>
      </c>
      <c r="D796" s="178">
        <f t="shared" si="51"/>
        <v>18</v>
      </c>
    </row>
    <row r="797" spans="1:4">
      <c r="A797" s="139" t="s">
        <v>987</v>
      </c>
      <c r="B797" s="138">
        <v>59.656000000000006</v>
      </c>
      <c r="C797" s="178">
        <f t="shared" si="52"/>
        <v>635</v>
      </c>
      <c r="D797" s="178">
        <f t="shared" si="51"/>
        <v>19</v>
      </c>
    </row>
    <row r="798" spans="1:4">
      <c r="A798" s="139" t="s">
        <v>988</v>
      </c>
      <c r="B798" s="138">
        <v>59.656000000000006</v>
      </c>
      <c r="C798" s="178">
        <f t="shared" si="52"/>
        <v>452</v>
      </c>
      <c r="D798" s="178">
        <f t="shared" si="51"/>
        <v>20</v>
      </c>
    </row>
    <row r="799" spans="1:4">
      <c r="A799" s="139" t="s">
        <v>989</v>
      </c>
      <c r="B799" s="138">
        <v>0</v>
      </c>
      <c r="C799" s="178">
        <f t="shared" si="52"/>
        <v>57</v>
      </c>
      <c r="D799" s="178">
        <f t="shared" si="51"/>
        <v>21</v>
      </c>
    </row>
    <row r="800" spans="1:4">
      <c r="A800" s="139" t="s">
        <v>990</v>
      </c>
      <c r="B800" s="138">
        <v>0</v>
      </c>
      <c r="C800" s="178">
        <f t="shared" si="52"/>
        <v>0</v>
      </c>
      <c r="D800" s="178">
        <f t="shared" si="51"/>
        <v>22</v>
      </c>
    </row>
    <row r="801" spans="1:4">
      <c r="A801" s="139" t="s">
        <v>991</v>
      </c>
      <c r="B801" s="138">
        <v>0</v>
      </c>
      <c r="C801" s="178">
        <f t="shared" si="52"/>
        <v>0</v>
      </c>
      <c r="D801" s="178">
        <f t="shared" si="51"/>
        <v>23</v>
      </c>
    </row>
    <row r="802" spans="1:4">
      <c r="A802" s="139" t="s">
        <v>992</v>
      </c>
      <c r="B802" s="138">
        <v>0</v>
      </c>
      <c r="C802" s="178">
        <f t="shared" si="52"/>
        <v>0</v>
      </c>
      <c r="D802" s="178">
        <f t="shared" si="51"/>
        <v>24</v>
      </c>
    </row>
    <row r="803" spans="1:4">
      <c r="A803" s="139" t="s">
        <v>993</v>
      </c>
      <c r="B803" s="138">
        <v>0</v>
      </c>
      <c r="C803" s="178">
        <f t="shared" si="52"/>
        <v>0</v>
      </c>
      <c r="D803" s="178">
        <f t="shared" si="51"/>
        <v>1</v>
      </c>
    </row>
    <row r="804" spans="1:4">
      <c r="A804" s="139" t="s">
        <v>994</v>
      </c>
      <c r="B804" s="138">
        <v>0</v>
      </c>
      <c r="C804" s="178">
        <f t="shared" si="52"/>
        <v>0</v>
      </c>
      <c r="D804" s="178">
        <f t="shared" si="51"/>
        <v>2</v>
      </c>
    </row>
    <row r="805" spans="1:4">
      <c r="A805" s="139" t="s">
        <v>995</v>
      </c>
      <c r="B805" s="138">
        <v>0</v>
      </c>
      <c r="C805" s="178">
        <f t="shared" si="52"/>
        <v>0</v>
      </c>
      <c r="D805" s="178">
        <f t="shared" si="51"/>
        <v>3</v>
      </c>
    </row>
    <row r="806" spans="1:4">
      <c r="A806" s="139" t="s">
        <v>996</v>
      </c>
      <c r="B806" s="138">
        <v>0</v>
      </c>
      <c r="C806" s="178">
        <f t="shared" si="52"/>
        <v>0</v>
      </c>
      <c r="D806" s="178">
        <f t="shared" si="51"/>
        <v>4</v>
      </c>
    </row>
    <row r="807" spans="1:4">
      <c r="A807" s="139" t="s">
        <v>997</v>
      </c>
      <c r="B807" s="138">
        <v>0</v>
      </c>
      <c r="C807" s="178">
        <f t="shared" si="52"/>
        <v>0</v>
      </c>
      <c r="D807" s="178">
        <f t="shared" si="51"/>
        <v>5</v>
      </c>
    </row>
    <row r="808" spans="1:4">
      <c r="A808" s="139" t="s">
        <v>998</v>
      </c>
      <c r="B808" s="138">
        <v>0</v>
      </c>
      <c r="C808" s="178">
        <f t="shared" si="52"/>
        <v>0</v>
      </c>
      <c r="D808" s="178">
        <f t="shared" si="51"/>
        <v>6</v>
      </c>
    </row>
    <row r="809" spans="1:4">
      <c r="A809" s="139" t="s">
        <v>999</v>
      </c>
      <c r="B809" s="138">
        <v>0</v>
      </c>
      <c r="C809" s="178">
        <f t="shared" si="52"/>
        <v>0</v>
      </c>
      <c r="D809" s="178">
        <f t="shared" si="51"/>
        <v>7</v>
      </c>
    </row>
    <row r="810" spans="1:4">
      <c r="A810" s="139" t="s">
        <v>1000</v>
      </c>
      <c r="B810" s="138">
        <v>0</v>
      </c>
      <c r="C810" s="178">
        <f t="shared" si="52"/>
        <v>69</v>
      </c>
      <c r="D810" s="178">
        <f t="shared" si="51"/>
        <v>8</v>
      </c>
    </row>
    <row r="811" spans="1:4">
      <c r="A811" s="139" t="s">
        <v>1001</v>
      </c>
      <c r="B811" s="138">
        <v>78.298500000000004</v>
      </c>
      <c r="C811" s="178">
        <f t="shared" si="52"/>
        <v>378</v>
      </c>
      <c r="D811" s="178">
        <f t="shared" si="51"/>
        <v>9</v>
      </c>
    </row>
    <row r="812" spans="1:4">
      <c r="A812" s="139" t="s">
        <v>1002</v>
      </c>
      <c r="B812" s="138">
        <v>78.298500000000004</v>
      </c>
      <c r="C812" s="178">
        <f t="shared" si="52"/>
        <v>503</v>
      </c>
      <c r="D812" s="178">
        <f t="shared" si="51"/>
        <v>10</v>
      </c>
    </row>
    <row r="813" spans="1:4">
      <c r="A813" s="139" t="s">
        <v>1003</v>
      </c>
      <c r="B813" s="138">
        <v>78.298500000000004</v>
      </c>
      <c r="C813" s="178">
        <f t="shared" si="52"/>
        <v>611</v>
      </c>
      <c r="D813" s="178">
        <f t="shared" si="51"/>
        <v>11</v>
      </c>
    </row>
    <row r="814" spans="1:4">
      <c r="A814" s="139" t="s">
        <v>1004</v>
      </c>
      <c r="B814" s="138">
        <v>78.298500000000004</v>
      </c>
      <c r="C814" s="178">
        <f t="shared" si="52"/>
        <v>707</v>
      </c>
      <c r="D814" s="178">
        <f t="shared" si="51"/>
        <v>12</v>
      </c>
    </row>
    <row r="815" spans="1:4">
      <c r="A815" s="139" t="s">
        <v>1005</v>
      </c>
      <c r="B815" s="138">
        <v>78.298500000000004</v>
      </c>
      <c r="C815" s="178">
        <f t="shared" si="52"/>
        <v>777</v>
      </c>
      <c r="D815" s="178">
        <f t="shared" si="51"/>
        <v>13</v>
      </c>
    </row>
    <row r="816" spans="1:4">
      <c r="A816" s="139" t="s">
        <v>1006</v>
      </c>
      <c r="B816" s="138">
        <v>78.298500000000004</v>
      </c>
      <c r="C816" s="178">
        <f t="shared" si="52"/>
        <v>828</v>
      </c>
      <c r="D816" s="178">
        <f t="shared" si="51"/>
        <v>14</v>
      </c>
    </row>
    <row r="817" spans="1:4">
      <c r="A817" s="139" t="s">
        <v>1007</v>
      </c>
      <c r="B817" s="138">
        <v>37.285000000000004</v>
      </c>
      <c r="C817" s="178">
        <f t="shared" si="52"/>
        <v>850</v>
      </c>
      <c r="D817" s="178">
        <f t="shared" si="51"/>
        <v>15</v>
      </c>
    </row>
    <row r="818" spans="1:4">
      <c r="A818" s="139" t="s">
        <v>1008</v>
      </c>
      <c r="B818" s="138">
        <v>37.285000000000004</v>
      </c>
      <c r="C818" s="178">
        <f t="shared" si="52"/>
        <v>837</v>
      </c>
      <c r="D818" s="178">
        <f t="shared" si="51"/>
        <v>16</v>
      </c>
    </row>
    <row r="819" spans="1:4">
      <c r="A819" s="139" t="s">
        <v>1009</v>
      </c>
      <c r="B819" s="138">
        <v>37.285000000000004</v>
      </c>
      <c r="C819" s="178">
        <f t="shared" si="52"/>
        <v>800</v>
      </c>
      <c r="D819" s="178">
        <f t="shared" si="51"/>
        <v>17</v>
      </c>
    </row>
    <row r="820" spans="1:4">
      <c r="A820" s="139" t="s">
        <v>1010</v>
      </c>
      <c r="B820" s="138">
        <v>37.285000000000004</v>
      </c>
      <c r="C820" s="178">
        <f t="shared" si="52"/>
        <v>739</v>
      </c>
      <c r="D820" s="178">
        <f t="shared" si="51"/>
        <v>18</v>
      </c>
    </row>
    <row r="821" spans="1:4">
      <c r="A821" s="139" t="s">
        <v>1011</v>
      </c>
      <c r="B821" s="138">
        <v>22.371000000000002</v>
      </c>
      <c r="C821" s="178">
        <f t="shared" si="52"/>
        <v>635</v>
      </c>
      <c r="D821" s="178">
        <f t="shared" si="51"/>
        <v>19</v>
      </c>
    </row>
    <row r="822" spans="1:4">
      <c r="A822" s="139" t="s">
        <v>1012</v>
      </c>
      <c r="B822" s="138">
        <v>22.371000000000002</v>
      </c>
      <c r="C822" s="178">
        <f t="shared" si="52"/>
        <v>452</v>
      </c>
      <c r="D822" s="178">
        <f t="shared" si="51"/>
        <v>20</v>
      </c>
    </row>
    <row r="823" spans="1:4">
      <c r="A823" s="139" t="s">
        <v>1013</v>
      </c>
      <c r="B823" s="138">
        <v>0</v>
      </c>
      <c r="C823" s="178">
        <f t="shared" si="52"/>
        <v>57</v>
      </c>
      <c r="D823" s="178">
        <f t="shared" si="51"/>
        <v>21</v>
      </c>
    </row>
    <row r="824" spans="1:4">
      <c r="A824" s="139" t="s">
        <v>1014</v>
      </c>
      <c r="B824" s="138">
        <v>0</v>
      </c>
      <c r="C824" s="178">
        <f t="shared" si="52"/>
        <v>0</v>
      </c>
      <c r="D824" s="178">
        <f t="shared" si="51"/>
        <v>22</v>
      </c>
    </row>
    <row r="825" spans="1:4">
      <c r="A825" s="139" t="s">
        <v>1015</v>
      </c>
      <c r="B825" s="138">
        <v>0</v>
      </c>
      <c r="C825" s="178">
        <f t="shared" si="52"/>
        <v>0</v>
      </c>
      <c r="D825" s="178">
        <f t="shared" si="51"/>
        <v>23</v>
      </c>
    </row>
    <row r="826" spans="1:4">
      <c r="A826" s="139" t="s">
        <v>1016</v>
      </c>
      <c r="B826" s="138">
        <v>0</v>
      </c>
      <c r="C826" s="178">
        <f t="shared" si="52"/>
        <v>0</v>
      </c>
      <c r="D826" s="178">
        <f t="shared" si="51"/>
        <v>24</v>
      </c>
    </row>
    <row r="827" spans="1:4">
      <c r="A827" s="139" t="s">
        <v>1017</v>
      </c>
      <c r="B827" s="138">
        <v>0</v>
      </c>
      <c r="C827" s="178">
        <f t="shared" si="52"/>
        <v>0</v>
      </c>
      <c r="D827" s="178">
        <f t="shared" si="51"/>
        <v>1</v>
      </c>
    </row>
    <row r="828" spans="1:4">
      <c r="A828" s="139" t="s">
        <v>1018</v>
      </c>
      <c r="B828" s="138">
        <v>0</v>
      </c>
      <c r="C828" s="178">
        <f t="shared" si="52"/>
        <v>0</v>
      </c>
      <c r="D828" s="178">
        <f t="shared" si="51"/>
        <v>2</v>
      </c>
    </row>
    <row r="829" spans="1:4">
      <c r="A829" s="139" t="s">
        <v>1019</v>
      </c>
      <c r="B829" s="138">
        <v>0</v>
      </c>
      <c r="C829" s="178">
        <f t="shared" si="52"/>
        <v>0</v>
      </c>
      <c r="D829" s="178">
        <f t="shared" si="51"/>
        <v>3</v>
      </c>
    </row>
    <row r="830" spans="1:4">
      <c r="A830" s="139" t="s">
        <v>1020</v>
      </c>
      <c r="B830" s="138">
        <v>0</v>
      </c>
      <c r="C830" s="178">
        <f t="shared" si="52"/>
        <v>0</v>
      </c>
      <c r="D830" s="178">
        <f t="shared" si="51"/>
        <v>4</v>
      </c>
    </row>
    <row r="831" spans="1:4">
      <c r="A831" s="139" t="s">
        <v>1021</v>
      </c>
      <c r="B831" s="138">
        <v>0</v>
      </c>
      <c r="C831" s="178">
        <f t="shared" si="52"/>
        <v>0</v>
      </c>
      <c r="D831" s="178">
        <f t="shared" si="51"/>
        <v>5</v>
      </c>
    </row>
    <row r="832" spans="1:4">
      <c r="A832" s="139" t="s">
        <v>1022</v>
      </c>
      <c r="B832" s="138">
        <v>0</v>
      </c>
      <c r="C832" s="178">
        <f t="shared" si="52"/>
        <v>0</v>
      </c>
      <c r="D832" s="178">
        <f t="shared" si="51"/>
        <v>6</v>
      </c>
    </row>
    <row r="833" spans="1:4">
      <c r="A833" s="139" t="s">
        <v>1023</v>
      </c>
      <c r="B833" s="138">
        <v>0</v>
      </c>
      <c r="C833" s="178">
        <f t="shared" si="52"/>
        <v>0</v>
      </c>
      <c r="D833" s="178">
        <f t="shared" si="51"/>
        <v>7</v>
      </c>
    </row>
    <row r="834" spans="1:4">
      <c r="A834" s="139" t="s">
        <v>1024</v>
      </c>
      <c r="B834" s="138">
        <v>0</v>
      </c>
      <c r="C834" s="178">
        <f t="shared" si="52"/>
        <v>69</v>
      </c>
      <c r="D834" s="178">
        <f t="shared" si="51"/>
        <v>8</v>
      </c>
    </row>
    <row r="835" spans="1:4">
      <c r="A835" s="139" t="s">
        <v>1025</v>
      </c>
      <c r="B835" s="138">
        <v>82.027000000000001</v>
      </c>
      <c r="C835" s="178">
        <f t="shared" si="52"/>
        <v>378</v>
      </c>
      <c r="D835" s="178">
        <f t="shared" si="51"/>
        <v>9</v>
      </c>
    </row>
    <row r="836" spans="1:4">
      <c r="A836" s="139" t="s">
        <v>1026</v>
      </c>
      <c r="B836" s="138">
        <v>82.027000000000001</v>
      </c>
      <c r="C836" s="178">
        <f t="shared" si="52"/>
        <v>503</v>
      </c>
      <c r="D836" s="178">
        <f t="shared" si="51"/>
        <v>10</v>
      </c>
    </row>
    <row r="837" spans="1:4">
      <c r="A837" s="139" t="s">
        <v>1027</v>
      </c>
      <c r="B837" s="138">
        <v>82.027000000000001</v>
      </c>
      <c r="C837" s="178">
        <f t="shared" si="52"/>
        <v>611</v>
      </c>
      <c r="D837" s="178">
        <f t="shared" si="51"/>
        <v>11</v>
      </c>
    </row>
    <row r="838" spans="1:4">
      <c r="A838" s="139" t="s">
        <v>1028</v>
      </c>
      <c r="B838" s="138">
        <v>82.027000000000001</v>
      </c>
      <c r="C838" s="178">
        <f t="shared" si="52"/>
        <v>707</v>
      </c>
      <c r="D838" s="178">
        <f t="shared" si="51"/>
        <v>12</v>
      </c>
    </row>
    <row r="839" spans="1:4">
      <c r="A839" s="139" t="s">
        <v>1029</v>
      </c>
      <c r="B839" s="138">
        <v>82.027000000000001</v>
      </c>
      <c r="C839" s="178">
        <f t="shared" si="52"/>
        <v>777</v>
      </c>
      <c r="D839" s="178">
        <f t="shared" si="51"/>
        <v>13</v>
      </c>
    </row>
    <row r="840" spans="1:4">
      <c r="A840" s="139" t="s">
        <v>1030</v>
      </c>
      <c r="B840" s="138">
        <v>82.027000000000001</v>
      </c>
      <c r="C840" s="178">
        <f t="shared" si="52"/>
        <v>828</v>
      </c>
      <c r="D840" s="178">
        <f t="shared" si="51"/>
        <v>14</v>
      </c>
    </row>
    <row r="841" spans="1:4">
      <c r="A841" s="139" t="s">
        <v>1031</v>
      </c>
      <c r="B841" s="138">
        <v>82.027000000000001</v>
      </c>
      <c r="C841" s="178">
        <f t="shared" si="52"/>
        <v>850</v>
      </c>
      <c r="D841" s="178">
        <f t="shared" si="51"/>
        <v>15</v>
      </c>
    </row>
    <row r="842" spans="1:4">
      <c r="A842" s="139" t="s">
        <v>1032</v>
      </c>
      <c r="B842" s="138">
        <v>82.027000000000001</v>
      </c>
      <c r="C842" s="178">
        <f t="shared" si="52"/>
        <v>837</v>
      </c>
      <c r="D842" s="178">
        <f t="shared" si="51"/>
        <v>16</v>
      </c>
    </row>
    <row r="843" spans="1:4">
      <c r="A843" s="139" t="s">
        <v>1033</v>
      </c>
      <c r="B843" s="138">
        <v>82.027000000000001</v>
      </c>
      <c r="C843" s="178">
        <f t="shared" si="52"/>
        <v>800</v>
      </c>
      <c r="D843" s="178">
        <f t="shared" ref="D843:D906" si="53">D819</f>
        <v>17</v>
      </c>
    </row>
    <row r="844" spans="1:4">
      <c r="A844" s="139" t="s">
        <v>1034</v>
      </c>
      <c r="B844" s="138">
        <v>82.027000000000001</v>
      </c>
      <c r="C844" s="178">
        <f t="shared" ref="C844:C907" si="54">_xlfn.XLOOKUP(D844,$N$5:$N$28,$C$5:$C$28)</f>
        <v>739</v>
      </c>
      <c r="D844" s="178">
        <f t="shared" si="53"/>
        <v>18</v>
      </c>
    </row>
    <row r="845" spans="1:4">
      <c r="A845" s="139" t="s">
        <v>1035</v>
      </c>
      <c r="B845" s="138">
        <v>82.027000000000001</v>
      </c>
      <c r="C845" s="178">
        <f t="shared" si="54"/>
        <v>635</v>
      </c>
      <c r="D845" s="178">
        <f t="shared" si="53"/>
        <v>19</v>
      </c>
    </row>
    <row r="846" spans="1:4">
      <c r="A846" s="139" t="s">
        <v>1036</v>
      </c>
      <c r="B846" s="138">
        <v>82.027000000000001</v>
      </c>
      <c r="C846" s="178">
        <f t="shared" si="54"/>
        <v>452</v>
      </c>
      <c r="D846" s="178">
        <f t="shared" si="53"/>
        <v>20</v>
      </c>
    </row>
    <row r="847" spans="1:4">
      <c r="A847" s="139" t="s">
        <v>1037</v>
      </c>
      <c r="B847" s="138">
        <v>44.742000000000004</v>
      </c>
      <c r="C847" s="178">
        <f t="shared" si="54"/>
        <v>57</v>
      </c>
      <c r="D847" s="178">
        <f t="shared" si="53"/>
        <v>21</v>
      </c>
    </row>
    <row r="848" spans="1:4">
      <c r="A848" s="139" t="s">
        <v>1038</v>
      </c>
      <c r="B848" s="138">
        <v>44.742000000000004</v>
      </c>
      <c r="C848" s="178">
        <f t="shared" si="54"/>
        <v>0</v>
      </c>
      <c r="D848" s="178">
        <f t="shared" si="53"/>
        <v>22</v>
      </c>
    </row>
    <row r="849" spans="1:4">
      <c r="A849" s="139" t="s">
        <v>1039</v>
      </c>
      <c r="B849" s="138">
        <v>0</v>
      </c>
      <c r="C849" s="178">
        <f t="shared" si="54"/>
        <v>0</v>
      </c>
      <c r="D849" s="178">
        <f t="shared" si="53"/>
        <v>23</v>
      </c>
    </row>
    <row r="850" spans="1:4">
      <c r="A850" s="139" t="s">
        <v>1040</v>
      </c>
      <c r="B850" s="138">
        <v>0</v>
      </c>
      <c r="C850" s="178">
        <f t="shared" si="54"/>
        <v>0</v>
      </c>
      <c r="D850" s="178">
        <f t="shared" si="53"/>
        <v>24</v>
      </c>
    </row>
    <row r="851" spans="1:4">
      <c r="A851" s="139" t="s">
        <v>1041</v>
      </c>
      <c r="B851" s="138">
        <v>0</v>
      </c>
      <c r="C851" s="178">
        <f t="shared" si="54"/>
        <v>0</v>
      </c>
      <c r="D851" s="178">
        <f t="shared" si="53"/>
        <v>1</v>
      </c>
    </row>
    <row r="852" spans="1:4">
      <c r="A852" s="139" t="s">
        <v>1042</v>
      </c>
      <c r="B852" s="138">
        <v>0</v>
      </c>
      <c r="C852" s="178">
        <f t="shared" si="54"/>
        <v>0</v>
      </c>
      <c r="D852" s="178">
        <f t="shared" si="53"/>
        <v>2</v>
      </c>
    </row>
    <row r="853" spans="1:4">
      <c r="A853" s="139" t="s">
        <v>1043</v>
      </c>
      <c r="B853" s="138">
        <v>0</v>
      </c>
      <c r="C853" s="178">
        <f t="shared" si="54"/>
        <v>0</v>
      </c>
      <c r="D853" s="178">
        <f t="shared" si="53"/>
        <v>3</v>
      </c>
    </row>
    <row r="854" spans="1:4">
      <c r="A854" s="139" t="s">
        <v>1044</v>
      </c>
      <c r="B854" s="138">
        <v>0</v>
      </c>
      <c r="C854" s="178">
        <f t="shared" si="54"/>
        <v>0</v>
      </c>
      <c r="D854" s="178">
        <f t="shared" si="53"/>
        <v>4</v>
      </c>
    </row>
    <row r="855" spans="1:4">
      <c r="A855" s="139" t="s">
        <v>1045</v>
      </c>
      <c r="B855" s="138">
        <v>0</v>
      </c>
      <c r="C855" s="178">
        <f t="shared" si="54"/>
        <v>0</v>
      </c>
      <c r="D855" s="178">
        <f t="shared" si="53"/>
        <v>5</v>
      </c>
    </row>
    <row r="856" spans="1:4">
      <c r="A856" s="139" t="s">
        <v>1046</v>
      </c>
      <c r="B856" s="138">
        <v>0</v>
      </c>
      <c r="C856" s="178">
        <f t="shared" si="54"/>
        <v>0</v>
      </c>
      <c r="D856" s="178">
        <f t="shared" si="53"/>
        <v>6</v>
      </c>
    </row>
    <row r="857" spans="1:4">
      <c r="A857" s="139" t="s">
        <v>1047</v>
      </c>
      <c r="B857" s="138">
        <v>0</v>
      </c>
      <c r="C857" s="178">
        <f t="shared" si="54"/>
        <v>0</v>
      </c>
      <c r="D857" s="178">
        <f t="shared" si="53"/>
        <v>7</v>
      </c>
    </row>
    <row r="858" spans="1:4">
      <c r="A858" s="139" t="s">
        <v>1048</v>
      </c>
      <c r="B858" s="138">
        <v>0</v>
      </c>
      <c r="C858" s="178">
        <f t="shared" si="54"/>
        <v>69</v>
      </c>
      <c r="D858" s="178">
        <f t="shared" si="53"/>
        <v>8</v>
      </c>
    </row>
    <row r="859" spans="1:4">
      <c r="A859" s="139" t="s">
        <v>1049</v>
      </c>
      <c r="B859" s="138">
        <v>78.298500000000004</v>
      </c>
      <c r="C859" s="178">
        <f t="shared" si="54"/>
        <v>378</v>
      </c>
      <c r="D859" s="178">
        <f t="shared" si="53"/>
        <v>9</v>
      </c>
    </row>
    <row r="860" spans="1:4">
      <c r="A860" s="139" t="s">
        <v>1050</v>
      </c>
      <c r="B860" s="138">
        <v>78.298500000000004</v>
      </c>
      <c r="C860" s="178">
        <f t="shared" si="54"/>
        <v>503</v>
      </c>
      <c r="D860" s="178">
        <f t="shared" si="53"/>
        <v>10</v>
      </c>
    </row>
    <row r="861" spans="1:4">
      <c r="A861" s="139" t="s">
        <v>1051</v>
      </c>
      <c r="B861" s="138">
        <v>78.298500000000004</v>
      </c>
      <c r="C861" s="178">
        <f t="shared" si="54"/>
        <v>611</v>
      </c>
      <c r="D861" s="178">
        <f t="shared" si="53"/>
        <v>11</v>
      </c>
    </row>
    <row r="862" spans="1:4">
      <c r="A862" s="139" t="s">
        <v>1052</v>
      </c>
      <c r="B862" s="138">
        <v>78.298500000000004</v>
      </c>
      <c r="C862" s="178">
        <f t="shared" si="54"/>
        <v>707</v>
      </c>
      <c r="D862" s="178">
        <f t="shared" si="53"/>
        <v>12</v>
      </c>
    </row>
    <row r="863" spans="1:4">
      <c r="A863" s="139" t="s">
        <v>1053</v>
      </c>
      <c r="B863" s="138">
        <v>78.298500000000004</v>
      </c>
      <c r="C863" s="178">
        <f t="shared" si="54"/>
        <v>777</v>
      </c>
      <c r="D863" s="178">
        <f t="shared" si="53"/>
        <v>13</v>
      </c>
    </row>
    <row r="864" spans="1:4">
      <c r="A864" s="139" t="s">
        <v>1054</v>
      </c>
      <c r="B864" s="138">
        <v>78.298500000000004</v>
      </c>
      <c r="C864" s="178">
        <f t="shared" si="54"/>
        <v>828</v>
      </c>
      <c r="D864" s="178">
        <f t="shared" si="53"/>
        <v>14</v>
      </c>
    </row>
    <row r="865" spans="1:4">
      <c r="A865" s="139" t="s">
        <v>1055</v>
      </c>
      <c r="B865" s="138">
        <v>78.298500000000004</v>
      </c>
      <c r="C865" s="178">
        <f t="shared" si="54"/>
        <v>850</v>
      </c>
      <c r="D865" s="178">
        <f t="shared" si="53"/>
        <v>15</v>
      </c>
    </row>
    <row r="866" spans="1:4">
      <c r="A866" s="139" t="s">
        <v>1056</v>
      </c>
      <c r="B866" s="138">
        <v>78.298500000000004</v>
      </c>
      <c r="C866" s="178">
        <f t="shared" si="54"/>
        <v>837</v>
      </c>
      <c r="D866" s="178">
        <f t="shared" si="53"/>
        <v>16</v>
      </c>
    </row>
    <row r="867" spans="1:4">
      <c r="A867" s="139" t="s">
        <v>1057</v>
      </c>
      <c r="B867" s="138">
        <v>78.298500000000004</v>
      </c>
      <c r="C867" s="178">
        <f t="shared" si="54"/>
        <v>800</v>
      </c>
      <c r="D867" s="178">
        <f t="shared" si="53"/>
        <v>17</v>
      </c>
    </row>
    <row r="868" spans="1:4">
      <c r="A868" s="139" t="s">
        <v>1058</v>
      </c>
      <c r="B868" s="138">
        <v>78.298500000000004</v>
      </c>
      <c r="C868" s="178">
        <f t="shared" si="54"/>
        <v>739</v>
      </c>
      <c r="D868" s="178">
        <f t="shared" si="53"/>
        <v>18</v>
      </c>
    </row>
    <row r="869" spans="1:4">
      <c r="A869" s="139" t="s">
        <v>1059</v>
      </c>
      <c r="B869" s="138">
        <v>78.298500000000004</v>
      </c>
      <c r="C869" s="178">
        <f t="shared" si="54"/>
        <v>635</v>
      </c>
      <c r="D869" s="178">
        <f t="shared" si="53"/>
        <v>19</v>
      </c>
    </row>
    <row r="870" spans="1:4">
      <c r="A870" s="139" t="s">
        <v>1060</v>
      </c>
      <c r="B870" s="138">
        <v>78.298500000000004</v>
      </c>
      <c r="C870" s="178">
        <f t="shared" si="54"/>
        <v>452</v>
      </c>
      <c r="D870" s="178">
        <f t="shared" si="53"/>
        <v>20</v>
      </c>
    </row>
    <row r="871" spans="1:4">
      <c r="A871" s="139" t="s">
        <v>1061</v>
      </c>
      <c r="B871" s="138">
        <v>78.298500000000004</v>
      </c>
      <c r="C871" s="178">
        <f t="shared" si="54"/>
        <v>57</v>
      </c>
      <c r="D871" s="178">
        <f t="shared" si="53"/>
        <v>21</v>
      </c>
    </row>
    <row r="872" spans="1:4">
      <c r="A872" s="139" t="s">
        <v>1062</v>
      </c>
      <c r="B872" s="138">
        <v>78.298500000000004</v>
      </c>
      <c r="C872" s="178">
        <f t="shared" si="54"/>
        <v>0</v>
      </c>
      <c r="D872" s="178">
        <f t="shared" si="53"/>
        <v>22</v>
      </c>
    </row>
    <row r="873" spans="1:4">
      <c r="A873" s="139" t="s">
        <v>1063</v>
      </c>
      <c r="B873" s="138">
        <v>0</v>
      </c>
      <c r="C873" s="178">
        <f t="shared" si="54"/>
        <v>0</v>
      </c>
      <c r="D873" s="178">
        <f t="shared" si="53"/>
        <v>23</v>
      </c>
    </row>
    <row r="874" spans="1:4">
      <c r="A874" s="139" t="s">
        <v>1064</v>
      </c>
      <c r="B874" s="138">
        <v>0</v>
      </c>
      <c r="C874" s="178">
        <f t="shared" si="54"/>
        <v>0</v>
      </c>
      <c r="D874" s="178">
        <f t="shared" si="53"/>
        <v>24</v>
      </c>
    </row>
    <row r="875" spans="1:4">
      <c r="A875" s="139" t="s">
        <v>1065</v>
      </c>
      <c r="B875" s="138">
        <v>0</v>
      </c>
      <c r="C875" s="178">
        <f t="shared" si="54"/>
        <v>0</v>
      </c>
      <c r="D875" s="178">
        <f t="shared" si="53"/>
        <v>1</v>
      </c>
    </row>
    <row r="876" spans="1:4">
      <c r="A876" s="139" t="s">
        <v>1066</v>
      </c>
      <c r="B876" s="138">
        <v>0</v>
      </c>
      <c r="C876" s="178">
        <f t="shared" si="54"/>
        <v>0</v>
      </c>
      <c r="D876" s="178">
        <f t="shared" si="53"/>
        <v>2</v>
      </c>
    </row>
    <row r="877" spans="1:4">
      <c r="A877" s="139" t="s">
        <v>1067</v>
      </c>
      <c r="B877" s="138">
        <v>0</v>
      </c>
      <c r="C877" s="178">
        <f t="shared" si="54"/>
        <v>0</v>
      </c>
      <c r="D877" s="178">
        <f t="shared" si="53"/>
        <v>3</v>
      </c>
    </row>
    <row r="878" spans="1:4">
      <c r="A878" s="139" t="s">
        <v>1068</v>
      </c>
      <c r="B878" s="138">
        <v>0</v>
      </c>
      <c r="C878" s="178">
        <f t="shared" si="54"/>
        <v>0</v>
      </c>
      <c r="D878" s="178">
        <f t="shared" si="53"/>
        <v>4</v>
      </c>
    </row>
    <row r="879" spans="1:4">
      <c r="A879" s="139" t="s">
        <v>1069</v>
      </c>
      <c r="B879" s="138">
        <v>0</v>
      </c>
      <c r="C879" s="178">
        <f t="shared" si="54"/>
        <v>0</v>
      </c>
      <c r="D879" s="178">
        <f t="shared" si="53"/>
        <v>5</v>
      </c>
    </row>
    <row r="880" spans="1:4">
      <c r="A880" s="139" t="s">
        <v>1070</v>
      </c>
      <c r="B880" s="138">
        <v>0</v>
      </c>
      <c r="C880" s="178">
        <f t="shared" si="54"/>
        <v>0</v>
      </c>
      <c r="D880" s="178">
        <f t="shared" si="53"/>
        <v>6</v>
      </c>
    </row>
    <row r="881" spans="1:4">
      <c r="A881" s="139" t="s">
        <v>1071</v>
      </c>
      <c r="B881" s="138">
        <v>0</v>
      </c>
      <c r="C881" s="178">
        <f t="shared" si="54"/>
        <v>0</v>
      </c>
      <c r="D881" s="178">
        <f t="shared" si="53"/>
        <v>7</v>
      </c>
    </row>
    <row r="882" spans="1:4">
      <c r="A882" s="139" t="s">
        <v>1072</v>
      </c>
      <c r="B882" s="138">
        <v>0</v>
      </c>
      <c r="C882" s="178">
        <f t="shared" si="54"/>
        <v>69</v>
      </c>
      <c r="D882" s="178">
        <f t="shared" si="53"/>
        <v>8</v>
      </c>
    </row>
    <row r="883" spans="1:4">
      <c r="A883" s="139" t="s">
        <v>1073</v>
      </c>
      <c r="B883" s="138">
        <v>74.570000000000007</v>
      </c>
      <c r="C883" s="178">
        <f t="shared" si="54"/>
        <v>378</v>
      </c>
      <c r="D883" s="178">
        <f t="shared" si="53"/>
        <v>9</v>
      </c>
    </row>
    <row r="884" spans="1:4">
      <c r="A884" s="139" t="s">
        <v>1074</v>
      </c>
      <c r="B884" s="138">
        <v>74.570000000000007</v>
      </c>
      <c r="C884" s="178">
        <f t="shared" si="54"/>
        <v>503</v>
      </c>
      <c r="D884" s="178">
        <f t="shared" si="53"/>
        <v>10</v>
      </c>
    </row>
    <row r="885" spans="1:4">
      <c r="A885" s="139" t="s">
        <v>1075</v>
      </c>
      <c r="B885" s="138">
        <v>74.570000000000007</v>
      </c>
      <c r="C885" s="178">
        <f t="shared" si="54"/>
        <v>611</v>
      </c>
      <c r="D885" s="178">
        <f t="shared" si="53"/>
        <v>11</v>
      </c>
    </row>
    <row r="886" spans="1:4">
      <c r="A886" s="139" t="s">
        <v>1076</v>
      </c>
      <c r="B886" s="138">
        <v>74.570000000000007</v>
      </c>
      <c r="C886" s="178">
        <f t="shared" si="54"/>
        <v>707</v>
      </c>
      <c r="D886" s="178">
        <f t="shared" si="53"/>
        <v>12</v>
      </c>
    </row>
    <row r="887" spans="1:4">
      <c r="A887" s="139" t="s">
        <v>1077</v>
      </c>
      <c r="B887" s="138">
        <v>74.570000000000007</v>
      </c>
      <c r="C887" s="178">
        <f t="shared" si="54"/>
        <v>777</v>
      </c>
      <c r="D887" s="178">
        <f t="shared" si="53"/>
        <v>13</v>
      </c>
    </row>
    <row r="888" spans="1:4">
      <c r="A888" s="139" t="s">
        <v>1078</v>
      </c>
      <c r="B888" s="138">
        <v>74.570000000000007</v>
      </c>
      <c r="C888" s="178">
        <f t="shared" si="54"/>
        <v>828</v>
      </c>
      <c r="D888" s="178">
        <f t="shared" si="53"/>
        <v>14</v>
      </c>
    </row>
    <row r="889" spans="1:4">
      <c r="A889" s="139" t="s">
        <v>1079</v>
      </c>
      <c r="B889" s="138">
        <v>74.570000000000007</v>
      </c>
      <c r="C889" s="178">
        <f t="shared" si="54"/>
        <v>850</v>
      </c>
      <c r="D889" s="178">
        <f t="shared" si="53"/>
        <v>15</v>
      </c>
    </row>
    <row r="890" spans="1:4">
      <c r="A890" s="139" t="s">
        <v>1080</v>
      </c>
      <c r="B890" s="138">
        <v>74.570000000000007</v>
      </c>
      <c r="C890" s="178">
        <f t="shared" si="54"/>
        <v>837</v>
      </c>
      <c r="D890" s="178">
        <f t="shared" si="53"/>
        <v>16</v>
      </c>
    </row>
    <row r="891" spans="1:4">
      <c r="A891" s="139" t="s">
        <v>1081</v>
      </c>
      <c r="B891" s="138">
        <v>74.570000000000007</v>
      </c>
      <c r="C891" s="178">
        <f t="shared" si="54"/>
        <v>800</v>
      </c>
      <c r="D891" s="178">
        <f t="shared" si="53"/>
        <v>17</v>
      </c>
    </row>
    <row r="892" spans="1:4">
      <c r="A892" s="139" t="s">
        <v>1082</v>
      </c>
      <c r="B892" s="138">
        <v>74.570000000000007</v>
      </c>
      <c r="C892" s="178">
        <f t="shared" si="54"/>
        <v>739</v>
      </c>
      <c r="D892" s="178">
        <f t="shared" si="53"/>
        <v>18</v>
      </c>
    </row>
    <row r="893" spans="1:4">
      <c r="A893" s="139" t="s">
        <v>1083</v>
      </c>
      <c r="B893" s="138">
        <v>14.914000000000001</v>
      </c>
      <c r="C893" s="178">
        <f t="shared" si="54"/>
        <v>635</v>
      </c>
      <c r="D893" s="178">
        <f t="shared" si="53"/>
        <v>19</v>
      </c>
    </row>
    <row r="894" spans="1:4">
      <c r="A894" s="139" t="s">
        <v>1084</v>
      </c>
      <c r="B894" s="138">
        <v>14.914000000000001</v>
      </c>
      <c r="C894" s="178">
        <f t="shared" si="54"/>
        <v>452</v>
      </c>
      <c r="D894" s="178">
        <f t="shared" si="53"/>
        <v>20</v>
      </c>
    </row>
    <row r="895" spans="1:4">
      <c r="A895" s="139" t="s">
        <v>1085</v>
      </c>
      <c r="B895" s="138">
        <v>0</v>
      </c>
      <c r="C895" s="178">
        <f t="shared" si="54"/>
        <v>57</v>
      </c>
      <c r="D895" s="178">
        <f t="shared" si="53"/>
        <v>21</v>
      </c>
    </row>
    <row r="896" spans="1:4">
      <c r="A896" s="139" t="s">
        <v>1086</v>
      </c>
      <c r="B896" s="138">
        <v>0</v>
      </c>
      <c r="C896" s="178">
        <f t="shared" si="54"/>
        <v>0</v>
      </c>
      <c r="D896" s="178">
        <f t="shared" si="53"/>
        <v>22</v>
      </c>
    </row>
    <row r="897" spans="1:4">
      <c r="A897" s="139" t="s">
        <v>1087</v>
      </c>
      <c r="B897" s="138">
        <v>0</v>
      </c>
      <c r="C897" s="178">
        <f t="shared" si="54"/>
        <v>0</v>
      </c>
      <c r="D897" s="178">
        <f t="shared" si="53"/>
        <v>23</v>
      </c>
    </row>
    <row r="898" spans="1:4">
      <c r="A898" s="139" t="s">
        <v>1088</v>
      </c>
      <c r="B898" s="138">
        <v>0</v>
      </c>
      <c r="C898" s="178">
        <f t="shared" si="54"/>
        <v>0</v>
      </c>
      <c r="D898" s="178">
        <f t="shared" si="53"/>
        <v>24</v>
      </c>
    </row>
    <row r="899" spans="1:4">
      <c r="A899" s="139" t="s">
        <v>1089</v>
      </c>
      <c r="B899" s="138">
        <v>0</v>
      </c>
      <c r="C899" s="178">
        <f t="shared" si="54"/>
        <v>0</v>
      </c>
      <c r="D899" s="178">
        <f t="shared" si="53"/>
        <v>1</v>
      </c>
    </row>
    <row r="900" spans="1:4">
      <c r="A900" s="139" t="s">
        <v>1090</v>
      </c>
      <c r="B900" s="138">
        <v>0</v>
      </c>
      <c r="C900" s="178">
        <f t="shared" si="54"/>
        <v>0</v>
      </c>
      <c r="D900" s="178">
        <f t="shared" si="53"/>
        <v>2</v>
      </c>
    </row>
    <row r="901" spans="1:4">
      <c r="A901" s="139" t="s">
        <v>1091</v>
      </c>
      <c r="B901" s="138">
        <v>0</v>
      </c>
      <c r="C901" s="178">
        <f t="shared" si="54"/>
        <v>0</v>
      </c>
      <c r="D901" s="178">
        <f t="shared" si="53"/>
        <v>3</v>
      </c>
    </row>
    <row r="902" spans="1:4">
      <c r="A902" s="139" t="s">
        <v>1092</v>
      </c>
      <c r="B902" s="138">
        <v>0</v>
      </c>
      <c r="C902" s="178">
        <f t="shared" si="54"/>
        <v>0</v>
      </c>
      <c r="D902" s="178">
        <f t="shared" si="53"/>
        <v>4</v>
      </c>
    </row>
    <row r="903" spans="1:4">
      <c r="A903" s="139" t="s">
        <v>1093</v>
      </c>
      <c r="B903" s="138">
        <v>0</v>
      </c>
      <c r="C903" s="178">
        <f t="shared" si="54"/>
        <v>0</v>
      </c>
      <c r="D903" s="178">
        <f t="shared" si="53"/>
        <v>5</v>
      </c>
    </row>
    <row r="904" spans="1:4">
      <c r="A904" s="139" t="s">
        <v>1094</v>
      </c>
      <c r="B904" s="138">
        <v>0</v>
      </c>
      <c r="C904" s="178">
        <f t="shared" si="54"/>
        <v>0</v>
      </c>
      <c r="D904" s="178">
        <f t="shared" si="53"/>
        <v>6</v>
      </c>
    </row>
    <row r="905" spans="1:4">
      <c r="A905" s="139" t="s">
        <v>1095</v>
      </c>
      <c r="B905" s="138">
        <v>0</v>
      </c>
      <c r="C905" s="178">
        <f t="shared" si="54"/>
        <v>0</v>
      </c>
      <c r="D905" s="178">
        <f t="shared" si="53"/>
        <v>7</v>
      </c>
    </row>
    <row r="906" spans="1:4">
      <c r="A906" s="139" t="s">
        <v>1096</v>
      </c>
      <c r="B906" s="138">
        <v>0</v>
      </c>
      <c r="C906" s="178">
        <f t="shared" si="54"/>
        <v>69</v>
      </c>
      <c r="D906" s="178">
        <f t="shared" si="53"/>
        <v>8</v>
      </c>
    </row>
    <row r="907" spans="1:4">
      <c r="A907" s="139" t="s">
        <v>1097</v>
      </c>
      <c r="B907" s="138">
        <v>74.570000000000007</v>
      </c>
      <c r="C907" s="178">
        <f t="shared" si="54"/>
        <v>378</v>
      </c>
      <c r="D907" s="178">
        <f t="shared" ref="D907:D970" si="55">D883</f>
        <v>9</v>
      </c>
    </row>
    <row r="908" spans="1:4">
      <c r="A908" s="139" t="s">
        <v>1098</v>
      </c>
      <c r="B908" s="138">
        <v>74.570000000000007</v>
      </c>
      <c r="C908" s="178">
        <f t="shared" ref="C908:C971" si="56">_xlfn.XLOOKUP(D908,$N$5:$N$28,$C$5:$C$28)</f>
        <v>503</v>
      </c>
      <c r="D908" s="178">
        <f t="shared" si="55"/>
        <v>10</v>
      </c>
    </row>
    <row r="909" spans="1:4">
      <c r="A909" s="139" t="s">
        <v>1099</v>
      </c>
      <c r="B909" s="138">
        <v>74.570000000000007</v>
      </c>
      <c r="C909" s="178">
        <f t="shared" si="56"/>
        <v>611</v>
      </c>
      <c r="D909" s="178">
        <f t="shared" si="55"/>
        <v>11</v>
      </c>
    </row>
    <row r="910" spans="1:4">
      <c r="A910" s="139" t="s">
        <v>1100</v>
      </c>
      <c r="B910" s="138">
        <v>74.570000000000007</v>
      </c>
      <c r="C910" s="178">
        <f t="shared" si="56"/>
        <v>707</v>
      </c>
      <c r="D910" s="178">
        <f t="shared" si="55"/>
        <v>12</v>
      </c>
    </row>
    <row r="911" spans="1:4">
      <c r="A911" s="139" t="s">
        <v>1101</v>
      </c>
      <c r="B911" s="138">
        <v>74.570000000000007</v>
      </c>
      <c r="C911" s="178">
        <f t="shared" si="56"/>
        <v>777</v>
      </c>
      <c r="D911" s="178">
        <f t="shared" si="55"/>
        <v>13</v>
      </c>
    </row>
    <row r="912" spans="1:4">
      <c r="A912" s="139" t="s">
        <v>1102</v>
      </c>
      <c r="B912" s="138">
        <v>74.570000000000007</v>
      </c>
      <c r="C912" s="178">
        <f t="shared" si="56"/>
        <v>828</v>
      </c>
      <c r="D912" s="178">
        <f t="shared" si="55"/>
        <v>14</v>
      </c>
    </row>
    <row r="913" spans="1:4">
      <c r="A913" s="139" t="s">
        <v>1103</v>
      </c>
      <c r="B913" s="138">
        <v>74.570000000000007</v>
      </c>
      <c r="C913" s="178">
        <f t="shared" si="56"/>
        <v>850</v>
      </c>
      <c r="D913" s="178">
        <f t="shared" si="55"/>
        <v>15</v>
      </c>
    </row>
    <row r="914" spans="1:4">
      <c r="A914" s="139" t="s">
        <v>1104</v>
      </c>
      <c r="B914" s="138">
        <v>74.570000000000007</v>
      </c>
      <c r="C914" s="178">
        <f t="shared" si="56"/>
        <v>837</v>
      </c>
      <c r="D914" s="178">
        <f t="shared" si="55"/>
        <v>16</v>
      </c>
    </row>
    <row r="915" spans="1:4">
      <c r="A915" s="139" t="s">
        <v>1105</v>
      </c>
      <c r="B915" s="138">
        <v>74.570000000000007</v>
      </c>
      <c r="C915" s="178">
        <f t="shared" si="56"/>
        <v>800</v>
      </c>
      <c r="D915" s="178">
        <f t="shared" si="55"/>
        <v>17</v>
      </c>
    </row>
    <row r="916" spans="1:4">
      <c r="A916" s="139" t="s">
        <v>1106</v>
      </c>
      <c r="B916" s="138">
        <v>74.570000000000007</v>
      </c>
      <c r="C916" s="178">
        <f t="shared" si="56"/>
        <v>739</v>
      </c>
      <c r="D916" s="178">
        <f t="shared" si="55"/>
        <v>18</v>
      </c>
    </row>
    <row r="917" spans="1:4">
      <c r="A917" s="139" t="s">
        <v>1107</v>
      </c>
      <c r="B917" s="138">
        <v>37.285000000000004</v>
      </c>
      <c r="C917" s="178">
        <f t="shared" si="56"/>
        <v>635</v>
      </c>
      <c r="D917" s="178">
        <f t="shared" si="55"/>
        <v>19</v>
      </c>
    </row>
    <row r="918" spans="1:4">
      <c r="A918" s="139" t="s">
        <v>1108</v>
      </c>
      <c r="B918" s="138">
        <v>37.285000000000004</v>
      </c>
      <c r="C918" s="178">
        <f t="shared" si="56"/>
        <v>452</v>
      </c>
      <c r="D918" s="178">
        <f t="shared" si="55"/>
        <v>20</v>
      </c>
    </row>
    <row r="919" spans="1:4">
      <c r="A919" s="139" t="s">
        <v>1109</v>
      </c>
      <c r="B919" s="138">
        <v>22.371000000000002</v>
      </c>
      <c r="C919" s="178">
        <f t="shared" si="56"/>
        <v>57</v>
      </c>
      <c r="D919" s="178">
        <f t="shared" si="55"/>
        <v>21</v>
      </c>
    </row>
    <row r="920" spans="1:4">
      <c r="A920" s="139" t="s">
        <v>1110</v>
      </c>
      <c r="B920" s="138">
        <v>22.371000000000002</v>
      </c>
      <c r="C920" s="178">
        <f t="shared" si="56"/>
        <v>0</v>
      </c>
      <c r="D920" s="178">
        <f t="shared" si="55"/>
        <v>22</v>
      </c>
    </row>
    <row r="921" spans="1:4">
      <c r="A921" s="139" t="s">
        <v>1111</v>
      </c>
      <c r="B921" s="138">
        <v>22.371000000000002</v>
      </c>
      <c r="C921" s="178">
        <f t="shared" si="56"/>
        <v>0</v>
      </c>
      <c r="D921" s="178">
        <f t="shared" si="55"/>
        <v>23</v>
      </c>
    </row>
    <row r="922" spans="1:4">
      <c r="A922" s="139" t="s">
        <v>1112</v>
      </c>
      <c r="B922" s="138">
        <v>22.371000000000002</v>
      </c>
      <c r="C922" s="178">
        <f t="shared" si="56"/>
        <v>0</v>
      </c>
      <c r="D922" s="178">
        <f t="shared" si="55"/>
        <v>24</v>
      </c>
    </row>
    <row r="923" spans="1:4">
      <c r="A923" s="139" t="s">
        <v>1113</v>
      </c>
      <c r="B923" s="138">
        <v>0</v>
      </c>
      <c r="C923" s="178">
        <f t="shared" si="56"/>
        <v>0</v>
      </c>
      <c r="D923" s="178">
        <f t="shared" si="55"/>
        <v>1</v>
      </c>
    </row>
    <row r="924" spans="1:4">
      <c r="A924" s="139" t="s">
        <v>1114</v>
      </c>
      <c r="B924" s="138">
        <v>0</v>
      </c>
      <c r="C924" s="178">
        <f t="shared" si="56"/>
        <v>0</v>
      </c>
      <c r="D924" s="178">
        <f t="shared" si="55"/>
        <v>2</v>
      </c>
    </row>
    <row r="925" spans="1:4">
      <c r="A925" s="139" t="s">
        <v>1115</v>
      </c>
      <c r="B925" s="138">
        <v>0</v>
      </c>
      <c r="C925" s="178">
        <f t="shared" si="56"/>
        <v>0</v>
      </c>
      <c r="D925" s="178">
        <f t="shared" si="55"/>
        <v>3</v>
      </c>
    </row>
    <row r="926" spans="1:4">
      <c r="A926" s="139" t="s">
        <v>1116</v>
      </c>
      <c r="B926" s="138">
        <v>0</v>
      </c>
      <c r="C926" s="178">
        <f t="shared" si="56"/>
        <v>0</v>
      </c>
      <c r="D926" s="178">
        <f t="shared" si="55"/>
        <v>4</v>
      </c>
    </row>
    <row r="927" spans="1:4">
      <c r="A927" s="139" t="s">
        <v>1117</v>
      </c>
      <c r="B927" s="138">
        <v>0</v>
      </c>
      <c r="C927" s="178">
        <f t="shared" si="56"/>
        <v>0</v>
      </c>
      <c r="D927" s="178">
        <f t="shared" si="55"/>
        <v>5</v>
      </c>
    </row>
    <row r="928" spans="1:4">
      <c r="A928" s="139" t="s">
        <v>1118</v>
      </c>
      <c r="B928" s="138">
        <v>0</v>
      </c>
      <c r="C928" s="178">
        <f t="shared" si="56"/>
        <v>0</v>
      </c>
      <c r="D928" s="178">
        <f t="shared" si="55"/>
        <v>6</v>
      </c>
    </row>
    <row r="929" spans="1:4">
      <c r="A929" s="139" t="s">
        <v>1119</v>
      </c>
      <c r="B929" s="138">
        <v>0</v>
      </c>
      <c r="C929" s="178">
        <f t="shared" si="56"/>
        <v>0</v>
      </c>
      <c r="D929" s="178">
        <f t="shared" si="55"/>
        <v>7</v>
      </c>
    </row>
    <row r="930" spans="1:4">
      <c r="A930" s="139" t="s">
        <v>1120</v>
      </c>
      <c r="B930" s="138">
        <v>0</v>
      </c>
      <c r="C930" s="178">
        <f t="shared" si="56"/>
        <v>69</v>
      </c>
      <c r="D930" s="178">
        <f t="shared" si="55"/>
        <v>8</v>
      </c>
    </row>
    <row r="931" spans="1:4">
      <c r="A931" s="139" t="s">
        <v>1121</v>
      </c>
      <c r="B931" s="138">
        <v>63.384500000000003</v>
      </c>
      <c r="C931" s="178">
        <f t="shared" si="56"/>
        <v>378</v>
      </c>
      <c r="D931" s="178">
        <f t="shared" si="55"/>
        <v>9</v>
      </c>
    </row>
    <row r="932" spans="1:4">
      <c r="A932" s="139" t="s">
        <v>1122</v>
      </c>
      <c r="B932" s="138">
        <v>63.384500000000003</v>
      </c>
      <c r="C932" s="178">
        <f t="shared" si="56"/>
        <v>503</v>
      </c>
      <c r="D932" s="178">
        <f t="shared" si="55"/>
        <v>10</v>
      </c>
    </row>
    <row r="933" spans="1:4">
      <c r="A933" s="139" t="s">
        <v>1123</v>
      </c>
      <c r="B933" s="138">
        <v>63.384500000000003</v>
      </c>
      <c r="C933" s="178">
        <f t="shared" si="56"/>
        <v>611</v>
      </c>
      <c r="D933" s="178">
        <f t="shared" si="55"/>
        <v>11</v>
      </c>
    </row>
    <row r="934" spans="1:4">
      <c r="A934" s="139" t="s">
        <v>1124</v>
      </c>
      <c r="B934" s="138">
        <v>63.384500000000003</v>
      </c>
      <c r="C934" s="178">
        <f t="shared" si="56"/>
        <v>707</v>
      </c>
      <c r="D934" s="178">
        <f t="shared" si="55"/>
        <v>12</v>
      </c>
    </row>
    <row r="935" spans="1:4">
      <c r="A935" s="139" t="s">
        <v>1125</v>
      </c>
      <c r="B935" s="138">
        <v>63.384500000000003</v>
      </c>
      <c r="C935" s="178">
        <f t="shared" si="56"/>
        <v>777</v>
      </c>
      <c r="D935" s="178">
        <f t="shared" si="55"/>
        <v>13</v>
      </c>
    </row>
    <row r="936" spans="1:4">
      <c r="A936" s="139" t="s">
        <v>1126</v>
      </c>
      <c r="B936" s="138">
        <v>63.384500000000003</v>
      </c>
      <c r="C936" s="178">
        <f t="shared" si="56"/>
        <v>828</v>
      </c>
      <c r="D936" s="178">
        <f t="shared" si="55"/>
        <v>14</v>
      </c>
    </row>
    <row r="937" spans="1:4">
      <c r="A937" s="139" t="s">
        <v>1127</v>
      </c>
      <c r="B937" s="138">
        <v>63.384500000000003</v>
      </c>
      <c r="C937" s="178">
        <f t="shared" si="56"/>
        <v>850</v>
      </c>
      <c r="D937" s="178">
        <f t="shared" si="55"/>
        <v>15</v>
      </c>
    </row>
    <row r="938" spans="1:4">
      <c r="A938" s="139" t="s">
        <v>1128</v>
      </c>
      <c r="B938" s="138">
        <v>63.384500000000003</v>
      </c>
      <c r="C938" s="178">
        <f t="shared" si="56"/>
        <v>837</v>
      </c>
      <c r="D938" s="178">
        <f t="shared" si="55"/>
        <v>16</v>
      </c>
    </row>
    <row r="939" spans="1:4">
      <c r="A939" s="139" t="s">
        <v>1129</v>
      </c>
      <c r="B939" s="138">
        <v>63.384500000000003</v>
      </c>
      <c r="C939" s="178">
        <f t="shared" si="56"/>
        <v>800</v>
      </c>
      <c r="D939" s="178">
        <f t="shared" si="55"/>
        <v>17</v>
      </c>
    </row>
    <row r="940" spans="1:4">
      <c r="A940" s="139" t="s">
        <v>1130</v>
      </c>
      <c r="B940" s="138">
        <v>63.384500000000003</v>
      </c>
      <c r="C940" s="178">
        <f t="shared" si="56"/>
        <v>739</v>
      </c>
      <c r="D940" s="178">
        <f t="shared" si="55"/>
        <v>18</v>
      </c>
    </row>
    <row r="941" spans="1:4">
      <c r="A941" s="139" t="s">
        <v>1131</v>
      </c>
      <c r="B941" s="138">
        <v>44.742000000000004</v>
      </c>
      <c r="C941" s="178">
        <f t="shared" si="56"/>
        <v>635</v>
      </c>
      <c r="D941" s="178">
        <f t="shared" si="55"/>
        <v>19</v>
      </c>
    </row>
    <row r="942" spans="1:4">
      <c r="A942" s="139" t="s">
        <v>1132</v>
      </c>
      <c r="B942" s="138">
        <v>44.742000000000004</v>
      </c>
      <c r="C942" s="178">
        <f t="shared" si="56"/>
        <v>452</v>
      </c>
      <c r="D942" s="178">
        <f t="shared" si="55"/>
        <v>20</v>
      </c>
    </row>
    <row r="943" spans="1:4">
      <c r="A943" s="139" t="s">
        <v>1133</v>
      </c>
      <c r="B943" s="138">
        <v>22.371000000000002</v>
      </c>
      <c r="C943" s="178">
        <f t="shared" si="56"/>
        <v>57</v>
      </c>
      <c r="D943" s="178">
        <f t="shared" si="55"/>
        <v>21</v>
      </c>
    </row>
    <row r="944" spans="1:4">
      <c r="A944" s="139" t="s">
        <v>1134</v>
      </c>
      <c r="B944" s="138">
        <v>22.371000000000002</v>
      </c>
      <c r="C944" s="178">
        <f t="shared" si="56"/>
        <v>0</v>
      </c>
      <c r="D944" s="178">
        <f t="shared" si="55"/>
        <v>22</v>
      </c>
    </row>
    <row r="945" spans="1:4">
      <c r="A945" s="139" t="s">
        <v>1135</v>
      </c>
      <c r="B945" s="138">
        <v>0</v>
      </c>
      <c r="C945" s="178">
        <f t="shared" si="56"/>
        <v>0</v>
      </c>
      <c r="D945" s="178">
        <f t="shared" si="55"/>
        <v>23</v>
      </c>
    </row>
    <row r="946" spans="1:4">
      <c r="A946" s="139" t="s">
        <v>1136</v>
      </c>
      <c r="B946" s="138">
        <v>0</v>
      </c>
      <c r="C946" s="178">
        <f t="shared" si="56"/>
        <v>0</v>
      </c>
      <c r="D946" s="178">
        <f t="shared" si="55"/>
        <v>24</v>
      </c>
    </row>
    <row r="947" spans="1:4">
      <c r="A947" s="139" t="s">
        <v>1137</v>
      </c>
      <c r="B947" s="138">
        <v>0</v>
      </c>
      <c r="C947" s="178">
        <f t="shared" si="56"/>
        <v>0</v>
      </c>
      <c r="D947" s="178">
        <f t="shared" si="55"/>
        <v>1</v>
      </c>
    </row>
    <row r="948" spans="1:4">
      <c r="A948" s="139" t="s">
        <v>1138</v>
      </c>
      <c r="B948" s="138">
        <v>0</v>
      </c>
      <c r="C948" s="178">
        <f t="shared" si="56"/>
        <v>0</v>
      </c>
      <c r="D948" s="178">
        <f t="shared" si="55"/>
        <v>2</v>
      </c>
    </row>
    <row r="949" spans="1:4">
      <c r="A949" s="139" t="s">
        <v>1139</v>
      </c>
      <c r="B949" s="138">
        <v>0</v>
      </c>
      <c r="C949" s="178">
        <f t="shared" si="56"/>
        <v>0</v>
      </c>
      <c r="D949" s="178">
        <f t="shared" si="55"/>
        <v>3</v>
      </c>
    </row>
    <row r="950" spans="1:4">
      <c r="A950" s="139" t="s">
        <v>1140</v>
      </c>
      <c r="B950" s="138">
        <v>0</v>
      </c>
      <c r="C950" s="178">
        <f t="shared" si="56"/>
        <v>0</v>
      </c>
      <c r="D950" s="178">
        <f t="shared" si="55"/>
        <v>4</v>
      </c>
    </row>
    <row r="951" spans="1:4">
      <c r="A951" s="139" t="s">
        <v>1141</v>
      </c>
      <c r="B951" s="138">
        <v>0</v>
      </c>
      <c r="C951" s="178">
        <f t="shared" si="56"/>
        <v>0</v>
      </c>
      <c r="D951" s="178">
        <f t="shared" si="55"/>
        <v>5</v>
      </c>
    </row>
    <row r="952" spans="1:4">
      <c r="A952" s="139" t="s">
        <v>1142</v>
      </c>
      <c r="B952" s="138">
        <v>0</v>
      </c>
      <c r="C952" s="178">
        <f t="shared" si="56"/>
        <v>0</v>
      </c>
      <c r="D952" s="178">
        <f t="shared" si="55"/>
        <v>6</v>
      </c>
    </row>
    <row r="953" spans="1:4">
      <c r="A953" s="139" t="s">
        <v>1143</v>
      </c>
      <c r="B953" s="138">
        <v>0</v>
      </c>
      <c r="C953" s="178">
        <f t="shared" si="56"/>
        <v>0</v>
      </c>
      <c r="D953" s="178">
        <f t="shared" si="55"/>
        <v>7</v>
      </c>
    </row>
    <row r="954" spans="1:4">
      <c r="A954" s="139" t="s">
        <v>1144</v>
      </c>
      <c r="B954" s="138">
        <v>0</v>
      </c>
      <c r="C954" s="178">
        <f t="shared" si="56"/>
        <v>69</v>
      </c>
      <c r="D954" s="178">
        <f t="shared" si="55"/>
        <v>8</v>
      </c>
    </row>
    <row r="955" spans="1:4">
      <c r="A955" s="139" t="s">
        <v>1145</v>
      </c>
      <c r="B955" s="138">
        <v>85.755499999999998</v>
      </c>
      <c r="C955" s="178">
        <f t="shared" si="56"/>
        <v>378</v>
      </c>
      <c r="D955" s="178">
        <f t="shared" si="55"/>
        <v>9</v>
      </c>
    </row>
    <row r="956" spans="1:4">
      <c r="A956" s="139" t="s">
        <v>1146</v>
      </c>
      <c r="B956" s="138">
        <v>85.755499999999998</v>
      </c>
      <c r="C956" s="178">
        <f t="shared" si="56"/>
        <v>503</v>
      </c>
      <c r="D956" s="178">
        <f t="shared" si="55"/>
        <v>10</v>
      </c>
    </row>
    <row r="957" spans="1:4">
      <c r="A957" s="139" t="s">
        <v>1147</v>
      </c>
      <c r="B957" s="138">
        <v>85.755499999999998</v>
      </c>
      <c r="C957" s="178">
        <f t="shared" si="56"/>
        <v>611</v>
      </c>
      <c r="D957" s="178">
        <f t="shared" si="55"/>
        <v>11</v>
      </c>
    </row>
    <row r="958" spans="1:4">
      <c r="A958" s="139" t="s">
        <v>1148</v>
      </c>
      <c r="B958" s="138">
        <v>85.755499999999998</v>
      </c>
      <c r="C958" s="178">
        <f t="shared" si="56"/>
        <v>707</v>
      </c>
      <c r="D958" s="178">
        <f t="shared" si="55"/>
        <v>12</v>
      </c>
    </row>
    <row r="959" spans="1:4">
      <c r="A959" s="139" t="s">
        <v>1149</v>
      </c>
      <c r="B959" s="138">
        <v>85.755499999999998</v>
      </c>
      <c r="C959" s="178">
        <f t="shared" si="56"/>
        <v>777</v>
      </c>
      <c r="D959" s="178">
        <f t="shared" si="55"/>
        <v>13</v>
      </c>
    </row>
    <row r="960" spans="1:4">
      <c r="A960" s="139" t="s">
        <v>1150</v>
      </c>
      <c r="B960" s="138">
        <v>85.755499999999998</v>
      </c>
      <c r="C960" s="178">
        <f t="shared" si="56"/>
        <v>828</v>
      </c>
      <c r="D960" s="178">
        <f t="shared" si="55"/>
        <v>14</v>
      </c>
    </row>
    <row r="961" spans="1:4">
      <c r="A961" s="139" t="s">
        <v>1151</v>
      </c>
      <c r="B961" s="138">
        <v>85.755499999999998</v>
      </c>
      <c r="C961" s="178">
        <f t="shared" si="56"/>
        <v>850</v>
      </c>
      <c r="D961" s="178">
        <f t="shared" si="55"/>
        <v>15</v>
      </c>
    </row>
    <row r="962" spans="1:4">
      <c r="A962" s="139" t="s">
        <v>1152</v>
      </c>
      <c r="B962" s="138">
        <v>85.755499999999998</v>
      </c>
      <c r="C962" s="178">
        <f t="shared" si="56"/>
        <v>837</v>
      </c>
      <c r="D962" s="178">
        <f t="shared" si="55"/>
        <v>16</v>
      </c>
    </row>
    <row r="963" spans="1:4">
      <c r="A963" s="139" t="s">
        <v>1153</v>
      </c>
      <c r="B963" s="138">
        <v>85.755499999999998</v>
      </c>
      <c r="C963" s="178">
        <f t="shared" si="56"/>
        <v>800</v>
      </c>
      <c r="D963" s="178">
        <f t="shared" si="55"/>
        <v>17</v>
      </c>
    </row>
    <row r="964" spans="1:4">
      <c r="A964" s="139" t="s">
        <v>1154</v>
      </c>
      <c r="B964" s="138">
        <v>85.755499999999998</v>
      </c>
      <c r="C964" s="178">
        <f t="shared" si="56"/>
        <v>739</v>
      </c>
      <c r="D964" s="178">
        <f t="shared" si="55"/>
        <v>18</v>
      </c>
    </row>
    <row r="965" spans="1:4">
      <c r="A965" s="139" t="s">
        <v>1155</v>
      </c>
      <c r="B965" s="138">
        <v>44.742000000000004</v>
      </c>
      <c r="C965" s="178">
        <f t="shared" si="56"/>
        <v>635</v>
      </c>
      <c r="D965" s="178">
        <f t="shared" si="55"/>
        <v>19</v>
      </c>
    </row>
    <row r="966" spans="1:4">
      <c r="A966" s="139" t="s">
        <v>1156</v>
      </c>
      <c r="B966" s="138">
        <v>44.742000000000004</v>
      </c>
      <c r="C966" s="178">
        <f t="shared" si="56"/>
        <v>452</v>
      </c>
      <c r="D966" s="178">
        <f t="shared" si="55"/>
        <v>20</v>
      </c>
    </row>
    <row r="967" spans="1:4">
      <c r="A967" s="139" t="s">
        <v>1157</v>
      </c>
      <c r="B967" s="138">
        <v>0</v>
      </c>
      <c r="C967" s="178">
        <f t="shared" si="56"/>
        <v>57</v>
      </c>
      <c r="D967" s="178">
        <f t="shared" si="55"/>
        <v>21</v>
      </c>
    </row>
    <row r="968" spans="1:4">
      <c r="A968" s="139" t="s">
        <v>1158</v>
      </c>
      <c r="B968" s="138">
        <v>0</v>
      </c>
      <c r="C968" s="178">
        <f t="shared" si="56"/>
        <v>0</v>
      </c>
      <c r="D968" s="178">
        <f t="shared" si="55"/>
        <v>22</v>
      </c>
    </row>
    <row r="969" spans="1:4">
      <c r="A969" s="139" t="s">
        <v>1159</v>
      </c>
      <c r="B969" s="138">
        <v>0</v>
      </c>
      <c r="C969" s="178">
        <f t="shared" si="56"/>
        <v>0</v>
      </c>
      <c r="D969" s="178">
        <f t="shared" si="55"/>
        <v>23</v>
      </c>
    </row>
    <row r="970" spans="1:4">
      <c r="A970" s="139" t="s">
        <v>1160</v>
      </c>
      <c r="B970" s="138">
        <v>0</v>
      </c>
      <c r="C970" s="178">
        <f t="shared" si="56"/>
        <v>0</v>
      </c>
      <c r="D970" s="178">
        <f t="shared" si="55"/>
        <v>24</v>
      </c>
    </row>
    <row r="971" spans="1:4">
      <c r="A971" s="139" t="s">
        <v>1161</v>
      </c>
      <c r="B971" s="138">
        <v>0</v>
      </c>
      <c r="C971" s="178">
        <f t="shared" si="56"/>
        <v>0</v>
      </c>
      <c r="D971" s="178">
        <f t="shared" ref="D971:D1034" si="57">D947</f>
        <v>1</v>
      </c>
    </row>
    <row r="972" spans="1:4">
      <c r="A972" s="139" t="s">
        <v>1162</v>
      </c>
      <c r="B972" s="138">
        <v>0</v>
      </c>
      <c r="C972" s="178">
        <f t="shared" ref="C972:C1035" si="58">_xlfn.XLOOKUP(D972,$N$5:$N$28,$C$5:$C$28)</f>
        <v>0</v>
      </c>
      <c r="D972" s="178">
        <f t="shared" si="57"/>
        <v>2</v>
      </c>
    </row>
    <row r="973" spans="1:4">
      <c r="A973" s="139" t="s">
        <v>1163</v>
      </c>
      <c r="B973" s="138">
        <v>0</v>
      </c>
      <c r="C973" s="178">
        <f t="shared" si="58"/>
        <v>0</v>
      </c>
      <c r="D973" s="178">
        <f t="shared" si="57"/>
        <v>3</v>
      </c>
    </row>
    <row r="974" spans="1:4">
      <c r="A974" s="139" t="s">
        <v>1164</v>
      </c>
      <c r="B974" s="138">
        <v>0</v>
      </c>
      <c r="C974" s="178">
        <f t="shared" si="58"/>
        <v>0</v>
      </c>
      <c r="D974" s="178">
        <f t="shared" si="57"/>
        <v>4</v>
      </c>
    </row>
    <row r="975" spans="1:4">
      <c r="A975" s="139" t="s">
        <v>1165</v>
      </c>
      <c r="B975" s="138">
        <v>0</v>
      </c>
      <c r="C975" s="178">
        <f t="shared" si="58"/>
        <v>0</v>
      </c>
      <c r="D975" s="178">
        <f t="shared" si="57"/>
        <v>5</v>
      </c>
    </row>
    <row r="976" spans="1:4">
      <c r="A976" s="139" t="s">
        <v>1166</v>
      </c>
      <c r="B976" s="138">
        <v>0</v>
      </c>
      <c r="C976" s="178">
        <f t="shared" si="58"/>
        <v>0</v>
      </c>
      <c r="D976" s="178">
        <f t="shared" si="57"/>
        <v>6</v>
      </c>
    </row>
    <row r="977" spans="1:4">
      <c r="A977" s="139" t="s">
        <v>1167</v>
      </c>
      <c r="B977" s="138">
        <v>0</v>
      </c>
      <c r="C977" s="178">
        <f t="shared" si="58"/>
        <v>0</v>
      </c>
      <c r="D977" s="178">
        <f t="shared" si="57"/>
        <v>7</v>
      </c>
    </row>
    <row r="978" spans="1:4">
      <c r="A978" s="139" t="s">
        <v>1168</v>
      </c>
      <c r="B978" s="138">
        <v>0</v>
      </c>
      <c r="C978" s="178">
        <f t="shared" si="58"/>
        <v>69</v>
      </c>
      <c r="D978" s="178">
        <f t="shared" si="57"/>
        <v>8</v>
      </c>
    </row>
    <row r="979" spans="1:4">
      <c r="A979" s="139" t="s">
        <v>1169</v>
      </c>
      <c r="B979" s="138">
        <v>82.027000000000001</v>
      </c>
      <c r="C979" s="178">
        <f t="shared" si="58"/>
        <v>378</v>
      </c>
      <c r="D979" s="178">
        <f t="shared" si="57"/>
        <v>9</v>
      </c>
    </row>
    <row r="980" spans="1:4">
      <c r="A980" s="139" t="s">
        <v>1170</v>
      </c>
      <c r="B980" s="138">
        <v>82.027000000000001</v>
      </c>
      <c r="C980" s="178">
        <f t="shared" si="58"/>
        <v>503</v>
      </c>
      <c r="D980" s="178">
        <f t="shared" si="57"/>
        <v>10</v>
      </c>
    </row>
    <row r="981" spans="1:4">
      <c r="A981" s="139" t="s">
        <v>1171</v>
      </c>
      <c r="B981" s="138">
        <v>82.027000000000001</v>
      </c>
      <c r="C981" s="178">
        <f t="shared" si="58"/>
        <v>611</v>
      </c>
      <c r="D981" s="178">
        <f t="shared" si="57"/>
        <v>11</v>
      </c>
    </row>
    <row r="982" spans="1:4">
      <c r="A982" s="139" t="s">
        <v>1172</v>
      </c>
      <c r="B982" s="138">
        <v>82.027000000000001</v>
      </c>
      <c r="C982" s="178">
        <f t="shared" si="58"/>
        <v>707</v>
      </c>
      <c r="D982" s="178">
        <f t="shared" si="57"/>
        <v>12</v>
      </c>
    </row>
    <row r="983" spans="1:4">
      <c r="A983" s="139" t="s">
        <v>1173</v>
      </c>
      <c r="B983" s="138">
        <v>82.027000000000001</v>
      </c>
      <c r="C983" s="178">
        <f t="shared" si="58"/>
        <v>777</v>
      </c>
      <c r="D983" s="178">
        <f t="shared" si="57"/>
        <v>13</v>
      </c>
    </row>
    <row r="984" spans="1:4">
      <c r="A984" s="139" t="s">
        <v>1174</v>
      </c>
      <c r="B984" s="138">
        <v>82.027000000000001</v>
      </c>
      <c r="C984" s="178">
        <f t="shared" si="58"/>
        <v>828</v>
      </c>
      <c r="D984" s="178">
        <f t="shared" si="57"/>
        <v>14</v>
      </c>
    </row>
    <row r="985" spans="1:4">
      <c r="A985" s="139" t="s">
        <v>1175</v>
      </c>
      <c r="B985" s="138">
        <v>82.027000000000001</v>
      </c>
      <c r="C985" s="178">
        <f t="shared" si="58"/>
        <v>850</v>
      </c>
      <c r="D985" s="178">
        <f t="shared" si="57"/>
        <v>15</v>
      </c>
    </row>
    <row r="986" spans="1:4">
      <c r="A986" s="139" t="s">
        <v>1176</v>
      </c>
      <c r="B986" s="138">
        <v>82.027000000000001</v>
      </c>
      <c r="C986" s="178">
        <f t="shared" si="58"/>
        <v>837</v>
      </c>
      <c r="D986" s="178">
        <f t="shared" si="57"/>
        <v>16</v>
      </c>
    </row>
    <row r="987" spans="1:4">
      <c r="A987" s="139" t="s">
        <v>1177</v>
      </c>
      <c r="B987" s="138">
        <v>59.656000000000006</v>
      </c>
      <c r="C987" s="178">
        <f t="shared" si="58"/>
        <v>800</v>
      </c>
      <c r="D987" s="178">
        <f t="shared" si="57"/>
        <v>17</v>
      </c>
    </row>
    <row r="988" spans="1:4">
      <c r="A988" s="139" t="s">
        <v>1178</v>
      </c>
      <c r="B988" s="138">
        <v>59.656000000000006</v>
      </c>
      <c r="C988" s="178">
        <f t="shared" si="58"/>
        <v>739</v>
      </c>
      <c r="D988" s="178">
        <f t="shared" si="57"/>
        <v>18</v>
      </c>
    </row>
    <row r="989" spans="1:4">
      <c r="A989" s="139" t="s">
        <v>1179</v>
      </c>
      <c r="B989" s="138">
        <v>37.285000000000004</v>
      </c>
      <c r="C989" s="178">
        <f t="shared" si="58"/>
        <v>635</v>
      </c>
      <c r="D989" s="178">
        <f t="shared" si="57"/>
        <v>19</v>
      </c>
    </row>
    <row r="990" spans="1:4">
      <c r="A990" s="139" t="s">
        <v>1180</v>
      </c>
      <c r="B990" s="138">
        <v>37.285000000000004</v>
      </c>
      <c r="C990" s="178">
        <f t="shared" si="58"/>
        <v>452</v>
      </c>
      <c r="D990" s="178">
        <f t="shared" si="57"/>
        <v>20</v>
      </c>
    </row>
    <row r="991" spans="1:4">
      <c r="A991" s="139" t="s">
        <v>1181</v>
      </c>
      <c r="B991" s="138">
        <v>0</v>
      </c>
      <c r="C991" s="178">
        <f t="shared" si="58"/>
        <v>57</v>
      </c>
      <c r="D991" s="178">
        <f t="shared" si="57"/>
        <v>21</v>
      </c>
    </row>
    <row r="992" spans="1:4">
      <c r="A992" s="139" t="s">
        <v>1182</v>
      </c>
      <c r="B992" s="138">
        <v>0</v>
      </c>
      <c r="C992" s="178">
        <f t="shared" si="58"/>
        <v>0</v>
      </c>
      <c r="D992" s="178">
        <f t="shared" si="57"/>
        <v>22</v>
      </c>
    </row>
    <row r="993" spans="1:4">
      <c r="A993" s="139" t="s">
        <v>1183</v>
      </c>
      <c r="B993" s="138">
        <v>0</v>
      </c>
      <c r="C993" s="178">
        <f t="shared" si="58"/>
        <v>0</v>
      </c>
      <c r="D993" s="178">
        <f t="shared" si="57"/>
        <v>23</v>
      </c>
    </row>
    <row r="994" spans="1:4">
      <c r="A994" s="139" t="s">
        <v>1184</v>
      </c>
      <c r="B994" s="138">
        <v>0</v>
      </c>
      <c r="C994" s="178">
        <f t="shared" si="58"/>
        <v>0</v>
      </c>
      <c r="D994" s="178">
        <f t="shared" si="57"/>
        <v>24</v>
      </c>
    </row>
    <row r="995" spans="1:4">
      <c r="A995" s="139" t="s">
        <v>1185</v>
      </c>
      <c r="B995" s="138">
        <v>0</v>
      </c>
      <c r="C995" s="178">
        <f t="shared" si="58"/>
        <v>0</v>
      </c>
      <c r="D995" s="178">
        <f t="shared" si="57"/>
        <v>1</v>
      </c>
    </row>
    <row r="996" spans="1:4">
      <c r="A996" s="139" t="s">
        <v>1186</v>
      </c>
      <c r="B996" s="138">
        <v>0</v>
      </c>
      <c r="C996" s="178">
        <f t="shared" si="58"/>
        <v>0</v>
      </c>
      <c r="D996" s="178">
        <f t="shared" si="57"/>
        <v>2</v>
      </c>
    </row>
    <row r="997" spans="1:4">
      <c r="A997" s="139" t="s">
        <v>1187</v>
      </c>
      <c r="B997" s="138">
        <v>0</v>
      </c>
      <c r="C997" s="178">
        <f t="shared" si="58"/>
        <v>0</v>
      </c>
      <c r="D997" s="178">
        <f t="shared" si="57"/>
        <v>3</v>
      </c>
    </row>
    <row r="998" spans="1:4">
      <c r="A998" s="139" t="s">
        <v>1188</v>
      </c>
      <c r="B998" s="138">
        <v>0</v>
      </c>
      <c r="C998" s="178">
        <f t="shared" si="58"/>
        <v>0</v>
      </c>
      <c r="D998" s="178">
        <f t="shared" si="57"/>
        <v>4</v>
      </c>
    </row>
    <row r="999" spans="1:4">
      <c r="A999" s="139" t="s">
        <v>1189</v>
      </c>
      <c r="B999" s="138">
        <v>0</v>
      </c>
      <c r="C999" s="178">
        <f t="shared" si="58"/>
        <v>0</v>
      </c>
      <c r="D999" s="178">
        <f t="shared" si="57"/>
        <v>5</v>
      </c>
    </row>
    <row r="1000" spans="1:4">
      <c r="A1000" s="139" t="s">
        <v>1190</v>
      </c>
      <c r="B1000" s="138">
        <v>0</v>
      </c>
      <c r="C1000" s="178">
        <f t="shared" si="58"/>
        <v>0</v>
      </c>
      <c r="D1000" s="178">
        <f t="shared" si="57"/>
        <v>6</v>
      </c>
    </row>
    <row r="1001" spans="1:4">
      <c r="A1001" s="139" t="s">
        <v>1191</v>
      </c>
      <c r="B1001" s="138">
        <v>0</v>
      </c>
      <c r="C1001" s="178">
        <f t="shared" si="58"/>
        <v>0</v>
      </c>
      <c r="D1001" s="178">
        <f t="shared" si="57"/>
        <v>7</v>
      </c>
    </row>
    <row r="1002" spans="1:4">
      <c r="A1002" s="139" t="s">
        <v>1192</v>
      </c>
      <c r="B1002" s="138">
        <v>0</v>
      </c>
      <c r="C1002" s="178">
        <f t="shared" si="58"/>
        <v>69</v>
      </c>
      <c r="D1002" s="178">
        <f t="shared" si="57"/>
        <v>8</v>
      </c>
    </row>
    <row r="1003" spans="1:4">
      <c r="A1003" s="139" t="s">
        <v>1193</v>
      </c>
      <c r="B1003" s="138">
        <v>74.570000000000007</v>
      </c>
      <c r="C1003" s="178">
        <f t="shared" si="58"/>
        <v>378</v>
      </c>
      <c r="D1003" s="178">
        <f t="shared" si="57"/>
        <v>9</v>
      </c>
    </row>
    <row r="1004" spans="1:4">
      <c r="A1004" s="139" t="s">
        <v>1194</v>
      </c>
      <c r="B1004" s="138">
        <v>74.570000000000007</v>
      </c>
      <c r="C1004" s="178">
        <f t="shared" si="58"/>
        <v>503</v>
      </c>
      <c r="D1004" s="178">
        <f t="shared" si="57"/>
        <v>10</v>
      </c>
    </row>
    <row r="1005" spans="1:4">
      <c r="A1005" s="139" t="s">
        <v>1195</v>
      </c>
      <c r="B1005" s="138">
        <v>74.570000000000007</v>
      </c>
      <c r="C1005" s="178">
        <f t="shared" si="58"/>
        <v>611</v>
      </c>
      <c r="D1005" s="178">
        <f t="shared" si="57"/>
        <v>11</v>
      </c>
    </row>
    <row r="1006" spans="1:4">
      <c r="A1006" s="139" t="s">
        <v>1196</v>
      </c>
      <c r="B1006" s="138">
        <v>74.570000000000007</v>
      </c>
      <c r="C1006" s="178">
        <f t="shared" si="58"/>
        <v>707</v>
      </c>
      <c r="D1006" s="178">
        <f t="shared" si="57"/>
        <v>12</v>
      </c>
    </row>
    <row r="1007" spans="1:4">
      <c r="A1007" s="139" t="s">
        <v>1197</v>
      </c>
      <c r="B1007" s="138">
        <v>74.570000000000007</v>
      </c>
      <c r="C1007" s="178">
        <f t="shared" si="58"/>
        <v>777</v>
      </c>
      <c r="D1007" s="178">
        <f t="shared" si="57"/>
        <v>13</v>
      </c>
    </row>
    <row r="1008" spans="1:4">
      <c r="A1008" s="139" t="s">
        <v>1198</v>
      </c>
      <c r="B1008" s="138">
        <v>74.570000000000007</v>
      </c>
      <c r="C1008" s="178">
        <f t="shared" si="58"/>
        <v>828</v>
      </c>
      <c r="D1008" s="178">
        <f t="shared" si="57"/>
        <v>14</v>
      </c>
    </row>
    <row r="1009" spans="1:4">
      <c r="A1009" s="139" t="s">
        <v>1199</v>
      </c>
      <c r="B1009" s="138">
        <v>74.570000000000007</v>
      </c>
      <c r="C1009" s="178">
        <f t="shared" si="58"/>
        <v>850</v>
      </c>
      <c r="D1009" s="178">
        <f t="shared" si="57"/>
        <v>15</v>
      </c>
    </row>
    <row r="1010" spans="1:4">
      <c r="A1010" s="139" t="s">
        <v>1200</v>
      </c>
      <c r="B1010" s="138">
        <v>59.656000000000006</v>
      </c>
      <c r="C1010" s="178">
        <f t="shared" si="58"/>
        <v>837</v>
      </c>
      <c r="D1010" s="178">
        <f t="shared" si="57"/>
        <v>16</v>
      </c>
    </row>
    <row r="1011" spans="1:4">
      <c r="A1011" s="139" t="s">
        <v>1201</v>
      </c>
      <c r="B1011" s="138">
        <v>59.656000000000006</v>
      </c>
      <c r="C1011" s="178">
        <f t="shared" si="58"/>
        <v>800</v>
      </c>
      <c r="D1011" s="178">
        <f t="shared" si="57"/>
        <v>17</v>
      </c>
    </row>
    <row r="1012" spans="1:4">
      <c r="A1012" s="139" t="s">
        <v>1202</v>
      </c>
      <c r="B1012" s="138">
        <v>59.656000000000006</v>
      </c>
      <c r="C1012" s="178">
        <f t="shared" si="58"/>
        <v>739</v>
      </c>
      <c r="D1012" s="178">
        <f t="shared" si="57"/>
        <v>18</v>
      </c>
    </row>
    <row r="1013" spans="1:4">
      <c r="A1013" s="139" t="s">
        <v>1203</v>
      </c>
      <c r="B1013" s="138">
        <v>22.371000000000002</v>
      </c>
      <c r="C1013" s="178">
        <f t="shared" si="58"/>
        <v>635</v>
      </c>
      <c r="D1013" s="178">
        <f t="shared" si="57"/>
        <v>19</v>
      </c>
    </row>
    <row r="1014" spans="1:4">
      <c r="A1014" s="139" t="s">
        <v>1204</v>
      </c>
      <c r="B1014" s="138">
        <v>22.371000000000002</v>
      </c>
      <c r="C1014" s="178">
        <f t="shared" si="58"/>
        <v>452</v>
      </c>
      <c r="D1014" s="178">
        <f t="shared" si="57"/>
        <v>20</v>
      </c>
    </row>
    <row r="1015" spans="1:4">
      <c r="A1015" s="139" t="s">
        <v>1205</v>
      </c>
      <c r="B1015" s="138">
        <v>0</v>
      </c>
      <c r="C1015" s="178">
        <f t="shared" si="58"/>
        <v>57</v>
      </c>
      <c r="D1015" s="178">
        <f t="shared" si="57"/>
        <v>21</v>
      </c>
    </row>
    <row r="1016" spans="1:4">
      <c r="A1016" s="139" t="s">
        <v>1206</v>
      </c>
      <c r="B1016" s="138">
        <v>0</v>
      </c>
      <c r="C1016" s="178">
        <f t="shared" si="58"/>
        <v>0</v>
      </c>
      <c r="D1016" s="178">
        <f t="shared" si="57"/>
        <v>22</v>
      </c>
    </row>
    <row r="1017" spans="1:4">
      <c r="A1017" s="139" t="s">
        <v>1207</v>
      </c>
      <c r="B1017" s="138">
        <v>0</v>
      </c>
      <c r="C1017" s="178">
        <f t="shared" si="58"/>
        <v>0</v>
      </c>
      <c r="D1017" s="178">
        <f t="shared" si="57"/>
        <v>23</v>
      </c>
    </row>
    <row r="1018" spans="1:4">
      <c r="A1018" s="139" t="s">
        <v>1208</v>
      </c>
      <c r="B1018" s="138">
        <v>0</v>
      </c>
      <c r="C1018" s="178">
        <f t="shared" si="58"/>
        <v>0</v>
      </c>
      <c r="D1018" s="178">
        <f t="shared" si="57"/>
        <v>24</v>
      </c>
    </row>
    <row r="1019" spans="1:4">
      <c r="A1019" s="139" t="s">
        <v>1209</v>
      </c>
      <c r="B1019" s="138">
        <v>0</v>
      </c>
      <c r="C1019" s="178">
        <f t="shared" si="58"/>
        <v>0</v>
      </c>
      <c r="D1019" s="178">
        <f t="shared" si="57"/>
        <v>1</v>
      </c>
    </row>
    <row r="1020" spans="1:4">
      <c r="A1020" s="139" t="s">
        <v>1210</v>
      </c>
      <c r="B1020" s="138">
        <v>0</v>
      </c>
      <c r="C1020" s="178">
        <f t="shared" si="58"/>
        <v>0</v>
      </c>
      <c r="D1020" s="178">
        <f t="shared" si="57"/>
        <v>2</v>
      </c>
    </row>
    <row r="1021" spans="1:4">
      <c r="A1021" s="139" t="s">
        <v>1211</v>
      </c>
      <c r="B1021" s="138">
        <v>0</v>
      </c>
      <c r="C1021" s="178">
        <f t="shared" si="58"/>
        <v>0</v>
      </c>
      <c r="D1021" s="178">
        <f t="shared" si="57"/>
        <v>3</v>
      </c>
    </row>
    <row r="1022" spans="1:4">
      <c r="A1022" s="139" t="s">
        <v>1212</v>
      </c>
      <c r="B1022" s="138">
        <v>0</v>
      </c>
      <c r="C1022" s="178">
        <f t="shared" si="58"/>
        <v>0</v>
      </c>
      <c r="D1022" s="178">
        <f t="shared" si="57"/>
        <v>4</v>
      </c>
    </row>
    <row r="1023" spans="1:4">
      <c r="A1023" s="139" t="s">
        <v>1213</v>
      </c>
      <c r="B1023" s="138">
        <v>0</v>
      </c>
      <c r="C1023" s="178">
        <f t="shared" si="58"/>
        <v>0</v>
      </c>
      <c r="D1023" s="178">
        <f t="shared" si="57"/>
        <v>5</v>
      </c>
    </row>
    <row r="1024" spans="1:4">
      <c r="A1024" s="139" t="s">
        <v>1214</v>
      </c>
      <c r="B1024" s="138">
        <v>0</v>
      </c>
      <c r="C1024" s="178">
        <f t="shared" si="58"/>
        <v>0</v>
      </c>
      <c r="D1024" s="178">
        <f t="shared" si="57"/>
        <v>6</v>
      </c>
    </row>
    <row r="1025" spans="1:4">
      <c r="A1025" s="139" t="s">
        <v>1215</v>
      </c>
      <c r="B1025" s="138">
        <v>0</v>
      </c>
      <c r="C1025" s="178">
        <f t="shared" si="58"/>
        <v>0</v>
      </c>
      <c r="D1025" s="178">
        <f t="shared" si="57"/>
        <v>7</v>
      </c>
    </row>
    <row r="1026" spans="1:4">
      <c r="A1026" s="139" t="s">
        <v>1216</v>
      </c>
      <c r="B1026" s="138">
        <v>0</v>
      </c>
      <c r="C1026" s="178">
        <f t="shared" si="58"/>
        <v>69</v>
      </c>
      <c r="D1026" s="178">
        <f t="shared" si="57"/>
        <v>8</v>
      </c>
    </row>
    <row r="1027" spans="1:4">
      <c r="A1027" s="139" t="s">
        <v>1217</v>
      </c>
      <c r="B1027" s="138">
        <v>104.398</v>
      </c>
      <c r="C1027" s="178">
        <f t="shared" si="58"/>
        <v>378</v>
      </c>
      <c r="D1027" s="178">
        <f t="shared" si="57"/>
        <v>9</v>
      </c>
    </row>
    <row r="1028" spans="1:4">
      <c r="A1028" s="139" t="s">
        <v>1218</v>
      </c>
      <c r="B1028" s="138">
        <v>104.398</v>
      </c>
      <c r="C1028" s="178">
        <f t="shared" si="58"/>
        <v>503</v>
      </c>
      <c r="D1028" s="178">
        <f t="shared" si="57"/>
        <v>10</v>
      </c>
    </row>
    <row r="1029" spans="1:4">
      <c r="A1029" s="139" t="s">
        <v>1219</v>
      </c>
      <c r="B1029" s="138">
        <v>104.398</v>
      </c>
      <c r="C1029" s="178">
        <f t="shared" si="58"/>
        <v>611</v>
      </c>
      <c r="D1029" s="178">
        <f t="shared" si="57"/>
        <v>11</v>
      </c>
    </row>
    <row r="1030" spans="1:4">
      <c r="A1030" s="139" t="s">
        <v>1220</v>
      </c>
      <c r="B1030" s="138">
        <v>104.398</v>
      </c>
      <c r="C1030" s="178">
        <f t="shared" si="58"/>
        <v>707</v>
      </c>
      <c r="D1030" s="178">
        <f t="shared" si="57"/>
        <v>12</v>
      </c>
    </row>
    <row r="1031" spans="1:4">
      <c r="A1031" s="139" t="s">
        <v>1221</v>
      </c>
      <c r="B1031" s="138">
        <v>104.398</v>
      </c>
      <c r="C1031" s="178">
        <f t="shared" si="58"/>
        <v>777</v>
      </c>
      <c r="D1031" s="178">
        <f t="shared" si="57"/>
        <v>13</v>
      </c>
    </row>
    <row r="1032" spans="1:4">
      <c r="A1032" s="139" t="s">
        <v>1222</v>
      </c>
      <c r="B1032" s="138">
        <v>104.398</v>
      </c>
      <c r="C1032" s="178">
        <f t="shared" si="58"/>
        <v>828</v>
      </c>
      <c r="D1032" s="178">
        <f t="shared" si="57"/>
        <v>14</v>
      </c>
    </row>
    <row r="1033" spans="1:4">
      <c r="A1033" s="139" t="s">
        <v>1223</v>
      </c>
      <c r="B1033" s="138">
        <v>104.398</v>
      </c>
      <c r="C1033" s="178">
        <f t="shared" si="58"/>
        <v>850</v>
      </c>
      <c r="D1033" s="178">
        <f t="shared" si="57"/>
        <v>15</v>
      </c>
    </row>
    <row r="1034" spans="1:4">
      <c r="A1034" s="139" t="s">
        <v>1224</v>
      </c>
      <c r="B1034" s="138">
        <v>104.398</v>
      </c>
      <c r="C1034" s="178">
        <f t="shared" si="58"/>
        <v>837</v>
      </c>
      <c r="D1034" s="178">
        <f t="shared" si="57"/>
        <v>16</v>
      </c>
    </row>
    <row r="1035" spans="1:4">
      <c r="A1035" s="139" t="s">
        <v>1225</v>
      </c>
      <c r="B1035" s="138">
        <v>104.398</v>
      </c>
      <c r="C1035" s="178">
        <f t="shared" si="58"/>
        <v>800</v>
      </c>
      <c r="D1035" s="178">
        <f t="shared" ref="D1035:D1098" si="59">D1011</f>
        <v>17</v>
      </c>
    </row>
    <row r="1036" spans="1:4">
      <c r="A1036" s="139" t="s">
        <v>1226</v>
      </c>
      <c r="B1036" s="138">
        <v>104.398</v>
      </c>
      <c r="C1036" s="178">
        <f t="shared" ref="C1036:C1099" si="60">_xlfn.XLOOKUP(D1036,$N$5:$N$28,$C$5:$C$28)</f>
        <v>739</v>
      </c>
      <c r="D1036" s="178">
        <f t="shared" si="59"/>
        <v>18</v>
      </c>
    </row>
    <row r="1037" spans="1:4">
      <c r="A1037" s="139" t="s">
        <v>1227</v>
      </c>
      <c r="B1037" s="138">
        <v>67.113</v>
      </c>
      <c r="C1037" s="178">
        <f t="shared" si="60"/>
        <v>635</v>
      </c>
      <c r="D1037" s="178">
        <f t="shared" si="59"/>
        <v>19</v>
      </c>
    </row>
    <row r="1038" spans="1:4">
      <c r="A1038" s="139" t="s">
        <v>1228</v>
      </c>
      <c r="B1038" s="138">
        <v>67.113</v>
      </c>
      <c r="C1038" s="178">
        <f t="shared" si="60"/>
        <v>452</v>
      </c>
      <c r="D1038" s="178">
        <f t="shared" si="59"/>
        <v>20</v>
      </c>
    </row>
    <row r="1039" spans="1:4">
      <c r="A1039" s="139" t="s">
        <v>1229</v>
      </c>
      <c r="B1039" s="138">
        <v>0</v>
      </c>
      <c r="C1039" s="178">
        <f t="shared" si="60"/>
        <v>57</v>
      </c>
      <c r="D1039" s="178">
        <f t="shared" si="59"/>
        <v>21</v>
      </c>
    </row>
    <row r="1040" spans="1:4">
      <c r="A1040" s="139" t="s">
        <v>1230</v>
      </c>
      <c r="B1040" s="138">
        <v>0</v>
      </c>
      <c r="C1040" s="178">
        <f t="shared" si="60"/>
        <v>0</v>
      </c>
      <c r="D1040" s="178">
        <f t="shared" si="59"/>
        <v>22</v>
      </c>
    </row>
    <row r="1041" spans="1:4">
      <c r="A1041" s="139" t="s">
        <v>1231</v>
      </c>
      <c r="B1041" s="138">
        <v>0</v>
      </c>
      <c r="C1041" s="178">
        <f t="shared" si="60"/>
        <v>0</v>
      </c>
      <c r="D1041" s="178">
        <f t="shared" si="59"/>
        <v>23</v>
      </c>
    </row>
    <row r="1042" spans="1:4">
      <c r="A1042" s="139" t="s">
        <v>1232</v>
      </c>
      <c r="B1042" s="138">
        <v>0</v>
      </c>
      <c r="C1042" s="178">
        <f t="shared" si="60"/>
        <v>0</v>
      </c>
      <c r="D1042" s="178">
        <f t="shared" si="59"/>
        <v>24</v>
      </c>
    </row>
    <row r="1043" spans="1:4">
      <c r="A1043" s="139" t="s">
        <v>1233</v>
      </c>
      <c r="B1043" s="138">
        <v>0</v>
      </c>
      <c r="C1043" s="178">
        <f t="shared" si="60"/>
        <v>0</v>
      </c>
      <c r="D1043" s="178">
        <f t="shared" si="59"/>
        <v>1</v>
      </c>
    </row>
    <row r="1044" spans="1:4">
      <c r="A1044" s="139" t="s">
        <v>1234</v>
      </c>
      <c r="B1044" s="138">
        <v>0</v>
      </c>
      <c r="C1044" s="178">
        <f t="shared" si="60"/>
        <v>0</v>
      </c>
      <c r="D1044" s="178">
        <f t="shared" si="59"/>
        <v>2</v>
      </c>
    </row>
    <row r="1045" spans="1:4">
      <c r="A1045" s="139" t="s">
        <v>1235</v>
      </c>
      <c r="B1045" s="138">
        <v>0</v>
      </c>
      <c r="C1045" s="178">
        <f t="shared" si="60"/>
        <v>0</v>
      </c>
      <c r="D1045" s="178">
        <f t="shared" si="59"/>
        <v>3</v>
      </c>
    </row>
    <row r="1046" spans="1:4">
      <c r="A1046" s="139" t="s">
        <v>1236</v>
      </c>
      <c r="B1046" s="138">
        <v>0</v>
      </c>
      <c r="C1046" s="178">
        <f t="shared" si="60"/>
        <v>0</v>
      </c>
      <c r="D1046" s="178">
        <f t="shared" si="59"/>
        <v>4</v>
      </c>
    </row>
    <row r="1047" spans="1:4">
      <c r="A1047" s="139" t="s">
        <v>1237</v>
      </c>
      <c r="B1047" s="138">
        <v>0</v>
      </c>
      <c r="C1047" s="178">
        <f t="shared" si="60"/>
        <v>0</v>
      </c>
      <c r="D1047" s="178">
        <f t="shared" si="59"/>
        <v>5</v>
      </c>
    </row>
    <row r="1048" spans="1:4">
      <c r="A1048" s="139" t="s">
        <v>1238</v>
      </c>
      <c r="B1048" s="138">
        <v>0</v>
      </c>
      <c r="C1048" s="178">
        <f t="shared" si="60"/>
        <v>0</v>
      </c>
      <c r="D1048" s="178">
        <f t="shared" si="59"/>
        <v>6</v>
      </c>
    </row>
    <row r="1049" spans="1:4">
      <c r="A1049" s="139" t="s">
        <v>1239</v>
      </c>
      <c r="B1049" s="138">
        <v>0</v>
      </c>
      <c r="C1049" s="178">
        <f t="shared" si="60"/>
        <v>0</v>
      </c>
      <c r="D1049" s="178">
        <f t="shared" si="59"/>
        <v>7</v>
      </c>
    </row>
    <row r="1050" spans="1:4">
      <c r="A1050" s="139" t="s">
        <v>1240</v>
      </c>
      <c r="B1050" s="138">
        <v>0</v>
      </c>
      <c r="C1050" s="178">
        <f t="shared" si="60"/>
        <v>69</v>
      </c>
      <c r="D1050" s="178">
        <f t="shared" si="59"/>
        <v>8</v>
      </c>
    </row>
    <row r="1051" spans="1:4">
      <c r="A1051" s="139" t="s">
        <v>1241</v>
      </c>
      <c r="B1051" s="138">
        <v>104.398</v>
      </c>
      <c r="C1051" s="178">
        <f t="shared" si="60"/>
        <v>378</v>
      </c>
      <c r="D1051" s="178">
        <f t="shared" si="59"/>
        <v>9</v>
      </c>
    </row>
    <row r="1052" spans="1:4">
      <c r="A1052" s="139" t="s">
        <v>1242</v>
      </c>
      <c r="B1052" s="138">
        <v>104.398</v>
      </c>
      <c r="C1052" s="178">
        <f t="shared" si="60"/>
        <v>503</v>
      </c>
      <c r="D1052" s="178">
        <f t="shared" si="59"/>
        <v>10</v>
      </c>
    </row>
    <row r="1053" spans="1:4">
      <c r="A1053" s="139" t="s">
        <v>1243</v>
      </c>
      <c r="B1053" s="138">
        <v>85.755499999999998</v>
      </c>
      <c r="C1053" s="178">
        <f t="shared" si="60"/>
        <v>611</v>
      </c>
      <c r="D1053" s="178">
        <f t="shared" si="59"/>
        <v>11</v>
      </c>
    </row>
    <row r="1054" spans="1:4">
      <c r="A1054" s="139" t="s">
        <v>1244</v>
      </c>
      <c r="B1054" s="138">
        <v>85.755499999999998</v>
      </c>
      <c r="C1054" s="178">
        <f t="shared" si="60"/>
        <v>707</v>
      </c>
      <c r="D1054" s="178">
        <f t="shared" si="59"/>
        <v>12</v>
      </c>
    </row>
    <row r="1055" spans="1:4">
      <c r="A1055" s="139" t="s">
        <v>1245</v>
      </c>
      <c r="B1055" s="138">
        <v>85.755499999999998</v>
      </c>
      <c r="C1055" s="178">
        <f t="shared" si="60"/>
        <v>777</v>
      </c>
      <c r="D1055" s="178">
        <f t="shared" si="59"/>
        <v>13</v>
      </c>
    </row>
    <row r="1056" spans="1:4">
      <c r="A1056" s="139" t="s">
        <v>1246</v>
      </c>
      <c r="B1056" s="138">
        <v>85.755499999999998</v>
      </c>
      <c r="C1056" s="178">
        <f t="shared" si="60"/>
        <v>828</v>
      </c>
      <c r="D1056" s="178">
        <f t="shared" si="59"/>
        <v>14</v>
      </c>
    </row>
    <row r="1057" spans="1:4">
      <c r="A1057" s="139" t="s">
        <v>1247</v>
      </c>
      <c r="B1057" s="138">
        <v>85.755499999999998</v>
      </c>
      <c r="C1057" s="178">
        <f t="shared" si="60"/>
        <v>850</v>
      </c>
      <c r="D1057" s="178">
        <f t="shared" si="59"/>
        <v>15</v>
      </c>
    </row>
    <row r="1058" spans="1:4">
      <c r="A1058" s="139" t="s">
        <v>1248</v>
      </c>
      <c r="B1058" s="138">
        <v>85.755499999999998</v>
      </c>
      <c r="C1058" s="178">
        <f t="shared" si="60"/>
        <v>837</v>
      </c>
      <c r="D1058" s="178">
        <f t="shared" si="59"/>
        <v>16</v>
      </c>
    </row>
    <row r="1059" spans="1:4">
      <c r="A1059" s="139" t="s">
        <v>1249</v>
      </c>
      <c r="B1059" s="138">
        <v>85.755499999999998</v>
      </c>
      <c r="C1059" s="178">
        <f t="shared" si="60"/>
        <v>800</v>
      </c>
      <c r="D1059" s="178">
        <f t="shared" si="59"/>
        <v>17</v>
      </c>
    </row>
    <row r="1060" spans="1:4">
      <c r="A1060" s="139" t="s">
        <v>1250</v>
      </c>
      <c r="B1060" s="138">
        <v>85.755499999999998</v>
      </c>
      <c r="C1060" s="178">
        <f t="shared" si="60"/>
        <v>739</v>
      </c>
      <c r="D1060" s="178">
        <f t="shared" si="59"/>
        <v>18</v>
      </c>
    </row>
    <row r="1061" spans="1:4">
      <c r="A1061" s="139" t="s">
        <v>1251</v>
      </c>
      <c r="B1061" s="138">
        <v>67.113</v>
      </c>
      <c r="C1061" s="178">
        <f t="shared" si="60"/>
        <v>635</v>
      </c>
      <c r="D1061" s="178">
        <f t="shared" si="59"/>
        <v>19</v>
      </c>
    </row>
    <row r="1062" spans="1:4">
      <c r="A1062" s="139" t="s">
        <v>1252</v>
      </c>
      <c r="B1062" s="138">
        <v>67.113</v>
      </c>
      <c r="C1062" s="178">
        <f t="shared" si="60"/>
        <v>452</v>
      </c>
      <c r="D1062" s="178">
        <f t="shared" si="59"/>
        <v>20</v>
      </c>
    </row>
    <row r="1063" spans="1:4">
      <c r="A1063" s="139" t="s">
        <v>1253</v>
      </c>
      <c r="B1063" s="138">
        <v>0</v>
      </c>
      <c r="C1063" s="178">
        <f t="shared" si="60"/>
        <v>57</v>
      </c>
      <c r="D1063" s="178">
        <f t="shared" si="59"/>
        <v>21</v>
      </c>
    </row>
    <row r="1064" spans="1:4">
      <c r="A1064" s="139" t="s">
        <v>1254</v>
      </c>
      <c r="B1064" s="138">
        <v>0</v>
      </c>
      <c r="C1064" s="178">
        <f t="shared" si="60"/>
        <v>0</v>
      </c>
      <c r="D1064" s="178">
        <f t="shared" si="59"/>
        <v>22</v>
      </c>
    </row>
    <row r="1065" spans="1:4">
      <c r="A1065" s="139" t="s">
        <v>1255</v>
      </c>
      <c r="B1065" s="138">
        <v>0</v>
      </c>
      <c r="C1065" s="178">
        <f t="shared" si="60"/>
        <v>0</v>
      </c>
      <c r="D1065" s="178">
        <f t="shared" si="59"/>
        <v>23</v>
      </c>
    </row>
    <row r="1066" spans="1:4">
      <c r="A1066" s="139" t="s">
        <v>1256</v>
      </c>
      <c r="B1066" s="138">
        <v>0</v>
      </c>
      <c r="C1066" s="178">
        <f t="shared" si="60"/>
        <v>0</v>
      </c>
      <c r="D1066" s="178">
        <f t="shared" si="59"/>
        <v>24</v>
      </c>
    </row>
    <row r="1067" spans="1:4">
      <c r="A1067" s="139" t="s">
        <v>1257</v>
      </c>
      <c r="B1067" s="138">
        <v>0</v>
      </c>
      <c r="C1067" s="178">
        <f t="shared" si="60"/>
        <v>0</v>
      </c>
      <c r="D1067" s="178">
        <f t="shared" si="59"/>
        <v>1</v>
      </c>
    </row>
    <row r="1068" spans="1:4">
      <c r="A1068" s="139" t="s">
        <v>1258</v>
      </c>
      <c r="B1068" s="138">
        <v>0</v>
      </c>
      <c r="C1068" s="178">
        <f t="shared" si="60"/>
        <v>0</v>
      </c>
      <c r="D1068" s="178">
        <f t="shared" si="59"/>
        <v>2</v>
      </c>
    </row>
    <row r="1069" spans="1:4">
      <c r="A1069" s="139" t="s">
        <v>1259</v>
      </c>
      <c r="B1069" s="138">
        <v>0</v>
      </c>
      <c r="C1069" s="178">
        <f t="shared" si="60"/>
        <v>0</v>
      </c>
      <c r="D1069" s="178">
        <f t="shared" si="59"/>
        <v>3</v>
      </c>
    </row>
    <row r="1070" spans="1:4">
      <c r="A1070" s="139" t="s">
        <v>1260</v>
      </c>
      <c r="B1070" s="138">
        <v>0</v>
      </c>
      <c r="C1070" s="178">
        <f t="shared" si="60"/>
        <v>0</v>
      </c>
      <c r="D1070" s="178">
        <f t="shared" si="59"/>
        <v>4</v>
      </c>
    </row>
    <row r="1071" spans="1:4">
      <c r="A1071" s="139" t="s">
        <v>1261</v>
      </c>
      <c r="B1071" s="138">
        <v>0</v>
      </c>
      <c r="C1071" s="178">
        <f t="shared" si="60"/>
        <v>0</v>
      </c>
      <c r="D1071" s="178">
        <f t="shared" si="59"/>
        <v>5</v>
      </c>
    </row>
    <row r="1072" spans="1:4">
      <c r="A1072" s="139" t="s">
        <v>1262</v>
      </c>
      <c r="B1072" s="138">
        <v>0</v>
      </c>
      <c r="C1072" s="178">
        <f t="shared" si="60"/>
        <v>0</v>
      </c>
      <c r="D1072" s="178">
        <f t="shared" si="59"/>
        <v>6</v>
      </c>
    </row>
    <row r="1073" spans="1:4">
      <c r="A1073" s="139" t="s">
        <v>1263</v>
      </c>
      <c r="B1073" s="138">
        <v>0</v>
      </c>
      <c r="C1073" s="178">
        <f t="shared" si="60"/>
        <v>0</v>
      </c>
      <c r="D1073" s="178">
        <f t="shared" si="59"/>
        <v>7</v>
      </c>
    </row>
    <row r="1074" spans="1:4">
      <c r="A1074" s="139" t="s">
        <v>1264</v>
      </c>
      <c r="B1074" s="138">
        <v>0</v>
      </c>
      <c r="C1074" s="178">
        <f t="shared" si="60"/>
        <v>69</v>
      </c>
      <c r="D1074" s="178">
        <f t="shared" si="59"/>
        <v>8</v>
      </c>
    </row>
    <row r="1075" spans="1:4">
      <c r="A1075" s="139" t="s">
        <v>1265</v>
      </c>
      <c r="B1075" s="138">
        <v>85.755499999999998</v>
      </c>
      <c r="C1075" s="178">
        <f t="shared" si="60"/>
        <v>378</v>
      </c>
      <c r="D1075" s="178">
        <f t="shared" si="59"/>
        <v>9</v>
      </c>
    </row>
    <row r="1076" spans="1:4">
      <c r="A1076" s="139" t="s">
        <v>1266</v>
      </c>
      <c r="B1076" s="138">
        <v>85.755499999999998</v>
      </c>
      <c r="C1076" s="178">
        <f t="shared" si="60"/>
        <v>503</v>
      </c>
      <c r="D1076" s="178">
        <f t="shared" si="59"/>
        <v>10</v>
      </c>
    </row>
    <row r="1077" spans="1:4">
      <c r="A1077" s="139" t="s">
        <v>1267</v>
      </c>
      <c r="B1077" s="138">
        <v>85.755499999999998</v>
      </c>
      <c r="C1077" s="178">
        <f t="shared" si="60"/>
        <v>611</v>
      </c>
      <c r="D1077" s="178">
        <f t="shared" si="59"/>
        <v>11</v>
      </c>
    </row>
    <row r="1078" spans="1:4">
      <c r="A1078" s="139" t="s">
        <v>1268</v>
      </c>
      <c r="B1078" s="138">
        <v>85.755499999999998</v>
      </c>
      <c r="C1078" s="178">
        <f t="shared" si="60"/>
        <v>707</v>
      </c>
      <c r="D1078" s="178">
        <f t="shared" si="59"/>
        <v>12</v>
      </c>
    </row>
    <row r="1079" spans="1:4">
      <c r="A1079" s="139" t="s">
        <v>1269</v>
      </c>
      <c r="B1079" s="138">
        <v>85.755499999999998</v>
      </c>
      <c r="C1079" s="178">
        <f t="shared" si="60"/>
        <v>777</v>
      </c>
      <c r="D1079" s="178">
        <f t="shared" si="59"/>
        <v>13</v>
      </c>
    </row>
    <row r="1080" spans="1:4">
      <c r="A1080" s="139" t="s">
        <v>1270</v>
      </c>
      <c r="B1080" s="138">
        <v>85.755499999999998</v>
      </c>
      <c r="C1080" s="178">
        <f t="shared" si="60"/>
        <v>828</v>
      </c>
      <c r="D1080" s="178">
        <f t="shared" si="59"/>
        <v>14</v>
      </c>
    </row>
    <row r="1081" spans="1:4">
      <c r="A1081" s="139" t="s">
        <v>1271</v>
      </c>
      <c r="B1081" s="138">
        <v>85.755499999999998</v>
      </c>
      <c r="C1081" s="178">
        <f t="shared" si="60"/>
        <v>850</v>
      </c>
      <c r="D1081" s="178">
        <f t="shared" si="59"/>
        <v>15</v>
      </c>
    </row>
    <row r="1082" spans="1:4">
      <c r="A1082" s="139" t="s">
        <v>1272</v>
      </c>
      <c r="B1082" s="138">
        <v>85.755499999999998</v>
      </c>
      <c r="C1082" s="178">
        <f t="shared" si="60"/>
        <v>837</v>
      </c>
      <c r="D1082" s="178">
        <f t="shared" si="59"/>
        <v>16</v>
      </c>
    </row>
    <row r="1083" spans="1:4">
      <c r="A1083" s="139" t="s">
        <v>1273</v>
      </c>
      <c r="B1083" s="138">
        <v>67.113</v>
      </c>
      <c r="C1083" s="178">
        <f t="shared" si="60"/>
        <v>800</v>
      </c>
      <c r="D1083" s="178">
        <f t="shared" si="59"/>
        <v>17</v>
      </c>
    </row>
    <row r="1084" spans="1:4">
      <c r="A1084" s="139" t="s">
        <v>1274</v>
      </c>
      <c r="B1084" s="138">
        <v>67.113</v>
      </c>
      <c r="C1084" s="178">
        <f t="shared" si="60"/>
        <v>739</v>
      </c>
      <c r="D1084" s="178">
        <f t="shared" si="59"/>
        <v>18</v>
      </c>
    </row>
    <row r="1085" spans="1:4">
      <c r="A1085" s="139" t="s">
        <v>1275</v>
      </c>
      <c r="B1085" s="138">
        <v>67.113</v>
      </c>
      <c r="C1085" s="178">
        <f t="shared" si="60"/>
        <v>635</v>
      </c>
      <c r="D1085" s="178">
        <f t="shared" si="59"/>
        <v>19</v>
      </c>
    </row>
    <row r="1086" spans="1:4">
      <c r="A1086" s="139" t="s">
        <v>1276</v>
      </c>
      <c r="B1086" s="138">
        <v>67.113</v>
      </c>
      <c r="C1086" s="178">
        <f t="shared" si="60"/>
        <v>452</v>
      </c>
      <c r="D1086" s="178">
        <f t="shared" si="59"/>
        <v>20</v>
      </c>
    </row>
    <row r="1087" spans="1:4">
      <c r="A1087" s="139" t="s">
        <v>1277</v>
      </c>
      <c r="B1087" s="138">
        <v>0</v>
      </c>
      <c r="C1087" s="178">
        <f t="shared" si="60"/>
        <v>57</v>
      </c>
      <c r="D1087" s="178">
        <f t="shared" si="59"/>
        <v>21</v>
      </c>
    </row>
    <row r="1088" spans="1:4">
      <c r="A1088" s="139" t="s">
        <v>1278</v>
      </c>
      <c r="B1088" s="138">
        <v>0</v>
      </c>
      <c r="C1088" s="178">
        <f t="shared" si="60"/>
        <v>0</v>
      </c>
      <c r="D1088" s="178">
        <f t="shared" si="59"/>
        <v>22</v>
      </c>
    </row>
    <row r="1089" spans="1:4">
      <c r="A1089" s="139" t="s">
        <v>1279</v>
      </c>
      <c r="B1089" s="138">
        <v>0</v>
      </c>
      <c r="C1089" s="178">
        <f t="shared" si="60"/>
        <v>0</v>
      </c>
      <c r="D1089" s="178">
        <f t="shared" si="59"/>
        <v>23</v>
      </c>
    </row>
    <row r="1090" spans="1:4">
      <c r="A1090" s="139" t="s">
        <v>1280</v>
      </c>
      <c r="B1090" s="138">
        <v>0</v>
      </c>
      <c r="C1090" s="178">
        <f t="shared" si="60"/>
        <v>0</v>
      </c>
      <c r="D1090" s="178">
        <f t="shared" si="59"/>
        <v>24</v>
      </c>
    </row>
    <row r="1091" spans="1:4">
      <c r="A1091" s="139" t="s">
        <v>1281</v>
      </c>
      <c r="B1091" s="138">
        <v>0</v>
      </c>
      <c r="C1091" s="178">
        <f t="shared" si="60"/>
        <v>0</v>
      </c>
      <c r="D1091" s="178">
        <f t="shared" si="59"/>
        <v>1</v>
      </c>
    </row>
    <row r="1092" spans="1:4">
      <c r="A1092" s="139" t="s">
        <v>1282</v>
      </c>
      <c r="B1092" s="138">
        <v>0</v>
      </c>
      <c r="C1092" s="178">
        <f t="shared" si="60"/>
        <v>0</v>
      </c>
      <c r="D1092" s="178">
        <f t="shared" si="59"/>
        <v>2</v>
      </c>
    </row>
    <row r="1093" spans="1:4">
      <c r="A1093" s="139" t="s">
        <v>1283</v>
      </c>
      <c r="B1093" s="138">
        <v>0</v>
      </c>
      <c r="C1093" s="178">
        <f t="shared" si="60"/>
        <v>0</v>
      </c>
      <c r="D1093" s="178">
        <f t="shared" si="59"/>
        <v>3</v>
      </c>
    </row>
    <row r="1094" spans="1:4">
      <c r="A1094" s="139" t="s">
        <v>1284</v>
      </c>
      <c r="B1094" s="138">
        <v>0</v>
      </c>
      <c r="C1094" s="178">
        <f t="shared" si="60"/>
        <v>0</v>
      </c>
      <c r="D1094" s="178">
        <f t="shared" si="59"/>
        <v>4</v>
      </c>
    </row>
    <row r="1095" spans="1:4">
      <c r="A1095" s="139" t="s">
        <v>1285</v>
      </c>
      <c r="B1095" s="138">
        <v>0</v>
      </c>
      <c r="C1095" s="178">
        <f t="shared" si="60"/>
        <v>0</v>
      </c>
      <c r="D1095" s="178">
        <f t="shared" si="59"/>
        <v>5</v>
      </c>
    </row>
    <row r="1096" spans="1:4">
      <c r="A1096" s="139" t="s">
        <v>1286</v>
      </c>
      <c r="B1096" s="138">
        <v>0</v>
      </c>
      <c r="C1096" s="178">
        <f t="shared" si="60"/>
        <v>0</v>
      </c>
      <c r="D1096" s="178">
        <f t="shared" si="59"/>
        <v>6</v>
      </c>
    </row>
    <row r="1097" spans="1:4">
      <c r="A1097" s="139" t="s">
        <v>1287</v>
      </c>
      <c r="B1097" s="138">
        <v>0</v>
      </c>
      <c r="C1097" s="178">
        <f t="shared" si="60"/>
        <v>0</v>
      </c>
      <c r="D1097" s="178">
        <f t="shared" si="59"/>
        <v>7</v>
      </c>
    </row>
    <row r="1098" spans="1:4">
      <c r="A1098" s="139" t="s">
        <v>1288</v>
      </c>
      <c r="B1098" s="138">
        <v>0</v>
      </c>
      <c r="C1098" s="178">
        <f t="shared" si="60"/>
        <v>69</v>
      </c>
      <c r="D1098" s="178">
        <f t="shared" si="59"/>
        <v>8</v>
      </c>
    </row>
    <row r="1099" spans="1:4">
      <c r="A1099" s="139" t="s">
        <v>1289</v>
      </c>
      <c r="B1099" s="138">
        <v>55.927500000000009</v>
      </c>
      <c r="C1099" s="178">
        <f t="shared" si="60"/>
        <v>378</v>
      </c>
      <c r="D1099" s="178">
        <f t="shared" ref="D1099:D1162" si="61">D1075</f>
        <v>9</v>
      </c>
    </row>
    <row r="1100" spans="1:4">
      <c r="A1100" s="139" t="s">
        <v>1290</v>
      </c>
      <c r="B1100" s="138">
        <v>55.927500000000009</v>
      </c>
      <c r="C1100" s="178">
        <f t="shared" ref="C1100:C1163" si="62">_xlfn.XLOOKUP(D1100,$N$5:$N$28,$C$5:$C$28)</f>
        <v>503</v>
      </c>
      <c r="D1100" s="178">
        <f t="shared" si="61"/>
        <v>10</v>
      </c>
    </row>
    <row r="1101" spans="1:4">
      <c r="A1101" s="139" t="s">
        <v>1291</v>
      </c>
      <c r="B1101" s="138">
        <v>55.927500000000009</v>
      </c>
      <c r="C1101" s="178">
        <f t="shared" si="62"/>
        <v>611</v>
      </c>
      <c r="D1101" s="178">
        <f t="shared" si="61"/>
        <v>11</v>
      </c>
    </row>
    <row r="1102" spans="1:4">
      <c r="A1102" s="139" t="s">
        <v>1292</v>
      </c>
      <c r="B1102" s="138">
        <v>55.927500000000009</v>
      </c>
      <c r="C1102" s="178">
        <f t="shared" si="62"/>
        <v>707</v>
      </c>
      <c r="D1102" s="178">
        <f t="shared" si="61"/>
        <v>12</v>
      </c>
    </row>
    <row r="1103" spans="1:4">
      <c r="A1103" s="139" t="s">
        <v>1293</v>
      </c>
      <c r="B1103" s="138">
        <v>55.927500000000009</v>
      </c>
      <c r="C1103" s="178">
        <f t="shared" si="62"/>
        <v>777</v>
      </c>
      <c r="D1103" s="178">
        <f t="shared" si="61"/>
        <v>13</v>
      </c>
    </row>
    <row r="1104" spans="1:4">
      <c r="A1104" s="139" t="s">
        <v>1294</v>
      </c>
      <c r="B1104" s="138">
        <v>55.927500000000009</v>
      </c>
      <c r="C1104" s="178">
        <f t="shared" si="62"/>
        <v>828</v>
      </c>
      <c r="D1104" s="178">
        <f t="shared" si="61"/>
        <v>14</v>
      </c>
    </row>
    <row r="1105" spans="1:4">
      <c r="A1105" s="139" t="s">
        <v>1295</v>
      </c>
      <c r="B1105" s="138">
        <v>55.927500000000009</v>
      </c>
      <c r="C1105" s="178">
        <f t="shared" si="62"/>
        <v>850</v>
      </c>
      <c r="D1105" s="178">
        <f t="shared" si="61"/>
        <v>15</v>
      </c>
    </row>
    <row r="1106" spans="1:4">
      <c r="A1106" s="139" t="s">
        <v>1296</v>
      </c>
      <c r="B1106" s="138">
        <v>55.927500000000009</v>
      </c>
      <c r="C1106" s="178">
        <f t="shared" si="62"/>
        <v>837</v>
      </c>
      <c r="D1106" s="178">
        <f t="shared" si="61"/>
        <v>16</v>
      </c>
    </row>
    <row r="1107" spans="1:4">
      <c r="A1107" s="139" t="s">
        <v>1297</v>
      </c>
      <c r="B1107" s="138">
        <v>55.927500000000009</v>
      </c>
      <c r="C1107" s="178">
        <f t="shared" si="62"/>
        <v>800</v>
      </c>
      <c r="D1107" s="178">
        <f t="shared" si="61"/>
        <v>17</v>
      </c>
    </row>
    <row r="1108" spans="1:4">
      <c r="A1108" s="139" t="s">
        <v>1298</v>
      </c>
      <c r="B1108" s="138">
        <v>55.927500000000009</v>
      </c>
      <c r="C1108" s="178">
        <f t="shared" si="62"/>
        <v>739</v>
      </c>
      <c r="D1108" s="178">
        <f t="shared" si="61"/>
        <v>18</v>
      </c>
    </row>
    <row r="1109" spans="1:4">
      <c r="A1109" s="139" t="s">
        <v>1299</v>
      </c>
      <c r="B1109" s="138">
        <v>37.285000000000004</v>
      </c>
      <c r="C1109" s="178">
        <f t="shared" si="62"/>
        <v>635</v>
      </c>
      <c r="D1109" s="178">
        <f t="shared" si="61"/>
        <v>19</v>
      </c>
    </row>
    <row r="1110" spans="1:4">
      <c r="A1110" s="139" t="s">
        <v>1300</v>
      </c>
      <c r="B1110" s="138">
        <v>37.285000000000004</v>
      </c>
      <c r="C1110" s="178">
        <f t="shared" si="62"/>
        <v>452</v>
      </c>
      <c r="D1110" s="178">
        <f t="shared" si="61"/>
        <v>20</v>
      </c>
    </row>
    <row r="1111" spans="1:4">
      <c r="A1111" s="139" t="s">
        <v>1301</v>
      </c>
      <c r="B1111" s="138">
        <v>0</v>
      </c>
      <c r="C1111" s="178">
        <f t="shared" si="62"/>
        <v>57</v>
      </c>
      <c r="D1111" s="178">
        <f t="shared" si="61"/>
        <v>21</v>
      </c>
    </row>
    <row r="1112" spans="1:4">
      <c r="A1112" s="139" t="s">
        <v>1302</v>
      </c>
      <c r="B1112" s="138">
        <v>0</v>
      </c>
      <c r="C1112" s="178">
        <f t="shared" si="62"/>
        <v>0</v>
      </c>
      <c r="D1112" s="178">
        <f t="shared" si="61"/>
        <v>22</v>
      </c>
    </row>
    <row r="1113" spans="1:4">
      <c r="A1113" s="139" t="s">
        <v>1303</v>
      </c>
      <c r="B1113" s="138">
        <v>0</v>
      </c>
      <c r="C1113" s="178">
        <f t="shared" si="62"/>
        <v>0</v>
      </c>
      <c r="D1113" s="178">
        <f t="shared" si="61"/>
        <v>23</v>
      </c>
    </row>
    <row r="1114" spans="1:4">
      <c r="A1114" s="139" t="s">
        <v>1304</v>
      </c>
      <c r="B1114" s="138">
        <v>0</v>
      </c>
      <c r="C1114" s="178">
        <f t="shared" si="62"/>
        <v>0</v>
      </c>
      <c r="D1114" s="178">
        <f t="shared" si="61"/>
        <v>24</v>
      </c>
    </row>
    <row r="1115" spans="1:4">
      <c r="A1115" s="139" t="s">
        <v>1305</v>
      </c>
      <c r="B1115" s="138">
        <v>0</v>
      </c>
      <c r="C1115" s="178">
        <f t="shared" si="62"/>
        <v>0</v>
      </c>
      <c r="D1115" s="178">
        <f t="shared" si="61"/>
        <v>1</v>
      </c>
    </row>
    <row r="1116" spans="1:4">
      <c r="A1116" s="139" t="s">
        <v>1306</v>
      </c>
      <c r="B1116" s="138">
        <v>0</v>
      </c>
      <c r="C1116" s="178">
        <f t="shared" si="62"/>
        <v>0</v>
      </c>
      <c r="D1116" s="178">
        <f t="shared" si="61"/>
        <v>2</v>
      </c>
    </row>
    <row r="1117" spans="1:4">
      <c r="A1117" s="139" t="s">
        <v>1307</v>
      </c>
      <c r="B1117" s="138">
        <v>0</v>
      </c>
      <c r="C1117" s="178">
        <f t="shared" si="62"/>
        <v>0</v>
      </c>
      <c r="D1117" s="178">
        <f t="shared" si="61"/>
        <v>3</v>
      </c>
    </row>
    <row r="1118" spans="1:4">
      <c r="A1118" s="139" t="s">
        <v>1308</v>
      </c>
      <c r="B1118" s="138">
        <v>0</v>
      </c>
      <c r="C1118" s="178">
        <f t="shared" si="62"/>
        <v>0</v>
      </c>
      <c r="D1118" s="178">
        <f t="shared" si="61"/>
        <v>4</v>
      </c>
    </row>
    <row r="1119" spans="1:4">
      <c r="A1119" s="139" t="s">
        <v>1309</v>
      </c>
      <c r="B1119" s="138">
        <v>0</v>
      </c>
      <c r="C1119" s="178">
        <f t="shared" si="62"/>
        <v>0</v>
      </c>
      <c r="D1119" s="178">
        <f t="shared" si="61"/>
        <v>5</v>
      </c>
    </row>
    <row r="1120" spans="1:4">
      <c r="A1120" s="139" t="s">
        <v>1310</v>
      </c>
      <c r="B1120" s="138">
        <v>0</v>
      </c>
      <c r="C1120" s="178">
        <f t="shared" si="62"/>
        <v>0</v>
      </c>
      <c r="D1120" s="178">
        <f t="shared" si="61"/>
        <v>6</v>
      </c>
    </row>
    <row r="1121" spans="1:4">
      <c r="A1121" s="139" t="s">
        <v>1311</v>
      </c>
      <c r="B1121" s="138">
        <v>0</v>
      </c>
      <c r="C1121" s="178">
        <f t="shared" si="62"/>
        <v>0</v>
      </c>
      <c r="D1121" s="178">
        <f t="shared" si="61"/>
        <v>7</v>
      </c>
    </row>
    <row r="1122" spans="1:4">
      <c r="A1122" s="139" t="s">
        <v>1312</v>
      </c>
      <c r="B1122" s="138">
        <v>0</v>
      </c>
      <c r="C1122" s="178">
        <f t="shared" si="62"/>
        <v>69</v>
      </c>
      <c r="D1122" s="178">
        <f t="shared" si="61"/>
        <v>8</v>
      </c>
    </row>
    <row r="1123" spans="1:4">
      <c r="A1123" s="139" t="s">
        <v>1313</v>
      </c>
      <c r="B1123" s="138">
        <v>74.570000000000007</v>
      </c>
      <c r="C1123" s="178">
        <f t="shared" si="62"/>
        <v>378</v>
      </c>
      <c r="D1123" s="178">
        <f t="shared" si="61"/>
        <v>9</v>
      </c>
    </row>
    <row r="1124" spans="1:4">
      <c r="A1124" s="139" t="s">
        <v>1314</v>
      </c>
      <c r="B1124" s="138">
        <v>74.570000000000007</v>
      </c>
      <c r="C1124" s="178">
        <f t="shared" si="62"/>
        <v>503</v>
      </c>
      <c r="D1124" s="178">
        <f t="shared" si="61"/>
        <v>10</v>
      </c>
    </row>
    <row r="1125" spans="1:4">
      <c r="A1125" s="139" t="s">
        <v>1315</v>
      </c>
      <c r="B1125" s="138">
        <v>74.570000000000007</v>
      </c>
      <c r="C1125" s="178">
        <f t="shared" si="62"/>
        <v>611</v>
      </c>
      <c r="D1125" s="178">
        <f t="shared" si="61"/>
        <v>11</v>
      </c>
    </row>
    <row r="1126" spans="1:4">
      <c r="A1126" s="139" t="s">
        <v>1316</v>
      </c>
      <c r="B1126" s="138">
        <v>74.570000000000007</v>
      </c>
      <c r="C1126" s="178">
        <f t="shared" si="62"/>
        <v>707</v>
      </c>
      <c r="D1126" s="178">
        <f t="shared" si="61"/>
        <v>12</v>
      </c>
    </row>
    <row r="1127" spans="1:4">
      <c r="A1127" s="139" t="s">
        <v>1317</v>
      </c>
      <c r="B1127" s="138">
        <v>74.570000000000007</v>
      </c>
      <c r="C1127" s="178">
        <f t="shared" si="62"/>
        <v>777</v>
      </c>
      <c r="D1127" s="178">
        <f t="shared" si="61"/>
        <v>13</v>
      </c>
    </row>
    <row r="1128" spans="1:4">
      <c r="A1128" s="139" t="s">
        <v>1318</v>
      </c>
      <c r="B1128" s="138">
        <v>74.570000000000007</v>
      </c>
      <c r="C1128" s="178">
        <f t="shared" si="62"/>
        <v>828</v>
      </c>
      <c r="D1128" s="178">
        <f t="shared" si="61"/>
        <v>14</v>
      </c>
    </row>
    <row r="1129" spans="1:4">
      <c r="A1129" s="139" t="s">
        <v>1319</v>
      </c>
      <c r="B1129" s="138">
        <v>52.198999999999998</v>
      </c>
      <c r="C1129" s="178">
        <f t="shared" si="62"/>
        <v>850</v>
      </c>
      <c r="D1129" s="178">
        <f t="shared" si="61"/>
        <v>15</v>
      </c>
    </row>
    <row r="1130" spans="1:4">
      <c r="A1130" s="139" t="s">
        <v>1320</v>
      </c>
      <c r="B1130" s="138">
        <v>52.198999999999998</v>
      </c>
      <c r="C1130" s="178">
        <f t="shared" si="62"/>
        <v>837</v>
      </c>
      <c r="D1130" s="178">
        <f t="shared" si="61"/>
        <v>16</v>
      </c>
    </row>
    <row r="1131" spans="1:4">
      <c r="A1131" s="139" t="s">
        <v>1321</v>
      </c>
      <c r="B1131" s="138">
        <v>52.198999999999998</v>
      </c>
      <c r="C1131" s="178">
        <f t="shared" si="62"/>
        <v>800</v>
      </c>
      <c r="D1131" s="178">
        <f t="shared" si="61"/>
        <v>17</v>
      </c>
    </row>
    <row r="1132" spans="1:4">
      <c r="A1132" s="139" t="s">
        <v>1322</v>
      </c>
      <c r="B1132" s="138">
        <v>52.198999999999998</v>
      </c>
      <c r="C1132" s="178">
        <f t="shared" si="62"/>
        <v>739</v>
      </c>
      <c r="D1132" s="178">
        <f t="shared" si="61"/>
        <v>18</v>
      </c>
    </row>
    <row r="1133" spans="1:4">
      <c r="A1133" s="139" t="s">
        <v>1323</v>
      </c>
      <c r="B1133" s="138">
        <v>14.914000000000001</v>
      </c>
      <c r="C1133" s="178">
        <f t="shared" si="62"/>
        <v>635</v>
      </c>
      <c r="D1133" s="178">
        <f t="shared" si="61"/>
        <v>19</v>
      </c>
    </row>
    <row r="1134" spans="1:4">
      <c r="A1134" s="139" t="s">
        <v>1324</v>
      </c>
      <c r="B1134" s="138">
        <v>14.914000000000001</v>
      </c>
      <c r="C1134" s="178">
        <f t="shared" si="62"/>
        <v>452</v>
      </c>
      <c r="D1134" s="178">
        <f t="shared" si="61"/>
        <v>20</v>
      </c>
    </row>
    <row r="1135" spans="1:4">
      <c r="A1135" s="139" t="s">
        <v>1325</v>
      </c>
      <c r="B1135" s="138">
        <v>0</v>
      </c>
      <c r="C1135" s="178">
        <f t="shared" si="62"/>
        <v>57</v>
      </c>
      <c r="D1135" s="178">
        <f t="shared" si="61"/>
        <v>21</v>
      </c>
    </row>
    <row r="1136" spans="1:4">
      <c r="A1136" s="139" t="s">
        <v>1326</v>
      </c>
      <c r="B1136" s="138">
        <v>0</v>
      </c>
      <c r="C1136" s="178">
        <f t="shared" si="62"/>
        <v>0</v>
      </c>
      <c r="D1136" s="178">
        <f t="shared" si="61"/>
        <v>22</v>
      </c>
    </row>
    <row r="1137" spans="1:4">
      <c r="A1137" s="139" t="s">
        <v>1327</v>
      </c>
      <c r="B1137" s="138">
        <v>0</v>
      </c>
      <c r="C1137" s="178">
        <f t="shared" si="62"/>
        <v>0</v>
      </c>
      <c r="D1137" s="178">
        <f t="shared" si="61"/>
        <v>23</v>
      </c>
    </row>
    <row r="1138" spans="1:4">
      <c r="A1138" s="139" t="s">
        <v>1328</v>
      </c>
      <c r="B1138" s="138">
        <v>0</v>
      </c>
      <c r="C1138" s="178">
        <f t="shared" si="62"/>
        <v>0</v>
      </c>
      <c r="D1138" s="178">
        <f t="shared" si="61"/>
        <v>24</v>
      </c>
    </row>
    <row r="1139" spans="1:4">
      <c r="A1139" s="139" t="s">
        <v>1329</v>
      </c>
      <c r="B1139" s="138">
        <v>0</v>
      </c>
      <c r="C1139" s="178">
        <f t="shared" si="62"/>
        <v>0</v>
      </c>
      <c r="D1139" s="178">
        <f t="shared" si="61"/>
        <v>1</v>
      </c>
    </row>
    <row r="1140" spans="1:4">
      <c r="A1140" s="139" t="s">
        <v>1330</v>
      </c>
      <c r="B1140" s="138">
        <v>0</v>
      </c>
      <c r="C1140" s="178">
        <f t="shared" si="62"/>
        <v>0</v>
      </c>
      <c r="D1140" s="178">
        <f t="shared" si="61"/>
        <v>2</v>
      </c>
    </row>
    <row r="1141" spans="1:4">
      <c r="A1141" s="139" t="s">
        <v>1331</v>
      </c>
      <c r="B1141" s="138">
        <v>0</v>
      </c>
      <c r="C1141" s="178">
        <f t="shared" si="62"/>
        <v>0</v>
      </c>
      <c r="D1141" s="178">
        <f t="shared" si="61"/>
        <v>3</v>
      </c>
    </row>
    <row r="1142" spans="1:4">
      <c r="A1142" s="139" t="s">
        <v>1332</v>
      </c>
      <c r="B1142" s="138">
        <v>0</v>
      </c>
      <c r="C1142" s="178">
        <f t="shared" si="62"/>
        <v>0</v>
      </c>
      <c r="D1142" s="178">
        <f t="shared" si="61"/>
        <v>4</v>
      </c>
    </row>
    <row r="1143" spans="1:4">
      <c r="A1143" s="139" t="s">
        <v>1333</v>
      </c>
      <c r="B1143" s="138">
        <v>0</v>
      </c>
      <c r="C1143" s="178">
        <f t="shared" si="62"/>
        <v>0</v>
      </c>
      <c r="D1143" s="178">
        <f t="shared" si="61"/>
        <v>5</v>
      </c>
    </row>
    <row r="1144" spans="1:4">
      <c r="A1144" s="139" t="s">
        <v>1334</v>
      </c>
      <c r="B1144" s="138">
        <v>0</v>
      </c>
      <c r="C1144" s="178">
        <f t="shared" si="62"/>
        <v>0</v>
      </c>
      <c r="D1144" s="178">
        <f t="shared" si="61"/>
        <v>6</v>
      </c>
    </row>
    <row r="1145" spans="1:4">
      <c r="A1145" s="139" t="s">
        <v>1335</v>
      </c>
      <c r="B1145" s="138">
        <v>0</v>
      </c>
      <c r="C1145" s="178">
        <f t="shared" si="62"/>
        <v>0</v>
      </c>
      <c r="D1145" s="178">
        <f t="shared" si="61"/>
        <v>7</v>
      </c>
    </row>
    <row r="1146" spans="1:4">
      <c r="A1146" s="139" t="s">
        <v>1336</v>
      </c>
      <c r="B1146" s="138">
        <v>0</v>
      </c>
      <c r="C1146" s="178">
        <f t="shared" si="62"/>
        <v>69</v>
      </c>
      <c r="D1146" s="178">
        <f t="shared" si="61"/>
        <v>8</v>
      </c>
    </row>
    <row r="1147" spans="1:4">
      <c r="A1147" s="139" t="s">
        <v>1337</v>
      </c>
      <c r="B1147" s="138">
        <v>59.656000000000006</v>
      </c>
      <c r="C1147" s="178">
        <f t="shared" si="62"/>
        <v>378</v>
      </c>
      <c r="D1147" s="178">
        <f t="shared" si="61"/>
        <v>9</v>
      </c>
    </row>
    <row r="1148" spans="1:4">
      <c r="A1148" s="139" t="s">
        <v>1338</v>
      </c>
      <c r="B1148" s="138">
        <v>59.656000000000006</v>
      </c>
      <c r="C1148" s="178">
        <f t="shared" si="62"/>
        <v>503</v>
      </c>
      <c r="D1148" s="178">
        <f t="shared" si="61"/>
        <v>10</v>
      </c>
    </row>
    <row r="1149" spans="1:4">
      <c r="A1149" s="139" t="s">
        <v>1339</v>
      </c>
      <c r="B1149" s="138">
        <v>59.656000000000006</v>
      </c>
      <c r="C1149" s="178">
        <f t="shared" si="62"/>
        <v>611</v>
      </c>
      <c r="D1149" s="178">
        <f t="shared" si="61"/>
        <v>11</v>
      </c>
    </row>
    <row r="1150" spans="1:4">
      <c r="A1150" s="139" t="s">
        <v>1340</v>
      </c>
      <c r="B1150" s="138">
        <v>59.656000000000006</v>
      </c>
      <c r="C1150" s="178">
        <f t="shared" si="62"/>
        <v>707</v>
      </c>
      <c r="D1150" s="178">
        <f t="shared" si="61"/>
        <v>12</v>
      </c>
    </row>
    <row r="1151" spans="1:4">
      <c r="A1151" s="139" t="s">
        <v>1341</v>
      </c>
      <c r="B1151" s="138">
        <v>59.656000000000006</v>
      </c>
      <c r="C1151" s="178">
        <f t="shared" si="62"/>
        <v>777</v>
      </c>
      <c r="D1151" s="178">
        <f t="shared" si="61"/>
        <v>13</v>
      </c>
    </row>
    <row r="1152" spans="1:4">
      <c r="A1152" s="139" t="s">
        <v>1342</v>
      </c>
      <c r="B1152" s="138">
        <v>59.656000000000006</v>
      </c>
      <c r="C1152" s="178">
        <f t="shared" si="62"/>
        <v>828</v>
      </c>
      <c r="D1152" s="178">
        <f t="shared" si="61"/>
        <v>14</v>
      </c>
    </row>
    <row r="1153" spans="1:4">
      <c r="A1153" s="139" t="s">
        <v>1343</v>
      </c>
      <c r="B1153" s="138">
        <v>59.656000000000006</v>
      </c>
      <c r="C1153" s="178">
        <f t="shared" si="62"/>
        <v>850</v>
      </c>
      <c r="D1153" s="178">
        <f t="shared" si="61"/>
        <v>15</v>
      </c>
    </row>
    <row r="1154" spans="1:4">
      <c r="A1154" s="139" t="s">
        <v>1344</v>
      </c>
      <c r="B1154" s="138">
        <v>59.656000000000006</v>
      </c>
      <c r="C1154" s="178">
        <f t="shared" si="62"/>
        <v>837</v>
      </c>
      <c r="D1154" s="178">
        <f t="shared" si="61"/>
        <v>16</v>
      </c>
    </row>
    <row r="1155" spans="1:4">
      <c r="A1155" s="139" t="s">
        <v>1345</v>
      </c>
      <c r="B1155" s="138">
        <v>59.656000000000006</v>
      </c>
      <c r="C1155" s="178">
        <f t="shared" si="62"/>
        <v>800</v>
      </c>
      <c r="D1155" s="178">
        <f t="shared" si="61"/>
        <v>17</v>
      </c>
    </row>
    <row r="1156" spans="1:4">
      <c r="A1156" s="139" t="s">
        <v>1346</v>
      </c>
      <c r="B1156" s="138">
        <v>59.656000000000006</v>
      </c>
      <c r="C1156" s="178">
        <f t="shared" si="62"/>
        <v>739</v>
      </c>
      <c r="D1156" s="178">
        <f t="shared" si="61"/>
        <v>18</v>
      </c>
    </row>
    <row r="1157" spans="1:4">
      <c r="A1157" s="139" t="s">
        <v>1347</v>
      </c>
      <c r="B1157" s="138">
        <v>22.371000000000002</v>
      </c>
      <c r="C1157" s="178">
        <f t="shared" si="62"/>
        <v>635</v>
      </c>
      <c r="D1157" s="178">
        <f t="shared" si="61"/>
        <v>19</v>
      </c>
    </row>
    <row r="1158" spans="1:4">
      <c r="A1158" s="139" t="s">
        <v>1348</v>
      </c>
      <c r="B1158" s="138">
        <v>22.371000000000002</v>
      </c>
      <c r="C1158" s="178">
        <f t="shared" si="62"/>
        <v>452</v>
      </c>
      <c r="D1158" s="178">
        <f t="shared" si="61"/>
        <v>20</v>
      </c>
    </row>
    <row r="1159" spans="1:4">
      <c r="A1159" s="139" t="s">
        <v>1349</v>
      </c>
      <c r="B1159" s="138">
        <v>0</v>
      </c>
      <c r="C1159" s="178">
        <f t="shared" si="62"/>
        <v>57</v>
      </c>
      <c r="D1159" s="178">
        <f t="shared" si="61"/>
        <v>21</v>
      </c>
    </row>
    <row r="1160" spans="1:4">
      <c r="A1160" s="139" t="s">
        <v>1350</v>
      </c>
      <c r="B1160" s="138">
        <v>0</v>
      </c>
      <c r="C1160" s="178">
        <f t="shared" si="62"/>
        <v>0</v>
      </c>
      <c r="D1160" s="178">
        <f t="shared" si="61"/>
        <v>22</v>
      </c>
    </row>
    <row r="1161" spans="1:4">
      <c r="A1161" s="139" t="s">
        <v>1351</v>
      </c>
      <c r="B1161" s="138">
        <v>0</v>
      </c>
      <c r="C1161" s="178">
        <f t="shared" si="62"/>
        <v>0</v>
      </c>
      <c r="D1161" s="178">
        <f t="shared" si="61"/>
        <v>23</v>
      </c>
    </row>
    <row r="1162" spans="1:4">
      <c r="A1162" s="139" t="s">
        <v>1352</v>
      </c>
      <c r="B1162" s="138">
        <v>0</v>
      </c>
      <c r="C1162" s="178">
        <f t="shared" si="62"/>
        <v>0</v>
      </c>
      <c r="D1162" s="178">
        <f t="shared" si="61"/>
        <v>24</v>
      </c>
    </row>
    <row r="1163" spans="1:4">
      <c r="A1163" s="139" t="s">
        <v>1353</v>
      </c>
      <c r="B1163" s="138">
        <v>0</v>
      </c>
      <c r="C1163" s="178">
        <f t="shared" si="62"/>
        <v>0</v>
      </c>
      <c r="D1163" s="178">
        <f t="shared" ref="D1163:D1226" si="63">D1139</f>
        <v>1</v>
      </c>
    </row>
    <row r="1164" spans="1:4">
      <c r="A1164" s="139" t="s">
        <v>1354</v>
      </c>
      <c r="B1164" s="138">
        <v>0</v>
      </c>
      <c r="C1164" s="178">
        <f t="shared" ref="C1164:C1227" si="64">_xlfn.XLOOKUP(D1164,$N$5:$N$28,$C$5:$C$28)</f>
        <v>0</v>
      </c>
      <c r="D1164" s="178">
        <f t="shared" si="63"/>
        <v>2</v>
      </c>
    </row>
    <row r="1165" spans="1:4">
      <c r="A1165" s="139" t="s">
        <v>1355</v>
      </c>
      <c r="B1165" s="138">
        <v>0</v>
      </c>
      <c r="C1165" s="178">
        <f t="shared" si="64"/>
        <v>0</v>
      </c>
      <c r="D1165" s="178">
        <f t="shared" si="63"/>
        <v>3</v>
      </c>
    </row>
    <row r="1166" spans="1:4">
      <c r="A1166" s="139" t="s">
        <v>1356</v>
      </c>
      <c r="B1166" s="138">
        <v>0</v>
      </c>
      <c r="C1166" s="178">
        <f t="shared" si="64"/>
        <v>0</v>
      </c>
      <c r="D1166" s="178">
        <f t="shared" si="63"/>
        <v>4</v>
      </c>
    </row>
    <row r="1167" spans="1:4">
      <c r="A1167" s="139" t="s">
        <v>1357</v>
      </c>
      <c r="B1167" s="138">
        <v>0</v>
      </c>
      <c r="C1167" s="178">
        <f t="shared" si="64"/>
        <v>0</v>
      </c>
      <c r="D1167" s="178">
        <f t="shared" si="63"/>
        <v>5</v>
      </c>
    </row>
    <row r="1168" spans="1:4">
      <c r="A1168" s="139" t="s">
        <v>1358</v>
      </c>
      <c r="B1168" s="138">
        <v>0</v>
      </c>
      <c r="C1168" s="178">
        <f t="shared" si="64"/>
        <v>0</v>
      </c>
      <c r="D1168" s="178">
        <f t="shared" si="63"/>
        <v>6</v>
      </c>
    </row>
    <row r="1169" spans="1:4">
      <c r="A1169" s="139" t="s">
        <v>1359</v>
      </c>
      <c r="B1169" s="138">
        <v>0</v>
      </c>
      <c r="C1169" s="178">
        <f t="shared" si="64"/>
        <v>0</v>
      </c>
      <c r="D1169" s="178">
        <f t="shared" si="63"/>
        <v>7</v>
      </c>
    </row>
    <row r="1170" spans="1:4">
      <c r="A1170" s="139" t="s">
        <v>1360</v>
      </c>
      <c r="B1170" s="138">
        <v>0</v>
      </c>
      <c r="C1170" s="178">
        <f t="shared" si="64"/>
        <v>69</v>
      </c>
      <c r="D1170" s="178">
        <f t="shared" si="63"/>
        <v>8</v>
      </c>
    </row>
    <row r="1171" spans="1:4">
      <c r="A1171" s="139" t="s">
        <v>1361</v>
      </c>
      <c r="B1171" s="138">
        <v>41.013500000000008</v>
      </c>
      <c r="C1171" s="178">
        <f t="shared" si="64"/>
        <v>378</v>
      </c>
      <c r="D1171" s="178">
        <f t="shared" si="63"/>
        <v>9</v>
      </c>
    </row>
    <row r="1172" spans="1:4">
      <c r="A1172" s="139" t="s">
        <v>1362</v>
      </c>
      <c r="B1172" s="138">
        <v>41.013500000000008</v>
      </c>
      <c r="C1172" s="178">
        <f t="shared" si="64"/>
        <v>503</v>
      </c>
      <c r="D1172" s="178">
        <f t="shared" si="63"/>
        <v>10</v>
      </c>
    </row>
    <row r="1173" spans="1:4">
      <c r="A1173" s="139" t="s">
        <v>1363</v>
      </c>
      <c r="B1173" s="138">
        <v>41.013500000000008</v>
      </c>
      <c r="C1173" s="178">
        <f t="shared" si="64"/>
        <v>611</v>
      </c>
      <c r="D1173" s="178">
        <f t="shared" si="63"/>
        <v>11</v>
      </c>
    </row>
    <row r="1174" spans="1:4">
      <c r="A1174" s="139" t="s">
        <v>1364</v>
      </c>
      <c r="B1174" s="138">
        <v>41.013500000000008</v>
      </c>
      <c r="C1174" s="178">
        <f t="shared" si="64"/>
        <v>707</v>
      </c>
      <c r="D1174" s="178">
        <f t="shared" si="63"/>
        <v>12</v>
      </c>
    </row>
    <row r="1175" spans="1:4">
      <c r="A1175" s="139" t="s">
        <v>1365</v>
      </c>
      <c r="B1175" s="138">
        <v>41.013500000000008</v>
      </c>
      <c r="C1175" s="178">
        <f t="shared" si="64"/>
        <v>777</v>
      </c>
      <c r="D1175" s="178">
        <f t="shared" si="63"/>
        <v>13</v>
      </c>
    </row>
    <row r="1176" spans="1:4">
      <c r="A1176" s="139" t="s">
        <v>1366</v>
      </c>
      <c r="B1176" s="138">
        <v>41.013500000000008</v>
      </c>
      <c r="C1176" s="178">
        <f t="shared" si="64"/>
        <v>828</v>
      </c>
      <c r="D1176" s="178">
        <f t="shared" si="63"/>
        <v>14</v>
      </c>
    </row>
    <row r="1177" spans="1:4">
      <c r="A1177" s="139" t="s">
        <v>1367</v>
      </c>
      <c r="B1177" s="138">
        <v>41.013500000000008</v>
      </c>
      <c r="C1177" s="178">
        <f t="shared" si="64"/>
        <v>850</v>
      </c>
      <c r="D1177" s="178">
        <f t="shared" si="63"/>
        <v>15</v>
      </c>
    </row>
    <row r="1178" spans="1:4">
      <c r="A1178" s="139" t="s">
        <v>1368</v>
      </c>
      <c r="B1178" s="138">
        <v>41.013500000000008</v>
      </c>
      <c r="C1178" s="178">
        <f t="shared" si="64"/>
        <v>837</v>
      </c>
      <c r="D1178" s="178">
        <f t="shared" si="63"/>
        <v>16</v>
      </c>
    </row>
    <row r="1179" spans="1:4">
      <c r="A1179" s="139" t="s">
        <v>1369</v>
      </c>
      <c r="B1179" s="138">
        <v>41.013500000000008</v>
      </c>
      <c r="C1179" s="178">
        <f t="shared" si="64"/>
        <v>800</v>
      </c>
      <c r="D1179" s="178">
        <f t="shared" si="63"/>
        <v>17</v>
      </c>
    </row>
    <row r="1180" spans="1:4">
      <c r="A1180" s="139" t="s">
        <v>1370</v>
      </c>
      <c r="B1180" s="138">
        <v>41.013500000000008</v>
      </c>
      <c r="C1180" s="178">
        <f t="shared" si="64"/>
        <v>739</v>
      </c>
      <c r="D1180" s="178">
        <f t="shared" si="63"/>
        <v>18</v>
      </c>
    </row>
    <row r="1181" spans="1:4">
      <c r="A1181" s="139" t="s">
        <v>1371</v>
      </c>
      <c r="B1181" s="138">
        <v>22.371000000000002</v>
      </c>
      <c r="C1181" s="178">
        <f t="shared" si="64"/>
        <v>635</v>
      </c>
      <c r="D1181" s="178">
        <f t="shared" si="63"/>
        <v>19</v>
      </c>
    </row>
    <row r="1182" spans="1:4">
      <c r="A1182" s="139" t="s">
        <v>1372</v>
      </c>
      <c r="B1182" s="138">
        <v>22.371000000000002</v>
      </c>
      <c r="C1182" s="178">
        <f t="shared" si="64"/>
        <v>452</v>
      </c>
      <c r="D1182" s="178">
        <f t="shared" si="63"/>
        <v>20</v>
      </c>
    </row>
    <row r="1183" spans="1:4">
      <c r="A1183" s="139" t="s">
        <v>1373</v>
      </c>
      <c r="B1183" s="138">
        <v>0</v>
      </c>
      <c r="C1183" s="178">
        <f t="shared" si="64"/>
        <v>57</v>
      </c>
      <c r="D1183" s="178">
        <f t="shared" si="63"/>
        <v>21</v>
      </c>
    </row>
    <row r="1184" spans="1:4">
      <c r="A1184" s="139" t="s">
        <v>1374</v>
      </c>
      <c r="B1184" s="138">
        <v>0</v>
      </c>
      <c r="C1184" s="178">
        <f t="shared" si="64"/>
        <v>0</v>
      </c>
      <c r="D1184" s="178">
        <f t="shared" si="63"/>
        <v>22</v>
      </c>
    </row>
    <row r="1185" spans="1:4">
      <c r="A1185" s="139" t="s">
        <v>1375</v>
      </c>
      <c r="B1185" s="138">
        <v>0</v>
      </c>
      <c r="C1185" s="178">
        <f t="shared" si="64"/>
        <v>0</v>
      </c>
      <c r="D1185" s="178">
        <f t="shared" si="63"/>
        <v>23</v>
      </c>
    </row>
    <row r="1186" spans="1:4">
      <c r="A1186" s="139" t="s">
        <v>1376</v>
      </c>
      <c r="B1186" s="138">
        <v>0</v>
      </c>
      <c r="C1186" s="178">
        <f t="shared" si="64"/>
        <v>0</v>
      </c>
      <c r="D1186" s="178">
        <f t="shared" si="63"/>
        <v>24</v>
      </c>
    </row>
    <row r="1187" spans="1:4">
      <c r="A1187" s="139" t="s">
        <v>1377</v>
      </c>
      <c r="B1187" s="138">
        <v>0</v>
      </c>
      <c r="C1187" s="178">
        <f t="shared" si="64"/>
        <v>0</v>
      </c>
      <c r="D1187" s="178">
        <f t="shared" si="63"/>
        <v>1</v>
      </c>
    </row>
    <row r="1188" spans="1:4">
      <c r="A1188" s="139" t="s">
        <v>1378</v>
      </c>
      <c r="B1188" s="138">
        <v>0</v>
      </c>
      <c r="C1188" s="178">
        <f t="shared" si="64"/>
        <v>0</v>
      </c>
      <c r="D1188" s="178">
        <f t="shared" si="63"/>
        <v>2</v>
      </c>
    </row>
    <row r="1189" spans="1:4">
      <c r="A1189" s="139" t="s">
        <v>1379</v>
      </c>
      <c r="B1189" s="138">
        <v>0</v>
      </c>
      <c r="C1189" s="178">
        <f t="shared" si="64"/>
        <v>0</v>
      </c>
      <c r="D1189" s="178">
        <f t="shared" si="63"/>
        <v>3</v>
      </c>
    </row>
    <row r="1190" spans="1:4">
      <c r="A1190" s="139" t="s">
        <v>1380</v>
      </c>
      <c r="B1190" s="138">
        <v>0</v>
      </c>
      <c r="C1190" s="178">
        <f t="shared" si="64"/>
        <v>0</v>
      </c>
      <c r="D1190" s="178">
        <f t="shared" si="63"/>
        <v>4</v>
      </c>
    </row>
    <row r="1191" spans="1:4">
      <c r="A1191" s="139" t="s">
        <v>1381</v>
      </c>
      <c r="B1191" s="138">
        <v>0</v>
      </c>
      <c r="C1191" s="178">
        <f t="shared" si="64"/>
        <v>0</v>
      </c>
      <c r="D1191" s="178">
        <f t="shared" si="63"/>
        <v>5</v>
      </c>
    </row>
    <row r="1192" spans="1:4">
      <c r="A1192" s="139" t="s">
        <v>1382</v>
      </c>
      <c r="B1192" s="138">
        <v>0</v>
      </c>
      <c r="C1192" s="178">
        <f t="shared" si="64"/>
        <v>0</v>
      </c>
      <c r="D1192" s="178">
        <f t="shared" si="63"/>
        <v>6</v>
      </c>
    </row>
    <row r="1193" spans="1:4">
      <c r="A1193" s="139" t="s">
        <v>1383</v>
      </c>
      <c r="B1193" s="138">
        <v>0</v>
      </c>
      <c r="C1193" s="178">
        <f t="shared" si="64"/>
        <v>0</v>
      </c>
      <c r="D1193" s="178">
        <f t="shared" si="63"/>
        <v>7</v>
      </c>
    </row>
    <row r="1194" spans="1:4">
      <c r="A1194" s="139" t="s">
        <v>1384</v>
      </c>
      <c r="B1194" s="138">
        <v>0</v>
      </c>
      <c r="C1194" s="178">
        <f t="shared" si="64"/>
        <v>69</v>
      </c>
      <c r="D1194" s="178">
        <f t="shared" si="63"/>
        <v>8</v>
      </c>
    </row>
    <row r="1195" spans="1:4">
      <c r="A1195" s="139" t="s">
        <v>1385</v>
      </c>
      <c r="B1195" s="138">
        <v>22.371000000000002</v>
      </c>
      <c r="C1195" s="178">
        <f t="shared" si="64"/>
        <v>378</v>
      </c>
      <c r="D1195" s="178">
        <f t="shared" si="63"/>
        <v>9</v>
      </c>
    </row>
    <row r="1196" spans="1:4">
      <c r="A1196" s="139" t="s">
        <v>1386</v>
      </c>
      <c r="B1196" s="138">
        <v>22.371000000000002</v>
      </c>
      <c r="C1196" s="178">
        <f t="shared" si="64"/>
        <v>503</v>
      </c>
      <c r="D1196" s="178">
        <f t="shared" si="63"/>
        <v>10</v>
      </c>
    </row>
    <row r="1197" spans="1:4">
      <c r="A1197" s="139" t="s">
        <v>1387</v>
      </c>
      <c r="B1197" s="138">
        <v>22.371000000000002</v>
      </c>
      <c r="C1197" s="178">
        <f t="shared" si="64"/>
        <v>611</v>
      </c>
      <c r="D1197" s="178">
        <f t="shared" si="63"/>
        <v>11</v>
      </c>
    </row>
    <row r="1198" spans="1:4">
      <c r="A1198" s="139" t="s">
        <v>1388</v>
      </c>
      <c r="B1198" s="138">
        <v>22.371000000000002</v>
      </c>
      <c r="C1198" s="178">
        <f t="shared" si="64"/>
        <v>707</v>
      </c>
      <c r="D1198" s="178">
        <f t="shared" si="63"/>
        <v>12</v>
      </c>
    </row>
    <row r="1199" spans="1:4">
      <c r="A1199" s="139" t="s">
        <v>1389</v>
      </c>
      <c r="B1199" s="138">
        <v>22.371000000000002</v>
      </c>
      <c r="C1199" s="178">
        <f t="shared" si="64"/>
        <v>777</v>
      </c>
      <c r="D1199" s="178">
        <f t="shared" si="63"/>
        <v>13</v>
      </c>
    </row>
    <row r="1200" spans="1:4">
      <c r="A1200" s="139" t="s">
        <v>1390</v>
      </c>
      <c r="B1200" s="138">
        <v>22.371000000000002</v>
      </c>
      <c r="C1200" s="178">
        <f t="shared" si="64"/>
        <v>828</v>
      </c>
      <c r="D1200" s="178">
        <f t="shared" si="63"/>
        <v>14</v>
      </c>
    </row>
    <row r="1201" spans="1:4">
      <c r="A1201" s="139" t="s">
        <v>1391</v>
      </c>
      <c r="B1201" s="138">
        <v>22.371000000000002</v>
      </c>
      <c r="C1201" s="178">
        <f t="shared" si="64"/>
        <v>850</v>
      </c>
      <c r="D1201" s="178">
        <f t="shared" si="63"/>
        <v>15</v>
      </c>
    </row>
    <row r="1202" spans="1:4">
      <c r="A1202" s="139" t="s">
        <v>1392</v>
      </c>
      <c r="B1202" s="138">
        <v>22.371000000000002</v>
      </c>
      <c r="C1202" s="178">
        <f t="shared" si="64"/>
        <v>837</v>
      </c>
      <c r="D1202" s="178">
        <f t="shared" si="63"/>
        <v>16</v>
      </c>
    </row>
    <row r="1203" spans="1:4">
      <c r="A1203" s="139" t="s">
        <v>1393</v>
      </c>
      <c r="B1203" s="138">
        <v>0</v>
      </c>
      <c r="C1203" s="178">
        <f t="shared" si="64"/>
        <v>800</v>
      </c>
      <c r="D1203" s="178">
        <f t="shared" si="63"/>
        <v>17</v>
      </c>
    </row>
    <row r="1204" spans="1:4">
      <c r="A1204" s="139" t="s">
        <v>1394</v>
      </c>
      <c r="B1204" s="138">
        <v>0</v>
      </c>
      <c r="C1204" s="178">
        <f t="shared" si="64"/>
        <v>739</v>
      </c>
      <c r="D1204" s="178">
        <f t="shared" si="63"/>
        <v>18</v>
      </c>
    </row>
    <row r="1205" spans="1:4">
      <c r="A1205" s="139" t="s">
        <v>1395</v>
      </c>
      <c r="B1205" s="138">
        <v>0</v>
      </c>
      <c r="C1205" s="178">
        <f t="shared" si="64"/>
        <v>635</v>
      </c>
      <c r="D1205" s="178">
        <f t="shared" si="63"/>
        <v>19</v>
      </c>
    </row>
    <row r="1206" spans="1:4">
      <c r="A1206" s="139" t="s">
        <v>1396</v>
      </c>
      <c r="B1206" s="138">
        <v>0</v>
      </c>
      <c r="C1206" s="178">
        <f t="shared" si="64"/>
        <v>452</v>
      </c>
      <c r="D1206" s="178">
        <f t="shared" si="63"/>
        <v>20</v>
      </c>
    </row>
    <row r="1207" spans="1:4">
      <c r="A1207" s="139" t="s">
        <v>1397</v>
      </c>
      <c r="B1207" s="138">
        <v>0</v>
      </c>
      <c r="C1207" s="178">
        <f t="shared" si="64"/>
        <v>57</v>
      </c>
      <c r="D1207" s="178">
        <f t="shared" si="63"/>
        <v>21</v>
      </c>
    </row>
    <row r="1208" spans="1:4">
      <c r="A1208" s="139" t="s">
        <v>1398</v>
      </c>
      <c r="B1208" s="138">
        <v>0</v>
      </c>
      <c r="C1208" s="178">
        <f t="shared" si="64"/>
        <v>0</v>
      </c>
      <c r="D1208" s="178">
        <f t="shared" si="63"/>
        <v>22</v>
      </c>
    </row>
    <row r="1209" spans="1:4">
      <c r="A1209" s="139" t="s">
        <v>1399</v>
      </c>
      <c r="B1209" s="138">
        <v>0</v>
      </c>
      <c r="C1209" s="178">
        <f t="shared" si="64"/>
        <v>0</v>
      </c>
      <c r="D1209" s="178">
        <f t="shared" si="63"/>
        <v>23</v>
      </c>
    </row>
    <row r="1210" spans="1:4">
      <c r="A1210" s="139" t="s">
        <v>1400</v>
      </c>
      <c r="B1210" s="138">
        <v>0</v>
      </c>
      <c r="C1210" s="178">
        <f t="shared" si="64"/>
        <v>0</v>
      </c>
      <c r="D1210" s="178">
        <f t="shared" si="63"/>
        <v>24</v>
      </c>
    </row>
    <row r="1211" spans="1:4">
      <c r="A1211" s="139" t="s">
        <v>1401</v>
      </c>
      <c r="B1211" s="138">
        <v>0</v>
      </c>
      <c r="C1211" s="178">
        <f t="shared" si="64"/>
        <v>0</v>
      </c>
      <c r="D1211" s="178">
        <f t="shared" si="63"/>
        <v>1</v>
      </c>
    </row>
    <row r="1212" spans="1:4">
      <c r="A1212" s="139" t="s">
        <v>1402</v>
      </c>
      <c r="B1212" s="138">
        <v>0</v>
      </c>
      <c r="C1212" s="178">
        <f t="shared" si="64"/>
        <v>0</v>
      </c>
      <c r="D1212" s="178">
        <f t="shared" si="63"/>
        <v>2</v>
      </c>
    </row>
    <row r="1213" spans="1:4">
      <c r="A1213" s="139" t="s">
        <v>1403</v>
      </c>
      <c r="B1213" s="138">
        <v>0</v>
      </c>
      <c r="C1213" s="178">
        <f t="shared" si="64"/>
        <v>0</v>
      </c>
      <c r="D1213" s="178">
        <f t="shared" si="63"/>
        <v>3</v>
      </c>
    </row>
    <row r="1214" spans="1:4">
      <c r="A1214" s="139" t="s">
        <v>1404</v>
      </c>
      <c r="B1214" s="138">
        <v>0</v>
      </c>
      <c r="C1214" s="178">
        <f t="shared" si="64"/>
        <v>0</v>
      </c>
      <c r="D1214" s="178">
        <f t="shared" si="63"/>
        <v>4</v>
      </c>
    </row>
    <row r="1215" spans="1:4">
      <c r="A1215" s="139" t="s">
        <v>1405</v>
      </c>
      <c r="B1215" s="138">
        <v>0</v>
      </c>
      <c r="C1215" s="178">
        <f t="shared" si="64"/>
        <v>0</v>
      </c>
      <c r="D1215" s="178">
        <f t="shared" si="63"/>
        <v>5</v>
      </c>
    </row>
    <row r="1216" spans="1:4">
      <c r="A1216" s="139" t="s">
        <v>1406</v>
      </c>
      <c r="B1216" s="138">
        <v>0</v>
      </c>
      <c r="C1216" s="178">
        <f t="shared" si="64"/>
        <v>0</v>
      </c>
      <c r="D1216" s="178">
        <f t="shared" si="63"/>
        <v>6</v>
      </c>
    </row>
    <row r="1217" spans="1:4">
      <c r="A1217" s="139" t="s">
        <v>1407</v>
      </c>
      <c r="B1217" s="138">
        <v>0</v>
      </c>
      <c r="C1217" s="178">
        <f t="shared" si="64"/>
        <v>0</v>
      </c>
      <c r="D1217" s="178">
        <f t="shared" si="63"/>
        <v>7</v>
      </c>
    </row>
    <row r="1218" spans="1:4">
      <c r="A1218" s="139" t="s">
        <v>1408</v>
      </c>
      <c r="B1218" s="138">
        <v>0</v>
      </c>
      <c r="C1218" s="178">
        <f t="shared" si="64"/>
        <v>69</v>
      </c>
      <c r="D1218" s="178">
        <f t="shared" si="63"/>
        <v>8</v>
      </c>
    </row>
    <row r="1219" spans="1:4">
      <c r="A1219" s="139" t="s">
        <v>1409</v>
      </c>
      <c r="B1219" s="138">
        <v>63.384500000000003</v>
      </c>
      <c r="C1219" s="178">
        <f t="shared" si="64"/>
        <v>378</v>
      </c>
      <c r="D1219" s="178">
        <f t="shared" si="63"/>
        <v>9</v>
      </c>
    </row>
    <row r="1220" spans="1:4">
      <c r="A1220" s="139" t="s">
        <v>1410</v>
      </c>
      <c r="B1220" s="138">
        <v>63.384500000000003</v>
      </c>
      <c r="C1220" s="178">
        <f t="shared" si="64"/>
        <v>503</v>
      </c>
      <c r="D1220" s="178">
        <f t="shared" si="63"/>
        <v>10</v>
      </c>
    </row>
    <row r="1221" spans="1:4">
      <c r="A1221" s="139" t="s">
        <v>1411</v>
      </c>
      <c r="B1221" s="138">
        <v>63.384500000000003</v>
      </c>
      <c r="C1221" s="178">
        <f t="shared" si="64"/>
        <v>611</v>
      </c>
      <c r="D1221" s="178">
        <f t="shared" si="63"/>
        <v>11</v>
      </c>
    </row>
    <row r="1222" spans="1:4">
      <c r="A1222" s="139" t="s">
        <v>1412</v>
      </c>
      <c r="B1222" s="138">
        <v>63.384500000000003</v>
      </c>
      <c r="C1222" s="178">
        <f t="shared" si="64"/>
        <v>707</v>
      </c>
      <c r="D1222" s="178">
        <f t="shared" si="63"/>
        <v>12</v>
      </c>
    </row>
    <row r="1223" spans="1:4">
      <c r="A1223" s="139" t="s">
        <v>1413</v>
      </c>
      <c r="B1223" s="138">
        <v>63.384500000000003</v>
      </c>
      <c r="C1223" s="178">
        <f t="shared" si="64"/>
        <v>777</v>
      </c>
      <c r="D1223" s="178">
        <f t="shared" si="63"/>
        <v>13</v>
      </c>
    </row>
    <row r="1224" spans="1:4">
      <c r="A1224" s="139" t="s">
        <v>1414</v>
      </c>
      <c r="B1224" s="138">
        <v>63.384500000000003</v>
      </c>
      <c r="C1224" s="178">
        <f t="shared" si="64"/>
        <v>828</v>
      </c>
      <c r="D1224" s="178">
        <f t="shared" si="63"/>
        <v>14</v>
      </c>
    </row>
    <row r="1225" spans="1:4">
      <c r="A1225" s="139" t="s">
        <v>1415</v>
      </c>
      <c r="B1225" s="138">
        <v>63.384500000000003</v>
      </c>
      <c r="C1225" s="178">
        <f t="shared" si="64"/>
        <v>850</v>
      </c>
      <c r="D1225" s="178">
        <f t="shared" si="63"/>
        <v>15</v>
      </c>
    </row>
    <row r="1226" spans="1:4">
      <c r="A1226" s="139" t="s">
        <v>1416</v>
      </c>
      <c r="B1226" s="138">
        <v>63.384500000000003</v>
      </c>
      <c r="C1226" s="178">
        <f t="shared" si="64"/>
        <v>837</v>
      </c>
      <c r="D1226" s="178">
        <f t="shared" si="63"/>
        <v>16</v>
      </c>
    </row>
    <row r="1227" spans="1:4">
      <c r="A1227" s="139" t="s">
        <v>1417</v>
      </c>
      <c r="B1227" s="138">
        <v>63.384500000000003</v>
      </c>
      <c r="C1227" s="178">
        <f t="shared" si="64"/>
        <v>800</v>
      </c>
      <c r="D1227" s="178">
        <f t="shared" ref="D1227:D1290" si="65">D1203</f>
        <v>17</v>
      </c>
    </row>
    <row r="1228" spans="1:4">
      <c r="A1228" s="139" t="s">
        <v>1418</v>
      </c>
      <c r="B1228" s="138">
        <v>63.384500000000003</v>
      </c>
      <c r="C1228" s="178">
        <f t="shared" ref="C1228:C1291" si="66">_xlfn.XLOOKUP(D1228,$N$5:$N$28,$C$5:$C$28)</f>
        <v>739</v>
      </c>
      <c r="D1228" s="178">
        <f t="shared" si="65"/>
        <v>18</v>
      </c>
    </row>
    <row r="1229" spans="1:4">
      <c r="A1229" s="139" t="s">
        <v>1419</v>
      </c>
      <c r="B1229" s="138">
        <v>44.742000000000004</v>
      </c>
      <c r="C1229" s="178">
        <f t="shared" si="66"/>
        <v>635</v>
      </c>
      <c r="D1229" s="178">
        <f t="shared" si="65"/>
        <v>19</v>
      </c>
    </row>
    <row r="1230" spans="1:4">
      <c r="A1230" s="139" t="s">
        <v>1420</v>
      </c>
      <c r="B1230" s="138">
        <v>44.742000000000004</v>
      </c>
      <c r="C1230" s="178">
        <f t="shared" si="66"/>
        <v>452</v>
      </c>
      <c r="D1230" s="178">
        <f t="shared" si="65"/>
        <v>20</v>
      </c>
    </row>
    <row r="1231" spans="1:4">
      <c r="A1231" s="139" t="s">
        <v>1421</v>
      </c>
      <c r="B1231" s="138">
        <v>0</v>
      </c>
      <c r="C1231" s="178">
        <f t="shared" si="66"/>
        <v>57</v>
      </c>
      <c r="D1231" s="178">
        <f t="shared" si="65"/>
        <v>21</v>
      </c>
    </row>
    <row r="1232" spans="1:4">
      <c r="A1232" s="139" t="s">
        <v>1422</v>
      </c>
      <c r="B1232" s="138">
        <v>0</v>
      </c>
      <c r="C1232" s="178">
        <f t="shared" si="66"/>
        <v>0</v>
      </c>
      <c r="D1232" s="178">
        <f t="shared" si="65"/>
        <v>22</v>
      </c>
    </row>
    <row r="1233" spans="1:4">
      <c r="A1233" s="139" t="s">
        <v>1423</v>
      </c>
      <c r="B1233" s="138">
        <v>0</v>
      </c>
      <c r="C1233" s="178">
        <f t="shared" si="66"/>
        <v>0</v>
      </c>
      <c r="D1233" s="178">
        <f t="shared" si="65"/>
        <v>23</v>
      </c>
    </row>
    <row r="1234" spans="1:4">
      <c r="A1234" s="139" t="s">
        <v>1424</v>
      </c>
      <c r="B1234" s="138">
        <v>0</v>
      </c>
      <c r="C1234" s="178">
        <f t="shared" si="66"/>
        <v>0</v>
      </c>
      <c r="D1234" s="178">
        <f t="shared" si="65"/>
        <v>24</v>
      </c>
    </row>
    <row r="1235" spans="1:4">
      <c r="A1235" s="139" t="s">
        <v>1425</v>
      </c>
      <c r="B1235" s="138">
        <v>0</v>
      </c>
      <c r="C1235" s="178">
        <f t="shared" si="66"/>
        <v>0</v>
      </c>
      <c r="D1235" s="178">
        <f t="shared" si="65"/>
        <v>1</v>
      </c>
    </row>
    <row r="1236" spans="1:4">
      <c r="A1236" s="139" t="s">
        <v>1426</v>
      </c>
      <c r="B1236" s="138">
        <v>0</v>
      </c>
      <c r="C1236" s="178">
        <f t="shared" si="66"/>
        <v>0</v>
      </c>
      <c r="D1236" s="178">
        <f t="shared" si="65"/>
        <v>2</v>
      </c>
    </row>
    <row r="1237" spans="1:4">
      <c r="A1237" s="139" t="s">
        <v>1427</v>
      </c>
      <c r="B1237" s="138">
        <v>0</v>
      </c>
      <c r="C1237" s="178">
        <f t="shared" si="66"/>
        <v>0</v>
      </c>
      <c r="D1237" s="178">
        <f t="shared" si="65"/>
        <v>3</v>
      </c>
    </row>
    <row r="1238" spans="1:4">
      <c r="A1238" s="139" t="s">
        <v>1428</v>
      </c>
      <c r="B1238" s="138">
        <v>0</v>
      </c>
      <c r="C1238" s="178">
        <f t="shared" si="66"/>
        <v>0</v>
      </c>
      <c r="D1238" s="178">
        <f t="shared" si="65"/>
        <v>4</v>
      </c>
    </row>
    <row r="1239" spans="1:4">
      <c r="A1239" s="139" t="s">
        <v>1429</v>
      </c>
      <c r="B1239" s="138">
        <v>0</v>
      </c>
      <c r="C1239" s="178">
        <f t="shared" si="66"/>
        <v>0</v>
      </c>
      <c r="D1239" s="178">
        <f t="shared" si="65"/>
        <v>5</v>
      </c>
    </row>
    <row r="1240" spans="1:4">
      <c r="A1240" s="139" t="s">
        <v>1430</v>
      </c>
      <c r="B1240" s="138">
        <v>0</v>
      </c>
      <c r="C1240" s="178">
        <f t="shared" si="66"/>
        <v>0</v>
      </c>
      <c r="D1240" s="178">
        <f t="shared" si="65"/>
        <v>6</v>
      </c>
    </row>
    <row r="1241" spans="1:4">
      <c r="A1241" s="139" t="s">
        <v>1431</v>
      </c>
      <c r="B1241" s="138">
        <v>0</v>
      </c>
      <c r="C1241" s="178">
        <f t="shared" si="66"/>
        <v>0</v>
      </c>
      <c r="D1241" s="178">
        <f t="shared" si="65"/>
        <v>7</v>
      </c>
    </row>
    <row r="1242" spans="1:4">
      <c r="A1242" s="139" t="s">
        <v>1432</v>
      </c>
      <c r="B1242" s="138">
        <v>0</v>
      </c>
      <c r="C1242" s="178">
        <f t="shared" si="66"/>
        <v>69</v>
      </c>
      <c r="D1242" s="178">
        <f t="shared" si="65"/>
        <v>8</v>
      </c>
    </row>
    <row r="1243" spans="1:4">
      <c r="A1243" s="139" t="s">
        <v>1433</v>
      </c>
      <c r="B1243" s="138">
        <v>41.013500000000008</v>
      </c>
      <c r="C1243" s="178">
        <f t="shared" si="66"/>
        <v>378</v>
      </c>
      <c r="D1243" s="178">
        <f t="shared" si="65"/>
        <v>9</v>
      </c>
    </row>
    <row r="1244" spans="1:4">
      <c r="A1244" s="139" t="s">
        <v>1434</v>
      </c>
      <c r="B1244" s="138">
        <v>41.013500000000008</v>
      </c>
      <c r="C1244" s="178">
        <f t="shared" si="66"/>
        <v>503</v>
      </c>
      <c r="D1244" s="178">
        <f t="shared" si="65"/>
        <v>10</v>
      </c>
    </row>
    <row r="1245" spans="1:4">
      <c r="A1245" s="139" t="s">
        <v>1435</v>
      </c>
      <c r="B1245" s="138">
        <v>41.013500000000008</v>
      </c>
      <c r="C1245" s="178">
        <f t="shared" si="66"/>
        <v>611</v>
      </c>
      <c r="D1245" s="178">
        <f t="shared" si="65"/>
        <v>11</v>
      </c>
    </row>
    <row r="1246" spans="1:4">
      <c r="A1246" s="139" t="s">
        <v>1436</v>
      </c>
      <c r="B1246" s="138">
        <v>41.013500000000008</v>
      </c>
      <c r="C1246" s="178">
        <f t="shared" si="66"/>
        <v>707</v>
      </c>
      <c r="D1246" s="178">
        <f t="shared" si="65"/>
        <v>12</v>
      </c>
    </row>
    <row r="1247" spans="1:4">
      <c r="A1247" s="139" t="s">
        <v>1437</v>
      </c>
      <c r="B1247" s="138">
        <v>18.642500000000002</v>
      </c>
      <c r="C1247" s="178">
        <f t="shared" si="66"/>
        <v>777</v>
      </c>
      <c r="D1247" s="178">
        <f t="shared" si="65"/>
        <v>13</v>
      </c>
    </row>
    <row r="1248" spans="1:4">
      <c r="A1248" s="139" t="s">
        <v>1438</v>
      </c>
      <c r="B1248" s="138">
        <v>18.642500000000002</v>
      </c>
      <c r="C1248" s="178">
        <f t="shared" si="66"/>
        <v>828</v>
      </c>
      <c r="D1248" s="178">
        <f t="shared" si="65"/>
        <v>14</v>
      </c>
    </row>
    <row r="1249" spans="1:4">
      <c r="A1249" s="139" t="s">
        <v>1439</v>
      </c>
      <c r="B1249" s="138">
        <v>18.642500000000002</v>
      </c>
      <c r="C1249" s="178">
        <f t="shared" si="66"/>
        <v>850</v>
      </c>
      <c r="D1249" s="178">
        <f t="shared" si="65"/>
        <v>15</v>
      </c>
    </row>
    <row r="1250" spans="1:4">
      <c r="A1250" s="139" t="s">
        <v>1440</v>
      </c>
      <c r="B1250" s="138">
        <v>18.642500000000002</v>
      </c>
      <c r="C1250" s="178">
        <f t="shared" si="66"/>
        <v>837</v>
      </c>
      <c r="D1250" s="178">
        <f t="shared" si="65"/>
        <v>16</v>
      </c>
    </row>
    <row r="1251" spans="1:4">
      <c r="A1251" s="139" t="s">
        <v>1441</v>
      </c>
      <c r="B1251" s="138">
        <v>18.642500000000002</v>
      </c>
      <c r="C1251" s="178">
        <f t="shared" si="66"/>
        <v>800</v>
      </c>
      <c r="D1251" s="178">
        <f t="shared" si="65"/>
        <v>17</v>
      </c>
    </row>
    <row r="1252" spans="1:4">
      <c r="A1252" s="139" t="s">
        <v>1442</v>
      </c>
      <c r="B1252" s="138">
        <v>18.642500000000002</v>
      </c>
      <c r="C1252" s="178">
        <f t="shared" si="66"/>
        <v>739</v>
      </c>
      <c r="D1252" s="178">
        <f t="shared" si="65"/>
        <v>18</v>
      </c>
    </row>
    <row r="1253" spans="1:4">
      <c r="A1253" s="139" t="s">
        <v>1443</v>
      </c>
      <c r="B1253" s="138">
        <v>0</v>
      </c>
      <c r="C1253" s="178">
        <f t="shared" si="66"/>
        <v>635</v>
      </c>
      <c r="D1253" s="178">
        <f t="shared" si="65"/>
        <v>19</v>
      </c>
    </row>
    <row r="1254" spans="1:4">
      <c r="A1254" s="139" t="s">
        <v>1444</v>
      </c>
      <c r="B1254" s="138">
        <v>0</v>
      </c>
      <c r="C1254" s="178">
        <f t="shared" si="66"/>
        <v>452</v>
      </c>
      <c r="D1254" s="178">
        <f t="shared" si="65"/>
        <v>20</v>
      </c>
    </row>
    <row r="1255" spans="1:4">
      <c r="A1255" s="139" t="s">
        <v>1445</v>
      </c>
      <c r="B1255" s="138">
        <v>0</v>
      </c>
      <c r="C1255" s="178">
        <f t="shared" si="66"/>
        <v>57</v>
      </c>
      <c r="D1255" s="178">
        <f t="shared" si="65"/>
        <v>21</v>
      </c>
    </row>
    <row r="1256" spans="1:4">
      <c r="A1256" s="139" t="s">
        <v>1446</v>
      </c>
      <c r="B1256" s="138">
        <v>0</v>
      </c>
      <c r="C1256" s="178">
        <f t="shared" si="66"/>
        <v>0</v>
      </c>
      <c r="D1256" s="178">
        <f t="shared" si="65"/>
        <v>22</v>
      </c>
    </row>
    <row r="1257" spans="1:4">
      <c r="A1257" s="139" t="s">
        <v>1447</v>
      </c>
      <c r="B1257" s="138">
        <v>0</v>
      </c>
      <c r="C1257" s="178">
        <f t="shared" si="66"/>
        <v>0</v>
      </c>
      <c r="D1257" s="178">
        <f t="shared" si="65"/>
        <v>23</v>
      </c>
    </row>
    <row r="1258" spans="1:4">
      <c r="A1258" s="139" t="s">
        <v>1448</v>
      </c>
      <c r="B1258" s="138">
        <v>0</v>
      </c>
      <c r="C1258" s="178">
        <f t="shared" si="66"/>
        <v>0</v>
      </c>
      <c r="D1258" s="178">
        <f t="shared" si="65"/>
        <v>24</v>
      </c>
    </row>
    <row r="1259" spans="1:4">
      <c r="A1259" s="139" t="s">
        <v>1449</v>
      </c>
      <c r="B1259" s="138">
        <v>0</v>
      </c>
      <c r="C1259" s="178">
        <f t="shared" si="66"/>
        <v>0</v>
      </c>
      <c r="D1259" s="178">
        <f t="shared" si="65"/>
        <v>1</v>
      </c>
    </row>
    <row r="1260" spans="1:4">
      <c r="A1260" s="139" t="s">
        <v>1450</v>
      </c>
      <c r="B1260" s="138">
        <v>0</v>
      </c>
      <c r="C1260" s="178">
        <f t="shared" si="66"/>
        <v>0</v>
      </c>
      <c r="D1260" s="178">
        <f t="shared" si="65"/>
        <v>2</v>
      </c>
    </row>
    <row r="1261" spans="1:4">
      <c r="A1261" s="139" t="s">
        <v>1451</v>
      </c>
      <c r="B1261" s="138">
        <v>0</v>
      </c>
      <c r="C1261" s="178">
        <f t="shared" si="66"/>
        <v>0</v>
      </c>
      <c r="D1261" s="178">
        <f t="shared" si="65"/>
        <v>3</v>
      </c>
    </row>
    <row r="1262" spans="1:4">
      <c r="A1262" s="139" t="s">
        <v>1452</v>
      </c>
      <c r="B1262" s="138">
        <v>0</v>
      </c>
      <c r="C1262" s="178">
        <f t="shared" si="66"/>
        <v>0</v>
      </c>
      <c r="D1262" s="178">
        <f t="shared" si="65"/>
        <v>4</v>
      </c>
    </row>
    <row r="1263" spans="1:4">
      <c r="A1263" s="139" t="s">
        <v>1453</v>
      </c>
      <c r="B1263" s="138">
        <v>0</v>
      </c>
      <c r="C1263" s="178">
        <f t="shared" si="66"/>
        <v>0</v>
      </c>
      <c r="D1263" s="178">
        <f t="shared" si="65"/>
        <v>5</v>
      </c>
    </row>
    <row r="1264" spans="1:4">
      <c r="A1264" s="139" t="s">
        <v>1454</v>
      </c>
      <c r="B1264" s="138">
        <v>0</v>
      </c>
      <c r="C1264" s="178">
        <f t="shared" si="66"/>
        <v>0</v>
      </c>
      <c r="D1264" s="178">
        <f t="shared" si="65"/>
        <v>6</v>
      </c>
    </row>
    <row r="1265" spans="1:4">
      <c r="A1265" s="139" t="s">
        <v>1455</v>
      </c>
      <c r="B1265" s="138">
        <v>0</v>
      </c>
      <c r="C1265" s="178">
        <f t="shared" si="66"/>
        <v>0</v>
      </c>
      <c r="D1265" s="178">
        <f t="shared" si="65"/>
        <v>7</v>
      </c>
    </row>
    <row r="1266" spans="1:4">
      <c r="A1266" s="139" t="s">
        <v>1456</v>
      </c>
      <c r="B1266" s="138">
        <v>0</v>
      </c>
      <c r="C1266" s="178">
        <f t="shared" si="66"/>
        <v>69</v>
      </c>
      <c r="D1266" s="178">
        <f t="shared" si="65"/>
        <v>8</v>
      </c>
    </row>
    <row r="1267" spans="1:4">
      <c r="A1267" s="139" t="s">
        <v>1457</v>
      </c>
      <c r="B1267" s="138">
        <v>59.656000000000006</v>
      </c>
      <c r="C1267" s="178">
        <f t="shared" si="66"/>
        <v>378</v>
      </c>
      <c r="D1267" s="178">
        <f t="shared" si="65"/>
        <v>9</v>
      </c>
    </row>
    <row r="1268" spans="1:4">
      <c r="A1268" s="139" t="s">
        <v>1458</v>
      </c>
      <c r="B1268" s="138">
        <v>59.656000000000006</v>
      </c>
      <c r="C1268" s="178">
        <f t="shared" si="66"/>
        <v>503</v>
      </c>
      <c r="D1268" s="178">
        <f t="shared" si="65"/>
        <v>10</v>
      </c>
    </row>
    <row r="1269" spans="1:4">
      <c r="A1269" s="139" t="s">
        <v>1459</v>
      </c>
      <c r="B1269" s="138">
        <v>59.656000000000006</v>
      </c>
      <c r="C1269" s="178">
        <f t="shared" si="66"/>
        <v>611</v>
      </c>
      <c r="D1269" s="178">
        <f t="shared" si="65"/>
        <v>11</v>
      </c>
    </row>
    <row r="1270" spans="1:4">
      <c r="A1270" s="139" t="s">
        <v>1460</v>
      </c>
      <c r="B1270" s="138">
        <v>59.656000000000006</v>
      </c>
      <c r="C1270" s="178">
        <f t="shared" si="66"/>
        <v>707</v>
      </c>
      <c r="D1270" s="178">
        <f t="shared" si="65"/>
        <v>12</v>
      </c>
    </row>
    <row r="1271" spans="1:4">
      <c r="A1271" s="139" t="s">
        <v>1461</v>
      </c>
      <c r="B1271" s="138">
        <v>59.656000000000006</v>
      </c>
      <c r="C1271" s="178">
        <f t="shared" si="66"/>
        <v>777</v>
      </c>
      <c r="D1271" s="178">
        <f t="shared" si="65"/>
        <v>13</v>
      </c>
    </row>
    <row r="1272" spans="1:4">
      <c r="A1272" s="139" t="s">
        <v>1462</v>
      </c>
      <c r="B1272" s="138">
        <v>59.656000000000006</v>
      </c>
      <c r="C1272" s="178">
        <f t="shared" si="66"/>
        <v>828</v>
      </c>
      <c r="D1272" s="178">
        <f t="shared" si="65"/>
        <v>14</v>
      </c>
    </row>
    <row r="1273" spans="1:4">
      <c r="A1273" s="139" t="s">
        <v>1463</v>
      </c>
      <c r="B1273" s="138">
        <v>37.285000000000004</v>
      </c>
      <c r="C1273" s="178">
        <f t="shared" si="66"/>
        <v>850</v>
      </c>
      <c r="D1273" s="178">
        <f t="shared" si="65"/>
        <v>15</v>
      </c>
    </row>
    <row r="1274" spans="1:4">
      <c r="A1274" s="139" t="s">
        <v>1464</v>
      </c>
      <c r="B1274" s="138">
        <v>37.285000000000004</v>
      </c>
      <c r="C1274" s="178">
        <f t="shared" si="66"/>
        <v>837</v>
      </c>
      <c r="D1274" s="178">
        <f t="shared" si="65"/>
        <v>16</v>
      </c>
    </row>
    <row r="1275" spans="1:4">
      <c r="A1275" s="139" t="s">
        <v>1465</v>
      </c>
      <c r="B1275" s="138">
        <v>37.285000000000004</v>
      </c>
      <c r="C1275" s="178">
        <f t="shared" si="66"/>
        <v>800</v>
      </c>
      <c r="D1275" s="178">
        <f t="shared" si="65"/>
        <v>17</v>
      </c>
    </row>
    <row r="1276" spans="1:4">
      <c r="A1276" s="139" t="s">
        <v>1466</v>
      </c>
      <c r="B1276" s="138">
        <v>37.285000000000004</v>
      </c>
      <c r="C1276" s="178">
        <f t="shared" si="66"/>
        <v>739</v>
      </c>
      <c r="D1276" s="178">
        <f t="shared" si="65"/>
        <v>18</v>
      </c>
    </row>
    <row r="1277" spans="1:4">
      <c r="A1277" s="139" t="s">
        <v>1467</v>
      </c>
      <c r="B1277" s="138">
        <v>0</v>
      </c>
      <c r="C1277" s="178">
        <f t="shared" si="66"/>
        <v>635</v>
      </c>
      <c r="D1277" s="178">
        <f t="shared" si="65"/>
        <v>19</v>
      </c>
    </row>
    <row r="1278" spans="1:4">
      <c r="A1278" s="139" t="s">
        <v>1468</v>
      </c>
      <c r="B1278" s="138">
        <v>0</v>
      </c>
      <c r="C1278" s="178">
        <f t="shared" si="66"/>
        <v>452</v>
      </c>
      <c r="D1278" s="178">
        <f t="shared" si="65"/>
        <v>20</v>
      </c>
    </row>
    <row r="1279" spans="1:4">
      <c r="A1279" s="139" t="s">
        <v>1469</v>
      </c>
      <c r="B1279" s="138">
        <v>0</v>
      </c>
      <c r="C1279" s="178">
        <f t="shared" si="66"/>
        <v>57</v>
      </c>
      <c r="D1279" s="178">
        <f t="shared" si="65"/>
        <v>21</v>
      </c>
    </row>
    <row r="1280" spans="1:4">
      <c r="A1280" s="139" t="s">
        <v>1470</v>
      </c>
      <c r="B1280" s="138">
        <v>0</v>
      </c>
      <c r="C1280" s="178">
        <f t="shared" si="66"/>
        <v>0</v>
      </c>
      <c r="D1280" s="178">
        <f t="shared" si="65"/>
        <v>22</v>
      </c>
    </row>
    <row r="1281" spans="1:4">
      <c r="A1281" s="139" t="s">
        <v>1471</v>
      </c>
      <c r="B1281" s="138">
        <v>0</v>
      </c>
      <c r="C1281" s="178">
        <f t="shared" si="66"/>
        <v>0</v>
      </c>
      <c r="D1281" s="178">
        <f t="shared" si="65"/>
        <v>23</v>
      </c>
    </row>
    <row r="1282" spans="1:4">
      <c r="A1282" s="139" t="s">
        <v>1472</v>
      </c>
      <c r="B1282" s="138">
        <v>0</v>
      </c>
      <c r="C1282" s="178">
        <f t="shared" si="66"/>
        <v>0</v>
      </c>
      <c r="D1282" s="178">
        <f t="shared" si="65"/>
        <v>24</v>
      </c>
    </row>
    <row r="1283" spans="1:4">
      <c r="A1283" s="139" t="s">
        <v>1473</v>
      </c>
      <c r="B1283" s="138">
        <v>0</v>
      </c>
      <c r="C1283" s="178">
        <f t="shared" si="66"/>
        <v>0</v>
      </c>
      <c r="D1283" s="178">
        <f t="shared" si="65"/>
        <v>1</v>
      </c>
    </row>
    <row r="1284" spans="1:4">
      <c r="A1284" s="139" t="s">
        <v>1474</v>
      </c>
      <c r="B1284" s="138">
        <v>0</v>
      </c>
      <c r="C1284" s="178">
        <f t="shared" si="66"/>
        <v>0</v>
      </c>
      <c r="D1284" s="178">
        <f t="shared" si="65"/>
        <v>2</v>
      </c>
    </row>
    <row r="1285" spans="1:4">
      <c r="A1285" s="139" t="s">
        <v>1475</v>
      </c>
      <c r="B1285" s="138">
        <v>0</v>
      </c>
      <c r="C1285" s="178">
        <f t="shared" si="66"/>
        <v>0</v>
      </c>
      <c r="D1285" s="178">
        <f t="shared" si="65"/>
        <v>3</v>
      </c>
    </row>
    <row r="1286" spans="1:4">
      <c r="A1286" s="139" t="s">
        <v>1476</v>
      </c>
      <c r="B1286" s="138">
        <v>0</v>
      </c>
      <c r="C1286" s="178">
        <f t="shared" si="66"/>
        <v>0</v>
      </c>
      <c r="D1286" s="178">
        <f t="shared" si="65"/>
        <v>4</v>
      </c>
    </row>
    <row r="1287" spans="1:4">
      <c r="A1287" s="139" t="s">
        <v>1477</v>
      </c>
      <c r="B1287" s="138">
        <v>0</v>
      </c>
      <c r="C1287" s="178">
        <f t="shared" si="66"/>
        <v>0</v>
      </c>
      <c r="D1287" s="178">
        <f t="shared" si="65"/>
        <v>5</v>
      </c>
    </row>
    <row r="1288" spans="1:4">
      <c r="A1288" s="139" t="s">
        <v>1478</v>
      </c>
      <c r="B1288" s="138">
        <v>0</v>
      </c>
      <c r="C1288" s="178">
        <f t="shared" si="66"/>
        <v>0</v>
      </c>
      <c r="D1288" s="178">
        <f t="shared" si="65"/>
        <v>6</v>
      </c>
    </row>
    <row r="1289" spans="1:4">
      <c r="A1289" s="139" t="s">
        <v>1479</v>
      </c>
      <c r="B1289" s="138">
        <v>0</v>
      </c>
      <c r="C1289" s="178">
        <f t="shared" si="66"/>
        <v>0</v>
      </c>
      <c r="D1289" s="178">
        <f t="shared" si="65"/>
        <v>7</v>
      </c>
    </row>
    <row r="1290" spans="1:4">
      <c r="A1290" s="139" t="s">
        <v>1480</v>
      </c>
      <c r="B1290" s="138">
        <v>0</v>
      </c>
      <c r="C1290" s="178">
        <f t="shared" si="66"/>
        <v>69</v>
      </c>
      <c r="D1290" s="178">
        <f t="shared" si="65"/>
        <v>8</v>
      </c>
    </row>
    <row r="1291" spans="1:4">
      <c r="A1291" s="139" t="s">
        <v>1481</v>
      </c>
      <c r="B1291" s="138">
        <v>41.013500000000008</v>
      </c>
      <c r="C1291" s="178">
        <f t="shared" si="66"/>
        <v>378</v>
      </c>
      <c r="D1291" s="178">
        <f t="shared" ref="D1291:D1354" si="67">D1267</f>
        <v>9</v>
      </c>
    </row>
    <row r="1292" spans="1:4">
      <c r="A1292" s="139" t="s">
        <v>1482</v>
      </c>
      <c r="B1292" s="138">
        <v>41.013500000000008</v>
      </c>
      <c r="C1292" s="178">
        <f t="shared" ref="C1292:C1355" si="68">_xlfn.XLOOKUP(D1292,$N$5:$N$28,$C$5:$C$28)</f>
        <v>503</v>
      </c>
      <c r="D1292" s="178">
        <f t="shared" si="67"/>
        <v>10</v>
      </c>
    </row>
    <row r="1293" spans="1:4">
      <c r="A1293" s="139" t="s">
        <v>1483</v>
      </c>
      <c r="B1293" s="138">
        <v>41.013500000000008</v>
      </c>
      <c r="C1293" s="178">
        <f t="shared" si="68"/>
        <v>611</v>
      </c>
      <c r="D1293" s="178">
        <f t="shared" si="67"/>
        <v>11</v>
      </c>
    </row>
    <row r="1294" spans="1:4">
      <c r="A1294" s="139" t="s">
        <v>1484</v>
      </c>
      <c r="B1294" s="138">
        <v>41.013500000000008</v>
      </c>
      <c r="C1294" s="178">
        <f t="shared" si="68"/>
        <v>707</v>
      </c>
      <c r="D1294" s="178">
        <f t="shared" si="67"/>
        <v>12</v>
      </c>
    </row>
    <row r="1295" spans="1:4">
      <c r="A1295" s="139" t="s">
        <v>1485</v>
      </c>
      <c r="B1295" s="138">
        <v>41.013500000000008</v>
      </c>
      <c r="C1295" s="178">
        <f t="shared" si="68"/>
        <v>777</v>
      </c>
      <c r="D1295" s="178">
        <f t="shared" si="67"/>
        <v>13</v>
      </c>
    </row>
    <row r="1296" spans="1:4">
      <c r="A1296" s="139" t="s">
        <v>1486</v>
      </c>
      <c r="B1296" s="138">
        <v>41.013500000000008</v>
      </c>
      <c r="C1296" s="178">
        <f t="shared" si="68"/>
        <v>828</v>
      </c>
      <c r="D1296" s="178">
        <f t="shared" si="67"/>
        <v>14</v>
      </c>
    </row>
    <row r="1297" spans="1:4">
      <c r="A1297" s="139" t="s">
        <v>1487</v>
      </c>
      <c r="B1297" s="138">
        <v>18.642500000000002</v>
      </c>
      <c r="C1297" s="178">
        <f t="shared" si="68"/>
        <v>850</v>
      </c>
      <c r="D1297" s="178">
        <f t="shared" si="67"/>
        <v>15</v>
      </c>
    </row>
    <row r="1298" spans="1:4">
      <c r="A1298" s="139" t="s">
        <v>1488</v>
      </c>
      <c r="B1298" s="138">
        <v>18.642500000000002</v>
      </c>
      <c r="C1298" s="178">
        <f t="shared" si="68"/>
        <v>837</v>
      </c>
      <c r="D1298" s="178">
        <f t="shared" si="67"/>
        <v>16</v>
      </c>
    </row>
    <row r="1299" spans="1:4">
      <c r="A1299" s="139" t="s">
        <v>1489</v>
      </c>
      <c r="B1299" s="138">
        <v>18.642500000000002</v>
      </c>
      <c r="C1299" s="178">
        <f t="shared" si="68"/>
        <v>800</v>
      </c>
      <c r="D1299" s="178">
        <f t="shared" si="67"/>
        <v>17</v>
      </c>
    </row>
    <row r="1300" spans="1:4">
      <c r="A1300" s="139" t="s">
        <v>1490</v>
      </c>
      <c r="B1300" s="138">
        <v>18.642500000000002</v>
      </c>
      <c r="C1300" s="178">
        <f t="shared" si="68"/>
        <v>739</v>
      </c>
      <c r="D1300" s="178">
        <f t="shared" si="67"/>
        <v>18</v>
      </c>
    </row>
    <row r="1301" spans="1:4">
      <c r="A1301" s="139" t="s">
        <v>1491</v>
      </c>
      <c r="B1301" s="138">
        <v>0</v>
      </c>
      <c r="C1301" s="178">
        <f t="shared" si="68"/>
        <v>635</v>
      </c>
      <c r="D1301" s="178">
        <f t="shared" si="67"/>
        <v>19</v>
      </c>
    </row>
    <row r="1302" spans="1:4">
      <c r="A1302" s="139" t="s">
        <v>1492</v>
      </c>
      <c r="B1302" s="138">
        <v>0</v>
      </c>
      <c r="C1302" s="178">
        <f t="shared" si="68"/>
        <v>452</v>
      </c>
      <c r="D1302" s="178">
        <f t="shared" si="67"/>
        <v>20</v>
      </c>
    </row>
    <row r="1303" spans="1:4">
      <c r="A1303" s="139" t="s">
        <v>1493</v>
      </c>
      <c r="B1303" s="138">
        <v>0</v>
      </c>
      <c r="C1303" s="178">
        <f t="shared" si="68"/>
        <v>57</v>
      </c>
      <c r="D1303" s="178">
        <f t="shared" si="67"/>
        <v>21</v>
      </c>
    </row>
    <row r="1304" spans="1:4">
      <c r="A1304" s="139" t="s">
        <v>1494</v>
      </c>
      <c r="B1304" s="138">
        <v>0</v>
      </c>
      <c r="C1304" s="178">
        <f t="shared" si="68"/>
        <v>0</v>
      </c>
      <c r="D1304" s="178">
        <f t="shared" si="67"/>
        <v>22</v>
      </c>
    </row>
    <row r="1305" spans="1:4">
      <c r="A1305" s="139" t="s">
        <v>1495</v>
      </c>
      <c r="B1305" s="138">
        <v>0</v>
      </c>
      <c r="C1305" s="178">
        <f t="shared" si="68"/>
        <v>0</v>
      </c>
      <c r="D1305" s="178">
        <f t="shared" si="67"/>
        <v>23</v>
      </c>
    </row>
    <row r="1306" spans="1:4">
      <c r="A1306" s="139" t="s">
        <v>1496</v>
      </c>
      <c r="B1306" s="138">
        <v>0</v>
      </c>
      <c r="C1306" s="178">
        <f t="shared" si="68"/>
        <v>0</v>
      </c>
      <c r="D1306" s="178">
        <f t="shared" si="67"/>
        <v>24</v>
      </c>
    </row>
    <row r="1307" spans="1:4">
      <c r="A1307" s="139" t="s">
        <v>1497</v>
      </c>
      <c r="B1307" s="138">
        <v>0</v>
      </c>
      <c r="C1307" s="178">
        <f t="shared" si="68"/>
        <v>0</v>
      </c>
      <c r="D1307" s="178">
        <f t="shared" si="67"/>
        <v>1</v>
      </c>
    </row>
    <row r="1308" spans="1:4">
      <c r="A1308" s="139" t="s">
        <v>1498</v>
      </c>
      <c r="B1308" s="138">
        <v>0</v>
      </c>
      <c r="C1308" s="178">
        <f t="shared" si="68"/>
        <v>0</v>
      </c>
      <c r="D1308" s="178">
        <f t="shared" si="67"/>
        <v>2</v>
      </c>
    </row>
    <row r="1309" spans="1:4">
      <c r="A1309" s="139" t="s">
        <v>1499</v>
      </c>
      <c r="B1309" s="138">
        <v>0</v>
      </c>
      <c r="C1309" s="178">
        <f t="shared" si="68"/>
        <v>0</v>
      </c>
      <c r="D1309" s="178">
        <f t="shared" si="67"/>
        <v>3</v>
      </c>
    </row>
    <row r="1310" spans="1:4">
      <c r="A1310" s="139" t="s">
        <v>1500</v>
      </c>
      <c r="B1310" s="138">
        <v>0</v>
      </c>
      <c r="C1310" s="178">
        <f t="shared" si="68"/>
        <v>0</v>
      </c>
      <c r="D1310" s="178">
        <f t="shared" si="67"/>
        <v>4</v>
      </c>
    </row>
    <row r="1311" spans="1:4">
      <c r="A1311" s="139" t="s">
        <v>1501</v>
      </c>
      <c r="B1311" s="138">
        <v>0</v>
      </c>
      <c r="C1311" s="178">
        <f t="shared" si="68"/>
        <v>0</v>
      </c>
      <c r="D1311" s="178">
        <f t="shared" si="67"/>
        <v>5</v>
      </c>
    </row>
    <row r="1312" spans="1:4">
      <c r="A1312" s="139" t="s">
        <v>1502</v>
      </c>
      <c r="B1312" s="138">
        <v>0</v>
      </c>
      <c r="C1312" s="178">
        <f t="shared" si="68"/>
        <v>0</v>
      </c>
      <c r="D1312" s="178">
        <f t="shared" si="67"/>
        <v>6</v>
      </c>
    </row>
    <row r="1313" spans="1:4">
      <c r="A1313" s="139" t="s">
        <v>1503</v>
      </c>
      <c r="B1313" s="138">
        <v>0</v>
      </c>
      <c r="C1313" s="178">
        <f t="shared" si="68"/>
        <v>0</v>
      </c>
      <c r="D1313" s="178">
        <f t="shared" si="67"/>
        <v>7</v>
      </c>
    </row>
    <row r="1314" spans="1:4">
      <c r="A1314" s="139" t="s">
        <v>1504</v>
      </c>
      <c r="B1314" s="138">
        <v>0</v>
      </c>
      <c r="C1314" s="178">
        <f t="shared" si="68"/>
        <v>69</v>
      </c>
      <c r="D1314" s="178">
        <f t="shared" si="67"/>
        <v>8</v>
      </c>
    </row>
    <row r="1315" spans="1:4">
      <c r="A1315" s="139" t="s">
        <v>1505</v>
      </c>
      <c r="B1315" s="138">
        <v>55.927500000000009</v>
      </c>
      <c r="C1315" s="178">
        <f t="shared" si="68"/>
        <v>378</v>
      </c>
      <c r="D1315" s="178">
        <f t="shared" si="67"/>
        <v>9</v>
      </c>
    </row>
    <row r="1316" spans="1:4">
      <c r="A1316" s="139" t="s">
        <v>1506</v>
      </c>
      <c r="B1316" s="138">
        <v>55.927500000000009</v>
      </c>
      <c r="C1316" s="178">
        <f t="shared" si="68"/>
        <v>503</v>
      </c>
      <c r="D1316" s="178">
        <f t="shared" si="67"/>
        <v>10</v>
      </c>
    </row>
    <row r="1317" spans="1:4">
      <c r="A1317" s="139" t="s">
        <v>1507</v>
      </c>
      <c r="B1317" s="138">
        <v>55.927500000000009</v>
      </c>
      <c r="C1317" s="178">
        <f t="shared" si="68"/>
        <v>611</v>
      </c>
      <c r="D1317" s="178">
        <f t="shared" si="67"/>
        <v>11</v>
      </c>
    </row>
    <row r="1318" spans="1:4">
      <c r="A1318" s="139" t="s">
        <v>1508</v>
      </c>
      <c r="B1318" s="138">
        <v>55.927500000000009</v>
      </c>
      <c r="C1318" s="178">
        <f t="shared" si="68"/>
        <v>707</v>
      </c>
      <c r="D1318" s="178">
        <f t="shared" si="67"/>
        <v>12</v>
      </c>
    </row>
    <row r="1319" spans="1:4">
      <c r="A1319" s="139" t="s">
        <v>1509</v>
      </c>
      <c r="B1319" s="138">
        <v>55.927500000000009</v>
      </c>
      <c r="C1319" s="178">
        <f t="shared" si="68"/>
        <v>777</v>
      </c>
      <c r="D1319" s="178">
        <f t="shared" si="67"/>
        <v>13</v>
      </c>
    </row>
    <row r="1320" spans="1:4">
      <c r="A1320" s="139" t="s">
        <v>1510</v>
      </c>
      <c r="B1320" s="138">
        <v>55.927500000000009</v>
      </c>
      <c r="C1320" s="178">
        <f t="shared" si="68"/>
        <v>828</v>
      </c>
      <c r="D1320" s="178">
        <f t="shared" si="67"/>
        <v>14</v>
      </c>
    </row>
    <row r="1321" spans="1:4">
      <c r="A1321" s="139" t="s">
        <v>1511</v>
      </c>
      <c r="B1321" s="138">
        <v>41.013500000000008</v>
      </c>
      <c r="C1321" s="178">
        <f t="shared" si="68"/>
        <v>850</v>
      </c>
      <c r="D1321" s="178">
        <f t="shared" si="67"/>
        <v>15</v>
      </c>
    </row>
    <row r="1322" spans="1:4">
      <c r="A1322" s="139" t="s">
        <v>1512</v>
      </c>
      <c r="B1322" s="138">
        <v>41.013500000000008</v>
      </c>
      <c r="C1322" s="178">
        <f t="shared" si="68"/>
        <v>837</v>
      </c>
      <c r="D1322" s="178">
        <f t="shared" si="67"/>
        <v>16</v>
      </c>
    </row>
    <row r="1323" spans="1:4">
      <c r="A1323" s="139" t="s">
        <v>1513</v>
      </c>
      <c r="B1323" s="138">
        <v>41.013500000000008</v>
      </c>
      <c r="C1323" s="178">
        <f t="shared" si="68"/>
        <v>800</v>
      </c>
      <c r="D1323" s="178">
        <f t="shared" si="67"/>
        <v>17</v>
      </c>
    </row>
    <row r="1324" spans="1:4">
      <c r="A1324" s="139" t="s">
        <v>1514</v>
      </c>
      <c r="B1324" s="138">
        <v>41.013500000000008</v>
      </c>
      <c r="C1324" s="178">
        <f t="shared" si="68"/>
        <v>739</v>
      </c>
      <c r="D1324" s="178">
        <f t="shared" si="67"/>
        <v>18</v>
      </c>
    </row>
    <row r="1325" spans="1:4">
      <c r="A1325" s="139" t="s">
        <v>1515</v>
      </c>
      <c r="B1325" s="138">
        <v>22.371000000000002</v>
      </c>
      <c r="C1325" s="178">
        <f t="shared" si="68"/>
        <v>635</v>
      </c>
      <c r="D1325" s="178">
        <f t="shared" si="67"/>
        <v>19</v>
      </c>
    </row>
    <row r="1326" spans="1:4">
      <c r="A1326" s="139" t="s">
        <v>1516</v>
      </c>
      <c r="B1326" s="138">
        <v>22.371000000000002</v>
      </c>
      <c r="C1326" s="178">
        <f t="shared" si="68"/>
        <v>452</v>
      </c>
      <c r="D1326" s="178">
        <f t="shared" si="67"/>
        <v>20</v>
      </c>
    </row>
    <row r="1327" spans="1:4">
      <c r="A1327" s="139" t="s">
        <v>1517</v>
      </c>
      <c r="B1327" s="138">
        <v>0</v>
      </c>
      <c r="C1327" s="178">
        <f t="shared" si="68"/>
        <v>57</v>
      </c>
      <c r="D1327" s="178">
        <f t="shared" si="67"/>
        <v>21</v>
      </c>
    </row>
    <row r="1328" spans="1:4">
      <c r="A1328" s="139" t="s">
        <v>1518</v>
      </c>
      <c r="B1328" s="138">
        <v>0</v>
      </c>
      <c r="C1328" s="178">
        <f t="shared" si="68"/>
        <v>0</v>
      </c>
      <c r="D1328" s="178">
        <f t="shared" si="67"/>
        <v>22</v>
      </c>
    </row>
    <row r="1329" spans="1:4">
      <c r="A1329" s="139" t="s">
        <v>1519</v>
      </c>
      <c r="B1329" s="138">
        <v>0</v>
      </c>
      <c r="C1329" s="178">
        <f t="shared" si="68"/>
        <v>0</v>
      </c>
      <c r="D1329" s="178">
        <f t="shared" si="67"/>
        <v>23</v>
      </c>
    </row>
    <row r="1330" spans="1:4">
      <c r="A1330" s="139" t="s">
        <v>1520</v>
      </c>
      <c r="B1330" s="138">
        <v>0</v>
      </c>
      <c r="C1330" s="178">
        <f t="shared" si="68"/>
        <v>0</v>
      </c>
      <c r="D1330" s="178">
        <f t="shared" si="67"/>
        <v>24</v>
      </c>
    </row>
    <row r="1331" spans="1:4">
      <c r="A1331" s="139" t="s">
        <v>1521</v>
      </c>
      <c r="B1331" s="138">
        <v>0</v>
      </c>
      <c r="C1331" s="178">
        <f t="shared" si="68"/>
        <v>0</v>
      </c>
      <c r="D1331" s="178">
        <f t="shared" si="67"/>
        <v>1</v>
      </c>
    </row>
    <row r="1332" spans="1:4">
      <c r="A1332" s="139" t="s">
        <v>1522</v>
      </c>
      <c r="B1332" s="138">
        <v>0</v>
      </c>
      <c r="C1332" s="178">
        <f t="shared" si="68"/>
        <v>0</v>
      </c>
      <c r="D1332" s="178">
        <f t="shared" si="67"/>
        <v>2</v>
      </c>
    </row>
    <row r="1333" spans="1:4">
      <c r="A1333" s="139" t="s">
        <v>1523</v>
      </c>
      <c r="B1333" s="138">
        <v>0</v>
      </c>
      <c r="C1333" s="178">
        <f t="shared" si="68"/>
        <v>0</v>
      </c>
      <c r="D1333" s="178">
        <f t="shared" si="67"/>
        <v>3</v>
      </c>
    </row>
    <row r="1334" spans="1:4">
      <c r="A1334" s="139" t="s">
        <v>1524</v>
      </c>
      <c r="B1334" s="138">
        <v>0</v>
      </c>
      <c r="C1334" s="178">
        <f t="shared" si="68"/>
        <v>0</v>
      </c>
      <c r="D1334" s="178">
        <f t="shared" si="67"/>
        <v>4</v>
      </c>
    </row>
    <row r="1335" spans="1:4">
      <c r="A1335" s="139" t="s">
        <v>1525</v>
      </c>
      <c r="B1335" s="138">
        <v>0</v>
      </c>
      <c r="C1335" s="178">
        <f t="shared" si="68"/>
        <v>0</v>
      </c>
      <c r="D1335" s="178">
        <f t="shared" si="67"/>
        <v>5</v>
      </c>
    </row>
    <row r="1336" spans="1:4">
      <c r="A1336" s="139" t="s">
        <v>1526</v>
      </c>
      <c r="B1336" s="138">
        <v>0</v>
      </c>
      <c r="C1336" s="178">
        <f t="shared" si="68"/>
        <v>0</v>
      </c>
      <c r="D1336" s="178">
        <f t="shared" si="67"/>
        <v>6</v>
      </c>
    </row>
    <row r="1337" spans="1:4">
      <c r="A1337" s="139" t="s">
        <v>1527</v>
      </c>
      <c r="B1337" s="138">
        <v>0</v>
      </c>
      <c r="C1337" s="178">
        <f t="shared" si="68"/>
        <v>0</v>
      </c>
      <c r="D1337" s="178">
        <f t="shared" si="67"/>
        <v>7</v>
      </c>
    </row>
    <row r="1338" spans="1:4">
      <c r="A1338" s="139" t="s">
        <v>1528</v>
      </c>
      <c r="B1338" s="138">
        <v>0</v>
      </c>
      <c r="C1338" s="178">
        <f t="shared" si="68"/>
        <v>69</v>
      </c>
      <c r="D1338" s="178">
        <f t="shared" si="67"/>
        <v>8</v>
      </c>
    </row>
    <row r="1339" spans="1:4">
      <c r="A1339" s="139" t="s">
        <v>1529</v>
      </c>
      <c r="B1339" s="138">
        <v>82.027000000000001</v>
      </c>
      <c r="C1339" s="178">
        <f t="shared" si="68"/>
        <v>378</v>
      </c>
      <c r="D1339" s="178">
        <f t="shared" si="67"/>
        <v>9</v>
      </c>
    </row>
    <row r="1340" spans="1:4">
      <c r="A1340" s="139" t="s">
        <v>1530</v>
      </c>
      <c r="B1340" s="138">
        <v>82.027000000000001</v>
      </c>
      <c r="C1340" s="178">
        <f t="shared" si="68"/>
        <v>503</v>
      </c>
      <c r="D1340" s="178">
        <f t="shared" si="67"/>
        <v>10</v>
      </c>
    </row>
    <row r="1341" spans="1:4">
      <c r="A1341" s="139" t="s">
        <v>1531</v>
      </c>
      <c r="B1341" s="138">
        <v>82.027000000000001</v>
      </c>
      <c r="C1341" s="178">
        <f t="shared" si="68"/>
        <v>611</v>
      </c>
      <c r="D1341" s="178">
        <f t="shared" si="67"/>
        <v>11</v>
      </c>
    </row>
    <row r="1342" spans="1:4">
      <c r="A1342" s="139" t="s">
        <v>1532</v>
      </c>
      <c r="B1342" s="138">
        <v>82.027000000000001</v>
      </c>
      <c r="C1342" s="178">
        <f t="shared" si="68"/>
        <v>707</v>
      </c>
      <c r="D1342" s="178">
        <f t="shared" si="67"/>
        <v>12</v>
      </c>
    </row>
    <row r="1343" spans="1:4">
      <c r="A1343" s="139" t="s">
        <v>1533</v>
      </c>
      <c r="B1343" s="138">
        <v>82.027000000000001</v>
      </c>
      <c r="C1343" s="178">
        <f t="shared" si="68"/>
        <v>777</v>
      </c>
      <c r="D1343" s="178">
        <f t="shared" si="67"/>
        <v>13</v>
      </c>
    </row>
    <row r="1344" spans="1:4">
      <c r="A1344" s="139" t="s">
        <v>1534</v>
      </c>
      <c r="B1344" s="138">
        <v>82.027000000000001</v>
      </c>
      <c r="C1344" s="178">
        <f t="shared" si="68"/>
        <v>828</v>
      </c>
      <c r="D1344" s="178">
        <f t="shared" si="67"/>
        <v>14</v>
      </c>
    </row>
    <row r="1345" spans="1:4">
      <c r="A1345" s="139" t="s">
        <v>1535</v>
      </c>
      <c r="B1345" s="138">
        <v>82.027000000000001</v>
      </c>
      <c r="C1345" s="178">
        <f t="shared" si="68"/>
        <v>850</v>
      </c>
      <c r="D1345" s="178">
        <f t="shared" si="67"/>
        <v>15</v>
      </c>
    </row>
    <row r="1346" spans="1:4">
      <c r="A1346" s="139" t="s">
        <v>1536</v>
      </c>
      <c r="B1346" s="138">
        <v>37.285000000000004</v>
      </c>
      <c r="C1346" s="178">
        <f t="shared" si="68"/>
        <v>837</v>
      </c>
      <c r="D1346" s="178">
        <f t="shared" si="67"/>
        <v>16</v>
      </c>
    </row>
    <row r="1347" spans="1:4">
      <c r="A1347" s="139" t="s">
        <v>1537</v>
      </c>
      <c r="B1347" s="138">
        <v>37.285000000000004</v>
      </c>
      <c r="C1347" s="178">
        <f t="shared" si="68"/>
        <v>800</v>
      </c>
      <c r="D1347" s="178">
        <f t="shared" si="67"/>
        <v>17</v>
      </c>
    </row>
    <row r="1348" spans="1:4">
      <c r="A1348" s="139" t="s">
        <v>1538</v>
      </c>
      <c r="B1348" s="138">
        <v>37.285000000000004</v>
      </c>
      <c r="C1348" s="178">
        <f t="shared" si="68"/>
        <v>739</v>
      </c>
      <c r="D1348" s="178">
        <f t="shared" si="67"/>
        <v>18</v>
      </c>
    </row>
    <row r="1349" spans="1:4">
      <c r="A1349" s="139" t="s">
        <v>1539</v>
      </c>
      <c r="B1349" s="138">
        <v>37.285000000000004</v>
      </c>
      <c r="C1349" s="178">
        <f t="shared" si="68"/>
        <v>635</v>
      </c>
      <c r="D1349" s="178">
        <f t="shared" si="67"/>
        <v>19</v>
      </c>
    </row>
    <row r="1350" spans="1:4">
      <c r="A1350" s="139" t="s">
        <v>1540</v>
      </c>
      <c r="B1350" s="138">
        <v>37.285000000000004</v>
      </c>
      <c r="C1350" s="178">
        <f t="shared" si="68"/>
        <v>452</v>
      </c>
      <c r="D1350" s="178">
        <f t="shared" si="67"/>
        <v>20</v>
      </c>
    </row>
    <row r="1351" spans="1:4">
      <c r="A1351" s="139" t="s">
        <v>1541</v>
      </c>
      <c r="B1351" s="138">
        <v>0</v>
      </c>
      <c r="C1351" s="178">
        <f t="shared" si="68"/>
        <v>57</v>
      </c>
      <c r="D1351" s="178">
        <f t="shared" si="67"/>
        <v>21</v>
      </c>
    </row>
    <row r="1352" spans="1:4">
      <c r="A1352" s="139" t="s">
        <v>1542</v>
      </c>
      <c r="B1352" s="138">
        <v>0</v>
      </c>
      <c r="C1352" s="178">
        <f t="shared" si="68"/>
        <v>0</v>
      </c>
      <c r="D1352" s="178">
        <f t="shared" si="67"/>
        <v>22</v>
      </c>
    </row>
    <row r="1353" spans="1:4">
      <c r="A1353" s="139" t="s">
        <v>1543</v>
      </c>
      <c r="B1353" s="138">
        <v>0</v>
      </c>
      <c r="C1353" s="178">
        <f t="shared" si="68"/>
        <v>0</v>
      </c>
      <c r="D1353" s="178">
        <f t="shared" si="67"/>
        <v>23</v>
      </c>
    </row>
    <row r="1354" spans="1:4">
      <c r="A1354" s="139" t="s">
        <v>1544</v>
      </c>
      <c r="B1354" s="138">
        <v>0</v>
      </c>
      <c r="C1354" s="178">
        <f t="shared" si="68"/>
        <v>0</v>
      </c>
      <c r="D1354" s="178">
        <f t="shared" si="67"/>
        <v>24</v>
      </c>
    </row>
    <row r="1355" spans="1:4">
      <c r="A1355" s="139" t="s">
        <v>1545</v>
      </c>
      <c r="B1355" s="138">
        <v>0</v>
      </c>
      <c r="C1355" s="178">
        <f t="shared" si="68"/>
        <v>0</v>
      </c>
      <c r="D1355" s="178">
        <f t="shared" ref="D1355:D1418" si="69">D1331</f>
        <v>1</v>
      </c>
    </row>
    <row r="1356" spans="1:4">
      <c r="A1356" s="139" t="s">
        <v>1546</v>
      </c>
      <c r="B1356" s="138">
        <v>0</v>
      </c>
      <c r="C1356" s="178">
        <f t="shared" ref="C1356:C1419" si="70">_xlfn.XLOOKUP(D1356,$N$5:$N$28,$C$5:$C$28)</f>
        <v>0</v>
      </c>
      <c r="D1356" s="178">
        <f t="shared" si="69"/>
        <v>2</v>
      </c>
    </row>
    <row r="1357" spans="1:4">
      <c r="A1357" s="139" t="s">
        <v>1547</v>
      </c>
      <c r="B1357" s="138">
        <v>0</v>
      </c>
      <c r="C1357" s="178">
        <f t="shared" si="70"/>
        <v>0</v>
      </c>
      <c r="D1357" s="178">
        <f t="shared" si="69"/>
        <v>3</v>
      </c>
    </row>
    <row r="1358" spans="1:4">
      <c r="A1358" s="139" t="s">
        <v>1548</v>
      </c>
      <c r="B1358" s="138">
        <v>0</v>
      </c>
      <c r="C1358" s="178">
        <f t="shared" si="70"/>
        <v>0</v>
      </c>
      <c r="D1358" s="178">
        <f t="shared" si="69"/>
        <v>4</v>
      </c>
    </row>
    <row r="1359" spans="1:4">
      <c r="A1359" s="139" t="s">
        <v>1549</v>
      </c>
      <c r="B1359" s="138">
        <v>0</v>
      </c>
      <c r="C1359" s="178">
        <f t="shared" si="70"/>
        <v>0</v>
      </c>
      <c r="D1359" s="178">
        <f t="shared" si="69"/>
        <v>5</v>
      </c>
    </row>
    <row r="1360" spans="1:4">
      <c r="A1360" s="139" t="s">
        <v>1550</v>
      </c>
      <c r="B1360" s="138">
        <v>0</v>
      </c>
      <c r="C1360" s="178">
        <f t="shared" si="70"/>
        <v>0</v>
      </c>
      <c r="D1360" s="178">
        <f t="shared" si="69"/>
        <v>6</v>
      </c>
    </row>
    <row r="1361" spans="1:4">
      <c r="A1361" s="139" t="s">
        <v>1551</v>
      </c>
      <c r="B1361" s="138">
        <v>0</v>
      </c>
      <c r="C1361" s="178">
        <f t="shared" si="70"/>
        <v>0</v>
      </c>
      <c r="D1361" s="178">
        <f t="shared" si="69"/>
        <v>7</v>
      </c>
    </row>
    <row r="1362" spans="1:4">
      <c r="A1362" s="139" t="s">
        <v>1552</v>
      </c>
      <c r="B1362" s="138">
        <v>0</v>
      </c>
      <c r="C1362" s="178">
        <f t="shared" si="70"/>
        <v>69</v>
      </c>
      <c r="D1362" s="178">
        <f t="shared" si="69"/>
        <v>8</v>
      </c>
    </row>
    <row r="1363" spans="1:4">
      <c r="A1363" s="139" t="s">
        <v>1553</v>
      </c>
      <c r="B1363" s="138">
        <v>37.285000000000004</v>
      </c>
      <c r="C1363" s="178">
        <f t="shared" si="70"/>
        <v>378</v>
      </c>
      <c r="D1363" s="178">
        <f t="shared" si="69"/>
        <v>9</v>
      </c>
    </row>
    <row r="1364" spans="1:4">
      <c r="A1364" s="139" t="s">
        <v>1554</v>
      </c>
      <c r="B1364" s="138">
        <v>37.285000000000004</v>
      </c>
      <c r="C1364" s="178">
        <f t="shared" si="70"/>
        <v>503</v>
      </c>
      <c r="D1364" s="178">
        <f t="shared" si="69"/>
        <v>10</v>
      </c>
    </row>
    <row r="1365" spans="1:4">
      <c r="A1365" s="139" t="s">
        <v>1555</v>
      </c>
      <c r="B1365" s="138">
        <v>37.285000000000004</v>
      </c>
      <c r="C1365" s="178">
        <f t="shared" si="70"/>
        <v>611</v>
      </c>
      <c r="D1365" s="178">
        <f t="shared" si="69"/>
        <v>11</v>
      </c>
    </row>
    <row r="1366" spans="1:4">
      <c r="A1366" s="139" t="s">
        <v>1556</v>
      </c>
      <c r="B1366" s="138">
        <v>37.285000000000004</v>
      </c>
      <c r="C1366" s="178">
        <f t="shared" si="70"/>
        <v>707</v>
      </c>
      <c r="D1366" s="178">
        <f t="shared" si="69"/>
        <v>12</v>
      </c>
    </row>
    <row r="1367" spans="1:4">
      <c r="A1367" s="139" t="s">
        <v>1557</v>
      </c>
      <c r="B1367" s="138">
        <v>37.285000000000004</v>
      </c>
      <c r="C1367" s="178">
        <f t="shared" si="70"/>
        <v>777</v>
      </c>
      <c r="D1367" s="178">
        <f t="shared" si="69"/>
        <v>13</v>
      </c>
    </row>
    <row r="1368" spans="1:4">
      <c r="A1368" s="139" t="s">
        <v>1558</v>
      </c>
      <c r="B1368" s="138">
        <v>37.285000000000004</v>
      </c>
      <c r="C1368" s="178">
        <f t="shared" si="70"/>
        <v>828</v>
      </c>
      <c r="D1368" s="178">
        <f t="shared" si="69"/>
        <v>14</v>
      </c>
    </row>
    <row r="1369" spans="1:4">
      <c r="A1369" s="139" t="s">
        <v>1559</v>
      </c>
      <c r="B1369" s="138">
        <v>37.285000000000004</v>
      </c>
      <c r="C1369" s="178">
        <f t="shared" si="70"/>
        <v>850</v>
      </c>
      <c r="D1369" s="178">
        <f t="shared" si="69"/>
        <v>15</v>
      </c>
    </row>
    <row r="1370" spans="1:4">
      <c r="A1370" s="139" t="s">
        <v>1560</v>
      </c>
      <c r="B1370" s="138">
        <v>37.285000000000004</v>
      </c>
      <c r="C1370" s="178">
        <f t="shared" si="70"/>
        <v>837</v>
      </c>
      <c r="D1370" s="178">
        <f t="shared" si="69"/>
        <v>16</v>
      </c>
    </row>
    <row r="1371" spans="1:4">
      <c r="A1371" s="139" t="s">
        <v>1561</v>
      </c>
      <c r="B1371" s="138">
        <v>37.285000000000004</v>
      </c>
      <c r="C1371" s="178">
        <f t="shared" si="70"/>
        <v>800</v>
      </c>
      <c r="D1371" s="178">
        <f t="shared" si="69"/>
        <v>17</v>
      </c>
    </row>
    <row r="1372" spans="1:4">
      <c r="A1372" s="139" t="s">
        <v>1562</v>
      </c>
      <c r="B1372" s="138">
        <v>37.285000000000004</v>
      </c>
      <c r="C1372" s="178">
        <f t="shared" si="70"/>
        <v>739</v>
      </c>
      <c r="D1372" s="178">
        <f t="shared" si="69"/>
        <v>18</v>
      </c>
    </row>
    <row r="1373" spans="1:4">
      <c r="A1373" s="139" t="s">
        <v>1563</v>
      </c>
      <c r="B1373" s="138">
        <v>37.285000000000004</v>
      </c>
      <c r="C1373" s="178">
        <f t="shared" si="70"/>
        <v>635</v>
      </c>
      <c r="D1373" s="178">
        <f t="shared" si="69"/>
        <v>19</v>
      </c>
    </row>
    <row r="1374" spans="1:4">
      <c r="A1374" s="139" t="s">
        <v>1564</v>
      </c>
      <c r="B1374" s="138">
        <v>37.285000000000004</v>
      </c>
      <c r="C1374" s="178">
        <f t="shared" si="70"/>
        <v>452</v>
      </c>
      <c r="D1374" s="178">
        <f t="shared" si="69"/>
        <v>20</v>
      </c>
    </row>
    <row r="1375" spans="1:4">
      <c r="A1375" s="139" t="s">
        <v>1565</v>
      </c>
      <c r="B1375" s="138">
        <v>0</v>
      </c>
      <c r="C1375" s="178">
        <f t="shared" si="70"/>
        <v>57</v>
      </c>
      <c r="D1375" s="178">
        <f t="shared" si="69"/>
        <v>21</v>
      </c>
    </row>
    <row r="1376" spans="1:4">
      <c r="A1376" s="139" t="s">
        <v>1566</v>
      </c>
      <c r="B1376" s="138">
        <v>0</v>
      </c>
      <c r="C1376" s="178">
        <f t="shared" si="70"/>
        <v>0</v>
      </c>
      <c r="D1376" s="178">
        <f t="shared" si="69"/>
        <v>22</v>
      </c>
    </row>
    <row r="1377" spans="1:4">
      <c r="A1377" s="139" t="s">
        <v>1567</v>
      </c>
      <c r="B1377" s="138">
        <v>0</v>
      </c>
      <c r="C1377" s="178">
        <f t="shared" si="70"/>
        <v>0</v>
      </c>
      <c r="D1377" s="178">
        <f t="shared" si="69"/>
        <v>23</v>
      </c>
    </row>
    <row r="1378" spans="1:4">
      <c r="A1378" s="139" t="s">
        <v>1568</v>
      </c>
      <c r="B1378" s="138">
        <v>0</v>
      </c>
      <c r="C1378" s="178">
        <f t="shared" si="70"/>
        <v>0</v>
      </c>
      <c r="D1378" s="178">
        <f t="shared" si="69"/>
        <v>24</v>
      </c>
    </row>
    <row r="1379" spans="1:4">
      <c r="A1379" s="139" t="s">
        <v>1569</v>
      </c>
      <c r="B1379" s="138">
        <v>0</v>
      </c>
      <c r="C1379" s="178">
        <f t="shared" si="70"/>
        <v>0</v>
      </c>
      <c r="D1379" s="178">
        <f t="shared" si="69"/>
        <v>1</v>
      </c>
    </row>
    <row r="1380" spans="1:4">
      <c r="A1380" s="139" t="s">
        <v>1570</v>
      </c>
      <c r="B1380" s="138">
        <v>0</v>
      </c>
      <c r="C1380" s="178">
        <f t="shared" si="70"/>
        <v>0</v>
      </c>
      <c r="D1380" s="178">
        <f t="shared" si="69"/>
        <v>2</v>
      </c>
    </row>
    <row r="1381" spans="1:4">
      <c r="A1381" s="139" t="s">
        <v>1571</v>
      </c>
      <c r="B1381" s="138">
        <v>0</v>
      </c>
      <c r="C1381" s="178">
        <f t="shared" si="70"/>
        <v>0</v>
      </c>
      <c r="D1381" s="178">
        <f t="shared" si="69"/>
        <v>3</v>
      </c>
    </row>
    <row r="1382" spans="1:4">
      <c r="A1382" s="139" t="s">
        <v>1572</v>
      </c>
      <c r="B1382" s="138">
        <v>0</v>
      </c>
      <c r="C1382" s="178">
        <f t="shared" si="70"/>
        <v>0</v>
      </c>
      <c r="D1382" s="178">
        <f t="shared" si="69"/>
        <v>4</v>
      </c>
    </row>
    <row r="1383" spans="1:4">
      <c r="A1383" s="139" t="s">
        <v>1573</v>
      </c>
      <c r="B1383" s="138">
        <v>0</v>
      </c>
      <c r="C1383" s="178">
        <f t="shared" si="70"/>
        <v>0</v>
      </c>
      <c r="D1383" s="178">
        <f t="shared" si="69"/>
        <v>5</v>
      </c>
    </row>
    <row r="1384" spans="1:4">
      <c r="A1384" s="139" t="s">
        <v>1574</v>
      </c>
      <c r="B1384" s="138">
        <v>0</v>
      </c>
      <c r="C1384" s="178">
        <f t="shared" si="70"/>
        <v>0</v>
      </c>
      <c r="D1384" s="178">
        <f t="shared" si="69"/>
        <v>6</v>
      </c>
    </row>
    <row r="1385" spans="1:4">
      <c r="A1385" s="139" t="s">
        <v>1575</v>
      </c>
      <c r="B1385" s="138">
        <v>0</v>
      </c>
      <c r="C1385" s="178">
        <f t="shared" si="70"/>
        <v>0</v>
      </c>
      <c r="D1385" s="178">
        <f t="shared" si="69"/>
        <v>7</v>
      </c>
    </row>
    <row r="1386" spans="1:4">
      <c r="A1386" s="139" t="s">
        <v>1576</v>
      </c>
      <c r="B1386" s="138">
        <v>0</v>
      </c>
      <c r="C1386" s="178">
        <f t="shared" si="70"/>
        <v>69</v>
      </c>
      <c r="D1386" s="178">
        <f t="shared" si="69"/>
        <v>8</v>
      </c>
    </row>
    <row r="1387" spans="1:4">
      <c r="A1387" s="139" t="s">
        <v>1577</v>
      </c>
      <c r="B1387" s="138">
        <v>96.941000000000003</v>
      </c>
      <c r="C1387" s="178">
        <f t="shared" si="70"/>
        <v>378</v>
      </c>
      <c r="D1387" s="178">
        <f t="shared" si="69"/>
        <v>9</v>
      </c>
    </row>
    <row r="1388" spans="1:4">
      <c r="A1388" s="139" t="s">
        <v>1578</v>
      </c>
      <c r="B1388" s="138">
        <v>96.941000000000003</v>
      </c>
      <c r="C1388" s="178">
        <f t="shared" si="70"/>
        <v>503</v>
      </c>
      <c r="D1388" s="178">
        <f t="shared" si="69"/>
        <v>10</v>
      </c>
    </row>
    <row r="1389" spans="1:4">
      <c r="A1389" s="139" t="s">
        <v>1579</v>
      </c>
      <c r="B1389" s="138">
        <v>96.941000000000003</v>
      </c>
      <c r="C1389" s="178">
        <f t="shared" si="70"/>
        <v>611</v>
      </c>
      <c r="D1389" s="178">
        <f t="shared" si="69"/>
        <v>11</v>
      </c>
    </row>
    <row r="1390" spans="1:4">
      <c r="A1390" s="139" t="s">
        <v>1580</v>
      </c>
      <c r="B1390" s="138">
        <v>96.941000000000003</v>
      </c>
      <c r="C1390" s="178">
        <f t="shared" si="70"/>
        <v>707</v>
      </c>
      <c r="D1390" s="178">
        <f t="shared" si="69"/>
        <v>12</v>
      </c>
    </row>
    <row r="1391" spans="1:4">
      <c r="A1391" s="139" t="s">
        <v>1581</v>
      </c>
      <c r="B1391" s="138">
        <v>96.941000000000003</v>
      </c>
      <c r="C1391" s="178">
        <f t="shared" si="70"/>
        <v>777</v>
      </c>
      <c r="D1391" s="178">
        <f t="shared" si="69"/>
        <v>13</v>
      </c>
    </row>
    <row r="1392" spans="1:4">
      <c r="A1392" s="139" t="s">
        <v>1582</v>
      </c>
      <c r="B1392" s="138">
        <v>96.941000000000003</v>
      </c>
      <c r="C1392" s="178">
        <f t="shared" si="70"/>
        <v>828</v>
      </c>
      <c r="D1392" s="178">
        <f t="shared" si="69"/>
        <v>14</v>
      </c>
    </row>
    <row r="1393" spans="1:4">
      <c r="A1393" s="139" t="s">
        <v>1583</v>
      </c>
      <c r="B1393" s="138">
        <v>96.941000000000003</v>
      </c>
      <c r="C1393" s="178">
        <f t="shared" si="70"/>
        <v>850</v>
      </c>
      <c r="D1393" s="178">
        <f t="shared" si="69"/>
        <v>15</v>
      </c>
    </row>
    <row r="1394" spans="1:4">
      <c r="A1394" s="139" t="s">
        <v>1584</v>
      </c>
      <c r="B1394" s="138">
        <v>96.941000000000003</v>
      </c>
      <c r="C1394" s="178">
        <f t="shared" si="70"/>
        <v>837</v>
      </c>
      <c r="D1394" s="178">
        <f t="shared" si="69"/>
        <v>16</v>
      </c>
    </row>
    <row r="1395" spans="1:4">
      <c r="A1395" s="139" t="s">
        <v>1585</v>
      </c>
      <c r="B1395" s="138">
        <v>96.941000000000003</v>
      </c>
      <c r="C1395" s="178">
        <f t="shared" si="70"/>
        <v>800</v>
      </c>
      <c r="D1395" s="178">
        <f t="shared" si="69"/>
        <v>17</v>
      </c>
    </row>
    <row r="1396" spans="1:4">
      <c r="A1396" s="139" t="s">
        <v>1586</v>
      </c>
      <c r="B1396" s="138">
        <v>96.941000000000003</v>
      </c>
      <c r="C1396" s="178">
        <f t="shared" si="70"/>
        <v>739</v>
      </c>
      <c r="D1396" s="178">
        <f t="shared" si="69"/>
        <v>18</v>
      </c>
    </row>
    <row r="1397" spans="1:4">
      <c r="A1397" s="139" t="s">
        <v>1587</v>
      </c>
      <c r="B1397" s="138">
        <v>96.941000000000003</v>
      </c>
      <c r="C1397" s="178">
        <f t="shared" si="70"/>
        <v>635</v>
      </c>
      <c r="D1397" s="178">
        <f t="shared" si="69"/>
        <v>19</v>
      </c>
    </row>
    <row r="1398" spans="1:4">
      <c r="A1398" s="139" t="s">
        <v>1588</v>
      </c>
      <c r="B1398" s="138">
        <v>96.941000000000003</v>
      </c>
      <c r="C1398" s="178">
        <f t="shared" si="70"/>
        <v>452</v>
      </c>
      <c r="D1398" s="178">
        <f t="shared" si="69"/>
        <v>20</v>
      </c>
    </row>
    <row r="1399" spans="1:4">
      <c r="A1399" s="139" t="s">
        <v>1589</v>
      </c>
      <c r="B1399" s="138">
        <v>0</v>
      </c>
      <c r="C1399" s="178">
        <f t="shared" si="70"/>
        <v>57</v>
      </c>
      <c r="D1399" s="178">
        <f t="shared" si="69"/>
        <v>21</v>
      </c>
    </row>
    <row r="1400" spans="1:4">
      <c r="A1400" s="139" t="s">
        <v>1590</v>
      </c>
      <c r="B1400" s="138">
        <v>0</v>
      </c>
      <c r="C1400" s="178">
        <f t="shared" si="70"/>
        <v>0</v>
      </c>
      <c r="D1400" s="178">
        <f t="shared" si="69"/>
        <v>22</v>
      </c>
    </row>
    <row r="1401" spans="1:4">
      <c r="A1401" s="139" t="s">
        <v>1591</v>
      </c>
      <c r="B1401" s="138">
        <v>0</v>
      </c>
      <c r="C1401" s="178">
        <f t="shared" si="70"/>
        <v>0</v>
      </c>
      <c r="D1401" s="178">
        <f t="shared" si="69"/>
        <v>23</v>
      </c>
    </row>
    <row r="1402" spans="1:4">
      <c r="A1402" s="139" t="s">
        <v>1592</v>
      </c>
      <c r="B1402" s="138">
        <v>0</v>
      </c>
      <c r="C1402" s="178">
        <f t="shared" si="70"/>
        <v>0</v>
      </c>
      <c r="D1402" s="178">
        <f t="shared" si="69"/>
        <v>24</v>
      </c>
    </row>
    <row r="1403" spans="1:4">
      <c r="A1403" s="139" t="s">
        <v>1593</v>
      </c>
      <c r="B1403" s="138">
        <v>0</v>
      </c>
      <c r="C1403" s="178">
        <f t="shared" si="70"/>
        <v>0</v>
      </c>
      <c r="D1403" s="178">
        <f t="shared" si="69"/>
        <v>1</v>
      </c>
    </row>
    <row r="1404" spans="1:4">
      <c r="A1404" s="139" t="s">
        <v>1594</v>
      </c>
      <c r="B1404" s="138">
        <v>0</v>
      </c>
      <c r="C1404" s="178">
        <f t="shared" si="70"/>
        <v>0</v>
      </c>
      <c r="D1404" s="178">
        <f t="shared" si="69"/>
        <v>2</v>
      </c>
    </row>
    <row r="1405" spans="1:4">
      <c r="A1405" s="139" t="s">
        <v>1595</v>
      </c>
      <c r="B1405" s="138">
        <v>0</v>
      </c>
      <c r="C1405" s="178">
        <f t="shared" si="70"/>
        <v>0</v>
      </c>
      <c r="D1405" s="178">
        <f t="shared" si="69"/>
        <v>3</v>
      </c>
    </row>
    <row r="1406" spans="1:4">
      <c r="A1406" s="139" t="s">
        <v>1596</v>
      </c>
      <c r="B1406" s="138">
        <v>0</v>
      </c>
      <c r="C1406" s="178">
        <f t="shared" si="70"/>
        <v>0</v>
      </c>
      <c r="D1406" s="178">
        <f t="shared" si="69"/>
        <v>4</v>
      </c>
    </row>
    <row r="1407" spans="1:4">
      <c r="A1407" s="139" t="s">
        <v>1597</v>
      </c>
      <c r="B1407" s="138">
        <v>0</v>
      </c>
      <c r="C1407" s="178">
        <f t="shared" si="70"/>
        <v>0</v>
      </c>
      <c r="D1407" s="178">
        <f t="shared" si="69"/>
        <v>5</v>
      </c>
    </row>
    <row r="1408" spans="1:4">
      <c r="A1408" s="139" t="s">
        <v>1598</v>
      </c>
      <c r="B1408" s="138">
        <v>0</v>
      </c>
      <c r="C1408" s="178">
        <f t="shared" si="70"/>
        <v>0</v>
      </c>
      <c r="D1408" s="178">
        <f t="shared" si="69"/>
        <v>6</v>
      </c>
    </row>
    <row r="1409" spans="1:4">
      <c r="A1409" s="139" t="s">
        <v>1599</v>
      </c>
      <c r="B1409" s="138">
        <v>0</v>
      </c>
      <c r="C1409" s="178">
        <f t="shared" si="70"/>
        <v>0</v>
      </c>
      <c r="D1409" s="178">
        <f t="shared" si="69"/>
        <v>7</v>
      </c>
    </row>
    <row r="1410" spans="1:4">
      <c r="A1410" s="139" t="s">
        <v>1600</v>
      </c>
      <c r="B1410" s="138">
        <v>0</v>
      </c>
      <c r="C1410" s="178">
        <f t="shared" si="70"/>
        <v>69</v>
      </c>
      <c r="D1410" s="178">
        <f t="shared" si="69"/>
        <v>8</v>
      </c>
    </row>
    <row r="1411" spans="1:4">
      <c r="A1411" s="139" t="s">
        <v>1601</v>
      </c>
      <c r="B1411" s="138">
        <v>74.570000000000007</v>
      </c>
      <c r="C1411" s="178">
        <f t="shared" si="70"/>
        <v>378</v>
      </c>
      <c r="D1411" s="178">
        <f t="shared" si="69"/>
        <v>9</v>
      </c>
    </row>
    <row r="1412" spans="1:4">
      <c r="A1412" s="139" t="s">
        <v>1602</v>
      </c>
      <c r="B1412" s="138">
        <v>74.570000000000007</v>
      </c>
      <c r="C1412" s="178">
        <f t="shared" si="70"/>
        <v>503</v>
      </c>
      <c r="D1412" s="178">
        <f t="shared" si="69"/>
        <v>10</v>
      </c>
    </row>
    <row r="1413" spans="1:4">
      <c r="A1413" s="139" t="s">
        <v>1603</v>
      </c>
      <c r="B1413" s="138">
        <v>74.570000000000007</v>
      </c>
      <c r="C1413" s="178">
        <f t="shared" si="70"/>
        <v>611</v>
      </c>
      <c r="D1413" s="178">
        <f t="shared" si="69"/>
        <v>11</v>
      </c>
    </row>
    <row r="1414" spans="1:4">
      <c r="A1414" s="139" t="s">
        <v>1604</v>
      </c>
      <c r="B1414" s="138">
        <v>74.570000000000007</v>
      </c>
      <c r="C1414" s="178">
        <f t="shared" si="70"/>
        <v>707</v>
      </c>
      <c r="D1414" s="178">
        <f t="shared" si="69"/>
        <v>12</v>
      </c>
    </row>
    <row r="1415" spans="1:4">
      <c r="A1415" s="139" t="s">
        <v>1605</v>
      </c>
      <c r="B1415" s="138">
        <v>74.570000000000007</v>
      </c>
      <c r="C1415" s="178">
        <f t="shared" si="70"/>
        <v>777</v>
      </c>
      <c r="D1415" s="178">
        <f t="shared" si="69"/>
        <v>13</v>
      </c>
    </row>
    <row r="1416" spans="1:4">
      <c r="A1416" s="139" t="s">
        <v>1606</v>
      </c>
      <c r="B1416" s="138">
        <v>74.570000000000007</v>
      </c>
      <c r="C1416" s="178">
        <f t="shared" si="70"/>
        <v>828</v>
      </c>
      <c r="D1416" s="178">
        <f t="shared" si="69"/>
        <v>14</v>
      </c>
    </row>
    <row r="1417" spans="1:4">
      <c r="A1417" s="139" t="s">
        <v>1607</v>
      </c>
      <c r="B1417" s="138">
        <v>74.570000000000007</v>
      </c>
      <c r="C1417" s="178">
        <f t="shared" si="70"/>
        <v>850</v>
      </c>
      <c r="D1417" s="178">
        <f t="shared" si="69"/>
        <v>15</v>
      </c>
    </row>
    <row r="1418" spans="1:4">
      <c r="A1418" s="139" t="s">
        <v>1608</v>
      </c>
      <c r="B1418" s="138">
        <v>74.570000000000007</v>
      </c>
      <c r="C1418" s="178">
        <f t="shared" si="70"/>
        <v>837</v>
      </c>
      <c r="D1418" s="178">
        <f t="shared" si="69"/>
        <v>16</v>
      </c>
    </row>
    <row r="1419" spans="1:4">
      <c r="A1419" s="139" t="s">
        <v>1609</v>
      </c>
      <c r="B1419" s="138">
        <v>74.570000000000007</v>
      </c>
      <c r="C1419" s="178">
        <f t="shared" si="70"/>
        <v>800</v>
      </c>
      <c r="D1419" s="178">
        <f t="shared" ref="D1419:D1482" si="71">D1395</f>
        <v>17</v>
      </c>
    </row>
    <row r="1420" spans="1:4">
      <c r="A1420" s="139" t="s">
        <v>1610</v>
      </c>
      <c r="B1420" s="138">
        <v>74.570000000000007</v>
      </c>
      <c r="C1420" s="178">
        <f t="shared" ref="C1420:C1450" si="72">_xlfn.XLOOKUP(D1420,$N$5:$N$28,$C$5:$C$28)</f>
        <v>739</v>
      </c>
      <c r="D1420" s="178">
        <f t="shared" si="71"/>
        <v>18</v>
      </c>
    </row>
    <row r="1421" spans="1:4">
      <c r="A1421" s="139" t="s">
        <v>1611</v>
      </c>
      <c r="B1421" s="138">
        <v>74.570000000000007</v>
      </c>
      <c r="C1421" s="178">
        <f t="shared" si="72"/>
        <v>635</v>
      </c>
      <c r="D1421" s="178">
        <f t="shared" si="71"/>
        <v>19</v>
      </c>
    </row>
    <row r="1422" spans="1:4">
      <c r="A1422" s="139" t="s">
        <v>1612</v>
      </c>
      <c r="B1422" s="138">
        <v>74.570000000000007</v>
      </c>
      <c r="C1422" s="178">
        <f t="shared" si="72"/>
        <v>452</v>
      </c>
      <c r="D1422" s="178">
        <f t="shared" si="71"/>
        <v>20</v>
      </c>
    </row>
    <row r="1423" spans="1:4">
      <c r="A1423" s="139" t="s">
        <v>1613</v>
      </c>
      <c r="B1423" s="138">
        <v>0</v>
      </c>
      <c r="C1423" s="178">
        <f t="shared" si="72"/>
        <v>57</v>
      </c>
      <c r="D1423" s="178">
        <f t="shared" si="71"/>
        <v>21</v>
      </c>
    </row>
    <row r="1424" spans="1:4">
      <c r="A1424" s="139" t="s">
        <v>1614</v>
      </c>
      <c r="B1424" s="138">
        <v>0</v>
      </c>
      <c r="C1424" s="178">
        <f t="shared" si="72"/>
        <v>0</v>
      </c>
      <c r="D1424" s="178">
        <f t="shared" si="71"/>
        <v>22</v>
      </c>
    </row>
    <row r="1425" spans="1:4">
      <c r="A1425" s="139" t="s">
        <v>1615</v>
      </c>
      <c r="B1425" s="138">
        <v>0</v>
      </c>
      <c r="C1425" s="178">
        <f t="shared" si="72"/>
        <v>0</v>
      </c>
      <c r="D1425" s="178">
        <f t="shared" si="71"/>
        <v>23</v>
      </c>
    </row>
    <row r="1426" spans="1:4">
      <c r="A1426" s="139" t="s">
        <v>1616</v>
      </c>
      <c r="B1426" s="138">
        <v>0</v>
      </c>
      <c r="C1426" s="178">
        <f t="shared" si="72"/>
        <v>0</v>
      </c>
      <c r="D1426" s="178">
        <f t="shared" si="71"/>
        <v>24</v>
      </c>
    </row>
    <row r="1427" spans="1:4">
      <c r="A1427" s="139" t="s">
        <v>1617</v>
      </c>
      <c r="B1427" s="138">
        <v>0</v>
      </c>
      <c r="C1427" s="178">
        <f t="shared" si="72"/>
        <v>0</v>
      </c>
      <c r="D1427" s="178">
        <f t="shared" si="71"/>
        <v>1</v>
      </c>
    </row>
    <row r="1428" spans="1:4">
      <c r="A1428" s="139" t="s">
        <v>1618</v>
      </c>
      <c r="B1428" s="138">
        <v>0</v>
      </c>
      <c r="C1428" s="178">
        <f t="shared" si="72"/>
        <v>0</v>
      </c>
      <c r="D1428" s="178">
        <f t="shared" si="71"/>
        <v>2</v>
      </c>
    </row>
    <row r="1429" spans="1:4">
      <c r="A1429" s="139" t="s">
        <v>1619</v>
      </c>
      <c r="B1429" s="138">
        <v>0</v>
      </c>
      <c r="C1429" s="178">
        <f t="shared" si="72"/>
        <v>0</v>
      </c>
      <c r="D1429" s="178">
        <f t="shared" si="71"/>
        <v>3</v>
      </c>
    </row>
    <row r="1430" spans="1:4">
      <c r="A1430" s="139" t="s">
        <v>1620</v>
      </c>
      <c r="B1430" s="138">
        <v>0</v>
      </c>
      <c r="C1430" s="178">
        <f t="shared" si="72"/>
        <v>0</v>
      </c>
      <c r="D1430" s="178">
        <f t="shared" si="71"/>
        <v>4</v>
      </c>
    </row>
    <row r="1431" spans="1:4">
      <c r="A1431" s="139" t="s">
        <v>1621</v>
      </c>
      <c r="B1431" s="138">
        <v>0</v>
      </c>
      <c r="C1431" s="178">
        <f t="shared" si="72"/>
        <v>0</v>
      </c>
      <c r="D1431" s="178">
        <f t="shared" si="71"/>
        <v>5</v>
      </c>
    </row>
    <row r="1432" spans="1:4">
      <c r="A1432" s="139" t="s">
        <v>1622</v>
      </c>
      <c r="B1432" s="138">
        <v>0</v>
      </c>
      <c r="C1432" s="178">
        <f t="shared" si="72"/>
        <v>0</v>
      </c>
      <c r="D1432" s="178">
        <f t="shared" si="71"/>
        <v>6</v>
      </c>
    </row>
    <row r="1433" spans="1:4">
      <c r="A1433" s="139" t="s">
        <v>1623</v>
      </c>
      <c r="B1433" s="138">
        <v>0</v>
      </c>
      <c r="C1433" s="178">
        <f t="shared" si="72"/>
        <v>0</v>
      </c>
      <c r="D1433" s="178">
        <f t="shared" si="71"/>
        <v>7</v>
      </c>
    </row>
    <row r="1434" spans="1:4">
      <c r="A1434" s="139" t="s">
        <v>1624</v>
      </c>
      <c r="B1434" s="138">
        <v>0</v>
      </c>
      <c r="C1434" s="178">
        <f t="shared" si="72"/>
        <v>69</v>
      </c>
      <c r="D1434" s="178">
        <f t="shared" si="71"/>
        <v>8</v>
      </c>
    </row>
    <row r="1435" spans="1:4">
      <c r="A1435" s="139" t="s">
        <v>1625</v>
      </c>
      <c r="B1435" s="138">
        <v>63.384500000000003</v>
      </c>
      <c r="C1435" s="178">
        <f t="shared" si="72"/>
        <v>378</v>
      </c>
      <c r="D1435" s="178">
        <f t="shared" si="71"/>
        <v>9</v>
      </c>
    </row>
    <row r="1436" spans="1:4">
      <c r="A1436" s="139" t="s">
        <v>1626</v>
      </c>
      <c r="B1436" s="138">
        <v>63.384500000000003</v>
      </c>
      <c r="C1436" s="178">
        <f t="shared" si="72"/>
        <v>503</v>
      </c>
      <c r="D1436" s="178">
        <f t="shared" si="71"/>
        <v>10</v>
      </c>
    </row>
    <row r="1437" spans="1:4">
      <c r="A1437" s="139" t="s">
        <v>1627</v>
      </c>
      <c r="B1437" s="138">
        <v>63.384500000000003</v>
      </c>
      <c r="C1437" s="178">
        <f t="shared" si="72"/>
        <v>611</v>
      </c>
      <c r="D1437" s="178">
        <f t="shared" si="71"/>
        <v>11</v>
      </c>
    </row>
    <row r="1438" spans="1:4">
      <c r="A1438" s="139" t="s">
        <v>1628</v>
      </c>
      <c r="B1438" s="138">
        <v>63.384500000000003</v>
      </c>
      <c r="C1438" s="178">
        <f t="shared" si="72"/>
        <v>707</v>
      </c>
      <c r="D1438" s="178">
        <f t="shared" si="71"/>
        <v>12</v>
      </c>
    </row>
    <row r="1439" spans="1:4">
      <c r="A1439" s="139" t="s">
        <v>1629</v>
      </c>
      <c r="B1439" s="138">
        <v>63.384500000000003</v>
      </c>
      <c r="C1439" s="178">
        <f t="shared" si="72"/>
        <v>777</v>
      </c>
      <c r="D1439" s="178">
        <f t="shared" si="71"/>
        <v>13</v>
      </c>
    </row>
    <row r="1440" spans="1:4">
      <c r="A1440" s="139" t="s">
        <v>1630</v>
      </c>
      <c r="B1440" s="138">
        <v>63.384500000000003</v>
      </c>
      <c r="C1440" s="178">
        <f t="shared" si="72"/>
        <v>828</v>
      </c>
      <c r="D1440" s="178">
        <f t="shared" si="71"/>
        <v>14</v>
      </c>
    </row>
    <row r="1441" spans="1:4">
      <c r="A1441" s="139" t="s">
        <v>1631</v>
      </c>
      <c r="B1441" s="138">
        <v>41.013500000000008</v>
      </c>
      <c r="C1441" s="178">
        <f t="shared" si="72"/>
        <v>850</v>
      </c>
      <c r="D1441" s="178">
        <f t="shared" si="71"/>
        <v>15</v>
      </c>
    </row>
    <row r="1442" spans="1:4">
      <c r="A1442" s="139" t="s">
        <v>1632</v>
      </c>
      <c r="B1442" s="138">
        <v>41.013500000000008</v>
      </c>
      <c r="C1442" s="178">
        <f t="shared" si="72"/>
        <v>837</v>
      </c>
      <c r="D1442" s="178">
        <f t="shared" si="71"/>
        <v>16</v>
      </c>
    </row>
    <row r="1443" spans="1:4">
      <c r="A1443" s="139" t="s">
        <v>1633</v>
      </c>
      <c r="B1443" s="138">
        <v>41.013500000000008</v>
      </c>
      <c r="C1443" s="178">
        <f t="shared" si="72"/>
        <v>800</v>
      </c>
      <c r="D1443" s="178">
        <f t="shared" si="71"/>
        <v>17</v>
      </c>
    </row>
    <row r="1444" spans="1:4">
      <c r="A1444" s="139" t="s">
        <v>1634</v>
      </c>
      <c r="B1444" s="138">
        <v>41.013500000000008</v>
      </c>
      <c r="C1444" s="178">
        <f t="shared" si="72"/>
        <v>739</v>
      </c>
      <c r="D1444" s="178">
        <f t="shared" si="71"/>
        <v>18</v>
      </c>
    </row>
    <row r="1445" spans="1:4">
      <c r="A1445" s="139" t="s">
        <v>1635</v>
      </c>
      <c r="B1445" s="138">
        <v>41.013500000000008</v>
      </c>
      <c r="C1445" s="178">
        <f t="shared" si="72"/>
        <v>635</v>
      </c>
      <c r="D1445" s="178">
        <f t="shared" si="71"/>
        <v>19</v>
      </c>
    </row>
    <row r="1446" spans="1:4">
      <c r="A1446" s="139" t="s">
        <v>1636</v>
      </c>
      <c r="B1446" s="138">
        <v>41.013500000000008</v>
      </c>
      <c r="C1446" s="178">
        <f t="shared" si="72"/>
        <v>452</v>
      </c>
      <c r="D1446" s="178">
        <f t="shared" si="71"/>
        <v>20</v>
      </c>
    </row>
    <row r="1447" spans="1:4">
      <c r="A1447" s="139" t="s">
        <v>1637</v>
      </c>
      <c r="B1447" s="138">
        <v>0</v>
      </c>
      <c r="C1447" s="178">
        <f t="shared" si="72"/>
        <v>57</v>
      </c>
      <c r="D1447" s="178">
        <f t="shared" si="71"/>
        <v>21</v>
      </c>
    </row>
    <row r="1448" spans="1:4">
      <c r="A1448" s="139" t="s">
        <v>1638</v>
      </c>
      <c r="B1448" s="138">
        <v>0</v>
      </c>
      <c r="C1448" s="178">
        <f t="shared" si="72"/>
        <v>0</v>
      </c>
      <c r="D1448" s="178">
        <f t="shared" si="71"/>
        <v>22</v>
      </c>
    </row>
    <row r="1449" spans="1:4">
      <c r="A1449" s="139" t="s">
        <v>1639</v>
      </c>
      <c r="B1449" s="138">
        <v>0</v>
      </c>
      <c r="C1449" s="178">
        <f t="shared" si="72"/>
        <v>0</v>
      </c>
      <c r="D1449" s="178">
        <f t="shared" si="71"/>
        <v>23</v>
      </c>
    </row>
    <row r="1450" spans="1:4">
      <c r="A1450" s="139" t="s">
        <v>1640</v>
      </c>
      <c r="B1450" s="138">
        <v>0</v>
      </c>
      <c r="C1450" s="178">
        <f t="shared" si="72"/>
        <v>0</v>
      </c>
      <c r="D1450" s="178">
        <f t="shared" si="71"/>
        <v>24</v>
      </c>
    </row>
    <row r="1451" spans="1:4">
      <c r="A1451" s="139" t="s">
        <v>1641</v>
      </c>
      <c r="B1451" s="138">
        <v>0</v>
      </c>
      <c r="C1451" s="178">
        <f>_xlfn.XLOOKUP(D1451,$N$5:$N$28,$D$5:$D$28)</f>
        <v>0</v>
      </c>
      <c r="D1451" s="178">
        <f t="shared" si="71"/>
        <v>1</v>
      </c>
    </row>
    <row r="1452" spans="1:4">
      <c r="A1452" s="139" t="s">
        <v>1642</v>
      </c>
      <c r="B1452" s="138">
        <v>0</v>
      </c>
      <c r="C1452" s="178">
        <f t="shared" ref="C1452:C1515" si="73">_xlfn.XLOOKUP(D1452,$N$5:$N$28,$D$5:$D$28)</f>
        <v>0</v>
      </c>
      <c r="D1452" s="178">
        <f t="shared" si="71"/>
        <v>2</v>
      </c>
    </row>
    <row r="1453" spans="1:4">
      <c r="A1453" s="139" t="s">
        <v>1643</v>
      </c>
      <c r="B1453" s="138">
        <v>0</v>
      </c>
      <c r="C1453" s="178">
        <f t="shared" si="73"/>
        <v>0</v>
      </c>
      <c r="D1453" s="178">
        <f t="shared" si="71"/>
        <v>3</v>
      </c>
    </row>
    <row r="1454" spans="1:4">
      <c r="A1454" s="139" t="s">
        <v>1644</v>
      </c>
      <c r="B1454" s="138">
        <v>0</v>
      </c>
      <c r="C1454" s="178">
        <f t="shared" si="73"/>
        <v>0</v>
      </c>
      <c r="D1454" s="178">
        <f t="shared" si="71"/>
        <v>4</v>
      </c>
    </row>
    <row r="1455" spans="1:4">
      <c r="A1455" s="139" t="s">
        <v>1645</v>
      </c>
      <c r="B1455" s="138">
        <v>0</v>
      </c>
      <c r="C1455" s="178">
        <f t="shared" si="73"/>
        <v>0</v>
      </c>
      <c r="D1455" s="178">
        <f t="shared" si="71"/>
        <v>5</v>
      </c>
    </row>
    <row r="1456" spans="1:4">
      <c r="A1456" s="139" t="s">
        <v>1646</v>
      </c>
      <c r="B1456" s="138">
        <v>0</v>
      </c>
      <c r="C1456" s="178">
        <f t="shared" si="73"/>
        <v>0</v>
      </c>
      <c r="D1456" s="178">
        <f t="shared" si="71"/>
        <v>6</v>
      </c>
    </row>
    <row r="1457" spans="1:4">
      <c r="A1457" s="139" t="s">
        <v>1647</v>
      </c>
      <c r="B1457" s="138">
        <v>0</v>
      </c>
      <c r="C1457" s="178">
        <f t="shared" si="73"/>
        <v>0</v>
      </c>
      <c r="D1457" s="178">
        <f t="shared" si="71"/>
        <v>7</v>
      </c>
    </row>
    <row r="1458" spans="1:4">
      <c r="A1458" s="139" t="s">
        <v>1648</v>
      </c>
      <c r="B1458" s="138">
        <v>0</v>
      </c>
      <c r="C1458" s="178">
        <f t="shared" si="73"/>
        <v>0</v>
      </c>
      <c r="D1458" s="178">
        <f t="shared" si="71"/>
        <v>8</v>
      </c>
    </row>
    <row r="1459" spans="1:4">
      <c r="A1459" s="139" t="s">
        <v>1649</v>
      </c>
      <c r="B1459" s="138">
        <v>0</v>
      </c>
      <c r="C1459" s="178">
        <f t="shared" si="73"/>
        <v>287</v>
      </c>
      <c r="D1459" s="178">
        <f t="shared" si="71"/>
        <v>9</v>
      </c>
    </row>
    <row r="1460" spans="1:4">
      <c r="A1460" s="139" t="s">
        <v>1650</v>
      </c>
      <c r="B1460" s="138">
        <v>0</v>
      </c>
      <c r="C1460" s="178">
        <f t="shared" si="73"/>
        <v>476</v>
      </c>
      <c r="D1460" s="178">
        <f t="shared" si="71"/>
        <v>10</v>
      </c>
    </row>
    <row r="1461" spans="1:4">
      <c r="A1461" s="139" t="s">
        <v>1651</v>
      </c>
      <c r="B1461" s="138">
        <v>0</v>
      </c>
      <c r="C1461" s="178">
        <f t="shared" si="73"/>
        <v>575</v>
      </c>
      <c r="D1461" s="178">
        <f t="shared" si="71"/>
        <v>11</v>
      </c>
    </row>
    <row r="1462" spans="1:4">
      <c r="A1462" s="139" t="s">
        <v>1652</v>
      </c>
      <c r="B1462" s="138">
        <v>0</v>
      </c>
      <c r="C1462" s="178">
        <f t="shared" si="73"/>
        <v>676</v>
      </c>
      <c r="D1462" s="178">
        <f t="shared" si="71"/>
        <v>12</v>
      </c>
    </row>
    <row r="1463" spans="1:4">
      <c r="A1463" s="139" t="s">
        <v>1653</v>
      </c>
      <c r="B1463" s="138">
        <v>0</v>
      </c>
      <c r="C1463" s="178">
        <f t="shared" si="73"/>
        <v>744</v>
      </c>
      <c r="D1463" s="178">
        <f t="shared" si="71"/>
        <v>13</v>
      </c>
    </row>
    <row r="1464" spans="1:4">
      <c r="A1464" s="139" t="s">
        <v>1654</v>
      </c>
      <c r="B1464" s="138">
        <v>0</v>
      </c>
      <c r="C1464" s="178">
        <f t="shared" si="73"/>
        <v>790</v>
      </c>
      <c r="D1464" s="178">
        <f t="shared" si="71"/>
        <v>14</v>
      </c>
    </row>
    <row r="1465" spans="1:4">
      <c r="A1465" s="139" t="s">
        <v>1655</v>
      </c>
      <c r="B1465" s="138">
        <v>0</v>
      </c>
      <c r="C1465" s="178">
        <f t="shared" si="73"/>
        <v>805</v>
      </c>
      <c r="D1465" s="178">
        <f t="shared" si="71"/>
        <v>15</v>
      </c>
    </row>
    <row r="1466" spans="1:4">
      <c r="A1466" s="139" t="s">
        <v>1656</v>
      </c>
      <c r="B1466" s="138">
        <v>0</v>
      </c>
      <c r="C1466" s="178">
        <f t="shared" si="73"/>
        <v>792</v>
      </c>
      <c r="D1466" s="178">
        <f t="shared" si="71"/>
        <v>16</v>
      </c>
    </row>
    <row r="1467" spans="1:4">
      <c r="A1467" s="139" t="s">
        <v>1657</v>
      </c>
      <c r="B1467" s="138">
        <v>0</v>
      </c>
      <c r="C1467" s="178">
        <f t="shared" si="73"/>
        <v>747</v>
      </c>
      <c r="D1467" s="178">
        <f t="shared" si="71"/>
        <v>17</v>
      </c>
    </row>
    <row r="1468" spans="1:4">
      <c r="A1468" s="139" t="s">
        <v>1658</v>
      </c>
      <c r="B1468" s="138">
        <v>0</v>
      </c>
      <c r="C1468" s="178">
        <f t="shared" si="73"/>
        <v>679</v>
      </c>
      <c r="D1468" s="178">
        <f t="shared" si="71"/>
        <v>18</v>
      </c>
    </row>
    <row r="1469" spans="1:4">
      <c r="A1469" s="139" t="s">
        <v>1659</v>
      </c>
      <c r="B1469" s="138">
        <v>0</v>
      </c>
      <c r="C1469" s="178">
        <f t="shared" si="73"/>
        <v>558</v>
      </c>
      <c r="D1469" s="178">
        <f t="shared" si="71"/>
        <v>19</v>
      </c>
    </row>
    <row r="1470" spans="1:4">
      <c r="A1470" s="139" t="s">
        <v>1660</v>
      </c>
      <c r="B1470" s="138">
        <v>0</v>
      </c>
      <c r="C1470" s="178">
        <f t="shared" si="73"/>
        <v>212</v>
      </c>
      <c r="D1470" s="178">
        <f t="shared" si="71"/>
        <v>20</v>
      </c>
    </row>
    <row r="1471" spans="1:4">
      <c r="A1471" s="139" t="s">
        <v>1661</v>
      </c>
      <c r="B1471" s="138">
        <v>0</v>
      </c>
      <c r="C1471" s="178">
        <f t="shared" si="73"/>
        <v>0</v>
      </c>
      <c r="D1471" s="178">
        <f t="shared" si="71"/>
        <v>21</v>
      </c>
    </row>
    <row r="1472" spans="1:4">
      <c r="A1472" s="139" t="s">
        <v>1662</v>
      </c>
      <c r="B1472" s="138">
        <v>0</v>
      </c>
      <c r="C1472" s="178">
        <f t="shared" si="73"/>
        <v>0</v>
      </c>
      <c r="D1472" s="178">
        <f t="shared" si="71"/>
        <v>22</v>
      </c>
    </row>
    <row r="1473" spans="1:4">
      <c r="A1473" s="139" t="s">
        <v>1663</v>
      </c>
      <c r="B1473" s="138">
        <v>0</v>
      </c>
      <c r="C1473" s="178">
        <f t="shared" si="73"/>
        <v>0</v>
      </c>
      <c r="D1473" s="178">
        <f t="shared" si="71"/>
        <v>23</v>
      </c>
    </row>
    <row r="1474" spans="1:4">
      <c r="A1474" s="139" t="s">
        <v>1664</v>
      </c>
      <c r="B1474" s="138">
        <v>0</v>
      </c>
      <c r="C1474" s="178">
        <f t="shared" si="73"/>
        <v>0</v>
      </c>
      <c r="D1474" s="178">
        <f t="shared" si="71"/>
        <v>24</v>
      </c>
    </row>
    <row r="1475" spans="1:4">
      <c r="A1475" s="139" t="s">
        <v>1665</v>
      </c>
      <c r="B1475" s="138">
        <v>0</v>
      </c>
      <c r="C1475" s="178">
        <f t="shared" si="73"/>
        <v>0</v>
      </c>
      <c r="D1475" s="178">
        <f t="shared" si="71"/>
        <v>1</v>
      </c>
    </row>
    <row r="1476" spans="1:4">
      <c r="A1476" s="139" t="s">
        <v>1666</v>
      </c>
      <c r="B1476" s="138">
        <v>0</v>
      </c>
      <c r="C1476" s="178">
        <f t="shared" si="73"/>
        <v>0</v>
      </c>
      <c r="D1476" s="178">
        <f t="shared" si="71"/>
        <v>2</v>
      </c>
    </row>
    <row r="1477" spans="1:4">
      <c r="A1477" s="139" t="s">
        <v>1667</v>
      </c>
      <c r="B1477" s="138">
        <v>0</v>
      </c>
      <c r="C1477" s="178">
        <f t="shared" si="73"/>
        <v>0</v>
      </c>
      <c r="D1477" s="178">
        <f t="shared" si="71"/>
        <v>3</v>
      </c>
    </row>
    <row r="1478" spans="1:4">
      <c r="A1478" s="139" t="s">
        <v>1668</v>
      </c>
      <c r="B1478" s="138">
        <v>0</v>
      </c>
      <c r="C1478" s="178">
        <f t="shared" si="73"/>
        <v>0</v>
      </c>
      <c r="D1478" s="178">
        <f t="shared" si="71"/>
        <v>4</v>
      </c>
    </row>
    <row r="1479" spans="1:4">
      <c r="A1479" s="139" t="s">
        <v>1669</v>
      </c>
      <c r="B1479" s="138">
        <v>0</v>
      </c>
      <c r="C1479" s="178">
        <f t="shared" si="73"/>
        <v>0</v>
      </c>
      <c r="D1479" s="178">
        <f t="shared" si="71"/>
        <v>5</v>
      </c>
    </row>
    <row r="1480" spans="1:4">
      <c r="A1480" s="139" t="s">
        <v>1670</v>
      </c>
      <c r="B1480" s="138">
        <v>0</v>
      </c>
      <c r="C1480" s="178">
        <f t="shared" si="73"/>
        <v>0</v>
      </c>
      <c r="D1480" s="178">
        <f t="shared" si="71"/>
        <v>6</v>
      </c>
    </row>
    <row r="1481" spans="1:4">
      <c r="A1481" s="139" t="s">
        <v>1671</v>
      </c>
      <c r="B1481" s="138">
        <v>0</v>
      </c>
      <c r="C1481" s="178">
        <f t="shared" si="73"/>
        <v>0</v>
      </c>
      <c r="D1481" s="178">
        <f t="shared" si="71"/>
        <v>7</v>
      </c>
    </row>
    <row r="1482" spans="1:4">
      <c r="A1482" s="139" t="s">
        <v>1672</v>
      </c>
      <c r="B1482" s="138">
        <v>0</v>
      </c>
      <c r="C1482" s="178">
        <f t="shared" si="73"/>
        <v>0</v>
      </c>
      <c r="D1482" s="178">
        <f t="shared" si="71"/>
        <v>8</v>
      </c>
    </row>
    <row r="1483" spans="1:4">
      <c r="A1483" s="139" t="s">
        <v>1673</v>
      </c>
      <c r="B1483" s="138">
        <v>59.656000000000006</v>
      </c>
      <c r="C1483" s="178">
        <f t="shared" si="73"/>
        <v>287</v>
      </c>
      <c r="D1483" s="178">
        <f t="shared" ref="D1483:D1546" si="74">D1459</f>
        <v>9</v>
      </c>
    </row>
    <row r="1484" spans="1:4">
      <c r="A1484" s="139" t="s">
        <v>1674</v>
      </c>
      <c r="B1484" s="138">
        <v>59.656000000000006</v>
      </c>
      <c r="C1484" s="178">
        <f t="shared" si="73"/>
        <v>476</v>
      </c>
      <c r="D1484" s="178">
        <f t="shared" si="74"/>
        <v>10</v>
      </c>
    </row>
    <row r="1485" spans="1:4">
      <c r="A1485" s="139" t="s">
        <v>1675</v>
      </c>
      <c r="B1485" s="138">
        <v>59.656000000000006</v>
      </c>
      <c r="C1485" s="178">
        <f t="shared" si="73"/>
        <v>575</v>
      </c>
      <c r="D1485" s="178">
        <f t="shared" si="74"/>
        <v>11</v>
      </c>
    </row>
    <row r="1486" spans="1:4">
      <c r="A1486" s="139" t="s">
        <v>1676</v>
      </c>
      <c r="B1486" s="138">
        <v>59.656000000000006</v>
      </c>
      <c r="C1486" s="178">
        <f t="shared" si="73"/>
        <v>676</v>
      </c>
      <c r="D1486" s="178">
        <f t="shared" si="74"/>
        <v>12</v>
      </c>
    </row>
    <row r="1487" spans="1:4">
      <c r="A1487" s="139" t="s">
        <v>1677</v>
      </c>
      <c r="B1487" s="138">
        <v>59.656000000000006</v>
      </c>
      <c r="C1487" s="178">
        <f t="shared" si="73"/>
        <v>744</v>
      </c>
      <c r="D1487" s="178">
        <f t="shared" si="74"/>
        <v>13</v>
      </c>
    </row>
    <row r="1488" spans="1:4">
      <c r="A1488" s="139" t="s">
        <v>1678</v>
      </c>
      <c r="B1488" s="138">
        <v>59.656000000000006</v>
      </c>
      <c r="C1488" s="178">
        <f t="shared" si="73"/>
        <v>790</v>
      </c>
      <c r="D1488" s="178">
        <f t="shared" si="74"/>
        <v>14</v>
      </c>
    </row>
    <row r="1489" spans="1:4">
      <c r="A1489" s="139" t="s">
        <v>1679</v>
      </c>
      <c r="B1489" s="138">
        <v>59.656000000000006</v>
      </c>
      <c r="C1489" s="178">
        <f t="shared" si="73"/>
        <v>805</v>
      </c>
      <c r="D1489" s="178">
        <f t="shared" si="74"/>
        <v>15</v>
      </c>
    </row>
    <row r="1490" spans="1:4">
      <c r="A1490" s="139" t="s">
        <v>1680</v>
      </c>
      <c r="B1490" s="138">
        <v>59.656000000000006</v>
      </c>
      <c r="C1490" s="178">
        <f t="shared" si="73"/>
        <v>792</v>
      </c>
      <c r="D1490" s="178">
        <f t="shared" si="74"/>
        <v>16</v>
      </c>
    </row>
    <row r="1491" spans="1:4">
      <c r="A1491" s="139" t="s">
        <v>1681</v>
      </c>
      <c r="B1491" s="138">
        <v>59.656000000000006</v>
      </c>
      <c r="C1491" s="178">
        <f t="shared" si="73"/>
        <v>747</v>
      </c>
      <c r="D1491" s="178">
        <f t="shared" si="74"/>
        <v>17</v>
      </c>
    </row>
    <row r="1492" spans="1:4">
      <c r="A1492" s="139" t="s">
        <v>1682</v>
      </c>
      <c r="B1492" s="138">
        <v>59.656000000000006</v>
      </c>
      <c r="C1492" s="178">
        <f t="shared" si="73"/>
        <v>679</v>
      </c>
      <c r="D1492" s="178">
        <f t="shared" si="74"/>
        <v>18</v>
      </c>
    </row>
    <row r="1493" spans="1:4">
      <c r="A1493" s="139" t="s">
        <v>1683</v>
      </c>
      <c r="B1493" s="138">
        <v>41.013500000000008</v>
      </c>
      <c r="C1493" s="178">
        <f t="shared" si="73"/>
        <v>558</v>
      </c>
      <c r="D1493" s="178">
        <f t="shared" si="74"/>
        <v>19</v>
      </c>
    </row>
    <row r="1494" spans="1:4">
      <c r="A1494" s="139" t="s">
        <v>1684</v>
      </c>
      <c r="B1494" s="138">
        <v>41.013500000000008</v>
      </c>
      <c r="C1494" s="178">
        <f t="shared" si="73"/>
        <v>212</v>
      </c>
      <c r="D1494" s="178">
        <f t="shared" si="74"/>
        <v>20</v>
      </c>
    </row>
    <row r="1495" spans="1:4">
      <c r="A1495" s="139" t="s">
        <v>1685</v>
      </c>
      <c r="B1495" s="138">
        <v>0</v>
      </c>
      <c r="C1495" s="178">
        <f t="shared" si="73"/>
        <v>0</v>
      </c>
      <c r="D1495" s="178">
        <f t="shared" si="74"/>
        <v>21</v>
      </c>
    </row>
    <row r="1496" spans="1:4">
      <c r="A1496" s="139" t="s">
        <v>1686</v>
      </c>
      <c r="B1496" s="138">
        <v>0</v>
      </c>
      <c r="C1496" s="178">
        <f t="shared" si="73"/>
        <v>0</v>
      </c>
      <c r="D1496" s="178">
        <f t="shared" si="74"/>
        <v>22</v>
      </c>
    </row>
    <row r="1497" spans="1:4">
      <c r="A1497" s="139" t="s">
        <v>1687</v>
      </c>
      <c r="B1497" s="138">
        <v>0</v>
      </c>
      <c r="C1497" s="178">
        <f t="shared" si="73"/>
        <v>0</v>
      </c>
      <c r="D1497" s="178">
        <f t="shared" si="74"/>
        <v>23</v>
      </c>
    </row>
    <row r="1498" spans="1:4">
      <c r="A1498" s="139" t="s">
        <v>1688</v>
      </c>
      <c r="B1498" s="138">
        <v>0</v>
      </c>
      <c r="C1498" s="178">
        <f t="shared" si="73"/>
        <v>0</v>
      </c>
      <c r="D1498" s="178">
        <f t="shared" si="74"/>
        <v>24</v>
      </c>
    </row>
    <row r="1499" spans="1:4">
      <c r="A1499" s="139" t="s">
        <v>1689</v>
      </c>
      <c r="B1499" s="138">
        <v>0</v>
      </c>
      <c r="C1499" s="178">
        <f t="shared" si="73"/>
        <v>0</v>
      </c>
      <c r="D1499" s="178">
        <f t="shared" si="74"/>
        <v>1</v>
      </c>
    </row>
    <row r="1500" spans="1:4">
      <c r="A1500" s="139" t="s">
        <v>1690</v>
      </c>
      <c r="B1500" s="138">
        <v>0</v>
      </c>
      <c r="C1500" s="178">
        <f t="shared" si="73"/>
        <v>0</v>
      </c>
      <c r="D1500" s="178">
        <f t="shared" si="74"/>
        <v>2</v>
      </c>
    </row>
    <row r="1501" spans="1:4">
      <c r="A1501" s="139" t="s">
        <v>1691</v>
      </c>
      <c r="B1501" s="138">
        <v>0</v>
      </c>
      <c r="C1501" s="178">
        <f t="shared" si="73"/>
        <v>0</v>
      </c>
      <c r="D1501" s="178">
        <f t="shared" si="74"/>
        <v>3</v>
      </c>
    </row>
    <row r="1502" spans="1:4">
      <c r="A1502" s="139" t="s">
        <v>1692</v>
      </c>
      <c r="B1502" s="138">
        <v>0</v>
      </c>
      <c r="C1502" s="178">
        <f t="shared" si="73"/>
        <v>0</v>
      </c>
      <c r="D1502" s="178">
        <f t="shared" si="74"/>
        <v>4</v>
      </c>
    </row>
    <row r="1503" spans="1:4">
      <c r="A1503" s="139" t="s">
        <v>1693</v>
      </c>
      <c r="B1503" s="138">
        <v>0</v>
      </c>
      <c r="C1503" s="178">
        <f t="shared" si="73"/>
        <v>0</v>
      </c>
      <c r="D1503" s="178">
        <f t="shared" si="74"/>
        <v>5</v>
      </c>
    </row>
    <row r="1504" spans="1:4">
      <c r="A1504" s="139" t="s">
        <v>1694</v>
      </c>
      <c r="B1504" s="138">
        <v>0</v>
      </c>
      <c r="C1504" s="178">
        <f t="shared" si="73"/>
        <v>0</v>
      </c>
      <c r="D1504" s="178">
        <f t="shared" si="74"/>
        <v>6</v>
      </c>
    </row>
    <row r="1505" spans="1:4">
      <c r="A1505" s="139" t="s">
        <v>1695</v>
      </c>
      <c r="B1505" s="138">
        <v>0</v>
      </c>
      <c r="C1505" s="178">
        <f t="shared" si="73"/>
        <v>0</v>
      </c>
      <c r="D1505" s="178">
        <f t="shared" si="74"/>
        <v>7</v>
      </c>
    </row>
    <row r="1506" spans="1:4">
      <c r="A1506" s="139" t="s">
        <v>1696</v>
      </c>
      <c r="B1506" s="138">
        <v>0</v>
      </c>
      <c r="C1506" s="178">
        <f t="shared" si="73"/>
        <v>0</v>
      </c>
      <c r="D1506" s="178">
        <f t="shared" si="74"/>
        <v>8</v>
      </c>
    </row>
    <row r="1507" spans="1:4">
      <c r="A1507" s="139" t="s">
        <v>1697</v>
      </c>
      <c r="B1507" s="138">
        <v>55.927500000000009</v>
      </c>
      <c r="C1507" s="178">
        <f t="shared" si="73"/>
        <v>287</v>
      </c>
      <c r="D1507" s="178">
        <f t="shared" si="74"/>
        <v>9</v>
      </c>
    </row>
    <row r="1508" spans="1:4">
      <c r="A1508" s="139" t="s">
        <v>1698</v>
      </c>
      <c r="B1508" s="138">
        <v>55.927500000000009</v>
      </c>
      <c r="C1508" s="178">
        <f t="shared" si="73"/>
        <v>476</v>
      </c>
      <c r="D1508" s="178">
        <f t="shared" si="74"/>
        <v>10</v>
      </c>
    </row>
    <row r="1509" spans="1:4">
      <c r="A1509" s="139" t="s">
        <v>1699</v>
      </c>
      <c r="B1509" s="138">
        <v>55.927500000000009</v>
      </c>
      <c r="C1509" s="178">
        <f t="shared" si="73"/>
        <v>575</v>
      </c>
      <c r="D1509" s="178">
        <f t="shared" si="74"/>
        <v>11</v>
      </c>
    </row>
    <row r="1510" spans="1:4">
      <c r="A1510" s="139" t="s">
        <v>1700</v>
      </c>
      <c r="B1510" s="138">
        <v>55.927500000000009</v>
      </c>
      <c r="C1510" s="178">
        <f t="shared" si="73"/>
        <v>676</v>
      </c>
      <c r="D1510" s="178">
        <f t="shared" si="74"/>
        <v>12</v>
      </c>
    </row>
    <row r="1511" spans="1:4">
      <c r="A1511" s="139" t="s">
        <v>1701</v>
      </c>
      <c r="B1511" s="138">
        <v>55.927500000000009</v>
      </c>
      <c r="C1511" s="178">
        <f t="shared" si="73"/>
        <v>744</v>
      </c>
      <c r="D1511" s="178">
        <f t="shared" si="74"/>
        <v>13</v>
      </c>
    </row>
    <row r="1512" spans="1:4">
      <c r="A1512" s="139" t="s">
        <v>1702</v>
      </c>
      <c r="B1512" s="138">
        <v>55.927500000000009</v>
      </c>
      <c r="C1512" s="178">
        <f t="shared" si="73"/>
        <v>790</v>
      </c>
      <c r="D1512" s="178">
        <f t="shared" si="74"/>
        <v>14</v>
      </c>
    </row>
    <row r="1513" spans="1:4">
      <c r="A1513" s="139" t="s">
        <v>1703</v>
      </c>
      <c r="B1513" s="138">
        <v>55.927500000000009</v>
      </c>
      <c r="C1513" s="178">
        <f t="shared" si="73"/>
        <v>805</v>
      </c>
      <c r="D1513" s="178">
        <f t="shared" si="74"/>
        <v>15</v>
      </c>
    </row>
    <row r="1514" spans="1:4">
      <c r="A1514" s="139" t="s">
        <v>1704</v>
      </c>
      <c r="B1514" s="138">
        <v>55.927500000000009</v>
      </c>
      <c r="C1514" s="178">
        <f t="shared" si="73"/>
        <v>792</v>
      </c>
      <c r="D1514" s="178">
        <f t="shared" si="74"/>
        <v>16</v>
      </c>
    </row>
    <row r="1515" spans="1:4">
      <c r="A1515" s="139" t="s">
        <v>1705</v>
      </c>
      <c r="B1515" s="138">
        <v>55.927500000000009</v>
      </c>
      <c r="C1515" s="178">
        <f t="shared" si="73"/>
        <v>747</v>
      </c>
      <c r="D1515" s="178">
        <f t="shared" si="74"/>
        <v>17</v>
      </c>
    </row>
    <row r="1516" spans="1:4">
      <c r="A1516" s="139" t="s">
        <v>1706</v>
      </c>
      <c r="B1516" s="138">
        <v>55.927500000000009</v>
      </c>
      <c r="C1516" s="178">
        <f t="shared" ref="C1516:C1579" si="75">_xlfn.XLOOKUP(D1516,$N$5:$N$28,$D$5:$D$28)</f>
        <v>679</v>
      </c>
      <c r="D1516" s="178">
        <f t="shared" si="74"/>
        <v>18</v>
      </c>
    </row>
    <row r="1517" spans="1:4">
      <c r="A1517" s="139" t="s">
        <v>1707</v>
      </c>
      <c r="B1517" s="138">
        <v>37.285000000000004</v>
      </c>
      <c r="C1517" s="178">
        <f t="shared" si="75"/>
        <v>558</v>
      </c>
      <c r="D1517" s="178">
        <f t="shared" si="74"/>
        <v>19</v>
      </c>
    </row>
    <row r="1518" spans="1:4">
      <c r="A1518" s="139" t="s">
        <v>1708</v>
      </c>
      <c r="B1518" s="138">
        <v>37.285000000000004</v>
      </c>
      <c r="C1518" s="178">
        <f t="shared" si="75"/>
        <v>212</v>
      </c>
      <c r="D1518" s="178">
        <f t="shared" si="74"/>
        <v>20</v>
      </c>
    </row>
    <row r="1519" spans="1:4">
      <c r="A1519" s="139" t="s">
        <v>1709</v>
      </c>
      <c r="B1519" s="138">
        <v>0</v>
      </c>
      <c r="C1519" s="178">
        <f t="shared" si="75"/>
        <v>0</v>
      </c>
      <c r="D1519" s="178">
        <f t="shared" si="74"/>
        <v>21</v>
      </c>
    </row>
    <row r="1520" spans="1:4">
      <c r="A1520" s="139" t="s">
        <v>1710</v>
      </c>
      <c r="B1520" s="138">
        <v>0</v>
      </c>
      <c r="C1520" s="178">
        <f t="shared" si="75"/>
        <v>0</v>
      </c>
      <c r="D1520" s="178">
        <f t="shared" si="74"/>
        <v>22</v>
      </c>
    </row>
    <row r="1521" spans="1:4">
      <c r="A1521" s="139" t="s">
        <v>1711</v>
      </c>
      <c r="B1521" s="138">
        <v>0</v>
      </c>
      <c r="C1521" s="178">
        <f t="shared" si="75"/>
        <v>0</v>
      </c>
      <c r="D1521" s="178">
        <f t="shared" si="74"/>
        <v>23</v>
      </c>
    </row>
    <row r="1522" spans="1:4">
      <c r="A1522" s="139" t="s">
        <v>1712</v>
      </c>
      <c r="B1522" s="138">
        <v>0</v>
      </c>
      <c r="C1522" s="178">
        <f t="shared" si="75"/>
        <v>0</v>
      </c>
      <c r="D1522" s="178">
        <f t="shared" si="74"/>
        <v>24</v>
      </c>
    </row>
    <row r="1523" spans="1:4">
      <c r="A1523" s="139" t="s">
        <v>1713</v>
      </c>
      <c r="B1523" s="138">
        <v>0</v>
      </c>
      <c r="C1523" s="178">
        <f t="shared" si="75"/>
        <v>0</v>
      </c>
      <c r="D1523" s="178">
        <f t="shared" si="74"/>
        <v>1</v>
      </c>
    </row>
    <row r="1524" spans="1:4">
      <c r="A1524" s="139" t="s">
        <v>1714</v>
      </c>
      <c r="B1524" s="138">
        <v>0</v>
      </c>
      <c r="C1524" s="178">
        <f t="shared" si="75"/>
        <v>0</v>
      </c>
      <c r="D1524" s="178">
        <f t="shared" si="74"/>
        <v>2</v>
      </c>
    </row>
    <row r="1525" spans="1:4">
      <c r="A1525" s="139" t="s">
        <v>1715</v>
      </c>
      <c r="B1525" s="138">
        <v>0</v>
      </c>
      <c r="C1525" s="178">
        <f t="shared" si="75"/>
        <v>0</v>
      </c>
      <c r="D1525" s="178">
        <f t="shared" si="74"/>
        <v>3</v>
      </c>
    </row>
    <row r="1526" spans="1:4">
      <c r="A1526" s="139" t="s">
        <v>1716</v>
      </c>
      <c r="B1526" s="138">
        <v>0</v>
      </c>
      <c r="C1526" s="178">
        <f t="shared" si="75"/>
        <v>0</v>
      </c>
      <c r="D1526" s="178">
        <f t="shared" si="74"/>
        <v>4</v>
      </c>
    </row>
    <row r="1527" spans="1:4">
      <c r="A1527" s="139" t="s">
        <v>1717</v>
      </c>
      <c r="B1527" s="138">
        <v>0</v>
      </c>
      <c r="C1527" s="178">
        <f t="shared" si="75"/>
        <v>0</v>
      </c>
      <c r="D1527" s="178">
        <f t="shared" si="74"/>
        <v>5</v>
      </c>
    </row>
    <row r="1528" spans="1:4">
      <c r="A1528" s="139" t="s">
        <v>1718</v>
      </c>
      <c r="B1528" s="138">
        <v>0</v>
      </c>
      <c r="C1528" s="178">
        <f t="shared" si="75"/>
        <v>0</v>
      </c>
      <c r="D1528" s="178">
        <f t="shared" si="74"/>
        <v>6</v>
      </c>
    </row>
    <row r="1529" spans="1:4">
      <c r="A1529" s="139" t="s">
        <v>1719</v>
      </c>
      <c r="B1529" s="138">
        <v>0</v>
      </c>
      <c r="C1529" s="178">
        <f t="shared" si="75"/>
        <v>0</v>
      </c>
      <c r="D1529" s="178">
        <f t="shared" si="74"/>
        <v>7</v>
      </c>
    </row>
    <row r="1530" spans="1:4">
      <c r="A1530" s="139" t="s">
        <v>1720</v>
      </c>
      <c r="B1530" s="138">
        <v>0</v>
      </c>
      <c r="C1530" s="178">
        <f t="shared" si="75"/>
        <v>0</v>
      </c>
      <c r="D1530" s="178">
        <f t="shared" si="74"/>
        <v>8</v>
      </c>
    </row>
    <row r="1531" spans="1:4">
      <c r="A1531" s="139" t="s">
        <v>1721</v>
      </c>
      <c r="B1531" s="138">
        <v>74.570000000000007</v>
      </c>
      <c r="C1531" s="178">
        <f t="shared" si="75"/>
        <v>287</v>
      </c>
      <c r="D1531" s="178">
        <f t="shared" si="74"/>
        <v>9</v>
      </c>
    </row>
    <row r="1532" spans="1:4">
      <c r="A1532" s="139" t="s">
        <v>1722</v>
      </c>
      <c r="B1532" s="138">
        <v>74.570000000000007</v>
      </c>
      <c r="C1532" s="178">
        <f t="shared" si="75"/>
        <v>476</v>
      </c>
      <c r="D1532" s="178">
        <f t="shared" si="74"/>
        <v>10</v>
      </c>
    </row>
    <row r="1533" spans="1:4">
      <c r="A1533" s="139" t="s">
        <v>1723</v>
      </c>
      <c r="B1533" s="138">
        <v>74.570000000000007</v>
      </c>
      <c r="C1533" s="178">
        <f t="shared" si="75"/>
        <v>575</v>
      </c>
      <c r="D1533" s="178">
        <f t="shared" si="74"/>
        <v>11</v>
      </c>
    </row>
    <row r="1534" spans="1:4">
      <c r="A1534" s="139" t="s">
        <v>1724</v>
      </c>
      <c r="B1534" s="138">
        <v>74.570000000000007</v>
      </c>
      <c r="C1534" s="178">
        <f t="shared" si="75"/>
        <v>676</v>
      </c>
      <c r="D1534" s="178">
        <f t="shared" si="74"/>
        <v>12</v>
      </c>
    </row>
    <row r="1535" spans="1:4">
      <c r="A1535" s="139" t="s">
        <v>1725</v>
      </c>
      <c r="B1535" s="138">
        <v>74.570000000000007</v>
      </c>
      <c r="C1535" s="178">
        <f t="shared" si="75"/>
        <v>744</v>
      </c>
      <c r="D1535" s="178">
        <f t="shared" si="74"/>
        <v>13</v>
      </c>
    </row>
    <row r="1536" spans="1:4">
      <c r="A1536" s="139" t="s">
        <v>1726</v>
      </c>
      <c r="B1536" s="138">
        <v>74.570000000000007</v>
      </c>
      <c r="C1536" s="178">
        <f t="shared" si="75"/>
        <v>790</v>
      </c>
      <c r="D1536" s="178">
        <f t="shared" si="74"/>
        <v>14</v>
      </c>
    </row>
    <row r="1537" spans="1:4">
      <c r="A1537" s="139" t="s">
        <v>1727</v>
      </c>
      <c r="B1537" s="138">
        <v>74.570000000000007</v>
      </c>
      <c r="C1537" s="178">
        <f t="shared" si="75"/>
        <v>805</v>
      </c>
      <c r="D1537" s="178">
        <f t="shared" si="74"/>
        <v>15</v>
      </c>
    </row>
    <row r="1538" spans="1:4">
      <c r="A1538" s="139" t="s">
        <v>1728</v>
      </c>
      <c r="B1538" s="138">
        <v>74.570000000000007</v>
      </c>
      <c r="C1538" s="178">
        <f t="shared" si="75"/>
        <v>792</v>
      </c>
      <c r="D1538" s="178">
        <f t="shared" si="74"/>
        <v>16</v>
      </c>
    </row>
    <row r="1539" spans="1:4">
      <c r="A1539" s="139" t="s">
        <v>1729</v>
      </c>
      <c r="B1539" s="138">
        <v>74.570000000000007</v>
      </c>
      <c r="C1539" s="178">
        <f t="shared" si="75"/>
        <v>747</v>
      </c>
      <c r="D1539" s="178">
        <f t="shared" si="74"/>
        <v>17</v>
      </c>
    </row>
    <row r="1540" spans="1:4">
      <c r="A1540" s="139" t="s">
        <v>1730</v>
      </c>
      <c r="B1540" s="138">
        <v>74.570000000000007</v>
      </c>
      <c r="C1540" s="178">
        <f t="shared" si="75"/>
        <v>679</v>
      </c>
      <c r="D1540" s="178">
        <f t="shared" si="74"/>
        <v>18</v>
      </c>
    </row>
    <row r="1541" spans="1:4">
      <c r="A1541" s="139" t="s">
        <v>1731</v>
      </c>
      <c r="B1541" s="138">
        <v>37.285000000000004</v>
      </c>
      <c r="C1541" s="178">
        <f t="shared" si="75"/>
        <v>558</v>
      </c>
      <c r="D1541" s="178">
        <f t="shared" si="74"/>
        <v>19</v>
      </c>
    </row>
    <row r="1542" spans="1:4">
      <c r="A1542" s="139" t="s">
        <v>1732</v>
      </c>
      <c r="B1542" s="138">
        <v>37.285000000000004</v>
      </c>
      <c r="C1542" s="178">
        <f t="shared" si="75"/>
        <v>212</v>
      </c>
      <c r="D1542" s="178">
        <f t="shared" si="74"/>
        <v>20</v>
      </c>
    </row>
    <row r="1543" spans="1:4">
      <c r="A1543" s="139" t="s">
        <v>1733</v>
      </c>
      <c r="B1543" s="138">
        <v>0</v>
      </c>
      <c r="C1543" s="178">
        <f t="shared" si="75"/>
        <v>0</v>
      </c>
      <c r="D1543" s="178">
        <f t="shared" si="74"/>
        <v>21</v>
      </c>
    </row>
    <row r="1544" spans="1:4">
      <c r="A1544" s="139" t="s">
        <v>1734</v>
      </c>
      <c r="B1544" s="138">
        <v>0</v>
      </c>
      <c r="C1544" s="178">
        <f t="shared" si="75"/>
        <v>0</v>
      </c>
      <c r="D1544" s="178">
        <f t="shared" si="74"/>
        <v>22</v>
      </c>
    </row>
    <row r="1545" spans="1:4">
      <c r="A1545" s="139" t="s">
        <v>1735</v>
      </c>
      <c r="B1545" s="138">
        <v>0</v>
      </c>
      <c r="C1545" s="178">
        <f t="shared" si="75"/>
        <v>0</v>
      </c>
      <c r="D1545" s="178">
        <f t="shared" si="74"/>
        <v>23</v>
      </c>
    </row>
    <row r="1546" spans="1:4">
      <c r="A1546" s="139" t="s">
        <v>1736</v>
      </c>
      <c r="B1546" s="138">
        <v>0</v>
      </c>
      <c r="C1546" s="178">
        <f t="shared" si="75"/>
        <v>0</v>
      </c>
      <c r="D1546" s="178">
        <f t="shared" si="74"/>
        <v>24</v>
      </c>
    </row>
    <row r="1547" spans="1:4">
      <c r="A1547" s="139" t="s">
        <v>1737</v>
      </c>
      <c r="B1547" s="138">
        <v>0</v>
      </c>
      <c r="C1547" s="178">
        <f t="shared" si="75"/>
        <v>0</v>
      </c>
      <c r="D1547" s="178">
        <f t="shared" ref="D1547:D1610" si="76">D1523</f>
        <v>1</v>
      </c>
    </row>
    <row r="1548" spans="1:4">
      <c r="A1548" s="139" t="s">
        <v>1738</v>
      </c>
      <c r="B1548" s="138">
        <v>0</v>
      </c>
      <c r="C1548" s="178">
        <f t="shared" si="75"/>
        <v>0</v>
      </c>
      <c r="D1548" s="178">
        <f t="shared" si="76"/>
        <v>2</v>
      </c>
    </row>
    <row r="1549" spans="1:4">
      <c r="A1549" s="139" t="s">
        <v>1739</v>
      </c>
      <c r="B1549" s="138">
        <v>0</v>
      </c>
      <c r="C1549" s="178">
        <f t="shared" si="75"/>
        <v>0</v>
      </c>
      <c r="D1549" s="178">
        <f t="shared" si="76"/>
        <v>3</v>
      </c>
    </row>
    <row r="1550" spans="1:4">
      <c r="A1550" s="139" t="s">
        <v>1740</v>
      </c>
      <c r="B1550" s="138">
        <v>0</v>
      </c>
      <c r="C1550" s="178">
        <f t="shared" si="75"/>
        <v>0</v>
      </c>
      <c r="D1550" s="178">
        <f t="shared" si="76"/>
        <v>4</v>
      </c>
    </row>
    <row r="1551" spans="1:4">
      <c r="A1551" s="139" t="s">
        <v>1741</v>
      </c>
      <c r="B1551" s="138">
        <v>0</v>
      </c>
      <c r="C1551" s="178">
        <f t="shared" si="75"/>
        <v>0</v>
      </c>
      <c r="D1551" s="178">
        <f t="shared" si="76"/>
        <v>5</v>
      </c>
    </row>
    <row r="1552" spans="1:4">
      <c r="A1552" s="139" t="s">
        <v>1742</v>
      </c>
      <c r="B1552" s="138">
        <v>0</v>
      </c>
      <c r="C1552" s="178">
        <f t="shared" si="75"/>
        <v>0</v>
      </c>
      <c r="D1552" s="178">
        <f t="shared" si="76"/>
        <v>6</v>
      </c>
    </row>
    <row r="1553" spans="1:4">
      <c r="A1553" s="139" t="s">
        <v>1743</v>
      </c>
      <c r="B1553" s="138">
        <v>0</v>
      </c>
      <c r="C1553" s="178">
        <f t="shared" si="75"/>
        <v>0</v>
      </c>
      <c r="D1553" s="178">
        <f t="shared" si="76"/>
        <v>7</v>
      </c>
    </row>
    <row r="1554" spans="1:4">
      <c r="A1554" s="139" t="s">
        <v>1744</v>
      </c>
      <c r="B1554" s="138">
        <v>0</v>
      </c>
      <c r="C1554" s="178">
        <f t="shared" si="75"/>
        <v>0</v>
      </c>
      <c r="D1554" s="178">
        <f t="shared" si="76"/>
        <v>8</v>
      </c>
    </row>
    <row r="1555" spans="1:4">
      <c r="A1555" s="139" t="s">
        <v>1745</v>
      </c>
      <c r="B1555" s="138">
        <v>74.570000000000007</v>
      </c>
      <c r="C1555" s="178">
        <f t="shared" si="75"/>
        <v>287</v>
      </c>
      <c r="D1555" s="178">
        <f t="shared" si="76"/>
        <v>9</v>
      </c>
    </row>
    <row r="1556" spans="1:4">
      <c r="A1556" s="139" t="s">
        <v>1746</v>
      </c>
      <c r="B1556" s="138">
        <v>74.570000000000007</v>
      </c>
      <c r="C1556" s="178">
        <f t="shared" si="75"/>
        <v>476</v>
      </c>
      <c r="D1556" s="178">
        <f t="shared" si="76"/>
        <v>10</v>
      </c>
    </row>
    <row r="1557" spans="1:4">
      <c r="A1557" s="139" t="s">
        <v>1747</v>
      </c>
      <c r="B1557" s="138">
        <v>74.570000000000007</v>
      </c>
      <c r="C1557" s="178">
        <f t="shared" si="75"/>
        <v>575</v>
      </c>
      <c r="D1557" s="178">
        <f t="shared" si="76"/>
        <v>11</v>
      </c>
    </row>
    <row r="1558" spans="1:4">
      <c r="A1558" s="139" t="s">
        <v>1748</v>
      </c>
      <c r="B1558" s="138">
        <v>74.570000000000007</v>
      </c>
      <c r="C1558" s="178">
        <f t="shared" si="75"/>
        <v>676</v>
      </c>
      <c r="D1558" s="178">
        <f t="shared" si="76"/>
        <v>12</v>
      </c>
    </row>
    <row r="1559" spans="1:4">
      <c r="A1559" s="139" t="s">
        <v>1749</v>
      </c>
      <c r="B1559" s="138">
        <v>74.570000000000007</v>
      </c>
      <c r="C1559" s="178">
        <f t="shared" si="75"/>
        <v>744</v>
      </c>
      <c r="D1559" s="178">
        <f t="shared" si="76"/>
        <v>13</v>
      </c>
    </row>
    <row r="1560" spans="1:4">
      <c r="A1560" s="139" t="s">
        <v>1750</v>
      </c>
      <c r="B1560" s="138">
        <v>74.570000000000007</v>
      </c>
      <c r="C1560" s="178">
        <f t="shared" si="75"/>
        <v>790</v>
      </c>
      <c r="D1560" s="178">
        <f t="shared" si="76"/>
        <v>14</v>
      </c>
    </row>
    <row r="1561" spans="1:4">
      <c r="A1561" s="139" t="s">
        <v>1751</v>
      </c>
      <c r="B1561" s="138">
        <v>74.570000000000007</v>
      </c>
      <c r="C1561" s="178">
        <f t="shared" si="75"/>
        <v>805</v>
      </c>
      <c r="D1561" s="178">
        <f t="shared" si="76"/>
        <v>15</v>
      </c>
    </row>
    <row r="1562" spans="1:4">
      <c r="A1562" s="139" t="s">
        <v>1752</v>
      </c>
      <c r="B1562" s="138">
        <v>74.570000000000007</v>
      </c>
      <c r="C1562" s="178">
        <f t="shared" si="75"/>
        <v>792</v>
      </c>
      <c r="D1562" s="178">
        <f t="shared" si="76"/>
        <v>16</v>
      </c>
    </row>
    <row r="1563" spans="1:4">
      <c r="A1563" s="139" t="s">
        <v>1753</v>
      </c>
      <c r="B1563" s="138">
        <v>74.570000000000007</v>
      </c>
      <c r="C1563" s="178">
        <f t="shared" si="75"/>
        <v>747</v>
      </c>
      <c r="D1563" s="178">
        <f t="shared" si="76"/>
        <v>17</v>
      </c>
    </row>
    <row r="1564" spans="1:4">
      <c r="A1564" s="139" t="s">
        <v>1754</v>
      </c>
      <c r="B1564" s="138">
        <v>74.570000000000007</v>
      </c>
      <c r="C1564" s="178">
        <f t="shared" si="75"/>
        <v>679</v>
      </c>
      <c r="D1564" s="178">
        <f t="shared" si="76"/>
        <v>18</v>
      </c>
    </row>
    <row r="1565" spans="1:4">
      <c r="A1565" s="139" t="s">
        <v>1755</v>
      </c>
      <c r="B1565" s="138">
        <v>37.285000000000004</v>
      </c>
      <c r="C1565" s="178">
        <f t="shared" si="75"/>
        <v>558</v>
      </c>
      <c r="D1565" s="178">
        <f t="shared" si="76"/>
        <v>19</v>
      </c>
    </row>
    <row r="1566" spans="1:4">
      <c r="A1566" s="139" t="s">
        <v>1756</v>
      </c>
      <c r="B1566" s="138">
        <v>37.285000000000004</v>
      </c>
      <c r="C1566" s="178">
        <f t="shared" si="75"/>
        <v>212</v>
      </c>
      <c r="D1566" s="178">
        <f t="shared" si="76"/>
        <v>20</v>
      </c>
    </row>
    <row r="1567" spans="1:4">
      <c r="A1567" s="139" t="s">
        <v>1757</v>
      </c>
      <c r="B1567" s="138">
        <v>0</v>
      </c>
      <c r="C1567" s="178">
        <f t="shared" si="75"/>
        <v>0</v>
      </c>
      <c r="D1567" s="178">
        <f t="shared" si="76"/>
        <v>21</v>
      </c>
    </row>
    <row r="1568" spans="1:4">
      <c r="A1568" s="139" t="s">
        <v>1758</v>
      </c>
      <c r="B1568" s="138">
        <v>0</v>
      </c>
      <c r="C1568" s="178">
        <f t="shared" si="75"/>
        <v>0</v>
      </c>
      <c r="D1568" s="178">
        <f t="shared" si="76"/>
        <v>22</v>
      </c>
    </row>
    <row r="1569" spans="1:4">
      <c r="A1569" s="139" t="s">
        <v>1759</v>
      </c>
      <c r="B1569" s="138">
        <v>0</v>
      </c>
      <c r="C1569" s="178">
        <f t="shared" si="75"/>
        <v>0</v>
      </c>
      <c r="D1569" s="178">
        <f t="shared" si="76"/>
        <v>23</v>
      </c>
    </row>
    <row r="1570" spans="1:4">
      <c r="A1570" s="139" t="s">
        <v>1760</v>
      </c>
      <c r="B1570" s="138">
        <v>0</v>
      </c>
      <c r="C1570" s="178">
        <f t="shared" si="75"/>
        <v>0</v>
      </c>
      <c r="D1570" s="178">
        <f t="shared" si="76"/>
        <v>24</v>
      </c>
    </row>
    <row r="1571" spans="1:4">
      <c r="A1571" s="139" t="s">
        <v>1761</v>
      </c>
      <c r="B1571" s="138">
        <v>0</v>
      </c>
      <c r="C1571" s="178">
        <f t="shared" si="75"/>
        <v>0</v>
      </c>
      <c r="D1571" s="178">
        <f t="shared" si="76"/>
        <v>1</v>
      </c>
    </row>
    <row r="1572" spans="1:4">
      <c r="A1572" s="139" t="s">
        <v>1762</v>
      </c>
      <c r="B1572" s="138">
        <v>0</v>
      </c>
      <c r="C1572" s="178">
        <f t="shared" si="75"/>
        <v>0</v>
      </c>
      <c r="D1572" s="178">
        <f t="shared" si="76"/>
        <v>2</v>
      </c>
    </row>
    <row r="1573" spans="1:4">
      <c r="A1573" s="139" t="s">
        <v>1763</v>
      </c>
      <c r="B1573" s="138">
        <v>0</v>
      </c>
      <c r="C1573" s="178">
        <f t="shared" si="75"/>
        <v>0</v>
      </c>
      <c r="D1573" s="178">
        <f t="shared" si="76"/>
        <v>3</v>
      </c>
    </row>
    <row r="1574" spans="1:4">
      <c r="A1574" s="139" t="s">
        <v>1764</v>
      </c>
      <c r="B1574" s="138">
        <v>0</v>
      </c>
      <c r="C1574" s="178">
        <f t="shared" si="75"/>
        <v>0</v>
      </c>
      <c r="D1574" s="178">
        <f t="shared" si="76"/>
        <v>4</v>
      </c>
    </row>
    <row r="1575" spans="1:4">
      <c r="A1575" s="139" t="s">
        <v>1765</v>
      </c>
      <c r="B1575" s="138">
        <v>0</v>
      </c>
      <c r="C1575" s="178">
        <f t="shared" si="75"/>
        <v>0</v>
      </c>
      <c r="D1575" s="178">
        <f t="shared" si="76"/>
        <v>5</v>
      </c>
    </row>
    <row r="1576" spans="1:4">
      <c r="A1576" s="139" t="s">
        <v>1766</v>
      </c>
      <c r="B1576" s="138">
        <v>0</v>
      </c>
      <c r="C1576" s="178">
        <f t="shared" si="75"/>
        <v>0</v>
      </c>
      <c r="D1576" s="178">
        <f t="shared" si="76"/>
        <v>6</v>
      </c>
    </row>
    <row r="1577" spans="1:4">
      <c r="A1577" s="139" t="s">
        <v>1767</v>
      </c>
      <c r="B1577" s="138">
        <v>0</v>
      </c>
      <c r="C1577" s="178">
        <f t="shared" si="75"/>
        <v>0</v>
      </c>
      <c r="D1577" s="178">
        <f t="shared" si="76"/>
        <v>7</v>
      </c>
    </row>
    <row r="1578" spans="1:4">
      <c r="A1578" s="139" t="s">
        <v>1768</v>
      </c>
      <c r="B1578" s="138">
        <v>0</v>
      </c>
      <c r="C1578" s="178">
        <f t="shared" si="75"/>
        <v>0</v>
      </c>
      <c r="D1578" s="178">
        <f t="shared" si="76"/>
        <v>8</v>
      </c>
    </row>
    <row r="1579" spans="1:4">
      <c r="A1579" s="139" t="s">
        <v>1769</v>
      </c>
      <c r="B1579" s="138">
        <v>41.013500000000008</v>
      </c>
      <c r="C1579" s="178">
        <f t="shared" si="75"/>
        <v>287</v>
      </c>
      <c r="D1579" s="178">
        <f t="shared" si="76"/>
        <v>9</v>
      </c>
    </row>
    <row r="1580" spans="1:4">
      <c r="A1580" s="139" t="s">
        <v>1770</v>
      </c>
      <c r="B1580" s="138">
        <v>41.013500000000008</v>
      </c>
      <c r="C1580" s="178">
        <f t="shared" ref="C1580:C1643" si="77">_xlfn.XLOOKUP(D1580,$N$5:$N$28,$D$5:$D$28)</f>
        <v>476</v>
      </c>
      <c r="D1580" s="178">
        <f t="shared" si="76"/>
        <v>10</v>
      </c>
    </row>
    <row r="1581" spans="1:4">
      <c r="A1581" s="139" t="s">
        <v>1771</v>
      </c>
      <c r="B1581" s="138">
        <v>41.013500000000008</v>
      </c>
      <c r="C1581" s="178">
        <f t="shared" si="77"/>
        <v>575</v>
      </c>
      <c r="D1581" s="178">
        <f t="shared" si="76"/>
        <v>11</v>
      </c>
    </row>
    <row r="1582" spans="1:4">
      <c r="A1582" s="139" t="s">
        <v>1772</v>
      </c>
      <c r="B1582" s="138">
        <v>41.013500000000008</v>
      </c>
      <c r="C1582" s="178">
        <f t="shared" si="77"/>
        <v>676</v>
      </c>
      <c r="D1582" s="178">
        <f t="shared" si="76"/>
        <v>12</v>
      </c>
    </row>
    <row r="1583" spans="1:4">
      <c r="A1583" s="139" t="s">
        <v>1773</v>
      </c>
      <c r="B1583" s="138">
        <v>41.013500000000008</v>
      </c>
      <c r="C1583" s="178">
        <f t="shared" si="77"/>
        <v>744</v>
      </c>
      <c r="D1583" s="178">
        <f t="shared" si="76"/>
        <v>13</v>
      </c>
    </row>
    <row r="1584" spans="1:4">
      <c r="A1584" s="139" t="s">
        <v>1774</v>
      </c>
      <c r="B1584" s="138">
        <v>41.013500000000008</v>
      </c>
      <c r="C1584" s="178">
        <f t="shared" si="77"/>
        <v>790</v>
      </c>
      <c r="D1584" s="178">
        <f t="shared" si="76"/>
        <v>14</v>
      </c>
    </row>
    <row r="1585" spans="1:4">
      <c r="A1585" s="139" t="s">
        <v>1775</v>
      </c>
      <c r="B1585" s="138">
        <v>41.013500000000008</v>
      </c>
      <c r="C1585" s="178">
        <f t="shared" si="77"/>
        <v>805</v>
      </c>
      <c r="D1585" s="178">
        <f t="shared" si="76"/>
        <v>15</v>
      </c>
    </row>
    <row r="1586" spans="1:4">
      <c r="A1586" s="139" t="s">
        <v>1776</v>
      </c>
      <c r="B1586" s="138">
        <v>41.013500000000008</v>
      </c>
      <c r="C1586" s="178">
        <f t="shared" si="77"/>
        <v>792</v>
      </c>
      <c r="D1586" s="178">
        <f t="shared" si="76"/>
        <v>16</v>
      </c>
    </row>
    <row r="1587" spans="1:4">
      <c r="A1587" s="139" t="s">
        <v>1777</v>
      </c>
      <c r="B1587" s="138">
        <v>41.013500000000008</v>
      </c>
      <c r="C1587" s="178">
        <f t="shared" si="77"/>
        <v>747</v>
      </c>
      <c r="D1587" s="178">
        <f t="shared" si="76"/>
        <v>17</v>
      </c>
    </row>
    <row r="1588" spans="1:4">
      <c r="A1588" s="139" t="s">
        <v>1778</v>
      </c>
      <c r="B1588" s="138">
        <v>41.013500000000008</v>
      </c>
      <c r="C1588" s="178">
        <f t="shared" si="77"/>
        <v>679</v>
      </c>
      <c r="D1588" s="178">
        <f t="shared" si="76"/>
        <v>18</v>
      </c>
    </row>
    <row r="1589" spans="1:4">
      <c r="A1589" s="139" t="s">
        <v>1779</v>
      </c>
      <c r="B1589" s="138">
        <v>22.371000000000002</v>
      </c>
      <c r="C1589" s="178">
        <f t="shared" si="77"/>
        <v>558</v>
      </c>
      <c r="D1589" s="178">
        <f t="shared" si="76"/>
        <v>19</v>
      </c>
    </row>
    <row r="1590" spans="1:4">
      <c r="A1590" s="139" t="s">
        <v>1780</v>
      </c>
      <c r="B1590" s="138">
        <v>22.371000000000002</v>
      </c>
      <c r="C1590" s="178">
        <f t="shared" si="77"/>
        <v>212</v>
      </c>
      <c r="D1590" s="178">
        <f t="shared" si="76"/>
        <v>20</v>
      </c>
    </row>
    <row r="1591" spans="1:4">
      <c r="A1591" s="139" t="s">
        <v>1781</v>
      </c>
      <c r="B1591" s="138">
        <v>0</v>
      </c>
      <c r="C1591" s="178">
        <f t="shared" si="77"/>
        <v>0</v>
      </c>
      <c r="D1591" s="178">
        <f t="shared" si="76"/>
        <v>21</v>
      </c>
    </row>
    <row r="1592" spans="1:4">
      <c r="A1592" s="139" t="s">
        <v>1782</v>
      </c>
      <c r="B1592" s="138">
        <v>0</v>
      </c>
      <c r="C1592" s="178">
        <f t="shared" si="77"/>
        <v>0</v>
      </c>
      <c r="D1592" s="178">
        <f t="shared" si="76"/>
        <v>22</v>
      </c>
    </row>
    <row r="1593" spans="1:4">
      <c r="A1593" s="139" t="s">
        <v>1783</v>
      </c>
      <c r="B1593" s="138">
        <v>0</v>
      </c>
      <c r="C1593" s="178">
        <f t="shared" si="77"/>
        <v>0</v>
      </c>
      <c r="D1593" s="178">
        <f t="shared" si="76"/>
        <v>23</v>
      </c>
    </row>
    <row r="1594" spans="1:4">
      <c r="A1594" s="139" t="s">
        <v>1784</v>
      </c>
      <c r="B1594" s="138">
        <v>0</v>
      </c>
      <c r="C1594" s="178">
        <f t="shared" si="77"/>
        <v>0</v>
      </c>
      <c r="D1594" s="178">
        <f t="shared" si="76"/>
        <v>24</v>
      </c>
    </row>
    <row r="1595" spans="1:4">
      <c r="A1595" s="139" t="s">
        <v>1785</v>
      </c>
      <c r="B1595" s="138">
        <v>0</v>
      </c>
      <c r="C1595" s="178">
        <f t="shared" si="77"/>
        <v>0</v>
      </c>
      <c r="D1595" s="178">
        <f t="shared" si="76"/>
        <v>1</v>
      </c>
    </row>
    <row r="1596" spans="1:4">
      <c r="A1596" s="139" t="s">
        <v>1786</v>
      </c>
      <c r="B1596" s="138">
        <v>0</v>
      </c>
      <c r="C1596" s="178">
        <f t="shared" si="77"/>
        <v>0</v>
      </c>
      <c r="D1596" s="178">
        <f t="shared" si="76"/>
        <v>2</v>
      </c>
    </row>
    <row r="1597" spans="1:4">
      <c r="A1597" s="139" t="s">
        <v>1787</v>
      </c>
      <c r="B1597" s="138">
        <v>0</v>
      </c>
      <c r="C1597" s="178">
        <f t="shared" si="77"/>
        <v>0</v>
      </c>
      <c r="D1597" s="178">
        <f t="shared" si="76"/>
        <v>3</v>
      </c>
    </row>
    <row r="1598" spans="1:4">
      <c r="A1598" s="139" t="s">
        <v>1788</v>
      </c>
      <c r="B1598" s="138">
        <v>0</v>
      </c>
      <c r="C1598" s="178">
        <f t="shared" si="77"/>
        <v>0</v>
      </c>
      <c r="D1598" s="178">
        <f t="shared" si="76"/>
        <v>4</v>
      </c>
    </row>
    <row r="1599" spans="1:4">
      <c r="A1599" s="139" t="s">
        <v>1789</v>
      </c>
      <c r="B1599" s="138">
        <v>0</v>
      </c>
      <c r="C1599" s="178">
        <f t="shared" si="77"/>
        <v>0</v>
      </c>
      <c r="D1599" s="178">
        <f t="shared" si="76"/>
        <v>5</v>
      </c>
    </row>
    <row r="1600" spans="1:4">
      <c r="A1600" s="139" t="s">
        <v>1790</v>
      </c>
      <c r="B1600" s="138">
        <v>0</v>
      </c>
      <c r="C1600" s="178">
        <f t="shared" si="77"/>
        <v>0</v>
      </c>
      <c r="D1600" s="178">
        <f t="shared" si="76"/>
        <v>6</v>
      </c>
    </row>
    <row r="1601" spans="1:4">
      <c r="A1601" s="139" t="s">
        <v>1791</v>
      </c>
      <c r="B1601" s="138">
        <v>0</v>
      </c>
      <c r="C1601" s="178">
        <f t="shared" si="77"/>
        <v>0</v>
      </c>
      <c r="D1601" s="178">
        <f t="shared" si="76"/>
        <v>7</v>
      </c>
    </row>
    <row r="1602" spans="1:4">
      <c r="A1602" s="139" t="s">
        <v>1792</v>
      </c>
      <c r="B1602" s="138">
        <v>0</v>
      </c>
      <c r="C1602" s="178">
        <f t="shared" si="77"/>
        <v>0</v>
      </c>
      <c r="D1602" s="178">
        <f t="shared" si="76"/>
        <v>8</v>
      </c>
    </row>
    <row r="1603" spans="1:4">
      <c r="A1603" s="139" t="s">
        <v>1793</v>
      </c>
      <c r="B1603" s="138">
        <v>59.656000000000006</v>
      </c>
      <c r="C1603" s="178">
        <f t="shared" si="77"/>
        <v>287</v>
      </c>
      <c r="D1603" s="178">
        <f t="shared" si="76"/>
        <v>9</v>
      </c>
    </row>
    <row r="1604" spans="1:4">
      <c r="A1604" s="139" t="s">
        <v>1794</v>
      </c>
      <c r="B1604" s="138">
        <v>59.656000000000006</v>
      </c>
      <c r="C1604" s="178">
        <f t="shared" si="77"/>
        <v>476</v>
      </c>
      <c r="D1604" s="178">
        <f t="shared" si="76"/>
        <v>10</v>
      </c>
    </row>
    <row r="1605" spans="1:4">
      <c r="A1605" s="139" t="s">
        <v>1795</v>
      </c>
      <c r="B1605" s="138">
        <v>59.656000000000006</v>
      </c>
      <c r="C1605" s="178">
        <f t="shared" si="77"/>
        <v>575</v>
      </c>
      <c r="D1605" s="178">
        <f t="shared" si="76"/>
        <v>11</v>
      </c>
    </row>
    <row r="1606" spans="1:4">
      <c r="A1606" s="139" t="s">
        <v>1796</v>
      </c>
      <c r="B1606" s="138">
        <v>59.656000000000006</v>
      </c>
      <c r="C1606" s="178">
        <f t="shared" si="77"/>
        <v>676</v>
      </c>
      <c r="D1606" s="178">
        <f t="shared" si="76"/>
        <v>12</v>
      </c>
    </row>
    <row r="1607" spans="1:4">
      <c r="A1607" s="139" t="s">
        <v>1797</v>
      </c>
      <c r="B1607" s="138">
        <v>59.656000000000006</v>
      </c>
      <c r="C1607" s="178">
        <f t="shared" si="77"/>
        <v>744</v>
      </c>
      <c r="D1607" s="178">
        <f t="shared" si="76"/>
        <v>13</v>
      </c>
    </row>
    <row r="1608" spans="1:4">
      <c r="A1608" s="139" t="s">
        <v>1798</v>
      </c>
      <c r="B1608" s="138">
        <v>59.656000000000006</v>
      </c>
      <c r="C1608" s="178">
        <f t="shared" si="77"/>
        <v>790</v>
      </c>
      <c r="D1608" s="178">
        <f t="shared" si="76"/>
        <v>14</v>
      </c>
    </row>
    <row r="1609" spans="1:4">
      <c r="A1609" s="139" t="s">
        <v>1799</v>
      </c>
      <c r="B1609" s="138">
        <v>59.656000000000006</v>
      </c>
      <c r="C1609" s="178">
        <f t="shared" si="77"/>
        <v>805</v>
      </c>
      <c r="D1609" s="178">
        <f t="shared" si="76"/>
        <v>15</v>
      </c>
    </row>
    <row r="1610" spans="1:4">
      <c r="A1610" s="139" t="s">
        <v>1800</v>
      </c>
      <c r="B1610" s="138">
        <v>59.656000000000006</v>
      </c>
      <c r="C1610" s="178">
        <f t="shared" si="77"/>
        <v>792</v>
      </c>
      <c r="D1610" s="178">
        <f t="shared" si="76"/>
        <v>16</v>
      </c>
    </row>
    <row r="1611" spans="1:4">
      <c r="A1611" s="139" t="s">
        <v>1801</v>
      </c>
      <c r="B1611" s="138">
        <v>59.656000000000006</v>
      </c>
      <c r="C1611" s="178">
        <f t="shared" si="77"/>
        <v>747</v>
      </c>
      <c r="D1611" s="178">
        <f t="shared" ref="D1611:D1674" si="78">D1587</f>
        <v>17</v>
      </c>
    </row>
    <row r="1612" spans="1:4">
      <c r="A1612" s="139" t="s">
        <v>1802</v>
      </c>
      <c r="B1612" s="138">
        <v>59.656000000000006</v>
      </c>
      <c r="C1612" s="178">
        <f t="shared" si="77"/>
        <v>679</v>
      </c>
      <c r="D1612" s="178">
        <f t="shared" si="78"/>
        <v>18</v>
      </c>
    </row>
    <row r="1613" spans="1:4">
      <c r="A1613" s="139" t="s">
        <v>1803</v>
      </c>
      <c r="B1613" s="138">
        <v>59.656000000000006</v>
      </c>
      <c r="C1613" s="178">
        <f t="shared" si="77"/>
        <v>558</v>
      </c>
      <c r="D1613" s="178">
        <f t="shared" si="78"/>
        <v>19</v>
      </c>
    </row>
    <row r="1614" spans="1:4">
      <c r="A1614" s="139" t="s">
        <v>1804</v>
      </c>
      <c r="B1614" s="138">
        <v>59.656000000000006</v>
      </c>
      <c r="C1614" s="178">
        <f t="shared" si="77"/>
        <v>212</v>
      </c>
      <c r="D1614" s="178">
        <f t="shared" si="78"/>
        <v>20</v>
      </c>
    </row>
    <row r="1615" spans="1:4">
      <c r="A1615" s="139" t="s">
        <v>1805</v>
      </c>
      <c r="B1615" s="138">
        <v>0</v>
      </c>
      <c r="C1615" s="178">
        <f t="shared" si="77"/>
        <v>0</v>
      </c>
      <c r="D1615" s="178">
        <f t="shared" si="78"/>
        <v>21</v>
      </c>
    </row>
    <row r="1616" spans="1:4">
      <c r="A1616" s="139" t="s">
        <v>1806</v>
      </c>
      <c r="B1616" s="138">
        <v>0</v>
      </c>
      <c r="C1616" s="178">
        <f t="shared" si="77"/>
        <v>0</v>
      </c>
      <c r="D1616" s="178">
        <f t="shared" si="78"/>
        <v>22</v>
      </c>
    </row>
    <row r="1617" spans="1:4">
      <c r="A1617" s="139" t="s">
        <v>1807</v>
      </c>
      <c r="B1617" s="138">
        <v>0</v>
      </c>
      <c r="C1617" s="178">
        <f t="shared" si="77"/>
        <v>0</v>
      </c>
      <c r="D1617" s="178">
        <f t="shared" si="78"/>
        <v>23</v>
      </c>
    </row>
    <row r="1618" spans="1:4">
      <c r="A1618" s="139" t="s">
        <v>1808</v>
      </c>
      <c r="B1618" s="138">
        <v>0</v>
      </c>
      <c r="C1618" s="178">
        <f t="shared" si="77"/>
        <v>0</v>
      </c>
      <c r="D1618" s="178">
        <f t="shared" si="78"/>
        <v>24</v>
      </c>
    </row>
    <row r="1619" spans="1:4">
      <c r="A1619" s="139" t="s">
        <v>1809</v>
      </c>
      <c r="B1619" s="138">
        <v>0</v>
      </c>
      <c r="C1619" s="178">
        <f t="shared" si="77"/>
        <v>0</v>
      </c>
      <c r="D1619" s="178">
        <f t="shared" si="78"/>
        <v>1</v>
      </c>
    </row>
    <row r="1620" spans="1:4">
      <c r="A1620" s="139" t="s">
        <v>1810</v>
      </c>
      <c r="B1620" s="138">
        <v>0</v>
      </c>
      <c r="C1620" s="178">
        <f t="shared" si="77"/>
        <v>0</v>
      </c>
      <c r="D1620" s="178">
        <f t="shared" si="78"/>
        <v>2</v>
      </c>
    </row>
    <row r="1621" spans="1:4">
      <c r="A1621" s="139" t="s">
        <v>1811</v>
      </c>
      <c r="B1621" s="138">
        <v>0</v>
      </c>
      <c r="C1621" s="178">
        <f t="shared" si="77"/>
        <v>0</v>
      </c>
      <c r="D1621" s="178">
        <f t="shared" si="78"/>
        <v>3</v>
      </c>
    </row>
    <row r="1622" spans="1:4">
      <c r="A1622" s="139" t="s">
        <v>1812</v>
      </c>
      <c r="B1622" s="138">
        <v>0</v>
      </c>
      <c r="C1622" s="178">
        <f t="shared" si="77"/>
        <v>0</v>
      </c>
      <c r="D1622" s="178">
        <f t="shared" si="78"/>
        <v>4</v>
      </c>
    </row>
    <row r="1623" spans="1:4">
      <c r="A1623" s="139" t="s">
        <v>1813</v>
      </c>
      <c r="B1623" s="138">
        <v>0</v>
      </c>
      <c r="C1623" s="178">
        <f t="shared" si="77"/>
        <v>0</v>
      </c>
      <c r="D1623" s="178">
        <f t="shared" si="78"/>
        <v>5</v>
      </c>
    </row>
    <row r="1624" spans="1:4">
      <c r="A1624" s="139" t="s">
        <v>1814</v>
      </c>
      <c r="B1624" s="138">
        <v>0</v>
      </c>
      <c r="C1624" s="178">
        <f t="shared" si="77"/>
        <v>0</v>
      </c>
      <c r="D1624" s="178">
        <f t="shared" si="78"/>
        <v>6</v>
      </c>
    </row>
    <row r="1625" spans="1:4">
      <c r="A1625" s="139" t="s">
        <v>1815</v>
      </c>
      <c r="B1625" s="138">
        <v>0</v>
      </c>
      <c r="C1625" s="178">
        <f t="shared" si="77"/>
        <v>0</v>
      </c>
      <c r="D1625" s="178">
        <f t="shared" si="78"/>
        <v>7</v>
      </c>
    </row>
    <row r="1626" spans="1:4">
      <c r="A1626" s="139" t="s">
        <v>1816</v>
      </c>
      <c r="B1626" s="138">
        <v>0</v>
      </c>
      <c r="C1626" s="178">
        <f t="shared" si="77"/>
        <v>0</v>
      </c>
      <c r="D1626" s="178">
        <f t="shared" si="78"/>
        <v>8</v>
      </c>
    </row>
    <row r="1627" spans="1:4">
      <c r="A1627" s="139" t="s">
        <v>1817</v>
      </c>
      <c r="B1627" s="138">
        <v>59.656000000000006</v>
      </c>
      <c r="C1627" s="178">
        <f t="shared" si="77"/>
        <v>287</v>
      </c>
      <c r="D1627" s="178">
        <f t="shared" si="78"/>
        <v>9</v>
      </c>
    </row>
    <row r="1628" spans="1:4">
      <c r="A1628" s="139" t="s">
        <v>1818</v>
      </c>
      <c r="B1628" s="138">
        <v>59.656000000000006</v>
      </c>
      <c r="C1628" s="178">
        <f t="shared" si="77"/>
        <v>476</v>
      </c>
      <c r="D1628" s="178">
        <f t="shared" si="78"/>
        <v>10</v>
      </c>
    </row>
    <row r="1629" spans="1:4">
      <c r="A1629" s="139" t="s">
        <v>1819</v>
      </c>
      <c r="B1629" s="138">
        <v>59.656000000000006</v>
      </c>
      <c r="C1629" s="178">
        <f t="shared" si="77"/>
        <v>575</v>
      </c>
      <c r="D1629" s="178">
        <f t="shared" si="78"/>
        <v>11</v>
      </c>
    </row>
    <row r="1630" spans="1:4">
      <c r="A1630" s="139" t="s">
        <v>1820</v>
      </c>
      <c r="B1630" s="138">
        <v>59.656000000000006</v>
      </c>
      <c r="C1630" s="178">
        <f t="shared" si="77"/>
        <v>676</v>
      </c>
      <c r="D1630" s="178">
        <f t="shared" si="78"/>
        <v>12</v>
      </c>
    </row>
    <row r="1631" spans="1:4">
      <c r="A1631" s="139" t="s">
        <v>1821</v>
      </c>
      <c r="B1631" s="138">
        <v>59.656000000000006</v>
      </c>
      <c r="C1631" s="178">
        <f t="shared" si="77"/>
        <v>744</v>
      </c>
      <c r="D1631" s="178">
        <f t="shared" si="78"/>
        <v>13</v>
      </c>
    </row>
    <row r="1632" spans="1:4">
      <c r="A1632" s="139" t="s">
        <v>1822</v>
      </c>
      <c r="B1632" s="138">
        <v>59.656000000000006</v>
      </c>
      <c r="C1632" s="178">
        <f t="shared" si="77"/>
        <v>790</v>
      </c>
      <c r="D1632" s="178">
        <f t="shared" si="78"/>
        <v>14</v>
      </c>
    </row>
    <row r="1633" spans="1:4">
      <c r="A1633" s="139" t="s">
        <v>1823</v>
      </c>
      <c r="B1633" s="138">
        <v>59.656000000000006</v>
      </c>
      <c r="C1633" s="178">
        <f t="shared" si="77"/>
        <v>805</v>
      </c>
      <c r="D1633" s="178">
        <f t="shared" si="78"/>
        <v>15</v>
      </c>
    </row>
    <row r="1634" spans="1:4">
      <c r="A1634" s="139" t="s">
        <v>1824</v>
      </c>
      <c r="B1634" s="138">
        <v>59.656000000000006</v>
      </c>
      <c r="C1634" s="178">
        <f t="shared" si="77"/>
        <v>792</v>
      </c>
      <c r="D1634" s="178">
        <f t="shared" si="78"/>
        <v>16</v>
      </c>
    </row>
    <row r="1635" spans="1:4">
      <c r="A1635" s="139" t="s">
        <v>1825</v>
      </c>
      <c r="B1635" s="138">
        <v>59.656000000000006</v>
      </c>
      <c r="C1635" s="178">
        <f t="shared" si="77"/>
        <v>747</v>
      </c>
      <c r="D1635" s="178">
        <f t="shared" si="78"/>
        <v>17</v>
      </c>
    </row>
    <row r="1636" spans="1:4">
      <c r="A1636" s="139" t="s">
        <v>1826</v>
      </c>
      <c r="B1636" s="138">
        <v>59.656000000000006</v>
      </c>
      <c r="C1636" s="178">
        <f t="shared" si="77"/>
        <v>679</v>
      </c>
      <c r="D1636" s="178">
        <f t="shared" si="78"/>
        <v>18</v>
      </c>
    </row>
    <row r="1637" spans="1:4">
      <c r="A1637" s="139" t="s">
        <v>1827</v>
      </c>
      <c r="B1637" s="138">
        <v>59.656000000000006</v>
      </c>
      <c r="C1637" s="178">
        <f t="shared" si="77"/>
        <v>558</v>
      </c>
      <c r="D1637" s="178">
        <f t="shared" si="78"/>
        <v>19</v>
      </c>
    </row>
    <row r="1638" spans="1:4">
      <c r="A1638" s="139" t="s">
        <v>1828</v>
      </c>
      <c r="B1638" s="138">
        <v>59.656000000000006</v>
      </c>
      <c r="C1638" s="178">
        <f t="shared" si="77"/>
        <v>212</v>
      </c>
      <c r="D1638" s="178">
        <f t="shared" si="78"/>
        <v>20</v>
      </c>
    </row>
    <row r="1639" spans="1:4">
      <c r="A1639" s="139" t="s">
        <v>1829</v>
      </c>
      <c r="B1639" s="138">
        <v>0</v>
      </c>
      <c r="C1639" s="178">
        <f t="shared" si="77"/>
        <v>0</v>
      </c>
      <c r="D1639" s="178">
        <f t="shared" si="78"/>
        <v>21</v>
      </c>
    </row>
    <row r="1640" spans="1:4">
      <c r="A1640" s="139" t="s">
        <v>1830</v>
      </c>
      <c r="B1640" s="138">
        <v>0</v>
      </c>
      <c r="C1640" s="178">
        <f t="shared" si="77"/>
        <v>0</v>
      </c>
      <c r="D1640" s="178">
        <f t="shared" si="78"/>
        <v>22</v>
      </c>
    </row>
    <row r="1641" spans="1:4">
      <c r="A1641" s="139" t="s">
        <v>1831</v>
      </c>
      <c r="B1641" s="138">
        <v>0</v>
      </c>
      <c r="C1641" s="178">
        <f t="shared" si="77"/>
        <v>0</v>
      </c>
      <c r="D1641" s="178">
        <f t="shared" si="78"/>
        <v>23</v>
      </c>
    </row>
    <row r="1642" spans="1:4">
      <c r="A1642" s="139" t="s">
        <v>1832</v>
      </c>
      <c r="B1642" s="138">
        <v>0</v>
      </c>
      <c r="C1642" s="178">
        <f t="shared" si="77"/>
        <v>0</v>
      </c>
      <c r="D1642" s="178">
        <f t="shared" si="78"/>
        <v>24</v>
      </c>
    </row>
    <row r="1643" spans="1:4">
      <c r="A1643" s="139" t="s">
        <v>1833</v>
      </c>
      <c r="B1643" s="138">
        <v>0</v>
      </c>
      <c r="C1643" s="178">
        <f t="shared" si="77"/>
        <v>0</v>
      </c>
      <c r="D1643" s="178">
        <f t="shared" si="78"/>
        <v>1</v>
      </c>
    </row>
    <row r="1644" spans="1:4">
      <c r="A1644" s="139" t="s">
        <v>1834</v>
      </c>
      <c r="B1644" s="138">
        <v>0</v>
      </c>
      <c r="C1644" s="178">
        <f t="shared" ref="C1644:C1707" si="79">_xlfn.XLOOKUP(D1644,$N$5:$N$28,$D$5:$D$28)</f>
        <v>0</v>
      </c>
      <c r="D1644" s="178">
        <f t="shared" si="78"/>
        <v>2</v>
      </c>
    </row>
    <row r="1645" spans="1:4">
      <c r="A1645" s="139" t="s">
        <v>1835</v>
      </c>
      <c r="B1645" s="138">
        <v>0</v>
      </c>
      <c r="C1645" s="178">
        <f t="shared" si="79"/>
        <v>0</v>
      </c>
      <c r="D1645" s="178">
        <f t="shared" si="78"/>
        <v>3</v>
      </c>
    </row>
    <row r="1646" spans="1:4">
      <c r="A1646" s="139" t="s">
        <v>1836</v>
      </c>
      <c r="B1646" s="138">
        <v>0</v>
      </c>
      <c r="C1646" s="178">
        <f t="shared" si="79"/>
        <v>0</v>
      </c>
      <c r="D1646" s="178">
        <f t="shared" si="78"/>
        <v>4</v>
      </c>
    </row>
    <row r="1647" spans="1:4">
      <c r="A1647" s="139" t="s">
        <v>1837</v>
      </c>
      <c r="B1647" s="138">
        <v>0</v>
      </c>
      <c r="C1647" s="178">
        <f t="shared" si="79"/>
        <v>0</v>
      </c>
      <c r="D1647" s="178">
        <f t="shared" si="78"/>
        <v>5</v>
      </c>
    </row>
    <row r="1648" spans="1:4">
      <c r="A1648" s="139" t="s">
        <v>1838</v>
      </c>
      <c r="B1648" s="138">
        <v>0</v>
      </c>
      <c r="C1648" s="178">
        <f t="shared" si="79"/>
        <v>0</v>
      </c>
      <c r="D1648" s="178">
        <f t="shared" si="78"/>
        <v>6</v>
      </c>
    </row>
    <row r="1649" spans="1:4">
      <c r="A1649" s="139" t="s">
        <v>1839</v>
      </c>
      <c r="B1649" s="138">
        <v>0</v>
      </c>
      <c r="C1649" s="178">
        <f t="shared" si="79"/>
        <v>0</v>
      </c>
      <c r="D1649" s="178">
        <f t="shared" si="78"/>
        <v>7</v>
      </c>
    </row>
    <row r="1650" spans="1:4">
      <c r="A1650" s="139" t="s">
        <v>1840</v>
      </c>
      <c r="B1650" s="138">
        <v>0</v>
      </c>
      <c r="C1650" s="178">
        <f t="shared" si="79"/>
        <v>0</v>
      </c>
      <c r="D1650" s="178">
        <f t="shared" si="78"/>
        <v>8</v>
      </c>
    </row>
    <row r="1651" spans="1:4">
      <c r="A1651" s="139" t="s">
        <v>1841</v>
      </c>
      <c r="B1651" s="138">
        <v>0</v>
      </c>
      <c r="C1651" s="178">
        <f t="shared" si="79"/>
        <v>287</v>
      </c>
      <c r="D1651" s="178">
        <f t="shared" si="78"/>
        <v>9</v>
      </c>
    </row>
    <row r="1652" spans="1:4">
      <c r="A1652" s="139" t="s">
        <v>1842</v>
      </c>
      <c r="B1652" s="138">
        <v>0</v>
      </c>
      <c r="C1652" s="178">
        <f t="shared" si="79"/>
        <v>476</v>
      </c>
      <c r="D1652" s="178">
        <f t="shared" si="78"/>
        <v>10</v>
      </c>
    </row>
    <row r="1653" spans="1:4">
      <c r="A1653" s="139" t="s">
        <v>1843</v>
      </c>
      <c r="B1653" s="138">
        <v>0</v>
      </c>
      <c r="C1653" s="178">
        <f t="shared" si="79"/>
        <v>575</v>
      </c>
      <c r="D1653" s="178">
        <f t="shared" si="78"/>
        <v>11</v>
      </c>
    </row>
    <row r="1654" spans="1:4">
      <c r="A1654" s="139" t="s">
        <v>1844</v>
      </c>
      <c r="B1654" s="138">
        <v>0</v>
      </c>
      <c r="C1654" s="178">
        <f t="shared" si="79"/>
        <v>676</v>
      </c>
      <c r="D1654" s="178">
        <f t="shared" si="78"/>
        <v>12</v>
      </c>
    </row>
    <row r="1655" spans="1:4">
      <c r="A1655" s="139" t="s">
        <v>1845</v>
      </c>
      <c r="B1655" s="138">
        <v>0</v>
      </c>
      <c r="C1655" s="178">
        <f t="shared" si="79"/>
        <v>744</v>
      </c>
      <c r="D1655" s="178">
        <f t="shared" si="78"/>
        <v>13</v>
      </c>
    </row>
    <row r="1656" spans="1:4">
      <c r="A1656" s="139" t="s">
        <v>1846</v>
      </c>
      <c r="B1656" s="138">
        <v>0</v>
      </c>
      <c r="C1656" s="178">
        <f t="shared" si="79"/>
        <v>790</v>
      </c>
      <c r="D1656" s="178">
        <f t="shared" si="78"/>
        <v>14</v>
      </c>
    </row>
    <row r="1657" spans="1:4">
      <c r="A1657" s="139" t="s">
        <v>1847</v>
      </c>
      <c r="B1657" s="138">
        <v>0</v>
      </c>
      <c r="C1657" s="178">
        <f t="shared" si="79"/>
        <v>805</v>
      </c>
      <c r="D1657" s="178">
        <f t="shared" si="78"/>
        <v>15</v>
      </c>
    </row>
    <row r="1658" spans="1:4">
      <c r="A1658" s="139" t="s">
        <v>1848</v>
      </c>
      <c r="B1658" s="138">
        <v>0</v>
      </c>
      <c r="C1658" s="178">
        <f t="shared" si="79"/>
        <v>792</v>
      </c>
      <c r="D1658" s="178">
        <f t="shared" si="78"/>
        <v>16</v>
      </c>
    </row>
    <row r="1659" spans="1:4">
      <c r="A1659" s="139" t="s">
        <v>1849</v>
      </c>
      <c r="B1659" s="138">
        <v>0</v>
      </c>
      <c r="C1659" s="178">
        <f t="shared" si="79"/>
        <v>747</v>
      </c>
      <c r="D1659" s="178">
        <f t="shared" si="78"/>
        <v>17</v>
      </c>
    </row>
    <row r="1660" spans="1:4">
      <c r="A1660" s="139" t="s">
        <v>1850</v>
      </c>
      <c r="B1660" s="138">
        <v>0</v>
      </c>
      <c r="C1660" s="178">
        <f t="shared" si="79"/>
        <v>679</v>
      </c>
      <c r="D1660" s="178">
        <f t="shared" si="78"/>
        <v>18</v>
      </c>
    </row>
    <row r="1661" spans="1:4">
      <c r="A1661" s="139" t="s">
        <v>1851</v>
      </c>
      <c r="B1661" s="138">
        <v>0</v>
      </c>
      <c r="C1661" s="178">
        <f t="shared" si="79"/>
        <v>558</v>
      </c>
      <c r="D1661" s="178">
        <f t="shared" si="78"/>
        <v>19</v>
      </c>
    </row>
    <row r="1662" spans="1:4">
      <c r="A1662" s="139" t="s">
        <v>1852</v>
      </c>
      <c r="B1662" s="138">
        <v>0</v>
      </c>
      <c r="C1662" s="178">
        <f t="shared" si="79"/>
        <v>212</v>
      </c>
      <c r="D1662" s="178">
        <f t="shared" si="78"/>
        <v>20</v>
      </c>
    </row>
    <row r="1663" spans="1:4">
      <c r="A1663" s="139" t="s">
        <v>1853</v>
      </c>
      <c r="B1663" s="138">
        <v>0</v>
      </c>
      <c r="C1663" s="178">
        <f t="shared" si="79"/>
        <v>0</v>
      </c>
      <c r="D1663" s="178">
        <f t="shared" si="78"/>
        <v>21</v>
      </c>
    </row>
    <row r="1664" spans="1:4">
      <c r="A1664" s="139" t="s">
        <v>1854</v>
      </c>
      <c r="B1664" s="138">
        <v>0</v>
      </c>
      <c r="C1664" s="178">
        <f t="shared" si="79"/>
        <v>0</v>
      </c>
      <c r="D1664" s="178">
        <f t="shared" si="78"/>
        <v>22</v>
      </c>
    </row>
    <row r="1665" spans="1:4">
      <c r="A1665" s="139" t="s">
        <v>1855</v>
      </c>
      <c r="B1665" s="138">
        <v>0</v>
      </c>
      <c r="C1665" s="178">
        <f t="shared" si="79"/>
        <v>0</v>
      </c>
      <c r="D1665" s="178">
        <f t="shared" si="78"/>
        <v>23</v>
      </c>
    </row>
    <row r="1666" spans="1:4">
      <c r="A1666" s="139" t="s">
        <v>1856</v>
      </c>
      <c r="B1666" s="138">
        <v>0</v>
      </c>
      <c r="C1666" s="178">
        <f t="shared" si="79"/>
        <v>0</v>
      </c>
      <c r="D1666" s="178">
        <f t="shared" si="78"/>
        <v>24</v>
      </c>
    </row>
    <row r="1667" spans="1:4">
      <c r="A1667" s="139" t="s">
        <v>1857</v>
      </c>
      <c r="B1667" s="138">
        <v>0</v>
      </c>
      <c r="C1667" s="178">
        <f t="shared" si="79"/>
        <v>0</v>
      </c>
      <c r="D1667" s="178">
        <f t="shared" si="78"/>
        <v>1</v>
      </c>
    </row>
    <row r="1668" spans="1:4">
      <c r="A1668" s="139" t="s">
        <v>1858</v>
      </c>
      <c r="B1668" s="138">
        <v>0</v>
      </c>
      <c r="C1668" s="178">
        <f t="shared" si="79"/>
        <v>0</v>
      </c>
      <c r="D1668" s="178">
        <f t="shared" si="78"/>
        <v>2</v>
      </c>
    </row>
    <row r="1669" spans="1:4">
      <c r="A1669" s="139" t="s">
        <v>1859</v>
      </c>
      <c r="B1669" s="138">
        <v>0</v>
      </c>
      <c r="C1669" s="178">
        <f t="shared" si="79"/>
        <v>0</v>
      </c>
      <c r="D1669" s="178">
        <f t="shared" si="78"/>
        <v>3</v>
      </c>
    </row>
    <row r="1670" spans="1:4">
      <c r="A1670" s="139" t="s">
        <v>1860</v>
      </c>
      <c r="B1670" s="138">
        <v>0</v>
      </c>
      <c r="C1670" s="178">
        <f t="shared" si="79"/>
        <v>0</v>
      </c>
      <c r="D1670" s="178">
        <f t="shared" si="78"/>
        <v>4</v>
      </c>
    </row>
    <row r="1671" spans="1:4">
      <c r="A1671" s="139" t="s">
        <v>1861</v>
      </c>
      <c r="B1671" s="138">
        <v>0</v>
      </c>
      <c r="C1671" s="178">
        <f t="shared" si="79"/>
        <v>0</v>
      </c>
      <c r="D1671" s="178">
        <f t="shared" si="78"/>
        <v>5</v>
      </c>
    </row>
    <row r="1672" spans="1:4">
      <c r="A1672" s="139" t="s">
        <v>1862</v>
      </c>
      <c r="B1672" s="138">
        <v>0</v>
      </c>
      <c r="C1672" s="178">
        <f t="shared" si="79"/>
        <v>0</v>
      </c>
      <c r="D1672" s="178">
        <f t="shared" si="78"/>
        <v>6</v>
      </c>
    </row>
    <row r="1673" spans="1:4">
      <c r="A1673" s="139" t="s">
        <v>1863</v>
      </c>
      <c r="B1673" s="138">
        <v>0</v>
      </c>
      <c r="C1673" s="178">
        <f t="shared" si="79"/>
        <v>0</v>
      </c>
      <c r="D1673" s="178">
        <f t="shared" si="78"/>
        <v>7</v>
      </c>
    </row>
    <row r="1674" spans="1:4">
      <c r="A1674" s="139" t="s">
        <v>1864</v>
      </c>
      <c r="B1674" s="138">
        <v>0</v>
      </c>
      <c r="C1674" s="178">
        <f t="shared" si="79"/>
        <v>0</v>
      </c>
      <c r="D1674" s="178">
        <f t="shared" si="78"/>
        <v>8</v>
      </c>
    </row>
    <row r="1675" spans="1:4">
      <c r="A1675" s="139" t="s">
        <v>1865</v>
      </c>
      <c r="B1675" s="138">
        <v>74.570000000000007</v>
      </c>
      <c r="C1675" s="178">
        <f t="shared" si="79"/>
        <v>287</v>
      </c>
      <c r="D1675" s="178">
        <f t="shared" ref="D1675:D1738" si="80">D1651</f>
        <v>9</v>
      </c>
    </row>
    <row r="1676" spans="1:4">
      <c r="A1676" s="139" t="s">
        <v>1866</v>
      </c>
      <c r="B1676" s="138">
        <v>74.570000000000007</v>
      </c>
      <c r="C1676" s="178">
        <f t="shared" si="79"/>
        <v>476</v>
      </c>
      <c r="D1676" s="178">
        <f t="shared" si="80"/>
        <v>10</v>
      </c>
    </row>
    <row r="1677" spans="1:4">
      <c r="A1677" s="139" t="s">
        <v>1867</v>
      </c>
      <c r="B1677" s="138">
        <v>74.570000000000007</v>
      </c>
      <c r="C1677" s="178">
        <f t="shared" si="79"/>
        <v>575</v>
      </c>
      <c r="D1677" s="178">
        <f t="shared" si="80"/>
        <v>11</v>
      </c>
    </row>
    <row r="1678" spans="1:4">
      <c r="A1678" s="139" t="s">
        <v>1868</v>
      </c>
      <c r="B1678" s="138">
        <v>74.570000000000007</v>
      </c>
      <c r="C1678" s="178">
        <f t="shared" si="79"/>
        <v>676</v>
      </c>
      <c r="D1678" s="178">
        <f t="shared" si="80"/>
        <v>12</v>
      </c>
    </row>
    <row r="1679" spans="1:4">
      <c r="A1679" s="139" t="s">
        <v>1869</v>
      </c>
      <c r="B1679" s="138">
        <v>74.570000000000007</v>
      </c>
      <c r="C1679" s="178">
        <f t="shared" si="79"/>
        <v>744</v>
      </c>
      <c r="D1679" s="178">
        <f t="shared" si="80"/>
        <v>13</v>
      </c>
    </row>
    <row r="1680" spans="1:4">
      <c r="A1680" s="139" t="s">
        <v>1870</v>
      </c>
      <c r="B1680" s="138">
        <v>74.570000000000007</v>
      </c>
      <c r="C1680" s="178">
        <f t="shared" si="79"/>
        <v>790</v>
      </c>
      <c r="D1680" s="178">
        <f t="shared" si="80"/>
        <v>14</v>
      </c>
    </row>
    <row r="1681" spans="1:4">
      <c r="A1681" s="139" t="s">
        <v>1871</v>
      </c>
      <c r="B1681" s="138">
        <v>74.570000000000007</v>
      </c>
      <c r="C1681" s="178">
        <f t="shared" si="79"/>
        <v>805</v>
      </c>
      <c r="D1681" s="178">
        <f t="shared" si="80"/>
        <v>15</v>
      </c>
    </row>
    <row r="1682" spans="1:4">
      <c r="A1682" s="139" t="s">
        <v>1872</v>
      </c>
      <c r="B1682" s="138">
        <v>74.570000000000007</v>
      </c>
      <c r="C1682" s="178">
        <f t="shared" si="79"/>
        <v>792</v>
      </c>
      <c r="D1682" s="178">
        <f t="shared" si="80"/>
        <v>16</v>
      </c>
    </row>
    <row r="1683" spans="1:4">
      <c r="A1683" s="139" t="s">
        <v>1873</v>
      </c>
      <c r="B1683" s="138">
        <v>37.285000000000004</v>
      </c>
      <c r="C1683" s="178">
        <f t="shared" si="79"/>
        <v>747</v>
      </c>
      <c r="D1683" s="178">
        <f t="shared" si="80"/>
        <v>17</v>
      </c>
    </row>
    <row r="1684" spans="1:4">
      <c r="A1684" s="139" t="s">
        <v>1874</v>
      </c>
      <c r="B1684" s="138">
        <v>37.285000000000004</v>
      </c>
      <c r="C1684" s="178">
        <f t="shared" si="79"/>
        <v>679</v>
      </c>
      <c r="D1684" s="178">
        <f t="shared" si="80"/>
        <v>18</v>
      </c>
    </row>
    <row r="1685" spans="1:4">
      <c r="A1685" s="139" t="s">
        <v>1875</v>
      </c>
      <c r="B1685" s="138">
        <v>37.285000000000004</v>
      </c>
      <c r="C1685" s="178">
        <f t="shared" si="79"/>
        <v>558</v>
      </c>
      <c r="D1685" s="178">
        <f t="shared" si="80"/>
        <v>19</v>
      </c>
    </row>
    <row r="1686" spans="1:4">
      <c r="A1686" s="139" t="s">
        <v>1876</v>
      </c>
      <c r="B1686" s="138">
        <v>37.285000000000004</v>
      </c>
      <c r="C1686" s="178">
        <f t="shared" si="79"/>
        <v>212</v>
      </c>
      <c r="D1686" s="178">
        <f t="shared" si="80"/>
        <v>20</v>
      </c>
    </row>
    <row r="1687" spans="1:4">
      <c r="A1687" s="139" t="s">
        <v>1877</v>
      </c>
      <c r="B1687" s="138">
        <v>0</v>
      </c>
      <c r="C1687" s="178">
        <f t="shared" si="79"/>
        <v>0</v>
      </c>
      <c r="D1687" s="178">
        <f t="shared" si="80"/>
        <v>21</v>
      </c>
    </row>
    <row r="1688" spans="1:4">
      <c r="A1688" s="139" t="s">
        <v>1878</v>
      </c>
      <c r="B1688" s="138">
        <v>0</v>
      </c>
      <c r="C1688" s="178">
        <f t="shared" si="79"/>
        <v>0</v>
      </c>
      <c r="D1688" s="178">
        <f t="shared" si="80"/>
        <v>22</v>
      </c>
    </row>
    <row r="1689" spans="1:4">
      <c r="A1689" s="139" t="s">
        <v>1879</v>
      </c>
      <c r="B1689" s="138">
        <v>0</v>
      </c>
      <c r="C1689" s="178">
        <f t="shared" si="79"/>
        <v>0</v>
      </c>
      <c r="D1689" s="178">
        <f t="shared" si="80"/>
        <v>23</v>
      </c>
    </row>
    <row r="1690" spans="1:4">
      <c r="A1690" s="139" t="s">
        <v>1880</v>
      </c>
      <c r="B1690" s="138">
        <v>0</v>
      </c>
      <c r="C1690" s="178">
        <f t="shared" si="79"/>
        <v>0</v>
      </c>
      <c r="D1690" s="178">
        <f t="shared" si="80"/>
        <v>24</v>
      </c>
    </row>
    <row r="1691" spans="1:4">
      <c r="A1691" s="139" t="s">
        <v>1881</v>
      </c>
      <c r="B1691" s="138">
        <v>0</v>
      </c>
      <c r="C1691" s="178">
        <f t="shared" si="79"/>
        <v>0</v>
      </c>
      <c r="D1691" s="178">
        <f t="shared" si="80"/>
        <v>1</v>
      </c>
    </row>
    <row r="1692" spans="1:4">
      <c r="A1692" s="139" t="s">
        <v>1882</v>
      </c>
      <c r="B1692" s="138">
        <v>0</v>
      </c>
      <c r="C1692" s="178">
        <f t="shared" si="79"/>
        <v>0</v>
      </c>
      <c r="D1692" s="178">
        <f t="shared" si="80"/>
        <v>2</v>
      </c>
    </row>
    <row r="1693" spans="1:4">
      <c r="A1693" s="139" t="s">
        <v>1883</v>
      </c>
      <c r="B1693" s="138">
        <v>0</v>
      </c>
      <c r="C1693" s="178">
        <f t="shared" si="79"/>
        <v>0</v>
      </c>
      <c r="D1693" s="178">
        <f t="shared" si="80"/>
        <v>3</v>
      </c>
    </row>
    <row r="1694" spans="1:4">
      <c r="A1694" s="139" t="s">
        <v>1884</v>
      </c>
      <c r="B1694" s="138">
        <v>0</v>
      </c>
      <c r="C1694" s="178">
        <f t="shared" si="79"/>
        <v>0</v>
      </c>
      <c r="D1694" s="178">
        <f t="shared" si="80"/>
        <v>4</v>
      </c>
    </row>
    <row r="1695" spans="1:4">
      <c r="A1695" s="139" t="s">
        <v>1885</v>
      </c>
      <c r="B1695" s="138">
        <v>0</v>
      </c>
      <c r="C1695" s="178">
        <f t="shared" si="79"/>
        <v>0</v>
      </c>
      <c r="D1695" s="178">
        <f t="shared" si="80"/>
        <v>5</v>
      </c>
    </row>
    <row r="1696" spans="1:4">
      <c r="A1696" s="139" t="s">
        <v>1886</v>
      </c>
      <c r="B1696" s="138">
        <v>0</v>
      </c>
      <c r="C1696" s="178">
        <f t="shared" si="79"/>
        <v>0</v>
      </c>
      <c r="D1696" s="178">
        <f t="shared" si="80"/>
        <v>6</v>
      </c>
    </row>
    <row r="1697" spans="1:4">
      <c r="A1697" s="139" t="s">
        <v>1887</v>
      </c>
      <c r="B1697" s="138">
        <v>0</v>
      </c>
      <c r="C1697" s="178">
        <f t="shared" si="79"/>
        <v>0</v>
      </c>
      <c r="D1697" s="178">
        <f t="shared" si="80"/>
        <v>7</v>
      </c>
    </row>
    <row r="1698" spans="1:4">
      <c r="A1698" s="139" t="s">
        <v>1888</v>
      </c>
      <c r="B1698" s="138">
        <v>0</v>
      </c>
      <c r="C1698" s="178">
        <f t="shared" si="79"/>
        <v>0</v>
      </c>
      <c r="D1698" s="178">
        <f t="shared" si="80"/>
        <v>8</v>
      </c>
    </row>
    <row r="1699" spans="1:4">
      <c r="A1699" s="139" t="s">
        <v>1889</v>
      </c>
      <c r="B1699" s="138">
        <v>74.570000000000007</v>
      </c>
      <c r="C1699" s="178">
        <f t="shared" si="79"/>
        <v>287</v>
      </c>
      <c r="D1699" s="178">
        <f t="shared" si="80"/>
        <v>9</v>
      </c>
    </row>
    <row r="1700" spans="1:4">
      <c r="A1700" s="139" t="s">
        <v>1890</v>
      </c>
      <c r="B1700" s="138">
        <v>74.570000000000007</v>
      </c>
      <c r="C1700" s="178">
        <f t="shared" si="79"/>
        <v>476</v>
      </c>
      <c r="D1700" s="178">
        <f t="shared" si="80"/>
        <v>10</v>
      </c>
    </row>
    <row r="1701" spans="1:4">
      <c r="A1701" s="139" t="s">
        <v>1891</v>
      </c>
      <c r="B1701" s="138">
        <v>74.570000000000007</v>
      </c>
      <c r="C1701" s="178">
        <f t="shared" si="79"/>
        <v>575</v>
      </c>
      <c r="D1701" s="178">
        <f t="shared" si="80"/>
        <v>11</v>
      </c>
    </row>
    <row r="1702" spans="1:4">
      <c r="A1702" s="139" t="s">
        <v>1892</v>
      </c>
      <c r="B1702" s="138">
        <v>74.570000000000007</v>
      </c>
      <c r="C1702" s="178">
        <f t="shared" si="79"/>
        <v>676</v>
      </c>
      <c r="D1702" s="178">
        <f t="shared" si="80"/>
        <v>12</v>
      </c>
    </row>
    <row r="1703" spans="1:4">
      <c r="A1703" s="139" t="s">
        <v>1893</v>
      </c>
      <c r="B1703" s="138">
        <v>74.570000000000007</v>
      </c>
      <c r="C1703" s="178">
        <f t="shared" si="79"/>
        <v>744</v>
      </c>
      <c r="D1703" s="178">
        <f t="shared" si="80"/>
        <v>13</v>
      </c>
    </row>
    <row r="1704" spans="1:4">
      <c r="A1704" s="139" t="s">
        <v>1894</v>
      </c>
      <c r="B1704" s="138">
        <v>74.570000000000007</v>
      </c>
      <c r="C1704" s="178">
        <f t="shared" si="79"/>
        <v>790</v>
      </c>
      <c r="D1704" s="178">
        <f t="shared" si="80"/>
        <v>14</v>
      </c>
    </row>
    <row r="1705" spans="1:4">
      <c r="A1705" s="139" t="s">
        <v>1895</v>
      </c>
      <c r="B1705" s="138">
        <v>74.570000000000007</v>
      </c>
      <c r="C1705" s="178">
        <f t="shared" si="79"/>
        <v>805</v>
      </c>
      <c r="D1705" s="178">
        <f t="shared" si="80"/>
        <v>15</v>
      </c>
    </row>
    <row r="1706" spans="1:4">
      <c r="A1706" s="139" t="s">
        <v>1896</v>
      </c>
      <c r="B1706" s="138">
        <v>74.570000000000007</v>
      </c>
      <c r="C1706" s="178">
        <f t="shared" si="79"/>
        <v>792</v>
      </c>
      <c r="D1706" s="178">
        <f t="shared" si="80"/>
        <v>16</v>
      </c>
    </row>
    <row r="1707" spans="1:4">
      <c r="A1707" s="139" t="s">
        <v>1897</v>
      </c>
      <c r="B1707" s="138">
        <v>37.285000000000004</v>
      </c>
      <c r="C1707" s="178">
        <f t="shared" si="79"/>
        <v>747</v>
      </c>
      <c r="D1707" s="178">
        <f t="shared" si="80"/>
        <v>17</v>
      </c>
    </row>
    <row r="1708" spans="1:4">
      <c r="A1708" s="139" t="s">
        <v>1898</v>
      </c>
      <c r="B1708" s="138">
        <v>37.285000000000004</v>
      </c>
      <c r="C1708" s="178">
        <f t="shared" ref="C1708:C1771" si="81">_xlfn.XLOOKUP(D1708,$N$5:$N$28,$D$5:$D$28)</f>
        <v>679</v>
      </c>
      <c r="D1708" s="178">
        <f t="shared" si="80"/>
        <v>18</v>
      </c>
    </row>
    <row r="1709" spans="1:4">
      <c r="A1709" s="139" t="s">
        <v>1899</v>
      </c>
      <c r="B1709" s="138">
        <v>37.285000000000004</v>
      </c>
      <c r="C1709" s="178">
        <f t="shared" si="81"/>
        <v>558</v>
      </c>
      <c r="D1709" s="178">
        <f t="shared" si="80"/>
        <v>19</v>
      </c>
    </row>
    <row r="1710" spans="1:4">
      <c r="A1710" s="139" t="s">
        <v>1900</v>
      </c>
      <c r="B1710" s="138">
        <v>37.285000000000004</v>
      </c>
      <c r="C1710" s="178">
        <f t="shared" si="81"/>
        <v>212</v>
      </c>
      <c r="D1710" s="178">
        <f t="shared" si="80"/>
        <v>20</v>
      </c>
    </row>
    <row r="1711" spans="1:4">
      <c r="A1711" s="139" t="s">
        <v>1901</v>
      </c>
      <c r="B1711" s="138">
        <v>0</v>
      </c>
      <c r="C1711" s="178">
        <f t="shared" si="81"/>
        <v>0</v>
      </c>
      <c r="D1711" s="178">
        <f t="shared" si="80"/>
        <v>21</v>
      </c>
    </row>
    <row r="1712" spans="1:4">
      <c r="A1712" s="139" t="s">
        <v>1902</v>
      </c>
      <c r="B1712" s="138">
        <v>0</v>
      </c>
      <c r="C1712" s="178">
        <f t="shared" si="81"/>
        <v>0</v>
      </c>
      <c r="D1712" s="178">
        <f t="shared" si="80"/>
        <v>22</v>
      </c>
    </row>
    <row r="1713" spans="1:4">
      <c r="A1713" s="139" t="s">
        <v>1903</v>
      </c>
      <c r="B1713" s="138">
        <v>0</v>
      </c>
      <c r="C1713" s="178">
        <f t="shared" si="81"/>
        <v>0</v>
      </c>
      <c r="D1713" s="178">
        <f t="shared" si="80"/>
        <v>23</v>
      </c>
    </row>
    <row r="1714" spans="1:4">
      <c r="A1714" s="139" t="s">
        <v>1904</v>
      </c>
      <c r="B1714" s="138">
        <v>0</v>
      </c>
      <c r="C1714" s="178">
        <f t="shared" si="81"/>
        <v>0</v>
      </c>
      <c r="D1714" s="178">
        <f t="shared" si="80"/>
        <v>24</v>
      </c>
    </row>
    <row r="1715" spans="1:4">
      <c r="A1715" s="139" t="s">
        <v>1905</v>
      </c>
      <c r="B1715" s="138">
        <v>0</v>
      </c>
      <c r="C1715" s="178">
        <f t="shared" si="81"/>
        <v>0</v>
      </c>
      <c r="D1715" s="178">
        <f t="shared" si="80"/>
        <v>1</v>
      </c>
    </row>
    <row r="1716" spans="1:4">
      <c r="A1716" s="139" t="s">
        <v>1906</v>
      </c>
      <c r="B1716" s="138">
        <v>0</v>
      </c>
      <c r="C1716" s="178">
        <f t="shared" si="81"/>
        <v>0</v>
      </c>
      <c r="D1716" s="178">
        <f t="shared" si="80"/>
        <v>2</v>
      </c>
    </row>
    <row r="1717" spans="1:4">
      <c r="A1717" s="139" t="s">
        <v>1907</v>
      </c>
      <c r="B1717" s="138">
        <v>0</v>
      </c>
      <c r="C1717" s="178">
        <f t="shared" si="81"/>
        <v>0</v>
      </c>
      <c r="D1717" s="178">
        <f t="shared" si="80"/>
        <v>3</v>
      </c>
    </row>
    <row r="1718" spans="1:4">
      <c r="A1718" s="139" t="s">
        <v>1908</v>
      </c>
      <c r="B1718" s="138">
        <v>0</v>
      </c>
      <c r="C1718" s="178">
        <f t="shared" si="81"/>
        <v>0</v>
      </c>
      <c r="D1718" s="178">
        <f t="shared" si="80"/>
        <v>4</v>
      </c>
    </row>
    <row r="1719" spans="1:4">
      <c r="A1719" s="139" t="s">
        <v>1909</v>
      </c>
      <c r="B1719" s="138">
        <v>0</v>
      </c>
      <c r="C1719" s="178">
        <f t="shared" si="81"/>
        <v>0</v>
      </c>
      <c r="D1719" s="178">
        <f t="shared" si="80"/>
        <v>5</v>
      </c>
    </row>
    <row r="1720" spans="1:4">
      <c r="A1720" s="139" t="s">
        <v>1910</v>
      </c>
      <c r="B1720" s="138">
        <v>0</v>
      </c>
      <c r="C1720" s="178">
        <f t="shared" si="81"/>
        <v>0</v>
      </c>
      <c r="D1720" s="178">
        <f t="shared" si="80"/>
        <v>6</v>
      </c>
    </row>
    <row r="1721" spans="1:4">
      <c r="A1721" s="139" t="s">
        <v>1911</v>
      </c>
      <c r="B1721" s="138">
        <v>0</v>
      </c>
      <c r="C1721" s="178">
        <f t="shared" si="81"/>
        <v>0</v>
      </c>
      <c r="D1721" s="178">
        <f t="shared" si="80"/>
        <v>7</v>
      </c>
    </row>
    <row r="1722" spans="1:4">
      <c r="A1722" s="139" t="s">
        <v>1912</v>
      </c>
      <c r="B1722" s="138">
        <v>0</v>
      </c>
      <c r="C1722" s="178">
        <f t="shared" si="81"/>
        <v>0</v>
      </c>
      <c r="D1722" s="178">
        <f t="shared" si="80"/>
        <v>8</v>
      </c>
    </row>
    <row r="1723" spans="1:4">
      <c r="A1723" s="139" t="s">
        <v>1913</v>
      </c>
      <c r="B1723" s="138">
        <v>82.027000000000001</v>
      </c>
      <c r="C1723" s="178">
        <f t="shared" si="81"/>
        <v>287</v>
      </c>
      <c r="D1723" s="178">
        <f t="shared" si="80"/>
        <v>9</v>
      </c>
    </row>
    <row r="1724" spans="1:4">
      <c r="A1724" s="139" t="s">
        <v>1914</v>
      </c>
      <c r="B1724" s="138">
        <v>82.027000000000001</v>
      </c>
      <c r="C1724" s="178">
        <f t="shared" si="81"/>
        <v>476</v>
      </c>
      <c r="D1724" s="178">
        <f t="shared" si="80"/>
        <v>10</v>
      </c>
    </row>
    <row r="1725" spans="1:4">
      <c r="A1725" s="139" t="s">
        <v>1915</v>
      </c>
      <c r="B1725" s="138">
        <v>82.027000000000001</v>
      </c>
      <c r="C1725" s="178">
        <f t="shared" si="81"/>
        <v>575</v>
      </c>
      <c r="D1725" s="178">
        <f t="shared" si="80"/>
        <v>11</v>
      </c>
    </row>
    <row r="1726" spans="1:4">
      <c r="A1726" s="139" t="s">
        <v>1916</v>
      </c>
      <c r="B1726" s="138">
        <v>82.027000000000001</v>
      </c>
      <c r="C1726" s="178">
        <f t="shared" si="81"/>
        <v>676</v>
      </c>
      <c r="D1726" s="178">
        <f t="shared" si="80"/>
        <v>12</v>
      </c>
    </row>
    <row r="1727" spans="1:4">
      <c r="A1727" s="139" t="s">
        <v>1917</v>
      </c>
      <c r="B1727" s="138">
        <v>82.027000000000001</v>
      </c>
      <c r="C1727" s="178">
        <f t="shared" si="81"/>
        <v>744</v>
      </c>
      <c r="D1727" s="178">
        <f t="shared" si="80"/>
        <v>13</v>
      </c>
    </row>
    <row r="1728" spans="1:4">
      <c r="A1728" s="139" t="s">
        <v>1918</v>
      </c>
      <c r="B1728" s="138">
        <v>82.027000000000001</v>
      </c>
      <c r="C1728" s="178">
        <f t="shared" si="81"/>
        <v>790</v>
      </c>
      <c r="D1728" s="178">
        <f t="shared" si="80"/>
        <v>14</v>
      </c>
    </row>
    <row r="1729" spans="1:4">
      <c r="A1729" s="139" t="s">
        <v>1919</v>
      </c>
      <c r="B1729" s="138">
        <v>82.027000000000001</v>
      </c>
      <c r="C1729" s="178">
        <f t="shared" si="81"/>
        <v>805</v>
      </c>
      <c r="D1729" s="178">
        <f t="shared" si="80"/>
        <v>15</v>
      </c>
    </row>
    <row r="1730" spans="1:4">
      <c r="A1730" s="139" t="s">
        <v>1920</v>
      </c>
      <c r="B1730" s="138">
        <v>82.027000000000001</v>
      </c>
      <c r="C1730" s="178">
        <f t="shared" si="81"/>
        <v>792</v>
      </c>
      <c r="D1730" s="178">
        <f t="shared" si="80"/>
        <v>16</v>
      </c>
    </row>
    <row r="1731" spans="1:4">
      <c r="A1731" s="139" t="s">
        <v>1921</v>
      </c>
      <c r="B1731" s="138">
        <v>44.742000000000004</v>
      </c>
      <c r="C1731" s="178">
        <f t="shared" si="81"/>
        <v>747</v>
      </c>
      <c r="D1731" s="178">
        <f t="shared" si="80"/>
        <v>17</v>
      </c>
    </row>
    <row r="1732" spans="1:4">
      <c r="A1732" s="139" t="s">
        <v>1922</v>
      </c>
      <c r="B1732" s="138">
        <v>44.742000000000004</v>
      </c>
      <c r="C1732" s="178">
        <f t="shared" si="81"/>
        <v>679</v>
      </c>
      <c r="D1732" s="178">
        <f t="shared" si="80"/>
        <v>18</v>
      </c>
    </row>
    <row r="1733" spans="1:4">
      <c r="A1733" s="139" t="s">
        <v>1923</v>
      </c>
      <c r="B1733" s="138">
        <v>44.742000000000004</v>
      </c>
      <c r="C1733" s="178">
        <f t="shared" si="81"/>
        <v>558</v>
      </c>
      <c r="D1733" s="178">
        <f t="shared" si="80"/>
        <v>19</v>
      </c>
    </row>
    <row r="1734" spans="1:4">
      <c r="A1734" s="139" t="s">
        <v>1924</v>
      </c>
      <c r="B1734" s="138">
        <v>44.742000000000004</v>
      </c>
      <c r="C1734" s="178">
        <f t="shared" si="81"/>
        <v>212</v>
      </c>
      <c r="D1734" s="178">
        <f t="shared" si="80"/>
        <v>20</v>
      </c>
    </row>
    <row r="1735" spans="1:4">
      <c r="A1735" s="139" t="s">
        <v>1925</v>
      </c>
      <c r="B1735" s="138">
        <v>22.371000000000002</v>
      </c>
      <c r="C1735" s="178">
        <f t="shared" si="81"/>
        <v>0</v>
      </c>
      <c r="D1735" s="178">
        <f t="shared" si="80"/>
        <v>21</v>
      </c>
    </row>
    <row r="1736" spans="1:4">
      <c r="A1736" s="139" t="s">
        <v>1926</v>
      </c>
      <c r="B1736" s="138">
        <v>22.371000000000002</v>
      </c>
      <c r="C1736" s="178">
        <f t="shared" si="81"/>
        <v>0</v>
      </c>
      <c r="D1736" s="178">
        <f t="shared" si="80"/>
        <v>22</v>
      </c>
    </row>
    <row r="1737" spans="1:4">
      <c r="A1737" s="139" t="s">
        <v>1927</v>
      </c>
      <c r="B1737" s="138">
        <v>0</v>
      </c>
      <c r="C1737" s="178">
        <f t="shared" si="81"/>
        <v>0</v>
      </c>
      <c r="D1737" s="178">
        <f t="shared" si="80"/>
        <v>23</v>
      </c>
    </row>
    <row r="1738" spans="1:4">
      <c r="A1738" s="139" t="s">
        <v>1928</v>
      </c>
      <c r="B1738" s="138">
        <v>0</v>
      </c>
      <c r="C1738" s="178">
        <f t="shared" si="81"/>
        <v>0</v>
      </c>
      <c r="D1738" s="178">
        <f t="shared" si="80"/>
        <v>24</v>
      </c>
    </row>
    <row r="1739" spans="1:4">
      <c r="A1739" s="139" t="s">
        <v>1929</v>
      </c>
      <c r="B1739" s="138">
        <v>0</v>
      </c>
      <c r="C1739" s="178">
        <f t="shared" si="81"/>
        <v>0</v>
      </c>
      <c r="D1739" s="178">
        <f t="shared" ref="D1739:D1802" si="82">D1715</f>
        <v>1</v>
      </c>
    </row>
    <row r="1740" spans="1:4">
      <c r="A1740" s="139" t="s">
        <v>1930</v>
      </c>
      <c r="B1740" s="138">
        <v>0</v>
      </c>
      <c r="C1740" s="178">
        <f t="shared" si="81"/>
        <v>0</v>
      </c>
      <c r="D1740" s="178">
        <f t="shared" si="82"/>
        <v>2</v>
      </c>
    </row>
    <row r="1741" spans="1:4">
      <c r="A1741" s="139" t="s">
        <v>1931</v>
      </c>
      <c r="B1741" s="138">
        <v>0</v>
      </c>
      <c r="C1741" s="178">
        <f t="shared" si="81"/>
        <v>0</v>
      </c>
      <c r="D1741" s="178">
        <f t="shared" si="82"/>
        <v>3</v>
      </c>
    </row>
    <row r="1742" spans="1:4">
      <c r="A1742" s="139" t="s">
        <v>1932</v>
      </c>
      <c r="B1742" s="138">
        <v>0</v>
      </c>
      <c r="C1742" s="178">
        <f t="shared" si="81"/>
        <v>0</v>
      </c>
      <c r="D1742" s="178">
        <f t="shared" si="82"/>
        <v>4</v>
      </c>
    </row>
    <row r="1743" spans="1:4">
      <c r="A1743" s="139" t="s">
        <v>1933</v>
      </c>
      <c r="B1743" s="138">
        <v>0</v>
      </c>
      <c r="C1743" s="178">
        <f t="shared" si="81"/>
        <v>0</v>
      </c>
      <c r="D1743" s="178">
        <f t="shared" si="82"/>
        <v>5</v>
      </c>
    </row>
    <row r="1744" spans="1:4">
      <c r="A1744" s="139" t="s">
        <v>1934</v>
      </c>
      <c r="B1744" s="138">
        <v>0</v>
      </c>
      <c r="C1744" s="178">
        <f t="shared" si="81"/>
        <v>0</v>
      </c>
      <c r="D1744" s="178">
        <f t="shared" si="82"/>
        <v>6</v>
      </c>
    </row>
    <row r="1745" spans="1:4">
      <c r="A1745" s="139" t="s">
        <v>1935</v>
      </c>
      <c r="B1745" s="138">
        <v>0</v>
      </c>
      <c r="C1745" s="178">
        <f t="shared" si="81"/>
        <v>0</v>
      </c>
      <c r="D1745" s="178">
        <f t="shared" si="82"/>
        <v>7</v>
      </c>
    </row>
    <row r="1746" spans="1:4">
      <c r="A1746" s="139" t="s">
        <v>1936</v>
      </c>
      <c r="B1746" s="138">
        <v>0</v>
      </c>
      <c r="C1746" s="178">
        <f t="shared" si="81"/>
        <v>0</v>
      </c>
      <c r="D1746" s="178">
        <f t="shared" si="82"/>
        <v>8</v>
      </c>
    </row>
    <row r="1747" spans="1:4">
      <c r="A1747" s="139" t="s">
        <v>1937</v>
      </c>
      <c r="B1747" s="138">
        <v>41.013500000000008</v>
      </c>
      <c r="C1747" s="178">
        <f t="shared" si="81"/>
        <v>287</v>
      </c>
      <c r="D1747" s="178">
        <f t="shared" si="82"/>
        <v>9</v>
      </c>
    </row>
    <row r="1748" spans="1:4">
      <c r="A1748" s="139" t="s">
        <v>1938</v>
      </c>
      <c r="B1748" s="138">
        <v>41.013500000000008</v>
      </c>
      <c r="C1748" s="178">
        <f t="shared" si="81"/>
        <v>476</v>
      </c>
      <c r="D1748" s="178">
        <f t="shared" si="82"/>
        <v>10</v>
      </c>
    </row>
    <row r="1749" spans="1:4">
      <c r="A1749" s="139" t="s">
        <v>1939</v>
      </c>
      <c r="B1749" s="138">
        <v>41.013500000000008</v>
      </c>
      <c r="C1749" s="178">
        <f t="shared" si="81"/>
        <v>575</v>
      </c>
      <c r="D1749" s="178">
        <f t="shared" si="82"/>
        <v>11</v>
      </c>
    </row>
    <row r="1750" spans="1:4">
      <c r="A1750" s="139" t="s">
        <v>1940</v>
      </c>
      <c r="B1750" s="138">
        <v>41.013500000000008</v>
      </c>
      <c r="C1750" s="178">
        <f t="shared" si="81"/>
        <v>676</v>
      </c>
      <c r="D1750" s="178">
        <f t="shared" si="82"/>
        <v>12</v>
      </c>
    </row>
    <row r="1751" spans="1:4">
      <c r="A1751" s="139" t="s">
        <v>1941</v>
      </c>
      <c r="B1751" s="138">
        <v>41.013500000000008</v>
      </c>
      <c r="C1751" s="178">
        <f t="shared" si="81"/>
        <v>744</v>
      </c>
      <c r="D1751" s="178">
        <f t="shared" si="82"/>
        <v>13</v>
      </c>
    </row>
    <row r="1752" spans="1:4">
      <c r="A1752" s="139" t="s">
        <v>1942</v>
      </c>
      <c r="B1752" s="138">
        <v>41.013500000000008</v>
      </c>
      <c r="C1752" s="178">
        <f t="shared" si="81"/>
        <v>790</v>
      </c>
      <c r="D1752" s="178">
        <f t="shared" si="82"/>
        <v>14</v>
      </c>
    </row>
    <row r="1753" spans="1:4">
      <c r="A1753" s="139" t="s">
        <v>1943</v>
      </c>
      <c r="B1753" s="138">
        <v>41.013500000000008</v>
      </c>
      <c r="C1753" s="178">
        <f t="shared" si="81"/>
        <v>805</v>
      </c>
      <c r="D1753" s="178">
        <f t="shared" si="82"/>
        <v>15</v>
      </c>
    </row>
    <row r="1754" spans="1:4">
      <c r="A1754" s="139" t="s">
        <v>1944</v>
      </c>
      <c r="B1754" s="138">
        <v>18.642500000000002</v>
      </c>
      <c r="C1754" s="178">
        <f t="shared" si="81"/>
        <v>792</v>
      </c>
      <c r="D1754" s="178">
        <f t="shared" si="82"/>
        <v>16</v>
      </c>
    </row>
    <row r="1755" spans="1:4">
      <c r="A1755" s="139" t="s">
        <v>1945</v>
      </c>
      <c r="B1755" s="138">
        <v>0</v>
      </c>
      <c r="C1755" s="178">
        <f t="shared" si="81"/>
        <v>747</v>
      </c>
      <c r="D1755" s="178">
        <f t="shared" si="82"/>
        <v>17</v>
      </c>
    </row>
    <row r="1756" spans="1:4">
      <c r="A1756" s="139" t="s">
        <v>1946</v>
      </c>
      <c r="B1756" s="138">
        <v>0</v>
      </c>
      <c r="C1756" s="178">
        <f t="shared" si="81"/>
        <v>679</v>
      </c>
      <c r="D1756" s="178">
        <f t="shared" si="82"/>
        <v>18</v>
      </c>
    </row>
    <row r="1757" spans="1:4">
      <c r="A1757" s="139" t="s">
        <v>1947</v>
      </c>
      <c r="B1757" s="138">
        <v>0</v>
      </c>
      <c r="C1757" s="178">
        <f t="shared" si="81"/>
        <v>558</v>
      </c>
      <c r="D1757" s="178">
        <f t="shared" si="82"/>
        <v>19</v>
      </c>
    </row>
    <row r="1758" spans="1:4">
      <c r="A1758" s="139" t="s">
        <v>1948</v>
      </c>
      <c r="B1758" s="138">
        <v>0</v>
      </c>
      <c r="C1758" s="178">
        <f t="shared" si="81"/>
        <v>212</v>
      </c>
      <c r="D1758" s="178">
        <f t="shared" si="82"/>
        <v>20</v>
      </c>
    </row>
    <row r="1759" spans="1:4">
      <c r="A1759" s="139" t="s">
        <v>1949</v>
      </c>
      <c r="B1759" s="138">
        <v>0</v>
      </c>
      <c r="C1759" s="178">
        <f t="shared" si="81"/>
        <v>0</v>
      </c>
      <c r="D1759" s="178">
        <f t="shared" si="82"/>
        <v>21</v>
      </c>
    </row>
    <row r="1760" spans="1:4">
      <c r="A1760" s="139" t="s">
        <v>1950</v>
      </c>
      <c r="B1760" s="138">
        <v>0</v>
      </c>
      <c r="C1760" s="178">
        <f t="shared" si="81"/>
        <v>0</v>
      </c>
      <c r="D1760" s="178">
        <f t="shared" si="82"/>
        <v>22</v>
      </c>
    </row>
    <row r="1761" spans="1:4">
      <c r="A1761" s="139" t="s">
        <v>1951</v>
      </c>
      <c r="B1761" s="138">
        <v>0</v>
      </c>
      <c r="C1761" s="178">
        <f t="shared" si="81"/>
        <v>0</v>
      </c>
      <c r="D1761" s="178">
        <f t="shared" si="82"/>
        <v>23</v>
      </c>
    </row>
    <row r="1762" spans="1:4">
      <c r="A1762" s="139" t="s">
        <v>1952</v>
      </c>
      <c r="B1762" s="138">
        <v>0</v>
      </c>
      <c r="C1762" s="178">
        <f t="shared" si="81"/>
        <v>0</v>
      </c>
      <c r="D1762" s="178">
        <f t="shared" si="82"/>
        <v>24</v>
      </c>
    </row>
    <row r="1763" spans="1:4">
      <c r="A1763" s="139" t="s">
        <v>1953</v>
      </c>
      <c r="B1763" s="138">
        <v>0</v>
      </c>
      <c r="C1763" s="178">
        <f t="shared" si="81"/>
        <v>0</v>
      </c>
      <c r="D1763" s="178">
        <f t="shared" si="82"/>
        <v>1</v>
      </c>
    </row>
    <row r="1764" spans="1:4">
      <c r="A1764" s="139" t="s">
        <v>1954</v>
      </c>
      <c r="B1764" s="138">
        <v>0</v>
      </c>
      <c r="C1764" s="178">
        <f t="shared" si="81"/>
        <v>0</v>
      </c>
      <c r="D1764" s="178">
        <f t="shared" si="82"/>
        <v>2</v>
      </c>
    </row>
    <row r="1765" spans="1:4">
      <c r="A1765" s="139" t="s">
        <v>1955</v>
      </c>
      <c r="B1765" s="138">
        <v>0</v>
      </c>
      <c r="C1765" s="178">
        <f t="shared" si="81"/>
        <v>0</v>
      </c>
      <c r="D1765" s="178">
        <f t="shared" si="82"/>
        <v>3</v>
      </c>
    </row>
    <row r="1766" spans="1:4">
      <c r="A1766" s="139" t="s">
        <v>1956</v>
      </c>
      <c r="B1766" s="138">
        <v>0</v>
      </c>
      <c r="C1766" s="178">
        <f t="shared" si="81"/>
        <v>0</v>
      </c>
      <c r="D1766" s="178">
        <f t="shared" si="82"/>
        <v>4</v>
      </c>
    </row>
    <row r="1767" spans="1:4">
      <c r="A1767" s="139" t="s">
        <v>1957</v>
      </c>
      <c r="B1767" s="138">
        <v>0</v>
      </c>
      <c r="C1767" s="178">
        <f t="shared" si="81"/>
        <v>0</v>
      </c>
      <c r="D1767" s="178">
        <f t="shared" si="82"/>
        <v>5</v>
      </c>
    </row>
    <row r="1768" spans="1:4">
      <c r="A1768" s="139" t="s">
        <v>1958</v>
      </c>
      <c r="B1768" s="138">
        <v>0</v>
      </c>
      <c r="C1768" s="178">
        <f t="shared" si="81"/>
        <v>0</v>
      </c>
      <c r="D1768" s="178">
        <f t="shared" si="82"/>
        <v>6</v>
      </c>
    </row>
    <row r="1769" spans="1:4">
      <c r="A1769" s="139" t="s">
        <v>1959</v>
      </c>
      <c r="B1769" s="138">
        <v>0</v>
      </c>
      <c r="C1769" s="178">
        <f t="shared" si="81"/>
        <v>0</v>
      </c>
      <c r="D1769" s="178">
        <f t="shared" si="82"/>
        <v>7</v>
      </c>
    </row>
    <row r="1770" spans="1:4">
      <c r="A1770" s="139" t="s">
        <v>1960</v>
      </c>
      <c r="B1770" s="138">
        <v>0</v>
      </c>
      <c r="C1770" s="178">
        <f t="shared" si="81"/>
        <v>0</v>
      </c>
      <c r="D1770" s="178">
        <f t="shared" si="82"/>
        <v>8</v>
      </c>
    </row>
    <row r="1771" spans="1:4">
      <c r="A1771" s="139" t="s">
        <v>1961</v>
      </c>
      <c r="B1771" s="138">
        <v>55.927500000000009</v>
      </c>
      <c r="C1771" s="178">
        <f t="shared" si="81"/>
        <v>287</v>
      </c>
      <c r="D1771" s="178">
        <f t="shared" si="82"/>
        <v>9</v>
      </c>
    </row>
    <row r="1772" spans="1:4">
      <c r="A1772" s="139" t="s">
        <v>1962</v>
      </c>
      <c r="B1772" s="138">
        <v>55.927500000000009</v>
      </c>
      <c r="C1772" s="178">
        <f t="shared" ref="C1772:C1835" si="83">_xlfn.XLOOKUP(D1772,$N$5:$N$28,$D$5:$D$28)</f>
        <v>476</v>
      </c>
      <c r="D1772" s="178">
        <f t="shared" si="82"/>
        <v>10</v>
      </c>
    </row>
    <row r="1773" spans="1:4">
      <c r="A1773" s="139" t="s">
        <v>1963</v>
      </c>
      <c r="B1773" s="138">
        <v>55.927500000000009</v>
      </c>
      <c r="C1773" s="178">
        <f t="shared" si="83"/>
        <v>575</v>
      </c>
      <c r="D1773" s="178">
        <f t="shared" si="82"/>
        <v>11</v>
      </c>
    </row>
    <row r="1774" spans="1:4">
      <c r="A1774" s="139" t="s">
        <v>1964</v>
      </c>
      <c r="B1774" s="138">
        <v>55.927500000000009</v>
      </c>
      <c r="C1774" s="178">
        <f t="shared" si="83"/>
        <v>676</v>
      </c>
      <c r="D1774" s="178">
        <f t="shared" si="82"/>
        <v>12</v>
      </c>
    </row>
    <row r="1775" spans="1:4">
      <c r="A1775" s="139" t="s">
        <v>1965</v>
      </c>
      <c r="B1775" s="138">
        <v>55.927500000000009</v>
      </c>
      <c r="C1775" s="178">
        <f t="shared" si="83"/>
        <v>744</v>
      </c>
      <c r="D1775" s="178">
        <f t="shared" si="82"/>
        <v>13</v>
      </c>
    </row>
    <row r="1776" spans="1:4">
      <c r="A1776" s="139" t="s">
        <v>1966</v>
      </c>
      <c r="B1776" s="138">
        <v>55.927500000000009</v>
      </c>
      <c r="C1776" s="178">
        <f t="shared" si="83"/>
        <v>790</v>
      </c>
      <c r="D1776" s="178">
        <f t="shared" si="82"/>
        <v>14</v>
      </c>
    </row>
    <row r="1777" spans="1:4">
      <c r="A1777" s="139" t="s">
        <v>1967</v>
      </c>
      <c r="B1777" s="138">
        <v>55.927500000000009</v>
      </c>
      <c r="C1777" s="178">
        <f t="shared" si="83"/>
        <v>805</v>
      </c>
      <c r="D1777" s="178">
        <f t="shared" si="82"/>
        <v>15</v>
      </c>
    </row>
    <row r="1778" spans="1:4">
      <c r="A1778" s="139" t="s">
        <v>1968</v>
      </c>
      <c r="B1778" s="138">
        <v>55.927500000000009</v>
      </c>
      <c r="C1778" s="178">
        <f t="shared" si="83"/>
        <v>792</v>
      </c>
      <c r="D1778" s="178">
        <f t="shared" si="82"/>
        <v>16</v>
      </c>
    </row>
    <row r="1779" spans="1:4">
      <c r="A1779" s="139" t="s">
        <v>1969</v>
      </c>
      <c r="B1779" s="138">
        <v>55.927500000000009</v>
      </c>
      <c r="C1779" s="178">
        <f t="shared" si="83"/>
        <v>747</v>
      </c>
      <c r="D1779" s="178">
        <f t="shared" si="82"/>
        <v>17</v>
      </c>
    </row>
    <row r="1780" spans="1:4">
      <c r="A1780" s="139" t="s">
        <v>1970</v>
      </c>
      <c r="B1780" s="138">
        <v>55.927500000000009</v>
      </c>
      <c r="C1780" s="178">
        <f t="shared" si="83"/>
        <v>679</v>
      </c>
      <c r="D1780" s="178">
        <f t="shared" si="82"/>
        <v>18</v>
      </c>
    </row>
    <row r="1781" spans="1:4">
      <c r="A1781" s="139" t="s">
        <v>1971</v>
      </c>
      <c r="B1781" s="138">
        <v>55.927500000000009</v>
      </c>
      <c r="C1781" s="178">
        <f t="shared" si="83"/>
        <v>558</v>
      </c>
      <c r="D1781" s="178">
        <f t="shared" si="82"/>
        <v>19</v>
      </c>
    </row>
    <row r="1782" spans="1:4">
      <c r="A1782" s="139" t="s">
        <v>1972</v>
      </c>
      <c r="B1782" s="138">
        <v>55.927500000000009</v>
      </c>
      <c r="C1782" s="178">
        <f t="shared" si="83"/>
        <v>212</v>
      </c>
      <c r="D1782" s="178">
        <f t="shared" si="82"/>
        <v>20</v>
      </c>
    </row>
    <row r="1783" spans="1:4">
      <c r="A1783" s="139" t="s">
        <v>1973</v>
      </c>
      <c r="B1783" s="138">
        <v>0</v>
      </c>
      <c r="C1783" s="178">
        <f t="shared" si="83"/>
        <v>0</v>
      </c>
      <c r="D1783" s="178">
        <f t="shared" si="82"/>
        <v>21</v>
      </c>
    </row>
    <row r="1784" spans="1:4">
      <c r="A1784" s="139" t="s">
        <v>1974</v>
      </c>
      <c r="B1784" s="138">
        <v>0</v>
      </c>
      <c r="C1784" s="178">
        <f t="shared" si="83"/>
        <v>0</v>
      </c>
      <c r="D1784" s="178">
        <f t="shared" si="82"/>
        <v>22</v>
      </c>
    </row>
    <row r="1785" spans="1:4">
      <c r="A1785" s="139" t="s">
        <v>1975</v>
      </c>
      <c r="B1785" s="138">
        <v>0</v>
      </c>
      <c r="C1785" s="178">
        <f t="shared" si="83"/>
        <v>0</v>
      </c>
      <c r="D1785" s="178">
        <f t="shared" si="82"/>
        <v>23</v>
      </c>
    </row>
    <row r="1786" spans="1:4">
      <c r="A1786" s="139" t="s">
        <v>1976</v>
      </c>
      <c r="B1786" s="138">
        <v>0</v>
      </c>
      <c r="C1786" s="178">
        <f t="shared" si="83"/>
        <v>0</v>
      </c>
      <c r="D1786" s="178">
        <f t="shared" si="82"/>
        <v>24</v>
      </c>
    </row>
    <row r="1787" spans="1:4">
      <c r="A1787" s="139" t="s">
        <v>1977</v>
      </c>
      <c r="B1787" s="138">
        <v>0</v>
      </c>
      <c r="C1787" s="178">
        <f t="shared" si="83"/>
        <v>0</v>
      </c>
      <c r="D1787" s="178">
        <f t="shared" si="82"/>
        <v>1</v>
      </c>
    </row>
    <row r="1788" spans="1:4">
      <c r="A1788" s="139" t="s">
        <v>1978</v>
      </c>
      <c r="B1788" s="138">
        <v>0</v>
      </c>
      <c r="C1788" s="178">
        <f t="shared" si="83"/>
        <v>0</v>
      </c>
      <c r="D1788" s="178">
        <f t="shared" si="82"/>
        <v>2</v>
      </c>
    </row>
    <row r="1789" spans="1:4">
      <c r="A1789" s="139" t="s">
        <v>1979</v>
      </c>
      <c r="B1789" s="138">
        <v>0</v>
      </c>
      <c r="C1789" s="178">
        <f t="shared" si="83"/>
        <v>0</v>
      </c>
      <c r="D1789" s="178">
        <f t="shared" si="82"/>
        <v>3</v>
      </c>
    </row>
    <row r="1790" spans="1:4">
      <c r="A1790" s="139" t="s">
        <v>1980</v>
      </c>
      <c r="B1790" s="138">
        <v>0</v>
      </c>
      <c r="C1790" s="178">
        <f t="shared" si="83"/>
        <v>0</v>
      </c>
      <c r="D1790" s="178">
        <f t="shared" si="82"/>
        <v>4</v>
      </c>
    </row>
    <row r="1791" spans="1:4">
      <c r="A1791" s="139" t="s">
        <v>1981</v>
      </c>
      <c r="B1791" s="138">
        <v>0</v>
      </c>
      <c r="C1791" s="178">
        <f t="shared" si="83"/>
        <v>0</v>
      </c>
      <c r="D1791" s="178">
        <f t="shared" si="82"/>
        <v>5</v>
      </c>
    </row>
    <row r="1792" spans="1:4">
      <c r="A1792" s="139" t="s">
        <v>1982</v>
      </c>
      <c r="B1792" s="138">
        <v>0</v>
      </c>
      <c r="C1792" s="178">
        <f t="shared" si="83"/>
        <v>0</v>
      </c>
      <c r="D1792" s="178">
        <f t="shared" si="82"/>
        <v>6</v>
      </c>
    </row>
    <row r="1793" spans="1:4">
      <c r="A1793" s="139" t="s">
        <v>1983</v>
      </c>
      <c r="B1793" s="138">
        <v>0</v>
      </c>
      <c r="C1793" s="178">
        <f t="shared" si="83"/>
        <v>0</v>
      </c>
      <c r="D1793" s="178">
        <f t="shared" si="82"/>
        <v>7</v>
      </c>
    </row>
    <row r="1794" spans="1:4">
      <c r="A1794" s="139" t="s">
        <v>1984</v>
      </c>
      <c r="B1794" s="138">
        <v>0</v>
      </c>
      <c r="C1794" s="178">
        <f t="shared" si="83"/>
        <v>0</v>
      </c>
      <c r="D1794" s="178">
        <f t="shared" si="82"/>
        <v>8</v>
      </c>
    </row>
    <row r="1795" spans="1:4">
      <c r="A1795" s="139" t="s">
        <v>1985</v>
      </c>
      <c r="B1795" s="138">
        <v>37.285000000000004</v>
      </c>
      <c r="C1795" s="178">
        <f t="shared" si="83"/>
        <v>287</v>
      </c>
      <c r="D1795" s="178">
        <f t="shared" si="82"/>
        <v>9</v>
      </c>
    </row>
    <row r="1796" spans="1:4">
      <c r="A1796" s="139" t="s">
        <v>1986</v>
      </c>
      <c r="B1796" s="138">
        <v>37.285000000000004</v>
      </c>
      <c r="C1796" s="178">
        <f t="shared" si="83"/>
        <v>476</v>
      </c>
      <c r="D1796" s="178">
        <f t="shared" si="82"/>
        <v>10</v>
      </c>
    </row>
    <row r="1797" spans="1:4">
      <c r="A1797" s="139" t="s">
        <v>1987</v>
      </c>
      <c r="B1797" s="138">
        <v>37.285000000000004</v>
      </c>
      <c r="C1797" s="178">
        <f t="shared" si="83"/>
        <v>575</v>
      </c>
      <c r="D1797" s="178">
        <f t="shared" si="82"/>
        <v>11</v>
      </c>
    </row>
    <row r="1798" spans="1:4">
      <c r="A1798" s="139" t="s">
        <v>1988</v>
      </c>
      <c r="B1798" s="138">
        <v>37.285000000000004</v>
      </c>
      <c r="C1798" s="178">
        <f t="shared" si="83"/>
        <v>676</v>
      </c>
      <c r="D1798" s="178">
        <f t="shared" si="82"/>
        <v>12</v>
      </c>
    </row>
    <row r="1799" spans="1:4">
      <c r="A1799" s="139" t="s">
        <v>1989</v>
      </c>
      <c r="B1799" s="138">
        <v>37.285000000000004</v>
      </c>
      <c r="C1799" s="178">
        <f t="shared" si="83"/>
        <v>744</v>
      </c>
      <c r="D1799" s="178">
        <f t="shared" si="82"/>
        <v>13</v>
      </c>
    </row>
    <row r="1800" spans="1:4">
      <c r="A1800" s="139" t="s">
        <v>1990</v>
      </c>
      <c r="B1800" s="138">
        <v>37.285000000000004</v>
      </c>
      <c r="C1800" s="178">
        <f t="shared" si="83"/>
        <v>790</v>
      </c>
      <c r="D1800" s="178">
        <f t="shared" si="82"/>
        <v>14</v>
      </c>
    </row>
    <row r="1801" spans="1:4">
      <c r="A1801" s="139" t="s">
        <v>1991</v>
      </c>
      <c r="B1801" s="138">
        <v>37.285000000000004</v>
      </c>
      <c r="C1801" s="178">
        <f t="shared" si="83"/>
        <v>805</v>
      </c>
      <c r="D1801" s="178">
        <f t="shared" si="82"/>
        <v>15</v>
      </c>
    </row>
    <row r="1802" spans="1:4">
      <c r="A1802" s="139" t="s">
        <v>1992</v>
      </c>
      <c r="B1802" s="138">
        <v>37.285000000000004</v>
      </c>
      <c r="C1802" s="178">
        <f t="shared" si="83"/>
        <v>792</v>
      </c>
      <c r="D1802" s="178">
        <f t="shared" si="82"/>
        <v>16</v>
      </c>
    </row>
    <row r="1803" spans="1:4">
      <c r="A1803" s="139" t="s">
        <v>1993</v>
      </c>
      <c r="B1803" s="138">
        <v>37.285000000000004</v>
      </c>
      <c r="C1803" s="178">
        <f t="shared" si="83"/>
        <v>747</v>
      </c>
      <c r="D1803" s="178">
        <f t="shared" ref="D1803:D1866" si="84">D1779</f>
        <v>17</v>
      </c>
    </row>
    <row r="1804" spans="1:4">
      <c r="A1804" s="139" t="s">
        <v>1994</v>
      </c>
      <c r="B1804" s="138">
        <v>37.285000000000004</v>
      </c>
      <c r="C1804" s="178">
        <f t="shared" si="83"/>
        <v>679</v>
      </c>
      <c r="D1804" s="178">
        <f t="shared" si="84"/>
        <v>18</v>
      </c>
    </row>
    <row r="1805" spans="1:4">
      <c r="A1805" s="139" t="s">
        <v>1995</v>
      </c>
      <c r="B1805" s="138">
        <v>37.285000000000004</v>
      </c>
      <c r="C1805" s="178">
        <f t="shared" si="83"/>
        <v>558</v>
      </c>
      <c r="D1805" s="178">
        <f t="shared" si="84"/>
        <v>19</v>
      </c>
    </row>
    <row r="1806" spans="1:4">
      <c r="A1806" s="139" t="s">
        <v>1996</v>
      </c>
      <c r="B1806" s="138">
        <v>37.285000000000004</v>
      </c>
      <c r="C1806" s="178">
        <f t="shared" si="83"/>
        <v>212</v>
      </c>
      <c r="D1806" s="178">
        <f t="shared" si="84"/>
        <v>20</v>
      </c>
    </row>
    <row r="1807" spans="1:4">
      <c r="A1807" s="139" t="s">
        <v>1997</v>
      </c>
      <c r="B1807" s="138">
        <v>0</v>
      </c>
      <c r="C1807" s="178">
        <f t="shared" si="83"/>
        <v>0</v>
      </c>
      <c r="D1807" s="178">
        <f t="shared" si="84"/>
        <v>21</v>
      </c>
    </row>
    <row r="1808" spans="1:4">
      <c r="A1808" s="139" t="s">
        <v>1998</v>
      </c>
      <c r="B1808" s="138">
        <v>0</v>
      </c>
      <c r="C1808" s="178">
        <f t="shared" si="83"/>
        <v>0</v>
      </c>
      <c r="D1808" s="178">
        <f t="shared" si="84"/>
        <v>22</v>
      </c>
    </row>
    <row r="1809" spans="1:4">
      <c r="A1809" s="139" t="s">
        <v>1999</v>
      </c>
      <c r="B1809" s="138">
        <v>0</v>
      </c>
      <c r="C1809" s="178">
        <f t="shared" si="83"/>
        <v>0</v>
      </c>
      <c r="D1809" s="178">
        <f t="shared" si="84"/>
        <v>23</v>
      </c>
    </row>
    <row r="1810" spans="1:4">
      <c r="A1810" s="139" t="s">
        <v>2000</v>
      </c>
      <c r="B1810" s="138">
        <v>0</v>
      </c>
      <c r="C1810" s="178">
        <f t="shared" si="83"/>
        <v>0</v>
      </c>
      <c r="D1810" s="178">
        <f t="shared" si="84"/>
        <v>24</v>
      </c>
    </row>
    <row r="1811" spans="1:4">
      <c r="A1811" s="139" t="s">
        <v>2001</v>
      </c>
      <c r="B1811" s="138">
        <v>0</v>
      </c>
      <c r="C1811" s="178">
        <f t="shared" si="83"/>
        <v>0</v>
      </c>
      <c r="D1811" s="178">
        <f t="shared" si="84"/>
        <v>1</v>
      </c>
    </row>
    <row r="1812" spans="1:4">
      <c r="A1812" s="139" t="s">
        <v>2002</v>
      </c>
      <c r="B1812" s="138">
        <v>0</v>
      </c>
      <c r="C1812" s="178">
        <f t="shared" si="83"/>
        <v>0</v>
      </c>
      <c r="D1812" s="178">
        <f t="shared" si="84"/>
        <v>2</v>
      </c>
    </row>
    <row r="1813" spans="1:4">
      <c r="A1813" s="139" t="s">
        <v>2003</v>
      </c>
      <c r="B1813" s="138">
        <v>0</v>
      </c>
      <c r="C1813" s="178">
        <f t="shared" si="83"/>
        <v>0</v>
      </c>
      <c r="D1813" s="178">
        <f t="shared" si="84"/>
        <v>3</v>
      </c>
    </row>
    <row r="1814" spans="1:4">
      <c r="A1814" s="139" t="s">
        <v>2004</v>
      </c>
      <c r="B1814" s="138">
        <v>0</v>
      </c>
      <c r="C1814" s="178">
        <f t="shared" si="83"/>
        <v>0</v>
      </c>
      <c r="D1814" s="178">
        <f t="shared" si="84"/>
        <v>4</v>
      </c>
    </row>
    <row r="1815" spans="1:4">
      <c r="A1815" s="139" t="s">
        <v>2005</v>
      </c>
      <c r="B1815" s="138">
        <v>0</v>
      </c>
      <c r="C1815" s="178">
        <f t="shared" si="83"/>
        <v>0</v>
      </c>
      <c r="D1815" s="178">
        <f t="shared" si="84"/>
        <v>5</v>
      </c>
    </row>
    <row r="1816" spans="1:4">
      <c r="A1816" s="139" t="s">
        <v>2006</v>
      </c>
      <c r="B1816" s="138">
        <v>0</v>
      </c>
      <c r="C1816" s="178">
        <f t="shared" si="83"/>
        <v>0</v>
      </c>
      <c r="D1816" s="178">
        <f t="shared" si="84"/>
        <v>6</v>
      </c>
    </row>
    <row r="1817" spans="1:4">
      <c r="A1817" s="139" t="s">
        <v>2007</v>
      </c>
      <c r="B1817" s="138">
        <v>0</v>
      </c>
      <c r="C1817" s="178">
        <f t="shared" si="83"/>
        <v>0</v>
      </c>
      <c r="D1817" s="178">
        <f t="shared" si="84"/>
        <v>7</v>
      </c>
    </row>
    <row r="1818" spans="1:4">
      <c r="A1818" s="139" t="s">
        <v>2008</v>
      </c>
      <c r="B1818" s="138">
        <v>0</v>
      </c>
      <c r="C1818" s="178">
        <f t="shared" si="83"/>
        <v>0</v>
      </c>
      <c r="D1818" s="178">
        <f t="shared" si="84"/>
        <v>8</v>
      </c>
    </row>
    <row r="1819" spans="1:4">
      <c r="A1819" s="139" t="s">
        <v>2009</v>
      </c>
      <c r="B1819" s="138">
        <v>0</v>
      </c>
      <c r="C1819" s="178">
        <f t="shared" si="83"/>
        <v>287</v>
      </c>
      <c r="D1819" s="178">
        <f t="shared" si="84"/>
        <v>9</v>
      </c>
    </row>
    <row r="1820" spans="1:4">
      <c r="A1820" s="139" t="s">
        <v>2010</v>
      </c>
      <c r="B1820" s="138">
        <v>0</v>
      </c>
      <c r="C1820" s="178">
        <f t="shared" si="83"/>
        <v>476</v>
      </c>
      <c r="D1820" s="178">
        <f t="shared" si="84"/>
        <v>10</v>
      </c>
    </row>
    <row r="1821" spans="1:4">
      <c r="A1821" s="139" t="s">
        <v>2011</v>
      </c>
      <c r="B1821" s="138">
        <v>0</v>
      </c>
      <c r="C1821" s="178">
        <f t="shared" si="83"/>
        <v>575</v>
      </c>
      <c r="D1821" s="178">
        <f t="shared" si="84"/>
        <v>11</v>
      </c>
    </row>
    <row r="1822" spans="1:4">
      <c r="A1822" s="139" t="s">
        <v>2012</v>
      </c>
      <c r="B1822" s="138">
        <v>0</v>
      </c>
      <c r="C1822" s="178">
        <f t="shared" si="83"/>
        <v>676</v>
      </c>
      <c r="D1822" s="178">
        <f t="shared" si="84"/>
        <v>12</v>
      </c>
    </row>
    <row r="1823" spans="1:4">
      <c r="A1823" s="139" t="s">
        <v>2013</v>
      </c>
      <c r="B1823" s="138">
        <v>0</v>
      </c>
      <c r="C1823" s="178">
        <f t="shared" si="83"/>
        <v>744</v>
      </c>
      <c r="D1823" s="178">
        <f t="shared" si="84"/>
        <v>13</v>
      </c>
    </row>
    <row r="1824" spans="1:4">
      <c r="A1824" s="139" t="s">
        <v>2014</v>
      </c>
      <c r="B1824" s="138">
        <v>0</v>
      </c>
      <c r="C1824" s="178">
        <f t="shared" si="83"/>
        <v>790</v>
      </c>
      <c r="D1824" s="178">
        <f t="shared" si="84"/>
        <v>14</v>
      </c>
    </row>
    <row r="1825" spans="1:4">
      <c r="A1825" s="139" t="s">
        <v>2015</v>
      </c>
      <c r="B1825" s="138">
        <v>0</v>
      </c>
      <c r="C1825" s="178">
        <f t="shared" si="83"/>
        <v>805</v>
      </c>
      <c r="D1825" s="178">
        <f t="shared" si="84"/>
        <v>15</v>
      </c>
    </row>
    <row r="1826" spans="1:4">
      <c r="A1826" s="139" t="s">
        <v>2016</v>
      </c>
      <c r="B1826" s="138">
        <v>0</v>
      </c>
      <c r="C1826" s="178">
        <f t="shared" si="83"/>
        <v>792</v>
      </c>
      <c r="D1826" s="178">
        <f t="shared" si="84"/>
        <v>16</v>
      </c>
    </row>
    <row r="1827" spans="1:4">
      <c r="A1827" s="139" t="s">
        <v>2017</v>
      </c>
      <c r="B1827" s="138">
        <v>0</v>
      </c>
      <c r="C1827" s="178">
        <f t="shared" si="83"/>
        <v>747</v>
      </c>
      <c r="D1827" s="178">
        <f t="shared" si="84"/>
        <v>17</v>
      </c>
    </row>
    <row r="1828" spans="1:4">
      <c r="A1828" s="139" t="s">
        <v>2018</v>
      </c>
      <c r="B1828" s="138">
        <v>0</v>
      </c>
      <c r="C1828" s="178">
        <f t="shared" si="83"/>
        <v>679</v>
      </c>
      <c r="D1828" s="178">
        <f t="shared" si="84"/>
        <v>18</v>
      </c>
    </row>
    <row r="1829" spans="1:4">
      <c r="A1829" s="139" t="s">
        <v>2019</v>
      </c>
      <c r="B1829" s="138">
        <v>0</v>
      </c>
      <c r="C1829" s="178">
        <f t="shared" si="83"/>
        <v>558</v>
      </c>
      <c r="D1829" s="178">
        <f t="shared" si="84"/>
        <v>19</v>
      </c>
    </row>
    <row r="1830" spans="1:4">
      <c r="A1830" s="139" t="s">
        <v>2020</v>
      </c>
      <c r="B1830" s="138">
        <v>0</v>
      </c>
      <c r="C1830" s="178">
        <f t="shared" si="83"/>
        <v>212</v>
      </c>
      <c r="D1830" s="178">
        <f t="shared" si="84"/>
        <v>20</v>
      </c>
    </row>
    <row r="1831" spans="1:4">
      <c r="A1831" s="139" t="s">
        <v>2021</v>
      </c>
      <c r="B1831" s="138">
        <v>0</v>
      </c>
      <c r="C1831" s="178">
        <f t="shared" si="83"/>
        <v>0</v>
      </c>
      <c r="D1831" s="178">
        <f t="shared" si="84"/>
        <v>21</v>
      </c>
    </row>
    <row r="1832" spans="1:4">
      <c r="A1832" s="139" t="s">
        <v>2022</v>
      </c>
      <c r="B1832" s="138">
        <v>0</v>
      </c>
      <c r="C1832" s="178">
        <f t="shared" si="83"/>
        <v>0</v>
      </c>
      <c r="D1832" s="178">
        <f t="shared" si="84"/>
        <v>22</v>
      </c>
    </row>
    <row r="1833" spans="1:4">
      <c r="A1833" s="139" t="s">
        <v>2023</v>
      </c>
      <c r="B1833" s="138">
        <v>0</v>
      </c>
      <c r="C1833" s="178">
        <f t="shared" si="83"/>
        <v>0</v>
      </c>
      <c r="D1833" s="178">
        <f t="shared" si="84"/>
        <v>23</v>
      </c>
    </row>
    <row r="1834" spans="1:4">
      <c r="A1834" s="139" t="s">
        <v>2024</v>
      </c>
      <c r="B1834" s="138">
        <v>0</v>
      </c>
      <c r="C1834" s="178">
        <f t="shared" si="83"/>
        <v>0</v>
      </c>
      <c r="D1834" s="178">
        <f t="shared" si="84"/>
        <v>24</v>
      </c>
    </row>
    <row r="1835" spans="1:4">
      <c r="A1835" s="139" t="s">
        <v>2025</v>
      </c>
      <c r="B1835" s="138">
        <v>0</v>
      </c>
      <c r="C1835" s="178">
        <f t="shared" si="83"/>
        <v>0</v>
      </c>
      <c r="D1835" s="178">
        <f t="shared" si="84"/>
        <v>1</v>
      </c>
    </row>
    <row r="1836" spans="1:4">
      <c r="A1836" s="139" t="s">
        <v>2026</v>
      </c>
      <c r="B1836" s="138">
        <v>0</v>
      </c>
      <c r="C1836" s="178">
        <f t="shared" ref="C1836:C1899" si="85">_xlfn.XLOOKUP(D1836,$N$5:$N$28,$D$5:$D$28)</f>
        <v>0</v>
      </c>
      <c r="D1836" s="178">
        <f t="shared" si="84"/>
        <v>2</v>
      </c>
    </row>
    <row r="1837" spans="1:4">
      <c r="A1837" s="139" t="s">
        <v>2027</v>
      </c>
      <c r="B1837" s="138">
        <v>0</v>
      </c>
      <c r="C1837" s="178">
        <f t="shared" si="85"/>
        <v>0</v>
      </c>
      <c r="D1837" s="178">
        <f t="shared" si="84"/>
        <v>3</v>
      </c>
    </row>
    <row r="1838" spans="1:4">
      <c r="A1838" s="139" t="s">
        <v>2028</v>
      </c>
      <c r="B1838" s="138">
        <v>0</v>
      </c>
      <c r="C1838" s="178">
        <f t="shared" si="85"/>
        <v>0</v>
      </c>
      <c r="D1838" s="178">
        <f t="shared" si="84"/>
        <v>4</v>
      </c>
    </row>
    <row r="1839" spans="1:4">
      <c r="A1839" s="139" t="s">
        <v>2029</v>
      </c>
      <c r="B1839" s="138">
        <v>0</v>
      </c>
      <c r="C1839" s="178">
        <f t="shared" si="85"/>
        <v>0</v>
      </c>
      <c r="D1839" s="178">
        <f t="shared" si="84"/>
        <v>5</v>
      </c>
    </row>
    <row r="1840" spans="1:4">
      <c r="A1840" s="139" t="s">
        <v>2030</v>
      </c>
      <c r="B1840" s="138">
        <v>0</v>
      </c>
      <c r="C1840" s="178">
        <f t="shared" si="85"/>
        <v>0</v>
      </c>
      <c r="D1840" s="178">
        <f t="shared" si="84"/>
        <v>6</v>
      </c>
    </row>
    <row r="1841" spans="1:4">
      <c r="A1841" s="139" t="s">
        <v>2031</v>
      </c>
      <c r="B1841" s="138">
        <v>0</v>
      </c>
      <c r="C1841" s="178">
        <f t="shared" si="85"/>
        <v>0</v>
      </c>
      <c r="D1841" s="178">
        <f t="shared" si="84"/>
        <v>7</v>
      </c>
    </row>
    <row r="1842" spans="1:4">
      <c r="A1842" s="139" t="s">
        <v>2032</v>
      </c>
      <c r="B1842" s="138">
        <v>0</v>
      </c>
      <c r="C1842" s="178">
        <f t="shared" si="85"/>
        <v>0</v>
      </c>
      <c r="D1842" s="178">
        <f t="shared" si="84"/>
        <v>8</v>
      </c>
    </row>
    <row r="1843" spans="1:4">
      <c r="A1843" s="139" t="s">
        <v>2033</v>
      </c>
      <c r="B1843" s="138">
        <v>59.656000000000006</v>
      </c>
      <c r="C1843" s="178">
        <f t="shared" si="85"/>
        <v>287</v>
      </c>
      <c r="D1843" s="178">
        <f t="shared" si="84"/>
        <v>9</v>
      </c>
    </row>
    <row r="1844" spans="1:4">
      <c r="A1844" s="139" t="s">
        <v>2034</v>
      </c>
      <c r="B1844" s="138">
        <v>59.656000000000006</v>
      </c>
      <c r="C1844" s="178">
        <f t="shared" si="85"/>
        <v>476</v>
      </c>
      <c r="D1844" s="178">
        <f t="shared" si="84"/>
        <v>10</v>
      </c>
    </row>
    <row r="1845" spans="1:4">
      <c r="A1845" s="139" t="s">
        <v>2035</v>
      </c>
      <c r="B1845" s="138">
        <v>59.656000000000006</v>
      </c>
      <c r="C1845" s="178">
        <f t="shared" si="85"/>
        <v>575</v>
      </c>
      <c r="D1845" s="178">
        <f t="shared" si="84"/>
        <v>11</v>
      </c>
    </row>
    <row r="1846" spans="1:4">
      <c r="A1846" s="139" t="s">
        <v>2036</v>
      </c>
      <c r="B1846" s="138">
        <v>59.656000000000006</v>
      </c>
      <c r="C1846" s="178">
        <f t="shared" si="85"/>
        <v>676</v>
      </c>
      <c r="D1846" s="178">
        <f t="shared" si="84"/>
        <v>12</v>
      </c>
    </row>
    <row r="1847" spans="1:4">
      <c r="A1847" s="139" t="s">
        <v>2037</v>
      </c>
      <c r="B1847" s="138">
        <v>59.656000000000006</v>
      </c>
      <c r="C1847" s="178">
        <f t="shared" si="85"/>
        <v>744</v>
      </c>
      <c r="D1847" s="178">
        <f t="shared" si="84"/>
        <v>13</v>
      </c>
    </row>
    <row r="1848" spans="1:4">
      <c r="A1848" s="139" t="s">
        <v>2038</v>
      </c>
      <c r="B1848" s="138">
        <v>59.656000000000006</v>
      </c>
      <c r="C1848" s="178">
        <f t="shared" si="85"/>
        <v>790</v>
      </c>
      <c r="D1848" s="178">
        <f t="shared" si="84"/>
        <v>14</v>
      </c>
    </row>
    <row r="1849" spans="1:4">
      <c r="A1849" s="139" t="s">
        <v>2039</v>
      </c>
      <c r="B1849" s="138">
        <v>59.656000000000006</v>
      </c>
      <c r="C1849" s="178">
        <f t="shared" si="85"/>
        <v>805</v>
      </c>
      <c r="D1849" s="178">
        <f t="shared" si="84"/>
        <v>15</v>
      </c>
    </row>
    <row r="1850" spans="1:4">
      <c r="A1850" s="139" t="s">
        <v>2040</v>
      </c>
      <c r="B1850" s="138">
        <v>59.656000000000006</v>
      </c>
      <c r="C1850" s="178">
        <f t="shared" si="85"/>
        <v>792</v>
      </c>
      <c r="D1850" s="178">
        <f t="shared" si="84"/>
        <v>16</v>
      </c>
    </row>
    <row r="1851" spans="1:4">
      <c r="A1851" s="139" t="s">
        <v>2041</v>
      </c>
      <c r="B1851" s="138">
        <v>22.371000000000002</v>
      </c>
      <c r="C1851" s="178">
        <f t="shared" si="85"/>
        <v>747</v>
      </c>
      <c r="D1851" s="178">
        <f t="shared" si="84"/>
        <v>17</v>
      </c>
    </row>
    <row r="1852" spans="1:4">
      <c r="A1852" s="139" t="s">
        <v>2042</v>
      </c>
      <c r="B1852" s="138">
        <v>22.371000000000002</v>
      </c>
      <c r="C1852" s="178">
        <f t="shared" si="85"/>
        <v>679</v>
      </c>
      <c r="D1852" s="178">
        <f t="shared" si="84"/>
        <v>18</v>
      </c>
    </row>
    <row r="1853" spans="1:4">
      <c r="A1853" s="139" t="s">
        <v>2043</v>
      </c>
      <c r="B1853" s="138">
        <v>22.371000000000002</v>
      </c>
      <c r="C1853" s="178">
        <f t="shared" si="85"/>
        <v>558</v>
      </c>
      <c r="D1853" s="178">
        <f t="shared" si="84"/>
        <v>19</v>
      </c>
    </row>
    <row r="1854" spans="1:4">
      <c r="A1854" s="139" t="s">
        <v>2044</v>
      </c>
      <c r="B1854" s="138">
        <v>22.371000000000002</v>
      </c>
      <c r="C1854" s="178">
        <f t="shared" si="85"/>
        <v>212</v>
      </c>
      <c r="D1854" s="178">
        <f t="shared" si="84"/>
        <v>20</v>
      </c>
    </row>
    <row r="1855" spans="1:4">
      <c r="A1855" s="139" t="s">
        <v>2045</v>
      </c>
      <c r="B1855" s="138">
        <v>0</v>
      </c>
      <c r="C1855" s="178">
        <f t="shared" si="85"/>
        <v>0</v>
      </c>
      <c r="D1855" s="178">
        <f t="shared" si="84"/>
        <v>21</v>
      </c>
    </row>
    <row r="1856" spans="1:4">
      <c r="A1856" s="139" t="s">
        <v>2046</v>
      </c>
      <c r="B1856" s="138">
        <v>0</v>
      </c>
      <c r="C1856" s="178">
        <f t="shared" si="85"/>
        <v>0</v>
      </c>
      <c r="D1856" s="178">
        <f t="shared" si="84"/>
        <v>22</v>
      </c>
    </row>
    <row r="1857" spans="1:4">
      <c r="A1857" s="139" t="s">
        <v>2047</v>
      </c>
      <c r="B1857" s="138">
        <v>0</v>
      </c>
      <c r="C1857" s="178">
        <f t="shared" si="85"/>
        <v>0</v>
      </c>
      <c r="D1857" s="178">
        <f t="shared" si="84"/>
        <v>23</v>
      </c>
    </row>
    <row r="1858" spans="1:4">
      <c r="A1858" s="139" t="s">
        <v>2048</v>
      </c>
      <c r="B1858" s="138">
        <v>0</v>
      </c>
      <c r="C1858" s="178">
        <f t="shared" si="85"/>
        <v>0</v>
      </c>
      <c r="D1858" s="178">
        <f t="shared" si="84"/>
        <v>24</v>
      </c>
    </row>
    <row r="1859" spans="1:4">
      <c r="A1859" s="139" t="s">
        <v>2049</v>
      </c>
      <c r="B1859" s="138">
        <v>0</v>
      </c>
      <c r="C1859" s="178">
        <f t="shared" si="85"/>
        <v>0</v>
      </c>
      <c r="D1859" s="178">
        <f t="shared" si="84"/>
        <v>1</v>
      </c>
    </row>
    <row r="1860" spans="1:4">
      <c r="A1860" s="139" t="s">
        <v>2050</v>
      </c>
      <c r="B1860" s="138">
        <v>0</v>
      </c>
      <c r="C1860" s="178">
        <f t="shared" si="85"/>
        <v>0</v>
      </c>
      <c r="D1860" s="178">
        <f t="shared" si="84"/>
        <v>2</v>
      </c>
    </row>
    <row r="1861" spans="1:4">
      <c r="A1861" s="139" t="s">
        <v>2051</v>
      </c>
      <c r="B1861" s="138">
        <v>0</v>
      </c>
      <c r="C1861" s="178">
        <f t="shared" si="85"/>
        <v>0</v>
      </c>
      <c r="D1861" s="178">
        <f t="shared" si="84"/>
        <v>3</v>
      </c>
    </row>
    <row r="1862" spans="1:4">
      <c r="A1862" s="139" t="s">
        <v>2052</v>
      </c>
      <c r="B1862" s="138">
        <v>0</v>
      </c>
      <c r="C1862" s="178">
        <f t="shared" si="85"/>
        <v>0</v>
      </c>
      <c r="D1862" s="178">
        <f t="shared" si="84"/>
        <v>4</v>
      </c>
    </row>
    <row r="1863" spans="1:4">
      <c r="A1863" s="139" t="s">
        <v>2053</v>
      </c>
      <c r="B1863" s="138">
        <v>0</v>
      </c>
      <c r="C1863" s="178">
        <f t="shared" si="85"/>
        <v>0</v>
      </c>
      <c r="D1863" s="178">
        <f t="shared" si="84"/>
        <v>5</v>
      </c>
    </row>
    <row r="1864" spans="1:4">
      <c r="A1864" s="139" t="s">
        <v>2054</v>
      </c>
      <c r="B1864" s="138">
        <v>0</v>
      </c>
      <c r="C1864" s="178">
        <f t="shared" si="85"/>
        <v>0</v>
      </c>
      <c r="D1864" s="178">
        <f t="shared" si="84"/>
        <v>6</v>
      </c>
    </row>
    <row r="1865" spans="1:4">
      <c r="A1865" s="139" t="s">
        <v>2055</v>
      </c>
      <c r="B1865" s="138">
        <v>0</v>
      </c>
      <c r="C1865" s="178">
        <f t="shared" si="85"/>
        <v>0</v>
      </c>
      <c r="D1865" s="178">
        <f t="shared" si="84"/>
        <v>7</v>
      </c>
    </row>
    <row r="1866" spans="1:4">
      <c r="A1866" s="139" t="s">
        <v>2056</v>
      </c>
      <c r="B1866" s="138">
        <v>0</v>
      </c>
      <c r="C1866" s="178">
        <f t="shared" si="85"/>
        <v>0</v>
      </c>
      <c r="D1866" s="178">
        <f t="shared" si="84"/>
        <v>8</v>
      </c>
    </row>
    <row r="1867" spans="1:4">
      <c r="A1867" s="139" t="s">
        <v>2057</v>
      </c>
      <c r="B1867" s="138">
        <v>74.570000000000007</v>
      </c>
      <c r="C1867" s="178">
        <f t="shared" si="85"/>
        <v>287</v>
      </c>
      <c r="D1867" s="178">
        <f t="shared" ref="D1867:D1930" si="86">D1843</f>
        <v>9</v>
      </c>
    </row>
    <row r="1868" spans="1:4">
      <c r="A1868" s="139" t="s">
        <v>2058</v>
      </c>
      <c r="B1868" s="138">
        <v>74.570000000000007</v>
      </c>
      <c r="C1868" s="178">
        <f t="shared" si="85"/>
        <v>476</v>
      </c>
      <c r="D1868" s="178">
        <f t="shared" si="86"/>
        <v>10</v>
      </c>
    </row>
    <row r="1869" spans="1:4">
      <c r="A1869" s="139" t="s">
        <v>2059</v>
      </c>
      <c r="B1869" s="138">
        <v>74.570000000000007</v>
      </c>
      <c r="C1869" s="178">
        <f t="shared" si="85"/>
        <v>575</v>
      </c>
      <c r="D1869" s="178">
        <f t="shared" si="86"/>
        <v>11</v>
      </c>
    </row>
    <row r="1870" spans="1:4">
      <c r="A1870" s="139" t="s">
        <v>2060</v>
      </c>
      <c r="B1870" s="138">
        <v>74.570000000000007</v>
      </c>
      <c r="C1870" s="178">
        <f t="shared" si="85"/>
        <v>676</v>
      </c>
      <c r="D1870" s="178">
        <f t="shared" si="86"/>
        <v>12</v>
      </c>
    </row>
    <row r="1871" spans="1:4">
      <c r="A1871" s="139" t="s">
        <v>2061</v>
      </c>
      <c r="B1871" s="138">
        <v>74.570000000000007</v>
      </c>
      <c r="C1871" s="178">
        <f t="shared" si="85"/>
        <v>744</v>
      </c>
      <c r="D1871" s="178">
        <f t="shared" si="86"/>
        <v>13</v>
      </c>
    </row>
    <row r="1872" spans="1:4">
      <c r="A1872" s="139" t="s">
        <v>2062</v>
      </c>
      <c r="B1872" s="138">
        <v>74.570000000000007</v>
      </c>
      <c r="C1872" s="178">
        <f t="shared" si="85"/>
        <v>790</v>
      </c>
      <c r="D1872" s="178">
        <f t="shared" si="86"/>
        <v>14</v>
      </c>
    </row>
    <row r="1873" spans="1:4">
      <c r="A1873" s="139" t="s">
        <v>2063</v>
      </c>
      <c r="B1873" s="138">
        <v>74.570000000000007</v>
      </c>
      <c r="C1873" s="178">
        <f t="shared" si="85"/>
        <v>805</v>
      </c>
      <c r="D1873" s="178">
        <f t="shared" si="86"/>
        <v>15</v>
      </c>
    </row>
    <row r="1874" spans="1:4">
      <c r="A1874" s="139" t="s">
        <v>2064</v>
      </c>
      <c r="B1874" s="138">
        <v>74.570000000000007</v>
      </c>
      <c r="C1874" s="178">
        <f t="shared" si="85"/>
        <v>792</v>
      </c>
      <c r="D1874" s="178">
        <f t="shared" si="86"/>
        <v>16</v>
      </c>
    </row>
    <row r="1875" spans="1:4">
      <c r="A1875" s="139" t="s">
        <v>2065</v>
      </c>
      <c r="B1875" s="138">
        <v>37.285000000000004</v>
      </c>
      <c r="C1875" s="178">
        <f t="shared" si="85"/>
        <v>747</v>
      </c>
      <c r="D1875" s="178">
        <f t="shared" si="86"/>
        <v>17</v>
      </c>
    </row>
    <row r="1876" spans="1:4">
      <c r="A1876" s="139" t="s">
        <v>2066</v>
      </c>
      <c r="B1876" s="138">
        <v>37.285000000000004</v>
      </c>
      <c r="C1876" s="178">
        <f t="shared" si="85"/>
        <v>679</v>
      </c>
      <c r="D1876" s="178">
        <f t="shared" si="86"/>
        <v>18</v>
      </c>
    </row>
    <row r="1877" spans="1:4">
      <c r="A1877" s="139" t="s">
        <v>2067</v>
      </c>
      <c r="B1877" s="138">
        <v>37.285000000000004</v>
      </c>
      <c r="C1877" s="178">
        <f t="shared" si="85"/>
        <v>558</v>
      </c>
      <c r="D1877" s="178">
        <f t="shared" si="86"/>
        <v>19</v>
      </c>
    </row>
    <row r="1878" spans="1:4">
      <c r="A1878" s="139" t="s">
        <v>2068</v>
      </c>
      <c r="B1878" s="138">
        <v>37.285000000000004</v>
      </c>
      <c r="C1878" s="178">
        <f t="shared" si="85"/>
        <v>212</v>
      </c>
      <c r="D1878" s="178">
        <f t="shared" si="86"/>
        <v>20</v>
      </c>
    </row>
    <row r="1879" spans="1:4">
      <c r="A1879" s="139" t="s">
        <v>2069</v>
      </c>
      <c r="B1879" s="138">
        <v>0</v>
      </c>
      <c r="C1879" s="178">
        <f t="shared" si="85"/>
        <v>0</v>
      </c>
      <c r="D1879" s="178">
        <f t="shared" si="86"/>
        <v>21</v>
      </c>
    </row>
    <row r="1880" spans="1:4">
      <c r="A1880" s="139" t="s">
        <v>2070</v>
      </c>
      <c r="B1880" s="138">
        <v>0</v>
      </c>
      <c r="C1880" s="178">
        <f t="shared" si="85"/>
        <v>0</v>
      </c>
      <c r="D1880" s="178">
        <f t="shared" si="86"/>
        <v>22</v>
      </c>
    </row>
    <row r="1881" spans="1:4">
      <c r="A1881" s="139" t="s">
        <v>2071</v>
      </c>
      <c r="B1881" s="138">
        <v>0</v>
      </c>
      <c r="C1881" s="178">
        <f t="shared" si="85"/>
        <v>0</v>
      </c>
      <c r="D1881" s="178">
        <f t="shared" si="86"/>
        <v>23</v>
      </c>
    </row>
    <row r="1882" spans="1:4">
      <c r="A1882" s="139" t="s">
        <v>2072</v>
      </c>
      <c r="B1882" s="138">
        <v>0</v>
      </c>
      <c r="C1882" s="178">
        <f t="shared" si="85"/>
        <v>0</v>
      </c>
      <c r="D1882" s="178">
        <f t="shared" si="86"/>
        <v>24</v>
      </c>
    </row>
    <row r="1883" spans="1:4">
      <c r="A1883" s="139" t="s">
        <v>2073</v>
      </c>
      <c r="B1883" s="138">
        <v>0</v>
      </c>
      <c r="C1883" s="178">
        <f t="shared" si="85"/>
        <v>0</v>
      </c>
      <c r="D1883" s="178">
        <f t="shared" si="86"/>
        <v>1</v>
      </c>
    </row>
    <row r="1884" spans="1:4">
      <c r="A1884" s="139" t="s">
        <v>2074</v>
      </c>
      <c r="B1884" s="138">
        <v>0</v>
      </c>
      <c r="C1884" s="178">
        <f t="shared" si="85"/>
        <v>0</v>
      </c>
      <c r="D1884" s="178">
        <f t="shared" si="86"/>
        <v>2</v>
      </c>
    </row>
    <row r="1885" spans="1:4">
      <c r="A1885" s="139" t="s">
        <v>2075</v>
      </c>
      <c r="B1885" s="138">
        <v>0</v>
      </c>
      <c r="C1885" s="178">
        <f t="shared" si="85"/>
        <v>0</v>
      </c>
      <c r="D1885" s="178">
        <f t="shared" si="86"/>
        <v>3</v>
      </c>
    </row>
    <row r="1886" spans="1:4">
      <c r="A1886" s="139" t="s">
        <v>2076</v>
      </c>
      <c r="B1886" s="138">
        <v>0</v>
      </c>
      <c r="C1886" s="178">
        <f t="shared" si="85"/>
        <v>0</v>
      </c>
      <c r="D1886" s="178">
        <f t="shared" si="86"/>
        <v>4</v>
      </c>
    </row>
    <row r="1887" spans="1:4">
      <c r="A1887" s="139" t="s">
        <v>2077</v>
      </c>
      <c r="B1887" s="138">
        <v>0</v>
      </c>
      <c r="C1887" s="178">
        <f t="shared" si="85"/>
        <v>0</v>
      </c>
      <c r="D1887" s="178">
        <f t="shared" si="86"/>
        <v>5</v>
      </c>
    </row>
    <row r="1888" spans="1:4">
      <c r="A1888" s="139" t="s">
        <v>2078</v>
      </c>
      <c r="B1888" s="138">
        <v>0</v>
      </c>
      <c r="C1888" s="178">
        <f t="shared" si="85"/>
        <v>0</v>
      </c>
      <c r="D1888" s="178">
        <f t="shared" si="86"/>
        <v>6</v>
      </c>
    </row>
    <row r="1889" spans="1:4">
      <c r="A1889" s="139" t="s">
        <v>2079</v>
      </c>
      <c r="B1889" s="138">
        <v>0</v>
      </c>
      <c r="C1889" s="178">
        <f t="shared" si="85"/>
        <v>0</v>
      </c>
      <c r="D1889" s="178">
        <f t="shared" si="86"/>
        <v>7</v>
      </c>
    </row>
    <row r="1890" spans="1:4">
      <c r="A1890" s="139" t="s">
        <v>2080</v>
      </c>
      <c r="B1890" s="138">
        <v>0</v>
      </c>
      <c r="C1890" s="178">
        <f t="shared" si="85"/>
        <v>0</v>
      </c>
      <c r="D1890" s="178">
        <f t="shared" si="86"/>
        <v>8</v>
      </c>
    </row>
    <row r="1891" spans="1:4">
      <c r="A1891" s="139" t="s">
        <v>2081</v>
      </c>
      <c r="B1891" s="138">
        <v>59.656000000000006</v>
      </c>
      <c r="C1891" s="178">
        <f t="shared" si="85"/>
        <v>287</v>
      </c>
      <c r="D1891" s="178">
        <f t="shared" si="86"/>
        <v>9</v>
      </c>
    </row>
    <row r="1892" spans="1:4">
      <c r="A1892" s="139" t="s">
        <v>2082</v>
      </c>
      <c r="B1892" s="138">
        <v>59.656000000000006</v>
      </c>
      <c r="C1892" s="178">
        <f t="shared" si="85"/>
        <v>476</v>
      </c>
      <c r="D1892" s="178">
        <f t="shared" si="86"/>
        <v>10</v>
      </c>
    </row>
    <row r="1893" spans="1:4">
      <c r="A1893" s="139" t="s">
        <v>2083</v>
      </c>
      <c r="B1893" s="138">
        <v>59.656000000000006</v>
      </c>
      <c r="C1893" s="178">
        <f t="shared" si="85"/>
        <v>575</v>
      </c>
      <c r="D1893" s="178">
        <f t="shared" si="86"/>
        <v>11</v>
      </c>
    </row>
    <row r="1894" spans="1:4">
      <c r="A1894" s="139" t="s">
        <v>2084</v>
      </c>
      <c r="B1894" s="138">
        <v>59.656000000000006</v>
      </c>
      <c r="C1894" s="178">
        <f t="shared" si="85"/>
        <v>676</v>
      </c>
      <c r="D1894" s="178">
        <f t="shared" si="86"/>
        <v>12</v>
      </c>
    </row>
    <row r="1895" spans="1:4">
      <c r="A1895" s="139" t="s">
        <v>2085</v>
      </c>
      <c r="B1895" s="138">
        <v>59.656000000000006</v>
      </c>
      <c r="C1895" s="178">
        <f t="shared" si="85"/>
        <v>744</v>
      </c>
      <c r="D1895" s="178">
        <f t="shared" si="86"/>
        <v>13</v>
      </c>
    </row>
    <row r="1896" spans="1:4">
      <c r="A1896" s="139" t="s">
        <v>2086</v>
      </c>
      <c r="B1896" s="138">
        <v>59.656000000000006</v>
      </c>
      <c r="C1896" s="178">
        <f t="shared" si="85"/>
        <v>790</v>
      </c>
      <c r="D1896" s="178">
        <f t="shared" si="86"/>
        <v>14</v>
      </c>
    </row>
    <row r="1897" spans="1:4">
      <c r="A1897" s="139" t="s">
        <v>2087</v>
      </c>
      <c r="B1897" s="138">
        <v>59.656000000000006</v>
      </c>
      <c r="C1897" s="178">
        <f t="shared" si="85"/>
        <v>805</v>
      </c>
      <c r="D1897" s="178">
        <f t="shared" si="86"/>
        <v>15</v>
      </c>
    </row>
    <row r="1898" spans="1:4">
      <c r="A1898" s="139" t="s">
        <v>2088</v>
      </c>
      <c r="B1898" s="138">
        <v>59.656000000000006</v>
      </c>
      <c r="C1898" s="178">
        <f t="shared" si="85"/>
        <v>792</v>
      </c>
      <c r="D1898" s="178">
        <f t="shared" si="86"/>
        <v>16</v>
      </c>
    </row>
    <row r="1899" spans="1:4">
      <c r="A1899" s="139" t="s">
        <v>2089</v>
      </c>
      <c r="B1899" s="138">
        <v>22.371000000000002</v>
      </c>
      <c r="C1899" s="178">
        <f t="shared" si="85"/>
        <v>747</v>
      </c>
      <c r="D1899" s="178">
        <f t="shared" si="86"/>
        <v>17</v>
      </c>
    </row>
    <row r="1900" spans="1:4">
      <c r="A1900" s="139" t="s">
        <v>2090</v>
      </c>
      <c r="B1900" s="138">
        <v>22.371000000000002</v>
      </c>
      <c r="C1900" s="178">
        <f t="shared" ref="C1900:C1963" si="87">_xlfn.XLOOKUP(D1900,$N$5:$N$28,$D$5:$D$28)</f>
        <v>679</v>
      </c>
      <c r="D1900" s="178">
        <f t="shared" si="86"/>
        <v>18</v>
      </c>
    </row>
    <row r="1901" spans="1:4">
      <c r="A1901" s="139" t="s">
        <v>2091</v>
      </c>
      <c r="B1901" s="138">
        <v>22.371000000000002</v>
      </c>
      <c r="C1901" s="178">
        <f t="shared" si="87"/>
        <v>558</v>
      </c>
      <c r="D1901" s="178">
        <f t="shared" si="86"/>
        <v>19</v>
      </c>
    </row>
    <row r="1902" spans="1:4">
      <c r="A1902" s="139" t="s">
        <v>2092</v>
      </c>
      <c r="B1902" s="138">
        <v>22.371000000000002</v>
      </c>
      <c r="C1902" s="178">
        <f t="shared" si="87"/>
        <v>212</v>
      </c>
      <c r="D1902" s="178">
        <f t="shared" si="86"/>
        <v>20</v>
      </c>
    </row>
    <row r="1903" spans="1:4">
      <c r="A1903" s="139" t="s">
        <v>2093</v>
      </c>
      <c r="B1903" s="138">
        <v>0</v>
      </c>
      <c r="C1903" s="178">
        <f t="shared" si="87"/>
        <v>0</v>
      </c>
      <c r="D1903" s="178">
        <f t="shared" si="86"/>
        <v>21</v>
      </c>
    </row>
    <row r="1904" spans="1:4">
      <c r="A1904" s="139" t="s">
        <v>2094</v>
      </c>
      <c r="B1904" s="138">
        <v>0</v>
      </c>
      <c r="C1904" s="178">
        <f t="shared" si="87"/>
        <v>0</v>
      </c>
      <c r="D1904" s="178">
        <f t="shared" si="86"/>
        <v>22</v>
      </c>
    </row>
    <row r="1905" spans="1:4">
      <c r="A1905" s="139" t="s">
        <v>2095</v>
      </c>
      <c r="B1905" s="138">
        <v>0</v>
      </c>
      <c r="C1905" s="178">
        <f t="shared" si="87"/>
        <v>0</v>
      </c>
      <c r="D1905" s="178">
        <f t="shared" si="86"/>
        <v>23</v>
      </c>
    </row>
    <row r="1906" spans="1:4">
      <c r="A1906" s="139" t="s">
        <v>2096</v>
      </c>
      <c r="B1906" s="138">
        <v>0</v>
      </c>
      <c r="C1906" s="178">
        <f t="shared" si="87"/>
        <v>0</v>
      </c>
      <c r="D1906" s="178">
        <f t="shared" si="86"/>
        <v>24</v>
      </c>
    </row>
    <row r="1907" spans="1:4">
      <c r="A1907" s="139" t="s">
        <v>2097</v>
      </c>
      <c r="B1907" s="138">
        <v>0</v>
      </c>
      <c r="C1907" s="178">
        <f t="shared" si="87"/>
        <v>0</v>
      </c>
      <c r="D1907" s="178">
        <f t="shared" si="86"/>
        <v>1</v>
      </c>
    </row>
    <row r="1908" spans="1:4">
      <c r="A1908" s="139" t="s">
        <v>2098</v>
      </c>
      <c r="B1908" s="138">
        <v>0</v>
      </c>
      <c r="C1908" s="178">
        <f t="shared" si="87"/>
        <v>0</v>
      </c>
      <c r="D1908" s="178">
        <f t="shared" si="86"/>
        <v>2</v>
      </c>
    </row>
    <row r="1909" spans="1:4">
      <c r="A1909" s="139" t="s">
        <v>2099</v>
      </c>
      <c r="B1909" s="138">
        <v>0</v>
      </c>
      <c r="C1909" s="178">
        <f t="shared" si="87"/>
        <v>0</v>
      </c>
      <c r="D1909" s="178">
        <f t="shared" si="86"/>
        <v>3</v>
      </c>
    </row>
    <row r="1910" spans="1:4">
      <c r="A1910" s="139" t="s">
        <v>2100</v>
      </c>
      <c r="B1910" s="138">
        <v>0</v>
      </c>
      <c r="C1910" s="178">
        <f t="shared" si="87"/>
        <v>0</v>
      </c>
      <c r="D1910" s="178">
        <f t="shared" si="86"/>
        <v>4</v>
      </c>
    </row>
    <row r="1911" spans="1:4">
      <c r="A1911" s="139" t="s">
        <v>2101</v>
      </c>
      <c r="B1911" s="138">
        <v>0</v>
      </c>
      <c r="C1911" s="178">
        <f t="shared" si="87"/>
        <v>0</v>
      </c>
      <c r="D1911" s="178">
        <f t="shared" si="86"/>
        <v>5</v>
      </c>
    </row>
    <row r="1912" spans="1:4">
      <c r="A1912" s="139" t="s">
        <v>2102</v>
      </c>
      <c r="B1912" s="138">
        <v>0</v>
      </c>
      <c r="C1912" s="178">
        <f t="shared" si="87"/>
        <v>0</v>
      </c>
      <c r="D1912" s="178">
        <f t="shared" si="86"/>
        <v>6</v>
      </c>
    </row>
    <row r="1913" spans="1:4">
      <c r="A1913" s="139" t="s">
        <v>2103</v>
      </c>
      <c r="B1913" s="138">
        <v>0</v>
      </c>
      <c r="C1913" s="178">
        <f t="shared" si="87"/>
        <v>0</v>
      </c>
      <c r="D1913" s="178">
        <f t="shared" si="86"/>
        <v>7</v>
      </c>
    </row>
    <row r="1914" spans="1:4">
      <c r="A1914" s="139" t="s">
        <v>2104</v>
      </c>
      <c r="B1914" s="138">
        <v>0</v>
      </c>
      <c r="C1914" s="178">
        <f t="shared" si="87"/>
        <v>0</v>
      </c>
      <c r="D1914" s="178">
        <f t="shared" si="86"/>
        <v>8</v>
      </c>
    </row>
    <row r="1915" spans="1:4">
      <c r="A1915" s="139" t="s">
        <v>2105</v>
      </c>
      <c r="B1915" s="138">
        <v>74.570000000000007</v>
      </c>
      <c r="C1915" s="178">
        <f t="shared" si="87"/>
        <v>287</v>
      </c>
      <c r="D1915" s="178">
        <f t="shared" si="86"/>
        <v>9</v>
      </c>
    </row>
    <row r="1916" spans="1:4">
      <c r="A1916" s="139" t="s">
        <v>2106</v>
      </c>
      <c r="B1916" s="138">
        <v>74.570000000000007</v>
      </c>
      <c r="C1916" s="178">
        <f t="shared" si="87"/>
        <v>476</v>
      </c>
      <c r="D1916" s="178">
        <f t="shared" si="86"/>
        <v>10</v>
      </c>
    </row>
    <row r="1917" spans="1:4">
      <c r="A1917" s="139" t="s">
        <v>2107</v>
      </c>
      <c r="B1917" s="138">
        <v>74.570000000000007</v>
      </c>
      <c r="C1917" s="178">
        <f t="shared" si="87"/>
        <v>575</v>
      </c>
      <c r="D1917" s="178">
        <f t="shared" si="86"/>
        <v>11</v>
      </c>
    </row>
    <row r="1918" spans="1:4">
      <c r="A1918" s="139" t="s">
        <v>2108</v>
      </c>
      <c r="B1918" s="138">
        <v>74.570000000000007</v>
      </c>
      <c r="C1918" s="178">
        <f t="shared" si="87"/>
        <v>676</v>
      </c>
      <c r="D1918" s="178">
        <f t="shared" si="86"/>
        <v>12</v>
      </c>
    </row>
    <row r="1919" spans="1:4">
      <c r="A1919" s="139" t="s">
        <v>2109</v>
      </c>
      <c r="B1919" s="138">
        <v>37.285000000000004</v>
      </c>
      <c r="C1919" s="178">
        <f t="shared" si="87"/>
        <v>744</v>
      </c>
      <c r="D1919" s="178">
        <f t="shared" si="86"/>
        <v>13</v>
      </c>
    </row>
    <row r="1920" spans="1:4">
      <c r="A1920" s="139" t="s">
        <v>2110</v>
      </c>
      <c r="B1920" s="138">
        <v>37.285000000000004</v>
      </c>
      <c r="C1920" s="178">
        <f t="shared" si="87"/>
        <v>790</v>
      </c>
      <c r="D1920" s="178">
        <f t="shared" si="86"/>
        <v>14</v>
      </c>
    </row>
    <row r="1921" spans="1:4">
      <c r="A1921" s="139" t="s">
        <v>2111</v>
      </c>
      <c r="B1921" s="138">
        <v>37.285000000000004</v>
      </c>
      <c r="C1921" s="178">
        <f t="shared" si="87"/>
        <v>805</v>
      </c>
      <c r="D1921" s="178">
        <f t="shared" si="86"/>
        <v>15</v>
      </c>
    </row>
    <row r="1922" spans="1:4">
      <c r="A1922" s="139" t="s">
        <v>2112</v>
      </c>
      <c r="B1922" s="138">
        <v>37.285000000000004</v>
      </c>
      <c r="C1922" s="178">
        <f t="shared" si="87"/>
        <v>792</v>
      </c>
      <c r="D1922" s="178">
        <f t="shared" si="86"/>
        <v>16</v>
      </c>
    </row>
    <row r="1923" spans="1:4">
      <c r="A1923" s="139" t="s">
        <v>2113</v>
      </c>
      <c r="B1923" s="138">
        <v>37.285000000000004</v>
      </c>
      <c r="C1923" s="178">
        <f t="shared" si="87"/>
        <v>747</v>
      </c>
      <c r="D1923" s="178">
        <f t="shared" si="86"/>
        <v>17</v>
      </c>
    </row>
    <row r="1924" spans="1:4">
      <c r="A1924" s="139" t="s">
        <v>2114</v>
      </c>
      <c r="B1924" s="138">
        <v>37.285000000000004</v>
      </c>
      <c r="C1924" s="178">
        <f t="shared" si="87"/>
        <v>679</v>
      </c>
      <c r="D1924" s="178">
        <f t="shared" si="86"/>
        <v>18</v>
      </c>
    </row>
    <row r="1925" spans="1:4">
      <c r="A1925" s="139" t="s">
        <v>2115</v>
      </c>
      <c r="B1925" s="138">
        <v>22.371000000000002</v>
      </c>
      <c r="C1925" s="178">
        <f t="shared" si="87"/>
        <v>558</v>
      </c>
      <c r="D1925" s="178">
        <f t="shared" si="86"/>
        <v>19</v>
      </c>
    </row>
    <row r="1926" spans="1:4">
      <c r="A1926" s="139" t="s">
        <v>2116</v>
      </c>
      <c r="B1926" s="138">
        <v>22.371000000000002</v>
      </c>
      <c r="C1926" s="178">
        <f t="shared" si="87"/>
        <v>212</v>
      </c>
      <c r="D1926" s="178">
        <f t="shared" si="86"/>
        <v>20</v>
      </c>
    </row>
    <row r="1927" spans="1:4">
      <c r="A1927" s="139" t="s">
        <v>2117</v>
      </c>
      <c r="B1927" s="138">
        <v>0</v>
      </c>
      <c r="C1927" s="178">
        <f t="shared" si="87"/>
        <v>0</v>
      </c>
      <c r="D1927" s="178">
        <f t="shared" si="86"/>
        <v>21</v>
      </c>
    </row>
    <row r="1928" spans="1:4">
      <c r="A1928" s="139" t="s">
        <v>2118</v>
      </c>
      <c r="B1928" s="138">
        <v>0</v>
      </c>
      <c r="C1928" s="178">
        <f t="shared" si="87"/>
        <v>0</v>
      </c>
      <c r="D1928" s="178">
        <f t="shared" si="86"/>
        <v>22</v>
      </c>
    </row>
    <row r="1929" spans="1:4">
      <c r="A1929" s="139" t="s">
        <v>2119</v>
      </c>
      <c r="B1929" s="138">
        <v>0</v>
      </c>
      <c r="C1929" s="178">
        <f t="shared" si="87"/>
        <v>0</v>
      </c>
      <c r="D1929" s="178">
        <f t="shared" si="86"/>
        <v>23</v>
      </c>
    </row>
    <row r="1930" spans="1:4">
      <c r="A1930" s="139" t="s">
        <v>2120</v>
      </c>
      <c r="B1930" s="138">
        <v>0</v>
      </c>
      <c r="C1930" s="178">
        <f t="shared" si="87"/>
        <v>0</v>
      </c>
      <c r="D1930" s="178">
        <f t="shared" si="86"/>
        <v>24</v>
      </c>
    </row>
    <row r="1931" spans="1:4">
      <c r="A1931" s="139" t="s">
        <v>2121</v>
      </c>
      <c r="B1931" s="138">
        <v>0</v>
      </c>
      <c r="C1931" s="178">
        <f t="shared" si="87"/>
        <v>0</v>
      </c>
      <c r="D1931" s="178">
        <f t="shared" ref="D1931:D1994" si="88">D1907</f>
        <v>1</v>
      </c>
    </row>
    <row r="1932" spans="1:4">
      <c r="A1932" s="139" t="s">
        <v>2122</v>
      </c>
      <c r="B1932" s="138">
        <v>0</v>
      </c>
      <c r="C1932" s="178">
        <f t="shared" si="87"/>
        <v>0</v>
      </c>
      <c r="D1932" s="178">
        <f t="shared" si="88"/>
        <v>2</v>
      </c>
    </row>
    <row r="1933" spans="1:4">
      <c r="A1933" s="139" t="s">
        <v>2123</v>
      </c>
      <c r="B1933" s="138">
        <v>0</v>
      </c>
      <c r="C1933" s="178">
        <f t="shared" si="87"/>
        <v>0</v>
      </c>
      <c r="D1933" s="178">
        <f t="shared" si="88"/>
        <v>3</v>
      </c>
    </row>
    <row r="1934" spans="1:4">
      <c r="A1934" s="139" t="s">
        <v>2124</v>
      </c>
      <c r="B1934" s="138">
        <v>0</v>
      </c>
      <c r="C1934" s="178">
        <f t="shared" si="87"/>
        <v>0</v>
      </c>
      <c r="D1934" s="178">
        <f t="shared" si="88"/>
        <v>4</v>
      </c>
    </row>
    <row r="1935" spans="1:4">
      <c r="A1935" s="139" t="s">
        <v>2125</v>
      </c>
      <c r="B1935" s="138">
        <v>0</v>
      </c>
      <c r="C1935" s="178">
        <f t="shared" si="87"/>
        <v>0</v>
      </c>
      <c r="D1935" s="178">
        <f t="shared" si="88"/>
        <v>5</v>
      </c>
    </row>
    <row r="1936" spans="1:4">
      <c r="A1936" s="139" t="s">
        <v>2126</v>
      </c>
      <c r="B1936" s="138">
        <v>0</v>
      </c>
      <c r="C1936" s="178">
        <f t="shared" si="87"/>
        <v>0</v>
      </c>
      <c r="D1936" s="178">
        <f t="shared" si="88"/>
        <v>6</v>
      </c>
    </row>
    <row r="1937" spans="1:4">
      <c r="A1937" s="139" t="s">
        <v>2127</v>
      </c>
      <c r="B1937" s="138">
        <v>0</v>
      </c>
      <c r="C1937" s="178">
        <f t="shared" si="87"/>
        <v>0</v>
      </c>
      <c r="D1937" s="178">
        <f t="shared" si="88"/>
        <v>7</v>
      </c>
    </row>
    <row r="1938" spans="1:4">
      <c r="A1938" s="139" t="s">
        <v>2128</v>
      </c>
      <c r="B1938" s="138">
        <v>0</v>
      </c>
      <c r="C1938" s="178">
        <f t="shared" si="87"/>
        <v>0</v>
      </c>
      <c r="D1938" s="178">
        <f t="shared" si="88"/>
        <v>8</v>
      </c>
    </row>
    <row r="1939" spans="1:4">
      <c r="A1939" s="139" t="s">
        <v>2129</v>
      </c>
      <c r="B1939" s="138">
        <v>74.570000000000007</v>
      </c>
      <c r="C1939" s="178">
        <f t="shared" si="87"/>
        <v>287</v>
      </c>
      <c r="D1939" s="178">
        <f t="shared" si="88"/>
        <v>9</v>
      </c>
    </row>
    <row r="1940" spans="1:4">
      <c r="A1940" s="139" t="s">
        <v>2130</v>
      </c>
      <c r="B1940" s="138">
        <v>74.570000000000007</v>
      </c>
      <c r="C1940" s="178">
        <f t="shared" si="87"/>
        <v>476</v>
      </c>
      <c r="D1940" s="178">
        <f t="shared" si="88"/>
        <v>10</v>
      </c>
    </row>
    <row r="1941" spans="1:4">
      <c r="A1941" s="139" t="s">
        <v>2131</v>
      </c>
      <c r="B1941" s="138">
        <v>74.570000000000007</v>
      </c>
      <c r="C1941" s="178">
        <f t="shared" si="87"/>
        <v>575</v>
      </c>
      <c r="D1941" s="178">
        <f t="shared" si="88"/>
        <v>11</v>
      </c>
    </row>
    <row r="1942" spans="1:4">
      <c r="A1942" s="139" t="s">
        <v>2132</v>
      </c>
      <c r="B1942" s="138">
        <v>74.570000000000007</v>
      </c>
      <c r="C1942" s="178">
        <f t="shared" si="87"/>
        <v>676</v>
      </c>
      <c r="D1942" s="178">
        <f t="shared" si="88"/>
        <v>12</v>
      </c>
    </row>
    <row r="1943" spans="1:4">
      <c r="A1943" s="139" t="s">
        <v>2133</v>
      </c>
      <c r="B1943" s="138">
        <v>37.285000000000004</v>
      </c>
      <c r="C1943" s="178">
        <f t="shared" si="87"/>
        <v>744</v>
      </c>
      <c r="D1943" s="178">
        <f t="shared" si="88"/>
        <v>13</v>
      </c>
    </row>
    <row r="1944" spans="1:4">
      <c r="A1944" s="139" t="s">
        <v>2134</v>
      </c>
      <c r="B1944" s="138">
        <v>37.285000000000004</v>
      </c>
      <c r="C1944" s="178">
        <f t="shared" si="87"/>
        <v>790</v>
      </c>
      <c r="D1944" s="178">
        <f t="shared" si="88"/>
        <v>14</v>
      </c>
    </row>
    <row r="1945" spans="1:4">
      <c r="A1945" s="139" t="s">
        <v>2135</v>
      </c>
      <c r="B1945" s="138">
        <v>37.285000000000004</v>
      </c>
      <c r="C1945" s="178">
        <f t="shared" si="87"/>
        <v>805</v>
      </c>
      <c r="D1945" s="178">
        <f t="shared" si="88"/>
        <v>15</v>
      </c>
    </row>
    <row r="1946" spans="1:4">
      <c r="A1946" s="139" t="s">
        <v>2136</v>
      </c>
      <c r="B1946" s="138">
        <v>37.285000000000004</v>
      </c>
      <c r="C1946" s="178">
        <f t="shared" si="87"/>
        <v>792</v>
      </c>
      <c r="D1946" s="178">
        <f t="shared" si="88"/>
        <v>16</v>
      </c>
    </row>
    <row r="1947" spans="1:4">
      <c r="A1947" s="139" t="s">
        <v>2137</v>
      </c>
      <c r="B1947" s="138">
        <v>37.285000000000004</v>
      </c>
      <c r="C1947" s="178">
        <f t="shared" si="87"/>
        <v>747</v>
      </c>
      <c r="D1947" s="178">
        <f t="shared" si="88"/>
        <v>17</v>
      </c>
    </row>
    <row r="1948" spans="1:4">
      <c r="A1948" s="139" t="s">
        <v>2138</v>
      </c>
      <c r="B1948" s="138">
        <v>37.285000000000004</v>
      </c>
      <c r="C1948" s="178">
        <f t="shared" si="87"/>
        <v>679</v>
      </c>
      <c r="D1948" s="178">
        <f t="shared" si="88"/>
        <v>18</v>
      </c>
    </row>
    <row r="1949" spans="1:4">
      <c r="A1949" s="139" t="s">
        <v>2139</v>
      </c>
      <c r="B1949" s="138">
        <v>22.371000000000002</v>
      </c>
      <c r="C1949" s="178">
        <f t="shared" si="87"/>
        <v>558</v>
      </c>
      <c r="D1949" s="178">
        <f t="shared" si="88"/>
        <v>19</v>
      </c>
    </row>
    <row r="1950" spans="1:4">
      <c r="A1950" s="139" t="s">
        <v>2140</v>
      </c>
      <c r="B1950" s="138">
        <v>22.371000000000002</v>
      </c>
      <c r="C1950" s="178">
        <f t="shared" si="87"/>
        <v>212</v>
      </c>
      <c r="D1950" s="178">
        <f t="shared" si="88"/>
        <v>20</v>
      </c>
    </row>
    <row r="1951" spans="1:4">
      <c r="A1951" s="139" t="s">
        <v>2141</v>
      </c>
      <c r="B1951" s="138">
        <v>0</v>
      </c>
      <c r="C1951" s="178">
        <f t="shared" si="87"/>
        <v>0</v>
      </c>
      <c r="D1951" s="178">
        <f t="shared" si="88"/>
        <v>21</v>
      </c>
    </row>
    <row r="1952" spans="1:4">
      <c r="A1952" s="139" t="s">
        <v>2142</v>
      </c>
      <c r="B1952" s="138">
        <v>0</v>
      </c>
      <c r="C1952" s="178">
        <f t="shared" si="87"/>
        <v>0</v>
      </c>
      <c r="D1952" s="178">
        <f t="shared" si="88"/>
        <v>22</v>
      </c>
    </row>
    <row r="1953" spans="1:4">
      <c r="A1953" s="139" t="s">
        <v>2143</v>
      </c>
      <c r="B1953" s="138">
        <v>0</v>
      </c>
      <c r="C1953" s="178">
        <f t="shared" si="87"/>
        <v>0</v>
      </c>
      <c r="D1953" s="178">
        <f t="shared" si="88"/>
        <v>23</v>
      </c>
    </row>
    <row r="1954" spans="1:4">
      <c r="A1954" s="139" t="s">
        <v>2144</v>
      </c>
      <c r="B1954" s="138">
        <v>0</v>
      </c>
      <c r="C1954" s="178">
        <f t="shared" si="87"/>
        <v>0</v>
      </c>
      <c r="D1954" s="178">
        <f t="shared" si="88"/>
        <v>24</v>
      </c>
    </row>
    <row r="1955" spans="1:4">
      <c r="A1955" s="139" t="s">
        <v>2145</v>
      </c>
      <c r="B1955" s="138">
        <v>0</v>
      </c>
      <c r="C1955" s="178">
        <f t="shared" si="87"/>
        <v>0</v>
      </c>
      <c r="D1955" s="178">
        <f t="shared" si="88"/>
        <v>1</v>
      </c>
    </row>
    <row r="1956" spans="1:4">
      <c r="A1956" s="139" t="s">
        <v>2146</v>
      </c>
      <c r="B1956" s="138">
        <v>0</v>
      </c>
      <c r="C1956" s="178">
        <f t="shared" si="87"/>
        <v>0</v>
      </c>
      <c r="D1956" s="178">
        <f t="shared" si="88"/>
        <v>2</v>
      </c>
    </row>
    <row r="1957" spans="1:4">
      <c r="A1957" s="139" t="s">
        <v>2147</v>
      </c>
      <c r="B1957" s="138">
        <v>0</v>
      </c>
      <c r="C1957" s="178">
        <f t="shared" si="87"/>
        <v>0</v>
      </c>
      <c r="D1957" s="178">
        <f t="shared" si="88"/>
        <v>3</v>
      </c>
    </row>
    <row r="1958" spans="1:4">
      <c r="A1958" s="139" t="s">
        <v>2148</v>
      </c>
      <c r="B1958" s="138">
        <v>0</v>
      </c>
      <c r="C1958" s="178">
        <f t="shared" si="87"/>
        <v>0</v>
      </c>
      <c r="D1958" s="178">
        <f t="shared" si="88"/>
        <v>4</v>
      </c>
    </row>
    <row r="1959" spans="1:4">
      <c r="A1959" s="139" t="s">
        <v>2149</v>
      </c>
      <c r="B1959" s="138">
        <v>0</v>
      </c>
      <c r="C1959" s="178">
        <f t="shared" si="87"/>
        <v>0</v>
      </c>
      <c r="D1959" s="178">
        <f t="shared" si="88"/>
        <v>5</v>
      </c>
    </row>
    <row r="1960" spans="1:4">
      <c r="A1960" s="139" t="s">
        <v>2150</v>
      </c>
      <c r="B1960" s="138">
        <v>0</v>
      </c>
      <c r="C1960" s="178">
        <f t="shared" si="87"/>
        <v>0</v>
      </c>
      <c r="D1960" s="178">
        <f t="shared" si="88"/>
        <v>6</v>
      </c>
    </row>
    <row r="1961" spans="1:4">
      <c r="A1961" s="139" t="s">
        <v>2151</v>
      </c>
      <c r="B1961" s="138">
        <v>0</v>
      </c>
      <c r="C1961" s="178">
        <f t="shared" si="87"/>
        <v>0</v>
      </c>
      <c r="D1961" s="178">
        <f t="shared" si="88"/>
        <v>7</v>
      </c>
    </row>
    <row r="1962" spans="1:4">
      <c r="A1962" s="139" t="s">
        <v>2152</v>
      </c>
      <c r="B1962" s="138">
        <v>0</v>
      </c>
      <c r="C1962" s="178">
        <f t="shared" si="87"/>
        <v>0</v>
      </c>
      <c r="D1962" s="178">
        <f t="shared" si="88"/>
        <v>8</v>
      </c>
    </row>
    <row r="1963" spans="1:4">
      <c r="A1963" s="139" t="s">
        <v>2153</v>
      </c>
      <c r="B1963" s="138">
        <v>0</v>
      </c>
      <c r="C1963" s="178">
        <f t="shared" si="87"/>
        <v>287</v>
      </c>
      <c r="D1963" s="178">
        <f t="shared" si="88"/>
        <v>9</v>
      </c>
    </row>
    <row r="1964" spans="1:4">
      <c r="A1964" s="139" t="s">
        <v>2154</v>
      </c>
      <c r="B1964" s="138">
        <v>0</v>
      </c>
      <c r="C1964" s="178">
        <f t="shared" ref="C1964:C2027" si="89">_xlfn.XLOOKUP(D1964,$N$5:$N$28,$D$5:$D$28)</f>
        <v>476</v>
      </c>
      <c r="D1964" s="178">
        <f t="shared" si="88"/>
        <v>10</v>
      </c>
    </row>
    <row r="1965" spans="1:4">
      <c r="A1965" s="139" t="s">
        <v>2155</v>
      </c>
      <c r="B1965" s="138">
        <v>0</v>
      </c>
      <c r="C1965" s="178">
        <f t="shared" si="89"/>
        <v>575</v>
      </c>
      <c r="D1965" s="178">
        <f t="shared" si="88"/>
        <v>11</v>
      </c>
    </row>
    <row r="1966" spans="1:4">
      <c r="A1966" s="139" t="s">
        <v>2156</v>
      </c>
      <c r="B1966" s="138">
        <v>0</v>
      </c>
      <c r="C1966" s="178">
        <f t="shared" si="89"/>
        <v>676</v>
      </c>
      <c r="D1966" s="178">
        <f t="shared" si="88"/>
        <v>12</v>
      </c>
    </row>
    <row r="1967" spans="1:4">
      <c r="A1967" s="139" t="s">
        <v>2157</v>
      </c>
      <c r="B1967" s="138">
        <v>0</v>
      </c>
      <c r="C1967" s="178">
        <f t="shared" si="89"/>
        <v>744</v>
      </c>
      <c r="D1967" s="178">
        <f t="shared" si="88"/>
        <v>13</v>
      </c>
    </row>
    <row r="1968" spans="1:4">
      <c r="A1968" s="139" t="s">
        <v>2158</v>
      </c>
      <c r="B1968" s="138">
        <v>0</v>
      </c>
      <c r="C1968" s="178">
        <f t="shared" si="89"/>
        <v>790</v>
      </c>
      <c r="D1968" s="178">
        <f t="shared" si="88"/>
        <v>14</v>
      </c>
    </row>
    <row r="1969" spans="1:4">
      <c r="A1969" s="139" t="s">
        <v>2159</v>
      </c>
      <c r="B1969" s="138">
        <v>0</v>
      </c>
      <c r="C1969" s="178">
        <f t="shared" si="89"/>
        <v>805</v>
      </c>
      <c r="D1969" s="178">
        <f t="shared" si="88"/>
        <v>15</v>
      </c>
    </row>
    <row r="1970" spans="1:4">
      <c r="A1970" s="139" t="s">
        <v>2160</v>
      </c>
      <c r="B1970" s="138">
        <v>0</v>
      </c>
      <c r="C1970" s="178">
        <f t="shared" si="89"/>
        <v>792</v>
      </c>
      <c r="D1970" s="178">
        <f t="shared" si="88"/>
        <v>16</v>
      </c>
    </row>
    <row r="1971" spans="1:4">
      <c r="A1971" s="139" t="s">
        <v>2161</v>
      </c>
      <c r="B1971" s="138">
        <v>0</v>
      </c>
      <c r="C1971" s="178">
        <f t="shared" si="89"/>
        <v>747</v>
      </c>
      <c r="D1971" s="178">
        <f t="shared" si="88"/>
        <v>17</v>
      </c>
    </row>
    <row r="1972" spans="1:4">
      <c r="A1972" s="139" t="s">
        <v>2162</v>
      </c>
      <c r="B1972" s="138">
        <v>0</v>
      </c>
      <c r="C1972" s="178">
        <f t="shared" si="89"/>
        <v>679</v>
      </c>
      <c r="D1972" s="178">
        <f t="shared" si="88"/>
        <v>18</v>
      </c>
    </row>
    <row r="1973" spans="1:4">
      <c r="A1973" s="139" t="s">
        <v>2163</v>
      </c>
      <c r="B1973" s="138">
        <v>0</v>
      </c>
      <c r="C1973" s="178">
        <f t="shared" si="89"/>
        <v>558</v>
      </c>
      <c r="D1973" s="178">
        <f t="shared" si="88"/>
        <v>19</v>
      </c>
    </row>
    <row r="1974" spans="1:4">
      <c r="A1974" s="139" t="s">
        <v>2164</v>
      </c>
      <c r="B1974" s="138">
        <v>0</v>
      </c>
      <c r="C1974" s="178">
        <f t="shared" si="89"/>
        <v>212</v>
      </c>
      <c r="D1974" s="178">
        <f t="shared" si="88"/>
        <v>20</v>
      </c>
    </row>
    <row r="1975" spans="1:4">
      <c r="A1975" s="139" t="s">
        <v>2165</v>
      </c>
      <c r="B1975" s="138">
        <v>0</v>
      </c>
      <c r="C1975" s="178">
        <f t="shared" si="89"/>
        <v>0</v>
      </c>
      <c r="D1975" s="178">
        <f t="shared" si="88"/>
        <v>21</v>
      </c>
    </row>
    <row r="1976" spans="1:4">
      <c r="A1976" s="139" t="s">
        <v>2166</v>
      </c>
      <c r="B1976" s="138">
        <v>0</v>
      </c>
      <c r="C1976" s="178">
        <f t="shared" si="89"/>
        <v>0</v>
      </c>
      <c r="D1976" s="178">
        <f t="shared" si="88"/>
        <v>22</v>
      </c>
    </row>
    <row r="1977" spans="1:4">
      <c r="A1977" s="139" t="s">
        <v>2167</v>
      </c>
      <c r="B1977" s="138">
        <v>0</v>
      </c>
      <c r="C1977" s="178">
        <f t="shared" si="89"/>
        <v>0</v>
      </c>
      <c r="D1977" s="178">
        <f t="shared" si="88"/>
        <v>23</v>
      </c>
    </row>
    <row r="1978" spans="1:4">
      <c r="A1978" s="139" t="s">
        <v>2168</v>
      </c>
      <c r="B1978" s="138">
        <v>0</v>
      </c>
      <c r="C1978" s="178">
        <f t="shared" si="89"/>
        <v>0</v>
      </c>
      <c r="D1978" s="178">
        <f t="shared" si="88"/>
        <v>24</v>
      </c>
    </row>
    <row r="1979" spans="1:4">
      <c r="A1979" s="139" t="s">
        <v>2169</v>
      </c>
      <c r="B1979" s="138">
        <v>0</v>
      </c>
      <c r="C1979" s="178">
        <f t="shared" si="89"/>
        <v>0</v>
      </c>
      <c r="D1979" s="178">
        <f t="shared" si="88"/>
        <v>1</v>
      </c>
    </row>
    <row r="1980" spans="1:4">
      <c r="A1980" s="139" t="s">
        <v>2170</v>
      </c>
      <c r="B1980" s="138">
        <v>0</v>
      </c>
      <c r="C1980" s="178">
        <f t="shared" si="89"/>
        <v>0</v>
      </c>
      <c r="D1980" s="178">
        <f t="shared" si="88"/>
        <v>2</v>
      </c>
    </row>
    <row r="1981" spans="1:4">
      <c r="A1981" s="139" t="s">
        <v>2171</v>
      </c>
      <c r="B1981" s="138">
        <v>0</v>
      </c>
      <c r="C1981" s="178">
        <f t="shared" si="89"/>
        <v>0</v>
      </c>
      <c r="D1981" s="178">
        <f t="shared" si="88"/>
        <v>3</v>
      </c>
    </row>
    <row r="1982" spans="1:4">
      <c r="A1982" s="139" t="s">
        <v>2172</v>
      </c>
      <c r="B1982" s="138">
        <v>0</v>
      </c>
      <c r="C1982" s="178">
        <f t="shared" si="89"/>
        <v>0</v>
      </c>
      <c r="D1982" s="178">
        <f t="shared" si="88"/>
        <v>4</v>
      </c>
    </row>
    <row r="1983" spans="1:4">
      <c r="A1983" s="139" t="s">
        <v>2173</v>
      </c>
      <c r="B1983" s="138">
        <v>0</v>
      </c>
      <c r="C1983" s="178">
        <f t="shared" si="89"/>
        <v>0</v>
      </c>
      <c r="D1983" s="178">
        <f t="shared" si="88"/>
        <v>5</v>
      </c>
    </row>
    <row r="1984" spans="1:4">
      <c r="A1984" s="139" t="s">
        <v>2174</v>
      </c>
      <c r="B1984" s="138">
        <v>0</v>
      </c>
      <c r="C1984" s="178">
        <f t="shared" si="89"/>
        <v>0</v>
      </c>
      <c r="D1984" s="178">
        <f t="shared" si="88"/>
        <v>6</v>
      </c>
    </row>
    <row r="1985" spans="1:4">
      <c r="A1985" s="139" t="s">
        <v>2175</v>
      </c>
      <c r="B1985" s="138">
        <v>0</v>
      </c>
      <c r="C1985" s="178">
        <f t="shared" si="89"/>
        <v>0</v>
      </c>
      <c r="D1985" s="178">
        <f t="shared" si="88"/>
        <v>7</v>
      </c>
    </row>
    <row r="1986" spans="1:4">
      <c r="A1986" s="139" t="s">
        <v>2176</v>
      </c>
      <c r="B1986" s="138">
        <v>0</v>
      </c>
      <c r="C1986" s="178">
        <f t="shared" si="89"/>
        <v>0</v>
      </c>
      <c r="D1986" s="178">
        <f t="shared" si="88"/>
        <v>8</v>
      </c>
    </row>
    <row r="1987" spans="1:4">
      <c r="A1987" s="139" t="s">
        <v>2177</v>
      </c>
      <c r="B1987" s="138">
        <v>0</v>
      </c>
      <c r="C1987" s="178">
        <f t="shared" si="89"/>
        <v>287</v>
      </c>
      <c r="D1987" s="178">
        <f t="shared" si="88"/>
        <v>9</v>
      </c>
    </row>
    <row r="1988" spans="1:4">
      <c r="A1988" s="139" t="s">
        <v>2178</v>
      </c>
      <c r="B1988" s="138">
        <v>0</v>
      </c>
      <c r="C1988" s="178">
        <f t="shared" si="89"/>
        <v>476</v>
      </c>
      <c r="D1988" s="178">
        <f t="shared" si="88"/>
        <v>10</v>
      </c>
    </row>
    <row r="1989" spans="1:4">
      <c r="A1989" s="139" t="s">
        <v>2179</v>
      </c>
      <c r="B1989" s="138">
        <v>0</v>
      </c>
      <c r="C1989" s="178">
        <f t="shared" si="89"/>
        <v>575</v>
      </c>
      <c r="D1989" s="178">
        <f t="shared" si="88"/>
        <v>11</v>
      </c>
    </row>
    <row r="1990" spans="1:4">
      <c r="A1990" s="139" t="s">
        <v>2180</v>
      </c>
      <c r="B1990" s="138">
        <v>0</v>
      </c>
      <c r="C1990" s="178">
        <f t="shared" si="89"/>
        <v>676</v>
      </c>
      <c r="D1990" s="178">
        <f t="shared" si="88"/>
        <v>12</v>
      </c>
    </row>
    <row r="1991" spans="1:4">
      <c r="A1991" s="139" t="s">
        <v>2181</v>
      </c>
      <c r="B1991" s="138">
        <v>0</v>
      </c>
      <c r="C1991" s="178">
        <f t="shared" si="89"/>
        <v>744</v>
      </c>
      <c r="D1991" s="178">
        <f t="shared" si="88"/>
        <v>13</v>
      </c>
    </row>
    <row r="1992" spans="1:4">
      <c r="A1992" s="139" t="s">
        <v>2182</v>
      </c>
      <c r="B1992" s="138">
        <v>0</v>
      </c>
      <c r="C1992" s="178">
        <f t="shared" si="89"/>
        <v>790</v>
      </c>
      <c r="D1992" s="178">
        <f t="shared" si="88"/>
        <v>14</v>
      </c>
    </row>
    <row r="1993" spans="1:4">
      <c r="A1993" s="139" t="s">
        <v>2183</v>
      </c>
      <c r="B1993" s="138">
        <v>0</v>
      </c>
      <c r="C1993" s="178">
        <f t="shared" si="89"/>
        <v>805</v>
      </c>
      <c r="D1993" s="178">
        <f t="shared" si="88"/>
        <v>15</v>
      </c>
    </row>
    <row r="1994" spans="1:4">
      <c r="A1994" s="139" t="s">
        <v>2184</v>
      </c>
      <c r="B1994" s="138">
        <v>0</v>
      </c>
      <c r="C1994" s="178">
        <f t="shared" si="89"/>
        <v>792</v>
      </c>
      <c r="D1994" s="178">
        <f t="shared" si="88"/>
        <v>16</v>
      </c>
    </row>
    <row r="1995" spans="1:4">
      <c r="A1995" s="139" t="s">
        <v>2185</v>
      </c>
      <c r="B1995" s="138">
        <v>0</v>
      </c>
      <c r="C1995" s="178">
        <f t="shared" si="89"/>
        <v>747</v>
      </c>
      <c r="D1995" s="178">
        <f t="shared" ref="D1995:D2058" si="90">D1971</f>
        <v>17</v>
      </c>
    </row>
    <row r="1996" spans="1:4">
      <c r="A1996" s="139" t="s">
        <v>2186</v>
      </c>
      <c r="B1996" s="138">
        <v>0</v>
      </c>
      <c r="C1996" s="178">
        <f t="shared" si="89"/>
        <v>679</v>
      </c>
      <c r="D1996" s="178">
        <f t="shared" si="90"/>
        <v>18</v>
      </c>
    </row>
    <row r="1997" spans="1:4">
      <c r="A1997" s="139" t="s">
        <v>2187</v>
      </c>
      <c r="B1997" s="138">
        <v>0</v>
      </c>
      <c r="C1997" s="178">
        <f t="shared" si="89"/>
        <v>558</v>
      </c>
      <c r="D1997" s="178">
        <f t="shared" si="90"/>
        <v>19</v>
      </c>
    </row>
    <row r="1998" spans="1:4">
      <c r="A1998" s="139" t="s">
        <v>2188</v>
      </c>
      <c r="B1998" s="138">
        <v>0</v>
      </c>
      <c r="C1998" s="178">
        <f t="shared" si="89"/>
        <v>212</v>
      </c>
      <c r="D1998" s="178">
        <f t="shared" si="90"/>
        <v>20</v>
      </c>
    </row>
    <row r="1999" spans="1:4">
      <c r="A1999" s="139" t="s">
        <v>2189</v>
      </c>
      <c r="B1999" s="138">
        <v>0</v>
      </c>
      <c r="C1999" s="178">
        <f t="shared" si="89"/>
        <v>0</v>
      </c>
      <c r="D1999" s="178">
        <f t="shared" si="90"/>
        <v>21</v>
      </c>
    </row>
    <row r="2000" spans="1:4">
      <c r="A2000" s="139" t="s">
        <v>2190</v>
      </c>
      <c r="B2000" s="138">
        <v>0</v>
      </c>
      <c r="C2000" s="178">
        <f t="shared" si="89"/>
        <v>0</v>
      </c>
      <c r="D2000" s="178">
        <f t="shared" si="90"/>
        <v>22</v>
      </c>
    </row>
    <row r="2001" spans="1:4">
      <c r="A2001" s="139" t="s">
        <v>2191</v>
      </c>
      <c r="B2001" s="138">
        <v>0</v>
      </c>
      <c r="C2001" s="178">
        <f t="shared" si="89"/>
        <v>0</v>
      </c>
      <c r="D2001" s="178">
        <f t="shared" si="90"/>
        <v>23</v>
      </c>
    </row>
    <row r="2002" spans="1:4">
      <c r="A2002" s="139" t="s">
        <v>2192</v>
      </c>
      <c r="B2002" s="138">
        <v>0</v>
      </c>
      <c r="C2002" s="178">
        <f t="shared" si="89"/>
        <v>0</v>
      </c>
      <c r="D2002" s="178">
        <f t="shared" si="90"/>
        <v>24</v>
      </c>
    </row>
    <row r="2003" spans="1:4">
      <c r="A2003" s="139" t="s">
        <v>2193</v>
      </c>
      <c r="B2003" s="138">
        <v>0</v>
      </c>
      <c r="C2003" s="178">
        <f t="shared" si="89"/>
        <v>0</v>
      </c>
      <c r="D2003" s="178">
        <f t="shared" si="90"/>
        <v>1</v>
      </c>
    </row>
    <row r="2004" spans="1:4">
      <c r="A2004" s="139" t="s">
        <v>2194</v>
      </c>
      <c r="B2004" s="138">
        <v>0</v>
      </c>
      <c r="C2004" s="178">
        <f t="shared" si="89"/>
        <v>0</v>
      </c>
      <c r="D2004" s="178">
        <f t="shared" si="90"/>
        <v>2</v>
      </c>
    </row>
    <row r="2005" spans="1:4">
      <c r="A2005" s="139" t="s">
        <v>2195</v>
      </c>
      <c r="B2005" s="138">
        <v>0</v>
      </c>
      <c r="C2005" s="178">
        <f t="shared" si="89"/>
        <v>0</v>
      </c>
      <c r="D2005" s="178">
        <f t="shared" si="90"/>
        <v>3</v>
      </c>
    </row>
    <row r="2006" spans="1:4">
      <c r="A2006" s="139" t="s">
        <v>2196</v>
      </c>
      <c r="B2006" s="138">
        <v>0</v>
      </c>
      <c r="C2006" s="178">
        <f t="shared" si="89"/>
        <v>0</v>
      </c>
      <c r="D2006" s="178">
        <f t="shared" si="90"/>
        <v>4</v>
      </c>
    </row>
    <row r="2007" spans="1:4">
      <c r="A2007" s="139" t="s">
        <v>2197</v>
      </c>
      <c r="B2007" s="138">
        <v>0</v>
      </c>
      <c r="C2007" s="178">
        <f t="shared" si="89"/>
        <v>0</v>
      </c>
      <c r="D2007" s="178">
        <f t="shared" si="90"/>
        <v>5</v>
      </c>
    </row>
    <row r="2008" spans="1:4">
      <c r="A2008" s="139" t="s">
        <v>2198</v>
      </c>
      <c r="B2008" s="138">
        <v>0</v>
      </c>
      <c r="C2008" s="178">
        <f t="shared" si="89"/>
        <v>0</v>
      </c>
      <c r="D2008" s="178">
        <f t="shared" si="90"/>
        <v>6</v>
      </c>
    </row>
    <row r="2009" spans="1:4">
      <c r="A2009" s="139" t="s">
        <v>2199</v>
      </c>
      <c r="B2009" s="138">
        <v>0</v>
      </c>
      <c r="C2009" s="178">
        <f t="shared" si="89"/>
        <v>0</v>
      </c>
      <c r="D2009" s="178">
        <f t="shared" si="90"/>
        <v>7</v>
      </c>
    </row>
    <row r="2010" spans="1:4">
      <c r="A2010" s="139" t="s">
        <v>2200</v>
      </c>
      <c r="B2010" s="138">
        <v>0</v>
      </c>
      <c r="C2010" s="178">
        <f t="shared" si="89"/>
        <v>0</v>
      </c>
      <c r="D2010" s="178">
        <f t="shared" si="90"/>
        <v>8</v>
      </c>
    </row>
    <row r="2011" spans="1:4">
      <c r="A2011" s="139" t="s">
        <v>2201</v>
      </c>
      <c r="B2011" s="138">
        <v>0</v>
      </c>
      <c r="C2011" s="178">
        <f t="shared" si="89"/>
        <v>287</v>
      </c>
      <c r="D2011" s="178">
        <f t="shared" si="90"/>
        <v>9</v>
      </c>
    </row>
    <row r="2012" spans="1:4">
      <c r="A2012" s="139" t="s">
        <v>2202</v>
      </c>
      <c r="B2012" s="138">
        <v>0</v>
      </c>
      <c r="C2012" s="178">
        <f t="shared" si="89"/>
        <v>476</v>
      </c>
      <c r="D2012" s="178">
        <f t="shared" si="90"/>
        <v>10</v>
      </c>
    </row>
    <row r="2013" spans="1:4">
      <c r="A2013" s="139" t="s">
        <v>2203</v>
      </c>
      <c r="B2013" s="138">
        <v>0</v>
      </c>
      <c r="C2013" s="178">
        <f t="shared" si="89"/>
        <v>575</v>
      </c>
      <c r="D2013" s="178">
        <f t="shared" si="90"/>
        <v>11</v>
      </c>
    </row>
    <row r="2014" spans="1:4">
      <c r="A2014" s="139" t="s">
        <v>2204</v>
      </c>
      <c r="B2014" s="138">
        <v>0</v>
      </c>
      <c r="C2014" s="178">
        <f t="shared" si="89"/>
        <v>676</v>
      </c>
      <c r="D2014" s="178">
        <f t="shared" si="90"/>
        <v>12</v>
      </c>
    </row>
    <row r="2015" spans="1:4">
      <c r="A2015" s="139" t="s">
        <v>2205</v>
      </c>
      <c r="B2015" s="138">
        <v>0</v>
      </c>
      <c r="C2015" s="178">
        <f t="shared" si="89"/>
        <v>744</v>
      </c>
      <c r="D2015" s="178">
        <f t="shared" si="90"/>
        <v>13</v>
      </c>
    </row>
    <row r="2016" spans="1:4">
      <c r="A2016" s="139" t="s">
        <v>2206</v>
      </c>
      <c r="B2016" s="138">
        <v>0</v>
      </c>
      <c r="C2016" s="178">
        <f t="shared" si="89"/>
        <v>790</v>
      </c>
      <c r="D2016" s="178">
        <f t="shared" si="90"/>
        <v>14</v>
      </c>
    </row>
    <row r="2017" spans="1:4">
      <c r="A2017" s="139" t="s">
        <v>2207</v>
      </c>
      <c r="B2017" s="138">
        <v>0</v>
      </c>
      <c r="C2017" s="178">
        <f t="shared" si="89"/>
        <v>805</v>
      </c>
      <c r="D2017" s="178">
        <f t="shared" si="90"/>
        <v>15</v>
      </c>
    </row>
    <row r="2018" spans="1:4">
      <c r="A2018" s="139" t="s">
        <v>2208</v>
      </c>
      <c r="B2018" s="138">
        <v>0</v>
      </c>
      <c r="C2018" s="178">
        <f t="shared" si="89"/>
        <v>792</v>
      </c>
      <c r="D2018" s="178">
        <f t="shared" si="90"/>
        <v>16</v>
      </c>
    </row>
    <row r="2019" spans="1:4">
      <c r="A2019" s="139" t="s">
        <v>2209</v>
      </c>
      <c r="B2019" s="138">
        <v>0</v>
      </c>
      <c r="C2019" s="178">
        <f t="shared" si="89"/>
        <v>747</v>
      </c>
      <c r="D2019" s="178">
        <f t="shared" si="90"/>
        <v>17</v>
      </c>
    </row>
    <row r="2020" spans="1:4">
      <c r="A2020" s="139" t="s">
        <v>2210</v>
      </c>
      <c r="B2020" s="138">
        <v>0</v>
      </c>
      <c r="C2020" s="178">
        <f t="shared" si="89"/>
        <v>679</v>
      </c>
      <c r="D2020" s="178">
        <f t="shared" si="90"/>
        <v>18</v>
      </c>
    </row>
    <row r="2021" spans="1:4">
      <c r="A2021" s="139" t="s">
        <v>2211</v>
      </c>
      <c r="B2021" s="138">
        <v>0</v>
      </c>
      <c r="C2021" s="178">
        <f t="shared" si="89"/>
        <v>558</v>
      </c>
      <c r="D2021" s="178">
        <f t="shared" si="90"/>
        <v>19</v>
      </c>
    </row>
    <row r="2022" spans="1:4">
      <c r="A2022" s="139" t="s">
        <v>2212</v>
      </c>
      <c r="B2022" s="138">
        <v>0</v>
      </c>
      <c r="C2022" s="178">
        <f t="shared" si="89"/>
        <v>212</v>
      </c>
      <c r="D2022" s="178">
        <f t="shared" si="90"/>
        <v>20</v>
      </c>
    </row>
    <row r="2023" spans="1:4">
      <c r="A2023" s="139" t="s">
        <v>2213</v>
      </c>
      <c r="B2023" s="138">
        <v>0</v>
      </c>
      <c r="C2023" s="178">
        <f t="shared" si="89"/>
        <v>0</v>
      </c>
      <c r="D2023" s="178">
        <f t="shared" si="90"/>
        <v>21</v>
      </c>
    </row>
    <row r="2024" spans="1:4">
      <c r="A2024" s="139" t="s">
        <v>2214</v>
      </c>
      <c r="B2024" s="138">
        <v>0</v>
      </c>
      <c r="C2024" s="178">
        <f t="shared" si="89"/>
        <v>0</v>
      </c>
      <c r="D2024" s="178">
        <f t="shared" si="90"/>
        <v>22</v>
      </c>
    </row>
    <row r="2025" spans="1:4">
      <c r="A2025" s="139" t="s">
        <v>2215</v>
      </c>
      <c r="B2025" s="138">
        <v>0</v>
      </c>
      <c r="C2025" s="178">
        <f t="shared" si="89"/>
        <v>0</v>
      </c>
      <c r="D2025" s="178">
        <f t="shared" si="90"/>
        <v>23</v>
      </c>
    </row>
    <row r="2026" spans="1:4">
      <c r="A2026" s="139" t="s">
        <v>2216</v>
      </c>
      <c r="B2026" s="138">
        <v>0</v>
      </c>
      <c r="C2026" s="178">
        <f t="shared" si="89"/>
        <v>0</v>
      </c>
      <c r="D2026" s="178">
        <f t="shared" si="90"/>
        <v>24</v>
      </c>
    </row>
    <row r="2027" spans="1:4">
      <c r="A2027" s="139" t="s">
        <v>2217</v>
      </c>
      <c r="B2027" s="138">
        <v>0</v>
      </c>
      <c r="C2027" s="178">
        <f t="shared" si="89"/>
        <v>0</v>
      </c>
      <c r="D2027" s="178">
        <f t="shared" si="90"/>
        <v>1</v>
      </c>
    </row>
    <row r="2028" spans="1:4">
      <c r="A2028" s="139" t="s">
        <v>2218</v>
      </c>
      <c r="B2028" s="138">
        <v>0</v>
      </c>
      <c r="C2028" s="178">
        <f t="shared" ref="C2028:C2091" si="91">_xlfn.XLOOKUP(D2028,$N$5:$N$28,$D$5:$D$28)</f>
        <v>0</v>
      </c>
      <c r="D2028" s="178">
        <f t="shared" si="90"/>
        <v>2</v>
      </c>
    </row>
    <row r="2029" spans="1:4">
      <c r="A2029" s="139" t="s">
        <v>2219</v>
      </c>
      <c r="B2029" s="138">
        <v>0</v>
      </c>
      <c r="C2029" s="178">
        <f t="shared" si="91"/>
        <v>0</v>
      </c>
      <c r="D2029" s="178">
        <f t="shared" si="90"/>
        <v>3</v>
      </c>
    </row>
    <row r="2030" spans="1:4">
      <c r="A2030" s="139" t="s">
        <v>2220</v>
      </c>
      <c r="B2030" s="138">
        <v>0</v>
      </c>
      <c r="C2030" s="178">
        <f t="shared" si="91"/>
        <v>0</v>
      </c>
      <c r="D2030" s="178">
        <f t="shared" si="90"/>
        <v>4</v>
      </c>
    </row>
    <row r="2031" spans="1:4">
      <c r="A2031" s="139" t="s">
        <v>2221</v>
      </c>
      <c r="B2031" s="138">
        <v>0</v>
      </c>
      <c r="C2031" s="178">
        <f t="shared" si="91"/>
        <v>0</v>
      </c>
      <c r="D2031" s="178">
        <f t="shared" si="90"/>
        <v>5</v>
      </c>
    </row>
    <row r="2032" spans="1:4">
      <c r="A2032" s="139" t="s">
        <v>2222</v>
      </c>
      <c r="B2032" s="138">
        <v>0</v>
      </c>
      <c r="C2032" s="178">
        <f t="shared" si="91"/>
        <v>0</v>
      </c>
      <c r="D2032" s="178">
        <f t="shared" si="90"/>
        <v>6</v>
      </c>
    </row>
    <row r="2033" spans="1:4">
      <c r="A2033" s="139" t="s">
        <v>2223</v>
      </c>
      <c r="B2033" s="138">
        <v>0</v>
      </c>
      <c r="C2033" s="178">
        <f t="shared" si="91"/>
        <v>0</v>
      </c>
      <c r="D2033" s="178">
        <f t="shared" si="90"/>
        <v>7</v>
      </c>
    </row>
    <row r="2034" spans="1:4">
      <c r="A2034" s="139" t="s">
        <v>2224</v>
      </c>
      <c r="B2034" s="138">
        <v>0</v>
      </c>
      <c r="C2034" s="178">
        <f t="shared" si="91"/>
        <v>0</v>
      </c>
      <c r="D2034" s="178">
        <f t="shared" si="90"/>
        <v>8</v>
      </c>
    </row>
    <row r="2035" spans="1:4">
      <c r="A2035" s="139" t="s">
        <v>2225</v>
      </c>
      <c r="B2035" s="138">
        <v>0</v>
      </c>
      <c r="C2035" s="178">
        <f t="shared" si="91"/>
        <v>287</v>
      </c>
      <c r="D2035" s="178">
        <f t="shared" si="90"/>
        <v>9</v>
      </c>
    </row>
    <row r="2036" spans="1:4">
      <c r="A2036" s="139" t="s">
        <v>2226</v>
      </c>
      <c r="B2036" s="138">
        <v>0</v>
      </c>
      <c r="C2036" s="178">
        <f t="shared" si="91"/>
        <v>476</v>
      </c>
      <c r="D2036" s="178">
        <f t="shared" si="90"/>
        <v>10</v>
      </c>
    </row>
    <row r="2037" spans="1:4">
      <c r="A2037" s="139" t="s">
        <v>2227</v>
      </c>
      <c r="B2037" s="138">
        <v>0</v>
      </c>
      <c r="C2037" s="178">
        <f t="shared" si="91"/>
        <v>575</v>
      </c>
      <c r="D2037" s="178">
        <f t="shared" si="90"/>
        <v>11</v>
      </c>
    </row>
    <row r="2038" spans="1:4">
      <c r="A2038" s="139" t="s">
        <v>2228</v>
      </c>
      <c r="B2038" s="138">
        <v>0</v>
      </c>
      <c r="C2038" s="178">
        <f t="shared" si="91"/>
        <v>676</v>
      </c>
      <c r="D2038" s="178">
        <f t="shared" si="90"/>
        <v>12</v>
      </c>
    </row>
    <row r="2039" spans="1:4">
      <c r="A2039" s="139" t="s">
        <v>2229</v>
      </c>
      <c r="B2039" s="138">
        <v>0</v>
      </c>
      <c r="C2039" s="178">
        <f t="shared" si="91"/>
        <v>744</v>
      </c>
      <c r="D2039" s="178">
        <f t="shared" si="90"/>
        <v>13</v>
      </c>
    </row>
    <row r="2040" spans="1:4">
      <c r="A2040" s="139" t="s">
        <v>2230</v>
      </c>
      <c r="B2040" s="138">
        <v>0</v>
      </c>
      <c r="C2040" s="178">
        <f t="shared" si="91"/>
        <v>790</v>
      </c>
      <c r="D2040" s="178">
        <f t="shared" si="90"/>
        <v>14</v>
      </c>
    </row>
    <row r="2041" spans="1:4">
      <c r="A2041" s="139" t="s">
        <v>2231</v>
      </c>
      <c r="B2041" s="138">
        <v>0</v>
      </c>
      <c r="C2041" s="178">
        <f t="shared" si="91"/>
        <v>805</v>
      </c>
      <c r="D2041" s="178">
        <f t="shared" si="90"/>
        <v>15</v>
      </c>
    </row>
    <row r="2042" spans="1:4">
      <c r="A2042" s="139" t="s">
        <v>2232</v>
      </c>
      <c r="B2042" s="138">
        <v>0</v>
      </c>
      <c r="C2042" s="178">
        <f t="shared" si="91"/>
        <v>792</v>
      </c>
      <c r="D2042" s="178">
        <f t="shared" si="90"/>
        <v>16</v>
      </c>
    </row>
    <row r="2043" spans="1:4">
      <c r="A2043" s="139" t="s">
        <v>2233</v>
      </c>
      <c r="B2043" s="138">
        <v>0</v>
      </c>
      <c r="C2043" s="178">
        <f t="shared" si="91"/>
        <v>747</v>
      </c>
      <c r="D2043" s="178">
        <f t="shared" si="90"/>
        <v>17</v>
      </c>
    </row>
    <row r="2044" spans="1:4">
      <c r="A2044" s="139" t="s">
        <v>2234</v>
      </c>
      <c r="B2044" s="138">
        <v>0</v>
      </c>
      <c r="C2044" s="178">
        <f t="shared" si="91"/>
        <v>679</v>
      </c>
      <c r="D2044" s="178">
        <f t="shared" si="90"/>
        <v>18</v>
      </c>
    </row>
    <row r="2045" spans="1:4">
      <c r="A2045" s="139" t="s">
        <v>2235</v>
      </c>
      <c r="B2045" s="138">
        <v>0</v>
      </c>
      <c r="C2045" s="178">
        <f t="shared" si="91"/>
        <v>558</v>
      </c>
      <c r="D2045" s="178">
        <f t="shared" si="90"/>
        <v>19</v>
      </c>
    </row>
    <row r="2046" spans="1:4">
      <c r="A2046" s="139" t="s">
        <v>2236</v>
      </c>
      <c r="B2046" s="138">
        <v>0</v>
      </c>
      <c r="C2046" s="178">
        <f t="shared" si="91"/>
        <v>212</v>
      </c>
      <c r="D2046" s="178">
        <f t="shared" si="90"/>
        <v>20</v>
      </c>
    </row>
    <row r="2047" spans="1:4">
      <c r="A2047" s="139" t="s">
        <v>2237</v>
      </c>
      <c r="B2047" s="138">
        <v>0</v>
      </c>
      <c r="C2047" s="178">
        <f t="shared" si="91"/>
        <v>0</v>
      </c>
      <c r="D2047" s="178">
        <f t="shared" si="90"/>
        <v>21</v>
      </c>
    </row>
    <row r="2048" spans="1:4">
      <c r="A2048" s="139" t="s">
        <v>2238</v>
      </c>
      <c r="B2048" s="138">
        <v>0</v>
      </c>
      <c r="C2048" s="178">
        <f t="shared" si="91"/>
        <v>0</v>
      </c>
      <c r="D2048" s="178">
        <f t="shared" si="90"/>
        <v>22</v>
      </c>
    </row>
    <row r="2049" spans="1:4">
      <c r="A2049" s="139" t="s">
        <v>2239</v>
      </c>
      <c r="B2049" s="138">
        <v>0</v>
      </c>
      <c r="C2049" s="178">
        <f t="shared" si="91"/>
        <v>0</v>
      </c>
      <c r="D2049" s="178">
        <f t="shared" si="90"/>
        <v>23</v>
      </c>
    </row>
    <row r="2050" spans="1:4">
      <c r="A2050" s="139" t="s">
        <v>2240</v>
      </c>
      <c r="B2050" s="138">
        <v>0</v>
      </c>
      <c r="C2050" s="178">
        <f t="shared" si="91"/>
        <v>0</v>
      </c>
      <c r="D2050" s="178">
        <f t="shared" si="90"/>
        <v>24</v>
      </c>
    </row>
    <row r="2051" spans="1:4">
      <c r="A2051" s="139" t="s">
        <v>2241</v>
      </c>
      <c r="B2051" s="138">
        <v>0</v>
      </c>
      <c r="C2051" s="178">
        <f t="shared" si="91"/>
        <v>0</v>
      </c>
      <c r="D2051" s="178">
        <f t="shared" si="90"/>
        <v>1</v>
      </c>
    </row>
    <row r="2052" spans="1:4">
      <c r="A2052" s="139" t="s">
        <v>2242</v>
      </c>
      <c r="B2052" s="138">
        <v>0</v>
      </c>
      <c r="C2052" s="178">
        <f t="shared" si="91"/>
        <v>0</v>
      </c>
      <c r="D2052" s="178">
        <f t="shared" si="90"/>
        <v>2</v>
      </c>
    </row>
    <row r="2053" spans="1:4">
      <c r="A2053" s="139" t="s">
        <v>2243</v>
      </c>
      <c r="B2053" s="138">
        <v>0</v>
      </c>
      <c r="C2053" s="178">
        <f t="shared" si="91"/>
        <v>0</v>
      </c>
      <c r="D2053" s="178">
        <f t="shared" si="90"/>
        <v>3</v>
      </c>
    </row>
    <row r="2054" spans="1:4">
      <c r="A2054" s="139" t="s">
        <v>2244</v>
      </c>
      <c r="B2054" s="138">
        <v>0</v>
      </c>
      <c r="C2054" s="178">
        <f t="shared" si="91"/>
        <v>0</v>
      </c>
      <c r="D2054" s="178">
        <f t="shared" si="90"/>
        <v>4</v>
      </c>
    </row>
    <row r="2055" spans="1:4">
      <c r="A2055" s="139" t="s">
        <v>2245</v>
      </c>
      <c r="B2055" s="138">
        <v>0</v>
      </c>
      <c r="C2055" s="178">
        <f t="shared" si="91"/>
        <v>0</v>
      </c>
      <c r="D2055" s="178">
        <f t="shared" si="90"/>
        <v>5</v>
      </c>
    </row>
    <row r="2056" spans="1:4">
      <c r="A2056" s="139" t="s">
        <v>2246</v>
      </c>
      <c r="B2056" s="138">
        <v>0</v>
      </c>
      <c r="C2056" s="178">
        <f t="shared" si="91"/>
        <v>0</v>
      </c>
      <c r="D2056" s="178">
        <f t="shared" si="90"/>
        <v>6</v>
      </c>
    </row>
    <row r="2057" spans="1:4">
      <c r="A2057" s="139" t="s">
        <v>2247</v>
      </c>
      <c r="B2057" s="138">
        <v>0</v>
      </c>
      <c r="C2057" s="178">
        <f t="shared" si="91"/>
        <v>0</v>
      </c>
      <c r="D2057" s="178">
        <f t="shared" si="90"/>
        <v>7</v>
      </c>
    </row>
    <row r="2058" spans="1:4">
      <c r="A2058" s="139" t="s">
        <v>2248</v>
      </c>
      <c r="B2058" s="138">
        <v>0</v>
      </c>
      <c r="C2058" s="178">
        <f t="shared" si="91"/>
        <v>0</v>
      </c>
      <c r="D2058" s="178">
        <f t="shared" si="90"/>
        <v>8</v>
      </c>
    </row>
    <row r="2059" spans="1:4">
      <c r="A2059" s="139" t="s">
        <v>2249</v>
      </c>
      <c r="B2059" s="138">
        <v>0</v>
      </c>
      <c r="C2059" s="178">
        <f t="shared" si="91"/>
        <v>287</v>
      </c>
      <c r="D2059" s="178">
        <f t="shared" ref="D2059:D2122" si="92">D2035</f>
        <v>9</v>
      </c>
    </row>
    <row r="2060" spans="1:4">
      <c r="A2060" s="139" t="s">
        <v>2250</v>
      </c>
      <c r="B2060" s="138">
        <v>0</v>
      </c>
      <c r="C2060" s="178">
        <f t="shared" si="91"/>
        <v>476</v>
      </c>
      <c r="D2060" s="178">
        <f t="shared" si="92"/>
        <v>10</v>
      </c>
    </row>
    <row r="2061" spans="1:4">
      <c r="A2061" s="139" t="s">
        <v>2251</v>
      </c>
      <c r="B2061" s="138">
        <v>0</v>
      </c>
      <c r="C2061" s="178">
        <f t="shared" si="91"/>
        <v>575</v>
      </c>
      <c r="D2061" s="178">
        <f t="shared" si="92"/>
        <v>11</v>
      </c>
    </row>
    <row r="2062" spans="1:4">
      <c r="A2062" s="139" t="s">
        <v>2252</v>
      </c>
      <c r="B2062" s="138">
        <v>0</v>
      </c>
      <c r="C2062" s="178">
        <f t="shared" si="91"/>
        <v>676</v>
      </c>
      <c r="D2062" s="178">
        <f t="shared" si="92"/>
        <v>12</v>
      </c>
    </row>
    <row r="2063" spans="1:4">
      <c r="A2063" s="139" t="s">
        <v>2253</v>
      </c>
      <c r="B2063" s="138">
        <v>0</v>
      </c>
      <c r="C2063" s="178">
        <f t="shared" si="91"/>
        <v>744</v>
      </c>
      <c r="D2063" s="178">
        <f t="shared" si="92"/>
        <v>13</v>
      </c>
    </row>
    <row r="2064" spans="1:4">
      <c r="A2064" s="139" t="s">
        <v>2254</v>
      </c>
      <c r="B2064" s="138">
        <v>0</v>
      </c>
      <c r="C2064" s="178">
        <f t="shared" si="91"/>
        <v>790</v>
      </c>
      <c r="D2064" s="178">
        <f t="shared" si="92"/>
        <v>14</v>
      </c>
    </row>
    <row r="2065" spans="1:4">
      <c r="A2065" s="139" t="s">
        <v>2255</v>
      </c>
      <c r="B2065" s="138">
        <v>0</v>
      </c>
      <c r="C2065" s="178">
        <f t="shared" si="91"/>
        <v>805</v>
      </c>
      <c r="D2065" s="178">
        <f t="shared" si="92"/>
        <v>15</v>
      </c>
    </row>
    <row r="2066" spans="1:4">
      <c r="A2066" s="139" t="s">
        <v>2256</v>
      </c>
      <c r="B2066" s="138">
        <v>0</v>
      </c>
      <c r="C2066" s="178">
        <f t="shared" si="91"/>
        <v>792</v>
      </c>
      <c r="D2066" s="178">
        <f t="shared" si="92"/>
        <v>16</v>
      </c>
    </row>
    <row r="2067" spans="1:4">
      <c r="A2067" s="139" t="s">
        <v>2257</v>
      </c>
      <c r="B2067" s="138">
        <v>0</v>
      </c>
      <c r="C2067" s="178">
        <f t="shared" si="91"/>
        <v>747</v>
      </c>
      <c r="D2067" s="178">
        <f t="shared" si="92"/>
        <v>17</v>
      </c>
    </row>
    <row r="2068" spans="1:4">
      <c r="A2068" s="139" t="s">
        <v>2258</v>
      </c>
      <c r="B2068" s="138">
        <v>0</v>
      </c>
      <c r="C2068" s="178">
        <f t="shared" si="91"/>
        <v>679</v>
      </c>
      <c r="D2068" s="178">
        <f t="shared" si="92"/>
        <v>18</v>
      </c>
    </row>
    <row r="2069" spans="1:4">
      <c r="A2069" s="139" t="s">
        <v>2259</v>
      </c>
      <c r="B2069" s="138">
        <v>0</v>
      </c>
      <c r="C2069" s="178">
        <f t="shared" si="91"/>
        <v>558</v>
      </c>
      <c r="D2069" s="178">
        <f t="shared" si="92"/>
        <v>19</v>
      </c>
    </row>
    <row r="2070" spans="1:4">
      <c r="A2070" s="139" t="s">
        <v>2260</v>
      </c>
      <c r="B2070" s="138">
        <v>0</v>
      </c>
      <c r="C2070" s="178">
        <f t="shared" si="91"/>
        <v>212</v>
      </c>
      <c r="D2070" s="178">
        <f t="shared" si="92"/>
        <v>20</v>
      </c>
    </row>
    <row r="2071" spans="1:4">
      <c r="A2071" s="139" t="s">
        <v>2261</v>
      </c>
      <c r="B2071" s="138">
        <v>0</v>
      </c>
      <c r="C2071" s="178">
        <f t="shared" si="91"/>
        <v>0</v>
      </c>
      <c r="D2071" s="178">
        <f t="shared" si="92"/>
        <v>21</v>
      </c>
    </row>
    <row r="2072" spans="1:4">
      <c r="A2072" s="139" t="s">
        <v>2262</v>
      </c>
      <c r="B2072" s="138">
        <v>0</v>
      </c>
      <c r="C2072" s="178">
        <f t="shared" si="91"/>
        <v>0</v>
      </c>
      <c r="D2072" s="178">
        <f t="shared" si="92"/>
        <v>22</v>
      </c>
    </row>
    <row r="2073" spans="1:4">
      <c r="A2073" s="139" t="s">
        <v>2263</v>
      </c>
      <c r="B2073" s="138">
        <v>0</v>
      </c>
      <c r="C2073" s="178">
        <f t="shared" si="91"/>
        <v>0</v>
      </c>
      <c r="D2073" s="178">
        <f t="shared" si="92"/>
        <v>23</v>
      </c>
    </row>
    <row r="2074" spans="1:4">
      <c r="A2074" s="139" t="s">
        <v>2264</v>
      </c>
      <c r="B2074" s="138">
        <v>0</v>
      </c>
      <c r="C2074" s="178">
        <f t="shared" si="91"/>
        <v>0</v>
      </c>
      <c r="D2074" s="178">
        <f t="shared" si="92"/>
        <v>24</v>
      </c>
    </row>
    <row r="2075" spans="1:4">
      <c r="A2075" s="139" t="s">
        <v>2265</v>
      </c>
      <c r="B2075" s="138">
        <v>0</v>
      </c>
      <c r="C2075" s="178">
        <f t="shared" si="91"/>
        <v>0</v>
      </c>
      <c r="D2075" s="178">
        <f t="shared" si="92"/>
        <v>1</v>
      </c>
    </row>
    <row r="2076" spans="1:4">
      <c r="A2076" s="139" t="s">
        <v>2266</v>
      </c>
      <c r="B2076" s="138">
        <v>0</v>
      </c>
      <c r="C2076" s="178">
        <f t="shared" si="91"/>
        <v>0</v>
      </c>
      <c r="D2076" s="178">
        <f t="shared" si="92"/>
        <v>2</v>
      </c>
    </row>
    <row r="2077" spans="1:4">
      <c r="A2077" s="139" t="s">
        <v>2267</v>
      </c>
      <c r="B2077" s="138">
        <v>0</v>
      </c>
      <c r="C2077" s="178">
        <f t="shared" si="91"/>
        <v>0</v>
      </c>
      <c r="D2077" s="178">
        <f t="shared" si="92"/>
        <v>3</v>
      </c>
    </row>
    <row r="2078" spans="1:4">
      <c r="A2078" s="139" t="s">
        <v>2268</v>
      </c>
      <c r="B2078" s="138">
        <v>0</v>
      </c>
      <c r="C2078" s="178">
        <f t="shared" si="91"/>
        <v>0</v>
      </c>
      <c r="D2078" s="178">
        <f t="shared" si="92"/>
        <v>4</v>
      </c>
    </row>
    <row r="2079" spans="1:4">
      <c r="A2079" s="139" t="s">
        <v>2269</v>
      </c>
      <c r="B2079" s="138">
        <v>0</v>
      </c>
      <c r="C2079" s="178">
        <f t="shared" si="91"/>
        <v>0</v>
      </c>
      <c r="D2079" s="178">
        <f t="shared" si="92"/>
        <v>5</v>
      </c>
    </row>
    <row r="2080" spans="1:4">
      <c r="A2080" s="139" t="s">
        <v>2270</v>
      </c>
      <c r="B2080" s="138">
        <v>0</v>
      </c>
      <c r="C2080" s="178">
        <f t="shared" si="91"/>
        <v>0</v>
      </c>
      <c r="D2080" s="178">
        <f t="shared" si="92"/>
        <v>6</v>
      </c>
    </row>
    <row r="2081" spans="1:4">
      <c r="A2081" s="139" t="s">
        <v>2271</v>
      </c>
      <c r="B2081" s="138">
        <v>0</v>
      </c>
      <c r="C2081" s="178">
        <f t="shared" si="91"/>
        <v>0</v>
      </c>
      <c r="D2081" s="178">
        <f t="shared" si="92"/>
        <v>7</v>
      </c>
    </row>
    <row r="2082" spans="1:4">
      <c r="A2082" s="139" t="s">
        <v>2272</v>
      </c>
      <c r="B2082" s="138">
        <v>0</v>
      </c>
      <c r="C2082" s="178">
        <f t="shared" si="91"/>
        <v>0</v>
      </c>
      <c r="D2082" s="178">
        <f t="shared" si="92"/>
        <v>8</v>
      </c>
    </row>
    <row r="2083" spans="1:4">
      <c r="A2083" s="139" t="s">
        <v>2273</v>
      </c>
      <c r="B2083" s="138">
        <v>0</v>
      </c>
      <c r="C2083" s="178">
        <f t="shared" si="91"/>
        <v>287</v>
      </c>
      <c r="D2083" s="178">
        <f t="shared" si="92"/>
        <v>9</v>
      </c>
    </row>
    <row r="2084" spans="1:4">
      <c r="A2084" s="139" t="s">
        <v>2274</v>
      </c>
      <c r="B2084" s="138">
        <v>0</v>
      </c>
      <c r="C2084" s="178">
        <f t="shared" si="91"/>
        <v>476</v>
      </c>
      <c r="D2084" s="178">
        <f t="shared" si="92"/>
        <v>10</v>
      </c>
    </row>
    <row r="2085" spans="1:4">
      <c r="A2085" s="139" t="s">
        <v>2275</v>
      </c>
      <c r="B2085" s="138">
        <v>0</v>
      </c>
      <c r="C2085" s="178">
        <f t="shared" si="91"/>
        <v>575</v>
      </c>
      <c r="D2085" s="178">
        <f t="shared" si="92"/>
        <v>11</v>
      </c>
    </row>
    <row r="2086" spans="1:4">
      <c r="A2086" s="139" t="s">
        <v>2276</v>
      </c>
      <c r="B2086" s="138">
        <v>0</v>
      </c>
      <c r="C2086" s="178">
        <f t="shared" si="91"/>
        <v>676</v>
      </c>
      <c r="D2086" s="178">
        <f t="shared" si="92"/>
        <v>12</v>
      </c>
    </row>
    <row r="2087" spans="1:4">
      <c r="A2087" s="139" t="s">
        <v>2277</v>
      </c>
      <c r="B2087" s="138">
        <v>0</v>
      </c>
      <c r="C2087" s="178">
        <f t="shared" si="91"/>
        <v>744</v>
      </c>
      <c r="D2087" s="178">
        <f t="shared" si="92"/>
        <v>13</v>
      </c>
    </row>
    <row r="2088" spans="1:4">
      <c r="A2088" s="139" t="s">
        <v>2278</v>
      </c>
      <c r="B2088" s="138">
        <v>0</v>
      </c>
      <c r="C2088" s="178">
        <f t="shared" si="91"/>
        <v>790</v>
      </c>
      <c r="D2088" s="178">
        <f t="shared" si="92"/>
        <v>14</v>
      </c>
    </row>
    <row r="2089" spans="1:4">
      <c r="A2089" s="139" t="s">
        <v>2279</v>
      </c>
      <c r="B2089" s="138">
        <v>0</v>
      </c>
      <c r="C2089" s="178">
        <f t="shared" si="91"/>
        <v>805</v>
      </c>
      <c r="D2089" s="178">
        <f t="shared" si="92"/>
        <v>15</v>
      </c>
    </row>
    <row r="2090" spans="1:4">
      <c r="A2090" s="139" t="s">
        <v>2280</v>
      </c>
      <c r="B2090" s="138">
        <v>0</v>
      </c>
      <c r="C2090" s="178">
        <f t="shared" si="91"/>
        <v>792</v>
      </c>
      <c r="D2090" s="178">
        <f t="shared" si="92"/>
        <v>16</v>
      </c>
    </row>
    <row r="2091" spans="1:4">
      <c r="A2091" s="139" t="s">
        <v>2281</v>
      </c>
      <c r="B2091" s="138">
        <v>0</v>
      </c>
      <c r="C2091" s="178">
        <f t="shared" si="91"/>
        <v>747</v>
      </c>
      <c r="D2091" s="178">
        <f t="shared" si="92"/>
        <v>17</v>
      </c>
    </row>
    <row r="2092" spans="1:4">
      <c r="A2092" s="139" t="s">
        <v>2282</v>
      </c>
      <c r="B2092" s="138">
        <v>0</v>
      </c>
      <c r="C2092" s="178">
        <f t="shared" ref="C2092:C2155" si="93">_xlfn.XLOOKUP(D2092,$N$5:$N$28,$D$5:$D$28)</f>
        <v>679</v>
      </c>
      <c r="D2092" s="178">
        <f t="shared" si="92"/>
        <v>18</v>
      </c>
    </row>
    <row r="2093" spans="1:4">
      <c r="A2093" s="139" t="s">
        <v>2283</v>
      </c>
      <c r="B2093" s="138">
        <v>0</v>
      </c>
      <c r="C2093" s="178">
        <f t="shared" si="93"/>
        <v>558</v>
      </c>
      <c r="D2093" s="178">
        <f t="shared" si="92"/>
        <v>19</v>
      </c>
    </row>
    <row r="2094" spans="1:4">
      <c r="A2094" s="139" t="s">
        <v>2284</v>
      </c>
      <c r="B2094" s="138">
        <v>0</v>
      </c>
      <c r="C2094" s="178">
        <f t="shared" si="93"/>
        <v>212</v>
      </c>
      <c r="D2094" s="178">
        <f t="shared" si="92"/>
        <v>20</v>
      </c>
    </row>
    <row r="2095" spans="1:4">
      <c r="A2095" s="139" t="s">
        <v>2285</v>
      </c>
      <c r="B2095" s="138">
        <v>0</v>
      </c>
      <c r="C2095" s="178">
        <f t="shared" si="93"/>
        <v>0</v>
      </c>
      <c r="D2095" s="178">
        <f t="shared" si="92"/>
        <v>21</v>
      </c>
    </row>
    <row r="2096" spans="1:4">
      <c r="A2096" s="139" t="s">
        <v>2286</v>
      </c>
      <c r="B2096" s="138">
        <v>0</v>
      </c>
      <c r="C2096" s="178">
        <f t="shared" si="93"/>
        <v>0</v>
      </c>
      <c r="D2096" s="178">
        <f t="shared" si="92"/>
        <v>22</v>
      </c>
    </row>
    <row r="2097" spans="1:4">
      <c r="A2097" s="139" t="s">
        <v>2287</v>
      </c>
      <c r="B2097" s="138">
        <v>0</v>
      </c>
      <c r="C2097" s="178">
        <f t="shared" si="93"/>
        <v>0</v>
      </c>
      <c r="D2097" s="178">
        <f t="shared" si="92"/>
        <v>23</v>
      </c>
    </row>
    <row r="2098" spans="1:4">
      <c r="A2098" s="139" t="s">
        <v>2288</v>
      </c>
      <c r="B2098" s="138">
        <v>0</v>
      </c>
      <c r="C2098" s="178">
        <f t="shared" si="93"/>
        <v>0</v>
      </c>
      <c r="D2098" s="178">
        <f t="shared" si="92"/>
        <v>24</v>
      </c>
    </row>
    <row r="2099" spans="1:4">
      <c r="A2099" s="139" t="s">
        <v>2289</v>
      </c>
      <c r="B2099" s="138">
        <v>0</v>
      </c>
      <c r="C2099" s="178">
        <f t="shared" si="93"/>
        <v>0</v>
      </c>
      <c r="D2099" s="178">
        <f t="shared" si="92"/>
        <v>1</v>
      </c>
    </row>
    <row r="2100" spans="1:4">
      <c r="A2100" s="139" t="s">
        <v>2290</v>
      </c>
      <c r="B2100" s="138">
        <v>0</v>
      </c>
      <c r="C2100" s="178">
        <f t="shared" si="93"/>
        <v>0</v>
      </c>
      <c r="D2100" s="178">
        <f t="shared" si="92"/>
        <v>2</v>
      </c>
    </row>
    <row r="2101" spans="1:4">
      <c r="A2101" s="139" t="s">
        <v>2291</v>
      </c>
      <c r="B2101" s="138">
        <v>0</v>
      </c>
      <c r="C2101" s="178">
        <f t="shared" si="93"/>
        <v>0</v>
      </c>
      <c r="D2101" s="178">
        <f t="shared" si="92"/>
        <v>3</v>
      </c>
    </row>
    <row r="2102" spans="1:4">
      <c r="A2102" s="139" t="s">
        <v>2292</v>
      </c>
      <c r="B2102" s="138">
        <v>0</v>
      </c>
      <c r="C2102" s="178">
        <f t="shared" si="93"/>
        <v>0</v>
      </c>
      <c r="D2102" s="178">
        <f t="shared" si="92"/>
        <v>4</v>
      </c>
    </row>
    <row r="2103" spans="1:4">
      <c r="A2103" s="139" t="s">
        <v>2293</v>
      </c>
      <c r="B2103" s="138">
        <v>0</v>
      </c>
      <c r="C2103" s="178">
        <f t="shared" si="93"/>
        <v>0</v>
      </c>
      <c r="D2103" s="178">
        <f t="shared" si="92"/>
        <v>5</v>
      </c>
    </row>
    <row r="2104" spans="1:4">
      <c r="A2104" s="139" t="s">
        <v>2294</v>
      </c>
      <c r="B2104" s="138">
        <v>0</v>
      </c>
      <c r="C2104" s="178">
        <f t="shared" si="93"/>
        <v>0</v>
      </c>
      <c r="D2104" s="178">
        <f t="shared" si="92"/>
        <v>6</v>
      </c>
    </row>
    <row r="2105" spans="1:4">
      <c r="A2105" s="139" t="s">
        <v>2295</v>
      </c>
      <c r="B2105" s="138">
        <v>0</v>
      </c>
      <c r="C2105" s="178">
        <f t="shared" si="93"/>
        <v>0</v>
      </c>
      <c r="D2105" s="178">
        <f t="shared" si="92"/>
        <v>7</v>
      </c>
    </row>
    <row r="2106" spans="1:4">
      <c r="A2106" s="139" t="s">
        <v>2296</v>
      </c>
      <c r="B2106" s="138">
        <v>0</v>
      </c>
      <c r="C2106" s="178">
        <f t="shared" si="93"/>
        <v>0</v>
      </c>
      <c r="D2106" s="178">
        <f t="shared" si="92"/>
        <v>8</v>
      </c>
    </row>
    <row r="2107" spans="1:4">
      <c r="A2107" s="139" t="s">
        <v>2297</v>
      </c>
      <c r="B2107" s="138">
        <v>0</v>
      </c>
      <c r="C2107" s="178">
        <f t="shared" si="93"/>
        <v>287</v>
      </c>
      <c r="D2107" s="178">
        <f t="shared" si="92"/>
        <v>9</v>
      </c>
    </row>
    <row r="2108" spans="1:4">
      <c r="A2108" s="139" t="s">
        <v>2298</v>
      </c>
      <c r="B2108" s="138">
        <v>0</v>
      </c>
      <c r="C2108" s="178">
        <f t="shared" si="93"/>
        <v>476</v>
      </c>
      <c r="D2108" s="178">
        <f t="shared" si="92"/>
        <v>10</v>
      </c>
    </row>
    <row r="2109" spans="1:4">
      <c r="A2109" s="139" t="s">
        <v>2299</v>
      </c>
      <c r="B2109" s="138">
        <v>0</v>
      </c>
      <c r="C2109" s="178">
        <f t="shared" si="93"/>
        <v>575</v>
      </c>
      <c r="D2109" s="178">
        <f t="shared" si="92"/>
        <v>11</v>
      </c>
    </row>
    <row r="2110" spans="1:4">
      <c r="A2110" s="139" t="s">
        <v>2300</v>
      </c>
      <c r="B2110" s="138">
        <v>0</v>
      </c>
      <c r="C2110" s="178">
        <f t="shared" si="93"/>
        <v>676</v>
      </c>
      <c r="D2110" s="178">
        <f t="shared" si="92"/>
        <v>12</v>
      </c>
    </row>
    <row r="2111" spans="1:4">
      <c r="A2111" s="139" t="s">
        <v>2301</v>
      </c>
      <c r="B2111" s="138">
        <v>0</v>
      </c>
      <c r="C2111" s="178">
        <f t="shared" si="93"/>
        <v>744</v>
      </c>
      <c r="D2111" s="178">
        <f t="shared" si="92"/>
        <v>13</v>
      </c>
    </row>
    <row r="2112" spans="1:4">
      <c r="A2112" s="139" t="s">
        <v>2302</v>
      </c>
      <c r="B2112" s="138">
        <v>0</v>
      </c>
      <c r="C2112" s="178">
        <f t="shared" si="93"/>
        <v>790</v>
      </c>
      <c r="D2112" s="178">
        <f t="shared" si="92"/>
        <v>14</v>
      </c>
    </row>
    <row r="2113" spans="1:4">
      <c r="A2113" s="139" t="s">
        <v>2303</v>
      </c>
      <c r="B2113" s="138">
        <v>0</v>
      </c>
      <c r="C2113" s="178">
        <f t="shared" si="93"/>
        <v>805</v>
      </c>
      <c r="D2113" s="178">
        <f t="shared" si="92"/>
        <v>15</v>
      </c>
    </row>
    <row r="2114" spans="1:4">
      <c r="A2114" s="139" t="s">
        <v>2304</v>
      </c>
      <c r="B2114" s="138">
        <v>0</v>
      </c>
      <c r="C2114" s="178">
        <f t="shared" si="93"/>
        <v>792</v>
      </c>
      <c r="D2114" s="178">
        <f t="shared" si="92"/>
        <v>16</v>
      </c>
    </row>
    <row r="2115" spans="1:4">
      <c r="A2115" s="139" t="s">
        <v>2305</v>
      </c>
      <c r="B2115" s="138">
        <v>0</v>
      </c>
      <c r="C2115" s="178">
        <f t="shared" si="93"/>
        <v>747</v>
      </c>
      <c r="D2115" s="178">
        <f t="shared" si="92"/>
        <v>17</v>
      </c>
    </row>
    <row r="2116" spans="1:4">
      <c r="A2116" s="139" t="s">
        <v>2306</v>
      </c>
      <c r="B2116" s="138">
        <v>0</v>
      </c>
      <c r="C2116" s="178">
        <f t="shared" si="93"/>
        <v>679</v>
      </c>
      <c r="D2116" s="178">
        <f t="shared" si="92"/>
        <v>18</v>
      </c>
    </row>
    <row r="2117" spans="1:4">
      <c r="A2117" s="139" t="s">
        <v>2307</v>
      </c>
      <c r="B2117" s="138">
        <v>0</v>
      </c>
      <c r="C2117" s="178">
        <f t="shared" si="93"/>
        <v>558</v>
      </c>
      <c r="D2117" s="178">
        <f t="shared" si="92"/>
        <v>19</v>
      </c>
    </row>
    <row r="2118" spans="1:4">
      <c r="A2118" s="139" t="s">
        <v>2308</v>
      </c>
      <c r="B2118" s="138">
        <v>0</v>
      </c>
      <c r="C2118" s="178">
        <f t="shared" si="93"/>
        <v>212</v>
      </c>
      <c r="D2118" s="178">
        <f t="shared" si="92"/>
        <v>20</v>
      </c>
    </row>
    <row r="2119" spans="1:4">
      <c r="A2119" s="139" t="s">
        <v>2309</v>
      </c>
      <c r="B2119" s="138">
        <v>0</v>
      </c>
      <c r="C2119" s="178">
        <f t="shared" si="93"/>
        <v>0</v>
      </c>
      <c r="D2119" s="178">
        <f t="shared" si="92"/>
        <v>21</v>
      </c>
    </row>
    <row r="2120" spans="1:4">
      <c r="A2120" s="139" t="s">
        <v>2310</v>
      </c>
      <c r="B2120" s="138">
        <v>0</v>
      </c>
      <c r="C2120" s="178">
        <f t="shared" si="93"/>
        <v>0</v>
      </c>
      <c r="D2120" s="178">
        <f t="shared" si="92"/>
        <v>22</v>
      </c>
    </row>
    <row r="2121" spans="1:4">
      <c r="A2121" s="139" t="s">
        <v>2311</v>
      </c>
      <c r="B2121" s="138">
        <v>0</v>
      </c>
      <c r="C2121" s="178">
        <f t="shared" si="93"/>
        <v>0</v>
      </c>
      <c r="D2121" s="178">
        <f t="shared" si="92"/>
        <v>23</v>
      </c>
    </row>
    <row r="2122" spans="1:4">
      <c r="A2122" s="139" t="s">
        <v>2312</v>
      </c>
      <c r="B2122" s="138">
        <v>0</v>
      </c>
      <c r="C2122" s="178">
        <f t="shared" si="93"/>
        <v>0</v>
      </c>
      <c r="D2122" s="178">
        <f t="shared" si="92"/>
        <v>24</v>
      </c>
    </row>
    <row r="2123" spans="1:4">
      <c r="A2123" s="139" t="s">
        <v>2313</v>
      </c>
      <c r="B2123" s="138">
        <v>0</v>
      </c>
      <c r="C2123" s="178">
        <f t="shared" si="93"/>
        <v>0</v>
      </c>
      <c r="D2123" s="178">
        <f t="shared" ref="D2123:D2186" si="94">D2099</f>
        <v>1</v>
      </c>
    </row>
    <row r="2124" spans="1:4">
      <c r="A2124" s="139" t="s">
        <v>2314</v>
      </c>
      <c r="B2124" s="138">
        <v>0</v>
      </c>
      <c r="C2124" s="178">
        <f t="shared" si="93"/>
        <v>0</v>
      </c>
      <c r="D2124" s="178">
        <f t="shared" si="94"/>
        <v>2</v>
      </c>
    </row>
    <row r="2125" spans="1:4">
      <c r="A2125" s="139" t="s">
        <v>2315</v>
      </c>
      <c r="B2125" s="138">
        <v>0</v>
      </c>
      <c r="C2125" s="178">
        <f t="shared" si="93"/>
        <v>0</v>
      </c>
      <c r="D2125" s="178">
        <f t="shared" si="94"/>
        <v>3</v>
      </c>
    </row>
    <row r="2126" spans="1:4">
      <c r="A2126" s="139" t="s">
        <v>2316</v>
      </c>
      <c r="B2126" s="138">
        <v>0</v>
      </c>
      <c r="C2126" s="178">
        <f t="shared" si="93"/>
        <v>0</v>
      </c>
      <c r="D2126" s="178">
        <f t="shared" si="94"/>
        <v>4</v>
      </c>
    </row>
    <row r="2127" spans="1:4">
      <c r="A2127" s="139" t="s">
        <v>2317</v>
      </c>
      <c r="B2127" s="138">
        <v>0</v>
      </c>
      <c r="C2127" s="178">
        <f t="shared" si="93"/>
        <v>0</v>
      </c>
      <c r="D2127" s="178">
        <f t="shared" si="94"/>
        <v>5</v>
      </c>
    </row>
    <row r="2128" spans="1:4">
      <c r="A2128" s="139" t="s">
        <v>2318</v>
      </c>
      <c r="B2128" s="138">
        <v>0</v>
      </c>
      <c r="C2128" s="178">
        <f t="shared" si="93"/>
        <v>0</v>
      </c>
      <c r="D2128" s="178">
        <f t="shared" si="94"/>
        <v>6</v>
      </c>
    </row>
    <row r="2129" spans="1:4">
      <c r="A2129" s="139" t="s">
        <v>2319</v>
      </c>
      <c r="B2129" s="138">
        <v>0</v>
      </c>
      <c r="C2129" s="178">
        <f t="shared" si="93"/>
        <v>0</v>
      </c>
      <c r="D2129" s="178">
        <f t="shared" si="94"/>
        <v>7</v>
      </c>
    </row>
    <row r="2130" spans="1:4">
      <c r="A2130" s="139" t="s">
        <v>2320</v>
      </c>
      <c r="B2130" s="138">
        <v>0</v>
      </c>
      <c r="C2130" s="178">
        <f t="shared" si="93"/>
        <v>0</v>
      </c>
      <c r="D2130" s="178">
        <f t="shared" si="94"/>
        <v>8</v>
      </c>
    </row>
    <row r="2131" spans="1:4">
      <c r="A2131" s="139" t="s">
        <v>2321</v>
      </c>
      <c r="B2131" s="138">
        <v>0</v>
      </c>
      <c r="C2131" s="178">
        <f t="shared" si="93"/>
        <v>287</v>
      </c>
      <c r="D2131" s="178">
        <f t="shared" si="94"/>
        <v>9</v>
      </c>
    </row>
    <row r="2132" spans="1:4">
      <c r="A2132" s="139" t="s">
        <v>2322</v>
      </c>
      <c r="B2132" s="138">
        <v>0</v>
      </c>
      <c r="C2132" s="178">
        <f t="shared" si="93"/>
        <v>476</v>
      </c>
      <c r="D2132" s="178">
        <f t="shared" si="94"/>
        <v>10</v>
      </c>
    </row>
    <row r="2133" spans="1:4">
      <c r="A2133" s="139" t="s">
        <v>2323</v>
      </c>
      <c r="B2133" s="138">
        <v>0</v>
      </c>
      <c r="C2133" s="178">
        <f t="shared" si="93"/>
        <v>575</v>
      </c>
      <c r="D2133" s="178">
        <f t="shared" si="94"/>
        <v>11</v>
      </c>
    </row>
    <row r="2134" spans="1:4">
      <c r="A2134" s="139" t="s">
        <v>2324</v>
      </c>
      <c r="B2134" s="138">
        <v>0</v>
      </c>
      <c r="C2134" s="178">
        <f t="shared" si="93"/>
        <v>676</v>
      </c>
      <c r="D2134" s="178">
        <f t="shared" si="94"/>
        <v>12</v>
      </c>
    </row>
    <row r="2135" spans="1:4">
      <c r="A2135" s="139" t="s">
        <v>2325</v>
      </c>
      <c r="B2135" s="138">
        <v>0</v>
      </c>
      <c r="C2135" s="178">
        <f t="shared" si="93"/>
        <v>744</v>
      </c>
      <c r="D2135" s="178">
        <f t="shared" si="94"/>
        <v>13</v>
      </c>
    </row>
    <row r="2136" spans="1:4">
      <c r="A2136" s="139" t="s">
        <v>2326</v>
      </c>
      <c r="B2136" s="138">
        <v>0</v>
      </c>
      <c r="C2136" s="178">
        <f t="shared" si="93"/>
        <v>790</v>
      </c>
      <c r="D2136" s="178">
        <f t="shared" si="94"/>
        <v>14</v>
      </c>
    </row>
    <row r="2137" spans="1:4">
      <c r="A2137" s="139" t="s">
        <v>2327</v>
      </c>
      <c r="B2137" s="138">
        <v>0</v>
      </c>
      <c r="C2137" s="178">
        <f t="shared" si="93"/>
        <v>805</v>
      </c>
      <c r="D2137" s="178">
        <f t="shared" si="94"/>
        <v>15</v>
      </c>
    </row>
    <row r="2138" spans="1:4">
      <c r="A2138" s="139" t="s">
        <v>2328</v>
      </c>
      <c r="B2138" s="138">
        <v>0</v>
      </c>
      <c r="C2138" s="178">
        <f t="shared" si="93"/>
        <v>792</v>
      </c>
      <c r="D2138" s="178">
        <f t="shared" si="94"/>
        <v>16</v>
      </c>
    </row>
    <row r="2139" spans="1:4">
      <c r="A2139" s="139" t="s">
        <v>2329</v>
      </c>
      <c r="B2139" s="138">
        <v>0</v>
      </c>
      <c r="C2139" s="178">
        <f t="shared" si="93"/>
        <v>747</v>
      </c>
      <c r="D2139" s="178">
        <f t="shared" si="94"/>
        <v>17</v>
      </c>
    </row>
    <row r="2140" spans="1:4">
      <c r="A2140" s="139" t="s">
        <v>2330</v>
      </c>
      <c r="B2140" s="138">
        <v>0</v>
      </c>
      <c r="C2140" s="178">
        <f t="shared" si="93"/>
        <v>679</v>
      </c>
      <c r="D2140" s="178">
        <f t="shared" si="94"/>
        <v>18</v>
      </c>
    </row>
    <row r="2141" spans="1:4">
      <c r="A2141" s="139" t="s">
        <v>2331</v>
      </c>
      <c r="B2141" s="138">
        <v>0</v>
      </c>
      <c r="C2141" s="178">
        <f t="shared" si="93"/>
        <v>558</v>
      </c>
      <c r="D2141" s="178">
        <f t="shared" si="94"/>
        <v>19</v>
      </c>
    </row>
    <row r="2142" spans="1:4">
      <c r="A2142" s="139" t="s">
        <v>2332</v>
      </c>
      <c r="B2142" s="138">
        <v>0</v>
      </c>
      <c r="C2142" s="178">
        <f t="shared" si="93"/>
        <v>212</v>
      </c>
      <c r="D2142" s="178">
        <f t="shared" si="94"/>
        <v>20</v>
      </c>
    </row>
    <row r="2143" spans="1:4">
      <c r="A2143" s="139" t="s">
        <v>2333</v>
      </c>
      <c r="B2143" s="138">
        <v>0</v>
      </c>
      <c r="C2143" s="178">
        <f t="shared" si="93"/>
        <v>0</v>
      </c>
      <c r="D2143" s="178">
        <f t="shared" si="94"/>
        <v>21</v>
      </c>
    </row>
    <row r="2144" spans="1:4">
      <c r="A2144" s="139" t="s">
        <v>2334</v>
      </c>
      <c r="B2144" s="138">
        <v>0</v>
      </c>
      <c r="C2144" s="178">
        <f t="shared" si="93"/>
        <v>0</v>
      </c>
      <c r="D2144" s="178">
        <f t="shared" si="94"/>
        <v>22</v>
      </c>
    </row>
    <row r="2145" spans="1:4">
      <c r="A2145" s="139" t="s">
        <v>2335</v>
      </c>
      <c r="B2145" s="138">
        <v>0</v>
      </c>
      <c r="C2145" s="178">
        <f t="shared" si="93"/>
        <v>0</v>
      </c>
      <c r="D2145" s="178">
        <f t="shared" si="94"/>
        <v>23</v>
      </c>
    </row>
    <row r="2146" spans="1:4">
      <c r="A2146" s="139" t="s">
        <v>2336</v>
      </c>
      <c r="B2146" s="138">
        <v>0</v>
      </c>
      <c r="C2146" s="178">
        <f t="shared" si="93"/>
        <v>0</v>
      </c>
      <c r="D2146" s="178">
        <f t="shared" si="94"/>
        <v>24</v>
      </c>
    </row>
    <row r="2147" spans="1:4">
      <c r="A2147" s="139" t="s">
        <v>2337</v>
      </c>
      <c r="B2147" s="138">
        <v>0</v>
      </c>
      <c r="C2147" s="178">
        <f t="shared" si="93"/>
        <v>0</v>
      </c>
      <c r="D2147" s="178">
        <f t="shared" si="94"/>
        <v>1</v>
      </c>
    </row>
    <row r="2148" spans="1:4">
      <c r="A2148" s="139" t="s">
        <v>2338</v>
      </c>
      <c r="B2148" s="138">
        <v>0</v>
      </c>
      <c r="C2148" s="178">
        <f t="shared" si="93"/>
        <v>0</v>
      </c>
      <c r="D2148" s="178">
        <f t="shared" si="94"/>
        <v>2</v>
      </c>
    </row>
    <row r="2149" spans="1:4">
      <c r="A2149" s="139" t="s">
        <v>2339</v>
      </c>
      <c r="B2149" s="138">
        <v>0</v>
      </c>
      <c r="C2149" s="178">
        <f t="shared" si="93"/>
        <v>0</v>
      </c>
      <c r="D2149" s="178">
        <f t="shared" si="94"/>
        <v>3</v>
      </c>
    </row>
    <row r="2150" spans="1:4">
      <c r="A2150" s="139" t="s">
        <v>2340</v>
      </c>
      <c r="B2150" s="138">
        <v>0</v>
      </c>
      <c r="C2150" s="178">
        <f t="shared" si="93"/>
        <v>0</v>
      </c>
      <c r="D2150" s="178">
        <f t="shared" si="94"/>
        <v>4</v>
      </c>
    </row>
    <row r="2151" spans="1:4">
      <c r="A2151" s="139" t="s">
        <v>2341</v>
      </c>
      <c r="B2151" s="138">
        <v>0</v>
      </c>
      <c r="C2151" s="178">
        <f t="shared" si="93"/>
        <v>0</v>
      </c>
      <c r="D2151" s="178">
        <f t="shared" si="94"/>
        <v>5</v>
      </c>
    </row>
    <row r="2152" spans="1:4">
      <c r="A2152" s="139" t="s">
        <v>2342</v>
      </c>
      <c r="B2152" s="138">
        <v>0</v>
      </c>
      <c r="C2152" s="178">
        <f t="shared" si="93"/>
        <v>0</v>
      </c>
      <c r="D2152" s="178">
        <f t="shared" si="94"/>
        <v>6</v>
      </c>
    </row>
    <row r="2153" spans="1:4">
      <c r="A2153" s="139" t="s">
        <v>2343</v>
      </c>
      <c r="B2153" s="138">
        <v>0</v>
      </c>
      <c r="C2153" s="178">
        <f t="shared" si="93"/>
        <v>0</v>
      </c>
      <c r="D2153" s="178">
        <f t="shared" si="94"/>
        <v>7</v>
      </c>
    </row>
    <row r="2154" spans="1:4">
      <c r="A2154" s="139" t="s">
        <v>2344</v>
      </c>
      <c r="B2154" s="138">
        <v>0</v>
      </c>
      <c r="C2154" s="178">
        <f t="shared" si="93"/>
        <v>0</v>
      </c>
      <c r="D2154" s="178">
        <f t="shared" si="94"/>
        <v>8</v>
      </c>
    </row>
    <row r="2155" spans="1:4">
      <c r="A2155" s="139" t="s">
        <v>2345</v>
      </c>
      <c r="B2155" s="138">
        <v>0</v>
      </c>
      <c r="C2155" s="178">
        <f t="shared" si="93"/>
        <v>287</v>
      </c>
      <c r="D2155" s="178">
        <f t="shared" si="94"/>
        <v>9</v>
      </c>
    </row>
    <row r="2156" spans="1:4">
      <c r="A2156" s="139" t="s">
        <v>2346</v>
      </c>
      <c r="B2156" s="138">
        <v>0</v>
      </c>
      <c r="C2156" s="178">
        <f t="shared" ref="C2156:C2194" si="95">_xlfn.XLOOKUP(D2156,$N$5:$N$28,$D$5:$D$28)</f>
        <v>476</v>
      </c>
      <c r="D2156" s="178">
        <f t="shared" si="94"/>
        <v>10</v>
      </c>
    </row>
    <row r="2157" spans="1:4">
      <c r="A2157" s="139" t="s">
        <v>2347</v>
      </c>
      <c r="B2157" s="138">
        <v>0</v>
      </c>
      <c r="C2157" s="178">
        <f t="shared" si="95"/>
        <v>575</v>
      </c>
      <c r="D2157" s="178">
        <f t="shared" si="94"/>
        <v>11</v>
      </c>
    </row>
    <row r="2158" spans="1:4">
      <c r="A2158" s="139" t="s">
        <v>2348</v>
      </c>
      <c r="B2158" s="138">
        <v>0</v>
      </c>
      <c r="C2158" s="178">
        <f t="shared" si="95"/>
        <v>676</v>
      </c>
      <c r="D2158" s="178">
        <f t="shared" si="94"/>
        <v>12</v>
      </c>
    </row>
    <row r="2159" spans="1:4">
      <c r="A2159" s="139" t="s">
        <v>2349</v>
      </c>
      <c r="B2159" s="138">
        <v>0</v>
      </c>
      <c r="C2159" s="178">
        <f t="shared" si="95"/>
        <v>744</v>
      </c>
      <c r="D2159" s="178">
        <f t="shared" si="94"/>
        <v>13</v>
      </c>
    </row>
    <row r="2160" spans="1:4">
      <c r="A2160" s="139" t="s">
        <v>2350</v>
      </c>
      <c r="B2160" s="138">
        <v>0</v>
      </c>
      <c r="C2160" s="178">
        <f t="shared" si="95"/>
        <v>790</v>
      </c>
      <c r="D2160" s="178">
        <f t="shared" si="94"/>
        <v>14</v>
      </c>
    </row>
    <row r="2161" spans="1:4">
      <c r="A2161" s="139" t="s">
        <v>2351</v>
      </c>
      <c r="B2161" s="138">
        <v>0</v>
      </c>
      <c r="C2161" s="178">
        <f t="shared" si="95"/>
        <v>805</v>
      </c>
      <c r="D2161" s="178">
        <f t="shared" si="94"/>
        <v>15</v>
      </c>
    </row>
    <row r="2162" spans="1:4">
      <c r="A2162" s="139" t="s">
        <v>2352</v>
      </c>
      <c r="B2162" s="138">
        <v>0</v>
      </c>
      <c r="C2162" s="178">
        <f t="shared" si="95"/>
        <v>792</v>
      </c>
      <c r="D2162" s="178">
        <f t="shared" si="94"/>
        <v>16</v>
      </c>
    </row>
    <row r="2163" spans="1:4">
      <c r="A2163" s="139" t="s">
        <v>2353</v>
      </c>
      <c r="B2163" s="138">
        <v>0</v>
      </c>
      <c r="C2163" s="178">
        <f t="shared" si="95"/>
        <v>747</v>
      </c>
      <c r="D2163" s="178">
        <f t="shared" si="94"/>
        <v>17</v>
      </c>
    </row>
    <row r="2164" spans="1:4">
      <c r="A2164" s="139" t="s">
        <v>2354</v>
      </c>
      <c r="B2164" s="138">
        <v>0</v>
      </c>
      <c r="C2164" s="178">
        <f t="shared" si="95"/>
        <v>679</v>
      </c>
      <c r="D2164" s="178">
        <f t="shared" si="94"/>
        <v>18</v>
      </c>
    </row>
    <row r="2165" spans="1:4">
      <c r="A2165" s="139" t="s">
        <v>2355</v>
      </c>
      <c r="B2165" s="138">
        <v>0</v>
      </c>
      <c r="C2165" s="178">
        <f t="shared" si="95"/>
        <v>558</v>
      </c>
      <c r="D2165" s="178">
        <f t="shared" si="94"/>
        <v>19</v>
      </c>
    </row>
    <row r="2166" spans="1:4">
      <c r="A2166" s="139" t="s">
        <v>2356</v>
      </c>
      <c r="B2166" s="138">
        <v>0</v>
      </c>
      <c r="C2166" s="178">
        <f t="shared" si="95"/>
        <v>212</v>
      </c>
      <c r="D2166" s="178">
        <f t="shared" si="94"/>
        <v>20</v>
      </c>
    </row>
    <row r="2167" spans="1:4">
      <c r="A2167" s="139" t="s">
        <v>2357</v>
      </c>
      <c r="B2167" s="138">
        <v>0</v>
      </c>
      <c r="C2167" s="178">
        <f t="shared" si="95"/>
        <v>0</v>
      </c>
      <c r="D2167" s="178">
        <f t="shared" si="94"/>
        <v>21</v>
      </c>
    </row>
    <row r="2168" spans="1:4">
      <c r="A2168" s="139" t="s">
        <v>2358</v>
      </c>
      <c r="B2168" s="138">
        <v>0</v>
      </c>
      <c r="C2168" s="178">
        <f t="shared" si="95"/>
        <v>0</v>
      </c>
      <c r="D2168" s="178">
        <f t="shared" si="94"/>
        <v>22</v>
      </c>
    </row>
    <row r="2169" spans="1:4">
      <c r="A2169" s="139" t="s">
        <v>2359</v>
      </c>
      <c r="B2169" s="138">
        <v>0</v>
      </c>
      <c r="C2169" s="178">
        <f t="shared" si="95"/>
        <v>0</v>
      </c>
      <c r="D2169" s="178">
        <f t="shared" si="94"/>
        <v>23</v>
      </c>
    </row>
    <row r="2170" spans="1:4">
      <c r="A2170" s="139" t="s">
        <v>2360</v>
      </c>
      <c r="B2170" s="138">
        <v>0</v>
      </c>
      <c r="C2170" s="178">
        <f t="shared" si="95"/>
        <v>0</v>
      </c>
      <c r="D2170" s="178">
        <f t="shared" si="94"/>
        <v>24</v>
      </c>
    </row>
    <row r="2171" spans="1:4">
      <c r="A2171" s="139" t="s">
        <v>2361</v>
      </c>
      <c r="B2171" s="138">
        <v>0</v>
      </c>
      <c r="C2171" s="178">
        <f t="shared" si="95"/>
        <v>0</v>
      </c>
      <c r="D2171" s="178">
        <f t="shared" si="94"/>
        <v>1</v>
      </c>
    </row>
    <row r="2172" spans="1:4">
      <c r="A2172" s="139" t="s">
        <v>2362</v>
      </c>
      <c r="B2172" s="138">
        <v>0</v>
      </c>
      <c r="C2172" s="178">
        <f t="shared" si="95"/>
        <v>0</v>
      </c>
      <c r="D2172" s="178">
        <f t="shared" si="94"/>
        <v>2</v>
      </c>
    </row>
    <row r="2173" spans="1:4">
      <c r="A2173" s="139" t="s">
        <v>2363</v>
      </c>
      <c r="B2173" s="138">
        <v>0</v>
      </c>
      <c r="C2173" s="178">
        <f t="shared" si="95"/>
        <v>0</v>
      </c>
      <c r="D2173" s="178">
        <f t="shared" si="94"/>
        <v>3</v>
      </c>
    </row>
    <row r="2174" spans="1:4">
      <c r="A2174" s="139" t="s">
        <v>2364</v>
      </c>
      <c r="B2174" s="138">
        <v>0</v>
      </c>
      <c r="C2174" s="178">
        <f t="shared" si="95"/>
        <v>0</v>
      </c>
      <c r="D2174" s="178">
        <f t="shared" si="94"/>
        <v>4</v>
      </c>
    </row>
    <row r="2175" spans="1:4">
      <c r="A2175" s="139" t="s">
        <v>2365</v>
      </c>
      <c r="B2175" s="138">
        <v>0</v>
      </c>
      <c r="C2175" s="178">
        <f t="shared" si="95"/>
        <v>0</v>
      </c>
      <c r="D2175" s="178">
        <f t="shared" si="94"/>
        <v>5</v>
      </c>
    </row>
    <row r="2176" spans="1:4">
      <c r="A2176" s="139" t="s">
        <v>2366</v>
      </c>
      <c r="B2176" s="138">
        <v>0</v>
      </c>
      <c r="C2176" s="178">
        <f t="shared" si="95"/>
        <v>0</v>
      </c>
      <c r="D2176" s="178">
        <f t="shared" si="94"/>
        <v>6</v>
      </c>
    </row>
    <row r="2177" spans="1:4">
      <c r="A2177" s="139" t="s">
        <v>2367</v>
      </c>
      <c r="B2177" s="138">
        <v>0</v>
      </c>
      <c r="C2177" s="178">
        <f t="shared" si="95"/>
        <v>0</v>
      </c>
      <c r="D2177" s="178">
        <f t="shared" si="94"/>
        <v>7</v>
      </c>
    </row>
    <row r="2178" spans="1:4">
      <c r="A2178" s="139" t="s">
        <v>2368</v>
      </c>
      <c r="B2178" s="138">
        <v>0</v>
      </c>
      <c r="C2178" s="178">
        <f t="shared" si="95"/>
        <v>0</v>
      </c>
      <c r="D2178" s="178">
        <f t="shared" si="94"/>
        <v>8</v>
      </c>
    </row>
    <row r="2179" spans="1:4">
      <c r="A2179" s="139" t="s">
        <v>2369</v>
      </c>
      <c r="B2179" s="138">
        <v>0</v>
      </c>
      <c r="C2179" s="178">
        <f t="shared" si="95"/>
        <v>287</v>
      </c>
      <c r="D2179" s="178">
        <f t="shared" si="94"/>
        <v>9</v>
      </c>
    </row>
    <row r="2180" spans="1:4">
      <c r="A2180" s="139" t="s">
        <v>2370</v>
      </c>
      <c r="B2180" s="138">
        <v>0</v>
      </c>
      <c r="C2180" s="178">
        <f t="shared" si="95"/>
        <v>476</v>
      </c>
      <c r="D2180" s="178">
        <f t="shared" si="94"/>
        <v>10</v>
      </c>
    </row>
    <row r="2181" spans="1:4">
      <c r="A2181" s="139" t="s">
        <v>2371</v>
      </c>
      <c r="B2181" s="138">
        <v>0</v>
      </c>
      <c r="C2181" s="178">
        <f t="shared" si="95"/>
        <v>575</v>
      </c>
      <c r="D2181" s="178">
        <f t="shared" si="94"/>
        <v>11</v>
      </c>
    </row>
    <row r="2182" spans="1:4">
      <c r="A2182" s="139" t="s">
        <v>2372</v>
      </c>
      <c r="B2182" s="138">
        <v>0</v>
      </c>
      <c r="C2182" s="178">
        <f t="shared" si="95"/>
        <v>676</v>
      </c>
      <c r="D2182" s="178">
        <f t="shared" si="94"/>
        <v>12</v>
      </c>
    </row>
    <row r="2183" spans="1:4">
      <c r="A2183" s="139" t="s">
        <v>2373</v>
      </c>
      <c r="B2183" s="138">
        <v>0</v>
      </c>
      <c r="C2183" s="178">
        <f t="shared" si="95"/>
        <v>744</v>
      </c>
      <c r="D2183" s="178">
        <f t="shared" si="94"/>
        <v>13</v>
      </c>
    </row>
    <row r="2184" spans="1:4">
      <c r="A2184" s="139" t="s">
        <v>2374</v>
      </c>
      <c r="B2184" s="138">
        <v>0</v>
      </c>
      <c r="C2184" s="178">
        <f t="shared" si="95"/>
        <v>790</v>
      </c>
      <c r="D2184" s="178">
        <f t="shared" si="94"/>
        <v>14</v>
      </c>
    </row>
    <row r="2185" spans="1:4">
      <c r="A2185" s="139" t="s">
        <v>2375</v>
      </c>
      <c r="B2185" s="138">
        <v>0</v>
      </c>
      <c r="C2185" s="178">
        <f t="shared" si="95"/>
        <v>805</v>
      </c>
      <c r="D2185" s="178">
        <f t="shared" si="94"/>
        <v>15</v>
      </c>
    </row>
    <row r="2186" spans="1:4">
      <c r="A2186" s="139" t="s">
        <v>2376</v>
      </c>
      <c r="B2186" s="138">
        <v>0</v>
      </c>
      <c r="C2186" s="178">
        <f t="shared" si="95"/>
        <v>792</v>
      </c>
      <c r="D2186" s="178">
        <f t="shared" si="94"/>
        <v>16</v>
      </c>
    </row>
    <row r="2187" spans="1:4">
      <c r="A2187" s="139" t="s">
        <v>2377</v>
      </c>
      <c r="B2187" s="138">
        <v>0</v>
      </c>
      <c r="C2187" s="178">
        <f t="shared" si="95"/>
        <v>747</v>
      </c>
      <c r="D2187" s="178">
        <f t="shared" ref="D2187:D2250" si="96">D2163</f>
        <v>17</v>
      </c>
    </row>
    <row r="2188" spans="1:4">
      <c r="A2188" s="139" t="s">
        <v>2378</v>
      </c>
      <c r="B2188" s="138">
        <v>0</v>
      </c>
      <c r="C2188" s="178">
        <f t="shared" si="95"/>
        <v>679</v>
      </c>
      <c r="D2188" s="178">
        <f t="shared" si="96"/>
        <v>18</v>
      </c>
    </row>
    <row r="2189" spans="1:4">
      <c r="A2189" s="139" t="s">
        <v>2379</v>
      </c>
      <c r="B2189" s="138">
        <v>0</v>
      </c>
      <c r="C2189" s="178">
        <f t="shared" si="95"/>
        <v>558</v>
      </c>
      <c r="D2189" s="178">
        <f t="shared" si="96"/>
        <v>19</v>
      </c>
    </row>
    <row r="2190" spans="1:4">
      <c r="A2190" s="139" t="s">
        <v>2380</v>
      </c>
      <c r="B2190" s="138">
        <v>0</v>
      </c>
      <c r="C2190" s="178">
        <f t="shared" si="95"/>
        <v>212</v>
      </c>
      <c r="D2190" s="178">
        <f t="shared" si="96"/>
        <v>20</v>
      </c>
    </row>
    <row r="2191" spans="1:4">
      <c r="A2191" s="139" t="s">
        <v>2381</v>
      </c>
      <c r="B2191" s="138">
        <v>0</v>
      </c>
      <c r="C2191" s="178">
        <f t="shared" si="95"/>
        <v>0</v>
      </c>
      <c r="D2191" s="178">
        <f t="shared" si="96"/>
        <v>21</v>
      </c>
    </row>
    <row r="2192" spans="1:4">
      <c r="A2192" s="139" t="s">
        <v>2382</v>
      </c>
      <c r="B2192" s="138">
        <v>0</v>
      </c>
      <c r="C2192" s="178">
        <f t="shared" si="95"/>
        <v>0</v>
      </c>
      <c r="D2192" s="178">
        <f t="shared" si="96"/>
        <v>22</v>
      </c>
    </row>
    <row r="2193" spans="1:4">
      <c r="A2193" s="139" t="s">
        <v>2383</v>
      </c>
      <c r="B2193" s="138">
        <v>0</v>
      </c>
      <c r="C2193" s="178">
        <f t="shared" si="95"/>
        <v>0</v>
      </c>
      <c r="D2193" s="178">
        <f t="shared" si="96"/>
        <v>23</v>
      </c>
    </row>
    <row r="2194" spans="1:4">
      <c r="A2194" s="139" t="s">
        <v>2384</v>
      </c>
      <c r="B2194" s="138">
        <v>0</v>
      </c>
      <c r="C2194" s="178">
        <f t="shared" si="95"/>
        <v>0</v>
      </c>
      <c r="D2194" s="178">
        <f t="shared" si="96"/>
        <v>24</v>
      </c>
    </row>
    <row r="2195" spans="1:4">
      <c r="A2195" s="139" t="s">
        <v>2385</v>
      </c>
      <c r="B2195" s="138">
        <v>0</v>
      </c>
      <c r="C2195" s="178">
        <f>_xlfn.XLOOKUP(D2195,$N$5:$N$28,$E$5:$E$28)</f>
        <v>0</v>
      </c>
      <c r="D2195" s="178">
        <f t="shared" si="96"/>
        <v>1</v>
      </c>
    </row>
    <row r="2196" spans="1:4">
      <c r="A2196" s="139" t="s">
        <v>2386</v>
      </c>
      <c r="B2196" s="138">
        <v>0</v>
      </c>
      <c r="C2196" s="178">
        <f t="shared" ref="C2196:C2259" si="97">_xlfn.XLOOKUP(D2196,$N$5:$N$28,$E$5:$E$28)</f>
        <v>0</v>
      </c>
      <c r="D2196" s="178">
        <f t="shared" si="96"/>
        <v>2</v>
      </c>
    </row>
    <row r="2197" spans="1:4">
      <c r="A2197" s="139" t="s">
        <v>2387</v>
      </c>
      <c r="B2197" s="138">
        <v>0</v>
      </c>
      <c r="C2197" s="178">
        <f t="shared" si="97"/>
        <v>0</v>
      </c>
      <c r="D2197" s="178">
        <f t="shared" si="96"/>
        <v>3</v>
      </c>
    </row>
    <row r="2198" spans="1:4">
      <c r="A2198" s="139" t="s">
        <v>2388</v>
      </c>
      <c r="B2198" s="138">
        <v>0</v>
      </c>
      <c r="C2198" s="178">
        <f t="shared" si="97"/>
        <v>0</v>
      </c>
      <c r="D2198" s="178">
        <f t="shared" si="96"/>
        <v>4</v>
      </c>
    </row>
    <row r="2199" spans="1:4">
      <c r="A2199" s="139" t="s">
        <v>2389</v>
      </c>
      <c r="B2199" s="138">
        <v>0</v>
      </c>
      <c r="C2199" s="178">
        <f t="shared" si="97"/>
        <v>0</v>
      </c>
      <c r="D2199" s="178">
        <f t="shared" si="96"/>
        <v>5</v>
      </c>
    </row>
    <row r="2200" spans="1:4">
      <c r="A2200" s="139" t="s">
        <v>2390</v>
      </c>
      <c r="B2200" s="138">
        <v>0</v>
      </c>
      <c r="C2200" s="178">
        <f t="shared" si="97"/>
        <v>0</v>
      </c>
      <c r="D2200" s="178">
        <f t="shared" si="96"/>
        <v>6</v>
      </c>
    </row>
    <row r="2201" spans="1:4">
      <c r="A2201" s="139" t="s">
        <v>2391</v>
      </c>
      <c r="B2201" s="138">
        <v>0</v>
      </c>
      <c r="C2201" s="178">
        <f t="shared" si="97"/>
        <v>0</v>
      </c>
      <c r="D2201" s="178">
        <f t="shared" si="96"/>
        <v>7</v>
      </c>
    </row>
    <row r="2202" spans="1:4">
      <c r="A2202" s="139" t="s">
        <v>2392</v>
      </c>
      <c r="B2202" s="138">
        <v>0</v>
      </c>
      <c r="C2202" s="178">
        <f t="shared" si="97"/>
        <v>0</v>
      </c>
      <c r="D2202" s="178">
        <f t="shared" si="96"/>
        <v>8</v>
      </c>
    </row>
    <row r="2203" spans="1:4">
      <c r="A2203" s="139" t="s">
        <v>2393</v>
      </c>
      <c r="B2203" s="138">
        <v>0</v>
      </c>
      <c r="C2203" s="178">
        <f t="shared" si="97"/>
        <v>105</v>
      </c>
      <c r="D2203" s="178">
        <f t="shared" si="96"/>
        <v>9</v>
      </c>
    </row>
    <row r="2204" spans="1:4">
      <c r="A2204" s="139" t="s">
        <v>2394</v>
      </c>
      <c r="B2204" s="138">
        <v>0</v>
      </c>
      <c r="C2204" s="178">
        <f t="shared" si="97"/>
        <v>365</v>
      </c>
      <c r="D2204" s="178">
        <f t="shared" si="96"/>
        <v>10</v>
      </c>
    </row>
    <row r="2205" spans="1:4">
      <c r="A2205" s="139" t="s">
        <v>2395</v>
      </c>
      <c r="B2205" s="138">
        <v>0</v>
      </c>
      <c r="C2205" s="178">
        <f t="shared" si="97"/>
        <v>458</v>
      </c>
      <c r="D2205" s="178">
        <f t="shared" si="96"/>
        <v>11</v>
      </c>
    </row>
    <row r="2206" spans="1:4">
      <c r="A2206" s="139" t="s">
        <v>2396</v>
      </c>
      <c r="B2206" s="138">
        <v>0</v>
      </c>
      <c r="C2206" s="178">
        <f t="shared" si="97"/>
        <v>513</v>
      </c>
      <c r="D2206" s="178">
        <f t="shared" si="96"/>
        <v>12</v>
      </c>
    </row>
    <row r="2207" spans="1:4">
      <c r="A2207" s="139" t="s">
        <v>2397</v>
      </c>
      <c r="B2207" s="138">
        <v>0</v>
      </c>
      <c r="C2207" s="178">
        <f t="shared" si="97"/>
        <v>563</v>
      </c>
      <c r="D2207" s="178">
        <f t="shared" si="96"/>
        <v>13</v>
      </c>
    </row>
    <row r="2208" spans="1:4">
      <c r="A2208" s="139" t="s">
        <v>2398</v>
      </c>
      <c r="B2208" s="138">
        <v>0</v>
      </c>
      <c r="C2208" s="178">
        <f t="shared" si="97"/>
        <v>599</v>
      </c>
      <c r="D2208" s="178">
        <f t="shared" si="96"/>
        <v>14</v>
      </c>
    </row>
    <row r="2209" spans="1:4">
      <c r="A2209" s="139" t="s">
        <v>2399</v>
      </c>
      <c r="B2209" s="138">
        <v>0</v>
      </c>
      <c r="C2209" s="178">
        <f t="shared" si="97"/>
        <v>613</v>
      </c>
      <c r="D2209" s="178">
        <f t="shared" si="96"/>
        <v>15</v>
      </c>
    </row>
    <row r="2210" spans="1:4">
      <c r="A2210" s="139" t="s">
        <v>2400</v>
      </c>
      <c r="B2210" s="138">
        <v>0</v>
      </c>
      <c r="C2210" s="178">
        <f t="shared" si="97"/>
        <v>601</v>
      </c>
      <c r="D2210" s="178">
        <f t="shared" si="96"/>
        <v>16</v>
      </c>
    </row>
    <row r="2211" spans="1:4">
      <c r="A2211" s="139" t="s">
        <v>2401</v>
      </c>
      <c r="B2211" s="138">
        <v>0</v>
      </c>
      <c r="C2211" s="178">
        <f t="shared" si="97"/>
        <v>559</v>
      </c>
      <c r="D2211" s="178">
        <f t="shared" si="96"/>
        <v>17</v>
      </c>
    </row>
    <row r="2212" spans="1:4">
      <c r="A2212" s="139" t="s">
        <v>2402</v>
      </c>
      <c r="B2212" s="138">
        <v>0</v>
      </c>
      <c r="C2212" s="178">
        <f t="shared" si="97"/>
        <v>495</v>
      </c>
      <c r="D2212" s="178">
        <f t="shared" si="96"/>
        <v>18</v>
      </c>
    </row>
    <row r="2213" spans="1:4">
      <c r="A2213" s="139" t="s">
        <v>2403</v>
      </c>
      <c r="B2213" s="138">
        <v>0</v>
      </c>
      <c r="C2213" s="178">
        <f t="shared" si="97"/>
        <v>321</v>
      </c>
      <c r="D2213" s="178">
        <f t="shared" si="96"/>
        <v>19</v>
      </c>
    </row>
    <row r="2214" spans="1:4">
      <c r="A2214" s="139" t="s">
        <v>2404</v>
      </c>
      <c r="B2214" s="138">
        <v>0</v>
      </c>
      <c r="C2214" s="178">
        <f t="shared" si="97"/>
        <v>1</v>
      </c>
      <c r="D2214" s="178">
        <f t="shared" si="96"/>
        <v>20</v>
      </c>
    </row>
    <row r="2215" spans="1:4">
      <c r="A2215" s="139" t="s">
        <v>2405</v>
      </c>
      <c r="B2215" s="138">
        <v>0</v>
      </c>
      <c r="C2215" s="178">
        <f t="shared" si="97"/>
        <v>0</v>
      </c>
      <c r="D2215" s="178">
        <f t="shared" si="96"/>
        <v>21</v>
      </c>
    </row>
    <row r="2216" spans="1:4">
      <c r="A2216" s="139" t="s">
        <v>2406</v>
      </c>
      <c r="B2216" s="138">
        <v>0</v>
      </c>
      <c r="C2216" s="178">
        <f t="shared" si="97"/>
        <v>0</v>
      </c>
      <c r="D2216" s="178">
        <f t="shared" si="96"/>
        <v>22</v>
      </c>
    </row>
    <row r="2217" spans="1:4">
      <c r="A2217" s="139" t="s">
        <v>2407</v>
      </c>
      <c r="B2217" s="138">
        <v>0</v>
      </c>
      <c r="C2217" s="178">
        <f t="shared" si="97"/>
        <v>0</v>
      </c>
      <c r="D2217" s="178">
        <f t="shared" si="96"/>
        <v>23</v>
      </c>
    </row>
    <row r="2218" spans="1:4">
      <c r="A2218" s="139" t="s">
        <v>2408</v>
      </c>
      <c r="B2218" s="138">
        <v>0</v>
      </c>
      <c r="C2218" s="178">
        <f t="shared" si="97"/>
        <v>0</v>
      </c>
      <c r="D2218" s="178">
        <f t="shared" si="96"/>
        <v>24</v>
      </c>
    </row>
    <row r="2219" spans="1:4">
      <c r="A2219" s="139" t="s">
        <v>2409</v>
      </c>
      <c r="B2219" s="138">
        <v>0</v>
      </c>
      <c r="C2219" s="178">
        <f t="shared" si="97"/>
        <v>0</v>
      </c>
      <c r="D2219" s="178">
        <f t="shared" si="96"/>
        <v>1</v>
      </c>
    </row>
    <row r="2220" spans="1:4">
      <c r="A2220" s="139" t="s">
        <v>2410</v>
      </c>
      <c r="B2220" s="138">
        <v>0</v>
      </c>
      <c r="C2220" s="178">
        <f t="shared" si="97"/>
        <v>0</v>
      </c>
      <c r="D2220" s="178">
        <f t="shared" si="96"/>
        <v>2</v>
      </c>
    </row>
    <row r="2221" spans="1:4">
      <c r="A2221" s="139" t="s">
        <v>2411</v>
      </c>
      <c r="B2221" s="138">
        <v>0</v>
      </c>
      <c r="C2221" s="178">
        <f t="shared" si="97"/>
        <v>0</v>
      </c>
      <c r="D2221" s="178">
        <f t="shared" si="96"/>
        <v>3</v>
      </c>
    </row>
    <row r="2222" spans="1:4">
      <c r="A2222" s="139" t="s">
        <v>2412</v>
      </c>
      <c r="B2222" s="138">
        <v>0</v>
      </c>
      <c r="C2222" s="178">
        <f t="shared" si="97"/>
        <v>0</v>
      </c>
      <c r="D2222" s="178">
        <f t="shared" si="96"/>
        <v>4</v>
      </c>
    </row>
    <row r="2223" spans="1:4">
      <c r="A2223" s="139" t="s">
        <v>2413</v>
      </c>
      <c r="B2223" s="138">
        <v>0</v>
      </c>
      <c r="C2223" s="178">
        <f t="shared" si="97"/>
        <v>0</v>
      </c>
      <c r="D2223" s="178">
        <f t="shared" si="96"/>
        <v>5</v>
      </c>
    </row>
    <row r="2224" spans="1:4">
      <c r="A2224" s="139" t="s">
        <v>2414</v>
      </c>
      <c r="B2224" s="138">
        <v>0</v>
      </c>
      <c r="C2224" s="178">
        <f t="shared" si="97"/>
        <v>0</v>
      </c>
      <c r="D2224" s="178">
        <f t="shared" si="96"/>
        <v>6</v>
      </c>
    </row>
    <row r="2225" spans="1:4">
      <c r="A2225" s="139" t="s">
        <v>2415</v>
      </c>
      <c r="B2225" s="138">
        <v>0</v>
      </c>
      <c r="C2225" s="178">
        <f t="shared" si="97"/>
        <v>0</v>
      </c>
      <c r="D2225" s="178">
        <f t="shared" si="96"/>
        <v>7</v>
      </c>
    </row>
    <row r="2226" spans="1:4">
      <c r="A2226" s="139" t="s">
        <v>2416</v>
      </c>
      <c r="B2226" s="138">
        <v>0</v>
      </c>
      <c r="C2226" s="178">
        <f t="shared" si="97"/>
        <v>0</v>
      </c>
      <c r="D2226" s="178">
        <f t="shared" si="96"/>
        <v>8</v>
      </c>
    </row>
    <row r="2227" spans="1:4">
      <c r="A2227" s="139" t="s">
        <v>2417</v>
      </c>
      <c r="B2227" s="138">
        <v>0</v>
      </c>
      <c r="C2227" s="178">
        <f t="shared" si="97"/>
        <v>105</v>
      </c>
      <c r="D2227" s="178">
        <f t="shared" si="96"/>
        <v>9</v>
      </c>
    </row>
    <row r="2228" spans="1:4">
      <c r="A2228" s="139" t="s">
        <v>2418</v>
      </c>
      <c r="B2228" s="138">
        <v>0</v>
      </c>
      <c r="C2228" s="178">
        <f t="shared" si="97"/>
        <v>365</v>
      </c>
      <c r="D2228" s="178">
        <f t="shared" si="96"/>
        <v>10</v>
      </c>
    </row>
    <row r="2229" spans="1:4">
      <c r="A2229" s="139" t="s">
        <v>2419</v>
      </c>
      <c r="B2229" s="138">
        <v>0</v>
      </c>
      <c r="C2229" s="178">
        <f t="shared" si="97"/>
        <v>458</v>
      </c>
      <c r="D2229" s="178">
        <f t="shared" si="96"/>
        <v>11</v>
      </c>
    </row>
    <row r="2230" spans="1:4">
      <c r="A2230" s="139" t="s">
        <v>2420</v>
      </c>
      <c r="B2230" s="138">
        <v>0</v>
      </c>
      <c r="C2230" s="178">
        <f t="shared" si="97"/>
        <v>513</v>
      </c>
      <c r="D2230" s="178">
        <f t="shared" si="96"/>
        <v>12</v>
      </c>
    </row>
    <row r="2231" spans="1:4">
      <c r="A2231" s="139" t="s">
        <v>2421</v>
      </c>
      <c r="B2231" s="138">
        <v>0</v>
      </c>
      <c r="C2231" s="178">
        <f t="shared" si="97"/>
        <v>563</v>
      </c>
      <c r="D2231" s="178">
        <f t="shared" si="96"/>
        <v>13</v>
      </c>
    </row>
    <row r="2232" spans="1:4">
      <c r="A2232" s="139" t="s">
        <v>2422</v>
      </c>
      <c r="B2232" s="138">
        <v>0</v>
      </c>
      <c r="C2232" s="178">
        <f t="shared" si="97"/>
        <v>599</v>
      </c>
      <c r="D2232" s="178">
        <f t="shared" si="96"/>
        <v>14</v>
      </c>
    </row>
    <row r="2233" spans="1:4">
      <c r="A2233" s="139" t="s">
        <v>2423</v>
      </c>
      <c r="B2233" s="138">
        <v>0</v>
      </c>
      <c r="C2233" s="178">
        <f t="shared" si="97"/>
        <v>613</v>
      </c>
      <c r="D2233" s="178">
        <f t="shared" si="96"/>
        <v>15</v>
      </c>
    </row>
    <row r="2234" spans="1:4">
      <c r="A2234" s="139" t="s">
        <v>2424</v>
      </c>
      <c r="B2234" s="138">
        <v>0</v>
      </c>
      <c r="C2234" s="178">
        <f t="shared" si="97"/>
        <v>601</v>
      </c>
      <c r="D2234" s="178">
        <f t="shared" si="96"/>
        <v>16</v>
      </c>
    </row>
    <row r="2235" spans="1:4">
      <c r="A2235" s="139" t="s">
        <v>2425</v>
      </c>
      <c r="B2235" s="138">
        <v>0</v>
      </c>
      <c r="C2235" s="178">
        <f t="shared" si="97"/>
        <v>559</v>
      </c>
      <c r="D2235" s="178">
        <f t="shared" si="96"/>
        <v>17</v>
      </c>
    </row>
    <row r="2236" spans="1:4">
      <c r="A2236" s="139" t="s">
        <v>2426</v>
      </c>
      <c r="B2236" s="138">
        <v>0</v>
      </c>
      <c r="C2236" s="178">
        <f t="shared" si="97"/>
        <v>495</v>
      </c>
      <c r="D2236" s="178">
        <f t="shared" si="96"/>
        <v>18</v>
      </c>
    </row>
    <row r="2237" spans="1:4">
      <c r="A2237" s="139" t="s">
        <v>2427</v>
      </c>
      <c r="B2237" s="138">
        <v>0</v>
      </c>
      <c r="C2237" s="178">
        <f t="shared" si="97"/>
        <v>321</v>
      </c>
      <c r="D2237" s="178">
        <f t="shared" si="96"/>
        <v>19</v>
      </c>
    </row>
    <row r="2238" spans="1:4">
      <c r="A2238" s="139" t="s">
        <v>2428</v>
      </c>
      <c r="B2238" s="138">
        <v>0</v>
      </c>
      <c r="C2238" s="178">
        <f t="shared" si="97"/>
        <v>1</v>
      </c>
      <c r="D2238" s="178">
        <f t="shared" si="96"/>
        <v>20</v>
      </c>
    </row>
    <row r="2239" spans="1:4">
      <c r="A2239" s="139" t="s">
        <v>2429</v>
      </c>
      <c r="B2239" s="138">
        <v>0</v>
      </c>
      <c r="C2239" s="178">
        <f t="shared" si="97"/>
        <v>0</v>
      </c>
      <c r="D2239" s="178">
        <f t="shared" si="96"/>
        <v>21</v>
      </c>
    </row>
    <row r="2240" spans="1:4">
      <c r="A2240" s="139" t="s">
        <v>2430</v>
      </c>
      <c r="B2240" s="138">
        <v>0</v>
      </c>
      <c r="C2240" s="178">
        <f t="shared" si="97"/>
        <v>0</v>
      </c>
      <c r="D2240" s="178">
        <f t="shared" si="96"/>
        <v>22</v>
      </c>
    </row>
    <row r="2241" spans="1:4">
      <c r="A2241" s="139" t="s">
        <v>2431</v>
      </c>
      <c r="B2241" s="138">
        <v>0</v>
      </c>
      <c r="C2241" s="178">
        <f t="shared" si="97"/>
        <v>0</v>
      </c>
      <c r="D2241" s="178">
        <f t="shared" si="96"/>
        <v>23</v>
      </c>
    </row>
    <row r="2242" spans="1:4">
      <c r="A2242" s="139" t="s">
        <v>2432</v>
      </c>
      <c r="B2242" s="138">
        <v>0</v>
      </c>
      <c r="C2242" s="178">
        <f t="shared" si="97"/>
        <v>0</v>
      </c>
      <c r="D2242" s="178">
        <f t="shared" si="96"/>
        <v>24</v>
      </c>
    </row>
    <row r="2243" spans="1:4">
      <c r="A2243" s="139" t="s">
        <v>2433</v>
      </c>
      <c r="B2243" s="138">
        <v>0</v>
      </c>
      <c r="C2243" s="178">
        <f t="shared" si="97"/>
        <v>0</v>
      </c>
      <c r="D2243" s="178">
        <f t="shared" si="96"/>
        <v>1</v>
      </c>
    </row>
    <row r="2244" spans="1:4">
      <c r="A2244" s="139" t="s">
        <v>2434</v>
      </c>
      <c r="B2244" s="138">
        <v>0</v>
      </c>
      <c r="C2244" s="178">
        <f t="shared" si="97"/>
        <v>0</v>
      </c>
      <c r="D2244" s="178">
        <f t="shared" si="96"/>
        <v>2</v>
      </c>
    </row>
    <row r="2245" spans="1:4">
      <c r="A2245" s="139" t="s">
        <v>2435</v>
      </c>
      <c r="B2245" s="138">
        <v>0</v>
      </c>
      <c r="C2245" s="178">
        <f t="shared" si="97"/>
        <v>0</v>
      </c>
      <c r="D2245" s="178">
        <f t="shared" si="96"/>
        <v>3</v>
      </c>
    </row>
    <row r="2246" spans="1:4">
      <c r="A2246" s="139" t="s">
        <v>2436</v>
      </c>
      <c r="B2246" s="138">
        <v>0</v>
      </c>
      <c r="C2246" s="178">
        <f t="shared" si="97"/>
        <v>0</v>
      </c>
      <c r="D2246" s="178">
        <f t="shared" si="96"/>
        <v>4</v>
      </c>
    </row>
    <row r="2247" spans="1:4">
      <c r="A2247" s="139" t="s">
        <v>2437</v>
      </c>
      <c r="B2247" s="138">
        <v>0</v>
      </c>
      <c r="C2247" s="178">
        <f t="shared" si="97"/>
        <v>0</v>
      </c>
      <c r="D2247" s="178">
        <f t="shared" si="96"/>
        <v>5</v>
      </c>
    </row>
    <row r="2248" spans="1:4">
      <c r="A2248" s="139" t="s">
        <v>2438</v>
      </c>
      <c r="B2248" s="138">
        <v>0</v>
      </c>
      <c r="C2248" s="178">
        <f t="shared" si="97"/>
        <v>0</v>
      </c>
      <c r="D2248" s="178">
        <f t="shared" si="96"/>
        <v>6</v>
      </c>
    </row>
    <row r="2249" spans="1:4">
      <c r="A2249" s="139" t="s">
        <v>2439</v>
      </c>
      <c r="B2249" s="138">
        <v>0</v>
      </c>
      <c r="C2249" s="178">
        <f t="shared" si="97"/>
        <v>0</v>
      </c>
      <c r="D2249" s="178">
        <f t="shared" si="96"/>
        <v>7</v>
      </c>
    </row>
    <row r="2250" spans="1:4">
      <c r="A2250" s="139" t="s">
        <v>2440</v>
      </c>
      <c r="B2250" s="138">
        <v>0</v>
      </c>
      <c r="C2250" s="178">
        <f t="shared" si="97"/>
        <v>0</v>
      </c>
      <c r="D2250" s="178">
        <f t="shared" si="96"/>
        <v>8</v>
      </c>
    </row>
    <row r="2251" spans="1:4">
      <c r="A2251" s="139" t="s">
        <v>2441</v>
      </c>
      <c r="B2251" s="138">
        <v>0</v>
      </c>
      <c r="C2251" s="178">
        <f t="shared" si="97"/>
        <v>105</v>
      </c>
      <c r="D2251" s="178">
        <f t="shared" ref="D2251:D2314" si="98">D2227</f>
        <v>9</v>
      </c>
    </row>
    <row r="2252" spans="1:4">
      <c r="A2252" s="139" t="s">
        <v>2442</v>
      </c>
      <c r="B2252" s="138">
        <v>0</v>
      </c>
      <c r="C2252" s="178">
        <f t="shared" si="97"/>
        <v>365</v>
      </c>
      <c r="D2252" s="178">
        <f t="shared" si="98"/>
        <v>10</v>
      </c>
    </row>
    <row r="2253" spans="1:4">
      <c r="A2253" s="139" t="s">
        <v>2443</v>
      </c>
      <c r="B2253" s="138">
        <v>0</v>
      </c>
      <c r="C2253" s="178">
        <f t="shared" si="97"/>
        <v>458</v>
      </c>
      <c r="D2253" s="178">
        <f t="shared" si="98"/>
        <v>11</v>
      </c>
    </row>
    <row r="2254" spans="1:4">
      <c r="A2254" s="139" t="s">
        <v>2444</v>
      </c>
      <c r="B2254" s="138">
        <v>0</v>
      </c>
      <c r="C2254" s="178">
        <f t="shared" si="97"/>
        <v>513</v>
      </c>
      <c r="D2254" s="178">
        <f t="shared" si="98"/>
        <v>12</v>
      </c>
    </row>
    <row r="2255" spans="1:4">
      <c r="A2255" s="139" t="s">
        <v>2445</v>
      </c>
      <c r="B2255" s="138">
        <v>0</v>
      </c>
      <c r="C2255" s="178">
        <f t="shared" si="97"/>
        <v>563</v>
      </c>
      <c r="D2255" s="178">
        <f t="shared" si="98"/>
        <v>13</v>
      </c>
    </row>
    <row r="2256" spans="1:4">
      <c r="A2256" s="139" t="s">
        <v>2446</v>
      </c>
      <c r="B2256" s="138">
        <v>0</v>
      </c>
      <c r="C2256" s="178">
        <f t="shared" si="97"/>
        <v>599</v>
      </c>
      <c r="D2256" s="178">
        <f t="shared" si="98"/>
        <v>14</v>
      </c>
    </row>
    <row r="2257" spans="1:4">
      <c r="A2257" s="139" t="s">
        <v>2447</v>
      </c>
      <c r="B2257" s="138">
        <v>0</v>
      </c>
      <c r="C2257" s="178">
        <f t="shared" si="97"/>
        <v>613</v>
      </c>
      <c r="D2257" s="178">
        <f t="shared" si="98"/>
        <v>15</v>
      </c>
    </row>
    <row r="2258" spans="1:4">
      <c r="A2258" s="139" t="s">
        <v>2448</v>
      </c>
      <c r="B2258" s="138">
        <v>0</v>
      </c>
      <c r="C2258" s="178">
        <f t="shared" si="97"/>
        <v>601</v>
      </c>
      <c r="D2258" s="178">
        <f t="shared" si="98"/>
        <v>16</v>
      </c>
    </row>
    <row r="2259" spans="1:4">
      <c r="A2259" s="139" t="s">
        <v>2449</v>
      </c>
      <c r="B2259" s="138">
        <v>0</v>
      </c>
      <c r="C2259" s="178">
        <f t="shared" si="97"/>
        <v>559</v>
      </c>
      <c r="D2259" s="178">
        <f t="shared" si="98"/>
        <v>17</v>
      </c>
    </row>
    <row r="2260" spans="1:4">
      <c r="A2260" s="139" t="s">
        <v>2450</v>
      </c>
      <c r="B2260" s="138">
        <v>0</v>
      </c>
      <c r="C2260" s="178">
        <f t="shared" ref="C2260:C2323" si="99">_xlfn.XLOOKUP(D2260,$N$5:$N$28,$E$5:$E$28)</f>
        <v>495</v>
      </c>
      <c r="D2260" s="178">
        <f t="shared" si="98"/>
        <v>18</v>
      </c>
    </row>
    <row r="2261" spans="1:4">
      <c r="A2261" s="139" t="s">
        <v>2451</v>
      </c>
      <c r="B2261" s="138">
        <v>0</v>
      </c>
      <c r="C2261" s="178">
        <f t="shared" si="99"/>
        <v>321</v>
      </c>
      <c r="D2261" s="178">
        <f t="shared" si="98"/>
        <v>19</v>
      </c>
    </row>
    <row r="2262" spans="1:4">
      <c r="A2262" s="139" t="s">
        <v>2452</v>
      </c>
      <c r="B2262" s="138">
        <v>0</v>
      </c>
      <c r="C2262" s="178">
        <f t="shared" si="99"/>
        <v>1</v>
      </c>
      <c r="D2262" s="178">
        <f t="shared" si="98"/>
        <v>20</v>
      </c>
    </row>
    <row r="2263" spans="1:4">
      <c r="A2263" s="139" t="s">
        <v>2453</v>
      </c>
      <c r="B2263" s="138">
        <v>0</v>
      </c>
      <c r="C2263" s="178">
        <f t="shared" si="99"/>
        <v>0</v>
      </c>
      <c r="D2263" s="178">
        <f t="shared" si="98"/>
        <v>21</v>
      </c>
    </row>
    <row r="2264" spans="1:4">
      <c r="A2264" s="139" t="s">
        <v>2454</v>
      </c>
      <c r="B2264" s="138">
        <v>0</v>
      </c>
      <c r="C2264" s="178">
        <f t="shared" si="99"/>
        <v>0</v>
      </c>
      <c r="D2264" s="178">
        <f t="shared" si="98"/>
        <v>22</v>
      </c>
    </row>
    <row r="2265" spans="1:4">
      <c r="A2265" s="139" t="s">
        <v>2455</v>
      </c>
      <c r="B2265" s="138">
        <v>0</v>
      </c>
      <c r="C2265" s="178">
        <f t="shared" si="99"/>
        <v>0</v>
      </c>
      <c r="D2265" s="178">
        <f t="shared" si="98"/>
        <v>23</v>
      </c>
    </row>
    <row r="2266" spans="1:4">
      <c r="A2266" s="139" t="s">
        <v>2456</v>
      </c>
      <c r="B2266" s="138">
        <v>0</v>
      </c>
      <c r="C2266" s="178">
        <f t="shared" si="99"/>
        <v>0</v>
      </c>
      <c r="D2266" s="178">
        <f t="shared" si="98"/>
        <v>24</v>
      </c>
    </row>
    <row r="2267" spans="1:4">
      <c r="A2267" s="139" t="s">
        <v>2457</v>
      </c>
      <c r="B2267" s="138">
        <v>0</v>
      </c>
      <c r="C2267" s="178">
        <f t="shared" si="99"/>
        <v>0</v>
      </c>
      <c r="D2267" s="178">
        <f t="shared" si="98"/>
        <v>1</v>
      </c>
    </row>
    <row r="2268" spans="1:4">
      <c r="A2268" s="139" t="s">
        <v>2458</v>
      </c>
      <c r="B2268" s="138">
        <v>0</v>
      </c>
      <c r="C2268" s="178">
        <f t="shared" si="99"/>
        <v>0</v>
      </c>
      <c r="D2268" s="178">
        <f t="shared" si="98"/>
        <v>2</v>
      </c>
    </row>
    <row r="2269" spans="1:4">
      <c r="A2269" s="139" t="s">
        <v>2459</v>
      </c>
      <c r="B2269" s="138">
        <v>0</v>
      </c>
      <c r="C2269" s="178">
        <f t="shared" si="99"/>
        <v>0</v>
      </c>
      <c r="D2269" s="178">
        <f t="shared" si="98"/>
        <v>3</v>
      </c>
    </row>
    <row r="2270" spans="1:4">
      <c r="A2270" s="139" t="s">
        <v>2460</v>
      </c>
      <c r="B2270" s="138">
        <v>0</v>
      </c>
      <c r="C2270" s="178">
        <f t="shared" si="99"/>
        <v>0</v>
      </c>
      <c r="D2270" s="178">
        <f t="shared" si="98"/>
        <v>4</v>
      </c>
    </row>
    <row r="2271" spans="1:4">
      <c r="A2271" s="139" t="s">
        <v>2461</v>
      </c>
      <c r="B2271" s="138">
        <v>0</v>
      </c>
      <c r="C2271" s="178">
        <f t="shared" si="99"/>
        <v>0</v>
      </c>
      <c r="D2271" s="178">
        <f t="shared" si="98"/>
        <v>5</v>
      </c>
    </row>
    <row r="2272" spans="1:4">
      <c r="A2272" s="139" t="s">
        <v>2462</v>
      </c>
      <c r="B2272" s="138">
        <v>0</v>
      </c>
      <c r="C2272" s="178">
        <f t="shared" si="99"/>
        <v>0</v>
      </c>
      <c r="D2272" s="178">
        <f t="shared" si="98"/>
        <v>6</v>
      </c>
    </row>
    <row r="2273" spans="1:4">
      <c r="A2273" s="139" t="s">
        <v>2463</v>
      </c>
      <c r="B2273" s="138">
        <v>0</v>
      </c>
      <c r="C2273" s="178">
        <f t="shared" si="99"/>
        <v>0</v>
      </c>
      <c r="D2273" s="178">
        <f t="shared" si="98"/>
        <v>7</v>
      </c>
    </row>
    <row r="2274" spans="1:4">
      <c r="A2274" s="139" t="s">
        <v>2464</v>
      </c>
      <c r="B2274" s="138">
        <v>0</v>
      </c>
      <c r="C2274" s="178">
        <f t="shared" si="99"/>
        <v>0</v>
      </c>
      <c r="D2274" s="178">
        <f t="shared" si="98"/>
        <v>8</v>
      </c>
    </row>
    <row r="2275" spans="1:4">
      <c r="A2275" s="139" t="s">
        <v>2465</v>
      </c>
      <c r="B2275" s="138">
        <v>0</v>
      </c>
      <c r="C2275" s="178">
        <f t="shared" si="99"/>
        <v>105</v>
      </c>
      <c r="D2275" s="178">
        <f t="shared" si="98"/>
        <v>9</v>
      </c>
    </row>
    <row r="2276" spans="1:4">
      <c r="A2276" s="139" t="s">
        <v>2466</v>
      </c>
      <c r="B2276" s="138">
        <v>0</v>
      </c>
      <c r="C2276" s="178">
        <f t="shared" si="99"/>
        <v>365</v>
      </c>
      <c r="D2276" s="178">
        <f t="shared" si="98"/>
        <v>10</v>
      </c>
    </row>
    <row r="2277" spans="1:4">
      <c r="A2277" s="139" t="s">
        <v>2467</v>
      </c>
      <c r="B2277" s="138">
        <v>0</v>
      </c>
      <c r="C2277" s="178">
        <f t="shared" si="99"/>
        <v>458</v>
      </c>
      <c r="D2277" s="178">
        <f t="shared" si="98"/>
        <v>11</v>
      </c>
    </row>
    <row r="2278" spans="1:4">
      <c r="A2278" s="139" t="s">
        <v>2468</v>
      </c>
      <c r="B2278" s="138">
        <v>0</v>
      </c>
      <c r="C2278" s="178">
        <f t="shared" si="99"/>
        <v>513</v>
      </c>
      <c r="D2278" s="178">
        <f t="shared" si="98"/>
        <v>12</v>
      </c>
    </row>
    <row r="2279" spans="1:4">
      <c r="A2279" s="139" t="s">
        <v>2469</v>
      </c>
      <c r="B2279" s="138">
        <v>0</v>
      </c>
      <c r="C2279" s="178">
        <f t="shared" si="99"/>
        <v>563</v>
      </c>
      <c r="D2279" s="178">
        <f t="shared" si="98"/>
        <v>13</v>
      </c>
    </row>
    <row r="2280" spans="1:4">
      <c r="A2280" s="139" t="s">
        <v>2470</v>
      </c>
      <c r="B2280" s="138">
        <v>0</v>
      </c>
      <c r="C2280" s="178">
        <f t="shared" si="99"/>
        <v>599</v>
      </c>
      <c r="D2280" s="178">
        <f t="shared" si="98"/>
        <v>14</v>
      </c>
    </row>
    <row r="2281" spans="1:4">
      <c r="A2281" s="139" t="s">
        <v>2471</v>
      </c>
      <c r="B2281" s="138">
        <v>0</v>
      </c>
      <c r="C2281" s="178">
        <f t="shared" si="99"/>
        <v>613</v>
      </c>
      <c r="D2281" s="178">
        <f t="shared" si="98"/>
        <v>15</v>
      </c>
    </row>
    <row r="2282" spans="1:4">
      <c r="A2282" s="139" t="s">
        <v>2472</v>
      </c>
      <c r="B2282" s="138">
        <v>0</v>
      </c>
      <c r="C2282" s="178">
        <f t="shared" si="99"/>
        <v>601</v>
      </c>
      <c r="D2282" s="178">
        <f t="shared" si="98"/>
        <v>16</v>
      </c>
    </row>
    <row r="2283" spans="1:4">
      <c r="A2283" s="139" t="s">
        <v>2473</v>
      </c>
      <c r="B2283" s="138">
        <v>0</v>
      </c>
      <c r="C2283" s="178">
        <f t="shared" si="99"/>
        <v>559</v>
      </c>
      <c r="D2283" s="178">
        <f t="shared" si="98"/>
        <v>17</v>
      </c>
    </row>
    <row r="2284" spans="1:4">
      <c r="A2284" s="139" t="s">
        <v>2474</v>
      </c>
      <c r="B2284" s="138">
        <v>0</v>
      </c>
      <c r="C2284" s="178">
        <f t="shared" si="99"/>
        <v>495</v>
      </c>
      <c r="D2284" s="178">
        <f t="shared" si="98"/>
        <v>18</v>
      </c>
    </row>
    <row r="2285" spans="1:4">
      <c r="A2285" s="139" t="s">
        <v>2475</v>
      </c>
      <c r="B2285" s="138">
        <v>0</v>
      </c>
      <c r="C2285" s="178">
        <f t="shared" si="99"/>
        <v>321</v>
      </c>
      <c r="D2285" s="178">
        <f t="shared" si="98"/>
        <v>19</v>
      </c>
    </row>
    <row r="2286" spans="1:4">
      <c r="A2286" s="139" t="s">
        <v>2476</v>
      </c>
      <c r="B2286" s="138">
        <v>0</v>
      </c>
      <c r="C2286" s="178">
        <f t="shared" si="99"/>
        <v>1</v>
      </c>
      <c r="D2286" s="178">
        <f t="shared" si="98"/>
        <v>20</v>
      </c>
    </row>
    <row r="2287" spans="1:4">
      <c r="A2287" s="139" t="s">
        <v>2477</v>
      </c>
      <c r="B2287" s="138">
        <v>0</v>
      </c>
      <c r="C2287" s="178">
        <f t="shared" si="99"/>
        <v>0</v>
      </c>
      <c r="D2287" s="178">
        <f t="shared" si="98"/>
        <v>21</v>
      </c>
    </row>
    <row r="2288" spans="1:4">
      <c r="A2288" s="139" t="s">
        <v>2478</v>
      </c>
      <c r="B2288" s="138">
        <v>0</v>
      </c>
      <c r="C2288" s="178">
        <f t="shared" si="99"/>
        <v>0</v>
      </c>
      <c r="D2288" s="178">
        <f t="shared" si="98"/>
        <v>22</v>
      </c>
    </row>
    <row r="2289" spans="1:4">
      <c r="A2289" s="139" t="s">
        <v>2479</v>
      </c>
      <c r="B2289" s="138">
        <v>0</v>
      </c>
      <c r="C2289" s="178">
        <f t="shared" si="99"/>
        <v>0</v>
      </c>
      <c r="D2289" s="178">
        <f t="shared" si="98"/>
        <v>23</v>
      </c>
    </row>
    <row r="2290" spans="1:4">
      <c r="A2290" s="139" t="s">
        <v>2480</v>
      </c>
      <c r="B2290" s="138">
        <v>0</v>
      </c>
      <c r="C2290" s="178">
        <f t="shared" si="99"/>
        <v>0</v>
      </c>
      <c r="D2290" s="178">
        <f t="shared" si="98"/>
        <v>24</v>
      </c>
    </row>
    <row r="2291" spans="1:4">
      <c r="A2291" s="139" t="s">
        <v>2481</v>
      </c>
      <c r="B2291" s="138">
        <v>0</v>
      </c>
      <c r="C2291" s="178">
        <f t="shared" si="99"/>
        <v>0</v>
      </c>
      <c r="D2291" s="178">
        <f t="shared" si="98"/>
        <v>1</v>
      </c>
    </row>
    <row r="2292" spans="1:4">
      <c r="A2292" s="139" t="s">
        <v>2482</v>
      </c>
      <c r="B2292" s="138">
        <v>0</v>
      </c>
      <c r="C2292" s="178">
        <f t="shared" si="99"/>
        <v>0</v>
      </c>
      <c r="D2292" s="178">
        <f t="shared" si="98"/>
        <v>2</v>
      </c>
    </row>
    <row r="2293" spans="1:4">
      <c r="A2293" s="139" t="s">
        <v>2483</v>
      </c>
      <c r="B2293" s="138">
        <v>0</v>
      </c>
      <c r="C2293" s="178">
        <f t="shared" si="99"/>
        <v>0</v>
      </c>
      <c r="D2293" s="178">
        <f t="shared" si="98"/>
        <v>3</v>
      </c>
    </row>
    <row r="2294" spans="1:4">
      <c r="A2294" s="139" t="s">
        <v>2484</v>
      </c>
      <c r="B2294" s="138">
        <v>0</v>
      </c>
      <c r="C2294" s="178">
        <f t="shared" si="99"/>
        <v>0</v>
      </c>
      <c r="D2294" s="178">
        <f t="shared" si="98"/>
        <v>4</v>
      </c>
    </row>
    <row r="2295" spans="1:4">
      <c r="A2295" s="139" t="s">
        <v>2485</v>
      </c>
      <c r="B2295" s="138">
        <v>0</v>
      </c>
      <c r="C2295" s="178">
        <f t="shared" si="99"/>
        <v>0</v>
      </c>
      <c r="D2295" s="178">
        <f t="shared" si="98"/>
        <v>5</v>
      </c>
    </row>
    <row r="2296" spans="1:4">
      <c r="A2296" s="139" t="s">
        <v>2486</v>
      </c>
      <c r="B2296" s="138">
        <v>0</v>
      </c>
      <c r="C2296" s="178">
        <f t="shared" si="99"/>
        <v>0</v>
      </c>
      <c r="D2296" s="178">
        <f t="shared" si="98"/>
        <v>6</v>
      </c>
    </row>
    <row r="2297" spans="1:4">
      <c r="A2297" s="139" t="s">
        <v>2487</v>
      </c>
      <c r="B2297" s="138">
        <v>0</v>
      </c>
      <c r="C2297" s="178">
        <f t="shared" si="99"/>
        <v>0</v>
      </c>
      <c r="D2297" s="178">
        <f t="shared" si="98"/>
        <v>7</v>
      </c>
    </row>
    <row r="2298" spans="1:4">
      <c r="A2298" s="139" t="s">
        <v>2488</v>
      </c>
      <c r="B2298" s="138">
        <v>0</v>
      </c>
      <c r="C2298" s="178">
        <f t="shared" si="99"/>
        <v>0</v>
      </c>
      <c r="D2298" s="178">
        <f t="shared" si="98"/>
        <v>8</v>
      </c>
    </row>
    <row r="2299" spans="1:4">
      <c r="A2299" s="139" t="s">
        <v>2489</v>
      </c>
      <c r="B2299" s="138">
        <v>0</v>
      </c>
      <c r="C2299" s="178">
        <f t="shared" si="99"/>
        <v>105</v>
      </c>
      <c r="D2299" s="178">
        <f t="shared" si="98"/>
        <v>9</v>
      </c>
    </row>
    <row r="2300" spans="1:4">
      <c r="A2300" s="139" t="s">
        <v>2490</v>
      </c>
      <c r="B2300" s="138">
        <v>0</v>
      </c>
      <c r="C2300" s="178">
        <f t="shared" si="99"/>
        <v>365</v>
      </c>
      <c r="D2300" s="178">
        <f t="shared" si="98"/>
        <v>10</v>
      </c>
    </row>
    <row r="2301" spans="1:4">
      <c r="A2301" s="139" t="s">
        <v>2491</v>
      </c>
      <c r="B2301" s="138">
        <v>0</v>
      </c>
      <c r="C2301" s="178">
        <f t="shared" si="99"/>
        <v>458</v>
      </c>
      <c r="D2301" s="178">
        <f t="shared" si="98"/>
        <v>11</v>
      </c>
    </row>
    <row r="2302" spans="1:4">
      <c r="A2302" s="139" t="s">
        <v>2492</v>
      </c>
      <c r="B2302" s="138">
        <v>0</v>
      </c>
      <c r="C2302" s="178">
        <f t="shared" si="99"/>
        <v>513</v>
      </c>
      <c r="D2302" s="178">
        <f t="shared" si="98"/>
        <v>12</v>
      </c>
    </row>
    <row r="2303" spans="1:4">
      <c r="A2303" s="139" t="s">
        <v>2493</v>
      </c>
      <c r="B2303" s="138">
        <v>0</v>
      </c>
      <c r="C2303" s="178">
        <f t="shared" si="99"/>
        <v>563</v>
      </c>
      <c r="D2303" s="178">
        <f t="shared" si="98"/>
        <v>13</v>
      </c>
    </row>
    <row r="2304" spans="1:4">
      <c r="A2304" s="139" t="s">
        <v>2494</v>
      </c>
      <c r="B2304" s="138">
        <v>0</v>
      </c>
      <c r="C2304" s="178">
        <f t="shared" si="99"/>
        <v>599</v>
      </c>
      <c r="D2304" s="178">
        <f t="shared" si="98"/>
        <v>14</v>
      </c>
    </row>
    <row r="2305" spans="1:4">
      <c r="A2305" s="139" t="s">
        <v>2495</v>
      </c>
      <c r="B2305" s="138">
        <v>0</v>
      </c>
      <c r="C2305" s="178">
        <f t="shared" si="99"/>
        <v>613</v>
      </c>
      <c r="D2305" s="178">
        <f t="shared" si="98"/>
        <v>15</v>
      </c>
    </row>
    <row r="2306" spans="1:4">
      <c r="A2306" s="139" t="s">
        <v>2496</v>
      </c>
      <c r="B2306" s="138">
        <v>0</v>
      </c>
      <c r="C2306" s="178">
        <f t="shared" si="99"/>
        <v>601</v>
      </c>
      <c r="D2306" s="178">
        <f t="shared" si="98"/>
        <v>16</v>
      </c>
    </row>
    <row r="2307" spans="1:4">
      <c r="A2307" s="139" t="s">
        <v>2497</v>
      </c>
      <c r="B2307" s="138">
        <v>0</v>
      </c>
      <c r="C2307" s="178">
        <f t="shared" si="99"/>
        <v>559</v>
      </c>
      <c r="D2307" s="178">
        <f t="shared" si="98"/>
        <v>17</v>
      </c>
    </row>
    <row r="2308" spans="1:4">
      <c r="A2308" s="139" t="s">
        <v>2498</v>
      </c>
      <c r="B2308" s="138">
        <v>0</v>
      </c>
      <c r="C2308" s="178">
        <f t="shared" si="99"/>
        <v>495</v>
      </c>
      <c r="D2308" s="178">
        <f t="shared" si="98"/>
        <v>18</v>
      </c>
    </row>
    <row r="2309" spans="1:4">
      <c r="A2309" s="139" t="s">
        <v>2499</v>
      </c>
      <c r="B2309" s="138">
        <v>0</v>
      </c>
      <c r="C2309" s="178">
        <f t="shared" si="99"/>
        <v>321</v>
      </c>
      <c r="D2309" s="178">
        <f t="shared" si="98"/>
        <v>19</v>
      </c>
    </row>
    <row r="2310" spans="1:4">
      <c r="A2310" s="139" t="s">
        <v>2500</v>
      </c>
      <c r="B2310" s="138">
        <v>0</v>
      </c>
      <c r="C2310" s="178">
        <f t="shared" si="99"/>
        <v>1</v>
      </c>
      <c r="D2310" s="178">
        <f t="shared" si="98"/>
        <v>20</v>
      </c>
    </row>
    <row r="2311" spans="1:4">
      <c r="A2311" s="139" t="s">
        <v>2501</v>
      </c>
      <c r="B2311" s="138">
        <v>0</v>
      </c>
      <c r="C2311" s="178">
        <f t="shared" si="99"/>
        <v>0</v>
      </c>
      <c r="D2311" s="178">
        <f t="shared" si="98"/>
        <v>21</v>
      </c>
    </row>
    <row r="2312" spans="1:4">
      <c r="A2312" s="139" t="s">
        <v>2502</v>
      </c>
      <c r="B2312" s="138">
        <v>0</v>
      </c>
      <c r="C2312" s="178">
        <f t="shared" si="99"/>
        <v>0</v>
      </c>
      <c r="D2312" s="178">
        <f t="shared" si="98"/>
        <v>22</v>
      </c>
    </row>
    <row r="2313" spans="1:4">
      <c r="A2313" s="139" t="s">
        <v>2503</v>
      </c>
      <c r="B2313" s="138">
        <v>0</v>
      </c>
      <c r="C2313" s="178">
        <f t="shared" si="99"/>
        <v>0</v>
      </c>
      <c r="D2313" s="178">
        <f t="shared" si="98"/>
        <v>23</v>
      </c>
    </row>
    <row r="2314" spans="1:4">
      <c r="A2314" s="139" t="s">
        <v>2504</v>
      </c>
      <c r="B2314" s="138">
        <v>0</v>
      </c>
      <c r="C2314" s="178">
        <f t="shared" si="99"/>
        <v>0</v>
      </c>
      <c r="D2314" s="178">
        <f t="shared" si="98"/>
        <v>24</v>
      </c>
    </row>
    <row r="2315" spans="1:4">
      <c r="A2315" s="139" t="s">
        <v>2505</v>
      </c>
      <c r="B2315" s="138">
        <v>0</v>
      </c>
      <c r="C2315" s="178">
        <f t="shared" si="99"/>
        <v>0</v>
      </c>
      <c r="D2315" s="178">
        <f t="shared" ref="D2315:D2378" si="100">D2291</f>
        <v>1</v>
      </c>
    </row>
    <row r="2316" spans="1:4">
      <c r="A2316" s="139" t="s">
        <v>2506</v>
      </c>
      <c r="B2316" s="138">
        <v>0</v>
      </c>
      <c r="C2316" s="178">
        <f t="shared" si="99"/>
        <v>0</v>
      </c>
      <c r="D2316" s="178">
        <f t="shared" si="100"/>
        <v>2</v>
      </c>
    </row>
    <row r="2317" spans="1:4">
      <c r="A2317" s="139" t="s">
        <v>2507</v>
      </c>
      <c r="B2317" s="138">
        <v>0</v>
      </c>
      <c r="C2317" s="178">
        <f t="shared" si="99"/>
        <v>0</v>
      </c>
      <c r="D2317" s="178">
        <f t="shared" si="100"/>
        <v>3</v>
      </c>
    </row>
    <row r="2318" spans="1:4">
      <c r="A2318" s="139" t="s">
        <v>2508</v>
      </c>
      <c r="B2318" s="138">
        <v>0</v>
      </c>
      <c r="C2318" s="178">
        <f t="shared" si="99"/>
        <v>0</v>
      </c>
      <c r="D2318" s="178">
        <f t="shared" si="100"/>
        <v>4</v>
      </c>
    </row>
    <row r="2319" spans="1:4">
      <c r="A2319" s="139" t="s">
        <v>2509</v>
      </c>
      <c r="B2319" s="138">
        <v>0</v>
      </c>
      <c r="C2319" s="178">
        <f t="shared" si="99"/>
        <v>0</v>
      </c>
      <c r="D2319" s="178">
        <f t="shared" si="100"/>
        <v>5</v>
      </c>
    </row>
    <row r="2320" spans="1:4">
      <c r="A2320" s="139" t="s">
        <v>2510</v>
      </c>
      <c r="B2320" s="138">
        <v>0</v>
      </c>
      <c r="C2320" s="178">
        <f t="shared" si="99"/>
        <v>0</v>
      </c>
      <c r="D2320" s="178">
        <f t="shared" si="100"/>
        <v>6</v>
      </c>
    </row>
    <row r="2321" spans="1:4">
      <c r="A2321" s="139" t="s">
        <v>2511</v>
      </c>
      <c r="B2321" s="138">
        <v>0</v>
      </c>
      <c r="C2321" s="178">
        <f t="shared" si="99"/>
        <v>0</v>
      </c>
      <c r="D2321" s="178">
        <f t="shared" si="100"/>
        <v>7</v>
      </c>
    </row>
    <row r="2322" spans="1:4">
      <c r="A2322" s="139" t="s">
        <v>2512</v>
      </c>
      <c r="B2322" s="138">
        <v>0</v>
      </c>
      <c r="C2322" s="178">
        <f t="shared" si="99"/>
        <v>0</v>
      </c>
      <c r="D2322" s="178">
        <f t="shared" si="100"/>
        <v>8</v>
      </c>
    </row>
    <row r="2323" spans="1:4">
      <c r="A2323" s="139" t="s">
        <v>2513</v>
      </c>
      <c r="B2323" s="138">
        <v>0</v>
      </c>
      <c r="C2323" s="178">
        <f t="shared" si="99"/>
        <v>105</v>
      </c>
      <c r="D2323" s="178">
        <f t="shared" si="100"/>
        <v>9</v>
      </c>
    </row>
    <row r="2324" spans="1:4">
      <c r="A2324" s="139" t="s">
        <v>2514</v>
      </c>
      <c r="B2324" s="138">
        <v>0</v>
      </c>
      <c r="C2324" s="178">
        <f t="shared" ref="C2324:C2387" si="101">_xlfn.XLOOKUP(D2324,$N$5:$N$28,$E$5:$E$28)</f>
        <v>365</v>
      </c>
      <c r="D2324" s="178">
        <f t="shared" si="100"/>
        <v>10</v>
      </c>
    </row>
    <row r="2325" spans="1:4">
      <c r="A2325" s="139" t="s">
        <v>2515</v>
      </c>
      <c r="B2325" s="138">
        <v>0</v>
      </c>
      <c r="C2325" s="178">
        <f t="shared" si="101"/>
        <v>458</v>
      </c>
      <c r="D2325" s="178">
        <f t="shared" si="100"/>
        <v>11</v>
      </c>
    </row>
    <row r="2326" spans="1:4">
      <c r="A2326" s="139" t="s">
        <v>2516</v>
      </c>
      <c r="B2326" s="138">
        <v>0</v>
      </c>
      <c r="C2326" s="178">
        <f t="shared" si="101"/>
        <v>513</v>
      </c>
      <c r="D2326" s="178">
        <f t="shared" si="100"/>
        <v>12</v>
      </c>
    </row>
    <row r="2327" spans="1:4">
      <c r="A2327" s="139" t="s">
        <v>2517</v>
      </c>
      <c r="B2327" s="138">
        <v>0</v>
      </c>
      <c r="C2327" s="178">
        <f t="shared" si="101"/>
        <v>563</v>
      </c>
      <c r="D2327" s="178">
        <f t="shared" si="100"/>
        <v>13</v>
      </c>
    </row>
    <row r="2328" spans="1:4">
      <c r="A2328" s="139" t="s">
        <v>2518</v>
      </c>
      <c r="B2328" s="138">
        <v>0</v>
      </c>
      <c r="C2328" s="178">
        <f t="shared" si="101"/>
        <v>599</v>
      </c>
      <c r="D2328" s="178">
        <f t="shared" si="100"/>
        <v>14</v>
      </c>
    </row>
    <row r="2329" spans="1:4">
      <c r="A2329" s="139" t="s">
        <v>2519</v>
      </c>
      <c r="B2329" s="138">
        <v>0</v>
      </c>
      <c r="C2329" s="178">
        <f t="shared" si="101"/>
        <v>613</v>
      </c>
      <c r="D2329" s="178">
        <f t="shared" si="100"/>
        <v>15</v>
      </c>
    </row>
    <row r="2330" spans="1:4">
      <c r="A2330" s="139" t="s">
        <v>2520</v>
      </c>
      <c r="B2330" s="138">
        <v>0</v>
      </c>
      <c r="C2330" s="178">
        <f t="shared" si="101"/>
        <v>601</v>
      </c>
      <c r="D2330" s="178">
        <f t="shared" si="100"/>
        <v>16</v>
      </c>
    </row>
    <row r="2331" spans="1:4">
      <c r="A2331" s="139" t="s">
        <v>2521</v>
      </c>
      <c r="B2331" s="138">
        <v>0</v>
      </c>
      <c r="C2331" s="178">
        <f t="shared" si="101"/>
        <v>559</v>
      </c>
      <c r="D2331" s="178">
        <f t="shared" si="100"/>
        <v>17</v>
      </c>
    </row>
    <row r="2332" spans="1:4">
      <c r="A2332" s="139" t="s">
        <v>2522</v>
      </c>
      <c r="B2332" s="138">
        <v>0</v>
      </c>
      <c r="C2332" s="178">
        <f t="shared" si="101"/>
        <v>495</v>
      </c>
      <c r="D2332" s="178">
        <f t="shared" si="100"/>
        <v>18</v>
      </c>
    </row>
    <row r="2333" spans="1:4">
      <c r="A2333" s="139" t="s">
        <v>2523</v>
      </c>
      <c r="B2333" s="138">
        <v>0</v>
      </c>
      <c r="C2333" s="178">
        <f t="shared" si="101"/>
        <v>321</v>
      </c>
      <c r="D2333" s="178">
        <f t="shared" si="100"/>
        <v>19</v>
      </c>
    </row>
    <row r="2334" spans="1:4">
      <c r="A2334" s="139" t="s">
        <v>2524</v>
      </c>
      <c r="B2334" s="138">
        <v>0</v>
      </c>
      <c r="C2334" s="178">
        <f t="shared" si="101"/>
        <v>1</v>
      </c>
      <c r="D2334" s="178">
        <f t="shared" si="100"/>
        <v>20</v>
      </c>
    </row>
    <row r="2335" spans="1:4">
      <c r="A2335" s="139" t="s">
        <v>2525</v>
      </c>
      <c r="B2335" s="138">
        <v>0</v>
      </c>
      <c r="C2335" s="178">
        <f t="shared" si="101"/>
        <v>0</v>
      </c>
      <c r="D2335" s="178">
        <f t="shared" si="100"/>
        <v>21</v>
      </c>
    </row>
    <row r="2336" spans="1:4">
      <c r="A2336" s="139" t="s">
        <v>2526</v>
      </c>
      <c r="B2336" s="138">
        <v>0</v>
      </c>
      <c r="C2336" s="178">
        <f t="shared" si="101"/>
        <v>0</v>
      </c>
      <c r="D2336" s="178">
        <f t="shared" si="100"/>
        <v>22</v>
      </c>
    </row>
    <row r="2337" spans="1:4">
      <c r="A2337" s="139" t="s">
        <v>2527</v>
      </c>
      <c r="B2337" s="138">
        <v>0</v>
      </c>
      <c r="C2337" s="178">
        <f t="shared" si="101"/>
        <v>0</v>
      </c>
      <c r="D2337" s="178">
        <f t="shared" si="100"/>
        <v>23</v>
      </c>
    </row>
    <row r="2338" spans="1:4">
      <c r="A2338" s="139" t="s">
        <v>2528</v>
      </c>
      <c r="B2338" s="138">
        <v>0</v>
      </c>
      <c r="C2338" s="178">
        <f t="shared" si="101"/>
        <v>0</v>
      </c>
      <c r="D2338" s="178">
        <f t="shared" si="100"/>
        <v>24</v>
      </c>
    </row>
    <row r="2339" spans="1:4">
      <c r="A2339" s="139" t="s">
        <v>2529</v>
      </c>
      <c r="B2339" s="138">
        <v>0</v>
      </c>
      <c r="C2339" s="178">
        <f t="shared" si="101"/>
        <v>0</v>
      </c>
      <c r="D2339" s="178">
        <f t="shared" si="100"/>
        <v>1</v>
      </c>
    </row>
    <row r="2340" spans="1:4">
      <c r="A2340" s="139" t="s">
        <v>2530</v>
      </c>
      <c r="B2340" s="138">
        <v>0</v>
      </c>
      <c r="C2340" s="178">
        <f t="shared" si="101"/>
        <v>0</v>
      </c>
      <c r="D2340" s="178">
        <f t="shared" si="100"/>
        <v>2</v>
      </c>
    </row>
    <row r="2341" spans="1:4">
      <c r="A2341" s="139" t="s">
        <v>2531</v>
      </c>
      <c r="B2341" s="138">
        <v>0</v>
      </c>
      <c r="C2341" s="178">
        <f t="shared" si="101"/>
        <v>0</v>
      </c>
      <c r="D2341" s="178">
        <f t="shared" si="100"/>
        <v>3</v>
      </c>
    </row>
    <row r="2342" spans="1:4">
      <c r="A2342" s="139" t="s">
        <v>2532</v>
      </c>
      <c r="B2342" s="138">
        <v>0</v>
      </c>
      <c r="C2342" s="178">
        <f t="shared" si="101"/>
        <v>0</v>
      </c>
      <c r="D2342" s="178">
        <f t="shared" si="100"/>
        <v>4</v>
      </c>
    </row>
    <row r="2343" spans="1:4">
      <c r="A2343" s="139" t="s">
        <v>2533</v>
      </c>
      <c r="B2343" s="138">
        <v>0</v>
      </c>
      <c r="C2343" s="178">
        <f t="shared" si="101"/>
        <v>0</v>
      </c>
      <c r="D2343" s="178">
        <f t="shared" si="100"/>
        <v>5</v>
      </c>
    </row>
    <row r="2344" spans="1:4">
      <c r="A2344" s="139" t="s">
        <v>2534</v>
      </c>
      <c r="B2344" s="138">
        <v>0</v>
      </c>
      <c r="C2344" s="178">
        <f t="shared" si="101"/>
        <v>0</v>
      </c>
      <c r="D2344" s="178">
        <f t="shared" si="100"/>
        <v>6</v>
      </c>
    </row>
    <row r="2345" spans="1:4">
      <c r="A2345" s="139" t="s">
        <v>2535</v>
      </c>
      <c r="B2345" s="138">
        <v>0</v>
      </c>
      <c r="C2345" s="178">
        <f t="shared" si="101"/>
        <v>0</v>
      </c>
      <c r="D2345" s="178">
        <f t="shared" si="100"/>
        <v>7</v>
      </c>
    </row>
    <row r="2346" spans="1:4">
      <c r="A2346" s="139" t="s">
        <v>2536</v>
      </c>
      <c r="B2346" s="138">
        <v>0</v>
      </c>
      <c r="C2346" s="178">
        <f t="shared" si="101"/>
        <v>0</v>
      </c>
      <c r="D2346" s="178">
        <f t="shared" si="100"/>
        <v>8</v>
      </c>
    </row>
    <row r="2347" spans="1:4">
      <c r="A2347" s="139" t="s">
        <v>2537</v>
      </c>
      <c r="B2347" s="138">
        <v>0</v>
      </c>
      <c r="C2347" s="178">
        <f t="shared" si="101"/>
        <v>105</v>
      </c>
      <c r="D2347" s="178">
        <f t="shared" si="100"/>
        <v>9</v>
      </c>
    </row>
    <row r="2348" spans="1:4">
      <c r="A2348" s="139" t="s">
        <v>2538</v>
      </c>
      <c r="B2348" s="138">
        <v>0</v>
      </c>
      <c r="C2348" s="178">
        <f t="shared" si="101"/>
        <v>365</v>
      </c>
      <c r="D2348" s="178">
        <f t="shared" si="100"/>
        <v>10</v>
      </c>
    </row>
    <row r="2349" spans="1:4">
      <c r="A2349" s="139" t="s">
        <v>2539</v>
      </c>
      <c r="B2349" s="138">
        <v>0</v>
      </c>
      <c r="C2349" s="178">
        <f t="shared" si="101"/>
        <v>458</v>
      </c>
      <c r="D2349" s="178">
        <f t="shared" si="100"/>
        <v>11</v>
      </c>
    </row>
    <row r="2350" spans="1:4">
      <c r="A2350" s="139" t="s">
        <v>2540</v>
      </c>
      <c r="B2350" s="138">
        <v>0</v>
      </c>
      <c r="C2350" s="178">
        <f t="shared" si="101"/>
        <v>513</v>
      </c>
      <c r="D2350" s="178">
        <f t="shared" si="100"/>
        <v>12</v>
      </c>
    </row>
    <row r="2351" spans="1:4">
      <c r="A2351" s="139" t="s">
        <v>2541</v>
      </c>
      <c r="B2351" s="138">
        <v>0</v>
      </c>
      <c r="C2351" s="178">
        <f t="shared" si="101"/>
        <v>563</v>
      </c>
      <c r="D2351" s="178">
        <f t="shared" si="100"/>
        <v>13</v>
      </c>
    </row>
    <row r="2352" spans="1:4">
      <c r="A2352" s="139" t="s">
        <v>2542</v>
      </c>
      <c r="B2352" s="138">
        <v>0</v>
      </c>
      <c r="C2352" s="178">
        <f t="shared" si="101"/>
        <v>599</v>
      </c>
      <c r="D2352" s="178">
        <f t="shared" si="100"/>
        <v>14</v>
      </c>
    </row>
    <row r="2353" spans="1:4">
      <c r="A2353" s="139" t="s">
        <v>2543</v>
      </c>
      <c r="B2353" s="138">
        <v>0</v>
      </c>
      <c r="C2353" s="178">
        <f t="shared" si="101"/>
        <v>613</v>
      </c>
      <c r="D2353" s="178">
        <f t="shared" si="100"/>
        <v>15</v>
      </c>
    </row>
    <row r="2354" spans="1:4">
      <c r="A2354" s="139" t="s">
        <v>2544</v>
      </c>
      <c r="B2354" s="138">
        <v>0</v>
      </c>
      <c r="C2354" s="178">
        <f t="shared" si="101"/>
        <v>601</v>
      </c>
      <c r="D2354" s="178">
        <f t="shared" si="100"/>
        <v>16</v>
      </c>
    </row>
    <row r="2355" spans="1:4">
      <c r="A2355" s="139" t="s">
        <v>2545</v>
      </c>
      <c r="B2355" s="138">
        <v>0</v>
      </c>
      <c r="C2355" s="178">
        <f t="shared" si="101"/>
        <v>559</v>
      </c>
      <c r="D2355" s="178">
        <f t="shared" si="100"/>
        <v>17</v>
      </c>
    </row>
    <row r="2356" spans="1:4">
      <c r="A2356" s="139" t="s">
        <v>2546</v>
      </c>
      <c r="B2356" s="138">
        <v>0</v>
      </c>
      <c r="C2356" s="178">
        <f t="shared" si="101"/>
        <v>495</v>
      </c>
      <c r="D2356" s="178">
        <f t="shared" si="100"/>
        <v>18</v>
      </c>
    </row>
    <row r="2357" spans="1:4">
      <c r="A2357" s="139" t="s">
        <v>2547</v>
      </c>
      <c r="B2357" s="138">
        <v>0</v>
      </c>
      <c r="C2357" s="178">
        <f t="shared" si="101"/>
        <v>321</v>
      </c>
      <c r="D2357" s="178">
        <f t="shared" si="100"/>
        <v>19</v>
      </c>
    </row>
    <row r="2358" spans="1:4">
      <c r="A2358" s="139" t="s">
        <v>2548</v>
      </c>
      <c r="B2358" s="138">
        <v>0</v>
      </c>
      <c r="C2358" s="178">
        <f t="shared" si="101"/>
        <v>1</v>
      </c>
      <c r="D2358" s="178">
        <f t="shared" si="100"/>
        <v>20</v>
      </c>
    </row>
    <row r="2359" spans="1:4">
      <c r="A2359" s="139" t="s">
        <v>2549</v>
      </c>
      <c r="B2359" s="138">
        <v>0</v>
      </c>
      <c r="C2359" s="178">
        <f t="shared" si="101"/>
        <v>0</v>
      </c>
      <c r="D2359" s="178">
        <f t="shared" si="100"/>
        <v>21</v>
      </c>
    </row>
    <row r="2360" spans="1:4">
      <c r="A2360" s="139" t="s">
        <v>2550</v>
      </c>
      <c r="B2360" s="138">
        <v>0</v>
      </c>
      <c r="C2360" s="178">
        <f t="shared" si="101"/>
        <v>0</v>
      </c>
      <c r="D2360" s="178">
        <f t="shared" si="100"/>
        <v>22</v>
      </c>
    </row>
    <row r="2361" spans="1:4">
      <c r="A2361" s="139" t="s">
        <v>2551</v>
      </c>
      <c r="B2361" s="138">
        <v>0</v>
      </c>
      <c r="C2361" s="178">
        <f t="shared" si="101"/>
        <v>0</v>
      </c>
      <c r="D2361" s="178">
        <f t="shared" si="100"/>
        <v>23</v>
      </c>
    </row>
    <row r="2362" spans="1:4">
      <c r="A2362" s="139" t="s">
        <v>2552</v>
      </c>
      <c r="B2362" s="138">
        <v>0</v>
      </c>
      <c r="C2362" s="178">
        <f t="shared" si="101"/>
        <v>0</v>
      </c>
      <c r="D2362" s="178">
        <f t="shared" si="100"/>
        <v>24</v>
      </c>
    </row>
    <row r="2363" spans="1:4">
      <c r="A2363" s="139" t="s">
        <v>2553</v>
      </c>
      <c r="B2363" s="138">
        <v>0</v>
      </c>
      <c r="C2363" s="178">
        <f t="shared" si="101"/>
        <v>0</v>
      </c>
      <c r="D2363" s="178">
        <f t="shared" si="100"/>
        <v>1</v>
      </c>
    </row>
    <row r="2364" spans="1:4">
      <c r="A2364" s="139" t="s">
        <v>2554</v>
      </c>
      <c r="B2364" s="138">
        <v>0</v>
      </c>
      <c r="C2364" s="178">
        <f t="shared" si="101"/>
        <v>0</v>
      </c>
      <c r="D2364" s="178">
        <f t="shared" si="100"/>
        <v>2</v>
      </c>
    </row>
    <row r="2365" spans="1:4">
      <c r="A2365" s="139" t="s">
        <v>2555</v>
      </c>
      <c r="B2365" s="138">
        <v>0</v>
      </c>
      <c r="C2365" s="178">
        <f t="shared" si="101"/>
        <v>0</v>
      </c>
      <c r="D2365" s="178">
        <f t="shared" si="100"/>
        <v>3</v>
      </c>
    </row>
    <row r="2366" spans="1:4">
      <c r="A2366" s="139" t="s">
        <v>2556</v>
      </c>
      <c r="B2366" s="138">
        <v>0</v>
      </c>
      <c r="C2366" s="178">
        <f t="shared" si="101"/>
        <v>0</v>
      </c>
      <c r="D2366" s="178">
        <f t="shared" si="100"/>
        <v>4</v>
      </c>
    </row>
    <row r="2367" spans="1:4">
      <c r="A2367" s="139" t="s">
        <v>2557</v>
      </c>
      <c r="B2367" s="138">
        <v>0</v>
      </c>
      <c r="C2367" s="178">
        <f t="shared" si="101"/>
        <v>0</v>
      </c>
      <c r="D2367" s="178">
        <f t="shared" si="100"/>
        <v>5</v>
      </c>
    </row>
    <row r="2368" spans="1:4">
      <c r="A2368" s="139" t="s">
        <v>2558</v>
      </c>
      <c r="B2368" s="138">
        <v>0</v>
      </c>
      <c r="C2368" s="178">
        <f t="shared" si="101"/>
        <v>0</v>
      </c>
      <c r="D2368" s="178">
        <f t="shared" si="100"/>
        <v>6</v>
      </c>
    </row>
    <row r="2369" spans="1:4">
      <c r="A2369" s="139" t="s">
        <v>2559</v>
      </c>
      <c r="B2369" s="138">
        <v>0</v>
      </c>
      <c r="C2369" s="178">
        <f t="shared" si="101"/>
        <v>0</v>
      </c>
      <c r="D2369" s="178">
        <f t="shared" si="100"/>
        <v>7</v>
      </c>
    </row>
    <row r="2370" spans="1:4">
      <c r="A2370" s="139" t="s">
        <v>2560</v>
      </c>
      <c r="B2370" s="138">
        <v>0</v>
      </c>
      <c r="C2370" s="178">
        <f t="shared" si="101"/>
        <v>0</v>
      </c>
      <c r="D2370" s="178">
        <f t="shared" si="100"/>
        <v>8</v>
      </c>
    </row>
    <row r="2371" spans="1:4">
      <c r="A2371" s="139" t="s">
        <v>2561</v>
      </c>
      <c r="B2371" s="138">
        <v>0</v>
      </c>
      <c r="C2371" s="178">
        <f t="shared" si="101"/>
        <v>105</v>
      </c>
      <c r="D2371" s="178">
        <f t="shared" si="100"/>
        <v>9</v>
      </c>
    </row>
    <row r="2372" spans="1:4">
      <c r="A2372" s="139" t="s">
        <v>2562</v>
      </c>
      <c r="B2372" s="138">
        <v>0</v>
      </c>
      <c r="C2372" s="178">
        <f t="shared" si="101"/>
        <v>365</v>
      </c>
      <c r="D2372" s="178">
        <f t="shared" si="100"/>
        <v>10</v>
      </c>
    </row>
    <row r="2373" spans="1:4">
      <c r="A2373" s="139" t="s">
        <v>2563</v>
      </c>
      <c r="B2373" s="138">
        <v>0</v>
      </c>
      <c r="C2373" s="178">
        <f t="shared" si="101"/>
        <v>458</v>
      </c>
      <c r="D2373" s="178">
        <f t="shared" si="100"/>
        <v>11</v>
      </c>
    </row>
    <row r="2374" spans="1:4">
      <c r="A2374" s="139" t="s">
        <v>2564</v>
      </c>
      <c r="B2374" s="138">
        <v>0</v>
      </c>
      <c r="C2374" s="178">
        <f t="shared" si="101"/>
        <v>513</v>
      </c>
      <c r="D2374" s="178">
        <f t="shared" si="100"/>
        <v>12</v>
      </c>
    </row>
    <row r="2375" spans="1:4">
      <c r="A2375" s="139" t="s">
        <v>2565</v>
      </c>
      <c r="B2375" s="138">
        <v>0</v>
      </c>
      <c r="C2375" s="178">
        <f t="shared" si="101"/>
        <v>563</v>
      </c>
      <c r="D2375" s="178">
        <f t="shared" si="100"/>
        <v>13</v>
      </c>
    </row>
    <row r="2376" spans="1:4">
      <c r="A2376" s="139" t="s">
        <v>2566</v>
      </c>
      <c r="B2376" s="138">
        <v>0</v>
      </c>
      <c r="C2376" s="178">
        <f t="shared" si="101"/>
        <v>599</v>
      </c>
      <c r="D2376" s="178">
        <f t="shared" si="100"/>
        <v>14</v>
      </c>
    </row>
    <row r="2377" spans="1:4">
      <c r="A2377" s="139" t="s">
        <v>2567</v>
      </c>
      <c r="B2377" s="138">
        <v>0</v>
      </c>
      <c r="C2377" s="178">
        <f t="shared" si="101"/>
        <v>613</v>
      </c>
      <c r="D2377" s="178">
        <f t="shared" si="100"/>
        <v>15</v>
      </c>
    </row>
    <row r="2378" spans="1:4">
      <c r="A2378" s="139" t="s">
        <v>2568</v>
      </c>
      <c r="B2378" s="138">
        <v>0</v>
      </c>
      <c r="C2378" s="178">
        <f t="shared" si="101"/>
        <v>601</v>
      </c>
      <c r="D2378" s="178">
        <f t="shared" si="100"/>
        <v>16</v>
      </c>
    </row>
    <row r="2379" spans="1:4">
      <c r="A2379" s="139" t="s">
        <v>2569</v>
      </c>
      <c r="B2379" s="138">
        <v>0</v>
      </c>
      <c r="C2379" s="178">
        <f t="shared" si="101"/>
        <v>559</v>
      </c>
      <c r="D2379" s="178">
        <f t="shared" ref="D2379:D2442" si="102">D2355</f>
        <v>17</v>
      </c>
    </row>
    <row r="2380" spans="1:4">
      <c r="A2380" s="139" t="s">
        <v>2570</v>
      </c>
      <c r="B2380" s="138">
        <v>0</v>
      </c>
      <c r="C2380" s="178">
        <f t="shared" si="101"/>
        <v>495</v>
      </c>
      <c r="D2380" s="178">
        <f t="shared" si="102"/>
        <v>18</v>
      </c>
    </row>
    <row r="2381" spans="1:4">
      <c r="A2381" s="139" t="s">
        <v>2571</v>
      </c>
      <c r="B2381" s="138">
        <v>0</v>
      </c>
      <c r="C2381" s="178">
        <f t="shared" si="101"/>
        <v>321</v>
      </c>
      <c r="D2381" s="178">
        <f t="shared" si="102"/>
        <v>19</v>
      </c>
    </row>
    <row r="2382" spans="1:4">
      <c r="A2382" s="139" t="s">
        <v>2572</v>
      </c>
      <c r="B2382" s="138">
        <v>0</v>
      </c>
      <c r="C2382" s="178">
        <f t="shared" si="101"/>
        <v>1</v>
      </c>
      <c r="D2382" s="178">
        <f t="shared" si="102"/>
        <v>20</v>
      </c>
    </row>
    <row r="2383" spans="1:4">
      <c r="A2383" s="139" t="s">
        <v>2573</v>
      </c>
      <c r="B2383" s="138">
        <v>0</v>
      </c>
      <c r="C2383" s="178">
        <f t="shared" si="101"/>
        <v>0</v>
      </c>
      <c r="D2383" s="178">
        <f t="shared" si="102"/>
        <v>21</v>
      </c>
    </row>
    <row r="2384" spans="1:4">
      <c r="A2384" s="139" t="s">
        <v>2574</v>
      </c>
      <c r="B2384" s="138">
        <v>0</v>
      </c>
      <c r="C2384" s="178">
        <f t="shared" si="101"/>
        <v>0</v>
      </c>
      <c r="D2384" s="178">
        <f t="shared" si="102"/>
        <v>22</v>
      </c>
    </row>
    <row r="2385" spans="1:4">
      <c r="A2385" s="139" t="s">
        <v>2575</v>
      </c>
      <c r="B2385" s="138">
        <v>0</v>
      </c>
      <c r="C2385" s="178">
        <f t="shared" si="101"/>
        <v>0</v>
      </c>
      <c r="D2385" s="178">
        <f t="shared" si="102"/>
        <v>23</v>
      </c>
    </row>
    <row r="2386" spans="1:4">
      <c r="A2386" s="139" t="s">
        <v>2576</v>
      </c>
      <c r="B2386" s="138">
        <v>0</v>
      </c>
      <c r="C2386" s="178">
        <f t="shared" si="101"/>
        <v>0</v>
      </c>
      <c r="D2386" s="178">
        <f t="shared" si="102"/>
        <v>24</v>
      </c>
    </row>
    <row r="2387" spans="1:4">
      <c r="A2387" s="139" t="s">
        <v>2577</v>
      </c>
      <c r="B2387" s="138">
        <v>0</v>
      </c>
      <c r="C2387" s="178">
        <f t="shared" si="101"/>
        <v>0</v>
      </c>
      <c r="D2387" s="178">
        <f t="shared" si="102"/>
        <v>1</v>
      </c>
    </row>
    <row r="2388" spans="1:4">
      <c r="A2388" s="139" t="s">
        <v>2578</v>
      </c>
      <c r="B2388" s="138">
        <v>0</v>
      </c>
      <c r="C2388" s="178">
        <f t="shared" ref="C2388:C2451" si="103">_xlfn.XLOOKUP(D2388,$N$5:$N$28,$E$5:$E$28)</f>
        <v>0</v>
      </c>
      <c r="D2388" s="178">
        <f t="shared" si="102"/>
        <v>2</v>
      </c>
    </row>
    <row r="2389" spans="1:4">
      <c r="A2389" s="139" t="s">
        <v>2579</v>
      </c>
      <c r="B2389" s="138">
        <v>0</v>
      </c>
      <c r="C2389" s="178">
        <f t="shared" si="103"/>
        <v>0</v>
      </c>
      <c r="D2389" s="178">
        <f t="shared" si="102"/>
        <v>3</v>
      </c>
    </row>
    <row r="2390" spans="1:4">
      <c r="A2390" s="139" t="s">
        <v>2580</v>
      </c>
      <c r="B2390" s="138">
        <v>0</v>
      </c>
      <c r="C2390" s="178">
        <f t="shared" si="103"/>
        <v>0</v>
      </c>
      <c r="D2390" s="178">
        <f t="shared" si="102"/>
        <v>4</v>
      </c>
    </row>
    <row r="2391" spans="1:4">
      <c r="A2391" s="139" t="s">
        <v>2581</v>
      </c>
      <c r="B2391" s="138">
        <v>0</v>
      </c>
      <c r="C2391" s="178">
        <f t="shared" si="103"/>
        <v>0</v>
      </c>
      <c r="D2391" s="178">
        <f t="shared" si="102"/>
        <v>5</v>
      </c>
    </row>
    <row r="2392" spans="1:4">
      <c r="A2392" s="139" t="s">
        <v>2582</v>
      </c>
      <c r="B2392" s="138">
        <v>0</v>
      </c>
      <c r="C2392" s="178">
        <f t="shared" si="103"/>
        <v>0</v>
      </c>
      <c r="D2392" s="178">
        <f t="shared" si="102"/>
        <v>6</v>
      </c>
    </row>
    <row r="2393" spans="1:4">
      <c r="A2393" s="139" t="s">
        <v>2583</v>
      </c>
      <c r="B2393" s="138">
        <v>0</v>
      </c>
      <c r="C2393" s="178">
        <f t="shared" si="103"/>
        <v>0</v>
      </c>
      <c r="D2393" s="178">
        <f t="shared" si="102"/>
        <v>7</v>
      </c>
    </row>
    <row r="2394" spans="1:4">
      <c r="A2394" s="139" t="s">
        <v>2584</v>
      </c>
      <c r="B2394" s="138">
        <v>0</v>
      </c>
      <c r="C2394" s="178">
        <f t="shared" si="103"/>
        <v>0</v>
      </c>
      <c r="D2394" s="178">
        <f t="shared" si="102"/>
        <v>8</v>
      </c>
    </row>
    <row r="2395" spans="1:4">
      <c r="A2395" s="139" t="s">
        <v>2585</v>
      </c>
      <c r="B2395" s="138">
        <v>0</v>
      </c>
      <c r="C2395" s="178">
        <f t="shared" si="103"/>
        <v>105</v>
      </c>
      <c r="D2395" s="178">
        <f t="shared" si="102"/>
        <v>9</v>
      </c>
    </row>
    <row r="2396" spans="1:4">
      <c r="A2396" s="139" t="s">
        <v>2586</v>
      </c>
      <c r="B2396" s="138">
        <v>0</v>
      </c>
      <c r="C2396" s="178">
        <f t="shared" si="103"/>
        <v>365</v>
      </c>
      <c r="D2396" s="178">
        <f t="shared" si="102"/>
        <v>10</v>
      </c>
    </row>
    <row r="2397" spans="1:4">
      <c r="A2397" s="139" t="s">
        <v>2587</v>
      </c>
      <c r="B2397" s="138">
        <v>0</v>
      </c>
      <c r="C2397" s="178">
        <f t="shared" si="103"/>
        <v>458</v>
      </c>
      <c r="D2397" s="178">
        <f t="shared" si="102"/>
        <v>11</v>
      </c>
    </row>
    <row r="2398" spans="1:4">
      <c r="A2398" s="139" t="s">
        <v>2588</v>
      </c>
      <c r="B2398" s="138">
        <v>0</v>
      </c>
      <c r="C2398" s="178">
        <f t="shared" si="103"/>
        <v>513</v>
      </c>
      <c r="D2398" s="178">
        <f t="shared" si="102"/>
        <v>12</v>
      </c>
    </row>
    <row r="2399" spans="1:4">
      <c r="A2399" s="139" t="s">
        <v>2589</v>
      </c>
      <c r="B2399" s="138">
        <v>0</v>
      </c>
      <c r="C2399" s="178">
        <f t="shared" si="103"/>
        <v>563</v>
      </c>
      <c r="D2399" s="178">
        <f t="shared" si="102"/>
        <v>13</v>
      </c>
    </row>
    <row r="2400" spans="1:4">
      <c r="A2400" s="139" t="s">
        <v>2590</v>
      </c>
      <c r="B2400" s="138">
        <v>0</v>
      </c>
      <c r="C2400" s="178">
        <f t="shared" si="103"/>
        <v>599</v>
      </c>
      <c r="D2400" s="178">
        <f t="shared" si="102"/>
        <v>14</v>
      </c>
    </row>
    <row r="2401" spans="1:4">
      <c r="A2401" s="139" t="s">
        <v>2591</v>
      </c>
      <c r="B2401" s="138">
        <v>0</v>
      </c>
      <c r="C2401" s="178">
        <f t="shared" si="103"/>
        <v>613</v>
      </c>
      <c r="D2401" s="178">
        <f t="shared" si="102"/>
        <v>15</v>
      </c>
    </row>
    <row r="2402" spans="1:4">
      <c r="A2402" s="139" t="s">
        <v>2592</v>
      </c>
      <c r="B2402" s="138">
        <v>0</v>
      </c>
      <c r="C2402" s="178">
        <f t="shared" si="103"/>
        <v>601</v>
      </c>
      <c r="D2402" s="178">
        <f t="shared" si="102"/>
        <v>16</v>
      </c>
    </row>
    <row r="2403" spans="1:4">
      <c r="A2403" s="139" t="s">
        <v>2593</v>
      </c>
      <c r="B2403" s="138">
        <v>0</v>
      </c>
      <c r="C2403" s="178">
        <f t="shared" si="103"/>
        <v>559</v>
      </c>
      <c r="D2403" s="178">
        <f t="shared" si="102"/>
        <v>17</v>
      </c>
    </row>
    <row r="2404" spans="1:4">
      <c r="A2404" s="139" t="s">
        <v>2594</v>
      </c>
      <c r="B2404" s="138">
        <v>0</v>
      </c>
      <c r="C2404" s="178">
        <f t="shared" si="103"/>
        <v>495</v>
      </c>
      <c r="D2404" s="178">
        <f t="shared" si="102"/>
        <v>18</v>
      </c>
    </row>
    <row r="2405" spans="1:4">
      <c r="A2405" s="139" t="s">
        <v>2595</v>
      </c>
      <c r="B2405" s="138">
        <v>0</v>
      </c>
      <c r="C2405" s="178">
        <f t="shared" si="103"/>
        <v>321</v>
      </c>
      <c r="D2405" s="178">
        <f t="shared" si="102"/>
        <v>19</v>
      </c>
    </row>
    <row r="2406" spans="1:4">
      <c r="A2406" s="139" t="s">
        <v>2596</v>
      </c>
      <c r="B2406" s="138">
        <v>0</v>
      </c>
      <c r="C2406" s="178">
        <f t="shared" si="103"/>
        <v>1</v>
      </c>
      <c r="D2406" s="178">
        <f t="shared" si="102"/>
        <v>20</v>
      </c>
    </row>
    <row r="2407" spans="1:4">
      <c r="A2407" s="139" t="s">
        <v>2597</v>
      </c>
      <c r="B2407" s="138">
        <v>0</v>
      </c>
      <c r="C2407" s="178">
        <f t="shared" si="103"/>
        <v>0</v>
      </c>
      <c r="D2407" s="178">
        <f t="shared" si="102"/>
        <v>21</v>
      </c>
    </row>
    <row r="2408" spans="1:4">
      <c r="A2408" s="139" t="s">
        <v>2598</v>
      </c>
      <c r="B2408" s="138">
        <v>0</v>
      </c>
      <c r="C2408" s="178">
        <f t="shared" si="103"/>
        <v>0</v>
      </c>
      <c r="D2408" s="178">
        <f t="shared" si="102"/>
        <v>22</v>
      </c>
    </row>
    <row r="2409" spans="1:4">
      <c r="A2409" s="139" t="s">
        <v>2599</v>
      </c>
      <c r="B2409" s="138">
        <v>0</v>
      </c>
      <c r="C2409" s="178">
        <f t="shared" si="103"/>
        <v>0</v>
      </c>
      <c r="D2409" s="178">
        <f t="shared" si="102"/>
        <v>23</v>
      </c>
    </row>
    <row r="2410" spans="1:4">
      <c r="A2410" s="139" t="s">
        <v>2600</v>
      </c>
      <c r="B2410" s="138">
        <v>0</v>
      </c>
      <c r="C2410" s="178">
        <f t="shared" si="103"/>
        <v>0</v>
      </c>
      <c r="D2410" s="178">
        <f t="shared" si="102"/>
        <v>24</v>
      </c>
    </row>
    <row r="2411" spans="1:4">
      <c r="A2411" s="139" t="s">
        <v>2601</v>
      </c>
      <c r="B2411" s="138">
        <v>0</v>
      </c>
      <c r="C2411" s="178">
        <f t="shared" si="103"/>
        <v>0</v>
      </c>
      <c r="D2411" s="178">
        <f t="shared" si="102"/>
        <v>1</v>
      </c>
    </row>
    <row r="2412" spans="1:4">
      <c r="A2412" s="139" t="s">
        <v>2602</v>
      </c>
      <c r="B2412" s="138">
        <v>0</v>
      </c>
      <c r="C2412" s="178">
        <f t="shared" si="103"/>
        <v>0</v>
      </c>
      <c r="D2412" s="178">
        <f t="shared" si="102"/>
        <v>2</v>
      </c>
    </row>
    <row r="2413" spans="1:4">
      <c r="A2413" s="139" t="s">
        <v>2603</v>
      </c>
      <c r="B2413" s="138">
        <v>0</v>
      </c>
      <c r="C2413" s="178">
        <f t="shared" si="103"/>
        <v>0</v>
      </c>
      <c r="D2413" s="178">
        <f t="shared" si="102"/>
        <v>3</v>
      </c>
    </row>
    <row r="2414" spans="1:4">
      <c r="A2414" s="139" t="s">
        <v>2604</v>
      </c>
      <c r="B2414" s="138">
        <v>0</v>
      </c>
      <c r="C2414" s="178">
        <f t="shared" si="103"/>
        <v>0</v>
      </c>
      <c r="D2414" s="178">
        <f t="shared" si="102"/>
        <v>4</v>
      </c>
    </row>
    <row r="2415" spans="1:4">
      <c r="A2415" s="139" t="s">
        <v>2605</v>
      </c>
      <c r="B2415" s="138">
        <v>0</v>
      </c>
      <c r="C2415" s="178">
        <f t="shared" si="103"/>
        <v>0</v>
      </c>
      <c r="D2415" s="178">
        <f t="shared" si="102"/>
        <v>5</v>
      </c>
    </row>
    <row r="2416" spans="1:4">
      <c r="A2416" s="139" t="s">
        <v>2606</v>
      </c>
      <c r="B2416" s="138">
        <v>0</v>
      </c>
      <c r="C2416" s="178">
        <f t="shared" si="103"/>
        <v>0</v>
      </c>
      <c r="D2416" s="178">
        <f t="shared" si="102"/>
        <v>6</v>
      </c>
    </row>
    <row r="2417" spans="1:4">
      <c r="A2417" s="139" t="s">
        <v>2607</v>
      </c>
      <c r="B2417" s="138">
        <v>0</v>
      </c>
      <c r="C2417" s="178">
        <f t="shared" si="103"/>
        <v>0</v>
      </c>
      <c r="D2417" s="178">
        <f t="shared" si="102"/>
        <v>7</v>
      </c>
    </row>
    <row r="2418" spans="1:4">
      <c r="A2418" s="139" t="s">
        <v>2608</v>
      </c>
      <c r="B2418" s="138">
        <v>0</v>
      </c>
      <c r="C2418" s="178">
        <f t="shared" si="103"/>
        <v>0</v>
      </c>
      <c r="D2418" s="178">
        <f t="shared" si="102"/>
        <v>8</v>
      </c>
    </row>
    <row r="2419" spans="1:4">
      <c r="A2419" s="139" t="s">
        <v>2609</v>
      </c>
      <c r="B2419" s="138">
        <v>0</v>
      </c>
      <c r="C2419" s="178">
        <f t="shared" si="103"/>
        <v>105</v>
      </c>
      <c r="D2419" s="178">
        <f t="shared" si="102"/>
        <v>9</v>
      </c>
    </row>
    <row r="2420" spans="1:4">
      <c r="A2420" s="139" t="s">
        <v>2610</v>
      </c>
      <c r="B2420" s="138">
        <v>0</v>
      </c>
      <c r="C2420" s="178">
        <f t="shared" si="103"/>
        <v>365</v>
      </c>
      <c r="D2420" s="178">
        <f t="shared" si="102"/>
        <v>10</v>
      </c>
    </row>
    <row r="2421" spans="1:4">
      <c r="A2421" s="139" t="s">
        <v>2611</v>
      </c>
      <c r="B2421" s="138">
        <v>0</v>
      </c>
      <c r="C2421" s="178">
        <f t="shared" si="103"/>
        <v>458</v>
      </c>
      <c r="D2421" s="178">
        <f t="shared" si="102"/>
        <v>11</v>
      </c>
    </row>
    <row r="2422" spans="1:4">
      <c r="A2422" s="139" t="s">
        <v>2612</v>
      </c>
      <c r="B2422" s="138">
        <v>0</v>
      </c>
      <c r="C2422" s="178">
        <f t="shared" si="103"/>
        <v>513</v>
      </c>
      <c r="D2422" s="178">
        <f t="shared" si="102"/>
        <v>12</v>
      </c>
    </row>
    <row r="2423" spans="1:4">
      <c r="A2423" s="139" t="s">
        <v>2613</v>
      </c>
      <c r="B2423" s="138">
        <v>0</v>
      </c>
      <c r="C2423" s="178">
        <f t="shared" si="103"/>
        <v>563</v>
      </c>
      <c r="D2423" s="178">
        <f t="shared" si="102"/>
        <v>13</v>
      </c>
    </row>
    <row r="2424" spans="1:4">
      <c r="A2424" s="139" t="s">
        <v>2614</v>
      </c>
      <c r="B2424" s="138">
        <v>0</v>
      </c>
      <c r="C2424" s="178">
        <f t="shared" si="103"/>
        <v>599</v>
      </c>
      <c r="D2424" s="178">
        <f t="shared" si="102"/>
        <v>14</v>
      </c>
    </row>
    <row r="2425" spans="1:4">
      <c r="A2425" s="139" t="s">
        <v>2615</v>
      </c>
      <c r="B2425" s="138">
        <v>0</v>
      </c>
      <c r="C2425" s="178">
        <f t="shared" si="103"/>
        <v>613</v>
      </c>
      <c r="D2425" s="178">
        <f t="shared" si="102"/>
        <v>15</v>
      </c>
    </row>
    <row r="2426" spans="1:4">
      <c r="A2426" s="139" t="s">
        <v>2616</v>
      </c>
      <c r="B2426" s="138">
        <v>0</v>
      </c>
      <c r="C2426" s="178">
        <f t="shared" si="103"/>
        <v>601</v>
      </c>
      <c r="D2426" s="178">
        <f t="shared" si="102"/>
        <v>16</v>
      </c>
    </row>
    <row r="2427" spans="1:4">
      <c r="A2427" s="139" t="s">
        <v>2617</v>
      </c>
      <c r="B2427" s="138">
        <v>0</v>
      </c>
      <c r="C2427" s="178">
        <f t="shared" si="103"/>
        <v>559</v>
      </c>
      <c r="D2427" s="178">
        <f t="shared" si="102"/>
        <v>17</v>
      </c>
    </row>
    <row r="2428" spans="1:4">
      <c r="A2428" s="139" t="s">
        <v>2618</v>
      </c>
      <c r="B2428" s="138">
        <v>0</v>
      </c>
      <c r="C2428" s="178">
        <f t="shared" si="103"/>
        <v>495</v>
      </c>
      <c r="D2428" s="178">
        <f t="shared" si="102"/>
        <v>18</v>
      </c>
    </row>
    <row r="2429" spans="1:4">
      <c r="A2429" s="139" t="s">
        <v>2619</v>
      </c>
      <c r="B2429" s="138">
        <v>0</v>
      </c>
      <c r="C2429" s="178">
        <f t="shared" si="103"/>
        <v>321</v>
      </c>
      <c r="D2429" s="178">
        <f t="shared" si="102"/>
        <v>19</v>
      </c>
    </row>
    <row r="2430" spans="1:4">
      <c r="A2430" s="139" t="s">
        <v>2620</v>
      </c>
      <c r="B2430" s="138">
        <v>0</v>
      </c>
      <c r="C2430" s="178">
        <f t="shared" si="103"/>
        <v>1</v>
      </c>
      <c r="D2430" s="178">
        <f t="shared" si="102"/>
        <v>20</v>
      </c>
    </row>
    <row r="2431" spans="1:4">
      <c r="A2431" s="139" t="s">
        <v>2621</v>
      </c>
      <c r="B2431" s="138">
        <v>0</v>
      </c>
      <c r="C2431" s="178">
        <f t="shared" si="103"/>
        <v>0</v>
      </c>
      <c r="D2431" s="178">
        <f t="shared" si="102"/>
        <v>21</v>
      </c>
    </row>
    <row r="2432" spans="1:4">
      <c r="A2432" s="139" t="s">
        <v>2622</v>
      </c>
      <c r="B2432" s="138">
        <v>0</v>
      </c>
      <c r="C2432" s="178">
        <f t="shared" si="103"/>
        <v>0</v>
      </c>
      <c r="D2432" s="178">
        <f t="shared" si="102"/>
        <v>22</v>
      </c>
    </row>
    <row r="2433" spans="1:4">
      <c r="A2433" s="139" t="s">
        <v>2623</v>
      </c>
      <c r="B2433" s="138">
        <v>0</v>
      </c>
      <c r="C2433" s="178">
        <f t="shared" si="103"/>
        <v>0</v>
      </c>
      <c r="D2433" s="178">
        <f t="shared" si="102"/>
        <v>23</v>
      </c>
    </row>
    <row r="2434" spans="1:4">
      <c r="A2434" s="139" t="s">
        <v>2624</v>
      </c>
      <c r="B2434" s="138">
        <v>0</v>
      </c>
      <c r="C2434" s="178">
        <f t="shared" si="103"/>
        <v>0</v>
      </c>
      <c r="D2434" s="178">
        <f t="shared" si="102"/>
        <v>24</v>
      </c>
    </row>
    <row r="2435" spans="1:4">
      <c r="A2435" s="139" t="s">
        <v>2625</v>
      </c>
      <c r="B2435" s="138">
        <v>0</v>
      </c>
      <c r="C2435" s="178">
        <f t="shared" si="103"/>
        <v>0</v>
      </c>
      <c r="D2435" s="178">
        <f t="shared" si="102"/>
        <v>1</v>
      </c>
    </row>
    <row r="2436" spans="1:4">
      <c r="A2436" s="139" t="s">
        <v>2626</v>
      </c>
      <c r="B2436" s="138">
        <v>0</v>
      </c>
      <c r="C2436" s="178">
        <f t="shared" si="103"/>
        <v>0</v>
      </c>
      <c r="D2436" s="178">
        <f t="shared" si="102"/>
        <v>2</v>
      </c>
    </row>
    <row r="2437" spans="1:4">
      <c r="A2437" s="139" t="s">
        <v>2627</v>
      </c>
      <c r="B2437" s="138">
        <v>0</v>
      </c>
      <c r="C2437" s="178">
        <f t="shared" si="103"/>
        <v>0</v>
      </c>
      <c r="D2437" s="178">
        <f t="shared" si="102"/>
        <v>3</v>
      </c>
    </row>
    <row r="2438" spans="1:4">
      <c r="A2438" s="139" t="s">
        <v>2628</v>
      </c>
      <c r="B2438" s="138">
        <v>0</v>
      </c>
      <c r="C2438" s="178">
        <f t="shared" si="103"/>
        <v>0</v>
      </c>
      <c r="D2438" s="178">
        <f t="shared" si="102"/>
        <v>4</v>
      </c>
    </row>
    <row r="2439" spans="1:4">
      <c r="A2439" s="139" t="s">
        <v>2629</v>
      </c>
      <c r="B2439" s="138">
        <v>0</v>
      </c>
      <c r="C2439" s="178">
        <f t="shared" si="103"/>
        <v>0</v>
      </c>
      <c r="D2439" s="178">
        <f t="shared" si="102"/>
        <v>5</v>
      </c>
    </row>
    <row r="2440" spans="1:4">
      <c r="A2440" s="139" t="s">
        <v>2630</v>
      </c>
      <c r="B2440" s="138">
        <v>0</v>
      </c>
      <c r="C2440" s="178">
        <f t="shared" si="103"/>
        <v>0</v>
      </c>
      <c r="D2440" s="178">
        <f t="shared" si="102"/>
        <v>6</v>
      </c>
    </row>
    <row r="2441" spans="1:4">
      <c r="A2441" s="139" t="s">
        <v>2631</v>
      </c>
      <c r="B2441" s="138">
        <v>0</v>
      </c>
      <c r="C2441" s="178">
        <f t="shared" si="103"/>
        <v>0</v>
      </c>
      <c r="D2441" s="178">
        <f t="shared" si="102"/>
        <v>7</v>
      </c>
    </row>
    <row r="2442" spans="1:4">
      <c r="A2442" s="139" t="s">
        <v>2632</v>
      </c>
      <c r="B2442" s="138">
        <v>0</v>
      </c>
      <c r="C2442" s="178">
        <f t="shared" si="103"/>
        <v>0</v>
      </c>
      <c r="D2442" s="178">
        <f t="shared" si="102"/>
        <v>8</v>
      </c>
    </row>
    <row r="2443" spans="1:4">
      <c r="A2443" s="139" t="s">
        <v>2633</v>
      </c>
      <c r="B2443" s="138">
        <v>0</v>
      </c>
      <c r="C2443" s="178">
        <f t="shared" si="103"/>
        <v>105</v>
      </c>
      <c r="D2443" s="178">
        <f t="shared" ref="D2443:D2506" si="104">D2419</f>
        <v>9</v>
      </c>
    </row>
    <row r="2444" spans="1:4">
      <c r="A2444" s="139" t="s">
        <v>2634</v>
      </c>
      <c r="B2444" s="138">
        <v>0</v>
      </c>
      <c r="C2444" s="178">
        <f t="shared" si="103"/>
        <v>365</v>
      </c>
      <c r="D2444" s="178">
        <f t="shared" si="104"/>
        <v>10</v>
      </c>
    </row>
    <row r="2445" spans="1:4">
      <c r="A2445" s="139" t="s">
        <v>2635</v>
      </c>
      <c r="B2445" s="138">
        <v>0</v>
      </c>
      <c r="C2445" s="178">
        <f t="shared" si="103"/>
        <v>458</v>
      </c>
      <c r="D2445" s="178">
        <f t="shared" si="104"/>
        <v>11</v>
      </c>
    </row>
    <row r="2446" spans="1:4">
      <c r="A2446" s="139" t="s">
        <v>2636</v>
      </c>
      <c r="B2446" s="138">
        <v>0</v>
      </c>
      <c r="C2446" s="178">
        <f t="shared" si="103"/>
        <v>513</v>
      </c>
      <c r="D2446" s="178">
        <f t="shared" si="104"/>
        <v>12</v>
      </c>
    </row>
    <row r="2447" spans="1:4">
      <c r="A2447" s="139" t="s">
        <v>2637</v>
      </c>
      <c r="B2447" s="138">
        <v>0</v>
      </c>
      <c r="C2447" s="178">
        <f t="shared" si="103"/>
        <v>563</v>
      </c>
      <c r="D2447" s="178">
        <f t="shared" si="104"/>
        <v>13</v>
      </c>
    </row>
    <row r="2448" spans="1:4">
      <c r="A2448" s="139" t="s">
        <v>2638</v>
      </c>
      <c r="B2448" s="138">
        <v>0</v>
      </c>
      <c r="C2448" s="178">
        <f t="shared" si="103"/>
        <v>599</v>
      </c>
      <c r="D2448" s="178">
        <f t="shared" si="104"/>
        <v>14</v>
      </c>
    </row>
    <row r="2449" spans="1:4">
      <c r="A2449" s="139" t="s">
        <v>2639</v>
      </c>
      <c r="B2449" s="138">
        <v>0</v>
      </c>
      <c r="C2449" s="178">
        <f t="shared" si="103"/>
        <v>613</v>
      </c>
      <c r="D2449" s="178">
        <f t="shared" si="104"/>
        <v>15</v>
      </c>
    </row>
    <row r="2450" spans="1:4">
      <c r="A2450" s="139" t="s">
        <v>2640</v>
      </c>
      <c r="B2450" s="138">
        <v>0</v>
      </c>
      <c r="C2450" s="178">
        <f t="shared" si="103"/>
        <v>601</v>
      </c>
      <c r="D2450" s="178">
        <f t="shared" si="104"/>
        <v>16</v>
      </c>
    </row>
    <row r="2451" spans="1:4">
      <c r="A2451" s="139" t="s">
        <v>2641</v>
      </c>
      <c r="B2451" s="138">
        <v>0</v>
      </c>
      <c r="C2451" s="178">
        <f t="shared" si="103"/>
        <v>559</v>
      </c>
      <c r="D2451" s="178">
        <f t="shared" si="104"/>
        <v>17</v>
      </c>
    </row>
    <row r="2452" spans="1:4">
      <c r="A2452" s="139" t="s">
        <v>2642</v>
      </c>
      <c r="B2452" s="138">
        <v>0</v>
      </c>
      <c r="C2452" s="178">
        <f t="shared" ref="C2452:C2515" si="105">_xlfn.XLOOKUP(D2452,$N$5:$N$28,$E$5:$E$28)</f>
        <v>495</v>
      </c>
      <c r="D2452" s="178">
        <f t="shared" si="104"/>
        <v>18</v>
      </c>
    </row>
    <row r="2453" spans="1:4">
      <c r="A2453" s="139" t="s">
        <v>2643</v>
      </c>
      <c r="B2453" s="138">
        <v>0</v>
      </c>
      <c r="C2453" s="178">
        <f t="shared" si="105"/>
        <v>321</v>
      </c>
      <c r="D2453" s="178">
        <f t="shared" si="104"/>
        <v>19</v>
      </c>
    </row>
    <row r="2454" spans="1:4">
      <c r="A2454" s="139" t="s">
        <v>2644</v>
      </c>
      <c r="B2454" s="138">
        <v>0</v>
      </c>
      <c r="C2454" s="178">
        <f t="shared" si="105"/>
        <v>1</v>
      </c>
      <c r="D2454" s="178">
        <f t="shared" si="104"/>
        <v>20</v>
      </c>
    </row>
    <row r="2455" spans="1:4">
      <c r="A2455" s="139" t="s">
        <v>2645</v>
      </c>
      <c r="B2455" s="138">
        <v>0</v>
      </c>
      <c r="C2455" s="178">
        <f t="shared" si="105"/>
        <v>0</v>
      </c>
      <c r="D2455" s="178">
        <f t="shared" si="104"/>
        <v>21</v>
      </c>
    </row>
    <row r="2456" spans="1:4">
      <c r="A2456" s="139" t="s">
        <v>2646</v>
      </c>
      <c r="B2456" s="138">
        <v>0</v>
      </c>
      <c r="C2456" s="178">
        <f t="shared" si="105"/>
        <v>0</v>
      </c>
      <c r="D2456" s="178">
        <f t="shared" si="104"/>
        <v>22</v>
      </c>
    </row>
    <row r="2457" spans="1:4">
      <c r="A2457" s="139" t="s">
        <v>2647</v>
      </c>
      <c r="B2457" s="138">
        <v>0</v>
      </c>
      <c r="C2457" s="178">
        <f t="shared" si="105"/>
        <v>0</v>
      </c>
      <c r="D2457" s="178">
        <f t="shared" si="104"/>
        <v>23</v>
      </c>
    </row>
    <row r="2458" spans="1:4">
      <c r="A2458" s="139" t="s">
        <v>2648</v>
      </c>
      <c r="B2458" s="138">
        <v>0</v>
      </c>
      <c r="C2458" s="178">
        <f t="shared" si="105"/>
        <v>0</v>
      </c>
      <c r="D2458" s="178">
        <f t="shared" si="104"/>
        <v>24</v>
      </c>
    </row>
    <row r="2459" spans="1:4">
      <c r="A2459" s="139" t="s">
        <v>2649</v>
      </c>
      <c r="B2459" s="138">
        <v>0</v>
      </c>
      <c r="C2459" s="178">
        <f t="shared" si="105"/>
        <v>0</v>
      </c>
      <c r="D2459" s="178">
        <f t="shared" si="104"/>
        <v>1</v>
      </c>
    </row>
    <row r="2460" spans="1:4">
      <c r="A2460" s="139" t="s">
        <v>2650</v>
      </c>
      <c r="B2460" s="138">
        <v>0</v>
      </c>
      <c r="C2460" s="178">
        <f t="shared" si="105"/>
        <v>0</v>
      </c>
      <c r="D2460" s="178">
        <f t="shared" si="104"/>
        <v>2</v>
      </c>
    </row>
    <row r="2461" spans="1:4">
      <c r="A2461" s="139" t="s">
        <v>2651</v>
      </c>
      <c r="B2461" s="138">
        <v>0</v>
      </c>
      <c r="C2461" s="178">
        <f t="shared" si="105"/>
        <v>0</v>
      </c>
      <c r="D2461" s="178">
        <f t="shared" si="104"/>
        <v>3</v>
      </c>
    </row>
    <row r="2462" spans="1:4">
      <c r="A2462" s="139" t="s">
        <v>2652</v>
      </c>
      <c r="B2462" s="138">
        <v>0</v>
      </c>
      <c r="C2462" s="178">
        <f t="shared" si="105"/>
        <v>0</v>
      </c>
      <c r="D2462" s="178">
        <f t="shared" si="104"/>
        <v>4</v>
      </c>
    </row>
    <row r="2463" spans="1:4">
      <c r="A2463" s="139" t="s">
        <v>2653</v>
      </c>
      <c r="B2463" s="138">
        <v>0</v>
      </c>
      <c r="C2463" s="178">
        <f t="shared" si="105"/>
        <v>0</v>
      </c>
      <c r="D2463" s="178">
        <f t="shared" si="104"/>
        <v>5</v>
      </c>
    </row>
    <row r="2464" spans="1:4">
      <c r="A2464" s="139" t="s">
        <v>2654</v>
      </c>
      <c r="B2464" s="138">
        <v>0</v>
      </c>
      <c r="C2464" s="178">
        <f t="shared" si="105"/>
        <v>0</v>
      </c>
      <c r="D2464" s="178">
        <f t="shared" si="104"/>
        <v>6</v>
      </c>
    </row>
    <row r="2465" spans="1:4">
      <c r="A2465" s="139" t="s">
        <v>2655</v>
      </c>
      <c r="B2465" s="138">
        <v>0</v>
      </c>
      <c r="C2465" s="178">
        <f t="shared" si="105"/>
        <v>0</v>
      </c>
      <c r="D2465" s="178">
        <f t="shared" si="104"/>
        <v>7</v>
      </c>
    </row>
    <row r="2466" spans="1:4">
      <c r="A2466" s="139" t="s">
        <v>2656</v>
      </c>
      <c r="B2466" s="138">
        <v>0</v>
      </c>
      <c r="C2466" s="178">
        <f t="shared" si="105"/>
        <v>0</v>
      </c>
      <c r="D2466" s="178">
        <f t="shared" si="104"/>
        <v>8</v>
      </c>
    </row>
    <row r="2467" spans="1:4">
      <c r="A2467" s="139" t="s">
        <v>2657</v>
      </c>
      <c r="B2467" s="138">
        <v>0</v>
      </c>
      <c r="C2467" s="178">
        <f t="shared" si="105"/>
        <v>105</v>
      </c>
      <c r="D2467" s="178">
        <f t="shared" si="104"/>
        <v>9</v>
      </c>
    </row>
    <row r="2468" spans="1:4">
      <c r="A2468" s="139" t="s">
        <v>2658</v>
      </c>
      <c r="B2468" s="138">
        <v>0</v>
      </c>
      <c r="C2468" s="178">
        <f t="shared" si="105"/>
        <v>365</v>
      </c>
      <c r="D2468" s="178">
        <f t="shared" si="104"/>
        <v>10</v>
      </c>
    </row>
    <row r="2469" spans="1:4">
      <c r="A2469" s="139" t="s">
        <v>2659</v>
      </c>
      <c r="B2469" s="138">
        <v>0</v>
      </c>
      <c r="C2469" s="178">
        <f t="shared" si="105"/>
        <v>458</v>
      </c>
      <c r="D2469" s="178">
        <f t="shared" si="104"/>
        <v>11</v>
      </c>
    </row>
    <row r="2470" spans="1:4">
      <c r="A2470" s="139" t="s">
        <v>2660</v>
      </c>
      <c r="B2470" s="138">
        <v>0</v>
      </c>
      <c r="C2470" s="178">
        <f t="shared" si="105"/>
        <v>513</v>
      </c>
      <c r="D2470" s="178">
        <f t="shared" si="104"/>
        <v>12</v>
      </c>
    </row>
    <row r="2471" spans="1:4">
      <c r="A2471" s="139" t="s">
        <v>2661</v>
      </c>
      <c r="B2471" s="138">
        <v>0</v>
      </c>
      <c r="C2471" s="178">
        <f t="shared" si="105"/>
        <v>563</v>
      </c>
      <c r="D2471" s="178">
        <f t="shared" si="104"/>
        <v>13</v>
      </c>
    </row>
    <row r="2472" spans="1:4">
      <c r="A2472" s="139" t="s">
        <v>2662</v>
      </c>
      <c r="B2472" s="138">
        <v>0</v>
      </c>
      <c r="C2472" s="178">
        <f t="shared" si="105"/>
        <v>599</v>
      </c>
      <c r="D2472" s="178">
        <f t="shared" si="104"/>
        <v>14</v>
      </c>
    </row>
    <row r="2473" spans="1:4">
      <c r="A2473" s="139" t="s">
        <v>2663</v>
      </c>
      <c r="B2473" s="138">
        <v>0</v>
      </c>
      <c r="C2473" s="178">
        <f t="shared" si="105"/>
        <v>613</v>
      </c>
      <c r="D2473" s="178">
        <f t="shared" si="104"/>
        <v>15</v>
      </c>
    </row>
    <row r="2474" spans="1:4">
      <c r="A2474" s="139" t="s">
        <v>2664</v>
      </c>
      <c r="B2474" s="138">
        <v>0</v>
      </c>
      <c r="C2474" s="178">
        <f t="shared" si="105"/>
        <v>601</v>
      </c>
      <c r="D2474" s="178">
        <f t="shared" si="104"/>
        <v>16</v>
      </c>
    </row>
    <row r="2475" spans="1:4">
      <c r="A2475" s="139" t="s">
        <v>2665</v>
      </c>
      <c r="B2475" s="138">
        <v>0</v>
      </c>
      <c r="C2475" s="178">
        <f t="shared" si="105"/>
        <v>559</v>
      </c>
      <c r="D2475" s="178">
        <f t="shared" si="104"/>
        <v>17</v>
      </c>
    </row>
    <row r="2476" spans="1:4">
      <c r="A2476" s="139" t="s">
        <v>2666</v>
      </c>
      <c r="B2476" s="138">
        <v>0</v>
      </c>
      <c r="C2476" s="178">
        <f t="shared" si="105"/>
        <v>495</v>
      </c>
      <c r="D2476" s="178">
        <f t="shared" si="104"/>
        <v>18</v>
      </c>
    </row>
    <row r="2477" spans="1:4">
      <c r="A2477" s="139" t="s">
        <v>2667</v>
      </c>
      <c r="B2477" s="138">
        <v>0</v>
      </c>
      <c r="C2477" s="178">
        <f t="shared" si="105"/>
        <v>321</v>
      </c>
      <c r="D2477" s="178">
        <f t="shared" si="104"/>
        <v>19</v>
      </c>
    </row>
    <row r="2478" spans="1:4">
      <c r="A2478" s="139" t="s">
        <v>2668</v>
      </c>
      <c r="B2478" s="138">
        <v>0</v>
      </c>
      <c r="C2478" s="178">
        <f t="shared" si="105"/>
        <v>1</v>
      </c>
      <c r="D2478" s="178">
        <f t="shared" si="104"/>
        <v>20</v>
      </c>
    </row>
    <row r="2479" spans="1:4">
      <c r="A2479" s="139" t="s">
        <v>2669</v>
      </c>
      <c r="B2479" s="138">
        <v>0</v>
      </c>
      <c r="C2479" s="178">
        <f t="shared" si="105"/>
        <v>0</v>
      </c>
      <c r="D2479" s="178">
        <f t="shared" si="104"/>
        <v>21</v>
      </c>
    </row>
    <row r="2480" spans="1:4">
      <c r="A2480" s="139" t="s">
        <v>2670</v>
      </c>
      <c r="B2480" s="138">
        <v>0</v>
      </c>
      <c r="C2480" s="178">
        <f t="shared" si="105"/>
        <v>0</v>
      </c>
      <c r="D2480" s="178">
        <f t="shared" si="104"/>
        <v>22</v>
      </c>
    </row>
    <row r="2481" spans="1:4">
      <c r="A2481" s="139" t="s">
        <v>2671</v>
      </c>
      <c r="B2481" s="138">
        <v>0</v>
      </c>
      <c r="C2481" s="178">
        <f t="shared" si="105"/>
        <v>0</v>
      </c>
      <c r="D2481" s="178">
        <f t="shared" si="104"/>
        <v>23</v>
      </c>
    </row>
    <row r="2482" spans="1:4">
      <c r="A2482" s="139" t="s">
        <v>2672</v>
      </c>
      <c r="B2482" s="138">
        <v>0</v>
      </c>
      <c r="C2482" s="178">
        <f t="shared" si="105"/>
        <v>0</v>
      </c>
      <c r="D2482" s="178">
        <f t="shared" si="104"/>
        <v>24</v>
      </c>
    </row>
    <row r="2483" spans="1:4">
      <c r="A2483" s="139" t="s">
        <v>2673</v>
      </c>
      <c r="B2483" s="138">
        <v>0</v>
      </c>
      <c r="C2483" s="178">
        <f t="shared" si="105"/>
        <v>0</v>
      </c>
      <c r="D2483" s="178">
        <f t="shared" si="104"/>
        <v>1</v>
      </c>
    </row>
    <row r="2484" spans="1:4">
      <c r="A2484" s="139" t="s">
        <v>2674</v>
      </c>
      <c r="B2484" s="138">
        <v>0</v>
      </c>
      <c r="C2484" s="178">
        <f t="shared" si="105"/>
        <v>0</v>
      </c>
      <c r="D2484" s="178">
        <f t="shared" si="104"/>
        <v>2</v>
      </c>
    </row>
    <row r="2485" spans="1:4">
      <c r="A2485" s="139" t="s">
        <v>2675</v>
      </c>
      <c r="B2485" s="138">
        <v>0</v>
      </c>
      <c r="C2485" s="178">
        <f t="shared" si="105"/>
        <v>0</v>
      </c>
      <c r="D2485" s="178">
        <f t="shared" si="104"/>
        <v>3</v>
      </c>
    </row>
    <row r="2486" spans="1:4">
      <c r="A2486" s="139" t="s">
        <v>2676</v>
      </c>
      <c r="B2486" s="138">
        <v>0</v>
      </c>
      <c r="C2486" s="178">
        <f t="shared" si="105"/>
        <v>0</v>
      </c>
      <c r="D2486" s="178">
        <f t="shared" si="104"/>
        <v>4</v>
      </c>
    </row>
    <row r="2487" spans="1:4">
      <c r="A2487" s="139" t="s">
        <v>2677</v>
      </c>
      <c r="B2487" s="138">
        <v>0</v>
      </c>
      <c r="C2487" s="178">
        <f t="shared" si="105"/>
        <v>0</v>
      </c>
      <c r="D2487" s="178">
        <f t="shared" si="104"/>
        <v>5</v>
      </c>
    </row>
    <row r="2488" spans="1:4">
      <c r="A2488" s="139" t="s">
        <v>2678</v>
      </c>
      <c r="B2488" s="138">
        <v>0</v>
      </c>
      <c r="C2488" s="178">
        <f t="shared" si="105"/>
        <v>0</v>
      </c>
      <c r="D2488" s="178">
        <f t="shared" si="104"/>
        <v>6</v>
      </c>
    </row>
    <row r="2489" spans="1:4">
      <c r="A2489" s="139" t="s">
        <v>2679</v>
      </c>
      <c r="B2489" s="138">
        <v>0</v>
      </c>
      <c r="C2489" s="178">
        <f t="shared" si="105"/>
        <v>0</v>
      </c>
      <c r="D2489" s="178">
        <f t="shared" si="104"/>
        <v>7</v>
      </c>
    </row>
    <row r="2490" spans="1:4">
      <c r="A2490" s="139" t="s">
        <v>2680</v>
      </c>
      <c r="B2490" s="138">
        <v>0</v>
      </c>
      <c r="C2490" s="178">
        <f t="shared" si="105"/>
        <v>0</v>
      </c>
      <c r="D2490" s="178">
        <f t="shared" si="104"/>
        <v>8</v>
      </c>
    </row>
    <row r="2491" spans="1:4">
      <c r="A2491" s="139" t="s">
        <v>2681</v>
      </c>
      <c r="B2491" s="138">
        <v>0</v>
      </c>
      <c r="C2491" s="178">
        <f t="shared" si="105"/>
        <v>105</v>
      </c>
      <c r="D2491" s="178">
        <f t="shared" si="104"/>
        <v>9</v>
      </c>
    </row>
    <row r="2492" spans="1:4">
      <c r="A2492" s="139" t="s">
        <v>2682</v>
      </c>
      <c r="B2492" s="138">
        <v>0</v>
      </c>
      <c r="C2492" s="178">
        <f t="shared" si="105"/>
        <v>365</v>
      </c>
      <c r="D2492" s="178">
        <f t="shared" si="104"/>
        <v>10</v>
      </c>
    </row>
    <row r="2493" spans="1:4">
      <c r="A2493" s="139" t="s">
        <v>2683</v>
      </c>
      <c r="B2493" s="138">
        <v>0</v>
      </c>
      <c r="C2493" s="178">
        <f t="shared" si="105"/>
        <v>458</v>
      </c>
      <c r="D2493" s="178">
        <f t="shared" si="104"/>
        <v>11</v>
      </c>
    </row>
    <row r="2494" spans="1:4">
      <c r="A2494" s="139" t="s">
        <v>2684</v>
      </c>
      <c r="B2494" s="138">
        <v>0</v>
      </c>
      <c r="C2494" s="178">
        <f t="shared" si="105"/>
        <v>513</v>
      </c>
      <c r="D2494" s="178">
        <f t="shared" si="104"/>
        <v>12</v>
      </c>
    </row>
    <row r="2495" spans="1:4">
      <c r="A2495" s="139" t="s">
        <v>2685</v>
      </c>
      <c r="B2495" s="138">
        <v>0</v>
      </c>
      <c r="C2495" s="178">
        <f t="shared" si="105"/>
        <v>563</v>
      </c>
      <c r="D2495" s="178">
        <f t="shared" si="104"/>
        <v>13</v>
      </c>
    </row>
    <row r="2496" spans="1:4">
      <c r="A2496" s="139" t="s">
        <v>2686</v>
      </c>
      <c r="B2496" s="138">
        <v>0</v>
      </c>
      <c r="C2496" s="178">
        <f t="shared" si="105"/>
        <v>599</v>
      </c>
      <c r="D2496" s="178">
        <f t="shared" si="104"/>
        <v>14</v>
      </c>
    </row>
    <row r="2497" spans="1:4">
      <c r="A2497" s="139" t="s">
        <v>2687</v>
      </c>
      <c r="B2497" s="138">
        <v>0</v>
      </c>
      <c r="C2497" s="178">
        <f t="shared" si="105"/>
        <v>613</v>
      </c>
      <c r="D2497" s="178">
        <f t="shared" si="104"/>
        <v>15</v>
      </c>
    </row>
    <row r="2498" spans="1:4">
      <c r="A2498" s="139" t="s">
        <v>2688</v>
      </c>
      <c r="B2498" s="138">
        <v>0</v>
      </c>
      <c r="C2498" s="178">
        <f t="shared" si="105"/>
        <v>601</v>
      </c>
      <c r="D2498" s="178">
        <f t="shared" si="104"/>
        <v>16</v>
      </c>
    </row>
    <row r="2499" spans="1:4">
      <c r="A2499" s="139" t="s">
        <v>2689</v>
      </c>
      <c r="B2499" s="138">
        <v>0</v>
      </c>
      <c r="C2499" s="178">
        <f t="shared" si="105"/>
        <v>559</v>
      </c>
      <c r="D2499" s="178">
        <f t="shared" si="104"/>
        <v>17</v>
      </c>
    </row>
    <row r="2500" spans="1:4">
      <c r="A2500" s="139" t="s">
        <v>2690</v>
      </c>
      <c r="B2500" s="138">
        <v>0</v>
      </c>
      <c r="C2500" s="178">
        <f t="shared" si="105"/>
        <v>495</v>
      </c>
      <c r="D2500" s="178">
        <f t="shared" si="104"/>
        <v>18</v>
      </c>
    </row>
    <row r="2501" spans="1:4">
      <c r="A2501" s="139" t="s">
        <v>2691</v>
      </c>
      <c r="B2501" s="138">
        <v>0</v>
      </c>
      <c r="C2501" s="178">
        <f t="shared" si="105"/>
        <v>321</v>
      </c>
      <c r="D2501" s="178">
        <f t="shared" si="104"/>
        <v>19</v>
      </c>
    </row>
    <row r="2502" spans="1:4">
      <c r="A2502" s="139" t="s">
        <v>2692</v>
      </c>
      <c r="B2502" s="138">
        <v>0</v>
      </c>
      <c r="C2502" s="178">
        <f t="shared" si="105"/>
        <v>1</v>
      </c>
      <c r="D2502" s="178">
        <f t="shared" si="104"/>
        <v>20</v>
      </c>
    </row>
    <row r="2503" spans="1:4">
      <c r="A2503" s="139" t="s">
        <v>2693</v>
      </c>
      <c r="B2503" s="138">
        <v>0</v>
      </c>
      <c r="C2503" s="178">
        <f t="shared" si="105"/>
        <v>0</v>
      </c>
      <c r="D2503" s="178">
        <f t="shared" si="104"/>
        <v>21</v>
      </c>
    </row>
    <row r="2504" spans="1:4">
      <c r="A2504" s="139" t="s">
        <v>2694</v>
      </c>
      <c r="B2504" s="138">
        <v>0</v>
      </c>
      <c r="C2504" s="178">
        <f t="shared" si="105"/>
        <v>0</v>
      </c>
      <c r="D2504" s="178">
        <f t="shared" si="104"/>
        <v>22</v>
      </c>
    </row>
    <row r="2505" spans="1:4">
      <c r="A2505" s="139" t="s">
        <v>2695</v>
      </c>
      <c r="B2505" s="138">
        <v>0</v>
      </c>
      <c r="C2505" s="178">
        <f t="shared" si="105"/>
        <v>0</v>
      </c>
      <c r="D2505" s="178">
        <f t="shared" si="104"/>
        <v>23</v>
      </c>
    </row>
    <row r="2506" spans="1:4">
      <c r="A2506" s="139" t="s">
        <v>2696</v>
      </c>
      <c r="B2506" s="138">
        <v>0</v>
      </c>
      <c r="C2506" s="178">
        <f t="shared" si="105"/>
        <v>0</v>
      </c>
      <c r="D2506" s="178">
        <f t="shared" si="104"/>
        <v>24</v>
      </c>
    </row>
    <row r="2507" spans="1:4">
      <c r="A2507" s="139" t="s">
        <v>2697</v>
      </c>
      <c r="B2507" s="138">
        <v>0</v>
      </c>
      <c r="C2507" s="178">
        <f t="shared" si="105"/>
        <v>0</v>
      </c>
      <c r="D2507" s="178">
        <f t="shared" ref="D2507:D2570" si="106">D2483</f>
        <v>1</v>
      </c>
    </row>
    <row r="2508" spans="1:4">
      <c r="A2508" s="139" t="s">
        <v>2698</v>
      </c>
      <c r="B2508" s="138">
        <v>0</v>
      </c>
      <c r="C2508" s="178">
        <f t="shared" si="105"/>
        <v>0</v>
      </c>
      <c r="D2508" s="178">
        <f t="shared" si="106"/>
        <v>2</v>
      </c>
    </row>
    <row r="2509" spans="1:4">
      <c r="A2509" s="139" t="s">
        <v>2699</v>
      </c>
      <c r="B2509" s="138">
        <v>0</v>
      </c>
      <c r="C2509" s="178">
        <f t="shared" si="105"/>
        <v>0</v>
      </c>
      <c r="D2509" s="178">
        <f t="shared" si="106"/>
        <v>3</v>
      </c>
    </row>
    <row r="2510" spans="1:4">
      <c r="A2510" s="139" t="s">
        <v>2700</v>
      </c>
      <c r="B2510" s="138">
        <v>0</v>
      </c>
      <c r="C2510" s="178">
        <f t="shared" si="105"/>
        <v>0</v>
      </c>
      <c r="D2510" s="178">
        <f t="shared" si="106"/>
        <v>4</v>
      </c>
    </row>
    <row r="2511" spans="1:4">
      <c r="A2511" s="139" t="s">
        <v>2701</v>
      </c>
      <c r="B2511" s="138">
        <v>0</v>
      </c>
      <c r="C2511" s="178">
        <f t="shared" si="105"/>
        <v>0</v>
      </c>
      <c r="D2511" s="178">
        <f t="shared" si="106"/>
        <v>5</v>
      </c>
    </row>
    <row r="2512" spans="1:4">
      <c r="A2512" s="139" t="s">
        <v>2702</v>
      </c>
      <c r="B2512" s="138">
        <v>0</v>
      </c>
      <c r="C2512" s="178">
        <f t="shared" si="105"/>
        <v>0</v>
      </c>
      <c r="D2512" s="178">
        <f t="shared" si="106"/>
        <v>6</v>
      </c>
    </row>
    <row r="2513" spans="1:4">
      <c r="A2513" s="139" t="s">
        <v>2703</v>
      </c>
      <c r="B2513" s="138">
        <v>0</v>
      </c>
      <c r="C2513" s="178">
        <f t="shared" si="105"/>
        <v>0</v>
      </c>
      <c r="D2513" s="178">
        <f t="shared" si="106"/>
        <v>7</v>
      </c>
    </row>
    <row r="2514" spans="1:4">
      <c r="A2514" s="139" t="s">
        <v>2704</v>
      </c>
      <c r="B2514" s="138">
        <v>0</v>
      </c>
      <c r="C2514" s="178">
        <f t="shared" si="105"/>
        <v>0</v>
      </c>
      <c r="D2514" s="178">
        <f t="shared" si="106"/>
        <v>8</v>
      </c>
    </row>
    <row r="2515" spans="1:4">
      <c r="A2515" s="139" t="s">
        <v>2705</v>
      </c>
      <c r="B2515" s="138">
        <v>0</v>
      </c>
      <c r="C2515" s="178">
        <f t="shared" si="105"/>
        <v>105</v>
      </c>
      <c r="D2515" s="178">
        <f t="shared" si="106"/>
        <v>9</v>
      </c>
    </row>
    <row r="2516" spans="1:4">
      <c r="A2516" s="139" t="s">
        <v>2706</v>
      </c>
      <c r="B2516" s="138">
        <v>0</v>
      </c>
      <c r="C2516" s="178">
        <f t="shared" ref="C2516:C2579" si="107">_xlfn.XLOOKUP(D2516,$N$5:$N$28,$E$5:$E$28)</f>
        <v>365</v>
      </c>
      <c r="D2516" s="178">
        <f t="shared" si="106"/>
        <v>10</v>
      </c>
    </row>
    <row r="2517" spans="1:4">
      <c r="A2517" s="139" t="s">
        <v>2707</v>
      </c>
      <c r="B2517" s="138">
        <v>0</v>
      </c>
      <c r="C2517" s="178">
        <f t="shared" si="107"/>
        <v>458</v>
      </c>
      <c r="D2517" s="178">
        <f t="shared" si="106"/>
        <v>11</v>
      </c>
    </row>
    <row r="2518" spans="1:4">
      <c r="A2518" s="139" t="s">
        <v>2708</v>
      </c>
      <c r="B2518" s="138">
        <v>0</v>
      </c>
      <c r="C2518" s="178">
        <f t="shared" si="107"/>
        <v>513</v>
      </c>
      <c r="D2518" s="178">
        <f t="shared" si="106"/>
        <v>12</v>
      </c>
    </row>
    <row r="2519" spans="1:4">
      <c r="A2519" s="139" t="s">
        <v>2709</v>
      </c>
      <c r="B2519" s="138">
        <v>0</v>
      </c>
      <c r="C2519" s="178">
        <f t="shared" si="107"/>
        <v>563</v>
      </c>
      <c r="D2519" s="178">
        <f t="shared" si="106"/>
        <v>13</v>
      </c>
    </row>
    <row r="2520" spans="1:4">
      <c r="A2520" s="139" t="s">
        <v>2710</v>
      </c>
      <c r="B2520" s="138">
        <v>0</v>
      </c>
      <c r="C2520" s="178">
        <f t="shared" si="107"/>
        <v>599</v>
      </c>
      <c r="D2520" s="178">
        <f t="shared" si="106"/>
        <v>14</v>
      </c>
    </row>
    <row r="2521" spans="1:4">
      <c r="A2521" s="139" t="s">
        <v>2711</v>
      </c>
      <c r="B2521" s="138">
        <v>0</v>
      </c>
      <c r="C2521" s="178">
        <f t="shared" si="107"/>
        <v>613</v>
      </c>
      <c r="D2521" s="178">
        <f t="shared" si="106"/>
        <v>15</v>
      </c>
    </row>
    <row r="2522" spans="1:4">
      <c r="A2522" s="139" t="s">
        <v>2712</v>
      </c>
      <c r="B2522" s="138">
        <v>0</v>
      </c>
      <c r="C2522" s="178">
        <f t="shared" si="107"/>
        <v>601</v>
      </c>
      <c r="D2522" s="178">
        <f t="shared" si="106"/>
        <v>16</v>
      </c>
    </row>
    <row r="2523" spans="1:4">
      <c r="A2523" s="139" t="s">
        <v>2713</v>
      </c>
      <c r="B2523" s="138">
        <v>0</v>
      </c>
      <c r="C2523" s="178">
        <f t="shared" si="107"/>
        <v>559</v>
      </c>
      <c r="D2523" s="178">
        <f t="shared" si="106"/>
        <v>17</v>
      </c>
    </row>
    <row r="2524" spans="1:4">
      <c r="A2524" s="139" t="s">
        <v>2714</v>
      </c>
      <c r="B2524" s="138">
        <v>0</v>
      </c>
      <c r="C2524" s="178">
        <f t="shared" si="107"/>
        <v>495</v>
      </c>
      <c r="D2524" s="178">
        <f t="shared" si="106"/>
        <v>18</v>
      </c>
    </row>
    <row r="2525" spans="1:4">
      <c r="A2525" s="139" t="s">
        <v>2715</v>
      </c>
      <c r="B2525" s="138">
        <v>0</v>
      </c>
      <c r="C2525" s="178">
        <f t="shared" si="107"/>
        <v>321</v>
      </c>
      <c r="D2525" s="178">
        <f t="shared" si="106"/>
        <v>19</v>
      </c>
    </row>
    <row r="2526" spans="1:4">
      <c r="A2526" s="139" t="s">
        <v>2716</v>
      </c>
      <c r="B2526" s="138">
        <v>0</v>
      </c>
      <c r="C2526" s="178">
        <f t="shared" si="107"/>
        <v>1</v>
      </c>
      <c r="D2526" s="178">
        <f t="shared" si="106"/>
        <v>20</v>
      </c>
    </row>
    <row r="2527" spans="1:4">
      <c r="A2527" s="139" t="s">
        <v>2717</v>
      </c>
      <c r="B2527" s="138">
        <v>0</v>
      </c>
      <c r="C2527" s="178">
        <f t="shared" si="107"/>
        <v>0</v>
      </c>
      <c r="D2527" s="178">
        <f t="shared" si="106"/>
        <v>21</v>
      </c>
    </row>
    <row r="2528" spans="1:4">
      <c r="A2528" s="139" t="s">
        <v>2718</v>
      </c>
      <c r="B2528" s="138">
        <v>0</v>
      </c>
      <c r="C2528" s="178">
        <f t="shared" si="107"/>
        <v>0</v>
      </c>
      <c r="D2528" s="178">
        <f t="shared" si="106"/>
        <v>22</v>
      </c>
    </row>
    <row r="2529" spans="1:4">
      <c r="A2529" s="139" t="s">
        <v>2719</v>
      </c>
      <c r="B2529" s="138">
        <v>0</v>
      </c>
      <c r="C2529" s="178">
        <f t="shared" si="107"/>
        <v>0</v>
      </c>
      <c r="D2529" s="178">
        <f t="shared" si="106"/>
        <v>23</v>
      </c>
    </row>
    <row r="2530" spans="1:4">
      <c r="A2530" s="139" t="s">
        <v>2720</v>
      </c>
      <c r="B2530" s="138">
        <v>0</v>
      </c>
      <c r="C2530" s="178">
        <f t="shared" si="107"/>
        <v>0</v>
      </c>
      <c r="D2530" s="178">
        <f t="shared" si="106"/>
        <v>24</v>
      </c>
    </row>
    <row r="2531" spans="1:4">
      <c r="A2531" s="139" t="s">
        <v>2721</v>
      </c>
      <c r="B2531" s="138">
        <v>0</v>
      </c>
      <c r="C2531" s="178">
        <f t="shared" si="107"/>
        <v>0</v>
      </c>
      <c r="D2531" s="178">
        <f t="shared" si="106"/>
        <v>1</v>
      </c>
    </row>
    <row r="2532" spans="1:4">
      <c r="A2532" s="139" t="s">
        <v>2722</v>
      </c>
      <c r="B2532" s="138">
        <v>0</v>
      </c>
      <c r="C2532" s="178">
        <f t="shared" si="107"/>
        <v>0</v>
      </c>
      <c r="D2532" s="178">
        <f t="shared" si="106"/>
        <v>2</v>
      </c>
    </row>
    <row r="2533" spans="1:4">
      <c r="A2533" s="139" t="s">
        <v>2723</v>
      </c>
      <c r="B2533" s="138">
        <v>0</v>
      </c>
      <c r="C2533" s="178">
        <f t="shared" si="107"/>
        <v>0</v>
      </c>
      <c r="D2533" s="178">
        <f t="shared" si="106"/>
        <v>3</v>
      </c>
    </row>
    <row r="2534" spans="1:4">
      <c r="A2534" s="139" t="s">
        <v>2724</v>
      </c>
      <c r="B2534" s="138">
        <v>0</v>
      </c>
      <c r="C2534" s="178">
        <f t="shared" si="107"/>
        <v>0</v>
      </c>
      <c r="D2534" s="178">
        <f t="shared" si="106"/>
        <v>4</v>
      </c>
    </row>
    <row r="2535" spans="1:4">
      <c r="A2535" s="139" t="s">
        <v>2725</v>
      </c>
      <c r="B2535" s="138">
        <v>0</v>
      </c>
      <c r="C2535" s="178">
        <f t="shared" si="107"/>
        <v>0</v>
      </c>
      <c r="D2535" s="178">
        <f t="shared" si="106"/>
        <v>5</v>
      </c>
    </row>
    <row r="2536" spans="1:4">
      <c r="A2536" s="139" t="s">
        <v>2726</v>
      </c>
      <c r="B2536" s="138">
        <v>0</v>
      </c>
      <c r="C2536" s="178">
        <f t="shared" si="107"/>
        <v>0</v>
      </c>
      <c r="D2536" s="178">
        <f t="shared" si="106"/>
        <v>6</v>
      </c>
    </row>
    <row r="2537" spans="1:4">
      <c r="A2537" s="139" t="s">
        <v>2727</v>
      </c>
      <c r="B2537" s="138">
        <v>0</v>
      </c>
      <c r="C2537" s="178">
        <f t="shared" si="107"/>
        <v>0</v>
      </c>
      <c r="D2537" s="178">
        <f t="shared" si="106"/>
        <v>7</v>
      </c>
    </row>
    <row r="2538" spans="1:4">
      <c r="A2538" s="139" t="s">
        <v>2728</v>
      </c>
      <c r="B2538" s="138">
        <v>0</v>
      </c>
      <c r="C2538" s="178">
        <f t="shared" si="107"/>
        <v>0</v>
      </c>
      <c r="D2538" s="178">
        <f t="shared" si="106"/>
        <v>8</v>
      </c>
    </row>
    <row r="2539" spans="1:4">
      <c r="A2539" s="139" t="s">
        <v>2729</v>
      </c>
      <c r="B2539" s="138">
        <v>0</v>
      </c>
      <c r="C2539" s="178">
        <f t="shared" si="107"/>
        <v>105</v>
      </c>
      <c r="D2539" s="178">
        <f t="shared" si="106"/>
        <v>9</v>
      </c>
    </row>
    <row r="2540" spans="1:4">
      <c r="A2540" s="139" t="s">
        <v>2730</v>
      </c>
      <c r="B2540" s="138">
        <v>0</v>
      </c>
      <c r="C2540" s="178">
        <f t="shared" si="107"/>
        <v>365</v>
      </c>
      <c r="D2540" s="178">
        <f t="shared" si="106"/>
        <v>10</v>
      </c>
    </row>
    <row r="2541" spans="1:4">
      <c r="A2541" s="139" t="s">
        <v>2731</v>
      </c>
      <c r="B2541" s="138">
        <v>0</v>
      </c>
      <c r="C2541" s="178">
        <f t="shared" si="107"/>
        <v>458</v>
      </c>
      <c r="D2541" s="178">
        <f t="shared" si="106"/>
        <v>11</v>
      </c>
    </row>
    <row r="2542" spans="1:4">
      <c r="A2542" s="139" t="s">
        <v>2732</v>
      </c>
      <c r="B2542" s="138">
        <v>0</v>
      </c>
      <c r="C2542" s="178">
        <f t="shared" si="107"/>
        <v>513</v>
      </c>
      <c r="D2542" s="178">
        <f t="shared" si="106"/>
        <v>12</v>
      </c>
    </row>
    <row r="2543" spans="1:4">
      <c r="A2543" s="139" t="s">
        <v>2733</v>
      </c>
      <c r="B2543" s="138">
        <v>0</v>
      </c>
      <c r="C2543" s="178">
        <f t="shared" si="107"/>
        <v>563</v>
      </c>
      <c r="D2543" s="178">
        <f t="shared" si="106"/>
        <v>13</v>
      </c>
    </row>
    <row r="2544" spans="1:4">
      <c r="A2544" s="139" t="s">
        <v>2734</v>
      </c>
      <c r="B2544" s="138">
        <v>0</v>
      </c>
      <c r="C2544" s="178">
        <f t="shared" si="107"/>
        <v>599</v>
      </c>
      <c r="D2544" s="178">
        <f t="shared" si="106"/>
        <v>14</v>
      </c>
    </row>
    <row r="2545" spans="1:4">
      <c r="A2545" s="139" t="s">
        <v>2735</v>
      </c>
      <c r="B2545" s="138">
        <v>0</v>
      </c>
      <c r="C2545" s="178">
        <f t="shared" si="107"/>
        <v>613</v>
      </c>
      <c r="D2545" s="178">
        <f t="shared" si="106"/>
        <v>15</v>
      </c>
    </row>
    <row r="2546" spans="1:4">
      <c r="A2546" s="139" t="s">
        <v>2736</v>
      </c>
      <c r="B2546" s="138">
        <v>0</v>
      </c>
      <c r="C2546" s="178">
        <f t="shared" si="107"/>
        <v>601</v>
      </c>
      <c r="D2546" s="178">
        <f t="shared" si="106"/>
        <v>16</v>
      </c>
    </row>
    <row r="2547" spans="1:4">
      <c r="A2547" s="139" t="s">
        <v>2737</v>
      </c>
      <c r="B2547" s="138">
        <v>0</v>
      </c>
      <c r="C2547" s="178">
        <f t="shared" si="107"/>
        <v>559</v>
      </c>
      <c r="D2547" s="178">
        <f t="shared" si="106"/>
        <v>17</v>
      </c>
    </row>
    <row r="2548" spans="1:4">
      <c r="A2548" s="139" t="s">
        <v>2738</v>
      </c>
      <c r="B2548" s="138">
        <v>0</v>
      </c>
      <c r="C2548" s="178">
        <f t="shared" si="107"/>
        <v>495</v>
      </c>
      <c r="D2548" s="178">
        <f t="shared" si="106"/>
        <v>18</v>
      </c>
    </row>
    <row r="2549" spans="1:4">
      <c r="A2549" s="139" t="s">
        <v>2739</v>
      </c>
      <c r="B2549" s="138">
        <v>0</v>
      </c>
      <c r="C2549" s="178">
        <f t="shared" si="107"/>
        <v>321</v>
      </c>
      <c r="D2549" s="178">
        <f t="shared" si="106"/>
        <v>19</v>
      </c>
    </row>
    <row r="2550" spans="1:4">
      <c r="A2550" s="139" t="s">
        <v>2740</v>
      </c>
      <c r="B2550" s="138">
        <v>0</v>
      </c>
      <c r="C2550" s="178">
        <f t="shared" si="107"/>
        <v>1</v>
      </c>
      <c r="D2550" s="178">
        <f t="shared" si="106"/>
        <v>20</v>
      </c>
    </row>
    <row r="2551" spans="1:4">
      <c r="A2551" s="139" t="s">
        <v>2741</v>
      </c>
      <c r="B2551" s="138">
        <v>0</v>
      </c>
      <c r="C2551" s="178">
        <f t="shared" si="107"/>
        <v>0</v>
      </c>
      <c r="D2551" s="178">
        <f t="shared" si="106"/>
        <v>21</v>
      </c>
    </row>
    <row r="2552" spans="1:4">
      <c r="A2552" s="139" t="s">
        <v>2742</v>
      </c>
      <c r="B2552" s="138">
        <v>0</v>
      </c>
      <c r="C2552" s="178">
        <f t="shared" si="107"/>
        <v>0</v>
      </c>
      <c r="D2552" s="178">
        <f t="shared" si="106"/>
        <v>22</v>
      </c>
    </row>
    <row r="2553" spans="1:4">
      <c r="A2553" s="139" t="s">
        <v>2743</v>
      </c>
      <c r="B2553" s="138">
        <v>0</v>
      </c>
      <c r="C2553" s="178">
        <f t="shared" si="107"/>
        <v>0</v>
      </c>
      <c r="D2553" s="178">
        <f t="shared" si="106"/>
        <v>23</v>
      </c>
    </row>
    <row r="2554" spans="1:4">
      <c r="A2554" s="139" t="s">
        <v>2744</v>
      </c>
      <c r="B2554" s="138">
        <v>0</v>
      </c>
      <c r="C2554" s="178">
        <f t="shared" si="107"/>
        <v>0</v>
      </c>
      <c r="D2554" s="178">
        <f t="shared" si="106"/>
        <v>24</v>
      </c>
    </row>
    <row r="2555" spans="1:4">
      <c r="A2555" s="139" t="s">
        <v>2745</v>
      </c>
      <c r="B2555" s="138">
        <v>0</v>
      </c>
      <c r="C2555" s="178">
        <f t="shared" si="107"/>
        <v>0</v>
      </c>
      <c r="D2555" s="178">
        <f t="shared" si="106"/>
        <v>1</v>
      </c>
    </row>
    <row r="2556" spans="1:4">
      <c r="A2556" s="139" t="s">
        <v>2746</v>
      </c>
      <c r="B2556" s="138">
        <v>0</v>
      </c>
      <c r="C2556" s="178">
        <f t="shared" si="107"/>
        <v>0</v>
      </c>
      <c r="D2556" s="178">
        <f t="shared" si="106"/>
        <v>2</v>
      </c>
    </row>
    <row r="2557" spans="1:4">
      <c r="A2557" s="139" t="s">
        <v>2747</v>
      </c>
      <c r="B2557" s="138">
        <v>0</v>
      </c>
      <c r="C2557" s="178">
        <f t="shared" si="107"/>
        <v>0</v>
      </c>
      <c r="D2557" s="178">
        <f t="shared" si="106"/>
        <v>3</v>
      </c>
    </row>
    <row r="2558" spans="1:4">
      <c r="A2558" s="139" t="s">
        <v>2748</v>
      </c>
      <c r="B2558" s="138">
        <v>0</v>
      </c>
      <c r="C2558" s="178">
        <f t="shared" si="107"/>
        <v>0</v>
      </c>
      <c r="D2558" s="178">
        <f t="shared" si="106"/>
        <v>4</v>
      </c>
    </row>
    <row r="2559" spans="1:4">
      <c r="A2559" s="139" t="s">
        <v>2749</v>
      </c>
      <c r="B2559" s="138">
        <v>0</v>
      </c>
      <c r="C2559" s="178">
        <f t="shared" si="107"/>
        <v>0</v>
      </c>
      <c r="D2559" s="178">
        <f t="shared" si="106"/>
        <v>5</v>
      </c>
    </row>
    <row r="2560" spans="1:4">
      <c r="A2560" s="139" t="s">
        <v>2750</v>
      </c>
      <c r="B2560" s="138">
        <v>0</v>
      </c>
      <c r="C2560" s="178">
        <f t="shared" si="107"/>
        <v>0</v>
      </c>
      <c r="D2560" s="178">
        <f t="shared" si="106"/>
        <v>6</v>
      </c>
    </row>
    <row r="2561" spans="1:4">
      <c r="A2561" s="139" t="s">
        <v>2751</v>
      </c>
      <c r="B2561" s="138">
        <v>0</v>
      </c>
      <c r="C2561" s="178">
        <f t="shared" si="107"/>
        <v>0</v>
      </c>
      <c r="D2561" s="178">
        <f t="shared" si="106"/>
        <v>7</v>
      </c>
    </row>
    <row r="2562" spans="1:4">
      <c r="A2562" s="139" t="s">
        <v>2752</v>
      </c>
      <c r="B2562" s="138">
        <v>0</v>
      </c>
      <c r="C2562" s="178">
        <f t="shared" si="107"/>
        <v>0</v>
      </c>
      <c r="D2562" s="178">
        <f t="shared" si="106"/>
        <v>8</v>
      </c>
    </row>
    <row r="2563" spans="1:4">
      <c r="A2563" s="139" t="s">
        <v>2753</v>
      </c>
      <c r="B2563" s="138">
        <v>0</v>
      </c>
      <c r="C2563" s="178">
        <f t="shared" si="107"/>
        <v>105</v>
      </c>
      <c r="D2563" s="178">
        <f t="shared" si="106"/>
        <v>9</v>
      </c>
    </row>
    <row r="2564" spans="1:4">
      <c r="A2564" s="139" t="s">
        <v>2754</v>
      </c>
      <c r="B2564" s="138">
        <v>0</v>
      </c>
      <c r="C2564" s="178">
        <f t="shared" si="107"/>
        <v>365</v>
      </c>
      <c r="D2564" s="178">
        <f t="shared" si="106"/>
        <v>10</v>
      </c>
    </row>
    <row r="2565" spans="1:4">
      <c r="A2565" s="139" t="s">
        <v>2755</v>
      </c>
      <c r="B2565" s="138">
        <v>0</v>
      </c>
      <c r="C2565" s="178">
        <f t="shared" si="107"/>
        <v>458</v>
      </c>
      <c r="D2565" s="178">
        <f t="shared" si="106"/>
        <v>11</v>
      </c>
    </row>
    <row r="2566" spans="1:4">
      <c r="A2566" s="139" t="s">
        <v>2756</v>
      </c>
      <c r="B2566" s="138">
        <v>0</v>
      </c>
      <c r="C2566" s="178">
        <f t="shared" si="107"/>
        <v>513</v>
      </c>
      <c r="D2566" s="178">
        <f t="shared" si="106"/>
        <v>12</v>
      </c>
    </row>
    <row r="2567" spans="1:4">
      <c r="A2567" s="139" t="s">
        <v>2757</v>
      </c>
      <c r="B2567" s="138">
        <v>0</v>
      </c>
      <c r="C2567" s="178">
        <f t="shared" si="107"/>
        <v>563</v>
      </c>
      <c r="D2567" s="178">
        <f t="shared" si="106"/>
        <v>13</v>
      </c>
    </row>
    <row r="2568" spans="1:4">
      <c r="A2568" s="139" t="s">
        <v>2758</v>
      </c>
      <c r="B2568" s="138">
        <v>0</v>
      </c>
      <c r="C2568" s="178">
        <f t="shared" si="107"/>
        <v>599</v>
      </c>
      <c r="D2568" s="178">
        <f t="shared" si="106"/>
        <v>14</v>
      </c>
    </row>
    <row r="2569" spans="1:4">
      <c r="A2569" s="139" t="s">
        <v>2759</v>
      </c>
      <c r="B2569" s="138">
        <v>0</v>
      </c>
      <c r="C2569" s="178">
        <f t="shared" si="107"/>
        <v>613</v>
      </c>
      <c r="D2569" s="178">
        <f t="shared" si="106"/>
        <v>15</v>
      </c>
    </row>
    <row r="2570" spans="1:4">
      <c r="A2570" s="139" t="s">
        <v>2760</v>
      </c>
      <c r="B2570" s="138">
        <v>0</v>
      </c>
      <c r="C2570" s="178">
        <f t="shared" si="107"/>
        <v>601</v>
      </c>
      <c r="D2570" s="178">
        <f t="shared" si="106"/>
        <v>16</v>
      </c>
    </row>
    <row r="2571" spans="1:4">
      <c r="A2571" s="139" t="s">
        <v>2761</v>
      </c>
      <c r="B2571" s="138">
        <v>0</v>
      </c>
      <c r="C2571" s="178">
        <f t="shared" si="107"/>
        <v>559</v>
      </c>
      <c r="D2571" s="178">
        <f t="shared" ref="D2571:D2634" si="108">D2547</f>
        <v>17</v>
      </c>
    </row>
    <row r="2572" spans="1:4">
      <c r="A2572" s="139" t="s">
        <v>2762</v>
      </c>
      <c r="B2572" s="138">
        <v>0</v>
      </c>
      <c r="C2572" s="178">
        <f t="shared" si="107"/>
        <v>495</v>
      </c>
      <c r="D2572" s="178">
        <f t="shared" si="108"/>
        <v>18</v>
      </c>
    </row>
    <row r="2573" spans="1:4">
      <c r="A2573" s="139" t="s">
        <v>2763</v>
      </c>
      <c r="B2573" s="138">
        <v>0</v>
      </c>
      <c r="C2573" s="178">
        <f t="shared" si="107"/>
        <v>321</v>
      </c>
      <c r="D2573" s="178">
        <f t="shared" si="108"/>
        <v>19</v>
      </c>
    </row>
    <row r="2574" spans="1:4">
      <c r="A2574" s="139" t="s">
        <v>2764</v>
      </c>
      <c r="B2574" s="138">
        <v>0</v>
      </c>
      <c r="C2574" s="178">
        <f t="shared" si="107"/>
        <v>1</v>
      </c>
      <c r="D2574" s="178">
        <f t="shared" si="108"/>
        <v>20</v>
      </c>
    </row>
    <row r="2575" spans="1:4">
      <c r="A2575" s="139" t="s">
        <v>2765</v>
      </c>
      <c r="B2575" s="138">
        <v>0</v>
      </c>
      <c r="C2575" s="178">
        <f t="shared" si="107"/>
        <v>0</v>
      </c>
      <c r="D2575" s="178">
        <f t="shared" si="108"/>
        <v>21</v>
      </c>
    </row>
    <row r="2576" spans="1:4">
      <c r="A2576" s="139" t="s">
        <v>2766</v>
      </c>
      <c r="B2576" s="138">
        <v>0</v>
      </c>
      <c r="C2576" s="178">
        <f t="shared" si="107"/>
        <v>0</v>
      </c>
      <c r="D2576" s="178">
        <f t="shared" si="108"/>
        <v>22</v>
      </c>
    </row>
    <row r="2577" spans="1:4">
      <c r="A2577" s="139" t="s">
        <v>2767</v>
      </c>
      <c r="B2577" s="138">
        <v>0</v>
      </c>
      <c r="C2577" s="178">
        <f t="shared" si="107"/>
        <v>0</v>
      </c>
      <c r="D2577" s="178">
        <f t="shared" si="108"/>
        <v>23</v>
      </c>
    </row>
    <row r="2578" spans="1:4">
      <c r="A2578" s="139" t="s">
        <v>2768</v>
      </c>
      <c r="B2578" s="138">
        <v>0</v>
      </c>
      <c r="C2578" s="178">
        <f t="shared" si="107"/>
        <v>0</v>
      </c>
      <c r="D2578" s="178">
        <f t="shared" si="108"/>
        <v>24</v>
      </c>
    </row>
    <row r="2579" spans="1:4">
      <c r="A2579" s="139" t="s">
        <v>2769</v>
      </c>
      <c r="B2579" s="138">
        <v>0</v>
      </c>
      <c r="C2579" s="178">
        <f t="shared" si="107"/>
        <v>0</v>
      </c>
      <c r="D2579" s="178">
        <f t="shared" si="108"/>
        <v>1</v>
      </c>
    </row>
    <row r="2580" spans="1:4">
      <c r="A2580" s="139" t="s">
        <v>2770</v>
      </c>
      <c r="B2580" s="138">
        <v>0</v>
      </c>
      <c r="C2580" s="178">
        <f t="shared" ref="C2580:C2643" si="109">_xlfn.XLOOKUP(D2580,$N$5:$N$28,$E$5:$E$28)</f>
        <v>0</v>
      </c>
      <c r="D2580" s="178">
        <f t="shared" si="108"/>
        <v>2</v>
      </c>
    </row>
    <row r="2581" spans="1:4">
      <c r="A2581" s="139" t="s">
        <v>2771</v>
      </c>
      <c r="B2581" s="138">
        <v>0</v>
      </c>
      <c r="C2581" s="178">
        <f t="shared" si="109"/>
        <v>0</v>
      </c>
      <c r="D2581" s="178">
        <f t="shared" si="108"/>
        <v>3</v>
      </c>
    </row>
    <row r="2582" spans="1:4">
      <c r="A2582" s="139" t="s">
        <v>2772</v>
      </c>
      <c r="B2582" s="138">
        <v>0</v>
      </c>
      <c r="C2582" s="178">
        <f t="shared" si="109"/>
        <v>0</v>
      </c>
      <c r="D2582" s="178">
        <f t="shared" si="108"/>
        <v>4</v>
      </c>
    </row>
    <row r="2583" spans="1:4">
      <c r="A2583" s="139" t="s">
        <v>2773</v>
      </c>
      <c r="B2583" s="138">
        <v>0</v>
      </c>
      <c r="C2583" s="178">
        <f t="shared" si="109"/>
        <v>0</v>
      </c>
      <c r="D2583" s="178">
        <f t="shared" si="108"/>
        <v>5</v>
      </c>
    </row>
    <row r="2584" spans="1:4">
      <c r="A2584" s="139" t="s">
        <v>2774</v>
      </c>
      <c r="B2584" s="138">
        <v>0</v>
      </c>
      <c r="C2584" s="178">
        <f t="shared" si="109"/>
        <v>0</v>
      </c>
      <c r="D2584" s="178">
        <f t="shared" si="108"/>
        <v>6</v>
      </c>
    </row>
    <row r="2585" spans="1:4">
      <c r="A2585" s="139" t="s">
        <v>2775</v>
      </c>
      <c r="B2585" s="138">
        <v>0</v>
      </c>
      <c r="C2585" s="178">
        <f t="shared" si="109"/>
        <v>0</v>
      </c>
      <c r="D2585" s="178">
        <f t="shared" si="108"/>
        <v>7</v>
      </c>
    </row>
    <row r="2586" spans="1:4">
      <c r="A2586" s="139" t="s">
        <v>2776</v>
      </c>
      <c r="B2586" s="138">
        <v>0</v>
      </c>
      <c r="C2586" s="178">
        <f t="shared" si="109"/>
        <v>0</v>
      </c>
      <c r="D2586" s="178">
        <f t="shared" si="108"/>
        <v>8</v>
      </c>
    </row>
    <row r="2587" spans="1:4">
      <c r="A2587" s="139" t="s">
        <v>2777</v>
      </c>
      <c r="B2587" s="138">
        <v>0</v>
      </c>
      <c r="C2587" s="178">
        <f t="shared" si="109"/>
        <v>105</v>
      </c>
      <c r="D2587" s="178">
        <f t="shared" si="108"/>
        <v>9</v>
      </c>
    </row>
    <row r="2588" spans="1:4">
      <c r="A2588" s="139" t="s">
        <v>2778</v>
      </c>
      <c r="B2588" s="138">
        <v>0</v>
      </c>
      <c r="C2588" s="178">
        <f t="shared" si="109"/>
        <v>365</v>
      </c>
      <c r="D2588" s="178">
        <f t="shared" si="108"/>
        <v>10</v>
      </c>
    </row>
    <row r="2589" spans="1:4">
      <c r="A2589" s="139" t="s">
        <v>2779</v>
      </c>
      <c r="B2589" s="138">
        <v>0</v>
      </c>
      <c r="C2589" s="178">
        <f t="shared" si="109"/>
        <v>458</v>
      </c>
      <c r="D2589" s="178">
        <f t="shared" si="108"/>
        <v>11</v>
      </c>
    </row>
    <row r="2590" spans="1:4">
      <c r="A2590" s="139" t="s">
        <v>2780</v>
      </c>
      <c r="B2590" s="138">
        <v>0</v>
      </c>
      <c r="C2590" s="178">
        <f t="shared" si="109"/>
        <v>513</v>
      </c>
      <c r="D2590" s="178">
        <f t="shared" si="108"/>
        <v>12</v>
      </c>
    </row>
    <row r="2591" spans="1:4">
      <c r="A2591" s="139" t="s">
        <v>2781</v>
      </c>
      <c r="B2591" s="138">
        <v>0</v>
      </c>
      <c r="C2591" s="178">
        <f t="shared" si="109"/>
        <v>563</v>
      </c>
      <c r="D2591" s="178">
        <f t="shared" si="108"/>
        <v>13</v>
      </c>
    </row>
    <row r="2592" spans="1:4">
      <c r="A2592" s="139" t="s">
        <v>2782</v>
      </c>
      <c r="B2592" s="138">
        <v>0</v>
      </c>
      <c r="C2592" s="178">
        <f t="shared" si="109"/>
        <v>599</v>
      </c>
      <c r="D2592" s="178">
        <f t="shared" si="108"/>
        <v>14</v>
      </c>
    </row>
    <row r="2593" spans="1:4">
      <c r="A2593" s="139" t="s">
        <v>2783</v>
      </c>
      <c r="B2593" s="138">
        <v>0</v>
      </c>
      <c r="C2593" s="178">
        <f t="shared" si="109"/>
        <v>613</v>
      </c>
      <c r="D2593" s="178">
        <f t="shared" si="108"/>
        <v>15</v>
      </c>
    </row>
    <row r="2594" spans="1:4">
      <c r="A2594" s="139" t="s">
        <v>2784</v>
      </c>
      <c r="B2594" s="138">
        <v>0</v>
      </c>
      <c r="C2594" s="178">
        <f t="shared" si="109"/>
        <v>601</v>
      </c>
      <c r="D2594" s="178">
        <f t="shared" si="108"/>
        <v>16</v>
      </c>
    </row>
    <row r="2595" spans="1:4">
      <c r="A2595" s="139" t="s">
        <v>2785</v>
      </c>
      <c r="B2595" s="138">
        <v>0</v>
      </c>
      <c r="C2595" s="178">
        <f t="shared" si="109"/>
        <v>559</v>
      </c>
      <c r="D2595" s="178">
        <f t="shared" si="108"/>
        <v>17</v>
      </c>
    </row>
    <row r="2596" spans="1:4">
      <c r="A2596" s="139" t="s">
        <v>2786</v>
      </c>
      <c r="B2596" s="138">
        <v>0</v>
      </c>
      <c r="C2596" s="178">
        <f t="shared" si="109"/>
        <v>495</v>
      </c>
      <c r="D2596" s="178">
        <f t="shared" si="108"/>
        <v>18</v>
      </c>
    </row>
    <row r="2597" spans="1:4">
      <c r="A2597" s="139" t="s">
        <v>2787</v>
      </c>
      <c r="B2597" s="138">
        <v>0</v>
      </c>
      <c r="C2597" s="178">
        <f t="shared" si="109"/>
        <v>321</v>
      </c>
      <c r="D2597" s="178">
        <f t="shared" si="108"/>
        <v>19</v>
      </c>
    </row>
    <row r="2598" spans="1:4">
      <c r="A2598" s="139" t="s">
        <v>2788</v>
      </c>
      <c r="B2598" s="138">
        <v>0</v>
      </c>
      <c r="C2598" s="178">
        <f t="shared" si="109"/>
        <v>1</v>
      </c>
      <c r="D2598" s="178">
        <f t="shared" si="108"/>
        <v>20</v>
      </c>
    </row>
    <row r="2599" spans="1:4">
      <c r="A2599" s="139" t="s">
        <v>2789</v>
      </c>
      <c r="B2599" s="138">
        <v>0</v>
      </c>
      <c r="C2599" s="178">
        <f t="shared" si="109"/>
        <v>0</v>
      </c>
      <c r="D2599" s="178">
        <f t="shared" si="108"/>
        <v>21</v>
      </c>
    </row>
    <row r="2600" spans="1:4">
      <c r="A2600" s="139" t="s">
        <v>2790</v>
      </c>
      <c r="B2600" s="138">
        <v>0</v>
      </c>
      <c r="C2600" s="178">
        <f t="shared" si="109"/>
        <v>0</v>
      </c>
      <c r="D2600" s="178">
        <f t="shared" si="108"/>
        <v>22</v>
      </c>
    </row>
    <row r="2601" spans="1:4">
      <c r="A2601" s="139" t="s">
        <v>2791</v>
      </c>
      <c r="B2601" s="138">
        <v>0</v>
      </c>
      <c r="C2601" s="178">
        <f t="shared" si="109"/>
        <v>0</v>
      </c>
      <c r="D2601" s="178">
        <f t="shared" si="108"/>
        <v>23</v>
      </c>
    </row>
    <row r="2602" spans="1:4">
      <c r="A2602" s="139" t="s">
        <v>2792</v>
      </c>
      <c r="B2602" s="138">
        <v>0</v>
      </c>
      <c r="C2602" s="178">
        <f t="shared" si="109"/>
        <v>0</v>
      </c>
      <c r="D2602" s="178">
        <f t="shared" si="108"/>
        <v>24</v>
      </c>
    </row>
    <row r="2603" spans="1:4">
      <c r="A2603" s="139" t="s">
        <v>2793</v>
      </c>
      <c r="B2603" s="138">
        <v>0</v>
      </c>
      <c r="C2603" s="178">
        <f t="shared" si="109"/>
        <v>0</v>
      </c>
      <c r="D2603" s="178">
        <f t="shared" si="108"/>
        <v>1</v>
      </c>
    </row>
    <row r="2604" spans="1:4">
      <c r="A2604" s="139" t="s">
        <v>2794</v>
      </c>
      <c r="B2604" s="138">
        <v>0</v>
      </c>
      <c r="C2604" s="178">
        <f t="shared" si="109"/>
        <v>0</v>
      </c>
      <c r="D2604" s="178">
        <f t="shared" si="108"/>
        <v>2</v>
      </c>
    </row>
    <row r="2605" spans="1:4">
      <c r="A2605" s="139" t="s">
        <v>2795</v>
      </c>
      <c r="B2605" s="138">
        <v>0</v>
      </c>
      <c r="C2605" s="178">
        <f t="shared" si="109"/>
        <v>0</v>
      </c>
      <c r="D2605" s="178">
        <f t="shared" si="108"/>
        <v>3</v>
      </c>
    </row>
    <row r="2606" spans="1:4">
      <c r="A2606" s="139" t="s">
        <v>2796</v>
      </c>
      <c r="B2606" s="138">
        <v>0</v>
      </c>
      <c r="C2606" s="178">
        <f t="shared" si="109"/>
        <v>0</v>
      </c>
      <c r="D2606" s="178">
        <f t="shared" si="108"/>
        <v>4</v>
      </c>
    </row>
    <row r="2607" spans="1:4">
      <c r="A2607" s="139" t="s">
        <v>2797</v>
      </c>
      <c r="B2607" s="138">
        <v>0</v>
      </c>
      <c r="C2607" s="178">
        <f t="shared" si="109"/>
        <v>0</v>
      </c>
      <c r="D2607" s="178">
        <f t="shared" si="108"/>
        <v>5</v>
      </c>
    </row>
    <row r="2608" spans="1:4">
      <c r="A2608" s="139" t="s">
        <v>2798</v>
      </c>
      <c r="B2608" s="138">
        <v>0</v>
      </c>
      <c r="C2608" s="178">
        <f t="shared" si="109"/>
        <v>0</v>
      </c>
      <c r="D2608" s="178">
        <f t="shared" si="108"/>
        <v>6</v>
      </c>
    </row>
    <row r="2609" spans="1:4">
      <c r="A2609" s="139" t="s">
        <v>2799</v>
      </c>
      <c r="B2609" s="138">
        <v>0</v>
      </c>
      <c r="C2609" s="178">
        <f t="shared" si="109"/>
        <v>0</v>
      </c>
      <c r="D2609" s="178">
        <f t="shared" si="108"/>
        <v>7</v>
      </c>
    </row>
    <row r="2610" spans="1:4">
      <c r="A2610" s="139" t="s">
        <v>2800</v>
      </c>
      <c r="B2610" s="138">
        <v>0</v>
      </c>
      <c r="C2610" s="178">
        <f t="shared" si="109"/>
        <v>0</v>
      </c>
      <c r="D2610" s="178">
        <f t="shared" si="108"/>
        <v>8</v>
      </c>
    </row>
    <row r="2611" spans="1:4">
      <c r="A2611" s="139" t="s">
        <v>2801</v>
      </c>
      <c r="B2611" s="138">
        <v>0</v>
      </c>
      <c r="C2611" s="178">
        <f t="shared" si="109"/>
        <v>105</v>
      </c>
      <c r="D2611" s="178">
        <f t="shared" si="108"/>
        <v>9</v>
      </c>
    </row>
    <row r="2612" spans="1:4">
      <c r="A2612" s="139" t="s">
        <v>2802</v>
      </c>
      <c r="B2612" s="138">
        <v>0</v>
      </c>
      <c r="C2612" s="178">
        <f t="shared" si="109"/>
        <v>365</v>
      </c>
      <c r="D2612" s="178">
        <f t="shared" si="108"/>
        <v>10</v>
      </c>
    </row>
    <row r="2613" spans="1:4">
      <c r="A2613" s="139" t="s">
        <v>2803</v>
      </c>
      <c r="B2613" s="138">
        <v>0</v>
      </c>
      <c r="C2613" s="178">
        <f t="shared" si="109"/>
        <v>458</v>
      </c>
      <c r="D2613" s="178">
        <f t="shared" si="108"/>
        <v>11</v>
      </c>
    </row>
    <row r="2614" spans="1:4">
      <c r="A2614" s="139" t="s">
        <v>2804</v>
      </c>
      <c r="B2614" s="138">
        <v>0</v>
      </c>
      <c r="C2614" s="178">
        <f t="shared" si="109"/>
        <v>513</v>
      </c>
      <c r="D2614" s="178">
        <f t="shared" si="108"/>
        <v>12</v>
      </c>
    </row>
    <row r="2615" spans="1:4">
      <c r="A2615" s="139" t="s">
        <v>2805</v>
      </c>
      <c r="B2615" s="138">
        <v>0</v>
      </c>
      <c r="C2615" s="178">
        <f t="shared" si="109"/>
        <v>563</v>
      </c>
      <c r="D2615" s="178">
        <f t="shared" si="108"/>
        <v>13</v>
      </c>
    </row>
    <row r="2616" spans="1:4">
      <c r="A2616" s="139" t="s">
        <v>2806</v>
      </c>
      <c r="B2616" s="138">
        <v>0</v>
      </c>
      <c r="C2616" s="178">
        <f t="shared" si="109"/>
        <v>599</v>
      </c>
      <c r="D2616" s="178">
        <f t="shared" si="108"/>
        <v>14</v>
      </c>
    </row>
    <row r="2617" spans="1:4">
      <c r="A2617" s="139" t="s">
        <v>2807</v>
      </c>
      <c r="B2617" s="138">
        <v>0</v>
      </c>
      <c r="C2617" s="178">
        <f t="shared" si="109"/>
        <v>613</v>
      </c>
      <c r="D2617" s="178">
        <f t="shared" si="108"/>
        <v>15</v>
      </c>
    </row>
    <row r="2618" spans="1:4">
      <c r="A2618" s="139" t="s">
        <v>2808</v>
      </c>
      <c r="B2618" s="138">
        <v>0</v>
      </c>
      <c r="C2618" s="178">
        <f t="shared" si="109"/>
        <v>601</v>
      </c>
      <c r="D2618" s="178">
        <f t="shared" si="108"/>
        <v>16</v>
      </c>
    </row>
    <row r="2619" spans="1:4">
      <c r="A2619" s="139" t="s">
        <v>2809</v>
      </c>
      <c r="B2619" s="138">
        <v>0</v>
      </c>
      <c r="C2619" s="178">
        <f t="shared" si="109"/>
        <v>559</v>
      </c>
      <c r="D2619" s="178">
        <f t="shared" si="108"/>
        <v>17</v>
      </c>
    </row>
    <row r="2620" spans="1:4">
      <c r="A2620" s="139" t="s">
        <v>2810</v>
      </c>
      <c r="B2620" s="138">
        <v>0</v>
      </c>
      <c r="C2620" s="178">
        <f t="shared" si="109"/>
        <v>495</v>
      </c>
      <c r="D2620" s="178">
        <f t="shared" si="108"/>
        <v>18</v>
      </c>
    </row>
    <row r="2621" spans="1:4">
      <c r="A2621" s="139" t="s">
        <v>2811</v>
      </c>
      <c r="B2621" s="138">
        <v>0</v>
      </c>
      <c r="C2621" s="178">
        <f t="shared" si="109"/>
        <v>321</v>
      </c>
      <c r="D2621" s="178">
        <f t="shared" si="108"/>
        <v>19</v>
      </c>
    </row>
    <row r="2622" spans="1:4">
      <c r="A2622" s="139" t="s">
        <v>2812</v>
      </c>
      <c r="B2622" s="138">
        <v>0</v>
      </c>
      <c r="C2622" s="178">
        <f t="shared" si="109"/>
        <v>1</v>
      </c>
      <c r="D2622" s="178">
        <f t="shared" si="108"/>
        <v>20</v>
      </c>
    </row>
    <row r="2623" spans="1:4">
      <c r="A2623" s="139" t="s">
        <v>2813</v>
      </c>
      <c r="B2623" s="138">
        <v>0</v>
      </c>
      <c r="C2623" s="178">
        <f t="shared" si="109"/>
        <v>0</v>
      </c>
      <c r="D2623" s="178">
        <f t="shared" si="108"/>
        <v>21</v>
      </c>
    </row>
    <row r="2624" spans="1:4">
      <c r="A2624" s="139" t="s">
        <v>2814</v>
      </c>
      <c r="B2624" s="138">
        <v>0</v>
      </c>
      <c r="C2624" s="178">
        <f t="shared" si="109"/>
        <v>0</v>
      </c>
      <c r="D2624" s="178">
        <f t="shared" si="108"/>
        <v>22</v>
      </c>
    </row>
    <row r="2625" spans="1:4">
      <c r="A2625" s="139" t="s">
        <v>2815</v>
      </c>
      <c r="B2625" s="138">
        <v>0</v>
      </c>
      <c r="C2625" s="178">
        <f t="shared" si="109"/>
        <v>0</v>
      </c>
      <c r="D2625" s="178">
        <f t="shared" si="108"/>
        <v>23</v>
      </c>
    </row>
    <row r="2626" spans="1:4">
      <c r="A2626" s="139" t="s">
        <v>2816</v>
      </c>
      <c r="B2626" s="138">
        <v>0</v>
      </c>
      <c r="C2626" s="178">
        <f t="shared" si="109"/>
        <v>0</v>
      </c>
      <c r="D2626" s="178">
        <f t="shared" si="108"/>
        <v>24</v>
      </c>
    </row>
    <row r="2627" spans="1:4">
      <c r="A2627" s="139" t="s">
        <v>2817</v>
      </c>
      <c r="B2627" s="138">
        <v>0</v>
      </c>
      <c r="C2627" s="178">
        <f t="shared" si="109"/>
        <v>0</v>
      </c>
      <c r="D2627" s="178">
        <f t="shared" si="108"/>
        <v>1</v>
      </c>
    </row>
    <row r="2628" spans="1:4">
      <c r="A2628" s="139" t="s">
        <v>2818</v>
      </c>
      <c r="B2628" s="138">
        <v>0</v>
      </c>
      <c r="C2628" s="178">
        <f t="shared" si="109"/>
        <v>0</v>
      </c>
      <c r="D2628" s="178">
        <f t="shared" si="108"/>
        <v>2</v>
      </c>
    </row>
    <row r="2629" spans="1:4">
      <c r="A2629" s="139" t="s">
        <v>2819</v>
      </c>
      <c r="B2629" s="138">
        <v>0</v>
      </c>
      <c r="C2629" s="178">
        <f t="shared" si="109"/>
        <v>0</v>
      </c>
      <c r="D2629" s="178">
        <f t="shared" si="108"/>
        <v>3</v>
      </c>
    </row>
    <row r="2630" spans="1:4">
      <c r="A2630" s="139" t="s">
        <v>2820</v>
      </c>
      <c r="B2630" s="138">
        <v>0</v>
      </c>
      <c r="C2630" s="178">
        <f t="shared" si="109"/>
        <v>0</v>
      </c>
      <c r="D2630" s="178">
        <f t="shared" si="108"/>
        <v>4</v>
      </c>
    </row>
    <row r="2631" spans="1:4">
      <c r="A2631" s="139" t="s">
        <v>2821</v>
      </c>
      <c r="B2631" s="138">
        <v>0</v>
      </c>
      <c r="C2631" s="178">
        <f t="shared" si="109"/>
        <v>0</v>
      </c>
      <c r="D2631" s="178">
        <f t="shared" si="108"/>
        <v>5</v>
      </c>
    </row>
    <row r="2632" spans="1:4">
      <c r="A2632" s="139" t="s">
        <v>2822</v>
      </c>
      <c r="B2632" s="138">
        <v>0</v>
      </c>
      <c r="C2632" s="178">
        <f t="shared" si="109"/>
        <v>0</v>
      </c>
      <c r="D2632" s="178">
        <f t="shared" si="108"/>
        <v>6</v>
      </c>
    </row>
    <row r="2633" spans="1:4">
      <c r="A2633" s="139" t="s">
        <v>2823</v>
      </c>
      <c r="B2633" s="138">
        <v>0</v>
      </c>
      <c r="C2633" s="178">
        <f t="shared" si="109"/>
        <v>0</v>
      </c>
      <c r="D2633" s="178">
        <f t="shared" si="108"/>
        <v>7</v>
      </c>
    </row>
    <row r="2634" spans="1:4">
      <c r="A2634" s="139" t="s">
        <v>2824</v>
      </c>
      <c r="B2634" s="138">
        <v>0</v>
      </c>
      <c r="C2634" s="178">
        <f t="shared" si="109"/>
        <v>0</v>
      </c>
      <c r="D2634" s="178">
        <f t="shared" si="108"/>
        <v>8</v>
      </c>
    </row>
    <row r="2635" spans="1:4">
      <c r="A2635" s="139" t="s">
        <v>2825</v>
      </c>
      <c r="B2635" s="138">
        <v>0</v>
      </c>
      <c r="C2635" s="178">
        <f t="shared" si="109"/>
        <v>105</v>
      </c>
      <c r="D2635" s="178">
        <f t="shared" ref="D2635:D2698" si="110">D2611</f>
        <v>9</v>
      </c>
    </row>
    <row r="2636" spans="1:4">
      <c r="A2636" s="139" t="s">
        <v>2826</v>
      </c>
      <c r="B2636" s="138">
        <v>0</v>
      </c>
      <c r="C2636" s="178">
        <f t="shared" si="109"/>
        <v>365</v>
      </c>
      <c r="D2636" s="178">
        <f t="shared" si="110"/>
        <v>10</v>
      </c>
    </row>
    <row r="2637" spans="1:4">
      <c r="A2637" s="139" t="s">
        <v>2827</v>
      </c>
      <c r="B2637" s="138">
        <v>0</v>
      </c>
      <c r="C2637" s="178">
        <f t="shared" si="109"/>
        <v>458</v>
      </c>
      <c r="D2637" s="178">
        <f t="shared" si="110"/>
        <v>11</v>
      </c>
    </row>
    <row r="2638" spans="1:4">
      <c r="A2638" s="139" t="s">
        <v>2828</v>
      </c>
      <c r="B2638" s="138">
        <v>0</v>
      </c>
      <c r="C2638" s="178">
        <f t="shared" si="109"/>
        <v>513</v>
      </c>
      <c r="D2638" s="178">
        <f t="shared" si="110"/>
        <v>12</v>
      </c>
    </row>
    <row r="2639" spans="1:4">
      <c r="A2639" s="139" t="s">
        <v>2829</v>
      </c>
      <c r="B2639" s="138">
        <v>0</v>
      </c>
      <c r="C2639" s="178">
        <f t="shared" si="109"/>
        <v>563</v>
      </c>
      <c r="D2639" s="178">
        <f t="shared" si="110"/>
        <v>13</v>
      </c>
    </row>
    <row r="2640" spans="1:4">
      <c r="A2640" s="139" t="s">
        <v>2830</v>
      </c>
      <c r="B2640" s="138">
        <v>0</v>
      </c>
      <c r="C2640" s="178">
        <f t="shared" si="109"/>
        <v>599</v>
      </c>
      <c r="D2640" s="178">
        <f t="shared" si="110"/>
        <v>14</v>
      </c>
    </row>
    <row r="2641" spans="1:4">
      <c r="A2641" s="139" t="s">
        <v>2831</v>
      </c>
      <c r="B2641" s="138">
        <v>0</v>
      </c>
      <c r="C2641" s="178">
        <f t="shared" si="109"/>
        <v>613</v>
      </c>
      <c r="D2641" s="178">
        <f t="shared" si="110"/>
        <v>15</v>
      </c>
    </row>
    <row r="2642" spans="1:4">
      <c r="A2642" s="139" t="s">
        <v>2832</v>
      </c>
      <c r="B2642" s="138">
        <v>0</v>
      </c>
      <c r="C2642" s="178">
        <f t="shared" si="109"/>
        <v>601</v>
      </c>
      <c r="D2642" s="178">
        <f t="shared" si="110"/>
        <v>16</v>
      </c>
    </row>
    <row r="2643" spans="1:4">
      <c r="A2643" s="139" t="s">
        <v>2833</v>
      </c>
      <c r="B2643" s="138">
        <v>0</v>
      </c>
      <c r="C2643" s="178">
        <f t="shared" si="109"/>
        <v>559</v>
      </c>
      <c r="D2643" s="178">
        <f t="shared" si="110"/>
        <v>17</v>
      </c>
    </row>
    <row r="2644" spans="1:4">
      <c r="A2644" s="139" t="s">
        <v>2834</v>
      </c>
      <c r="B2644" s="138">
        <v>0</v>
      </c>
      <c r="C2644" s="178">
        <f t="shared" ref="C2644:C2707" si="111">_xlfn.XLOOKUP(D2644,$N$5:$N$28,$E$5:$E$28)</f>
        <v>495</v>
      </c>
      <c r="D2644" s="178">
        <f t="shared" si="110"/>
        <v>18</v>
      </c>
    </row>
    <row r="2645" spans="1:4">
      <c r="A2645" s="139" t="s">
        <v>2835</v>
      </c>
      <c r="B2645" s="138">
        <v>0</v>
      </c>
      <c r="C2645" s="178">
        <f t="shared" si="111"/>
        <v>321</v>
      </c>
      <c r="D2645" s="178">
        <f t="shared" si="110"/>
        <v>19</v>
      </c>
    </row>
    <row r="2646" spans="1:4">
      <c r="A2646" s="139" t="s">
        <v>2836</v>
      </c>
      <c r="B2646" s="138">
        <v>0</v>
      </c>
      <c r="C2646" s="178">
        <f t="shared" si="111"/>
        <v>1</v>
      </c>
      <c r="D2646" s="178">
        <f t="shared" si="110"/>
        <v>20</v>
      </c>
    </row>
    <row r="2647" spans="1:4">
      <c r="A2647" s="139" t="s">
        <v>2837</v>
      </c>
      <c r="B2647" s="138">
        <v>0</v>
      </c>
      <c r="C2647" s="178">
        <f t="shared" si="111"/>
        <v>0</v>
      </c>
      <c r="D2647" s="178">
        <f t="shared" si="110"/>
        <v>21</v>
      </c>
    </row>
    <row r="2648" spans="1:4">
      <c r="A2648" s="139" t="s">
        <v>2838</v>
      </c>
      <c r="B2648" s="138">
        <v>0</v>
      </c>
      <c r="C2648" s="178">
        <f t="shared" si="111"/>
        <v>0</v>
      </c>
      <c r="D2648" s="178">
        <f t="shared" si="110"/>
        <v>22</v>
      </c>
    </row>
    <row r="2649" spans="1:4">
      <c r="A2649" s="139" t="s">
        <v>2839</v>
      </c>
      <c r="B2649" s="138">
        <v>0</v>
      </c>
      <c r="C2649" s="178">
        <f t="shared" si="111"/>
        <v>0</v>
      </c>
      <c r="D2649" s="178">
        <f t="shared" si="110"/>
        <v>23</v>
      </c>
    </row>
    <row r="2650" spans="1:4">
      <c r="A2650" s="139" t="s">
        <v>2840</v>
      </c>
      <c r="B2650" s="138">
        <v>0</v>
      </c>
      <c r="C2650" s="178">
        <f t="shared" si="111"/>
        <v>0</v>
      </c>
      <c r="D2650" s="178">
        <f t="shared" si="110"/>
        <v>24</v>
      </c>
    </row>
    <row r="2651" spans="1:4">
      <c r="A2651" s="139" t="s">
        <v>2841</v>
      </c>
      <c r="B2651" s="138">
        <v>0</v>
      </c>
      <c r="C2651" s="178">
        <f t="shared" si="111"/>
        <v>0</v>
      </c>
      <c r="D2651" s="178">
        <f t="shared" si="110"/>
        <v>1</v>
      </c>
    </row>
    <row r="2652" spans="1:4">
      <c r="A2652" s="139" t="s">
        <v>2842</v>
      </c>
      <c r="B2652" s="138">
        <v>0</v>
      </c>
      <c r="C2652" s="178">
        <f t="shared" si="111"/>
        <v>0</v>
      </c>
      <c r="D2652" s="178">
        <f t="shared" si="110"/>
        <v>2</v>
      </c>
    </row>
    <row r="2653" spans="1:4">
      <c r="A2653" s="139" t="s">
        <v>2843</v>
      </c>
      <c r="B2653" s="138">
        <v>0</v>
      </c>
      <c r="C2653" s="178">
        <f t="shared" si="111"/>
        <v>0</v>
      </c>
      <c r="D2653" s="178">
        <f t="shared" si="110"/>
        <v>3</v>
      </c>
    </row>
    <row r="2654" spans="1:4">
      <c r="A2654" s="139" t="s">
        <v>2844</v>
      </c>
      <c r="B2654" s="138">
        <v>0</v>
      </c>
      <c r="C2654" s="178">
        <f t="shared" si="111"/>
        <v>0</v>
      </c>
      <c r="D2654" s="178">
        <f t="shared" si="110"/>
        <v>4</v>
      </c>
    </row>
    <row r="2655" spans="1:4">
      <c r="A2655" s="139" t="s">
        <v>2845</v>
      </c>
      <c r="B2655" s="138">
        <v>0</v>
      </c>
      <c r="C2655" s="178">
        <f t="shared" si="111"/>
        <v>0</v>
      </c>
      <c r="D2655" s="178">
        <f t="shared" si="110"/>
        <v>5</v>
      </c>
    </row>
    <row r="2656" spans="1:4">
      <c r="A2656" s="139" t="s">
        <v>2846</v>
      </c>
      <c r="B2656" s="138">
        <v>0</v>
      </c>
      <c r="C2656" s="178">
        <f t="shared" si="111"/>
        <v>0</v>
      </c>
      <c r="D2656" s="178">
        <f t="shared" si="110"/>
        <v>6</v>
      </c>
    </row>
    <row r="2657" spans="1:4">
      <c r="A2657" s="139" t="s">
        <v>2847</v>
      </c>
      <c r="B2657" s="138">
        <v>0</v>
      </c>
      <c r="C2657" s="178">
        <f t="shared" si="111"/>
        <v>0</v>
      </c>
      <c r="D2657" s="178">
        <f t="shared" si="110"/>
        <v>7</v>
      </c>
    </row>
    <row r="2658" spans="1:4">
      <c r="A2658" s="139" t="s">
        <v>2848</v>
      </c>
      <c r="B2658" s="138">
        <v>0</v>
      </c>
      <c r="C2658" s="178">
        <f t="shared" si="111"/>
        <v>0</v>
      </c>
      <c r="D2658" s="178">
        <f t="shared" si="110"/>
        <v>8</v>
      </c>
    </row>
    <row r="2659" spans="1:4">
      <c r="A2659" s="139" t="s">
        <v>2849</v>
      </c>
      <c r="B2659" s="138">
        <v>0</v>
      </c>
      <c r="C2659" s="178">
        <f t="shared" si="111"/>
        <v>105</v>
      </c>
      <c r="D2659" s="178">
        <f t="shared" si="110"/>
        <v>9</v>
      </c>
    </row>
    <row r="2660" spans="1:4">
      <c r="A2660" s="139" t="s">
        <v>2850</v>
      </c>
      <c r="B2660" s="138">
        <v>0</v>
      </c>
      <c r="C2660" s="178">
        <f t="shared" si="111"/>
        <v>365</v>
      </c>
      <c r="D2660" s="178">
        <f t="shared" si="110"/>
        <v>10</v>
      </c>
    </row>
    <row r="2661" spans="1:4">
      <c r="A2661" s="139" t="s">
        <v>2851</v>
      </c>
      <c r="B2661" s="138">
        <v>0</v>
      </c>
      <c r="C2661" s="178">
        <f t="shared" si="111"/>
        <v>458</v>
      </c>
      <c r="D2661" s="178">
        <f t="shared" si="110"/>
        <v>11</v>
      </c>
    </row>
    <row r="2662" spans="1:4">
      <c r="A2662" s="139" t="s">
        <v>2852</v>
      </c>
      <c r="B2662" s="138">
        <v>0</v>
      </c>
      <c r="C2662" s="178">
        <f t="shared" si="111"/>
        <v>513</v>
      </c>
      <c r="D2662" s="178">
        <f t="shared" si="110"/>
        <v>12</v>
      </c>
    </row>
    <row r="2663" spans="1:4">
      <c r="A2663" s="139" t="s">
        <v>2853</v>
      </c>
      <c r="B2663" s="138">
        <v>0</v>
      </c>
      <c r="C2663" s="178">
        <f t="shared" si="111"/>
        <v>563</v>
      </c>
      <c r="D2663" s="178">
        <f t="shared" si="110"/>
        <v>13</v>
      </c>
    </row>
    <row r="2664" spans="1:4">
      <c r="A2664" s="139" t="s">
        <v>2854</v>
      </c>
      <c r="B2664" s="138">
        <v>0</v>
      </c>
      <c r="C2664" s="178">
        <f t="shared" si="111"/>
        <v>599</v>
      </c>
      <c r="D2664" s="178">
        <f t="shared" si="110"/>
        <v>14</v>
      </c>
    </row>
    <row r="2665" spans="1:4">
      <c r="A2665" s="139" t="s">
        <v>2855</v>
      </c>
      <c r="B2665" s="138">
        <v>0</v>
      </c>
      <c r="C2665" s="178">
        <f t="shared" si="111"/>
        <v>613</v>
      </c>
      <c r="D2665" s="178">
        <f t="shared" si="110"/>
        <v>15</v>
      </c>
    </row>
    <row r="2666" spans="1:4">
      <c r="A2666" s="139" t="s">
        <v>2856</v>
      </c>
      <c r="B2666" s="138">
        <v>0</v>
      </c>
      <c r="C2666" s="178">
        <f t="shared" si="111"/>
        <v>601</v>
      </c>
      <c r="D2666" s="178">
        <f t="shared" si="110"/>
        <v>16</v>
      </c>
    </row>
    <row r="2667" spans="1:4">
      <c r="A2667" s="139" t="s">
        <v>2857</v>
      </c>
      <c r="B2667" s="138">
        <v>0</v>
      </c>
      <c r="C2667" s="178">
        <f t="shared" si="111"/>
        <v>559</v>
      </c>
      <c r="D2667" s="178">
        <f t="shared" si="110"/>
        <v>17</v>
      </c>
    </row>
    <row r="2668" spans="1:4">
      <c r="A2668" s="139" t="s">
        <v>2858</v>
      </c>
      <c r="B2668" s="138">
        <v>0</v>
      </c>
      <c r="C2668" s="178">
        <f t="shared" si="111"/>
        <v>495</v>
      </c>
      <c r="D2668" s="178">
        <f t="shared" si="110"/>
        <v>18</v>
      </c>
    </row>
    <row r="2669" spans="1:4">
      <c r="A2669" s="139" t="s">
        <v>2859</v>
      </c>
      <c r="B2669" s="138">
        <v>0</v>
      </c>
      <c r="C2669" s="178">
        <f t="shared" si="111"/>
        <v>321</v>
      </c>
      <c r="D2669" s="178">
        <f t="shared" si="110"/>
        <v>19</v>
      </c>
    </row>
    <row r="2670" spans="1:4">
      <c r="A2670" s="139" t="s">
        <v>2860</v>
      </c>
      <c r="B2670" s="138">
        <v>0</v>
      </c>
      <c r="C2670" s="178">
        <f t="shared" si="111"/>
        <v>1</v>
      </c>
      <c r="D2670" s="178">
        <f t="shared" si="110"/>
        <v>20</v>
      </c>
    </row>
    <row r="2671" spans="1:4">
      <c r="A2671" s="139" t="s">
        <v>2861</v>
      </c>
      <c r="B2671" s="138">
        <v>0</v>
      </c>
      <c r="C2671" s="178">
        <f t="shared" si="111"/>
        <v>0</v>
      </c>
      <c r="D2671" s="178">
        <f t="shared" si="110"/>
        <v>21</v>
      </c>
    </row>
    <row r="2672" spans="1:4">
      <c r="A2672" s="139" t="s">
        <v>2862</v>
      </c>
      <c r="B2672" s="138">
        <v>0</v>
      </c>
      <c r="C2672" s="178">
        <f t="shared" si="111"/>
        <v>0</v>
      </c>
      <c r="D2672" s="178">
        <f t="shared" si="110"/>
        <v>22</v>
      </c>
    </row>
    <row r="2673" spans="1:4">
      <c r="A2673" s="139" t="s">
        <v>2863</v>
      </c>
      <c r="B2673" s="138">
        <v>0</v>
      </c>
      <c r="C2673" s="178">
        <f t="shared" si="111"/>
        <v>0</v>
      </c>
      <c r="D2673" s="178">
        <f t="shared" si="110"/>
        <v>23</v>
      </c>
    </row>
    <row r="2674" spans="1:4">
      <c r="A2674" s="139" t="s">
        <v>2864</v>
      </c>
      <c r="B2674" s="138">
        <v>0</v>
      </c>
      <c r="C2674" s="178">
        <f t="shared" si="111"/>
        <v>0</v>
      </c>
      <c r="D2674" s="178">
        <f t="shared" si="110"/>
        <v>24</v>
      </c>
    </row>
    <row r="2675" spans="1:4">
      <c r="A2675" s="139" t="s">
        <v>2865</v>
      </c>
      <c r="B2675" s="138">
        <v>0</v>
      </c>
      <c r="C2675" s="178">
        <f t="shared" si="111"/>
        <v>0</v>
      </c>
      <c r="D2675" s="178">
        <f t="shared" si="110"/>
        <v>1</v>
      </c>
    </row>
    <row r="2676" spans="1:4">
      <c r="A2676" s="139" t="s">
        <v>2866</v>
      </c>
      <c r="B2676" s="138">
        <v>0</v>
      </c>
      <c r="C2676" s="178">
        <f t="shared" si="111"/>
        <v>0</v>
      </c>
      <c r="D2676" s="178">
        <f t="shared" si="110"/>
        <v>2</v>
      </c>
    </row>
    <row r="2677" spans="1:4">
      <c r="A2677" s="139" t="s">
        <v>2867</v>
      </c>
      <c r="B2677" s="138">
        <v>0</v>
      </c>
      <c r="C2677" s="178">
        <f t="shared" si="111"/>
        <v>0</v>
      </c>
      <c r="D2677" s="178">
        <f t="shared" si="110"/>
        <v>3</v>
      </c>
    </row>
    <row r="2678" spans="1:4">
      <c r="A2678" s="139" t="s">
        <v>2868</v>
      </c>
      <c r="B2678" s="138">
        <v>0</v>
      </c>
      <c r="C2678" s="178">
        <f t="shared" si="111"/>
        <v>0</v>
      </c>
      <c r="D2678" s="178">
        <f t="shared" si="110"/>
        <v>4</v>
      </c>
    </row>
    <row r="2679" spans="1:4">
      <c r="A2679" s="139" t="s">
        <v>2869</v>
      </c>
      <c r="B2679" s="138">
        <v>0</v>
      </c>
      <c r="C2679" s="178">
        <f t="shared" si="111"/>
        <v>0</v>
      </c>
      <c r="D2679" s="178">
        <f t="shared" si="110"/>
        <v>5</v>
      </c>
    </row>
    <row r="2680" spans="1:4">
      <c r="A2680" s="139" t="s">
        <v>2870</v>
      </c>
      <c r="B2680" s="138">
        <v>0</v>
      </c>
      <c r="C2680" s="178">
        <f t="shared" si="111"/>
        <v>0</v>
      </c>
      <c r="D2680" s="178">
        <f t="shared" si="110"/>
        <v>6</v>
      </c>
    </row>
    <row r="2681" spans="1:4">
      <c r="A2681" s="139" t="s">
        <v>2871</v>
      </c>
      <c r="B2681" s="138">
        <v>0</v>
      </c>
      <c r="C2681" s="178">
        <f t="shared" si="111"/>
        <v>0</v>
      </c>
      <c r="D2681" s="178">
        <f t="shared" si="110"/>
        <v>7</v>
      </c>
    </row>
    <row r="2682" spans="1:4">
      <c r="A2682" s="139" t="s">
        <v>2872</v>
      </c>
      <c r="B2682" s="138">
        <v>0</v>
      </c>
      <c r="C2682" s="178">
        <f t="shared" si="111"/>
        <v>0</v>
      </c>
      <c r="D2682" s="178">
        <f t="shared" si="110"/>
        <v>8</v>
      </c>
    </row>
    <row r="2683" spans="1:4">
      <c r="A2683" s="139" t="s">
        <v>2873</v>
      </c>
      <c r="B2683" s="138">
        <v>0</v>
      </c>
      <c r="C2683" s="178">
        <f t="shared" si="111"/>
        <v>105</v>
      </c>
      <c r="D2683" s="178">
        <f t="shared" si="110"/>
        <v>9</v>
      </c>
    </row>
    <row r="2684" spans="1:4">
      <c r="A2684" s="139" t="s">
        <v>2874</v>
      </c>
      <c r="B2684" s="138">
        <v>0</v>
      </c>
      <c r="C2684" s="178">
        <f t="shared" si="111"/>
        <v>365</v>
      </c>
      <c r="D2684" s="178">
        <f t="shared" si="110"/>
        <v>10</v>
      </c>
    </row>
    <row r="2685" spans="1:4">
      <c r="A2685" s="139" t="s">
        <v>2875</v>
      </c>
      <c r="B2685" s="138">
        <v>0</v>
      </c>
      <c r="C2685" s="178">
        <f t="shared" si="111"/>
        <v>458</v>
      </c>
      <c r="D2685" s="178">
        <f t="shared" si="110"/>
        <v>11</v>
      </c>
    </row>
    <row r="2686" spans="1:4">
      <c r="A2686" s="139" t="s">
        <v>2876</v>
      </c>
      <c r="B2686" s="138">
        <v>0</v>
      </c>
      <c r="C2686" s="178">
        <f t="shared" si="111"/>
        <v>513</v>
      </c>
      <c r="D2686" s="178">
        <f t="shared" si="110"/>
        <v>12</v>
      </c>
    </row>
    <row r="2687" spans="1:4">
      <c r="A2687" s="139" t="s">
        <v>2877</v>
      </c>
      <c r="B2687" s="138">
        <v>0</v>
      </c>
      <c r="C2687" s="178">
        <f t="shared" si="111"/>
        <v>563</v>
      </c>
      <c r="D2687" s="178">
        <f t="shared" si="110"/>
        <v>13</v>
      </c>
    </row>
    <row r="2688" spans="1:4">
      <c r="A2688" s="139" t="s">
        <v>2878</v>
      </c>
      <c r="B2688" s="138">
        <v>0</v>
      </c>
      <c r="C2688" s="178">
        <f t="shared" si="111"/>
        <v>599</v>
      </c>
      <c r="D2688" s="178">
        <f t="shared" si="110"/>
        <v>14</v>
      </c>
    </row>
    <row r="2689" spans="1:4">
      <c r="A2689" s="139" t="s">
        <v>2879</v>
      </c>
      <c r="B2689" s="138">
        <v>0</v>
      </c>
      <c r="C2689" s="178">
        <f t="shared" si="111"/>
        <v>613</v>
      </c>
      <c r="D2689" s="178">
        <f t="shared" si="110"/>
        <v>15</v>
      </c>
    </row>
    <row r="2690" spans="1:4">
      <c r="A2690" s="139" t="s">
        <v>2880</v>
      </c>
      <c r="B2690" s="138">
        <v>0</v>
      </c>
      <c r="C2690" s="178">
        <f t="shared" si="111"/>
        <v>601</v>
      </c>
      <c r="D2690" s="178">
        <f t="shared" si="110"/>
        <v>16</v>
      </c>
    </row>
    <row r="2691" spans="1:4">
      <c r="A2691" s="139" t="s">
        <v>2881</v>
      </c>
      <c r="B2691" s="138">
        <v>0</v>
      </c>
      <c r="C2691" s="178">
        <f t="shared" si="111"/>
        <v>559</v>
      </c>
      <c r="D2691" s="178">
        <f t="shared" si="110"/>
        <v>17</v>
      </c>
    </row>
    <row r="2692" spans="1:4">
      <c r="A2692" s="139" t="s">
        <v>2882</v>
      </c>
      <c r="B2692" s="138">
        <v>0</v>
      </c>
      <c r="C2692" s="178">
        <f t="shared" si="111"/>
        <v>495</v>
      </c>
      <c r="D2692" s="178">
        <f t="shared" si="110"/>
        <v>18</v>
      </c>
    </row>
    <row r="2693" spans="1:4">
      <c r="A2693" s="139" t="s">
        <v>2883</v>
      </c>
      <c r="B2693" s="138">
        <v>0</v>
      </c>
      <c r="C2693" s="178">
        <f t="shared" si="111"/>
        <v>321</v>
      </c>
      <c r="D2693" s="178">
        <f t="shared" si="110"/>
        <v>19</v>
      </c>
    </row>
    <row r="2694" spans="1:4">
      <c r="A2694" s="139" t="s">
        <v>2884</v>
      </c>
      <c r="B2694" s="138">
        <v>0</v>
      </c>
      <c r="C2694" s="178">
        <f t="shared" si="111"/>
        <v>1</v>
      </c>
      <c r="D2694" s="178">
        <f t="shared" si="110"/>
        <v>20</v>
      </c>
    </row>
    <row r="2695" spans="1:4">
      <c r="A2695" s="139" t="s">
        <v>2885</v>
      </c>
      <c r="B2695" s="138">
        <v>0</v>
      </c>
      <c r="C2695" s="178">
        <f t="shared" si="111"/>
        <v>0</v>
      </c>
      <c r="D2695" s="178">
        <f t="shared" si="110"/>
        <v>21</v>
      </c>
    </row>
    <row r="2696" spans="1:4">
      <c r="A2696" s="139" t="s">
        <v>2886</v>
      </c>
      <c r="B2696" s="138">
        <v>0</v>
      </c>
      <c r="C2696" s="178">
        <f t="shared" si="111"/>
        <v>0</v>
      </c>
      <c r="D2696" s="178">
        <f t="shared" si="110"/>
        <v>22</v>
      </c>
    </row>
    <row r="2697" spans="1:4">
      <c r="A2697" s="139" t="s">
        <v>2887</v>
      </c>
      <c r="B2697" s="138">
        <v>0</v>
      </c>
      <c r="C2697" s="178">
        <f t="shared" si="111"/>
        <v>0</v>
      </c>
      <c r="D2697" s="178">
        <f t="shared" si="110"/>
        <v>23</v>
      </c>
    </row>
    <row r="2698" spans="1:4">
      <c r="A2698" s="139" t="s">
        <v>2888</v>
      </c>
      <c r="B2698" s="138">
        <v>0</v>
      </c>
      <c r="C2698" s="178">
        <f t="shared" si="111"/>
        <v>0</v>
      </c>
      <c r="D2698" s="178">
        <f t="shared" si="110"/>
        <v>24</v>
      </c>
    </row>
    <row r="2699" spans="1:4">
      <c r="A2699" s="139" t="s">
        <v>2889</v>
      </c>
      <c r="B2699" s="138">
        <v>0</v>
      </c>
      <c r="C2699" s="178">
        <f t="shared" si="111"/>
        <v>0</v>
      </c>
      <c r="D2699" s="178">
        <f t="shared" ref="D2699:D2762" si="112">D2675</f>
        <v>1</v>
      </c>
    </row>
    <row r="2700" spans="1:4">
      <c r="A2700" s="139" t="s">
        <v>2890</v>
      </c>
      <c r="B2700" s="138">
        <v>0</v>
      </c>
      <c r="C2700" s="178">
        <f t="shared" si="111"/>
        <v>0</v>
      </c>
      <c r="D2700" s="178">
        <f t="shared" si="112"/>
        <v>2</v>
      </c>
    </row>
    <row r="2701" spans="1:4">
      <c r="A2701" s="139" t="s">
        <v>2891</v>
      </c>
      <c r="B2701" s="138">
        <v>0</v>
      </c>
      <c r="C2701" s="178">
        <f t="shared" si="111"/>
        <v>0</v>
      </c>
      <c r="D2701" s="178">
        <f t="shared" si="112"/>
        <v>3</v>
      </c>
    </row>
    <row r="2702" spans="1:4">
      <c r="A2702" s="139" t="s">
        <v>2892</v>
      </c>
      <c r="B2702" s="138">
        <v>0</v>
      </c>
      <c r="C2702" s="178">
        <f t="shared" si="111"/>
        <v>0</v>
      </c>
      <c r="D2702" s="178">
        <f t="shared" si="112"/>
        <v>4</v>
      </c>
    </row>
    <row r="2703" spans="1:4">
      <c r="A2703" s="139" t="s">
        <v>2893</v>
      </c>
      <c r="B2703" s="138">
        <v>0</v>
      </c>
      <c r="C2703" s="178">
        <f t="shared" si="111"/>
        <v>0</v>
      </c>
      <c r="D2703" s="178">
        <f t="shared" si="112"/>
        <v>5</v>
      </c>
    </row>
    <row r="2704" spans="1:4">
      <c r="A2704" s="139" t="s">
        <v>2894</v>
      </c>
      <c r="B2704" s="138">
        <v>0</v>
      </c>
      <c r="C2704" s="178">
        <f t="shared" si="111"/>
        <v>0</v>
      </c>
      <c r="D2704" s="178">
        <f t="shared" si="112"/>
        <v>6</v>
      </c>
    </row>
    <row r="2705" spans="1:4">
      <c r="A2705" s="139" t="s">
        <v>2895</v>
      </c>
      <c r="B2705" s="138">
        <v>0</v>
      </c>
      <c r="C2705" s="178">
        <f t="shared" si="111"/>
        <v>0</v>
      </c>
      <c r="D2705" s="178">
        <f t="shared" si="112"/>
        <v>7</v>
      </c>
    </row>
    <row r="2706" spans="1:4">
      <c r="A2706" s="139" t="s">
        <v>2896</v>
      </c>
      <c r="B2706" s="138">
        <v>0</v>
      </c>
      <c r="C2706" s="178">
        <f t="shared" si="111"/>
        <v>0</v>
      </c>
      <c r="D2706" s="178">
        <f t="shared" si="112"/>
        <v>8</v>
      </c>
    </row>
    <row r="2707" spans="1:4">
      <c r="A2707" s="139" t="s">
        <v>2897</v>
      </c>
      <c r="B2707" s="138">
        <v>0</v>
      </c>
      <c r="C2707" s="178">
        <f t="shared" si="111"/>
        <v>105</v>
      </c>
      <c r="D2707" s="178">
        <f t="shared" si="112"/>
        <v>9</v>
      </c>
    </row>
    <row r="2708" spans="1:4">
      <c r="A2708" s="139" t="s">
        <v>2898</v>
      </c>
      <c r="B2708" s="138">
        <v>0</v>
      </c>
      <c r="C2708" s="178">
        <f t="shared" ref="C2708:C2771" si="113">_xlfn.XLOOKUP(D2708,$N$5:$N$28,$E$5:$E$28)</f>
        <v>365</v>
      </c>
      <c r="D2708" s="178">
        <f t="shared" si="112"/>
        <v>10</v>
      </c>
    </row>
    <row r="2709" spans="1:4">
      <c r="A2709" s="139" t="s">
        <v>2899</v>
      </c>
      <c r="B2709" s="138">
        <v>0</v>
      </c>
      <c r="C2709" s="178">
        <f t="shared" si="113"/>
        <v>458</v>
      </c>
      <c r="D2709" s="178">
        <f t="shared" si="112"/>
        <v>11</v>
      </c>
    </row>
    <row r="2710" spans="1:4">
      <c r="A2710" s="139" t="s">
        <v>2900</v>
      </c>
      <c r="B2710" s="138">
        <v>0</v>
      </c>
      <c r="C2710" s="178">
        <f t="shared" si="113"/>
        <v>513</v>
      </c>
      <c r="D2710" s="178">
        <f t="shared" si="112"/>
        <v>12</v>
      </c>
    </row>
    <row r="2711" spans="1:4">
      <c r="A2711" s="139" t="s">
        <v>2901</v>
      </c>
      <c r="B2711" s="138">
        <v>0</v>
      </c>
      <c r="C2711" s="178">
        <f t="shared" si="113"/>
        <v>563</v>
      </c>
      <c r="D2711" s="178">
        <f t="shared" si="112"/>
        <v>13</v>
      </c>
    </row>
    <row r="2712" spans="1:4">
      <c r="A2712" s="139" t="s">
        <v>2902</v>
      </c>
      <c r="B2712" s="138">
        <v>0</v>
      </c>
      <c r="C2712" s="178">
        <f t="shared" si="113"/>
        <v>599</v>
      </c>
      <c r="D2712" s="178">
        <f t="shared" si="112"/>
        <v>14</v>
      </c>
    </row>
    <row r="2713" spans="1:4">
      <c r="A2713" s="139" t="s">
        <v>2903</v>
      </c>
      <c r="B2713" s="138">
        <v>0</v>
      </c>
      <c r="C2713" s="178">
        <f t="shared" si="113"/>
        <v>613</v>
      </c>
      <c r="D2713" s="178">
        <f t="shared" si="112"/>
        <v>15</v>
      </c>
    </row>
    <row r="2714" spans="1:4">
      <c r="A2714" s="139" t="s">
        <v>2904</v>
      </c>
      <c r="B2714" s="138">
        <v>0</v>
      </c>
      <c r="C2714" s="178">
        <f t="shared" si="113"/>
        <v>601</v>
      </c>
      <c r="D2714" s="178">
        <f t="shared" si="112"/>
        <v>16</v>
      </c>
    </row>
    <row r="2715" spans="1:4">
      <c r="A2715" s="139" t="s">
        <v>2905</v>
      </c>
      <c r="B2715" s="138">
        <v>0</v>
      </c>
      <c r="C2715" s="178">
        <f t="shared" si="113"/>
        <v>559</v>
      </c>
      <c r="D2715" s="178">
        <f t="shared" si="112"/>
        <v>17</v>
      </c>
    </row>
    <row r="2716" spans="1:4">
      <c r="A2716" s="139" t="s">
        <v>2906</v>
      </c>
      <c r="B2716" s="138">
        <v>0</v>
      </c>
      <c r="C2716" s="178">
        <f t="shared" si="113"/>
        <v>495</v>
      </c>
      <c r="D2716" s="178">
        <f t="shared" si="112"/>
        <v>18</v>
      </c>
    </row>
    <row r="2717" spans="1:4">
      <c r="A2717" s="139" t="s">
        <v>2907</v>
      </c>
      <c r="B2717" s="138">
        <v>0</v>
      </c>
      <c r="C2717" s="178">
        <f t="shared" si="113"/>
        <v>321</v>
      </c>
      <c r="D2717" s="178">
        <f t="shared" si="112"/>
        <v>19</v>
      </c>
    </row>
    <row r="2718" spans="1:4">
      <c r="A2718" s="139" t="s">
        <v>2908</v>
      </c>
      <c r="B2718" s="138">
        <v>0</v>
      </c>
      <c r="C2718" s="178">
        <f t="shared" si="113"/>
        <v>1</v>
      </c>
      <c r="D2718" s="178">
        <f t="shared" si="112"/>
        <v>20</v>
      </c>
    </row>
    <row r="2719" spans="1:4">
      <c r="A2719" s="139" t="s">
        <v>2909</v>
      </c>
      <c r="B2719" s="138">
        <v>0</v>
      </c>
      <c r="C2719" s="178">
        <f t="shared" si="113"/>
        <v>0</v>
      </c>
      <c r="D2719" s="178">
        <f t="shared" si="112"/>
        <v>21</v>
      </c>
    </row>
    <row r="2720" spans="1:4">
      <c r="A2720" s="139" t="s">
        <v>2910</v>
      </c>
      <c r="B2720" s="138">
        <v>0</v>
      </c>
      <c r="C2720" s="178">
        <f t="shared" si="113"/>
        <v>0</v>
      </c>
      <c r="D2720" s="178">
        <f t="shared" si="112"/>
        <v>22</v>
      </c>
    </row>
    <row r="2721" spans="1:4">
      <c r="A2721" s="139" t="s">
        <v>2911</v>
      </c>
      <c r="B2721" s="138">
        <v>0</v>
      </c>
      <c r="C2721" s="178">
        <f t="shared" si="113"/>
        <v>0</v>
      </c>
      <c r="D2721" s="178">
        <f t="shared" si="112"/>
        <v>23</v>
      </c>
    </row>
    <row r="2722" spans="1:4">
      <c r="A2722" s="139" t="s">
        <v>2912</v>
      </c>
      <c r="B2722" s="138">
        <v>0</v>
      </c>
      <c r="C2722" s="178">
        <f t="shared" si="113"/>
        <v>0</v>
      </c>
      <c r="D2722" s="178">
        <f t="shared" si="112"/>
        <v>24</v>
      </c>
    </row>
    <row r="2723" spans="1:4">
      <c r="A2723" s="139" t="s">
        <v>2913</v>
      </c>
      <c r="B2723" s="138">
        <v>0</v>
      </c>
      <c r="C2723" s="178">
        <f t="shared" si="113"/>
        <v>0</v>
      </c>
      <c r="D2723" s="178">
        <f t="shared" si="112"/>
        <v>1</v>
      </c>
    </row>
    <row r="2724" spans="1:4">
      <c r="A2724" s="139" t="s">
        <v>2914</v>
      </c>
      <c r="B2724" s="138">
        <v>0</v>
      </c>
      <c r="C2724" s="178">
        <f t="shared" si="113"/>
        <v>0</v>
      </c>
      <c r="D2724" s="178">
        <f t="shared" si="112"/>
        <v>2</v>
      </c>
    </row>
    <row r="2725" spans="1:4">
      <c r="A2725" s="139" t="s">
        <v>2915</v>
      </c>
      <c r="B2725" s="138">
        <v>0</v>
      </c>
      <c r="C2725" s="178">
        <f t="shared" si="113"/>
        <v>0</v>
      </c>
      <c r="D2725" s="178">
        <f t="shared" si="112"/>
        <v>3</v>
      </c>
    </row>
    <row r="2726" spans="1:4">
      <c r="A2726" s="139" t="s">
        <v>2916</v>
      </c>
      <c r="B2726" s="138">
        <v>0</v>
      </c>
      <c r="C2726" s="178">
        <f t="shared" si="113"/>
        <v>0</v>
      </c>
      <c r="D2726" s="178">
        <f t="shared" si="112"/>
        <v>4</v>
      </c>
    </row>
    <row r="2727" spans="1:4">
      <c r="A2727" s="139" t="s">
        <v>2917</v>
      </c>
      <c r="B2727" s="138">
        <v>0</v>
      </c>
      <c r="C2727" s="178">
        <f t="shared" si="113"/>
        <v>0</v>
      </c>
      <c r="D2727" s="178">
        <f t="shared" si="112"/>
        <v>5</v>
      </c>
    </row>
    <row r="2728" spans="1:4">
      <c r="A2728" s="139" t="s">
        <v>2918</v>
      </c>
      <c r="B2728" s="138">
        <v>0</v>
      </c>
      <c r="C2728" s="178">
        <f t="shared" si="113"/>
        <v>0</v>
      </c>
      <c r="D2728" s="178">
        <f t="shared" si="112"/>
        <v>6</v>
      </c>
    </row>
    <row r="2729" spans="1:4">
      <c r="A2729" s="139" t="s">
        <v>2919</v>
      </c>
      <c r="B2729" s="138">
        <v>0</v>
      </c>
      <c r="C2729" s="178">
        <f t="shared" si="113"/>
        <v>0</v>
      </c>
      <c r="D2729" s="178">
        <f t="shared" si="112"/>
        <v>7</v>
      </c>
    </row>
    <row r="2730" spans="1:4">
      <c r="A2730" s="139" t="s">
        <v>2920</v>
      </c>
      <c r="B2730" s="138">
        <v>0</v>
      </c>
      <c r="C2730" s="178">
        <f t="shared" si="113"/>
        <v>0</v>
      </c>
      <c r="D2730" s="178">
        <f t="shared" si="112"/>
        <v>8</v>
      </c>
    </row>
    <row r="2731" spans="1:4">
      <c r="A2731" s="139" t="s">
        <v>2921</v>
      </c>
      <c r="B2731" s="138">
        <v>0</v>
      </c>
      <c r="C2731" s="178">
        <f t="shared" si="113"/>
        <v>105</v>
      </c>
      <c r="D2731" s="178">
        <f t="shared" si="112"/>
        <v>9</v>
      </c>
    </row>
    <row r="2732" spans="1:4">
      <c r="A2732" s="139" t="s">
        <v>2922</v>
      </c>
      <c r="B2732" s="138">
        <v>0</v>
      </c>
      <c r="C2732" s="178">
        <f t="shared" si="113"/>
        <v>365</v>
      </c>
      <c r="D2732" s="178">
        <f t="shared" si="112"/>
        <v>10</v>
      </c>
    </row>
    <row r="2733" spans="1:4">
      <c r="A2733" s="139" t="s">
        <v>2923</v>
      </c>
      <c r="B2733" s="138">
        <v>0</v>
      </c>
      <c r="C2733" s="178">
        <f t="shared" si="113"/>
        <v>458</v>
      </c>
      <c r="D2733" s="178">
        <f t="shared" si="112"/>
        <v>11</v>
      </c>
    </row>
    <row r="2734" spans="1:4">
      <c r="A2734" s="139" t="s">
        <v>2924</v>
      </c>
      <c r="B2734" s="138">
        <v>0</v>
      </c>
      <c r="C2734" s="178">
        <f t="shared" si="113"/>
        <v>513</v>
      </c>
      <c r="D2734" s="178">
        <f t="shared" si="112"/>
        <v>12</v>
      </c>
    </row>
    <row r="2735" spans="1:4">
      <c r="A2735" s="139" t="s">
        <v>2925</v>
      </c>
      <c r="B2735" s="138">
        <v>0</v>
      </c>
      <c r="C2735" s="178">
        <f t="shared" si="113"/>
        <v>563</v>
      </c>
      <c r="D2735" s="178">
        <f t="shared" si="112"/>
        <v>13</v>
      </c>
    </row>
    <row r="2736" spans="1:4">
      <c r="A2736" s="139" t="s">
        <v>2926</v>
      </c>
      <c r="B2736" s="138">
        <v>0</v>
      </c>
      <c r="C2736" s="178">
        <f t="shared" si="113"/>
        <v>599</v>
      </c>
      <c r="D2736" s="178">
        <f t="shared" si="112"/>
        <v>14</v>
      </c>
    </row>
    <row r="2737" spans="1:4">
      <c r="A2737" s="139" t="s">
        <v>2927</v>
      </c>
      <c r="B2737" s="138">
        <v>0</v>
      </c>
      <c r="C2737" s="178">
        <f t="shared" si="113"/>
        <v>613</v>
      </c>
      <c r="D2737" s="178">
        <f t="shared" si="112"/>
        <v>15</v>
      </c>
    </row>
    <row r="2738" spans="1:4">
      <c r="A2738" s="139" t="s">
        <v>2928</v>
      </c>
      <c r="B2738" s="138">
        <v>0</v>
      </c>
      <c r="C2738" s="178">
        <f t="shared" si="113"/>
        <v>601</v>
      </c>
      <c r="D2738" s="178">
        <f t="shared" si="112"/>
        <v>16</v>
      </c>
    </row>
    <row r="2739" spans="1:4">
      <c r="A2739" s="139" t="s">
        <v>2929</v>
      </c>
      <c r="B2739" s="138">
        <v>0</v>
      </c>
      <c r="C2739" s="178">
        <f t="shared" si="113"/>
        <v>559</v>
      </c>
      <c r="D2739" s="178">
        <f t="shared" si="112"/>
        <v>17</v>
      </c>
    </row>
    <row r="2740" spans="1:4">
      <c r="A2740" s="139" t="s">
        <v>2930</v>
      </c>
      <c r="B2740" s="138">
        <v>0</v>
      </c>
      <c r="C2740" s="178">
        <f t="shared" si="113"/>
        <v>495</v>
      </c>
      <c r="D2740" s="178">
        <f t="shared" si="112"/>
        <v>18</v>
      </c>
    </row>
    <row r="2741" spans="1:4">
      <c r="A2741" s="139" t="s">
        <v>2931</v>
      </c>
      <c r="B2741" s="138">
        <v>0</v>
      </c>
      <c r="C2741" s="178">
        <f t="shared" si="113"/>
        <v>321</v>
      </c>
      <c r="D2741" s="178">
        <f t="shared" si="112"/>
        <v>19</v>
      </c>
    </row>
    <row r="2742" spans="1:4">
      <c r="A2742" s="139" t="s">
        <v>2932</v>
      </c>
      <c r="B2742" s="138">
        <v>0</v>
      </c>
      <c r="C2742" s="178">
        <f t="shared" si="113"/>
        <v>1</v>
      </c>
      <c r="D2742" s="178">
        <f t="shared" si="112"/>
        <v>20</v>
      </c>
    </row>
    <row r="2743" spans="1:4">
      <c r="A2743" s="139" t="s">
        <v>2933</v>
      </c>
      <c r="B2743" s="138">
        <v>0</v>
      </c>
      <c r="C2743" s="178">
        <f t="shared" si="113"/>
        <v>0</v>
      </c>
      <c r="D2743" s="178">
        <f t="shared" si="112"/>
        <v>21</v>
      </c>
    </row>
    <row r="2744" spans="1:4">
      <c r="A2744" s="139" t="s">
        <v>2934</v>
      </c>
      <c r="B2744" s="138">
        <v>0</v>
      </c>
      <c r="C2744" s="178">
        <f t="shared" si="113"/>
        <v>0</v>
      </c>
      <c r="D2744" s="178">
        <f t="shared" si="112"/>
        <v>22</v>
      </c>
    </row>
    <row r="2745" spans="1:4">
      <c r="A2745" s="139" t="s">
        <v>2935</v>
      </c>
      <c r="B2745" s="138">
        <v>0</v>
      </c>
      <c r="C2745" s="178">
        <f t="shared" si="113"/>
        <v>0</v>
      </c>
      <c r="D2745" s="178">
        <f t="shared" si="112"/>
        <v>23</v>
      </c>
    </row>
    <row r="2746" spans="1:4">
      <c r="A2746" s="139" t="s">
        <v>2936</v>
      </c>
      <c r="B2746" s="138">
        <v>0</v>
      </c>
      <c r="C2746" s="178">
        <f t="shared" si="113"/>
        <v>0</v>
      </c>
      <c r="D2746" s="178">
        <f t="shared" si="112"/>
        <v>24</v>
      </c>
    </row>
    <row r="2747" spans="1:4">
      <c r="A2747" s="139" t="s">
        <v>2937</v>
      </c>
      <c r="B2747" s="138">
        <v>0</v>
      </c>
      <c r="C2747" s="178">
        <f t="shared" si="113"/>
        <v>0</v>
      </c>
      <c r="D2747" s="178">
        <f t="shared" si="112"/>
        <v>1</v>
      </c>
    </row>
    <row r="2748" spans="1:4">
      <c r="A2748" s="139" t="s">
        <v>2938</v>
      </c>
      <c r="B2748" s="138">
        <v>0</v>
      </c>
      <c r="C2748" s="178">
        <f t="shared" si="113"/>
        <v>0</v>
      </c>
      <c r="D2748" s="178">
        <f t="shared" si="112"/>
        <v>2</v>
      </c>
    </row>
    <row r="2749" spans="1:4">
      <c r="A2749" s="139" t="s">
        <v>2939</v>
      </c>
      <c r="B2749" s="138">
        <v>0</v>
      </c>
      <c r="C2749" s="178">
        <f t="shared" si="113"/>
        <v>0</v>
      </c>
      <c r="D2749" s="178">
        <f t="shared" si="112"/>
        <v>3</v>
      </c>
    </row>
    <row r="2750" spans="1:4">
      <c r="A2750" s="139" t="s">
        <v>2940</v>
      </c>
      <c r="B2750" s="138">
        <v>0</v>
      </c>
      <c r="C2750" s="178">
        <f t="shared" si="113"/>
        <v>0</v>
      </c>
      <c r="D2750" s="178">
        <f t="shared" si="112"/>
        <v>4</v>
      </c>
    </row>
    <row r="2751" spans="1:4">
      <c r="A2751" s="139" t="s">
        <v>2941</v>
      </c>
      <c r="B2751" s="138">
        <v>0</v>
      </c>
      <c r="C2751" s="178">
        <f t="shared" si="113"/>
        <v>0</v>
      </c>
      <c r="D2751" s="178">
        <f t="shared" si="112"/>
        <v>5</v>
      </c>
    </row>
    <row r="2752" spans="1:4">
      <c r="A2752" s="139" t="s">
        <v>2942</v>
      </c>
      <c r="B2752" s="138">
        <v>0</v>
      </c>
      <c r="C2752" s="178">
        <f t="shared" si="113"/>
        <v>0</v>
      </c>
      <c r="D2752" s="178">
        <f t="shared" si="112"/>
        <v>6</v>
      </c>
    </row>
    <row r="2753" spans="1:4">
      <c r="A2753" s="139" t="s">
        <v>2943</v>
      </c>
      <c r="B2753" s="138">
        <v>0</v>
      </c>
      <c r="C2753" s="178">
        <f t="shared" si="113"/>
        <v>0</v>
      </c>
      <c r="D2753" s="178">
        <f t="shared" si="112"/>
        <v>7</v>
      </c>
    </row>
    <row r="2754" spans="1:4">
      <c r="A2754" s="139" t="s">
        <v>2944</v>
      </c>
      <c r="B2754" s="138">
        <v>0</v>
      </c>
      <c r="C2754" s="178">
        <f t="shared" si="113"/>
        <v>0</v>
      </c>
      <c r="D2754" s="178">
        <f t="shared" si="112"/>
        <v>8</v>
      </c>
    </row>
    <row r="2755" spans="1:4">
      <c r="A2755" s="139" t="s">
        <v>2945</v>
      </c>
      <c r="B2755" s="138">
        <v>0</v>
      </c>
      <c r="C2755" s="178">
        <f t="shared" si="113"/>
        <v>105</v>
      </c>
      <c r="D2755" s="178">
        <f t="shared" si="112"/>
        <v>9</v>
      </c>
    </row>
    <row r="2756" spans="1:4">
      <c r="A2756" s="139" t="s">
        <v>2946</v>
      </c>
      <c r="B2756" s="138">
        <v>0</v>
      </c>
      <c r="C2756" s="178">
        <f t="shared" si="113"/>
        <v>365</v>
      </c>
      <c r="D2756" s="178">
        <f t="shared" si="112"/>
        <v>10</v>
      </c>
    </row>
    <row r="2757" spans="1:4">
      <c r="A2757" s="139" t="s">
        <v>2947</v>
      </c>
      <c r="B2757" s="138">
        <v>0</v>
      </c>
      <c r="C2757" s="178">
        <f t="shared" si="113"/>
        <v>458</v>
      </c>
      <c r="D2757" s="178">
        <f t="shared" si="112"/>
        <v>11</v>
      </c>
    </row>
    <row r="2758" spans="1:4">
      <c r="A2758" s="139" t="s">
        <v>2948</v>
      </c>
      <c r="B2758" s="138">
        <v>0</v>
      </c>
      <c r="C2758" s="178">
        <f t="shared" si="113"/>
        <v>513</v>
      </c>
      <c r="D2758" s="178">
        <f t="shared" si="112"/>
        <v>12</v>
      </c>
    </row>
    <row r="2759" spans="1:4">
      <c r="A2759" s="139" t="s">
        <v>2949</v>
      </c>
      <c r="B2759" s="138">
        <v>0</v>
      </c>
      <c r="C2759" s="178">
        <f t="shared" si="113"/>
        <v>563</v>
      </c>
      <c r="D2759" s="178">
        <f t="shared" si="112"/>
        <v>13</v>
      </c>
    </row>
    <row r="2760" spans="1:4">
      <c r="A2760" s="139" t="s">
        <v>2950</v>
      </c>
      <c r="B2760" s="138">
        <v>0</v>
      </c>
      <c r="C2760" s="178">
        <f t="shared" si="113"/>
        <v>599</v>
      </c>
      <c r="D2760" s="178">
        <f t="shared" si="112"/>
        <v>14</v>
      </c>
    </row>
    <row r="2761" spans="1:4">
      <c r="A2761" s="139" t="s">
        <v>2951</v>
      </c>
      <c r="B2761" s="138">
        <v>0</v>
      </c>
      <c r="C2761" s="178">
        <f t="shared" si="113"/>
        <v>613</v>
      </c>
      <c r="D2761" s="178">
        <f t="shared" si="112"/>
        <v>15</v>
      </c>
    </row>
    <row r="2762" spans="1:4">
      <c r="A2762" s="139" t="s">
        <v>2952</v>
      </c>
      <c r="B2762" s="138">
        <v>0</v>
      </c>
      <c r="C2762" s="178">
        <f t="shared" si="113"/>
        <v>601</v>
      </c>
      <c r="D2762" s="178">
        <f t="shared" si="112"/>
        <v>16</v>
      </c>
    </row>
    <row r="2763" spans="1:4">
      <c r="A2763" s="139" t="s">
        <v>2953</v>
      </c>
      <c r="B2763" s="138">
        <v>0</v>
      </c>
      <c r="C2763" s="178">
        <f t="shared" si="113"/>
        <v>559</v>
      </c>
      <c r="D2763" s="178">
        <f t="shared" ref="D2763:D2826" si="114">D2739</f>
        <v>17</v>
      </c>
    </row>
    <row r="2764" spans="1:4">
      <c r="A2764" s="139" t="s">
        <v>2954</v>
      </c>
      <c r="B2764" s="138">
        <v>0</v>
      </c>
      <c r="C2764" s="178">
        <f t="shared" si="113"/>
        <v>495</v>
      </c>
      <c r="D2764" s="178">
        <f t="shared" si="114"/>
        <v>18</v>
      </c>
    </row>
    <row r="2765" spans="1:4">
      <c r="A2765" s="139" t="s">
        <v>2955</v>
      </c>
      <c r="B2765" s="138">
        <v>0</v>
      </c>
      <c r="C2765" s="178">
        <f t="shared" si="113"/>
        <v>321</v>
      </c>
      <c r="D2765" s="178">
        <f t="shared" si="114"/>
        <v>19</v>
      </c>
    </row>
    <row r="2766" spans="1:4">
      <c r="A2766" s="139" t="s">
        <v>2956</v>
      </c>
      <c r="B2766" s="138">
        <v>0</v>
      </c>
      <c r="C2766" s="178">
        <f t="shared" si="113"/>
        <v>1</v>
      </c>
      <c r="D2766" s="178">
        <f t="shared" si="114"/>
        <v>20</v>
      </c>
    </row>
    <row r="2767" spans="1:4">
      <c r="A2767" s="139" t="s">
        <v>2957</v>
      </c>
      <c r="B2767" s="138">
        <v>0</v>
      </c>
      <c r="C2767" s="178">
        <f t="shared" si="113"/>
        <v>0</v>
      </c>
      <c r="D2767" s="178">
        <f t="shared" si="114"/>
        <v>21</v>
      </c>
    </row>
    <row r="2768" spans="1:4">
      <c r="A2768" s="139" t="s">
        <v>2958</v>
      </c>
      <c r="B2768" s="138">
        <v>0</v>
      </c>
      <c r="C2768" s="178">
        <f t="shared" si="113"/>
        <v>0</v>
      </c>
      <c r="D2768" s="178">
        <f t="shared" si="114"/>
        <v>22</v>
      </c>
    </row>
    <row r="2769" spans="1:4">
      <c r="A2769" s="139" t="s">
        <v>2959</v>
      </c>
      <c r="B2769" s="138">
        <v>0</v>
      </c>
      <c r="C2769" s="178">
        <f t="shared" si="113"/>
        <v>0</v>
      </c>
      <c r="D2769" s="178">
        <f t="shared" si="114"/>
        <v>23</v>
      </c>
    </row>
    <row r="2770" spans="1:4">
      <c r="A2770" s="139" t="s">
        <v>2960</v>
      </c>
      <c r="B2770" s="138">
        <v>0</v>
      </c>
      <c r="C2770" s="178">
        <f t="shared" si="113"/>
        <v>0</v>
      </c>
      <c r="D2770" s="178">
        <f t="shared" si="114"/>
        <v>24</v>
      </c>
    </row>
    <row r="2771" spans="1:4">
      <c r="A2771" s="139" t="s">
        <v>2961</v>
      </c>
      <c r="B2771" s="138">
        <v>0</v>
      </c>
      <c r="C2771" s="178">
        <f t="shared" si="113"/>
        <v>0</v>
      </c>
      <c r="D2771" s="178">
        <f t="shared" si="114"/>
        <v>1</v>
      </c>
    </row>
    <row r="2772" spans="1:4">
      <c r="A2772" s="139" t="s">
        <v>2962</v>
      </c>
      <c r="B2772" s="138">
        <v>0</v>
      </c>
      <c r="C2772" s="178">
        <f t="shared" ref="C2772:C2835" si="115">_xlfn.XLOOKUP(D2772,$N$5:$N$28,$E$5:$E$28)</f>
        <v>0</v>
      </c>
      <c r="D2772" s="178">
        <f t="shared" si="114"/>
        <v>2</v>
      </c>
    </row>
    <row r="2773" spans="1:4">
      <c r="A2773" s="139" t="s">
        <v>2963</v>
      </c>
      <c r="B2773" s="138">
        <v>0</v>
      </c>
      <c r="C2773" s="178">
        <f t="shared" si="115"/>
        <v>0</v>
      </c>
      <c r="D2773" s="178">
        <f t="shared" si="114"/>
        <v>3</v>
      </c>
    </row>
    <row r="2774" spans="1:4">
      <c r="A2774" s="139" t="s">
        <v>2964</v>
      </c>
      <c r="B2774" s="138">
        <v>0</v>
      </c>
      <c r="C2774" s="178">
        <f t="shared" si="115"/>
        <v>0</v>
      </c>
      <c r="D2774" s="178">
        <f t="shared" si="114"/>
        <v>4</v>
      </c>
    </row>
    <row r="2775" spans="1:4">
      <c r="A2775" s="139" t="s">
        <v>2965</v>
      </c>
      <c r="B2775" s="138">
        <v>0</v>
      </c>
      <c r="C2775" s="178">
        <f t="shared" si="115"/>
        <v>0</v>
      </c>
      <c r="D2775" s="178">
        <f t="shared" si="114"/>
        <v>5</v>
      </c>
    </row>
    <row r="2776" spans="1:4">
      <c r="A2776" s="139" t="s">
        <v>2966</v>
      </c>
      <c r="B2776" s="138">
        <v>0</v>
      </c>
      <c r="C2776" s="178">
        <f t="shared" si="115"/>
        <v>0</v>
      </c>
      <c r="D2776" s="178">
        <f t="shared" si="114"/>
        <v>6</v>
      </c>
    </row>
    <row r="2777" spans="1:4">
      <c r="A2777" s="139" t="s">
        <v>2967</v>
      </c>
      <c r="B2777" s="138">
        <v>0</v>
      </c>
      <c r="C2777" s="178">
        <f t="shared" si="115"/>
        <v>0</v>
      </c>
      <c r="D2777" s="178">
        <f t="shared" si="114"/>
        <v>7</v>
      </c>
    </row>
    <row r="2778" spans="1:4">
      <c r="A2778" s="139" t="s">
        <v>2968</v>
      </c>
      <c r="B2778" s="138">
        <v>0</v>
      </c>
      <c r="C2778" s="178">
        <f t="shared" si="115"/>
        <v>0</v>
      </c>
      <c r="D2778" s="178">
        <f t="shared" si="114"/>
        <v>8</v>
      </c>
    </row>
    <row r="2779" spans="1:4">
      <c r="A2779" s="139" t="s">
        <v>2969</v>
      </c>
      <c r="B2779" s="138">
        <v>0</v>
      </c>
      <c r="C2779" s="178">
        <f t="shared" si="115"/>
        <v>105</v>
      </c>
      <c r="D2779" s="178">
        <f t="shared" si="114"/>
        <v>9</v>
      </c>
    </row>
    <row r="2780" spans="1:4">
      <c r="A2780" s="139" t="s">
        <v>2970</v>
      </c>
      <c r="B2780" s="138">
        <v>0</v>
      </c>
      <c r="C2780" s="178">
        <f t="shared" si="115"/>
        <v>365</v>
      </c>
      <c r="D2780" s="178">
        <f t="shared" si="114"/>
        <v>10</v>
      </c>
    </row>
    <row r="2781" spans="1:4">
      <c r="A2781" s="139" t="s">
        <v>2971</v>
      </c>
      <c r="B2781" s="138">
        <v>0</v>
      </c>
      <c r="C2781" s="178">
        <f t="shared" si="115"/>
        <v>458</v>
      </c>
      <c r="D2781" s="178">
        <f t="shared" si="114"/>
        <v>11</v>
      </c>
    </row>
    <row r="2782" spans="1:4">
      <c r="A2782" s="139" t="s">
        <v>2972</v>
      </c>
      <c r="B2782" s="138">
        <v>0</v>
      </c>
      <c r="C2782" s="178">
        <f t="shared" si="115"/>
        <v>513</v>
      </c>
      <c r="D2782" s="178">
        <f t="shared" si="114"/>
        <v>12</v>
      </c>
    </row>
    <row r="2783" spans="1:4">
      <c r="A2783" s="139" t="s">
        <v>2973</v>
      </c>
      <c r="B2783" s="138">
        <v>0</v>
      </c>
      <c r="C2783" s="178">
        <f t="shared" si="115"/>
        <v>563</v>
      </c>
      <c r="D2783" s="178">
        <f t="shared" si="114"/>
        <v>13</v>
      </c>
    </row>
    <row r="2784" spans="1:4">
      <c r="A2784" s="139" t="s">
        <v>2974</v>
      </c>
      <c r="B2784" s="138">
        <v>0</v>
      </c>
      <c r="C2784" s="178">
        <f t="shared" si="115"/>
        <v>599</v>
      </c>
      <c r="D2784" s="178">
        <f t="shared" si="114"/>
        <v>14</v>
      </c>
    </row>
    <row r="2785" spans="1:4">
      <c r="A2785" s="139" t="s">
        <v>2975</v>
      </c>
      <c r="B2785" s="138">
        <v>0</v>
      </c>
      <c r="C2785" s="178">
        <f t="shared" si="115"/>
        <v>613</v>
      </c>
      <c r="D2785" s="178">
        <f t="shared" si="114"/>
        <v>15</v>
      </c>
    </row>
    <row r="2786" spans="1:4">
      <c r="A2786" s="139" t="s">
        <v>2976</v>
      </c>
      <c r="B2786" s="138">
        <v>0</v>
      </c>
      <c r="C2786" s="178">
        <f t="shared" si="115"/>
        <v>601</v>
      </c>
      <c r="D2786" s="178">
        <f t="shared" si="114"/>
        <v>16</v>
      </c>
    </row>
    <row r="2787" spans="1:4">
      <c r="A2787" s="139" t="s">
        <v>2977</v>
      </c>
      <c r="B2787" s="138">
        <v>0</v>
      </c>
      <c r="C2787" s="178">
        <f t="shared" si="115"/>
        <v>559</v>
      </c>
      <c r="D2787" s="178">
        <f t="shared" si="114"/>
        <v>17</v>
      </c>
    </row>
    <row r="2788" spans="1:4">
      <c r="A2788" s="139" t="s">
        <v>2978</v>
      </c>
      <c r="B2788" s="138">
        <v>0</v>
      </c>
      <c r="C2788" s="178">
        <f t="shared" si="115"/>
        <v>495</v>
      </c>
      <c r="D2788" s="178">
        <f t="shared" si="114"/>
        <v>18</v>
      </c>
    </row>
    <row r="2789" spans="1:4">
      <c r="A2789" s="139" t="s">
        <v>2979</v>
      </c>
      <c r="B2789" s="138">
        <v>0</v>
      </c>
      <c r="C2789" s="178">
        <f t="shared" si="115"/>
        <v>321</v>
      </c>
      <c r="D2789" s="178">
        <f t="shared" si="114"/>
        <v>19</v>
      </c>
    </row>
    <row r="2790" spans="1:4">
      <c r="A2790" s="139" t="s">
        <v>2980</v>
      </c>
      <c r="B2790" s="138">
        <v>0</v>
      </c>
      <c r="C2790" s="178">
        <f t="shared" si="115"/>
        <v>1</v>
      </c>
      <c r="D2790" s="178">
        <f t="shared" si="114"/>
        <v>20</v>
      </c>
    </row>
    <row r="2791" spans="1:4">
      <c r="A2791" s="139" t="s">
        <v>2981</v>
      </c>
      <c r="B2791" s="138">
        <v>0</v>
      </c>
      <c r="C2791" s="178">
        <f t="shared" si="115"/>
        <v>0</v>
      </c>
      <c r="D2791" s="178">
        <f t="shared" si="114"/>
        <v>21</v>
      </c>
    </row>
    <row r="2792" spans="1:4">
      <c r="A2792" s="139" t="s">
        <v>2982</v>
      </c>
      <c r="B2792" s="138">
        <v>0</v>
      </c>
      <c r="C2792" s="178">
        <f t="shared" si="115"/>
        <v>0</v>
      </c>
      <c r="D2792" s="178">
        <f t="shared" si="114"/>
        <v>22</v>
      </c>
    </row>
    <row r="2793" spans="1:4">
      <c r="A2793" s="139" t="s">
        <v>2983</v>
      </c>
      <c r="B2793" s="138">
        <v>0</v>
      </c>
      <c r="C2793" s="178">
        <f t="shared" si="115"/>
        <v>0</v>
      </c>
      <c r="D2793" s="178">
        <f t="shared" si="114"/>
        <v>23</v>
      </c>
    </row>
    <row r="2794" spans="1:4">
      <c r="A2794" s="139" t="s">
        <v>2984</v>
      </c>
      <c r="B2794" s="138">
        <v>0</v>
      </c>
      <c r="C2794" s="178">
        <f t="shared" si="115"/>
        <v>0</v>
      </c>
      <c r="D2794" s="178">
        <f t="shared" si="114"/>
        <v>24</v>
      </c>
    </row>
    <row r="2795" spans="1:4">
      <c r="A2795" s="139" t="s">
        <v>2985</v>
      </c>
      <c r="B2795" s="138">
        <v>0</v>
      </c>
      <c r="C2795" s="178">
        <f t="shared" si="115"/>
        <v>0</v>
      </c>
      <c r="D2795" s="178">
        <f t="shared" si="114"/>
        <v>1</v>
      </c>
    </row>
    <row r="2796" spans="1:4">
      <c r="A2796" s="139" t="s">
        <v>2986</v>
      </c>
      <c r="B2796" s="138">
        <v>0</v>
      </c>
      <c r="C2796" s="178">
        <f t="shared" si="115"/>
        <v>0</v>
      </c>
      <c r="D2796" s="178">
        <f t="shared" si="114"/>
        <v>2</v>
      </c>
    </row>
    <row r="2797" spans="1:4">
      <c r="A2797" s="139" t="s">
        <v>2987</v>
      </c>
      <c r="B2797" s="138">
        <v>0</v>
      </c>
      <c r="C2797" s="178">
        <f t="shared" si="115"/>
        <v>0</v>
      </c>
      <c r="D2797" s="178">
        <f t="shared" si="114"/>
        <v>3</v>
      </c>
    </row>
    <row r="2798" spans="1:4">
      <c r="A2798" s="139" t="s">
        <v>2988</v>
      </c>
      <c r="B2798" s="138">
        <v>0</v>
      </c>
      <c r="C2798" s="178">
        <f t="shared" si="115"/>
        <v>0</v>
      </c>
      <c r="D2798" s="178">
        <f t="shared" si="114"/>
        <v>4</v>
      </c>
    </row>
    <row r="2799" spans="1:4">
      <c r="A2799" s="139" t="s">
        <v>2989</v>
      </c>
      <c r="B2799" s="138">
        <v>0</v>
      </c>
      <c r="C2799" s="178">
        <f t="shared" si="115"/>
        <v>0</v>
      </c>
      <c r="D2799" s="178">
        <f t="shared" si="114"/>
        <v>5</v>
      </c>
    </row>
    <row r="2800" spans="1:4">
      <c r="A2800" s="139" t="s">
        <v>2990</v>
      </c>
      <c r="B2800" s="138">
        <v>0</v>
      </c>
      <c r="C2800" s="178">
        <f t="shared" si="115"/>
        <v>0</v>
      </c>
      <c r="D2800" s="178">
        <f t="shared" si="114"/>
        <v>6</v>
      </c>
    </row>
    <row r="2801" spans="1:4">
      <c r="A2801" s="139" t="s">
        <v>2991</v>
      </c>
      <c r="B2801" s="138">
        <v>0</v>
      </c>
      <c r="C2801" s="178">
        <f t="shared" si="115"/>
        <v>0</v>
      </c>
      <c r="D2801" s="178">
        <f t="shared" si="114"/>
        <v>7</v>
      </c>
    </row>
    <row r="2802" spans="1:4">
      <c r="A2802" s="139" t="s">
        <v>2992</v>
      </c>
      <c r="B2802" s="138">
        <v>0</v>
      </c>
      <c r="C2802" s="178">
        <f t="shared" si="115"/>
        <v>0</v>
      </c>
      <c r="D2802" s="178">
        <f t="shared" si="114"/>
        <v>8</v>
      </c>
    </row>
    <row r="2803" spans="1:4">
      <c r="A2803" s="139" t="s">
        <v>2993</v>
      </c>
      <c r="B2803" s="138">
        <v>0</v>
      </c>
      <c r="C2803" s="178">
        <f t="shared" si="115"/>
        <v>105</v>
      </c>
      <c r="D2803" s="178">
        <f t="shared" si="114"/>
        <v>9</v>
      </c>
    </row>
    <row r="2804" spans="1:4">
      <c r="A2804" s="139" t="s">
        <v>2994</v>
      </c>
      <c r="B2804" s="138">
        <v>0</v>
      </c>
      <c r="C2804" s="178">
        <f t="shared" si="115"/>
        <v>365</v>
      </c>
      <c r="D2804" s="178">
        <f t="shared" si="114"/>
        <v>10</v>
      </c>
    </row>
    <row r="2805" spans="1:4">
      <c r="A2805" s="139" t="s">
        <v>2995</v>
      </c>
      <c r="B2805" s="138">
        <v>0</v>
      </c>
      <c r="C2805" s="178">
        <f t="shared" si="115"/>
        <v>458</v>
      </c>
      <c r="D2805" s="178">
        <f t="shared" si="114"/>
        <v>11</v>
      </c>
    </row>
    <row r="2806" spans="1:4">
      <c r="A2806" s="139" t="s">
        <v>2996</v>
      </c>
      <c r="B2806" s="138">
        <v>0</v>
      </c>
      <c r="C2806" s="178">
        <f t="shared" si="115"/>
        <v>513</v>
      </c>
      <c r="D2806" s="178">
        <f t="shared" si="114"/>
        <v>12</v>
      </c>
    </row>
    <row r="2807" spans="1:4">
      <c r="A2807" s="139" t="s">
        <v>2997</v>
      </c>
      <c r="B2807" s="138">
        <v>0</v>
      </c>
      <c r="C2807" s="178">
        <f t="shared" si="115"/>
        <v>563</v>
      </c>
      <c r="D2807" s="178">
        <f t="shared" si="114"/>
        <v>13</v>
      </c>
    </row>
    <row r="2808" spans="1:4">
      <c r="A2808" s="139" t="s">
        <v>2998</v>
      </c>
      <c r="B2808" s="138">
        <v>0</v>
      </c>
      <c r="C2808" s="178">
        <f t="shared" si="115"/>
        <v>599</v>
      </c>
      <c r="D2808" s="178">
        <f t="shared" si="114"/>
        <v>14</v>
      </c>
    </row>
    <row r="2809" spans="1:4">
      <c r="A2809" s="139" t="s">
        <v>2999</v>
      </c>
      <c r="B2809" s="138">
        <v>0</v>
      </c>
      <c r="C2809" s="178">
        <f t="shared" si="115"/>
        <v>613</v>
      </c>
      <c r="D2809" s="178">
        <f t="shared" si="114"/>
        <v>15</v>
      </c>
    </row>
    <row r="2810" spans="1:4">
      <c r="A2810" s="139" t="s">
        <v>3000</v>
      </c>
      <c r="B2810" s="138">
        <v>0</v>
      </c>
      <c r="C2810" s="178">
        <f t="shared" si="115"/>
        <v>601</v>
      </c>
      <c r="D2810" s="178">
        <f t="shared" si="114"/>
        <v>16</v>
      </c>
    </row>
    <row r="2811" spans="1:4">
      <c r="A2811" s="139" t="s">
        <v>3001</v>
      </c>
      <c r="B2811" s="138">
        <v>0</v>
      </c>
      <c r="C2811" s="178">
        <f t="shared" si="115"/>
        <v>559</v>
      </c>
      <c r="D2811" s="178">
        <f t="shared" si="114"/>
        <v>17</v>
      </c>
    </row>
    <row r="2812" spans="1:4">
      <c r="A2812" s="139" t="s">
        <v>3002</v>
      </c>
      <c r="B2812" s="138">
        <v>0</v>
      </c>
      <c r="C2812" s="178">
        <f t="shared" si="115"/>
        <v>495</v>
      </c>
      <c r="D2812" s="178">
        <f t="shared" si="114"/>
        <v>18</v>
      </c>
    </row>
    <row r="2813" spans="1:4">
      <c r="A2813" s="139" t="s">
        <v>3003</v>
      </c>
      <c r="B2813" s="138">
        <v>0</v>
      </c>
      <c r="C2813" s="178">
        <f t="shared" si="115"/>
        <v>321</v>
      </c>
      <c r="D2813" s="178">
        <f t="shared" si="114"/>
        <v>19</v>
      </c>
    </row>
    <row r="2814" spans="1:4">
      <c r="A2814" s="139" t="s">
        <v>3004</v>
      </c>
      <c r="B2814" s="138">
        <v>0</v>
      </c>
      <c r="C2814" s="178">
        <f t="shared" si="115"/>
        <v>1</v>
      </c>
      <c r="D2814" s="178">
        <f t="shared" si="114"/>
        <v>20</v>
      </c>
    </row>
    <row r="2815" spans="1:4">
      <c r="A2815" s="139" t="s">
        <v>3005</v>
      </c>
      <c r="B2815" s="138">
        <v>0</v>
      </c>
      <c r="C2815" s="178">
        <f t="shared" si="115"/>
        <v>0</v>
      </c>
      <c r="D2815" s="178">
        <f t="shared" si="114"/>
        <v>21</v>
      </c>
    </row>
    <row r="2816" spans="1:4">
      <c r="A2816" s="139" t="s">
        <v>3006</v>
      </c>
      <c r="B2816" s="138">
        <v>0</v>
      </c>
      <c r="C2816" s="178">
        <f t="shared" si="115"/>
        <v>0</v>
      </c>
      <c r="D2816" s="178">
        <f t="shared" si="114"/>
        <v>22</v>
      </c>
    </row>
    <row r="2817" spans="1:4">
      <c r="A2817" s="139" t="s">
        <v>3007</v>
      </c>
      <c r="B2817" s="138">
        <v>0</v>
      </c>
      <c r="C2817" s="178">
        <f t="shared" si="115"/>
        <v>0</v>
      </c>
      <c r="D2817" s="178">
        <f t="shared" si="114"/>
        <v>23</v>
      </c>
    </row>
    <row r="2818" spans="1:4">
      <c r="A2818" s="139" t="s">
        <v>3008</v>
      </c>
      <c r="B2818" s="138">
        <v>0</v>
      </c>
      <c r="C2818" s="178">
        <f t="shared" si="115"/>
        <v>0</v>
      </c>
      <c r="D2818" s="178">
        <f t="shared" si="114"/>
        <v>24</v>
      </c>
    </row>
    <row r="2819" spans="1:4">
      <c r="A2819" s="139" t="s">
        <v>3009</v>
      </c>
      <c r="B2819" s="138">
        <v>0</v>
      </c>
      <c r="C2819" s="178">
        <f t="shared" si="115"/>
        <v>0</v>
      </c>
      <c r="D2819" s="178">
        <f t="shared" si="114"/>
        <v>1</v>
      </c>
    </row>
    <row r="2820" spans="1:4">
      <c r="A2820" s="139" t="s">
        <v>3010</v>
      </c>
      <c r="B2820" s="138">
        <v>0</v>
      </c>
      <c r="C2820" s="178">
        <f t="shared" si="115"/>
        <v>0</v>
      </c>
      <c r="D2820" s="178">
        <f t="shared" si="114"/>
        <v>2</v>
      </c>
    </row>
    <row r="2821" spans="1:4">
      <c r="A2821" s="139" t="s">
        <v>3011</v>
      </c>
      <c r="B2821" s="138">
        <v>0</v>
      </c>
      <c r="C2821" s="178">
        <f t="shared" si="115"/>
        <v>0</v>
      </c>
      <c r="D2821" s="178">
        <f t="shared" si="114"/>
        <v>3</v>
      </c>
    </row>
    <row r="2822" spans="1:4">
      <c r="A2822" s="139" t="s">
        <v>3012</v>
      </c>
      <c r="B2822" s="138">
        <v>0</v>
      </c>
      <c r="C2822" s="178">
        <f t="shared" si="115"/>
        <v>0</v>
      </c>
      <c r="D2822" s="178">
        <f t="shared" si="114"/>
        <v>4</v>
      </c>
    </row>
    <row r="2823" spans="1:4">
      <c r="A2823" s="139" t="s">
        <v>3013</v>
      </c>
      <c r="B2823" s="138">
        <v>0</v>
      </c>
      <c r="C2823" s="178">
        <f t="shared" si="115"/>
        <v>0</v>
      </c>
      <c r="D2823" s="178">
        <f t="shared" si="114"/>
        <v>5</v>
      </c>
    </row>
    <row r="2824" spans="1:4">
      <c r="A2824" s="139" t="s">
        <v>3014</v>
      </c>
      <c r="B2824" s="138">
        <v>0</v>
      </c>
      <c r="C2824" s="178">
        <f t="shared" si="115"/>
        <v>0</v>
      </c>
      <c r="D2824" s="178">
        <f t="shared" si="114"/>
        <v>6</v>
      </c>
    </row>
    <row r="2825" spans="1:4">
      <c r="A2825" s="139" t="s">
        <v>3015</v>
      </c>
      <c r="B2825" s="138">
        <v>0</v>
      </c>
      <c r="C2825" s="178">
        <f t="shared" si="115"/>
        <v>0</v>
      </c>
      <c r="D2825" s="178">
        <f t="shared" si="114"/>
        <v>7</v>
      </c>
    </row>
    <row r="2826" spans="1:4">
      <c r="A2826" s="139" t="s">
        <v>3016</v>
      </c>
      <c r="B2826" s="138">
        <v>0</v>
      </c>
      <c r="C2826" s="178">
        <f t="shared" si="115"/>
        <v>0</v>
      </c>
      <c r="D2826" s="178">
        <f t="shared" si="114"/>
        <v>8</v>
      </c>
    </row>
    <row r="2827" spans="1:4">
      <c r="A2827" s="139" t="s">
        <v>3017</v>
      </c>
      <c r="B2827" s="138">
        <v>0</v>
      </c>
      <c r="C2827" s="178">
        <f t="shared" si="115"/>
        <v>105</v>
      </c>
      <c r="D2827" s="178">
        <f t="shared" ref="D2827:D2890" si="116">D2803</f>
        <v>9</v>
      </c>
    </row>
    <row r="2828" spans="1:4">
      <c r="A2828" s="139" t="s">
        <v>3018</v>
      </c>
      <c r="B2828" s="138">
        <v>0</v>
      </c>
      <c r="C2828" s="178">
        <f t="shared" si="115"/>
        <v>365</v>
      </c>
      <c r="D2828" s="178">
        <f t="shared" si="116"/>
        <v>10</v>
      </c>
    </row>
    <row r="2829" spans="1:4">
      <c r="A2829" s="139" t="s">
        <v>3019</v>
      </c>
      <c r="B2829" s="138">
        <v>0</v>
      </c>
      <c r="C2829" s="178">
        <f t="shared" si="115"/>
        <v>458</v>
      </c>
      <c r="D2829" s="178">
        <f t="shared" si="116"/>
        <v>11</v>
      </c>
    </row>
    <row r="2830" spans="1:4">
      <c r="A2830" s="139" t="s">
        <v>3020</v>
      </c>
      <c r="B2830" s="138">
        <v>0</v>
      </c>
      <c r="C2830" s="178">
        <f t="shared" si="115"/>
        <v>513</v>
      </c>
      <c r="D2830" s="178">
        <f t="shared" si="116"/>
        <v>12</v>
      </c>
    </row>
    <row r="2831" spans="1:4">
      <c r="A2831" s="139" t="s">
        <v>3021</v>
      </c>
      <c r="B2831" s="138">
        <v>0</v>
      </c>
      <c r="C2831" s="178">
        <f t="shared" si="115"/>
        <v>563</v>
      </c>
      <c r="D2831" s="178">
        <f t="shared" si="116"/>
        <v>13</v>
      </c>
    </row>
    <row r="2832" spans="1:4">
      <c r="A2832" s="139" t="s">
        <v>3022</v>
      </c>
      <c r="B2832" s="138">
        <v>0</v>
      </c>
      <c r="C2832" s="178">
        <f t="shared" si="115"/>
        <v>599</v>
      </c>
      <c r="D2832" s="178">
        <f t="shared" si="116"/>
        <v>14</v>
      </c>
    </row>
    <row r="2833" spans="1:4">
      <c r="A2833" s="139" t="s">
        <v>3023</v>
      </c>
      <c r="B2833" s="138">
        <v>0</v>
      </c>
      <c r="C2833" s="178">
        <f t="shared" si="115"/>
        <v>613</v>
      </c>
      <c r="D2833" s="178">
        <f t="shared" si="116"/>
        <v>15</v>
      </c>
    </row>
    <row r="2834" spans="1:4">
      <c r="A2834" s="139" t="s">
        <v>3024</v>
      </c>
      <c r="B2834" s="138">
        <v>0</v>
      </c>
      <c r="C2834" s="178">
        <f t="shared" si="115"/>
        <v>601</v>
      </c>
      <c r="D2834" s="178">
        <f t="shared" si="116"/>
        <v>16</v>
      </c>
    </row>
    <row r="2835" spans="1:4">
      <c r="A2835" s="139" t="s">
        <v>3025</v>
      </c>
      <c r="B2835" s="138">
        <v>0</v>
      </c>
      <c r="C2835" s="178">
        <f t="shared" si="115"/>
        <v>559</v>
      </c>
      <c r="D2835" s="178">
        <f t="shared" si="116"/>
        <v>17</v>
      </c>
    </row>
    <row r="2836" spans="1:4">
      <c r="A2836" s="139" t="s">
        <v>3026</v>
      </c>
      <c r="B2836" s="138">
        <v>0</v>
      </c>
      <c r="C2836" s="178">
        <f t="shared" ref="C2836:C2899" si="117">_xlfn.XLOOKUP(D2836,$N$5:$N$28,$E$5:$E$28)</f>
        <v>495</v>
      </c>
      <c r="D2836" s="178">
        <f t="shared" si="116"/>
        <v>18</v>
      </c>
    </row>
    <row r="2837" spans="1:4">
      <c r="A2837" s="139" t="s">
        <v>3027</v>
      </c>
      <c r="B2837" s="138">
        <v>0</v>
      </c>
      <c r="C2837" s="178">
        <f t="shared" si="117"/>
        <v>321</v>
      </c>
      <c r="D2837" s="178">
        <f t="shared" si="116"/>
        <v>19</v>
      </c>
    </row>
    <row r="2838" spans="1:4">
      <c r="A2838" s="139" t="s">
        <v>3028</v>
      </c>
      <c r="B2838" s="138">
        <v>0</v>
      </c>
      <c r="C2838" s="178">
        <f t="shared" si="117"/>
        <v>1</v>
      </c>
      <c r="D2838" s="178">
        <f t="shared" si="116"/>
        <v>20</v>
      </c>
    </row>
    <row r="2839" spans="1:4">
      <c r="A2839" s="139" t="s">
        <v>3029</v>
      </c>
      <c r="B2839" s="138">
        <v>0</v>
      </c>
      <c r="C2839" s="178">
        <f t="shared" si="117"/>
        <v>0</v>
      </c>
      <c r="D2839" s="178">
        <f t="shared" si="116"/>
        <v>21</v>
      </c>
    </row>
    <row r="2840" spans="1:4">
      <c r="A2840" s="139" t="s">
        <v>3030</v>
      </c>
      <c r="B2840" s="138">
        <v>0</v>
      </c>
      <c r="C2840" s="178">
        <f t="shared" si="117"/>
        <v>0</v>
      </c>
      <c r="D2840" s="178">
        <f t="shared" si="116"/>
        <v>22</v>
      </c>
    </row>
    <row r="2841" spans="1:4">
      <c r="A2841" s="139" t="s">
        <v>3031</v>
      </c>
      <c r="B2841" s="138">
        <v>0</v>
      </c>
      <c r="C2841" s="178">
        <f t="shared" si="117"/>
        <v>0</v>
      </c>
      <c r="D2841" s="178">
        <f t="shared" si="116"/>
        <v>23</v>
      </c>
    </row>
    <row r="2842" spans="1:4">
      <c r="A2842" s="139" t="s">
        <v>3032</v>
      </c>
      <c r="B2842" s="138">
        <v>0</v>
      </c>
      <c r="C2842" s="178">
        <f t="shared" si="117"/>
        <v>0</v>
      </c>
      <c r="D2842" s="178">
        <f t="shared" si="116"/>
        <v>24</v>
      </c>
    </row>
    <row r="2843" spans="1:4">
      <c r="A2843" s="139" t="s">
        <v>3033</v>
      </c>
      <c r="B2843" s="138">
        <v>0</v>
      </c>
      <c r="C2843" s="178">
        <f t="shared" si="117"/>
        <v>0</v>
      </c>
      <c r="D2843" s="178">
        <f t="shared" si="116"/>
        <v>1</v>
      </c>
    </row>
    <row r="2844" spans="1:4">
      <c r="A2844" s="139" t="s">
        <v>3034</v>
      </c>
      <c r="B2844" s="138">
        <v>0</v>
      </c>
      <c r="C2844" s="178">
        <f t="shared" si="117"/>
        <v>0</v>
      </c>
      <c r="D2844" s="178">
        <f t="shared" si="116"/>
        <v>2</v>
      </c>
    </row>
    <row r="2845" spans="1:4">
      <c r="A2845" s="139" t="s">
        <v>3035</v>
      </c>
      <c r="B2845" s="138">
        <v>0</v>
      </c>
      <c r="C2845" s="178">
        <f t="shared" si="117"/>
        <v>0</v>
      </c>
      <c r="D2845" s="178">
        <f t="shared" si="116"/>
        <v>3</v>
      </c>
    </row>
    <row r="2846" spans="1:4">
      <c r="A2846" s="139" t="s">
        <v>3036</v>
      </c>
      <c r="B2846" s="138">
        <v>0</v>
      </c>
      <c r="C2846" s="178">
        <f t="shared" si="117"/>
        <v>0</v>
      </c>
      <c r="D2846" s="178">
        <f t="shared" si="116"/>
        <v>4</v>
      </c>
    </row>
    <row r="2847" spans="1:4">
      <c r="A2847" s="139" t="s">
        <v>3037</v>
      </c>
      <c r="B2847" s="138">
        <v>0</v>
      </c>
      <c r="C2847" s="178">
        <f t="shared" si="117"/>
        <v>0</v>
      </c>
      <c r="D2847" s="178">
        <f t="shared" si="116"/>
        <v>5</v>
      </c>
    </row>
    <row r="2848" spans="1:4">
      <c r="A2848" s="139" t="s">
        <v>3038</v>
      </c>
      <c r="B2848" s="138">
        <v>0</v>
      </c>
      <c r="C2848" s="178">
        <f t="shared" si="117"/>
        <v>0</v>
      </c>
      <c r="D2848" s="178">
        <f t="shared" si="116"/>
        <v>6</v>
      </c>
    </row>
    <row r="2849" spans="1:4">
      <c r="A2849" s="139" t="s">
        <v>3039</v>
      </c>
      <c r="B2849" s="138">
        <v>0</v>
      </c>
      <c r="C2849" s="178">
        <f t="shared" si="117"/>
        <v>0</v>
      </c>
      <c r="D2849" s="178">
        <f t="shared" si="116"/>
        <v>7</v>
      </c>
    </row>
    <row r="2850" spans="1:4">
      <c r="A2850" s="139" t="s">
        <v>3040</v>
      </c>
      <c r="B2850" s="138">
        <v>0</v>
      </c>
      <c r="C2850" s="178">
        <f t="shared" si="117"/>
        <v>0</v>
      </c>
      <c r="D2850" s="178">
        <f t="shared" si="116"/>
        <v>8</v>
      </c>
    </row>
    <row r="2851" spans="1:4">
      <c r="A2851" s="139" t="s">
        <v>3041</v>
      </c>
      <c r="B2851" s="138">
        <v>0</v>
      </c>
      <c r="C2851" s="178">
        <f t="shared" si="117"/>
        <v>105</v>
      </c>
      <c r="D2851" s="178">
        <f t="shared" si="116"/>
        <v>9</v>
      </c>
    </row>
    <row r="2852" spans="1:4">
      <c r="A2852" s="139" t="s">
        <v>3042</v>
      </c>
      <c r="B2852" s="138">
        <v>0</v>
      </c>
      <c r="C2852" s="178">
        <f t="shared" si="117"/>
        <v>365</v>
      </c>
      <c r="D2852" s="178">
        <f t="shared" si="116"/>
        <v>10</v>
      </c>
    </row>
    <row r="2853" spans="1:4">
      <c r="A2853" s="139" t="s">
        <v>3043</v>
      </c>
      <c r="B2853" s="138">
        <v>0</v>
      </c>
      <c r="C2853" s="178">
        <f t="shared" si="117"/>
        <v>458</v>
      </c>
      <c r="D2853" s="178">
        <f t="shared" si="116"/>
        <v>11</v>
      </c>
    </row>
    <row r="2854" spans="1:4">
      <c r="A2854" s="139" t="s">
        <v>3044</v>
      </c>
      <c r="B2854" s="138">
        <v>0</v>
      </c>
      <c r="C2854" s="178">
        <f t="shared" si="117"/>
        <v>513</v>
      </c>
      <c r="D2854" s="178">
        <f t="shared" si="116"/>
        <v>12</v>
      </c>
    </row>
    <row r="2855" spans="1:4">
      <c r="A2855" s="139" t="s">
        <v>3045</v>
      </c>
      <c r="B2855" s="138">
        <v>0</v>
      </c>
      <c r="C2855" s="178">
        <f t="shared" si="117"/>
        <v>563</v>
      </c>
      <c r="D2855" s="178">
        <f t="shared" si="116"/>
        <v>13</v>
      </c>
    </row>
    <row r="2856" spans="1:4">
      <c r="A2856" s="139" t="s">
        <v>3046</v>
      </c>
      <c r="B2856" s="138">
        <v>0</v>
      </c>
      <c r="C2856" s="178">
        <f t="shared" si="117"/>
        <v>599</v>
      </c>
      <c r="D2856" s="178">
        <f t="shared" si="116"/>
        <v>14</v>
      </c>
    </row>
    <row r="2857" spans="1:4">
      <c r="A2857" s="139" t="s">
        <v>3047</v>
      </c>
      <c r="B2857" s="138">
        <v>0</v>
      </c>
      <c r="C2857" s="178">
        <f t="shared" si="117"/>
        <v>613</v>
      </c>
      <c r="D2857" s="178">
        <f t="shared" si="116"/>
        <v>15</v>
      </c>
    </row>
    <row r="2858" spans="1:4">
      <c r="A2858" s="139" t="s">
        <v>3048</v>
      </c>
      <c r="B2858" s="138">
        <v>0</v>
      </c>
      <c r="C2858" s="178">
        <f t="shared" si="117"/>
        <v>601</v>
      </c>
      <c r="D2858" s="178">
        <f t="shared" si="116"/>
        <v>16</v>
      </c>
    </row>
    <row r="2859" spans="1:4">
      <c r="A2859" s="139" t="s">
        <v>3049</v>
      </c>
      <c r="B2859" s="138">
        <v>0</v>
      </c>
      <c r="C2859" s="178">
        <f t="shared" si="117"/>
        <v>559</v>
      </c>
      <c r="D2859" s="178">
        <f t="shared" si="116"/>
        <v>17</v>
      </c>
    </row>
    <row r="2860" spans="1:4">
      <c r="A2860" s="139" t="s">
        <v>3050</v>
      </c>
      <c r="B2860" s="138">
        <v>0</v>
      </c>
      <c r="C2860" s="178">
        <f t="shared" si="117"/>
        <v>495</v>
      </c>
      <c r="D2860" s="178">
        <f t="shared" si="116"/>
        <v>18</v>
      </c>
    </row>
    <row r="2861" spans="1:4">
      <c r="A2861" s="139" t="s">
        <v>3051</v>
      </c>
      <c r="B2861" s="138">
        <v>0</v>
      </c>
      <c r="C2861" s="178">
        <f t="shared" si="117"/>
        <v>321</v>
      </c>
      <c r="D2861" s="178">
        <f t="shared" si="116"/>
        <v>19</v>
      </c>
    </row>
    <row r="2862" spans="1:4">
      <c r="A2862" s="139" t="s">
        <v>3052</v>
      </c>
      <c r="B2862" s="138">
        <v>0</v>
      </c>
      <c r="C2862" s="178">
        <f t="shared" si="117"/>
        <v>1</v>
      </c>
      <c r="D2862" s="178">
        <f t="shared" si="116"/>
        <v>20</v>
      </c>
    </row>
    <row r="2863" spans="1:4">
      <c r="A2863" s="139" t="s">
        <v>3053</v>
      </c>
      <c r="B2863" s="138">
        <v>0</v>
      </c>
      <c r="C2863" s="178">
        <f t="shared" si="117"/>
        <v>0</v>
      </c>
      <c r="D2863" s="178">
        <f t="shared" si="116"/>
        <v>21</v>
      </c>
    </row>
    <row r="2864" spans="1:4">
      <c r="A2864" s="139" t="s">
        <v>3054</v>
      </c>
      <c r="B2864" s="138">
        <v>0</v>
      </c>
      <c r="C2864" s="178">
        <f t="shared" si="117"/>
        <v>0</v>
      </c>
      <c r="D2864" s="178">
        <f t="shared" si="116"/>
        <v>22</v>
      </c>
    </row>
    <row r="2865" spans="1:4">
      <c r="A2865" s="139" t="s">
        <v>3055</v>
      </c>
      <c r="B2865" s="138">
        <v>0</v>
      </c>
      <c r="C2865" s="178">
        <f t="shared" si="117"/>
        <v>0</v>
      </c>
      <c r="D2865" s="178">
        <f t="shared" si="116"/>
        <v>23</v>
      </c>
    </row>
    <row r="2866" spans="1:4">
      <c r="A2866" s="139" t="s">
        <v>3056</v>
      </c>
      <c r="B2866" s="138">
        <v>0</v>
      </c>
      <c r="C2866" s="178">
        <f t="shared" si="117"/>
        <v>0</v>
      </c>
      <c r="D2866" s="178">
        <f t="shared" si="116"/>
        <v>24</v>
      </c>
    </row>
    <row r="2867" spans="1:4">
      <c r="A2867" s="139" t="s">
        <v>3057</v>
      </c>
      <c r="B2867" s="138">
        <v>0</v>
      </c>
      <c r="C2867" s="178">
        <f t="shared" si="117"/>
        <v>0</v>
      </c>
      <c r="D2867" s="178">
        <f t="shared" si="116"/>
        <v>1</v>
      </c>
    </row>
    <row r="2868" spans="1:4">
      <c r="A2868" s="139" t="s">
        <v>3058</v>
      </c>
      <c r="B2868" s="138">
        <v>0</v>
      </c>
      <c r="C2868" s="178">
        <f t="shared" si="117"/>
        <v>0</v>
      </c>
      <c r="D2868" s="178">
        <f t="shared" si="116"/>
        <v>2</v>
      </c>
    </row>
    <row r="2869" spans="1:4">
      <c r="A2869" s="139" t="s">
        <v>3059</v>
      </c>
      <c r="B2869" s="138">
        <v>0</v>
      </c>
      <c r="C2869" s="178">
        <f t="shared" si="117"/>
        <v>0</v>
      </c>
      <c r="D2869" s="178">
        <f t="shared" si="116"/>
        <v>3</v>
      </c>
    </row>
    <row r="2870" spans="1:4">
      <c r="A2870" s="139" t="s">
        <v>3060</v>
      </c>
      <c r="B2870" s="138">
        <v>0</v>
      </c>
      <c r="C2870" s="178">
        <f t="shared" si="117"/>
        <v>0</v>
      </c>
      <c r="D2870" s="178">
        <f t="shared" si="116"/>
        <v>4</v>
      </c>
    </row>
    <row r="2871" spans="1:4">
      <c r="A2871" s="139" t="s">
        <v>3061</v>
      </c>
      <c r="B2871" s="138">
        <v>0</v>
      </c>
      <c r="C2871" s="178">
        <f t="shared" si="117"/>
        <v>0</v>
      </c>
      <c r="D2871" s="178">
        <f t="shared" si="116"/>
        <v>5</v>
      </c>
    </row>
    <row r="2872" spans="1:4">
      <c r="A2872" s="139" t="s">
        <v>3062</v>
      </c>
      <c r="B2872" s="138">
        <v>0</v>
      </c>
      <c r="C2872" s="178">
        <f t="shared" si="117"/>
        <v>0</v>
      </c>
      <c r="D2872" s="178">
        <f t="shared" si="116"/>
        <v>6</v>
      </c>
    </row>
    <row r="2873" spans="1:4">
      <c r="A2873" s="139" t="s">
        <v>3063</v>
      </c>
      <c r="B2873" s="138">
        <v>0</v>
      </c>
      <c r="C2873" s="178">
        <f t="shared" si="117"/>
        <v>0</v>
      </c>
      <c r="D2873" s="178">
        <f t="shared" si="116"/>
        <v>7</v>
      </c>
    </row>
    <row r="2874" spans="1:4">
      <c r="A2874" s="139" t="s">
        <v>3064</v>
      </c>
      <c r="B2874" s="138">
        <v>0</v>
      </c>
      <c r="C2874" s="178">
        <f t="shared" si="117"/>
        <v>0</v>
      </c>
      <c r="D2874" s="178">
        <f t="shared" si="116"/>
        <v>8</v>
      </c>
    </row>
    <row r="2875" spans="1:4">
      <c r="A2875" s="139" t="s">
        <v>3065</v>
      </c>
      <c r="B2875" s="138">
        <v>0</v>
      </c>
      <c r="C2875" s="178">
        <f t="shared" si="117"/>
        <v>105</v>
      </c>
      <c r="D2875" s="178">
        <f t="shared" si="116"/>
        <v>9</v>
      </c>
    </row>
    <row r="2876" spans="1:4">
      <c r="A2876" s="139" t="s">
        <v>3066</v>
      </c>
      <c r="B2876" s="138">
        <v>0</v>
      </c>
      <c r="C2876" s="178">
        <f t="shared" si="117"/>
        <v>365</v>
      </c>
      <c r="D2876" s="178">
        <f t="shared" si="116"/>
        <v>10</v>
      </c>
    </row>
    <row r="2877" spans="1:4">
      <c r="A2877" s="139" t="s">
        <v>3067</v>
      </c>
      <c r="B2877" s="138">
        <v>0</v>
      </c>
      <c r="C2877" s="178">
        <f t="shared" si="117"/>
        <v>458</v>
      </c>
      <c r="D2877" s="178">
        <f t="shared" si="116"/>
        <v>11</v>
      </c>
    </row>
    <row r="2878" spans="1:4">
      <c r="A2878" s="139" t="s">
        <v>3068</v>
      </c>
      <c r="B2878" s="138">
        <v>0</v>
      </c>
      <c r="C2878" s="178">
        <f t="shared" si="117"/>
        <v>513</v>
      </c>
      <c r="D2878" s="178">
        <f t="shared" si="116"/>
        <v>12</v>
      </c>
    </row>
    <row r="2879" spans="1:4">
      <c r="A2879" s="139" t="s">
        <v>3069</v>
      </c>
      <c r="B2879" s="138">
        <v>0</v>
      </c>
      <c r="C2879" s="178">
        <f t="shared" si="117"/>
        <v>563</v>
      </c>
      <c r="D2879" s="178">
        <f t="shared" si="116"/>
        <v>13</v>
      </c>
    </row>
    <row r="2880" spans="1:4">
      <c r="A2880" s="139" t="s">
        <v>3070</v>
      </c>
      <c r="B2880" s="138">
        <v>0</v>
      </c>
      <c r="C2880" s="178">
        <f t="shared" si="117"/>
        <v>599</v>
      </c>
      <c r="D2880" s="178">
        <f t="shared" si="116"/>
        <v>14</v>
      </c>
    </row>
    <row r="2881" spans="1:4">
      <c r="A2881" s="139" t="s">
        <v>3071</v>
      </c>
      <c r="B2881" s="138">
        <v>0</v>
      </c>
      <c r="C2881" s="178">
        <f t="shared" si="117"/>
        <v>613</v>
      </c>
      <c r="D2881" s="178">
        <f t="shared" si="116"/>
        <v>15</v>
      </c>
    </row>
    <row r="2882" spans="1:4">
      <c r="A2882" s="139" t="s">
        <v>3072</v>
      </c>
      <c r="B2882" s="138">
        <v>0</v>
      </c>
      <c r="C2882" s="178">
        <f t="shared" si="117"/>
        <v>601</v>
      </c>
      <c r="D2882" s="178">
        <f t="shared" si="116"/>
        <v>16</v>
      </c>
    </row>
    <row r="2883" spans="1:4">
      <c r="A2883" s="139" t="s">
        <v>3073</v>
      </c>
      <c r="B2883" s="138">
        <v>0</v>
      </c>
      <c r="C2883" s="178">
        <f t="shared" si="117"/>
        <v>559</v>
      </c>
      <c r="D2883" s="178">
        <f t="shared" si="116"/>
        <v>17</v>
      </c>
    </row>
    <row r="2884" spans="1:4">
      <c r="A2884" s="139" t="s">
        <v>3074</v>
      </c>
      <c r="B2884" s="138">
        <v>0</v>
      </c>
      <c r="C2884" s="178">
        <f t="shared" si="117"/>
        <v>495</v>
      </c>
      <c r="D2884" s="178">
        <f t="shared" si="116"/>
        <v>18</v>
      </c>
    </row>
    <row r="2885" spans="1:4">
      <c r="A2885" s="139" t="s">
        <v>3075</v>
      </c>
      <c r="B2885" s="138">
        <v>0</v>
      </c>
      <c r="C2885" s="178">
        <f t="shared" si="117"/>
        <v>321</v>
      </c>
      <c r="D2885" s="178">
        <f t="shared" si="116"/>
        <v>19</v>
      </c>
    </row>
    <row r="2886" spans="1:4">
      <c r="A2886" s="139" t="s">
        <v>3076</v>
      </c>
      <c r="B2886" s="138">
        <v>0</v>
      </c>
      <c r="C2886" s="178">
        <f t="shared" si="117"/>
        <v>1</v>
      </c>
      <c r="D2886" s="178">
        <f t="shared" si="116"/>
        <v>20</v>
      </c>
    </row>
    <row r="2887" spans="1:4">
      <c r="A2887" s="139" t="s">
        <v>3077</v>
      </c>
      <c r="B2887" s="138">
        <v>0</v>
      </c>
      <c r="C2887" s="178">
        <f t="shared" si="117"/>
        <v>0</v>
      </c>
      <c r="D2887" s="178">
        <f t="shared" si="116"/>
        <v>21</v>
      </c>
    </row>
    <row r="2888" spans="1:4">
      <c r="A2888" s="139" t="s">
        <v>3078</v>
      </c>
      <c r="B2888" s="138">
        <v>0</v>
      </c>
      <c r="C2888" s="178">
        <f t="shared" si="117"/>
        <v>0</v>
      </c>
      <c r="D2888" s="178">
        <f t="shared" si="116"/>
        <v>22</v>
      </c>
    </row>
    <row r="2889" spans="1:4">
      <c r="A2889" s="139" t="s">
        <v>3079</v>
      </c>
      <c r="B2889" s="138">
        <v>0</v>
      </c>
      <c r="C2889" s="178">
        <f t="shared" si="117"/>
        <v>0</v>
      </c>
      <c r="D2889" s="178">
        <f t="shared" si="116"/>
        <v>23</v>
      </c>
    </row>
    <row r="2890" spans="1:4">
      <c r="A2890" s="139" t="s">
        <v>3080</v>
      </c>
      <c r="B2890" s="138">
        <v>0</v>
      </c>
      <c r="C2890" s="178">
        <f t="shared" si="117"/>
        <v>0</v>
      </c>
      <c r="D2890" s="178">
        <f t="shared" si="116"/>
        <v>24</v>
      </c>
    </row>
    <row r="2891" spans="1:4">
      <c r="A2891" s="139" t="s">
        <v>3081</v>
      </c>
      <c r="B2891" s="138">
        <v>0</v>
      </c>
      <c r="C2891" s="178">
        <f t="shared" si="117"/>
        <v>0</v>
      </c>
      <c r="D2891" s="178">
        <f t="shared" ref="D2891:D2954" si="118">D2867</f>
        <v>1</v>
      </c>
    </row>
    <row r="2892" spans="1:4">
      <c r="A2892" s="139" t="s">
        <v>3082</v>
      </c>
      <c r="B2892" s="138">
        <v>0</v>
      </c>
      <c r="C2892" s="178">
        <f t="shared" si="117"/>
        <v>0</v>
      </c>
      <c r="D2892" s="178">
        <f t="shared" si="118"/>
        <v>2</v>
      </c>
    </row>
    <row r="2893" spans="1:4">
      <c r="A2893" s="139" t="s">
        <v>3083</v>
      </c>
      <c r="B2893" s="138">
        <v>0</v>
      </c>
      <c r="C2893" s="178">
        <f t="shared" si="117"/>
        <v>0</v>
      </c>
      <c r="D2893" s="178">
        <f t="shared" si="118"/>
        <v>3</v>
      </c>
    </row>
    <row r="2894" spans="1:4">
      <c r="A2894" s="139" t="s">
        <v>3084</v>
      </c>
      <c r="B2894" s="138">
        <v>0</v>
      </c>
      <c r="C2894" s="178">
        <f t="shared" si="117"/>
        <v>0</v>
      </c>
      <c r="D2894" s="178">
        <f t="shared" si="118"/>
        <v>4</v>
      </c>
    </row>
    <row r="2895" spans="1:4">
      <c r="A2895" s="139" t="s">
        <v>3085</v>
      </c>
      <c r="B2895" s="138">
        <v>0</v>
      </c>
      <c r="C2895" s="178">
        <f t="shared" si="117"/>
        <v>0</v>
      </c>
      <c r="D2895" s="178">
        <f t="shared" si="118"/>
        <v>5</v>
      </c>
    </row>
    <row r="2896" spans="1:4">
      <c r="A2896" s="139" t="s">
        <v>3086</v>
      </c>
      <c r="B2896" s="138">
        <v>0</v>
      </c>
      <c r="C2896" s="178">
        <f t="shared" si="117"/>
        <v>0</v>
      </c>
      <c r="D2896" s="178">
        <f t="shared" si="118"/>
        <v>6</v>
      </c>
    </row>
    <row r="2897" spans="1:4">
      <c r="A2897" s="139" t="s">
        <v>3087</v>
      </c>
      <c r="B2897" s="138">
        <v>0</v>
      </c>
      <c r="C2897" s="178">
        <f t="shared" si="117"/>
        <v>0</v>
      </c>
      <c r="D2897" s="178">
        <f t="shared" si="118"/>
        <v>7</v>
      </c>
    </row>
    <row r="2898" spans="1:4">
      <c r="A2898" s="139" t="s">
        <v>3088</v>
      </c>
      <c r="B2898" s="138">
        <v>0</v>
      </c>
      <c r="C2898" s="178">
        <f t="shared" si="117"/>
        <v>0</v>
      </c>
      <c r="D2898" s="178">
        <f t="shared" si="118"/>
        <v>8</v>
      </c>
    </row>
    <row r="2899" spans="1:4">
      <c r="A2899" s="139" t="s">
        <v>3089</v>
      </c>
      <c r="B2899" s="138">
        <v>0</v>
      </c>
      <c r="C2899" s="178">
        <f t="shared" si="117"/>
        <v>105</v>
      </c>
      <c r="D2899" s="178">
        <f t="shared" si="118"/>
        <v>9</v>
      </c>
    </row>
    <row r="2900" spans="1:4">
      <c r="A2900" s="139" t="s">
        <v>3090</v>
      </c>
      <c r="B2900" s="138">
        <v>0</v>
      </c>
      <c r="C2900" s="178">
        <f t="shared" ref="C2900:C2914" si="119">_xlfn.XLOOKUP(D2900,$N$5:$N$28,$E$5:$E$28)</f>
        <v>365</v>
      </c>
      <c r="D2900" s="178">
        <f t="shared" si="118"/>
        <v>10</v>
      </c>
    </row>
    <row r="2901" spans="1:4">
      <c r="A2901" s="139" t="s">
        <v>3091</v>
      </c>
      <c r="B2901" s="138">
        <v>0</v>
      </c>
      <c r="C2901" s="178">
        <f t="shared" si="119"/>
        <v>458</v>
      </c>
      <c r="D2901" s="178">
        <f t="shared" si="118"/>
        <v>11</v>
      </c>
    </row>
    <row r="2902" spans="1:4">
      <c r="A2902" s="139" t="s">
        <v>3092</v>
      </c>
      <c r="B2902" s="138">
        <v>0</v>
      </c>
      <c r="C2902" s="178">
        <f t="shared" si="119"/>
        <v>513</v>
      </c>
      <c r="D2902" s="178">
        <f t="shared" si="118"/>
        <v>12</v>
      </c>
    </row>
    <row r="2903" spans="1:4">
      <c r="A2903" s="139" t="s">
        <v>3093</v>
      </c>
      <c r="B2903" s="138">
        <v>0</v>
      </c>
      <c r="C2903" s="178">
        <f t="shared" si="119"/>
        <v>563</v>
      </c>
      <c r="D2903" s="178">
        <f t="shared" si="118"/>
        <v>13</v>
      </c>
    </row>
    <row r="2904" spans="1:4">
      <c r="A2904" s="139" t="s">
        <v>3094</v>
      </c>
      <c r="B2904" s="138">
        <v>0</v>
      </c>
      <c r="C2904" s="178">
        <f t="shared" si="119"/>
        <v>599</v>
      </c>
      <c r="D2904" s="178">
        <f t="shared" si="118"/>
        <v>14</v>
      </c>
    </row>
    <row r="2905" spans="1:4">
      <c r="A2905" s="139" t="s">
        <v>3095</v>
      </c>
      <c r="B2905" s="138">
        <v>0</v>
      </c>
      <c r="C2905" s="178">
        <f t="shared" si="119"/>
        <v>613</v>
      </c>
      <c r="D2905" s="178">
        <f t="shared" si="118"/>
        <v>15</v>
      </c>
    </row>
    <row r="2906" spans="1:4">
      <c r="A2906" s="139" t="s">
        <v>3096</v>
      </c>
      <c r="B2906" s="138">
        <v>0</v>
      </c>
      <c r="C2906" s="178">
        <f t="shared" si="119"/>
        <v>601</v>
      </c>
      <c r="D2906" s="178">
        <f t="shared" si="118"/>
        <v>16</v>
      </c>
    </row>
    <row r="2907" spans="1:4">
      <c r="A2907" s="139" t="s">
        <v>3097</v>
      </c>
      <c r="B2907" s="138">
        <v>0</v>
      </c>
      <c r="C2907" s="178">
        <f t="shared" si="119"/>
        <v>559</v>
      </c>
      <c r="D2907" s="178">
        <f t="shared" si="118"/>
        <v>17</v>
      </c>
    </row>
    <row r="2908" spans="1:4">
      <c r="A2908" s="139" t="s">
        <v>3098</v>
      </c>
      <c r="B2908" s="138">
        <v>0</v>
      </c>
      <c r="C2908" s="178">
        <f t="shared" si="119"/>
        <v>495</v>
      </c>
      <c r="D2908" s="178">
        <f t="shared" si="118"/>
        <v>18</v>
      </c>
    </row>
    <row r="2909" spans="1:4">
      <c r="A2909" s="139" t="s">
        <v>3099</v>
      </c>
      <c r="B2909" s="138">
        <v>0</v>
      </c>
      <c r="C2909" s="178">
        <f t="shared" si="119"/>
        <v>321</v>
      </c>
      <c r="D2909" s="178">
        <f t="shared" si="118"/>
        <v>19</v>
      </c>
    </row>
    <row r="2910" spans="1:4">
      <c r="A2910" s="139" t="s">
        <v>3100</v>
      </c>
      <c r="B2910" s="138">
        <v>0</v>
      </c>
      <c r="C2910" s="178">
        <f t="shared" si="119"/>
        <v>1</v>
      </c>
      <c r="D2910" s="178">
        <f t="shared" si="118"/>
        <v>20</v>
      </c>
    </row>
    <row r="2911" spans="1:4">
      <c r="A2911" s="139" t="s">
        <v>3101</v>
      </c>
      <c r="B2911" s="138">
        <v>0</v>
      </c>
      <c r="C2911" s="178">
        <f t="shared" si="119"/>
        <v>0</v>
      </c>
      <c r="D2911" s="178">
        <f t="shared" si="118"/>
        <v>21</v>
      </c>
    </row>
    <row r="2912" spans="1:4">
      <c r="A2912" s="139" t="s">
        <v>3102</v>
      </c>
      <c r="B2912" s="138">
        <v>0</v>
      </c>
      <c r="C2912" s="178">
        <f t="shared" si="119"/>
        <v>0</v>
      </c>
      <c r="D2912" s="178">
        <f t="shared" si="118"/>
        <v>22</v>
      </c>
    </row>
    <row r="2913" spans="1:4">
      <c r="A2913" s="139" t="s">
        <v>3103</v>
      </c>
      <c r="B2913" s="138">
        <v>0</v>
      </c>
      <c r="C2913" s="178">
        <f t="shared" si="119"/>
        <v>0</v>
      </c>
      <c r="D2913" s="178">
        <f t="shared" si="118"/>
        <v>23</v>
      </c>
    </row>
    <row r="2914" spans="1:4">
      <c r="A2914" s="139" t="s">
        <v>3104</v>
      </c>
      <c r="B2914" s="138">
        <v>0</v>
      </c>
      <c r="C2914" s="178">
        <f t="shared" si="119"/>
        <v>0</v>
      </c>
      <c r="D2914" s="178">
        <f t="shared" si="118"/>
        <v>24</v>
      </c>
    </row>
    <row r="2915" spans="1:4">
      <c r="A2915" s="139" t="s">
        <v>3105</v>
      </c>
      <c r="B2915" s="138">
        <v>0</v>
      </c>
      <c r="C2915" s="178">
        <f>_xlfn.XLOOKUP(D2915,$N$5:$N$28,$F$5:$F$28)</f>
        <v>0</v>
      </c>
      <c r="D2915" s="178">
        <f t="shared" si="118"/>
        <v>1</v>
      </c>
    </row>
    <row r="2916" spans="1:4">
      <c r="A2916" s="139" t="s">
        <v>3106</v>
      </c>
      <c r="B2916" s="138">
        <v>0</v>
      </c>
      <c r="C2916" s="178">
        <f t="shared" ref="C2916:C2979" si="120">_xlfn.XLOOKUP(D2916,$N$5:$N$28,$F$5:$F$28)</f>
        <v>0</v>
      </c>
      <c r="D2916" s="178">
        <f t="shared" si="118"/>
        <v>2</v>
      </c>
    </row>
    <row r="2917" spans="1:4">
      <c r="A2917" s="139" t="s">
        <v>3107</v>
      </c>
      <c r="B2917" s="138">
        <v>0</v>
      </c>
      <c r="C2917" s="178">
        <f t="shared" si="120"/>
        <v>0</v>
      </c>
      <c r="D2917" s="178">
        <f t="shared" si="118"/>
        <v>3</v>
      </c>
    </row>
    <row r="2918" spans="1:4">
      <c r="A2918" s="139" t="s">
        <v>3108</v>
      </c>
      <c r="B2918" s="138">
        <v>0</v>
      </c>
      <c r="C2918" s="178">
        <f t="shared" si="120"/>
        <v>0</v>
      </c>
      <c r="D2918" s="178">
        <f t="shared" si="118"/>
        <v>4</v>
      </c>
    </row>
    <row r="2919" spans="1:4">
      <c r="A2919" s="139" t="s">
        <v>3109</v>
      </c>
      <c r="B2919" s="138">
        <v>0</v>
      </c>
      <c r="C2919" s="178">
        <f t="shared" si="120"/>
        <v>0</v>
      </c>
      <c r="D2919" s="178">
        <f t="shared" si="118"/>
        <v>5</v>
      </c>
    </row>
    <row r="2920" spans="1:4">
      <c r="A2920" s="139" t="s">
        <v>3110</v>
      </c>
      <c r="B2920" s="138">
        <v>0</v>
      </c>
      <c r="C2920" s="178">
        <f t="shared" si="120"/>
        <v>0</v>
      </c>
      <c r="D2920" s="178">
        <f t="shared" si="118"/>
        <v>6</v>
      </c>
    </row>
    <row r="2921" spans="1:4">
      <c r="A2921" s="139" t="s">
        <v>3111</v>
      </c>
      <c r="B2921" s="138">
        <v>0</v>
      </c>
      <c r="C2921" s="178">
        <f t="shared" si="120"/>
        <v>0</v>
      </c>
      <c r="D2921" s="178">
        <f t="shared" si="118"/>
        <v>7</v>
      </c>
    </row>
    <row r="2922" spans="1:4">
      <c r="A2922" s="139" t="s">
        <v>3112</v>
      </c>
      <c r="B2922" s="138">
        <v>0</v>
      </c>
      <c r="C2922" s="178">
        <f t="shared" si="120"/>
        <v>0</v>
      </c>
      <c r="D2922" s="178">
        <f t="shared" si="118"/>
        <v>8</v>
      </c>
    </row>
    <row r="2923" spans="1:4">
      <c r="A2923" s="139" t="s">
        <v>3113</v>
      </c>
      <c r="B2923" s="138">
        <v>0</v>
      </c>
      <c r="C2923" s="178">
        <f t="shared" si="120"/>
        <v>6</v>
      </c>
      <c r="D2923" s="178">
        <f t="shared" si="118"/>
        <v>9</v>
      </c>
    </row>
    <row r="2924" spans="1:4">
      <c r="A2924" s="139" t="s">
        <v>3114</v>
      </c>
      <c r="B2924" s="138">
        <v>0</v>
      </c>
      <c r="C2924" s="178">
        <f t="shared" si="120"/>
        <v>201</v>
      </c>
      <c r="D2924" s="178">
        <f t="shared" si="118"/>
        <v>10</v>
      </c>
    </row>
    <row r="2925" spans="1:4">
      <c r="A2925" s="139" t="s">
        <v>3115</v>
      </c>
      <c r="B2925" s="138">
        <v>0</v>
      </c>
      <c r="C2925" s="178">
        <f t="shared" si="120"/>
        <v>304</v>
      </c>
      <c r="D2925" s="178">
        <f t="shared" si="118"/>
        <v>11</v>
      </c>
    </row>
    <row r="2926" spans="1:4">
      <c r="A2926" s="139" t="s">
        <v>3116</v>
      </c>
      <c r="B2926" s="138">
        <v>0</v>
      </c>
      <c r="C2926" s="178">
        <f t="shared" si="120"/>
        <v>355</v>
      </c>
      <c r="D2926" s="178">
        <f t="shared" si="118"/>
        <v>12</v>
      </c>
    </row>
    <row r="2927" spans="1:4">
      <c r="A2927" s="139" t="s">
        <v>3117</v>
      </c>
      <c r="B2927" s="138">
        <v>0</v>
      </c>
      <c r="C2927" s="178">
        <f t="shared" si="120"/>
        <v>413</v>
      </c>
      <c r="D2927" s="178">
        <f t="shared" si="118"/>
        <v>13</v>
      </c>
    </row>
    <row r="2928" spans="1:4">
      <c r="A2928" s="139" t="s">
        <v>3118</v>
      </c>
      <c r="B2928" s="138">
        <v>0</v>
      </c>
      <c r="C2928" s="178">
        <f t="shared" si="120"/>
        <v>449</v>
      </c>
      <c r="D2928" s="178">
        <f t="shared" si="118"/>
        <v>14</v>
      </c>
    </row>
    <row r="2929" spans="1:4">
      <c r="A2929" s="139" t="s">
        <v>3119</v>
      </c>
      <c r="B2929" s="138">
        <v>0</v>
      </c>
      <c r="C2929" s="178">
        <f t="shared" si="120"/>
        <v>457</v>
      </c>
      <c r="D2929" s="178">
        <f t="shared" si="118"/>
        <v>15</v>
      </c>
    </row>
    <row r="2930" spans="1:4">
      <c r="A2930" s="139" t="s">
        <v>3120</v>
      </c>
      <c r="B2930" s="138">
        <v>0</v>
      </c>
      <c r="C2930" s="178">
        <f t="shared" si="120"/>
        <v>436</v>
      </c>
      <c r="D2930" s="178">
        <f t="shared" si="118"/>
        <v>16</v>
      </c>
    </row>
    <row r="2931" spans="1:4">
      <c r="A2931" s="139" t="s">
        <v>3121</v>
      </c>
      <c r="B2931" s="138">
        <v>0</v>
      </c>
      <c r="C2931" s="178">
        <f t="shared" si="120"/>
        <v>392</v>
      </c>
      <c r="D2931" s="178">
        <f t="shared" si="118"/>
        <v>17</v>
      </c>
    </row>
    <row r="2932" spans="1:4">
      <c r="A2932" s="139" t="s">
        <v>3122</v>
      </c>
      <c r="B2932" s="138">
        <v>0</v>
      </c>
      <c r="C2932" s="178">
        <f t="shared" si="120"/>
        <v>315</v>
      </c>
      <c r="D2932" s="178">
        <f t="shared" si="118"/>
        <v>18</v>
      </c>
    </row>
    <row r="2933" spans="1:4">
      <c r="A2933" s="139" t="s">
        <v>3123</v>
      </c>
      <c r="B2933" s="138">
        <v>0</v>
      </c>
      <c r="C2933" s="178">
        <f t="shared" si="120"/>
        <v>93</v>
      </c>
      <c r="D2933" s="178">
        <f t="shared" si="118"/>
        <v>19</v>
      </c>
    </row>
    <row r="2934" spans="1:4">
      <c r="A2934" s="139" t="s">
        <v>3124</v>
      </c>
      <c r="B2934" s="138">
        <v>0</v>
      </c>
      <c r="C2934" s="178">
        <f t="shared" si="120"/>
        <v>0</v>
      </c>
      <c r="D2934" s="178">
        <f t="shared" si="118"/>
        <v>20</v>
      </c>
    </row>
    <row r="2935" spans="1:4">
      <c r="A2935" s="139" t="s">
        <v>3125</v>
      </c>
      <c r="B2935" s="138">
        <v>0</v>
      </c>
      <c r="C2935" s="178">
        <f t="shared" si="120"/>
        <v>0</v>
      </c>
      <c r="D2935" s="178">
        <f t="shared" si="118"/>
        <v>21</v>
      </c>
    </row>
    <row r="2936" spans="1:4">
      <c r="A2936" s="139" t="s">
        <v>3126</v>
      </c>
      <c r="B2936" s="138">
        <v>0</v>
      </c>
      <c r="C2936" s="178">
        <f t="shared" si="120"/>
        <v>0</v>
      </c>
      <c r="D2936" s="178">
        <f t="shared" si="118"/>
        <v>22</v>
      </c>
    </row>
    <row r="2937" spans="1:4">
      <c r="A2937" s="139" t="s">
        <v>3127</v>
      </c>
      <c r="B2937" s="138">
        <v>0</v>
      </c>
      <c r="C2937" s="178">
        <f t="shared" si="120"/>
        <v>0</v>
      </c>
      <c r="D2937" s="178">
        <f t="shared" si="118"/>
        <v>23</v>
      </c>
    </row>
    <row r="2938" spans="1:4">
      <c r="A2938" s="139" t="s">
        <v>3128</v>
      </c>
      <c r="B2938" s="138">
        <v>0</v>
      </c>
      <c r="C2938" s="178">
        <f t="shared" si="120"/>
        <v>0</v>
      </c>
      <c r="D2938" s="178">
        <f t="shared" si="118"/>
        <v>24</v>
      </c>
    </row>
    <row r="2939" spans="1:4">
      <c r="A2939" s="139" t="s">
        <v>3129</v>
      </c>
      <c r="B2939" s="138">
        <v>0</v>
      </c>
      <c r="C2939" s="178">
        <f t="shared" si="120"/>
        <v>0</v>
      </c>
      <c r="D2939" s="178">
        <f t="shared" si="118"/>
        <v>1</v>
      </c>
    </row>
    <row r="2940" spans="1:4">
      <c r="A2940" s="139" t="s">
        <v>3130</v>
      </c>
      <c r="B2940" s="138">
        <v>0</v>
      </c>
      <c r="C2940" s="178">
        <f t="shared" si="120"/>
        <v>0</v>
      </c>
      <c r="D2940" s="178">
        <f t="shared" si="118"/>
        <v>2</v>
      </c>
    </row>
    <row r="2941" spans="1:4">
      <c r="A2941" s="139" t="s">
        <v>3131</v>
      </c>
      <c r="B2941" s="138">
        <v>0</v>
      </c>
      <c r="C2941" s="178">
        <f t="shared" si="120"/>
        <v>0</v>
      </c>
      <c r="D2941" s="178">
        <f t="shared" si="118"/>
        <v>3</v>
      </c>
    </row>
    <row r="2942" spans="1:4">
      <c r="A2942" s="139" t="s">
        <v>3132</v>
      </c>
      <c r="B2942" s="138">
        <v>0</v>
      </c>
      <c r="C2942" s="178">
        <f t="shared" si="120"/>
        <v>0</v>
      </c>
      <c r="D2942" s="178">
        <f t="shared" si="118"/>
        <v>4</v>
      </c>
    </row>
    <row r="2943" spans="1:4">
      <c r="A2943" s="139" t="s">
        <v>3133</v>
      </c>
      <c r="B2943" s="138">
        <v>0</v>
      </c>
      <c r="C2943" s="178">
        <f t="shared" si="120"/>
        <v>0</v>
      </c>
      <c r="D2943" s="178">
        <f t="shared" si="118"/>
        <v>5</v>
      </c>
    </row>
    <row r="2944" spans="1:4">
      <c r="A2944" s="139" t="s">
        <v>3134</v>
      </c>
      <c r="B2944" s="138">
        <v>0</v>
      </c>
      <c r="C2944" s="178">
        <f t="shared" si="120"/>
        <v>0</v>
      </c>
      <c r="D2944" s="178">
        <f t="shared" si="118"/>
        <v>6</v>
      </c>
    </row>
    <row r="2945" spans="1:4">
      <c r="A2945" s="139" t="s">
        <v>3135</v>
      </c>
      <c r="B2945" s="138">
        <v>0</v>
      </c>
      <c r="C2945" s="178">
        <f t="shared" si="120"/>
        <v>0</v>
      </c>
      <c r="D2945" s="178">
        <f t="shared" si="118"/>
        <v>7</v>
      </c>
    </row>
    <row r="2946" spans="1:4">
      <c r="A2946" s="139" t="s">
        <v>3136</v>
      </c>
      <c r="B2946" s="138">
        <v>0</v>
      </c>
      <c r="C2946" s="178">
        <f t="shared" si="120"/>
        <v>0</v>
      </c>
      <c r="D2946" s="178">
        <f t="shared" si="118"/>
        <v>8</v>
      </c>
    </row>
    <row r="2947" spans="1:4">
      <c r="A2947" s="139" t="s">
        <v>3137</v>
      </c>
      <c r="B2947" s="138">
        <v>0</v>
      </c>
      <c r="C2947" s="178">
        <f t="shared" si="120"/>
        <v>6</v>
      </c>
      <c r="D2947" s="178">
        <f t="shared" si="118"/>
        <v>9</v>
      </c>
    </row>
    <row r="2948" spans="1:4">
      <c r="A2948" s="139" t="s">
        <v>3138</v>
      </c>
      <c r="B2948" s="138">
        <v>0</v>
      </c>
      <c r="C2948" s="178">
        <f t="shared" si="120"/>
        <v>201</v>
      </c>
      <c r="D2948" s="178">
        <f t="shared" si="118"/>
        <v>10</v>
      </c>
    </row>
    <row r="2949" spans="1:4">
      <c r="A2949" s="139" t="s">
        <v>3139</v>
      </c>
      <c r="B2949" s="138">
        <v>0</v>
      </c>
      <c r="C2949" s="178">
        <f t="shared" si="120"/>
        <v>304</v>
      </c>
      <c r="D2949" s="178">
        <f t="shared" si="118"/>
        <v>11</v>
      </c>
    </row>
    <row r="2950" spans="1:4">
      <c r="A2950" s="139" t="s">
        <v>3140</v>
      </c>
      <c r="B2950" s="138">
        <v>0</v>
      </c>
      <c r="C2950" s="178">
        <f t="shared" si="120"/>
        <v>355</v>
      </c>
      <c r="D2950" s="178">
        <f t="shared" si="118"/>
        <v>12</v>
      </c>
    </row>
    <row r="2951" spans="1:4">
      <c r="A2951" s="139" t="s">
        <v>3141</v>
      </c>
      <c r="B2951" s="138">
        <v>0</v>
      </c>
      <c r="C2951" s="178">
        <f t="shared" si="120"/>
        <v>413</v>
      </c>
      <c r="D2951" s="178">
        <f t="shared" si="118"/>
        <v>13</v>
      </c>
    </row>
    <row r="2952" spans="1:4">
      <c r="A2952" s="139" t="s">
        <v>3142</v>
      </c>
      <c r="B2952" s="138">
        <v>0</v>
      </c>
      <c r="C2952" s="178">
        <f t="shared" si="120"/>
        <v>449</v>
      </c>
      <c r="D2952" s="178">
        <f t="shared" si="118"/>
        <v>14</v>
      </c>
    </row>
    <row r="2953" spans="1:4">
      <c r="A2953" s="139" t="s">
        <v>3143</v>
      </c>
      <c r="B2953" s="138">
        <v>0</v>
      </c>
      <c r="C2953" s="178">
        <f t="shared" si="120"/>
        <v>457</v>
      </c>
      <c r="D2953" s="178">
        <f t="shared" si="118"/>
        <v>15</v>
      </c>
    </row>
    <row r="2954" spans="1:4">
      <c r="A2954" s="139" t="s">
        <v>3144</v>
      </c>
      <c r="B2954" s="138">
        <v>0</v>
      </c>
      <c r="C2954" s="178">
        <f t="shared" si="120"/>
        <v>436</v>
      </c>
      <c r="D2954" s="178">
        <f t="shared" si="118"/>
        <v>16</v>
      </c>
    </row>
    <row r="2955" spans="1:4">
      <c r="A2955" s="139" t="s">
        <v>3145</v>
      </c>
      <c r="B2955" s="138">
        <v>0</v>
      </c>
      <c r="C2955" s="178">
        <f t="shared" si="120"/>
        <v>392</v>
      </c>
      <c r="D2955" s="178">
        <f t="shared" ref="D2955:D3018" si="121">D2931</f>
        <v>17</v>
      </c>
    </row>
    <row r="2956" spans="1:4">
      <c r="A2956" s="139" t="s">
        <v>3146</v>
      </c>
      <c r="B2956" s="138">
        <v>0</v>
      </c>
      <c r="C2956" s="178">
        <f t="shared" si="120"/>
        <v>315</v>
      </c>
      <c r="D2956" s="178">
        <f t="shared" si="121"/>
        <v>18</v>
      </c>
    </row>
    <row r="2957" spans="1:4">
      <c r="A2957" s="139" t="s">
        <v>3147</v>
      </c>
      <c r="B2957" s="138">
        <v>0</v>
      </c>
      <c r="C2957" s="178">
        <f t="shared" si="120"/>
        <v>93</v>
      </c>
      <c r="D2957" s="178">
        <f t="shared" si="121"/>
        <v>19</v>
      </c>
    </row>
    <row r="2958" spans="1:4">
      <c r="A2958" s="139" t="s">
        <v>3148</v>
      </c>
      <c r="B2958" s="138">
        <v>0</v>
      </c>
      <c r="C2958" s="178">
        <f t="shared" si="120"/>
        <v>0</v>
      </c>
      <c r="D2958" s="178">
        <f t="shared" si="121"/>
        <v>20</v>
      </c>
    </row>
    <row r="2959" spans="1:4">
      <c r="A2959" s="139" t="s">
        <v>3149</v>
      </c>
      <c r="B2959" s="138">
        <v>0</v>
      </c>
      <c r="C2959" s="178">
        <f t="shared" si="120"/>
        <v>0</v>
      </c>
      <c r="D2959" s="178">
        <f t="shared" si="121"/>
        <v>21</v>
      </c>
    </row>
    <row r="2960" spans="1:4">
      <c r="A2960" s="139" t="s">
        <v>3150</v>
      </c>
      <c r="B2960" s="138">
        <v>0</v>
      </c>
      <c r="C2960" s="178">
        <f t="shared" si="120"/>
        <v>0</v>
      </c>
      <c r="D2960" s="178">
        <f t="shared" si="121"/>
        <v>22</v>
      </c>
    </row>
    <row r="2961" spans="1:4">
      <c r="A2961" s="139" t="s">
        <v>3151</v>
      </c>
      <c r="B2961" s="138">
        <v>0</v>
      </c>
      <c r="C2961" s="178">
        <f t="shared" si="120"/>
        <v>0</v>
      </c>
      <c r="D2961" s="178">
        <f t="shared" si="121"/>
        <v>23</v>
      </c>
    </row>
    <row r="2962" spans="1:4">
      <c r="A2962" s="139" t="s">
        <v>3152</v>
      </c>
      <c r="B2962" s="138">
        <v>0</v>
      </c>
      <c r="C2962" s="178">
        <f t="shared" si="120"/>
        <v>0</v>
      </c>
      <c r="D2962" s="178">
        <f t="shared" si="121"/>
        <v>24</v>
      </c>
    </row>
    <row r="2963" spans="1:4">
      <c r="A2963" s="139" t="s">
        <v>3153</v>
      </c>
      <c r="B2963" s="138">
        <v>0</v>
      </c>
      <c r="C2963" s="178">
        <f t="shared" si="120"/>
        <v>0</v>
      </c>
      <c r="D2963" s="178">
        <f t="shared" si="121"/>
        <v>1</v>
      </c>
    </row>
    <row r="2964" spans="1:4">
      <c r="A2964" s="139" t="s">
        <v>3154</v>
      </c>
      <c r="B2964" s="138">
        <v>0</v>
      </c>
      <c r="C2964" s="178">
        <f t="shared" si="120"/>
        <v>0</v>
      </c>
      <c r="D2964" s="178">
        <f t="shared" si="121"/>
        <v>2</v>
      </c>
    </row>
    <row r="2965" spans="1:4">
      <c r="A2965" s="139" t="s">
        <v>3155</v>
      </c>
      <c r="B2965" s="138">
        <v>0</v>
      </c>
      <c r="C2965" s="178">
        <f t="shared" si="120"/>
        <v>0</v>
      </c>
      <c r="D2965" s="178">
        <f t="shared" si="121"/>
        <v>3</v>
      </c>
    </row>
    <row r="2966" spans="1:4">
      <c r="A2966" s="139" t="s">
        <v>3156</v>
      </c>
      <c r="B2966" s="138">
        <v>0</v>
      </c>
      <c r="C2966" s="178">
        <f t="shared" si="120"/>
        <v>0</v>
      </c>
      <c r="D2966" s="178">
        <f t="shared" si="121"/>
        <v>4</v>
      </c>
    </row>
    <row r="2967" spans="1:4">
      <c r="A2967" s="139" t="s">
        <v>3157</v>
      </c>
      <c r="B2967" s="138">
        <v>0</v>
      </c>
      <c r="C2967" s="178">
        <f t="shared" si="120"/>
        <v>0</v>
      </c>
      <c r="D2967" s="178">
        <f t="shared" si="121"/>
        <v>5</v>
      </c>
    </row>
    <row r="2968" spans="1:4">
      <c r="A2968" s="139" t="s">
        <v>3158</v>
      </c>
      <c r="B2968" s="138">
        <v>0</v>
      </c>
      <c r="C2968" s="178">
        <f t="shared" si="120"/>
        <v>0</v>
      </c>
      <c r="D2968" s="178">
        <f t="shared" si="121"/>
        <v>6</v>
      </c>
    </row>
    <row r="2969" spans="1:4">
      <c r="A2969" s="139" t="s">
        <v>3159</v>
      </c>
      <c r="B2969" s="138">
        <v>0</v>
      </c>
      <c r="C2969" s="178">
        <f t="shared" si="120"/>
        <v>0</v>
      </c>
      <c r="D2969" s="178">
        <f t="shared" si="121"/>
        <v>7</v>
      </c>
    </row>
    <row r="2970" spans="1:4">
      <c r="A2970" s="139" t="s">
        <v>3160</v>
      </c>
      <c r="B2970" s="138">
        <v>0</v>
      </c>
      <c r="C2970" s="178">
        <f t="shared" si="120"/>
        <v>0</v>
      </c>
      <c r="D2970" s="178">
        <f t="shared" si="121"/>
        <v>8</v>
      </c>
    </row>
    <row r="2971" spans="1:4">
      <c r="A2971" s="139" t="s">
        <v>3161</v>
      </c>
      <c r="B2971" s="138">
        <v>0</v>
      </c>
      <c r="C2971" s="178">
        <f t="shared" si="120"/>
        <v>6</v>
      </c>
      <c r="D2971" s="178">
        <f t="shared" si="121"/>
        <v>9</v>
      </c>
    </row>
    <row r="2972" spans="1:4">
      <c r="A2972" s="139" t="s">
        <v>3162</v>
      </c>
      <c r="B2972" s="138">
        <v>0</v>
      </c>
      <c r="C2972" s="178">
        <f t="shared" si="120"/>
        <v>201</v>
      </c>
      <c r="D2972" s="178">
        <f t="shared" si="121"/>
        <v>10</v>
      </c>
    </row>
    <row r="2973" spans="1:4">
      <c r="A2973" s="139" t="s">
        <v>3163</v>
      </c>
      <c r="B2973" s="138">
        <v>0</v>
      </c>
      <c r="C2973" s="178">
        <f t="shared" si="120"/>
        <v>304</v>
      </c>
      <c r="D2973" s="178">
        <f t="shared" si="121"/>
        <v>11</v>
      </c>
    </row>
    <row r="2974" spans="1:4">
      <c r="A2974" s="139" t="s">
        <v>3164</v>
      </c>
      <c r="B2974" s="138">
        <v>0</v>
      </c>
      <c r="C2974" s="178">
        <f t="shared" si="120"/>
        <v>355</v>
      </c>
      <c r="D2974" s="178">
        <f t="shared" si="121"/>
        <v>12</v>
      </c>
    </row>
    <row r="2975" spans="1:4">
      <c r="A2975" s="139" t="s">
        <v>3165</v>
      </c>
      <c r="B2975" s="138">
        <v>0</v>
      </c>
      <c r="C2975" s="178">
        <f t="shared" si="120"/>
        <v>413</v>
      </c>
      <c r="D2975" s="178">
        <f t="shared" si="121"/>
        <v>13</v>
      </c>
    </row>
    <row r="2976" spans="1:4">
      <c r="A2976" s="139" t="s">
        <v>3166</v>
      </c>
      <c r="B2976" s="138">
        <v>0</v>
      </c>
      <c r="C2976" s="178">
        <f t="shared" si="120"/>
        <v>449</v>
      </c>
      <c r="D2976" s="178">
        <f t="shared" si="121"/>
        <v>14</v>
      </c>
    </row>
    <row r="2977" spans="1:4">
      <c r="A2977" s="139" t="s">
        <v>3167</v>
      </c>
      <c r="B2977" s="138">
        <v>0</v>
      </c>
      <c r="C2977" s="178">
        <f t="shared" si="120"/>
        <v>457</v>
      </c>
      <c r="D2977" s="178">
        <f t="shared" si="121"/>
        <v>15</v>
      </c>
    </row>
    <row r="2978" spans="1:4">
      <c r="A2978" s="139" t="s">
        <v>3168</v>
      </c>
      <c r="B2978" s="138">
        <v>0</v>
      </c>
      <c r="C2978" s="178">
        <f t="shared" si="120"/>
        <v>436</v>
      </c>
      <c r="D2978" s="178">
        <f t="shared" si="121"/>
        <v>16</v>
      </c>
    </row>
    <row r="2979" spans="1:4">
      <c r="A2979" s="139" t="s">
        <v>3169</v>
      </c>
      <c r="B2979" s="138">
        <v>0</v>
      </c>
      <c r="C2979" s="178">
        <f t="shared" si="120"/>
        <v>392</v>
      </c>
      <c r="D2979" s="178">
        <f t="shared" si="121"/>
        <v>17</v>
      </c>
    </row>
    <row r="2980" spans="1:4">
      <c r="A2980" s="139" t="s">
        <v>3170</v>
      </c>
      <c r="B2980" s="138">
        <v>0</v>
      </c>
      <c r="C2980" s="178">
        <f t="shared" ref="C2980:C3043" si="122">_xlfn.XLOOKUP(D2980,$N$5:$N$28,$F$5:$F$28)</f>
        <v>315</v>
      </c>
      <c r="D2980" s="178">
        <f t="shared" si="121"/>
        <v>18</v>
      </c>
    </row>
    <row r="2981" spans="1:4">
      <c r="A2981" s="139" t="s">
        <v>3171</v>
      </c>
      <c r="B2981" s="138">
        <v>0</v>
      </c>
      <c r="C2981" s="178">
        <f t="shared" si="122"/>
        <v>93</v>
      </c>
      <c r="D2981" s="178">
        <f t="shared" si="121"/>
        <v>19</v>
      </c>
    </row>
    <row r="2982" spans="1:4">
      <c r="A2982" s="139" t="s">
        <v>3172</v>
      </c>
      <c r="B2982" s="138">
        <v>0</v>
      </c>
      <c r="C2982" s="178">
        <f t="shared" si="122"/>
        <v>0</v>
      </c>
      <c r="D2982" s="178">
        <f t="shared" si="121"/>
        <v>20</v>
      </c>
    </row>
    <row r="2983" spans="1:4">
      <c r="A2983" s="139" t="s">
        <v>3173</v>
      </c>
      <c r="B2983" s="138">
        <v>0</v>
      </c>
      <c r="C2983" s="178">
        <f t="shared" si="122"/>
        <v>0</v>
      </c>
      <c r="D2983" s="178">
        <f t="shared" si="121"/>
        <v>21</v>
      </c>
    </row>
    <row r="2984" spans="1:4">
      <c r="A2984" s="139" t="s">
        <v>3174</v>
      </c>
      <c r="B2984" s="138">
        <v>0</v>
      </c>
      <c r="C2984" s="178">
        <f t="shared" si="122"/>
        <v>0</v>
      </c>
      <c r="D2984" s="178">
        <f t="shared" si="121"/>
        <v>22</v>
      </c>
    </row>
    <row r="2985" spans="1:4">
      <c r="A2985" s="139" t="s">
        <v>3175</v>
      </c>
      <c r="B2985" s="138">
        <v>0</v>
      </c>
      <c r="C2985" s="178">
        <f t="shared" si="122"/>
        <v>0</v>
      </c>
      <c r="D2985" s="178">
        <f t="shared" si="121"/>
        <v>23</v>
      </c>
    </row>
    <row r="2986" spans="1:4">
      <c r="A2986" s="139" t="s">
        <v>3176</v>
      </c>
      <c r="B2986" s="138">
        <v>0</v>
      </c>
      <c r="C2986" s="178">
        <f t="shared" si="122"/>
        <v>0</v>
      </c>
      <c r="D2986" s="178">
        <f t="shared" si="121"/>
        <v>24</v>
      </c>
    </row>
    <row r="2987" spans="1:4">
      <c r="A2987" s="139" t="s">
        <v>3177</v>
      </c>
      <c r="B2987" s="138">
        <v>0</v>
      </c>
      <c r="C2987" s="178">
        <f t="shared" si="122"/>
        <v>0</v>
      </c>
      <c r="D2987" s="178">
        <f t="shared" si="121"/>
        <v>1</v>
      </c>
    </row>
    <row r="2988" spans="1:4">
      <c r="A2988" s="139" t="s">
        <v>3178</v>
      </c>
      <c r="B2988" s="138">
        <v>0</v>
      </c>
      <c r="C2988" s="178">
        <f t="shared" si="122"/>
        <v>0</v>
      </c>
      <c r="D2988" s="178">
        <f t="shared" si="121"/>
        <v>2</v>
      </c>
    </row>
    <row r="2989" spans="1:4">
      <c r="A2989" s="139" t="s">
        <v>3179</v>
      </c>
      <c r="B2989" s="138">
        <v>0</v>
      </c>
      <c r="C2989" s="178">
        <f t="shared" si="122"/>
        <v>0</v>
      </c>
      <c r="D2989" s="178">
        <f t="shared" si="121"/>
        <v>3</v>
      </c>
    </row>
    <row r="2990" spans="1:4">
      <c r="A2990" s="139" t="s">
        <v>3180</v>
      </c>
      <c r="B2990" s="138">
        <v>0</v>
      </c>
      <c r="C2990" s="178">
        <f t="shared" si="122"/>
        <v>0</v>
      </c>
      <c r="D2990" s="178">
        <f t="shared" si="121"/>
        <v>4</v>
      </c>
    </row>
    <row r="2991" spans="1:4">
      <c r="A2991" s="139" t="s">
        <v>3181</v>
      </c>
      <c r="B2991" s="138">
        <v>0</v>
      </c>
      <c r="C2991" s="178">
        <f t="shared" si="122"/>
        <v>0</v>
      </c>
      <c r="D2991" s="178">
        <f t="shared" si="121"/>
        <v>5</v>
      </c>
    </row>
    <row r="2992" spans="1:4">
      <c r="A2992" s="139" t="s">
        <v>3182</v>
      </c>
      <c r="B2992" s="138">
        <v>0</v>
      </c>
      <c r="C2992" s="178">
        <f t="shared" si="122"/>
        <v>0</v>
      </c>
      <c r="D2992" s="178">
        <f t="shared" si="121"/>
        <v>6</v>
      </c>
    </row>
    <row r="2993" spans="1:4">
      <c r="A2993" s="139" t="s">
        <v>3183</v>
      </c>
      <c r="B2993" s="138">
        <v>0</v>
      </c>
      <c r="C2993" s="178">
        <f t="shared" si="122"/>
        <v>0</v>
      </c>
      <c r="D2993" s="178">
        <f t="shared" si="121"/>
        <v>7</v>
      </c>
    </row>
    <row r="2994" spans="1:4">
      <c r="A2994" s="139" t="s">
        <v>3184</v>
      </c>
      <c r="B2994" s="138">
        <v>0</v>
      </c>
      <c r="C2994" s="178">
        <f t="shared" si="122"/>
        <v>0</v>
      </c>
      <c r="D2994" s="178">
        <f t="shared" si="121"/>
        <v>8</v>
      </c>
    </row>
    <row r="2995" spans="1:4">
      <c r="A2995" s="139" t="s">
        <v>3185</v>
      </c>
      <c r="B2995" s="138">
        <v>0</v>
      </c>
      <c r="C2995" s="178">
        <f t="shared" si="122"/>
        <v>6</v>
      </c>
      <c r="D2995" s="178">
        <f t="shared" si="121"/>
        <v>9</v>
      </c>
    </row>
    <row r="2996" spans="1:4">
      <c r="A2996" s="139" t="s">
        <v>3186</v>
      </c>
      <c r="B2996" s="138">
        <v>0</v>
      </c>
      <c r="C2996" s="178">
        <f t="shared" si="122"/>
        <v>201</v>
      </c>
      <c r="D2996" s="178">
        <f t="shared" si="121"/>
        <v>10</v>
      </c>
    </row>
    <row r="2997" spans="1:4">
      <c r="A2997" s="139" t="s">
        <v>3187</v>
      </c>
      <c r="B2997" s="138">
        <v>0</v>
      </c>
      <c r="C2997" s="178">
        <f t="shared" si="122"/>
        <v>304</v>
      </c>
      <c r="D2997" s="178">
        <f t="shared" si="121"/>
        <v>11</v>
      </c>
    </row>
    <row r="2998" spans="1:4">
      <c r="A2998" s="139" t="s">
        <v>3188</v>
      </c>
      <c r="B2998" s="138">
        <v>0</v>
      </c>
      <c r="C2998" s="178">
        <f t="shared" si="122"/>
        <v>355</v>
      </c>
      <c r="D2998" s="178">
        <f t="shared" si="121"/>
        <v>12</v>
      </c>
    </row>
    <row r="2999" spans="1:4">
      <c r="A2999" s="139" t="s">
        <v>3189</v>
      </c>
      <c r="B2999" s="138">
        <v>0</v>
      </c>
      <c r="C2999" s="178">
        <f t="shared" si="122"/>
        <v>413</v>
      </c>
      <c r="D2999" s="178">
        <f t="shared" si="121"/>
        <v>13</v>
      </c>
    </row>
    <row r="3000" spans="1:4">
      <c r="A3000" s="139" t="s">
        <v>3190</v>
      </c>
      <c r="B3000" s="138">
        <v>0</v>
      </c>
      <c r="C3000" s="178">
        <f t="shared" si="122"/>
        <v>449</v>
      </c>
      <c r="D3000" s="178">
        <f t="shared" si="121"/>
        <v>14</v>
      </c>
    </row>
    <row r="3001" spans="1:4">
      <c r="A3001" s="139" t="s">
        <v>3191</v>
      </c>
      <c r="B3001" s="138">
        <v>0</v>
      </c>
      <c r="C3001" s="178">
        <f t="shared" si="122"/>
        <v>457</v>
      </c>
      <c r="D3001" s="178">
        <f t="shared" si="121"/>
        <v>15</v>
      </c>
    </row>
    <row r="3002" spans="1:4">
      <c r="A3002" s="139" t="s">
        <v>3192</v>
      </c>
      <c r="B3002" s="138">
        <v>0</v>
      </c>
      <c r="C3002" s="178">
        <f t="shared" si="122"/>
        <v>436</v>
      </c>
      <c r="D3002" s="178">
        <f t="shared" si="121"/>
        <v>16</v>
      </c>
    </row>
    <row r="3003" spans="1:4">
      <c r="A3003" s="139" t="s">
        <v>3193</v>
      </c>
      <c r="B3003" s="138">
        <v>0</v>
      </c>
      <c r="C3003" s="178">
        <f t="shared" si="122"/>
        <v>392</v>
      </c>
      <c r="D3003" s="178">
        <f t="shared" si="121"/>
        <v>17</v>
      </c>
    </row>
    <row r="3004" spans="1:4">
      <c r="A3004" s="139" t="s">
        <v>3194</v>
      </c>
      <c r="B3004" s="138">
        <v>0</v>
      </c>
      <c r="C3004" s="178">
        <f t="shared" si="122"/>
        <v>315</v>
      </c>
      <c r="D3004" s="178">
        <f t="shared" si="121"/>
        <v>18</v>
      </c>
    </row>
    <row r="3005" spans="1:4">
      <c r="A3005" s="139" t="s">
        <v>3195</v>
      </c>
      <c r="B3005" s="138">
        <v>0</v>
      </c>
      <c r="C3005" s="178">
        <f t="shared" si="122"/>
        <v>93</v>
      </c>
      <c r="D3005" s="178">
        <f t="shared" si="121"/>
        <v>19</v>
      </c>
    </row>
    <row r="3006" spans="1:4">
      <c r="A3006" s="139" t="s">
        <v>3196</v>
      </c>
      <c r="B3006" s="138">
        <v>0</v>
      </c>
      <c r="C3006" s="178">
        <f t="shared" si="122"/>
        <v>0</v>
      </c>
      <c r="D3006" s="178">
        <f t="shared" si="121"/>
        <v>20</v>
      </c>
    </row>
    <row r="3007" spans="1:4">
      <c r="A3007" s="139" t="s">
        <v>3197</v>
      </c>
      <c r="B3007" s="138">
        <v>0</v>
      </c>
      <c r="C3007" s="178">
        <f t="shared" si="122"/>
        <v>0</v>
      </c>
      <c r="D3007" s="178">
        <f t="shared" si="121"/>
        <v>21</v>
      </c>
    </row>
    <row r="3008" spans="1:4">
      <c r="A3008" s="139" t="s">
        <v>3198</v>
      </c>
      <c r="B3008" s="138">
        <v>0</v>
      </c>
      <c r="C3008" s="178">
        <f t="shared" si="122"/>
        <v>0</v>
      </c>
      <c r="D3008" s="178">
        <f t="shared" si="121"/>
        <v>22</v>
      </c>
    </row>
    <row r="3009" spans="1:4">
      <c r="A3009" s="139" t="s">
        <v>3199</v>
      </c>
      <c r="B3009" s="138">
        <v>0</v>
      </c>
      <c r="C3009" s="178">
        <f t="shared" si="122"/>
        <v>0</v>
      </c>
      <c r="D3009" s="178">
        <f t="shared" si="121"/>
        <v>23</v>
      </c>
    </row>
    <row r="3010" spans="1:4">
      <c r="A3010" s="139" t="s">
        <v>3200</v>
      </c>
      <c r="B3010" s="138">
        <v>0</v>
      </c>
      <c r="C3010" s="178">
        <f t="shared" si="122"/>
        <v>0</v>
      </c>
      <c r="D3010" s="178">
        <f t="shared" si="121"/>
        <v>24</v>
      </c>
    </row>
    <row r="3011" spans="1:4">
      <c r="A3011" s="139" t="s">
        <v>3201</v>
      </c>
      <c r="B3011" s="138">
        <v>0</v>
      </c>
      <c r="C3011" s="178">
        <f t="shared" si="122"/>
        <v>0</v>
      </c>
      <c r="D3011" s="178">
        <f t="shared" si="121"/>
        <v>1</v>
      </c>
    </row>
    <row r="3012" spans="1:4">
      <c r="A3012" s="139" t="s">
        <v>3202</v>
      </c>
      <c r="B3012" s="138">
        <v>0</v>
      </c>
      <c r="C3012" s="178">
        <f t="shared" si="122"/>
        <v>0</v>
      </c>
      <c r="D3012" s="178">
        <f t="shared" si="121"/>
        <v>2</v>
      </c>
    </row>
    <row r="3013" spans="1:4">
      <c r="A3013" s="139" t="s">
        <v>3203</v>
      </c>
      <c r="B3013" s="138">
        <v>0</v>
      </c>
      <c r="C3013" s="178">
        <f t="shared" si="122"/>
        <v>0</v>
      </c>
      <c r="D3013" s="178">
        <f t="shared" si="121"/>
        <v>3</v>
      </c>
    </row>
    <row r="3014" spans="1:4">
      <c r="A3014" s="139" t="s">
        <v>3204</v>
      </c>
      <c r="B3014" s="138">
        <v>0</v>
      </c>
      <c r="C3014" s="178">
        <f t="shared" si="122"/>
        <v>0</v>
      </c>
      <c r="D3014" s="178">
        <f t="shared" si="121"/>
        <v>4</v>
      </c>
    </row>
    <row r="3015" spans="1:4">
      <c r="A3015" s="139" t="s">
        <v>3205</v>
      </c>
      <c r="B3015" s="138">
        <v>0</v>
      </c>
      <c r="C3015" s="178">
        <f t="shared" si="122"/>
        <v>0</v>
      </c>
      <c r="D3015" s="178">
        <f t="shared" si="121"/>
        <v>5</v>
      </c>
    </row>
    <row r="3016" spans="1:4">
      <c r="A3016" s="139" t="s">
        <v>3206</v>
      </c>
      <c r="B3016" s="138">
        <v>0</v>
      </c>
      <c r="C3016" s="178">
        <f t="shared" si="122"/>
        <v>0</v>
      </c>
      <c r="D3016" s="178">
        <f t="shared" si="121"/>
        <v>6</v>
      </c>
    </row>
    <row r="3017" spans="1:4">
      <c r="A3017" s="139" t="s">
        <v>3207</v>
      </c>
      <c r="B3017" s="138">
        <v>0</v>
      </c>
      <c r="C3017" s="178">
        <f t="shared" si="122"/>
        <v>0</v>
      </c>
      <c r="D3017" s="178">
        <f t="shared" si="121"/>
        <v>7</v>
      </c>
    </row>
    <row r="3018" spans="1:4">
      <c r="A3018" s="139" t="s">
        <v>3208</v>
      </c>
      <c r="B3018" s="138">
        <v>0</v>
      </c>
      <c r="C3018" s="178">
        <f t="shared" si="122"/>
        <v>0</v>
      </c>
      <c r="D3018" s="178">
        <f t="shared" si="121"/>
        <v>8</v>
      </c>
    </row>
    <row r="3019" spans="1:4">
      <c r="A3019" s="139" t="s">
        <v>3209</v>
      </c>
      <c r="B3019" s="138">
        <v>0</v>
      </c>
      <c r="C3019" s="178">
        <f t="shared" si="122"/>
        <v>6</v>
      </c>
      <c r="D3019" s="178">
        <f t="shared" ref="D3019:D3082" si="123">D2995</f>
        <v>9</v>
      </c>
    </row>
    <row r="3020" spans="1:4">
      <c r="A3020" s="139" t="s">
        <v>3210</v>
      </c>
      <c r="B3020" s="138">
        <v>0</v>
      </c>
      <c r="C3020" s="178">
        <f t="shared" si="122"/>
        <v>201</v>
      </c>
      <c r="D3020" s="178">
        <f t="shared" si="123"/>
        <v>10</v>
      </c>
    </row>
    <row r="3021" spans="1:4">
      <c r="A3021" s="139" t="s">
        <v>3211</v>
      </c>
      <c r="B3021" s="138">
        <v>0</v>
      </c>
      <c r="C3021" s="178">
        <f t="shared" si="122"/>
        <v>304</v>
      </c>
      <c r="D3021" s="178">
        <f t="shared" si="123"/>
        <v>11</v>
      </c>
    </row>
    <row r="3022" spans="1:4">
      <c r="A3022" s="139" t="s">
        <v>3212</v>
      </c>
      <c r="B3022" s="138">
        <v>0</v>
      </c>
      <c r="C3022" s="178">
        <f t="shared" si="122"/>
        <v>355</v>
      </c>
      <c r="D3022" s="178">
        <f t="shared" si="123"/>
        <v>12</v>
      </c>
    </row>
    <row r="3023" spans="1:4">
      <c r="A3023" s="139" t="s">
        <v>3213</v>
      </c>
      <c r="B3023" s="138">
        <v>0</v>
      </c>
      <c r="C3023" s="178">
        <f t="shared" si="122"/>
        <v>413</v>
      </c>
      <c r="D3023" s="178">
        <f t="shared" si="123"/>
        <v>13</v>
      </c>
    </row>
    <row r="3024" spans="1:4">
      <c r="A3024" s="139" t="s">
        <v>3214</v>
      </c>
      <c r="B3024" s="138">
        <v>0</v>
      </c>
      <c r="C3024" s="178">
        <f t="shared" si="122"/>
        <v>449</v>
      </c>
      <c r="D3024" s="178">
        <f t="shared" si="123"/>
        <v>14</v>
      </c>
    </row>
    <row r="3025" spans="1:4">
      <c r="A3025" s="139" t="s">
        <v>3215</v>
      </c>
      <c r="B3025" s="138">
        <v>0</v>
      </c>
      <c r="C3025" s="178">
        <f t="shared" si="122"/>
        <v>457</v>
      </c>
      <c r="D3025" s="178">
        <f t="shared" si="123"/>
        <v>15</v>
      </c>
    </row>
    <row r="3026" spans="1:4">
      <c r="A3026" s="139" t="s">
        <v>3216</v>
      </c>
      <c r="B3026" s="138">
        <v>0</v>
      </c>
      <c r="C3026" s="178">
        <f t="shared" si="122"/>
        <v>436</v>
      </c>
      <c r="D3026" s="178">
        <f t="shared" si="123"/>
        <v>16</v>
      </c>
    </row>
    <row r="3027" spans="1:4">
      <c r="A3027" s="139" t="s">
        <v>3217</v>
      </c>
      <c r="B3027" s="138">
        <v>0</v>
      </c>
      <c r="C3027" s="178">
        <f t="shared" si="122"/>
        <v>392</v>
      </c>
      <c r="D3027" s="178">
        <f t="shared" si="123"/>
        <v>17</v>
      </c>
    </row>
    <row r="3028" spans="1:4">
      <c r="A3028" s="139" t="s">
        <v>3218</v>
      </c>
      <c r="B3028" s="138">
        <v>0</v>
      </c>
      <c r="C3028" s="178">
        <f t="shared" si="122"/>
        <v>315</v>
      </c>
      <c r="D3028" s="178">
        <f t="shared" si="123"/>
        <v>18</v>
      </c>
    </row>
    <row r="3029" spans="1:4">
      <c r="A3029" s="139" t="s">
        <v>3219</v>
      </c>
      <c r="B3029" s="138">
        <v>0</v>
      </c>
      <c r="C3029" s="178">
        <f t="shared" si="122"/>
        <v>93</v>
      </c>
      <c r="D3029" s="178">
        <f t="shared" si="123"/>
        <v>19</v>
      </c>
    </row>
    <row r="3030" spans="1:4">
      <c r="A3030" s="139" t="s">
        <v>3220</v>
      </c>
      <c r="B3030" s="138">
        <v>0</v>
      </c>
      <c r="C3030" s="178">
        <f t="shared" si="122"/>
        <v>0</v>
      </c>
      <c r="D3030" s="178">
        <f t="shared" si="123"/>
        <v>20</v>
      </c>
    </row>
    <row r="3031" spans="1:4">
      <c r="A3031" s="139" t="s">
        <v>3221</v>
      </c>
      <c r="B3031" s="138">
        <v>0</v>
      </c>
      <c r="C3031" s="178">
        <f t="shared" si="122"/>
        <v>0</v>
      </c>
      <c r="D3031" s="178">
        <f t="shared" si="123"/>
        <v>21</v>
      </c>
    </row>
    <row r="3032" spans="1:4">
      <c r="A3032" s="139" t="s">
        <v>3222</v>
      </c>
      <c r="B3032" s="138">
        <v>0</v>
      </c>
      <c r="C3032" s="178">
        <f t="shared" si="122"/>
        <v>0</v>
      </c>
      <c r="D3032" s="178">
        <f t="shared" si="123"/>
        <v>22</v>
      </c>
    </row>
    <row r="3033" spans="1:4">
      <c r="A3033" s="139" t="s">
        <v>3223</v>
      </c>
      <c r="B3033" s="138">
        <v>0</v>
      </c>
      <c r="C3033" s="178">
        <f t="shared" si="122"/>
        <v>0</v>
      </c>
      <c r="D3033" s="178">
        <f t="shared" si="123"/>
        <v>23</v>
      </c>
    </row>
    <row r="3034" spans="1:4">
      <c r="A3034" s="139" t="s">
        <v>3224</v>
      </c>
      <c r="B3034" s="138">
        <v>0</v>
      </c>
      <c r="C3034" s="178">
        <f t="shared" si="122"/>
        <v>0</v>
      </c>
      <c r="D3034" s="178">
        <f t="shared" si="123"/>
        <v>24</v>
      </c>
    </row>
    <row r="3035" spans="1:4">
      <c r="A3035" s="139" t="s">
        <v>3225</v>
      </c>
      <c r="B3035" s="138">
        <v>0</v>
      </c>
      <c r="C3035" s="178">
        <f t="shared" si="122"/>
        <v>0</v>
      </c>
      <c r="D3035" s="178">
        <f t="shared" si="123"/>
        <v>1</v>
      </c>
    </row>
    <row r="3036" spans="1:4">
      <c r="A3036" s="139" t="s">
        <v>3226</v>
      </c>
      <c r="B3036" s="138">
        <v>0</v>
      </c>
      <c r="C3036" s="178">
        <f t="shared" si="122"/>
        <v>0</v>
      </c>
      <c r="D3036" s="178">
        <f t="shared" si="123"/>
        <v>2</v>
      </c>
    </row>
    <row r="3037" spans="1:4">
      <c r="A3037" s="139" t="s">
        <v>3227</v>
      </c>
      <c r="B3037" s="138">
        <v>0</v>
      </c>
      <c r="C3037" s="178">
        <f t="shared" si="122"/>
        <v>0</v>
      </c>
      <c r="D3037" s="178">
        <f t="shared" si="123"/>
        <v>3</v>
      </c>
    </row>
    <row r="3038" spans="1:4">
      <c r="A3038" s="139" t="s">
        <v>3228</v>
      </c>
      <c r="B3038" s="138">
        <v>0</v>
      </c>
      <c r="C3038" s="178">
        <f t="shared" si="122"/>
        <v>0</v>
      </c>
      <c r="D3038" s="178">
        <f t="shared" si="123"/>
        <v>4</v>
      </c>
    </row>
    <row r="3039" spans="1:4">
      <c r="A3039" s="139" t="s">
        <v>3229</v>
      </c>
      <c r="B3039" s="138">
        <v>0</v>
      </c>
      <c r="C3039" s="178">
        <f t="shared" si="122"/>
        <v>0</v>
      </c>
      <c r="D3039" s="178">
        <f t="shared" si="123"/>
        <v>5</v>
      </c>
    </row>
    <row r="3040" spans="1:4">
      <c r="A3040" s="139" t="s">
        <v>3230</v>
      </c>
      <c r="B3040" s="138">
        <v>0</v>
      </c>
      <c r="C3040" s="178">
        <f t="shared" si="122"/>
        <v>0</v>
      </c>
      <c r="D3040" s="178">
        <f t="shared" si="123"/>
        <v>6</v>
      </c>
    </row>
    <row r="3041" spans="1:4">
      <c r="A3041" s="139" t="s">
        <v>3231</v>
      </c>
      <c r="B3041" s="138">
        <v>0</v>
      </c>
      <c r="C3041" s="178">
        <f t="shared" si="122"/>
        <v>0</v>
      </c>
      <c r="D3041" s="178">
        <f t="shared" si="123"/>
        <v>7</v>
      </c>
    </row>
    <row r="3042" spans="1:4">
      <c r="A3042" s="139" t="s">
        <v>3232</v>
      </c>
      <c r="B3042" s="138">
        <v>0</v>
      </c>
      <c r="C3042" s="178">
        <f t="shared" si="122"/>
        <v>0</v>
      </c>
      <c r="D3042" s="178">
        <f t="shared" si="123"/>
        <v>8</v>
      </c>
    </row>
    <row r="3043" spans="1:4">
      <c r="A3043" s="139" t="s">
        <v>3233</v>
      </c>
      <c r="B3043" s="138">
        <v>0</v>
      </c>
      <c r="C3043" s="178">
        <f t="shared" si="122"/>
        <v>6</v>
      </c>
      <c r="D3043" s="178">
        <f t="shared" si="123"/>
        <v>9</v>
      </c>
    </row>
    <row r="3044" spans="1:4">
      <c r="A3044" s="139" t="s">
        <v>3234</v>
      </c>
      <c r="B3044" s="138">
        <v>0</v>
      </c>
      <c r="C3044" s="178">
        <f t="shared" ref="C3044:C3107" si="124">_xlfn.XLOOKUP(D3044,$N$5:$N$28,$F$5:$F$28)</f>
        <v>201</v>
      </c>
      <c r="D3044" s="178">
        <f t="shared" si="123"/>
        <v>10</v>
      </c>
    </row>
    <row r="3045" spans="1:4">
      <c r="A3045" s="139" t="s">
        <v>3235</v>
      </c>
      <c r="B3045" s="138">
        <v>0</v>
      </c>
      <c r="C3045" s="178">
        <f t="shared" si="124"/>
        <v>304</v>
      </c>
      <c r="D3045" s="178">
        <f t="shared" si="123"/>
        <v>11</v>
      </c>
    </row>
    <row r="3046" spans="1:4">
      <c r="A3046" s="139" t="s">
        <v>3236</v>
      </c>
      <c r="B3046" s="138">
        <v>0</v>
      </c>
      <c r="C3046" s="178">
        <f t="shared" si="124"/>
        <v>355</v>
      </c>
      <c r="D3046" s="178">
        <f t="shared" si="123"/>
        <v>12</v>
      </c>
    </row>
    <row r="3047" spans="1:4">
      <c r="A3047" s="139" t="s">
        <v>3237</v>
      </c>
      <c r="B3047" s="138">
        <v>0</v>
      </c>
      <c r="C3047" s="178">
        <f t="shared" si="124"/>
        <v>413</v>
      </c>
      <c r="D3047" s="178">
        <f t="shared" si="123"/>
        <v>13</v>
      </c>
    </row>
    <row r="3048" spans="1:4">
      <c r="A3048" s="139" t="s">
        <v>3238</v>
      </c>
      <c r="B3048" s="138">
        <v>0</v>
      </c>
      <c r="C3048" s="178">
        <f t="shared" si="124"/>
        <v>449</v>
      </c>
      <c r="D3048" s="178">
        <f t="shared" si="123"/>
        <v>14</v>
      </c>
    </row>
    <row r="3049" spans="1:4">
      <c r="A3049" s="139" t="s">
        <v>3239</v>
      </c>
      <c r="B3049" s="138">
        <v>0</v>
      </c>
      <c r="C3049" s="178">
        <f t="shared" si="124"/>
        <v>457</v>
      </c>
      <c r="D3049" s="178">
        <f t="shared" si="123"/>
        <v>15</v>
      </c>
    </row>
    <row r="3050" spans="1:4">
      <c r="A3050" s="139" t="s">
        <v>3240</v>
      </c>
      <c r="B3050" s="138">
        <v>0</v>
      </c>
      <c r="C3050" s="178">
        <f t="shared" si="124"/>
        <v>436</v>
      </c>
      <c r="D3050" s="178">
        <f t="shared" si="123"/>
        <v>16</v>
      </c>
    </row>
    <row r="3051" spans="1:4">
      <c r="A3051" s="139" t="s">
        <v>3241</v>
      </c>
      <c r="B3051" s="138">
        <v>0</v>
      </c>
      <c r="C3051" s="178">
        <f t="shared" si="124"/>
        <v>392</v>
      </c>
      <c r="D3051" s="178">
        <f t="shared" si="123"/>
        <v>17</v>
      </c>
    </row>
    <row r="3052" spans="1:4">
      <c r="A3052" s="139" t="s">
        <v>3242</v>
      </c>
      <c r="B3052" s="138">
        <v>0</v>
      </c>
      <c r="C3052" s="178">
        <f t="shared" si="124"/>
        <v>315</v>
      </c>
      <c r="D3052" s="178">
        <f t="shared" si="123"/>
        <v>18</v>
      </c>
    </row>
    <row r="3053" spans="1:4">
      <c r="A3053" s="139" t="s">
        <v>3243</v>
      </c>
      <c r="B3053" s="138">
        <v>0</v>
      </c>
      <c r="C3053" s="178">
        <f t="shared" si="124"/>
        <v>93</v>
      </c>
      <c r="D3053" s="178">
        <f t="shared" si="123"/>
        <v>19</v>
      </c>
    </row>
    <row r="3054" spans="1:4">
      <c r="A3054" s="139" t="s">
        <v>3244</v>
      </c>
      <c r="B3054" s="138">
        <v>0</v>
      </c>
      <c r="C3054" s="178">
        <f t="shared" si="124"/>
        <v>0</v>
      </c>
      <c r="D3054" s="178">
        <f t="shared" si="123"/>
        <v>20</v>
      </c>
    </row>
    <row r="3055" spans="1:4">
      <c r="A3055" s="139" t="s">
        <v>3245</v>
      </c>
      <c r="B3055" s="138">
        <v>0</v>
      </c>
      <c r="C3055" s="178">
        <f t="shared" si="124"/>
        <v>0</v>
      </c>
      <c r="D3055" s="178">
        <f t="shared" si="123"/>
        <v>21</v>
      </c>
    </row>
    <row r="3056" spans="1:4">
      <c r="A3056" s="139" t="s">
        <v>3246</v>
      </c>
      <c r="B3056" s="138">
        <v>0</v>
      </c>
      <c r="C3056" s="178">
        <f t="shared" si="124"/>
        <v>0</v>
      </c>
      <c r="D3056" s="178">
        <f t="shared" si="123"/>
        <v>22</v>
      </c>
    </row>
    <row r="3057" spans="1:4">
      <c r="A3057" s="139" t="s">
        <v>3247</v>
      </c>
      <c r="B3057" s="138">
        <v>0</v>
      </c>
      <c r="C3057" s="178">
        <f t="shared" si="124"/>
        <v>0</v>
      </c>
      <c r="D3057" s="178">
        <f t="shared" si="123"/>
        <v>23</v>
      </c>
    </row>
    <row r="3058" spans="1:4">
      <c r="A3058" s="139" t="s">
        <v>3248</v>
      </c>
      <c r="B3058" s="138">
        <v>0</v>
      </c>
      <c r="C3058" s="178">
        <f t="shared" si="124"/>
        <v>0</v>
      </c>
      <c r="D3058" s="178">
        <f t="shared" si="123"/>
        <v>24</v>
      </c>
    </row>
    <row r="3059" spans="1:4">
      <c r="A3059" s="139" t="s">
        <v>3249</v>
      </c>
      <c r="B3059" s="138">
        <v>0</v>
      </c>
      <c r="C3059" s="178">
        <f t="shared" si="124"/>
        <v>0</v>
      </c>
      <c r="D3059" s="178">
        <f t="shared" si="123"/>
        <v>1</v>
      </c>
    </row>
    <row r="3060" spans="1:4">
      <c r="A3060" s="139" t="s">
        <v>3250</v>
      </c>
      <c r="B3060" s="138">
        <v>0</v>
      </c>
      <c r="C3060" s="178">
        <f t="shared" si="124"/>
        <v>0</v>
      </c>
      <c r="D3060" s="178">
        <f t="shared" si="123"/>
        <v>2</v>
      </c>
    </row>
    <row r="3061" spans="1:4">
      <c r="A3061" s="139" t="s">
        <v>3251</v>
      </c>
      <c r="B3061" s="138">
        <v>0</v>
      </c>
      <c r="C3061" s="178">
        <f t="shared" si="124"/>
        <v>0</v>
      </c>
      <c r="D3061" s="178">
        <f t="shared" si="123"/>
        <v>3</v>
      </c>
    </row>
    <row r="3062" spans="1:4">
      <c r="A3062" s="139" t="s">
        <v>3252</v>
      </c>
      <c r="B3062" s="138">
        <v>0</v>
      </c>
      <c r="C3062" s="178">
        <f t="shared" si="124"/>
        <v>0</v>
      </c>
      <c r="D3062" s="178">
        <f t="shared" si="123"/>
        <v>4</v>
      </c>
    </row>
    <row r="3063" spans="1:4">
      <c r="A3063" s="139" t="s">
        <v>3253</v>
      </c>
      <c r="B3063" s="138">
        <v>0</v>
      </c>
      <c r="C3063" s="178">
        <f t="shared" si="124"/>
        <v>0</v>
      </c>
      <c r="D3063" s="178">
        <f t="shared" si="123"/>
        <v>5</v>
      </c>
    </row>
    <row r="3064" spans="1:4">
      <c r="A3064" s="139" t="s">
        <v>3254</v>
      </c>
      <c r="B3064" s="138">
        <v>0</v>
      </c>
      <c r="C3064" s="178">
        <f t="shared" si="124"/>
        <v>0</v>
      </c>
      <c r="D3064" s="178">
        <f t="shared" si="123"/>
        <v>6</v>
      </c>
    </row>
    <row r="3065" spans="1:4">
      <c r="A3065" s="139" t="s">
        <v>3255</v>
      </c>
      <c r="B3065" s="138">
        <v>0</v>
      </c>
      <c r="C3065" s="178">
        <f t="shared" si="124"/>
        <v>0</v>
      </c>
      <c r="D3065" s="178">
        <f t="shared" si="123"/>
        <v>7</v>
      </c>
    </row>
    <row r="3066" spans="1:4">
      <c r="A3066" s="139" t="s">
        <v>3256</v>
      </c>
      <c r="B3066" s="138">
        <v>0</v>
      </c>
      <c r="C3066" s="178">
        <f t="shared" si="124"/>
        <v>0</v>
      </c>
      <c r="D3066" s="178">
        <f t="shared" si="123"/>
        <v>8</v>
      </c>
    </row>
    <row r="3067" spans="1:4">
      <c r="A3067" s="139" t="s">
        <v>3257</v>
      </c>
      <c r="B3067" s="138">
        <v>0</v>
      </c>
      <c r="C3067" s="178">
        <f t="shared" si="124"/>
        <v>6</v>
      </c>
      <c r="D3067" s="178">
        <f t="shared" si="123"/>
        <v>9</v>
      </c>
    </row>
    <row r="3068" spans="1:4">
      <c r="A3068" s="139" t="s">
        <v>3258</v>
      </c>
      <c r="B3068" s="138">
        <v>0</v>
      </c>
      <c r="C3068" s="178">
        <f t="shared" si="124"/>
        <v>201</v>
      </c>
      <c r="D3068" s="178">
        <f t="shared" si="123"/>
        <v>10</v>
      </c>
    </row>
    <row r="3069" spans="1:4">
      <c r="A3069" s="139" t="s">
        <v>3259</v>
      </c>
      <c r="B3069" s="138">
        <v>0</v>
      </c>
      <c r="C3069" s="178">
        <f t="shared" si="124"/>
        <v>304</v>
      </c>
      <c r="D3069" s="178">
        <f t="shared" si="123"/>
        <v>11</v>
      </c>
    </row>
    <row r="3070" spans="1:4">
      <c r="A3070" s="139" t="s">
        <v>3260</v>
      </c>
      <c r="B3070" s="138">
        <v>0</v>
      </c>
      <c r="C3070" s="178">
        <f t="shared" si="124"/>
        <v>355</v>
      </c>
      <c r="D3070" s="178">
        <f t="shared" si="123"/>
        <v>12</v>
      </c>
    </row>
    <row r="3071" spans="1:4">
      <c r="A3071" s="139" t="s">
        <v>3261</v>
      </c>
      <c r="B3071" s="138">
        <v>0</v>
      </c>
      <c r="C3071" s="178">
        <f t="shared" si="124"/>
        <v>413</v>
      </c>
      <c r="D3071" s="178">
        <f t="shared" si="123"/>
        <v>13</v>
      </c>
    </row>
    <row r="3072" spans="1:4">
      <c r="A3072" s="139" t="s">
        <v>3262</v>
      </c>
      <c r="B3072" s="138">
        <v>0</v>
      </c>
      <c r="C3072" s="178">
        <f t="shared" si="124"/>
        <v>449</v>
      </c>
      <c r="D3072" s="178">
        <f t="shared" si="123"/>
        <v>14</v>
      </c>
    </row>
    <row r="3073" spans="1:4">
      <c r="A3073" s="139" t="s">
        <v>3263</v>
      </c>
      <c r="B3073" s="138">
        <v>0</v>
      </c>
      <c r="C3073" s="178">
        <f t="shared" si="124"/>
        <v>457</v>
      </c>
      <c r="D3073" s="178">
        <f t="shared" si="123"/>
        <v>15</v>
      </c>
    </row>
    <row r="3074" spans="1:4">
      <c r="A3074" s="139" t="s">
        <v>3264</v>
      </c>
      <c r="B3074" s="138">
        <v>0</v>
      </c>
      <c r="C3074" s="178">
        <f t="shared" si="124"/>
        <v>436</v>
      </c>
      <c r="D3074" s="178">
        <f t="shared" si="123"/>
        <v>16</v>
      </c>
    </row>
    <row r="3075" spans="1:4">
      <c r="A3075" s="139" t="s">
        <v>3265</v>
      </c>
      <c r="B3075" s="138">
        <v>0</v>
      </c>
      <c r="C3075" s="178">
        <f t="shared" si="124"/>
        <v>392</v>
      </c>
      <c r="D3075" s="178">
        <f t="shared" si="123"/>
        <v>17</v>
      </c>
    </row>
    <row r="3076" spans="1:4">
      <c r="A3076" s="139" t="s">
        <v>3266</v>
      </c>
      <c r="B3076" s="138">
        <v>0</v>
      </c>
      <c r="C3076" s="178">
        <f t="shared" si="124"/>
        <v>315</v>
      </c>
      <c r="D3076" s="178">
        <f t="shared" si="123"/>
        <v>18</v>
      </c>
    </row>
    <row r="3077" spans="1:4">
      <c r="A3077" s="139" t="s">
        <v>3267</v>
      </c>
      <c r="B3077" s="138">
        <v>0</v>
      </c>
      <c r="C3077" s="178">
        <f t="shared" si="124"/>
        <v>93</v>
      </c>
      <c r="D3077" s="178">
        <f t="shared" si="123"/>
        <v>19</v>
      </c>
    </row>
    <row r="3078" spans="1:4">
      <c r="A3078" s="139" t="s">
        <v>3268</v>
      </c>
      <c r="B3078" s="138">
        <v>0</v>
      </c>
      <c r="C3078" s="178">
        <f t="shared" si="124"/>
        <v>0</v>
      </c>
      <c r="D3078" s="178">
        <f t="shared" si="123"/>
        <v>20</v>
      </c>
    </row>
    <row r="3079" spans="1:4">
      <c r="A3079" s="139" t="s">
        <v>3269</v>
      </c>
      <c r="B3079" s="138">
        <v>0</v>
      </c>
      <c r="C3079" s="178">
        <f t="shared" si="124"/>
        <v>0</v>
      </c>
      <c r="D3079" s="178">
        <f t="shared" si="123"/>
        <v>21</v>
      </c>
    </row>
    <row r="3080" spans="1:4">
      <c r="A3080" s="139" t="s">
        <v>3270</v>
      </c>
      <c r="B3080" s="138">
        <v>0</v>
      </c>
      <c r="C3080" s="178">
        <f t="shared" si="124"/>
        <v>0</v>
      </c>
      <c r="D3080" s="178">
        <f t="shared" si="123"/>
        <v>22</v>
      </c>
    </row>
    <row r="3081" spans="1:4">
      <c r="A3081" s="139" t="s">
        <v>3271</v>
      </c>
      <c r="B3081" s="138">
        <v>0</v>
      </c>
      <c r="C3081" s="178">
        <f t="shared" si="124"/>
        <v>0</v>
      </c>
      <c r="D3081" s="178">
        <f t="shared" si="123"/>
        <v>23</v>
      </c>
    </row>
    <row r="3082" spans="1:4">
      <c r="A3082" s="139" t="s">
        <v>3272</v>
      </c>
      <c r="B3082" s="138">
        <v>0</v>
      </c>
      <c r="C3082" s="178">
        <f t="shared" si="124"/>
        <v>0</v>
      </c>
      <c r="D3082" s="178">
        <f t="shared" si="123"/>
        <v>24</v>
      </c>
    </row>
    <row r="3083" spans="1:4">
      <c r="A3083" s="139" t="s">
        <v>3273</v>
      </c>
      <c r="B3083" s="138">
        <v>0</v>
      </c>
      <c r="C3083" s="178">
        <f t="shared" si="124"/>
        <v>0</v>
      </c>
      <c r="D3083" s="178">
        <f t="shared" ref="D3083:D3146" si="125">D3059</f>
        <v>1</v>
      </c>
    </row>
    <row r="3084" spans="1:4">
      <c r="A3084" s="139" t="s">
        <v>3274</v>
      </c>
      <c r="B3084" s="138">
        <v>0</v>
      </c>
      <c r="C3084" s="178">
        <f t="shared" si="124"/>
        <v>0</v>
      </c>
      <c r="D3084" s="178">
        <f t="shared" si="125"/>
        <v>2</v>
      </c>
    </row>
    <row r="3085" spans="1:4">
      <c r="A3085" s="139" t="s">
        <v>3275</v>
      </c>
      <c r="B3085" s="138">
        <v>0</v>
      </c>
      <c r="C3085" s="178">
        <f t="shared" si="124"/>
        <v>0</v>
      </c>
      <c r="D3085" s="178">
        <f t="shared" si="125"/>
        <v>3</v>
      </c>
    </row>
    <row r="3086" spans="1:4">
      <c r="A3086" s="139" t="s">
        <v>3276</v>
      </c>
      <c r="B3086" s="138">
        <v>0</v>
      </c>
      <c r="C3086" s="178">
        <f t="shared" si="124"/>
        <v>0</v>
      </c>
      <c r="D3086" s="178">
        <f t="shared" si="125"/>
        <v>4</v>
      </c>
    </row>
    <row r="3087" spans="1:4">
      <c r="A3087" s="139" t="s">
        <v>3277</v>
      </c>
      <c r="B3087" s="138">
        <v>0</v>
      </c>
      <c r="C3087" s="178">
        <f t="shared" si="124"/>
        <v>0</v>
      </c>
      <c r="D3087" s="178">
        <f t="shared" si="125"/>
        <v>5</v>
      </c>
    </row>
    <row r="3088" spans="1:4">
      <c r="A3088" s="139" t="s">
        <v>3278</v>
      </c>
      <c r="B3088" s="138">
        <v>0</v>
      </c>
      <c r="C3088" s="178">
        <f t="shared" si="124"/>
        <v>0</v>
      </c>
      <c r="D3088" s="178">
        <f t="shared" si="125"/>
        <v>6</v>
      </c>
    </row>
    <row r="3089" spans="1:4">
      <c r="A3089" s="139" t="s">
        <v>3279</v>
      </c>
      <c r="B3089" s="138">
        <v>0</v>
      </c>
      <c r="C3089" s="178">
        <f t="shared" si="124"/>
        <v>0</v>
      </c>
      <c r="D3089" s="178">
        <f t="shared" si="125"/>
        <v>7</v>
      </c>
    </row>
    <row r="3090" spans="1:4">
      <c r="A3090" s="139" t="s">
        <v>3280</v>
      </c>
      <c r="B3090" s="138">
        <v>0</v>
      </c>
      <c r="C3090" s="178">
        <f t="shared" si="124"/>
        <v>0</v>
      </c>
      <c r="D3090" s="178">
        <f t="shared" si="125"/>
        <v>8</v>
      </c>
    </row>
    <row r="3091" spans="1:4">
      <c r="A3091" s="139" t="s">
        <v>3281</v>
      </c>
      <c r="B3091" s="138">
        <v>0</v>
      </c>
      <c r="C3091" s="178">
        <f t="shared" si="124"/>
        <v>6</v>
      </c>
      <c r="D3091" s="178">
        <f t="shared" si="125"/>
        <v>9</v>
      </c>
    </row>
    <row r="3092" spans="1:4">
      <c r="A3092" s="139" t="s">
        <v>3282</v>
      </c>
      <c r="B3092" s="138">
        <v>0</v>
      </c>
      <c r="C3092" s="178">
        <f t="shared" si="124"/>
        <v>201</v>
      </c>
      <c r="D3092" s="178">
        <f t="shared" si="125"/>
        <v>10</v>
      </c>
    </row>
    <row r="3093" spans="1:4">
      <c r="A3093" s="139" t="s">
        <v>3283</v>
      </c>
      <c r="B3093" s="138">
        <v>0</v>
      </c>
      <c r="C3093" s="178">
        <f t="shared" si="124"/>
        <v>304</v>
      </c>
      <c r="D3093" s="178">
        <f t="shared" si="125"/>
        <v>11</v>
      </c>
    </row>
    <row r="3094" spans="1:4">
      <c r="A3094" s="139" t="s">
        <v>3284</v>
      </c>
      <c r="B3094" s="138">
        <v>0</v>
      </c>
      <c r="C3094" s="178">
        <f t="shared" si="124"/>
        <v>355</v>
      </c>
      <c r="D3094" s="178">
        <f t="shared" si="125"/>
        <v>12</v>
      </c>
    </row>
    <row r="3095" spans="1:4">
      <c r="A3095" s="139" t="s">
        <v>3285</v>
      </c>
      <c r="B3095" s="138">
        <v>0</v>
      </c>
      <c r="C3095" s="178">
        <f t="shared" si="124"/>
        <v>413</v>
      </c>
      <c r="D3095" s="178">
        <f t="shared" si="125"/>
        <v>13</v>
      </c>
    </row>
    <row r="3096" spans="1:4">
      <c r="A3096" s="139" t="s">
        <v>3286</v>
      </c>
      <c r="B3096" s="138">
        <v>0</v>
      </c>
      <c r="C3096" s="178">
        <f t="shared" si="124"/>
        <v>449</v>
      </c>
      <c r="D3096" s="178">
        <f t="shared" si="125"/>
        <v>14</v>
      </c>
    </row>
    <row r="3097" spans="1:4">
      <c r="A3097" s="139" t="s">
        <v>3287</v>
      </c>
      <c r="B3097" s="138">
        <v>0</v>
      </c>
      <c r="C3097" s="178">
        <f t="shared" si="124"/>
        <v>457</v>
      </c>
      <c r="D3097" s="178">
        <f t="shared" si="125"/>
        <v>15</v>
      </c>
    </row>
    <row r="3098" spans="1:4">
      <c r="A3098" s="139" t="s">
        <v>3288</v>
      </c>
      <c r="B3098" s="138">
        <v>0</v>
      </c>
      <c r="C3098" s="178">
        <f t="shared" si="124"/>
        <v>436</v>
      </c>
      <c r="D3098" s="178">
        <f t="shared" si="125"/>
        <v>16</v>
      </c>
    </row>
    <row r="3099" spans="1:4">
      <c r="A3099" s="139" t="s">
        <v>3289</v>
      </c>
      <c r="B3099" s="138">
        <v>0</v>
      </c>
      <c r="C3099" s="178">
        <f t="shared" si="124"/>
        <v>392</v>
      </c>
      <c r="D3099" s="178">
        <f t="shared" si="125"/>
        <v>17</v>
      </c>
    </row>
    <row r="3100" spans="1:4">
      <c r="A3100" s="139" t="s">
        <v>3290</v>
      </c>
      <c r="B3100" s="138">
        <v>0</v>
      </c>
      <c r="C3100" s="178">
        <f t="shared" si="124"/>
        <v>315</v>
      </c>
      <c r="D3100" s="178">
        <f t="shared" si="125"/>
        <v>18</v>
      </c>
    </row>
    <row r="3101" spans="1:4">
      <c r="A3101" s="139" t="s">
        <v>3291</v>
      </c>
      <c r="B3101" s="138">
        <v>0</v>
      </c>
      <c r="C3101" s="178">
        <f t="shared" si="124"/>
        <v>93</v>
      </c>
      <c r="D3101" s="178">
        <f t="shared" si="125"/>
        <v>19</v>
      </c>
    </row>
    <row r="3102" spans="1:4">
      <c r="A3102" s="139" t="s">
        <v>3292</v>
      </c>
      <c r="B3102" s="138">
        <v>0</v>
      </c>
      <c r="C3102" s="178">
        <f t="shared" si="124"/>
        <v>0</v>
      </c>
      <c r="D3102" s="178">
        <f t="shared" si="125"/>
        <v>20</v>
      </c>
    </row>
    <row r="3103" spans="1:4">
      <c r="A3103" s="139" t="s">
        <v>3293</v>
      </c>
      <c r="B3103" s="138">
        <v>0</v>
      </c>
      <c r="C3103" s="178">
        <f t="shared" si="124"/>
        <v>0</v>
      </c>
      <c r="D3103" s="178">
        <f t="shared" si="125"/>
        <v>21</v>
      </c>
    </row>
    <row r="3104" spans="1:4">
      <c r="A3104" s="139" t="s">
        <v>3294</v>
      </c>
      <c r="B3104" s="138">
        <v>0</v>
      </c>
      <c r="C3104" s="178">
        <f t="shared" si="124"/>
        <v>0</v>
      </c>
      <c r="D3104" s="178">
        <f t="shared" si="125"/>
        <v>22</v>
      </c>
    </row>
    <row r="3105" spans="1:4">
      <c r="A3105" s="139" t="s">
        <v>3295</v>
      </c>
      <c r="B3105" s="138">
        <v>0</v>
      </c>
      <c r="C3105" s="178">
        <f t="shared" si="124"/>
        <v>0</v>
      </c>
      <c r="D3105" s="178">
        <f t="shared" si="125"/>
        <v>23</v>
      </c>
    </row>
    <row r="3106" spans="1:4">
      <c r="A3106" s="139" t="s">
        <v>3296</v>
      </c>
      <c r="B3106" s="138">
        <v>0</v>
      </c>
      <c r="C3106" s="178">
        <f t="shared" si="124"/>
        <v>0</v>
      </c>
      <c r="D3106" s="178">
        <f t="shared" si="125"/>
        <v>24</v>
      </c>
    </row>
    <row r="3107" spans="1:4">
      <c r="A3107" s="139" t="s">
        <v>3297</v>
      </c>
      <c r="B3107" s="138">
        <v>0</v>
      </c>
      <c r="C3107" s="178">
        <f t="shared" si="124"/>
        <v>0</v>
      </c>
      <c r="D3107" s="178">
        <f t="shared" si="125"/>
        <v>1</v>
      </c>
    </row>
    <row r="3108" spans="1:4">
      <c r="A3108" s="139" t="s">
        <v>3298</v>
      </c>
      <c r="B3108" s="138">
        <v>0</v>
      </c>
      <c r="C3108" s="178">
        <f t="shared" ref="C3108:C3171" si="126">_xlfn.XLOOKUP(D3108,$N$5:$N$28,$F$5:$F$28)</f>
        <v>0</v>
      </c>
      <c r="D3108" s="178">
        <f t="shared" si="125"/>
        <v>2</v>
      </c>
    </row>
    <row r="3109" spans="1:4">
      <c r="A3109" s="139" t="s">
        <v>3299</v>
      </c>
      <c r="B3109" s="138">
        <v>0</v>
      </c>
      <c r="C3109" s="178">
        <f t="shared" si="126"/>
        <v>0</v>
      </c>
      <c r="D3109" s="178">
        <f t="shared" si="125"/>
        <v>3</v>
      </c>
    </row>
    <row r="3110" spans="1:4">
      <c r="A3110" s="139" t="s">
        <v>3300</v>
      </c>
      <c r="B3110" s="138">
        <v>0</v>
      </c>
      <c r="C3110" s="178">
        <f t="shared" si="126"/>
        <v>0</v>
      </c>
      <c r="D3110" s="178">
        <f t="shared" si="125"/>
        <v>4</v>
      </c>
    </row>
    <row r="3111" spans="1:4">
      <c r="A3111" s="139" t="s">
        <v>3301</v>
      </c>
      <c r="B3111" s="138">
        <v>0</v>
      </c>
      <c r="C3111" s="178">
        <f t="shared" si="126"/>
        <v>0</v>
      </c>
      <c r="D3111" s="178">
        <f t="shared" si="125"/>
        <v>5</v>
      </c>
    </row>
    <row r="3112" spans="1:4">
      <c r="A3112" s="139" t="s">
        <v>3302</v>
      </c>
      <c r="B3112" s="138">
        <v>0</v>
      </c>
      <c r="C3112" s="178">
        <f t="shared" si="126"/>
        <v>0</v>
      </c>
      <c r="D3112" s="178">
        <f t="shared" si="125"/>
        <v>6</v>
      </c>
    </row>
    <row r="3113" spans="1:4">
      <c r="A3113" s="139" t="s">
        <v>3303</v>
      </c>
      <c r="B3113" s="138">
        <v>0</v>
      </c>
      <c r="C3113" s="178">
        <f t="shared" si="126"/>
        <v>0</v>
      </c>
      <c r="D3113" s="178">
        <f t="shared" si="125"/>
        <v>7</v>
      </c>
    </row>
    <row r="3114" spans="1:4">
      <c r="A3114" s="139" t="s">
        <v>3304</v>
      </c>
      <c r="B3114" s="138">
        <v>0</v>
      </c>
      <c r="C3114" s="178">
        <f t="shared" si="126"/>
        <v>0</v>
      </c>
      <c r="D3114" s="178">
        <f t="shared" si="125"/>
        <v>8</v>
      </c>
    </row>
    <row r="3115" spans="1:4">
      <c r="A3115" s="139" t="s">
        <v>3305</v>
      </c>
      <c r="B3115" s="138">
        <v>0</v>
      </c>
      <c r="C3115" s="178">
        <f t="shared" si="126"/>
        <v>6</v>
      </c>
      <c r="D3115" s="178">
        <f t="shared" si="125"/>
        <v>9</v>
      </c>
    </row>
    <row r="3116" spans="1:4">
      <c r="A3116" s="139" t="s">
        <v>3306</v>
      </c>
      <c r="B3116" s="138">
        <v>0</v>
      </c>
      <c r="C3116" s="178">
        <f t="shared" si="126"/>
        <v>201</v>
      </c>
      <c r="D3116" s="178">
        <f t="shared" si="125"/>
        <v>10</v>
      </c>
    </row>
    <row r="3117" spans="1:4">
      <c r="A3117" s="139" t="s">
        <v>3307</v>
      </c>
      <c r="B3117" s="138">
        <v>0</v>
      </c>
      <c r="C3117" s="178">
        <f t="shared" si="126"/>
        <v>304</v>
      </c>
      <c r="D3117" s="178">
        <f t="shared" si="125"/>
        <v>11</v>
      </c>
    </row>
    <row r="3118" spans="1:4">
      <c r="A3118" s="139" t="s">
        <v>3308</v>
      </c>
      <c r="B3118" s="138">
        <v>0</v>
      </c>
      <c r="C3118" s="178">
        <f t="shared" si="126"/>
        <v>355</v>
      </c>
      <c r="D3118" s="178">
        <f t="shared" si="125"/>
        <v>12</v>
      </c>
    </row>
    <row r="3119" spans="1:4">
      <c r="A3119" s="139" t="s">
        <v>3309</v>
      </c>
      <c r="B3119" s="138">
        <v>0</v>
      </c>
      <c r="C3119" s="178">
        <f t="shared" si="126"/>
        <v>413</v>
      </c>
      <c r="D3119" s="178">
        <f t="shared" si="125"/>
        <v>13</v>
      </c>
    </row>
    <row r="3120" spans="1:4">
      <c r="A3120" s="139" t="s">
        <v>3310</v>
      </c>
      <c r="B3120" s="138">
        <v>0</v>
      </c>
      <c r="C3120" s="178">
        <f t="shared" si="126"/>
        <v>449</v>
      </c>
      <c r="D3120" s="178">
        <f t="shared" si="125"/>
        <v>14</v>
      </c>
    </row>
    <row r="3121" spans="1:4">
      <c r="A3121" s="139" t="s">
        <v>3311</v>
      </c>
      <c r="B3121" s="138">
        <v>0</v>
      </c>
      <c r="C3121" s="178">
        <f t="shared" si="126"/>
        <v>457</v>
      </c>
      <c r="D3121" s="178">
        <f t="shared" si="125"/>
        <v>15</v>
      </c>
    </row>
    <row r="3122" spans="1:4">
      <c r="A3122" s="139" t="s">
        <v>3312</v>
      </c>
      <c r="B3122" s="138">
        <v>0</v>
      </c>
      <c r="C3122" s="178">
        <f t="shared" si="126"/>
        <v>436</v>
      </c>
      <c r="D3122" s="178">
        <f t="shared" si="125"/>
        <v>16</v>
      </c>
    </row>
    <row r="3123" spans="1:4">
      <c r="A3123" s="139" t="s">
        <v>3313</v>
      </c>
      <c r="B3123" s="138">
        <v>0</v>
      </c>
      <c r="C3123" s="178">
        <f t="shared" si="126"/>
        <v>392</v>
      </c>
      <c r="D3123" s="178">
        <f t="shared" si="125"/>
        <v>17</v>
      </c>
    </row>
    <row r="3124" spans="1:4">
      <c r="A3124" s="139" t="s">
        <v>3314</v>
      </c>
      <c r="B3124" s="138">
        <v>0</v>
      </c>
      <c r="C3124" s="178">
        <f t="shared" si="126"/>
        <v>315</v>
      </c>
      <c r="D3124" s="178">
        <f t="shared" si="125"/>
        <v>18</v>
      </c>
    </row>
    <row r="3125" spans="1:4">
      <c r="A3125" s="139" t="s">
        <v>3315</v>
      </c>
      <c r="B3125" s="138">
        <v>0</v>
      </c>
      <c r="C3125" s="178">
        <f t="shared" si="126"/>
        <v>93</v>
      </c>
      <c r="D3125" s="178">
        <f t="shared" si="125"/>
        <v>19</v>
      </c>
    </row>
    <row r="3126" spans="1:4">
      <c r="A3126" s="139" t="s">
        <v>3316</v>
      </c>
      <c r="B3126" s="138">
        <v>0</v>
      </c>
      <c r="C3126" s="178">
        <f t="shared" si="126"/>
        <v>0</v>
      </c>
      <c r="D3126" s="178">
        <f t="shared" si="125"/>
        <v>20</v>
      </c>
    </row>
    <row r="3127" spans="1:4">
      <c r="A3127" s="139" t="s">
        <v>3317</v>
      </c>
      <c r="B3127" s="138">
        <v>0</v>
      </c>
      <c r="C3127" s="178">
        <f t="shared" si="126"/>
        <v>0</v>
      </c>
      <c r="D3127" s="178">
        <f t="shared" si="125"/>
        <v>21</v>
      </c>
    </row>
    <row r="3128" spans="1:4">
      <c r="A3128" s="139" t="s">
        <v>3318</v>
      </c>
      <c r="B3128" s="138">
        <v>0</v>
      </c>
      <c r="C3128" s="178">
        <f t="shared" si="126"/>
        <v>0</v>
      </c>
      <c r="D3128" s="178">
        <f t="shared" si="125"/>
        <v>22</v>
      </c>
    </row>
    <row r="3129" spans="1:4">
      <c r="A3129" s="139" t="s">
        <v>3319</v>
      </c>
      <c r="B3129" s="138">
        <v>0</v>
      </c>
      <c r="C3129" s="178">
        <f t="shared" si="126"/>
        <v>0</v>
      </c>
      <c r="D3129" s="178">
        <f t="shared" si="125"/>
        <v>23</v>
      </c>
    </row>
    <row r="3130" spans="1:4">
      <c r="A3130" s="139" t="s">
        <v>3320</v>
      </c>
      <c r="B3130" s="138">
        <v>0</v>
      </c>
      <c r="C3130" s="178">
        <f t="shared" si="126"/>
        <v>0</v>
      </c>
      <c r="D3130" s="178">
        <f t="shared" si="125"/>
        <v>24</v>
      </c>
    </row>
    <row r="3131" spans="1:4">
      <c r="A3131" s="139" t="s">
        <v>3321</v>
      </c>
      <c r="B3131" s="138">
        <v>0</v>
      </c>
      <c r="C3131" s="178">
        <f t="shared" si="126"/>
        <v>0</v>
      </c>
      <c r="D3131" s="178">
        <f t="shared" si="125"/>
        <v>1</v>
      </c>
    </row>
    <row r="3132" spans="1:4">
      <c r="A3132" s="139" t="s">
        <v>3322</v>
      </c>
      <c r="B3132" s="138">
        <v>0</v>
      </c>
      <c r="C3132" s="178">
        <f t="shared" si="126"/>
        <v>0</v>
      </c>
      <c r="D3132" s="178">
        <f t="shared" si="125"/>
        <v>2</v>
      </c>
    </row>
    <row r="3133" spans="1:4">
      <c r="A3133" s="139" t="s">
        <v>3323</v>
      </c>
      <c r="B3133" s="138">
        <v>0</v>
      </c>
      <c r="C3133" s="178">
        <f t="shared" si="126"/>
        <v>0</v>
      </c>
      <c r="D3133" s="178">
        <f t="shared" si="125"/>
        <v>3</v>
      </c>
    </row>
    <row r="3134" spans="1:4">
      <c r="A3134" s="139" t="s">
        <v>3324</v>
      </c>
      <c r="B3134" s="138">
        <v>0</v>
      </c>
      <c r="C3134" s="178">
        <f t="shared" si="126"/>
        <v>0</v>
      </c>
      <c r="D3134" s="178">
        <f t="shared" si="125"/>
        <v>4</v>
      </c>
    </row>
    <row r="3135" spans="1:4">
      <c r="A3135" s="139" t="s">
        <v>3325</v>
      </c>
      <c r="B3135" s="138">
        <v>0</v>
      </c>
      <c r="C3135" s="178">
        <f t="shared" si="126"/>
        <v>0</v>
      </c>
      <c r="D3135" s="178">
        <f t="shared" si="125"/>
        <v>5</v>
      </c>
    </row>
    <row r="3136" spans="1:4">
      <c r="A3136" s="139" t="s">
        <v>3326</v>
      </c>
      <c r="B3136" s="138">
        <v>0</v>
      </c>
      <c r="C3136" s="178">
        <f t="shared" si="126"/>
        <v>0</v>
      </c>
      <c r="D3136" s="178">
        <f t="shared" si="125"/>
        <v>6</v>
      </c>
    </row>
    <row r="3137" spans="1:4">
      <c r="A3137" s="139" t="s">
        <v>3327</v>
      </c>
      <c r="B3137" s="138">
        <v>0</v>
      </c>
      <c r="C3137" s="178">
        <f t="shared" si="126"/>
        <v>0</v>
      </c>
      <c r="D3137" s="178">
        <f t="shared" si="125"/>
        <v>7</v>
      </c>
    </row>
    <row r="3138" spans="1:4">
      <c r="A3138" s="139" t="s">
        <v>3328</v>
      </c>
      <c r="B3138" s="138">
        <v>0</v>
      </c>
      <c r="C3138" s="178">
        <f t="shared" si="126"/>
        <v>0</v>
      </c>
      <c r="D3138" s="178">
        <f t="shared" si="125"/>
        <v>8</v>
      </c>
    </row>
    <row r="3139" spans="1:4">
      <c r="A3139" s="139" t="s">
        <v>3329</v>
      </c>
      <c r="B3139" s="138">
        <v>0</v>
      </c>
      <c r="C3139" s="178">
        <f t="shared" si="126"/>
        <v>6</v>
      </c>
      <c r="D3139" s="178">
        <f t="shared" si="125"/>
        <v>9</v>
      </c>
    </row>
    <row r="3140" spans="1:4">
      <c r="A3140" s="139" t="s">
        <v>3330</v>
      </c>
      <c r="B3140" s="138">
        <v>0</v>
      </c>
      <c r="C3140" s="178">
        <f t="shared" si="126"/>
        <v>201</v>
      </c>
      <c r="D3140" s="178">
        <f t="shared" si="125"/>
        <v>10</v>
      </c>
    </row>
    <row r="3141" spans="1:4">
      <c r="A3141" s="139" t="s">
        <v>3331</v>
      </c>
      <c r="B3141" s="138">
        <v>0</v>
      </c>
      <c r="C3141" s="178">
        <f t="shared" si="126"/>
        <v>304</v>
      </c>
      <c r="D3141" s="178">
        <f t="shared" si="125"/>
        <v>11</v>
      </c>
    </row>
    <row r="3142" spans="1:4">
      <c r="A3142" s="139" t="s">
        <v>3332</v>
      </c>
      <c r="B3142" s="138">
        <v>0</v>
      </c>
      <c r="C3142" s="178">
        <f t="shared" si="126"/>
        <v>355</v>
      </c>
      <c r="D3142" s="178">
        <f t="shared" si="125"/>
        <v>12</v>
      </c>
    </row>
    <row r="3143" spans="1:4">
      <c r="A3143" s="139" t="s">
        <v>3333</v>
      </c>
      <c r="B3143" s="138">
        <v>0</v>
      </c>
      <c r="C3143" s="178">
        <f t="shared" si="126"/>
        <v>413</v>
      </c>
      <c r="D3143" s="178">
        <f t="shared" si="125"/>
        <v>13</v>
      </c>
    </row>
    <row r="3144" spans="1:4">
      <c r="A3144" s="139" t="s">
        <v>3334</v>
      </c>
      <c r="B3144" s="138">
        <v>0</v>
      </c>
      <c r="C3144" s="178">
        <f t="shared" si="126"/>
        <v>449</v>
      </c>
      <c r="D3144" s="178">
        <f t="shared" si="125"/>
        <v>14</v>
      </c>
    </row>
    <row r="3145" spans="1:4">
      <c r="A3145" s="139" t="s">
        <v>3335</v>
      </c>
      <c r="B3145" s="138">
        <v>0</v>
      </c>
      <c r="C3145" s="178">
        <f t="shared" si="126"/>
        <v>457</v>
      </c>
      <c r="D3145" s="178">
        <f t="shared" si="125"/>
        <v>15</v>
      </c>
    </row>
    <row r="3146" spans="1:4">
      <c r="A3146" s="139" t="s">
        <v>3336</v>
      </c>
      <c r="B3146" s="138">
        <v>0</v>
      </c>
      <c r="C3146" s="178">
        <f t="shared" si="126"/>
        <v>436</v>
      </c>
      <c r="D3146" s="178">
        <f t="shared" si="125"/>
        <v>16</v>
      </c>
    </row>
    <row r="3147" spans="1:4">
      <c r="A3147" s="139" t="s">
        <v>3337</v>
      </c>
      <c r="B3147" s="138">
        <v>0</v>
      </c>
      <c r="C3147" s="178">
        <f t="shared" si="126"/>
        <v>392</v>
      </c>
      <c r="D3147" s="178">
        <f t="shared" ref="D3147:D3210" si="127">D3123</f>
        <v>17</v>
      </c>
    </row>
    <row r="3148" spans="1:4">
      <c r="A3148" s="139" t="s">
        <v>3338</v>
      </c>
      <c r="B3148" s="138">
        <v>0</v>
      </c>
      <c r="C3148" s="178">
        <f t="shared" si="126"/>
        <v>315</v>
      </c>
      <c r="D3148" s="178">
        <f t="shared" si="127"/>
        <v>18</v>
      </c>
    </row>
    <row r="3149" spans="1:4">
      <c r="A3149" s="139" t="s">
        <v>3339</v>
      </c>
      <c r="B3149" s="138">
        <v>0</v>
      </c>
      <c r="C3149" s="178">
        <f t="shared" si="126"/>
        <v>93</v>
      </c>
      <c r="D3149" s="178">
        <f t="shared" si="127"/>
        <v>19</v>
      </c>
    </row>
    <row r="3150" spans="1:4">
      <c r="A3150" s="139" t="s">
        <v>3340</v>
      </c>
      <c r="B3150" s="138">
        <v>0</v>
      </c>
      <c r="C3150" s="178">
        <f t="shared" si="126"/>
        <v>0</v>
      </c>
      <c r="D3150" s="178">
        <f t="shared" si="127"/>
        <v>20</v>
      </c>
    </row>
    <row r="3151" spans="1:4">
      <c r="A3151" s="139" t="s">
        <v>3341</v>
      </c>
      <c r="B3151" s="138">
        <v>0</v>
      </c>
      <c r="C3151" s="178">
        <f t="shared" si="126"/>
        <v>0</v>
      </c>
      <c r="D3151" s="178">
        <f t="shared" si="127"/>
        <v>21</v>
      </c>
    </row>
    <row r="3152" spans="1:4">
      <c r="A3152" s="139" t="s">
        <v>3342</v>
      </c>
      <c r="B3152" s="138">
        <v>0</v>
      </c>
      <c r="C3152" s="178">
        <f t="shared" si="126"/>
        <v>0</v>
      </c>
      <c r="D3152" s="178">
        <f t="shared" si="127"/>
        <v>22</v>
      </c>
    </row>
    <row r="3153" spans="1:4">
      <c r="A3153" s="139" t="s">
        <v>3343</v>
      </c>
      <c r="B3153" s="138">
        <v>0</v>
      </c>
      <c r="C3153" s="178">
        <f t="shared" si="126"/>
        <v>0</v>
      </c>
      <c r="D3153" s="178">
        <f t="shared" si="127"/>
        <v>23</v>
      </c>
    </row>
    <row r="3154" spans="1:4">
      <c r="A3154" s="139" t="s">
        <v>3344</v>
      </c>
      <c r="B3154" s="138">
        <v>0</v>
      </c>
      <c r="C3154" s="178">
        <f t="shared" si="126"/>
        <v>0</v>
      </c>
      <c r="D3154" s="178">
        <f t="shared" si="127"/>
        <v>24</v>
      </c>
    </row>
    <row r="3155" spans="1:4">
      <c r="A3155" s="139" t="s">
        <v>3345</v>
      </c>
      <c r="B3155" s="138">
        <v>0</v>
      </c>
      <c r="C3155" s="178">
        <f t="shared" si="126"/>
        <v>0</v>
      </c>
      <c r="D3155" s="178">
        <f t="shared" si="127"/>
        <v>1</v>
      </c>
    </row>
    <row r="3156" spans="1:4">
      <c r="A3156" s="139" t="s">
        <v>3346</v>
      </c>
      <c r="B3156" s="138">
        <v>0</v>
      </c>
      <c r="C3156" s="178">
        <f t="shared" si="126"/>
        <v>0</v>
      </c>
      <c r="D3156" s="178">
        <f t="shared" si="127"/>
        <v>2</v>
      </c>
    </row>
    <row r="3157" spans="1:4">
      <c r="A3157" s="139" t="s">
        <v>3347</v>
      </c>
      <c r="B3157" s="138">
        <v>0</v>
      </c>
      <c r="C3157" s="178">
        <f t="shared" si="126"/>
        <v>0</v>
      </c>
      <c r="D3157" s="178">
        <f t="shared" si="127"/>
        <v>3</v>
      </c>
    </row>
    <row r="3158" spans="1:4">
      <c r="A3158" s="139" t="s">
        <v>3348</v>
      </c>
      <c r="B3158" s="138">
        <v>0</v>
      </c>
      <c r="C3158" s="178">
        <f t="shared" si="126"/>
        <v>0</v>
      </c>
      <c r="D3158" s="178">
        <f t="shared" si="127"/>
        <v>4</v>
      </c>
    </row>
    <row r="3159" spans="1:4">
      <c r="A3159" s="139" t="s">
        <v>3349</v>
      </c>
      <c r="B3159" s="138">
        <v>0</v>
      </c>
      <c r="C3159" s="178">
        <f t="shared" si="126"/>
        <v>0</v>
      </c>
      <c r="D3159" s="178">
        <f t="shared" si="127"/>
        <v>5</v>
      </c>
    </row>
    <row r="3160" spans="1:4">
      <c r="A3160" s="139" t="s">
        <v>3350</v>
      </c>
      <c r="B3160" s="138">
        <v>0</v>
      </c>
      <c r="C3160" s="178">
        <f t="shared" si="126"/>
        <v>0</v>
      </c>
      <c r="D3160" s="178">
        <f t="shared" si="127"/>
        <v>6</v>
      </c>
    </row>
    <row r="3161" spans="1:4">
      <c r="A3161" s="139" t="s">
        <v>3351</v>
      </c>
      <c r="B3161" s="138">
        <v>0</v>
      </c>
      <c r="C3161" s="178">
        <f t="shared" si="126"/>
        <v>0</v>
      </c>
      <c r="D3161" s="178">
        <f t="shared" si="127"/>
        <v>7</v>
      </c>
    </row>
    <row r="3162" spans="1:4">
      <c r="A3162" s="139" t="s">
        <v>3352</v>
      </c>
      <c r="B3162" s="138">
        <v>0</v>
      </c>
      <c r="C3162" s="178">
        <f t="shared" si="126"/>
        <v>0</v>
      </c>
      <c r="D3162" s="178">
        <f t="shared" si="127"/>
        <v>8</v>
      </c>
    </row>
    <row r="3163" spans="1:4">
      <c r="A3163" s="139" t="s">
        <v>3353</v>
      </c>
      <c r="B3163" s="138">
        <v>0</v>
      </c>
      <c r="C3163" s="178">
        <f t="shared" si="126"/>
        <v>6</v>
      </c>
      <c r="D3163" s="178">
        <f t="shared" si="127"/>
        <v>9</v>
      </c>
    </row>
    <row r="3164" spans="1:4">
      <c r="A3164" s="139" t="s">
        <v>3354</v>
      </c>
      <c r="B3164" s="138">
        <v>0</v>
      </c>
      <c r="C3164" s="178">
        <f t="shared" si="126"/>
        <v>201</v>
      </c>
      <c r="D3164" s="178">
        <f t="shared" si="127"/>
        <v>10</v>
      </c>
    </row>
    <row r="3165" spans="1:4">
      <c r="A3165" s="139" t="s">
        <v>3355</v>
      </c>
      <c r="B3165" s="138">
        <v>0</v>
      </c>
      <c r="C3165" s="178">
        <f t="shared" si="126"/>
        <v>304</v>
      </c>
      <c r="D3165" s="178">
        <f t="shared" si="127"/>
        <v>11</v>
      </c>
    </row>
    <row r="3166" spans="1:4">
      <c r="A3166" s="139" t="s">
        <v>3356</v>
      </c>
      <c r="B3166" s="138">
        <v>0</v>
      </c>
      <c r="C3166" s="178">
        <f t="shared" si="126"/>
        <v>355</v>
      </c>
      <c r="D3166" s="178">
        <f t="shared" si="127"/>
        <v>12</v>
      </c>
    </row>
    <row r="3167" spans="1:4">
      <c r="A3167" s="139" t="s">
        <v>3357</v>
      </c>
      <c r="B3167" s="138">
        <v>0</v>
      </c>
      <c r="C3167" s="178">
        <f t="shared" si="126"/>
        <v>413</v>
      </c>
      <c r="D3167" s="178">
        <f t="shared" si="127"/>
        <v>13</v>
      </c>
    </row>
    <row r="3168" spans="1:4">
      <c r="A3168" s="139" t="s">
        <v>3358</v>
      </c>
      <c r="B3168" s="138">
        <v>0</v>
      </c>
      <c r="C3168" s="178">
        <f t="shared" si="126"/>
        <v>449</v>
      </c>
      <c r="D3168" s="178">
        <f t="shared" si="127"/>
        <v>14</v>
      </c>
    </row>
    <row r="3169" spans="1:4">
      <c r="A3169" s="139" t="s">
        <v>3359</v>
      </c>
      <c r="B3169" s="138">
        <v>0</v>
      </c>
      <c r="C3169" s="178">
        <f t="shared" si="126"/>
        <v>457</v>
      </c>
      <c r="D3169" s="178">
        <f t="shared" si="127"/>
        <v>15</v>
      </c>
    </row>
    <row r="3170" spans="1:4">
      <c r="A3170" s="139" t="s">
        <v>3360</v>
      </c>
      <c r="B3170" s="138">
        <v>0</v>
      </c>
      <c r="C3170" s="178">
        <f t="shared" si="126"/>
        <v>436</v>
      </c>
      <c r="D3170" s="178">
        <f t="shared" si="127"/>
        <v>16</v>
      </c>
    </row>
    <row r="3171" spans="1:4">
      <c r="A3171" s="139" t="s">
        <v>3361</v>
      </c>
      <c r="B3171" s="138">
        <v>0</v>
      </c>
      <c r="C3171" s="178">
        <f t="shared" si="126"/>
        <v>392</v>
      </c>
      <c r="D3171" s="178">
        <f t="shared" si="127"/>
        <v>17</v>
      </c>
    </row>
    <row r="3172" spans="1:4">
      <c r="A3172" s="139" t="s">
        <v>3362</v>
      </c>
      <c r="B3172" s="138">
        <v>0</v>
      </c>
      <c r="C3172" s="178">
        <f t="shared" ref="C3172:C3235" si="128">_xlfn.XLOOKUP(D3172,$N$5:$N$28,$F$5:$F$28)</f>
        <v>315</v>
      </c>
      <c r="D3172" s="178">
        <f t="shared" si="127"/>
        <v>18</v>
      </c>
    </row>
    <row r="3173" spans="1:4">
      <c r="A3173" s="139" t="s">
        <v>3363</v>
      </c>
      <c r="B3173" s="138">
        <v>0</v>
      </c>
      <c r="C3173" s="178">
        <f t="shared" si="128"/>
        <v>93</v>
      </c>
      <c r="D3173" s="178">
        <f t="shared" si="127"/>
        <v>19</v>
      </c>
    </row>
    <row r="3174" spans="1:4">
      <c r="A3174" s="139" t="s">
        <v>3364</v>
      </c>
      <c r="B3174" s="138">
        <v>0</v>
      </c>
      <c r="C3174" s="178">
        <f t="shared" si="128"/>
        <v>0</v>
      </c>
      <c r="D3174" s="178">
        <f t="shared" si="127"/>
        <v>20</v>
      </c>
    </row>
    <row r="3175" spans="1:4">
      <c r="A3175" s="139" t="s">
        <v>3365</v>
      </c>
      <c r="B3175" s="138">
        <v>0</v>
      </c>
      <c r="C3175" s="178">
        <f t="shared" si="128"/>
        <v>0</v>
      </c>
      <c r="D3175" s="178">
        <f t="shared" si="127"/>
        <v>21</v>
      </c>
    </row>
    <row r="3176" spans="1:4">
      <c r="A3176" s="139" t="s">
        <v>3366</v>
      </c>
      <c r="B3176" s="138">
        <v>0</v>
      </c>
      <c r="C3176" s="178">
        <f t="shared" si="128"/>
        <v>0</v>
      </c>
      <c r="D3176" s="178">
        <f t="shared" si="127"/>
        <v>22</v>
      </c>
    </row>
    <row r="3177" spans="1:4">
      <c r="A3177" s="139" t="s">
        <v>3367</v>
      </c>
      <c r="B3177" s="138">
        <v>0</v>
      </c>
      <c r="C3177" s="178">
        <f t="shared" si="128"/>
        <v>0</v>
      </c>
      <c r="D3177" s="178">
        <f t="shared" si="127"/>
        <v>23</v>
      </c>
    </row>
    <row r="3178" spans="1:4">
      <c r="A3178" s="139" t="s">
        <v>3368</v>
      </c>
      <c r="B3178" s="138">
        <v>0</v>
      </c>
      <c r="C3178" s="178">
        <f t="shared" si="128"/>
        <v>0</v>
      </c>
      <c r="D3178" s="178">
        <f t="shared" si="127"/>
        <v>24</v>
      </c>
    </row>
    <row r="3179" spans="1:4">
      <c r="A3179" s="139" t="s">
        <v>3369</v>
      </c>
      <c r="B3179" s="138">
        <v>0</v>
      </c>
      <c r="C3179" s="178">
        <f t="shared" si="128"/>
        <v>0</v>
      </c>
      <c r="D3179" s="178">
        <f t="shared" si="127"/>
        <v>1</v>
      </c>
    </row>
    <row r="3180" spans="1:4">
      <c r="A3180" s="139" t="s">
        <v>3370</v>
      </c>
      <c r="B3180" s="138">
        <v>0</v>
      </c>
      <c r="C3180" s="178">
        <f t="shared" si="128"/>
        <v>0</v>
      </c>
      <c r="D3180" s="178">
        <f t="shared" si="127"/>
        <v>2</v>
      </c>
    </row>
    <row r="3181" spans="1:4">
      <c r="A3181" s="139" t="s">
        <v>3371</v>
      </c>
      <c r="B3181" s="138">
        <v>0</v>
      </c>
      <c r="C3181" s="178">
        <f t="shared" si="128"/>
        <v>0</v>
      </c>
      <c r="D3181" s="178">
        <f t="shared" si="127"/>
        <v>3</v>
      </c>
    </row>
    <row r="3182" spans="1:4">
      <c r="A3182" s="139" t="s">
        <v>3372</v>
      </c>
      <c r="B3182" s="138">
        <v>0</v>
      </c>
      <c r="C3182" s="178">
        <f t="shared" si="128"/>
        <v>0</v>
      </c>
      <c r="D3182" s="178">
        <f t="shared" si="127"/>
        <v>4</v>
      </c>
    </row>
    <row r="3183" spans="1:4">
      <c r="A3183" s="139" t="s">
        <v>3373</v>
      </c>
      <c r="B3183" s="138">
        <v>0</v>
      </c>
      <c r="C3183" s="178">
        <f t="shared" si="128"/>
        <v>0</v>
      </c>
      <c r="D3183" s="178">
        <f t="shared" si="127"/>
        <v>5</v>
      </c>
    </row>
    <row r="3184" spans="1:4">
      <c r="A3184" s="139" t="s">
        <v>3374</v>
      </c>
      <c r="B3184" s="138">
        <v>0</v>
      </c>
      <c r="C3184" s="178">
        <f t="shared" si="128"/>
        <v>0</v>
      </c>
      <c r="D3184" s="178">
        <f t="shared" si="127"/>
        <v>6</v>
      </c>
    </row>
    <row r="3185" spans="1:4">
      <c r="A3185" s="139" t="s">
        <v>3375</v>
      </c>
      <c r="B3185" s="138">
        <v>0</v>
      </c>
      <c r="C3185" s="178">
        <f t="shared" si="128"/>
        <v>0</v>
      </c>
      <c r="D3185" s="178">
        <f t="shared" si="127"/>
        <v>7</v>
      </c>
    </row>
    <row r="3186" spans="1:4">
      <c r="A3186" s="139" t="s">
        <v>3376</v>
      </c>
      <c r="B3186" s="138">
        <v>0</v>
      </c>
      <c r="C3186" s="178">
        <f t="shared" si="128"/>
        <v>0</v>
      </c>
      <c r="D3186" s="178">
        <f t="shared" si="127"/>
        <v>8</v>
      </c>
    </row>
    <row r="3187" spans="1:4">
      <c r="A3187" s="139" t="s">
        <v>3377</v>
      </c>
      <c r="B3187" s="138">
        <v>0</v>
      </c>
      <c r="C3187" s="178">
        <f t="shared" si="128"/>
        <v>6</v>
      </c>
      <c r="D3187" s="178">
        <f t="shared" si="127"/>
        <v>9</v>
      </c>
    </row>
    <row r="3188" spans="1:4">
      <c r="A3188" s="139" t="s">
        <v>3378</v>
      </c>
      <c r="B3188" s="138">
        <v>0</v>
      </c>
      <c r="C3188" s="178">
        <f t="shared" si="128"/>
        <v>201</v>
      </c>
      <c r="D3188" s="178">
        <f t="shared" si="127"/>
        <v>10</v>
      </c>
    </row>
    <row r="3189" spans="1:4">
      <c r="A3189" s="139" t="s">
        <v>3379</v>
      </c>
      <c r="B3189" s="138">
        <v>0</v>
      </c>
      <c r="C3189" s="178">
        <f t="shared" si="128"/>
        <v>304</v>
      </c>
      <c r="D3189" s="178">
        <f t="shared" si="127"/>
        <v>11</v>
      </c>
    </row>
    <row r="3190" spans="1:4">
      <c r="A3190" s="139" t="s">
        <v>3380</v>
      </c>
      <c r="B3190" s="138">
        <v>0</v>
      </c>
      <c r="C3190" s="178">
        <f t="shared" si="128"/>
        <v>355</v>
      </c>
      <c r="D3190" s="178">
        <f t="shared" si="127"/>
        <v>12</v>
      </c>
    </row>
    <row r="3191" spans="1:4">
      <c r="A3191" s="139" t="s">
        <v>3381</v>
      </c>
      <c r="B3191" s="138">
        <v>0</v>
      </c>
      <c r="C3191" s="178">
        <f t="shared" si="128"/>
        <v>413</v>
      </c>
      <c r="D3191" s="178">
        <f t="shared" si="127"/>
        <v>13</v>
      </c>
    </row>
    <row r="3192" spans="1:4">
      <c r="A3192" s="139" t="s">
        <v>3382</v>
      </c>
      <c r="B3192" s="138">
        <v>0</v>
      </c>
      <c r="C3192" s="178">
        <f t="shared" si="128"/>
        <v>449</v>
      </c>
      <c r="D3192" s="178">
        <f t="shared" si="127"/>
        <v>14</v>
      </c>
    </row>
    <row r="3193" spans="1:4">
      <c r="A3193" s="139" t="s">
        <v>3383</v>
      </c>
      <c r="B3193" s="138">
        <v>0</v>
      </c>
      <c r="C3193" s="178">
        <f t="shared" si="128"/>
        <v>457</v>
      </c>
      <c r="D3193" s="178">
        <f t="shared" si="127"/>
        <v>15</v>
      </c>
    </row>
    <row r="3194" spans="1:4">
      <c r="A3194" s="139" t="s">
        <v>3384</v>
      </c>
      <c r="B3194" s="138">
        <v>0</v>
      </c>
      <c r="C3194" s="178">
        <f t="shared" si="128"/>
        <v>436</v>
      </c>
      <c r="D3194" s="178">
        <f t="shared" si="127"/>
        <v>16</v>
      </c>
    </row>
    <row r="3195" spans="1:4">
      <c r="A3195" s="139" t="s">
        <v>3385</v>
      </c>
      <c r="B3195" s="138">
        <v>0</v>
      </c>
      <c r="C3195" s="178">
        <f t="shared" si="128"/>
        <v>392</v>
      </c>
      <c r="D3195" s="178">
        <f t="shared" si="127"/>
        <v>17</v>
      </c>
    </row>
    <row r="3196" spans="1:4">
      <c r="A3196" s="139" t="s">
        <v>3386</v>
      </c>
      <c r="B3196" s="138">
        <v>0</v>
      </c>
      <c r="C3196" s="178">
        <f t="shared" si="128"/>
        <v>315</v>
      </c>
      <c r="D3196" s="178">
        <f t="shared" si="127"/>
        <v>18</v>
      </c>
    </row>
    <row r="3197" spans="1:4">
      <c r="A3197" s="139" t="s">
        <v>3387</v>
      </c>
      <c r="B3197" s="138">
        <v>0</v>
      </c>
      <c r="C3197" s="178">
        <f t="shared" si="128"/>
        <v>93</v>
      </c>
      <c r="D3197" s="178">
        <f t="shared" si="127"/>
        <v>19</v>
      </c>
    </row>
    <row r="3198" spans="1:4">
      <c r="A3198" s="139" t="s">
        <v>3388</v>
      </c>
      <c r="B3198" s="138">
        <v>0</v>
      </c>
      <c r="C3198" s="178">
        <f t="shared" si="128"/>
        <v>0</v>
      </c>
      <c r="D3198" s="178">
        <f t="shared" si="127"/>
        <v>20</v>
      </c>
    </row>
    <row r="3199" spans="1:4">
      <c r="A3199" s="139" t="s">
        <v>3389</v>
      </c>
      <c r="B3199" s="138">
        <v>0</v>
      </c>
      <c r="C3199" s="178">
        <f t="shared" si="128"/>
        <v>0</v>
      </c>
      <c r="D3199" s="178">
        <f t="shared" si="127"/>
        <v>21</v>
      </c>
    </row>
    <row r="3200" spans="1:4">
      <c r="A3200" s="139" t="s">
        <v>3390</v>
      </c>
      <c r="B3200" s="138">
        <v>0</v>
      </c>
      <c r="C3200" s="178">
        <f t="shared" si="128"/>
        <v>0</v>
      </c>
      <c r="D3200" s="178">
        <f t="shared" si="127"/>
        <v>22</v>
      </c>
    </row>
    <row r="3201" spans="1:4">
      <c r="A3201" s="139" t="s">
        <v>3391</v>
      </c>
      <c r="B3201" s="138">
        <v>0</v>
      </c>
      <c r="C3201" s="178">
        <f t="shared" si="128"/>
        <v>0</v>
      </c>
      <c r="D3201" s="178">
        <f t="shared" si="127"/>
        <v>23</v>
      </c>
    </row>
    <row r="3202" spans="1:4">
      <c r="A3202" s="139" t="s">
        <v>3392</v>
      </c>
      <c r="B3202" s="138">
        <v>0</v>
      </c>
      <c r="C3202" s="178">
        <f t="shared" si="128"/>
        <v>0</v>
      </c>
      <c r="D3202" s="178">
        <f t="shared" si="127"/>
        <v>24</v>
      </c>
    </row>
    <row r="3203" spans="1:4">
      <c r="A3203" s="139" t="s">
        <v>3393</v>
      </c>
      <c r="B3203" s="138">
        <v>0</v>
      </c>
      <c r="C3203" s="178">
        <f t="shared" si="128"/>
        <v>0</v>
      </c>
      <c r="D3203" s="178">
        <f t="shared" si="127"/>
        <v>1</v>
      </c>
    </row>
    <row r="3204" spans="1:4">
      <c r="A3204" s="139" t="s">
        <v>3394</v>
      </c>
      <c r="B3204" s="138">
        <v>0</v>
      </c>
      <c r="C3204" s="178">
        <f t="shared" si="128"/>
        <v>0</v>
      </c>
      <c r="D3204" s="178">
        <f t="shared" si="127"/>
        <v>2</v>
      </c>
    </row>
    <row r="3205" spans="1:4">
      <c r="A3205" s="139" t="s">
        <v>3395</v>
      </c>
      <c r="B3205" s="138">
        <v>0</v>
      </c>
      <c r="C3205" s="178">
        <f t="shared" si="128"/>
        <v>0</v>
      </c>
      <c r="D3205" s="178">
        <f t="shared" si="127"/>
        <v>3</v>
      </c>
    </row>
    <row r="3206" spans="1:4">
      <c r="A3206" s="139" t="s">
        <v>3396</v>
      </c>
      <c r="B3206" s="138">
        <v>0</v>
      </c>
      <c r="C3206" s="178">
        <f t="shared" si="128"/>
        <v>0</v>
      </c>
      <c r="D3206" s="178">
        <f t="shared" si="127"/>
        <v>4</v>
      </c>
    </row>
    <row r="3207" spans="1:4">
      <c r="A3207" s="139" t="s">
        <v>3397</v>
      </c>
      <c r="B3207" s="138">
        <v>0</v>
      </c>
      <c r="C3207" s="178">
        <f t="shared" si="128"/>
        <v>0</v>
      </c>
      <c r="D3207" s="178">
        <f t="shared" si="127"/>
        <v>5</v>
      </c>
    </row>
    <row r="3208" spans="1:4">
      <c r="A3208" s="139" t="s">
        <v>3398</v>
      </c>
      <c r="B3208" s="138">
        <v>0</v>
      </c>
      <c r="C3208" s="178">
        <f t="shared" si="128"/>
        <v>0</v>
      </c>
      <c r="D3208" s="178">
        <f t="shared" si="127"/>
        <v>6</v>
      </c>
    </row>
    <row r="3209" spans="1:4">
      <c r="A3209" s="139" t="s">
        <v>3399</v>
      </c>
      <c r="B3209" s="138">
        <v>0</v>
      </c>
      <c r="C3209" s="178">
        <f t="shared" si="128"/>
        <v>0</v>
      </c>
      <c r="D3209" s="178">
        <f t="shared" si="127"/>
        <v>7</v>
      </c>
    </row>
    <row r="3210" spans="1:4">
      <c r="A3210" s="139" t="s">
        <v>3400</v>
      </c>
      <c r="B3210" s="138">
        <v>0</v>
      </c>
      <c r="C3210" s="178">
        <f t="shared" si="128"/>
        <v>0</v>
      </c>
      <c r="D3210" s="178">
        <f t="shared" si="127"/>
        <v>8</v>
      </c>
    </row>
    <row r="3211" spans="1:4">
      <c r="A3211" s="139" t="s">
        <v>3401</v>
      </c>
      <c r="B3211" s="138">
        <v>0</v>
      </c>
      <c r="C3211" s="178">
        <f t="shared" si="128"/>
        <v>6</v>
      </c>
      <c r="D3211" s="178">
        <f t="shared" ref="D3211:D3274" si="129">D3187</f>
        <v>9</v>
      </c>
    </row>
    <row r="3212" spans="1:4">
      <c r="A3212" s="139" t="s">
        <v>3402</v>
      </c>
      <c r="B3212" s="138">
        <v>0</v>
      </c>
      <c r="C3212" s="178">
        <f t="shared" si="128"/>
        <v>201</v>
      </c>
      <c r="D3212" s="178">
        <f t="shared" si="129"/>
        <v>10</v>
      </c>
    </row>
    <row r="3213" spans="1:4">
      <c r="A3213" s="139" t="s">
        <v>3403</v>
      </c>
      <c r="B3213" s="138">
        <v>0</v>
      </c>
      <c r="C3213" s="178">
        <f t="shared" si="128"/>
        <v>304</v>
      </c>
      <c r="D3213" s="178">
        <f t="shared" si="129"/>
        <v>11</v>
      </c>
    </row>
    <row r="3214" spans="1:4">
      <c r="A3214" s="139" t="s">
        <v>3404</v>
      </c>
      <c r="B3214" s="138">
        <v>0</v>
      </c>
      <c r="C3214" s="178">
        <f t="shared" si="128"/>
        <v>355</v>
      </c>
      <c r="D3214" s="178">
        <f t="shared" si="129"/>
        <v>12</v>
      </c>
    </row>
    <row r="3215" spans="1:4">
      <c r="A3215" s="139" t="s">
        <v>3405</v>
      </c>
      <c r="B3215" s="138">
        <v>0</v>
      </c>
      <c r="C3215" s="178">
        <f t="shared" si="128"/>
        <v>413</v>
      </c>
      <c r="D3215" s="178">
        <f t="shared" si="129"/>
        <v>13</v>
      </c>
    </row>
    <row r="3216" spans="1:4">
      <c r="A3216" s="139" t="s">
        <v>3406</v>
      </c>
      <c r="B3216" s="138">
        <v>0</v>
      </c>
      <c r="C3216" s="178">
        <f t="shared" si="128"/>
        <v>449</v>
      </c>
      <c r="D3216" s="178">
        <f t="shared" si="129"/>
        <v>14</v>
      </c>
    </row>
    <row r="3217" spans="1:4">
      <c r="A3217" s="139" t="s">
        <v>3407</v>
      </c>
      <c r="B3217" s="138">
        <v>0</v>
      </c>
      <c r="C3217" s="178">
        <f t="shared" si="128"/>
        <v>457</v>
      </c>
      <c r="D3217" s="178">
        <f t="shared" si="129"/>
        <v>15</v>
      </c>
    </row>
    <row r="3218" spans="1:4">
      <c r="A3218" s="139" t="s">
        <v>3408</v>
      </c>
      <c r="B3218" s="138">
        <v>0</v>
      </c>
      <c r="C3218" s="178">
        <f t="shared" si="128"/>
        <v>436</v>
      </c>
      <c r="D3218" s="178">
        <f t="shared" si="129"/>
        <v>16</v>
      </c>
    </row>
    <row r="3219" spans="1:4">
      <c r="A3219" s="139" t="s">
        <v>3409</v>
      </c>
      <c r="B3219" s="138">
        <v>0</v>
      </c>
      <c r="C3219" s="178">
        <f t="shared" si="128"/>
        <v>392</v>
      </c>
      <c r="D3219" s="178">
        <f t="shared" si="129"/>
        <v>17</v>
      </c>
    </row>
    <row r="3220" spans="1:4">
      <c r="A3220" s="139" t="s">
        <v>3410</v>
      </c>
      <c r="B3220" s="138">
        <v>0</v>
      </c>
      <c r="C3220" s="178">
        <f t="shared" si="128"/>
        <v>315</v>
      </c>
      <c r="D3220" s="178">
        <f t="shared" si="129"/>
        <v>18</v>
      </c>
    </row>
    <row r="3221" spans="1:4">
      <c r="A3221" s="139" t="s">
        <v>3411</v>
      </c>
      <c r="B3221" s="138">
        <v>0</v>
      </c>
      <c r="C3221" s="178">
        <f t="shared" si="128"/>
        <v>93</v>
      </c>
      <c r="D3221" s="178">
        <f t="shared" si="129"/>
        <v>19</v>
      </c>
    </row>
    <row r="3222" spans="1:4">
      <c r="A3222" s="139" t="s">
        <v>3412</v>
      </c>
      <c r="B3222" s="138">
        <v>0</v>
      </c>
      <c r="C3222" s="178">
        <f t="shared" si="128"/>
        <v>0</v>
      </c>
      <c r="D3222" s="178">
        <f t="shared" si="129"/>
        <v>20</v>
      </c>
    </row>
    <row r="3223" spans="1:4">
      <c r="A3223" s="139" t="s">
        <v>3413</v>
      </c>
      <c r="B3223" s="138">
        <v>0</v>
      </c>
      <c r="C3223" s="178">
        <f t="shared" si="128"/>
        <v>0</v>
      </c>
      <c r="D3223" s="178">
        <f t="shared" si="129"/>
        <v>21</v>
      </c>
    </row>
    <row r="3224" spans="1:4">
      <c r="A3224" s="139" t="s">
        <v>3414</v>
      </c>
      <c r="B3224" s="138">
        <v>0</v>
      </c>
      <c r="C3224" s="178">
        <f t="shared" si="128"/>
        <v>0</v>
      </c>
      <c r="D3224" s="178">
        <f t="shared" si="129"/>
        <v>22</v>
      </c>
    </row>
    <row r="3225" spans="1:4">
      <c r="A3225" s="139" t="s">
        <v>3415</v>
      </c>
      <c r="B3225" s="138">
        <v>0</v>
      </c>
      <c r="C3225" s="178">
        <f t="shared" si="128"/>
        <v>0</v>
      </c>
      <c r="D3225" s="178">
        <f t="shared" si="129"/>
        <v>23</v>
      </c>
    </row>
    <row r="3226" spans="1:4">
      <c r="A3226" s="139" t="s">
        <v>3416</v>
      </c>
      <c r="B3226" s="138">
        <v>0</v>
      </c>
      <c r="C3226" s="178">
        <f t="shared" si="128"/>
        <v>0</v>
      </c>
      <c r="D3226" s="178">
        <f t="shared" si="129"/>
        <v>24</v>
      </c>
    </row>
    <row r="3227" spans="1:4">
      <c r="A3227" s="139" t="s">
        <v>3417</v>
      </c>
      <c r="B3227" s="138">
        <v>0</v>
      </c>
      <c r="C3227" s="178">
        <f t="shared" si="128"/>
        <v>0</v>
      </c>
      <c r="D3227" s="178">
        <f t="shared" si="129"/>
        <v>1</v>
      </c>
    </row>
    <row r="3228" spans="1:4">
      <c r="A3228" s="139" t="s">
        <v>3418</v>
      </c>
      <c r="B3228" s="138">
        <v>0</v>
      </c>
      <c r="C3228" s="178">
        <f t="shared" si="128"/>
        <v>0</v>
      </c>
      <c r="D3228" s="178">
        <f t="shared" si="129"/>
        <v>2</v>
      </c>
    </row>
    <row r="3229" spans="1:4">
      <c r="A3229" s="139" t="s">
        <v>3419</v>
      </c>
      <c r="B3229" s="138">
        <v>0</v>
      </c>
      <c r="C3229" s="178">
        <f t="shared" si="128"/>
        <v>0</v>
      </c>
      <c r="D3229" s="178">
        <f t="shared" si="129"/>
        <v>3</v>
      </c>
    </row>
    <row r="3230" spans="1:4">
      <c r="A3230" s="139" t="s">
        <v>3420</v>
      </c>
      <c r="B3230" s="138">
        <v>0</v>
      </c>
      <c r="C3230" s="178">
        <f t="shared" si="128"/>
        <v>0</v>
      </c>
      <c r="D3230" s="178">
        <f t="shared" si="129"/>
        <v>4</v>
      </c>
    </row>
    <row r="3231" spans="1:4">
      <c r="A3231" s="139" t="s">
        <v>3421</v>
      </c>
      <c r="B3231" s="138">
        <v>0</v>
      </c>
      <c r="C3231" s="178">
        <f t="shared" si="128"/>
        <v>0</v>
      </c>
      <c r="D3231" s="178">
        <f t="shared" si="129"/>
        <v>5</v>
      </c>
    </row>
    <row r="3232" spans="1:4">
      <c r="A3232" s="139" t="s">
        <v>3422</v>
      </c>
      <c r="B3232" s="138">
        <v>0</v>
      </c>
      <c r="C3232" s="178">
        <f t="shared" si="128"/>
        <v>0</v>
      </c>
      <c r="D3232" s="178">
        <f t="shared" si="129"/>
        <v>6</v>
      </c>
    </row>
    <row r="3233" spans="1:4">
      <c r="A3233" s="139" t="s">
        <v>3423</v>
      </c>
      <c r="B3233" s="138">
        <v>0</v>
      </c>
      <c r="C3233" s="178">
        <f t="shared" si="128"/>
        <v>0</v>
      </c>
      <c r="D3233" s="178">
        <f t="shared" si="129"/>
        <v>7</v>
      </c>
    </row>
    <row r="3234" spans="1:4">
      <c r="A3234" s="139" t="s">
        <v>3424</v>
      </c>
      <c r="B3234" s="138">
        <v>0</v>
      </c>
      <c r="C3234" s="178">
        <f t="shared" si="128"/>
        <v>0</v>
      </c>
      <c r="D3234" s="178">
        <f t="shared" si="129"/>
        <v>8</v>
      </c>
    </row>
    <row r="3235" spans="1:4">
      <c r="A3235" s="139" t="s">
        <v>3425</v>
      </c>
      <c r="B3235" s="138">
        <v>0</v>
      </c>
      <c r="C3235" s="178">
        <f t="shared" si="128"/>
        <v>6</v>
      </c>
      <c r="D3235" s="178">
        <f t="shared" si="129"/>
        <v>9</v>
      </c>
    </row>
    <row r="3236" spans="1:4">
      <c r="A3236" s="139" t="s">
        <v>3426</v>
      </c>
      <c r="B3236" s="138">
        <v>0</v>
      </c>
      <c r="C3236" s="178">
        <f t="shared" ref="C3236:C3299" si="130">_xlfn.XLOOKUP(D3236,$N$5:$N$28,$F$5:$F$28)</f>
        <v>201</v>
      </c>
      <c r="D3236" s="178">
        <f t="shared" si="129"/>
        <v>10</v>
      </c>
    </row>
    <row r="3237" spans="1:4">
      <c r="A3237" s="139" t="s">
        <v>3427</v>
      </c>
      <c r="B3237" s="138">
        <v>0</v>
      </c>
      <c r="C3237" s="178">
        <f t="shared" si="130"/>
        <v>304</v>
      </c>
      <c r="D3237" s="178">
        <f t="shared" si="129"/>
        <v>11</v>
      </c>
    </row>
    <row r="3238" spans="1:4">
      <c r="A3238" s="139" t="s">
        <v>3428</v>
      </c>
      <c r="B3238" s="138">
        <v>0</v>
      </c>
      <c r="C3238" s="178">
        <f t="shared" si="130"/>
        <v>355</v>
      </c>
      <c r="D3238" s="178">
        <f t="shared" si="129"/>
        <v>12</v>
      </c>
    </row>
    <row r="3239" spans="1:4">
      <c r="A3239" s="139" t="s">
        <v>3429</v>
      </c>
      <c r="B3239" s="138">
        <v>0</v>
      </c>
      <c r="C3239" s="178">
        <f t="shared" si="130"/>
        <v>413</v>
      </c>
      <c r="D3239" s="178">
        <f t="shared" si="129"/>
        <v>13</v>
      </c>
    </row>
    <row r="3240" spans="1:4">
      <c r="A3240" s="139" t="s">
        <v>3430</v>
      </c>
      <c r="B3240" s="138">
        <v>0</v>
      </c>
      <c r="C3240" s="178">
        <f t="shared" si="130"/>
        <v>449</v>
      </c>
      <c r="D3240" s="178">
        <f t="shared" si="129"/>
        <v>14</v>
      </c>
    </row>
    <row r="3241" spans="1:4">
      <c r="A3241" s="139" t="s">
        <v>3431</v>
      </c>
      <c r="B3241" s="138">
        <v>0</v>
      </c>
      <c r="C3241" s="178">
        <f t="shared" si="130"/>
        <v>457</v>
      </c>
      <c r="D3241" s="178">
        <f t="shared" si="129"/>
        <v>15</v>
      </c>
    </row>
    <row r="3242" spans="1:4">
      <c r="A3242" s="139" t="s">
        <v>3432</v>
      </c>
      <c r="B3242" s="138">
        <v>0</v>
      </c>
      <c r="C3242" s="178">
        <f t="shared" si="130"/>
        <v>436</v>
      </c>
      <c r="D3242" s="178">
        <f t="shared" si="129"/>
        <v>16</v>
      </c>
    </row>
    <row r="3243" spans="1:4">
      <c r="A3243" s="139" t="s">
        <v>3433</v>
      </c>
      <c r="B3243" s="138">
        <v>0</v>
      </c>
      <c r="C3243" s="178">
        <f t="shared" si="130"/>
        <v>392</v>
      </c>
      <c r="D3243" s="178">
        <f t="shared" si="129"/>
        <v>17</v>
      </c>
    </row>
    <row r="3244" spans="1:4">
      <c r="A3244" s="139" t="s">
        <v>3434</v>
      </c>
      <c r="B3244" s="138">
        <v>0</v>
      </c>
      <c r="C3244" s="178">
        <f t="shared" si="130"/>
        <v>315</v>
      </c>
      <c r="D3244" s="178">
        <f t="shared" si="129"/>
        <v>18</v>
      </c>
    </row>
    <row r="3245" spans="1:4">
      <c r="A3245" s="139" t="s">
        <v>3435</v>
      </c>
      <c r="B3245" s="138">
        <v>0</v>
      </c>
      <c r="C3245" s="178">
        <f t="shared" si="130"/>
        <v>93</v>
      </c>
      <c r="D3245" s="178">
        <f t="shared" si="129"/>
        <v>19</v>
      </c>
    </row>
    <row r="3246" spans="1:4">
      <c r="A3246" s="139" t="s">
        <v>3436</v>
      </c>
      <c r="B3246" s="138">
        <v>0</v>
      </c>
      <c r="C3246" s="178">
        <f t="shared" si="130"/>
        <v>0</v>
      </c>
      <c r="D3246" s="178">
        <f t="shared" si="129"/>
        <v>20</v>
      </c>
    </row>
    <row r="3247" spans="1:4">
      <c r="A3247" s="139" t="s">
        <v>3437</v>
      </c>
      <c r="B3247" s="138">
        <v>0</v>
      </c>
      <c r="C3247" s="178">
        <f t="shared" si="130"/>
        <v>0</v>
      </c>
      <c r="D3247" s="178">
        <f t="shared" si="129"/>
        <v>21</v>
      </c>
    </row>
    <row r="3248" spans="1:4">
      <c r="A3248" s="139" t="s">
        <v>3438</v>
      </c>
      <c r="B3248" s="138">
        <v>0</v>
      </c>
      <c r="C3248" s="178">
        <f t="shared" si="130"/>
        <v>0</v>
      </c>
      <c r="D3248" s="178">
        <f t="shared" si="129"/>
        <v>22</v>
      </c>
    </row>
    <row r="3249" spans="1:4">
      <c r="A3249" s="139" t="s">
        <v>3439</v>
      </c>
      <c r="B3249" s="138">
        <v>0</v>
      </c>
      <c r="C3249" s="178">
        <f t="shared" si="130"/>
        <v>0</v>
      </c>
      <c r="D3249" s="178">
        <f t="shared" si="129"/>
        <v>23</v>
      </c>
    </row>
    <row r="3250" spans="1:4">
      <c r="A3250" s="139" t="s">
        <v>3440</v>
      </c>
      <c r="B3250" s="138">
        <v>0</v>
      </c>
      <c r="C3250" s="178">
        <f t="shared" si="130"/>
        <v>0</v>
      </c>
      <c r="D3250" s="178">
        <f t="shared" si="129"/>
        <v>24</v>
      </c>
    </row>
    <row r="3251" spans="1:4">
      <c r="A3251" s="139" t="s">
        <v>3441</v>
      </c>
      <c r="B3251" s="138">
        <v>0</v>
      </c>
      <c r="C3251" s="178">
        <f t="shared" si="130"/>
        <v>0</v>
      </c>
      <c r="D3251" s="178">
        <f t="shared" si="129"/>
        <v>1</v>
      </c>
    </row>
    <row r="3252" spans="1:4">
      <c r="A3252" s="139" t="s">
        <v>3442</v>
      </c>
      <c r="B3252" s="138">
        <v>0</v>
      </c>
      <c r="C3252" s="178">
        <f t="shared" si="130"/>
        <v>0</v>
      </c>
      <c r="D3252" s="178">
        <f t="shared" si="129"/>
        <v>2</v>
      </c>
    </row>
    <row r="3253" spans="1:4">
      <c r="A3253" s="139" t="s">
        <v>3443</v>
      </c>
      <c r="B3253" s="138">
        <v>0</v>
      </c>
      <c r="C3253" s="178">
        <f t="shared" si="130"/>
        <v>0</v>
      </c>
      <c r="D3253" s="178">
        <f t="shared" si="129"/>
        <v>3</v>
      </c>
    </row>
    <row r="3254" spans="1:4">
      <c r="A3254" s="139" t="s">
        <v>3444</v>
      </c>
      <c r="B3254" s="138">
        <v>0</v>
      </c>
      <c r="C3254" s="178">
        <f t="shared" si="130"/>
        <v>0</v>
      </c>
      <c r="D3254" s="178">
        <f t="shared" si="129"/>
        <v>4</v>
      </c>
    </row>
    <row r="3255" spans="1:4">
      <c r="A3255" s="139" t="s">
        <v>3445</v>
      </c>
      <c r="B3255" s="138">
        <v>0</v>
      </c>
      <c r="C3255" s="178">
        <f t="shared" si="130"/>
        <v>0</v>
      </c>
      <c r="D3255" s="178">
        <f t="shared" si="129"/>
        <v>5</v>
      </c>
    </row>
    <row r="3256" spans="1:4">
      <c r="A3256" s="139" t="s">
        <v>3446</v>
      </c>
      <c r="B3256" s="138">
        <v>0</v>
      </c>
      <c r="C3256" s="178">
        <f t="shared" si="130"/>
        <v>0</v>
      </c>
      <c r="D3256" s="178">
        <f t="shared" si="129"/>
        <v>6</v>
      </c>
    </row>
    <row r="3257" spans="1:4">
      <c r="A3257" s="139" t="s">
        <v>3447</v>
      </c>
      <c r="B3257" s="138">
        <v>0</v>
      </c>
      <c r="C3257" s="178">
        <f t="shared" si="130"/>
        <v>0</v>
      </c>
      <c r="D3257" s="178">
        <f t="shared" si="129"/>
        <v>7</v>
      </c>
    </row>
    <row r="3258" spans="1:4">
      <c r="A3258" s="139" t="s">
        <v>3448</v>
      </c>
      <c r="B3258" s="138">
        <v>0</v>
      </c>
      <c r="C3258" s="178">
        <f t="shared" si="130"/>
        <v>0</v>
      </c>
      <c r="D3258" s="178">
        <f t="shared" si="129"/>
        <v>8</v>
      </c>
    </row>
    <row r="3259" spans="1:4">
      <c r="A3259" s="139" t="s">
        <v>3449</v>
      </c>
      <c r="B3259" s="138">
        <v>0</v>
      </c>
      <c r="C3259" s="178">
        <f t="shared" si="130"/>
        <v>6</v>
      </c>
      <c r="D3259" s="178">
        <f t="shared" si="129"/>
        <v>9</v>
      </c>
    </row>
    <row r="3260" spans="1:4">
      <c r="A3260" s="139" t="s">
        <v>3450</v>
      </c>
      <c r="B3260" s="138">
        <v>0</v>
      </c>
      <c r="C3260" s="178">
        <f t="shared" si="130"/>
        <v>201</v>
      </c>
      <c r="D3260" s="178">
        <f t="shared" si="129"/>
        <v>10</v>
      </c>
    </row>
    <row r="3261" spans="1:4">
      <c r="A3261" s="139" t="s">
        <v>3451</v>
      </c>
      <c r="B3261" s="138">
        <v>0</v>
      </c>
      <c r="C3261" s="178">
        <f t="shared" si="130"/>
        <v>304</v>
      </c>
      <c r="D3261" s="178">
        <f t="shared" si="129"/>
        <v>11</v>
      </c>
    </row>
    <row r="3262" spans="1:4">
      <c r="A3262" s="139" t="s">
        <v>3452</v>
      </c>
      <c r="B3262" s="138">
        <v>0</v>
      </c>
      <c r="C3262" s="178">
        <f t="shared" si="130"/>
        <v>355</v>
      </c>
      <c r="D3262" s="178">
        <f t="shared" si="129"/>
        <v>12</v>
      </c>
    </row>
    <row r="3263" spans="1:4">
      <c r="A3263" s="139" t="s">
        <v>3453</v>
      </c>
      <c r="B3263" s="138">
        <v>0</v>
      </c>
      <c r="C3263" s="178">
        <f t="shared" si="130"/>
        <v>413</v>
      </c>
      <c r="D3263" s="178">
        <f t="shared" si="129"/>
        <v>13</v>
      </c>
    </row>
    <row r="3264" spans="1:4">
      <c r="A3264" s="139" t="s">
        <v>3454</v>
      </c>
      <c r="B3264" s="138">
        <v>0</v>
      </c>
      <c r="C3264" s="178">
        <f t="shared" si="130"/>
        <v>449</v>
      </c>
      <c r="D3264" s="178">
        <f t="shared" si="129"/>
        <v>14</v>
      </c>
    </row>
    <row r="3265" spans="1:4">
      <c r="A3265" s="139" t="s">
        <v>3455</v>
      </c>
      <c r="B3265" s="138">
        <v>0</v>
      </c>
      <c r="C3265" s="178">
        <f t="shared" si="130"/>
        <v>457</v>
      </c>
      <c r="D3265" s="178">
        <f t="shared" si="129"/>
        <v>15</v>
      </c>
    </row>
    <row r="3266" spans="1:4">
      <c r="A3266" s="139" t="s">
        <v>3456</v>
      </c>
      <c r="B3266" s="138">
        <v>0</v>
      </c>
      <c r="C3266" s="178">
        <f t="shared" si="130"/>
        <v>436</v>
      </c>
      <c r="D3266" s="178">
        <f t="shared" si="129"/>
        <v>16</v>
      </c>
    </row>
    <row r="3267" spans="1:4">
      <c r="A3267" s="139" t="s">
        <v>3457</v>
      </c>
      <c r="B3267" s="138">
        <v>0</v>
      </c>
      <c r="C3267" s="178">
        <f t="shared" si="130"/>
        <v>392</v>
      </c>
      <c r="D3267" s="178">
        <f t="shared" si="129"/>
        <v>17</v>
      </c>
    </row>
    <row r="3268" spans="1:4">
      <c r="A3268" s="139" t="s">
        <v>3458</v>
      </c>
      <c r="B3268" s="138">
        <v>0</v>
      </c>
      <c r="C3268" s="178">
        <f t="shared" si="130"/>
        <v>315</v>
      </c>
      <c r="D3268" s="178">
        <f t="shared" si="129"/>
        <v>18</v>
      </c>
    </row>
    <row r="3269" spans="1:4">
      <c r="A3269" s="139" t="s">
        <v>3459</v>
      </c>
      <c r="B3269" s="138">
        <v>0</v>
      </c>
      <c r="C3269" s="178">
        <f t="shared" si="130"/>
        <v>93</v>
      </c>
      <c r="D3269" s="178">
        <f t="shared" si="129"/>
        <v>19</v>
      </c>
    </row>
    <row r="3270" spans="1:4">
      <c r="A3270" s="139" t="s">
        <v>3460</v>
      </c>
      <c r="B3270" s="138">
        <v>0</v>
      </c>
      <c r="C3270" s="178">
        <f t="shared" si="130"/>
        <v>0</v>
      </c>
      <c r="D3270" s="178">
        <f t="shared" si="129"/>
        <v>20</v>
      </c>
    </row>
    <row r="3271" spans="1:4">
      <c r="A3271" s="139" t="s">
        <v>3461</v>
      </c>
      <c r="B3271" s="138">
        <v>0</v>
      </c>
      <c r="C3271" s="178">
        <f t="shared" si="130"/>
        <v>0</v>
      </c>
      <c r="D3271" s="178">
        <f t="shared" si="129"/>
        <v>21</v>
      </c>
    </row>
    <row r="3272" spans="1:4">
      <c r="A3272" s="139" t="s">
        <v>3462</v>
      </c>
      <c r="B3272" s="138">
        <v>0</v>
      </c>
      <c r="C3272" s="178">
        <f t="shared" si="130"/>
        <v>0</v>
      </c>
      <c r="D3272" s="178">
        <f t="shared" si="129"/>
        <v>22</v>
      </c>
    </row>
    <row r="3273" spans="1:4">
      <c r="A3273" s="139" t="s">
        <v>3463</v>
      </c>
      <c r="B3273" s="138">
        <v>0</v>
      </c>
      <c r="C3273" s="178">
        <f t="shared" si="130"/>
        <v>0</v>
      </c>
      <c r="D3273" s="178">
        <f t="shared" si="129"/>
        <v>23</v>
      </c>
    </row>
    <row r="3274" spans="1:4">
      <c r="A3274" s="139" t="s">
        <v>3464</v>
      </c>
      <c r="B3274" s="138">
        <v>0</v>
      </c>
      <c r="C3274" s="178">
        <f t="shared" si="130"/>
        <v>0</v>
      </c>
      <c r="D3274" s="178">
        <f t="shared" si="129"/>
        <v>24</v>
      </c>
    </row>
    <row r="3275" spans="1:4">
      <c r="A3275" s="139" t="s">
        <v>3465</v>
      </c>
      <c r="B3275" s="138">
        <v>0</v>
      </c>
      <c r="C3275" s="178">
        <f t="shared" si="130"/>
        <v>0</v>
      </c>
      <c r="D3275" s="178">
        <f t="shared" ref="D3275:D3338" si="131">D3251</f>
        <v>1</v>
      </c>
    </row>
    <row r="3276" spans="1:4">
      <c r="A3276" s="139" t="s">
        <v>3466</v>
      </c>
      <c r="B3276" s="138">
        <v>0</v>
      </c>
      <c r="C3276" s="178">
        <f t="shared" si="130"/>
        <v>0</v>
      </c>
      <c r="D3276" s="178">
        <f t="shared" si="131"/>
        <v>2</v>
      </c>
    </row>
    <row r="3277" spans="1:4">
      <c r="A3277" s="139" t="s">
        <v>3467</v>
      </c>
      <c r="B3277" s="138">
        <v>0</v>
      </c>
      <c r="C3277" s="178">
        <f t="shared" si="130"/>
        <v>0</v>
      </c>
      <c r="D3277" s="178">
        <f t="shared" si="131"/>
        <v>3</v>
      </c>
    </row>
    <row r="3278" spans="1:4">
      <c r="A3278" s="139" t="s">
        <v>3468</v>
      </c>
      <c r="B3278" s="138">
        <v>0</v>
      </c>
      <c r="C3278" s="178">
        <f t="shared" si="130"/>
        <v>0</v>
      </c>
      <c r="D3278" s="178">
        <f t="shared" si="131"/>
        <v>4</v>
      </c>
    </row>
    <row r="3279" spans="1:4">
      <c r="A3279" s="139" t="s">
        <v>3469</v>
      </c>
      <c r="B3279" s="138">
        <v>0</v>
      </c>
      <c r="C3279" s="178">
        <f t="shared" si="130"/>
        <v>0</v>
      </c>
      <c r="D3279" s="178">
        <f t="shared" si="131"/>
        <v>5</v>
      </c>
    </row>
    <row r="3280" spans="1:4">
      <c r="A3280" s="139" t="s">
        <v>3470</v>
      </c>
      <c r="B3280" s="138">
        <v>0</v>
      </c>
      <c r="C3280" s="178">
        <f t="shared" si="130"/>
        <v>0</v>
      </c>
      <c r="D3280" s="178">
        <f t="shared" si="131"/>
        <v>6</v>
      </c>
    </row>
    <row r="3281" spans="1:4">
      <c r="A3281" s="139" t="s">
        <v>3471</v>
      </c>
      <c r="B3281" s="138">
        <v>0</v>
      </c>
      <c r="C3281" s="178">
        <f t="shared" si="130"/>
        <v>0</v>
      </c>
      <c r="D3281" s="178">
        <f t="shared" si="131"/>
        <v>7</v>
      </c>
    </row>
    <row r="3282" spans="1:4">
      <c r="A3282" s="139" t="s">
        <v>3472</v>
      </c>
      <c r="B3282" s="138">
        <v>0</v>
      </c>
      <c r="C3282" s="178">
        <f t="shared" si="130"/>
        <v>0</v>
      </c>
      <c r="D3282" s="178">
        <f t="shared" si="131"/>
        <v>8</v>
      </c>
    </row>
    <row r="3283" spans="1:4">
      <c r="A3283" s="139" t="s">
        <v>3473</v>
      </c>
      <c r="B3283" s="138">
        <v>0</v>
      </c>
      <c r="C3283" s="178">
        <f t="shared" si="130"/>
        <v>6</v>
      </c>
      <c r="D3283" s="178">
        <f t="shared" si="131"/>
        <v>9</v>
      </c>
    </row>
    <row r="3284" spans="1:4">
      <c r="A3284" s="139" t="s">
        <v>3474</v>
      </c>
      <c r="B3284" s="138">
        <v>0</v>
      </c>
      <c r="C3284" s="178">
        <f t="shared" si="130"/>
        <v>201</v>
      </c>
      <c r="D3284" s="178">
        <f t="shared" si="131"/>
        <v>10</v>
      </c>
    </row>
    <row r="3285" spans="1:4">
      <c r="A3285" s="139" t="s">
        <v>3475</v>
      </c>
      <c r="B3285" s="138">
        <v>0</v>
      </c>
      <c r="C3285" s="178">
        <f t="shared" si="130"/>
        <v>304</v>
      </c>
      <c r="D3285" s="178">
        <f t="shared" si="131"/>
        <v>11</v>
      </c>
    </row>
    <row r="3286" spans="1:4">
      <c r="A3286" s="139" t="s">
        <v>3476</v>
      </c>
      <c r="B3286" s="138">
        <v>0</v>
      </c>
      <c r="C3286" s="178">
        <f t="shared" si="130"/>
        <v>355</v>
      </c>
      <c r="D3286" s="178">
        <f t="shared" si="131"/>
        <v>12</v>
      </c>
    </row>
    <row r="3287" spans="1:4">
      <c r="A3287" s="139" t="s">
        <v>3477</v>
      </c>
      <c r="B3287" s="138">
        <v>0</v>
      </c>
      <c r="C3287" s="178">
        <f t="shared" si="130"/>
        <v>413</v>
      </c>
      <c r="D3287" s="178">
        <f t="shared" si="131"/>
        <v>13</v>
      </c>
    </row>
    <row r="3288" spans="1:4">
      <c r="A3288" s="139" t="s">
        <v>3478</v>
      </c>
      <c r="B3288" s="138">
        <v>0</v>
      </c>
      <c r="C3288" s="178">
        <f t="shared" si="130"/>
        <v>449</v>
      </c>
      <c r="D3288" s="178">
        <f t="shared" si="131"/>
        <v>14</v>
      </c>
    </row>
    <row r="3289" spans="1:4">
      <c r="A3289" s="139" t="s">
        <v>3479</v>
      </c>
      <c r="B3289" s="138">
        <v>0</v>
      </c>
      <c r="C3289" s="178">
        <f t="shared" si="130"/>
        <v>457</v>
      </c>
      <c r="D3289" s="178">
        <f t="shared" si="131"/>
        <v>15</v>
      </c>
    </row>
    <row r="3290" spans="1:4">
      <c r="A3290" s="139" t="s">
        <v>3480</v>
      </c>
      <c r="B3290" s="138">
        <v>0</v>
      </c>
      <c r="C3290" s="178">
        <f t="shared" si="130"/>
        <v>436</v>
      </c>
      <c r="D3290" s="178">
        <f t="shared" si="131"/>
        <v>16</v>
      </c>
    </row>
    <row r="3291" spans="1:4">
      <c r="A3291" s="139" t="s">
        <v>3481</v>
      </c>
      <c r="B3291" s="138">
        <v>0</v>
      </c>
      <c r="C3291" s="178">
        <f t="shared" si="130"/>
        <v>392</v>
      </c>
      <c r="D3291" s="178">
        <f t="shared" si="131"/>
        <v>17</v>
      </c>
    </row>
    <row r="3292" spans="1:4">
      <c r="A3292" s="139" t="s">
        <v>3482</v>
      </c>
      <c r="B3292" s="138">
        <v>0</v>
      </c>
      <c r="C3292" s="178">
        <f t="shared" si="130"/>
        <v>315</v>
      </c>
      <c r="D3292" s="178">
        <f t="shared" si="131"/>
        <v>18</v>
      </c>
    </row>
    <row r="3293" spans="1:4">
      <c r="A3293" s="139" t="s">
        <v>3483</v>
      </c>
      <c r="B3293" s="138">
        <v>0</v>
      </c>
      <c r="C3293" s="178">
        <f t="shared" si="130"/>
        <v>93</v>
      </c>
      <c r="D3293" s="178">
        <f t="shared" si="131"/>
        <v>19</v>
      </c>
    </row>
    <row r="3294" spans="1:4">
      <c r="A3294" s="139" t="s">
        <v>3484</v>
      </c>
      <c r="B3294" s="138">
        <v>0</v>
      </c>
      <c r="C3294" s="178">
        <f t="shared" si="130"/>
        <v>0</v>
      </c>
      <c r="D3294" s="178">
        <f t="shared" si="131"/>
        <v>20</v>
      </c>
    </row>
    <row r="3295" spans="1:4">
      <c r="A3295" s="139" t="s">
        <v>3485</v>
      </c>
      <c r="B3295" s="138">
        <v>0</v>
      </c>
      <c r="C3295" s="178">
        <f t="shared" si="130"/>
        <v>0</v>
      </c>
      <c r="D3295" s="178">
        <f t="shared" si="131"/>
        <v>21</v>
      </c>
    </row>
    <row r="3296" spans="1:4">
      <c r="A3296" s="139" t="s">
        <v>3486</v>
      </c>
      <c r="B3296" s="138">
        <v>0</v>
      </c>
      <c r="C3296" s="178">
        <f t="shared" si="130"/>
        <v>0</v>
      </c>
      <c r="D3296" s="178">
        <f t="shared" si="131"/>
        <v>22</v>
      </c>
    </row>
    <row r="3297" spans="1:4">
      <c r="A3297" s="139" t="s">
        <v>3487</v>
      </c>
      <c r="B3297" s="138">
        <v>0</v>
      </c>
      <c r="C3297" s="178">
        <f t="shared" si="130"/>
        <v>0</v>
      </c>
      <c r="D3297" s="178">
        <f t="shared" si="131"/>
        <v>23</v>
      </c>
    </row>
    <row r="3298" spans="1:4">
      <c r="A3298" s="139" t="s">
        <v>3488</v>
      </c>
      <c r="B3298" s="138">
        <v>0</v>
      </c>
      <c r="C3298" s="178">
        <f t="shared" si="130"/>
        <v>0</v>
      </c>
      <c r="D3298" s="178">
        <f t="shared" si="131"/>
        <v>24</v>
      </c>
    </row>
    <row r="3299" spans="1:4">
      <c r="A3299" s="139" t="s">
        <v>3489</v>
      </c>
      <c r="B3299" s="138">
        <v>0</v>
      </c>
      <c r="C3299" s="178">
        <f t="shared" si="130"/>
        <v>0</v>
      </c>
      <c r="D3299" s="178">
        <f t="shared" si="131"/>
        <v>1</v>
      </c>
    </row>
    <row r="3300" spans="1:4">
      <c r="A3300" s="139" t="s">
        <v>3490</v>
      </c>
      <c r="B3300" s="138">
        <v>0</v>
      </c>
      <c r="C3300" s="178">
        <f t="shared" ref="C3300:C3363" si="132">_xlfn.XLOOKUP(D3300,$N$5:$N$28,$F$5:$F$28)</f>
        <v>0</v>
      </c>
      <c r="D3300" s="178">
        <f t="shared" si="131"/>
        <v>2</v>
      </c>
    </row>
    <row r="3301" spans="1:4">
      <c r="A3301" s="139" t="s">
        <v>3491</v>
      </c>
      <c r="B3301" s="138">
        <v>0</v>
      </c>
      <c r="C3301" s="178">
        <f t="shared" si="132"/>
        <v>0</v>
      </c>
      <c r="D3301" s="178">
        <f t="shared" si="131"/>
        <v>3</v>
      </c>
    </row>
    <row r="3302" spans="1:4">
      <c r="A3302" s="139" t="s">
        <v>3492</v>
      </c>
      <c r="B3302" s="138">
        <v>0</v>
      </c>
      <c r="C3302" s="178">
        <f t="shared" si="132"/>
        <v>0</v>
      </c>
      <c r="D3302" s="178">
        <f t="shared" si="131"/>
        <v>4</v>
      </c>
    </row>
    <row r="3303" spans="1:4">
      <c r="A3303" s="139" t="s">
        <v>3493</v>
      </c>
      <c r="B3303" s="138">
        <v>0</v>
      </c>
      <c r="C3303" s="178">
        <f t="shared" si="132"/>
        <v>0</v>
      </c>
      <c r="D3303" s="178">
        <f t="shared" si="131"/>
        <v>5</v>
      </c>
    </row>
    <row r="3304" spans="1:4">
      <c r="A3304" s="139" t="s">
        <v>3494</v>
      </c>
      <c r="B3304" s="138">
        <v>0</v>
      </c>
      <c r="C3304" s="178">
        <f t="shared" si="132"/>
        <v>0</v>
      </c>
      <c r="D3304" s="178">
        <f t="shared" si="131"/>
        <v>6</v>
      </c>
    </row>
    <row r="3305" spans="1:4">
      <c r="A3305" s="139" t="s">
        <v>3495</v>
      </c>
      <c r="B3305" s="138">
        <v>0</v>
      </c>
      <c r="C3305" s="178">
        <f t="shared" si="132"/>
        <v>0</v>
      </c>
      <c r="D3305" s="178">
        <f t="shared" si="131"/>
        <v>7</v>
      </c>
    </row>
    <row r="3306" spans="1:4">
      <c r="A3306" s="139" t="s">
        <v>3496</v>
      </c>
      <c r="B3306" s="138">
        <v>0</v>
      </c>
      <c r="C3306" s="178">
        <f t="shared" si="132"/>
        <v>0</v>
      </c>
      <c r="D3306" s="178">
        <f t="shared" si="131"/>
        <v>8</v>
      </c>
    </row>
    <row r="3307" spans="1:4">
      <c r="A3307" s="139" t="s">
        <v>3497</v>
      </c>
      <c r="B3307" s="138">
        <v>0</v>
      </c>
      <c r="C3307" s="178">
        <f t="shared" si="132"/>
        <v>6</v>
      </c>
      <c r="D3307" s="178">
        <f t="shared" si="131"/>
        <v>9</v>
      </c>
    </row>
    <row r="3308" spans="1:4">
      <c r="A3308" s="139" t="s">
        <v>3498</v>
      </c>
      <c r="B3308" s="138">
        <v>0</v>
      </c>
      <c r="C3308" s="178">
        <f t="shared" si="132"/>
        <v>201</v>
      </c>
      <c r="D3308" s="178">
        <f t="shared" si="131"/>
        <v>10</v>
      </c>
    </row>
    <row r="3309" spans="1:4">
      <c r="A3309" s="139" t="s">
        <v>3499</v>
      </c>
      <c r="B3309" s="138">
        <v>0</v>
      </c>
      <c r="C3309" s="178">
        <f t="shared" si="132"/>
        <v>304</v>
      </c>
      <c r="D3309" s="178">
        <f t="shared" si="131"/>
        <v>11</v>
      </c>
    </row>
    <row r="3310" spans="1:4">
      <c r="A3310" s="139" t="s">
        <v>3500</v>
      </c>
      <c r="B3310" s="138">
        <v>0</v>
      </c>
      <c r="C3310" s="178">
        <f t="shared" si="132"/>
        <v>355</v>
      </c>
      <c r="D3310" s="178">
        <f t="shared" si="131"/>
        <v>12</v>
      </c>
    </row>
    <row r="3311" spans="1:4">
      <c r="A3311" s="139" t="s">
        <v>3501</v>
      </c>
      <c r="B3311" s="138">
        <v>0</v>
      </c>
      <c r="C3311" s="178">
        <f t="shared" si="132"/>
        <v>413</v>
      </c>
      <c r="D3311" s="178">
        <f t="shared" si="131"/>
        <v>13</v>
      </c>
    </row>
    <row r="3312" spans="1:4">
      <c r="A3312" s="139" t="s">
        <v>3502</v>
      </c>
      <c r="B3312" s="138">
        <v>0</v>
      </c>
      <c r="C3312" s="178">
        <f t="shared" si="132"/>
        <v>449</v>
      </c>
      <c r="D3312" s="178">
        <f t="shared" si="131"/>
        <v>14</v>
      </c>
    </row>
    <row r="3313" spans="1:4">
      <c r="A3313" s="139" t="s">
        <v>3503</v>
      </c>
      <c r="B3313" s="138">
        <v>0</v>
      </c>
      <c r="C3313" s="178">
        <f t="shared" si="132"/>
        <v>457</v>
      </c>
      <c r="D3313" s="178">
        <f t="shared" si="131"/>
        <v>15</v>
      </c>
    </row>
    <row r="3314" spans="1:4">
      <c r="A3314" s="139" t="s">
        <v>3504</v>
      </c>
      <c r="B3314" s="138">
        <v>0</v>
      </c>
      <c r="C3314" s="178">
        <f t="shared" si="132"/>
        <v>436</v>
      </c>
      <c r="D3314" s="178">
        <f t="shared" si="131"/>
        <v>16</v>
      </c>
    </row>
    <row r="3315" spans="1:4">
      <c r="A3315" s="139" t="s">
        <v>3505</v>
      </c>
      <c r="B3315" s="138">
        <v>0</v>
      </c>
      <c r="C3315" s="178">
        <f t="shared" si="132"/>
        <v>392</v>
      </c>
      <c r="D3315" s="178">
        <f t="shared" si="131"/>
        <v>17</v>
      </c>
    </row>
    <row r="3316" spans="1:4">
      <c r="A3316" s="139" t="s">
        <v>3506</v>
      </c>
      <c r="B3316" s="138">
        <v>0</v>
      </c>
      <c r="C3316" s="178">
        <f t="shared" si="132"/>
        <v>315</v>
      </c>
      <c r="D3316" s="178">
        <f t="shared" si="131"/>
        <v>18</v>
      </c>
    </row>
    <row r="3317" spans="1:4">
      <c r="A3317" s="139" t="s">
        <v>3507</v>
      </c>
      <c r="B3317" s="138">
        <v>0</v>
      </c>
      <c r="C3317" s="178">
        <f t="shared" si="132"/>
        <v>93</v>
      </c>
      <c r="D3317" s="178">
        <f t="shared" si="131"/>
        <v>19</v>
      </c>
    </row>
    <row r="3318" spans="1:4">
      <c r="A3318" s="139" t="s">
        <v>3508</v>
      </c>
      <c r="B3318" s="138">
        <v>0</v>
      </c>
      <c r="C3318" s="178">
        <f t="shared" si="132"/>
        <v>0</v>
      </c>
      <c r="D3318" s="178">
        <f t="shared" si="131"/>
        <v>20</v>
      </c>
    </row>
    <row r="3319" spans="1:4">
      <c r="A3319" s="139" t="s">
        <v>3509</v>
      </c>
      <c r="B3319" s="138">
        <v>0</v>
      </c>
      <c r="C3319" s="178">
        <f t="shared" si="132"/>
        <v>0</v>
      </c>
      <c r="D3319" s="178">
        <f t="shared" si="131"/>
        <v>21</v>
      </c>
    </row>
    <row r="3320" spans="1:4">
      <c r="A3320" s="139" t="s">
        <v>3510</v>
      </c>
      <c r="B3320" s="138">
        <v>0</v>
      </c>
      <c r="C3320" s="178">
        <f t="shared" si="132"/>
        <v>0</v>
      </c>
      <c r="D3320" s="178">
        <f t="shared" si="131"/>
        <v>22</v>
      </c>
    </row>
    <row r="3321" spans="1:4">
      <c r="A3321" s="139" t="s">
        <v>3511</v>
      </c>
      <c r="B3321" s="138">
        <v>0</v>
      </c>
      <c r="C3321" s="178">
        <f t="shared" si="132"/>
        <v>0</v>
      </c>
      <c r="D3321" s="178">
        <f t="shared" si="131"/>
        <v>23</v>
      </c>
    </row>
    <row r="3322" spans="1:4">
      <c r="A3322" s="139" t="s">
        <v>3512</v>
      </c>
      <c r="B3322" s="138">
        <v>0</v>
      </c>
      <c r="C3322" s="178">
        <f t="shared" si="132"/>
        <v>0</v>
      </c>
      <c r="D3322" s="178">
        <f t="shared" si="131"/>
        <v>24</v>
      </c>
    </row>
    <row r="3323" spans="1:4">
      <c r="A3323" s="139" t="s">
        <v>3513</v>
      </c>
      <c r="B3323" s="138">
        <v>0</v>
      </c>
      <c r="C3323" s="178">
        <f t="shared" si="132"/>
        <v>0</v>
      </c>
      <c r="D3323" s="178">
        <f t="shared" si="131"/>
        <v>1</v>
      </c>
    </row>
    <row r="3324" spans="1:4">
      <c r="A3324" s="139" t="s">
        <v>3514</v>
      </c>
      <c r="B3324" s="138">
        <v>0</v>
      </c>
      <c r="C3324" s="178">
        <f t="shared" si="132"/>
        <v>0</v>
      </c>
      <c r="D3324" s="178">
        <f t="shared" si="131"/>
        <v>2</v>
      </c>
    </row>
    <row r="3325" spans="1:4">
      <c r="A3325" s="139" t="s">
        <v>3515</v>
      </c>
      <c r="B3325" s="138">
        <v>0</v>
      </c>
      <c r="C3325" s="178">
        <f t="shared" si="132"/>
        <v>0</v>
      </c>
      <c r="D3325" s="178">
        <f t="shared" si="131"/>
        <v>3</v>
      </c>
    </row>
    <row r="3326" spans="1:4">
      <c r="A3326" s="139" t="s">
        <v>3516</v>
      </c>
      <c r="B3326" s="138">
        <v>0</v>
      </c>
      <c r="C3326" s="178">
        <f t="shared" si="132"/>
        <v>0</v>
      </c>
      <c r="D3326" s="178">
        <f t="shared" si="131"/>
        <v>4</v>
      </c>
    </row>
    <row r="3327" spans="1:4">
      <c r="A3327" s="139" t="s">
        <v>3517</v>
      </c>
      <c r="B3327" s="138">
        <v>0</v>
      </c>
      <c r="C3327" s="178">
        <f t="shared" si="132"/>
        <v>0</v>
      </c>
      <c r="D3327" s="178">
        <f t="shared" si="131"/>
        <v>5</v>
      </c>
    </row>
    <row r="3328" spans="1:4">
      <c r="A3328" s="139" t="s">
        <v>3518</v>
      </c>
      <c r="B3328" s="138">
        <v>0</v>
      </c>
      <c r="C3328" s="178">
        <f t="shared" si="132"/>
        <v>0</v>
      </c>
      <c r="D3328" s="178">
        <f t="shared" si="131"/>
        <v>6</v>
      </c>
    </row>
    <row r="3329" spans="1:4">
      <c r="A3329" s="139" t="s">
        <v>3519</v>
      </c>
      <c r="B3329" s="138">
        <v>0</v>
      </c>
      <c r="C3329" s="178">
        <f t="shared" si="132"/>
        <v>0</v>
      </c>
      <c r="D3329" s="178">
        <f t="shared" si="131"/>
        <v>7</v>
      </c>
    </row>
    <row r="3330" spans="1:4">
      <c r="A3330" s="139" t="s">
        <v>3520</v>
      </c>
      <c r="B3330" s="138">
        <v>0</v>
      </c>
      <c r="C3330" s="178">
        <f t="shared" si="132"/>
        <v>0</v>
      </c>
      <c r="D3330" s="178">
        <f t="shared" si="131"/>
        <v>8</v>
      </c>
    </row>
    <row r="3331" spans="1:4">
      <c r="A3331" s="139" t="s">
        <v>3521</v>
      </c>
      <c r="B3331" s="138">
        <v>0</v>
      </c>
      <c r="C3331" s="178">
        <f t="shared" si="132"/>
        <v>6</v>
      </c>
      <c r="D3331" s="178">
        <f t="shared" si="131"/>
        <v>9</v>
      </c>
    </row>
    <row r="3332" spans="1:4">
      <c r="A3332" s="139" t="s">
        <v>3522</v>
      </c>
      <c r="B3332" s="138">
        <v>0</v>
      </c>
      <c r="C3332" s="178">
        <f t="shared" si="132"/>
        <v>201</v>
      </c>
      <c r="D3332" s="178">
        <f t="shared" si="131"/>
        <v>10</v>
      </c>
    </row>
    <row r="3333" spans="1:4">
      <c r="A3333" s="139" t="s">
        <v>3523</v>
      </c>
      <c r="B3333" s="138">
        <v>0</v>
      </c>
      <c r="C3333" s="178">
        <f t="shared" si="132"/>
        <v>304</v>
      </c>
      <c r="D3333" s="178">
        <f t="shared" si="131"/>
        <v>11</v>
      </c>
    </row>
    <row r="3334" spans="1:4">
      <c r="A3334" s="139" t="s">
        <v>3524</v>
      </c>
      <c r="B3334" s="138">
        <v>0</v>
      </c>
      <c r="C3334" s="178">
        <f t="shared" si="132"/>
        <v>355</v>
      </c>
      <c r="D3334" s="178">
        <f t="shared" si="131"/>
        <v>12</v>
      </c>
    </row>
    <row r="3335" spans="1:4">
      <c r="A3335" s="139" t="s">
        <v>3525</v>
      </c>
      <c r="B3335" s="138">
        <v>0</v>
      </c>
      <c r="C3335" s="178">
        <f t="shared" si="132"/>
        <v>413</v>
      </c>
      <c r="D3335" s="178">
        <f t="shared" si="131"/>
        <v>13</v>
      </c>
    </row>
    <row r="3336" spans="1:4">
      <c r="A3336" s="139" t="s">
        <v>3526</v>
      </c>
      <c r="B3336" s="138">
        <v>0</v>
      </c>
      <c r="C3336" s="178">
        <f t="shared" si="132"/>
        <v>449</v>
      </c>
      <c r="D3336" s="178">
        <f t="shared" si="131"/>
        <v>14</v>
      </c>
    </row>
    <row r="3337" spans="1:4">
      <c r="A3337" s="139" t="s">
        <v>3527</v>
      </c>
      <c r="B3337" s="138">
        <v>0</v>
      </c>
      <c r="C3337" s="178">
        <f t="shared" si="132"/>
        <v>457</v>
      </c>
      <c r="D3337" s="178">
        <f t="shared" si="131"/>
        <v>15</v>
      </c>
    </row>
    <row r="3338" spans="1:4">
      <c r="A3338" s="139" t="s">
        <v>3528</v>
      </c>
      <c r="B3338" s="138">
        <v>0</v>
      </c>
      <c r="C3338" s="178">
        <f t="shared" si="132"/>
        <v>436</v>
      </c>
      <c r="D3338" s="178">
        <f t="shared" si="131"/>
        <v>16</v>
      </c>
    </row>
    <row r="3339" spans="1:4">
      <c r="A3339" s="139" t="s">
        <v>3529</v>
      </c>
      <c r="B3339" s="138">
        <v>0</v>
      </c>
      <c r="C3339" s="178">
        <f t="shared" si="132"/>
        <v>392</v>
      </c>
      <c r="D3339" s="178">
        <f t="shared" ref="D3339:D3402" si="133">D3315</f>
        <v>17</v>
      </c>
    </row>
    <row r="3340" spans="1:4">
      <c r="A3340" s="139" t="s">
        <v>3530</v>
      </c>
      <c r="B3340" s="138">
        <v>0</v>
      </c>
      <c r="C3340" s="178">
        <f t="shared" si="132"/>
        <v>315</v>
      </c>
      <c r="D3340" s="178">
        <f t="shared" si="133"/>
        <v>18</v>
      </c>
    </row>
    <row r="3341" spans="1:4">
      <c r="A3341" s="139" t="s">
        <v>3531</v>
      </c>
      <c r="B3341" s="138">
        <v>0</v>
      </c>
      <c r="C3341" s="178">
        <f t="shared" si="132"/>
        <v>93</v>
      </c>
      <c r="D3341" s="178">
        <f t="shared" si="133"/>
        <v>19</v>
      </c>
    </row>
    <row r="3342" spans="1:4">
      <c r="A3342" s="139" t="s">
        <v>3532</v>
      </c>
      <c r="B3342" s="138">
        <v>0</v>
      </c>
      <c r="C3342" s="178">
        <f t="shared" si="132"/>
        <v>0</v>
      </c>
      <c r="D3342" s="178">
        <f t="shared" si="133"/>
        <v>20</v>
      </c>
    </row>
    <row r="3343" spans="1:4">
      <c r="A3343" s="139" t="s">
        <v>3533</v>
      </c>
      <c r="B3343" s="138">
        <v>0</v>
      </c>
      <c r="C3343" s="178">
        <f t="shared" si="132"/>
        <v>0</v>
      </c>
      <c r="D3343" s="178">
        <f t="shared" si="133"/>
        <v>21</v>
      </c>
    </row>
    <row r="3344" spans="1:4">
      <c r="A3344" s="139" t="s">
        <v>3534</v>
      </c>
      <c r="B3344" s="138">
        <v>0</v>
      </c>
      <c r="C3344" s="178">
        <f t="shared" si="132"/>
        <v>0</v>
      </c>
      <c r="D3344" s="178">
        <f t="shared" si="133"/>
        <v>22</v>
      </c>
    </row>
    <row r="3345" spans="1:4">
      <c r="A3345" s="139" t="s">
        <v>3535</v>
      </c>
      <c r="B3345" s="138">
        <v>0</v>
      </c>
      <c r="C3345" s="178">
        <f t="shared" si="132"/>
        <v>0</v>
      </c>
      <c r="D3345" s="178">
        <f t="shared" si="133"/>
        <v>23</v>
      </c>
    </row>
    <row r="3346" spans="1:4">
      <c r="A3346" s="139" t="s">
        <v>3536</v>
      </c>
      <c r="B3346" s="138">
        <v>0</v>
      </c>
      <c r="C3346" s="178">
        <f t="shared" si="132"/>
        <v>0</v>
      </c>
      <c r="D3346" s="178">
        <f t="shared" si="133"/>
        <v>24</v>
      </c>
    </row>
    <row r="3347" spans="1:4">
      <c r="A3347" s="139" t="s">
        <v>3537</v>
      </c>
      <c r="B3347" s="138">
        <v>0</v>
      </c>
      <c r="C3347" s="178">
        <f t="shared" si="132"/>
        <v>0</v>
      </c>
      <c r="D3347" s="178">
        <f t="shared" si="133"/>
        <v>1</v>
      </c>
    </row>
    <row r="3348" spans="1:4">
      <c r="A3348" s="139" t="s">
        <v>3538</v>
      </c>
      <c r="B3348" s="138">
        <v>0</v>
      </c>
      <c r="C3348" s="178">
        <f t="shared" si="132"/>
        <v>0</v>
      </c>
      <c r="D3348" s="178">
        <f t="shared" si="133"/>
        <v>2</v>
      </c>
    </row>
    <row r="3349" spans="1:4">
      <c r="A3349" s="139" t="s">
        <v>3539</v>
      </c>
      <c r="B3349" s="138">
        <v>0</v>
      </c>
      <c r="C3349" s="178">
        <f t="shared" si="132"/>
        <v>0</v>
      </c>
      <c r="D3349" s="178">
        <f t="shared" si="133"/>
        <v>3</v>
      </c>
    </row>
    <row r="3350" spans="1:4">
      <c r="A3350" s="139" t="s">
        <v>3540</v>
      </c>
      <c r="B3350" s="138">
        <v>0</v>
      </c>
      <c r="C3350" s="178">
        <f t="shared" si="132"/>
        <v>0</v>
      </c>
      <c r="D3350" s="178">
        <f t="shared" si="133"/>
        <v>4</v>
      </c>
    </row>
    <row r="3351" spans="1:4">
      <c r="A3351" s="139" t="s">
        <v>3541</v>
      </c>
      <c r="B3351" s="138">
        <v>0</v>
      </c>
      <c r="C3351" s="178">
        <f t="shared" si="132"/>
        <v>0</v>
      </c>
      <c r="D3351" s="178">
        <f t="shared" si="133"/>
        <v>5</v>
      </c>
    </row>
    <row r="3352" spans="1:4">
      <c r="A3352" s="139" t="s">
        <v>3542</v>
      </c>
      <c r="B3352" s="138">
        <v>0</v>
      </c>
      <c r="C3352" s="178">
        <f t="shared" si="132"/>
        <v>0</v>
      </c>
      <c r="D3352" s="178">
        <f t="shared" si="133"/>
        <v>6</v>
      </c>
    </row>
    <row r="3353" spans="1:4">
      <c r="A3353" s="139" t="s">
        <v>3543</v>
      </c>
      <c r="B3353" s="138">
        <v>0</v>
      </c>
      <c r="C3353" s="178">
        <f t="shared" si="132"/>
        <v>0</v>
      </c>
      <c r="D3353" s="178">
        <f t="shared" si="133"/>
        <v>7</v>
      </c>
    </row>
    <row r="3354" spans="1:4">
      <c r="A3354" s="139" t="s">
        <v>3544</v>
      </c>
      <c r="B3354" s="138">
        <v>0</v>
      </c>
      <c r="C3354" s="178">
        <f t="shared" si="132"/>
        <v>0</v>
      </c>
      <c r="D3354" s="178">
        <f t="shared" si="133"/>
        <v>8</v>
      </c>
    </row>
    <row r="3355" spans="1:4">
      <c r="A3355" s="139" t="s">
        <v>3545</v>
      </c>
      <c r="B3355" s="138">
        <v>0</v>
      </c>
      <c r="C3355" s="178">
        <f t="shared" si="132"/>
        <v>6</v>
      </c>
      <c r="D3355" s="178">
        <f t="shared" si="133"/>
        <v>9</v>
      </c>
    </row>
    <row r="3356" spans="1:4">
      <c r="A3356" s="139" t="s">
        <v>3546</v>
      </c>
      <c r="B3356" s="138">
        <v>0</v>
      </c>
      <c r="C3356" s="178">
        <f t="shared" si="132"/>
        <v>201</v>
      </c>
      <c r="D3356" s="178">
        <f t="shared" si="133"/>
        <v>10</v>
      </c>
    </row>
    <row r="3357" spans="1:4">
      <c r="A3357" s="139" t="s">
        <v>3547</v>
      </c>
      <c r="B3357" s="138">
        <v>0</v>
      </c>
      <c r="C3357" s="178">
        <f t="shared" si="132"/>
        <v>304</v>
      </c>
      <c r="D3357" s="178">
        <f t="shared" si="133"/>
        <v>11</v>
      </c>
    </row>
    <row r="3358" spans="1:4">
      <c r="A3358" s="139" t="s">
        <v>3548</v>
      </c>
      <c r="B3358" s="138">
        <v>0</v>
      </c>
      <c r="C3358" s="178">
        <f t="shared" si="132"/>
        <v>355</v>
      </c>
      <c r="D3358" s="178">
        <f t="shared" si="133"/>
        <v>12</v>
      </c>
    </row>
    <row r="3359" spans="1:4">
      <c r="A3359" s="139" t="s">
        <v>3549</v>
      </c>
      <c r="B3359" s="138">
        <v>0</v>
      </c>
      <c r="C3359" s="178">
        <f t="shared" si="132"/>
        <v>413</v>
      </c>
      <c r="D3359" s="178">
        <f t="shared" si="133"/>
        <v>13</v>
      </c>
    </row>
    <row r="3360" spans="1:4">
      <c r="A3360" s="139" t="s">
        <v>3550</v>
      </c>
      <c r="B3360" s="138">
        <v>0</v>
      </c>
      <c r="C3360" s="178">
        <f t="shared" si="132"/>
        <v>449</v>
      </c>
      <c r="D3360" s="178">
        <f t="shared" si="133"/>
        <v>14</v>
      </c>
    </row>
    <row r="3361" spans="1:4">
      <c r="A3361" s="139" t="s">
        <v>3551</v>
      </c>
      <c r="B3361" s="138">
        <v>0</v>
      </c>
      <c r="C3361" s="178">
        <f t="shared" si="132"/>
        <v>457</v>
      </c>
      <c r="D3361" s="178">
        <f t="shared" si="133"/>
        <v>15</v>
      </c>
    </row>
    <row r="3362" spans="1:4">
      <c r="A3362" s="139" t="s">
        <v>3552</v>
      </c>
      <c r="B3362" s="138">
        <v>0</v>
      </c>
      <c r="C3362" s="178">
        <f t="shared" si="132"/>
        <v>436</v>
      </c>
      <c r="D3362" s="178">
        <f t="shared" si="133"/>
        <v>16</v>
      </c>
    </row>
    <row r="3363" spans="1:4">
      <c r="A3363" s="139" t="s">
        <v>3553</v>
      </c>
      <c r="B3363" s="138">
        <v>0</v>
      </c>
      <c r="C3363" s="178">
        <f t="shared" si="132"/>
        <v>392</v>
      </c>
      <c r="D3363" s="178">
        <f t="shared" si="133"/>
        <v>17</v>
      </c>
    </row>
    <row r="3364" spans="1:4">
      <c r="A3364" s="139" t="s">
        <v>3554</v>
      </c>
      <c r="B3364" s="138">
        <v>0</v>
      </c>
      <c r="C3364" s="178">
        <f t="shared" ref="C3364:C3427" si="134">_xlfn.XLOOKUP(D3364,$N$5:$N$28,$F$5:$F$28)</f>
        <v>315</v>
      </c>
      <c r="D3364" s="178">
        <f t="shared" si="133"/>
        <v>18</v>
      </c>
    </row>
    <row r="3365" spans="1:4">
      <c r="A3365" s="139" t="s">
        <v>3555</v>
      </c>
      <c r="B3365" s="138">
        <v>0</v>
      </c>
      <c r="C3365" s="178">
        <f t="shared" si="134"/>
        <v>93</v>
      </c>
      <c r="D3365" s="178">
        <f t="shared" si="133"/>
        <v>19</v>
      </c>
    </row>
    <row r="3366" spans="1:4">
      <c r="A3366" s="139" t="s">
        <v>3556</v>
      </c>
      <c r="B3366" s="138">
        <v>0</v>
      </c>
      <c r="C3366" s="178">
        <f t="shared" si="134"/>
        <v>0</v>
      </c>
      <c r="D3366" s="178">
        <f t="shared" si="133"/>
        <v>20</v>
      </c>
    </row>
    <row r="3367" spans="1:4">
      <c r="A3367" s="139" t="s">
        <v>3557</v>
      </c>
      <c r="B3367" s="138">
        <v>0</v>
      </c>
      <c r="C3367" s="178">
        <f t="shared" si="134"/>
        <v>0</v>
      </c>
      <c r="D3367" s="178">
        <f t="shared" si="133"/>
        <v>21</v>
      </c>
    </row>
    <row r="3368" spans="1:4">
      <c r="A3368" s="139" t="s">
        <v>3558</v>
      </c>
      <c r="B3368" s="138">
        <v>0</v>
      </c>
      <c r="C3368" s="178">
        <f t="shared" si="134"/>
        <v>0</v>
      </c>
      <c r="D3368" s="178">
        <f t="shared" si="133"/>
        <v>22</v>
      </c>
    </row>
    <row r="3369" spans="1:4">
      <c r="A3369" s="139" t="s">
        <v>3559</v>
      </c>
      <c r="B3369" s="138">
        <v>0</v>
      </c>
      <c r="C3369" s="178">
        <f t="shared" si="134"/>
        <v>0</v>
      </c>
      <c r="D3369" s="178">
        <f t="shared" si="133"/>
        <v>23</v>
      </c>
    </row>
    <row r="3370" spans="1:4">
      <c r="A3370" s="139" t="s">
        <v>3560</v>
      </c>
      <c r="B3370" s="138">
        <v>0</v>
      </c>
      <c r="C3370" s="178">
        <f t="shared" si="134"/>
        <v>0</v>
      </c>
      <c r="D3370" s="178">
        <f t="shared" si="133"/>
        <v>24</v>
      </c>
    </row>
    <row r="3371" spans="1:4">
      <c r="A3371" s="139" t="s">
        <v>3561</v>
      </c>
      <c r="B3371" s="138">
        <v>0</v>
      </c>
      <c r="C3371" s="178">
        <f t="shared" si="134"/>
        <v>0</v>
      </c>
      <c r="D3371" s="178">
        <f t="shared" si="133"/>
        <v>1</v>
      </c>
    </row>
    <row r="3372" spans="1:4">
      <c r="A3372" s="139" t="s">
        <v>3562</v>
      </c>
      <c r="B3372" s="138">
        <v>0</v>
      </c>
      <c r="C3372" s="178">
        <f t="shared" si="134"/>
        <v>0</v>
      </c>
      <c r="D3372" s="178">
        <f t="shared" si="133"/>
        <v>2</v>
      </c>
    </row>
    <row r="3373" spans="1:4">
      <c r="A3373" s="139" t="s">
        <v>3563</v>
      </c>
      <c r="B3373" s="138">
        <v>0</v>
      </c>
      <c r="C3373" s="178">
        <f t="shared" si="134"/>
        <v>0</v>
      </c>
      <c r="D3373" s="178">
        <f t="shared" si="133"/>
        <v>3</v>
      </c>
    </row>
    <row r="3374" spans="1:4">
      <c r="A3374" s="139" t="s">
        <v>3564</v>
      </c>
      <c r="B3374" s="138">
        <v>0</v>
      </c>
      <c r="C3374" s="178">
        <f t="shared" si="134"/>
        <v>0</v>
      </c>
      <c r="D3374" s="178">
        <f t="shared" si="133"/>
        <v>4</v>
      </c>
    </row>
    <row r="3375" spans="1:4">
      <c r="A3375" s="139" t="s">
        <v>3565</v>
      </c>
      <c r="B3375" s="138">
        <v>0</v>
      </c>
      <c r="C3375" s="178">
        <f t="shared" si="134"/>
        <v>0</v>
      </c>
      <c r="D3375" s="178">
        <f t="shared" si="133"/>
        <v>5</v>
      </c>
    </row>
    <row r="3376" spans="1:4">
      <c r="A3376" s="139" t="s">
        <v>3566</v>
      </c>
      <c r="B3376" s="138">
        <v>0</v>
      </c>
      <c r="C3376" s="178">
        <f t="shared" si="134"/>
        <v>0</v>
      </c>
      <c r="D3376" s="178">
        <f t="shared" si="133"/>
        <v>6</v>
      </c>
    </row>
    <row r="3377" spans="1:4">
      <c r="A3377" s="139" t="s">
        <v>3567</v>
      </c>
      <c r="B3377" s="138">
        <v>0</v>
      </c>
      <c r="C3377" s="178">
        <f t="shared" si="134"/>
        <v>0</v>
      </c>
      <c r="D3377" s="178">
        <f t="shared" si="133"/>
        <v>7</v>
      </c>
    </row>
    <row r="3378" spans="1:4">
      <c r="A3378" s="139" t="s">
        <v>3568</v>
      </c>
      <c r="B3378" s="138">
        <v>0</v>
      </c>
      <c r="C3378" s="178">
        <f t="shared" si="134"/>
        <v>0</v>
      </c>
      <c r="D3378" s="178">
        <f t="shared" si="133"/>
        <v>8</v>
      </c>
    </row>
    <row r="3379" spans="1:4">
      <c r="A3379" s="139" t="s">
        <v>3569</v>
      </c>
      <c r="B3379" s="138">
        <v>0</v>
      </c>
      <c r="C3379" s="178">
        <f t="shared" si="134"/>
        <v>6</v>
      </c>
      <c r="D3379" s="178">
        <f t="shared" si="133"/>
        <v>9</v>
      </c>
    </row>
    <row r="3380" spans="1:4">
      <c r="A3380" s="139" t="s">
        <v>3570</v>
      </c>
      <c r="B3380" s="138">
        <v>0</v>
      </c>
      <c r="C3380" s="178">
        <f t="shared" si="134"/>
        <v>201</v>
      </c>
      <c r="D3380" s="178">
        <f t="shared" si="133"/>
        <v>10</v>
      </c>
    </row>
    <row r="3381" spans="1:4">
      <c r="A3381" s="139" t="s">
        <v>3571</v>
      </c>
      <c r="B3381" s="138">
        <v>0</v>
      </c>
      <c r="C3381" s="178">
        <f t="shared" si="134"/>
        <v>304</v>
      </c>
      <c r="D3381" s="178">
        <f t="shared" si="133"/>
        <v>11</v>
      </c>
    </row>
    <row r="3382" spans="1:4">
      <c r="A3382" s="139" t="s">
        <v>3572</v>
      </c>
      <c r="B3382" s="138">
        <v>0</v>
      </c>
      <c r="C3382" s="178">
        <f t="shared" si="134"/>
        <v>355</v>
      </c>
      <c r="D3382" s="178">
        <f t="shared" si="133"/>
        <v>12</v>
      </c>
    </row>
    <row r="3383" spans="1:4">
      <c r="A3383" s="139" t="s">
        <v>3573</v>
      </c>
      <c r="B3383" s="138">
        <v>0</v>
      </c>
      <c r="C3383" s="178">
        <f t="shared" si="134"/>
        <v>413</v>
      </c>
      <c r="D3383" s="178">
        <f t="shared" si="133"/>
        <v>13</v>
      </c>
    </row>
    <row r="3384" spans="1:4">
      <c r="A3384" s="139" t="s">
        <v>3574</v>
      </c>
      <c r="B3384" s="138">
        <v>0</v>
      </c>
      <c r="C3384" s="178">
        <f t="shared" si="134"/>
        <v>449</v>
      </c>
      <c r="D3384" s="178">
        <f t="shared" si="133"/>
        <v>14</v>
      </c>
    </row>
    <row r="3385" spans="1:4">
      <c r="A3385" s="139" t="s">
        <v>3575</v>
      </c>
      <c r="B3385" s="138">
        <v>0</v>
      </c>
      <c r="C3385" s="178">
        <f t="shared" si="134"/>
        <v>457</v>
      </c>
      <c r="D3385" s="178">
        <f t="shared" si="133"/>
        <v>15</v>
      </c>
    </row>
    <row r="3386" spans="1:4">
      <c r="A3386" s="139" t="s">
        <v>3576</v>
      </c>
      <c r="B3386" s="138">
        <v>0</v>
      </c>
      <c r="C3386" s="178">
        <f t="shared" si="134"/>
        <v>436</v>
      </c>
      <c r="D3386" s="178">
        <f t="shared" si="133"/>
        <v>16</v>
      </c>
    </row>
    <row r="3387" spans="1:4">
      <c r="A3387" s="139" t="s">
        <v>3577</v>
      </c>
      <c r="B3387" s="138">
        <v>0</v>
      </c>
      <c r="C3387" s="178">
        <f t="shared" si="134"/>
        <v>392</v>
      </c>
      <c r="D3387" s="178">
        <f t="shared" si="133"/>
        <v>17</v>
      </c>
    </row>
    <row r="3388" spans="1:4">
      <c r="A3388" s="139" t="s">
        <v>3578</v>
      </c>
      <c r="B3388" s="138">
        <v>0</v>
      </c>
      <c r="C3388" s="178">
        <f t="shared" si="134"/>
        <v>315</v>
      </c>
      <c r="D3388" s="178">
        <f t="shared" si="133"/>
        <v>18</v>
      </c>
    </row>
    <row r="3389" spans="1:4">
      <c r="A3389" s="139" t="s">
        <v>3579</v>
      </c>
      <c r="B3389" s="138">
        <v>0</v>
      </c>
      <c r="C3389" s="178">
        <f t="shared" si="134"/>
        <v>93</v>
      </c>
      <c r="D3389" s="178">
        <f t="shared" si="133"/>
        <v>19</v>
      </c>
    </row>
    <row r="3390" spans="1:4">
      <c r="A3390" s="139" t="s">
        <v>3580</v>
      </c>
      <c r="B3390" s="138">
        <v>0</v>
      </c>
      <c r="C3390" s="178">
        <f t="shared" si="134"/>
        <v>0</v>
      </c>
      <c r="D3390" s="178">
        <f t="shared" si="133"/>
        <v>20</v>
      </c>
    </row>
    <row r="3391" spans="1:4">
      <c r="A3391" s="139" t="s">
        <v>3581</v>
      </c>
      <c r="B3391" s="138">
        <v>0</v>
      </c>
      <c r="C3391" s="178">
        <f t="shared" si="134"/>
        <v>0</v>
      </c>
      <c r="D3391" s="178">
        <f t="shared" si="133"/>
        <v>21</v>
      </c>
    </row>
    <row r="3392" spans="1:4">
      <c r="A3392" s="139" t="s">
        <v>3582</v>
      </c>
      <c r="B3392" s="138">
        <v>0</v>
      </c>
      <c r="C3392" s="178">
        <f t="shared" si="134"/>
        <v>0</v>
      </c>
      <c r="D3392" s="178">
        <f t="shared" si="133"/>
        <v>22</v>
      </c>
    </row>
    <row r="3393" spans="1:4">
      <c r="A3393" s="139" t="s">
        <v>3583</v>
      </c>
      <c r="B3393" s="138">
        <v>0</v>
      </c>
      <c r="C3393" s="178">
        <f t="shared" si="134"/>
        <v>0</v>
      </c>
      <c r="D3393" s="178">
        <f t="shared" si="133"/>
        <v>23</v>
      </c>
    </row>
    <row r="3394" spans="1:4">
      <c r="A3394" s="139" t="s">
        <v>3584</v>
      </c>
      <c r="B3394" s="138">
        <v>0</v>
      </c>
      <c r="C3394" s="178">
        <f t="shared" si="134"/>
        <v>0</v>
      </c>
      <c r="D3394" s="178">
        <f t="shared" si="133"/>
        <v>24</v>
      </c>
    </row>
    <row r="3395" spans="1:4">
      <c r="A3395" s="139" t="s">
        <v>3585</v>
      </c>
      <c r="B3395" s="138">
        <v>0</v>
      </c>
      <c r="C3395" s="178">
        <f t="shared" si="134"/>
        <v>0</v>
      </c>
      <c r="D3395" s="178">
        <f t="shared" si="133"/>
        <v>1</v>
      </c>
    </row>
    <row r="3396" spans="1:4">
      <c r="A3396" s="139" t="s">
        <v>3586</v>
      </c>
      <c r="B3396" s="138">
        <v>0</v>
      </c>
      <c r="C3396" s="178">
        <f t="shared" si="134"/>
        <v>0</v>
      </c>
      <c r="D3396" s="178">
        <f t="shared" si="133"/>
        <v>2</v>
      </c>
    </row>
    <row r="3397" spans="1:4">
      <c r="A3397" s="139" t="s">
        <v>3587</v>
      </c>
      <c r="B3397" s="138">
        <v>0</v>
      </c>
      <c r="C3397" s="178">
        <f t="shared" si="134"/>
        <v>0</v>
      </c>
      <c r="D3397" s="178">
        <f t="shared" si="133"/>
        <v>3</v>
      </c>
    </row>
    <row r="3398" spans="1:4">
      <c r="A3398" s="139" t="s">
        <v>3588</v>
      </c>
      <c r="B3398" s="138">
        <v>0</v>
      </c>
      <c r="C3398" s="178">
        <f t="shared" si="134"/>
        <v>0</v>
      </c>
      <c r="D3398" s="178">
        <f t="shared" si="133"/>
        <v>4</v>
      </c>
    </row>
    <row r="3399" spans="1:4">
      <c r="A3399" s="139" t="s">
        <v>3589</v>
      </c>
      <c r="B3399" s="138">
        <v>0</v>
      </c>
      <c r="C3399" s="178">
        <f t="shared" si="134"/>
        <v>0</v>
      </c>
      <c r="D3399" s="178">
        <f t="shared" si="133"/>
        <v>5</v>
      </c>
    </row>
    <row r="3400" spans="1:4">
      <c r="A3400" s="139" t="s">
        <v>3590</v>
      </c>
      <c r="B3400" s="138">
        <v>0</v>
      </c>
      <c r="C3400" s="178">
        <f t="shared" si="134"/>
        <v>0</v>
      </c>
      <c r="D3400" s="178">
        <f t="shared" si="133"/>
        <v>6</v>
      </c>
    </row>
    <row r="3401" spans="1:4">
      <c r="A3401" s="139" t="s">
        <v>3591</v>
      </c>
      <c r="B3401" s="138">
        <v>0</v>
      </c>
      <c r="C3401" s="178">
        <f t="shared" si="134"/>
        <v>0</v>
      </c>
      <c r="D3401" s="178">
        <f t="shared" si="133"/>
        <v>7</v>
      </c>
    </row>
    <row r="3402" spans="1:4">
      <c r="A3402" s="139" t="s">
        <v>3592</v>
      </c>
      <c r="B3402" s="138">
        <v>0</v>
      </c>
      <c r="C3402" s="178">
        <f t="shared" si="134"/>
        <v>0</v>
      </c>
      <c r="D3402" s="178">
        <f t="shared" si="133"/>
        <v>8</v>
      </c>
    </row>
    <row r="3403" spans="1:4">
      <c r="A3403" s="139" t="s">
        <v>3593</v>
      </c>
      <c r="B3403" s="138">
        <v>0</v>
      </c>
      <c r="C3403" s="178">
        <f t="shared" si="134"/>
        <v>6</v>
      </c>
      <c r="D3403" s="178">
        <f t="shared" ref="D3403:D3466" si="135">D3379</f>
        <v>9</v>
      </c>
    </row>
    <row r="3404" spans="1:4">
      <c r="A3404" s="139" t="s">
        <v>3594</v>
      </c>
      <c r="B3404" s="138">
        <v>0</v>
      </c>
      <c r="C3404" s="178">
        <f t="shared" si="134"/>
        <v>201</v>
      </c>
      <c r="D3404" s="178">
        <f t="shared" si="135"/>
        <v>10</v>
      </c>
    </row>
    <row r="3405" spans="1:4">
      <c r="A3405" s="139" t="s">
        <v>3595</v>
      </c>
      <c r="B3405" s="138">
        <v>0</v>
      </c>
      <c r="C3405" s="178">
        <f t="shared" si="134"/>
        <v>304</v>
      </c>
      <c r="D3405" s="178">
        <f t="shared" si="135"/>
        <v>11</v>
      </c>
    </row>
    <row r="3406" spans="1:4">
      <c r="A3406" s="139" t="s">
        <v>3596</v>
      </c>
      <c r="B3406" s="138">
        <v>0</v>
      </c>
      <c r="C3406" s="178">
        <f t="shared" si="134"/>
        <v>355</v>
      </c>
      <c r="D3406" s="178">
        <f t="shared" si="135"/>
        <v>12</v>
      </c>
    </row>
    <row r="3407" spans="1:4">
      <c r="A3407" s="139" t="s">
        <v>3597</v>
      </c>
      <c r="B3407" s="138">
        <v>0</v>
      </c>
      <c r="C3407" s="178">
        <f t="shared" si="134"/>
        <v>413</v>
      </c>
      <c r="D3407" s="178">
        <f t="shared" si="135"/>
        <v>13</v>
      </c>
    </row>
    <row r="3408" spans="1:4">
      <c r="A3408" s="139" t="s">
        <v>3598</v>
      </c>
      <c r="B3408" s="138">
        <v>0</v>
      </c>
      <c r="C3408" s="178">
        <f t="shared" si="134"/>
        <v>449</v>
      </c>
      <c r="D3408" s="178">
        <f t="shared" si="135"/>
        <v>14</v>
      </c>
    </row>
    <row r="3409" spans="1:4">
      <c r="A3409" s="139" t="s">
        <v>3599</v>
      </c>
      <c r="B3409" s="138">
        <v>0</v>
      </c>
      <c r="C3409" s="178">
        <f t="shared" si="134"/>
        <v>457</v>
      </c>
      <c r="D3409" s="178">
        <f t="shared" si="135"/>
        <v>15</v>
      </c>
    </row>
    <row r="3410" spans="1:4">
      <c r="A3410" s="139" t="s">
        <v>3600</v>
      </c>
      <c r="B3410" s="138">
        <v>0</v>
      </c>
      <c r="C3410" s="178">
        <f t="shared" si="134"/>
        <v>436</v>
      </c>
      <c r="D3410" s="178">
        <f t="shared" si="135"/>
        <v>16</v>
      </c>
    </row>
    <row r="3411" spans="1:4">
      <c r="A3411" s="139" t="s">
        <v>3601</v>
      </c>
      <c r="B3411" s="138">
        <v>0</v>
      </c>
      <c r="C3411" s="178">
        <f t="shared" si="134"/>
        <v>392</v>
      </c>
      <c r="D3411" s="178">
        <f t="shared" si="135"/>
        <v>17</v>
      </c>
    </row>
    <row r="3412" spans="1:4">
      <c r="A3412" s="139" t="s">
        <v>3602</v>
      </c>
      <c r="B3412" s="138">
        <v>0</v>
      </c>
      <c r="C3412" s="178">
        <f t="shared" si="134"/>
        <v>315</v>
      </c>
      <c r="D3412" s="178">
        <f t="shared" si="135"/>
        <v>18</v>
      </c>
    </row>
    <row r="3413" spans="1:4">
      <c r="A3413" s="139" t="s">
        <v>3603</v>
      </c>
      <c r="B3413" s="138">
        <v>0</v>
      </c>
      <c r="C3413" s="178">
        <f t="shared" si="134"/>
        <v>93</v>
      </c>
      <c r="D3413" s="178">
        <f t="shared" si="135"/>
        <v>19</v>
      </c>
    </row>
    <row r="3414" spans="1:4">
      <c r="A3414" s="139" t="s">
        <v>3604</v>
      </c>
      <c r="B3414" s="138">
        <v>0</v>
      </c>
      <c r="C3414" s="178">
        <f t="shared" si="134"/>
        <v>0</v>
      </c>
      <c r="D3414" s="178">
        <f t="shared" si="135"/>
        <v>20</v>
      </c>
    </row>
    <row r="3415" spans="1:4">
      <c r="A3415" s="139" t="s">
        <v>3605</v>
      </c>
      <c r="B3415" s="138">
        <v>0</v>
      </c>
      <c r="C3415" s="178">
        <f t="shared" si="134"/>
        <v>0</v>
      </c>
      <c r="D3415" s="178">
        <f t="shared" si="135"/>
        <v>21</v>
      </c>
    </row>
    <row r="3416" spans="1:4">
      <c r="A3416" s="139" t="s">
        <v>3606</v>
      </c>
      <c r="B3416" s="138">
        <v>0</v>
      </c>
      <c r="C3416" s="178">
        <f t="shared" si="134"/>
        <v>0</v>
      </c>
      <c r="D3416" s="178">
        <f t="shared" si="135"/>
        <v>22</v>
      </c>
    </row>
    <row r="3417" spans="1:4">
      <c r="A3417" s="139" t="s">
        <v>3607</v>
      </c>
      <c r="B3417" s="138">
        <v>0</v>
      </c>
      <c r="C3417" s="178">
        <f t="shared" si="134"/>
        <v>0</v>
      </c>
      <c r="D3417" s="178">
        <f t="shared" si="135"/>
        <v>23</v>
      </c>
    </row>
    <row r="3418" spans="1:4">
      <c r="A3418" s="139" t="s">
        <v>3608</v>
      </c>
      <c r="B3418" s="138">
        <v>0</v>
      </c>
      <c r="C3418" s="178">
        <f t="shared" si="134"/>
        <v>0</v>
      </c>
      <c r="D3418" s="178">
        <f t="shared" si="135"/>
        <v>24</v>
      </c>
    </row>
    <row r="3419" spans="1:4">
      <c r="A3419" s="139" t="s">
        <v>3609</v>
      </c>
      <c r="B3419" s="138">
        <v>0</v>
      </c>
      <c r="C3419" s="178">
        <f t="shared" si="134"/>
        <v>0</v>
      </c>
      <c r="D3419" s="178">
        <f t="shared" si="135"/>
        <v>1</v>
      </c>
    </row>
    <row r="3420" spans="1:4">
      <c r="A3420" s="139" t="s">
        <v>3610</v>
      </c>
      <c r="B3420" s="138">
        <v>0</v>
      </c>
      <c r="C3420" s="178">
        <f t="shared" si="134"/>
        <v>0</v>
      </c>
      <c r="D3420" s="178">
        <f t="shared" si="135"/>
        <v>2</v>
      </c>
    </row>
    <row r="3421" spans="1:4">
      <c r="A3421" s="139" t="s">
        <v>3611</v>
      </c>
      <c r="B3421" s="138">
        <v>0</v>
      </c>
      <c r="C3421" s="178">
        <f t="shared" si="134"/>
        <v>0</v>
      </c>
      <c r="D3421" s="178">
        <f t="shared" si="135"/>
        <v>3</v>
      </c>
    </row>
    <row r="3422" spans="1:4">
      <c r="A3422" s="139" t="s">
        <v>3612</v>
      </c>
      <c r="B3422" s="138">
        <v>0</v>
      </c>
      <c r="C3422" s="178">
        <f t="shared" si="134"/>
        <v>0</v>
      </c>
      <c r="D3422" s="178">
        <f t="shared" si="135"/>
        <v>4</v>
      </c>
    </row>
    <row r="3423" spans="1:4">
      <c r="A3423" s="139" t="s">
        <v>3613</v>
      </c>
      <c r="B3423" s="138">
        <v>0</v>
      </c>
      <c r="C3423" s="178">
        <f t="shared" si="134"/>
        <v>0</v>
      </c>
      <c r="D3423" s="178">
        <f t="shared" si="135"/>
        <v>5</v>
      </c>
    </row>
    <row r="3424" spans="1:4">
      <c r="A3424" s="139" t="s">
        <v>3614</v>
      </c>
      <c r="B3424" s="138">
        <v>0</v>
      </c>
      <c r="C3424" s="178">
        <f t="shared" si="134"/>
        <v>0</v>
      </c>
      <c r="D3424" s="178">
        <f t="shared" si="135"/>
        <v>6</v>
      </c>
    </row>
    <row r="3425" spans="1:4">
      <c r="A3425" s="139" t="s">
        <v>3615</v>
      </c>
      <c r="B3425" s="138">
        <v>0</v>
      </c>
      <c r="C3425" s="178">
        <f t="shared" si="134"/>
        <v>0</v>
      </c>
      <c r="D3425" s="178">
        <f t="shared" si="135"/>
        <v>7</v>
      </c>
    </row>
    <row r="3426" spans="1:4">
      <c r="A3426" s="139" t="s">
        <v>3616</v>
      </c>
      <c r="B3426" s="138">
        <v>0</v>
      </c>
      <c r="C3426" s="178">
        <f t="shared" si="134"/>
        <v>0</v>
      </c>
      <c r="D3426" s="178">
        <f t="shared" si="135"/>
        <v>8</v>
      </c>
    </row>
    <row r="3427" spans="1:4">
      <c r="A3427" s="139" t="s">
        <v>3617</v>
      </c>
      <c r="B3427" s="138">
        <v>0</v>
      </c>
      <c r="C3427" s="178">
        <f t="shared" si="134"/>
        <v>6</v>
      </c>
      <c r="D3427" s="178">
        <f t="shared" si="135"/>
        <v>9</v>
      </c>
    </row>
    <row r="3428" spans="1:4">
      <c r="A3428" s="139" t="s">
        <v>3618</v>
      </c>
      <c r="B3428" s="138">
        <v>0</v>
      </c>
      <c r="C3428" s="178">
        <f t="shared" ref="C3428:C3491" si="136">_xlfn.XLOOKUP(D3428,$N$5:$N$28,$F$5:$F$28)</f>
        <v>201</v>
      </c>
      <c r="D3428" s="178">
        <f t="shared" si="135"/>
        <v>10</v>
      </c>
    </row>
    <row r="3429" spans="1:4">
      <c r="A3429" s="139" t="s">
        <v>3619</v>
      </c>
      <c r="B3429" s="138">
        <v>0</v>
      </c>
      <c r="C3429" s="178">
        <f t="shared" si="136"/>
        <v>304</v>
      </c>
      <c r="D3429" s="178">
        <f t="shared" si="135"/>
        <v>11</v>
      </c>
    </row>
    <row r="3430" spans="1:4">
      <c r="A3430" s="139" t="s">
        <v>3620</v>
      </c>
      <c r="B3430" s="138">
        <v>0</v>
      </c>
      <c r="C3430" s="178">
        <f t="shared" si="136"/>
        <v>355</v>
      </c>
      <c r="D3430" s="178">
        <f t="shared" si="135"/>
        <v>12</v>
      </c>
    </row>
    <row r="3431" spans="1:4">
      <c r="A3431" s="139" t="s">
        <v>3621</v>
      </c>
      <c r="B3431" s="138">
        <v>0</v>
      </c>
      <c r="C3431" s="178">
        <f t="shared" si="136"/>
        <v>413</v>
      </c>
      <c r="D3431" s="178">
        <f t="shared" si="135"/>
        <v>13</v>
      </c>
    </row>
    <row r="3432" spans="1:4">
      <c r="A3432" s="139" t="s">
        <v>3622</v>
      </c>
      <c r="B3432" s="138">
        <v>0</v>
      </c>
      <c r="C3432" s="178">
        <f t="shared" si="136"/>
        <v>449</v>
      </c>
      <c r="D3432" s="178">
        <f t="shared" si="135"/>
        <v>14</v>
      </c>
    </row>
    <row r="3433" spans="1:4">
      <c r="A3433" s="139" t="s">
        <v>3623</v>
      </c>
      <c r="B3433" s="138">
        <v>0</v>
      </c>
      <c r="C3433" s="178">
        <f t="shared" si="136"/>
        <v>457</v>
      </c>
      <c r="D3433" s="178">
        <f t="shared" si="135"/>
        <v>15</v>
      </c>
    </row>
    <row r="3434" spans="1:4">
      <c r="A3434" s="139" t="s">
        <v>3624</v>
      </c>
      <c r="B3434" s="138">
        <v>0</v>
      </c>
      <c r="C3434" s="178">
        <f t="shared" si="136"/>
        <v>436</v>
      </c>
      <c r="D3434" s="178">
        <f t="shared" si="135"/>
        <v>16</v>
      </c>
    </row>
    <row r="3435" spans="1:4">
      <c r="A3435" s="139" t="s">
        <v>3625</v>
      </c>
      <c r="B3435" s="138">
        <v>0</v>
      </c>
      <c r="C3435" s="178">
        <f t="shared" si="136"/>
        <v>392</v>
      </c>
      <c r="D3435" s="178">
        <f t="shared" si="135"/>
        <v>17</v>
      </c>
    </row>
    <row r="3436" spans="1:4">
      <c r="A3436" s="139" t="s">
        <v>3626</v>
      </c>
      <c r="B3436" s="138">
        <v>0</v>
      </c>
      <c r="C3436" s="178">
        <f t="shared" si="136"/>
        <v>315</v>
      </c>
      <c r="D3436" s="178">
        <f t="shared" si="135"/>
        <v>18</v>
      </c>
    </row>
    <row r="3437" spans="1:4">
      <c r="A3437" s="139" t="s">
        <v>3627</v>
      </c>
      <c r="B3437" s="138">
        <v>0</v>
      </c>
      <c r="C3437" s="178">
        <f t="shared" si="136"/>
        <v>93</v>
      </c>
      <c r="D3437" s="178">
        <f t="shared" si="135"/>
        <v>19</v>
      </c>
    </row>
    <row r="3438" spans="1:4">
      <c r="A3438" s="139" t="s">
        <v>3628</v>
      </c>
      <c r="B3438" s="138">
        <v>0</v>
      </c>
      <c r="C3438" s="178">
        <f t="shared" si="136"/>
        <v>0</v>
      </c>
      <c r="D3438" s="178">
        <f t="shared" si="135"/>
        <v>20</v>
      </c>
    </row>
    <row r="3439" spans="1:4">
      <c r="A3439" s="139" t="s">
        <v>3629</v>
      </c>
      <c r="B3439" s="138">
        <v>0</v>
      </c>
      <c r="C3439" s="178">
        <f t="shared" si="136"/>
        <v>0</v>
      </c>
      <c r="D3439" s="178">
        <f t="shared" si="135"/>
        <v>21</v>
      </c>
    </row>
    <row r="3440" spans="1:4">
      <c r="A3440" s="139" t="s">
        <v>3630</v>
      </c>
      <c r="B3440" s="138">
        <v>0</v>
      </c>
      <c r="C3440" s="178">
        <f t="shared" si="136"/>
        <v>0</v>
      </c>
      <c r="D3440" s="178">
        <f t="shared" si="135"/>
        <v>22</v>
      </c>
    </row>
    <row r="3441" spans="1:4">
      <c r="A3441" s="139" t="s">
        <v>3631</v>
      </c>
      <c r="B3441" s="138">
        <v>0</v>
      </c>
      <c r="C3441" s="178">
        <f t="shared" si="136"/>
        <v>0</v>
      </c>
      <c r="D3441" s="178">
        <f t="shared" si="135"/>
        <v>23</v>
      </c>
    </row>
    <row r="3442" spans="1:4">
      <c r="A3442" s="139" t="s">
        <v>3632</v>
      </c>
      <c r="B3442" s="138">
        <v>0</v>
      </c>
      <c r="C3442" s="178">
        <f t="shared" si="136"/>
        <v>0</v>
      </c>
      <c r="D3442" s="178">
        <f t="shared" si="135"/>
        <v>24</v>
      </c>
    </row>
    <row r="3443" spans="1:4">
      <c r="A3443" s="139" t="s">
        <v>3633</v>
      </c>
      <c r="B3443" s="138">
        <v>0</v>
      </c>
      <c r="C3443" s="178">
        <f t="shared" si="136"/>
        <v>0</v>
      </c>
      <c r="D3443" s="178">
        <f t="shared" si="135"/>
        <v>1</v>
      </c>
    </row>
    <row r="3444" spans="1:4">
      <c r="A3444" s="139" t="s">
        <v>3634</v>
      </c>
      <c r="B3444" s="138">
        <v>0</v>
      </c>
      <c r="C3444" s="178">
        <f t="shared" si="136"/>
        <v>0</v>
      </c>
      <c r="D3444" s="178">
        <f t="shared" si="135"/>
        <v>2</v>
      </c>
    </row>
    <row r="3445" spans="1:4">
      <c r="A3445" s="139" t="s">
        <v>3635</v>
      </c>
      <c r="B3445" s="138">
        <v>0</v>
      </c>
      <c r="C3445" s="178">
        <f t="shared" si="136"/>
        <v>0</v>
      </c>
      <c r="D3445" s="178">
        <f t="shared" si="135"/>
        <v>3</v>
      </c>
    </row>
    <row r="3446" spans="1:4">
      <c r="A3446" s="139" t="s">
        <v>3636</v>
      </c>
      <c r="B3446" s="138">
        <v>0</v>
      </c>
      <c r="C3446" s="178">
        <f t="shared" si="136"/>
        <v>0</v>
      </c>
      <c r="D3446" s="178">
        <f t="shared" si="135"/>
        <v>4</v>
      </c>
    </row>
    <row r="3447" spans="1:4">
      <c r="A3447" s="139" t="s">
        <v>3637</v>
      </c>
      <c r="B3447" s="138">
        <v>0</v>
      </c>
      <c r="C3447" s="178">
        <f t="shared" si="136"/>
        <v>0</v>
      </c>
      <c r="D3447" s="178">
        <f t="shared" si="135"/>
        <v>5</v>
      </c>
    </row>
    <row r="3448" spans="1:4">
      <c r="A3448" s="139" t="s">
        <v>3638</v>
      </c>
      <c r="B3448" s="138">
        <v>0</v>
      </c>
      <c r="C3448" s="178">
        <f t="shared" si="136"/>
        <v>0</v>
      </c>
      <c r="D3448" s="178">
        <f t="shared" si="135"/>
        <v>6</v>
      </c>
    </row>
    <row r="3449" spans="1:4">
      <c r="A3449" s="139" t="s">
        <v>3639</v>
      </c>
      <c r="B3449" s="138">
        <v>0</v>
      </c>
      <c r="C3449" s="178">
        <f t="shared" si="136"/>
        <v>0</v>
      </c>
      <c r="D3449" s="178">
        <f t="shared" si="135"/>
        <v>7</v>
      </c>
    </row>
    <row r="3450" spans="1:4">
      <c r="A3450" s="139" t="s">
        <v>3640</v>
      </c>
      <c r="B3450" s="138">
        <v>0</v>
      </c>
      <c r="C3450" s="178">
        <f t="shared" si="136"/>
        <v>0</v>
      </c>
      <c r="D3450" s="178">
        <f t="shared" si="135"/>
        <v>8</v>
      </c>
    </row>
    <row r="3451" spans="1:4">
      <c r="A3451" s="139" t="s">
        <v>3641</v>
      </c>
      <c r="B3451" s="138">
        <v>0</v>
      </c>
      <c r="C3451" s="178">
        <f t="shared" si="136"/>
        <v>6</v>
      </c>
      <c r="D3451" s="178">
        <f t="shared" si="135"/>
        <v>9</v>
      </c>
    </row>
    <row r="3452" spans="1:4">
      <c r="A3452" s="139" t="s">
        <v>3642</v>
      </c>
      <c r="B3452" s="138">
        <v>0</v>
      </c>
      <c r="C3452" s="178">
        <f t="shared" si="136"/>
        <v>201</v>
      </c>
      <c r="D3452" s="178">
        <f t="shared" si="135"/>
        <v>10</v>
      </c>
    </row>
    <row r="3453" spans="1:4">
      <c r="A3453" s="139" t="s">
        <v>3643</v>
      </c>
      <c r="B3453" s="138">
        <v>0</v>
      </c>
      <c r="C3453" s="178">
        <f t="shared" si="136"/>
        <v>304</v>
      </c>
      <c r="D3453" s="178">
        <f t="shared" si="135"/>
        <v>11</v>
      </c>
    </row>
    <row r="3454" spans="1:4">
      <c r="A3454" s="139" t="s">
        <v>3644</v>
      </c>
      <c r="B3454" s="138">
        <v>0</v>
      </c>
      <c r="C3454" s="178">
        <f t="shared" si="136"/>
        <v>355</v>
      </c>
      <c r="D3454" s="178">
        <f t="shared" si="135"/>
        <v>12</v>
      </c>
    </row>
    <row r="3455" spans="1:4">
      <c r="A3455" s="139" t="s">
        <v>3645</v>
      </c>
      <c r="B3455" s="138">
        <v>0</v>
      </c>
      <c r="C3455" s="178">
        <f t="shared" si="136"/>
        <v>413</v>
      </c>
      <c r="D3455" s="178">
        <f t="shared" si="135"/>
        <v>13</v>
      </c>
    </row>
    <row r="3456" spans="1:4">
      <c r="A3456" s="139" t="s">
        <v>3646</v>
      </c>
      <c r="B3456" s="138">
        <v>0</v>
      </c>
      <c r="C3456" s="178">
        <f t="shared" si="136"/>
        <v>449</v>
      </c>
      <c r="D3456" s="178">
        <f t="shared" si="135"/>
        <v>14</v>
      </c>
    </row>
    <row r="3457" spans="1:4">
      <c r="A3457" s="139" t="s">
        <v>3647</v>
      </c>
      <c r="B3457" s="138">
        <v>0</v>
      </c>
      <c r="C3457" s="178">
        <f t="shared" si="136"/>
        <v>457</v>
      </c>
      <c r="D3457" s="178">
        <f t="shared" si="135"/>
        <v>15</v>
      </c>
    </row>
    <row r="3458" spans="1:4">
      <c r="A3458" s="139" t="s">
        <v>3648</v>
      </c>
      <c r="B3458" s="138">
        <v>0</v>
      </c>
      <c r="C3458" s="178">
        <f t="shared" si="136"/>
        <v>436</v>
      </c>
      <c r="D3458" s="178">
        <f t="shared" si="135"/>
        <v>16</v>
      </c>
    </row>
    <row r="3459" spans="1:4">
      <c r="A3459" s="139" t="s">
        <v>3649</v>
      </c>
      <c r="B3459" s="138">
        <v>0</v>
      </c>
      <c r="C3459" s="178">
        <f t="shared" si="136"/>
        <v>392</v>
      </c>
      <c r="D3459" s="178">
        <f t="shared" si="135"/>
        <v>17</v>
      </c>
    </row>
    <row r="3460" spans="1:4">
      <c r="A3460" s="139" t="s">
        <v>3650</v>
      </c>
      <c r="B3460" s="138">
        <v>0</v>
      </c>
      <c r="C3460" s="178">
        <f t="shared" si="136"/>
        <v>315</v>
      </c>
      <c r="D3460" s="178">
        <f t="shared" si="135"/>
        <v>18</v>
      </c>
    </row>
    <row r="3461" spans="1:4">
      <c r="A3461" s="139" t="s">
        <v>3651</v>
      </c>
      <c r="B3461" s="138">
        <v>0</v>
      </c>
      <c r="C3461" s="178">
        <f t="shared" si="136"/>
        <v>93</v>
      </c>
      <c r="D3461" s="178">
        <f t="shared" si="135"/>
        <v>19</v>
      </c>
    </row>
    <row r="3462" spans="1:4">
      <c r="A3462" s="139" t="s">
        <v>3652</v>
      </c>
      <c r="B3462" s="138">
        <v>0</v>
      </c>
      <c r="C3462" s="178">
        <f t="shared" si="136"/>
        <v>0</v>
      </c>
      <c r="D3462" s="178">
        <f t="shared" si="135"/>
        <v>20</v>
      </c>
    </row>
    <row r="3463" spans="1:4">
      <c r="A3463" s="139" t="s">
        <v>3653</v>
      </c>
      <c r="B3463" s="138">
        <v>0</v>
      </c>
      <c r="C3463" s="178">
        <f t="shared" si="136"/>
        <v>0</v>
      </c>
      <c r="D3463" s="178">
        <f t="shared" si="135"/>
        <v>21</v>
      </c>
    </row>
    <row r="3464" spans="1:4">
      <c r="A3464" s="139" t="s">
        <v>3654</v>
      </c>
      <c r="B3464" s="138">
        <v>0</v>
      </c>
      <c r="C3464" s="178">
        <f t="shared" si="136"/>
        <v>0</v>
      </c>
      <c r="D3464" s="178">
        <f t="shared" si="135"/>
        <v>22</v>
      </c>
    </row>
    <row r="3465" spans="1:4">
      <c r="A3465" s="139" t="s">
        <v>3655</v>
      </c>
      <c r="B3465" s="138">
        <v>0</v>
      </c>
      <c r="C3465" s="178">
        <f t="shared" si="136"/>
        <v>0</v>
      </c>
      <c r="D3465" s="178">
        <f t="shared" si="135"/>
        <v>23</v>
      </c>
    </row>
    <row r="3466" spans="1:4">
      <c r="A3466" s="139" t="s">
        <v>3656</v>
      </c>
      <c r="B3466" s="138">
        <v>0</v>
      </c>
      <c r="C3466" s="178">
        <f t="shared" si="136"/>
        <v>0</v>
      </c>
      <c r="D3466" s="178">
        <f t="shared" si="135"/>
        <v>24</v>
      </c>
    </row>
    <row r="3467" spans="1:4">
      <c r="A3467" s="139" t="s">
        <v>3657</v>
      </c>
      <c r="B3467" s="138">
        <v>0</v>
      </c>
      <c r="C3467" s="178">
        <f t="shared" si="136"/>
        <v>0</v>
      </c>
      <c r="D3467" s="178">
        <f t="shared" ref="D3467:D3530" si="137">D3443</f>
        <v>1</v>
      </c>
    </row>
    <row r="3468" spans="1:4">
      <c r="A3468" s="139" t="s">
        <v>3658</v>
      </c>
      <c r="B3468" s="138">
        <v>0</v>
      </c>
      <c r="C3468" s="178">
        <f t="shared" si="136"/>
        <v>0</v>
      </c>
      <c r="D3468" s="178">
        <f t="shared" si="137"/>
        <v>2</v>
      </c>
    </row>
    <row r="3469" spans="1:4">
      <c r="A3469" s="139" t="s">
        <v>3659</v>
      </c>
      <c r="B3469" s="138">
        <v>0</v>
      </c>
      <c r="C3469" s="178">
        <f t="shared" si="136"/>
        <v>0</v>
      </c>
      <c r="D3469" s="178">
        <f t="shared" si="137"/>
        <v>3</v>
      </c>
    </row>
    <row r="3470" spans="1:4">
      <c r="A3470" s="139" t="s">
        <v>3660</v>
      </c>
      <c r="B3470" s="138">
        <v>0</v>
      </c>
      <c r="C3470" s="178">
        <f t="shared" si="136"/>
        <v>0</v>
      </c>
      <c r="D3470" s="178">
        <f t="shared" si="137"/>
        <v>4</v>
      </c>
    </row>
    <row r="3471" spans="1:4">
      <c r="A3471" s="139" t="s">
        <v>3661</v>
      </c>
      <c r="B3471" s="138">
        <v>0</v>
      </c>
      <c r="C3471" s="178">
        <f t="shared" si="136"/>
        <v>0</v>
      </c>
      <c r="D3471" s="178">
        <f t="shared" si="137"/>
        <v>5</v>
      </c>
    </row>
    <row r="3472" spans="1:4">
      <c r="A3472" s="139" t="s">
        <v>3662</v>
      </c>
      <c r="B3472" s="138">
        <v>0</v>
      </c>
      <c r="C3472" s="178">
        <f t="shared" si="136"/>
        <v>0</v>
      </c>
      <c r="D3472" s="178">
        <f t="shared" si="137"/>
        <v>6</v>
      </c>
    </row>
    <row r="3473" spans="1:4">
      <c r="A3473" s="139" t="s">
        <v>3663</v>
      </c>
      <c r="B3473" s="138">
        <v>0</v>
      </c>
      <c r="C3473" s="178">
        <f t="shared" si="136"/>
        <v>0</v>
      </c>
      <c r="D3473" s="178">
        <f t="shared" si="137"/>
        <v>7</v>
      </c>
    </row>
    <row r="3474" spans="1:4">
      <c r="A3474" s="139" t="s">
        <v>3664</v>
      </c>
      <c r="B3474" s="138">
        <v>0</v>
      </c>
      <c r="C3474" s="178">
        <f t="shared" si="136"/>
        <v>0</v>
      </c>
      <c r="D3474" s="178">
        <f t="shared" si="137"/>
        <v>8</v>
      </c>
    </row>
    <row r="3475" spans="1:4">
      <c r="A3475" s="139" t="s">
        <v>3665</v>
      </c>
      <c r="B3475" s="138">
        <v>0</v>
      </c>
      <c r="C3475" s="178">
        <f t="shared" si="136"/>
        <v>6</v>
      </c>
      <c r="D3475" s="178">
        <f t="shared" si="137"/>
        <v>9</v>
      </c>
    </row>
    <row r="3476" spans="1:4">
      <c r="A3476" s="139" t="s">
        <v>3666</v>
      </c>
      <c r="B3476" s="138">
        <v>0</v>
      </c>
      <c r="C3476" s="178">
        <f t="shared" si="136"/>
        <v>201</v>
      </c>
      <c r="D3476" s="178">
        <f t="shared" si="137"/>
        <v>10</v>
      </c>
    </row>
    <row r="3477" spans="1:4">
      <c r="A3477" s="139" t="s">
        <v>3667</v>
      </c>
      <c r="B3477" s="138">
        <v>0</v>
      </c>
      <c r="C3477" s="178">
        <f t="shared" si="136"/>
        <v>304</v>
      </c>
      <c r="D3477" s="178">
        <f t="shared" si="137"/>
        <v>11</v>
      </c>
    </row>
    <row r="3478" spans="1:4">
      <c r="A3478" s="139" t="s">
        <v>3668</v>
      </c>
      <c r="B3478" s="138">
        <v>0</v>
      </c>
      <c r="C3478" s="178">
        <f t="shared" si="136"/>
        <v>355</v>
      </c>
      <c r="D3478" s="178">
        <f t="shared" si="137"/>
        <v>12</v>
      </c>
    </row>
    <row r="3479" spans="1:4">
      <c r="A3479" s="139" t="s">
        <v>3669</v>
      </c>
      <c r="B3479" s="138">
        <v>0</v>
      </c>
      <c r="C3479" s="178">
        <f t="shared" si="136"/>
        <v>413</v>
      </c>
      <c r="D3479" s="178">
        <f t="shared" si="137"/>
        <v>13</v>
      </c>
    </row>
    <row r="3480" spans="1:4">
      <c r="A3480" s="139" t="s">
        <v>3670</v>
      </c>
      <c r="B3480" s="138">
        <v>0</v>
      </c>
      <c r="C3480" s="178">
        <f t="shared" si="136"/>
        <v>449</v>
      </c>
      <c r="D3480" s="178">
        <f t="shared" si="137"/>
        <v>14</v>
      </c>
    </row>
    <row r="3481" spans="1:4">
      <c r="A3481" s="139" t="s">
        <v>3671</v>
      </c>
      <c r="B3481" s="138">
        <v>0</v>
      </c>
      <c r="C3481" s="178">
        <f t="shared" si="136"/>
        <v>457</v>
      </c>
      <c r="D3481" s="178">
        <f t="shared" si="137"/>
        <v>15</v>
      </c>
    </row>
    <row r="3482" spans="1:4">
      <c r="A3482" s="139" t="s">
        <v>3672</v>
      </c>
      <c r="B3482" s="138">
        <v>0</v>
      </c>
      <c r="C3482" s="178">
        <f t="shared" si="136"/>
        <v>436</v>
      </c>
      <c r="D3482" s="178">
        <f t="shared" si="137"/>
        <v>16</v>
      </c>
    </row>
    <row r="3483" spans="1:4">
      <c r="A3483" s="139" t="s">
        <v>3673</v>
      </c>
      <c r="B3483" s="138">
        <v>0</v>
      </c>
      <c r="C3483" s="178">
        <f t="shared" si="136"/>
        <v>392</v>
      </c>
      <c r="D3483" s="178">
        <f t="shared" si="137"/>
        <v>17</v>
      </c>
    </row>
    <row r="3484" spans="1:4">
      <c r="A3484" s="139" t="s">
        <v>3674</v>
      </c>
      <c r="B3484" s="138">
        <v>0</v>
      </c>
      <c r="C3484" s="178">
        <f t="shared" si="136"/>
        <v>315</v>
      </c>
      <c r="D3484" s="178">
        <f t="shared" si="137"/>
        <v>18</v>
      </c>
    </row>
    <row r="3485" spans="1:4">
      <c r="A3485" s="139" t="s">
        <v>3675</v>
      </c>
      <c r="B3485" s="138">
        <v>0</v>
      </c>
      <c r="C3485" s="178">
        <f t="shared" si="136"/>
        <v>93</v>
      </c>
      <c r="D3485" s="178">
        <f t="shared" si="137"/>
        <v>19</v>
      </c>
    </row>
    <row r="3486" spans="1:4">
      <c r="A3486" s="139" t="s">
        <v>3676</v>
      </c>
      <c r="B3486" s="138">
        <v>0</v>
      </c>
      <c r="C3486" s="178">
        <f t="shared" si="136"/>
        <v>0</v>
      </c>
      <c r="D3486" s="178">
        <f t="shared" si="137"/>
        <v>20</v>
      </c>
    </row>
    <row r="3487" spans="1:4">
      <c r="A3487" s="139" t="s">
        <v>3677</v>
      </c>
      <c r="B3487" s="138">
        <v>0</v>
      </c>
      <c r="C3487" s="178">
        <f t="shared" si="136"/>
        <v>0</v>
      </c>
      <c r="D3487" s="178">
        <f t="shared" si="137"/>
        <v>21</v>
      </c>
    </row>
    <row r="3488" spans="1:4">
      <c r="A3488" s="139" t="s">
        <v>3678</v>
      </c>
      <c r="B3488" s="138">
        <v>0</v>
      </c>
      <c r="C3488" s="178">
        <f t="shared" si="136"/>
        <v>0</v>
      </c>
      <c r="D3488" s="178">
        <f t="shared" si="137"/>
        <v>22</v>
      </c>
    </row>
    <row r="3489" spans="1:4">
      <c r="A3489" s="139" t="s">
        <v>3679</v>
      </c>
      <c r="B3489" s="138">
        <v>0</v>
      </c>
      <c r="C3489" s="178">
        <f t="shared" si="136"/>
        <v>0</v>
      </c>
      <c r="D3489" s="178">
        <f t="shared" si="137"/>
        <v>23</v>
      </c>
    </row>
    <row r="3490" spans="1:4">
      <c r="A3490" s="139" t="s">
        <v>3680</v>
      </c>
      <c r="B3490" s="138">
        <v>0</v>
      </c>
      <c r="C3490" s="178">
        <f t="shared" si="136"/>
        <v>0</v>
      </c>
      <c r="D3490" s="178">
        <f t="shared" si="137"/>
        <v>24</v>
      </c>
    </row>
    <row r="3491" spans="1:4">
      <c r="A3491" s="139" t="s">
        <v>3681</v>
      </c>
      <c r="B3491" s="138">
        <v>0</v>
      </c>
      <c r="C3491" s="178">
        <f t="shared" si="136"/>
        <v>0</v>
      </c>
      <c r="D3491" s="178">
        <f t="shared" si="137"/>
        <v>1</v>
      </c>
    </row>
    <row r="3492" spans="1:4">
      <c r="A3492" s="139" t="s">
        <v>3682</v>
      </c>
      <c r="B3492" s="138">
        <v>0</v>
      </c>
      <c r="C3492" s="178">
        <f t="shared" ref="C3492:C3555" si="138">_xlfn.XLOOKUP(D3492,$N$5:$N$28,$F$5:$F$28)</f>
        <v>0</v>
      </c>
      <c r="D3492" s="178">
        <f t="shared" si="137"/>
        <v>2</v>
      </c>
    </row>
    <row r="3493" spans="1:4">
      <c r="A3493" s="139" t="s">
        <v>3683</v>
      </c>
      <c r="B3493" s="138">
        <v>0</v>
      </c>
      <c r="C3493" s="178">
        <f t="shared" si="138"/>
        <v>0</v>
      </c>
      <c r="D3493" s="178">
        <f t="shared" si="137"/>
        <v>3</v>
      </c>
    </row>
    <row r="3494" spans="1:4">
      <c r="A3494" s="139" t="s">
        <v>3684</v>
      </c>
      <c r="B3494" s="138">
        <v>0</v>
      </c>
      <c r="C3494" s="178">
        <f t="shared" si="138"/>
        <v>0</v>
      </c>
      <c r="D3494" s="178">
        <f t="shared" si="137"/>
        <v>4</v>
      </c>
    </row>
    <row r="3495" spans="1:4">
      <c r="A3495" s="139" t="s">
        <v>3685</v>
      </c>
      <c r="B3495" s="138">
        <v>0</v>
      </c>
      <c r="C3495" s="178">
        <f t="shared" si="138"/>
        <v>0</v>
      </c>
      <c r="D3495" s="178">
        <f t="shared" si="137"/>
        <v>5</v>
      </c>
    </row>
    <row r="3496" spans="1:4">
      <c r="A3496" s="139" t="s">
        <v>3686</v>
      </c>
      <c r="B3496" s="138">
        <v>0</v>
      </c>
      <c r="C3496" s="178">
        <f t="shared" si="138"/>
        <v>0</v>
      </c>
      <c r="D3496" s="178">
        <f t="shared" si="137"/>
        <v>6</v>
      </c>
    </row>
    <row r="3497" spans="1:4">
      <c r="A3497" s="139" t="s">
        <v>3687</v>
      </c>
      <c r="B3497" s="138">
        <v>0</v>
      </c>
      <c r="C3497" s="178">
        <f t="shared" si="138"/>
        <v>0</v>
      </c>
      <c r="D3497" s="178">
        <f t="shared" si="137"/>
        <v>7</v>
      </c>
    </row>
    <row r="3498" spans="1:4">
      <c r="A3498" s="139" t="s">
        <v>3688</v>
      </c>
      <c r="B3498" s="138">
        <v>0</v>
      </c>
      <c r="C3498" s="178">
        <f t="shared" si="138"/>
        <v>0</v>
      </c>
      <c r="D3498" s="178">
        <f t="shared" si="137"/>
        <v>8</v>
      </c>
    </row>
    <row r="3499" spans="1:4">
      <c r="A3499" s="139" t="s">
        <v>3689</v>
      </c>
      <c r="B3499" s="138">
        <v>0</v>
      </c>
      <c r="C3499" s="178">
        <f t="shared" si="138"/>
        <v>6</v>
      </c>
      <c r="D3499" s="178">
        <f t="shared" si="137"/>
        <v>9</v>
      </c>
    </row>
    <row r="3500" spans="1:4">
      <c r="A3500" s="139" t="s">
        <v>3690</v>
      </c>
      <c r="B3500" s="138">
        <v>0</v>
      </c>
      <c r="C3500" s="178">
        <f t="shared" si="138"/>
        <v>201</v>
      </c>
      <c r="D3500" s="178">
        <f t="shared" si="137"/>
        <v>10</v>
      </c>
    </row>
    <row r="3501" spans="1:4">
      <c r="A3501" s="139" t="s">
        <v>3691</v>
      </c>
      <c r="B3501" s="138">
        <v>0</v>
      </c>
      <c r="C3501" s="178">
        <f t="shared" si="138"/>
        <v>304</v>
      </c>
      <c r="D3501" s="178">
        <f t="shared" si="137"/>
        <v>11</v>
      </c>
    </row>
    <row r="3502" spans="1:4">
      <c r="A3502" s="139" t="s">
        <v>3692</v>
      </c>
      <c r="B3502" s="138">
        <v>0</v>
      </c>
      <c r="C3502" s="178">
        <f t="shared" si="138"/>
        <v>355</v>
      </c>
      <c r="D3502" s="178">
        <f t="shared" si="137"/>
        <v>12</v>
      </c>
    </row>
    <row r="3503" spans="1:4">
      <c r="A3503" s="139" t="s">
        <v>3693</v>
      </c>
      <c r="B3503" s="138">
        <v>0</v>
      </c>
      <c r="C3503" s="178">
        <f t="shared" si="138"/>
        <v>413</v>
      </c>
      <c r="D3503" s="178">
        <f t="shared" si="137"/>
        <v>13</v>
      </c>
    </row>
    <row r="3504" spans="1:4">
      <c r="A3504" s="139" t="s">
        <v>3694</v>
      </c>
      <c r="B3504" s="138">
        <v>0</v>
      </c>
      <c r="C3504" s="178">
        <f t="shared" si="138"/>
        <v>449</v>
      </c>
      <c r="D3504" s="178">
        <f t="shared" si="137"/>
        <v>14</v>
      </c>
    </row>
    <row r="3505" spans="1:4">
      <c r="A3505" s="139" t="s">
        <v>3695</v>
      </c>
      <c r="B3505" s="138">
        <v>0</v>
      </c>
      <c r="C3505" s="178">
        <f t="shared" si="138"/>
        <v>457</v>
      </c>
      <c r="D3505" s="178">
        <f t="shared" si="137"/>
        <v>15</v>
      </c>
    </row>
    <row r="3506" spans="1:4">
      <c r="A3506" s="139" t="s">
        <v>3696</v>
      </c>
      <c r="B3506" s="138">
        <v>0</v>
      </c>
      <c r="C3506" s="178">
        <f t="shared" si="138"/>
        <v>436</v>
      </c>
      <c r="D3506" s="178">
        <f t="shared" si="137"/>
        <v>16</v>
      </c>
    </row>
    <row r="3507" spans="1:4">
      <c r="A3507" s="139" t="s">
        <v>3697</v>
      </c>
      <c r="B3507" s="138">
        <v>0</v>
      </c>
      <c r="C3507" s="178">
        <f t="shared" si="138"/>
        <v>392</v>
      </c>
      <c r="D3507" s="178">
        <f t="shared" si="137"/>
        <v>17</v>
      </c>
    </row>
    <row r="3508" spans="1:4">
      <c r="A3508" s="139" t="s">
        <v>3698</v>
      </c>
      <c r="B3508" s="138">
        <v>0</v>
      </c>
      <c r="C3508" s="178">
        <f t="shared" si="138"/>
        <v>315</v>
      </c>
      <c r="D3508" s="178">
        <f t="shared" si="137"/>
        <v>18</v>
      </c>
    </row>
    <row r="3509" spans="1:4">
      <c r="A3509" s="139" t="s">
        <v>3699</v>
      </c>
      <c r="B3509" s="138">
        <v>0</v>
      </c>
      <c r="C3509" s="178">
        <f t="shared" si="138"/>
        <v>93</v>
      </c>
      <c r="D3509" s="178">
        <f t="shared" si="137"/>
        <v>19</v>
      </c>
    </row>
    <row r="3510" spans="1:4">
      <c r="A3510" s="139" t="s">
        <v>3700</v>
      </c>
      <c r="B3510" s="138">
        <v>0</v>
      </c>
      <c r="C3510" s="178">
        <f t="shared" si="138"/>
        <v>0</v>
      </c>
      <c r="D3510" s="178">
        <f t="shared" si="137"/>
        <v>20</v>
      </c>
    </row>
    <row r="3511" spans="1:4">
      <c r="A3511" s="139" t="s">
        <v>3701</v>
      </c>
      <c r="B3511" s="138">
        <v>0</v>
      </c>
      <c r="C3511" s="178">
        <f t="shared" si="138"/>
        <v>0</v>
      </c>
      <c r="D3511" s="178">
        <f t="shared" si="137"/>
        <v>21</v>
      </c>
    </row>
    <row r="3512" spans="1:4">
      <c r="A3512" s="139" t="s">
        <v>3702</v>
      </c>
      <c r="B3512" s="138">
        <v>0</v>
      </c>
      <c r="C3512" s="178">
        <f t="shared" si="138"/>
        <v>0</v>
      </c>
      <c r="D3512" s="178">
        <f t="shared" si="137"/>
        <v>22</v>
      </c>
    </row>
    <row r="3513" spans="1:4">
      <c r="A3513" s="139" t="s">
        <v>3703</v>
      </c>
      <c r="B3513" s="138">
        <v>0</v>
      </c>
      <c r="C3513" s="178">
        <f t="shared" si="138"/>
        <v>0</v>
      </c>
      <c r="D3513" s="178">
        <f t="shared" si="137"/>
        <v>23</v>
      </c>
    </row>
    <row r="3514" spans="1:4">
      <c r="A3514" s="139" t="s">
        <v>3704</v>
      </c>
      <c r="B3514" s="138">
        <v>0</v>
      </c>
      <c r="C3514" s="178">
        <f t="shared" si="138"/>
        <v>0</v>
      </c>
      <c r="D3514" s="178">
        <f t="shared" si="137"/>
        <v>24</v>
      </c>
    </row>
    <row r="3515" spans="1:4">
      <c r="A3515" s="139" t="s">
        <v>3705</v>
      </c>
      <c r="B3515" s="138">
        <v>0</v>
      </c>
      <c r="C3515" s="178">
        <f t="shared" si="138"/>
        <v>0</v>
      </c>
      <c r="D3515" s="178">
        <f t="shared" si="137"/>
        <v>1</v>
      </c>
    </row>
    <row r="3516" spans="1:4">
      <c r="A3516" s="139" t="s">
        <v>3706</v>
      </c>
      <c r="B3516" s="138">
        <v>0</v>
      </c>
      <c r="C3516" s="178">
        <f t="shared" si="138"/>
        <v>0</v>
      </c>
      <c r="D3516" s="178">
        <f t="shared" si="137"/>
        <v>2</v>
      </c>
    </row>
    <row r="3517" spans="1:4">
      <c r="A3517" s="139" t="s">
        <v>3707</v>
      </c>
      <c r="B3517" s="138">
        <v>0</v>
      </c>
      <c r="C3517" s="178">
        <f t="shared" si="138"/>
        <v>0</v>
      </c>
      <c r="D3517" s="178">
        <f t="shared" si="137"/>
        <v>3</v>
      </c>
    </row>
    <row r="3518" spans="1:4">
      <c r="A3518" s="139" t="s">
        <v>3708</v>
      </c>
      <c r="B3518" s="138">
        <v>0</v>
      </c>
      <c r="C3518" s="178">
        <f t="shared" si="138"/>
        <v>0</v>
      </c>
      <c r="D3518" s="178">
        <f t="shared" si="137"/>
        <v>4</v>
      </c>
    </row>
    <row r="3519" spans="1:4">
      <c r="A3519" s="139" t="s">
        <v>3709</v>
      </c>
      <c r="B3519" s="138">
        <v>0</v>
      </c>
      <c r="C3519" s="178">
        <f t="shared" si="138"/>
        <v>0</v>
      </c>
      <c r="D3519" s="178">
        <f t="shared" si="137"/>
        <v>5</v>
      </c>
    </row>
    <row r="3520" spans="1:4">
      <c r="A3520" s="139" t="s">
        <v>3710</v>
      </c>
      <c r="B3520" s="138">
        <v>0</v>
      </c>
      <c r="C3520" s="178">
        <f t="shared" si="138"/>
        <v>0</v>
      </c>
      <c r="D3520" s="178">
        <f t="shared" si="137"/>
        <v>6</v>
      </c>
    </row>
    <row r="3521" spans="1:4">
      <c r="A3521" s="139" t="s">
        <v>3711</v>
      </c>
      <c r="B3521" s="138">
        <v>0</v>
      </c>
      <c r="C3521" s="178">
        <f t="shared" si="138"/>
        <v>0</v>
      </c>
      <c r="D3521" s="178">
        <f t="shared" si="137"/>
        <v>7</v>
      </c>
    </row>
    <row r="3522" spans="1:4">
      <c r="A3522" s="139" t="s">
        <v>3712</v>
      </c>
      <c r="B3522" s="138">
        <v>0</v>
      </c>
      <c r="C3522" s="178">
        <f t="shared" si="138"/>
        <v>0</v>
      </c>
      <c r="D3522" s="178">
        <f t="shared" si="137"/>
        <v>8</v>
      </c>
    </row>
    <row r="3523" spans="1:4">
      <c r="A3523" s="139" t="s">
        <v>3713</v>
      </c>
      <c r="B3523" s="138">
        <v>0</v>
      </c>
      <c r="C3523" s="178">
        <f t="shared" si="138"/>
        <v>6</v>
      </c>
      <c r="D3523" s="178">
        <f t="shared" si="137"/>
        <v>9</v>
      </c>
    </row>
    <row r="3524" spans="1:4">
      <c r="A3524" s="139" t="s">
        <v>3714</v>
      </c>
      <c r="B3524" s="138">
        <v>0</v>
      </c>
      <c r="C3524" s="178">
        <f t="shared" si="138"/>
        <v>201</v>
      </c>
      <c r="D3524" s="178">
        <f t="shared" si="137"/>
        <v>10</v>
      </c>
    </row>
    <row r="3525" spans="1:4">
      <c r="A3525" s="139" t="s">
        <v>3715</v>
      </c>
      <c r="B3525" s="138">
        <v>0</v>
      </c>
      <c r="C3525" s="178">
        <f t="shared" si="138"/>
        <v>304</v>
      </c>
      <c r="D3525" s="178">
        <f t="shared" si="137"/>
        <v>11</v>
      </c>
    </row>
    <row r="3526" spans="1:4">
      <c r="A3526" s="139" t="s">
        <v>3716</v>
      </c>
      <c r="B3526" s="138">
        <v>0</v>
      </c>
      <c r="C3526" s="178">
        <f t="shared" si="138"/>
        <v>355</v>
      </c>
      <c r="D3526" s="178">
        <f t="shared" si="137"/>
        <v>12</v>
      </c>
    </row>
    <row r="3527" spans="1:4">
      <c r="A3527" s="139" t="s">
        <v>3717</v>
      </c>
      <c r="B3527" s="138">
        <v>0</v>
      </c>
      <c r="C3527" s="178">
        <f t="shared" si="138"/>
        <v>413</v>
      </c>
      <c r="D3527" s="178">
        <f t="shared" si="137"/>
        <v>13</v>
      </c>
    </row>
    <row r="3528" spans="1:4">
      <c r="A3528" s="139" t="s">
        <v>3718</v>
      </c>
      <c r="B3528" s="138">
        <v>0</v>
      </c>
      <c r="C3528" s="178">
        <f t="shared" si="138"/>
        <v>449</v>
      </c>
      <c r="D3528" s="178">
        <f t="shared" si="137"/>
        <v>14</v>
      </c>
    </row>
    <row r="3529" spans="1:4">
      <c r="A3529" s="139" t="s">
        <v>3719</v>
      </c>
      <c r="B3529" s="138">
        <v>0</v>
      </c>
      <c r="C3529" s="178">
        <f t="shared" si="138"/>
        <v>457</v>
      </c>
      <c r="D3529" s="178">
        <f t="shared" si="137"/>
        <v>15</v>
      </c>
    </row>
    <row r="3530" spans="1:4">
      <c r="A3530" s="139" t="s">
        <v>3720</v>
      </c>
      <c r="B3530" s="138">
        <v>0</v>
      </c>
      <c r="C3530" s="178">
        <f t="shared" si="138"/>
        <v>436</v>
      </c>
      <c r="D3530" s="178">
        <f t="shared" si="137"/>
        <v>16</v>
      </c>
    </row>
    <row r="3531" spans="1:4">
      <c r="A3531" s="139" t="s">
        <v>3721</v>
      </c>
      <c r="B3531" s="138">
        <v>0</v>
      </c>
      <c r="C3531" s="178">
        <f t="shared" si="138"/>
        <v>392</v>
      </c>
      <c r="D3531" s="178">
        <f t="shared" ref="D3531:D3594" si="139">D3507</f>
        <v>17</v>
      </c>
    </row>
    <row r="3532" spans="1:4">
      <c r="A3532" s="139" t="s">
        <v>3722</v>
      </c>
      <c r="B3532" s="138">
        <v>0</v>
      </c>
      <c r="C3532" s="178">
        <f t="shared" si="138"/>
        <v>315</v>
      </c>
      <c r="D3532" s="178">
        <f t="shared" si="139"/>
        <v>18</v>
      </c>
    </row>
    <row r="3533" spans="1:4">
      <c r="A3533" s="139" t="s">
        <v>3723</v>
      </c>
      <c r="B3533" s="138">
        <v>0</v>
      </c>
      <c r="C3533" s="178">
        <f t="shared" si="138"/>
        <v>93</v>
      </c>
      <c r="D3533" s="178">
        <f t="shared" si="139"/>
        <v>19</v>
      </c>
    </row>
    <row r="3534" spans="1:4">
      <c r="A3534" s="139" t="s">
        <v>3724</v>
      </c>
      <c r="B3534" s="138">
        <v>0</v>
      </c>
      <c r="C3534" s="178">
        <f t="shared" si="138"/>
        <v>0</v>
      </c>
      <c r="D3534" s="178">
        <f t="shared" si="139"/>
        <v>20</v>
      </c>
    </row>
    <row r="3535" spans="1:4">
      <c r="A3535" s="139" t="s">
        <v>3725</v>
      </c>
      <c r="B3535" s="138">
        <v>0</v>
      </c>
      <c r="C3535" s="178">
        <f t="shared" si="138"/>
        <v>0</v>
      </c>
      <c r="D3535" s="178">
        <f t="shared" si="139"/>
        <v>21</v>
      </c>
    </row>
    <row r="3536" spans="1:4">
      <c r="A3536" s="139" t="s">
        <v>3726</v>
      </c>
      <c r="B3536" s="138">
        <v>0</v>
      </c>
      <c r="C3536" s="178">
        <f t="shared" si="138"/>
        <v>0</v>
      </c>
      <c r="D3536" s="178">
        <f t="shared" si="139"/>
        <v>22</v>
      </c>
    </row>
    <row r="3537" spans="1:4">
      <c r="A3537" s="139" t="s">
        <v>3727</v>
      </c>
      <c r="B3537" s="138">
        <v>0</v>
      </c>
      <c r="C3537" s="178">
        <f t="shared" si="138"/>
        <v>0</v>
      </c>
      <c r="D3537" s="178">
        <f t="shared" si="139"/>
        <v>23</v>
      </c>
    </row>
    <row r="3538" spans="1:4">
      <c r="A3538" s="139" t="s">
        <v>3728</v>
      </c>
      <c r="B3538" s="138">
        <v>0</v>
      </c>
      <c r="C3538" s="178">
        <f t="shared" si="138"/>
        <v>0</v>
      </c>
      <c r="D3538" s="178">
        <f t="shared" si="139"/>
        <v>24</v>
      </c>
    </row>
    <row r="3539" spans="1:4">
      <c r="A3539" s="139" t="s">
        <v>3729</v>
      </c>
      <c r="B3539" s="138">
        <v>0</v>
      </c>
      <c r="C3539" s="178">
        <f t="shared" si="138"/>
        <v>0</v>
      </c>
      <c r="D3539" s="178">
        <f t="shared" si="139"/>
        <v>1</v>
      </c>
    </row>
    <row r="3540" spans="1:4">
      <c r="A3540" s="139" t="s">
        <v>3730</v>
      </c>
      <c r="B3540" s="138">
        <v>0</v>
      </c>
      <c r="C3540" s="178">
        <f t="shared" si="138"/>
        <v>0</v>
      </c>
      <c r="D3540" s="178">
        <f t="shared" si="139"/>
        <v>2</v>
      </c>
    </row>
    <row r="3541" spans="1:4">
      <c r="A3541" s="139" t="s">
        <v>3731</v>
      </c>
      <c r="B3541" s="138">
        <v>0</v>
      </c>
      <c r="C3541" s="178">
        <f t="shared" si="138"/>
        <v>0</v>
      </c>
      <c r="D3541" s="178">
        <f t="shared" si="139"/>
        <v>3</v>
      </c>
    </row>
    <row r="3542" spans="1:4">
      <c r="A3542" s="139" t="s">
        <v>3732</v>
      </c>
      <c r="B3542" s="138">
        <v>0</v>
      </c>
      <c r="C3542" s="178">
        <f t="shared" si="138"/>
        <v>0</v>
      </c>
      <c r="D3542" s="178">
        <f t="shared" si="139"/>
        <v>4</v>
      </c>
    </row>
    <row r="3543" spans="1:4">
      <c r="A3543" s="139" t="s">
        <v>3733</v>
      </c>
      <c r="B3543" s="138">
        <v>0</v>
      </c>
      <c r="C3543" s="178">
        <f t="shared" si="138"/>
        <v>0</v>
      </c>
      <c r="D3543" s="178">
        <f t="shared" si="139"/>
        <v>5</v>
      </c>
    </row>
    <row r="3544" spans="1:4">
      <c r="A3544" s="139" t="s">
        <v>3734</v>
      </c>
      <c r="B3544" s="138">
        <v>0</v>
      </c>
      <c r="C3544" s="178">
        <f t="shared" si="138"/>
        <v>0</v>
      </c>
      <c r="D3544" s="178">
        <f t="shared" si="139"/>
        <v>6</v>
      </c>
    </row>
    <row r="3545" spans="1:4">
      <c r="A3545" s="139" t="s">
        <v>3735</v>
      </c>
      <c r="B3545" s="138">
        <v>0</v>
      </c>
      <c r="C3545" s="178">
        <f t="shared" si="138"/>
        <v>0</v>
      </c>
      <c r="D3545" s="178">
        <f t="shared" si="139"/>
        <v>7</v>
      </c>
    </row>
    <row r="3546" spans="1:4">
      <c r="A3546" s="139" t="s">
        <v>3736</v>
      </c>
      <c r="B3546" s="138">
        <v>0</v>
      </c>
      <c r="C3546" s="178">
        <f t="shared" si="138"/>
        <v>0</v>
      </c>
      <c r="D3546" s="178">
        <f t="shared" si="139"/>
        <v>8</v>
      </c>
    </row>
    <row r="3547" spans="1:4">
      <c r="A3547" s="139" t="s">
        <v>3737</v>
      </c>
      <c r="B3547" s="138">
        <v>0</v>
      </c>
      <c r="C3547" s="178">
        <f t="shared" si="138"/>
        <v>6</v>
      </c>
      <c r="D3547" s="178">
        <f t="shared" si="139"/>
        <v>9</v>
      </c>
    </row>
    <row r="3548" spans="1:4">
      <c r="A3548" s="139" t="s">
        <v>3738</v>
      </c>
      <c r="B3548" s="138">
        <v>0</v>
      </c>
      <c r="C3548" s="178">
        <f t="shared" si="138"/>
        <v>201</v>
      </c>
      <c r="D3548" s="178">
        <f t="shared" si="139"/>
        <v>10</v>
      </c>
    </row>
    <row r="3549" spans="1:4">
      <c r="A3549" s="139" t="s">
        <v>3739</v>
      </c>
      <c r="B3549" s="138">
        <v>0</v>
      </c>
      <c r="C3549" s="178">
        <f t="shared" si="138"/>
        <v>304</v>
      </c>
      <c r="D3549" s="178">
        <f t="shared" si="139"/>
        <v>11</v>
      </c>
    </row>
    <row r="3550" spans="1:4">
      <c r="A3550" s="139" t="s">
        <v>3740</v>
      </c>
      <c r="B3550" s="138">
        <v>0</v>
      </c>
      <c r="C3550" s="178">
        <f t="shared" si="138"/>
        <v>355</v>
      </c>
      <c r="D3550" s="178">
        <f t="shared" si="139"/>
        <v>12</v>
      </c>
    </row>
    <row r="3551" spans="1:4">
      <c r="A3551" s="139" t="s">
        <v>3741</v>
      </c>
      <c r="B3551" s="138">
        <v>0</v>
      </c>
      <c r="C3551" s="178">
        <f t="shared" si="138"/>
        <v>413</v>
      </c>
      <c r="D3551" s="178">
        <f t="shared" si="139"/>
        <v>13</v>
      </c>
    </row>
    <row r="3552" spans="1:4">
      <c r="A3552" s="139" t="s">
        <v>3742</v>
      </c>
      <c r="B3552" s="138">
        <v>0</v>
      </c>
      <c r="C3552" s="178">
        <f t="shared" si="138"/>
        <v>449</v>
      </c>
      <c r="D3552" s="178">
        <f t="shared" si="139"/>
        <v>14</v>
      </c>
    </row>
    <row r="3553" spans="1:4">
      <c r="A3553" s="139" t="s">
        <v>3743</v>
      </c>
      <c r="B3553" s="138">
        <v>0</v>
      </c>
      <c r="C3553" s="178">
        <f t="shared" si="138"/>
        <v>457</v>
      </c>
      <c r="D3553" s="178">
        <f t="shared" si="139"/>
        <v>15</v>
      </c>
    </row>
    <row r="3554" spans="1:4">
      <c r="A3554" s="139" t="s">
        <v>3744</v>
      </c>
      <c r="B3554" s="138">
        <v>0</v>
      </c>
      <c r="C3554" s="178">
        <f t="shared" si="138"/>
        <v>436</v>
      </c>
      <c r="D3554" s="178">
        <f t="shared" si="139"/>
        <v>16</v>
      </c>
    </row>
    <row r="3555" spans="1:4">
      <c r="A3555" s="139" t="s">
        <v>3745</v>
      </c>
      <c r="B3555" s="138">
        <v>0</v>
      </c>
      <c r="C3555" s="178">
        <f t="shared" si="138"/>
        <v>392</v>
      </c>
      <c r="D3555" s="178">
        <f t="shared" si="139"/>
        <v>17</v>
      </c>
    </row>
    <row r="3556" spans="1:4">
      <c r="A3556" s="139" t="s">
        <v>3746</v>
      </c>
      <c r="B3556" s="138">
        <v>0</v>
      </c>
      <c r="C3556" s="178">
        <f t="shared" ref="C3556:C3619" si="140">_xlfn.XLOOKUP(D3556,$N$5:$N$28,$F$5:$F$28)</f>
        <v>315</v>
      </c>
      <c r="D3556" s="178">
        <f t="shared" si="139"/>
        <v>18</v>
      </c>
    </row>
    <row r="3557" spans="1:4">
      <c r="A3557" s="139" t="s">
        <v>3747</v>
      </c>
      <c r="B3557" s="138">
        <v>0</v>
      </c>
      <c r="C3557" s="178">
        <f t="shared" si="140"/>
        <v>93</v>
      </c>
      <c r="D3557" s="178">
        <f t="shared" si="139"/>
        <v>19</v>
      </c>
    </row>
    <row r="3558" spans="1:4">
      <c r="A3558" s="139" t="s">
        <v>3748</v>
      </c>
      <c r="B3558" s="138">
        <v>0</v>
      </c>
      <c r="C3558" s="178">
        <f t="shared" si="140"/>
        <v>0</v>
      </c>
      <c r="D3558" s="178">
        <f t="shared" si="139"/>
        <v>20</v>
      </c>
    </row>
    <row r="3559" spans="1:4">
      <c r="A3559" s="139" t="s">
        <v>3749</v>
      </c>
      <c r="B3559" s="138">
        <v>0</v>
      </c>
      <c r="C3559" s="178">
        <f t="shared" si="140"/>
        <v>0</v>
      </c>
      <c r="D3559" s="178">
        <f t="shared" si="139"/>
        <v>21</v>
      </c>
    </row>
    <row r="3560" spans="1:4">
      <c r="A3560" s="139" t="s">
        <v>3750</v>
      </c>
      <c r="B3560" s="138">
        <v>0</v>
      </c>
      <c r="C3560" s="178">
        <f t="shared" si="140"/>
        <v>0</v>
      </c>
      <c r="D3560" s="178">
        <f t="shared" si="139"/>
        <v>22</v>
      </c>
    </row>
    <row r="3561" spans="1:4">
      <c r="A3561" s="139" t="s">
        <v>3751</v>
      </c>
      <c r="B3561" s="138">
        <v>0</v>
      </c>
      <c r="C3561" s="178">
        <f t="shared" si="140"/>
        <v>0</v>
      </c>
      <c r="D3561" s="178">
        <f t="shared" si="139"/>
        <v>23</v>
      </c>
    </row>
    <row r="3562" spans="1:4">
      <c r="A3562" s="139" t="s">
        <v>3752</v>
      </c>
      <c r="B3562" s="138">
        <v>0</v>
      </c>
      <c r="C3562" s="178">
        <f t="shared" si="140"/>
        <v>0</v>
      </c>
      <c r="D3562" s="178">
        <f t="shared" si="139"/>
        <v>24</v>
      </c>
    </row>
    <row r="3563" spans="1:4">
      <c r="A3563" s="139" t="s">
        <v>3753</v>
      </c>
      <c r="B3563" s="138">
        <v>0</v>
      </c>
      <c r="C3563" s="178">
        <f t="shared" si="140"/>
        <v>0</v>
      </c>
      <c r="D3563" s="178">
        <f t="shared" si="139"/>
        <v>1</v>
      </c>
    </row>
    <row r="3564" spans="1:4">
      <c r="A3564" s="139" t="s">
        <v>3754</v>
      </c>
      <c r="B3564" s="138">
        <v>0</v>
      </c>
      <c r="C3564" s="178">
        <f t="shared" si="140"/>
        <v>0</v>
      </c>
      <c r="D3564" s="178">
        <f t="shared" si="139"/>
        <v>2</v>
      </c>
    </row>
    <row r="3565" spans="1:4">
      <c r="A3565" s="139" t="s">
        <v>3755</v>
      </c>
      <c r="B3565" s="138">
        <v>0</v>
      </c>
      <c r="C3565" s="178">
        <f t="shared" si="140"/>
        <v>0</v>
      </c>
      <c r="D3565" s="178">
        <f t="shared" si="139"/>
        <v>3</v>
      </c>
    </row>
    <row r="3566" spans="1:4">
      <c r="A3566" s="139" t="s">
        <v>3756</v>
      </c>
      <c r="B3566" s="138">
        <v>0</v>
      </c>
      <c r="C3566" s="178">
        <f t="shared" si="140"/>
        <v>0</v>
      </c>
      <c r="D3566" s="178">
        <f t="shared" si="139"/>
        <v>4</v>
      </c>
    </row>
    <row r="3567" spans="1:4">
      <c r="A3567" s="139" t="s">
        <v>3757</v>
      </c>
      <c r="B3567" s="138">
        <v>0</v>
      </c>
      <c r="C3567" s="178">
        <f t="shared" si="140"/>
        <v>0</v>
      </c>
      <c r="D3567" s="178">
        <f t="shared" si="139"/>
        <v>5</v>
      </c>
    </row>
    <row r="3568" spans="1:4">
      <c r="A3568" s="139" t="s">
        <v>3758</v>
      </c>
      <c r="B3568" s="138">
        <v>0</v>
      </c>
      <c r="C3568" s="178">
        <f t="shared" si="140"/>
        <v>0</v>
      </c>
      <c r="D3568" s="178">
        <f t="shared" si="139"/>
        <v>6</v>
      </c>
    </row>
    <row r="3569" spans="1:4">
      <c r="A3569" s="139" t="s">
        <v>3759</v>
      </c>
      <c r="B3569" s="138">
        <v>0</v>
      </c>
      <c r="C3569" s="178">
        <f t="shared" si="140"/>
        <v>0</v>
      </c>
      <c r="D3569" s="178">
        <f t="shared" si="139"/>
        <v>7</v>
      </c>
    </row>
    <row r="3570" spans="1:4">
      <c r="A3570" s="139" t="s">
        <v>3760</v>
      </c>
      <c r="B3570" s="138">
        <v>0</v>
      </c>
      <c r="C3570" s="178">
        <f t="shared" si="140"/>
        <v>0</v>
      </c>
      <c r="D3570" s="178">
        <f t="shared" si="139"/>
        <v>8</v>
      </c>
    </row>
    <row r="3571" spans="1:4">
      <c r="A3571" s="139" t="s">
        <v>3761</v>
      </c>
      <c r="B3571" s="138">
        <v>0</v>
      </c>
      <c r="C3571" s="178">
        <f t="shared" si="140"/>
        <v>6</v>
      </c>
      <c r="D3571" s="178">
        <f t="shared" si="139"/>
        <v>9</v>
      </c>
    </row>
    <row r="3572" spans="1:4">
      <c r="A3572" s="139" t="s">
        <v>3762</v>
      </c>
      <c r="B3572" s="138">
        <v>0</v>
      </c>
      <c r="C3572" s="178">
        <f t="shared" si="140"/>
        <v>201</v>
      </c>
      <c r="D3572" s="178">
        <f t="shared" si="139"/>
        <v>10</v>
      </c>
    </row>
    <row r="3573" spans="1:4">
      <c r="A3573" s="139" t="s">
        <v>3763</v>
      </c>
      <c r="B3573" s="138">
        <v>0</v>
      </c>
      <c r="C3573" s="178">
        <f t="shared" si="140"/>
        <v>304</v>
      </c>
      <c r="D3573" s="178">
        <f t="shared" si="139"/>
        <v>11</v>
      </c>
    </row>
    <row r="3574" spans="1:4">
      <c r="A3574" s="139" t="s">
        <v>3764</v>
      </c>
      <c r="B3574" s="138">
        <v>0</v>
      </c>
      <c r="C3574" s="178">
        <f t="shared" si="140"/>
        <v>355</v>
      </c>
      <c r="D3574" s="178">
        <f t="shared" si="139"/>
        <v>12</v>
      </c>
    </row>
    <row r="3575" spans="1:4">
      <c r="A3575" s="139" t="s">
        <v>3765</v>
      </c>
      <c r="B3575" s="138">
        <v>0</v>
      </c>
      <c r="C3575" s="178">
        <f t="shared" si="140"/>
        <v>413</v>
      </c>
      <c r="D3575" s="178">
        <f t="shared" si="139"/>
        <v>13</v>
      </c>
    </row>
    <row r="3576" spans="1:4">
      <c r="A3576" s="139" t="s">
        <v>3766</v>
      </c>
      <c r="B3576" s="138">
        <v>0</v>
      </c>
      <c r="C3576" s="178">
        <f t="shared" si="140"/>
        <v>449</v>
      </c>
      <c r="D3576" s="178">
        <f t="shared" si="139"/>
        <v>14</v>
      </c>
    </row>
    <row r="3577" spans="1:4">
      <c r="A3577" s="139" t="s">
        <v>3767</v>
      </c>
      <c r="B3577" s="138">
        <v>0</v>
      </c>
      <c r="C3577" s="178">
        <f t="shared" si="140"/>
        <v>457</v>
      </c>
      <c r="D3577" s="178">
        <f t="shared" si="139"/>
        <v>15</v>
      </c>
    </row>
    <row r="3578" spans="1:4">
      <c r="A3578" s="139" t="s">
        <v>3768</v>
      </c>
      <c r="B3578" s="138">
        <v>0</v>
      </c>
      <c r="C3578" s="178">
        <f t="shared" si="140"/>
        <v>436</v>
      </c>
      <c r="D3578" s="178">
        <f t="shared" si="139"/>
        <v>16</v>
      </c>
    </row>
    <row r="3579" spans="1:4">
      <c r="A3579" s="139" t="s">
        <v>3769</v>
      </c>
      <c r="B3579" s="138">
        <v>0</v>
      </c>
      <c r="C3579" s="178">
        <f t="shared" si="140"/>
        <v>392</v>
      </c>
      <c r="D3579" s="178">
        <f t="shared" si="139"/>
        <v>17</v>
      </c>
    </row>
    <row r="3580" spans="1:4">
      <c r="A3580" s="139" t="s">
        <v>3770</v>
      </c>
      <c r="B3580" s="138">
        <v>0</v>
      </c>
      <c r="C3580" s="178">
        <f t="shared" si="140"/>
        <v>315</v>
      </c>
      <c r="D3580" s="178">
        <f t="shared" si="139"/>
        <v>18</v>
      </c>
    </row>
    <row r="3581" spans="1:4">
      <c r="A3581" s="139" t="s">
        <v>3771</v>
      </c>
      <c r="B3581" s="138">
        <v>0</v>
      </c>
      <c r="C3581" s="178">
        <f t="shared" si="140"/>
        <v>93</v>
      </c>
      <c r="D3581" s="178">
        <f t="shared" si="139"/>
        <v>19</v>
      </c>
    </row>
    <row r="3582" spans="1:4">
      <c r="A3582" s="139" t="s">
        <v>3772</v>
      </c>
      <c r="B3582" s="138">
        <v>0</v>
      </c>
      <c r="C3582" s="178">
        <f t="shared" si="140"/>
        <v>0</v>
      </c>
      <c r="D3582" s="178">
        <f t="shared" si="139"/>
        <v>20</v>
      </c>
    </row>
    <row r="3583" spans="1:4">
      <c r="A3583" s="139" t="s">
        <v>3773</v>
      </c>
      <c r="B3583" s="138">
        <v>0</v>
      </c>
      <c r="C3583" s="178">
        <f t="shared" si="140"/>
        <v>0</v>
      </c>
      <c r="D3583" s="178">
        <f t="shared" si="139"/>
        <v>21</v>
      </c>
    </row>
    <row r="3584" spans="1:4">
      <c r="A3584" s="139" t="s">
        <v>3774</v>
      </c>
      <c r="B3584" s="138">
        <v>0</v>
      </c>
      <c r="C3584" s="178">
        <f t="shared" si="140"/>
        <v>0</v>
      </c>
      <c r="D3584" s="178">
        <f t="shared" si="139"/>
        <v>22</v>
      </c>
    </row>
    <row r="3585" spans="1:4">
      <c r="A3585" s="139" t="s">
        <v>3775</v>
      </c>
      <c r="B3585" s="138">
        <v>0</v>
      </c>
      <c r="C3585" s="178">
        <f t="shared" si="140"/>
        <v>0</v>
      </c>
      <c r="D3585" s="178">
        <f t="shared" si="139"/>
        <v>23</v>
      </c>
    </row>
    <row r="3586" spans="1:4">
      <c r="A3586" s="139" t="s">
        <v>3776</v>
      </c>
      <c r="B3586" s="138">
        <v>0</v>
      </c>
      <c r="C3586" s="178">
        <f t="shared" si="140"/>
        <v>0</v>
      </c>
      <c r="D3586" s="178">
        <f t="shared" si="139"/>
        <v>24</v>
      </c>
    </row>
    <row r="3587" spans="1:4">
      <c r="A3587" s="139" t="s">
        <v>3777</v>
      </c>
      <c r="B3587" s="138">
        <v>0</v>
      </c>
      <c r="C3587" s="178">
        <f t="shared" si="140"/>
        <v>0</v>
      </c>
      <c r="D3587" s="178">
        <f t="shared" si="139"/>
        <v>1</v>
      </c>
    </row>
    <row r="3588" spans="1:4">
      <c r="A3588" s="139" t="s">
        <v>3778</v>
      </c>
      <c r="B3588" s="138">
        <v>0</v>
      </c>
      <c r="C3588" s="178">
        <f t="shared" si="140"/>
        <v>0</v>
      </c>
      <c r="D3588" s="178">
        <f t="shared" si="139"/>
        <v>2</v>
      </c>
    </row>
    <row r="3589" spans="1:4">
      <c r="A3589" s="139" t="s">
        <v>3779</v>
      </c>
      <c r="B3589" s="138">
        <v>0</v>
      </c>
      <c r="C3589" s="178">
        <f t="shared" si="140"/>
        <v>0</v>
      </c>
      <c r="D3589" s="178">
        <f t="shared" si="139"/>
        <v>3</v>
      </c>
    </row>
    <row r="3590" spans="1:4">
      <c r="A3590" s="139" t="s">
        <v>3780</v>
      </c>
      <c r="B3590" s="138">
        <v>0</v>
      </c>
      <c r="C3590" s="178">
        <f t="shared" si="140"/>
        <v>0</v>
      </c>
      <c r="D3590" s="178">
        <f t="shared" si="139"/>
        <v>4</v>
      </c>
    </row>
    <row r="3591" spans="1:4">
      <c r="A3591" s="139" t="s">
        <v>3781</v>
      </c>
      <c r="B3591" s="138">
        <v>0</v>
      </c>
      <c r="C3591" s="178">
        <f t="shared" si="140"/>
        <v>0</v>
      </c>
      <c r="D3591" s="178">
        <f t="shared" si="139"/>
        <v>5</v>
      </c>
    </row>
    <row r="3592" spans="1:4">
      <c r="A3592" s="139" t="s">
        <v>3782</v>
      </c>
      <c r="B3592" s="138">
        <v>0</v>
      </c>
      <c r="C3592" s="178">
        <f t="shared" si="140"/>
        <v>0</v>
      </c>
      <c r="D3592" s="178">
        <f t="shared" si="139"/>
        <v>6</v>
      </c>
    </row>
    <row r="3593" spans="1:4">
      <c r="A3593" s="139" t="s">
        <v>3783</v>
      </c>
      <c r="B3593" s="138">
        <v>0</v>
      </c>
      <c r="C3593" s="178">
        <f t="shared" si="140"/>
        <v>0</v>
      </c>
      <c r="D3593" s="178">
        <f t="shared" si="139"/>
        <v>7</v>
      </c>
    </row>
    <row r="3594" spans="1:4">
      <c r="A3594" s="139" t="s">
        <v>3784</v>
      </c>
      <c r="B3594" s="138">
        <v>0</v>
      </c>
      <c r="C3594" s="178">
        <f t="shared" si="140"/>
        <v>0</v>
      </c>
      <c r="D3594" s="178">
        <f t="shared" si="139"/>
        <v>8</v>
      </c>
    </row>
    <row r="3595" spans="1:4">
      <c r="A3595" s="139" t="s">
        <v>3785</v>
      </c>
      <c r="B3595" s="138">
        <v>0</v>
      </c>
      <c r="C3595" s="178">
        <f t="shared" si="140"/>
        <v>6</v>
      </c>
      <c r="D3595" s="178">
        <f t="shared" ref="D3595:D3658" si="141">D3571</f>
        <v>9</v>
      </c>
    </row>
    <row r="3596" spans="1:4">
      <c r="A3596" s="139" t="s">
        <v>3786</v>
      </c>
      <c r="B3596" s="138">
        <v>0</v>
      </c>
      <c r="C3596" s="178">
        <f t="shared" si="140"/>
        <v>201</v>
      </c>
      <c r="D3596" s="178">
        <f t="shared" si="141"/>
        <v>10</v>
      </c>
    </row>
    <row r="3597" spans="1:4">
      <c r="A3597" s="139" t="s">
        <v>3787</v>
      </c>
      <c r="B3597" s="138">
        <v>0</v>
      </c>
      <c r="C3597" s="178">
        <f t="shared" si="140"/>
        <v>304</v>
      </c>
      <c r="D3597" s="178">
        <f t="shared" si="141"/>
        <v>11</v>
      </c>
    </row>
    <row r="3598" spans="1:4">
      <c r="A3598" s="139" t="s">
        <v>3788</v>
      </c>
      <c r="B3598" s="138">
        <v>0</v>
      </c>
      <c r="C3598" s="178">
        <f t="shared" si="140"/>
        <v>355</v>
      </c>
      <c r="D3598" s="178">
        <f t="shared" si="141"/>
        <v>12</v>
      </c>
    </row>
    <row r="3599" spans="1:4">
      <c r="A3599" s="139" t="s">
        <v>3789</v>
      </c>
      <c r="B3599" s="138">
        <v>0</v>
      </c>
      <c r="C3599" s="178">
        <f t="shared" si="140"/>
        <v>413</v>
      </c>
      <c r="D3599" s="178">
        <f t="shared" si="141"/>
        <v>13</v>
      </c>
    </row>
    <row r="3600" spans="1:4">
      <c r="A3600" s="139" t="s">
        <v>3790</v>
      </c>
      <c r="B3600" s="138">
        <v>0</v>
      </c>
      <c r="C3600" s="178">
        <f t="shared" si="140"/>
        <v>449</v>
      </c>
      <c r="D3600" s="178">
        <f t="shared" si="141"/>
        <v>14</v>
      </c>
    </row>
    <row r="3601" spans="1:4">
      <c r="A3601" s="139" t="s">
        <v>3791</v>
      </c>
      <c r="B3601" s="138">
        <v>0</v>
      </c>
      <c r="C3601" s="178">
        <f t="shared" si="140"/>
        <v>457</v>
      </c>
      <c r="D3601" s="178">
        <f t="shared" si="141"/>
        <v>15</v>
      </c>
    </row>
    <row r="3602" spans="1:4">
      <c r="A3602" s="139" t="s">
        <v>3792</v>
      </c>
      <c r="B3602" s="138">
        <v>0</v>
      </c>
      <c r="C3602" s="178">
        <f t="shared" si="140"/>
        <v>436</v>
      </c>
      <c r="D3602" s="178">
        <f t="shared" si="141"/>
        <v>16</v>
      </c>
    </row>
    <row r="3603" spans="1:4">
      <c r="A3603" s="139" t="s">
        <v>3793</v>
      </c>
      <c r="B3603" s="138">
        <v>0</v>
      </c>
      <c r="C3603" s="178">
        <f t="shared" si="140"/>
        <v>392</v>
      </c>
      <c r="D3603" s="178">
        <f t="shared" si="141"/>
        <v>17</v>
      </c>
    </row>
    <row r="3604" spans="1:4">
      <c r="A3604" s="139" t="s">
        <v>3794</v>
      </c>
      <c r="B3604" s="138">
        <v>0</v>
      </c>
      <c r="C3604" s="178">
        <f t="shared" si="140"/>
        <v>315</v>
      </c>
      <c r="D3604" s="178">
        <f t="shared" si="141"/>
        <v>18</v>
      </c>
    </row>
    <row r="3605" spans="1:4">
      <c r="A3605" s="139" t="s">
        <v>3795</v>
      </c>
      <c r="B3605" s="138">
        <v>0</v>
      </c>
      <c r="C3605" s="178">
        <f t="shared" si="140"/>
        <v>93</v>
      </c>
      <c r="D3605" s="178">
        <f t="shared" si="141"/>
        <v>19</v>
      </c>
    </row>
    <row r="3606" spans="1:4">
      <c r="A3606" s="139" t="s">
        <v>3796</v>
      </c>
      <c r="B3606" s="138">
        <v>0</v>
      </c>
      <c r="C3606" s="178">
        <f t="shared" si="140"/>
        <v>0</v>
      </c>
      <c r="D3606" s="178">
        <f t="shared" si="141"/>
        <v>20</v>
      </c>
    </row>
    <row r="3607" spans="1:4">
      <c r="A3607" s="139" t="s">
        <v>3797</v>
      </c>
      <c r="B3607" s="138">
        <v>0</v>
      </c>
      <c r="C3607" s="178">
        <f t="shared" si="140"/>
        <v>0</v>
      </c>
      <c r="D3607" s="178">
        <f t="shared" si="141"/>
        <v>21</v>
      </c>
    </row>
    <row r="3608" spans="1:4">
      <c r="A3608" s="139" t="s">
        <v>3798</v>
      </c>
      <c r="B3608" s="138">
        <v>0</v>
      </c>
      <c r="C3608" s="178">
        <f t="shared" si="140"/>
        <v>0</v>
      </c>
      <c r="D3608" s="178">
        <f t="shared" si="141"/>
        <v>22</v>
      </c>
    </row>
    <row r="3609" spans="1:4">
      <c r="A3609" s="139" t="s">
        <v>3799</v>
      </c>
      <c r="B3609" s="138">
        <v>0</v>
      </c>
      <c r="C3609" s="178">
        <f t="shared" si="140"/>
        <v>0</v>
      </c>
      <c r="D3609" s="178">
        <f t="shared" si="141"/>
        <v>23</v>
      </c>
    </row>
    <row r="3610" spans="1:4">
      <c r="A3610" s="139" t="s">
        <v>3800</v>
      </c>
      <c r="B3610" s="138">
        <v>0</v>
      </c>
      <c r="C3610" s="178">
        <f t="shared" si="140"/>
        <v>0</v>
      </c>
      <c r="D3610" s="178">
        <f t="shared" si="141"/>
        <v>24</v>
      </c>
    </row>
    <row r="3611" spans="1:4">
      <c r="A3611" s="139" t="s">
        <v>3801</v>
      </c>
      <c r="B3611" s="138">
        <v>0</v>
      </c>
      <c r="C3611" s="178">
        <f t="shared" si="140"/>
        <v>0</v>
      </c>
      <c r="D3611" s="178">
        <f t="shared" si="141"/>
        <v>1</v>
      </c>
    </row>
    <row r="3612" spans="1:4">
      <c r="A3612" s="139" t="s">
        <v>3802</v>
      </c>
      <c r="B3612" s="138">
        <v>0</v>
      </c>
      <c r="C3612" s="178">
        <f t="shared" si="140"/>
        <v>0</v>
      </c>
      <c r="D3612" s="178">
        <f t="shared" si="141"/>
        <v>2</v>
      </c>
    </row>
    <row r="3613" spans="1:4">
      <c r="A3613" s="139" t="s">
        <v>3803</v>
      </c>
      <c r="B3613" s="138">
        <v>0</v>
      </c>
      <c r="C3613" s="178">
        <f t="shared" si="140"/>
        <v>0</v>
      </c>
      <c r="D3613" s="178">
        <f t="shared" si="141"/>
        <v>3</v>
      </c>
    </row>
    <row r="3614" spans="1:4">
      <c r="A3614" s="139" t="s">
        <v>3804</v>
      </c>
      <c r="B3614" s="138">
        <v>0</v>
      </c>
      <c r="C3614" s="178">
        <f t="shared" si="140"/>
        <v>0</v>
      </c>
      <c r="D3614" s="178">
        <f t="shared" si="141"/>
        <v>4</v>
      </c>
    </row>
    <row r="3615" spans="1:4">
      <c r="A3615" s="139" t="s">
        <v>3805</v>
      </c>
      <c r="B3615" s="138">
        <v>0</v>
      </c>
      <c r="C3615" s="178">
        <f t="shared" si="140"/>
        <v>0</v>
      </c>
      <c r="D3615" s="178">
        <f t="shared" si="141"/>
        <v>5</v>
      </c>
    </row>
    <row r="3616" spans="1:4">
      <c r="A3616" s="139" t="s">
        <v>3806</v>
      </c>
      <c r="B3616" s="138">
        <v>0</v>
      </c>
      <c r="C3616" s="178">
        <f t="shared" si="140"/>
        <v>0</v>
      </c>
      <c r="D3616" s="178">
        <f t="shared" si="141"/>
        <v>6</v>
      </c>
    </row>
    <row r="3617" spans="1:4">
      <c r="A3617" s="139" t="s">
        <v>3807</v>
      </c>
      <c r="B3617" s="138">
        <v>0</v>
      </c>
      <c r="C3617" s="178">
        <f t="shared" si="140"/>
        <v>0</v>
      </c>
      <c r="D3617" s="178">
        <f t="shared" si="141"/>
        <v>7</v>
      </c>
    </row>
    <row r="3618" spans="1:4">
      <c r="A3618" s="139" t="s">
        <v>3808</v>
      </c>
      <c r="B3618" s="138">
        <v>0</v>
      </c>
      <c r="C3618" s="178">
        <f t="shared" si="140"/>
        <v>0</v>
      </c>
      <c r="D3618" s="178">
        <f t="shared" si="141"/>
        <v>8</v>
      </c>
    </row>
    <row r="3619" spans="1:4">
      <c r="A3619" s="139" t="s">
        <v>3809</v>
      </c>
      <c r="B3619" s="138">
        <v>0</v>
      </c>
      <c r="C3619" s="178">
        <f t="shared" si="140"/>
        <v>6</v>
      </c>
      <c r="D3619" s="178">
        <f t="shared" si="141"/>
        <v>9</v>
      </c>
    </row>
    <row r="3620" spans="1:4">
      <c r="A3620" s="139" t="s">
        <v>3810</v>
      </c>
      <c r="B3620" s="138">
        <v>0</v>
      </c>
      <c r="C3620" s="178">
        <f t="shared" ref="C3620:C3658" si="142">_xlfn.XLOOKUP(D3620,$N$5:$N$28,$F$5:$F$28)</f>
        <v>201</v>
      </c>
      <c r="D3620" s="178">
        <f t="shared" si="141"/>
        <v>10</v>
      </c>
    </row>
    <row r="3621" spans="1:4">
      <c r="A3621" s="139" t="s">
        <v>3811</v>
      </c>
      <c r="B3621" s="138">
        <v>0</v>
      </c>
      <c r="C3621" s="178">
        <f t="shared" si="142"/>
        <v>304</v>
      </c>
      <c r="D3621" s="178">
        <f t="shared" si="141"/>
        <v>11</v>
      </c>
    </row>
    <row r="3622" spans="1:4">
      <c r="A3622" s="139" t="s">
        <v>3812</v>
      </c>
      <c r="B3622" s="138">
        <v>0</v>
      </c>
      <c r="C3622" s="178">
        <f t="shared" si="142"/>
        <v>355</v>
      </c>
      <c r="D3622" s="178">
        <f t="shared" si="141"/>
        <v>12</v>
      </c>
    </row>
    <row r="3623" spans="1:4">
      <c r="A3623" s="139" t="s">
        <v>3813</v>
      </c>
      <c r="B3623" s="138">
        <v>0</v>
      </c>
      <c r="C3623" s="178">
        <f t="shared" si="142"/>
        <v>413</v>
      </c>
      <c r="D3623" s="178">
        <f t="shared" si="141"/>
        <v>13</v>
      </c>
    </row>
    <row r="3624" spans="1:4">
      <c r="A3624" s="139" t="s">
        <v>3814</v>
      </c>
      <c r="B3624" s="138">
        <v>0</v>
      </c>
      <c r="C3624" s="178">
        <f t="shared" si="142"/>
        <v>449</v>
      </c>
      <c r="D3624" s="178">
        <f t="shared" si="141"/>
        <v>14</v>
      </c>
    </row>
    <row r="3625" spans="1:4">
      <c r="A3625" s="139" t="s">
        <v>3815</v>
      </c>
      <c r="B3625" s="138">
        <v>0</v>
      </c>
      <c r="C3625" s="178">
        <f t="shared" si="142"/>
        <v>457</v>
      </c>
      <c r="D3625" s="178">
        <f t="shared" si="141"/>
        <v>15</v>
      </c>
    </row>
    <row r="3626" spans="1:4">
      <c r="A3626" s="139" t="s">
        <v>3816</v>
      </c>
      <c r="B3626" s="138">
        <v>0</v>
      </c>
      <c r="C3626" s="178">
        <f t="shared" si="142"/>
        <v>436</v>
      </c>
      <c r="D3626" s="178">
        <f t="shared" si="141"/>
        <v>16</v>
      </c>
    </row>
    <row r="3627" spans="1:4">
      <c r="A3627" s="139" t="s">
        <v>3817</v>
      </c>
      <c r="B3627" s="138">
        <v>0</v>
      </c>
      <c r="C3627" s="178">
        <f t="shared" si="142"/>
        <v>392</v>
      </c>
      <c r="D3627" s="178">
        <f t="shared" si="141"/>
        <v>17</v>
      </c>
    </row>
    <row r="3628" spans="1:4">
      <c r="A3628" s="139" t="s">
        <v>3818</v>
      </c>
      <c r="B3628" s="138">
        <v>0</v>
      </c>
      <c r="C3628" s="178">
        <f t="shared" si="142"/>
        <v>315</v>
      </c>
      <c r="D3628" s="178">
        <f t="shared" si="141"/>
        <v>18</v>
      </c>
    </row>
    <row r="3629" spans="1:4">
      <c r="A3629" s="139" t="s">
        <v>3819</v>
      </c>
      <c r="B3629" s="138">
        <v>0</v>
      </c>
      <c r="C3629" s="178">
        <f t="shared" si="142"/>
        <v>93</v>
      </c>
      <c r="D3629" s="178">
        <f t="shared" si="141"/>
        <v>19</v>
      </c>
    </row>
    <row r="3630" spans="1:4">
      <c r="A3630" s="139" t="s">
        <v>3820</v>
      </c>
      <c r="B3630" s="138">
        <v>0</v>
      </c>
      <c r="C3630" s="178">
        <f t="shared" si="142"/>
        <v>0</v>
      </c>
      <c r="D3630" s="178">
        <f t="shared" si="141"/>
        <v>20</v>
      </c>
    </row>
    <row r="3631" spans="1:4">
      <c r="A3631" s="139" t="s">
        <v>3821</v>
      </c>
      <c r="B3631" s="138">
        <v>0</v>
      </c>
      <c r="C3631" s="178">
        <f t="shared" si="142"/>
        <v>0</v>
      </c>
      <c r="D3631" s="178">
        <f t="shared" si="141"/>
        <v>21</v>
      </c>
    </row>
    <row r="3632" spans="1:4">
      <c r="A3632" s="139" t="s">
        <v>3822</v>
      </c>
      <c r="B3632" s="138">
        <v>0</v>
      </c>
      <c r="C3632" s="178">
        <f t="shared" si="142"/>
        <v>0</v>
      </c>
      <c r="D3632" s="178">
        <f t="shared" si="141"/>
        <v>22</v>
      </c>
    </row>
    <row r="3633" spans="1:4">
      <c r="A3633" s="139" t="s">
        <v>3823</v>
      </c>
      <c r="B3633" s="138">
        <v>0</v>
      </c>
      <c r="C3633" s="178">
        <f t="shared" si="142"/>
        <v>0</v>
      </c>
      <c r="D3633" s="178">
        <f t="shared" si="141"/>
        <v>23</v>
      </c>
    </row>
    <row r="3634" spans="1:4">
      <c r="A3634" s="139" t="s">
        <v>3824</v>
      </c>
      <c r="B3634" s="138">
        <v>0</v>
      </c>
      <c r="C3634" s="178">
        <f t="shared" si="142"/>
        <v>0</v>
      </c>
      <c r="D3634" s="178">
        <f t="shared" si="141"/>
        <v>24</v>
      </c>
    </row>
    <row r="3635" spans="1:4">
      <c r="A3635" s="139" t="s">
        <v>3825</v>
      </c>
      <c r="B3635" s="138">
        <v>0</v>
      </c>
      <c r="C3635" s="178">
        <f t="shared" si="142"/>
        <v>0</v>
      </c>
      <c r="D3635" s="178">
        <f t="shared" si="141"/>
        <v>1</v>
      </c>
    </row>
    <row r="3636" spans="1:4">
      <c r="A3636" s="139" t="s">
        <v>3826</v>
      </c>
      <c r="B3636" s="138">
        <v>0</v>
      </c>
      <c r="C3636" s="178">
        <f t="shared" si="142"/>
        <v>0</v>
      </c>
      <c r="D3636" s="178">
        <f t="shared" si="141"/>
        <v>2</v>
      </c>
    </row>
    <row r="3637" spans="1:4">
      <c r="A3637" s="139" t="s">
        <v>3827</v>
      </c>
      <c r="B3637" s="138">
        <v>0</v>
      </c>
      <c r="C3637" s="178">
        <f t="shared" si="142"/>
        <v>0</v>
      </c>
      <c r="D3637" s="178">
        <f t="shared" si="141"/>
        <v>3</v>
      </c>
    </row>
    <row r="3638" spans="1:4">
      <c r="A3638" s="139" t="s">
        <v>3828</v>
      </c>
      <c r="B3638" s="138">
        <v>0</v>
      </c>
      <c r="C3638" s="178">
        <f t="shared" si="142"/>
        <v>0</v>
      </c>
      <c r="D3638" s="178">
        <f t="shared" si="141"/>
        <v>4</v>
      </c>
    </row>
    <row r="3639" spans="1:4">
      <c r="A3639" s="139" t="s">
        <v>3829</v>
      </c>
      <c r="B3639" s="138">
        <v>0</v>
      </c>
      <c r="C3639" s="178">
        <f t="shared" si="142"/>
        <v>0</v>
      </c>
      <c r="D3639" s="178">
        <f t="shared" si="141"/>
        <v>5</v>
      </c>
    </row>
    <row r="3640" spans="1:4">
      <c r="A3640" s="139" t="s">
        <v>3830</v>
      </c>
      <c r="B3640" s="138">
        <v>0</v>
      </c>
      <c r="C3640" s="178">
        <f t="shared" si="142"/>
        <v>0</v>
      </c>
      <c r="D3640" s="178">
        <f t="shared" si="141"/>
        <v>6</v>
      </c>
    </row>
    <row r="3641" spans="1:4">
      <c r="A3641" s="139" t="s">
        <v>3831</v>
      </c>
      <c r="B3641" s="138">
        <v>0</v>
      </c>
      <c r="C3641" s="178">
        <f t="shared" si="142"/>
        <v>0</v>
      </c>
      <c r="D3641" s="178">
        <f t="shared" si="141"/>
        <v>7</v>
      </c>
    </row>
    <row r="3642" spans="1:4">
      <c r="A3642" s="139" t="s">
        <v>3832</v>
      </c>
      <c r="B3642" s="138">
        <v>0</v>
      </c>
      <c r="C3642" s="178">
        <f t="shared" si="142"/>
        <v>0</v>
      </c>
      <c r="D3642" s="178">
        <f t="shared" si="141"/>
        <v>8</v>
      </c>
    </row>
    <row r="3643" spans="1:4">
      <c r="A3643" s="139" t="s">
        <v>3833</v>
      </c>
      <c r="B3643" s="138">
        <v>0</v>
      </c>
      <c r="C3643" s="178">
        <f t="shared" si="142"/>
        <v>6</v>
      </c>
      <c r="D3643" s="178">
        <f t="shared" si="141"/>
        <v>9</v>
      </c>
    </row>
    <row r="3644" spans="1:4">
      <c r="A3644" s="139" t="s">
        <v>3834</v>
      </c>
      <c r="B3644" s="138">
        <v>0</v>
      </c>
      <c r="C3644" s="178">
        <f t="shared" si="142"/>
        <v>201</v>
      </c>
      <c r="D3644" s="178">
        <f t="shared" si="141"/>
        <v>10</v>
      </c>
    </row>
    <row r="3645" spans="1:4">
      <c r="A3645" s="139" t="s">
        <v>3835</v>
      </c>
      <c r="B3645" s="138">
        <v>0</v>
      </c>
      <c r="C3645" s="178">
        <f t="shared" si="142"/>
        <v>304</v>
      </c>
      <c r="D3645" s="178">
        <f t="shared" si="141"/>
        <v>11</v>
      </c>
    </row>
    <row r="3646" spans="1:4">
      <c r="A3646" s="139" t="s">
        <v>3836</v>
      </c>
      <c r="B3646" s="138">
        <v>0</v>
      </c>
      <c r="C3646" s="178">
        <f t="shared" si="142"/>
        <v>355</v>
      </c>
      <c r="D3646" s="178">
        <f t="shared" si="141"/>
        <v>12</v>
      </c>
    </row>
    <row r="3647" spans="1:4">
      <c r="A3647" s="139" t="s">
        <v>3837</v>
      </c>
      <c r="B3647" s="138">
        <v>0</v>
      </c>
      <c r="C3647" s="178">
        <f t="shared" si="142"/>
        <v>413</v>
      </c>
      <c r="D3647" s="178">
        <f t="shared" si="141"/>
        <v>13</v>
      </c>
    </row>
    <row r="3648" spans="1:4">
      <c r="A3648" s="139" t="s">
        <v>3838</v>
      </c>
      <c r="B3648" s="138">
        <v>0</v>
      </c>
      <c r="C3648" s="178">
        <f t="shared" si="142"/>
        <v>449</v>
      </c>
      <c r="D3648" s="178">
        <f t="shared" si="141"/>
        <v>14</v>
      </c>
    </row>
    <row r="3649" spans="1:4">
      <c r="A3649" s="139" t="s">
        <v>3839</v>
      </c>
      <c r="B3649" s="138">
        <v>0</v>
      </c>
      <c r="C3649" s="178">
        <f t="shared" si="142"/>
        <v>457</v>
      </c>
      <c r="D3649" s="178">
        <f t="shared" si="141"/>
        <v>15</v>
      </c>
    </row>
    <row r="3650" spans="1:4">
      <c r="A3650" s="139" t="s">
        <v>3840</v>
      </c>
      <c r="B3650" s="138">
        <v>0</v>
      </c>
      <c r="C3650" s="178">
        <f t="shared" si="142"/>
        <v>436</v>
      </c>
      <c r="D3650" s="178">
        <f t="shared" si="141"/>
        <v>16</v>
      </c>
    </row>
    <row r="3651" spans="1:4">
      <c r="A3651" s="139" t="s">
        <v>3841</v>
      </c>
      <c r="B3651" s="138">
        <v>0</v>
      </c>
      <c r="C3651" s="178">
        <f t="shared" si="142"/>
        <v>392</v>
      </c>
      <c r="D3651" s="178">
        <f t="shared" si="141"/>
        <v>17</v>
      </c>
    </row>
    <row r="3652" spans="1:4">
      <c r="A3652" s="139" t="s">
        <v>3842</v>
      </c>
      <c r="B3652" s="138">
        <v>0</v>
      </c>
      <c r="C3652" s="178">
        <f t="shared" si="142"/>
        <v>315</v>
      </c>
      <c r="D3652" s="178">
        <f t="shared" si="141"/>
        <v>18</v>
      </c>
    </row>
    <row r="3653" spans="1:4">
      <c r="A3653" s="139" t="s">
        <v>3843</v>
      </c>
      <c r="B3653" s="138">
        <v>0</v>
      </c>
      <c r="C3653" s="178">
        <f t="shared" si="142"/>
        <v>93</v>
      </c>
      <c r="D3653" s="178">
        <f t="shared" si="141"/>
        <v>19</v>
      </c>
    </row>
    <row r="3654" spans="1:4">
      <c r="A3654" s="139" t="s">
        <v>3844</v>
      </c>
      <c r="B3654" s="138">
        <v>0</v>
      </c>
      <c r="C3654" s="178">
        <f t="shared" si="142"/>
        <v>0</v>
      </c>
      <c r="D3654" s="178">
        <f t="shared" si="141"/>
        <v>20</v>
      </c>
    </row>
    <row r="3655" spans="1:4">
      <c r="A3655" s="139" t="s">
        <v>3845</v>
      </c>
      <c r="B3655" s="138">
        <v>0</v>
      </c>
      <c r="C3655" s="178">
        <f t="shared" si="142"/>
        <v>0</v>
      </c>
      <c r="D3655" s="178">
        <f t="shared" si="141"/>
        <v>21</v>
      </c>
    </row>
    <row r="3656" spans="1:4">
      <c r="A3656" s="139" t="s">
        <v>3846</v>
      </c>
      <c r="B3656" s="138">
        <v>0</v>
      </c>
      <c r="C3656" s="178">
        <f t="shared" si="142"/>
        <v>0</v>
      </c>
      <c r="D3656" s="178">
        <f t="shared" si="141"/>
        <v>22</v>
      </c>
    </row>
    <row r="3657" spans="1:4">
      <c r="A3657" s="139" t="s">
        <v>3847</v>
      </c>
      <c r="B3657" s="138">
        <v>0</v>
      </c>
      <c r="C3657" s="178">
        <f t="shared" si="142"/>
        <v>0</v>
      </c>
      <c r="D3657" s="178">
        <f t="shared" si="141"/>
        <v>23</v>
      </c>
    </row>
    <row r="3658" spans="1:4">
      <c r="A3658" s="139" t="s">
        <v>3848</v>
      </c>
      <c r="B3658" s="138">
        <v>0</v>
      </c>
      <c r="C3658" s="178">
        <f t="shared" si="142"/>
        <v>0</v>
      </c>
      <c r="D3658" s="178">
        <f t="shared" si="141"/>
        <v>24</v>
      </c>
    </row>
    <row r="3659" spans="1:4">
      <c r="A3659" s="139" t="s">
        <v>3849</v>
      </c>
      <c r="B3659" s="138">
        <v>0</v>
      </c>
      <c r="C3659" s="178">
        <f>_xlfn.XLOOKUP(D3659,$N$5:$N$28,$G$5:$G$28)</f>
        <v>0</v>
      </c>
      <c r="D3659" s="178">
        <f t="shared" ref="D3659:D3722" si="143">D3635</f>
        <v>1</v>
      </c>
    </row>
    <row r="3660" spans="1:4">
      <c r="A3660" s="139" t="s">
        <v>3850</v>
      </c>
      <c r="B3660" s="138">
        <v>0</v>
      </c>
      <c r="C3660" s="178">
        <f t="shared" ref="C3660:C3723" si="144">_xlfn.XLOOKUP(D3660,$N$5:$N$28,$G$5:$G$28)</f>
        <v>0</v>
      </c>
      <c r="D3660" s="178">
        <f t="shared" si="143"/>
        <v>2</v>
      </c>
    </row>
    <row r="3661" spans="1:4">
      <c r="A3661" s="139" t="s">
        <v>3851</v>
      </c>
      <c r="B3661" s="138">
        <v>0</v>
      </c>
      <c r="C3661" s="178">
        <f t="shared" si="144"/>
        <v>0</v>
      </c>
      <c r="D3661" s="178">
        <f t="shared" si="143"/>
        <v>3</v>
      </c>
    </row>
    <row r="3662" spans="1:4">
      <c r="A3662" s="139" t="s">
        <v>3852</v>
      </c>
      <c r="B3662" s="138">
        <v>0</v>
      </c>
      <c r="C3662" s="178">
        <f t="shared" si="144"/>
        <v>0</v>
      </c>
      <c r="D3662" s="178">
        <f t="shared" si="143"/>
        <v>4</v>
      </c>
    </row>
    <row r="3663" spans="1:4">
      <c r="A3663" s="139" t="s">
        <v>3853</v>
      </c>
      <c r="B3663" s="138">
        <v>0</v>
      </c>
      <c r="C3663" s="178">
        <f t="shared" si="144"/>
        <v>0</v>
      </c>
      <c r="D3663" s="178">
        <f t="shared" si="143"/>
        <v>5</v>
      </c>
    </row>
    <row r="3664" spans="1:4">
      <c r="A3664" s="139" t="s">
        <v>3854</v>
      </c>
      <c r="B3664" s="138">
        <v>0</v>
      </c>
      <c r="C3664" s="178">
        <f t="shared" si="144"/>
        <v>0</v>
      </c>
      <c r="D3664" s="178">
        <f t="shared" si="143"/>
        <v>6</v>
      </c>
    </row>
    <row r="3665" spans="1:4">
      <c r="A3665" s="139" t="s">
        <v>3855</v>
      </c>
      <c r="B3665" s="138">
        <v>0</v>
      </c>
      <c r="C3665" s="178">
        <f t="shared" si="144"/>
        <v>0</v>
      </c>
      <c r="D3665" s="178">
        <f t="shared" si="143"/>
        <v>7</v>
      </c>
    </row>
    <row r="3666" spans="1:4">
      <c r="A3666" s="139" t="s">
        <v>3856</v>
      </c>
      <c r="B3666" s="138">
        <v>0</v>
      </c>
      <c r="C3666" s="178">
        <f t="shared" si="144"/>
        <v>0</v>
      </c>
      <c r="D3666" s="178">
        <f t="shared" si="143"/>
        <v>8</v>
      </c>
    </row>
    <row r="3667" spans="1:4">
      <c r="A3667" s="139" t="s">
        <v>3857</v>
      </c>
      <c r="B3667" s="138">
        <v>0</v>
      </c>
      <c r="C3667" s="178">
        <f t="shared" si="144"/>
        <v>0</v>
      </c>
      <c r="D3667" s="178">
        <f t="shared" si="143"/>
        <v>9</v>
      </c>
    </row>
    <row r="3668" spans="1:4">
      <c r="A3668" s="139" t="s">
        <v>3858</v>
      </c>
      <c r="B3668" s="138">
        <v>0</v>
      </c>
      <c r="C3668" s="178">
        <f t="shared" si="144"/>
        <v>127</v>
      </c>
      <c r="D3668" s="178">
        <f t="shared" si="143"/>
        <v>10</v>
      </c>
    </row>
    <row r="3669" spans="1:4">
      <c r="A3669" s="139" t="s">
        <v>3859</v>
      </c>
      <c r="B3669" s="138">
        <v>0</v>
      </c>
      <c r="C3669" s="178">
        <f t="shared" si="144"/>
        <v>264</v>
      </c>
      <c r="D3669" s="178">
        <f t="shared" si="143"/>
        <v>11</v>
      </c>
    </row>
    <row r="3670" spans="1:4">
      <c r="A3670" s="139" t="s">
        <v>3860</v>
      </c>
      <c r="B3670" s="138">
        <v>0</v>
      </c>
      <c r="C3670" s="178">
        <f t="shared" si="144"/>
        <v>313</v>
      </c>
      <c r="D3670" s="178">
        <f t="shared" si="143"/>
        <v>12</v>
      </c>
    </row>
    <row r="3671" spans="1:4">
      <c r="A3671" s="139" t="s">
        <v>3861</v>
      </c>
      <c r="B3671" s="138">
        <v>0</v>
      </c>
      <c r="C3671" s="178">
        <f t="shared" si="144"/>
        <v>355</v>
      </c>
      <c r="D3671" s="178">
        <f t="shared" si="143"/>
        <v>13</v>
      </c>
    </row>
    <row r="3672" spans="1:4">
      <c r="A3672" s="139" t="s">
        <v>3862</v>
      </c>
      <c r="B3672" s="138">
        <v>0</v>
      </c>
      <c r="C3672" s="178">
        <f t="shared" si="144"/>
        <v>393</v>
      </c>
      <c r="D3672" s="178">
        <f t="shared" si="143"/>
        <v>14</v>
      </c>
    </row>
    <row r="3673" spans="1:4">
      <c r="A3673" s="139" t="s">
        <v>3863</v>
      </c>
      <c r="B3673" s="138">
        <v>0</v>
      </c>
      <c r="C3673" s="178">
        <f t="shared" si="144"/>
        <v>405</v>
      </c>
      <c r="D3673" s="178">
        <f t="shared" si="143"/>
        <v>15</v>
      </c>
    </row>
    <row r="3674" spans="1:4">
      <c r="A3674" s="139" t="s">
        <v>3864</v>
      </c>
      <c r="B3674" s="138">
        <v>0</v>
      </c>
      <c r="C3674" s="178">
        <f t="shared" si="144"/>
        <v>391</v>
      </c>
      <c r="D3674" s="178">
        <f t="shared" si="143"/>
        <v>16</v>
      </c>
    </row>
    <row r="3675" spans="1:4">
      <c r="A3675" s="139" t="s">
        <v>3865</v>
      </c>
      <c r="B3675" s="138">
        <v>0</v>
      </c>
      <c r="C3675" s="178">
        <f t="shared" si="144"/>
        <v>349</v>
      </c>
      <c r="D3675" s="178">
        <f t="shared" si="143"/>
        <v>17</v>
      </c>
    </row>
    <row r="3676" spans="1:4">
      <c r="A3676" s="139" t="s">
        <v>3866</v>
      </c>
      <c r="B3676" s="138">
        <v>0</v>
      </c>
      <c r="C3676" s="178">
        <f t="shared" si="144"/>
        <v>273</v>
      </c>
      <c r="D3676" s="178">
        <f t="shared" si="143"/>
        <v>18</v>
      </c>
    </row>
    <row r="3677" spans="1:4">
      <c r="A3677" s="139" t="s">
        <v>3867</v>
      </c>
      <c r="B3677" s="138">
        <v>0</v>
      </c>
      <c r="C3677" s="178">
        <f t="shared" si="144"/>
        <v>67</v>
      </c>
      <c r="D3677" s="178">
        <f t="shared" si="143"/>
        <v>19</v>
      </c>
    </row>
    <row r="3678" spans="1:4">
      <c r="A3678" s="139" t="s">
        <v>3868</v>
      </c>
      <c r="B3678" s="138">
        <v>0</v>
      </c>
      <c r="C3678" s="178">
        <f t="shared" si="144"/>
        <v>0</v>
      </c>
      <c r="D3678" s="178">
        <f t="shared" si="143"/>
        <v>20</v>
      </c>
    </row>
    <row r="3679" spans="1:4">
      <c r="A3679" s="139" t="s">
        <v>3869</v>
      </c>
      <c r="B3679" s="138">
        <v>0</v>
      </c>
      <c r="C3679" s="178">
        <f t="shared" si="144"/>
        <v>0</v>
      </c>
      <c r="D3679" s="178">
        <f t="shared" si="143"/>
        <v>21</v>
      </c>
    </row>
    <row r="3680" spans="1:4">
      <c r="A3680" s="139" t="s">
        <v>3870</v>
      </c>
      <c r="B3680" s="138">
        <v>0</v>
      </c>
      <c r="C3680" s="178">
        <f t="shared" si="144"/>
        <v>0</v>
      </c>
      <c r="D3680" s="178">
        <f t="shared" si="143"/>
        <v>22</v>
      </c>
    </row>
    <row r="3681" spans="1:4">
      <c r="A3681" s="139" t="s">
        <v>3871</v>
      </c>
      <c r="B3681" s="138">
        <v>0</v>
      </c>
      <c r="C3681" s="178">
        <f t="shared" si="144"/>
        <v>0</v>
      </c>
      <c r="D3681" s="178">
        <f t="shared" si="143"/>
        <v>23</v>
      </c>
    </row>
    <row r="3682" spans="1:4">
      <c r="A3682" s="139" t="s">
        <v>3872</v>
      </c>
      <c r="B3682" s="138">
        <v>0</v>
      </c>
      <c r="C3682" s="178">
        <f t="shared" si="144"/>
        <v>0</v>
      </c>
      <c r="D3682" s="178">
        <f t="shared" si="143"/>
        <v>24</v>
      </c>
    </row>
    <row r="3683" spans="1:4">
      <c r="A3683" s="139" t="s">
        <v>3873</v>
      </c>
      <c r="B3683" s="138">
        <v>0</v>
      </c>
      <c r="C3683" s="178">
        <f t="shared" si="144"/>
        <v>0</v>
      </c>
      <c r="D3683" s="178">
        <f t="shared" si="143"/>
        <v>1</v>
      </c>
    </row>
    <row r="3684" spans="1:4">
      <c r="A3684" s="139" t="s">
        <v>3874</v>
      </c>
      <c r="B3684" s="138">
        <v>0</v>
      </c>
      <c r="C3684" s="178">
        <f t="shared" si="144"/>
        <v>0</v>
      </c>
      <c r="D3684" s="178">
        <f t="shared" si="143"/>
        <v>2</v>
      </c>
    </row>
    <row r="3685" spans="1:4">
      <c r="A3685" s="139" t="s">
        <v>3875</v>
      </c>
      <c r="B3685" s="138">
        <v>0</v>
      </c>
      <c r="C3685" s="178">
        <f t="shared" si="144"/>
        <v>0</v>
      </c>
      <c r="D3685" s="178">
        <f t="shared" si="143"/>
        <v>3</v>
      </c>
    </row>
    <row r="3686" spans="1:4">
      <c r="A3686" s="139" t="s">
        <v>3876</v>
      </c>
      <c r="B3686" s="138">
        <v>0</v>
      </c>
      <c r="C3686" s="178">
        <f t="shared" si="144"/>
        <v>0</v>
      </c>
      <c r="D3686" s="178">
        <f t="shared" si="143"/>
        <v>4</v>
      </c>
    </row>
    <row r="3687" spans="1:4">
      <c r="A3687" s="139" t="s">
        <v>3877</v>
      </c>
      <c r="B3687" s="138">
        <v>0</v>
      </c>
      <c r="C3687" s="178">
        <f t="shared" si="144"/>
        <v>0</v>
      </c>
      <c r="D3687" s="178">
        <f t="shared" si="143"/>
        <v>5</v>
      </c>
    </row>
    <row r="3688" spans="1:4">
      <c r="A3688" s="139" t="s">
        <v>3878</v>
      </c>
      <c r="B3688" s="138">
        <v>0</v>
      </c>
      <c r="C3688" s="178">
        <f t="shared" si="144"/>
        <v>0</v>
      </c>
      <c r="D3688" s="178">
        <f t="shared" si="143"/>
        <v>6</v>
      </c>
    </row>
    <row r="3689" spans="1:4">
      <c r="A3689" s="139" t="s">
        <v>3879</v>
      </c>
      <c r="B3689" s="138">
        <v>0</v>
      </c>
      <c r="C3689" s="178">
        <f t="shared" si="144"/>
        <v>0</v>
      </c>
      <c r="D3689" s="178">
        <f t="shared" si="143"/>
        <v>7</v>
      </c>
    </row>
    <row r="3690" spans="1:4">
      <c r="A3690" s="139" t="s">
        <v>3880</v>
      </c>
      <c r="B3690" s="138">
        <v>0</v>
      </c>
      <c r="C3690" s="178">
        <f t="shared" si="144"/>
        <v>0</v>
      </c>
      <c r="D3690" s="178">
        <f t="shared" si="143"/>
        <v>8</v>
      </c>
    </row>
    <row r="3691" spans="1:4">
      <c r="A3691" s="139" t="s">
        <v>3881</v>
      </c>
      <c r="B3691" s="138">
        <v>0</v>
      </c>
      <c r="C3691" s="178">
        <f t="shared" si="144"/>
        <v>0</v>
      </c>
      <c r="D3691" s="178">
        <f t="shared" si="143"/>
        <v>9</v>
      </c>
    </row>
    <row r="3692" spans="1:4">
      <c r="A3692" s="139" t="s">
        <v>3882</v>
      </c>
      <c r="B3692" s="138">
        <v>0</v>
      </c>
      <c r="C3692" s="178">
        <f t="shared" si="144"/>
        <v>127</v>
      </c>
      <c r="D3692" s="178">
        <f t="shared" si="143"/>
        <v>10</v>
      </c>
    </row>
    <row r="3693" spans="1:4">
      <c r="A3693" s="139" t="s">
        <v>3883</v>
      </c>
      <c r="B3693" s="138">
        <v>0</v>
      </c>
      <c r="C3693" s="178">
        <f t="shared" si="144"/>
        <v>264</v>
      </c>
      <c r="D3693" s="178">
        <f t="shared" si="143"/>
        <v>11</v>
      </c>
    </row>
    <row r="3694" spans="1:4">
      <c r="A3694" s="139" t="s">
        <v>3884</v>
      </c>
      <c r="B3694" s="138">
        <v>0</v>
      </c>
      <c r="C3694" s="178">
        <f t="shared" si="144"/>
        <v>313</v>
      </c>
      <c r="D3694" s="178">
        <f t="shared" si="143"/>
        <v>12</v>
      </c>
    </row>
    <row r="3695" spans="1:4">
      <c r="A3695" s="139" t="s">
        <v>3885</v>
      </c>
      <c r="B3695" s="138">
        <v>0</v>
      </c>
      <c r="C3695" s="178">
        <f t="shared" si="144"/>
        <v>355</v>
      </c>
      <c r="D3695" s="178">
        <f t="shared" si="143"/>
        <v>13</v>
      </c>
    </row>
    <row r="3696" spans="1:4">
      <c r="A3696" s="139" t="s">
        <v>3886</v>
      </c>
      <c r="B3696" s="138">
        <v>0</v>
      </c>
      <c r="C3696" s="178">
        <f t="shared" si="144"/>
        <v>393</v>
      </c>
      <c r="D3696" s="178">
        <f t="shared" si="143"/>
        <v>14</v>
      </c>
    </row>
    <row r="3697" spans="1:4">
      <c r="A3697" s="139" t="s">
        <v>3887</v>
      </c>
      <c r="B3697" s="138">
        <v>0</v>
      </c>
      <c r="C3697" s="178">
        <f t="shared" si="144"/>
        <v>405</v>
      </c>
      <c r="D3697" s="178">
        <f t="shared" si="143"/>
        <v>15</v>
      </c>
    </row>
    <row r="3698" spans="1:4">
      <c r="A3698" s="139" t="s">
        <v>3888</v>
      </c>
      <c r="B3698" s="138">
        <v>0</v>
      </c>
      <c r="C3698" s="178">
        <f t="shared" si="144"/>
        <v>391</v>
      </c>
      <c r="D3698" s="178">
        <f t="shared" si="143"/>
        <v>16</v>
      </c>
    </row>
    <row r="3699" spans="1:4">
      <c r="A3699" s="139" t="s">
        <v>3889</v>
      </c>
      <c r="B3699" s="138">
        <v>0</v>
      </c>
      <c r="C3699" s="178">
        <f t="shared" si="144"/>
        <v>349</v>
      </c>
      <c r="D3699" s="178">
        <f t="shared" si="143"/>
        <v>17</v>
      </c>
    </row>
    <row r="3700" spans="1:4">
      <c r="A3700" s="139" t="s">
        <v>3890</v>
      </c>
      <c r="B3700" s="138">
        <v>0</v>
      </c>
      <c r="C3700" s="178">
        <f t="shared" si="144"/>
        <v>273</v>
      </c>
      <c r="D3700" s="178">
        <f t="shared" si="143"/>
        <v>18</v>
      </c>
    </row>
    <row r="3701" spans="1:4">
      <c r="A3701" s="139" t="s">
        <v>3891</v>
      </c>
      <c r="B3701" s="138">
        <v>0</v>
      </c>
      <c r="C3701" s="178">
        <f t="shared" si="144"/>
        <v>67</v>
      </c>
      <c r="D3701" s="178">
        <f t="shared" si="143"/>
        <v>19</v>
      </c>
    </row>
    <row r="3702" spans="1:4">
      <c r="A3702" s="139" t="s">
        <v>3892</v>
      </c>
      <c r="B3702" s="138">
        <v>0</v>
      </c>
      <c r="C3702" s="178">
        <f t="shared" si="144"/>
        <v>0</v>
      </c>
      <c r="D3702" s="178">
        <f t="shared" si="143"/>
        <v>20</v>
      </c>
    </row>
    <row r="3703" spans="1:4">
      <c r="A3703" s="139" t="s">
        <v>3893</v>
      </c>
      <c r="B3703" s="138">
        <v>0</v>
      </c>
      <c r="C3703" s="178">
        <f t="shared" si="144"/>
        <v>0</v>
      </c>
      <c r="D3703" s="178">
        <f t="shared" si="143"/>
        <v>21</v>
      </c>
    </row>
    <row r="3704" spans="1:4">
      <c r="A3704" s="139" t="s">
        <v>3894</v>
      </c>
      <c r="B3704" s="138">
        <v>0</v>
      </c>
      <c r="C3704" s="178">
        <f t="shared" si="144"/>
        <v>0</v>
      </c>
      <c r="D3704" s="178">
        <f t="shared" si="143"/>
        <v>22</v>
      </c>
    </row>
    <row r="3705" spans="1:4">
      <c r="A3705" s="139" t="s">
        <v>3895</v>
      </c>
      <c r="B3705" s="138">
        <v>0</v>
      </c>
      <c r="C3705" s="178">
        <f t="shared" si="144"/>
        <v>0</v>
      </c>
      <c r="D3705" s="178">
        <f t="shared" si="143"/>
        <v>23</v>
      </c>
    </row>
    <row r="3706" spans="1:4">
      <c r="A3706" s="139" t="s">
        <v>3896</v>
      </c>
      <c r="B3706" s="138">
        <v>0</v>
      </c>
      <c r="C3706" s="178">
        <f t="shared" si="144"/>
        <v>0</v>
      </c>
      <c r="D3706" s="178">
        <f t="shared" si="143"/>
        <v>24</v>
      </c>
    </row>
    <row r="3707" spans="1:4">
      <c r="A3707" s="139" t="s">
        <v>3897</v>
      </c>
      <c r="B3707" s="138">
        <v>0</v>
      </c>
      <c r="C3707" s="178">
        <f t="shared" si="144"/>
        <v>0</v>
      </c>
      <c r="D3707" s="178">
        <f t="shared" si="143"/>
        <v>1</v>
      </c>
    </row>
    <row r="3708" spans="1:4">
      <c r="A3708" s="139" t="s">
        <v>3898</v>
      </c>
      <c r="B3708" s="138">
        <v>0</v>
      </c>
      <c r="C3708" s="178">
        <f t="shared" si="144"/>
        <v>0</v>
      </c>
      <c r="D3708" s="178">
        <f t="shared" si="143"/>
        <v>2</v>
      </c>
    </row>
    <row r="3709" spans="1:4">
      <c r="A3709" s="139" t="s">
        <v>3899</v>
      </c>
      <c r="B3709" s="138">
        <v>0</v>
      </c>
      <c r="C3709" s="178">
        <f t="shared" si="144"/>
        <v>0</v>
      </c>
      <c r="D3709" s="178">
        <f t="shared" si="143"/>
        <v>3</v>
      </c>
    </row>
    <row r="3710" spans="1:4">
      <c r="A3710" s="139" t="s">
        <v>3900</v>
      </c>
      <c r="B3710" s="138">
        <v>0</v>
      </c>
      <c r="C3710" s="178">
        <f t="shared" si="144"/>
        <v>0</v>
      </c>
      <c r="D3710" s="178">
        <f t="shared" si="143"/>
        <v>4</v>
      </c>
    </row>
    <row r="3711" spans="1:4">
      <c r="A3711" s="139" t="s">
        <v>3901</v>
      </c>
      <c r="B3711" s="138">
        <v>0</v>
      </c>
      <c r="C3711" s="178">
        <f t="shared" si="144"/>
        <v>0</v>
      </c>
      <c r="D3711" s="178">
        <f t="shared" si="143"/>
        <v>5</v>
      </c>
    </row>
    <row r="3712" spans="1:4">
      <c r="A3712" s="139" t="s">
        <v>3902</v>
      </c>
      <c r="B3712" s="138">
        <v>0</v>
      </c>
      <c r="C3712" s="178">
        <f t="shared" si="144"/>
        <v>0</v>
      </c>
      <c r="D3712" s="178">
        <f t="shared" si="143"/>
        <v>6</v>
      </c>
    </row>
    <row r="3713" spans="1:4">
      <c r="A3713" s="139" t="s">
        <v>3903</v>
      </c>
      <c r="B3713" s="138">
        <v>0</v>
      </c>
      <c r="C3713" s="178">
        <f t="shared" si="144"/>
        <v>0</v>
      </c>
      <c r="D3713" s="178">
        <f t="shared" si="143"/>
        <v>7</v>
      </c>
    </row>
    <row r="3714" spans="1:4">
      <c r="A3714" s="139" t="s">
        <v>3904</v>
      </c>
      <c r="B3714" s="138">
        <v>0</v>
      </c>
      <c r="C3714" s="178">
        <f t="shared" si="144"/>
        <v>0</v>
      </c>
      <c r="D3714" s="178">
        <f t="shared" si="143"/>
        <v>8</v>
      </c>
    </row>
    <row r="3715" spans="1:4">
      <c r="A3715" s="139" t="s">
        <v>3905</v>
      </c>
      <c r="B3715" s="138">
        <v>0</v>
      </c>
      <c r="C3715" s="178">
        <f t="shared" si="144"/>
        <v>0</v>
      </c>
      <c r="D3715" s="178">
        <f t="shared" si="143"/>
        <v>9</v>
      </c>
    </row>
    <row r="3716" spans="1:4">
      <c r="A3716" s="139" t="s">
        <v>3906</v>
      </c>
      <c r="B3716" s="138">
        <v>0</v>
      </c>
      <c r="C3716" s="178">
        <f t="shared" si="144"/>
        <v>127</v>
      </c>
      <c r="D3716" s="178">
        <f t="shared" si="143"/>
        <v>10</v>
      </c>
    </row>
    <row r="3717" spans="1:4">
      <c r="A3717" s="139" t="s">
        <v>3907</v>
      </c>
      <c r="B3717" s="138">
        <v>0</v>
      </c>
      <c r="C3717" s="178">
        <f t="shared" si="144"/>
        <v>264</v>
      </c>
      <c r="D3717" s="178">
        <f t="shared" si="143"/>
        <v>11</v>
      </c>
    </row>
    <row r="3718" spans="1:4">
      <c r="A3718" s="139" t="s">
        <v>3908</v>
      </c>
      <c r="B3718" s="138">
        <v>0</v>
      </c>
      <c r="C3718" s="178">
        <f t="shared" si="144"/>
        <v>313</v>
      </c>
      <c r="D3718" s="178">
        <f t="shared" si="143"/>
        <v>12</v>
      </c>
    </row>
    <row r="3719" spans="1:4">
      <c r="A3719" s="139" t="s">
        <v>3909</v>
      </c>
      <c r="B3719" s="138">
        <v>0</v>
      </c>
      <c r="C3719" s="178">
        <f t="shared" si="144"/>
        <v>355</v>
      </c>
      <c r="D3719" s="178">
        <f t="shared" si="143"/>
        <v>13</v>
      </c>
    </row>
    <row r="3720" spans="1:4">
      <c r="A3720" s="139" t="s">
        <v>3910</v>
      </c>
      <c r="B3720" s="138">
        <v>0</v>
      </c>
      <c r="C3720" s="178">
        <f t="shared" si="144"/>
        <v>393</v>
      </c>
      <c r="D3720" s="178">
        <f t="shared" si="143"/>
        <v>14</v>
      </c>
    </row>
    <row r="3721" spans="1:4">
      <c r="A3721" s="139" t="s">
        <v>3911</v>
      </c>
      <c r="B3721" s="138">
        <v>0</v>
      </c>
      <c r="C3721" s="178">
        <f t="shared" si="144"/>
        <v>405</v>
      </c>
      <c r="D3721" s="178">
        <f t="shared" si="143"/>
        <v>15</v>
      </c>
    </row>
    <row r="3722" spans="1:4">
      <c r="A3722" s="139" t="s">
        <v>3912</v>
      </c>
      <c r="B3722" s="138">
        <v>0</v>
      </c>
      <c r="C3722" s="178">
        <f t="shared" si="144"/>
        <v>391</v>
      </c>
      <c r="D3722" s="178">
        <f t="shared" si="143"/>
        <v>16</v>
      </c>
    </row>
    <row r="3723" spans="1:4">
      <c r="A3723" s="139" t="s">
        <v>3913</v>
      </c>
      <c r="B3723" s="138">
        <v>0</v>
      </c>
      <c r="C3723" s="178">
        <f t="shared" si="144"/>
        <v>349</v>
      </c>
      <c r="D3723" s="178">
        <f t="shared" ref="D3723:D3786" si="145">D3699</f>
        <v>17</v>
      </c>
    </row>
    <row r="3724" spans="1:4">
      <c r="A3724" s="139" t="s">
        <v>3914</v>
      </c>
      <c r="B3724" s="138">
        <v>0</v>
      </c>
      <c r="C3724" s="178">
        <f t="shared" ref="C3724:C3787" si="146">_xlfn.XLOOKUP(D3724,$N$5:$N$28,$G$5:$G$28)</f>
        <v>273</v>
      </c>
      <c r="D3724" s="178">
        <f t="shared" si="145"/>
        <v>18</v>
      </c>
    </row>
    <row r="3725" spans="1:4">
      <c r="A3725" s="139" t="s">
        <v>3915</v>
      </c>
      <c r="B3725" s="138">
        <v>0</v>
      </c>
      <c r="C3725" s="178">
        <f t="shared" si="146"/>
        <v>67</v>
      </c>
      <c r="D3725" s="178">
        <f t="shared" si="145"/>
        <v>19</v>
      </c>
    </row>
    <row r="3726" spans="1:4">
      <c r="A3726" s="139" t="s">
        <v>3916</v>
      </c>
      <c r="B3726" s="138">
        <v>0</v>
      </c>
      <c r="C3726" s="178">
        <f t="shared" si="146"/>
        <v>0</v>
      </c>
      <c r="D3726" s="178">
        <f t="shared" si="145"/>
        <v>20</v>
      </c>
    </row>
    <row r="3727" spans="1:4">
      <c r="A3727" s="139" t="s">
        <v>3917</v>
      </c>
      <c r="B3727" s="138">
        <v>0</v>
      </c>
      <c r="C3727" s="178">
        <f t="shared" si="146"/>
        <v>0</v>
      </c>
      <c r="D3727" s="178">
        <f t="shared" si="145"/>
        <v>21</v>
      </c>
    </row>
    <row r="3728" spans="1:4">
      <c r="A3728" s="139" t="s">
        <v>3918</v>
      </c>
      <c r="B3728" s="138">
        <v>0</v>
      </c>
      <c r="C3728" s="178">
        <f t="shared" si="146"/>
        <v>0</v>
      </c>
      <c r="D3728" s="178">
        <f t="shared" si="145"/>
        <v>22</v>
      </c>
    </row>
    <row r="3729" spans="1:4">
      <c r="A3729" s="139" t="s">
        <v>3919</v>
      </c>
      <c r="B3729" s="138">
        <v>0</v>
      </c>
      <c r="C3729" s="178">
        <f t="shared" si="146"/>
        <v>0</v>
      </c>
      <c r="D3729" s="178">
        <f t="shared" si="145"/>
        <v>23</v>
      </c>
    </row>
    <row r="3730" spans="1:4">
      <c r="A3730" s="139" t="s">
        <v>3920</v>
      </c>
      <c r="B3730" s="138">
        <v>0</v>
      </c>
      <c r="C3730" s="178">
        <f t="shared" si="146"/>
        <v>0</v>
      </c>
      <c r="D3730" s="178">
        <f t="shared" si="145"/>
        <v>24</v>
      </c>
    </row>
    <row r="3731" spans="1:4">
      <c r="A3731" s="139" t="s">
        <v>3921</v>
      </c>
      <c r="B3731" s="138">
        <v>0</v>
      </c>
      <c r="C3731" s="178">
        <f t="shared" si="146"/>
        <v>0</v>
      </c>
      <c r="D3731" s="178">
        <f t="shared" si="145"/>
        <v>1</v>
      </c>
    </row>
    <row r="3732" spans="1:4">
      <c r="A3732" s="139" t="s">
        <v>3922</v>
      </c>
      <c r="B3732" s="138">
        <v>0</v>
      </c>
      <c r="C3732" s="178">
        <f t="shared" si="146"/>
        <v>0</v>
      </c>
      <c r="D3732" s="178">
        <f t="shared" si="145"/>
        <v>2</v>
      </c>
    </row>
    <row r="3733" spans="1:4">
      <c r="A3733" s="139" t="s">
        <v>3923</v>
      </c>
      <c r="B3733" s="138">
        <v>0</v>
      </c>
      <c r="C3733" s="178">
        <f t="shared" si="146"/>
        <v>0</v>
      </c>
      <c r="D3733" s="178">
        <f t="shared" si="145"/>
        <v>3</v>
      </c>
    </row>
    <row r="3734" spans="1:4">
      <c r="A3734" s="139" t="s">
        <v>3924</v>
      </c>
      <c r="B3734" s="138">
        <v>0</v>
      </c>
      <c r="C3734" s="178">
        <f t="shared" si="146"/>
        <v>0</v>
      </c>
      <c r="D3734" s="178">
        <f t="shared" si="145"/>
        <v>4</v>
      </c>
    </row>
    <row r="3735" spans="1:4">
      <c r="A3735" s="139" t="s">
        <v>3925</v>
      </c>
      <c r="B3735" s="138">
        <v>0</v>
      </c>
      <c r="C3735" s="178">
        <f t="shared" si="146"/>
        <v>0</v>
      </c>
      <c r="D3735" s="178">
        <f t="shared" si="145"/>
        <v>5</v>
      </c>
    </row>
    <row r="3736" spans="1:4">
      <c r="A3736" s="139" t="s">
        <v>3926</v>
      </c>
      <c r="B3736" s="138">
        <v>0</v>
      </c>
      <c r="C3736" s="178">
        <f t="shared" si="146"/>
        <v>0</v>
      </c>
      <c r="D3736" s="178">
        <f t="shared" si="145"/>
        <v>6</v>
      </c>
    </row>
    <row r="3737" spans="1:4">
      <c r="A3737" s="139" t="s">
        <v>3927</v>
      </c>
      <c r="B3737" s="138">
        <v>0</v>
      </c>
      <c r="C3737" s="178">
        <f t="shared" si="146"/>
        <v>0</v>
      </c>
      <c r="D3737" s="178">
        <f t="shared" si="145"/>
        <v>7</v>
      </c>
    </row>
    <row r="3738" spans="1:4">
      <c r="A3738" s="139" t="s">
        <v>3928</v>
      </c>
      <c r="B3738" s="138">
        <v>0</v>
      </c>
      <c r="C3738" s="178">
        <f t="shared" si="146"/>
        <v>0</v>
      </c>
      <c r="D3738" s="178">
        <f t="shared" si="145"/>
        <v>8</v>
      </c>
    </row>
    <row r="3739" spans="1:4">
      <c r="A3739" s="139" t="s">
        <v>3929</v>
      </c>
      <c r="B3739" s="138">
        <v>0</v>
      </c>
      <c r="C3739" s="178">
        <f t="shared" si="146"/>
        <v>0</v>
      </c>
      <c r="D3739" s="178">
        <f t="shared" si="145"/>
        <v>9</v>
      </c>
    </row>
    <row r="3740" spans="1:4">
      <c r="A3740" s="139" t="s">
        <v>3930</v>
      </c>
      <c r="B3740" s="138">
        <v>0</v>
      </c>
      <c r="C3740" s="178">
        <f t="shared" si="146"/>
        <v>127</v>
      </c>
      <c r="D3740" s="178">
        <f t="shared" si="145"/>
        <v>10</v>
      </c>
    </row>
    <row r="3741" spans="1:4">
      <c r="A3741" s="139" t="s">
        <v>3931</v>
      </c>
      <c r="B3741" s="138">
        <v>0</v>
      </c>
      <c r="C3741" s="178">
        <f t="shared" si="146"/>
        <v>264</v>
      </c>
      <c r="D3741" s="178">
        <f t="shared" si="145"/>
        <v>11</v>
      </c>
    </row>
    <row r="3742" spans="1:4">
      <c r="A3742" s="139" t="s">
        <v>3932</v>
      </c>
      <c r="B3742" s="138">
        <v>0</v>
      </c>
      <c r="C3742" s="178">
        <f t="shared" si="146"/>
        <v>313</v>
      </c>
      <c r="D3742" s="178">
        <f t="shared" si="145"/>
        <v>12</v>
      </c>
    </row>
    <row r="3743" spans="1:4">
      <c r="A3743" s="139" t="s">
        <v>3933</v>
      </c>
      <c r="B3743" s="138">
        <v>0</v>
      </c>
      <c r="C3743" s="178">
        <f t="shared" si="146"/>
        <v>355</v>
      </c>
      <c r="D3743" s="178">
        <f t="shared" si="145"/>
        <v>13</v>
      </c>
    </row>
    <row r="3744" spans="1:4">
      <c r="A3744" s="139" t="s">
        <v>3934</v>
      </c>
      <c r="B3744" s="138">
        <v>0</v>
      </c>
      <c r="C3744" s="178">
        <f t="shared" si="146"/>
        <v>393</v>
      </c>
      <c r="D3744" s="178">
        <f t="shared" si="145"/>
        <v>14</v>
      </c>
    </row>
    <row r="3745" spans="1:4">
      <c r="A3745" s="139" t="s">
        <v>3935</v>
      </c>
      <c r="B3745" s="138">
        <v>0</v>
      </c>
      <c r="C3745" s="178">
        <f t="shared" si="146"/>
        <v>405</v>
      </c>
      <c r="D3745" s="178">
        <f t="shared" si="145"/>
        <v>15</v>
      </c>
    </row>
    <row r="3746" spans="1:4">
      <c r="A3746" s="139" t="s">
        <v>3936</v>
      </c>
      <c r="B3746" s="138">
        <v>0</v>
      </c>
      <c r="C3746" s="178">
        <f t="shared" si="146"/>
        <v>391</v>
      </c>
      <c r="D3746" s="178">
        <f t="shared" si="145"/>
        <v>16</v>
      </c>
    </row>
    <row r="3747" spans="1:4">
      <c r="A3747" s="139" t="s">
        <v>3937</v>
      </c>
      <c r="B3747" s="138">
        <v>0</v>
      </c>
      <c r="C3747" s="178">
        <f t="shared" si="146"/>
        <v>349</v>
      </c>
      <c r="D3747" s="178">
        <f t="shared" si="145"/>
        <v>17</v>
      </c>
    </row>
    <row r="3748" spans="1:4">
      <c r="A3748" s="139" t="s">
        <v>3938</v>
      </c>
      <c r="B3748" s="138">
        <v>0</v>
      </c>
      <c r="C3748" s="178">
        <f t="shared" si="146"/>
        <v>273</v>
      </c>
      <c r="D3748" s="178">
        <f t="shared" si="145"/>
        <v>18</v>
      </c>
    </row>
    <row r="3749" spans="1:4">
      <c r="A3749" s="139" t="s">
        <v>3939</v>
      </c>
      <c r="B3749" s="138">
        <v>0</v>
      </c>
      <c r="C3749" s="178">
        <f t="shared" si="146"/>
        <v>67</v>
      </c>
      <c r="D3749" s="178">
        <f t="shared" si="145"/>
        <v>19</v>
      </c>
    </row>
    <row r="3750" spans="1:4">
      <c r="A3750" s="139" t="s">
        <v>3940</v>
      </c>
      <c r="B3750" s="138">
        <v>0</v>
      </c>
      <c r="C3750" s="178">
        <f t="shared" si="146"/>
        <v>0</v>
      </c>
      <c r="D3750" s="178">
        <f t="shared" si="145"/>
        <v>20</v>
      </c>
    </row>
    <row r="3751" spans="1:4">
      <c r="A3751" s="139" t="s">
        <v>3941</v>
      </c>
      <c r="B3751" s="138">
        <v>0</v>
      </c>
      <c r="C3751" s="178">
        <f t="shared" si="146"/>
        <v>0</v>
      </c>
      <c r="D3751" s="178">
        <f t="shared" si="145"/>
        <v>21</v>
      </c>
    </row>
    <row r="3752" spans="1:4">
      <c r="A3752" s="139" t="s">
        <v>3942</v>
      </c>
      <c r="B3752" s="138">
        <v>0</v>
      </c>
      <c r="C3752" s="178">
        <f t="shared" si="146"/>
        <v>0</v>
      </c>
      <c r="D3752" s="178">
        <f t="shared" si="145"/>
        <v>22</v>
      </c>
    </row>
    <row r="3753" spans="1:4">
      <c r="A3753" s="139" t="s">
        <v>3943</v>
      </c>
      <c r="B3753" s="138">
        <v>0</v>
      </c>
      <c r="C3753" s="178">
        <f t="shared" si="146"/>
        <v>0</v>
      </c>
      <c r="D3753" s="178">
        <f t="shared" si="145"/>
        <v>23</v>
      </c>
    </row>
    <row r="3754" spans="1:4">
      <c r="A3754" s="139" t="s">
        <v>3944</v>
      </c>
      <c r="B3754" s="138">
        <v>0</v>
      </c>
      <c r="C3754" s="178">
        <f t="shared" si="146"/>
        <v>0</v>
      </c>
      <c r="D3754" s="178">
        <f t="shared" si="145"/>
        <v>24</v>
      </c>
    </row>
    <row r="3755" spans="1:4">
      <c r="A3755" s="139" t="s">
        <v>3945</v>
      </c>
      <c r="B3755" s="138">
        <v>0</v>
      </c>
      <c r="C3755" s="178">
        <f t="shared" si="146"/>
        <v>0</v>
      </c>
      <c r="D3755" s="178">
        <f t="shared" si="145"/>
        <v>1</v>
      </c>
    </row>
    <row r="3756" spans="1:4">
      <c r="A3756" s="139" t="s">
        <v>3946</v>
      </c>
      <c r="B3756" s="138">
        <v>0</v>
      </c>
      <c r="C3756" s="178">
        <f t="shared" si="146"/>
        <v>0</v>
      </c>
      <c r="D3756" s="178">
        <f t="shared" si="145"/>
        <v>2</v>
      </c>
    </row>
    <row r="3757" spans="1:4">
      <c r="A3757" s="139" t="s">
        <v>3947</v>
      </c>
      <c r="B3757" s="138">
        <v>0</v>
      </c>
      <c r="C3757" s="178">
        <f t="shared" si="146"/>
        <v>0</v>
      </c>
      <c r="D3757" s="178">
        <f t="shared" si="145"/>
        <v>3</v>
      </c>
    </row>
    <row r="3758" spans="1:4">
      <c r="A3758" s="139" t="s">
        <v>3948</v>
      </c>
      <c r="B3758" s="138">
        <v>0</v>
      </c>
      <c r="C3758" s="178">
        <f t="shared" si="146"/>
        <v>0</v>
      </c>
      <c r="D3758" s="178">
        <f t="shared" si="145"/>
        <v>4</v>
      </c>
    </row>
    <row r="3759" spans="1:4">
      <c r="A3759" s="139" t="s">
        <v>3949</v>
      </c>
      <c r="B3759" s="138">
        <v>0</v>
      </c>
      <c r="C3759" s="178">
        <f t="shared" si="146"/>
        <v>0</v>
      </c>
      <c r="D3759" s="178">
        <f t="shared" si="145"/>
        <v>5</v>
      </c>
    </row>
    <row r="3760" spans="1:4">
      <c r="A3760" s="139" t="s">
        <v>3950</v>
      </c>
      <c r="B3760" s="138">
        <v>0</v>
      </c>
      <c r="C3760" s="178">
        <f t="shared" si="146"/>
        <v>0</v>
      </c>
      <c r="D3760" s="178">
        <f t="shared" si="145"/>
        <v>6</v>
      </c>
    </row>
    <row r="3761" spans="1:4">
      <c r="A3761" s="139" t="s">
        <v>3951</v>
      </c>
      <c r="B3761" s="138">
        <v>0</v>
      </c>
      <c r="C3761" s="178">
        <f t="shared" si="146"/>
        <v>0</v>
      </c>
      <c r="D3761" s="178">
        <f t="shared" si="145"/>
        <v>7</v>
      </c>
    </row>
    <row r="3762" spans="1:4">
      <c r="A3762" s="139" t="s">
        <v>3952</v>
      </c>
      <c r="B3762" s="138">
        <v>0</v>
      </c>
      <c r="C3762" s="178">
        <f t="shared" si="146"/>
        <v>0</v>
      </c>
      <c r="D3762" s="178">
        <f t="shared" si="145"/>
        <v>8</v>
      </c>
    </row>
    <row r="3763" spans="1:4">
      <c r="A3763" s="139" t="s">
        <v>3953</v>
      </c>
      <c r="B3763" s="138">
        <v>0</v>
      </c>
      <c r="C3763" s="178">
        <f t="shared" si="146"/>
        <v>0</v>
      </c>
      <c r="D3763" s="178">
        <f t="shared" si="145"/>
        <v>9</v>
      </c>
    </row>
    <row r="3764" spans="1:4">
      <c r="A3764" s="139" t="s">
        <v>3954</v>
      </c>
      <c r="B3764" s="138">
        <v>0</v>
      </c>
      <c r="C3764" s="178">
        <f t="shared" si="146"/>
        <v>127</v>
      </c>
      <c r="D3764" s="178">
        <f t="shared" si="145"/>
        <v>10</v>
      </c>
    </row>
    <row r="3765" spans="1:4">
      <c r="A3765" s="139" t="s">
        <v>3955</v>
      </c>
      <c r="B3765" s="138">
        <v>0</v>
      </c>
      <c r="C3765" s="178">
        <f t="shared" si="146"/>
        <v>264</v>
      </c>
      <c r="D3765" s="178">
        <f t="shared" si="145"/>
        <v>11</v>
      </c>
    </row>
    <row r="3766" spans="1:4">
      <c r="A3766" s="139" t="s">
        <v>3956</v>
      </c>
      <c r="B3766" s="138">
        <v>0</v>
      </c>
      <c r="C3766" s="178">
        <f t="shared" si="146"/>
        <v>313</v>
      </c>
      <c r="D3766" s="178">
        <f t="shared" si="145"/>
        <v>12</v>
      </c>
    </row>
    <row r="3767" spans="1:4">
      <c r="A3767" s="139" t="s">
        <v>3957</v>
      </c>
      <c r="B3767" s="138">
        <v>0</v>
      </c>
      <c r="C3767" s="178">
        <f t="shared" si="146"/>
        <v>355</v>
      </c>
      <c r="D3767" s="178">
        <f t="shared" si="145"/>
        <v>13</v>
      </c>
    </row>
    <row r="3768" spans="1:4">
      <c r="A3768" s="139" t="s">
        <v>3958</v>
      </c>
      <c r="B3768" s="138">
        <v>0</v>
      </c>
      <c r="C3768" s="178">
        <f t="shared" si="146"/>
        <v>393</v>
      </c>
      <c r="D3768" s="178">
        <f t="shared" si="145"/>
        <v>14</v>
      </c>
    </row>
    <row r="3769" spans="1:4">
      <c r="A3769" s="139" t="s">
        <v>3959</v>
      </c>
      <c r="B3769" s="138">
        <v>0</v>
      </c>
      <c r="C3769" s="178">
        <f t="shared" si="146"/>
        <v>405</v>
      </c>
      <c r="D3769" s="178">
        <f t="shared" si="145"/>
        <v>15</v>
      </c>
    </row>
    <row r="3770" spans="1:4">
      <c r="A3770" s="139" t="s">
        <v>3960</v>
      </c>
      <c r="B3770" s="138">
        <v>0</v>
      </c>
      <c r="C3770" s="178">
        <f t="shared" si="146"/>
        <v>391</v>
      </c>
      <c r="D3770" s="178">
        <f t="shared" si="145"/>
        <v>16</v>
      </c>
    </row>
    <row r="3771" spans="1:4">
      <c r="A3771" s="139" t="s">
        <v>3961</v>
      </c>
      <c r="B3771" s="138">
        <v>0</v>
      </c>
      <c r="C3771" s="178">
        <f t="shared" si="146"/>
        <v>349</v>
      </c>
      <c r="D3771" s="178">
        <f t="shared" si="145"/>
        <v>17</v>
      </c>
    </row>
    <row r="3772" spans="1:4">
      <c r="A3772" s="139" t="s">
        <v>3962</v>
      </c>
      <c r="B3772" s="138">
        <v>0</v>
      </c>
      <c r="C3772" s="178">
        <f t="shared" si="146"/>
        <v>273</v>
      </c>
      <c r="D3772" s="178">
        <f t="shared" si="145"/>
        <v>18</v>
      </c>
    </row>
    <row r="3773" spans="1:4">
      <c r="A3773" s="139" t="s">
        <v>3963</v>
      </c>
      <c r="B3773" s="138">
        <v>0</v>
      </c>
      <c r="C3773" s="178">
        <f t="shared" si="146"/>
        <v>67</v>
      </c>
      <c r="D3773" s="178">
        <f t="shared" si="145"/>
        <v>19</v>
      </c>
    </row>
    <row r="3774" spans="1:4">
      <c r="A3774" s="139" t="s">
        <v>3964</v>
      </c>
      <c r="B3774" s="138">
        <v>0</v>
      </c>
      <c r="C3774" s="178">
        <f t="shared" si="146"/>
        <v>0</v>
      </c>
      <c r="D3774" s="178">
        <f t="shared" si="145"/>
        <v>20</v>
      </c>
    </row>
    <row r="3775" spans="1:4">
      <c r="A3775" s="139" t="s">
        <v>3965</v>
      </c>
      <c r="B3775" s="138">
        <v>0</v>
      </c>
      <c r="C3775" s="178">
        <f t="shared" si="146"/>
        <v>0</v>
      </c>
      <c r="D3775" s="178">
        <f t="shared" si="145"/>
        <v>21</v>
      </c>
    </row>
    <row r="3776" spans="1:4">
      <c r="A3776" s="139" t="s">
        <v>3966</v>
      </c>
      <c r="B3776" s="138">
        <v>0</v>
      </c>
      <c r="C3776" s="178">
        <f t="shared" si="146"/>
        <v>0</v>
      </c>
      <c r="D3776" s="178">
        <f t="shared" si="145"/>
        <v>22</v>
      </c>
    </row>
    <row r="3777" spans="1:4">
      <c r="A3777" s="139" t="s">
        <v>3967</v>
      </c>
      <c r="B3777" s="138">
        <v>0</v>
      </c>
      <c r="C3777" s="178">
        <f t="shared" si="146"/>
        <v>0</v>
      </c>
      <c r="D3777" s="178">
        <f t="shared" si="145"/>
        <v>23</v>
      </c>
    </row>
    <row r="3778" spans="1:4">
      <c r="A3778" s="139" t="s">
        <v>3968</v>
      </c>
      <c r="B3778" s="138">
        <v>0</v>
      </c>
      <c r="C3778" s="178">
        <f t="shared" si="146"/>
        <v>0</v>
      </c>
      <c r="D3778" s="178">
        <f t="shared" si="145"/>
        <v>24</v>
      </c>
    </row>
    <row r="3779" spans="1:4">
      <c r="A3779" s="139" t="s">
        <v>3969</v>
      </c>
      <c r="B3779" s="138">
        <v>0</v>
      </c>
      <c r="C3779" s="178">
        <f t="shared" si="146"/>
        <v>0</v>
      </c>
      <c r="D3779" s="178">
        <f t="shared" si="145"/>
        <v>1</v>
      </c>
    </row>
    <row r="3780" spans="1:4">
      <c r="A3780" s="139" t="s">
        <v>3970</v>
      </c>
      <c r="B3780" s="138">
        <v>0</v>
      </c>
      <c r="C3780" s="178">
        <f t="shared" si="146"/>
        <v>0</v>
      </c>
      <c r="D3780" s="178">
        <f t="shared" si="145"/>
        <v>2</v>
      </c>
    </row>
    <row r="3781" spans="1:4">
      <c r="A3781" s="139" t="s">
        <v>3971</v>
      </c>
      <c r="B3781" s="138">
        <v>0</v>
      </c>
      <c r="C3781" s="178">
        <f t="shared" si="146"/>
        <v>0</v>
      </c>
      <c r="D3781" s="178">
        <f t="shared" si="145"/>
        <v>3</v>
      </c>
    </row>
    <row r="3782" spans="1:4">
      <c r="A3782" s="139" t="s">
        <v>3972</v>
      </c>
      <c r="B3782" s="138">
        <v>0</v>
      </c>
      <c r="C3782" s="178">
        <f t="shared" si="146"/>
        <v>0</v>
      </c>
      <c r="D3782" s="178">
        <f t="shared" si="145"/>
        <v>4</v>
      </c>
    </row>
    <row r="3783" spans="1:4">
      <c r="A3783" s="139" t="s">
        <v>3973</v>
      </c>
      <c r="B3783" s="138">
        <v>0</v>
      </c>
      <c r="C3783" s="178">
        <f t="shared" si="146"/>
        <v>0</v>
      </c>
      <c r="D3783" s="178">
        <f t="shared" si="145"/>
        <v>5</v>
      </c>
    </row>
    <row r="3784" spans="1:4">
      <c r="A3784" s="139" t="s">
        <v>3974</v>
      </c>
      <c r="B3784" s="138">
        <v>0</v>
      </c>
      <c r="C3784" s="178">
        <f t="shared" si="146"/>
        <v>0</v>
      </c>
      <c r="D3784" s="178">
        <f t="shared" si="145"/>
        <v>6</v>
      </c>
    </row>
    <row r="3785" spans="1:4">
      <c r="A3785" s="139" t="s">
        <v>3975</v>
      </c>
      <c r="B3785" s="138">
        <v>0</v>
      </c>
      <c r="C3785" s="178">
        <f t="shared" si="146"/>
        <v>0</v>
      </c>
      <c r="D3785" s="178">
        <f t="shared" si="145"/>
        <v>7</v>
      </c>
    </row>
    <row r="3786" spans="1:4">
      <c r="A3786" s="139" t="s">
        <v>3976</v>
      </c>
      <c r="B3786" s="138">
        <v>0</v>
      </c>
      <c r="C3786" s="178">
        <f t="shared" si="146"/>
        <v>0</v>
      </c>
      <c r="D3786" s="178">
        <f t="shared" si="145"/>
        <v>8</v>
      </c>
    </row>
    <row r="3787" spans="1:4">
      <c r="A3787" s="139" t="s">
        <v>3977</v>
      </c>
      <c r="B3787" s="138">
        <v>0</v>
      </c>
      <c r="C3787" s="178">
        <f t="shared" si="146"/>
        <v>0</v>
      </c>
      <c r="D3787" s="178">
        <f t="shared" ref="D3787:D3850" si="147">D3763</f>
        <v>9</v>
      </c>
    </row>
    <row r="3788" spans="1:4">
      <c r="A3788" s="139" t="s">
        <v>3978</v>
      </c>
      <c r="B3788" s="138">
        <v>0</v>
      </c>
      <c r="C3788" s="178">
        <f t="shared" ref="C3788:C3851" si="148">_xlfn.XLOOKUP(D3788,$N$5:$N$28,$G$5:$G$28)</f>
        <v>127</v>
      </c>
      <c r="D3788" s="178">
        <f t="shared" si="147"/>
        <v>10</v>
      </c>
    </row>
    <row r="3789" spans="1:4">
      <c r="A3789" s="139" t="s">
        <v>3979</v>
      </c>
      <c r="B3789" s="138">
        <v>0</v>
      </c>
      <c r="C3789" s="178">
        <f t="shared" si="148"/>
        <v>264</v>
      </c>
      <c r="D3789" s="178">
        <f t="shared" si="147"/>
        <v>11</v>
      </c>
    </row>
    <row r="3790" spans="1:4">
      <c r="A3790" s="139" t="s">
        <v>3980</v>
      </c>
      <c r="B3790" s="138">
        <v>0</v>
      </c>
      <c r="C3790" s="178">
        <f t="shared" si="148"/>
        <v>313</v>
      </c>
      <c r="D3790" s="178">
        <f t="shared" si="147"/>
        <v>12</v>
      </c>
    </row>
    <row r="3791" spans="1:4">
      <c r="A3791" s="139" t="s">
        <v>3981</v>
      </c>
      <c r="B3791" s="138">
        <v>0</v>
      </c>
      <c r="C3791" s="178">
        <f t="shared" si="148"/>
        <v>355</v>
      </c>
      <c r="D3791" s="178">
        <f t="shared" si="147"/>
        <v>13</v>
      </c>
    </row>
    <row r="3792" spans="1:4">
      <c r="A3792" s="139" t="s">
        <v>3982</v>
      </c>
      <c r="B3792" s="138">
        <v>0</v>
      </c>
      <c r="C3792" s="178">
        <f t="shared" si="148"/>
        <v>393</v>
      </c>
      <c r="D3792" s="178">
        <f t="shared" si="147"/>
        <v>14</v>
      </c>
    </row>
    <row r="3793" spans="1:4">
      <c r="A3793" s="139" t="s">
        <v>3983</v>
      </c>
      <c r="B3793" s="138">
        <v>0</v>
      </c>
      <c r="C3793" s="178">
        <f t="shared" si="148"/>
        <v>405</v>
      </c>
      <c r="D3793" s="178">
        <f t="shared" si="147"/>
        <v>15</v>
      </c>
    </row>
    <row r="3794" spans="1:4">
      <c r="A3794" s="139" t="s">
        <v>3984</v>
      </c>
      <c r="B3794" s="138">
        <v>0</v>
      </c>
      <c r="C3794" s="178">
        <f t="shared" si="148"/>
        <v>391</v>
      </c>
      <c r="D3794" s="178">
        <f t="shared" si="147"/>
        <v>16</v>
      </c>
    </row>
    <row r="3795" spans="1:4">
      <c r="A3795" s="139" t="s">
        <v>3985</v>
      </c>
      <c r="B3795" s="138">
        <v>0</v>
      </c>
      <c r="C3795" s="178">
        <f t="shared" si="148"/>
        <v>349</v>
      </c>
      <c r="D3795" s="178">
        <f t="shared" si="147"/>
        <v>17</v>
      </c>
    </row>
    <row r="3796" spans="1:4">
      <c r="A3796" s="139" t="s">
        <v>3986</v>
      </c>
      <c r="B3796" s="138">
        <v>0</v>
      </c>
      <c r="C3796" s="178">
        <f t="shared" si="148"/>
        <v>273</v>
      </c>
      <c r="D3796" s="178">
        <f t="shared" si="147"/>
        <v>18</v>
      </c>
    </row>
    <row r="3797" spans="1:4">
      <c r="A3797" s="139" t="s">
        <v>3987</v>
      </c>
      <c r="B3797" s="138">
        <v>0</v>
      </c>
      <c r="C3797" s="178">
        <f t="shared" si="148"/>
        <v>67</v>
      </c>
      <c r="D3797" s="178">
        <f t="shared" si="147"/>
        <v>19</v>
      </c>
    </row>
    <row r="3798" spans="1:4">
      <c r="A3798" s="139" t="s">
        <v>3988</v>
      </c>
      <c r="B3798" s="138">
        <v>0</v>
      </c>
      <c r="C3798" s="178">
        <f t="shared" si="148"/>
        <v>0</v>
      </c>
      <c r="D3798" s="178">
        <f t="shared" si="147"/>
        <v>20</v>
      </c>
    </row>
    <row r="3799" spans="1:4">
      <c r="A3799" s="139" t="s">
        <v>3989</v>
      </c>
      <c r="B3799" s="138">
        <v>0</v>
      </c>
      <c r="C3799" s="178">
        <f t="shared" si="148"/>
        <v>0</v>
      </c>
      <c r="D3799" s="178">
        <f t="shared" si="147"/>
        <v>21</v>
      </c>
    </row>
    <row r="3800" spans="1:4">
      <c r="A3800" s="139" t="s">
        <v>3990</v>
      </c>
      <c r="B3800" s="138">
        <v>0</v>
      </c>
      <c r="C3800" s="178">
        <f t="shared" si="148"/>
        <v>0</v>
      </c>
      <c r="D3800" s="178">
        <f t="shared" si="147"/>
        <v>22</v>
      </c>
    </row>
    <row r="3801" spans="1:4">
      <c r="A3801" s="139" t="s">
        <v>3991</v>
      </c>
      <c r="B3801" s="138">
        <v>0</v>
      </c>
      <c r="C3801" s="178">
        <f t="shared" si="148"/>
        <v>0</v>
      </c>
      <c r="D3801" s="178">
        <f t="shared" si="147"/>
        <v>23</v>
      </c>
    </row>
    <row r="3802" spans="1:4">
      <c r="A3802" s="139" t="s">
        <v>3992</v>
      </c>
      <c r="B3802" s="138">
        <v>0</v>
      </c>
      <c r="C3802" s="178">
        <f t="shared" si="148"/>
        <v>0</v>
      </c>
      <c r="D3802" s="178">
        <f t="shared" si="147"/>
        <v>24</v>
      </c>
    </row>
    <row r="3803" spans="1:4">
      <c r="A3803" s="139" t="s">
        <v>3993</v>
      </c>
      <c r="B3803" s="138">
        <v>0</v>
      </c>
      <c r="C3803" s="178">
        <f t="shared" si="148"/>
        <v>0</v>
      </c>
      <c r="D3803" s="178">
        <f t="shared" si="147"/>
        <v>1</v>
      </c>
    </row>
    <row r="3804" spans="1:4">
      <c r="A3804" s="139" t="s">
        <v>3994</v>
      </c>
      <c r="B3804" s="138">
        <v>0</v>
      </c>
      <c r="C3804" s="178">
        <f t="shared" si="148"/>
        <v>0</v>
      </c>
      <c r="D3804" s="178">
        <f t="shared" si="147"/>
        <v>2</v>
      </c>
    </row>
    <row r="3805" spans="1:4">
      <c r="A3805" s="139" t="s">
        <v>3995</v>
      </c>
      <c r="B3805" s="138">
        <v>0</v>
      </c>
      <c r="C3805" s="178">
        <f t="shared" si="148"/>
        <v>0</v>
      </c>
      <c r="D3805" s="178">
        <f t="shared" si="147"/>
        <v>3</v>
      </c>
    </row>
    <row r="3806" spans="1:4">
      <c r="A3806" s="139" t="s">
        <v>3996</v>
      </c>
      <c r="B3806" s="138">
        <v>0</v>
      </c>
      <c r="C3806" s="178">
        <f t="shared" si="148"/>
        <v>0</v>
      </c>
      <c r="D3806" s="178">
        <f t="shared" si="147"/>
        <v>4</v>
      </c>
    </row>
    <row r="3807" spans="1:4">
      <c r="A3807" s="139" t="s">
        <v>3997</v>
      </c>
      <c r="B3807" s="138">
        <v>0</v>
      </c>
      <c r="C3807" s="178">
        <f t="shared" si="148"/>
        <v>0</v>
      </c>
      <c r="D3807" s="178">
        <f t="shared" si="147"/>
        <v>5</v>
      </c>
    </row>
    <row r="3808" spans="1:4">
      <c r="A3808" s="139" t="s">
        <v>3998</v>
      </c>
      <c r="B3808" s="138">
        <v>0</v>
      </c>
      <c r="C3808" s="178">
        <f t="shared" si="148"/>
        <v>0</v>
      </c>
      <c r="D3808" s="178">
        <f t="shared" si="147"/>
        <v>6</v>
      </c>
    </row>
    <row r="3809" spans="1:4">
      <c r="A3809" s="139" t="s">
        <v>3999</v>
      </c>
      <c r="B3809" s="138">
        <v>0</v>
      </c>
      <c r="C3809" s="178">
        <f t="shared" si="148"/>
        <v>0</v>
      </c>
      <c r="D3809" s="178">
        <f t="shared" si="147"/>
        <v>7</v>
      </c>
    </row>
    <row r="3810" spans="1:4">
      <c r="A3810" s="139" t="s">
        <v>4000</v>
      </c>
      <c r="B3810" s="138">
        <v>0</v>
      </c>
      <c r="C3810" s="178">
        <f t="shared" si="148"/>
        <v>0</v>
      </c>
      <c r="D3810" s="178">
        <f t="shared" si="147"/>
        <v>8</v>
      </c>
    </row>
    <row r="3811" spans="1:4">
      <c r="A3811" s="139" t="s">
        <v>4001</v>
      </c>
      <c r="B3811" s="138">
        <v>0</v>
      </c>
      <c r="C3811" s="178">
        <f t="shared" si="148"/>
        <v>0</v>
      </c>
      <c r="D3811" s="178">
        <f t="shared" si="147"/>
        <v>9</v>
      </c>
    </row>
    <row r="3812" spans="1:4">
      <c r="A3812" s="139" t="s">
        <v>4002</v>
      </c>
      <c r="B3812" s="138">
        <v>0</v>
      </c>
      <c r="C3812" s="178">
        <f t="shared" si="148"/>
        <v>127</v>
      </c>
      <c r="D3812" s="178">
        <f t="shared" si="147"/>
        <v>10</v>
      </c>
    </row>
    <row r="3813" spans="1:4">
      <c r="A3813" s="139" t="s">
        <v>4003</v>
      </c>
      <c r="B3813" s="138">
        <v>0</v>
      </c>
      <c r="C3813" s="178">
        <f t="shared" si="148"/>
        <v>264</v>
      </c>
      <c r="D3813" s="178">
        <f t="shared" si="147"/>
        <v>11</v>
      </c>
    </row>
    <row r="3814" spans="1:4">
      <c r="A3814" s="139" t="s">
        <v>4004</v>
      </c>
      <c r="B3814" s="138">
        <v>0</v>
      </c>
      <c r="C3814" s="178">
        <f t="shared" si="148"/>
        <v>313</v>
      </c>
      <c r="D3814" s="178">
        <f t="shared" si="147"/>
        <v>12</v>
      </c>
    </row>
    <row r="3815" spans="1:4">
      <c r="A3815" s="139" t="s">
        <v>4005</v>
      </c>
      <c r="B3815" s="138">
        <v>0</v>
      </c>
      <c r="C3815" s="178">
        <f t="shared" si="148"/>
        <v>355</v>
      </c>
      <c r="D3815" s="178">
        <f t="shared" si="147"/>
        <v>13</v>
      </c>
    </row>
    <row r="3816" spans="1:4">
      <c r="A3816" s="139" t="s">
        <v>4006</v>
      </c>
      <c r="B3816" s="138">
        <v>0</v>
      </c>
      <c r="C3816" s="178">
        <f t="shared" si="148"/>
        <v>393</v>
      </c>
      <c r="D3816" s="178">
        <f t="shared" si="147"/>
        <v>14</v>
      </c>
    </row>
    <row r="3817" spans="1:4">
      <c r="A3817" s="139" t="s">
        <v>4007</v>
      </c>
      <c r="B3817" s="138">
        <v>0</v>
      </c>
      <c r="C3817" s="178">
        <f t="shared" si="148"/>
        <v>405</v>
      </c>
      <c r="D3817" s="178">
        <f t="shared" si="147"/>
        <v>15</v>
      </c>
    </row>
    <row r="3818" spans="1:4">
      <c r="A3818" s="139" t="s">
        <v>4008</v>
      </c>
      <c r="B3818" s="138">
        <v>0</v>
      </c>
      <c r="C3818" s="178">
        <f t="shared" si="148"/>
        <v>391</v>
      </c>
      <c r="D3818" s="178">
        <f t="shared" si="147"/>
        <v>16</v>
      </c>
    </row>
    <row r="3819" spans="1:4">
      <c r="A3819" s="139" t="s">
        <v>4009</v>
      </c>
      <c r="B3819" s="138">
        <v>0</v>
      </c>
      <c r="C3819" s="178">
        <f t="shared" si="148"/>
        <v>349</v>
      </c>
      <c r="D3819" s="178">
        <f t="shared" si="147"/>
        <v>17</v>
      </c>
    </row>
    <row r="3820" spans="1:4">
      <c r="A3820" s="139" t="s">
        <v>4010</v>
      </c>
      <c r="B3820" s="138">
        <v>0</v>
      </c>
      <c r="C3820" s="178">
        <f t="shared" si="148"/>
        <v>273</v>
      </c>
      <c r="D3820" s="178">
        <f t="shared" si="147"/>
        <v>18</v>
      </c>
    </row>
    <row r="3821" spans="1:4">
      <c r="A3821" s="139" t="s">
        <v>4011</v>
      </c>
      <c r="B3821" s="138">
        <v>0</v>
      </c>
      <c r="C3821" s="178">
        <f t="shared" si="148"/>
        <v>67</v>
      </c>
      <c r="D3821" s="178">
        <f t="shared" si="147"/>
        <v>19</v>
      </c>
    </row>
    <row r="3822" spans="1:4">
      <c r="A3822" s="139" t="s">
        <v>4012</v>
      </c>
      <c r="B3822" s="138">
        <v>0</v>
      </c>
      <c r="C3822" s="178">
        <f t="shared" si="148"/>
        <v>0</v>
      </c>
      <c r="D3822" s="178">
        <f t="shared" si="147"/>
        <v>20</v>
      </c>
    </row>
    <row r="3823" spans="1:4">
      <c r="A3823" s="139" t="s">
        <v>4013</v>
      </c>
      <c r="B3823" s="138">
        <v>0</v>
      </c>
      <c r="C3823" s="178">
        <f t="shared" si="148"/>
        <v>0</v>
      </c>
      <c r="D3823" s="178">
        <f t="shared" si="147"/>
        <v>21</v>
      </c>
    </row>
    <row r="3824" spans="1:4">
      <c r="A3824" s="139" t="s">
        <v>4014</v>
      </c>
      <c r="B3824" s="138">
        <v>0</v>
      </c>
      <c r="C3824" s="178">
        <f t="shared" si="148"/>
        <v>0</v>
      </c>
      <c r="D3824" s="178">
        <f t="shared" si="147"/>
        <v>22</v>
      </c>
    </row>
    <row r="3825" spans="1:4">
      <c r="A3825" s="139" t="s">
        <v>4015</v>
      </c>
      <c r="B3825" s="138">
        <v>0</v>
      </c>
      <c r="C3825" s="178">
        <f t="shared" si="148"/>
        <v>0</v>
      </c>
      <c r="D3825" s="178">
        <f t="shared" si="147"/>
        <v>23</v>
      </c>
    </row>
    <row r="3826" spans="1:4">
      <c r="A3826" s="139" t="s">
        <v>4016</v>
      </c>
      <c r="B3826" s="138">
        <v>0</v>
      </c>
      <c r="C3826" s="178">
        <f t="shared" si="148"/>
        <v>0</v>
      </c>
      <c r="D3826" s="178">
        <f t="shared" si="147"/>
        <v>24</v>
      </c>
    </row>
    <row r="3827" spans="1:4">
      <c r="A3827" s="139" t="s">
        <v>4017</v>
      </c>
      <c r="B3827" s="138">
        <v>0</v>
      </c>
      <c r="C3827" s="178">
        <f t="shared" si="148"/>
        <v>0</v>
      </c>
      <c r="D3827" s="178">
        <f t="shared" si="147"/>
        <v>1</v>
      </c>
    </row>
    <row r="3828" spans="1:4">
      <c r="A3828" s="139" t="s">
        <v>4018</v>
      </c>
      <c r="B3828" s="138">
        <v>0</v>
      </c>
      <c r="C3828" s="178">
        <f t="shared" si="148"/>
        <v>0</v>
      </c>
      <c r="D3828" s="178">
        <f t="shared" si="147"/>
        <v>2</v>
      </c>
    </row>
    <row r="3829" spans="1:4">
      <c r="A3829" s="139" t="s">
        <v>4019</v>
      </c>
      <c r="B3829" s="138">
        <v>0</v>
      </c>
      <c r="C3829" s="178">
        <f t="shared" si="148"/>
        <v>0</v>
      </c>
      <c r="D3829" s="178">
        <f t="shared" si="147"/>
        <v>3</v>
      </c>
    </row>
    <row r="3830" spans="1:4">
      <c r="A3830" s="139" t="s">
        <v>4020</v>
      </c>
      <c r="B3830" s="138">
        <v>0</v>
      </c>
      <c r="C3830" s="178">
        <f t="shared" si="148"/>
        <v>0</v>
      </c>
      <c r="D3830" s="178">
        <f t="shared" si="147"/>
        <v>4</v>
      </c>
    </row>
    <row r="3831" spans="1:4">
      <c r="A3831" s="139" t="s">
        <v>4021</v>
      </c>
      <c r="B3831" s="138">
        <v>0</v>
      </c>
      <c r="C3831" s="178">
        <f t="shared" si="148"/>
        <v>0</v>
      </c>
      <c r="D3831" s="178">
        <f t="shared" si="147"/>
        <v>5</v>
      </c>
    </row>
    <row r="3832" spans="1:4">
      <c r="A3832" s="139" t="s">
        <v>4022</v>
      </c>
      <c r="B3832" s="138">
        <v>0</v>
      </c>
      <c r="C3832" s="178">
        <f t="shared" si="148"/>
        <v>0</v>
      </c>
      <c r="D3832" s="178">
        <f t="shared" si="147"/>
        <v>6</v>
      </c>
    </row>
    <row r="3833" spans="1:4">
      <c r="A3833" s="139" t="s">
        <v>4023</v>
      </c>
      <c r="B3833" s="138">
        <v>0</v>
      </c>
      <c r="C3833" s="178">
        <f t="shared" si="148"/>
        <v>0</v>
      </c>
      <c r="D3833" s="178">
        <f t="shared" si="147"/>
        <v>7</v>
      </c>
    </row>
    <row r="3834" spans="1:4">
      <c r="A3834" s="139" t="s">
        <v>4024</v>
      </c>
      <c r="B3834" s="138">
        <v>0</v>
      </c>
      <c r="C3834" s="178">
        <f t="shared" si="148"/>
        <v>0</v>
      </c>
      <c r="D3834" s="178">
        <f t="shared" si="147"/>
        <v>8</v>
      </c>
    </row>
    <row r="3835" spans="1:4">
      <c r="A3835" s="139" t="s">
        <v>4025</v>
      </c>
      <c r="B3835" s="138">
        <v>0</v>
      </c>
      <c r="C3835" s="178">
        <f t="shared" si="148"/>
        <v>0</v>
      </c>
      <c r="D3835" s="178">
        <f t="shared" si="147"/>
        <v>9</v>
      </c>
    </row>
    <row r="3836" spans="1:4">
      <c r="A3836" s="139" t="s">
        <v>4026</v>
      </c>
      <c r="B3836" s="138">
        <v>0</v>
      </c>
      <c r="C3836" s="178">
        <f t="shared" si="148"/>
        <v>127</v>
      </c>
      <c r="D3836" s="178">
        <f t="shared" si="147"/>
        <v>10</v>
      </c>
    </row>
    <row r="3837" spans="1:4">
      <c r="A3837" s="139" t="s">
        <v>4027</v>
      </c>
      <c r="B3837" s="138">
        <v>0</v>
      </c>
      <c r="C3837" s="178">
        <f t="shared" si="148"/>
        <v>264</v>
      </c>
      <c r="D3837" s="178">
        <f t="shared" si="147"/>
        <v>11</v>
      </c>
    </row>
    <row r="3838" spans="1:4">
      <c r="A3838" s="139" t="s">
        <v>4028</v>
      </c>
      <c r="B3838" s="138">
        <v>0</v>
      </c>
      <c r="C3838" s="178">
        <f t="shared" si="148"/>
        <v>313</v>
      </c>
      <c r="D3838" s="178">
        <f t="shared" si="147"/>
        <v>12</v>
      </c>
    </row>
    <row r="3839" spans="1:4">
      <c r="A3839" s="139" t="s">
        <v>4029</v>
      </c>
      <c r="B3839" s="138">
        <v>0</v>
      </c>
      <c r="C3839" s="178">
        <f t="shared" si="148"/>
        <v>355</v>
      </c>
      <c r="D3839" s="178">
        <f t="shared" si="147"/>
        <v>13</v>
      </c>
    </row>
    <row r="3840" spans="1:4">
      <c r="A3840" s="139" t="s">
        <v>4030</v>
      </c>
      <c r="B3840" s="138">
        <v>0</v>
      </c>
      <c r="C3840" s="178">
        <f t="shared" si="148"/>
        <v>393</v>
      </c>
      <c r="D3840" s="178">
        <f t="shared" si="147"/>
        <v>14</v>
      </c>
    </row>
    <row r="3841" spans="1:4">
      <c r="A3841" s="139" t="s">
        <v>4031</v>
      </c>
      <c r="B3841" s="138">
        <v>0</v>
      </c>
      <c r="C3841" s="178">
        <f t="shared" si="148"/>
        <v>405</v>
      </c>
      <c r="D3841" s="178">
        <f t="shared" si="147"/>
        <v>15</v>
      </c>
    </row>
    <row r="3842" spans="1:4">
      <c r="A3842" s="139" t="s">
        <v>4032</v>
      </c>
      <c r="B3842" s="138">
        <v>0</v>
      </c>
      <c r="C3842" s="178">
        <f t="shared" si="148"/>
        <v>391</v>
      </c>
      <c r="D3842" s="178">
        <f t="shared" si="147"/>
        <v>16</v>
      </c>
    </row>
    <row r="3843" spans="1:4">
      <c r="A3843" s="139" t="s">
        <v>4033</v>
      </c>
      <c r="B3843" s="138">
        <v>0</v>
      </c>
      <c r="C3843" s="178">
        <f t="shared" si="148"/>
        <v>349</v>
      </c>
      <c r="D3843" s="178">
        <f t="shared" si="147"/>
        <v>17</v>
      </c>
    </row>
    <row r="3844" spans="1:4">
      <c r="A3844" s="139" t="s">
        <v>4034</v>
      </c>
      <c r="B3844" s="138">
        <v>0</v>
      </c>
      <c r="C3844" s="178">
        <f t="shared" si="148"/>
        <v>273</v>
      </c>
      <c r="D3844" s="178">
        <f t="shared" si="147"/>
        <v>18</v>
      </c>
    </row>
    <row r="3845" spans="1:4">
      <c r="A3845" s="139" t="s">
        <v>4035</v>
      </c>
      <c r="B3845" s="138">
        <v>0</v>
      </c>
      <c r="C3845" s="178">
        <f t="shared" si="148"/>
        <v>67</v>
      </c>
      <c r="D3845" s="178">
        <f t="shared" si="147"/>
        <v>19</v>
      </c>
    </row>
    <row r="3846" spans="1:4">
      <c r="A3846" s="139" t="s">
        <v>4036</v>
      </c>
      <c r="B3846" s="138">
        <v>0</v>
      </c>
      <c r="C3846" s="178">
        <f t="shared" si="148"/>
        <v>0</v>
      </c>
      <c r="D3846" s="178">
        <f t="shared" si="147"/>
        <v>20</v>
      </c>
    </row>
    <row r="3847" spans="1:4">
      <c r="A3847" s="139" t="s">
        <v>4037</v>
      </c>
      <c r="B3847" s="138">
        <v>0</v>
      </c>
      <c r="C3847" s="178">
        <f t="shared" si="148"/>
        <v>0</v>
      </c>
      <c r="D3847" s="178">
        <f t="shared" si="147"/>
        <v>21</v>
      </c>
    </row>
    <row r="3848" spans="1:4">
      <c r="A3848" s="139" t="s">
        <v>4038</v>
      </c>
      <c r="B3848" s="138">
        <v>0</v>
      </c>
      <c r="C3848" s="178">
        <f t="shared" si="148"/>
        <v>0</v>
      </c>
      <c r="D3848" s="178">
        <f t="shared" si="147"/>
        <v>22</v>
      </c>
    </row>
    <row r="3849" spans="1:4">
      <c r="A3849" s="139" t="s">
        <v>4039</v>
      </c>
      <c r="B3849" s="138">
        <v>0</v>
      </c>
      <c r="C3849" s="178">
        <f t="shared" si="148"/>
        <v>0</v>
      </c>
      <c r="D3849" s="178">
        <f t="shared" si="147"/>
        <v>23</v>
      </c>
    </row>
    <row r="3850" spans="1:4">
      <c r="A3850" s="139" t="s">
        <v>4040</v>
      </c>
      <c r="B3850" s="138">
        <v>0</v>
      </c>
      <c r="C3850" s="178">
        <f t="shared" si="148"/>
        <v>0</v>
      </c>
      <c r="D3850" s="178">
        <f t="shared" si="147"/>
        <v>24</v>
      </c>
    </row>
    <row r="3851" spans="1:4">
      <c r="A3851" s="139" t="s">
        <v>4041</v>
      </c>
      <c r="B3851" s="138">
        <v>0</v>
      </c>
      <c r="C3851" s="178">
        <f t="shared" si="148"/>
        <v>0</v>
      </c>
      <c r="D3851" s="178">
        <f t="shared" ref="D3851:D3914" si="149">D3827</f>
        <v>1</v>
      </c>
    </row>
    <row r="3852" spans="1:4">
      <c r="A3852" s="139" t="s">
        <v>4042</v>
      </c>
      <c r="B3852" s="138">
        <v>0</v>
      </c>
      <c r="C3852" s="178">
        <f t="shared" ref="C3852:C3915" si="150">_xlfn.XLOOKUP(D3852,$N$5:$N$28,$G$5:$G$28)</f>
        <v>0</v>
      </c>
      <c r="D3852" s="178">
        <f t="shared" si="149"/>
        <v>2</v>
      </c>
    </row>
    <row r="3853" spans="1:4">
      <c r="A3853" s="139" t="s">
        <v>4043</v>
      </c>
      <c r="B3853" s="138">
        <v>0</v>
      </c>
      <c r="C3853" s="178">
        <f t="shared" si="150"/>
        <v>0</v>
      </c>
      <c r="D3853" s="178">
        <f t="shared" si="149"/>
        <v>3</v>
      </c>
    </row>
    <row r="3854" spans="1:4">
      <c r="A3854" s="139" t="s">
        <v>4044</v>
      </c>
      <c r="B3854" s="138">
        <v>0</v>
      </c>
      <c r="C3854" s="178">
        <f t="shared" si="150"/>
        <v>0</v>
      </c>
      <c r="D3854" s="178">
        <f t="shared" si="149"/>
        <v>4</v>
      </c>
    </row>
    <row r="3855" spans="1:4">
      <c r="A3855" s="139" t="s">
        <v>4045</v>
      </c>
      <c r="B3855" s="138">
        <v>0</v>
      </c>
      <c r="C3855" s="178">
        <f t="shared" si="150"/>
        <v>0</v>
      </c>
      <c r="D3855" s="178">
        <f t="shared" si="149"/>
        <v>5</v>
      </c>
    </row>
    <row r="3856" spans="1:4">
      <c r="A3856" s="139" t="s">
        <v>4046</v>
      </c>
      <c r="B3856" s="138">
        <v>0</v>
      </c>
      <c r="C3856" s="178">
        <f t="shared" si="150"/>
        <v>0</v>
      </c>
      <c r="D3856" s="178">
        <f t="shared" si="149"/>
        <v>6</v>
      </c>
    </row>
    <row r="3857" spans="1:4">
      <c r="A3857" s="139" t="s">
        <v>4047</v>
      </c>
      <c r="B3857" s="138">
        <v>0</v>
      </c>
      <c r="C3857" s="178">
        <f t="shared" si="150"/>
        <v>0</v>
      </c>
      <c r="D3857" s="178">
        <f t="shared" si="149"/>
        <v>7</v>
      </c>
    </row>
    <row r="3858" spans="1:4">
      <c r="A3858" s="139" t="s">
        <v>4048</v>
      </c>
      <c r="B3858" s="138">
        <v>0</v>
      </c>
      <c r="C3858" s="178">
        <f t="shared" si="150"/>
        <v>0</v>
      </c>
      <c r="D3858" s="178">
        <f t="shared" si="149"/>
        <v>8</v>
      </c>
    </row>
    <row r="3859" spans="1:4">
      <c r="A3859" s="139" t="s">
        <v>4049</v>
      </c>
      <c r="B3859" s="138">
        <v>0</v>
      </c>
      <c r="C3859" s="178">
        <f t="shared" si="150"/>
        <v>0</v>
      </c>
      <c r="D3859" s="178">
        <f t="shared" si="149"/>
        <v>9</v>
      </c>
    </row>
    <row r="3860" spans="1:4">
      <c r="A3860" s="139" t="s">
        <v>4050</v>
      </c>
      <c r="B3860" s="138">
        <v>0</v>
      </c>
      <c r="C3860" s="178">
        <f t="shared" si="150"/>
        <v>127</v>
      </c>
      <c r="D3860" s="178">
        <f t="shared" si="149"/>
        <v>10</v>
      </c>
    </row>
    <row r="3861" spans="1:4">
      <c r="A3861" s="139" t="s">
        <v>4051</v>
      </c>
      <c r="B3861" s="138">
        <v>0</v>
      </c>
      <c r="C3861" s="178">
        <f t="shared" si="150"/>
        <v>264</v>
      </c>
      <c r="D3861" s="178">
        <f t="shared" si="149"/>
        <v>11</v>
      </c>
    </row>
    <row r="3862" spans="1:4">
      <c r="A3862" s="139" t="s">
        <v>4052</v>
      </c>
      <c r="B3862" s="138">
        <v>0</v>
      </c>
      <c r="C3862" s="178">
        <f t="shared" si="150"/>
        <v>313</v>
      </c>
      <c r="D3862" s="178">
        <f t="shared" si="149"/>
        <v>12</v>
      </c>
    </row>
    <row r="3863" spans="1:4">
      <c r="A3863" s="139" t="s">
        <v>4053</v>
      </c>
      <c r="B3863" s="138">
        <v>0</v>
      </c>
      <c r="C3863" s="178">
        <f t="shared" si="150"/>
        <v>355</v>
      </c>
      <c r="D3863" s="178">
        <f t="shared" si="149"/>
        <v>13</v>
      </c>
    </row>
    <row r="3864" spans="1:4">
      <c r="A3864" s="139" t="s">
        <v>4054</v>
      </c>
      <c r="B3864" s="138">
        <v>0</v>
      </c>
      <c r="C3864" s="178">
        <f t="shared" si="150"/>
        <v>393</v>
      </c>
      <c r="D3864" s="178">
        <f t="shared" si="149"/>
        <v>14</v>
      </c>
    </row>
    <row r="3865" spans="1:4">
      <c r="A3865" s="139" t="s">
        <v>4055</v>
      </c>
      <c r="B3865" s="138">
        <v>0</v>
      </c>
      <c r="C3865" s="178">
        <f t="shared" si="150"/>
        <v>405</v>
      </c>
      <c r="D3865" s="178">
        <f t="shared" si="149"/>
        <v>15</v>
      </c>
    </row>
    <row r="3866" spans="1:4">
      <c r="A3866" s="139" t="s">
        <v>4056</v>
      </c>
      <c r="B3866" s="138">
        <v>0</v>
      </c>
      <c r="C3866" s="178">
        <f t="shared" si="150"/>
        <v>391</v>
      </c>
      <c r="D3866" s="178">
        <f t="shared" si="149"/>
        <v>16</v>
      </c>
    </row>
    <row r="3867" spans="1:4">
      <c r="A3867" s="139" t="s">
        <v>4057</v>
      </c>
      <c r="B3867" s="138">
        <v>0</v>
      </c>
      <c r="C3867" s="178">
        <f t="shared" si="150"/>
        <v>349</v>
      </c>
      <c r="D3867" s="178">
        <f t="shared" si="149"/>
        <v>17</v>
      </c>
    </row>
    <row r="3868" spans="1:4">
      <c r="A3868" s="139" t="s">
        <v>4058</v>
      </c>
      <c r="B3868" s="138">
        <v>0</v>
      </c>
      <c r="C3868" s="178">
        <f t="shared" si="150"/>
        <v>273</v>
      </c>
      <c r="D3868" s="178">
        <f t="shared" si="149"/>
        <v>18</v>
      </c>
    </row>
    <row r="3869" spans="1:4">
      <c r="A3869" s="139" t="s">
        <v>4059</v>
      </c>
      <c r="B3869" s="138">
        <v>0</v>
      </c>
      <c r="C3869" s="178">
        <f t="shared" si="150"/>
        <v>67</v>
      </c>
      <c r="D3869" s="178">
        <f t="shared" si="149"/>
        <v>19</v>
      </c>
    </row>
    <row r="3870" spans="1:4">
      <c r="A3870" s="139" t="s">
        <v>4060</v>
      </c>
      <c r="B3870" s="138">
        <v>0</v>
      </c>
      <c r="C3870" s="178">
        <f t="shared" si="150"/>
        <v>0</v>
      </c>
      <c r="D3870" s="178">
        <f t="shared" si="149"/>
        <v>20</v>
      </c>
    </row>
    <row r="3871" spans="1:4">
      <c r="A3871" s="139" t="s">
        <v>4061</v>
      </c>
      <c r="B3871" s="138">
        <v>0</v>
      </c>
      <c r="C3871" s="178">
        <f t="shared" si="150"/>
        <v>0</v>
      </c>
      <c r="D3871" s="178">
        <f t="shared" si="149"/>
        <v>21</v>
      </c>
    </row>
    <row r="3872" spans="1:4">
      <c r="A3872" s="139" t="s">
        <v>4062</v>
      </c>
      <c r="B3872" s="138">
        <v>0</v>
      </c>
      <c r="C3872" s="178">
        <f t="shared" si="150"/>
        <v>0</v>
      </c>
      <c r="D3872" s="178">
        <f t="shared" si="149"/>
        <v>22</v>
      </c>
    </row>
    <row r="3873" spans="1:4">
      <c r="A3873" s="139" t="s">
        <v>4063</v>
      </c>
      <c r="B3873" s="138">
        <v>0</v>
      </c>
      <c r="C3873" s="178">
        <f t="shared" si="150"/>
        <v>0</v>
      </c>
      <c r="D3873" s="178">
        <f t="shared" si="149"/>
        <v>23</v>
      </c>
    </row>
    <row r="3874" spans="1:4">
      <c r="A3874" s="139" t="s">
        <v>4064</v>
      </c>
      <c r="B3874" s="138">
        <v>0</v>
      </c>
      <c r="C3874" s="178">
        <f t="shared" si="150"/>
        <v>0</v>
      </c>
      <c r="D3874" s="178">
        <f t="shared" si="149"/>
        <v>24</v>
      </c>
    </row>
    <row r="3875" spans="1:4">
      <c r="A3875" s="139" t="s">
        <v>4065</v>
      </c>
      <c r="B3875" s="138">
        <v>0</v>
      </c>
      <c r="C3875" s="178">
        <f t="shared" si="150"/>
        <v>0</v>
      </c>
      <c r="D3875" s="178">
        <f t="shared" si="149"/>
        <v>1</v>
      </c>
    </row>
    <row r="3876" spans="1:4">
      <c r="A3876" s="139" t="s">
        <v>4066</v>
      </c>
      <c r="B3876" s="138">
        <v>0</v>
      </c>
      <c r="C3876" s="178">
        <f t="shared" si="150"/>
        <v>0</v>
      </c>
      <c r="D3876" s="178">
        <f t="shared" si="149"/>
        <v>2</v>
      </c>
    </row>
    <row r="3877" spans="1:4">
      <c r="A3877" s="139" t="s">
        <v>4067</v>
      </c>
      <c r="B3877" s="138">
        <v>0</v>
      </c>
      <c r="C3877" s="178">
        <f t="shared" si="150"/>
        <v>0</v>
      </c>
      <c r="D3877" s="178">
        <f t="shared" si="149"/>
        <v>3</v>
      </c>
    </row>
    <row r="3878" spans="1:4">
      <c r="A3878" s="139" t="s">
        <v>4068</v>
      </c>
      <c r="B3878" s="138">
        <v>0</v>
      </c>
      <c r="C3878" s="178">
        <f t="shared" si="150"/>
        <v>0</v>
      </c>
      <c r="D3878" s="178">
        <f t="shared" si="149"/>
        <v>4</v>
      </c>
    </row>
    <row r="3879" spans="1:4">
      <c r="A3879" s="139" t="s">
        <v>4069</v>
      </c>
      <c r="B3879" s="138">
        <v>0</v>
      </c>
      <c r="C3879" s="178">
        <f t="shared" si="150"/>
        <v>0</v>
      </c>
      <c r="D3879" s="178">
        <f t="shared" si="149"/>
        <v>5</v>
      </c>
    </row>
    <row r="3880" spans="1:4">
      <c r="A3880" s="139" t="s">
        <v>4070</v>
      </c>
      <c r="B3880" s="138">
        <v>0</v>
      </c>
      <c r="C3880" s="178">
        <f t="shared" si="150"/>
        <v>0</v>
      </c>
      <c r="D3880" s="178">
        <f t="shared" si="149"/>
        <v>6</v>
      </c>
    </row>
    <row r="3881" spans="1:4">
      <c r="A3881" s="139" t="s">
        <v>4071</v>
      </c>
      <c r="B3881" s="138">
        <v>0</v>
      </c>
      <c r="C3881" s="178">
        <f t="shared" si="150"/>
        <v>0</v>
      </c>
      <c r="D3881" s="178">
        <f t="shared" si="149"/>
        <v>7</v>
      </c>
    </row>
    <row r="3882" spans="1:4">
      <c r="A3882" s="139" t="s">
        <v>4072</v>
      </c>
      <c r="B3882" s="138">
        <v>0</v>
      </c>
      <c r="C3882" s="178">
        <f t="shared" si="150"/>
        <v>0</v>
      </c>
      <c r="D3882" s="178">
        <f t="shared" si="149"/>
        <v>8</v>
      </c>
    </row>
    <row r="3883" spans="1:4">
      <c r="A3883" s="139" t="s">
        <v>4073</v>
      </c>
      <c r="B3883" s="138">
        <v>0</v>
      </c>
      <c r="C3883" s="178">
        <f t="shared" si="150"/>
        <v>0</v>
      </c>
      <c r="D3883" s="178">
        <f t="shared" si="149"/>
        <v>9</v>
      </c>
    </row>
    <row r="3884" spans="1:4">
      <c r="A3884" s="139" t="s">
        <v>4074</v>
      </c>
      <c r="B3884" s="138">
        <v>0</v>
      </c>
      <c r="C3884" s="178">
        <f t="shared" si="150"/>
        <v>127</v>
      </c>
      <c r="D3884" s="178">
        <f t="shared" si="149"/>
        <v>10</v>
      </c>
    </row>
    <row r="3885" spans="1:4">
      <c r="A3885" s="139" t="s">
        <v>4075</v>
      </c>
      <c r="B3885" s="138">
        <v>0</v>
      </c>
      <c r="C3885" s="178">
        <f t="shared" si="150"/>
        <v>264</v>
      </c>
      <c r="D3885" s="178">
        <f t="shared" si="149"/>
        <v>11</v>
      </c>
    </row>
    <row r="3886" spans="1:4">
      <c r="A3886" s="139" t="s">
        <v>4076</v>
      </c>
      <c r="B3886" s="138">
        <v>0</v>
      </c>
      <c r="C3886" s="178">
        <f t="shared" si="150"/>
        <v>313</v>
      </c>
      <c r="D3886" s="178">
        <f t="shared" si="149"/>
        <v>12</v>
      </c>
    </row>
    <row r="3887" spans="1:4">
      <c r="A3887" s="139" t="s">
        <v>4077</v>
      </c>
      <c r="B3887" s="138">
        <v>0</v>
      </c>
      <c r="C3887" s="178">
        <f t="shared" si="150"/>
        <v>355</v>
      </c>
      <c r="D3887" s="178">
        <f t="shared" si="149"/>
        <v>13</v>
      </c>
    </row>
    <row r="3888" spans="1:4">
      <c r="A3888" s="139" t="s">
        <v>4078</v>
      </c>
      <c r="B3888" s="138">
        <v>0</v>
      </c>
      <c r="C3888" s="178">
        <f t="shared" si="150"/>
        <v>393</v>
      </c>
      <c r="D3888" s="178">
        <f t="shared" si="149"/>
        <v>14</v>
      </c>
    </row>
    <row r="3889" spans="1:4">
      <c r="A3889" s="139" t="s">
        <v>4079</v>
      </c>
      <c r="B3889" s="138">
        <v>0</v>
      </c>
      <c r="C3889" s="178">
        <f t="shared" si="150"/>
        <v>405</v>
      </c>
      <c r="D3889" s="178">
        <f t="shared" si="149"/>
        <v>15</v>
      </c>
    </row>
    <row r="3890" spans="1:4">
      <c r="A3890" s="139" t="s">
        <v>4080</v>
      </c>
      <c r="B3890" s="138">
        <v>0</v>
      </c>
      <c r="C3890" s="178">
        <f t="shared" si="150"/>
        <v>391</v>
      </c>
      <c r="D3890" s="178">
        <f t="shared" si="149"/>
        <v>16</v>
      </c>
    </row>
    <row r="3891" spans="1:4">
      <c r="A3891" s="139" t="s">
        <v>4081</v>
      </c>
      <c r="B3891" s="138">
        <v>0</v>
      </c>
      <c r="C3891" s="178">
        <f t="shared" si="150"/>
        <v>349</v>
      </c>
      <c r="D3891" s="178">
        <f t="shared" si="149"/>
        <v>17</v>
      </c>
    </row>
    <row r="3892" spans="1:4">
      <c r="A3892" s="139" t="s">
        <v>4082</v>
      </c>
      <c r="B3892" s="138">
        <v>0</v>
      </c>
      <c r="C3892" s="178">
        <f t="shared" si="150"/>
        <v>273</v>
      </c>
      <c r="D3892" s="178">
        <f t="shared" si="149"/>
        <v>18</v>
      </c>
    </row>
    <row r="3893" spans="1:4">
      <c r="A3893" s="139" t="s">
        <v>4083</v>
      </c>
      <c r="B3893" s="138">
        <v>0</v>
      </c>
      <c r="C3893" s="178">
        <f t="shared" si="150"/>
        <v>67</v>
      </c>
      <c r="D3893" s="178">
        <f t="shared" si="149"/>
        <v>19</v>
      </c>
    </row>
    <row r="3894" spans="1:4">
      <c r="A3894" s="139" t="s">
        <v>4084</v>
      </c>
      <c r="B3894" s="138">
        <v>0</v>
      </c>
      <c r="C3894" s="178">
        <f t="shared" si="150"/>
        <v>0</v>
      </c>
      <c r="D3894" s="178">
        <f t="shared" si="149"/>
        <v>20</v>
      </c>
    </row>
    <row r="3895" spans="1:4">
      <c r="A3895" s="139" t="s">
        <v>4085</v>
      </c>
      <c r="B3895" s="138">
        <v>0</v>
      </c>
      <c r="C3895" s="178">
        <f t="shared" si="150"/>
        <v>0</v>
      </c>
      <c r="D3895" s="178">
        <f t="shared" si="149"/>
        <v>21</v>
      </c>
    </row>
    <row r="3896" spans="1:4">
      <c r="A3896" s="139" t="s">
        <v>4086</v>
      </c>
      <c r="B3896" s="138">
        <v>0</v>
      </c>
      <c r="C3896" s="178">
        <f t="shared" si="150"/>
        <v>0</v>
      </c>
      <c r="D3896" s="178">
        <f t="shared" si="149"/>
        <v>22</v>
      </c>
    </row>
    <row r="3897" spans="1:4">
      <c r="A3897" s="139" t="s">
        <v>4087</v>
      </c>
      <c r="B3897" s="138">
        <v>0</v>
      </c>
      <c r="C3897" s="178">
        <f t="shared" si="150"/>
        <v>0</v>
      </c>
      <c r="D3897" s="178">
        <f t="shared" si="149"/>
        <v>23</v>
      </c>
    </row>
    <row r="3898" spans="1:4">
      <c r="A3898" s="139" t="s">
        <v>4088</v>
      </c>
      <c r="B3898" s="138">
        <v>0</v>
      </c>
      <c r="C3898" s="178">
        <f t="shared" si="150"/>
        <v>0</v>
      </c>
      <c r="D3898" s="178">
        <f t="shared" si="149"/>
        <v>24</v>
      </c>
    </row>
    <row r="3899" spans="1:4">
      <c r="A3899" s="139" t="s">
        <v>4089</v>
      </c>
      <c r="B3899" s="138">
        <v>0</v>
      </c>
      <c r="C3899" s="178">
        <f t="shared" si="150"/>
        <v>0</v>
      </c>
      <c r="D3899" s="178">
        <f t="shared" si="149"/>
        <v>1</v>
      </c>
    </row>
    <row r="3900" spans="1:4">
      <c r="A3900" s="139" t="s">
        <v>4090</v>
      </c>
      <c r="B3900" s="138">
        <v>0</v>
      </c>
      <c r="C3900" s="178">
        <f t="shared" si="150"/>
        <v>0</v>
      </c>
      <c r="D3900" s="178">
        <f t="shared" si="149"/>
        <v>2</v>
      </c>
    </row>
    <row r="3901" spans="1:4">
      <c r="A3901" s="139" t="s">
        <v>4091</v>
      </c>
      <c r="B3901" s="138">
        <v>0</v>
      </c>
      <c r="C3901" s="178">
        <f t="shared" si="150"/>
        <v>0</v>
      </c>
      <c r="D3901" s="178">
        <f t="shared" si="149"/>
        <v>3</v>
      </c>
    </row>
    <row r="3902" spans="1:4">
      <c r="A3902" s="139" t="s">
        <v>4092</v>
      </c>
      <c r="B3902" s="138">
        <v>0</v>
      </c>
      <c r="C3902" s="178">
        <f t="shared" si="150"/>
        <v>0</v>
      </c>
      <c r="D3902" s="178">
        <f t="shared" si="149"/>
        <v>4</v>
      </c>
    </row>
    <row r="3903" spans="1:4">
      <c r="A3903" s="139" t="s">
        <v>4093</v>
      </c>
      <c r="B3903" s="138">
        <v>0</v>
      </c>
      <c r="C3903" s="178">
        <f t="shared" si="150"/>
        <v>0</v>
      </c>
      <c r="D3903" s="178">
        <f t="shared" si="149"/>
        <v>5</v>
      </c>
    </row>
    <row r="3904" spans="1:4">
      <c r="A3904" s="139" t="s">
        <v>4094</v>
      </c>
      <c r="B3904" s="138">
        <v>0</v>
      </c>
      <c r="C3904" s="178">
        <f t="shared" si="150"/>
        <v>0</v>
      </c>
      <c r="D3904" s="178">
        <f t="shared" si="149"/>
        <v>6</v>
      </c>
    </row>
    <row r="3905" spans="1:4">
      <c r="A3905" s="139" t="s">
        <v>4095</v>
      </c>
      <c r="B3905" s="138">
        <v>0</v>
      </c>
      <c r="C3905" s="178">
        <f t="shared" si="150"/>
        <v>0</v>
      </c>
      <c r="D3905" s="178">
        <f t="shared" si="149"/>
        <v>7</v>
      </c>
    </row>
    <row r="3906" spans="1:4">
      <c r="A3906" s="139" t="s">
        <v>4096</v>
      </c>
      <c r="B3906" s="138">
        <v>0</v>
      </c>
      <c r="C3906" s="178">
        <f t="shared" si="150"/>
        <v>0</v>
      </c>
      <c r="D3906" s="178">
        <f t="shared" si="149"/>
        <v>8</v>
      </c>
    </row>
    <row r="3907" spans="1:4">
      <c r="A3907" s="139" t="s">
        <v>4097</v>
      </c>
      <c r="B3907" s="138">
        <v>0</v>
      </c>
      <c r="C3907" s="178">
        <f t="shared" si="150"/>
        <v>0</v>
      </c>
      <c r="D3907" s="178">
        <f t="shared" si="149"/>
        <v>9</v>
      </c>
    </row>
    <row r="3908" spans="1:4">
      <c r="A3908" s="139" t="s">
        <v>4098</v>
      </c>
      <c r="B3908" s="138">
        <v>0</v>
      </c>
      <c r="C3908" s="178">
        <f t="shared" si="150"/>
        <v>127</v>
      </c>
      <c r="D3908" s="178">
        <f t="shared" si="149"/>
        <v>10</v>
      </c>
    </row>
    <row r="3909" spans="1:4">
      <c r="A3909" s="139" t="s">
        <v>4099</v>
      </c>
      <c r="B3909" s="138">
        <v>0</v>
      </c>
      <c r="C3909" s="178">
        <f t="shared" si="150"/>
        <v>264</v>
      </c>
      <c r="D3909" s="178">
        <f t="shared" si="149"/>
        <v>11</v>
      </c>
    </row>
    <row r="3910" spans="1:4">
      <c r="A3910" s="139" t="s">
        <v>4100</v>
      </c>
      <c r="B3910" s="138">
        <v>0</v>
      </c>
      <c r="C3910" s="178">
        <f t="shared" si="150"/>
        <v>313</v>
      </c>
      <c r="D3910" s="178">
        <f t="shared" si="149"/>
        <v>12</v>
      </c>
    </row>
    <row r="3911" spans="1:4">
      <c r="A3911" s="139" t="s">
        <v>4101</v>
      </c>
      <c r="B3911" s="138">
        <v>0</v>
      </c>
      <c r="C3911" s="178">
        <f t="shared" si="150"/>
        <v>355</v>
      </c>
      <c r="D3911" s="178">
        <f t="shared" si="149"/>
        <v>13</v>
      </c>
    </row>
    <row r="3912" spans="1:4">
      <c r="A3912" s="139" t="s">
        <v>4102</v>
      </c>
      <c r="B3912" s="138">
        <v>0</v>
      </c>
      <c r="C3912" s="178">
        <f t="shared" si="150"/>
        <v>393</v>
      </c>
      <c r="D3912" s="178">
        <f t="shared" si="149"/>
        <v>14</v>
      </c>
    </row>
    <row r="3913" spans="1:4">
      <c r="A3913" s="139" t="s">
        <v>4103</v>
      </c>
      <c r="B3913" s="138">
        <v>0</v>
      </c>
      <c r="C3913" s="178">
        <f t="shared" si="150"/>
        <v>405</v>
      </c>
      <c r="D3913" s="178">
        <f t="shared" si="149"/>
        <v>15</v>
      </c>
    </row>
    <row r="3914" spans="1:4">
      <c r="A3914" s="139" t="s">
        <v>4104</v>
      </c>
      <c r="B3914" s="138">
        <v>0</v>
      </c>
      <c r="C3914" s="178">
        <f t="shared" si="150"/>
        <v>391</v>
      </c>
      <c r="D3914" s="178">
        <f t="shared" si="149"/>
        <v>16</v>
      </c>
    </row>
    <row r="3915" spans="1:4">
      <c r="A3915" s="139" t="s">
        <v>4105</v>
      </c>
      <c r="B3915" s="138">
        <v>0</v>
      </c>
      <c r="C3915" s="178">
        <f t="shared" si="150"/>
        <v>349</v>
      </c>
      <c r="D3915" s="178">
        <f t="shared" ref="D3915:D3978" si="151">D3891</f>
        <v>17</v>
      </c>
    </row>
    <row r="3916" spans="1:4">
      <c r="A3916" s="139" t="s">
        <v>4106</v>
      </c>
      <c r="B3916" s="138">
        <v>0</v>
      </c>
      <c r="C3916" s="178">
        <f t="shared" ref="C3916:C3979" si="152">_xlfn.XLOOKUP(D3916,$N$5:$N$28,$G$5:$G$28)</f>
        <v>273</v>
      </c>
      <c r="D3916" s="178">
        <f t="shared" si="151"/>
        <v>18</v>
      </c>
    </row>
    <row r="3917" spans="1:4">
      <c r="A3917" s="139" t="s">
        <v>4107</v>
      </c>
      <c r="B3917" s="138">
        <v>0</v>
      </c>
      <c r="C3917" s="178">
        <f t="shared" si="152"/>
        <v>67</v>
      </c>
      <c r="D3917" s="178">
        <f t="shared" si="151"/>
        <v>19</v>
      </c>
    </row>
    <row r="3918" spans="1:4">
      <c r="A3918" s="139" t="s">
        <v>4108</v>
      </c>
      <c r="B3918" s="138">
        <v>0</v>
      </c>
      <c r="C3918" s="178">
        <f t="shared" si="152"/>
        <v>0</v>
      </c>
      <c r="D3918" s="178">
        <f t="shared" si="151"/>
        <v>20</v>
      </c>
    </row>
    <row r="3919" spans="1:4">
      <c r="A3919" s="139" t="s">
        <v>4109</v>
      </c>
      <c r="B3919" s="138">
        <v>0</v>
      </c>
      <c r="C3919" s="178">
        <f t="shared" si="152"/>
        <v>0</v>
      </c>
      <c r="D3919" s="178">
        <f t="shared" si="151"/>
        <v>21</v>
      </c>
    </row>
    <row r="3920" spans="1:4">
      <c r="A3920" s="139" t="s">
        <v>4110</v>
      </c>
      <c r="B3920" s="138">
        <v>0</v>
      </c>
      <c r="C3920" s="178">
        <f t="shared" si="152"/>
        <v>0</v>
      </c>
      <c r="D3920" s="178">
        <f t="shared" si="151"/>
        <v>22</v>
      </c>
    </row>
    <row r="3921" spans="1:4">
      <c r="A3921" s="139" t="s">
        <v>4111</v>
      </c>
      <c r="B3921" s="138">
        <v>0</v>
      </c>
      <c r="C3921" s="178">
        <f t="shared" si="152"/>
        <v>0</v>
      </c>
      <c r="D3921" s="178">
        <f t="shared" si="151"/>
        <v>23</v>
      </c>
    </row>
    <row r="3922" spans="1:4">
      <c r="A3922" s="139" t="s">
        <v>4112</v>
      </c>
      <c r="B3922" s="138">
        <v>0</v>
      </c>
      <c r="C3922" s="178">
        <f t="shared" si="152"/>
        <v>0</v>
      </c>
      <c r="D3922" s="178">
        <f t="shared" si="151"/>
        <v>24</v>
      </c>
    </row>
    <row r="3923" spans="1:4">
      <c r="A3923" s="139" t="s">
        <v>4113</v>
      </c>
      <c r="B3923" s="138">
        <v>0</v>
      </c>
      <c r="C3923" s="178">
        <f t="shared" si="152"/>
        <v>0</v>
      </c>
      <c r="D3923" s="178">
        <f t="shared" si="151"/>
        <v>1</v>
      </c>
    </row>
    <row r="3924" spans="1:4">
      <c r="A3924" s="139" t="s">
        <v>4114</v>
      </c>
      <c r="B3924" s="138">
        <v>0</v>
      </c>
      <c r="C3924" s="178">
        <f t="shared" si="152"/>
        <v>0</v>
      </c>
      <c r="D3924" s="178">
        <f t="shared" si="151"/>
        <v>2</v>
      </c>
    </row>
    <row r="3925" spans="1:4">
      <c r="A3925" s="139" t="s">
        <v>4115</v>
      </c>
      <c r="B3925" s="138">
        <v>0</v>
      </c>
      <c r="C3925" s="178">
        <f t="shared" si="152"/>
        <v>0</v>
      </c>
      <c r="D3925" s="178">
        <f t="shared" si="151"/>
        <v>3</v>
      </c>
    </row>
    <row r="3926" spans="1:4">
      <c r="A3926" s="139" t="s">
        <v>4116</v>
      </c>
      <c r="B3926" s="138">
        <v>0</v>
      </c>
      <c r="C3926" s="178">
        <f t="shared" si="152"/>
        <v>0</v>
      </c>
      <c r="D3926" s="178">
        <f t="shared" si="151"/>
        <v>4</v>
      </c>
    </row>
    <row r="3927" spans="1:4">
      <c r="A3927" s="139" t="s">
        <v>4117</v>
      </c>
      <c r="B3927" s="138">
        <v>0</v>
      </c>
      <c r="C3927" s="178">
        <f t="shared" si="152"/>
        <v>0</v>
      </c>
      <c r="D3927" s="178">
        <f t="shared" si="151"/>
        <v>5</v>
      </c>
    </row>
    <row r="3928" spans="1:4">
      <c r="A3928" s="139" t="s">
        <v>4118</v>
      </c>
      <c r="B3928" s="138">
        <v>0</v>
      </c>
      <c r="C3928" s="178">
        <f t="shared" si="152"/>
        <v>0</v>
      </c>
      <c r="D3928" s="178">
        <f t="shared" si="151"/>
        <v>6</v>
      </c>
    </row>
    <row r="3929" spans="1:4">
      <c r="A3929" s="139" t="s">
        <v>4119</v>
      </c>
      <c r="B3929" s="138">
        <v>0</v>
      </c>
      <c r="C3929" s="178">
        <f t="shared" si="152"/>
        <v>0</v>
      </c>
      <c r="D3929" s="178">
        <f t="shared" si="151"/>
        <v>7</v>
      </c>
    </row>
    <row r="3930" spans="1:4">
      <c r="A3930" s="139" t="s">
        <v>4120</v>
      </c>
      <c r="B3930" s="138">
        <v>0</v>
      </c>
      <c r="C3930" s="178">
        <f t="shared" si="152"/>
        <v>0</v>
      </c>
      <c r="D3930" s="178">
        <f t="shared" si="151"/>
        <v>8</v>
      </c>
    </row>
    <row r="3931" spans="1:4">
      <c r="A3931" s="139" t="s">
        <v>4121</v>
      </c>
      <c r="B3931" s="138">
        <v>0</v>
      </c>
      <c r="C3931" s="178">
        <f t="shared" si="152"/>
        <v>0</v>
      </c>
      <c r="D3931" s="178">
        <f t="shared" si="151"/>
        <v>9</v>
      </c>
    </row>
    <row r="3932" spans="1:4">
      <c r="A3932" s="139" t="s">
        <v>4122</v>
      </c>
      <c r="B3932" s="138">
        <v>0</v>
      </c>
      <c r="C3932" s="178">
        <f t="shared" si="152"/>
        <v>127</v>
      </c>
      <c r="D3932" s="178">
        <f t="shared" si="151"/>
        <v>10</v>
      </c>
    </row>
    <row r="3933" spans="1:4">
      <c r="A3933" s="139" t="s">
        <v>4123</v>
      </c>
      <c r="B3933" s="138">
        <v>0</v>
      </c>
      <c r="C3933" s="178">
        <f t="shared" si="152"/>
        <v>264</v>
      </c>
      <c r="D3933" s="178">
        <f t="shared" si="151"/>
        <v>11</v>
      </c>
    </row>
    <row r="3934" spans="1:4">
      <c r="A3934" s="139" t="s">
        <v>4124</v>
      </c>
      <c r="B3934" s="138">
        <v>0</v>
      </c>
      <c r="C3934" s="178">
        <f t="shared" si="152"/>
        <v>313</v>
      </c>
      <c r="D3934" s="178">
        <f t="shared" si="151"/>
        <v>12</v>
      </c>
    </row>
    <row r="3935" spans="1:4">
      <c r="A3935" s="139" t="s">
        <v>4125</v>
      </c>
      <c r="B3935" s="138">
        <v>0</v>
      </c>
      <c r="C3935" s="178">
        <f t="shared" si="152"/>
        <v>355</v>
      </c>
      <c r="D3935" s="178">
        <f t="shared" si="151"/>
        <v>13</v>
      </c>
    </row>
    <row r="3936" spans="1:4">
      <c r="A3936" s="139" t="s">
        <v>4126</v>
      </c>
      <c r="B3936" s="138">
        <v>0</v>
      </c>
      <c r="C3936" s="178">
        <f t="shared" si="152"/>
        <v>393</v>
      </c>
      <c r="D3936" s="178">
        <f t="shared" si="151"/>
        <v>14</v>
      </c>
    </row>
    <row r="3937" spans="1:4">
      <c r="A3937" s="139" t="s">
        <v>4127</v>
      </c>
      <c r="B3937" s="138">
        <v>0</v>
      </c>
      <c r="C3937" s="178">
        <f t="shared" si="152"/>
        <v>405</v>
      </c>
      <c r="D3937" s="178">
        <f t="shared" si="151"/>
        <v>15</v>
      </c>
    </row>
    <row r="3938" spans="1:4">
      <c r="A3938" s="139" t="s">
        <v>4128</v>
      </c>
      <c r="B3938" s="138">
        <v>0</v>
      </c>
      <c r="C3938" s="178">
        <f t="shared" si="152"/>
        <v>391</v>
      </c>
      <c r="D3938" s="178">
        <f t="shared" si="151"/>
        <v>16</v>
      </c>
    </row>
    <row r="3939" spans="1:4">
      <c r="A3939" s="139" t="s">
        <v>4129</v>
      </c>
      <c r="B3939" s="138">
        <v>0</v>
      </c>
      <c r="C3939" s="178">
        <f t="shared" si="152"/>
        <v>349</v>
      </c>
      <c r="D3939" s="178">
        <f t="shared" si="151"/>
        <v>17</v>
      </c>
    </row>
    <row r="3940" spans="1:4">
      <c r="A3940" s="139" t="s">
        <v>4130</v>
      </c>
      <c r="B3940" s="138">
        <v>0</v>
      </c>
      <c r="C3940" s="178">
        <f t="shared" si="152"/>
        <v>273</v>
      </c>
      <c r="D3940" s="178">
        <f t="shared" si="151"/>
        <v>18</v>
      </c>
    </row>
    <row r="3941" spans="1:4">
      <c r="A3941" s="139" t="s">
        <v>4131</v>
      </c>
      <c r="B3941" s="138">
        <v>0</v>
      </c>
      <c r="C3941" s="178">
        <f t="shared" si="152"/>
        <v>67</v>
      </c>
      <c r="D3941" s="178">
        <f t="shared" si="151"/>
        <v>19</v>
      </c>
    </row>
    <row r="3942" spans="1:4">
      <c r="A3942" s="139" t="s">
        <v>4132</v>
      </c>
      <c r="B3942" s="138">
        <v>0</v>
      </c>
      <c r="C3942" s="178">
        <f t="shared" si="152"/>
        <v>0</v>
      </c>
      <c r="D3942" s="178">
        <f t="shared" si="151"/>
        <v>20</v>
      </c>
    </row>
    <row r="3943" spans="1:4">
      <c r="A3943" s="139" t="s">
        <v>4133</v>
      </c>
      <c r="B3943" s="138">
        <v>0</v>
      </c>
      <c r="C3943" s="178">
        <f t="shared" si="152"/>
        <v>0</v>
      </c>
      <c r="D3943" s="178">
        <f t="shared" si="151"/>
        <v>21</v>
      </c>
    </row>
    <row r="3944" spans="1:4">
      <c r="A3944" s="139" t="s">
        <v>4134</v>
      </c>
      <c r="B3944" s="138">
        <v>0</v>
      </c>
      <c r="C3944" s="178">
        <f t="shared" si="152"/>
        <v>0</v>
      </c>
      <c r="D3944" s="178">
        <f t="shared" si="151"/>
        <v>22</v>
      </c>
    </row>
    <row r="3945" spans="1:4">
      <c r="A3945" s="139" t="s">
        <v>4135</v>
      </c>
      <c r="B3945" s="138">
        <v>0</v>
      </c>
      <c r="C3945" s="178">
        <f t="shared" si="152"/>
        <v>0</v>
      </c>
      <c r="D3945" s="178">
        <f t="shared" si="151"/>
        <v>23</v>
      </c>
    </row>
    <row r="3946" spans="1:4">
      <c r="A3946" s="139" t="s">
        <v>4136</v>
      </c>
      <c r="B3946" s="138">
        <v>0</v>
      </c>
      <c r="C3946" s="178">
        <f t="shared" si="152"/>
        <v>0</v>
      </c>
      <c r="D3946" s="178">
        <f t="shared" si="151"/>
        <v>24</v>
      </c>
    </row>
    <row r="3947" spans="1:4">
      <c r="A3947" s="139" t="s">
        <v>4137</v>
      </c>
      <c r="B3947" s="138">
        <v>0</v>
      </c>
      <c r="C3947" s="178">
        <f t="shared" si="152"/>
        <v>0</v>
      </c>
      <c r="D3947" s="178">
        <f t="shared" si="151"/>
        <v>1</v>
      </c>
    </row>
    <row r="3948" spans="1:4">
      <c r="A3948" s="139" t="s">
        <v>4138</v>
      </c>
      <c r="B3948" s="138">
        <v>0</v>
      </c>
      <c r="C3948" s="178">
        <f t="shared" si="152"/>
        <v>0</v>
      </c>
      <c r="D3948" s="178">
        <f t="shared" si="151"/>
        <v>2</v>
      </c>
    </row>
    <row r="3949" spans="1:4">
      <c r="A3949" s="139" t="s">
        <v>4139</v>
      </c>
      <c r="B3949" s="138">
        <v>0</v>
      </c>
      <c r="C3949" s="178">
        <f t="shared" si="152"/>
        <v>0</v>
      </c>
      <c r="D3949" s="178">
        <f t="shared" si="151"/>
        <v>3</v>
      </c>
    </row>
    <row r="3950" spans="1:4">
      <c r="A3950" s="139" t="s">
        <v>4140</v>
      </c>
      <c r="B3950" s="138">
        <v>0</v>
      </c>
      <c r="C3950" s="178">
        <f t="shared" si="152"/>
        <v>0</v>
      </c>
      <c r="D3950" s="178">
        <f t="shared" si="151"/>
        <v>4</v>
      </c>
    </row>
    <row r="3951" spans="1:4">
      <c r="A3951" s="139" t="s">
        <v>4141</v>
      </c>
      <c r="B3951" s="138">
        <v>0</v>
      </c>
      <c r="C3951" s="178">
        <f t="shared" si="152"/>
        <v>0</v>
      </c>
      <c r="D3951" s="178">
        <f t="shared" si="151"/>
        <v>5</v>
      </c>
    </row>
    <row r="3952" spans="1:4">
      <c r="A3952" s="139" t="s">
        <v>4142</v>
      </c>
      <c r="B3952" s="138">
        <v>0</v>
      </c>
      <c r="C3952" s="178">
        <f t="shared" si="152"/>
        <v>0</v>
      </c>
      <c r="D3952" s="178">
        <f t="shared" si="151"/>
        <v>6</v>
      </c>
    </row>
    <row r="3953" spans="1:4">
      <c r="A3953" s="139" t="s">
        <v>4143</v>
      </c>
      <c r="B3953" s="138">
        <v>0</v>
      </c>
      <c r="C3953" s="178">
        <f t="shared" si="152"/>
        <v>0</v>
      </c>
      <c r="D3953" s="178">
        <f t="shared" si="151"/>
        <v>7</v>
      </c>
    </row>
    <row r="3954" spans="1:4">
      <c r="A3954" s="139" t="s">
        <v>4144</v>
      </c>
      <c r="B3954" s="138">
        <v>0</v>
      </c>
      <c r="C3954" s="178">
        <f t="shared" si="152"/>
        <v>0</v>
      </c>
      <c r="D3954" s="178">
        <f t="shared" si="151"/>
        <v>8</v>
      </c>
    </row>
    <row r="3955" spans="1:4">
      <c r="A3955" s="139" t="s">
        <v>4145</v>
      </c>
      <c r="B3955" s="138">
        <v>0</v>
      </c>
      <c r="C3955" s="178">
        <f t="shared" si="152"/>
        <v>0</v>
      </c>
      <c r="D3955" s="178">
        <f t="shared" si="151"/>
        <v>9</v>
      </c>
    </row>
    <row r="3956" spans="1:4">
      <c r="A3956" s="139" t="s">
        <v>4146</v>
      </c>
      <c r="B3956" s="138">
        <v>0</v>
      </c>
      <c r="C3956" s="178">
        <f t="shared" si="152"/>
        <v>127</v>
      </c>
      <c r="D3956" s="178">
        <f t="shared" si="151"/>
        <v>10</v>
      </c>
    </row>
    <row r="3957" spans="1:4">
      <c r="A3957" s="139" t="s">
        <v>4147</v>
      </c>
      <c r="B3957" s="138">
        <v>0</v>
      </c>
      <c r="C3957" s="178">
        <f t="shared" si="152"/>
        <v>264</v>
      </c>
      <c r="D3957" s="178">
        <f t="shared" si="151"/>
        <v>11</v>
      </c>
    </row>
    <row r="3958" spans="1:4">
      <c r="A3958" s="139" t="s">
        <v>4148</v>
      </c>
      <c r="B3958" s="138">
        <v>0</v>
      </c>
      <c r="C3958" s="178">
        <f t="shared" si="152"/>
        <v>313</v>
      </c>
      <c r="D3958" s="178">
        <f t="shared" si="151"/>
        <v>12</v>
      </c>
    </row>
    <row r="3959" spans="1:4">
      <c r="A3959" s="139" t="s">
        <v>4149</v>
      </c>
      <c r="B3959" s="138">
        <v>0</v>
      </c>
      <c r="C3959" s="178">
        <f t="shared" si="152"/>
        <v>355</v>
      </c>
      <c r="D3959" s="178">
        <f t="shared" si="151"/>
        <v>13</v>
      </c>
    </row>
    <row r="3960" spans="1:4">
      <c r="A3960" s="139" t="s">
        <v>4150</v>
      </c>
      <c r="B3960" s="138">
        <v>0</v>
      </c>
      <c r="C3960" s="178">
        <f t="shared" si="152"/>
        <v>393</v>
      </c>
      <c r="D3960" s="178">
        <f t="shared" si="151"/>
        <v>14</v>
      </c>
    </row>
    <row r="3961" spans="1:4">
      <c r="A3961" s="139" t="s">
        <v>4151</v>
      </c>
      <c r="B3961" s="138">
        <v>0</v>
      </c>
      <c r="C3961" s="178">
        <f t="shared" si="152"/>
        <v>405</v>
      </c>
      <c r="D3961" s="178">
        <f t="shared" si="151"/>
        <v>15</v>
      </c>
    </row>
    <row r="3962" spans="1:4">
      <c r="A3962" s="139" t="s">
        <v>4152</v>
      </c>
      <c r="B3962" s="138">
        <v>0</v>
      </c>
      <c r="C3962" s="178">
        <f t="shared" si="152"/>
        <v>391</v>
      </c>
      <c r="D3962" s="178">
        <f t="shared" si="151"/>
        <v>16</v>
      </c>
    </row>
    <row r="3963" spans="1:4">
      <c r="A3963" s="139" t="s">
        <v>4153</v>
      </c>
      <c r="B3963" s="138">
        <v>0</v>
      </c>
      <c r="C3963" s="178">
        <f t="shared" si="152"/>
        <v>349</v>
      </c>
      <c r="D3963" s="178">
        <f t="shared" si="151"/>
        <v>17</v>
      </c>
    </row>
    <row r="3964" spans="1:4">
      <c r="A3964" s="139" t="s">
        <v>4154</v>
      </c>
      <c r="B3964" s="138">
        <v>0</v>
      </c>
      <c r="C3964" s="178">
        <f t="shared" si="152"/>
        <v>273</v>
      </c>
      <c r="D3964" s="178">
        <f t="shared" si="151"/>
        <v>18</v>
      </c>
    </row>
    <row r="3965" spans="1:4">
      <c r="A3965" s="139" t="s">
        <v>4155</v>
      </c>
      <c r="B3965" s="138">
        <v>0</v>
      </c>
      <c r="C3965" s="178">
        <f t="shared" si="152"/>
        <v>67</v>
      </c>
      <c r="D3965" s="178">
        <f t="shared" si="151"/>
        <v>19</v>
      </c>
    </row>
    <row r="3966" spans="1:4">
      <c r="A3966" s="139" t="s">
        <v>4156</v>
      </c>
      <c r="B3966" s="138">
        <v>0</v>
      </c>
      <c r="C3966" s="178">
        <f t="shared" si="152"/>
        <v>0</v>
      </c>
      <c r="D3966" s="178">
        <f t="shared" si="151"/>
        <v>20</v>
      </c>
    </row>
    <row r="3967" spans="1:4">
      <c r="A3967" s="139" t="s">
        <v>4157</v>
      </c>
      <c r="B3967" s="138">
        <v>0</v>
      </c>
      <c r="C3967" s="178">
        <f t="shared" si="152"/>
        <v>0</v>
      </c>
      <c r="D3967" s="178">
        <f t="shared" si="151"/>
        <v>21</v>
      </c>
    </row>
    <row r="3968" spans="1:4">
      <c r="A3968" s="139" t="s">
        <v>4158</v>
      </c>
      <c r="B3968" s="138">
        <v>0</v>
      </c>
      <c r="C3968" s="178">
        <f t="shared" si="152"/>
        <v>0</v>
      </c>
      <c r="D3968" s="178">
        <f t="shared" si="151"/>
        <v>22</v>
      </c>
    </row>
    <row r="3969" spans="1:4">
      <c r="A3969" s="139" t="s">
        <v>4159</v>
      </c>
      <c r="B3969" s="138">
        <v>0</v>
      </c>
      <c r="C3969" s="178">
        <f t="shared" si="152"/>
        <v>0</v>
      </c>
      <c r="D3969" s="178">
        <f t="shared" si="151"/>
        <v>23</v>
      </c>
    </row>
    <row r="3970" spans="1:4">
      <c r="A3970" s="139" t="s">
        <v>4160</v>
      </c>
      <c r="B3970" s="138">
        <v>0</v>
      </c>
      <c r="C3970" s="178">
        <f t="shared" si="152"/>
        <v>0</v>
      </c>
      <c r="D3970" s="178">
        <f t="shared" si="151"/>
        <v>24</v>
      </c>
    </row>
    <row r="3971" spans="1:4">
      <c r="A3971" s="139" t="s">
        <v>4161</v>
      </c>
      <c r="B3971" s="138">
        <v>0</v>
      </c>
      <c r="C3971" s="178">
        <f t="shared" si="152"/>
        <v>0</v>
      </c>
      <c r="D3971" s="178">
        <f t="shared" si="151"/>
        <v>1</v>
      </c>
    </row>
    <row r="3972" spans="1:4">
      <c r="A3972" s="139" t="s">
        <v>4162</v>
      </c>
      <c r="B3972" s="138">
        <v>0</v>
      </c>
      <c r="C3972" s="178">
        <f t="shared" si="152"/>
        <v>0</v>
      </c>
      <c r="D3972" s="178">
        <f t="shared" si="151"/>
        <v>2</v>
      </c>
    </row>
    <row r="3973" spans="1:4">
      <c r="A3973" s="139" t="s">
        <v>4163</v>
      </c>
      <c r="B3973" s="138">
        <v>0</v>
      </c>
      <c r="C3973" s="178">
        <f t="shared" si="152"/>
        <v>0</v>
      </c>
      <c r="D3973" s="178">
        <f t="shared" si="151"/>
        <v>3</v>
      </c>
    </row>
    <row r="3974" spans="1:4">
      <c r="A3974" s="139" t="s">
        <v>4164</v>
      </c>
      <c r="B3974" s="138">
        <v>0</v>
      </c>
      <c r="C3974" s="178">
        <f t="shared" si="152"/>
        <v>0</v>
      </c>
      <c r="D3974" s="178">
        <f t="shared" si="151"/>
        <v>4</v>
      </c>
    </row>
    <row r="3975" spans="1:4">
      <c r="A3975" s="139" t="s">
        <v>4165</v>
      </c>
      <c r="B3975" s="138">
        <v>0</v>
      </c>
      <c r="C3975" s="178">
        <f t="shared" si="152"/>
        <v>0</v>
      </c>
      <c r="D3975" s="178">
        <f t="shared" si="151"/>
        <v>5</v>
      </c>
    </row>
    <row r="3976" spans="1:4">
      <c r="A3976" s="139" t="s">
        <v>4166</v>
      </c>
      <c r="B3976" s="138">
        <v>0</v>
      </c>
      <c r="C3976" s="178">
        <f t="shared" si="152"/>
        <v>0</v>
      </c>
      <c r="D3976" s="178">
        <f t="shared" si="151"/>
        <v>6</v>
      </c>
    </row>
    <row r="3977" spans="1:4">
      <c r="A3977" s="139" t="s">
        <v>4167</v>
      </c>
      <c r="B3977" s="138">
        <v>0</v>
      </c>
      <c r="C3977" s="178">
        <f t="shared" si="152"/>
        <v>0</v>
      </c>
      <c r="D3977" s="178">
        <f t="shared" si="151"/>
        <v>7</v>
      </c>
    </row>
    <row r="3978" spans="1:4">
      <c r="A3978" s="139" t="s">
        <v>4168</v>
      </c>
      <c r="B3978" s="138">
        <v>0</v>
      </c>
      <c r="C3978" s="178">
        <f t="shared" si="152"/>
        <v>0</v>
      </c>
      <c r="D3978" s="178">
        <f t="shared" si="151"/>
        <v>8</v>
      </c>
    </row>
    <row r="3979" spans="1:4">
      <c r="A3979" s="139" t="s">
        <v>4169</v>
      </c>
      <c r="B3979" s="138">
        <v>0</v>
      </c>
      <c r="C3979" s="178">
        <f t="shared" si="152"/>
        <v>0</v>
      </c>
      <c r="D3979" s="178">
        <f t="shared" ref="D3979:D4042" si="153">D3955</f>
        <v>9</v>
      </c>
    </row>
    <row r="3980" spans="1:4">
      <c r="A3980" s="139" t="s">
        <v>4170</v>
      </c>
      <c r="B3980" s="138">
        <v>0</v>
      </c>
      <c r="C3980" s="178">
        <f t="shared" ref="C3980:C4043" si="154">_xlfn.XLOOKUP(D3980,$N$5:$N$28,$G$5:$G$28)</f>
        <v>127</v>
      </c>
      <c r="D3980" s="178">
        <f t="shared" si="153"/>
        <v>10</v>
      </c>
    </row>
    <row r="3981" spans="1:4">
      <c r="A3981" s="139" t="s">
        <v>4171</v>
      </c>
      <c r="B3981" s="138">
        <v>0</v>
      </c>
      <c r="C3981" s="178">
        <f t="shared" si="154"/>
        <v>264</v>
      </c>
      <c r="D3981" s="178">
        <f t="shared" si="153"/>
        <v>11</v>
      </c>
    </row>
    <row r="3982" spans="1:4">
      <c r="A3982" s="139" t="s">
        <v>4172</v>
      </c>
      <c r="B3982" s="138">
        <v>0</v>
      </c>
      <c r="C3982" s="178">
        <f t="shared" si="154"/>
        <v>313</v>
      </c>
      <c r="D3982" s="178">
        <f t="shared" si="153"/>
        <v>12</v>
      </c>
    </row>
    <row r="3983" spans="1:4">
      <c r="A3983" s="139" t="s">
        <v>4173</v>
      </c>
      <c r="B3983" s="138">
        <v>0</v>
      </c>
      <c r="C3983" s="178">
        <f t="shared" si="154"/>
        <v>355</v>
      </c>
      <c r="D3983" s="178">
        <f t="shared" si="153"/>
        <v>13</v>
      </c>
    </row>
    <row r="3984" spans="1:4">
      <c r="A3984" s="139" t="s">
        <v>4174</v>
      </c>
      <c r="B3984" s="138">
        <v>0</v>
      </c>
      <c r="C3984" s="178">
        <f t="shared" si="154"/>
        <v>393</v>
      </c>
      <c r="D3984" s="178">
        <f t="shared" si="153"/>
        <v>14</v>
      </c>
    </row>
    <row r="3985" spans="1:4">
      <c r="A3985" s="139" t="s">
        <v>4175</v>
      </c>
      <c r="B3985" s="138">
        <v>0</v>
      </c>
      <c r="C3985" s="178">
        <f t="shared" si="154"/>
        <v>405</v>
      </c>
      <c r="D3985" s="178">
        <f t="shared" si="153"/>
        <v>15</v>
      </c>
    </row>
    <row r="3986" spans="1:4">
      <c r="A3986" s="139" t="s">
        <v>4176</v>
      </c>
      <c r="B3986" s="138">
        <v>0</v>
      </c>
      <c r="C3986" s="178">
        <f t="shared" si="154"/>
        <v>391</v>
      </c>
      <c r="D3986" s="178">
        <f t="shared" si="153"/>
        <v>16</v>
      </c>
    </row>
    <row r="3987" spans="1:4">
      <c r="A3987" s="139" t="s">
        <v>4177</v>
      </c>
      <c r="B3987" s="138">
        <v>0</v>
      </c>
      <c r="C3987" s="178">
        <f t="shared" si="154"/>
        <v>349</v>
      </c>
      <c r="D3987" s="178">
        <f t="shared" si="153"/>
        <v>17</v>
      </c>
    </row>
    <row r="3988" spans="1:4">
      <c r="A3988" s="139" t="s">
        <v>4178</v>
      </c>
      <c r="B3988" s="138">
        <v>0</v>
      </c>
      <c r="C3988" s="178">
        <f t="shared" si="154"/>
        <v>273</v>
      </c>
      <c r="D3988" s="178">
        <f t="shared" si="153"/>
        <v>18</v>
      </c>
    </row>
    <row r="3989" spans="1:4">
      <c r="A3989" s="139" t="s">
        <v>4179</v>
      </c>
      <c r="B3989" s="138">
        <v>0</v>
      </c>
      <c r="C3989" s="178">
        <f t="shared" si="154"/>
        <v>67</v>
      </c>
      <c r="D3989" s="178">
        <f t="shared" si="153"/>
        <v>19</v>
      </c>
    </row>
    <row r="3990" spans="1:4">
      <c r="A3990" s="139" t="s">
        <v>4180</v>
      </c>
      <c r="B3990" s="138">
        <v>0</v>
      </c>
      <c r="C3990" s="178">
        <f t="shared" si="154"/>
        <v>0</v>
      </c>
      <c r="D3990" s="178">
        <f t="shared" si="153"/>
        <v>20</v>
      </c>
    </row>
    <row r="3991" spans="1:4">
      <c r="A3991" s="139" t="s">
        <v>4181</v>
      </c>
      <c r="B3991" s="138">
        <v>0</v>
      </c>
      <c r="C3991" s="178">
        <f t="shared" si="154"/>
        <v>0</v>
      </c>
      <c r="D3991" s="178">
        <f t="shared" si="153"/>
        <v>21</v>
      </c>
    </row>
    <row r="3992" spans="1:4">
      <c r="A3992" s="139" t="s">
        <v>4182</v>
      </c>
      <c r="B3992" s="138">
        <v>0</v>
      </c>
      <c r="C3992" s="178">
        <f t="shared" si="154"/>
        <v>0</v>
      </c>
      <c r="D3992" s="178">
        <f t="shared" si="153"/>
        <v>22</v>
      </c>
    </row>
    <row r="3993" spans="1:4">
      <c r="A3993" s="139" t="s">
        <v>4183</v>
      </c>
      <c r="B3993" s="138">
        <v>0</v>
      </c>
      <c r="C3993" s="178">
        <f t="shared" si="154"/>
        <v>0</v>
      </c>
      <c r="D3993" s="178">
        <f t="shared" si="153"/>
        <v>23</v>
      </c>
    </row>
    <row r="3994" spans="1:4">
      <c r="A3994" s="139" t="s">
        <v>4184</v>
      </c>
      <c r="B3994" s="138">
        <v>0</v>
      </c>
      <c r="C3994" s="178">
        <f t="shared" si="154"/>
        <v>0</v>
      </c>
      <c r="D3994" s="178">
        <f t="shared" si="153"/>
        <v>24</v>
      </c>
    </row>
    <row r="3995" spans="1:4">
      <c r="A3995" s="139" t="s">
        <v>4185</v>
      </c>
      <c r="B3995" s="138">
        <v>0</v>
      </c>
      <c r="C3995" s="178">
        <f t="shared" si="154"/>
        <v>0</v>
      </c>
      <c r="D3995" s="178">
        <f t="shared" si="153"/>
        <v>1</v>
      </c>
    </row>
    <row r="3996" spans="1:4">
      <c r="A3996" s="139" t="s">
        <v>4186</v>
      </c>
      <c r="B3996" s="138">
        <v>0</v>
      </c>
      <c r="C3996" s="178">
        <f t="shared" si="154"/>
        <v>0</v>
      </c>
      <c r="D3996" s="178">
        <f t="shared" si="153"/>
        <v>2</v>
      </c>
    </row>
    <row r="3997" spans="1:4">
      <c r="A3997" s="139" t="s">
        <v>4187</v>
      </c>
      <c r="B3997" s="138">
        <v>0</v>
      </c>
      <c r="C3997" s="178">
        <f t="shared" si="154"/>
        <v>0</v>
      </c>
      <c r="D3997" s="178">
        <f t="shared" si="153"/>
        <v>3</v>
      </c>
    </row>
    <row r="3998" spans="1:4">
      <c r="A3998" s="139" t="s">
        <v>4188</v>
      </c>
      <c r="B3998" s="138">
        <v>0</v>
      </c>
      <c r="C3998" s="178">
        <f t="shared" si="154"/>
        <v>0</v>
      </c>
      <c r="D3998" s="178">
        <f t="shared" si="153"/>
        <v>4</v>
      </c>
    </row>
    <row r="3999" spans="1:4">
      <c r="A3999" s="139" t="s">
        <v>4189</v>
      </c>
      <c r="B3999" s="138">
        <v>0</v>
      </c>
      <c r="C3999" s="178">
        <f t="shared" si="154"/>
        <v>0</v>
      </c>
      <c r="D3999" s="178">
        <f t="shared" si="153"/>
        <v>5</v>
      </c>
    </row>
    <row r="4000" spans="1:4">
      <c r="A4000" s="139" t="s">
        <v>4190</v>
      </c>
      <c r="B4000" s="138">
        <v>0</v>
      </c>
      <c r="C4000" s="178">
        <f t="shared" si="154"/>
        <v>0</v>
      </c>
      <c r="D4000" s="178">
        <f t="shared" si="153"/>
        <v>6</v>
      </c>
    </row>
    <row r="4001" spans="1:4">
      <c r="A4001" s="139" t="s">
        <v>4191</v>
      </c>
      <c r="B4001" s="138">
        <v>0</v>
      </c>
      <c r="C4001" s="178">
        <f t="shared" si="154"/>
        <v>0</v>
      </c>
      <c r="D4001" s="178">
        <f t="shared" si="153"/>
        <v>7</v>
      </c>
    </row>
    <row r="4002" spans="1:4">
      <c r="A4002" s="139" t="s">
        <v>4192</v>
      </c>
      <c r="B4002" s="138">
        <v>0</v>
      </c>
      <c r="C4002" s="178">
        <f t="shared" si="154"/>
        <v>0</v>
      </c>
      <c r="D4002" s="178">
        <f t="shared" si="153"/>
        <v>8</v>
      </c>
    </row>
    <row r="4003" spans="1:4">
      <c r="A4003" s="139" t="s">
        <v>4193</v>
      </c>
      <c r="B4003" s="138">
        <v>0</v>
      </c>
      <c r="C4003" s="178">
        <f t="shared" si="154"/>
        <v>0</v>
      </c>
      <c r="D4003" s="178">
        <f t="shared" si="153"/>
        <v>9</v>
      </c>
    </row>
    <row r="4004" spans="1:4">
      <c r="A4004" s="139" t="s">
        <v>4194</v>
      </c>
      <c r="B4004" s="138">
        <v>0</v>
      </c>
      <c r="C4004" s="178">
        <f t="shared" si="154"/>
        <v>127</v>
      </c>
      <c r="D4004" s="178">
        <f t="shared" si="153"/>
        <v>10</v>
      </c>
    </row>
    <row r="4005" spans="1:4">
      <c r="A4005" s="139" t="s">
        <v>4195</v>
      </c>
      <c r="B4005" s="138">
        <v>0</v>
      </c>
      <c r="C4005" s="178">
        <f t="shared" si="154"/>
        <v>264</v>
      </c>
      <c r="D4005" s="178">
        <f t="shared" si="153"/>
        <v>11</v>
      </c>
    </row>
    <row r="4006" spans="1:4">
      <c r="A4006" s="139" t="s">
        <v>4196</v>
      </c>
      <c r="B4006" s="138">
        <v>0</v>
      </c>
      <c r="C4006" s="178">
        <f t="shared" si="154"/>
        <v>313</v>
      </c>
      <c r="D4006" s="178">
        <f t="shared" si="153"/>
        <v>12</v>
      </c>
    </row>
    <row r="4007" spans="1:4">
      <c r="A4007" s="139" t="s">
        <v>4197</v>
      </c>
      <c r="B4007" s="138">
        <v>0</v>
      </c>
      <c r="C4007" s="178">
        <f t="shared" si="154"/>
        <v>355</v>
      </c>
      <c r="D4007" s="178">
        <f t="shared" si="153"/>
        <v>13</v>
      </c>
    </row>
    <row r="4008" spans="1:4">
      <c r="A4008" s="139" t="s">
        <v>4198</v>
      </c>
      <c r="B4008" s="138">
        <v>0</v>
      </c>
      <c r="C4008" s="178">
        <f t="shared" si="154"/>
        <v>393</v>
      </c>
      <c r="D4008" s="178">
        <f t="shared" si="153"/>
        <v>14</v>
      </c>
    </row>
    <row r="4009" spans="1:4">
      <c r="A4009" s="139" t="s">
        <v>4199</v>
      </c>
      <c r="B4009" s="138">
        <v>0</v>
      </c>
      <c r="C4009" s="178">
        <f t="shared" si="154"/>
        <v>405</v>
      </c>
      <c r="D4009" s="178">
        <f t="shared" si="153"/>
        <v>15</v>
      </c>
    </row>
    <row r="4010" spans="1:4">
      <c r="A4010" s="139" t="s">
        <v>4200</v>
      </c>
      <c r="B4010" s="138">
        <v>0</v>
      </c>
      <c r="C4010" s="178">
        <f t="shared" si="154"/>
        <v>391</v>
      </c>
      <c r="D4010" s="178">
        <f t="shared" si="153"/>
        <v>16</v>
      </c>
    </row>
    <row r="4011" spans="1:4">
      <c r="A4011" s="139" t="s">
        <v>4201</v>
      </c>
      <c r="B4011" s="138">
        <v>0</v>
      </c>
      <c r="C4011" s="178">
        <f t="shared" si="154"/>
        <v>349</v>
      </c>
      <c r="D4011" s="178">
        <f t="shared" si="153"/>
        <v>17</v>
      </c>
    </row>
    <row r="4012" spans="1:4">
      <c r="A4012" s="139" t="s">
        <v>4202</v>
      </c>
      <c r="B4012" s="138">
        <v>0</v>
      </c>
      <c r="C4012" s="178">
        <f t="shared" si="154"/>
        <v>273</v>
      </c>
      <c r="D4012" s="178">
        <f t="shared" si="153"/>
        <v>18</v>
      </c>
    </row>
    <row r="4013" spans="1:4">
      <c r="A4013" s="139" t="s">
        <v>4203</v>
      </c>
      <c r="B4013" s="138">
        <v>0</v>
      </c>
      <c r="C4013" s="178">
        <f t="shared" si="154"/>
        <v>67</v>
      </c>
      <c r="D4013" s="178">
        <f t="shared" si="153"/>
        <v>19</v>
      </c>
    </row>
    <row r="4014" spans="1:4">
      <c r="A4014" s="139" t="s">
        <v>4204</v>
      </c>
      <c r="B4014" s="138">
        <v>0</v>
      </c>
      <c r="C4014" s="178">
        <f t="shared" si="154"/>
        <v>0</v>
      </c>
      <c r="D4014" s="178">
        <f t="shared" si="153"/>
        <v>20</v>
      </c>
    </row>
    <row r="4015" spans="1:4">
      <c r="A4015" s="139" t="s">
        <v>4205</v>
      </c>
      <c r="B4015" s="138">
        <v>0</v>
      </c>
      <c r="C4015" s="178">
        <f t="shared" si="154"/>
        <v>0</v>
      </c>
      <c r="D4015" s="178">
        <f t="shared" si="153"/>
        <v>21</v>
      </c>
    </row>
    <row r="4016" spans="1:4">
      <c r="A4016" s="139" t="s">
        <v>4206</v>
      </c>
      <c r="B4016" s="138">
        <v>0</v>
      </c>
      <c r="C4016" s="178">
        <f t="shared" si="154"/>
        <v>0</v>
      </c>
      <c r="D4016" s="178">
        <f t="shared" si="153"/>
        <v>22</v>
      </c>
    </row>
    <row r="4017" spans="1:4">
      <c r="A4017" s="139" t="s">
        <v>4207</v>
      </c>
      <c r="B4017" s="138">
        <v>0</v>
      </c>
      <c r="C4017" s="178">
        <f t="shared" si="154"/>
        <v>0</v>
      </c>
      <c r="D4017" s="178">
        <f t="shared" si="153"/>
        <v>23</v>
      </c>
    </row>
    <row r="4018" spans="1:4">
      <c r="A4018" s="139" t="s">
        <v>4208</v>
      </c>
      <c r="B4018" s="138">
        <v>0</v>
      </c>
      <c r="C4018" s="178">
        <f t="shared" si="154"/>
        <v>0</v>
      </c>
      <c r="D4018" s="178">
        <f t="shared" si="153"/>
        <v>24</v>
      </c>
    </row>
    <row r="4019" spans="1:4">
      <c r="A4019" s="139" t="s">
        <v>4209</v>
      </c>
      <c r="B4019" s="138">
        <v>0</v>
      </c>
      <c r="C4019" s="178">
        <f t="shared" si="154"/>
        <v>0</v>
      </c>
      <c r="D4019" s="178">
        <f t="shared" si="153"/>
        <v>1</v>
      </c>
    </row>
    <row r="4020" spans="1:4">
      <c r="A4020" s="139" t="s">
        <v>4210</v>
      </c>
      <c r="B4020" s="138">
        <v>0</v>
      </c>
      <c r="C4020" s="178">
        <f t="shared" si="154"/>
        <v>0</v>
      </c>
      <c r="D4020" s="178">
        <f t="shared" si="153"/>
        <v>2</v>
      </c>
    </row>
    <row r="4021" spans="1:4">
      <c r="A4021" s="139" t="s">
        <v>4211</v>
      </c>
      <c r="B4021" s="138">
        <v>0</v>
      </c>
      <c r="C4021" s="178">
        <f t="shared" si="154"/>
        <v>0</v>
      </c>
      <c r="D4021" s="178">
        <f t="shared" si="153"/>
        <v>3</v>
      </c>
    </row>
    <row r="4022" spans="1:4">
      <c r="A4022" s="139" t="s">
        <v>4212</v>
      </c>
      <c r="B4022" s="138">
        <v>0</v>
      </c>
      <c r="C4022" s="178">
        <f t="shared" si="154"/>
        <v>0</v>
      </c>
      <c r="D4022" s="178">
        <f t="shared" si="153"/>
        <v>4</v>
      </c>
    </row>
    <row r="4023" spans="1:4">
      <c r="A4023" s="139" t="s">
        <v>4213</v>
      </c>
      <c r="B4023" s="138">
        <v>0</v>
      </c>
      <c r="C4023" s="178">
        <f t="shared" si="154"/>
        <v>0</v>
      </c>
      <c r="D4023" s="178">
        <f t="shared" si="153"/>
        <v>5</v>
      </c>
    </row>
    <row r="4024" spans="1:4">
      <c r="A4024" s="139" t="s">
        <v>4214</v>
      </c>
      <c r="B4024" s="138">
        <v>0</v>
      </c>
      <c r="C4024" s="178">
        <f t="shared" si="154"/>
        <v>0</v>
      </c>
      <c r="D4024" s="178">
        <f t="shared" si="153"/>
        <v>6</v>
      </c>
    </row>
    <row r="4025" spans="1:4">
      <c r="A4025" s="139" t="s">
        <v>4215</v>
      </c>
      <c r="B4025" s="138">
        <v>0</v>
      </c>
      <c r="C4025" s="178">
        <f t="shared" si="154"/>
        <v>0</v>
      </c>
      <c r="D4025" s="178">
        <f t="shared" si="153"/>
        <v>7</v>
      </c>
    </row>
    <row r="4026" spans="1:4">
      <c r="A4026" s="139" t="s">
        <v>4216</v>
      </c>
      <c r="B4026" s="138">
        <v>0</v>
      </c>
      <c r="C4026" s="178">
        <f t="shared" si="154"/>
        <v>0</v>
      </c>
      <c r="D4026" s="178">
        <f t="shared" si="153"/>
        <v>8</v>
      </c>
    </row>
    <row r="4027" spans="1:4">
      <c r="A4027" s="139" t="s">
        <v>4217</v>
      </c>
      <c r="B4027" s="138">
        <v>0</v>
      </c>
      <c r="C4027" s="178">
        <f t="shared" si="154"/>
        <v>0</v>
      </c>
      <c r="D4027" s="178">
        <f t="shared" si="153"/>
        <v>9</v>
      </c>
    </row>
    <row r="4028" spans="1:4">
      <c r="A4028" s="139" t="s">
        <v>4218</v>
      </c>
      <c r="B4028" s="138">
        <v>0</v>
      </c>
      <c r="C4028" s="178">
        <f t="shared" si="154"/>
        <v>127</v>
      </c>
      <c r="D4028" s="178">
        <f t="shared" si="153"/>
        <v>10</v>
      </c>
    </row>
    <row r="4029" spans="1:4">
      <c r="A4029" s="139" t="s">
        <v>4219</v>
      </c>
      <c r="B4029" s="138">
        <v>0</v>
      </c>
      <c r="C4029" s="178">
        <f t="shared" si="154"/>
        <v>264</v>
      </c>
      <c r="D4029" s="178">
        <f t="shared" si="153"/>
        <v>11</v>
      </c>
    </row>
    <row r="4030" spans="1:4">
      <c r="A4030" s="139" t="s">
        <v>4220</v>
      </c>
      <c r="B4030" s="138">
        <v>0</v>
      </c>
      <c r="C4030" s="178">
        <f t="shared" si="154"/>
        <v>313</v>
      </c>
      <c r="D4030" s="178">
        <f t="shared" si="153"/>
        <v>12</v>
      </c>
    </row>
    <row r="4031" spans="1:4">
      <c r="A4031" s="139" t="s">
        <v>4221</v>
      </c>
      <c r="B4031" s="138">
        <v>0</v>
      </c>
      <c r="C4031" s="178">
        <f t="shared" si="154"/>
        <v>355</v>
      </c>
      <c r="D4031" s="178">
        <f t="shared" si="153"/>
        <v>13</v>
      </c>
    </row>
    <row r="4032" spans="1:4">
      <c r="A4032" s="139" t="s">
        <v>4222</v>
      </c>
      <c r="B4032" s="138">
        <v>0</v>
      </c>
      <c r="C4032" s="178">
        <f t="shared" si="154"/>
        <v>393</v>
      </c>
      <c r="D4032" s="178">
        <f t="shared" si="153"/>
        <v>14</v>
      </c>
    </row>
    <row r="4033" spans="1:4">
      <c r="A4033" s="139" t="s">
        <v>4223</v>
      </c>
      <c r="B4033" s="138">
        <v>0</v>
      </c>
      <c r="C4033" s="178">
        <f t="shared" si="154"/>
        <v>405</v>
      </c>
      <c r="D4033" s="178">
        <f t="shared" si="153"/>
        <v>15</v>
      </c>
    </row>
    <row r="4034" spans="1:4">
      <c r="A4034" s="139" t="s">
        <v>4224</v>
      </c>
      <c r="B4034" s="138">
        <v>0</v>
      </c>
      <c r="C4034" s="178">
        <f t="shared" si="154"/>
        <v>391</v>
      </c>
      <c r="D4034" s="178">
        <f t="shared" si="153"/>
        <v>16</v>
      </c>
    </row>
    <row r="4035" spans="1:4">
      <c r="A4035" s="139" t="s">
        <v>4225</v>
      </c>
      <c r="B4035" s="138">
        <v>0</v>
      </c>
      <c r="C4035" s="178">
        <f t="shared" si="154"/>
        <v>349</v>
      </c>
      <c r="D4035" s="178">
        <f t="shared" si="153"/>
        <v>17</v>
      </c>
    </row>
    <row r="4036" spans="1:4">
      <c r="A4036" s="139" t="s">
        <v>4226</v>
      </c>
      <c r="B4036" s="138">
        <v>0</v>
      </c>
      <c r="C4036" s="178">
        <f t="shared" si="154"/>
        <v>273</v>
      </c>
      <c r="D4036" s="178">
        <f t="shared" si="153"/>
        <v>18</v>
      </c>
    </row>
    <row r="4037" spans="1:4">
      <c r="A4037" s="139" t="s">
        <v>4227</v>
      </c>
      <c r="B4037" s="138">
        <v>0</v>
      </c>
      <c r="C4037" s="178">
        <f t="shared" si="154"/>
        <v>67</v>
      </c>
      <c r="D4037" s="178">
        <f t="shared" si="153"/>
        <v>19</v>
      </c>
    </row>
    <row r="4038" spans="1:4">
      <c r="A4038" s="139" t="s">
        <v>4228</v>
      </c>
      <c r="B4038" s="138">
        <v>0</v>
      </c>
      <c r="C4038" s="178">
        <f t="shared" si="154"/>
        <v>0</v>
      </c>
      <c r="D4038" s="178">
        <f t="shared" si="153"/>
        <v>20</v>
      </c>
    </row>
    <row r="4039" spans="1:4">
      <c r="A4039" s="139" t="s">
        <v>4229</v>
      </c>
      <c r="B4039" s="138">
        <v>0</v>
      </c>
      <c r="C4039" s="178">
        <f t="shared" si="154"/>
        <v>0</v>
      </c>
      <c r="D4039" s="178">
        <f t="shared" si="153"/>
        <v>21</v>
      </c>
    </row>
    <row r="4040" spans="1:4">
      <c r="A4040" s="139" t="s">
        <v>4230</v>
      </c>
      <c r="B4040" s="138">
        <v>0</v>
      </c>
      <c r="C4040" s="178">
        <f t="shared" si="154"/>
        <v>0</v>
      </c>
      <c r="D4040" s="178">
        <f t="shared" si="153"/>
        <v>22</v>
      </c>
    </row>
    <row r="4041" spans="1:4">
      <c r="A4041" s="139" t="s">
        <v>4231</v>
      </c>
      <c r="B4041" s="138">
        <v>0</v>
      </c>
      <c r="C4041" s="178">
        <f t="shared" si="154"/>
        <v>0</v>
      </c>
      <c r="D4041" s="178">
        <f t="shared" si="153"/>
        <v>23</v>
      </c>
    </row>
    <row r="4042" spans="1:4">
      <c r="A4042" s="139" t="s">
        <v>4232</v>
      </c>
      <c r="B4042" s="138">
        <v>0</v>
      </c>
      <c r="C4042" s="178">
        <f t="shared" si="154"/>
        <v>0</v>
      </c>
      <c r="D4042" s="178">
        <f t="shared" si="153"/>
        <v>24</v>
      </c>
    </row>
    <row r="4043" spans="1:4">
      <c r="A4043" s="139" t="s">
        <v>4233</v>
      </c>
      <c r="B4043" s="138">
        <v>0</v>
      </c>
      <c r="C4043" s="178">
        <f t="shared" si="154"/>
        <v>0</v>
      </c>
      <c r="D4043" s="178">
        <f t="shared" ref="D4043:D4106" si="155">D4019</f>
        <v>1</v>
      </c>
    </row>
    <row r="4044" spans="1:4">
      <c r="A4044" s="139" t="s">
        <v>4234</v>
      </c>
      <c r="B4044" s="138">
        <v>0</v>
      </c>
      <c r="C4044" s="178">
        <f t="shared" ref="C4044:C4107" si="156">_xlfn.XLOOKUP(D4044,$N$5:$N$28,$G$5:$G$28)</f>
        <v>0</v>
      </c>
      <c r="D4044" s="178">
        <f t="shared" si="155"/>
        <v>2</v>
      </c>
    </row>
    <row r="4045" spans="1:4">
      <c r="A4045" s="139" t="s">
        <v>4235</v>
      </c>
      <c r="B4045" s="138">
        <v>0</v>
      </c>
      <c r="C4045" s="178">
        <f t="shared" si="156"/>
        <v>0</v>
      </c>
      <c r="D4045" s="178">
        <f t="shared" si="155"/>
        <v>3</v>
      </c>
    </row>
    <row r="4046" spans="1:4">
      <c r="A4046" s="139" t="s">
        <v>4236</v>
      </c>
      <c r="B4046" s="138">
        <v>0</v>
      </c>
      <c r="C4046" s="178">
        <f t="shared" si="156"/>
        <v>0</v>
      </c>
      <c r="D4046" s="178">
        <f t="shared" si="155"/>
        <v>4</v>
      </c>
    </row>
    <row r="4047" spans="1:4">
      <c r="A4047" s="139" t="s">
        <v>4237</v>
      </c>
      <c r="B4047" s="138">
        <v>0</v>
      </c>
      <c r="C4047" s="178">
        <f t="shared" si="156"/>
        <v>0</v>
      </c>
      <c r="D4047" s="178">
        <f t="shared" si="155"/>
        <v>5</v>
      </c>
    </row>
    <row r="4048" spans="1:4">
      <c r="A4048" s="139" t="s">
        <v>4238</v>
      </c>
      <c r="B4048" s="138">
        <v>0</v>
      </c>
      <c r="C4048" s="178">
        <f t="shared" si="156"/>
        <v>0</v>
      </c>
      <c r="D4048" s="178">
        <f t="shared" si="155"/>
        <v>6</v>
      </c>
    </row>
    <row r="4049" spans="1:4">
      <c r="A4049" s="139" t="s">
        <v>4239</v>
      </c>
      <c r="B4049" s="138">
        <v>0</v>
      </c>
      <c r="C4049" s="178">
        <f t="shared" si="156"/>
        <v>0</v>
      </c>
      <c r="D4049" s="178">
        <f t="shared" si="155"/>
        <v>7</v>
      </c>
    </row>
    <row r="4050" spans="1:4">
      <c r="A4050" s="139" t="s">
        <v>4240</v>
      </c>
      <c r="B4050" s="138">
        <v>0</v>
      </c>
      <c r="C4050" s="178">
        <f t="shared" si="156"/>
        <v>0</v>
      </c>
      <c r="D4050" s="178">
        <f t="shared" si="155"/>
        <v>8</v>
      </c>
    </row>
    <row r="4051" spans="1:4">
      <c r="A4051" s="139" t="s">
        <v>4241</v>
      </c>
      <c r="B4051" s="138">
        <v>0</v>
      </c>
      <c r="C4051" s="178">
        <f t="shared" si="156"/>
        <v>0</v>
      </c>
      <c r="D4051" s="178">
        <f t="shared" si="155"/>
        <v>9</v>
      </c>
    </row>
    <row r="4052" spans="1:4">
      <c r="A4052" s="139" t="s">
        <v>4242</v>
      </c>
      <c r="B4052" s="138">
        <v>0</v>
      </c>
      <c r="C4052" s="178">
        <f t="shared" si="156"/>
        <v>127</v>
      </c>
      <c r="D4052" s="178">
        <f t="shared" si="155"/>
        <v>10</v>
      </c>
    </row>
    <row r="4053" spans="1:4">
      <c r="A4053" s="139" t="s">
        <v>4243</v>
      </c>
      <c r="B4053" s="138">
        <v>0</v>
      </c>
      <c r="C4053" s="178">
        <f t="shared" si="156"/>
        <v>264</v>
      </c>
      <c r="D4053" s="178">
        <f t="shared" si="155"/>
        <v>11</v>
      </c>
    </row>
    <row r="4054" spans="1:4">
      <c r="A4054" s="139" t="s">
        <v>4244</v>
      </c>
      <c r="B4054" s="138">
        <v>0</v>
      </c>
      <c r="C4054" s="178">
        <f t="shared" si="156"/>
        <v>313</v>
      </c>
      <c r="D4054" s="178">
        <f t="shared" si="155"/>
        <v>12</v>
      </c>
    </row>
    <row r="4055" spans="1:4">
      <c r="A4055" s="139" t="s">
        <v>4245</v>
      </c>
      <c r="B4055" s="138">
        <v>0</v>
      </c>
      <c r="C4055" s="178">
        <f t="shared" si="156"/>
        <v>355</v>
      </c>
      <c r="D4055" s="178">
        <f t="shared" si="155"/>
        <v>13</v>
      </c>
    </row>
    <row r="4056" spans="1:4">
      <c r="A4056" s="139" t="s">
        <v>4246</v>
      </c>
      <c r="B4056" s="138">
        <v>0</v>
      </c>
      <c r="C4056" s="178">
        <f t="shared" si="156"/>
        <v>393</v>
      </c>
      <c r="D4056" s="178">
        <f t="shared" si="155"/>
        <v>14</v>
      </c>
    </row>
    <row r="4057" spans="1:4">
      <c r="A4057" s="139" t="s">
        <v>4247</v>
      </c>
      <c r="B4057" s="138">
        <v>0</v>
      </c>
      <c r="C4057" s="178">
        <f t="shared" si="156"/>
        <v>405</v>
      </c>
      <c r="D4057" s="178">
        <f t="shared" si="155"/>
        <v>15</v>
      </c>
    </row>
    <row r="4058" spans="1:4">
      <c r="A4058" s="139" t="s">
        <v>4248</v>
      </c>
      <c r="B4058" s="138">
        <v>0</v>
      </c>
      <c r="C4058" s="178">
        <f t="shared" si="156"/>
        <v>391</v>
      </c>
      <c r="D4058" s="178">
        <f t="shared" si="155"/>
        <v>16</v>
      </c>
    </row>
    <row r="4059" spans="1:4">
      <c r="A4059" s="139" t="s">
        <v>4249</v>
      </c>
      <c r="B4059" s="138">
        <v>0</v>
      </c>
      <c r="C4059" s="178">
        <f t="shared" si="156"/>
        <v>349</v>
      </c>
      <c r="D4059" s="178">
        <f t="shared" si="155"/>
        <v>17</v>
      </c>
    </row>
    <row r="4060" spans="1:4">
      <c r="A4060" s="139" t="s">
        <v>4250</v>
      </c>
      <c r="B4060" s="138">
        <v>0</v>
      </c>
      <c r="C4060" s="178">
        <f t="shared" si="156"/>
        <v>273</v>
      </c>
      <c r="D4060" s="178">
        <f t="shared" si="155"/>
        <v>18</v>
      </c>
    </row>
    <row r="4061" spans="1:4">
      <c r="A4061" s="139" t="s">
        <v>4251</v>
      </c>
      <c r="B4061" s="138">
        <v>0</v>
      </c>
      <c r="C4061" s="178">
        <f t="shared" si="156"/>
        <v>67</v>
      </c>
      <c r="D4061" s="178">
        <f t="shared" si="155"/>
        <v>19</v>
      </c>
    </row>
    <row r="4062" spans="1:4">
      <c r="A4062" s="139" t="s">
        <v>4252</v>
      </c>
      <c r="B4062" s="138">
        <v>0</v>
      </c>
      <c r="C4062" s="178">
        <f t="shared" si="156"/>
        <v>0</v>
      </c>
      <c r="D4062" s="178">
        <f t="shared" si="155"/>
        <v>20</v>
      </c>
    </row>
    <row r="4063" spans="1:4">
      <c r="A4063" s="139" t="s">
        <v>4253</v>
      </c>
      <c r="B4063" s="138">
        <v>0</v>
      </c>
      <c r="C4063" s="178">
        <f t="shared" si="156"/>
        <v>0</v>
      </c>
      <c r="D4063" s="178">
        <f t="shared" si="155"/>
        <v>21</v>
      </c>
    </row>
    <row r="4064" spans="1:4">
      <c r="A4064" s="139" t="s">
        <v>4254</v>
      </c>
      <c r="B4064" s="138">
        <v>0</v>
      </c>
      <c r="C4064" s="178">
        <f t="shared" si="156"/>
        <v>0</v>
      </c>
      <c r="D4064" s="178">
        <f t="shared" si="155"/>
        <v>22</v>
      </c>
    </row>
    <row r="4065" spans="1:4">
      <c r="A4065" s="139" t="s">
        <v>4255</v>
      </c>
      <c r="B4065" s="138">
        <v>0</v>
      </c>
      <c r="C4065" s="178">
        <f t="shared" si="156"/>
        <v>0</v>
      </c>
      <c r="D4065" s="178">
        <f t="shared" si="155"/>
        <v>23</v>
      </c>
    </row>
    <row r="4066" spans="1:4">
      <c r="A4066" s="139" t="s">
        <v>4256</v>
      </c>
      <c r="B4066" s="138">
        <v>0</v>
      </c>
      <c r="C4066" s="178">
        <f t="shared" si="156"/>
        <v>0</v>
      </c>
      <c r="D4066" s="178">
        <f t="shared" si="155"/>
        <v>24</v>
      </c>
    </row>
    <row r="4067" spans="1:4">
      <c r="A4067" s="139" t="s">
        <v>4257</v>
      </c>
      <c r="B4067" s="138">
        <v>0</v>
      </c>
      <c r="C4067" s="178">
        <f t="shared" si="156"/>
        <v>0</v>
      </c>
      <c r="D4067" s="178">
        <f t="shared" si="155"/>
        <v>1</v>
      </c>
    </row>
    <row r="4068" spans="1:4">
      <c r="A4068" s="139" t="s">
        <v>4258</v>
      </c>
      <c r="B4068" s="138">
        <v>0</v>
      </c>
      <c r="C4068" s="178">
        <f t="shared" si="156"/>
        <v>0</v>
      </c>
      <c r="D4068" s="178">
        <f t="shared" si="155"/>
        <v>2</v>
      </c>
    </row>
    <row r="4069" spans="1:4">
      <c r="A4069" s="139" t="s">
        <v>4259</v>
      </c>
      <c r="B4069" s="138">
        <v>0</v>
      </c>
      <c r="C4069" s="178">
        <f t="shared" si="156"/>
        <v>0</v>
      </c>
      <c r="D4069" s="178">
        <f t="shared" si="155"/>
        <v>3</v>
      </c>
    </row>
    <row r="4070" spans="1:4">
      <c r="A4070" s="139" t="s">
        <v>4260</v>
      </c>
      <c r="B4070" s="138">
        <v>0</v>
      </c>
      <c r="C4070" s="178">
        <f t="shared" si="156"/>
        <v>0</v>
      </c>
      <c r="D4070" s="178">
        <f t="shared" si="155"/>
        <v>4</v>
      </c>
    </row>
    <row r="4071" spans="1:4">
      <c r="A4071" s="139" t="s">
        <v>4261</v>
      </c>
      <c r="B4071" s="138">
        <v>0</v>
      </c>
      <c r="C4071" s="178">
        <f t="shared" si="156"/>
        <v>0</v>
      </c>
      <c r="D4071" s="178">
        <f t="shared" si="155"/>
        <v>5</v>
      </c>
    </row>
    <row r="4072" spans="1:4">
      <c r="A4072" s="139" t="s">
        <v>4262</v>
      </c>
      <c r="B4072" s="138">
        <v>0</v>
      </c>
      <c r="C4072" s="178">
        <f t="shared" si="156"/>
        <v>0</v>
      </c>
      <c r="D4072" s="178">
        <f t="shared" si="155"/>
        <v>6</v>
      </c>
    </row>
    <row r="4073" spans="1:4">
      <c r="A4073" s="139" t="s">
        <v>4263</v>
      </c>
      <c r="B4073" s="138">
        <v>0</v>
      </c>
      <c r="C4073" s="178">
        <f t="shared" si="156"/>
        <v>0</v>
      </c>
      <c r="D4073" s="178">
        <f t="shared" si="155"/>
        <v>7</v>
      </c>
    </row>
    <row r="4074" spans="1:4">
      <c r="A4074" s="139" t="s">
        <v>4264</v>
      </c>
      <c r="B4074" s="138">
        <v>0</v>
      </c>
      <c r="C4074" s="178">
        <f t="shared" si="156"/>
        <v>0</v>
      </c>
      <c r="D4074" s="178">
        <f t="shared" si="155"/>
        <v>8</v>
      </c>
    </row>
    <row r="4075" spans="1:4">
      <c r="A4075" s="139" t="s">
        <v>4265</v>
      </c>
      <c r="B4075" s="138">
        <v>0</v>
      </c>
      <c r="C4075" s="178">
        <f t="shared" si="156"/>
        <v>0</v>
      </c>
      <c r="D4075" s="178">
        <f t="shared" si="155"/>
        <v>9</v>
      </c>
    </row>
    <row r="4076" spans="1:4">
      <c r="A4076" s="139" t="s">
        <v>4266</v>
      </c>
      <c r="B4076" s="138">
        <v>0</v>
      </c>
      <c r="C4076" s="178">
        <f t="shared" si="156"/>
        <v>127</v>
      </c>
      <c r="D4076" s="178">
        <f t="shared" si="155"/>
        <v>10</v>
      </c>
    </row>
    <row r="4077" spans="1:4">
      <c r="A4077" s="139" t="s">
        <v>4267</v>
      </c>
      <c r="B4077" s="138">
        <v>0</v>
      </c>
      <c r="C4077" s="178">
        <f t="shared" si="156"/>
        <v>264</v>
      </c>
      <c r="D4077" s="178">
        <f t="shared" si="155"/>
        <v>11</v>
      </c>
    </row>
    <row r="4078" spans="1:4">
      <c r="A4078" s="139" t="s">
        <v>4268</v>
      </c>
      <c r="B4078" s="138">
        <v>0</v>
      </c>
      <c r="C4078" s="178">
        <f t="shared" si="156"/>
        <v>313</v>
      </c>
      <c r="D4078" s="178">
        <f t="shared" si="155"/>
        <v>12</v>
      </c>
    </row>
    <row r="4079" spans="1:4">
      <c r="A4079" s="139" t="s">
        <v>4269</v>
      </c>
      <c r="B4079" s="138">
        <v>0</v>
      </c>
      <c r="C4079" s="178">
        <f t="shared" si="156"/>
        <v>355</v>
      </c>
      <c r="D4079" s="178">
        <f t="shared" si="155"/>
        <v>13</v>
      </c>
    </row>
    <row r="4080" spans="1:4">
      <c r="A4080" s="139" t="s">
        <v>4270</v>
      </c>
      <c r="B4080" s="138">
        <v>0</v>
      </c>
      <c r="C4080" s="178">
        <f t="shared" si="156"/>
        <v>393</v>
      </c>
      <c r="D4080" s="178">
        <f t="shared" si="155"/>
        <v>14</v>
      </c>
    </row>
    <row r="4081" spans="1:4">
      <c r="A4081" s="139" t="s">
        <v>4271</v>
      </c>
      <c r="B4081" s="138">
        <v>0</v>
      </c>
      <c r="C4081" s="178">
        <f t="shared" si="156"/>
        <v>405</v>
      </c>
      <c r="D4081" s="178">
        <f t="shared" si="155"/>
        <v>15</v>
      </c>
    </row>
    <row r="4082" spans="1:4">
      <c r="A4082" s="139" t="s">
        <v>4272</v>
      </c>
      <c r="B4082" s="138">
        <v>0</v>
      </c>
      <c r="C4082" s="178">
        <f t="shared" si="156"/>
        <v>391</v>
      </c>
      <c r="D4082" s="178">
        <f t="shared" si="155"/>
        <v>16</v>
      </c>
    </row>
    <row r="4083" spans="1:4">
      <c r="A4083" s="139" t="s">
        <v>4273</v>
      </c>
      <c r="B4083" s="138">
        <v>0</v>
      </c>
      <c r="C4083" s="178">
        <f t="shared" si="156"/>
        <v>349</v>
      </c>
      <c r="D4083" s="178">
        <f t="shared" si="155"/>
        <v>17</v>
      </c>
    </row>
    <row r="4084" spans="1:4">
      <c r="A4084" s="139" t="s">
        <v>4274</v>
      </c>
      <c r="B4084" s="138">
        <v>0</v>
      </c>
      <c r="C4084" s="178">
        <f t="shared" si="156"/>
        <v>273</v>
      </c>
      <c r="D4084" s="178">
        <f t="shared" si="155"/>
        <v>18</v>
      </c>
    </row>
    <row r="4085" spans="1:4">
      <c r="A4085" s="139" t="s">
        <v>4275</v>
      </c>
      <c r="B4085" s="138">
        <v>0</v>
      </c>
      <c r="C4085" s="178">
        <f t="shared" si="156"/>
        <v>67</v>
      </c>
      <c r="D4085" s="178">
        <f t="shared" si="155"/>
        <v>19</v>
      </c>
    </row>
    <row r="4086" spans="1:4">
      <c r="A4086" s="139" t="s">
        <v>4276</v>
      </c>
      <c r="B4086" s="138">
        <v>0</v>
      </c>
      <c r="C4086" s="178">
        <f t="shared" si="156"/>
        <v>0</v>
      </c>
      <c r="D4086" s="178">
        <f t="shared" si="155"/>
        <v>20</v>
      </c>
    </row>
    <row r="4087" spans="1:4">
      <c r="A4087" s="139" t="s">
        <v>4277</v>
      </c>
      <c r="B4087" s="138">
        <v>0</v>
      </c>
      <c r="C4087" s="178">
        <f t="shared" si="156"/>
        <v>0</v>
      </c>
      <c r="D4087" s="178">
        <f t="shared" si="155"/>
        <v>21</v>
      </c>
    </row>
    <row r="4088" spans="1:4">
      <c r="A4088" s="139" t="s">
        <v>4278</v>
      </c>
      <c r="B4088" s="138">
        <v>0</v>
      </c>
      <c r="C4088" s="178">
        <f t="shared" si="156"/>
        <v>0</v>
      </c>
      <c r="D4088" s="178">
        <f t="shared" si="155"/>
        <v>22</v>
      </c>
    </row>
    <row r="4089" spans="1:4">
      <c r="A4089" s="139" t="s">
        <v>4279</v>
      </c>
      <c r="B4089" s="138">
        <v>0</v>
      </c>
      <c r="C4089" s="178">
        <f t="shared" si="156"/>
        <v>0</v>
      </c>
      <c r="D4089" s="178">
        <f t="shared" si="155"/>
        <v>23</v>
      </c>
    </row>
    <row r="4090" spans="1:4">
      <c r="A4090" s="139" t="s">
        <v>4280</v>
      </c>
      <c r="B4090" s="138">
        <v>0</v>
      </c>
      <c r="C4090" s="178">
        <f t="shared" si="156"/>
        <v>0</v>
      </c>
      <c r="D4090" s="178">
        <f t="shared" si="155"/>
        <v>24</v>
      </c>
    </row>
    <row r="4091" spans="1:4">
      <c r="A4091" s="139" t="s">
        <v>4281</v>
      </c>
      <c r="B4091" s="138">
        <v>0</v>
      </c>
      <c r="C4091" s="178">
        <f t="shared" si="156"/>
        <v>0</v>
      </c>
      <c r="D4091" s="178">
        <f t="shared" si="155"/>
        <v>1</v>
      </c>
    </row>
    <row r="4092" spans="1:4">
      <c r="A4092" s="139" t="s">
        <v>4282</v>
      </c>
      <c r="B4092" s="138">
        <v>0</v>
      </c>
      <c r="C4092" s="178">
        <f t="shared" si="156"/>
        <v>0</v>
      </c>
      <c r="D4092" s="178">
        <f t="shared" si="155"/>
        <v>2</v>
      </c>
    </row>
    <row r="4093" spans="1:4">
      <c r="A4093" s="139" t="s">
        <v>4283</v>
      </c>
      <c r="B4093" s="138">
        <v>0</v>
      </c>
      <c r="C4093" s="178">
        <f t="shared" si="156"/>
        <v>0</v>
      </c>
      <c r="D4093" s="178">
        <f t="shared" si="155"/>
        <v>3</v>
      </c>
    </row>
    <row r="4094" spans="1:4">
      <c r="A4094" s="139" t="s">
        <v>4284</v>
      </c>
      <c r="B4094" s="138">
        <v>0</v>
      </c>
      <c r="C4094" s="178">
        <f t="shared" si="156"/>
        <v>0</v>
      </c>
      <c r="D4094" s="178">
        <f t="shared" si="155"/>
        <v>4</v>
      </c>
    </row>
    <row r="4095" spans="1:4">
      <c r="A4095" s="139" t="s">
        <v>4285</v>
      </c>
      <c r="B4095" s="138">
        <v>0</v>
      </c>
      <c r="C4095" s="178">
        <f t="shared" si="156"/>
        <v>0</v>
      </c>
      <c r="D4095" s="178">
        <f t="shared" si="155"/>
        <v>5</v>
      </c>
    </row>
    <row r="4096" spans="1:4">
      <c r="A4096" s="139" t="s">
        <v>4286</v>
      </c>
      <c r="B4096" s="138">
        <v>0</v>
      </c>
      <c r="C4096" s="178">
        <f t="shared" si="156"/>
        <v>0</v>
      </c>
      <c r="D4096" s="178">
        <f t="shared" si="155"/>
        <v>6</v>
      </c>
    </row>
    <row r="4097" spans="1:4">
      <c r="A4097" s="139" t="s">
        <v>4287</v>
      </c>
      <c r="B4097" s="138">
        <v>0</v>
      </c>
      <c r="C4097" s="178">
        <f t="shared" si="156"/>
        <v>0</v>
      </c>
      <c r="D4097" s="178">
        <f t="shared" si="155"/>
        <v>7</v>
      </c>
    </row>
    <row r="4098" spans="1:4">
      <c r="A4098" s="139" t="s">
        <v>4288</v>
      </c>
      <c r="B4098" s="138">
        <v>0</v>
      </c>
      <c r="C4098" s="178">
        <f t="shared" si="156"/>
        <v>0</v>
      </c>
      <c r="D4098" s="178">
        <f t="shared" si="155"/>
        <v>8</v>
      </c>
    </row>
    <row r="4099" spans="1:4">
      <c r="A4099" s="139" t="s">
        <v>4289</v>
      </c>
      <c r="B4099" s="138">
        <v>0</v>
      </c>
      <c r="C4099" s="178">
        <f t="shared" si="156"/>
        <v>0</v>
      </c>
      <c r="D4099" s="178">
        <f t="shared" si="155"/>
        <v>9</v>
      </c>
    </row>
    <row r="4100" spans="1:4">
      <c r="A4100" s="139" t="s">
        <v>4290</v>
      </c>
      <c r="B4100" s="138">
        <v>0</v>
      </c>
      <c r="C4100" s="178">
        <f t="shared" si="156"/>
        <v>127</v>
      </c>
      <c r="D4100" s="178">
        <f t="shared" si="155"/>
        <v>10</v>
      </c>
    </row>
    <row r="4101" spans="1:4">
      <c r="A4101" s="139" t="s">
        <v>4291</v>
      </c>
      <c r="B4101" s="138">
        <v>0</v>
      </c>
      <c r="C4101" s="178">
        <f t="shared" si="156"/>
        <v>264</v>
      </c>
      <c r="D4101" s="178">
        <f t="shared" si="155"/>
        <v>11</v>
      </c>
    </row>
    <row r="4102" spans="1:4">
      <c r="A4102" s="139" t="s">
        <v>4292</v>
      </c>
      <c r="B4102" s="138">
        <v>0</v>
      </c>
      <c r="C4102" s="178">
        <f t="shared" si="156"/>
        <v>313</v>
      </c>
      <c r="D4102" s="178">
        <f t="shared" si="155"/>
        <v>12</v>
      </c>
    </row>
    <row r="4103" spans="1:4">
      <c r="A4103" s="139" t="s">
        <v>4293</v>
      </c>
      <c r="B4103" s="138">
        <v>0</v>
      </c>
      <c r="C4103" s="178">
        <f t="shared" si="156"/>
        <v>355</v>
      </c>
      <c r="D4103" s="178">
        <f t="shared" si="155"/>
        <v>13</v>
      </c>
    </row>
    <row r="4104" spans="1:4">
      <c r="A4104" s="139" t="s">
        <v>4294</v>
      </c>
      <c r="B4104" s="138">
        <v>0</v>
      </c>
      <c r="C4104" s="178">
        <f t="shared" si="156"/>
        <v>393</v>
      </c>
      <c r="D4104" s="178">
        <f t="shared" si="155"/>
        <v>14</v>
      </c>
    </row>
    <row r="4105" spans="1:4">
      <c r="A4105" s="139" t="s">
        <v>4295</v>
      </c>
      <c r="B4105" s="138">
        <v>0</v>
      </c>
      <c r="C4105" s="178">
        <f t="shared" si="156"/>
        <v>405</v>
      </c>
      <c r="D4105" s="178">
        <f t="shared" si="155"/>
        <v>15</v>
      </c>
    </row>
    <row r="4106" spans="1:4">
      <c r="A4106" s="139" t="s">
        <v>4296</v>
      </c>
      <c r="B4106" s="138">
        <v>0</v>
      </c>
      <c r="C4106" s="178">
        <f t="shared" si="156"/>
        <v>391</v>
      </c>
      <c r="D4106" s="178">
        <f t="shared" si="155"/>
        <v>16</v>
      </c>
    </row>
    <row r="4107" spans="1:4">
      <c r="A4107" s="139" t="s">
        <v>4297</v>
      </c>
      <c r="B4107" s="138">
        <v>0</v>
      </c>
      <c r="C4107" s="178">
        <f t="shared" si="156"/>
        <v>349</v>
      </c>
      <c r="D4107" s="178">
        <f t="shared" ref="D4107:D4170" si="157">D4083</f>
        <v>17</v>
      </c>
    </row>
    <row r="4108" spans="1:4">
      <c r="A4108" s="139" t="s">
        <v>4298</v>
      </c>
      <c r="B4108" s="138">
        <v>0</v>
      </c>
      <c r="C4108" s="178">
        <f t="shared" ref="C4108:C4171" si="158">_xlfn.XLOOKUP(D4108,$N$5:$N$28,$G$5:$G$28)</f>
        <v>273</v>
      </c>
      <c r="D4108" s="178">
        <f t="shared" si="157"/>
        <v>18</v>
      </c>
    </row>
    <row r="4109" spans="1:4">
      <c r="A4109" s="139" t="s">
        <v>4299</v>
      </c>
      <c r="B4109" s="138">
        <v>0</v>
      </c>
      <c r="C4109" s="178">
        <f t="shared" si="158"/>
        <v>67</v>
      </c>
      <c r="D4109" s="178">
        <f t="shared" si="157"/>
        <v>19</v>
      </c>
    </row>
    <row r="4110" spans="1:4">
      <c r="A4110" s="139" t="s">
        <v>4300</v>
      </c>
      <c r="B4110" s="138">
        <v>0</v>
      </c>
      <c r="C4110" s="178">
        <f t="shared" si="158"/>
        <v>0</v>
      </c>
      <c r="D4110" s="178">
        <f t="shared" si="157"/>
        <v>20</v>
      </c>
    </row>
    <row r="4111" spans="1:4">
      <c r="A4111" s="139" t="s">
        <v>4301</v>
      </c>
      <c r="B4111" s="138">
        <v>0</v>
      </c>
      <c r="C4111" s="178">
        <f t="shared" si="158"/>
        <v>0</v>
      </c>
      <c r="D4111" s="178">
        <f t="shared" si="157"/>
        <v>21</v>
      </c>
    </row>
    <row r="4112" spans="1:4">
      <c r="A4112" s="139" t="s">
        <v>4302</v>
      </c>
      <c r="B4112" s="138">
        <v>0</v>
      </c>
      <c r="C4112" s="178">
        <f t="shared" si="158"/>
        <v>0</v>
      </c>
      <c r="D4112" s="178">
        <f t="shared" si="157"/>
        <v>22</v>
      </c>
    </row>
    <row r="4113" spans="1:4">
      <c r="A4113" s="139" t="s">
        <v>4303</v>
      </c>
      <c r="B4113" s="138">
        <v>0</v>
      </c>
      <c r="C4113" s="178">
        <f t="shared" si="158"/>
        <v>0</v>
      </c>
      <c r="D4113" s="178">
        <f t="shared" si="157"/>
        <v>23</v>
      </c>
    </row>
    <row r="4114" spans="1:4">
      <c r="A4114" s="139" t="s">
        <v>4304</v>
      </c>
      <c r="B4114" s="138">
        <v>0</v>
      </c>
      <c r="C4114" s="178">
        <f t="shared" si="158"/>
        <v>0</v>
      </c>
      <c r="D4114" s="178">
        <f t="shared" si="157"/>
        <v>24</v>
      </c>
    </row>
    <row r="4115" spans="1:4">
      <c r="A4115" s="139" t="s">
        <v>4305</v>
      </c>
      <c r="B4115" s="138">
        <v>0</v>
      </c>
      <c r="C4115" s="178">
        <f t="shared" si="158"/>
        <v>0</v>
      </c>
      <c r="D4115" s="178">
        <f t="shared" si="157"/>
        <v>1</v>
      </c>
    </row>
    <row r="4116" spans="1:4">
      <c r="A4116" s="139" t="s">
        <v>4306</v>
      </c>
      <c r="B4116" s="138">
        <v>0</v>
      </c>
      <c r="C4116" s="178">
        <f t="shared" si="158"/>
        <v>0</v>
      </c>
      <c r="D4116" s="178">
        <f t="shared" si="157"/>
        <v>2</v>
      </c>
    </row>
    <row r="4117" spans="1:4">
      <c r="A4117" s="139" t="s">
        <v>4307</v>
      </c>
      <c r="B4117" s="138">
        <v>0</v>
      </c>
      <c r="C4117" s="178">
        <f t="shared" si="158"/>
        <v>0</v>
      </c>
      <c r="D4117" s="178">
        <f t="shared" si="157"/>
        <v>3</v>
      </c>
    </row>
    <row r="4118" spans="1:4">
      <c r="A4118" s="139" t="s">
        <v>4308</v>
      </c>
      <c r="B4118" s="138">
        <v>0</v>
      </c>
      <c r="C4118" s="178">
        <f t="shared" si="158"/>
        <v>0</v>
      </c>
      <c r="D4118" s="178">
        <f t="shared" si="157"/>
        <v>4</v>
      </c>
    </row>
    <row r="4119" spans="1:4">
      <c r="A4119" s="139" t="s">
        <v>4309</v>
      </c>
      <c r="B4119" s="138">
        <v>0</v>
      </c>
      <c r="C4119" s="178">
        <f t="shared" si="158"/>
        <v>0</v>
      </c>
      <c r="D4119" s="178">
        <f t="shared" si="157"/>
        <v>5</v>
      </c>
    </row>
    <row r="4120" spans="1:4">
      <c r="A4120" s="139" t="s">
        <v>4310</v>
      </c>
      <c r="B4120" s="138">
        <v>0</v>
      </c>
      <c r="C4120" s="178">
        <f t="shared" si="158"/>
        <v>0</v>
      </c>
      <c r="D4120" s="178">
        <f t="shared" si="157"/>
        <v>6</v>
      </c>
    </row>
    <row r="4121" spans="1:4">
      <c r="A4121" s="139" t="s">
        <v>4311</v>
      </c>
      <c r="B4121" s="138">
        <v>0</v>
      </c>
      <c r="C4121" s="178">
        <f t="shared" si="158"/>
        <v>0</v>
      </c>
      <c r="D4121" s="178">
        <f t="shared" si="157"/>
        <v>7</v>
      </c>
    </row>
    <row r="4122" spans="1:4">
      <c r="A4122" s="139" t="s">
        <v>4312</v>
      </c>
      <c r="B4122" s="138">
        <v>0</v>
      </c>
      <c r="C4122" s="178">
        <f t="shared" si="158"/>
        <v>0</v>
      </c>
      <c r="D4122" s="178">
        <f t="shared" si="157"/>
        <v>8</v>
      </c>
    </row>
    <row r="4123" spans="1:4">
      <c r="A4123" s="139" t="s">
        <v>4313</v>
      </c>
      <c r="B4123" s="138">
        <v>0</v>
      </c>
      <c r="C4123" s="178">
        <f t="shared" si="158"/>
        <v>0</v>
      </c>
      <c r="D4123" s="178">
        <f t="shared" si="157"/>
        <v>9</v>
      </c>
    </row>
    <row r="4124" spans="1:4">
      <c r="A4124" s="139" t="s">
        <v>4314</v>
      </c>
      <c r="B4124" s="138">
        <v>0</v>
      </c>
      <c r="C4124" s="178">
        <f t="shared" si="158"/>
        <v>127</v>
      </c>
      <c r="D4124" s="178">
        <f t="shared" si="157"/>
        <v>10</v>
      </c>
    </row>
    <row r="4125" spans="1:4">
      <c r="A4125" s="139" t="s">
        <v>4315</v>
      </c>
      <c r="B4125" s="138">
        <v>0</v>
      </c>
      <c r="C4125" s="178">
        <f t="shared" si="158"/>
        <v>264</v>
      </c>
      <c r="D4125" s="178">
        <f t="shared" si="157"/>
        <v>11</v>
      </c>
    </row>
    <row r="4126" spans="1:4">
      <c r="A4126" s="139" t="s">
        <v>4316</v>
      </c>
      <c r="B4126" s="138">
        <v>0</v>
      </c>
      <c r="C4126" s="178">
        <f t="shared" si="158"/>
        <v>313</v>
      </c>
      <c r="D4126" s="178">
        <f t="shared" si="157"/>
        <v>12</v>
      </c>
    </row>
    <row r="4127" spans="1:4">
      <c r="A4127" s="139" t="s">
        <v>4317</v>
      </c>
      <c r="B4127" s="138">
        <v>0</v>
      </c>
      <c r="C4127" s="178">
        <f t="shared" si="158"/>
        <v>355</v>
      </c>
      <c r="D4127" s="178">
        <f t="shared" si="157"/>
        <v>13</v>
      </c>
    </row>
    <row r="4128" spans="1:4">
      <c r="A4128" s="139" t="s">
        <v>4318</v>
      </c>
      <c r="B4128" s="138">
        <v>0</v>
      </c>
      <c r="C4128" s="178">
        <f t="shared" si="158"/>
        <v>393</v>
      </c>
      <c r="D4128" s="178">
        <f t="shared" si="157"/>
        <v>14</v>
      </c>
    </row>
    <row r="4129" spans="1:4">
      <c r="A4129" s="139" t="s">
        <v>4319</v>
      </c>
      <c r="B4129" s="138">
        <v>0</v>
      </c>
      <c r="C4129" s="178">
        <f t="shared" si="158"/>
        <v>405</v>
      </c>
      <c r="D4129" s="178">
        <f t="shared" si="157"/>
        <v>15</v>
      </c>
    </row>
    <row r="4130" spans="1:4">
      <c r="A4130" s="139" t="s">
        <v>4320</v>
      </c>
      <c r="B4130" s="138">
        <v>0</v>
      </c>
      <c r="C4130" s="178">
        <f t="shared" si="158"/>
        <v>391</v>
      </c>
      <c r="D4130" s="178">
        <f t="shared" si="157"/>
        <v>16</v>
      </c>
    </row>
    <row r="4131" spans="1:4">
      <c r="A4131" s="139" t="s">
        <v>4321</v>
      </c>
      <c r="B4131" s="138">
        <v>0</v>
      </c>
      <c r="C4131" s="178">
        <f t="shared" si="158"/>
        <v>349</v>
      </c>
      <c r="D4131" s="178">
        <f t="shared" si="157"/>
        <v>17</v>
      </c>
    </row>
    <row r="4132" spans="1:4">
      <c r="A4132" s="139" t="s">
        <v>4322</v>
      </c>
      <c r="B4132" s="138">
        <v>0</v>
      </c>
      <c r="C4132" s="178">
        <f t="shared" si="158"/>
        <v>273</v>
      </c>
      <c r="D4132" s="178">
        <f t="shared" si="157"/>
        <v>18</v>
      </c>
    </row>
    <row r="4133" spans="1:4">
      <c r="A4133" s="139" t="s">
        <v>4323</v>
      </c>
      <c r="B4133" s="138">
        <v>0</v>
      </c>
      <c r="C4133" s="178">
        <f t="shared" si="158"/>
        <v>67</v>
      </c>
      <c r="D4133" s="178">
        <f t="shared" si="157"/>
        <v>19</v>
      </c>
    </row>
    <row r="4134" spans="1:4">
      <c r="A4134" s="139" t="s">
        <v>4324</v>
      </c>
      <c r="B4134" s="138">
        <v>0</v>
      </c>
      <c r="C4134" s="178">
        <f t="shared" si="158"/>
        <v>0</v>
      </c>
      <c r="D4134" s="178">
        <f t="shared" si="157"/>
        <v>20</v>
      </c>
    </row>
    <row r="4135" spans="1:4">
      <c r="A4135" s="139" t="s">
        <v>4325</v>
      </c>
      <c r="B4135" s="138">
        <v>0</v>
      </c>
      <c r="C4135" s="178">
        <f t="shared" si="158"/>
        <v>0</v>
      </c>
      <c r="D4135" s="178">
        <f t="shared" si="157"/>
        <v>21</v>
      </c>
    </row>
    <row r="4136" spans="1:4">
      <c r="A4136" s="139" t="s">
        <v>4326</v>
      </c>
      <c r="B4136" s="138">
        <v>0</v>
      </c>
      <c r="C4136" s="178">
        <f t="shared" si="158"/>
        <v>0</v>
      </c>
      <c r="D4136" s="178">
        <f t="shared" si="157"/>
        <v>22</v>
      </c>
    </row>
    <row r="4137" spans="1:4">
      <c r="A4137" s="139" t="s">
        <v>4327</v>
      </c>
      <c r="B4137" s="138">
        <v>0</v>
      </c>
      <c r="C4137" s="178">
        <f t="shared" si="158"/>
        <v>0</v>
      </c>
      <c r="D4137" s="178">
        <f t="shared" si="157"/>
        <v>23</v>
      </c>
    </row>
    <row r="4138" spans="1:4">
      <c r="A4138" s="139" t="s">
        <v>4328</v>
      </c>
      <c r="B4138" s="138">
        <v>0</v>
      </c>
      <c r="C4138" s="178">
        <f t="shared" si="158"/>
        <v>0</v>
      </c>
      <c r="D4138" s="178">
        <f t="shared" si="157"/>
        <v>24</v>
      </c>
    </row>
    <row r="4139" spans="1:4">
      <c r="A4139" s="139" t="s">
        <v>4329</v>
      </c>
      <c r="B4139" s="138">
        <v>0</v>
      </c>
      <c r="C4139" s="178">
        <f t="shared" si="158"/>
        <v>0</v>
      </c>
      <c r="D4139" s="178">
        <f t="shared" si="157"/>
        <v>1</v>
      </c>
    </row>
    <row r="4140" spans="1:4">
      <c r="A4140" s="139" t="s">
        <v>4330</v>
      </c>
      <c r="B4140" s="138">
        <v>0</v>
      </c>
      <c r="C4140" s="178">
        <f t="shared" si="158"/>
        <v>0</v>
      </c>
      <c r="D4140" s="178">
        <f t="shared" si="157"/>
        <v>2</v>
      </c>
    </row>
    <row r="4141" spans="1:4">
      <c r="A4141" s="139" t="s">
        <v>4331</v>
      </c>
      <c r="B4141" s="138">
        <v>0</v>
      </c>
      <c r="C4141" s="178">
        <f t="shared" si="158"/>
        <v>0</v>
      </c>
      <c r="D4141" s="178">
        <f t="shared" si="157"/>
        <v>3</v>
      </c>
    </row>
    <row r="4142" spans="1:4">
      <c r="A4142" s="139" t="s">
        <v>4332</v>
      </c>
      <c r="B4142" s="138">
        <v>0</v>
      </c>
      <c r="C4142" s="178">
        <f t="shared" si="158"/>
        <v>0</v>
      </c>
      <c r="D4142" s="178">
        <f t="shared" si="157"/>
        <v>4</v>
      </c>
    </row>
    <row r="4143" spans="1:4">
      <c r="A4143" s="139" t="s">
        <v>4333</v>
      </c>
      <c r="B4143" s="138">
        <v>0</v>
      </c>
      <c r="C4143" s="178">
        <f t="shared" si="158"/>
        <v>0</v>
      </c>
      <c r="D4143" s="178">
        <f t="shared" si="157"/>
        <v>5</v>
      </c>
    </row>
    <row r="4144" spans="1:4">
      <c r="A4144" s="139" t="s">
        <v>4334</v>
      </c>
      <c r="B4144" s="138">
        <v>0</v>
      </c>
      <c r="C4144" s="178">
        <f t="shared" si="158"/>
        <v>0</v>
      </c>
      <c r="D4144" s="178">
        <f t="shared" si="157"/>
        <v>6</v>
      </c>
    </row>
    <row r="4145" spans="1:4">
      <c r="A4145" s="139" t="s">
        <v>4335</v>
      </c>
      <c r="B4145" s="138">
        <v>0</v>
      </c>
      <c r="C4145" s="178">
        <f t="shared" si="158"/>
        <v>0</v>
      </c>
      <c r="D4145" s="178">
        <f t="shared" si="157"/>
        <v>7</v>
      </c>
    </row>
    <row r="4146" spans="1:4">
      <c r="A4146" s="139" t="s">
        <v>4336</v>
      </c>
      <c r="B4146" s="138">
        <v>0</v>
      </c>
      <c r="C4146" s="178">
        <f t="shared" si="158"/>
        <v>0</v>
      </c>
      <c r="D4146" s="178">
        <f t="shared" si="157"/>
        <v>8</v>
      </c>
    </row>
    <row r="4147" spans="1:4">
      <c r="A4147" s="139" t="s">
        <v>4337</v>
      </c>
      <c r="B4147" s="138">
        <v>0</v>
      </c>
      <c r="C4147" s="178">
        <f t="shared" si="158"/>
        <v>0</v>
      </c>
      <c r="D4147" s="178">
        <f t="shared" si="157"/>
        <v>9</v>
      </c>
    </row>
    <row r="4148" spans="1:4">
      <c r="A4148" s="139" t="s">
        <v>4338</v>
      </c>
      <c r="B4148" s="138">
        <v>0</v>
      </c>
      <c r="C4148" s="178">
        <f t="shared" si="158"/>
        <v>127</v>
      </c>
      <c r="D4148" s="178">
        <f t="shared" si="157"/>
        <v>10</v>
      </c>
    </row>
    <row r="4149" spans="1:4">
      <c r="A4149" s="139" t="s">
        <v>4339</v>
      </c>
      <c r="B4149" s="138">
        <v>0</v>
      </c>
      <c r="C4149" s="178">
        <f t="shared" si="158"/>
        <v>264</v>
      </c>
      <c r="D4149" s="178">
        <f t="shared" si="157"/>
        <v>11</v>
      </c>
    </row>
    <row r="4150" spans="1:4">
      <c r="A4150" s="139" t="s">
        <v>4340</v>
      </c>
      <c r="B4150" s="138">
        <v>0</v>
      </c>
      <c r="C4150" s="178">
        <f t="shared" si="158"/>
        <v>313</v>
      </c>
      <c r="D4150" s="178">
        <f t="shared" si="157"/>
        <v>12</v>
      </c>
    </row>
    <row r="4151" spans="1:4">
      <c r="A4151" s="139" t="s">
        <v>4341</v>
      </c>
      <c r="B4151" s="138">
        <v>0</v>
      </c>
      <c r="C4151" s="178">
        <f t="shared" si="158"/>
        <v>355</v>
      </c>
      <c r="D4151" s="178">
        <f t="shared" si="157"/>
        <v>13</v>
      </c>
    </row>
    <row r="4152" spans="1:4">
      <c r="A4152" s="139" t="s">
        <v>4342</v>
      </c>
      <c r="B4152" s="138">
        <v>0</v>
      </c>
      <c r="C4152" s="178">
        <f t="shared" si="158"/>
        <v>393</v>
      </c>
      <c r="D4152" s="178">
        <f t="shared" si="157"/>
        <v>14</v>
      </c>
    </row>
    <row r="4153" spans="1:4">
      <c r="A4153" s="139" t="s">
        <v>4343</v>
      </c>
      <c r="B4153" s="138">
        <v>0</v>
      </c>
      <c r="C4153" s="178">
        <f t="shared" si="158"/>
        <v>405</v>
      </c>
      <c r="D4153" s="178">
        <f t="shared" si="157"/>
        <v>15</v>
      </c>
    </row>
    <row r="4154" spans="1:4">
      <c r="A4154" s="139" t="s">
        <v>4344</v>
      </c>
      <c r="B4154" s="138">
        <v>0</v>
      </c>
      <c r="C4154" s="178">
        <f t="shared" si="158"/>
        <v>391</v>
      </c>
      <c r="D4154" s="178">
        <f t="shared" si="157"/>
        <v>16</v>
      </c>
    </row>
    <row r="4155" spans="1:4">
      <c r="A4155" s="139" t="s">
        <v>4345</v>
      </c>
      <c r="B4155" s="138">
        <v>0</v>
      </c>
      <c r="C4155" s="178">
        <f t="shared" si="158"/>
        <v>349</v>
      </c>
      <c r="D4155" s="178">
        <f t="shared" si="157"/>
        <v>17</v>
      </c>
    </row>
    <row r="4156" spans="1:4">
      <c r="A4156" s="139" t="s">
        <v>4346</v>
      </c>
      <c r="B4156" s="138">
        <v>0</v>
      </c>
      <c r="C4156" s="178">
        <f t="shared" si="158"/>
        <v>273</v>
      </c>
      <c r="D4156" s="178">
        <f t="shared" si="157"/>
        <v>18</v>
      </c>
    </row>
    <row r="4157" spans="1:4">
      <c r="A4157" s="139" t="s">
        <v>4347</v>
      </c>
      <c r="B4157" s="138">
        <v>0</v>
      </c>
      <c r="C4157" s="178">
        <f t="shared" si="158"/>
        <v>67</v>
      </c>
      <c r="D4157" s="178">
        <f t="shared" si="157"/>
        <v>19</v>
      </c>
    </row>
    <row r="4158" spans="1:4">
      <c r="A4158" s="139" t="s">
        <v>4348</v>
      </c>
      <c r="B4158" s="138">
        <v>0</v>
      </c>
      <c r="C4158" s="178">
        <f t="shared" si="158"/>
        <v>0</v>
      </c>
      <c r="D4158" s="178">
        <f t="shared" si="157"/>
        <v>20</v>
      </c>
    </row>
    <row r="4159" spans="1:4">
      <c r="A4159" s="139" t="s">
        <v>4349</v>
      </c>
      <c r="B4159" s="138">
        <v>0</v>
      </c>
      <c r="C4159" s="178">
        <f t="shared" si="158"/>
        <v>0</v>
      </c>
      <c r="D4159" s="178">
        <f t="shared" si="157"/>
        <v>21</v>
      </c>
    </row>
    <row r="4160" spans="1:4">
      <c r="A4160" s="139" t="s">
        <v>4350</v>
      </c>
      <c r="B4160" s="138">
        <v>0</v>
      </c>
      <c r="C4160" s="178">
        <f t="shared" si="158"/>
        <v>0</v>
      </c>
      <c r="D4160" s="178">
        <f t="shared" si="157"/>
        <v>22</v>
      </c>
    </row>
    <row r="4161" spans="1:4">
      <c r="A4161" s="139" t="s">
        <v>4351</v>
      </c>
      <c r="B4161" s="138">
        <v>0</v>
      </c>
      <c r="C4161" s="178">
        <f t="shared" si="158"/>
        <v>0</v>
      </c>
      <c r="D4161" s="178">
        <f t="shared" si="157"/>
        <v>23</v>
      </c>
    </row>
    <row r="4162" spans="1:4">
      <c r="A4162" s="139" t="s">
        <v>4352</v>
      </c>
      <c r="B4162" s="138">
        <v>0</v>
      </c>
      <c r="C4162" s="178">
        <f t="shared" si="158"/>
        <v>0</v>
      </c>
      <c r="D4162" s="178">
        <f t="shared" si="157"/>
        <v>24</v>
      </c>
    </row>
    <row r="4163" spans="1:4">
      <c r="A4163" s="139" t="s">
        <v>4353</v>
      </c>
      <c r="B4163" s="138">
        <v>0</v>
      </c>
      <c r="C4163" s="178">
        <f t="shared" si="158"/>
        <v>0</v>
      </c>
      <c r="D4163" s="178">
        <f t="shared" si="157"/>
        <v>1</v>
      </c>
    </row>
    <row r="4164" spans="1:4">
      <c r="A4164" s="139" t="s">
        <v>4354</v>
      </c>
      <c r="B4164" s="138">
        <v>0</v>
      </c>
      <c r="C4164" s="178">
        <f t="shared" si="158"/>
        <v>0</v>
      </c>
      <c r="D4164" s="178">
        <f t="shared" si="157"/>
        <v>2</v>
      </c>
    </row>
    <row r="4165" spans="1:4">
      <c r="A4165" s="139" t="s">
        <v>4355</v>
      </c>
      <c r="B4165" s="138">
        <v>0</v>
      </c>
      <c r="C4165" s="178">
        <f t="shared" si="158"/>
        <v>0</v>
      </c>
      <c r="D4165" s="178">
        <f t="shared" si="157"/>
        <v>3</v>
      </c>
    </row>
    <row r="4166" spans="1:4">
      <c r="A4166" s="139" t="s">
        <v>4356</v>
      </c>
      <c r="B4166" s="138">
        <v>0</v>
      </c>
      <c r="C4166" s="178">
        <f t="shared" si="158"/>
        <v>0</v>
      </c>
      <c r="D4166" s="178">
        <f t="shared" si="157"/>
        <v>4</v>
      </c>
    </row>
    <row r="4167" spans="1:4">
      <c r="A4167" s="139" t="s">
        <v>4357</v>
      </c>
      <c r="B4167" s="138">
        <v>0</v>
      </c>
      <c r="C4167" s="178">
        <f t="shared" si="158"/>
        <v>0</v>
      </c>
      <c r="D4167" s="178">
        <f t="shared" si="157"/>
        <v>5</v>
      </c>
    </row>
    <row r="4168" spans="1:4">
      <c r="A4168" s="139" t="s">
        <v>4358</v>
      </c>
      <c r="B4168" s="138">
        <v>0</v>
      </c>
      <c r="C4168" s="178">
        <f t="shared" si="158"/>
        <v>0</v>
      </c>
      <c r="D4168" s="178">
        <f t="shared" si="157"/>
        <v>6</v>
      </c>
    </row>
    <row r="4169" spans="1:4">
      <c r="A4169" s="139" t="s">
        <v>4359</v>
      </c>
      <c r="B4169" s="138">
        <v>0</v>
      </c>
      <c r="C4169" s="178">
        <f t="shared" si="158"/>
        <v>0</v>
      </c>
      <c r="D4169" s="178">
        <f t="shared" si="157"/>
        <v>7</v>
      </c>
    </row>
    <row r="4170" spans="1:4">
      <c r="A4170" s="139" t="s">
        <v>4360</v>
      </c>
      <c r="B4170" s="138">
        <v>0</v>
      </c>
      <c r="C4170" s="178">
        <f t="shared" si="158"/>
        <v>0</v>
      </c>
      <c r="D4170" s="178">
        <f t="shared" si="157"/>
        <v>8</v>
      </c>
    </row>
    <row r="4171" spans="1:4">
      <c r="A4171" s="139" t="s">
        <v>4361</v>
      </c>
      <c r="B4171" s="138">
        <v>0</v>
      </c>
      <c r="C4171" s="178">
        <f t="shared" si="158"/>
        <v>0</v>
      </c>
      <c r="D4171" s="178">
        <f t="shared" ref="D4171:D4234" si="159">D4147</f>
        <v>9</v>
      </c>
    </row>
    <row r="4172" spans="1:4">
      <c r="A4172" s="139" t="s">
        <v>4362</v>
      </c>
      <c r="B4172" s="138">
        <v>0</v>
      </c>
      <c r="C4172" s="178">
        <f t="shared" ref="C4172:C4235" si="160">_xlfn.XLOOKUP(D4172,$N$5:$N$28,$G$5:$G$28)</f>
        <v>127</v>
      </c>
      <c r="D4172" s="178">
        <f t="shared" si="159"/>
        <v>10</v>
      </c>
    </row>
    <row r="4173" spans="1:4">
      <c r="A4173" s="139" t="s">
        <v>4363</v>
      </c>
      <c r="B4173" s="138">
        <v>0</v>
      </c>
      <c r="C4173" s="178">
        <f t="shared" si="160"/>
        <v>264</v>
      </c>
      <c r="D4173" s="178">
        <f t="shared" si="159"/>
        <v>11</v>
      </c>
    </row>
    <row r="4174" spans="1:4">
      <c r="A4174" s="139" t="s">
        <v>4364</v>
      </c>
      <c r="B4174" s="138">
        <v>0</v>
      </c>
      <c r="C4174" s="178">
        <f t="shared" si="160"/>
        <v>313</v>
      </c>
      <c r="D4174" s="178">
        <f t="shared" si="159"/>
        <v>12</v>
      </c>
    </row>
    <row r="4175" spans="1:4">
      <c r="A4175" s="139" t="s">
        <v>4365</v>
      </c>
      <c r="B4175" s="138">
        <v>0</v>
      </c>
      <c r="C4175" s="178">
        <f t="shared" si="160"/>
        <v>355</v>
      </c>
      <c r="D4175" s="178">
        <f t="shared" si="159"/>
        <v>13</v>
      </c>
    </row>
    <row r="4176" spans="1:4">
      <c r="A4176" s="139" t="s">
        <v>4366</v>
      </c>
      <c r="B4176" s="138">
        <v>0</v>
      </c>
      <c r="C4176" s="178">
        <f t="shared" si="160"/>
        <v>393</v>
      </c>
      <c r="D4176" s="178">
        <f t="shared" si="159"/>
        <v>14</v>
      </c>
    </row>
    <row r="4177" spans="1:4">
      <c r="A4177" s="139" t="s">
        <v>4367</v>
      </c>
      <c r="B4177" s="138">
        <v>0</v>
      </c>
      <c r="C4177" s="178">
        <f t="shared" si="160"/>
        <v>405</v>
      </c>
      <c r="D4177" s="178">
        <f t="shared" si="159"/>
        <v>15</v>
      </c>
    </row>
    <row r="4178" spans="1:4">
      <c r="A4178" s="139" t="s">
        <v>4368</v>
      </c>
      <c r="B4178" s="138">
        <v>0</v>
      </c>
      <c r="C4178" s="178">
        <f t="shared" si="160"/>
        <v>391</v>
      </c>
      <c r="D4178" s="178">
        <f t="shared" si="159"/>
        <v>16</v>
      </c>
    </row>
    <row r="4179" spans="1:4">
      <c r="A4179" s="139" t="s">
        <v>4369</v>
      </c>
      <c r="B4179" s="138">
        <v>0</v>
      </c>
      <c r="C4179" s="178">
        <f t="shared" si="160"/>
        <v>349</v>
      </c>
      <c r="D4179" s="178">
        <f t="shared" si="159"/>
        <v>17</v>
      </c>
    </row>
    <row r="4180" spans="1:4">
      <c r="A4180" s="139" t="s">
        <v>4370</v>
      </c>
      <c r="B4180" s="138">
        <v>0</v>
      </c>
      <c r="C4180" s="178">
        <f t="shared" si="160"/>
        <v>273</v>
      </c>
      <c r="D4180" s="178">
        <f t="shared" si="159"/>
        <v>18</v>
      </c>
    </row>
    <row r="4181" spans="1:4">
      <c r="A4181" s="139" t="s">
        <v>4371</v>
      </c>
      <c r="B4181" s="138">
        <v>0</v>
      </c>
      <c r="C4181" s="178">
        <f t="shared" si="160"/>
        <v>67</v>
      </c>
      <c r="D4181" s="178">
        <f t="shared" si="159"/>
        <v>19</v>
      </c>
    </row>
    <row r="4182" spans="1:4">
      <c r="A4182" s="139" t="s">
        <v>4372</v>
      </c>
      <c r="B4182" s="138">
        <v>0</v>
      </c>
      <c r="C4182" s="178">
        <f t="shared" si="160"/>
        <v>0</v>
      </c>
      <c r="D4182" s="178">
        <f t="shared" si="159"/>
        <v>20</v>
      </c>
    </row>
    <row r="4183" spans="1:4">
      <c r="A4183" s="139" t="s">
        <v>4373</v>
      </c>
      <c r="B4183" s="138">
        <v>0</v>
      </c>
      <c r="C4183" s="178">
        <f t="shared" si="160"/>
        <v>0</v>
      </c>
      <c r="D4183" s="178">
        <f t="shared" si="159"/>
        <v>21</v>
      </c>
    </row>
    <row r="4184" spans="1:4">
      <c r="A4184" s="139" t="s">
        <v>4374</v>
      </c>
      <c r="B4184" s="138">
        <v>0</v>
      </c>
      <c r="C4184" s="178">
        <f t="shared" si="160"/>
        <v>0</v>
      </c>
      <c r="D4184" s="178">
        <f t="shared" si="159"/>
        <v>22</v>
      </c>
    </row>
    <row r="4185" spans="1:4">
      <c r="A4185" s="139" t="s">
        <v>4375</v>
      </c>
      <c r="B4185" s="138">
        <v>0</v>
      </c>
      <c r="C4185" s="178">
        <f t="shared" si="160"/>
        <v>0</v>
      </c>
      <c r="D4185" s="178">
        <f t="shared" si="159"/>
        <v>23</v>
      </c>
    </row>
    <row r="4186" spans="1:4">
      <c r="A4186" s="139" t="s">
        <v>4376</v>
      </c>
      <c r="B4186" s="138">
        <v>0</v>
      </c>
      <c r="C4186" s="178">
        <f t="shared" si="160"/>
        <v>0</v>
      </c>
      <c r="D4186" s="178">
        <f t="shared" si="159"/>
        <v>24</v>
      </c>
    </row>
    <row r="4187" spans="1:4">
      <c r="A4187" s="139" t="s">
        <v>4377</v>
      </c>
      <c r="B4187" s="138">
        <v>0</v>
      </c>
      <c r="C4187" s="178">
        <f t="shared" si="160"/>
        <v>0</v>
      </c>
      <c r="D4187" s="178">
        <f t="shared" si="159"/>
        <v>1</v>
      </c>
    </row>
    <row r="4188" spans="1:4">
      <c r="A4188" s="139" t="s">
        <v>4378</v>
      </c>
      <c r="B4188" s="138">
        <v>0</v>
      </c>
      <c r="C4188" s="178">
        <f t="shared" si="160"/>
        <v>0</v>
      </c>
      <c r="D4188" s="178">
        <f t="shared" si="159"/>
        <v>2</v>
      </c>
    </row>
    <row r="4189" spans="1:4">
      <c r="A4189" s="139" t="s">
        <v>4379</v>
      </c>
      <c r="B4189" s="138">
        <v>0</v>
      </c>
      <c r="C4189" s="178">
        <f t="shared" si="160"/>
        <v>0</v>
      </c>
      <c r="D4189" s="178">
        <f t="shared" si="159"/>
        <v>3</v>
      </c>
    </row>
    <row r="4190" spans="1:4">
      <c r="A4190" s="139" t="s">
        <v>4380</v>
      </c>
      <c r="B4190" s="138">
        <v>0</v>
      </c>
      <c r="C4190" s="178">
        <f t="shared" si="160"/>
        <v>0</v>
      </c>
      <c r="D4190" s="178">
        <f t="shared" si="159"/>
        <v>4</v>
      </c>
    </row>
    <row r="4191" spans="1:4">
      <c r="A4191" s="139" t="s">
        <v>4381</v>
      </c>
      <c r="B4191" s="138">
        <v>0</v>
      </c>
      <c r="C4191" s="178">
        <f t="shared" si="160"/>
        <v>0</v>
      </c>
      <c r="D4191" s="178">
        <f t="shared" si="159"/>
        <v>5</v>
      </c>
    </row>
    <row r="4192" spans="1:4">
      <c r="A4192" s="139" t="s">
        <v>4382</v>
      </c>
      <c r="B4192" s="138">
        <v>0</v>
      </c>
      <c r="C4192" s="178">
        <f t="shared" si="160"/>
        <v>0</v>
      </c>
      <c r="D4192" s="178">
        <f t="shared" si="159"/>
        <v>6</v>
      </c>
    </row>
    <row r="4193" spans="1:4">
      <c r="A4193" s="139" t="s">
        <v>4383</v>
      </c>
      <c r="B4193" s="138">
        <v>0</v>
      </c>
      <c r="C4193" s="178">
        <f t="shared" si="160"/>
        <v>0</v>
      </c>
      <c r="D4193" s="178">
        <f t="shared" si="159"/>
        <v>7</v>
      </c>
    </row>
    <row r="4194" spans="1:4">
      <c r="A4194" s="139" t="s">
        <v>4384</v>
      </c>
      <c r="B4194" s="138">
        <v>0</v>
      </c>
      <c r="C4194" s="178">
        <f t="shared" si="160"/>
        <v>0</v>
      </c>
      <c r="D4194" s="178">
        <f t="shared" si="159"/>
        <v>8</v>
      </c>
    </row>
    <row r="4195" spans="1:4">
      <c r="A4195" s="139" t="s">
        <v>4385</v>
      </c>
      <c r="B4195" s="138">
        <v>0</v>
      </c>
      <c r="C4195" s="178">
        <f t="shared" si="160"/>
        <v>0</v>
      </c>
      <c r="D4195" s="178">
        <f t="shared" si="159"/>
        <v>9</v>
      </c>
    </row>
    <row r="4196" spans="1:4">
      <c r="A4196" s="139" t="s">
        <v>4386</v>
      </c>
      <c r="B4196" s="138">
        <v>0</v>
      </c>
      <c r="C4196" s="178">
        <f t="shared" si="160"/>
        <v>127</v>
      </c>
      <c r="D4196" s="178">
        <f t="shared" si="159"/>
        <v>10</v>
      </c>
    </row>
    <row r="4197" spans="1:4">
      <c r="A4197" s="139" t="s">
        <v>4387</v>
      </c>
      <c r="B4197" s="138">
        <v>0</v>
      </c>
      <c r="C4197" s="178">
        <f t="shared" si="160"/>
        <v>264</v>
      </c>
      <c r="D4197" s="178">
        <f t="shared" si="159"/>
        <v>11</v>
      </c>
    </row>
    <row r="4198" spans="1:4">
      <c r="A4198" s="139" t="s">
        <v>4388</v>
      </c>
      <c r="B4198" s="138">
        <v>0</v>
      </c>
      <c r="C4198" s="178">
        <f t="shared" si="160"/>
        <v>313</v>
      </c>
      <c r="D4198" s="178">
        <f t="shared" si="159"/>
        <v>12</v>
      </c>
    </row>
    <row r="4199" spans="1:4">
      <c r="A4199" s="139" t="s">
        <v>4389</v>
      </c>
      <c r="B4199" s="138">
        <v>0</v>
      </c>
      <c r="C4199" s="178">
        <f t="shared" si="160"/>
        <v>355</v>
      </c>
      <c r="D4199" s="178">
        <f t="shared" si="159"/>
        <v>13</v>
      </c>
    </row>
    <row r="4200" spans="1:4">
      <c r="A4200" s="139" t="s">
        <v>4390</v>
      </c>
      <c r="B4200" s="138">
        <v>0</v>
      </c>
      <c r="C4200" s="178">
        <f t="shared" si="160"/>
        <v>393</v>
      </c>
      <c r="D4200" s="178">
        <f t="shared" si="159"/>
        <v>14</v>
      </c>
    </row>
    <row r="4201" spans="1:4">
      <c r="A4201" s="139" t="s">
        <v>4391</v>
      </c>
      <c r="B4201" s="138">
        <v>0</v>
      </c>
      <c r="C4201" s="178">
        <f t="shared" si="160"/>
        <v>405</v>
      </c>
      <c r="D4201" s="178">
        <f t="shared" si="159"/>
        <v>15</v>
      </c>
    </row>
    <row r="4202" spans="1:4">
      <c r="A4202" s="139" t="s">
        <v>4392</v>
      </c>
      <c r="B4202" s="138">
        <v>0</v>
      </c>
      <c r="C4202" s="178">
        <f t="shared" si="160"/>
        <v>391</v>
      </c>
      <c r="D4202" s="178">
        <f t="shared" si="159"/>
        <v>16</v>
      </c>
    </row>
    <row r="4203" spans="1:4">
      <c r="A4203" s="139" t="s">
        <v>4393</v>
      </c>
      <c r="B4203" s="138">
        <v>0</v>
      </c>
      <c r="C4203" s="178">
        <f t="shared" si="160"/>
        <v>349</v>
      </c>
      <c r="D4203" s="178">
        <f t="shared" si="159"/>
        <v>17</v>
      </c>
    </row>
    <row r="4204" spans="1:4">
      <c r="A4204" s="139" t="s">
        <v>4394</v>
      </c>
      <c r="B4204" s="138">
        <v>0</v>
      </c>
      <c r="C4204" s="178">
        <f t="shared" si="160"/>
        <v>273</v>
      </c>
      <c r="D4204" s="178">
        <f t="shared" si="159"/>
        <v>18</v>
      </c>
    </row>
    <row r="4205" spans="1:4">
      <c r="A4205" s="139" t="s">
        <v>4395</v>
      </c>
      <c r="B4205" s="138">
        <v>0</v>
      </c>
      <c r="C4205" s="178">
        <f t="shared" si="160"/>
        <v>67</v>
      </c>
      <c r="D4205" s="178">
        <f t="shared" si="159"/>
        <v>19</v>
      </c>
    </row>
    <row r="4206" spans="1:4">
      <c r="A4206" s="139" t="s">
        <v>4396</v>
      </c>
      <c r="B4206" s="138">
        <v>0</v>
      </c>
      <c r="C4206" s="178">
        <f t="shared" si="160"/>
        <v>0</v>
      </c>
      <c r="D4206" s="178">
        <f t="shared" si="159"/>
        <v>20</v>
      </c>
    </row>
    <row r="4207" spans="1:4">
      <c r="A4207" s="139" t="s">
        <v>4397</v>
      </c>
      <c r="B4207" s="138">
        <v>0</v>
      </c>
      <c r="C4207" s="178">
        <f t="shared" si="160"/>
        <v>0</v>
      </c>
      <c r="D4207" s="178">
        <f t="shared" si="159"/>
        <v>21</v>
      </c>
    </row>
    <row r="4208" spans="1:4">
      <c r="A4208" s="139" t="s">
        <v>4398</v>
      </c>
      <c r="B4208" s="138">
        <v>0</v>
      </c>
      <c r="C4208" s="178">
        <f t="shared" si="160"/>
        <v>0</v>
      </c>
      <c r="D4208" s="178">
        <f t="shared" si="159"/>
        <v>22</v>
      </c>
    </row>
    <row r="4209" spans="1:4">
      <c r="A4209" s="139" t="s">
        <v>4399</v>
      </c>
      <c r="B4209" s="138">
        <v>0</v>
      </c>
      <c r="C4209" s="178">
        <f t="shared" si="160"/>
        <v>0</v>
      </c>
      <c r="D4209" s="178">
        <f t="shared" si="159"/>
        <v>23</v>
      </c>
    </row>
    <row r="4210" spans="1:4">
      <c r="A4210" s="139" t="s">
        <v>4400</v>
      </c>
      <c r="B4210" s="138">
        <v>0</v>
      </c>
      <c r="C4210" s="178">
        <f t="shared" si="160"/>
        <v>0</v>
      </c>
      <c r="D4210" s="178">
        <f t="shared" si="159"/>
        <v>24</v>
      </c>
    </row>
    <row r="4211" spans="1:4">
      <c r="A4211" s="139" t="s">
        <v>4401</v>
      </c>
      <c r="B4211" s="138">
        <v>0</v>
      </c>
      <c r="C4211" s="178">
        <f t="shared" si="160"/>
        <v>0</v>
      </c>
      <c r="D4211" s="178">
        <f t="shared" si="159"/>
        <v>1</v>
      </c>
    </row>
    <row r="4212" spans="1:4">
      <c r="A4212" s="139" t="s">
        <v>4402</v>
      </c>
      <c r="B4212" s="138">
        <v>0</v>
      </c>
      <c r="C4212" s="178">
        <f t="shared" si="160"/>
        <v>0</v>
      </c>
      <c r="D4212" s="178">
        <f t="shared" si="159"/>
        <v>2</v>
      </c>
    </row>
    <row r="4213" spans="1:4">
      <c r="A4213" s="139" t="s">
        <v>4403</v>
      </c>
      <c r="B4213" s="138">
        <v>0</v>
      </c>
      <c r="C4213" s="178">
        <f t="shared" si="160"/>
        <v>0</v>
      </c>
      <c r="D4213" s="178">
        <f t="shared" si="159"/>
        <v>3</v>
      </c>
    </row>
    <row r="4214" spans="1:4">
      <c r="A4214" s="139" t="s">
        <v>4404</v>
      </c>
      <c r="B4214" s="138">
        <v>0</v>
      </c>
      <c r="C4214" s="178">
        <f t="shared" si="160"/>
        <v>0</v>
      </c>
      <c r="D4214" s="178">
        <f t="shared" si="159"/>
        <v>4</v>
      </c>
    </row>
    <row r="4215" spans="1:4">
      <c r="A4215" s="139" t="s">
        <v>4405</v>
      </c>
      <c r="B4215" s="138">
        <v>0</v>
      </c>
      <c r="C4215" s="178">
        <f t="shared" si="160"/>
        <v>0</v>
      </c>
      <c r="D4215" s="178">
        <f t="shared" si="159"/>
        <v>5</v>
      </c>
    </row>
    <row r="4216" spans="1:4">
      <c r="A4216" s="139" t="s">
        <v>4406</v>
      </c>
      <c r="B4216" s="138">
        <v>0</v>
      </c>
      <c r="C4216" s="178">
        <f t="shared" si="160"/>
        <v>0</v>
      </c>
      <c r="D4216" s="178">
        <f t="shared" si="159"/>
        <v>6</v>
      </c>
    </row>
    <row r="4217" spans="1:4">
      <c r="A4217" s="139" t="s">
        <v>4407</v>
      </c>
      <c r="B4217" s="138">
        <v>0</v>
      </c>
      <c r="C4217" s="178">
        <f t="shared" si="160"/>
        <v>0</v>
      </c>
      <c r="D4217" s="178">
        <f t="shared" si="159"/>
        <v>7</v>
      </c>
    </row>
    <row r="4218" spans="1:4">
      <c r="A4218" s="139" t="s">
        <v>4408</v>
      </c>
      <c r="B4218" s="138">
        <v>0</v>
      </c>
      <c r="C4218" s="178">
        <f t="shared" si="160"/>
        <v>0</v>
      </c>
      <c r="D4218" s="178">
        <f t="shared" si="159"/>
        <v>8</v>
      </c>
    </row>
    <row r="4219" spans="1:4">
      <c r="A4219" s="139" t="s">
        <v>4409</v>
      </c>
      <c r="B4219" s="138">
        <v>0</v>
      </c>
      <c r="C4219" s="178">
        <f t="shared" si="160"/>
        <v>0</v>
      </c>
      <c r="D4219" s="178">
        <f t="shared" si="159"/>
        <v>9</v>
      </c>
    </row>
    <row r="4220" spans="1:4">
      <c r="A4220" s="139" t="s">
        <v>4410</v>
      </c>
      <c r="B4220" s="138">
        <v>0</v>
      </c>
      <c r="C4220" s="178">
        <f t="shared" si="160"/>
        <v>127</v>
      </c>
      <c r="D4220" s="178">
        <f t="shared" si="159"/>
        <v>10</v>
      </c>
    </row>
    <row r="4221" spans="1:4">
      <c r="A4221" s="139" t="s">
        <v>4411</v>
      </c>
      <c r="B4221" s="138">
        <v>0</v>
      </c>
      <c r="C4221" s="178">
        <f t="shared" si="160"/>
        <v>264</v>
      </c>
      <c r="D4221" s="178">
        <f t="shared" si="159"/>
        <v>11</v>
      </c>
    </row>
    <row r="4222" spans="1:4">
      <c r="A4222" s="139" t="s">
        <v>4412</v>
      </c>
      <c r="B4222" s="138">
        <v>0</v>
      </c>
      <c r="C4222" s="178">
        <f t="shared" si="160"/>
        <v>313</v>
      </c>
      <c r="D4222" s="178">
        <f t="shared" si="159"/>
        <v>12</v>
      </c>
    </row>
    <row r="4223" spans="1:4">
      <c r="A4223" s="139" t="s">
        <v>4413</v>
      </c>
      <c r="B4223" s="138">
        <v>0</v>
      </c>
      <c r="C4223" s="178">
        <f t="shared" si="160"/>
        <v>355</v>
      </c>
      <c r="D4223" s="178">
        <f t="shared" si="159"/>
        <v>13</v>
      </c>
    </row>
    <row r="4224" spans="1:4">
      <c r="A4224" s="139" t="s">
        <v>4414</v>
      </c>
      <c r="B4224" s="138">
        <v>0</v>
      </c>
      <c r="C4224" s="178">
        <f t="shared" si="160"/>
        <v>393</v>
      </c>
      <c r="D4224" s="178">
        <f t="shared" si="159"/>
        <v>14</v>
      </c>
    </row>
    <row r="4225" spans="1:4">
      <c r="A4225" s="139" t="s">
        <v>4415</v>
      </c>
      <c r="B4225" s="138">
        <v>0</v>
      </c>
      <c r="C4225" s="178">
        <f t="shared" si="160"/>
        <v>405</v>
      </c>
      <c r="D4225" s="178">
        <f t="shared" si="159"/>
        <v>15</v>
      </c>
    </row>
    <row r="4226" spans="1:4">
      <c r="A4226" s="139" t="s">
        <v>4416</v>
      </c>
      <c r="B4226" s="138">
        <v>0</v>
      </c>
      <c r="C4226" s="178">
        <f t="shared" si="160"/>
        <v>391</v>
      </c>
      <c r="D4226" s="178">
        <f t="shared" si="159"/>
        <v>16</v>
      </c>
    </row>
    <row r="4227" spans="1:4">
      <c r="A4227" s="139" t="s">
        <v>4417</v>
      </c>
      <c r="B4227" s="138">
        <v>0</v>
      </c>
      <c r="C4227" s="178">
        <f t="shared" si="160"/>
        <v>349</v>
      </c>
      <c r="D4227" s="178">
        <f t="shared" si="159"/>
        <v>17</v>
      </c>
    </row>
    <row r="4228" spans="1:4">
      <c r="A4228" s="139" t="s">
        <v>4418</v>
      </c>
      <c r="B4228" s="138">
        <v>0</v>
      </c>
      <c r="C4228" s="178">
        <f t="shared" si="160"/>
        <v>273</v>
      </c>
      <c r="D4228" s="178">
        <f t="shared" si="159"/>
        <v>18</v>
      </c>
    </row>
    <row r="4229" spans="1:4">
      <c r="A4229" s="139" t="s">
        <v>4419</v>
      </c>
      <c r="B4229" s="138">
        <v>0</v>
      </c>
      <c r="C4229" s="178">
        <f t="shared" si="160"/>
        <v>67</v>
      </c>
      <c r="D4229" s="178">
        <f t="shared" si="159"/>
        <v>19</v>
      </c>
    </row>
    <row r="4230" spans="1:4">
      <c r="A4230" s="139" t="s">
        <v>4420</v>
      </c>
      <c r="B4230" s="138">
        <v>0</v>
      </c>
      <c r="C4230" s="178">
        <f t="shared" si="160"/>
        <v>0</v>
      </c>
      <c r="D4230" s="178">
        <f t="shared" si="159"/>
        <v>20</v>
      </c>
    </row>
    <row r="4231" spans="1:4">
      <c r="A4231" s="139" t="s">
        <v>4421</v>
      </c>
      <c r="B4231" s="138">
        <v>0</v>
      </c>
      <c r="C4231" s="178">
        <f t="shared" si="160"/>
        <v>0</v>
      </c>
      <c r="D4231" s="178">
        <f t="shared" si="159"/>
        <v>21</v>
      </c>
    </row>
    <row r="4232" spans="1:4">
      <c r="A4232" s="139" t="s">
        <v>4422</v>
      </c>
      <c r="B4232" s="138">
        <v>0</v>
      </c>
      <c r="C4232" s="178">
        <f t="shared" si="160"/>
        <v>0</v>
      </c>
      <c r="D4232" s="178">
        <f t="shared" si="159"/>
        <v>22</v>
      </c>
    </row>
    <row r="4233" spans="1:4">
      <c r="A4233" s="139" t="s">
        <v>4423</v>
      </c>
      <c r="B4233" s="138">
        <v>0</v>
      </c>
      <c r="C4233" s="178">
        <f t="shared" si="160"/>
        <v>0</v>
      </c>
      <c r="D4233" s="178">
        <f t="shared" si="159"/>
        <v>23</v>
      </c>
    </row>
    <row r="4234" spans="1:4">
      <c r="A4234" s="139" t="s">
        <v>4424</v>
      </c>
      <c r="B4234" s="138">
        <v>0</v>
      </c>
      <c r="C4234" s="178">
        <f t="shared" si="160"/>
        <v>0</v>
      </c>
      <c r="D4234" s="178">
        <f t="shared" si="159"/>
        <v>24</v>
      </c>
    </row>
    <row r="4235" spans="1:4">
      <c r="A4235" s="139" t="s">
        <v>4425</v>
      </c>
      <c r="B4235" s="138">
        <v>0</v>
      </c>
      <c r="C4235" s="178">
        <f t="shared" si="160"/>
        <v>0</v>
      </c>
      <c r="D4235" s="178">
        <f t="shared" ref="D4235:D4298" si="161">D4211</f>
        <v>1</v>
      </c>
    </row>
    <row r="4236" spans="1:4">
      <c r="A4236" s="139" t="s">
        <v>4426</v>
      </c>
      <c r="B4236" s="138">
        <v>0</v>
      </c>
      <c r="C4236" s="178">
        <f t="shared" ref="C4236:C4299" si="162">_xlfn.XLOOKUP(D4236,$N$5:$N$28,$G$5:$G$28)</f>
        <v>0</v>
      </c>
      <c r="D4236" s="178">
        <f t="shared" si="161"/>
        <v>2</v>
      </c>
    </row>
    <row r="4237" spans="1:4">
      <c r="A4237" s="139" t="s">
        <v>4427</v>
      </c>
      <c r="B4237" s="138">
        <v>0</v>
      </c>
      <c r="C4237" s="178">
        <f t="shared" si="162"/>
        <v>0</v>
      </c>
      <c r="D4237" s="178">
        <f t="shared" si="161"/>
        <v>3</v>
      </c>
    </row>
    <row r="4238" spans="1:4">
      <c r="A4238" s="139" t="s">
        <v>4428</v>
      </c>
      <c r="B4238" s="138">
        <v>0</v>
      </c>
      <c r="C4238" s="178">
        <f t="shared" si="162"/>
        <v>0</v>
      </c>
      <c r="D4238" s="178">
        <f t="shared" si="161"/>
        <v>4</v>
      </c>
    </row>
    <row r="4239" spans="1:4">
      <c r="A4239" s="139" t="s">
        <v>4429</v>
      </c>
      <c r="B4239" s="138">
        <v>0</v>
      </c>
      <c r="C4239" s="178">
        <f t="shared" si="162"/>
        <v>0</v>
      </c>
      <c r="D4239" s="178">
        <f t="shared" si="161"/>
        <v>5</v>
      </c>
    </row>
    <row r="4240" spans="1:4">
      <c r="A4240" s="139" t="s">
        <v>4430</v>
      </c>
      <c r="B4240" s="138">
        <v>0</v>
      </c>
      <c r="C4240" s="178">
        <f t="shared" si="162"/>
        <v>0</v>
      </c>
      <c r="D4240" s="178">
        <f t="shared" si="161"/>
        <v>6</v>
      </c>
    </row>
    <row r="4241" spans="1:4">
      <c r="A4241" s="139" t="s">
        <v>4431</v>
      </c>
      <c r="B4241" s="138">
        <v>0</v>
      </c>
      <c r="C4241" s="178">
        <f t="shared" si="162"/>
        <v>0</v>
      </c>
      <c r="D4241" s="178">
        <f t="shared" si="161"/>
        <v>7</v>
      </c>
    </row>
    <row r="4242" spans="1:4">
      <c r="A4242" s="139" t="s">
        <v>4432</v>
      </c>
      <c r="B4242" s="138">
        <v>0</v>
      </c>
      <c r="C4242" s="178">
        <f t="shared" si="162"/>
        <v>0</v>
      </c>
      <c r="D4242" s="178">
        <f t="shared" si="161"/>
        <v>8</v>
      </c>
    </row>
    <row r="4243" spans="1:4">
      <c r="A4243" s="139" t="s">
        <v>4433</v>
      </c>
      <c r="B4243" s="138">
        <v>0</v>
      </c>
      <c r="C4243" s="178">
        <f t="shared" si="162"/>
        <v>0</v>
      </c>
      <c r="D4243" s="178">
        <f t="shared" si="161"/>
        <v>9</v>
      </c>
    </row>
    <row r="4244" spans="1:4">
      <c r="A4244" s="139" t="s">
        <v>4434</v>
      </c>
      <c r="B4244" s="138">
        <v>0</v>
      </c>
      <c r="C4244" s="178">
        <f t="shared" si="162"/>
        <v>127</v>
      </c>
      <c r="D4244" s="178">
        <f t="shared" si="161"/>
        <v>10</v>
      </c>
    </row>
    <row r="4245" spans="1:4">
      <c r="A4245" s="139" t="s">
        <v>4435</v>
      </c>
      <c r="B4245" s="138">
        <v>0</v>
      </c>
      <c r="C4245" s="178">
        <f t="shared" si="162"/>
        <v>264</v>
      </c>
      <c r="D4245" s="178">
        <f t="shared" si="161"/>
        <v>11</v>
      </c>
    </row>
    <row r="4246" spans="1:4">
      <c r="A4246" s="139" t="s">
        <v>4436</v>
      </c>
      <c r="B4246" s="138">
        <v>0</v>
      </c>
      <c r="C4246" s="178">
        <f t="shared" si="162"/>
        <v>313</v>
      </c>
      <c r="D4246" s="178">
        <f t="shared" si="161"/>
        <v>12</v>
      </c>
    </row>
    <row r="4247" spans="1:4">
      <c r="A4247" s="139" t="s">
        <v>4437</v>
      </c>
      <c r="B4247" s="138">
        <v>0</v>
      </c>
      <c r="C4247" s="178">
        <f t="shared" si="162"/>
        <v>355</v>
      </c>
      <c r="D4247" s="178">
        <f t="shared" si="161"/>
        <v>13</v>
      </c>
    </row>
    <row r="4248" spans="1:4">
      <c r="A4248" s="139" t="s">
        <v>4438</v>
      </c>
      <c r="B4248" s="138">
        <v>0</v>
      </c>
      <c r="C4248" s="178">
        <f t="shared" si="162"/>
        <v>393</v>
      </c>
      <c r="D4248" s="178">
        <f t="shared" si="161"/>
        <v>14</v>
      </c>
    </row>
    <row r="4249" spans="1:4">
      <c r="A4249" s="139" t="s">
        <v>4439</v>
      </c>
      <c r="B4249" s="138">
        <v>0</v>
      </c>
      <c r="C4249" s="178">
        <f t="shared" si="162"/>
        <v>405</v>
      </c>
      <c r="D4249" s="178">
        <f t="shared" si="161"/>
        <v>15</v>
      </c>
    </row>
    <row r="4250" spans="1:4">
      <c r="A4250" s="139" t="s">
        <v>4440</v>
      </c>
      <c r="B4250" s="138">
        <v>0</v>
      </c>
      <c r="C4250" s="178">
        <f t="shared" si="162"/>
        <v>391</v>
      </c>
      <c r="D4250" s="178">
        <f t="shared" si="161"/>
        <v>16</v>
      </c>
    </row>
    <row r="4251" spans="1:4">
      <c r="A4251" s="139" t="s">
        <v>4441</v>
      </c>
      <c r="B4251" s="138">
        <v>0</v>
      </c>
      <c r="C4251" s="178">
        <f t="shared" si="162"/>
        <v>349</v>
      </c>
      <c r="D4251" s="178">
        <f t="shared" si="161"/>
        <v>17</v>
      </c>
    </row>
    <row r="4252" spans="1:4">
      <c r="A4252" s="139" t="s">
        <v>4442</v>
      </c>
      <c r="B4252" s="138">
        <v>0</v>
      </c>
      <c r="C4252" s="178">
        <f t="shared" si="162"/>
        <v>273</v>
      </c>
      <c r="D4252" s="178">
        <f t="shared" si="161"/>
        <v>18</v>
      </c>
    </row>
    <row r="4253" spans="1:4">
      <c r="A4253" s="139" t="s">
        <v>4443</v>
      </c>
      <c r="B4253" s="138">
        <v>0</v>
      </c>
      <c r="C4253" s="178">
        <f t="shared" si="162"/>
        <v>67</v>
      </c>
      <c r="D4253" s="178">
        <f t="shared" si="161"/>
        <v>19</v>
      </c>
    </row>
    <row r="4254" spans="1:4">
      <c r="A4254" s="139" t="s">
        <v>4444</v>
      </c>
      <c r="B4254" s="138">
        <v>0</v>
      </c>
      <c r="C4254" s="178">
        <f t="shared" si="162"/>
        <v>0</v>
      </c>
      <c r="D4254" s="178">
        <f t="shared" si="161"/>
        <v>20</v>
      </c>
    </row>
    <row r="4255" spans="1:4">
      <c r="A4255" s="139" t="s">
        <v>4445</v>
      </c>
      <c r="B4255" s="138">
        <v>0</v>
      </c>
      <c r="C4255" s="178">
        <f t="shared" si="162"/>
        <v>0</v>
      </c>
      <c r="D4255" s="178">
        <f t="shared" si="161"/>
        <v>21</v>
      </c>
    </row>
    <row r="4256" spans="1:4">
      <c r="A4256" s="139" t="s">
        <v>4446</v>
      </c>
      <c r="B4256" s="138">
        <v>0</v>
      </c>
      <c r="C4256" s="178">
        <f t="shared" si="162"/>
        <v>0</v>
      </c>
      <c r="D4256" s="178">
        <f t="shared" si="161"/>
        <v>22</v>
      </c>
    </row>
    <row r="4257" spans="1:4">
      <c r="A4257" s="139" t="s">
        <v>4447</v>
      </c>
      <c r="B4257" s="138">
        <v>0</v>
      </c>
      <c r="C4257" s="178">
        <f t="shared" si="162"/>
        <v>0</v>
      </c>
      <c r="D4257" s="178">
        <f t="shared" si="161"/>
        <v>23</v>
      </c>
    </row>
    <row r="4258" spans="1:4">
      <c r="A4258" s="139" t="s">
        <v>4448</v>
      </c>
      <c r="B4258" s="138">
        <v>0</v>
      </c>
      <c r="C4258" s="178">
        <f t="shared" si="162"/>
        <v>0</v>
      </c>
      <c r="D4258" s="178">
        <f t="shared" si="161"/>
        <v>24</v>
      </c>
    </row>
    <row r="4259" spans="1:4">
      <c r="A4259" s="139" t="s">
        <v>4449</v>
      </c>
      <c r="B4259" s="138">
        <v>0</v>
      </c>
      <c r="C4259" s="178">
        <f t="shared" si="162"/>
        <v>0</v>
      </c>
      <c r="D4259" s="178">
        <f t="shared" si="161"/>
        <v>1</v>
      </c>
    </row>
    <row r="4260" spans="1:4">
      <c r="A4260" s="139" t="s">
        <v>4450</v>
      </c>
      <c r="B4260" s="138">
        <v>0</v>
      </c>
      <c r="C4260" s="178">
        <f t="shared" si="162"/>
        <v>0</v>
      </c>
      <c r="D4260" s="178">
        <f t="shared" si="161"/>
        <v>2</v>
      </c>
    </row>
    <row r="4261" spans="1:4">
      <c r="A4261" s="139" t="s">
        <v>4451</v>
      </c>
      <c r="B4261" s="138">
        <v>0</v>
      </c>
      <c r="C4261" s="178">
        <f t="shared" si="162"/>
        <v>0</v>
      </c>
      <c r="D4261" s="178">
        <f t="shared" si="161"/>
        <v>3</v>
      </c>
    </row>
    <row r="4262" spans="1:4">
      <c r="A4262" s="139" t="s">
        <v>4452</v>
      </c>
      <c r="B4262" s="138">
        <v>0</v>
      </c>
      <c r="C4262" s="178">
        <f t="shared" si="162"/>
        <v>0</v>
      </c>
      <c r="D4262" s="178">
        <f t="shared" si="161"/>
        <v>4</v>
      </c>
    </row>
    <row r="4263" spans="1:4">
      <c r="A4263" s="139" t="s">
        <v>4453</v>
      </c>
      <c r="B4263" s="138">
        <v>0</v>
      </c>
      <c r="C4263" s="178">
        <f t="shared" si="162"/>
        <v>0</v>
      </c>
      <c r="D4263" s="178">
        <f t="shared" si="161"/>
        <v>5</v>
      </c>
    </row>
    <row r="4264" spans="1:4">
      <c r="A4264" s="139" t="s">
        <v>4454</v>
      </c>
      <c r="B4264" s="138">
        <v>0</v>
      </c>
      <c r="C4264" s="178">
        <f t="shared" si="162"/>
        <v>0</v>
      </c>
      <c r="D4264" s="178">
        <f t="shared" si="161"/>
        <v>6</v>
      </c>
    </row>
    <row r="4265" spans="1:4">
      <c r="A4265" s="139" t="s">
        <v>4455</v>
      </c>
      <c r="B4265" s="138">
        <v>0</v>
      </c>
      <c r="C4265" s="178">
        <f t="shared" si="162"/>
        <v>0</v>
      </c>
      <c r="D4265" s="178">
        <f t="shared" si="161"/>
        <v>7</v>
      </c>
    </row>
    <row r="4266" spans="1:4">
      <c r="A4266" s="139" t="s">
        <v>4456</v>
      </c>
      <c r="B4266" s="138">
        <v>0</v>
      </c>
      <c r="C4266" s="178">
        <f t="shared" si="162"/>
        <v>0</v>
      </c>
      <c r="D4266" s="178">
        <f t="shared" si="161"/>
        <v>8</v>
      </c>
    </row>
    <row r="4267" spans="1:4">
      <c r="A4267" s="139" t="s">
        <v>4457</v>
      </c>
      <c r="B4267" s="138">
        <v>0</v>
      </c>
      <c r="C4267" s="178">
        <f t="shared" si="162"/>
        <v>0</v>
      </c>
      <c r="D4267" s="178">
        <f t="shared" si="161"/>
        <v>9</v>
      </c>
    </row>
    <row r="4268" spans="1:4">
      <c r="A4268" s="139" t="s">
        <v>4458</v>
      </c>
      <c r="B4268" s="138">
        <v>0</v>
      </c>
      <c r="C4268" s="178">
        <f t="shared" si="162"/>
        <v>127</v>
      </c>
      <c r="D4268" s="178">
        <f t="shared" si="161"/>
        <v>10</v>
      </c>
    </row>
    <row r="4269" spans="1:4">
      <c r="A4269" s="139" t="s">
        <v>4459</v>
      </c>
      <c r="B4269" s="138">
        <v>0</v>
      </c>
      <c r="C4269" s="178">
        <f t="shared" si="162"/>
        <v>264</v>
      </c>
      <c r="D4269" s="178">
        <f t="shared" si="161"/>
        <v>11</v>
      </c>
    </row>
    <row r="4270" spans="1:4">
      <c r="A4270" s="139" t="s">
        <v>4460</v>
      </c>
      <c r="B4270" s="138">
        <v>0</v>
      </c>
      <c r="C4270" s="178">
        <f t="shared" si="162"/>
        <v>313</v>
      </c>
      <c r="D4270" s="178">
        <f t="shared" si="161"/>
        <v>12</v>
      </c>
    </row>
    <row r="4271" spans="1:4">
      <c r="A4271" s="139" t="s">
        <v>4461</v>
      </c>
      <c r="B4271" s="138">
        <v>0</v>
      </c>
      <c r="C4271" s="178">
        <f t="shared" si="162"/>
        <v>355</v>
      </c>
      <c r="D4271" s="178">
        <f t="shared" si="161"/>
        <v>13</v>
      </c>
    </row>
    <row r="4272" spans="1:4">
      <c r="A4272" s="139" t="s">
        <v>4462</v>
      </c>
      <c r="B4272" s="138">
        <v>0</v>
      </c>
      <c r="C4272" s="178">
        <f t="shared" si="162"/>
        <v>393</v>
      </c>
      <c r="D4272" s="178">
        <f t="shared" si="161"/>
        <v>14</v>
      </c>
    </row>
    <row r="4273" spans="1:4">
      <c r="A4273" s="139" t="s">
        <v>4463</v>
      </c>
      <c r="B4273" s="138">
        <v>0</v>
      </c>
      <c r="C4273" s="178">
        <f t="shared" si="162"/>
        <v>405</v>
      </c>
      <c r="D4273" s="178">
        <f t="shared" si="161"/>
        <v>15</v>
      </c>
    </row>
    <row r="4274" spans="1:4">
      <c r="A4274" s="139" t="s">
        <v>4464</v>
      </c>
      <c r="B4274" s="138">
        <v>0</v>
      </c>
      <c r="C4274" s="178">
        <f t="shared" si="162"/>
        <v>391</v>
      </c>
      <c r="D4274" s="178">
        <f t="shared" si="161"/>
        <v>16</v>
      </c>
    </row>
    <row r="4275" spans="1:4">
      <c r="A4275" s="139" t="s">
        <v>4465</v>
      </c>
      <c r="B4275" s="138">
        <v>0</v>
      </c>
      <c r="C4275" s="178">
        <f t="shared" si="162"/>
        <v>349</v>
      </c>
      <c r="D4275" s="178">
        <f t="shared" si="161"/>
        <v>17</v>
      </c>
    </row>
    <row r="4276" spans="1:4">
      <c r="A4276" s="139" t="s">
        <v>4466</v>
      </c>
      <c r="B4276" s="138">
        <v>0</v>
      </c>
      <c r="C4276" s="178">
        <f t="shared" si="162"/>
        <v>273</v>
      </c>
      <c r="D4276" s="178">
        <f t="shared" si="161"/>
        <v>18</v>
      </c>
    </row>
    <row r="4277" spans="1:4">
      <c r="A4277" s="139" t="s">
        <v>4467</v>
      </c>
      <c r="B4277" s="138">
        <v>0</v>
      </c>
      <c r="C4277" s="178">
        <f t="shared" si="162"/>
        <v>67</v>
      </c>
      <c r="D4277" s="178">
        <f t="shared" si="161"/>
        <v>19</v>
      </c>
    </row>
    <row r="4278" spans="1:4">
      <c r="A4278" s="139" t="s">
        <v>4468</v>
      </c>
      <c r="B4278" s="138">
        <v>0</v>
      </c>
      <c r="C4278" s="178">
        <f t="shared" si="162"/>
        <v>0</v>
      </c>
      <c r="D4278" s="178">
        <f t="shared" si="161"/>
        <v>20</v>
      </c>
    </row>
    <row r="4279" spans="1:4">
      <c r="A4279" s="139" t="s">
        <v>4469</v>
      </c>
      <c r="B4279" s="138">
        <v>0</v>
      </c>
      <c r="C4279" s="178">
        <f t="shared" si="162"/>
        <v>0</v>
      </c>
      <c r="D4279" s="178">
        <f t="shared" si="161"/>
        <v>21</v>
      </c>
    </row>
    <row r="4280" spans="1:4">
      <c r="A4280" s="139" t="s">
        <v>4470</v>
      </c>
      <c r="B4280" s="138">
        <v>0</v>
      </c>
      <c r="C4280" s="178">
        <f t="shared" si="162"/>
        <v>0</v>
      </c>
      <c r="D4280" s="178">
        <f t="shared" si="161"/>
        <v>22</v>
      </c>
    </row>
    <row r="4281" spans="1:4">
      <c r="A4281" s="139" t="s">
        <v>4471</v>
      </c>
      <c r="B4281" s="138">
        <v>0</v>
      </c>
      <c r="C4281" s="178">
        <f t="shared" si="162"/>
        <v>0</v>
      </c>
      <c r="D4281" s="178">
        <f t="shared" si="161"/>
        <v>23</v>
      </c>
    </row>
    <row r="4282" spans="1:4">
      <c r="A4282" s="139" t="s">
        <v>4472</v>
      </c>
      <c r="B4282" s="138">
        <v>0</v>
      </c>
      <c r="C4282" s="178">
        <f t="shared" si="162"/>
        <v>0</v>
      </c>
      <c r="D4282" s="178">
        <f t="shared" si="161"/>
        <v>24</v>
      </c>
    </row>
    <row r="4283" spans="1:4">
      <c r="A4283" s="139" t="s">
        <v>4473</v>
      </c>
      <c r="B4283" s="138">
        <v>0</v>
      </c>
      <c r="C4283" s="178">
        <f t="shared" si="162"/>
        <v>0</v>
      </c>
      <c r="D4283" s="178">
        <f t="shared" si="161"/>
        <v>1</v>
      </c>
    </row>
    <row r="4284" spans="1:4">
      <c r="A4284" s="139" t="s">
        <v>4474</v>
      </c>
      <c r="B4284" s="138">
        <v>0</v>
      </c>
      <c r="C4284" s="178">
        <f t="shared" si="162"/>
        <v>0</v>
      </c>
      <c r="D4284" s="178">
        <f t="shared" si="161"/>
        <v>2</v>
      </c>
    </row>
    <row r="4285" spans="1:4">
      <c r="A4285" s="139" t="s">
        <v>4475</v>
      </c>
      <c r="B4285" s="138">
        <v>0</v>
      </c>
      <c r="C4285" s="178">
        <f t="shared" si="162"/>
        <v>0</v>
      </c>
      <c r="D4285" s="178">
        <f t="shared" si="161"/>
        <v>3</v>
      </c>
    </row>
    <row r="4286" spans="1:4">
      <c r="A4286" s="139" t="s">
        <v>4476</v>
      </c>
      <c r="B4286" s="138">
        <v>0</v>
      </c>
      <c r="C4286" s="178">
        <f t="shared" si="162"/>
        <v>0</v>
      </c>
      <c r="D4286" s="178">
        <f t="shared" si="161"/>
        <v>4</v>
      </c>
    </row>
    <row r="4287" spans="1:4">
      <c r="A4287" s="139" t="s">
        <v>4477</v>
      </c>
      <c r="B4287" s="138">
        <v>0</v>
      </c>
      <c r="C4287" s="178">
        <f t="shared" si="162"/>
        <v>0</v>
      </c>
      <c r="D4287" s="178">
        <f t="shared" si="161"/>
        <v>5</v>
      </c>
    </row>
    <row r="4288" spans="1:4">
      <c r="A4288" s="139" t="s">
        <v>4478</v>
      </c>
      <c r="B4288" s="138">
        <v>0</v>
      </c>
      <c r="C4288" s="178">
        <f t="shared" si="162"/>
        <v>0</v>
      </c>
      <c r="D4288" s="178">
        <f t="shared" si="161"/>
        <v>6</v>
      </c>
    </row>
    <row r="4289" spans="1:4">
      <c r="A4289" s="139" t="s">
        <v>4479</v>
      </c>
      <c r="B4289" s="138">
        <v>0</v>
      </c>
      <c r="C4289" s="178">
        <f t="shared" si="162"/>
        <v>0</v>
      </c>
      <c r="D4289" s="178">
        <f t="shared" si="161"/>
        <v>7</v>
      </c>
    </row>
    <row r="4290" spans="1:4">
      <c r="A4290" s="139" t="s">
        <v>4480</v>
      </c>
      <c r="B4290" s="138">
        <v>0</v>
      </c>
      <c r="C4290" s="178">
        <f t="shared" si="162"/>
        <v>0</v>
      </c>
      <c r="D4290" s="178">
        <f t="shared" si="161"/>
        <v>8</v>
      </c>
    </row>
    <row r="4291" spans="1:4">
      <c r="A4291" s="139" t="s">
        <v>4481</v>
      </c>
      <c r="B4291" s="138">
        <v>0</v>
      </c>
      <c r="C4291" s="178">
        <f t="shared" si="162"/>
        <v>0</v>
      </c>
      <c r="D4291" s="178">
        <f t="shared" si="161"/>
        <v>9</v>
      </c>
    </row>
    <row r="4292" spans="1:4">
      <c r="A4292" s="139" t="s">
        <v>4482</v>
      </c>
      <c r="B4292" s="138">
        <v>0</v>
      </c>
      <c r="C4292" s="178">
        <f t="shared" si="162"/>
        <v>127</v>
      </c>
      <c r="D4292" s="178">
        <f t="shared" si="161"/>
        <v>10</v>
      </c>
    </row>
    <row r="4293" spans="1:4">
      <c r="A4293" s="139" t="s">
        <v>4483</v>
      </c>
      <c r="B4293" s="138">
        <v>0</v>
      </c>
      <c r="C4293" s="178">
        <f t="shared" si="162"/>
        <v>264</v>
      </c>
      <c r="D4293" s="178">
        <f t="shared" si="161"/>
        <v>11</v>
      </c>
    </row>
    <row r="4294" spans="1:4">
      <c r="A4294" s="139" t="s">
        <v>4484</v>
      </c>
      <c r="B4294" s="138">
        <v>0</v>
      </c>
      <c r="C4294" s="178">
        <f t="shared" si="162"/>
        <v>313</v>
      </c>
      <c r="D4294" s="178">
        <f t="shared" si="161"/>
        <v>12</v>
      </c>
    </row>
    <row r="4295" spans="1:4">
      <c r="A4295" s="139" t="s">
        <v>4485</v>
      </c>
      <c r="B4295" s="138">
        <v>0</v>
      </c>
      <c r="C4295" s="178">
        <f t="shared" si="162"/>
        <v>355</v>
      </c>
      <c r="D4295" s="178">
        <f t="shared" si="161"/>
        <v>13</v>
      </c>
    </row>
    <row r="4296" spans="1:4">
      <c r="A4296" s="139" t="s">
        <v>4486</v>
      </c>
      <c r="B4296" s="138">
        <v>0</v>
      </c>
      <c r="C4296" s="178">
        <f t="shared" si="162"/>
        <v>393</v>
      </c>
      <c r="D4296" s="178">
        <f t="shared" si="161"/>
        <v>14</v>
      </c>
    </row>
    <row r="4297" spans="1:4">
      <c r="A4297" s="139" t="s">
        <v>4487</v>
      </c>
      <c r="B4297" s="138">
        <v>0</v>
      </c>
      <c r="C4297" s="178">
        <f t="shared" si="162"/>
        <v>405</v>
      </c>
      <c r="D4297" s="178">
        <f t="shared" si="161"/>
        <v>15</v>
      </c>
    </row>
    <row r="4298" spans="1:4">
      <c r="A4298" s="139" t="s">
        <v>4488</v>
      </c>
      <c r="B4298" s="138">
        <v>0</v>
      </c>
      <c r="C4298" s="178">
        <f t="shared" si="162"/>
        <v>391</v>
      </c>
      <c r="D4298" s="178">
        <f t="shared" si="161"/>
        <v>16</v>
      </c>
    </row>
    <row r="4299" spans="1:4">
      <c r="A4299" s="139" t="s">
        <v>4489</v>
      </c>
      <c r="B4299" s="138">
        <v>0</v>
      </c>
      <c r="C4299" s="178">
        <f t="shared" si="162"/>
        <v>349</v>
      </c>
      <c r="D4299" s="178">
        <f t="shared" ref="D4299:D4362" si="163">D4275</f>
        <v>17</v>
      </c>
    </row>
    <row r="4300" spans="1:4">
      <c r="A4300" s="139" t="s">
        <v>4490</v>
      </c>
      <c r="B4300" s="138">
        <v>0</v>
      </c>
      <c r="C4300" s="178">
        <f t="shared" ref="C4300:C4363" si="164">_xlfn.XLOOKUP(D4300,$N$5:$N$28,$G$5:$G$28)</f>
        <v>273</v>
      </c>
      <c r="D4300" s="178">
        <f t="shared" si="163"/>
        <v>18</v>
      </c>
    </row>
    <row r="4301" spans="1:4">
      <c r="A4301" s="139" t="s">
        <v>4491</v>
      </c>
      <c r="B4301" s="138">
        <v>0</v>
      </c>
      <c r="C4301" s="178">
        <f t="shared" si="164"/>
        <v>67</v>
      </c>
      <c r="D4301" s="178">
        <f t="shared" si="163"/>
        <v>19</v>
      </c>
    </row>
    <row r="4302" spans="1:4">
      <c r="A4302" s="139" t="s">
        <v>4492</v>
      </c>
      <c r="B4302" s="138">
        <v>0</v>
      </c>
      <c r="C4302" s="178">
        <f t="shared" si="164"/>
        <v>0</v>
      </c>
      <c r="D4302" s="178">
        <f t="shared" si="163"/>
        <v>20</v>
      </c>
    </row>
    <row r="4303" spans="1:4">
      <c r="A4303" s="139" t="s">
        <v>4493</v>
      </c>
      <c r="B4303" s="138">
        <v>0</v>
      </c>
      <c r="C4303" s="178">
        <f t="shared" si="164"/>
        <v>0</v>
      </c>
      <c r="D4303" s="178">
        <f t="shared" si="163"/>
        <v>21</v>
      </c>
    </row>
    <row r="4304" spans="1:4">
      <c r="A4304" s="139" t="s">
        <v>4494</v>
      </c>
      <c r="B4304" s="138">
        <v>0</v>
      </c>
      <c r="C4304" s="178">
        <f t="shared" si="164"/>
        <v>0</v>
      </c>
      <c r="D4304" s="178">
        <f t="shared" si="163"/>
        <v>22</v>
      </c>
    </row>
    <row r="4305" spans="1:4">
      <c r="A4305" s="139" t="s">
        <v>4495</v>
      </c>
      <c r="B4305" s="138">
        <v>0</v>
      </c>
      <c r="C4305" s="178">
        <f t="shared" si="164"/>
        <v>0</v>
      </c>
      <c r="D4305" s="178">
        <f t="shared" si="163"/>
        <v>23</v>
      </c>
    </row>
    <row r="4306" spans="1:4">
      <c r="A4306" s="139" t="s">
        <v>4496</v>
      </c>
      <c r="B4306" s="138">
        <v>0</v>
      </c>
      <c r="C4306" s="178">
        <f t="shared" si="164"/>
        <v>0</v>
      </c>
      <c r="D4306" s="178">
        <f t="shared" si="163"/>
        <v>24</v>
      </c>
    </row>
    <row r="4307" spans="1:4">
      <c r="A4307" s="139" t="s">
        <v>4497</v>
      </c>
      <c r="B4307" s="138">
        <v>0</v>
      </c>
      <c r="C4307" s="178">
        <f t="shared" si="164"/>
        <v>0</v>
      </c>
      <c r="D4307" s="178">
        <f t="shared" si="163"/>
        <v>1</v>
      </c>
    </row>
    <row r="4308" spans="1:4">
      <c r="A4308" s="139" t="s">
        <v>4498</v>
      </c>
      <c r="B4308" s="138">
        <v>0</v>
      </c>
      <c r="C4308" s="178">
        <f t="shared" si="164"/>
        <v>0</v>
      </c>
      <c r="D4308" s="178">
        <f t="shared" si="163"/>
        <v>2</v>
      </c>
    </row>
    <row r="4309" spans="1:4">
      <c r="A4309" s="139" t="s">
        <v>4499</v>
      </c>
      <c r="B4309" s="138">
        <v>0</v>
      </c>
      <c r="C4309" s="178">
        <f t="shared" si="164"/>
        <v>0</v>
      </c>
      <c r="D4309" s="178">
        <f t="shared" si="163"/>
        <v>3</v>
      </c>
    </row>
    <row r="4310" spans="1:4">
      <c r="A4310" s="139" t="s">
        <v>4500</v>
      </c>
      <c r="B4310" s="138">
        <v>0</v>
      </c>
      <c r="C4310" s="178">
        <f t="shared" si="164"/>
        <v>0</v>
      </c>
      <c r="D4310" s="178">
        <f t="shared" si="163"/>
        <v>4</v>
      </c>
    </row>
    <row r="4311" spans="1:4">
      <c r="A4311" s="139" t="s">
        <v>4501</v>
      </c>
      <c r="B4311" s="138">
        <v>0</v>
      </c>
      <c r="C4311" s="178">
        <f t="shared" si="164"/>
        <v>0</v>
      </c>
      <c r="D4311" s="178">
        <f t="shared" si="163"/>
        <v>5</v>
      </c>
    </row>
    <row r="4312" spans="1:4">
      <c r="A4312" s="139" t="s">
        <v>4502</v>
      </c>
      <c r="B4312" s="138">
        <v>0</v>
      </c>
      <c r="C4312" s="178">
        <f t="shared" si="164"/>
        <v>0</v>
      </c>
      <c r="D4312" s="178">
        <f t="shared" si="163"/>
        <v>6</v>
      </c>
    </row>
    <row r="4313" spans="1:4">
      <c r="A4313" s="139" t="s">
        <v>4503</v>
      </c>
      <c r="B4313" s="138">
        <v>0</v>
      </c>
      <c r="C4313" s="178">
        <f t="shared" si="164"/>
        <v>0</v>
      </c>
      <c r="D4313" s="178">
        <f t="shared" si="163"/>
        <v>7</v>
      </c>
    </row>
    <row r="4314" spans="1:4">
      <c r="A4314" s="139" t="s">
        <v>4504</v>
      </c>
      <c r="B4314" s="138">
        <v>0</v>
      </c>
      <c r="C4314" s="178">
        <f t="shared" si="164"/>
        <v>0</v>
      </c>
      <c r="D4314" s="178">
        <f t="shared" si="163"/>
        <v>8</v>
      </c>
    </row>
    <row r="4315" spans="1:4">
      <c r="A4315" s="139" t="s">
        <v>4505</v>
      </c>
      <c r="B4315" s="138">
        <v>0</v>
      </c>
      <c r="C4315" s="178">
        <f t="shared" si="164"/>
        <v>0</v>
      </c>
      <c r="D4315" s="178">
        <f t="shared" si="163"/>
        <v>9</v>
      </c>
    </row>
    <row r="4316" spans="1:4">
      <c r="A4316" s="139" t="s">
        <v>4506</v>
      </c>
      <c r="B4316" s="138">
        <v>0</v>
      </c>
      <c r="C4316" s="178">
        <f t="shared" si="164"/>
        <v>127</v>
      </c>
      <c r="D4316" s="178">
        <f t="shared" si="163"/>
        <v>10</v>
      </c>
    </row>
    <row r="4317" spans="1:4">
      <c r="A4317" s="139" t="s">
        <v>4507</v>
      </c>
      <c r="B4317" s="138">
        <v>0</v>
      </c>
      <c r="C4317" s="178">
        <f t="shared" si="164"/>
        <v>264</v>
      </c>
      <c r="D4317" s="178">
        <f t="shared" si="163"/>
        <v>11</v>
      </c>
    </row>
    <row r="4318" spans="1:4">
      <c r="A4318" s="139" t="s">
        <v>4508</v>
      </c>
      <c r="B4318" s="138">
        <v>0</v>
      </c>
      <c r="C4318" s="178">
        <f t="shared" si="164"/>
        <v>313</v>
      </c>
      <c r="D4318" s="178">
        <f t="shared" si="163"/>
        <v>12</v>
      </c>
    </row>
    <row r="4319" spans="1:4">
      <c r="A4319" s="139" t="s">
        <v>4509</v>
      </c>
      <c r="B4319" s="138">
        <v>0</v>
      </c>
      <c r="C4319" s="178">
        <f t="shared" si="164"/>
        <v>355</v>
      </c>
      <c r="D4319" s="178">
        <f t="shared" si="163"/>
        <v>13</v>
      </c>
    </row>
    <row r="4320" spans="1:4">
      <c r="A4320" s="139" t="s">
        <v>4510</v>
      </c>
      <c r="B4320" s="138">
        <v>0</v>
      </c>
      <c r="C4320" s="178">
        <f t="shared" si="164"/>
        <v>393</v>
      </c>
      <c r="D4320" s="178">
        <f t="shared" si="163"/>
        <v>14</v>
      </c>
    </row>
    <row r="4321" spans="1:4">
      <c r="A4321" s="139" t="s">
        <v>4511</v>
      </c>
      <c r="B4321" s="138">
        <v>0</v>
      </c>
      <c r="C4321" s="178">
        <f t="shared" si="164"/>
        <v>405</v>
      </c>
      <c r="D4321" s="178">
        <f t="shared" si="163"/>
        <v>15</v>
      </c>
    </row>
    <row r="4322" spans="1:4">
      <c r="A4322" s="139" t="s">
        <v>4512</v>
      </c>
      <c r="B4322" s="138">
        <v>0</v>
      </c>
      <c r="C4322" s="178">
        <f t="shared" si="164"/>
        <v>391</v>
      </c>
      <c r="D4322" s="178">
        <f t="shared" si="163"/>
        <v>16</v>
      </c>
    </row>
    <row r="4323" spans="1:4">
      <c r="A4323" s="139" t="s">
        <v>4513</v>
      </c>
      <c r="B4323" s="138">
        <v>0</v>
      </c>
      <c r="C4323" s="178">
        <f t="shared" si="164"/>
        <v>349</v>
      </c>
      <c r="D4323" s="178">
        <f t="shared" si="163"/>
        <v>17</v>
      </c>
    </row>
    <row r="4324" spans="1:4">
      <c r="A4324" s="139" t="s">
        <v>4514</v>
      </c>
      <c r="B4324" s="138">
        <v>0</v>
      </c>
      <c r="C4324" s="178">
        <f t="shared" si="164"/>
        <v>273</v>
      </c>
      <c r="D4324" s="178">
        <f t="shared" si="163"/>
        <v>18</v>
      </c>
    </row>
    <row r="4325" spans="1:4">
      <c r="A4325" s="139" t="s">
        <v>4515</v>
      </c>
      <c r="B4325" s="138">
        <v>0</v>
      </c>
      <c r="C4325" s="178">
        <f t="shared" si="164"/>
        <v>67</v>
      </c>
      <c r="D4325" s="178">
        <f t="shared" si="163"/>
        <v>19</v>
      </c>
    </row>
    <row r="4326" spans="1:4">
      <c r="A4326" s="139" t="s">
        <v>4516</v>
      </c>
      <c r="B4326" s="138">
        <v>0</v>
      </c>
      <c r="C4326" s="178">
        <f t="shared" si="164"/>
        <v>0</v>
      </c>
      <c r="D4326" s="178">
        <f t="shared" si="163"/>
        <v>20</v>
      </c>
    </row>
    <row r="4327" spans="1:4">
      <c r="A4327" s="139" t="s">
        <v>4517</v>
      </c>
      <c r="B4327" s="138">
        <v>0</v>
      </c>
      <c r="C4327" s="178">
        <f t="shared" si="164"/>
        <v>0</v>
      </c>
      <c r="D4327" s="178">
        <f t="shared" si="163"/>
        <v>21</v>
      </c>
    </row>
    <row r="4328" spans="1:4">
      <c r="A4328" s="139" t="s">
        <v>4518</v>
      </c>
      <c r="B4328" s="138">
        <v>0</v>
      </c>
      <c r="C4328" s="178">
        <f t="shared" si="164"/>
        <v>0</v>
      </c>
      <c r="D4328" s="178">
        <f t="shared" si="163"/>
        <v>22</v>
      </c>
    </row>
    <row r="4329" spans="1:4">
      <c r="A4329" s="139" t="s">
        <v>4519</v>
      </c>
      <c r="B4329" s="138">
        <v>0</v>
      </c>
      <c r="C4329" s="178">
        <f t="shared" si="164"/>
        <v>0</v>
      </c>
      <c r="D4329" s="178">
        <f t="shared" si="163"/>
        <v>23</v>
      </c>
    </row>
    <row r="4330" spans="1:4">
      <c r="A4330" s="139" t="s">
        <v>4520</v>
      </c>
      <c r="B4330" s="138">
        <v>0</v>
      </c>
      <c r="C4330" s="178">
        <f t="shared" si="164"/>
        <v>0</v>
      </c>
      <c r="D4330" s="178">
        <f t="shared" si="163"/>
        <v>24</v>
      </c>
    </row>
    <row r="4331" spans="1:4">
      <c r="A4331" s="139" t="s">
        <v>4521</v>
      </c>
      <c r="B4331" s="138">
        <v>0</v>
      </c>
      <c r="C4331" s="178">
        <f t="shared" si="164"/>
        <v>0</v>
      </c>
      <c r="D4331" s="178">
        <f t="shared" si="163"/>
        <v>1</v>
      </c>
    </row>
    <row r="4332" spans="1:4">
      <c r="A4332" s="139" t="s">
        <v>4522</v>
      </c>
      <c r="B4332" s="138">
        <v>0</v>
      </c>
      <c r="C4332" s="178">
        <f t="shared" si="164"/>
        <v>0</v>
      </c>
      <c r="D4332" s="178">
        <f t="shared" si="163"/>
        <v>2</v>
      </c>
    </row>
    <row r="4333" spans="1:4">
      <c r="A4333" s="139" t="s">
        <v>4523</v>
      </c>
      <c r="B4333" s="138">
        <v>0</v>
      </c>
      <c r="C4333" s="178">
        <f t="shared" si="164"/>
        <v>0</v>
      </c>
      <c r="D4333" s="178">
        <f t="shared" si="163"/>
        <v>3</v>
      </c>
    </row>
    <row r="4334" spans="1:4">
      <c r="A4334" s="139" t="s">
        <v>4524</v>
      </c>
      <c r="B4334" s="138">
        <v>0</v>
      </c>
      <c r="C4334" s="178">
        <f t="shared" si="164"/>
        <v>0</v>
      </c>
      <c r="D4334" s="178">
        <f t="shared" si="163"/>
        <v>4</v>
      </c>
    </row>
    <row r="4335" spans="1:4">
      <c r="A4335" s="139" t="s">
        <v>4525</v>
      </c>
      <c r="B4335" s="138">
        <v>0</v>
      </c>
      <c r="C4335" s="178">
        <f t="shared" si="164"/>
        <v>0</v>
      </c>
      <c r="D4335" s="178">
        <f t="shared" si="163"/>
        <v>5</v>
      </c>
    </row>
    <row r="4336" spans="1:4">
      <c r="A4336" s="139" t="s">
        <v>4526</v>
      </c>
      <c r="B4336" s="138">
        <v>0</v>
      </c>
      <c r="C4336" s="178">
        <f t="shared" si="164"/>
        <v>0</v>
      </c>
      <c r="D4336" s="178">
        <f t="shared" si="163"/>
        <v>6</v>
      </c>
    </row>
    <row r="4337" spans="1:4">
      <c r="A4337" s="139" t="s">
        <v>4527</v>
      </c>
      <c r="B4337" s="138">
        <v>0</v>
      </c>
      <c r="C4337" s="178">
        <f t="shared" si="164"/>
        <v>0</v>
      </c>
      <c r="D4337" s="178">
        <f t="shared" si="163"/>
        <v>7</v>
      </c>
    </row>
    <row r="4338" spans="1:4">
      <c r="A4338" s="139" t="s">
        <v>4528</v>
      </c>
      <c r="B4338" s="138">
        <v>0</v>
      </c>
      <c r="C4338" s="178">
        <f t="shared" si="164"/>
        <v>0</v>
      </c>
      <c r="D4338" s="178">
        <f t="shared" si="163"/>
        <v>8</v>
      </c>
    </row>
    <row r="4339" spans="1:4">
      <c r="A4339" s="139" t="s">
        <v>4529</v>
      </c>
      <c r="B4339" s="138">
        <v>0</v>
      </c>
      <c r="C4339" s="178">
        <f t="shared" si="164"/>
        <v>0</v>
      </c>
      <c r="D4339" s="178">
        <f t="shared" si="163"/>
        <v>9</v>
      </c>
    </row>
    <row r="4340" spans="1:4">
      <c r="A4340" s="139" t="s">
        <v>4530</v>
      </c>
      <c r="B4340" s="138">
        <v>0</v>
      </c>
      <c r="C4340" s="178">
        <f t="shared" si="164"/>
        <v>127</v>
      </c>
      <c r="D4340" s="178">
        <f t="shared" si="163"/>
        <v>10</v>
      </c>
    </row>
    <row r="4341" spans="1:4">
      <c r="A4341" s="139" t="s">
        <v>4531</v>
      </c>
      <c r="B4341" s="138">
        <v>0</v>
      </c>
      <c r="C4341" s="178">
        <f t="shared" si="164"/>
        <v>264</v>
      </c>
      <c r="D4341" s="178">
        <f t="shared" si="163"/>
        <v>11</v>
      </c>
    </row>
    <row r="4342" spans="1:4">
      <c r="A4342" s="139" t="s">
        <v>4532</v>
      </c>
      <c r="B4342" s="138">
        <v>0</v>
      </c>
      <c r="C4342" s="178">
        <f t="shared" si="164"/>
        <v>313</v>
      </c>
      <c r="D4342" s="178">
        <f t="shared" si="163"/>
        <v>12</v>
      </c>
    </row>
    <row r="4343" spans="1:4">
      <c r="A4343" s="139" t="s">
        <v>4533</v>
      </c>
      <c r="B4343" s="138">
        <v>0</v>
      </c>
      <c r="C4343" s="178">
        <f t="shared" si="164"/>
        <v>355</v>
      </c>
      <c r="D4343" s="178">
        <f t="shared" si="163"/>
        <v>13</v>
      </c>
    </row>
    <row r="4344" spans="1:4">
      <c r="A4344" s="139" t="s">
        <v>4534</v>
      </c>
      <c r="B4344" s="138">
        <v>0</v>
      </c>
      <c r="C4344" s="178">
        <f t="shared" si="164"/>
        <v>393</v>
      </c>
      <c r="D4344" s="178">
        <f t="shared" si="163"/>
        <v>14</v>
      </c>
    </row>
    <row r="4345" spans="1:4">
      <c r="A4345" s="139" t="s">
        <v>4535</v>
      </c>
      <c r="B4345" s="138">
        <v>0</v>
      </c>
      <c r="C4345" s="178">
        <f t="shared" si="164"/>
        <v>405</v>
      </c>
      <c r="D4345" s="178">
        <f t="shared" si="163"/>
        <v>15</v>
      </c>
    </row>
    <row r="4346" spans="1:4">
      <c r="A4346" s="139" t="s">
        <v>4536</v>
      </c>
      <c r="B4346" s="138">
        <v>0</v>
      </c>
      <c r="C4346" s="178">
        <f t="shared" si="164"/>
        <v>391</v>
      </c>
      <c r="D4346" s="178">
        <f t="shared" si="163"/>
        <v>16</v>
      </c>
    </row>
    <row r="4347" spans="1:4">
      <c r="A4347" s="139" t="s">
        <v>4537</v>
      </c>
      <c r="B4347" s="138">
        <v>0</v>
      </c>
      <c r="C4347" s="178">
        <f t="shared" si="164"/>
        <v>349</v>
      </c>
      <c r="D4347" s="178">
        <f t="shared" si="163"/>
        <v>17</v>
      </c>
    </row>
    <row r="4348" spans="1:4">
      <c r="A4348" s="139" t="s">
        <v>4538</v>
      </c>
      <c r="B4348" s="138">
        <v>0</v>
      </c>
      <c r="C4348" s="178">
        <f t="shared" si="164"/>
        <v>273</v>
      </c>
      <c r="D4348" s="178">
        <f t="shared" si="163"/>
        <v>18</v>
      </c>
    </row>
    <row r="4349" spans="1:4">
      <c r="A4349" s="139" t="s">
        <v>4539</v>
      </c>
      <c r="B4349" s="138">
        <v>0</v>
      </c>
      <c r="C4349" s="178">
        <f t="shared" si="164"/>
        <v>67</v>
      </c>
      <c r="D4349" s="178">
        <f t="shared" si="163"/>
        <v>19</v>
      </c>
    </row>
    <row r="4350" spans="1:4">
      <c r="A4350" s="139" t="s">
        <v>4540</v>
      </c>
      <c r="B4350" s="138">
        <v>0</v>
      </c>
      <c r="C4350" s="178">
        <f t="shared" si="164"/>
        <v>0</v>
      </c>
      <c r="D4350" s="178">
        <f t="shared" si="163"/>
        <v>20</v>
      </c>
    </row>
    <row r="4351" spans="1:4">
      <c r="A4351" s="139" t="s">
        <v>4541</v>
      </c>
      <c r="B4351" s="138">
        <v>0</v>
      </c>
      <c r="C4351" s="178">
        <f t="shared" si="164"/>
        <v>0</v>
      </c>
      <c r="D4351" s="178">
        <f t="shared" si="163"/>
        <v>21</v>
      </c>
    </row>
    <row r="4352" spans="1:4">
      <c r="A4352" s="139" t="s">
        <v>4542</v>
      </c>
      <c r="B4352" s="138">
        <v>0</v>
      </c>
      <c r="C4352" s="178">
        <f t="shared" si="164"/>
        <v>0</v>
      </c>
      <c r="D4352" s="178">
        <f t="shared" si="163"/>
        <v>22</v>
      </c>
    </row>
    <row r="4353" spans="1:4">
      <c r="A4353" s="139" t="s">
        <v>4543</v>
      </c>
      <c r="B4353" s="138">
        <v>0</v>
      </c>
      <c r="C4353" s="178">
        <f t="shared" si="164"/>
        <v>0</v>
      </c>
      <c r="D4353" s="178">
        <f t="shared" si="163"/>
        <v>23</v>
      </c>
    </row>
    <row r="4354" spans="1:4">
      <c r="A4354" s="139" t="s">
        <v>4544</v>
      </c>
      <c r="B4354" s="138">
        <v>0</v>
      </c>
      <c r="C4354" s="178">
        <f t="shared" si="164"/>
        <v>0</v>
      </c>
      <c r="D4354" s="178">
        <f t="shared" si="163"/>
        <v>24</v>
      </c>
    </row>
    <row r="4355" spans="1:4">
      <c r="A4355" s="139" t="s">
        <v>4545</v>
      </c>
      <c r="B4355" s="138">
        <v>0</v>
      </c>
      <c r="C4355" s="178">
        <f t="shared" si="164"/>
        <v>0</v>
      </c>
      <c r="D4355" s="178">
        <f t="shared" si="163"/>
        <v>1</v>
      </c>
    </row>
    <row r="4356" spans="1:4">
      <c r="A4356" s="139" t="s">
        <v>4546</v>
      </c>
      <c r="B4356" s="138">
        <v>0</v>
      </c>
      <c r="C4356" s="178">
        <f t="shared" si="164"/>
        <v>0</v>
      </c>
      <c r="D4356" s="178">
        <f t="shared" si="163"/>
        <v>2</v>
      </c>
    </row>
    <row r="4357" spans="1:4">
      <c r="A4357" s="139" t="s">
        <v>4547</v>
      </c>
      <c r="B4357" s="138">
        <v>0</v>
      </c>
      <c r="C4357" s="178">
        <f t="shared" si="164"/>
        <v>0</v>
      </c>
      <c r="D4357" s="178">
        <f t="shared" si="163"/>
        <v>3</v>
      </c>
    </row>
    <row r="4358" spans="1:4">
      <c r="A4358" s="139" t="s">
        <v>4548</v>
      </c>
      <c r="B4358" s="138">
        <v>0</v>
      </c>
      <c r="C4358" s="178">
        <f t="shared" si="164"/>
        <v>0</v>
      </c>
      <c r="D4358" s="178">
        <f t="shared" si="163"/>
        <v>4</v>
      </c>
    </row>
    <row r="4359" spans="1:4">
      <c r="A4359" s="139" t="s">
        <v>4549</v>
      </c>
      <c r="B4359" s="138">
        <v>0</v>
      </c>
      <c r="C4359" s="178">
        <f t="shared" si="164"/>
        <v>0</v>
      </c>
      <c r="D4359" s="178">
        <f t="shared" si="163"/>
        <v>5</v>
      </c>
    </row>
    <row r="4360" spans="1:4">
      <c r="A4360" s="139" t="s">
        <v>4550</v>
      </c>
      <c r="B4360" s="138">
        <v>0</v>
      </c>
      <c r="C4360" s="178">
        <f t="shared" si="164"/>
        <v>0</v>
      </c>
      <c r="D4360" s="178">
        <f t="shared" si="163"/>
        <v>6</v>
      </c>
    </row>
    <row r="4361" spans="1:4">
      <c r="A4361" s="139" t="s">
        <v>4551</v>
      </c>
      <c r="B4361" s="138">
        <v>0</v>
      </c>
      <c r="C4361" s="178">
        <f t="shared" si="164"/>
        <v>0</v>
      </c>
      <c r="D4361" s="178">
        <f t="shared" si="163"/>
        <v>7</v>
      </c>
    </row>
    <row r="4362" spans="1:4">
      <c r="A4362" s="139" t="s">
        <v>4552</v>
      </c>
      <c r="B4362" s="138">
        <v>0</v>
      </c>
      <c r="C4362" s="178">
        <f t="shared" si="164"/>
        <v>0</v>
      </c>
      <c r="D4362" s="178">
        <f t="shared" si="163"/>
        <v>8</v>
      </c>
    </row>
    <row r="4363" spans="1:4">
      <c r="A4363" s="139" t="s">
        <v>4553</v>
      </c>
      <c r="B4363" s="138">
        <v>0</v>
      </c>
      <c r="C4363" s="178">
        <f t="shared" si="164"/>
        <v>0</v>
      </c>
      <c r="D4363" s="178">
        <f t="shared" ref="D4363:D4426" si="165">D4339</f>
        <v>9</v>
      </c>
    </row>
    <row r="4364" spans="1:4">
      <c r="A4364" s="139" t="s">
        <v>4554</v>
      </c>
      <c r="B4364" s="138">
        <v>0</v>
      </c>
      <c r="C4364" s="178">
        <f t="shared" ref="C4364:C4378" si="166">_xlfn.XLOOKUP(D4364,$N$5:$N$28,$G$5:$G$28)</f>
        <v>127</v>
      </c>
      <c r="D4364" s="178">
        <f t="shared" si="165"/>
        <v>10</v>
      </c>
    </row>
    <row r="4365" spans="1:4">
      <c r="A4365" s="139" t="s">
        <v>4555</v>
      </c>
      <c r="B4365" s="138">
        <v>0</v>
      </c>
      <c r="C4365" s="178">
        <f t="shared" si="166"/>
        <v>264</v>
      </c>
      <c r="D4365" s="178">
        <f t="shared" si="165"/>
        <v>11</v>
      </c>
    </row>
    <row r="4366" spans="1:4">
      <c r="A4366" s="139" t="s">
        <v>4556</v>
      </c>
      <c r="B4366" s="138">
        <v>0</v>
      </c>
      <c r="C4366" s="178">
        <f t="shared" si="166"/>
        <v>313</v>
      </c>
      <c r="D4366" s="178">
        <f t="shared" si="165"/>
        <v>12</v>
      </c>
    </row>
    <row r="4367" spans="1:4">
      <c r="A4367" s="139" t="s">
        <v>4557</v>
      </c>
      <c r="B4367" s="138">
        <v>0</v>
      </c>
      <c r="C4367" s="178">
        <f t="shared" si="166"/>
        <v>355</v>
      </c>
      <c r="D4367" s="178">
        <f t="shared" si="165"/>
        <v>13</v>
      </c>
    </row>
    <row r="4368" spans="1:4">
      <c r="A4368" s="139" t="s">
        <v>4558</v>
      </c>
      <c r="B4368" s="138">
        <v>0</v>
      </c>
      <c r="C4368" s="178">
        <f t="shared" si="166"/>
        <v>393</v>
      </c>
      <c r="D4368" s="178">
        <f t="shared" si="165"/>
        <v>14</v>
      </c>
    </row>
    <row r="4369" spans="1:4">
      <c r="A4369" s="139" t="s">
        <v>4559</v>
      </c>
      <c r="B4369" s="138">
        <v>0</v>
      </c>
      <c r="C4369" s="178">
        <f t="shared" si="166"/>
        <v>405</v>
      </c>
      <c r="D4369" s="178">
        <f t="shared" si="165"/>
        <v>15</v>
      </c>
    </row>
    <row r="4370" spans="1:4">
      <c r="A4370" s="139" t="s">
        <v>4560</v>
      </c>
      <c r="B4370" s="138">
        <v>0</v>
      </c>
      <c r="C4370" s="178">
        <f t="shared" si="166"/>
        <v>391</v>
      </c>
      <c r="D4370" s="178">
        <f t="shared" si="165"/>
        <v>16</v>
      </c>
    </row>
    <row r="4371" spans="1:4">
      <c r="A4371" s="139" t="s">
        <v>4561</v>
      </c>
      <c r="B4371" s="138">
        <v>0</v>
      </c>
      <c r="C4371" s="178">
        <f t="shared" si="166"/>
        <v>349</v>
      </c>
      <c r="D4371" s="178">
        <f t="shared" si="165"/>
        <v>17</v>
      </c>
    </row>
    <row r="4372" spans="1:4">
      <c r="A4372" s="139" t="s">
        <v>4562</v>
      </c>
      <c r="B4372" s="138">
        <v>0</v>
      </c>
      <c r="C4372" s="178">
        <f t="shared" si="166"/>
        <v>273</v>
      </c>
      <c r="D4372" s="178">
        <f t="shared" si="165"/>
        <v>18</v>
      </c>
    </row>
    <row r="4373" spans="1:4">
      <c r="A4373" s="139" t="s">
        <v>4563</v>
      </c>
      <c r="B4373" s="138">
        <v>0</v>
      </c>
      <c r="C4373" s="178">
        <f t="shared" si="166"/>
        <v>67</v>
      </c>
      <c r="D4373" s="178">
        <f t="shared" si="165"/>
        <v>19</v>
      </c>
    </row>
    <row r="4374" spans="1:4">
      <c r="A4374" s="139" t="s">
        <v>4564</v>
      </c>
      <c r="B4374" s="138">
        <v>0</v>
      </c>
      <c r="C4374" s="178">
        <f t="shared" si="166"/>
        <v>0</v>
      </c>
      <c r="D4374" s="178">
        <f t="shared" si="165"/>
        <v>20</v>
      </c>
    </row>
    <row r="4375" spans="1:4">
      <c r="A4375" s="139" t="s">
        <v>4565</v>
      </c>
      <c r="B4375" s="138">
        <v>0</v>
      </c>
      <c r="C4375" s="178">
        <f t="shared" si="166"/>
        <v>0</v>
      </c>
      <c r="D4375" s="178">
        <f t="shared" si="165"/>
        <v>21</v>
      </c>
    </row>
    <row r="4376" spans="1:4">
      <c r="A4376" s="139" t="s">
        <v>4566</v>
      </c>
      <c r="B4376" s="138">
        <v>0</v>
      </c>
      <c r="C4376" s="178">
        <f t="shared" si="166"/>
        <v>0</v>
      </c>
      <c r="D4376" s="178">
        <f t="shared" si="165"/>
        <v>22</v>
      </c>
    </row>
    <row r="4377" spans="1:4">
      <c r="A4377" s="139" t="s">
        <v>4567</v>
      </c>
      <c r="B4377" s="138">
        <v>0</v>
      </c>
      <c r="C4377" s="178">
        <f t="shared" si="166"/>
        <v>0</v>
      </c>
      <c r="D4377" s="178">
        <f t="shared" si="165"/>
        <v>23</v>
      </c>
    </row>
    <row r="4378" spans="1:4">
      <c r="A4378" s="139" t="s">
        <v>4568</v>
      </c>
      <c r="B4378" s="138">
        <v>0</v>
      </c>
      <c r="C4378" s="178">
        <f t="shared" si="166"/>
        <v>0</v>
      </c>
      <c r="D4378" s="178">
        <f t="shared" si="165"/>
        <v>24</v>
      </c>
    </row>
    <row r="4379" spans="1:4">
      <c r="A4379" s="139" t="s">
        <v>4569</v>
      </c>
      <c r="B4379" s="138">
        <v>0</v>
      </c>
      <c r="C4379" s="178">
        <f>_xlfn.XLOOKUP(D4379,$N$5:$N$28,$H$5:$H$28)</f>
        <v>0</v>
      </c>
      <c r="D4379" s="178">
        <f t="shared" si="165"/>
        <v>1</v>
      </c>
    </row>
    <row r="4380" spans="1:4">
      <c r="A4380" s="139" t="s">
        <v>4570</v>
      </c>
      <c r="B4380" s="138">
        <v>0</v>
      </c>
      <c r="C4380" s="178">
        <f t="shared" ref="C4380:C4443" si="167">_xlfn.XLOOKUP(D4380,$N$5:$N$28,$H$5:$H$28)</f>
        <v>0</v>
      </c>
      <c r="D4380" s="178">
        <f t="shared" si="165"/>
        <v>2</v>
      </c>
    </row>
    <row r="4381" spans="1:4">
      <c r="A4381" s="139" t="s">
        <v>4571</v>
      </c>
      <c r="B4381" s="138">
        <v>0</v>
      </c>
      <c r="C4381" s="178">
        <f t="shared" si="167"/>
        <v>0</v>
      </c>
      <c r="D4381" s="178">
        <f t="shared" si="165"/>
        <v>3</v>
      </c>
    </row>
    <row r="4382" spans="1:4">
      <c r="A4382" s="139" t="s">
        <v>4572</v>
      </c>
      <c r="B4382" s="138">
        <v>0</v>
      </c>
      <c r="C4382" s="178">
        <f t="shared" si="167"/>
        <v>0</v>
      </c>
      <c r="D4382" s="178">
        <f t="shared" si="165"/>
        <v>4</v>
      </c>
    </row>
    <row r="4383" spans="1:4">
      <c r="A4383" s="139" t="s">
        <v>4573</v>
      </c>
      <c r="B4383" s="138">
        <v>0</v>
      </c>
      <c r="C4383" s="178">
        <f t="shared" si="167"/>
        <v>0</v>
      </c>
      <c r="D4383" s="178">
        <f t="shared" si="165"/>
        <v>5</v>
      </c>
    </row>
    <row r="4384" spans="1:4">
      <c r="A4384" s="139" t="s">
        <v>4574</v>
      </c>
      <c r="B4384" s="138">
        <v>0</v>
      </c>
      <c r="C4384" s="178">
        <f t="shared" si="167"/>
        <v>0</v>
      </c>
      <c r="D4384" s="178">
        <f t="shared" si="165"/>
        <v>6</v>
      </c>
    </row>
    <row r="4385" spans="1:4">
      <c r="A4385" s="139" t="s">
        <v>4575</v>
      </c>
      <c r="B4385" s="138">
        <v>0</v>
      </c>
      <c r="C4385" s="178">
        <f t="shared" si="167"/>
        <v>0</v>
      </c>
      <c r="D4385" s="178">
        <f t="shared" si="165"/>
        <v>7</v>
      </c>
    </row>
    <row r="4386" spans="1:4">
      <c r="A4386" s="139" t="s">
        <v>4576</v>
      </c>
      <c r="B4386" s="138">
        <v>0</v>
      </c>
      <c r="C4386" s="178">
        <f t="shared" si="167"/>
        <v>0</v>
      </c>
      <c r="D4386" s="178">
        <f t="shared" si="165"/>
        <v>8</v>
      </c>
    </row>
    <row r="4387" spans="1:4">
      <c r="A4387" s="139" t="s">
        <v>4577</v>
      </c>
      <c r="B4387" s="138">
        <v>0</v>
      </c>
      <c r="C4387" s="178">
        <f t="shared" si="167"/>
        <v>0</v>
      </c>
      <c r="D4387" s="178">
        <f t="shared" si="165"/>
        <v>9</v>
      </c>
    </row>
    <row r="4388" spans="1:4">
      <c r="A4388" s="139" t="s">
        <v>4578</v>
      </c>
      <c r="B4388" s="138">
        <v>0</v>
      </c>
      <c r="C4388" s="178">
        <f t="shared" si="167"/>
        <v>164</v>
      </c>
      <c r="D4388" s="178">
        <f t="shared" si="165"/>
        <v>10</v>
      </c>
    </row>
    <row r="4389" spans="1:4">
      <c r="A4389" s="139" t="s">
        <v>4579</v>
      </c>
      <c r="B4389" s="138">
        <v>0</v>
      </c>
      <c r="C4389" s="178">
        <f t="shared" si="167"/>
        <v>316</v>
      </c>
      <c r="D4389" s="178">
        <f t="shared" si="165"/>
        <v>11</v>
      </c>
    </row>
    <row r="4390" spans="1:4">
      <c r="A4390" s="139" t="s">
        <v>4580</v>
      </c>
      <c r="B4390" s="138">
        <v>0</v>
      </c>
      <c r="C4390" s="178">
        <f t="shared" si="167"/>
        <v>368</v>
      </c>
      <c r="D4390" s="178">
        <f t="shared" si="165"/>
        <v>12</v>
      </c>
    </row>
    <row r="4391" spans="1:4">
      <c r="A4391" s="139" t="s">
        <v>4581</v>
      </c>
      <c r="B4391" s="138">
        <v>0</v>
      </c>
      <c r="C4391" s="178">
        <f t="shared" si="167"/>
        <v>415</v>
      </c>
      <c r="D4391" s="178">
        <f t="shared" si="165"/>
        <v>13</v>
      </c>
    </row>
    <row r="4392" spans="1:4">
      <c r="A4392" s="139" t="s">
        <v>4582</v>
      </c>
      <c r="B4392" s="138">
        <v>0</v>
      </c>
      <c r="C4392" s="178">
        <f t="shared" si="167"/>
        <v>453</v>
      </c>
      <c r="D4392" s="178">
        <f t="shared" si="165"/>
        <v>14</v>
      </c>
    </row>
    <row r="4393" spans="1:4">
      <c r="A4393" s="139" t="s">
        <v>4583</v>
      </c>
      <c r="B4393" s="138">
        <v>0</v>
      </c>
      <c r="C4393" s="178">
        <f t="shared" si="167"/>
        <v>461</v>
      </c>
      <c r="D4393" s="178">
        <f t="shared" si="165"/>
        <v>15</v>
      </c>
    </row>
    <row r="4394" spans="1:4">
      <c r="A4394" s="139" t="s">
        <v>4584</v>
      </c>
      <c r="B4394" s="138">
        <v>0</v>
      </c>
      <c r="C4394" s="178">
        <f t="shared" si="167"/>
        <v>443</v>
      </c>
      <c r="D4394" s="178">
        <f t="shared" si="165"/>
        <v>16</v>
      </c>
    </row>
    <row r="4395" spans="1:4">
      <c r="A4395" s="139" t="s">
        <v>4585</v>
      </c>
      <c r="B4395" s="138">
        <v>0</v>
      </c>
      <c r="C4395" s="178">
        <f t="shared" si="167"/>
        <v>406</v>
      </c>
      <c r="D4395" s="178">
        <f t="shared" si="165"/>
        <v>17</v>
      </c>
    </row>
    <row r="4396" spans="1:4">
      <c r="A4396" s="139" t="s">
        <v>4586</v>
      </c>
      <c r="B4396" s="138">
        <v>0</v>
      </c>
      <c r="C4396" s="178">
        <f t="shared" si="167"/>
        <v>333</v>
      </c>
      <c r="D4396" s="178">
        <f t="shared" si="165"/>
        <v>18</v>
      </c>
    </row>
    <row r="4397" spans="1:4">
      <c r="A4397" s="139" t="s">
        <v>4587</v>
      </c>
      <c r="B4397" s="138">
        <v>0</v>
      </c>
      <c r="C4397" s="178">
        <f t="shared" si="167"/>
        <v>104</v>
      </c>
      <c r="D4397" s="178">
        <f t="shared" si="165"/>
        <v>19</v>
      </c>
    </row>
    <row r="4398" spans="1:4">
      <c r="A4398" s="139" t="s">
        <v>4588</v>
      </c>
      <c r="B4398" s="138">
        <v>0</v>
      </c>
      <c r="C4398" s="178">
        <f t="shared" si="167"/>
        <v>0</v>
      </c>
      <c r="D4398" s="178">
        <f t="shared" si="165"/>
        <v>20</v>
      </c>
    </row>
    <row r="4399" spans="1:4">
      <c r="A4399" s="139" t="s">
        <v>4589</v>
      </c>
      <c r="B4399" s="138">
        <v>0</v>
      </c>
      <c r="C4399" s="178">
        <f t="shared" si="167"/>
        <v>0</v>
      </c>
      <c r="D4399" s="178">
        <f t="shared" si="165"/>
        <v>21</v>
      </c>
    </row>
    <row r="4400" spans="1:4">
      <c r="A4400" s="139" t="s">
        <v>4590</v>
      </c>
      <c r="B4400" s="138">
        <v>0</v>
      </c>
      <c r="C4400" s="178">
        <f t="shared" si="167"/>
        <v>0</v>
      </c>
      <c r="D4400" s="178">
        <f t="shared" si="165"/>
        <v>22</v>
      </c>
    </row>
    <row r="4401" spans="1:4">
      <c r="A4401" s="139" t="s">
        <v>4591</v>
      </c>
      <c r="B4401" s="138">
        <v>0</v>
      </c>
      <c r="C4401" s="178">
        <f t="shared" si="167"/>
        <v>0</v>
      </c>
      <c r="D4401" s="178">
        <f t="shared" si="165"/>
        <v>23</v>
      </c>
    </row>
    <row r="4402" spans="1:4">
      <c r="A4402" s="139" t="s">
        <v>4592</v>
      </c>
      <c r="B4402" s="138">
        <v>0</v>
      </c>
      <c r="C4402" s="178">
        <f t="shared" si="167"/>
        <v>0</v>
      </c>
      <c r="D4402" s="178">
        <f t="shared" si="165"/>
        <v>24</v>
      </c>
    </row>
    <row r="4403" spans="1:4">
      <c r="A4403" s="139" t="s">
        <v>4593</v>
      </c>
      <c r="B4403" s="138">
        <v>0</v>
      </c>
      <c r="C4403" s="178">
        <f t="shared" si="167"/>
        <v>0</v>
      </c>
      <c r="D4403" s="178">
        <f t="shared" si="165"/>
        <v>1</v>
      </c>
    </row>
    <row r="4404" spans="1:4">
      <c r="A4404" s="139" t="s">
        <v>4594</v>
      </c>
      <c r="B4404" s="138">
        <v>0</v>
      </c>
      <c r="C4404" s="178">
        <f t="shared" si="167"/>
        <v>0</v>
      </c>
      <c r="D4404" s="178">
        <f t="shared" si="165"/>
        <v>2</v>
      </c>
    </row>
    <row r="4405" spans="1:4">
      <c r="A4405" s="139" t="s">
        <v>4595</v>
      </c>
      <c r="B4405" s="138">
        <v>0</v>
      </c>
      <c r="C4405" s="178">
        <f t="shared" si="167"/>
        <v>0</v>
      </c>
      <c r="D4405" s="178">
        <f t="shared" si="165"/>
        <v>3</v>
      </c>
    </row>
    <row r="4406" spans="1:4">
      <c r="A4406" s="139" t="s">
        <v>4596</v>
      </c>
      <c r="B4406" s="138">
        <v>0</v>
      </c>
      <c r="C4406" s="178">
        <f t="shared" si="167"/>
        <v>0</v>
      </c>
      <c r="D4406" s="178">
        <f t="shared" si="165"/>
        <v>4</v>
      </c>
    </row>
    <row r="4407" spans="1:4">
      <c r="A4407" s="139" t="s">
        <v>4597</v>
      </c>
      <c r="B4407" s="138">
        <v>0</v>
      </c>
      <c r="C4407" s="178">
        <f t="shared" si="167"/>
        <v>0</v>
      </c>
      <c r="D4407" s="178">
        <f t="shared" si="165"/>
        <v>5</v>
      </c>
    </row>
    <row r="4408" spans="1:4">
      <c r="A4408" s="139" t="s">
        <v>4598</v>
      </c>
      <c r="B4408" s="138">
        <v>0</v>
      </c>
      <c r="C4408" s="178">
        <f t="shared" si="167"/>
        <v>0</v>
      </c>
      <c r="D4408" s="178">
        <f t="shared" si="165"/>
        <v>6</v>
      </c>
    </row>
    <row r="4409" spans="1:4">
      <c r="A4409" s="139" t="s">
        <v>4599</v>
      </c>
      <c r="B4409" s="138">
        <v>0</v>
      </c>
      <c r="C4409" s="178">
        <f t="shared" si="167"/>
        <v>0</v>
      </c>
      <c r="D4409" s="178">
        <f t="shared" si="165"/>
        <v>7</v>
      </c>
    </row>
    <row r="4410" spans="1:4">
      <c r="A4410" s="139" t="s">
        <v>4600</v>
      </c>
      <c r="B4410" s="138">
        <v>0</v>
      </c>
      <c r="C4410" s="178">
        <f t="shared" si="167"/>
        <v>0</v>
      </c>
      <c r="D4410" s="178">
        <f t="shared" si="165"/>
        <v>8</v>
      </c>
    </row>
    <row r="4411" spans="1:4">
      <c r="A4411" s="139" t="s">
        <v>4601</v>
      </c>
      <c r="B4411" s="138">
        <v>0</v>
      </c>
      <c r="C4411" s="178">
        <f t="shared" si="167"/>
        <v>0</v>
      </c>
      <c r="D4411" s="178">
        <f t="shared" si="165"/>
        <v>9</v>
      </c>
    </row>
    <row r="4412" spans="1:4">
      <c r="A4412" s="139" t="s">
        <v>4602</v>
      </c>
      <c r="B4412" s="138">
        <v>0</v>
      </c>
      <c r="C4412" s="178">
        <f t="shared" si="167"/>
        <v>164</v>
      </c>
      <c r="D4412" s="178">
        <f t="shared" si="165"/>
        <v>10</v>
      </c>
    </row>
    <row r="4413" spans="1:4">
      <c r="A4413" s="139" t="s">
        <v>4603</v>
      </c>
      <c r="B4413" s="138">
        <v>0</v>
      </c>
      <c r="C4413" s="178">
        <f t="shared" si="167"/>
        <v>316</v>
      </c>
      <c r="D4413" s="178">
        <f t="shared" si="165"/>
        <v>11</v>
      </c>
    </row>
    <row r="4414" spans="1:4">
      <c r="A4414" s="139" t="s">
        <v>4604</v>
      </c>
      <c r="B4414" s="138">
        <v>0</v>
      </c>
      <c r="C4414" s="178">
        <f t="shared" si="167"/>
        <v>368</v>
      </c>
      <c r="D4414" s="178">
        <f t="shared" si="165"/>
        <v>12</v>
      </c>
    </row>
    <row r="4415" spans="1:4">
      <c r="A4415" s="139" t="s">
        <v>4605</v>
      </c>
      <c r="B4415" s="138">
        <v>0</v>
      </c>
      <c r="C4415" s="178">
        <f t="shared" si="167"/>
        <v>415</v>
      </c>
      <c r="D4415" s="178">
        <f t="shared" si="165"/>
        <v>13</v>
      </c>
    </row>
    <row r="4416" spans="1:4">
      <c r="A4416" s="139" t="s">
        <v>4606</v>
      </c>
      <c r="B4416" s="138">
        <v>0</v>
      </c>
      <c r="C4416" s="178">
        <f t="shared" si="167"/>
        <v>453</v>
      </c>
      <c r="D4416" s="178">
        <f t="shared" si="165"/>
        <v>14</v>
      </c>
    </row>
    <row r="4417" spans="1:4">
      <c r="A4417" s="139" t="s">
        <v>4607</v>
      </c>
      <c r="B4417" s="138">
        <v>0</v>
      </c>
      <c r="C4417" s="178">
        <f t="shared" si="167"/>
        <v>461</v>
      </c>
      <c r="D4417" s="178">
        <f t="shared" si="165"/>
        <v>15</v>
      </c>
    </row>
    <row r="4418" spans="1:4">
      <c r="A4418" s="139" t="s">
        <v>4608</v>
      </c>
      <c r="B4418" s="138">
        <v>0</v>
      </c>
      <c r="C4418" s="178">
        <f t="shared" si="167"/>
        <v>443</v>
      </c>
      <c r="D4418" s="178">
        <f t="shared" si="165"/>
        <v>16</v>
      </c>
    </row>
    <row r="4419" spans="1:4">
      <c r="A4419" s="139" t="s">
        <v>4609</v>
      </c>
      <c r="B4419" s="138">
        <v>0</v>
      </c>
      <c r="C4419" s="178">
        <f t="shared" si="167"/>
        <v>406</v>
      </c>
      <c r="D4419" s="178">
        <f t="shared" si="165"/>
        <v>17</v>
      </c>
    </row>
    <row r="4420" spans="1:4">
      <c r="A4420" s="139" t="s">
        <v>4610</v>
      </c>
      <c r="B4420" s="138">
        <v>0</v>
      </c>
      <c r="C4420" s="178">
        <f t="shared" si="167"/>
        <v>333</v>
      </c>
      <c r="D4420" s="178">
        <f t="shared" si="165"/>
        <v>18</v>
      </c>
    </row>
    <row r="4421" spans="1:4">
      <c r="A4421" s="139" t="s">
        <v>4611</v>
      </c>
      <c r="B4421" s="138">
        <v>0</v>
      </c>
      <c r="C4421" s="178">
        <f t="shared" si="167"/>
        <v>104</v>
      </c>
      <c r="D4421" s="178">
        <f t="shared" si="165"/>
        <v>19</v>
      </c>
    </row>
    <row r="4422" spans="1:4">
      <c r="A4422" s="139" t="s">
        <v>4612</v>
      </c>
      <c r="B4422" s="138">
        <v>0</v>
      </c>
      <c r="C4422" s="178">
        <f t="shared" si="167"/>
        <v>0</v>
      </c>
      <c r="D4422" s="178">
        <f t="shared" si="165"/>
        <v>20</v>
      </c>
    </row>
    <row r="4423" spans="1:4">
      <c r="A4423" s="139" t="s">
        <v>4613</v>
      </c>
      <c r="B4423" s="138">
        <v>0</v>
      </c>
      <c r="C4423" s="178">
        <f t="shared" si="167"/>
        <v>0</v>
      </c>
      <c r="D4423" s="178">
        <f t="shared" si="165"/>
        <v>21</v>
      </c>
    </row>
    <row r="4424" spans="1:4">
      <c r="A4424" s="139" t="s">
        <v>4614</v>
      </c>
      <c r="B4424" s="138">
        <v>0</v>
      </c>
      <c r="C4424" s="178">
        <f t="shared" si="167"/>
        <v>0</v>
      </c>
      <c r="D4424" s="178">
        <f t="shared" si="165"/>
        <v>22</v>
      </c>
    </row>
    <row r="4425" spans="1:4">
      <c r="A4425" s="139" t="s">
        <v>4615</v>
      </c>
      <c r="B4425" s="138">
        <v>0</v>
      </c>
      <c r="C4425" s="178">
        <f t="shared" si="167"/>
        <v>0</v>
      </c>
      <c r="D4425" s="178">
        <f t="shared" si="165"/>
        <v>23</v>
      </c>
    </row>
    <row r="4426" spans="1:4">
      <c r="A4426" s="139" t="s">
        <v>4616</v>
      </c>
      <c r="B4426" s="138">
        <v>0</v>
      </c>
      <c r="C4426" s="178">
        <f t="shared" si="167"/>
        <v>0</v>
      </c>
      <c r="D4426" s="178">
        <f t="shared" si="165"/>
        <v>24</v>
      </c>
    </row>
    <row r="4427" spans="1:4">
      <c r="A4427" s="139" t="s">
        <v>4617</v>
      </c>
      <c r="B4427" s="138">
        <v>0</v>
      </c>
      <c r="C4427" s="178">
        <f t="shared" si="167"/>
        <v>0</v>
      </c>
      <c r="D4427" s="178">
        <f t="shared" ref="D4427:D4490" si="168">D4403</f>
        <v>1</v>
      </c>
    </row>
    <row r="4428" spans="1:4">
      <c r="A4428" s="139" t="s">
        <v>4618</v>
      </c>
      <c r="B4428" s="138">
        <v>0</v>
      </c>
      <c r="C4428" s="178">
        <f t="shared" si="167"/>
        <v>0</v>
      </c>
      <c r="D4428" s="178">
        <f t="shared" si="168"/>
        <v>2</v>
      </c>
    </row>
    <row r="4429" spans="1:4">
      <c r="A4429" s="139" t="s">
        <v>4619</v>
      </c>
      <c r="B4429" s="138">
        <v>0</v>
      </c>
      <c r="C4429" s="178">
        <f t="shared" si="167"/>
        <v>0</v>
      </c>
      <c r="D4429" s="178">
        <f t="shared" si="168"/>
        <v>3</v>
      </c>
    </row>
    <row r="4430" spans="1:4">
      <c r="A4430" s="139" t="s">
        <v>4620</v>
      </c>
      <c r="B4430" s="138">
        <v>0</v>
      </c>
      <c r="C4430" s="178">
        <f t="shared" si="167"/>
        <v>0</v>
      </c>
      <c r="D4430" s="178">
        <f t="shared" si="168"/>
        <v>4</v>
      </c>
    </row>
    <row r="4431" spans="1:4">
      <c r="A4431" s="139" t="s">
        <v>4621</v>
      </c>
      <c r="B4431" s="138">
        <v>0</v>
      </c>
      <c r="C4431" s="178">
        <f t="shared" si="167"/>
        <v>0</v>
      </c>
      <c r="D4431" s="178">
        <f t="shared" si="168"/>
        <v>5</v>
      </c>
    </row>
    <row r="4432" spans="1:4">
      <c r="A4432" s="139" t="s">
        <v>4622</v>
      </c>
      <c r="B4432" s="138">
        <v>0</v>
      </c>
      <c r="C4432" s="178">
        <f t="shared" si="167"/>
        <v>0</v>
      </c>
      <c r="D4432" s="178">
        <f t="shared" si="168"/>
        <v>6</v>
      </c>
    </row>
    <row r="4433" spans="1:4">
      <c r="A4433" s="139" t="s">
        <v>4623</v>
      </c>
      <c r="B4433" s="138">
        <v>0</v>
      </c>
      <c r="C4433" s="178">
        <f t="shared" si="167"/>
        <v>0</v>
      </c>
      <c r="D4433" s="178">
        <f t="shared" si="168"/>
        <v>7</v>
      </c>
    </row>
    <row r="4434" spans="1:4">
      <c r="A4434" s="139" t="s">
        <v>4624</v>
      </c>
      <c r="B4434" s="138">
        <v>0</v>
      </c>
      <c r="C4434" s="178">
        <f t="shared" si="167"/>
        <v>0</v>
      </c>
      <c r="D4434" s="178">
        <f t="shared" si="168"/>
        <v>8</v>
      </c>
    </row>
    <row r="4435" spans="1:4">
      <c r="A4435" s="139" t="s">
        <v>4625</v>
      </c>
      <c r="B4435" s="138">
        <v>0</v>
      </c>
      <c r="C4435" s="178">
        <f t="shared" si="167"/>
        <v>0</v>
      </c>
      <c r="D4435" s="178">
        <f t="shared" si="168"/>
        <v>9</v>
      </c>
    </row>
    <row r="4436" spans="1:4">
      <c r="A4436" s="139" t="s">
        <v>4626</v>
      </c>
      <c r="B4436" s="138">
        <v>0</v>
      </c>
      <c r="C4436" s="178">
        <f t="shared" si="167"/>
        <v>164</v>
      </c>
      <c r="D4436" s="178">
        <f t="shared" si="168"/>
        <v>10</v>
      </c>
    </row>
    <row r="4437" spans="1:4">
      <c r="A4437" s="139" t="s">
        <v>4627</v>
      </c>
      <c r="B4437" s="138">
        <v>0</v>
      </c>
      <c r="C4437" s="178">
        <f t="shared" si="167"/>
        <v>316</v>
      </c>
      <c r="D4437" s="178">
        <f t="shared" si="168"/>
        <v>11</v>
      </c>
    </row>
    <row r="4438" spans="1:4">
      <c r="A4438" s="139" t="s">
        <v>4628</v>
      </c>
      <c r="B4438" s="138">
        <v>0</v>
      </c>
      <c r="C4438" s="178">
        <f t="shared" si="167"/>
        <v>368</v>
      </c>
      <c r="D4438" s="178">
        <f t="shared" si="168"/>
        <v>12</v>
      </c>
    </row>
    <row r="4439" spans="1:4">
      <c r="A4439" s="139" t="s">
        <v>4629</v>
      </c>
      <c r="B4439" s="138">
        <v>0</v>
      </c>
      <c r="C4439" s="178">
        <f t="shared" si="167"/>
        <v>415</v>
      </c>
      <c r="D4439" s="178">
        <f t="shared" si="168"/>
        <v>13</v>
      </c>
    </row>
    <row r="4440" spans="1:4">
      <c r="A4440" s="139" t="s">
        <v>4630</v>
      </c>
      <c r="B4440" s="138">
        <v>0</v>
      </c>
      <c r="C4440" s="178">
        <f t="shared" si="167"/>
        <v>453</v>
      </c>
      <c r="D4440" s="178">
        <f t="shared" si="168"/>
        <v>14</v>
      </c>
    </row>
    <row r="4441" spans="1:4">
      <c r="A4441" s="139" t="s">
        <v>4631</v>
      </c>
      <c r="B4441" s="138">
        <v>0</v>
      </c>
      <c r="C4441" s="178">
        <f t="shared" si="167"/>
        <v>461</v>
      </c>
      <c r="D4441" s="178">
        <f t="shared" si="168"/>
        <v>15</v>
      </c>
    </row>
    <row r="4442" spans="1:4">
      <c r="A4442" s="139" t="s">
        <v>4632</v>
      </c>
      <c r="B4442" s="138">
        <v>0</v>
      </c>
      <c r="C4442" s="178">
        <f t="shared" si="167"/>
        <v>443</v>
      </c>
      <c r="D4442" s="178">
        <f t="shared" si="168"/>
        <v>16</v>
      </c>
    </row>
    <row r="4443" spans="1:4">
      <c r="A4443" s="139" t="s">
        <v>4633</v>
      </c>
      <c r="B4443" s="138">
        <v>0</v>
      </c>
      <c r="C4443" s="178">
        <f t="shared" si="167"/>
        <v>406</v>
      </c>
      <c r="D4443" s="178">
        <f t="shared" si="168"/>
        <v>17</v>
      </c>
    </row>
    <row r="4444" spans="1:4">
      <c r="A4444" s="139" t="s">
        <v>4634</v>
      </c>
      <c r="B4444" s="138">
        <v>0</v>
      </c>
      <c r="C4444" s="178">
        <f t="shared" ref="C4444:C4507" si="169">_xlfn.XLOOKUP(D4444,$N$5:$N$28,$H$5:$H$28)</f>
        <v>333</v>
      </c>
      <c r="D4444" s="178">
        <f t="shared" si="168"/>
        <v>18</v>
      </c>
    </row>
    <row r="4445" spans="1:4">
      <c r="A4445" s="139" t="s">
        <v>4635</v>
      </c>
      <c r="B4445" s="138">
        <v>0</v>
      </c>
      <c r="C4445" s="178">
        <f t="shared" si="169"/>
        <v>104</v>
      </c>
      <c r="D4445" s="178">
        <f t="shared" si="168"/>
        <v>19</v>
      </c>
    </row>
    <row r="4446" spans="1:4">
      <c r="A4446" s="139" t="s">
        <v>4636</v>
      </c>
      <c r="B4446" s="138">
        <v>0</v>
      </c>
      <c r="C4446" s="178">
        <f t="shared" si="169"/>
        <v>0</v>
      </c>
      <c r="D4446" s="178">
        <f t="shared" si="168"/>
        <v>20</v>
      </c>
    </row>
    <row r="4447" spans="1:4">
      <c r="A4447" s="139" t="s">
        <v>4637</v>
      </c>
      <c r="B4447" s="138">
        <v>0</v>
      </c>
      <c r="C4447" s="178">
        <f t="shared" si="169"/>
        <v>0</v>
      </c>
      <c r="D4447" s="178">
        <f t="shared" si="168"/>
        <v>21</v>
      </c>
    </row>
    <row r="4448" spans="1:4">
      <c r="A4448" s="139" t="s">
        <v>4638</v>
      </c>
      <c r="B4448" s="138">
        <v>0</v>
      </c>
      <c r="C4448" s="178">
        <f t="shared" si="169"/>
        <v>0</v>
      </c>
      <c r="D4448" s="178">
        <f t="shared" si="168"/>
        <v>22</v>
      </c>
    </row>
    <row r="4449" spans="1:4">
      <c r="A4449" s="139" t="s">
        <v>4639</v>
      </c>
      <c r="B4449" s="138">
        <v>0</v>
      </c>
      <c r="C4449" s="178">
        <f t="shared" si="169"/>
        <v>0</v>
      </c>
      <c r="D4449" s="178">
        <f t="shared" si="168"/>
        <v>23</v>
      </c>
    </row>
    <row r="4450" spans="1:4">
      <c r="A4450" s="139" t="s">
        <v>4640</v>
      </c>
      <c r="B4450" s="138">
        <v>0</v>
      </c>
      <c r="C4450" s="178">
        <f t="shared" si="169"/>
        <v>0</v>
      </c>
      <c r="D4450" s="178">
        <f t="shared" si="168"/>
        <v>24</v>
      </c>
    </row>
    <row r="4451" spans="1:4">
      <c r="A4451" s="139" t="s">
        <v>4641</v>
      </c>
      <c r="B4451" s="138">
        <v>0</v>
      </c>
      <c r="C4451" s="178">
        <f t="shared" si="169"/>
        <v>0</v>
      </c>
      <c r="D4451" s="178">
        <f t="shared" si="168"/>
        <v>1</v>
      </c>
    </row>
    <row r="4452" spans="1:4">
      <c r="A4452" s="139" t="s">
        <v>4642</v>
      </c>
      <c r="B4452" s="138">
        <v>0</v>
      </c>
      <c r="C4452" s="178">
        <f t="shared" si="169"/>
        <v>0</v>
      </c>
      <c r="D4452" s="178">
        <f t="shared" si="168"/>
        <v>2</v>
      </c>
    </row>
    <row r="4453" spans="1:4">
      <c r="A4453" s="139" t="s">
        <v>4643</v>
      </c>
      <c r="B4453" s="138">
        <v>0</v>
      </c>
      <c r="C4453" s="178">
        <f t="shared" si="169"/>
        <v>0</v>
      </c>
      <c r="D4453" s="178">
        <f t="shared" si="168"/>
        <v>3</v>
      </c>
    </row>
    <row r="4454" spans="1:4">
      <c r="A4454" s="139" t="s">
        <v>4644</v>
      </c>
      <c r="B4454" s="138">
        <v>0</v>
      </c>
      <c r="C4454" s="178">
        <f t="shared" si="169"/>
        <v>0</v>
      </c>
      <c r="D4454" s="178">
        <f t="shared" si="168"/>
        <v>4</v>
      </c>
    </row>
    <row r="4455" spans="1:4">
      <c r="A4455" s="139" t="s">
        <v>4645</v>
      </c>
      <c r="B4455" s="138">
        <v>0</v>
      </c>
      <c r="C4455" s="178">
        <f t="shared" si="169"/>
        <v>0</v>
      </c>
      <c r="D4455" s="178">
        <f t="shared" si="168"/>
        <v>5</v>
      </c>
    </row>
    <row r="4456" spans="1:4">
      <c r="A4456" s="139" t="s">
        <v>4646</v>
      </c>
      <c r="B4456" s="138">
        <v>0</v>
      </c>
      <c r="C4456" s="178">
        <f t="shared" si="169"/>
        <v>0</v>
      </c>
      <c r="D4456" s="178">
        <f t="shared" si="168"/>
        <v>6</v>
      </c>
    </row>
    <row r="4457" spans="1:4">
      <c r="A4457" s="139" t="s">
        <v>4647</v>
      </c>
      <c r="B4457" s="138">
        <v>0</v>
      </c>
      <c r="C4457" s="178">
        <f t="shared" si="169"/>
        <v>0</v>
      </c>
      <c r="D4457" s="178">
        <f t="shared" si="168"/>
        <v>7</v>
      </c>
    </row>
    <row r="4458" spans="1:4">
      <c r="A4458" s="139" t="s">
        <v>4648</v>
      </c>
      <c r="B4458" s="138">
        <v>0</v>
      </c>
      <c r="C4458" s="178">
        <f t="shared" si="169"/>
        <v>0</v>
      </c>
      <c r="D4458" s="178">
        <f t="shared" si="168"/>
        <v>8</v>
      </c>
    </row>
    <row r="4459" spans="1:4">
      <c r="A4459" s="139" t="s">
        <v>4649</v>
      </c>
      <c r="B4459" s="138">
        <v>0</v>
      </c>
      <c r="C4459" s="178">
        <f t="shared" si="169"/>
        <v>0</v>
      </c>
      <c r="D4459" s="178">
        <f t="shared" si="168"/>
        <v>9</v>
      </c>
    </row>
    <row r="4460" spans="1:4">
      <c r="A4460" s="139" t="s">
        <v>4650</v>
      </c>
      <c r="B4460" s="138">
        <v>0</v>
      </c>
      <c r="C4460" s="178">
        <f t="shared" si="169"/>
        <v>164</v>
      </c>
      <c r="D4460" s="178">
        <f t="shared" si="168"/>
        <v>10</v>
      </c>
    </row>
    <row r="4461" spans="1:4">
      <c r="A4461" s="139" t="s">
        <v>4651</v>
      </c>
      <c r="B4461" s="138">
        <v>0</v>
      </c>
      <c r="C4461" s="178">
        <f t="shared" si="169"/>
        <v>316</v>
      </c>
      <c r="D4461" s="178">
        <f t="shared" si="168"/>
        <v>11</v>
      </c>
    </row>
    <row r="4462" spans="1:4">
      <c r="A4462" s="139" t="s">
        <v>4652</v>
      </c>
      <c r="B4462" s="138">
        <v>0</v>
      </c>
      <c r="C4462" s="178">
        <f t="shared" si="169"/>
        <v>368</v>
      </c>
      <c r="D4462" s="178">
        <f t="shared" si="168"/>
        <v>12</v>
      </c>
    </row>
    <row r="4463" spans="1:4">
      <c r="A4463" s="139" t="s">
        <v>4653</v>
      </c>
      <c r="B4463" s="138">
        <v>0</v>
      </c>
      <c r="C4463" s="178">
        <f t="shared" si="169"/>
        <v>415</v>
      </c>
      <c r="D4463" s="178">
        <f t="shared" si="168"/>
        <v>13</v>
      </c>
    </row>
    <row r="4464" spans="1:4">
      <c r="A4464" s="139" t="s">
        <v>4654</v>
      </c>
      <c r="B4464" s="138">
        <v>0</v>
      </c>
      <c r="C4464" s="178">
        <f t="shared" si="169"/>
        <v>453</v>
      </c>
      <c r="D4464" s="178">
        <f t="shared" si="168"/>
        <v>14</v>
      </c>
    </row>
    <row r="4465" spans="1:4">
      <c r="A4465" s="139" t="s">
        <v>4655</v>
      </c>
      <c r="B4465" s="138">
        <v>0</v>
      </c>
      <c r="C4465" s="178">
        <f t="shared" si="169"/>
        <v>461</v>
      </c>
      <c r="D4465" s="178">
        <f t="shared" si="168"/>
        <v>15</v>
      </c>
    </row>
    <row r="4466" spans="1:4">
      <c r="A4466" s="139" t="s">
        <v>4656</v>
      </c>
      <c r="B4466" s="138">
        <v>0</v>
      </c>
      <c r="C4466" s="178">
        <f t="shared" si="169"/>
        <v>443</v>
      </c>
      <c r="D4466" s="178">
        <f t="shared" si="168"/>
        <v>16</v>
      </c>
    </row>
    <row r="4467" spans="1:4">
      <c r="A4467" s="139" t="s">
        <v>4657</v>
      </c>
      <c r="B4467" s="138">
        <v>0</v>
      </c>
      <c r="C4467" s="178">
        <f t="shared" si="169"/>
        <v>406</v>
      </c>
      <c r="D4467" s="178">
        <f t="shared" si="168"/>
        <v>17</v>
      </c>
    </row>
    <row r="4468" spans="1:4">
      <c r="A4468" s="139" t="s">
        <v>4658</v>
      </c>
      <c r="B4468" s="138">
        <v>0</v>
      </c>
      <c r="C4468" s="178">
        <f t="shared" si="169"/>
        <v>333</v>
      </c>
      <c r="D4468" s="178">
        <f t="shared" si="168"/>
        <v>18</v>
      </c>
    </row>
    <row r="4469" spans="1:4">
      <c r="A4469" s="139" t="s">
        <v>4659</v>
      </c>
      <c r="B4469" s="138">
        <v>0</v>
      </c>
      <c r="C4469" s="178">
        <f t="shared" si="169"/>
        <v>104</v>
      </c>
      <c r="D4469" s="178">
        <f t="shared" si="168"/>
        <v>19</v>
      </c>
    </row>
    <row r="4470" spans="1:4">
      <c r="A4470" s="139" t="s">
        <v>4660</v>
      </c>
      <c r="B4470" s="138">
        <v>0</v>
      </c>
      <c r="C4470" s="178">
        <f t="shared" si="169"/>
        <v>0</v>
      </c>
      <c r="D4470" s="178">
        <f t="shared" si="168"/>
        <v>20</v>
      </c>
    </row>
    <row r="4471" spans="1:4">
      <c r="A4471" s="139" t="s">
        <v>4661</v>
      </c>
      <c r="B4471" s="138">
        <v>0</v>
      </c>
      <c r="C4471" s="178">
        <f t="shared" si="169"/>
        <v>0</v>
      </c>
      <c r="D4471" s="178">
        <f t="shared" si="168"/>
        <v>21</v>
      </c>
    </row>
    <row r="4472" spans="1:4">
      <c r="A4472" s="139" t="s">
        <v>4662</v>
      </c>
      <c r="B4472" s="138">
        <v>0</v>
      </c>
      <c r="C4472" s="178">
        <f t="shared" si="169"/>
        <v>0</v>
      </c>
      <c r="D4472" s="178">
        <f t="shared" si="168"/>
        <v>22</v>
      </c>
    </row>
    <row r="4473" spans="1:4">
      <c r="A4473" s="139" t="s">
        <v>4663</v>
      </c>
      <c r="B4473" s="138">
        <v>0</v>
      </c>
      <c r="C4473" s="178">
        <f t="shared" si="169"/>
        <v>0</v>
      </c>
      <c r="D4473" s="178">
        <f t="shared" si="168"/>
        <v>23</v>
      </c>
    </row>
    <row r="4474" spans="1:4">
      <c r="A4474" s="139" t="s">
        <v>4664</v>
      </c>
      <c r="B4474" s="138">
        <v>0</v>
      </c>
      <c r="C4474" s="178">
        <f t="shared" si="169"/>
        <v>0</v>
      </c>
      <c r="D4474" s="178">
        <f t="shared" si="168"/>
        <v>24</v>
      </c>
    </row>
    <row r="4475" spans="1:4">
      <c r="A4475" s="139" t="s">
        <v>4665</v>
      </c>
      <c r="B4475" s="138">
        <v>0</v>
      </c>
      <c r="C4475" s="178">
        <f t="shared" si="169"/>
        <v>0</v>
      </c>
      <c r="D4475" s="178">
        <f t="shared" si="168"/>
        <v>1</v>
      </c>
    </row>
    <row r="4476" spans="1:4">
      <c r="A4476" s="139" t="s">
        <v>4666</v>
      </c>
      <c r="B4476" s="138">
        <v>0</v>
      </c>
      <c r="C4476" s="178">
        <f t="shared" si="169"/>
        <v>0</v>
      </c>
      <c r="D4476" s="178">
        <f t="shared" si="168"/>
        <v>2</v>
      </c>
    </row>
    <row r="4477" spans="1:4">
      <c r="A4477" s="139" t="s">
        <v>4667</v>
      </c>
      <c r="B4477" s="138">
        <v>0</v>
      </c>
      <c r="C4477" s="178">
        <f t="shared" si="169"/>
        <v>0</v>
      </c>
      <c r="D4477" s="178">
        <f t="shared" si="168"/>
        <v>3</v>
      </c>
    </row>
    <row r="4478" spans="1:4">
      <c r="A4478" s="139" t="s">
        <v>4668</v>
      </c>
      <c r="B4478" s="138">
        <v>0</v>
      </c>
      <c r="C4478" s="178">
        <f t="shared" si="169"/>
        <v>0</v>
      </c>
      <c r="D4478" s="178">
        <f t="shared" si="168"/>
        <v>4</v>
      </c>
    </row>
    <row r="4479" spans="1:4">
      <c r="A4479" s="139" t="s">
        <v>4669</v>
      </c>
      <c r="B4479" s="138">
        <v>0</v>
      </c>
      <c r="C4479" s="178">
        <f t="shared" si="169"/>
        <v>0</v>
      </c>
      <c r="D4479" s="178">
        <f t="shared" si="168"/>
        <v>5</v>
      </c>
    </row>
    <row r="4480" spans="1:4">
      <c r="A4480" s="139" t="s">
        <v>4670</v>
      </c>
      <c r="B4480" s="138">
        <v>0</v>
      </c>
      <c r="C4480" s="178">
        <f t="shared" si="169"/>
        <v>0</v>
      </c>
      <c r="D4480" s="178">
        <f t="shared" si="168"/>
        <v>6</v>
      </c>
    </row>
    <row r="4481" spans="1:4">
      <c r="A4481" s="139" t="s">
        <v>4671</v>
      </c>
      <c r="B4481" s="138">
        <v>0</v>
      </c>
      <c r="C4481" s="178">
        <f t="shared" si="169"/>
        <v>0</v>
      </c>
      <c r="D4481" s="178">
        <f t="shared" si="168"/>
        <v>7</v>
      </c>
    </row>
    <row r="4482" spans="1:4">
      <c r="A4482" s="139" t="s">
        <v>4672</v>
      </c>
      <c r="B4482" s="138">
        <v>0</v>
      </c>
      <c r="C4482" s="178">
        <f t="shared" si="169"/>
        <v>0</v>
      </c>
      <c r="D4482" s="178">
        <f t="shared" si="168"/>
        <v>8</v>
      </c>
    </row>
    <row r="4483" spans="1:4">
      <c r="A4483" s="139" t="s">
        <v>4673</v>
      </c>
      <c r="B4483" s="138">
        <v>0</v>
      </c>
      <c r="C4483" s="178">
        <f t="shared" si="169"/>
        <v>0</v>
      </c>
      <c r="D4483" s="178">
        <f t="shared" si="168"/>
        <v>9</v>
      </c>
    </row>
    <row r="4484" spans="1:4">
      <c r="A4484" s="139" t="s">
        <v>4674</v>
      </c>
      <c r="B4484" s="138">
        <v>0</v>
      </c>
      <c r="C4484" s="178">
        <f t="shared" si="169"/>
        <v>164</v>
      </c>
      <c r="D4484" s="178">
        <f t="shared" si="168"/>
        <v>10</v>
      </c>
    </row>
    <row r="4485" spans="1:4">
      <c r="A4485" s="139" t="s">
        <v>4675</v>
      </c>
      <c r="B4485" s="138">
        <v>0</v>
      </c>
      <c r="C4485" s="178">
        <f t="shared" si="169"/>
        <v>316</v>
      </c>
      <c r="D4485" s="178">
        <f t="shared" si="168"/>
        <v>11</v>
      </c>
    </row>
    <row r="4486" spans="1:4">
      <c r="A4486" s="139" t="s">
        <v>4676</v>
      </c>
      <c r="B4486" s="138">
        <v>0</v>
      </c>
      <c r="C4486" s="178">
        <f t="shared" si="169"/>
        <v>368</v>
      </c>
      <c r="D4486" s="178">
        <f t="shared" si="168"/>
        <v>12</v>
      </c>
    </row>
    <row r="4487" spans="1:4">
      <c r="A4487" s="139" t="s">
        <v>4677</v>
      </c>
      <c r="B4487" s="138">
        <v>0</v>
      </c>
      <c r="C4487" s="178">
        <f t="shared" si="169"/>
        <v>415</v>
      </c>
      <c r="D4487" s="178">
        <f t="shared" si="168"/>
        <v>13</v>
      </c>
    </row>
    <row r="4488" spans="1:4">
      <c r="A4488" s="139" t="s">
        <v>4678</v>
      </c>
      <c r="B4488" s="138">
        <v>0</v>
      </c>
      <c r="C4488" s="178">
        <f t="shared" si="169"/>
        <v>453</v>
      </c>
      <c r="D4488" s="178">
        <f t="shared" si="168"/>
        <v>14</v>
      </c>
    </row>
    <row r="4489" spans="1:4">
      <c r="A4489" s="139" t="s">
        <v>4679</v>
      </c>
      <c r="B4489" s="138">
        <v>0</v>
      </c>
      <c r="C4489" s="178">
        <f t="shared" si="169"/>
        <v>461</v>
      </c>
      <c r="D4489" s="178">
        <f t="shared" si="168"/>
        <v>15</v>
      </c>
    </row>
    <row r="4490" spans="1:4">
      <c r="A4490" s="139" t="s">
        <v>4680</v>
      </c>
      <c r="B4490" s="138">
        <v>0</v>
      </c>
      <c r="C4490" s="178">
        <f t="shared" si="169"/>
        <v>443</v>
      </c>
      <c r="D4490" s="178">
        <f t="shared" si="168"/>
        <v>16</v>
      </c>
    </row>
    <row r="4491" spans="1:4">
      <c r="A4491" s="139" t="s">
        <v>4681</v>
      </c>
      <c r="B4491" s="138">
        <v>0</v>
      </c>
      <c r="C4491" s="178">
        <f t="shared" si="169"/>
        <v>406</v>
      </c>
      <c r="D4491" s="178">
        <f t="shared" ref="D4491:D4554" si="170">D4467</f>
        <v>17</v>
      </c>
    </row>
    <row r="4492" spans="1:4">
      <c r="A4492" s="139" t="s">
        <v>4682</v>
      </c>
      <c r="B4492" s="138">
        <v>0</v>
      </c>
      <c r="C4492" s="178">
        <f t="shared" si="169"/>
        <v>333</v>
      </c>
      <c r="D4492" s="178">
        <f t="shared" si="170"/>
        <v>18</v>
      </c>
    </row>
    <row r="4493" spans="1:4">
      <c r="A4493" s="139" t="s">
        <v>4683</v>
      </c>
      <c r="B4493" s="138">
        <v>0</v>
      </c>
      <c r="C4493" s="178">
        <f t="shared" si="169"/>
        <v>104</v>
      </c>
      <c r="D4493" s="178">
        <f t="shared" si="170"/>
        <v>19</v>
      </c>
    </row>
    <row r="4494" spans="1:4">
      <c r="A4494" s="139" t="s">
        <v>4684</v>
      </c>
      <c r="B4494" s="138">
        <v>0</v>
      </c>
      <c r="C4494" s="178">
        <f t="shared" si="169"/>
        <v>0</v>
      </c>
      <c r="D4494" s="178">
        <f t="shared" si="170"/>
        <v>20</v>
      </c>
    </row>
    <row r="4495" spans="1:4">
      <c r="A4495" s="139" t="s">
        <v>4685</v>
      </c>
      <c r="B4495" s="138">
        <v>0</v>
      </c>
      <c r="C4495" s="178">
        <f t="shared" si="169"/>
        <v>0</v>
      </c>
      <c r="D4495" s="178">
        <f t="shared" si="170"/>
        <v>21</v>
      </c>
    </row>
    <row r="4496" spans="1:4">
      <c r="A4496" s="139" t="s">
        <v>4686</v>
      </c>
      <c r="B4496" s="138">
        <v>0</v>
      </c>
      <c r="C4496" s="178">
        <f t="shared" si="169"/>
        <v>0</v>
      </c>
      <c r="D4496" s="178">
        <f t="shared" si="170"/>
        <v>22</v>
      </c>
    </row>
    <row r="4497" spans="1:4">
      <c r="A4497" s="139" t="s">
        <v>4687</v>
      </c>
      <c r="B4497" s="138">
        <v>0</v>
      </c>
      <c r="C4497" s="178">
        <f t="shared" si="169"/>
        <v>0</v>
      </c>
      <c r="D4497" s="178">
        <f t="shared" si="170"/>
        <v>23</v>
      </c>
    </row>
    <row r="4498" spans="1:4">
      <c r="A4498" s="139" t="s">
        <v>4688</v>
      </c>
      <c r="B4498" s="138">
        <v>0</v>
      </c>
      <c r="C4498" s="178">
        <f t="shared" si="169"/>
        <v>0</v>
      </c>
      <c r="D4498" s="178">
        <f t="shared" si="170"/>
        <v>24</v>
      </c>
    </row>
    <row r="4499" spans="1:4">
      <c r="A4499" s="139" t="s">
        <v>4689</v>
      </c>
      <c r="B4499" s="138">
        <v>0</v>
      </c>
      <c r="C4499" s="178">
        <f t="shared" si="169"/>
        <v>0</v>
      </c>
      <c r="D4499" s="178">
        <f t="shared" si="170"/>
        <v>1</v>
      </c>
    </row>
    <row r="4500" spans="1:4">
      <c r="A4500" s="139" t="s">
        <v>4690</v>
      </c>
      <c r="B4500" s="138">
        <v>0</v>
      </c>
      <c r="C4500" s="178">
        <f t="shared" si="169"/>
        <v>0</v>
      </c>
      <c r="D4500" s="178">
        <f t="shared" si="170"/>
        <v>2</v>
      </c>
    </row>
    <row r="4501" spans="1:4">
      <c r="A4501" s="139" t="s">
        <v>4691</v>
      </c>
      <c r="B4501" s="138">
        <v>0</v>
      </c>
      <c r="C4501" s="178">
        <f t="shared" si="169"/>
        <v>0</v>
      </c>
      <c r="D4501" s="178">
        <f t="shared" si="170"/>
        <v>3</v>
      </c>
    </row>
    <row r="4502" spans="1:4">
      <c r="A4502" s="139" t="s">
        <v>4692</v>
      </c>
      <c r="B4502" s="138">
        <v>0</v>
      </c>
      <c r="C4502" s="178">
        <f t="shared" si="169"/>
        <v>0</v>
      </c>
      <c r="D4502" s="178">
        <f t="shared" si="170"/>
        <v>4</v>
      </c>
    </row>
    <row r="4503" spans="1:4">
      <c r="A4503" s="139" t="s">
        <v>4693</v>
      </c>
      <c r="B4503" s="138">
        <v>0</v>
      </c>
      <c r="C4503" s="178">
        <f t="shared" si="169"/>
        <v>0</v>
      </c>
      <c r="D4503" s="178">
        <f t="shared" si="170"/>
        <v>5</v>
      </c>
    </row>
    <row r="4504" spans="1:4">
      <c r="A4504" s="139" t="s">
        <v>4694</v>
      </c>
      <c r="B4504" s="138">
        <v>0</v>
      </c>
      <c r="C4504" s="178">
        <f t="shared" si="169"/>
        <v>0</v>
      </c>
      <c r="D4504" s="178">
        <f t="shared" si="170"/>
        <v>6</v>
      </c>
    </row>
    <row r="4505" spans="1:4">
      <c r="A4505" s="139" t="s">
        <v>4695</v>
      </c>
      <c r="B4505" s="138">
        <v>0</v>
      </c>
      <c r="C4505" s="178">
        <f t="shared" si="169"/>
        <v>0</v>
      </c>
      <c r="D4505" s="178">
        <f t="shared" si="170"/>
        <v>7</v>
      </c>
    </row>
    <row r="4506" spans="1:4">
      <c r="A4506" s="139" t="s">
        <v>4696</v>
      </c>
      <c r="B4506" s="138">
        <v>0</v>
      </c>
      <c r="C4506" s="178">
        <f t="shared" si="169"/>
        <v>0</v>
      </c>
      <c r="D4506" s="178">
        <f t="shared" si="170"/>
        <v>8</v>
      </c>
    </row>
    <row r="4507" spans="1:4">
      <c r="A4507" s="139" t="s">
        <v>4697</v>
      </c>
      <c r="B4507" s="138">
        <v>0</v>
      </c>
      <c r="C4507" s="178">
        <f t="shared" si="169"/>
        <v>0</v>
      </c>
      <c r="D4507" s="178">
        <f t="shared" si="170"/>
        <v>9</v>
      </c>
    </row>
    <row r="4508" spans="1:4">
      <c r="A4508" s="139" t="s">
        <v>4698</v>
      </c>
      <c r="B4508" s="138">
        <v>0</v>
      </c>
      <c r="C4508" s="178">
        <f t="shared" ref="C4508:C4571" si="171">_xlfn.XLOOKUP(D4508,$N$5:$N$28,$H$5:$H$28)</f>
        <v>164</v>
      </c>
      <c r="D4508" s="178">
        <f t="shared" si="170"/>
        <v>10</v>
      </c>
    </row>
    <row r="4509" spans="1:4">
      <c r="A4509" s="139" t="s">
        <v>4699</v>
      </c>
      <c r="B4509" s="138">
        <v>0</v>
      </c>
      <c r="C4509" s="178">
        <f t="shared" si="171"/>
        <v>316</v>
      </c>
      <c r="D4509" s="178">
        <f t="shared" si="170"/>
        <v>11</v>
      </c>
    </row>
    <row r="4510" spans="1:4">
      <c r="A4510" s="139" t="s">
        <v>4700</v>
      </c>
      <c r="B4510" s="138">
        <v>0</v>
      </c>
      <c r="C4510" s="178">
        <f t="shared" si="171"/>
        <v>368</v>
      </c>
      <c r="D4510" s="178">
        <f t="shared" si="170"/>
        <v>12</v>
      </c>
    </row>
    <row r="4511" spans="1:4">
      <c r="A4511" s="139" t="s">
        <v>4701</v>
      </c>
      <c r="B4511" s="138">
        <v>0</v>
      </c>
      <c r="C4511" s="178">
        <f t="shared" si="171"/>
        <v>415</v>
      </c>
      <c r="D4511" s="178">
        <f t="shared" si="170"/>
        <v>13</v>
      </c>
    </row>
    <row r="4512" spans="1:4">
      <c r="A4512" s="139" t="s">
        <v>4702</v>
      </c>
      <c r="B4512" s="138">
        <v>0</v>
      </c>
      <c r="C4512" s="178">
        <f t="shared" si="171"/>
        <v>453</v>
      </c>
      <c r="D4512" s="178">
        <f t="shared" si="170"/>
        <v>14</v>
      </c>
    </row>
    <row r="4513" spans="1:4">
      <c r="A4513" s="139" t="s">
        <v>4703</v>
      </c>
      <c r="B4513" s="138">
        <v>0</v>
      </c>
      <c r="C4513" s="178">
        <f t="shared" si="171"/>
        <v>461</v>
      </c>
      <c r="D4513" s="178">
        <f t="shared" si="170"/>
        <v>15</v>
      </c>
    </row>
    <row r="4514" spans="1:4">
      <c r="A4514" s="139" t="s">
        <v>4704</v>
      </c>
      <c r="B4514" s="138">
        <v>0</v>
      </c>
      <c r="C4514" s="178">
        <f t="shared" si="171"/>
        <v>443</v>
      </c>
      <c r="D4514" s="178">
        <f t="shared" si="170"/>
        <v>16</v>
      </c>
    </row>
    <row r="4515" spans="1:4">
      <c r="A4515" s="139" t="s">
        <v>4705</v>
      </c>
      <c r="B4515" s="138">
        <v>0</v>
      </c>
      <c r="C4515" s="178">
        <f t="shared" si="171"/>
        <v>406</v>
      </c>
      <c r="D4515" s="178">
        <f t="shared" si="170"/>
        <v>17</v>
      </c>
    </row>
    <row r="4516" spans="1:4">
      <c r="A4516" s="139" t="s">
        <v>4706</v>
      </c>
      <c r="B4516" s="138">
        <v>0</v>
      </c>
      <c r="C4516" s="178">
        <f t="shared" si="171"/>
        <v>333</v>
      </c>
      <c r="D4516" s="178">
        <f t="shared" si="170"/>
        <v>18</v>
      </c>
    </row>
    <row r="4517" spans="1:4">
      <c r="A4517" s="139" t="s">
        <v>4707</v>
      </c>
      <c r="B4517" s="138">
        <v>0</v>
      </c>
      <c r="C4517" s="178">
        <f t="shared" si="171"/>
        <v>104</v>
      </c>
      <c r="D4517" s="178">
        <f t="shared" si="170"/>
        <v>19</v>
      </c>
    </row>
    <row r="4518" spans="1:4">
      <c r="A4518" s="139" t="s">
        <v>4708</v>
      </c>
      <c r="B4518" s="138">
        <v>0</v>
      </c>
      <c r="C4518" s="178">
        <f t="shared" si="171"/>
        <v>0</v>
      </c>
      <c r="D4518" s="178">
        <f t="shared" si="170"/>
        <v>20</v>
      </c>
    </row>
    <row r="4519" spans="1:4">
      <c r="A4519" s="139" t="s">
        <v>4709</v>
      </c>
      <c r="B4519" s="138">
        <v>0</v>
      </c>
      <c r="C4519" s="178">
        <f t="shared" si="171"/>
        <v>0</v>
      </c>
      <c r="D4519" s="178">
        <f t="shared" si="170"/>
        <v>21</v>
      </c>
    </row>
    <row r="4520" spans="1:4">
      <c r="A4520" s="139" t="s">
        <v>4710</v>
      </c>
      <c r="B4520" s="138">
        <v>0</v>
      </c>
      <c r="C4520" s="178">
        <f t="shared" si="171"/>
        <v>0</v>
      </c>
      <c r="D4520" s="178">
        <f t="shared" si="170"/>
        <v>22</v>
      </c>
    </row>
    <row r="4521" spans="1:4">
      <c r="A4521" s="139" t="s">
        <v>4711</v>
      </c>
      <c r="B4521" s="138">
        <v>0</v>
      </c>
      <c r="C4521" s="178">
        <f t="shared" si="171"/>
        <v>0</v>
      </c>
      <c r="D4521" s="178">
        <f t="shared" si="170"/>
        <v>23</v>
      </c>
    </row>
    <row r="4522" spans="1:4">
      <c r="A4522" s="139" t="s">
        <v>4712</v>
      </c>
      <c r="B4522" s="138">
        <v>0</v>
      </c>
      <c r="C4522" s="178">
        <f t="shared" si="171"/>
        <v>0</v>
      </c>
      <c r="D4522" s="178">
        <f t="shared" si="170"/>
        <v>24</v>
      </c>
    </row>
    <row r="4523" spans="1:4">
      <c r="A4523" s="139" t="s">
        <v>4713</v>
      </c>
      <c r="B4523" s="138">
        <v>0</v>
      </c>
      <c r="C4523" s="178">
        <f t="shared" si="171"/>
        <v>0</v>
      </c>
      <c r="D4523" s="178">
        <f t="shared" si="170"/>
        <v>1</v>
      </c>
    </row>
    <row r="4524" spans="1:4">
      <c r="A4524" s="139" t="s">
        <v>4714</v>
      </c>
      <c r="B4524" s="138">
        <v>0</v>
      </c>
      <c r="C4524" s="178">
        <f t="shared" si="171"/>
        <v>0</v>
      </c>
      <c r="D4524" s="178">
        <f t="shared" si="170"/>
        <v>2</v>
      </c>
    </row>
    <row r="4525" spans="1:4">
      <c r="A4525" s="139" t="s">
        <v>4715</v>
      </c>
      <c r="B4525" s="138">
        <v>0</v>
      </c>
      <c r="C4525" s="178">
        <f t="shared" si="171"/>
        <v>0</v>
      </c>
      <c r="D4525" s="178">
        <f t="shared" si="170"/>
        <v>3</v>
      </c>
    </row>
    <row r="4526" spans="1:4">
      <c r="A4526" s="139" t="s">
        <v>4716</v>
      </c>
      <c r="B4526" s="138">
        <v>0</v>
      </c>
      <c r="C4526" s="178">
        <f t="shared" si="171"/>
        <v>0</v>
      </c>
      <c r="D4526" s="178">
        <f t="shared" si="170"/>
        <v>4</v>
      </c>
    </row>
    <row r="4527" spans="1:4">
      <c r="A4527" s="139" t="s">
        <v>4717</v>
      </c>
      <c r="B4527" s="138">
        <v>0</v>
      </c>
      <c r="C4527" s="178">
        <f t="shared" si="171"/>
        <v>0</v>
      </c>
      <c r="D4527" s="178">
        <f t="shared" si="170"/>
        <v>5</v>
      </c>
    </row>
    <row r="4528" spans="1:4">
      <c r="A4528" s="139" t="s">
        <v>4718</v>
      </c>
      <c r="B4528" s="138">
        <v>0</v>
      </c>
      <c r="C4528" s="178">
        <f t="shared" si="171"/>
        <v>0</v>
      </c>
      <c r="D4528" s="178">
        <f t="shared" si="170"/>
        <v>6</v>
      </c>
    </row>
    <row r="4529" spans="1:4">
      <c r="A4529" s="139" t="s">
        <v>4719</v>
      </c>
      <c r="B4529" s="138">
        <v>0</v>
      </c>
      <c r="C4529" s="178">
        <f t="shared" si="171"/>
        <v>0</v>
      </c>
      <c r="D4529" s="178">
        <f t="shared" si="170"/>
        <v>7</v>
      </c>
    </row>
    <row r="4530" spans="1:4">
      <c r="A4530" s="139" t="s">
        <v>4720</v>
      </c>
      <c r="B4530" s="138">
        <v>0</v>
      </c>
      <c r="C4530" s="178">
        <f t="shared" si="171"/>
        <v>0</v>
      </c>
      <c r="D4530" s="178">
        <f t="shared" si="170"/>
        <v>8</v>
      </c>
    </row>
    <row r="4531" spans="1:4">
      <c r="A4531" s="139" t="s">
        <v>4721</v>
      </c>
      <c r="B4531" s="138">
        <v>0</v>
      </c>
      <c r="C4531" s="178">
        <f t="shared" si="171"/>
        <v>0</v>
      </c>
      <c r="D4531" s="178">
        <f t="shared" si="170"/>
        <v>9</v>
      </c>
    </row>
    <row r="4532" spans="1:4">
      <c r="A4532" s="139" t="s">
        <v>4722</v>
      </c>
      <c r="B4532" s="138">
        <v>0</v>
      </c>
      <c r="C4532" s="178">
        <f t="shared" si="171"/>
        <v>164</v>
      </c>
      <c r="D4532" s="178">
        <f t="shared" si="170"/>
        <v>10</v>
      </c>
    </row>
    <row r="4533" spans="1:4">
      <c r="A4533" s="139" t="s">
        <v>4723</v>
      </c>
      <c r="B4533" s="138">
        <v>0</v>
      </c>
      <c r="C4533" s="178">
        <f t="shared" si="171"/>
        <v>316</v>
      </c>
      <c r="D4533" s="178">
        <f t="shared" si="170"/>
        <v>11</v>
      </c>
    </row>
    <row r="4534" spans="1:4">
      <c r="A4534" s="139" t="s">
        <v>4724</v>
      </c>
      <c r="B4534" s="138">
        <v>0</v>
      </c>
      <c r="C4534" s="178">
        <f t="shared" si="171"/>
        <v>368</v>
      </c>
      <c r="D4534" s="178">
        <f t="shared" si="170"/>
        <v>12</v>
      </c>
    </row>
    <row r="4535" spans="1:4">
      <c r="A4535" s="139" t="s">
        <v>4725</v>
      </c>
      <c r="B4535" s="138">
        <v>0</v>
      </c>
      <c r="C4535" s="178">
        <f t="shared" si="171"/>
        <v>415</v>
      </c>
      <c r="D4535" s="178">
        <f t="shared" si="170"/>
        <v>13</v>
      </c>
    </row>
    <row r="4536" spans="1:4">
      <c r="A4536" s="139" t="s">
        <v>4726</v>
      </c>
      <c r="B4536" s="138">
        <v>0</v>
      </c>
      <c r="C4536" s="178">
        <f t="shared" si="171"/>
        <v>453</v>
      </c>
      <c r="D4536" s="178">
        <f t="shared" si="170"/>
        <v>14</v>
      </c>
    </row>
    <row r="4537" spans="1:4">
      <c r="A4537" s="139" t="s">
        <v>4727</v>
      </c>
      <c r="B4537" s="138">
        <v>0</v>
      </c>
      <c r="C4537" s="178">
        <f t="shared" si="171"/>
        <v>461</v>
      </c>
      <c r="D4537" s="178">
        <f t="shared" si="170"/>
        <v>15</v>
      </c>
    </row>
    <row r="4538" spans="1:4">
      <c r="A4538" s="139" t="s">
        <v>4728</v>
      </c>
      <c r="B4538" s="138">
        <v>0</v>
      </c>
      <c r="C4538" s="178">
        <f t="shared" si="171"/>
        <v>443</v>
      </c>
      <c r="D4538" s="178">
        <f t="shared" si="170"/>
        <v>16</v>
      </c>
    </row>
    <row r="4539" spans="1:4">
      <c r="A4539" s="139" t="s">
        <v>4729</v>
      </c>
      <c r="B4539" s="138">
        <v>0</v>
      </c>
      <c r="C4539" s="178">
        <f t="shared" si="171"/>
        <v>406</v>
      </c>
      <c r="D4539" s="178">
        <f t="shared" si="170"/>
        <v>17</v>
      </c>
    </row>
    <row r="4540" spans="1:4">
      <c r="A4540" s="139" t="s">
        <v>4730</v>
      </c>
      <c r="B4540" s="138">
        <v>0</v>
      </c>
      <c r="C4540" s="178">
        <f t="shared" si="171"/>
        <v>333</v>
      </c>
      <c r="D4540" s="178">
        <f t="shared" si="170"/>
        <v>18</v>
      </c>
    </row>
    <row r="4541" spans="1:4">
      <c r="A4541" s="139" t="s">
        <v>4731</v>
      </c>
      <c r="B4541" s="138">
        <v>0</v>
      </c>
      <c r="C4541" s="178">
        <f t="shared" si="171"/>
        <v>104</v>
      </c>
      <c r="D4541" s="178">
        <f t="shared" si="170"/>
        <v>19</v>
      </c>
    </row>
    <row r="4542" spans="1:4">
      <c r="A4542" s="139" t="s">
        <v>4732</v>
      </c>
      <c r="B4542" s="138">
        <v>0</v>
      </c>
      <c r="C4542" s="178">
        <f t="shared" si="171"/>
        <v>0</v>
      </c>
      <c r="D4542" s="178">
        <f t="shared" si="170"/>
        <v>20</v>
      </c>
    </row>
    <row r="4543" spans="1:4">
      <c r="A4543" s="139" t="s">
        <v>4733</v>
      </c>
      <c r="B4543" s="138">
        <v>0</v>
      </c>
      <c r="C4543" s="178">
        <f t="shared" si="171"/>
        <v>0</v>
      </c>
      <c r="D4543" s="178">
        <f t="shared" si="170"/>
        <v>21</v>
      </c>
    </row>
    <row r="4544" spans="1:4">
      <c r="A4544" s="139" t="s">
        <v>4734</v>
      </c>
      <c r="B4544" s="138">
        <v>0</v>
      </c>
      <c r="C4544" s="178">
        <f t="shared" si="171"/>
        <v>0</v>
      </c>
      <c r="D4544" s="178">
        <f t="shared" si="170"/>
        <v>22</v>
      </c>
    </row>
    <row r="4545" spans="1:4">
      <c r="A4545" s="139" t="s">
        <v>4735</v>
      </c>
      <c r="B4545" s="138">
        <v>0</v>
      </c>
      <c r="C4545" s="178">
        <f t="shared" si="171"/>
        <v>0</v>
      </c>
      <c r="D4545" s="178">
        <f t="shared" si="170"/>
        <v>23</v>
      </c>
    </row>
    <row r="4546" spans="1:4">
      <c r="A4546" s="139" t="s">
        <v>4736</v>
      </c>
      <c r="B4546" s="138">
        <v>0</v>
      </c>
      <c r="C4546" s="178">
        <f t="shared" si="171"/>
        <v>0</v>
      </c>
      <c r="D4546" s="178">
        <f t="shared" si="170"/>
        <v>24</v>
      </c>
    </row>
    <row r="4547" spans="1:4">
      <c r="A4547" s="139" t="s">
        <v>4737</v>
      </c>
      <c r="B4547" s="138">
        <v>0</v>
      </c>
      <c r="C4547" s="178">
        <f t="shared" si="171"/>
        <v>0</v>
      </c>
      <c r="D4547" s="178">
        <f t="shared" si="170"/>
        <v>1</v>
      </c>
    </row>
    <row r="4548" spans="1:4">
      <c r="A4548" s="139" t="s">
        <v>4738</v>
      </c>
      <c r="B4548" s="138">
        <v>0</v>
      </c>
      <c r="C4548" s="178">
        <f t="shared" si="171"/>
        <v>0</v>
      </c>
      <c r="D4548" s="178">
        <f t="shared" si="170"/>
        <v>2</v>
      </c>
    </row>
    <row r="4549" spans="1:4">
      <c r="A4549" s="139" t="s">
        <v>4739</v>
      </c>
      <c r="B4549" s="138">
        <v>0</v>
      </c>
      <c r="C4549" s="178">
        <f t="shared" si="171"/>
        <v>0</v>
      </c>
      <c r="D4549" s="178">
        <f t="shared" si="170"/>
        <v>3</v>
      </c>
    </row>
    <row r="4550" spans="1:4">
      <c r="A4550" s="139" t="s">
        <v>4740</v>
      </c>
      <c r="B4550" s="138">
        <v>0</v>
      </c>
      <c r="C4550" s="178">
        <f t="shared" si="171"/>
        <v>0</v>
      </c>
      <c r="D4550" s="178">
        <f t="shared" si="170"/>
        <v>4</v>
      </c>
    </row>
    <row r="4551" spans="1:4">
      <c r="A4551" s="139" t="s">
        <v>4741</v>
      </c>
      <c r="B4551" s="138">
        <v>0</v>
      </c>
      <c r="C4551" s="178">
        <f t="shared" si="171"/>
        <v>0</v>
      </c>
      <c r="D4551" s="178">
        <f t="shared" si="170"/>
        <v>5</v>
      </c>
    </row>
    <row r="4552" spans="1:4">
      <c r="A4552" s="139" t="s">
        <v>4742</v>
      </c>
      <c r="B4552" s="138">
        <v>0</v>
      </c>
      <c r="C4552" s="178">
        <f t="shared" si="171"/>
        <v>0</v>
      </c>
      <c r="D4552" s="178">
        <f t="shared" si="170"/>
        <v>6</v>
      </c>
    </row>
    <row r="4553" spans="1:4">
      <c r="A4553" s="139" t="s">
        <v>4743</v>
      </c>
      <c r="B4553" s="138">
        <v>0</v>
      </c>
      <c r="C4553" s="178">
        <f t="shared" si="171"/>
        <v>0</v>
      </c>
      <c r="D4553" s="178">
        <f t="shared" si="170"/>
        <v>7</v>
      </c>
    </row>
    <row r="4554" spans="1:4">
      <c r="A4554" s="139" t="s">
        <v>4744</v>
      </c>
      <c r="B4554" s="138">
        <v>0</v>
      </c>
      <c r="C4554" s="178">
        <f t="shared" si="171"/>
        <v>0</v>
      </c>
      <c r="D4554" s="178">
        <f t="shared" si="170"/>
        <v>8</v>
      </c>
    </row>
    <row r="4555" spans="1:4">
      <c r="A4555" s="139" t="s">
        <v>4745</v>
      </c>
      <c r="B4555" s="138">
        <v>0</v>
      </c>
      <c r="C4555" s="178">
        <f t="shared" si="171"/>
        <v>0</v>
      </c>
      <c r="D4555" s="178">
        <f t="shared" ref="D4555:D4618" si="172">D4531</f>
        <v>9</v>
      </c>
    </row>
    <row r="4556" spans="1:4">
      <c r="A4556" s="139" t="s">
        <v>4746</v>
      </c>
      <c r="B4556" s="138">
        <v>0</v>
      </c>
      <c r="C4556" s="178">
        <f t="shared" si="171"/>
        <v>164</v>
      </c>
      <c r="D4556" s="178">
        <f t="shared" si="172"/>
        <v>10</v>
      </c>
    </row>
    <row r="4557" spans="1:4">
      <c r="A4557" s="139" t="s">
        <v>4747</v>
      </c>
      <c r="B4557" s="138">
        <v>0</v>
      </c>
      <c r="C4557" s="178">
        <f t="shared" si="171"/>
        <v>316</v>
      </c>
      <c r="D4557" s="178">
        <f t="shared" si="172"/>
        <v>11</v>
      </c>
    </row>
    <row r="4558" spans="1:4">
      <c r="A4558" s="139" t="s">
        <v>4748</v>
      </c>
      <c r="B4558" s="138">
        <v>0</v>
      </c>
      <c r="C4558" s="178">
        <f t="shared" si="171"/>
        <v>368</v>
      </c>
      <c r="D4558" s="178">
        <f t="shared" si="172"/>
        <v>12</v>
      </c>
    </row>
    <row r="4559" spans="1:4">
      <c r="A4559" s="139" t="s">
        <v>4749</v>
      </c>
      <c r="B4559" s="138">
        <v>0</v>
      </c>
      <c r="C4559" s="178">
        <f t="shared" si="171"/>
        <v>415</v>
      </c>
      <c r="D4559" s="178">
        <f t="shared" si="172"/>
        <v>13</v>
      </c>
    </row>
    <row r="4560" spans="1:4">
      <c r="A4560" s="139" t="s">
        <v>4750</v>
      </c>
      <c r="B4560" s="138">
        <v>0</v>
      </c>
      <c r="C4560" s="178">
        <f t="shared" si="171"/>
        <v>453</v>
      </c>
      <c r="D4560" s="178">
        <f t="shared" si="172"/>
        <v>14</v>
      </c>
    </row>
    <row r="4561" spans="1:4">
      <c r="A4561" s="139" t="s">
        <v>4751</v>
      </c>
      <c r="B4561" s="138">
        <v>0</v>
      </c>
      <c r="C4561" s="178">
        <f t="shared" si="171"/>
        <v>461</v>
      </c>
      <c r="D4561" s="178">
        <f t="shared" si="172"/>
        <v>15</v>
      </c>
    </row>
    <row r="4562" spans="1:4">
      <c r="A4562" s="139" t="s">
        <v>4752</v>
      </c>
      <c r="B4562" s="138">
        <v>0</v>
      </c>
      <c r="C4562" s="178">
        <f t="shared" si="171"/>
        <v>443</v>
      </c>
      <c r="D4562" s="178">
        <f t="shared" si="172"/>
        <v>16</v>
      </c>
    </row>
    <row r="4563" spans="1:4">
      <c r="A4563" s="139" t="s">
        <v>4753</v>
      </c>
      <c r="B4563" s="138">
        <v>0</v>
      </c>
      <c r="C4563" s="178">
        <f t="shared" si="171"/>
        <v>406</v>
      </c>
      <c r="D4563" s="178">
        <f t="shared" si="172"/>
        <v>17</v>
      </c>
    </row>
    <row r="4564" spans="1:4">
      <c r="A4564" s="139" t="s">
        <v>4754</v>
      </c>
      <c r="B4564" s="138">
        <v>0</v>
      </c>
      <c r="C4564" s="178">
        <f t="shared" si="171"/>
        <v>333</v>
      </c>
      <c r="D4564" s="178">
        <f t="shared" si="172"/>
        <v>18</v>
      </c>
    </row>
    <row r="4565" spans="1:4">
      <c r="A4565" s="139" t="s">
        <v>4755</v>
      </c>
      <c r="B4565" s="138">
        <v>0</v>
      </c>
      <c r="C4565" s="178">
        <f t="shared" si="171"/>
        <v>104</v>
      </c>
      <c r="D4565" s="178">
        <f t="shared" si="172"/>
        <v>19</v>
      </c>
    </row>
    <row r="4566" spans="1:4">
      <c r="A4566" s="139" t="s">
        <v>4756</v>
      </c>
      <c r="B4566" s="138">
        <v>0</v>
      </c>
      <c r="C4566" s="178">
        <f t="shared" si="171"/>
        <v>0</v>
      </c>
      <c r="D4566" s="178">
        <f t="shared" si="172"/>
        <v>20</v>
      </c>
    </row>
    <row r="4567" spans="1:4">
      <c r="A4567" s="139" t="s">
        <v>4757</v>
      </c>
      <c r="B4567" s="138">
        <v>0</v>
      </c>
      <c r="C4567" s="178">
        <f t="shared" si="171"/>
        <v>0</v>
      </c>
      <c r="D4567" s="178">
        <f t="shared" si="172"/>
        <v>21</v>
      </c>
    </row>
    <row r="4568" spans="1:4">
      <c r="A4568" s="139" t="s">
        <v>4758</v>
      </c>
      <c r="B4568" s="138">
        <v>0</v>
      </c>
      <c r="C4568" s="178">
        <f t="shared" si="171"/>
        <v>0</v>
      </c>
      <c r="D4568" s="178">
        <f t="shared" si="172"/>
        <v>22</v>
      </c>
    </row>
    <row r="4569" spans="1:4">
      <c r="A4569" s="139" t="s">
        <v>4759</v>
      </c>
      <c r="B4569" s="138">
        <v>0</v>
      </c>
      <c r="C4569" s="178">
        <f t="shared" si="171"/>
        <v>0</v>
      </c>
      <c r="D4569" s="178">
        <f t="shared" si="172"/>
        <v>23</v>
      </c>
    </row>
    <row r="4570" spans="1:4">
      <c r="A4570" s="139" t="s">
        <v>4760</v>
      </c>
      <c r="B4570" s="138">
        <v>0</v>
      </c>
      <c r="C4570" s="178">
        <f t="shared" si="171"/>
        <v>0</v>
      </c>
      <c r="D4570" s="178">
        <f t="shared" si="172"/>
        <v>24</v>
      </c>
    </row>
    <row r="4571" spans="1:4">
      <c r="A4571" s="139" t="s">
        <v>4761</v>
      </c>
      <c r="B4571" s="138">
        <v>0</v>
      </c>
      <c r="C4571" s="178">
        <f t="shared" si="171"/>
        <v>0</v>
      </c>
      <c r="D4571" s="178">
        <f t="shared" si="172"/>
        <v>1</v>
      </c>
    </row>
    <row r="4572" spans="1:4">
      <c r="A4572" s="139" t="s">
        <v>4762</v>
      </c>
      <c r="B4572" s="138">
        <v>0</v>
      </c>
      <c r="C4572" s="178">
        <f t="shared" ref="C4572:C4635" si="173">_xlfn.XLOOKUP(D4572,$N$5:$N$28,$H$5:$H$28)</f>
        <v>0</v>
      </c>
      <c r="D4572" s="178">
        <f t="shared" si="172"/>
        <v>2</v>
      </c>
    </row>
    <row r="4573" spans="1:4">
      <c r="A4573" s="139" t="s">
        <v>4763</v>
      </c>
      <c r="B4573" s="138">
        <v>0</v>
      </c>
      <c r="C4573" s="178">
        <f t="shared" si="173"/>
        <v>0</v>
      </c>
      <c r="D4573" s="178">
        <f t="shared" si="172"/>
        <v>3</v>
      </c>
    </row>
    <row r="4574" spans="1:4">
      <c r="A4574" s="139" t="s">
        <v>4764</v>
      </c>
      <c r="B4574" s="138">
        <v>0</v>
      </c>
      <c r="C4574" s="178">
        <f t="shared" si="173"/>
        <v>0</v>
      </c>
      <c r="D4574" s="178">
        <f t="shared" si="172"/>
        <v>4</v>
      </c>
    </row>
    <row r="4575" spans="1:4">
      <c r="A4575" s="139" t="s">
        <v>4765</v>
      </c>
      <c r="B4575" s="138">
        <v>0</v>
      </c>
      <c r="C4575" s="178">
        <f t="shared" si="173"/>
        <v>0</v>
      </c>
      <c r="D4575" s="178">
        <f t="shared" si="172"/>
        <v>5</v>
      </c>
    </row>
    <row r="4576" spans="1:4">
      <c r="A4576" s="139" t="s">
        <v>4766</v>
      </c>
      <c r="B4576" s="138">
        <v>0</v>
      </c>
      <c r="C4576" s="178">
        <f t="shared" si="173"/>
        <v>0</v>
      </c>
      <c r="D4576" s="178">
        <f t="shared" si="172"/>
        <v>6</v>
      </c>
    </row>
    <row r="4577" spans="1:4">
      <c r="A4577" s="139" t="s">
        <v>4767</v>
      </c>
      <c r="B4577" s="138">
        <v>0</v>
      </c>
      <c r="C4577" s="178">
        <f t="shared" si="173"/>
        <v>0</v>
      </c>
      <c r="D4577" s="178">
        <f t="shared" si="172"/>
        <v>7</v>
      </c>
    </row>
    <row r="4578" spans="1:4">
      <c r="A4578" s="139" t="s">
        <v>4768</v>
      </c>
      <c r="B4578" s="138">
        <v>0</v>
      </c>
      <c r="C4578" s="178">
        <f t="shared" si="173"/>
        <v>0</v>
      </c>
      <c r="D4578" s="178">
        <f t="shared" si="172"/>
        <v>8</v>
      </c>
    </row>
    <row r="4579" spans="1:4">
      <c r="A4579" s="139" t="s">
        <v>4769</v>
      </c>
      <c r="B4579" s="138">
        <v>0</v>
      </c>
      <c r="C4579" s="178">
        <f t="shared" si="173"/>
        <v>0</v>
      </c>
      <c r="D4579" s="178">
        <f t="shared" si="172"/>
        <v>9</v>
      </c>
    </row>
    <row r="4580" spans="1:4">
      <c r="A4580" s="139" t="s">
        <v>4770</v>
      </c>
      <c r="B4580" s="138">
        <v>0</v>
      </c>
      <c r="C4580" s="178">
        <f t="shared" si="173"/>
        <v>164</v>
      </c>
      <c r="D4580" s="178">
        <f t="shared" si="172"/>
        <v>10</v>
      </c>
    </row>
    <row r="4581" spans="1:4">
      <c r="A4581" s="139" t="s">
        <v>4771</v>
      </c>
      <c r="B4581" s="138">
        <v>0</v>
      </c>
      <c r="C4581" s="178">
        <f t="shared" si="173"/>
        <v>316</v>
      </c>
      <c r="D4581" s="178">
        <f t="shared" si="172"/>
        <v>11</v>
      </c>
    </row>
    <row r="4582" spans="1:4">
      <c r="A4582" s="139" t="s">
        <v>4772</v>
      </c>
      <c r="B4582" s="138">
        <v>0</v>
      </c>
      <c r="C4582" s="178">
        <f t="shared" si="173"/>
        <v>368</v>
      </c>
      <c r="D4582" s="178">
        <f t="shared" si="172"/>
        <v>12</v>
      </c>
    </row>
    <row r="4583" spans="1:4">
      <c r="A4583" s="139" t="s">
        <v>4773</v>
      </c>
      <c r="B4583" s="138">
        <v>0</v>
      </c>
      <c r="C4583" s="178">
        <f t="shared" si="173"/>
        <v>415</v>
      </c>
      <c r="D4583" s="178">
        <f t="shared" si="172"/>
        <v>13</v>
      </c>
    </row>
    <row r="4584" spans="1:4">
      <c r="A4584" s="139" t="s">
        <v>4774</v>
      </c>
      <c r="B4584" s="138">
        <v>0</v>
      </c>
      <c r="C4584" s="178">
        <f t="shared" si="173"/>
        <v>453</v>
      </c>
      <c r="D4584" s="178">
        <f t="shared" si="172"/>
        <v>14</v>
      </c>
    </row>
    <row r="4585" spans="1:4">
      <c r="A4585" s="139" t="s">
        <v>4775</v>
      </c>
      <c r="B4585" s="138">
        <v>0</v>
      </c>
      <c r="C4585" s="178">
        <f t="shared" si="173"/>
        <v>461</v>
      </c>
      <c r="D4585" s="178">
        <f t="shared" si="172"/>
        <v>15</v>
      </c>
    </row>
    <row r="4586" spans="1:4">
      <c r="A4586" s="139" t="s">
        <v>4776</v>
      </c>
      <c r="B4586" s="138">
        <v>0</v>
      </c>
      <c r="C4586" s="178">
        <f t="shared" si="173"/>
        <v>443</v>
      </c>
      <c r="D4586" s="178">
        <f t="shared" si="172"/>
        <v>16</v>
      </c>
    </row>
    <row r="4587" spans="1:4">
      <c r="A4587" s="139" t="s">
        <v>4777</v>
      </c>
      <c r="B4587" s="138">
        <v>0</v>
      </c>
      <c r="C4587" s="178">
        <f t="shared" si="173"/>
        <v>406</v>
      </c>
      <c r="D4587" s="178">
        <f t="shared" si="172"/>
        <v>17</v>
      </c>
    </row>
    <row r="4588" spans="1:4">
      <c r="A4588" s="139" t="s">
        <v>4778</v>
      </c>
      <c r="B4588" s="138">
        <v>0</v>
      </c>
      <c r="C4588" s="178">
        <f t="shared" si="173"/>
        <v>333</v>
      </c>
      <c r="D4588" s="178">
        <f t="shared" si="172"/>
        <v>18</v>
      </c>
    </row>
    <row r="4589" spans="1:4">
      <c r="A4589" s="139" t="s">
        <v>4779</v>
      </c>
      <c r="B4589" s="138">
        <v>0</v>
      </c>
      <c r="C4589" s="178">
        <f t="shared" si="173"/>
        <v>104</v>
      </c>
      <c r="D4589" s="178">
        <f t="shared" si="172"/>
        <v>19</v>
      </c>
    </row>
    <row r="4590" spans="1:4">
      <c r="A4590" s="139" t="s">
        <v>4780</v>
      </c>
      <c r="B4590" s="138">
        <v>0</v>
      </c>
      <c r="C4590" s="178">
        <f t="shared" si="173"/>
        <v>0</v>
      </c>
      <c r="D4590" s="178">
        <f t="shared" si="172"/>
        <v>20</v>
      </c>
    </row>
    <row r="4591" spans="1:4">
      <c r="A4591" s="139" t="s">
        <v>4781</v>
      </c>
      <c r="B4591" s="138">
        <v>0</v>
      </c>
      <c r="C4591" s="178">
        <f t="shared" si="173"/>
        <v>0</v>
      </c>
      <c r="D4591" s="178">
        <f t="shared" si="172"/>
        <v>21</v>
      </c>
    </row>
    <row r="4592" spans="1:4">
      <c r="A4592" s="139" t="s">
        <v>4782</v>
      </c>
      <c r="B4592" s="138">
        <v>0</v>
      </c>
      <c r="C4592" s="178">
        <f t="shared" si="173"/>
        <v>0</v>
      </c>
      <c r="D4592" s="178">
        <f t="shared" si="172"/>
        <v>22</v>
      </c>
    </row>
    <row r="4593" spans="1:4">
      <c r="A4593" s="139" t="s">
        <v>4783</v>
      </c>
      <c r="B4593" s="138">
        <v>0</v>
      </c>
      <c r="C4593" s="178">
        <f t="shared" si="173"/>
        <v>0</v>
      </c>
      <c r="D4593" s="178">
        <f t="shared" si="172"/>
        <v>23</v>
      </c>
    </row>
    <row r="4594" spans="1:4">
      <c r="A4594" s="139" t="s">
        <v>4784</v>
      </c>
      <c r="B4594" s="138">
        <v>0</v>
      </c>
      <c r="C4594" s="178">
        <f t="shared" si="173"/>
        <v>0</v>
      </c>
      <c r="D4594" s="178">
        <f t="shared" si="172"/>
        <v>24</v>
      </c>
    </row>
    <row r="4595" spans="1:4">
      <c r="A4595" s="139" t="s">
        <v>4785</v>
      </c>
      <c r="B4595" s="138">
        <v>0</v>
      </c>
      <c r="C4595" s="178">
        <f t="shared" si="173"/>
        <v>0</v>
      </c>
      <c r="D4595" s="178">
        <f t="shared" si="172"/>
        <v>1</v>
      </c>
    </row>
    <row r="4596" spans="1:4">
      <c r="A4596" s="139" t="s">
        <v>4786</v>
      </c>
      <c r="B4596" s="138">
        <v>0</v>
      </c>
      <c r="C4596" s="178">
        <f t="shared" si="173"/>
        <v>0</v>
      </c>
      <c r="D4596" s="178">
        <f t="shared" si="172"/>
        <v>2</v>
      </c>
    </row>
    <row r="4597" spans="1:4">
      <c r="A4597" s="139" t="s">
        <v>4787</v>
      </c>
      <c r="B4597" s="138">
        <v>0</v>
      </c>
      <c r="C4597" s="178">
        <f t="shared" si="173"/>
        <v>0</v>
      </c>
      <c r="D4597" s="178">
        <f t="shared" si="172"/>
        <v>3</v>
      </c>
    </row>
    <row r="4598" spans="1:4">
      <c r="A4598" s="139" t="s">
        <v>4788</v>
      </c>
      <c r="B4598" s="138">
        <v>0</v>
      </c>
      <c r="C4598" s="178">
        <f t="shared" si="173"/>
        <v>0</v>
      </c>
      <c r="D4598" s="178">
        <f t="shared" si="172"/>
        <v>4</v>
      </c>
    </row>
    <row r="4599" spans="1:4">
      <c r="A4599" s="139" t="s">
        <v>4789</v>
      </c>
      <c r="B4599" s="138">
        <v>0</v>
      </c>
      <c r="C4599" s="178">
        <f t="shared" si="173"/>
        <v>0</v>
      </c>
      <c r="D4599" s="178">
        <f t="shared" si="172"/>
        <v>5</v>
      </c>
    </row>
    <row r="4600" spans="1:4">
      <c r="A4600" s="139" t="s">
        <v>4790</v>
      </c>
      <c r="B4600" s="138">
        <v>0</v>
      </c>
      <c r="C4600" s="178">
        <f t="shared" si="173"/>
        <v>0</v>
      </c>
      <c r="D4600" s="178">
        <f t="shared" si="172"/>
        <v>6</v>
      </c>
    </row>
    <row r="4601" spans="1:4">
      <c r="A4601" s="139" t="s">
        <v>4791</v>
      </c>
      <c r="B4601" s="138">
        <v>0</v>
      </c>
      <c r="C4601" s="178">
        <f t="shared" si="173"/>
        <v>0</v>
      </c>
      <c r="D4601" s="178">
        <f t="shared" si="172"/>
        <v>7</v>
      </c>
    </row>
    <row r="4602" spans="1:4">
      <c r="A4602" s="139" t="s">
        <v>4792</v>
      </c>
      <c r="B4602" s="138">
        <v>0</v>
      </c>
      <c r="C4602" s="178">
        <f t="shared" si="173"/>
        <v>0</v>
      </c>
      <c r="D4602" s="178">
        <f t="shared" si="172"/>
        <v>8</v>
      </c>
    </row>
    <row r="4603" spans="1:4">
      <c r="A4603" s="139" t="s">
        <v>4793</v>
      </c>
      <c r="B4603" s="138">
        <v>0</v>
      </c>
      <c r="C4603" s="178">
        <f t="shared" si="173"/>
        <v>0</v>
      </c>
      <c r="D4603" s="178">
        <f t="shared" si="172"/>
        <v>9</v>
      </c>
    </row>
    <row r="4604" spans="1:4">
      <c r="A4604" s="139" t="s">
        <v>4794</v>
      </c>
      <c r="B4604" s="138">
        <v>0</v>
      </c>
      <c r="C4604" s="178">
        <f t="shared" si="173"/>
        <v>164</v>
      </c>
      <c r="D4604" s="178">
        <f t="shared" si="172"/>
        <v>10</v>
      </c>
    </row>
    <row r="4605" spans="1:4">
      <c r="A4605" s="139" t="s">
        <v>4795</v>
      </c>
      <c r="B4605" s="138">
        <v>0</v>
      </c>
      <c r="C4605" s="178">
        <f t="shared" si="173"/>
        <v>316</v>
      </c>
      <c r="D4605" s="178">
        <f t="shared" si="172"/>
        <v>11</v>
      </c>
    </row>
    <row r="4606" spans="1:4">
      <c r="A4606" s="139" t="s">
        <v>4796</v>
      </c>
      <c r="B4606" s="138">
        <v>0</v>
      </c>
      <c r="C4606" s="178">
        <f t="shared" si="173"/>
        <v>368</v>
      </c>
      <c r="D4606" s="178">
        <f t="shared" si="172"/>
        <v>12</v>
      </c>
    </row>
    <row r="4607" spans="1:4">
      <c r="A4607" s="139" t="s">
        <v>4797</v>
      </c>
      <c r="B4607" s="138">
        <v>0</v>
      </c>
      <c r="C4607" s="178">
        <f t="shared" si="173"/>
        <v>415</v>
      </c>
      <c r="D4607" s="178">
        <f t="shared" si="172"/>
        <v>13</v>
      </c>
    </row>
    <row r="4608" spans="1:4">
      <c r="A4608" s="139" t="s">
        <v>4798</v>
      </c>
      <c r="B4608" s="138">
        <v>0</v>
      </c>
      <c r="C4608" s="178">
        <f t="shared" si="173"/>
        <v>453</v>
      </c>
      <c r="D4608" s="178">
        <f t="shared" si="172"/>
        <v>14</v>
      </c>
    </row>
    <row r="4609" spans="1:4">
      <c r="A4609" s="139" t="s">
        <v>4799</v>
      </c>
      <c r="B4609" s="138">
        <v>0</v>
      </c>
      <c r="C4609" s="178">
        <f t="shared" si="173"/>
        <v>461</v>
      </c>
      <c r="D4609" s="178">
        <f t="shared" si="172"/>
        <v>15</v>
      </c>
    </row>
    <row r="4610" spans="1:4">
      <c r="A4610" s="139" t="s">
        <v>4800</v>
      </c>
      <c r="B4610" s="138">
        <v>0</v>
      </c>
      <c r="C4610" s="178">
        <f t="shared" si="173"/>
        <v>443</v>
      </c>
      <c r="D4610" s="178">
        <f t="shared" si="172"/>
        <v>16</v>
      </c>
    </row>
    <row r="4611" spans="1:4">
      <c r="A4611" s="139" t="s">
        <v>4801</v>
      </c>
      <c r="B4611" s="138">
        <v>0</v>
      </c>
      <c r="C4611" s="178">
        <f t="shared" si="173"/>
        <v>406</v>
      </c>
      <c r="D4611" s="178">
        <f t="shared" si="172"/>
        <v>17</v>
      </c>
    </row>
    <row r="4612" spans="1:4">
      <c r="A4612" s="139" t="s">
        <v>4802</v>
      </c>
      <c r="B4612" s="138">
        <v>0</v>
      </c>
      <c r="C4612" s="178">
        <f t="shared" si="173"/>
        <v>333</v>
      </c>
      <c r="D4612" s="178">
        <f t="shared" si="172"/>
        <v>18</v>
      </c>
    </row>
    <row r="4613" spans="1:4">
      <c r="A4613" s="139" t="s">
        <v>4803</v>
      </c>
      <c r="B4613" s="138">
        <v>0</v>
      </c>
      <c r="C4613" s="178">
        <f t="shared" si="173"/>
        <v>104</v>
      </c>
      <c r="D4613" s="178">
        <f t="shared" si="172"/>
        <v>19</v>
      </c>
    </row>
    <row r="4614" spans="1:4">
      <c r="A4614" s="139" t="s">
        <v>4804</v>
      </c>
      <c r="B4614" s="138">
        <v>0</v>
      </c>
      <c r="C4614" s="178">
        <f t="shared" si="173"/>
        <v>0</v>
      </c>
      <c r="D4614" s="178">
        <f t="shared" si="172"/>
        <v>20</v>
      </c>
    </row>
    <row r="4615" spans="1:4">
      <c r="A4615" s="139" t="s">
        <v>4805</v>
      </c>
      <c r="B4615" s="138">
        <v>0</v>
      </c>
      <c r="C4615" s="178">
        <f t="shared" si="173"/>
        <v>0</v>
      </c>
      <c r="D4615" s="178">
        <f t="shared" si="172"/>
        <v>21</v>
      </c>
    </row>
    <row r="4616" spans="1:4">
      <c r="A4616" s="139" t="s">
        <v>4806</v>
      </c>
      <c r="B4616" s="138">
        <v>0</v>
      </c>
      <c r="C4616" s="178">
        <f t="shared" si="173"/>
        <v>0</v>
      </c>
      <c r="D4616" s="178">
        <f t="shared" si="172"/>
        <v>22</v>
      </c>
    </row>
    <row r="4617" spans="1:4">
      <c r="A4617" s="139" t="s">
        <v>4807</v>
      </c>
      <c r="B4617" s="138">
        <v>0</v>
      </c>
      <c r="C4617" s="178">
        <f t="shared" si="173"/>
        <v>0</v>
      </c>
      <c r="D4617" s="178">
        <f t="shared" si="172"/>
        <v>23</v>
      </c>
    </row>
    <row r="4618" spans="1:4">
      <c r="A4618" s="139" t="s">
        <v>4808</v>
      </c>
      <c r="B4618" s="138">
        <v>0</v>
      </c>
      <c r="C4618" s="178">
        <f t="shared" si="173"/>
        <v>0</v>
      </c>
      <c r="D4618" s="178">
        <f t="shared" si="172"/>
        <v>24</v>
      </c>
    </row>
    <row r="4619" spans="1:4">
      <c r="A4619" s="139" t="s">
        <v>4809</v>
      </c>
      <c r="B4619" s="138">
        <v>0</v>
      </c>
      <c r="C4619" s="178">
        <f t="shared" si="173"/>
        <v>0</v>
      </c>
      <c r="D4619" s="178">
        <f t="shared" ref="D4619:D4682" si="174">D4595</f>
        <v>1</v>
      </c>
    </row>
    <row r="4620" spans="1:4">
      <c r="A4620" s="139" t="s">
        <v>4810</v>
      </c>
      <c r="B4620" s="138">
        <v>0</v>
      </c>
      <c r="C4620" s="178">
        <f t="shared" si="173"/>
        <v>0</v>
      </c>
      <c r="D4620" s="178">
        <f t="shared" si="174"/>
        <v>2</v>
      </c>
    </row>
    <row r="4621" spans="1:4">
      <c r="A4621" s="139" t="s">
        <v>4811</v>
      </c>
      <c r="B4621" s="138">
        <v>0</v>
      </c>
      <c r="C4621" s="178">
        <f t="shared" si="173"/>
        <v>0</v>
      </c>
      <c r="D4621" s="178">
        <f t="shared" si="174"/>
        <v>3</v>
      </c>
    </row>
    <row r="4622" spans="1:4">
      <c r="A4622" s="139" t="s">
        <v>4812</v>
      </c>
      <c r="B4622" s="138">
        <v>0</v>
      </c>
      <c r="C4622" s="178">
        <f t="shared" si="173"/>
        <v>0</v>
      </c>
      <c r="D4622" s="178">
        <f t="shared" si="174"/>
        <v>4</v>
      </c>
    </row>
    <row r="4623" spans="1:4">
      <c r="A4623" s="139" t="s">
        <v>4813</v>
      </c>
      <c r="B4623" s="138">
        <v>0</v>
      </c>
      <c r="C4623" s="178">
        <f t="shared" si="173"/>
        <v>0</v>
      </c>
      <c r="D4623" s="178">
        <f t="shared" si="174"/>
        <v>5</v>
      </c>
    </row>
    <row r="4624" spans="1:4">
      <c r="A4624" s="139" t="s">
        <v>4814</v>
      </c>
      <c r="B4624" s="138">
        <v>0</v>
      </c>
      <c r="C4624" s="178">
        <f t="shared" si="173"/>
        <v>0</v>
      </c>
      <c r="D4624" s="178">
        <f t="shared" si="174"/>
        <v>6</v>
      </c>
    </row>
    <row r="4625" spans="1:4">
      <c r="A4625" s="139" t="s">
        <v>4815</v>
      </c>
      <c r="B4625" s="138">
        <v>0</v>
      </c>
      <c r="C4625" s="178">
        <f t="shared" si="173"/>
        <v>0</v>
      </c>
      <c r="D4625" s="178">
        <f t="shared" si="174"/>
        <v>7</v>
      </c>
    </row>
    <row r="4626" spans="1:4">
      <c r="A4626" s="139" t="s">
        <v>4816</v>
      </c>
      <c r="B4626" s="138">
        <v>0</v>
      </c>
      <c r="C4626" s="178">
        <f t="shared" si="173"/>
        <v>0</v>
      </c>
      <c r="D4626" s="178">
        <f t="shared" si="174"/>
        <v>8</v>
      </c>
    </row>
    <row r="4627" spans="1:4">
      <c r="A4627" s="139" t="s">
        <v>4817</v>
      </c>
      <c r="B4627" s="138">
        <v>0</v>
      </c>
      <c r="C4627" s="178">
        <f t="shared" si="173"/>
        <v>0</v>
      </c>
      <c r="D4627" s="178">
        <f t="shared" si="174"/>
        <v>9</v>
      </c>
    </row>
    <row r="4628" spans="1:4">
      <c r="A4628" s="139" t="s">
        <v>4818</v>
      </c>
      <c r="B4628" s="138">
        <v>0</v>
      </c>
      <c r="C4628" s="178">
        <f t="shared" si="173"/>
        <v>164</v>
      </c>
      <c r="D4628" s="178">
        <f t="shared" si="174"/>
        <v>10</v>
      </c>
    </row>
    <row r="4629" spans="1:4">
      <c r="A4629" s="139" t="s">
        <v>4819</v>
      </c>
      <c r="B4629" s="138">
        <v>0</v>
      </c>
      <c r="C4629" s="178">
        <f t="shared" si="173"/>
        <v>316</v>
      </c>
      <c r="D4629" s="178">
        <f t="shared" si="174"/>
        <v>11</v>
      </c>
    </row>
    <row r="4630" spans="1:4">
      <c r="A4630" s="139" t="s">
        <v>4820</v>
      </c>
      <c r="B4630" s="138">
        <v>0</v>
      </c>
      <c r="C4630" s="178">
        <f t="shared" si="173"/>
        <v>368</v>
      </c>
      <c r="D4630" s="178">
        <f t="shared" si="174"/>
        <v>12</v>
      </c>
    </row>
    <row r="4631" spans="1:4">
      <c r="A4631" s="139" t="s">
        <v>4821</v>
      </c>
      <c r="B4631" s="138">
        <v>0</v>
      </c>
      <c r="C4631" s="178">
        <f t="shared" si="173"/>
        <v>415</v>
      </c>
      <c r="D4631" s="178">
        <f t="shared" si="174"/>
        <v>13</v>
      </c>
    </row>
    <row r="4632" spans="1:4">
      <c r="A4632" s="139" t="s">
        <v>4822</v>
      </c>
      <c r="B4632" s="138">
        <v>0</v>
      </c>
      <c r="C4632" s="178">
        <f t="shared" si="173"/>
        <v>453</v>
      </c>
      <c r="D4632" s="178">
        <f t="shared" si="174"/>
        <v>14</v>
      </c>
    </row>
    <row r="4633" spans="1:4">
      <c r="A4633" s="139" t="s">
        <v>4823</v>
      </c>
      <c r="B4633" s="138">
        <v>0</v>
      </c>
      <c r="C4633" s="178">
        <f t="shared" si="173"/>
        <v>461</v>
      </c>
      <c r="D4633" s="178">
        <f t="shared" si="174"/>
        <v>15</v>
      </c>
    </row>
    <row r="4634" spans="1:4">
      <c r="A4634" s="139" t="s">
        <v>4824</v>
      </c>
      <c r="B4634" s="138">
        <v>0</v>
      </c>
      <c r="C4634" s="178">
        <f t="shared" si="173"/>
        <v>443</v>
      </c>
      <c r="D4634" s="178">
        <f t="shared" si="174"/>
        <v>16</v>
      </c>
    </row>
    <row r="4635" spans="1:4">
      <c r="A4635" s="139" t="s">
        <v>4825</v>
      </c>
      <c r="B4635" s="138">
        <v>0</v>
      </c>
      <c r="C4635" s="178">
        <f t="shared" si="173"/>
        <v>406</v>
      </c>
      <c r="D4635" s="178">
        <f t="shared" si="174"/>
        <v>17</v>
      </c>
    </row>
    <row r="4636" spans="1:4">
      <c r="A4636" s="139" t="s">
        <v>4826</v>
      </c>
      <c r="B4636" s="138">
        <v>0</v>
      </c>
      <c r="C4636" s="178">
        <f t="shared" ref="C4636:C4699" si="175">_xlfn.XLOOKUP(D4636,$N$5:$N$28,$H$5:$H$28)</f>
        <v>333</v>
      </c>
      <c r="D4636" s="178">
        <f t="shared" si="174"/>
        <v>18</v>
      </c>
    </row>
    <row r="4637" spans="1:4">
      <c r="A4637" s="139" t="s">
        <v>4827</v>
      </c>
      <c r="B4637" s="138">
        <v>0</v>
      </c>
      <c r="C4637" s="178">
        <f t="shared" si="175"/>
        <v>104</v>
      </c>
      <c r="D4637" s="178">
        <f t="shared" si="174"/>
        <v>19</v>
      </c>
    </row>
    <row r="4638" spans="1:4">
      <c r="A4638" s="139" t="s">
        <v>4828</v>
      </c>
      <c r="B4638" s="138">
        <v>0</v>
      </c>
      <c r="C4638" s="178">
        <f t="shared" si="175"/>
        <v>0</v>
      </c>
      <c r="D4638" s="178">
        <f t="shared" si="174"/>
        <v>20</v>
      </c>
    </row>
    <row r="4639" spans="1:4">
      <c r="A4639" s="139" t="s">
        <v>4829</v>
      </c>
      <c r="B4639" s="138">
        <v>0</v>
      </c>
      <c r="C4639" s="178">
        <f t="shared" si="175"/>
        <v>0</v>
      </c>
      <c r="D4639" s="178">
        <f t="shared" si="174"/>
        <v>21</v>
      </c>
    </row>
    <row r="4640" spans="1:4">
      <c r="A4640" s="139" t="s">
        <v>4830</v>
      </c>
      <c r="B4640" s="138">
        <v>0</v>
      </c>
      <c r="C4640" s="178">
        <f t="shared" si="175"/>
        <v>0</v>
      </c>
      <c r="D4640" s="178">
        <f t="shared" si="174"/>
        <v>22</v>
      </c>
    </row>
    <row r="4641" spans="1:4">
      <c r="A4641" s="139" t="s">
        <v>4831</v>
      </c>
      <c r="B4641" s="138">
        <v>0</v>
      </c>
      <c r="C4641" s="178">
        <f t="shared" si="175"/>
        <v>0</v>
      </c>
      <c r="D4641" s="178">
        <f t="shared" si="174"/>
        <v>23</v>
      </c>
    </row>
    <row r="4642" spans="1:4">
      <c r="A4642" s="139" t="s">
        <v>4832</v>
      </c>
      <c r="B4642" s="138">
        <v>0</v>
      </c>
      <c r="C4642" s="178">
        <f t="shared" si="175"/>
        <v>0</v>
      </c>
      <c r="D4642" s="178">
        <f t="shared" si="174"/>
        <v>24</v>
      </c>
    </row>
    <row r="4643" spans="1:4">
      <c r="A4643" s="139" t="s">
        <v>4833</v>
      </c>
      <c r="B4643" s="138">
        <v>0</v>
      </c>
      <c r="C4643" s="178">
        <f t="shared" si="175"/>
        <v>0</v>
      </c>
      <c r="D4643" s="178">
        <f t="shared" si="174"/>
        <v>1</v>
      </c>
    </row>
    <row r="4644" spans="1:4">
      <c r="A4644" s="139" t="s">
        <v>4834</v>
      </c>
      <c r="B4644" s="138">
        <v>0</v>
      </c>
      <c r="C4644" s="178">
        <f t="shared" si="175"/>
        <v>0</v>
      </c>
      <c r="D4644" s="178">
        <f t="shared" si="174"/>
        <v>2</v>
      </c>
    </row>
    <row r="4645" spans="1:4">
      <c r="A4645" s="139" t="s">
        <v>4835</v>
      </c>
      <c r="B4645" s="138">
        <v>0</v>
      </c>
      <c r="C4645" s="178">
        <f t="shared" si="175"/>
        <v>0</v>
      </c>
      <c r="D4645" s="178">
        <f t="shared" si="174"/>
        <v>3</v>
      </c>
    </row>
    <row r="4646" spans="1:4">
      <c r="A4646" s="139" t="s">
        <v>4836</v>
      </c>
      <c r="B4646" s="138">
        <v>0</v>
      </c>
      <c r="C4646" s="178">
        <f t="shared" si="175"/>
        <v>0</v>
      </c>
      <c r="D4646" s="178">
        <f t="shared" si="174"/>
        <v>4</v>
      </c>
    </row>
    <row r="4647" spans="1:4">
      <c r="A4647" s="139" t="s">
        <v>4837</v>
      </c>
      <c r="B4647" s="138">
        <v>0</v>
      </c>
      <c r="C4647" s="178">
        <f t="shared" si="175"/>
        <v>0</v>
      </c>
      <c r="D4647" s="178">
        <f t="shared" si="174"/>
        <v>5</v>
      </c>
    </row>
    <row r="4648" spans="1:4">
      <c r="A4648" s="139" t="s">
        <v>4838</v>
      </c>
      <c r="B4648" s="138">
        <v>0</v>
      </c>
      <c r="C4648" s="178">
        <f t="shared" si="175"/>
        <v>0</v>
      </c>
      <c r="D4648" s="178">
        <f t="shared" si="174"/>
        <v>6</v>
      </c>
    </row>
    <row r="4649" spans="1:4">
      <c r="A4649" s="139" t="s">
        <v>4839</v>
      </c>
      <c r="B4649" s="138">
        <v>0</v>
      </c>
      <c r="C4649" s="178">
        <f t="shared" si="175"/>
        <v>0</v>
      </c>
      <c r="D4649" s="178">
        <f t="shared" si="174"/>
        <v>7</v>
      </c>
    </row>
    <row r="4650" spans="1:4">
      <c r="A4650" s="139" t="s">
        <v>4840</v>
      </c>
      <c r="B4650" s="138">
        <v>0</v>
      </c>
      <c r="C4650" s="178">
        <f t="shared" si="175"/>
        <v>0</v>
      </c>
      <c r="D4650" s="178">
        <f t="shared" si="174"/>
        <v>8</v>
      </c>
    </row>
    <row r="4651" spans="1:4">
      <c r="A4651" s="139" t="s">
        <v>4841</v>
      </c>
      <c r="B4651" s="138">
        <v>0</v>
      </c>
      <c r="C4651" s="178">
        <f t="shared" si="175"/>
        <v>0</v>
      </c>
      <c r="D4651" s="178">
        <f t="shared" si="174"/>
        <v>9</v>
      </c>
    </row>
    <row r="4652" spans="1:4">
      <c r="A4652" s="139" t="s">
        <v>4842</v>
      </c>
      <c r="B4652" s="138">
        <v>0</v>
      </c>
      <c r="C4652" s="178">
        <f t="shared" si="175"/>
        <v>164</v>
      </c>
      <c r="D4652" s="178">
        <f t="shared" si="174"/>
        <v>10</v>
      </c>
    </row>
    <row r="4653" spans="1:4">
      <c r="A4653" s="139" t="s">
        <v>4843</v>
      </c>
      <c r="B4653" s="138">
        <v>0</v>
      </c>
      <c r="C4653" s="178">
        <f t="shared" si="175"/>
        <v>316</v>
      </c>
      <c r="D4653" s="178">
        <f t="shared" si="174"/>
        <v>11</v>
      </c>
    </row>
    <row r="4654" spans="1:4">
      <c r="A4654" s="139" t="s">
        <v>4844</v>
      </c>
      <c r="B4654" s="138">
        <v>0</v>
      </c>
      <c r="C4654" s="178">
        <f t="shared" si="175"/>
        <v>368</v>
      </c>
      <c r="D4654" s="178">
        <f t="shared" si="174"/>
        <v>12</v>
      </c>
    </row>
    <row r="4655" spans="1:4">
      <c r="A4655" s="139" t="s">
        <v>4845</v>
      </c>
      <c r="B4655" s="138">
        <v>0</v>
      </c>
      <c r="C4655" s="178">
        <f t="shared" si="175"/>
        <v>415</v>
      </c>
      <c r="D4655" s="178">
        <f t="shared" si="174"/>
        <v>13</v>
      </c>
    </row>
    <row r="4656" spans="1:4">
      <c r="A4656" s="139" t="s">
        <v>4846</v>
      </c>
      <c r="B4656" s="138">
        <v>0</v>
      </c>
      <c r="C4656" s="178">
        <f t="shared" si="175"/>
        <v>453</v>
      </c>
      <c r="D4656" s="178">
        <f t="shared" si="174"/>
        <v>14</v>
      </c>
    </row>
    <row r="4657" spans="1:4">
      <c r="A4657" s="139" t="s">
        <v>4847</v>
      </c>
      <c r="B4657" s="138">
        <v>0</v>
      </c>
      <c r="C4657" s="178">
        <f t="shared" si="175"/>
        <v>461</v>
      </c>
      <c r="D4657" s="178">
        <f t="shared" si="174"/>
        <v>15</v>
      </c>
    </row>
    <row r="4658" spans="1:4">
      <c r="A4658" s="139" t="s">
        <v>4848</v>
      </c>
      <c r="B4658" s="138">
        <v>0</v>
      </c>
      <c r="C4658" s="178">
        <f t="shared" si="175"/>
        <v>443</v>
      </c>
      <c r="D4658" s="178">
        <f t="shared" si="174"/>
        <v>16</v>
      </c>
    </row>
    <row r="4659" spans="1:4">
      <c r="A4659" s="139" t="s">
        <v>4849</v>
      </c>
      <c r="B4659" s="138">
        <v>0</v>
      </c>
      <c r="C4659" s="178">
        <f t="shared" si="175"/>
        <v>406</v>
      </c>
      <c r="D4659" s="178">
        <f t="shared" si="174"/>
        <v>17</v>
      </c>
    </row>
    <row r="4660" spans="1:4">
      <c r="A4660" s="139" t="s">
        <v>4850</v>
      </c>
      <c r="B4660" s="138">
        <v>0</v>
      </c>
      <c r="C4660" s="178">
        <f t="shared" si="175"/>
        <v>333</v>
      </c>
      <c r="D4660" s="178">
        <f t="shared" si="174"/>
        <v>18</v>
      </c>
    </row>
    <row r="4661" spans="1:4">
      <c r="A4661" s="139" t="s">
        <v>4851</v>
      </c>
      <c r="B4661" s="138">
        <v>0</v>
      </c>
      <c r="C4661" s="178">
        <f t="shared" si="175"/>
        <v>104</v>
      </c>
      <c r="D4661" s="178">
        <f t="shared" si="174"/>
        <v>19</v>
      </c>
    </row>
    <row r="4662" spans="1:4">
      <c r="A4662" s="139" t="s">
        <v>4852</v>
      </c>
      <c r="B4662" s="138">
        <v>0</v>
      </c>
      <c r="C4662" s="178">
        <f t="shared" si="175"/>
        <v>0</v>
      </c>
      <c r="D4662" s="178">
        <f t="shared" si="174"/>
        <v>20</v>
      </c>
    </row>
    <row r="4663" spans="1:4">
      <c r="A4663" s="139" t="s">
        <v>4853</v>
      </c>
      <c r="B4663" s="138">
        <v>0</v>
      </c>
      <c r="C4663" s="178">
        <f t="shared" si="175"/>
        <v>0</v>
      </c>
      <c r="D4663" s="178">
        <f t="shared" si="174"/>
        <v>21</v>
      </c>
    </row>
    <row r="4664" spans="1:4">
      <c r="A4664" s="139" t="s">
        <v>4854</v>
      </c>
      <c r="B4664" s="138">
        <v>0</v>
      </c>
      <c r="C4664" s="178">
        <f t="shared" si="175"/>
        <v>0</v>
      </c>
      <c r="D4664" s="178">
        <f t="shared" si="174"/>
        <v>22</v>
      </c>
    </row>
    <row r="4665" spans="1:4">
      <c r="A4665" s="139" t="s">
        <v>4855</v>
      </c>
      <c r="B4665" s="138">
        <v>0</v>
      </c>
      <c r="C4665" s="178">
        <f t="shared" si="175"/>
        <v>0</v>
      </c>
      <c r="D4665" s="178">
        <f t="shared" si="174"/>
        <v>23</v>
      </c>
    </row>
    <row r="4666" spans="1:4">
      <c r="A4666" s="139" t="s">
        <v>4856</v>
      </c>
      <c r="B4666" s="138">
        <v>0</v>
      </c>
      <c r="C4666" s="178">
        <f t="shared" si="175"/>
        <v>0</v>
      </c>
      <c r="D4666" s="178">
        <f t="shared" si="174"/>
        <v>24</v>
      </c>
    </row>
    <row r="4667" spans="1:4">
      <c r="A4667" s="139" t="s">
        <v>4857</v>
      </c>
      <c r="B4667" s="138">
        <v>0</v>
      </c>
      <c r="C4667" s="178">
        <f t="shared" si="175"/>
        <v>0</v>
      </c>
      <c r="D4667" s="178">
        <f t="shared" si="174"/>
        <v>1</v>
      </c>
    </row>
    <row r="4668" spans="1:4">
      <c r="A4668" s="139" t="s">
        <v>4858</v>
      </c>
      <c r="B4668" s="138">
        <v>0</v>
      </c>
      <c r="C4668" s="178">
        <f t="shared" si="175"/>
        <v>0</v>
      </c>
      <c r="D4668" s="178">
        <f t="shared" si="174"/>
        <v>2</v>
      </c>
    </row>
    <row r="4669" spans="1:4">
      <c r="A4669" s="139" t="s">
        <v>4859</v>
      </c>
      <c r="B4669" s="138">
        <v>0</v>
      </c>
      <c r="C4669" s="178">
        <f t="shared" si="175"/>
        <v>0</v>
      </c>
      <c r="D4669" s="178">
        <f t="shared" si="174"/>
        <v>3</v>
      </c>
    </row>
    <row r="4670" spans="1:4">
      <c r="A4670" s="139" t="s">
        <v>4860</v>
      </c>
      <c r="B4670" s="138">
        <v>0</v>
      </c>
      <c r="C4670" s="178">
        <f t="shared" si="175"/>
        <v>0</v>
      </c>
      <c r="D4670" s="178">
        <f t="shared" si="174"/>
        <v>4</v>
      </c>
    </row>
    <row r="4671" spans="1:4">
      <c r="A4671" s="139" t="s">
        <v>4861</v>
      </c>
      <c r="B4671" s="138">
        <v>0</v>
      </c>
      <c r="C4671" s="178">
        <f t="shared" si="175"/>
        <v>0</v>
      </c>
      <c r="D4671" s="178">
        <f t="shared" si="174"/>
        <v>5</v>
      </c>
    </row>
    <row r="4672" spans="1:4">
      <c r="A4672" s="139" t="s">
        <v>4862</v>
      </c>
      <c r="B4672" s="138">
        <v>0</v>
      </c>
      <c r="C4672" s="178">
        <f t="shared" si="175"/>
        <v>0</v>
      </c>
      <c r="D4672" s="178">
        <f t="shared" si="174"/>
        <v>6</v>
      </c>
    </row>
    <row r="4673" spans="1:4">
      <c r="A4673" s="139" t="s">
        <v>4863</v>
      </c>
      <c r="B4673" s="138">
        <v>0</v>
      </c>
      <c r="C4673" s="178">
        <f t="shared" si="175"/>
        <v>0</v>
      </c>
      <c r="D4673" s="178">
        <f t="shared" si="174"/>
        <v>7</v>
      </c>
    </row>
    <row r="4674" spans="1:4">
      <c r="A4674" s="139" t="s">
        <v>4864</v>
      </c>
      <c r="B4674" s="138">
        <v>0</v>
      </c>
      <c r="C4674" s="178">
        <f t="shared" si="175"/>
        <v>0</v>
      </c>
      <c r="D4674" s="178">
        <f t="shared" si="174"/>
        <v>8</v>
      </c>
    </row>
    <row r="4675" spans="1:4">
      <c r="A4675" s="139" t="s">
        <v>4865</v>
      </c>
      <c r="B4675" s="138">
        <v>0</v>
      </c>
      <c r="C4675" s="178">
        <f t="shared" si="175"/>
        <v>0</v>
      </c>
      <c r="D4675" s="178">
        <f t="shared" si="174"/>
        <v>9</v>
      </c>
    </row>
    <row r="4676" spans="1:4">
      <c r="A4676" s="139" t="s">
        <v>4866</v>
      </c>
      <c r="B4676" s="138">
        <v>0</v>
      </c>
      <c r="C4676" s="178">
        <f t="shared" si="175"/>
        <v>164</v>
      </c>
      <c r="D4676" s="178">
        <f t="shared" si="174"/>
        <v>10</v>
      </c>
    </row>
    <row r="4677" spans="1:4">
      <c r="A4677" s="139" t="s">
        <v>4867</v>
      </c>
      <c r="B4677" s="138">
        <v>0</v>
      </c>
      <c r="C4677" s="178">
        <f t="shared" si="175"/>
        <v>316</v>
      </c>
      <c r="D4677" s="178">
        <f t="shared" si="174"/>
        <v>11</v>
      </c>
    </row>
    <row r="4678" spans="1:4">
      <c r="A4678" s="139" t="s">
        <v>4868</v>
      </c>
      <c r="B4678" s="138">
        <v>0</v>
      </c>
      <c r="C4678" s="178">
        <f t="shared" si="175"/>
        <v>368</v>
      </c>
      <c r="D4678" s="178">
        <f t="shared" si="174"/>
        <v>12</v>
      </c>
    </row>
    <row r="4679" spans="1:4">
      <c r="A4679" s="139" t="s">
        <v>4869</v>
      </c>
      <c r="B4679" s="138">
        <v>0</v>
      </c>
      <c r="C4679" s="178">
        <f t="shared" si="175"/>
        <v>415</v>
      </c>
      <c r="D4679" s="178">
        <f t="shared" si="174"/>
        <v>13</v>
      </c>
    </row>
    <row r="4680" spans="1:4">
      <c r="A4680" s="139" t="s">
        <v>4870</v>
      </c>
      <c r="B4680" s="138">
        <v>0</v>
      </c>
      <c r="C4680" s="178">
        <f t="shared" si="175"/>
        <v>453</v>
      </c>
      <c r="D4680" s="178">
        <f t="shared" si="174"/>
        <v>14</v>
      </c>
    </row>
    <row r="4681" spans="1:4">
      <c r="A4681" s="139" t="s">
        <v>4871</v>
      </c>
      <c r="B4681" s="138">
        <v>0</v>
      </c>
      <c r="C4681" s="178">
        <f t="shared" si="175"/>
        <v>461</v>
      </c>
      <c r="D4681" s="178">
        <f t="shared" si="174"/>
        <v>15</v>
      </c>
    </row>
    <row r="4682" spans="1:4">
      <c r="A4682" s="139" t="s">
        <v>4872</v>
      </c>
      <c r="B4682" s="138">
        <v>0</v>
      </c>
      <c r="C4682" s="178">
        <f t="shared" si="175"/>
        <v>443</v>
      </c>
      <c r="D4682" s="178">
        <f t="shared" si="174"/>
        <v>16</v>
      </c>
    </row>
    <row r="4683" spans="1:4">
      <c r="A4683" s="139" t="s">
        <v>4873</v>
      </c>
      <c r="B4683" s="138">
        <v>0</v>
      </c>
      <c r="C4683" s="178">
        <f t="shared" si="175"/>
        <v>406</v>
      </c>
      <c r="D4683" s="178">
        <f t="shared" ref="D4683:D4746" si="176">D4659</f>
        <v>17</v>
      </c>
    </row>
    <row r="4684" spans="1:4">
      <c r="A4684" s="139" t="s">
        <v>4874</v>
      </c>
      <c r="B4684" s="138">
        <v>0</v>
      </c>
      <c r="C4684" s="178">
        <f t="shared" si="175"/>
        <v>333</v>
      </c>
      <c r="D4684" s="178">
        <f t="shared" si="176"/>
        <v>18</v>
      </c>
    </row>
    <row r="4685" spans="1:4">
      <c r="A4685" s="139" t="s">
        <v>4875</v>
      </c>
      <c r="B4685" s="138">
        <v>0</v>
      </c>
      <c r="C4685" s="178">
        <f t="shared" si="175"/>
        <v>104</v>
      </c>
      <c r="D4685" s="178">
        <f t="shared" si="176"/>
        <v>19</v>
      </c>
    </row>
    <row r="4686" spans="1:4">
      <c r="A4686" s="139" t="s">
        <v>4876</v>
      </c>
      <c r="B4686" s="138">
        <v>0</v>
      </c>
      <c r="C4686" s="178">
        <f t="shared" si="175"/>
        <v>0</v>
      </c>
      <c r="D4686" s="178">
        <f t="shared" si="176"/>
        <v>20</v>
      </c>
    </row>
    <row r="4687" spans="1:4">
      <c r="A4687" s="139" t="s">
        <v>4877</v>
      </c>
      <c r="B4687" s="138">
        <v>0</v>
      </c>
      <c r="C4687" s="178">
        <f t="shared" si="175"/>
        <v>0</v>
      </c>
      <c r="D4687" s="178">
        <f t="shared" si="176"/>
        <v>21</v>
      </c>
    </row>
    <row r="4688" spans="1:4">
      <c r="A4688" s="139" t="s">
        <v>4878</v>
      </c>
      <c r="B4688" s="138">
        <v>0</v>
      </c>
      <c r="C4688" s="178">
        <f t="shared" si="175"/>
        <v>0</v>
      </c>
      <c r="D4688" s="178">
        <f t="shared" si="176"/>
        <v>22</v>
      </c>
    </row>
    <row r="4689" spans="1:4">
      <c r="A4689" s="139" t="s">
        <v>4879</v>
      </c>
      <c r="B4689" s="138">
        <v>0</v>
      </c>
      <c r="C4689" s="178">
        <f t="shared" si="175"/>
        <v>0</v>
      </c>
      <c r="D4689" s="178">
        <f t="shared" si="176"/>
        <v>23</v>
      </c>
    </row>
    <row r="4690" spans="1:4">
      <c r="A4690" s="139" t="s">
        <v>4880</v>
      </c>
      <c r="B4690" s="138">
        <v>0</v>
      </c>
      <c r="C4690" s="178">
        <f t="shared" si="175"/>
        <v>0</v>
      </c>
      <c r="D4690" s="178">
        <f t="shared" si="176"/>
        <v>24</v>
      </c>
    </row>
    <row r="4691" spans="1:4">
      <c r="A4691" s="139" t="s">
        <v>4881</v>
      </c>
      <c r="B4691" s="138">
        <v>0</v>
      </c>
      <c r="C4691" s="178">
        <f t="shared" si="175"/>
        <v>0</v>
      </c>
      <c r="D4691" s="178">
        <f t="shared" si="176"/>
        <v>1</v>
      </c>
    </row>
    <row r="4692" spans="1:4">
      <c r="A4692" s="139" t="s">
        <v>4882</v>
      </c>
      <c r="B4692" s="138">
        <v>0</v>
      </c>
      <c r="C4692" s="178">
        <f t="shared" si="175"/>
        <v>0</v>
      </c>
      <c r="D4692" s="178">
        <f t="shared" si="176"/>
        <v>2</v>
      </c>
    </row>
    <row r="4693" spans="1:4">
      <c r="A4693" s="139" t="s">
        <v>4883</v>
      </c>
      <c r="B4693" s="138">
        <v>0</v>
      </c>
      <c r="C4693" s="178">
        <f t="shared" si="175"/>
        <v>0</v>
      </c>
      <c r="D4693" s="178">
        <f t="shared" si="176"/>
        <v>3</v>
      </c>
    </row>
    <row r="4694" spans="1:4">
      <c r="A4694" s="139" t="s">
        <v>4884</v>
      </c>
      <c r="B4694" s="138">
        <v>0</v>
      </c>
      <c r="C4694" s="178">
        <f t="shared" si="175"/>
        <v>0</v>
      </c>
      <c r="D4694" s="178">
        <f t="shared" si="176"/>
        <v>4</v>
      </c>
    </row>
    <row r="4695" spans="1:4">
      <c r="A4695" s="139" t="s">
        <v>4885</v>
      </c>
      <c r="B4695" s="138">
        <v>0</v>
      </c>
      <c r="C4695" s="178">
        <f t="shared" si="175"/>
        <v>0</v>
      </c>
      <c r="D4695" s="178">
        <f t="shared" si="176"/>
        <v>5</v>
      </c>
    </row>
    <row r="4696" spans="1:4">
      <c r="A4696" s="139" t="s">
        <v>4886</v>
      </c>
      <c r="B4696" s="138">
        <v>0</v>
      </c>
      <c r="C4696" s="178">
        <f t="shared" si="175"/>
        <v>0</v>
      </c>
      <c r="D4696" s="178">
        <f t="shared" si="176"/>
        <v>6</v>
      </c>
    </row>
    <row r="4697" spans="1:4">
      <c r="A4697" s="139" t="s">
        <v>4887</v>
      </c>
      <c r="B4697" s="138">
        <v>0</v>
      </c>
      <c r="C4697" s="178">
        <f t="shared" si="175"/>
        <v>0</v>
      </c>
      <c r="D4697" s="178">
        <f t="shared" si="176"/>
        <v>7</v>
      </c>
    </row>
    <row r="4698" spans="1:4">
      <c r="A4698" s="139" t="s">
        <v>4888</v>
      </c>
      <c r="B4698" s="138">
        <v>0</v>
      </c>
      <c r="C4698" s="178">
        <f t="shared" si="175"/>
        <v>0</v>
      </c>
      <c r="D4698" s="178">
        <f t="shared" si="176"/>
        <v>8</v>
      </c>
    </row>
    <row r="4699" spans="1:4">
      <c r="A4699" s="139" t="s">
        <v>4889</v>
      </c>
      <c r="B4699" s="138">
        <v>0</v>
      </c>
      <c r="C4699" s="178">
        <f t="shared" si="175"/>
        <v>0</v>
      </c>
      <c r="D4699" s="178">
        <f t="shared" si="176"/>
        <v>9</v>
      </c>
    </row>
    <row r="4700" spans="1:4">
      <c r="A4700" s="139" t="s">
        <v>4890</v>
      </c>
      <c r="B4700" s="138">
        <v>0</v>
      </c>
      <c r="C4700" s="178">
        <f t="shared" ref="C4700:C4763" si="177">_xlfn.XLOOKUP(D4700,$N$5:$N$28,$H$5:$H$28)</f>
        <v>164</v>
      </c>
      <c r="D4700" s="178">
        <f t="shared" si="176"/>
        <v>10</v>
      </c>
    </row>
    <row r="4701" spans="1:4">
      <c r="A4701" s="139" t="s">
        <v>4891</v>
      </c>
      <c r="B4701" s="138">
        <v>0</v>
      </c>
      <c r="C4701" s="178">
        <f t="shared" si="177"/>
        <v>316</v>
      </c>
      <c r="D4701" s="178">
        <f t="shared" si="176"/>
        <v>11</v>
      </c>
    </row>
    <row r="4702" spans="1:4">
      <c r="A4702" s="139" t="s">
        <v>4892</v>
      </c>
      <c r="B4702" s="138">
        <v>0</v>
      </c>
      <c r="C4702" s="178">
        <f t="shared" si="177"/>
        <v>368</v>
      </c>
      <c r="D4702" s="178">
        <f t="shared" si="176"/>
        <v>12</v>
      </c>
    </row>
    <row r="4703" spans="1:4">
      <c r="A4703" s="139" t="s">
        <v>4893</v>
      </c>
      <c r="B4703" s="138">
        <v>0</v>
      </c>
      <c r="C4703" s="178">
        <f t="shared" si="177"/>
        <v>415</v>
      </c>
      <c r="D4703" s="178">
        <f t="shared" si="176"/>
        <v>13</v>
      </c>
    </row>
    <row r="4704" spans="1:4">
      <c r="A4704" s="139" t="s">
        <v>4894</v>
      </c>
      <c r="B4704" s="138">
        <v>0</v>
      </c>
      <c r="C4704" s="178">
        <f t="shared" si="177"/>
        <v>453</v>
      </c>
      <c r="D4704" s="178">
        <f t="shared" si="176"/>
        <v>14</v>
      </c>
    </row>
    <row r="4705" spans="1:4">
      <c r="A4705" s="139" t="s">
        <v>4895</v>
      </c>
      <c r="B4705" s="138">
        <v>0</v>
      </c>
      <c r="C4705" s="178">
        <f t="shared" si="177"/>
        <v>461</v>
      </c>
      <c r="D4705" s="178">
        <f t="shared" si="176"/>
        <v>15</v>
      </c>
    </row>
    <row r="4706" spans="1:4">
      <c r="A4706" s="139" t="s">
        <v>4896</v>
      </c>
      <c r="B4706" s="138">
        <v>0</v>
      </c>
      <c r="C4706" s="178">
        <f t="shared" si="177"/>
        <v>443</v>
      </c>
      <c r="D4706" s="178">
        <f t="shared" si="176"/>
        <v>16</v>
      </c>
    </row>
    <row r="4707" spans="1:4">
      <c r="A4707" s="139" t="s">
        <v>4897</v>
      </c>
      <c r="B4707" s="138">
        <v>0</v>
      </c>
      <c r="C4707" s="178">
        <f t="shared" si="177"/>
        <v>406</v>
      </c>
      <c r="D4707" s="178">
        <f t="shared" si="176"/>
        <v>17</v>
      </c>
    </row>
    <row r="4708" spans="1:4">
      <c r="A4708" s="139" t="s">
        <v>4898</v>
      </c>
      <c r="B4708" s="138">
        <v>0</v>
      </c>
      <c r="C4708" s="178">
        <f t="shared" si="177"/>
        <v>333</v>
      </c>
      <c r="D4708" s="178">
        <f t="shared" si="176"/>
        <v>18</v>
      </c>
    </row>
    <row r="4709" spans="1:4">
      <c r="A4709" s="139" t="s">
        <v>4899</v>
      </c>
      <c r="B4709" s="138">
        <v>0</v>
      </c>
      <c r="C4709" s="178">
        <f t="shared" si="177"/>
        <v>104</v>
      </c>
      <c r="D4709" s="178">
        <f t="shared" si="176"/>
        <v>19</v>
      </c>
    </row>
    <row r="4710" spans="1:4">
      <c r="A4710" s="139" t="s">
        <v>4900</v>
      </c>
      <c r="B4710" s="138">
        <v>0</v>
      </c>
      <c r="C4710" s="178">
        <f t="shared" si="177"/>
        <v>0</v>
      </c>
      <c r="D4710" s="178">
        <f t="shared" si="176"/>
        <v>20</v>
      </c>
    </row>
    <row r="4711" spans="1:4">
      <c r="A4711" s="139" t="s">
        <v>4901</v>
      </c>
      <c r="B4711" s="138">
        <v>0</v>
      </c>
      <c r="C4711" s="178">
        <f t="shared" si="177"/>
        <v>0</v>
      </c>
      <c r="D4711" s="178">
        <f t="shared" si="176"/>
        <v>21</v>
      </c>
    </row>
    <row r="4712" spans="1:4">
      <c r="A4712" s="139" t="s">
        <v>4902</v>
      </c>
      <c r="B4712" s="138">
        <v>0</v>
      </c>
      <c r="C4712" s="178">
        <f t="shared" si="177"/>
        <v>0</v>
      </c>
      <c r="D4712" s="178">
        <f t="shared" si="176"/>
        <v>22</v>
      </c>
    </row>
    <row r="4713" spans="1:4">
      <c r="A4713" s="139" t="s">
        <v>4903</v>
      </c>
      <c r="B4713" s="138">
        <v>0</v>
      </c>
      <c r="C4713" s="178">
        <f t="shared" si="177"/>
        <v>0</v>
      </c>
      <c r="D4713" s="178">
        <f t="shared" si="176"/>
        <v>23</v>
      </c>
    </row>
    <row r="4714" spans="1:4">
      <c r="A4714" s="139" t="s">
        <v>4904</v>
      </c>
      <c r="B4714" s="138">
        <v>0</v>
      </c>
      <c r="C4714" s="178">
        <f t="shared" si="177"/>
        <v>0</v>
      </c>
      <c r="D4714" s="178">
        <f t="shared" si="176"/>
        <v>24</v>
      </c>
    </row>
    <row r="4715" spans="1:4">
      <c r="A4715" s="139" t="s">
        <v>4905</v>
      </c>
      <c r="B4715" s="138">
        <v>0</v>
      </c>
      <c r="C4715" s="178">
        <f t="shared" si="177"/>
        <v>0</v>
      </c>
      <c r="D4715" s="178">
        <f t="shared" si="176"/>
        <v>1</v>
      </c>
    </row>
    <row r="4716" spans="1:4">
      <c r="A4716" s="139" t="s">
        <v>4906</v>
      </c>
      <c r="B4716" s="138">
        <v>0</v>
      </c>
      <c r="C4716" s="178">
        <f t="shared" si="177"/>
        <v>0</v>
      </c>
      <c r="D4716" s="178">
        <f t="shared" si="176"/>
        <v>2</v>
      </c>
    </row>
    <row r="4717" spans="1:4">
      <c r="A4717" s="139" t="s">
        <v>4907</v>
      </c>
      <c r="B4717" s="138">
        <v>0</v>
      </c>
      <c r="C4717" s="178">
        <f t="shared" si="177"/>
        <v>0</v>
      </c>
      <c r="D4717" s="178">
        <f t="shared" si="176"/>
        <v>3</v>
      </c>
    </row>
    <row r="4718" spans="1:4">
      <c r="A4718" s="139" t="s">
        <v>4908</v>
      </c>
      <c r="B4718" s="138">
        <v>0</v>
      </c>
      <c r="C4718" s="178">
        <f t="shared" si="177"/>
        <v>0</v>
      </c>
      <c r="D4718" s="178">
        <f t="shared" si="176"/>
        <v>4</v>
      </c>
    </row>
    <row r="4719" spans="1:4">
      <c r="A4719" s="139" t="s">
        <v>4909</v>
      </c>
      <c r="B4719" s="138">
        <v>0</v>
      </c>
      <c r="C4719" s="178">
        <f t="shared" si="177"/>
        <v>0</v>
      </c>
      <c r="D4719" s="178">
        <f t="shared" si="176"/>
        <v>5</v>
      </c>
    </row>
    <row r="4720" spans="1:4">
      <c r="A4720" s="139" t="s">
        <v>4910</v>
      </c>
      <c r="B4720" s="138">
        <v>0</v>
      </c>
      <c r="C4720" s="178">
        <f t="shared" si="177"/>
        <v>0</v>
      </c>
      <c r="D4720" s="178">
        <f t="shared" si="176"/>
        <v>6</v>
      </c>
    </row>
    <row r="4721" spans="1:4">
      <c r="A4721" s="139" t="s">
        <v>4911</v>
      </c>
      <c r="B4721" s="138">
        <v>0</v>
      </c>
      <c r="C4721" s="178">
        <f t="shared" si="177"/>
        <v>0</v>
      </c>
      <c r="D4721" s="178">
        <f t="shared" si="176"/>
        <v>7</v>
      </c>
    </row>
    <row r="4722" spans="1:4">
      <c r="A4722" s="139" t="s">
        <v>4912</v>
      </c>
      <c r="B4722" s="138">
        <v>0</v>
      </c>
      <c r="C4722" s="178">
        <f t="shared" si="177"/>
        <v>0</v>
      </c>
      <c r="D4722" s="178">
        <f t="shared" si="176"/>
        <v>8</v>
      </c>
    </row>
    <row r="4723" spans="1:4">
      <c r="A4723" s="139" t="s">
        <v>4913</v>
      </c>
      <c r="B4723" s="138">
        <v>0</v>
      </c>
      <c r="C4723" s="178">
        <f t="shared" si="177"/>
        <v>0</v>
      </c>
      <c r="D4723" s="178">
        <f t="shared" si="176"/>
        <v>9</v>
      </c>
    </row>
    <row r="4724" spans="1:4">
      <c r="A4724" s="139" t="s">
        <v>4914</v>
      </c>
      <c r="B4724" s="138">
        <v>0</v>
      </c>
      <c r="C4724" s="178">
        <f t="shared" si="177"/>
        <v>164</v>
      </c>
      <c r="D4724" s="178">
        <f t="shared" si="176"/>
        <v>10</v>
      </c>
    </row>
    <row r="4725" spans="1:4">
      <c r="A4725" s="139" t="s">
        <v>4915</v>
      </c>
      <c r="B4725" s="138">
        <v>0</v>
      </c>
      <c r="C4725" s="178">
        <f t="shared" si="177"/>
        <v>316</v>
      </c>
      <c r="D4725" s="178">
        <f t="shared" si="176"/>
        <v>11</v>
      </c>
    </row>
    <row r="4726" spans="1:4">
      <c r="A4726" s="139" t="s">
        <v>4916</v>
      </c>
      <c r="B4726" s="138">
        <v>0</v>
      </c>
      <c r="C4726" s="178">
        <f t="shared" si="177"/>
        <v>368</v>
      </c>
      <c r="D4726" s="178">
        <f t="shared" si="176"/>
        <v>12</v>
      </c>
    </row>
    <row r="4727" spans="1:4">
      <c r="A4727" s="139" t="s">
        <v>4917</v>
      </c>
      <c r="B4727" s="138">
        <v>0</v>
      </c>
      <c r="C4727" s="178">
        <f t="shared" si="177"/>
        <v>415</v>
      </c>
      <c r="D4727" s="178">
        <f t="shared" si="176"/>
        <v>13</v>
      </c>
    </row>
    <row r="4728" spans="1:4">
      <c r="A4728" s="139" t="s">
        <v>4918</v>
      </c>
      <c r="B4728" s="138">
        <v>0</v>
      </c>
      <c r="C4728" s="178">
        <f t="shared" si="177"/>
        <v>453</v>
      </c>
      <c r="D4728" s="178">
        <f t="shared" si="176"/>
        <v>14</v>
      </c>
    </row>
    <row r="4729" spans="1:4">
      <c r="A4729" s="139" t="s">
        <v>4919</v>
      </c>
      <c r="B4729" s="138">
        <v>0</v>
      </c>
      <c r="C4729" s="178">
        <f t="shared" si="177"/>
        <v>461</v>
      </c>
      <c r="D4729" s="178">
        <f t="shared" si="176"/>
        <v>15</v>
      </c>
    </row>
    <row r="4730" spans="1:4">
      <c r="A4730" s="139" t="s">
        <v>4920</v>
      </c>
      <c r="B4730" s="138">
        <v>0</v>
      </c>
      <c r="C4730" s="178">
        <f t="shared" si="177"/>
        <v>443</v>
      </c>
      <c r="D4730" s="178">
        <f t="shared" si="176"/>
        <v>16</v>
      </c>
    </row>
    <row r="4731" spans="1:4">
      <c r="A4731" s="139" t="s">
        <v>4921</v>
      </c>
      <c r="B4731" s="138">
        <v>0</v>
      </c>
      <c r="C4731" s="178">
        <f t="shared" si="177"/>
        <v>406</v>
      </c>
      <c r="D4731" s="178">
        <f t="shared" si="176"/>
        <v>17</v>
      </c>
    </row>
    <row r="4732" spans="1:4">
      <c r="A4732" s="139" t="s">
        <v>4922</v>
      </c>
      <c r="B4732" s="138">
        <v>0</v>
      </c>
      <c r="C4732" s="178">
        <f t="shared" si="177"/>
        <v>333</v>
      </c>
      <c r="D4732" s="178">
        <f t="shared" si="176"/>
        <v>18</v>
      </c>
    </row>
    <row r="4733" spans="1:4">
      <c r="A4733" s="139" t="s">
        <v>4923</v>
      </c>
      <c r="B4733" s="138">
        <v>0</v>
      </c>
      <c r="C4733" s="178">
        <f t="shared" si="177"/>
        <v>104</v>
      </c>
      <c r="D4733" s="178">
        <f t="shared" si="176"/>
        <v>19</v>
      </c>
    </row>
    <row r="4734" spans="1:4">
      <c r="A4734" s="139" t="s">
        <v>4924</v>
      </c>
      <c r="B4734" s="138">
        <v>0</v>
      </c>
      <c r="C4734" s="178">
        <f t="shared" si="177"/>
        <v>0</v>
      </c>
      <c r="D4734" s="178">
        <f t="shared" si="176"/>
        <v>20</v>
      </c>
    </row>
    <row r="4735" spans="1:4">
      <c r="A4735" s="139" t="s">
        <v>4925</v>
      </c>
      <c r="B4735" s="138">
        <v>0</v>
      </c>
      <c r="C4735" s="178">
        <f t="shared" si="177"/>
        <v>0</v>
      </c>
      <c r="D4735" s="178">
        <f t="shared" si="176"/>
        <v>21</v>
      </c>
    </row>
    <row r="4736" spans="1:4">
      <c r="A4736" s="139" t="s">
        <v>4926</v>
      </c>
      <c r="B4736" s="138">
        <v>0</v>
      </c>
      <c r="C4736" s="178">
        <f t="shared" si="177"/>
        <v>0</v>
      </c>
      <c r="D4736" s="178">
        <f t="shared" si="176"/>
        <v>22</v>
      </c>
    </row>
    <row r="4737" spans="1:4">
      <c r="A4737" s="139" t="s">
        <v>4927</v>
      </c>
      <c r="B4737" s="138">
        <v>0</v>
      </c>
      <c r="C4737" s="178">
        <f t="shared" si="177"/>
        <v>0</v>
      </c>
      <c r="D4737" s="178">
        <f t="shared" si="176"/>
        <v>23</v>
      </c>
    </row>
    <row r="4738" spans="1:4">
      <c r="A4738" s="139" t="s">
        <v>4928</v>
      </c>
      <c r="B4738" s="138">
        <v>0</v>
      </c>
      <c r="C4738" s="178">
        <f t="shared" si="177"/>
        <v>0</v>
      </c>
      <c r="D4738" s="178">
        <f t="shared" si="176"/>
        <v>24</v>
      </c>
    </row>
    <row r="4739" spans="1:4">
      <c r="A4739" s="139" t="s">
        <v>4929</v>
      </c>
      <c r="B4739" s="138">
        <v>0</v>
      </c>
      <c r="C4739" s="178">
        <f t="shared" si="177"/>
        <v>0</v>
      </c>
      <c r="D4739" s="178">
        <f t="shared" si="176"/>
        <v>1</v>
      </c>
    </row>
    <row r="4740" spans="1:4">
      <c r="A4740" s="139" t="s">
        <v>4930</v>
      </c>
      <c r="B4740" s="138">
        <v>0</v>
      </c>
      <c r="C4740" s="178">
        <f t="shared" si="177"/>
        <v>0</v>
      </c>
      <c r="D4740" s="178">
        <f t="shared" si="176"/>
        <v>2</v>
      </c>
    </row>
    <row r="4741" spans="1:4">
      <c r="A4741" s="139" t="s">
        <v>4931</v>
      </c>
      <c r="B4741" s="138">
        <v>0</v>
      </c>
      <c r="C4741" s="178">
        <f t="shared" si="177"/>
        <v>0</v>
      </c>
      <c r="D4741" s="178">
        <f t="shared" si="176"/>
        <v>3</v>
      </c>
    </row>
    <row r="4742" spans="1:4">
      <c r="A4742" s="139" t="s">
        <v>4932</v>
      </c>
      <c r="B4742" s="138">
        <v>0</v>
      </c>
      <c r="C4742" s="178">
        <f t="shared" si="177"/>
        <v>0</v>
      </c>
      <c r="D4742" s="178">
        <f t="shared" si="176"/>
        <v>4</v>
      </c>
    </row>
    <row r="4743" spans="1:4">
      <c r="A4743" s="139" t="s">
        <v>4933</v>
      </c>
      <c r="B4743" s="138">
        <v>0</v>
      </c>
      <c r="C4743" s="178">
        <f t="shared" si="177"/>
        <v>0</v>
      </c>
      <c r="D4743" s="178">
        <f t="shared" si="176"/>
        <v>5</v>
      </c>
    </row>
    <row r="4744" spans="1:4">
      <c r="A4744" s="139" t="s">
        <v>4934</v>
      </c>
      <c r="B4744" s="138">
        <v>0</v>
      </c>
      <c r="C4744" s="178">
        <f t="shared" si="177"/>
        <v>0</v>
      </c>
      <c r="D4744" s="178">
        <f t="shared" si="176"/>
        <v>6</v>
      </c>
    </row>
    <row r="4745" spans="1:4">
      <c r="A4745" s="139" t="s">
        <v>4935</v>
      </c>
      <c r="B4745" s="138">
        <v>0</v>
      </c>
      <c r="C4745" s="178">
        <f t="shared" si="177"/>
        <v>0</v>
      </c>
      <c r="D4745" s="178">
        <f t="shared" si="176"/>
        <v>7</v>
      </c>
    </row>
    <row r="4746" spans="1:4">
      <c r="A4746" s="139" t="s">
        <v>4936</v>
      </c>
      <c r="B4746" s="138">
        <v>0</v>
      </c>
      <c r="C4746" s="178">
        <f t="shared" si="177"/>
        <v>0</v>
      </c>
      <c r="D4746" s="178">
        <f t="shared" si="176"/>
        <v>8</v>
      </c>
    </row>
    <row r="4747" spans="1:4">
      <c r="A4747" s="139" t="s">
        <v>4937</v>
      </c>
      <c r="B4747" s="138">
        <v>0</v>
      </c>
      <c r="C4747" s="178">
        <f t="shared" si="177"/>
        <v>0</v>
      </c>
      <c r="D4747" s="178">
        <f t="shared" ref="D4747:D4810" si="178">D4723</f>
        <v>9</v>
      </c>
    </row>
    <row r="4748" spans="1:4">
      <c r="A4748" s="139" t="s">
        <v>4938</v>
      </c>
      <c r="B4748" s="138">
        <v>0</v>
      </c>
      <c r="C4748" s="178">
        <f t="shared" si="177"/>
        <v>164</v>
      </c>
      <c r="D4748" s="178">
        <f t="shared" si="178"/>
        <v>10</v>
      </c>
    </row>
    <row r="4749" spans="1:4">
      <c r="A4749" s="139" t="s">
        <v>4939</v>
      </c>
      <c r="B4749" s="138">
        <v>0</v>
      </c>
      <c r="C4749" s="178">
        <f t="shared" si="177"/>
        <v>316</v>
      </c>
      <c r="D4749" s="178">
        <f t="shared" si="178"/>
        <v>11</v>
      </c>
    </row>
    <row r="4750" spans="1:4">
      <c r="A4750" s="139" t="s">
        <v>4940</v>
      </c>
      <c r="B4750" s="138">
        <v>0</v>
      </c>
      <c r="C4750" s="178">
        <f t="shared" si="177"/>
        <v>368</v>
      </c>
      <c r="D4750" s="178">
        <f t="shared" si="178"/>
        <v>12</v>
      </c>
    </row>
    <row r="4751" spans="1:4">
      <c r="A4751" s="139" t="s">
        <v>4941</v>
      </c>
      <c r="B4751" s="138">
        <v>0</v>
      </c>
      <c r="C4751" s="178">
        <f t="shared" si="177"/>
        <v>415</v>
      </c>
      <c r="D4751" s="178">
        <f t="shared" si="178"/>
        <v>13</v>
      </c>
    </row>
    <row r="4752" spans="1:4">
      <c r="A4752" s="139" t="s">
        <v>4942</v>
      </c>
      <c r="B4752" s="138">
        <v>0</v>
      </c>
      <c r="C4752" s="178">
        <f t="shared" si="177"/>
        <v>453</v>
      </c>
      <c r="D4752" s="178">
        <f t="shared" si="178"/>
        <v>14</v>
      </c>
    </row>
    <row r="4753" spans="1:4">
      <c r="A4753" s="139" t="s">
        <v>4943</v>
      </c>
      <c r="B4753" s="138">
        <v>0</v>
      </c>
      <c r="C4753" s="178">
        <f t="shared" si="177"/>
        <v>461</v>
      </c>
      <c r="D4753" s="178">
        <f t="shared" si="178"/>
        <v>15</v>
      </c>
    </row>
    <row r="4754" spans="1:4">
      <c r="A4754" s="139" t="s">
        <v>4944</v>
      </c>
      <c r="B4754" s="138">
        <v>0</v>
      </c>
      <c r="C4754" s="178">
        <f t="shared" si="177"/>
        <v>443</v>
      </c>
      <c r="D4754" s="178">
        <f t="shared" si="178"/>
        <v>16</v>
      </c>
    </row>
    <row r="4755" spans="1:4">
      <c r="A4755" s="139" t="s">
        <v>4945</v>
      </c>
      <c r="B4755" s="138">
        <v>0</v>
      </c>
      <c r="C4755" s="178">
        <f t="shared" si="177"/>
        <v>406</v>
      </c>
      <c r="D4755" s="178">
        <f t="shared" si="178"/>
        <v>17</v>
      </c>
    </row>
    <row r="4756" spans="1:4">
      <c r="A4756" s="139" t="s">
        <v>4946</v>
      </c>
      <c r="B4756" s="138">
        <v>0</v>
      </c>
      <c r="C4756" s="178">
        <f t="shared" si="177"/>
        <v>333</v>
      </c>
      <c r="D4756" s="178">
        <f t="shared" si="178"/>
        <v>18</v>
      </c>
    </row>
    <row r="4757" spans="1:4">
      <c r="A4757" s="139" t="s">
        <v>4947</v>
      </c>
      <c r="B4757" s="138">
        <v>0</v>
      </c>
      <c r="C4757" s="178">
        <f t="shared" si="177"/>
        <v>104</v>
      </c>
      <c r="D4757" s="178">
        <f t="shared" si="178"/>
        <v>19</v>
      </c>
    </row>
    <row r="4758" spans="1:4">
      <c r="A4758" s="139" t="s">
        <v>4948</v>
      </c>
      <c r="B4758" s="138">
        <v>0</v>
      </c>
      <c r="C4758" s="178">
        <f t="shared" si="177"/>
        <v>0</v>
      </c>
      <c r="D4758" s="178">
        <f t="shared" si="178"/>
        <v>20</v>
      </c>
    </row>
    <row r="4759" spans="1:4">
      <c r="A4759" s="139" t="s">
        <v>4949</v>
      </c>
      <c r="B4759" s="138">
        <v>0</v>
      </c>
      <c r="C4759" s="178">
        <f t="shared" si="177"/>
        <v>0</v>
      </c>
      <c r="D4759" s="178">
        <f t="shared" si="178"/>
        <v>21</v>
      </c>
    </row>
    <row r="4760" spans="1:4">
      <c r="A4760" s="139" t="s">
        <v>4950</v>
      </c>
      <c r="B4760" s="138">
        <v>0</v>
      </c>
      <c r="C4760" s="178">
        <f t="shared" si="177"/>
        <v>0</v>
      </c>
      <c r="D4760" s="178">
        <f t="shared" si="178"/>
        <v>22</v>
      </c>
    </row>
    <row r="4761" spans="1:4">
      <c r="A4761" s="139" t="s">
        <v>4951</v>
      </c>
      <c r="B4761" s="138">
        <v>0</v>
      </c>
      <c r="C4761" s="178">
        <f t="shared" si="177"/>
        <v>0</v>
      </c>
      <c r="D4761" s="178">
        <f t="shared" si="178"/>
        <v>23</v>
      </c>
    </row>
    <row r="4762" spans="1:4">
      <c r="A4762" s="139" t="s">
        <v>4952</v>
      </c>
      <c r="B4762" s="138">
        <v>0</v>
      </c>
      <c r="C4762" s="178">
        <f t="shared" si="177"/>
        <v>0</v>
      </c>
      <c r="D4762" s="178">
        <f t="shared" si="178"/>
        <v>24</v>
      </c>
    </row>
    <row r="4763" spans="1:4">
      <c r="A4763" s="139" t="s">
        <v>4953</v>
      </c>
      <c r="B4763" s="138">
        <v>0</v>
      </c>
      <c r="C4763" s="178">
        <f t="shared" si="177"/>
        <v>0</v>
      </c>
      <c r="D4763" s="178">
        <f t="shared" si="178"/>
        <v>1</v>
      </c>
    </row>
    <row r="4764" spans="1:4">
      <c r="A4764" s="139" t="s">
        <v>4954</v>
      </c>
      <c r="B4764" s="138">
        <v>0</v>
      </c>
      <c r="C4764" s="178">
        <f t="shared" ref="C4764:C4827" si="179">_xlfn.XLOOKUP(D4764,$N$5:$N$28,$H$5:$H$28)</f>
        <v>0</v>
      </c>
      <c r="D4764" s="178">
        <f t="shared" si="178"/>
        <v>2</v>
      </c>
    </row>
    <row r="4765" spans="1:4">
      <c r="A4765" s="139" t="s">
        <v>4955</v>
      </c>
      <c r="B4765" s="138">
        <v>0</v>
      </c>
      <c r="C4765" s="178">
        <f t="shared" si="179"/>
        <v>0</v>
      </c>
      <c r="D4765" s="178">
        <f t="shared" si="178"/>
        <v>3</v>
      </c>
    </row>
    <row r="4766" spans="1:4">
      <c r="A4766" s="139" t="s">
        <v>4956</v>
      </c>
      <c r="B4766" s="138">
        <v>0</v>
      </c>
      <c r="C4766" s="178">
        <f t="shared" si="179"/>
        <v>0</v>
      </c>
      <c r="D4766" s="178">
        <f t="shared" si="178"/>
        <v>4</v>
      </c>
    </row>
    <row r="4767" spans="1:4">
      <c r="A4767" s="139" t="s">
        <v>4957</v>
      </c>
      <c r="B4767" s="138">
        <v>0</v>
      </c>
      <c r="C4767" s="178">
        <f t="shared" si="179"/>
        <v>0</v>
      </c>
      <c r="D4767" s="178">
        <f t="shared" si="178"/>
        <v>5</v>
      </c>
    </row>
    <row r="4768" spans="1:4">
      <c r="A4768" s="139" t="s">
        <v>4958</v>
      </c>
      <c r="B4768" s="138">
        <v>0</v>
      </c>
      <c r="C4768" s="178">
        <f t="shared" si="179"/>
        <v>0</v>
      </c>
      <c r="D4768" s="178">
        <f t="shared" si="178"/>
        <v>6</v>
      </c>
    </row>
    <row r="4769" spans="1:4">
      <c r="A4769" s="139" t="s">
        <v>4959</v>
      </c>
      <c r="B4769" s="138">
        <v>0</v>
      </c>
      <c r="C4769" s="178">
        <f t="shared" si="179"/>
        <v>0</v>
      </c>
      <c r="D4769" s="178">
        <f t="shared" si="178"/>
        <v>7</v>
      </c>
    </row>
    <row r="4770" spans="1:4">
      <c r="A4770" s="139" t="s">
        <v>4960</v>
      </c>
      <c r="B4770" s="138">
        <v>0</v>
      </c>
      <c r="C4770" s="178">
        <f t="shared" si="179"/>
        <v>0</v>
      </c>
      <c r="D4770" s="178">
        <f t="shared" si="178"/>
        <v>8</v>
      </c>
    </row>
    <row r="4771" spans="1:4">
      <c r="A4771" s="139" t="s">
        <v>4961</v>
      </c>
      <c r="B4771" s="138">
        <v>0</v>
      </c>
      <c r="C4771" s="178">
        <f t="shared" si="179"/>
        <v>0</v>
      </c>
      <c r="D4771" s="178">
        <f t="shared" si="178"/>
        <v>9</v>
      </c>
    </row>
    <row r="4772" spans="1:4">
      <c r="A4772" s="139" t="s">
        <v>4962</v>
      </c>
      <c r="B4772" s="138">
        <v>0</v>
      </c>
      <c r="C4772" s="178">
        <f t="shared" si="179"/>
        <v>164</v>
      </c>
      <c r="D4772" s="178">
        <f t="shared" si="178"/>
        <v>10</v>
      </c>
    </row>
    <row r="4773" spans="1:4">
      <c r="A4773" s="139" t="s">
        <v>4963</v>
      </c>
      <c r="B4773" s="138">
        <v>0</v>
      </c>
      <c r="C4773" s="178">
        <f t="shared" si="179"/>
        <v>316</v>
      </c>
      <c r="D4773" s="178">
        <f t="shared" si="178"/>
        <v>11</v>
      </c>
    </row>
    <row r="4774" spans="1:4">
      <c r="A4774" s="139" t="s">
        <v>4964</v>
      </c>
      <c r="B4774" s="138">
        <v>0</v>
      </c>
      <c r="C4774" s="178">
        <f t="shared" si="179"/>
        <v>368</v>
      </c>
      <c r="D4774" s="178">
        <f t="shared" si="178"/>
        <v>12</v>
      </c>
    </row>
    <row r="4775" spans="1:4">
      <c r="A4775" s="139" t="s">
        <v>4965</v>
      </c>
      <c r="B4775" s="138">
        <v>0</v>
      </c>
      <c r="C4775" s="178">
        <f t="shared" si="179"/>
        <v>415</v>
      </c>
      <c r="D4775" s="178">
        <f t="shared" si="178"/>
        <v>13</v>
      </c>
    </row>
    <row r="4776" spans="1:4">
      <c r="A4776" s="139" t="s">
        <v>4966</v>
      </c>
      <c r="B4776" s="138">
        <v>0</v>
      </c>
      <c r="C4776" s="178">
        <f t="shared" si="179"/>
        <v>453</v>
      </c>
      <c r="D4776" s="178">
        <f t="shared" si="178"/>
        <v>14</v>
      </c>
    </row>
    <row r="4777" spans="1:4">
      <c r="A4777" s="139" t="s">
        <v>4967</v>
      </c>
      <c r="B4777" s="138">
        <v>0</v>
      </c>
      <c r="C4777" s="178">
        <f t="shared" si="179"/>
        <v>461</v>
      </c>
      <c r="D4777" s="178">
        <f t="shared" si="178"/>
        <v>15</v>
      </c>
    </row>
    <row r="4778" spans="1:4">
      <c r="A4778" s="139" t="s">
        <v>4968</v>
      </c>
      <c r="B4778" s="138">
        <v>0</v>
      </c>
      <c r="C4778" s="178">
        <f t="shared" si="179"/>
        <v>443</v>
      </c>
      <c r="D4778" s="178">
        <f t="shared" si="178"/>
        <v>16</v>
      </c>
    </row>
    <row r="4779" spans="1:4">
      <c r="A4779" s="139" t="s">
        <v>4969</v>
      </c>
      <c r="B4779" s="138">
        <v>0</v>
      </c>
      <c r="C4779" s="178">
        <f t="shared" si="179"/>
        <v>406</v>
      </c>
      <c r="D4779" s="178">
        <f t="shared" si="178"/>
        <v>17</v>
      </c>
    </row>
    <row r="4780" spans="1:4">
      <c r="A4780" s="139" t="s">
        <v>4970</v>
      </c>
      <c r="B4780" s="138">
        <v>0</v>
      </c>
      <c r="C4780" s="178">
        <f t="shared" si="179"/>
        <v>333</v>
      </c>
      <c r="D4780" s="178">
        <f t="shared" si="178"/>
        <v>18</v>
      </c>
    </row>
    <row r="4781" spans="1:4">
      <c r="A4781" s="139" t="s">
        <v>4971</v>
      </c>
      <c r="B4781" s="138">
        <v>0</v>
      </c>
      <c r="C4781" s="178">
        <f t="shared" si="179"/>
        <v>104</v>
      </c>
      <c r="D4781" s="178">
        <f t="shared" si="178"/>
        <v>19</v>
      </c>
    </row>
    <row r="4782" spans="1:4">
      <c r="A4782" s="139" t="s">
        <v>4972</v>
      </c>
      <c r="B4782" s="138">
        <v>0</v>
      </c>
      <c r="C4782" s="178">
        <f t="shared" si="179"/>
        <v>0</v>
      </c>
      <c r="D4782" s="178">
        <f t="shared" si="178"/>
        <v>20</v>
      </c>
    </row>
    <row r="4783" spans="1:4">
      <c r="A4783" s="139" t="s">
        <v>4973</v>
      </c>
      <c r="B4783" s="138">
        <v>0</v>
      </c>
      <c r="C4783" s="178">
        <f t="shared" si="179"/>
        <v>0</v>
      </c>
      <c r="D4783" s="178">
        <f t="shared" si="178"/>
        <v>21</v>
      </c>
    </row>
    <row r="4784" spans="1:4">
      <c r="A4784" s="139" t="s">
        <v>4974</v>
      </c>
      <c r="B4784" s="138">
        <v>0</v>
      </c>
      <c r="C4784" s="178">
        <f t="shared" si="179"/>
        <v>0</v>
      </c>
      <c r="D4784" s="178">
        <f t="shared" si="178"/>
        <v>22</v>
      </c>
    </row>
    <row r="4785" spans="1:4">
      <c r="A4785" s="139" t="s">
        <v>4975</v>
      </c>
      <c r="B4785" s="138">
        <v>0</v>
      </c>
      <c r="C4785" s="178">
        <f t="shared" si="179"/>
        <v>0</v>
      </c>
      <c r="D4785" s="178">
        <f t="shared" si="178"/>
        <v>23</v>
      </c>
    </row>
    <row r="4786" spans="1:4">
      <c r="A4786" s="139" t="s">
        <v>4976</v>
      </c>
      <c r="B4786" s="138">
        <v>0</v>
      </c>
      <c r="C4786" s="178">
        <f t="shared" si="179"/>
        <v>0</v>
      </c>
      <c r="D4786" s="178">
        <f t="shared" si="178"/>
        <v>24</v>
      </c>
    </row>
    <row r="4787" spans="1:4">
      <c r="A4787" s="139" t="s">
        <v>4977</v>
      </c>
      <c r="B4787" s="138">
        <v>0</v>
      </c>
      <c r="C4787" s="178">
        <f t="shared" si="179"/>
        <v>0</v>
      </c>
      <c r="D4787" s="178">
        <f t="shared" si="178"/>
        <v>1</v>
      </c>
    </row>
    <row r="4788" spans="1:4">
      <c r="A4788" s="139" t="s">
        <v>4978</v>
      </c>
      <c r="B4788" s="138">
        <v>0</v>
      </c>
      <c r="C4788" s="178">
        <f t="shared" si="179"/>
        <v>0</v>
      </c>
      <c r="D4788" s="178">
        <f t="shared" si="178"/>
        <v>2</v>
      </c>
    </row>
    <row r="4789" spans="1:4">
      <c r="A4789" s="139" t="s">
        <v>4979</v>
      </c>
      <c r="B4789" s="138">
        <v>0</v>
      </c>
      <c r="C4789" s="178">
        <f t="shared" si="179"/>
        <v>0</v>
      </c>
      <c r="D4789" s="178">
        <f t="shared" si="178"/>
        <v>3</v>
      </c>
    </row>
    <row r="4790" spans="1:4">
      <c r="A4790" s="139" t="s">
        <v>4980</v>
      </c>
      <c r="B4790" s="138">
        <v>0</v>
      </c>
      <c r="C4790" s="178">
        <f t="shared" si="179"/>
        <v>0</v>
      </c>
      <c r="D4790" s="178">
        <f t="shared" si="178"/>
        <v>4</v>
      </c>
    </row>
    <row r="4791" spans="1:4">
      <c r="A4791" s="139" t="s">
        <v>4981</v>
      </c>
      <c r="B4791" s="138">
        <v>0</v>
      </c>
      <c r="C4791" s="178">
        <f t="shared" si="179"/>
        <v>0</v>
      </c>
      <c r="D4791" s="178">
        <f t="shared" si="178"/>
        <v>5</v>
      </c>
    </row>
    <row r="4792" spans="1:4">
      <c r="A4792" s="139" t="s">
        <v>4982</v>
      </c>
      <c r="B4792" s="138">
        <v>0</v>
      </c>
      <c r="C4792" s="178">
        <f t="shared" si="179"/>
        <v>0</v>
      </c>
      <c r="D4792" s="178">
        <f t="shared" si="178"/>
        <v>6</v>
      </c>
    </row>
    <row r="4793" spans="1:4">
      <c r="A4793" s="139" t="s">
        <v>4983</v>
      </c>
      <c r="B4793" s="138">
        <v>0</v>
      </c>
      <c r="C4793" s="178">
        <f t="shared" si="179"/>
        <v>0</v>
      </c>
      <c r="D4793" s="178">
        <f t="shared" si="178"/>
        <v>7</v>
      </c>
    </row>
    <row r="4794" spans="1:4">
      <c r="A4794" s="139" t="s">
        <v>4984</v>
      </c>
      <c r="B4794" s="138">
        <v>0</v>
      </c>
      <c r="C4794" s="178">
        <f t="shared" si="179"/>
        <v>0</v>
      </c>
      <c r="D4794" s="178">
        <f t="shared" si="178"/>
        <v>8</v>
      </c>
    </row>
    <row r="4795" spans="1:4">
      <c r="A4795" s="139" t="s">
        <v>4985</v>
      </c>
      <c r="B4795" s="138">
        <v>0</v>
      </c>
      <c r="C4795" s="178">
        <f t="shared" si="179"/>
        <v>0</v>
      </c>
      <c r="D4795" s="178">
        <f t="shared" si="178"/>
        <v>9</v>
      </c>
    </row>
    <row r="4796" spans="1:4">
      <c r="A4796" s="139" t="s">
        <v>4986</v>
      </c>
      <c r="B4796" s="138">
        <v>0</v>
      </c>
      <c r="C4796" s="178">
        <f t="shared" si="179"/>
        <v>164</v>
      </c>
      <c r="D4796" s="178">
        <f t="shared" si="178"/>
        <v>10</v>
      </c>
    </row>
    <row r="4797" spans="1:4">
      <c r="A4797" s="139" t="s">
        <v>4987</v>
      </c>
      <c r="B4797" s="138">
        <v>0</v>
      </c>
      <c r="C4797" s="178">
        <f t="shared" si="179"/>
        <v>316</v>
      </c>
      <c r="D4797" s="178">
        <f t="shared" si="178"/>
        <v>11</v>
      </c>
    </row>
    <row r="4798" spans="1:4">
      <c r="A4798" s="139" t="s">
        <v>4988</v>
      </c>
      <c r="B4798" s="138">
        <v>0</v>
      </c>
      <c r="C4798" s="178">
        <f t="shared" si="179"/>
        <v>368</v>
      </c>
      <c r="D4798" s="178">
        <f t="shared" si="178"/>
        <v>12</v>
      </c>
    </row>
    <row r="4799" spans="1:4">
      <c r="A4799" s="139" t="s">
        <v>4989</v>
      </c>
      <c r="B4799" s="138">
        <v>0</v>
      </c>
      <c r="C4799" s="178">
        <f t="shared" si="179"/>
        <v>415</v>
      </c>
      <c r="D4799" s="178">
        <f t="shared" si="178"/>
        <v>13</v>
      </c>
    </row>
    <row r="4800" spans="1:4">
      <c r="A4800" s="139" t="s">
        <v>4990</v>
      </c>
      <c r="B4800" s="138">
        <v>0</v>
      </c>
      <c r="C4800" s="178">
        <f t="shared" si="179"/>
        <v>453</v>
      </c>
      <c r="D4800" s="178">
        <f t="shared" si="178"/>
        <v>14</v>
      </c>
    </row>
    <row r="4801" spans="1:4">
      <c r="A4801" s="139" t="s">
        <v>4991</v>
      </c>
      <c r="B4801" s="138">
        <v>0</v>
      </c>
      <c r="C4801" s="178">
        <f t="shared" si="179"/>
        <v>461</v>
      </c>
      <c r="D4801" s="178">
        <f t="shared" si="178"/>
        <v>15</v>
      </c>
    </row>
    <row r="4802" spans="1:4">
      <c r="A4802" s="139" t="s">
        <v>4992</v>
      </c>
      <c r="B4802" s="138">
        <v>0</v>
      </c>
      <c r="C4802" s="178">
        <f t="shared" si="179"/>
        <v>443</v>
      </c>
      <c r="D4802" s="178">
        <f t="shared" si="178"/>
        <v>16</v>
      </c>
    </row>
    <row r="4803" spans="1:4">
      <c r="A4803" s="139" t="s">
        <v>4993</v>
      </c>
      <c r="B4803" s="138">
        <v>0</v>
      </c>
      <c r="C4803" s="178">
        <f t="shared" si="179"/>
        <v>406</v>
      </c>
      <c r="D4803" s="178">
        <f t="shared" si="178"/>
        <v>17</v>
      </c>
    </row>
    <row r="4804" spans="1:4">
      <c r="A4804" s="139" t="s">
        <v>4994</v>
      </c>
      <c r="B4804" s="138">
        <v>0</v>
      </c>
      <c r="C4804" s="178">
        <f t="shared" si="179"/>
        <v>333</v>
      </c>
      <c r="D4804" s="178">
        <f t="shared" si="178"/>
        <v>18</v>
      </c>
    </row>
    <row r="4805" spans="1:4">
      <c r="A4805" s="139" t="s">
        <v>4995</v>
      </c>
      <c r="B4805" s="138">
        <v>0</v>
      </c>
      <c r="C4805" s="178">
        <f t="shared" si="179"/>
        <v>104</v>
      </c>
      <c r="D4805" s="178">
        <f t="shared" si="178"/>
        <v>19</v>
      </c>
    </row>
    <row r="4806" spans="1:4">
      <c r="A4806" s="139" t="s">
        <v>4996</v>
      </c>
      <c r="B4806" s="138">
        <v>0</v>
      </c>
      <c r="C4806" s="178">
        <f t="shared" si="179"/>
        <v>0</v>
      </c>
      <c r="D4806" s="178">
        <f t="shared" si="178"/>
        <v>20</v>
      </c>
    </row>
    <row r="4807" spans="1:4">
      <c r="A4807" s="139" t="s">
        <v>4997</v>
      </c>
      <c r="B4807" s="138">
        <v>0</v>
      </c>
      <c r="C4807" s="178">
        <f t="shared" si="179"/>
        <v>0</v>
      </c>
      <c r="D4807" s="178">
        <f t="shared" si="178"/>
        <v>21</v>
      </c>
    </row>
    <row r="4808" spans="1:4">
      <c r="A4808" s="139" t="s">
        <v>4998</v>
      </c>
      <c r="B4808" s="138">
        <v>0</v>
      </c>
      <c r="C4808" s="178">
        <f t="shared" si="179"/>
        <v>0</v>
      </c>
      <c r="D4808" s="178">
        <f t="shared" si="178"/>
        <v>22</v>
      </c>
    </row>
    <row r="4809" spans="1:4">
      <c r="A4809" s="139" t="s">
        <v>4999</v>
      </c>
      <c r="B4809" s="138">
        <v>0</v>
      </c>
      <c r="C4809" s="178">
        <f t="shared" si="179"/>
        <v>0</v>
      </c>
      <c r="D4809" s="178">
        <f t="shared" si="178"/>
        <v>23</v>
      </c>
    </row>
    <row r="4810" spans="1:4">
      <c r="A4810" s="139" t="s">
        <v>5000</v>
      </c>
      <c r="B4810" s="138">
        <v>0</v>
      </c>
      <c r="C4810" s="178">
        <f t="shared" si="179"/>
        <v>0</v>
      </c>
      <c r="D4810" s="178">
        <f t="shared" si="178"/>
        <v>24</v>
      </c>
    </row>
    <row r="4811" spans="1:4">
      <c r="A4811" s="139" t="s">
        <v>5001</v>
      </c>
      <c r="B4811" s="138">
        <v>0</v>
      </c>
      <c r="C4811" s="178">
        <f t="shared" si="179"/>
        <v>0</v>
      </c>
      <c r="D4811" s="178">
        <f t="shared" ref="D4811:D4874" si="180">D4787</f>
        <v>1</v>
      </c>
    </row>
    <row r="4812" spans="1:4">
      <c r="A4812" s="139" t="s">
        <v>5002</v>
      </c>
      <c r="B4812" s="138">
        <v>0</v>
      </c>
      <c r="C4812" s="178">
        <f t="shared" si="179"/>
        <v>0</v>
      </c>
      <c r="D4812" s="178">
        <f t="shared" si="180"/>
        <v>2</v>
      </c>
    </row>
    <row r="4813" spans="1:4">
      <c r="A4813" s="139" t="s">
        <v>5003</v>
      </c>
      <c r="B4813" s="138">
        <v>0</v>
      </c>
      <c r="C4813" s="178">
        <f t="shared" si="179"/>
        <v>0</v>
      </c>
      <c r="D4813" s="178">
        <f t="shared" si="180"/>
        <v>3</v>
      </c>
    </row>
    <row r="4814" spans="1:4">
      <c r="A4814" s="139" t="s">
        <v>5004</v>
      </c>
      <c r="B4814" s="138">
        <v>0</v>
      </c>
      <c r="C4814" s="178">
        <f t="shared" si="179"/>
        <v>0</v>
      </c>
      <c r="D4814" s="178">
        <f t="shared" si="180"/>
        <v>4</v>
      </c>
    </row>
    <row r="4815" spans="1:4">
      <c r="A4815" s="139" t="s">
        <v>5005</v>
      </c>
      <c r="B4815" s="138">
        <v>0</v>
      </c>
      <c r="C4815" s="178">
        <f t="shared" si="179"/>
        <v>0</v>
      </c>
      <c r="D4815" s="178">
        <f t="shared" si="180"/>
        <v>5</v>
      </c>
    </row>
    <row r="4816" spans="1:4">
      <c r="A4816" s="139" t="s">
        <v>5006</v>
      </c>
      <c r="B4816" s="138">
        <v>0</v>
      </c>
      <c r="C4816" s="178">
        <f t="shared" si="179"/>
        <v>0</v>
      </c>
      <c r="D4816" s="178">
        <f t="shared" si="180"/>
        <v>6</v>
      </c>
    </row>
    <row r="4817" spans="1:4">
      <c r="A4817" s="139" t="s">
        <v>5007</v>
      </c>
      <c r="B4817" s="138">
        <v>0</v>
      </c>
      <c r="C4817" s="178">
        <f t="shared" si="179"/>
        <v>0</v>
      </c>
      <c r="D4817" s="178">
        <f t="shared" si="180"/>
        <v>7</v>
      </c>
    </row>
    <row r="4818" spans="1:4">
      <c r="A4818" s="139" t="s">
        <v>5008</v>
      </c>
      <c r="B4818" s="138">
        <v>0</v>
      </c>
      <c r="C4818" s="178">
        <f t="shared" si="179"/>
        <v>0</v>
      </c>
      <c r="D4818" s="178">
        <f t="shared" si="180"/>
        <v>8</v>
      </c>
    </row>
    <row r="4819" spans="1:4">
      <c r="A4819" s="139" t="s">
        <v>5009</v>
      </c>
      <c r="B4819" s="138">
        <v>0</v>
      </c>
      <c r="C4819" s="178">
        <f t="shared" si="179"/>
        <v>0</v>
      </c>
      <c r="D4819" s="178">
        <f t="shared" si="180"/>
        <v>9</v>
      </c>
    </row>
    <row r="4820" spans="1:4">
      <c r="A4820" s="139" t="s">
        <v>5010</v>
      </c>
      <c r="B4820" s="138">
        <v>0</v>
      </c>
      <c r="C4820" s="178">
        <f t="shared" si="179"/>
        <v>164</v>
      </c>
      <c r="D4820" s="178">
        <f t="shared" si="180"/>
        <v>10</v>
      </c>
    </row>
    <row r="4821" spans="1:4">
      <c r="A4821" s="139" t="s">
        <v>5011</v>
      </c>
      <c r="B4821" s="138">
        <v>0</v>
      </c>
      <c r="C4821" s="178">
        <f t="shared" si="179"/>
        <v>316</v>
      </c>
      <c r="D4821" s="178">
        <f t="shared" si="180"/>
        <v>11</v>
      </c>
    </row>
    <row r="4822" spans="1:4">
      <c r="A4822" s="139" t="s">
        <v>5012</v>
      </c>
      <c r="B4822" s="138">
        <v>0</v>
      </c>
      <c r="C4822" s="178">
        <f t="shared" si="179"/>
        <v>368</v>
      </c>
      <c r="D4822" s="178">
        <f t="shared" si="180"/>
        <v>12</v>
      </c>
    </row>
    <row r="4823" spans="1:4">
      <c r="A4823" s="139" t="s">
        <v>5013</v>
      </c>
      <c r="B4823" s="138">
        <v>0</v>
      </c>
      <c r="C4823" s="178">
        <f t="shared" si="179"/>
        <v>415</v>
      </c>
      <c r="D4823" s="178">
        <f t="shared" si="180"/>
        <v>13</v>
      </c>
    </row>
    <row r="4824" spans="1:4">
      <c r="A4824" s="139" t="s">
        <v>5014</v>
      </c>
      <c r="B4824" s="138">
        <v>0</v>
      </c>
      <c r="C4824" s="178">
        <f t="shared" si="179"/>
        <v>453</v>
      </c>
      <c r="D4824" s="178">
        <f t="shared" si="180"/>
        <v>14</v>
      </c>
    </row>
    <row r="4825" spans="1:4">
      <c r="A4825" s="139" t="s">
        <v>5015</v>
      </c>
      <c r="B4825" s="138">
        <v>0</v>
      </c>
      <c r="C4825" s="178">
        <f t="shared" si="179"/>
        <v>461</v>
      </c>
      <c r="D4825" s="178">
        <f t="shared" si="180"/>
        <v>15</v>
      </c>
    </row>
    <row r="4826" spans="1:4">
      <c r="A4826" s="139" t="s">
        <v>5016</v>
      </c>
      <c r="B4826" s="138">
        <v>0</v>
      </c>
      <c r="C4826" s="178">
        <f t="shared" si="179"/>
        <v>443</v>
      </c>
      <c r="D4826" s="178">
        <f t="shared" si="180"/>
        <v>16</v>
      </c>
    </row>
    <row r="4827" spans="1:4">
      <c r="A4827" s="139" t="s">
        <v>5017</v>
      </c>
      <c r="B4827" s="138">
        <v>0</v>
      </c>
      <c r="C4827" s="178">
        <f t="shared" si="179"/>
        <v>406</v>
      </c>
      <c r="D4827" s="178">
        <f t="shared" si="180"/>
        <v>17</v>
      </c>
    </row>
    <row r="4828" spans="1:4">
      <c r="A4828" s="139" t="s">
        <v>5018</v>
      </c>
      <c r="B4828" s="138">
        <v>0</v>
      </c>
      <c r="C4828" s="178">
        <f t="shared" ref="C4828:C4891" si="181">_xlfn.XLOOKUP(D4828,$N$5:$N$28,$H$5:$H$28)</f>
        <v>333</v>
      </c>
      <c r="D4828" s="178">
        <f t="shared" si="180"/>
        <v>18</v>
      </c>
    </row>
    <row r="4829" spans="1:4">
      <c r="A4829" s="139" t="s">
        <v>5019</v>
      </c>
      <c r="B4829" s="138">
        <v>0</v>
      </c>
      <c r="C4829" s="178">
        <f t="shared" si="181"/>
        <v>104</v>
      </c>
      <c r="D4829" s="178">
        <f t="shared" si="180"/>
        <v>19</v>
      </c>
    </row>
    <row r="4830" spans="1:4">
      <c r="A4830" s="139" t="s">
        <v>5020</v>
      </c>
      <c r="B4830" s="138">
        <v>0</v>
      </c>
      <c r="C4830" s="178">
        <f t="shared" si="181"/>
        <v>0</v>
      </c>
      <c r="D4830" s="178">
        <f t="shared" si="180"/>
        <v>20</v>
      </c>
    </row>
    <row r="4831" spans="1:4">
      <c r="A4831" s="139" t="s">
        <v>5021</v>
      </c>
      <c r="B4831" s="138">
        <v>0</v>
      </c>
      <c r="C4831" s="178">
        <f t="shared" si="181"/>
        <v>0</v>
      </c>
      <c r="D4831" s="178">
        <f t="shared" si="180"/>
        <v>21</v>
      </c>
    </row>
    <row r="4832" spans="1:4">
      <c r="A4832" s="139" t="s">
        <v>5022</v>
      </c>
      <c r="B4832" s="138">
        <v>0</v>
      </c>
      <c r="C4832" s="178">
        <f t="shared" si="181"/>
        <v>0</v>
      </c>
      <c r="D4832" s="178">
        <f t="shared" si="180"/>
        <v>22</v>
      </c>
    </row>
    <row r="4833" spans="1:4">
      <c r="A4833" s="139" t="s">
        <v>5023</v>
      </c>
      <c r="B4833" s="138">
        <v>0</v>
      </c>
      <c r="C4833" s="178">
        <f t="shared" si="181"/>
        <v>0</v>
      </c>
      <c r="D4833" s="178">
        <f t="shared" si="180"/>
        <v>23</v>
      </c>
    </row>
    <row r="4834" spans="1:4">
      <c r="A4834" s="139" t="s">
        <v>5024</v>
      </c>
      <c r="B4834" s="138">
        <v>0</v>
      </c>
      <c r="C4834" s="178">
        <f t="shared" si="181"/>
        <v>0</v>
      </c>
      <c r="D4834" s="178">
        <f t="shared" si="180"/>
        <v>24</v>
      </c>
    </row>
    <row r="4835" spans="1:4">
      <c r="A4835" s="139" t="s">
        <v>5025</v>
      </c>
      <c r="B4835" s="138">
        <v>0</v>
      </c>
      <c r="C4835" s="178">
        <f t="shared" si="181"/>
        <v>0</v>
      </c>
      <c r="D4835" s="178">
        <f t="shared" si="180"/>
        <v>1</v>
      </c>
    </row>
    <row r="4836" spans="1:4">
      <c r="A4836" s="139" t="s">
        <v>5026</v>
      </c>
      <c r="B4836" s="138">
        <v>0</v>
      </c>
      <c r="C4836" s="178">
        <f t="shared" si="181"/>
        <v>0</v>
      </c>
      <c r="D4836" s="178">
        <f t="shared" si="180"/>
        <v>2</v>
      </c>
    </row>
    <row r="4837" spans="1:4">
      <c r="A4837" s="139" t="s">
        <v>5027</v>
      </c>
      <c r="B4837" s="138">
        <v>0</v>
      </c>
      <c r="C4837" s="178">
        <f t="shared" si="181"/>
        <v>0</v>
      </c>
      <c r="D4837" s="178">
        <f t="shared" si="180"/>
        <v>3</v>
      </c>
    </row>
    <row r="4838" spans="1:4">
      <c r="A4838" s="139" t="s">
        <v>5028</v>
      </c>
      <c r="B4838" s="138">
        <v>0</v>
      </c>
      <c r="C4838" s="178">
        <f t="shared" si="181"/>
        <v>0</v>
      </c>
      <c r="D4838" s="178">
        <f t="shared" si="180"/>
        <v>4</v>
      </c>
    </row>
    <row r="4839" spans="1:4">
      <c r="A4839" s="139" t="s">
        <v>5029</v>
      </c>
      <c r="B4839" s="138">
        <v>0</v>
      </c>
      <c r="C4839" s="178">
        <f t="shared" si="181"/>
        <v>0</v>
      </c>
      <c r="D4839" s="178">
        <f t="shared" si="180"/>
        <v>5</v>
      </c>
    </row>
    <row r="4840" spans="1:4">
      <c r="A4840" s="139" t="s">
        <v>5030</v>
      </c>
      <c r="B4840" s="138">
        <v>0</v>
      </c>
      <c r="C4840" s="178">
        <f t="shared" si="181"/>
        <v>0</v>
      </c>
      <c r="D4840" s="178">
        <f t="shared" si="180"/>
        <v>6</v>
      </c>
    </row>
    <row r="4841" spans="1:4">
      <c r="A4841" s="139" t="s">
        <v>5031</v>
      </c>
      <c r="B4841" s="138">
        <v>0</v>
      </c>
      <c r="C4841" s="178">
        <f t="shared" si="181"/>
        <v>0</v>
      </c>
      <c r="D4841" s="178">
        <f t="shared" si="180"/>
        <v>7</v>
      </c>
    </row>
    <row r="4842" spans="1:4">
      <c r="A4842" s="139" t="s">
        <v>5032</v>
      </c>
      <c r="B4842" s="138">
        <v>0</v>
      </c>
      <c r="C4842" s="178">
        <f t="shared" si="181"/>
        <v>0</v>
      </c>
      <c r="D4842" s="178">
        <f t="shared" si="180"/>
        <v>8</v>
      </c>
    </row>
    <row r="4843" spans="1:4">
      <c r="A4843" s="139" t="s">
        <v>5033</v>
      </c>
      <c r="B4843" s="138">
        <v>0</v>
      </c>
      <c r="C4843" s="178">
        <f t="shared" si="181"/>
        <v>0</v>
      </c>
      <c r="D4843" s="178">
        <f t="shared" si="180"/>
        <v>9</v>
      </c>
    </row>
    <row r="4844" spans="1:4">
      <c r="A4844" s="139" t="s">
        <v>5034</v>
      </c>
      <c r="B4844" s="138">
        <v>0</v>
      </c>
      <c r="C4844" s="178">
        <f t="shared" si="181"/>
        <v>164</v>
      </c>
      <c r="D4844" s="178">
        <f t="shared" si="180"/>
        <v>10</v>
      </c>
    </row>
    <row r="4845" spans="1:4">
      <c r="A4845" s="139" t="s">
        <v>5035</v>
      </c>
      <c r="B4845" s="138">
        <v>0</v>
      </c>
      <c r="C4845" s="178">
        <f t="shared" si="181"/>
        <v>316</v>
      </c>
      <c r="D4845" s="178">
        <f t="shared" si="180"/>
        <v>11</v>
      </c>
    </row>
    <row r="4846" spans="1:4">
      <c r="A4846" s="139" t="s">
        <v>5036</v>
      </c>
      <c r="B4846" s="138">
        <v>0</v>
      </c>
      <c r="C4846" s="178">
        <f t="shared" si="181"/>
        <v>368</v>
      </c>
      <c r="D4846" s="178">
        <f t="shared" si="180"/>
        <v>12</v>
      </c>
    </row>
    <row r="4847" spans="1:4">
      <c r="A4847" s="139" t="s">
        <v>5037</v>
      </c>
      <c r="B4847" s="138">
        <v>0</v>
      </c>
      <c r="C4847" s="178">
        <f t="shared" si="181"/>
        <v>415</v>
      </c>
      <c r="D4847" s="178">
        <f t="shared" si="180"/>
        <v>13</v>
      </c>
    </row>
    <row r="4848" spans="1:4">
      <c r="A4848" s="139" t="s">
        <v>5038</v>
      </c>
      <c r="B4848" s="138">
        <v>0</v>
      </c>
      <c r="C4848" s="178">
        <f t="shared" si="181"/>
        <v>453</v>
      </c>
      <c r="D4848" s="178">
        <f t="shared" si="180"/>
        <v>14</v>
      </c>
    </row>
    <row r="4849" spans="1:4">
      <c r="A4849" s="139" t="s">
        <v>5039</v>
      </c>
      <c r="B4849" s="138">
        <v>0</v>
      </c>
      <c r="C4849" s="178">
        <f t="shared" si="181"/>
        <v>461</v>
      </c>
      <c r="D4849" s="178">
        <f t="shared" si="180"/>
        <v>15</v>
      </c>
    </row>
    <row r="4850" spans="1:4">
      <c r="A4850" s="139" t="s">
        <v>5040</v>
      </c>
      <c r="B4850" s="138">
        <v>0</v>
      </c>
      <c r="C4850" s="178">
        <f t="shared" si="181"/>
        <v>443</v>
      </c>
      <c r="D4850" s="178">
        <f t="shared" si="180"/>
        <v>16</v>
      </c>
    </row>
    <row r="4851" spans="1:4">
      <c r="A4851" s="139" t="s">
        <v>5041</v>
      </c>
      <c r="B4851" s="138">
        <v>0</v>
      </c>
      <c r="C4851" s="178">
        <f t="shared" si="181"/>
        <v>406</v>
      </c>
      <c r="D4851" s="178">
        <f t="shared" si="180"/>
        <v>17</v>
      </c>
    </row>
    <row r="4852" spans="1:4">
      <c r="A4852" s="139" t="s">
        <v>5042</v>
      </c>
      <c r="B4852" s="138">
        <v>0</v>
      </c>
      <c r="C4852" s="178">
        <f t="shared" si="181"/>
        <v>333</v>
      </c>
      <c r="D4852" s="178">
        <f t="shared" si="180"/>
        <v>18</v>
      </c>
    </row>
    <row r="4853" spans="1:4">
      <c r="A4853" s="139" t="s">
        <v>5043</v>
      </c>
      <c r="B4853" s="138">
        <v>0</v>
      </c>
      <c r="C4853" s="178">
        <f t="shared" si="181"/>
        <v>104</v>
      </c>
      <c r="D4853" s="178">
        <f t="shared" si="180"/>
        <v>19</v>
      </c>
    </row>
    <row r="4854" spans="1:4">
      <c r="A4854" s="139" t="s">
        <v>5044</v>
      </c>
      <c r="B4854" s="138">
        <v>0</v>
      </c>
      <c r="C4854" s="178">
        <f t="shared" si="181"/>
        <v>0</v>
      </c>
      <c r="D4854" s="178">
        <f t="shared" si="180"/>
        <v>20</v>
      </c>
    </row>
    <row r="4855" spans="1:4">
      <c r="A4855" s="139" t="s">
        <v>5045</v>
      </c>
      <c r="B4855" s="138">
        <v>0</v>
      </c>
      <c r="C4855" s="178">
        <f t="shared" si="181"/>
        <v>0</v>
      </c>
      <c r="D4855" s="178">
        <f t="shared" si="180"/>
        <v>21</v>
      </c>
    </row>
    <row r="4856" spans="1:4">
      <c r="A4856" s="139" t="s">
        <v>5046</v>
      </c>
      <c r="B4856" s="138">
        <v>0</v>
      </c>
      <c r="C4856" s="178">
        <f t="shared" si="181"/>
        <v>0</v>
      </c>
      <c r="D4856" s="178">
        <f t="shared" si="180"/>
        <v>22</v>
      </c>
    </row>
    <row r="4857" spans="1:4">
      <c r="A4857" s="139" t="s">
        <v>5047</v>
      </c>
      <c r="B4857" s="138">
        <v>0</v>
      </c>
      <c r="C4857" s="178">
        <f t="shared" si="181"/>
        <v>0</v>
      </c>
      <c r="D4857" s="178">
        <f t="shared" si="180"/>
        <v>23</v>
      </c>
    </row>
    <row r="4858" spans="1:4">
      <c r="A4858" s="139" t="s">
        <v>5048</v>
      </c>
      <c r="B4858" s="138">
        <v>0</v>
      </c>
      <c r="C4858" s="178">
        <f t="shared" si="181"/>
        <v>0</v>
      </c>
      <c r="D4858" s="178">
        <f t="shared" si="180"/>
        <v>24</v>
      </c>
    </row>
    <row r="4859" spans="1:4">
      <c r="A4859" s="139" t="s">
        <v>5049</v>
      </c>
      <c r="B4859" s="138">
        <v>0</v>
      </c>
      <c r="C4859" s="178">
        <f t="shared" si="181"/>
        <v>0</v>
      </c>
      <c r="D4859" s="178">
        <f t="shared" si="180"/>
        <v>1</v>
      </c>
    </row>
    <row r="4860" spans="1:4">
      <c r="A4860" s="139" t="s">
        <v>5050</v>
      </c>
      <c r="B4860" s="138">
        <v>0</v>
      </c>
      <c r="C4860" s="178">
        <f t="shared" si="181"/>
        <v>0</v>
      </c>
      <c r="D4860" s="178">
        <f t="shared" si="180"/>
        <v>2</v>
      </c>
    </row>
    <row r="4861" spans="1:4">
      <c r="A4861" s="139" t="s">
        <v>5051</v>
      </c>
      <c r="B4861" s="138">
        <v>0</v>
      </c>
      <c r="C4861" s="178">
        <f t="shared" si="181"/>
        <v>0</v>
      </c>
      <c r="D4861" s="178">
        <f t="shared" si="180"/>
        <v>3</v>
      </c>
    </row>
    <row r="4862" spans="1:4">
      <c r="A4862" s="139" t="s">
        <v>5052</v>
      </c>
      <c r="B4862" s="138">
        <v>0</v>
      </c>
      <c r="C4862" s="178">
        <f t="shared" si="181"/>
        <v>0</v>
      </c>
      <c r="D4862" s="178">
        <f t="shared" si="180"/>
        <v>4</v>
      </c>
    </row>
    <row r="4863" spans="1:4">
      <c r="A4863" s="139" t="s">
        <v>5053</v>
      </c>
      <c r="B4863" s="138">
        <v>0</v>
      </c>
      <c r="C4863" s="178">
        <f t="shared" si="181"/>
        <v>0</v>
      </c>
      <c r="D4863" s="178">
        <f t="shared" si="180"/>
        <v>5</v>
      </c>
    </row>
    <row r="4864" spans="1:4">
      <c r="A4864" s="139" t="s">
        <v>5054</v>
      </c>
      <c r="B4864" s="138">
        <v>0</v>
      </c>
      <c r="C4864" s="178">
        <f t="shared" si="181"/>
        <v>0</v>
      </c>
      <c r="D4864" s="178">
        <f t="shared" si="180"/>
        <v>6</v>
      </c>
    </row>
    <row r="4865" spans="1:4">
      <c r="A4865" s="139" t="s">
        <v>5055</v>
      </c>
      <c r="B4865" s="138">
        <v>0</v>
      </c>
      <c r="C4865" s="178">
        <f t="shared" si="181"/>
        <v>0</v>
      </c>
      <c r="D4865" s="178">
        <f t="shared" si="180"/>
        <v>7</v>
      </c>
    </row>
    <row r="4866" spans="1:4">
      <c r="A4866" s="139" t="s">
        <v>5056</v>
      </c>
      <c r="B4866" s="138">
        <v>0</v>
      </c>
      <c r="C4866" s="178">
        <f t="shared" si="181"/>
        <v>0</v>
      </c>
      <c r="D4866" s="178">
        <f t="shared" si="180"/>
        <v>8</v>
      </c>
    </row>
    <row r="4867" spans="1:4">
      <c r="A4867" s="139" t="s">
        <v>5057</v>
      </c>
      <c r="B4867" s="138">
        <v>0</v>
      </c>
      <c r="C4867" s="178">
        <f t="shared" si="181"/>
        <v>0</v>
      </c>
      <c r="D4867" s="178">
        <f t="shared" si="180"/>
        <v>9</v>
      </c>
    </row>
    <row r="4868" spans="1:4">
      <c r="A4868" s="139" t="s">
        <v>5058</v>
      </c>
      <c r="B4868" s="138">
        <v>0</v>
      </c>
      <c r="C4868" s="178">
        <f t="shared" si="181"/>
        <v>164</v>
      </c>
      <c r="D4868" s="178">
        <f t="shared" si="180"/>
        <v>10</v>
      </c>
    </row>
    <row r="4869" spans="1:4">
      <c r="A4869" s="139" t="s">
        <v>5059</v>
      </c>
      <c r="B4869" s="138">
        <v>0</v>
      </c>
      <c r="C4869" s="178">
        <f t="shared" si="181"/>
        <v>316</v>
      </c>
      <c r="D4869" s="178">
        <f t="shared" si="180"/>
        <v>11</v>
      </c>
    </row>
    <row r="4870" spans="1:4">
      <c r="A4870" s="139" t="s">
        <v>5060</v>
      </c>
      <c r="B4870" s="138">
        <v>0</v>
      </c>
      <c r="C4870" s="178">
        <f t="shared" si="181"/>
        <v>368</v>
      </c>
      <c r="D4870" s="178">
        <f t="shared" si="180"/>
        <v>12</v>
      </c>
    </row>
    <row r="4871" spans="1:4">
      <c r="A4871" s="139" t="s">
        <v>5061</v>
      </c>
      <c r="B4871" s="138">
        <v>0</v>
      </c>
      <c r="C4871" s="178">
        <f t="shared" si="181"/>
        <v>415</v>
      </c>
      <c r="D4871" s="178">
        <f t="shared" si="180"/>
        <v>13</v>
      </c>
    </row>
    <row r="4872" spans="1:4">
      <c r="A4872" s="139" t="s">
        <v>5062</v>
      </c>
      <c r="B4872" s="138">
        <v>0</v>
      </c>
      <c r="C4872" s="178">
        <f t="shared" si="181"/>
        <v>453</v>
      </c>
      <c r="D4872" s="178">
        <f t="shared" si="180"/>
        <v>14</v>
      </c>
    </row>
    <row r="4873" spans="1:4">
      <c r="A4873" s="139" t="s">
        <v>5063</v>
      </c>
      <c r="B4873" s="138">
        <v>0</v>
      </c>
      <c r="C4873" s="178">
        <f t="shared" si="181"/>
        <v>461</v>
      </c>
      <c r="D4873" s="178">
        <f t="shared" si="180"/>
        <v>15</v>
      </c>
    </row>
    <row r="4874" spans="1:4">
      <c r="A4874" s="139" t="s">
        <v>5064</v>
      </c>
      <c r="B4874" s="138">
        <v>0</v>
      </c>
      <c r="C4874" s="178">
        <f t="shared" si="181"/>
        <v>443</v>
      </c>
      <c r="D4874" s="178">
        <f t="shared" si="180"/>
        <v>16</v>
      </c>
    </row>
    <row r="4875" spans="1:4">
      <c r="A4875" s="139" t="s">
        <v>5065</v>
      </c>
      <c r="B4875" s="138">
        <v>0</v>
      </c>
      <c r="C4875" s="178">
        <f t="shared" si="181"/>
        <v>406</v>
      </c>
      <c r="D4875" s="178">
        <f t="shared" ref="D4875:D4938" si="182">D4851</f>
        <v>17</v>
      </c>
    </row>
    <row r="4876" spans="1:4">
      <c r="A4876" s="139" t="s">
        <v>5066</v>
      </c>
      <c r="B4876" s="138">
        <v>0</v>
      </c>
      <c r="C4876" s="178">
        <f t="shared" si="181"/>
        <v>333</v>
      </c>
      <c r="D4876" s="178">
        <f t="shared" si="182"/>
        <v>18</v>
      </c>
    </row>
    <row r="4877" spans="1:4">
      <c r="A4877" s="139" t="s">
        <v>5067</v>
      </c>
      <c r="B4877" s="138">
        <v>0</v>
      </c>
      <c r="C4877" s="178">
        <f t="shared" si="181"/>
        <v>104</v>
      </c>
      <c r="D4877" s="178">
        <f t="shared" si="182"/>
        <v>19</v>
      </c>
    </row>
    <row r="4878" spans="1:4">
      <c r="A4878" s="139" t="s">
        <v>5068</v>
      </c>
      <c r="B4878" s="138">
        <v>0</v>
      </c>
      <c r="C4878" s="178">
        <f t="shared" si="181"/>
        <v>0</v>
      </c>
      <c r="D4878" s="178">
        <f t="shared" si="182"/>
        <v>20</v>
      </c>
    </row>
    <row r="4879" spans="1:4">
      <c r="A4879" s="139" t="s">
        <v>5069</v>
      </c>
      <c r="B4879" s="138">
        <v>0</v>
      </c>
      <c r="C4879" s="178">
        <f t="shared" si="181"/>
        <v>0</v>
      </c>
      <c r="D4879" s="178">
        <f t="shared" si="182"/>
        <v>21</v>
      </c>
    </row>
    <row r="4880" spans="1:4">
      <c r="A4880" s="139" t="s">
        <v>5070</v>
      </c>
      <c r="B4880" s="138">
        <v>0</v>
      </c>
      <c r="C4880" s="178">
        <f t="shared" si="181"/>
        <v>0</v>
      </c>
      <c r="D4880" s="178">
        <f t="shared" si="182"/>
        <v>22</v>
      </c>
    </row>
    <row r="4881" spans="1:4">
      <c r="A4881" s="139" t="s">
        <v>5071</v>
      </c>
      <c r="B4881" s="138">
        <v>0</v>
      </c>
      <c r="C4881" s="178">
        <f t="shared" si="181"/>
        <v>0</v>
      </c>
      <c r="D4881" s="178">
        <f t="shared" si="182"/>
        <v>23</v>
      </c>
    </row>
    <row r="4882" spans="1:4">
      <c r="A4882" s="139" t="s">
        <v>5072</v>
      </c>
      <c r="B4882" s="138">
        <v>0</v>
      </c>
      <c r="C4882" s="178">
        <f t="shared" si="181"/>
        <v>0</v>
      </c>
      <c r="D4882" s="178">
        <f t="shared" si="182"/>
        <v>24</v>
      </c>
    </row>
    <row r="4883" spans="1:4">
      <c r="A4883" s="139" t="s">
        <v>5073</v>
      </c>
      <c r="B4883" s="138">
        <v>0</v>
      </c>
      <c r="C4883" s="178">
        <f t="shared" si="181"/>
        <v>0</v>
      </c>
      <c r="D4883" s="178">
        <f t="shared" si="182"/>
        <v>1</v>
      </c>
    </row>
    <row r="4884" spans="1:4">
      <c r="A4884" s="139" t="s">
        <v>5074</v>
      </c>
      <c r="B4884" s="138">
        <v>0</v>
      </c>
      <c r="C4884" s="178">
        <f t="shared" si="181"/>
        <v>0</v>
      </c>
      <c r="D4884" s="178">
        <f t="shared" si="182"/>
        <v>2</v>
      </c>
    </row>
    <row r="4885" spans="1:4">
      <c r="A4885" s="139" t="s">
        <v>5075</v>
      </c>
      <c r="B4885" s="138">
        <v>0</v>
      </c>
      <c r="C4885" s="178">
        <f t="shared" si="181"/>
        <v>0</v>
      </c>
      <c r="D4885" s="178">
        <f t="shared" si="182"/>
        <v>3</v>
      </c>
    </row>
    <row r="4886" spans="1:4">
      <c r="A4886" s="139" t="s">
        <v>5076</v>
      </c>
      <c r="B4886" s="138">
        <v>0</v>
      </c>
      <c r="C4886" s="178">
        <f t="shared" si="181"/>
        <v>0</v>
      </c>
      <c r="D4886" s="178">
        <f t="shared" si="182"/>
        <v>4</v>
      </c>
    </row>
    <row r="4887" spans="1:4">
      <c r="A4887" s="139" t="s">
        <v>5077</v>
      </c>
      <c r="B4887" s="138">
        <v>0</v>
      </c>
      <c r="C4887" s="178">
        <f t="shared" si="181"/>
        <v>0</v>
      </c>
      <c r="D4887" s="178">
        <f t="shared" si="182"/>
        <v>5</v>
      </c>
    </row>
    <row r="4888" spans="1:4">
      <c r="A4888" s="139" t="s">
        <v>5078</v>
      </c>
      <c r="B4888" s="138">
        <v>0</v>
      </c>
      <c r="C4888" s="178">
        <f t="shared" si="181"/>
        <v>0</v>
      </c>
      <c r="D4888" s="178">
        <f t="shared" si="182"/>
        <v>6</v>
      </c>
    </row>
    <row r="4889" spans="1:4">
      <c r="A4889" s="139" t="s">
        <v>5079</v>
      </c>
      <c r="B4889" s="138">
        <v>0</v>
      </c>
      <c r="C4889" s="178">
        <f t="shared" si="181"/>
        <v>0</v>
      </c>
      <c r="D4889" s="178">
        <f t="shared" si="182"/>
        <v>7</v>
      </c>
    </row>
    <row r="4890" spans="1:4">
      <c r="A4890" s="139" t="s">
        <v>5080</v>
      </c>
      <c r="B4890" s="138">
        <v>0</v>
      </c>
      <c r="C4890" s="178">
        <f t="shared" si="181"/>
        <v>0</v>
      </c>
      <c r="D4890" s="178">
        <f t="shared" si="182"/>
        <v>8</v>
      </c>
    </row>
    <row r="4891" spans="1:4">
      <c r="A4891" s="139" t="s">
        <v>5081</v>
      </c>
      <c r="B4891" s="138">
        <v>0</v>
      </c>
      <c r="C4891" s="178">
        <f t="shared" si="181"/>
        <v>0</v>
      </c>
      <c r="D4891" s="178">
        <f t="shared" si="182"/>
        <v>9</v>
      </c>
    </row>
    <row r="4892" spans="1:4">
      <c r="A4892" s="139" t="s">
        <v>5082</v>
      </c>
      <c r="B4892" s="138">
        <v>0</v>
      </c>
      <c r="C4892" s="178">
        <f t="shared" ref="C4892:C4955" si="183">_xlfn.XLOOKUP(D4892,$N$5:$N$28,$H$5:$H$28)</f>
        <v>164</v>
      </c>
      <c r="D4892" s="178">
        <f t="shared" si="182"/>
        <v>10</v>
      </c>
    </row>
    <row r="4893" spans="1:4">
      <c r="A4893" s="139" t="s">
        <v>5083</v>
      </c>
      <c r="B4893" s="138">
        <v>0</v>
      </c>
      <c r="C4893" s="178">
        <f t="shared" si="183"/>
        <v>316</v>
      </c>
      <c r="D4893" s="178">
        <f t="shared" si="182"/>
        <v>11</v>
      </c>
    </row>
    <row r="4894" spans="1:4">
      <c r="A4894" s="139" t="s">
        <v>5084</v>
      </c>
      <c r="B4894" s="138">
        <v>0</v>
      </c>
      <c r="C4894" s="178">
        <f t="shared" si="183"/>
        <v>368</v>
      </c>
      <c r="D4894" s="178">
        <f t="shared" si="182"/>
        <v>12</v>
      </c>
    </row>
    <row r="4895" spans="1:4">
      <c r="A4895" s="139" t="s">
        <v>5085</v>
      </c>
      <c r="B4895" s="138">
        <v>0</v>
      </c>
      <c r="C4895" s="178">
        <f t="shared" si="183"/>
        <v>415</v>
      </c>
      <c r="D4895" s="178">
        <f t="shared" si="182"/>
        <v>13</v>
      </c>
    </row>
    <row r="4896" spans="1:4">
      <c r="A4896" s="139" t="s">
        <v>5086</v>
      </c>
      <c r="B4896" s="138">
        <v>0</v>
      </c>
      <c r="C4896" s="178">
        <f t="shared" si="183"/>
        <v>453</v>
      </c>
      <c r="D4896" s="178">
        <f t="shared" si="182"/>
        <v>14</v>
      </c>
    </row>
    <row r="4897" spans="1:4">
      <c r="A4897" s="139" t="s">
        <v>5087</v>
      </c>
      <c r="B4897" s="138">
        <v>0</v>
      </c>
      <c r="C4897" s="178">
        <f t="shared" si="183"/>
        <v>461</v>
      </c>
      <c r="D4897" s="178">
        <f t="shared" si="182"/>
        <v>15</v>
      </c>
    </row>
    <row r="4898" spans="1:4">
      <c r="A4898" s="139" t="s">
        <v>5088</v>
      </c>
      <c r="B4898" s="138">
        <v>0</v>
      </c>
      <c r="C4898" s="178">
        <f t="shared" si="183"/>
        <v>443</v>
      </c>
      <c r="D4898" s="178">
        <f t="shared" si="182"/>
        <v>16</v>
      </c>
    </row>
    <row r="4899" spans="1:4">
      <c r="A4899" s="139" t="s">
        <v>5089</v>
      </c>
      <c r="B4899" s="138">
        <v>0</v>
      </c>
      <c r="C4899" s="178">
        <f t="shared" si="183"/>
        <v>406</v>
      </c>
      <c r="D4899" s="178">
        <f t="shared" si="182"/>
        <v>17</v>
      </c>
    </row>
    <row r="4900" spans="1:4">
      <c r="A4900" s="139" t="s">
        <v>5090</v>
      </c>
      <c r="B4900" s="138">
        <v>0</v>
      </c>
      <c r="C4900" s="178">
        <f t="shared" si="183"/>
        <v>333</v>
      </c>
      <c r="D4900" s="178">
        <f t="shared" si="182"/>
        <v>18</v>
      </c>
    </row>
    <row r="4901" spans="1:4">
      <c r="A4901" s="139" t="s">
        <v>5091</v>
      </c>
      <c r="B4901" s="138">
        <v>0</v>
      </c>
      <c r="C4901" s="178">
        <f t="shared" si="183"/>
        <v>104</v>
      </c>
      <c r="D4901" s="178">
        <f t="shared" si="182"/>
        <v>19</v>
      </c>
    </row>
    <row r="4902" spans="1:4">
      <c r="A4902" s="139" t="s">
        <v>5092</v>
      </c>
      <c r="B4902" s="138">
        <v>0</v>
      </c>
      <c r="C4902" s="178">
        <f t="shared" si="183"/>
        <v>0</v>
      </c>
      <c r="D4902" s="178">
        <f t="shared" si="182"/>
        <v>20</v>
      </c>
    </row>
    <row r="4903" spans="1:4">
      <c r="A4903" s="139" t="s">
        <v>5093</v>
      </c>
      <c r="B4903" s="138">
        <v>0</v>
      </c>
      <c r="C4903" s="178">
        <f t="shared" si="183"/>
        <v>0</v>
      </c>
      <c r="D4903" s="178">
        <f t="shared" si="182"/>
        <v>21</v>
      </c>
    </row>
    <row r="4904" spans="1:4">
      <c r="A4904" s="139" t="s">
        <v>5094</v>
      </c>
      <c r="B4904" s="138">
        <v>0</v>
      </c>
      <c r="C4904" s="178">
        <f t="shared" si="183"/>
        <v>0</v>
      </c>
      <c r="D4904" s="178">
        <f t="shared" si="182"/>
        <v>22</v>
      </c>
    </row>
    <row r="4905" spans="1:4">
      <c r="A4905" s="139" t="s">
        <v>5095</v>
      </c>
      <c r="B4905" s="138">
        <v>0</v>
      </c>
      <c r="C4905" s="178">
        <f t="shared" si="183"/>
        <v>0</v>
      </c>
      <c r="D4905" s="178">
        <f t="shared" si="182"/>
        <v>23</v>
      </c>
    </row>
    <row r="4906" spans="1:4">
      <c r="A4906" s="139" t="s">
        <v>5096</v>
      </c>
      <c r="B4906" s="138">
        <v>0</v>
      </c>
      <c r="C4906" s="178">
        <f t="shared" si="183"/>
        <v>0</v>
      </c>
      <c r="D4906" s="178">
        <f t="shared" si="182"/>
        <v>24</v>
      </c>
    </row>
    <row r="4907" spans="1:4">
      <c r="A4907" s="139" t="s">
        <v>5097</v>
      </c>
      <c r="B4907" s="138">
        <v>0</v>
      </c>
      <c r="C4907" s="178">
        <f t="shared" si="183"/>
        <v>0</v>
      </c>
      <c r="D4907" s="178">
        <f t="shared" si="182"/>
        <v>1</v>
      </c>
    </row>
    <row r="4908" spans="1:4">
      <c r="A4908" s="139" t="s">
        <v>5098</v>
      </c>
      <c r="B4908" s="138">
        <v>0</v>
      </c>
      <c r="C4908" s="178">
        <f t="shared" si="183"/>
        <v>0</v>
      </c>
      <c r="D4908" s="178">
        <f t="shared" si="182"/>
        <v>2</v>
      </c>
    </row>
    <row r="4909" spans="1:4">
      <c r="A4909" s="139" t="s">
        <v>5099</v>
      </c>
      <c r="B4909" s="138">
        <v>0</v>
      </c>
      <c r="C4909" s="178">
        <f t="shared" si="183"/>
        <v>0</v>
      </c>
      <c r="D4909" s="178">
        <f t="shared" si="182"/>
        <v>3</v>
      </c>
    </row>
    <row r="4910" spans="1:4">
      <c r="A4910" s="139" t="s">
        <v>5100</v>
      </c>
      <c r="B4910" s="138">
        <v>0</v>
      </c>
      <c r="C4910" s="178">
        <f t="shared" si="183"/>
        <v>0</v>
      </c>
      <c r="D4910" s="178">
        <f t="shared" si="182"/>
        <v>4</v>
      </c>
    </row>
    <row r="4911" spans="1:4">
      <c r="A4911" s="139" t="s">
        <v>5101</v>
      </c>
      <c r="B4911" s="138">
        <v>0</v>
      </c>
      <c r="C4911" s="178">
        <f t="shared" si="183"/>
        <v>0</v>
      </c>
      <c r="D4911" s="178">
        <f t="shared" si="182"/>
        <v>5</v>
      </c>
    </row>
    <row r="4912" spans="1:4">
      <c r="A4912" s="139" t="s">
        <v>5102</v>
      </c>
      <c r="B4912" s="138">
        <v>0</v>
      </c>
      <c r="C4912" s="178">
        <f t="shared" si="183"/>
        <v>0</v>
      </c>
      <c r="D4912" s="178">
        <f t="shared" si="182"/>
        <v>6</v>
      </c>
    </row>
    <row r="4913" spans="1:4">
      <c r="A4913" s="139" t="s">
        <v>5103</v>
      </c>
      <c r="B4913" s="138">
        <v>0</v>
      </c>
      <c r="C4913" s="178">
        <f t="shared" si="183"/>
        <v>0</v>
      </c>
      <c r="D4913" s="178">
        <f t="shared" si="182"/>
        <v>7</v>
      </c>
    </row>
    <row r="4914" spans="1:4">
      <c r="A4914" s="139" t="s">
        <v>5104</v>
      </c>
      <c r="B4914" s="138">
        <v>0</v>
      </c>
      <c r="C4914" s="178">
        <f t="shared" si="183"/>
        <v>0</v>
      </c>
      <c r="D4914" s="178">
        <f t="shared" si="182"/>
        <v>8</v>
      </c>
    </row>
    <row r="4915" spans="1:4">
      <c r="A4915" s="139" t="s">
        <v>5105</v>
      </c>
      <c r="B4915" s="138">
        <v>0</v>
      </c>
      <c r="C4915" s="178">
        <f t="shared" si="183"/>
        <v>0</v>
      </c>
      <c r="D4915" s="178">
        <f t="shared" si="182"/>
        <v>9</v>
      </c>
    </row>
    <row r="4916" spans="1:4">
      <c r="A4916" s="139" t="s">
        <v>5106</v>
      </c>
      <c r="B4916" s="138">
        <v>0</v>
      </c>
      <c r="C4916" s="178">
        <f t="shared" si="183"/>
        <v>164</v>
      </c>
      <c r="D4916" s="178">
        <f t="shared" si="182"/>
        <v>10</v>
      </c>
    </row>
    <row r="4917" spans="1:4">
      <c r="A4917" s="139" t="s">
        <v>5107</v>
      </c>
      <c r="B4917" s="138">
        <v>0</v>
      </c>
      <c r="C4917" s="178">
        <f t="shared" si="183"/>
        <v>316</v>
      </c>
      <c r="D4917" s="178">
        <f t="shared" si="182"/>
        <v>11</v>
      </c>
    </row>
    <row r="4918" spans="1:4">
      <c r="A4918" s="139" t="s">
        <v>5108</v>
      </c>
      <c r="B4918" s="138">
        <v>0</v>
      </c>
      <c r="C4918" s="178">
        <f t="shared" si="183"/>
        <v>368</v>
      </c>
      <c r="D4918" s="178">
        <f t="shared" si="182"/>
        <v>12</v>
      </c>
    </row>
    <row r="4919" spans="1:4">
      <c r="A4919" s="139" t="s">
        <v>5109</v>
      </c>
      <c r="B4919" s="138">
        <v>0</v>
      </c>
      <c r="C4919" s="178">
        <f t="shared" si="183"/>
        <v>415</v>
      </c>
      <c r="D4919" s="178">
        <f t="shared" si="182"/>
        <v>13</v>
      </c>
    </row>
    <row r="4920" spans="1:4">
      <c r="A4920" s="139" t="s">
        <v>5110</v>
      </c>
      <c r="B4920" s="138">
        <v>0</v>
      </c>
      <c r="C4920" s="178">
        <f t="shared" si="183"/>
        <v>453</v>
      </c>
      <c r="D4920" s="178">
        <f t="shared" si="182"/>
        <v>14</v>
      </c>
    </row>
    <row r="4921" spans="1:4">
      <c r="A4921" s="139" t="s">
        <v>5111</v>
      </c>
      <c r="B4921" s="138">
        <v>0</v>
      </c>
      <c r="C4921" s="178">
        <f t="shared" si="183"/>
        <v>461</v>
      </c>
      <c r="D4921" s="178">
        <f t="shared" si="182"/>
        <v>15</v>
      </c>
    </row>
    <row r="4922" spans="1:4">
      <c r="A4922" s="139" t="s">
        <v>5112</v>
      </c>
      <c r="B4922" s="138">
        <v>0</v>
      </c>
      <c r="C4922" s="178">
        <f t="shared" si="183"/>
        <v>443</v>
      </c>
      <c r="D4922" s="178">
        <f t="shared" si="182"/>
        <v>16</v>
      </c>
    </row>
    <row r="4923" spans="1:4">
      <c r="A4923" s="139" t="s">
        <v>5113</v>
      </c>
      <c r="B4923" s="138">
        <v>0</v>
      </c>
      <c r="C4923" s="178">
        <f t="shared" si="183"/>
        <v>406</v>
      </c>
      <c r="D4923" s="178">
        <f t="shared" si="182"/>
        <v>17</v>
      </c>
    </row>
    <row r="4924" spans="1:4">
      <c r="A4924" s="139" t="s">
        <v>5114</v>
      </c>
      <c r="B4924" s="138">
        <v>0</v>
      </c>
      <c r="C4924" s="178">
        <f t="shared" si="183"/>
        <v>333</v>
      </c>
      <c r="D4924" s="178">
        <f t="shared" si="182"/>
        <v>18</v>
      </c>
    </row>
    <row r="4925" spans="1:4">
      <c r="A4925" s="139" t="s">
        <v>5115</v>
      </c>
      <c r="B4925" s="138">
        <v>0</v>
      </c>
      <c r="C4925" s="178">
        <f t="shared" si="183"/>
        <v>104</v>
      </c>
      <c r="D4925" s="178">
        <f t="shared" si="182"/>
        <v>19</v>
      </c>
    </row>
    <row r="4926" spans="1:4">
      <c r="A4926" s="139" t="s">
        <v>5116</v>
      </c>
      <c r="B4926" s="138">
        <v>0</v>
      </c>
      <c r="C4926" s="178">
        <f t="shared" si="183"/>
        <v>0</v>
      </c>
      <c r="D4926" s="178">
        <f t="shared" si="182"/>
        <v>20</v>
      </c>
    </row>
    <row r="4927" spans="1:4">
      <c r="A4927" s="139" t="s">
        <v>5117</v>
      </c>
      <c r="B4927" s="138">
        <v>0</v>
      </c>
      <c r="C4927" s="178">
        <f t="shared" si="183"/>
        <v>0</v>
      </c>
      <c r="D4927" s="178">
        <f t="shared" si="182"/>
        <v>21</v>
      </c>
    </row>
    <row r="4928" spans="1:4">
      <c r="A4928" s="139" t="s">
        <v>5118</v>
      </c>
      <c r="B4928" s="138">
        <v>0</v>
      </c>
      <c r="C4928" s="178">
        <f t="shared" si="183"/>
        <v>0</v>
      </c>
      <c r="D4928" s="178">
        <f t="shared" si="182"/>
        <v>22</v>
      </c>
    </row>
    <row r="4929" spans="1:4">
      <c r="A4929" s="139" t="s">
        <v>5119</v>
      </c>
      <c r="B4929" s="138">
        <v>0</v>
      </c>
      <c r="C4929" s="178">
        <f t="shared" si="183"/>
        <v>0</v>
      </c>
      <c r="D4929" s="178">
        <f t="shared" si="182"/>
        <v>23</v>
      </c>
    </row>
    <row r="4930" spans="1:4">
      <c r="A4930" s="139" t="s">
        <v>5120</v>
      </c>
      <c r="B4930" s="138">
        <v>0</v>
      </c>
      <c r="C4930" s="178">
        <f t="shared" si="183"/>
        <v>0</v>
      </c>
      <c r="D4930" s="178">
        <f t="shared" si="182"/>
        <v>24</v>
      </c>
    </row>
    <row r="4931" spans="1:4">
      <c r="A4931" s="139" t="s">
        <v>5121</v>
      </c>
      <c r="B4931" s="138">
        <v>0</v>
      </c>
      <c r="C4931" s="178">
        <f t="shared" si="183"/>
        <v>0</v>
      </c>
      <c r="D4931" s="178">
        <f t="shared" si="182"/>
        <v>1</v>
      </c>
    </row>
    <row r="4932" spans="1:4">
      <c r="A4932" s="139" t="s">
        <v>5122</v>
      </c>
      <c r="B4932" s="138">
        <v>0</v>
      </c>
      <c r="C4932" s="178">
        <f t="shared" si="183"/>
        <v>0</v>
      </c>
      <c r="D4932" s="178">
        <f t="shared" si="182"/>
        <v>2</v>
      </c>
    </row>
    <row r="4933" spans="1:4">
      <c r="A4933" s="139" t="s">
        <v>5123</v>
      </c>
      <c r="B4933" s="138">
        <v>0</v>
      </c>
      <c r="C4933" s="178">
        <f t="shared" si="183"/>
        <v>0</v>
      </c>
      <c r="D4933" s="178">
        <f t="shared" si="182"/>
        <v>3</v>
      </c>
    </row>
    <row r="4934" spans="1:4">
      <c r="A4934" s="139" t="s">
        <v>5124</v>
      </c>
      <c r="B4934" s="138">
        <v>0</v>
      </c>
      <c r="C4934" s="178">
        <f t="shared" si="183"/>
        <v>0</v>
      </c>
      <c r="D4934" s="178">
        <f t="shared" si="182"/>
        <v>4</v>
      </c>
    </row>
    <row r="4935" spans="1:4">
      <c r="A4935" s="139" t="s">
        <v>5125</v>
      </c>
      <c r="B4935" s="138">
        <v>0</v>
      </c>
      <c r="C4935" s="178">
        <f t="shared" si="183"/>
        <v>0</v>
      </c>
      <c r="D4935" s="178">
        <f t="shared" si="182"/>
        <v>5</v>
      </c>
    </row>
    <row r="4936" spans="1:4">
      <c r="A4936" s="139" t="s">
        <v>5126</v>
      </c>
      <c r="B4936" s="138">
        <v>0</v>
      </c>
      <c r="C4936" s="178">
        <f t="shared" si="183"/>
        <v>0</v>
      </c>
      <c r="D4936" s="178">
        <f t="shared" si="182"/>
        <v>6</v>
      </c>
    </row>
    <row r="4937" spans="1:4">
      <c r="A4937" s="139" t="s">
        <v>5127</v>
      </c>
      <c r="B4937" s="138">
        <v>0</v>
      </c>
      <c r="C4937" s="178">
        <f t="shared" si="183"/>
        <v>0</v>
      </c>
      <c r="D4937" s="178">
        <f t="shared" si="182"/>
        <v>7</v>
      </c>
    </row>
    <row r="4938" spans="1:4">
      <c r="A4938" s="139" t="s">
        <v>5128</v>
      </c>
      <c r="B4938" s="138">
        <v>0</v>
      </c>
      <c r="C4938" s="178">
        <f t="shared" si="183"/>
        <v>0</v>
      </c>
      <c r="D4938" s="178">
        <f t="shared" si="182"/>
        <v>8</v>
      </c>
    </row>
    <row r="4939" spans="1:4">
      <c r="A4939" s="139" t="s">
        <v>5129</v>
      </c>
      <c r="B4939" s="138">
        <v>0</v>
      </c>
      <c r="C4939" s="178">
        <f t="shared" si="183"/>
        <v>0</v>
      </c>
      <c r="D4939" s="178">
        <f t="shared" ref="D4939:D5002" si="184">D4915</f>
        <v>9</v>
      </c>
    </row>
    <row r="4940" spans="1:4">
      <c r="A4940" s="139" t="s">
        <v>5130</v>
      </c>
      <c r="B4940" s="138">
        <v>0</v>
      </c>
      <c r="C4940" s="178">
        <f t="shared" si="183"/>
        <v>164</v>
      </c>
      <c r="D4940" s="178">
        <f t="shared" si="184"/>
        <v>10</v>
      </c>
    </row>
    <row r="4941" spans="1:4">
      <c r="A4941" s="139" t="s">
        <v>5131</v>
      </c>
      <c r="B4941" s="138">
        <v>0</v>
      </c>
      <c r="C4941" s="178">
        <f t="shared" si="183"/>
        <v>316</v>
      </c>
      <c r="D4941" s="178">
        <f t="shared" si="184"/>
        <v>11</v>
      </c>
    </row>
    <row r="4942" spans="1:4">
      <c r="A4942" s="139" t="s">
        <v>5132</v>
      </c>
      <c r="B4942" s="138">
        <v>0</v>
      </c>
      <c r="C4942" s="178">
        <f t="shared" si="183"/>
        <v>368</v>
      </c>
      <c r="D4942" s="178">
        <f t="shared" si="184"/>
        <v>12</v>
      </c>
    </row>
    <row r="4943" spans="1:4">
      <c r="A4943" s="139" t="s">
        <v>5133</v>
      </c>
      <c r="B4943" s="138">
        <v>0</v>
      </c>
      <c r="C4943" s="178">
        <f t="shared" si="183"/>
        <v>415</v>
      </c>
      <c r="D4943" s="178">
        <f t="shared" si="184"/>
        <v>13</v>
      </c>
    </row>
    <row r="4944" spans="1:4">
      <c r="A4944" s="139" t="s">
        <v>5134</v>
      </c>
      <c r="B4944" s="138">
        <v>0</v>
      </c>
      <c r="C4944" s="178">
        <f t="shared" si="183"/>
        <v>453</v>
      </c>
      <c r="D4944" s="178">
        <f t="shared" si="184"/>
        <v>14</v>
      </c>
    </row>
    <row r="4945" spans="1:4">
      <c r="A4945" s="139" t="s">
        <v>5135</v>
      </c>
      <c r="B4945" s="138">
        <v>0</v>
      </c>
      <c r="C4945" s="178">
        <f t="shared" si="183"/>
        <v>461</v>
      </c>
      <c r="D4945" s="178">
        <f t="shared" si="184"/>
        <v>15</v>
      </c>
    </row>
    <row r="4946" spans="1:4">
      <c r="A4946" s="139" t="s">
        <v>5136</v>
      </c>
      <c r="B4946" s="138">
        <v>0</v>
      </c>
      <c r="C4946" s="178">
        <f t="shared" si="183"/>
        <v>443</v>
      </c>
      <c r="D4946" s="178">
        <f t="shared" si="184"/>
        <v>16</v>
      </c>
    </row>
    <row r="4947" spans="1:4">
      <c r="A4947" s="139" t="s">
        <v>5137</v>
      </c>
      <c r="B4947" s="138">
        <v>0</v>
      </c>
      <c r="C4947" s="178">
        <f t="shared" si="183"/>
        <v>406</v>
      </c>
      <c r="D4947" s="178">
        <f t="shared" si="184"/>
        <v>17</v>
      </c>
    </row>
    <row r="4948" spans="1:4">
      <c r="A4948" s="139" t="s">
        <v>5138</v>
      </c>
      <c r="B4948" s="138">
        <v>0</v>
      </c>
      <c r="C4948" s="178">
        <f t="shared" si="183"/>
        <v>333</v>
      </c>
      <c r="D4948" s="178">
        <f t="shared" si="184"/>
        <v>18</v>
      </c>
    </row>
    <row r="4949" spans="1:4">
      <c r="A4949" s="139" t="s">
        <v>5139</v>
      </c>
      <c r="B4949" s="138">
        <v>0</v>
      </c>
      <c r="C4949" s="178">
        <f t="shared" si="183"/>
        <v>104</v>
      </c>
      <c r="D4949" s="178">
        <f t="shared" si="184"/>
        <v>19</v>
      </c>
    </row>
    <row r="4950" spans="1:4">
      <c r="A4950" s="139" t="s">
        <v>5140</v>
      </c>
      <c r="B4950" s="138">
        <v>0</v>
      </c>
      <c r="C4950" s="178">
        <f t="shared" si="183"/>
        <v>0</v>
      </c>
      <c r="D4950" s="178">
        <f t="shared" si="184"/>
        <v>20</v>
      </c>
    </row>
    <row r="4951" spans="1:4">
      <c r="A4951" s="139" t="s">
        <v>5141</v>
      </c>
      <c r="B4951" s="138">
        <v>0</v>
      </c>
      <c r="C4951" s="178">
        <f t="shared" si="183"/>
        <v>0</v>
      </c>
      <c r="D4951" s="178">
        <f t="shared" si="184"/>
        <v>21</v>
      </c>
    </row>
    <row r="4952" spans="1:4">
      <c r="A4952" s="139" t="s">
        <v>5142</v>
      </c>
      <c r="B4952" s="138">
        <v>0</v>
      </c>
      <c r="C4952" s="178">
        <f t="shared" si="183"/>
        <v>0</v>
      </c>
      <c r="D4952" s="178">
        <f t="shared" si="184"/>
        <v>22</v>
      </c>
    </row>
    <row r="4953" spans="1:4">
      <c r="A4953" s="139" t="s">
        <v>5143</v>
      </c>
      <c r="B4953" s="138">
        <v>0</v>
      </c>
      <c r="C4953" s="178">
        <f t="shared" si="183"/>
        <v>0</v>
      </c>
      <c r="D4953" s="178">
        <f t="shared" si="184"/>
        <v>23</v>
      </c>
    </row>
    <row r="4954" spans="1:4">
      <c r="A4954" s="139" t="s">
        <v>5144</v>
      </c>
      <c r="B4954" s="138">
        <v>0</v>
      </c>
      <c r="C4954" s="178">
        <f t="shared" si="183"/>
        <v>0</v>
      </c>
      <c r="D4954" s="178">
        <f t="shared" si="184"/>
        <v>24</v>
      </c>
    </row>
    <row r="4955" spans="1:4">
      <c r="A4955" s="139" t="s">
        <v>5145</v>
      </c>
      <c r="B4955" s="138">
        <v>0</v>
      </c>
      <c r="C4955" s="178">
        <f t="shared" si="183"/>
        <v>0</v>
      </c>
      <c r="D4955" s="178">
        <f t="shared" si="184"/>
        <v>1</v>
      </c>
    </row>
    <row r="4956" spans="1:4">
      <c r="A4956" s="139" t="s">
        <v>5146</v>
      </c>
      <c r="B4956" s="138">
        <v>0</v>
      </c>
      <c r="C4956" s="178">
        <f t="shared" ref="C4956:C5019" si="185">_xlfn.XLOOKUP(D4956,$N$5:$N$28,$H$5:$H$28)</f>
        <v>0</v>
      </c>
      <c r="D4956" s="178">
        <f t="shared" si="184"/>
        <v>2</v>
      </c>
    </row>
    <row r="4957" spans="1:4">
      <c r="A4957" s="139" t="s">
        <v>5147</v>
      </c>
      <c r="B4957" s="138">
        <v>0</v>
      </c>
      <c r="C4957" s="178">
        <f t="shared" si="185"/>
        <v>0</v>
      </c>
      <c r="D4957" s="178">
        <f t="shared" si="184"/>
        <v>3</v>
      </c>
    </row>
    <row r="4958" spans="1:4">
      <c r="A4958" s="139" t="s">
        <v>5148</v>
      </c>
      <c r="B4958" s="138">
        <v>0</v>
      </c>
      <c r="C4958" s="178">
        <f t="shared" si="185"/>
        <v>0</v>
      </c>
      <c r="D4958" s="178">
        <f t="shared" si="184"/>
        <v>4</v>
      </c>
    </row>
    <row r="4959" spans="1:4">
      <c r="A4959" s="139" t="s">
        <v>5149</v>
      </c>
      <c r="B4959" s="138">
        <v>0</v>
      </c>
      <c r="C4959" s="178">
        <f t="shared" si="185"/>
        <v>0</v>
      </c>
      <c r="D4959" s="178">
        <f t="shared" si="184"/>
        <v>5</v>
      </c>
    </row>
    <row r="4960" spans="1:4">
      <c r="A4960" s="139" t="s">
        <v>5150</v>
      </c>
      <c r="B4960" s="138">
        <v>0</v>
      </c>
      <c r="C4960" s="178">
        <f t="shared" si="185"/>
        <v>0</v>
      </c>
      <c r="D4960" s="178">
        <f t="shared" si="184"/>
        <v>6</v>
      </c>
    </row>
    <row r="4961" spans="1:4">
      <c r="A4961" s="139" t="s">
        <v>5151</v>
      </c>
      <c r="B4961" s="138">
        <v>0</v>
      </c>
      <c r="C4961" s="178">
        <f t="shared" si="185"/>
        <v>0</v>
      </c>
      <c r="D4961" s="178">
        <f t="shared" si="184"/>
        <v>7</v>
      </c>
    </row>
    <row r="4962" spans="1:4">
      <c r="A4962" s="139" t="s">
        <v>5152</v>
      </c>
      <c r="B4962" s="138">
        <v>0</v>
      </c>
      <c r="C4962" s="178">
        <f t="shared" si="185"/>
        <v>0</v>
      </c>
      <c r="D4962" s="178">
        <f t="shared" si="184"/>
        <v>8</v>
      </c>
    </row>
    <row r="4963" spans="1:4">
      <c r="A4963" s="139" t="s">
        <v>5153</v>
      </c>
      <c r="B4963" s="138">
        <v>0</v>
      </c>
      <c r="C4963" s="178">
        <f t="shared" si="185"/>
        <v>0</v>
      </c>
      <c r="D4963" s="178">
        <f t="shared" si="184"/>
        <v>9</v>
      </c>
    </row>
    <row r="4964" spans="1:4">
      <c r="A4964" s="139" t="s">
        <v>5154</v>
      </c>
      <c r="B4964" s="138">
        <v>0</v>
      </c>
      <c r="C4964" s="178">
        <f t="shared" si="185"/>
        <v>164</v>
      </c>
      <c r="D4964" s="178">
        <f t="shared" si="184"/>
        <v>10</v>
      </c>
    </row>
    <row r="4965" spans="1:4">
      <c r="A4965" s="139" t="s">
        <v>5155</v>
      </c>
      <c r="B4965" s="138">
        <v>0</v>
      </c>
      <c r="C4965" s="178">
        <f t="shared" si="185"/>
        <v>316</v>
      </c>
      <c r="D4965" s="178">
        <f t="shared" si="184"/>
        <v>11</v>
      </c>
    </row>
    <row r="4966" spans="1:4">
      <c r="A4966" s="139" t="s">
        <v>5156</v>
      </c>
      <c r="B4966" s="138">
        <v>0</v>
      </c>
      <c r="C4966" s="178">
        <f t="shared" si="185"/>
        <v>368</v>
      </c>
      <c r="D4966" s="178">
        <f t="shared" si="184"/>
        <v>12</v>
      </c>
    </row>
    <row r="4967" spans="1:4">
      <c r="A4967" s="139" t="s">
        <v>5157</v>
      </c>
      <c r="B4967" s="138">
        <v>0</v>
      </c>
      <c r="C4967" s="178">
        <f t="shared" si="185"/>
        <v>415</v>
      </c>
      <c r="D4967" s="178">
        <f t="shared" si="184"/>
        <v>13</v>
      </c>
    </row>
    <row r="4968" spans="1:4">
      <c r="A4968" s="139" t="s">
        <v>5158</v>
      </c>
      <c r="B4968" s="138">
        <v>0</v>
      </c>
      <c r="C4968" s="178">
        <f t="shared" si="185"/>
        <v>453</v>
      </c>
      <c r="D4968" s="178">
        <f t="shared" si="184"/>
        <v>14</v>
      </c>
    </row>
    <row r="4969" spans="1:4">
      <c r="A4969" s="139" t="s">
        <v>5159</v>
      </c>
      <c r="B4969" s="138">
        <v>0</v>
      </c>
      <c r="C4969" s="178">
        <f t="shared" si="185"/>
        <v>461</v>
      </c>
      <c r="D4969" s="178">
        <f t="shared" si="184"/>
        <v>15</v>
      </c>
    </row>
    <row r="4970" spans="1:4">
      <c r="A4970" s="139" t="s">
        <v>5160</v>
      </c>
      <c r="B4970" s="138">
        <v>0</v>
      </c>
      <c r="C4970" s="178">
        <f t="shared" si="185"/>
        <v>443</v>
      </c>
      <c r="D4970" s="178">
        <f t="shared" si="184"/>
        <v>16</v>
      </c>
    </row>
    <row r="4971" spans="1:4">
      <c r="A4971" s="139" t="s">
        <v>5161</v>
      </c>
      <c r="B4971" s="138">
        <v>0</v>
      </c>
      <c r="C4971" s="178">
        <f t="shared" si="185"/>
        <v>406</v>
      </c>
      <c r="D4971" s="178">
        <f t="shared" si="184"/>
        <v>17</v>
      </c>
    </row>
    <row r="4972" spans="1:4">
      <c r="A4972" s="139" t="s">
        <v>5162</v>
      </c>
      <c r="B4972" s="138">
        <v>0</v>
      </c>
      <c r="C4972" s="178">
        <f t="shared" si="185"/>
        <v>333</v>
      </c>
      <c r="D4972" s="178">
        <f t="shared" si="184"/>
        <v>18</v>
      </c>
    </row>
    <row r="4973" spans="1:4">
      <c r="A4973" s="139" t="s">
        <v>5163</v>
      </c>
      <c r="B4973" s="138">
        <v>0</v>
      </c>
      <c r="C4973" s="178">
        <f t="shared" si="185"/>
        <v>104</v>
      </c>
      <c r="D4973" s="178">
        <f t="shared" si="184"/>
        <v>19</v>
      </c>
    </row>
    <row r="4974" spans="1:4">
      <c r="A4974" s="139" t="s">
        <v>5164</v>
      </c>
      <c r="B4974" s="138">
        <v>0</v>
      </c>
      <c r="C4974" s="178">
        <f t="shared" si="185"/>
        <v>0</v>
      </c>
      <c r="D4974" s="178">
        <f t="shared" si="184"/>
        <v>20</v>
      </c>
    </row>
    <row r="4975" spans="1:4">
      <c r="A4975" s="139" t="s">
        <v>5165</v>
      </c>
      <c r="B4975" s="138">
        <v>0</v>
      </c>
      <c r="C4975" s="178">
        <f t="shared" si="185"/>
        <v>0</v>
      </c>
      <c r="D4975" s="178">
        <f t="shared" si="184"/>
        <v>21</v>
      </c>
    </row>
    <row r="4976" spans="1:4">
      <c r="A4976" s="139" t="s">
        <v>5166</v>
      </c>
      <c r="B4976" s="138">
        <v>0</v>
      </c>
      <c r="C4976" s="178">
        <f t="shared" si="185"/>
        <v>0</v>
      </c>
      <c r="D4976" s="178">
        <f t="shared" si="184"/>
        <v>22</v>
      </c>
    </row>
    <row r="4977" spans="1:4">
      <c r="A4977" s="139" t="s">
        <v>5167</v>
      </c>
      <c r="B4977" s="138">
        <v>0</v>
      </c>
      <c r="C4977" s="178">
        <f t="shared" si="185"/>
        <v>0</v>
      </c>
      <c r="D4977" s="178">
        <f t="shared" si="184"/>
        <v>23</v>
      </c>
    </row>
    <row r="4978" spans="1:4">
      <c r="A4978" s="139" t="s">
        <v>5168</v>
      </c>
      <c r="B4978" s="138">
        <v>0</v>
      </c>
      <c r="C4978" s="178">
        <f t="shared" si="185"/>
        <v>0</v>
      </c>
      <c r="D4978" s="178">
        <f t="shared" si="184"/>
        <v>24</v>
      </c>
    </row>
    <row r="4979" spans="1:4">
      <c r="A4979" s="139" t="s">
        <v>5169</v>
      </c>
      <c r="B4979" s="138">
        <v>0</v>
      </c>
      <c r="C4979" s="178">
        <f t="shared" si="185"/>
        <v>0</v>
      </c>
      <c r="D4979" s="178">
        <f t="shared" si="184"/>
        <v>1</v>
      </c>
    </row>
    <row r="4980" spans="1:4">
      <c r="A4980" s="139" t="s">
        <v>5170</v>
      </c>
      <c r="B4980" s="138">
        <v>0</v>
      </c>
      <c r="C4980" s="178">
        <f t="shared" si="185"/>
        <v>0</v>
      </c>
      <c r="D4980" s="178">
        <f t="shared" si="184"/>
        <v>2</v>
      </c>
    </row>
    <row r="4981" spans="1:4">
      <c r="A4981" s="139" t="s">
        <v>5171</v>
      </c>
      <c r="B4981" s="138">
        <v>0</v>
      </c>
      <c r="C4981" s="178">
        <f t="shared" si="185"/>
        <v>0</v>
      </c>
      <c r="D4981" s="178">
        <f t="shared" si="184"/>
        <v>3</v>
      </c>
    </row>
    <row r="4982" spans="1:4">
      <c r="A4982" s="139" t="s">
        <v>5172</v>
      </c>
      <c r="B4982" s="138">
        <v>0</v>
      </c>
      <c r="C4982" s="178">
        <f t="shared" si="185"/>
        <v>0</v>
      </c>
      <c r="D4982" s="178">
        <f t="shared" si="184"/>
        <v>4</v>
      </c>
    </row>
    <row r="4983" spans="1:4">
      <c r="A4983" s="139" t="s">
        <v>5173</v>
      </c>
      <c r="B4983" s="138">
        <v>0</v>
      </c>
      <c r="C4983" s="178">
        <f t="shared" si="185"/>
        <v>0</v>
      </c>
      <c r="D4983" s="178">
        <f t="shared" si="184"/>
        <v>5</v>
      </c>
    </row>
    <row r="4984" spans="1:4">
      <c r="A4984" s="139" t="s">
        <v>5174</v>
      </c>
      <c r="B4984" s="138">
        <v>0</v>
      </c>
      <c r="C4984" s="178">
        <f t="shared" si="185"/>
        <v>0</v>
      </c>
      <c r="D4984" s="178">
        <f t="shared" si="184"/>
        <v>6</v>
      </c>
    </row>
    <row r="4985" spans="1:4">
      <c r="A4985" s="139" t="s">
        <v>5175</v>
      </c>
      <c r="B4985" s="138">
        <v>0</v>
      </c>
      <c r="C4985" s="178">
        <f t="shared" si="185"/>
        <v>0</v>
      </c>
      <c r="D4985" s="178">
        <f t="shared" si="184"/>
        <v>7</v>
      </c>
    </row>
    <row r="4986" spans="1:4">
      <c r="A4986" s="139" t="s">
        <v>5176</v>
      </c>
      <c r="B4986" s="138">
        <v>0</v>
      </c>
      <c r="C4986" s="178">
        <f t="shared" si="185"/>
        <v>0</v>
      </c>
      <c r="D4986" s="178">
        <f t="shared" si="184"/>
        <v>8</v>
      </c>
    </row>
    <row r="4987" spans="1:4">
      <c r="A4987" s="139" t="s">
        <v>5177</v>
      </c>
      <c r="B4987" s="138">
        <v>0</v>
      </c>
      <c r="C4987" s="178">
        <f t="shared" si="185"/>
        <v>0</v>
      </c>
      <c r="D4987" s="178">
        <f t="shared" si="184"/>
        <v>9</v>
      </c>
    </row>
    <row r="4988" spans="1:4">
      <c r="A4988" s="139" t="s">
        <v>5178</v>
      </c>
      <c r="B4988" s="138">
        <v>0</v>
      </c>
      <c r="C4988" s="178">
        <f t="shared" si="185"/>
        <v>164</v>
      </c>
      <c r="D4988" s="178">
        <f t="shared" si="184"/>
        <v>10</v>
      </c>
    </row>
    <row r="4989" spans="1:4">
      <c r="A4989" s="139" t="s">
        <v>5179</v>
      </c>
      <c r="B4989" s="138">
        <v>0</v>
      </c>
      <c r="C4989" s="178">
        <f t="shared" si="185"/>
        <v>316</v>
      </c>
      <c r="D4989" s="178">
        <f t="shared" si="184"/>
        <v>11</v>
      </c>
    </row>
    <row r="4990" spans="1:4">
      <c r="A4990" s="139" t="s">
        <v>5180</v>
      </c>
      <c r="B4990" s="138">
        <v>0</v>
      </c>
      <c r="C4990" s="178">
        <f t="shared" si="185"/>
        <v>368</v>
      </c>
      <c r="D4990" s="178">
        <f t="shared" si="184"/>
        <v>12</v>
      </c>
    </row>
    <row r="4991" spans="1:4">
      <c r="A4991" s="139" t="s">
        <v>5181</v>
      </c>
      <c r="B4991" s="138">
        <v>0</v>
      </c>
      <c r="C4991" s="178">
        <f t="shared" si="185"/>
        <v>415</v>
      </c>
      <c r="D4991" s="178">
        <f t="shared" si="184"/>
        <v>13</v>
      </c>
    </row>
    <row r="4992" spans="1:4">
      <c r="A4992" s="139" t="s">
        <v>5182</v>
      </c>
      <c r="B4992" s="138">
        <v>0</v>
      </c>
      <c r="C4992" s="178">
        <f t="shared" si="185"/>
        <v>453</v>
      </c>
      <c r="D4992" s="178">
        <f t="shared" si="184"/>
        <v>14</v>
      </c>
    </row>
    <row r="4993" spans="1:4">
      <c r="A4993" s="139" t="s">
        <v>5183</v>
      </c>
      <c r="B4993" s="138">
        <v>0</v>
      </c>
      <c r="C4993" s="178">
        <f t="shared" si="185"/>
        <v>461</v>
      </c>
      <c r="D4993" s="178">
        <f t="shared" si="184"/>
        <v>15</v>
      </c>
    </row>
    <row r="4994" spans="1:4">
      <c r="A4994" s="139" t="s">
        <v>5184</v>
      </c>
      <c r="B4994" s="138">
        <v>0</v>
      </c>
      <c r="C4994" s="178">
        <f t="shared" si="185"/>
        <v>443</v>
      </c>
      <c r="D4994" s="178">
        <f t="shared" si="184"/>
        <v>16</v>
      </c>
    </row>
    <row r="4995" spans="1:4">
      <c r="A4995" s="139" t="s">
        <v>5185</v>
      </c>
      <c r="B4995" s="138">
        <v>0</v>
      </c>
      <c r="C4995" s="178">
        <f t="shared" si="185"/>
        <v>406</v>
      </c>
      <c r="D4995" s="178">
        <f t="shared" si="184"/>
        <v>17</v>
      </c>
    </row>
    <row r="4996" spans="1:4">
      <c r="A4996" s="139" t="s">
        <v>5186</v>
      </c>
      <c r="B4996" s="138">
        <v>0</v>
      </c>
      <c r="C4996" s="178">
        <f t="shared" si="185"/>
        <v>333</v>
      </c>
      <c r="D4996" s="178">
        <f t="shared" si="184"/>
        <v>18</v>
      </c>
    </row>
    <row r="4997" spans="1:4">
      <c r="A4997" s="139" t="s">
        <v>5187</v>
      </c>
      <c r="B4997" s="138">
        <v>0</v>
      </c>
      <c r="C4997" s="178">
        <f t="shared" si="185"/>
        <v>104</v>
      </c>
      <c r="D4997" s="178">
        <f t="shared" si="184"/>
        <v>19</v>
      </c>
    </row>
    <row r="4998" spans="1:4">
      <c r="A4998" s="139" t="s">
        <v>5188</v>
      </c>
      <c r="B4998" s="138">
        <v>0</v>
      </c>
      <c r="C4998" s="178">
        <f t="shared" si="185"/>
        <v>0</v>
      </c>
      <c r="D4998" s="178">
        <f t="shared" si="184"/>
        <v>20</v>
      </c>
    </row>
    <row r="4999" spans="1:4">
      <c r="A4999" s="139" t="s">
        <v>5189</v>
      </c>
      <c r="B4999" s="138">
        <v>0</v>
      </c>
      <c r="C4999" s="178">
        <f t="shared" si="185"/>
        <v>0</v>
      </c>
      <c r="D4999" s="178">
        <f t="shared" si="184"/>
        <v>21</v>
      </c>
    </row>
    <row r="5000" spans="1:4">
      <c r="A5000" s="139" t="s">
        <v>5190</v>
      </c>
      <c r="B5000" s="138">
        <v>0</v>
      </c>
      <c r="C5000" s="178">
        <f t="shared" si="185"/>
        <v>0</v>
      </c>
      <c r="D5000" s="178">
        <f t="shared" si="184"/>
        <v>22</v>
      </c>
    </row>
    <row r="5001" spans="1:4">
      <c r="A5001" s="139" t="s">
        <v>5191</v>
      </c>
      <c r="B5001" s="138">
        <v>0</v>
      </c>
      <c r="C5001" s="178">
        <f t="shared" si="185"/>
        <v>0</v>
      </c>
      <c r="D5001" s="178">
        <f t="shared" si="184"/>
        <v>23</v>
      </c>
    </row>
    <row r="5002" spans="1:4">
      <c r="A5002" s="139" t="s">
        <v>5192</v>
      </c>
      <c r="B5002" s="138">
        <v>0</v>
      </c>
      <c r="C5002" s="178">
        <f t="shared" si="185"/>
        <v>0</v>
      </c>
      <c r="D5002" s="178">
        <f t="shared" si="184"/>
        <v>24</v>
      </c>
    </row>
    <row r="5003" spans="1:4">
      <c r="A5003" s="139" t="s">
        <v>5193</v>
      </c>
      <c r="B5003" s="138">
        <v>0</v>
      </c>
      <c r="C5003" s="178">
        <f t="shared" si="185"/>
        <v>0</v>
      </c>
      <c r="D5003" s="178">
        <f t="shared" ref="D5003:D5066" si="186">D4979</f>
        <v>1</v>
      </c>
    </row>
    <row r="5004" spans="1:4">
      <c r="A5004" s="139" t="s">
        <v>5194</v>
      </c>
      <c r="B5004" s="138">
        <v>0</v>
      </c>
      <c r="C5004" s="178">
        <f t="shared" si="185"/>
        <v>0</v>
      </c>
      <c r="D5004" s="178">
        <f t="shared" si="186"/>
        <v>2</v>
      </c>
    </row>
    <row r="5005" spans="1:4">
      <c r="A5005" s="139" t="s">
        <v>5195</v>
      </c>
      <c r="B5005" s="138">
        <v>0</v>
      </c>
      <c r="C5005" s="178">
        <f t="shared" si="185"/>
        <v>0</v>
      </c>
      <c r="D5005" s="178">
        <f t="shared" si="186"/>
        <v>3</v>
      </c>
    </row>
    <row r="5006" spans="1:4">
      <c r="A5006" s="139" t="s">
        <v>5196</v>
      </c>
      <c r="B5006" s="138">
        <v>0</v>
      </c>
      <c r="C5006" s="178">
        <f t="shared" si="185"/>
        <v>0</v>
      </c>
      <c r="D5006" s="178">
        <f t="shared" si="186"/>
        <v>4</v>
      </c>
    </row>
    <row r="5007" spans="1:4">
      <c r="A5007" s="139" t="s">
        <v>5197</v>
      </c>
      <c r="B5007" s="138">
        <v>0</v>
      </c>
      <c r="C5007" s="178">
        <f t="shared" si="185"/>
        <v>0</v>
      </c>
      <c r="D5007" s="178">
        <f t="shared" si="186"/>
        <v>5</v>
      </c>
    </row>
    <row r="5008" spans="1:4">
      <c r="A5008" s="139" t="s">
        <v>5198</v>
      </c>
      <c r="B5008" s="138">
        <v>0</v>
      </c>
      <c r="C5008" s="178">
        <f t="shared" si="185"/>
        <v>0</v>
      </c>
      <c r="D5008" s="178">
        <f t="shared" si="186"/>
        <v>6</v>
      </c>
    </row>
    <row r="5009" spans="1:4">
      <c r="A5009" s="139" t="s">
        <v>5199</v>
      </c>
      <c r="B5009" s="138">
        <v>0</v>
      </c>
      <c r="C5009" s="178">
        <f t="shared" si="185"/>
        <v>0</v>
      </c>
      <c r="D5009" s="178">
        <f t="shared" si="186"/>
        <v>7</v>
      </c>
    </row>
    <row r="5010" spans="1:4">
      <c r="A5010" s="139" t="s">
        <v>5200</v>
      </c>
      <c r="B5010" s="138">
        <v>0</v>
      </c>
      <c r="C5010" s="178">
        <f t="shared" si="185"/>
        <v>0</v>
      </c>
      <c r="D5010" s="178">
        <f t="shared" si="186"/>
        <v>8</v>
      </c>
    </row>
    <row r="5011" spans="1:4">
      <c r="A5011" s="139" t="s">
        <v>5201</v>
      </c>
      <c r="B5011" s="138">
        <v>0</v>
      </c>
      <c r="C5011" s="178">
        <f t="shared" si="185"/>
        <v>0</v>
      </c>
      <c r="D5011" s="178">
        <f t="shared" si="186"/>
        <v>9</v>
      </c>
    </row>
    <row r="5012" spans="1:4">
      <c r="A5012" s="139" t="s">
        <v>5202</v>
      </c>
      <c r="B5012" s="138">
        <v>0</v>
      </c>
      <c r="C5012" s="178">
        <f t="shared" si="185"/>
        <v>164</v>
      </c>
      <c r="D5012" s="178">
        <f t="shared" si="186"/>
        <v>10</v>
      </c>
    </row>
    <row r="5013" spans="1:4">
      <c r="A5013" s="139" t="s">
        <v>5203</v>
      </c>
      <c r="B5013" s="138">
        <v>0</v>
      </c>
      <c r="C5013" s="178">
        <f t="shared" si="185"/>
        <v>316</v>
      </c>
      <c r="D5013" s="178">
        <f t="shared" si="186"/>
        <v>11</v>
      </c>
    </row>
    <row r="5014" spans="1:4">
      <c r="A5014" s="139" t="s">
        <v>5204</v>
      </c>
      <c r="B5014" s="138">
        <v>0</v>
      </c>
      <c r="C5014" s="178">
        <f t="shared" si="185"/>
        <v>368</v>
      </c>
      <c r="D5014" s="178">
        <f t="shared" si="186"/>
        <v>12</v>
      </c>
    </row>
    <row r="5015" spans="1:4">
      <c r="A5015" s="139" t="s">
        <v>5205</v>
      </c>
      <c r="B5015" s="138">
        <v>0</v>
      </c>
      <c r="C5015" s="178">
        <f t="shared" si="185"/>
        <v>415</v>
      </c>
      <c r="D5015" s="178">
        <f t="shared" si="186"/>
        <v>13</v>
      </c>
    </row>
    <row r="5016" spans="1:4">
      <c r="A5016" s="139" t="s">
        <v>5206</v>
      </c>
      <c r="B5016" s="138">
        <v>0</v>
      </c>
      <c r="C5016" s="178">
        <f t="shared" si="185"/>
        <v>453</v>
      </c>
      <c r="D5016" s="178">
        <f t="shared" si="186"/>
        <v>14</v>
      </c>
    </row>
    <row r="5017" spans="1:4">
      <c r="A5017" s="139" t="s">
        <v>5207</v>
      </c>
      <c r="B5017" s="138">
        <v>0</v>
      </c>
      <c r="C5017" s="178">
        <f t="shared" si="185"/>
        <v>461</v>
      </c>
      <c r="D5017" s="178">
        <f t="shared" si="186"/>
        <v>15</v>
      </c>
    </row>
    <row r="5018" spans="1:4">
      <c r="A5018" s="139" t="s">
        <v>5208</v>
      </c>
      <c r="B5018" s="138">
        <v>0</v>
      </c>
      <c r="C5018" s="178">
        <f t="shared" si="185"/>
        <v>443</v>
      </c>
      <c r="D5018" s="178">
        <f t="shared" si="186"/>
        <v>16</v>
      </c>
    </row>
    <row r="5019" spans="1:4">
      <c r="A5019" s="139" t="s">
        <v>5209</v>
      </c>
      <c r="B5019" s="138">
        <v>0</v>
      </c>
      <c r="C5019" s="178">
        <f t="shared" si="185"/>
        <v>406</v>
      </c>
      <c r="D5019" s="178">
        <f t="shared" si="186"/>
        <v>17</v>
      </c>
    </row>
    <row r="5020" spans="1:4">
      <c r="A5020" s="139" t="s">
        <v>5210</v>
      </c>
      <c r="B5020" s="138">
        <v>0</v>
      </c>
      <c r="C5020" s="178">
        <f t="shared" ref="C5020:C5083" si="187">_xlfn.XLOOKUP(D5020,$N$5:$N$28,$H$5:$H$28)</f>
        <v>333</v>
      </c>
      <c r="D5020" s="178">
        <f t="shared" si="186"/>
        <v>18</v>
      </c>
    </row>
    <row r="5021" spans="1:4">
      <c r="A5021" s="139" t="s">
        <v>5211</v>
      </c>
      <c r="B5021" s="138">
        <v>0</v>
      </c>
      <c r="C5021" s="178">
        <f t="shared" si="187"/>
        <v>104</v>
      </c>
      <c r="D5021" s="178">
        <f t="shared" si="186"/>
        <v>19</v>
      </c>
    </row>
    <row r="5022" spans="1:4">
      <c r="A5022" s="139" t="s">
        <v>5212</v>
      </c>
      <c r="B5022" s="138">
        <v>0</v>
      </c>
      <c r="C5022" s="178">
        <f t="shared" si="187"/>
        <v>0</v>
      </c>
      <c r="D5022" s="178">
        <f t="shared" si="186"/>
        <v>20</v>
      </c>
    </row>
    <row r="5023" spans="1:4">
      <c r="A5023" s="139" t="s">
        <v>5213</v>
      </c>
      <c r="B5023" s="138">
        <v>0</v>
      </c>
      <c r="C5023" s="178">
        <f t="shared" si="187"/>
        <v>0</v>
      </c>
      <c r="D5023" s="178">
        <f t="shared" si="186"/>
        <v>21</v>
      </c>
    </row>
    <row r="5024" spans="1:4">
      <c r="A5024" s="139" t="s">
        <v>5214</v>
      </c>
      <c r="B5024" s="138">
        <v>0</v>
      </c>
      <c r="C5024" s="178">
        <f t="shared" si="187"/>
        <v>0</v>
      </c>
      <c r="D5024" s="178">
        <f t="shared" si="186"/>
        <v>22</v>
      </c>
    </row>
    <row r="5025" spans="1:4">
      <c r="A5025" s="139" t="s">
        <v>5215</v>
      </c>
      <c r="B5025" s="138">
        <v>0</v>
      </c>
      <c r="C5025" s="178">
        <f t="shared" si="187"/>
        <v>0</v>
      </c>
      <c r="D5025" s="178">
        <f t="shared" si="186"/>
        <v>23</v>
      </c>
    </row>
    <row r="5026" spans="1:4">
      <c r="A5026" s="139" t="s">
        <v>5216</v>
      </c>
      <c r="B5026" s="138">
        <v>0</v>
      </c>
      <c r="C5026" s="178">
        <f t="shared" si="187"/>
        <v>0</v>
      </c>
      <c r="D5026" s="178">
        <f t="shared" si="186"/>
        <v>24</v>
      </c>
    </row>
    <row r="5027" spans="1:4">
      <c r="A5027" s="139" t="s">
        <v>5217</v>
      </c>
      <c r="B5027" s="138">
        <v>0</v>
      </c>
      <c r="C5027" s="178">
        <f t="shared" si="187"/>
        <v>0</v>
      </c>
      <c r="D5027" s="178">
        <f t="shared" si="186"/>
        <v>1</v>
      </c>
    </row>
    <row r="5028" spans="1:4">
      <c r="A5028" s="139" t="s">
        <v>5218</v>
      </c>
      <c r="B5028" s="138">
        <v>0</v>
      </c>
      <c r="C5028" s="178">
        <f t="shared" si="187"/>
        <v>0</v>
      </c>
      <c r="D5028" s="178">
        <f t="shared" si="186"/>
        <v>2</v>
      </c>
    </row>
    <row r="5029" spans="1:4">
      <c r="A5029" s="139" t="s">
        <v>5219</v>
      </c>
      <c r="B5029" s="138">
        <v>0</v>
      </c>
      <c r="C5029" s="178">
        <f t="shared" si="187"/>
        <v>0</v>
      </c>
      <c r="D5029" s="178">
        <f t="shared" si="186"/>
        <v>3</v>
      </c>
    </row>
    <row r="5030" spans="1:4">
      <c r="A5030" s="139" t="s">
        <v>5220</v>
      </c>
      <c r="B5030" s="138">
        <v>0</v>
      </c>
      <c r="C5030" s="178">
        <f t="shared" si="187"/>
        <v>0</v>
      </c>
      <c r="D5030" s="178">
        <f t="shared" si="186"/>
        <v>4</v>
      </c>
    </row>
    <row r="5031" spans="1:4">
      <c r="A5031" s="139" t="s">
        <v>5221</v>
      </c>
      <c r="B5031" s="138">
        <v>0</v>
      </c>
      <c r="C5031" s="178">
        <f t="shared" si="187"/>
        <v>0</v>
      </c>
      <c r="D5031" s="178">
        <f t="shared" si="186"/>
        <v>5</v>
      </c>
    </row>
    <row r="5032" spans="1:4">
      <c r="A5032" s="139" t="s">
        <v>5222</v>
      </c>
      <c r="B5032" s="138">
        <v>0</v>
      </c>
      <c r="C5032" s="178">
        <f t="shared" si="187"/>
        <v>0</v>
      </c>
      <c r="D5032" s="178">
        <f t="shared" si="186"/>
        <v>6</v>
      </c>
    </row>
    <row r="5033" spans="1:4">
      <c r="A5033" s="139" t="s">
        <v>5223</v>
      </c>
      <c r="B5033" s="138">
        <v>0</v>
      </c>
      <c r="C5033" s="178">
        <f t="shared" si="187"/>
        <v>0</v>
      </c>
      <c r="D5033" s="178">
        <f t="shared" si="186"/>
        <v>7</v>
      </c>
    </row>
    <row r="5034" spans="1:4">
      <c r="A5034" s="139" t="s">
        <v>5224</v>
      </c>
      <c r="B5034" s="138">
        <v>0</v>
      </c>
      <c r="C5034" s="178">
        <f t="shared" si="187"/>
        <v>0</v>
      </c>
      <c r="D5034" s="178">
        <f t="shared" si="186"/>
        <v>8</v>
      </c>
    </row>
    <row r="5035" spans="1:4">
      <c r="A5035" s="139" t="s">
        <v>5225</v>
      </c>
      <c r="B5035" s="138">
        <v>0</v>
      </c>
      <c r="C5035" s="178">
        <f t="shared" si="187"/>
        <v>0</v>
      </c>
      <c r="D5035" s="178">
        <f t="shared" si="186"/>
        <v>9</v>
      </c>
    </row>
    <row r="5036" spans="1:4">
      <c r="A5036" s="139" t="s">
        <v>5226</v>
      </c>
      <c r="B5036" s="138">
        <v>0</v>
      </c>
      <c r="C5036" s="178">
        <f t="shared" si="187"/>
        <v>164</v>
      </c>
      <c r="D5036" s="178">
        <f t="shared" si="186"/>
        <v>10</v>
      </c>
    </row>
    <row r="5037" spans="1:4">
      <c r="A5037" s="139" t="s">
        <v>5227</v>
      </c>
      <c r="B5037" s="138">
        <v>0</v>
      </c>
      <c r="C5037" s="178">
        <f t="shared" si="187"/>
        <v>316</v>
      </c>
      <c r="D5037" s="178">
        <f t="shared" si="186"/>
        <v>11</v>
      </c>
    </row>
    <row r="5038" spans="1:4">
      <c r="A5038" s="139" t="s">
        <v>5228</v>
      </c>
      <c r="B5038" s="138">
        <v>0</v>
      </c>
      <c r="C5038" s="178">
        <f t="shared" si="187"/>
        <v>368</v>
      </c>
      <c r="D5038" s="178">
        <f t="shared" si="186"/>
        <v>12</v>
      </c>
    </row>
    <row r="5039" spans="1:4">
      <c r="A5039" s="139" t="s">
        <v>5229</v>
      </c>
      <c r="B5039" s="138">
        <v>0</v>
      </c>
      <c r="C5039" s="178">
        <f t="shared" si="187"/>
        <v>415</v>
      </c>
      <c r="D5039" s="178">
        <f t="shared" si="186"/>
        <v>13</v>
      </c>
    </row>
    <row r="5040" spans="1:4">
      <c r="A5040" s="139" t="s">
        <v>5230</v>
      </c>
      <c r="B5040" s="138">
        <v>0</v>
      </c>
      <c r="C5040" s="178">
        <f t="shared" si="187"/>
        <v>453</v>
      </c>
      <c r="D5040" s="178">
        <f t="shared" si="186"/>
        <v>14</v>
      </c>
    </row>
    <row r="5041" spans="1:4">
      <c r="A5041" s="139" t="s">
        <v>5231</v>
      </c>
      <c r="B5041" s="138">
        <v>0</v>
      </c>
      <c r="C5041" s="178">
        <f t="shared" si="187"/>
        <v>461</v>
      </c>
      <c r="D5041" s="178">
        <f t="shared" si="186"/>
        <v>15</v>
      </c>
    </row>
    <row r="5042" spans="1:4">
      <c r="A5042" s="139" t="s">
        <v>5232</v>
      </c>
      <c r="B5042" s="138">
        <v>0</v>
      </c>
      <c r="C5042" s="178">
        <f t="shared" si="187"/>
        <v>443</v>
      </c>
      <c r="D5042" s="178">
        <f t="shared" si="186"/>
        <v>16</v>
      </c>
    </row>
    <row r="5043" spans="1:4">
      <c r="A5043" s="139" t="s">
        <v>5233</v>
      </c>
      <c r="B5043" s="138">
        <v>0</v>
      </c>
      <c r="C5043" s="178">
        <f t="shared" si="187"/>
        <v>406</v>
      </c>
      <c r="D5043" s="178">
        <f t="shared" si="186"/>
        <v>17</v>
      </c>
    </row>
    <row r="5044" spans="1:4">
      <c r="A5044" s="139" t="s">
        <v>5234</v>
      </c>
      <c r="B5044" s="138">
        <v>0</v>
      </c>
      <c r="C5044" s="178">
        <f t="shared" si="187"/>
        <v>333</v>
      </c>
      <c r="D5044" s="178">
        <f t="shared" si="186"/>
        <v>18</v>
      </c>
    </row>
    <row r="5045" spans="1:4">
      <c r="A5045" s="139" t="s">
        <v>5235</v>
      </c>
      <c r="B5045" s="138">
        <v>0</v>
      </c>
      <c r="C5045" s="178">
        <f t="shared" si="187"/>
        <v>104</v>
      </c>
      <c r="D5045" s="178">
        <f t="shared" si="186"/>
        <v>19</v>
      </c>
    </row>
    <row r="5046" spans="1:4">
      <c r="A5046" s="139" t="s">
        <v>5236</v>
      </c>
      <c r="B5046" s="138">
        <v>0</v>
      </c>
      <c r="C5046" s="178">
        <f t="shared" si="187"/>
        <v>0</v>
      </c>
      <c r="D5046" s="178">
        <f t="shared" si="186"/>
        <v>20</v>
      </c>
    </row>
    <row r="5047" spans="1:4">
      <c r="A5047" s="139" t="s">
        <v>5237</v>
      </c>
      <c r="B5047" s="138">
        <v>0</v>
      </c>
      <c r="C5047" s="178">
        <f t="shared" si="187"/>
        <v>0</v>
      </c>
      <c r="D5047" s="178">
        <f t="shared" si="186"/>
        <v>21</v>
      </c>
    </row>
    <row r="5048" spans="1:4">
      <c r="A5048" s="139" t="s">
        <v>5238</v>
      </c>
      <c r="B5048" s="138">
        <v>0</v>
      </c>
      <c r="C5048" s="178">
        <f t="shared" si="187"/>
        <v>0</v>
      </c>
      <c r="D5048" s="178">
        <f t="shared" si="186"/>
        <v>22</v>
      </c>
    </row>
    <row r="5049" spans="1:4">
      <c r="A5049" s="139" t="s">
        <v>5239</v>
      </c>
      <c r="B5049" s="138">
        <v>0</v>
      </c>
      <c r="C5049" s="178">
        <f t="shared" si="187"/>
        <v>0</v>
      </c>
      <c r="D5049" s="178">
        <f t="shared" si="186"/>
        <v>23</v>
      </c>
    </row>
    <row r="5050" spans="1:4">
      <c r="A5050" s="139" t="s">
        <v>5240</v>
      </c>
      <c r="B5050" s="138">
        <v>0</v>
      </c>
      <c r="C5050" s="178">
        <f t="shared" si="187"/>
        <v>0</v>
      </c>
      <c r="D5050" s="178">
        <f t="shared" si="186"/>
        <v>24</v>
      </c>
    </row>
    <row r="5051" spans="1:4">
      <c r="A5051" s="139" t="s">
        <v>5241</v>
      </c>
      <c r="B5051" s="138">
        <v>0</v>
      </c>
      <c r="C5051" s="178">
        <f t="shared" si="187"/>
        <v>0</v>
      </c>
      <c r="D5051" s="178">
        <f t="shared" si="186"/>
        <v>1</v>
      </c>
    </row>
    <row r="5052" spans="1:4">
      <c r="A5052" s="139" t="s">
        <v>5242</v>
      </c>
      <c r="B5052" s="138">
        <v>0</v>
      </c>
      <c r="C5052" s="178">
        <f t="shared" si="187"/>
        <v>0</v>
      </c>
      <c r="D5052" s="178">
        <f t="shared" si="186"/>
        <v>2</v>
      </c>
    </row>
    <row r="5053" spans="1:4">
      <c r="A5053" s="139" t="s">
        <v>5243</v>
      </c>
      <c r="B5053" s="138">
        <v>0</v>
      </c>
      <c r="C5053" s="178">
        <f t="shared" si="187"/>
        <v>0</v>
      </c>
      <c r="D5053" s="178">
        <f t="shared" si="186"/>
        <v>3</v>
      </c>
    </row>
    <row r="5054" spans="1:4">
      <c r="A5054" s="139" t="s">
        <v>5244</v>
      </c>
      <c r="B5054" s="138">
        <v>0</v>
      </c>
      <c r="C5054" s="178">
        <f t="shared" si="187"/>
        <v>0</v>
      </c>
      <c r="D5054" s="178">
        <f t="shared" si="186"/>
        <v>4</v>
      </c>
    </row>
    <row r="5055" spans="1:4">
      <c r="A5055" s="139" t="s">
        <v>5245</v>
      </c>
      <c r="B5055" s="138">
        <v>0</v>
      </c>
      <c r="C5055" s="178">
        <f t="shared" si="187"/>
        <v>0</v>
      </c>
      <c r="D5055" s="178">
        <f t="shared" si="186"/>
        <v>5</v>
      </c>
    </row>
    <row r="5056" spans="1:4">
      <c r="A5056" s="139" t="s">
        <v>5246</v>
      </c>
      <c r="B5056" s="138">
        <v>0</v>
      </c>
      <c r="C5056" s="178">
        <f t="shared" si="187"/>
        <v>0</v>
      </c>
      <c r="D5056" s="178">
        <f t="shared" si="186"/>
        <v>6</v>
      </c>
    </row>
    <row r="5057" spans="1:4">
      <c r="A5057" s="139" t="s">
        <v>5247</v>
      </c>
      <c r="B5057" s="138">
        <v>0</v>
      </c>
      <c r="C5057" s="178">
        <f t="shared" si="187"/>
        <v>0</v>
      </c>
      <c r="D5057" s="178">
        <f t="shared" si="186"/>
        <v>7</v>
      </c>
    </row>
    <row r="5058" spans="1:4">
      <c r="A5058" s="139" t="s">
        <v>5248</v>
      </c>
      <c r="B5058" s="138">
        <v>0</v>
      </c>
      <c r="C5058" s="178">
        <f t="shared" si="187"/>
        <v>0</v>
      </c>
      <c r="D5058" s="178">
        <f t="shared" si="186"/>
        <v>8</v>
      </c>
    </row>
    <row r="5059" spans="1:4">
      <c r="A5059" s="139" t="s">
        <v>5249</v>
      </c>
      <c r="B5059" s="138">
        <v>0</v>
      </c>
      <c r="C5059" s="178">
        <f t="shared" si="187"/>
        <v>0</v>
      </c>
      <c r="D5059" s="178">
        <f t="shared" si="186"/>
        <v>9</v>
      </c>
    </row>
    <row r="5060" spans="1:4">
      <c r="A5060" s="139" t="s">
        <v>5250</v>
      </c>
      <c r="B5060" s="138">
        <v>0</v>
      </c>
      <c r="C5060" s="178">
        <f t="shared" si="187"/>
        <v>164</v>
      </c>
      <c r="D5060" s="178">
        <f t="shared" si="186"/>
        <v>10</v>
      </c>
    </row>
    <row r="5061" spans="1:4">
      <c r="A5061" s="139" t="s">
        <v>5251</v>
      </c>
      <c r="B5061" s="138">
        <v>0</v>
      </c>
      <c r="C5061" s="178">
        <f t="shared" si="187"/>
        <v>316</v>
      </c>
      <c r="D5061" s="178">
        <f t="shared" si="186"/>
        <v>11</v>
      </c>
    </row>
    <row r="5062" spans="1:4">
      <c r="A5062" s="139" t="s">
        <v>5252</v>
      </c>
      <c r="B5062" s="138">
        <v>0</v>
      </c>
      <c r="C5062" s="178">
        <f t="shared" si="187"/>
        <v>368</v>
      </c>
      <c r="D5062" s="178">
        <f t="shared" si="186"/>
        <v>12</v>
      </c>
    </row>
    <row r="5063" spans="1:4">
      <c r="A5063" s="139" t="s">
        <v>5253</v>
      </c>
      <c r="B5063" s="138">
        <v>0</v>
      </c>
      <c r="C5063" s="178">
        <f t="shared" si="187"/>
        <v>415</v>
      </c>
      <c r="D5063" s="178">
        <f t="shared" si="186"/>
        <v>13</v>
      </c>
    </row>
    <row r="5064" spans="1:4">
      <c r="A5064" s="139" t="s">
        <v>5254</v>
      </c>
      <c r="B5064" s="138">
        <v>0</v>
      </c>
      <c r="C5064" s="178">
        <f t="shared" si="187"/>
        <v>453</v>
      </c>
      <c r="D5064" s="178">
        <f t="shared" si="186"/>
        <v>14</v>
      </c>
    </row>
    <row r="5065" spans="1:4">
      <c r="A5065" s="139" t="s">
        <v>5255</v>
      </c>
      <c r="B5065" s="138">
        <v>0</v>
      </c>
      <c r="C5065" s="178">
        <f t="shared" si="187"/>
        <v>461</v>
      </c>
      <c r="D5065" s="178">
        <f t="shared" si="186"/>
        <v>15</v>
      </c>
    </row>
    <row r="5066" spans="1:4">
      <c r="A5066" s="139" t="s">
        <v>5256</v>
      </c>
      <c r="B5066" s="138">
        <v>0</v>
      </c>
      <c r="C5066" s="178">
        <f t="shared" si="187"/>
        <v>443</v>
      </c>
      <c r="D5066" s="178">
        <f t="shared" si="186"/>
        <v>16</v>
      </c>
    </row>
    <row r="5067" spans="1:4">
      <c r="A5067" s="139" t="s">
        <v>5257</v>
      </c>
      <c r="B5067" s="138">
        <v>0</v>
      </c>
      <c r="C5067" s="178">
        <f t="shared" si="187"/>
        <v>406</v>
      </c>
      <c r="D5067" s="178">
        <f t="shared" ref="D5067:D5130" si="188">D5043</f>
        <v>17</v>
      </c>
    </row>
    <row r="5068" spans="1:4">
      <c r="A5068" s="139" t="s">
        <v>5258</v>
      </c>
      <c r="B5068" s="138">
        <v>0</v>
      </c>
      <c r="C5068" s="178">
        <f t="shared" si="187"/>
        <v>333</v>
      </c>
      <c r="D5068" s="178">
        <f t="shared" si="188"/>
        <v>18</v>
      </c>
    </row>
    <row r="5069" spans="1:4">
      <c r="A5069" s="139" t="s">
        <v>5259</v>
      </c>
      <c r="B5069" s="138">
        <v>0</v>
      </c>
      <c r="C5069" s="178">
        <f t="shared" si="187"/>
        <v>104</v>
      </c>
      <c r="D5069" s="178">
        <f t="shared" si="188"/>
        <v>19</v>
      </c>
    </row>
    <row r="5070" spans="1:4">
      <c r="A5070" s="139" t="s">
        <v>5260</v>
      </c>
      <c r="B5070" s="138">
        <v>0</v>
      </c>
      <c r="C5070" s="178">
        <f t="shared" si="187"/>
        <v>0</v>
      </c>
      <c r="D5070" s="178">
        <f t="shared" si="188"/>
        <v>20</v>
      </c>
    </row>
    <row r="5071" spans="1:4">
      <c r="A5071" s="139" t="s">
        <v>5261</v>
      </c>
      <c r="B5071" s="138">
        <v>0</v>
      </c>
      <c r="C5071" s="178">
        <f t="shared" si="187"/>
        <v>0</v>
      </c>
      <c r="D5071" s="178">
        <f t="shared" si="188"/>
        <v>21</v>
      </c>
    </row>
    <row r="5072" spans="1:4">
      <c r="A5072" s="139" t="s">
        <v>5262</v>
      </c>
      <c r="B5072" s="138">
        <v>0</v>
      </c>
      <c r="C5072" s="178">
        <f t="shared" si="187"/>
        <v>0</v>
      </c>
      <c r="D5072" s="178">
        <f t="shared" si="188"/>
        <v>22</v>
      </c>
    </row>
    <row r="5073" spans="1:4">
      <c r="A5073" s="139" t="s">
        <v>5263</v>
      </c>
      <c r="B5073" s="138">
        <v>0</v>
      </c>
      <c r="C5073" s="178">
        <f t="shared" si="187"/>
        <v>0</v>
      </c>
      <c r="D5073" s="178">
        <f t="shared" si="188"/>
        <v>23</v>
      </c>
    </row>
    <row r="5074" spans="1:4">
      <c r="A5074" s="139" t="s">
        <v>5264</v>
      </c>
      <c r="B5074" s="138">
        <v>0</v>
      </c>
      <c r="C5074" s="178">
        <f t="shared" si="187"/>
        <v>0</v>
      </c>
      <c r="D5074" s="178">
        <f t="shared" si="188"/>
        <v>24</v>
      </c>
    </row>
    <row r="5075" spans="1:4">
      <c r="A5075" s="139" t="s">
        <v>5265</v>
      </c>
      <c r="B5075" s="138">
        <v>0</v>
      </c>
      <c r="C5075" s="178">
        <f t="shared" si="187"/>
        <v>0</v>
      </c>
      <c r="D5075" s="178">
        <f t="shared" si="188"/>
        <v>1</v>
      </c>
    </row>
    <row r="5076" spans="1:4">
      <c r="A5076" s="139" t="s">
        <v>5266</v>
      </c>
      <c r="B5076" s="138">
        <v>0</v>
      </c>
      <c r="C5076" s="178">
        <f t="shared" si="187"/>
        <v>0</v>
      </c>
      <c r="D5076" s="178">
        <f t="shared" si="188"/>
        <v>2</v>
      </c>
    </row>
    <row r="5077" spans="1:4">
      <c r="A5077" s="139" t="s">
        <v>5267</v>
      </c>
      <c r="B5077" s="138">
        <v>0</v>
      </c>
      <c r="C5077" s="178">
        <f t="shared" si="187"/>
        <v>0</v>
      </c>
      <c r="D5077" s="178">
        <f t="shared" si="188"/>
        <v>3</v>
      </c>
    </row>
    <row r="5078" spans="1:4">
      <c r="A5078" s="139" t="s">
        <v>5268</v>
      </c>
      <c r="B5078" s="138">
        <v>0</v>
      </c>
      <c r="C5078" s="178">
        <f t="shared" si="187"/>
        <v>0</v>
      </c>
      <c r="D5078" s="178">
        <f t="shared" si="188"/>
        <v>4</v>
      </c>
    </row>
    <row r="5079" spans="1:4">
      <c r="A5079" s="139" t="s">
        <v>5269</v>
      </c>
      <c r="B5079" s="138">
        <v>0</v>
      </c>
      <c r="C5079" s="178">
        <f t="shared" si="187"/>
        <v>0</v>
      </c>
      <c r="D5079" s="178">
        <f t="shared" si="188"/>
        <v>5</v>
      </c>
    </row>
    <row r="5080" spans="1:4">
      <c r="A5080" s="139" t="s">
        <v>5270</v>
      </c>
      <c r="B5080" s="138">
        <v>0</v>
      </c>
      <c r="C5080" s="178">
        <f t="shared" si="187"/>
        <v>0</v>
      </c>
      <c r="D5080" s="178">
        <f t="shared" si="188"/>
        <v>6</v>
      </c>
    </row>
    <row r="5081" spans="1:4">
      <c r="A5081" s="139" t="s">
        <v>5271</v>
      </c>
      <c r="B5081" s="138">
        <v>0</v>
      </c>
      <c r="C5081" s="178">
        <f t="shared" si="187"/>
        <v>0</v>
      </c>
      <c r="D5081" s="178">
        <f t="shared" si="188"/>
        <v>7</v>
      </c>
    </row>
    <row r="5082" spans="1:4">
      <c r="A5082" s="139" t="s">
        <v>5272</v>
      </c>
      <c r="B5082" s="138">
        <v>0</v>
      </c>
      <c r="C5082" s="178">
        <f t="shared" si="187"/>
        <v>0</v>
      </c>
      <c r="D5082" s="178">
        <f t="shared" si="188"/>
        <v>8</v>
      </c>
    </row>
    <row r="5083" spans="1:4">
      <c r="A5083" s="139" t="s">
        <v>5273</v>
      </c>
      <c r="B5083" s="138">
        <v>0</v>
      </c>
      <c r="C5083" s="178">
        <f t="shared" si="187"/>
        <v>0</v>
      </c>
      <c r="D5083" s="178">
        <f t="shared" si="188"/>
        <v>9</v>
      </c>
    </row>
    <row r="5084" spans="1:4">
      <c r="A5084" s="139" t="s">
        <v>5274</v>
      </c>
      <c r="B5084" s="138">
        <v>0</v>
      </c>
      <c r="C5084" s="178">
        <f t="shared" ref="C5084:C5122" si="189">_xlfn.XLOOKUP(D5084,$N$5:$N$28,$H$5:$H$28)</f>
        <v>164</v>
      </c>
      <c r="D5084" s="178">
        <f t="shared" si="188"/>
        <v>10</v>
      </c>
    </row>
    <row r="5085" spans="1:4">
      <c r="A5085" s="139" t="s">
        <v>5275</v>
      </c>
      <c r="B5085" s="138">
        <v>0</v>
      </c>
      <c r="C5085" s="178">
        <f t="shared" si="189"/>
        <v>316</v>
      </c>
      <c r="D5085" s="178">
        <f t="shared" si="188"/>
        <v>11</v>
      </c>
    </row>
    <row r="5086" spans="1:4">
      <c r="A5086" s="139" t="s">
        <v>5276</v>
      </c>
      <c r="B5086" s="138">
        <v>0</v>
      </c>
      <c r="C5086" s="178">
        <f t="shared" si="189"/>
        <v>368</v>
      </c>
      <c r="D5086" s="178">
        <f t="shared" si="188"/>
        <v>12</v>
      </c>
    </row>
    <row r="5087" spans="1:4">
      <c r="A5087" s="139" t="s">
        <v>5277</v>
      </c>
      <c r="B5087" s="138">
        <v>0</v>
      </c>
      <c r="C5087" s="178">
        <f t="shared" si="189"/>
        <v>415</v>
      </c>
      <c r="D5087" s="178">
        <f t="shared" si="188"/>
        <v>13</v>
      </c>
    </row>
    <row r="5088" spans="1:4">
      <c r="A5088" s="139" t="s">
        <v>5278</v>
      </c>
      <c r="B5088" s="138">
        <v>0</v>
      </c>
      <c r="C5088" s="178">
        <f t="shared" si="189"/>
        <v>453</v>
      </c>
      <c r="D5088" s="178">
        <f t="shared" si="188"/>
        <v>14</v>
      </c>
    </row>
    <row r="5089" spans="1:4">
      <c r="A5089" s="139" t="s">
        <v>5279</v>
      </c>
      <c r="B5089" s="138">
        <v>0</v>
      </c>
      <c r="C5089" s="178">
        <f t="shared" si="189"/>
        <v>461</v>
      </c>
      <c r="D5089" s="178">
        <f t="shared" si="188"/>
        <v>15</v>
      </c>
    </row>
    <row r="5090" spans="1:4">
      <c r="A5090" s="139" t="s">
        <v>5280</v>
      </c>
      <c r="B5090" s="138">
        <v>0</v>
      </c>
      <c r="C5090" s="178">
        <f t="shared" si="189"/>
        <v>443</v>
      </c>
      <c r="D5090" s="178">
        <f t="shared" si="188"/>
        <v>16</v>
      </c>
    </row>
    <row r="5091" spans="1:4">
      <c r="A5091" s="139" t="s">
        <v>5281</v>
      </c>
      <c r="B5091" s="138">
        <v>0</v>
      </c>
      <c r="C5091" s="178">
        <f t="shared" si="189"/>
        <v>406</v>
      </c>
      <c r="D5091" s="178">
        <f t="shared" si="188"/>
        <v>17</v>
      </c>
    </row>
    <row r="5092" spans="1:4">
      <c r="A5092" s="139" t="s">
        <v>5282</v>
      </c>
      <c r="B5092" s="138">
        <v>0</v>
      </c>
      <c r="C5092" s="178">
        <f t="shared" si="189"/>
        <v>333</v>
      </c>
      <c r="D5092" s="178">
        <f t="shared" si="188"/>
        <v>18</v>
      </c>
    </row>
    <row r="5093" spans="1:4">
      <c r="A5093" s="139" t="s">
        <v>5283</v>
      </c>
      <c r="B5093" s="138">
        <v>0</v>
      </c>
      <c r="C5093" s="178">
        <f t="shared" si="189"/>
        <v>104</v>
      </c>
      <c r="D5093" s="178">
        <f t="shared" si="188"/>
        <v>19</v>
      </c>
    </row>
    <row r="5094" spans="1:4">
      <c r="A5094" s="139" t="s">
        <v>5284</v>
      </c>
      <c r="B5094" s="138">
        <v>0</v>
      </c>
      <c r="C5094" s="178">
        <f t="shared" si="189"/>
        <v>0</v>
      </c>
      <c r="D5094" s="178">
        <f t="shared" si="188"/>
        <v>20</v>
      </c>
    </row>
    <row r="5095" spans="1:4">
      <c r="A5095" s="139" t="s">
        <v>5285</v>
      </c>
      <c r="B5095" s="138">
        <v>0</v>
      </c>
      <c r="C5095" s="178">
        <f t="shared" si="189"/>
        <v>0</v>
      </c>
      <c r="D5095" s="178">
        <f t="shared" si="188"/>
        <v>21</v>
      </c>
    </row>
    <row r="5096" spans="1:4">
      <c r="A5096" s="139" t="s">
        <v>5286</v>
      </c>
      <c r="B5096" s="138">
        <v>0</v>
      </c>
      <c r="C5096" s="178">
        <f t="shared" si="189"/>
        <v>0</v>
      </c>
      <c r="D5096" s="178">
        <f t="shared" si="188"/>
        <v>22</v>
      </c>
    </row>
    <row r="5097" spans="1:4">
      <c r="A5097" s="139" t="s">
        <v>5287</v>
      </c>
      <c r="B5097" s="138">
        <v>0</v>
      </c>
      <c r="C5097" s="178">
        <f t="shared" si="189"/>
        <v>0</v>
      </c>
      <c r="D5097" s="178">
        <f t="shared" si="188"/>
        <v>23</v>
      </c>
    </row>
    <row r="5098" spans="1:4">
      <c r="A5098" s="139" t="s">
        <v>5288</v>
      </c>
      <c r="B5098" s="138">
        <v>0</v>
      </c>
      <c r="C5098" s="178">
        <f t="shared" si="189"/>
        <v>0</v>
      </c>
      <c r="D5098" s="178">
        <f t="shared" si="188"/>
        <v>24</v>
      </c>
    </row>
    <row r="5099" spans="1:4">
      <c r="A5099" s="139" t="s">
        <v>5289</v>
      </c>
      <c r="B5099" s="138">
        <v>0</v>
      </c>
      <c r="C5099" s="178">
        <f t="shared" si="189"/>
        <v>0</v>
      </c>
      <c r="D5099" s="178">
        <f t="shared" si="188"/>
        <v>1</v>
      </c>
    </row>
    <row r="5100" spans="1:4">
      <c r="A5100" s="139" t="s">
        <v>5290</v>
      </c>
      <c r="B5100" s="138">
        <v>0</v>
      </c>
      <c r="C5100" s="178">
        <f t="shared" si="189"/>
        <v>0</v>
      </c>
      <c r="D5100" s="178">
        <f t="shared" si="188"/>
        <v>2</v>
      </c>
    </row>
    <row r="5101" spans="1:4">
      <c r="A5101" s="139" t="s">
        <v>5291</v>
      </c>
      <c r="B5101" s="138">
        <v>0</v>
      </c>
      <c r="C5101" s="178">
        <f t="shared" si="189"/>
        <v>0</v>
      </c>
      <c r="D5101" s="178">
        <f t="shared" si="188"/>
        <v>3</v>
      </c>
    </row>
    <row r="5102" spans="1:4">
      <c r="A5102" s="139" t="s">
        <v>5292</v>
      </c>
      <c r="B5102" s="138">
        <v>0</v>
      </c>
      <c r="C5102" s="178">
        <f t="shared" si="189"/>
        <v>0</v>
      </c>
      <c r="D5102" s="178">
        <f t="shared" si="188"/>
        <v>4</v>
      </c>
    </row>
    <row r="5103" spans="1:4">
      <c r="A5103" s="139" t="s">
        <v>5293</v>
      </c>
      <c r="B5103" s="138">
        <v>0</v>
      </c>
      <c r="C5103" s="178">
        <f t="shared" si="189"/>
        <v>0</v>
      </c>
      <c r="D5103" s="178">
        <f t="shared" si="188"/>
        <v>5</v>
      </c>
    </row>
    <row r="5104" spans="1:4">
      <c r="A5104" s="139" t="s">
        <v>5294</v>
      </c>
      <c r="B5104" s="138">
        <v>0</v>
      </c>
      <c r="C5104" s="178">
        <f t="shared" si="189"/>
        <v>0</v>
      </c>
      <c r="D5104" s="178">
        <f t="shared" si="188"/>
        <v>6</v>
      </c>
    </row>
    <row r="5105" spans="1:4">
      <c r="A5105" s="139" t="s">
        <v>5295</v>
      </c>
      <c r="B5105" s="138">
        <v>0</v>
      </c>
      <c r="C5105" s="178">
        <f t="shared" si="189"/>
        <v>0</v>
      </c>
      <c r="D5105" s="178">
        <f t="shared" si="188"/>
        <v>7</v>
      </c>
    </row>
    <row r="5106" spans="1:4">
      <c r="A5106" s="139" t="s">
        <v>5296</v>
      </c>
      <c r="B5106" s="138">
        <v>0</v>
      </c>
      <c r="C5106" s="178">
        <f t="shared" si="189"/>
        <v>0</v>
      </c>
      <c r="D5106" s="178">
        <f t="shared" si="188"/>
        <v>8</v>
      </c>
    </row>
    <row r="5107" spans="1:4">
      <c r="A5107" s="139" t="s">
        <v>5297</v>
      </c>
      <c r="B5107" s="138">
        <v>0</v>
      </c>
      <c r="C5107" s="178">
        <f t="shared" si="189"/>
        <v>0</v>
      </c>
      <c r="D5107" s="178">
        <f t="shared" si="188"/>
        <v>9</v>
      </c>
    </row>
    <row r="5108" spans="1:4">
      <c r="A5108" s="139" t="s">
        <v>5298</v>
      </c>
      <c r="B5108" s="138">
        <v>0</v>
      </c>
      <c r="C5108" s="178">
        <f t="shared" si="189"/>
        <v>164</v>
      </c>
      <c r="D5108" s="178">
        <f t="shared" si="188"/>
        <v>10</v>
      </c>
    </row>
    <row r="5109" spans="1:4">
      <c r="A5109" s="139" t="s">
        <v>5299</v>
      </c>
      <c r="B5109" s="138">
        <v>0</v>
      </c>
      <c r="C5109" s="178">
        <f t="shared" si="189"/>
        <v>316</v>
      </c>
      <c r="D5109" s="178">
        <f t="shared" si="188"/>
        <v>11</v>
      </c>
    </row>
    <row r="5110" spans="1:4">
      <c r="A5110" s="139" t="s">
        <v>5300</v>
      </c>
      <c r="B5110" s="138">
        <v>0</v>
      </c>
      <c r="C5110" s="178">
        <f t="shared" si="189"/>
        <v>368</v>
      </c>
      <c r="D5110" s="178">
        <f t="shared" si="188"/>
        <v>12</v>
      </c>
    </row>
    <row r="5111" spans="1:4">
      <c r="A5111" s="139" t="s">
        <v>5301</v>
      </c>
      <c r="B5111" s="138">
        <v>0</v>
      </c>
      <c r="C5111" s="178">
        <f t="shared" si="189"/>
        <v>415</v>
      </c>
      <c r="D5111" s="178">
        <f t="shared" si="188"/>
        <v>13</v>
      </c>
    </row>
    <row r="5112" spans="1:4">
      <c r="A5112" s="139" t="s">
        <v>5302</v>
      </c>
      <c r="B5112" s="138">
        <v>0</v>
      </c>
      <c r="C5112" s="178">
        <f t="shared" si="189"/>
        <v>453</v>
      </c>
      <c r="D5112" s="178">
        <f t="shared" si="188"/>
        <v>14</v>
      </c>
    </row>
    <row r="5113" spans="1:4">
      <c r="A5113" s="139" t="s">
        <v>5303</v>
      </c>
      <c r="B5113" s="138">
        <v>0</v>
      </c>
      <c r="C5113" s="178">
        <f t="shared" si="189"/>
        <v>461</v>
      </c>
      <c r="D5113" s="178">
        <f t="shared" si="188"/>
        <v>15</v>
      </c>
    </row>
    <row r="5114" spans="1:4">
      <c r="A5114" s="139" t="s">
        <v>5304</v>
      </c>
      <c r="B5114" s="138">
        <v>0</v>
      </c>
      <c r="C5114" s="178">
        <f t="shared" si="189"/>
        <v>443</v>
      </c>
      <c r="D5114" s="178">
        <f t="shared" si="188"/>
        <v>16</v>
      </c>
    </row>
    <row r="5115" spans="1:4">
      <c r="A5115" s="139" t="s">
        <v>5305</v>
      </c>
      <c r="B5115" s="138">
        <v>0</v>
      </c>
      <c r="C5115" s="178">
        <f t="shared" si="189"/>
        <v>406</v>
      </c>
      <c r="D5115" s="178">
        <f t="shared" si="188"/>
        <v>17</v>
      </c>
    </row>
    <row r="5116" spans="1:4">
      <c r="A5116" s="139" t="s">
        <v>5306</v>
      </c>
      <c r="B5116" s="138">
        <v>0</v>
      </c>
      <c r="C5116" s="178">
        <f t="shared" si="189"/>
        <v>333</v>
      </c>
      <c r="D5116" s="178">
        <f t="shared" si="188"/>
        <v>18</v>
      </c>
    </row>
    <row r="5117" spans="1:4">
      <c r="A5117" s="139" t="s">
        <v>5307</v>
      </c>
      <c r="B5117" s="138">
        <v>0</v>
      </c>
      <c r="C5117" s="178">
        <f t="shared" si="189"/>
        <v>104</v>
      </c>
      <c r="D5117" s="178">
        <f t="shared" si="188"/>
        <v>19</v>
      </c>
    </row>
    <row r="5118" spans="1:4">
      <c r="A5118" s="139" t="s">
        <v>5308</v>
      </c>
      <c r="B5118" s="138">
        <v>0</v>
      </c>
      <c r="C5118" s="178">
        <f t="shared" si="189"/>
        <v>0</v>
      </c>
      <c r="D5118" s="178">
        <f t="shared" si="188"/>
        <v>20</v>
      </c>
    </row>
    <row r="5119" spans="1:4">
      <c r="A5119" s="139" t="s">
        <v>5309</v>
      </c>
      <c r="B5119" s="138">
        <v>0</v>
      </c>
      <c r="C5119" s="178">
        <f t="shared" si="189"/>
        <v>0</v>
      </c>
      <c r="D5119" s="178">
        <f t="shared" si="188"/>
        <v>21</v>
      </c>
    </row>
    <row r="5120" spans="1:4">
      <c r="A5120" s="139" t="s">
        <v>5310</v>
      </c>
      <c r="B5120" s="138">
        <v>0</v>
      </c>
      <c r="C5120" s="178">
        <f t="shared" si="189"/>
        <v>0</v>
      </c>
      <c r="D5120" s="178">
        <f t="shared" si="188"/>
        <v>22</v>
      </c>
    </row>
    <row r="5121" spans="1:4">
      <c r="A5121" s="139" t="s">
        <v>5311</v>
      </c>
      <c r="B5121" s="138">
        <v>0</v>
      </c>
      <c r="C5121" s="178">
        <f t="shared" si="189"/>
        <v>0</v>
      </c>
      <c r="D5121" s="178">
        <f t="shared" si="188"/>
        <v>23</v>
      </c>
    </row>
    <row r="5122" spans="1:4">
      <c r="A5122" s="139" t="s">
        <v>5312</v>
      </c>
      <c r="B5122" s="138">
        <v>0</v>
      </c>
      <c r="C5122" s="178">
        <f t="shared" si="189"/>
        <v>0</v>
      </c>
      <c r="D5122" s="178">
        <f t="shared" si="188"/>
        <v>24</v>
      </c>
    </row>
    <row r="5123" spans="1:4">
      <c r="A5123" s="139" t="s">
        <v>5313</v>
      </c>
      <c r="B5123" s="138">
        <v>0</v>
      </c>
      <c r="C5123" s="178">
        <f>_xlfn.XLOOKUP(D5123,$N$5:$N$28,$I$5:$I$28)</f>
        <v>0</v>
      </c>
      <c r="D5123" s="178">
        <f t="shared" si="188"/>
        <v>1</v>
      </c>
    </row>
    <row r="5124" spans="1:4">
      <c r="A5124" s="139" t="s">
        <v>5314</v>
      </c>
      <c r="B5124" s="138">
        <v>0</v>
      </c>
      <c r="C5124" s="178">
        <f t="shared" ref="C5124:C5187" si="190">_xlfn.XLOOKUP(D5124,$N$5:$N$28,$I$5:$I$28)</f>
        <v>0</v>
      </c>
      <c r="D5124" s="178">
        <f t="shared" si="188"/>
        <v>2</v>
      </c>
    </row>
    <row r="5125" spans="1:4">
      <c r="A5125" s="139" t="s">
        <v>5315</v>
      </c>
      <c r="B5125" s="138">
        <v>0</v>
      </c>
      <c r="C5125" s="178">
        <f t="shared" si="190"/>
        <v>0</v>
      </c>
      <c r="D5125" s="178">
        <f t="shared" si="188"/>
        <v>3</v>
      </c>
    </row>
    <row r="5126" spans="1:4">
      <c r="A5126" s="139" t="s">
        <v>5316</v>
      </c>
      <c r="B5126" s="138">
        <v>0</v>
      </c>
      <c r="C5126" s="178">
        <f t="shared" si="190"/>
        <v>0</v>
      </c>
      <c r="D5126" s="178">
        <f t="shared" si="188"/>
        <v>4</v>
      </c>
    </row>
    <row r="5127" spans="1:4">
      <c r="A5127" s="139" t="s">
        <v>5317</v>
      </c>
      <c r="B5127" s="138">
        <v>0</v>
      </c>
      <c r="C5127" s="178">
        <f t="shared" si="190"/>
        <v>0</v>
      </c>
      <c r="D5127" s="178">
        <f t="shared" si="188"/>
        <v>5</v>
      </c>
    </row>
    <row r="5128" spans="1:4">
      <c r="A5128" s="139" t="s">
        <v>5318</v>
      </c>
      <c r="B5128" s="138">
        <v>0</v>
      </c>
      <c r="C5128" s="178">
        <f t="shared" si="190"/>
        <v>0</v>
      </c>
      <c r="D5128" s="178">
        <f t="shared" si="188"/>
        <v>6</v>
      </c>
    </row>
    <row r="5129" spans="1:4">
      <c r="A5129" s="139" t="s">
        <v>5319</v>
      </c>
      <c r="B5129" s="138">
        <v>0</v>
      </c>
      <c r="C5129" s="178">
        <f t="shared" si="190"/>
        <v>0</v>
      </c>
      <c r="D5129" s="178">
        <f t="shared" si="188"/>
        <v>7</v>
      </c>
    </row>
    <row r="5130" spans="1:4">
      <c r="A5130" s="139" t="s">
        <v>5320</v>
      </c>
      <c r="B5130" s="138">
        <v>0</v>
      </c>
      <c r="C5130" s="178">
        <f t="shared" si="190"/>
        <v>0</v>
      </c>
      <c r="D5130" s="178">
        <f t="shared" si="188"/>
        <v>8</v>
      </c>
    </row>
    <row r="5131" spans="1:4">
      <c r="A5131" s="139" t="s">
        <v>5321</v>
      </c>
      <c r="B5131" s="138">
        <v>0</v>
      </c>
      <c r="C5131" s="178">
        <f t="shared" si="190"/>
        <v>31</v>
      </c>
      <c r="D5131" s="178">
        <f t="shared" ref="D5131:D5194" si="191">D5107</f>
        <v>9</v>
      </c>
    </row>
    <row r="5132" spans="1:4">
      <c r="A5132" s="139" t="s">
        <v>5322</v>
      </c>
      <c r="B5132" s="138">
        <v>0</v>
      </c>
      <c r="C5132" s="178">
        <f t="shared" si="190"/>
        <v>248</v>
      </c>
      <c r="D5132" s="178">
        <f t="shared" si="191"/>
        <v>10</v>
      </c>
    </row>
    <row r="5133" spans="1:4">
      <c r="A5133" s="139" t="s">
        <v>5323</v>
      </c>
      <c r="B5133" s="138">
        <v>0</v>
      </c>
      <c r="C5133" s="178">
        <f t="shared" si="190"/>
        <v>347</v>
      </c>
      <c r="D5133" s="178">
        <f t="shared" si="191"/>
        <v>11</v>
      </c>
    </row>
    <row r="5134" spans="1:4">
      <c r="A5134" s="139" t="s">
        <v>5324</v>
      </c>
      <c r="B5134" s="138">
        <v>0</v>
      </c>
      <c r="C5134" s="178">
        <f t="shared" si="190"/>
        <v>397</v>
      </c>
      <c r="D5134" s="178">
        <f t="shared" si="191"/>
        <v>12</v>
      </c>
    </row>
    <row r="5135" spans="1:4">
      <c r="A5135" s="139" t="s">
        <v>5325</v>
      </c>
      <c r="B5135" s="138">
        <v>0</v>
      </c>
      <c r="C5135" s="178">
        <f t="shared" si="190"/>
        <v>439</v>
      </c>
      <c r="D5135" s="178">
        <f t="shared" si="191"/>
        <v>13</v>
      </c>
    </row>
    <row r="5136" spans="1:4">
      <c r="A5136" s="139" t="s">
        <v>5326</v>
      </c>
      <c r="B5136" s="138">
        <v>0</v>
      </c>
      <c r="C5136" s="178">
        <f t="shared" si="190"/>
        <v>463</v>
      </c>
      <c r="D5136" s="178">
        <f t="shared" si="191"/>
        <v>14</v>
      </c>
    </row>
    <row r="5137" spans="1:4">
      <c r="A5137" s="139" t="s">
        <v>5327</v>
      </c>
      <c r="B5137" s="138">
        <v>0</v>
      </c>
      <c r="C5137" s="178">
        <f t="shared" si="190"/>
        <v>468</v>
      </c>
      <c r="D5137" s="178">
        <f t="shared" si="191"/>
        <v>15</v>
      </c>
    </row>
    <row r="5138" spans="1:4">
      <c r="A5138" s="139" t="s">
        <v>5328</v>
      </c>
      <c r="B5138" s="138">
        <v>0</v>
      </c>
      <c r="C5138" s="178">
        <f t="shared" si="190"/>
        <v>454</v>
      </c>
      <c r="D5138" s="178">
        <f t="shared" si="191"/>
        <v>16</v>
      </c>
    </row>
    <row r="5139" spans="1:4">
      <c r="A5139" s="139" t="s">
        <v>5329</v>
      </c>
      <c r="B5139" s="138">
        <v>0</v>
      </c>
      <c r="C5139" s="178">
        <f t="shared" si="190"/>
        <v>404</v>
      </c>
      <c r="D5139" s="178">
        <f t="shared" si="191"/>
        <v>17</v>
      </c>
    </row>
    <row r="5140" spans="1:4">
      <c r="A5140" s="139" t="s">
        <v>5330</v>
      </c>
      <c r="B5140" s="138">
        <v>0</v>
      </c>
      <c r="C5140" s="178">
        <f t="shared" si="190"/>
        <v>345</v>
      </c>
      <c r="D5140" s="178">
        <f t="shared" si="191"/>
        <v>18</v>
      </c>
    </row>
    <row r="5141" spans="1:4">
      <c r="A5141" s="139" t="s">
        <v>5331</v>
      </c>
      <c r="B5141" s="138">
        <v>0</v>
      </c>
      <c r="C5141" s="178">
        <f t="shared" si="190"/>
        <v>208</v>
      </c>
      <c r="D5141" s="178">
        <f t="shared" si="191"/>
        <v>19</v>
      </c>
    </row>
    <row r="5142" spans="1:4">
      <c r="A5142" s="139" t="s">
        <v>5332</v>
      </c>
      <c r="B5142" s="138">
        <v>0</v>
      </c>
      <c r="C5142" s="178">
        <f t="shared" si="190"/>
        <v>0</v>
      </c>
      <c r="D5142" s="178">
        <f t="shared" si="191"/>
        <v>20</v>
      </c>
    </row>
    <row r="5143" spans="1:4">
      <c r="A5143" s="139" t="s">
        <v>5333</v>
      </c>
      <c r="B5143" s="138">
        <v>0</v>
      </c>
      <c r="C5143" s="178">
        <f t="shared" si="190"/>
        <v>0</v>
      </c>
      <c r="D5143" s="178">
        <f t="shared" si="191"/>
        <v>21</v>
      </c>
    </row>
    <row r="5144" spans="1:4">
      <c r="A5144" s="139" t="s">
        <v>5334</v>
      </c>
      <c r="B5144" s="138">
        <v>0</v>
      </c>
      <c r="C5144" s="178">
        <f t="shared" si="190"/>
        <v>0</v>
      </c>
      <c r="D5144" s="178">
        <f t="shared" si="191"/>
        <v>22</v>
      </c>
    </row>
    <row r="5145" spans="1:4">
      <c r="A5145" s="139" t="s">
        <v>5335</v>
      </c>
      <c r="B5145" s="138">
        <v>0</v>
      </c>
      <c r="C5145" s="178">
        <f t="shared" si="190"/>
        <v>0</v>
      </c>
      <c r="D5145" s="178">
        <f t="shared" si="191"/>
        <v>23</v>
      </c>
    </row>
    <row r="5146" spans="1:4">
      <c r="A5146" s="139" t="s">
        <v>5336</v>
      </c>
      <c r="B5146" s="138">
        <v>0</v>
      </c>
      <c r="C5146" s="178">
        <f t="shared" si="190"/>
        <v>0</v>
      </c>
      <c r="D5146" s="178">
        <f t="shared" si="191"/>
        <v>24</v>
      </c>
    </row>
    <row r="5147" spans="1:4">
      <c r="A5147" s="139" t="s">
        <v>5337</v>
      </c>
      <c r="B5147" s="138">
        <v>0</v>
      </c>
      <c r="C5147" s="178">
        <f t="shared" si="190"/>
        <v>0</v>
      </c>
      <c r="D5147" s="178">
        <f t="shared" si="191"/>
        <v>1</v>
      </c>
    </row>
    <row r="5148" spans="1:4">
      <c r="A5148" s="139" t="s">
        <v>5338</v>
      </c>
      <c r="B5148" s="138">
        <v>0</v>
      </c>
      <c r="C5148" s="178">
        <f t="shared" si="190"/>
        <v>0</v>
      </c>
      <c r="D5148" s="178">
        <f t="shared" si="191"/>
        <v>2</v>
      </c>
    </row>
    <row r="5149" spans="1:4">
      <c r="A5149" s="139" t="s">
        <v>5339</v>
      </c>
      <c r="B5149" s="138">
        <v>0</v>
      </c>
      <c r="C5149" s="178">
        <f t="shared" si="190"/>
        <v>0</v>
      </c>
      <c r="D5149" s="178">
        <f t="shared" si="191"/>
        <v>3</v>
      </c>
    </row>
    <row r="5150" spans="1:4">
      <c r="A5150" s="139" t="s">
        <v>5340</v>
      </c>
      <c r="B5150" s="138">
        <v>0</v>
      </c>
      <c r="C5150" s="178">
        <f t="shared" si="190"/>
        <v>0</v>
      </c>
      <c r="D5150" s="178">
        <f t="shared" si="191"/>
        <v>4</v>
      </c>
    </row>
    <row r="5151" spans="1:4">
      <c r="A5151" s="139" t="s">
        <v>5341</v>
      </c>
      <c r="B5151" s="138">
        <v>0</v>
      </c>
      <c r="C5151" s="178">
        <f t="shared" si="190"/>
        <v>0</v>
      </c>
      <c r="D5151" s="178">
        <f t="shared" si="191"/>
        <v>5</v>
      </c>
    </row>
    <row r="5152" spans="1:4">
      <c r="A5152" s="139" t="s">
        <v>5342</v>
      </c>
      <c r="B5152" s="138">
        <v>0</v>
      </c>
      <c r="C5152" s="178">
        <f t="shared" si="190"/>
        <v>0</v>
      </c>
      <c r="D5152" s="178">
        <f t="shared" si="191"/>
        <v>6</v>
      </c>
    </row>
    <row r="5153" spans="1:4">
      <c r="A5153" s="139" t="s">
        <v>5343</v>
      </c>
      <c r="B5153" s="138">
        <v>0</v>
      </c>
      <c r="C5153" s="178">
        <f t="shared" si="190"/>
        <v>0</v>
      </c>
      <c r="D5153" s="178">
        <f t="shared" si="191"/>
        <v>7</v>
      </c>
    </row>
    <row r="5154" spans="1:4">
      <c r="A5154" s="139" t="s">
        <v>5344</v>
      </c>
      <c r="B5154" s="138">
        <v>0</v>
      </c>
      <c r="C5154" s="178">
        <f t="shared" si="190"/>
        <v>0</v>
      </c>
      <c r="D5154" s="178">
        <f t="shared" si="191"/>
        <v>8</v>
      </c>
    </row>
    <row r="5155" spans="1:4">
      <c r="A5155" s="139" t="s">
        <v>5345</v>
      </c>
      <c r="B5155" s="138">
        <v>0</v>
      </c>
      <c r="C5155" s="178">
        <f t="shared" si="190"/>
        <v>31</v>
      </c>
      <c r="D5155" s="178">
        <f t="shared" si="191"/>
        <v>9</v>
      </c>
    </row>
    <row r="5156" spans="1:4">
      <c r="A5156" s="139" t="s">
        <v>5346</v>
      </c>
      <c r="B5156" s="138">
        <v>0</v>
      </c>
      <c r="C5156" s="178">
        <f t="shared" si="190"/>
        <v>248</v>
      </c>
      <c r="D5156" s="178">
        <f t="shared" si="191"/>
        <v>10</v>
      </c>
    </row>
    <row r="5157" spans="1:4">
      <c r="A5157" s="139" t="s">
        <v>5347</v>
      </c>
      <c r="B5157" s="138">
        <v>0</v>
      </c>
      <c r="C5157" s="178">
        <f t="shared" si="190"/>
        <v>347</v>
      </c>
      <c r="D5157" s="178">
        <f t="shared" si="191"/>
        <v>11</v>
      </c>
    </row>
    <row r="5158" spans="1:4">
      <c r="A5158" s="139" t="s">
        <v>5348</v>
      </c>
      <c r="B5158" s="138">
        <v>0</v>
      </c>
      <c r="C5158" s="178">
        <f t="shared" si="190"/>
        <v>397</v>
      </c>
      <c r="D5158" s="178">
        <f t="shared" si="191"/>
        <v>12</v>
      </c>
    </row>
    <row r="5159" spans="1:4">
      <c r="A5159" s="139" t="s">
        <v>5349</v>
      </c>
      <c r="B5159" s="138">
        <v>0</v>
      </c>
      <c r="C5159" s="178">
        <f t="shared" si="190"/>
        <v>439</v>
      </c>
      <c r="D5159" s="178">
        <f t="shared" si="191"/>
        <v>13</v>
      </c>
    </row>
    <row r="5160" spans="1:4">
      <c r="A5160" s="139" t="s">
        <v>5350</v>
      </c>
      <c r="B5160" s="138">
        <v>0</v>
      </c>
      <c r="C5160" s="178">
        <f t="shared" si="190"/>
        <v>463</v>
      </c>
      <c r="D5160" s="178">
        <f t="shared" si="191"/>
        <v>14</v>
      </c>
    </row>
    <row r="5161" spans="1:4">
      <c r="A5161" s="139" t="s">
        <v>5351</v>
      </c>
      <c r="B5161" s="138">
        <v>0</v>
      </c>
      <c r="C5161" s="178">
        <f t="shared" si="190"/>
        <v>468</v>
      </c>
      <c r="D5161" s="178">
        <f t="shared" si="191"/>
        <v>15</v>
      </c>
    </row>
    <row r="5162" spans="1:4">
      <c r="A5162" s="139" t="s">
        <v>5352</v>
      </c>
      <c r="B5162" s="138">
        <v>0</v>
      </c>
      <c r="C5162" s="178">
        <f t="shared" si="190"/>
        <v>454</v>
      </c>
      <c r="D5162" s="178">
        <f t="shared" si="191"/>
        <v>16</v>
      </c>
    </row>
    <row r="5163" spans="1:4">
      <c r="A5163" s="139" t="s">
        <v>5353</v>
      </c>
      <c r="B5163" s="138">
        <v>0</v>
      </c>
      <c r="C5163" s="178">
        <f t="shared" si="190"/>
        <v>404</v>
      </c>
      <c r="D5163" s="178">
        <f t="shared" si="191"/>
        <v>17</v>
      </c>
    </row>
    <row r="5164" spans="1:4">
      <c r="A5164" s="139" t="s">
        <v>5354</v>
      </c>
      <c r="B5164" s="138">
        <v>0</v>
      </c>
      <c r="C5164" s="178">
        <f t="shared" si="190"/>
        <v>345</v>
      </c>
      <c r="D5164" s="178">
        <f t="shared" si="191"/>
        <v>18</v>
      </c>
    </row>
    <row r="5165" spans="1:4">
      <c r="A5165" s="139" t="s">
        <v>5355</v>
      </c>
      <c r="B5165" s="138">
        <v>0</v>
      </c>
      <c r="C5165" s="178">
        <f t="shared" si="190"/>
        <v>208</v>
      </c>
      <c r="D5165" s="178">
        <f t="shared" si="191"/>
        <v>19</v>
      </c>
    </row>
    <row r="5166" spans="1:4">
      <c r="A5166" s="139" t="s">
        <v>5356</v>
      </c>
      <c r="B5166" s="138">
        <v>0</v>
      </c>
      <c r="C5166" s="178">
        <f t="shared" si="190"/>
        <v>0</v>
      </c>
      <c r="D5166" s="178">
        <f t="shared" si="191"/>
        <v>20</v>
      </c>
    </row>
    <row r="5167" spans="1:4">
      <c r="A5167" s="139" t="s">
        <v>5357</v>
      </c>
      <c r="B5167" s="138">
        <v>0</v>
      </c>
      <c r="C5167" s="178">
        <f t="shared" si="190"/>
        <v>0</v>
      </c>
      <c r="D5167" s="178">
        <f t="shared" si="191"/>
        <v>21</v>
      </c>
    </row>
    <row r="5168" spans="1:4">
      <c r="A5168" s="139" t="s">
        <v>5358</v>
      </c>
      <c r="B5168" s="138">
        <v>0</v>
      </c>
      <c r="C5168" s="178">
        <f t="shared" si="190"/>
        <v>0</v>
      </c>
      <c r="D5168" s="178">
        <f t="shared" si="191"/>
        <v>22</v>
      </c>
    </row>
    <row r="5169" spans="1:4">
      <c r="A5169" s="139" t="s">
        <v>5359</v>
      </c>
      <c r="B5169" s="138">
        <v>0</v>
      </c>
      <c r="C5169" s="178">
        <f t="shared" si="190"/>
        <v>0</v>
      </c>
      <c r="D5169" s="178">
        <f t="shared" si="191"/>
        <v>23</v>
      </c>
    </row>
    <row r="5170" spans="1:4">
      <c r="A5170" s="139" t="s">
        <v>5360</v>
      </c>
      <c r="B5170" s="138">
        <v>0</v>
      </c>
      <c r="C5170" s="178">
        <f t="shared" si="190"/>
        <v>0</v>
      </c>
      <c r="D5170" s="178">
        <f t="shared" si="191"/>
        <v>24</v>
      </c>
    </row>
    <row r="5171" spans="1:4">
      <c r="A5171" s="139" t="s">
        <v>5361</v>
      </c>
      <c r="B5171" s="138">
        <v>0</v>
      </c>
      <c r="C5171" s="178">
        <f t="shared" si="190"/>
        <v>0</v>
      </c>
      <c r="D5171" s="178">
        <f t="shared" si="191"/>
        <v>1</v>
      </c>
    </row>
    <row r="5172" spans="1:4">
      <c r="A5172" s="139" t="s">
        <v>5362</v>
      </c>
      <c r="B5172" s="138">
        <v>0</v>
      </c>
      <c r="C5172" s="178">
        <f t="shared" si="190"/>
        <v>0</v>
      </c>
      <c r="D5172" s="178">
        <f t="shared" si="191"/>
        <v>2</v>
      </c>
    </row>
    <row r="5173" spans="1:4">
      <c r="A5173" s="139" t="s">
        <v>5363</v>
      </c>
      <c r="B5173" s="138">
        <v>0</v>
      </c>
      <c r="C5173" s="178">
        <f t="shared" si="190"/>
        <v>0</v>
      </c>
      <c r="D5173" s="178">
        <f t="shared" si="191"/>
        <v>3</v>
      </c>
    </row>
    <row r="5174" spans="1:4">
      <c r="A5174" s="139" t="s">
        <v>5364</v>
      </c>
      <c r="B5174" s="138">
        <v>0</v>
      </c>
      <c r="C5174" s="178">
        <f t="shared" si="190"/>
        <v>0</v>
      </c>
      <c r="D5174" s="178">
        <f t="shared" si="191"/>
        <v>4</v>
      </c>
    </row>
    <row r="5175" spans="1:4">
      <c r="A5175" s="139" t="s">
        <v>5365</v>
      </c>
      <c r="B5175" s="138">
        <v>0</v>
      </c>
      <c r="C5175" s="178">
        <f t="shared" si="190"/>
        <v>0</v>
      </c>
      <c r="D5175" s="178">
        <f t="shared" si="191"/>
        <v>5</v>
      </c>
    </row>
    <row r="5176" spans="1:4">
      <c r="A5176" s="139" t="s">
        <v>5366</v>
      </c>
      <c r="B5176" s="138">
        <v>0</v>
      </c>
      <c r="C5176" s="178">
        <f t="shared" si="190"/>
        <v>0</v>
      </c>
      <c r="D5176" s="178">
        <f t="shared" si="191"/>
        <v>6</v>
      </c>
    </row>
    <row r="5177" spans="1:4">
      <c r="A5177" s="139" t="s">
        <v>5367</v>
      </c>
      <c r="B5177" s="138">
        <v>0</v>
      </c>
      <c r="C5177" s="178">
        <f t="shared" si="190"/>
        <v>0</v>
      </c>
      <c r="D5177" s="178">
        <f t="shared" si="191"/>
        <v>7</v>
      </c>
    </row>
    <row r="5178" spans="1:4">
      <c r="A5178" s="139" t="s">
        <v>5368</v>
      </c>
      <c r="B5178" s="138">
        <v>0</v>
      </c>
      <c r="C5178" s="178">
        <f t="shared" si="190"/>
        <v>0</v>
      </c>
      <c r="D5178" s="178">
        <f t="shared" si="191"/>
        <v>8</v>
      </c>
    </row>
    <row r="5179" spans="1:4">
      <c r="A5179" s="139" t="s">
        <v>5369</v>
      </c>
      <c r="B5179" s="138">
        <v>0</v>
      </c>
      <c r="C5179" s="178">
        <f t="shared" si="190"/>
        <v>31</v>
      </c>
      <c r="D5179" s="178">
        <f t="shared" si="191"/>
        <v>9</v>
      </c>
    </row>
    <row r="5180" spans="1:4">
      <c r="A5180" s="139" t="s">
        <v>5370</v>
      </c>
      <c r="B5180" s="138">
        <v>0</v>
      </c>
      <c r="C5180" s="178">
        <f t="shared" si="190"/>
        <v>248</v>
      </c>
      <c r="D5180" s="178">
        <f t="shared" si="191"/>
        <v>10</v>
      </c>
    </row>
    <row r="5181" spans="1:4">
      <c r="A5181" s="139" t="s">
        <v>5371</v>
      </c>
      <c r="B5181" s="138">
        <v>0</v>
      </c>
      <c r="C5181" s="178">
        <f t="shared" si="190"/>
        <v>347</v>
      </c>
      <c r="D5181" s="178">
        <f t="shared" si="191"/>
        <v>11</v>
      </c>
    </row>
    <row r="5182" spans="1:4">
      <c r="A5182" s="139" t="s">
        <v>5372</v>
      </c>
      <c r="B5182" s="138">
        <v>0</v>
      </c>
      <c r="C5182" s="178">
        <f t="shared" si="190"/>
        <v>397</v>
      </c>
      <c r="D5182" s="178">
        <f t="shared" si="191"/>
        <v>12</v>
      </c>
    </row>
    <row r="5183" spans="1:4">
      <c r="A5183" s="139" t="s">
        <v>5373</v>
      </c>
      <c r="B5183" s="138">
        <v>0</v>
      </c>
      <c r="C5183" s="178">
        <f t="shared" si="190"/>
        <v>439</v>
      </c>
      <c r="D5183" s="178">
        <f t="shared" si="191"/>
        <v>13</v>
      </c>
    </row>
    <row r="5184" spans="1:4">
      <c r="A5184" s="139" t="s">
        <v>5374</v>
      </c>
      <c r="B5184" s="138">
        <v>0</v>
      </c>
      <c r="C5184" s="178">
        <f t="shared" si="190"/>
        <v>463</v>
      </c>
      <c r="D5184" s="178">
        <f t="shared" si="191"/>
        <v>14</v>
      </c>
    </row>
    <row r="5185" spans="1:4">
      <c r="A5185" s="139" t="s">
        <v>5375</v>
      </c>
      <c r="B5185" s="138">
        <v>0</v>
      </c>
      <c r="C5185" s="178">
        <f t="shared" si="190"/>
        <v>468</v>
      </c>
      <c r="D5185" s="178">
        <f t="shared" si="191"/>
        <v>15</v>
      </c>
    </row>
    <row r="5186" spans="1:4">
      <c r="A5186" s="139" t="s">
        <v>5376</v>
      </c>
      <c r="B5186" s="138">
        <v>0</v>
      </c>
      <c r="C5186" s="178">
        <f t="shared" si="190"/>
        <v>454</v>
      </c>
      <c r="D5186" s="178">
        <f t="shared" si="191"/>
        <v>16</v>
      </c>
    </row>
    <row r="5187" spans="1:4">
      <c r="A5187" s="139" t="s">
        <v>5377</v>
      </c>
      <c r="B5187" s="138">
        <v>0</v>
      </c>
      <c r="C5187" s="178">
        <f t="shared" si="190"/>
        <v>404</v>
      </c>
      <c r="D5187" s="178">
        <f t="shared" si="191"/>
        <v>17</v>
      </c>
    </row>
    <row r="5188" spans="1:4">
      <c r="A5188" s="139" t="s">
        <v>5378</v>
      </c>
      <c r="B5188" s="138">
        <v>0</v>
      </c>
      <c r="C5188" s="178">
        <f t="shared" ref="C5188:C5251" si="192">_xlfn.XLOOKUP(D5188,$N$5:$N$28,$I$5:$I$28)</f>
        <v>345</v>
      </c>
      <c r="D5188" s="178">
        <f t="shared" si="191"/>
        <v>18</v>
      </c>
    </row>
    <row r="5189" spans="1:4">
      <c r="A5189" s="139" t="s">
        <v>5379</v>
      </c>
      <c r="B5189" s="138">
        <v>0</v>
      </c>
      <c r="C5189" s="178">
        <f t="shared" si="192"/>
        <v>208</v>
      </c>
      <c r="D5189" s="178">
        <f t="shared" si="191"/>
        <v>19</v>
      </c>
    </row>
    <row r="5190" spans="1:4">
      <c r="A5190" s="139" t="s">
        <v>5380</v>
      </c>
      <c r="B5190" s="138">
        <v>0</v>
      </c>
      <c r="C5190" s="178">
        <f t="shared" si="192"/>
        <v>0</v>
      </c>
      <c r="D5190" s="178">
        <f t="shared" si="191"/>
        <v>20</v>
      </c>
    </row>
    <row r="5191" spans="1:4">
      <c r="A5191" s="139" t="s">
        <v>5381</v>
      </c>
      <c r="B5191" s="138">
        <v>0</v>
      </c>
      <c r="C5191" s="178">
        <f t="shared" si="192"/>
        <v>0</v>
      </c>
      <c r="D5191" s="178">
        <f t="shared" si="191"/>
        <v>21</v>
      </c>
    </row>
    <row r="5192" spans="1:4">
      <c r="A5192" s="139" t="s">
        <v>5382</v>
      </c>
      <c r="B5192" s="138">
        <v>0</v>
      </c>
      <c r="C5192" s="178">
        <f t="shared" si="192"/>
        <v>0</v>
      </c>
      <c r="D5192" s="178">
        <f t="shared" si="191"/>
        <v>22</v>
      </c>
    </row>
    <row r="5193" spans="1:4">
      <c r="A5193" s="139" t="s">
        <v>5383</v>
      </c>
      <c r="B5193" s="138">
        <v>0</v>
      </c>
      <c r="C5193" s="178">
        <f t="shared" si="192"/>
        <v>0</v>
      </c>
      <c r="D5193" s="178">
        <f t="shared" si="191"/>
        <v>23</v>
      </c>
    </row>
    <row r="5194" spans="1:4">
      <c r="A5194" s="139" t="s">
        <v>5384</v>
      </c>
      <c r="B5194" s="138">
        <v>0</v>
      </c>
      <c r="C5194" s="178">
        <f t="shared" si="192"/>
        <v>0</v>
      </c>
      <c r="D5194" s="178">
        <f t="shared" si="191"/>
        <v>24</v>
      </c>
    </row>
    <row r="5195" spans="1:4">
      <c r="A5195" s="139" t="s">
        <v>5385</v>
      </c>
      <c r="B5195" s="138">
        <v>0</v>
      </c>
      <c r="C5195" s="178">
        <f t="shared" si="192"/>
        <v>0</v>
      </c>
      <c r="D5195" s="178">
        <f t="shared" ref="D5195:D5258" si="193">D5171</f>
        <v>1</v>
      </c>
    </row>
    <row r="5196" spans="1:4">
      <c r="A5196" s="139" t="s">
        <v>5386</v>
      </c>
      <c r="B5196" s="138">
        <v>0</v>
      </c>
      <c r="C5196" s="178">
        <f t="shared" si="192"/>
        <v>0</v>
      </c>
      <c r="D5196" s="178">
        <f t="shared" si="193"/>
        <v>2</v>
      </c>
    </row>
    <row r="5197" spans="1:4">
      <c r="A5197" s="139" t="s">
        <v>5387</v>
      </c>
      <c r="B5197" s="138">
        <v>0</v>
      </c>
      <c r="C5197" s="178">
        <f t="shared" si="192"/>
        <v>0</v>
      </c>
      <c r="D5197" s="178">
        <f t="shared" si="193"/>
        <v>3</v>
      </c>
    </row>
    <row r="5198" spans="1:4">
      <c r="A5198" s="139" t="s">
        <v>5388</v>
      </c>
      <c r="B5198" s="138">
        <v>0</v>
      </c>
      <c r="C5198" s="178">
        <f t="shared" si="192"/>
        <v>0</v>
      </c>
      <c r="D5198" s="178">
        <f t="shared" si="193"/>
        <v>4</v>
      </c>
    </row>
    <row r="5199" spans="1:4">
      <c r="A5199" s="139" t="s">
        <v>5389</v>
      </c>
      <c r="B5199" s="138">
        <v>0</v>
      </c>
      <c r="C5199" s="178">
        <f t="shared" si="192"/>
        <v>0</v>
      </c>
      <c r="D5199" s="178">
        <f t="shared" si="193"/>
        <v>5</v>
      </c>
    </row>
    <row r="5200" spans="1:4">
      <c r="A5200" s="139" t="s">
        <v>5390</v>
      </c>
      <c r="B5200" s="138">
        <v>0</v>
      </c>
      <c r="C5200" s="178">
        <f t="shared" si="192"/>
        <v>0</v>
      </c>
      <c r="D5200" s="178">
        <f t="shared" si="193"/>
        <v>6</v>
      </c>
    </row>
    <row r="5201" spans="1:4">
      <c r="A5201" s="139" t="s">
        <v>5391</v>
      </c>
      <c r="B5201" s="138">
        <v>0</v>
      </c>
      <c r="C5201" s="178">
        <f t="shared" si="192"/>
        <v>0</v>
      </c>
      <c r="D5201" s="178">
        <f t="shared" si="193"/>
        <v>7</v>
      </c>
    </row>
    <row r="5202" spans="1:4">
      <c r="A5202" s="139" t="s">
        <v>5392</v>
      </c>
      <c r="B5202" s="138">
        <v>0</v>
      </c>
      <c r="C5202" s="178">
        <f t="shared" si="192"/>
        <v>0</v>
      </c>
      <c r="D5202" s="178">
        <f t="shared" si="193"/>
        <v>8</v>
      </c>
    </row>
    <row r="5203" spans="1:4">
      <c r="A5203" s="139" t="s">
        <v>5393</v>
      </c>
      <c r="B5203" s="138">
        <v>0</v>
      </c>
      <c r="C5203" s="178">
        <f t="shared" si="192"/>
        <v>31</v>
      </c>
      <c r="D5203" s="178">
        <f t="shared" si="193"/>
        <v>9</v>
      </c>
    </row>
    <row r="5204" spans="1:4">
      <c r="A5204" s="139" t="s">
        <v>5394</v>
      </c>
      <c r="B5204" s="138">
        <v>0</v>
      </c>
      <c r="C5204" s="178">
        <f t="shared" si="192"/>
        <v>248</v>
      </c>
      <c r="D5204" s="178">
        <f t="shared" si="193"/>
        <v>10</v>
      </c>
    </row>
    <row r="5205" spans="1:4">
      <c r="A5205" s="139" t="s">
        <v>5395</v>
      </c>
      <c r="B5205" s="138">
        <v>0</v>
      </c>
      <c r="C5205" s="178">
        <f t="shared" si="192"/>
        <v>347</v>
      </c>
      <c r="D5205" s="178">
        <f t="shared" si="193"/>
        <v>11</v>
      </c>
    </row>
    <row r="5206" spans="1:4">
      <c r="A5206" s="139" t="s">
        <v>5396</v>
      </c>
      <c r="B5206" s="138">
        <v>0</v>
      </c>
      <c r="C5206" s="178">
        <f t="shared" si="192"/>
        <v>397</v>
      </c>
      <c r="D5206" s="178">
        <f t="shared" si="193"/>
        <v>12</v>
      </c>
    </row>
    <row r="5207" spans="1:4">
      <c r="A5207" s="139" t="s">
        <v>5397</v>
      </c>
      <c r="B5207" s="138">
        <v>0</v>
      </c>
      <c r="C5207" s="178">
        <f t="shared" si="192"/>
        <v>439</v>
      </c>
      <c r="D5207" s="178">
        <f t="shared" si="193"/>
        <v>13</v>
      </c>
    </row>
    <row r="5208" spans="1:4">
      <c r="A5208" s="139" t="s">
        <v>5398</v>
      </c>
      <c r="B5208" s="138">
        <v>0</v>
      </c>
      <c r="C5208" s="178">
        <f t="shared" si="192"/>
        <v>463</v>
      </c>
      <c r="D5208" s="178">
        <f t="shared" si="193"/>
        <v>14</v>
      </c>
    </row>
    <row r="5209" spans="1:4">
      <c r="A5209" s="139" t="s">
        <v>5399</v>
      </c>
      <c r="B5209" s="138">
        <v>0</v>
      </c>
      <c r="C5209" s="178">
        <f t="shared" si="192"/>
        <v>468</v>
      </c>
      <c r="D5209" s="178">
        <f t="shared" si="193"/>
        <v>15</v>
      </c>
    </row>
    <row r="5210" spans="1:4">
      <c r="A5210" s="139" t="s">
        <v>5400</v>
      </c>
      <c r="B5210" s="138">
        <v>0</v>
      </c>
      <c r="C5210" s="178">
        <f t="shared" si="192"/>
        <v>454</v>
      </c>
      <c r="D5210" s="178">
        <f t="shared" si="193"/>
        <v>16</v>
      </c>
    </row>
    <row r="5211" spans="1:4">
      <c r="A5211" s="139" t="s">
        <v>5401</v>
      </c>
      <c r="B5211" s="138">
        <v>0</v>
      </c>
      <c r="C5211" s="178">
        <f t="shared" si="192"/>
        <v>404</v>
      </c>
      <c r="D5211" s="178">
        <f t="shared" si="193"/>
        <v>17</v>
      </c>
    </row>
    <row r="5212" spans="1:4">
      <c r="A5212" s="139" t="s">
        <v>5402</v>
      </c>
      <c r="B5212" s="138">
        <v>0</v>
      </c>
      <c r="C5212" s="178">
        <f t="shared" si="192"/>
        <v>345</v>
      </c>
      <c r="D5212" s="178">
        <f t="shared" si="193"/>
        <v>18</v>
      </c>
    </row>
    <row r="5213" spans="1:4">
      <c r="A5213" s="139" t="s">
        <v>5403</v>
      </c>
      <c r="B5213" s="138">
        <v>0</v>
      </c>
      <c r="C5213" s="178">
        <f t="shared" si="192"/>
        <v>208</v>
      </c>
      <c r="D5213" s="178">
        <f t="shared" si="193"/>
        <v>19</v>
      </c>
    </row>
    <row r="5214" spans="1:4">
      <c r="A5214" s="139" t="s">
        <v>5404</v>
      </c>
      <c r="B5214" s="138">
        <v>0</v>
      </c>
      <c r="C5214" s="178">
        <f t="shared" si="192"/>
        <v>0</v>
      </c>
      <c r="D5214" s="178">
        <f t="shared" si="193"/>
        <v>20</v>
      </c>
    </row>
    <row r="5215" spans="1:4">
      <c r="A5215" s="139" t="s">
        <v>5405</v>
      </c>
      <c r="B5215" s="138">
        <v>0</v>
      </c>
      <c r="C5215" s="178">
        <f t="shared" si="192"/>
        <v>0</v>
      </c>
      <c r="D5215" s="178">
        <f t="shared" si="193"/>
        <v>21</v>
      </c>
    </row>
    <row r="5216" spans="1:4">
      <c r="A5216" s="139" t="s">
        <v>5406</v>
      </c>
      <c r="B5216" s="138">
        <v>0</v>
      </c>
      <c r="C5216" s="178">
        <f t="shared" si="192"/>
        <v>0</v>
      </c>
      <c r="D5216" s="178">
        <f t="shared" si="193"/>
        <v>22</v>
      </c>
    </row>
    <row r="5217" spans="1:4">
      <c r="A5217" s="139" t="s">
        <v>5407</v>
      </c>
      <c r="B5217" s="138">
        <v>0</v>
      </c>
      <c r="C5217" s="178">
        <f t="shared" si="192"/>
        <v>0</v>
      </c>
      <c r="D5217" s="178">
        <f t="shared" si="193"/>
        <v>23</v>
      </c>
    </row>
    <row r="5218" spans="1:4">
      <c r="A5218" s="139" t="s">
        <v>5408</v>
      </c>
      <c r="B5218" s="138">
        <v>0</v>
      </c>
      <c r="C5218" s="178">
        <f t="shared" si="192"/>
        <v>0</v>
      </c>
      <c r="D5218" s="178">
        <f t="shared" si="193"/>
        <v>24</v>
      </c>
    </row>
    <row r="5219" spans="1:4">
      <c r="A5219" s="139" t="s">
        <v>5409</v>
      </c>
      <c r="B5219" s="138">
        <v>0</v>
      </c>
      <c r="C5219" s="178">
        <f t="shared" si="192"/>
        <v>0</v>
      </c>
      <c r="D5219" s="178">
        <f t="shared" si="193"/>
        <v>1</v>
      </c>
    </row>
    <row r="5220" spans="1:4">
      <c r="A5220" s="139" t="s">
        <v>5410</v>
      </c>
      <c r="B5220" s="138">
        <v>0</v>
      </c>
      <c r="C5220" s="178">
        <f t="shared" si="192"/>
        <v>0</v>
      </c>
      <c r="D5220" s="178">
        <f t="shared" si="193"/>
        <v>2</v>
      </c>
    </row>
    <row r="5221" spans="1:4">
      <c r="A5221" s="139" t="s">
        <v>5411</v>
      </c>
      <c r="B5221" s="138">
        <v>0</v>
      </c>
      <c r="C5221" s="178">
        <f t="shared" si="192"/>
        <v>0</v>
      </c>
      <c r="D5221" s="178">
        <f t="shared" si="193"/>
        <v>3</v>
      </c>
    </row>
    <row r="5222" spans="1:4">
      <c r="A5222" s="139" t="s">
        <v>5412</v>
      </c>
      <c r="B5222" s="138">
        <v>0</v>
      </c>
      <c r="C5222" s="178">
        <f t="shared" si="192"/>
        <v>0</v>
      </c>
      <c r="D5222" s="178">
        <f t="shared" si="193"/>
        <v>4</v>
      </c>
    </row>
    <row r="5223" spans="1:4">
      <c r="A5223" s="139" t="s">
        <v>5413</v>
      </c>
      <c r="B5223" s="138">
        <v>0</v>
      </c>
      <c r="C5223" s="178">
        <f t="shared" si="192"/>
        <v>0</v>
      </c>
      <c r="D5223" s="178">
        <f t="shared" si="193"/>
        <v>5</v>
      </c>
    </row>
    <row r="5224" spans="1:4">
      <c r="A5224" s="139" t="s">
        <v>5414</v>
      </c>
      <c r="B5224" s="138">
        <v>0</v>
      </c>
      <c r="C5224" s="178">
        <f t="shared" si="192"/>
        <v>0</v>
      </c>
      <c r="D5224" s="178">
        <f t="shared" si="193"/>
        <v>6</v>
      </c>
    </row>
    <row r="5225" spans="1:4">
      <c r="A5225" s="139" t="s">
        <v>5415</v>
      </c>
      <c r="B5225" s="138">
        <v>0</v>
      </c>
      <c r="C5225" s="178">
        <f t="shared" si="192"/>
        <v>0</v>
      </c>
      <c r="D5225" s="178">
        <f t="shared" si="193"/>
        <v>7</v>
      </c>
    </row>
    <row r="5226" spans="1:4">
      <c r="A5226" s="139" t="s">
        <v>5416</v>
      </c>
      <c r="B5226" s="138">
        <v>0</v>
      </c>
      <c r="C5226" s="178">
        <f t="shared" si="192"/>
        <v>0</v>
      </c>
      <c r="D5226" s="178">
        <f t="shared" si="193"/>
        <v>8</v>
      </c>
    </row>
    <row r="5227" spans="1:4">
      <c r="A5227" s="139" t="s">
        <v>5417</v>
      </c>
      <c r="B5227" s="138">
        <v>0</v>
      </c>
      <c r="C5227" s="178">
        <f t="shared" si="192"/>
        <v>31</v>
      </c>
      <c r="D5227" s="178">
        <f t="shared" si="193"/>
        <v>9</v>
      </c>
    </row>
    <row r="5228" spans="1:4">
      <c r="A5228" s="139" t="s">
        <v>5418</v>
      </c>
      <c r="B5228" s="138">
        <v>0</v>
      </c>
      <c r="C5228" s="178">
        <f t="shared" si="192"/>
        <v>248</v>
      </c>
      <c r="D5228" s="178">
        <f t="shared" si="193"/>
        <v>10</v>
      </c>
    </row>
    <row r="5229" spans="1:4">
      <c r="A5229" s="139" t="s">
        <v>5419</v>
      </c>
      <c r="B5229" s="138">
        <v>0</v>
      </c>
      <c r="C5229" s="178">
        <f t="shared" si="192"/>
        <v>347</v>
      </c>
      <c r="D5229" s="178">
        <f t="shared" si="193"/>
        <v>11</v>
      </c>
    </row>
    <row r="5230" spans="1:4">
      <c r="A5230" s="139" t="s">
        <v>5420</v>
      </c>
      <c r="B5230" s="138">
        <v>0</v>
      </c>
      <c r="C5230" s="178">
        <f t="shared" si="192"/>
        <v>397</v>
      </c>
      <c r="D5230" s="178">
        <f t="shared" si="193"/>
        <v>12</v>
      </c>
    </row>
    <row r="5231" spans="1:4">
      <c r="A5231" s="139" t="s">
        <v>5421</v>
      </c>
      <c r="B5231" s="138">
        <v>0</v>
      </c>
      <c r="C5231" s="178">
        <f t="shared" si="192"/>
        <v>439</v>
      </c>
      <c r="D5231" s="178">
        <f t="shared" si="193"/>
        <v>13</v>
      </c>
    </row>
    <row r="5232" spans="1:4">
      <c r="A5232" s="139" t="s">
        <v>5422</v>
      </c>
      <c r="B5232" s="138">
        <v>0</v>
      </c>
      <c r="C5232" s="178">
        <f t="shared" si="192"/>
        <v>463</v>
      </c>
      <c r="D5232" s="178">
        <f t="shared" si="193"/>
        <v>14</v>
      </c>
    </row>
    <row r="5233" spans="1:4">
      <c r="A5233" s="139" t="s">
        <v>5423</v>
      </c>
      <c r="B5233" s="138">
        <v>0</v>
      </c>
      <c r="C5233" s="178">
        <f t="shared" si="192"/>
        <v>468</v>
      </c>
      <c r="D5233" s="178">
        <f t="shared" si="193"/>
        <v>15</v>
      </c>
    </row>
    <row r="5234" spans="1:4">
      <c r="A5234" s="139" t="s">
        <v>5424</v>
      </c>
      <c r="B5234" s="138">
        <v>0</v>
      </c>
      <c r="C5234" s="178">
        <f t="shared" si="192"/>
        <v>454</v>
      </c>
      <c r="D5234" s="178">
        <f t="shared" si="193"/>
        <v>16</v>
      </c>
    </row>
    <row r="5235" spans="1:4">
      <c r="A5235" s="139" t="s">
        <v>5425</v>
      </c>
      <c r="B5235" s="138">
        <v>0</v>
      </c>
      <c r="C5235" s="178">
        <f t="shared" si="192"/>
        <v>404</v>
      </c>
      <c r="D5235" s="178">
        <f t="shared" si="193"/>
        <v>17</v>
      </c>
    </row>
    <row r="5236" spans="1:4">
      <c r="A5236" s="139" t="s">
        <v>5426</v>
      </c>
      <c r="B5236" s="138">
        <v>0</v>
      </c>
      <c r="C5236" s="178">
        <f t="shared" si="192"/>
        <v>345</v>
      </c>
      <c r="D5236" s="178">
        <f t="shared" si="193"/>
        <v>18</v>
      </c>
    </row>
    <row r="5237" spans="1:4">
      <c r="A5237" s="139" t="s">
        <v>5427</v>
      </c>
      <c r="B5237" s="138">
        <v>0</v>
      </c>
      <c r="C5237" s="178">
        <f t="shared" si="192"/>
        <v>208</v>
      </c>
      <c r="D5237" s="178">
        <f t="shared" si="193"/>
        <v>19</v>
      </c>
    </row>
    <row r="5238" spans="1:4">
      <c r="A5238" s="139" t="s">
        <v>5428</v>
      </c>
      <c r="B5238" s="138">
        <v>0</v>
      </c>
      <c r="C5238" s="178">
        <f t="shared" si="192"/>
        <v>0</v>
      </c>
      <c r="D5238" s="178">
        <f t="shared" si="193"/>
        <v>20</v>
      </c>
    </row>
    <row r="5239" spans="1:4">
      <c r="A5239" s="139" t="s">
        <v>5429</v>
      </c>
      <c r="B5239" s="138">
        <v>0</v>
      </c>
      <c r="C5239" s="178">
        <f t="shared" si="192"/>
        <v>0</v>
      </c>
      <c r="D5239" s="178">
        <f t="shared" si="193"/>
        <v>21</v>
      </c>
    </row>
    <row r="5240" spans="1:4">
      <c r="A5240" s="139" t="s">
        <v>5430</v>
      </c>
      <c r="B5240" s="138">
        <v>0</v>
      </c>
      <c r="C5240" s="178">
        <f t="shared" si="192"/>
        <v>0</v>
      </c>
      <c r="D5240" s="178">
        <f t="shared" si="193"/>
        <v>22</v>
      </c>
    </row>
    <row r="5241" spans="1:4">
      <c r="A5241" s="139" t="s">
        <v>5431</v>
      </c>
      <c r="B5241" s="138">
        <v>0</v>
      </c>
      <c r="C5241" s="178">
        <f t="shared" si="192"/>
        <v>0</v>
      </c>
      <c r="D5241" s="178">
        <f t="shared" si="193"/>
        <v>23</v>
      </c>
    </row>
    <row r="5242" spans="1:4">
      <c r="A5242" s="139" t="s">
        <v>5432</v>
      </c>
      <c r="B5242" s="138">
        <v>0</v>
      </c>
      <c r="C5242" s="178">
        <f t="shared" si="192"/>
        <v>0</v>
      </c>
      <c r="D5242" s="178">
        <f t="shared" si="193"/>
        <v>24</v>
      </c>
    </row>
    <row r="5243" spans="1:4">
      <c r="A5243" s="139" t="s">
        <v>5433</v>
      </c>
      <c r="B5243" s="138">
        <v>0</v>
      </c>
      <c r="C5243" s="178">
        <f t="shared" si="192"/>
        <v>0</v>
      </c>
      <c r="D5243" s="178">
        <f t="shared" si="193"/>
        <v>1</v>
      </c>
    </row>
    <row r="5244" spans="1:4">
      <c r="A5244" s="139" t="s">
        <v>5434</v>
      </c>
      <c r="B5244" s="138">
        <v>0</v>
      </c>
      <c r="C5244" s="178">
        <f t="shared" si="192"/>
        <v>0</v>
      </c>
      <c r="D5244" s="178">
        <f t="shared" si="193"/>
        <v>2</v>
      </c>
    </row>
    <row r="5245" spans="1:4">
      <c r="A5245" s="139" t="s">
        <v>5435</v>
      </c>
      <c r="B5245" s="138">
        <v>0</v>
      </c>
      <c r="C5245" s="178">
        <f t="shared" si="192"/>
        <v>0</v>
      </c>
      <c r="D5245" s="178">
        <f t="shared" si="193"/>
        <v>3</v>
      </c>
    </row>
    <row r="5246" spans="1:4">
      <c r="A5246" s="139" t="s">
        <v>5436</v>
      </c>
      <c r="B5246" s="138">
        <v>0</v>
      </c>
      <c r="C5246" s="178">
        <f t="shared" si="192"/>
        <v>0</v>
      </c>
      <c r="D5246" s="178">
        <f t="shared" si="193"/>
        <v>4</v>
      </c>
    </row>
    <row r="5247" spans="1:4">
      <c r="A5247" s="139" t="s">
        <v>5437</v>
      </c>
      <c r="B5247" s="138">
        <v>0</v>
      </c>
      <c r="C5247" s="178">
        <f t="shared" si="192"/>
        <v>0</v>
      </c>
      <c r="D5247" s="178">
        <f t="shared" si="193"/>
        <v>5</v>
      </c>
    </row>
    <row r="5248" spans="1:4">
      <c r="A5248" s="139" t="s">
        <v>5438</v>
      </c>
      <c r="B5248" s="138">
        <v>0</v>
      </c>
      <c r="C5248" s="178">
        <f t="shared" si="192"/>
        <v>0</v>
      </c>
      <c r="D5248" s="178">
        <f t="shared" si="193"/>
        <v>6</v>
      </c>
    </row>
    <row r="5249" spans="1:4">
      <c r="A5249" s="139" t="s">
        <v>5439</v>
      </c>
      <c r="B5249" s="138">
        <v>0</v>
      </c>
      <c r="C5249" s="178">
        <f t="shared" si="192"/>
        <v>0</v>
      </c>
      <c r="D5249" s="178">
        <f t="shared" si="193"/>
        <v>7</v>
      </c>
    </row>
    <row r="5250" spans="1:4">
      <c r="A5250" s="139" t="s">
        <v>5440</v>
      </c>
      <c r="B5250" s="138">
        <v>0</v>
      </c>
      <c r="C5250" s="178">
        <f t="shared" si="192"/>
        <v>0</v>
      </c>
      <c r="D5250" s="178">
        <f t="shared" si="193"/>
        <v>8</v>
      </c>
    </row>
    <row r="5251" spans="1:4">
      <c r="A5251" s="139" t="s">
        <v>5441</v>
      </c>
      <c r="B5251" s="138">
        <v>0</v>
      </c>
      <c r="C5251" s="178">
        <f t="shared" si="192"/>
        <v>31</v>
      </c>
      <c r="D5251" s="178">
        <f t="shared" si="193"/>
        <v>9</v>
      </c>
    </row>
    <row r="5252" spans="1:4">
      <c r="A5252" s="139" t="s">
        <v>5442</v>
      </c>
      <c r="B5252" s="138">
        <v>0</v>
      </c>
      <c r="C5252" s="178">
        <f t="shared" ref="C5252:C5315" si="194">_xlfn.XLOOKUP(D5252,$N$5:$N$28,$I$5:$I$28)</f>
        <v>248</v>
      </c>
      <c r="D5252" s="178">
        <f t="shared" si="193"/>
        <v>10</v>
      </c>
    </row>
    <row r="5253" spans="1:4">
      <c r="A5253" s="139" t="s">
        <v>5443</v>
      </c>
      <c r="B5253" s="138">
        <v>0</v>
      </c>
      <c r="C5253" s="178">
        <f t="shared" si="194"/>
        <v>347</v>
      </c>
      <c r="D5253" s="178">
        <f t="shared" si="193"/>
        <v>11</v>
      </c>
    </row>
    <row r="5254" spans="1:4">
      <c r="A5254" s="139" t="s">
        <v>5444</v>
      </c>
      <c r="B5254" s="138">
        <v>0</v>
      </c>
      <c r="C5254" s="178">
        <f t="shared" si="194"/>
        <v>397</v>
      </c>
      <c r="D5254" s="178">
        <f t="shared" si="193"/>
        <v>12</v>
      </c>
    </row>
    <row r="5255" spans="1:4">
      <c r="A5255" s="139" t="s">
        <v>5445</v>
      </c>
      <c r="B5255" s="138">
        <v>0</v>
      </c>
      <c r="C5255" s="178">
        <f t="shared" si="194"/>
        <v>439</v>
      </c>
      <c r="D5255" s="178">
        <f t="shared" si="193"/>
        <v>13</v>
      </c>
    </row>
    <row r="5256" spans="1:4">
      <c r="A5256" s="139" t="s">
        <v>5446</v>
      </c>
      <c r="B5256" s="138">
        <v>0</v>
      </c>
      <c r="C5256" s="178">
        <f t="shared" si="194"/>
        <v>463</v>
      </c>
      <c r="D5256" s="178">
        <f t="shared" si="193"/>
        <v>14</v>
      </c>
    </row>
    <row r="5257" spans="1:4">
      <c r="A5257" s="139" t="s">
        <v>5447</v>
      </c>
      <c r="B5257" s="138">
        <v>0</v>
      </c>
      <c r="C5257" s="178">
        <f t="shared" si="194"/>
        <v>468</v>
      </c>
      <c r="D5257" s="178">
        <f t="shared" si="193"/>
        <v>15</v>
      </c>
    </row>
    <row r="5258" spans="1:4">
      <c r="A5258" s="139" t="s">
        <v>5448</v>
      </c>
      <c r="B5258" s="138">
        <v>0</v>
      </c>
      <c r="C5258" s="178">
        <f t="shared" si="194"/>
        <v>454</v>
      </c>
      <c r="D5258" s="178">
        <f t="shared" si="193"/>
        <v>16</v>
      </c>
    </row>
    <row r="5259" spans="1:4">
      <c r="A5259" s="139" t="s">
        <v>5449</v>
      </c>
      <c r="B5259" s="138">
        <v>0</v>
      </c>
      <c r="C5259" s="178">
        <f t="shared" si="194"/>
        <v>404</v>
      </c>
      <c r="D5259" s="178">
        <f t="shared" ref="D5259:D5322" si="195">D5235</f>
        <v>17</v>
      </c>
    </row>
    <row r="5260" spans="1:4">
      <c r="A5260" s="139" t="s">
        <v>5450</v>
      </c>
      <c r="B5260" s="138">
        <v>0</v>
      </c>
      <c r="C5260" s="178">
        <f t="shared" si="194"/>
        <v>345</v>
      </c>
      <c r="D5260" s="178">
        <f t="shared" si="195"/>
        <v>18</v>
      </c>
    </row>
    <row r="5261" spans="1:4">
      <c r="A5261" s="139" t="s">
        <v>5451</v>
      </c>
      <c r="B5261" s="138">
        <v>0</v>
      </c>
      <c r="C5261" s="178">
        <f t="shared" si="194"/>
        <v>208</v>
      </c>
      <c r="D5261" s="178">
        <f t="shared" si="195"/>
        <v>19</v>
      </c>
    </row>
    <row r="5262" spans="1:4">
      <c r="A5262" s="139" t="s">
        <v>5452</v>
      </c>
      <c r="B5262" s="138">
        <v>0</v>
      </c>
      <c r="C5262" s="178">
        <f t="shared" si="194"/>
        <v>0</v>
      </c>
      <c r="D5262" s="178">
        <f t="shared" si="195"/>
        <v>20</v>
      </c>
    </row>
    <row r="5263" spans="1:4">
      <c r="A5263" s="139" t="s">
        <v>5453</v>
      </c>
      <c r="B5263" s="138">
        <v>0</v>
      </c>
      <c r="C5263" s="178">
        <f t="shared" si="194"/>
        <v>0</v>
      </c>
      <c r="D5263" s="178">
        <f t="shared" si="195"/>
        <v>21</v>
      </c>
    </row>
    <row r="5264" spans="1:4">
      <c r="A5264" s="139" t="s">
        <v>5454</v>
      </c>
      <c r="B5264" s="138">
        <v>0</v>
      </c>
      <c r="C5264" s="178">
        <f t="shared" si="194"/>
        <v>0</v>
      </c>
      <c r="D5264" s="178">
        <f t="shared" si="195"/>
        <v>22</v>
      </c>
    </row>
    <row r="5265" spans="1:4">
      <c r="A5265" s="139" t="s">
        <v>5455</v>
      </c>
      <c r="B5265" s="138">
        <v>0</v>
      </c>
      <c r="C5265" s="178">
        <f t="shared" si="194"/>
        <v>0</v>
      </c>
      <c r="D5265" s="178">
        <f t="shared" si="195"/>
        <v>23</v>
      </c>
    </row>
    <row r="5266" spans="1:4">
      <c r="A5266" s="139" t="s">
        <v>5456</v>
      </c>
      <c r="B5266" s="138">
        <v>0</v>
      </c>
      <c r="C5266" s="178">
        <f t="shared" si="194"/>
        <v>0</v>
      </c>
      <c r="D5266" s="178">
        <f t="shared" si="195"/>
        <v>24</v>
      </c>
    </row>
    <row r="5267" spans="1:4">
      <c r="A5267" s="139" t="s">
        <v>5457</v>
      </c>
      <c r="B5267" s="138">
        <v>0</v>
      </c>
      <c r="C5267" s="178">
        <f t="shared" si="194"/>
        <v>0</v>
      </c>
      <c r="D5267" s="178">
        <f t="shared" si="195"/>
        <v>1</v>
      </c>
    </row>
    <row r="5268" spans="1:4">
      <c r="A5268" s="139" t="s">
        <v>5458</v>
      </c>
      <c r="B5268" s="138">
        <v>0</v>
      </c>
      <c r="C5268" s="178">
        <f t="shared" si="194"/>
        <v>0</v>
      </c>
      <c r="D5268" s="178">
        <f t="shared" si="195"/>
        <v>2</v>
      </c>
    </row>
    <row r="5269" spans="1:4">
      <c r="A5269" s="139" t="s">
        <v>5459</v>
      </c>
      <c r="B5269" s="138">
        <v>0</v>
      </c>
      <c r="C5269" s="178">
        <f t="shared" si="194"/>
        <v>0</v>
      </c>
      <c r="D5269" s="178">
        <f t="shared" si="195"/>
        <v>3</v>
      </c>
    </row>
    <row r="5270" spans="1:4">
      <c r="A5270" s="139" t="s">
        <v>5460</v>
      </c>
      <c r="B5270" s="138">
        <v>0</v>
      </c>
      <c r="C5270" s="178">
        <f t="shared" si="194"/>
        <v>0</v>
      </c>
      <c r="D5270" s="178">
        <f t="shared" si="195"/>
        <v>4</v>
      </c>
    </row>
    <row r="5271" spans="1:4">
      <c r="A5271" s="139" t="s">
        <v>5461</v>
      </c>
      <c r="B5271" s="138">
        <v>0</v>
      </c>
      <c r="C5271" s="178">
        <f t="shared" si="194"/>
        <v>0</v>
      </c>
      <c r="D5271" s="178">
        <f t="shared" si="195"/>
        <v>5</v>
      </c>
    </row>
    <row r="5272" spans="1:4">
      <c r="A5272" s="139" t="s">
        <v>5462</v>
      </c>
      <c r="B5272" s="138">
        <v>0</v>
      </c>
      <c r="C5272" s="178">
        <f t="shared" si="194"/>
        <v>0</v>
      </c>
      <c r="D5272" s="178">
        <f t="shared" si="195"/>
        <v>6</v>
      </c>
    </row>
    <row r="5273" spans="1:4">
      <c r="A5273" s="139" t="s">
        <v>5463</v>
      </c>
      <c r="B5273" s="138">
        <v>0</v>
      </c>
      <c r="C5273" s="178">
        <f t="shared" si="194"/>
        <v>0</v>
      </c>
      <c r="D5273" s="178">
        <f t="shared" si="195"/>
        <v>7</v>
      </c>
    </row>
    <row r="5274" spans="1:4">
      <c r="A5274" s="139" t="s">
        <v>5464</v>
      </c>
      <c r="B5274" s="138">
        <v>0</v>
      </c>
      <c r="C5274" s="178">
        <f t="shared" si="194"/>
        <v>0</v>
      </c>
      <c r="D5274" s="178">
        <f t="shared" si="195"/>
        <v>8</v>
      </c>
    </row>
    <row r="5275" spans="1:4">
      <c r="A5275" s="139" t="s">
        <v>5465</v>
      </c>
      <c r="B5275" s="138">
        <v>0</v>
      </c>
      <c r="C5275" s="178">
        <f t="shared" si="194"/>
        <v>31</v>
      </c>
      <c r="D5275" s="178">
        <f t="shared" si="195"/>
        <v>9</v>
      </c>
    </row>
    <row r="5276" spans="1:4">
      <c r="A5276" s="139" t="s">
        <v>5466</v>
      </c>
      <c r="B5276" s="138">
        <v>0</v>
      </c>
      <c r="C5276" s="178">
        <f t="shared" si="194"/>
        <v>248</v>
      </c>
      <c r="D5276" s="178">
        <f t="shared" si="195"/>
        <v>10</v>
      </c>
    </row>
    <row r="5277" spans="1:4">
      <c r="A5277" s="139" t="s">
        <v>5467</v>
      </c>
      <c r="B5277" s="138">
        <v>0</v>
      </c>
      <c r="C5277" s="178">
        <f t="shared" si="194"/>
        <v>347</v>
      </c>
      <c r="D5277" s="178">
        <f t="shared" si="195"/>
        <v>11</v>
      </c>
    </row>
    <row r="5278" spans="1:4">
      <c r="A5278" s="139" t="s">
        <v>5468</v>
      </c>
      <c r="B5278" s="138">
        <v>0</v>
      </c>
      <c r="C5278" s="178">
        <f t="shared" si="194"/>
        <v>397</v>
      </c>
      <c r="D5278" s="178">
        <f t="shared" si="195"/>
        <v>12</v>
      </c>
    </row>
    <row r="5279" spans="1:4">
      <c r="A5279" s="139" t="s">
        <v>5469</v>
      </c>
      <c r="B5279" s="138">
        <v>0</v>
      </c>
      <c r="C5279" s="178">
        <f t="shared" si="194"/>
        <v>439</v>
      </c>
      <c r="D5279" s="178">
        <f t="shared" si="195"/>
        <v>13</v>
      </c>
    </row>
    <row r="5280" spans="1:4">
      <c r="A5280" s="139" t="s">
        <v>5470</v>
      </c>
      <c r="B5280" s="138">
        <v>0</v>
      </c>
      <c r="C5280" s="178">
        <f t="shared" si="194"/>
        <v>463</v>
      </c>
      <c r="D5280" s="178">
        <f t="shared" si="195"/>
        <v>14</v>
      </c>
    </row>
    <row r="5281" spans="1:4">
      <c r="A5281" s="139" t="s">
        <v>5471</v>
      </c>
      <c r="B5281" s="138">
        <v>0</v>
      </c>
      <c r="C5281" s="178">
        <f t="shared" si="194"/>
        <v>468</v>
      </c>
      <c r="D5281" s="178">
        <f t="shared" si="195"/>
        <v>15</v>
      </c>
    </row>
    <row r="5282" spans="1:4">
      <c r="A5282" s="139" t="s">
        <v>5472</v>
      </c>
      <c r="B5282" s="138">
        <v>0</v>
      </c>
      <c r="C5282" s="178">
        <f t="shared" si="194"/>
        <v>454</v>
      </c>
      <c r="D5282" s="178">
        <f t="shared" si="195"/>
        <v>16</v>
      </c>
    </row>
    <row r="5283" spans="1:4">
      <c r="A5283" s="139" t="s">
        <v>5473</v>
      </c>
      <c r="B5283" s="138">
        <v>0</v>
      </c>
      <c r="C5283" s="178">
        <f t="shared" si="194"/>
        <v>404</v>
      </c>
      <c r="D5283" s="178">
        <f t="shared" si="195"/>
        <v>17</v>
      </c>
    </row>
    <row r="5284" spans="1:4">
      <c r="A5284" s="139" t="s">
        <v>5474</v>
      </c>
      <c r="B5284" s="138">
        <v>0</v>
      </c>
      <c r="C5284" s="178">
        <f t="shared" si="194"/>
        <v>345</v>
      </c>
      <c r="D5284" s="178">
        <f t="shared" si="195"/>
        <v>18</v>
      </c>
    </row>
    <row r="5285" spans="1:4">
      <c r="A5285" s="139" t="s">
        <v>5475</v>
      </c>
      <c r="B5285" s="138">
        <v>0</v>
      </c>
      <c r="C5285" s="178">
        <f t="shared" si="194"/>
        <v>208</v>
      </c>
      <c r="D5285" s="178">
        <f t="shared" si="195"/>
        <v>19</v>
      </c>
    </row>
    <row r="5286" spans="1:4">
      <c r="A5286" s="139" t="s">
        <v>5476</v>
      </c>
      <c r="B5286" s="138">
        <v>0</v>
      </c>
      <c r="C5286" s="178">
        <f t="shared" si="194"/>
        <v>0</v>
      </c>
      <c r="D5286" s="178">
        <f t="shared" si="195"/>
        <v>20</v>
      </c>
    </row>
    <row r="5287" spans="1:4">
      <c r="A5287" s="139" t="s">
        <v>5477</v>
      </c>
      <c r="B5287" s="138">
        <v>0</v>
      </c>
      <c r="C5287" s="178">
        <f t="shared" si="194"/>
        <v>0</v>
      </c>
      <c r="D5287" s="178">
        <f t="shared" si="195"/>
        <v>21</v>
      </c>
    </row>
    <row r="5288" spans="1:4">
      <c r="A5288" s="139" t="s">
        <v>5478</v>
      </c>
      <c r="B5288" s="138">
        <v>0</v>
      </c>
      <c r="C5288" s="178">
        <f t="shared" si="194"/>
        <v>0</v>
      </c>
      <c r="D5288" s="178">
        <f t="shared" si="195"/>
        <v>22</v>
      </c>
    </row>
    <row r="5289" spans="1:4">
      <c r="A5289" s="139" t="s">
        <v>5479</v>
      </c>
      <c r="B5289" s="138">
        <v>0</v>
      </c>
      <c r="C5289" s="178">
        <f t="shared" si="194"/>
        <v>0</v>
      </c>
      <c r="D5289" s="178">
        <f t="shared" si="195"/>
        <v>23</v>
      </c>
    </row>
    <row r="5290" spans="1:4">
      <c r="A5290" s="139" t="s">
        <v>5480</v>
      </c>
      <c r="B5290" s="138">
        <v>0</v>
      </c>
      <c r="C5290" s="178">
        <f t="shared" si="194"/>
        <v>0</v>
      </c>
      <c r="D5290" s="178">
        <f t="shared" si="195"/>
        <v>24</v>
      </c>
    </row>
    <row r="5291" spans="1:4">
      <c r="A5291" s="139" t="s">
        <v>5481</v>
      </c>
      <c r="B5291" s="138">
        <v>0</v>
      </c>
      <c r="C5291" s="178">
        <f t="shared" si="194"/>
        <v>0</v>
      </c>
      <c r="D5291" s="178">
        <f t="shared" si="195"/>
        <v>1</v>
      </c>
    </row>
    <row r="5292" spans="1:4">
      <c r="A5292" s="139" t="s">
        <v>5482</v>
      </c>
      <c r="B5292" s="138">
        <v>0</v>
      </c>
      <c r="C5292" s="178">
        <f t="shared" si="194"/>
        <v>0</v>
      </c>
      <c r="D5292" s="178">
        <f t="shared" si="195"/>
        <v>2</v>
      </c>
    </row>
    <row r="5293" spans="1:4">
      <c r="A5293" s="139" t="s">
        <v>5483</v>
      </c>
      <c r="B5293" s="138">
        <v>0</v>
      </c>
      <c r="C5293" s="178">
        <f t="shared" si="194"/>
        <v>0</v>
      </c>
      <c r="D5293" s="178">
        <f t="shared" si="195"/>
        <v>3</v>
      </c>
    </row>
    <row r="5294" spans="1:4">
      <c r="A5294" s="139" t="s">
        <v>5484</v>
      </c>
      <c r="B5294" s="138">
        <v>0</v>
      </c>
      <c r="C5294" s="178">
        <f t="shared" si="194"/>
        <v>0</v>
      </c>
      <c r="D5294" s="178">
        <f t="shared" si="195"/>
        <v>4</v>
      </c>
    </row>
    <row r="5295" spans="1:4">
      <c r="A5295" s="139" t="s">
        <v>5485</v>
      </c>
      <c r="B5295" s="138">
        <v>0</v>
      </c>
      <c r="C5295" s="178">
        <f t="shared" si="194"/>
        <v>0</v>
      </c>
      <c r="D5295" s="178">
        <f t="shared" si="195"/>
        <v>5</v>
      </c>
    </row>
    <row r="5296" spans="1:4">
      <c r="A5296" s="139" t="s">
        <v>5486</v>
      </c>
      <c r="B5296" s="138">
        <v>0</v>
      </c>
      <c r="C5296" s="178">
        <f t="shared" si="194"/>
        <v>0</v>
      </c>
      <c r="D5296" s="178">
        <f t="shared" si="195"/>
        <v>6</v>
      </c>
    </row>
    <row r="5297" spans="1:4">
      <c r="A5297" s="139" t="s">
        <v>5487</v>
      </c>
      <c r="B5297" s="138">
        <v>0</v>
      </c>
      <c r="C5297" s="178">
        <f t="shared" si="194"/>
        <v>0</v>
      </c>
      <c r="D5297" s="178">
        <f t="shared" si="195"/>
        <v>7</v>
      </c>
    </row>
    <row r="5298" spans="1:4">
      <c r="A5298" s="139" t="s">
        <v>5488</v>
      </c>
      <c r="B5298" s="138">
        <v>0</v>
      </c>
      <c r="C5298" s="178">
        <f t="shared" si="194"/>
        <v>0</v>
      </c>
      <c r="D5298" s="178">
        <f t="shared" si="195"/>
        <v>8</v>
      </c>
    </row>
    <row r="5299" spans="1:4">
      <c r="A5299" s="139" t="s">
        <v>5489</v>
      </c>
      <c r="B5299" s="138">
        <v>0</v>
      </c>
      <c r="C5299" s="178">
        <f t="shared" si="194"/>
        <v>31</v>
      </c>
      <c r="D5299" s="178">
        <f t="shared" si="195"/>
        <v>9</v>
      </c>
    </row>
    <row r="5300" spans="1:4">
      <c r="A5300" s="139" t="s">
        <v>5490</v>
      </c>
      <c r="B5300" s="138">
        <v>0</v>
      </c>
      <c r="C5300" s="178">
        <f t="shared" si="194"/>
        <v>248</v>
      </c>
      <c r="D5300" s="178">
        <f t="shared" si="195"/>
        <v>10</v>
      </c>
    </row>
    <row r="5301" spans="1:4">
      <c r="A5301" s="139" t="s">
        <v>5491</v>
      </c>
      <c r="B5301" s="138">
        <v>0</v>
      </c>
      <c r="C5301" s="178">
        <f t="shared" si="194"/>
        <v>347</v>
      </c>
      <c r="D5301" s="178">
        <f t="shared" si="195"/>
        <v>11</v>
      </c>
    </row>
    <row r="5302" spans="1:4">
      <c r="A5302" s="139" t="s">
        <v>5492</v>
      </c>
      <c r="B5302" s="138">
        <v>0</v>
      </c>
      <c r="C5302" s="178">
        <f t="shared" si="194"/>
        <v>397</v>
      </c>
      <c r="D5302" s="178">
        <f t="shared" si="195"/>
        <v>12</v>
      </c>
    </row>
    <row r="5303" spans="1:4">
      <c r="A5303" s="139" t="s">
        <v>5493</v>
      </c>
      <c r="B5303" s="138">
        <v>0</v>
      </c>
      <c r="C5303" s="178">
        <f t="shared" si="194"/>
        <v>439</v>
      </c>
      <c r="D5303" s="178">
        <f t="shared" si="195"/>
        <v>13</v>
      </c>
    </row>
    <row r="5304" spans="1:4">
      <c r="A5304" s="139" t="s">
        <v>5494</v>
      </c>
      <c r="B5304" s="138">
        <v>0</v>
      </c>
      <c r="C5304" s="178">
        <f t="shared" si="194"/>
        <v>463</v>
      </c>
      <c r="D5304" s="178">
        <f t="shared" si="195"/>
        <v>14</v>
      </c>
    </row>
    <row r="5305" spans="1:4">
      <c r="A5305" s="139" t="s">
        <v>5495</v>
      </c>
      <c r="B5305" s="138">
        <v>0</v>
      </c>
      <c r="C5305" s="178">
        <f t="shared" si="194"/>
        <v>468</v>
      </c>
      <c r="D5305" s="178">
        <f t="shared" si="195"/>
        <v>15</v>
      </c>
    </row>
    <row r="5306" spans="1:4">
      <c r="A5306" s="139" t="s">
        <v>5496</v>
      </c>
      <c r="B5306" s="138">
        <v>0</v>
      </c>
      <c r="C5306" s="178">
        <f t="shared" si="194"/>
        <v>454</v>
      </c>
      <c r="D5306" s="178">
        <f t="shared" si="195"/>
        <v>16</v>
      </c>
    </row>
    <row r="5307" spans="1:4">
      <c r="A5307" s="139" t="s">
        <v>5497</v>
      </c>
      <c r="B5307" s="138">
        <v>0</v>
      </c>
      <c r="C5307" s="178">
        <f t="shared" si="194"/>
        <v>404</v>
      </c>
      <c r="D5307" s="178">
        <f t="shared" si="195"/>
        <v>17</v>
      </c>
    </row>
    <row r="5308" spans="1:4">
      <c r="A5308" s="139" t="s">
        <v>5498</v>
      </c>
      <c r="B5308" s="138">
        <v>0</v>
      </c>
      <c r="C5308" s="178">
        <f t="shared" si="194"/>
        <v>345</v>
      </c>
      <c r="D5308" s="178">
        <f t="shared" si="195"/>
        <v>18</v>
      </c>
    </row>
    <row r="5309" spans="1:4">
      <c r="A5309" s="139" t="s">
        <v>5499</v>
      </c>
      <c r="B5309" s="138">
        <v>0</v>
      </c>
      <c r="C5309" s="178">
        <f t="shared" si="194"/>
        <v>208</v>
      </c>
      <c r="D5309" s="178">
        <f t="shared" si="195"/>
        <v>19</v>
      </c>
    </row>
    <row r="5310" spans="1:4">
      <c r="A5310" s="139" t="s">
        <v>5500</v>
      </c>
      <c r="B5310" s="138">
        <v>0</v>
      </c>
      <c r="C5310" s="178">
        <f t="shared" si="194"/>
        <v>0</v>
      </c>
      <c r="D5310" s="178">
        <f t="shared" si="195"/>
        <v>20</v>
      </c>
    </row>
    <row r="5311" spans="1:4">
      <c r="A5311" s="139" t="s">
        <v>5501</v>
      </c>
      <c r="B5311" s="138">
        <v>0</v>
      </c>
      <c r="C5311" s="178">
        <f t="shared" si="194"/>
        <v>0</v>
      </c>
      <c r="D5311" s="178">
        <f t="shared" si="195"/>
        <v>21</v>
      </c>
    </row>
    <row r="5312" spans="1:4">
      <c r="A5312" s="139" t="s">
        <v>5502</v>
      </c>
      <c r="B5312" s="138">
        <v>0</v>
      </c>
      <c r="C5312" s="178">
        <f t="shared" si="194"/>
        <v>0</v>
      </c>
      <c r="D5312" s="178">
        <f t="shared" si="195"/>
        <v>22</v>
      </c>
    </row>
    <row r="5313" spans="1:4">
      <c r="A5313" s="139" t="s">
        <v>5503</v>
      </c>
      <c r="B5313" s="138">
        <v>0</v>
      </c>
      <c r="C5313" s="178">
        <f t="shared" si="194"/>
        <v>0</v>
      </c>
      <c r="D5313" s="178">
        <f t="shared" si="195"/>
        <v>23</v>
      </c>
    </row>
    <row r="5314" spans="1:4">
      <c r="A5314" s="139" t="s">
        <v>5504</v>
      </c>
      <c r="B5314" s="138">
        <v>0</v>
      </c>
      <c r="C5314" s="178">
        <f t="shared" si="194"/>
        <v>0</v>
      </c>
      <c r="D5314" s="178">
        <f t="shared" si="195"/>
        <v>24</v>
      </c>
    </row>
    <row r="5315" spans="1:4">
      <c r="A5315" s="139" t="s">
        <v>5505</v>
      </c>
      <c r="B5315" s="138">
        <v>0</v>
      </c>
      <c r="C5315" s="178">
        <f t="shared" si="194"/>
        <v>0</v>
      </c>
      <c r="D5315" s="178">
        <f t="shared" si="195"/>
        <v>1</v>
      </c>
    </row>
    <row r="5316" spans="1:4">
      <c r="A5316" s="139" t="s">
        <v>5506</v>
      </c>
      <c r="B5316" s="138">
        <v>0</v>
      </c>
      <c r="C5316" s="178">
        <f t="shared" ref="C5316:C5379" si="196">_xlfn.XLOOKUP(D5316,$N$5:$N$28,$I$5:$I$28)</f>
        <v>0</v>
      </c>
      <c r="D5316" s="178">
        <f t="shared" si="195"/>
        <v>2</v>
      </c>
    </row>
    <row r="5317" spans="1:4">
      <c r="A5317" s="139" t="s">
        <v>5507</v>
      </c>
      <c r="B5317" s="138">
        <v>0</v>
      </c>
      <c r="C5317" s="178">
        <f t="shared" si="196"/>
        <v>0</v>
      </c>
      <c r="D5317" s="178">
        <f t="shared" si="195"/>
        <v>3</v>
      </c>
    </row>
    <row r="5318" spans="1:4">
      <c r="A5318" s="139" t="s">
        <v>5508</v>
      </c>
      <c r="B5318" s="138">
        <v>0</v>
      </c>
      <c r="C5318" s="178">
        <f t="shared" si="196"/>
        <v>0</v>
      </c>
      <c r="D5318" s="178">
        <f t="shared" si="195"/>
        <v>4</v>
      </c>
    </row>
    <row r="5319" spans="1:4">
      <c r="A5319" s="139" t="s">
        <v>5509</v>
      </c>
      <c r="B5319" s="138">
        <v>0</v>
      </c>
      <c r="C5319" s="178">
        <f t="shared" si="196"/>
        <v>0</v>
      </c>
      <c r="D5319" s="178">
        <f t="shared" si="195"/>
        <v>5</v>
      </c>
    </row>
    <row r="5320" spans="1:4">
      <c r="A5320" s="139" t="s">
        <v>5510</v>
      </c>
      <c r="B5320" s="138">
        <v>0</v>
      </c>
      <c r="C5320" s="178">
        <f t="shared" si="196"/>
        <v>0</v>
      </c>
      <c r="D5320" s="178">
        <f t="shared" si="195"/>
        <v>6</v>
      </c>
    </row>
    <row r="5321" spans="1:4">
      <c r="A5321" s="139" t="s">
        <v>5511</v>
      </c>
      <c r="B5321" s="138">
        <v>0</v>
      </c>
      <c r="C5321" s="178">
        <f t="shared" si="196"/>
        <v>0</v>
      </c>
      <c r="D5321" s="178">
        <f t="shared" si="195"/>
        <v>7</v>
      </c>
    </row>
    <row r="5322" spans="1:4">
      <c r="A5322" s="139" t="s">
        <v>5512</v>
      </c>
      <c r="B5322" s="138">
        <v>0</v>
      </c>
      <c r="C5322" s="178">
        <f t="shared" si="196"/>
        <v>0</v>
      </c>
      <c r="D5322" s="178">
        <f t="shared" si="195"/>
        <v>8</v>
      </c>
    </row>
    <row r="5323" spans="1:4">
      <c r="A5323" s="139" t="s">
        <v>5513</v>
      </c>
      <c r="B5323" s="138">
        <v>0</v>
      </c>
      <c r="C5323" s="178">
        <f t="shared" si="196"/>
        <v>31</v>
      </c>
      <c r="D5323" s="178">
        <f t="shared" ref="D5323:D5386" si="197">D5299</f>
        <v>9</v>
      </c>
    </row>
    <row r="5324" spans="1:4">
      <c r="A5324" s="139" t="s">
        <v>5514</v>
      </c>
      <c r="B5324" s="138">
        <v>0</v>
      </c>
      <c r="C5324" s="178">
        <f t="shared" si="196"/>
        <v>248</v>
      </c>
      <c r="D5324" s="178">
        <f t="shared" si="197"/>
        <v>10</v>
      </c>
    </row>
    <row r="5325" spans="1:4">
      <c r="A5325" s="139" t="s">
        <v>5515</v>
      </c>
      <c r="B5325" s="138">
        <v>0</v>
      </c>
      <c r="C5325" s="178">
        <f t="shared" si="196"/>
        <v>347</v>
      </c>
      <c r="D5325" s="178">
        <f t="shared" si="197"/>
        <v>11</v>
      </c>
    </row>
    <row r="5326" spans="1:4">
      <c r="A5326" s="139" t="s">
        <v>5516</v>
      </c>
      <c r="B5326" s="138">
        <v>0</v>
      </c>
      <c r="C5326" s="178">
        <f t="shared" si="196"/>
        <v>397</v>
      </c>
      <c r="D5326" s="178">
        <f t="shared" si="197"/>
        <v>12</v>
      </c>
    </row>
    <row r="5327" spans="1:4">
      <c r="A5327" s="139" t="s">
        <v>5517</v>
      </c>
      <c r="B5327" s="138">
        <v>0</v>
      </c>
      <c r="C5327" s="178">
        <f t="shared" si="196"/>
        <v>439</v>
      </c>
      <c r="D5327" s="178">
        <f t="shared" si="197"/>
        <v>13</v>
      </c>
    </row>
    <row r="5328" spans="1:4">
      <c r="A5328" s="139" t="s">
        <v>5518</v>
      </c>
      <c r="B5328" s="138">
        <v>0</v>
      </c>
      <c r="C5328" s="178">
        <f t="shared" si="196"/>
        <v>463</v>
      </c>
      <c r="D5328" s="178">
        <f t="shared" si="197"/>
        <v>14</v>
      </c>
    </row>
    <row r="5329" spans="1:4">
      <c r="A5329" s="139" t="s">
        <v>5519</v>
      </c>
      <c r="B5329" s="138">
        <v>0</v>
      </c>
      <c r="C5329" s="178">
        <f t="shared" si="196"/>
        <v>468</v>
      </c>
      <c r="D5329" s="178">
        <f t="shared" si="197"/>
        <v>15</v>
      </c>
    </row>
    <row r="5330" spans="1:4">
      <c r="A5330" s="139" t="s">
        <v>5520</v>
      </c>
      <c r="B5330" s="138">
        <v>0</v>
      </c>
      <c r="C5330" s="178">
        <f t="shared" si="196"/>
        <v>454</v>
      </c>
      <c r="D5330" s="178">
        <f t="shared" si="197"/>
        <v>16</v>
      </c>
    </row>
    <row r="5331" spans="1:4">
      <c r="A5331" s="139" t="s">
        <v>5521</v>
      </c>
      <c r="B5331" s="138">
        <v>0</v>
      </c>
      <c r="C5331" s="178">
        <f t="shared" si="196"/>
        <v>404</v>
      </c>
      <c r="D5331" s="178">
        <f t="shared" si="197"/>
        <v>17</v>
      </c>
    </row>
    <row r="5332" spans="1:4">
      <c r="A5332" s="139" t="s">
        <v>5522</v>
      </c>
      <c r="B5332" s="138">
        <v>0</v>
      </c>
      <c r="C5332" s="178">
        <f t="shared" si="196"/>
        <v>345</v>
      </c>
      <c r="D5332" s="178">
        <f t="shared" si="197"/>
        <v>18</v>
      </c>
    </row>
    <row r="5333" spans="1:4">
      <c r="A5333" s="139" t="s">
        <v>5523</v>
      </c>
      <c r="B5333" s="138">
        <v>0</v>
      </c>
      <c r="C5333" s="178">
        <f t="shared" si="196"/>
        <v>208</v>
      </c>
      <c r="D5333" s="178">
        <f t="shared" si="197"/>
        <v>19</v>
      </c>
    </row>
    <row r="5334" spans="1:4">
      <c r="A5334" s="139" t="s">
        <v>5524</v>
      </c>
      <c r="B5334" s="138">
        <v>0</v>
      </c>
      <c r="C5334" s="178">
        <f t="shared" si="196"/>
        <v>0</v>
      </c>
      <c r="D5334" s="178">
        <f t="shared" si="197"/>
        <v>20</v>
      </c>
    </row>
    <row r="5335" spans="1:4">
      <c r="A5335" s="139" t="s">
        <v>5525</v>
      </c>
      <c r="B5335" s="138">
        <v>0</v>
      </c>
      <c r="C5335" s="178">
        <f t="shared" si="196"/>
        <v>0</v>
      </c>
      <c r="D5335" s="178">
        <f t="shared" si="197"/>
        <v>21</v>
      </c>
    </row>
    <row r="5336" spans="1:4">
      <c r="A5336" s="139" t="s">
        <v>5526</v>
      </c>
      <c r="B5336" s="138">
        <v>0</v>
      </c>
      <c r="C5336" s="178">
        <f t="shared" si="196"/>
        <v>0</v>
      </c>
      <c r="D5336" s="178">
        <f t="shared" si="197"/>
        <v>22</v>
      </c>
    </row>
    <row r="5337" spans="1:4">
      <c r="A5337" s="139" t="s">
        <v>5527</v>
      </c>
      <c r="B5337" s="138">
        <v>0</v>
      </c>
      <c r="C5337" s="178">
        <f t="shared" si="196"/>
        <v>0</v>
      </c>
      <c r="D5337" s="178">
        <f t="shared" si="197"/>
        <v>23</v>
      </c>
    </row>
    <row r="5338" spans="1:4">
      <c r="A5338" s="139" t="s">
        <v>5528</v>
      </c>
      <c r="B5338" s="138">
        <v>0</v>
      </c>
      <c r="C5338" s="178">
        <f t="shared" si="196"/>
        <v>0</v>
      </c>
      <c r="D5338" s="178">
        <f t="shared" si="197"/>
        <v>24</v>
      </c>
    </row>
    <row r="5339" spans="1:4">
      <c r="A5339" s="139" t="s">
        <v>5529</v>
      </c>
      <c r="B5339" s="138">
        <v>0</v>
      </c>
      <c r="C5339" s="178">
        <f t="shared" si="196"/>
        <v>0</v>
      </c>
      <c r="D5339" s="178">
        <f t="shared" si="197"/>
        <v>1</v>
      </c>
    </row>
    <row r="5340" spans="1:4">
      <c r="A5340" s="139" t="s">
        <v>5530</v>
      </c>
      <c r="B5340" s="138">
        <v>0</v>
      </c>
      <c r="C5340" s="178">
        <f t="shared" si="196"/>
        <v>0</v>
      </c>
      <c r="D5340" s="178">
        <f t="shared" si="197"/>
        <v>2</v>
      </c>
    </row>
    <row r="5341" spans="1:4">
      <c r="A5341" s="139" t="s">
        <v>5531</v>
      </c>
      <c r="B5341" s="138">
        <v>0</v>
      </c>
      <c r="C5341" s="178">
        <f t="shared" si="196"/>
        <v>0</v>
      </c>
      <c r="D5341" s="178">
        <f t="shared" si="197"/>
        <v>3</v>
      </c>
    </row>
    <row r="5342" spans="1:4">
      <c r="A5342" s="139" t="s">
        <v>5532</v>
      </c>
      <c r="B5342" s="138">
        <v>0</v>
      </c>
      <c r="C5342" s="178">
        <f t="shared" si="196"/>
        <v>0</v>
      </c>
      <c r="D5342" s="178">
        <f t="shared" si="197"/>
        <v>4</v>
      </c>
    </row>
    <row r="5343" spans="1:4">
      <c r="A5343" s="139" t="s">
        <v>5533</v>
      </c>
      <c r="B5343" s="138">
        <v>0</v>
      </c>
      <c r="C5343" s="178">
        <f t="shared" si="196"/>
        <v>0</v>
      </c>
      <c r="D5343" s="178">
        <f t="shared" si="197"/>
        <v>5</v>
      </c>
    </row>
    <row r="5344" spans="1:4">
      <c r="A5344" s="139" t="s">
        <v>5534</v>
      </c>
      <c r="B5344" s="138">
        <v>0</v>
      </c>
      <c r="C5344" s="178">
        <f t="shared" si="196"/>
        <v>0</v>
      </c>
      <c r="D5344" s="178">
        <f t="shared" si="197"/>
        <v>6</v>
      </c>
    </row>
    <row r="5345" spans="1:4">
      <c r="A5345" s="139" t="s">
        <v>5535</v>
      </c>
      <c r="B5345" s="138">
        <v>0</v>
      </c>
      <c r="C5345" s="178">
        <f t="shared" si="196"/>
        <v>0</v>
      </c>
      <c r="D5345" s="178">
        <f t="shared" si="197"/>
        <v>7</v>
      </c>
    </row>
    <row r="5346" spans="1:4">
      <c r="A5346" s="139" t="s">
        <v>5536</v>
      </c>
      <c r="B5346" s="138">
        <v>0</v>
      </c>
      <c r="C5346" s="178">
        <f t="shared" si="196"/>
        <v>0</v>
      </c>
      <c r="D5346" s="178">
        <f t="shared" si="197"/>
        <v>8</v>
      </c>
    </row>
    <row r="5347" spans="1:4">
      <c r="A5347" s="139" t="s">
        <v>5537</v>
      </c>
      <c r="B5347" s="138">
        <v>0</v>
      </c>
      <c r="C5347" s="178">
        <f t="shared" si="196"/>
        <v>31</v>
      </c>
      <c r="D5347" s="178">
        <f t="shared" si="197"/>
        <v>9</v>
      </c>
    </row>
    <row r="5348" spans="1:4">
      <c r="A5348" s="139" t="s">
        <v>5538</v>
      </c>
      <c r="B5348" s="138">
        <v>0</v>
      </c>
      <c r="C5348" s="178">
        <f t="shared" si="196"/>
        <v>248</v>
      </c>
      <c r="D5348" s="178">
        <f t="shared" si="197"/>
        <v>10</v>
      </c>
    </row>
    <row r="5349" spans="1:4">
      <c r="A5349" s="139" t="s">
        <v>5539</v>
      </c>
      <c r="B5349" s="138">
        <v>0</v>
      </c>
      <c r="C5349" s="178">
        <f t="shared" si="196"/>
        <v>347</v>
      </c>
      <c r="D5349" s="178">
        <f t="shared" si="197"/>
        <v>11</v>
      </c>
    </row>
    <row r="5350" spans="1:4">
      <c r="A5350" s="139" t="s">
        <v>5540</v>
      </c>
      <c r="B5350" s="138">
        <v>0</v>
      </c>
      <c r="C5350" s="178">
        <f t="shared" si="196"/>
        <v>397</v>
      </c>
      <c r="D5350" s="178">
        <f t="shared" si="197"/>
        <v>12</v>
      </c>
    </row>
    <row r="5351" spans="1:4">
      <c r="A5351" s="139" t="s">
        <v>5541</v>
      </c>
      <c r="B5351" s="138">
        <v>0</v>
      </c>
      <c r="C5351" s="178">
        <f t="shared" si="196"/>
        <v>439</v>
      </c>
      <c r="D5351" s="178">
        <f t="shared" si="197"/>
        <v>13</v>
      </c>
    </row>
    <row r="5352" spans="1:4">
      <c r="A5352" s="139" t="s">
        <v>5542</v>
      </c>
      <c r="B5352" s="138">
        <v>0</v>
      </c>
      <c r="C5352" s="178">
        <f t="shared" si="196"/>
        <v>463</v>
      </c>
      <c r="D5352" s="178">
        <f t="shared" si="197"/>
        <v>14</v>
      </c>
    </row>
    <row r="5353" spans="1:4">
      <c r="A5353" s="139" t="s">
        <v>5543</v>
      </c>
      <c r="B5353" s="138">
        <v>0</v>
      </c>
      <c r="C5353" s="178">
        <f t="shared" si="196"/>
        <v>468</v>
      </c>
      <c r="D5353" s="178">
        <f t="shared" si="197"/>
        <v>15</v>
      </c>
    </row>
    <row r="5354" spans="1:4">
      <c r="A5354" s="139" t="s">
        <v>5544</v>
      </c>
      <c r="B5354" s="138">
        <v>0</v>
      </c>
      <c r="C5354" s="178">
        <f t="shared" si="196"/>
        <v>454</v>
      </c>
      <c r="D5354" s="178">
        <f t="shared" si="197"/>
        <v>16</v>
      </c>
    </row>
    <row r="5355" spans="1:4">
      <c r="A5355" s="139" t="s">
        <v>5545</v>
      </c>
      <c r="B5355" s="138">
        <v>0</v>
      </c>
      <c r="C5355" s="178">
        <f t="shared" si="196"/>
        <v>404</v>
      </c>
      <c r="D5355" s="178">
        <f t="shared" si="197"/>
        <v>17</v>
      </c>
    </row>
    <row r="5356" spans="1:4">
      <c r="A5356" s="139" t="s">
        <v>5546</v>
      </c>
      <c r="B5356" s="138">
        <v>0</v>
      </c>
      <c r="C5356" s="178">
        <f t="shared" si="196"/>
        <v>345</v>
      </c>
      <c r="D5356" s="178">
        <f t="shared" si="197"/>
        <v>18</v>
      </c>
    </row>
    <row r="5357" spans="1:4">
      <c r="A5357" s="139" t="s">
        <v>5547</v>
      </c>
      <c r="B5357" s="138">
        <v>0</v>
      </c>
      <c r="C5357" s="178">
        <f t="shared" si="196"/>
        <v>208</v>
      </c>
      <c r="D5357" s="178">
        <f t="shared" si="197"/>
        <v>19</v>
      </c>
    </row>
    <row r="5358" spans="1:4">
      <c r="A5358" s="139" t="s">
        <v>5548</v>
      </c>
      <c r="B5358" s="138">
        <v>0</v>
      </c>
      <c r="C5358" s="178">
        <f t="shared" si="196"/>
        <v>0</v>
      </c>
      <c r="D5358" s="178">
        <f t="shared" si="197"/>
        <v>20</v>
      </c>
    </row>
    <row r="5359" spans="1:4">
      <c r="A5359" s="139" t="s">
        <v>5549</v>
      </c>
      <c r="B5359" s="138">
        <v>0</v>
      </c>
      <c r="C5359" s="178">
        <f t="shared" si="196"/>
        <v>0</v>
      </c>
      <c r="D5359" s="178">
        <f t="shared" si="197"/>
        <v>21</v>
      </c>
    </row>
    <row r="5360" spans="1:4">
      <c r="A5360" s="139" t="s">
        <v>5550</v>
      </c>
      <c r="B5360" s="138">
        <v>0</v>
      </c>
      <c r="C5360" s="178">
        <f t="shared" si="196"/>
        <v>0</v>
      </c>
      <c r="D5360" s="178">
        <f t="shared" si="197"/>
        <v>22</v>
      </c>
    </row>
    <row r="5361" spans="1:4">
      <c r="A5361" s="139" t="s">
        <v>5551</v>
      </c>
      <c r="B5361" s="138">
        <v>0</v>
      </c>
      <c r="C5361" s="178">
        <f t="shared" si="196"/>
        <v>0</v>
      </c>
      <c r="D5361" s="178">
        <f t="shared" si="197"/>
        <v>23</v>
      </c>
    </row>
    <row r="5362" spans="1:4">
      <c r="A5362" s="139" t="s">
        <v>5552</v>
      </c>
      <c r="B5362" s="138">
        <v>0</v>
      </c>
      <c r="C5362" s="178">
        <f t="shared" si="196"/>
        <v>0</v>
      </c>
      <c r="D5362" s="178">
        <f t="shared" si="197"/>
        <v>24</v>
      </c>
    </row>
    <row r="5363" spans="1:4">
      <c r="A5363" s="139" t="s">
        <v>5553</v>
      </c>
      <c r="B5363" s="138">
        <v>0</v>
      </c>
      <c r="C5363" s="178">
        <f t="shared" si="196"/>
        <v>0</v>
      </c>
      <c r="D5363" s="178">
        <f t="shared" si="197"/>
        <v>1</v>
      </c>
    </row>
    <row r="5364" spans="1:4">
      <c r="A5364" s="139" t="s">
        <v>5554</v>
      </c>
      <c r="B5364" s="138">
        <v>0</v>
      </c>
      <c r="C5364" s="178">
        <f t="shared" si="196"/>
        <v>0</v>
      </c>
      <c r="D5364" s="178">
        <f t="shared" si="197"/>
        <v>2</v>
      </c>
    </row>
    <row r="5365" spans="1:4">
      <c r="A5365" s="139" t="s">
        <v>5555</v>
      </c>
      <c r="B5365" s="138">
        <v>0</v>
      </c>
      <c r="C5365" s="178">
        <f t="shared" si="196"/>
        <v>0</v>
      </c>
      <c r="D5365" s="178">
        <f t="shared" si="197"/>
        <v>3</v>
      </c>
    </row>
    <row r="5366" spans="1:4">
      <c r="A5366" s="139" t="s">
        <v>5556</v>
      </c>
      <c r="B5366" s="138">
        <v>0</v>
      </c>
      <c r="C5366" s="178">
        <f t="shared" si="196"/>
        <v>0</v>
      </c>
      <c r="D5366" s="178">
        <f t="shared" si="197"/>
        <v>4</v>
      </c>
    </row>
    <row r="5367" spans="1:4">
      <c r="A5367" s="139" t="s">
        <v>5557</v>
      </c>
      <c r="B5367" s="138">
        <v>0</v>
      </c>
      <c r="C5367" s="178">
        <f t="shared" si="196"/>
        <v>0</v>
      </c>
      <c r="D5367" s="178">
        <f t="shared" si="197"/>
        <v>5</v>
      </c>
    </row>
    <row r="5368" spans="1:4">
      <c r="A5368" s="139" t="s">
        <v>5558</v>
      </c>
      <c r="B5368" s="138">
        <v>0</v>
      </c>
      <c r="C5368" s="178">
        <f t="shared" si="196"/>
        <v>0</v>
      </c>
      <c r="D5368" s="178">
        <f t="shared" si="197"/>
        <v>6</v>
      </c>
    </row>
    <row r="5369" spans="1:4">
      <c r="A5369" s="139" t="s">
        <v>5559</v>
      </c>
      <c r="B5369" s="138">
        <v>0</v>
      </c>
      <c r="C5369" s="178">
        <f t="shared" si="196"/>
        <v>0</v>
      </c>
      <c r="D5369" s="178">
        <f t="shared" si="197"/>
        <v>7</v>
      </c>
    </row>
    <row r="5370" spans="1:4">
      <c r="A5370" s="139" t="s">
        <v>5560</v>
      </c>
      <c r="B5370" s="138">
        <v>0</v>
      </c>
      <c r="C5370" s="178">
        <f t="shared" si="196"/>
        <v>0</v>
      </c>
      <c r="D5370" s="178">
        <f t="shared" si="197"/>
        <v>8</v>
      </c>
    </row>
    <row r="5371" spans="1:4">
      <c r="A5371" s="139" t="s">
        <v>5561</v>
      </c>
      <c r="B5371" s="138">
        <v>0</v>
      </c>
      <c r="C5371" s="178">
        <f t="shared" si="196"/>
        <v>31</v>
      </c>
      <c r="D5371" s="178">
        <f t="shared" si="197"/>
        <v>9</v>
      </c>
    </row>
    <row r="5372" spans="1:4">
      <c r="A5372" s="139" t="s">
        <v>5562</v>
      </c>
      <c r="B5372" s="138">
        <v>0</v>
      </c>
      <c r="C5372" s="178">
        <f t="shared" si="196"/>
        <v>248</v>
      </c>
      <c r="D5372" s="178">
        <f t="shared" si="197"/>
        <v>10</v>
      </c>
    </row>
    <row r="5373" spans="1:4">
      <c r="A5373" s="139" t="s">
        <v>5563</v>
      </c>
      <c r="B5373" s="138">
        <v>0</v>
      </c>
      <c r="C5373" s="178">
        <f t="shared" si="196"/>
        <v>347</v>
      </c>
      <c r="D5373" s="178">
        <f t="shared" si="197"/>
        <v>11</v>
      </c>
    </row>
    <row r="5374" spans="1:4">
      <c r="A5374" s="139" t="s">
        <v>5564</v>
      </c>
      <c r="B5374" s="138">
        <v>0</v>
      </c>
      <c r="C5374" s="178">
        <f t="shared" si="196"/>
        <v>397</v>
      </c>
      <c r="D5374" s="178">
        <f t="shared" si="197"/>
        <v>12</v>
      </c>
    </row>
    <row r="5375" spans="1:4">
      <c r="A5375" s="139" t="s">
        <v>5565</v>
      </c>
      <c r="B5375" s="138">
        <v>0</v>
      </c>
      <c r="C5375" s="178">
        <f t="shared" si="196"/>
        <v>439</v>
      </c>
      <c r="D5375" s="178">
        <f t="shared" si="197"/>
        <v>13</v>
      </c>
    </row>
    <row r="5376" spans="1:4">
      <c r="A5376" s="139" t="s">
        <v>5566</v>
      </c>
      <c r="B5376" s="138">
        <v>0</v>
      </c>
      <c r="C5376" s="178">
        <f t="shared" si="196"/>
        <v>463</v>
      </c>
      <c r="D5376" s="178">
        <f t="shared" si="197"/>
        <v>14</v>
      </c>
    </row>
    <row r="5377" spans="1:4">
      <c r="A5377" s="139" t="s">
        <v>5567</v>
      </c>
      <c r="B5377" s="138">
        <v>0</v>
      </c>
      <c r="C5377" s="178">
        <f t="shared" si="196"/>
        <v>468</v>
      </c>
      <c r="D5377" s="178">
        <f t="shared" si="197"/>
        <v>15</v>
      </c>
    </row>
    <row r="5378" spans="1:4">
      <c r="A5378" s="139" t="s">
        <v>5568</v>
      </c>
      <c r="B5378" s="138">
        <v>0</v>
      </c>
      <c r="C5378" s="178">
        <f t="shared" si="196"/>
        <v>454</v>
      </c>
      <c r="D5378" s="178">
        <f t="shared" si="197"/>
        <v>16</v>
      </c>
    </row>
    <row r="5379" spans="1:4">
      <c r="A5379" s="139" t="s">
        <v>5569</v>
      </c>
      <c r="B5379" s="138">
        <v>0</v>
      </c>
      <c r="C5379" s="178">
        <f t="shared" si="196"/>
        <v>404</v>
      </c>
      <c r="D5379" s="178">
        <f t="shared" si="197"/>
        <v>17</v>
      </c>
    </row>
    <row r="5380" spans="1:4">
      <c r="A5380" s="139" t="s">
        <v>5570</v>
      </c>
      <c r="B5380" s="138">
        <v>0</v>
      </c>
      <c r="C5380" s="178">
        <f t="shared" ref="C5380:C5443" si="198">_xlfn.XLOOKUP(D5380,$N$5:$N$28,$I$5:$I$28)</f>
        <v>345</v>
      </c>
      <c r="D5380" s="178">
        <f t="shared" si="197"/>
        <v>18</v>
      </c>
    </row>
    <row r="5381" spans="1:4">
      <c r="A5381" s="139" t="s">
        <v>5571</v>
      </c>
      <c r="B5381" s="138">
        <v>0</v>
      </c>
      <c r="C5381" s="178">
        <f t="shared" si="198"/>
        <v>208</v>
      </c>
      <c r="D5381" s="178">
        <f t="shared" si="197"/>
        <v>19</v>
      </c>
    </row>
    <row r="5382" spans="1:4">
      <c r="A5382" s="139" t="s">
        <v>5572</v>
      </c>
      <c r="B5382" s="138">
        <v>0</v>
      </c>
      <c r="C5382" s="178">
        <f t="shared" si="198"/>
        <v>0</v>
      </c>
      <c r="D5382" s="178">
        <f t="shared" si="197"/>
        <v>20</v>
      </c>
    </row>
    <row r="5383" spans="1:4">
      <c r="A5383" s="139" t="s">
        <v>5573</v>
      </c>
      <c r="B5383" s="138">
        <v>0</v>
      </c>
      <c r="C5383" s="178">
        <f t="shared" si="198"/>
        <v>0</v>
      </c>
      <c r="D5383" s="178">
        <f t="shared" si="197"/>
        <v>21</v>
      </c>
    </row>
    <row r="5384" spans="1:4">
      <c r="A5384" s="139" t="s">
        <v>5574</v>
      </c>
      <c r="B5384" s="138">
        <v>0</v>
      </c>
      <c r="C5384" s="178">
        <f t="shared" si="198"/>
        <v>0</v>
      </c>
      <c r="D5384" s="178">
        <f t="shared" si="197"/>
        <v>22</v>
      </c>
    </row>
    <row r="5385" spans="1:4">
      <c r="A5385" s="139" t="s">
        <v>5575</v>
      </c>
      <c r="B5385" s="138">
        <v>0</v>
      </c>
      <c r="C5385" s="178">
        <f t="shared" si="198"/>
        <v>0</v>
      </c>
      <c r="D5385" s="178">
        <f t="shared" si="197"/>
        <v>23</v>
      </c>
    </row>
    <row r="5386" spans="1:4">
      <c r="A5386" s="139" t="s">
        <v>5576</v>
      </c>
      <c r="B5386" s="138">
        <v>0</v>
      </c>
      <c r="C5386" s="178">
        <f t="shared" si="198"/>
        <v>0</v>
      </c>
      <c r="D5386" s="178">
        <f t="shared" si="197"/>
        <v>24</v>
      </c>
    </row>
    <row r="5387" spans="1:4">
      <c r="A5387" s="139" t="s">
        <v>5577</v>
      </c>
      <c r="B5387" s="138">
        <v>0</v>
      </c>
      <c r="C5387" s="178">
        <f t="shared" si="198"/>
        <v>0</v>
      </c>
      <c r="D5387" s="178">
        <f t="shared" ref="D5387:D5450" si="199">D5363</f>
        <v>1</v>
      </c>
    </row>
    <row r="5388" spans="1:4">
      <c r="A5388" s="139" t="s">
        <v>5578</v>
      </c>
      <c r="B5388" s="138">
        <v>0</v>
      </c>
      <c r="C5388" s="178">
        <f t="shared" si="198"/>
        <v>0</v>
      </c>
      <c r="D5388" s="178">
        <f t="shared" si="199"/>
        <v>2</v>
      </c>
    </row>
    <row r="5389" spans="1:4">
      <c r="A5389" s="139" t="s">
        <v>5579</v>
      </c>
      <c r="B5389" s="138">
        <v>0</v>
      </c>
      <c r="C5389" s="178">
        <f t="shared" si="198"/>
        <v>0</v>
      </c>
      <c r="D5389" s="178">
        <f t="shared" si="199"/>
        <v>3</v>
      </c>
    </row>
    <row r="5390" spans="1:4">
      <c r="A5390" s="139" t="s">
        <v>5580</v>
      </c>
      <c r="B5390" s="138">
        <v>0</v>
      </c>
      <c r="C5390" s="178">
        <f t="shared" si="198"/>
        <v>0</v>
      </c>
      <c r="D5390" s="178">
        <f t="shared" si="199"/>
        <v>4</v>
      </c>
    </row>
    <row r="5391" spans="1:4">
      <c r="A5391" s="139" t="s">
        <v>5581</v>
      </c>
      <c r="B5391" s="138">
        <v>0</v>
      </c>
      <c r="C5391" s="178">
        <f t="shared" si="198"/>
        <v>0</v>
      </c>
      <c r="D5391" s="178">
        <f t="shared" si="199"/>
        <v>5</v>
      </c>
    </row>
    <row r="5392" spans="1:4">
      <c r="A5392" s="139" t="s">
        <v>5582</v>
      </c>
      <c r="B5392" s="138">
        <v>0</v>
      </c>
      <c r="C5392" s="178">
        <f t="shared" si="198"/>
        <v>0</v>
      </c>
      <c r="D5392" s="178">
        <f t="shared" si="199"/>
        <v>6</v>
      </c>
    </row>
    <row r="5393" spans="1:4">
      <c r="A5393" s="139" t="s">
        <v>5583</v>
      </c>
      <c r="B5393" s="138">
        <v>0</v>
      </c>
      <c r="C5393" s="178">
        <f t="shared" si="198"/>
        <v>0</v>
      </c>
      <c r="D5393" s="178">
        <f t="shared" si="199"/>
        <v>7</v>
      </c>
    </row>
    <row r="5394" spans="1:4">
      <c r="A5394" s="139" t="s">
        <v>5584</v>
      </c>
      <c r="B5394" s="138">
        <v>0</v>
      </c>
      <c r="C5394" s="178">
        <f t="shared" si="198"/>
        <v>0</v>
      </c>
      <c r="D5394" s="178">
        <f t="shared" si="199"/>
        <v>8</v>
      </c>
    </row>
    <row r="5395" spans="1:4">
      <c r="A5395" s="139" t="s">
        <v>5585</v>
      </c>
      <c r="B5395" s="138">
        <v>0</v>
      </c>
      <c r="C5395" s="178">
        <f t="shared" si="198"/>
        <v>31</v>
      </c>
      <c r="D5395" s="178">
        <f t="shared" si="199"/>
        <v>9</v>
      </c>
    </row>
    <row r="5396" spans="1:4">
      <c r="A5396" s="139" t="s">
        <v>5586</v>
      </c>
      <c r="B5396" s="138">
        <v>0</v>
      </c>
      <c r="C5396" s="178">
        <f t="shared" si="198"/>
        <v>248</v>
      </c>
      <c r="D5396" s="178">
        <f t="shared" si="199"/>
        <v>10</v>
      </c>
    </row>
    <row r="5397" spans="1:4">
      <c r="A5397" s="139" t="s">
        <v>5587</v>
      </c>
      <c r="B5397" s="138">
        <v>0</v>
      </c>
      <c r="C5397" s="178">
        <f t="shared" si="198"/>
        <v>347</v>
      </c>
      <c r="D5397" s="178">
        <f t="shared" si="199"/>
        <v>11</v>
      </c>
    </row>
    <row r="5398" spans="1:4">
      <c r="A5398" s="139" t="s">
        <v>5588</v>
      </c>
      <c r="B5398" s="138">
        <v>0</v>
      </c>
      <c r="C5398" s="178">
        <f t="shared" si="198"/>
        <v>397</v>
      </c>
      <c r="D5398" s="178">
        <f t="shared" si="199"/>
        <v>12</v>
      </c>
    </row>
    <row r="5399" spans="1:4">
      <c r="A5399" s="139" t="s">
        <v>5589</v>
      </c>
      <c r="B5399" s="138">
        <v>0</v>
      </c>
      <c r="C5399" s="178">
        <f t="shared" si="198"/>
        <v>439</v>
      </c>
      <c r="D5399" s="178">
        <f t="shared" si="199"/>
        <v>13</v>
      </c>
    </row>
    <row r="5400" spans="1:4">
      <c r="A5400" s="139" t="s">
        <v>5590</v>
      </c>
      <c r="B5400" s="138">
        <v>0</v>
      </c>
      <c r="C5400" s="178">
        <f t="shared" si="198"/>
        <v>463</v>
      </c>
      <c r="D5400" s="178">
        <f t="shared" si="199"/>
        <v>14</v>
      </c>
    </row>
    <row r="5401" spans="1:4">
      <c r="A5401" s="139" t="s">
        <v>5591</v>
      </c>
      <c r="B5401" s="138">
        <v>0</v>
      </c>
      <c r="C5401" s="178">
        <f t="shared" si="198"/>
        <v>468</v>
      </c>
      <c r="D5401" s="178">
        <f t="shared" si="199"/>
        <v>15</v>
      </c>
    </row>
    <row r="5402" spans="1:4">
      <c r="A5402" s="139" t="s">
        <v>5592</v>
      </c>
      <c r="B5402" s="138">
        <v>0</v>
      </c>
      <c r="C5402" s="178">
        <f t="shared" si="198"/>
        <v>454</v>
      </c>
      <c r="D5402" s="178">
        <f t="shared" si="199"/>
        <v>16</v>
      </c>
    </row>
    <row r="5403" spans="1:4">
      <c r="A5403" s="139" t="s">
        <v>5593</v>
      </c>
      <c r="B5403" s="138">
        <v>0</v>
      </c>
      <c r="C5403" s="178">
        <f t="shared" si="198"/>
        <v>404</v>
      </c>
      <c r="D5403" s="178">
        <f t="shared" si="199"/>
        <v>17</v>
      </c>
    </row>
    <row r="5404" spans="1:4">
      <c r="A5404" s="139" t="s">
        <v>5594</v>
      </c>
      <c r="B5404" s="138">
        <v>0</v>
      </c>
      <c r="C5404" s="178">
        <f t="shared" si="198"/>
        <v>345</v>
      </c>
      <c r="D5404" s="178">
        <f t="shared" si="199"/>
        <v>18</v>
      </c>
    </row>
    <row r="5405" spans="1:4">
      <c r="A5405" s="139" t="s">
        <v>5595</v>
      </c>
      <c r="B5405" s="138">
        <v>0</v>
      </c>
      <c r="C5405" s="178">
        <f t="shared" si="198"/>
        <v>208</v>
      </c>
      <c r="D5405" s="178">
        <f t="shared" si="199"/>
        <v>19</v>
      </c>
    </row>
    <row r="5406" spans="1:4">
      <c r="A5406" s="139" t="s">
        <v>5596</v>
      </c>
      <c r="B5406" s="138">
        <v>0</v>
      </c>
      <c r="C5406" s="178">
        <f t="shared" si="198"/>
        <v>0</v>
      </c>
      <c r="D5406" s="178">
        <f t="shared" si="199"/>
        <v>20</v>
      </c>
    </row>
    <row r="5407" spans="1:4">
      <c r="A5407" s="139" t="s">
        <v>5597</v>
      </c>
      <c r="B5407" s="138">
        <v>0</v>
      </c>
      <c r="C5407" s="178">
        <f t="shared" si="198"/>
        <v>0</v>
      </c>
      <c r="D5407" s="178">
        <f t="shared" si="199"/>
        <v>21</v>
      </c>
    </row>
    <row r="5408" spans="1:4">
      <c r="A5408" s="139" t="s">
        <v>5598</v>
      </c>
      <c r="B5408" s="138">
        <v>0</v>
      </c>
      <c r="C5408" s="178">
        <f t="shared" si="198"/>
        <v>0</v>
      </c>
      <c r="D5408" s="178">
        <f t="shared" si="199"/>
        <v>22</v>
      </c>
    </row>
    <row r="5409" spans="1:4">
      <c r="A5409" s="139" t="s">
        <v>5599</v>
      </c>
      <c r="B5409" s="138">
        <v>0</v>
      </c>
      <c r="C5409" s="178">
        <f t="shared" si="198"/>
        <v>0</v>
      </c>
      <c r="D5409" s="178">
        <f t="shared" si="199"/>
        <v>23</v>
      </c>
    </row>
    <row r="5410" spans="1:4">
      <c r="A5410" s="139" t="s">
        <v>5600</v>
      </c>
      <c r="B5410" s="138">
        <v>0</v>
      </c>
      <c r="C5410" s="178">
        <f t="shared" si="198"/>
        <v>0</v>
      </c>
      <c r="D5410" s="178">
        <f t="shared" si="199"/>
        <v>24</v>
      </c>
    </row>
    <row r="5411" spans="1:4">
      <c r="A5411" s="139" t="s">
        <v>5601</v>
      </c>
      <c r="B5411" s="138">
        <v>0</v>
      </c>
      <c r="C5411" s="178">
        <f t="shared" si="198"/>
        <v>0</v>
      </c>
      <c r="D5411" s="178">
        <f t="shared" si="199"/>
        <v>1</v>
      </c>
    </row>
    <row r="5412" spans="1:4">
      <c r="A5412" s="139" t="s">
        <v>5602</v>
      </c>
      <c r="B5412" s="138">
        <v>0</v>
      </c>
      <c r="C5412" s="178">
        <f t="shared" si="198"/>
        <v>0</v>
      </c>
      <c r="D5412" s="178">
        <f t="shared" si="199"/>
        <v>2</v>
      </c>
    </row>
    <row r="5413" spans="1:4">
      <c r="A5413" s="139" t="s">
        <v>5603</v>
      </c>
      <c r="B5413" s="138">
        <v>0</v>
      </c>
      <c r="C5413" s="178">
        <f t="shared" si="198"/>
        <v>0</v>
      </c>
      <c r="D5413" s="178">
        <f t="shared" si="199"/>
        <v>3</v>
      </c>
    </row>
    <row r="5414" spans="1:4">
      <c r="A5414" s="139" t="s">
        <v>5604</v>
      </c>
      <c r="B5414" s="138">
        <v>0</v>
      </c>
      <c r="C5414" s="178">
        <f t="shared" si="198"/>
        <v>0</v>
      </c>
      <c r="D5414" s="178">
        <f t="shared" si="199"/>
        <v>4</v>
      </c>
    </row>
    <row r="5415" spans="1:4">
      <c r="A5415" s="139" t="s">
        <v>5605</v>
      </c>
      <c r="B5415" s="138">
        <v>0</v>
      </c>
      <c r="C5415" s="178">
        <f t="shared" si="198"/>
        <v>0</v>
      </c>
      <c r="D5415" s="178">
        <f t="shared" si="199"/>
        <v>5</v>
      </c>
    </row>
    <row r="5416" spans="1:4">
      <c r="A5416" s="139" t="s">
        <v>5606</v>
      </c>
      <c r="B5416" s="138">
        <v>0</v>
      </c>
      <c r="C5416" s="178">
        <f t="shared" si="198"/>
        <v>0</v>
      </c>
      <c r="D5416" s="178">
        <f t="shared" si="199"/>
        <v>6</v>
      </c>
    </row>
    <row r="5417" spans="1:4">
      <c r="A5417" s="139" t="s">
        <v>5607</v>
      </c>
      <c r="B5417" s="138">
        <v>0</v>
      </c>
      <c r="C5417" s="178">
        <f t="shared" si="198"/>
        <v>0</v>
      </c>
      <c r="D5417" s="178">
        <f t="shared" si="199"/>
        <v>7</v>
      </c>
    </row>
    <row r="5418" spans="1:4">
      <c r="A5418" s="139" t="s">
        <v>5608</v>
      </c>
      <c r="B5418" s="138">
        <v>0</v>
      </c>
      <c r="C5418" s="178">
        <f t="shared" si="198"/>
        <v>0</v>
      </c>
      <c r="D5418" s="178">
        <f t="shared" si="199"/>
        <v>8</v>
      </c>
    </row>
    <row r="5419" spans="1:4">
      <c r="A5419" s="139" t="s">
        <v>5609</v>
      </c>
      <c r="B5419" s="138">
        <v>0</v>
      </c>
      <c r="C5419" s="178">
        <f t="shared" si="198"/>
        <v>31</v>
      </c>
      <c r="D5419" s="178">
        <f t="shared" si="199"/>
        <v>9</v>
      </c>
    </row>
    <row r="5420" spans="1:4">
      <c r="A5420" s="139" t="s">
        <v>5610</v>
      </c>
      <c r="B5420" s="138">
        <v>0</v>
      </c>
      <c r="C5420" s="178">
        <f t="shared" si="198"/>
        <v>248</v>
      </c>
      <c r="D5420" s="178">
        <f t="shared" si="199"/>
        <v>10</v>
      </c>
    </row>
    <row r="5421" spans="1:4">
      <c r="A5421" s="139" t="s">
        <v>5611</v>
      </c>
      <c r="B5421" s="138">
        <v>0</v>
      </c>
      <c r="C5421" s="178">
        <f t="shared" si="198"/>
        <v>347</v>
      </c>
      <c r="D5421" s="178">
        <f t="shared" si="199"/>
        <v>11</v>
      </c>
    </row>
    <row r="5422" spans="1:4">
      <c r="A5422" s="139" t="s">
        <v>5612</v>
      </c>
      <c r="B5422" s="138">
        <v>0</v>
      </c>
      <c r="C5422" s="178">
        <f t="shared" si="198"/>
        <v>397</v>
      </c>
      <c r="D5422" s="178">
        <f t="shared" si="199"/>
        <v>12</v>
      </c>
    </row>
    <row r="5423" spans="1:4">
      <c r="A5423" s="139" t="s">
        <v>5613</v>
      </c>
      <c r="B5423" s="138">
        <v>0</v>
      </c>
      <c r="C5423" s="178">
        <f t="shared" si="198"/>
        <v>439</v>
      </c>
      <c r="D5423" s="178">
        <f t="shared" si="199"/>
        <v>13</v>
      </c>
    </row>
    <row r="5424" spans="1:4">
      <c r="A5424" s="139" t="s">
        <v>5614</v>
      </c>
      <c r="B5424" s="138">
        <v>0</v>
      </c>
      <c r="C5424" s="178">
        <f t="shared" si="198"/>
        <v>463</v>
      </c>
      <c r="D5424" s="178">
        <f t="shared" si="199"/>
        <v>14</v>
      </c>
    </row>
    <row r="5425" spans="1:4">
      <c r="A5425" s="139" t="s">
        <v>5615</v>
      </c>
      <c r="B5425" s="138">
        <v>0</v>
      </c>
      <c r="C5425" s="178">
        <f t="shared" si="198"/>
        <v>468</v>
      </c>
      <c r="D5425" s="178">
        <f t="shared" si="199"/>
        <v>15</v>
      </c>
    </row>
    <row r="5426" spans="1:4">
      <c r="A5426" s="139" t="s">
        <v>5616</v>
      </c>
      <c r="B5426" s="138">
        <v>0</v>
      </c>
      <c r="C5426" s="178">
        <f t="shared" si="198"/>
        <v>454</v>
      </c>
      <c r="D5426" s="178">
        <f t="shared" si="199"/>
        <v>16</v>
      </c>
    </row>
    <row r="5427" spans="1:4">
      <c r="A5427" s="139" t="s">
        <v>5617</v>
      </c>
      <c r="B5427" s="138">
        <v>0</v>
      </c>
      <c r="C5427" s="178">
        <f t="shared" si="198"/>
        <v>404</v>
      </c>
      <c r="D5427" s="178">
        <f t="shared" si="199"/>
        <v>17</v>
      </c>
    </row>
    <row r="5428" spans="1:4">
      <c r="A5428" s="139" t="s">
        <v>5618</v>
      </c>
      <c r="B5428" s="138">
        <v>0</v>
      </c>
      <c r="C5428" s="178">
        <f t="shared" si="198"/>
        <v>345</v>
      </c>
      <c r="D5428" s="178">
        <f t="shared" si="199"/>
        <v>18</v>
      </c>
    </row>
    <row r="5429" spans="1:4">
      <c r="A5429" s="139" t="s">
        <v>5619</v>
      </c>
      <c r="B5429" s="138">
        <v>0</v>
      </c>
      <c r="C5429" s="178">
        <f t="shared" si="198"/>
        <v>208</v>
      </c>
      <c r="D5429" s="178">
        <f t="shared" si="199"/>
        <v>19</v>
      </c>
    </row>
    <row r="5430" spans="1:4">
      <c r="A5430" s="139" t="s">
        <v>5620</v>
      </c>
      <c r="B5430" s="138">
        <v>0</v>
      </c>
      <c r="C5430" s="178">
        <f t="shared" si="198"/>
        <v>0</v>
      </c>
      <c r="D5430" s="178">
        <f t="shared" si="199"/>
        <v>20</v>
      </c>
    </row>
    <row r="5431" spans="1:4">
      <c r="A5431" s="139" t="s">
        <v>5621</v>
      </c>
      <c r="B5431" s="138">
        <v>0</v>
      </c>
      <c r="C5431" s="178">
        <f t="shared" si="198"/>
        <v>0</v>
      </c>
      <c r="D5431" s="178">
        <f t="shared" si="199"/>
        <v>21</v>
      </c>
    </row>
    <row r="5432" spans="1:4">
      <c r="A5432" s="139" t="s">
        <v>5622</v>
      </c>
      <c r="B5432" s="138">
        <v>0</v>
      </c>
      <c r="C5432" s="178">
        <f t="shared" si="198"/>
        <v>0</v>
      </c>
      <c r="D5432" s="178">
        <f t="shared" si="199"/>
        <v>22</v>
      </c>
    </row>
    <row r="5433" spans="1:4">
      <c r="A5433" s="139" t="s">
        <v>5623</v>
      </c>
      <c r="B5433" s="138">
        <v>0</v>
      </c>
      <c r="C5433" s="178">
        <f t="shared" si="198"/>
        <v>0</v>
      </c>
      <c r="D5433" s="178">
        <f t="shared" si="199"/>
        <v>23</v>
      </c>
    </row>
    <row r="5434" spans="1:4">
      <c r="A5434" s="139" t="s">
        <v>5624</v>
      </c>
      <c r="B5434" s="138">
        <v>0</v>
      </c>
      <c r="C5434" s="178">
        <f t="shared" si="198"/>
        <v>0</v>
      </c>
      <c r="D5434" s="178">
        <f t="shared" si="199"/>
        <v>24</v>
      </c>
    </row>
    <row r="5435" spans="1:4">
      <c r="A5435" s="139" t="s">
        <v>5625</v>
      </c>
      <c r="B5435" s="138">
        <v>0</v>
      </c>
      <c r="C5435" s="178">
        <f t="shared" si="198"/>
        <v>0</v>
      </c>
      <c r="D5435" s="178">
        <f t="shared" si="199"/>
        <v>1</v>
      </c>
    </row>
    <row r="5436" spans="1:4">
      <c r="A5436" s="139" t="s">
        <v>5626</v>
      </c>
      <c r="B5436" s="138">
        <v>0</v>
      </c>
      <c r="C5436" s="178">
        <f t="shared" si="198"/>
        <v>0</v>
      </c>
      <c r="D5436" s="178">
        <f t="shared" si="199"/>
        <v>2</v>
      </c>
    </row>
    <row r="5437" spans="1:4">
      <c r="A5437" s="139" t="s">
        <v>5627</v>
      </c>
      <c r="B5437" s="138">
        <v>0</v>
      </c>
      <c r="C5437" s="178">
        <f t="shared" si="198"/>
        <v>0</v>
      </c>
      <c r="D5437" s="178">
        <f t="shared" si="199"/>
        <v>3</v>
      </c>
    </row>
    <row r="5438" spans="1:4">
      <c r="A5438" s="139" t="s">
        <v>5628</v>
      </c>
      <c r="B5438" s="138">
        <v>0</v>
      </c>
      <c r="C5438" s="178">
        <f t="shared" si="198"/>
        <v>0</v>
      </c>
      <c r="D5438" s="178">
        <f t="shared" si="199"/>
        <v>4</v>
      </c>
    </row>
    <row r="5439" spans="1:4">
      <c r="A5439" s="139" t="s">
        <v>5629</v>
      </c>
      <c r="B5439" s="138">
        <v>0</v>
      </c>
      <c r="C5439" s="178">
        <f t="shared" si="198"/>
        <v>0</v>
      </c>
      <c r="D5439" s="178">
        <f t="shared" si="199"/>
        <v>5</v>
      </c>
    </row>
    <row r="5440" spans="1:4">
      <c r="A5440" s="139" t="s">
        <v>5630</v>
      </c>
      <c r="B5440" s="138">
        <v>0</v>
      </c>
      <c r="C5440" s="178">
        <f t="shared" si="198"/>
        <v>0</v>
      </c>
      <c r="D5440" s="178">
        <f t="shared" si="199"/>
        <v>6</v>
      </c>
    </row>
    <row r="5441" spans="1:4">
      <c r="A5441" s="139" t="s">
        <v>5631</v>
      </c>
      <c r="B5441" s="138">
        <v>0</v>
      </c>
      <c r="C5441" s="178">
        <f t="shared" si="198"/>
        <v>0</v>
      </c>
      <c r="D5441" s="178">
        <f t="shared" si="199"/>
        <v>7</v>
      </c>
    </row>
    <row r="5442" spans="1:4">
      <c r="A5442" s="139" t="s">
        <v>5632</v>
      </c>
      <c r="B5442" s="138">
        <v>0</v>
      </c>
      <c r="C5442" s="178">
        <f t="shared" si="198"/>
        <v>0</v>
      </c>
      <c r="D5442" s="178">
        <f t="shared" si="199"/>
        <v>8</v>
      </c>
    </row>
    <row r="5443" spans="1:4">
      <c r="A5443" s="139" t="s">
        <v>5633</v>
      </c>
      <c r="B5443" s="138">
        <v>0</v>
      </c>
      <c r="C5443" s="178">
        <f t="shared" si="198"/>
        <v>31</v>
      </c>
      <c r="D5443" s="178">
        <f t="shared" si="199"/>
        <v>9</v>
      </c>
    </row>
    <row r="5444" spans="1:4">
      <c r="A5444" s="139" t="s">
        <v>5634</v>
      </c>
      <c r="B5444" s="138">
        <v>0</v>
      </c>
      <c r="C5444" s="178">
        <f t="shared" ref="C5444:C5507" si="200">_xlfn.XLOOKUP(D5444,$N$5:$N$28,$I$5:$I$28)</f>
        <v>248</v>
      </c>
      <c r="D5444" s="178">
        <f t="shared" si="199"/>
        <v>10</v>
      </c>
    </row>
    <row r="5445" spans="1:4">
      <c r="A5445" s="139" t="s">
        <v>5635</v>
      </c>
      <c r="B5445" s="138">
        <v>0</v>
      </c>
      <c r="C5445" s="178">
        <f t="shared" si="200"/>
        <v>347</v>
      </c>
      <c r="D5445" s="178">
        <f t="shared" si="199"/>
        <v>11</v>
      </c>
    </row>
    <row r="5446" spans="1:4">
      <c r="A5446" s="139" t="s">
        <v>5636</v>
      </c>
      <c r="B5446" s="138">
        <v>0</v>
      </c>
      <c r="C5446" s="178">
        <f t="shared" si="200"/>
        <v>397</v>
      </c>
      <c r="D5446" s="178">
        <f t="shared" si="199"/>
        <v>12</v>
      </c>
    </row>
    <row r="5447" spans="1:4">
      <c r="A5447" s="139" t="s">
        <v>5637</v>
      </c>
      <c r="B5447" s="138">
        <v>0</v>
      </c>
      <c r="C5447" s="178">
        <f t="shared" si="200"/>
        <v>439</v>
      </c>
      <c r="D5447" s="178">
        <f t="shared" si="199"/>
        <v>13</v>
      </c>
    </row>
    <row r="5448" spans="1:4">
      <c r="A5448" s="139" t="s">
        <v>5638</v>
      </c>
      <c r="B5448" s="138">
        <v>0</v>
      </c>
      <c r="C5448" s="178">
        <f t="shared" si="200"/>
        <v>463</v>
      </c>
      <c r="D5448" s="178">
        <f t="shared" si="199"/>
        <v>14</v>
      </c>
    </row>
    <row r="5449" spans="1:4">
      <c r="A5449" s="139" t="s">
        <v>5639</v>
      </c>
      <c r="B5449" s="138">
        <v>0</v>
      </c>
      <c r="C5449" s="178">
        <f t="shared" si="200"/>
        <v>468</v>
      </c>
      <c r="D5449" s="178">
        <f t="shared" si="199"/>
        <v>15</v>
      </c>
    </row>
    <row r="5450" spans="1:4">
      <c r="A5450" s="139" t="s">
        <v>5640</v>
      </c>
      <c r="B5450" s="138">
        <v>0</v>
      </c>
      <c r="C5450" s="178">
        <f t="shared" si="200"/>
        <v>454</v>
      </c>
      <c r="D5450" s="178">
        <f t="shared" si="199"/>
        <v>16</v>
      </c>
    </row>
    <row r="5451" spans="1:4">
      <c r="A5451" s="139" t="s">
        <v>5641</v>
      </c>
      <c r="B5451" s="138">
        <v>0</v>
      </c>
      <c r="C5451" s="178">
        <f t="shared" si="200"/>
        <v>404</v>
      </c>
      <c r="D5451" s="178">
        <f t="shared" ref="D5451:D5514" si="201">D5427</f>
        <v>17</v>
      </c>
    </row>
    <row r="5452" spans="1:4">
      <c r="A5452" s="139" t="s">
        <v>5642</v>
      </c>
      <c r="B5452" s="138">
        <v>0</v>
      </c>
      <c r="C5452" s="178">
        <f t="shared" si="200"/>
        <v>345</v>
      </c>
      <c r="D5452" s="178">
        <f t="shared" si="201"/>
        <v>18</v>
      </c>
    </row>
    <row r="5453" spans="1:4">
      <c r="A5453" s="139" t="s">
        <v>5643</v>
      </c>
      <c r="B5453" s="138">
        <v>0</v>
      </c>
      <c r="C5453" s="178">
        <f t="shared" si="200"/>
        <v>208</v>
      </c>
      <c r="D5453" s="178">
        <f t="shared" si="201"/>
        <v>19</v>
      </c>
    </row>
    <row r="5454" spans="1:4">
      <c r="A5454" s="139" t="s">
        <v>5644</v>
      </c>
      <c r="B5454" s="138">
        <v>0</v>
      </c>
      <c r="C5454" s="178">
        <f t="shared" si="200"/>
        <v>0</v>
      </c>
      <c r="D5454" s="178">
        <f t="shared" si="201"/>
        <v>20</v>
      </c>
    </row>
    <row r="5455" spans="1:4">
      <c r="A5455" s="139" t="s">
        <v>5645</v>
      </c>
      <c r="B5455" s="138">
        <v>0</v>
      </c>
      <c r="C5455" s="178">
        <f t="shared" si="200"/>
        <v>0</v>
      </c>
      <c r="D5455" s="178">
        <f t="shared" si="201"/>
        <v>21</v>
      </c>
    </row>
    <row r="5456" spans="1:4">
      <c r="A5456" s="139" t="s">
        <v>5646</v>
      </c>
      <c r="B5456" s="138">
        <v>0</v>
      </c>
      <c r="C5456" s="178">
        <f t="shared" si="200"/>
        <v>0</v>
      </c>
      <c r="D5456" s="178">
        <f t="shared" si="201"/>
        <v>22</v>
      </c>
    </row>
    <row r="5457" spans="1:4">
      <c r="A5457" s="139" t="s">
        <v>5647</v>
      </c>
      <c r="B5457" s="138">
        <v>0</v>
      </c>
      <c r="C5457" s="178">
        <f t="shared" si="200"/>
        <v>0</v>
      </c>
      <c r="D5457" s="178">
        <f t="shared" si="201"/>
        <v>23</v>
      </c>
    </row>
    <row r="5458" spans="1:4">
      <c r="A5458" s="139" t="s">
        <v>5648</v>
      </c>
      <c r="B5458" s="138">
        <v>0</v>
      </c>
      <c r="C5458" s="178">
        <f t="shared" si="200"/>
        <v>0</v>
      </c>
      <c r="D5458" s="178">
        <f t="shared" si="201"/>
        <v>24</v>
      </c>
    </row>
    <row r="5459" spans="1:4">
      <c r="A5459" s="139" t="s">
        <v>5649</v>
      </c>
      <c r="B5459" s="138">
        <v>0</v>
      </c>
      <c r="C5459" s="178">
        <f t="shared" si="200"/>
        <v>0</v>
      </c>
      <c r="D5459" s="178">
        <f t="shared" si="201"/>
        <v>1</v>
      </c>
    </row>
    <row r="5460" spans="1:4">
      <c r="A5460" s="139" t="s">
        <v>5650</v>
      </c>
      <c r="B5460" s="138">
        <v>0</v>
      </c>
      <c r="C5460" s="178">
        <f t="shared" si="200"/>
        <v>0</v>
      </c>
      <c r="D5460" s="178">
        <f t="shared" si="201"/>
        <v>2</v>
      </c>
    </row>
    <row r="5461" spans="1:4">
      <c r="A5461" s="139" t="s">
        <v>5651</v>
      </c>
      <c r="B5461" s="138">
        <v>0</v>
      </c>
      <c r="C5461" s="178">
        <f t="shared" si="200"/>
        <v>0</v>
      </c>
      <c r="D5461" s="178">
        <f t="shared" si="201"/>
        <v>3</v>
      </c>
    </row>
    <row r="5462" spans="1:4">
      <c r="A5462" s="139" t="s">
        <v>5652</v>
      </c>
      <c r="B5462" s="138">
        <v>0</v>
      </c>
      <c r="C5462" s="178">
        <f t="shared" si="200"/>
        <v>0</v>
      </c>
      <c r="D5462" s="178">
        <f t="shared" si="201"/>
        <v>4</v>
      </c>
    </row>
    <row r="5463" spans="1:4">
      <c r="A5463" s="139" t="s">
        <v>5653</v>
      </c>
      <c r="B5463" s="138">
        <v>0</v>
      </c>
      <c r="C5463" s="178">
        <f t="shared" si="200"/>
        <v>0</v>
      </c>
      <c r="D5463" s="178">
        <f t="shared" si="201"/>
        <v>5</v>
      </c>
    </row>
    <row r="5464" spans="1:4">
      <c r="A5464" s="139" t="s">
        <v>5654</v>
      </c>
      <c r="B5464" s="138">
        <v>0</v>
      </c>
      <c r="C5464" s="178">
        <f t="shared" si="200"/>
        <v>0</v>
      </c>
      <c r="D5464" s="178">
        <f t="shared" si="201"/>
        <v>6</v>
      </c>
    </row>
    <row r="5465" spans="1:4">
      <c r="A5465" s="139" t="s">
        <v>5655</v>
      </c>
      <c r="B5465" s="138">
        <v>0</v>
      </c>
      <c r="C5465" s="178">
        <f t="shared" si="200"/>
        <v>0</v>
      </c>
      <c r="D5465" s="178">
        <f t="shared" si="201"/>
        <v>7</v>
      </c>
    </row>
    <row r="5466" spans="1:4">
      <c r="A5466" s="139" t="s">
        <v>5656</v>
      </c>
      <c r="B5466" s="138">
        <v>0</v>
      </c>
      <c r="C5466" s="178">
        <f t="shared" si="200"/>
        <v>0</v>
      </c>
      <c r="D5466" s="178">
        <f t="shared" si="201"/>
        <v>8</v>
      </c>
    </row>
    <row r="5467" spans="1:4">
      <c r="A5467" s="139" t="s">
        <v>5657</v>
      </c>
      <c r="B5467" s="138">
        <v>0</v>
      </c>
      <c r="C5467" s="178">
        <f t="shared" si="200"/>
        <v>31</v>
      </c>
      <c r="D5467" s="178">
        <f t="shared" si="201"/>
        <v>9</v>
      </c>
    </row>
    <row r="5468" spans="1:4">
      <c r="A5468" s="139" t="s">
        <v>5658</v>
      </c>
      <c r="B5468" s="138">
        <v>0</v>
      </c>
      <c r="C5468" s="178">
        <f t="shared" si="200"/>
        <v>248</v>
      </c>
      <c r="D5468" s="178">
        <f t="shared" si="201"/>
        <v>10</v>
      </c>
    </row>
    <row r="5469" spans="1:4">
      <c r="A5469" s="139" t="s">
        <v>5659</v>
      </c>
      <c r="B5469" s="138">
        <v>0</v>
      </c>
      <c r="C5469" s="178">
        <f t="shared" si="200"/>
        <v>347</v>
      </c>
      <c r="D5469" s="178">
        <f t="shared" si="201"/>
        <v>11</v>
      </c>
    </row>
    <row r="5470" spans="1:4">
      <c r="A5470" s="139" t="s">
        <v>5660</v>
      </c>
      <c r="B5470" s="138">
        <v>0</v>
      </c>
      <c r="C5470" s="178">
        <f t="shared" si="200"/>
        <v>397</v>
      </c>
      <c r="D5470" s="178">
        <f t="shared" si="201"/>
        <v>12</v>
      </c>
    </row>
    <row r="5471" spans="1:4">
      <c r="A5471" s="139" t="s">
        <v>5661</v>
      </c>
      <c r="B5471" s="138">
        <v>0</v>
      </c>
      <c r="C5471" s="178">
        <f t="shared" si="200"/>
        <v>439</v>
      </c>
      <c r="D5471" s="178">
        <f t="shared" si="201"/>
        <v>13</v>
      </c>
    </row>
    <row r="5472" spans="1:4">
      <c r="A5472" s="139" t="s">
        <v>5662</v>
      </c>
      <c r="B5472" s="138">
        <v>0</v>
      </c>
      <c r="C5472" s="178">
        <f t="shared" si="200"/>
        <v>463</v>
      </c>
      <c r="D5472" s="178">
        <f t="shared" si="201"/>
        <v>14</v>
      </c>
    </row>
    <row r="5473" spans="1:4">
      <c r="A5473" s="139" t="s">
        <v>5663</v>
      </c>
      <c r="B5473" s="138">
        <v>0</v>
      </c>
      <c r="C5473" s="178">
        <f t="shared" si="200"/>
        <v>468</v>
      </c>
      <c r="D5473" s="178">
        <f t="shared" si="201"/>
        <v>15</v>
      </c>
    </row>
    <row r="5474" spans="1:4">
      <c r="A5474" s="139" t="s">
        <v>5664</v>
      </c>
      <c r="B5474" s="138">
        <v>0</v>
      </c>
      <c r="C5474" s="178">
        <f t="shared" si="200"/>
        <v>454</v>
      </c>
      <c r="D5474" s="178">
        <f t="shared" si="201"/>
        <v>16</v>
      </c>
    </row>
    <row r="5475" spans="1:4">
      <c r="A5475" s="139" t="s">
        <v>5665</v>
      </c>
      <c r="B5475" s="138">
        <v>0</v>
      </c>
      <c r="C5475" s="178">
        <f t="shared" si="200"/>
        <v>404</v>
      </c>
      <c r="D5475" s="178">
        <f t="shared" si="201"/>
        <v>17</v>
      </c>
    </row>
    <row r="5476" spans="1:4">
      <c r="A5476" s="139" t="s">
        <v>5666</v>
      </c>
      <c r="B5476" s="138">
        <v>0</v>
      </c>
      <c r="C5476" s="178">
        <f t="shared" si="200"/>
        <v>345</v>
      </c>
      <c r="D5476" s="178">
        <f t="shared" si="201"/>
        <v>18</v>
      </c>
    </row>
    <row r="5477" spans="1:4">
      <c r="A5477" s="139" t="s">
        <v>5667</v>
      </c>
      <c r="B5477" s="138">
        <v>0</v>
      </c>
      <c r="C5477" s="178">
        <f t="shared" si="200"/>
        <v>208</v>
      </c>
      <c r="D5477" s="178">
        <f t="shared" si="201"/>
        <v>19</v>
      </c>
    </row>
    <row r="5478" spans="1:4">
      <c r="A5478" s="139" t="s">
        <v>5668</v>
      </c>
      <c r="B5478" s="138">
        <v>0</v>
      </c>
      <c r="C5478" s="178">
        <f t="shared" si="200"/>
        <v>0</v>
      </c>
      <c r="D5478" s="178">
        <f t="shared" si="201"/>
        <v>20</v>
      </c>
    </row>
    <row r="5479" spans="1:4">
      <c r="A5479" s="139" t="s">
        <v>5669</v>
      </c>
      <c r="B5479" s="138">
        <v>0</v>
      </c>
      <c r="C5479" s="178">
        <f t="shared" si="200"/>
        <v>0</v>
      </c>
      <c r="D5479" s="178">
        <f t="shared" si="201"/>
        <v>21</v>
      </c>
    </row>
    <row r="5480" spans="1:4">
      <c r="A5480" s="139" t="s">
        <v>5670</v>
      </c>
      <c r="B5480" s="138">
        <v>0</v>
      </c>
      <c r="C5480" s="178">
        <f t="shared" si="200"/>
        <v>0</v>
      </c>
      <c r="D5480" s="178">
        <f t="shared" si="201"/>
        <v>22</v>
      </c>
    </row>
    <row r="5481" spans="1:4">
      <c r="A5481" s="139" t="s">
        <v>5671</v>
      </c>
      <c r="B5481" s="138">
        <v>0</v>
      </c>
      <c r="C5481" s="178">
        <f t="shared" si="200"/>
        <v>0</v>
      </c>
      <c r="D5481" s="178">
        <f t="shared" si="201"/>
        <v>23</v>
      </c>
    </row>
    <row r="5482" spans="1:4">
      <c r="A5482" s="139" t="s">
        <v>5672</v>
      </c>
      <c r="B5482" s="138">
        <v>0</v>
      </c>
      <c r="C5482" s="178">
        <f t="shared" si="200"/>
        <v>0</v>
      </c>
      <c r="D5482" s="178">
        <f t="shared" si="201"/>
        <v>24</v>
      </c>
    </row>
    <row r="5483" spans="1:4">
      <c r="A5483" s="139" t="s">
        <v>5673</v>
      </c>
      <c r="B5483" s="138">
        <v>0</v>
      </c>
      <c r="C5483" s="178">
        <f t="shared" si="200"/>
        <v>0</v>
      </c>
      <c r="D5483" s="178">
        <f t="shared" si="201"/>
        <v>1</v>
      </c>
    </row>
    <row r="5484" spans="1:4">
      <c r="A5484" s="139" t="s">
        <v>5674</v>
      </c>
      <c r="B5484" s="138">
        <v>0</v>
      </c>
      <c r="C5484" s="178">
        <f t="shared" si="200"/>
        <v>0</v>
      </c>
      <c r="D5484" s="178">
        <f t="shared" si="201"/>
        <v>2</v>
      </c>
    </row>
    <row r="5485" spans="1:4">
      <c r="A5485" s="139" t="s">
        <v>5675</v>
      </c>
      <c r="B5485" s="138">
        <v>0</v>
      </c>
      <c r="C5485" s="178">
        <f t="shared" si="200"/>
        <v>0</v>
      </c>
      <c r="D5485" s="178">
        <f t="shared" si="201"/>
        <v>3</v>
      </c>
    </row>
    <row r="5486" spans="1:4">
      <c r="A5486" s="139" t="s">
        <v>5676</v>
      </c>
      <c r="B5486" s="138">
        <v>0</v>
      </c>
      <c r="C5486" s="178">
        <f t="shared" si="200"/>
        <v>0</v>
      </c>
      <c r="D5486" s="178">
        <f t="shared" si="201"/>
        <v>4</v>
      </c>
    </row>
    <row r="5487" spans="1:4">
      <c r="A5487" s="139" t="s">
        <v>5677</v>
      </c>
      <c r="B5487" s="138">
        <v>0</v>
      </c>
      <c r="C5487" s="178">
        <f t="shared" si="200"/>
        <v>0</v>
      </c>
      <c r="D5487" s="178">
        <f t="shared" si="201"/>
        <v>5</v>
      </c>
    </row>
    <row r="5488" spans="1:4">
      <c r="A5488" s="139" t="s">
        <v>5678</v>
      </c>
      <c r="B5488" s="138">
        <v>0</v>
      </c>
      <c r="C5488" s="178">
        <f t="shared" si="200"/>
        <v>0</v>
      </c>
      <c r="D5488" s="178">
        <f t="shared" si="201"/>
        <v>6</v>
      </c>
    </row>
    <row r="5489" spans="1:4">
      <c r="A5489" s="139" t="s">
        <v>5679</v>
      </c>
      <c r="B5489" s="138">
        <v>0</v>
      </c>
      <c r="C5489" s="178">
        <f t="shared" si="200"/>
        <v>0</v>
      </c>
      <c r="D5489" s="178">
        <f t="shared" si="201"/>
        <v>7</v>
      </c>
    </row>
    <row r="5490" spans="1:4">
      <c r="A5490" s="139" t="s">
        <v>5680</v>
      </c>
      <c r="B5490" s="138">
        <v>0</v>
      </c>
      <c r="C5490" s="178">
        <f t="shared" si="200"/>
        <v>0</v>
      </c>
      <c r="D5490" s="178">
        <f t="shared" si="201"/>
        <v>8</v>
      </c>
    </row>
    <row r="5491" spans="1:4">
      <c r="A5491" s="139" t="s">
        <v>5681</v>
      </c>
      <c r="B5491" s="138">
        <v>0</v>
      </c>
      <c r="C5491" s="178">
        <f t="shared" si="200"/>
        <v>31</v>
      </c>
      <c r="D5491" s="178">
        <f t="shared" si="201"/>
        <v>9</v>
      </c>
    </row>
    <row r="5492" spans="1:4">
      <c r="A5492" s="139" t="s">
        <v>5682</v>
      </c>
      <c r="B5492" s="138">
        <v>0</v>
      </c>
      <c r="C5492" s="178">
        <f t="shared" si="200"/>
        <v>248</v>
      </c>
      <c r="D5492" s="178">
        <f t="shared" si="201"/>
        <v>10</v>
      </c>
    </row>
    <row r="5493" spans="1:4">
      <c r="A5493" s="139" t="s">
        <v>5683</v>
      </c>
      <c r="B5493" s="138">
        <v>0</v>
      </c>
      <c r="C5493" s="178">
        <f t="shared" si="200"/>
        <v>347</v>
      </c>
      <c r="D5493" s="178">
        <f t="shared" si="201"/>
        <v>11</v>
      </c>
    </row>
    <row r="5494" spans="1:4">
      <c r="A5494" s="139" t="s">
        <v>5684</v>
      </c>
      <c r="B5494" s="138">
        <v>0</v>
      </c>
      <c r="C5494" s="178">
        <f t="shared" si="200"/>
        <v>397</v>
      </c>
      <c r="D5494" s="178">
        <f t="shared" si="201"/>
        <v>12</v>
      </c>
    </row>
    <row r="5495" spans="1:4">
      <c r="A5495" s="139" t="s">
        <v>5685</v>
      </c>
      <c r="B5495" s="138">
        <v>0</v>
      </c>
      <c r="C5495" s="178">
        <f t="shared" si="200"/>
        <v>439</v>
      </c>
      <c r="D5495" s="178">
        <f t="shared" si="201"/>
        <v>13</v>
      </c>
    </row>
    <row r="5496" spans="1:4">
      <c r="A5496" s="139" t="s">
        <v>5686</v>
      </c>
      <c r="B5496" s="138">
        <v>0</v>
      </c>
      <c r="C5496" s="178">
        <f t="shared" si="200"/>
        <v>463</v>
      </c>
      <c r="D5496" s="178">
        <f t="shared" si="201"/>
        <v>14</v>
      </c>
    </row>
    <row r="5497" spans="1:4">
      <c r="A5497" s="139" t="s">
        <v>5687</v>
      </c>
      <c r="B5497" s="138">
        <v>0</v>
      </c>
      <c r="C5497" s="178">
        <f t="shared" si="200"/>
        <v>468</v>
      </c>
      <c r="D5497" s="178">
        <f t="shared" si="201"/>
        <v>15</v>
      </c>
    </row>
    <row r="5498" spans="1:4">
      <c r="A5498" s="139" t="s">
        <v>5688</v>
      </c>
      <c r="B5498" s="138">
        <v>0</v>
      </c>
      <c r="C5498" s="178">
        <f t="shared" si="200"/>
        <v>454</v>
      </c>
      <c r="D5498" s="178">
        <f t="shared" si="201"/>
        <v>16</v>
      </c>
    </row>
    <row r="5499" spans="1:4">
      <c r="A5499" s="139" t="s">
        <v>5689</v>
      </c>
      <c r="B5499" s="138">
        <v>0</v>
      </c>
      <c r="C5499" s="178">
        <f t="shared" si="200"/>
        <v>404</v>
      </c>
      <c r="D5499" s="178">
        <f t="shared" si="201"/>
        <v>17</v>
      </c>
    </row>
    <row r="5500" spans="1:4">
      <c r="A5500" s="139" t="s">
        <v>5690</v>
      </c>
      <c r="B5500" s="138">
        <v>0</v>
      </c>
      <c r="C5500" s="178">
        <f t="shared" si="200"/>
        <v>345</v>
      </c>
      <c r="D5500" s="178">
        <f t="shared" si="201"/>
        <v>18</v>
      </c>
    </row>
    <row r="5501" spans="1:4">
      <c r="A5501" s="139" t="s">
        <v>5691</v>
      </c>
      <c r="B5501" s="138">
        <v>0</v>
      </c>
      <c r="C5501" s="178">
        <f t="shared" si="200"/>
        <v>208</v>
      </c>
      <c r="D5501" s="178">
        <f t="shared" si="201"/>
        <v>19</v>
      </c>
    </row>
    <row r="5502" spans="1:4">
      <c r="A5502" s="139" t="s">
        <v>5692</v>
      </c>
      <c r="B5502" s="138">
        <v>0</v>
      </c>
      <c r="C5502" s="178">
        <f t="shared" si="200"/>
        <v>0</v>
      </c>
      <c r="D5502" s="178">
        <f t="shared" si="201"/>
        <v>20</v>
      </c>
    </row>
    <row r="5503" spans="1:4">
      <c r="A5503" s="139" t="s">
        <v>5693</v>
      </c>
      <c r="B5503" s="138">
        <v>0</v>
      </c>
      <c r="C5503" s="178">
        <f t="shared" si="200"/>
        <v>0</v>
      </c>
      <c r="D5503" s="178">
        <f t="shared" si="201"/>
        <v>21</v>
      </c>
    </row>
    <row r="5504" spans="1:4">
      <c r="A5504" s="139" t="s">
        <v>5694</v>
      </c>
      <c r="B5504" s="138">
        <v>0</v>
      </c>
      <c r="C5504" s="178">
        <f t="shared" si="200"/>
        <v>0</v>
      </c>
      <c r="D5504" s="178">
        <f t="shared" si="201"/>
        <v>22</v>
      </c>
    </row>
    <row r="5505" spans="1:4">
      <c r="A5505" s="139" t="s">
        <v>5695</v>
      </c>
      <c r="B5505" s="138">
        <v>0</v>
      </c>
      <c r="C5505" s="178">
        <f t="shared" si="200"/>
        <v>0</v>
      </c>
      <c r="D5505" s="178">
        <f t="shared" si="201"/>
        <v>23</v>
      </c>
    </row>
    <row r="5506" spans="1:4">
      <c r="A5506" s="139" t="s">
        <v>5696</v>
      </c>
      <c r="B5506" s="138">
        <v>0</v>
      </c>
      <c r="C5506" s="178">
        <f t="shared" si="200"/>
        <v>0</v>
      </c>
      <c r="D5506" s="178">
        <f t="shared" si="201"/>
        <v>24</v>
      </c>
    </row>
    <row r="5507" spans="1:4">
      <c r="A5507" s="139" t="s">
        <v>5697</v>
      </c>
      <c r="B5507" s="138">
        <v>0</v>
      </c>
      <c r="C5507" s="178">
        <f t="shared" si="200"/>
        <v>0</v>
      </c>
      <c r="D5507" s="178">
        <f t="shared" si="201"/>
        <v>1</v>
      </c>
    </row>
    <row r="5508" spans="1:4">
      <c r="A5508" s="139" t="s">
        <v>5698</v>
      </c>
      <c r="B5508" s="138">
        <v>0</v>
      </c>
      <c r="C5508" s="178">
        <f t="shared" ref="C5508:C5571" si="202">_xlfn.XLOOKUP(D5508,$N$5:$N$28,$I$5:$I$28)</f>
        <v>0</v>
      </c>
      <c r="D5508" s="178">
        <f t="shared" si="201"/>
        <v>2</v>
      </c>
    </row>
    <row r="5509" spans="1:4">
      <c r="A5509" s="139" t="s">
        <v>5699</v>
      </c>
      <c r="B5509" s="138">
        <v>0</v>
      </c>
      <c r="C5509" s="178">
        <f t="shared" si="202"/>
        <v>0</v>
      </c>
      <c r="D5509" s="178">
        <f t="shared" si="201"/>
        <v>3</v>
      </c>
    </row>
    <row r="5510" spans="1:4">
      <c r="A5510" s="139" t="s">
        <v>5700</v>
      </c>
      <c r="B5510" s="138">
        <v>0</v>
      </c>
      <c r="C5510" s="178">
        <f t="shared" si="202"/>
        <v>0</v>
      </c>
      <c r="D5510" s="178">
        <f t="shared" si="201"/>
        <v>4</v>
      </c>
    </row>
    <row r="5511" spans="1:4">
      <c r="A5511" s="139" t="s">
        <v>5701</v>
      </c>
      <c r="B5511" s="138">
        <v>0</v>
      </c>
      <c r="C5511" s="178">
        <f t="shared" si="202"/>
        <v>0</v>
      </c>
      <c r="D5511" s="178">
        <f t="shared" si="201"/>
        <v>5</v>
      </c>
    </row>
    <row r="5512" spans="1:4">
      <c r="A5512" s="139" t="s">
        <v>5702</v>
      </c>
      <c r="B5512" s="138">
        <v>0</v>
      </c>
      <c r="C5512" s="178">
        <f t="shared" si="202"/>
        <v>0</v>
      </c>
      <c r="D5512" s="178">
        <f t="shared" si="201"/>
        <v>6</v>
      </c>
    </row>
    <row r="5513" spans="1:4">
      <c r="A5513" s="139" t="s">
        <v>5703</v>
      </c>
      <c r="B5513" s="138">
        <v>0</v>
      </c>
      <c r="C5513" s="178">
        <f t="shared" si="202"/>
        <v>0</v>
      </c>
      <c r="D5513" s="178">
        <f t="shared" si="201"/>
        <v>7</v>
      </c>
    </row>
    <row r="5514" spans="1:4">
      <c r="A5514" s="139" t="s">
        <v>5704</v>
      </c>
      <c r="B5514" s="138">
        <v>0</v>
      </c>
      <c r="C5514" s="178">
        <f t="shared" si="202"/>
        <v>0</v>
      </c>
      <c r="D5514" s="178">
        <f t="shared" si="201"/>
        <v>8</v>
      </c>
    </row>
    <row r="5515" spans="1:4">
      <c r="A5515" s="139" t="s">
        <v>5705</v>
      </c>
      <c r="B5515" s="138">
        <v>0</v>
      </c>
      <c r="C5515" s="178">
        <f t="shared" si="202"/>
        <v>31</v>
      </c>
      <c r="D5515" s="178">
        <f t="shared" ref="D5515:D5578" si="203">D5491</f>
        <v>9</v>
      </c>
    </row>
    <row r="5516" spans="1:4">
      <c r="A5516" s="139" t="s">
        <v>5706</v>
      </c>
      <c r="B5516" s="138">
        <v>0</v>
      </c>
      <c r="C5516" s="178">
        <f t="shared" si="202"/>
        <v>248</v>
      </c>
      <c r="D5516" s="178">
        <f t="shared" si="203"/>
        <v>10</v>
      </c>
    </row>
    <row r="5517" spans="1:4">
      <c r="A5517" s="139" t="s">
        <v>5707</v>
      </c>
      <c r="B5517" s="138">
        <v>0</v>
      </c>
      <c r="C5517" s="178">
        <f t="shared" si="202"/>
        <v>347</v>
      </c>
      <c r="D5517" s="178">
        <f t="shared" si="203"/>
        <v>11</v>
      </c>
    </row>
    <row r="5518" spans="1:4">
      <c r="A5518" s="139" t="s">
        <v>5708</v>
      </c>
      <c r="B5518" s="138">
        <v>0</v>
      </c>
      <c r="C5518" s="178">
        <f t="shared" si="202"/>
        <v>397</v>
      </c>
      <c r="D5518" s="178">
        <f t="shared" si="203"/>
        <v>12</v>
      </c>
    </row>
    <row r="5519" spans="1:4">
      <c r="A5519" s="139" t="s">
        <v>5709</v>
      </c>
      <c r="B5519" s="138">
        <v>0</v>
      </c>
      <c r="C5519" s="178">
        <f t="shared" si="202"/>
        <v>439</v>
      </c>
      <c r="D5519" s="178">
        <f t="shared" si="203"/>
        <v>13</v>
      </c>
    </row>
    <row r="5520" spans="1:4">
      <c r="A5520" s="139" t="s">
        <v>5710</v>
      </c>
      <c r="B5520" s="138">
        <v>0</v>
      </c>
      <c r="C5520" s="178">
        <f t="shared" si="202"/>
        <v>463</v>
      </c>
      <c r="D5520" s="178">
        <f t="shared" si="203"/>
        <v>14</v>
      </c>
    </row>
    <row r="5521" spans="1:4">
      <c r="A5521" s="139" t="s">
        <v>5711</v>
      </c>
      <c r="B5521" s="138">
        <v>0</v>
      </c>
      <c r="C5521" s="178">
        <f t="shared" si="202"/>
        <v>468</v>
      </c>
      <c r="D5521" s="178">
        <f t="shared" si="203"/>
        <v>15</v>
      </c>
    </row>
    <row r="5522" spans="1:4">
      <c r="A5522" s="139" t="s">
        <v>5712</v>
      </c>
      <c r="B5522" s="138">
        <v>0</v>
      </c>
      <c r="C5522" s="178">
        <f t="shared" si="202"/>
        <v>454</v>
      </c>
      <c r="D5522" s="178">
        <f t="shared" si="203"/>
        <v>16</v>
      </c>
    </row>
    <row r="5523" spans="1:4">
      <c r="A5523" s="139" t="s">
        <v>5713</v>
      </c>
      <c r="B5523" s="138">
        <v>0</v>
      </c>
      <c r="C5523" s="178">
        <f t="shared" si="202"/>
        <v>404</v>
      </c>
      <c r="D5523" s="178">
        <f t="shared" si="203"/>
        <v>17</v>
      </c>
    </row>
    <row r="5524" spans="1:4">
      <c r="A5524" s="139" t="s">
        <v>5714</v>
      </c>
      <c r="B5524" s="138">
        <v>0</v>
      </c>
      <c r="C5524" s="178">
        <f t="shared" si="202"/>
        <v>345</v>
      </c>
      <c r="D5524" s="178">
        <f t="shared" si="203"/>
        <v>18</v>
      </c>
    </row>
    <row r="5525" spans="1:4">
      <c r="A5525" s="139" t="s">
        <v>5715</v>
      </c>
      <c r="B5525" s="138">
        <v>0</v>
      </c>
      <c r="C5525" s="178">
        <f t="shared" si="202"/>
        <v>208</v>
      </c>
      <c r="D5525" s="178">
        <f t="shared" si="203"/>
        <v>19</v>
      </c>
    </row>
    <row r="5526" spans="1:4">
      <c r="A5526" s="139" t="s">
        <v>5716</v>
      </c>
      <c r="B5526" s="138">
        <v>0</v>
      </c>
      <c r="C5526" s="178">
        <f t="shared" si="202"/>
        <v>0</v>
      </c>
      <c r="D5526" s="178">
        <f t="shared" si="203"/>
        <v>20</v>
      </c>
    </row>
    <row r="5527" spans="1:4">
      <c r="A5527" s="139" t="s">
        <v>5717</v>
      </c>
      <c r="B5527" s="138">
        <v>0</v>
      </c>
      <c r="C5527" s="178">
        <f t="shared" si="202"/>
        <v>0</v>
      </c>
      <c r="D5527" s="178">
        <f t="shared" si="203"/>
        <v>21</v>
      </c>
    </row>
    <row r="5528" spans="1:4">
      <c r="A5528" s="139" t="s">
        <v>5718</v>
      </c>
      <c r="B5528" s="138">
        <v>0</v>
      </c>
      <c r="C5528" s="178">
        <f t="shared" si="202"/>
        <v>0</v>
      </c>
      <c r="D5528" s="178">
        <f t="shared" si="203"/>
        <v>22</v>
      </c>
    </row>
    <row r="5529" spans="1:4">
      <c r="A5529" s="139" t="s">
        <v>5719</v>
      </c>
      <c r="B5529" s="138">
        <v>0</v>
      </c>
      <c r="C5529" s="178">
        <f t="shared" si="202"/>
        <v>0</v>
      </c>
      <c r="D5529" s="178">
        <f t="shared" si="203"/>
        <v>23</v>
      </c>
    </row>
    <row r="5530" spans="1:4">
      <c r="A5530" s="139" t="s">
        <v>5720</v>
      </c>
      <c r="B5530" s="138">
        <v>0</v>
      </c>
      <c r="C5530" s="178">
        <f t="shared" si="202"/>
        <v>0</v>
      </c>
      <c r="D5530" s="178">
        <f t="shared" si="203"/>
        <v>24</v>
      </c>
    </row>
    <row r="5531" spans="1:4">
      <c r="A5531" s="139" t="s">
        <v>5721</v>
      </c>
      <c r="B5531" s="138">
        <v>0</v>
      </c>
      <c r="C5531" s="178">
        <f t="shared" si="202"/>
        <v>0</v>
      </c>
      <c r="D5531" s="178">
        <f t="shared" si="203"/>
        <v>1</v>
      </c>
    </row>
    <row r="5532" spans="1:4">
      <c r="A5532" s="139" t="s">
        <v>5722</v>
      </c>
      <c r="B5532" s="138">
        <v>0</v>
      </c>
      <c r="C5532" s="178">
        <f t="shared" si="202"/>
        <v>0</v>
      </c>
      <c r="D5532" s="178">
        <f t="shared" si="203"/>
        <v>2</v>
      </c>
    </row>
    <row r="5533" spans="1:4">
      <c r="A5533" s="139" t="s">
        <v>5723</v>
      </c>
      <c r="B5533" s="138">
        <v>0</v>
      </c>
      <c r="C5533" s="178">
        <f t="shared" si="202"/>
        <v>0</v>
      </c>
      <c r="D5533" s="178">
        <f t="shared" si="203"/>
        <v>3</v>
      </c>
    </row>
    <row r="5534" spans="1:4">
      <c r="A5534" s="139" t="s">
        <v>5724</v>
      </c>
      <c r="B5534" s="138">
        <v>0</v>
      </c>
      <c r="C5534" s="178">
        <f t="shared" si="202"/>
        <v>0</v>
      </c>
      <c r="D5534" s="178">
        <f t="shared" si="203"/>
        <v>4</v>
      </c>
    </row>
    <row r="5535" spans="1:4">
      <c r="A5535" s="139" t="s">
        <v>5725</v>
      </c>
      <c r="B5535" s="138">
        <v>0</v>
      </c>
      <c r="C5535" s="178">
        <f t="shared" si="202"/>
        <v>0</v>
      </c>
      <c r="D5535" s="178">
        <f t="shared" si="203"/>
        <v>5</v>
      </c>
    </row>
    <row r="5536" spans="1:4">
      <c r="A5536" s="139" t="s">
        <v>5726</v>
      </c>
      <c r="B5536" s="138">
        <v>0</v>
      </c>
      <c r="C5536" s="178">
        <f t="shared" si="202"/>
        <v>0</v>
      </c>
      <c r="D5536" s="178">
        <f t="shared" si="203"/>
        <v>6</v>
      </c>
    </row>
    <row r="5537" spans="1:4">
      <c r="A5537" s="139" t="s">
        <v>5727</v>
      </c>
      <c r="B5537" s="138">
        <v>0</v>
      </c>
      <c r="C5537" s="178">
        <f t="shared" si="202"/>
        <v>0</v>
      </c>
      <c r="D5537" s="178">
        <f t="shared" si="203"/>
        <v>7</v>
      </c>
    </row>
    <row r="5538" spans="1:4">
      <c r="A5538" s="139" t="s">
        <v>5728</v>
      </c>
      <c r="B5538" s="138">
        <v>0</v>
      </c>
      <c r="C5538" s="178">
        <f t="shared" si="202"/>
        <v>0</v>
      </c>
      <c r="D5538" s="178">
        <f t="shared" si="203"/>
        <v>8</v>
      </c>
    </row>
    <row r="5539" spans="1:4">
      <c r="A5539" s="139" t="s">
        <v>5729</v>
      </c>
      <c r="B5539" s="138">
        <v>0</v>
      </c>
      <c r="C5539" s="178">
        <f t="shared" si="202"/>
        <v>31</v>
      </c>
      <c r="D5539" s="178">
        <f t="shared" si="203"/>
        <v>9</v>
      </c>
    </row>
    <row r="5540" spans="1:4">
      <c r="A5540" s="139" t="s">
        <v>5730</v>
      </c>
      <c r="B5540" s="138">
        <v>0</v>
      </c>
      <c r="C5540" s="178">
        <f t="shared" si="202"/>
        <v>248</v>
      </c>
      <c r="D5540" s="178">
        <f t="shared" si="203"/>
        <v>10</v>
      </c>
    </row>
    <row r="5541" spans="1:4">
      <c r="A5541" s="139" t="s">
        <v>5731</v>
      </c>
      <c r="B5541" s="138">
        <v>0</v>
      </c>
      <c r="C5541" s="178">
        <f t="shared" si="202"/>
        <v>347</v>
      </c>
      <c r="D5541" s="178">
        <f t="shared" si="203"/>
        <v>11</v>
      </c>
    </row>
    <row r="5542" spans="1:4">
      <c r="A5542" s="139" t="s">
        <v>5732</v>
      </c>
      <c r="B5542" s="138">
        <v>0</v>
      </c>
      <c r="C5542" s="178">
        <f t="shared" si="202"/>
        <v>397</v>
      </c>
      <c r="D5542" s="178">
        <f t="shared" si="203"/>
        <v>12</v>
      </c>
    </row>
    <row r="5543" spans="1:4">
      <c r="A5543" s="139" t="s">
        <v>5733</v>
      </c>
      <c r="B5543" s="138">
        <v>0</v>
      </c>
      <c r="C5543" s="178">
        <f t="shared" si="202"/>
        <v>439</v>
      </c>
      <c r="D5543" s="178">
        <f t="shared" si="203"/>
        <v>13</v>
      </c>
    </row>
    <row r="5544" spans="1:4">
      <c r="A5544" s="139" t="s">
        <v>5734</v>
      </c>
      <c r="B5544" s="138">
        <v>0</v>
      </c>
      <c r="C5544" s="178">
        <f t="shared" si="202"/>
        <v>463</v>
      </c>
      <c r="D5544" s="178">
        <f t="shared" si="203"/>
        <v>14</v>
      </c>
    </row>
    <row r="5545" spans="1:4">
      <c r="A5545" s="139" t="s">
        <v>5735</v>
      </c>
      <c r="B5545" s="138">
        <v>0</v>
      </c>
      <c r="C5545" s="178">
        <f t="shared" si="202"/>
        <v>468</v>
      </c>
      <c r="D5545" s="178">
        <f t="shared" si="203"/>
        <v>15</v>
      </c>
    </row>
    <row r="5546" spans="1:4">
      <c r="A5546" s="139" t="s">
        <v>5736</v>
      </c>
      <c r="B5546" s="138">
        <v>0</v>
      </c>
      <c r="C5546" s="178">
        <f t="shared" si="202"/>
        <v>454</v>
      </c>
      <c r="D5546" s="178">
        <f t="shared" si="203"/>
        <v>16</v>
      </c>
    </row>
    <row r="5547" spans="1:4">
      <c r="A5547" s="139" t="s">
        <v>5737</v>
      </c>
      <c r="B5547" s="138">
        <v>0</v>
      </c>
      <c r="C5547" s="178">
        <f t="shared" si="202"/>
        <v>404</v>
      </c>
      <c r="D5547" s="178">
        <f t="shared" si="203"/>
        <v>17</v>
      </c>
    </row>
    <row r="5548" spans="1:4">
      <c r="A5548" s="139" t="s">
        <v>5738</v>
      </c>
      <c r="B5548" s="138">
        <v>0</v>
      </c>
      <c r="C5548" s="178">
        <f t="shared" si="202"/>
        <v>345</v>
      </c>
      <c r="D5548" s="178">
        <f t="shared" si="203"/>
        <v>18</v>
      </c>
    </row>
    <row r="5549" spans="1:4">
      <c r="A5549" s="139" t="s">
        <v>5739</v>
      </c>
      <c r="B5549" s="138">
        <v>0</v>
      </c>
      <c r="C5549" s="178">
        <f t="shared" si="202"/>
        <v>208</v>
      </c>
      <c r="D5549" s="178">
        <f t="shared" si="203"/>
        <v>19</v>
      </c>
    </row>
    <row r="5550" spans="1:4">
      <c r="A5550" s="139" t="s">
        <v>5740</v>
      </c>
      <c r="B5550" s="138">
        <v>0</v>
      </c>
      <c r="C5550" s="178">
        <f t="shared" si="202"/>
        <v>0</v>
      </c>
      <c r="D5550" s="178">
        <f t="shared" si="203"/>
        <v>20</v>
      </c>
    </row>
    <row r="5551" spans="1:4">
      <c r="A5551" s="139" t="s">
        <v>5741</v>
      </c>
      <c r="B5551" s="138">
        <v>0</v>
      </c>
      <c r="C5551" s="178">
        <f t="shared" si="202"/>
        <v>0</v>
      </c>
      <c r="D5551" s="178">
        <f t="shared" si="203"/>
        <v>21</v>
      </c>
    </row>
    <row r="5552" spans="1:4">
      <c r="A5552" s="139" t="s">
        <v>5742</v>
      </c>
      <c r="B5552" s="138">
        <v>0</v>
      </c>
      <c r="C5552" s="178">
        <f t="shared" si="202"/>
        <v>0</v>
      </c>
      <c r="D5552" s="178">
        <f t="shared" si="203"/>
        <v>22</v>
      </c>
    </row>
    <row r="5553" spans="1:4">
      <c r="A5553" s="139" t="s">
        <v>5743</v>
      </c>
      <c r="B5553" s="138">
        <v>0</v>
      </c>
      <c r="C5553" s="178">
        <f t="shared" si="202"/>
        <v>0</v>
      </c>
      <c r="D5553" s="178">
        <f t="shared" si="203"/>
        <v>23</v>
      </c>
    </row>
    <row r="5554" spans="1:4">
      <c r="A5554" s="139" t="s">
        <v>5744</v>
      </c>
      <c r="B5554" s="138">
        <v>0</v>
      </c>
      <c r="C5554" s="178">
        <f t="shared" si="202"/>
        <v>0</v>
      </c>
      <c r="D5554" s="178">
        <f t="shared" si="203"/>
        <v>24</v>
      </c>
    </row>
    <row r="5555" spans="1:4">
      <c r="A5555" s="139" t="s">
        <v>5745</v>
      </c>
      <c r="B5555" s="138">
        <v>0</v>
      </c>
      <c r="C5555" s="178">
        <f t="shared" si="202"/>
        <v>0</v>
      </c>
      <c r="D5555" s="178">
        <f t="shared" si="203"/>
        <v>1</v>
      </c>
    </row>
    <row r="5556" spans="1:4">
      <c r="A5556" s="139" t="s">
        <v>5746</v>
      </c>
      <c r="B5556" s="138">
        <v>0</v>
      </c>
      <c r="C5556" s="178">
        <f t="shared" si="202"/>
        <v>0</v>
      </c>
      <c r="D5556" s="178">
        <f t="shared" si="203"/>
        <v>2</v>
      </c>
    </row>
    <row r="5557" spans="1:4">
      <c r="A5557" s="139" t="s">
        <v>5747</v>
      </c>
      <c r="B5557" s="138">
        <v>0</v>
      </c>
      <c r="C5557" s="178">
        <f t="shared" si="202"/>
        <v>0</v>
      </c>
      <c r="D5557" s="178">
        <f t="shared" si="203"/>
        <v>3</v>
      </c>
    </row>
    <row r="5558" spans="1:4">
      <c r="A5558" s="139" t="s">
        <v>5748</v>
      </c>
      <c r="B5558" s="138">
        <v>0</v>
      </c>
      <c r="C5558" s="178">
        <f t="shared" si="202"/>
        <v>0</v>
      </c>
      <c r="D5558" s="178">
        <f t="shared" si="203"/>
        <v>4</v>
      </c>
    </row>
    <row r="5559" spans="1:4">
      <c r="A5559" s="139" t="s">
        <v>5749</v>
      </c>
      <c r="B5559" s="138">
        <v>0</v>
      </c>
      <c r="C5559" s="178">
        <f t="shared" si="202"/>
        <v>0</v>
      </c>
      <c r="D5559" s="178">
        <f t="shared" si="203"/>
        <v>5</v>
      </c>
    </row>
    <row r="5560" spans="1:4">
      <c r="A5560" s="139" t="s">
        <v>5750</v>
      </c>
      <c r="B5560" s="138">
        <v>0</v>
      </c>
      <c r="C5560" s="178">
        <f t="shared" si="202"/>
        <v>0</v>
      </c>
      <c r="D5560" s="178">
        <f t="shared" si="203"/>
        <v>6</v>
      </c>
    </row>
    <row r="5561" spans="1:4">
      <c r="A5561" s="139" t="s">
        <v>5751</v>
      </c>
      <c r="B5561" s="138">
        <v>0</v>
      </c>
      <c r="C5561" s="178">
        <f t="shared" si="202"/>
        <v>0</v>
      </c>
      <c r="D5561" s="178">
        <f t="shared" si="203"/>
        <v>7</v>
      </c>
    </row>
    <row r="5562" spans="1:4">
      <c r="A5562" s="139" t="s">
        <v>5752</v>
      </c>
      <c r="B5562" s="138">
        <v>0</v>
      </c>
      <c r="C5562" s="178">
        <f t="shared" si="202"/>
        <v>0</v>
      </c>
      <c r="D5562" s="178">
        <f t="shared" si="203"/>
        <v>8</v>
      </c>
    </row>
    <row r="5563" spans="1:4">
      <c r="A5563" s="139" t="s">
        <v>5753</v>
      </c>
      <c r="B5563" s="138">
        <v>0</v>
      </c>
      <c r="C5563" s="178">
        <f t="shared" si="202"/>
        <v>31</v>
      </c>
      <c r="D5563" s="178">
        <f t="shared" si="203"/>
        <v>9</v>
      </c>
    </row>
    <row r="5564" spans="1:4">
      <c r="A5564" s="139" t="s">
        <v>5754</v>
      </c>
      <c r="B5564" s="138">
        <v>0</v>
      </c>
      <c r="C5564" s="178">
        <f t="shared" si="202"/>
        <v>248</v>
      </c>
      <c r="D5564" s="178">
        <f t="shared" si="203"/>
        <v>10</v>
      </c>
    </row>
    <row r="5565" spans="1:4">
      <c r="A5565" s="139" t="s">
        <v>5755</v>
      </c>
      <c r="B5565" s="138">
        <v>0</v>
      </c>
      <c r="C5565" s="178">
        <f t="shared" si="202"/>
        <v>347</v>
      </c>
      <c r="D5565" s="178">
        <f t="shared" si="203"/>
        <v>11</v>
      </c>
    </row>
    <row r="5566" spans="1:4">
      <c r="A5566" s="139" t="s">
        <v>5756</v>
      </c>
      <c r="B5566" s="138">
        <v>0</v>
      </c>
      <c r="C5566" s="178">
        <f t="shared" si="202"/>
        <v>397</v>
      </c>
      <c r="D5566" s="178">
        <f t="shared" si="203"/>
        <v>12</v>
      </c>
    </row>
    <row r="5567" spans="1:4">
      <c r="A5567" s="139" t="s">
        <v>5757</v>
      </c>
      <c r="B5567" s="138">
        <v>0</v>
      </c>
      <c r="C5567" s="178">
        <f t="shared" si="202"/>
        <v>439</v>
      </c>
      <c r="D5567" s="178">
        <f t="shared" si="203"/>
        <v>13</v>
      </c>
    </row>
    <row r="5568" spans="1:4">
      <c r="A5568" s="139" t="s">
        <v>5758</v>
      </c>
      <c r="B5568" s="138">
        <v>0</v>
      </c>
      <c r="C5568" s="178">
        <f t="shared" si="202"/>
        <v>463</v>
      </c>
      <c r="D5568" s="178">
        <f t="shared" si="203"/>
        <v>14</v>
      </c>
    </row>
    <row r="5569" spans="1:4">
      <c r="A5569" s="139" t="s">
        <v>5759</v>
      </c>
      <c r="B5569" s="138">
        <v>0</v>
      </c>
      <c r="C5569" s="178">
        <f t="shared" si="202"/>
        <v>468</v>
      </c>
      <c r="D5569" s="178">
        <f t="shared" si="203"/>
        <v>15</v>
      </c>
    </row>
    <row r="5570" spans="1:4">
      <c r="A5570" s="139" t="s">
        <v>5760</v>
      </c>
      <c r="B5570" s="138">
        <v>0</v>
      </c>
      <c r="C5570" s="178">
        <f t="shared" si="202"/>
        <v>454</v>
      </c>
      <c r="D5570" s="178">
        <f t="shared" si="203"/>
        <v>16</v>
      </c>
    </row>
    <row r="5571" spans="1:4">
      <c r="A5571" s="139" t="s">
        <v>5761</v>
      </c>
      <c r="B5571" s="138">
        <v>0</v>
      </c>
      <c r="C5571" s="178">
        <f t="shared" si="202"/>
        <v>404</v>
      </c>
      <c r="D5571" s="178">
        <f t="shared" si="203"/>
        <v>17</v>
      </c>
    </row>
    <row r="5572" spans="1:4">
      <c r="A5572" s="139" t="s">
        <v>5762</v>
      </c>
      <c r="B5572" s="138">
        <v>0</v>
      </c>
      <c r="C5572" s="178">
        <f t="shared" ref="C5572:C5635" si="204">_xlfn.XLOOKUP(D5572,$N$5:$N$28,$I$5:$I$28)</f>
        <v>345</v>
      </c>
      <c r="D5572" s="178">
        <f t="shared" si="203"/>
        <v>18</v>
      </c>
    </row>
    <row r="5573" spans="1:4">
      <c r="A5573" s="139" t="s">
        <v>5763</v>
      </c>
      <c r="B5573" s="138">
        <v>0</v>
      </c>
      <c r="C5573" s="178">
        <f t="shared" si="204"/>
        <v>208</v>
      </c>
      <c r="D5573" s="178">
        <f t="shared" si="203"/>
        <v>19</v>
      </c>
    </row>
    <row r="5574" spans="1:4">
      <c r="A5574" s="139" t="s">
        <v>5764</v>
      </c>
      <c r="B5574" s="138">
        <v>0</v>
      </c>
      <c r="C5574" s="178">
        <f t="shared" si="204"/>
        <v>0</v>
      </c>
      <c r="D5574" s="178">
        <f t="shared" si="203"/>
        <v>20</v>
      </c>
    </row>
    <row r="5575" spans="1:4">
      <c r="A5575" s="139" t="s">
        <v>5765</v>
      </c>
      <c r="B5575" s="138">
        <v>0</v>
      </c>
      <c r="C5575" s="178">
        <f t="shared" si="204"/>
        <v>0</v>
      </c>
      <c r="D5575" s="178">
        <f t="shared" si="203"/>
        <v>21</v>
      </c>
    </row>
    <row r="5576" spans="1:4">
      <c r="A5576" s="139" t="s">
        <v>5766</v>
      </c>
      <c r="B5576" s="138">
        <v>0</v>
      </c>
      <c r="C5576" s="178">
        <f t="shared" si="204"/>
        <v>0</v>
      </c>
      <c r="D5576" s="178">
        <f t="shared" si="203"/>
        <v>22</v>
      </c>
    </row>
    <row r="5577" spans="1:4">
      <c r="A5577" s="139" t="s">
        <v>5767</v>
      </c>
      <c r="B5577" s="138">
        <v>0</v>
      </c>
      <c r="C5577" s="178">
        <f t="shared" si="204"/>
        <v>0</v>
      </c>
      <c r="D5577" s="178">
        <f t="shared" si="203"/>
        <v>23</v>
      </c>
    </row>
    <row r="5578" spans="1:4">
      <c r="A5578" s="139" t="s">
        <v>5768</v>
      </c>
      <c r="B5578" s="138">
        <v>0</v>
      </c>
      <c r="C5578" s="178">
        <f t="shared" si="204"/>
        <v>0</v>
      </c>
      <c r="D5578" s="178">
        <f t="shared" si="203"/>
        <v>24</v>
      </c>
    </row>
    <row r="5579" spans="1:4">
      <c r="A5579" s="139" t="s">
        <v>5769</v>
      </c>
      <c r="B5579" s="138">
        <v>0</v>
      </c>
      <c r="C5579" s="178">
        <f t="shared" si="204"/>
        <v>0</v>
      </c>
      <c r="D5579" s="178">
        <f t="shared" ref="D5579:D5642" si="205">D5555</f>
        <v>1</v>
      </c>
    </row>
    <row r="5580" spans="1:4">
      <c r="A5580" s="139" t="s">
        <v>5770</v>
      </c>
      <c r="B5580" s="138">
        <v>0</v>
      </c>
      <c r="C5580" s="178">
        <f t="shared" si="204"/>
        <v>0</v>
      </c>
      <c r="D5580" s="178">
        <f t="shared" si="205"/>
        <v>2</v>
      </c>
    </row>
    <row r="5581" spans="1:4">
      <c r="A5581" s="139" t="s">
        <v>5771</v>
      </c>
      <c r="B5581" s="138">
        <v>0</v>
      </c>
      <c r="C5581" s="178">
        <f t="shared" si="204"/>
        <v>0</v>
      </c>
      <c r="D5581" s="178">
        <f t="shared" si="205"/>
        <v>3</v>
      </c>
    </row>
    <row r="5582" spans="1:4">
      <c r="A5582" s="139" t="s">
        <v>5772</v>
      </c>
      <c r="B5582" s="138">
        <v>0</v>
      </c>
      <c r="C5582" s="178">
        <f t="shared" si="204"/>
        <v>0</v>
      </c>
      <c r="D5582" s="178">
        <f t="shared" si="205"/>
        <v>4</v>
      </c>
    </row>
    <row r="5583" spans="1:4">
      <c r="A5583" s="139" t="s">
        <v>5773</v>
      </c>
      <c r="B5583" s="138">
        <v>0</v>
      </c>
      <c r="C5583" s="178">
        <f t="shared" si="204"/>
        <v>0</v>
      </c>
      <c r="D5583" s="178">
        <f t="shared" si="205"/>
        <v>5</v>
      </c>
    </row>
    <row r="5584" spans="1:4">
      <c r="A5584" s="139" t="s">
        <v>5774</v>
      </c>
      <c r="B5584" s="138">
        <v>0</v>
      </c>
      <c r="C5584" s="178">
        <f t="shared" si="204"/>
        <v>0</v>
      </c>
      <c r="D5584" s="178">
        <f t="shared" si="205"/>
        <v>6</v>
      </c>
    </row>
    <row r="5585" spans="1:4">
      <c r="A5585" s="139" t="s">
        <v>5775</v>
      </c>
      <c r="B5585" s="138">
        <v>0</v>
      </c>
      <c r="C5585" s="178">
        <f t="shared" si="204"/>
        <v>0</v>
      </c>
      <c r="D5585" s="178">
        <f t="shared" si="205"/>
        <v>7</v>
      </c>
    </row>
    <row r="5586" spans="1:4">
      <c r="A5586" s="139" t="s">
        <v>5776</v>
      </c>
      <c r="B5586" s="138">
        <v>0</v>
      </c>
      <c r="C5586" s="178">
        <f t="shared" si="204"/>
        <v>0</v>
      </c>
      <c r="D5586" s="178">
        <f t="shared" si="205"/>
        <v>8</v>
      </c>
    </row>
    <row r="5587" spans="1:4">
      <c r="A5587" s="139" t="s">
        <v>5777</v>
      </c>
      <c r="B5587" s="138">
        <v>0</v>
      </c>
      <c r="C5587" s="178">
        <f t="shared" si="204"/>
        <v>31</v>
      </c>
      <c r="D5587" s="178">
        <f t="shared" si="205"/>
        <v>9</v>
      </c>
    </row>
    <row r="5588" spans="1:4">
      <c r="A5588" s="139" t="s">
        <v>5778</v>
      </c>
      <c r="B5588" s="138">
        <v>0</v>
      </c>
      <c r="C5588" s="178">
        <f t="shared" si="204"/>
        <v>248</v>
      </c>
      <c r="D5588" s="178">
        <f t="shared" si="205"/>
        <v>10</v>
      </c>
    </row>
    <row r="5589" spans="1:4">
      <c r="A5589" s="139" t="s">
        <v>5779</v>
      </c>
      <c r="B5589" s="138">
        <v>0</v>
      </c>
      <c r="C5589" s="178">
        <f t="shared" si="204"/>
        <v>347</v>
      </c>
      <c r="D5589" s="178">
        <f t="shared" si="205"/>
        <v>11</v>
      </c>
    </row>
    <row r="5590" spans="1:4">
      <c r="A5590" s="139" t="s">
        <v>5780</v>
      </c>
      <c r="B5590" s="138">
        <v>0</v>
      </c>
      <c r="C5590" s="178">
        <f t="shared" si="204"/>
        <v>397</v>
      </c>
      <c r="D5590" s="178">
        <f t="shared" si="205"/>
        <v>12</v>
      </c>
    </row>
    <row r="5591" spans="1:4">
      <c r="A5591" s="139" t="s">
        <v>5781</v>
      </c>
      <c r="B5591" s="138">
        <v>0</v>
      </c>
      <c r="C5591" s="178">
        <f t="shared" si="204"/>
        <v>439</v>
      </c>
      <c r="D5591" s="178">
        <f t="shared" si="205"/>
        <v>13</v>
      </c>
    </row>
    <row r="5592" spans="1:4">
      <c r="A5592" s="139" t="s">
        <v>5782</v>
      </c>
      <c r="B5592" s="138">
        <v>0</v>
      </c>
      <c r="C5592" s="178">
        <f t="shared" si="204"/>
        <v>463</v>
      </c>
      <c r="D5592" s="178">
        <f t="shared" si="205"/>
        <v>14</v>
      </c>
    </row>
    <row r="5593" spans="1:4">
      <c r="A5593" s="139" t="s">
        <v>5783</v>
      </c>
      <c r="B5593" s="138">
        <v>0</v>
      </c>
      <c r="C5593" s="178">
        <f t="shared" si="204"/>
        <v>468</v>
      </c>
      <c r="D5593" s="178">
        <f t="shared" si="205"/>
        <v>15</v>
      </c>
    </row>
    <row r="5594" spans="1:4">
      <c r="A5594" s="139" t="s">
        <v>5784</v>
      </c>
      <c r="B5594" s="138">
        <v>0</v>
      </c>
      <c r="C5594" s="178">
        <f t="shared" si="204"/>
        <v>454</v>
      </c>
      <c r="D5594" s="178">
        <f t="shared" si="205"/>
        <v>16</v>
      </c>
    </row>
    <row r="5595" spans="1:4">
      <c r="A5595" s="139" t="s">
        <v>5785</v>
      </c>
      <c r="B5595" s="138">
        <v>0</v>
      </c>
      <c r="C5595" s="178">
        <f t="shared" si="204"/>
        <v>404</v>
      </c>
      <c r="D5595" s="178">
        <f t="shared" si="205"/>
        <v>17</v>
      </c>
    </row>
    <row r="5596" spans="1:4">
      <c r="A5596" s="139" t="s">
        <v>5786</v>
      </c>
      <c r="B5596" s="138">
        <v>0</v>
      </c>
      <c r="C5596" s="178">
        <f t="shared" si="204"/>
        <v>345</v>
      </c>
      <c r="D5596" s="178">
        <f t="shared" si="205"/>
        <v>18</v>
      </c>
    </row>
    <row r="5597" spans="1:4">
      <c r="A5597" s="139" t="s">
        <v>5787</v>
      </c>
      <c r="B5597" s="138">
        <v>0</v>
      </c>
      <c r="C5597" s="178">
        <f t="shared" si="204"/>
        <v>208</v>
      </c>
      <c r="D5597" s="178">
        <f t="shared" si="205"/>
        <v>19</v>
      </c>
    </row>
    <row r="5598" spans="1:4">
      <c r="A5598" s="139" t="s">
        <v>5788</v>
      </c>
      <c r="B5598" s="138">
        <v>0</v>
      </c>
      <c r="C5598" s="178">
        <f t="shared" si="204"/>
        <v>0</v>
      </c>
      <c r="D5598" s="178">
        <f t="shared" si="205"/>
        <v>20</v>
      </c>
    </row>
    <row r="5599" spans="1:4">
      <c r="A5599" s="139" t="s">
        <v>5789</v>
      </c>
      <c r="B5599" s="138">
        <v>0</v>
      </c>
      <c r="C5599" s="178">
        <f t="shared" si="204"/>
        <v>0</v>
      </c>
      <c r="D5599" s="178">
        <f t="shared" si="205"/>
        <v>21</v>
      </c>
    </row>
    <row r="5600" spans="1:4">
      <c r="A5600" s="139" t="s">
        <v>5790</v>
      </c>
      <c r="B5600" s="138">
        <v>0</v>
      </c>
      <c r="C5600" s="178">
        <f t="shared" si="204"/>
        <v>0</v>
      </c>
      <c r="D5600" s="178">
        <f t="shared" si="205"/>
        <v>22</v>
      </c>
    </row>
    <row r="5601" spans="1:4">
      <c r="A5601" s="139" t="s">
        <v>5791</v>
      </c>
      <c r="B5601" s="138">
        <v>0</v>
      </c>
      <c r="C5601" s="178">
        <f t="shared" si="204"/>
        <v>0</v>
      </c>
      <c r="D5601" s="178">
        <f t="shared" si="205"/>
        <v>23</v>
      </c>
    </row>
    <row r="5602" spans="1:4">
      <c r="A5602" s="139" t="s">
        <v>5792</v>
      </c>
      <c r="B5602" s="138">
        <v>0</v>
      </c>
      <c r="C5602" s="178">
        <f t="shared" si="204"/>
        <v>0</v>
      </c>
      <c r="D5602" s="178">
        <f t="shared" si="205"/>
        <v>24</v>
      </c>
    </row>
    <row r="5603" spans="1:4">
      <c r="A5603" s="139" t="s">
        <v>5793</v>
      </c>
      <c r="B5603" s="138">
        <v>0</v>
      </c>
      <c r="C5603" s="178">
        <f t="shared" si="204"/>
        <v>0</v>
      </c>
      <c r="D5603" s="178">
        <f t="shared" si="205"/>
        <v>1</v>
      </c>
    </row>
    <row r="5604" spans="1:4">
      <c r="A5604" s="139" t="s">
        <v>5794</v>
      </c>
      <c r="B5604" s="138">
        <v>0</v>
      </c>
      <c r="C5604" s="178">
        <f t="shared" si="204"/>
        <v>0</v>
      </c>
      <c r="D5604" s="178">
        <f t="shared" si="205"/>
        <v>2</v>
      </c>
    </row>
    <row r="5605" spans="1:4">
      <c r="A5605" s="139" t="s">
        <v>5795</v>
      </c>
      <c r="B5605" s="138">
        <v>0</v>
      </c>
      <c r="C5605" s="178">
        <f t="shared" si="204"/>
        <v>0</v>
      </c>
      <c r="D5605" s="178">
        <f t="shared" si="205"/>
        <v>3</v>
      </c>
    </row>
    <row r="5606" spans="1:4">
      <c r="A5606" s="139" t="s">
        <v>5796</v>
      </c>
      <c r="B5606" s="138">
        <v>0</v>
      </c>
      <c r="C5606" s="178">
        <f t="shared" si="204"/>
        <v>0</v>
      </c>
      <c r="D5606" s="178">
        <f t="shared" si="205"/>
        <v>4</v>
      </c>
    </row>
    <row r="5607" spans="1:4">
      <c r="A5607" s="139" t="s">
        <v>5797</v>
      </c>
      <c r="B5607" s="138">
        <v>0</v>
      </c>
      <c r="C5607" s="178">
        <f t="shared" si="204"/>
        <v>0</v>
      </c>
      <c r="D5607" s="178">
        <f t="shared" si="205"/>
        <v>5</v>
      </c>
    </row>
    <row r="5608" spans="1:4">
      <c r="A5608" s="139" t="s">
        <v>5798</v>
      </c>
      <c r="B5608" s="138">
        <v>0</v>
      </c>
      <c r="C5608" s="178">
        <f t="shared" si="204"/>
        <v>0</v>
      </c>
      <c r="D5608" s="178">
        <f t="shared" si="205"/>
        <v>6</v>
      </c>
    </row>
    <row r="5609" spans="1:4">
      <c r="A5609" s="139" t="s">
        <v>5799</v>
      </c>
      <c r="B5609" s="138">
        <v>0</v>
      </c>
      <c r="C5609" s="178">
        <f t="shared" si="204"/>
        <v>0</v>
      </c>
      <c r="D5609" s="178">
        <f t="shared" si="205"/>
        <v>7</v>
      </c>
    </row>
    <row r="5610" spans="1:4">
      <c r="A5610" s="139" t="s">
        <v>5800</v>
      </c>
      <c r="B5610" s="138">
        <v>0</v>
      </c>
      <c r="C5610" s="178">
        <f t="shared" si="204"/>
        <v>0</v>
      </c>
      <c r="D5610" s="178">
        <f t="shared" si="205"/>
        <v>8</v>
      </c>
    </row>
    <row r="5611" spans="1:4">
      <c r="A5611" s="139" t="s">
        <v>5801</v>
      </c>
      <c r="B5611" s="138">
        <v>0</v>
      </c>
      <c r="C5611" s="178">
        <f t="shared" si="204"/>
        <v>31</v>
      </c>
      <c r="D5611" s="178">
        <f t="shared" si="205"/>
        <v>9</v>
      </c>
    </row>
    <row r="5612" spans="1:4">
      <c r="A5612" s="139" t="s">
        <v>5802</v>
      </c>
      <c r="B5612" s="138">
        <v>0</v>
      </c>
      <c r="C5612" s="178">
        <f t="shared" si="204"/>
        <v>248</v>
      </c>
      <c r="D5612" s="178">
        <f t="shared" si="205"/>
        <v>10</v>
      </c>
    </row>
    <row r="5613" spans="1:4">
      <c r="A5613" s="139" t="s">
        <v>5803</v>
      </c>
      <c r="B5613" s="138">
        <v>0</v>
      </c>
      <c r="C5613" s="178">
        <f t="shared" si="204"/>
        <v>347</v>
      </c>
      <c r="D5613" s="178">
        <f t="shared" si="205"/>
        <v>11</v>
      </c>
    </row>
    <row r="5614" spans="1:4">
      <c r="A5614" s="139" t="s">
        <v>5804</v>
      </c>
      <c r="B5614" s="138">
        <v>0</v>
      </c>
      <c r="C5614" s="178">
        <f t="shared" si="204"/>
        <v>397</v>
      </c>
      <c r="D5614" s="178">
        <f t="shared" si="205"/>
        <v>12</v>
      </c>
    </row>
    <row r="5615" spans="1:4">
      <c r="A5615" s="139" t="s">
        <v>5805</v>
      </c>
      <c r="B5615" s="138">
        <v>0</v>
      </c>
      <c r="C5615" s="178">
        <f t="shared" si="204"/>
        <v>439</v>
      </c>
      <c r="D5615" s="178">
        <f t="shared" si="205"/>
        <v>13</v>
      </c>
    </row>
    <row r="5616" spans="1:4">
      <c r="A5616" s="139" t="s">
        <v>5806</v>
      </c>
      <c r="B5616" s="138">
        <v>0</v>
      </c>
      <c r="C5616" s="178">
        <f t="shared" si="204"/>
        <v>463</v>
      </c>
      <c r="D5616" s="178">
        <f t="shared" si="205"/>
        <v>14</v>
      </c>
    </row>
    <row r="5617" spans="1:4">
      <c r="A5617" s="139" t="s">
        <v>5807</v>
      </c>
      <c r="B5617" s="138">
        <v>0</v>
      </c>
      <c r="C5617" s="178">
        <f t="shared" si="204"/>
        <v>468</v>
      </c>
      <c r="D5617" s="178">
        <f t="shared" si="205"/>
        <v>15</v>
      </c>
    </row>
    <row r="5618" spans="1:4">
      <c r="A5618" s="139" t="s">
        <v>5808</v>
      </c>
      <c r="B5618" s="138">
        <v>0</v>
      </c>
      <c r="C5618" s="178">
        <f t="shared" si="204"/>
        <v>454</v>
      </c>
      <c r="D5618" s="178">
        <f t="shared" si="205"/>
        <v>16</v>
      </c>
    </row>
    <row r="5619" spans="1:4">
      <c r="A5619" s="139" t="s">
        <v>5809</v>
      </c>
      <c r="B5619" s="138">
        <v>0</v>
      </c>
      <c r="C5619" s="178">
        <f t="shared" si="204"/>
        <v>404</v>
      </c>
      <c r="D5619" s="178">
        <f t="shared" si="205"/>
        <v>17</v>
      </c>
    </row>
    <row r="5620" spans="1:4">
      <c r="A5620" s="139" t="s">
        <v>5810</v>
      </c>
      <c r="B5620" s="138">
        <v>0</v>
      </c>
      <c r="C5620" s="178">
        <f t="shared" si="204"/>
        <v>345</v>
      </c>
      <c r="D5620" s="178">
        <f t="shared" si="205"/>
        <v>18</v>
      </c>
    </row>
    <row r="5621" spans="1:4">
      <c r="A5621" s="139" t="s">
        <v>5811</v>
      </c>
      <c r="B5621" s="138">
        <v>0</v>
      </c>
      <c r="C5621" s="178">
        <f t="shared" si="204"/>
        <v>208</v>
      </c>
      <c r="D5621" s="178">
        <f t="shared" si="205"/>
        <v>19</v>
      </c>
    </row>
    <row r="5622" spans="1:4">
      <c r="A5622" s="139" t="s">
        <v>5812</v>
      </c>
      <c r="B5622" s="138">
        <v>0</v>
      </c>
      <c r="C5622" s="178">
        <f t="shared" si="204"/>
        <v>0</v>
      </c>
      <c r="D5622" s="178">
        <f t="shared" si="205"/>
        <v>20</v>
      </c>
    </row>
    <row r="5623" spans="1:4">
      <c r="A5623" s="139" t="s">
        <v>5813</v>
      </c>
      <c r="B5623" s="138">
        <v>0</v>
      </c>
      <c r="C5623" s="178">
        <f t="shared" si="204"/>
        <v>0</v>
      </c>
      <c r="D5623" s="178">
        <f t="shared" si="205"/>
        <v>21</v>
      </c>
    </row>
    <row r="5624" spans="1:4">
      <c r="A5624" s="139" t="s">
        <v>5814</v>
      </c>
      <c r="B5624" s="138">
        <v>0</v>
      </c>
      <c r="C5624" s="178">
        <f t="shared" si="204"/>
        <v>0</v>
      </c>
      <c r="D5624" s="178">
        <f t="shared" si="205"/>
        <v>22</v>
      </c>
    </row>
    <row r="5625" spans="1:4">
      <c r="A5625" s="139" t="s">
        <v>5815</v>
      </c>
      <c r="B5625" s="138">
        <v>0</v>
      </c>
      <c r="C5625" s="178">
        <f t="shared" si="204"/>
        <v>0</v>
      </c>
      <c r="D5625" s="178">
        <f t="shared" si="205"/>
        <v>23</v>
      </c>
    </row>
    <row r="5626" spans="1:4">
      <c r="A5626" s="139" t="s">
        <v>5816</v>
      </c>
      <c r="B5626" s="138">
        <v>0</v>
      </c>
      <c r="C5626" s="178">
        <f t="shared" si="204"/>
        <v>0</v>
      </c>
      <c r="D5626" s="178">
        <f t="shared" si="205"/>
        <v>24</v>
      </c>
    </row>
    <row r="5627" spans="1:4">
      <c r="A5627" s="139" t="s">
        <v>5817</v>
      </c>
      <c r="B5627" s="138">
        <v>0</v>
      </c>
      <c r="C5627" s="178">
        <f t="shared" si="204"/>
        <v>0</v>
      </c>
      <c r="D5627" s="178">
        <f t="shared" si="205"/>
        <v>1</v>
      </c>
    </row>
    <row r="5628" spans="1:4">
      <c r="A5628" s="139" t="s">
        <v>5818</v>
      </c>
      <c r="B5628" s="138">
        <v>0</v>
      </c>
      <c r="C5628" s="178">
        <f t="shared" si="204"/>
        <v>0</v>
      </c>
      <c r="D5628" s="178">
        <f t="shared" si="205"/>
        <v>2</v>
      </c>
    </row>
    <row r="5629" spans="1:4">
      <c r="A5629" s="139" t="s">
        <v>5819</v>
      </c>
      <c r="B5629" s="138">
        <v>0</v>
      </c>
      <c r="C5629" s="178">
        <f t="shared" si="204"/>
        <v>0</v>
      </c>
      <c r="D5629" s="178">
        <f t="shared" si="205"/>
        <v>3</v>
      </c>
    </row>
    <row r="5630" spans="1:4">
      <c r="A5630" s="139" t="s">
        <v>5820</v>
      </c>
      <c r="B5630" s="138">
        <v>0</v>
      </c>
      <c r="C5630" s="178">
        <f t="shared" si="204"/>
        <v>0</v>
      </c>
      <c r="D5630" s="178">
        <f t="shared" si="205"/>
        <v>4</v>
      </c>
    </row>
    <row r="5631" spans="1:4">
      <c r="A5631" s="139" t="s">
        <v>5821</v>
      </c>
      <c r="B5631" s="138">
        <v>0</v>
      </c>
      <c r="C5631" s="178">
        <f t="shared" si="204"/>
        <v>0</v>
      </c>
      <c r="D5631" s="178">
        <f t="shared" si="205"/>
        <v>5</v>
      </c>
    </row>
    <row r="5632" spans="1:4">
      <c r="A5632" s="139" t="s">
        <v>5822</v>
      </c>
      <c r="B5632" s="138">
        <v>0</v>
      </c>
      <c r="C5632" s="178">
        <f t="shared" si="204"/>
        <v>0</v>
      </c>
      <c r="D5632" s="178">
        <f t="shared" si="205"/>
        <v>6</v>
      </c>
    </row>
    <row r="5633" spans="1:4">
      <c r="A5633" s="139" t="s">
        <v>5823</v>
      </c>
      <c r="B5633" s="138">
        <v>0</v>
      </c>
      <c r="C5633" s="178">
        <f t="shared" si="204"/>
        <v>0</v>
      </c>
      <c r="D5633" s="178">
        <f t="shared" si="205"/>
        <v>7</v>
      </c>
    </row>
    <row r="5634" spans="1:4">
      <c r="A5634" s="139" t="s">
        <v>5824</v>
      </c>
      <c r="B5634" s="138">
        <v>0</v>
      </c>
      <c r="C5634" s="178">
        <f t="shared" si="204"/>
        <v>0</v>
      </c>
      <c r="D5634" s="178">
        <f t="shared" si="205"/>
        <v>8</v>
      </c>
    </row>
    <row r="5635" spans="1:4">
      <c r="A5635" s="139" t="s">
        <v>5825</v>
      </c>
      <c r="B5635" s="138">
        <v>0</v>
      </c>
      <c r="C5635" s="178">
        <f t="shared" si="204"/>
        <v>31</v>
      </c>
      <c r="D5635" s="178">
        <f t="shared" si="205"/>
        <v>9</v>
      </c>
    </row>
    <row r="5636" spans="1:4">
      <c r="A5636" s="139" t="s">
        <v>5826</v>
      </c>
      <c r="B5636" s="138">
        <v>0</v>
      </c>
      <c r="C5636" s="178">
        <f t="shared" ref="C5636:C5699" si="206">_xlfn.XLOOKUP(D5636,$N$5:$N$28,$I$5:$I$28)</f>
        <v>248</v>
      </c>
      <c r="D5636" s="178">
        <f t="shared" si="205"/>
        <v>10</v>
      </c>
    </row>
    <row r="5637" spans="1:4">
      <c r="A5637" s="139" t="s">
        <v>5827</v>
      </c>
      <c r="B5637" s="138">
        <v>0</v>
      </c>
      <c r="C5637" s="178">
        <f t="shared" si="206"/>
        <v>347</v>
      </c>
      <c r="D5637" s="178">
        <f t="shared" si="205"/>
        <v>11</v>
      </c>
    </row>
    <row r="5638" spans="1:4">
      <c r="A5638" s="139" t="s">
        <v>5828</v>
      </c>
      <c r="B5638" s="138">
        <v>0</v>
      </c>
      <c r="C5638" s="178">
        <f t="shared" si="206"/>
        <v>397</v>
      </c>
      <c r="D5638" s="178">
        <f t="shared" si="205"/>
        <v>12</v>
      </c>
    </row>
    <row r="5639" spans="1:4">
      <c r="A5639" s="139" t="s">
        <v>5829</v>
      </c>
      <c r="B5639" s="138">
        <v>0</v>
      </c>
      <c r="C5639" s="178">
        <f t="shared" si="206"/>
        <v>439</v>
      </c>
      <c r="D5639" s="178">
        <f t="shared" si="205"/>
        <v>13</v>
      </c>
    </row>
    <row r="5640" spans="1:4">
      <c r="A5640" s="139" t="s">
        <v>5830</v>
      </c>
      <c r="B5640" s="138">
        <v>0</v>
      </c>
      <c r="C5640" s="178">
        <f t="shared" si="206"/>
        <v>463</v>
      </c>
      <c r="D5640" s="178">
        <f t="shared" si="205"/>
        <v>14</v>
      </c>
    </row>
    <row r="5641" spans="1:4">
      <c r="A5641" s="139" t="s">
        <v>5831</v>
      </c>
      <c r="B5641" s="138">
        <v>0</v>
      </c>
      <c r="C5641" s="178">
        <f t="shared" si="206"/>
        <v>468</v>
      </c>
      <c r="D5641" s="178">
        <f t="shared" si="205"/>
        <v>15</v>
      </c>
    </row>
    <row r="5642" spans="1:4">
      <c r="A5642" s="139" t="s">
        <v>5832</v>
      </c>
      <c r="B5642" s="138">
        <v>0</v>
      </c>
      <c r="C5642" s="178">
        <f t="shared" si="206"/>
        <v>454</v>
      </c>
      <c r="D5642" s="178">
        <f t="shared" si="205"/>
        <v>16</v>
      </c>
    </row>
    <row r="5643" spans="1:4">
      <c r="A5643" s="139" t="s">
        <v>5833</v>
      </c>
      <c r="B5643" s="138">
        <v>0</v>
      </c>
      <c r="C5643" s="178">
        <f t="shared" si="206"/>
        <v>404</v>
      </c>
      <c r="D5643" s="178">
        <f t="shared" ref="D5643:D5706" si="207">D5619</f>
        <v>17</v>
      </c>
    </row>
    <row r="5644" spans="1:4">
      <c r="A5644" s="139" t="s">
        <v>5834</v>
      </c>
      <c r="B5644" s="138">
        <v>0</v>
      </c>
      <c r="C5644" s="178">
        <f t="shared" si="206"/>
        <v>345</v>
      </c>
      <c r="D5644" s="178">
        <f t="shared" si="207"/>
        <v>18</v>
      </c>
    </row>
    <row r="5645" spans="1:4">
      <c r="A5645" s="139" t="s">
        <v>5835</v>
      </c>
      <c r="B5645" s="138">
        <v>0</v>
      </c>
      <c r="C5645" s="178">
        <f t="shared" si="206"/>
        <v>208</v>
      </c>
      <c r="D5645" s="178">
        <f t="shared" si="207"/>
        <v>19</v>
      </c>
    </row>
    <row r="5646" spans="1:4">
      <c r="A5646" s="139" t="s">
        <v>5836</v>
      </c>
      <c r="B5646" s="138">
        <v>0</v>
      </c>
      <c r="C5646" s="178">
        <f t="shared" si="206"/>
        <v>0</v>
      </c>
      <c r="D5646" s="178">
        <f t="shared" si="207"/>
        <v>20</v>
      </c>
    </row>
    <row r="5647" spans="1:4">
      <c r="A5647" s="139" t="s">
        <v>5837</v>
      </c>
      <c r="B5647" s="138">
        <v>0</v>
      </c>
      <c r="C5647" s="178">
        <f t="shared" si="206"/>
        <v>0</v>
      </c>
      <c r="D5647" s="178">
        <f t="shared" si="207"/>
        <v>21</v>
      </c>
    </row>
    <row r="5648" spans="1:4">
      <c r="A5648" s="139" t="s">
        <v>5838</v>
      </c>
      <c r="B5648" s="138">
        <v>0</v>
      </c>
      <c r="C5648" s="178">
        <f t="shared" si="206"/>
        <v>0</v>
      </c>
      <c r="D5648" s="178">
        <f t="shared" si="207"/>
        <v>22</v>
      </c>
    </row>
    <row r="5649" spans="1:4">
      <c r="A5649" s="139" t="s">
        <v>5839</v>
      </c>
      <c r="B5649" s="138">
        <v>0</v>
      </c>
      <c r="C5649" s="178">
        <f t="shared" si="206"/>
        <v>0</v>
      </c>
      <c r="D5649" s="178">
        <f t="shared" si="207"/>
        <v>23</v>
      </c>
    </row>
    <row r="5650" spans="1:4">
      <c r="A5650" s="139" t="s">
        <v>5840</v>
      </c>
      <c r="B5650" s="138">
        <v>0</v>
      </c>
      <c r="C5650" s="178">
        <f t="shared" si="206"/>
        <v>0</v>
      </c>
      <c r="D5650" s="178">
        <f t="shared" si="207"/>
        <v>24</v>
      </c>
    </row>
    <row r="5651" spans="1:4">
      <c r="A5651" s="139" t="s">
        <v>5841</v>
      </c>
      <c r="B5651" s="138">
        <v>0</v>
      </c>
      <c r="C5651" s="178">
        <f t="shared" si="206"/>
        <v>0</v>
      </c>
      <c r="D5651" s="178">
        <f t="shared" si="207"/>
        <v>1</v>
      </c>
    </row>
    <row r="5652" spans="1:4">
      <c r="A5652" s="139" t="s">
        <v>5842</v>
      </c>
      <c r="B5652" s="138">
        <v>0</v>
      </c>
      <c r="C5652" s="178">
        <f t="shared" si="206"/>
        <v>0</v>
      </c>
      <c r="D5652" s="178">
        <f t="shared" si="207"/>
        <v>2</v>
      </c>
    </row>
    <row r="5653" spans="1:4">
      <c r="A5653" s="139" t="s">
        <v>5843</v>
      </c>
      <c r="B5653" s="138">
        <v>0</v>
      </c>
      <c r="C5653" s="178">
        <f t="shared" si="206"/>
        <v>0</v>
      </c>
      <c r="D5653" s="178">
        <f t="shared" si="207"/>
        <v>3</v>
      </c>
    </row>
    <row r="5654" spans="1:4">
      <c r="A5654" s="139" t="s">
        <v>5844</v>
      </c>
      <c r="B5654" s="138">
        <v>0</v>
      </c>
      <c r="C5654" s="178">
        <f t="shared" si="206"/>
        <v>0</v>
      </c>
      <c r="D5654" s="178">
        <f t="shared" si="207"/>
        <v>4</v>
      </c>
    </row>
    <row r="5655" spans="1:4">
      <c r="A5655" s="139" t="s">
        <v>5845</v>
      </c>
      <c r="B5655" s="138">
        <v>0</v>
      </c>
      <c r="C5655" s="178">
        <f t="shared" si="206"/>
        <v>0</v>
      </c>
      <c r="D5655" s="178">
        <f t="shared" si="207"/>
        <v>5</v>
      </c>
    </row>
    <row r="5656" spans="1:4">
      <c r="A5656" s="139" t="s">
        <v>5846</v>
      </c>
      <c r="B5656" s="138">
        <v>0</v>
      </c>
      <c r="C5656" s="178">
        <f t="shared" si="206"/>
        <v>0</v>
      </c>
      <c r="D5656" s="178">
        <f t="shared" si="207"/>
        <v>6</v>
      </c>
    </row>
    <row r="5657" spans="1:4">
      <c r="A5657" s="139" t="s">
        <v>5847</v>
      </c>
      <c r="B5657" s="138">
        <v>0</v>
      </c>
      <c r="C5657" s="178">
        <f t="shared" si="206"/>
        <v>0</v>
      </c>
      <c r="D5657" s="178">
        <f t="shared" si="207"/>
        <v>7</v>
      </c>
    </row>
    <row r="5658" spans="1:4">
      <c r="A5658" s="139" t="s">
        <v>5848</v>
      </c>
      <c r="B5658" s="138">
        <v>0</v>
      </c>
      <c r="C5658" s="178">
        <f t="shared" si="206"/>
        <v>0</v>
      </c>
      <c r="D5658" s="178">
        <f t="shared" si="207"/>
        <v>8</v>
      </c>
    </row>
    <row r="5659" spans="1:4">
      <c r="A5659" s="139" t="s">
        <v>5849</v>
      </c>
      <c r="B5659" s="138">
        <v>0</v>
      </c>
      <c r="C5659" s="178">
        <f t="shared" si="206"/>
        <v>31</v>
      </c>
      <c r="D5659" s="178">
        <f t="shared" si="207"/>
        <v>9</v>
      </c>
    </row>
    <row r="5660" spans="1:4">
      <c r="A5660" s="139" t="s">
        <v>5850</v>
      </c>
      <c r="B5660" s="138">
        <v>0</v>
      </c>
      <c r="C5660" s="178">
        <f t="shared" si="206"/>
        <v>248</v>
      </c>
      <c r="D5660" s="178">
        <f t="shared" si="207"/>
        <v>10</v>
      </c>
    </row>
    <row r="5661" spans="1:4">
      <c r="A5661" s="139" t="s">
        <v>5851</v>
      </c>
      <c r="B5661" s="138">
        <v>0</v>
      </c>
      <c r="C5661" s="178">
        <f t="shared" si="206"/>
        <v>347</v>
      </c>
      <c r="D5661" s="178">
        <f t="shared" si="207"/>
        <v>11</v>
      </c>
    </row>
    <row r="5662" spans="1:4">
      <c r="A5662" s="139" t="s">
        <v>5852</v>
      </c>
      <c r="B5662" s="138">
        <v>0</v>
      </c>
      <c r="C5662" s="178">
        <f t="shared" si="206"/>
        <v>397</v>
      </c>
      <c r="D5662" s="178">
        <f t="shared" si="207"/>
        <v>12</v>
      </c>
    </row>
    <row r="5663" spans="1:4">
      <c r="A5663" s="139" t="s">
        <v>5853</v>
      </c>
      <c r="B5663" s="138">
        <v>0</v>
      </c>
      <c r="C5663" s="178">
        <f t="shared" si="206"/>
        <v>439</v>
      </c>
      <c r="D5663" s="178">
        <f t="shared" si="207"/>
        <v>13</v>
      </c>
    </row>
    <row r="5664" spans="1:4">
      <c r="A5664" s="139" t="s">
        <v>5854</v>
      </c>
      <c r="B5664" s="138">
        <v>0</v>
      </c>
      <c r="C5664" s="178">
        <f t="shared" si="206"/>
        <v>463</v>
      </c>
      <c r="D5664" s="178">
        <f t="shared" si="207"/>
        <v>14</v>
      </c>
    </row>
    <row r="5665" spans="1:4">
      <c r="A5665" s="139" t="s">
        <v>5855</v>
      </c>
      <c r="B5665" s="138">
        <v>0</v>
      </c>
      <c r="C5665" s="178">
        <f t="shared" si="206"/>
        <v>468</v>
      </c>
      <c r="D5665" s="178">
        <f t="shared" si="207"/>
        <v>15</v>
      </c>
    </row>
    <row r="5666" spans="1:4">
      <c r="A5666" s="139" t="s">
        <v>5856</v>
      </c>
      <c r="B5666" s="138">
        <v>0</v>
      </c>
      <c r="C5666" s="178">
        <f t="shared" si="206"/>
        <v>454</v>
      </c>
      <c r="D5666" s="178">
        <f t="shared" si="207"/>
        <v>16</v>
      </c>
    </row>
    <row r="5667" spans="1:4">
      <c r="A5667" s="139" t="s">
        <v>5857</v>
      </c>
      <c r="B5667" s="138">
        <v>0</v>
      </c>
      <c r="C5667" s="178">
        <f t="shared" si="206"/>
        <v>404</v>
      </c>
      <c r="D5667" s="178">
        <f t="shared" si="207"/>
        <v>17</v>
      </c>
    </row>
    <row r="5668" spans="1:4">
      <c r="A5668" s="139" t="s">
        <v>5858</v>
      </c>
      <c r="B5668" s="138">
        <v>0</v>
      </c>
      <c r="C5668" s="178">
        <f t="shared" si="206"/>
        <v>345</v>
      </c>
      <c r="D5668" s="178">
        <f t="shared" si="207"/>
        <v>18</v>
      </c>
    </row>
    <row r="5669" spans="1:4">
      <c r="A5669" s="139" t="s">
        <v>5859</v>
      </c>
      <c r="B5669" s="138">
        <v>0</v>
      </c>
      <c r="C5669" s="178">
        <f t="shared" si="206"/>
        <v>208</v>
      </c>
      <c r="D5669" s="178">
        <f t="shared" si="207"/>
        <v>19</v>
      </c>
    </row>
    <row r="5670" spans="1:4">
      <c r="A5670" s="139" t="s">
        <v>5860</v>
      </c>
      <c r="B5670" s="138">
        <v>0</v>
      </c>
      <c r="C5670" s="178">
        <f t="shared" si="206"/>
        <v>0</v>
      </c>
      <c r="D5670" s="178">
        <f t="shared" si="207"/>
        <v>20</v>
      </c>
    </row>
    <row r="5671" spans="1:4">
      <c r="A5671" s="139" t="s">
        <v>5861</v>
      </c>
      <c r="B5671" s="138">
        <v>0</v>
      </c>
      <c r="C5671" s="178">
        <f t="shared" si="206"/>
        <v>0</v>
      </c>
      <c r="D5671" s="178">
        <f t="shared" si="207"/>
        <v>21</v>
      </c>
    </row>
    <row r="5672" spans="1:4">
      <c r="A5672" s="139" t="s">
        <v>5862</v>
      </c>
      <c r="B5672" s="138">
        <v>0</v>
      </c>
      <c r="C5672" s="178">
        <f t="shared" si="206"/>
        <v>0</v>
      </c>
      <c r="D5672" s="178">
        <f t="shared" si="207"/>
        <v>22</v>
      </c>
    </row>
    <row r="5673" spans="1:4">
      <c r="A5673" s="139" t="s">
        <v>5863</v>
      </c>
      <c r="B5673" s="138">
        <v>0</v>
      </c>
      <c r="C5673" s="178">
        <f t="shared" si="206"/>
        <v>0</v>
      </c>
      <c r="D5673" s="178">
        <f t="shared" si="207"/>
        <v>23</v>
      </c>
    </row>
    <row r="5674" spans="1:4">
      <c r="A5674" s="139" t="s">
        <v>5864</v>
      </c>
      <c r="B5674" s="138">
        <v>0</v>
      </c>
      <c r="C5674" s="178">
        <f t="shared" si="206"/>
        <v>0</v>
      </c>
      <c r="D5674" s="178">
        <f t="shared" si="207"/>
        <v>24</v>
      </c>
    </row>
    <row r="5675" spans="1:4">
      <c r="A5675" s="139" t="s">
        <v>5865</v>
      </c>
      <c r="B5675" s="138">
        <v>0</v>
      </c>
      <c r="C5675" s="178">
        <f t="shared" si="206"/>
        <v>0</v>
      </c>
      <c r="D5675" s="178">
        <f t="shared" si="207"/>
        <v>1</v>
      </c>
    </row>
    <row r="5676" spans="1:4">
      <c r="A5676" s="139" t="s">
        <v>5866</v>
      </c>
      <c r="B5676" s="138">
        <v>0</v>
      </c>
      <c r="C5676" s="178">
        <f t="shared" si="206"/>
        <v>0</v>
      </c>
      <c r="D5676" s="178">
        <f t="shared" si="207"/>
        <v>2</v>
      </c>
    </row>
    <row r="5677" spans="1:4">
      <c r="A5677" s="139" t="s">
        <v>5867</v>
      </c>
      <c r="B5677" s="138">
        <v>0</v>
      </c>
      <c r="C5677" s="178">
        <f t="shared" si="206"/>
        <v>0</v>
      </c>
      <c r="D5677" s="178">
        <f t="shared" si="207"/>
        <v>3</v>
      </c>
    </row>
    <row r="5678" spans="1:4">
      <c r="A5678" s="139" t="s">
        <v>5868</v>
      </c>
      <c r="B5678" s="138">
        <v>0</v>
      </c>
      <c r="C5678" s="178">
        <f t="shared" si="206"/>
        <v>0</v>
      </c>
      <c r="D5678" s="178">
        <f t="shared" si="207"/>
        <v>4</v>
      </c>
    </row>
    <row r="5679" spans="1:4">
      <c r="A5679" s="139" t="s">
        <v>5869</v>
      </c>
      <c r="B5679" s="138">
        <v>0</v>
      </c>
      <c r="C5679" s="178">
        <f t="shared" si="206"/>
        <v>0</v>
      </c>
      <c r="D5679" s="178">
        <f t="shared" si="207"/>
        <v>5</v>
      </c>
    </row>
    <row r="5680" spans="1:4">
      <c r="A5680" s="139" t="s">
        <v>5870</v>
      </c>
      <c r="B5680" s="138">
        <v>0</v>
      </c>
      <c r="C5680" s="178">
        <f t="shared" si="206"/>
        <v>0</v>
      </c>
      <c r="D5680" s="178">
        <f t="shared" si="207"/>
        <v>6</v>
      </c>
    </row>
    <row r="5681" spans="1:4">
      <c r="A5681" s="139" t="s">
        <v>5871</v>
      </c>
      <c r="B5681" s="138">
        <v>0</v>
      </c>
      <c r="C5681" s="178">
        <f t="shared" si="206"/>
        <v>0</v>
      </c>
      <c r="D5681" s="178">
        <f t="shared" si="207"/>
        <v>7</v>
      </c>
    </row>
    <row r="5682" spans="1:4">
      <c r="A5682" s="139" t="s">
        <v>5872</v>
      </c>
      <c r="B5682" s="138">
        <v>0</v>
      </c>
      <c r="C5682" s="178">
        <f t="shared" si="206"/>
        <v>0</v>
      </c>
      <c r="D5682" s="178">
        <f t="shared" si="207"/>
        <v>8</v>
      </c>
    </row>
    <row r="5683" spans="1:4">
      <c r="A5683" s="139" t="s">
        <v>5873</v>
      </c>
      <c r="B5683" s="138">
        <v>0</v>
      </c>
      <c r="C5683" s="178">
        <f t="shared" si="206"/>
        <v>31</v>
      </c>
      <c r="D5683" s="178">
        <f t="shared" si="207"/>
        <v>9</v>
      </c>
    </row>
    <row r="5684" spans="1:4">
      <c r="A5684" s="139" t="s">
        <v>5874</v>
      </c>
      <c r="B5684" s="138">
        <v>0</v>
      </c>
      <c r="C5684" s="178">
        <f t="shared" si="206"/>
        <v>248</v>
      </c>
      <c r="D5684" s="178">
        <f t="shared" si="207"/>
        <v>10</v>
      </c>
    </row>
    <row r="5685" spans="1:4">
      <c r="A5685" s="139" t="s">
        <v>5875</v>
      </c>
      <c r="B5685" s="138">
        <v>0</v>
      </c>
      <c r="C5685" s="178">
        <f t="shared" si="206"/>
        <v>347</v>
      </c>
      <c r="D5685" s="178">
        <f t="shared" si="207"/>
        <v>11</v>
      </c>
    </row>
    <row r="5686" spans="1:4">
      <c r="A5686" s="139" t="s">
        <v>5876</v>
      </c>
      <c r="B5686" s="138">
        <v>0</v>
      </c>
      <c r="C5686" s="178">
        <f t="shared" si="206"/>
        <v>397</v>
      </c>
      <c r="D5686" s="178">
        <f t="shared" si="207"/>
        <v>12</v>
      </c>
    </row>
    <row r="5687" spans="1:4">
      <c r="A5687" s="139" t="s">
        <v>5877</v>
      </c>
      <c r="B5687" s="138">
        <v>0</v>
      </c>
      <c r="C5687" s="178">
        <f t="shared" si="206"/>
        <v>439</v>
      </c>
      <c r="D5687" s="178">
        <f t="shared" si="207"/>
        <v>13</v>
      </c>
    </row>
    <row r="5688" spans="1:4">
      <c r="A5688" s="139" t="s">
        <v>5878</v>
      </c>
      <c r="B5688" s="138">
        <v>0</v>
      </c>
      <c r="C5688" s="178">
        <f t="shared" si="206"/>
        <v>463</v>
      </c>
      <c r="D5688" s="178">
        <f t="shared" si="207"/>
        <v>14</v>
      </c>
    </row>
    <row r="5689" spans="1:4">
      <c r="A5689" s="139" t="s">
        <v>5879</v>
      </c>
      <c r="B5689" s="138">
        <v>0</v>
      </c>
      <c r="C5689" s="178">
        <f t="shared" si="206"/>
        <v>468</v>
      </c>
      <c r="D5689" s="178">
        <f t="shared" si="207"/>
        <v>15</v>
      </c>
    </row>
    <row r="5690" spans="1:4">
      <c r="A5690" s="139" t="s">
        <v>5880</v>
      </c>
      <c r="B5690" s="138">
        <v>0</v>
      </c>
      <c r="C5690" s="178">
        <f t="shared" si="206"/>
        <v>454</v>
      </c>
      <c r="D5690" s="178">
        <f t="shared" si="207"/>
        <v>16</v>
      </c>
    </row>
    <row r="5691" spans="1:4">
      <c r="A5691" s="139" t="s">
        <v>5881</v>
      </c>
      <c r="B5691" s="138">
        <v>0</v>
      </c>
      <c r="C5691" s="178">
        <f t="shared" si="206"/>
        <v>404</v>
      </c>
      <c r="D5691" s="178">
        <f t="shared" si="207"/>
        <v>17</v>
      </c>
    </row>
    <row r="5692" spans="1:4">
      <c r="A5692" s="139" t="s">
        <v>5882</v>
      </c>
      <c r="B5692" s="138">
        <v>0</v>
      </c>
      <c r="C5692" s="178">
        <f t="shared" si="206"/>
        <v>345</v>
      </c>
      <c r="D5692" s="178">
        <f t="shared" si="207"/>
        <v>18</v>
      </c>
    </row>
    <row r="5693" spans="1:4">
      <c r="A5693" s="139" t="s">
        <v>5883</v>
      </c>
      <c r="B5693" s="138">
        <v>0</v>
      </c>
      <c r="C5693" s="178">
        <f t="shared" si="206"/>
        <v>208</v>
      </c>
      <c r="D5693" s="178">
        <f t="shared" si="207"/>
        <v>19</v>
      </c>
    </row>
    <row r="5694" spans="1:4">
      <c r="A5694" s="139" t="s">
        <v>5884</v>
      </c>
      <c r="B5694" s="138">
        <v>0</v>
      </c>
      <c r="C5694" s="178">
        <f t="shared" si="206"/>
        <v>0</v>
      </c>
      <c r="D5694" s="178">
        <f t="shared" si="207"/>
        <v>20</v>
      </c>
    </row>
    <row r="5695" spans="1:4">
      <c r="A5695" s="139" t="s">
        <v>5885</v>
      </c>
      <c r="B5695" s="138">
        <v>0</v>
      </c>
      <c r="C5695" s="178">
        <f t="shared" si="206"/>
        <v>0</v>
      </c>
      <c r="D5695" s="178">
        <f t="shared" si="207"/>
        <v>21</v>
      </c>
    </row>
    <row r="5696" spans="1:4">
      <c r="A5696" s="139" t="s">
        <v>5886</v>
      </c>
      <c r="B5696" s="138">
        <v>0</v>
      </c>
      <c r="C5696" s="178">
        <f t="shared" si="206"/>
        <v>0</v>
      </c>
      <c r="D5696" s="178">
        <f t="shared" si="207"/>
        <v>22</v>
      </c>
    </row>
    <row r="5697" spans="1:4">
      <c r="A5697" s="139" t="s">
        <v>5887</v>
      </c>
      <c r="B5697" s="138">
        <v>0</v>
      </c>
      <c r="C5697" s="178">
        <f t="shared" si="206"/>
        <v>0</v>
      </c>
      <c r="D5697" s="178">
        <f t="shared" si="207"/>
        <v>23</v>
      </c>
    </row>
    <row r="5698" spans="1:4">
      <c r="A5698" s="139" t="s">
        <v>5888</v>
      </c>
      <c r="B5698" s="138">
        <v>0</v>
      </c>
      <c r="C5698" s="178">
        <f t="shared" si="206"/>
        <v>0</v>
      </c>
      <c r="D5698" s="178">
        <f t="shared" si="207"/>
        <v>24</v>
      </c>
    </row>
    <row r="5699" spans="1:4">
      <c r="A5699" s="139" t="s">
        <v>5889</v>
      </c>
      <c r="B5699" s="138">
        <v>0</v>
      </c>
      <c r="C5699" s="178">
        <f t="shared" si="206"/>
        <v>0</v>
      </c>
      <c r="D5699" s="178">
        <f t="shared" si="207"/>
        <v>1</v>
      </c>
    </row>
    <row r="5700" spans="1:4">
      <c r="A5700" s="139" t="s">
        <v>5890</v>
      </c>
      <c r="B5700" s="138">
        <v>0</v>
      </c>
      <c r="C5700" s="178">
        <f t="shared" ref="C5700:C5763" si="208">_xlfn.XLOOKUP(D5700,$N$5:$N$28,$I$5:$I$28)</f>
        <v>0</v>
      </c>
      <c r="D5700" s="178">
        <f t="shared" si="207"/>
        <v>2</v>
      </c>
    </row>
    <row r="5701" spans="1:4">
      <c r="A5701" s="139" t="s">
        <v>5891</v>
      </c>
      <c r="B5701" s="138">
        <v>0</v>
      </c>
      <c r="C5701" s="178">
        <f t="shared" si="208"/>
        <v>0</v>
      </c>
      <c r="D5701" s="178">
        <f t="shared" si="207"/>
        <v>3</v>
      </c>
    </row>
    <row r="5702" spans="1:4">
      <c r="A5702" s="139" t="s">
        <v>5892</v>
      </c>
      <c r="B5702" s="138">
        <v>0</v>
      </c>
      <c r="C5702" s="178">
        <f t="shared" si="208"/>
        <v>0</v>
      </c>
      <c r="D5702" s="178">
        <f t="shared" si="207"/>
        <v>4</v>
      </c>
    </row>
    <row r="5703" spans="1:4">
      <c r="A5703" s="139" t="s">
        <v>5893</v>
      </c>
      <c r="B5703" s="138">
        <v>0</v>
      </c>
      <c r="C5703" s="178">
        <f t="shared" si="208"/>
        <v>0</v>
      </c>
      <c r="D5703" s="178">
        <f t="shared" si="207"/>
        <v>5</v>
      </c>
    </row>
    <row r="5704" spans="1:4">
      <c r="A5704" s="139" t="s">
        <v>5894</v>
      </c>
      <c r="B5704" s="138">
        <v>0</v>
      </c>
      <c r="C5704" s="178">
        <f t="shared" si="208"/>
        <v>0</v>
      </c>
      <c r="D5704" s="178">
        <f t="shared" si="207"/>
        <v>6</v>
      </c>
    </row>
    <row r="5705" spans="1:4">
      <c r="A5705" s="139" t="s">
        <v>5895</v>
      </c>
      <c r="B5705" s="138">
        <v>0</v>
      </c>
      <c r="C5705" s="178">
        <f t="shared" si="208"/>
        <v>0</v>
      </c>
      <c r="D5705" s="178">
        <f t="shared" si="207"/>
        <v>7</v>
      </c>
    </row>
    <row r="5706" spans="1:4">
      <c r="A5706" s="139" t="s">
        <v>5896</v>
      </c>
      <c r="B5706" s="138">
        <v>0</v>
      </c>
      <c r="C5706" s="178">
        <f t="shared" si="208"/>
        <v>0</v>
      </c>
      <c r="D5706" s="178">
        <f t="shared" si="207"/>
        <v>8</v>
      </c>
    </row>
    <row r="5707" spans="1:4">
      <c r="A5707" s="139" t="s">
        <v>5897</v>
      </c>
      <c r="B5707" s="138">
        <v>0</v>
      </c>
      <c r="C5707" s="178">
        <f t="shared" si="208"/>
        <v>31</v>
      </c>
      <c r="D5707" s="178">
        <f t="shared" ref="D5707:D5770" si="209">D5683</f>
        <v>9</v>
      </c>
    </row>
    <row r="5708" spans="1:4">
      <c r="A5708" s="139" t="s">
        <v>5898</v>
      </c>
      <c r="B5708" s="138">
        <v>0</v>
      </c>
      <c r="C5708" s="178">
        <f t="shared" si="208"/>
        <v>248</v>
      </c>
      <c r="D5708" s="178">
        <f t="shared" si="209"/>
        <v>10</v>
      </c>
    </row>
    <row r="5709" spans="1:4">
      <c r="A5709" s="139" t="s">
        <v>5899</v>
      </c>
      <c r="B5709" s="138">
        <v>0</v>
      </c>
      <c r="C5709" s="178">
        <f t="shared" si="208"/>
        <v>347</v>
      </c>
      <c r="D5709" s="178">
        <f t="shared" si="209"/>
        <v>11</v>
      </c>
    </row>
    <row r="5710" spans="1:4">
      <c r="A5710" s="139" t="s">
        <v>5900</v>
      </c>
      <c r="B5710" s="138">
        <v>0</v>
      </c>
      <c r="C5710" s="178">
        <f t="shared" si="208"/>
        <v>397</v>
      </c>
      <c r="D5710" s="178">
        <f t="shared" si="209"/>
        <v>12</v>
      </c>
    </row>
    <row r="5711" spans="1:4">
      <c r="A5711" s="139" t="s">
        <v>5901</v>
      </c>
      <c r="B5711" s="138">
        <v>0</v>
      </c>
      <c r="C5711" s="178">
        <f t="shared" si="208"/>
        <v>439</v>
      </c>
      <c r="D5711" s="178">
        <f t="shared" si="209"/>
        <v>13</v>
      </c>
    </row>
    <row r="5712" spans="1:4">
      <c r="A5712" s="139" t="s">
        <v>5902</v>
      </c>
      <c r="B5712" s="138">
        <v>0</v>
      </c>
      <c r="C5712" s="178">
        <f t="shared" si="208"/>
        <v>463</v>
      </c>
      <c r="D5712" s="178">
        <f t="shared" si="209"/>
        <v>14</v>
      </c>
    </row>
    <row r="5713" spans="1:4">
      <c r="A5713" s="139" t="s">
        <v>5903</v>
      </c>
      <c r="B5713" s="138">
        <v>0</v>
      </c>
      <c r="C5713" s="178">
        <f t="shared" si="208"/>
        <v>468</v>
      </c>
      <c r="D5713" s="178">
        <f t="shared" si="209"/>
        <v>15</v>
      </c>
    </row>
    <row r="5714" spans="1:4">
      <c r="A5714" s="139" t="s">
        <v>5904</v>
      </c>
      <c r="B5714" s="138">
        <v>0</v>
      </c>
      <c r="C5714" s="178">
        <f t="shared" si="208"/>
        <v>454</v>
      </c>
      <c r="D5714" s="178">
        <f t="shared" si="209"/>
        <v>16</v>
      </c>
    </row>
    <row r="5715" spans="1:4">
      <c r="A5715" s="139" t="s">
        <v>5905</v>
      </c>
      <c r="B5715" s="138">
        <v>0</v>
      </c>
      <c r="C5715" s="178">
        <f t="shared" si="208"/>
        <v>404</v>
      </c>
      <c r="D5715" s="178">
        <f t="shared" si="209"/>
        <v>17</v>
      </c>
    </row>
    <row r="5716" spans="1:4">
      <c r="A5716" s="139" t="s">
        <v>5906</v>
      </c>
      <c r="B5716" s="138">
        <v>0</v>
      </c>
      <c r="C5716" s="178">
        <f t="shared" si="208"/>
        <v>345</v>
      </c>
      <c r="D5716" s="178">
        <f t="shared" si="209"/>
        <v>18</v>
      </c>
    </row>
    <row r="5717" spans="1:4">
      <c r="A5717" s="139" t="s">
        <v>5907</v>
      </c>
      <c r="B5717" s="138">
        <v>0</v>
      </c>
      <c r="C5717" s="178">
        <f t="shared" si="208"/>
        <v>208</v>
      </c>
      <c r="D5717" s="178">
        <f t="shared" si="209"/>
        <v>19</v>
      </c>
    </row>
    <row r="5718" spans="1:4">
      <c r="A5718" s="139" t="s">
        <v>5908</v>
      </c>
      <c r="B5718" s="138">
        <v>0</v>
      </c>
      <c r="C5718" s="178">
        <f t="shared" si="208"/>
        <v>0</v>
      </c>
      <c r="D5718" s="178">
        <f t="shared" si="209"/>
        <v>20</v>
      </c>
    </row>
    <row r="5719" spans="1:4">
      <c r="A5719" s="139" t="s">
        <v>5909</v>
      </c>
      <c r="B5719" s="138">
        <v>0</v>
      </c>
      <c r="C5719" s="178">
        <f t="shared" si="208"/>
        <v>0</v>
      </c>
      <c r="D5719" s="178">
        <f t="shared" si="209"/>
        <v>21</v>
      </c>
    </row>
    <row r="5720" spans="1:4">
      <c r="A5720" s="139" t="s">
        <v>5910</v>
      </c>
      <c r="B5720" s="138">
        <v>0</v>
      </c>
      <c r="C5720" s="178">
        <f t="shared" si="208"/>
        <v>0</v>
      </c>
      <c r="D5720" s="178">
        <f t="shared" si="209"/>
        <v>22</v>
      </c>
    </row>
    <row r="5721" spans="1:4">
      <c r="A5721" s="139" t="s">
        <v>5911</v>
      </c>
      <c r="B5721" s="138">
        <v>0</v>
      </c>
      <c r="C5721" s="178">
        <f t="shared" si="208"/>
        <v>0</v>
      </c>
      <c r="D5721" s="178">
        <f t="shared" si="209"/>
        <v>23</v>
      </c>
    </row>
    <row r="5722" spans="1:4">
      <c r="A5722" s="139" t="s">
        <v>5912</v>
      </c>
      <c r="B5722" s="138">
        <v>0</v>
      </c>
      <c r="C5722" s="178">
        <f t="shared" si="208"/>
        <v>0</v>
      </c>
      <c r="D5722" s="178">
        <f t="shared" si="209"/>
        <v>24</v>
      </c>
    </row>
    <row r="5723" spans="1:4">
      <c r="A5723" s="139" t="s">
        <v>5913</v>
      </c>
      <c r="B5723" s="138">
        <v>0</v>
      </c>
      <c r="C5723" s="178">
        <f t="shared" si="208"/>
        <v>0</v>
      </c>
      <c r="D5723" s="178">
        <f t="shared" si="209"/>
        <v>1</v>
      </c>
    </row>
    <row r="5724" spans="1:4">
      <c r="A5724" s="139" t="s">
        <v>5914</v>
      </c>
      <c r="B5724" s="138">
        <v>0</v>
      </c>
      <c r="C5724" s="178">
        <f t="shared" si="208"/>
        <v>0</v>
      </c>
      <c r="D5724" s="178">
        <f t="shared" si="209"/>
        <v>2</v>
      </c>
    </row>
    <row r="5725" spans="1:4">
      <c r="A5725" s="139" t="s">
        <v>5915</v>
      </c>
      <c r="B5725" s="138">
        <v>0</v>
      </c>
      <c r="C5725" s="178">
        <f t="shared" si="208"/>
        <v>0</v>
      </c>
      <c r="D5725" s="178">
        <f t="shared" si="209"/>
        <v>3</v>
      </c>
    </row>
    <row r="5726" spans="1:4">
      <c r="A5726" s="139" t="s">
        <v>5916</v>
      </c>
      <c r="B5726" s="138">
        <v>0</v>
      </c>
      <c r="C5726" s="178">
        <f t="shared" si="208"/>
        <v>0</v>
      </c>
      <c r="D5726" s="178">
        <f t="shared" si="209"/>
        <v>4</v>
      </c>
    </row>
    <row r="5727" spans="1:4">
      <c r="A5727" s="139" t="s">
        <v>5917</v>
      </c>
      <c r="B5727" s="138">
        <v>0</v>
      </c>
      <c r="C5727" s="178">
        <f t="shared" si="208"/>
        <v>0</v>
      </c>
      <c r="D5727" s="178">
        <f t="shared" si="209"/>
        <v>5</v>
      </c>
    </row>
    <row r="5728" spans="1:4">
      <c r="A5728" s="139" t="s">
        <v>5918</v>
      </c>
      <c r="B5728" s="138">
        <v>0</v>
      </c>
      <c r="C5728" s="178">
        <f t="shared" si="208"/>
        <v>0</v>
      </c>
      <c r="D5728" s="178">
        <f t="shared" si="209"/>
        <v>6</v>
      </c>
    </row>
    <row r="5729" spans="1:4">
      <c r="A5729" s="139" t="s">
        <v>5919</v>
      </c>
      <c r="B5729" s="138">
        <v>0</v>
      </c>
      <c r="C5729" s="178">
        <f t="shared" si="208"/>
        <v>0</v>
      </c>
      <c r="D5729" s="178">
        <f t="shared" si="209"/>
        <v>7</v>
      </c>
    </row>
    <row r="5730" spans="1:4">
      <c r="A5730" s="139" t="s">
        <v>5920</v>
      </c>
      <c r="B5730" s="138">
        <v>0</v>
      </c>
      <c r="C5730" s="178">
        <f t="shared" si="208"/>
        <v>0</v>
      </c>
      <c r="D5730" s="178">
        <f t="shared" si="209"/>
        <v>8</v>
      </c>
    </row>
    <row r="5731" spans="1:4">
      <c r="A5731" s="139" t="s">
        <v>5921</v>
      </c>
      <c r="B5731" s="138">
        <v>0</v>
      </c>
      <c r="C5731" s="178">
        <f t="shared" si="208"/>
        <v>31</v>
      </c>
      <c r="D5731" s="178">
        <f t="shared" si="209"/>
        <v>9</v>
      </c>
    </row>
    <row r="5732" spans="1:4">
      <c r="A5732" s="139" t="s">
        <v>5922</v>
      </c>
      <c r="B5732" s="138">
        <v>0</v>
      </c>
      <c r="C5732" s="178">
        <f t="shared" si="208"/>
        <v>248</v>
      </c>
      <c r="D5732" s="178">
        <f t="shared" si="209"/>
        <v>10</v>
      </c>
    </row>
    <row r="5733" spans="1:4">
      <c r="A5733" s="139" t="s">
        <v>5923</v>
      </c>
      <c r="B5733" s="138">
        <v>0</v>
      </c>
      <c r="C5733" s="178">
        <f t="shared" si="208"/>
        <v>347</v>
      </c>
      <c r="D5733" s="178">
        <f t="shared" si="209"/>
        <v>11</v>
      </c>
    </row>
    <row r="5734" spans="1:4">
      <c r="A5734" s="139" t="s">
        <v>5924</v>
      </c>
      <c r="B5734" s="138">
        <v>0</v>
      </c>
      <c r="C5734" s="178">
        <f t="shared" si="208"/>
        <v>397</v>
      </c>
      <c r="D5734" s="178">
        <f t="shared" si="209"/>
        <v>12</v>
      </c>
    </row>
    <row r="5735" spans="1:4">
      <c r="A5735" s="139" t="s">
        <v>5925</v>
      </c>
      <c r="B5735" s="138">
        <v>0</v>
      </c>
      <c r="C5735" s="178">
        <f t="shared" si="208"/>
        <v>439</v>
      </c>
      <c r="D5735" s="178">
        <f t="shared" si="209"/>
        <v>13</v>
      </c>
    </row>
    <row r="5736" spans="1:4">
      <c r="A5736" s="139" t="s">
        <v>5926</v>
      </c>
      <c r="B5736" s="138">
        <v>0</v>
      </c>
      <c r="C5736" s="178">
        <f t="shared" si="208"/>
        <v>463</v>
      </c>
      <c r="D5736" s="178">
        <f t="shared" si="209"/>
        <v>14</v>
      </c>
    </row>
    <row r="5737" spans="1:4">
      <c r="A5737" s="139" t="s">
        <v>5927</v>
      </c>
      <c r="B5737" s="138">
        <v>0</v>
      </c>
      <c r="C5737" s="178">
        <f t="shared" si="208"/>
        <v>468</v>
      </c>
      <c r="D5737" s="178">
        <f t="shared" si="209"/>
        <v>15</v>
      </c>
    </row>
    <row r="5738" spans="1:4">
      <c r="A5738" s="139" t="s">
        <v>5928</v>
      </c>
      <c r="B5738" s="138">
        <v>0</v>
      </c>
      <c r="C5738" s="178">
        <f t="shared" si="208"/>
        <v>454</v>
      </c>
      <c r="D5738" s="178">
        <f t="shared" si="209"/>
        <v>16</v>
      </c>
    </row>
    <row r="5739" spans="1:4">
      <c r="A5739" s="139" t="s">
        <v>5929</v>
      </c>
      <c r="B5739" s="138">
        <v>0</v>
      </c>
      <c r="C5739" s="178">
        <f t="shared" si="208"/>
        <v>404</v>
      </c>
      <c r="D5739" s="178">
        <f t="shared" si="209"/>
        <v>17</v>
      </c>
    </row>
    <row r="5740" spans="1:4">
      <c r="A5740" s="139" t="s">
        <v>5930</v>
      </c>
      <c r="B5740" s="138">
        <v>0</v>
      </c>
      <c r="C5740" s="178">
        <f t="shared" si="208"/>
        <v>345</v>
      </c>
      <c r="D5740" s="178">
        <f t="shared" si="209"/>
        <v>18</v>
      </c>
    </row>
    <row r="5741" spans="1:4">
      <c r="A5741" s="139" t="s">
        <v>5931</v>
      </c>
      <c r="B5741" s="138">
        <v>0</v>
      </c>
      <c r="C5741" s="178">
        <f t="shared" si="208"/>
        <v>208</v>
      </c>
      <c r="D5741" s="178">
        <f t="shared" si="209"/>
        <v>19</v>
      </c>
    </row>
    <row r="5742" spans="1:4">
      <c r="A5742" s="139" t="s">
        <v>5932</v>
      </c>
      <c r="B5742" s="138">
        <v>0</v>
      </c>
      <c r="C5742" s="178">
        <f t="shared" si="208"/>
        <v>0</v>
      </c>
      <c r="D5742" s="178">
        <f t="shared" si="209"/>
        <v>20</v>
      </c>
    </row>
    <row r="5743" spans="1:4">
      <c r="A5743" s="139" t="s">
        <v>5933</v>
      </c>
      <c r="B5743" s="138">
        <v>0</v>
      </c>
      <c r="C5743" s="178">
        <f t="shared" si="208"/>
        <v>0</v>
      </c>
      <c r="D5743" s="178">
        <f t="shared" si="209"/>
        <v>21</v>
      </c>
    </row>
    <row r="5744" spans="1:4">
      <c r="A5744" s="139" t="s">
        <v>5934</v>
      </c>
      <c r="B5744" s="138">
        <v>0</v>
      </c>
      <c r="C5744" s="178">
        <f t="shared" si="208"/>
        <v>0</v>
      </c>
      <c r="D5744" s="178">
        <f t="shared" si="209"/>
        <v>22</v>
      </c>
    </row>
    <row r="5745" spans="1:4">
      <c r="A5745" s="139" t="s">
        <v>5935</v>
      </c>
      <c r="B5745" s="138">
        <v>0</v>
      </c>
      <c r="C5745" s="178">
        <f t="shared" si="208"/>
        <v>0</v>
      </c>
      <c r="D5745" s="178">
        <f t="shared" si="209"/>
        <v>23</v>
      </c>
    </row>
    <row r="5746" spans="1:4">
      <c r="A5746" s="139" t="s">
        <v>5936</v>
      </c>
      <c r="B5746" s="138">
        <v>0</v>
      </c>
      <c r="C5746" s="178">
        <f t="shared" si="208"/>
        <v>0</v>
      </c>
      <c r="D5746" s="178">
        <f t="shared" si="209"/>
        <v>24</v>
      </c>
    </row>
    <row r="5747" spans="1:4">
      <c r="A5747" s="139" t="s">
        <v>5937</v>
      </c>
      <c r="B5747" s="138">
        <v>0</v>
      </c>
      <c r="C5747" s="178">
        <f t="shared" si="208"/>
        <v>0</v>
      </c>
      <c r="D5747" s="178">
        <f t="shared" si="209"/>
        <v>1</v>
      </c>
    </row>
    <row r="5748" spans="1:4">
      <c r="A5748" s="139" t="s">
        <v>5938</v>
      </c>
      <c r="B5748" s="138">
        <v>0</v>
      </c>
      <c r="C5748" s="178">
        <f t="shared" si="208"/>
        <v>0</v>
      </c>
      <c r="D5748" s="178">
        <f t="shared" si="209"/>
        <v>2</v>
      </c>
    </row>
    <row r="5749" spans="1:4">
      <c r="A5749" s="139" t="s">
        <v>5939</v>
      </c>
      <c r="B5749" s="138">
        <v>0</v>
      </c>
      <c r="C5749" s="178">
        <f t="shared" si="208"/>
        <v>0</v>
      </c>
      <c r="D5749" s="178">
        <f t="shared" si="209"/>
        <v>3</v>
      </c>
    </row>
    <row r="5750" spans="1:4">
      <c r="A5750" s="139" t="s">
        <v>5940</v>
      </c>
      <c r="B5750" s="138">
        <v>0</v>
      </c>
      <c r="C5750" s="178">
        <f t="shared" si="208"/>
        <v>0</v>
      </c>
      <c r="D5750" s="178">
        <f t="shared" si="209"/>
        <v>4</v>
      </c>
    </row>
    <row r="5751" spans="1:4">
      <c r="A5751" s="139" t="s">
        <v>5941</v>
      </c>
      <c r="B5751" s="138">
        <v>0</v>
      </c>
      <c r="C5751" s="178">
        <f t="shared" si="208"/>
        <v>0</v>
      </c>
      <c r="D5751" s="178">
        <f t="shared" si="209"/>
        <v>5</v>
      </c>
    </row>
    <row r="5752" spans="1:4">
      <c r="A5752" s="139" t="s">
        <v>5942</v>
      </c>
      <c r="B5752" s="138">
        <v>0</v>
      </c>
      <c r="C5752" s="178">
        <f t="shared" si="208"/>
        <v>0</v>
      </c>
      <c r="D5752" s="178">
        <f t="shared" si="209"/>
        <v>6</v>
      </c>
    </row>
    <row r="5753" spans="1:4">
      <c r="A5753" s="139" t="s">
        <v>5943</v>
      </c>
      <c r="B5753" s="138">
        <v>0</v>
      </c>
      <c r="C5753" s="178">
        <f t="shared" si="208"/>
        <v>0</v>
      </c>
      <c r="D5753" s="178">
        <f t="shared" si="209"/>
        <v>7</v>
      </c>
    </row>
    <row r="5754" spans="1:4">
      <c r="A5754" s="139" t="s">
        <v>5944</v>
      </c>
      <c r="B5754" s="138">
        <v>0</v>
      </c>
      <c r="C5754" s="178">
        <f t="shared" si="208"/>
        <v>0</v>
      </c>
      <c r="D5754" s="178">
        <f t="shared" si="209"/>
        <v>8</v>
      </c>
    </row>
    <row r="5755" spans="1:4">
      <c r="A5755" s="139" t="s">
        <v>5945</v>
      </c>
      <c r="B5755" s="138">
        <v>0</v>
      </c>
      <c r="C5755" s="178">
        <f t="shared" si="208"/>
        <v>31</v>
      </c>
      <c r="D5755" s="178">
        <f t="shared" si="209"/>
        <v>9</v>
      </c>
    </row>
    <row r="5756" spans="1:4">
      <c r="A5756" s="139" t="s">
        <v>5946</v>
      </c>
      <c r="B5756" s="138">
        <v>0</v>
      </c>
      <c r="C5756" s="178">
        <f t="shared" si="208"/>
        <v>248</v>
      </c>
      <c r="D5756" s="178">
        <f t="shared" si="209"/>
        <v>10</v>
      </c>
    </row>
    <row r="5757" spans="1:4">
      <c r="A5757" s="139" t="s">
        <v>5947</v>
      </c>
      <c r="B5757" s="138">
        <v>0</v>
      </c>
      <c r="C5757" s="178">
        <f t="shared" si="208"/>
        <v>347</v>
      </c>
      <c r="D5757" s="178">
        <f t="shared" si="209"/>
        <v>11</v>
      </c>
    </row>
    <row r="5758" spans="1:4">
      <c r="A5758" s="139" t="s">
        <v>5948</v>
      </c>
      <c r="B5758" s="138">
        <v>0</v>
      </c>
      <c r="C5758" s="178">
        <f t="shared" si="208"/>
        <v>397</v>
      </c>
      <c r="D5758" s="178">
        <f t="shared" si="209"/>
        <v>12</v>
      </c>
    </row>
    <row r="5759" spans="1:4">
      <c r="A5759" s="139" t="s">
        <v>5949</v>
      </c>
      <c r="B5759" s="138">
        <v>0</v>
      </c>
      <c r="C5759" s="178">
        <f t="shared" si="208"/>
        <v>439</v>
      </c>
      <c r="D5759" s="178">
        <f t="shared" si="209"/>
        <v>13</v>
      </c>
    </row>
    <row r="5760" spans="1:4">
      <c r="A5760" s="139" t="s">
        <v>5950</v>
      </c>
      <c r="B5760" s="138">
        <v>0</v>
      </c>
      <c r="C5760" s="178">
        <f t="shared" si="208"/>
        <v>463</v>
      </c>
      <c r="D5760" s="178">
        <f t="shared" si="209"/>
        <v>14</v>
      </c>
    </row>
    <row r="5761" spans="1:4">
      <c r="A5761" s="139" t="s">
        <v>5951</v>
      </c>
      <c r="B5761" s="138">
        <v>0</v>
      </c>
      <c r="C5761" s="178">
        <f t="shared" si="208"/>
        <v>468</v>
      </c>
      <c r="D5761" s="178">
        <f t="shared" si="209"/>
        <v>15</v>
      </c>
    </row>
    <row r="5762" spans="1:4">
      <c r="A5762" s="139" t="s">
        <v>5952</v>
      </c>
      <c r="B5762" s="138">
        <v>0</v>
      </c>
      <c r="C5762" s="178">
        <f t="shared" si="208"/>
        <v>454</v>
      </c>
      <c r="D5762" s="178">
        <f t="shared" si="209"/>
        <v>16</v>
      </c>
    </row>
    <row r="5763" spans="1:4">
      <c r="A5763" s="139" t="s">
        <v>5953</v>
      </c>
      <c r="B5763" s="138">
        <v>0</v>
      </c>
      <c r="C5763" s="178">
        <f t="shared" si="208"/>
        <v>404</v>
      </c>
      <c r="D5763" s="178">
        <f t="shared" si="209"/>
        <v>17</v>
      </c>
    </row>
    <row r="5764" spans="1:4">
      <c r="A5764" s="139" t="s">
        <v>5954</v>
      </c>
      <c r="B5764" s="138">
        <v>0</v>
      </c>
      <c r="C5764" s="178">
        <f t="shared" ref="C5764:C5827" si="210">_xlfn.XLOOKUP(D5764,$N$5:$N$28,$I$5:$I$28)</f>
        <v>345</v>
      </c>
      <c r="D5764" s="178">
        <f t="shared" si="209"/>
        <v>18</v>
      </c>
    </row>
    <row r="5765" spans="1:4">
      <c r="A5765" s="139" t="s">
        <v>5955</v>
      </c>
      <c r="B5765" s="138">
        <v>0</v>
      </c>
      <c r="C5765" s="178">
        <f t="shared" si="210"/>
        <v>208</v>
      </c>
      <c r="D5765" s="178">
        <f t="shared" si="209"/>
        <v>19</v>
      </c>
    </row>
    <row r="5766" spans="1:4">
      <c r="A5766" s="139" t="s">
        <v>5956</v>
      </c>
      <c r="B5766" s="138">
        <v>0</v>
      </c>
      <c r="C5766" s="178">
        <f t="shared" si="210"/>
        <v>0</v>
      </c>
      <c r="D5766" s="178">
        <f t="shared" si="209"/>
        <v>20</v>
      </c>
    </row>
    <row r="5767" spans="1:4">
      <c r="A5767" s="139" t="s">
        <v>5957</v>
      </c>
      <c r="B5767" s="138">
        <v>0</v>
      </c>
      <c r="C5767" s="178">
        <f t="shared" si="210"/>
        <v>0</v>
      </c>
      <c r="D5767" s="178">
        <f t="shared" si="209"/>
        <v>21</v>
      </c>
    </row>
    <row r="5768" spans="1:4">
      <c r="A5768" s="139" t="s">
        <v>5958</v>
      </c>
      <c r="B5768" s="138">
        <v>0</v>
      </c>
      <c r="C5768" s="178">
        <f t="shared" si="210"/>
        <v>0</v>
      </c>
      <c r="D5768" s="178">
        <f t="shared" si="209"/>
        <v>22</v>
      </c>
    </row>
    <row r="5769" spans="1:4">
      <c r="A5769" s="139" t="s">
        <v>5959</v>
      </c>
      <c r="B5769" s="138">
        <v>0</v>
      </c>
      <c r="C5769" s="178">
        <f t="shared" si="210"/>
        <v>0</v>
      </c>
      <c r="D5769" s="178">
        <f t="shared" si="209"/>
        <v>23</v>
      </c>
    </row>
    <row r="5770" spans="1:4">
      <c r="A5770" s="139" t="s">
        <v>5960</v>
      </c>
      <c r="B5770" s="138">
        <v>0</v>
      </c>
      <c r="C5770" s="178">
        <f t="shared" si="210"/>
        <v>0</v>
      </c>
      <c r="D5770" s="178">
        <f t="shared" si="209"/>
        <v>24</v>
      </c>
    </row>
    <row r="5771" spans="1:4">
      <c r="A5771" s="139" t="s">
        <v>5961</v>
      </c>
      <c r="B5771" s="138">
        <v>0</v>
      </c>
      <c r="C5771" s="178">
        <f t="shared" si="210"/>
        <v>0</v>
      </c>
      <c r="D5771" s="178">
        <f t="shared" ref="D5771:D5834" si="211">D5747</f>
        <v>1</v>
      </c>
    </row>
    <row r="5772" spans="1:4">
      <c r="A5772" s="139" t="s">
        <v>5962</v>
      </c>
      <c r="B5772" s="138">
        <v>0</v>
      </c>
      <c r="C5772" s="178">
        <f t="shared" si="210"/>
        <v>0</v>
      </c>
      <c r="D5772" s="178">
        <f t="shared" si="211"/>
        <v>2</v>
      </c>
    </row>
    <row r="5773" spans="1:4">
      <c r="A5773" s="139" t="s">
        <v>5963</v>
      </c>
      <c r="B5773" s="138">
        <v>0</v>
      </c>
      <c r="C5773" s="178">
        <f t="shared" si="210"/>
        <v>0</v>
      </c>
      <c r="D5773" s="178">
        <f t="shared" si="211"/>
        <v>3</v>
      </c>
    </row>
    <row r="5774" spans="1:4">
      <c r="A5774" s="139" t="s">
        <v>5964</v>
      </c>
      <c r="B5774" s="138">
        <v>0</v>
      </c>
      <c r="C5774" s="178">
        <f t="shared" si="210"/>
        <v>0</v>
      </c>
      <c r="D5774" s="178">
        <f t="shared" si="211"/>
        <v>4</v>
      </c>
    </row>
    <row r="5775" spans="1:4">
      <c r="A5775" s="139" t="s">
        <v>5965</v>
      </c>
      <c r="B5775" s="138">
        <v>0</v>
      </c>
      <c r="C5775" s="178">
        <f t="shared" si="210"/>
        <v>0</v>
      </c>
      <c r="D5775" s="178">
        <f t="shared" si="211"/>
        <v>5</v>
      </c>
    </row>
    <row r="5776" spans="1:4">
      <c r="A5776" s="139" t="s">
        <v>5966</v>
      </c>
      <c r="B5776" s="138">
        <v>0</v>
      </c>
      <c r="C5776" s="178">
        <f t="shared" si="210"/>
        <v>0</v>
      </c>
      <c r="D5776" s="178">
        <f t="shared" si="211"/>
        <v>6</v>
      </c>
    </row>
    <row r="5777" spans="1:4">
      <c r="A5777" s="139" t="s">
        <v>5967</v>
      </c>
      <c r="B5777" s="138">
        <v>0</v>
      </c>
      <c r="C5777" s="178">
        <f t="shared" si="210"/>
        <v>0</v>
      </c>
      <c r="D5777" s="178">
        <f t="shared" si="211"/>
        <v>7</v>
      </c>
    </row>
    <row r="5778" spans="1:4">
      <c r="A5778" s="139" t="s">
        <v>5968</v>
      </c>
      <c r="B5778" s="138">
        <v>0</v>
      </c>
      <c r="C5778" s="178">
        <f t="shared" si="210"/>
        <v>0</v>
      </c>
      <c r="D5778" s="178">
        <f t="shared" si="211"/>
        <v>8</v>
      </c>
    </row>
    <row r="5779" spans="1:4">
      <c r="A5779" s="139" t="s">
        <v>5969</v>
      </c>
      <c r="B5779" s="138">
        <v>0</v>
      </c>
      <c r="C5779" s="178">
        <f t="shared" si="210"/>
        <v>31</v>
      </c>
      <c r="D5779" s="178">
        <f t="shared" si="211"/>
        <v>9</v>
      </c>
    </row>
    <row r="5780" spans="1:4">
      <c r="A5780" s="139" t="s">
        <v>5970</v>
      </c>
      <c r="B5780" s="138">
        <v>0</v>
      </c>
      <c r="C5780" s="178">
        <f t="shared" si="210"/>
        <v>248</v>
      </c>
      <c r="D5780" s="178">
        <f t="shared" si="211"/>
        <v>10</v>
      </c>
    </row>
    <row r="5781" spans="1:4">
      <c r="A5781" s="139" t="s">
        <v>5971</v>
      </c>
      <c r="B5781" s="138">
        <v>0</v>
      </c>
      <c r="C5781" s="178">
        <f t="shared" si="210"/>
        <v>347</v>
      </c>
      <c r="D5781" s="178">
        <f t="shared" si="211"/>
        <v>11</v>
      </c>
    </row>
    <row r="5782" spans="1:4">
      <c r="A5782" s="139" t="s">
        <v>5972</v>
      </c>
      <c r="B5782" s="138">
        <v>0</v>
      </c>
      <c r="C5782" s="178">
        <f t="shared" si="210"/>
        <v>397</v>
      </c>
      <c r="D5782" s="178">
        <f t="shared" si="211"/>
        <v>12</v>
      </c>
    </row>
    <row r="5783" spans="1:4">
      <c r="A5783" s="139" t="s">
        <v>5973</v>
      </c>
      <c r="B5783" s="138">
        <v>0</v>
      </c>
      <c r="C5783" s="178">
        <f t="shared" si="210"/>
        <v>439</v>
      </c>
      <c r="D5783" s="178">
        <f t="shared" si="211"/>
        <v>13</v>
      </c>
    </row>
    <row r="5784" spans="1:4">
      <c r="A5784" s="139" t="s">
        <v>5974</v>
      </c>
      <c r="B5784" s="138">
        <v>0</v>
      </c>
      <c r="C5784" s="178">
        <f t="shared" si="210"/>
        <v>463</v>
      </c>
      <c r="D5784" s="178">
        <f t="shared" si="211"/>
        <v>14</v>
      </c>
    </row>
    <row r="5785" spans="1:4">
      <c r="A5785" s="139" t="s">
        <v>5975</v>
      </c>
      <c r="B5785" s="138">
        <v>0</v>
      </c>
      <c r="C5785" s="178">
        <f t="shared" si="210"/>
        <v>468</v>
      </c>
      <c r="D5785" s="178">
        <f t="shared" si="211"/>
        <v>15</v>
      </c>
    </row>
    <row r="5786" spans="1:4">
      <c r="A5786" s="139" t="s">
        <v>5976</v>
      </c>
      <c r="B5786" s="138">
        <v>0</v>
      </c>
      <c r="C5786" s="178">
        <f t="shared" si="210"/>
        <v>454</v>
      </c>
      <c r="D5786" s="178">
        <f t="shared" si="211"/>
        <v>16</v>
      </c>
    </row>
    <row r="5787" spans="1:4">
      <c r="A5787" s="139" t="s">
        <v>5977</v>
      </c>
      <c r="B5787" s="138">
        <v>0</v>
      </c>
      <c r="C5787" s="178">
        <f t="shared" si="210"/>
        <v>404</v>
      </c>
      <c r="D5787" s="178">
        <f t="shared" si="211"/>
        <v>17</v>
      </c>
    </row>
    <row r="5788" spans="1:4">
      <c r="A5788" s="139" t="s">
        <v>5978</v>
      </c>
      <c r="B5788" s="138">
        <v>0</v>
      </c>
      <c r="C5788" s="178">
        <f t="shared" si="210"/>
        <v>345</v>
      </c>
      <c r="D5788" s="178">
        <f t="shared" si="211"/>
        <v>18</v>
      </c>
    </row>
    <row r="5789" spans="1:4">
      <c r="A5789" s="139" t="s">
        <v>5979</v>
      </c>
      <c r="B5789" s="138">
        <v>0</v>
      </c>
      <c r="C5789" s="178">
        <f t="shared" si="210"/>
        <v>208</v>
      </c>
      <c r="D5789" s="178">
        <f t="shared" si="211"/>
        <v>19</v>
      </c>
    </row>
    <row r="5790" spans="1:4">
      <c r="A5790" s="139" t="s">
        <v>5980</v>
      </c>
      <c r="B5790" s="138">
        <v>0</v>
      </c>
      <c r="C5790" s="178">
        <f t="shared" si="210"/>
        <v>0</v>
      </c>
      <c r="D5790" s="178">
        <f t="shared" si="211"/>
        <v>20</v>
      </c>
    </row>
    <row r="5791" spans="1:4">
      <c r="A5791" s="139" t="s">
        <v>5981</v>
      </c>
      <c r="B5791" s="138">
        <v>0</v>
      </c>
      <c r="C5791" s="178">
        <f t="shared" si="210"/>
        <v>0</v>
      </c>
      <c r="D5791" s="178">
        <f t="shared" si="211"/>
        <v>21</v>
      </c>
    </row>
    <row r="5792" spans="1:4">
      <c r="A5792" s="139" t="s">
        <v>5982</v>
      </c>
      <c r="B5792" s="138">
        <v>0</v>
      </c>
      <c r="C5792" s="178">
        <f t="shared" si="210"/>
        <v>0</v>
      </c>
      <c r="D5792" s="178">
        <f t="shared" si="211"/>
        <v>22</v>
      </c>
    </row>
    <row r="5793" spans="1:4">
      <c r="A5793" s="139" t="s">
        <v>5983</v>
      </c>
      <c r="B5793" s="138">
        <v>0</v>
      </c>
      <c r="C5793" s="178">
        <f t="shared" si="210"/>
        <v>0</v>
      </c>
      <c r="D5793" s="178">
        <f t="shared" si="211"/>
        <v>23</v>
      </c>
    </row>
    <row r="5794" spans="1:4">
      <c r="A5794" s="139" t="s">
        <v>5984</v>
      </c>
      <c r="B5794" s="138">
        <v>0</v>
      </c>
      <c r="C5794" s="178">
        <f t="shared" si="210"/>
        <v>0</v>
      </c>
      <c r="D5794" s="178">
        <f t="shared" si="211"/>
        <v>24</v>
      </c>
    </row>
    <row r="5795" spans="1:4">
      <c r="A5795" s="139" t="s">
        <v>5985</v>
      </c>
      <c r="B5795" s="138">
        <v>0</v>
      </c>
      <c r="C5795" s="178">
        <f t="shared" si="210"/>
        <v>0</v>
      </c>
      <c r="D5795" s="178">
        <f t="shared" si="211"/>
        <v>1</v>
      </c>
    </row>
    <row r="5796" spans="1:4">
      <c r="A5796" s="139" t="s">
        <v>5986</v>
      </c>
      <c r="B5796" s="138">
        <v>0</v>
      </c>
      <c r="C5796" s="178">
        <f t="shared" si="210"/>
        <v>0</v>
      </c>
      <c r="D5796" s="178">
        <f t="shared" si="211"/>
        <v>2</v>
      </c>
    </row>
    <row r="5797" spans="1:4">
      <c r="A5797" s="139" t="s">
        <v>5987</v>
      </c>
      <c r="B5797" s="138">
        <v>0</v>
      </c>
      <c r="C5797" s="178">
        <f t="shared" si="210"/>
        <v>0</v>
      </c>
      <c r="D5797" s="178">
        <f t="shared" si="211"/>
        <v>3</v>
      </c>
    </row>
    <row r="5798" spans="1:4">
      <c r="A5798" s="139" t="s">
        <v>5988</v>
      </c>
      <c r="B5798" s="138">
        <v>0</v>
      </c>
      <c r="C5798" s="178">
        <f t="shared" si="210"/>
        <v>0</v>
      </c>
      <c r="D5798" s="178">
        <f t="shared" si="211"/>
        <v>4</v>
      </c>
    </row>
    <row r="5799" spans="1:4">
      <c r="A5799" s="139" t="s">
        <v>5989</v>
      </c>
      <c r="B5799" s="138">
        <v>0</v>
      </c>
      <c r="C5799" s="178">
        <f t="shared" si="210"/>
        <v>0</v>
      </c>
      <c r="D5799" s="178">
        <f t="shared" si="211"/>
        <v>5</v>
      </c>
    </row>
    <row r="5800" spans="1:4">
      <c r="A5800" s="139" t="s">
        <v>5990</v>
      </c>
      <c r="B5800" s="138">
        <v>0</v>
      </c>
      <c r="C5800" s="178">
        <f t="shared" si="210"/>
        <v>0</v>
      </c>
      <c r="D5800" s="178">
        <f t="shared" si="211"/>
        <v>6</v>
      </c>
    </row>
    <row r="5801" spans="1:4">
      <c r="A5801" s="139" t="s">
        <v>5991</v>
      </c>
      <c r="B5801" s="138">
        <v>0</v>
      </c>
      <c r="C5801" s="178">
        <f t="shared" si="210"/>
        <v>0</v>
      </c>
      <c r="D5801" s="178">
        <f t="shared" si="211"/>
        <v>7</v>
      </c>
    </row>
    <row r="5802" spans="1:4">
      <c r="A5802" s="139" t="s">
        <v>5992</v>
      </c>
      <c r="B5802" s="138">
        <v>0</v>
      </c>
      <c r="C5802" s="178">
        <f t="shared" si="210"/>
        <v>0</v>
      </c>
      <c r="D5802" s="178">
        <f t="shared" si="211"/>
        <v>8</v>
      </c>
    </row>
    <row r="5803" spans="1:4">
      <c r="A5803" s="139" t="s">
        <v>5993</v>
      </c>
      <c r="B5803" s="138">
        <v>0</v>
      </c>
      <c r="C5803" s="178">
        <f t="shared" si="210"/>
        <v>31</v>
      </c>
      <c r="D5803" s="178">
        <f t="shared" si="211"/>
        <v>9</v>
      </c>
    </row>
    <row r="5804" spans="1:4">
      <c r="A5804" s="139" t="s">
        <v>5994</v>
      </c>
      <c r="B5804" s="138">
        <v>0</v>
      </c>
      <c r="C5804" s="178">
        <f t="shared" si="210"/>
        <v>248</v>
      </c>
      <c r="D5804" s="178">
        <f t="shared" si="211"/>
        <v>10</v>
      </c>
    </row>
    <row r="5805" spans="1:4">
      <c r="A5805" s="139" t="s">
        <v>5995</v>
      </c>
      <c r="B5805" s="138">
        <v>0</v>
      </c>
      <c r="C5805" s="178">
        <f t="shared" si="210"/>
        <v>347</v>
      </c>
      <c r="D5805" s="178">
        <f t="shared" si="211"/>
        <v>11</v>
      </c>
    </row>
    <row r="5806" spans="1:4">
      <c r="A5806" s="139" t="s">
        <v>5996</v>
      </c>
      <c r="B5806" s="138">
        <v>0</v>
      </c>
      <c r="C5806" s="178">
        <f t="shared" si="210"/>
        <v>397</v>
      </c>
      <c r="D5806" s="178">
        <f t="shared" si="211"/>
        <v>12</v>
      </c>
    </row>
    <row r="5807" spans="1:4">
      <c r="A5807" s="139" t="s">
        <v>5997</v>
      </c>
      <c r="B5807" s="138">
        <v>0</v>
      </c>
      <c r="C5807" s="178">
        <f t="shared" si="210"/>
        <v>439</v>
      </c>
      <c r="D5807" s="178">
        <f t="shared" si="211"/>
        <v>13</v>
      </c>
    </row>
    <row r="5808" spans="1:4">
      <c r="A5808" s="139" t="s">
        <v>5998</v>
      </c>
      <c r="B5808" s="138">
        <v>0</v>
      </c>
      <c r="C5808" s="178">
        <f t="shared" si="210"/>
        <v>463</v>
      </c>
      <c r="D5808" s="178">
        <f t="shared" si="211"/>
        <v>14</v>
      </c>
    </row>
    <row r="5809" spans="1:4">
      <c r="A5809" s="139" t="s">
        <v>5999</v>
      </c>
      <c r="B5809" s="138">
        <v>0</v>
      </c>
      <c r="C5809" s="178">
        <f t="shared" si="210"/>
        <v>468</v>
      </c>
      <c r="D5809" s="178">
        <f t="shared" si="211"/>
        <v>15</v>
      </c>
    </row>
    <row r="5810" spans="1:4">
      <c r="A5810" s="139" t="s">
        <v>6000</v>
      </c>
      <c r="B5810" s="138">
        <v>0</v>
      </c>
      <c r="C5810" s="178">
        <f t="shared" si="210"/>
        <v>454</v>
      </c>
      <c r="D5810" s="178">
        <f t="shared" si="211"/>
        <v>16</v>
      </c>
    </row>
    <row r="5811" spans="1:4">
      <c r="A5811" s="139" t="s">
        <v>6001</v>
      </c>
      <c r="B5811" s="138">
        <v>0</v>
      </c>
      <c r="C5811" s="178">
        <f t="shared" si="210"/>
        <v>404</v>
      </c>
      <c r="D5811" s="178">
        <f t="shared" si="211"/>
        <v>17</v>
      </c>
    </row>
    <row r="5812" spans="1:4">
      <c r="A5812" s="139" t="s">
        <v>6002</v>
      </c>
      <c r="B5812" s="138">
        <v>0</v>
      </c>
      <c r="C5812" s="178">
        <f t="shared" si="210"/>
        <v>345</v>
      </c>
      <c r="D5812" s="178">
        <f t="shared" si="211"/>
        <v>18</v>
      </c>
    </row>
    <row r="5813" spans="1:4">
      <c r="A5813" s="139" t="s">
        <v>6003</v>
      </c>
      <c r="B5813" s="138">
        <v>0</v>
      </c>
      <c r="C5813" s="178">
        <f t="shared" si="210"/>
        <v>208</v>
      </c>
      <c r="D5813" s="178">
        <f t="shared" si="211"/>
        <v>19</v>
      </c>
    </row>
    <row r="5814" spans="1:4">
      <c r="A5814" s="139" t="s">
        <v>6004</v>
      </c>
      <c r="B5814" s="138">
        <v>0</v>
      </c>
      <c r="C5814" s="178">
        <f t="shared" si="210"/>
        <v>0</v>
      </c>
      <c r="D5814" s="178">
        <f t="shared" si="211"/>
        <v>20</v>
      </c>
    </row>
    <row r="5815" spans="1:4">
      <c r="A5815" s="139" t="s">
        <v>6005</v>
      </c>
      <c r="B5815" s="138">
        <v>0</v>
      </c>
      <c r="C5815" s="178">
        <f t="shared" si="210"/>
        <v>0</v>
      </c>
      <c r="D5815" s="178">
        <f t="shared" si="211"/>
        <v>21</v>
      </c>
    </row>
    <row r="5816" spans="1:4">
      <c r="A5816" s="139" t="s">
        <v>6006</v>
      </c>
      <c r="B5816" s="138">
        <v>0</v>
      </c>
      <c r="C5816" s="178">
        <f t="shared" si="210"/>
        <v>0</v>
      </c>
      <c r="D5816" s="178">
        <f t="shared" si="211"/>
        <v>22</v>
      </c>
    </row>
    <row r="5817" spans="1:4">
      <c r="A5817" s="139" t="s">
        <v>6007</v>
      </c>
      <c r="B5817" s="138">
        <v>0</v>
      </c>
      <c r="C5817" s="178">
        <f t="shared" si="210"/>
        <v>0</v>
      </c>
      <c r="D5817" s="178">
        <f t="shared" si="211"/>
        <v>23</v>
      </c>
    </row>
    <row r="5818" spans="1:4">
      <c r="A5818" s="139" t="s">
        <v>6008</v>
      </c>
      <c r="B5818" s="138">
        <v>0</v>
      </c>
      <c r="C5818" s="178">
        <f t="shared" si="210"/>
        <v>0</v>
      </c>
      <c r="D5818" s="178">
        <f t="shared" si="211"/>
        <v>24</v>
      </c>
    </row>
    <row r="5819" spans="1:4">
      <c r="A5819" s="139" t="s">
        <v>6009</v>
      </c>
      <c r="B5819" s="138">
        <v>0</v>
      </c>
      <c r="C5819" s="178">
        <f t="shared" si="210"/>
        <v>0</v>
      </c>
      <c r="D5819" s="178">
        <f t="shared" si="211"/>
        <v>1</v>
      </c>
    </row>
    <row r="5820" spans="1:4">
      <c r="A5820" s="139" t="s">
        <v>6010</v>
      </c>
      <c r="B5820" s="138">
        <v>0</v>
      </c>
      <c r="C5820" s="178">
        <f t="shared" si="210"/>
        <v>0</v>
      </c>
      <c r="D5820" s="178">
        <f t="shared" si="211"/>
        <v>2</v>
      </c>
    </row>
    <row r="5821" spans="1:4">
      <c r="A5821" s="139" t="s">
        <v>6011</v>
      </c>
      <c r="B5821" s="138">
        <v>0</v>
      </c>
      <c r="C5821" s="178">
        <f t="shared" si="210"/>
        <v>0</v>
      </c>
      <c r="D5821" s="178">
        <f t="shared" si="211"/>
        <v>3</v>
      </c>
    </row>
    <row r="5822" spans="1:4">
      <c r="A5822" s="139" t="s">
        <v>6012</v>
      </c>
      <c r="B5822" s="138">
        <v>0</v>
      </c>
      <c r="C5822" s="178">
        <f t="shared" si="210"/>
        <v>0</v>
      </c>
      <c r="D5822" s="178">
        <f t="shared" si="211"/>
        <v>4</v>
      </c>
    </row>
    <row r="5823" spans="1:4">
      <c r="A5823" s="139" t="s">
        <v>6013</v>
      </c>
      <c r="B5823" s="138">
        <v>0</v>
      </c>
      <c r="C5823" s="178">
        <f t="shared" si="210"/>
        <v>0</v>
      </c>
      <c r="D5823" s="178">
        <f t="shared" si="211"/>
        <v>5</v>
      </c>
    </row>
    <row r="5824" spans="1:4">
      <c r="A5824" s="139" t="s">
        <v>6014</v>
      </c>
      <c r="B5824" s="138">
        <v>0</v>
      </c>
      <c r="C5824" s="178">
        <f t="shared" si="210"/>
        <v>0</v>
      </c>
      <c r="D5824" s="178">
        <f t="shared" si="211"/>
        <v>6</v>
      </c>
    </row>
    <row r="5825" spans="1:4">
      <c r="A5825" s="139" t="s">
        <v>6015</v>
      </c>
      <c r="B5825" s="138">
        <v>0</v>
      </c>
      <c r="C5825" s="178">
        <f t="shared" si="210"/>
        <v>0</v>
      </c>
      <c r="D5825" s="178">
        <f t="shared" si="211"/>
        <v>7</v>
      </c>
    </row>
    <row r="5826" spans="1:4">
      <c r="A5826" s="139" t="s">
        <v>6016</v>
      </c>
      <c r="B5826" s="138">
        <v>0</v>
      </c>
      <c r="C5826" s="178">
        <f t="shared" si="210"/>
        <v>0</v>
      </c>
      <c r="D5826" s="178">
        <f t="shared" si="211"/>
        <v>8</v>
      </c>
    </row>
    <row r="5827" spans="1:4">
      <c r="A5827" s="139" t="s">
        <v>6017</v>
      </c>
      <c r="B5827" s="138">
        <v>0</v>
      </c>
      <c r="C5827" s="178">
        <f t="shared" si="210"/>
        <v>31</v>
      </c>
      <c r="D5827" s="178">
        <f t="shared" si="211"/>
        <v>9</v>
      </c>
    </row>
    <row r="5828" spans="1:4">
      <c r="A5828" s="139" t="s">
        <v>6018</v>
      </c>
      <c r="B5828" s="138">
        <v>0</v>
      </c>
      <c r="C5828" s="178">
        <f t="shared" ref="C5828:C5866" si="212">_xlfn.XLOOKUP(D5828,$N$5:$N$28,$I$5:$I$28)</f>
        <v>248</v>
      </c>
      <c r="D5828" s="178">
        <f t="shared" si="211"/>
        <v>10</v>
      </c>
    </row>
    <row r="5829" spans="1:4">
      <c r="A5829" s="139" t="s">
        <v>6019</v>
      </c>
      <c r="B5829" s="138">
        <v>0</v>
      </c>
      <c r="C5829" s="178">
        <f t="shared" si="212"/>
        <v>347</v>
      </c>
      <c r="D5829" s="178">
        <f t="shared" si="211"/>
        <v>11</v>
      </c>
    </row>
    <row r="5830" spans="1:4">
      <c r="A5830" s="139" t="s">
        <v>6020</v>
      </c>
      <c r="B5830" s="138">
        <v>0</v>
      </c>
      <c r="C5830" s="178">
        <f t="shared" si="212"/>
        <v>397</v>
      </c>
      <c r="D5830" s="178">
        <f t="shared" si="211"/>
        <v>12</v>
      </c>
    </row>
    <row r="5831" spans="1:4">
      <c r="A5831" s="139" t="s">
        <v>6021</v>
      </c>
      <c r="B5831" s="138">
        <v>0</v>
      </c>
      <c r="C5831" s="178">
        <f t="shared" si="212"/>
        <v>439</v>
      </c>
      <c r="D5831" s="178">
        <f t="shared" si="211"/>
        <v>13</v>
      </c>
    </row>
    <row r="5832" spans="1:4">
      <c r="A5832" s="139" t="s">
        <v>6022</v>
      </c>
      <c r="B5832" s="138">
        <v>0</v>
      </c>
      <c r="C5832" s="178">
        <f t="shared" si="212"/>
        <v>463</v>
      </c>
      <c r="D5832" s="178">
        <f t="shared" si="211"/>
        <v>14</v>
      </c>
    </row>
    <row r="5833" spans="1:4">
      <c r="A5833" s="139" t="s">
        <v>6023</v>
      </c>
      <c r="B5833" s="138">
        <v>0</v>
      </c>
      <c r="C5833" s="178">
        <f t="shared" si="212"/>
        <v>468</v>
      </c>
      <c r="D5833" s="178">
        <f t="shared" si="211"/>
        <v>15</v>
      </c>
    </row>
    <row r="5834" spans="1:4">
      <c r="A5834" s="139" t="s">
        <v>6024</v>
      </c>
      <c r="B5834" s="138">
        <v>0</v>
      </c>
      <c r="C5834" s="178">
        <f t="shared" si="212"/>
        <v>454</v>
      </c>
      <c r="D5834" s="178">
        <f t="shared" si="211"/>
        <v>16</v>
      </c>
    </row>
    <row r="5835" spans="1:4">
      <c r="A5835" s="139" t="s">
        <v>6025</v>
      </c>
      <c r="B5835" s="138">
        <v>0</v>
      </c>
      <c r="C5835" s="178">
        <f t="shared" si="212"/>
        <v>404</v>
      </c>
      <c r="D5835" s="178">
        <f t="shared" ref="D5835:D5898" si="213">D5811</f>
        <v>17</v>
      </c>
    </row>
    <row r="5836" spans="1:4">
      <c r="A5836" s="139" t="s">
        <v>6026</v>
      </c>
      <c r="B5836" s="138">
        <v>0</v>
      </c>
      <c r="C5836" s="178">
        <f t="shared" si="212"/>
        <v>345</v>
      </c>
      <c r="D5836" s="178">
        <f t="shared" si="213"/>
        <v>18</v>
      </c>
    </row>
    <row r="5837" spans="1:4">
      <c r="A5837" s="139" t="s">
        <v>6027</v>
      </c>
      <c r="B5837" s="138">
        <v>0</v>
      </c>
      <c r="C5837" s="178">
        <f t="shared" si="212"/>
        <v>208</v>
      </c>
      <c r="D5837" s="178">
        <f t="shared" si="213"/>
        <v>19</v>
      </c>
    </row>
    <row r="5838" spans="1:4">
      <c r="A5838" s="139" t="s">
        <v>6028</v>
      </c>
      <c r="B5838" s="138">
        <v>0</v>
      </c>
      <c r="C5838" s="178">
        <f t="shared" si="212"/>
        <v>0</v>
      </c>
      <c r="D5838" s="178">
        <f t="shared" si="213"/>
        <v>20</v>
      </c>
    </row>
    <row r="5839" spans="1:4">
      <c r="A5839" s="139" t="s">
        <v>6029</v>
      </c>
      <c r="B5839" s="138">
        <v>0</v>
      </c>
      <c r="C5839" s="178">
        <f t="shared" si="212"/>
        <v>0</v>
      </c>
      <c r="D5839" s="178">
        <f t="shared" si="213"/>
        <v>21</v>
      </c>
    </row>
    <row r="5840" spans="1:4">
      <c r="A5840" s="139" t="s">
        <v>6030</v>
      </c>
      <c r="B5840" s="138">
        <v>0</v>
      </c>
      <c r="C5840" s="178">
        <f t="shared" si="212"/>
        <v>0</v>
      </c>
      <c r="D5840" s="178">
        <f t="shared" si="213"/>
        <v>22</v>
      </c>
    </row>
    <row r="5841" spans="1:4">
      <c r="A5841" s="139" t="s">
        <v>6031</v>
      </c>
      <c r="B5841" s="138">
        <v>0</v>
      </c>
      <c r="C5841" s="178">
        <f t="shared" si="212"/>
        <v>0</v>
      </c>
      <c r="D5841" s="178">
        <f t="shared" si="213"/>
        <v>23</v>
      </c>
    </row>
    <row r="5842" spans="1:4">
      <c r="A5842" s="139" t="s">
        <v>6032</v>
      </c>
      <c r="B5842" s="138">
        <v>0</v>
      </c>
      <c r="C5842" s="178">
        <f t="shared" si="212"/>
        <v>0</v>
      </c>
      <c r="D5842" s="178">
        <f t="shared" si="213"/>
        <v>24</v>
      </c>
    </row>
    <row r="5843" spans="1:4">
      <c r="A5843" s="139" t="s">
        <v>6033</v>
      </c>
      <c r="B5843" s="138">
        <v>0</v>
      </c>
      <c r="C5843" s="178">
        <f t="shared" si="212"/>
        <v>0</v>
      </c>
      <c r="D5843" s="178">
        <f t="shared" si="213"/>
        <v>1</v>
      </c>
    </row>
    <row r="5844" spans="1:4">
      <c r="A5844" s="139" t="s">
        <v>6034</v>
      </c>
      <c r="B5844" s="138">
        <v>0</v>
      </c>
      <c r="C5844" s="178">
        <f t="shared" si="212"/>
        <v>0</v>
      </c>
      <c r="D5844" s="178">
        <f t="shared" si="213"/>
        <v>2</v>
      </c>
    </row>
    <row r="5845" spans="1:4">
      <c r="A5845" s="139" t="s">
        <v>6035</v>
      </c>
      <c r="B5845" s="138">
        <v>0</v>
      </c>
      <c r="C5845" s="178">
        <f t="shared" si="212"/>
        <v>0</v>
      </c>
      <c r="D5845" s="178">
        <f t="shared" si="213"/>
        <v>3</v>
      </c>
    </row>
    <row r="5846" spans="1:4">
      <c r="A5846" s="139" t="s">
        <v>6036</v>
      </c>
      <c r="B5846" s="138">
        <v>0</v>
      </c>
      <c r="C5846" s="178">
        <f t="shared" si="212"/>
        <v>0</v>
      </c>
      <c r="D5846" s="178">
        <f t="shared" si="213"/>
        <v>4</v>
      </c>
    </row>
    <row r="5847" spans="1:4">
      <c r="A5847" s="139" t="s">
        <v>6037</v>
      </c>
      <c r="B5847" s="138">
        <v>0</v>
      </c>
      <c r="C5847" s="178">
        <f t="shared" si="212"/>
        <v>0</v>
      </c>
      <c r="D5847" s="178">
        <f t="shared" si="213"/>
        <v>5</v>
      </c>
    </row>
    <row r="5848" spans="1:4">
      <c r="A5848" s="139" t="s">
        <v>6038</v>
      </c>
      <c r="B5848" s="138">
        <v>0</v>
      </c>
      <c r="C5848" s="178">
        <f t="shared" si="212"/>
        <v>0</v>
      </c>
      <c r="D5848" s="178">
        <f t="shared" si="213"/>
        <v>6</v>
      </c>
    </row>
    <row r="5849" spans="1:4">
      <c r="A5849" s="139" t="s">
        <v>6039</v>
      </c>
      <c r="B5849" s="138">
        <v>0</v>
      </c>
      <c r="C5849" s="178">
        <f t="shared" si="212"/>
        <v>0</v>
      </c>
      <c r="D5849" s="178">
        <f t="shared" si="213"/>
        <v>7</v>
      </c>
    </row>
    <row r="5850" spans="1:4">
      <c r="A5850" s="139" t="s">
        <v>6040</v>
      </c>
      <c r="B5850" s="138">
        <v>0</v>
      </c>
      <c r="C5850" s="178">
        <f t="shared" si="212"/>
        <v>0</v>
      </c>
      <c r="D5850" s="178">
        <f t="shared" si="213"/>
        <v>8</v>
      </c>
    </row>
    <row r="5851" spans="1:4">
      <c r="A5851" s="139" t="s">
        <v>6041</v>
      </c>
      <c r="B5851" s="138">
        <v>0</v>
      </c>
      <c r="C5851" s="178">
        <f t="shared" si="212"/>
        <v>31</v>
      </c>
      <c r="D5851" s="178">
        <f t="shared" si="213"/>
        <v>9</v>
      </c>
    </row>
    <row r="5852" spans="1:4">
      <c r="A5852" s="139" t="s">
        <v>6042</v>
      </c>
      <c r="B5852" s="138">
        <v>0</v>
      </c>
      <c r="C5852" s="178">
        <f t="shared" si="212"/>
        <v>248</v>
      </c>
      <c r="D5852" s="178">
        <f t="shared" si="213"/>
        <v>10</v>
      </c>
    </row>
    <row r="5853" spans="1:4">
      <c r="A5853" s="139" t="s">
        <v>6043</v>
      </c>
      <c r="B5853" s="138">
        <v>0</v>
      </c>
      <c r="C5853" s="178">
        <f t="shared" si="212"/>
        <v>347</v>
      </c>
      <c r="D5853" s="178">
        <f t="shared" si="213"/>
        <v>11</v>
      </c>
    </row>
    <row r="5854" spans="1:4">
      <c r="A5854" s="139" t="s">
        <v>6044</v>
      </c>
      <c r="B5854" s="138">
        <v>0</v>
      </c>
      <c r="C5854" s="178">
        <f t="shared" si="212"/>
        <v>397</v>
      </c>
      <c r="D5854" s="178">
        <f t="shared" si="213"/>
        <v>12</v>
      </c>
    </row>
    <row r="5855" spans="1:4">
      <c r="A5855" s="139" t="s">
        <v>6045</v>
      </c>
      <c r="B5855" s="138">
        <v>0</v>
      </c>
      <c r="C5855" s="178">
        <f t="shared" si="212"/>
        <v>439</v>
      </c>
      <c r="D5855" s="178">
        <f t="shared" si="213"/>
        <v>13</v>
      </c>
    </row>
    <row r="5856" spans="1:4">
      <c r="A5856" s="139" t="s">
        <v>6046</v>
      </c>
      <c r="B5856" s="138">
        <v>0</v>
      </c>
      <c r="C5856" s="178">
        <f t="shared" si="212"/>
        <v>463</v>
      </c>
      <c r="D5856" s="178">
        <f t="shared" si="213"/>
        <v>14</v>
      </c>
    </row>
    <row r="5857" spans="1:4">
      <c r="A5857" s="139" t="s">
        <v>6047</v>
      </c>
      <c r="B5857" s="138">
        <v>0</v>
      </c>
      <c r="C5857" s="178">
        <f t="shared" si="212"/>
        <v>468</v>
      </c>
      <c r="D5857" s="178">
        <f t="shared" si="213"/>
        <v>15</v>
      </c>
    </row>
    <row r="5858" spans="1:4">
      <c r="A5858" s="139" t="s">
        <v>6048</v>
      </c>
      <c r="B5858" s="138">
        <v>0</v>
      </c>
      <c r="C5858" s="178">
        <f t="shared" si="212"/>
        <v>454</v>
      </c>
      <c r="D5858" s="178">
        <f t="shared" si="213"/>
        <v>16</v>
      </c>
    </row>
    <row r="5859" spans="1:4">
      <c r="A5859" s="139" t="s">
        <v>6049</v>
      </c>
      <c r="B5859" s="138">
        <v>0</v>
      </c>
      <c r="C5859" s="178">
        <f t="shared" si="212"/>
        <v>404</v>
      </c>
      <c r="D5859" s="178">
        <f t="shared" si="213"/>
        <v>17</v>
      </c>
    </row>
    <row r="5860" spans="1:4">
      <c r="A5860" s="139" t="s">
        <v>6050</v>
      </c>
      <c r="B5860" s="138">
        <v>0</v>
      </c>
      <c r="C5860" s="178">
        <f t="shared" si="212"/>
        <v>345</v>
      </c>
      <c r="D5860" s="178">
        <f t="shared" si="213"/>
        <v>18</v>
      </c>
    </row>
    <row r="5861" spans="1:4">
      <c r="A5861" s="139" t="s">
        <v>6051</v>
      </c>
      <c r="B5861" s="138">
        <v>0</v>
      </c>
      <c r="C5861" s="178">
        <f t="shared" si="212"/>
        <v>208</v>
      </c>
      <c r="D5861" s="178">
        <f t="shared" si="213"/>
        <v>19</v>
      </c>
    </row>
    <row r="5862" spans="1:4">
      <c r="A5862" s="139" t="s">
        <v>6052</v>
      </c>
      <c r="B5862" s="138">
        <v>0</v>
      </c>
      <c r="C5862" s="178">
        <f t="shared" si="212"/>
        <v>0</v>
      </c>
      <c r="D5862" s="178">
        <f t="shared" si="213"/>
        <v>20</v>
      </c>
    </row>
    <row r="5863" spans="1:4">
      <c r="A5863" s="139" t="s">
        <v>6053</v>
      </c>
      <c r="B5863" s="138">
        <v>0</v>
      </c>
      <c r="C5863" s="178">
        <f t="shared" si="212"/>
        <v>0</v>
      </c>
      <c r="D5863" s="178">
        <f t="shared" si="213"/>
        <v>21</v>
      </c>
    </row>
    <row r="5864" spans="1:4">
      <c r="A5864" s="139" t="s">
        <v>6054</v>
      </c>
      <c r="B5864" s="138">
        <v>0</v>
      </c>
      <c r="C5864" s="178">
        <f t="shared" si="212"/>
        <v>0</v>
      </c>
      <c r="D5864" s="178">
        <f t="shared" si="213"/>
        <v>22</v>
      </c>
    </row>
    <row r="5865" spans="1:4">
      <c r="A5865" s="139" t="s">
        <v>6055</v>
      </c>
      <c r="B5865" s="138">
        <v>0</v>
      </c>
      <c r="C5865" s="178">
        <f t="shared" si="212"/>
        <v>0</v>
      </c>
      <c r="D5865" s="178">
        <f t="shared" si="213"/>
        <v>23</v>
      </c>
    </row>
    <row r="5866" spans="1:4">
      <c r="A5866" s="139" t="s">
        <v>6056</v>
      </c>
      <c r="B5866" s="138">
        <v>0</v>
      </c>
      <c r="C5866" s="178">
        <f t="shared" si="212"/>
        <v>0</v>
      </c>
      <c r="D5866" s="178">
        <f t="shared" si="213"/>
        <v>24</v>
      </c>
    </row>
    <row r="5867" spans="1:4">
      <c r="A5867" s="139" t="s">
        <v>6057</v>
      </c>
      <c r="B5867" s="138">
        <v>0</v>
      </c>
      <c r="C5867" s="178">
        <f>_xlfn.XLOOKUP(D5867,$N$5:$N$28,$J$5:$J$28)</f>
        <v>0</v>
      </c>
      <c r="D5867" s="178">
        <f t="shared" si="213"/>
        <v>1</v>
      </c>
    </row>
    <row r="5868" spans="1:4">
      <c r="A5868" s="139" t="s">
        <v>6058</v>
      </c>
      <c r="B5868" s="138">
        <v>0</v>
      </c>
      <c r="C5868" s="178">
        <f t="shared" ref="C5868:C5931" si="214">_xlfn.XLOOKUP(D5868,$N$5:$N$28,$J$5:$J$28)</f>
        <v>0</v>
      </c>
      <c r="D5868" s="178">
        <f t="shared" si="213"/>
        <v>2</v>
      </c>
    </row>
    <row r="5869" spans="1:4">
      <c r="A5869" s="139" t="s">
        <v>6059</v>
      </c>
      <c r="B5869" s="138">
        <v>0</v>
      </c>
      <c r="C5869" s="178">
        <f t="shared" si="214"/>
        <v>0</v>
      </c>
      <c r="D5869" s="178">
        <f t="shared" si="213"/>
        <v>3</v>
      </c>
    </row>
    <row r="5870" spans="1:4">
      <c r="A5870" s="139" t="s">
        <v>6060</v>
      </c>
      <c r="B5870" s="138">
        <v>0</v>
      </c>
      <c r="C5870" s="178">
        <f t="shared" si="214"/>
        <v>0</v>
      </c>
      <c r="D5870" s="178">
        <f t="shared" si="213"/>
        <v>4</v>
      </c>
    </row>
    <row r="5871" spans="1:4">
      <c r="A5871" s="139" t="s">
        <v>6061</v>
      </c>
      <c r="B5871" s="138">
        <v>0</v>
      </c>
      <c r="C5871" s="178">
        <f t="shared" si="214"/>
        <v>0</v>
      </c>
      <c r="D5871" s="178">
        <f t="shared" si="213"/>
        <v>5</v>
      </c>
    </row>
    <row r="5872" spans="1:4">
      <c r="A5872" s="139" t="s">
        <v>6062</v>
      </c>
      <c r="B5872" s="138">
        <v>0</v>
      </c>
      <c r="C5872" s="178">
        <f t="shared" si="214"/>
        <v>0</v>
      </c>
      <c r="D5872" s="178">
        <f t="shared" si="213"/>
        <v>6</v>
      </c>
    </row>
    <row r="5873" spans="1:4">
      <c r="A5873" s="139" t="s">
        <v>6063</v>
      </c>
      <c r="B5873" s="138">
        <v>0</v>
      </c>
      <c r="C5873" s="178">
        <f t="shared" si="214"/>
        <v>0</v>
      </c>
      <c r="D5873" s="178">
        <f t="shared" si="213"/>
        <v>7</v>
      </c>
    </row>
    <row r="5874" spans="1:4">
      <c r="A5874" s="139" t="s">
        <v>6064</v>
      </c>
      <c r="B5874" s="138">
        <v>0</v>
      </c>
      <c r="C5874" s="178">
        <f t="shared" si="214"/>
        <v>0</v>
      </c>
      <c r="D5874" s="178">
        <f t="shared" si="213"/>
        <v>8</v>
      </c>
    </row>
    <row r="5875" spans="1:4">
      <c r="A5875" s="139" t="s">
        <v>6065</v>
      </c>
      <c r="B5875" s="138">
        <v>0</v>
      </c>
      <c r="C5875" s="178">
        <f t="shared" si="214"/>
        <v>199</v>
      </c>
      <c r="D5875" s="178">
        <f t="shared" si="213"/>
        <v>9</v>
      </c>
    </row>
    <row r="5876" spans="1:4">
      <c r="A5876" s="139" t="s">
        <v>6066</v>
      </c>
      <c r="B5876" s="138">
        <v>0</v>
      </c>
      <c r="C5876" s="178">
        <f t="shared" si="214"/>
        <v>358</v>
      </c>
      <c r="D5876" s="178">
        <f t="shared" si="213"/>
        <v>10</v>
      </c>
    </row>
    <row r="5877" spans="1:4">
      <c r="A5877" s="139" t="s">
        <v>6067</v>
      </c>
      <c r="B5877" s="138">
        <v>0</v>
      </c>
      <c r="C5877" s="178">
        <f t="shared" si="214"/>
        <v>437</v>
      </c>
      <c r="D5877" s="178">
        <f t="shared" si="213"/>
        <v>11</v>
      </c>
    </row>
    <row r="5878" spans="1:4">
      <c r="A5878" s="139" t="s">
        <v>6068</v>
      </c>
      <c r="B5878" s="138">
        <v>0</v>
      </c>
      <c r="C5878" s="178">
        <f t="shared" si="214"/>
        <v>487</v>
      </c>
      <c r="D5878" s="178">
        <f t="shared" si="213"/>
        <v>12</v>
      </c>
    </row>
    <row r="5879" spans="1:4">
      <c r="A5879" s="139" t="s">
        <v>6069</v>
      </c>
      <c r="B5879" s="138">
        <v>0</v>
      </c>
      <c r="C5879" s="178">
        <f t="shared" si="214"/>
        <v>524</v>
      </c>
      <c r="D5879" s="178">
        <f t="shared" si="213"/>
        <v>13</v>
      </c>
    </row>
    <row r="5880" spans="1:4">
      <c r="A5880" s="139" t="s">
        <v>6070</v>
      </c>
      <c r="B5880" s="138">
        <v>0</v>
      </c>
      <c r="C5880" s="178">
        <f t="shared" si="214"/>
        <v>535</v>
      </c>
      <c r="D5880" s="178">
        <f t="shared" si="213"/>
        <v>14</v>
      </c>
    </row>
    <row r="5881" spans="1:4">
      <c r="A5881" s="139" t="s">
        <v>6071</v>
      </c>
      <c r="B5881" s="138">
        <v>0</v>
      </c>
      <c r="C5881" s="178">
        <f t="shared" si="214"/>
        <v>531</v>
      </c>
      <c r="D5881" s="178">
        <f t="shared" si="213"/>
        <v>15</v>
      </c>
    </row>
    <row r="5882" spans="1:4">
      <c r="A5882" s="139" t="s">
        <v>6072</v>
      </c>
      <c r="B5882" s="138">
        <v>0</v>
      </c>
      <c r="C5882" s="178">
        <f t="shared" si="214"/>
        <v>502</v>
      </c>
      <c r="D5882" s="178">
        <f t="shared" si="213"/>
        <v>16</v>
      </c>
    </row>
    <row r="5883" spans="1:4">
      <c r="A5883" s="139" t="s">
        <v>6073</v>
      </c>
      <c r="B5883" s="138">
        <v>0</v>
      </c>
      <c r="C5883" s="178">
        <f t="shared" si="214"/>
        <v>459</v>
      </c>
      <c r="D5883" s="178">
        <f t="shared" si="213"/>
        <v>17</v>
      </c>
    </row>
    <row r="5884" spans="1:4">
      <c r="A5884" s="139" t="s">
        <v>6074</v>
      </c>
      <c r="B5884" s="138">
        <v>0</v>
      </c>
      <c r="C5884" s="178">
        <f t="shared" si="214"/>
        <v>407</v>
      </c>
      <c r="D5884" s="178">
        <f t="shared" si="213"/>
        <v>18</v>
      </c>
    </row>
    <row r="5885" spans="1:4">
      <c r="A5885" s="139" t="s">
        <v>6075</v>
      </c>
      <c r="B5885" s="138">
        <v>0</v>
      </c>
      <c r="C5885" s="178">
        <f t="shared" si="214"/>
        <v>296</v>
      </c>
      <c r="D5885" s="178">
        <f t="shared" si="213"/>
        <v>19</v>
      </c>
    </row>
    <row r="5886" spans="1:4">
      <c r="A5886" s="139" t="s">
        <v>6076</v>
      </c>
      <c r="B5886" s="138">
        <v>0</v>
      </c>
      <c r="C5886" s="178">
        <f t="shared" si="214"/>
        <v>45</v>
      </c>
      <c r="D5886" s="178">
        <f t="shared" si="213"/>
        <v>20</v>
      </c>
    </row>
    <row r="5887" spans="1:4">
      <c r="A5887" s="139" t="s">
        <v>6077</v>
      </c>
      <c r="B5887" s="138">
        <v>0</v>
      </c>
      <c r="C5887" s="178">
        <f t="shared" si="214"/>
        <v>0</v>
      </c>
      <c r="D5887" s="178">
        <f t="shared" si="213"/>
        <v>21</v>
      </c>
    </row>
    <row r="5888" spans="1:4">
      <c r="A5888" s="139" t="s">
        <v>6078</v>
      </c>
      <c r="B5888" s="138">
        <v>0</v>
      </c>
      <c r="C5888" s="178">
        <f t="shared" si="214"/>
        <v>0</v>
      </c>
      <c r="D5888" s="178">
        <f t="shared" si="213"/>
        <v>22</v>
      </c>
    </row>
    <row r="5889" spans="1:4">
      <c r="A5889" s="139" t="s">
        <v>6079</v>
      </c>
      <c r="B5889" s="138">
        <v>0</v>
      </c>
      <c r="C5889" s="178">
        <f t="shared" si="214"/>
        <v>0</v>
      </c>
      <c r="D5889" s="178">
        <f t="shared" si="213"/>
        <v>23</v>
      </c>
    </row>
    <row r="5890" spans="1:4">
      <c r="A5890" s="139" t="s">
        <v>6080</v>
      </c>
      <c r="B5890" s="138">
        <v>0</v>
      </c>
      <c r="C5890" s="178">
        <f t="shared" si="214"/>
        <v>0</v>
      </c>
      <c r="D5890" s="178">
        <f t="shared" si="213"/>
        <v>24</v>
      </c>
    </row>
    <row r="5891" spans="1:4">
      <c r="A5891" s="139" t="s">
        <v>6081</v>
      </c>
      <c r="B5891" s="138">
        <v>0</v>
      </c>
      <c r="C5891" s="178">
        <f t="shared" si="214"/>
        <v>0</v>
      </c>
      <c r="D5891" s="178">
        <f t="shared" si="213"/>
        <v>1</v>
      </c>
    </row>
    <row r="5892" spans="1:4">
      <c r="A5892" s="139" t="s">
        <v>6082</v>
      </c>
      <c r="B5892" s="138">
        <v>0</v>
      </c>
      <c r="C5892" s="178">
        <f t="shared" si="214"/>
        <v>0</v>
      </c>
      <c r="D5892" s="178">
        <f t="shared" si="213"/>
        <v>2</v>
      </c>
    </row>
    <row r="5893" spans="1:4">
      <c r="A5893" s="139" t="s">
        <v>6083</v>
      </c>
      <c r="B5893" s="138">
        <v>0</v>
      </c>
      <c r="C5893" s="178">
        <f t="shared" si="214"/>
        <v>0</v>
      </c>
      <c r="D5893" s="178">
        <f t="shared" si="213"/>
        <v>3</v>
      </c>
    </row>
    <row r="5894" spans="1:4">
      <c r="A5894" s="139" t="s">
        <v>6084</v>
      </c>
      <c r="B5894" s="138">
        <v>0</v>
      </c>
      <c r="C5894" s="178">
        <f t="shared" si="214"/>
        <v>0</v>
      </c>
      <c r="D5894" s="178">
        <f t="shared" si="213"/>
        <v>4</v>
      </c>
    </row>
    <row r="5895" spans="1:4">
      <c r="A5895" s="139" t="s">
        <v>6085</v>
      </c>
      <c r="B5895" s="138">
        <v>0</v>
      </c>
      <c r="C5895" s="178">
        <f t="shared" si="214"/>
        <v>0</v>
      </c>
      <c r="D5895" s="178">
        <f t="shared" si="213"/>
        <v>5</v>
      </c>
    </row>
    <row r="5896" spans="1:4">
      <c r="A5896" s="139" t="s">
        <v>6086</v>
      </c>
      <c r="B5896" s="138">
        <v>0</v>
      </c>
      <c r="C5896" s="178">
        <f t="shared" si="214"/>
        <v>0</v>
      </c>
      <c r="D5896" s="178">
        <f t="shared" si="213"/>
        <v>6</v>
      </c>
    </row>
    <row r="5897" spans="1:4">
      <c r="A5897" s="139" t="s">
        <v>6087</v>
      </c>
      <c r="B5897" s="138">
        <v>0</v>
      </c>
      <c r="C5897" s="178">
        <f t="shared" si="214"/>
        <v>0</v>
      </c>
      <c r="D5897" s="178">
        <f t="shared" si="213"/>
        <v>7</v>
      </c>
    </row>
    <row r="5898" spans="1:4">
      <c r="A5898" s="139" t="s">
        <v>6088</v>
      </c>
      <c r="B5898" s="138">
        <v>0</v>
      </c>
      <c r="C5898" s="178">
        <f t="shared" si="214"/>
        <v>0</v>
      </c>
      <c r="D5898" s="178">
        <f t="shared" si="213"/>
        <v>8</v>
      </c>
    </row>
    <row r="5899" spans="1:4">
      <c r="A5899" s="139" t="s">
        <v>6089</v>
      </c>
      <c r="B5899" s="138">
        <v>0</v>
      </c>
      <c r="C5899" s="178">
        <f t="shared" si="214"/>
        <v>199</v>
      </c>
      <c r="D5899" s="178">
        <f t="shared" ref="D5899:D5962" si="215">D5875</f>
        <v>9</v>
      </c>
    </row>
    <row r="5900" spans="1:4">
      <c r="A5900" s="139" t="s">
        <v>6090</v>
      </c>
      <c r="B5900" s="138">
        <v>0</v>
      </c>
      <c r="C5900" s="178">
        <f t="shared" si="214"/>
        <v>358</v>
      </c>
      <c r="D5900" s="178">
        <f t="shared" si="215"/>
        <v>10</v>
      </c>
    </row>
    <row r="5901" spans="1:4">
      <c r="A5901" s="139" t="s">
        <v>6091</v>
      </c>
      <c r="B5901" s="138">
        <v>0</v>
      </c>
      <c r="C5901" s="178">
        <f t="shared" si="214"/>
        <v>437</v>
      </c>
      <c r="D5901" s="178">
        <f t="shared" si="215"/>
        <v>11</v>
      </c>
    </row>
    <row r="5902" spans="1:4">
      <c r="A5902" s="139" t="s">
        <v>6092</v>
      </c>
      <c r="B5902" s="138">
        <v>0</v>
      </c>
      <c r="C5902" s="178">
        <f t="shared" si="214"/>
        <v>487</v>
      </c>
      <c r="D5902" s="178">
        <f t="shared" si="215"/>
        <v>12</v>
      </c>
    </row>
    <row r="5903" spans="1:4">
      <c r="A5903" s="139" t="s">
        <v>6093</v>
      </c>
      <c r="B5903" s="138">
        <v>0</v>
      </c>
      <c r="C5903" s="178">
        <f t="shared" si="214"/>
        <v>524</v>
      </c>
      <c r="D5903" s="178">
        <f t="shared" si="215"/>
        <v>13</v>
      </c>
    </row>
    <row r="5904" spans="1:4">
      <c r="A5904" s="139" t="s">
        <v>6094</v>
      </c>
      <c r="B5904" s="138">
        <v>0</v>
      </c>
      <c r="C5904" s="178">
        <f t="shared" si="214"/>
        <v>535</v>
      </c>
      <c r="D5904" s="178">
        <f t="shared" si="215"/>
        <v>14</v>
      </c>
    </row>
    <row r="5905" spans="1:4">
      <c r="A5905" s="139" t="s">
        <v>6095</v>
      </c>
      <c r="B5905" s="138">
        <v>0</v>
      </c>
      <c r="C5905" s="178">
        <f t="shared" si="214"/>
        <v>531</v>
      </c>
      <c r="D5905" s="178">
        <f t="shared" si="215"/>
        <v>15</v>
      </c>
    </row>
    <row r="5906" spans="1:4">
      <c r="A5906" s="139" t="s">
        <v>6096</v>
      </c>
      <c r="B5906" s="138">
        <v>0</v>
      </c>
      <c r="C5906" s="178">
        <f t="shared" si="214"/>
        <v>502</v>
      </c>
      <c r="D5906" s="178">
        <f t="shared" si="215"/>
        <v>16</v>
      </c>
    </row>
    <row r="5907" spans="1:4">
      <c r="A5907" s="139" t="s">
        <v>6097</v>
      </c>
      <c r="B5907" s="138">
        <v>0</v>
      </c>
      <c r="C5907" s="178">
        <f t="shared" si="214"/>
        <v>459</v>
      </c>
      <c r="D5907" s="178">
        <f t="shared" si="215"/>
        <v>17</v>
      </c>
    </row>
    <row r="5908" spans="1:4">
      <c r="A5908" s="139" t="s">
        <v>6098</v>
      </c>
      <c r="B5908" s="138">
        <v>0</v>
      </c>
      <c r="C5908" s="178">
        <f t="shared" si="214"/>
        <v>407</v>
      </c>
      <c r="D5908" s="178">
        <f t="shared" si="215"/>
        <v>18</v>
      </c>
    </row>
    <row r="5909" spans="1:4">
      <c r="A5909" s="139" t="s">
        <v>6099</v>
      </c>
      <c r="B5909" s="138">
        <v>0</v>
      </c>
      <c r="C5909" s="178">
        <f t="shared" si="214"/>
        <v>296</v>
      </c>
      <c r="D5909" s="178">
        <f t="shared" si="215"/>
        <v>19</v>
      </c>
    </row>
    <row r="5910" spans="1:4">
      <c r="A5910" s="139" t="s">
        <v>6100</v>
      </c>
      <c r="B5910" s="138">
        <v>0</v>
      </c>
      <c r="C5910" s="178">
        <f t="shared" si="214"/>
        <v>45</v>
      </c>
      <c r="D5910" s="178">
        <f t="shared" si="215"/>
        <v>20</v>
      </c>
    </row>
    <row r="5911" spans="1:4">
      <c r="A5911" s="139" t="s">
        <v>6101</v>
      </c>
      <c r="B5911" s="138">
        <v>0</v>
      </c>
      <c r="C5911" s="178">
        <f t="shared" si="214"/>
        <v>0</v>
      </c>
      <c r="D5911" s="178">
        <f t="shared" si="215"/>
        <v>21</v>
      </c>
    </row>
    <row r="5912" spans="1:4">
      <c r="A5912" s="139" t="s">
        <v>6102</v>
      </c>
      <c r="B5912" s="138">
        <v>0</v>
      </c>
      <c r="C5912" s="178">
        <f t="shared" si="214"/>
        <v>0</v>
      </c>
      <c r="D5912" s="178">
        <f t="shared" si="215"/>
        <v>22</v>
      </c>
    </row>
    <row r="5913" spans="1:4">
      <c r="A5913" s="139" t="s">
        <v>6103</v>
      </c>
      <c r="B5913" s="138">
        <v>0</v>
      </c>
      <c r="C5913" s="178">
        <f t="shared" si="214"/>
        <v>0</v>
      </c>
      <c r="D5913" s="178">
        <f t="shared" si="215"/>
        <v>23</v>
      </c>
    </row>
    <row r="5914" spans="1:4">
      <c r="A5914" s="139" t="s">
        <v>6104</v>
      </c>
      <c r="B5914" s="138">
        <v>0</v>
      </c>
      <c r="C5914" s="178">
        <f t="shared" si="214"/>
        <v>0</v>
      </c>
      <c r="D5914" s="178">
        <f t="shared" si="215"/>
        <v>24</v>
      </c>
    </row>
    <row r="5915" spans="1:4">
      <c r="A5915" s="139" t="s">
        <v>6105</v>
      </c>
      <c r="B5915" s="138">
        <v>0</v>
      </c>
      <c r="C5915" s="178">
        <f t="shared" si="214"/>
        <v>0</v>
      </c>
      <c r="D5915" s="178">
        <f t="shared" si="215"/>
        <v>1</v>
      </c>
    </row>
    <row r="5916" spans="1:4">
      <c r="A5916" s="139" t="s">
        <v>6106</v>
      </c>
      <c r="B5916" s="138">
        <v>0</v>
      </c>
      <c r="C5916" s="178">
        <f t="shared" si="214"/>
        <v>0</v>
      </c>
      <c r="D5916" s="178">
        <f t="shared" si="215"/>
        <v>2</v>
      </c>
    </row>
    <row r="5917" spans="1:4">
      <c r="A5917" s="139" t="s">
        <v>6107</v>
      </c>
      <c r="B5917" s="138">
        <v>0</v>
      </c>
      <c r="C5917" s="178">
        <f t="shared" si="214"/>
        <v>0</v>
      </c>
      <c r="D5917" s="178">
        <f t="shared" si="215"/>
        <v>3</v>
      </c>
    </row>
    <row r="5918" spans="1:4">
      <c r="A5918" s="139" t="s">
        <v>6108</v>
      </c>
      <c r="B5918" s="138">
        <v>0</v>
      </c>
      <c r="C5918" s="178">
        <f t="shared" si="214"/>
        <v>0</v>
      </c>
      <c r="D5918" s="178">
        <f t="shared" si="215"/>
        <v>4</v>
      </c>
    </row>
    <row r="5919" spans="1:4">
      <c r="A5919" s="139" t="s">
        <v>6109</v>
      </c>
      <c r="B5919" s="138">
        <v>0</v>
      </c>
      <c r="C5919" s="178">
        <f t="shared" si="214"/>
        <v>0</v>
      </c>
      <c r="D5919" s="178">
        <f t="shared" si="215"/>
        <v>5</v>
      </c>
    </row>
    <row r="5920" spans="1:4">
      <c r="A5920" s="139" t="s">
        <v>6110</v>
      </c>
      <c r="B5920" s="138">
        <v>0</v>
      </c>
      <c r="C5920" s="178">
        <f t="shared" si="214"/>
        <v>0</v>
      </c>
      <c r="D5920" s="178">
        <f t="shared" si="215"/>
        <v>6</v>
      </c>
    </row>
    <row r="5921" spans="1:4">
      <c r="A5921" s="139" t="s">
        <v>6111</v>
      </c>
      <c r="B5921" s="138">
        <v>0</v>
      </c>
      <c r="C5921" s="178">
        <f t="shared" si="214"/>
        <v>0</v>
      </c>
      <c r="D5921" s="178">
        <f t="shared" si="215"/>
        <v>7</v>
      </c>
    </row>
    <row r="5922" spans="1:4">
      <c r="A5922" s="139" t="s">
        <v>6112</v>
      </c>
      <c r="B5922" s="138">
        <v>0</v>
      </c>
      <c r="C5922" s="178">
        <f t="shared" si="214"/>
        <v>0</v>
      </c>
      <c r="D5922" s="178">
        <f t="shared" si="215"/>
        <v>8</v>
      </c>
    </row>
    <row r="5923" spans="1:4">
      <c r="A5923" s="139" t="s">
        <v>6113</v>
      </c>
      <c r="B5923" s="138">
        <v>0</v>
      </c>
      <c r="C5923" s="178">
        <f t="shared" si="214"/>
        <v>199</v>
      </c>
      <c r="D5923" s="178">
        <f t="shared" si="215"/>
        <v>9</v>
      </c>
    </row>
    <row r="5924" spans="1:4">
      <c r="A5924" s="139" t="s">
        <v>6114</v>
      </c>
      <c r="B5924" s="138">
        <v>0</v>
      </c>
      <c r="C5924" s="178">
        <f t="shared" si="214"/>
        <v>358</v>
      </c>
      <c r="D5924" s="178">
        <f t="shared" si="215"/>
        <v>10</v>
      </c>
    </row>
    <row r="5925" spans="1:4">
      <c r="A5925" s="139" t="s">
        <v>6115</v>
      </c>
      <c r="B5925" s="138">
        <v>0</v>
      </c>
      <c r="C5925" s="178">
        <f t="shared" si="214"/>
        <v>437</v>
      </c>
      <c r="D5925" s="178">
        <f t="shared" si="215"/>
        <v>11</v>
      </c>
    </row>
    <row r="5926" spans="1:4">
      <c r="A5926" s="139" t="s">
        <v>6116</v>
      </c>
      <c r="B5926" s="138">
        <v>0</v>
      </c>
      <c r="C5926" s="178">
        <f t="shared" si="214"/>
        <v>487</v>
      </c>
      <c r="D5926" s="178">
        <f t="shared" si="215"/>
        <v>12</v>
      </c>
    </row>
    <row r="5927" spans="1:4">
      <c r="A5927" s="139" t="s">
        <v>6117</v>
      </c>
      <c r="B5927" s="138">
        <v>0</v>
      </c>
      <c r="C5927" s="178">
        <f t="shared" si="214"/>
        <v>524</v>
      </c>
      <c r="D5927" s="178">
        <f t="shared" si="215"/>
        <v>13</v>
      </c>
    </row>
    <row r="5928" spans="1:4">
      <c r="A5928" s="139" t="s">
        <v>6118</v>
      </c>
      <c r="B5928" s="138">
        <v>0</v>
      </c>
      <c r="C5928" s="178">
        <f t="shared" si="214"/>
        <v>535</v>
      </c>
      <c r="D5928" s="178">
        <f t="shared" si="215"/>
        <v>14</v>
      </c>
    </row>
    <row r="5929" spans="1:4">
      <c r="A5929" s="139" t="s">
        <v>6119</v>
      </c>
      <c r="B5929" s="138">
        <v>0</v>
      </c>
      <c r="C5929" s="178">
        <f t="shared" si="214"/>
        <v>531</v>
      </c>
      <c r="D5929" s="178">
        <f t="shared" si="215"/>
        <v>15</v>
      </c>
    </row>
    <row r="5930" spans="1:4">
      <c r="A5930" s="139" t="s">
        <v>6120</v>
      </c>
      <c r="B5930" s="138">
        <v>0</v>
      </c>
      <c r="C5930" s="178">
        <f t="shared" si="214"/>
        <v>502</v>
      </c>
      <c r="D5930" s="178">
        <f t="shared" si="215"/>
        <v>16</v>
      </c>
    </row>
    <row r="5931" spans="1:4">
      <c r="A5931" s="139" t="s">
        <v>6121</v>
      </c>
      <c r="B5931" s="138">
        <v>0</v>
      </c>
      <c r="C5931" s="178">
        <f t="shared" si="214"/>
        <v>459</v>
      </c>
      <c r="D5931" s="178">
        <f t="shared" si="215"/>
        <v>17</v>
      </c>
    </row>
    <row r="5932" spans="1:4">
      <c r="A5932" s="139" t="s">
        <v>6122</v>
      </c>
      <c r="B5932" s="138">
        <v>0</v>
      </c>
      <c r="C5932" s="178">
        <f t="shared" ref="C5932:C5995" si="216">_xlfn.XLOOKUP(D5932,$N$5:$N$28,$J$5:$J$28)</f>
        <v>407</v>
      </c>
      <c r="D5932" s="178">
        <f t="shared" si="215"/>
        <v>18</v>
      </c>
    </row>
    <row r="5933" spans="1:4">
      <c r="A5933" s="139" t="s">
        <v>6123</v>
      </c>
      <c r="B5933" s="138">
        <v>0</v>
      </c>
      <c r="C5933" s="178">
        <f t="shared" si="216"/>
        <v>296</v>
      </c>
      <c r="D5933" s="178">
        <f t="shared" si="215"/>
        <v>19</v>
      </c>
    </row>
    <row r="5934" spans="1:4">
      <c r="A5934" s="139" t="s">
        <v>6124</v>
      </c>
      <c r="B5934" s="138">
        <v>0</v>
      </c>
      <c r="C5934" s="178">
        <f t="shared" si="216"/>
        <v>45</v>
      </c>
      <c r="D5934" s="178">
        <f t="shared" si="215"/>
        <v>20</v>
      </c>
    </row>
    <row r="5935" spans="1:4">
      <c r="A5935" s="139" t="s">
        <v>6125</v>
      </c>
      <c r="B5935" s="138">
        <v>0</v>
      </c>
      <c r="C5935" s="178">
        <f t="shared" si="216"/>
        <v>0</v>
      </c>
      <c r="D5935" s="178">
        <f t="shared" si="215"/>
        <v>21</v>
      </c>
    </row>
    <row r="5936" spans="1:4">
      <c r="A5936" s="139" t="s">
        <v>6126</v>
      </c>
      <c r="B5936" s="138">
        <v>0</v>
      </c>
      <c r="C5936" s="178">
        <f t="shared" si="216"/>
        <v>0</v>
      </c>
      <c r="D5936" s="178">
        <f t="shared" si="215"/>
        <v>22</v>
      </c>
    </row>
    <row r="5937" spans="1:4">
      <c r="A5937" s="139" t="s">
        <v>6127</v>
      </c>
      <c r="B5937" s="138">
        <v>0</v>
      </c>
      <c r="C5937" s="178">
        <f t="shared" si="216"/>
        <v>0</v>
      </c>
      <c r="D5937" s="178">
        <f t="shared" si="215"/>
        <v>23</v>
      </c>
    </row>
    <row r="5938" spans="1:4">
      <c r="A5938" s="139" t="s">
        <v>6128</v>
      </c>
      <c r="B5938" s="138">
        <v>0</v>
      </c>
      <c r="C5938" s="178">
        <f t="shared" si="216"/>
        <v>0</v>
      </c>
      <c r="D5938" s="178">
        <f t="shared" si="215"/>
        <v>24</v>
      </c>
    </row>
    <row r="5939" spans="1:4">
      <c r="A5939" s="139" t="s">
        <v>6129</v>
      </c>
      <c r="B5939" s="138">
        <v>0</v>
      </c>
      <c r="C5939" s="178">
        <f t="shared" si="216"/>
        <v>0</v>
      </c>
      <c r="D5939" s="178">
        <f t="shared" si="215"/>
        <v>1</v>
      </c>
    </row>
    <row r="5940" spans="1:4">
      <c r="A5940" s="139" t="s">
        <v>6130</v>
      </c>
      <c r="B5940" s="138">
        <v>0</v>
      </c>
      <c r="C5940" s="178">
        <f t="shared" si="216"/>
        <v>0</v>
      </c>
      <c r="D5940" s="178">
        <f t="shared" si="215"/>
        <v>2</v>
      </c>
    </row>
    <row r="5941" spans="1:4">
      <c r="A5941" s="139" t="s">
        <v>6131</v>
      </c>
      <c r="B5941" s="138">
        <v>0</v>
      </c>
      <c r="C5941" s="178">
        <f t="shared" si="216"/>
        <v>0</v>
      </c>
      <c r="D5941" s="178">
        <f t="shared" si="215"/>
        <v>3</v>
      </c>
    </row>
    <row r="5942" spans="1:4">
      <c r="A5942" s="139" t="s">
        <v>6132</v>
      </c>
      <c r="B5942" s="138">
        <v>0</v>
      </c>
      <c r="C5942" s="178">
        <f t="shared" si="216"/>
        <v>0</v>
      </c>
      <c r="D5942" s="178">
        <f t="shared" si="215"/>
        <v>4</v>
      </c>
    </row>
    <row r="5943" spans="1:4">
      <c r="A5943" s="139" t="s">
        <v>6133</v>
      </c>
      <c r="B5943" s="138">
        <v>0</v>
      </c>
      <c r="C5943" s="178">
        <f t="shared" si="216"/>
        <v>0</v>
      </c>
      <c r="D5943" s="178">
        <f t="shared" si="215"/>
        <v>5</v>
      </c>
    </row>
    <row r="5944" spans="1:4">
      <c r="A5944" s="139" t="s">
        <v>6134</v>
      </c>
      <c r="B5944" s="138">
        <v>0</v>
      </c>
      <c r="C5944" s="178">
        <f t="shared" si="216"/>
        <v>0</v>
      </c>
      <c r="D5944" s="178">
        <f t="shared" si="215"/>
        <v>6</v>
      </c>
    </row>
    <row r="5945" spans="1:4">
      <c r="A5945" s="139" t="s">
        <v>6135</v>
      </c>
      <c r="B5945" s="138">
        <v>0</v>
      </c>
      <c r="C5945" s="178">
        <f t="shared" si="216"/>
        <v>0</v>
      </c>
      <c r="D5945" s="178">
        <f t="shared" si="215"/>
        <v>7</v>
      </c>
    </row>
    <row r="5946" spans="1:4">
      <c r="A5946" s="139" t="s">
        <v>6136</v>
      </c>
      <c r="B5946" s="138">
        <v>0</v>
      </c>
      <c r="C5946" s="178">
        <f t="shared" si="216"/>
        <v>0</v>
      </c>
      <c r="D5946" s="178">
        <f t="shared" si="215"/>
        <v>8</v>
      </c>
    </row>
    <row r="5947" spans="1:4">
      <c r="A5947" s="139" t="s">
        <v>6137</v>
      </c>
      <c r="B5947" s="138">
        <v>0</v>
      </c>
      <c r="C5947" s="178">
        <f t="shared" si="216"/>
        <v>199</v>
      </c>
      <c r="D5947" s="178">
        <f t="shared" si="215"/>
        <v>9</v>
      </c>
    </row>
    <row r="5948" spans="1:4">
      <c r="A5948" s="139" t="s">
        <v>6138</v>
      </c>
      <c r="B5948" s="138">
        <v>0</v>
      </c>
      <c r="C5948" s="178">
        <f t="shared" si="216"/>
        <v>358</v>
      </c>
      <c r="D5948" s="178">
        <f t="shared" si="215"/>
        <v>10</v>
      </c>
    </row>
    <row r="5949" spans="1:4">
      <c r="A5949" s="139" t="s">
        <v>6139</v>
      </c>
      <c r="B5949" s="138">
        <v>0</v>
      </c>
      <c r="C5949" s="178">
        <f t="shared" si="216"/>
        <v>437</v>
      </c>
      <c r="D5949" s="178">
        <f t="shared" si="215"/>
        <v>11</v>
      </c>
    </row>
    <row r="5950" spans="1:4">
      <c r="A5950" s="139" t="s">
        <v>6140</v>
      </c>
      <c r="B5950" s="138">
        <v>0</v>
      </c>
      <c r="C5950" s="178">
        <f t="shared" si="216"/>
        <v>487</v>
      </c>
      <c r="D5950" s="178">
        <f t="shared" si="215"/>
        <v>12</v>
      </c>
    </row>
    <row r="5951" spans="1:4">
      <c r="A5951" s="139" t="s">
        <v>6141</v>
      </c>
      <c r="B5951" s="138">
        <v>0</v>
      </c>
      <c r="C5951" s="178">
        <f t="shared" si="216"/>
        <v>524</v>
      </c>
      <c r="D5951" s="178">
        <f t="shared" si="215"/>
        <v>13</v>
      </c>
    </row>
    <row r="5952" spans="1:4">
      <c r="A5952" s="139" t="s">
        <v>6142</v>
      </c>
      <c r="B5952" s="138">
        <v>0</v>
      </c>
      <c r="C5952" s="178">
        <f t="shared" si="216"/>
        <v>535</v>
      </c>
      <c r="D5952" s="178">
        <f t="shared" si="215"/>
        <v>14</v>
      </c>
    </row>
    <row r="5953" spans="1:4">
      <c r="A5953" s="139" t="s">
        <v>6143</v>
      </c>
      <c r="B5953" s="138">
        <v>0</v>
      </c>
      <c r="C5953" s="178">
        <f t="shared" si="216"/>
        <v>531</v>
      </c>
      <c r="D5953" s="178">
        <f t="shared" si="215"/>
        <v>15</v>
      </c>
    </row>
    <row r="5954" spans="1:4">
      <c r="A5954" s="139" t="s">
        <v>6144</v>
      </c>
      <c r="B5954" s="138">
        <v>0</v>
      </c>
      <c r="C5954" s="178">
        <f t="shared" si="216"/>
        <v>502</v>
      </c>
      <c r="D5954" s="178">
        <f t="shared" si="215"/>
        <v>16</v>
      </c>
    </row>
    <row r="5955" spans="1:4">
      <c r="A5955" s="139" t="s">
        <v>6145</v>
      </c>
      <c r="B5955" s="138">
        <v>0</v>
      </c>
      <c r="C5955" s="178">
        <f t="shared" si="216"/>
        <v>459</v>
      </c>
      <c r="D5955" s="178">
        <f t="shared" si="215"/>
        <v>17</v>
      </c>
    </row>
    <row r="5956" spans="1:4">
      <c r="A5956" s="139" t="s">
        <v>6146</v>
      </c>
      <c r="B5956" s="138">
        <v>0</v>
      </c>
      <c r="C5956" s="178">
        <f t="shared" si="216"/>
        <v>407</v>
      </c>
      <c r="D5956" s="178">
        <f t="shared" si="215"/>
        <v>18</v>
      </c>
    </row>
    <row r="5957" spans="1:4">
      <c r="A5957" s="139" t="s">
        <v>6147</v>
      </c>
      <c r="B5957" s="138">
        <v>0</v>
      </c>
      <c r="C5957" s="178">
        <f t="shared" si="216"/>
        <v>296</v>
      </c>
      <c r="D5957" s="178">
        <f t="shared" si="215"/>
        <v>19</v>
      </c>
    </row>
    <row r="5958" spans="1:4">
      <c r="A5958" s="139" t="s">
        <v>6148</v>
      </c>
      <c r="B5958" s="138">
        <v>0</v>
      </c>
      <c r="C5958" s="178">
        <f t="shared" si="216"/>
        <v>45</v>
      </c>
      <c r="D5958" s="178">
        <f t="shared" si="215"/>
        <v>20</v>
      </c>
    </row>
    <row r="5959" spans="1:4">
      <c r="A5959" s="139" t="s">
        <v>6149</v>
      </c>
      <c r="B5959" s="138">
        <v>0</v>
      </c>
      <c r="C5959" s="178">
        <f t="shared" si="216"/>
        <v>0</v>
      </c>
      <c r="D5959" s="178">
        <f t="shared" si="215"/>
        <v>21</v>
      </c>
    </row>
    <row r="5960" spans="1:4">
      <c r="A5960" s="139" t="s">
        <v>6150</v>
      </c>
      <c r="B5960" s="138">
        <v>0</v>
      </c>
      <c r="C5960" s="178">
        <f t="shared" si="216"/>
        <v>0</v>
      </c>
      <c r="D5960" s="178">
        <f t="shared" si="215"/>
        <v>22</v>
      </c>
    </row>
    <row r="5961" spans="1:4">
      <c r="A5961" s="139" t="s">
        <v>6151</v>
      </c>
      <c r="B5961" s="138">
        <v>0</v>
      </c>
      <c r="C5961" s="178">
        <f t="shared" si="216"/>
        <v>0</v>
      </c>
      <c r="D5961" s="178">
        <f t="shared" si="215"/>
        <v>23</v>
      </c>
    </row>
    <row r="5962" spans="1:4">
      <c r="A5962" s="139" t="s">
        <v>6152</v>
      </c>
      <c r="B5962" s="138">
        <v>0</v>
      </c>
      <c r="C5962" s="178">
        <f t="shared" si="216"/>
        <v>0</v>
      </c>
      <c r="D5962" s="178">
        <f t="shared" si="215"/>
        <v>24</v>
      </c>
    </row>
    <row r="5963" spans="1:4">
      <c r="A5963" s="139" t="s">
        <v>6153</v>
      </c>
      <c r="B5963" s="138">
        <v>0</v>
      </c>
      <c r="C5963" s="178">
        <f t="shared" si="216"/>
        <v>0</v>
      </c>
      <c r="D5963" s="178">
        <f t="shared" ref="D5963:D6026" si="217">D5939</f>
        <v>1</v>
      </c>
    </row>
    <row r="5964" spans="1:4">
      <c r="A5964" s="139" t="s">
        <v>6154</v>
      </c>
      <c r="B5964" s="138">
        <v>0</v>
      </c>
      <c r="C5964" s="178">
        <f t="shared" si="216"/>
        <v>0</v>
      </c>
      <c r="D5964" s="178">
        <f t="shared" si="217"/>
        <v>2</v>
      </c>
    </row>
    <row r="5965" spans="1:4">
      <c r="A5965" s="139" t="s">
        <v>6155</v>
      </c>
      <c r="B5965" s="138">
        <v>0</v>
      </c>
      <c r="C5965" s="178">
        <f t="shared" si="216"/>
        <v>0</v>
      </c>
      <c r="D5965" s="178">
        <f t="shared" si="217"/>
        <v>3</v>
      </c>
    </row>
    <row r="5966" spans="1:4">
      <c r="A5966" s="139" t="s">
        <v>6156</v>
      </c>
      <c r="B5966" s="138">
        <v>0</v>
      </c>
      <c r="C5966" s="178">
        <f t="shared" si="216"/>
        <v>0</v>
      </c>
      <c r="D5966" s="178">
        <f t="shared" si="217"/>
        <v>4</v>
      </c>
    </row>
    <row r="5967" spans="1:4">
      <c r="A5967" s="139" t="s">
        <v>6157</v>
      </c>
      <c r="B5967" s="138">
        <v>0</v>
      </c>
      <c r="C5967" s="178">
        <f t="shared" si="216"/>
        <v>0</v>
      </c>
      <c r="D5967" s="178">
        <f t="shared" si="217"/>
        <v>5</v>
      </c>
    </row>
    <row r="5968" spans="1:4">
      <c r="A5968" s="139" t="s">
        <v>6158</v>
      </c>
      <c r="B5968" s="138">
        <v>0</v>
      </c>
      <c r="C5968" s="178">
        <f t="shared" si="216"/>
        <v>0</v>
      </c>
      <c r="D5968" s="178">
        <f t="shared" si="217"/>
        <v>6</v>
      </c>
    </row>
    <row r="5969" spans="1:4">
      <c r="A5969" s="139" t="s">
        <v>6159</v>
      </c>
      <c r="B5969" s="138">
        <v>0</v>
      </c>
      <c r="C5969" s="178">
        <f t="shared" si="216"/>
        <v>0</v>
      </c>
      <c r="D5969" s="178">
        <f t="shared" si="217"/>
        <v>7</v>
      </c>
    </row>
    <row r="5970" spans="1:4">
      <c r="A5970" s="139" t="s">
        <v>6160</v>
      </c>
      <c r="B5970" s="138">
        <v>0</v>
      </c>
      <c r="C5970" s="178">
        <f t="shared" si="216"/>
        <v>0</v>
      </c>
      <c r="D5970" s="178">
        <f t="shared" si="217"/>
        <v>8</v>
      </c>
    </row>
    <row r="5971" spans="1:4">
      <c r="A5971" s="139" t="s">
        <v>6161</v>
      </c>
      <c r="B5971" s="138">
        <v>0</v>
      </c>
      <c r="C5971" s="178">
        <f t="shared" si="216"/>
        <v>199</v>
      </c>
      <c r="D5971" s="178">
        <f t="shared" si="217"/>
        <v>9</v>
      </c>
    </row>
    <row r="5972" spans="1:4">
      <c r="A5972" s="139" t="s">
        <v>6162</v>
      </c>
      <c r="B5972" s="138">
        <v>0</v>
      </c>
      <c r="C5972" s="178">
        <f t="shared" si="216"/>
        <v>358</v>
      </c>
      <c r="D5972" s="178">
        <f t="shared" si="217"/>
        <v>10</v>
      </c>
    </row>
    <row r="5973" spans="1:4">
      <c r="A5973" s="139" t="s">
        <v>6163</v>
      </c>
      <c r="B5973" s="138">
        <v>0</v>
      </c>
      <c r="C5973" s="178">
        <f t="shared" si="216"/>
        <v>437</v>
      </c>
      <c r="D5973" s="178">
        <f t="shared" si="217"/>
        <v>11</v>
      </c>
    </row>
    <row r="5974" spans="1:4">
      <c r="A5974" s="139" t="s">
        <v>6164</v>
      </c>
      <c r="B5974" s="138">
        <v>0</v>
      </c>
      <c r="C5974" s="178">
        <f t="shared" si="216"/>
        <v>487</v>
      </c>
      <c r="D5974" s="178">
        <f t="shared" si="217"/>
        <v>12</v>
      </c>
    </row>
    <row r="5975" spans="1:4">
      <c r="A5975" s="139" t="s">
        <v>6165</v>
      </c>
      <c r="B5975" s="138">
        <v>0</v>
      </c>
      <c r="C5975" s="178">
        <f t="shared" si="216"/>
        <v>524</v>
      </c>
      <c r="D5975" s="178">
        <f t="shared" si="217"/>
        <v>13</v>
      </c>
    </row>
    <row r="5976" spans="1:4">
      <c r="A5976" s="139" t="s">
        <v>6166</v>
      </c>
      <c r="B5976" s="138">
        <v>0</v>
      </c>
      <c r="C5976" s="178">
        <f t="shared" si="216"/>
        <v>535</v>
      </c>
      <c r="D5976" s="178">
        <f t="shared" si="217"/>
        <v>14</v>
      </c>
    </row>
    <row r="5977" spans="1:4">
      <c r="A5977" s="139" t="s">
        <v>6167</v>
      </c>
      <c r="B5977" s="138">
        <v>0</v>
      </c>
      <c r="C5977" s="178">
        <f t="shared" si="216"/>
        <v>531</v>
      </c>
      <c r="D5977" s="178">
        <f t="shared" si="217"/>
        <v>15</v>
      </c>
    </row>
    <row r="5978" spans="1:4">
      <c r="A5978" s="139" t="s">
        <v>6168</v>
      </c>
      <c r="B5978" s="138">
        <v>0</v>
      </c>
      <c r="C5978" s="178">
        <f t="shared" si="216"/>
        <v>502</v>
      </c>
      <c r="D5978" s="178">
        <f t="shared" si="217"/>
        <v>16</v>
      </c>
    </row>
    <row r="5979" spans="1:4">
      <c r="A5979" s="139" t="s">
        <v>6169</v>
      </c>
      <c r="B5979" s="138">
        <v>0</v>
      </c>
      <c r="C5979" s="178">
        <f t="shared" si="216"/>
        <v>459</v>
      </c>
      <c r="D5979" s="178">
        <f t="shared" si="217"/>
        <v>17</v>
      </c>
    </row>
    <row r="5980" spans="1:4">
      <c r="A5980" s="139" t="s">
        <v>6170</v>
      </c>
      <c r="B5980" s="138">
        <v>0</v>
      </c>
      <c r="C5980" s="178">
        <f t="shared" si="216"/>
        <v>407</v>
      </c>
      <c r="D5980" s="178">
        <f t="shared" si="217"/>
        <v>18</v>
      </c>
    </row>
    <row r="5981" spans="1:4">
      <c r="A5981" s="139" t="s">
        <v>6171</v>
      </c>
      <c r="B5981" s="138">
        <v>0</v>
      </c>
      <c r="C5981" s="178">
        <f t="shared" si="216"/>
        <v>296</v>
      </c>
      <c r="D5981" s="178">
        <f t="shared" si="217"/>
        <v>19</v>
      </c>
    </row>
    <row r="5982" spans="1:4">
      <c r="A5982" s="139" t="s">
        <v>6172</v>
      </c>
      <c r="B5982" s="138">
        <v>0</v>
      </c>
      <c r="C5982" s="178">
        <f t="shared" si="216"/>
        <v>45</v>
      </c>
      <c r="D5982" s="178">
        <f t="shared" si="217"/>
        <v>20</v>
      </c>
    </row>
    <row r="5983" spans="1:4">
      <c r="A5983" s="139" t="s">
        <v>6173</v>
      </c>
      <c r="B5983" s="138">
        <v>0</v>
      </c>
      <c r="C5983" s="178">
        <f t="shared" si="216"/>
        <v>0</v>
      </c>
      <c r="D5983" s="178">
        <f t="shared" si="217"/>
        <v>21</v>
      </c>
    </row>
    <row r="5984" spans="1:4">
      <c r="A5984" s="139" t="s">
        <v>6174</v>
      </c>
      <c r="B5984" s="138">
        <v>0</v>
      </c>
      <c r="C5984" s="178">
        <f t="shared" si="216"/>
        <v>0</v>
      </c>
      <c r="D5984" s="178">
        <f t="shared" si="217"/>
        <v>22</v>
      </c>
    </row>
    <row r="5985" spans="1:4">
      <c r="A5985" s="139" t="s">
        <v>6175</v>
      </c>
      <c r="B5985" s="138">
        <v>0</v>
      </c>
      <c r="C5985" s="178">
        <f t="shared" si="216"/>
        <v>0</v>
      </c>
      <c r="D5985" s="178">
        <f t="shared" si="217"/>
        <v>23</v>
      </c>
    </row>
    <row r="5986" spans="1:4">
      <c r="A5986" s="139" t="s">
        <v>6176</v>
      </c>
      <c r="B5986" s="138">
        <v>0</v>
      </c>
      <c r="C5986" s="178">
        <f t="shared" si="216"/>
        <v>0</v>
      </c>
      <c r="D5986" s="178">
        <f t="shared" si="217"/>
        <v>24</v>
      </c>
    </row>
    <row r="5987" spans="1:4">
      <c r="A5987" s="139" t="s">
        <v>6177</v>
      </c>
      <c r="B5987" s="138">
        <v>0</v>
      </c>
      <c r="C5987" s="178">
        <f t="shared" si="216"/>
        <v>0</v>
      </c>
      <c r="D5987" s="178">
        <f t="shared" si="217"/>
        <v>1</v>
      </c>
    </row>
    <row r="5988" spans="1:4">
      <c r="A5988" s="139" t="s">
        <v>6178</v>
      </c>
      <c r="B5988" s="138">
        <v>0</v>
      </c>
      <c r="C5988" s="178">
        <f t="shared" si="216"/>
        <v>0</v>
      </c>
      <c r="D5988" s="178">
        <f t="shared" si="217"/>
        <v>2</v>
      </c>
    </row>
    <row r="5989" spans="1:4">
      <c r="A5989" s="139" t="s">
        <v>6179</v>
      </c>
      <c r="B5989" s="138">
        <v>0</v>
      </c>
      <c r="C5989" s="178">
        <f t="shared" si="216"/>
        <v>0</v>
      </c>
      <c r="D5989" s="178">
        <f t="shared" si="217"/>
        <v>3</v>
      </c>
    </row>
    <row r="5990" spans="1:4">
      <c r="A5990" s="139" t="s">
        <v>6180</v>
      </c>
      <c r="B5990" s="138">
        <v>0</v>
      </c>
      <c r="C5990" s="178">
        <f t="shared" si="216"/>
        <v>0</v>
      </c>
      <c r="D5990" s="178">
        <f t="shared" si="217"/>
        <v>4</v>
      </c>
    </row>
    <row r="5991" spans="1:4">
      <c r="A5991" s="139" t="s">
        <v>6181</v>
      </c>
      <c r="B5991" s="138">
        <v>0</v>
      </c>
      <c r="C5991" s="178">
        <f t="shared" si="216"/>
        <v>0</v>
      </c>
      <c r="D5991" s="178">
        <f t="shared" si="217"/>
        <v>5</v>
      </c>
    </row>
    <row r="5992" spans="1:4">
      <c r="A5992" s="139" t="s">
        <v>6182</v>
      </c>
      <c r="B5992" s="138">
        <v>0</v>
      </c>
      <c r="C5992" s="178">
        <f t="shared" si="216"/>
        <v>0</v>
      </c>
      <c r="D5992" s="178">
        <f t="shared" si="217"/>
        <v>6</v>
      </c>
    </row>
    <row r="5993" spans="1:4">
      <c r="A5993" s="139" t="s">
        <v>6183</v>
      </c>
      <c r="B5993" s="138">
        <v>0</v>
      </c>
      <c r="C5993" s="178">
        <f t="shared" si="216"/>
        <v>0</v>
      </c>
      <c r="D5993" s="178">
        <f t="shared" si="217"/>
        <v>7</v>
      </c>
    </row>
    <row r="5994" spans="1:4">
      <c r="A5994" s="139" t="s">
        <v>6184</v>
      </c>
      <c r="B5994" s="138">
        <v>0</v>
      </c>
      <c r="C5994" s="178">
        <f t="shared" si="216"/>
        <v>0</v>
      </c>
      <c r="D5994" s="178">
        <f t="shared" si="217"/>
        <v>8</v>
      </c>
    </row>
    <row r="5995" spans="1:4">
      <c r="A5995" s="139" t="s">
        <v>6185</v>
      </c>
      <c r="B5995" s="138">
        <v>0</v>
      </c>
      <c r="C5995" s="178">
        <f t="shared" si="216"/>
        <v>199</v>
      </c>
      <c r="D5995" s="178">
        <f t="shared" si="217"/>
        <v>9</v>
      </c>
    </row>
    <row r="5996" spans="1:4">
      <c r="A5996" s="139" t="s">
        <v>6186</v>
      </c>
      <c r="B5996" s="138">
        <v>0</v>
      </c>
      <c r="C5996" s="178">
        <f t="shared" ref="C5996:C6059" si="218">_xlfn.XLOOKUP(D5996,$N$5:$N$28,$J$5:$J$28)</f>
        <v>358</v>
      </c>
      <c r="D5996" s="178">
        <f t="shared" si="217"/>
        <v>10</v>
      </c>
    </row>
    <row r="5997" spans="1:4">
      <c r="A5997" s="139" t="s">
        <v>6187</v>
      </c>
      <c r="B5997" s="138">
        <v>0</v>
      </c>
      <c r="C5997" s="178">
        <f t="shared" si="218"/>
        <v>437</v>
      </c>
      <c r="D5997" s="178">
        <f t="shared" si="217"/>
        <v>11</v>
      </c>
    </row>
    <row r="5998" spans="1:4">
      <c r="A5998" s="139" t="s">
        <v>6188</v>
      </c>
      <c r="B5998" s="138">
        <v>0</v>
      </c>
      <c r="C5998" s="178">
        <f t="shared" si="218"/>
        <v>487</v>
      </c>
      <c r="D5998" s="178">
        <f t="shared" si="217"/>
        <v>12</v>
      </c>
    </row>
    <row r="5999" spans="1:4">
      <c r="A5999" s="139" t="s">
        <v>6189</v>
      </c>
      <c r="B5999" s="138">
        <v>0</v>
      </c>
      <c r="C5999" s="178">
        <f t="shared" si="218"/>
        <v>524</v>
      </c>
      <c r="D5999" s="178">
        <f t="shared" si="217"/>
        <v>13</v>
      </c>
    </row>
    <row r="6000" spans="1:4">
      <c r="A6000" s="139" t="s">
        <v>6190</v>
      </c>
      <c r="B6000" s="138">
        <v>0</v>
      </c>
      <c r="C6000" s="178">
        <f t="shared" si="218"/>
        <v>535</v>
      </c>
      <c r="D6000" s="178">
        <f t="shared" si="217"/>
        <v>14</v>
      </c>
    </row>
    <row r="6001" spans="1:4">
      <c r="A6001" s="139" t="s">
        <v>6191</v>
      </c>
      <c r="B6001" s="138">
        <v>0</v>
      </c>
      <c r="C6001" s="178">
        <f t="shared" si="218"/>
        <v>531</v>
      </c>
      <c r="D6001" s="178">
        <f t="shared" si="217"/>
        <v>15</v>
      </c>
    </row>
    <row r="6002" spans="1:4">
      <c r="A6002" s="139" t="s">
        <v>6192</v>
      </c>
      <c r="B6002" s="138">
        <v>0</v>
      </c>
      <c r="C6002" s="178">
        <f t="shared" si="218"/>
        <v>502</v>
      </c>
      <c r="D6002" s="178">
        <f t="shared" si="217"/>
        <v>16</v>
      </c>
    </row>
    <row r="6003" spans="1:4">
      <c r="A6003" s="139" t="s">
        <v>6193</v>
      </c>
      <c r="B6003" s="138">
        <v>0</v>
      </c>
      <c r="C6003" s="178">
        <f t="shared" si="218"/>
        <v>459</v>
      </c>
      <c r="D6003" s="178">
        <f t="shared" si="217"/>
        <v>17</v>
      </c>
    </row>
    <row r="6004" spans="1:4">
      <c r="A6004" s="139" t="s">
        <v>6194</v>
      </c>
      <c r="B6004" s="138">
        <v>0</v>
      </c>
      <c r="C6004" s="178">
        <f t="shared" si="218"/>
        <v>407</v>
      </c>
      <c r="D6004" s="178">
        <f t="shared" si="217"/>
        <v>18</v>
      </c>
    </row>
    <row r="6005" spans="1:4">
      <c r="A6005" s="139" t="s">
        <v>6195</v>
      </c>
      <c r="B6005" s="138">
        <v>0</v>
      </c>
      <c r="C6005" s="178">
        <f t="shared" si="218"/>
        <v>296</v>
      </c>
      <c r="D6005" s="178">
        <f t="shared" si="217"/>
        <v>19</v>
      </c>
    </row>
    <row r="6006" spans="1:4">
      <c r="A6006" s="139" t="s">
        <v>6196</v>
      </c>
      <c r="B6006" s="138">
        <v>0</v>
      </c>
      <c r="C6006" s="178">
        <f t="shared" si="218"/>
        <v>45</v>
      </c>
      <c r="D6006" s="178">
        <f t="shared" si="217"/>
        <v>20</v>
      </c>
    </row>
    <row r="6007" spans="1:4">
      <c r="A6007" s="139" t="s">
        <v>6197</v>
      </c>
      <c r="B6007" s="138">
        <v>0</v>
      </c>
      <c r="C6007" s="178">
        <f t="shared" si="218"/>
        <v>0</v>
      </c>
      <c r="D6007" s="178">
        <f t="shared" si="217"/>
        <v>21</v>
      </c>
    </row>
    <row r="6008" spans="1:4">
      <c r="A6008" s="139" t="s">
        <v>6198</v>
      </c>
      <c r="B6008" s="138">
        <v>0</v>
      </c>
      <c r="C6008" s="178">
        <f t="shared" si="218"/>
        <v>0</v>
      </c>
      <c r="D6008" s="178">
        <f t="shared" si="217"/>
        <v>22</v>
      </c>
    </row>
    <row r="6009" spans="1:4">
      <c r="A6009" s="139" t="s">
        <v>6199</v>
      </c>
      <c r="B6009" s="138">
        <v>0</v>
      </c>
      <c r="C6009" s="178">
        <f t="shared" si="218"/>
        <v>0</v>
      </c>
      <c r="D6009" s="178">
        <f t="shared" si="217"/>
        <v>23</v>
      </c>
    </row>
    <row r="6010" spans="1:4">
      <c r="A6010" s="139" t="s">
        <v>6200</v>
      </c>
      <c r="B6010" s="138">
        <v>0</v>
      </c>
      <c r="C6010" s="178">
        <f t="shared" si="218"/>
        <v>0</v>
      </c>
      <c r="D6010" s="178">
        <f t="shared" si="217"/>
        <v>24</v>
      </c>
    </row>
    <row r="6011" spans="1:4">
      <c r="A6011" s="139" t="s">
        <v>6201</v>
      </c>
      <c r="B6011" s="138">
        <v>0</v>
      </c>
      <c r="C6011" s="178">
        <f t="shared" si="218"/>
        <v>0</v>
      </c>
      <c r="D6011" s="178">
        <f t="shared" si="217"/>
        <v>1</v>
      </c>
    </row>
    <row r="6012" spans="1:4">
      <c r="A6012" s="139" t="s">
        <v>6202</v>
      </c>
      <c r="B6012" s="138">
        <v>0</v>
      </c>
      <c r="C6012" s="178">
        <f t="shared" si="218"/>
        <v>0</v>
      </c>
      <c r="D6012" s="178">
        <f t="shared" si="217"/>
        <v>2</v>
      </c>
    </row>
    <row r="6013" spans="1:4">
      <c r="A6013" s="139" t="s">
        <v>6203</v>
      </c>
      <c r="B6013" s="138">
        <v>0</v>
      </c>
      <c r="C6013" s="178">
        <f t="shared" si="218"/>
        <v>0</v>
      </c>
      <c r="D6013" s="178">
        <f t="shared" si="217"/>
        <v>3</v>
      </c>
    </row>
    <row r="6014" spans="1:4">
      <c r="A6014" s="139" t="s">
        <v>6204</v>
      </c>
      <c r="B6014" s="138">
        <v>0</v>
      </c>
      <c r="C6014" s="178">
        <f t="shared" si="218"/>
        <v>0</v>
      </c>
      <c r="D6014" s="178">
        <f t="shared" si="217"/>
        <v>4</v>
      </c>
    </row>
    <row r="6015" spans="1:4">
      <c r="A6015" s="139" t="s">
        <v>6205</v>
      </c>
      <c r="B6015" s="138">
        <v>0</v>
      </c>
      <c r="C6015" s="178">
        <f t="shared" si="218"/>
        <v>0</v>
      </c>
      <c r="D6015" s="178">
        <f t="shared" si="217"/>
        <v>5</v>
      </c>
    </row>
    <row r="6016" spans="1:4">
      <c r="A6016" s="139" t="s">
        <v>6206</v>
      </c>
      <c r="B6016" s="138">
        <v>0</v>
      </c>
      <c r="C6016" s="178">
        <f t="shared" si="218"/>
        <v>0</v>
      </c>
      <c r="D6016" s="178">
        <f t="shared" si="217"/>
        <v>6</v>
      </c>
    </row>
    <row r="6017" spans="1:4">
      <c r="A6017" s="139" t="s">
        <v>6207</v>
      </c>
      <c r="B6017" s="138">
        <v>0</v>
      </c>
      <c r="C6017" s="178">
        <f t="shared" si="218"/>
        <v>0</v>
      </c>
      <c r="D6017" s="178">
        <f t="shared" si="217"/>
        <v>7</v>
      </c>
    </row>
    <row r="6018" spans="1:4">
      <c r="A6018" s="139" t="s">
        <v>6208</v>
      </c>
      <c r="B6018" s="138">
        <v>0</v>
      </c>
      <c r="C6018" s="178">
        <f t="shared" si="218"/>
        <v>0</v>
      </c>
      <c r="D6018" s="178">
        <f t="shared" si="217"/>
        <v>8</v>
      </c>
    </row>
    <row r="6019" spans="1:4">
      <c r="A6019" s="139" t="s">
        <v>6209</v>
      </c>
      <c r="B6019" s="138">
        <v>0</v>
      </c>
      <c r="C6019" s="178">
        <f t="shared" si="218"/>
        <v>199</v>
      </c>
      <c r="D6019" s="178">
        <f t="shared" si="217"/>
        <v>9</v>
      </c>
    </row>
    <row r="6020" spans="1:4">
      <c r="A6020" s="139" t="s">
        <v>6210</v>
      </c>
      <c r="B6020" s="138">
        <v>0</v>
      </c>
      <c r="C6020" s="178">
        <f t="shared" si="218"/>
        <v>358</v>
      </c>
      <c r="D6020" s="178">
        <f t="shared" si="217"/>
        <v>10</v>
      </c>
    </row>
    <row r="6021" spans="1:4">
      <c r="A6021" s="139" t="s">
        <v>6211</v>
      </c>
      <c r="B6021" s="138">
        <v>0</v>
      </c>
      <c r="C6021" s="178">
        <f t="shared" si="218"/>
        <v>437</v>
      </c>
      <c r="D6021" s="178">
        <f t="shared" si="217"/>
        <v>11</v>
      </c>
    </row>
    <row r="6022" spans="1:4">
      <c r="A6022" s="139" t="s">
        <v>6212</v>
      </c>
      <c r="B6022" s="138">
        <v>0</v>
      </c>
      <c r="C6022" s="178">
        <f t="shared" si="218"/>
        <v>487</v>
      </c>
      <c r="D6022" s="178">
        <f t="shared" si="217"/>
        <v>12</v>
      </c>
    </row>
    <row r="6023" spans="1:4">
      <c r="A6023" s="139" t="s">
        <v>6213</v>
      </c>
      <c r="B6023" s="138">
        <v>0</v>
      </c>
      <c r="C6023" s="178">
        <f t="shared" si="218"/>
        <v>524</v>
      </c>
      <c r="D6023" s="178">
        <f t="shared" si="217"/>
        <v>13</v>
      </c>
    </row>
    <row r="6024" spans="1:4">
      <c r="A6024" s="139" t="s">
        <v>6214</v>
      </c>
      <c r="B6024" s="138">
        <v>0</v>
      </c>
      <c r="C6024" s="178">
        <f t="shared" si="218"/>
        <v>535</v>
      </c>
      <c r="D6024" s="178">
        <f t="shared" si="217"/>
        <v>14</v>
      </c>
    </row>
    <row r="6025" spans="1:4">
      <c r="A6025" s="139" t="s">
        <v>6215</v>
      </c>
      <c r="B6025" s="138">
        <v>0</v>
      </c>
      <c r="C6025" s="178">
        <f t="shared" si="218"/>
        <v>531</v>
      </c>
      <c r="D6025" s="178">
        <f t="shared" si="217"/>
        <v>15</v>
      </c>
    </row>
    <row r="6026" spans="1:4">
      <c r="A6026" s="139" t="s">
        <v>6216</v>
      </c>
      <c r="B6026" s="138">
        <v>0</v>
      </c>
      <c r="C6026" s="178">
        <f t="shared" si="218"/>
        <v>502</v>
      </c>
      <c r="D6026" s="178">
        <f t="shared" si="217"/>
        <v>16</v>
      </c>
    </row>
    <row r="6027" spans="1:4">
      <c r="A6027" s="139" t="s">
        <v>6217</v>
      </c>
      <c r="B6027" s="138">
        <v>0</v>
      </c>
      <c r="C6027" s="178">
        <f t="shared" si="218"/>
        <v>459</v>
      </c>
      <c r="D6027" s="178">
        <f t="shared" ref="D6027:D6090" si="219">D6003</f>
        <v>17</v>
      </c>
    </row>
    <row r="6028" spans="1:4">
      <c r="A6028" s="139" t="s">
        <v>6218</v>
      </c>
      <c r="B6028" s="138">
        <v>0</v>
      </c>
      <c r="C6028" s="178">
        <f t="shared" si="218"/>
        <v>407</v>
      </c>
      <c r="D6028" s="178">
        <f t="shared" si="219"/>
        <v>18</v>
      </c>
    </row>
    <row r="6029" spans="1:4">
      <c r="A6029" s="139" t="s">
        <v>6219</v>
      </c>
      <c r="B6029" s="138">
        <v>0</v>
      </c>
      <c r="C6029" s="178">
        <f t="shared" si="218"/>
        <v>296</v>
      </c>
      <c r="D6029" s="178">
        <f t="shared" si="219"/>
        <v>19</v>
      </c>
    </row>
    <row r="6030" spans="1:4">
      <c r="A6030" s="139" t="s">
        <v>6220</v>
      </c>
      <c r="B6030" s="138">
        <v>0</v>
      </c>
      <c r="C6030" s="178">
        <f t="shared" si="218"/>
        <v>45</v>
      </c>
      <c r="D6030" s="178">
        <f t="shared" si="219"/>
        <v>20</v>
      </c>
    </row>
    <row r="6031" spans="1:4">
      <c r="A6031" s="139" t="s">
        <v>6221</v>
      </c>
      <c r="B6031" s="138">
        <v>0</v>
      </c>
      <c r="C6031" s="178">
        <f t="shared" si="218"/>
        <v>0</v>
      </c>
      <c r="D6031" s="178">
        <f t="shared" si="219"/>
        <v>21</v>
      </c>
    </row>
    <row r="6032" spans="1:4">
      <c r="A6032" s="139" t="s">
        <v>6222</v>
      </c>
      <c r="B6032" s="138">
        <v>0</v>
      </c>
      <c r="C6032" s="178">
        <f t="shared" si="218"/>
        <v>0</v>
      </c>
      <c r="D6032" s="178">
        <f t="shared" si="219"/>
        <v>22</v>
      </c>
    </row>
    <row r="6033" spans="1:4">
      <c r="A6033" s="139" t="s">
        <v>6223</v>
      </c>
      <c r="B6033" s="138">
        <v>0</v>
      </c>
      <c r="C6033" s="178">
        <f t="shared" si="218"/>
        <v>0</v>
      </c>
      <c r="D6033" s="178">
        <f t="shared" si="219"/>
        <v>23</v>
      </c>
    </row>
    <row r="6034" spans="1:4">
      <c r="A6034" s="139" t="s">
        <v>6224</v>
      </c>
      <c r="B6034" s="138">
        <v>0</v>
      </c>
      <c r="C6034" s="178">
        <f t="shared" si="218"/>
        <v>0</v>
      </c>
      <c r="D6034" s="178">
        <f t="shared" si="219"/>
        <v>24</v>
      </c>
    </row>
    <row r="6035" spans="1:4">
      <c r="A6035" s="139" t="s">
        <v>6225</v>
      </c>
      <c r="B6035" s="138">
        <v>0</v>
      </c>
      <c r="C6035" s="178">
        <f t="shared" si="218"/>
        <v>0</v>
      </c>
      <c r="D6035" s="178">
        <f t="shared" si="219"/>
        <v>1</v>
      </c>
    </row>
    <row r="6036" spans="1:4">
      <c r="A6036" s="139" t="s">
        <v>6226</v>
      </c>
      <c r="B6036" s="138">
        <v>0</v>
      </c>
      <c r="C6036" s="178">
        <f t="shared" si="218"/>
        <v>0</v>
      </c>
      <c r="D6036" s="178">
        <f t="shared" si="219"/>
        <v>2</v>
      </c>
    </row>
    <row r="6037" spans="1:4">
      <c r="A6037" s="139" t="s">
        <v>6227</v>
      </c>
      <c r="B6037" s="138">
        <v>0</v>
      </c>
      <c r="C6037" s="178">
        <f t="shared" si="218"/>
        <v>0</v>
      </c>
      <c r="D6037" s="178">
        <f t="shared" si="219"/>
        <v>3</v>
      </c>
    </row>
    <row r="6038" spans="1:4">
      <c r="A6038" s="139" t="s">
        <v>6228</v>
      </c>
      <c r="B6038" s="138">
        <v>0</v>
      </c>
      <c r="C6038" s="178">
        <f t="shared" si="218"/>
        <v>0</v>
      </c>
      <c r="D6038" s="178">
        <f t="shared" si="219"/>
        <v>4</v>
      </c>
    </row>
    <row r="6039" spans="1:4">
      <c r="A6039" s="139" t="s">
        <v>6229</v>
      </c>
      <c r="B6039" s="138">
        <v>0</v>
      </c>
      <c r="C6039" s="178">
        <f t="shared" si="218"/>
        <v>0</v>
      </c>
      <c r="D6039" s="178">
        <f t="shared" si="219"/>
        <v>5</v>
      </c>
    </row>
    <row r="6040" spans="1:4">
      <c r="A6040" s="139" t="s">
        <v>6230</v>
      </c>
      <c r="B6040" s="138">
        <v>0</v>
      </c>
      <c r="C6040" s="178">
        <f t="shared" si="218"/>
        <v>0</v>
      </c>
      <c r="D6040" s="178">
        <f t="shared" si="219"/>
        <v>6</v>
      </c>
    </row>
    <row r="6041" spans="1:4">
      <c r="A6041" s="139" t="s">
        <v>6231</v>
      </c>
      <c r="B6041" s="138">
        <v>0</v>
      </c>
      <c r="C6041" s="178">
        <f t="shared" si="218"/>
        <v>0</v>
      </c>
      <c r="D6041" s="178">
        <f t="shared" si="219"/>
        <v>7</v>
      </c>
    </row>
    <row r="6042" spans="1:4">
      <c r="A6042" s="139" t="s">
        <v>6232</v>
      </c>
      <c r="B6042" s="138">
        <v>0</v>
      </c>
      <c r="C6042" s="178">
        <f t="shared" si="218"/>
        <v>0</v>
      </c>
      <c r="D6042" s="178">
        <f t="shared" si="219"/>
        <v>8</v>
      </c>
    </row>
    <row r="6043" spans="1:4">
      <c r="A6043" s="139" t="s">
        <v>6233</v>
      </c>
      <c r="B6043" s="138">
        <v>0</v>
      </c>
      <c r="C6043" s="178">
        <f t="shared" si="218"/>
        <v>199</v>
      </c>
      <c r="D6043" s="178">
        <f t="shared" si="219"/>
        <v>9</v>
      </c>
    </row>
    <row r="6044" spans="1:4">
      <c r="A6044" s="139" t="s">
        <v>6234</v>
      </c>
      <c r="B6044" s="138">
        <v>0</v>
      </c>
      <c r="C6044" s="178">
        <f t="shared" si="218"/>
        <v>358</v>
      </c>
      <c r="D6044" s="178">
        <f t="shared" si="219"/>
        <v>10</v>
      </c>
    </row>
    <row r="6045" spans="1:4">
      <c r="A6045" s="139" t="s">
        <v>6235</v>
      </c>
      <c r="B6045" s="138">
        <v>0</v>
      </c>
      <c r="C6045" s="178">
        <f t="shared" si="218"/>
        <v>437</v>
      </c>
      <c r="D6045" s="178">
        <f t="shared" si="219"/>
        <v>11</v>
      </c>
    </row>
    <row r="6046" spans="1:4">
      <c r="A6046" s="139" t="s">
        <v>6236</v>
      </c>
      <c r="B6046" s="138">
        <v>0</v>
      </c>
      <c r="C6046" s="178">
        <f t="shared" si="218"/>
        <v>487</v>
      </c>
      <c r="D6046" s="178">
        <f t="shared" si="219"/>
        <v>12</v>
      </c>
    </row>
    <row r="6047" spans="1:4">
      <c r="A6047" s="139" t="s">
        <v>6237</v>
      </c>
      <c r="B6047" s="138">
        <v>0</v>
      </c>
      <c r="C6047" s="178">
        <f t="shared" si="218"/>
        <v>524</v>
      </c>
      <c r="D6047" s="178">
        <f t="shared" si="219"/>
        <v>13</v>
      </c>
    </row>
    <row r="6048" spans="1:4">
      <c r="A6048" s="139" t="s">
        <v>6238</v>
      </c>
      <c r="B6048" s="138">
        <v>0</v>
      </c>
      <c r="C6048" s="178">
        <f t="shared" si="218"/>
        <v>535</v>
      </c>
      <c r="D6048" s="178">
        <f t="shared" si="219"/>
        <v>14</v>
      </c>
    </row>
    <row r="6049" spans="1:4">
      <c r="A6049" s="139" t="s">
        <v>6239</v>
      </c>
      <c r="B6049" s="138">
        <v>0</v>
      </c>
      <c r="C6049" s="178">
        <f t="shared" si="218"/>
        <v>531</v>
      </c>
      <c r="D6049" s="178">
        <f t="shared" si="219"/>
        <v>15</v>
      </c>
    </row>
    <row r="6050" spans="1:4">
      <c r="A6050" s="139" t="s">
        <v>6240</v>
      </c>
      <c r="B6050" s="138">
        <v>0</v>
      </c>
      <c r="C6050" s="178">
        <f t="shared" si="218"/>
        <v>502</v>
      </c>
      <c r="D6050" s="178">
        <f t="shared" si="219"/>
        <v>16</v>
      </c>
    </row>
    <row r="6051" spans="1:4">
      <c r="A6051" s="139" t="s">
        <v>6241</v>
      </c>
      <c r="B6051" s="138">
        <v>0</v>
      </c>
      <c r="C6051" s="178">
        <f t="shared" si="218"/>
        <v>459</v>
      </c>
      <c r="D6051" s="178">
        <f t="shared" si="219"/>
        <v>17</v>
      </c>
    </row>
    <row r="6052" spans="1:4">
      <c r="A6052" s="139" t="s">
        <v>6242</v>
      </c>
      <c r="B6052" s="138">
        <v>0</v>
      </c>
      <c r="C6052" s="178">
        <f t="shared" si="218"/>
        <v>407</v>
      </c>
      <c r="D6052" s="178">
        <f t="shared" si="219"/>
        <v>18</v>
      </c>
    </row>
    <row r="6053" spans="1:4">
      <c r="A6053" s="139" t="s">
        <v>6243</v>
      </c>
      <c r="B6053" s="138">
        <v>0</v>
      </c>
      <c r="C6053" s="178">
        <f t="shared" si="218"/>
        <v>296</v>
      </c>
      <c r="D6053" s="178">
        <f t="shared" si="219"/>
        <v>19</v>
      </c>
    </row>
    <row r="6054" spans="1:4">
      <c r="A6054" s="139" t="s">
        <v>6244</v>
      </c>
      <c r="B6054" s="138">
        <v>0</v>
      </c>
      <c r="C6054" s="178">
        <f t="shared" si="218"/>
        <v>45</v>
      </c>
      <c r="D6054" s="178">
        <f t="shared" si="219"/>
        <v>20</v>
      </c>
    </row>
    <row r="6055" spans="1:4">
      <c r="A6055" s="139" t="s">
        <v>6245</v>
      </c>
      <c r="B6055" s="138">
        <v>0</v>
      </c>
      <c r="C6055" s="178">
        <f t="shared" si="218"/>
        <v>0</v>
      </c>
      <c r="D6055" s="178">
        <f t="shared" si="219"/>
        <v>21</v>
      </c>
    </row>
    <row r="6056" spans="1:4">
      <c r="A6056" s="139" t="s">
        <v>6246</v>
      </c>
      <c r="B6056" s="138">
        <v>0</v>
      </c>
      <c r="C6056" s="178">
        <f t="shared" si="218"/>
        <v>0</v>
      </c>
      <c r="D6056" s="178">
        <f t="shared" si="219"/>
        <v>22</v>
      </c>
    </row>
    <row r="6057" spans="1:4">
      <c r="A6057" s="139" t="s">
        <v>6247</v>
      </c>
      <c r="B6057" s="138">
        <v>0</v>
      </c>
      <c r="C6057" s="178">
        <f t="shared" si="218"/>
        <v>0</v>
      </c>
      <c r="D6057" s="178">
        <f t="shared" si="219"/>
        <v>23</v>
      </c>
    </row>
    <row r="6058" spans="1:4">
      <c r="A6058" s="139" t="s">
        <v>6248</v>
      </c>
      <c r="B6058" s="138">
        <v>0</v>
      </c>
      <c r="C6058" s="178">
        <f t="shared" si="218"/>
        <v>0</v>
      </c>
      <c r="D6058" s="178">
        <f t="shared" si="219"/>
        <v>24</v>
      </c>
    </row>
    <row r="6059" spans="1:4">
      <c r="A6059" s="139" t="s">
        <v>6249</v>
      </c>
      <c r="B6059" s="138">
        <v>0</v>
      </c>
      <c r="C6059" s="178">
        <f t="shared" si="218"/>
        <v>0</v>
      </c>
      <c r="D6059" s="178">
        <f t="shared" si="219"/>
        <v>1</v>
      </c>
    </row>
    <row r="6060" spans="1:4">
      <c r="A6060" s="139" t="s">
        <v>6250</v>
      </c>
      <c r="B6060" s="138">
        <v>0</v>
      </c>
      <c r="C6060" s="178">
        <f t="shared" ref="C6060:C6123" si="220">_xlfn.XLOOKUP(D6060,$N$5:$N$28,$J$5:$J$28)</f>
        <v>0</v>
      </c>
      <c r="D6060" s="178">
        <f t="shared" si="219"/>
        <v>2</v>
      </c>
    </row>
    <row r="6061" spans="1:4">
      <c r="A6061" s="139" t="s">
        <v>6251</v>
      </c>
      <c r="B6061" s="138">
        <v>0</v>
      </c>
      <c r="C6061" s="178">
        <f t="shared" si="220"/>
        <v>0</v>
      </c>
      <c r="D6061" s="178">
        <f t="shared" si="219"/>
        <v>3</v>
      </c>
    </row>
    <row r="6062" spans="1:4">
      <c r="A6062" s="139" t="s">
        <v>6252</v>
      </c>
      <c r="B6062" s="138">
        <v>0</v>
      </c>
      <c r="C6062" s="178">
        <f t="shared" si="220"/>
        <v>0</v>
      </c>
      <c r="D6062" s="178">
        <f t="shared" si="219"/>
        <v>4</v>
      </c>
    </row>
    <row r="6063" spans="1:4">
      <c r="A6063" s="139" t="s">
        <v>6253</v>
      </c>
      <c r="B6063" s="138">
        <v>0</v>
      </c>
      <c r="C6063" s="178">
        <f t="shared" si="220"/>
        <v>0</v>
      </c>
      <c r="D6063" s="178">
        <f t="shared" si="219"/>
        <v>5</v>
      </c>
    </row>
    <row r="6064" spans="1:4">
      <c r="A6064" s="139" t="s">
        <v>6254</v>
      </c>
      <c r="B6064" s="138">
        <v>0</v>
      </c>
      <c r="C6064" s="178">
        <f t="shared" si="220"/>
        <v>0</v>
      </c>
      <c r="D6064" s="178">
        <f t="shared" si="219"/>
        <v>6</v>
      </c>
    </row>
    <row r="6065" spans="1:4">
      <c r="A6065" s="139" t="s">
        <v>6255</v>
      </c>
      <c r="B6065" s="138">
        <v>0</v>
      </c>
      <c r="C6065" s="178">
        <f t="shared" si="220"/>
        <v>0</v>
      </c>
      <c r="D6065" s="178">
        <f t="shared" si="219"/>
        <v>7</v>
      </c>
    </row>
    <row r="6066" spans="1:4">
      <c r="A6066" s="139" t="s">
        <v>6256</v>
      </c>
      <c r="B6066" s="138">
        <v>0</v>
      </c>
      <c r="C6066" s="178">
        <f t="shared" si="220"/>
        <v>0</v>
      </c>
      <c r="D6066" s="178">
        <f t="shared" si="219"/>
        <v>8</v>
      </c>
    </row>
    <row r="6067" spans="1:4">
      <c r="A6067" s="139" t="s">
        <v>6257</v>
      </c>
      <c r="B6067" s="138">
        <v>0</v>
      </c>
      <c r="C6067" s="178">
        <f t="shared" si="220"/>
        <v>199</v>
      </c>
      <c r="D6067" s="178">
        <f t="shared" si="219"/>
        <v>9</v>
      </c>
    </row>
    <row r="6068" spans="1:4">
      <c r="A6068" s="139" t="s">
        <v>6258</v>
      </c>
      <c r="B6068" s="138">
        <v>0</v>
      </c>
      <c r="C6068" s="178">
        <f t="shared" si="220"/>
        <v>358</v>
      </c>
      <c r="D6068" s="178">
        <f t="shared" si="219"/>
        <v>10</v>
      </c>
    </row>
    <row r="6069" spans="1:4">
      <c r="A6069" s="139" t="s">
        <v>6259</v>
      </c>
      <c r="B6069" s="138">
        <v>0</v>
      </c>
      <c r="C6069" s="178">
        <f t="shared" si="220"/>
        <v>437</v>
      </c>
      <c r="D6069" s="178">
        <f t="shared" si="219"/>
        <v>11</v>
      </c>
    </row>
    <row r="6070" spans="1:4">
      <c r="A6070" s="139" t="s">
        <v>6260</v>
      </c>
      <c r="B6070" s="138">
        <v>0</v>
      </c>
      <c r="C6070" s="178">
        <f t="shared" si="220"/>
        <v>487</v>
      </c>
      <c r="D6070" s="178">
        <f t="shared" si="219"/>
        <v>12</v>
      </c>
    </row>
    <row r="6071" spans="1:4">
      <c r="A6071" s="139" t="s">
        <v>6261</v>
      </c>
      <c r="B6071" s="138">
        <v>0</v>
      </c>
      <c r="C6071" s="178">
        <f t="shared" si="220"/>
        <v>524</v>
      </c>
      <c r="D6071" s="178">
        <f t="shared" si="219"/>
        <v>13</v>
      </c>
    </row>
    <row r="6072" spans="1:4">
      <c r="A6072" s="139" t="s">
        <v>6262</v>
      </c>
      <c r="B6072" s="138">
        <v>0</v>
      </c>
      <c r="C6072" s="178">
        <f t="shared" si="220"/>
        <v>535</v>
      </c>
      <c r="D6072" s="178">
        <f t="shared" si="219"/>
        <v>14</v>
      </c>
    </row>
    <row r="6073" spans="1:4">
      <c r="A6073" s="139" t="s">
        <v>6263</v>
      </c>
      <c r="B6073" s="138">
        <v>0</v>
      </c>
      <c r="C6073" s="178">
        <f t="shared" si="220"/>
        <v>531</v>
      </c>
      <c r="D6073" s="178">
        <f t="shared" si="219"/>
        <v>15</v>
      </c>
    </row>
    <row r="6074" spans="1:4">
      <c r="A6074" s="139" t="s">
        <v>6264</v>
      </c>
      <c r="B6074" s="138">
        <v>0</v>
      </c>
      <c r="C6074" s="178">
        <f t="shared" si="220"/>
        <v>502</v>
      </c>
      <c r="D6074" s="178">
        <f t="shared" si="219"/>
        <v>16</v>
      </c>
    </row>
    <row r="6075" spans="1:4">
      <c r="A6075" s="139" t="s">
        <v>6265</v>
      </c>
      <c r="B6075" s="138">
        <v>0</v>
      </c>
      <c r="C6075" s="178">
        <f t="shared" si="220"/>
        <v>459</v>
      </c>
      <c r="D6075" s="178">
        <f t="shared" si="219"/>
        <v>17</v>
      </c>
    </row>
    <row r="6076" spans="1:4">
      <c r="A6076" s="139" t="s">
        <v>6266</v>
      </c>
      <c r="B6076" s="138">
        <v>0</v>
      </c>
      <c r="C6076" s="178">
        <f t="shared" si="220"/>
        <v>407</v>
      </c>
      <c r="D6076" s="178">
        <f t="shared" si="219"/>
        <v>18</v>
      </c>
    </row>
    <row r="6077" spans="1:4">
      <c r="A6077" s="139" t="s">
        <v>6267</v>
      </c>
      <c r="B6077" s="138">
        <v>0</v>
      </c>
      <c r="C6077" s="178">
        <f t="shared" si="220"/>
        <v>296</v>
      </c>
      <c r="D6077" s="178">
        <f t="shared" si="219"/>
        <v>19</v>
      </c>
    </row>
    <row r="6078" spans="1:4">
      <c r="A6078" s="139" t="s">
        <v>6268</v>
      </c>
      <c r="B6078" s="138">
        <v>0</v>
      </c>
      <c r="C6078" s="178">
        <f t="shared" si="220"/>
        <v>45</v>
      </c>
      <c r="D6078" s="178">
        <f t="shared" si="219"/>
        <v>20</v>
      </c>
    </row>
    <row r="6079" spans="1:4">
      <c r="A6079" s="139" t="s">
        <v>6269</v>
      </c>
      <c r="B6079" s="138">
        <v>0</v>
      </c>
      <c r="C6079" s="178">
        <f t="shared" si="220"/>
        <v>0</v>
      </c>
      <c r="D6079" s="178">
        <f t="shared" si="219"/>
        <v>21</v>
      </c>
    </row>
    <row r="6080" spans="1:4">
      <c r="A6080" s="139" t="s">
        <v>6270</v>
      </c>
      <c r="B6080" s="138">
        <v>0</v>
      </c>
      <c r="C6080" s="178">
        <f t="shared" si="220"/>
        <v>0</v>
      </c>
      <c r="D6080" s="178">
        <f t="shared" si="219"/>
        <v>22</v>
      </c>
    </row>
    <row r="6081" spans="1:4">
      <c r="A6081" s="139" t="s">
        <v>6271</v>
      </c>
      <c r="B6081" s="138">
        <v>0</v>
      </c>
      <c r="C6081" s="178">
        <f t="shared" si="220"/>
        <v>0</v>
      </c>
      <c r="D6081" s="178">
        <f t="shared" si="219"/>
        <v>23</v>
      </c>
    </row>
    <row r="6082" spans="1:4">
      <c r="A6082" s="139" t="s">
        <v>6272</v>
      </c>
      <c r="B6082" s="138">
        <v>0</v>
      </c>
      <c r="C6082" s="178">
        <f t="shared" si="220"/>
        <v>0</v>
      </c>
      <c r="D6082" s="178">
        <f t="shared" si="219"/>
        <v>24</v>
      </c>
    </row>
    <row r="6083" spans="1:4">
      <c r="A6083" s="139" t="s">
        <v>6273</v>
      </c>
      <c r="B6083" s="138">
        <v>0</v>
      </c>
      <c r="C6083" s="178">
        <f t="shared" si="220"/>
        <v>0</v>
      </c>
      <c r="D6083" s="178">
        <f t="shared" si="219"/>
        <v>1</v>
      </c>
    </row>
    <row r="6084" spans="1:4">
      <c r="A6084" s="139" t="s">
        <v>6274</v>
      </c>
      <c r="B6084" s="138">
        <v>0</v>
      </c>
      <c r="C6084" s="178">
        <f t="shared" si="220"/>
        <v>0</v>
      </c>
      <c r="D6084" s="178">
        <f t="shared" si="219"/>
        <v>2</v>
      </c>
    </row>
    <row r="6085" spans="1:4">
      <c r="A6085" s="139" t="s">
        <v>6275</v>
      </c>
      <c r="B6085" s="138">
        <v>0</v>
      </c>
      <c r="C6085" s="178">
        <f t="shared" si="220"/>
        <v>0</v>
      </c>
      <c r="D6085" s="178">
        <f t="shared" si="219"/>
        <v>3</v>
      </c>
    </row>
    <row r="6086" spans="1:4">
      <c r="A6086" s="139" t="s">
        <v>6276</v>
      </c>
      <c r="B6086" s="138">
        <v>0</v>
      </c>
      <c r="C6086" s="178">
        <f t="shared" si="220"/>
        <v>0</v>
      </c>
      <c r="D6086" s="178">
        <f t="shared" si="219"/>
        <v>4</v>
      </c>
    </row>
    <row r="6087" spans="1:4">
      <c r="A6087" s="139" t="s">
        <v>6277</v>
      </c>
      <c r="B6087" s="138">
        <v>0</v>
      </c>
      <c r="C6087" s="178">
        <f t="shared" si="220"/>
        <v>0</v>
      </c>
      <c r="D6087" s="178">
        <f t="shared" si="219"/>
        <v>5</v>
      </c>
    </row>
    <row r="6088" spans="1:4">
      <c r="A6088" s="139" t="s">
        <v>6278</v>
      </c>
      <c r="B6088" s="138">
        <v>0</v>
      </c>
      <c r="C6088" s="178">
        <f t="shared" si="220"/>
        <v>0</v>
      </c>
      <c r="D6088" s="178">
        <f t="shared" si="219"/>
        <v>6</v>
      </c>
    </row>
    <row r="6089" spans="1:4">
      <c r="A6089" s="139" t="s">
        <v>6279</v>
      </c>
      <c r="B6089" s="138">
        <v>0</v>
      </c>
      <c r="C6089" s="178">
        <f t="shared" si="220"/>
        <v>0</v>
      </c>
      <c r="D6089" s="178">
        <f t="shared" si="219"/>
        <v>7</v>
      </c>
    </row>
    <row r="6090" spans="1:4">
      <c r="A6090" s="139" t="s">
        <v>6280</v>
      </c>
      <c r="B6090" s="138">
        <v>0</v>
      </c>
      <c r="C6090" s="178">
        <f t="shared" si="220"/>
        <v>0</v>
      </c>
      <c r="D6090" s="178">
        <f t="shared" si="219"/>
        <v>8</v>
      </c>
    </row>
    <row r="6091" spans="1:4">
      <c r="A6091" s="139" t="s">
        <v>6281</v>
      </c>
      <c r="B6091" s="138">
        <v>0</v>
      </c>
      <c r="C6091" s="178">
        <f t="shared" si="220"/>
        <v>199</v>
      </c>
      <c r="D6091" s="178">
        <f t="shared" ref="D6091:D6154" si="221">D6067</f>
        <v>9</v>
      </c>
    </row>
    <row r="6092" spans="1:4">
      <c r="A6092" s="139" t="s">
        <v>6282</v>
      </c>
      <c r="B6092" s="138">
        <v>0</v>
      </c>
      <c r="C6092" s="178">
        <f t="shared" si="220"/>
        <v>358</v>
      </c>
      <c r="D6092" s="178">
        <f t="shared" si="221"/>
        <v>10</v>
      </c>
    </row>
    <row r="6093" spans="1:4">
      <c r="A6093" s="139" t="s">
        <v>6283</v>
      </c>
      <c r="B6093" s="138">
        <v>0</v>
      </c>
      <c r="C6093" s="178">
        <f t="shared" si="220"/>
        <v>437</v>
      </c>
      <c r="D6093" s="178">
        <f t="shared" si="221"/>
        <v>11</v>
      </c>
    </row>
    <row r="6094" spans="1:4">
      <c r="A6094" s="139" t="s">
        <v>6284</v>
      </c>
      <c r="B6094" s="138">
        <v>0</v>
      </c>
      <c r="C6094" s="178">
        <f t="shared" si="220"/>
        <v>487</v>
      </c>
      <c r="D6094" s="178">
        <f t="shared" si="221"/>
        <v>12</v>
      </c>
    </row>
    <row r="6095" spans="1:4">
      <c r="A6095" s="139" t="s">
        <v>6285</v>
      </c>
      <c r="B6095" s="138">
        <v>0</v>
      </c>
      <c r="C6095" s="178">
        <f t="shared" si="220"/>
        <v>524</v>
      </c>
      <c r="D6095" s="178">
        <f t="shared" si="221"/>
        <v>13</v>
      </c>
    </row>
    <row r="6096" spans="1:4">
      <c r="A6096" s="139" t="s">
        <v>6286</v>
      </c>
      <c r="B6096" s="138">
        <v>0</v>
      </c>
      <c r="C6096" s="178">
        <f t="shared" si="220"/>
        <v>535</v>
      </c>
      <c r="D6096" s="178">
        <f t="shared" si="221"/>
        <v>14</v>
      </c>
    </row>
    <row r="6097" spans="1:4">
      <c r="A6097" s="139" t="s">
        <v>6287</v>
      </c>
      <c r="B6097" s="138">
        <v>0</v>
      </c>
      <c r="C6097" s="178">
        <f t="shared" si="220"/>
        <v>531</v>
      </c>
      <c r="D6097" s="178">
        <f t="shared" si="221"/>
        <v>15</v>
      </c>
    </row>
    <row r="6098" spans="1:4">
      <c r="A6098" s="139" t="s">
        <v>6288</v>
      </c>
      <c r="B6098" s="138">
        <v>0</v>
      </c>
      <c r="C6098" s="178">
        <f t="shared" si="220"/>
        <v>502</v>
      </c>
      <c r="D6098" s="178">
        <f t="shared" si="221"/>
        <v>16</v>
      </c>
    </row>
    <row r="6099" spans="1:4">
      <c r="A6099" s="139" t="s">
        <v>6289</v>
      </c>
      <c r="B6099" s="138">
        <v>0</v>
      </c>
      <c r="C6099" s="178">
        <f t="shared" si="220"/>
        <v>459</v>
      </c>
      <c r="D6099" s="178">
        <f t="shared" si="221"/>
        <v>17</v>
      </c>
    </row>
    <row r="6100" spans="1:4">
      <c r="A6100" s="139" t="s">
        <v>6290</v>
      </c>
      <c r="B6100" s="138">
        <v>0</v>
      </c>
      <c r="C6100" s="178">
        <f t="shared" si="220"/>
        <v>407</v>
      </c>
      <c r="D6100" s="178">
        <f t="shared" si="221"/>
        <v>18</v>
      </c>
    </row>
    <row r="6101" spans="1:4">
      <c r="A6101" s="139" t="s">
        <v>6291</v>
      </c>
      <c r="B6101" s="138">
        <v>0</v>
      </c>
      <c r="C6101" s="178">
        <f t="shared" si="220"/>
        <v>296</v>
      </c>
      <c r="D6101" s="178">
        <f t="shared" si="221"/>
        <v>19</v>
      </c>
    </row>
    <row r="6102" spans="1:4">
      <c r="A6102" s="139" t="s">
        <v>6292</v>
      </c>
      <c r="B6102" s="138">
        <v>0</v>
      </c>
      <c r="C6102" s="178">
        <f t="shared" si="220"/>
        <v>45</v>
      </c>
      <c r="D6102" s="178">
        <f t="shared" si="221"/>
        <v>20</v>
      </c>
    </row>
    <row r="6103" spans="1:4">
      <c r="A6103" s="139" t="s">
        <v>6293</v>
      </c>
      <c r="B6103" s="138">
        <v>0</v>
      </c>
      <c r="C6103" s="178">
        <f t="shared" si="220"/>
        <v>0</v>
      </c>
      <c r="D6103" s="178">
        <f t="shared" si="221"/>
        <v>21</v>
      </c>
    </row>
    <row r="6104" spans="1:4">
      <c r="A6104" s="139" t="s">
        <v>6294</v>
      </c>
      <c r="B6104" s="138">
        <v>0</v>
      </c>
      <c r="C6104" s="178">
        <f t="shared" si="220"/>
        <v>0</v>
      </c>
      <c r="D6104" s="178">
        <f t="shared" si="221"/>
        <v>22</v>
      </c>
    </row>
    <row r="6105" spans="1:4">
      <c r="A6105" s="139" t="s">
        <v>6295</v>
      </c>
      <c r="B6105" s="138">
        <v>0</v>
      </c>
      <c r="C6105" s="178">
        <f t="shared" si="220"/>
        <v>0</v>
      </c>
      <c r="D6105" s="178">
        <f t="shared" si="221"/>
        <v>23</v>
      </c>
    </row>
    <row r="6106" spans="1:4">
      <c r="A6106" s="139" t="s">
        <v>6296</v>
      </c>
      <c r="B6106" s="138">
        <v>0</v>
      </c>
      <c r="C6106" s="178">
        <f t="shared" si="220"/>
        <v>0</v>
      </c>
      <c r="D6106" s="178">
        <f t="shared" si="221"/>
        <v>24</v>
      </c>
    </row>
    <row r="6107" spans="1:4">
      <c r="A6107" s="139" t="s">
        <v>6297</v>
      </c>
      <c r="B6107" s="138">
        <v>0</v>
      </c>
      <c r="C6107" s="178">
        <f t="shared" si="220"/>
        <v>0</v>
      </c>
      <c r="D6107" s="178">
        <f t="shared" si="221"/>
        <v>1</v>
      </c>
    </row>
    <row r="6108" spans="1:4">
      <c r="A6108" s="139" t="s">
        <v>6298</v>
      </c>
      <c r="B6108" s="138">
        <v>0</v>
      </c>
      <c r="C6108" s="178">
        <f t="shared" si="220"/>
        <v>0</v>
      </c>
      <c r="D6108" s="178">
        <f t="shared" si="221"/>
        <v>2</v>
      </c>
    </row>
    <row r="6109" spans="1:4">
      <c r="A6109" s="139" t="s">
        <v>6299</v>
      </c>
      <c r="B6109" s="138">
        <v>0</v>
      </c>
      <c r="C6109" s="178">
        <f t="shared" si="220"/>
        <v>0</v>
      </c>
      <c r="D6109" s="178">
        <f t="shared" si="221"/>
        <v>3</v>
      </c>
    </row>
    <row r="6110" spans="1:4">
      <c r="A6110" s="139" t="s">
        <v>6300</v>
      </c>
      <c r="B6110" s="138">
        <v>0</v>
      </c>
      <c r="C6110" s="178">
        <f t="shared" si="220"/>
        <v>0</v>
      </c>
      <c r="D6110" s="178">
        <f t="shared" si="221"/>
        <v>4</v>
      </c>
    </row>
    <row r="6111" spans="1:4">
      <c r="A6111" s="139" t="s">
        <v>6301</v>
      </c>
      <c r="B6111" s="138">
        <v>0</v>
      </c>
      <c r="C6111" s="178">
        <f t="shared" si="220"/>
        <v>0</v>
      </c>
      <c r="D6111" s="178">
        <f t="shared" si="221"/>
        <v>5</v>
      </c>
    </row>
    <row r="6112" spans="1:4">
      <c r="A6112" s="139" t="s">
        <v>6302</v>
      </c>
      <c r="B6112" s="138">
        <v>0</v>
      </c>
      <c r="C6112" s="178">
        <f t="shared" si="220"/>
        <v>0</v>
      </c>
      <c r="D6112" s="178">
        <f t="shared" si="221"/>
        <v>6</v>
      </c>
    </row>
    <row r="6113" spans="1:4">
      <c r="A6113" s="139" t="s">
        <v>6303</v>
      </c>
      <c r="B6113" s="138">
        <v>0</v>
      </c>
      <c r="C6113" s="178">
        <f t="shared" si="220"/>
        <v>0</v>
      </c>
      <c r="D6113" s="178">
        <f t="shared" si="221"/>
        <v>7</v>
      </c>
    </row>
    <row r="6114" spans="1:4">
      <c r="A6114" s="139" t="s">
        <v>6304</v>
      </c>
      <c r="B6114" s="138">
        <v>0</v>
      </c>
      <c r="C6114" s="178">
        <f t="shared" si="220"/>
        <v>0</v>
      </c>
      <c r="D6114" s="178">
        <f t="shared" si="221"/>
        <v>8</v>
      </c>
    </row>
    <row r="6115" spans="1:4">
      <c r="A6115" s="139" t="s">
        <v>6305</v>
      </c>
      <c r="B6115" s="138">
        <v>0</v>
      </c>
      <c r="C6115" s="178">
        <f t="shared" si="220"/>
        <v>199</v>
      </c>
      <c r="D6115" s="178">
        <f t="shared" si="221"/>
        <v>9</v>
      </c>
    </row>
    <row r="6116" spans="1:4">
      <c r="A6116" s="139" t="s">
        <v>6306</v>
      </c>
      <c r="B6116" s="138">
        <v>0</v>
      </c>
      <c r="C6116" s="178">
        <f t="shared" si="220"/>
        <v>358</v>
      </c>
      <c r="D6116" s="178">
        <f t="shared" si="221"/>
        <v>10</v>
      </c>
    </row>
    <row r="6117" spans="1:4">
      <c r="A6117" s="139" t="s">
        <v>6307</v>
      </c>
      <c r="B6117" s="138">
        <v>0</v>
      </c>
      <c r="C6117" s="178">
        <f t="shared" si="220"/>
        <v>437</v>
      </c>
      <c r="D6117" s="178">
        <f t="shared" si="221"/>
        <v>11</v>
      </c>
    </row>
    <row r="6118" spans="1:4">
      <c r="A6118" s="139" t="s">
        <v>6308</v>
      </c>
      <c r="B6118" s="138">
        <v>0</v>
      </c>
      <c r="C6118" s="178">
        <f t="shared" si="220"/>
        <v>487</v>
      </c>
      <c r="D6118" s="178">
        <f t="shared" si="221"/>
        <v>12</v>
      </c>
    </row>
    <row r="6119" spans="1:4">
      <c r="A6119" s="139" t="s">
        <v>6309</v>
      </c>
      <c r="B6119" s="138">
        <v>0</v>
      </c>
      <c r="C6119" s="178">
        <f t="shared" si="220"/>
        <v>524</v>
      </c>
      <c r="D6119" s="178">
        <f t="shared" si="221"/>
        <v>13</v>
      </c>
    </row>
    <row r="6120" spans="1:4">
      <c r="A6120" s="139" t="s">
        <v>6310</v>
      </c>
      <c r="B6120" s="138">
        <v>0</v>
      </c>
      <c r="C6120" s="178">
        <f t="shared" si="220"/>
        <v>535</v>
      </c>
      <c r="D6120" s="178">
        <f t="shared" si="221"/>
        <v>14</v>
      </c>
    </row>
    <row r="6121" spans="1:4">
      <c r="A6121" s="139" t="s">
        <v>6311</v>
      </c>
      <c r="B6121" s="138">
        <v>0</v>
      </c>
      <c r="C6121" s="178">
        <f t="shared" si="220"/>
        <v>531</v>
      </c>
      <c r="D6121" s="178">
        <f t="shared" si="221"/>
        <v>15</v>
      </c>
    </row>
    <row r="6122" spans="1:4">
      <c r="A6122" s="139" t="s">
        <v>6312</v>
      </c>
      <c r="B6122" s="138">
        <v>0</v>
      </c>
      <c r="C6122" s="178">
        <f t="shared" si="220"/>
        <v>502</v>
      </c>
      <c r="D6122" s="178">
        <f t="shared" si="221"/>
        <v>16</v>
      </c>
    </row>
    <row r="6123" spans="1:4">
      <c r="A6123" s="139" t="s">
        <v>6313</v>
      </c>
      <c r="B6123" s="138">
        <v>0</v>
      </c>
      <c r="C6123" s="178">
        <f t="shared" si="220"/>
        <v>459</v>
      </c>
      <c r="D6123" s="178">
        <f t="shared" si="221"/>
        <v>17</v>
      </c>
    </row>
    <row r="6124" spans="1:4">
      <c r="A6124" s="139" t="s">
        <v>6314</v>
      </c>
      <c r="B6124" s="138">
        <v>0</v>
      </c>
      <c r="C6124" s="178">
        <f t="shared" ref="C6124:C6187" si="222">_xlfn.XLOOKUP(D6124,$N$5:$N$28,$J$5:$J$28)</f>
        <v>407</v>
      </c>
      <c r="D6124" s="178">
        <f t="shared" si="221"/>
        <v>18</v>
      </c>
    </row>
    <row r="6125" spans="1:4">
      <c r="A6125" s="139" t="s">
        <v>6315</v>
      </c>
      <c r="B6125" s="138">
        <v>0</v>
      </c>
      <c r="C6125" s="178">
        <f t="shared" si="222"/>
        <v>296</v>
      </c>
      <c r="D6125" s="178">
        <f t="shared" si="221"/>
        <v>19</v>
      </c>
    </row>
    <row r="6126" spans="1:4">
      <c r="A6126" s="139" t="s">
        <v>6316</v>
      </c>
      <c r="B6126" s="138">
        <v>0</v>
      </c>
      <c r="C6126" s="178">
        <f t="shared" si="222"/>
        <v>45</v>
      </c>
      <c r="D6126" s="178">
        <f t="shared" si="221"/>
        <v>20</v>
      </c>
    </row>
    <row r="6127" spans="1:4">
      <c r="A6127" s="139" t="s">
        <v>6317</v>
      </c>
      <c r="B6127" s="138">
        <v>0</v>
      </c>
      <c r="C6127" s="178">
        <f t="shared" si="222"/>
        <v>0</v>
      </c>
      <c r="D6127" s="178">
        <f t="shared" si="221"/>
        <v>21</v>
      </c>
    </row>
    <row r="6128" spans="1:4">
      <c r="A6128" s="139" t="s">
        <v>6318</v>
      </c>
      <c r="B6128" s="138">
        <v>0</v>
      </c>
      <c r="C6128" s="178">
        <f t="shared" si="222"/>
        <v>0</v>
      </c>
      <c r="D6128" s="178">
        <f t="shared" si="221"/>
        <v>22</v>
      </c>
    </row>
    <row r="6129" spans="1:4">
      <c r="A6129" s="139" t="s">
        <v>6319</v>
      </c>
      <c r="B6129" s="138">
        <v>0</v>
      </c>
      <c r="C6129" s="178">
        <f t="shared" si="222"/>
        <v>0</v>
      </c>
      <c r="D6129" s="178">
        <f t="shared" si="221"/>
        <v>23</v>
      </c>
    </row>
    <row r="6130" spans="1:4">
      <c r="A6130" s="139" t="s">
        <v>6320</v>
      </c>
      <c r="B6130" s="138">
        <v>0</v>
      </c>
      <c r="C6130" s="178">
        <f t="shared" si="222"/>
        <v>0</v>
      </c>
      <c r="D6130" s="178">
        <f t="shared" si="221"/>
        <v>24</v>
      </c>
    </row>
    <row r="6131" spans="1:4">
      <c r="A6131" s="139" t="s">
        <v>6321</v>
      </c>
      <c r="B6131" s="138">
        <v>0</v>
      </c>
      <c r="C6131" s="178">
        <f t="shared" si="222"/>
        <v>0</v>
      </c>
      <c r="D6131" s="178">
        <f t="shared" si="221"/>
        <v>1</v>
      </c>
    </row>
    <row r="6132" spans="1:4">
      <c r="A6132" s="139" t="s">
        <v>6322</v>
      </c>
      <c r="B6132" s="138">
        <v>0</v>
      </c>
      <c r="C6132" s="178">
        <f t="shared" si="222"/>
        <v>0</v>
      </c>
      <c r="D6132" s="178">
        <f t="shared" si="221"/>
        <v>2</v>
      </c>
    </row>
    <row r="6133" spans="1:4">
      <c r="A6133" s="139" t="s">
        <v>6323</v>
      </c>
      <c r="B6133" s="138">
        <v>0</v>
      </c>
      <c r="C6133" s="178">
        <f t="shared" si="222"/>
        <v>0</v>
      </c>
      <c r="D6133" s="178">
        <f t="shared" si="221"/>
        <v>3</v>
      </c>
    </row>
    <row r="6134" spans="1:4">
      <c r="A6134" s="139" t="s">
        <v>6324</v>
      </c>
      <c r="B6134" s="138">
        <v>0</v>
      </c>
      <c r="C6134" s="178">
        <f t="shared" si="222"/>
        <v>0</v>
      </c>
      <c r="D6134" s="178">
        <f t="shared" si="221"/>
        <v>4</v>
      </c>
    </row>
    <row r="6135" spans="1:4">
      <c r="A6135" s="139" t="s">
        <v>6325</v>
      </c>
      <c r="B6135" s="138">
        <v>0</v>
      </c>
      <c r="C6135" s="178">
        <f t="shared" si="222"/>
        <v>0</v>
      </c>
      <c r="D6135" s="178">
        <f t="shared" si="221"/>
        <v>5</v>
      </c>
    </row>
    <row r="6136" spans="1:4">
      <c r="A6136" s="139" t="s">
        <v>6326</v>
      </c>
      <c r="B6136" s="138">
        <v>0</v>
      </c>
      <c r="C6136" s="178">
        <f t="shared" si="222"/>
        <v>0</v>
      </c>
      <c r="D6136" s="178">
        <f t="shared" si="221"/>
        <v>6</v>
      </c>
    </row>
    <row r="6137" spans="1:4">
      <c r="A6137" s="139" t="s">
        <v>6327</v>
      </c>
      <c r="B6137" s="138">
        <v>0</v>
      </c>
      <c r="C6137" s="178">
        <f t="shared" si="222"/>
        <v>0</v>
      </c>
      <c r="D6137" s="178">
        <f t="shared" si="221"/>
        <v>7</v>
      </c>
    </row>
    <row r="6138" spans="1:4">
      <c r="A6138" s="139" t="s">
        <v>6328</v>
      </c>
      <c r="B6138" s="138">
        <v>0</v>
      </c>
      <c r="C6138" s="178">
        <f t="shared" si="222"/>
        <v>0</v>
      </c>
      <c r="D6138" s="178">
        <f t="shared" si="221"/>
        <v>8</v>
      </c>
    </row>
    <row r="6139" spans="1:4">
      <c r="A6139" s="139" t="s">
        <v>6329</v>
      </c>
      <c r="B6139" s="138">
        <v>0</v>
      </c>
      <c r="C6139" s="178">
        <f t="shared" si="222"/>
        <v>199</v>
      </c>
      <c r="D6139" s="178">
        <f t="shared" si="221"/>
        <v>9</v>
      </c>
    </row>
    <row r="6140" spans="1:4">
      <c r="A6140" s="139" t="s">
        <v>6330</v>
      </c>
      <c r="B6140" s="138">
        <v>0</v>
      </c>
      <c r="C6140" s="178">
        <f t="shared" si="222"/>
        <v>358</v>
      </c>
      <c r="D6140" s="178">
        <f t="shared" si="221"/>
        <v>10</v>
      </c>
    </row>
    <row r="6141" spans="1:4">
      <c r="A6141" s="139" t="s">
        <v>6331</v>
      </c>
      <c r="B6141" s="138">
        <v>0</v>
      </c>
      <c r="C6141" s="178">
        <f t="shared" si="222"/>
        <v>437</v>
      </c>
      <c r="D6141" s="178">
        <f t="shared" si="221"/>
        <v>11</v>
      </c>
    </row>
    <row r="6142" spans="1:4">
      <c r="A6142" s="139" t="s">
        <v>6332</v>
      </c>
      <c r="B6142" s="138">
        <v>0</v>
      </c>
      <c r="C6142" s="178">
        <f t="shared" si="222"/>
        <v>487</v>
      </c>
      <c r="D6142" s="178">
        <f t="shared" si="221"/>
        <v>12</v>
      </c>
    </row>
    <row r="6143" spans="1:4">
      <c r="A6143" s="139" t="s">
        <v>6333</v>
      </c>
      <c r="B6143" s="138">
        <v>0</v>
      </c>
      <c r="C6143" s="178">
        <f t="shared" si="222"/>
        <v>524</v>
      </c>
      <c r="D6143" s="178">
        <f t="shared" si="221"/>
        <v>13</v>
      </c>
    </row>
    <row r="6144" spans="1:4">
      <c r="A6144" s="139" t="s">
        <v>6334</v>
      </c>
      <c r="B6144" s="138">
        <v>0</v>
      </c>
      <c r="C6144" s="178">
        <f t="shared" si="222"/>
        <v>535</v>
      </c>
      <c r="D6144" s="178">
        <f t="shared" si="221"/>
        <v>14</v>
      </c>
    </row>
    <row r="6145" spans="1:4">
      <c r="A6145" s="139" t="s">
        <v>6335</v>
      </c>
      <c r="B6145" s="138">
        <v>0</v>
      </c>
      <c r="C6145" s="178">
        <f t="shared" si="222"/>
        <v>531</v>
      </c>
      <c r="D6145" s="178">
        <f t="shared" si="221"/>
        <v>15</v>
      </c>
    </row>
    <row r="6146" spans="1:4">
      <c r="A6146" s="139" t="s">
        <v>6336</v>
      </c>
      <c r="B6146" s="138">
        <v>0</v>
      </c>
      <c r="C6146" s="178">
        <f t="shared" si="222"/>
        <v>502</v>
      </c>
      <c r="D6146" s="178">
        <f t="shared" si="221"/>
        <v>16</v>
      </c>
    </row>
    <row r="6147" spans="1:4">
      <c r="A6147" s="139" t="s">
        <v>6337</v>
      </c>
      <c r="B6147" s="138">
        <v>0</v>
      </c>
      <c r="C6147" s="178">
        <f t="shared" si="222"/>
        <v>459</v>
      </c>
      <c r="D6147" s="178">
        <f t="shared" si="221"/>
        <v>17</v>
      </c>
    </row>
    <row r="6148" spans="1:4">
      <c r="A6148" s="139" t="s">
        <v>6338</v>
      </c>
      <c r="B6148" s="138">
        <v>0</v>
      </c>
      <c r="C6148" s="178">
        <f t="shared" si="222"/>
        <v>407</v>
      </c>
      <c r="D6148" s="178">
        <f t="shared" si="221"/>
        <v>18</v>
      </c>
    </row>
    <row r="6149" spans="1:4">
      <c r="A6149" s="139" t="s">
        <v>6339</v>
      </c>
      <c r="B6149" s="138">
        <v>0</v>
      </c>
      <c r="C6149" s="178">
        <f t="shared" si="222"/>
        <v>296</v>
      </c>
      <c r="D6149" s="178">
        <f t="shared" si="221"/>
        <v>19</v>
      </c>
    </row>
    <row r="6150" spans="1:4">
      <c r="A6150" s="139" t="s">
        <v>6340</v>
      </c>
      <c r="B6150" s="138">
        <v>0</v>
      </c>
      <c r="C6150" s="178">
        <f t="shared" si="222"/>
        <v>45</v>
      </c>
      <c r="D6150" s="178">
        <f t="shared" si="221"/>
        <v>20</v>
      </c>
    </row>
    <row r="6151" spans="1:4">
      <c r="A6151" s="139" t="s">
        <v>6341</v>
      </c>
      <c r="B6151" s="138">
        <v>0</v>
      </c>
      <c r="C6151" s="178">
        <f t="shared" si="222"/>
        <v>0</v>
      </c>
      <c r="D6151" s="178">
        <f t="shared" si="221"/>
        <v>21</v>
      </c>
    </row>
    <row r="6152" spans="1:4">
      <c r="A6152" s="139" t="s">
        <v>6342</v>
      </c>
      <c r="B6152" s="138">
        <v>0</v>
      </c>
      <c r="C6152" s="178">
        <f t="shared" si="222"/>
        <v>0</v>
      </c>
      <c r="D6152" s="178">
        <f t="shared" si="221"/>
        <v>22</v>
      </c>
    </row>
    <row r="6153" spans="1:4">
      <c r="A6153" s="139" t="s">
        <v>6343</v>
      </c>
      <c r="B6153" s="138">
        <v>0</v>
      </c>
      <c r="C6153" s="178">
        <f t="shared" si="222"/>
        <v>0</v>
      </c>
      <c r="D6153" s="178">
        <f t="shared" si="221"/>
        <v>23</v>
      </c>
    </row>
    <row r="6154" spans="1:4">
      <c r="A6154" s="139" t="s">
        <v>6344</v>
      </c>
      <c r="B6154" s="138">
        <v>0</v>
      </c>
      <c r="C6154" s="178">
        <f t="shared" si="222"/>
        <v>0</v>
      </c>
      <c r="D6154" s="178">
        <f t="shared" si="221"/>
        <v>24</v>
      </c>
    </row>
    <row r="6155" spans="1:4">
      <c r="A6155" s="139" t="s">
        <v>6345</v>
      </c>
      <c r="B6155" s="138">
        <v>0</v>
      </c>
      <c r="C6155" s="178">
        <f t="shared" si="222"/>
        <v>0</v>
      </c>
      <c r="D6155" s="178">
        <f t="shared" ref="D6155:D6218" si="223">D6131</f>
        <v>1</v>
      </c>
    </row>
    <row r="6156" spans="1:4">
      <c r="A6156" s="139" t="s">
        <v>6346</v>
      </c>
      <c r="B6156" s="138">
        <v>0</v>
      </c>
      <c r="C6156" s="178">
        <f t="shared" si="222"/>
        <v>0</v>
      </c>
      <c r="D6156" s="178">
        <f t="shared" si="223"/>
        <v>2</v>
      </c>
    </row>
    <row r="6157" spans="1:4">
      <c r="A6157" s="139" t="s">
        <v>6347</v>
      </c>
      <c r="B6157" s="138">
        <v>0</v>
      </c>
      <c r="C6157" s="178">
        <f t="shared" si="222"/>
        <v>0</v>
      </c>
      <c r="D6157" s="178">
        <f t="shared" si="223"/>
        <v>3</v>
      </c>
    </row>
    <row r="6158" spans="1:4">
      <c r="A6158" s="139" t="s">
        <v>6348</v>
      </c>
      <c r="B6158" s="138">
        <v>0</v>
      </c>
      <c r="C6158" s="178">
        <f t="shared" si="222"/>
        <v>0</v>
      </c>
      <c r="D6158" s="178">
        <f t="shared" si="223"/>
        <v>4</v>
      </c>
    </row>
    <row r="6159" spans="1:4">
      <c r="A6159" s="139" t="s">
        <v>6349</v>
      </c>
      <c r="B6159" s="138">
        <v>0</v>
      </c>
      <c r="C6159" s="178">
        <f t="shared" si="222"/>
        <v>0</v>
      </c>
      <c r="D6159" s="178">
        <f t="shared" si="223"/>
        <v>5</v>
      </c>
    </row>
    <row r="6160" spans="1:4">
      <c r="A6160" s="139" t="s">
        <v>6350</v>
      </c>
      <c r="B6160" s="138">
        <v>0</v>
      </c>
      <c r="C6160" s="178">
        <f t="shared" si="222"/>
        <v>0</v>
      </c>
      <c r="D6160" s="178">
        <f t="shared" si="223"/>
        <v>6</v>
      </c>
    </row>
    <row r="6161" spans="1:4">
      <c r="A6161" s="139" t="s">
        <v>6351</v>
      </c>
      <c r="B6161" s="138">
        <v>0</v>
      </c>
      <c r="C6161" s="178">
        <f t="shared" si="222"/>
        <v>0</v>
      </c>
      <c r="D6161" s="178">
        <f t="shared" si="223"/>
        <v>7</v>
      </c>
    </row>
    <row r="6162" spans="1:4">
      <c r="A6162" s="139" t="s">
        <v>6352</v>
      </c>
      <c r="B6162" s="138">
        <v>0</v>
      </c>
      <c r="C6162" s="178">
        <f t="shared" si="222"/>
        <v>0</v>
      </c>
      <c r="D6162" s="178">
        <f t="shared" si="223"/>
        <v>8</v>
      </c>
    </row>
    <row r="6163" spans="1:4">
      <c r="A6163" s="139" t="s">
        <v>6353</v>
      </c>
      <c r="B6163" s="138">
        <v>0</v>
      </c>
      <c r="C6163" s="178">
        <f t="shared" si="222"/>
        <v>199</v>
      </c>
      <c r="D6163" s="178">
        <f t="shared" si="223"/>
        <v>9</v>
      </c>
    </row>
    <row r="6164" spans="1:4">
      <c r="A6164" s="139" t="s">
        <v>6354</v>
      </c>
      <c r="B6164" s="138">
        <v>0</v>
      </c>
      <c r="C6164" s="178">
        <f t="shared" si="222"/>
        <v>358</v>
      </c>
      <c r="D6164" s="178">
        <f t="shared" si="223"/>
        <v>10</v>
      </c>
    </row>
    <row r="6165" spans="1:4">
      <c r="A6165" s="139" t="s">
        <v>6355</v>
      </c>
      <c r="B6165" s="138">
        <v>0</v>
      </c>
      <c r="C6165" s="178">
        <f t="shared" si="222"/>
        <v>437</v>
      </c>
      <c r="D6165" s="178">
        <f t="shared" si="223"/>
        <v>11</v>
      </c>
    </row>
    <row r="6166" spans="1:4">
      <c r="A6166" s="139" t="s">
        <v>6356</v>
      </c>
      <c r="B6166" s="138">
        <v>0</v>
      </c>
      <c r="C6166" s="178">
        <f t="shared" si="222"/>
        <v>487</v>
      </c>
      <c r="D6166" s="178">
        <f t="shared" si="223"/>
        <v>12</v>
      </c>
    </row>
    <row r="6167" spans="1:4">
      <c r="A6167" s="139" t="s">
        <v>6357</v>
      </c>
      <c r="B6167" s="138">
        <v>0</v>
      </c>
      <c r="C6167" s="178">
        <f t="shared" si="222"/>
        <v>524</v>
      </c>
      <c r="D6167" s="178">
        <f t="shared" si="223"/>
        <v>13</v>
      </c>
    </row>
    <row r="6168" spans="1:4">
      <c r="A6168" s="139" t="s">
        <v>6358</v>
      </c>
      <c r="B6168" s="138">
        <v>0</v>
      </c>
      <c r="C6168" s="178">
        <f t="shared" si="222"/>
        <v>535</v>
      </c>
      <c r="D6168" s="178">
        <f t="shared" si="223"/>
        <v>14</v>
      </c>
    </row>
    <row r="6169" spans="1:4">
      <c r="A6169" s="139" t="s">
        <v>6359</v>
      </c>
      <c r="B6169" s="138">
        <v>0</v>
      </c>
      <c r="C6169" s="178">
        <f t="shared" si="222"/>
        <v>531</v>
      </c>
      <c r="D6169" s="178">
        <f t="shared" si="223"/>
        <v>15</v>
      </c>
    </row>
    <row r="6170" spans="1:4">
      <c r="A6170" s="139" t="s">
        <v>6360</v>
      </c>
      <c r="B6170" s="138">
        <v>0</v>
      </c>
      <c r="C6170" s="178">
        <f t="shared" si="222"/>
        <v>502</v>
      </c>
      <c r="D6170" s="178">
        <f t="shared" si="223"/>
        <v>16</v>
      </c>
    </row>
    <row r="6171" spans="1:4">
      <c r="A6171" s="139" t="s">
        <v>6361</v>
      </c>
      <c r="B6171" s="138">
        <v>0</v>
      </c>
      <c r="C6171" s="178">
        <f t="shared" si="222"/>
        <v>459</v>
      </c>
      <c r="D6171" s="178">
        <f t="shared" si="223"/>
        <v>17</v>
      </c>
    </row>
    <row r="6172" spans="1:4">
      <c r="A6172" s="139" t="s">
        <v>6362</v>
      </c>
      <c r="B6172" s="138">
        <v>0</v>
      </c>
      <c r="C6172" s="178">
        <f t="shared" si="222"/>
        <v>407</v>
      </c>
      <c r="D6172" s="178">
        <f t="shared" si="223"/>
        <v>18</v>
      </c>
    </row>
    <row r="6173" spans="1:4">
      <c r="A6173" s="139" t="s">
        <v>6363</v>
      </c>
      <c r="B6173" s="138">
        <v>0</v>
      </c>
      <c r="C6173" s="178">
        <f t="shared" si="222"/>
        <v>296</v>
      </c>
      <c r="D6173" s="178">
        <f t="shared" si="223"/>
        <v>19</v>
      </c>
    </row>
    <row r="6174" spans="1:4">
      <c r="A6174" s="139" t="s">
        <v>6364</v>
      </c>
      <c r="B6174" s="138">
        <v>0</v>
      </c>
      <c r="C6174" s="178">
        <f t="shared" si="222"/>
        <v>45</v>
      </c>
      <c r="D6174" s="178">
        <f t="shared" si="223"/>
        <v>20</v>
      </c>
    </row>
    <row r="6175" spans="1:4">
      <c r="A6175" s="139" t="s">
        <v>6365</v>
      </c>
      <c r="B6175" s="138">
        <v>0</v>
      </c>
      <c r="C6175" s="178">
        <f t="shared" si="222"/>
        <v>0</v>
      </c>
      <c r="D6175" s="178">
        <f t="shared" si="223"/>
        <v>21</v>
      </c>
    </row>
    <row r="6176" spans="1:4">
      <c r="A6176" s="139" t="s">
        <v>6366</v>
      </c>
      <c r="B6176" s="138">
        <v>0</v>
      </c>
      <c r="C6176" s="178">
        <f t="shared" si="222"/>
        <v>0</v>
      </c>
      <c r="D6176" s="178">
        <f t="shared" si="223"/>
        <v>22</v>
      </c>
    </row>
    <row r="6177" spans="1:4">
      <c r="A6177" s="139" t="s">
        <v>6367</v>
      </c>
      <c r="B6177" s="138">
        <v>0</v>
      </c>
      <c r="C6177" s="178">
        <f t="shared" si="222"/>
        <v>0</v>
      </c>
      <c r="D6177" s="178">
        <f t="shared" si="223"/>
        <v>23</v>
      </c>
    </row>
    <row r="6178" spans="1:4">
      <c r="A6178" s="139" t="s">
        <v>6368</v>
      </c>
      <c r="B6178" s="138">
        <v>0</v>
      </c>
      <c r="C6178" s="178">
        <f t="shared" si="222"/>
        <v>0</v>
      </c>
      <c r="D6178" s="178">
        <f t="shared" si="223"/>
        <v>24</v>
      </c>
    </row>
    <row r="6179" spans="1:4">
      <c r="A6179" s="139" t="s">
        <v>6369</v>
      </c>
      <c r="B6179" s="138">
        <v>0</v>
      </c>
      <c r="C6179" s="178">
        <f t="shared" si="222"/>
        <v>0</v>
      </c>
      <c r="D6179" s="178">
        <f t="shared" si="223"/>
        <v>1</v>
      </c>
    </row>
    <row r="6180" spans="1:4">
      <c r="A6180" s="139" t="s">
        <v>6370</v>
      </c>
      <c r="B6180" s="138">
        <v>0</v>
      </c>
      <c r="C6180" s="178">
        <f t="shared" si="222"/>
        <v>0</v>
      </c>
      <c r="D6180" s="178">
        <f t="shared" si="223"/>
        <v>2</v>
      </c>
    </row>
    <row r="6181" spans="1:4">
      <c r="A6181" s="139" t="s">
        <v>6371</v>
      </c>
      <c r="B6181" s="138">
        <v>0</v>
      </c>
      <c r="C6181" s="178">
        <f t="shared" si="222"/>
        <v>0</v>
      </c>
      <c r="D6181" s="178">
        <f t="shared" si="223"/>
        <v>3</v>
      </c>
    </row>
    <row r="6182" spans="1:4">
      <c r="A6182" s="139" t="s">
        <v>6372</v>
      </c>
      <c r="B6182" s="138">
        <v>0</v>
      </c>
      <c r="C6182" s="178">
        <f t="shared" si="222"/>
        <v>0</v>
      </c>
      <c r="D6182" s="178">
        <f t="shared" si="223"/>
        <v>4</v>
      </c>
    </row>
    <row r="6183" spans="1:4">
      <c r="A6183" s="139" t="s">
        <v>6373</v>
      </c>
      <c r="B6183" s="138">
        <v>0</v>
      </c>
      <c r="C6183" s="178">
        <f t="shared" si="222"/>
        <v>0</v>
      </c>
      <c r="D6183" s="178">
        <f t="shared" si="223"/>
        <v>5</v>
      </c>
    </row>
    <row r="6184" spans="1:4">
      <c r="A6184" s="139" t="s">
        <v>6374</v>
      </c>
      <c r="B6184" s="138">
        <v>0</v>
      </c>
      <c r="C6184" s="178">
        <f t="shared" si="222"/>
        <v>0</v>
      </c>
      <c r="D6184" s="178">
        <f t="shared" si="223"/>
        <v>6</v>
      </c>
    </row>
    <row r="6185" spans="1:4">
      <c r="A6185" s="139" t="s">
        <v>6375</v>
      </c>
      <c r="B6185" s="138">
        <v>0</v>
      </c>
      <c r="C6185" s="178">
        <f t="shared" si="222"/>
        <v>0</v>
      </c>
      <c r="D6185" s="178">
        <f t="shared" si="223"/>
        <v>7</v>
      </c>
    </row>
    <row r="6186" spans="1:4">
      <c r="A6186" s="139" t="s">
        <v>6376</v>
      </c>
      <c r="B6186" s="138">
        <v>0</v>
      </c>
      <c r="C6186" s="178">
        <f t="shared" si="222"/>
        <v>0</v>
      </c>
      <c r="D6186" s="178">
        <f t="shared" si="223"/>
        <v>8</v>
      </c>
    </row>
    <row r="6187" spans="1:4">
      <c r="A6187" s="139" t="s">
        <v>6377</v>
      </c>
      <c r="B6187" s="138">
        <v>0</v>
      </c>
      <c r="C6187" s="178">
        <f t="shared" si="222"/>
        <v>199</v>
      </c>
      <c r="D6187" s="178">
        <f t="shared" si="223"/>
        <v>9</v>
      </c>
    </row>
    <row r="6188" spans="1:4">
      <c r="A6188" s="139" t="s">
        <v>6378</v>
      </c>
      <c r="B6188" s="138">
        <v>0</v>
      </c>
      <c r="C6188" s="178">
        <f t="shared" ref="C6188:C6251" si="224">_xlfn.XLOOKUP(D6188,$N$5:$N$28,$J$5:$J$28)</f>
        <v>358</v>
      </c>
      <c r="D6188" s="178">
        <f t="shared" si="223"/>
        <v>10</v>
      </c>
    </row>
    <row r="6189" spans="1:4">
      <c r="A6189" s="139" t="s">
        <v>6379</v>
      </c>
      <c r="B6189" s="138">
        <v>0</v>
      </c>
      <c r="C6189" s="178">
        <f t="shared" si="224"/>
        <v>437</v>
      </c>
      <c r="D6189" s="178">
        <f t="shared" si="223"/>
        <v>11</v>
      </c>
    </row>
    <row r="6190" spans="1:4">
      <c r="A6190" s="139" t="s">
        <v>6380</v>
      </c>
      <c r="B6190" s="138">
        <v>0</v>
      </c>
      <c r="C6190" s="178">
        <f t="shared" si="224"/>
        <v>487</v>
      </c>
      <c r="D6190" s="178">
        <f t="shared" si="223"/>
        <v>12</v>
      </c>
    </row>
    <row r="6191" spans="1:4">
      <c r="A6191" s="139" t="s">
        <v>6381</v>
      </c>
      <c r="B6191" s="138">
        <v>0</v>
      </c>
      <c r="C6191" s="178">
        <f t="shared" si="224"/>
        <v>524</v>
      </c>
      <c r="D6191" s="178">
        <f t="shared" si="223"/>
        <v>13</v>
      </c>
    </row>
    <row r="6192" spans="1:4">
      <c r="A6192" s="139" t="s">
        <v>6382</v>
      </c>
      <c r="B6192" s="138">
        <v>0</v>
      </c>
      <c r="C6192" s="178">
        <f t="shared" si="224"/>
        <v>535</v>
      </c>
      <c r="D6192" s="178">
        <f t="shared" si="223"/>
        <v>14</v>
      </c>
    </row>
    <row r="6193" spans="1:4">
      <c r="A6193" s="139" t="s">
        <v>6383</v>
      </c>
      <c r="B6193" s="138">
        <v>0</v>
      </c>
      <c r="C6193" s="178">
        <f t="shared" si="224"/>
        <v>531</v>
      </c>
      <c r="D6193" s="178">
        <f t="shared" si="223"/>
        <v>15</v>
      </c>
    </row>
    <row r="6194" spans="1:4">
      <c r="A6194" s="139" t="s">
        <v>6384</v>
      </c>
      <c r="B6194" s="138">
        <v>0</v>
      </c>
      <c r="C6194" s="178">
        <f t="shared" si="224"/>
        <v>502</v>
      </c>
      <c r="D6194" s="178">
        <f t="shared" si="223"/>
        <v>16</v>
      </c>
    </row>
    <row r="6195" spans="1:4">
      <c r="A6195" s="139" t="s">
        <v>6385</v>
      </c>
      <c r="B6195" s="138">
        <v>0</v>
      </c>
      <c r="C6195" s="178">
        <f t="shared" si="224"/>
        <v>459</v>
      </c>
      <c r="D6195" s="178">
        <f t="shared" si="223"/>
        <v>17</v>
      </c>
    </row>
    <row r="6196" spans="1:4">
      <c r="A6196" s="139" t="s">
        <v>6386</v>
      </c>
      <c r="B6196" s="138">
        <v>0</v>
      </c>
      <c r="C6196" s="178">
        <f t="shared" si="224"/>
        <v>407</v>
      </c>
      <c r="D6196" s="178">
        <f t="shared" si="223"/>
        <v>18</v>
      </c>
    </row>
    <row r="6197" spans="1:4">
      <c r="A6197" s="139" t="s">
        <v>6387</v>
      </c>
      <c r="B6197" s="138">
        <v>0</v>
      </c>
      <c r="C6197" s="178">
        <f t="shared" si="224"/>
        <v>296</v>
      </c>
      <c r="D6197" s="178">
        <f t="shared" si="223"/>
        <v>19</v>
      </c>
    </row>
    <row r="6198" spans="1:4">
      <c r="A6198" s="139" t="s">
        <v>6388</v>
      </c>
      <c r="B6198" s="138">
        <v>0</v>
      </c>
      <c r="C6198" s="178">
        <f t="shared" si="224"/>
        <v>45</v>
      </c>
      <c r="D6198" s="178">
        <f t="shared" si="223"/>
        <v>20</v>
      </c>
    </row>
    <row r="6199" spans="1:4">
      <c r="A6199" s="139" t="s">
        <v>6389</v>
      </c>
      <c r="B6199" s="138">
        <v>0</v>
      </c>
      <c r="C6199" s="178">
        <f t="shared" si="224"/>
        <v>0</v>
      </c>
      <c r="D6199" s="178">
        <f t="shared" si="223"/>
        <v>21</v>
      </c>
    </row>
    <row r="6200" spans="1:4">
      <c r="A6200" s="139" t="s">
        <v>6390</v>
      </c>
      <c r="B6200" s="138">
        <v>0</v>
      </c>
      <c r="C6200" s="178">
        <f t="shared" si="224"/>
        <v>0</v>
      </c>
      <c r="D6200" s="178">
        <f t="shared" si="223"/>
        <v>22</v>
      </c>
    </row>
    <row r="6201" spans="1:4">
      <c r="A6201" s="139" t="s">
        <v>6391</v>
      </c>
      <c r="B6201" s="138">
        <v>0</v>
      </c>
      <c r="C6201" s="178">
        <f t="shared" si="224"/>
        <v>0</v>
      </c>
      <c r="D6201" s="178">
        <f t="shared" si="223"/>
        <v>23</v>
      </c>
    </row>
    <row r="6202" spans="1:4">
      <c r="A6202" s="139" t="s">
        <v>6392</v>
      </c>
      <c r="B6202" s="138">
        <v>0</v>
      </c>
      <c r="C6202" s="178">
        <f t="shared" si="224"/>
        <v>0</v>
      </c>
      <c r="D6202" s="178">
        <f t="shared" si="223"/>
        <v>24</v>
      </c>
    </row>
    <row r="6203" spans="1:4">
      <c r="A6203" s="139" t="s">
        <v>6393</v>
      </c>
      <c r="B6203" s="138">
        <v>0</v>
      </c>
      <c r="C6203" s="178">
        <f t="shared" si="224"/>
        <v>0</v>
      </c>
      <c r="D6203" s="178">
        <f t="shared" si="223"/>
        <v>1</v>
      </c>
    </row>
    <row r="6204" spans="1:4">
      <c r="A6204" s="139" t="s">
        <v>6394</v>
      </c>
      <c r="B6204" s="138">
        <v>0</v>
      </c>
      <c r="C6204" s="178">
        <f t="shared" si="224"/>
        <v>0</v>
      </c>
      <c r="D6204" s="178">
        <f t="shared" si="223"/>
        <v>2</v>
      </c>
    </row>
    <row r="6205" spans="1:4">
      <c r="A6205" s="139" t="s">
        <v>6395</v>
      </c>
      <c r="B6205" s="138">
        <v>0</v>
      </c>
      <c r="C6205" s="178">
        <f t="shared" si="224"/>
        <v>0</v>
      </c>
      <c r="D6205" s="178">
        <f t="shared" si="223"/>
        <v>3</v>
      </c>
    </row>
    <row r="6206" spans="1:4">
      <c r="A6206" s="139" t="s">
        <v>6396</v>
      </c>
      <c r="B6206" s="138">
        <v>0</v>
      </c>
      <c r="C6206" s="178">
        <f t="shared" si="224"/>
        <v>0</v>
      </c>
      <c r="D6206" s="178">
        <f t="shared" si="223"/>
        <v>4</v>
      </c>
    </row>
    <row r="6207" spans="1:4">
      <c r="A6207" s="139" t="s">
        <v>6397</v>
      </c>
      <c r="B6207" s="138">
        <v>0</v>
      </c>
      <c r="C6207" s="178">
        <f t="shared" si="224"/>
        <v>0</v>
      </c>
      <c r="D6207" s="178">
        <f t="shared" si="223"/>
        <v>5</v>
      </c>
    </row>
    <row r="6208" spans="1:4">
      <c r="A6208" s="139" t="s">
        <v>6398</v>
      </c>
      <c r="B6208" s="138">
        <v>0</v>
      </c>
      <c r="C6208" s="178">
        <f t="shared" si="224"/>
        <v>0</v>
      </c>
      <c r="D6208" s="178">
        <f t="shared" si="223"/>
        <v>6</v>
      </c>
    </row>
    <row r="6209" spans="1:4">
      <c r="A6209" s="139" t="s">
        <v>6399</v>
      </c>
      <c r="B6209" s="138">
        <v>0</v>
      </c>
      <c r="C6209" s="178">
        <f t="shared" si="224"/>
        <v>0</v>
      </c>
      <c r="D6209" s="178">
        <f t="shared" si="223"/>
        <v>7</v>
      </c>
    </row>
    <row r="6210" spans="1:4">
      <c r="A6210" s="139" t="s">
        <v>6400</v>
      </c>
      <c r="B6210" s="138">
        <v>0</v>
      </c>
      <c r="C6210" s="178">
        <f t="shared" si="224"/>
        <v>0</v>
      </c>
      <c r="D6210" s="178">
        <f t="shared" si="223"/>
        <v>8</v>
      </c>
    </row>
    <row r="6211" spans="1:4">
      <c r="A6211" s="139" t="s">
        <v>6401</v>
      </c>
      <c r="B6211" s="138">
        <v>0</v>
      </c>
      <c r="C6211" s="178">
        <f t="shared" si="224"/>
        <v>199</v>
      </c>
      <c r="D6211" s="178">
        <f t="shared" si="223"/>
        <v>9</v>
      </c>
    </row>
    <row r="6212" spans="1:4">
      <c r="A6212" s="139" t="s">
        <v>6402</v>
      </c>
      <c r="B6212" s="138">
        <v>0</v>
      </c>
      <c r="C6212" s="178">
        <f t="shared" si="224"/>
        <v>358</v>
      </c>
      <c r="D6212" s="178">
        <f t="shared" si="223"/>
        <v>10</v>
      </c>
    </row>
    <row r="6213" spans="1:4">
      <c r="A6213" s="139" t="s">
        <v>6403</v>
      </c>
      <c r="B6213" s="138">
        <v>0</v>
      </c>
      <c r="C6213" s="178">
        <f t="shared" si="224"/>
        <v>437</v>
      </c>
      <c r="D6213" s="178">
        <f t="shared" si="223"/>
        <v>11</v>
      </c>
    </row>
    <row r="6214" spans="1:4">
      <c r="A6214" s="139" t="s">
        <v>6404</v>
      </c>
      <c r="B6214" s="138">
        <v>0</v>
      </c>
      <c r="C6214" s="178">
        <f t="shared" si="224"/>
        <v>487</v>
      </c>
      <c r="D6214" s="178">
        <f t="shared" si="223"/>
        <v>12</v>
      </c>
    </row>
    <row r="6215" spans="1:4">
      <c r="A6215" s="139" t="s">
        <v>6405</v>
      </c>
      <c r="B6215" s="138">
        <v>0</v>
      </c>
      <c r="C6215" s="178">
        <f t="shared" si="224"/>
        <v>524</v>
      </c>
      <c r="D6215" s="178">
        <f t="shared" si="223"/>
        <v>13</v>
      </c>
    </row>
    <row r="6216" spans="1:4">
      <c r="A6216" s="139" t="s">
        <v>6406</v>
      </c>
      <c r="B6216" s="138">
        <v>0</v>
      </c>
      <c r="C6216" s="178">
        <f t="shared" si="224"/>
        <v>535</v>
      </c>
      <c r="D6216" s="178">
        <f t="shared" si="223"/>
        <v>14</v>
      </c>
    </row>
    <row r="6217" spans="1:4">
      <c r="A6217" s="139" t="s">
        <v>6407</v>
      </c>
      <c r="B6217" s="138">
        <v>0</v>
      </c>
      <c r="C6217" s="178">
        <f t="shared" si="224"/>
        <v>531</v>
      </c>
      <c r="D6217" s="178">
        <f t="shared" si="223"/>
        <v>15</v>
      </c>
    </row>
    <row r="6218" spans="1:4">
      <c r="A6218" s="139" t="s">
        <v>6408</v>
      </c>
      <c r="B6218" s="138">
        <v>0</v>
      </c>
      <c r="C6218" s="178">
        <f t="shared" si="224"/>
        <v>502</v>
      </c>
      <c r="D6218" s="178">
        <f t="shared" si="223"/>
        <v>16</v>
      </c>
    </row>
    <row r="6219" spans="1:4">
      <c r="A6219" s="139" t="s">
        <v>6409</v>
      </c>
      <c r="B6219" s="138">
        <v>0</v>
      </c>
      <c r="C6219" s="178">
        <f t="shared" si="224"/>
        <v>459</v>
      </c>
      <c r="D6219" s="178">
        <f t="shared" ref="D6219:D6282" si="225">D6195</f>
        <v>17</v>
      </c>
    </row>
    <row r="6220" spans="1:4">
      <c r="A6220" s="139" t="s">
        <v>6410</v>
      </c>
      <c r="B6220" s="138">
        <v>0</v>
      </c>
      <c r="C6220" s="178">
        <f t="shared" si="224"/>
        <v>407</v>
      </c>
      <c r="D6220" s="178">
        <f t="shared" si="225"/>
        <v>18</v>
      </c>
    </row>
    <row r="6221" spans="1:4">
      <c r="A6221" s="139" t="s">
        <v>6411</v>
      </c>
      <c r="B6221" s="138">
        <v>0</v>
      </c>
      <c r="C6221" s="178">
        <f t="shared" si="224"/>
        <v>296</v>
      </c>
      <c r="D6221" s="178">
        <f t="shared" si="225"/>
        <v>19</v>
      </c>
    </row>
    <row r="6222" spans="1:4">
      <c r="A6222" s="139" t="s">
        <v>6412</v>
      </c>
      <c r="B6222" s="138">
        <v>0</v>
      </c>
      <c r="C6222" s="178">
        <f t="shared" si="224"/>
        <v>45</v>
      </c>
      <c r="D6222" s="178">
        <f t="shared" si="225"/>
        <v>20</v>
      </c>
    </row>
    <row r="6223" spans="1:4">
      <c r="A6223" s="139" t="s">
        <v>6413</v>
      </c>
      <c r="B6223" s="138">
        <v>0</v>
      </c>
      <c r="C6223" s="178">
        <f t="shared" si="224"/>
        <v>0</v>
      </c>
      <c r="D6223" s="178">
        <f t="shared" si="225"/>
        <v>21</v>
      </c>
    </row>
    <row r="6224" spans="1:4">
      <c r="A6224" s="139" t="s">
        <v>6414</v>
      </c>
      <c r="B6224" s="138">
        <v>0</v>
      </c>
      <c r="C6224" s="178">
        <f t="shared" si="224"/>
        <v>0</v>
      </c>
      <c r="D6224" s="178">
        <f t="shared" si="225"/>
        <v>22</v>
      </c>
    </row>
    <row r="6225" spans="1:4">
      <c r="A6225" s="139" t="s">
        <v>6415</v>
      </c>
      <c r="B6225" s="138">
        <v>0</v>
      </c>
      <c r="C6225" s="178">
        <f t="shared" si="224"/>
        <v>0</v>
      </c>
      <c r="D6225" s="178">
        <f t="shared" si="225"/>
        <v>23</v>
      </c>
    </row>
    <row r="6226" spans="1:4">
      <c r="A6226" s="139" t="s">
        <v>6416</v>
      </c>
      <c r="B6226" s="138">
        <v>0</v>
      </c>
      <c r="C6226" s="178">
        <f t="shared" si="224"/>
        <v>0</v>
      </c>
      <c r="D6226" s="178">
        <f t="shared" si="225"/>
        <v>24</v>
      </c>
    </row>
    <row r="6227" spans="1:4">
      <c r="A6227" s="139" t="s">
        <v>6417</v>
      </c>
      <c r="B6227" s="138">
        <v>0</v>
      </c>
      <c r="C6227" s="178">
        <f t="shared" si="224"/>
        <v>0</v>
      </c>
      <c r="D6227" s="178">
        <f t="shared" si="225"/>
        <v>1</v>
      </c>
    </row>
    <row r="6228" spans="1:4">
      <c r="A6228" s="139" t="s">
        <v>6418</v>
      </c>
      <c r="B6228" s="138">
        <v>0</v>
      </c>
      <c r="C6228" s="178">
        <f t="shared" si="224"/>
        <v>0</v>
      </c>
      <c r="D6228" s="178">
        <f t="shared" si="225"/>
        <v>2</v>
      </c>
    </row>
    <row r="6229" spans="1:4">
      <c r="A6229" s="139" t="s">
        <v>6419</v>
      </c>
      <c r="B6229" s="138">
        <v>0</v>
      </c>
      <c r="C6229" s="178">
        <f t="shared" si="224"/>
        <v>0</v>
      </c>
      <c r="D6229" s="178">
        <f t="shared" si="225"/>
        <v>3</v>
      </c>
    </row>
    <row r="6230" spans="1:4">
      <c r="A6230" s="139" t="s">
        <v>6420</v>
      </c>
      <c r="B6230" s="138">
        <v>0</v>
      </c>
      <c r="C6230" s="178">
        <f t="shared" si="224"/>
        <v>0</v>
      </c>
      <c r="D6230" s="178">
        <f t="shared" si="225"/>
        <v>4</v>
      </c>
    </row>
    <row r="6231" spans="1:4">
      <c r="A6231" s="139" t="s">
        <v>6421</v>
      </c>
      <c r="B6231" s="138">
        <v>0</v>
      </c>
      <c r="C6231" s="178">
        <f t="shared" si="224"/>
        <v>0</v>
      </c>
      <c r="D6231" s="178">
        <f t="shared" si="225"/>
        <v>5</v>
      </c>
    </row>
    <row r="6232" spans="1:4">
      <c r="A6232" s="139" t="s">
        <v>6422</v>
      </c>
      <c r="B6232" s="138">
        <v>0</v>
      </c>
      <c r="C6232" s="178">
        <f t="shared" si="224"/>
        <v>0</v>
      </c>
      <c r="D6232" s="178">
        <f t="shared" si="225"/>
        <v>6</v>
      </c>
    </row>
    <row r="6233" spans="1:4">
      <c r="A6233" s="139" t="s">
        <v>6423</v>
      </c>
      <c r="B6233" s="138">
        <v>0</v>
      </c>
      <c r="C6233" s="178">
        <f t="shared" si="224"/>
        <v>0</v>
      </c>
      <c r="D6233" s="178">
        <f t="shared" si="225"/>
        <v>7</v>
      </c>
    </row>
    <row r="6234" spans="1:4">
      <c r="A6234" s="139" t="s">
        <v>6424</v>
      </c>
      <c r="B6234" s="138">
        <v>0</v>
      </c>
      <c r="C6234" s="178">
        <f t="shared" si="224"/>
        <v>0</v>
      </c>
      <c r="D6234" s="178">
        <f t="shared" si="225"/>
        <v>8</v>
      </c>
    </row>
    <row r="6235" spans="1:4">
      <c r="A6235" s="139" t="s">
        <v>6425</v>
      </c>
      <c r="B6235" s="138">
        <v>0</v>
      </c>
      <c r="C6235" s="178">
        <f t="shared" si="224"/>
        <v>199</v>
      </c>
      <c r="D6235" s="178">
        <f t="shared" si="225"/>
        <v>9</v>
      </c>
    </row>
    <row r="6236" spans="1:4">
      <c r="A6236" s="139" t="s">
        <v>6426</v>
      </c>
      <c r="B6236" s="138">
        <v>0</v>
      </c>
      <c r="C6236" s="178">
        <f t="shared" si="224"/>
        <v>358</v>
      </c>
      <c r="D6236" s="178">
        <f t="shared" si="225"/>
        <v>10</v>
      </c>
    </row>
    <row r="6237" spans="1:4">
      <c r="A6237" s="139" t="s">
        <v>6427</v>
      </c>
      <c r="B6237" s="138">
        <v>0</v>
      </c>
      <c r="C6237" s="178">
        <f t="shared" si="224"/>
        <v>437</v>
      </c>
      <c r="D6237" s="178">
        <f t="shared" si="225"/>
        <v>11</v>
      </c>
    </row>
    <row r="6238" spans="1:4">
      <c r="A6238" s="139" t="s">
        <v>6428</v>
      </c>
      <c r="B6238" s="138">
        <v>0</v>
      </c>
      <c r="C6238" s="178">
        <f t="shared" si="224"/>
        <v>487</v>
      </c>
      <c r="D6238" s="178">
        <f t="shared" si="225"/>
        <v>12</v>
      </c>
    </row>
    <row r="6239" spans="1:4">
      <c r="A6239" s="139" t="s">
        <v>6429</v>
      </c>
      <c r="B6239" s="138">
        <v>0</v>
      </c>
      <c r="C6239" s="178">
        <f t="shared" si="224"/>
        <v>524</v>
      </c>
      <c r="D6239" s="178">
        <f t="shared" si="225"/>
        <v>13</v>
      </c>
    </row>
    <row r="6240" spans="1:4">
      <c r="A6240" s="139" t="s">
        <v>6430</v>
      </c>
      <c r="B6240" s="138">
        <v>0</v>
      </c>
      <c r="C6240" s="178">
        <f t="shared" si="224"/>
        <v>535</v>
      </c>
      <c r="D6240" s="178">
        <f t="shared" si="225"/>
        <v>14</v>
      </c>
    </row>
    <row r="6241" spans="1:4">
      <c r="A6241" s="139" t="s">
        <v>6431</v>
      </c>
      <c r="B6241" s="138">
        <v>0</v>
      </c>
      <c r="C6241" s="178">
        <f t="shared" si="224"/>
        <v>531</v>
      </c>
      <c r="D6241" s="178">
        <f t="shared" si="225"/>
        <v>15</v>
      </c>
    </row>
    <row r="6242" spans="1:4">
      <c r="A6242" s="139" t="s">
        <v>6432</v>
      </c>
      <c r="B6242" s="138">
        <v>0</v>
      </c>
      <c r="C6242" s="178">
        <f t="shared" si="224"/>
        <v>502</v>
      </c>
      <c r="D6242" s="178">
        <f t="shared" si="225"/>
        <v>16</v>
      </c>
    </row>
    <row r="6243" spans="1:4">
      <c r="A6243" s="139" t="s">
        <v>6433</v>
      </c>
      <c r="B6243" s="138">
        <v>0</v>
      </c>
      <c r="C6243" s="178">
        <f t="shared" si="224"/>
        <v>459</v>
      </c>
      <c r="D6243" s="178">
        <f t="shared" si="225"/>
        <v>17</v>
      </c>
    </row>
    <row r="6244" spans="1:4">
      <c r="A6244" s="139" t="s">
        <v>6434</v>
      </c>
      <c r="B6244" s="138">
        <v>0</v>
      </c>
      <c r="C6244" s="178">
        <f t="shared" si="224"/>
        <v>407</v>
      </c>
      <c r="D6244" s="178">
        <f t="shared" si="225"/>
        <v>18</v>
      </c>
    </row>
    <row r="6245" spans="1:4">
      <c r="A6245" s="139" t="s">
        <v>6435</v>
      </c>
      <c r="B6245" s="138">
        <v>0</v>
      </c>
      <c r="C6245" s="178">
        <f t="shared" si="224"/>
        <v>296</v>
      </c>
      <c r="D6245" s="178">
        <f t="shared" si="225"/>
        <v>19</v>
      </c>
    </row>
    <row r="6246" spans="1:4">
      <c r="A6246" s="139" t="s">
        <v>6436</v>
      </c>
      <c r="B6246" s="138">
        <v>0</v>
      </c>
      <c r="C6246" s="178">
        <f t="shared" si="224"/>
        <v>45</v>
      </c>
      <c r="D6246" s="178">
        <f t="shared" si="225"/>
        <v>20</v>
      </c>
    </row>
    <row r="6247" spans="1:4">
      <c r="A6247" s="139" t="s">
        <v>6437</v>
      </c>
      <c r="B6247" s="138">
        <v>0</v>
      </c>
      <c r="C6247" s="178">
        <f t="shared" si="224"/>
        <v>0</v>
      </c>
      <c r="D6247" s="178">
        <f t="shared" si="225"/>
        <v>21</v>
      </c>
    </row>
    <row r="6248" spans="1:4">
      <c r="A6248" s="139" t="s">
        <v>6438</v>
      </c>
      <c r="B6248" s="138">
        <v>0</v>
      </c>
      <c r="C6248" s="178">
        <f t="shared" si="224"/>
        <v>0</v>
      </c>
      <c r="D6248" s="178">
        <f t="shared" si="225"/>
        <v>22</v>
      </c>
    </row>
    <row r="6249" spans="1:4">
      <c r="A6249" s="139" t="s">
        <v>6439</v>
      </c>
      <c r="B6249" s="138">
        <v>0</v>
      </c>
      <c r="C6249" s="178">
        <f t="shared" si="224"/>
        <v>0</v>
      </c>
      <c r="D6249" s="178">
        <f t="shared" si="225"/>
        <v>23</v>
      </c>
    </row>
    <row r="6250" spans="1:4">
      <c r="A6250" s="139" t="s">
        <v>6440</v>
      </c>
      <c r="B6250" s="138">
        <v>0</v>
      </c>
      <c r="C6250" s="178">
        <f t="shared" si="224"/>
        <v>0</v>
      </c>
      <c r="D6250" s="178">
        <f t="shared" si="225"/>
        <v>24</v>
      </c>
    </row>
    <row r="6251" spans="1:4">
      <c r="A6251" s="139" t="s">
        <v>6441</v>
      </c>
      <c r="B6251" s="138">
        <v>0</v>
      </c>
      <c r="C6251" s="178">
        <f t="shared" si="224"/>
        <v>0</v>
      </c>
      <c r="D6251" s="178">
        <f t="shared" si="225"/>
        <v>1</v>
      </c>
    </row>
    <row r="6252" spans="1:4">
      <c r="A6252" s="139" t="s">
        <v>6442</v>
      </c>
      <c r="B6252" s="138">
        <v>0</v>
      </c>
      <c r="C6252" s="178">
        <f t="shared" ref="C6252:C6315" si="226">_xlfn.XLOOKUP(D6252,$N$5:$N$28,$J$5:$J$28)</f>
        <v>0</v>
      </c>
      <c r="D6252" s="178">
        <f t="shared" si="225"/>
        <v>2</v>
      </c>
    </row>
    <row r="6253" spans="1:4">
      <c r="A6253" s="139" t="s">
        <v>6443</v>
      </c>
      <c r="B6253" s="138">
        <v>0</v>
      </c>
      <c r="C6253" s="178">
        <f t="shared" si="226"/>
        <v>0</v>
      </c>
      <c r="D6253" s="178">
        <f t="shared" si="225"/>
        <v>3</v>
      </c>
    </row>
    <row r="6254" spans="1:4">
      <c r="A6254" s="139" t="s">
        <v>6444</v>
      </c>
      <c r="B6254" s="138">
        <v>0</v>
      </c>
      <c r="C6254" s="178">
        <f t="shared" si="226"/>
        <v>0</v>
      </c>
      <c r="D6254" s="178">
        <f t="shared" si="225"/>
        <v>4</v>
      </c>
    </row>
    <row r="6255" spans="1:4">
      <c r="A6255" s="139" t="s">
        <v>6445</v>
      </c>
      <c r="B6255" s="138">
        <v>0</v>
      </c>
      <c r="C6255" s="178">
        <f t="shared" si="226"/>
        <v>0</v>
      </c>
      <c r="D6255" s="178">
        <f t="shared" si="225"/>
        <v>5</v>
      </c>
    </row>
    <row r="6256" spans="1:4">
      <c r="A6256" s="139" t="s">
        <v>6446</v>
      </c>
      <c r="B6256" s="138">
        <v>0</v>
      </c>
      <c r="C6256" s="178">
        <f t="shared" si="226"/>
        <v>0</v>
      </c>
      <c r="D6256" s="178">
        <f t="shared" si="225"/>
        <v>6</v>
      </c>
    </row>
    <row r="6257" spans="1:4">
      <c r="A6257" s="139" t="s">
        <v>6447</v>
      </c>
      <c r="B6257" s="138">
        <v>0</v>
      </c>
      <c r="C6257" s="178">
        <f t="shared" si="226"/>
        <v>0</v>
      </c>
      <c r="D6257" s="178">
        <f t="shared" si="225"/>
        <v>7</v>
      </c>
    </row>
    <row r="6258" spans="1:4">
      <c r="A6258" s="139" t="s">
        <v>6448</v>
      </c>
      <c r="B6258" s="138">
        <v>0</v>
      </c>
      <c r="C6258" s="178">
        <f t="shared" si="226"/>
        <v>0</v>
      </c>
      <c r="D6258" s="178">
        <f t="shared" si="225"/>
        <v>8</v>
      </c>
    </row>
    <row r="6259" spans="1:4">
      <c r="A6259" s="139" t="s">
        <v>6449</v>
      </c>
      <c r="B6259" s="138">
        <v>0</v>
      </c>
      <c r="C6259" s="178">
        <f t="shared" si="226"/>
        <v>199</v>
      </c>
      <c r="D6259" s="178">
        <f t="shared" si="225"/>
        <v>9</v>
      </c>
    </row>
    <row r="6260" spans="1:4">
      <c r="A6260" s="139" t="s">
        <v>6450</v>
      </c>
      <c r="B6260" s="138">
        <v>0</v>
      </c>
      <c r="C6260" s="178">
        <f t="shared" si="226"/>
        <v>358</v>
      </c>
      <c r="D6260" s="178">
        <f t="shared" si="225"/>
        <v>10</v>
      </c>
    </row>
    <row r="6261" spans="1:4">
      <c r="A6261" s="139" t="s">
        <v>6451</v>
      </c>
      <c r="B6261" s="138">
        <v>0</v>
      </c>
      <c r="C6261" s="178">
        <f t="shared" si="226"/>
        <v>437</v>
      </c>
      <c r="D6261" s="178">
        <f t="shared" si="225"/>
        <v>11</v>
      </c>
    </row>
    <row r="6262" spans="1:4">
      <c r="A6262" s="139" t="s">
        <v>6452</v>
      </c>
      <c r="B6262" s="138">
        <v>0</v>
      </c>
      <c r="C6262" s="178">
        <f t="shared" si="226"/>
        <v>487</v>
      </c>
      <c r="D6262" s="178">
        <f t="shared" si="225"/>
        <v>12</v>
      </c>
    </row>
    <row r="6263" spans="1:4">
      <c r="A6263" s="139" t="s">
        <v>6453</v>
      </c>
      <c r="B6263" s="138">
        <v>0</v>
      </c>
      <c r="C6263" s="178">
        <f t="shared" si="226"/>
        <v>524</v>
      </c>
      <c r="D6263" s="178">
        <f t="shared" si="225"/>
        <v>13</v>
      </c>
    </row>
    <row r="6264" spans="1:4">
      <c r="A6264" s="139" t="s">
        <v>6454</v>
      </c>
      <c r="B6264" s="138">
        <v>0</v>
      </c>
      <c r="C6264" s="178">
        <f t="shared" si="226"/>
        <v>535</v>
      </c>
      <c r="D6264" s="178">
        <f t="shared" si="225"/>
        <v>14</v>
      </c>
    </row>
    <row r="6265" spans="1:4">
      <c r="A6265" s="139" t="s">
        <v>6455</v>
      </c>
      <c r="B6265" s="138">
        <v>0</v>
      </c>
      <c r="C6265" s="178">
        <f t="shared" si="226"/>
        <v>531</v>
      </c>
      <c r="D6265" s="178">
        <f t="shared" si="225"/>
        <v>15</v>
      </c>
    </row>
    <row r="6266" spans="1:4">
      <c r="A6266" s="139" t="s">
        <v>6456</v>
      </c>
      <c r="B6266" s="138">
        <v>0</v>
      </c>
      <c r="C6266" s="178">
        <f t="shared" si="226"/>
        <v>502</v>
      </c>
      <c r="D6266" s="178">
        <f t="shared" si="225"/>
        <v>16</v>
      </c>
    </row>
    <row r="6267" spans="1:4">
      <c r="A6267" s="139" t="s">
        <v>6457</v>
      </c>
      <c r="B6267" s="138">
        <v>0</v>
      </c>
      <c r="C6267" s="178">
        <f t="shared" si="226"/>
        <v>459</v>
      </c>
      <c r="D6267" s="178">
        <f t="shared" si="225"/>
        <v>17</v>
      </c>
    </row>
    <row r="6268" spans="1:4">
      <c r="A6268" s="139" t="s">
        <v>6458</v>
      </c>
      <c r="B6268" s="138">
        <v>0</v>
      </c>
      <c r="C6268" s="178">
        <f t="shared" si="226"/>
        <v>407</v>
      </c>
      <c r="D6268" s="178">
        <f t="shared" si="225"/>
        <v>18</v>
      </c>
    </row>
    <row r="6269" spans="1:4">
      <c r="A6269" s="139" t="s">
        <v>6459</v>
      </c>
      <c r="B6269" s="138">
        <v>0</v>
      </c>
      <c r="C6269" s="178">
        <f t="shared" si="226"/>
        <v>296</v>
      </c>
      <c r="D6269" s="178">
        <f t="shared" si="225"/>
        <v>19</v>
      </c>
    </row>
    <row r="6270" spans="1:4">
      <c r="A6270" s="139" t="s">
        <v>6460</v>
      </c>
      <c r="B6270" s="138">
        <v>0</v>
      </c>
      <c r="C6270" s="178">
        <f t="shared" si="226"/>
        <v>45</v>
      </c>
      <c r="D6270" s="178">
        <f t="shared" si="225"/>
        <v>20</v>
      </c>
    </row>
    <row r="6271" spans="1:4">
      <c r="A6271" s="139" t="s">
        <v>6461</v>
      </c>
      <c r="B6271" s="138">
        <v>0</v>
      </c>
      <c r="C6271" s="178">
        <f t="shared" si="226"/>
        <v>0</v>
      </c>
      <c r="D6271" s="178">
        <f t="shared" si="225"/>
        <v>21</v>
      </c>
    </row>
    <row r="6272" spans="1:4">
      <c r="A6272" s="139" t="s">
        <v>6462</v>
      </c>
      <c r="B6272" s="138">
        <v>0</v>
      </c>
      <c r="C6272" s="178">
        <f t="shared" si="226"/>
        <v>0</v>
      </c>
      <c r="D6272" s="178">
        <f t="shared" si="225"/>
        <v>22</v>
      </c>
    </row>
    <row r="6273" spans="1:4">
      <c r="A6273" s="139" t="s">
        <v>6463</v>
      </c>
      <c r="B6273" s="138">
        <v>0</v>
      </c>
      <c r="C6273" s="178">
        <f t="shared" si="226"/>
        <v>0</v>
      </c>
      <c r="D6273" s="178">
        <f t="shared" si="225"/>
        <v>23</v>
      </c>
    </row>
    <row r="6274" spans="1:4">
      <c r="A6274" s="139" t="s">
        <v>6464</v>
      </c>
      <c r="B6274" s="138">
        <v>0</v>
      </c>
      <c r="C6274" s="178">
        <f t="shared" si="226"/>
        <v>0</v>
      </c>
      <c r="D6274" s="178">
        <f t="shared" si="225"/>
        <v>24</v>
      </c>
    </row>
    <row r="6275" spans="1:4">
      <c r="A6275" s="139" t="s">
        <v>6465</v>
      </c>
      <c r="B6275" s="138">
        <v>0</v>
      </c>
      <c r="C6275" s="178">
        <f t="shared" si="226"/>
        <v>0</v>
      </c>
      <c r="D6275" s="178">
        <f t="shared" si="225"/>
        <v>1</v>
      </c>
    </row>
    <row r="6276" spans="1:4">
      <c r="A6276" s="139" t="s">
        <v>6466</v>
      </c>
      <c r="B6276" s="138">
        <v>0</v>
      </c>
      <c r="C6276" s="178">
        <f t="shared" si="226"/>
        <v>0</v>
      </c>
      <c r="D6276" s="178">
        <f t="shared" si="225"/>
        <v>2</v>
      </c>
    </row>
    <row r="6277" spans="1:4">
      <c r="A6277" s="139" t="s">
        <v>6467</v>
      </c>
      <c r="B6277" s="138">
        <v>0</v>
      </c>
      <c r="C6277" s="178">
        <f t="shared" si="226"/>
        <v>0</v>
      </c>
      <c r="D6277" s="178">
        <f t="shared" si="225"/>
        <v>3</v>
      </c>
    </row>
    <row r="6278" spans="1:4">
      <c r="A6278" s="139" t="s">
        <v>6468</v>
      </c>
      <c r="B6278" s="138">
        <v>0</v>
      </c>
      <c r="C6278" s="178">
        <f t="shared" si="226"/>
        <v>0</v>
      </c>
      <c r="D6278" s="178">
        <f t="shared" si="225"/>
        <v>4</v>
      </c>
    </row>
    <row r="6279" spans="1:4">
      <c r="A6279" s="139" t="s">
        <v>6469</v>
      </c>
      <c r="B6279" s="138">
        <v>0</v>
      </c>
      <c r="C6279" s="178">
        <f t="shared" si="226"/>
        <v>0</v>
      </c>
      <c r="D6279" s="178">
        <f t="shared" si="225"/>
        <v>5</v>
      </c>
    </row>
    <row r="6280" spans="1:4">
      <c r="A6280" s="139" t="s">
        <v>6470</v>
      </c>
      <c r="B6280" s="138">
        <v>0</v>
      </c>
      <c r="C6280" s="178">
        <f t="shared" si="226"/>
        <v>0</v>
      </c>
      <c r="D6280" s="178">
        <f t="shared" si="225"/>
        <v>6</v>
      </c>
    </row>
    <row r="6281" spans="1:4">
      <c r="A6281" s="139" t="s">
        <v>6471</v>
      </c>
      <c r="B6281" s="138">
        <v>0</v>
      </c>
      <c r="C6281" s="178">
        <f t="shared" si="226"/>
        <v>0</v>
      </c>
      <c r="D6281" s="178">
        <f t="shared" si="225"/>
        <v>7</v>
      </c>
    </row>
    <row r="6282" spans="1:4">
      <c r="A6282" s="139" t="s">
        <v>6472</v>
      </c>
      <c r="B6282" s="138">
        <v>0</v>
      </c>
      <c r="C6282" s="178">
        <f t="shared" si="226"/>
        <v>0</v>
      </c>
      <c r="D6282" s="178">
        <f t="shared" si="225"/>
        <v>8</v>
      </c>
    </row>
    <row r="6283" spans="1:4">
      <c r="A6283" s="139" t="s">
        <v>6473</v>
      </c>
      <c r="B6283" s="138">
        <v>0</v>
      </c>
      <c r="C6283" s="178">
        <f t="shared" si="226"/>
        <v>199</v>
      </c>
      <c r="D6283" s="178">
        <f t="shared" ref="D6283:D6346" si="227">D6259</f>
        <v>9</v>
      </c>
    </row>
    <row r="6284" spans="1:4">
      <c r="A6284" s="139" t="s">
        <v>6474</v>
      </c>
      <c r="B6284" s="138">
        <v>0</v>
      </c>
      <c r="C6284" s="178">
        <f t="shared" si="226"/>
        <v>358</v>
      </c>
      <c r="D6284" s="178">
        <f t="shared" si="227"/>
        <v>10</v>
      </c>
    </row>
    <row r="6285" spans="1:4">
      <c r="A6285" s="139" t="s">
        <v>6475</v>
      </c>
      <c r="B6285" s="138">
        <v>0</v>
      </c>
      <c r="C6285" s="178">
        <f t="shared" si="226"/>
        <v>437</v>
      </c>
      <c r="D6285" s="178">
        <f t="shared" si="227"/>
        <v>11</v>
      </c>
    </row>
    <row r="6286" spans="1:4">
      <c r="A6286" s="139" t="s">
        <v>6476</v>
      </c>
      <c r="B6286" s="138">
        <v>0</v>
      </c>
      <c r="C6286" s="178">
        <f t="shared" si="226"/>
        <v>487</v>
      </c>
      <c r="D6286" s="178">
        <f t="shared" si="227"/>
        <v>12</v>
      </c>
    </row>
    <row r="6287" spans="1:4">
      <c r="A6287" s="139" t="s">
        <v>6477</v>
      </c>
      <c r="B6287" s="138">
        <v>0</v>
      </c>
      <c r="C6287" s="178">
        <f t="shared" si="226"/>
        <v>524</v>
      </c>
      <c r="D6287" s="178">
        <f t="shared" si="227"/>
        <v>13</v>
      </c>
    </row>
    <row r="6288" spans="1:4">
      <c r="A6288" s="139" t="s">
        <v>6478</v>
      </c>
      <c r="B6288" s="138">
        <v>0</v>
      </c>
      <c r="C6288" s="178">
        <f t="shared" si="226"/>
        <v>535</v>
      </c>
      <c r="D6288" s="178">
        <f t="shared" si="227"/>
        <v>14</v>
      </c>
    </row>
    <row r="6289" spans="1:4">
      <c r="A6289" s="139" t="s">
        <v>6479</v>
      </c>
      <c r="B6289" s="138">
        <v>0</v>
      </c>
      <c r="C6289" s="178">
        <f t="shared" si="226"/>
        <v>531</v>
      </c>
      <c r="D6289" s="178">
        <f t="shared" si="227"/>
        <v>15</v>
      </c>
    </row>
    <row r="6290" spans="1:4">
      <c r="A6290" s="139" t="s">
        <v>6480</v>
      </c>
      <c r="B6290" s="138">
        <v>0</v>
      </c>
      <c r="C6290" s="178">
        <f t="shared" si="226"/>
        <v>502</v>
      </c>
      <c r="D6290" s="178">
        <f t="shared" si="227"/>
        <v>16</v>
      </c>
    </row>
    <row r="6291" spans="1:4">
      <c r="A6291" s="139" t="s">
        <v>6481</v>
      </c>
      <c r="B6291" s="138">
        <v>0</v>
      </c>
      <c r="C6291" s="178">
        <f t="shared" si="226"/>
        <v>459</v>
      </c>
      <c r="D6291" s="178">
        <f t="shared" si="227"/>
        <v>17</v>
      </c>
    </row>
    <row r="6292" spans="1:4">
      <c r="A6292" s="139" t="s">
        <v>6482</v>
      </c>
      <c r="B6292" s="138">
        <v>0</v>
      </c>
      <c r="C6292" s="178">
        <f t="shared" si="226"/>
        <v>407</v>
      </c>
      <c r="D6292" s="178">
        <f t="shared" si="227"/>
        <v>18</v>
      </c>
    </row>
    <row r="6293" spans="1:4">
      <c r="A6293" s="139" t="s">
        <v>6483</v>
      </c>
      <c r="B6293" s="138">
        <v>0</v>
      </c>
      <c r="C6293" s="178">
        <f t="shared" si="226"/>
        <v>296</v>
      </c>
      <c r="D6293" s="178">
        <f t="shared" si="227"/>
        <v>19</v>
      </c>
    </row>
    <row r="6294" spans="1:4">
      <c r="A6294" s="139" t="s">
        <v>6484</v>
      </c>
      <c r="B6294" s="138">
        <v>0</v>
      </c>
      <c r="C6294" s="178">
        <f t="shared" si="226"/>
        <v>45</v>
      </c>
      <c r="D6294" s="178">
        <f t="shared" si="227"/>
        <v>20</v>
      </c>
    </row>
    <row r="6295" spans="1:4">
      <c r="A6295" s="139" t="s">
        <v>6485</v>
      </c>
      <c r="B6295" s="138">
        <v>0</v>
      </c>
      <c r="C6295" s="178">
        <f t="shared" si="226"/>
        <v>0</v>
      </c>
      <c r="D6295" s="178">
        <f t="shared" si="227"/>
        <v>21</v>
      </c>
    </row>
    <row r="6296" spans="1:4">
      <c r="A6296" s="139" t="s">
        <v>6486</v>
      </c>
      <c r="B6296" s="138">
        <v>0</v>
      </c>
      <c r="C6296" s="178">
        <f t="shared" si="226"/>
        <v>0</v>
      </c>
      <c r="D6296" s="178">
        <f t="shared" si="227"/>
        <v>22</v>
      </c>
    </row>
    <row r="6297" spans="1:4">
      <c r="A6297" s="139" t="s">
        <v>6487</v>
      </c>
      <c r="B6297" s="138">
        <v>0</v>
      </c>
      <c r="C6297" s="178">
        <f t="shared" si="226"/>
        <v>0</v>
      </c>
      <c r="D6297" s="178">
        <f t="shared" si="227"/>
        <v>23</v>
      </c>
    </row>
    <row r="6298" spans="1:4">
      <c r="A6298" s="139" t="s">
        <v>6488</v>
      </c>
      <c r="B6298" s="138">
        <v>0</v>
      </c>
      <c r="C6298" s="178">
        <f t="shared" si="226"/>
        <v>0</v>
      </c>
      <c r="D6298" s="178">
        <f t="shared" si="227"/>
        <v>24</v>
      </c>
    </row>
    <row r="6299" spans="1:4">
      <c r="A6299" s="139" t="s">
        <v>6489</v>
      </c>
      <c r="B6299" s="138">
        <v>0</v>
      </c>
      <c r="C6299" s="178">
        <f t="shared" si="226"/>
        <v>0</v>
      </c>
      <c r="D6299" s="178">
        <f t="shared" si="227"/>
        <v>1</v>
      </c>
    </row>
    <row r="6300" spans="1:4">
      <c r="A6300" s="139" t="s">
        <v>6490</v>
      </c>
      <c r="B6300" s="138">
        <v>0</v>
      </c>
      <c r="C6300" s="178">
        <f t="shared" si="226"/>
        <v>0</v>
      </c>
      <c r="D6300" s="178">
        <f t="shared" si="227"/>
        <v>2</v>
      </c>
    </row>
    <row r="6301" spans="1:4">
      <c r="A6301" s="139" t="s">
        <v>6491</v>
      </c>
      <c r="B6301" s="138">
        <v>0</v>
      </c>
      <c r="C6301" s="178">
        <f t="shared" si="226"/>
        <v>0</v>
      </c>
      <c r="D6301" s="178">
        <f t="shared" si="227"/>
        <v>3</v>
      </c>
    </row>
    <row r="6302" spans="1:4">
      <c r="A6302" s="139" t="s">
        <v>6492</v>
      </c>
      <c r="B6302" s="138">
        <v>0</v>
      </c>
      <c r="C6302" s="178">
        <f t="shared" si="226"/>
        <v>0</v>
      </c>
      <c r="D6302" s="178">
        <f t="shared" si="227"/>
        <v>4</v>
      </c>
    </row>
    <row r="6303" spans="1:4">
      <c r="A6303" s="139" t="s">
        <v>6493</v>
      </c>
      <c r="B6303" s="138">
        <v>0</v>
      </c>
      <c r="C6303" s="178">
        <f t="shared" si="226"/>
        <v>0</v>
      </c>
      <c r="D6303" s="178">
        <f t="shared" si="227"/>
        <v>5</v>
      </c>
    </row>
    <row r="6304" spans="1:4">
      <c r="A6304" s="139" t="s">
        <v>6494</v>
      </c>
      <c r="B6304" s="138">
        <v>0</v>
      </c>
      <c r="C6304" s="178">
        <f t="shared" si="226"/>
        <v>0</v>
      </c>
      <c r="D6304" s="178">
        <f t="shared" si="227"/>
        <v>6</v>
      </c>
    </row>
    <row r="6305" spans="1:4">
      <c r="A6305" s="139" t="s">
        <v>6495</v>
      </c>
      <c r="B6305" s="138">
        <v>0</v>
      </c>
      <c r="C6305" s="178">
        <f t="shared" si="226"/>
        <v>0</v>
      </c>
      <c r="D6305" s="178">
        <f t="shared" si="227"/>
        <v>7</v>
      </c>
    </row>
    <row r="6306" spans="1:4">
      <c r="A6306" s="139" t="s">
        <v>6496</v>
      </c>
      <c r="B6306" s="138">
        <v>0</v>
      </c>
      <c r="C6306" s="178">
        <f t="shared" si="226"/>
        <v>0</v>
      </c>
      <c r="D6306" s="178">
        <f t="shared" si="227"/>
        <v>8</v>
      </c>
    </row>
    <row r="6307" spans="1:4">
      <c r="A6307" s="139" t="s">
        <v>6497</v>
      </c>
      <c r="B6307" s="138">
        <v>0</v>
      </c>
      <c r="C6307" s="178">
        <f t="shared" si="226"/>
        <v>199</v>
      </c>
      <c r="D6307" s="178">
        <f t="shared" si="227"/>
        <v>9</v>
      </c>
    </row>
    <row r="6308" spans="1:4">
      <c r="A6308" s="139" t="s">
        <v>6498</v>
      </c>
      <c r="B6308" s="138">
        <v>0</v>
      </c>
      <c r="C6308" s="178">
        <f t="shared" si="226"/>
        <v>358</v>
      </c>
      <c r="D6308" s="178">
        <f t="shared" si="227"/>
        <v>10</v>
      </c>
    </row>
    <row r="6309" spans="1:4">
      <c r="A6309" s="139" t="s">
        <v>6499</v>
      </c>
      <c r="B6309" s="138">
        <v>0</v>
      </c>
      <c r="C6309" s="178">
        <f t="shared" si="226"/>
        <v>437</v>
      </c>
      <c r="D6309" s="178">
        <f t="shared" si="227"/>
        <v>11</v>
      </c>
    </row>
    <row r="6310" spans="1:4">
      <c r="A6310" s="139" t="s">
        <v>6500</v>
      </c>
      <c r="B6310" s="138">
        <v>0</v>
      </c>
      <c r="C6310" s="178">
        <f t="shared" si="226"/>
        <v>487</v>
      </c>
      <c r="D6310" s="178">
        <f t="shared" si="227"/>
        <v>12</v>
      </c>
    </row>
    <row r="6311" spans="1:4">
      <c r="A6311" s="139" t="s">
        <v>6501</v>
      </c>
      <c r="B6311" s="138">
        <v>0</v>
      </c>
      <c r="C6311" s="178">
        <f t="shared" si="226"/>
        <v>524</v>
      </c>
      <c r="D6311" s="178">
        <f t="shared" si="227"/>
        <v>13</v>
      </c>
    </row>
    <row r="6312" spans="1:4">
      <c r="A6312" s="139" t="s">
        <v>6502</v>
      </c>
      <c r="B6312" s="138">
        <v>0</v>
      </c>
      <c r="C6312" s="178">
        <f t="shared" si="226"/>
        <v>535</v>
      </c>
      <c r="D6312" s="178">
        <f t="shared" si="227"/>
        <v>14</v>
      </c>
    </row>
    <row r="6313" spans="1:4">
      <c r="A6313" s="139" t="s">
        <v>6503</v>
      </c>
      <c r="B6313" s="138">
        <v>0</v>
      </c>
      <c r="C6313" s="178">
        <f t="shared" si="226"/>
        <v>531</v>
      </c>
      <c r="D6313" s="178">
        <f t="shared" si="227"/>
        <v>15</v>
      </c>
    </row>
    <row r="6314" spans="1:4">
      <c r="A6314" s="139" t="s">
        <v>6504</v>
      </c>
      <c r="B6314" s="138">
        <v>0</v>
      </c>
      <c r="C6314" s="178">
        <f t="shared" si="226"/>
        <v>502</v>
      </c>
      <c r="D6314" s="178">
        <f t="shared" si="227"/>
        <v>16</v>
      </c>
    </row>
    <row r="6315" spans="1:4">
      <c r="A6315" s="139" t="s">
        <v>6505</v>
      </c>
      <c r="B6315" s="138">
        <v>0</v>
      </c>
      <c r="C6315" s="178">
        <f t="shared" si="226"/>
        <v>459</v>
      </c>
      <c r="D6315" s="178">
        <f t="shared" si="227"/>
        <v>17</v>
      </c>
    </row>
    <row r="6316" spans="1:4">
      <c r="A6316" s="139" t="s">
        <v>6506</v>
      </c>
      <c r="B6316" s="138">
        <v>0</v>
      </c>
      <c r="C6316" s="178">
        <f t="shared" ref="C6316:C6379" si="228">_xlfn.XLOOKUP(D6316,$N$5:$N$28,$J$5:$J$28)</f>
        <v>407</v>
      </c>
      <c r="D6316" s="178">
        <f t="shared" si="227"/>
        <v>18</v>
      </c>
    </row>
    <row r="6317" spans="1:4">
      <c r="A6317" s="139" t="s">
        <v>6507</v>
      </c>
      <c r="B6317" s="138">
        <v>0</v>
      </c>
      <c r="C6317" s="178">
        <f t="shared" si="228"/>
        <v>296</v>
      </c>
      <c r="D6317" s="178">
        <f t="shared" si="227"/>
        <v>19</v>
      </c>
    </row>
    <row r="6318" spans="1:4">
      <c r="A6318" s="139" t="s">
        <v>6508</v>
      </c>
      <c r="B6318" s="138">
        <v>0</v>
      </c>
      <c r="C6318" s="178">
        <f t="shared" si="228"/>
        <v>45</v>
      </c>
      <c r="D6318" s="178">
        <f t="shared" si="227"/>
        <v>20</v>
      </c>
    </row>
    <row r="6319" spans="1:4">
      <c r="A6319" s="139" t="s">
        <v>6509</v>
      </c>
      <c r="B6319" s="138">
        <v>0</v>
      </c>
      <c r="C6319" s="178">
        <f t="shared" si="228"/>
        <v>0</v>
      </c>
      <c r="D6319" s="178">
        <f t="shared" si="227"/>
        <v>21</v>
      </c>
    </row>
    <row r="6320" spans="1:4">
      <c r="A6320" s="139" t="s">
        <v>6510</v>
      </c>
      <c r="B6320" s="138">
        <v>0</v>
      </c>
      <c r="C6320" s="178">
        <f t="shared" si="228"/>
        <v>0</v>
      </c>
      <c r="D6320" s="178">
        <f t="shared" si="227"/>
        <v>22</v>
      </c>
    </row>
    <row r="6321" spans="1:4">
      <c r="A6321" s="139" t="s">
        <v>6511</v>
      </c>
      <c r="B6321" s="138">
        <v>0</v>
      </c>
      <c r="C6321" s="178">
        <f t="shared" si="228"/>
        <v>0</v>
      </c>
      <c r="D6321" s="178">
        <f t="shared" si="227"/>
        <v>23</v>
      </c>
    </row>
    <row r="6322" spans="1:4">
      <c r="A6322" s="139" t="s">
        <v>6512</v>
      </c>
      <c r="B6322" s="138">
        <v>0</v>
      </c>
      <c r="C6322" s="178">
        <f t="shared" si="228"/>
        <v>0</v>
      </c>
      <c r="D6322" s="178">
        <f t="shared" si="227"/>
        <v>24</v>
      </c>
    </row>
    <row r="6323" spans="1:4">
      <c r="A6323" s="139" t="s">
        <v>6513</v>
      </c>
      <c r="B6323" s="138">
        <v>0</v>
      </c>
      <c r="C6323" s="178">
        <f t="shared" si="228"/>
        <v>0</v>
      </c>
      <c r="D6323" s="178">
        <f t="shared" si="227"/>
        <v>1</v>
      </c>
    </row>
    <row r="6324" spans="1:4">
      <c r="A6324" s="139" t="s">
        <v>6514</v>
      </c>
      <c r="B6324" s="138">
        <v>0</v>
      </c>
      <c r="C6324" s="178">
        <f t="shared" si="228"/>
        <v>0</v>
      </c>
      <c r="D6324" s="178">
        <f t="shared" si="227"/>
        <v>2</v>
      </c>
    </row>
    <row r="6325" spans="1:4">
      <c r="A6325" s="139" t="s">
        <v>6515</v>
      </c>
      <c r="B6325" s="138">
        <v>0</v>
      </c>
      <c r="C6325" s="178">
        <f t="shared" si="228"/>
        <v>0</v>
      </c>
      <c r="D6325" s="178">
        <f t="shared" si="227"/>
        <v>3</v>
      </c>
    </row>
    <row r="6326" spans="1:4">
      <c r="A6326" s="139" t="s">
        <v>6516</v>
      </c>
      <c r="B6326" s="138">
        <v>0</v>
      </c>
      <c r="C6326" s="178">
        <f t="shared" si="228"/>
        <v>0</v>
      </c>
      <c r="D6326" s="178">
        <f t="shared" si="227"/>
        <v>4</v>
      </c>
    </row>
    <row r="6327" spans="1:4">
      <c r="A6327" s="139" t="s">
        <v>6517</v>
      </c>
      <c r="B6327" s="138">
        <v>0</v>
      </c>
      <c r="C6327" s="178">
        <f t="shared" si="228"/>
        <v>0</v>
      </c>
      <c r="D6327" s="178">
        <f t="shared" si="227"/>
        <v>5</v>
      </c>
    </row>
    <row r="6328" spans="1:4">
      <c r="A6328" s="139" t="s">
        <v>6518</v>
      </c>
      <c r="B6328" s="138">
        <v>0</v>
      </c>
      <c r="C6328" s="178">
        <f t="shared" si="228"/>
        <v>0</v>
      </c>
      <c r="D6328" s="178">
        <f t="shared" si="227"/>
        <v>6</v>
      </c>
    </row>
    <row r="6329" spans="1:4">
      <c r="A6329" s="139" t="s">
        <v>6519</v>
      </c>
      <c r="B6329" s="138">
        <v>0</v>
      </c>
      <c r="C6329" s="178">
        <f t="shared" si="228"/>
        <v>0</v>
      </c>
      <c r="D6329" s="178">
        <f t="shared" si="227"/>
        <v>7</v>
      </c>
    </row>
    <row r="6330" spans="1:4">
      <c r="A6330" s="139" t="s">
        <v>6520</v>
      </c>
      <c r="B6330" s="138">
        <v>0</v>
      </c>
      <c r="C6330" s="178">
        <f t="shared" si="228"/>
        <v>0</v>
      </c>
      <c r="D6330" s="178">
        <f t="shared" si="227"/>
        <v>8</v>
      </c>
    </row>
    <row r="6331" spans="1:4">
      <c r="A6331" s="139" t="s">
        <v>6521</v>
      </c>
      <c r="B6331" s="138">
        <v>0</v>
      </c>
      <c r="C6331" s="178">
        <f t="shared" si="228"/>
        <v>199</v>
      </c>
      <c r="D6331" s="178">
        <f t="shared" si="227"/>
        <v>9</v>
      </c>
    </row>
    <row r="6332" spans="1:4">
      <c r="A6332" s="139" t="s">
        <v>6522</v>
      </c>
      <c r="B6332" s="138">
        <v>0</v>
      </c>
      <c r="C6332" s="178">
        <f t="shared" si="228"/>
        <v>358</v>
      </c>
      <c r="D6332" s="178">
        <f t="shared" si="227"/>
        <v>10</v>
      </c>
    </row>
    <row r="6333" spans="1:4">
      <c r="A6333" s="139" t="s">
        <v>6523</v>
      </c>
      <c r="B6333" s="138">
        <v>0</v>
      </c>
      <c r="C6333" s="178">
        <f t="shared" si="228"/>
        <v>437</v>
      </c>
      <c r="D6333" s="178">
        <f t="shared" si="227"/>
        <v>11</v>
      </c>
    </row>
    <row r="6334" spans="1:4">
      <c r="A6334" s="139" t="s">
        <v>6524</v>
      </c>
      <c r="B6334" s="138">
        <v>0</v>
      </c>
      <c r="C6334" s="178">
        <f t="shared" si="228"/>
        <v>487</v>
      </c>
      <c r="D6334" s="178">
        <f t="shared" si="227"/>
        <v>12</v>
      </c>
    </row>
    <row r="6335" spans="1:4">
      <c r="A6335" s="139" t="s">
        <v>6525</v>
      </c>
      <c r="B6335" s="138">
        <v>0</v>
      </c>
      <c r="C6335" s="178">
        <f t="shared" si="228"/>
        <v>524</v>
      </c>
      <c r="D6335" s="178">
        <f t="shared" si="227"/>
        <v>13</v>
      </c>
    </row>
    <row r="6336" spans="1:4">
      <c r="A6336" s="139" t="s">
        <v>6526</v>
      </c>
      <c r="B6336" s="138">
        <v>0</v>
      </c>
      <c r="C6336" s="178">
        <f t="shared" si="228"/>
        <v>535</v>
      </c>
      <c r="D6336" s="178">
        <f t="shared" si="227"/>
        <v>14</v>
      </c>
    </row>
    <row r="6337" spans="1:4">
      <c r="A6337" s="139" t="s">
        <v>6527</v>
      </c>
      <c r="B6337" s="138">
        <v>0</v>
      </c>
      <c r="C6337" s="178">
        <f t="shared" si="228"/>
        <v>531</v>
      </c>
      <c r="D6337" s="178">
        <f t="shared" si="227"/>
        <v>15</v>
      </c>
    </row>
    <row r="6338" spans="1:4">
      <c r="A6338" s="139" t="s">
        <v>6528</v>
      </c>
      <c r="B6338" s="138">
        <v>0</v>
      </c>
      <c r="C6338" s="178">
        <f t="shared" si="228"/>
        <v>502</v>
      </c>
      <c r="D6338" s="178">
        <f t="shared" si="227"/>
        <v>16</v>
      </c>
    </row>
    <row r="6339" spans="1:4">
      <c r="A6339" s="139" t="s">
        <v>6529</v>
      </c>
      <c r="B6339" s="138">
        <v>0</v>
      </c>
      <c r="C6339" s="178">
        <f t="shared" si="228"/>
        <v>459</v>
      </c>
      <c r="D6339" s="178">
        <f t="shared" si="227"/>
        <v>17</v>
      </c>
    </row>
    <row r="6340" spans="1:4">
      <c r="A6340" s="139" t="s">
        <v>6530</v>
      </c>
      <c r="B6340" s="138">
        <v>0</v>
      </c>
      <c r="C6340" s="178">
        <f t="shared" si="228"/>
        <v>407</v>
      </c>
      <c r="D6340" s="178">
        <f t="shared" si="227"/>
        <v>18</v>
      </c>
    </row>
    <row r="6341" spans="1:4">
      <c r="A6341" s="139" t="s">
        <v>6531</v>
      </c>
      <c r="B6341" s="138">
        <v>0</v>
      </c>
      <c r="C6341" s="178">
        <f t="shared" si="228"/>
        <v>296</v>
      </c>
      <c r="D6341" s="178">
        <f t="shared" si="227"/>
        <v>19</v>
      </c>
    </row>
    <row r="6342" spans="1:4">
      <c r="A6342" s="139" t="s">
        <v>6532</v>
      </c>
      <c r="B6342" s="138">
        <v>0</v>
      </c>
      <c r="C6342" s="178">
        <f t="shared" si="228"/>
        <v>45</v>
      </c>
      <c r="D6342" s="178">
        <f t="shared" si="227"/>
        <v>20</v>
      </c>
    </row>
    <row r="6343" spans="1:4">
      <c r="A6343" s="139" t="s">
        <v>6533</v>
      </c>
      <c r="B6343" s="138">
        <v>0</v>
      </c>
      <c r="C6343" s="178">
        <f t="shared" si="228"/>
        <v>0</v>
      </c>
      <c r="D6343" s="178">
        <f t="shared" si="227"/>
        <v>21</v>
      </c>
    </row>
    <row r="6344" spans="1:4">
      <c r="A6344" s="139" t="s">
        <v>6534</v>
      </c>
      <c r="B6344" s="138">
        <v>0</v>
      </c>
      <c r="C6344" s="178">
        <f t="shared" si="228"/>
        <v>0</v>
      </c>
      <c r="D6344" s="178">
        <f t="shared" si="227"/>
        <v>22</v>
      </c>
    </row>
    <row r="6345" spans="1:4">
      <c r="A6345" s="139" t="s">
        <v>6535</v>
      </c>
      <c r="B6345" s="138">
        <v>0</v>
      </c>
      <c r="C6345" s="178">
        <f t="shared" si="228"/>
        <v>0</v>
      </c>
      <c r="D6345" s="178">
        <f t="shared" si="227"/>
        <v>23</v>
      </c>
    </row>
    <row r="6346" spans="1:4">
      <c r="A6346" s="139" t="s">
        <v>6536</v>
      </c>
      <c r="B6346" s="138">
        <v>0</v>
      </c>
      <c r="C6346" s="178">
        <f t="shared" si="228"/>
        <v>0</v>
      </c>
      <c r="D6346" s="178">
        <f t="shared" si="227"/>
        <v>24</v>
      </c>
    </row>
    <row r="6347" spans="1:4">
      <c r="A6347" s="139" t="s">
        <v>6537</v>
      </c>
      <c r="B6347" s="138">
        <v>0</v>
      </c>
      <c r="C6347" s="178">
        <f t="shared" si="228"/>
        <v>0</v>
      </c>
      <c r="D6347" s="178">
        <f t="shared" ref="D6347:D6410" si="229">D6323</f>
        <v>1</v>
      </c>
    </row>
    <row r="6348" spans="1:4">
      <c r="A6348" s="139" t="s">
        <v>6538</v>
      </c>
      <c r="B6348" s="138">
        <v>0</v>
      </c>
      <c r="C6348" s="178">
        <f t="shared" si="228"/>
        <v>0</v>
      </c>
      <c r="D6348" s="178">
        <f t="shared" si="229"/>
        <v>2</v>
      </c>
    </row>
    <row r="6349" spans="1:4">
      <c r="A6349" s="139" t="s">
        <v>6539</v>
      </c>
      <c r="B6349" s="138">
        <v>0</v>
      </c>
      <c r="C6349" s="178">
        <f t="shared" si="228"/>
        <v>0</v>
      </c>
      <c r="D6349" s="178">
        <f t="shared" si="229"/>
        <v>3</v>
      </c>
    </row>
    <row r="6350" spans="1:4">
      <c r="A6350" s="139" t="s">
        <v>6540</v>
      </c>
      <c r="B6350" s="138">
        <v>0</v>
      </c>
      <c r="C6350" s="178">
        <f t="shared" si="228"/>
        <v>0</v>
      </c>
      <c r="D6350" s="178">
        <f t="shared" si="229"/>
        <v>4</v>
      </c>
    </row>
    <row r="6351" spans="1:4">
      <c r="A6351" s="139" t="s">
        <v>6541</v>
      </c>
      <c r="B6351" s="138">
        <v>0</v>
      </c>
      <c r="C6351" s="178">
        <f t="shared" si="228"/>
        <v>0</v>
      </c>
      <c r="D6351" s="178">
        <f t="shared" si="229"/>
        <v>5</v>
      </c>
    </row>
    <row r="6352" spans="1:4">
      <c r="A6352" s="139" t="s">
        <v>6542</v>
      </c>
      <c r="B6352" s="138">
        <v>0</v>
      </c>
      <c r="C6352" s="178">
        <f t="shared" si="228"/>
        <v>0</v>
      </c>
      <c r="D6352" s="178">
        <f t="shared" si="229"/>
        <v>6</v>
      </c>
    </row>
    <row r="6353" spans="1:4">
      <c r="A6353" s="139" t="s">
        <v>6543</v>
      </c>
      <c r="B6353" s="138">
        <v>0</v>
      </c>
      <c r="C6353" s="178">
        <f t="shared" si="228"/>
        <v>0</v>
      </c>
      <c r="D6353" s="178">
        <f t="shared" si="229"/>
        <v>7</v>
      </c>
    </row>
    <row r="6354" spans="1:4">
      <c r="A6354" s="139" t="s">
        <v>6544</v>
      </c>
      <c r="B6354" s="138">
        <v>0</v>
      </c>
      <c r="C6354" s="178">
        <f t="shared" si="228"/>
        <v>0</v>
      </c>
      <c r="D6354" s="178">
        <f t="shared" si="229"/>
        <v>8</v>
      </c>
    </row>
    <row r="6355" spans="1:4">
      <c r="A6355" s="139" t="s">
        <v>6545</v>
      </c>
      <c r="B6355" s="138">
        <v>0</v>
      </c>
      <c r="C6355" s="178">
        <f t="shared" si="228"/>
        <v>199</v>
      </c>
      <c r="D6355" s="178">
        <f t="shared" si="229"/>
        <v>9</v>
      </c>
    </row>
    <row r="6356" spans="1:4">
      <c r="A6356" s="139" t="s">
        <v>6546</v>
      </c>
      <c r="B6356" s="138">
        <v>0</v>
      </c>
      <c r="C6356" s="178">
        <f t="shared" si="228"/>
        <v>358</v>
      </c>
      <c r="D6356" s="178">
        <f t="shared" si="229"/>
        <v>10</v>
      </c>
    </row>
    <row r="6357" spans="1:4">
      <c r="A6357" s="139" t="s">
        <v>6547</v>
      </c>
      <c r="B6357" s="138">
        <v>0</v>
      </c>
      <c r="C6357" s="178">
        <f t="shared" si="228"/>
        <v>437</v>
      </c>
      <c r="D6357" s="178">
        <f t="shared" si="229"/>
        <v>11</v>
      </c>
    </row>
    <row r="6358" spans="1:4">
      <c r="A6358" s="139" t="s">
        <v>6548</v>
      </c>
      <c r="B6358" s="138">
        <v>0</v>
      </c>
      <c r="C6358" s="178">
        <f t="shared" si="228"/>
        <v>487</v>
      </c>
      <c r="D6358" s="178">
        <f t="shared" si="229"/>
        <v>12</v>
      </c>
    </row>
    <row r="6359" spans="1:4">
      <c r="A6359" s="139" t="s">
        <v>6549</v>
      </c>
      <c r="B6359" s="138">
        <v>0</v>
      </c>
      <c r="C6359" s="178">
        <f t="shared" si="228"/>
        <v>524</v>
      </c>
      <c r="D6359" s="178">
        <f t="shared" si="229"/>
        <v>13</v>
      </c>
    </row>
    <row r="6360" spans="1:4">
      <c r="A6360" s="139" t="s">
        <v>6550</v>
      </c>
      <c r="B6360" s="138">
        <v>0</v>
      </c>
      <c r="C6360" s="178">
        <f t="shared" si="228"/>
        <v>535</v>
      </c>
      <c r="D6360" s="178">
        <f t="shared" si="229"/>
        <v>14</v>
      </c>
    </row>
    <row r="6361" spans="1:4">
      <c r="A6361" s="139" t="s">
        <v>6551</v>
      </c>
      <c r="B6361" s="138">
        <v>0</v>
      </c>
      <c r="C6361" s="178">
        <f t="shared" si="228"/>
        <v>531</v>
      </c>
      <c r="D6361" s="178">
        <f t="shared" si="229"/>
        <v>15</v>
      </c>
    </row>
    <row r="6362" spans="1:4">
      <c r="A6362" s="139" t="s">
        <v>6552</v>
      </c>
      <c r="B6362" s="138">
        <v>0</v>
      </c>
      <c r="C6362" s="178">
        <f t="shared" si="228"/>
        <v>502</v>
      </c>
      <c r="D6362" s="178">
        <f t="shared" si="229"/>
        <v>16</v>
      </c>
    </row>
    <row r="6363" spans="1:4">
      <c r="A6363" s="139" t="s">
        <v>6553</v>
      </c>
      <c r="B6363" s="138">
        <v>0</v>
      </c>
      <c r="C6363" s="178">
        <f t="shared" si="228"/>
        <v>459</v>
      </c>
      <c r="D6363" s="178">
        <f t="shared" si="229"/>
        <v>17</v>
      </c>
    </row>
    <row r="6364" spans="1:4">
      <c r="A6364" s="139" t="s">
        <v>6554</v>
      </c>
      <c r="B6364" s="138">
        <v>0</v>
      </c>
      <c r="C6364" s="178">
        <f t="shared" si="228"/>
        <v>407</v>
      </c>
      <c r="D6364" s="178">
        <f t="shared" si="229"/>
        <v>18</v>
      </c>
    </row>
    <row r="6365" spans="1:4">
      <c r="A6365" s="139" t="s">
        <v>6555</v>
      </c>
      <c r="B6365" s="138">
        <v>0</v>
      </c>
      <c r="C6365" s="178">
        <f t="shared" si="228"/>
        <v>296</v>
      </c>
      <c r="D6365" s="178">
        <f t="shared" si="229"/>
        <v>19</v>
      </c>
    </row>
    <row r="6366" spans="1:4">
      <c r="A6366" s="139" t="s">
        <v>6556</v>
      </c>
      <c r="B6366" s="138">
        <v>0</v>
      </c>
      <c r="C6366" s="178">
        <f t="shared" si="228"/>
        <v>45</v>
      </c>
      <c r="D6366" s="178">
        <f t="shared" si="229"/>
        <v>20</v>
      </c>
    </row>
    <row r="6367" spans="1:4">
      <c r="A6367" s="139" t="s">
        <v>6557</v>
      </c>
      <c r="B6367" s="138">
        <v>0</v>
      </c>
      <c r="C6367" s="178">
        <f t="shared" si="228"/>
        <v>0</v>
      </c>
      <c r="D6367" s="178">
        <f t="shared" si="229"/>
        <v>21</v>
      </c>
    </row>
    <row r="6368" spans="1:4">
      <c r="A6368" s="139" t="s">
        <v>6558</v>
      </c>
      <c r="B6368" s="138">
        <v>0</v>
      </c>
      <c r="C6368" s="178">
        <f t="shared" si="228"/>
        <v>0</v>
      </c>
      <c r="D6368" s="178">
        <f t="shared" si="229"/>
        <v>22</v>
      </c>
    </row>
    <row r="6369" spans="1:4">
      <c r="A6369" s="139" t="s">
        <v>6559</v>
      </c>
      <c r="B6369" s="138">
        <v>0</v>
      </c>
      <c r="C6369" s="178">
        <f t="shared" si="228"/>
        <v>0</v>
      </c>
      <c r="D6369" s="178">
        <f t="shared" si="229"/>
        <v>23</v>
      </c>
    </row>
    <row r="6370" spans="1:4">
      <c r="A6370" s="139" t="s">
        <v>6560</v>
      </c>
      <c r="B6370" s="138">
        <v>0</v>
      </c>
      <c r="C6370" s="178">
        <f t="shared" si="228"/>
        <v>0</v>
      </c>
      <c r="D6370" s="178">
        <f t="shared" si="229"/>
        <v>24</v>
      </c>
    </row>
    <row r="6371" spans="1:4">
      <c r="A6371" s="139" t="s">
        <v>6561</v>
      </c>
      <c r="B6371" s="138">
        <v>0</v>
      </c>
      <c r="C6371" s="178">
        <f t="shared" si="228"/>
        <v>0</v>
      </c>
      <c r="D6371" s="178">
        <f t="shared" si="229"/>
        <v>1</v>
      </c>
    </row>
    <row r="6372" spans="1:4">
      <c r="A6372" s="139" t="s">
        <v>6562</v>
      </c>
      <c r="B6372" s="138">
        <v>0</v>
      </c>
      <c r="C6372" s="178">
        <f t="shared" si="228"/>
        <v>0</v>
      </c>
      <c r="D6372" s="178">
        <f t="shared" si="229"/>
        <v>2</v>
      </c>
    </row>
    <row r="6373" spans="1:4">
      <c r="A6373" s="139" t="s">
        <v>6563</v>
      </c>
      <c r="B6373" s="138">
        <v>0</v>
      </c>
      <c r="C6373" s="178">
        <f t="shared" si="228"/>
        <v>0</v>
      </c>
      <c r="D6373" s="178">
        <f t="shared" si="229"/>
        <v>3</v>
      </c>
    </row>
    <row r="6374" spans="1:4">
      <c r="A6374" s="139" t="s">
        <v>6564</v>
      </c>
      <c r="B6374" s="138">
        <v>0</v>
      </c>
      <c r="C6374" s="178">
        <f t="shared" si="228"/>
        <v>0</v>
      </c>
      <c r="D6374" s="178">
        <f t="shared" si="229"/>
        <v>4</v>
      </c>
    </row>
    <row r="6375" spans="1:4">
      <c r="A6375" s="139" t="s">
        <v>6565</v>
      </c>
      <c r="B6375" s="138">
        <v>0</v>
      </c>
      <c r="C6375" s="178">
        <f t="shared" si="228"/>
        <v>0</v>
      </c>
      <c r="D6375" s="178">
        <f t="shared" si="229"/>
        <v>5</v>
      </c>
    </row>
    <row r="6376" spans="1:4">
      <c r="A6376" s="139" t="s">
        <v>6566</v>
      </c>
      <c r="B6376" s="138">
        <v>0</v>
      </c>
      <c r="C6376" s="178">
        <f t="shared" si="228"/>
        <v>0</v>
      </c>
      <c r="D6376" s="178">
        <f t="shared" si="229"/>
        <v>6</v>
      </c>
    </row>
    <row r="6377" spans="1:4">
      <c r="A6377" s="139" t="s">
        <v>6567</v>
      </c>
      <c r="B6377" s="138">
        <v>0</v>
      </c>
      <c r="C6377" s="178">
        <f t="shared" si="228"/>
        <v>0</v>
      </c>
      <c r="D6377" s="178">
        <f t="shared" si="229"/>
        <v>7</v>
      </c>
    </row>
    <row r="6378" spans="1:4">
      <c r="A6378" s="139" t="s">
        <v>6568</v>
      </c>
      <c r="B6378" s="138">
        <v>0</v>
      </c>
      <c r="C6378" s="178">
        <f t="shared" si="228"/>
        <v>0</v>
      </c>
      <c r="D6378" s="178">
        <f t="shared" si="229"/>
        <v>8</v>
      </c>
    </row>
    <row r="6379" spans="1:4">
      <c r="A6379" s="139" t="s">
        <v>6569</v>
      </c>
      <c r="B6379" s="138">
        <v>0</v>
      </c>
      <c r="C6379" s="178">
        <f t="shared" si="228"/>
        <v>199</v>
      </c>
      <c r="D6379" s="178">
        <f t="shared" si="229"/>
        <v>9</v>
      </c>
    </row>
    <row r="6380" spans="1:4">
      <c r="A6380" s="139" t="s">
        <v>6570</v>
      </c>
      <c r="B6380" s="138">
        <v>0</v>
      </c>
      <c r="C6380" s="178">
        <f t="shared" ref="C6380:C6443" si="230">_xlfn.XLOOKUP(D6380,$N$5:$N$28,$J$5:$J$28)</f>
        <v>358</v>
      </c>
      <c r="D6380" s="178">
        <f t="shared" si="229"/>
        <v>10</v>
      </c>
    </row>
    <row r="6381" spans="1:4">
      <c r="A6381" s="139" t="s">
        <v>6571</v>
      </c>
      <c r="B6381" s="138">
        <v>0</v>
      </c>
      <c r="C6381" s="178">
        <f t="shared" si="230"/>
        <v>437</v>
      </c>
      <c r="D6381" s="178">
        <f t="shared" si="229"/>
        <v>11</v>
      </c>
    </row>
    <row r="6382" spans="1:4">
      <c r="A6382" s="139" t="s">
        <v>6572</v>
      </c>
      <c r="B6382" s="138">
        <v>0</v>
      </c>
      <c r="C6382" s="178">
        <f t="shared" si="230"/>
        <v>487</v>
      </c>
      <c r="D6382" s="178">
        <f t="shared" si="229"/>
        <v>12</v>
      </c>
    </row>
    <row r="6383" spans="1:4">
      <c r="A6383" s="139" t="s">
        <v>6573</v>
      </c>
      <c r="B6383" s="138">
        <v>0</v>
      </c>
      <c r="C6383" s="178">
        <f t="shared" si="230"/>
        <v>524</v>
      </c>
      <c r="D6383" s="178">
        <f t="shared" si="229"/>
        <v>13</v>
      </c>
    </row>
    <row r="6384" spans="1:4">
      <c r="A6384" s="139" t="s">
        <v>6574</v>
      </c>
      <c r="B6384" s="138">
        <v>0</v>
      </c>
      <c r="C6384" s="178">
        <f t="shared" si="230"/>
        <v>535</v>
      </c>
      <c r="D6384" s="178">
        <f t="shared" si="229"/>
        <v>14</v>
      </c>
    </row>
    <row r="6385" spans="1:4">
      <c r="A6385" s="139" t="s">
        <v>6575</v>
      </c>
      <c r="B6385" s="138">
        <v>0</v>
      </c>
      <c r="C6385" s="178">
        <f t="shared" si="230"/>
        <v>531</v>
      </c>
      <c r="D6385" s="178">
        <f t="shared" si="229"/>
        <v>15</v>
      </c>
    </row>
    <row r="6386" spans="1:4">
      <c r="A6386" s="139" t="s">
        <v>6576</v>
      </c>
      <c r="B6386" s="138">
        <v>0</v>
      </c>
      <c r="C6386" s="178">
        <f t="shared" si="230"/>
        <v>502</v>
      </c>
      <c r="D6386" s="178">
        <f t="shared" si="229"/>
        <v>16</v>
      </c>
    </row>
    <row r="6387" spans="1:4">
      <c r="A6387" s="139" t="s">
        <v>6577</v>
      </c>
      <c r="B6387" s="138">
        <v>0</v>
      </c>
      <c r="C6387" s="178">
        <f t="shared" si="230"/>
        <v>459</v>
      </c>
      <c r="D6387" s="178">
        <f t="shared" si="229"/>
        <v>17</v>
      </c>
    </row>
    <row r="6388" spans="1:4">
      <c r="A6388" s="139" t="s">
        <v>6578</v>
      </c>
      <c r="B6388" s="138">
        <v>0</v>
      </c>
      <c r="C6388" s="178">
        <f t="shared" si="230"/>
        <v>407</v>
      </c>
      <c r="D6388" s="178">
        <f t="shared" si="229"/>
        <v>18</v>
      </c>
    </row>
    <row r="6389" spans="1:4">
      <c r="A6389" s="139" t="s">
        <v>6579</v>
      </c>
      <c r="B6389" s="138">
        <v>0</v>
      </c>
      <c r="C6389" s="178">
        <f t="shared" si="230"/>
        <v>296</v>
      </c>
      <c r="D6389" s="178">
        <f t="shared" si="229"/>
        <v>19</v>
      </c>
    </row>
    <row r="6390" spans="1:4">
      <c r="A6390" s="139" t="s">
        <v>6580</v>
      </c>
      <c r="B6390" s="138">
        <v>0</v>
      </c>
      <c r="C6390" s="178">
        <f t="shared" si="230"/>
        <v>45</v>
      </c>
      <c r="D6390" s="178">
        <f t="shared" si="229"/>
        <v>20</v>
      </c>
    </row>
    <row r="6391" spans="1:4">
      <c r="A6391" s="139" t="s">
        <v>6581</v>
      </c>
      <c r="B6391" s="138">
        <v>0</v>
      </c>
      <c r="C6391" s="178">
        <f t="shared" si="230"/>
        <v>0</v>
      </c>
      <c r="D6391" s="178">
        <f t="shared" si="229"/>
        <v>21</v>
      </c>
    </row>
    <row r="6392" spans="1:4">
      <c r="A6392" s="139" t="s">
        <v>6582</v>
      </c>
      <c r="B6392" s="138">
        <v>0</v>
      </c>
      <c r="C6392" s="178">
        <f t="shared" si="230"/>
        <v>0</v>
      </c>
      <c r="D6392" s="178">
        <f t="shared" si="229"/>
        <v>22</v>
      </c>
    </row>
    <row r="6393" spans="1:4">
      <c r="A6393" s="139" t="s">
        <v>6583</v>
      </c>
      <c r="B6393" s="138">
        <v>0</v>
      </c>
      <c r="C6393" s="178">
        <f t="shared" si="230"/>
        <v>0</v>
      </c>
      <c r="D6393" s="178">
        <f t="shared" si="229"/>
        <v>23</v>
      </c>
    </row>
    <row r="6394" spans="1:4">
      <c r="A6394" s="139" t="s">
        <v>6584</v>
      </c>
      <c r="B6394" s="138">
        <v>0</v>
      </c>
      <c r="C6394" s="178">
        <f t="shared" si="230"/>
        <v>0</v>
      </c>
      <c r="D6394" s="178">
        <f t="shared" si="229"/>
        <v>24</v>
      </c>
    </row>
    <row r="6395" spans="1:4">
      <c r="A6395" s="139" t="s">
        <v>6585</v>
      </c>
      <c r="B6395" s="138">
        <v>0</v>
      </c>
      <c r="C6395" s="178">
        <f t="shared" si="230"/>
        <v>0</v>
      </c>
      <c r="D6395" s="178">
        <f t="shared" si="229"/>
        <v>1</v>
      </c>
    </row>
    <row r="6396" spans="1:4">
      <c r="A6396" s="139" t="s">
        <v>6586</v>
      </c>
      <c r="B6396" s="138">
        <v>0</v>
      </c>
      <c r="C6396" s="178">
        <f t="shared" si="230"/>
        <v>0</v>
      </c>
      <c r="D6396" s="178">
        <f t="shared" si="229"/>
        <v>2</v>
      </c>
    </row>
    <row r="6397" spans="1:4">
      <c r="A6397" s="139" t="s">
        <v>6587</v>
      </c>
      <c r="B6397" s="138">
        <v>0</v>
      </c>
      <c r="C6397" s="178">
        <f t="shared" si="230"/>
        <v>0</v>
      </c>
      <c r="D6397" s="178">
        <f t="shared" si="229"/>
        <v>3</v>
      </c>
    </row>
    <row r="6398" spans="1:4">
      <c r="A6398" s="139" t="s">
        <v>6588</v>
      </c>
      <c r="B6398" s="138">
        <v>0</v>
      </c>
      <c r="C6398" s="178">
        <f t="shared" si="230"/>
        <v>0</v>
      </c>
      <c r="D6398" s="178">
        <f t="shared" si="229"/>
        <v>4</v>
      </c>
    </row>
    <row r="6399" spans="1:4">
      <c r="A6399" s="139" t="s">
        <v>6589</v>
      </c>
      <c r="B6399" s="138">
        <v>0</v>
      </c>
      <c r="C6399" s="178">
        <f t="shared" si="230"/>
        <v>0</v>
      </c>
      <c r="D6399" s="178">
        <f t="shared" si="229"/>
        <v>5</v>
      </c>
    </row>
    <row r="6400" spans="1:4">
      <c r="A6400" s="139" t="s">
        <v>6590</v>
      </c>
      <c r="B6400" s="138">
        <v>0</v>
      </c>
      <c r="C6400" s="178">
        <f t="shared" si="230"/>
        <v>0</v>
      </c>
      <c r="D6400" s="178">
        <f t="shared" si="229"/>
        <v>6</v>
      </c>
    </row>
    <row r="6401" spans="1:4">
      <c r="A6401" s="139" t="s">
        <v>6591</v>
      </c>
      <c r="B6401" s="138">
        <v>0</v>
      </c>
      <c r="C6401" s="178">
        <f t="shared" si="230"/>
        <v>0</v>
      </c>
      <c r="D6401" s="178">
        <f t="shared" si="229"/>
        <v>7</v>
      </c>
    </row>
    <row r="6402" spans="1:4">
      <c r="A6402" s="139" t="s">
        <v>6592</v>
      </c>
      <c r="B6402" s="138">
        <v>0</v>
      </c>
      <c r="C6402" s="178">
        <f t="shared" si="230"/>
        <v>0</v>
      </c>
      <c r="D6402" s="178">
        <f t="shared" si="229"/>
        <v>8</v>
      </c>
    </row>
    <row r="6403" spans="1:4">
      <c r="A6403" s="139" t="s">
        <v>6593</v>
      </c>
      <c r="B6403" s="138">
        <v>0</v>
      </c>
      <c r="C6403" s="178">
        <f t="shared" si="230"/>
        <v>199</v>
      </c>
      <c r="D6403" s="178">
        <f t="shared" si="229"/>
        <v>9</v>
      </c>
    </row>
    <row r="6404" spans="1:4">
      <c r="A6404" s="139" t="s">
        <v>6594</v>
      </c>
      <c r="B6404" s="138">
        <v>0</v>
      </c>
      <c r="C6404" s="178">
        <f t="shared" si="230"/>
        <v>358</v>
      </c>
      <c r="D6404" s="178">
        <f t="shared" si="229"/>
        <v>10</v>
      </c>
    </row>
    <row r="6405" spans="1:4">
      <c r="A6405" s="139" t="s">
        <v>6595</v>
      </c>
      <c r="B6405" s="138">
        <v>0</v>
      </c>
      <c r="C6405" s="178">
        <f t="shared" si="230"/>
        <v>437</v>
      </c>
      <c r="D6405" s="178">
        <f t="shared" si="229"/>
        <v>11</v>
      </c>
    </row>
    <row r="6406" spans="1:4">
      <c r="A6406" s="139" t="s">
        <v>6596</v>
      </c>
      <c r="B6406" s="138">
        <v>0</v>
      </c>
      <c r="C6406" s="178">
        <f t="shared" si="230"/>
        <v>487</v>
      </c>
      <c r="D6406" s="178">
        <f t="shared" si="229"/>
        <v>12</v>
      </c>
    </row>
    <row r="6407" spans="1:4">
      <c r="A6407" s="139" t="s">
        <v>6597</v>
      </c>
      <c r="B6407" s="138">
        <v>0</v>
      </c>
      <c r="C6407" s="178">
        <f t="shared" si="230"/>
        <v>524</v>
      </c>
      <c r="D6407" s="178">
        <f t="shared" si="229"/>
        <v>13</v>
      </c>
    </row>
    <row r="6408" spans="1:4">
      <c r="A6408" s="139" t="s">
        <v>6598</v>
      </c>
      <c r="B6408" s="138">
        <v>0</v>
      </c>
      <c r="C6408" s="178">
        <f t="shared" si="230"/>
        <v>535</v>
      </c>
      <c r="D6408" s="178">
        <f t="shared" si="229"/>
        <v>14</v>
      </c>
    </row>
    <row r="6409" spans="1:4">
      <c r="A6409" s="139" t="s">
        <v>6599</v>
      </c>
      <c r="B6409" s="138">
        <v>0</v>
      </c>
      <c r="C6409" s="178">
        <f t="shared" si="230"/>
        <v>531</v>
      </c>
      <c r="D6409" s="178">
        <f t="shared" si="229"/>
        <v>15</v>
      </c>
    </row>
    <row r="6410" spans="1:4">
      <c r="A6410" s="139" t="s">
        <v>6600</v>
      </c>
      <c r="B6410" s="138">
        <v>0</v>
      </c>
      <c r="C6410" s="178">
        <f t="shared" si="230"/>
        <v>502</v>
      </c>
      <c r="D6410" s="178">
        <f t="shared" si="229"/>
        <v>16</v>
      </c>
    </row>
    <row r="6411" spans="1:4">
      <c r="A6411" s="139" t="s">
        <v>6601</v>
      </c>
      <c r="B6411" s="138">
        <v>0</v>
      </c>
      <c r="C6411" s="178">
        <f t="shared" si="230"/>
        <v>459</v>
      </c>
      <c r="D6411" s="178">
        <f t="shared" ref="D6411:D6474" si="231">D6387</f>
        <v>17</v>
      </c>
    </row>
    <row r="6412" spans="1:4">
      <c r="A6412" s="139" t="s">
        <v>6602</v>
      </c>
      <c r="B6412" s="138">
        <v>0</v>
      </c>
      <c r="C6412" s="178">
        <f t="shared" si="230"/>
        <v>407</v>
      </c>
      <c r="D6412" s="178">
        <f t="shared" si="231"/>
        <v>18</v>
      </c>
    </row>
    <row r="6413" spans="1:4">
      <c r="A6413" s="139" t="s">
        <v>6603</v>
      </c>
      <c r="B6413" s="138">
        <v>0</v>
      </c>
      <c r="C6413" s="178">
        <f t="shared" si="230"/>
        <v>296</v>
      </c>
      <c r="D6413" s="178">
        <f t="shared" si="231"/>
        <v>19</v>
      </c>
    </row>
    <row r="6414" spans="1:4">
      <c r="A6414" s="139" t="s">
        <v>6604</v>
      </c>
      <c r="B6414" s="138">
        <v>0</v>
      </c>
      <c r="C6414" s="178">
        <f t="shared" si="230"/>
        <v>45</v>
      </c>
      <c r="D6414" s="178">
        <f t="shared" si="231"/>
        <v>20</v>
      </c>
    </row>
    <row r="6415" spans="1:4">
      <c r="A6415" s="139" t="s">
        <v>6605</v>
      </c>
      <c r="B6415" s="138">
        <v>0</v>
      </c>
      <c r="C6415" s="178">
        <f t="shared" si="230"/>
        <v>0</v>
      </c>
      <c r="D6415" s="178">
        <f t="shared" si="231"/>
        <v>21</v>
      </c>
    </row>
    <row r="6416" spans="1:4">
      <c r="A6416" s="139" t="s">
        <v>6606</v>
      </c>
      <c r="B6416" s="138">
        <v>0</v>
      </c>
      <c r="C6416" s="178">
        <f t="shared" si="230"/>
        <v>0</v>
      </c>
      <c r="D6416" s="178">
        <f t="shared" si="231"/>
        <v>22</v>
      </c>
    </row>
    <row r="6417" spans="1:4">
      <c r="A6417" s="139" t="s">
        <v>6607</v>
      </c>
      <c r="B6417" s="138">
        <v>0</v>
      </c>
      <c r="C6417" s="178">
        <f t="shared" si="230"/>
        <v>0</v>
      </c>
      <c r="D6417" s="178">
        <f t="shared" si="231"/>
        <v>23</v>
      </c>
    </row>
    <row r="6418" spans="1:4">
      <c r="A6418" s="139" t="s">
        <v>6608</v>
      </c>
      <c r="B6418" s="138">
        <v>0</v>
      </c>
      <c r="C6418" s="178">
        <f t="shared" si="230"/>
        <v>0</v>
      </c>
      <c r="D6418" s="178">
        <f t="shared" si="231"/>
        <v>24</v>
      </c>
    </row>
    <row r="6419" spans="1:4">
      <c r="A6419" s="139" t="s">
        <v>6609</v>
      </c>
      <c r="B6419" s="138">
        <v>0</v>
      </c>
      <c r="C6419" s="178">
        <f t="shared" si="230"/>
        <v>0</v>
      </c>
      <c r="D6419" s="178">
        <f t="shared" si="231"/>
        <v>1</v>
      </c>
    </row>
    <row r="6420" spans="1:4">
      <c r="A6420" s="139" t="s">
        <v>6610</v>
      </c>
      <c r="B6420" s="138">
        <v>0</v>
      </c>
      <c r="C6420" s="178">
        <f t="shared" si="230"/>
        <v>0</v>
      </c>
      <c r="D6420" s="178">
        <f t="shared" si="231"/>
        <v>2</v>
      </c>
    </row>
    <row r="6421" spans="1:4">
      <c r="A6421" s="139" t="s">
        <v>6611</v>
      </c>
      <c r="B6421" s="138">
        <v>0</v>
      </c>
      <c r="C6421" s="178">
        <f t="shared" si="230"/>
        <v>0</v>
      </c>
      <c r="D6421" s="178">
        <f t="shared" si="231"/>
        <v>3</v>
      </c>
    </row>
    <row r="6422" spans="1:4">
      <c r="A6422" s="139" t="s">
        <v>6612</v>
      </c>
      <c r="B6422" s="138">
        <v>0</v>
      </c>
      <c r="C6422" s="178">
        <f t="shared" si="230"/>
        <v>0</v>
      </c>
      <c r="D6422" s="178">
        <f t="shared" si="231"/>
        <v>4</v>
      </c>
    </row>
    <row r="6423" spans="1:4">
      <c r="A6423" s="139" t="s">
        <v>6613</v>
      </c>
      <c r="B6423" s="138">
        <v>0</v>
      </c>
      <c r="C6423" s="178">
        <f t="shared" si="230"/>
        <v>0</v>
      </c>
      <c r="D6423" s="178">
        <f t="shared" si="231"/>
        <v>5</v>
      </c>
    </row>
    <row r="6424" spans="1:4">
      <c r="A6424" s="139" t="s">
        <v>6614</v>
      </c>
      <c r="B6424" s="138">
        <v>0</v>
      </c>
      <c r="C6424" s="178">
        <f t="shared" si="230"/>
        <v>0</v>
      </c>
      <c r="D6424" s="178">
        <f t="shared" si="231"/>
        <v>6</v>
      </c>
    </row>
    <row r="6425" spans="1:4">
      <c r="A6425" s="139" t="s">
        <v>6615</v>
      </c>
      <c r="B6425" s="138">
        <v>0</v>
      </c>
      <c r="C6425" s="178">
        <f t="shared" si="230"/>
        <v>0</v>
      </c>
      <c r="D6425" s="178">
        <f t="shared" si="231"/>
        <v>7</v>
      </c>
    </row>
    <row r="6426" spans="1:4">
      <c r="A6426" s="139" t="s">
        <v>6616</v>
      </c>
      <c r="B6426" s="138">
        <v>0</v>
      </c>
      <c r="C6426" s="178">
        <f t="shared" si="230"/>
        <v>0</v>
      </c>
      <c r="D6426" s="178">
        <f t="shared" si="231"/>
        <v>8</v>
      </c>
    </row>
    <row r="6427" spans="1:4">
      <c r="A6427" s="139" t="s">
        <v>6617</v>
      </c>
      <c r="B6427" s="138">
        <v>0</v>
      </c>
      <c r="C6427" s="178">
        <f t="shared" si="230"/>
        <v>199</v>
      </c>
      <c r="D6427" s="178">
        <f t="shared" si="231"/>
        <v>9</v>
      </c>
    </row>
    <row r="6428" spans="1:4">
      <c r="A6428" s="139" t="s">
        <v>6618</v>
      </c>
      <c r="B6428" s="138">
        <v>0</v>
      </c>
      <c r="C6428" s="178">
        <f t="shared" si="230"/>
        <v>358</v>
      </c>
      <c r="D6428" s="178">
        <f t="shared" si="231"/>
        <v>10</v>
      </c>
    </row>
    <row r="6429" spans="1:4">
      <c r="A6429" s="139" t="s">
        <v>6619</v>
      </c>
      <c r="B6429" s="138">
        <v>0</v>
      </c>
      <c r="C6429" s="178">
        <f t="shared" si="230"/>
        <v>437</v>
      </c>
      <c r="D6429" s="178">
        <f t="shared" si="231"/>
        <v>11</v>
      </c>
    </row>
    <row r="6430" spans="1:4">
      <c r="A6430" s="139" t="s">
        <v>6620</v>
      </c>
      <c r="B6430" s="138">
        <v>0</v>
      </c>
      <c r="C6430" s="178">
        <f t="shared" si="230"/>
        <v>487</v>
      </c>
      <c r="D6430" s="178">
        <f t="shared" si="231"/>
        <v>12</v>
      </c>
    </row>
    <row r="6431" spans="1:4">
      <c r="A6431" s="139" t="s">
        <v>6621</v>
      </c>
      <c r="B6431" s="138">
        <v>0</v>
      </c>
      <c r="C6431" s="178">
        <f t="shared" si="230"/>
        <v>524</v>
      </c>
      <c r="D6431" s="178">
        <f t="shared" si="231"/>
        <v>13</v>
      </c>
    </row>
    <row r="6432" spans="1:4">
      <c r="A6432" s="139" t="s">
        <v>6622</v>
      </c>
      <c r="B6432" s="138">
        <v>0</v>
      </c>
      <c r="C6432" s="178">
        <f t="shared" si="230"/>
        <v>535</v>
      </c>
      <c r="D6432" s="178">
        <f t="shared" si="231"/>
        <v>14</v>
      </c>
    </row>
    <row r="6433" spans="1:4">
      <c r="A6433" s="139" t="s">
        <v>6623</v>
      </c>
      <c r="B6433" s="138">
        <v>0</v>
      </c>
      <c r="C6433" s="178">
        <f t="shared" si="230"/>
        <v>531</v>
      </c>
      <c r="D6433" s="178">
        <f t="shared" si="231"/>
        <v>15</v>
      </c>
    </row>
    <row r="6434" spans="1:4">
      <c r="A6434" s="139" t="s">
        <v>6624</v>
      </c>
      <c r="B6434" s="138">
        <v>0</v>
      </c>
      <c r="C6434" s="178">
        <f t="shared" si="230"/>
        <v>502</v>
      </c>
      <c r="D6434" s="178">
        <f t="shared" si="231"/>
        <v>16</v>
      </c>
    </row>
    <row r="6435" spans="1:4">
      <c r="A6435" s="139" t="s">
        <v>6625</v>
      </c>
      <c r="B6435" s="138">
        <v>0</v>
      </c>
      <c r="C6435" s="178">
        <f t="shared" si="230"/>
        <v>459</v>
      </c>
      <c r="D6435" s="178">
        <f t="shared" si="231"/>
        <v>17</v>
      </c>
    </row>
    <row r="6436" spans="1:4">
      <c r="A6436" s="139" t="s">
        <v>6626</v>
      </c>
      <c r="B6436" s="138">
        <v>0</v>
      </c>
      <c r="C6436" s="178">
        <f t="shared" si="230"/>
        <v>407</v>
      </c>
      <c r="D6436" s="178">
        <f t="shared" si="231"/>
        <v>18</v>
      </c>
    </row>
    <row r="6437" spans="1:4">
      <c r="A6437" s="139" t="s">
        <v>6627</v>
      </c>
      <c r="B6437" s="138">
        <v>0</v>
      </c>
      <c r="C6437" s="178">
        <f t="shared" si="230"/>
        <v>296</v>
      </c>
      <c r="D6437" s="178">
        <f t="shared" si="231"/>
        <v>19</v>
      </c>
    </row>
    <row r="6438" spans="1:4">
      <c r="A6438" s="139" t="s">
        <v>6628</v>
      </c>
      <c r="B6438" s="138">
        <v>0</v>
      </c>
      <c r="C6438" s="178">
        <f t="shared" si="230"/>
        <v>45</v>
      </c>
      <c r="D6438" s="178">
        <f t="shared" si="231"/>
        <v>20</v>
      </c>
    </row>
    <row r="6439" spans="1:4">
      <c r="A6439" s="139" t="s">
        <v>6629</v>
      </c>
      <c r="B6439" s="138">
        <v>0</v>
      </c>
      <c r="C6439" s="178">
        <f t="shared" si="230"/>
        <v>0</v>
      </c>
      <c r="D6439" s="178">
        <f t="shared" si="231"/>
        <v>21</v>
      </c>
    </row>
    <row r="6440" spans="1:4">
      <c r="A6440" s="139" t="s">
        <v>6630</v>
      </c>
      <c r="B6440" s="138">
        <v>0</v>
      </c>
      <c r="C6440" s="178">
        <f t="shared" si="230"/>
        <v>0</v>
      </c>
      <c r="D6440" s="178">
        <f t="shared" si="231"/>
        <v>22</v>
      </c>
    </row>
    <row r="6441" spans="1:4">
      <c r="A6441" s="139" t="s">
        <v>6631</v>
      </c>
      <c r="B6441" s="138">
        <v>0</v>
      </c>
      <c r="C6441" s="178">
        <f t="shared" si="230"/>
        <v>0</v>
      </c>
      <c r="D6441" s="178">
        <f t="shared" si="231"/>
        <v>23</v>
      </c>
    </row>
    <row r="6442" spans="1:4">
      <c r="A6442" s="139" t="s">
        <v>6632</v>
      </c>
      <c r="B6442" s="138">
        <v>0</v>
      </c>
      <c r="C6442" s="178">
        <f t="shared" si="230"/>
        <v>0</v>
      </c>
      <c r="D6442" s="178">
        <f t="shared" si="231"/>
        <v>24</v>
      </c>
    </row>
    <row r="6443" spans="1:4">
      <c r="A6443" s="139" t="s">
        <v>6633</v>
      </c>
      <c r="B6443" s="138">
        <v>0</v>
      </c>
      <c r="C6443" s="178">
        <f t="shared" si="230"/>
        <v>0</v>
      </c>
      <c r="D6443" s="178">
        <f t="shared" si="231"/>
        <v>1</v>
      </c>
    </row>
    <row r="6444" spans="1:4">
      <c r="A6444" s="139" t="s">
        <v>6634</v>
      </c>
      <c r="B6444" s="138">
        <v>0</v>
      </c>
      <c r="C6444" s="178">
        <f t="shared" ref="C6444:C6507" si="232">_xlfn.XLOOKUP(D6444,$N$5:$N$28,$J$5:$J$28)</f>
        <v>0</v>
      </c>
      <c r="D6444" s="178">
        <f t="shared" si="231"/>
        <v>2</v>
      </c>
    </row>
    <row r="6445" spans="1:4">
      <c r="A6445" s="139" t="s">
        <v>6635</v>
      </c>
      <c r="B6445" s="138">
        <v>0</v>
      </c>
      <c r="C6445" s="178">
        <f t="shared" si="232"/>
        <v>0</v>
      </c>
      <c r="D6445" s="178">
        <f t="shared" si="231"/>
        <v>3</v>
      </c>
    </row>
    <row r="6446" spans="1:4">
      <c r="A6446" s="139" t="s">
        <v>6636</v>
      </c>
      <c r="B6446" s="138">
        <v>0</v>
      </c>
      <c r="C6446" s="178">
        <f t="shared" si="232"/>
        <v>0</v>
      </c>
      <c r="D6446" s="178">
        <f t="shared" si="231"/>
        <v>4</v>
      </c>
    </row>
    <row r="6447" spans="1:4">
      <c r="A6447" s="139" t="s">
        <v>6637</v>
      </c>
      <c r="B6447" s="138">
        <v>0</v>
      </c>
      <c r="C6447" s="178">
        <f t="shared" si="232"/>
        <v>0</v>
      </c>
      <c r="D6447" s="178">
        <f t="shared" si="231"/>
        <v>5</v>
      </c>
    </row>
    <row r="6448" spans="1:4">
      <c r="A6448" s="139" t="s">
        <v>6638</v>
      </c>
      <c r="B6448" s="138">
        <v>0</v>
      </c>
      <c r="C6448" s="178">
        <f t="shared" si="232"/>
        <v>0</v>
      </c>
      <c r="D6448" s="178">
        <f t="shared" si="231"/>
        <v>6</v>
      </c>
    </row>
    <row r="6449" spans="1:4">
      <c r="A6449" s="139" t="s">
        <v>6639</v>
      </c>
      <c r="B6449" s="138">
        <v>0</v>
      </c>
      <c r="C6449" s="178">
        <f t="shared" si="232"/>
        <v>0</v>
      </c>
      <c r="D6449" s="178">
        <f t="shared" si="231"/>
        <v>7</v>
      </c>
    </row>
    <row r="6450" spans="1:4">
      <c r="A6450" s="139" t="s">
        <v>6640</v>
      </c>
      <c r="B6450" s="138">
        <v>0</v>
      </c>
      <c r="C6450" s="178">
        <f t="shared" si="232"/>
        <v>0</v>
      </c>
      <c r="D6450" s="178">
        <f t="shared" si="231"/>
        <v>8</v>
      </c>
    </row>
    <row r="6451" spans="1:4">
      <c r="A6451" s="139" t="s">
        <v>6641</v>
      </c>
      <c r="B6451" s="138">
        <v>0</v>
      </c>
      <c r="C6451" s="178">
        <f t="shared" si="232"/>
        <v>199</v>
      </c>
      <c r="D6451" s="178">
        <f t="shared" si="231"/>
        <v>9</v>
      </c>
    </row>
    <row r="6452" spans="1:4">
      <c r="A6452" s="139" t="s">
        <v>6642</v>
      </c>
      <c r="B6452" s="138">
        <v>0</v>
      </c>
      <c r="C6452" s="178">
        <f t="shared" si="232"/>
        <v>358</v>
      </c>
      <c r="D6452" s="178">
        <f t="shared" si="231"/>
        <v>10</v>
      </c>
    </row>
    <row r="6453" spans="1:4">
      <c r="A6453" s="139" t="s">
        <v>6643</v>
      </c>
      <c r="B6453" s="138">
        <v>0</v>
      </c>
      <c r="C6453" s="178">
        <f t="shared" si="232"/>
        <v>437</v>
      </c>
      <c r="D6453" s="178">
        <f t="shared" si="231"/>
        <v>11</v>
      </c>
    </row>
    <row r="6454" spans="1:4">
      <c r="A6454" s="139" t="s">
        <v>6644</v>
      </c>
      <c r="B6454" s="138">
        <v>0</v>
      </c>
      <c r="C6454" s="178">
        <f t="shared" si="232"/>
        <v>487</v>
      </c>
      <c r="D6454" s="178">
        <f t="shared" si="231"/>
        <v>12</v>
      </c>
    </row>
    <row r="6455" spans="1:4">
      <c r="A6455" s="139" t="s">
        <v>6645</v>
      </c>
      <c r="B6455" s="138">
        <v>0</v>
      </c>
      <c r="C6455" s="178">
        <f t="shared" si="232"/>
        <v>524</v>
      </c>
      <c r="D6455" s="178">
        <f t="shared" si="231"/>
        <v>13</v>
      </c>
    </row>
    <row r="6456" spans="1:4">
      <c r="A6456" s="139" t="s">
        <v>6646</v>
      </c>
      <c r="B6456" s="138">
        <v>0</v>
      </c>
      <c r="C6456" s="178">
        <f t="shared" si="232"/>
        <v>535</v>
      </c>
      <c r="D6456" s="178">
        <f t="shared" si="231"/>
        <v>14</v>
      </c>
    </row>
    <row r="6457" spans="1:4">
      <c r="A6457" s="139" t="s">
        <v>6647</v>
      </c>
      <c r="B6457" s="138">
        <v>0</v>
      </c>
      <c r="C6457" s="178">
        <f t="shared" si="232"/>
        <v>531</v>
      </c>
      <c r="D6457" s="178">
        <f t="shared" si="231"/>
        <v>15</v>
      </c>
    </row>
    <row r="6458" spans="1:4">
      <c r="A6458" s="139" t="s">
        <v>6648</v>
      </c>
      <c r="B6458" s="138">
        <v>0</v>
      </c>
      <c r="C6458" s="178">
        <f t="shared" si="232"/>
        <v>502</v>
      </c>
      <c r="D6458" s="178">
        <f t="shared" si="231"/>
        <v>16</v>
      </c>
    </row>
    <row r="6459" spans="1:4">
      <c r="A6459" s="139" t="s">
        <v>6649</v>
      </c>
      <c r="B6459" s="138">
        <v>0</v>
      </c>
      <c r="C6459" s="178">
        <f t="shared" si="232"/>
        <v>459</v>
      </c>
      <c r="D6459" s="178">
        <f t="shared" si="231"/>
        <v>17</v>
      </c>
    </row>
    <row r="6460" spans="1:4">
      <c r="A6460" s="139" t="s">
        <v>6650</v>
      </c>
      <c r="B6460" s="138">
        <v>0</v>
      </c>
      <c r="C6460" s="178">
        <f t="shared" si="232"/>
        <v>407</v>
      </c>
      <c r="D6460" s="178">
        <f t="shared" si="231"/>
        <v>18</v>
      </c>
    </row>
    <row r="6461" spans="1:4">
      <c r="A6461" s="139" t="s">
        <v>6651</v>
      </c>
      <c r="B6461" s="138">
        <v>0</v>
      </c>
      <c r="C6461" s="178">
        <f t="shared" si="232"/>
        <v>296</v>
      </c>
      <c r="D6461" s="178">
        <f t="shared" si="231"/>
        <v>19</v>
      </c>
    </row>
    <row r="6462" spans="1:4">
      <c r="A6462" s="139" t="s">
        <v>6652</v>
      </c>
      <c r="B6462" s="138">
        <v>0</v>
      </c>
      <c r="C6462" s="178">
        <f t="shared" si="232"/>
        <v>45</v>
      </c>
      <c r="D6462" s="178">
        <f t="shared" si="231"/>
        <v>20</v>
      </c>
    </row>
    <row r="6463" spans="1:4">
      <c r="A6463" s="139" t="s">
        <v>6653</v>
      </c>
      <c r="B6463" s="138">
        <v>0</v>
      </c>
      <c r="C6463" s="178">
        <f t="shared" si="232"/>
        <v>0</v>
      </c>
      <c r="D6463" s="178">
        <f t="shared" si="231"/>
        <v>21</v>
      </c>
    </row>
    <row r="6464" spans="1:4">
      <c r="A6464" s="139" t="s">
        <v>6654</v>
      </c>
      <c r="B6464" s="138">
        <v>0</v>
      </c>
      <c r="C6464" s="178">
        <f t="shared" si="232"/>
        <v>0</v>
      </c>
      <c r="D6464" s="178">
        <f t="shared" si="231"/>
        <v>22</v>
      </c>
    </row>
    <row r="6465" spans="1:4">
      <c r="A6465" s="139" t="s">
        <v>6655</v>
      </c>
      <c r="B6465" s="138">
        <v>0</v>
      </c>
      <c r="C6465" s="178">
        <f t="shared" si="232"/>
        <v>0</v>
      </c>
      <c r="D6465" s="178">
        <f t="shared" si="231"/>
        <v>23</v>
      </c>
    </row>
    <row r="6466" spans="1:4">
      <c r="A6466" s="139" t="s">
        <v>6656</v>
      </c>
      <c r="B6466" s="138">
        <v>0</v>
      </c>
      <c r="C6466" s="178">
        <f t="shared" si="232"/>
        <v>0</v>
      </c>
      <c r="D6466" s="178">
        <f t="shared" si="231"/>
        <v>24</v>
      </c>
    </row>
    <row r="6467" spans="1:4">
      <c r="A6467" s="139" t="s">
        <v>6657</v>
      </c>
      <c r="B6467" s="138">
        <v>0</v>
      </c>
      <c r="C6467" s="178">
        <f t="shared" si="232"/>
        <v>0</v>
      </c>
      <c r="D6467" s="178">
        <f t="shared" si="231"/>
        <v>1</v>
      </c>
    </row>
    <row r="6468" spans="1:4">
      <c r="A6468" s="139" t="s">
        <v>6658</v>
      </c>
      <c r="B6468" s="138">
        <v>0</v>
      </c>
      <c r="C6468" s="178">
        <f t="shared" si="232"/>
        <v>0</v>
      </c>
      <c r="D6468" s="178">
        <f t="shared" si="231"/>
        <v>2</v>
      </c>
    </row>
    <row r="6469" spans="1:4">
      <c r="A6469" s="139" t="s">
        <v>6659</v>
      </c>
      <c r="B6469" s="138">
        <v>0</v>
      </c>
      <c r="C6469" s="178">
        <f t="shared" si="232"/>
        <v>0</v>
      </c>
      <c r="D6469" s="178">
        <f t="shared" si="231"/>
        <v>3</v>
      </c>
    </row>
    <row r="6470" spans="1:4">
      <c r="A6470" s="139" t="s">
        <v>6660</v>
      </c>
      <c r="B6470" s="138">
        <v>0</v>
      </c>
      <c r="C6470" s="178">
        <f t="shared" si="232"/>
        <v>0</v>
      </c>
      <c r="D6470" s="178">
        <f t="shared" si="231"/>
        <v>4</v>
      </c>
    </row>
    <row r="6471" spans="1:4">
      <c r="A6471" s="139" t="s">
        <v>6661</v>
      </c>
      <c r="B6471" s="138">
        <v>0</v>
      </c>
      <c r="C6471" s="178">
        <f t="shared" si="232"/>
        <v>0</v>
      </c>
      <c r="D6471" s="178">
        <f t="shared" si="231"/>
        <v>5</v>
      </c>
    </row>
    <row r="6472" spans="1:4">
      <c r="A6472" s="139" t="s">
        <v>6662</v>
      </c>
      <c r="B6472" s="138">
        <v>0</v>
      </c>
      <c r="C6472" s="178">
        <f t="shared" si="232"/>
        <v>0</v>
      </c>
      <c r="D6472" s="178">
        <f t="shared" si="231"/>
        <v>6</v>
      </c>
    </row>
    <row r="6473" spans="1:4">
      <c r="A6473" s="139" t="s">
        <v>6663</v>
      </c>
      <c r="B6473" s="138">
        <v>0</v>
      </c>
      <c r="C6473" s="178">
        <f t="shared" si="232"/>
        <v>0</v>
      </c>
      <c r="D6473" s="178">
        <f t="shared" si="231"/>
        <v>7</v>
      </c>
    </row>
    <row r="6474" spans="1:4">
      <c r="A6474" s="139" t="s">
        <v>6664</v>
      </c>
      <c r="B6474" s="138">
        <v>0</v>
      </c>
      <c r="C6474" s="178">
        <f t="shared" si="232"/>
        <v>0</v>
      </c>
      <c r="D6474" s="178">
        <f t="shared" si="231"/>
        <v>8</v>
      </c>
    </row>
    <row r="6475" spans="1:4">
      <c r="A6475" s="139" t="s">
        <v>6665</v>
      </c>
      <c r="B6475" s="138">
        <v>0</v>
      </c>
      <c r="C6475" s="178">
        <f t="shared" si="232"/>
        <v>199</v>
      </c>
      <c r="D6475" s="178">
        <f t="shared" ref="D6475:D6538" si="233">D6451</f>
        <v>9</v>
      </c>
    </row>
    <row r="6476" spans="1:4">
      <c r="A6476" s="139" t="s">
        <v>6666</v>
      </c>
      <c r="B6476" s="138">
        <v>0</v>
      </c>
      <c r="C6476" s="178">
        <f t="shared" si="232"/>
        <v>358</v>
      </c>
      <c r="D6476" s="178">
        <f t="shared" si="233"/>
        <v>10</v>
      </c>
    </row>
    <row r="6477" spans="1:4">
      <c r="A6477" s="139" t="s">
        <v>6667</v>
      </c>
      <c r="B6477" s="138">
        <v>0</v>
      </c>
      <c r="C6477" s="178">
        <f t="shared" si="232"/>
        <v>437</v>
      </c>
      <c r="D6477" s="178">
        <f t="shared" si="233"/>
        <v>11</v>
      </c>
    </row>
    <row r="6478" spans="1:4">
      <c r="A6478" s="139" t="s">
        <v>6668</v>
      </c>
      <c r="B6478" s="138">
        <v>0</v>
      </c>
      <c r="C6478" s="178">
        <f t="shared" si="232"/>
        <v>487</v>
      </c>
      <c r="D6478" s="178">
        <f t="shared" si="233"/>
        <v>12</v>
      </c>
    </row>
    <row r="6479" spans="1:4">
      <c r="A6479" s="139" t="s">
        <v>6669</v>
      </c>
      <c r="B6479" s="138">
        <v>0</v>
      </c>
      <c r="C6479" s="178">
        <f t="shared" si="232"/>
        <v>524</v>
      </c>
      <c r="D6479" s="178">
        <f t="shared" si="233"/>
        <v>13</v>
      </c>
    </row>
    <row r="6480" spans="1:4">
      <c r="A6480" s="139" t="s">
        <v>6670</v>
      </c>
      <c r="B6480" s="138">
        <v>0</v>
      </c>
      <c r="C6480" s="178">
        <f t="shared" si="232"/>
        <v>535</v>
      </c>
      <c r="D6480" s="178">
        <f t="shared" si="233"/>
        <v>14</v>
      </c>
    </row>
    <row r="6481" spans="1:4">
      <c r="A6481" s="139" t="s">
        <v>6671</v>
      </c>
      <c r="B6481" s="138">
        <v>0</v>
      </c>
      <c r="C6481" s="178">
        <f t="shared" si="232"/>
        <v>531</v>
      </c>
      <c r="D6481" s="178">
        <f t="shared" si="233"/>
        <v>15</v>
      </c>
    </row>
    <row r="6482" spans="1:4">
      <c r="A6482" s="139" t="s">
        <v>6672</v>
      </c>
      <c r="B6482" s="138">
        <v>0</v>
      </c>
      <c r="C6482" s="178">
        <f t="shared" si="232"/>
        <v>502</v>
      </c>
      <c r="D6482" s="178">
        <f t="shared" si="233"/>
        <v>16</v>
      </c>
    </row>
    <row r="6483" spans="1:4">
      <c r="A6483" s="139" t="s">
        <v>6673</v>
      </c>
      <c r="B6483" s="138">
        <v>0</v>
      </c>
      <c r="C6483" s="178">
        <f t="shared" si="232"/>
        <v>459</v>
      </c>
      <c r="D6483" s="178">
        <f t="shared" si="233"/>
        <v>17</v>
      </c>
    </row>
    <row r="6484" spans="1:4">
      <c r="A6484" s="139" t="s">
        <v>6674</v>
      </c>
      <c r="B6484" s="138">
        <v>0</v>
      </c>
      <c r="C6484" s="178">
        <f t="shared" si="232"/>
        <v>407</v>
      </c>
      <c r="D6484" s="178">
        <f t="shared" si="233"/>
        <v>18</v>
      </c>
    </row>
    <row r="6485" spans="1:4">
      <c r="A6485" s="139" t="s">
        <v>6675</v>
      </c>
      <c r="B6485" s="138">
        <v>0</v>
      </c>
      <c r="C6485" s="178">
        <f t="shared" si="232"/>
        <v>296</v>
      </c>
      <c r="D6485" s="178">
        <f t="shared" si="233"/>
        <v>19</v>
      </c>
    </row>
    <row r="6486" spans="1:4">
      <c r="A6486" s="139" t="s">
        <v>6676</v>
      </c>
      <c r="B6486" s="138">
        <v>0</v>
      </c>
      <c r="C6486" s="178">
        <f t="shared" si="232"/>
        <v>45</v>
      </c>
      <c r="D6486" s="178">
        <f t="shared" si="233"/>
        <v>20</v>
      </c>
    </row>
    <row r="6487" spans="1:4">
      <c r="A6487" s="139" t="s">
        <v>6677</v>
      </c>
      <c r="B6487" s="138">
        <v>0</v>
      </c>
      <c r="C6487" s="178">
        <f t="shared" si="232"/>
        <v>0</v>
      </c>
      <c r="D6487" s="178">
        <f t="shared" si="233"/>
        <v>21</v>
      </c>
    </row>
    <row r="6488" spans="1:4">
      <c r="A6488" s="139" t="s">
        <v>6678</v>
      </c>
      <c r="B6488" s="138">
        <v>0</v>
      </c>
      <c r="C6488" s="178">
        <f t="shared" si="232"/>
        <v>0</v>
      </c>
      <c r="D6488" s="178">
        <f t="shared" si="233"/>
        <v>22</v>
      </c>
    </row>
    <row r="6489" spans="1:4">
      <c r="A6489" s="139" t="s">
        <v>6679</v>
      </c>
      <c r="B6489" s="138">
        <v>0</v>
      </c>
      <c r="C6489" s="178">
        <f t="shared" si="232"/>
        <v>0</v>
      </c>
      <c r="D6489" s="178">
        <f t="shared" si="233"/>
        <v>23</v>
      </c>
    </row>
    <row r="6490" spans="1:4">
      <c r="A6490" s="139" t="s">
        <v>6680</v>
      </c>
      <c r="B6490" s="138">
        <v>0</v>
      </c>
      <c r="C6490" s="178">
        <f t="shared" si="232"/>
        <v>0</v>
      </c>
      <c r="D6490" s="178">
        <f t="shared" si="233"/>
        <v>24</v>
      </c>
    </row>
    <row r="6491" spans="1:4">
      <c r="A6491" s="139" t="s">
        <v>6681</v>
      </c>
      <c r="B6491" s="138">
        <v>0</v>
      </c>
      <c r="C6491" s="178">
        <f t="shared" si="232"/>
        <v>0</v>
      </c>
      <c r="D6491" s="178">
        <f t="shared" si="233"/>
        <v>1</v>
      </c>
    </row>
    <row r="6492" spans="1:4">
      <c r="A6492" s="139" t="s">
        <v>6682</v>
      </c>
      <c r="B6492" s="138">
        <v>0</v>
      </c>
      <c r="C6492" s="178">
        <f t="shared" si="232"/>
        <v>0</v>
      </c>
      <c r="D6492" s="178">
        <f t="shared" si="233"/>
        <v>2</v>
      </c>
    </row>
    <row r="6493" spans="1:4">
      <c r="A6493" s="139" t="s">
        <v>6683</v>
      </c>
      <c r="B6493" s="138">
        <v>0</v>
      </c>
      <c r="C6493" s="178">
        <f t="shared" si="232"/>
        <v>0</v>
      </c>
      <c r="D6493" s="178">
        <f t="shared" si="233"/>
        <v>3</v>
      </c>
    </row>
    <row r="6494" spans="1:4">
      <c r="A6494" s="139" t="s">
        <v>6684</v>
      </c>
      <c r="B6494" s="138">
        <v>0</v>
      </c>
      <c r="C6494" s="178">
        <f t="shared" si="232"/>
        <v>0</v>
      </c>
      <c r="D6494" s="178">
        <f t="shared" si="233"/>
        <v>4</v>
      </c>
    </row>
    <row r="6495" spans="1:4">
      <c r="A6495" s="139" t="s">
        <v>6685</v>
      </c>
      <c r="B6495" s="138">
        <v>0</v>
      </c>
      <c r="C6495" s="178">
        <f t="shared" si="232"/>
        <v>0</v>
      </c>
      <c r="D6495" s="178">
        <f t="shared" si="233"/>
        <v>5</v>
      </c>
    </row>
    <row r="6496" spans="1:4">
      <c r="A6496" s="139" t="s">
        <v>6686</v>
      </c>
      <c r="B6496" s="138">
        <v>0</v>
      </c>
      <c r="C6496" s="178">
        <f t="shared" si="232"/>
        <v>0</v>
      </c>
      <c r="D6496" s="178">
        <f t="shared" si="233"/>
        <v>6</v>
      </c>
    </row>
    <row r="6497" spans="1:4">
      <c r="A6497" s="139" t="s">
        <v>6687</v>
      </c>
      <c r="B6497" s="138">
        <v>0</v>
      </c>
      <c r="C6497" s="178">
        <f t="shared" si="232"/>
        <v>0</v>
      </c>
      <c r="D6497" s="178">
        <f t="shared" si="233"/>
        <v>7</v>
      </c>
    </row>
    <row r="6498" spans="1:4">
      <c r="A6498" s="139" t="s">
        <v>6688</v>
      </c>
      <c r="B6498" s="138">
        <v>0</v>
      </c>
      <c r="C6498" s="178">
        <f t="shared" si="232"/>
        <v>0</v>
      </c>
      <c r="D6498" s="178">
        <f t="shared" si="233"/>
        <v>8</v>
      </c>
    </row>
    <row r="6499" spans="1:4">
      <c r="A6499" s="139" t="s">
        <v>6689</v>
      </c>
      <c r="B6499" s="138">
        <v>0</v>
      </c>
      <c r="C6499" s="178">
        <f t="shared" si="232"/>
        <v>199</v>
      </c>
      <c r="D6499" s="178">
        <f t="shared" si="233"/>
        <v>9</v>
      </c>
    </row>
    <row r="6500" spans="1:4">
      <c r="A6500" s="139" t="s">
        <v>6690</v>
      </c>
      <c r="B6500" s="138">
        <v>0</v>
      </c>
      <c r="C6500" s="178">
        <f t="shared" si="232"/>
        <v>358</v>
      </c>
      <c r="D6500" s="178">
        <f t="shared" si="233"/>
        <v>10</v>
      </c>
    </row>
    <row r="6501" spans="1:4">
      <c r="A6501" s="139" t="s">
        <v>6691</v>
      </c>
      <c r="B6501" s="138">
        <v>0</v>
      </c>
      <c r="C6501" s="178">
        <f t="shared" si="232"/>
        <v>437</v>
      </c>
      <c r="D6501" s="178">
        <f t="shared" si="233"/>
        <v>11</v>
      </c>
    </row>
    <row r="6502" spans="1:4">
      <c r="A6502" s="139" t="s">
        <v>6692</v>
      </c>
      <c r="B6502" s="138">
        <v>0</v>
      </c>
      <c r="C6502" s="178">
        <f t="shared" si="232"/>
        <v>487</v>
      </c>
      <c r="D6502" s="178">
        <f t="shared" si="233"/>
        <v>12</v>
      </c>
    </row>
    <row r="6503" spans="1:4">
      <c r="A6503" s="139" t="s">
        <v>6693</v>
      </c>
      <c r="B6503" s="138">
        <v>0</v>
      </c>
      <c r="C6503" s="178">
        <f t="shared" si="232"/>
        <v>524</v>
      </c>
      <c r="D6503" s="178">
        <f t="shared" si="233"/>
        <v>13</v>
      </c>
    </row>
    <row r="6504" spans="1:4">
      <c r="A6504" s="139" t="s">
        <v>6694</v>
      </c>
      <c r="B6504" s="138">
        <v>0</v>
      </c>
      <c r="C6504" s="178">
        <f t="shared" si="232"/>
        <v>535</v>
      </c>
      <c r="D6504" s="178">
        <f t="shared" si="233"/>
        <v>14</v>
      </c>
    </row>
    <row r="6505" spans="1:4">
      <c r="A6505" s="139" t="s">
        <v>6695</v>
      </c>
      <c r="B6505" s="138">
        <v>0</v>
      </c>
      <c r="C6505" s="178">
        <f t="shared" si="232"/>
        <v>531</v>
      </c>
      <c r="D6505" s="178">
        <f t="shared" si="233"/>
        <v>15</v>
      </c>
    </row>
    <row r="6506" spans="1:4">
      <c r="A6506" s="139" t="s">
        <v>6696</v>
      </c>
      <c r="B6506" s="138">
        <v>0</v>
      </c>
      <c r="C6506" s="178">
        <f t="shared" si="232"/>
        <v>502</v>
      </c>
      <c r="D6506" s="178">
        <f t="shared" si="233"/>
        <v>16</v>
      </c>
    </row>
    <row r="6507" spans="1:4">
      <c r="A6507" s="139" t="s">
        <v>6697</v>
      </c>
      <c r="B6507" s="138">
        <v>0</v>
      </c>
      <c r="C6507" s="178">
        <f t="shared" si="232"/>
        <v>459</v>
      </c>
      <c r="D6507" s="178">
        <f t="shared" si="233"/>
        <v>17</v>
      </c>
    </row>
    <row r="6508" spans="1:4">
      <c r="A6508" s="139" t="s">
        <v>6698</v>
      </c>
      <c r="B6508" s="138">
        <v>0</v>
      </c>
      <c r="C6508" s="178">
        <f t="shared" ref="C6508:C6571" si="234">_xlfn.XLOOKUP(D6508,$N$5:$N$28,$J$5:$J$28)</f>
        <v>407</v>
      </c>
      <c r="D6508" s="178">
        <f t="shared" si="233"/>
        <v>18</v>
      </c>
    </row>
    <row r="6509" spans="1:4">
      <c r="A6509" s="139" t="s">
        <v>6699</v>
      </c>
      <c r="B6509" s="138">
        <v>0</v>
      </c>
      <c r="C6509" s="178">
        <f t="shared" si="234"/>
        <v>296</v>
      </c>
      <c r="D6509" s="178">
        <f t="shared" si="233"/>
        <v>19</v>
      </c>
    </row>
    <row r="6510" spans="1:4">
      <c r="A6510" s="139" t="s">
        <v>6700</v>
      </c>
      <c r="B6510" s="138">
        <v>0</v>
      </c>
      <c r="C6510" s="178">
        <f t="shared" si="234"/>
        <v>45</v>
      </c>
      <c r="D6510" s="178">
        <f t="shared" si="233"/>
        <v>20</v>
      </c>
    </row>
    <row r="6511" spans="1:4">
      <c r="A6511" s="139" t="s">
        <v>6701</v>
      </c>
      <c r="B6511" s="138">
        <v>0</v>
      </c>
      <c r="C6511" s="178">
        <f t="shared" si="234"/>
        <v>0</v>
      </c>
      <c r="D6511" s="178">
        <f t="shared" si="233"/>
        <v>21</v>
      </c>
    </row>
    <row r="6512" spans="1:4">
      <c r="A6512" s="139" t="s">
        <v>6702</v>
      </c>
      <c r="B6512" s="138">
        <v>0</v>
      </c>
      <c r="C6512" s="178">
        <f t="shared" si="234"/>
        <v>0</v>
      </c>
      <c r="D6512" s="178">
        <f t="shared" si="233"/>
        <v>22</v>
      </c>
    </row>
    <row r="6513" spans="1:4">
      <c r="A6513" s="139" t="s">
        <v>6703</v>
      </c>
      <c r="B6513" s="138">
        <v>0</v>
      </c>
      <c r="C6513" s="178">
        <f t="shared" si="234"/>
        <v>0</v>
      </c>
      <c r="D6513" s="178">
        <f t="shared" si="233"/>
        <v>23</v>
      </c>
    </row>
    <row r="6514" spans="1:4">
      <c r="A6514" s="139" t="s">
        <v>6704</v>
      </c>
      <c r="B6514" s="138">
        <v>0</v>
      </c>
      <c r="C6514" s="178">
        <f t="shared" si="234"/>
        <v>0</v>
      </c>
      <c r="D6514" s="178">
        <f t="shared" si="233"/>
        <v>24</v>
      </c>
    </row>
    <row r="6515" spans="1:4">
      <c r="A6515" s="139" t="s">
        <v>6705</v>
      </c>
      <c r="B6515" s="138">
        <v>0</v>
      </c>
      <c r="C6515" s="178">
        <f t="shared" si="234"/>
        <v>0</v>
      </c>
      <c r="D6515" s="178">
        <f t="shared" si="233"/>
        <v>1</v>
      </c>
    </row>
    <row r="6516" spans="1:4">
      <c r="A6516" s="139" t="s">
        <v>6706</v>
      </c>
      <c r="B6516" s="138">
        <v>0</v>
      </c>
      <c r="C6516" s="178">
        <f t="shared" si="234"/>
        <v>0</v>
      </c>
      <c r="D6516" s="178">
        <f t="shared" si="233"/>
        <v>2</v>
      </c>
    </row>
    <row r="6517" spans="1:4">
      <c r="A6517" s="139" t="s">
        <v>6707</v>
      </c>
      <c r="B6517" s="138">
        <v>0</v>
      </c>
      <c r="C6517" s="178">
        <f t="shared" si="234"/>
        <v>0</v>
      </c>
      <c r="D6517" s="178">
        <f t="shared" si="233"/>
        <v>3</v>
      </c>
    </row>
    <row r="6518" spans="1:4">
      <c r="A6518" s="139" t="s">
        <v>6708</v>
      </c>
      <c r="B6518" s="138">
        <v>0</v>
      </c>
      <c r="C6518" s="178">
        <f t="shared" si="234"/>
        <v>0</v>
      </c>
      <c r="D6518" s="178">
        <f t="shared" si="233"/>
        <v>4</v>
      </c>
    </row>
    <row r="6519" spans="1:4">
      <c r="A6519" s="139" t="s">
        <v>6709</v>
      </c>
      <c r="B6519" s="138">
        <v>0</v>
      </c>
      <c r="C6519" s="178">
        <f t="shared" si="234"/>
        <v>0</v>
      </c>
      <c r="D6519" s="178">
        <f t="shared" si="233"/>
        <v>5</v>
      </c>
    </row>
    <row r="6520" spans="1:4">
      <c r="A6520" s="139" t="s">
        <v>6710</v>
      </c>
      <c r="B6520" s="138">
        <v>0</v>
      </c>
      <c r="C6520" s="178">
        <f t="shared" si="234"/>
        <v>0</v>
      </c>
      <c r="D6520" s="178">
        <f t="shared" si="233"/>
        <v>6</v>
      </c>
    </row>
    <row r="6521" spans="1:4">
      <c r="A6521" s="139" t="s">
        <v>6711</v>
      </c>
      <c r="B6521" s="138">
        <v>0</v>
      </c>
      <c r="C6521" s="178">
        <f t="shared" si="234"/>
        <v>0</v>
      </c>
      <c r="D6521" s="178">
        <f t="shared" si="233"/>
        <v>7</v>
      </c>
    </row>
    <row r="6522" spans="1:4">
      <c r="A6522" s="139" t="s">
        <v>6712</v>
      </c>
      <c r="B6522" s="138">
        <v>0</v>
      </c>
      <c r="C6522" s="178">
        <f t="shared" si="234"/>
        <v>0</v>
      </c>
      <c r="D6522" s="178">
        <f t="shared" si="233"/>
        <v>8</v>
      </c>
    </row>
    <row r="6523" spans="1:4">
      <c r="A6523" s="139" t="s">
        <v>6713</v>
      </c>
      <c r="B6523" s="138">
        <v>0</v>
      </c>
      <c r="C6523" s="178">
        <f t="shared" si="234"/>
        <v>199</v>
      </c>
      <c r="D6523" s="178">
        <f t="shared" si="233"/>
        <v>9</v>
      </c>
    </row>
    <row r="6524" spans="1:4">
      <c r="A6524" s="139" t="s">
        <v>6714</v>
      </c>
      <c r="B6524" s="138">
        <v>0</v>
      </c>
      <c r="C6524" s="178">
        <f t="shared" si="234"/>
        <v>358</v>
      </c>
      <c r="D6524" s="178">
        <f t="shared" si="233"/>
        <v>10</v>
      </c>
    </row>
    <row r="6525" spans="1:4">
      <c r="A6525" s="139" t="s">
        <v>6715</v>
      </c>
      <c r="B6525" s="138">
        <v>0</v>
      </c>
      <c r="C6525" s="178">
        <f t="shared" si="234"/>
        <v>437</v>
      </c>
      <c r="D6525" s="178">
        <f t="shared" si="233"/>
        <v>11</v>
      </c>
    </row>
    <row r="6526" spans="1:4">
      <c r="A6526" s="139" t="s">
        <v>6716</v>
      </c>
      <c r="B6526" s="138">
        <v>0</v>
      </c>
      <c r="C6526" s="178">
        <f t="shared" si="234"/>
        <v>487</v>
      </c>
      <c r="D6526" s="178">
        <f t="shared" si="233"/>
        <v>12</v>
      </c>
    </row>
    <row r="6527" spans="1:4">
      <c r="A6527" s="139" t="s">
        <v>6717</v>
      </c>
      <c r="B6527" s="138">
        <v>0</v>
      </c>
      <c r="C6527" s="178">
        <f t="shared" si="234"/>
        <v>524</v>
      </c>
      <c r="D6527" s="178">
        <f t="shared" si="233"/>
        <v>13</v>
      </c>
    </row>
    <row r="6528" spans="1:4">
      <c r="A6528" s="139" t="s">
        <v>6718</v>
      </c>
      <c r="B6528" s="138">
        <v>0</v>
      </c>
      <c r="C6528" s="178">
        <f t="shared" si="234"/>
        <v>535</v>
      </c>
      <c r="D6528" s="178">
        <f t="shared" si="233"/>
        <v>14</v>
      </c>
    </row>
    <row r="6529" spans="1:4">
      <c r="A6529" s="139" t="s">
        <v>6719</v>
      </c>
      <c r="B6529" s="138">
        <v>0</v>
      </c>
      <c r="C6529" s="178">
        <f t="shared" si="234"/>
        <v>531</v>
      </c>
      <c r="D6529" s="178">
        <f t="shared" si="233"/>
        <v>15</v>
      </c>
    </row>
    <row r="6530" spans="1:4">
      <c r="A6530" s="139" t="s">
        <v>6720</v>
      </c>
      <c r="B6530" s="138">
        <v>0</v>
      </c>
      <c r="C6530" s="178">
        <f t="shared" si="234"/>
        <v>502</v>
      </c>
      <c r="D6530" s="178">
        <f t="shared" si="233"/>
        <v>16</v>
      </c>
    </row>
    <row r="6531" spans="1:4">
      <c r="A6531" s="139" t="s">
        <v>6721</v>
      </c>
      <c r="B6531" s="138">
        <v>0</v>
      </c>
      <c r="C6531" s="178">
        <f t="shared" si="234"/>
        <v>459</v>
      </c>
      <c r="D6531" s="178">
        <f t="shared" si="233"/>
        <v>17</v>
      </c>
    </row>
    <row r="6532" spans="1:4">
      <c r="A6532" s="139" t="s">
        <v>6722</v>
      </c>
      <c r="B6532" s="138">
        <v>0</v>
      </c>
      <c r="C6532" s="178">
        <f t="shared" si="234"/>
        <v>407</v>
      </c>
      <c r="D6532" s="178">
        <f t="shared" si="233"/>
        <v>18</v>
      </c>
    </row>
    <row r="6533" spans="1:4">
      <c r="A6533" s="139" t="s">
        <v>6723</v>
      </c>
      <c r="B6533" s="138">
        <v>0</v>
      </c>
      <c r="C6533" s="178">
        <f t="shared" si="234"/>
        <v>296</v>
      </c>
      <c r="D6533" s="178">
        <f t="shared" si="233"/>
        <v>19</v>
      </c>
    </row>
    <row r="6534" spans="1:4">
      <c r="A6534" s="139" t="s">
        <v>6724</v>
      </c>
      <c r="B6534" s="138">
        <v>0</v>
      </c>
      <c r="C6534" s="178">
        <f t="shared" si="234"/>
        <v>45</v>
      </c>
      <c r="D6534" s="178">
        <f t="shared" si="233"/>
        <v>20</v>
      </c>
    </row>
    <row r="6535" spans="1:4">
      <c r="A6535" s="139" t="s">
        <v>6725</v>
      </c>
      <c r="B6535" s="138">
        <v>0</v>
      </c>
      <c r="C6535" s="178">
        <f t="shared" si="234"/>
        <v>0</v>
      </c>
      <c r="D6535" s="178">
        <f t="shared" si="233"/>
        <v>21</v>
      </c>
    </row>
    <row r="6536" spans="1:4">
      <c r="A6536" s="139" t="s">
        <v>6726</v>
      </c>
      <c r="B6536" s="138">
        <v>0</v>
      </c>
      <c r="C6536" s="178">
        <f t="shared" si="234"/>
        <v>0</v>
      </c>
      <c r="D6536" s="178">
        <f t="shared" si="233"/>
        <v>22</v>
      </c>
    </row>
    <row r="6537" spans="1:4">
      <c r="A6537" s="139" t="s">
        <v>6727</v>
      </c>
      <c r="B6537" s="138">
        <v>0</v>
      </c>
      <c r="C6537" s="178">
        <f t="shared" si="234"/>
        <v>0</v>
      </c>
      <c r="D6537" s="178">
        <f t="shared" si="233"/>
        <v>23</v>
      </c>
    </row>
    <row r="6538" spans="1:4">
      <c r="A6538" s="139" t="s">
        <v>6728</v>
      </c>
      <c r="B6538" s="138">
        <v>0</v>
      </c>
      <c r="C6538" s="178">
        <f t="shared" si="234"/>
        <v>0</v>
      </c>
      <c r="D6538" s="178">
        <f t="shared" si="233"/>
        <v>24</v>
      </c>
    </row>
    <row r="6539" spans="1:4">
      <c r="A6539" s="139" t="s">
        <v>6729</v>
      </c>
      <c r="B6539" s="138">
        <v>0</v>
      </c>
      <c r="C6539" s="178">
        <f t="shared" si="234"/>
        <v>0</v>
      </c>
      <c r="D6539" s="178">
        <f t="shared" ref="D6539:D6602" si="235">D6515</f>
        <v>1</v>
      </c>
    </row>
    <row r="6540" spans="1:4">
      <c r="A6540" s="139" t="s">
        <v>6730</v>
      </c>
      <c r="B6540" s="138">
        <v>0</v>
      </c>
      <c r="C6540" s="178">
        <f t="shared" si="234"/>
        <v>0</v>
      </c>
      <c r="D6540" s="178">
        <f t="shared" si="235"/>
        <v>2</v>
      </c>
    </row>
    <row r="6541" spans="1:4">
      <c r="A6541" s="139" t="s">
        <v>6731</v>
      </c>
      <c r="B6541" s="138">
        <v>0</v>
      </c>
      <c r="C6541" s="178">
        <f t="shared" si="234"/>
        <v>0</v>
      </c>
      <c r="D6541" s="178">
        <f t="shared" si="235"/>
        <v>3</v>
      </c>
    </row>
    <row r="6542" spans="1:4">
      <c r="A6542" s="139" t="s">
        <v>6732</v>
      </c>
      <c r="B6542" s="138">
        <v>0</v>
      </c>
      <c r="C6542" s="178">
        <f t="shared" si="234"/>
        <v>0</v>
      </c>
      <c r="D6542" s="178">
        <f t="shared" si="235"/>
        <v>4</v>
      </c>
    </row>
    <row r="6543" spans="1:4">
      <c r="A6543" s="139" t="s">
        <v>6733</v>
      </c>
      <c r="B6543" s="138">
        <v>0</v>
      </c>
      <c r="C6543" s="178">
        <f t="shared" si="234"/>
        <v>0</v>
      </c>
      <c r="D6543" s="178">
        <f t="shared" si="235"/>
        <v>5</v>
      </c>
    </row>
    <row r="6544" spans="1:4">
      <c r="A6544" s="139" t="s">
        <v>6734</v>
      </c>
      <c r="B6544" s="138">
        <v>0</v>
      </c>
      <c r="C6544" s="178">
        <f t="shared" si="234"/>
        <v>0</v>
      </c>
      <c r="D6544" s="178">
        <f t="shared" si="235"/>
        <v>6</v>
      </c>
    </row>
    <row r="6545" spans="1:4">
      <c r="A6545" s="139" t="s">
        <v>6735</v>
      </c>
      <c r="B6545" s="138">
        <v>0</v>
      </c>
      <c r="C6545" s="178">
        <f t="shared" si="234"/>
        <v>0</v>
      </c>
      <c r="D6545" s="178">
        <f t="shared" si="235"/>
        <v>7</v>
      </c>
    </row>
    <row r="6546" spans="1:4">
      <c r="A6546" s="139" t="s">
        <v>6736</v>
      </c>
      <c r="B6546" s="138">
        <v>0</v>
      </c>
      <c r="C6546" s="178">
        <f t="shared" si="234"/>
        <v>0</v>
      </c>
      <c r="D6546" s="178">
        <f t="shared" si="235"/>
        <v>8</v>
      </c>
    </row>
    <row r="6547" spans="1:4">
      <c r="A6547" s="139" t="s">
        <v>6737</v>
      </c>
      <c r="B6547" s="138">
        <v>0</v>
      </c>
      <c r="C6547" s="178">
        <f t="shared" si="234"/>
        <v>199</v>
      </c>
      <c r="D6547" s="178">
        <f t="shared" si="235"/>
        <v>9</v>
      </c>
    </row>
    <row r="6548" spans="1:4">
      <c r="A6548" s="139" t="s">
        <v>6738</v>
      </c>
      <c r="B6548" s="138">
        <v>0</v>
      </c>
      <c r="C6548" s="178">
        <f t="shared" si="234"/>
        <v>358</v>
      </c>
      <c r="D6548" s="178">
        <f t="shared" si="235"/>
        <v>10</v>
      </c>
    </row>
    <row r="6549" spans="1:4">
      <c r="A6549" s="139" t="s">
        <v>6739</v>
      </c>
      <c r="B6549" s="138">
        <v>0</v>
      </c>
      <c r="C6549" s="178">
        <f t="shared" si="234"/>
        <v>437</v>
      </c>
      <c r="D6549" s="178">
        <f t="shared" si="235"/>
        <v>11</v>
      </c>
    </row>
    <row r="6550" spans="1:4">
      <c r="A6550" s="139" t="s">
        <v>6740</v>
      </c>
      <c r="B6550" s="138">
        <v>0</v>
      </c>
      <c r="C6550" s="178">
        <f t="shared" si="234"/>
        <v>487</v>
      </c>
      <c r="D6550" s="178">
        <f t="shared" si="235"/>
        <v>12</v>
      </c>
    </row>
    <row r="6551" spans="1:4">
      <c r="A6551" s="139" t="s">
        <v>6741</v>
      </c>
      <c r="B6551" s="138">
        <v>0</v>
      </c>
      <c r="C6551" s="178">
        <f t="shared" si="234"/>
        <v>524</v>
      </c>
      <c r="D6551" s="178">
        <f t="shared" si="235"/>
        <v>13</v>
      </c>
    </row>
    <row r="6552" spans="1:4">
      <c r="A6552" s="139" t="s">
        <v>6742</v>
      </c>
      <c r="B6552" s="138">
        <v>0</v>
      </c>
      <c r="C6552" s="178">
        <f t="shared" si="234"/>
        <v>535</v>
      </c>
      <c r="D6552" s="178">
        <f t="shared" si="235"/>
        <v>14</v>
      </c>
    </row>
    <row r="6553" spans="1:4">
      <c r="A6553" s="139" t="s">
        <v>6743</v>
      </c>
      <c r="B6553" s="138">
        <v>0</v>
      </c>
      <c r="C6553" s="178">
        <f t="shared" si="234"/>
        <v>531</v>
      </c>
      <c r="D6553" s="178">
        <f t="shared" si="235"/>
        <v>15</v>
      </c>
    </row>
    <row r="6554" spans="1:4">
      <c r="A6554" s="139" t="s">
        <v>6744</v>
      </c>
      <c r="B6554" s="138">
        <v>0</v>
      </c>
      <c r="C6554" s="178">
        <f t="shared" si="234"/>
        <v>502</v>
      </c>
      <c r="D6554" s="178">
        <f t="shared" si="235"/>
        <v>16</v>
      </c>
    </row>
    <row r="6555" spans="1:4">
      <c r="A6555" s="139" t="s">
        <v>6745</v>
      </c>
      <c r="B6555" s="138">
        <v>0</v>
      </c>
      <c r="C6555" s="178">
        <f t="shared" si="234"/>
        <v>459</v>
      </c>
      <c r="D6555" s="178">
        <f t="shared" si="235"/>
        <v>17</v>
      </c>
    </row>
    <row r="6556" spans="1:4">
      <c r="A6556" s="139" t="s">
        <v>6746</v>
      </c>
      <c r="B6556" s="138">
        <v>0</v>
      </c>
      <c r="C6556" s="178">
        <f t="shared" si="234"/>
        <v>407</v>
      </c>
      <c r="D6556" s="178">
        <f t="shared" si="235"/>
        <v>18</v>
      </c>
    </row>
    <row r="6557" spans="1:4">
      <c r="A6557" s="139" t="s">
        <v>6747</v>
      </c>
      <c r="B6557" s="138">
        <v>0</v>
      </c>
      <c r="C6557" s="178">
        <f t="shared" si="234"/>
        <v>296</v>
      </c>
      <c r="D6557" s="178">
        <f t="shared" si="235"/>
        <v>19</v>
      </c>
    </row>
    <row r="6558" spans="1:4">
      <c r="A6558" s="139" t="s">
        <v>6748</v>
      </c>
      <c r="B6558" s="138">
        <v>0</v>
      </c>
      <c r="C6558" s="178">
        <f t="shared" si="234"/>
        <v>45</v>
      </c>
      <c r="D6558" s="178">
        <f t="shared" si="235"/>
        <v>20</v>
      </c>
    </row>
    <row r="6559" spans="1:4">
      <c r="A6559" s="139" t="s">
        <v>6749</v>
      </c>
      <c r="B6559" s="138">
        <v>0</v>
      </c>
      <c r="C6559" s="178">
        <f t="shared" si="234"/>
        <v>0</v>
      </c>
      <c r="D6559" s="178">
        <f t="shared" si="235"/>
        <v>21</v>
      </c>
    </row>
    <row r="6560" spans="1:4">
      <c r="A6560" s="139" t="s">
        <v>6750</v>
      </c>
      <c r="B6560" s="138">
        <v>0</v>
      </c>
      <c r="C6560" s="178">
        <f t="shared" si="234"/>
        <v>0</v>
      </c>
      <c r="D6560" s="178">
        <f t="shared" si="235"/>
        <v>22</v>
      </c>
    </row>
    <row r="6561" spans="1:4">
      <c r="A6561" s="139" t="s">
        <v>6751</v>
      </c>
      <c r="B6561" s="138">
        <v>0</v>
      </c>
      <c r="C6561" s="178">
        <f t="shared" si="234"/>
        <v>0</v>
      </c>
      <c r="D6561" s="178">
        <f t="shared" si="235"/>
        <v>23</v>
      </c>
    </row>
    <row r="6562" spans="1:4">
      <c r="A6562" s="139" t="s">
        <v>6752</v>
      </c>
      <c r="B6562" s="138">
        <v>0</v>
      </c>
      <c r="C6562" s="178">
        <f t="shared" si="234"/>
        <v>0</v>
      </c>
      <c r="D6562" s="178">
        <f t="shared" si="235"/>
        <v>24</v>
      </c>
    </row>
    <row r="6563" spans="1:4">
      <c r="A6563" s="139" t="s">
        <v>6753</v>
      </c>
      <c r="B6563" s="138">
        <v>0</v>
      </c>
      <c r="C6563" s="178">
        <f t="shared" si="234"/>
        <v>0</v>
      </c>
      <c r="D6563" s="178">
        <f t="shared" si="235"/>
        <v>1</v>
      </c>
    </row>
    <row r="6564" spans="1:4">
      <c r="A6564" s="139" t="s">
        <v>6754</v>
      </c>
      <c r="B6564" s="138">
        <v>0</v>
      </c>
      <c r="C6564" s="178">
        <f t="shared" si="234"/>
        <v>0</v>
      </c>
      <c r="D6564" s="178">
        <f t="shared" si="235"/>
        <v>2</v>
      </c>
    </row>
    <row r="6565" spans="1:4">
      <c r="A6565" s="139" t="s">
        <v>6755</v>
      </c>
      <c r="B6565" s="138">
        <v>0</v>
      </c>
      <c r="C6565" s="178">
        <f t="shared" si="234"/>
        <v>0</v>
      </c>
      <c r="D6565" s="178">
        <f t="shared" si="235"/>
        <v>3</v>
      </c>
    </row>
    <row r="6566" spans="1:4">
      <c r="A6566" s="139" t="s">
        <v>6756</v>
      </c>
      <c r="B6566" s="138">
        <v>0</v>
      </c>
      <c r="C6566" s="178">
        <f t="shared" si="234"/>
        <v>0</v>
      </c>
      <c r="D6566" s="178">
        <f t="shared" si="235"/>
        <v>4</v>
      </c>
    </row>
    <row r="6567" spans="1:4">
      <c r="A6567" s="139" t="s">
        <v>6757</v>
      </c>
      <c r="B6567" s="138">
        <v>0</v>
      </c>
      <c r="C6567" s="178">
        <f t="shared" si="234"/>
        <v>0</v>
      </c>
      <c r="D6567" s="178">
        <f t="shared" si="235"/>
        <v>5</v>
      </c>
    </row>
    <row r="6568" spans="1:4">
      <c r="A6568" s="139" t="s">
        <v>6758</v>
      </c>
      <c r="B6568" s="138">
        <v>0</v>
      </c>
      <c r="C6568" s="178">
        <f t="shared" si="234"/>
        <v>0</v>
      </c>
      <c r="D6568" s="178">
        <f t="shared" si="235"/>
        <v>6</v>
      </c>
    </row>
    <row r="6569" spans="1:4">
      <c r="A6569" s="139" t="s">
        <v>6759</v>
      </c>
      <c r="B6569" s="138">
        <v>0</v>
      </c>
      <c r="C6569" s="178">
        <f t="shared" si="234"/>
        <v>0</v>
      </c>
      <c r="D6569" s="178">
        <f t="shared" si="235"/>
        <v>7</v>
      </c>
    </row>
    <row r="6570" spans="1:4">
      <c r="A6570" s="139" t="s">
        <v>6760</v>
      </c>
      <c r="B6570" s="138">
        <v>0</v>
      </c>
      <c r="C6570" s="178">
        <f t="shared" si="234"/>
        <v>0</v>
      </c>
      <c r="D6570" s="178">
        <f t="shared" si="235"/>
        <v>8</v>
      </c>
    </row>
    <row r="6571" spans="1:4">
      <c r="A6571" s="139" t="s">
        <v>6761</v>
      </c>
      <c r="B6571" s="138">
        <v>0</v>
      </c>
      <c r="C6571" s="178">
        <f t="shared" si="234"/>
        <v>199</v>
      </c>
      <c r="D6571" s="178">
        <f t="shared" si="235"/>
        <v>9</v>
      </c>
    </row>
    <row r="6572" spans="1:4">
      <c r="A6572" s="139" t="s">
        <v>6762</v>
      </c>
      <c r="B6572" s="138">
        <v>0</v>
      </c>
      <c r="C6572" s="178">
        <f t="shared" ref="C6572:C6586" si="236">_xlfn.XLOOKUP(D6572,$N$5:$N$28,$J$5:$J$28)</f>
        <v>358</v>
      </c>
      <c r="D6572" s="178">
        <f t="shared" si="235"/>
        <v>10</v>
      </c>
    </row>
    <row r="6573" spans="1:4">
      <c r="A6573" s="139" t="s">
        <v>6763</v>
      </c>
      <c r="B6573" s="138">
        <v>0</v>
      </c>
      <c r="C6573" s="178">
        <f t="shared" si="236"/>
        <v>437</v>
      </c>
      <c r="D6573" s="178">
        <f t="shared" si="235"/>
        <v>11</v>
      </c>
    </row>
    <row r="6574" spans="1:4">
      <c r="A6574" s="139" t="s">
        <v>6764</v>
      </c>
      <c r="B6574" s="138">
        <v>0</v>
      </c>
      <c r="C6574" s="178">
        <f t="shared" si="236"/>
        <v>487</v>
      </c>
      <c r="D6574" s="178">
        <f t="shared" si="235"/>
        <v>12</v>
      </c>
    </row>
    <row r="6575" spans="1:4">
      <c r="A6575" s="139" t="s">
        <v>6765</v>
      </c>
      <c r="B6575" s="138">
        <v>0</v>
      </c>
      <c r="C6575" s="178">
        <f t="shared" si="236"/>
        <v>524</v>
      </c>
      <c r="D6575" s="178">
        <f t="shared" si="235"/>
        <v>13</v>
      </c>
    </row>
    <row r="6576" spans="1:4">
      <c r="A6576" s="139" t="s">
        <v>6766</v>
      </c>
      <c r="B6576" s="138">
        <v>0</v>
      </c>
      <c r="C6576" s="178">
        <f t="shared" si="236"/>
        <v>535</v>
      </c>
      <c r="D6576" s="178">
        <f t="shared" si="235"/>
        <v>14</v>
      </c>
    </row>
    <row r="6577" spans="1:4">
      <c r="A6577" s="139" t="s">
        <v>6767</v>
      </c>
      <c r="B6577" s="138">
        <v>0</v>
      </c>
      <c r="C6577" s="178">
        <f t="shared" si="236"/>
        <v>531</v>
      </c>
      <c r="D6577" s="178">
        <f t="shared" si="235"/>
        <v>15</v>
      </c>
    </row>
    <row r="6578" spans="1:4">
      <c r="A6578" s="139" t="s">
        <v>6768</v>
      </c>
      <c r="B6578" s="138">
        <v>0</v>
      </c>
      <c r="C6578" s="178">
        <f t="shared" si="236"/>
        <v>502</v>
      </c>
      <c r="D6578" s="178">
        <f t="shared" si="235"/>
        <v>16</v>
      </c>
    </row>
    <row r="6579" spans="1:4">
      <c r="A6579" s="139" t="s">
        <v>6769</v>
      </c>
      <c r="B6579" s="138">
        <v>0</v>
      </c>
      <c r="C6579" s="178">
        <f t="shared" si="236"/>
        <v>459</v>
      </c>
      <c r="D6579" s="178">
        <f t="shared" si="235"/>
        <v>17</v>
      </c>
    </row>
    <row r="6580" spans="1:4">
      <c r="A6580" s="139" t="s">
        <v>6770</v>
      </c>
      <c r="B6580" s="138">
        <v>0</v>
      </c>
      <c r="C6580" s="178">
        <f t="shared" si="236"/>
        <v>407</v>
      </c>
      <c r="D6580" s="178">
        <f t="shared" si="235"/>
        <v>18</v>
      </c>
    </row>
    <row r="6581" spans="1:4">
      <c r="A6581" s="139" t="s">
        <v>6771</v>
      </c>
      <c r="B6581" s="138">
        <v>0</v>
      </c>
      <c r="C6581" s="178">
        <f t="shared" si="236"/>
        <v>296</v>
      </c>
      <c r="D6581" s="178">
        <f t="shared" si="235"/>
        <v>19</v>
      </c>
    </row>
    <row r="6582" spans="1:4">
      <c r="A6582" s="139" t="s">
        <v>6772</v>
      </c>
      <c r="B6582" s="138">
        <v>0</v>
      </c>
      <c r="C6582" s="178">
        <f t="shared" si="236"/>
        <v>45</v>
      </c>
      <c r="D6582" s="178">
        <f t="shared" si="235"/>
        <v>20</v>
      </c>
    </row>
    <row r="6583" spans="1:4">
      <c r="A6583" s="139" t="s">
        <v>6773</v>
      </c>
      <c r="B6583" s="138">
        <v>0</v>
      </c>
      <c r="C6583" s="178">
        <f t="shared" si="236"/>
        <v>0</v>
      </c>
      <c r="D6583" s="178">
        <f t="shared" si="235"/>
        <v>21</v>
      </c>
    </row>
    <row r="6584" spans="1:4">
      <c r="A6584" s="139" t="s">
        <v>6774</v>
      </c>
      <c r="B6584" s="138">
        <v>0</v>
      </c>
      <c r="C6584" s="178">
        <f t="shared" si="236"/>
        <v>0</v>
      </c>
      <c r="D6584" s="178">
        <f t="shared" si="235"/>
        <v>22</v>
      </c>
    </row>
    <row r="6585" spans="1:4">
      <c r="A6585" s="139" t="s">
        <v>6775</v>
      </c>
      <c r="B6585" s="138">
        <v>0</v>
      </c>
      <c r="C6585" s="178">
        <f t="shared" si="236"/>
        <v>0</v>
      </c>
      <c r="D6585" s="178">
        <f t="shared" si="235"/>
        <v>23</v>
      </c>
    </row>
    <row r="6586" spans="1:4">
      <c r="A6586" s="139" t="s">
        <v>6776</v>
      </c>
      <c r="B6586" s="138">
        <v>0</v>
      </c>
      <c r="C6586" s="178">
        <f t="shared" si="236"/>
        <v>0</v>
      </c>
      <c r="D6586" s="178">
        <f t="shared" si="235"/>
        <v>24</v>
      </c>
    </row>
    <row r="6587" spans="1:4">
      <c r="A6587" s="139" t="s">
        <v>6777</v>
      </c>
      <c r="B6587" s="138">
        <v>0</v>
      </c>
      <c r="C6587" s="178">
        <f>_xlfn.XLOOKUP(D6587,$N$5:$N$28,$K$5:$K$28)</f>
        <v>0</v>
      </c>
      <c r="D6587" s="178">
        <f t="shared" si="235"/>
        <v>1</v>
      </c>
    </row>
    <row r="6588" spans="1:4">
      <c r="A6588" s="139" t="s">
        <v>6778</v>
      </c>
      <c r="B6588" s="138">
        <v>0</v>
      </c>
      <c r="C6588" s="178">
        <f t="shared" ref="C6588:C6651" si="237">_xlfn.XLOOKUP(D6588,$N$5:$N$28,$K$5:$K$28)</f>
        <v>0</v>
      </c>
      <c r="D6588" s="178">
        <f t="shared" si="235"/>
        <v>2</v>
      </c>
    </row>
    <row r="6589" spans="1:4">
      <c r="A6589" s="139" t="s">
        <v>6779</v>
      </c>
      <c r="B6589" s="138">
        <v>0</v>
      </c>
      <c r="C6589" s="178">
        <f t="shared" si="237"/>
        <v>0</v>
      </c>
      <c r="D6589" s="178">
        <f t="shared" si="235"/>
        <v>3</v>
      </c>
    </row>
    <row r="6590" spans="1:4">
      <c r="A6590" s="139" t="s">
        <v>6780</v>
      </c>
      <c r="B6590" s="138">
        <v>0</v>
      </c>
      <c r="C6590" s="178">
        <f t="shared" si="237"/>
        <v>0</v>
      </c>
      <c r="D6590" s="178">
        <f t="shared" si="235"/>
        <v>4</v>
      </c>
    </row>
    <row r="6591" spans="1:4">
      <c r="A6591" s="139" t="s">
        <v>6781</v>
      </c>
      <c r="B6591" s="138">
        <v>0</v>
      </c>
      <c r="C6591" s="178">
        <f t="shared" si="237"/>
        <v>0</v>
      </c>
      <c r="D6591" s="178">
        <f t="shared" si="235"/>
        <v>5</v>
      </c>
    </row>
    <row r="6592" spans="1:4">
      <c r="A6592" s="139" t="s">
        <v>6782</v>
      </c>
      <c r="B6592" s="138">
        <v>0</v>
      </c>
      <c r="C6592" s="178">
        <f t="shared" si="237"/>
        <v>0</v>
      </c>
      <c r="D6592" s="178">
        <f t="shared" si="235"/>
        <v>6</v>
      </c>
    </row>
    <row r="6593" spans="1:4">
      <c r="A6593" s="139" t="s">
        <v>6783</v>
      </c>
      <c r="B6593" s="138">
        <v>0</v>
      </c>
      <c r="C6593" s="178">
        <f t="shared" si="237"/>
        <v>0</v>
      </c>
      <c r="D6593" s="178">
        <f t="shared" si="235"/>
        <v>7</v>
      </c>
    </row>
    <row r="6594" spans="1:4">
      <c r="A6594" s="139" t="s">
        <v>6784</v>
      </c>
      <c r="B6594" s="138">
        <v>0</v>
      </c>
      <c r="C6594" s="178">
        <f t="shared" si="237"/>
        <v>106</v>
      </c>
      <c r="D6594" s="178">
        <f t="shared" si="235"/>
        <v>8</v>
      </c>
    </row>
    <row r="6595" spans="1:4">
      <c r="A6595" s="139" t="s">
        <v>6785</v>
      </c>
      <c r="B6595" s="138">
        <v>0</v>
      </c>
      <c r="C6595" s="178">
        <f t="shared" si="237"/>
        <v>343</v>
      </c>
      <c r="D6595" s="178">
        <f t="shared" si="235"/>
        <v>9</v>
      </c>
    </row>
    <row r="6596" spans="1:4">
      <c r="A6596" s="139" t="s">
        <v>6786</v>
      </c>
      <c r="B6596" s="138">
        <v>0</v>
      </c>
      <c r="C6596" s="178">
        <f t="shared" si="237"/>
        <v>439</v>
      </c>
      <c r="D6596" s="178">
        <f t="shared" si="235"/>
        <v>10</v>
      </c>
    </row>
    <row r="6597" spans="1:4">
      <c r="A6597" s="139" t="s">
        <v>6787</v>
      </c>
      <c r="B6597" s="138">
        <v>0</v>
      </c>
      <c r="C6597" s="178">
        <f t="shared" si="237"/>
        <v>504</v>
      </c>
      <c r="D6597" s="178">
        <f t="shared" si="235"/>
        <v>11</v>
      </c>
    </row>
    <row r="6598" spans="1:4">
      <c r="A6598" s="139" t="s">
        <v>6788</v>
      </c>
      <c r="B6598" s="138">
        <v>0</v>
      </c>
      <c r="C6598" s="178">
        <f t="shared" si="237"/>
        <v>553</v>
      </c>
      <c r="D6598" s="178">
        <f t="shared" si="235"/>
        <v>12</v>
      </c>
    </row>
    <row r="6599" spans="1:4">
      <c r="A6599" s="139" t="s">
        <v>6789</v>
      </c>
      <c r="B6599" s="138">
        <v>0</v>
      </c>
      <c r="C6599" s="178">
        <f t="shared" si="237"/>
        <v>595</v>
      </c>
      <c r="D6599" s="178">
        <f t="shared" si="235"/>
        <v>13</v>
      </c>
    </row>
    <row r="6600" spans="1:4">
      <c r="A6600" s="139" t="s">
        <v>6790</v>
      </c>
      <c r="B6600" s="138">
        <v>0</v>
      </c>
      <c r="C6600" s="178">
        <f t="shared" si="237"/>
        <v>613</v>
      </c>
      <c r="D6600" s="178">
        <f t="shared" si="235"/>
        <v>14</v>
      </c>
    </row>
    <row r="6601" spans="1:4">
      <c r="A6601" s="139" t="s">
        <v>6791</v>
      </c>
      <c r="B6601" s="138">
        <v>0</v>
      </c>
      <c r="C6601" s="178">
        <f t="shared" si="237"/>
        <v>618</v>
      </c>
      <c r="D6601" s="178">
        <f t="shared" si="235"/>
        <v>15</v>
      </c>
    </row>
    <row r="6602" spans="1:4">
      <c r="A6602" s="139" t="s">
        <v>6792</v>
      </c>
      <c r="B6602" s="138">
        <v>0</v>
      </c>
      <c r="C6602" s="178">
        <f t="shared" si="237"/>
        <v>593</v>
      </c>
      <c r="D6602" s="178">
        <f t="shared" si="235"/>
        <v>16</v>
      </c>
    </row>
    <row r="6603" spans="1:4">
      <c r="A6603" s="139" t="s">
        <v>6793</v>
      </c>
      <c r="B6603" s="138">
        <v>0</v>
      </c>
      <c r="C6603" s="178">
        <f t="shared" si="237"/>
        <v>550</v>
      </c>
      <c r="D6603" s="178">
        <f t="shared" ref="D6603:D6666" si="238">D6579</f>
        <v>17</v>
      </c>
    </row>
    <row r="6604" spans="1:4">
      <c r="A6604" s="139" t="s">
        <v>6794</v>
      </c>
      <c r="B6604" s="138">
        <v>0</v>
      </c>
      <c r="C6604" s="178">
        <f t="shared" si="237"/>
        <v>488</v>
      </c>
      <c r="D6604" s="178">
        <f t="shared" si="238"/>
        <v>18</v>
      </c>
    </row>
    <row r="6605" spans="1:4">
      <c r="A6605" s="139" t="s">
        <v>6795</v>
      </c>
      <c r="B6605" s="138">
        <v>0</v>
      </c>
      <c r="C6605" s="178">
        <f t="shared" si="237"/>
        <v>388</v>
      </c>
      <c r="D6605" s="178">
        <f t="shared" si="238"/>
        <v>19</v>
      </c>
    </row>
    <row r="6606" spans="1:4">
      <c r="A6606" s="139" t="s">
        <v>6796</v>
      </c>
      <c r="B6606" s="138">
        <v>0</v>
      </c>
      <c r="C6606" s="178">
        <f t="shared" si="237"/>
        <v>137</v>
      </c>
      <c r="D6606" s="178">
        <f t="shared" si="238"/>
        <v>20</v>
      </c>
    </row>
    <row r="6607" spans="1:4">
      <c r="A6607" s="139" t="s">
        <v>6797</v>
      </c>
      <c r="B6607" s="138">
        <v>0</v>
      </c>
      <c r="C6607" s="178">
        <f t="shared" si="237"/>
        <v>0</v>
      </c>
      <c r="D6607" s="178">
        <f t="shared" si="238"/>
        <v>21</v>
      </c>
    </row>
    <row r="6608" spans="1:4">
      <c r="A6608" s="139" t="s">
        <v>6798</v>
      </c>
      <c r="B6608" s="138">
        <v>0</v>
      </c>
      <c r="C6608" s="178">
        <f t="shared" si="237"/>
        <v>0</v>
      </c>
      <c r="D6608" s="178">
        <f t="shared" si="238"/>
        <v>22</v>
      </c>
    </row>
    <row r="6609" spans="1:4">
      <c r="A6609" s="139" t="s">
        <v>6799</v>
      </c>
      <c r="B6609" s="138">
        <v>0</v>
      </c>
      <c r="C6609" s="178">
        <f t="shared" si="237"/>
        <v>0</v>
      </c>
      <c r="D6609" s="178">
        <f t="shared" si="238"/>
        <v>23</v>
      </c>
    </row>
    <row r="6610" spans="1:4">
      <c r="A6610" s="139" t="s">
        <v>6800</v>
      </c>
      <c r="B6610" s="138">
        <v>0</v>
      </c>
      <c r="C6610" s="178">
        <f t="shared" si="237"/>
        <v>0</v>
      </c>
      <c r="D6610" s="178">
        <f t="shared" si="238"/>
        <v>24</v>
      </c>
    </row>
    <row r="6611" spans="1:4">
      <c r="A6611" s="139" t="s">
        <v>6801</v>
      </c>
      <c r="B6611" s="138">
        <v>0</v>
      </c>
      <c r="C6611" s="178">
        <f t="shared" si="237"/>
        <v>0</v>
      </c>
      <c r="D6611" s="178">
        <f t="shared" si="238"/>
        <v>1</v>
      </c>
    </row>
    <row r="6612" spans="1:4">
      <c r="A6612" s="139" t="s">
        <v>6802</v>
      </c>
      <c r="B6612" s="138">
        <v>0</v>
      </c>
      <c r="C6612" s="178">
        <f t="shared" si="237"/>
        <v>0</v>
      </c>
      <c r="D6612" s="178">
        <f t="shared" si="238"/>
        <v>2</v>
      </c>
    </row>
    <row r="6613" spans="1:4">
      <c r="A6613" s="139" t="s">
        <v>6803</v>
      </c>
      <c r="B6613" s="138">
        <v>0</v>
      </c>
      <c r="C6613" s="178">
        <f t="shared" si="237"/>
        <v>0</v>
      </c>
      <c r="D6613" s="178">
        <f t="shared" si="238"/>
        <v>3</v>
      </c>
    </row>
    <row r="6614" spans="1:4">
      <c r="A6614" s="139" t="s">
        <v>6804</v>
      </c>
      <c r="B6614" s="138">
        <v>0</v>
      </c>
      <c r="C6614" s="178">
        <f t="shared" si="237"/>
        <v>0</v>
      </c>
      <c r="D6614" s="178">
        <f t="shared" si="238"/>
        <v>4</v>
      </c>
    </row>
    <row r="6615" spans="1:4">
      <c r="A6615" s="139" t="s">
        <v>6805</v>
      </c>
      <c r="B6615" s="138">
        <v>0</v>
      </c>
      <c r="C6615" s="178">
        <f t="shared" si="237"/>
        <v>0</v>
      </c>
      <c r="D6615" s="178">
        <f t="shared" si="238"/>
        <v>5</v>
      </c>
    </row>
    <row r="6616" spans="1:4">
      <c r="A6616" s="139" t="s">
        <v>6806</v>
      </c>
      <c r="B6616" s="138">
        <v>0</v>
      </c>
      <c r="C6616" s="178">
        <f t="shared" si="237"/>
        <v>0</v>
      </c>
      <c r="D6616" s="178">
        <f t="shared" si="238"/>
        <v>6</v>
      </c>
    </row>
    <row r="6617" spans="1:4">
      <c r="A6617" s="139" t="s">
        <v>6807</v>
      </c>
      <c r="B6617" s="138">
        <v>0</v>
      </c>
      <c r="C6617" s="178">
        <f t="shared" si="237"/>
        <v>0</v>
      </c>
      <c r="D6617" s="178">
        <f t="shared" si="238"/>
        <v>7</v>
      </c>
    </row>
    <row r="6618" spans="1:4">
      <c r="A6618" s="139" t="s">
        <v>6808</v>
      </c>
      <c r="B6618" s="138">
        <v>0</v>
      </c>
      <c r="C6618" s="178">
        <f t="shared" si="237"/>
        <v>106</v>
      </c>
      <c r="D6618" s="178">
        <f t="shared" si="238"/>
        <v>8</v>
      </c>
    </row>
    <row r="6619" spans="1:4">
      <c r="A6619" s="139" t="s">
        <v>6809</v>
      </c>
      <c r="B6619" s="138">
        <v>0</v>
      </c>
      <c r="C6619" s="178">
        <f t="shared" si="237"/>
        <v>343</v>
      </c>
      <c r="D6619" s="178">
        <f t="shared" si="238"/>
        <v>9</v>
      </c>
    </row>
    <row r="6620" spans="1:4">
      <c r="A6620" s="139" t="s">
        <v>6810</v>
      </c>
      <c r="B6620" s="138">
        <v>0</v>
      </c>
      <c r="C6620" s="178">
        <f t="shared" si="237"/>
        <v>439</v>
      </c>
      <c r="D6620" s="178">
        <f t="shared" si="238"/>
        <v>10</v>
      </c>
    </row>
    <row r="6621" spans="1:4">
      <c r="A6621" s="139" t="s">
        <v>6811</v>
      </c>
      <c r="B6621" s="138">
        <v>0</v>
      </c>
      <c r="C6621" s="178">
        <f t="shared" si="237"/>
        <v>504</v>
      </c>
      <c r="D6621" s="178">
        <f t="shared" si="238"/>
        <v>11</v>
      </c>
    </row>
    <row r="6622" spans="1:4">
      <c r="A6622" s="139" t="s">
        <v>6812</v>
      </c>
      <c r="B6622" s="138">
        <v>0</v>
      </c>
      <c r="C6622" s="178">
        <f t="shared" si="237"/>
        <v>553</v>
      </c>
      <c r="D6622" s="178">
        <f t="shared" si="238"/>
        <v>12</v>
      </c>
    </row>
    <row r="6623" spans="1:4">
      <c r="A6623" s="139" t="s">
        <v>6813</v>
      </c>
      <c r="B6623" s="138">
        <v>0</v>
      </c>
      <c r="C6623" s="178">
        <f t="shared" si="237"/>
        <v>595</v>
      </c>
      <c r="D6623" s="178">
        <f t="shared" si="238"/>
        <v>13</v>
      </c>
    </row>
    <row r="6624" spans="1:4">
      <c r="A6624" s="139" t="s">
        <v>6814</v>
      </c>
      <c r="B6624" s="138">
        <v>0</v>
      </c>
      <c r="C6624" s="178">
        <f t="shared" si="237"/>
        <v>613</v>
      </c>
      <c r="D6624" s="178">
        <f t="shared" si="238"/>
        <v>14</v>
      </c>
    </row>
    <row r="6625" spans="1:4">
      <c r="A6625" s="139" t="s">
        <v>6815</v>
      </c>
      <c r="B6625" s="138">
        <v>0</v>
      </c>
      <c r="C6625" s="178">
        <f t="shared" si="237"/>
        <v>618</v>
      </c>
      <c r="D6625" s="178">
        <f t="shared" si="238"/>
        <v>15</v>
      </c>
    </row>
    <row r="6626" spans="1:4">
      <c r="A6626" s="139" t="s">
        <v>6816</v>
      </c>
      <c r="B6626" s="138">
        <v>0</v>
      </c>
      <c r="C6626" s="178">
        <f t="shared" si="237"/>
        <v>593</v>
      </c>
      <c r="D6626" s="178">
        <f t="shared" si="238"/>
        <v>16</v>
      </c>
    </row>
    <row r="6627" spans="1:4">
      <c r="A6627" s="139" t="s">
        <v>6817</v>
      </c>
      <c r="B6627" s="138">
        <v>0</v>
      </c>
      <c r="C6627" s="178">
        <f t="shared" si="237"/>
        <v>550</v>
      </c>
      <c r="D6627" s="178">
        <f t="shared" si="238"/>
        <v>17</v>
      </c>
    </row>
    <row r="6628" spans="1:4">
      <c r="A6628" s="139" t="s">
        <v>6818</v>
      </c>
      <c r="B6628" s="138">
        <v>0</v>
      </c>
      <c r="C6628" s="178">
        <f t="shared" si="237"/>
        <v>488</v>
      </c>
      <c r="D6628" s="178">
        <f t="shared" si="238"/>
        <v>18</v>
      </c>
    </row>
    <row r="6629" spans="1:4">
      <c r="A6629" s="139" t="s">
        <v>6819</v>
      </c>
      <c r="B6629" s="138">
        <v>0</v>
      </c>
      <c r="C6629" s="178">
        <f t="shared" si="237"/>
        <v>388</v>
      </c>
      <c r="D6629" s="178">
        <f t="shared" si="238"/>
        <v>19</v>
      </c>
    </row>
    <row r="6630" spans="1:4">
      <c r="A6630" s="139" t="s">
        <v>6820</v>
      </c>
      <c r="B6630" s="138">
        <v>0</v>
      </c>
      <c r="C6630" s="178">
        <f t="shared" si="237"/>
        <v>137</v>
      </c>
      <c r="D6630" s="178">
        <f t="shared" si="238"/>
        <v>20</v>
      </c>
    </row>
    <row r="6631" spans="1:4">
      <c r="A6631" s="139" t="s">
        <v>6821</v>
      </c>
      <c r="B6631" s="138">
        <v>0</v>
      </c>
      <c r="C6631" s="178">
        <f t="shared" si="237"/>
        <v>0</v>
      </c>
      <c r="D6631" s="178">
        <f t="shared" si="238"/>
        <v>21</v>
      </c>
    </row>
    <row r="6632" spans="1:4">
      <c r="A6632" s="139" t="s">
        <v>6822</v>
      </c>
      <c r="B6632" s="138">
        <v>0</v>
      </c>
      <c r="C6632" s="178">
        <f t="shared" si="237"/>
        <v>0</v>
      </c>
      <c r="D6632" s="178">
        <f t="shared" si="238"/>
        <v>22</v>
      </c>
    </row>
    <row r="6633" spans="1:4">
      <c r="A6633" s="139" t="s">
        <v>6823</v>
      </c>
      <c r="B6633" s="138">
        <v>0</v>
      </c>
      <c r="C6633" s="178">
        <f t="shared" si="237"/>
        <v>0</v>
      </c>
      <c r="D6633" s="178">
        <f t="shared" si="238"/>
        <v>23</v>
      </c>
    </row>
    <row r="6634" spans="1:4">
      <c r="A6634" s="139" t="s">
        <v>6824</v>
      </c>
      <c r="B6634" s="138">
        <v>0</v>
      </c>
      <c r="C6634" s="178">
        <f t="shared" si="237"/>
        <v>0</v>
      </c>
      <c r="D6634" s="178">
        <f t="shared" si="238"/>
        <v>24</v>
      </c>
    </row>
    <row r="6635" spans="1:4">
      <c r="A6635" s="139" t="s">
        <v>6825</v>
      </c>
      <c r="B6635" s="138">
        <v>0</v>
      </c>
      <c r="C6635" s="178">
        <f t="shared" si="237"/>
        <v>0</v>
      </c>
      <c r="D6635" s="178">
        <f t="shared" si="238"/>
        <v>1</v>
      </c>
    </row>
    <row r="6636" spans="1:4">
      <c r="A6636" s="139" t="s">
        <v>6826</v>
      </c>
      <c r="B6636" s="138">
        <v>0</v>
      </c>
      <c r="C6636" s="178">
        <f t="shared" si="237"/>
        <v>0</v>
      </c>
      <c r="D6636" s="178">
        <f t="shared" si="238"/>
        <v>2</v>
      </c>
    </row>
    <row r="6637" spans="1:4">
      <c r="A6637" s="139" t="s">
        <v>6827</v>
      </c>
      <c r="B6637" s="138">
        <v>0</v>
      </c>
      <c r="C6637" s="178">
        <f t="shared" si="237"/>
        <v>0</v>
      </c>
      <c r="D6637" s="178">
        <f t="shared" si="238"/>
        <v>3</v>
      </c>
    </row>
    <row r="6638" spans="1:4">
      <c r="A6638" s="139" t="s">
        <v>6828</v>
      </c>
      <c r="B6638" s="138">
        <v>0</v>
      </c>
      <c r="C6638" s="178">
        <f t="shared" si="237"/>
        <v>0</v>
      </c>
      <c r="D6638" s="178">
        <f t="shared" si="238"/>
        <v>4</v>
      </c>
    </row>
    <row r="6639" spans="1:4">
      <c r="A6639" s="139" t="s">
        <v>6829</v>
      </c>
      <c r="B6639" s="138">
        <v>0</v>
      </c>
      <c r="C6639" s="178">
        <f t="shared" si="237"/>
        <v>0</v>
      </c>
      <c r="D6639" s="178">
        <f t="shared" si="238"/>
        <v>5</v>
      </c>
    </row>
    <row r="6640" spans="1:4">
      <c r="A6640" s="139" t="s">
        <v>6830</v>
      </c>
      <c r="B6640" s="138">
        <v>0</v>
      </c>
      <c r="C6640" s="178">
        <f t="shared" si="237"/>
        <v>0</v>
      </c>
      <c r="D6640" s="178">
        <f t="shared" si="238"/>
        <v>6</v>
      </c>
    </row>
    <row r="6641" spans="1:4">
      <c r="A6641" s="139" t="s">
        <v>6831</v>
      </c>
      <c r="B6641" s="138">
        <v>0</v>
      </c>
      <c r="C6641" s="178">
        <f t="shared" si="237"/>
        <v>0</v>
      </c>
      <c r="D6641" s="178">
        <f t="shared" si="238"/>
        <v>7</v>
      </c>
    </row>
    <row r="6642" spans="1:4">
      <c r="A6642" s="139" t="s">
        <v>6832</v>
      </c>
      <c r="B6642" s="138">
        <v>0</v>
      </c>
      <c r="C6642" s="178">
        <f t="shared" si="237"/>
        <v>106</v>
      </c>
      <c r="D6642" s="178">
        <f t="shared" si="238"/>
        <v>8</v>
      </c>
    </row>
    <row r="6643" spans="1:4">
      <c r="A6643" s="139" t="s">
        <v>6833</v>
      </c>
      <c r="B6643" s="138">
        <v>0</v>
      </c>
      <c r="C6643" s="178">
        <f t="shared" si="237"/>
        <v>343</v>
      </c>
      <c r="D6643" s="178">
        <f t="shared" si="238"/>
        <v>9</v>
      </c>
    </row>
    <row r="6644" spans="1:4">
      <c r="A6644" s="139" t="s">
        <v>6834</v>
      </c>
      <c r="B6644" s="138">
        <v>0</v>
      </c>
      <c r="C6644" s="178">
        <f t="shared" si="237"/>
        <v>439</v>
      </c>
      <c r="D6644" s="178">
        <f t="shared" si="238"/>
        <v>10</v>
      </c>
    </row>
    <row r="6645" spans="1:4">
      <c r="A6645" s="139" t="s">
        <v>6835</v>
      </c>
      <c r="B6645" s="138">
        <v>0</v>
      </c>
      <c r="C6645" s="178">
        <f t="shared" si="237"/>
        <v>504</v>
      </c>
      <c r="D6645" s="178">
        <f t="shared" si="238"/>
        <v>11</v>
      </c>
    </row>
    <row r="6646" spans="1:4">
      <c r="A6646" s="139" t="s">
        <v>6836</v>
      </c>
      <c r="B6646" s="138">
        <v>0</v>
      </c>
      <c r="C6646" s="178">
        <f t="shared" si="237"/>
        <v>553</v>
      </c>
      <c r="D6646" s="178">
        <f t="shared" si="238"/>
        <v>12</v>
      </c>
    </row>
    <row r="6647" spans="1:4">
      <c r="A6647" s="139" t="s">
        <v>6837</v>
      </c>
      <c r="B6647" s="138">
        <v>0</v>
      </c>
      <c r="C6647" s="178">
        <f t="shared" si="237"/>
        <v>595</v>
      </c>
      <c r="D6647" s="178">
        <f t="shared" si="238"/>
        <v>13</v>
      </c>
    </row>
    <row r="6648" spans="1:4">
      <c r="A6648" s="139" t="s">
        <v>6838</v>
      </c>
      <c r="B6648" s="138">
        <v>0</v>
      </c>
      <c r="C6648" s="178">
        <f t="shared" si="237"/>
        <v>613</v>
      </c>
      <c r="D6648" s="178">
        <f t="shared" si="238"/>
        <v>14</v>
      </c>
    </row>
    <row r="6649" spans="1:4">
      <c r="A6649" s="139" t="s">
        <v>6839</v>
      </c>
      <c r="B6649" s="138">
        <v>0</v>
      </c>
      <c r="C6649" s="178">
        <f t="shared" si="237"/>
        <v>618</v>
      </c>
      <c r="D6649" s="178">
        <f t="shared" si="238"/>
        <v>15</v>
      </c>
    </row>
    <row r="6650" spans="1:4">
      <c r="A6650" s="139" t="s">
        <v>6840</v>
      </c>
      <c r="B6650" s="138">
        <v>0</v>
      </c>
      <c r="C6650" s="178">
        <f t="shared" si="237"/>
        <v>593</v>
      </c>
      <c r="D6650" s="178">
        <f t="shared" si="238"/>
        <v>16</v>
      </c>
    </row>
    <row r="6651" spans="1:4">
      <c r="A6651" s="139" t="s">
        <v>6841</v>
      </c>
      <c r="B6651" s="138">
        <v>0</v>
      </c>
      <c r="C6651" s="178">
        <f t="shared" si="237"/>
        <v>550</v>
      </c>
      <c r="D6651" s="178">
        <f t="shared" si="238"/>
        <v>17</v>
      </c>
    </row>
    <row r="6652" spans="1:4">
      <c r="A6652" s="139" t="s">
        <v>6842</v>
      </c>
      <c r="B6652" s="138">
        <v>0</v>
      </c>
      <c r="C6652" s="178">
        <f t="shared" ref="C6652:C6715" si="239">_xlfn.XLOOKUP(D6652,$N$5:$N$28,$K$5:$K$28)</f>
        <v>488</v>
      </c>
      <c r="D6652" s="178">
        <f t="shared" si="238"/>
        <v>18</v>
      </c>
    </row>
    <row r="6653" spans="1:4">
      <c r="A6653" s="139" t="s">
        <v>6843</v>
      </c>
      <c r="B6653" s="138">
        <v>0</v>
      </c>
      <c r="C6653" s="178">
        <f t="shared" si="239"/>
        <v>388</v>
      </c>
      <c r="D6653" s="178">
        <f t="shared" si="238"/>
        <v>19</v>
      </c>
    </row>
    <row r="6654" spans="1:4">
      <c r="A6654" s="139" t="s">
        <v>6844</v>
      </c>
      <c r="B6654" s="138">
        <v>0</v>
      </c>
      <c r="C6654" s="178">
        <f t="shared" si="239"/>
        <v>137</v>
      </c>
      <c r="D6654" s="178">
        <f t="shared" si="238"/>
        <v>20</v>
      </c>
    </row>
    <row r="6655" spans="1:4">
      <c r="A6655" s="139" t="s">
        <v>6845</v>
      </c>
      <c r="B6655" s="138">
        <v>0</v>
      </c>
      <c r="C6655" s="178">
        <f t="shared" si="239"/>
        <v>0</v>
      </c>
      <c r="D6655" s="178">
        <f t="shared" si="238"/>
        <v>21</v>
      </c>
    </row>
    <row r="6656" spans="1:4">
      <c r="A6656" s="139" t="s">
        <v>6846</v>
      </c>
      <c r="B6656" s="138">
        <v>0</v>
      </c>
      <c r="C6656" s="178">
        <f t="shared" si="239"/>
        <v>0</v>
      </c>
      <c r="D6656" s="178">
        <f t="shared" si="238"/>
        <v>22</v>
      </c>
    </row>
    <row r="6657" spans="1:4">
      <c r="A6657" s="139" t="s">
        <v>6847</v>
      </c>
      <c r="B6657" s="138">
        <v>0</v>
      </c>
      <c r="C6657" s="178">
        <f t="shared" si="239"/>
        <v>0</v>
      </c>
      <c r="D6657" s="178">
        <f t="shared" si="238"/>
        <v>23</v>
      </c>
    </row>
    <row r="6658" spans="1:4">
      <c r="A6658" s="139" t="s">
        <v>6848</v>
      </c>
      <c r="B6658" s="138">
        <v>0</v>
      </c>
      <c r="C6658" s="178">
        <f t="shared" si="239"/>
        <v>0</v>
      </c>
      <c r="D6658" s="178">
        <f t="shared" si="238"/>
        <v>24</v>
      </c>
    </row>
    <row r="6659" spans="1:4">
      <c r="A6659" s="139" t="s">
        <v>6849</v>
      </c>
      <c r="B6659" s="138">
        <v>0</v>
      </c>
      <c r="C6659" s="178">
        <f t="shared" si="239"/>
        <v>0</v>
      </c>
      <c r="D6659" s="178">
        <f t="shared" si="238"/>
        <v>1</v>
      </c>
    </row>
    <row r="6660" spans="1:4">
      <c r="A6660" s="139" t="s">
        <v>6850</v>
      </c>
      <c r="B6660" s="138">
        <v>0</v>
      </c>
      <c r="C6660" s="178">
        <f t="shared" si="239"/>
        <v>0</v>
      </c>
      <c r="D6660" s="178">
        <f t="shared" si="238"/>
        <v>2</v>
      </c>
    </row>
    <row r="6661" spans="1:4">
      <c r="A6661" s="139" t="s">
        <v>6851</v>
      </c>
      <c r="B6661" s="138">
        <v>0</v>
      </c>
      <c r="C6661" s="178">
        <f t="shared" si="239"/>
        <v>0</v>
      </c>
      <c r="D6661" s="178">
        <f t="shared" si="238"/>
        <v>3</v>
      </c>
    </row>
    <row r="6662" spans="1:4">
      <c r="A6662" s="139" t="s">
        <v>6852</v>
      </c>
      <c r="B6662" s="138">
        <v>0</v>
      </c>
      <c r="C6662" s="178">
        <f t="shared" si="239"/>
        <v>0</v>
      </c>
      <c r="D6662" s="178">
        <f t="shared" si="238"/>
        <v>4</v>
      </c>
    </row>
    <row r="6663" spans="1:4">
      <c r="A6663" s="139" t="s">
        <v>6853</v>
      </c>
      <c r="B6663" s="138">
        <v>0</v>
      </c>
      <c r="C6663" s="178">
        <f t="shared" si="239"/>
        <v>0</v>
      </c>
      <c r="D6663" s="178">
        <f t="shared" si="238"/>
        <v>5</v>
      </c>
    </row>
    <row r="6664" spans="1:4">
      <c r="A6664" s="139" t="s">
        <v>6854</v>
      </c>
      <c r="B6664" s="138">
        <v>0</v>
      </c>
      <c r="C6664" s="178">
        <f t="shared" si="239"/>
        <v>0</v>
      </c>
      <c r="D6664" s="178">
        <f t="shared" si="238"/>
        <v>6</v>
      </c>
    </row>
    <row r="6665" spans="1:4">
      <c r="A6665" s="139" t="s">
        <v>6855</v>
      </c>
      <c r="B6665" s="138">
        <v>0</v>
      </c>
      <c r="C6665" s="178">
        <f t="shared" si="239"/>
        <v>0</v>
      </c>
      <c r="D6665" s="178">
        <f t="shared" si="238"/>
        <v>7</v>
      </c>
    </row>
    <row r="6666" spans="1:4">
      <c r="A6666" s="139" t="s">
        <v>6856</v>
      </c>
      <c r="B6666" s="138">
        <v>0</v>
      </c>
      <c r="C6666" s="178">
        <f t="shared" si="239"/>
        <v>106</v>
      </c>
      <c r="D6666" s="178">
        <f t="shared" si="238"/>
        <v>8</v>
      </c>
    </row>
    <row r="6667" spans="1:4">
      <c r="A6667" s="139" t="s">
        <v>6857</v>
      </c>
      <c r="B6667" s="138">
        <v>0</v>
      </c>
      <c r="C6667" s="178">
        <f t="shared" si="239"/>
        <v>343</v>
      </c>
      <c r="D6667" s="178">
        <f t="shared" ref="D6667:D6730" si="240">D6643</f>
        <v>9</v>
      </c>
    </row>
    <row r="6668" spans="1:4">
      <c r="A6668" s="139" t="s">
        <v>6858</v>
      </c>
      <c r="B6668" s="138">
        <v>0</v>
      </c>
      <c r="C6668" s="178">
        <f t="shared" si="239"/>
        <v>439</v>
      </c>
      <c r="D6668" s="178">
        <f t="shared" si="240"/>
        <v>10</v>
      </c>
    </row>
    <row r="6669" spans="1:4">
      <c r="A6669" s="139" t="s">
        <v>6859</v>
      </c>
      <c r="B6669" s="138">
        <v>0</v>
      </c>
      <c r="C6669" s="178">
        <f t="shared" si="239"/>
        <v>504</v>
      </c>
      <c r="D6669" s="178">
        <f t="shared" si="240"/>
        <v>11</v>
      </c>
    </row>
    <row r="6670" spans="1:4">
      <c r="A6670" s="139" t="s">
        <v>6860</v>
      </c>
      <c r="B6670" s="138">
        <v>0</v>
      </c>
      <c r="C6670" s="178">
        <f t="shared" si="239"/>
        <v>553</v>
      </c>
      <c r="D6670" s="178">
        <f t="shared" si="240"/>
        <v>12</v>
      </c>
    </row>
    <row r="6671" spans="1:4">
      <c r="A6671" s="139" t="s">
        <v>6861</v>
      </c>
      <c r="B6671" s="138">
        <v>0</v>
      </c>
      <c r="C6671" s="178">
        <f t="shared" si="239"/>
        <v>595</v>
      </c>
      <c r="D6671" s="178">
        <f t="shared" si="240"/>
        <v>13</v>
      </c>
    </row>
    <row r="6672" spans="1:4">
      <c r="A6672" s="139" t="s">
        <v>6862</v>
      </c>
      <c r="B6672" s="138">
        <v>0</v>
      </c>
      <c r="C6672" s="178">
        <f t="shared" si="239"/>
        <v>613</v>
      </c>
      <c r="D6672" s="178">
        <f t="shared" si="240"/>
        <v>14</v>
      </c>
    </row>
    <row r="6673" spans="1:4">
      <c r="A6673" s="139" t="s">
        <v>6863</v>
      </c>
      <c r="B6673" s="138">
        <v>0</v>
      </c>
      <c r="C6673" s="178">
        <f t="shared" si="239"/>
        <v>618</v>
      </c>
      <c r="D6673" s="178">
        <f t="shared" si="240"/>
        <v>15</v>
      </c>
    </row>
    <row r="6674" spans="1:4">
      <c r="A6674" s="139" t="s">
        <v>6864</v>
      </c>
      <c r="B6674" s="138">
        <v>0</v>
      </c>
      <c r="C6674" s="178">
        <f t="shared" si="239"/>
        <v>593</v>
      </c>
      <c r="D6674" s="178">
        <f t="shared" si="240"/>
        <v>16</v>
      </c>
    </row>
    <row r="6675" spans="1:4">
      <c r="A6675" s="139" t="s">
        <v>6865</v>
      </c>
      <c r="B6675" s="138">
        <v>0</v>
      </c>
      <c r="C6675" s="178">
        <f t="shared" si="239"/>
        <v>550</v>
      </c>
      <c r="D6675" s="178">
        <f t="shared" si="240"/>
        <v>17</v>
      </c>
    </row>
    <row r="6676" spans="1:4">
      <c r="A6676" s="139" t="s">
        <v>6866</v>
      </c>
      <c r="B6676" s="138">
        <v>0</v>
      </c>
      <c r="C6676" s="178">
        <f t="shared" si="239"/>
        <v>488</v>
      </c>
      <c r="D6676" s="178">
        <f t="shared" si="240"/>
        <v>18</v>
      </c>
    </row>
    <row r="6677" spans="1:4">
      <c r="A6677" s="139" t="s">
        <v>6867</v>
      </c>
      <c r="B6677" s="138">
        <v>0</v>
      </c>
      <c r="C6677" s="178">
        <f t="shared" si="239"/>
        <v>388</v>
      </c>
      <c r="D6677" s="178">
        <f t="shared" si="240"/>
        <v>19</v>
      </c>
    </row>
    <row r="6678" spans="1:4">
      <c r="A6678" s="139" t="s">
        <v>6868</v>
      </c>
      <c r="B6678" s="138">
        <v>0</v>
      </c>
      <c r="C6678" s="178">
        <f t="shared" si="239"/>
        <v>137</v>
      </c>
      <c r="D6678" s="178">
        <f t="shared" si="240"/>
        <v>20</v>
      </c>
    </row>
    <row r="6679" spans="1:4">
      <c r="A6679" s="139" t="s">
        <v>6869</v>
      </c>
      <c r="B6679" s="138">
        <v>0</v>
      </c>
      <c r="C6679" s="178">
        <f t="shared" si="239"/>
        <v>0</v>
      </c>
      <c r="D6679" s="178">
        <f t="shared" si="240"/>
        <v>21</v>
      </c>
    </row>
    <row r="6680" spans="1:4">
      <c r="A6680" s="139" t="s">
        <v>6870</v>
      </c>
      <c r="B6680" s="138">
        <v>0</v>
      </c>
      <c r="C6680" s="178">
        <f t="shared" si="239"/>
        <v>0</v>
      </c>
      <c r="D6680" s="178">
        <f t="shared" si="240"/>
        <v>22</v>
      </c>
    </row>
    <row r="6681" spans="1:4">
      <c r="A6681" s="139" t="s">
        <v>6871</v>
      </c>
      <c r="B6681" s="138">
        <v>0</v>
      </c>
      <c r="C6681" s="178">
        <f t="shared" si="239"/>
        <v>0</v>
      </c>
      <c r="D6681" s="178">
        <f t="shared" si="240"/>
        <v>23</v>
      </c>
    </row>
    <row r="6682" spans="1:4">
      <c r="A6682" s="139" t="s">
        <v>6872</v>
      </c>
      <c r="B6682" s="138">
        <v>0</v>
      </c>
      <c r="C6682" s="178">
        <f t="shared" si="239"/>
        <v>0</v>
      </c>
      <c r="D6682" s="178">
        <f t="shared" si="240"/>
        <v>24</v>
      </c>
    </row>
    <row r="6683" spans="1:4">
      <c r="A6683" s="139" t="s">
        <v>6873</v>
      </c>
      <c r="B6683" s="138">
        <v>0</v>
      </c>
      <c r="C6683" s="178">
        <f t="shared" si="239"/>
        <v>0</v>
      </c>
      <c r="D6683" s="178">
        <f t="shared" si="240"/>
        <v>1</v>
      </c>
    </row>
    <row r="6684" spans="1:4">
      <c r="A6684" s="139" t="s">
        <v>6874</v>
      </c>
      <c r="B6684" s="138">
        <v>0</v>
      </c>
      <c r="C6684" s="178">
        <f t="shared" si="239"/>
        <v>0</v>
      </c>
      <c r="D6684" s="178">
        <f t="shared" si="240"/>
        <v>2</v>
      </c>
    </row>
    <row r="6685" spans="1:4">
      <c r="A6685" s="139" t="s">
        <v>6875</v>
      </c>
      <c r="B6685" s="138">
        <v>0</v>
      </c>
      <c r="C6685" s="178">
        <f t="shared" si="239"/>
        <v>0</v>
      </c>
      <c r="D6685" s="178">
        <f t="shared" si="240"/>
        <v>3</v>
      </c>
    </row>
    <row r="6686" spans="1:4">
      <c r="A6686" s="139" t="s">
        <v>6876</v>
      </c>
      <c r="B6686" s="138">
        <v>0</v>
      </c>
      <c r="C6686" s="178">
        <f t="shared" si="239"/>
        <v>0</v>
      </c>
      <c r="D6686" s="178">
        <f t="shared" si="240"/>
        <v>4</v>
      </c>
    </row>
    <row r="6687" spans="1:4">
      <c r="A6687" s="139" t="s">
        <v>6877</v>
      </c>
      <c r="B6687" s="138">
        <v>0</v>
      </c>
      <c r="C6687" s="178">
        <f t="shared" si="239"/>
        <v>0</v>
      </c>
      <c r="D6687" s="178">
        <f t="shared" si="240"/>
        <v>5</v>
      </c>
    </row>
    <row r="6688" spans="1:4">
      <c r="A6688" s="139" t="s">
        <v>6878</v>
      </c>
      <c r="B6688" s="138">
        <v>0</v>
      </c>
      <c r="C6688" s="178">
        <f t="shared" si="239"/>
        <v>0</v>
      </c>
      <c r="D6688" s="178">
        <f t="shared" si="240"/>
        <v>6</v>
      </c>
    </row>
    <row r="6689" spans="1:4">
      <c r="A6689" s="139" t="s">
        <v>6879</v>
      </c>
      <c r="B6689" s="138">
        <v>0</v>
      </c>
      <c r="C6689" s="178">
        <f t="shared" si="239"/>
        <v>0</v>
      </c>
      <c r="D6689" s="178">
        <f t="shared" si="240"/>
        <v>7</v>
      </c>
    </row>
    <row r="6690" spans="1:4">
      <c r="A6690" s="139" t="s">
        <v>6880</v>
      </c>
      <c r="B6690" s="138">
        <v>0</v>
      </c>
      <c r="C6690" s="178">
        <f t="shared" si="239"/>
        <v>106</v>
      </c>
      <c r="D6690" s="178">
        <f t="shared" si="240"/>
        <v>8</v>
      </c>
    </row>
    <row r="6691" spans="1:4">
      <c r="A6691" s="139" t="s">
        <v>6881</v>
      </c>
      <c r="B6691" s="138">
        <v>0</v>
      </c>
      <c r="C6691" s="178">
        <f t="shared" si="239"/>
        <v>343</v>
      </c>
      <c r="D6691" s="178">
        <f t="shared" si="240"/>
        <v>9</v>
      </c>
    </row>
    <row r="6692" spans="1:4">
      <c r="A6692" s="139" t="s">
        <v>6882</v>
      </c>
      <c r="B6692" s="138">
        <v>0</v>
      </c>
      <c r="C6692" s="178">
        <f t="shared" si="239"/>
        <v>439</v>
      </c>
      <c r="D6692" s="178">
        <f t="shared" si="240"/>
        <v>10</v>
      </c>
    </row>
    <row r="6693" spans="1:4">
      <c r="A6693" s="139" t="s">
        <v>6883</v>
      </c>
      <c r="B6693" s="138">
        <v>0</v>
      </c>
      <c r="C6693" s="178">
        <f t="shared" si="239"/>
        <v>504</v>
      </c>
      <c r="D6693" s="178">
        <f t="shared" si="240"/>
        <v>11</v>
      </c>
    </row>
    <row r="6694" spans="1:4">
      <c r="A6694" s="139" t="s">
        <v>6884</v>
      </c>
      <c r="B6694" s="138">
        <v>0</v>
      </c>
      <c r="C6694" s="178">
        <f t="shared" si="239"/>
        <v>553</v>
      </c>
      <c r="D6694" s="178">
        <f t="shared" si="240"/>
        <v>12</v>
      </c>
    </row>
    <row r="6695" spans="1:4">
      <c r="A6695" s="139" t="s">
        <v>6885</v>
      </c>
      <c r="B6695" s="138">
        <v>0</v>
      </c>
      <c r="C6695" s="178">
        <f t="shared" si="239"/>
        <v>595</v>
      </c>
      <c r="D6695" s="178">
        <f t="shared" si="240"/>
        <v>13</v>
      </c>
    </row>
    <row r="6696" spans="1:4">
      <c r="A6696" s="139" t="s">
        <v>6886</v>
      </c>
      <c r="B6696" s="138">
        <v>0</v>
      </c>
      <c r="C6696" s="178">
        <f t="shared" si="239"/>
        <v>613</v>
      </c>
      <c r="D6696" s="178">
        <f t="shared" si="240"/>
        <v>14</v>
      </c>
    </row>
    <row r="6697" spans="1:4">
      <c r="A6697" s="139" t="s">
        <v>6887</v>
      </c>
      <c r="B6697" s="138">
        <v>0</v>
      </c>
      <c r="C6697" s="178">
        <f t="shared" si="239"/>
        <v>618</v>
      </c>
      <c r="D6697" s="178">
        <f t="shared" si="240"/>
        <v>15</v>
      </c>
    </row>
    <row r="6698" spans="1:4">
      <c r="A6698" s="139" t="s">
        <v>6888</v>
      </c>
      <c r="B6698" s="138">
        <v>0</v>
      </c>
      <c r="C6698" s="178">
        <f t="shared" si="239"/>
        <v>593</v>
      </c>
      <c r="D6698" s="178">
        <f t="shared" si="240"/>
        <v>16</v>
      </c>
    </row>
    <row r="6699" spans="1:4">
      <c r="A6699" s="139" t="s">
        <v>6889</v>
      </c>
      <c r="B6699" s="138">
        <v>0</v>
      </c>
      <c r="C6699" s="178">
        <f t="shared" si="239"/>
        <v>550</v>
      </c>
      <c r="D6699" s="178">
        <f t="shared" si="240"/>
        <v>17</v>
      </c>
    </row>
    <row r="6700" spans="1:4">
      <c r="A6700" s="139" t="s">
        <v>6890</v>
      </c>
      <c r="B6700" s="138">
        <v>0</v>
      </c>
      <c r="C6700" s="178">
        <f t="shared" si="239"/>
        <v>488</v>
      </c>
      <c r="D6700" s="178">
        <f t="shared" si="240"/>
        <v>18</v>
      </c>
    </row>
    <row r="6701" spans="1:4">
      <c r="A6701" s="139" t="s">
        <v>6891</v>
      </c>
      <c r="B6701" s="138">
        <v>0</v>
      </c>
      <c r="C6701" s="178">
        <f t="shared" si="239"/>
        <v>388</v>
      </c>
      <c r="D6701" s="178">
        <f t="shared" si="240"/>
        <v>19</v>
      </c>
    </row>
    <row r="6702" spans="1:4">
      <c r="A6702" s="139" t="s">
        <v>6892</v>
      </c>
      <c r="B6702" s="138">
        <v>0</v>
      </c>
      <c r="C6702" s="178">
        <f t="shared" si="239"/>
        <v>137</v>
      </c>
      <c r="D6702" s="178">
        <f t="shared" si="240"/>
        <v>20</v>
      </c>
    </row>
    <row r="6703" spans="1:4">
      <c r="A6703" s="139" t="s">
        <v>6893</v>
      </c>
      <c r="B6703" s="138">
        <v>0</v>
      </c>
      <c r="C6703" s="178">
        <f t="shared" si="239"/>
        <v>0</v>
      </c>
      <c r="D6703" s="178">
        <f t="shared" si="240"/>
        <v>21</v>
      </c>
    </row>
    <row r="6704" spans="1:4">
      <c r="A6704" s="139" t="s">
        <v>6894</v>
      </c>
      <c r="B6704" s="138">
        <v>0</v>
      </c>
      <c r="C6704" s="178">
        <f t="shared" si="239"/>
        <v>0</v>
      </c>
      <c r="D6704" s="178">
        <f t="shared" si="240"/>
        <v>22</v>
      </c>
    </row>
    <row r="6705" spans="1:4">
      <c r="A6705" s="139" t="s">
        <v>6895</v>
      </c>
      <c r="B6705" s="138">
        <v>0</v>
      </c>
      <c r="C6705" s="178">
        <f t="shared" si="239"/>
        <v>0</v>
      </c>
      <c r="D6705" s="178">
        <f t="shared" si="240"/>
        <v>23</v>
      </c>
    </row>
    <row r="6706" spans="1:4">
      <c r="A6706" s="139" t="s">
        <v>6896</v>
      </c>
      <c r="B6706" s="138">
        <v>0</v>
      </c>
      <c r="C6706" s="178">
        <f t="shared" si="239"/>
        <v>0</v>
      </c>
      <c r="D6706" s="178">
        <f t="shared" si="240"/>
        <v>24</v>
      </c>
    </row>
    <row r="6707" spans="1:4">
      <c r="A6707" s="139" t="s">
        <v>6897</v>
      </c>
      <c r="B6707" s="138">
        <v>0</v>
      </c>
      <c r="C6707" s="178">
        <f t="shared" si="239"/>
        <v>0</v>
      </c>
      <c r="D6707" s="178">
        <f t="shared" si="240"/>
        <v>1</v>
      </c>
    </row>
    <row r="6708" spans="1:4">
      <c r="A6708" s="139" t="s">
        <v>6898</v>
      </c>
      <c r="B6708" s="138">
        <v>0</v>
      </c>
      <c r="C6708" s="178">
        <f t="shared" si="239"/>
        <v>0</v>
      </c>
      <c r="D6708" s="178">
        <f t="shared" si="240"/>
        <v>2</v>
      </c>
    </row>
    <row r="6709" spans="1:4">
      <c r="A6709" s="139" t="s">
        <v>6899</v>
      </c>
      <c r="B6709" s="138">
        <v>0</v>
      </c>
      <c r="C6709" s="178">
        <f t="shared" si="239"/>
        <v>0</v>
      </c>
      <c r="D6709" s="178">
        <f t="shared" si="240"/>
        <v>3</v>
      </c>
    </row>
    <row r="6710" spans="1:4">
      <c r="A6710" s="139" t="s">
        <v>6900</v>
      </c>
      <c r="B6710" s="138">
        <v>0</v>
      </c>
      <c r="C6710" s="178">
        <f t="shared" si="239"/>
        <v>0</v>
      </c>
      <c r="D6710" s="178">
        <f t="shared" si="240"/>
        <v>4</v>
      </c>
    </row>
    <row r="6711" spans="1:4">
      <c r="A6711" s="139" t="s">
        <v>6901</v>
      </c>
      <c r="B6711" s="138">
        <v>0</v>
      </c>
      <c r="C6711" s="178">
        <f t="shared" si="239"/>
        <v>0</v>
      </c>
      <c r="D6711" s="178">
        <f t="shared" si="240"/>
        <v>5</v>
      </c>
    </row>
    <row r="6712" spans="1:4">
      <c r="A6712" s="139" t="s">
        <v>6902</v>
      </c>
      <c r="B6712" s="138">
        <v>0</v>
      </c>
      <c r="C6712" s="178">
        <f t="shared" si="239"/>
        <v>0</v>
      </c>
      <c r="D6712" s="178">
        <f t="shared" si="240"/>
        <v>6</v>
      </c>
    </row>
    <row r="6713" spans="1:4">
      <c r="A6713" s="139" t="s">
        <v>6903</v>
      </c>
      <c r="B6713" s="138">
        <v>0</v>
      </c>
      <c r="C6713" s="178">
        <f t="shared" si="239"/>
        <v>0</v>
      </c>
      <c r="D6713" s="178">
        <f t="shared" si="240"/>
        <v>7</v>
      </c>
    </row>
    <row r="6714" spans="1:4">
      <c r="A6714" s="139" t="s">
        <v>6904</v>
      </c>
      <c r="B6714" s="138">
        <v>0</v>
      </c>
      <c r="C6714" s="178">
        <f t="shared" si="239"/>
        <v>106</v>
      </c>
      <c r="D6714" s="178">
        <f t="shared" si="240"/>
        <v>8</v>
      </c>
    </row>
    <row r="6715" spans="1:4">
      <c r="A6715" s="139" t="s">
        <v>6905</v>
      </c>
      <c r="B6715" s="138">
        <v>0</v>
      </c>
      <c r="C6715" s="178">
        <f t="shared" si="239"/>
        <v>343</v>
      </c>
      <c r="D6715" s="178">
        <f t="shared" si="240"/>
        <v>9</v>
      </c>
    </row>
    <row r="6716" spans="1:4">
      <c r="A6716" s="139" t="s">
        <v>6906</v>
      </c>
      <c r="B6716" s="138">
        <v>0</v>
      </c>
      <c r="C6716" s="178">
        <f t="shared" ref="C6716:C6779" si="241">_xlfn.XLOOKUP(D6716,$N$5:$N$28,$K$5:$K$28)</f>
        <v>439</v>
      </c>
      <c r="D6716" s="178">
        <f t="shared" si="240"/>
        <v>10</v>
      </c>
    </row>
    <row r="6717" spans="1:4">
      <c r="A6717" s="139" t="s">
        <v>6907</v>
      </c>
      <c r="B6717" s="138">
        <v>0</v>
      </c>
      <c r="C6717" s="178">
        <f t="shared" si="241"/>
        <v>504</v>
      </c>
      <c r="D6717" s="178">
        <f t="shared" si="240"/>
        <v>11</v>
      </c>
    </row>
    <row r="6718" spans="1:4">
      <c r="A6718" s="139" t="s">
        <v>6908</v>
      </c>
      <c r="B6718" s="138">
        <v>0</v>
      </c>
      <c r="C6718" s="178">
        <f t="shared" si="241"/>
        <v>553</v>
      </c>
      <c r="D6718" s="178">
        <f t="shared" si="240"/>
        <v>12</v>
      </c>
    </row>
    <row r="6719" spans="1:4">
      <c r="A6719" s="139" t="s">
        <v>6909</v>
      </c>
      <c r="B6719" s="138">
        <v>0</v>
      </c>
      <c r="C6719" s="178">
        <f t="shared" si="241"/>
        <v>595</v>
      </c>
      <c r="D6719" s="178">
        <f t="shared" si="240"/>
        <v>13</v>
      </c>
    </row>
    <row r="6720" spans="1:4">
      <c r="A6720" s="139" t="s">
        <v>6910</v>
      </c>
      <c r="B6720" s="138">
        <v>0</v>
      </c>
      <c r="C6720" s="178">
        <f t="shared" si="241"/>
        <v>613</v>
      </c>
      <c r="D6720" s="178">
        <f t="shared" si="240"/>
        <v>14</v>
      </c>
    </row>
    <row r="6721" spans="1:4">
      <c r="A6721" s="139" t="s">
        <v>6911</v>
      </c>
      <c r="B6721" s="138">
        <v>0</v>
      </c>
      <c r="C6721" s="178">
        <f t="shared" si="241"/>
        <v>618</v>
      </c>
      <c r="D6721" s="178">
        <f t="shared" si="240"/>
        <v>15</v>
      </c>
    </row>
    <row r="6722" spans="1:4">
      <c r="A6722" s="139" t="s">
        <v>6912</v>
      </c>
      <c r="B6722" s="138">
        <v>0</v>
      </c>
      <c r="C6722" s="178">
        <f t="shared" si="241"/>
        <v>593</v>
      </c>
      <c r="D6722" s="178">
        <f t="shared" si="240"/>
        <v>16</v>
      </c>
    </row>
    <row r="6723" spans="1:4">
      <c r="A6723" s="139" t="s">
        <v>6913</v>
      </c>
      <c r="B6723" s="138">
        <v>0</v>
      </c>
      <c r="C6723" s="178">
        <f t="shared" si="241"/>
        <v>550</v>
      </c>
      <c r="D6723" s="178">
        <f t="shared" si="240"/>
        <v>17</v>
      </c>
    </row>
    <row r="6724" spans="1:4">
      <c r="A6724" s="139" t="s">
        <v>6914</v>
      </c>
      <c r="B6724" s="138">
        <v>0</v>
      </c>
      <c r="C6724" s="178">
        <f t="shared" si="241"/>
        <v>488</v>
      </c>
      <c r="D6724" s="178">
        <f t="shared" si="240"/>
        <v>18</v>
      </c>
    </row>
    <row r="6725" spans="1:4">
      <c r="A6725" s="139" t="s">
        <v>6915</v>
      </c>
      <c r="B6725" s="138">
        <v>0</v>
      </c>
      <c r="C6725" s="178">
        <f t="shared" si="241"/>
        <v>388</v>
      </c>
      <c r="D6725" s="178">
        <f t="shared" si="240"/>
        <v>19</v>
      </c>
    </row>
    <row r="6726" spans="1:4">
      <c r="A6726" s="139" t="s">
        <v>6916</v>
      </c>
      <c r="B6726" s="138">
        <v>0</v>
      </c>
      <c r="C6726" s="178">
        <f t="shared" si="241"/>
        <v>137</v>
      </c>
      <c r="D6726" s="178">
        <f t="shared" si="240"/>
        <v>20</v>
      </c>
    </row>
    <row r="6727" spans="1:4">
      <c r="A6727" s="139" t="s">
        <v>6917</v>
      </c>
      <c r="B6727" s="138">
        <v>0</v>
      </c>
      <c r="C6727" s="178">
        <f t="shared" si="241"/>
        <v>0</v>
      </c>
      <c r="D6727" s="178">
        <f t="shared" si="240"/>
        <v>21</v>
      </c>
    </row>
    <row r="6728" spans="1:4">
      <c r="A6728" s="139" t="s">
        <v>6918</v>
      </c>
      <c r="B6728" s="138">
        <v>0</v>
      </c>
      <c r="C6728" s="178">
        <f t="shared" si="241"/>
        <v>0</v>
      </c>
      <c r="D6728" s="178">
        <f t="shared" si="240"/>
        <v>22</v>
      </c>
    </row>
    <row r="6729" spans="1:4">
      <c r="A6729" s="139" t="s">
        <v>6919</v>
      </c>
      <c r="B6729" s="138">
        <v>0</v>
      </c>
      <c r="C6729" s="178">
        <f t="shared" si="241"/>
        <v>0</v>
      </c>
      <c r="D6729" s="178">
        <f t="shared" si="240"/>
        <v>23</v>
      </c>
    </row>
    <row r="6730" spans="1:4">
      <c r="A6730" s="139" t="s">
        <v>6920</v>
      </c>
      <c r="B6730" s="138">
        <v>0</v>
      </c>
      <c r="C6730" s="178">
        <f t="shared" si="241"/>
        <v>0</v>
      </c>
      <c r="D6730" s="178">
        <f t="shared" si="240"/>
        <v>24</v>
      </c>
    </row>
    <row r="6731" spans="1:4">
      <c r="A6731" s="139" t="s">
        <v>6921</v>
      </c>
      <c r="B6731" s="138">
        <v>0</v>
      </c>
      <c r="C6731" s="178">
        <f t="shared" si="241"/>
        <v>0</v>
      </c>
      <c r="D6731" s="178">
        <f t="shared" ref="D6731:D6794" si="242">D6707</f>
        <v>1</v>
      </c>
    </row>
    <row r="6732" spans="1:4">
      <c r="A6732" s="139" t="s">
        <v>6922</v>
      </c>
      <c r="B6732" s="138">
        <v>0</v>
      </c>
      <c r="C6732" s="178">
        <f t="shared" si="241"/>
        <v>0</v>
      </c>
      <c r="D6732" s="178">
        <f t="shared" si="242"/>
        <v>2</v>
      </c>
    </row>
    <row r="6733" spans="1:4">
      <c r="A6733" s="139" t="s">
        <v>6923</v>
      </c>
      <c r="B6733" s="138">
        <v>0</v>
      </c>
      <c r="C6733" s="178">
        <f t="shared" si="241"/>
        <v>0</v>
      </c>
      <c r="D6733" s="178">
        <f t="shared" si="242"/>
        <v>3</v>
      </c>
    </row>
    <row r="6734" spans="1:4">
      <c r="A6734" s="139" t="s">
        <v>6924</v>
      </c>
      <c r="B6734" s="138">
        <v>0</v>
      </c>
      <c r="C6734" s="178">
        <f t="shared" si="241"/>
        <v>0</v>
      </c>
      <c r="D6734" s="178">
        <f t="shared" si="242"/>
        <v>4</v>
      </c>
    </row>
    <row r="6735" spans="1:4">
      <c r="A6735" s="139" t="s">
        <v>6925</v>
      </c>
      <c r="B6735" s="138">
        <v>0</v>
      </c>
      <c r="C6735" s="178">
        <f t="shared" si="241"/>
        <v>0</v>
      </c>
      <c r="D6735" s="178">
        <f t="shared" si="242"/>
        <v>5</v>
      </c>
    </row>
    <row r="6736" spans="1:4">
      <c r="A6736" s="139" t="s">
        <v>6926</v>
      </c>
      <c r="B6736" s="138">
        <v>0</v>
      </c>
      <c r="C6736" s="178">
        <f t="shared" si="241"/>
        <v>0</v>
      </c>
      <c r="D6736" s="178">
        <f t="shared" si="242"/>
        <v>6</v>
      </c>
    </row>
    <row r="6737" spans="1:4">
      <c r="A6737" s="139" t="s">
        <v>6927</v>
      </c>
      <c r="B6737" s="138">
        <v>0</v>
      </c>
      <c r="C6737" s="178">
        <f t="shared" si="241"/>
        <v>0</v>
      </c>
      <c r="D6737" s="178">
        <f t="shared" si="242"/>
        <v>7</v>
      </c>
    </row>
    <row r="6738" spans="1:4">
      <c r="A6738" s="139" t="s">
        <v>6928</v>
      </c>
      <c r="B6738" s="138">
        <v>0</v>
      </c>
      <c r="C6738" s="178">
        <f t="shared" si="241"/>
        <v>106</v>
      </c>
      <c r="D6738" s="178">
        <f t="shared" si="242"/>
        <v>8</v>
      </c>
    </row>
    <row r="6739" spans="1:4">
      <c r="A6739" s="139" t="s">
        <v>6929</v>
      </c>
      <c r="B6739" s="138">
        <v>0</v>
      </c>
      <c r="C6739" s="178">
        <f t="shared" si="241"/>
        <v>343</v>
      </c>
      <c r="D6739" s="178">
        <f t="shared" si="242"/>
        <v>9</v>
      </c>
    </row>
    <row r="6740" spans="1:4">
      <c r="A6740" s="139" t="s">
        <v>6930</v>
      </c>
      <c r="B6740" s="138">
        <v>0</v>
      </c>
      <c r="C6740" s="178">
        <f t="shared" si="241"/>
        <v>439</v>
      </c>
      <c r="D6740" s="178">
        <f t="shared" si="242"/>
        <v>10</v>
      </c>
    </row>
    <row r="6741" spans="1:4">
      <c r="A6741" s="139" t="s">
        <v>6931</v>
      </c>
      <c r="B6741" s="138">
        <v>0</v>
      </c>
      <c r="C6741" s="178">
        <f t="shared" si="241"/>
        <v>504</v>
      </c>
      <c r="D6741" s="178">
        <f t="shared" si="242"/>
        <v>11</v>
      </c>
    </row>
    <row r="6742" spans="1:4">
      <c r="A6742" s="139" t="s">
        <v>6932</v>
      </c>
      <c r="B6742" s="138">
        <v>0</v>
      </c>
      <c r="C6742" s="178">
        <f t="shared" si="241"/>
        <v>553</v>
      </c>
      <c r="D6742" s="178">
        <f t="shared" si="242"/>
        <v>12</v>
      </c>
    </row>
    <row r="6743" spans="1:4">
      <c r="A6743" s="139" t="s">
        <v>6933</v>
      </c>
      <c r="B6743" s="138">
        <v>0</v>
      </c>
      <c r="C6743" s="178">
        <f t="shared" si="241"/>
        <v>595</v>
      </c>
      <c r="D6743" s="178">
        <f t="shared" si="242"/>
        <v>13</v>
      </c>
    </row>
    <row r="6744" spans="1:4">
      <c r="A6744" s="139" t="s">
        <v>6934</v>
      </c>
      <c r="B6744" s="138">
        <v>0</v>
      </c>
      <c r="C6744" s="178">
        <f t="shared" si="241"/>
        <v>613</v>
      </c>
      <c r="D6744" s="178">
        <f t="shared" si="242"/>
        <v>14</v>
      </c>
    </row>
    <row r="6745" spans="1:4">
      <c r="A6745" s="139" t="s">
        <v>6935</v>
      </c>
      <c r="B6745" s="138">
        <v>0</v>
      </c>
      <c r="C6745" s="178">
        <f t="shared" si="241"/>
        <v>618</v>
      </c>
      <c r="D6745" s="178">
        <f t="shared" si="242"/>
        <v>15</v>
      </c>
    </row>
    <row r="6746" spans="1:4">
      <c r="A6746" s="139" t="s">
        <v>6936</v>
      </c>
      <c r="B6746" s="138">
        <v>0</v>
      </c>
      <c r="C6746" s="178">
        <f t="shared" si="241"/>
        <v>593</v>
      </c>
      <c r="D6746" s="178">
        <f t="shared" si="242"/>
        <v>16</v>
      </c>
    </row>
    <row r="6747" spans="1:4">
      <c r="A6747" s="139" t="s">
        <v>6937</v>
      </c>
      <c r="B6747" s="138">
        <v>0</v>
      </c>
      <c r="C6747" s="178">
        <f t="shared" si="241"/>
        <v>550</v>
      </c>
      <c r="D6747" s="178">
        <f t="shared" si="242"/>
        <v>17</v>
      </c>
    </row>
    <row r="6748" spans="1:4">
      <c r="A6748" s="139" t="s">
        <v>6938</v>
      </c>
      <c r="B6748" s="138">
        <v>0</v>
      </c>
      <c r="C6748" s="178">
        <f t="shared" si="241"/>
        <v>488</v>
      </c>
      <c r="D6748" s="178">
        <f t="shared" si="242"/>
        <v>18</v>
      </c>
    </row>
    <row r="6749" spans="1:4">
      <c r="A6749" s="139" t="s">
        <v>6939</v>
      </c>
      <c r="B6749" s="138">
        <v>0</v>
      </c>
      <c r="C6749" s="178">
        <f t="shared" si="241"/>
        <v>388</v>
      </c>
      <c r="D6749" s="178">
        <f t="shared" si="242"/>
        <v>19</v>
      </c>
    </row>
    <row r="6750" spans="1:4">
      <c r="A6750" s="139" t="s">
        <v>6940</v>
      </c>
      <c r="B6750" s="138">
        <v>0</v>
      </c>
      <c r="C6750" s="178">
        <f t="shared" si="241"/>
        <v>137</v>
      </c>
      <c r="D6750" s="178">
        <f t="shared" si="242"/>
        <v>20</v>
      </c>
    </row>
    <row r="6751" spans="1:4">
      <c r="A6751" s="139" t="s">
        <v>6941</v>
      </c>
      <c r="B6751" s="138">
        <v>0</v>
      </c>
      <c r="C6751" s="178">
        <f t="shared" si="241"/>
        <v>0</v>
      </c>
      <c r="D6751" s="178">
        <f t="shared" si="242"/>
        <v>21</v>
      </c>
    </row>
    <row r="6752" spans="1:4">
      <c r="A6752" s="139" t="s">
        <v>6942</v>
      </c>
      <c r="B6752" s="138">
        <v>0</v>
      </c>
      <c r="C6752" s="178">
        <f t="shared" si="241"/>
        <v>0</v>
      </c>
      <c r="D6752" s="178">
        <f t="shared" si="242"/>
        <v>22</v>
      </c>
    </row>
    <row r="6753" spans="1:4">
      <c r="A6753" s="139" t="s">
        <v>6943</v>
      </c>
      <c r="B6753" s="138">
        <v>0</v>
      </c>
      <c r="C6753" s="178">
        <f t="shared" si="241"/>
        <v>0</v>
      </c>
      <c r="D6753" s="178">
        <f t="shared" si="242"/>
        <v>23</v>
      </c>
    </row>
    <row r="6754" spans="1:4">
      <c r="A6754" s="139" t="s">
        <v>6944</v>
      </c>
      <c r="B6754" s="138">
        <v>0</v>
      </c>
      <c r="C6754" s="178">
        <f t="shared" si="241"/>
        <v>0</v>
      </c>
      <c r="D6754" s="178">
        <f t="shared" si="242"/>
        <v>24</v>
      </c>
    </row>
    <row r="6755" spans="1:4">
      <c r="A6755" s="139" t="s">
        <v>6945</v>
      </c>
      <c r="B6755" s="138">
        <v>0</v>
      </c>
      <c r="C6755" s="178">
        <f t="shared" si="241"/>
        <v>0</v>
      </c>
      <c r="D6755" s="178">
        <f t="shared" si="242"/>
        <v>1</v>
      </c>
    </row>
    <row r="6756" spans="1:4">
      <c r="A6756" s="139" t="s">
        <v>6946</v>
      </c>
      <c r="B6756" s="138">
        <v>0</v>
      </c>
      <c r="C6756" s="178">
        <f t="shared" si="241"/>
        <v>0</v>
      </c>
      <c r="D6756" s="178">
        <f t="shared" si="242"/>
        <v>2</v>
      </c>
    </row>
    <row r="6757" spans="1:4">
      <c r="A6757" s="139" t="s">
        <v>6947</v>
      </c>
      <c r="B6757" s="138">
        <v>0</v>
      </c>
      <c r="C6757" s="178">
        <f t="shared" si="241"/>
        <v>0</v>
      </c>
      <c r="D6757" s="178">
        <f t="shared" si="242"/>
        <v>3</v>
      </c>
    </row>
    <row r="6758" spans="1:4">
      <c r="A6758" s="139" t="s">
        <v>6948</v>
      </c>
      <c r="B6758" s="138">
        <v>0</v>
      </c>
      <c r="C6758" s="178">
        <f t="shared" si="241"/>
        <v>0</v>
      </c>
      <c r="D6758" s="178">
        <f t="shared" si="242"/>
        <v>4</v>
      </c>
    </row>
    <row r="6759" spans="1:4">
      <c r="A6759" s="139" t="s">
        <v>6949</v>
      </c>
      <c r="B6759" s="138">
        <v>0</v>
      </c>
      <c r="C6759" s="178">
        <f t="shared" si="241"/>
        <v>0</v>
      </c>
      <c r="D6759" s="178">
        <f t="shared" si="242"/>
        <v>5</v>
      </c>
    </row>
    <row r="6760" spans="1:4">
      <c r="A6760" s="139" t="s">
        <v>6950</v>
      </c>
      <c r="B6760" s="138">
        <v>0</v>
      </c>
      <c r="C6760" s="178">
        <f t="shared" si="241"/>
        <v>0</v>
      </c>
      <c r="D6760" s="178">
        <f t="shared" si="242"/>
        <v>6</v>
      </c>
    </row>
    <row r="6761" spans="1:4">
      <c r="A6761" s="139" t="s">
        <v>6951</v>
      </c>
      <c r="B6761" s="138">
        <v>0</v>
      </c>
      <c r="C6761" s="178">
        <f t="shared" si="241"/>
        <v>0</v>
      </c>
      <c r="D6761" s="178">
        <f t="shared" si="242"/>
        <v>7</v>
      </c>
    </row>
    <row r="6762" spans="1:4">
      <c r="A6762" s="139" t="s">
        <v>6952</v>
      </c>
      <c r="B6762" s="138">
        <v>0</v>
      </c>
      <c r="C6762" s="178">
        <f t="shared" si="241"/>
        <v>106</v>
      </c>
      <c r="D6762" s="178">
        <f t="shared" si="242"/>
        <v>8</v>
      </c>
    </row>
    <row r="6763" spans="1:4">
      <c r="A6763" s="139" t="s">
        <v>6953</v>
      </c>
      <c r="B6763" s="138">
        <v>0</v>
      </c>
      <c r="C6763" s="178">
        <f t="shared" si="241"/>
        <v>343</v>
      </c>
      <c r="D6763" s="178">
        <f t="shared" si="242"/>
        <v>9</v>
      </c>
    </row>
    <row r="6764" spans="1:4">
      <c r="A6764" s="139" t="s">
        <v>6954</v>
      </c>
      <c r="B6764" s="138">
        <v>0</v>
      </c>
      <c r="C6764" s="178">
        <f t="shared" si="241"/>
        <v>439</v>
      </c>
      <c r="D6764" s="178">
        <f t="shared" si="242"/>
        <v>10</v>
      </c>
    </row>
    <row r="6765" spans="1:4">
      <c r="A6765" s="139" t="s">
        <v>6955</v>
      </c>
      <c r="B6765" s="138">
        <v>0</v>
      </c>
      <c r="C6765" s="178">
        <f t="shared" si="241"/>
        <v>504</v>
      </c>
      <c r="D6765" s="178">
        <f t="shared" si="242"/>
        <v>11</v>
      </c>
    </row>
    <row r="6766" spans="1:4">
      <c r="A6766" s="139" t="s">
        <v>6956</v>
      </c>
      <c r="B6766" s="138">
        <v>0</v>
      </c>
      <c r="C6766" s="178">
        <f t="shared" si="241"/>
        <v>553</v>
      </c>
      <c r="D6766" s="178">
        <f t="shared" si="242"/>
        <v>12</v>
      </c>
    </row>
    <row r="6767" spans="1:4">
      <c r="A6767" s="139" t="s">
        <v>6957</v>
      </c>
      <c r="B6767" s="138">
        <v>0</v>
      </c>
      <c r="C6767" s="178">
        <f t="shared" si="241"/>
        <v>595</v>
      </c>
      <c r="D6767" s="178">
        <f t="shared" si="242"/>
        <v>13</v>
      </c>
    </row>
    <row r="6768" spans="1:4">
      <c r="A6768" s="139" t="s">
        <v>6958</v>
      </c>
      <c r="B6768" s="138">
        <v>0</v>
      </c>
      <c r="C6768" s="178">
        <f t="shared" si="241"/>
        <v>613</v>
      </c>
      <c r="D6768" s="178">
        <f t="shared" si="242"/>
        <v>14</v>
      </c>
    </row>
    <row r="6769" spans="1:4">
      <c r="A6769" s="139" t="s">
        <v>6959</v>
      </c>
      <c r="B6769" s="138">
        <v>0</v>
      </c>
      <c r="C6769" s="178">
        <f t="shared" si="241"/>
        <v>618</v>
      </c>
      <c r="D6769" s="178">
        <f t="shared" si="242"/>
        <v>15</v>
      </c>
    </row>
    <row r="6770" spans="1:4">
      <c r="A6770" s="139" t="s">
        <v>6960</v>
      </c>
      <c r="B6770" s="138">
        <v>0</v>
      </c>
      <c r="C6770" s="178">
        <f t="shared" si="241"/>
        <v>593</v>
      </c>
      <c r="D6770" s="178">
        <f t="shared" si="242"/>
        <v>16</v>
      </c>
    </row>
    <row r="6771" spans="1:4">
      <c r="A6771" s="139" t="s">
        <v>6961</v>
      </c>
      <c r="B6771" s="138">
        <v>0</v>
      </c>
      <c r="C6771" s="178">
        <f t="shared" si="241"/>
        <v>550</v>
      </c>
      <c r="D6771" s="178">
        <f t="shared" si="242"/>
        <v>17</v>
      </c>
    </row>
    <row r="6772" spans="1:4">
      <c r="A6772" s="139" t="s">
        <v>6962</v>
      </c>
      <c r="B6772" s="138">
        <v>0</v>
      </c>
      <c r="C6772" s="178">
        <f t="shared" si="241"/>
        <v>488</v>
      </c>
      <c r="D6772" s="178">
        <f t="shared" si="242"/>
        <v>18</v>
      </c>
    </row>
    <row r="6773" spans="1:4">
      <c r="A6773" s="139" t="s">
        <v>6963</v>
      </c>
      <c r="B6773" s="138">
        <v>0</v>
      </c>
      <c r="C6773" s="178">
        <f t="shared" si="241"/>
        <v>388</v>
      </c>
      <c r="D6773" s="178">
        <f t="shared" si="242"/>
        <v>19</v>
      </c>
    </row>
    <row r="6774" spans="1:4">
      <c r="A6774" s="139" t="s">
        <v>6964</v>
      </c>
      <c r="B6774" s="138">
        <v>0</v>
      </c>
      <c r="C6774" s="178">
        <f t="shared" si="241"/>
        <v>137</v>
      </c>
      <c r="D6774" s="178">
        <f t="shared" si="242"/>
        <v>20</v>
      </c>
    </row>
    <row r="6775" spans="1:4">
      <c r="A6775" s="139" t="s">
        <v>6965</v>
      </c>
      <c r="B6775" s="138">
        <v>0</v>
      </c>
      <c r="C6775" s="178">
        <f t="shared" si="241"/>
        <v>0</v>
      </c>
      <c r="D6775" s="178">
        <f t="shared" si="242"/>
        <v>21</v>
      </c>
    </row>
    <row r="6776" spans="1:4">
      <c r="A6776" s="139" t="s">
        <v>6966</v>
      </c>
      <c r="B6776" s="138">
        <v>0</v>
      </c>
      <c r="C6776" s="178">
        <f t="shared" si="241"/>
        <v>0</v>
      </c>
      <c r="D6776" s="178">
        <f t="shared" si="242"/>
        <v>22</v>
      </c>
    </row>
    <row r="6777" spans="1:4">
      <c r="A6777" s="139" t="s">
        <v>6967</v>
      </c>
      <c r="B6777" s="138">
        <v>0</v>
      </c>
      <c r="C6777" s="178">
        <f t="shared" si="241"/>
        <v>0</v>
      </c>
      <c r="D6777" s="178">
        <f t="shared" si="242"/>
        <v>23</v>
      </c>
    </row>
    <row r="6778" spans="1:4">
      <c r="A6778" s="139" t="s">
        <v>6968</v>
      </c>
      <c r="B6778" s="138">
        <v>0</v>
      </c>
      <c r="C6778" s="178">
        <f t="shared" si="241"/>
        <v>0</v>
      </c>
      <c r="D6778" s="178">
        <f t="shared" si="242"/>
        <v>24</v>
      </c>
    </row>
    <row r="6779" spans="1:4">
      <c r="A6779" s="139" t="s">
        <v>6969</v>
      </c>
      <c r="B6779" s="138">
        <v>0</v>
      </c>
      <c r="C6779" s="178">
        <f t="shared" si="241"/>
        <v>0</v>
      </c>
      <c r="D6779" s="178">
        <f t="shared" si="242"/>
        <v>1</v>
      </c>
    </row>
    <row r="6780" spans="1:4">
      <c r="A6780" s="139" t="s">
        <v>6970</v>
      </c>
      <c r="B6780" s="138">
        <v>0</v>
      </c>
      <c r="C6780" s="178">
        <f t="shared" ref="C6780:C6843" si="243">_xlfn.XLOOKUP(D6780,$N$5:$N$28,$K$5:$K$28)</f>
        <v>0</v>
      </c>
      <c r="D6780" s="178">
        <f t="shared" si="242"/>
        <v>2</v>
      </c>
    </row>
    <row r="6781" spans="1:4">
      <c r="A6781" s="139" t="s">
        <v>6971</v>
      </c>
      <c r="B6781" s="138">
        <v>0</v>
      </c>
      <c r="C6781" s="178">
        <f t="shared" si="243"/>
        <v>0</v>
      </c>
      <c r="D6781" s="178">
        <f t="shared" si="242"/>
        <v>3</v>
      </c>
    </row>
    <row r="6782" spans="1:4">
      <c r="A6782" s="139" t="s">
        <v>6972</v>
      </c>
      <c r="B6782" s="138">
        <v>0</v>
      </c>
      <c r="C6782" s="178">
        <f t="shared" si="243"/>
        <v>0</v>
      </c>
      <c r="D6782" s="178">
        <f t="shared" si="242"/>
        <v>4</v>
      </c>
    </row>
    <row r="6783" spans="1:4">
      <c r="A6783" s="139" t="s">
        <v>6973</v>
      </c>
      <c r="B6783" s="138">
        <v>0</v>
      </c>
      <c r="C6783" s="178">
        <f t="shared" si="243"/>
        <v>0</v>
      </c>
      <c r="D6783" s="178">
        <f t="shared" si="242"/>
        <v>5</v>
      </c>
    </row>
    <row r="6784" spans="1:4">
      <c r="A6784" s="139" t="s">
        <v>6974</v>
      </c>
      <c r="B6784" s="138">
        <v>0</v>
      </c>
      <c r="C6784" s="178">
        <f t="shared" si="243"/>
        <v>0</v>
      </c>
      <c r="D6784" s="178">
        <f t="shared" si="242"/>
        <v>6</v>
      </c>
    </row>
    <row r="6785" spans="1:4">
      <c r="A6785" s="139" t="s">
        <v>6975</v>
      </c>
      <c r="B6785" s="138">
        <v>0</v>
      </c>
      <c r="C6785" s="178">
        <f t="shared" si="243"/>
        <v>0</v>
      </c>
      <c r="D6785" s="178">
        <f t="shared" si="242"/>
        <v>7</v>
      </c>
    </row>
    <row r="6786" spans="1:4">
      <c r="A6786" s="139" t="s">
        <v>6976</v>
      </c>
      <c r="B6786" s="138">
        <v>0</v>
      </c>
      <c r="C6786" s="178">
        <f t="shared" si="243"/>
        <v>106</v>
      </c>
      <c r="D6786" s="178">
        <f t="shared" si="242"/>
        <v>8</v>
      </c>
    </row>
    <row r="6787" spans="1:4">
      <c r="A6787" s="139" t="s">
        <v>6977</v>
      </c>
      <c r="B6787" s="138">
        <v>0</v>
      </c>
      <c r="C6787" s="178">
        <f t="shared" si="243"/>
        <v>343</v>
      </c>
      <c r="D6787" s="178">
        <f t="shared" si="242"/>
        <v>9</v>
      </c>
    </row>
    <row r="6788" spans="1:4">
      <c r="A6788" s="139" t="s">
        <v>6978</v>
      </c>
      <c r="B6788" s="138">
        <v>0</v>
      </c>
      <c r="C6788" s="178">
        <f t="shared" si="243"/>
        <v>439</v>
      </c>
      <c r="D6788" s="178">
        <f t="shared" si="242"/>
        <v>10</v>
      </c>
    </row>
    <row r="6789" spans="1:4">
      <c r="A6789" s="139" t="s">
        <v>6979</v>
      </c>
      <c r="B6789" s="138">
        <v>0</v>
      </c>
      <c r="C6789" s="178">
        <f t="shared" si="243"/>
        <v>504</v>
      </c>
      <c r="D6789" s="178">
        <f t="shared" si="242"/>
        <v>11</v>
      </c>
    </row>
    <row r="6790" spans="1:4">
      <c r="A6790" s="139" t="s">
        <v>6980</v>
      </c>
      <c r="B6790" s="138">
        <v>0</v>
      </c>
      <c r="C6790" s="178">
        <f t="shared" si="243"/>
        <v>553</v>
      </c>
      <c r="D6790" s="178">
        <f t="shared" si="242"/>
        <v>12</v>
      </c>
    </row>
    <row r="6791" spans="1:4">
      <c r="A6791" s="139" t="s">
        <v>6981</v>
      </c>
      <c r="B6791" s="138">
        <v>0</v>
      </c>
      <c r="C6791" s="178">
        <f t="shared" si="243"/>
        <v>595</v>
      </c>
      <c r="D6791" s="178">
        <f t="shared" si="242"/>
        <v>13</v>
      </c>
    </row>
    <row r="6792" spans="1:4">
      <c r="A6792" s="139" t="s">
        <v>6982</v>
      </c>
      <c r="B6792" s="138">
        <v>0</v>
      </c>
      <c r="C6792" s="178">
        <f t="shared" si="243"/>
        <v>613</v>
      </c>
      <c r="D6792" s="178">
        <f t="shared" si="242"/>
        <v>14</v>
      </c>
    </row>
    <row r="6793" spans="1:4">
      <c r="A6793" s="139" t="s">
        <v>6983</v>
      </c>
      <c r="B6793" s="138">
        <v>0</v>
      </c>
      <c r="C6793" s="178">
        <f t="shared" si="243"/>
        <v>618</v>
      </c>
      <c r="D6793" s="178">
        <f t="shared" si="242"/>
        <v>15</v>
      </c>
    </row>
    <row r="6794" spans="1:4">
      <c r="A6794" s="139" t="s">
        <v>6984</v>
      </c>
      <c r="B6794" s="138">
        <v>0</v>
      </c>
      <c r="C6794" s="178">
        <f t="shared" si="243"/>
        <v>593</v>
      </c>
      <c r="D6794" s="178">
        <f t="shared" si="242"/>
        <v>16</v>
      </c>
    </row>
    <row r="6795" spans="1:4">
      <c r="A6795" s="139" t="s">
        <v>6985</v>
      </c>
      <c r="B6795" s="138">
        <v>0</v>
      </c>
      <c r="C6795" s="178">
        <f t="shared" si="243"/>
        <v>550</v>
      </c>
      <c r="D6795" s="178">
        <f t="shared" ref="D6795:D6858" si="244">D6771</f>
        <v>17</v>
      </c>
    </row>
    <row r="6796" spans="1:4">
      <c r="A6796" s="139" t="s">
        <v>6986</v>
      </c>
      <c r="B6796" s="138">
        <v>0</v>
      </c>
      <c r="C6796" s="178">
        <f t="shared" si="243"/>
        <v>488</v>
      </c>
      <c r="D6796" s="178">
        <f t="shared" si="244"/>
        <v>18</v>
      </c>
    </row>
    <row r="6797" spans="1:4">
      <c r="A6797" s="139" t="s">
        <v>6987</v>
      </c>
      <c r="B6797" s="138">
        <v>0</v>
      </c>
      <c r="C6797" s="178">
        <f t="shared" si="243"/>
        <v>388</v>
      </c>
      <c r="D6797" s="178">
        <f t="shared" si="244"/>
        <v>19</v>
      </c>
    </row>
    <row r="6798" spans="1:4">
      <c r="A6798" s="139" t="s">
        <v>6988</v>
      </c>
      <c r="B6798" s="138">
        <v>0</v>
      </c>
      <c r="C6798" s="178">
        <f t="shared" si="243"/>
        <v>137</v>
      </c>
      <c r="D6798" s="178">
        <f t="shared" si="244"/>
        <v>20</v>
      </c>
    </row>
    <row r="6799" spans="1:4">
      <c r="A6799" s="139" t="s">
        <v>6989</v>
      </c>
      <c r="B6799" s="138">
        <v>0</v>
      </c>
      <c r="C6799" s="178">
        <f t="shared" si="243"/>
        <v>0</v>
      </c>
      <c r="D6799" s="178">
        <f t="shared" si="244"/>
        <v>21</v>
      </c>
    </row>
    <row r="6800" spans="1:4">
      <c r="A6800" s="139" t="s">
        <v>6990</v>
      </c>
      <c r="B6800" s="138">
        <v>0</v>
      </c>
      <c r="C6800" s="178">
        <f t="shared" si="243"/>
        <v>0</v>
      </c>
      <c r="D6800" s="178">
        <f t="shared" si="244"/>
        <v>22</v>
      </c>
    </row>
    <row r="6801" spans="1:4">
      <c r="A6801" s="139" t="s">
        <v>6991</v>
      </c>
      <c r="B6801" s="138">
        <v>0</v>
      </c>
      <c r="C6801" s="178">
        <f t="shared" si="243"/>
        <v>0</v>
      </c>
      <c r="D6801" s="178">
        <f t="shared" si="244"/>
        <v>23</v>
      </c>
    </row>
    <row r="6802" spans="1:4">
      <c r="A6802" s="139" t="s">
        <v>6992</v>
      </c>
      <c r="B6802" s="138">
        <v>0</v>
      </c>
      <c r="C6802" s="178">
        <f t="shared" si="243"/>
        <v>0</v>
      </c>
      <c r="D6802" s="178">
        <f t="shared" si="244"/>
        <v>24</v>
      </c>
    </row>
    <row r="6803" spans="1:4">
      <c r="A6803" s="139" t="s">
        <v>6993</v>
      </c>
      <c r="B6803" s="138">
        <v>0</v>
      </c>
      <c r="C6803" s="178">
        <f t="shared" si="243"/>
        <v>0</v>
      </c>
      <c r="D6803" s="178">
        <f t="shared" si="244"/>
        <v>1</v>
      </c>
    </row>
    <row r="6804" spans="1:4">
      <c r="A6804" s="139" t="s">
        <v>6994</v>
      </c>
      <c r="B6804" s="138">
        <v>0</v>
      </c>
      <c r="C6804" s="178">
        <f t="shared" si="243"/>
        <v>0</v>
      </c>
      <c r="D6804" s="178">
        <f t="shared" si="244"/>
        <v>2</v>
      </c>
    </row>
    <row r="6805" spans="1:4">
      <c r="A6805" s="139" t="s">
        <v>6995</v>
      </c>
      <c r="B6805" s="138">
        <v>0</v>
      </c>
      <c r="C6805" s="178">
        <f t="shared" si="243"/>
        <v>0</v>
      </c>
      <c r="D6805" s="178">
        <f t="shared" si="244"/>
        <v>3</v>
      </c>
    </row>
    <row r="6806" spans="1:4">
      <c r="A6806" s="139" t="s">
        <v>6996</v>
      </c>
      <c r="B6806" s="138">
        <v>0</v>
      </c>
      <c r="C6806" s="178">
        <f t="shared" si="243"/>
        <v>0</v>
      </c>
      <c r="D6806" s="178">
        <f t="shared" si="244"/>
        <v>4</v>
      </c>
    </row>
    <row r="6807" spans="1:4">
      <c r="A6807" s="139" t="s">
        <v>6997</v>
      </c>
      <c r="B6807" s="138">
        <v>0</v>
      </c>
      <c r="C6807" s="178">
        <f t="shared" si="243"/>
        <v>0</v>
      </c>
      <c r="D6807" s="178">
        <f t="shared" si="244"/>
        <v>5</v>
      </c>
    </row>
    <row r="6808" spans="1:4">
      <c r="A6808" s="139" t="s">
        <v>6998</v>
      </c>
      <c r="B6808" s="138">
        <v>0</v>
      </c>
      <c r="C6808" s="178">
        <f t="shared" si="243"/>
        <v>0</v>
      </c>
      <c r="D6808" s="178">
        <f t="shared" si="244"/>
        <v>6</v>
      </c>
    </row>
    <row r="6809" spans="1:4">
      <c r="A6809" s="139" t="s">
        <v>6999</v>
      </c>
      <c r="B6809" s="138">
        <v>0</v>
      </c>
      <c r="C6809" s="178">
        <f t="shared" si="243"/>
        <v>0</v>
      </c>
      <c r="D6809" s="178">
        <f t="shared" si="244"/>
        <v>7</v>
      </c>
    </row>
    <row r="6810" spans="1:4">
      <c r="A6810" s="139" t="s">
        <v>7000</v>
      </c>
      <c r="B6810" s="138">
        <v>0</v>
      </c>
      <c r="C6810" s="178">
        <f t="shared" si="243"/>
        <v>106</v>
      </c>
      <c r="D6810" s="178">
        <f t="shared" si="244"/>
        <v>8</v>
      </c>
    </row>
    <row r="6811" spans="1:4">
      <c r="A6811" s="139" t="s">
        <v>7001</v>
      </c>
      <c r="B6811" s="138">
        <v>0</v>
      </c>
      <c r="C6811" s="178">
        <f t="shared" si="243"/>
        <v>343</v>
      </c>
      <c r="D6811" s="178">
        <f t="shared" si="244"/>
        <v>9</v>
      </c>
    </row>
    <row r="6812" spans="1:4">
      <c r="A6812" s="139" t="s">
        <v>7002</v>
      </c>
      <c r="B6812" s="138">
        <v>0</v>
      </c>
      <c r="C6812" s="178">
        <f t="shared" si="243"/>
        <v>439</v>
      </c>
      <c r="D6812" s="178">
        <f t="shared" si="244"/>
        <v>10</v>
      </c>
    </row>
    <row r="6813" spans="1:4">
      <c r="A6813" s="139" t="s">
        <v>7003</v>
      </c>
      <c r="B6813" s="138">
        <v>0</v>
      </c>
      <c r="C6813" s="178">
        <f t="shared" si="243"/>
        <v>504</v>
      </c>
      <c r="D6813" s="178">
        <f t="shared" si="244"/>
        <v>11</v>
      </c>
    </row>
    <row r="6814" spans="1:4">
      <c r="A6814" s="139" t="s">
        <v>7004</v>
      </c>
      <c r="B6814" s="138">
        <v>0</v>
      </c>
      <c r="C6814" s="178">
        <f t="shared" si="243"/>
        <v>553</v>
      </c>
      <c r="D6814" s="178">
        <f t="shared" si="244"/>
        <v>12</v>
      </c>
    </row>
    <row r="6815" spans="1:4">
      <c r="A6815" s="139" t="s">
        <v>7005</v>
      </c>
      <c r="B6815" s="138">
        <v>0</v>
      </c>
      <c r="C6815" s="178">
        <f t="shared" si="243"/>
        <v>595</v>
      </c>
      <c r="D6815" s="178">
        <f t="shared" si="244"/>
        <v>13</v>
      </c>
    </row>
    <row r="6816" spans="1:4">
      <c r="A6816" s="139" t="s">
        <v>7006</v>
      </c>
      <c r="B6816" s="138">
        <v>0</v>
      </c>
      <c r="C6816" s="178">
        <f t="shared" si="243"/>
        <v>613</v>
      </c>
      <c r="D6816" s="178">
        <f t="shared" si="244"/>
        <v>14</v>
      </c>
    </row>
    <row r="6817" spans="1:4">
      <c r="A6817" s="139" t="s">
        <v>7007</v>
      </c>
      <c r="B6817" s="138">
        <v>0</v>
      </c>
      <c r="C6817" s="178">
        <f t="shared" si="243"/>
        <v>618</v>
      </c>
      <c r="D6817" s="178">
        <f t="shared" si="244"/>
        <v>15</v>
      </c>
    </row>
    <row r="6818" spans="1:4">
      <c r="A6818" s="139" t="s">
        <v>7008</v>
      </c>
      <c r="B6818" s="138">
        <v>0</v>
      </c>
      <c r="C6818" s="178">
        <f t="shared" si="243"/>
        <v>593</v>
      </c>
      <c r="D6818" s="178">
        <f t="shared" si="244"/>
        <v>16</v>
      </c>
    </row>
    <row r="6819" spans="1:4">
      <c r="A6819" s="139" t="s">
        <v>7009</v>
      </c>
      <c r="B6819" s="138">
        <v>0</v>
      </c>
      <c r="C6819" s="178">
        <f t="shared" si="243"/>
        <v>550</v>
      </c>
      <c r="D6819" s="178">
        <f t="shared" si="244"/>
        <v>17</v>
      </c>
    </row>
    <row r="6820" spans="1:4">
      <c r="A6820" s="139" t="s">
        <v>7010</v>
      </c>
      <c r="B6820" s="138">
        <v>0</v>
      </c>
      <c r="C6820" s="178">
        <f t="shared" si="243"/>
        <v>488</v>
      </c>
      <c r="D6820" s="178">
        <f t="shared" si="244"/>
        <v>18</v>
      </c>
    </row>
    <row r="6821" spans="1:4">
      <c r="A6821" s="139" t="s">
        <v>7011</v>
      </c>
      <c r="B6821" s="138">
        <v>0</v>
      </c>
      <c r="C6821" s="178">
        <f t="shared" si="243"/>
        <v>388</v>
      </c>
      <c r="D6821" s="178">
        <f t="shared" si="244"/>
        <v>19</v>
      </c>
    </row>
    <row r="6822" spans="1:4">
      <c r="A6822" s="139" t="s">
        <v>7012</v>
      </c>
      <c r="B6822" s="138">
        <v>0</v>
      </c>
      <c r="C6822" s="178">
        <f t="shared" si="243"/>
        <v>137</v>
      </c>
      <c r="D6822" s="178">
        <f t="shared" si="244"/>
        <v>20</v>
      </c>
    </row>
    <row r="6823" spans="1:4">
      <c r="A6823" s="139" t="s">
        <v>7013</v>
      </c>
      <c r="B6823" s="138">
        <v>0</v>
      </c>
      <c r="C6823" s="178">
        <f t="shared" si="243"/>
        <v>0</v>
      </c>
      <c r="D6823" s="178">
        <f t="shared" si="244"/>
        <v>21</v>
      </c>
    </row>
    <row r="6824" spans="1:4">
      <c r="A6824" s="139" t="s">
        <v>7014</v>
      </c>
      <c r="B6824" s="138">
        <v>0</v>
      </c>
      <c r="C6824" s="178">
        <f t="shared" si="243"/>
        <v>0</v>
      </c>
      <c r="D6824" s="178">
        <f t="shared" si="244"/>
        <v>22</v>
      </c>
    </row>
    <row r="6825" spans="1:4">
      <c r="A6825" s="139" t="s">
        <v>7015</v>
      </c>
      <c r="B6825" s="138">
        <v>0</v>
      </c>
      <c r="C6825" s="178">
        <f t="shared" si="243"/>
        <v>0</v>
      </c>
      <c r="D6825" s="178">
        <f t="shared" si="244"/>
        <v>23</v>
      </c>
    </row>
    <row r="6826" spans="1:4">
      <c r="A6826" s="139" t="s">
        <v>7016</v>
      </c>
      <c r="B6826" s="138">
        <v>0</v>
      </c>
      <c r="C6826" s="178">
        <f t="shared" si="243"/>
        <v>0</v>
      </c>
      <c r="D6826" s="178">
        <f t="shared" si="244"/>
        <v>24</v>
      </c>
    </row>
    <row r="6827" spans="1:4">
      <c r="A6827" s="139" t="s">
        <v>7017</v>
      </c>
      <c r="B6827" s="138">
        <v>0</v>
      </c>
      <c r="C6827" s="178">
        <f t="shared" si="243"/>
        <v>0</v>
      </c>
      <c r="D6827" s="178">
        <f t="shared" si="244"/>
        <v>1</v>
      </c>
    </row>
    <row r="6828" spans="1:4">
      <c r="A6828" s="139" t="s">
        <v>7018</v>
      </c>
      <c r="B6828" s="138">
        <v>0</v>
      </c>
      <c r="C6828" s="178">
        <f t="shared" si="243"/>
        <v>0</v>
      </c>
      <c r="D6828" s="178">
        <f t="shared" si="244"/>
        <v>2</v>
      </c>
    </row>
    <row r="6829" spans="1:4">
      <c r="A6829" s="139" t="s">
        <v>7019</v>
      </c>
      <c r="B6829" s="138">
        <v>0</v>
      </c>
      <c r="C6829" s="178">
        <f t="shared" si="243"/>
        <v>0</v>
      </c>
      <c r="D6829" s="178">
        <f t="shared" si="244"/>
        <v>3</v>
      </c>
    </row>
    <row r="6830" spans="1:4">
      <c r="A6830" s="139" t="s">
        <v>7020</v>
      </c>
      <c r="B6830" s="138">
        <v>0</v>
      </c>
      <c r="C6830" s="178">
        <f t="shared" si="243"/>
        <v>0</v>
      </c>
      <c r="D6830" s="178">
        <f t="shared" si="244"/>
        <v>4</v>
      </c>
    </row>
    <row r="6831" spans="1:4">
      <c r="A6831" s="139" t="s">
        <v>7021</v>
      </c>
      <c r="B6831" s="138">
        <v>0</v>
      </c>
      <c r="C6831" s="178">
        <f t="shared" si="243"/>
        <v>0</v>
      </c>
      <c r="D6831" s="178">
        <f t="shared" si="244"/>
        <v>5</v>
      </c>
    </row>
    <row r="6832" spans="1:4">
      <c r="A6832" s="139" t="s">
        <v>7022</v>
      </c>
      <c r="B6832" s="138">
        <v>0</v>
      </c>
      <c r="C6832" s="178">
        <f t="shared" si="243"/>
        <v>0</v>
      </c>
      <c r="D6832" s="178">
        <f t="shared" si="244"/>
        <v>6</v>
      </c>
    </row>
    <row r="6833" spans="1:4">
      <c r="A6833" s="139" t="s">
        <v>7023</v>
      </c>
      <c r="B6833" s="138">
        <v>0</v>
      </c>
      <c r="C6833" s="178">
        <f t="shared" si="243"/>
        <v>0</v>
      </c>
      <c r="D6833" s="178">
        <f t="shared" si="244"/>
        <v>7</v>
      </c>
    </row>
    <row r="6834" spans="1:4">
      <c r="A6834" s="139" t="s">
        <v>7024</v>
      </c>
      <c r="B6834" s="138">
        <v>0</v>
      </c>
      <c r="C6834" s="178">
        <f t="shared" si="243"/>
        <v>106</v>
      </c>
      <c r="D6834" s="178">
        <f t="shared" si="244"/>
        <v>8</v>
      </c>
    </row>
    <row r="6835" spans="1:4">
      <c r="A6835" s="139" t="s">
        <v>7025</v>
      </c>
      <c r="B6835" s="138">
        <v>0</v>
      </c>
      <c r="C6835" s="178">
        <f t="shared" si="243"/>
        <v>343</v>
      </c>
      <c r="D6835" s="178">
        <f t="shared" si="244"/>
        <v>9</v>
      </c>
    </row>
    <row r="6836" spans="1:4">
      <c r="A6836" s="139" t="s">
        <v>7026</v>
      </c>
      <c r="B6836" s="138">
        <v>0</v>
      </c>
      <c r="C6836" s="178">
        <f t="shared" si="243"/>
        <v>439</v>
      </c>
      <c r="D6836" s="178">
        <f t="shared" si="244"/>
        <v>10</v>
      </c>
    </row>
    <row r="6837" spans="1:4">
      <c r="A6837" s="139" t="s">
        <v>7027</v>
      </c>
      <c r="B6837" s="138">
        <v>0</v>
      </c>
      <c r="C6837" s="178">
        <f t="shared" si="243"/>
        <v>504</v>
      </c>
      <c r="D6837" s="178">
        <f t="shared" si="244"/>
        <v>11</v>
      </c>
    </row>
    <row r="6838" spans="1:4">
      <c r="A6838" s="139" t="s">
        <v>7028</v>
      </c>
      <c r="B6838" s="138">
        <v>0</v>
      </c>
      <c r="C6838" s="178">
        <f t="shared" si="243"/>
        <v>553</v>
      </c>
      <c r="D6838" s="178">
        <f t="shared" si="244"/>
        <v>12</v>
      </c>
    </row>
    <row r="6839" spans="1:4">
      <c r="A6839" s="139" t="s">
        <v>7029</v>
      </c>
      <c r="B6839" s="138">
        <v>0</v>
      </c>
      <c r="C6839" s="178">
        <f t="shared" si="243"/>
        <v>595</v>
      </c>
      <c r="D6839" s="178">
        <f t="shared" si="244"/>
        <v>13</v>
      </c>
    </row>
    <row r="6840" spans="1:4">
      <c r="A6840" s="139" t="s">
        <v>7030</v>
      </c>
      <c r="B6840" s="138">
        <v>0</v>
      </c>
      <c r="C6840" s="178">
        <f t="shared" si="243"/>
        <v>613</v>
      </c>
      <c r="D6840" s="178">
        <f t="shared" si="244"/>
        <v>14</v>
      </c>
    </row>
    <row r="6841" spans="1:4">
      <c r="A6841" s="139" t="s">
        <v>7031</v>
      </c>
      <c r="B6841" s="138">
        <v>0</v>
      </c>
      <c r="C6841" s="178">
        <f t="shared" si="243"/>
        <v>618</v>
      </c>
      <c r="D6841" s="178">
        <f t="shared" si="244"/>
        <v>15</v>
      </c>
    </row>
    <row r="6842" spans="1:4">
      <c r="A6842" s="139" t="s">
        <v>7032</v>
      </c>
      <c r="B6842" s="138">
        <v>0</v>
      </c>
      <c r="C6842" s="178">
        <f t="shared" si="243"/>
        <v>593</v>
      </c>
      <c r="D6842" s="178">
        <f t="shared" si="244"/>
        <v>16</v>
      </c>
    </row>
    <row r="6843" spans="1:4">
      <c r="A6843" s="139" t="s">
        <v>7033</v>
      </c>
      <c r="B6843" s="138">
        <v>0</v>
      </c>
      <c r="C6843" s="178">
        <f t="shared" si="243"/>
        <v>550</v>
      </c>
      <c r="D6843" s="178">
        <f t="shared" si="244"/>
        <v>17</v>
      </c>
    </row>
    <row r="6844" spans="1:4">
      <c r="A6844" s="139" t="s">
        <v>7034</v>
      </c>
      <c r="B6844" s="138">
        <v>0</v>
      </c>
      <c r="C6844" s="178">
        <f t="shared" ref="C6844:C6907" si="245">_xlfn.XLOOKUP(D6844,$N$5:$N$28,$K$5:$K$28)</f>
        <v>488</v>
      </c>
      <c r="D6844" s="178">
        <f t="shared" si="244"/>
        <v>18</v>
      </c>
    </row>
    <row r="6845" spans="1:4">
      <c r="A6845" s="139" t="s">
        <v>7035</v>
      </c>
      <c r="B6845" s="138">
        <v>0</v>
      </c>
      <c r="C6845" s="178">
        <f t="shared" si="245"/>
        <v>388</v>
      </c>
      <c r="D6845" s="178">
        <f t="shared" si="244"/>
        <v>19</v>
      </c>
    </row>
    <row r="6846" spans="1:4">
      <c r="A6846" s="139" t="s">
        <v>7036</v>
      </c>
      <c r="B6846" s="138">
        <v>0</v>
      </c>
      <c r="C6846" s="178">
        <f t="shared" si="245"/>
        <v>137</v>
      </c>
      <c r="D6846" s="178">
        <f t="shared" si="244"/>
        <v>20</v>
      </c>
    </row>
    <row r="6847" spans="1:4">
      <c r="A6847" s="139" t="s">
        <v>7037</v>
      </c>
      <c r="B6847" s="138">
        <v>0</v>
      </c>
      <c r="C6847" s="178">
        <f t="shared" si="245"/>
        <v>0</v>
      </c>
      <c r="D6847" s="178">
        <f t="shared" si="244"/>
        <v>21</v>
      </c>
    </row>
    <row r="6848" spans="1:4">
      <c r="A6848" s="139" t="s">
        <v>7038</v>
      </c>
      <c r="B6848" s="138">
        <v>0</v>
      </c>
      <c r="C6848" s="178">
        <f t="shared" si="245"/>
        <v>0</v>
      </c>
      <c r="D6848" s="178">
        <f t="shared" si="244"/>
        <v>22</v>
      </c>
    </row>
    <row r="6849" spans="1:4">
      <c r="A6849" s="139" t="s">
        <v>7039</v>
      </c>
      <c r="B6849" s="138">
        <v>0</v>
      </c>
      <c r="C6849" s="178">
        <f t="shared" si="245"/>
        <v>0</v>
      </c>
      <c r="D6849" s="178">
        <f t="shared" si="244"/>
        <v>23</v>
      </c>
    </row>
    <row r="6850" spans="1:4">
      <c r="A6850" s="139" t="s">
        <v>7040</v>
      </c>
      <c r="B6850" s="138">
        <v>0</v>
      </c>
      <c r="C6850" s="178">
        <f t="shared" si="245"/>
        <v>0</v>
      </c>
      <c r="D6850" s="178">
        <f t="shared" si="244"/>
        <v>24</v>
      </c>
    </row>
    <row r="6851" spans="1:4">
      <c r="A6851" s="139" t="s">
        <v>7041</v>
      </c>
      <c r="B6851" s="138">
        <v>0</v>
      </c>
      <c r="C6851" s="178">
        <f t="shared" si="245"/>
        <v>0</v>
      </c>
      <c r="D6851" s="178">
        <f t="shared" si="244"/>
        <v>1</v>
      </c>
    </row>
    <row r="6852" spans="1:4">
      <c r="A6852" s="139" t="s">
        <v>7042</v>
      </c>
      <c r="B6852" s="138">
        <v>0</v>
      </c>
      <c r="C6852" s="178">
        <f t="shared" si="245"/>
        <v>0</v>
      </c>
      <c r="D6852" s="178">
        <f t="shared" si="244"/>
        <v>2</v>
      </c>
    </row>
    <row r="6853" spans="1:4">
      <c r="A6853" s="139" t="s">
        <v>7043</v>
      </c>
      <c r="B6853" s="138">
        <v>0</v>
      </c>
      <c r="C6853" s="178">
        <f t="shared" si="245"/>
        <v>0</v>
      </c>
      <c r="D6853" s="178">
        <f t="shared" si="244"/>
        <v>3</v>
      </c>
    </row>
    <row r="6854" spans="1:4">
      <c r="A6854" s="139" t="s">
        <v>7044</v>
      </c>
      <c r="B6854" s="138">
        <v>0</v>
      </c>
      <c r="C6854" s="178">
        <f t="shared" si="245"/>
        <v>0</v>
      </c>
      <c r="D6854" s="178">
        <f t="shared" si="244"/>
        <v>4</v>
      </c>
    </row>
    <row r="6855" spans="1:4">
      <c r="A6855" s="139" t="s">
        <v>7045</v>
      </c>
      <c r="B6855" s="138">
        <v>0</v>
      </c>
      <c r="C6855" s="178">
        <f t="shared" si="245"/>
        <v>0</v>
      </c>
      <c r="D6855" s="178">
        <f t="shared" si="244"/>
        <v>5</v>
      </c>
    </row>
    <row r="6856" spans="1:4">
      <c r="A6856" s="139" t="s">
        <v>7046</v>
      </c>
      <c r="B6856" s="138">
        <v>0</v>
      </c>
      <c r="C6856" s="178">
        <f t="shared" si="245"/>
        <v>0</v>
      </c>
      <c r="D6856" s="178">
        <f t="shared" si="244"/>
        <v>6</v>
      </c>
    </row>
    <row r="6857" spans="1:4">
      <c r="A6857" s="139" t="s">
        <v>7047</v>
      </c>
      <c r="B6857" s="138">
        <v>0</v>
      </c>
      <c r="C6857" s="178">
        <f t="shared" si="245"/>
        <v>0</v>
      </c>
      <c r="D6857" s="178">
        <f t="shared" si="244"/>
        <v>7</v>
      </c>
    </row>
    <row r="6858" spans="1:4">
      <c r="A6858" s="139" t="s">
        <v>7048</v>
      </c>
      <c r="B6858" s="138">
        <v>0</v>
      </c>
      <c r="C6858" s="178">
        <f t="shared" si="245"/>
        <v>106</v>
      </c>
      <c r="D6858" s="178">
        <f t="shared" si="244"/>
        <v>8</v>
      </c>
    </row>
    <row r="6859" spans="1:4">
      <c r="A6859" s="139" t="s">
        <v>7049</v>
      </c>
      <c r="B6859" s="138">
        <v>0</v>
      </c>
      <c r="C6859" s="178">
        <f t="shared" si="245"/>
        <v>343</v>
      </c>
      <c r="D6859" s="178">
        <f t="shared" ref="D6859:D6922" si="246">D6835</f>
        <v>9</v>
      </c>
    </row>
    <row r="6860" spans="1:4">
      <c r="A6860" s="139" t="s">
        <v>7050</v>
      </c>
      <c r="B6860" s="138">
        <v>0</v>
      </c>
      <c r="C6860" s="178">
        <f t="shared" si="245"/>
        <v>439</v>
      </c>
      <c r="D6860" s="178">
        <f t="shared" si="246"/>
        <v>10</v>
      </c>
    </row>
    <row r="6861" spans="1:4">
      <c r="A6861" s="139" t="s">
        <v>7051</v>
      </c>
      <c r="B6861" s="138">
        <v>0</v>
      </c>
      <c r="C6861" s="178">
        <f t="shared" si="245"/>
        <v>504</v>
      </c>
      <c r="D6861" s="178">
        <f t="shared" si="246"/>
        <v>11</v>
      </c>
    </row>
    <row r="6862" spans="1:4">
      <c r="A6862" s="139" t="s">
        <v>7052</v>
      </c>
      <c r="B6862" s="138">
        <v>0</v>
      </c>
      <c r="C6862" s="178">
        <f t="shared" si="245"/>
        <v>553</v>
      </c>
      <c r="D6862" s="178">
        <f t="shared" si="246"/>
        <v>12</v>
      </c>
    </row>
    <row r="6863" spans="1:4">
      <c r="A6863" s="139" t="s">
        <v>7053</v>
      </c>
      <c r="B6863" s="138">
        <v>0</v>
      </c>
      <c r="C6863" s="178">
        <f t="shared" si="245"/>
        <v>595</v>
      </c>
      <c r="D6863" s="178">
        <f t="shared" si="246"/>
        <v>13</v>
      </c>
    </row>
    <row r="6864" spans="1:4">
      <c r="A6864" s="139" t="s">
        <v>7054</v>
      </c>
      <c r="B6864" s="138">
        <v>0</v>
      </c>
      <c r="C6864" s="178">
        <f t="shared" si="245"/>
        <v>613</v>
      </c>
      <c r="D6864" s="178">
        <f t="shared" si="246"/>
        <v>14</v>
      </c>
    </row>
    <row r="6865" spans="1:4">
      <c r="A6865" s="139" t="s">
        <v>7055</v>
      </c>
      <c r="B6865" s="138">
        <v>0</v>
      </c>
      <c r="C6865" s="178">
        <f t="shared" si="245"/>
        <v>618</v>
      </c>
      <c r="D6865" s="178">
        <f t="shared" si="246"/>
        <v>15</v>
      </c>
    </row>
    <row r="6866" spans="1:4">
      <c r="A6866" s="139" t="s">
        <v>7056</v>
      </c>
      <c r="B6866" s="138">
        <v>0</v>
      </c>
      <c r="C6866" s="178">
        <f t="shared" si="245"/>
        <v>593</v>
      </c>
      <c r="D6866" s="178">
        <f t="shared" si="246"/>
        <v>16</v>
      </c>
    </row>
    <row r="6867" spans="1:4">
      <c r="A6867" s="139" t="s">
        <v>7057</v>
      </c>
      <c r="B6867" s="138">
        <v>0</v>
      </c>
      <c r="C6867" s="178">
        <f t="shared" si="245"/>
        <v>550</v>
      </c>
      <c r="D6867" s="178">
        <f t="shared" si="246"/>
        <v>17</v>
      </c>
    </row>
    <row r="6868" spans="1:4">
      <c r="A6868" s="139" t="s">
        <v>7058</v>
      </c>
      <c r="B6868" s="138">
        <v>0</v>
      </c>
      <c r="C6868" s="178">
        <f t="shared" si="245"/>
        <v>488</v>
      </c>
      <c r="D6868" s="178">
        <f t="shared" si="246"/>
        <v>18</v>
      </c>
    </row>
    <row r="6869" spans="1:4">
      <c r="A6869" s="139" t="s">
        <v>7059</v>
      </c>
      <c r="B6869" s="138">
        <v>0</v>
      </c>
      <c r="C6869" s="178">
        <f t="shared" si="245"/>
        <v>388</v>
      </c>
      <c r="D6869" s="178">
        <f t="shared" si="246"/>
        <v>19</v>
      </c>
    </row>
    <row r="6870" spans="1:4">
      <c r="A6870" s="139" t="s">
        <v>7060</v>
      </c>
      <c r="B6870" s="138">
        <v>0</v>
      </c>
      <c r="C6870" s="178">
        <f t="shared" si="245"/>
        <v>137</v>
      </c>
      <c r="D6870" s="178">
        <f t="shared" si="246"/>
        <v>20</v>
      </c>
    </row>
    <row r="6871" spans="1:4">
      <c r="A6871" s="139" t="s">
        <v>7061</v>
      </c>
      <c r="B6871" s="138">
        <v>0</v>
      </c>
      <c r="C6871" s="178">
        <f t="shared" si="245"/>
        <v>0</v>
      </c>
      <c r="D6871" s="178">
        <f t="shared" si="246"/>
        <v>21</v>
      </c>
    </row>
    <row r="6872" spans="1:4">
      <c r="A6872" s="139" t="s">
        <v>7062</v>
      </c>
      <c r="B6872" s="138">
        <v>0</v>
      </c>
      <c r="C6872" s="178">
        <f t="shared" si="245"/>
        <v>0</v>
      </c>
      <c r="D6872" s="178">
        <f t="shared" si="246"/>
        <v>22</v>
      </c>
    </row>
    <row r="6873" spans="1:4">
      <c r="A6873" s="139" t="s">
        <v>7063</v>
      </c>
      <c r="B6873" s="138">
        <v>0</v>
      </c>
      <c r="C6873" s="178">
        <f t="shared" si="245"/>
        <v>0</v>
      </c>
      <c r="D6873" s="178">
        <f t="shared" si="246"/>
        <v>23</v>
      </c>
    </row>
    <row r="6874" spans="1:4">
      <c r="A6874" s="139" t="s">
        <v>7064</v>
      </c>
      <c r="B6874" s="138">
        <v>0</v>
      </c>
      <c r="C6874" s="178">
        <f t="shared" si="245"/>
        <v>0</v>
      </c>
      <c r="D6874" s="178">
        <f t="shared" si="246"/>
        <v>24</v>
      </c>
    </row>
    <row r="6875" spans="1:4">
      <c r="A6875" s="139" t="s">
        <v>7065</v>
      </c>
      <c r="B6875" s="138">
        <v>0</v>
      </c>
      <c r="C6875" s="178">
        <f t="shared" si="245"/>
        <v>0</v>
      </c>
      <c r="D6875" s="178">
        <f t="shared" si="246"/>
        <v>1</v>
      </c>
    </row>
    <row r="6876" spans="1:4">
      <c r="A6876" s="139" t="s">
        <v>7066</v>
      </c>
      <c r="B6876" s="138">
        <v>0</v>
      </c>
      <c r="C6876" s="178">
        <f t="shared" si="245"/>
        <v>0</v>
      </c>
      <c r="D6876" s="178">
        <f t="shared" si="246"/>
        <v>2</v>
      </c>
    </row>
    <row r="6877" spans="1:4">
      <c r="A6877" s="139" t="s">
        <v>7067</v>
      </c>
      <c r="B6877" s="138">
        <v>0</v>
      </c>
      <c r="C6877" s="178">
        <f t="shared" si="245"/>
        <v>0</v>
      </c>
      <c r="D6877" s="178">
        <f t="shared" si="246"/>
        <v>3</v>
      </c>
    </row>
    <row r="6878" spans="1:4">
      <c r="A6878" s="139" t="s">
        <v>7068</v>
      </c>
      <c r="B6878" s="138">
        <v>0</v>
      </c>
      <c r="C6878" s="178">
        <f t="shared" si="245"/>
        <v>0</v>
      </c>
      <c r="D6878" s="178">
        <f t="shared" si="246"/>
        <v>4</v>
      </c>
    </row>
    <row r="6879" spans="1:4">
      <c r="A6879" s="139" t="s">
        <v>7069</v>
      </c>
      <c r="B6879" s="138">
        <v>0</v>
      </c>
      <c r="C6879" s="178">
        <f t="shared" si="245"/>
        <v>0</v>
      </c>
      <c r="D6879" s="178">
        <f t="shared" si="246"/>
        <v>5</v>
      </c>
    </row>
    <row r="6880" spans="1:4">
      <c r="A6880" s="139" t="s">
        <v>7070</v>
      </c>
      <c r="B6880" s="138">
        <v>0</v>
      </c>
      <c r="C6880" s="178">
        <f t="shared" si="245"/>
        <v>0</v>
      </c>
      <c r="D6880" s="178">
        <f t="shared" si="246"/>
        <v>6</v>
      </c>
    </row>
    <row r="6881" spans="1:4">
      <c r="A6881" s="139" t="s">
        <v>7071</v>
      </c>
      <c r="B6881" s="138">
        <v>0</v>
      </c>
      <c r="C6881" s="178">
        <f t="shared" si="245"/>
        <v>0</v>
      </c>
      <c r="D6881" s="178">
        <f t="shared" si="246"/>
        <v>7</v>
      </c>
    </row>
    <row r="6882" spans="1:4">
      <c r="A6882" s="139" t="s">
        <v>7072</v>
      </c>
      <c r="B6882" s="138">
        <v>0</v>
      </c>
      <c r="C6882" s="178">
        <f t="shared" si="245"/>
        <v>106</v>
      </c>
      <c r="D6882" s="178">
        <f t="shared" si="246"/>
        <v>8</v>
      </c>
    </row>
    <row r="6883" spans="1:4">
      <c r="A6883" s="139" t="s">
        <v>7073</v>
      </c>
      <c r="B6883" s="138">
        <v>0</v>
      </c>
      <c r="C6883" s="178">
        <f t="shared" si="245"/>
        <v>343</v>
      </c>
      <c r="D6883" s="178">
        <f t="shared" si="246"/>
        <v>9</v>
      </c>
    </row>
    <row r="6884" spans="1:4">
      <c r="A6884" s="139" t="s">
        <v>7074</v>
      </c>
      <c r="B6884" s="138">
        <v>0</v>
      </c>
      <c r="C6884" s="178">
        <f t="shared" si="245"/>
        <v>439</v>
      </c>
      <c r="D6884" s="178">
        <f t="shared" si="246"/>
        <v>10</v>
      </c>
    </row>
    <row r="6885" spans="1:4">
      <c r="A6885" s="139" t="s">
        <v>7075</v>
      </c>
      <c r="B6885" s="138">
        <v>0</v>
      </c>
      <c r="C6885" s="178">
        <f t="shared" si="245"/>
        <v>504</v>
      </c>
      <c r="D6885" s="178">
        <f t="shared" si="246"/>
        <v>11</v>
      </c>
    </row>
    <row r="6886" spans="1:4">
      <c r="A6886" s="139" t="s">
        <v>7076</v>
      </c>
      <c r="B6886" s="138">
        <v>0</v>
      </c>
      <c r="C6886" s="178">
        <f t="shared" si="245"/>
        <v>553</v>
      </c>
      <c r="D6886" s="178">
        <f t="shared" si="246"/>
        <v>12</v>
      </c>
    </row>
    <row r="6887" spans="1:4">
      <c r="A6887" s="139" t="s">
        <v>7077</v>
      </c>
      <c r="B6887" s="138">
        <v>0</v>
      </c>
      <c r="C6887" s="178">
        <f t="shared" si="245"/>
        <v>595</v>
      </c>
      <c r="D6887" s="178">
        <f t="shared" si="246"/>
        <v>13</v>
      </c>
    </row>
    <row r="6888" spans="1:4">
      <c r="A6888" s="139" t="s">
        <v>7078</v>
      </c>
      <c r="B6888" s="138">
        <v>0</v>
      </c>
      <c r="C6888" s="178">
        <f t="shared" si="245"/>
        <v>613</v>
      </c>
      <c r="D6888" s="178">
        <f t="shared" si="246"/>
        <v>14</v>
      </c>
    </row>
    <row r="6889" spans="1:4">
      <c r="A6889" s="139" t="s">
        <v>7079</v>
      </c>
      <c r="B6889" s="138">
        <v>0</v>
      </c>
      <c r="C6889" s="178">
        <f t="shared" si="245"/>
        <v>618</v>
      </c>
      <c r="D6889" s="178">
        <f t="shared" si="246"/>
        <v>15</v>
      </c>
    </row>
    <row r="6890" spans="1:4">
      <c r="A6890" s="139" t="s">
        <v>7080</v>
      </c>
      <c r="B6890" s="138">
        <v>0</v>
      </c>
      <c r="C6890" s="178">
        <f t="shared" si="245"/>
        <v>593</v>
      </c>
      <c r="D6890" s="178">
        <f t="shared" si="246"/>
        <v>16</v>
      </c>
    </row>
    <row r="6891" spans="1:4">
      <c r="A6891" s="139" t="s">
        <v>7081</v>
      </c>
      <c r="B6891" s="138">
        <v>0</v>
      </c>
      <c r="C6891" s="178">
        <f t="shared" si="245"/>
        <v>550</v>
      </c>
      <c r="D6891" s="178">
        <f t="shared" si="246"/>
        <v>17</v>
      </c>
    </row>
    <row r="6892" spans="1:4">
      <c r="A6892" s="139" t="s">
        <v>7082</v>
      </c>
      <c r="B6892" s="138">
        <v>0</v>
      </c>
      <c r="C6892" s="178">
        <f t="shared" si="245"/>
        <v>488</v>
      </c>
      <c r="D6892" s="178">
        <f t="shared" si="246"/>
        <v>18</v>
      </c>
    </row>
    <row r="6893" spans="1:4">
      <c r="A6893" s="139" t="s">
        <v>7083</v>
      </c>
      <c r="B6893" s="138">
        <v>0</v>
      </c>
      <c r="C6893" s="178">
        <f t="shared" si="245"/>
        <v>388</v>
      </c>
      <c r="D6893" s="178">
        <f t="shared" si="246"/>
        <v>19</v>
      </c>
    </row>
    <row r="6894" spans="1:4">
      <c r="A6894" s="139" t="s">
        <v>7084</v>
      </c>
      <c r="B6894" s="138">
        <v>0</v>
      </c>
      <c r="C6894" s="178">
        <f t="shared" si="245"/>
        <v>137</v>
      </c>
      <c r="D6894" s="178">
        <f t="shared" si="246"/>
        <v>20</v>
      </c>
    </row>
    <row r="6895" spans="1:4">
      <c r="A6895" s="139" t="s">
        <v>7085</v>
      </c>
      <c r="B6895" s="138">
        <v>0</v>
      </c>
      <c r="C6895" s="178">
        <f t="shared" si="245"/>
        <v>0</v>
      </c>
      <c r="D6895" s="178">
        <f t="shared" si="246"/>
        <v>21</v>
      </c>
    </row>
    <row r="6896" spans="1:4">
      <c r="A6896" s="139" t="s">
        <v>7086</v>
      </c>
      <c r="B6896" s="138">
        <v>0</v>
      </c>
      <c r="C6896" s="178">
        <f t="shared" si="245"/>
        <v>0</v>
      </c>
      <c r="D6896" s="178">
        <f t="shared" si="246"/>
        <v>22</v>
      </c>
    </row>
    <row r="6897" spans="1:4">
      <c r="A6897" s="139" t="s">
        <v>7087</v>
      </c>
      <c r="B6897" s="138">
        <v>0</v>
      </c>
      <c r="C6897" s="178">
        <f t="shared" si="245"/>
        <v>0</v>
      </c>
      <c r="D6897" s="178">
        <f t="shared" si="246"/>
        <v>23</v>
      </c>
    </row>
    <row r="6898" spans="1:4">
      <c r="A6898" s="139" t="s">
        <v>7088</v>
      </c>
      <c r="B6898" s="138">
        <v>0</v>
      </c>
      <c r="C6898" s="178">
        <f t="shared" si="245"/>
        <v>0</v>
      </c>
      <c r="D6898" s="178">
        <f t="shared" si="246"/>
        <v>24</v>
      </c>
    </row>
    <row r="6899" spans="1:4">
      <c r="A6899" s="139" t="s">
        <v>7089</v>
      </c>
      <c r="B6899" s="138">
        <v>0</v>
      </c>
      <c r="C6899" s="178">
        <f t="shared" si="245"/>
        <v>0</v>
      </c>
      <c r="D6899" s="178">
        <f t="shared" si="246"/>
        <v>1</v>
      </c>
    </row>
    <row r="6900" spans="1:4">
      <c r="A6900" s="139" t="s">
        <v>7090</v>
      </c>
      <c r="B6900" s="138">
        <v>0</v>
      </c>
      <c r="C6900" s="178">
        <f t="shared" si="245"/>
        <v>0</v>
      </c>
      <c r="D6900" s="178">
        <f t="shared" si="246"/>
        <v>2</v>
      </c>
    </row>
    <row r="6901" spans="1:4">
      <c r="A6901" s="139" t="s">
        <v>7091</v>
      </c>
      <c r="B6901" s="138">
        <v>0</v>
      </c>
      <c r="C6901" s="178">
        <f t="shared" si="245"/>
        <v>0</v>
      </c>
      <c r="D6901" s="178">
        <f t="shared" si="246"/>
        <v>3</v>
      </c>
    </row>
    <row r="6902" spans="1:4">
      <c r="A6902" s="139" t="s">
        <v>7092</v>
      </c>
      <c r="B6902" s="138">
        <v>0</v>
      </c>
      <c r="C6902" s="178">
        <f t="shared" si="245"/>
        <v>0</v>
      </c>
      <c r="D6902" s="178">
        <f t="shared" si="246"/>
        <v>4</v>
      </c>
    </row>
    <row r="6903" spans="1:4">
      <c r="A6903" s="139" t="s">
        <v>7093</v>
      </c>
      <c r="B6903" s="138">
        <v>0</v>
      </c>
      <c r="C6903" s="178">
        <f t="shared" si="245"/>
        <v>0</v>
      </c>
      <c r="D6903" s="178">
        <f t="shared" si="246"/>
        <v>5</v>
      </c>
    </row>
    <row r="6904" spans="1:4">
      <c r="A6904" s="139" t="s">
        <v>7094</v>
      </c>
      <c r="B6904" s="138">
        <v>0</v>
      </c>
      <c r="C6904" s="178">
        <f t="shared" si="245"/>
        <v>0</v>
      </c>
      <c r="D6904" s="178">
        <f t="shared" si="246"/>
        <v>6</v>
      </c>
    </row>
    <row r="6905" spans="1:4">
      <c r="A6905" s="139" t="s">
        <v>7095</v>
      </c>
      <c r="B6905" s="138">
        <v>0</v>
      </c>
      <c r="C6905" s="178">
        <f t="shared" si="245"/>
        <v>0</v>
      </c>
      <c r="D6905" s="178">
        <f t="shared" si="246"/>
        <v>7</v>
      </c>
    </row>
    <row r="6906" spans="1:4">
      <c r="A6906" s="139" t="s">
        <v>7096</v>
      </c>
      <c r="B6906" s="138">
        <v>0</v>
      </c>
      <c r="C6906" s="178">
        <f t="shared" si="245"/>
        <v>106</v>
      </c>
      <c r="D6906" s="178">
        <f t="shared" si="246"/>
        <v>8</v>
      </c>
    </row>
    <row r="6907" spans="1:4">
      <c r="A6907" s="139" t="s">
        <v>7097</v>
      </c>
      <c r="B6907" s="138">
        <v>0</v>
      </c>
      <c r="C6907" s="178">
        <f t="shared" si="245"/>
        <v>343</v>
      </c>
      <c r="D6907" s="178">
        <f t="shared" si="246"/>
        <v>9</v>
      </c>
    </row>
    <row r="6908" spans="1:4">
      <c r="A6908" s="139" t="s">
        <v>7098</v>
      </c>
      <c r="B6908" s="138">
        <v>0</v>
      </c>
      <c r="C6908" s="178">
        <f t="shared" ref="C6908:C6971" si="247">_xlfn.XLOOKUP(D6908,$N$5:$N$28,$K$5:$K$28)</f>
        <v>439</v>
      </c>
      <c r="D6908" s="178">
        <f t="shared" si="246"/>
        <v>10</v>
      </c>
    </row>
    <row r="6909" spans="1:4">
      <c r="A6909" s="139" t="s">
        <v>7099</v>
      </c>
      <c r="B6909" s="138">
        <v>0</v>
      </c>
      <c r="C6909" s="178">
        <f t="shared" si="247"/>
        <v>504</v>
      </c>
      <c r="D6909" s="178">
        <f t="shared" si="246"/>
        <v>11</v>
      </c>
    </row>
    <row r="6910" spans="1:4">
      <c r="A6910" s="139" t="s">
        <v>7100</v>
      </c>
      <c r="B6910" s="138">
        <v>0</v>
      </c>
      <c r="C6910" s="178">
        <f t="shared" si="247"/>
        <v>553</v>
      </c>
      <c r="D6910" s="178">
        <f t="shared" si="246"/>
        <v>12</v>
      </c>
    </row>
    <row r="6911" spans="1:4">
      <c r="A6911" s="139" t="s">
        <v>7101</v>
      </c>
      <c r="B6911" s="138">
        <v>0</v>
      </c>
      <c r="C6911" s="178">
        <f t="shared" si="247"/>
        <v>595</v>
      </c>
      <c r="D6911" s="178">
        <f t="shared" si="246"/>
        <v>13</v>
      </c>
    </row>
    <row r="6912" spans="1:4">
      <c r="A6912" s="139" t="s">
        <v>7102</v>
      </c>
      <c r="B6912" s="138">
        <v>0</v>
      </c>
      <c r="C6912" s="178">
        <f t="shared" si="247"/>
        <v>613</v>
      </c>
      <c r="D6912" s="178">
        <f t="shared" si="246"/>
        <v>14</v>
      </c>
    </row>
    <row r="6913" spans="1:4">
      <c r="A6913" s="139" t="s">
        <v>7103</v>
      </c>
      <c r="B6913" s="138">
        <v>0</v>
      </c>
      <c r="C6913" s="178">
        <f t="shared" si="247"/>
        <v>618</v>
      </c>
      <c r="D6913" s="178">
        <f t="shared" si="246"/>
        <v>15</v>
      </c>
    </row>
    <row r="6914" spans="1:4">
      <c r="A6914" s="139" t="s">
        <v>7104</v>
      </c>
      <c r="B6914" s="138">
        <v>0</v>
      </c>
      <c r="C6914" s="178">
        <f t="shared" si="247"/>
        <v>593</v>
      </c>
      <c r="D6914" s="178">
        <f t="shared" si="246"/>
        <v>16</v>
      </c>
    </row>
    <row r="6915" spans="1:4">
      <c r="A6915" s="139" t="s">
        <v>7105</v>
      </c>
      <c r="B6915" s="138">
        <v>0</v>
      </c>
      <c r="C6915" s="178">
        <f t="shared" si="247"/>
        <v>550</v>
      </c>
      <c r="D6915" s="178">
        <f t="shared" si="246"/>
        <v>17</v>
      </c>
    </row>
    <row r="6916" spans="1:4">
      <c r="A6916" s="139" t="s">
        <v>7106</v>
      </c>
      <c r="B6916" s="138">
        <v>0</v>
      </c>
      <c r="C6916" s="178">
        <f t="shared" si="247"/>
        <v>488</v>
      </c>
      <c r="D6916" s="178">
        <f t="shared" si="246"/>
        <v>18</v>
      </c>
    </row>
    <row r="6917" spans="1:4">
      <c r="A6917" s="139" t="s">
        <v>7107</v>
      </c>
      <c r="B6917" s="138">
        <v>0</v>
      </c>
      <c r="C6917" s="178">
        <f t="shared" si="247"/>
        <v>388</v>
      </c>
      <c r="D6917" s="178">
        <f t="shared" si="246"/>
        <v>19</v>
      </c>
    </row>
    <row r="6918" spans="1:4">
      <c r="A6918" s="139" t="s">
        <v>7108</v>
      </c>
      <c r="B6918" s="138">
        <v>0</v>
      </c>
      <c r="C6918" s="178">
        <f t="shared" si="247"/>
        <v>137</v>
      </c>
      <c r="D6918" s="178">
        <f t="shared" si="246"/>
        <v>20</v>
      </c>
    </row>
    <row r="6919" spans="1:4">
      <c r="A6919" s="139" t="s">
        <v>7109</v>
      </c>
      <c r="B6919" s="138">
        <v>0</v>
      </c>
      <c r="C6919" s="178">
        <f t="shared" si="247"/>
        <v>0</v>
      </c>
      <c r="D6919" s="178">
        <f t="shared" si="246"/>
        <v>21</v>
      </c>
    </row>
    <row r="6920" spans="1:4">
      <c r="A6920" s="139" t="s">
        <v>7110</v>
      </c>
      <c r="B6920" s="138">
        <v>0</v>
      </c>
      <c r="C6920" s="178">
        <f t="shared" si="247"/>
        <v>0</v>
      </c>
      <c r="D6920" s="178">
        <f t="shared" si="246"/>
        <v>22</v>
      </c>
    </row>
    <row r="6921" spans="1:4">
      <c r="A6921" s="139" t="s">
        <v>7111</v>
      </c>
      <c r="B6921" s="138">
        <v>0</v>
      </c>
      <c r="C6921" s="178">
        <f t="shared" si="247"/>
        <v>0</v>
      </c>
      <c r="D6921" s="178">
        <f t="shared" si="246"/>
        <v>23</v>
      </c>
    </row>
    <row r="6922" spans="1:4">
      <c r="A6922" s="139" t="s">
        <v>7112</v>
      </c>
      <c r="B6922" s="138">
        <v>0</v>
      </c>
      <c r="C6922" s="178">
        <f t="shared" si="247"/>
        <v>0</v>
      </c>
      <c r="D6922" s="178">
        <f t="shared" si="246"/>
        <v>24</v>
      </c>
    </row>
    <row r="6923" spans="1:4">
      <c r="A6923" s="139" t="s">
        <v>7113</v>
      </c>
      <c r="B6923" s="138">
        <v>0</v>
      </c>
      <c r="C6923" s="178">
        <f t="shared" si="247"/>
        <v>0</v>
      </c>
      <c r="D6923" s="178">
        <f t="shared" ref="D6923:D6986" si="248">D6899</f>
        <v>1</v>
      </c>
    </row>
    <row r="6924" spans="1:4">
      <c r="A6924" s="139" t="s">
        <v>7114</v>
      </c>
      <c r="B6924" s="138">
        <v>0</v>
      </c>
      <c r="C6924" s="178">
        <f t="shared" si="247"/>
        <v>0</v>
      </c>
      <c r="D6924" s="178">
        <f t="shared" si="248"/>
        <v>2</v>
      </c>
    </row>
    <row r="6925" spans="1:4">
      <c r="A6925" s="139" t="s">
        <v>7115</v>
      </c>
      <c r="B6925" s="138">
        <v>0</v>
      </c>
      <c r="C6925" s="178">
        <f t="shared" si="247"/>
        <v>0</v>
      </c>
      <c r="D6925" s="178">
        <f t="shared" si="248"/>
        <v>3</v>
      </c>
    </row>
    <row r="6926" spans="1:4">
      <c r="A6926" s="139" t="s">
        <v>7116</v>
      </c>
      <c r="B6926" s="138">
        <v>0</v>
      </c>
      <c r="C6926" s="178">
        <f t="shared" si="247"/>
        <v>0</v>
      </c>
      <c r="D6926" s="178">
        <f t="shared" si="248"/>
        <v>4</v>
      </c>
    </row>
    <row r="6927" spans="1:4">
      <c r="A6927" s="139" t="s">
        <v>7117</v>
      </c>
      <c r="B6927" s="138">
        <v>0</v>
      </c>
      <c r="C6927" s="178">
        <f t="shared" si="247"/>
        <v>0</v>
      </c>
      <c r="D6927" s="178">
        <f t="shared" si="248"/>
        <v>5</v>
      </c>
    </row>
    <row r="6928" spans="1:4">
      <c r="A6928" s="139" t="s">
        <v>7118</v>
      </c>
      <c r="B6928" s="138">
        <v>0</v>
      </c>
      <c r="C6928" s="178">
        <f t="shared" si="247"/>
        <v>0</v>
      </c>
      <c r="D6928" s="178">
        <f t="shared" si="248"/>
        <v>6</v>
      </c>
    </row>
    <row r="6929" spans="1:4">
      <c r="A6929" s="139" t="s">
        <v>7119</v>
      </c>
      <c r="B6929" s="138">
        <v>0</v>
      </c>
      <c r="C6929" s="178">
        <f t="shared" si="247"/>
        <v>0</v>
      </c>
      <c r="D6929" s="178">
        <f t="shared" si="248"/>
        <v>7</v>
      </c>
    </row>
    <row r="6930" spans="1:4">
      <c r="A6930" s="139" t="s">
        <v>7120</v>
      </c>
      <c r="B6930" s="138">
        <v>0</v>
      </c>
      <c r="C6930" s="178">
        <f t="shared" si="247"/>
        <v>106</v>
      </c>
      <c r="D6930" s="178">
        <f t="shared" si="248"/>
        <v>8</v>
      </c>
    </row>
    <row r="6931" spans="1:4">
      <c r="A6931" s="139" t="s">
        <v>7121</v>
      </c>
      <c r="B6931" s="138">
        <v>0</v>
      </c>
      <c r="C6931" s="178">
        <f t="shared" si="247"/>
        <v>343</v>
      </c>
      <c r="D6931" s="178">
        <f t="shared" si="248"/>
        <v>9</v>
      </c>
    </row>
    <row r="6932" spans="1:4">
      <c r="A6932" s="139" t="s">
        <v>7122</v>
      </c>
      <c r="B6932" s="138">
        <v>0</v>
      </c>
      <c r="C6932" s="178">
        <f t="shared" si="247"/>
        <v>439</v>
      </c>
      <c r="D6932" s="178">
        <f t="shared" si="248"/>
        <v>10</v>
      </c>
    </row>
    <row r="6933" spans="1:4">
      <c r="A6933" s="139" t="s">
        <v>7123</v>
      </c>
      <c r="B6933" s="138">
        <v>0</v>
      </c>
      <c r="C6933" s="178">
        <f t="shared" si="247"/>
        <v>504</v>
      </c>
      <c r="D6933" s="178">
        <f t="shared" si="248"/>
        <v>11</v>
      </c>
    </row>
    <row r="6934" spans="1:4">
      <c r="A6934" s="139" t="s">
        <v>7124</v>
      </c>
      <c r="B6934" s="138">
        <v>0</v>
      </c>
      <c r="C6934" s="178">
        <f t="shared" si="247"/>
        <v>553</v>
      </c>
      <c r="D6934" s="178">
        <f t="shared" si="248"/>
        <v>12</v>
      </c>
    </row>
    <row r="6935" spans="1:4">
      <c r="A6935" s="139" t="s">
        <v>7125</v>
      </c>
      <c r="B6935" s="138">
        <v>0</v>
      </c>
      <c r="C6935" s="178">
        <f t="shared" si="247"/>
        <v>595</v>
      </c>
      <c r="D6935" s="178">
        <f t="shared" si="248"/>
        <v>13</v>
      </c>
    </row>
    <row r="6936" spans="1:4">
      <c r="A6936" s="139" t="s">
        <v>7126</v>
      </c>
      <c r="B6936" s="138">
        <v>0</v>
      </c>
      <c r="C6936" s="178">
        <f t="shared" si="247"/>
        <v>613</v>
      </c>
      <c r="D6936" s="178">
        <f t="shared" si="248"/>
        <v>14</v>
      </c>
    </row>
    <row r="6937" spans="1:4">
      <c r="A6937" s="139" t="s">
        <v>7127</v>
      </c>
      <c r="B6937" s="138">
        <v>0</v>
      </c>
      <c r="C6937" s="178">
        <f t="shared" si="247"/>
        <v>618</v>
      </c>
      <c r="D6937" s="178">
        <f t="shared" si="248"/>
        <v>15</v>
      </c>
    </row>
    <row r="6938" spans="1:4">
      <c r="A6938" s="139" t="s">
        <v>7128</v>
      </c>
      <c r="B6938" s="138">
        <v>0</v>
      </c>
      <c r="C6938" s="178">
        <f t="shared" si="247"/>
        <v>593</v>
      </c>
      <c r="D6938" s="178">
        <f t="shared" si="248"/>
        <v>16</v>
      </c>
    </row>
    <row r="6939" spans="1:4">
      <c r="A6939" s="139" t="s">
        <v>7129</v>
      </c>
      <c r="B6939" s="138">
        <v>0</v>
      </c>
      <c r="C6939" s="178">
        <f t="shared" si="247"/>
        <v>550</v>
      </c>
      <c r="D6939" s="178">
        <f t="shared" si="248"/>
        <v>17</v>
      </c>
    </row>
    <row r="6940" spans="1:4">
      <c r="A6940" s="139" t="s">
        <v>7130</v>
      </c>
      <c r="B6940" s="138">
        <v>0</v>
      </c>
      <c r="C6940" s="178">
        <f t="shared" si="247"/>
        <v>488</v>
      </c>
      <c r="D6940" s="178">
        <f t="shared" si="248"/>
        <v>18</v>
      </c>
    </row>
    <row r="6941" spans="1:4">
      <c r="A6941" s="139" t="s">
        <v>7131</v>
      </c>
      <c r="B6941" s="138">
        <v>0</v>
      </c>
      <c r="C6941" s="178">
        <f t="shared" si="247"/>
        <v>388</v>
      </c>
      <c r="D6941" s="178">
        <f t="shared" si="248"/>
        <v>19</v>
      </c>
    </row>
    <row r="6942" spans="1:4">
      <c r="A6942" s="139" t="s">
        <v>7132</v>
      </c>
      <c r="B6942" s="138">
        <v>0</v>
      </c>
      <c r="C6942" s="178">
        <f t="shared" si="247"/>
        <v>137</v>
      </c>
      <c r="D6942" s="178">
        <f t="shared" si="248"/>
        <v>20</v>
      </c>
    </row>
    <row r="6943" spans="1:4">
      <c r="A6943" s="139" t="s">
        <v>7133</v>
      </c>
      <c r="B6943" s="138">
        <v>0</v>
      </c>
      <c r="C6943" s="178">
        <f t="shared" si="247"/>
        <v>0</v>
      </c>
      <c r="D6943" s="178">
        <f t="shared" si="248"/>
        <v>21</v>
      </c>
    </row>
    <row r="6944" spans="1:4">
      <c r="A6944" s="139" t="s">
        <v>7134</v>
      </c>
      <c r="B6944" s="138">
        <v>0</v>
      </c>
      <c r="C6944" s="178">
        <f t="shared" si="247"/>
        <v>0</v>
      </c>
      <c r="D6944" s="178">
        <f t="shared" si="248"/>
        <v>22</v>
      </c>
    </row>
    <row r="6945" spans="1:4">
      <c r="A6945" s="139" t="s">
        <v>7135</v>
      </c>
      <c r="B6945" s="138">
        <v>0</v>
      </c>
      <c r="C6945" s="178">
        <f t="shared" si="247"/>
        <v>0</v>
      </c>
      <c r="D6945" s="178">
        <f t="shared" si="248"/>
        <v>23</v>
      </c>
    </row>
    <row r="6946" spans="1:4">
      <c r="A6946" s="139" t="s">
        <v>7136</v>
      </c>
      <c r="B6946" s="138">
        <v>0</v>
      </c>
      <c r="C6946" s="178">
        <f t="shared" si="247"/>
        <v>0</v>
      </c>
      <c r="D6946" s="178">
        <f t="shared" si="248"/>
        <v>24</v>
      </c>
    </row>
    <row r="6947" spans="1:4">
      <c r="A6947" s="139" t="s">
        <v>7137</v>
      </c>
      <c r="B6947" s="138">
        <v>0</v>
      </c>
      <c r="C6947" s="178">
        <f t="shared" si="247"/>
        <v>0</v>
      </c>
      <c r="D6947" s="178">
        <f t="shared" si="248"/>
        <v>1</v>
      </c>
    </row>
    <row r="6948" spans="1:4">
      <c r="A6948" s="139" t="s">
        <v>7138</v>
      </c>
      <c r="B6948" s="138">
        <v>0</v>
      </c>
      <c r="C6948" s="178">
        <f t="shared" si="247"/>
        <v>0</v>
      </c>
      <c r="D6948" s="178">
        <f t="shared" si="248"/>
        <v>2</v>
      </c>
    </row>
    <row r="6949" spans="1:4">
      <c r="A6949" s="139" t="s">
        <v>7139</v>
      </c>
      <c r="B6949" s="138">
        <v>0</v>
      </c>
      <c r="C6949" s="178">
        <f t="shared" si="247"/>
        <v>0</v>
      </c>
      <c r="D6949" s="178">
        <f t="shared" si="248"/>
        <v>3</v>
      </c>
    </row>
    <row r="6950" spans="1:4">
      <c r="A6950" s="139" t="s">
        <v>7140</v>
      </c>
      <c r="B6950" s="138">
        <v>0</v>
      </c>
      <c r="C6950" s="178">
        <f t="shared" si="247"/>
        <v>0</v>
      </c>
      <c r="D6950" s="178">
        <f t="shared" si="248"/>
        <v>4</v>
      </c>
    </row>
    <row r="6951" spans="1:4">
      <c r="A6951" s="139" t="s">
        <v>7141</v>
      </c>
      <c r="B6951" s="138">
        <v>0</v>
      </c>
      <c r="C6951" s="178">
        <f t="shared" si="247"/>
        <v>0</v>
      </c>
      <c r="D6951" s="178">
        <f t="shared" si="248"/>
        <v>5</v>
      </c>
    </row>
    <row r="6952" spans="1:4">
      <c r="A6952" s="139" t="s">
        <v>7142</v>
      </c>
      <c r="B6952" s="138">
        <v>0</v>
      </c>
      <c r="C6952" s="178">
        <f t="shared" si="247"/>
        <v>0</v>
      </c>
      <c r="D6952" s="178">
        <f t="shared" si="248"/>
        <v>6</v>
      </c>
    </row>
    <row r="6953" spans="1:4">
      <c r="A6953" s="139" t="s">
        <v>7143</v>
      </c>
      <c r="B6953" s="138">
        <v>0</v>
      </c>
      <c r="C6953" s="178">
        <f t="shared" si="247"/>
        <v>0</v>
      </c>
      <c r="D6953" s="178">
        <f t="shared" si="248"/>
        <v>7</v>
      </c>
    </row>
    <row r="6954" spans="1:4">
      <c r="A6954" s="139" t="s">
        <v>7144</v>
      </c>
      <c r="B6954" s="138">
        <v>0</v>
      </c>
      <c r="C6954" s="178">
        <f t="shared" si="247"/>
        <v>106</v>
      </c>
      <c r="D6954" s="178">
        <f t="shared" si="248"/>
        <v>8</v>
      </c>
    </row>
    <row r="6955" spans="1:4">
      <c r="A6955" s="139" t="s">
        <v>7145</v>
      </c>
      <c r="B6955" s="138">
        <v>0</v>
      </c>
      <c r="C6955" s="178">
        <f t="shared" si="247"/>
        <v>343</v>
      </c>
      <c r="D6955" s="178">
        <f t="shared" si="248"/>
        <v>9</v>
      </c>
    </row>
    <row r="6956" spans="1:4">
      <c r="A6956" s="139" t="s">
        <v>7146</v>
      </c>
      <c r="B6956" s="138">
        <v>0</v>
      </c>
      <c r="C6956" s="178">
        <f t="shared" si="247"/>
        <v>439</v>
      </c>
      <c r="D6956" s="178">
        <f t="shared" si="248"/>
        <v>10</v>
      </c>
    </row>
    <row r="6957" spans="1:4">
      <c r="A6957" s="139" t="s">
        <v>7147</v>
      </c>
      <c r="B6957" s="138">
        <v>0</v>
      </c>
      <c r="C6957" s="178">
        <f t="shared" si="247"/>
        <v>504</v>
      </c>
      <c r="D6957" s="178">
        <f t="shared" si="248"/>
        <v>11</v>
      </c>
    </row>
    <row r="6958" spans="1:4">
      <c r="A6958" s="139" t="s">
        <v>7148</v>
      </c>
      <c r="B6958" s="138">
        <v>0</v>
      </c>
      <c r="C6958" s="178">
        <f t="shared" si="247"/>
        <v>553</v>
      </c>
      <c r="D6958" s="178">
        <f t="shared" si="248"/>
        <v>12</v>
      </c>
    </row>
    <row r="6959" spans="1:4">
      <c r="A6959" s="139" t="s">
        <v>7149</v>
      </c>
      <c r="B6959" s="138">
        <v>0</v>
      </c>
      <c r="C6959" s="178">
        <f t="shared" si="247"/>
        <v>595</v>
      </c>
      <c r="D6959" s="178">
        <f t="shared" si="248"/>
        <v>13</v>
      </c>
    </row>
    <row r="6960" spans="1:4">
      <c r="A6960" s="139" t="s">
        <v>7150</v>
      </c>
      <c r="B6960" s="138">
        <v>0</v>
      </c>
      <c r="C6960" s="178">
        <f t="shared" si="247"/>
        <v>613</v>
      </c>
      <c r="D6960" s="178">
        <f t="shared" si="248"/>
        <v>14</v>
      </c>
    </row>
    <row r="6961" spans="1:4">
      <c r="A6961" s="139" t="s">
        <v>7151</v>
      </c>
      <c r="B6961" s="138">
        <v>0</v>
      </c>
      <c r="C6961" s="178">
        <f t="shared" si="247"/>
        <v>618</v>
      </c>
      <c r="D6961" s="178">
        <f t="shared" si="248"/>
        <v>15</v>
      </c>
    </row>
    <row r="6962" spans="1:4">
      <c r="A6962" s="139" t="s">
        <v>7152</v>
      </c>
      <c r="B6962" s="138">
        <v>0</v>
      </c>
      <c r="C6962" s="178">
        <f t="shared" si="247"/>
        <v>593</v>
      </c>
      <c r="D6962" s="178">
        <f t="shared" si="248"/>
        <v>16</v>
      </c>
    </row>
    <row r="6963" spans="1:4">
      <c r="A6963" s="139" t="s">
        <v>7153</v>
      </c>
      <c r="B6963" s="138">
        <v>0</v>
      </c>
      <c r="C6963" s="178">
        <f t="shared" si="247"/>
        <v>550</v>
      </c>
      <c r="D6963" s="178">
        <f t="shared" si="248"/>
        <v>17</v>
      </c>
    </row>
    <row r="6964" spans="1:4">
      <c r="A6964" s="139" t="s">
        <v>7154</v>
      </c>
      <c r="B6964" s="138">
        <v>0</v>
      </c>
      <c r="C6964" s="178">
        <f t="shared" si="247"/>
        <v>488</v>
      </c>
      <c r="D6964" s="178">
        <f t="shared" si="248"/>
        <v>18</v>
      </c>
    </row>
    <row r="6965" spans="1:4">
      <c r="A6965" s="139" t="s">
        <v>7155</v>
      </c>
      <c r="B6965" s="138">
        <v>0</v>
      </c>
      <c r="C6965" s="178">
        <f t="shared" si="247"/>
        <v>388</v>
      </c>
      <c r="D6965" s="178">
        <f t="shared" si="248"/>
        <v>19</v>
      </c>
    </row>
    <row r="6966" spans="1:4">
      <c r="A6966" s="139" t="s">
        <v>7156</v>
      </c>
      <c r="B6966" s="138">
        <v>0</v>
      </c>
      <c r="C6966" s="178">
        <f t="shared" si="247"/>
        <v>137</v>
      </c>
      <c r="D6966" s="178">
        <f t="shared" si="248"/>
        <v>20</v>
      </c>
    </row>
    <row r="6967" spans="1:4">
      <c r="A6967" s="139" t="s">
        <v>7157</v>
      </c>
      <c r="B6967" s="138">
        <v>0</v>
      </c>
      <c r="C6967" s="178">
        <f t="shared" si="247"/>
        <v>0</v>
      </c>
      <c r="D6967" s="178">
        <f t="shared" si="248"/>
        <v>21</v>
      </c>
    </row>
    <row r="6968" spans="1:4">
      <c r="A6968" s="139" t="s">
        <v>7158</v>
      </c>
      <c r="B6968" s="138">
        <v>0</v>
      </c>
      <c r="C6968" s="178">
        <f t="shared" si="247"/>
        <v>0</v>
      </c>
      <c r="D6968" s="178">
        <f t="shared" si="248"/>
        <v>22</v>
      </c>
    </row>
    <row r="6969" spans="1:4">
      <c r="A6969" s="139" t="s">
        <v>7159</v>
      </c>
      <c r="B6969" s="138">
        <v>0</v>
      </c>
      <c r="C6969" s="178">
        <f t="shared" si="247"/>
        <v>0</v>
      </c>
      <c r="D6969" s="178">
        <f t="shared" si="248"/>
        <v>23</v>
      </c>
    </row>
    <row r="6970" spans="1:4">
      <c r="A6970" s="139" t="s">
        <v>7160</v>
      </c>
      <c r="B6970" s="138">
        <v>0</v>
      </c>
      <c r="C6970" s="178">
        <f t="shared" si="247"/>
        <v>0</v>
      </c>
      <c r="D6970" s="178">
        <f t="shared" si="248"/>
        <v>24</v>
      </c>
    </row>
    <row r="6971" spans="1:4">
      <c r="A6971" s="139" t="s">
        <v>7161</v>
      </c>
      <c r="B6971" s="138">
        <v>0</v>
      </c>
      <c r="C6971" s="178">
        <f t="shared" si="247"/>
        <v>0</v>
      </c>
      <c r="D6971" s="178">
        <f t="shared" si="248"/>
        <v>1</v>
      </c>
    </row>
    <row r="6972" spans="1:4">
      <c r="A6972" s="139" t="s">
        <v>7162</v>
      </c>
      <c r="B6972" s="138">
        <v>0</v>
      </c>
      <c r="C6972" s="178">
        <f t="shared" ref="C6972:C7035" si="249">_xlfn.XLOOKUP(D6972,$N$5:$N$28,$K$5:$K$28)</f>
        <v>0</v>
      </c>
      <c r="D6972" s="178">
        <f t="shared" si="248"/>
        <v>2</v>
      </c>
    </row>
    <row r="6973" spans="1:4">
      <c r="A6973" s="139" t="s">
        <v>7163</v>
      </c>
      <c r="B6973" s="138">
        <v>0</v>
      </c>
      <c r="C6973" s="178">
        <f t="shared" si="249"/>
        <v>0</v>
      </c>
      <c r="D6973" s="178">
        <f t="shared" si="248"/>
        <v>3</v>
      </c>
    </row>
    <row r="6974" spans="1:4">
      <c r="A6974" s="139" t="s">
        <v>7164</v>
      </c>
      <c r="B6974" s="138">
        <v>0</v>
      </c>
      <c r="C6974" s="178">
        <f t="shared" si="249"/>
        <v>0</v>
      </c>
      <c r="D6974" s="178">
        <f t="shared" si="248"/>
        <v>4</v>
      </c>
    </row>
    <row r="6975" spans="1:4">
      <c r="A6975" s="139" t="s">
        <v>7165</v>
      </c>
      <c r="B6975" s="138">
        <v>0</v>
      </c>
      <c r="C6975" s="178">
        <f t="shared" si="249"/>
        <v>0</v>
      </c>
      <c r="D6975" s="178">
        <f t="shared" si="248"/>
        <v>5</v>
      </c>
    </row>
    <row r="6976" spans="1:4">
      <c r="A6976" s="139" t="s">
        <v>7166</v>
      </c>
      <c r="B6976" s="138">
        <v>0</v>
      </c>
      <c r="C6976" s="178">
        <f t="shared" si="249"/>
        <v>0</v>
      </c>
      <c r="D6976" s="178">
        <f t="shared" si="248"/>
        <v>6</v>
      </c>
    </row>
    <row r="6977" spans="1:4">
      <c r="A6977" s="139" t="s">
        <v>7167</v>
      </c>
      <c r="B6977" s="138">
        <v>0</v>
      </c>
      <c r="C6977" s="178">
        <f t="shared" si="249"/>
        <v>0</v>
      </c>
      <c r="D6977" s="178">
        <f t="shared" si="248"/>
        <v>7</v>
      </c>
    </row>
    <row r="6978" spans="1:4">
      <c r="A6978" s="139" t="s">
        <v>7168</v>
      </c>
      <c r="B6978" s="138">
        <v>0</v>
      </c>
      <c r="C6978" s="178">
        <f t="shared" si="249"/>
        <v>106</v>
      </c>
      <c r="D6978" s="178">
        <f t="shared" si="248"/>
        <v>8</v>
      </c>
    </row>
    <row r="6979" spans="1:4">
      <c r="A6979" s="139" t="s">
        <v>7169</v>
      </c>
      <c r="B6979" s="138">
        <v>0</v>
      </c>
      <c r="C6979" s="178">
        <f t="shared" si="249"/>
        <v>343</v>
      </c>
      <c r="D6979" s="178">
        <f t="shared" si="248"/>
        <v>9</v>
      </c>
    </row>
    <row r="6980" spans="1:4">
      <c r="A6980" s="139" t="s">
        <v>7170</v>
      </c>
      <c r="B6980" s="138">
        <v>0</v>
      </c>
      <c r="C6980" s="178">
        <f t="shared" si="249"/>
        <v>439</v>
      </c>
      <c r="D6980" s="178">
        <f t="shared" si="248"/>
        <v>10</v>
      </c>
    </row>
    <row r="6981" spans="1:4">
      <c r="A6981" s="139" t="s">
        <v>7171</v>
      </c>
      <c r="B6981" s="138">
        <v>0</v>
      </c>
      <c r="C6981" s="178">
        <f t="shared" si="249"/>
        <v>504</v>
      </c>
      <c r="D6981" s="178">
        <f t="shared" si="248"/>
        <v>11</v>
      </c>
    </row>
    <row r="6982" spans="1:4">
      <c r="A6982" s="139" t="s">
        <v>7172</v>
      </c>
      <c r="B6982" s="138">
        <v>0</v>
      </c>
      <c r="C6982" s="178">
        <f t="shared" si="249"/>
        <v>553</v>
      </c>
      <c r="D6982" s="178">
        <f t="shared" si="248"/>
        <v>12</v>
      </c>
    </row>
    <row r="6983" spans="1:4">
      <c r="A6983" s="139" t="s">
        <v>7173</v>
      </c>
      <c r="B6983" s="138">
        <v>0</v>
      </c>
      <c r="C6983" s="178">
        <f t="shared" si="249"/>
        <v>595</v>
      </c>
      <c r="D6983" s="178">
        <f t="shared" si="248"/>
        <v>13</v>
      </c>
    </row>
    <row r="6984" spans="1:4">
      <c r="A6984" s="139" t="s">
        <v>7174</v>
      </c>
      <c r="B6984" s="138">
        <v>0</v>
      </c>
      <c r="C6984" s="178">
        <f t="shared" si="249"/>
        <v>613</v>
      </c>
      <c r="D6984" s="178">
        <f t="shared" si="248"/>
        <v>14</v>
      </c>
    </row>
    <row r="6985" spans="1:4">
      <c r="A6985" s="139" t="s">
        <v>7175</v>
      </c>
      <c r="B6985" s="138">
        <v>0</v>
      </c>
      <c r="C6985" s="178">
        <f t="shared" si="249"/>
        <v>618</v>
      </c>
      <c r="D6985" s="178">
        <f t="shared" si="248"/>
        <v>15</v>
      </c>
    </row>
    <row r="6986" spans="1:4">
      <c r="A6986" s="139" t="s">
        <v>7176</v>
      </c>
      <c r="B6986" s="138">
        <v>0</v>
      </c>
      <c r="C6986" s="178">
        <f t="shared" si="249"/>
        <v>593</v>
      </c>
      <c r="D6986" s="178">
        <f t="shared" si="248"/>
        <v>16</v>
      </c>
    </row>
    <row r="6987" spans="1:4">
      <c r="A6987" s="139" t="s">
        <v>7177</v>
      </c>
      <c r="B6987" s="138">
        <v>0</v>
      </c>
      <c r="C6987" s="178">
        <f t="shared" si="249"/>
        <v>550</v>
      </c>
      <c r="D6987" s="178">
        <f t="shared" ref="D6987:D7050" si="250">D6963</f>
        <v>17</v>
      </c>
    </row>
    <row r="6988" spans="1:4">
      <c r="A6988" s="139" t="s">
        <v>7178</v>
      </c>
      <c r="B6988" s="138">
        <v>0</v>
      </c>
      <c r="C6988" s="178">
        <f t="shared" si="249"/>
        <v>488</v>
      </c>
      <c r="D6988" s="178">
        <f t="shared" si="250"/>
        <v>18</v>
      </c>
    </row>
    <row r="6989" spans="1:4">
      <c r="A6989" s="139" t="s">
        <v>7179</v>
      </c>
      <c r="B6989" s="138">
        <v>0</v>
      </c>
      <c r="C6989" s="178">
        <f t="shared" si="249"/>
        <v>388</v>
      </c>
      <c r="D6989" s="178">
        <f t="shared" si="250"/>
        <v>19</v>
      </c>
    </row>
    <row r="6990" spans="1:4">
      <c r="A6990" s="139" t="s">
        <v>7180</v>
      </c>
      <c r="B6990" s="138">
        <v>0</v>
      </c>
      <c r="C6990" s="178">
        <f t="shared" si="249"/>
        <v>137</v>
      </c>
      <c r="D6990" s="178">
        <f t="shared" si="250"/>
        <v>20</v>
      </c>
    </row>
    <row r="6991" spans="1:4">
      <c r="A6991" s="139" t="s">
        <v>7181</v>
      </c>
      <c r="B6991" s="138">
        <v>0</v>
      </c>
      <c r="C6991" s="178">
        <f t="shared" si="249"/>
        <v>0</v>
      </c>
      <c r="D6991" s="178">
        <f t="shared" si="250"/>
        <v>21</v>
      </c>
    </row>
    <row r="6992" spans="1:4">
      <c r="A6992" s="139" t="s">
        <v>7182</v>
      </c>
      <c r="B6992" s="138">
        <v>0</v>
      </c>
      <c r="C6992" s="178">
        <f t="shared" si="249"/>
        <v>0</v>
      </c>
      <c r="D6992" s="178">
        <f t="shared" si="250"/>
        <v>22</v>
      </c>
    </row>
    <row r="6993" spans="1:4">
      <c r="A6993" s="139" t="s">
        <v>7183</v>
      </c>
      <c r="B6993" s="138">
        <v>0</v>
      </c>
      <c r="C6993" s="178">
        <f t="shared" si="249"/>
        <v>0</v>
      </c>
      <c r="D6993" s="178">
        <f t="shared" si="250"/>
        <v>23</v>
      </c>
    </row>
    <row r="6994" spans="1:4">
      <c r="A6994" s="139" t="s">
        <v>7184</v>
      </c>
      <c r="B6994" s="138">
        <v>0</v>
      </c>
      <c r="C6994" s="178">
        <f t="shared" si="249"/>
        <v>0</v>
      </c>
      <c r="D6994" s="178">
        <f t="shared" si="250"/>
        <v>24</v>
      </c>
    </row>
    <row r="6995" spans="1:4">
      <c r="A6995" s="139" t="s">
        <v>7185</v>
      </c>
      <c r="B6995" s="138">
        <v>0</v>
      </c>
      <c r="C6995" s="178">
        <f t="shared" si="249"/>
        <v>0</v>
      </c>
      <c r="D6995" s="178">
        <f t="shared" si="250"/>
        <v>1</v>
      </c>
    </row>
    <row r="6996" spans="1:4">
      <c r="A6996" s="139" t="s">
        <v>7186</v>
      </c>
      <c r="B6996" s="138">
        <v>0</v>
      </c>
      <c r="C6996" s="178">
        <f t="shared" si="249"/>
        <v>0</v>
      </c>
      <c r="D6996" s="178">
        <f t="shared" si="250"/>
        <v>2</v>
      </c>
    </row>
    <row r="6997" spans="1:4">
      <c r="A6997" s="139" t="s">
        <v>7187</v>
      </c>
      <c r="B6997" s="138">
        <v>0</v>
      </c>
      <c r="C6997" s="178">
        <f t="shared" si="249"/>
        <v>0</v>
      </c>
      <c r="D6997" s="178">
        <f t="shared" si="250"/>
        <v>3</v>
      </c>
    </row>
    <row r="6998" spans="1:4">
      <c r="A6998" s="139" t="s">
        <v>7188</v>
      </c>
      <c r="B6998" s="138">
        <v>0</v>
      </c>
      <c r="C6998" s="178">
        <f t="shared" si="249"/>
        <v>0</v>
      </c>
      <c r="D6998" s="178">
        <f t="shared" si="250"/>
        <v>4</v>
      </c>
    </row>
    <row r="6999" spans="1:4">
      <c r="A6999" s="139" t="s">
        <v>7189</v>
      </c>
      <c r="B6999" s="138">
        <v>0</v>
      </c>
      <c r="C6999" s="178">
        <f t="shared" si="249"/>
        <v>0</v>
      </c>
      <c r="D6999" s="178">
        <f t="shared" si="250"/>
        <v>5</v>
      </c>
    </row>
    <row r="7000" spans="1:4">
      <c r="A7000" s="139" t="s">
        <v>7190</v>
      </c>
      <c r="B7000" s="138">
        <v>0</v>
      </c>
      <c r="C7000" s="178">
        <f t="shared" si="249"/>
        <v>0</v>
      </c>
      <c r="D7000" s="178">
        <f t="shared" si="250"/>
        <v>6</v>
      </c>
    </row>
    <row r="7001" spans="1:4">
      <c r="A7001" s="139" t="s">
        <v>7191</v>
      </c>
      <c r="B7001" s="138">
        <v>0</v>
      </c>
      <c r="C7001" s="178">
        <f t="shared" si="249"/>
        <v>0</v>
      </c>
      <c r="D7001" s="178">
        <f t="shared" si="250"/>
        <v>7</v>
      </c>
    </row>
    <row r="7002" spans="1:4">
      <c r="A7002" s="139" t="s">
        <v>7192</v>
      </c>
      <c r="B7002" s="138">
        <v>0</v>
      </c>
      <c r="C7002" s="178">
        <f t="shared" si="249"/>
        <v>106</v>
      </c>
      <c r="D7002" s="178">
        <f t="shared" si="250"/>
        <v>8</v>
      </c>
    </row>
    <row r="7003" spans="1:4">
      <c r="A7003" s="139" t="s">
        <v>7193</v>
      </c>
      <c r="B7003" s="138">
        <v>44.742000000000004</v>
      </c>
      <c r="C7003" s="178">
        <f t="shared" si="249"/>
        <v>343</v>
      </c>
      <c r="D7003" s="178">
        <f t="shared" si="250"/>
        <v>9</v>
      </c>
    </row>
    <row r="7004" spans="1:4">
      <c r="A7004" s="139" t="s">
        <v>7194</v>
      </c>
      <c r="B7004" s="138">
        <v>44.742000000000004</v>
      </c>
      <c r="C7004" s="178">
        <f t="shared" si="249"/>
        <v>439</v>
      </c>
      <c r="D7004" s="178">
        <f t="shared" si="250"/>
        <v>10</v>
      </c>
    </row>
    <row r="7005" spans="1:4">
      <c r="A7005" s="139" t="s">
        <v>7195</v>
      </c>
      <c r="B7005" s="138">
        <v>22.371000000000002</v>
      </c>
      <c r="C7005" s="178">
        <f t="shared" si="249"/>
        <v>504</v>
      </c>
      <c r="D7005" s="178">
        <f t="shared" si="250"/>
        <v>11</v>
      </c>
    </row>
    <row r="7006" spans="1:4">
      <c r="A7006" s="139" t="s">
        <v>7196</v>
      </c>
      <c r="B7006" s="138">
        <v>22.371000000000002</v>
      </c>
      <c r="C7006" s="178">
        <f t="shared" si="249"/>
        <v>553</v>
      </c>
      <c r="D7006" s="178">
        <f t="shared" si="250"/>
        <v>12</v>
      </c>
    </row>
    <row r="7007" spans="1:4">
      <c r="A7007" s="139" t="s">
        <v>7197</v>
      </c>
      <c r="B7007" s="138">
        <v>0</v>
      </c>
      <c r="C7007" s="178">
        <f t="shared" si="249"/>
        <v>595</v>
      </c>
      <c r="D7007" s="178">
        <f t="shared" si="250"/>
        <v>13</v>
      </c>
    </row>
    <row r="7008" spans="1:4">
      <c r="A7008" s="139" t="s">
        <v>7198</v>
      </c>
      <c r="B7008" s="138">
        <v>0</v>
      </c>
      <c r="C7008" s="178">
        <f t="shared" si="249"/>
        <v>613</v>
      </c>
      <c r="D7008" s="178">
        <f t="shared" si="250"/>
        <v>14</v>
      </c>
    </row>
    <row r="7009" spans="1:4">
      <c r="A7009" s="139" t="s">
        <v>7199</v>
      </c>
      <c r="B7009" s="138">
        <v>0</v>
      </c>
      <c r="C7009" s="178">
        <f t="shared" si="249"/>
        <v>618</v>
      </c>
      <c r="D7009" s="178">
        <f t="shared" si="250"/>
        <v>15</v>
      </c>
    </row>
    <row r="7010" spans="1:4">
      <c r="A7010" s="139" t="s">
        <v>7200</v>
      </c>
      <c r="B7010" s="138">
        <v>0</v>
      </c>
      <c r="C7010" s="178">
        <f t="shared" si="249"/>
        <v>593</v>
      </c>
      <c r="D7010" s="178">
        <f t="shared" si="250"/>
        <v>16</v>
      </c>
    </row>
    <row r="7011" spans="1:4">
      <c r="A7011" s="139" t="s">
        <v>7201</v>
      </c>
      <c r="B7011" s="138">
        <v>0</v>
      </c>
      <c r="C7011" s="178">
        <f t="shared" si="249"/>
        <v>550</v>
      </c>
      <c r="D7011" s="178">
        <f t="shared" si="250"/>
        <v>17</v>
      </c>
    </row>
    <row r="7012" spans="1:4">
      <c r="A7012" s="139" t="s">
        <v>7202</v>
      </c>
      <c r="B7012" s="138">
        <v>0</v>
      </c>
      <c r="C7012" s="178">
        <f t="shared" si="249"/>
        <v>488</v>
      </c>
      <c r="D7012" s="178">
        <f t="shared" si="250"/>
        <v>18</v>
      </c>
    </row>
    <row r="7013" spans="1:4">
      <c r="A7013" s="139" t="s">
        <v>7203</v>
      </c>
      <c r="B7013" s="138">
        <v>0</v>
      </c>
      <c r="C7013" s="178">
        <f t="shared" si="249"/>
        <v>388</v>
      </c>
      <c r="D7013" s="178">
        <f t="shared" si="250"/>
        <v>19</v>
      </c>
    </row>
    <row r="7014" spans="1:4">
      <c r="A7014" s="139" t="s">
        <v>7204</v>
      </c>
      <c r="B7014" s="138">
        <v>0</v>
      </c>
      <c r="C7014" s="178">
        <f t="shared" si="249"/>
        <v>137</v>
      </c>
      <c r="D7014" s="178">
        <f t="shared" si="250"/>
        <v>20</v>
      </c>
    </row>
    <row r="7015" spans="1:4">
      <c r="A7015" s="139" t="s">
        <v>7205</v>
      </c>
      <c r="B7015" s="138">
        <v>0</v>
      </c>
      <c r="C7015" s="178">
        <f t="shared" si="249"/>
        <v>0</v>
      </c>
      <c r="D7015" s="178">
        <f t="shared" si="250"/>
        <v>21</v>
      </c>
    </row>
    <row r="7016" spans="1:4">
      <c r="A7016" s="139" t="s">
        <v>7206</v>
      </c>
      <c r="B7016" s="138">
        <v>0</v>
      </c>
      <c r="C7016" s="178">
        <f t="shared" si="249"/>
        <v>0</v>
      </c>
      <c r="D7016" s="178">
        <f t="shared" si="250"/>
        <v>22</v>
      </c>
    </row>
    <row r="7017" spans="1:4">
      <c r="A7017" s="139" t="s">
        <v>7207</v>
      </c>
      <c r="B7017" s="138">
        <v>0</v>
      </c>
      <c r="C7017" s="178">
        <f t="shared" si="249"/>
        <v>0</v>
      </c>
      <c r="D7017" s="178">
        <f t="shared" si="250"/>
        <v>23</v>
      </c>
    </row>
    <row r="7018" spans="1:4">
      <c r="A7018" s="139" t="s">
        <v>7208</v>
      </c>
      <c r="B7018" s="138">
        <v>0</v>
      </c>
      <c r="C7018" s="178">
        <f t="shared" si="249"/>
        <v>0</v>
      </c>
      <c r="D7018" s="178">
        <f t="shared" si="250"/>
        <v>24</v>
      </c>
    </row>
    <row r="7019" spans="1:4">
      <c r="A7019" s="139" t="s">
        <v>7209</v>
      </c>
      <c r="B7019" s="138">
        <v>0</v>
      </c>
      <c r="C7019" s="178">
        <f t="shared" si="249"/>
        <v>0</v>
      </c>
      <c r="D7019" s="178">
        <f t="shared" si="250"/>
        <v>1</v>
      </c>
    </row>
    <row r="7020" spans="1:4">
      <c r="A7020" s="139" t="s">
        <v>7210</v>
      </c>
      <c r="B7020" s="138">
        <v>0</v>
      </c>
      <c r="C7020" s="178">
        <f t="shared" si="249"/>
        <v>0</v>
      </c>
      <c r="D7020" s="178">
        <f t="shared" si="250"/>
        <v>2</v>
      </c>
    </row>
    <row r="7021" spans="1:4">
      <c r="A7021" s="139" t="s">
        <v>7211</v>
      </c>
      <c r="B7021" s="138">
        <v>0</v>
      </c>
      <c r="C7021" s="178">
        <f t="shared" si="249"/>
        <v>0</v>
      </c>
      <c r="D7021" s="178">
        <f t="shared" si="250"/>
        <v>3</v>
      </c>
    </row>
    <row r="7022" spans="1:4">
      <c r="A7022" s="139" t="s">
        <v>7212</v>
      </c>
      <c r="B7022" s="138">
        <v>0</v>
      </c>
      <c r="C7022" s="178">
        <f t="shared" si="249"/>
        <v>0</v>
      </c>
      <c r="D7022" s="178">
        <f t="shared" si="250"/>
        <v>4</v>
      </c>
    </row>
    <row r="7023" spans="1:4">
      <c r="A7023" s="139" t="s">
        <v>7213</v>
      </c>
      <c r="B7023" s="138">
        <v>0</v>
      </c>
      <c r="C7023" s="178">
        <f t="shared" si="249"/>
        <v>0</v>
      </c>
      <c r="D7023" s="178">
        <f t="shared" si="250"/>
        <v>5</v>
      </c>
    </row>
    <row r="7024" spans="1:4">
      <c r="A7024" s="139" t="s">
        <v>7214</v>
      </c>
      <c r="B7024" s="138">
        <v>0</v>
      </c>
      <c r="C7024" s="178">
        <f t="shared" si="249"/>
        <v>0</v>
      </c>
      <c r="D7024" s="178">
        <f t="shared" si="250"/>
        <v>6</v>
      </c>
    </row>
    <row r="7025" spans="1:4">
      <c r="A7025" s="139" t="s">
        <v>7215</v>
      </c>
      <c r="B7025" s="138">
        <v>0</v>
      </c>
      <c r="C7025" s="178">
        <f t="shared" si="249"/>
        <v>0</v>
      </c>
      <c r="D7025" s="178">
        <f t="shared" si="250"/>
        <v>7</v>
      </c>
    </row>
    <row r="7026" spans="1:4">
      <c r="A7026" s="139" t="s">
        <v>7216</v>
      </c>
      <c r="B7026" s="138">
        <v>0</v>
      </c>
      <c r="C7026" s="178">
        <f t="shared" si="249"/>
        <v>106</v>
      </c>
      <c r="D7026" s="178">
        <f t="shared" si="250"/>
        <v>8</v>
      </c>
    </row>
    <row r="7027" spans="1:4">
      <c r="A7027" s="139" t="s">
        <v>7217</v>
      </c>
      <c r="B7027" s="138">
        <v>22.371000000000002</v>
      </c>
      <c r="C7027" s="178">
        <f t="shared" si="249"/>
        <v>343</v>
      </c>
      <c r="D7027" s="178">
        <f t="shared" si="250"/>
        <v>9</v>
      </c>
    </row>
    <row r="7028" spans="1:4">
      <c r="A7028" s="139" t="s">
        <v>7218</v>
      </c>
      <c r="B7028" s="138">
        <v>22.371000000000002</v>
      </c>
      <c r="C7028" s="178">
        <f t="shared" si="249"/>
        <v>439</v>
      </c>
      <c r="D7028" s="178">
        <f t="shared" si="250"/>
        <v>10</v>
      </c>
    </row>
    <row r="7029" spans="1:4">
      <c r="A7029" s="139" t="s">
        <v>7219</v>
      </c>
      <c r="B7029" s="138">
        <v>22.371000000000002</v>
      </c>
      <c r="C7029" s="178">
        <f t="shared" si="249"/>
        <v>504</v>
      </c>
      <c r="D7029" s="178">
        <f t="shared" si="250"/>
        <v>11</v>
      </c>
    </row>
    <row r="7030" spans="1:4">
      <c r="A7030" s="139" t="s">
        <v>7220</v>
      </c>
      <c r="B7030" s="138">
        <v>22.371000000000002</v>
      </c>
      <c r="C7030" s="178">
        <f t="shared" si="249"/>
        <v>553</v>
      </c>
      <c r="D7030" s="178">
        <f t="shared" si="250"/>
        <v>12</v>
      </c>
    </row>
    <row r="7031" spans="1:4">
      <c r="A7031" s="139" t="s">
        <v>7221</v>
      </c>
      <c r="B7031" s="138">
        <v>0</v>
      </c>
      <c r="C7031" s="178">
        <f t="shared" si="249"/>
        <v>595</v>
      </c>
      <c r="D7031" s="178">
        <f t="shared" si="250"/>
        <v>13</v>
      </c>
    </row>
    <row r="7032" spans="1:4">
      <c r="A7032" s="139" t="s">
        <v>7222</v>
      </c>
      <c r="B7032" s="138">
        <v>0</v>
      </c>
      <c r="C7032" s="178">
        <f t="shared" si="249"/>
        <v>613</v>
      </c>
      <c r="D7032" s="178">
        <f t="shared" si="250"/>
        <v>14</v>
      </c>
    </row>
    <row r="7033" spans="1:4">
      <c r="A7033" s="139" t="s">
        <v>7223</v>
      </c>
      <c r="B7033" s="138">
        <v>0</v>
      </c>
      <c r="C7033" s="178">
        <f t="shared" si="249"/>
        <v>618</v>
      </c>
      <c r="D7033" s="178">
        <f t="shared" si="250"/>
        <v>15</v>
      </c>
    </row>
    <row r="7034" spans="1:4">
      <c r="A7034" s="139" t="s">
        <v>7224</v>
      </c>
      <c r="B7034" s="138">
        <v>0</v>
      </c>
      <c r="C7034" s="178">
        <f t="shared" si="249"/>
        <v>593</v>
      </c>
      <c r="D7034" s="178">
        <f t="shared" si="250"/>
        <v>16</v>
      </c>
    </row>
    <row r="7035" spans="1:4">
      <c r="A7035" s="139" t="s">
        <v>7225</v>
      </c>
      <c r="B7035" s="138">
        <v>0</v>
      </c>
      <c r="C7035" s="178">
        <f t="shared" si="249"/>
        <v>550</v>
      </c>
      <c r="D7035" s="178">
        <f t="shared" si="250"/>
        <v>17</v>
      </c>
    </row>
    <row r="7036" spans="1:4">
      <c r="A7036" s="139" t="s">
        <v>7226</v>
      </c>
      <c r="B7036" s="138">
        <v>0</v>
      </c>
      <c r="C7036" s="178">
        <f t="shared" ref="C7036:C7099" si="251">_xlfn.XLOOKUP(D7036,$N$5:$N$28,$K$5:$K$28)</f>
        <v>488</v>
      </c>
      <c r="D7036" s="178">
        <f t="shared" si="250"/>
        <v>18</v>
      </c>
    </row>
    <row r="7037" spans="1:4">
      <c r="A7037" s="139" t="s">
        <v>7227</v>
      </c>
      <c r="B7037" s="138">
        <v>0</v>
      </c>
      <c r="C7037" s="178">
        <f t="shared" si="251"/>
        <v>388</v>
      </c>
      <c r="D7037" s="178">
        <f t="shared" si="250"/>
        <v>19</v>
      </c>
    </row>
    <row r="7038" spans="1:4">
      <c r="A7038" s="139" t="s">
        <v>7228</v>
      </c>
      <c r="B7038" s="138">
        <v>0</v>
      </c>
      <c r="C7038" s="178">
        <f t="shared" si="251"/>
        <v>137</v>
      </c>
      <c r="D7038" s="178">
        <f t="shared" si="250"/>
        <v>20</v>
      </c>
    </row>
    <row r="7039" spans="1:4">
      <c r="A7039" s="139" t="s">
        <v>7229</v>
      </c>
      <c r="B7039" s="138">
        <v>0</v>
      </c>
      <c r="C7039" s="178">
        <f t="shared" si="251"/>
        <v>0</v>
      </c>
      <c r="D7039" s="178">
        <f t="shared" si="250"/>
        <v>21</v>
      </c>
    </row>
    <row r="7040" spans="1:4">
      <c r="A7040" s="139" t="s">
        <v>7230</v>
      </c>
      <c r="B7040" s="138">
        <v>0</v>
      </c>
      <c r="C7040" s="178">
        <f t="shared" si="251"/>
        <v>0</v>
      </c>
      <c r="D7040" s="178">
        <f t="shared" si="250"/>
        <v>22</v>
      </c>
    </row>
    <row r="7041" spans="1:4">
      <c r="A7041" s="139" t="s">
        <v>7231</v>
      </c>
      <c r="B7041" s="138">
        <v>0</v>
      </c>
      <c r="C7041" s="178">
        <f t="shared" si="251"/>
        <v>0</v>
      </c>
      <c r="D7041" s="178">
        <f t="shared" si="250"/>
        <v>23</v>
      </c>
    </row>
    <row r="7042" spans="1:4">
      <c r="A7042" s="139" t="s">
        <v>7232</v>
      </c>
      <c r="B7042" s="138">
        <v>0</v>
      </c>
      <c r="C7042" s="178">
        <f t="shared" si="251"/>
        <v>0</v>
      </c>
      <c r="D7042" s="178">
        <f t="shared" si="250"/>
        <v>24</v>
      </c>
    </row>
    <row r="7043" spans="1:4">
      <c r="A7043" s="139" t="s">
        <v>7233</v>
      </c>
      <c r="B7043" s="138">
        <v>0</v>
      </c>
      <c r="C7043" s="178">
        <f t="shared" si="251"/>
        <v>0</v>
      </c>
      <c r="D7043" s="178">
        <f t="shared" si="250"/>
        <v>1</v>
      </c>
    </row>
    <row r="7044" spans="1:4">
      <c r="A7044" s="139" t="s">
        <v>7234</v>
      </c>
      <c r="B7044" s="138">
        <v>0</v>
      </c>
      <c r="C7044" s="178">
        <f t="shared" si="251"/>
        <v>0</v>
      </c>
      <c r="D7044" s="178">
        <f t="shared" si="250"/>
        <v>2</v>
      </c>
    </row>
    <row r="7045" spans="1:4">
      <c r="A7045" s="139" t="s">
        <v>7235</v>
      </c>
      <c r="B7045" s="138">
        <v>0</v>
      </c>
      <c r="C7045" s="178">
        <f t="shared" si="251"/>
        <v>0</v>
      </c>
      <c r="D7045" s="178">
        <f t="shared" si="250"/>
        <v>3</v>
      </c>
    </row>
    <row r="7046" spans="1:4">
      <c r="A7046" s="139" t="s">
        <v>7236</v>
      </c>
      <c r="B7046" s="138">
        <v>0</v>
      </c>
      <c r="C7046" s="178">
        <f t="shared" si="251"/>
        <v>0</v>
      </c>
      <c r="D7046" s="178">
        <f t="shared" si="250"/>
        <v>4</v>
      </c>
    </row>
    <row r="7047" spans="1:4">
      <c r="A7047" s="139" t="s">
        <v>7237</v>
      </c>
      <c r="B7047" s="138">
        <v>0</v>
      </c>
      <c r="C7047" s="178">
        <f t="shared" si="251"/>
        <v>0</v>
      </c>
      <c r="D7047" s="178">
        <f t="shared" si="250"/>
        <v>5</v>
      </c>
    </row>
    <row r="7048" spans="1:4">
      <c r="A7048" s="139" t="s">
        <v>7238</v>
      </c>
      <c r="B7048" s="138">
        <v>0</v>
      </c>
      <c r="C7048" s="178">
        <f t="shared" si="251"/>
        <v>0</v>
      </c>
      <c r="D7048" s="178">
        <f t="shared" si="250"/>
        <v>6</v>
      </c>
    </row>
    <row r="7049" spans="1:4">
      <c r="A7049" s="139" t="s">
        <v>7239</v>
      </c>
      <c r="B7049" s="138">
        <v>0</v>
      </c>
      <c r="C7049" s="178">
        <f t="shared" si="251"/>
        <v>0</v>
      </c>
      <c r="D7049" s="178">
        <f t="shared" si="250"/>
        <v>7</v>
      </c>
    </row>
    <row r="7050" spans="1:4">
      <c r="A7050" s="139" t="s">
        <v>7240</v>
      </c>
      <c r="B7050" s="138">
        <v>0</v>
      </c>
      <c r="C7050" s="178">
        <f t="shared" si="251"/>
        <v>106</v>
      </c>
      <c r="D7050" s="178">
        <f t="shared" si="250"/>
        <v>8</v>
      </c>
    </row>
    <row r="7051" spans="1:4">
      <c r="A7051" s="139" t="s">
        <v>7241</v>
      </c>
      <c r="B7051" s="138">
        <v>22.371000000000002</v>
      </c>
      <c r="C7051" s="178">
        <f t="shared" si="251"/>
        <v>343</v>
      </c>
      <c r="D7051" s="178">
        <f t="shared" ref="D7051:D7114" si="252">D7027</f>
        <v>9</v>
      </c>
    </row>
    <row r="7052" spans="1:4">
      <c r="A7052" s="139" t="s">
        <v>7242</v>
      </c>
      <c r="B7052" s="138">
        <v>22.371000000000002</v>
      </c>
      <c r="C7052" s="178">
        <f t="shared" si="251"/>
        <v>439</v>
      </c>
      <c r="D7052" s="178">
        <f t="shared" si="252"/>
        <v>10</v>
      </c>
    </row>
    <row r="7053" spans="1:4">
      <c r="A7053" s="139" t="s">
        <v>7243</v>
      </c>
      <c r="B7053" s="138">
        <v>22.371000000000002</v>
      </c>
      <c r="C7053" s="178">
        <f t="shared" si="251"/>
        <v>504</v>
      </c>
      <c r="D7053" s="178">
        <f t="shared" si="252"/>
        <v>11</v>
      </c>
    </row>
    <row r="7054" spans="1:4">
      <c r="A7054" s="139" t="s">
        <v>7244</v>
      </c>
      <c r="B7054" s="138">
        <v>22.371000000000002</v>
      </c>
      <c r="C7054" s="178">
        <f t="shared" si="251"/>
        <v>553</v>
      </c>
      <c r="D7054" s="178">
        <f t="shared" si="252"/>
        <v>12</v>
      </c>
    </row>
    <row r="7055" spans="1:4">
      <c r="A7055" s="139" t="s">
        <v>7245</v>
      </c>
      <c r="B7055" s="138">
        <v>22.371000000000002</v>
      </c>
      <c r="C7055" s="178">
        <f t="shared" si="251"/>
        <v>595</v>
      </c>
      <c r="D7055" s="178">
        <f t="shared" si="252"/>
        <v>13</v>
      </c>
    </row>
    <row r="7056" spans="1:4">
      <c r="A7056" s="139" t="s">
        <v>7246</v>
      </c>
      <c r="B7056" s="138">
        <v>22.371000000000002</v>
      </c>
      <c r="C7056" s="178">
        <f t="shared" si="251"/>
        <v>613</v>
      </c>
      <c r="D7056" s="178">
        <f t="shared" si="252"/>
        <v>14</v>
      </c>
    </row>
    <row r="7057" spans="1:4">
      <c r="A7057" s="139" t="s">
        <v>7247</v>
      </c>
      <c r="B7057" s="138">
        <v>0</v>
      </c>
      <c r="C7057" s="178">
        <f t="shared" si="251"/>
        <v>618</v>
      </c>
      <c r="D7057" s="178">
        <f t="shared" si="252"/>
        <v>15</v>
      </c>
    </row>
    <row r="7058" spans="1:4">
      <c r="A7058" s="139" t="s">
        <v>7248</v>
      </c>
      <c r="B7058" s="138">
        <v>0</v>
      </c>
      <c r="C7058" s="178">
        <f t="shared" si="251"/>
        <v>593</v>
      </c>
      <c r="D7058" s="178">
        <f t="shared" si="252"/>
        <v>16</v>
      </c>
    </row>
    <row r="7059" spans="1:4">
      <c r="A7059" s="139" t="s">
        <v>7249</v>
      </c>
      <c r="B7059" s="138">
        <v>0</v>
      </c>
      <c r="C7059" s="178">
        <f t="shared" si="251"/>
        <v>550</v>
      </c>
      <c r="D7059" s="178">
        <f t="shared" si="252"/>
        <v>17</v>
      </c>
    </row>
    <row r="7060" spans="1:4">
      <c r="A7060" s="139" t="s">
        <v>7250</v>
      </c>
      <c r="B7060" s="138">
        <v>0</v>
      </c>
      <c r="C7060" s="178">
        <f t="shared" si="251"/>
        <v>488</v>
      </c>
      <c r="D7060" s="178">
        <f t="shared" si="252"/>
        <v>18</v>
      </c>
    </row>
    <row r="7061" spans="1:4">
      <c r="A7061" s="139" t="s">
        <v>7251</v>
      </c>
      <c r="B7061" s="138">
        <v>0</v>
      </c>
      <c r="C7061" s="178">
        <f t="shared" si="251"/>
        <v>388</v>
      </c>
      <c r="D7061" s="178">
        <f t="shared" si="252"/>
        <v>19</v>
      </c>
    </row>
    <row r="7062" spans="1:4">
      <c r="A7062" s="139" t="s">
        <v>7252</v>
      </c>
      <c r="B7062" s="138">
        <v>0</v>
      </c>
      <c r="C7062" s="178">
        <f t="shared" si="251"/>
        <v>137</v>
      </c>
      <c r="D7062" s="178">
        <f t="shared" si="252"/>
        <v>20</v>
      </c>
    </row>
    <row r="7063" spans="1:4">
      <c r="A7063" s="139" t="s">
        <v>7253</v>
      </c>
      <c r="B7063" s="138">
        <v>0</v>
      </c>
      <c r="C7063" s="178">
        <f t="shared" si="251"/>
        <v>0</v>
      </c>
      <c r="D7063" s="178">
        <f t="shared" si="252"/>
        <v>21</v>
      </c>
    </row>
    <row r="7064" spans="1:4">
      <c r="A7064" s="139" t="s">
        <v>7254</v>
      </c>
      <c r="B7064" s="138">
        <v>0</v>
      </c>
      <c r="C7064" s="178">
        <f t="shared" si="251"/>
        <v>0</v>
      </c>
      <c r="D7064" s="178">
        <f t="shared" si="252"/>
        <v>22</v>
      </c>
    </row>
    <row r="7065" spans="1:4">
      <c r="A7065" s="139" t="s">
        <v>7255</v>
      </c>
      <c r="B7065" s="138">
        <v>0</v>
      </c>
      <c r="C7065" s="178">
        <f t="shared" si="251"/>
        <v>0</v>
      </c>
      <c r="D7065" s="178">
        <f t="shared" si="252"/>
        <v>23</v>
      </c>
    </row>
    <row r="7066" spans="1:4">
      <c r="A7066" s="139" t="s">
        <v>7256</v>
      </c>
      <c r="B7066" s="138">
        <v>0</v>
      </c>
      <c r="C7066" s="178">
        <f t="shared" si="251"/>
        <v>0</v>
      </c>
      <c r="D7066" s="178">
        <f t="shared" si="252"/>
        <v>24</v>
      </c>
    </row>
    <row r="7067" spans="1:4">
      <c r="A7067" s="139" t="s">
        <v>7257</v>
      </c>
      <c r="B7067" s="138">
        <v>0</v>
      </c>
      <c r="C7067" s="178">
        <f t="shared" si="251"/>
        <v>0</v>
      </c>
      <c r="D7067" s="178">
        <f t="shared" si="252"/>
        <v>1</v>
      </c>
    </row>
    <row r="7068" spans="1:4">
      <c r="A7068" s="139" t="s">
        <v>7258</v>
      </c>
      <c r="B7068" s="138">
        <v>0</v>
      </c>
      <c r="C7068" s="178">
        <f t="shared" si="251"/>
        <v>0</v>
      </c>
      <c r="D7068" s="178">
        <f t="shared" si="252"/>
        <v>2</v>
      </c>
    </row>
    <row r="7069" spans="1:4">
      <c r="A7069" s="139" t="s">
        <v>7259</v>
      </c>
      <c r="B7069" s="138">
        <v>0</v>
      </c>
      <c r="C7069" s="178">
        <f t="shared" si="251"/>
        <v>0</v>
      </c>
      <c r="D7069" s="178">
        <f t="shared" si="252"/>
        <v>3</v>
      </c>
    </row>
    <row r="7070" spans="1:4">
      <c r="A7070" s="139" t="s">
        <v>7260</v>
      </c>
      <c r="B7070" s="138">
        <v>0</v>
      </c>
      <c r="C7070" s="178">
        <f t="shared" si="251"/>
        <v>0</v>
      </c>
      <c r="D7070" s="178">
        <f t="shared" si="252"/>
        <v>4</v>
      </c>
    </row>
    <row r="7071" spans="1:4">
      <c r="A7071" s="139" t="s">
        <v>7261</v>
      </c>
      <c r="B7071" s="138">
        <v>0</v>
      </c>
      <c r="C7071" s="178">
        <f t="shared" si="251"/>
        <v>0</v>
      </c>
      <c r="D7071" s="178">
        <f t="shared" si="252"/>
        <v>5</v>
      </c>
    </row>
    <row r="7072" spans="1:4">
      <c r="A7072" s="139" t="s">
        <v>7262</v>
      </c>
      <c r="B7072" s="138">
        <v>0</v>
      </c>
      <c r="C7072" s="178">
        <f t="shared" si="251"/>
        <v>0</v>
      </c>
      <c r="D7072" s="178">
        <f t="shared" si="252"/>
        <v>6</v>
      </c>
    </row>
    <row r="7073" spans="1:4">
      <c r="A7073" s="139" t="s">
        <v>7263</v>
      </c>
      <c r="B7073" s="138">
        <v>0</v>
      </c>
      <c r="C7073" s="178">
        <f t="shared" si="251"/>
        <v>0</v>
      </c>
      <c r="D7073" s="178">
        <f t="shared" si="252"/>
        <v>7</v>
      </c>
    </row>
    <row r="7074" spans="1:4">
      <c r="A7074" s="139" t="s">
        <v>7264</v>
      </c>
      <c r="B7074" s="138">
        <v>0</v>
      </c>
      <c r="C7074" s="178">
        <f t="shared" si="251"/>
        <v>106</v>
      </c>
      <c r="D7074" s="178">
        <f t="shared" si="252"/>
        <v>8</v>
      </c>
    </row>
    <row r="7075" spans="1:4">
      <c r="A7075" s="139" t="s">
        <v>7265</v>
      </c>
      <c r="B7075" s="138">
        <v>44.742000000000004</v>
      </c>
      <c r="C7075" s="178">
        <f t="shared" si="251"/>
        <v>343</v>
      </c>
      <c r="D7075" s="178">
        <f t="shared" si="252"/>
        <v>9</v>
      </c>
    </row>
    <row r="7076" spans="1:4">
      <c r="A7076" s="139" t="s">
        <v>7266</v>
      </c>
      <c r="B7076" s="138">
        <v>44.742000000000004</v>
      </c>
      <c r="C7076" s="178">
        <f t="shared" si="251"/>
        <v>439</v>
      </c>
      <c r="D7076" s="178">
        <f t="shared" si="252"/>
        <v>10</v>
      </c>
    </row>
    <row r="7077" spans="1:4">
      <c r="A7077" s="139" t="s">
        <v>7267</v>
      </c>
      <c r="B7077" s="138">
        <v>22.371000000000002</v>
      </c>
      <c r="C7077" s="178">
        <f t="shared" si="251"/>
        <v>504</v>
      </c>
      <c r="D7077" s="178">
        <f t="shared" si="252"/>
        <v>11</v>
      </c>
    </row>
    <row r="7078" spans="1:4">
      <c r="A7078" s="139" t="s">
        <v>7268</v>
      </c>
      <c r="B7078" s="138">
        <v>22.371000000000002</v>
      </c>
      <c r="C7078" s="178">
        <f t="shared" si="251"/>
        <v>553</v>
      </c>
      <c r="D7078" s="178">
        <f t="shared" si="252"/>
        <v>12</v>
      </c>
    </row>
    <row r="7079" spans="1:4">
      <c r="A7079" s="139" t="s">
        <v>7269</v>
      </c>
      <c r="B7079" s="138">
        <v>0</v>
      </c>
      <c r="C7079" s="178">
        <f t="shared" si="251"/>
        <v>595</v>
      </c>
      <c r="D7079" s="178">
        <f t="shared" si="252"/>
        <v>13</v>
      </c>
    </row>
    <row r="7080" spans="1:4">
      <c r="A7080" s="139" t="s">
        <v>7270</v>
      </c>
      <c r="B7080" s="138">
        <v>0</v>
      </c>
      <c r="C7080" s="178">
        <f t="shared" si="251"/>
        <v>613</v>
      </c>
      <c r="D7080" s="178">
        <f t="shared" si="252"/>
        <v>14</v>
      </c>
    </row>
    <row r="7081" spans="1:4">
      <c r="A7081" s="139" t="s">
        <v>7271</v>
      </c>
      <c r="B7081" s="138">
        <v>0</v>
      </c>
      <c r="C7081" s="178">
        <f t="shared" si="251"/>
        <v>618</v>
      </c>
      <c r="D7081" s="178">
        <f t="shared" si="252"/>
        <v>15</v>
      </c>
    </row>
    <row r="7082" spans="1:4">
      <c r="A7082" s="139" t="s">
        <v>7272</v>
      </c>
      <c r="B7082" s="138">
        <v>0</v>
      </c>
      <c r="C7082" s="178">
        <f t="shared" si="251"/>
        <v>593</v>
      </c>
      <c r="D7082" s="178">
        <f t="shared" si="252"/>
        <v>16</v>
      </c>
    </row>
    <row r="7083" spans="1:4">
      <c r="A7083" s="139" t="s">
        <v>7273</v>
      </c>
      <c r="B7083" s="138">
        <v>0</v>
      </c>
      <c r="C7083" s="178">
        <f t="shared" si="251"/>
        <v>550</v>
      </c>
      <c r="D7083" s="178">
        <f t="shared" si="252"/>
        <v>17</v>
      </c>
    </row>
    <row r="7084" spans="1:4">
      <c r="A7084" s="139" t="s">
        <v>7274</v>
      </c>
      <c r="B7084" s="138">
        <v>0</v>
      </c>
      <c r="C7084" s="178">
        <f t="shared" si="251"/>
        <v>488</v>
      </c>
      <c r="D7084" s="178">
        <f t="shared" si="252"/>
        <v>18</v>
      </c>
    </row>
    <row r="7085" spans="1:4">
      <c r="A7085" s="139" t="s">
        <v>7275</v>
      </c>
      <c r="B7085" s="138">
        <v>0</v>
      </c>
      <c r="C7085" s="178">
        <f t="shared" si="251"/>
        <v>388</v>
      </c>
      <c r="D7085" s="178">
        <f t="shared" si="252"/>
        <v>19</v>
      </c>
    </row>
    <row r="7086" spans="1:4">
      <c r="A7086" s="139" t="s">
        <v>7276</v>
      </c>
      <c r="B7086" s="138">
        <v>0</v>
      </c>
      <c r="C7086" s="178">
        <f t="shared" si="251"/>
        <v>137</v>
      </c>
      <c r="D7086" s="178">
        <f t="shared" si="252"/>
        <v>20</v>
      </c>
    </row>
    <row r="7087" spans="1:4">
      <c r="A7087" s="139" t="s">
        <v>7277</v>
      </c>
      <c r="B7087" s="138">
        <v>0</v>
      </c>
      <c r="C7087" s="178">
        <f t="shared" si="251"/>
        <v>0</v>
      </c>
      <c r="D7087" s="178">
        <f t="shared" si="252"/>
        <v>21</v>
      </c>
    </row>
    <row r="7088" spans="1:4">
      <c r="A7088" s="139" t="s">
        <v>7278</v>
      </c>
      <c r="B7088" s="138">
        <v>0</v>
      </c>
      <c r="C7088" s="178">
        <f t="shared" si="251"/>
        <v>0</v>
      </c>
      <c r="D7088" s="178">
        <f t="shared" si="252"/>
        <v>22</v>
      </c>
    </row>
    <row r="7089" spans="1:4">
      <c r="A7089" s="139" t="s">
        <v>7279</v>
      </c>
      <c r="B7089" s="138">
        <v>0</v>
      </c>
      <c r="C7089" s="178">
        <f t="shared" si="251"/>
        <v>0</v>
      </c>
      <c r="D7089" s="178">
        <f t="shared" si="252"/>
        <v>23</v>
      </c>
    </row>
    <row r="7090" spans="1:4">
      <c r="A7090" s="139" t="s">
        <v>7280</v>
      </c>
      <c r="B7090" s="138">
        <v>0</v>
      </c>
      <c r="C7090" s="178">
        <f t="shared" si="251"/>
        <v>0</v>
      </c>
      <c r="D7090" s="178">
        <f t="shared" si="252"/>
        <v>24</v>
      </c>
    </row>
    <row r="7091" spans="1:4">
      <c r="A7091" s="139" t="s">
        <v>7281</v>
      </c>
      <c r="B7091" s="138">
        <v>0</v>
      </c>
      <c r="C7091" s="178">
        <f t="shared" si="251"/>
        <v>0</v>
      </c>
      <c r="D7091" s="178">
        <f t="shared" si="252"/>
        <v>1</v>
      </c>
    </row>
    <row r="7092" spans="1:4">
      <c r="A7092" s="139" t="s">
        <v>7282</v>
      </c>
      <c r="B7092" s="138">
        <v>0</v>
      </c>
      <c r="C7092" s="178">
        <f t="shared" si="251"/>
        <v>0</v>
      </c>
      <c r="D7092" s="178">
        <f t="shared" si="252"/>
        <v>2</v>
      </c>
    </row>
    <row r="7093" spans="1:4">
      <c r="A7093" s="139" t="s">
        <v>7283</v>
      </c>
      <c r="B7093" s="138">
        <v>0</v>
      </c>
      <c r="C7093" s="178">
        <f t="shared" si="251"/>
        <v>0</v>
      </c>
      <c r="D7093" s="178">
        <f t="shared" si="252"/>
        <v>3</v>
      </c>
    </row>
    <row r="7094" spans="1:4">
      <c r="A7094" s="139" t="s">
        <v>7284</v>
      </c>
      <c r="B7094" s="138">
        <v>0</v>
      </c>
      <c r="C7094" s="178">
        <f t="shared" si="251"/>
        <v>0</v>
      </c>
      <c r="D7094" s="178">
        <f t="shared" si="252"/>
        <v>4</v>
      </c>
    </row>
    <row r="7095" spans="1:4">
      <c r="A7095" s="139" t="s">
        <v>7285</v>
      </c>
      <c r="B7095" s="138">
        <v>0</v>
      </c>
      <c r="C7095" s="178">
        <f t="shared" si="251"/>
        <v>0</v>
      </c>
      <c r="D7095" s="178">
        <f t="shared" si="252"/>
        <v>5</v>
      </c>
    </row>
    <row r="7096" spans="1:4">
      <c r="A7096" s="139" t="s">
        <v>7286</v>
      </c>
      <c r="B7096" s="138">
        <v>0</v>
      </c>
      <c r="C7096" s="178">
        <f t="shared" si="251"/>
        <v>0</v>
      </c>
      <c r="D7096" s="178">
        <f t="shared" si="252"/>
        <v>6</v>
      </c>
    </row>
    <row r="7097" spans="1:4">
      <c r="A7097" s="139" t="s">
        <v>7287</v>
      </c>
      <c r="B7097" s="138">
        <v>0</v>
      </c>
      <c r="C7097" s="178">
        <f t="shared" si="251"/>
        <v>0</v>
      </c>
      <c r="D7097" s="178">
        <f t="shared" si="252"/>
        <v>7</v>
      </c>
    </row>
    <row r="7098" spans="1:4">
      <c r="A7098" s="139" t="s">
        <v>7288</v>
      </c>
      <c r="B7098" s="138">
        <v>0</v>
      </c>
      <c r="C7098" s="178">
        <f t="shared" si="251"/>
        <v>106</v>
      </c>
      <c r="D7098" s="178">
        <f t="shared" si="252"/>
        <v>8</v>
      </c>
    </row>
    <row r="7099" spans="1:4">
      <c r="A7099" s="139" t="s">
        <v>7289</v>
      </c>
      <c r="B7099" s="138">
        <v>67.113</v>
      </c>
      <c r="C7099" s="178">
        <f t="shared" si="251"/>
        <v>343</v>
      </c>
      <c r="D7099" s="178">
        <f t="shared" si="252"/>
        <v>9</v>
      </c>
    </row>
    <row r="7100" spans="1:4">
      <c r="A7100" s="139" t="s">
        <v>7290</v>
      </c>
      <c r="B7100" s="138">
        <v>67.113</v>
      </c>
      <c r="C7100" s="178">
        <f t="shared" ref="C7100:C7163" si="253">_xlfn.XLOOKUP(D7100,$N$5:$N$28,$K$5:$K$28)</f>
        <v>439</v>
      </c>
      <c r="D7100" s="178">
        <f t="shared" si="252"/>
        <v>10</v>
      </c>
    </row>
    <row r="7101" spans="1:4">
      <c r="A7101" s="139" t="s">
        <v>7291</v>
      </c>
      <c r="B7101" s="138">
        <v>67.113</v>
      </c>
      <c r="C7101" s="178">
        <f t="shared" si="253"/>
        <v>504</v>
      </c>
      <c r="D7101" s="178">
        <f t="shared" si="252"/>
        <v>11</v>
      </c>
    </row>
    <row r="7102" spans="1:4">
      <c r="A7102" s="139" t="s">
        <v>7292</v>
      </c>
      <c r="B7102" s="138">
        <v>67.113</v>
      </c>
      <c r="C7102" s="178">
        <f t="shared" si="253"/>
        <v>553</v>
      </c>
      <c r="D7102" s="178">
        <f t="shared" si="252"/>
        <v>12</v>
      </c>
    </row>
    <row r="7103" spans="1:4">
      <c r="A7103" s="139" t="s">
        <v>7293</v>
      </c>
      <c r="B7103" s="138">
        <v>0</v>
      </c>
      <c r="C7103" s="178">
        <f t="shared" si="253"/>
        <v>595</v>
      </c>
      <c r="D7103" s="178">
        <f t="shared" si="252"/>
        <v>13</v>
      </c>
    </row>
    <row r="7104" spans="1:4">
      <c r="A7104" s="139" t="s">
        <v>7294</v>
      </c>
      <c r="B7104" s="138">
        <v>0</v>
      </c>
      <c r="C7104" s="178">
        <f t="shared" si="253"/>
        <v>613</v>
      </c>
      <c r="D7104" s="178">
        <f t="shared" si="252"/>
        <v>14</v>
      </c>
    </row>
    <row r="7105" spans="1:4">
      <c r="A7105" s="139" t="s">
        <v>7295</v>
      </c>
      <c r="B7105" s="138">
        <v>0</v>
      </c>
      <c r="C7105" s="178">
        <f t="shared" si="253"/>
        <v>618</v>
      </c>
      <c r="D7105" s="178">
        <f t="shared" si="252"/>
        <v>15</v>
      </c>
    </row>
    <row r="7106" spans="1:4">
      <c r="A7106" s="139" t="s">
        <v>7296</v>
      </c>
      <c r="B7106" s="138">
        <v>0</v>
      </c>
      <c r="C7106" s="178">
        <f t="shared" si="253"/>
        <v>593</v>
      </c>
      <c r="D7106" s="178">
        <f t="shared" si="252"/>
        <v>16</v>
      </c>
    </row>
    <row r="7107" spans="1:4">
      <c r="A7107" s="139" t="s">
        <v>7297</v>
      </c>
      <c r="B7107" s="138">
        <v>0</v>
      </c>
      <c r="C7107" s="178">
        <f t="shared" si="253"/>
        <v>550</v>
      </c>
      <c r="D7107" s="178">
        <f t="shared" si="252"/>
        <v>17</v>
      </c>
    </row>
    <row r="7108" spans="1:4">
      <c r="A7108" s="139" t="s">
        <v>7298</v>
      </c>
      <c r="B7108" s="138">
        <v>0</v>
      </c>
      <c r="C7108" s="178">
        <f t="shared" si="253"/>
        <v>488</v>
      </c>
      <c r="D7108" s="178">
        <f t="shared" si="252"/>
        <v>18</v>
      </c>
    </row>
    <row r="7109" spans="1:4">
      <c r="A7109" s="139" t="s">
        <v>7299</v>
      </c>
      <c r="B7109" s="138">
        <v>0</v>
      </c>
      <c r="C7109" s="178">
        <f t="shared" si="253"/>
        <v>388</v>
      </c>
      <c r="D7109" s="178">
        <f t="shared" si="252"/>
        <v>19</v>
      </c>
    </row>
    <row r="7110" spans="1:4">
      <c r="A7110" s="139" t="s">
        <v>7300</v>
      </c>
      <c r="B7110" s="138">
        <v>0</v>
      </c>
      <c r="C7110" s="178">
        <f t="shared" si="253"/>
        <v>137</v>
      </c>
      <c r="D7110" s="178">
        <f t="shared" si="252"/>
        <v>20</v>
      </c>
    </row>
    <row r="7111" spans="1:4">
      <c r="A7111" s="139" t="s">
        <v>7301</v>
      </c>
      <c r="B7111" s="138">
        <v>0</v>
      </c>
      <c r="C7111" s="178">
        <f t="shared" si="253"/>
        <v>0</v>
      </c>
      <c r="D7111" s="178">
        <f t="shared" si="252"/>
        <v>21</v>
      </c>
    </row>
    <row r="7112" spans="1:4">
      <c r="A7112" s="139" t="s">
        <v>7302</v>
      </c>
      <c r="B7112" s="138">
        <v>0</v>
      </c>
      <c r="C7112" s="178">
        <f t="shared" si="253"/>
        <v>0</v>
      </c>
      <c r="D7112" s="178">
        <f t="shared" si="252"/>
        <v>22</v>
      </c>
    </row>
    <row r="7113" spans="1:4">
      <c r="A7113" s="139" t="s">
        <v>7303</v>
      </c>
      <c r="B7113" s="138">
        <v>0</v>
      </c>
      <c r="C7113" s="178">
        <f t="shared" si="253"/>
        <v>0</v>
      </c>
      <c r="D7113" s="178">
        <f t="shared" si="252"/>
        <v>23</v>
      </c>
    </row>
    <row r="7114" spans="1:4">
      <c r="A7114" s="139" t="s">
        <v>7304</v>
      </c>
      <c r="B7114" s="138">
        <v>0</v>
      </c>
      <c r="C7114" s="178">
        <f t="shared" si="253"/>
        <v>0</v>
      </c>
      <c r="D7114" s="178">
        <f t="shared" si="252"/>
        <v>24</v>
      </c>
    </row>
    <row r="7115" spans="1:4">
      <c r="A7115" s="139" t="s">
        <v>7305</v>
      </c>
      <c r="B7115" s="138">
        <v>0</v>
      </c>
      <c r="C7115" s="178">
        <f t="shared" si="253"/>
        <v>0</v>
      </c>
      <c r="D7115" s="178">
        <f t="shared" ref="D7115:D7178" si="254">D7091</f>
        <v>1</v>
      </c>
    </row>
    <row r="7116" spans="1:4">
      <c r="A7116" s="139" t="s">
        <v>7306</v>
      </c>
      <c r="B7116" s="138">
        <v>0</v>
      </c>
      <c r="C7116" s="178">
        <f t="shared" si="253"/>
        <v>0</v>
      </c>
      <c r="D7116" s="178">
        <f t="shared" si="254"/>
        <v>2</v>
      </c>
    </row>
    <row r="7117" spans="1:4">
      <c r="A7117" s="139" t="s">
        <v>7307</v>
      </c>
      <c r="B7117" s="138">
        <v>0</v>
      </c>
      <c r="C7117" s="178">
        <f t="shared" si="253"/>
        <v>0</v>
      </c>
      <c r="D7117" s="178">
        <f t="shared" si="254"/>
        <v>3</v>
      </c>
    </row>
    <row r="7118" spans="1:4">
      <c r="A7118" s="139" t="s">
        <v>7308</v>
      </c>
      <c r="B7118" s="138">
        <v>0</v>
      </c>
      <c r="C7118" s="178">
        <f t="shared" si="253"/>
        <v>0</v>
      </c>
      <c r="D7118" s="178">
        <f t="shared" si="254"/>
        <v>4</v>
      </c>
    </row>
    <row r="7119" spans="1:4">
      <c r="A7119" s="139" t="s">
        <v>7309</v>
      </c>
      <c r="B7119" s="138">
        <v>0</v>
      </c>
      <c r="C7119" s="178">
        <f t="shared" si="253"/>
        <v>0</v>
      </c>
      <c r="D7119" s="178">
        <f t="shared" si="254"/>
        <v>5</v>
      </c>
    </row>
    <row r="7120" spans="1:4">
      <c r="A7120" s="139" t="s">
        <v>7310</v>
      </c>
      <c r="B7120" s="138">
        <v>0</v>
      </c>
      <c r="C7120" s="178">
        <f t="shared" si="253"/>
        <v>0</v>
      </c>
      <c r="D7120" s="178">
        <f t="shared" si="254"/>
        <v>6</v>
      </c>
    </row>
    <row r="7121" spans="1:4">
      <c r="A7121" s="139" t="s">
        <v>7311</v>
      </c>
      <c r="B7121" s="138">
        <v>0</v>
      </c>
      <c r="C7121" s="178">
        <f t="shared" si="253"/>
        <v>0</v>
      </c>
      <c r="D7121" s="178">
        <f t="shared" si="254"/>
        <v>7</v>
      </c>
    </row>
    <row r="7122" spans="1:4">
      <c r="A7122" s="139" t="s">
        <v>7312</v>
      </c>
      <c r="B7122" s="138">
        <v>0</v>
      </c>
      <c r="C7122" s="178">
        <f t="shared" si="253"/>
        <v>106</v>
      </c>
      <c r="D7122" s="178">
        <f t="shared" si="254"/>
        <v>8</v>
      </c>
    </row>
    <row r="7123" spans="1:4">
      <c r="A7123" s="139" t="s">
        <v>7313</v>
      </c>
      <c r="B7123" s="138">
        <v>67.113</v>
      </c>
      <c r="C7123" s="178">
        <f t="shared" si="253"/>
        <v>343</v>
      </c>
      <c r="D7123" s="178">
        <f t="shared" si="254"/>
        <v>9</v>
      </c>
    </row>
    <row r="7124" spans="1:4">
      <c r="A7124" s="139" t="s">
        <v>7314</v>
      </c>
      <c r="B7124" s="138">
        <v>67.113</v>
      </c>
      <c r="C7124" s="178">
        <f t="shared" si="253"/>
        <v>439</v>
      </c>
      <c r="D7124" s="178">
        <f t="shared" si="254"/>
        <v>10</v>
      </c>
    </row>
    <row r="7125" spans="1:4">
      <c r="A7125" s="139" t="s">
        <v>7315</v>
      </c>
      <c r="B7125" s="138">
        <v>67.113</v>
      </c>
      <c r="C7125" s="178">
        <f t="shared" si="253"/>
        <v>504</v>
      </c>
      <c r="D7125" s="178">
        <f t="shared" si="254"/>
        <v>11</v>
      </c>
    </row>
    <row r="7126" spans="1:4">
      <c r="A7126" s="139" t="s">
        <v>7316</v>
      </c>
      <c r="B7126" s="138">
        <v>67.113</v>
      </c>
      <c r="C7126" s="178">
        <f t="shared" si="253"/>
        <v>553</v>
      </c>
      <c r="D7126" s="178">
        <f t="shared" si="254"/>
        <v>12</v>
      </c>
    </row>
    <row r="7127" spans="1:4">
      <c r="A7127" s="139" t="s">
        <v>7317</v>
      </c>
      <c r="B7127" s="138">
        <v>22.371000000000002</v>
      </c>
      <c r="C7127" s="178">
        <f t="shared" si="253"/>
        <v>595</v>
      </c>
      <c r="D7127" s="178">
        <f t="shared" si="254"/>
        <v>13</v>
      </c>
    </row>
    <row r="7128" spans="1:4">
      <c r="A7128" s="139" t="s">
        <v>7318</v>
      </c>
      <c r="B7128" s="138">
        <v>22.371000000000002</v>
      </c>
      <c r="C7128" s="178">
        <f t="shared" si="253"/>
        <v>613</v>
      </c>
      <c r="D7128" s="178">
        <f t="shared" si="254"/>
        <v>14</v>
      </c>
    </row>
    <row r="7129" spans="1:4">
      <c r="A7129" s="139" t="s">
        <v>7319</v>
      </c>
      <c r="B7129" s="138">
        <v>0</v>
      </c>
      <c r="C7129" s="178">
        <f t="shared" si="253"/>
        <v>618</v>
      </c>
      <c r="D7129" s="178">
        <f t="shared" si="254"/>
        <v>15</v>
      </c>
    </row>
    <row r="7130" spans="1:4">
      <c r="A7130" s="139" t="s">
        <v>7320</v>
      </c>
      <c r="B7130" s="138">
        <v>0</v>
      </c>
      <c r="C7130" s="178">
        <f t="shared" si="253"/>
        <v>593</v>
      </c>
      <c r="D7130" s="178">
        <f t="shared" si="254"/>
        <v>16</v>
      </c>
    </row>
    <row r="7131" spans="1:4">
      <c r="A7131" s="139" t="s">
        <v>7321</v>
      </c>
      <c r="B7131" s="138">
        <v>0</v>
      </c>
      <c r="C7131" s="178">
        <f t="shared" si="253"/>
        <v>550</v>
      </c>
      <c r="D7131" s="178">
        <f t="shared" si="254"/>
        <v>17</v>
      </c>
    </row>
    <row r="7132" spans="1:4">
      <c r="A7132" s="139" t="s">
        <v>7322</v>
      </c>
      <c r="B7132" s="138">
        <v>0</v>
      </c>
      <c r="C7132" s="178">
        <f t="shared" si="253"/>
        <v>488</v>
      </c>
      <c r="D7132" s="178">
        <f t="shared" si="254"/>
        <v>18</v>
      </c>
    </row>
    <row r="7133" spans="1:4">
      <c r="A7133" s="139" t="s">
        <v>7323</v>
      </c>
      <c r="B7133" s="138">
        <v>0</v>
      </c>
      <c r="C7133" s="178">
        <f t="shared" si="253"/>
        <v>388</v>
      </c>
      <c r="D7133" s="178">
        <f t="shared" si="254"/>
        <v>19</v>
      </c>
    </row>
    <row r="7134" spans="1:4">
      <c r="A7134" s="139" t="s">
        <v>7324</v>
      </c>
      <c r="B7134" s="138">
        <v>0</v>
      </c>
      <c r="C7134" s="178">
        <f t="shared" si="253"/>
        <v>137</v>
      </c>
      <c r="D7134" s="178">
        <f t="shared" si="254"/>
        <v>20</v>
      </c>
    </row>
    <row r="7135" spans="1:4">
      <c r="A7135" s="139" t="s">
        <v>7325</v>
      </c>
      <c r="B7135" s="138">
        <v>0</v>
      </c>
      <c r="C7135" s="178">
        <f t="shared" si="253"/>
        <v>0</v>
      </c>
      <c r="D7135" s="178">
        <f t="shared" si="254"/>
        <v>21</v>
      </c>
    </row>
    <row r="7136" spans="1:4">
      <c r="A7136" s="139" t="s">
        <v>7326</v>
      </c>
      <c r="B7136" s="138">
        <v>0</v>
      </c>
      <c r="C7136" s="178">
        <f t="shared" si="253"/>
        <v>0</v>
      </c>
      <c r="D7136" s="178">
        <f t="shared" si="254"/>
        <v>22</v>
      </c>
    </row>
    <row r="7137" spans="1:4">
      <c r="A7137" s="139" t="s">
        <v>7327</v>
      </c>
      <c r="B7137" s="138">
        <v>0</v>
      </c>
      <c r="C7137" s="178">
        <f t="shared" si="253"/>
        <v>0</v>
      </c>
      <c r="D7137" s="178">
        <f t="shared" si="254"/>
        <v>23</v>
      </c>
    </row>
    <row r="7138" spans="1:4">
      <c r="A7138" s="139" t="s">
        <v>7328</v>
      </c>
      <c r="B7138" s="138">
        <v>0</v>
      </c>
      <c r="C7138" s="178">
        <f t="shared" si="253"/>
        <v>0</v>
      </c>
      <c r="D7138" s="178">
        <f t="shared" si="254"/>
        <v>24</v>
      </c>
    </row>
    <row r="7139" spans="1:4">
      <c r="A7139" s="139" t="s">
        <v>7329</v>
      </c>
      <c r="B7139" s="138">
        <v>0</v>
      </c>
      <c r="C7139" s="178">
        <f t="shared" si="253"/>
        <v>0</v>
      </c>
      <c r="D7139" s="178">
        <f t="shared" si="254"/>
        <v>1</v>
      </c>
    </row>
    <row r="7140" spans="1:4">
      <c r="A7140" s="139" t="s">
        <v>7330</v>
      </c>
      <c r="B7140" s="138">
        <v>0</v>
      </c>
      <c r="C7140" s="178">
        <f t="shared" si="253"/>
        <v>0</v>
      </c>
      <c r="D7140" s="178">
        <f t="shared" si="254"/>
        <v>2</v>
      </c>
    </row>
    <row r="7141" spans="1:4">
      <c r="A7141" s="139" t="s">
        <v>7331</v>
      </c>
      <c r="B7141" s="138">
        <v>0</v>
      </c>
      <c r="C7141" s="178">
        <f t="shared" si="253"/>
        <v>0</v>
      </c>
      <c r="D7141" s="178">
        <f t="shared" si="254"/>
        <v>3</v>
      </c>
    </row>
    <row r="7142" spans="1:4">
      <c r="A7142" s="139" t="s">
        <v>7332</v>
      </c>
      <c r="B7142" s="138">
        <v>0</v>
      </c>
      <c r="C7142" s="178">
        <f t="shared" si="253"/>
        <v>0</v>
      </c>
      <c r="D7142" s="178">
        <f t="shared" si="254"/>
        <v>4</v>
      </c>
    </row>
    <row r="7143" spans="1:4">
      <c r="A7143" s="139" t="s">
        <v>7333</v>
      </c>
      <c r="B7143" s="138">
        <v>0</v>
      </c>
      <c r="C7143" s="178">
        <f t="shared" si="253"/>
        <v>0</v>
      </c>
      <c r="D7143" s="178">
        <f t="shared" si="254"/>
        <v>5</v>
      </c>
    </row>
    <row r="7144" spans="1:4">
      <c r="A7144" s="139" t="s">
        <v>7334</v>
      </c>
      <c r="B7144" s="138">
        <v>0</v>
      </c>
      <c r="C7144" s="178">
        <f t="shared" si="253"/>
        <v>0</v>
      </c>
      <c r="D7144" s="178">
        <f t="shared" si="254"/>
        <v>6</v>
      </c>
    </row>
    <row r="7145" spans="1:4">
      <c r="A7145" s="139" t="s">
        <v>7335</v>
      </c>
      <c r="B7145" s="138">
        <v>0</v>
      </c>
      <c r="C7145" s="178">
        <f t="shared" si="253"/>
        <v>0</v>
      </c>
      <c r="D7145" s="178">
        <f t="shared" si="254"/>
        <v>7</v>
      </c>
    </row>
    <row r="7146" spans="1:4">
      <c r="A7146" s="139" t="s">
        <v>7336</v>
      </c>
      <c r="B7146" s="138">
        <v>0</v>
      </c>
      <c r="C7146" s="178">
        <f t="shared" si="253"/>
        <v>106</v>
      </c>
      <c r="D7146" s="178">
        <f t="shared" si="254"/>
        <v>8</v>
      </c>
    </row>
    <row r="7147" spans="1:4">
      <c r="A7147" s="139" t="s">
        <v>7337</v>
      </c>
      <c r="B7147" s="138">
        <v>44.742000000000004</v>
      </c>
      <c r="C7147" s="178">
        <f t="shared" si="253"/>
        <v>343</v>
      </c>
      <c r="D7147" s="178">
        <f t="shared" si="254"/>
        <v>9</v>
      </c>
    </row>
    <row r="7148" spans="1:4">
      <c r="A7148" s="139" t="s">
        <v>7338</v>
      </c>
      <c r="B7148" s="138">
        <v>44.742000000000004</v>
      </c>
      <c r="C7148" s="178">
        <f t="shared" si="253"/>
        <v>439</v>
      </c>
      <c r="D7148" s="178">
        <f t="shared" si="254"/>
        <v>10</v>
      </c>
    </row>
    <row r="7149" spans="1:4">
      <c r="A7149" s="139" t="s">
        <v>7339</v>
      </c>
      <c r="B7149" s="138">
        <v>44.742000000000004</v>
      </c>
      <c r="C7149" s="178">
        <f t="shared" si="253"/>
        <v>504</v>
      </c>
      <c r="D7149" s="178">
        <f t="shared" si="254"/>
        <v>11</v>
      </c>
    </row>
    <row r="7150" spans="1:4">
      <c r="A7150" s="139" t="s">
        <v>7340</v>
      </c>
      <c r="B7150" s="138">
        <v>44.742000000000004</v>
      </c>
      <c r="C7150" s="178">
        <f t="shared" si="253"/>
        <v>553</v>
      </c>
      <c r="D7150" s="178">
        <f t="shared" si="254"/>
        <v>12</v>
      </c>
    </row>
    <row r="7151" spans="1:4">
      <c r="A7151" s="139" t="s">
        <v>7341</v>
      </c>
      <c r="B7151" s="138">
        <v>22.371000000000002</v>
      </c>
      <c r="C7151" s="178">
        <f t="shared" si="253"/>
        <v>595</v>
      </c>
      <c r="D7151" s="178">
        <f t="shared" si="254"/>
        <v>13</v>
      </c>
    </row>
    <row r="7152" spans="1:4">
      <c r="A7152" s="139" t="s">
        <v>7342</v>
      </c>
      <c r="B7152" s="138">
        <v>22.371000000000002</v>
      </c>
      <c r="C7152" s="178">
        <f t="shared" si="253"/>
        <v>613</v>
      </c>
      <c r="D7152" s="178">
        <f t="shared" si="254"/>
        <v>14</v>
      </c>
    </row>
    <row r="7153" spans="1:4">
      <c r="A7153" s="139" t="s">
        <v>7343</v>
      </c>
      <c r="B7153" s="138">
        <v>22.371000000000002</v>
      </c>
      <c r="C7153" s="178">
        <f t="shared" si="253"/>
        <v>618</v>
      </c>
      <c r="D7153" s="178">
        <f t="shared" si="254"/>
        <v>15</v>
      </c>
    </row>
    <row r="7154" spans="1:4">
      <c r="A7154" s="139" t="s">
        <v>7344</v>
      </c>
      <c r="B7154" s="138">
        <v>22.371000000000002</v>
      </c>
      <c r="C7154" s="178">
        <f t="shared" si="253"/>
        <v>593</v>
      </c>
      <c r="D7154" s="178">
        <f t="shared" si="254"/>
        <v>16</v>
      </c>
    </row>
    <row r="7155" spans="1:4">
      <c r="A7155" s="139" t="s">
        <v>7345</v>
      </c>
      <c r="B7155" s="138">
        <v>0</v>
      </c>
      <c r="C7155" s="178">
        <f t="shared" si="253"/>
        <v>550</v>
      </c>
      <c r="D7155" s="178">
        <f t="shared" si="254"/>
        <v>17</v>
      </c>
    </row>
    <row r="7156" spans="1:4">
      <c r="A7156" s="139" t="s">
        <v>7346</v>
      </c>
      <c r="B7156" s="138">
        <v>0</v>
      </c>
      <c r="C7156" s="178">
        <f t="shared" si="253"/>
        <v>488</v>
      </c>
      <c r="D7156" s="178">
        <f t="shared" si="254"/>
        <v>18</v>
      </c>
    </row>
    <row r="7157" spans="1:4">
      <c r="A7157" s="139" t="s">
        <v>7347</v>
      </c>
      <c r="B7157" s="138">
        <v>0</v>
      </c>
      <c r="C7157" s="178">
        <f t="shared" si="253"/>
        <v>388</v>
      </c>
      <c r="D7157" s="178">
        <f t="shared" si="254"/>
        <v>19</v>
      </c>
    </row>
    <row r="7158" spans="1:4">
      <c r="A7158" s="139" t="s">
        <v>7348</v>
      </c>
      <c r="B7158" s="138">
        <v>0</v>
      </c>
      <c r="C7158" s="178">
        <f t="shared" si="253"/>
        <v>137</v>
      </c>
      <c r="D7158" s="178">
        <f t="shared" si="254"/>
        <v>20</v>
      </c>
    </row>
    <row r="7159" spans="1:4">
      <c r="A7159" s="139" t="s">
        <v>7349</v>
      </c>
      <c r="B7159" s="138">
        <v>0</v>
      </c>
      <c r="C7159" s="178">
        <f t="shared" si="253"/>
        <v>0</v>
      </c>
      <c r="D7159" s="178">
        <f t="shared" si="254"/>
        <v>21</v>
      </c>
    </row>
    <row r="7160" spans="1:4">
      <c r="A7160" s="139" t="s">
        <v>7350</v>
      </c>
      <c r="B7160" s="138">
        <v>0</v>
      </c>
      <c r="C7160" s="178">
        <f t="shared" si="253"/>
        <v>0</v>
      </c>
      <c r="D7160" s="178">
        <f t="shared" si="254"/>
        <v>22</v>
      </c>
    </row>
    <row r="7161" spans="1:4">
      <c r="A7161" s="139" t="s">
        <v>7351</v>
      </c>
      <c r="B7161" s="138">
        <v>0</v>
      </c>
      <c r="C7161" s="178">
        <f t="shared" si="253"/>
        <v>0</v>
      </c>
      <c r="D7161" s="178">
        <f t="shared" si="254"/>
        <v>23</v>
      </c>
    </row>
    <row r="7162" spans="1:4">
      <c r="A7162" s="139" t="s">
        <v>7352</v>
      </c>
      <c r="B7162" s="138">
        <v>0</v>
      </c>
      <c r="C7162" s="178">
        <f t="shared" si="253"/>
        <v>0</v>
      </c>
      <c r="D7162" s="178">
        <f t="shared" si="254"/>
        <v>24</v>
      </c>
    </row>
    <row r="7163" spans="1:4">
      <c r="A7163" s="139" t="s">
        <v>7353</v>
      </c>
      <c r="B7163" s="138">
        <v>0</v>
      </c>
      <c r="C7163" s="178">
        <f t="shared" si="253"/>
        <v>0</v>
      </c>
      <c r="D7163" s="178">
        <f t="shared" si="254"/>
        <v>1</v>
      </c>
    </row>
    <row r="7164" spans="1:4">
      <c r="A7164" s="139" t="s">
        <v>7354</v>
      </c>
      <c r="B7164" s="138">
        <v>0</v>
      </c>
      <c r="C7164" s="178">
        <f t="shared" ref="C7164:C7227" si="255">_xlfn.XLOOKUP(D7164,$N$5:$N$28,$K$5:$K$28)</f>
        <v>0</v>
      </c>
      <c r="D7164" s="178">
        <f t="shared" si="254"/>
        <v>2</v>
      </c>
    </row>
    <row r="7165" spans="1:4">
      <c r="A7165" s="139" t="s">
        <v>7355</v>
      </c>
      <c r="B7165" s="138">
        <v>0</v>
      </c>
      <c r="C7165" s="178">
        <f t="shared" si="255"/>
        <v>0</v>
      </c>
      <c r="D7165" s="178">
        <f t="shared" si="254"/>
        <v>3</v>
      </c>
    </row>
    <row r="7166" spans="1:4">
      <c r="A7166" s="139" t="s">
        <v>7356</v>
      </c>
      <c r="B7166" s="138">
        <v>0</v>
      </c>
      <c r="C7166" s="178">
        <f t="shared" si="255"/>
        <v>0</v>
      </c>
      <c r="D7166" s="178">
        <f t="shared" si="254"/>
        <v>4</v>
      </c>
    </row>
    <row r="7167" spans="1:4">
      <c r="A7167" s="139" t="s">
        <v>7357</v>
      </c>
      <c r="B7167" s="138">
        <v>0</v>
      </c>
      <c r="C7167" s="178">
        <f t="shared" si="255"/>
        <v>0</v>
      </c>
      <c r="D7167" s="178">
        <f t="shared" si="254"/>
        <v>5</v>
      </c>
    </row>
    <row r="7168" spans="1:4">
      <c r="A7168" s="139" t="s">
        <v>7358</v>
      </c>
      <c r="B7168" s="138">
        <v>0</v>
      </c>
      <c r="C7168" s="178">
        <f t="shared" si="255"/>
        <v>0</v>
      </c>
      <c r="D7168" s="178">
        <f t="shared" si="254"/>
        <v>6</v>
      </c>
    </row>
    <row r="7169" spans="1:4">
      <c r="A7169" s="139" t="s">
        <v>7359</v>
      </c>
      <c r="B7169" s="138">
        <v>0</v>
      </c>
      <c r="C7169" s="178">
        <f t="shared" si="255"/>
        <v>0</v>
      </c>
      <c r="D7169" s="178">
        <f t="shared" si="254"/>
        <v>7</v>
      </c>
    </row>
    <row r="7170" spans="1:4">
      <c r="A7170" s="139" t="s">
        <v>7360</v>
      </c>
      <c r="B7170" s="138">
        <v>0</v>
      </c>
      <c r="C7170" s="178">
        <f t="shared" si="255"/>
        <v>106</v>
      </c>
      <c r="D7170" s="178">
        <f t="shared" si="254"/>
        <v>8</v>
      </c>
    </row>
    <row r="7171" spans="1:4">
      <c r="A7171" s="139" t="s">
        <v>7361</v>
      </c>
      <c r="B7171" s="138">
        <v>96.941000000000003</v>
      </c>
      <c r="C7171" s="178">
        <f t="shared" si="255"/>
        <v>343</v>
      </c>
      <c r="D7171" s="178">
        <f t="shared" si="254"/>
        <v>9</v>
      </c>
    </row>
    <row r="7172" spans="1:4">
      <c r="A7172" s="139" t="s">
        <v>7362</v>
      </c>
      <c r="B7172" s="138">
        <v>96.941000000000003</v>
      </c>
      <c r="C7172" s="178">
        <f t="shared" si="255"/>
        <v>439</v>
      </c>
      <c r="D7172" s="178">
        <f t="shared" si="254"/>
        <v>10</v>
      </c>
    </row>
    <row r="7173" spans="1:4">
      <c r="A7173" s="139" t="s">
        <v>7363</v>
      </c>
      <c r="B7173" s="138">
        <v>96.941000000000003</v>
      </c>
      <c r="C7173" s="178">
        <f t="shared" si="255"/>
        <v>504</v>
      </c>
      <c r="D7173" s="178">
        <f t="shared" si="254"/>
        <v>11</v>
      </c>
    </row>
    <row r="7174" spans="1:4">
      <c r="A7174" s="139" t="s">
        <v>7364</v>
      </c>
      <c r="B7174" s="138">
        <v>59.656000000000006</v>
      </c>
      <c r="C7174" s="178">
        <f t="shared" si="255"/>
        <v>553</v>
      </c>
      <c r="D7174" s="178">
        <f t="shared" si="254"/>
        <v>12</v>
      </c>
    </row>
    <row r="7175" spans="1:4">
      <c r="A7175" s="139" t="s">
        <v>7365</v>
      </c>
      <c r="B7175" s="138">
        <v>44.742000000000004</v>
      </c>
      <c r="C7175" s="178">
        <f t="shared" si="255"/>
        <v>595</v>
      </c>
      <c r="D7175" s="178">
        <f t="shared" si="254"/>
        <v>13</v>
      </c>
    </row>
    <row r="7176" spans="1:4">
      <c r="A7176" s="139" t="s">
        <v>7366</v>
      </c>
      <c r="B7176" s="138">
        <v>44.742000000000004</v>
      </c>
      <c r="C7176" s="178">
        <f t="shared" si="255"/>
        <v>613</v>
      </c>
      <c r="D7176" s="178">
        <f t="shared" si="254"/>
        <v>14</v>
      </c>
    </row>
    <row r="7177" spans="1:4">
      <c r="A7177" s="139" t="s">
        <v>7367</v>
      </c>
      <c r="B7177" s="138">
        <v>0</v>
      </c>
      <c r="C7177" s="178">
        <f t="shared" si="255"/>
        <v>618</v>
      </c>
      <c r="D7177" s="178">
        <f t="shared" si="254"/>
        <v>15</v>
      </c>
    </row>
    <row r="7178" spans="1:4">
      <c r="A7178" s="139" t="s">
        <v>7368</v>
      </c>
      <c r="B7178" s="138">
        <v>0</v>
      </c>
      <c r="C7178" s="178">
        <f t="shared" si="255"/>
        <v>593</v>
      </c>
      <c r="D7178" s="178">
        <f t="shared" si="254"/>
        <v>16</v>
      </c>
    </row>
    <row r="7179" spans="1:4">
      <c r="A7179" s="139" t="s">
        <v>7369</v>
      </c>
      <c r="B7179" s="138">
        <v>0</v>
      </c>
      <c r="C7179" s="178">
        <f t="shared" si="255"/>
        <v>550</v>
      </c>
      <c r="D7179" s="178">
        <f t="shared" ref="D7179:D7242" si="256">D7155</f>
        <v>17</v>
      </c>
    </row>
    <row r="7180" spans="1:4">
      <c r="A7180" s="139" t="s">
        <v>7370</v>
      </c>
      <c r="B7180" s="138">
        <v>0</v>
      </c>
      <c r="C7180" s="178">
        <f t="shared" si="255"/>
        <v>488</v>
      </c>
      <c r="D7180" s="178">
        <f t="shared" si="256"/>
        <v>18</v>
      </c>
    </row>
    <row r="7181" spans="1:4">
      <c r="A7181" s="139" t="s">
        <v>7371</v>
      </c>
      <c r="B7181" s="138">
        <v>0</v>
      </c>
      <c r="C7181" s="178">
        <f t="shared" si="255"/>
        <v>388</v>
      </c>
      <c r="D7181" s="178">
        <f t="shared" si="256"/>
        <v>19</v>
      </c>
    </row>
    <row r="7182" spans="1:4">
      <c r="A7182" s="139" t="s">
        <v>7372</v>
      </c>
      <c r="B7182" s="138">
        <v>0</v>
      </c>
      <c r="C7182" s="178">
        <f t="shared" si="255"/>
        <v>137</v>
      </c>
      <c r="D7182" s="178">
        <f t="shared" si="256"/>
        <v>20</v>
      </c>
    </row>
    <row r="7183" spans="1:4">
      <c r="A7183" s="139" t="s">
        <v>7373</v>
      </c>
      <c r="B7183" s="138">
        <v>0</v>
      </c>
      <c r="C7183" s="178">
        <f t="shared" si="255"/>
        <v>0</v>
      </c>
      <c r="D7183" s="178">
        <f t="shared" si="256"/>
        <v>21</v>
      </c>
    </row>
    <row r="7184" spans="1:4">
      <c r="A7184" s="139" t="s">
        <v>7374</v>
      </c>
      <c r="B7184" s="138">
        <v>0</v>
      </c>
      <c r="C7184" s="178">
        <f t="shared" si="255"/>
        <v>0</v>
      </c>
      <c r="D7184" s="178">
        <f t="shared" si="256"/>
        <v>22</v>
      </c>
    </row>
    <row r="7185" spans="1:4">
      <c r="A7185" s="139" t="s">
        <v>7375</v>
      </c>
      <c r="B7185" s="138">
        <v>0</v>
      </c>
      <c r="C7185" s="178">
        <f t="shared" si="255"/>
        <v>0</v>
      </c>
      <c r="D7185" s="178">
        <f t="shared" si="256"/>
        <v>23</v>
      </c>
    </row>
    <row r="7186" spans="1:4">
      <c r="A7186" s="139" t="s">
        <v>7376</v>
      </c>
      <c r="B7186" s="138">
        <v>0</v>
      </c>
      <c r="C7186" s="178">
        <f t="shared" si="255"/>
        <v>0</v>
      </c>
      <c r="D7186" s="178">
        <f t="shared" si="256"/>
        <v>24</v>
      </c>
    </row>
    <row r="7187" spans="1:4">
      <c r="A7187" s="139" t="s">
        <v>7377</v>
      </c>
      <c r="B7187" s="138">
        <v>0</v>
      </c>
      <c r="C7187" s="178">
        <f t="shared" si="255"/>
        <v>0</v>
      </c>
      <c r="D7187" s="178">
        <f t="shared" si="256"/>
        <v>1</v>
      </c>
    </row>
    <row r="7188" spans="1:4">
      <c r="A7188" s="139" t="s">
        <v>7378</v>
      </c>
      <c r="B7188" s="138">
        <v>0</v>
      </c>
      <c r="C7188" s="178">
        <f t="shared" si="255"/>
        <v>0</v>
      </c>
      <c r="D7188" s="178">
        <f t="shared" si="256"/>
        <v>2</v>
      </c>
    </row>
    <row r="7189" spans="1:4">
      <c r="A7189" s="139" t="s">
        <v>7379</v>
      </c>
      <c r="B7189" s="138">
        <v>0</v>
      </c>
      <c r="C7189" s="178">
        <f t="shared" si="255"/>
        <v>0</v>
      </c>
      <c r="D7189" s="178">
        <f t="shared" si="256"/>
        <v>3</v>
      </c>
    </row>
    <row r="7190" spans="1:4">
      <c r="A7190" s="139" t="s">
        <v>7380</v>
      </c>
      <c r="B7190" s="138">
        <v>0</v>
      </c>
      <c r="C7190" s="178">
        <f t="shared" si="255"/>
        <v>0</v>
      </c>
      <c r="D7190" s="178">
        <f t="shared" si="256"/>
        <v>4</v>
      </c>
    </row>
    <row r="7191" spans="1:4">
      <c r="A7191" s="139" t="s">
        <v>7381</v>
      </c>
      <c r="B7191" s="138">
        <v>0</v>
      </c>
      <c r="C7191" s="178">
        <f t="shared" si="255"/>
        <v>0</v>
      </c>
      <c r="D7191" s="178">
        <f t="shared" si="256"/>
        <v>5</v>
      </c>
    </row>
    <row r="7192" spans="1:4">
      <c r="A7192" s="139" t="s">
        <v>7382</v>
      </c>
      <c r="B7192" s="138">
        <v>0</v>
      </c>
      <c r="C7192" s="178">
        <f t="shared" si="255"/>
        <v>0</v>
      </c>
      <c r="D7192" s="178">
        <f t="shared" si="256"/>
        <v>6</v>
      </c>
    </row>
    <row r="7193" spans="1:4">
      <c r="A7193" s="139" t="s">
        <v>7383</v>
      </c>
      <c r="B7193" s="138">
        <v>0</v>
      </c>
      <c r="C7193" s="178">
        <f t="shared" si="255"/>
        <v>0</v>
      </c>
      <c r="D7193" s="178">
        <f t="shared" si="256"/>
        <v>7</v>
      </c>
    </row>
    <row r="7194" spans="1:4">
      <c r="A7194" s="139" t="s">
        <v>7384</v>
      </c>
      <c r="B7194" s="138">
        <v>0</v>
      </c>
      <c r="C7194" s="178">
        <f t="shared" si="255"/>
        <v>106</v>
      </c>
      <c r="D7194" s="178">
        <f t="shared" si="256"/>
        <v>8</v>
      </c>
    </row>
    <row r="7195" spans="1:4">
      <c r="A7195" s="139" t="s">
        <v>7385</v>
      </c>
      <c r="B7195" s="138">
        <v>74.570000000000007</v>
      </c>
      <c r="C7195" s="178">
        <f t="shared" si="255"/>
        <v>343</v>
      </c>
      <c r="D7195" s="178">
        <f t="shared" si="256"/>
        <v>9</v>
      </c>
    </row>
    <row r="7196" spans="1:4">
      <c r="A7196" s="139" t="s">
        <v>7386</v>
      </c>
      <c r="B7196" s="138">
        <v>74.570000000000007</v>
      </c>
      <c r="C7196" s="178">
        <f t="shared" si="255"/>
        <v>439</v>
      </c>
      <c r="D7196" s="178">
        <f t="shared" si="256"/>
        <v>10</v>
      </c>
    </row>
    <row r="7197" spans="1:4">
      <c r="A7197" s="139" t="s">
        <v>7387</v>
      </c>
      <c r="B7197" s="138">
        <v>74.570000000000007</v>
      </c>
      <c r="C7197" s="178">
        <f t="shared" si="255"/>
        <v>504</v>
      </c>
      <c r="D7197" s="178">
        <f t="shared" si="256"/>
        <v>11</v>
      </c>
    </row>
    <row r="7198" spans="1:4">
      <c r="A7198" s="139" t="s">
        <v>7388</v>
      </c>
      <c r="B7198" s="138">
        <v>55.927500000000009</v>
      </c>
      <c r="C7198" s="178">
        <f t="shared" si="255"/>
        <v>553</v>
      </c>
      <c r="D7198" s="178">
        <f t="shared" si="256"/>
        <v>12</v>
      </c>
    </row>
    <row r="7199" spans="1:4">
      <c r="A7199" s="139" t="s">
        <v>7389</v>
      </c>
      <c r="B7199" s="138">
        <v>37.285000000000004</v>
      </c>
      <c r="C7199" s="178">
        <f t="shared" si="255"/>
        <v>595</v>
      </c>
      <c r="D7199" s="178">
        <f t="shared" si="256"/>
        <v>13</v>
      </c>
    </row>
    <row r="7200" spans="1:4">
      <c r="A7200" s="139" t="s">
        <v>7390</v>
      </c>
      <c r="B7200" s="138">
        <v>37.285000000000004</v>
      </c>
      <c r="C7200" s="178">
        <f t="shared" si="255"/>
        <v>613</v>
      </c>
      <c r="D7200" s="178">
        <f t="shared" si="256"/>
        <v>14</v>
      </c>
    </row>
    <row r="7201" spans="1:4">
      <c r="A7201" s="139" t="s">
        <v>7391</v>
      </c>
      <c r="B7201" s="138">
        <v>0</v>
      </c>
      <c r="C7201" s="178">
        <f t="shared" si="255"/>
        <v>618</v>
      </c>
      <c r="D7201" s="178">
        <f t="shared" si="256"/>
        <v>15</v>
      </c>
    </row>
    <row r="7202" spans="1:4">
      <c r="A7202" s="139" t="s">
        <v>7392</v>
      </c>
      <c r="B7202" s="138">
        <v>0</v>
      </c>
      <c r="C7202" s="178">
        <f t="shared" si="255"/>
        <v>593</v>
      </c>
      <c r="D7202" s="178">
        <f t="shared" si="256"/>
        <v>16</v>
      </c>
    </row>
    <row r="7203" spans="1:4">
      <c r="A7203" s="139" t="s">
        <v>7393</v>
      </c>
      <c r="B7203" s="138">
        <v>0</v>
      </c>
      <c r="C7203" s="178">
        <f t="shared" si="255"/>
        <v>550</v>
      </c>
      <c r="D7203" s="178">
        <f t="shared" si="256"/>
        <v>17</v>
      </c>
    </row>
    <row r="7204" spans="1:4">
      <c r="A7204" s="139" t="s">
        <v>7394</v>
      </c>
      <c r="B7204" s="138">
        <v>0</v>
      </c>
      <c r="C7204" s="178">
        <f t="shared" si="255"/>
        <v>488</v>
      </c>
      <c r="D7204" s="178">
        <f t="shared" si="256"/>
        <v>18</v>
      </c>
    </row>
    <row r="7205" spans="1:4">
      <c r="A7205" s="139" t="s">
        <v>7395</v>
      </c>
      <c r="B7205" s="138">
        <v>0</v>
      </c>
      <c r="C7205" s="178">
        <f t="shared" si="255"/>
        <v>388</v>
      </c>
      <c r="D7205" s="178">
        <f t="shared" si="256"/>
        <v>19</v>
      </c>
    </row>
    <row r="7206" spans="1:4">
      <c r="A7206" s="139" t="s">
        <v>7396</v>
      </c>
      <c r="B7206" s="138">
        <v>0</v>
      </c>
      <c r="C7206" s="178">
        <f t="shared" si="255"/>
        <v>137</v>
      </c>
      <c r="D7206" s="178">
        <f t="shared" si="256"/>
        <v>20</v>
      </c>
    </row>
    <row r="7207" spans="1:4">
      <c r="A7207" s="139" t="s">
        <v>7397</v>
      </c>
      <c r="B7207" s="138">
        <v>0</v>
      </c>
      <c r="C7207" s="178">
        <f t="shared" si="255"/>
        <v>0</v>
      </c>
      <c r="D7207" s="178">
        <f t="shared" si="256"/>
        <v>21</v>
      </c>
    </row>
    <row r="7208" spans="1:4">
      <c r="A7208" s="139" t="s">
        <v>7398</v>
      </c>
      <c r="B7208" s="138">
        <v>0</v>
      </c>
      <c r="C7208" s="178">
        <f t="shared" si="255"/>
        <v>0</v>
      </c>
      <c r="D7208" s="178">
        <f t="shared" si="256"/>
        <v>22</v>
      </c>
    </row>
    <row r="7209" spans="1:4">
      <c r="A7209" s="139" t="s">
        <v>7399</v>
      </c>
      <c r="B7209" s="138">
        <v>0</v>
      </c>
      <c r="C7209" s="178">
        <f t="shared" si="255"/>
        <v>0</v>
      </c>
      <c r="D7209" s="178">
        <f t="shared" si="256"/>
        <v>23</v>
      </c>
    </row>
    <row r="7210" spans="1:4">
      <c r="A7210" s="139" t="s">
        <v>7400</v>
      </c>
      <c r="B7210" s="138">
        <v>0</v>
      </c>
      <c r="C7210" s="178">
        <f t="shared" si="255"/>
        <v>0</v>
      </c>
      <c r="D7210" s="178">
        <f t="shared" si="256"/>
        <v>24</v>
      </c>
    </row>
    <row r="7211" spans="1:4">
      <c r="A7211" s="139" t="s">
        <v>7401</v>
      </c>
      <c r="B7211" s="138">
        <v>0</v>
      </c>
      <c r="C7211" s="178">
        <f t="shared" si="255"/>
        <v>0</v>
      </c>
      <c r="D7211" s="178">
        <f t="shared" si="256"/>
        <v>1</v>
      </c>
    </row>
    <row r="7212" spans="1:4">
      <c r="A7212" s="139" t="s">
        <v>7402</v>
      </c>
      <c r="B7212" s="138">
        <v>0</v>
      </c>
      <c r="C7212" s="178">
        <f t="shared" si="255"/>
        <v>0</v>
      </c>
      <c r="D7212" s="178">
        <f t="shared" si="256"/>
        <v>2</v>
      </c>
    </row>
    <row r="7213" spans="1:4">
      <c r="A7213" s="139" t="s">
        <v>7403</v>
      </c>
      <c r="B7213" s="138">
        <v>0</v>
      </c>
      <c r="C7213" s="178">
        <f t="shared" si="255"/>
        <v>0</v>
      </c>
      <c r="D7213" s="178">
        <f t="shared" si="256"/>
        <v>3</v>
      </c>
    </row>
    <row r="7214" spans="1:4">
      <c r="A7214" s="139" t="s">
        <v>7404</v>
      </c>
      <c r="B7214" s="138">
        <v>0</v>
      </c>
      <c r="C7214" s="178">
        <f t="shared" si="255"/>
        <v>0</v>
      </c>
      <c r="D7214" s="178">
        <f t="shared" si="256"/>
        <v>4</v>
      </c>
    </row>
    <row r="7215" spans="1:4">
      <c r="A7215" s="139" t="s">
        <v>7405</v>
      </c>
      <c r="B7215" s="138">
        <v>0</v>
      </c>
      <c r="C7215" s="178">
        <f t="shared" si="255"/>
        <v>0</v>
      </c>
      <c r="D7215" s="178">
        <f t="shared" si="256"/>
        <v>5</v>
      </c>
    </row>
    <row r="7216" spans="1:4">
      <c r="A7216" s="139" t="s">
        <v>7406</v>
      </c>
      <c r="B7216" s="138">
        <v>0</v>
      </c>
      <c r="C7216" s="178">
        <f t="shared" si="255"/>
        <v>0</v>
      </c>
      <c r="D7216" s="178">
        <f t="shared" si="256"/>
        <v>6</v>
      </c>
    </row>
    <row r="7217" spans="1:4">
      <c r="A7217" s="139" t="s">
        <v>7407</v>
      </c>
      <c r="B7217" s="138">
        <v>0</v>
      </c>
      <c r="C7217" s="178">
        <f t="shared" si="255"/>
        <v>0</v>
      </c>
      <c r="D7217" s="178">
        <f t="shared" si="256"/>
        <v>7</v>
      </c>
    </row>
    <row r="7218" spans="1:4">
      <c r="A7218" s="139" t="s">
        <v>7408</v>
      </c>
      <c r="B7218" s="138">
        <v>0</v>
      </c>
      <c r="C7218" s="178">
        <f t="shared" si="255"/>
        <v>106</v>
      </c>
      <c r="D7218" s="178">
        <f t="shared" si="256"/>
        <v>8</v>
      </c>
    </row>
    <row r="7219" spans="1:4">
      <c r="A7219" s="139" t="s">
        <v>7409</v>
      </c>
      <c r="B7219" s="138">
        <v>59.656000000000006</v>
      </c>
      <c r="C7219" s="178">
        <f t="shared" si="255"/>
        <v>343</v>
      </c>
      <c r="D7219" s="178">
        <f t="shared" si="256"/>
        <v>9</v>
      </c>
    </row>
    <row r="7220" spans="1:4">
      <c r="A7220" s="139" t="s">
        <v>7410</v>
      </c>
      <c r="B7220" s="138">
        <v>59.656000000000006</v>
      </c>
      <c r="C7220" s="178">
        <f t="shared" si="255"/>
        <v>439</v>
      </c>
      <c r="D7220" s="178">
        <f t="shared" si="256"/>
        <v>10</v>
      </c>
    </row>
    <row r="7221" spans="1:4">
      <c r="A7221" s="139" t="s">
        <v>7411</v>
      </c>
      <c r="B7221" s="138">
        <v>59.656000000000006</v>
      </c>
      <c r="C7221" s="178">
        <f t="shared" si="255"/>
        <v>504</v>
      </c>
      <c r="D7221" s="178">
        <f t="shared" si="256"/>
        <v>11</v>
      </c>
    </row>
    <row r="7222" spans="1:4">
      <c r="A7222" s="139" t="s">
        <v>7412</v>
      </c>
      <c r="B7222" s="138">
        <v>59.656000000000006</v>
      </c>
      <c r="C7222" s="178">
        <f t="shared" si="255"/>
        <v>553</v>
      </c>
      <c r="D7222" s="178">
        <f t="shared" si="256"/>
        <v>12</v>
      </c>
    </row>
    <row r="7223" spans="1:4">
      <c r="A7223" s="139" t="s">
        <v>7413</v>
      </c>
      <c r="B7223" s="138">
        <v>59.656000000000006</v>
      </c>
      <c r="C7223" s="178">
        <f t="shared" si="255"/>
        <v>595</v>
      </c>
      <c r="D7223" s="178">
        <f t="shared" si="256"/>
        <v>13</v>
      </c>
    </row>
    <row r="7224" spans="1:4">
      <c r="A7224" s="139" t="s">
        <v>7414</v>
      </c>
      <c r="B7224" s="138">
        <v>59.656000000000006</v>
      </c>
      <c r="C7224" s="178">
        <f t="shared" si="255"/>
        <v>613</v>
      </c>
      <c r="D7224" s="178">
        <f t="shared" si="256"/>
        <v>14</v>
      </c>
    </row>
    <row r="7225" spans="1:4">
      <c r="A7225" s="139" t="s">
        <v>7415</v>
      </c>
      <c r="B7225" s="138">
        <v>0</v>
      </c>
      <c r="C7225" s="178">
        <f t="shared" si="255"/>
        <v>618</v>
      </c>
      <c r="D7225" s="178">
        <f t="shared" si="256"/>
        <v>15</v>
      </c>
    </row>
    <row r="7226" spans="1:4">
      <c r="A7226" s="139" t="s">
        <v>7416</v>
      </c>
      <c r="B7226" s="138">
        <v>0</v>
      </c>
      <c r="C7226" s="178">
        <f t="shared" si="255"/>
        <v>593</v>
      </c>
      <c r="D7226" s="178">
        <f t="shared" si="256"/>
        <v>16</v>
      </c>
    </row>
    <row r="7227" spans="1:4">
      <c r="A7227" s="139" t="s">
        <v>7417</v>
      </c>
      <c r="B7227" s="138">
        <v>0</v>
      </c>
      <c r="C7227" s="178">
        <f t="shared" si="255"/>
        <v>550</v>
      </c>
      <c r="D7227" s="178">
        <f t="shared" si="256"/>
        <v>17</v>
      </c>
    </row>
    <row r="7228" spans="1:4">
      <c r="A7228" s="139" t="s">
        <v>7418</v>
      </c>
      <c r="B7228" s="138">
        <v>0</v>
      </c>
      <c r="C7228" s="178">
        <f t="shared" ref="C7228:C7291" si="257">_xlfn.XLOOKUP(D7228,$N$5:$N$28,$K$5:$K$28)</f>
        <v>488</v>
      </c>
      <c r="D7228" s="178">
        <f t="shared" si="256"/>
        <v>18</v>
      </c>
    </row>
    <row r="7229" spans="1:4">
      <c r="A7229" s="139" t="s">
        <v>7419</v>
      </c>
      <c r="B7229" s="138">
        <v>0</v>
      </c>
      <c r="C7229" s="178">
        <f t="shared" si="257"/>
        <v>388</v>
      </c>
      <c r="D7229" s="178">
        <f t="shared" si="256"/>
        <v>19</v>
      </c>
    </row>
    <row r="7230" spans="1:4">
      <c r="A7230" s="139" t="s">
        <v>7420</v>
      </c>
      <c r="B7230" s="138">
        <v>0</v>
      </c>
      <c r="C7230" s="178">
        <f t="shared" si="257"/>
        <v>137</v>
      </c>
      <c r="D7230" s="178">
        <f t="shared" si="256"/>
        <v>20</v>
      </c>
    </row>
    <row r="7231" spans="1:4">
      <c r="A7231" s="139" t="s">
        <v>7421</v>
      </c>
      <c r="B7231" s="138">
        <v>0</v>
      </c>
      <c r="C7231" s="178">
        <f t="shared" si="257"/>
        <v>0</v>
      </c>
      <c r="D7231" s="178">
        <f t="shared" si="256"/>
        <v>21</v>
      </c>
    </row>
    <row r="7232" spans="1:4">
      <c r="A7232" s="139" t="s">
        <v>7422</v>
      </c>
      <c r="B7232" s="138">
        <v>0</v>
      </c>
      <c r="C7232" s="178">
        <f t="shared" si="257"/>
        <v>0</v>
      </c>
      <c r="D7232" s="178">
        <f t="shared" si="256"/>
        <v>22</v>
      </c>
    </row>
    <row r="7233" spans="1:4">
      <c r="A7233" s="139" t="s">
        <v>7423</v>
      </c>
      <c r="B7233" s="138">
        <v>0</v>
      </c>
      <c r="C7233" s="178">
        <f t="shared" si="257"/>
        <v>0</v>
      </c>
      <c r="D7233" s="178">
        <f t="shared" si="256"/>
        <v>23</v>
      </c>
    </row>
    <row r="7234" spans="1:4">
      <c r="A7234" s="139" t="s">
        <v>7424</v>
      </c>
      <c r="B7234" s="138">
        <v>0</v>
      </c>
      <c r="C7234" s="178">
        <f t="shared" si="257"/>
        <v>0</v>
      </c>
      <c r="D7234" s="178">
        <f t="shared" si="256"/>
        <v>24</v>
      </c>
    </row>
    <row r="7235" spans="1:4">
      <c r="A7235" s="139" t="s">
        <v>7425</v>
      </c>
      <c r="B7235" s="138">
        <v>0</v>
      </c>
      <c r="C7235" s="178">
        <f t="shared" si="257"/>
        <v>0</v>
      </c>
      <c r="D7235" s="178">
        <f t="shared" si="256"/>
        <v>1</v>
      </c>
    </row>
    <row r="7236" spans="1:4">
      <c r="A7236" s="139" t="s">
        <v>7426</v>
      </c>
      <c r="B7236" s="138">
        <v>0</v>
      </c>
      <c r="C7236" s="178">
        <f t="shared" si="257"/>
        <v>0</v>
      </c>
      <c r="D7236" s="178">
        <f t="shared" si="256"/>
        <v>2</v>
      </c>
    </row>
    <row r="7237" spans="1:4">
      <c r="A7237" s="139" t="s">
        <v>7427</v>
      </c>
      <c r="B7237" s="138">
        <v>0</v>
      </c>
      <c r="C7237" s="178">
        <f t="shared" si="257"/>
        <v>0</v>
      </c>
      <c r="D7237" s="178">
        <f t="shared" si="256"/>
        <v>3</v>
      </c>
    </row>
    <row r="7238" spans="1:4">
      <c r="A7238" s="139" t="s">
        <v>7428</v>
      </c>
      <c r="B7238" s="138">
        <v>0</v>
      </c>
      <c r="C7238" s="178">
        <f t="shared" si="257"/>
        <v>0</v>
      </c>
      <c r="D7238" s="178">
        <f t="shared" si="256"/>
        <v>4</v>
      </c>
    </row>
    <row r="7239" spans="1:4">
      <c r="A7239" s="139" t="s">
        <v>7429</v>
      </c>
      <c r="B7239" s="138">
        <v>0</v>
      </c>
      <c r="C7239" s="178">
        <f t="shared" si="257"/>
        <v>0</v>
      </c>
      <c r="D7239" s="178">
        <f t="shared" si="256"/>
        <v>5</v>
      </c>
    </row>
    <row r="7240" spans="1:4">
      <c r="A7240" s="139" t="s">
        <v>7430</v>
      </c>
      <c r="B7240" s="138">
        <v>0</v>
      </c>
      <c r="C7240" s="178">
        <f t="shared" si="257"/>
        <v>0</v>
      </c>
      <c r="D7240" s="178">
        <f t="shared" si="256"/>
        <v>6</v>
      </c>
    </row>
    <row r="7241" spans="1:4">
      <c r="A7241" s="139" t="s">
        <v>7431</v>
      </c>
      <c r="B7241" s="138">
        <v>0</v>
      </c>
      <c r="C7241" s="178">
        <f t="shared" si="257"/>
        <v>0</v>
      </c>
      <c r="D7241" s="178">
        <f t="shared" si="256"/>
        <v>7</v>
      </c>
    </row>
    <row r="7242" spans="1:4">
      <c r="A7242" s="139" t="s">
        <v>7432</v>
      </c>
      <c r="B7242" s="138">
        <v>0</v>
      </c>
      <c r="C7242" s="178">
        <f t="shared" si="257"/>
        <v>106</v>
      </c>
      <c r="D7242" s="178">
        <f t="shared" si="256"/>
        <v>8</v>
      </c>
    </row>
    <row r="7243" spans="1:4">
      <c r="A7243" s="139" t="s">
        <v>7433</v>
      </c>
      <c r="B7243" s="138">
        <v>100.6695</v>
      </c>
      <c r="C7243" s="178">
        <f t="shared" si="257"/>
        <v>343</v>
      </c>
      <c r="D7243" s="178">
        <f t="shared" ref="D7243:D7306" si="258">D7219</f>
        <v>9</v>
      </c>
    </row>
    <row r="7244" spans="1:4">
      <c r="A7244" s="139" t="s">
        <v>7434</v>
      </c>
      <c r="B7244" s="138">
        <v>100.6695</v>
      </c>
      <c r="C7244" s="178">
        <f t="shared" si="257"/>
        <v>439</v>
      </c>
      <c r="D7244" s="178">
        <f t="shared" si="258"/>
        <v>10</v>
      </c>
    </row>
    <row r="7245" spans="1:4">
      <c r="A7245" s="139" t="s">
        <v>7435</v>
      </c>
      <c r="B7245" s="138">
        <v>100.6695</v>
      </c>
      <c r="C7245" s="178">
        <f t="shared" si="257"/>
        <v>504</v>
      </c>
      <c r="D7245" s="178">
        <f t="shared" si="258"/>
        <v>11</v>
      </c>
    </row>
    <row r="7246" spans="1:4">
      <c r="A7246" s="139" t="s">
        <v>7436</v>
      </c>
      <c r="B7246" s="138">
        <v>100.6695</v>
      </c>
      <c r="C7246" s="178">
        <f t="shared" si="257"/>
        <v>553</v>
      </c>
      <c r="D7246" s="178">
        <f t="shared" si="258"/>
        <v>12</v>
      </c>
    </row>
    <row r="7247" spans="1:4">
      <c r="A7247" s="139" t="s">
        <v>7437</v>
      </c>
      <c r="B7247" s="138">
        <v>100.6695</v>
      </c>
      <c r="C7247" s="178">
        <f t="shared" si="257"/>
        <v>595</v>
      </c>
      <c r="D7247" s="178">
        <f t="shared" si="258"/>
        <v>13</v>
      </c>
    </row>
    <row r="7248" spans="1:4">
      <c r="A7248" s="139" t="s">
        <v>7438</v>
      </c>
      <c r="B7248" s="138">
        <v>100.6695</v>
      </c>
      <c r="C7248" s="178">
        <f t="shared" si="257"/>
        <v>613</v>
      </c>
      <c r="D7248" s="178">
        <f t="shared" si="258"/>
        <v>14</v>
      </c>
    </row>
    <row r="7249" spans="1:4">
      <c r="A7249" s="139" t="s">
        <v>7439</v>
      </c>
      <c r="B7249" s="138">
        <v>0</v>
      </c>
      <c r="C7249" s="178">
        <f t="shared" si="257"/>
        <v>618</v>
      </c>
      <c r="D7249" s="178">
        <f t="shared" si="258"/>
        <v>15</v>
      </c>
    </row>
    <row r="7250" spans="1:4">
      <c r="A7250" s="139" t="s">
        <v>7440</v>
      </c>
      <c r="B7250" s="138">
        <v>0</v>
      </c>
      <c r="C7250" s="178">
        <f t="shared" si="257"/>
        <v>593</v>
      </c>
      <c r="D7250" s="178">
        <f t="shared" si="258"/>
        <v>16</v>
      </c>
    </row>
    <row r="7251" spans="1:4">
      <c r="A7251" s="139" t="s">
        <v>7441</v>
      </c>
      <c r="B7251" s="138">
        <v>0</v>
      </c>
      <c r="C7251" s="178">
        <f t="shared" si="257"/>
        <v>550</v>
      </c>
      <c r="D7251" s="178">
        <f t="shared" si="258"/>
        <v>17</v>
      </c>
    </row>
    <row r="7252" spans="1:4">
      <c r="A7252" s="139" t="s">
        <v>7442</v>
      </c>
      <c r="B7252" s="138">
        <v>0</v>
      </c>
      <c r="C7252" s="178">
        <f t="shared" si="257"/>
        <v>488</v>
      </c>
      <c r="D7252" s="178">
        <f t="shared" si="258"/>
        <v>18</v>
      </c>
    </row>
    <row r="7253" spans="1:4">
      <c r="A7253" s="139" t="s">
        <v>7443</v>
      </c>
      <c r="B7253" s="138">
        <v>0</v>
      </c>
      <c r="C7253" s="178">
        <f t="shared" si="257"/>
        <v>388</v>
      </c>
      <c r="D7253" s="178">
        <f t="shared" si="258"/>
        <v>19</v>
      </c>
    </row>
    <row r="7254" spans="1:4">
      <c r="A7254" s="139" t="s">
        <v>7444</v>
      </c>
      <c r="B7254" s="138">
        <v>0</v>
      </c>
      <c r="C7254" s="178">
        <f t="shared" si="257"/>
        <v>137</v>
      </c>
      <c r="D7254" s="178">
        <f t="shared" si="258"/>
        <v>20</v>
      </c>
    </row>
    <row r="7255" spans="1:4">
      <c r="A7255" s="139" t="s">
        <v>7445</v>
      </c>
      <c r="B7255" s="138">
        <v>0</v>
      </c>
      <c r="C7255" s="178">
        <f t="shared" si="257"/>
        <v>0</v>
      </c>
      <c r="D7255" s="178">
        <f t="shared" si="258"/>
        <v>21</v>
      </c>
    </row>
    <row r="7256" spans="1:4">
      <c r="A7256" s="139" t="s">
        <v>7446</v>
      </c>
      <c r="B7256" s="138">
        <v>0</v>
      </c>
      <c r="C7256" s="178">
        <f t="shared" si="257"/>
        <v>0</v>
      </c>
      <c r="D7256" s="178">
        <f t="shared" si="258"/>
        <v>22</v>
      </c>
    </row>
    <row r="7257" spans="1:4">
      <c r="A7257" s="139" t="s">
        <v>7447</v>
      </c>
      <c r="B7257" s="138">
        <v>0</v>
      </c>
      <c r="C7257" s="178">
        <f t="shared" si="257"/>
        <v>0</v>
      </c>
      <c r="D7257" s="178">
        <f t="shared" si="258"/>
        <v>23</v>
      </c>
    </row>
    <row r="7258" spans="1:4">
      <c r="A7258" s="139" t="s">
        <v>7448</v>
      </c>
      <c r="B7258" s="138">
        <v>0</v>
      </c>
      <c r="C7258" s="178">
        <f t="shared" si="257"/>
        <v>0</v>
      </c>
      <c r="D7258" s="178">
        <f t="shared" si="258"/>
        <v>24</v>
      </c>
    </row>
    <row r="7259" spans="1:4">
      <c r="A7259" s="139" t="s">
        <v>7449</v>
      </c>
      <c r="B7259" s="138">
        <v>0</v>
      </c>
      <c r="C7259" s="178">
        <f t="shared" si="257"/>
        <v>0</v>
      </c>
      <c r="D7259" s="178">
        <f t="shared" si="258"/>
        <v>1</v>
      </c>
    </row>
    <row r="7260" spans="1:4">
      <c r="A7260" s="139" t="s">
        <v>7450</v>
      </c>
      <c r="B7260" s="138">
        <v>0</v>
      </c>
      <c r="C7260" s="178">
        <f t="shared" si="257"/>
        <v>0</v>
      </c>
      <c r="D7260" s="178">
        <f t="shared" si="258"/>
        <v>2</v>
      </c>
    </row>
    <row r="7261" spans="1:4">
      <c r="A7261" s="139" t="s">
        <v>7451</v>
      </c>
      <c r="B7261" s="138">
        <v>0</v>
      </c>
      <c r="C7261" s="178">
        <f t="shared" si="257"/>
        <v>0</v>
      </c>
      <c r="D7261" s="178">
        <f t="shared" si="258"/>
        <v>3</v>
      </c>
    </row>
    <row r="7262" spans="1:4">
      <c r="A7262" s="139" t="s">
        <v>7452</v>
      </c>
      <c r="B7262" s="138">
        <v>0</v>
      </c>
      <c r="C7262" s="178">
        <f t="shared" si="257"/>
        <v>0</v>
      </c>
      <c r="D7262" s="178">
        <f t="shared" si="258"/>
        <v>4</v>
      </c>
    </row>
    <row r="7263" spans="1:4">
      <c r="A7263" s="139" t="s">
        <v>7453</v>
      </c>
      <c r="B7263" s="138">
        <v>0</v>
      </c>
      <c r="C7263" s="178">
        <f t="shared" si="257"/>
        <v>0</v>
      </c>
      <c r="D7263" s="178">
        <f t="shared" si="258"/>
        <v>5</v>
      </c>
    </row>
    <row r="7264" spans="1:4">
      <c r="A7264" s="139" t="s">
        <v>7454</v>
      </c>
      <c r="B7264" s="138">
        <v>0</v>
      </c>
      <c r="C7264" s="178">
        <f t="shared" si="257"/>
        <v>0</v>
      </c>
      <c r="D7264" s="178">
        <f t="shared" si="258"/>
        <v>6</v>
      </c>
    </row>
    <row r="7265" spans="1:4">
      <c r="A7265" s="139" t="s">
        <v>7455</v>
      </c>
      <c r="B7265" s="138">
        <v>0</v>
      </c>
      <c r="C7265" s="178">
        <f t="shared" si="257"/>
        <v>0</v>
      </c>
      <c r="D7265" s="178">
        <f t="shared" si="258"/>
        <v>7</v>
      </c>
    </row>
    <row r="7266" spans="1:4">
      <c r="A7266" s="139" t="s">
        <v>7456</v>
      </c>
      <c r="B7266" s="138">
        <v>0</v>
      </c>
      <c r="C7266" s="178">
        <f t="shared" si="257"/>
        <v>106</v>
      </c>
      <c r="D7266" s="178">
        <f t="shared" si="258"/>
        <v>8</v>
      </c>
    </row>
    <row r="7267" spans="1:4">
      <c r="A7267" s="139" t="s">
        <v>7457</v>
      </c>
      <c r="B7267" s="138">
        <v>63.384500000000003</v>
      </c>
      <c r="C7267" s="178">
        <f t="shared" si="257"/>
        <v>343</v>
      </c>
      <c r="D7267" s="178">
        <f t="shared" si="258"/>
        <v>9</v>
      </c>
    </row>
    <row r="7268" spans="1:4">
      <c r="A7268" s="139" t="s">
        <v>7458</v>
      </c>
      <c r="B7268" s="138">
        <v>63.384500000000003</v>
      </c>
      <c r="C7268" s="178">
        <f t="shared" si="257"/>
        <v>439</v>
      </c>
      <c r="D7268" s="178">
        <f t="shared" si="258"/>
        <v>10</v>
      </c>
    </row>
    <row r="7269" spans="1:4">
      <c r="A7269" s="139" t="s">
        <v>7459</v>
      </c>
      <c r="B7269" s="138">
        <v>63.384500000000003</v>
      </c>
      <c r="C7269" s="178">
        <f t="shared" si="257"/>
        <v>504</v>
      </c>
      <c r="D7269" s="178">
        <f t="shared" si="258"/>
        <v>11</v>
      </c>
    </row>
    <row r="7270" spans="1:4">
      <c r="A7270" s="139" t="s">
        <v>7460</v>
      </c>
      <c r="B7270" s="138">
        <v>44.742000000000004</v>
      </c>
      <c r="C7270" s="178">
        <f t="shared" si="257"/>
        <v>553</v>
      </c>
      <c r="D7270" s="178">
        <f t="shared" si="258"/>
        <v>12</v>
      </c>
    </row>
    <row r="7271" spans="1:4">
      <c r="A7271" s="139" t="s">
        <v>7461</v>
      </c>
      <c r="B7271" s="138">
        <v>44.742000000000004</v>
      </c>
      <c r="C7271" s="178">
        <f t="shared" si="257"/>
        <v>595</v>
      </c>
      <c r="D7271" s="178">
        <f t="shared" si="258"/>
        <v>13</v>
      </c>
    </row>
    <row r="7272" spans="1:4">
      <c r="A7272" s="139" t="s">
        <v>7462</v>
      </c>
      <c r="B7272" s="138">
        <v>22.371000000000002</v>
      </c>
      <c r="C7272" s="178">
        <f t="shared" si="257"/>
        <v>613</v>
      </c>
      <c r="D7272" s="178">
        <f t="shared" si="258"/>
        <v>14</v>
      </c>
    </row>
    <row r="7273" spans="1:4">
      <c r="A7273" s="139" t="s">
        <v>7463</v>
      </c>
      <c r="B7273" s="138">
        <v>0</v>
      </c>
      <c r="C7273" s="178">
        <f t="shared" si="257"/>
        <v>618</v>
      </c>
      <c r="D7273" s="178">
        <f t="shared" si="258"/>
        <v>15</v>
      </c>
    </row>
    <row r="7274" spans="1:4">
      <c r="A7274" s="139" t="s">
        <v>7464</v>
      </c>
      <c r="B7274" s="138">
        <v>0</v>
      </c>
      <c r="C7274" s="178">
        <f t="shared" si="257"/>
        <v>593</v>
      </c>
      <c r="D7274" s="178">
        <f t="shared" si="258"/>
        <v>16</v>
      </c>
    </row>
    <row r="7275" spans="1:4">
      <c r="A7275" s="139" t="s">
        <v>7465</v>
      </c>
      <c r="B7275" s="138">
        <v>0</v>
      </c>
      <c r="C7275" s="178">
        <f t="shared" si="257"/>
        <v>550</v>
      </c>
      <c r="D7275" s="178">
        <f t="shared" si="258"/>
        <v>17</v>
      </c>
    </row>
    <row r="7276" spans="1:4">
      <c r="A7276" s="139" t="s">
        <v>7466</v>
      </c>
      <c r="B7276" s="138">
        <v>0</v>
      </c>
      <c r="C7276" s="178">
        <f t="shared" si="257"/>
        <v>488</v>
      </c>
      <c r="D7276" s="178">
        <f t="shared" si="258"/>
        <v>18</v>
      </c>
    </row>
    <row r="7277" spans="1:4">
      <c r="A7277" s="139" t="s">
        <v>7467</v>
      </c>
      <c r="B7277" s="138">
        <v>0</v>
      </c>
      <c r="C7277" s="178">
        <f t="shared" si="257"/>
        <v>388</v>
      </c>
      <c r="D7277" s="178">
        <f t="shared" si="258"/>
        <v>19</v>
      </c>
    </row>
    <row r="7278" spans="1:4">
      <c r="A7278" s="139" t="s">
        <v>7468</v>
      </c>
      <c r="B7278" s="138">
        <v>0</v>
      </c>
      <c r="C7278" s="178">
        <f t="shared" si="257"/>
        <v>137</v>
      </c>
      <c r="D7278" s="178">
        <f t="shared" si="258"/>
        <v>20</v>
      </c>
    </row>
    <row r="7279" spans="1:4">
      <c r="A7279" s="139" t="s">
        <v>7469</v>
      </c>
      <c r="B7279" s="138">
        <v>0</v>
      </c>
      <c r="C7279" s="178">
        <f t="shared" si="257"/>
        <v>0</v>
      </c>
      <c r="D7279" s="178">
        <f t="shared" si="258"/>
        <v>21</v>
      </c>
    </row>
    <row r="7280" spans="1:4">
      <c r="A7280" s="139" t="s">
        <v>7470</v>
      </c>
      <c r="B7280" s="138">
        <v>0</v>
      </c>
      <c r="C7280" s="178">
        <f t="shared" si="257"/>
        <v>0</v>
      </c>
      <c r="D7280" s="178">
        <f t="shared" si="258"/>
        <v>22</v>
      </c>
    </row>
    <row r="7281" spans="1:4">
      <c r="A7281" s="139" t="s">
        <v>7471</v>
      </c>
      <c r="B7281" s="138">
        <v>0</v>
      </c>
      <c r="C7281" s="178">
        <f t="shared" si="257"/>
        <v>0</v>
      </c>
      <c r="D7281" s="178">
        <f t="shared" si="258"/>
        <v>23</v>
      </c>
    </row>
    <row r="7282" spans="1:4">
      <c r="A7282" s="139" t="s">
        <v>7472</v>
      </c>
      <c r="B7282" s="138">
        <v>0</v>
      </c>
      <c r="C7282" s="178">
        <f t="shared" si="257"/>
        <v>0</v>
      </c>
      <c r="D7282" s="178">
        <f t="shared" si="258"/>
        <v>24</v>
      </c>
    </row>
    <row r="7283" spans="1:4">
      <c r="A7283" s="139" t="s">
        <v>7473</v>
      </c>
      <c r="B7283" s="138">
        <v>0</v>
      </c>
      <c r="C7283" s="178">
        <f t="shared" si="257"/>
        <v>0</v>
      </c>
      <c r="D7283" s="178">
        <f t="shared" si="258"/>
        <v>1</v>
      </c>
    </row>
    <row r="7284" spans="1:4">
      <c r="A7284" s="139" t="s">
        <v>7474</v>
      </c>
      <c r="B7284" s="138">
        <v>0</v>
      </c>
      <c r="C7284" s="178">
        <f t="shared" si="257"/>
        <v>0</v>
      </c>
      <c r="D7284" s="178">
        <f t="shared" si="258"/>
        <v>2</v>
      </c>
    </row>
    <row r="7285" spans="1:4">
      <c r="A7285" s="139" t="s">
        <v>7475</v>
      </c>
      <c r="B7285" s="138">
        <v>0</v>
      </c>
      <c r="C7285" s="178">
        <f t="shared" si="257"/>
        <v>0</v>
      </c>
      <c r="D7285" s="178">
        <f t="shared" si="258"/>
        <v>3</v>
      </c>
    </row>
    <row r="7286" spans="1:4">
      <c r="A7286" s="139" t="s">
        <v>7476</v>
      </c>
      <c r="B7286" s="138">
        <v>0</v>
      </c>
      <c r="C7286" s="178">
        <f t="shared" si="257"/>
        <v>0</v>
      </c>
      <c r="D7286" s="178">
        <f t="shared" si="258"/>
        <v>4</v>
      </c>
    </row>
    <row r="7287" spans="1:4">
      <c r="A7287" s="139" t="s">
        <v>7477</v>
      </c>
      <c r="B7287" s="138">
        <v>0</v>
      </c>
      <c r="C7287" s="178">
        <f t="shared" si="257"/>
        <v>0</v>
      </c>
      <c r="D7287" s="178">
        <f t="shared" si="258"/>
        <v>5</v>
      </c>
    </row>
    <row r="7288" spans="1:4">
      <c r="A7288" s="139" t="s">
        <v>7478</v>
      </c>
      <c r="B7288" s="138">
        <v>0</v>
      </c>
      <c r="C7288" s="178">
        <f t="shared" si="257"/>
        <v>0</v>
      </c>
      <c r="D7288" s="178">
        <f t="shared" si="258"/>
        <v>6</v>
      </c>
    </row>
    <row r="7289" spans="1:4">
      <c r="A7289" s="139" t="s">
        <v>7479</v>
      </c>
      <c r="B7289" s="138">
        <v>0</v>
      </c>
      <c r="C7289" s="178">
        <f t="shared" si="257"/>
        <v>0</v>
      </c>
      <c r="D7289" s="178">
        <f t="shared" si="258"/>
        <v>7</v>
      </c>
    </row>
    <row r="7290" spans="1:4">
      <c r="A7290" s="139" t="s">
        <v>7480</v>
      </c>
      <c r="B7290" s="138">
        <v>0</v>
      </c>
      <c r="C7290" s="178">
        <f t="shared" si="257"/>
        <v>106</v>
      </c>
      <c r="D7290" s="178">
        <f t="shared" si="258"/>
        <v>8</v>
      </c>
    </row>
    <row r="7291" spans="1:4">
      <c r="A7291" s="139" t="s">
        <v>7481</v>
      </c>
      <c r="B7291" s="138">
        <v>55.927500000000009</v>
      </c>
      <c r="C7291" s="178">
        <f t="shared" si="257"/>
        <v>343</v>
      </c>
      <c r="D7291" s="178">
        <f t="shared" si="258"/>
        <v>9</v>
      </c>
    </row>
    <row r="7292" spans="1:4">
      <c r="A7292" s="139" t="s">
        <v>7482</v>
      </c>
      <c r="B7292" s="138">
        <v>55.927500000000009</v>
      </c>
      <c r="C7292" s="178">
        <f t="shared" ref="C7292:C7330" si="259">_xlfn.XLOOKUP(D7292,$N$5:$N$28,$K$5:$K$28)</f>
        <v>439</v>
      </c>
      <c r="D7292" s="178">
        <f t="shared" si="258"/>
        <v>10</v>
      </c>
    </row>
    <row r="7293" spans="1:4">
      <c r="A7293" s="139" t="s">
        <v>7483</v>
      </c>
      <c r="B7293" s="138">
        <v>55.927500000000009</v>
      </c>
      <c r="C7293" s="178">
        <f t="shared" si="259"/>
        <v>504</v>
      </c>
      <c r="D7293" s="178">
        <f t="shared" si="258"/>
        <v>11</v>
      </c>
    </row>
    <row r="7294" spans="1:4">
      <c r="A7294" s="139" t="s">
        <v>7484</v>
      </c>
      <c r="B7294" s="138">
        <v>37.285000000000004</v>
      </c>
      <c r="C7294" s="178">
        <f t="shared" si="259"/>
        <v>553</v>
      </c>
      <c r="D7294" s="178">
        <f t="shared" si="258"/>
        <v>12</v>
      </c>
    </row>
    <row r="7295" spans="1:4">
      <c r="A7295" s="139" t="s">
        <v>7485</v>
      </c>
      <c r="B7295" s="138">
        <v>37.285000000000004</v>
      </c>
      <c r="C7295" s="178">
        <f t="shared" si="259"/>
        <v>595</v>
      </c>
      <c r="D7295" s="178">
        <f t="shared" si="258"/>
        <v>13</v>
      </c>
    </row>
    <row r="7296" spans="1:4">
      <c r="A7296" s="139" t="s">
        <v>7486</v>
      </c>
      <c r="B7296" s="138">
        <v>37.285000000000004</v>
      </c>
      <c r="C7296" s="178">
        <f t="shared" si="259"/>
        <v>613</v>
      </c>
      <c r="D7296" s="178">
        <f t="shared" si="258"/>
        <v>14</v>
      </c>
    </row>
    <row r="7297" spans="1:4">
      <c r="A7297" s="139" t="s">
        <v>7487</v>
      </c>
      <c r="B7297" s="138">
        <v>22.371000000000002</v>
      </c>
      <c r="C7297" s="178">
        <f t="shared" si="259"/>
        <v>618</v>
      </c>
      <c r="D7297" s="178">
        <f t="shared" si="258"/>
        <v>15</v>
      </c>
    </row>
    <row r="7298" spans="1:4">
      <c r="A7298" s="139" t="s">
        <v>7488</v>
      </c>
      <c r="B7298" s="138">
        <v>22.371000000000002</v>
      </c>
      <c r="C7298" s="178">
        <f t="shared" si="259"/>
        <v>593</v>
      </c>
      <c r="D7298" s="178">
        <f t="shared" si="258"/>
        <v>16</v>
      </c>
    </row>
    <row r="7299" spans="1:4">
      <c r="A7299" s="139" t="s">
        <v>7489</v>
      </c>
      <c r="B7299" s="138">
        <v>22.371000000000002</v>
      </c>
      <c r="C7299" s="178">
        <f t="shared" si="259"/>
        <v>550</v>
      </c>
      <c r="D7299" s="178">
        <f t="shared" si="258"/>
        <v>17</v>
      </c>
    </row>
    <row r="7300" spans="1:4">
      <c r="A7300" s="139" t="s">
        <v>7490</v>
      </c>
      <c r="B7300" s="138">
        <v>22.371000000000002</v>
      </c>
      <c r="C7300" s="178">
        <f t="shared" si="259"/>
        <v>488</v>
      </c>
      <c r="D7300" s="178">
        <f t="shared" si="258"/>
        <v>18</v>
      </c>
    </row>
    <row r="7301" spans="1:4">
      <c r="A7301" s="139" t="s">
        <v>7491</v>
      </c>
      <c r="B7301" s="138">
        <v>22.371000000000002</v>
      </c>
      <c r="C7301" s="178">
        <f t="shared" si="259"/>
        <v>388</v>
      </c>
      <c r="D7301" s="178">
        <f t="shared" si="258"/>
        <v>19</v>
      </c>
    </row>
    <row r="7302" spans="1:4">
      <c r="A7302" s="139" t="s">
        <v>7492</v>
      </c>
      <c r="B7302" s="138">
        <v>22.371000000000002</v>
      </c>
      <c r="C7302" s="178">
        <f t="shared" si="259"/>
        <v>137</v>
      </c>
      <c r="D7302" s="178">
        <f t="shared" si="258"/>
        <v>20</v>
      </c>
    </row>
    <row r="7303" spans="1:4">
      <c r="A7303" s="139" t="s">
        <v>7493</v>
      </c>
      <c r="B7303" s="138">
        <v>0</v>
      </c>
      <c r="C7303" s="178">
        <f t="shared" si="259"/>
        <v>0</v>
      </c>
      <c r="D7303" s="178">
        <f t="shared" si="258"/>
        <v>21</v>
      </c>
    </row>
    <row r="7304" spans="1:4">
      <c r="A7304" s="139" t="s">
        <v>7494</v>
      </c>
      <c r="B7304" s="138">
        <v>0</v>
      </c>
      <c r="C7304" s="178">
        <f t="shared" si="259"/>
        <v>0</v>
      </c>
      <c r="D7304" s="178">
        <f t="shared" si="258"/>
        <v>22</v>
      </c>
    </row>
    <row r="7305" spans="1:4">
      <c r="A7305" s="139" t="s">
        <v>7495</v>
      </c>
      <c r="B7305" s="138">
        <v>0</v>
      </c>
      <c r="C7305" s="178">
        <f t="shared" si="259"/>
        <v>0</v>
      </c>
      <c r="D7305" s="178">
        <f t="shared" si="258"/>
        <v>23</v>
      </c>
    </row>
    <row r="7306" spans="1:4">
      <c r="A7306" s="139" t="s">
        <v>7496</v>
      </c>
      <c r="B7306" s="138">
        <v>0</v>
      </c>
      <c r="C7306" s="178">
        <f t="shared" si="259"/>
        <v>0</v>
      </c>
      <c r="D7306" s="178">
        <f t="shared" si="258"/>
        <v>24</v>
      </c>
    </row>
    <row r="7307" spans="1:4">
      <c r="A7307" s="139" t="s">
        <v>7497</v>
      </c>
      <c r="B7307" s="138">
        <v>0</v>
      </c>
      <c r="C7307" s="178">
        <f t="shared" si="259"/>
        <v>0</v>
      </c>
      <c r="D7307" s="178">
        <f t="shared" ref="D7307:D7370" si="260">D7283</f>
        <v>1</v>
      </c>
    </row>
    <row r="7308" spans="1:4">
      <c r="A7308" s="139" t="s">
        <v>7498</v>
      </c>
      <c r="B7308" s="138">
        <v>0</v>
      </c>
      <c r="C7308" s="178">
        <f t="shared" si="259"/>
        <v>0</v>
      </c>
      <c r="D7308" s="178">
        <f t="shared" si="260"/>
        <v>2</v>
      </c>
    </row>
    <row r="7309" spans="1:4">
      <c r="A7309" s="139" t="s">
        <v>7499</v>
      </c>
      <c r="B7309" s="138">
        <v>0</v>
      </c>
      <c r="C7309" s="178">
        <f t="shared" si="259"/>
        <v>0</v>
      </c>
      <c r="D7309" s="178">
        <f t="shared" si="260"/>
        <v>3</v>
      </c>
    </row>
    <row r="7310" spans="1:4">
      <c r="A7310" s="139" t="s">
        <v>7500</v>
      </c>
      <c r="B7310" s="138">
        <v>0</v>
      </c>
      <c r="C7310" s="178">
        <f t="shared" si="259"/>
        <v>0</v>
      </c>
      <c r="D7310" s="178">
        <f t="shared" si="260"/>
        <v>4</v>
      </c>
    </row>
    <row r="7311" spans="1:4">
      <c r="A7311" s="139" t="s">
        <v>7501</v>
      </c>
      <c r="B7311" s="138">
        <v>0</v>
      </c>
      <c r="C7311" s="178">
        <f t="shared" si="259"/>
        <v>0</v>
      </c>
      <c r="D7311" s="178">
        <f t="shared" si="260"/>
        <v>5</v>
      </c>
    </row>
    <row r="7312" spans="1:4">
      <c r="A7312" s="139" t="s">
        <v>7502</v>
      </c>
      <c r="B7312" s="138">
        <v>0</v>
      </c>
      <c r="C7312" s="178">
        <f t="shared" si="259"/>
        <v>0</v>
      </c>
      <c r="D7312" s="178">
        <f t="shared" si="260"/>
        <v>6</v>
      </c>
    </row>
    <row r="7313" spans="1:4">
      <c r="A7313" s="139" t="s">
        <v>7503</v>
      </c>
      <c r="B7313" s="138">
        <v>0</v>
      </c>
      <c r="C7313" s="178">
        <f t="shared" si="259"/>
        <v>0</v>
      </c>
      <c r="D7313" s="178">
        <f t="shared" si="260"/>
        <v>7</v>
      </c>
    </row>
    <row r="7314" spans="1:4">
      <c r="A7314" s="139" t="s">
        <v>7504</v>
      </c>
      <c r="B7314" s="138">
        <v>0</v>
      </c>
      <c r="C7314" s="178">
        <f t="shared" si="259"/>
        <v>106</v>
      </c>
      <c r="D7314" s="178">
        <f t="shared" si="260"/>
        <v>8</v>
      </c>
    </row>
    <row r="7315" spans="1:4">
      <c r="A7315" s="139" t="s">
        <v>7505</v>
      </c>
      <c r="B7315" s="138">
        <v>100.6695</v>
      </c>
      <c r="C7315" s="178">
        <f t="shared" si="259"/>
        <v>343</v>
      </c>
      <c r="D7315" s="178">
        <f t="shared" si="260"/>
        <v>9</v>
      </c>
    </row>
    <row r="7316" spans="1:4">
      <c r="A7316" s="139" t="s">
        <v>7506</v>
      </c>
      <c r="B7316" s="138">
        <v>100.6695</v>
      </c>
      <c r="C7316" s="178">
        <f t="shared" si="259"/>
        <v>439</v>
      </c>
      <c r="D7316" s="178">
        <f t="shared" si="260"/>
        <v>10</v>
      </c>
    </row>
    <row r="7317" spans="1:4">
      <c r="A7317" s="139" t="s">
        <v>7507</v>
      </c>
      <c r="B7317" s="138">
        <v>100.6695</v>
      </c>
      <c r="C7317" s="178">
        <f t="shared" si="259"/>
        <v>504</v>
      </c>
      <c r="D7317" s="178">
        <f t="shared" si="260"/>
        <v>11</v>
      </c>
    </row>
    <row r="7318" spans="1:4">
      <c r="A7318" s="139" t="s">
        <v>7508</v>
      </c>
      <c r="B7318" s="138">
        <v>100.6695</v>
      </c>
      <c r="C7318" s="178">
        <f t="shared" si="259"/>
        <v>553</v>
      </c>
      <c r="D7318" s="178">
        <f t="shared" si="260"/>
        <v>12</v>
      </c>
    </row>
    <row r="7319" spans="1:4">
      <c r="A7319" s="139" t="s">
        <v>7509</v>
      </c>
      <c r="B7319" s="138">
        <v>100.6695</v>
      </c>
      <c r="C7319" s="178">
        <f t="shared" si="259"/>
        <v>595</v>
      </c>
      <c r="D7319" s="178">
        <f t="shared" si="260"/>
        <v>13</v>
      </c>
    </row>
    <row r="7320" spans="1:4">
      <c r="A7320" s="139" t="s">
        <v>7510</v>
      </c>
      <c r="B7320" s="138">
        <v>82.027000000000001</v>
      </c>
      <c r="C7320" s="178">
        <f t="shared" si="259"/>
        <v>613</v>
      </c>
      <c r="D7320" s="178">
        <f t="shared" si="260"/>
        <v>14</v>
      </c>
    </row>
    <row r="7321" spans="1:4">
      <c r="A7321" s="139" t="s">
        <v>7511</v>
      </c>
      <c r="B7321" s="138">
        <v>0</v>
      </c>
      <c r="C7321" s="178">
        <f t="shared" si="259"/>
        <v>618</v>
      </c>
      <c r="D7321" s="178">
        <f t="shared" si="260"/>
        <v>15</v>
      </c>
    </row>
    <row r="7322" spans="1:4">
      <c r="A7322" s="139" t="s">
        <v>7512</v>
      </c>
      <c r="B7322" s="138">
        <v>0</v>
      </c>
      <c r="C7322" s="178">
        <f t="shared" si="259"/>
        <v>593</v>
      </c>
      <c r="D7322" s="178">
        <f t="shared" si="260"/>
        <v>16</v>
      </c>
    </row>
    <row r="7323" spans="1:4">
      <c r="A7323" s="139" t="s">
        <v>7513</v>
      </c>
      <c r="B7323" s="138">
        <v>0</v>
      </c>
      <c r="C7323" s="178">
        <f t="shared" si="259"/>
        <v>550</v>
      </c>
      <c r="D7323" s="178">
        <f t="shared" si="260"/>
        <v>17</v>
      </c>
    </row>
    <row r="7324" spans="1:4">
      <c r="A7324" s="139" t="s">
        <v>7514</v>
      </c>
      <c r="B7324" s="138">
        <v>0</v>
      </c>
      <c r="C7324" s="178">
        <f t="shared" si="259"/>
        <v>488</v>
      </c>
      <c r="D7324" s="178">
        <f t="shared" si="260"/>
        <v>18</v>
      </c>
    </row>
    <row r="7325" spans="1:4">
      <c r="A7325" s="139" t="s">
        <v>7515</v>
      </c>
      <c r="B7325" s="138">
        <v>0</v>
      </c>
      <c r="C7325" s="178">
        <f t="shared" si="259"/>
        <v>388</v>
      </c>
      <c r="D7325" s="178">
        <f t="shared" si="260"/>
        <v>19</v>
      </c>
    </row>
    <row r="7326" spans="1:4">
      <c r="A7326" s="139" t="s">
        <v>7516</v>
      </c>
      <c r="B7326" s="138">
        <v>0</v>
      </c>
      <c r="C7326" s="178">
        <f t="shared" si="259"/>
        <v>137</v>
      </c>
      <c r="D7326" s="178">
        <f t="shared" si="260"/>
        <v>20</v>
      </c>
    </row>
    <row r="7327" spans="1:4">
      <c r="A7327" s="139" t="s">
        <v>7517</v>
      </c>
      <c r="B7327" s="138">
        <v>0</v>
      </c>
      <c r="C7327" s="178">
        <f t="shared" si="259"/>
        <v>0</v>
      </c>
      <c r="D7327" s="178">
        <f t="shared" si="260"/>
        <v>21</v>
      </c>
    </row>
    <row r="7328" spans="1:4">
      <c r="A7328" s="139" t="s">
        <v>7518</v>
      </c>
      <c r="B7328" s="138">
        <v>0</v>
      </c>
      <c r="C7328" s="178">
        <f t="shared" si="259"/>
        <v>0</v>
      </c>
      <c r="D7328" s="178">
        <f t="shared" si="260"/>
        <v>22</v>
      </c>
    </row>
    <row r="7329" spans="1:4">
      <c r="A7329" s="139" t="s">
        <v>7519</v>
      </c>
      <c r="B7329" s="138">
        <v>0</v>
      </c>
      <c r="C7329" s="178">
        <f t="shared" si="259"/>
        <v>0</v>
      </c>
      <c r="D7329" s="178">
        <f t="shared" si="260"/>
        <v>23</v>
      </c>
    </row>
    <row r="7330" spans="1:4">
      <c r="A7330" s="139" t="s">
        <v>7520</v>
      </c>
      <c r="B7330" s="138">
        <v>0</v>
      </c>
      <c r="C7330" s="178">
        <f t="shared" si="259"/>
        <v>0</v>
      </c>
      <c r="D7330" s="178">
        <f t="shared" si="260"/>
        <v>24</v>
      </c>
    </row>
    <row r="7331" spans="1:4">
      <c r="A7331" s="139" t="s">
        <v>7521</v>
      </c>
      <c r="B7331" s="138">
        <v>0</v>
      </c>
      <c r="C7331" s="178">
        <f>_xlfn.XLOOKUP(D7331,$N$5:$N$28,$L$5:$L$28)</f>
        <v>0</v>
      </c>
      <c r="D7331" s="178">
        <f t="shared" si="260"/>
        <v>1</v>
      </c>
    </row>
    <row r="7332" spans="1:4">
      <c r="A7332" s="139" t="s">
        <v>7522</v>
      </c>
      <c r="B7332" s="138">
        <v>0</v>
      </c>
      <c r="C7332" s="178">
        <f t="shared" ref="C7332:C7395" si="261">_xlfn.XLOOKUP(D7332,$N$5:$N$28,$L$5:$L$28)</f>
        <v>0</v>
      </c>
      <c r="D7332" s="178">
        <f t="shared" si="260"/>
        <v>2</v>
      </c>
    </row>
    <row r="7333" spans="1:4">
      <c r="A7333" s="139" t="s">
        <v>7523</v>
      </c>
      <c r="B7333" s="138">
        <v>0</v>
      </c>
      <c r="C7333" s="178">
        <f t="shared" si="261"/>
        <v>0</v>
      </c>
      <c r="D7333" s="178">
        <f t="shared" si="260"/>
        <v>3</v>
      </c>
    </row>
    <row r="7334" spans="1:4">
      <c r="A7334" s="139" t="s">
        <v>7524</v>
      </c>
      <c r="B7334" s="138">
        <v>0</v>
      </c>
      <c r="C7334" s="178">
        <f t="shared" si="261"/>
        <v>0</v>
      </c>
      <c r="D7334" s="178">
        <f t="shared" si="260"/>
        <v>4</v>
      </c>
    </row>
    <row r="7335" spans="1:4">
      <c r="A7335" s="139" t="s">
        <v>7525</v>
      </c>
      <c r="B7335" s="138">
        <v>0</v>
      </c>
      <c r="C7335" s="178">
        <f t="shared" si="261"/>
        <v>0</v>
      </c>
      <c r="D7335" s="178">
        <f t="shared" si="260"/>
        <v>5</v>
      </c>
    </row>
    <row r="7336" spans="1:4">
      <c r="A7336" s="139" t="s">
        <v>7526</v>
      </c>
      <c r="B7336" s="138">
        <v>0</v>
      </c>
      <c r="C7336" s="178">
        <f t="shared" si="261"/>
        <v>0</v>
      </c>
      <c r="D7336" s="178">
        <f t="shared" si="260"/>
        <v>6</v>
      </c>
    </row>
    <row r="7337" spans="1:4">
      <c r="A7337" s="139" t="s">
        <v>7527</v>
      </c>
      <c r="B7337" s="138">
        <v>0</v>
      </c>
      <c r="C7337" s="178">
        <f t="shared" si="261"/>
        <v>11</v>
      </c>
      <c r="D7337" s="178">
        <f t="shared" si="260"/>
        <v>7</v>
      </c>
    </row>
    <row r="7338" spans="1:4">
      <c r="A7338" s="139" t="s">
        <v>7528</v>
      </c>
      <c r="B7338" s="138">
        <v>0</v>
      </c>
      <c r="C7338" s="178">
        <f t="shared" si="261"/>
        <v>293</v>
      </c>
      <c r="D7338" s="178">
        <f t="shared" si="260"/>
        <v>8</v>
      </c>
    </row>
    <row r="7339" spans="1:4">
      <c r="A7339" s="139" t="s">
        <v>7529</v>
      </c>
      <c r="B7339" s="138">
        <v>85.755499999999998</v>
      </c>
      <c r="C7339" s="178">
        <f t="shared" si="261"/>
        <v>453</v>
      </c>
      <c r="D7339" s="178">
        <f t="shared" si="260"/>
        <v>9</v>
      </c>
    </row>
    <row r="7340" spans="1:4">
      <c r="A7340" s="139" t="s">
        <v>7530</v>
      </c>
      <c r="B7340" s="138">
        <v>85.755499999999998</v>
      </c>
      <c r="C7340" s="178">
        <f t="shared" si="261"/>
        <v>544</v>
      </c>
      <c r="D7340" s="178">
        <f t="shared" si="260"/>
        <v>10</v>
      </c>
    </row>
    <row r="7341" spans="1:4">
      <c r="A7341" s="139" t="s">
        <v>7531</v>
      </c>
      <c r="B7341" s="138">
        <v>85.755499999999998</v>
      </c>
      <c r="C7341" s="178">
        <f t="shared" si="261"/>
        <v>625</v>
      </c>
      <c r="D7341" s="178">
        <f t="shared" si="260"/>
        <v>11</v>
      </c>
    </row>
    <row r="7342" spans="1:4">
      <c r="A7342" s="139" t="s">
        <v>7532</v>
      </c>
      <c r="B7342" s="138">
        <v>85.755499999999998</v>
      </c>
      <c r="C7342" s="178">
        <f t="shared" si="261"/>
        <v>687</v>
      </c>
      <c r="D7342" s="178">
        <f t="shared" si="260"/>
        <v>12</v>
      </c>
    </row>
    <row r="7343" spans="1:4">
      <c r="A7343" s="139" t="s">
        <v>7533</v>
      </c>
      <c r="B7343" s="138">
        <v>85.755499999999998</v>
      </c>
      <c r="C7343" s="178">
        <f t="shared" si="261"/>
        <v>730</v>
      </c>
      <c r="D7343" s="178">
        <f t="shared" si="260"/>
        <v>13</v>
      </c>
    </row>
    <row r="7344" spans="1:4">
      <c r="A7344" s="139" t="s">
        <v>7534</v>
      </c>
      <c r="B7344" s="138">
        <v>67.113</v>
      </c>
      <c r="C7344" s="178">
        <f t="shared" si="261"/>
        <v>763</v>
      </c>
      <c r="D7344" s="178">
        <f t="shared" si="260"/>
        <v>14</v>
      </c>
    </row>
    <row r="7345" spans="1:4">
      <c r="A7345" s="139" t="s">
        <v>7535</v>
      </c>
      <c r="B7345" s="138">
        <v>0</v>
      </c>
      <c r="C7345" s="178">
        <f t="shared" si="261"/>
        <v>768</v>
      </c>
      <c r="D7345" s="178">
        <f t="shared" si="260"/>
        <v>15</v>
      </c>
    </row>
    <row r="7346" spans="1:4">
      <c r="A7346" s="139" t="s">
        <v>7536</v>
      </c>
      <c r="B7346" s="138">
        <v>0</v>
      </c>
      <c r="C7346" s="178">
        <f t="shared" si="261"/>
        <v>741</v>
      </c>
      <c r="D7346" s="178">
        <f t="shared" si="260"/>
        <v>16</v>
      </c>
    </row>
    <row r="7347" spans="1:4">
      <c r="A7347" s="139" t="s">
        <v>7537</v>
      </c>
      <c r="B7347" s="138">
        <v>0</v>
      </c>
      <c r="C7347" s="178">
        <f t="shared" si="261"/>
        <v>699</v>
      </c>
      <c r="D7347" s="178">
        <f t="shared" si="260"/>
        <v>17</v>
      </c>
    </row>
    <row r="7348" spans="1:4">
      <c r="A7348" s="139" t="s">
        <v>7538</v>
      </c>
      <c r="B7348" s="138">
        <v>0</v>
      </c>
      <c r="C7348" s="178">
        <f t="shared" si="261"/>
        <v>652</v>
      </c>
      <c r="D7348" s="178">
        <f t="shared" si="260"/>
        <v>18</v>
      </c>
    </row>
    <row r="7349" spans="1:4">
      <c r="A7349" s="139" t="s">
        <v>7539</v>
      </c>
      <c r="B7349" s="138">
        <v>0</v>
      </c>
      <c r="C7349" s="178">
        <f t="shared" si="261"/>
        <v>556</v>
      </c>
      <c r="D7349" s="178">
        <f t="shared" si="260"/>
        <v>19</v>
      </c>
    </row>
    <row r="7350" spans="1:4">
      <c r="A7350" s="139" t="s">
        <v>7540</v>
      </c>
      <c r="B7350" s="138">
        <v>0</v>
      </c>
      <c r="C7350" s="178">
        <f t="shared" si="261"/>
        <v>364</v>
      </c>
      <c r="D7350" s="178">
        <f t="shared" si="260"/>
        <v>20</v>
      </c>
    </row>
    <row r="7351" spans="1:4">
      <c r="A7351" s="139" t="s">
        <v>7541</v>
      </c>
      <c r="B7351" s="138">
        <v>0</v>
      </c>
      <c r="C7351" s="178">
        <f t="shared" si="261"/>
        <v>8</v>
      </c>
      <c r="D7351" s="178">
        <f t="shared" si="260"/>
        <v>21</v>
      </c>
    </row>
    <row r="7352" spans="1:4">
      <c r="A7352" s="139" t="s">
        <v>7542</v>
      </c>
      <c r="B7352" s="138">
        <v>0</v>
      </c>
      <c r="C7352" s="178">
        <f t="shared" si="261"/>
        <v>0</v>
      </c>
      <c r="D7352" s="178">
        <f t="shared" si="260"/>
        <v>22</v>
      </c>
    </row>
    <row r="7353" spans="1:4">
      <c r="A7353" s="139" t="s">
        <v>7543</v>
      </c>
      <c r="B7353" s="138">
        <v>0</v>
      </c>
      <c r="C7353" s="178">
        <f t="shared" si="261"/>
        <v>0</v>
      </c>
      <c r="D7353" s="178">
        <f t="shared" si="260"/>
        <v>23</v>
      </c>
    </row>
    <row r="7354" spans="1:4">
      <c r="A7354" s="139" t="s">
        <v>7544</v>
      </c>
      <c r="B7354" s="138">
        <v>0</v>
      </c>
      <c r="C7354" s="178">
        <f t="shared" si="261"/>
        <v>0</v>
      </c>
      <c r="D7354" s="178">
        <f t="shared" si="260"/>
        <v>24</v>
      </c>
    </row>
    <row r="7355" spans="1:4">
      <c r="A7355" s="139" t="s">
        <v>7545</v>
      </c>
      <c r="B7355" s="138">
        <v>0</v>
      </c>
      <c r="C7355" s="178">
        <f t="shared" si="261"/>
        <v>0</v>
      </c>
      <c r="D7355" s="178">
        <f t="shared" si="260"/>
        <v>1</v>
      </c>
    </row>
    <row r="7356" spans="1:4">
      <c r="A7356" s="139" t="s">
        <v>7546</v>
      </c>
      <c r="B7356" s="138">
        <v>0</v>
      </c>
      <c r="C7356" s="178">
        <f t="shared" si="261"/>
        <v>0</v>
      </c>
      <c r="D7356" s="178">
        <f t="shared" si="260"/>
        <v>2</v>
      </c>
    </row>
    <row r="7357" spans="1:4">
      <c r="A7357" s="139" t="s">
        <v>7547</v>
      </c>
      <c r="B7357" s="138">
        <v>0</v>
      </c>
      <c r="C7357" s="178">
        <f t="shared" si="261"/>
        <v>0</v>
      </c>
      <c r="D7357" s="178">
        <f t="shared" si="260"/>
        <v>3</v>
      </c>
    </row>
    <row r="7358" spans="1:4">
      <c r="A7358" s="139" t="s">
        <v>7548</v>
      </c>
      <c r="B7358" s="138">
        <v>0</v>
      </c>
      <c r="C7358" s="178">
        <f t="shared" si="261"/>
        <v>0</v>
      </c>
      <c r="D7358" s="178">
        <f t="shared" si="260"/>
        <v>4</v>
      </c>
    </row>
    <row r="7359" spans="1:4">
      <c r="A7359" s="139" t="s">
        <v>7549</v>
      </c>
      <c r="B7359" s="138">
        <v>0</v>
      </c>
      <c r="C7359" s="178">
        <f t="shared" si="261"/>
        <v>0</v>
      </c>
      <c r="D7359" s="178">
        <f t="shared" si="260"/>
        <v>5</v>
      </c>
    </row>
    <row r="7360" spans="1:4">
      <c r="A7360" s="139" t="s">
        <v>7550</v>
      </c>
      <c r="B7360" s="138">
        <v>0</v>
      </c>
      <c r="C7360" s="178">
        <f t="shared" si="261"/>
        <v>0</v>
      </c>
      <c r="D7360" s="178">
        <f t="shared" si="260"/>
        <v>6</v>
      </c>
    </row>
    <row r="7361" spans="1:4">
      <c r="A7361" s="139" t="s">
        <v>7551</v>
      </c>
      <c r="B7361" s="138">
        <v>0</v>
      </c>
      <c r="C7361" s="178">
        <f t="shared" si="261"/>
        <v>11</v>
      </c>
      <c r="D7361" s="178">
        <f t="shared" si="260"/>
        <v>7</v>
      </c>
    </row>
    <row r="7362" spans="1:4">
      <c r="A7362" s="139" t="s">
        <v>7552</v>
      </c>
      <c r="B7362" s="138">
        <v>0</v>
      </c>
      <c r="C7362" s="178">
        <f t="shared" si="261"/>
        <v>293</v>
      </c>
      <c r="D7362" s="178">
        <f t="shared" si="260"/>
        <v>8</v>
      </c>
    </row>
    <row r="7363" spans="1:4">
      <c r="A7363" s="139" t="s">
        <v>7553</v>
      </c>
      <c r="B7363" s="138">
        <v>52.198999999999998</v>
      </c>
      <c r="C7363" s="178">
        <f t="shared" si="261"/>
        <v>453</v>
      </c>
      <c r="D7363" s="178">
        <f t="shared" si="260"/>
        <v>9</v>
      </c>
    </row>
    <row r="7364" spans="1:4">
      <c r="A7364" s="139" t="s">
        <v>7554</v>
      </c>
      <c r="B7364" s="138">
        <v>52.198999999999998</v>
      </c>
      <c r="C7364" s="178">
        <f t="shared" si="261"/>
        <v>544</v>
      </c>
      <c r="D7364" s="178">
        <f t="shared" si="260"/>
        <v>10</v>
      </c>
    </row>
    <row r="7365" spans="1:4">
      <c r="A7365" s="139" t="s">
        <v>7555</v>
      </c>
      <c r="B7365" s="138">
        <v>33.5565</v>
      </c>
      <c r="C7365" s="178">
        <f t="shared" si="261"/>
        <v>625</v>
      </c>
      <c r="D7365" s="178">
        <f t="shared" si="260"/>
        <v>11</v>
      </c>
    </row>
    <row r="7366" spans="1:4">
      <c r="A7366" s="139" t="s">
        <v>7556</v>
      </c>
      <c r="B7366" s="138">
        <v>33.5565</v>
      </c>
      <c r="C7366" s="178">
        <f t="shared" si="261"/>
        <v>687</v>
      </c>
      <c r="D7366" s="178">
        <f t="shared" si="260"/>
        <v>12</v>
      </c>
    </row>
    <row r="7367" spans="1:4">
      <c r="A7367" s="139" t="s">
        <v>7557</v>
      </c>
      <c r="B7367" s="138">
        <v>33.5565</v>
      </c>
      <c r="C7367" s="178">
        <f t="shared" si="261"/>
        <v>730</v>
      </c>
      <c r="D7367" s="178">
        <f t="shared" si="260"/>
        <v>13</v>
      </c>
    </row>
    <row r="7368" spans="1:4">
      <c r="A7368" s="139" t="s">
        <v>7558</v>
      </c>
      <c r="B7368" s="138">
        <v>14.914000000000001</v>
      </c>
      <c r="C7368" s="178">
        <f t="shared" si="261"/>
        <v>763</v>
      </c>
      <c r="D7368" s="178">
        <f t="shared" si="260"/>
        <v>14</v>
      </c>
    </row>
    <row r="7369" spans="1:4">
      <c r="A7369" s="139" t="s">
        <v>7559</v>
      </c>
      <c r="B7369" s="138">
        <v>0</v>
      </c>
      <c r="C7369" s="178">
        <f t="shared" si="261"/>
        <v>768</v>
      </c>
      <c r="D7369" s="178">
        <f t="shared" si="260"/>
        <v>15</v>
      </c>
    </row>
    <row r="7370" spans="1:4">
      <c r="A7370" s="139" t="s">
        <v>7560</v>
      </c>
      <c r="B7370" s="138">
        <v>0</v>
      </c>
      <c r="C7370" s="178">
        <f t="shared" si="261"/>
        <v>741</v>
      </c>
      <c r="D7370" s="178">
        <f t="shared" si="260"/>
        <v>16</v>
      </c>
    </row>
    <row r="7371" spans="1:4">
      <c r="A7371" s="139" t="s">
        <v>7561</v>
      </c>
      <c r="B7371" s="138">
        <v>0</v>
      </c>
      <c r="C7371" s="178">
        <f t="shared" si="261"/>
        <v>699</v>
      </c>
      <c r="D7371" s="178">
        <f t="shared" ref="D7371:D7434" si="262">D7347</f>
        <v>17</v>
      </c>
    </row>
    <row r="7372" spans="1:4">
      <c r="A7372" s="139" t="s">
        <v>7562</v>
      </c>
      <c r="B7372" s="138">
        <v>0</v>
      </c>
      <c r="C7372" s="178">
        <f t="shared" si="261"/>
        <v>652</v>
      </c>
      <c r="D7372" s="178">
        <f t="shared" si="262"/>
        <v>18</v>
      </c>
    </row>
    <row r="7373" spans="1:4">
      <c r="A7373" s="139" t="s">
        <v>7563</v>
      </c>
      <c r="B7373" s="138">
        <v>0</v>
      </c>
      <c r="C7373" s="178">
        <f t="shared" si="261"/>
        <v>556</v>
      </c>
      <c r="D7373" s="178">
        <f t="shared" si="262"/>
        <v>19</v>
      </c>
    </row>
    <row r="7374" spans="1:4">
      <c r="A7374" s="139" t="s">
        <v>7564</v>
      </c>
      <c r="B7374" s="138">
        <v>0</v>
      </c>
      <c r="C7374" s="178">
        <f t="shared" si="261"/>
        <v>364</v>
      </c>
      <c r="D7374" s="178">
        <f t="shared" si="262"/>
        <v>20</v>
      </c>
    </row>
    <row r="7375" spans="1:4">
      <c r="A7375" s="139" t="s">
        <v>7565</v>
      </c>
      <c r="B7375" s="138">
        <v>0</v>
      </c>
      <c r="C7375" s="178">
        <f t="shared" si="261"/>
        <v>8</v>
      </c>
      <c r="D7375" s="178">
        <f t="shared" si="262"/>
        <v>21</v>
      </c>
    </row>
    <row r="7376" spans="1:4">
      <c r="A7376" s="139" t="s">
        <v>7566</v>
      </c>
      <c r="B7376" s="138">
        <v>0</v>
      </c>
      <c r="C7376" s="178">
        <f t="shared" si="261"/>
        <v>0</v>
      </c>
      <c r="D7376" s="178">
        <f t="shared" si="262"/>
        <v>22</v>
      </c>
    </row>
    <row r="7377" spans="1:4">
      <c r="A7377" s="139" t="s">
        <v>7567</v>
      </c>
      <c r="B7377" s="138">
        <v>0</v>
      </c>
      <c r="C7377" s="178">
        <f t="shared" si="261"/>
        <v>0</v>
      </c>
      <c r="D7377" s="178">
        <f t="shared" si="262"/>
        <v>23</v>
      </c>
    </row>
    <row r="7378" spans="1:4">
      <c r="A7378" s="139" t="s">
        <v>7568</v>
      </c>
      <c r="B7378" s="138">
        <v>0</v>
      </c>
      <c r="C7378" s="178">
        <f t="shared" si="261"/>
        <v>0</v>
      </c>
      <c r="D7378" s="178">
        <f t="shared" si="262"/>
        <v>24</v>
      </c>
    </row>
    <row r="7379" spans="1:4">
      <c r="A7379" s="139" t="s">
        <v>7569</v>
      </c>
      <c r="B7379" s="138">
        <v>0</v>
      </c>
      <c r="C7379" s="178">
        <f t="shared" si="261"/>
        <v>0</v>
      </c>
      <c r="D7379" s="178">
        <f t="shared" si="262"/>
        <v>1</v>
      </c>
    </row>
    <row r="7380" spans="1:4">
      <c r="A7380" s="139" t="s">
        <v>7570</v>
      </c>
      <c r="B7380" s="138">
        <v>0</v>
      </c>
      <c r="C7380" s="178">
        <f t="shared" si="261"/>
        <v>0</v>
      </c>
      <c r="D7380" s="178">
        <f t="shared" si="262"/>
        <v>2</v>
      </c>
    </row>
    <row r="7381" spans="1:4">
      <c r="A7381" s="139" t="s">
        <v>7571</v>
      </c>
      <c r="B7381" s="138">
        <v>0</v>
      </c>
      <c r="C7381" s="178">
        <f t="shared" si="261"/>
        <v>0</v>
      </c>
      <c r="D7381" s="178">
        <f t="shared" si="262"/>
        <v>3</v>
      </c>
    </row>
    <row r="7382" spans="1:4">
      <c r="A7382" s="139" t="s">
        <v>7572</v>
      </c>
      <c r="B7382" s="138">
        <v>0</v>
      </c>
      <c r="C7382" s="178">
        <f t="shared" si="261"/>
        <v>0</v>
      </c>
      <c r="D7382" s="178">
        <f t="shared" si="262"/>
        <v>4</v>
      </c>
    </row>
    <row r="7383" spans="1:4">
      <c r="A7383" s="139" t="s">
        <v>7573</v>
      </c>
      <c r="B7383" s="138">
        <v>0</v>
      </c>
      <c r="C7383" s="178">
        <f t="shared" si="261"/>
        <v>0</v>
      </c>
      <c r="D7383" s="178">
        <f t="shared" si="262"/>
        <v>5</v>
      </c>
    </row>
    <row r="7384" spans="1:4">
      <c r="A7384" s="139" t="s">
        <v>7574</v>
      </c>
      <c r="B7384" s="138">
        <v>0</v>
      </c>
      <c r="C7384" s="178">
        <f t="shared" si="261"/>
        <v>0</v>
      </c>
      <c r="D7384" s="178">
        <f t="shared" si="262"/>
        <v>6</v>
      </c>
    </row>
    <row r="7385" spans="1:4">
      <c r="A7385" s="139" t="s">
        <v>7575</v>
      </c>
      <c r="B7385" s="138">
        <v>0</v>
      </c>
      <c r="C7385" s="178">
        <f t="shared" si="261"/>
        <v>11</v>
      </c>
      <c r="D7385" s="178">
        <f t="shared" si="262"/>
        <v>7</v>
      </c>
    </row>
    <row r="7386" spans="1:4">
      <c r="A7386" s="139" t="s">
        <v>7576</v>
      </c>
      <c r="B7386" s="138">
        <v>0</v>
      </c>
      <c r="C7386" s="178">
        <f t="shared" si="261"/>
        <v>293</v>
      </c>
      <c r="D7386" s="178">
        <f t="shared" si="262"/>
        <v>8</v>
      </c>
    </row>
    <row r="7387" spans="1:4">
      <c r="A7387" s="139" t="s">
        <v>7577</v>
      </c>
      <c r="B7387" s="138">
        <v>0</v>
      </c>
      <c r="C7387" s="178">
        <f t="shared" si="261"/>
        <v>453</v>
      </c>
      <c r="D7387" s="178">
        <f t="shared" si="262"/>
        <v>9</v>
      </c>
    </row>
    <row r="7388" spans="1:4">
      <c r="A7388" s="139" t="s">
        <v>7578</v>
      </c>
      <c r="B7388" s="138">
        <v>0</v>
      </c>
      <c r="C7388" s="178">
        <f t="shared" si="261"/>
        <v>544</v>
      </c>
      <c r="D7388" s="178">
        <f t="shared" si="262"/>
        <v>10</v>
      </c>
    </row>
    <row r="7389" spans="1:4">
      <c r="A7389" s="139" t="s">
        <v>7579</v>
      </c>
      <c r="B7389" s="138">
        <v>0</v>
      </c>
      <c r="C7389" s="178">
        <f t="shared" si="261"/>
        <v>625</v>
      </c>
      <c r="D7389" s="178">
        <f t="shared" si="262"/>
        <v>11</v>
      </c>
    </row>
    <row r="7390" spans="1:4">
      <c r="A7390" s="139" t="s">
        <v>7580</v>
      </c>
      <c r="B7390" s="138">
        <v>0</v>
      </c>
      <c r="C7390" s="178">
        <f t="shared" si="261"/>
        <v>687</v>
      </c>
      <c r="D7390" s="178">
        <f t="shared" si="262"/>
        <v>12</v>
      </c>
    </row>
    <row r="7391" spans="1:4">
      <c r="A7391" s="139" t="s">
        <v>7581</v>
      </c>
      <c r="B7391" s="138">
        <v>0</v>
      </c>
      <c r="C7391" s="178">
        <f t="shared" si="261"/>
        <v>730</v>
      </c>
      <c r="D7391" s="178">
        <f t="shared" si="262"/>
        <v>13</v>
      </c>
    </row>
    <row r="7392" spans="1:4">
      <c r="A7392" s="139" t="s">
        <v>7582</v>
      </c>
      <c r="B7392" s="138">
        <v>0</v>
      </c>
      <c r="C7392" s="178">
        <f t="shared" si="261"/>
        <v>763</v>
      </c>
      <c r="D7392" s="178">
        <f t="shared" si="262"/>
        <v>14</v>
      </c>
    </row>
    <row r="7393" spans="1:4">
      <c r="A7393" s="139" t="s">
        <v>7583</v>
      </c>
      <c r="B7393" s="138">
        <v>0</v>
      </c>
      <c r="C7393" s="178">
        <f t="shared" si="261"/>
        <v>768</v>
      </c>
      <c r="D7393" s="178">
        <f t="shared" si="262"/>
        <v>15</v>
      </c>
    </row>
    <row r="7394" spans="1:4">
      <c r="A7394" s="139" t="s">
        <v>7584</v>
      </c>
      <c r="B7394" s="138">
        <v>0</v>
      </c>
      <c r="C7394" s="178">
        <f t="shared" si="261"/>
        <v>741</v>
      </c>
      <c r="D7394" s="178">
        <f t="shared" si="262"/>
        <v>16</v>
      </c>
    </row>
    <row r="7395" spans="1:4">
      <c r="A7395" s="139" t="s">
        <v>7585</v>
      </c>
      <c r="B7395" s="138">
        <v>0</v>
      </c>
      <c r="C7395" s="178">
        <f t="shared" si="261"/>
        <v>699</v>
      </c>
      <c r="D7395" s="178">
        <f t="shared" si="262"/>
        <v>17</v>
      </c>
    </row>
    <row r="7396" spans="1:4">
      <c r="A7396" s="139" t="s">
        <v>7586</v>
      </c>
      <c r="B7396" s="138">
        <v>0</v>
      </c>
      <c r="C7396" s="178">
        <f t="shared" ref="C7396:C7459" si="263">_xlfn.XLOOKUP(D7396,$N$5:$N$28,$L$5:$L$28)</f>
        <v>652</v>
      </c>
      <c r="D7396" s="178">
        <f t="shared" si="262"/>
        <v>18</v>
      </c>
    </row>
    <row r="7397" spans="1:4">
      <c r="A7397" s="139" t="s">
        <v>7587</v>
      </c>
      <c r="B7397" s="138">
        <v>0</v>
      </c>
      <c r="C7397" s="178">
        <f t="shared" si="263"/>
        <v>556</v>
      </c>
      <c r="D7397" s="178">
        <f t="shared" si="262"/>
        <v>19</v>
      </c>
    </row>
    <row r="7398" spans="1:4">
      <c r="A7398" s="139" t="s">
        <v>7588</v>
      </c>
      <c r="B7398" s="138">
        <v>0</v>
      </c>
      <c r="C7398" s="178">
        <f t="shared" si="263"/>
        <v>364</v>
      </c>
      <c r="D7398" s="178">
        <f t="shared" si="262"/>
        <v>20</v>
      </c>
    </row>
    <row r="7399" spans="1:4">
      <c r="A7399" s="139" t="s">
        <v>7589</v>
      </c>
      <c r="B7399" s="138">
        <v>0</v>
      </c>
      <c r="C7399" s="178">
        <f t="shared" si="263"/>
        <v>8</v>
      </c>
      <c r="D7399" s="178">
        <f t="shared" si="262"/>
        <v>21</v>
      </c>
    </row>
    <row r="7400" spans="1:4">
      <c r="A7400" s="139" t="s">
        <v>7590</v>
      </c>
      <c r="B7400" s="138">
        <v>0</v>
      </c>
      <c r="C7400" s="178">
        <f t="shared" si="263"/>
        <v>0</v>
      </c>
      <c r="D7400" s="178">
        <f t="shared" si="262"/>
        <v>22</v>
      </c>
    </row>
    <row r="7401" spans="1:4">
      <c r="A7401" s="139" t="s">
        <v>7591</v>
      </c>
      <c r="B7401" s="138">
        <v>0</v>
      </c>
      <c r="C7401" s="178">
        <f t="shared" si="263"/>
        <v>0</v>
      </c>
      <c r="D7401" s="178">
        <f t="shared" si="262"/>
        <v>23</v>
      </c>
    </row>
    <row r="7402" spans="1:4">
      <c r="A7402" s="139" t="s">
        <v>7592</v>
      </c>
      <c r="B7402" s="138">
        <v>0</v>
      </c>
      <c r="C7402" s="178">
        <f t="shared" si="263"/>
        <v>0</v>
      </c>
      <c r="D7402" s="178">
        <f t="shared" si="262"/>
        <v>24</v>
      </c>
    </row>
    <row r="7403" spans="1:4">
      <c r="A7403" s="139" t="s">
        <v>7593</v>
      </c>
      <c r="B7403" s="138">
        <v>0</v>
      </c>
      <c r="C7403" s="178">
        <f t="shared" si="263"/>
        <v>0</v>
      </c>
      <c r="D7403" s="178">
        <f t="shared" si="262"/>
        <v>1</v>
      </c>
    </row>
    <row r="7404" spans="1:4">
      <c r="A7404" s="139" t="s">
        <v>7594</v>
      </c>
      <c r="B7404" s="138">
        <v>0</v>
      </c>
      <c r="C7404" s="178">
        <f t="shared" si="263"/>
        <v>0</v>
      </c>
      <c r="D7404" s="178">
        <f t="shared" si="262"/>
        <v>2</v>
      </c>
    </row>
    <row r="7405" spans="1:4">
      <c r="A7405" s="139" t="s">
        <v>7595</v>
      </c>
      <c r="B7405" s="138">
        <v>0</v>
      </c>
      <c r="C7405" s="178">
        <f t="shared" si="263"/>
        <v>0</v>
      </c>
      <c r="D7405" s="178">
        <f t="shared" si="262"/>
        <v>3</v>
      </c>
    </row>
    <row r="7406" spans="1:4">
      <c r="A7406" s="139" t="s">
        <v>7596</v>
      </c>
      <c r="B7406" s="138">
        <v>0</v>
      </c>
      <c r="C7406" s="178">
        <f t="shared" si="263"/>
        <v>0</v>
      </c>
      <c r="D7406" s="178">
        <f t="shared" si="262"/>
        <v>4</v>
      </c>
    </row>
    <row r="7407" spans="1:4">
      <c r="A7407" s="139" t="s">
        <v>7597</v>
      </c>
      <c r="B7407" s="138">
        <v>0</v>
      </c>
      <c r="C7407" s="178">
        <f t="shared" si="263"/>
        <v>0</v>
      </c>
      <c r="D7407" s="178">
        <f t="shared" si="262"/>
        <v>5</v>
      </c>
    </row>
    <row r="7408" spans="1:4">
      <c r="A7408" s="139" t="s">
        <v>7598</v>
      </c>
      <c r="B7408" s="138">
        <v>0</v>
      </c>
      <c r="C7408" s="178">
        <f t="shared" si="263"/>
        <v>0</v>
      </c>
      <c r="D7408" s="178">
        <f t="shared" si="262"/>
        <v>6</v>
      </c>
    </row>
    <row r="7409" spans="1:4">
      <c r="A7409" s="139" t="s">
        <v>7599</v>
      </c>
      <c r="B7409" s="138">
        <v>0</v>
      </c>
      <c r="C7409" s="178">
        <f t="shared" si="263"/>
        <v>11</v>
      </c>
      <c r="D7409" s="178">
        <f t="shared" si="262"/>
        <v>7</v>
      </c>
    </row>
    <row r="7410" spans="1:4">
      <c r="A7410" s="139" t="s">
        <v>7600</v>
      </c>
      <c r="B7410" s="138">
        <v>0</v>
      </c>
      <c r="C7410" s="178">
        <f t="shared" si="263"/>
        <v>293</v>
      </c>
      <c r="D7410" s="178">
        <f t="shared" si="262"/>
        <v>8</v>
      </c>
    </row>
    <row r="7411" spans="1:4">
      <c r="A7411" s="139" t="s">
        <v>7601</v>
      </c>
      <c r="B7411" s="138">
        <v>82.027000000000001</v>
      </c>
      <c r="C7411" s="178">
        <f t="shared" si="263"/>
        <v>453</v>
      </c>
      <c r="D7411" s="178">
        <f t="shared" si="262"/>
        <v>9</v>
      </c>
    </row>
    <row r="7412" spans="1:4">
      <c r="A7412" s="139" t="s">
        <v>7602</v>
      </c>
      <c r="B7412" s="138">
        <v>82.027000000000001</v>
      </c>
      <c r="C7412" s="178">
        <f t="shared" si="263"/>
        <v>544</v>
      </c>
      <c r="D7412" s="178">
        <f t="shared" si="262"/>
        <v>10</v>
      </c>
    </row>
    <row r="7413" spans="1:4">
      <c r="A7413" s="139" t="s">
        <v>7603</v>
      </c>
      <c r="B7413" s="138">
        <v>82.027000000000001</v>
      </c>
      <c r="C7413" s="178">
        <f t="shared" si="263"/>
        <v>625</v>
      </c>
      <c r="D7413" s="178">
        <f t="shared" si="262"/>
        <v>11</v>
      </c>
    </row>
    <row r="7414" spans="1:4">
      <c r="A7414" s="139" t="s">
        <v>7604</v>
      </c>
      <c r="B7414" s="138">
        <v>82.027000000000001</v>
      </c>
      <c r="C7414" s="178">
        <f t="shared" si="263"/>
        <v>687</v>
      </c>
      <c r="D7414" s="178">
        <f t="shared" si="262"/>
        <v>12</v>
      </c>
    </row>
    <row r="7415" spans="1:4">
      <c r="A7415" s="139" t="s">
        <v>7605</v>
      </c>
      <c r="B7415" s="138">
        <v>82.027000000000001</v>
      </c>
      <c r="C7415" s="178">
        <f t="shared" si="263"/>
        <v>730</v>
      </c>
      <c r="D7415" s="178">
        <f t="shared" si="262"/>
        <v>13</v>
      </c>
    </row>
    <row r="7416" spans="1:4">
      <c r="A7416" s="139" t="s">
        <v>7606</v>
      </c>
      <c r="B7416" s="138">
        <v>82.027000000000001</v>
      </c>
      <c r="C7416" s="178">
        <f t="shared" si="263"/>
        <v>763</v>
      </c>
      <c r="D7416" s="178">
        <f t="shared" si="262"/>
        <v>14</v>
      </c>
    </row>
    <row r="7417" spans="1:4">
      <c r="A7417" s="139" t="s">
        <v>7607</v>
      </c>
      <c r="B7417" s="138">
        <v>82.027000000000001</v>
      </c>
      <c r="C7417" s="178">
        <f t="shared" si="263"/>
        <v>768</v>
      </c>
      <c r="D7417" s="178">
        <f t="shared" si="262"/>
        <v>15</v>
      </c>
    </row>
    <row r="7418" spans="1:4">
      <c r="A7418" s="139" t="s">
        <v>7608</v>
      </c>
      <c r="B7418" s="138">
        <v>0</v>
      </c>
      <c r="C7418" s="178">
        <f t="shared" si="263"/>
        <v>741</v>
      </c>
      <c r="D7418" s="178">
        <f t="shared" si="262"/>
        <v>16</v>
      </c>
    </row>
    <row r="7419" spans="1:4">
      <c r="A7419" s="139" t="s">
        <v>7609</v>
      </c>
      <c r="B7419" s="138">
        <v>0</v>
      </c>
      <c r="C7419" s="178">
        <f t="shared" si="263"/>
        <v>699</v>
      </c>
      <c r="D7419" s="178">
        <f t="shared" si="262"/>
        <v>17</v>
      </c>
    </row>
    <row r="7420" spans="1:4">
      <c r="A7420" s="139" t="s">
        <v>7610</v>
      </c>
      <c r="B7420" s="138">
        <v>0</v>
      </c>
      <c r="C7420" s="178">
        <f t="shared" si="263"/>
        <v>652</v>
      </c>
      <c r="D7420" s="178">
        <f t="shared" si="262"/>
        <v>18</v>
      </c>
    </row>
    <row r="7421" spans="1:4">
      <c r="A7421" s="139" t="s">
        <v>7611</v>
      </c>
      <c r="B7421" s="138">
        <v>0</v>
      </c>
      <c r="C7421" s="178">
        <f t="shared" si="263"/>
        <v>556</v>
      </c>
      <c r="D7421" s="178">
        <f t="shared" si="262"/>
        <v>19</v>
      </c>
    </row>
    <row r="7422" spans="1:4">
      <c r="A7422" s="139" t="s">
        <v>7612</v>
      </c>
      <c r="B7422" s="138">
        <v>0</v>
      </c>
      <c r="C7422" s="178">
        <f t="shared" si="263"/>
        <v>364</v>
      </c>
      <c r="D7422" s="178">
        <f t="shared" si="262"/>
        <v>20</v>
      </c>
    </row>
    <row r="7423" spans="1:4">
      <c r="A7423" s="139" t="s">
        <v>7613</v>
      </c>
      <c r="B7423" s="138">
        <v>0</v>
      </c>
      <c r="C7423" s="178">
        <f t="shared" si="263"/>
        <v>8</v>
      </c>
      <c r="D7423" s="178">
        <f t="shared" si="262"/>
        <v>21</v>
      </c>
    </row>
    <row r="7424" spans="1:4">
      <c r="A7424" s="139" t="s">
        <v>7614</v>
      </c>
      <c r="B7424" s="138">
        <v>0</v>
      </c>
      <c r="C7424" s="178">
        <f t="shared" si="263"/>
        <v>0</v>
      </c>
      <c r="D7424" s="178">
        <f t="shared" si="262"/>
        <v>22</v>
      </c>
    </row>
    <row r="7425" spans="1:4">
      <c r="A7425" s="139" t="s">
        <v>7615</v>
      </c>
      <c r="B7425" s="138">
        <v>0</v>
      </c>
      <c r="C7425" s="178">
        <f t="shared" si="263"/>
        <v>0</v>
      </c>
      <c r="D7425" s="178">
        <f t="shared" si="262"/>
        <v>23</v>
      </c>
    </row>
    <row r="7426" spans="1:4">
      <c r="A7426" s="139" t="s">
        <v>7616</v>
      </c>
      <c r="B7426" s="138">
        <v>0</v>
      </c>
      <c r="C7426" s="178">
        <f t="shared" si="263"/>
        <v>0</v>
      </c>
      <c r="D7426" s="178">
        <f t="shared" si="262"/>
        <v>24</v>
      </c>
    </row>
    <row r="7427" spans="1:4">
      <c r="A7427" s="139" t="s">
        <v>7617</v>
      </c>
      <c r="B7427" s="138">
        <v>0</v>
      </c>
      <c r="C7427" s="178">
        <f t="shared" si="263"/>
        <v>0</v>
      </c>
      <c r="D7427" s="178">
        <f t="shared" si="262"/>
        <v>1</v>
      </c>
    </row>
    <row r="7428" spans="1:4">
      <c r="A7428" s="139" t="s">
        <v>7618</v>
      </c>
      <c r="B7428" s="138">
        <v>0</v>
      </c>
      <c r="C7428" s="178">
        <f t="shared" si="263"/>
        <v>0</v>
      </c>
      <c r="D7428" s="178">
        <f t="shared" si="262"/>
        <v>2</v>
      </c>
    </row>
    <row r="7429" spans="1:4">
      <c r="A7429" s="139" t="s">
        <v>7619</v>
      </c>
      <c r="B7429" s="138">
        <v>0</v>
      </c>
      <c r="C7429" s="178">
        <f t="shared" si="263"/>
        <v>0</v>
      </c>
      <c r="D7429" s="178">
        <f t="shared" si="262"/>
        <v>3</v>
      </c>
    </row>
    <row r="7430" spans="1:4">
      <c r="A7430" s="139" t="s">
        <v>7620</v>
      </c>
      <c r="B7430" s="138">
        <v>0</v>
      </c>
      <c r="C7430" s="178">
        <f t="shared" si="263"/>
        <v>0</v>
      </c>
      <c r="D7430" s="178">
        <f t="shared" si="262"/>
        <v>4</v>
      </c>
    </row>
    <row r="7431" spans="1:4">
      <c r="A7431" s="139" t="s">
        <v>7621</v>
      </c>
      <c r="B7431" s="138">
        <v>0</v>
      </c>
      <c r="C7431" s="178">
        <f t="shared" si="263"/>
        <v>0</v>
      </c>
      <c r="D7431" s="178">
        <f t="shared" si="262"/>
        <v>5</v>
      </c>
    </row>
    <row r="7432" spans="1:4">
      <c r="A7432" s="139" t="s">
        <v>7622</v>
      </c>
      <c r="B7432" s="138">
        <v>0</v>
      </c>
      <c r="C7432" s="178">
        <f t="shared" si="263"/>
        <v>0</v>
      </c>
      <c r="D7432" s="178">
        <f t="shared" si="262"/>
        <v>6</v>
      </c>
    </row>
    <row r="7433" spans="1:4">
      <c r="A7433" s="139" t="s">
        <v>7623</v>
      </c>
      <c r="B7433" s="138">
        <v>0</v>
      </c>
      <c r="C7433" s="178">
        <f t="shared" si="263"/>
        <v>11</v>
      </c>
      <c r="D7433" s="178">
        <f t="shared" si="262"/>
        <v>7</v>
      </c>
    </row>
    <row r="7434" spans="1:4">
      <c r="A7434" s="139" t="s">
        <v>7624</v>
      </c>
      <c r="B7434" s="138">
        <v>0</v>
      </c>
      <c r="C7434" s="178">
        <f t="shared" si="263"/>
        <v>293</v>
      </c>
      <c r="D7434" s="178">
        <f t="shared" si="262"/>
        <v>8</v>
      </c>
    </row>
    <row r="7435" spans="1:4">
      <c r="A7435" s="139" t="s">
        <v>7625</v>
      </c>
      <c r="B7435" s="138">
        <v>100.6695</v>
      </c>
      <c r="C7435" s="178">
        <f t="shared" si="263"/>
        <v>453</v>
      </c>
      <c r="D7435" s="178">
        <f t="shared" ref="D7435:D7498" si="264">D7411</f>
        <v>9</v>
      </c>
    </row>
    <row r="7436" spans="1:4">
      <c r="A7436" s="139" t="s">
        <v>7626</v>
      </c>
      <c r="B7436" s="138">
        <v>100.6695</v>
      </c>
      <c r="C7436" s="178">
        <f t="shared" si="263"/>
        <v>544</v>
      </c>
      <c r="D7436" s="178">
        <f t="shared" si="264"/>
        <v>10</v>
      </c>
    </row>
    <row r="7437" spans="1:4">
      <c r="A7437" s="139" t="s">
        <v>7627</v>
      </c>
      <c r="B7437" s="138">
        <v>100.6695</v>
      </c>
      <c r="C7437" s="178">
        <f t="shared" si="263"/>
        <v>625</v>
      </c>
      <c r="D7437" s="178">
        <f t="shared" si="264"/>
        <v>11</v>
      </c>
    </row>
    <row r="7438" spans="1:4">
      <c r="A7438" s="139" t="s">
        <v>7628</v>
      </c>
      <c r="B7438" s="138">
        <v>100.6695</v>
      </c>
      <c r="C7438" s="178">
        <f t="shared" si="263"/>
        <v>687</v>
      </c>
      <c r="D7438" s="178">
        <f t="shared" si="264"/>
        <v>12</v>
      </c>
    </row>
    <row r="7439" spans="1:4">
      <c r="A7439" s="139" t="s">
        <v>7629</v>
      </c>
      <c r="B7439" s="138">
        <v>100.6695</v>
      </c>
      <c r="C7439" s="178">
        <f t="shared" si="263"/>
        <v>730</v>
      </c>
      <c r="D7439" s="178">
        <f t="shared" si="264"/>
        <v>13</v>
      </c>
    </row>
    <row r="7440" spans="1:4">
      <c r="A7440" s="139" t="s">
        <v>7630</v>
      </c>
      <c r="B7440" s="138">
        <v>82.027000000000001</v>
      </c>
      <c r="C7440" s="178">
        <f t="shared" si="263"/>
        <v>763</v>
      </c>
      <c r="D7440" s="178">
        <f t="shared" si="264"/>
        <v>14</v>
      </c>
    </row>
    <row r="7441" spans="1:4">
      <c r="A7441" s="139" t="s">
        <v>7631</v>
      </c>
      <c r="B7441" s="138">
        <v>82.027000000000001</v>
      </c>
      <c r="C7441" s="178">
        <f t="shared" si="263"/>
        <v>768</v>
      </c>
      <c r="D7441" s="178">
        <f t="shared" si="264"/>
        <v>15</v>
      </c>
    </row>
    <row r="7442" spans="1:4">
      <c r="A7442" s="139" t="s">
        <v>7632</v>
      </c>
      <c r="B7442" s="138">
        <v>0</v>
      </c>
      <c r="C7442" s="178">
        <f t="shared" si="263"/>
        <v>741</v>
      </c>
      <c r="D7442" s="178">
        <f t="shared" si="264"/>
        <v>16</v>
      </c>
    </row>
    <row r="7443" spans="1:4">
      <c r="A7443" s="139" t="s">
        <v>7633</v>
      </c>
      <c r="B7443" s="138">
        <v>0</v>
      </c>
      <c r="C7443" s="178">
        <f t="shared" si="263"/>
        <v>699</v>
      </c>
      <c r="D7443" s="178">
        <f t="shared" si="264"/>
        <v>17</v>
      </c>
    </row>
    <row r="7444" spans="1:4">
      <c r="A7444" s="139" t="s">
        <v>7634</v>
      </c>
      <c r="B7444" s="138">
        <v>0</v>
      </c>
      <c r="C7444" s="178">
        <f t="shared" si="263"/>
        <v>652</v>
      </c>
      <c r="D7444" s="178">
        <f t="shared" si="264"/>
        <v>18</v>
      </c>
    </row>
    <row r="7445" spans="1:4">
      <c r="A7445" s="139" t="s">
        <v>7635</v>
      </c>
      <c r="B7445" s="138">
        <v>0</v>
      </c>
      <c r="C7445" s="178">
        <f t="shared" si="263"/>
        <v>556</v>
      </c>
      <c r="D7445" s="178">
        <f t="shared" si="264"/>
        <v>19</v>
      </c>
    </row>
    <row r="7446" spans="1:4">
      <c r="A7446" s="139" t="s">
        <v>7636</v>
      </c>
      <c r="B7446" s="138">
        <v>0</v>
      </c>
      <c r="C7446" s="178">
        <f t="shared" si="263"/>
        <v>364</v>
      </c>
      <c r="D7446" s="178">
        <f t="shared" si="264"/>
        <v>20</v>
      </c>
    </row>
    <row r="7447" spans="1:4">
      <c r="A7447" s="139" t="s">
        <v>7637</v>
      </c>
      <c r="B7447" s="138">
        <v>0</v>
      </c>
      <c r="C7447" s="178">
        <f t="shared" si="263"/>
        <v>8</v>
      </c>
      <c r="D7447" s="178">
        <f t="shared" si="264"/>
        <v>21</v>
      </c>
    </row>
    <row r="7448" spans="1:4">
      <c r="A7448" s="139" t="s">
        <v>7638</v>
      </c>
      <c r="B7448" s="138">
        <v>0</v>
      </c>
      <c r="C7448" s="178">
        <f t="shared" si="263"/>
        <v>0</v>
      </c>
      <c r="D7448" s="178">
        <f t="shared" si="264"/>
        <v>22</v>
      </c>
    </row>
    <row r="7449" spans="1:4">
      <c r="A7449" s="139" t="s">
        <v>7639</v>
      </c>
      <c r="B7449" s="138">
        <v>0</v>
      </c>
      <c r="C7449" s="178">
        <f t="shared" si="263"/>
        <v>0</v>
      </c>
      <c r="D7449" s="178">
        <f t="shared" si="264"/>
        <v>23</v>
      </c>
    </row>
    <row r="7450" spans="1:4">
      <c r="A7450" s="139" t="s">
        <v>7640</v>
      </c>
      <c r="B7450" s="138">
        <v>0</v>
      </c>
      <c r="C7450" s="178">
        <f t="shared" si="263"/>
        <v>0</v>
      </c>
      <c r="D7450" s="178">
        <f t="shared" si="264"/>
        <v>24</v>
      </c>
    </row>
    <row r="7451" spans="1:4">
      <c r="A7451" s="139" t="s">
        <v>7641</v>
      </c>
      <c r="B7451" s="138">
        <v>0</v>
      </c>
      <c r="C7451" s="178">
        <f t="shared" si="263"/>
        <v>0</v>
      </c>
      <c r="D7451" s="178">
        <f t="shared" si="264"/>
        <v>1</v>
      </c>
    </row>
    <row r="7452" spans="1:4">
      <c r="A7452" s="139" t="s">
        <v>7642</v>
      </c>
      <c r="B7452" s="138">
        <v>0</v>
      </c>
      <c r="C7452" s="178">
        <f t="shared" si="263"/>
        <v>0</v>
      </c>
      <c r="D7452" s="178">
        <f t="shared" si="264"/>
        <v>2</v>
      </c>
    </row>
    <row r="7453" spans="1:4">
      <c r="A7453" s="139" t="s">
        <v>7643</v>
      </c>
      <c r="B7453" s="138">
        <v>0</v>
      </c>
      <c r="C7453" s="178">
        <f t="shared" si="263"/>
        <v>0</v>
      </c>
      <c r="D7453" s="178">
        <f t="shared" si="264"/>
        <v>3</v>
      </c>
    </row>
    <row r="7454" spans="1:4">
      <c r="A7454" s="139" t="s">
        <v>7644</v>
      </c>
      <c r="B7454" s="138">
        <v>0</v>
      </c>
      <c r="C7454" s="178">
        <f t="shared" si="263"/>
        <v>0</v>
      </c>
      <c r="D7454" s="178">
        <f t="shared" si="264"/>
        <v>4</v>
      </c>
    </row>
    <row r="7455" spans="1:4">
      <c r="A7455" s="139" t="s">
        <v>7645</v>
      </c>
      <c r="B7455" s="138">
        <v>0</v>
      </c>
      <c r="C7455" s="178">
        <f t="shared" si="263"/>
        <v>0</v>
      </c>
      <c r="D7455" s="178">
        <f t="shared" si="264"/>
        <v>5</v>
      </c>
    </row>
    <row r="7456" spans="1:4">
      <c r="A7456" s="139" t="s">
        <v>7646</v>
      </c>
      <c r="B7456" s="138">
        <v>0</v>
      </c>
      <c r="C7456" s="178">
        <f t="shared" si="263"/>
        <v>0</v>
      </c>
      <c r="D7456" s="178">
        <f t="shared" si="264"/>
        <v>6</v>
      </c>
    </row>
    <row r="7457" spans="1:4">
      <c r="A7457" s="139" t="s">
        <v>7647</v>
      </c>
      <c r="B7457" s="138">
        <v>0</v>
      </c>
      <c r="C7457" s="178">
        <f t="shared" si="263"/>
        <v>11</v>
      </c>
      <c r="D7457" s="178">
        <f t="shared" si="264"/>
        <v>7</v>
      </c>
    </row>
    <row r="7458" spans="1:4">
      <c r="A7458" s="139" t="s">
        <v>7648</v>
      </c>
      <c r="B7458" s="138">
        <v>0</v>
      </c>
      <c r="C7458" s="178">
        <f t="shared" si="263"/>
        <v>293</v>
      </c>
      <c r="D7458" s="178">
        <f t="shared" si="264"/>
        <v>8</v>
      </c>
    </row>
    <row r="7459" spans="1:4">
      <c r="A7459" s="139" t="s">
        <v>7649</v>
      </c>
      <c r="B7459" s="138">
        <v>119.312</v>
      </c>
      <c r="C7459" s="178">
        <f t="shared" si="263"/>
        <v>453</v>
      </c>
      <c r="D7459" s="178">
        <f t="shared" si="264"/>
        <v>9</v>
      </c>
    </row>
    <row r="7460" spans="1:4">
      <c r="A7460" s="139" t="s">
        <v>7650</v>
      </c>
      <c r="B7460" s="138">
        <v>119.312</v>
      </c>
      <c r="C7460" s="178">
        <f t="shared" ref="C7460:C7523" si="265">_xlfn.XLOOKUP(D7460,$N$5:$N$28,$L$5:$L$28)</f>
        <v>544</v>
      </c>
      <c r="D7460" s="178">
        <f t="shared" si="264"/>
        <v>10</v>
      </c>
    </row>
    <row r="7461" spans="1:4">
      <c r="A7461" s="139" t="s">
        <v>7651</v>
      </c>
      <c r="B7461" s="138">
        <v>119.312</v>
      </c>
      <c r="C7461" s="178">
        <f t="shared" si="265"/>
        <v>625</v>
      </c>
      <c r="D7461" s="178">
        <f t="shared" si="264"/>
        <v>11</v>
      </c>
    </row>
    <row r="7462" spans="1:4">
      <c r="A7462" s="139" t="s">
        <v>7652</v>
      </c>
      <c r="B7462" s="138">
        <v>119.312</v>
      </c>
      <c r="C7462" s="178">
        <f t="shared" si="265"/>
        <v>687</v>
      </c>
      <c r="D7462" s="178">
        <f t="shared" si="264"/>
        <v>12</v>
      </c>
    </row>
    <row r="7463" spans="1:4">
      <c r="A7463" s="139" t="s">
        <v>7653</v>
      </c>
      <c r="B7463" s="138">
        <v>119.312</v>
      </c>
      <c r="C7463" s="178">
        <f t="shared" si="265"/>
        <v>730</v>
      </c>
      <c r="D7463" s="178">
        <f t="shared" si="264"/>
        <v>13</v>
      </c>
    </row>
    <row r="7464" spans="1:4">
      <c r="A7464" s="139" t="s">
        <v>7654</v>
      </c>
      <c r="B7464" s="138">
        <v>100.6695</v>
      </c>
      <c r="C7464" s="178">
        <f t="shared" si="265"/>
        <v>763</v>
      </c>
      <c r="D7464" s="178">
        <f t="shared" si="264"/>
        <v>14</v>
      </c>
    </row>
    <row r="7465" spans="1:4">
      <c r="A7465" s="139" t="s">
        <v>7655</v>
      </c>
      <c r="B7465" s="138">
        <v>82.027000000000001</v>
      </c>
      <c r="C7465" s="178">
        <f t="shared" si="265"/>
        <v>768</v>
      </c>
      <c r="D7465" s="178">
        <f t="shared" si="264"/>
        <v>15</v>
      </c>
    </row>
    <row r="7466" spans="1:4">
      <c r="A7466" s="139" t="s">
        <v>7656</v>
      </c>
      <c r="B7466" s="138">
        <v>0</v>
      </c>
      <c r="C7466" s="178">
        <f t="shared" si="265"/>
        <v>741</v>
      </c>
      <c r="D7466" s="178">
        <f t="shared" si="264"/>
        <v>16</v>
      </c>
    </row>
    <row r="7467" spans="1:4">
      <c r="A7467" s="139" t="s">
        <v>7657</v>
      </c>
      <c r="B7467" s="138">
        <v>0</v>
      </c>
      <c r="C7467" s="178">
        <f t="shared" si="265"/>
        <v>699</v>
      </c>
      <c r="D7467" s="178">
        <f t="shared" si="264"/>
        <v>17</v>
      </c>
    </row>
    <row r="7468" spans="1:4">
      <c r="A7468" s="139" t="s">
        <v>7658</v>
      </c>
      <c r="B7468" s="138">
        <v>0</v>
      </c>
      <c r="C7468" s="178">
        <f t="shared" si="265"/>
        <v>652</v>
      </c>
      <c r="D7468" s="178">
        <f t="shared" si="264"/>
        <v>18</v>
      </c>
    </row>
    <row r="7469" spans="1:4">
      <c r="A7469" s="139" t="s">
        <v>7659</v>
      </c>
      <c r="B7469" s="138">
        <v>0</v>
      </c>
      <c r="C7469" s="178">
        <f t="shared" si="265"/>
        <v>556</v>
      </c>
      <c r="D7469" s="178">
        <f t="shared" si="264"/>
        <v>19</v>
      </c>
    </row>
    <row r="7470" spans="1:4">
      <c r="A7470" s="139" t="s">
        <v>7660</v>
      </c>
      <c r="B7470" s="138">
        <v>0</v>
      </c>
      <c r="C7470" s="178">
        <f t="shared" si="265"/>
        <v>364</v>
      </c>
      <c r="D7470" s="178">
        <f t="shared" si="264"/>
        <v>20</v>
      </c>
    </row>
    <row r="7471" spans="1:4">
      <c r="A7471" s="139" t="s">
        <v>7661</v>
      </c>
      <c r="B7471" s="138">
        <v>0</v>
      </c>
      <c r="C7471" s="178">
        <f t="shared" si="265"/>
        <v>8</v>
      </c>
      <c r="D7471" s="178">
        <f t="shared" si="264"/>
        <v>21</v>
      </c>
    </row>
    <row r="7472" spans="1:4">
      <c r="A7472" s="139" t="s">
        <v>7662</v>
      </c>
      <c r="B7472" s="138">
        <v>0</v>
      </c>
      <c r="C7472" s="178">
        <f t="shared" si="265"/>
        <v>0</v>
      </c>
      <c r="D7472" s="178">
        <f t="shared" si="264"/>
        <v>22</v>
      </c>
    </row>
    <row r="7473" spans="1:4">
      <c r="A7473" s="139" t="s">
        <v>7663</v>
      </c>
      <c r="B7473" s="138">
        <v>0</v>
      </c>
      <c r="C7473" s="178">
        <f t="shared" si="265"/>
        <v>0</v>
      </c>
      <c r="D7473" s="178">
        <f t="shared" si="264"/>
        <v>23</v>
      </c>
    </row>
    <row r="7474" spans="1:4">
      <c r="A7474" s="139" t="s">
        <v>7664</v>
      </c>
      <c r="B7474" s="138">
        <v>0</v>
      </c>
      <c r="C7474" s="178">
        <f t="shared" si="265"/>
        <v>0</v>
      </c>
      <c r="D7474" s="178">
        <f t="shared" si="264"/>
        <v>24</v>
      </c>
    </row>
    <row r="7475" spans="1:4">
      <c r="A7475" s="139" t="s">
        <v>7665</v>
      </c>
      <c r="B7475" s="138">
        <v>0</v>
      </c>
      <c r="C7475" s="178">
        <f t="shared" si="265"/>
        <v>0</v>
      </c>
      <c r="D7475" s="178">
        <f t="shared" si="264"/>
        <v>1</v>
      </c>
    </row>
    <row r="7476" spans="1:4">
      <c r="A7476" s="139" t="s">
        <v>7666</v>
      </c>
      <c r="B7476" s="138">
        <v>0</v>
      </c>
      <c r="C7476" s="178">
        <f t="shared" si="265"/>
        <v>0</v>
      </c>
      <c r="D7476" s="178">
        <f t="shared" si="264"/>
        <v>2</v>
      </c>
    </row>
    <row r="7477" spans="1:4">
      <c r="A7477" s="139" t="s">
        <v>7667</v>
      </c>
      <c r="B7477" s="138">
        <v>0</v>
      </c>
      <c r="C7477" s="178">
        <f t="shared" si="265"/>
        <v>0</v>
      </c>
      <c r="D7477" s="178">
        <f t="shared" si="264"/>
        <v>3</v>
      </c>
    </row>
    <row r="7478" spans="1:4">
      <c r="A7478" s="139" t="s">
        <v>7668</v>
      </c>
      <c r="B7478" s="138">
        <v>0</v>
      </c>
      <c r="C7478" s="178">
        <f t="shared" si="265"/>
        <v>0</v>
      </c>
      <c r="D7478" s="178">
        <f t="shared" si="264"/>
        <v>4</v>
      </c>
    </row>
    <row r="7479" spans="1:4">
      <c r="A7479" s="139" t="s">
        <v>7669</v>
      </c>
      <c r="B7479" s="138">
        <v>0</v>
      </c>
      <c r="C7479" s="178">
        <f t="shared" si="265"/>
        <v>0</v>
      </c>
      <c r="D7479" s="178">
        <f t="shared" si="264"/>
        <v>5</v>
      </c>
    </row>
    <row r="7480" spans="1:4">
      <c r="A7480" s="139" t="s">
        <v>7670</v>
      </c>
      <c r="B7480" s="138">
        <v>0</v>
      </c>
      <c r="C7480" s="178">
        <f t="shared" si="265"/>
        <v>0</v>
      </c>
      <c r="D7480" s="178">
        <f t="shared" si="264"/>
        <v>6</v>
      </c>
    </row>
    <row r="7481" spans="1:4">
      <c r="A7481" s="139" t="s">
        <v>7671</v>
      </c>
      <c r="B7481" s="138">
        <v>0</v>
      </c>
      <c r="C7481" s="178">
        <f t="shared" si="265"/>
        <v>11</v>
      </c>
      <c r="D7481" s="178">
        <f t="shared" si="264"/>
        <v>7</v>
      </c>
    </row>
    <row r="7482" spans="1:4">
      <c r="A7482" s="139" t="s">
        <v>7672</v>
      </c>
      <c r="B7482" s="138">
        <v>0</v>
      </c>
      <c r="C7482" s="178">
        <f t="shared" si="265"/>
        <v>293</v>
      </c>
      <c r="D7482" s="178">
        <f t="shared" si="264"/>
        <v>8</v>
      </c>
    </row>
    <row r="7483" spans="1:4">
      <c r="A7483" s="139" t="s">
        <v>7673</v>
      </c>
      <c r="B7483" s="138">
        <v>41.013500000000008</v>
      </c>
      <c r="C7483" s="178">
        <f t="shared" si="265"/>
        <v>453</v>
      </c>
      <c r="D7483" s="178">
        <f t="shared" si="264"/>
        <v>9</v>
      </c>
    </row>
    <row r="7484" spans="1:4">
      <c r="A7484" s="139" t="s">
        <v>7674</v>
      </c>
      <c r="B7484" s="138">
        <v>41.013500000000008</v>
      </c>
      <c r="C7484" s="178">
        <f t="shared" si="265"/>
        <v>544</v>
      </c>
      <c r="D7484" s="178">
        <f t="shared" si="264"/>
        <v>10</v>
      </c>
    </row>
    <row r="7485" spans="1:4">
      <c r="A7485" s="139" t="s">
        <v>7675</v>
      </c>
      <c r="B7485" s="138">
        <v>41.013500000000008</v>
      </c>
      <c r="C7485" s="178">
        <f t="shared" si="265"/>
        <v>625</v>
      </c>
      <c r="D7485" s="178">
        <f t="shared" si="264"/>
        <v>11</v>
      </c>
    </row>
    <row r="7486" spans="1:4">
      <c r="A7486" s="139" t="s">
        <v>7676</v>
      </c>
      <c r="B7486" s="138">
        <v>41.013500000000008</v>
      </c>
      <c r="C7486" s="178">
        <f t="shared" si="265"/>
        <v>687</v>
      </c>
      <c r="D7486" s="178">
        <f t="shared" si="264"/>
        <v>12</v>
      </c>
    </row>
    <row r="7487" spans="1:4">
      <c r="A7487" s="139" t="s">
        <v>7677</v>
      </c>
      <c r="B7487" s="138">
        <v>41.013500000000008</v>
      </c>
      <c r="C7487" s="178">
        <f t="shared" si="265"/>
        <v>730</v>
      </c>
      <c r="D7487" s="178">
        <f t="shared" si="264"/>
        <v>13</v>
      </c>
    </row>
    <row r="7488" spans="1:4">
      <c r="A7488" s="139" t="s">
        <v>7678</v>
      </c>
      <c r="B7488" s="138">
        <v>0</v>
      </c>
      <c r="C7488" s="178">
        <f t="shared" si="265"/>
        <v>763</v>
      </c>
      <c r="D7488" s="178">
        <f t="shared" si="264"/>
        <v>14</v>
      </c>
    </row>
    <row r="7489" spans="1:4">
      <c r="A7489" s="139" t="s">
        <v>7679</v>
      </c>
      <c r="B7489" s="138">
        <v>0</v>
      </c>
      <c r="C7489" s="178">
        <f t="shared" si="265"/>
        <v>768</v>
      </c>
      <c r="D7489" s="178">
        <f t="shared" si="264"/>
        <v>15</v>
      </c>
    </row>
    <row r="7490" spans="1:4">
      <c r="A7490" s="139" t="s">
        <v>7680</v>
      </c>
      <c r="B7490" s="138">
        <v>0</v>
      </c>
      <c r="C7490" s="178">
        <f t="shared" si="265"/>
        <v>741</v>
      </c>
      <c r="D7490" s="178">
        <f t="shared" si="264"/>
        <v>16</v>
      </c>
    </row>
    <row r="7491" spans="1:4">
      <c r="A7491" s="139" t="s">
        <v>7681</v>
      </c>
      <c r="B7491" s="138">
        <v>0</v>
      </c>
      <c r="C7491" s="178">
        <f t="shared" si="265"/>
        <v>699</v>
      </c>
      <c r="D7491" s="178">
        <f t="shared" si="264"/>
        <v>17</v>
      </c>
    </row>
    <row r="7492" spans="1:4">
      <c r="A7492" s="139" t="s">
        <v>7682</v>
      </c>
      <c r="B7492" s="138">
        <v>0</v>
      </c>
      <c r="C7492" s="178">
        <f t="shared" si="265"/>
        <v>652</v>
      </c>
      <c r="D7492" s="178">
        <f t="shared" si="264"/>
        <v>18</v>
      </c>
    </row>
    <row r="7493" spans="1:4">
      <c r="A7493" s="139" t="s">
        <v>7683</v>
      </c>
      <c r="B7493" s="138">
        <v>0</v>
      </c>
      <c r="C7493" s="178">
        <f t="shared" si="265"/>
        <v>556</v>
      </c>
      <c r="D7493" s="178">
        <f t="shared" si="264"/>
        <v>19</v>
      </c>
    </row>
    <row r="7494" spans="1:4">
      <c r="A7494" s="139" t="s">
        <v>7684</v>
      </c>
      <c r="B7494" s="138">
        <v>0</v>
      </c>
      <c r="C7494" s="178">
        <f t="shared" si="265"/>
        <v>364</v>
      </c>
      <c r="D7494" s="178">
        <f t="shared" si="264"/>
        <v>20</v>
      </c>
    </row>
    <row r="7495" spans="1:4">
      <c r="A7495" s="139" t="s">
        <v>7685</v>
      </c>
      <c r="B7495" s="138">
        <v>0</v>
      </c>
      <c r="C7495" s="178">
        <f t="shared" si="265"/>
        <v>8</v>
      </c>
      <c r="D7495" s="178">
        <f t="shared" si="264"/>
        <v>21</v>
      </c>
    </row>
    <row r="7496" spans="1:4">
      <c r="A7496" s="139" t="s">
        <v>7686</v>
      </c>
      <c r="B7496" s="138">
        <v>0</v>
      </c>
      <c r="C7496" s="178">
        <f t="shared" si="265"/>
        <v>0</v>
      </c>
      <c r="D7496" s="178">
        <f t="shared" si="264"/>
        <v>22</v>
      </c>
    </row>
    <row r="7497" spans="1:4">
      <c r="A7497" s="139" t="s">
        <v>7687</v>
      </c>
      <c r="B7497" s="138">
        <v>0</v>
      </c>
      <c r="C7497" s="178">
        <f t="shared" si="265"/>
        <v>0</v>
      </c>
      <c r="D7497" s="178">
        <f t="shared" si="264"/>
        <v>23</v>
      </c>
    </row>
    <row r="7498" spans="1:4">
      <c r="A7498" s="139" t="s">
        <v>7688</v>
      </c>
      <c r="B7498" s="138">
        <v>0</v>
      </c>
      <c r="C7498" s="178">
        <f t="shared" si="265"/>
        <v>0</v>
      </c>
      <c r="D7498" s="178">
        <f t="shared" si="264"/>
        <v>24</v>
      </c>
    </row>
    <row r="7499" spans="1:4">
      <c r="A7499" s="139" t="s">
        <v>7689</v>
      </c>
      <c r="B7499" s="138">
        <v>0</v>
      </c>
      <c r="C7499" s="178">
        <f t="shared" si="265"/>
        <v>0</v>
      </c>
      <c r="D7499" s="178">
        <f t="shared" ref="D7499:D7562" si="266">D7475</f>
        <v>1</v>
      </c>
    </row>
    <row r="7500" spans="1:4">
      <c r="A7500" s="139" t="s">
        <v>7690</v>
      </c>
      <c r="B7500" s="138">
        <v>0</v>
      </c>
      <c r="C7500" s="178">
        <f t="shared" si="265"/>
        <v>0</v>
      </c>
      <c r="D7500" s="178">
        <f t="shared" si="266"/>
        <v>2</v>
      </c>
    </row>
    <row r="7501" spans="1:4">
      <c r="A7501" s="139" t="s">
        <v>7691</v>
      </c>
      <c r="B7501" s="138">
        <v>0</v>
      </c>
      <c r="C7501" s="178">
        <f t="shared" si="265"/>
        <v>0</v>
      </c>
      <c r="D7501" s="178">
        <f t="shared" si="266"/>
        <v>3</v>
      </c>
    </row>
    <row r="7502" spans="1:4">
      <c r="A7502" s="139" t="s">
        <v>7692</v>
      </c>
      <c r="B7502" s="138">
        <v>0</v>
      </c>
      <c r="C7502" s="178">
        <f t="shared" si="265"/>
        <v>0</v>
      </c>
      <c r="D7502" s="178">
        <f t="shared" si="266"/>
        <v>4</v>
      </c>
    </row>
    <row r="7503" spans="1:4">
      <c r="A7503" s="139" t="s">
        <v>7693</v>
      </c>
      <c r="B7503" s="138">
        <v>0</v>
      </c>
      <c r="C7503" s="178">
        <f t="shared" si="265"/>
        <v>0</v>
      </c>
      <c r="D7503" s="178">
        <f t="shared" si="266"/>
        <v>5</v>
      </c>
    </row>
    <row r="7504" spans="1:4">
      <c r="A7504" s="139" t="s">
        <v>7694</v>
      </c>
      <c r="B7504" s="138">
        <v>0</v>
      </c>
      <c r="C7504" s="178">
        <f t="shared" si="265"/>
        <v>0</v>
      </c>
      <c r="D7504" s="178">
        <f t="shared" si="266"/>
        <v>6</v>
      </c>
    </row>
    <row r="7505" spans="1:4">
      <c r="A7505" s="139" t="s">
        <v>7695</v>
      </c>
      <c r="B7505" s="138">
        <v>0</v>
      </c>
      <c r="C7505" s="178">
        <f t="shared" si="265"/>
        <v>11</v>
      </c>
      <c r="D7505" s="178">
        <f t="shared" si="266"/>
        <v>7</v>
      </c>
    </row>
    <row r="7506" spans="1:4">
      <c r="A7506" s="139" t="s">
        <v>7696</v>
      </c>
      <c r="B7506" s="138">
        <v>0</v>
      </c>
      <c r="C7506" s="178">
        <f t="shared" si="265"/>
        <v>293</v>
      </c>
      <c r="D7506" s="178">
        <f t="shared" si="266"/>
        <v>8</v>
      </c>
    </row>
    <row r="7507" spans="1:4">
      <c r="A7507" s="139" t="s">
        <v>7697</v>
      </c>
      <c r="B7507" s="138">
        <v>119.312</v>
      </c>
      <c r="C7507" s="178">
        <f t="shared" si="265"/>
        <v>453</v>
      </c>
      <c r="D7507" s="178">
        <f t="shared" si="266"/>
        <v>9</v>
      </c>
    </row>
    <row r="7508" spans="1:4">
      <c r="A7508" s="139" t="s">
        <v>7698</v>
      </c>
      <c r="B7508" s="138">
        <v>119.312</v>
      </c>
      <c r="C7508" s="178">
        <f t="shared" si="265"/>
        <v>544</v>
      </c>
      <c r="D7508" s="178">
        <f t="shared" si="266"/>
        <v>10</v>
      </c>
    </row>
    <row r="7509" spans="1:4">
      <c r="A7509" s="139" t="s">
        <v>7699</v>
      </c>
      <c r="B7509" s="138">
        <v>119.312</v>
      </c>
      <c r="C7509" s="178">
        <f t="shared" si="265"/>
        <v>625</v>
      </c>
      <c r="D7509" s="178">
        <f t="shared" si="266"/>
        <v>11</v>
      </c>
    </row>
    <row r="7510" spans="1:4">
      <c r="A7510" s="139" t="s">
        <v>7700</v>
      </c>
      <c r="B7510" s="138">
        <v>119.312</v>
      </c>
      <c r="C7510" s="178">
        <f t="shared" si="265"/>
        <v>687</v>
      </c>
      <c r="D7510" s="178">
        <f t="shared" si="266"/>
        <v>12</v>
      </c>
    </row>
    <row r="7511" spans="1:4">
      <c r="A7511" s="139" t="s">
        <v>7701</v>
      </c>
      <c r="B7511" s="138">
        <v>119.312</v>
      </c>
      <c r="C7511" s="178">
        <f t="shared" si="265"/>
        <v>730</v>
      </c>
      <c r="D7511" s="178">
        <f t="shared" si="266"/>
        <v>13</v>
      </c>
    </row>
    <row r="7512" spans="1:4">
      <c r="A7512" s="139" t="s">
        <v>7702</v>
      </c>
      <c r="B7512" s="138">
        <v>0</v>
      </c>
      <c r="C7512" s="178">
        <f t="shared" si="265"/>
        <v>763</v>
      </c>
      <c r="D7512" s="178">
        <f t="shared" si="266"/>
        <v>14</v>
      </c>
    </row>
    <row r="7513" spans="1:4">
      <c r="A7513" s="139" t="s">
        <v>7703</v>
      </c>
      <c r="B7513" s="138">
        <v>0</v>
      </c>
      <c r="C7513" s="178">
        <f t="shared" si="265"/>
        <v>768</v>
      </c>
      <c r="D7513" s="178">
        <f t="shared" si="266"/>
        <v>15</v>
      </c>
    </row>
    <row r="7514" spans="1:4">
      <c r="A7514" s="139" t="s">
        <v>7704</v>
      </c>
      <c r="B7514" s="138">
        <v>0</v>
      </c>
      <c r="C7514" s="178">
        <f t="shared" si="265"/>
        <v>741</v>
      </c>
      <c r="D7514" s="178">
        <f t="shared" si="266"/>
        <v>16</v>
      </c>
    </row>
    <row r="7515" spans="1:4">
      <c r="A7515" s="139" t="s">
        <v>7705</v>
      </c>
      <c r="B7515" s="138">
        <v>0</v>
      </c>
      <c r="C7515" s="178">
        <f t="shared" si="265"/>
        <v>699</v>
      </c>
      <c r="D7515" s="178">
        <f t="shared" si="266"/>
        <v>17</v>
      </c>
    </row>
    <row r="7516" spans="1:4">
      <c r="A7516" s="139" t="s">
        <v>7706</v>
      </c>
      <c r="B7516" s="138">
        <v>0</v>
      </c>
      <c r="C7516" s="178">
        <f t="shared" si="265"/>
        <v>652</v>
      </c>
      <c r="D7516" s="178">
        <f t="shared" si="266"/>
        <v>18</v>
      </c>
    </row>
    <row r="7517" spans="1:4">
      <c r="A7517" s="139" t="s">
        <v>7707</v>
      </c>
      <c r="B7517" s="138">
        <v>0</v>
      </c>
      <c r="C7517" s="178">
        <f t="shared" si="265"/>
        <v>556</v>
      </c>
      <c r="D7517" s="178">
        <f t="shared" si="266"/>
        <v>19</v>
      </c>
    </row>
    <row r="7518" spans="1:4">
      <c r="A7518" s="139" t="s">
        <v>7708</v>
      </c>
      <c r="B7518" s="138">
        <v>0</v>
      </c>
      <c r="C7518" s="178">
        <f t="shared" si="265"/>
        <v>364</v>
      </c>
      <c r="D7518" s="178">
        <f t="shared" si="266"/>
        <v>20</v>
      </c>
    </row>
    <row r="7519" spans="1:4">
      <c r="A7519" s="139" t="s">
        <v>7709</v>
      </c>
      <c r="B7519" s="138">
        <v>0</v>
      </c>
      <c r="C7519" s="178">
        <f t="shared" si="265"/>
        <v>8</v>
      </c>
      <c r="D7519" s="178">
        <f t="shared" si="266"/>
        <v>21</v>
      </c>
    </row>
    <row r="7520" spans="1:4">
      <c r="A7520" s="139" t="s">
        <v>7710</v>
      </c>
      <c r="B7520" s="138">
        <v>0</v>
      </c>
      <c r="C7520" s="178">
        <f t="shared" si="265"/>
        <v>0</v>
      </c>
      <c r="D7520" s="178">
        <f t="shared" si="266"/>
        <v>22</v>
      </c>
    </row>
    <row r="7521" spans="1:4">
      <c r="A7521" s="139" t="s">
        <v>7711</v>
      </c>
      <c r="B7521" s="138">
        <v>0</v>
      </c>
      <c r="C7521" s="178">
        <f t="shared" si="265"/>
        <v>0</v>
      </c>
      <c r="D7521" s="178">
        <f t="shared" si="266"/>
        <v>23</v>
      </c>
    </row>
    <row r="7522" spans="1:4">
      <c r="A7522" s="139" t="s">
        <v>7712</v>
      </c>
      <c r="B7522" s="138">
        <v>0</v>
      </c>
      <c r="C7522" s="178">
        <f t="shared" si="265"/>
        <v>0</v>
      </c>
      <c r="D7522" s="178">
        <f t="shared" si="266"/>
        <v>24</v>
      </c>
    </row>
    <row r="7523" spans="1:4">
      <c r="A7523" s="139" t="s">
        <v>7713</v>
      </c>
      <c r="B7523" s="138">
        <v>0</v>
      </c>
      <c r="C7523" s="178">
        <f t="shared" si="265"/>
        <v>0</v>
      </c>
      <c r="D7523" s="178">
        <f t="shared" si="266"/>
        <v>1</v>
      </c>
    </row>
    <row r="7524" spans="1:4">
      <c r="A7524" s="139" t="s">
        <v>7714</v>
      </c>
      <c r="B7524" s="138">
        <v>0</v>
      </c>
      <c r="C7524" s="178">
        <f t="shared" ref="C7524:C7587" si="267">_xlfn.XLOOKUP(D7524,$N$5:$N$28,$L$5:$L$28)</f>
        <v>0</v>
      </c>
      <c r="D7524" s="178">
        <f t="shared" si="266"/>
        <v>2</v>
      </c>
    </row>
    <row r="7525" spans="1:4">
      <c r="A7525" s="139" t="s">
        <v>7715</v>
      </c>
      <c r="B7525" s="138">
        <v>0</v>
      </c>
      <c r="C7525" s="178">
        <f t="shared" si="267"/>
        <v>0</v>
      </c>
      <c r="D7525" s="178">
        <f t="shared" si="266"/>
        <v>3</v>
      </c>
    </row>
    <row r="7526" spans="1:4">
      <c r="A7526" s="139" t="s">
        <v>7716</v>
      </c>
      <c r="B7526" s="138">
        <v>0</v>
      </c>
      <c r="C7526" s="178">
        <f t="shared" si="267"/>
        <v>0</v>
      </c>
      <c r="D7526" s="178">
        <f t="shared" si="266"/>
        <v>4</v>
      </c>
    </row>
    <row r="7527" spans="1:4">
      <c r="A7527" s="139" t="s">
        <v>7717</v>
      </c>
      <c r="B7527" s="138">
        <v>0</v>
      </c>
      <c r="C7527" s="178">
        <f t="shared" si="267"/>
        <v>0</v>
      </c>
      <c r="D7527" s="178">
        <f t="shared" si="266"/>
        <v>5</v>
      </c>
    </row>
    <row r="7528" spans="1:4">
      <c r="A7528" s="139" t="s">
        <v>7718</v>
      </c>
      <c r="B7528" s="138">
        <v>0</v>
      </c>
      <c r="C7528" s="178">
        <f t="shared" si="267"/>
        <v>0</v>
      </c>
      <c r="D7528" s="178">
        <f t="shared" si="266"/>
        <v>6</v>
      </c>
    </row>
    <row r="7529" spans="1:4">
      <c r="A7529" s="139" t="s">
        <v>7719</v>
      </c>
      <c r="B7529" s="138">
        <v>0</v>
      </c>
      <c r="C7529" s="178">
        <f t="shared" si="267"/>
        <v>11</v>
      </c>
      <c r="D7529" s="178">
        <f t="shared" si="266"/>
        <v>7</v>
      </c>
    </row>
    <row r="7530" spans="1:4">
      <c r="A7530" s="139" t="s">
        <v>7720</v>
      </c>
      <c r="B7530" s="138">
        <v>0</v>
      </c>
      <c r="C7530" s="178">
        <f t="shared" si="267"/>
        <v>293</v>
      </c>
      <c r="D7530" s="178">
        <f t="shared" si="266"/>
        <v>8</v>
      </c>
    </row>
    <row r="7531" spans="1:4">
      <c r="A7531" s="139" t="s">
        <v>7721</v>
      </c>
      <c r="B7531" s="138">
        <v>119.312</v>
      </c>
      <c r="C7531" s="178">
        <f t="shared" si="267"/>
        <v>453</v>
      </c>
      <c r="D7531" s="178">
        <f t="shared" si="266"/>
        <v>9</v>
      </c>
    </row>
    <row r="7532" spans="1:4">
      <c r="A7532" s="139" t="s">
        <v>7722</v>
      </c>
      <c r="B7532" s="138">
        <v>119.312</v>
      </c>
      <c r="C7532" s="178">
        <f t="shared" si="267"/>
        <v>544</v>
      </c>
      <c r="D7532" s="178">
        <f t="shared" si="266"/>
        <v>10</v>
      </c>
    </row>
    <row r="7533" spans="1:4">
      <c r="A7533" s="139" t="s">
        <v>7723</v>
      </c>
      <c r="B7533" s="138">
        <v>119.312</v>
      </c>
      <c r="C7533" s="178">
        <f t="shared" si="267"/>
        <v>625</v>
      </c>
      <c r="D7533" s="178">
        <f t="shared" si="266"/>
        <v>11</v>
      </c>
    </row>
    <row r="7534" spans="1:4">
      <c r="A7534" s="139" t="s">
        <v>7724</v>
      </c>
      <c r="B7534" s="138">
        <v>119.312</v>
      </c>
      <c r="C7534" s="178">
        <f t="shared" si="267"/>
        <v>687</v>
      </c>
      <c r="D7534" s="178">
        <f t="shared" si="266"/>
        <v>12</v>
      </c>
    </row>
    <row r="7535" spans="1:4">
      <c r="A7535" s="139" t="s">
        <v>7725</v>
      </c>
      <c r="B7535" s="138">
        <v>119.312</v>
      </c>
      <c r="C7535" s="178">
        <f t="shared" si="267"/>
        <v>730</v>
      </c>
      <c r="D7535" s="178">
        <f t="shared" si="266"/>
        <v>13</v>
      </c>
    </row>
    <row r="7536" spans="1:4">
      <c r="A7536" s="139" t="s">
        <v>7726</v>
      </c>
      <c r="B7536" s="138">
        <v>22.371000000000002</v>
      </c>
      <c r="C7536" s="178">
        <f t="shared" si="267"/>
        <v>763</v>
      </c>
      <c r="D7536" s="178">
        <f t="shared" si="266"/>
        <v>14</v>
      </c>
    </row>
    <row r="7537" spans="1:4">
      <c r="A7537" s="139" t="s">
        <v>7727</v>
      </c>
      <c r="B7537" s="138">
        <v>22.371000000000002</v>
      </c>
      <c r="C7537" s="178">
        <f t="shared" si="267"/>
        <v>768</v>
      </c>
      <c r="D7537" s="178">
        <f t="shared" si="266"/>
        <v>15</v>
      </c>
    </row>
    <row r="7538" spans="1:4">
      <c r="A7538" s="139" t="s">
        <v>7728</v>
      </c>
      <c r="B7538" s="138">
        <v>0</v>
      </c>
      <c r="C7538" s="178">
        <f t="shared" si="267"/>
        <v>741</v>
      </c>
      <c r="D7538" s="178">
        <f t="shared" si="266"/>
        <v>16</v>
      </c>
    </row>
    <row r="7539" spans="1:4">
      <c r="A7539" s="139" t="s">
        <v>7729</v>
      </c>
      <c r="B7539" s="138">
        <v>0</v>
      </c>
      <c r="C7539" s="178">
        <f t="shared" si="267"/>
        <v>699</v>
      </c>
      <c r="D7539" s="178">
        <f t="shared" si="266"/>
        <v>17</v>
      </c>
    </row>
    <row r="7540" spans="1:4">
      <c r="A7540" s="139" t="s">
        <v>7730</v>
      </c>
      <c r="B7540" s="138">
        <v>0</v>
      </c>
      <c r="C7540" s="178">
        <f t="shared" si="267"/>
        <v>652</v>
      </c>
      <c r="D7540" s="178">
        <f t="shared" si="266"/>
        <v>18</v>
      </c>
    </row>
    <row r="7541" spans="1:4">
      <c r="A7541" s="139" t="s">
        <v>7731</v>
      </c>
      <c r="B7541" s="138">
        <v>0</v>
      </c>
      <c r="C7541" s="178">
        <f t="shared" si="267"/>
        <v>556</v>
      </c>
      <c r="D7541" s="178">
        <f t="shared" si="266"/>
        <v>19</v>
      </c>
    </row>
    <row r="7542" spans="1:4">
      <c r="A7542" s="139" t="s">
        <v>7732</v>
      </c>
      <c r="B7542" s="138">
        <v>0</v>
      </c>
      <c r="C7542" s="178">
        <f t="shared" si="267"/>
        <v>364</v>
      </c>
      <c r="D7542" s="178">
        <f t="shared" si="266"/>
        <v>20</v>
      </c>
    </row>
    <row r="7543" spans="1:4">
      <c r="A7543" s="139" t="s">
        <v>7733</v>
      </c>
      <c r="B7543" s="138">
        <v>0</v>
      </c>
      <c r="C7543" s="178">
        <f t="shared" si="267"/>
        <v>8</v>
      </c>
      <c r="D7543" s="178">
        <f t="shared" si="266"/>
        <v>21</v>
      </c>
    </row>
    <row r="7544" spans="1:4">
      <c r="A7544" s="139" t="s">
        <v>7734</v>
      </c>
      <c r="B7544" s="138">
        <v>0</v>
      </c>
      <c r="C7544" s="178">
        <f t="shared" si="267"/>
        <v>0</v>
      </c>
      <c r="D7544" s="178">
        <f t="shared" si="266"/>
        <v>22</v>
      </c>
    </row>
    <row r="7545" spans="1:4">
      <c r="A7545" s="139" t="s">
        <v>7735</v>
      </c>
      <c r="B7545" s="138">
        <v>0</v>
      </c>
      <c r="C7545" s="178">
        <f t="shared" si="267"/>
        <v>0</v>
      </c>
      <c r="D7545" s="178">
        <f t="shared" si="266"/>
        <v>23</v>
      </c>
    </row>
    <row r="7546" spans="1:4">
      <c r="A7546" s="139" t="s">
        <v>7736</v>
      </c>
      <c r="B7546" s="138">
        <v>0</v>
      </c>
      <c r="C7546" s="178">
        <f t="shared" si="267"/>
        <v>0</v>
      </c>
      <c r="D7546" s="178">
        <f t="shared" si="266"/>
        <v>24</v>
      </c>
    </row>
    <row r="7547" spans="1:4">
      <c r="A7547" s="139" t="s">
        <v>7737</v>
      </c>
      <c r="B7547" s="138">
        <v>0</v>
      </c>
      <c r="C7547" s="178">
        <f t="shared" si="267"/>
        <v>0</v>
      </c>
      <c r="D7547" s="178">
        <f t="shared" si="266"/>
        <v>1</v>
      </c>
    </row>
    <row r="7548" spans="1:4">
      <c r="A7548" s="139" t="s">
        <v>7738</v>
      </c>
      <c r="B7548" s="138">
        <v>0</v>
      </c>
      <c r="C7548" s="178">
        <f t="shared" si="267"/>
        <v>0</v>
      </c>
      <c r="D7548" s="178">
        <f t="shared" si="266"/>
        <v>2</v>
      </c>
    </row>
    <row r="7549" spans="1:4">
      <c r="A7549" s="139" t="s">
        <v>7739</v>
      </c>
      <c r="B7549" s="138">
        <v>0</v>
      </c>
      <c r="C7549" s="178">
        <f t="shared" si="267"/>
        <v>0</v>
      </c>
      <c r="D7549" s="178">
        <f t="shared" si="266"/>
        <v>3</v>
      </c>
    </row>
    <row r="7550" spans="1:4">
      <c r="A7550" s="139" t="s">
        <v>7740</v>
      </c>
      <c r="B7550" s="138">
        <v>0</v>
      </c>
      <c r="C7550" s="178">
        <f t="shared" si="267"/>
        <v>0</v>
      </c>
      <c r="D7550" s="178">
        <f t="shared" si="266"/>
        <v>4</v>
      </c>
    </row>
    <row r="7551" spans="1:4">
      <c r="A7551" s="139" t="s">
        <v>7741</v>
      </c>
      <c r="B7551" s="138">
        <v>0</v>
      </c>
      <c r="C7551" s="178">
        <f t="shared" si="267"/>
        <v>0</v>
      </c>
      <c r="D7551" s="178">
        <f t="shared" si="266"/>
        <v>5</v>
      </c>
    </row>
    <row r="7552" spans="1:4">
      <c r="A7552" s="139" t="s">
        <v>7742</v>
      </c>
      <c r="B7552" s="138">
        <v>0</v>
      </c>
      <c r="C7552" s="178">
        <f t="shared" si="267"/>
        <v>0</v>
      </c>
      <c r="D7552" s="178">
        <f t="shared" si="266"/>
        <v>6</v>
      </c>
    </row>
    <row r="7553" spans="1:4">
      <c r="A7553" s="139" t="s">
        <v>7743</v>
      </c>
      <c r="B7553" s="138">
        <v>0</v>
      </c>
      <c r="C7553" s="178">
        <f t="shared" si="267"/>
        <v>11</v>
      </c>
      <c r="D7553" s="178">
        <f t="shared" si="266"/>
        <v>7</v>
      </c>
    </row>
    <row r="7554" spans="1:4">
      <c r="A7554" s="139" t="s">
        <v>7744</v>
      </c>
      <c r="B7554" s="138">
        <v>0</v>
      </c>
      <c r="C7554" s="178">
        <f t="shared" si="267"/>
        <v>293</v>
      </c>
      <c r="D7554" s="178">
        <f t="shared" si="266"/>
        <v>8</v>
      </c>
    </row>
    <row r="7555" spans="1:4">
      <c r="A7555" s="139" t="s">
        <v>7745</v>
      </c>
      <c r="B7555" s="138">
        <v>22.371000000000002</v>
      </c>
      <c r="C7555" s="178">
        <f t="shared" si="267"/>
        <v>453</v>
      </c>
      <c r="D7555" s="178">
        <f t="shared" si="266"/>
        <v>9</v>
      </c>
    </row>
    <row r="7556" spans="1:4">
      <c r="A7556" s="139" t="s">
        <v>7746</v>
      </c>
      <c r="B7556" s="138">
        <v>22.371000000000002</v>
      </c>
      <c r="C7556" s="178">
        <f t="shared" si="267"/>
        <v>544</v>
      </c>
      <c r="D7556" s="178">
        <f t="shared" si="266"/>
        <v>10</v>
      </c>
    </row>
    <row r="7557" spans="1:4">
      <c r="A7557" s="139" t="s">
        <v>7747</v>
      </c>
      <c r="B7557" s="138">
        <v>22.371000000000002</v>
      </c>
      <c r="C7557" s="178">
        <f t="shared" si="267"/>
        <v>625</v>
      </c>
      <c r="D7557" s="178">
        <f t="shared" si="266"/>
        <v>11</v>
      </c>
    </row>
    <row r="7558" spans="1:4">
      <c r="A7558" s="139" t="s">
        <v>7748</v>
      </c>
      <c r="B7558" s="138">
        <v>22.371000000000002</v>
      </c>
      <c r="C7558" s="178">
        <f t="shared" si="267"/>
        <v>687</v>
      </c>
      <c r="D7558" s="178">
        <f t="shared" si="266"/>
        <v>12</v>
      </c>
    </row>
    <row r="7559" spans="1:4">
      <c r="A7559" s="139" t="s">
        <v>7749</v>
      </c>
      <c r="B7559" s="138">
        <v>22.371000000000002</v>
      </c>
      <c r="C7559" s="178">
        <f t="shared" si="267"/>
        <v>730</v>
      </c>
      <c r="D7559" s="178">
        <f t="shared" si="266"/>
        <v>13</v>
      </c>
    </row>
    <row r="7560" spans="1:4">
      <c r="A7560" s="139" t="s">
        <v>7750</v>
      </c>
      <c r="B7560" s="138">
        <v>0</v>
      </c>
      <c r="C7560" s="178">
        <f t="shared" si="267"/>
        <v>763</v>
      </c>
      <c r="D7560" s="178">
        <f t="shared" si="266"/>
        <v>14</v>
      </c>
    </row>
    <row r="7561" spans="1:4">
      <c r="A7561" s="139" t="s">
        <v>7751</v>
      </c>
      <c r="B7561" s="138">
        <v>0</v>
      </c>
      <c r="C7561" s="178">
        <f t="shared" si="267"/>
        <v>768</v>
      </c>
      <c r="D7561" s="178">
        <f t="shared" si="266"/>
        <v>15</v>
      </c>
    </row>
    <row r="7562" spans="1:4">
      <c r="A7562" s="139" t="s">
        <v>7752</v>
      </c>
      <c r="B7562" s="138">
        <v>0</v>
      </c>
      <c r="C7562" s="178">
        <f t="shared" si="267"/>
        <v>741</v>
      </c>
      <c r="D7562" s="178">
        <f t="shared" si="266"/>
        <v>16</v>
      </c>
    </row>
    <row r="7563" spans="1:4">
      <c r="A7563" s="139" t="s">
        <v>7753</v>
      </c>
      <c r="B7563" s="138">
        <v>0</v>
      </c>
      <c r="C7563" s="178">
        <f t="shared" si="267"/>
        <v>699</v>
      </c>
      <c r="D7563" s="178">
        <f t="shared" ref="D7563:D7626" si="268">D7539</f>
        <v>17</v>
      </c>
    </row>
    <row r="7564" spans="1:4">
      <c r="A7564" s="139" t="s">
        <v>7754</v>
      </c>
      <c r="B7564" s="138">
        <v>0</v>
      </c>
      <c r="C7564" s="178">
        <f t="shared" si="267"/>
        <v>652</v>
      </c>
      <c r="D7564" s="178">
        <f t="shared" si="268"/>
        <v>18</v>
      </c>
    </row>
    <row r="7565" spans="1:4">
      <c r="A7565" s="139" t="s">
        <v>7755</v>
      </c>
      <c r="B7565" s="138">
        <v>0</v>
      </c>
      <c r="C7565" s="178">
        <f t="shared" si="267"/>
        <v>556</v>
      </c>
      <c r="D7565" s="178">
        <f t="shared" si="268"/>
        <v>19</v>
      </c>
    </row>
    <row r="7566" spans="1:4">
      <c r="A7566" s="139" t="s">
        <v>7756</v>
      </c>
      <c r="B7566" s="138">
        <v>0</v>
      </c>
      <c r="C7566" s="178">
        <f t="shared" si="267"/>
        <v>364</v>
      </c>
      <c r="D7566" s="178">
        <f t="shared" si="268"/>
        <v>20</v>
      </c>
    </row>
    <row r="7567" spans="1:4">
      <c r="A7567" s="139" t="s">
        <v>7757</v>
      </c>
      <c r="B7567" s="138">
        <v>0</v>
      </c>
      <c r="C7567" s="178">
        <f t="shared" si="267"/>
        <v>8</v>
      </c>
      <c r="D7567" s="178">
        <f t="shared" si="268"/>
        <v>21</v>
      </c>
    </row>
    <row r="7568" spans="1:4">
      <c r="A7568" s="139" t="s">
        <v>7758</v>
      </c>
      <c r="B7568" s="138">
        <v>0</v>
      </c>
      <c r="C7568" s="178">
        <f t="shared" si="267"/>
        <v>0</v>
      </c>
      <c r="D7568" s="178">
        <f t="shared" si="268"/>
        <v>22</v>
      </c>
    </row>
    <row r="7569" spans="1:4">
      <c r="A7569" s="139" t="s">
        <v>7759</v>
      </c>
      <c r="B7569" s="138">
        <v>0</v>
      </c>
      <c r="C7569" s="178">
        <f t="shared" si="267"/>
        <v>0</v>
      </c>
      <c r="D7569" s="178">
        <f t="shared" si="268"/>
        <v>23</v>
      </c>
    </row>
    <row r="7570" spans="1:4">
      <c r="A7570" s="139" t="s">
        <v>7760</v>
      </c>
      <c r="B7570" s="138">
        <v>0</v>
      </c>
      <c r="C7570" s="178">
        <f t="shared" si="267"/>
        <v>0</v>
      </c>
      <c r="D7570" s="178">
        <f t="shared" si="268"/>
        <v>24</v>
      </c>
    </row>
    <row r="7571" spans="1:4">
      <c r="A7571" s="139" t="s">
        <v>7761</v>
      </c>
      <c r="B7571" s="138">
        <v>0</v>
      </c>
      <c r="C7571" s="178">
        <f t="shared" si="267"/>
        <v>0</v>
      </c>
      <c r="D7571" s="178">
        <f t="shared" si="268"/>
        <v>1</v>
      </c>
    </row>
    <row r="7572" spans="1:4">
      <c r="A7572" s="139" t="s">
        <v>7762</v>
      </c>
      <c r="B7572" s="138">
        <v>0</v>
      </c>
      <c r="C7572" s="178">
        <f t="shared" si="267"/>
        <v>0</v>
      </c>
      <c r="D7572" s="178">
        <f t="shared" si="268"/>
        <v>2</v>
      </c>
    </row>
    <row r="7573" spans="1:4">
      <c r="A7573" s="139" t="s">
        <v>7763</v>
      </c>
      <c r="B7573" s="138">
        <v>0</v>
      </c>
      <c r="C7573" s="178">
        <f t="shared" si="267"/>
        <v>0</v>
      </c>
      <c r="D7573" s="178">
        <f t="shared" si="268"/>
        <v>3</v>
      </c>
    </row>
    <row r="7574" spans="1:4">
      <c r="A7574" s="139" t="s">
        <v>7764</v>
      </c>
      <c r="B7574" s="138">
        <v>0</v>
      </c>
      <c r="C7574" s="178">
        <f t="shared" si="267"/>
        <v>0</v>
      </c>
      <c r="D7574" s="178">
        <f t="shared" si="268"/>
        <v>4</v>
      </c>
    </row>
    <row r="7575" spans="1:4">
      <c r="A7575" s="139" t="s">
        <v>7765</v>
      </c>
      <c r="B7575" s="138">
        <v>0</v>
      </c>
      <c r="C7575" s="178">
        <f t="shared" si="267"/>
        <v>0</v>
      </c>
      <c r="D7575" s="178">
        <f t="shared" si="268"/>
        <v>5</v>
      </c>
    </row>
    <row r="7576" spans="1:4">
      <c r="A7576" s="139" t="s">
        <v>7766</v>
      </c>
      <c r="B7576" s="138">
        <v>0</v>
      </c>
      <c r="C7576" s="178">
        <f t="shared" si="267"/>
        <v>0</v>
      </c>
      <c r="D7576" s="178">
        <f t="shared" si="268"/>
        <v>6</v>
      </c>
    </row>
    <row r="7577" spans="1:4">
      <c r="A7577" s="139" t="s">
        <v>7767</v>
      </c>
      <c r="B7577" s="138">
        <v>0</v>
      </c>
      <c r="C7577" s="178">
        <f t="shared" si="267"/>
        <v>11</v>
      </c>
      <c r="D7577" s="178">
        <f t="shared" si="268"/>
        <v>7</v>
      </c>
    </row>
    <row r="7578" spans="1:4">
      <c r="A7578" s="139" t="s">
        <v>7768</v>
      </c>
      <c r="B7578" s="138">
        <v>0</v>
      </c>
      <c r="C7578" s="178">
        <f t="shared" si="267"/>
        <v>293</v>
      </c>
      <c r="D7578" s="178">
        <f t="shared" si="268"/>
        <v>8</v>
      </c>
    </row>
    <row r="7579" spans="1:4">
      <c r="A7579" s="139" t="s">
        <v>7769</v>
      </c>
      <c r="B7579" s="138">
        <v>82.027000000000001</v>
      </c>
      <c r="C7579" s="178">
        <f t="shared" si="267"/>
        <v>453</v>
      </c>
      <c r="D7579" s="178">
        <f t="shared" si="268"/>
        <v>9</v>
      </c>
    </row>
    <row r="7580" spans="1:4">
      <c r="A7580" s="139" t="s">
        <v>7770</v>
      </c>
      <c r="B7580" s="138">
        <v>82.027000000000001</v>
      </c>
      <c r="C7580" s="178">
        <f t="shared" si="267"/>
        <v>544</v>
      </c>
      <c r="D7580" s="178">
        <f t="shared" si="268"/>
        <v>10</v>
      </c>
    </row>
    <row r="7581" spans="1:4">
      <c r="A7581" s="139" t="s">
        <v>7771</v>
      </c>
      <c r="B7581" s="138">
        <v>82.027000000000001</v>
      </c>
      <c r="C7581" s="178">
        <f t="shared" si="267"/>
        <v>625</v>
      </c>
      <c r="D7581" s="178">
        <f t="shared" si="268"/>
        <v>11</v>
      </c>
    </row>
    <row r="7582" spans="1:4">
      <c r="A7582" s="139" t="s">
        <v>7772</v>
      </c>
      <c r="B7582" s="138">
        <v>82.027000000000001</v>
      </c>
      <c r="C7582" s="178">
        <f t="shared" si="267"/>
        <v>687</v>
      </c>
      <c r="D7582" s="178">
        <f t="shared" si="268"/>
        <v>12</v>
      </c>
    </row>
    <row r="7583" spans="1:4">
      <c r="A7583" s="139" t="s">
        <v>7773</v>
      </c>
      <c r="B7583" s="138">
        <v>82.027000000000001</v>
      </c>
      <c r="C7583" s="178">
        <f t="shared" si="267"/>
        <v>730</v>
      </c>
      <c r="D7583" s="178">
        <f t="shared" si="268"/>
        <v>13</v>
      </c>
    </row>
    <row r="7584" spans="1:4">
      <c r="A7584" s="139" t="s">
        <v>7774</v>
      </c>
      <c r="B7584" s="138">
        <v>82.027000000000001</v>
      </c>
      <c r="C7584" s="178">
        <f t="shared" si="267"/>
        <v>763</v>
      </c>
      <c r="D7584" s="178">
        <f t="shared" si="268"/>
        <v>14</v>
      </c>
    </row>
    <row r="7585" spans="1:4">
      <c r="A7585" s="139" t="s">
        <v>7775</v>
      </c>
      <c r="B7585" s="138">
        <v>82.027000000000001</v>
      </c>
      <c r="C7585" s="178">
        <f t="shared" si="267"/>
        <v>768</v>
      </c>
      <c r="D7585" s="178">
        <f t="shared" si="268"/>
        <v>15</v>
      </c>
    </row>
    <row r="7586" spans="1:4">
      <c r="A7586" s="139" t="s">
        <v>7776</v>
      </c>
      <c r="B7586" s="138">
        <v>0</v>
      </c>
      <c r="C7586" s="178">
        <f t="shared" si="267"/>
        <v>741</v>
      </c>
      <c r="D7586" s="178">
        <f t="shared" si="268"/>
        <v>16</v>
      </c>
    </row>
    <row r="7587" spans="1:4">
      <c r="A7587" s="139" t="s">
        <v>7777</v>
      </c>
      <c r="B7587" s="138">
        <v>0</v>
      </c>
      <c r="C7587" s="178">
        <f t="shared" si="267"/>
        <v>699</v>
      </c>
      <c r="D7587" s="178">
        <f t="shared" si="268"/>
        <v>17</v>
      </c>
    </row>
    <row r="7588" spans="1:4">
      <c r="A7588" s="139" t="s">
        <v>7778</v>
      </c>
      <c r="B7588" s="138">
        <v>0</v>
      </c>
      <c r="C7588" s="178">
        <f t="shared" ref="C7588:C7651" si="269">_xlfn.XLOOKUP(D7588,$N$5:$N$28,$L$5:$L$28)</f>
        <v>652</v>
      </c>
      <c r="D7588" s="178">
        <f t="shared" si="268"/>
        <v>18</v>
      </c>
    </row>
    <row r="7589" spans="1:4">
      <c r="A7589" s="139" t="s">
        <v>7779</v>
      </c>
      <c r="B7589" s="138">
        <v>0</v>
      </c>
      <c r="C7589" s="178">
        <f t="shared" si="269"/>
        <v>556</v>
      </c>
      <c r="D7589" s="178">
        <f t="shared" si="268"/>
        <v>19</v>
      </c>
    </row>
    <row r="7590" spans="1:4">
      <c r="A7590" s="139" t="s">
        <v>7780</v>
      </c>
      <c r="B7590" s="138">
        <v>0</v>
      </c>
      <c r="C7590" s="178">
        <f t="shared" si="269"/>
        <v>364</v>
      </c>
      <c r="D7590" s="178">
        <f t="shared" si="268"/>
        <v>20</v>
      </c>
    </row>
    <row r="7591" spans="1:4">
      <c r="A7591" s="139" t="s">
        <v>7781</v>
      </c>
      <c r="B7591" s="138">
        <v>0</v>
      </c>
      <c r="C7591" s="178">
        <f t="shared" si="269"/>
        <v>8</v>
      </c>
      <c r="D7591" s="178">
        <f t="shared" si="268"/>
        <v>21</v>
      </c>
    </row>
    <row r="7592" spans="1:4">
      <c r="A7592" s="139" t="s">
        <v>7782</v>
      </c>
      <c r="B7592" s="138">
        <v>0</v>
      </c>
      <c r="C7592" s="178">
        <f t="shared" si="269"/>
        <v>0</v>
      </c>
      <c r="D7592" s="178">
        <f t="shared" si="268"/>
        <v>22</v>
      </c>
    </row>
    <row r="7593" spans="1:4">
      <c r="A7593" s="139" t="s">
        <v>7783</v>
      </c>
      <c r="B7593" s="138">
        <v>0</v>
      </c>
      <c r="C7593" s="178">
        <f t="shared" si="269"/>
        <v>0</v>
      </c>
      <c r="D7593" s="178">
        <f t="shared" si="268"/>
        <v>23</v>
      </c>
    </row>
    <row r="7594" spans="1:4">
      <c r="A7594" s="139" t="s">
        <v>7784</v>
      </c>
      <c r="B7594" s="138">
        <v>0</v>
      </c>
      <c r="C7594" s="178">
        <f t="shared" si="269"/>
        <v>0</v>
      </c>
      <c r="D7594" s="178">
        <f t="shared" si="268"/>
        <v>24</v>
      </c>
    </row>
    <row r="7595" spans="1:4">
      <c r="A7595" s="139" t="s">
        <v>7785</v>
      </c>
      <c r="B7595" s="138">
        <v>0</v>
      </c>
      <c r="C7595" s="178">
        <f t="shared" si="269"/>
        <v>0</v>
      </c>
      <c r="D7595" s="178">
        <f t="shared" si="268"/>
        <v>1</v>
      </c>
    </row>
    <row r="7596" spans="1:4">
      <c r="A7596" s="139" t="s">
        <v>7786</v>
      </c>
      <c r="B7596" s="138">
        <v>0</v>
      </c>
      <c r="C7596" s="178">
        <f t="shared" si="269"/>
        <v>0</v>
      </c>
      <c r="D7596" s="178">
        <f t="shared" si="268"/>
        <v>2</v>
      </c>
    </row>
    <row r="7597" spans="1:4">
      <c r="A7597" s="139" t="s">
        <v>7787</v>
      </c>
      <c r="B7597" s="138">
        <v>0</v>
      </c>
      <c r="C7597" s="178">
        <f t="shared" si="269"/>
        <v>0</v>
      </c>
      <c r="D7597" s="178">
        <f t="shared" si="268"/>
        <v>3</v>
      </c>
    </row>
    <row r="7598" spans="1:4">
      <c r="A7598" s="139" t="s">
        <v>7788</v>
      </c>
      <c r="B7598" s="138">
        <v>0</v>
      </c>
      <c r="C7598" s="178">
        <f t="shared" si="269"/>
        <v>0</v>
      </c>
      <c r="D7598" s="178">
        <f t="shared" si="268"/>
        <v>4</v>
      </c>
    </row>
    <row r="7599" spans="1:4">
      <c r="A7599" s="139" t="s">
        <v>7789</v>
      </c>
      <c r="B7599" s="138">
        <v>0</v>
      </c>
      <c r="C7599" s="178">
        <f t="shared" si="269"/>
        <v>0</v>
      </c>
      <c r="D7599" s="178">
        <f t="shared" si="268"/>
        <v>5</v>
      </c>
    </row>
    <row r="7600" spans="1:4">
      <c r="A7600" s="139" t="s">
        <v>7790</v>
      </c>
      <c r="B7600" s="138">
        <v>0</v>
      </c>
      <c r="C7600" s="178">
        <f t="shared" si="269"/>
        <v>0</v>
      </c>
      <c r="D7600" s="178">
        <f t="shared" si="268"/>
        <v>6</v>
      </c>
    </row>
    <row r="7601" spans="1:4">
      <c r="A7601" s="139" t="s">
        <v>7791</v>
      </c>
      <c r="B7601" s="138">
        <v>0</v>
      </c>
      <c r="C7601" s="178">
        <f t="shared" si="269"/>
        <v>11</v>
      </c>
      <c r="D7601" s="178">
        <f t="shared" si="268"/>
        <v>7</v>
      </c>
    </row>
    <row r="7602" spans="1:4">
      <c r="A7602" s="139" t="s">
        <v>7792</v>
      </c>
      <c r="B7602" s="138">
        <v>0</v>
      </c>
      <c r="C7602" s="178">
        <f t="shared" si="269"/>
        <v>293</v>
      </c>
      <c r="D7602" s="178">
        <f t="shared" si="268"/>
        <v>8</v>
      </c>
    </row>
    <row r="7603" spans="1:4">
      <c r="A7603" s="139" t="s">
        <v>7793</v>
      </c>
      <c r="B7603" s="138">
        <v>119.312</v>
      </c>
      <c r="C7603" s="178">
        <f t="shared" si="269"/>
        <v>453</v>
      </c>
      <c r="D7603" s="178">
        <f t="shared" si="268"/>
        <v>9</v>
      </c>
    </row>
    <row r="7604" spans="1:4">
      <c r="A7604" s="139" t="s">
        <v>7794</v>
      </c>
      <c r="B7604" s="138">
        <v>119.312</v>
      </c>
      <c r="C7604" s="178">
        <f t="shared" si="269"/>
        <v>544</v>
      </c>
      <c r="D7604" s="178">
        <f t="shared" si="268"/>
        <v>10</v>
      </c>
    </row>
    <row r="7605" spans="1:4">
      <c r="A7605" s="139" t="s">
        <v>7795</v>
      </c>
      <c r="B7605" s="138">
        <v>60.656000000000006</v>
      </c>
      <c r="C7605" s="178">
        <f t="shared" si="269"/>
        <v>625</v>
      </c>
      <c r="D7605" s="178">
        <f t="shared" si="268"/>
        <v>11</v>
      </c>
    </row>
    <row r="7606" spans="1:4">
      <c r="A7606" s="139" t="s">
        <v>7796</v>
      </c>
      <c r="B7606" s="138">
        <v>60.656000000000006</v>
      </c>
      <c r="C7606" s="178">
        <f t="shared" si="269"/>
        <v>687</v>
      </c>
      <c r="D7606" s="178">
        <f t="shared" si="268"/>
        <v>12</v>
      </c>
    </row>
    <row r="7607" spans="1:4">
      <c r="A7607" s="139" t="s">
        <v>7797</v>
      </c>
      <c r="B7607" s="138">
        <v>60.656000000000006</v>
      </c>
      <c r="C7607" s="178">
        <f t="shared" si="269"/>
        <v>730</v>
      </c>
      <c r="D7607" s="178">
        <f t="shared" si="268"/>
        <v>13</v>
      </c>
    </row>
    <row r="7608" spans="1:4">
      <c r="A7608" s="139" t="s">
        <v>7798</v>
      </c>
      <c r="B7608" s="138">
        <v>60.656000000000006</v>
      </c>
      <c r="C7608" s="178">
        <f t="shared" si="269"/>
        <v>763</v>
      </c>
      <c r="D7608" s="178">
        <f t="shared" si="268"/>
        <v>14</v>
      </c>
    </row>
    <row r="7609" spans="1:4">
      <c r="A7609" s="139" t="s">
        <v>7799</v>
      </c>
      <c r="B7609" s="138">
        <v>23.371000000000002</v>
      </c>
      <c r="C7609" s="178">
        <f t="shared" si="269"/>
        <v>768</v>
      </c>
      <c r="D7609" s="178">
        <f t="shared" si="268"/>
        <v>15</v>
      </c>
    </row>
    <row r="7610" spans="1:4">
      <c r="A7610" s="139" t="s">
        <v>7800</v>
      </c>
      <c r="B7610" s="138">
        <v>0</v>
      </c>
      <c r="C7610" s="178">
        <f t="shared" si="269"/>
        <v>741</v>
      </c>
      <c r="D7610" s="178">
        <f t="shared" si="268"/>
        <v>16</v>
      </c>
    </row>
    <row r="7611" spans="1:4">
      <c r="A7611" s="139" t="s">
        <v>7801</v>
      </c>
      <c r="B7611" s="138">
        <v>0</v>
      </c>
      <c r="C7611" s="178">
        <f t="shared" si="269"/>
        <v>699</v>
      </c>
      <c r="D7611" s="178">
        <f t="shared" si="268"/>
        <v>17</v>
      </c>
    </row>
    <row r="7612" spans="1:4">
      <c r="A7612" s="139" t="s">
        <v>7802</v>
      </c>
      <c r="B7612" s="138">
        <v>0</v>
      </c>
      <c r="C7612" s="178">
        <f t="shared" si="269"/>
        <v>652</v>
      </c>
      <c r="D7612" s="178">
        <f t="shared" si="268"/>
        <v>18</v>
      </c>
    </row>
    <row r="7613" spans="1:4">
      <c r="A7613" s="139" t="s">
        <v>7803</v>
      </c>
      <c r="B7613" s="138">
        <v>0</v>
      </c>
      <c r="C7613" s="178">
        <f t="shared" si="269"/>
        <v>556</v>
      </c>
      <c r="D7613" s="178">
        <f t="shared" si="268"/>
        <v>19</v>
      </c>
    </row>
    <row r="7614" spans="1:4">
      <c r="A7614" s="139" t="s">
        <v>7804</v>
      </c>
      <c r="B7614" s="138">
        <v>0</v>
      </c>
      <c r="C7614" s="178">
        <f t="shared" si="269"/>
        <v>364</v>
      </c>
      <c r="D7614" s="178">
        <f t="shared" si="268"/>
        <v>20</v>
      </c>
    </row>
    <row r="7615" spans="1:4">
      <c r="A7615" s="139" t="s">
        <v>7805</v>
      </c>
      <c r="B7615" s="138">
        <v>0</v>
      </c>
      <c r="C7615" s="178">
        <f t="shared" si="269"/>
        <v>8</v>
      </c>
      <c r="D7615" s="178">
        <f t="shared" si="268"/>
        <v>21</v>
      </c>
    </row>
    <row r="7616" spans="1:4">
      <c r="A7616" s="139" t="s">
        <v>7806</v>
      </c>
      <c r="B7616" s="138">
        <v>0</v>
      </c>
      <c r="C7616" s="178">
        <f t="shared" si="269"/>
        <v>0</v>
      </c>
      <c r="D7616" s="178">
        <f t="shared" si="268"/>
        <v>22</v>
      </c>
    </row>
    <row r="7617" spans="1:4">
      <c r="A7617" s="139" t="s">
        <v>7807</v>
      </c>
      <c r="B7617" s="138">
        <v>0</v>
      </c>
      <c r="C7617" s="178">
        <f t="shared" si="269"/>
        <v>0</v>
      </c>
      <c r="D7617" s="178">
        <f t="shared" si="268"/>
        <v>23</v>
      </c>
    </row>
    <row r="7618" spans="1:4">
      <c r="A7618" s="139" t="s">
        <v>7808</v>
      </c>
      <c r="B7618" s="138">
        <v>0</v>
      </c>
      <c r="C7618" s="178">
        <f t="shared" si="269"/>
        <v>0</v>
      </c>
      <c r="D7618" s="178">
        <f t="shared" si="268"/>
        <v>24</v>
      </c>
    </row>
    <row r="7619" spans="1:4">
      <c r="A7619" s="139" t="s">
        <v>7809</v>
      </c>
      <c r="B7619" s="138">
        <v>0</v>
      </c>
      <c r="C7619" s="178">
        <f t="shared" si="269"/>
        <v>0</v>
      </c>
      <c r="D7619" s="178">
        <f t="shared" si="268"/>
        <v>1</v>
      </c>
    </row>
    <row r="7620" spans="1:4">
      <c r="A7620" s="139" t="s">
        <v>7810</v>
      </c>
      <c r="B7620" s="138">
        <v>0</v>
      </c>
      <c r="C7620" s="178">
        <f t="shared" si="269"/>
        <v>0</v>
      </c>
      <c r="D7620" s="178">
        <f t="shared" si="268"/>
        <v>2</v>
      </c>
    </row>
    <row r="7621" spans="1:4">
      <c r="A7621" s="139" t="s">
        <v>7811</v>
      </c>
      <c r="B7621" s="138">
        <v>0</v>
      </c>
      <c r="C7621" s="178">
        <f t="shared" si="269"/>
        <v>0</v>
      </c>
      <c r="D7621" s="178">
        <f t="shared" si="268"/>
        <v>3</v>
      </c>
    </row>
    <row r="7622" spans="1:4">
      <c r="A7622" s="139" t="s">
        <v>7812</v>
      </c>
      <c r="B7622" s="138">
        <v>0</v>
      </c>
      <c r="C7622" s="178">
        <f t="shared" si="269"/>
        <v>0</v>
      </c>
      <c r="D7622" s="178">
        <f t="shared" si="268"/>
        <v>4</v>
      </c>
    </row>
    <row r="7623" spans="1:4">
      <c r="A7623" s="139" t="s">
        <v>7813</v>
      </c>
      <c r="B7623" s="138">
        <v>0</v>
      </c>
      <c r="C7623" s="178">
        <f t="shared" si="269"/>
        <v>0</v>
      </c>
      <c r="D7623" s="178">
        <f t="shared" si="268"/>
        <v>5</v>
      </c>
    </row>
    <row r="7624" spans="1:4">
      <c r="A7624" s="139" t="s">
        <v>7814</v>
      </c>
      <c r="B7624" s="138">
        <v>0</v>
      </c>
      <c r="C7624" s="178">
        <f t="shared" si="269"/>
        <v>0</v>
      </c>
      <c r="D7624" s="178">
        <f t="shared" si="268"/>
        <v>6</v>
      </c>
    </row>
    <row r="7625" spans="1:4">
      <c r="A7625" s="139" t="s">
        <v>7815</v>
      </c>
      <c r="B7625" s="138">
        <v>0</v>
      </c>
      <c r="C7625" s="178">
        <f t="shared" si="269"/>
        <v>11</v>
      </c>
      <c r="D7625" s="178">
        <f t="shared" si="268"/>
        <v>7</v>
      </c>
    </row>
    <row r="7626" spans="1:4">
      <c r="A7626" s="139" t="s">
        <v>7816</v>
      </c>
      <c r="B7626" s="138">
        <v>0</v>
      </c>
      <c r="C7626" s="178">
        <f t="shared" si="269"/>
        <v>293</v>
      </c>
      <c r="D7626" s="178">
        <f t="shared" si="268"/>
        <v>8</v>
      </c>
    </row>
    <row r="7627" spans="1:4">
      <c r="A7627" s="139" t="s">
        <v>7817</v>
      </c>
      <c r="B7627" s="138">
        <v>119.312</v>
      </c>
      <c r="C7627" s="178">
        <f t="shared" si="269"/>
        <v>453</v>
      </c>
      <c r="D7627" s="178">
        <f t="shared" ref="D7627:D7690" si="270">D7603</f>
        <v>9</v>
      </c>
    </row>
    <row r="7628" spans="1:4">
      <c r="A7628" s="139" t="s">
        <v>7818</v>
      </c>
      <c r="B7628" s="138">
        <v>119.312</v>
      </c>
      <c r="C7628" s="178">
        <f t="shared" si="269"/>
        <v>544</v>
      </c>
      <c r="D7628" s="178">
        <f t="shared" si="270"/>
        <v>10</v>
      </c>
    </row>
    <row r="7629" spans="1:4">
      <c r="A7629" s="139" t="s">
        <v>7819</v>
      </c>
      <c r="B7629" s="138">
        <v>119.312</v>
      </c>
      <c r="C7629" s="178">
        <f t="shared" si="269"/>
        <v>625</v>
      </c>
      <c r="D7629" s="178">
        <f t="shared" si="270"/>
        <v>11</v>
      </c>
    </row>
    <row r="7630" spans="1:4">
      <c r="A7630" s="139" t="s">
        <v>7820</v>
      </c>
      <c r="B7630" s="138">
        <v>119.312</v>
      </c>
      <c r="C7630" s="178">
        <f t="shared" si="269"/>
        <v>687</v>
      </c>
      <c r="D7630" s="178">
        <f t="shared" si="270"/>
        <v>12</v>
      </c>
    </row>
    <row r="7631" spans="1:4">
      <c r="A7631" s="139" t="s">
        <v>7821</v>
      </c>
      <c r="B7631" s="138">
        <v>119.312</v>
      </c>
      <c r="C7631" s="178">
        <f t="shared" si="269"/>
        <v>730</v>
      </c>
      <c r="D7631" s="178">
        <f t="shared" si="270"/>
        <v>13</v>
      </c>
    </row>
    <row r="7632" spans="1:4">
      <c r="A7632" s="139" t="s">
        <v>7822</v>
      </c>
      <c r="B7632" s="138">
        <v>119.312</v>
      </c>
      <c r="C7632" s="178">
        <f t="shared" si="269"/>
        <v>763</v>
      </c>
      <c r="D7632" s="178">
        <f t="shared" si="270"/>
        <v>14</v>
      </c>
    </row>
    <row r="7633" spans="1:4">
      <c r="A7633" s="139" t="s">
        <v>7823</v>
      </c>
      <c r="B7633" s="138">
        <v>22.371000000000002</v>
      </c>
      <c r="C7633" s="178">
        <f t="shared" si="269"/>
        <v>768</v>
      </c>
      <c r="D7633" s="178">
        <f t="shared" si="270"/>
        <v>15</v>
      </c>
    </row>
    <row r="7634" spans="1:4">
      <c r="A7634" s="139" t="s">
        <v>7824</v>
      </c>
      <c r="B7634" s="138">
        <v>0</v>
      </c>
      <c r="C7634" s="178">
        <f t="shared" si="269"/>
        <v>741</v>
      </c>
      <c r="D7634" s="178">
        <f t="shared" si="270"/>
        <v>16</v>
      </c>
    </row>
    <row r="7635" spans="1:4">
      <c r="A7635" s="139" t="s">
        <v>7825</v>
      </c>
      <c r="B7635" s="138">
        <v>0</v>
      </c>
      <c r="C7635" s="178">
        <f t="shared" si="269"/>
        <v>699</v>
      </c>
      <c r="D7635" s="178">
        <f t="shared" si="270"/>
        <v>17</v>
      </c>
    </row>
    <row r="7636" spans="1:4">
      <c r="A7636" s="139" t="s">
        <v>7826</v>
      </c>
      <c r="B7636" s="138">
        <v>0</v>
      </c>
      <c r="C7636" s="178">
        <f t="shared" si="269"/>
        <v>652</v>
      </c>
      <c r="D7636" s="178">
        <f t="shared" si="270"/>
        <v>18</v>
      </c>
    </row>
    <row r="7637" spans="1:4">
      <c r="A7637" s="139" t="s">
        <v>7827</v>
      </c>
      <c r="B7637" s="138">
        <v>0</v>
      </c>
      <c r="C7637" s="178">
        <f t="shared" si="269"/>
        <v>556</v>
      </c>
      <c r="D7637" s="178">
        <f t="shared" si="270"/>
        <v>19</v>
      </c>
    </row>
    <row r="7638" spans="1:4">
      <c r="A7638" s="139" t="s">
        <v>7828</v>
      </c>
      <c r="B7638" s="138">
        <v>0</v>
      </c>
      <c r="C7638" s="178">
        <f t="shared" si="269"/>
        <v>364</v>
      </c>
      <c r="D7638" s="178">
        <f t="shared" si="270"/>
        <v>20</v>
      </c>
    </row>
    <row r="7639" spans="1:4">
      <c r="A7639" s="139" t="s">
        <v>7829</v>
      </c>
      <c r="B7639" s="138">
        <v>0</v>
      </c>
      <c r="C7639" s="178">
        <f t="shared" si="269"/>
        <v>8</v>
      </c>
      <c r="D7639" s="178">
        <f t="shared" si="270"/>
        <v>21</v>
      </c>
    </row>
    <row r="7640" spans="1:4">
      <c r="A7640" s="139" t="s">
        <v>7830</v>
      </c>
      <c r="B7640" s="138">
        <v>0</v>
      </c>
      <c r="C7640" s="178">
        <f t="shared" si="269"/>
        <v>0</v>
      </c>
      <c r="D7640" s="178">
        <f t="shared" si="270"/>
        <v>22</v>
      </c>
    </row>
    <row r="7641" spans="1:4">
      <c r="A7641" s="139" t="s">
        <v>7831</v>
      </c>
      <c r="B7641" s="138">
        <v>0</v>
      </c>
      <c r="C7641" s="178">
        <f t="shared" si="269"/>
        <v>0</v>
      </c>
      <c r="D7641" s="178">
        <f t="shared" si="270"/>
        <v>23</v>
      </c>
    </row>
    <row r="7642" spans="1:4">
      <c r="A7642" s="139" t="s">
        <v>7832</v>
      </c>
      <c r="B7642" s="138">
        <v>0</v>
      </c>
      <c r="C7642" s="178">
        <f t="shared" si="269"/>
        <v>0</v>
      </c>
      <c r="D7642" s="178">
        <f t="shared" si="270"/>
        <v>24</v>
      </c>
    </row>
    <row r="7643" spans="1:4">
      <c r="A7643" s="139" t="s">
        <v>7833</v>
      </c>
      <c r="B7643" s="138">
        <v>0</v>
      </c>
      <c r="C7643" s="178">
        <f t="shared" si="269"/>
        <v>0</v>
      </c>
      <c r="D7643" s="178">
        <f t="shared" si="270"/>
        <v>1</v>
      </c>
    </row>
    <row r="7644" spans="1:4">
      <c r="A7644" s="139" t="s">
        <v>7834</v>
      </c>
      <c r="B7644" s="138">
        <v>0</v>
      </c>
      <c r="C7644" s="178">
        <f t="shared" si="269"/>
        <v>0</v>
      </c>
      <c r="D7644" s="178">
        <f t="shared" si="270"/>
        <v>2</v>
      </c>
    </row>
    <row r="7645" spans="1:4">
      <c r="A7645" s="139" t="s">
        <v>7835</v>
      </c>
      <c r="B7645" s="138">
        <v>0</v>
      </c>
      <c r="C7645" s="178">
        <f t="shared" si="269"/>
        <v>0</v>
      </c>
      <c r="D7645" s="178">
        <f t="shared" si="270"/>
        <v>3</v>
      </c>
    </row>
    <row r="7646" spans="1:4">
      <c r="A7646" s="139" t="s">
        <v>7836</v>
      </c>
      <c r="B7646" s="138">
        <v>0</v>
      </c>
      <c r="C7646" s="178">
        <f t="shared" si="269"/>
        <v>0</v>
      </c>
      <c r="D7646" s="178">
        <f t="shared" si="270"/>
        <v>4</v>
      </c>
    </row>
    <row r="7647" spans="1:4">
      <c r="A7647" s="139" t="s">
        <v>7837</v>
      </c>
      <c r="B7647" s="138">
        <v>0</v>
      </c>
      <c r="C7647" s="178">
        <f t="shared" si="269"/>
        <v>0</v>
      </c>
      <c r="D7647" s="178">
        <f t="shared" si="270"/>
        <v>5</v>
      </c>
    </row>
    <row r="7648" spans="1:4">
      <c r="A7648" s="139" t="s">
        <v>7838</v>
      </c>
      <c r="B7648" s="138">
        <v>0</v>
      </c>
      <c r="C7648" s="178">
        <f t="shared" si="269"/>
        <v>0</v>
      </c>
      <c r="D7648" s="178">
        <f t="shared" si="270"/>
        <v>6</v>
      </c>
    </row>
    <row r="7649" spans="1:4">
      <c r="A7649" s="139" t="s">
        <v>7839</v>
      </c>
      <c r="B7649" s="138">
        <v>0</v>
      </c>
      <c r="C7649" s="178">
        <f t="shared" si="269"/>
        <v>11</v>
      </c>
      <c r="D7649" s="178">
        <f t="shared" si="270"/>
        <v>7</v>
      </c>
    </row>
    <row r="7650" spans="1:4">
      <c r="A7650" s="139" t="s">
        <v>7840</v>
      </c>
      <c r="B7650" s="138">
        <v>0</v>
      </c>
      <c r="C7650" s="178">
        <f t="shared" si="269"/>
        <v>293</v>
      </c>
      <c r="D7650" s="178">
        <f t="shared" si="270"/>
        <v>8</v>
      </c>
    </row>
    <row r="7651" spans="1:4">
      <c r="A7651" s="139" t="s">
        <v>7841</v>
      </c>
      <c r="B7651" s="138">
        <v>119.312</v>
      </c>
      <c r="C7651" s="178">
        <f t="shared" si="269"/>
        <v>453</v>
      </c>
      <c r="D7651" s="178">
        <f t="shared" si="270"/>
        <v>9</v>
      </c>
    </row>
    <row r="7652" spans="1:4">
      <c r="A7652" s="139" t="s">
        <v>7842</v>
      </c>
      <c r="B7652" s="138">
        <v>59.656000000000006</v>
      </c>
      <c r="C7652" s="178">
        <f t="shared" ref="C7652:C7715" si="271">_xlfn.XLOOKUP(D7652,$N$5:$N$28,$L$5:$L$28)</f>
        <v>544</v>
      </c>
      <c r="D7652" s="178">
        <f t="shared" si="270"/>
        <v>10</v>
      </c>
    </row>
    <row r="7653" spans="1:4">
      <c r="A7653" s="139" t="s">
        <v>7843</v>
      </c>
      <c r="B7653" s="138">
        <v>59.656000000000006</v>
      </c>
      <c r="C7653" s="178">
        <f t="shared" si="271"/>
        <v>625</v>
      </c>
      <c r="D7653" s="178">
        <f t="shared" si="270"/>
        <v>11</v>
      </c>
    </row>
    <row r="7654" spans="1:4">
      <c r="A7654" s="139" t="s">
        <v>7844</v>
      </c>
      <c r="B7654" s="138">
        <v>59.656000000000006</v>
      </c>
      <c r="C7654" s="178">
        <f t="shared" si="271"/>
        <v>687</v>
      </c>
      <c r="D7654" s="178">
        <f t="shared" si="270"/>
        <v>12</v>
      </c>
    </row>
    <row r="7655" spans="1:4">
      <c r="A7655" s="139" t="s">
        <v>7845</v>
      </c>
      <c r="B7655" s="138">
        <v>59.656000000000006</v>
      </c>
      <c r="C7655" s="178">
        <f t="shared" si="271"/>
        <v>730</v>
      </c>
      <c r="D7655" s="178">
        <f t="shared" si="270"/>
        <v>13</v>
      </c>
    </row>
    <row r="7656" spans="1:4">
      <c r="A7656" s="139" t="s">
        <v>7846</v>
      </c>
      <c r="B7656" s="138">
        <v>59.656000000000006</v>
      </c>
      <c r="C7656" s="178">
        <f t="shared" si="271"/>
        <v>763</v>
      </c>
      <c r="D7656" s="178">
        <f t="shared" si="270"/>
        <v>14</v>
      </c>
    </row>
    <row r="7657" spans="1:4">
      <c r="A7657" s="139" t="s">
        <v>7847</v>
      </c>
      <c r="B7657" s="138">
        <v>22.371000000000002</v>
      </c>
      <c r="C7657" s="178">
        <f t="shared" si="271"/>
        <v>768</v>
      </c>
      <c r="D7657" s="178">
        <f t="shared" si="270"/>
        <v>15</v>
      </c>
    </row>
    <row r="7658" spans="1:4">
      <c r="A7658" s="139" t="s">
        <v>7848</v>
      </c>
      <c r="B7658" s="138">
        <v>22.371000000000002</v>
      </c>
      <c r="C7658" s="178">
        <f t="shared" si="271"/>
        <v>741</v>
      </c>
      <c r="D7658" s="178">
        <f t="shared" si="270"/>
        <v>16</v>
      </c>
    </row>
    <row r="7659" spans="1:4">
      <c r="A7659" s="139" t="s">
        <v>7849</v>
      </c>
      <c r="B7659" s="138">
        <v>0</v>
      </c>
      <c r="C7659" s="178">
        <f t="shared" si="271"/>
        <v>699</v>
      </c>
      <c r="D7659" s="178">
        <f t="shared" si="270"/>
        <v>17</v>
      </c>
    </row>
    <row r="7660" spans="1:4">
      <c r="A7660" s="139" t="s">
        <v>7850</v>
      </c>
      <c r="B7660" s="138">
        <v>0</v>
      </c>
      <c r="C7660" s="178">
        <f t="shared" si="271"/>
        <v>652</v>
      </c>
      <c r="D7660" s="178">
        <f t="shared" si="270"/>
        <v>18</v>
      </c>
    </row>
    <row r="7661" spans="1:4">
      <c r="A7661" s="139" t="s">
        <v>7851</v>
      </c>
      <c r="B7661" s="138">
        <v>0</v>
      </c>
      <c r="C7661" s="178">
        <f t="shared" si="271"/>
        <v>556</v>
      </c>
      <c r="D7661" s="178">
        <f t="shared" si="270"/>
        <v>19</v>
      </c>
    </row>
    <row r="7662" spans="1:4">
      <c r="A7662" s="139" t="s">
        <v>7852</v>
      </c>
      <c r="B7662" s="138">
        <v>0</v>
      </c>
      <c r="C7662" s="178">
        <f t="shared" si="271"/>
        <v>364</v>
      </c>
      <c r="D7662" s="178">
        <f t="shared" si="270"/>
        <v>20</v>
      </c>
    </row>
    <row r="7663" spans="1:4">
      <c r="A7663" s="139" t="s">
        <v>7853</v>
      </c>
      <c r="B7663" s="138">
        <v>0</v>
      </c>
      <c r="C7663" s="178">
        <f t="shared" si="271"/>
        <v>8</v>
      </c>
      <c r="D7663" s="178">
        <f t="shared" si="270"/>
        <v>21</v>
      </c>
    </row>
    <row r="7664" spans="1:4">
      <c r="A7664" s="139" t="s">
        <v>7854</v>
      </c>
      <c r="B7664" s="138">
        <v>0</v>
      </c>
      <c r="C7664" s="178">
        <f t="shared" si="271"/>
        <v>0</v>
      </c>
      <c r="D7664" s="178">
        <f t="shared" si="270"/>
        <v>22</v>
      </c>
    </row>
    <row r="7665" spans="1:4">
      <c r="A7665" s="139" t="s">
        <v>7855</v>
      </c>
      <c r="B7665" s="138">
        <v>0</v>
      </c>
      <c r="C7665" s="178">
        <f t="shared" si="271"/>
        <v>0</v>
      </c>
      <c r="D7665" s="178">
        <f t="shared" si="270"/>
        <v>23</v>
      </c>
    </row>
    <row r="7666" spans="1:4">
      <c r="A7666" s="139" t="s">
        <v>7856</v>
      </c>
      <c r="B7666" s="138">
        <v>0</v>
      </c>
      <c r="C7666" s="178">
        <f t="shared" si="271"/>
        <v>0</v>
      </c>
      <c r="D7666" s="178">
        <f t="shared" si="270"/>
        <v>24</v>
      </c>
    </row>
    <row r="7667" spans="1:4">
      <c r="A7667" s="139" t="s">
        <v>7857</v>
      </c>
      <c r="B7667" s="138">
        <v>0</v>
      </c>
      <c r="C7667" s="178">
        <f t="shared" si="271"/>
        <v>0</v>
      </c>
      <c r="D7667" s="178">
        <f t="shared" si="270"/>
        <v>1</v>
      </c>
    </row>
    <row r="7668" spans="1:4">
      <c r="A7668" s="139" t="s">
        <v>7858</v>
      </c>
      <c r="B7668" s="138">
        <v>0</v>
      </c>
      <c r="C7668" s="178">
        <f t="shared" si="271"/>
        <v>0</v>
      </c>
      <c r="D7668" s="178">
        <f t="shared" si="270"/>
        <v>2</v>
      </c>
    </row>
    <row r="7669" spans="1:4">
      <c r="A7669" s="139" t="s">
        <v>7859</v>
      </c>
      <c r="B7669" s="138">
        <v>0</v>
      </c>
      <c r="C7669" s="178">
        <f t="shared" si="271"/>
        <v>0</v>
      </c>
      <c r="D7669" s="178">
        <f t="shared" si="270"/>
        <v>3</v>
      </c>
    </row>
    <row r="7670" spans="1:4">
      <c r="A7670" s="139" t="s">
        <v>7860</v>
      </c>
      <c r="B7670" s="138">
        <v>0</v>
      </c>
      <c r="C7670" s="178">
        <f t="shared" si="271"/>
        <v>0</v>
      </c>
      <c r="D7670" s="178">
        <f t="shared" si="270"/>
        <v>4</v>
      </c>
    </row>
    <row r="7671" spans="1:4">
      <c r="A7671" s="139" t="s">
        <v>7861</v>
      </c>
      <c r="B7671" s="138">
        <v>0</v>
      </c>
      <c r="C7671" s="178">
        <f t="shared" si="271"/>
        <v>0</v>
      </c>
      <c r="D7671" s="178">
        <f t="shared" si="270"/>
        <v>5</v>
      </c>
    </row>
    <row r="7672" spans="1:4">
      <c r="A7672" s="139" t="s">
        <v>7862</v>
      </c>
      <c r="B7672" s="138">
        <v>0</v>
      </c>
      <c r="C7672" s="178">
        <f t="shared" si="271"/>
        <v>0</v>
      </c>
      <c r="D7672" s="178">
        <f t="shared" si="270"/>
        <v>6</v>
      </c>
    </row>
    <row r="7673" spans="1:4">
      <c r="A7673" s="139" t="s">
        <v>7863</v>
      </c>
      <c r="B7673" s="138">
        <v>0</v>
      </c>
      <c r="C7673" s="178">
        <f t="shared" si="271"/>
        <v>11</v>
      </c>
      <c r="D7673" s="178">
        <f t="shared" si="270"/>
        <v>7</v>
      </c>
    </row>
    <row r="7674" spans="1:4">
      <c r="A7674" s="139" t="s">
        <v>7864</v>
      </c>
      <c r="B7674" s="138">
        <v>0</v>
      </c>
      <c r="C7674" s="178">
        <f t="shared" si="271"/>
        <v>293</v>
      </c>
      <c r="D7674" s="178">
        <f t="shared" si="270"/>
        <v>8</v>
      </c>
    </row>
    <row r="7675" spans="1:4">
      <c r="A7675" s="139" t="s">
        <v>7865</v>
      </c>
      <c r="B7675" s="138">
        <v>119.312</v>
      </c>
      <c r="C7675" s="178">
        <f t="shared" si="271"/>
        <v>453</v>
      </c>
      <c r="D7675" s="178">
        <f t="shared" si="270"/>
        <v>9</v>
      </c>
    </row>
    <row r="7676" spans="1:4">
      <c r="A7676" s="139" t="s">
        <v>7866</v>
      </c>
      <c r="B7676" s="138">
        <v>82.027000000000001</v>
      </c>
      <c r="C7676" s="178">
        <f t="shared" si="271"/>
        <v>544</v>
      </c>
      <c r="D7676" s="178">
        <f t="shared" si="270"/>
        <v>10</v>
      </c>
    </row>
    <row r="7677" spans="1:4">
      <c r="A7677" s="139" t="s">
        <v>7867</v>
      </c>
      <c r="B7677" s="138">
        <v>82.027000000000001</v>
      </c>
      <c r="C7677" s="178">
        <f t="shared" si="271"/>
        <v>625</v>
      </c>
      <c r="D7677" s="178">
        <f t="shared" si="270"/>
        <v>11</v>
      </c>
    </row>
    <row r="7678" spans="1:4">
      <c r="A7678" s="139" t="s">
        <v>7868</v>
      </c>
      <c r="B7678" s="138">
        <v>82.027000000000001</v>
      </c>
      <c r="C7678" s="178">
        <f t="shared" si="271"/>
        <v>687</v>
      </c>
      <c r="D7678" s="178">
        <f t="shared" si="270"/>
        <v>12</v>
      </c>
    </row>
    <row r="7679" spans="1:4">
      <c r="A7679" s="139" t="s">
        <v>7869</v>
      </c>
      <c r="B7679" s="138">
        <v>82.027000000000001</v>
      </c>
      <c r="C7679" s="178">
        <f t="shared" si="271"/>
        <v>730</v>
      </c>
      <c r="D7679" s="178">
        <f t="shared" si="270"/>
        <v>13</v>
      </c>
    </row>
    <row r="7680" spans="1:4">
      <c r="A7680" s="139" t="s">
        <v>7870</v>
      </c>
      <c r="B7680" s="138">
        <v>37.285000000000004</v>
      </c>
      <c r="C7680" s="178">
        <f t="shared" si="271"/>
        <v>763</v>
      </c>
      <c r="D7680" s="178">
        <f t="shared" si="270"/>
        <v>14</v>
      </c>
    </row>
    <row r="7681" spans="1:4">
      <c r="A7681" s="139" t="s">
        <v>7871</v>
      </c>
      <c r="B7681" s="138">
        <v>22.371000000000002</v>
      </c>
      <c r="C7681" s="178">
        <f t="shared" si="271"/>
        <v>768</v>
      </c>
      <c r="D7681" s="178">
        <f t="shared" si="270"/>
        <v>15</v>
      </c>
    </row>
    <row r="7682" spans="1:4">
      <c r="A7682" s="139" t="s">
        <v>7872</v>
      </c>
      <c r="B7682" s="138">
        <v>22.371000000000002</v>
      </c>
      <c r="C7682" s="178">
        <f t="shared" si="271"/>
        <v>741</v>
      </c>
      <c r="D7682" s="178">
        <f t="shared" si="270"/>
        <v>16</v>
      </c>
    </row>
    <row r="7683" spans="1:4">
      <c r="A7683" s="139" t="s">
        <v>7873</v>
      </c>
      <c r="B7683" s="138">
        <v>0</v>
      </c>
      <c r="C7683" s="178">
        <f t="shared" si="271"/>
        <v>699</v>
      </c>
      <c r="D7683" s="178">
        <f t="shared" si="270"/>
        <v>17</v>
      </c>
    </row>
    <row r="7684" spans="1:4">
      <c r="A7684" s="139" t="s">
        <v>7874</v>
      </c>
      <c r="B7684" s="138">
        <v>0</v>
      </c>
      <c r="C7684" s="178">
        <f t="shared" si="271"/>
        <v>652</v>
      </c>
      <c r="D7684" s="178">
        <f t="shared" si="270"/>
        <v>18</v>
      </c>
    </row>
    <row r="7685" spans="1:4">
      <c r="A7685" s="139" t="s">
        <v>7875</v>
      </c>
      <c r="B7685" s="138">
        <v>0</v>
      </c>
      <c r="C7685" s="178">
        <f t="shared" si="271"/>
        <v>556</v>
      </c>
      <c r="D7685" s="178">
        <f t="shared" si="270"/>
        <v>19</v>
      </c>
    </row>
    <row r="7686" spans="1:4">
      <c r="A7686" s="139" t="s">
        <v>7876</v>
      </c>
      <c r="B7686" s="138">
        <v>0</v>
      </c>
      <c r="C7686" s="178">
        <f t="shared" si="271"/>
        <v>364</v>
      </c>
      <c r="D7686" s="178">
        <f t="shared" si="270"/>
        <v>20</v>
      </c>
    </row>
    <row r="7687" spans="1:4">
      <c r="A7687" s="139" t="s">
        <v>7877</v>
      </c>
      <c r="B7687" s="138">
        <v>0</v>
      </c>
      <c r="C7687" s="178">
        <f t="shared" si="271"/>
        <v>8</v>
      </c>
      <c r="D7687" s="178">
        <f t="shared" si="270"/>
        <v>21</v>
      </c>
    </row>
    <row r="7688" spans="1:4">
      <c r="A7688" s="139" t="s">
        <v>7878</v>
      </c>
      <c r="B7688" s="138">
        <v>0</v>
      </c>
      <c r="C7688" s="178">
        <f t="shared" si="271"/>
        <v>0</v>
      </c>
      <c r="D7688" s="178">
        <f t="shared" si="270"/>
        <v>22</v>
      </c>
    </row>
    <row r="7689" spans="1:4">
      <c r="A7689" s="139" t="s">
        <v>7879</v>
      </c>
      <c r="B7689" s="138">
        <v>0</v>
      </c>
      <c r="C7689" s="178">
        <f t="shared" si="271"/>
        <v>0</v>
      </c>
      <c r="D7689" s="178">
        <f t="shared" si="270"/>
        <v>23</v>
      </c>
    </row>
    <row r="7690" spans="1:4">
      <c r="A7690" s="139" t="s">
        <v>7880</v>
      </c>
      <c r="B7690" s="138">
        <v>0</v>
      </c>
      <c r="C7690" s="178">
        <f t="shared" si="271"/>
        <v>0</v>
      </c>
      <c r="D7690" s="178">
        <f t="shared" si="270"/>
        <v>24</v>
      </c>
    </row>
    <row r="7691" spans="1:4">
      <c r="A7691" s="139" t="s">
        <v>7881</v>
      </c>
      <c r="B7691" s="138">
        <v>0</v>
      </c>
      <c r="C7691" s="178">
        <f t="shared" si="271"/>
        <v>0</v>
      </c>
      <c r="D7691" s="178">
        <f t="shared" ref="D7691:D7754" si="272">D7667</f>
        <v>1</v>
      </c>
    </row>
    <row r="7692" spans="1:4">
      <c r="A7692" s="139" t="s">
        <v>7882</v>
      </c>
      <c r="B7692" s="138">
        <v>0</v>
      </c>
      <c r="C7692" s="178">
        <f t="shared" si="271"/>
        <v>0</v>
      </c>
      <c r="D7692" s="178">
        <f t="shared" si="272"/>
        <v>2</v>
      </c>
    </row>
    <row r="7693" spans="1:4">
      <c r="A7693" s="139" t="s">
        <v>7883</v>
      </c>
      <c r="B7693" s="138">
        <v>0</v>
      </c>
      <c r="C7693" s="178">
        <f t="shared" si="271"/>
        <v>0</v>
      </c>
      <c r="D7693" s="178">
        <f t="shared" si="272"/>
        <v>3</v>
      </c>
    </row>
    <row r="7694" spans="1:4">
      <c r="A7694" s="139" t="s">
        <v>7884</v>
      </c>
      <c r="B7694" s="138">
        <v>0</v>
      </c>
      <c r="C7694" s="178">
        <f t="shared" si="271"/>
        <v>0</v>
      </c>
      <c r="D7694" s="178">
        <f t="shared" si="272"/>
        <v>4</v>
      </c>
    </row>
    <row r="7695" spans="1:4">
      <c r="A7695" s="139" t="s">
        <v>7885</v>
      </c>
      <c r="B7695" s="138">
        <v>0</v>
      </c>
      <c r="C7695" s="178">
        <f t="shared" si="271"/>
        <v>0</v>
      </c>
      <c r="D7695" s="178">
        <f t="shared" si="272"/>
        <v>5</v>
      </c>
    </row>
    <row r="7696" spans="1:4">
      <c r="A7696" s="139" t="s">
        <v>7886</v>
      </c>
      <c r="B7696" s="138">
        <v>0</v>
      </c>
      <c r="C7696" s="178">
        <f t="shared" si="271"/>
        <v>0</v>
      </c>
      <c r="D7696" s="178">
        <f t="shared" si="272"/>
        <v>6</v>
      </c>
    </row>
    <row r="7697" spans="1:4">
      <c r="A7697" s="139" t="s">
        <v>7887</v>
      </c>
      <c r="B7697" s="138">
        <v>0</v>
      </c>
      <c r="C7697" s="178">
        <f t="shared" si="271"/>
        <v>11</v>
      </c>
      <c r="D7697" s="178">
        <f t="shared" si="272"/>
        <v>7</v>
      </c>
    </row>
    <row r="7698" spans="1:4">
      <c r="A7698" s="139" t="s">
        <v>7888</v>
      </c>
      <c r="B7698" s="138">
        <v>0</v>
      </c>
      <c r="C7698" s="178">
        <f t="shared" si="271"/>
        <v>293</v>
      </c>
      <c r="D7698" s="178">
        <f t="shared" si="272"/>
        <v>8</v>
      </c>
    </row>
    <row r="7699" spans="1:4">
      <c r="A7699" s="139" t="s">
        <v>7889</v>
      </c>
      <c r="B7699" s="138">
        <v>82.027000000000001</v>
      </c>
      <c r="C7699" s="178">
        <f t="shared" si="271"/>
        <v>453</v>
      </c>
      <c r="D7699" s="178">
        <f t="shared" si="272"/>
        <v>9</v>
      </c>
    </row>
    <row r="7700" spans="1:4">
      <c r="A7700" s="139" t="s">
        <v>7890</v>
      </c>
      <c r="B7700" s="138">
        <v>82.027000000000001</v>
      </c>
      <c r="C7700" s="178">
        <f t="shared" si="271"/>
        <v>544</v>
      </c>
      <c r="D7700" s="178">
        <f t="shared" si="272"/>
        <v>10</v>
      </c>
    </row>
    <row r="7701" spans="1:4">
      <c r="A7701" s="139" t="s">
        <v>7891</v>
      </c>
      <c r="B7701" s="138">
        <v>82.027000000000001</v>
      </c>
      <c r="C7701" s="178">
        <f t="shared" si="271"/>
        <v>625</v>
      </c>
      <c r="D7701" s="178">
        <f t="shared" si="272"/>
        <v>11</v>
      </c>
    </row>
    <row r="7702" spans="1:4">
      <c r="A7702" s="139" t="s">
        <v>7892</v>
      </c>
      <c r="B7702" s="138">
        <v>59.656000000000006</v>
      </c>
      <c r="C7702" s="178">
        <f t="shared" si="271"/>
        <v>687</v>
      </c>
      <c r="D7702" s="178">
        <f t="shared" si="272"/>
        <v>12</v>
      </c>
    </row>
    <row r="7703" spans="1:4">
      <c r="A7703" s="139" t="s">
        <v>7893</v>
      </c>
      <c r="B7703" s="138">
        <v>59.656000000000006</v>
      </c>
      <c r="C7703" s="178">
        <f t="shared" si="271"/>
        <v>730</v>
      </c>
      <c r="D7703" s="178">
        <f t="shared" si="272"/>
        <v>13</v>
      </c>
    </row>
    <row r="7704" spans="1:4">
      <c r="A7704" s="139" t="s">
        <v>7894</v>
      </c>
      <c r="B7704" s="138">
        <v>44.742000000000004</v>
      </c>
      <c r="C7704" s="178">
        <f t="shared" si="271"/>
        <v>763</v>
      </c>
      <c r="D7704" s="178">
        <f t="shared" si="272"/>
        <v>14</v>
      </c>
    </row>
    <row r="7705" spans="1:4">
      <c r="A7705" s="139" t="s">
        <v>7895</v>
      </c>
      <c r="B7705" s="138">
        <v>22.371000000000002</v>
      </c>
      <c r="C7705" s="178">
        <f t="shared" si="271"/>
        <v>768</v>
      </c>
      <c r="D7705" s="178">
        <f t="shared" si="272"/>
        <v>15</v>
      </c>
    </row>
    <row r="7706" spans="1:4">
      <c r="A7706" s="139" t="s">
        <v>7896</v>
      </c>
      <c r="B7706" s="138">
        <v>22.371000000000002</v>
      </c>
      <c r="C7706" s="178">
        <f t="shared" si="271"/>
        <v>741</v>
      </c>
      <c r="D7706" s="178">
        <f t="shared" si="272"/>
        <v>16</v>
      </c>
    </row>
    <row r="7707" spans="1:4">
      <c r="A7707" s="139" t="s">
        <v>7897</v>
      </c>
      <c r="B7707" s="138">
        <v>22.371000000000002</v>
      </c>
      <c r="C7707" s="178">
        <f t="shared" si="271"/>
        <v>699</v>
      </c>
      <c r="D7707" s="178">
        <f t="shared" si="272"/>
        <v>17</v>
      </c>
    </row>
    <row r="7708" spans="1:4">
      <c r="A7708" s="139" t="s">
        <v>7898</v>
      </c>
      <c r="B7708" s="138">
        <v>0</v>
      </c>
      <c r="C7708" s="178">
        <f t="shared" si="271"/>
        <v>652</v>
      </c>
      <c r="D7708" s="178">
        <f t="shared" si="272"/>
        <v>18</v>
      </c>
    </row>
    <row r="7709" spans="1:4">
      <c r="A7709" s="139" t="s">
        <v>7899</v>
      </c>
      <c r="B7709" s="138">
        <v>0</v>
      </c>
      <c r="C7709" s="178">
        <f t="shared" si="271"/>
        <v>556</v>
      </c>
      <c r="D7709" s="178">
        <f t="shared" si="272"/>
        <v>19</v>
      </c>
    </row>
    <row r="7710" spans="1:4">
      <c r="A7710" s="139" t="s">
        <v>7900</v>
      </c>
      <c r="B7710" s="138">
        <v>0</v>
      </c>
      <c r="C7710" s="178">
        <f t="shared" si="271"/>
        <v>364</v>
      </c>
      <c r="D7710" s="178">
        <f t="shared" si="272"/>
        <v>20</v>
      </c>
    </row>
    <row r="7711" spans="1:4">
      <c r="A7711" s="139" t="s">
        <v>7901</v>
      </c>
      <c r="B7711" s="138">
        <v>0</v>
      </c>
      <c r="C7711" s="178">
        <f t="shared" si="271"/>
        <v>8</v>
      </c>
      <c r="D7711" s="178">
        <f t="shared" si="272"/>
        <v>21</v>
      </c>
    </row>
    <row r="7712" spans="1:4">
      <c r="A7712" s="139" t="s">
        <v>7902</v>
      </c>
      <c r="B7712" s="138">
        <v>0</v>
      </c>
      <c r="C7712" s="178">
        <f t="shared" si="271"/>
        <v>0</v>
      </c>
      <c r="D7712" s="178">
        <f t="shared" si="272"/>
        <v>22</v>
      </c>
    </row>
    <row r="7713" spans="1:4">
      <c r="A7713" s="139" t="s">
        <v>7903</v>
      </c>
      <c r="B7713" s="138">
        <v>0</v>
      </c>
      <c r="C7713" s="178">
        <f t="shared" si="271"/>
        <v>0</v>
      </c>
      <c r="D7713" s="178">
        <f t="shared" si="272"/>
        <v>23</v>
      </c>
    </row>
    <row r="7714" spans="1:4">
      <c r="A7714" s="139" t="s">
        <v>7904</v>
      </c>
      <c r="B7714" s="138">
        <v>0</v>
      </c>
      <c r="C7714" s="178">
        <f t="shared" si="271"/>
        <v>0</v>
      </c>
      <c r="D7714" s="178">
        <f t="shared" si="272"/>
        <v>24</v>
      </c>
    </row>
    <row r="7715" spans="1:4">
      <c r="A7715" s="139" t="s">
        <v>7905</v>
      </c>
      <c r="B7715" s="138">
        <v>0</v>
      </c>
      <c r="C7715" s="178">
        <f t="shared" si="271"/>
        <v>0</v>
      </c>
      <c r="D7715" s="178">
        <f t="shared" si="272"/>
        <v>1</v>
      </c>
    </row>
    <row r="7716" spans="1:4">
      <c r="A7716" s="139" t="s">
        <v>7906</v>
      </c>
      <c r="B7716" s="138">
        <v>0</v>
      </c>
      <c r="C7716" s="178">
        <f t="shared" ref="C7716:C7779" si="273">_xlfn.XLOOKUP(D7716,$N$5:$N$28,$L$5:$L$28)</f>
        <v>0</v>
      </c>
      <c r="D7716" s="178">
        <f t="shared" si="272"/>
        <v>2</v>
      </c>
    </row>
    <row r="7717" spans="1:4">
      <c r="A7717" s="139" t="s">
        <v>7907</v>
      </c>
      <c r="B7717" s="138">
        <v>0</v>
      </c>
      <c r="C7717" s="178">
        <f t="shared" si="273"/>
        <v>0</v>
      </c>
      <c r="D7717" s="178">
        <f t="shared" si="272"/>
        <v>3</v>
      </c>
    </row>
    <row r="7718" spans="1:4">
      <c r="A7718" s="139" t="s">
        <v>7908</v>
      </c>
      <c r="B7718" s="138">
        <v>0</v>
      </c>
      <c r="C7718" s="178">
        <f t="shared" si="273"/>
        <v>0</v>
      </c>
      <c r="D7718" s="178">
        <f t="shared" si="272"/>
        <v>4</v>
      </c>
    </row>
    <row r="7719" spans="1:4">
      <c r="A7719" s="139" t="s">
        <v>7909</v>
      </c>
      <c r="B7719" s="138">
        <v>0</v>
      </c>
      <c r="C7719" s="178">
        <f t="shared" si="273"/>
        <v>0</v>
      </c>
      <c r="D7719" s="178">
        <f t="shared" si="272"/>
        <v>5</v>
      </c>
    </row>
    <row r="7720" spans="1:4">
      <c r="A7720" s="139" t="s">
        <v>7910</v>
      </c>
      <c r="B7720" s="138">
        <v>0</v>
      </c>
      <c r="C7720" s="178">
        <f t="shared" si="273"/>
        <v>0</v>
      </c>
      <c r="D7720" s="178">
        <f t="shared" si="272"/>
        <v>6</v>
      </c>
    </row>
    <row r="7721" spans="1:4">
      <c r="A7721" s="139" t="s">
        <v>7911</v>
      </c>
      <c r="B7721" s="138">
        <v>0</v>
      </c>
      <c r="C7721" s="178">
        <f t="shared" si="273"/>
        <v>11</v>
      </c>
      <c r="D7721" s="178">
        <f t="shared" si="272"/>
        <v>7</v>
      </c>
    </row>
    <row r="7722" spans="1:4">
      <c r="A7722" s="139" t="s">
        <v>7912</v>
      </c>
      <c r="B7722" s="138">
        <v>0</v>
      </c>
      <c r="C7722" s="178">
        <f t="shared" si="273"/>
        <v>293</v>
      </c>
      <c r="D7722" s="178">
        <f t="shared" si="272"/>
        <v>8</v>
      </c>
    </row>
    <row r="7723" spans="1:4">
      <c r="A7723" s="139" t="s">
        <v>7913</v>
      </c>
      <c r="B7723" s="138">
        <v>37.285000000000004</v>
      </c>
      <c r="C7723" s="178">
        <f t="shared" si="273"/>
        <v>453</v>
      </c>
      <c r="D7723" s="178">
        <f t="shared" si="272"/>
        <v>9</v>
      </c>
    </row>
    <row r="7724" spans="1:4">
      <c r="A7724" s="139" t="s">
        <v>7914</v>
      </c>
      <c r="B7724" s="138">
        <v>37.285000000000004</v>
      </c>
      <c r="C7724" s="178">
        <f t="shared" si="273"/>
        <v>544</v>
      </c>
      <c r="D7724" s="178">
        <f t="shared" si="272"/>
        <v>10</v>
      </c>
    </row>
    <row r="7725" spans="1:4">
      <c r="A7725" s="139" t="s">
        <v>7915</v>
      </c>
      <c r="B7725" s="138">
        <v>37.285000000000004</v>
      </c>
      <c r="C7725" s="178">
        <f t="shared" si="273"/>
        <v>625</v>
      </c>
      <c r="D7725" s="178">
        <f t="shared" si="272"/>
        <v>11</v>
      </c>
    </row>
    <row r="7726" spans="1:4">
      <c r="A7726" s="139" t="s">
        <v>7916</v>
      </c>
      <c r="B7726" s="138">
        <v>37.285000000000004</v>
      </c>
      <c r="C7726" s="178">
        <f t="shared" si="273"/>
        <v>687</v>
      </c>
      <c r="D7726" s="178">
        <f t="shared" si="272"/>
        <v>12</v>
      </c>
    </row>
    <row r="7727" spans="1:4">
      <c r="A7727" s="139" t="s">
        <v>7917</v>
      </c>
      <c r="B7727" s="138">
        <v>37.285000000000004</v>
      </c>
      <c r="C7727" s="178">
        <f t="shared" si="273"/>
        <v>730</v>
      </c>
      <c r="D7727" s="178">
        <f t="shared" si="272"/>
        <v>13</v>
      </c>
    </row>
    <row r="7728" spans="1:4">
      <c r="A7728" s="139" t="s">
        <v>7918</v>
      </c>
      <c r="B7728" s="138">
        <v>37.285000000000004</v>
      </c>
      <c r="C7728" s="178">
        <f t="shared" si="273"/>
        <v>763</v>
      </c>
      <c r="D7728" s="178">
        <f t="shared" si="272"/>
        <v>14</v>
      </c>
    </row>
    <row r="7729" spans="1:4">
      <c r="A7729" s="139" t="s">
        <v>7919</v>
      </c>
      <c r="B7729" s="138">
        <v>0</v>
      </c>
      <c r="C7729" s="178">
        <f t="shared" si="273"/>
        <v>768</v>
      </c>
      <c r="D7729" s="178">
        <f t="shared" si="272"/>
        <v>15</v>
      </c>
    </row>
    <row r="7730" spans="1:4">
      <c r="A7730" s="139" t="s">
        <v>7920</v>
      </c>
      <c r="B7730" s="138">
        <v>0</v>
      </c>
      <c r="C7730" s="178">
        <f t="shared" si="273"/>
        <v>741</v>
      </c>
      <c r="D7730" s="178">
        <f t="shared" si="272"/>
        <v>16</v>
      </c>
    </row>
    <row r="7731" spans="1:4">
      <c r="A7731" s="139" t="s">
        <v>7921</v>
      </c>
      <c r="B7731" s="138">
        <v>0</v>
      </c>
      <c r="C7731" s="178">
        <f t="shared" si="273"/>
        <v>699</v>
      </c>
      <c r="D7731" s="178">
        <f t="shared" si="272"/>
        <v>17</v>
      </c>
    </row>
    <row r="7732" spans="1:4">
      <c r="A7732" s="139" t="s">
        <v>7922</v>
      </c>
      <c r="B7732" s="138">
        <v>0</v>
      </c>
      <c r="C7732" s="178">
        <f t="shared" si="273"/>
        <v>652</v>
      </c>
      <c r="D7732" s="178">
        <f t="shared" si="272"/>
        <v>18</v>
      </c>
    </row>
    <row r="7733" spans="1:4">
      <c r="A7733" s="139" t="s">
        <v>7923</v>
      </c>
      <c r="B7733" s="138">
        <v>0</v>
      </c>
      <c r="C7733" s="178">
        <f t="shared" si="273"/>
        <v>556</v>
      </c>
      <c r="D7733" s="178">
        <f t="shared" si="272"/>
        <v>19</v>
      </c>
    </row>
    <row r="7734" spans="1:4">
      <c r="A7734" s="139" t="s">
        <v>7924</v>
      </c>
      <c r="B7734" s="138">
        <v>0</v>
      </c>
      <c r="C7734" s="178">
        <f t="shared" si="273"/>
        <v>364</v>
      </c>
      <c r="D7734" s="178">
        <f t="shared" si="272"/>
        <v>20</v>
      </c>
    </row>
    <row r="7735" spans="1:4">
      <c r="A7735" s="139" t="s">
        <v>7925</v>
      </c>
      <c r="B7735" s="138">
        <v>0</v>
      </c>
      <c r="C7735" s="178">
        <f t="shared" si="273"/>
        <v>8</v>
      </c>
      <c r="D7735" s="178">
        <f t="shared" si="272"/>
        <v>21</v>
      </c>
    </row>
    <row r="7736" spans="1:4">
      <c r="A7736" s="139" t="s">
        <v>7926</v>
      </c>
      <c r="B7736" s="138">
        <v>0</v>
      </c>
      <c r="C7736" s="178">
        <f t="shared" si="273"/>
        <v>0</v>
      </c>
      <c r="D7736" s="178">
        <f t="shared" si="272"/>
        <v>22</v>
      </c>
    </row>
    <row r="7737" spans="1:4">
      <c r="A7737" s="139" t="s">
        <v>7927</v>
      </c>
      <c r="B7737" s="138">
        <v>0</v>
      </c>
      <c r="C7737" s="178">
        <f t="shared" si="273"/>
        <v>0</v>
      </c>
      <c r="D7737" s="178">
        <f t="shared" si="272"/>
        <v>23</v>
      </c>
    </row>
    <row r="7738" spans="1:4">
      <c r="A7738" s="139" t="s">
        <v>7928</v>
      </c>
      <c r="B7738" s="138">
        <v>0</v>
      </c>
      <c r="C7738" s="178">
        <f t="shared" si="273"/>
        <v>0</v>
      </c>
      <c r="D7738" s="178">
        <f t="shared" si="272"/>
        <v>24</v>
      </c>
    </row>
    <row r="7739" spans="1:4">
      <c r="A7739" s="139" t="s">
        <v>7929</v>
      </c>
      <c r="B7739" s="138">
        <v>0</v>
      </c>
      <c r="C7739" s="178">
        <f t="shared" si="273"/>
        <v>0</v>
      </c>
      <c r="D7739" s="178">
        <f t="shared" si="272"/>
        <v>1</v>
      </c>
    </row>
    <row r="7740" spans="1:4">
      <c r="A7740" s="139" t="s">
        <v>7930</v>
      </c>
      <c r="B7740" s="138">
        <v>0</v>
      </c>
      <c r="C7740" s="178">
        <f t="shared" si="273"/>
        <v>0</v>
      </c>
      <c r="D7740" s="178">
        <f t="shared" si="272"/>
        <v>2</v>
      </c>
    </row>
    <row r="7741" spans="1:4">
      <c r="A7741" s="139" t="s">
        <v>7931</v>
      </c>
      <c r="B7741" s="138">
        <v>0</v>
      </c>
      <c r="C7741" s="178">
        <f t="shared" si="273"/>
        <v>0</v>
      </c>
      <c r="D7741" s="178">
        <f t="shared" si="272"/>
        <v>3</v>
      </c>
    </row>
    <row r="7742" spans="1:4">
      <c r="A7742" s="139" t="s">
        <v>7932</v>
      </c>
      <c r="B7742" s="138">
        <v>0</v>
      </c>
      <c r="C7742" s="178">
        <f t="shared" si="273"/>
        <v>0</v>
      </c>
      <c r="D7742" s="178">
        <f t="shared" si="272"/>
        <v>4</v>
      </c>
    </row>
    <row r="7743" spans="1:4">
      <c r="A7743" s="139" t="s">
        <v>7933</v>
      </c>
      <c r="B7743" s="138">
        <v>0</v>
      </c>
      <c r="C7743" s="178">
        <f t="shared" si="273"/>
        <v>0</v>
      </c>
      <c r="D7743" s="178">
        <f t="shared" si="272"/>
        <v>5</v>
      </c>
    </row>
    <row r="7744" spans="1:4">
      <c r="A7744" s="139" t="s">
        <v>7934</v>
      </c>
      <c r="B7744" s="138">
        <v>0</v>
      </c>
      <c r="C7744" s="178">
        <f t="shared" si="273"/>
        <v>0</v>
      </c>
      <c r="D7744" s="178">
        <f t="shared" si="272"/>
        <v>6</v>
      </c>
    </row>
    <row r="7745" spans="1:4">
      <c r="A7745" s="139" t="s">
        <v>7935</v>
      </c>
      <c r="B7745" s="138">
        <v>0</v>
      </c>
      <c r="C7745" s="178">
        <f t="shared" si="273"/>
        <v>11</v>
      </c>
      <c r="D7745" s="178">
        <f t="shared" si="272"/>
        <v>7</v>
      </c>
    </row>
    <row r="7746" spans="1:4">
      <c r="A7746" s="139" t="s">
        <v>7936</v>
      </c>
      <c r="B7746" s="138">
        <v>0</v>
      </c>
      <c r="C7746" s="178">
        <f t="shared" si="273"/>
        <v>293</v>
      </c>
      <c r="D7746" s="178">
        <f t="shared" si="272"/>
        <v>8</v>
      </c>
    </row>
    <row r="7747" spans="1:4">
      <c r="A7747" s="139" t="s">
        <v>7937</v>
      </c>
      <c r="B7747" s="138">
        <v>59.656000000000006</v>
      </c>
      <c r="C7747" s="178">
        <f t="shared" si="273"/>
        <v>453</v>
      </c>
      <c r="D7747" s="178">
        <f t="shared" si="272"/>
        <v>9</v>
      </c>
    </row>
    <row r="7748" spans="1:4">
      <c r="A7748" s="139" t="s">
        <v>7938</v>
      </c>
      <c r="B7748" s="138">
        <v>59.656000000000006</v>
      </c>
      <c r="C7748" s="178">
        <f t="shared" si="273"/>
        <v>544</v>
      </c>
      <c r="D7748" s="178">
        <f t="shared" si="272"/>
        <v>10</v>
      </c>
    </row>
    <row r="7749" spans="1:4">
      <c r="A7749" s="139" t="s">
        <v>7939</v>
      </c>
      <c r="B7749" s="138">
        <v>59.656000000000006</v>
      </c>
      <c r="C7749" s="178">
        <f t="shared" si="273"/>
        <v>625</v>
      </c>
      <c r="D7749" s="178">
        <f t="shared" si="272"/>
        <v>11</v>
      </c>
    </row>
    <row r="7750" spans="1:4">
      <c r="A7750" s="139" t="s">
        <v>7940</v>
      </c>
      <c r="B7750" s="138">
        <v>59.656000000000006</v>
      </c>
      <c r="C7750" s="178">
        <f t="shared" si="273"/>
        <v>687</v>
      </c>
      <c r="D7750" s="178">
        <f t="shared" si="272"/>
        <v>12</v>
      </c>
    </row>
    <row r="7751" spans="1:4">
      <c r="A7751" s="139" t="s">
        <v>7941</v>
      </c>
      <c r="B7751" s="138">
        <v>59.656000000000006</v>
      </c>
      <c r="C7751" s="178">
        <f t="shared" si="273"/>
        <v>730</v>
      </c>
      <c r="D7751" s="178">
        <f t="shared" si="272"/>
        <v>13</v>
      </c>
    </row>
    <row r="7752" spans="1:4">
      <c r="A7752" s="139" t="s">
        <v>7942</v>
      </c>
      <c r="B7752" s="138">
        <v>37.285000000000004</v>
      </c>
      <c r="C7752" s="178">
        <f t="shared" si="273"/>
        <v>763</v>
      </c>
      <c r="D7752" s="178">
        <f t="shared" si="272"/>
        <v>14</v>
      </c>
    </row>
    <row r="7753" spans="1:4">
      <c r="A7753" s="139" t="s">
        <v>7943</v>
      </c>
      <c r="B7753" s="138">
        <v>37.285000000000004</v>
      </c>
      <c r="C7753" s="178">
        <f t="shared" si="273"/>
        <v>768</v>
      </c>
      <c r="D7753" s="178">
        <f t="shared" si="272"/>
        <v>15</v>
      </c>
    </row>
    <row r="7754" spans="1:4">
      <c r="A7754" s="139" t="s">
        <v>7944</v>
      </c>
      <c r="B7754" s="138">
        <v>37.285000000000004</v>
      </c>
      <c r="C7754" s="178">
        <f t="shared" si="273"/>
        <v>741</v>
      </c>
      <c r="D7754" s="178">
        <f t="shared" si="272"/>
        <v>16</v>
      </c>
    </row>
    <row r="7755" spans="1:4">
      <c r="A7755" s="139" t="s">
        <v>7945</v>
      </c>
      <c r="B7755" s="138">
        <v>0</v>
      </c>
      <c r="C7755" s="178">
        <f t="shared" si="273"/>
        <v>699</v>
      </c>
      <c r="D7755" s="178">
        <f t="shared" ref="D7755:D7818" si="274">D7731</f>
        <v>17</v>
      </c>
    </row>
    <row r="7756" spans="1:4">
      <c r="A7756" s="139" t="s">
        <v>7946</v>
      </c>
      <c r="B7756" s="138">
        <v>0</v>
      </c>
      <c r="C7756" s="178">
        <f t="shared" si="273"/>
        <v>652</v>
      </c>
      <c r="D7756" s="178">
        <f t="shared" si="274"/>
        <v>18</v>
      </c>
    </row>
    <row r="7757" spans="1:4">
      <c r="A7757" s="139" t="s">
        <v>7947</v>
      </c>
      <c r="B7757" s="138">
        <v>0</v>
      </c>
      <c r="C7757" s="178">
        <f t="shared" si="273"/>
        <v>556</v>
      </c>
      <c r="D7757" s="178">
        <f t="shared" si="274"/>
        <v>19</v>
      </c>
    </row>
    <row r="7758" spans="1:4">
      <c r="A7758" s="139" t="s">
        <v>7948</v>
      </c>
      <c r="B7758" s="138">
        <v>0</v>
      </c>
      <c r="C7758" s="178">
        <f t="shared" si="273"/>
        <v>364</v>
      </c>
      <c r="D7758" s="178">
        <f t="shared" si="274"/>
        <v>20</v>
      </c>
    </row>
    <row r="7759" spans="1:4">
      <c r="A7759" s="139" t="s">
        <v>7949</v>
      </c>
      <c r="B7759" s="138">
        <v>0</v>
      </c>
      <c r="C7759" s="178">
        <f t="shared" si="273"/>
        <v>8</v>
      </c>
      <c r="D7759" s="178">
        <f t="shared" si="274"/>
        <v>21</v>
      </c>
    </row>
    <row r="7760" spans="1:4">
      <c r="A7760" s="139" t="s">
        <v>7950</v>
      </c>
      <c r="B7760" s="138">
        <v>0</v>
      </c>
      <c r="C7760" s="178">
        <f t="shared" si="273"/>
        <v>0</v>
      </c>
      <c r="D7760" s="178">
        <f t="shared" si="274"/>
        <v>22</v>
      </c>
    </row>
    <row r="7761" spans="1:4">
      <c r="A7761" s="139" t="s">
        <v>7951</v>
      </c>
      <c r="B7761" s="138">
        <v>0</v>
      </c>
      <c r="C7761" s="178">
        <f t="shared" si="273"/>
        <v>0</v>
      </c>
      <c r="D7761" s="178">
        <f t="shared" si="274"/>
        <v>23</v>
      </c>
    </row>
    <row r="7762" spans="1:4">
      <c r="A7762" s="139" t="s">
        <v>7952</v>
      </c>
      <c r="B7762" s="138">
        <v>0</v>
      </c>
      <c r="C7762" s="178">
        <f t="shared" si="273"/>
        <v>0</v>
      </c>
      <c r="D7762" s="178">
        <f t="shared" si="274"/>
        <v>24</v>
      </c>
    </row>
    <row r="7763" spans="1:4">
      <c r="A7763" s="139" t="s">
        <v>7953</v>
      </c>
      <c r="B7763" s="138">
        <v>0</v>
      </c>
      <c r="C7763" s="178">
        <f t="shared" si="273"/>
        <v>0</v>
      </c>
      <c r="D7763" s="178">
        <f t="shared" si="274"/>
        <v>1</v>
      </c>
    </row>
    <row r="7764" spans="1:4">
      <c r="A7764" s="139" t="s">
        <v>7954</v>
      </c>
      <c r="B7764" s="138">
        <v>0</v>
      </c>
      <c r="C7764" s="178">
        <f t="shared" si="273"/>
        <v>0</v>
      </c>
      <c r="D7764" s="178">
        <f t="shared" si="274"/>
        <v>2</v>
      </c>
    </row>
    <row r="7765" spans="1:4">
      <c r="A7765" s="139" t="s">
        <v>7955</v>
      </c>
      <c r="B7765" s="138">
        <v>0</v>
      </c>
      <c r="C7765" s="178">
        <f t="shared" si="273"/>
        <v>0</v>
      </c>
      <c r="D7765" s="178">
        <f t="shared" si="274"/>
        <v>3</v>
      </c>
    </row>
    <row r="7766" spans="1:4">
      <c r="A7766" s="139" t="s">
        <v>7956</v>
      </c>
      <c r="B7766" s="138">
        <v>0</v>
      </c>
      <c r="C7766" s="178">
        <f t="shared" si="273"/>
        <v>0</v>
      </c>
      <c r="D7766" s="178">
        <f t="shared" si="274"/>
        <v>4</v>
      </c>
    </row>
    <row r="7767" spans="1:4">
      <c r="A7767" s="139" t="s">
        <v>7957</v>
      </c>
      <c r="B7767" s="138">
        <v>0</v>
      </c>
      <c r="C7767" s="178">
        <f t="shared" si="273"/>
        <v>0</v>
      </c>
      <c r="D7767" s="178">
        <f t="shared" si="274"/>
        <v>5</v>
      </c>
    </row>
    <row r="7768" spans="1:4">
      <c r="A7768" s="139" t="s">
        <v>7958</v>
      </c>
      <c r="B7768" s="138">
        <v>0</v>
      </c>
      <c r="C7768" s="178">
        <f t="shared" si="273"/>
        <v>0</v>
      </c>
      <c r="D7768" s="178">
        <f t="shared" si="274"/>
        <v>6</v>
      </c>
    </row>
    <row r="7769" spans="1:4">
      <c r="A7769" s="139" t="s">
        <v>7959</v>
      </c>
      <c r="B7769" s="138">
        <v>0</v>
      </c>
      <c r="C7769" s="178">
        <f t="shared" si="273"/>
        <v>11</v>
      </c>
      <c r="D7769" s="178">
        <f t="shared" si="274"/>
        <v>7</v>
      </c>
    </row>
    <row r="7770" spans="1:4">
      <c r="A7770" s="139" t="s">
        <v>7960</v>
      </c>
      <c r="B7770" s="138">
        <v>0</v>
      </c>
      <c r="C7770" s="178">
        <f t="shared" si="273"/>
        <v>293</v>
      </c>
      <c r="D7770" s="178">
        <f t="shared" si="274"/>
        <v>8</v>
      </c>
    </row>
    <row r="7771" spans="1:4">
      <c r="A7771" s="139" t="s">
        <v>7961</v>
      </c>
      <c r="B7771" s="138">
        <v>119.312</v>
      </c>
      <c r="C7771" s="178">
        <f t="shared" si="273"/>
        <v>453</v>
      </c>
      <c r="D7771" s="178">
        <f t="shared" si="274"/>
        <v>9</v>
      </c>
    </row>
    <row r="7772" spans="1:4">
      <c r="A7772" s="139" t="s">
        <v>7962</v>
      </c>
      <c r="B7772" s="138">
        <v>119.312</v>
      </c>
      <c r="C7772" s="178">
        <f t="shared" si="273"/>
        <v>544</v>
      </c>
      <c r="D7772" s="178">
        <f t="shared" si="274"/>
        <v>10</v>
      </c>
    </row>
    <row r="7773" spans="1:4">
      <c r="A7773" s="139" t="s">
        <v>7963</v>
      </c>
      <c r="B7773" s="138">
        <v>119.312</v>
      </c>
      <c r="C7773" s="178">
        <f t="shared" si="273"/>
        <v>625</v>
      </c>
      <c r="D7773" s="178">
        <f t="shared" si="274"/>
        <v>11</v>
      </c>
    </row>
    <row r="7774" spans="1:4">
      <c r="A7774" s="139" t="s">
        <v>7964</v>
      </c>
      <c r="B7774" s="138">
        <v>119.312</v>
      </c>
      <c r="C7774" s="178">
        <f t="shared" si="273"/>
        <v>687</v>
      </c>
      <c r="D7774" s="178">
        <f t="shared" si="274"/>
        <v>12</v>
      </c>
    </row>
    <row r="7775" spans="1:4">
      <c r="A7775" s="139" t="s">
        <v>7965</v>
      </c>
      <c r="B7775" s="138">
        <v>119.312</v>
      </c>
      <c r="C7775" s="178">
        <f t="shared" si="273"/>
        <v>730</v>
      </c>
      <c r="D7775" s="178">
        <f t="shared" si="274"/>
        <v>13</v>
      </c>
    </row>
    <row r="7776" spans="1:4">
      <c r="A7776" s="139" t="s">
        <v>7966</v>
      </c>
      <c r="B7776" s="138">
        <v>119.312</v>
      </c>
      <c r="C7776" s="178">
        <f t="shared" si="273"/>
        <v>763</v>
      </c>
      <c r="D7776" s="178">
        <f t="shared" si="274"/>
        <v>14</v>
      </c>
    </row>
    <row r="7777" spans="1:4">
      <c r="A7777" s="139" t="s">
        <v>7967</v>
      </c>
      <c r="B7777" s="138">
        <v>82.027000000000001</v>
      </c>
      <c r="C7777" s="178">
        <f t="shared" si="273"/>
        <v>768</v>
      </c>
      <c r="D7777" s="178">
        <f t="shared" si="274"/>
        <v>15</v>
      </c>
    </row>
    <row r="7778" spans="1:4">
      <c r="A7778" s="139" t="s">
        <v>7968</v>
      </c>
      <c r="B7778" s="138">
        <v>82.027000000000001</v>
      </c>
      <c r="C7778" s="178">
        <f t="shared" si="273"/>
        <v>741</v>
      </c>
      <c r="D7778" s="178">
        <f t="shared" si="274"/>
        <v>16</v>
      </c>
    </row>
    <row r="7779" spans="1:4">
      <c r="A7779" s="139" t="s">
        <v>7969</v>
      </c>
      <c r="B7779" s="138">
        <v>59.656000000000006</v>
      </c>
      <c r="C7779" s="178">
        <f t="shared" si="273"/>
        <v>699</v>
      </c>
      <c r="D7779" s="178">
        <f t="shared" si="274"/>
        <v>17</v>
      </c>
    </row>
    <row r="7780" spans="1:4">
      <c r="A7780" s="139" t="s">
        <v>7970</v>
      </c>
      <c r="B7780" s="138">
        <v>0</v>
      </c>
      <c r="C7780" s="178">
        <f t="shared" ref="C7780:C7843" si="275">_xlfn.XLOOKUP(D7780,$N$5:$N$28,$L$5:$L$28)</f>
        <v>652</v>
      </c>
      <c r="D7780" s="178">
        <f t="shared" si="274"/>
        <v>18</v>
      </c>
    </row>
    <row r="7781" spans="1:4">
      <c r="A7781" s="139" t="s">
        <v>7971</v>
      </c>
      <c r="B7781" s="138">
        <v>0</v>
      </c>
      <c r="C7781" s="178">
        <f t="shared" si="275"/>
        <v>556</v>
      </c>
      <c r="D7781" s="178">
        <f t="shared" si="274"/>
        <v>19</v>
      </c>
    </row>
    <row r="7782" spans="1:4">
      <c r="A7782" s="139" t="s">
        <v>7972</v>
      </c>
      <c r="B7782" s="138">
        <v>0</v>
      </c>
      <c r="C7782" s="178">
        <f t="shared" si="275"/>
        <v>364</v>
      </c>
      <c r="D7782" s="178">
        <f t="shared" si="274"/>
        <v>20</v>
      </c>
    </row>
    <row r="7783" spans="1:4">
      <c r="A7783" s="139" t="s">
        <v>7973</v>
      </c>
      <c r="B7783" s="138">
        <v>0</v>
      </c>
      <c r="C7783" s="178">
        <f t="shared" si="275"/>
        <v>8</v>
      </c>
      <c r="D7783" s="178">
        <f t="shared" si="274"/>
        <v>21</v>
      </c>
    </row>
    <row r="7784" spans="1:4">
      <c r="A7784" s="139" t="s">
        <v>7974</v>
      </c>
      <c r="B7784" s="138">
        <v>0</v>
      </c>
      <c r="C7784" s="178">
        <f t="shared" si="275"/>
        <v>0</v>
      </c>
      <c r="D7784" s="178">
        <f t="shared" si="274"/>
        <v>22</v>
      </c>
    </row>
    <row r="7785" spans="1:4">
      <c r="A7785" s="139" t="s">
        <v>7975</v>
      </c>
      <c r="B7785" s="138">
        <v>0</v>
      </c>
      <c r="C7785" s="178">
        <f t="shared" si="275"/>
        <v>0</v>
      </c>
      <c r="D7785" s="178">
        <f t="shared" si="274"/>
        <v>23</v>
      </c>
    </row>
    <row r="7786" spans="1:4">
      <c r="A7786" s="139" t="s">
        <v>7976</v>
      </c>
      <c r="B7786" s="138">
        <v>0</v>
      </c>
      <c r="C7786" s="178">
        <f t="shared" si="275"/>
        <v>0</v>
      </c>
      <c r="D7786" s="178">
        <f t="shared" si="274"/>
        <v>24</v>
      </c>
    </row>
    <row r="7787" spans="1:4">
      <c r="A7787" s="139" t="s">
        <v>7977</v>
      </c>
      <c r="B7787" s="138">
        <v>0</v>
      </c>
      <c r="C7787" s="178">
        <f t="shared" si="275"/>
        <v>0</v>
      </c>
      <c r="D7787" s="178">
        <f t="shared" si="274"/>
        <v>1</v>
      </c>
    </row>
    <row r="7788" spans="1:4">
      <c r="A7788" s="139" t="s">
        <v>7978</v>
      </c>
      <c r="B7788" s="138">
        <v>0</v>
      </c>
      <c r="C7788" s="178">
        <f t="shared" si="275"/>
        <v>0</v>
      </c>
      <c r="D7788" s="178">
        <f t="shared" si="274"/>
        <v>2</v>
      </c>
    </row>
    <row r="7789" spans="1:4">
      <c r="A7789" s="139" t="s">
        <v>7979</v>
      </c>
      <c r="B7789" s="138">
        <v>0</v>
      </c>
      <c r="C7789" s="178">
        <f t="shared" si="275"/>
        <v>0</v>
      </c>
      <c r="D7789" s="178">
        <f t="shared" si="274"/>
        <v>3</v>
      </c>
    </row>
    <row r="7790" spans="1:4">
      <c r="A7790" s="139" t="s">
        <v>7980</v>
      </c>
      <c r="B7790" s="138">
        <v>0</v>
      </c>
      <c r="C7790" s="178">
        <f t="shared" si="275"/>
        <v>0</v>
      </c>
      <c r="D7790" s="178">
        <f t="shared" si="274"/>
        <v>4</v>
      </c>
    </row>
    <row r="7791" spans="1:4">
      <c r="A7791" s="139" t="s">
        <v>7981</v>
      </c>
      <c r="B7791" s="138">
        <v>0</v>
      </c>
      <c r="C7791" s="178">
        <f t="shared" si="275"/>
        <v>0</v>
      </c>
      <c r="D7791" s="178">
        <f t="shared" si="274"/>
        <v>5</v>
      </c>
    </row>
    <row r="7792" spans="1:4">
      <c r="A7792" s="139" t="s">
        <v>7982</v>
      </c>
      <c r="B7792" s="138">
        <v>0</v>
      </c>
      <c r="C7792" s="178">
        <f t="shared" si="275"/>
        <v>0</v>
      </c>
      <c r="D7792" s="178">
        <f t="shared" si="274"/>
        <v>6</v>
      </c>
    </row>
    <row r="7793" spans="1:4">
      <c r="A7793" s="139" t="s">
        <v>7983</v>
      </c>
      <c r="B7793" s="138">
        <v>0</v>
      </c>
      <c r="C7793" s="178">
        <f t="shared" si="275"/>
        <v>11</v>
      </c>
      <c r="D7793" s="178">
        <f t="shared" si="274"/>
        <v>7</v>
      </c>
    </row>
    <row r="7794" spans="1:4">
      <c r="A7794" s="139" t="s">
        <v>7984</v>
      </c>
      <c r="B7794" s="138">
        <v>0</v>
      </c>
      <c r="C7794" s="178">
        <f t="shared" si="275"/>
        <v>293</v>
      </c>
      <c r="D7794" s="178">
        <f t="shared" si="274"/>
        <v>8</v>
      </c>
    </row>
    <row r="7795" spans="1:4">
      <c r="A7795" s="139" t="s">
        <v>7985</v>
      </c>
      <c r="B7795" s="138">
        <v>82.027000000000001</v>
      </c>
      <c r="C7795" s="178">
        <f t="shared" si="275"/>
        <v>453</v>
      </c>
      <c r="D7795" s="178">
        <f t="shared" si="274"/>
        <v>9</v>
      </c>
    </row>
    <row r="7796" spans="1:4">
      <c r="A7796" s="139" t="s">
        <v>7986</v>
      </c>
      <c r="B7796" s="138">
        <v>82.027000000000001</v>
      </c>
      <c r="C7796" s="178">
        <f t="shared" si="275"/>
        <v>544</v>
      </c>
      <c r="D7796" s="178">
        <f t="shared" si="274"/>
        <v>10</v>
      </c>
    </row>
    <row r="7797" spans="1:4">
      <c r="A7797" s="139" t="s">
        <v>7987</v>
      </c>
      <c r="B7797" s="138">
        <v>82.027000000000001</v>
      </c>
      <c r="C7797" s="178">
        <f t="shared" si="275"/>
        <v>625</v>
      </c>
      <c r="D7797" s="178">
        <f t="shared" si="274"/>
        <v>11</v>
      </c>
    </row>
    <row r="7798" spans="1:4">
      <c r="A7798" s="139" t="s">
        <v>7988</v>
      </c>
      <c r="B7798" s="138">
        <v>82.027000000000001</v>
      </c>
      <c r="C7798" s="178">
        <f t="shared" si="275"/>
        <v>687</v>
      </c>
      <c r="D7798" s="178">
        <f t="shared" si="274"/>
        <v>12</v>
      </c>
    </row>
    <row r="7799" spans="1:4">
      <c r="A7799" s="139" t="s">
        <v>7989</v>
      </c>
      <c r="B7799" s="138">
        <v>82.027000000000001</v>
      </c>
      <c r="C7799" s="178">
        <f t="shared" si="275"/>
        <v>730</v>
      </c>
      <c r="D7799" s="178">
        <f t="shared" si="274"/>
        <v>13</v>
      </c>
    </row>
    <row r="7800" spans="1:4">
      <c r="A7800" s="139" t="s">
        <v>7990</v>
      </c>
      <c r="B7800" s="138">
        <v>82.027000000000001</v>
      </c>
      <c r="C7800" s="178">
        <f t="shared" si="275"/>
        <v>763</v>
      </c>
      <c r="D7800" s="178">
        <f t="shared" si="274"/>
        <v>14</v>
      </c>
    </row>
    <row r="7801" spans="1:4">
      <c r="A7801" s="139" t="s">
        <v>7991</v>
      </c>
      <c r="B7801" s="138">
        <v>59.656000000000006</v>
      </c>
      <c r="C7801" s="178">
        <f t="shared" si="275"/>
        <v>768</v>
      </c>
      <c r="D7801" s="178">
        <f t="shared" si="274"/>
        <v>15</v>
      </c>
    </row>
    <row r="7802" spans="1:4">
      <c r="A7802" s="139" t="s">
        <v>7992</v>
      </c>
      <c r="B7802" s="138">
        <v>59.656000000000006</v>
      </c>
      <c r="C7802" s="178">
        <f t="shared" si="275"/>
        <v>741</v>
      </c>
      <c r="D7802" s="178">
        <f t="shared" si="274"/>
        <v>16</v>
      </c>
    </row>
    <row r="7803" spans="1:4">
      <c r="A7803" s="139" t="s">
        <v>7993</v>
      </c>
      <c r="B7803" s="138">
        <v>59.656000000000006</v>
      </c>
      <c r="C7803" s="178">
        <f t="shared" si="275"/>
        <v>699</v>
      </c>
      <c r="D7803" s="178">
        <f t="shared" si="274"/>
        <v>17</v>
      </c>
    </row>
    <row r="7804" spans="1:4">
      <c r="A7804" s="139" t="s">
        <v>7994</v>
      </c>
      <c r="B7804" s="138">
        <v>0</v>
      </c>
      <c r="C7804" s="178">
        <f t="shared" si="275"/>
        <v>652</v>
      </c>
      <c r="D7804" s="178">
        <f t="shared" si="274"/>
        <v>18</v>
      </c>
    </row>
    <row r="7805" spans="1:4">
      <c r="A7805" s="139" t="s">
        <v>7995</v>
      </c>
      <c r="B7805" s="138">
        <v>0</v>
      </c>
      <c r="C7805" s="178">
        <f t="shared" si="275"/>
        <v>556</v>
      </c>
      <c r="D7805" s="178">
        <f t="shared" si="274"/>
        <v>19</v>
      </c>
    </row>
    <row r="7806" spans="1:4">
      <c r="A7806" s="139" t="s">
        <v>7996</v>
      </c>
      <c r="B7806" s="138">
        <v>0</v>
      </c>
      <c r="C7806" s="178">
        <f t="shared" si="275"/>
        <v>364</v>
      </c>
      <c r="D7806" s="178">
        <f t="shared" si="274"/>
        <v>20</v>
      </c>
    </row>
    <row r="7807" spans="1:4">
      <c r="A7807" s="139" t="s">
        <v>7997</v>
      </c>
      <c r="B7807" s="138">
        <v>0</v>
      </c>
      <c r="C7807" s="178">
        <f t="shared" si="275"/>
        <v>8</v>
      </c>
      <c r="D7807" s="178">
        <f t="shared" si="274"/>
        <v>21</v>
      </c>
    </row>
    <row r="7808" spans="1:4">
      <c r="A7808" s="139" t="s">
        <v>7998</v>
      </c>
      <c r="B7808" s="138">
        <v>0</v>
      </c>
      <c r="C7808" s="178">
        <f t="shared" si="275"/>
        <v>0</v>
      </c>
      <c r="D7808" s="178">
        <f t="shared" si="274"/>
        <v>22</v>
      </c>
    </row>
    <row r="7809" spans="1:4">
      <c r="A7809" s="139" t="s">
        <v>7999</v>
      </c>
      <c r="B7809" s="138">
        <v>0</v>
      </c>
      <c r="C7809" s="178">
        <f t="shared" si="275"/>
        <v>0</v>
      </c>
      <c r="D7809" s="178">
        <f t="shared" si="274"/>
        <v>23</v>
      </c>
    </row>
    <row r="7810" spans="1:4">
      <c r="A7810" s="139" t="s">
        <v>8000</v>
      </c>
      <c r="B7810" s="138">
        <v>0</v>
      </c>
      <c r="C7810" s="178">
        <f t="shared" si="275"/>
        <v>0</v>
      </c>
      <c r="D7810" s="178">
        <f t="shared" si="274"/>
        <v>24</v>
      </c>
    </row>
    <row r="7811" spans="1:4">
      <c r="A7811" s="139" t="s">
        <v>8001</v>
      </c>
      <c r="B7811" s="138">
        <v>0</v>
      </c>
      <c r="C7811" s="178">
        <f t="shared" si="275"/>
        <v>0</v>
      </c>
      <c r="D7811" s="178">
        <f t="shared" si="274"/>
        <v>1</v>
      </c>
    </row>
    <row r="7812" spans="1:4">
      <c r="A7812" s="139" t="s">
        <v>8002</v>
      </c>
      <c r="B7812" s="138">
        <v>0</v>
      </c>
      <c r="C7812" s="178">
        <f t="shared" si="275"/>
        <v>0</v>
      </c>
      <c r="D7812" s="178">
        <f t="shared" si="274"/>
        <v>2</v>
      </c>
    </row>
    <row r="7813" spans="1:4">
      <c r="A7813" s="139" t="s">
        <v>8003</v>
      </c>
      <c r="B7813" s="138">
        <v>0</v>
      </c>
      <c r="C7813" s="178">
        <f t="shared" si="275"/>
        <v>0</v>
      </c>
      <c r="D7813" s="178">
        <f t="shared" si="274"/>
        <v>3</v>
      </c>
    </row>
    <row r="7814" spans="1:4">
      <c r="A7814" s="139" t="s">
        <v>8004</v>
      </c>
      <c r="B7814" s="138">
        <v>0</v>
      </c>
      <c r="C7814" s="178">
        <f t="shared" si="275"/>
        <v>0</v>
      </c>
      <c r="D7814" s="178">
        <f t="shared" si="274"/>
        <v>4</v>
      </c>
    </row>
    <row r="7815" spans="1:4">
      <c r="A7815" s="139" t="s">
        <v>8005</v>
      </c>
      <c r="B7815" s="138">
        <v>0</v>
      </c>
      <c r="C7815" s="178">
        <f t="shared" si="275"/>
        <v>0</v>
      </c>
      <c r="D7815" s="178">
        <f t="shared" si="274"/>
        <v>5</v>
      </c>
    </row>
    <row r="7816" spans="1:4">
      <c r="A7816" s="139" t="s">
        <v>8006</v>
      </c>
      <c r="B7816" s="138">
        <v>0</v>
      </c>
      <c r="C7816" s="178">
        <f t="shared" si="275"/>
        <v>0</v>
      </c>
      <c r="D7816" s="178">
        <f t="shared" si="274"/>
        <v>6</v>
      </c>
    </row>
    <row r="7817" spans="1:4">
      <c r="A7817" s="139" t="s">
        <v>8007</v>
      </c>
      <c r="B7817" s="138">
        <v>0</v>
      </c>
      <c r="C7817" s="178">
        <f t="shared" si="275"/>
        <v>11</v>
      </c>
      <c r="D7817" s="178">
        <f t="shared" si="274"/>
        <v>7</v>
      </c>
    </row>
    <row r="7818" spans="1:4">
      <c r="A7818" s="139" t="s">
        <v>8008</v>
      </c>
      <c r="B7818" s="138">
        <v>0</v>
      </c>
      <c r="C7818" s="178">
        <f t="shared" si="275"/>
        <v>293</v>
      </c>
      <c r="D7818" s="178">
        <f t="shared" si="274"/>
        <v>8</v>
      </c>
    </row>
    <row r="7819" spans="1:4">
      <c r="A7819" s="139" t="s">
        <v>8009</v>
      </c>
      <c r="B7819" s="138">
        <v>119.312</v>
      </c>
      <c r="C7819" s="178">
        <f t="shared" si="275"/>
        <v>453</v>
      </c>
      <c r="D7819" s="178">
        <f t="shared" ref="D7819:D7882" si="276">D7795</f>
        <v>9</v>
      </c>
    </row>
    <row r="7820" spans="1:4">
      <c r="A7820" s="139" t="s">
        <v>8010</v>
      </c>
      <c r="B7820" s="138">
        <v>119.312</v>
      </c>
      <c r="C7820" s="178">
        <f t="shared" si="275"/>
        <v>544</v>
      </c>
      <c r="D7820" s="178">
        <f t="shared" si="276"/>
        <v>10</v>
      </c>
    </row>
    <row r="7821" spans="1:4">
      <c r="A7821" s="139" t="s">
        <v>8011</v>
      </c>
      <c r="B7821" s="138">
        <v>119.312</v>
      </c>
      <c r="C7821" s="178">
        <f t="shared" si="275"/>
        <v>625</v>
      </c>
      <c r="D7821" s="178">
        <f t="shared" si="276"/>
        <v>11</v>
      </c>
    </row>
    <row r="7822" spans="1:4">
      <c r="A7822" s="139" t="s">
        <v>8012</v>
      </c>
      <c r="B7822" s="138">
        <v>119.312</v>
      </c>
      <c r="C7822" s="178">
        <f t="shared" si="275"/>
        <v>687</v>
      </c>
      <c r="D7822" s="178">
        <f t="shared" si="276"/>
        <v>12</v>
      </c>
    </row>
    <row r="7823" spans="1:4">
      <c r="A7823" s="139" t="s">
        <v>8013</v>
      </c>
      <c r="B7823" s="138">
        <v>119.312</v>
      </c>
      <c r="C7823" s="178">
        <f t="shared" si="275"/>
        <v>730</v>
      </c>
      <c r="D7823" s="178">
        <f t="shared" si="276"/>
        <v>13</v>
      </c>
    </row>
    <row r="7824" spans="1:4">
      <c r="A7824" s="139" t="s">
        <v>8014</v>
      </c>
      <c r="B7824" s="138">
        <v>96.941000000000003</v>
      </c>
      <c r="C7824" s="178">
        <f t="shared" si="275"/>
        <v>763</v>
      </c>
      <c r="D7824" s="178">
        <f t="shared" si="276"/>
        <v>14</v>
      </c>
    </row>
    <row r="7825" spans="1:4">
      <c r="A7825" s="139" t="s">
        <v>8015</v>
      </c>
      <c r="B7825" s="138">
        <v>96.941000000000003</v>
      </c>
      <c r="C7825" s="178">
        <f t="shared" si="275"/>
        <v>768</v>
      </c>
      <c r="D7825" s="178">
        <f t="shared" si="276"/>
        <v>15</v>
      </c>
    </row>
    <row r="7826" spans="1:4">
      <c r="A7826" s="139" t="s">
        <v>8016</v>
      </c>
      <c r="B7826" s="138">
        <v>96.941000000000003</v>
      </c>
      <c r="C7826" s="178">
        <f t="shared" si="275"/>
        <v>741</v>
      </c>
      <c r="D7826" s="178">
        <f t="shared" si="276"/>
        <v>16</v>
      </c>
    </row>
    <row r="7827" spans="1:4">
      <c r="A7827" s="139" t="s">
        <v>8017</v>
      </c>
      <c r="B7827" s="138">
        <v>96.941000000000003</v>
      </c>
      <c r="C7827" s="178">
        <f t="shared" si="275"/>
        <v>699</v>
      </c>
      <c r="D7827" s="178">
        <f t="shared" si="276"/>
        <v>17</v>
      </c>
    </row>
    <row r="7828" spans="1:4">
      <c r="A7828" s="139" t="s">
        <v>8018</v>
      </c>
      <c r="B7828" s="138">
        <v>37.285000000000004</v>
      </c>
      <c r="C7828" s="178">
        <f t="shared" si="275"/>
        <v>652</v>
      </c>
      <c r="D7828" s="178">
        <f t="shared" si="276"/>
        <v>18</v>
      </c>
    </row>
    <row r="7829" spans="1:4">
      <c r="A7829" s="139" t="s">
        <v>8019</v>
      </c>
      <c r="B7829" s="138">
        <v>0</v>
      </c>
      <c r="C7829" s="178">
        <f t="shared" si="275"/>
        <v>556</v>
      </c>
      <c r="D7829" s="178">
        <f t="shared" si="276"/>
        <v>19</v>
      </c>
    </row>
    <row r="7830" spans="1:4">
      <c r="A7830" s="139" t="s">
        <v>8020</v>
      </c>
      <c r="B7830" s="138">
        <v>0</v>
      </c>
      <c r="C7830" s="178">
        <f t="shared" si="275"/>
        <v>364</v>
      </c>
      <c r="D7830" s="178">
        <f t="shared" si="276"/>
        <v>20</v>
      </c>
    </row>
    <row r="7831" spans="1:4">
      <c r="A7831" s="139" t="s">
        <v>8021</v>
      </c>
      <c r="B7831" s="138">
        <v>0</v>
      </c>
      <c r="C7831" s="178">
        <f t="shared" si="275"/>
        <v>8</v>
      </c>
      <c r="D7831" s="178">
        <f t="shared" si="276"/>
        <v>21</v>
      </c>
    </row>
    <row r="7832" spans="1:4">
      <c r="A7832" s="139" t="s">
        <v>8022</v>
      </c>
      <c r="B7832" s="138">
        <v>0</v>
      </c>
      <c r="C7832" s="178">
        <f t="shared" si="275"/>
        <v>0</v>
      </c>
      <c r="D7832" s="178">
        <f t="shared" si="276"/>
        <v>22</v>
      </c>
    </row>
    <row r="7833" spans="1:4">
      <c r="A7833" s="139" t="s">
        <v>8023</v>
      </c>
      <c r="B7833" s="138">
        <v>0</v>
      </c>
      <c r="C7833" s="178">
        <f t="shared" si="275"/>
        <v>0</v>
      </c>
      <c r="D7833" s="178">
        <f t="shared" si="276"/>
        <v>23</v>
      </c>
    </row>
    <row r="7834" spans="1:4">
      <c r="A7834" s="139" t="s">
        <v>8024</v>
      </c>
      <c r="B7834" s="138">
        <v>0</v>
      </c>
      <c r="C7834" s="178">
        <f t="shared" si="275"/>
        <v>0</v>
      </c>
      <c r="D7834" s="178">
        <f t="shared" si="276"/>
        <v>24</v>
      </c>
    </row>
    <row r="7835" spans="1:4">
      <c r="A7835" s="139" t="s">
        <v>8025</v>
      </c>
      <c r="B7835" s="138">
        <v>0</v>
      </c>
      <c r="C7835" s="178">
        <f t="shared" si="275"/>
        <v>0</v>
      </c>
      <c r="D7835" s="178">
        <f t="shared" si="276"/>
        <v>1</v>
      </c>
    </row>
    <row r="7836" spans="1:4">
      <c r="A7836" s="139" t="s">
        <v>8026</v>
      </c>
      <c r="B7836" s="138">
        <v>0</v>
      </c>
      <c r="C7836" s="178">
        <f t="shared" si="275"/>
        <v>0</v>
      </c>
      <c r="D7836" s="178">
        <f t="shared" si="276"/>
        <v>2</v>
      </c>
    </row>
    <row r="7837" spans="1:4">
      <c r="A7837" s="139" t="s">
        <v>8027</v>
      </c>
      <c r="B7837" s="138">
        <v>0</v>
      </c>
      <c r="C7837" s="178">
        <f t="shared" si="275"/>
        <v>0</v>
      </c>
      <c r="D7837" s="178">
        <f t="shared" si="276"/>
        <v>3</v>
      </c>
    </row>
    <row r="7838" spans="1:4">
      <c r="A7838" s="139" t="s">
        <v>8028</v>
      </c>
      <c r="B7838" s="138">
        <v>0</v>
      </c>
      <c r="C7838" s="178">
        <f t="shared" si="275"/>
        <v>0</v>
      </c>
      <c r="D7838" s="178">
        <f t="shared" si="276"/>
        <v>4</v>
      </c>
    </row>
    <row r="7839" spans="1:4">
      <c r="A7839" s="139" t="s">
        <v>8029</v>
      </c>
      <c r="B7839" s="138">
        <v>0</v>
      </c>
      <c r="C7839" s="178">
        <f t="shared" si="275"/>
        <v>0</v>
      </c>
      <c r="D7839" s="178">
        <f t="shared" si="276"/>
        <v>5</v>
      </c>
    </row>
    <row r="7840" spans="1:4">
      <c r="A7840" s="139" t="s">
        <v>8030</v>
      </c>
      <c r="B7840" s="138">
        <v>0</v>
      </c>
      <c r="C7840" s="178">
        <f t="shared" si="275"/>
        <v>0</v>
      </c>
      <c r="D7840" s="178">
        <f t="shared" si="276"/>
        <v>6</v>
      </c>
    </row>
    <row r="7841" spans="1:4">
      <c r="A7841" s="139" t="s">
        <v>8031</v>
      </c>
      <c r="B7841" s="138">
        <v>0</v>
      </c>
      <c r="C7841" s="178">
        <f t="shared" si="275"/>
        <v>11</v>
      </c>
      <c r="D7841" s="178">
        <f t="shared" si="276"/>
        <v>7</v>
      </c>
    </row>
    <row r="7842" spans="1:4">
      <c r="A7842" s="139" t="s">
        <v>8032</v>
      </c>
      <c r="B7842" s="138">
        <v>0</v>
      </c>
      <c r="C7842" s="178">
        <f t="shared" si="275"/>
        <v>293</v>
      </c>
      <c r="D7842" s="178">
        <f t="shared" si="276"/>
        <v>8</v>
      </c>
    </row>
    <row r="7843" spans="1:4">
      <c r="A7843" s="139" t="s">
        <v>8033</v>
      </c>
      <c r="B7843" s="138">
        <v>119.312</v>
      </c>
      <c r="C7843" s="178">
        <f t="shared" si="275"/>
        <v>453</v>
      </c>
      <c r="D7843" s="178">
        <f t="shared" si="276"/>
        <v>9</v>
      </c>
    </row>
    <row r="7844" spans="1:4">
      <c r="A7844" s="139" t="s">
        <v>8034</v>
      </c>
      <c r="B7844" s="138">
        <v>119.312</v>
      </c>
      <c r="C7844" s="178">
        <f t="shared" ref="C7844:C7907" si="277">_xlfn.XLOOKUP(D7844,$N$5:$N$28,$L$5:$L$28)</f>
        <v>544</v>
      </c>
      <c r="D7844" s="178">
        <f t="shared" si="276"/>
        <v>10</v>
      </c>
    </row>
    <row r="7845" spans="1:4">
      <c r="A7845" s="139" t="s">
        <v>8035</v>
      </c>
      <c r="B7845" s="138">
        <v>119.312</v>
      </c>
      <c r="C7845" s="178">
        <f t="shared" si="277"/>
        <v>625</v>
      </c>
      <c r="D7845" s="178">
        <f t="shared" si="276"/>
        <v>11</v>
      </c>
    </row>
    <row r="7846" spans="1:4">
      <c r="A7846" s="139" t="s">
        <v>8036</v>
      </c>
      <c r="B7846" s="138">
        <v>119.312</v>
      </c>
      <c r="C7846" s="178">
        <f t="shared" si="277"/>
        <v>687</v>
      </c>
      <c r="D7846" s="178">
        <f t="shared" si="276"/>
        <v>12</v>
      </c>
    </row>
    <row r="7847" spans="1:4">
      <c r="A7847" s="139" t="s">
        <v>8037</v>
      </c>
      <c r="B7847" s="138">
        <v>119.312</v>
      </c>
      <c r="C7847" s="178">
        <f t="shared" si="277"/>
        <v>730</v>
      </c>
      <c r="D7847" s="178">
        <f t="shared" si="276"/>
        <v>13</v>
      </c>
    </row>
    <row r="7848" spans="1:4">
      <c r="A7848" s="139" t="s">
        <v>8038</v>
      </c>
      <c r="B7848" s="138">
        <v>119.312</v>
      </c>
      <c r="C7848" s="178">
        <f t="shared" si="277"/>
        <v>763</v>
      </c>
      <c r="D7848" s="178">
        <f t="shared" si="276"/>
        <v>14</v>
      </c>
    </row>
    <row r="7849" spans="1:4">
      <c r="A7849" s="139" t="s">
        <v>8039</v>
      </c>
      <c r="B7849" s="138">
        <v>96.941000000000003</v>
      </c>
      <c r="C7849" s="178">
        <f t="shared" si="277"/>
        <v>768</v>
      </c>
      <c r="D7849" s="178">
        <f t="shared" si="276"/>
        <v>15</v>
      </c>
    </row>
    <row r="7850" spans="1:4">
      <c r="A7850" s="139" t="s">
        <v>8040</v>
      </c>
      <c r="B7850" s="138">
        <v>74.570000000000007</v>
      </c>
      <c r="C7850" s="178">
        <f t="shared" si="277"/>
        <v>741</v>
      </c>
      <c r="D7850" s="178">
        <f t="shared" si="276"/>
        <v>16</v>
      </c>
    </row>
    <row r="7851" spans="1:4">
      <c r="A7851" s="139" t="s">
        <v>8041</v>
      </c>
      <c r="B7851" s="138">
        <v>74.570000000000007</v>
      </c>
      <c r="C7851" s="178">
        <f t="shared" si="277"/>
        <v>699</v>
      </c>
      <c r="D7851" s="178">
        <f t="shared" si="276"/>
        <v>17</v>
      </c>
    </row>
    <row r="7852" spans="1:4">
      <c r="A7852" s="139" t="s">
        <v>8042</v>
      </c>
      <c r="B7852" s="138">
        <v>52.198999999999998</v>
      </c>
      <c r="C7852" s="178">
        <f t="shared" si="277"/>
        <v>652</v>
      </c>
      <c r="D7852" s="178">
        <f t="shared" si="276"/>
        <v>18</v>
      </c>
    </row>
    <row r="7853" spans="1:4">
      <c r="A7853" s="139" t="s">
        <v>8043</v>
      </c>
      <c r="B7853" s="138">
        <v>0</v>
      </c>
      <c r="C7853" s="178">
        <f t="shared" si="277"/>
        <v>556</v>
      </c>
      <c r="D7853" s="178">
        <f t="shared" si="276"/>
        <v>19</v>
      </c>
    </row>
    <row r="7854" spans="1:4">
      <c r="A7854" s="139" t="s">
        <v>8044</v>
      </c>
      <c r="B7854" s="138">
        <v>0</v>
      </c>
      <c r="C7854" s="178">
        <f t="shared" si="277"/>
        <v>364</v>
      </c>
      <c r="D7854" s="178">
        <f t="shared" si="276"/>
        <v>20</v>
      </c>
    </row>
    <row r="7855" spans="1:4">
      <c r="A7855" s="139" t="s">
        <v>8045</v>
      </c>
      <c r="B7855" s="138">
        <v>0</v>
      </c>
      <c r="C7855" s="178">
        <f t="shared" si="277"/>
        <v>8</v>
      </c>
      <c r="D7855" s="178">
        <f t="shared" si="276"/>
        <v>21</v>
      </c>
    </row>
    <row r="7856" spans="1:4">
      <c r="A7856" s="139" t="s">
        <v>8046</v>
      </c>
      <c r="B7856" s="138">
        <v>0</v>
      </c>
      <c r="C7856" s="178">
        <f t="shared" si="277"/>
        <v>0</v>
      </c>
      <c r="D7856" s="178">
        <f t="shared" si="276"/>
        <v>22</v>
      </c>
    </row>
    <row r="7857" spans="1:4">
      <c r="A7857" s="139" t="s">
        <v>8047</v>
      </c>
      <c r="B7857" s="138">
        <v>0</v>
      </c>
      <c r="C7857" s="178">
        <f t="shared" si="277"/>
        <v>0</v>
      </c>
      <c r="D7857" s="178">
        <f t="shared" si="276"/>
        <v>23</v>
      </c>
    </row>
    <row r="7858" spans="1:4">
      <c r="A7858" s="139" t="s">
        <v>8048</v>
      </c>
      <c r="B7858" s="138">
        <v>0</v>
      </c>
      <c r="C7858" s="178">
        <f t="shared" si="277"/>
        <v>0</v>
      </c>
      <c r="D7858" s="178">
        <f t="shared" si="276"/>
        <v>24</v>
      </c>
    </row>
    <row r="7859" spans="1:4">
      <c r="A7859" s="139" t="s">
        <v>8049</v>
      </c>
      <c r="B7859" s="138">
        <v>0</v>
      </c>
      <c r="C7859" s="178">
        <f t="shared" si="277"/>
        <v>0</v>
      </c>
      <c r="D7859" s="178">
        <f t="shared" si="276"/>
        <v>1</v>
      </c>
    </row>
    <row r="7860" spans="1:4">
      <c r="A7860" s="139" t="s">
        <v>8050</v>
      </c>
      <c r="B7860" s="138">
        <v>0</v>
      </c>
      <c r="C7860" s="178">
        <f t="shared" si="277"/>
        <v>0</v>
      </c>
      <c r="D7860" s="178">
        <f t="shared" si="276"/>
        <v>2</v>
      </c>
    </row>
    <row r="7861" spans="1:4">
      <c r="A7861" s="139" t="s">
        <v>8051</v>
      </c>
      <c r="B7861" s="138">
        <v>0</v>
      </c>
      <c r="C7861" s="178">
        <f t="shared" si="277"/>
        <v>0</v>
      </c>
      <c r="D7861" s="178">
        <f t="shared" si="276"/>
        <v>3</v>
      </c>
    </row>
    <row r="7862" spans="1:4">
      <c r="A7862" s="139" t="s">
        <v>8052</v>
      </c>
      <c r="B7862" s="138">
        <v>0</v>
      </c>
      <c r="C7862" s="178">
        <f t="shared" si="277"/>
        <v>0</v>
      </c>
      <c r="D7862" s="178">
        <f t="shared" si="276"/>
        <v>4</v>
      </c>
    </row>
    <row r="7863" spans="1:4">
      <c r="A7863" s="139" t="s">
        <v>8053</v>
      </c>
      <c r="B7863" s="138">
        <v>0</v>
      </c>
      <c r="C7863" s="178">
        <f t="shared" si="277"/>
        <v>0</v>
      </c>
      <c r="D7863" s="178">
        <f t="shared" si="276"/>
        <v>5</v>
      </c>
    </row>
    <row r="7864" spans="1:4">
      <c r="A7864" s="139" t="s">
        <v>8054</v>
      </c>
      <c r="B7864" s="138">
        <v>0</v>
      </c>
      <c r="C7864" s="178">
        <f t="shared" si="277"/>
        <v>0</v>
      </c>
      <c r="D7864" s="178">
        <f t="shared" si="276"/>
        <v>6</v>
      </c>
    </row>
    <row r="7865" spans="1:4">
      <c r="A7865" s="139" t="s">
        <v>8055</v>
      </c>
      <c r="B7865" s="138">
        <v>0</v>
      </c>
      <c r="C7865" s="178">
        <f t="shared" si="277"/>
        <v>11</v>
      </c>
      <c r="D7865" s="178">
        <f t="shared" si="276"/>
        <v>7</v>
      </c>
    </row>
    <row r="7866" spans="1:4">
      <c r="A7866" s="139" t="s">
        <v>8056</v>
      </c>
      <c r="B7866" s="138">
        <v>0</v>
      </c>
      <c r="C7866" s="178">
        <f t="shared" si="277"/>
        <v>293</v>
      </c>
      <c r="D7866" s="178">
        <f t="shared" si="276"/>
        <v>8</v>
      </c>
    </row>
    <row r="7867" spans="1:4">
      <c r="A7867" s="139" t="s">
        <v>8057</v>
      </c>
      <c r="B7867" s="138">
        <v>100.6695</v>
      </c>
      <c r="C7867" s="178">
        <f t="shared" si="277"/>
        <v>453</v>
      </c>
      <c r="D7867" s="178">
        <f t="shared" si="276"/>
        <v>9</v>
      </c>
    </row>
    <row r="7868" spans="1:4">
      <c r="A7868" s="139" t="s">
        <v>8058</v>
      </c>
      <c r="B7868" s="138">
        <v>100.6695</v>
      </c>
      <c r="C7868" s="178">
        <f t="shared" si="277"/>
        <v>544</v>
      </c>
      <c r="D7868" s="178">
        <f t="shared" si="276"/>
        <v>10</v>
      </c>
    </row>
    <row r="7869" spans="1:4">
      <c r="A7869" s="139" t="s">
        <v>8059</v>
      </c>
      <c r="B7869" s="138">
        <v>100.6695</v>
      </c>
      <c r="C7869" s="178">
        <f t="shared" si="277"/>
        <v>625</v>
      </c>
      <c r="D7869" s="178">
        <f t="shared" si="276"/>
        <v>11</v>
      </c>
    </row>
    <row r="7870" spans="1:4">
      <c r="A7870" s="139" t="s">
        <v>8060</v>
      </c>
      <c r="B7870" s="138">
        <v>100.6695</v>
      </c>
      <c r="C7870" s="178">
        <f t="shared" si="277"/>
        <v>687</v>
      </c>
      <c r="D7870" s="178">
        <f t="shared" si="276"/>
        <v>12</v>
      </c>
    </row>
    <row r="7871" spans="1:4">
      <c r="A7871" s="139" t="s">
        <v>8061</v>
      </c>
      <c r="B7871" s="138">
        <v>100.6695</v>
      </c>
      <c r="C7871" s="178">
        <f t="shared" si="277"/>
        <v>730</v>
      </c>
      <c r="D7871" s="178">
        <f t="shared" si="276"/>
        <v>13</v>
      </c>
    </row>
    <row r="7872" spans="1:4">
      <c r="A7872" s="139" t="s">
        <v>8062</v>
      </c>
      <c r="B7872" s="138">
        <v>100.6695</v>
      </c>
      <c r="C7872" s="178">
        <f t="shared" si="277"/>
        <v>763</v>
      </c>
      <c r="D7872" s="178">
        <f t="shared" si="276"/>
        <v>14</v>
      </c>
    </row>
    <row r="7873" spans="1:4">
      <c r="A7873" s="139" t="s">
        <v>8063</v>
      </c>
      <c r="B7873" s="138">
        <v>55.927500000000009</v>
      </c>
      <c r="C7873" s="178">
        <f t="shared" si="277"/>
        <v>768</v>
      </c>
      <c r="D7873" s="178">
        <f t="shared" si="276"/>
        <v>15</v>
      </c>
    </row>
    <row r="7874" spans="1:4">
      <c r="A7874" s="139" t="s">
        <v>8064</v>
      </c>
      <c r="B7874" s="138">
        <v>55.927500000000009</v>
      </c>
      <c r="C7874" s="178">
        <f t="shared" si="277"/>
        <v>741</v>
      </c>
      <c r="D7874" s="178">
        <f t="shared" si="276"/>
        <v>16</v>
      </c>
    </row>
    <row r="7875" spans="1:4">
      <c r="A7875" s="139" t="s">
        <v>8065</v>
      </c>
      <c r="B7875" s="138">
        <v>55.927500000000009</v>
      </c>
      <c r="C7875" s="178">
        <f t="shared" si="277"/>
        <v>699</v>
      </c>
      <c r="D7875" s="178">
        <f t="shared" si="276"/>
        <v>17</v>
      </c>
    </row>
    <row r="7876" spans="1:4">
      <c r="A7876" s="139" t="s">
        <v>8066</v>
      </c>
      <c r="B7876" s="138">
        <v>33.5565</v>
      </c>
      <c r="C7876" s="178">
        <f t="shared" si="277"/>
        <v>652</v>
      </c>
      <c r="D7876" s="178">
        <f t="shared" si="276"/>
        <v>18</v>
      </c>
    </row>
    <row r="7877" spans="1:4">
      <c r="A7877" s="139" t="s">
        <v>8067</v>
      </c>
      <c r="B7877" s="138">
        <v>0</v>
      </c>
      <c r="C7877" s="178">
        <f t="shared" si="277"/>
        <v>556</v>
      </c>
      <c r="D7877" s="178">
        <f t="shared" si="276"/>
        <v>19</v>
      </c>
    </row>
    <row r="7878" spans="1:4">
      <c r="A7878" s="139" t="s">
        <v>8068</v>
      </c>
      <c r="B7878" s="138">
        <v>0</v>
      </c>
      <c r="C7878" s="178">
        <f t="shared" si="277"/>
        <v>364</v>
      </c>
      <c r="D7878" s="178">
        <f t="shared" si="276"/>
        <v>20</v>
      </c>
    </row>
    <row r="7879" spans="1:4">
      <c r="A7879" s="139" t="s">
        <v>8069</v>
      </c>
      <c r="B7879" s="138">
        <v>0</v>
      </c>
      <c r="C7879" s="178">
        <f t="shared" si="277"/>
        <v>8</v>
      </c>
      <c r="D7879" s="178">
        <f t="shared" si="276"/>
        <v>21</v>
      </c>
    </row>
    <row r="7880" spans="1:4">
      <c r="A7880" s="139" t="s">
        <v>8070</v>
      </c>
      <c r="B7880" s="138">
        <v>0</v>
      </c>
      <c r="C7880" s="178">
        <f t="shared" si="277"/>
        <v>0</v>
      </c>
      <c r="D7880" s="178">
        <f t="shared" si="276"/>
        <v>22</v>
      </c>
    </row>
    <row r="7881" spans="1:4">
      <c r="A7881" s="139" t="s">
        <v>8071</v>
      </c>
      <c r="B7881" s="138">
        <v>0</v>
      </c>
      <c r="C7881" s="178">
        <f t="shared" si="277"/>
        <v>0</v>
      </c>
      <c r="D7881" s="178">
        <f t="shared" si="276"/>
        <v>23</v>
      </c>
    </row>
    <row r="7882" spans="1:4">
      <c r="A7882" s="139" t="s">
        <v>8072</v>
      </c>
      <c r="B7882" s="138">
        <v>0</v>
      </c>
      <c r="C7882" s="178">
        <f t="shared" si="277"/>
        <v>0</v>
      </c>
      <c r="D7882" s="178">
        <f t="shared" si="276"/>
        <v>24</v>
      </c>
    </row>
    <row r="7883" spans="1:4">
      <c r="A7883" s="139" t="s">
        <v>8073</v>
      </c>
      <c r="B7883" s="138">
        <v>0</v>
      </c>
      <c r="C7883" s="178">
        <f t="shared" si="277"/>
        <v>0</v>
      </c>
      <c r="D7883" s="178">
        <f t="shared" ref="D7883:D7946" si="278">D7859</f>
        <v>1</v>
      </c>
    </row>
    <row r="7884" spans="1:4">
      <c r="A7884" s="139" t="s">
        <v>8074</v>
      </c>
      <c r="B7884" s="138">
        <v>0</v>
      </c>
      <c r="C7884" s="178">
        <f t="shared" si="277"/>
        <v>0</v>
      </c>
      <c r="D7884" s="178">
        <f t="shared" si="278"/>
        <v>2</v>
      </c>
    </row>
    <row r="7885" spans="1:4">
      <c r="A7885" s="139" t="s">
        <v>8075</v>
      </c>
      <c r="B7885" s="138">
        <v>0</v>
      </c>
      <c r="C7885" s="178">
        <f t="shared" si="277"/>
        <v>0</v>
      </c>
      <c r="D7885" s="178">
        <f t="shared" si="278"/>
        <v>3</v>
      </c>
    </row>
    <row r="7886" spans="1:4">
      <c r="A7886" s="139" t="s">
        <v>8076</v>
      </c>
      <c r="B7886" s="138">
        <v>0</v>
      </c>
      <c r="C7886" s="178">
        <f t="shared" si="277"/>
        <v>0</v>
      </c>
      <c r="D7886" s="178">
        <f t="shared" si="278"/>
        <v>4</v>
      </c>
    </row>
    <row r="7887" spans="1:4">
      <c r="A7887" s="139" t="s">
        <v>8077</v>
      </c>
      <c r="B7887" s="138">
        <v>0</v>
      </c>
      <c r="C7887" s="178">
        <f t="shared" si="277"/>
        <v>0</v>
      </c>
      <c r="D7887" s="178">
        <f t="shared" si="278"/>
        <v>5</v>
      </c>
    </row>
    <row r="7888" spans="1:4">
      <c r="A7888" s="139" t="s">
        <v>8078</v>
      </c>
      <c r="B7888" s="138">
        <v>0</v>
      </c>
      <c r="C7888" s="178">
        <f t="shared" si="277"/>
        <v>0</v>
      </c>
      <c r="D7888" s="178">
        <f t="shared" si="278"/>
        <v>6</v>
      </c>
    </row>
    <row r="7889" spans="1:4">
      <c r="A7889" s="139" t="s">
        <v>8079</v>
      </c>
      <c r="B7889" s="138">
        <v>0</v>
      </c>
      <c r="C7889" s="178">
        <f t="shared" si="277"/>
        <v>11</v>
      </c>
      <c r="D7889" s="178">
        <f t="shared" si="278"/>
        <v>7</v>
      </c>
    </row>
    <row r="7890" spans="1:4">
      <c r="A7890" s="139" t="s">
        <v>8080</v>
      </c>
      <c r="B7890" s="138">
        <v>0</v>
      </c>
      <c r="C7890" s="178">
        <f t="shared" si="277"/>
        <v>293</v>
      </c>
      <c r="D7890" s="178">
        <f t="shared" si="278"/>
        <v>8</v>
      </c>
    </row>
    <row r="7891" spans="1:4">
      <c r="A7891" s="139" t="s">
        <v>8081</v>
      </c>
      <c r="B7891" s="138">
        <v>63.384500000000003</v>
      </c>
      <c r="C7891" s="178">
        <f t="shared" si="277"/>
        <v>453</v>
      </c>
      <c r="D7891" s="178">
        <f t="shared" si="278"/>
        <v>9</v>
      </c>
    </row>
    <row r="7892" spans="1:4">
      <c r="A7892" s="139" t="s">
        <v>8082</v>
      </c>
      <c r="B7892" s="138">
        <v>63.384500000000003</v>
      </c>
      <c r="C7892" s="178">
        <f t="shared" si="277"/>
        <v>544</v>
      </c>
      <c r="D7892" s="178">
        <f t="shared" si="278"/>
        <v>10</v>
      </c>
    </row>
    <row r="7893" spans="1:4">
      <c r="A7893" s="139" t="s">
        <v>8083</v>
      </c>
      <c r="B7893" s="138">
        <v>63.384500000000003</v>
      </c>
      <c r="C7893" s="178">
        <f t="shared" si="277"/>
        <v>625</v>
      </c>
      <c r="D7893" s="178">
        <f t="shared" si="278"/>
        <v>11</v>
      </c>
    </row>
    <row r="7894" spans="1:4">
      <c r="A7894" s="139" t="s">
        <v>8084</v>
      </c>
      <c r="B7894" s="138">
        <v>63.384500000000003</v>
      </c>
      <c r="C7894" s="178">
        <f t="shared" si="277"/>
        <v>687</v>
      </c>
      <c r="D7894" s="178">
        <f t="shared" si="278"/>
        <v>12</v>
      </c>
    </row>
    <row r="7895" spans="1:4">
      <c r="A7895" s="139" t="s">
        <v>8085</v>
      </c>
      <c r="B7895" s="138">
        <v>63.384500000000003</v>
      </c>
      <c r="C7895" s="178">
        <f t="shared" si="277"/>
        <v>730</v>
      </c>
      <c r="D7895" s="178">
        <f t="shared" si="278"/>
        <v>13</v>
      </c>
    </row>
    <row r="7896" spans="1:4">
      <c r="A7896" s="139" t="s">
        <v>8086</v>
      </c>
      <c r="B7896" s="138">
        <v>63.384500000000003</v>
      </c>
      <c r="C7896" s="178">
        <f t="shared" si="277"/>
        <v>763</v>
      </c>
      <c r="D7896" s="178">
        <f t="shared" si="278"/>
        <v>14</v>
      </c>
    </row>
    <row r="7897" spans="1:4">
      <c r="A7897" s="139" t="s">
        <v>8087</v>
      </c>
      <c r="B7897" s="138">
        <v>63.384500000000003</v>
      </c>
      <c r="C7897" s="178">
        <f t="shared" si="277"/>
        <v>768</v>
      </c>
      <c r="D7897" s="178">
        <f t="shared" si="278"/>
        <v>15</v>
      </c>
    </row>
    <row r="7898" spans="1:4">
      <c r="A7898" s="139" t="s">
        <v>8088</v>
      </c>
      <c r="B7898" s="138">
        <v>0</v>
      </c>
      <c r="C7898" s="178">
        <f t="shared" si="277"/>
        <v>741</v>
      </c>
      <c r="D7898" s="178">
        <f t="shared" si="278"/>
        <v>16</v>
      </c>
    </row>
    <row r="7899" spans="1:4">
      <c r="A7899" s="139" t="s">
        <v>8089</v>
      </c>
      <c r="B7899" s="138">
        <v>0</v>
      </c>
      <c r="C7899" s="178">
        <f t="shared" si="277"/>
        <v>699</v>
      </c>
      <c r="D7899" s="178">
        <f t="shared" si="278"/>
        <v>17</v>
      </c>
    </row>
    <row r="7900" spans="1:4">
      <c r="A7900" s="139" t="s">
        <v>8090</v>
      </c>
      <c r="B7900" s="138">
        <v>0</v>
      </c>
      <c r="C7900" s="178">
        <f t="shared" si="277"/>
        <v>652</v>
      </c>
      <c r="D7900" s="178">
        <f t="shared" si="278"/>
        <v>18</v>
      </c>
    </row>
    <row r="7901" spans="1:4">
      <c r="A7901" s="139" t="s">
        <v>8091</v>
      </c>
      <c r="B7901" s="138">
        <v>0</v>
      </c>
      <c r="C7901" s="178">
        <f t="shared" si="277"/>
        <v>556</v>
      </c>
      <c r="D7901" s="178">
        <f t="shared" si="278"/>
        <v>19</v>
      </c>
    </row>
    <row r="7902" spans="1:4">
      <c r="A7902" s="139" t="s">
        <v>8092</v>
      </c>
      <c r="B7902" s="138">
        <v>0</v>
      </c>
      <c r="C7902" s="178">
        <f t="shared" si="277"/>
        <v>364</v>
      </c>
      <c r="D7902" s="178">
        <f t="shared" si="278"/>
        <v>20</v>
      </c>
    </row>
    <row r="7903" spans="1:4">
      <c r="A7903" s="139" t="s">
        <v>8093</v>
      </c>
      <c r="B7903" s="138">
        <v>0</v>
      </c>
      <c r="C7903" s="178">
        <f t="shared" si="277"/>
        <v>8</v>
      </c>
      <c r="D7903" s="178">
        <f t="shared" si="278"/>
        <v>21</v>
      </c>
    </row>
    <row r="7904" spans="1:4">
      <c r="A7904" s="139" t="s">
        <v>8094</v>
      </c>
      <c r="B7904" s="138">
        <v>0</v>
      </c>
      <c r="C7904" s="178">
        <f t="shared" si="277"/>
        <v>0</v>
      </c>
      <c r="D7904" s="178">
        <f t="shared" si="278"/>
        <v>22</v>
      </c>
    </row>
    <row r="7905" spans="1:4">
      <c r="A7905" s="139" t="s">
        <v>8095</v>
      </c>
      <c r="B7905" s="138">
        <v>0</v>
      </c>
      <c r="C7905" s="178">
        <f t="shared" si="277"/>
        <v>0</v>
      </c>
      <c r="D7905" s="178">
        <f t="shared" si="278"/>
        <v>23</v>
      </c>
    </row>
    <row r="7906" spans="1:4">
      <c r="A7906" s="139" t="s">
        <v>8096</v>
      </c>
      <c r="B7906" s="138">
        <v>0</v>
      </c>
      <c r="C7906" s="178">
        <f t="shared" si="277"/>
        <v>0</v>
      </c>
      <c r="D7906" s="178">
        <f t="shared" si="278"/>
        <v>24</v>
      </c>
    </row>
    <row r="7907" spans="1:4">
      <c r="A7907" s="139" t="s">
        <v>8097</v>
      </c>
      <c r="B7907" s="138">
        <v>0</v>
      </c>
      <c r="C7907" s="178">
        <f t="shared" si="277"/>
        <v>0</v>
      </c>
      <c r="D7907" s="178">
        <f t="shared" si="278"/>
        <v>1</v>
      </c>
    </row>
    <row r="7908" spans="1:4">
      <c r="A7908" s="139" t="s">
        <v>8098</v>
      </c>
      <c r="B7908" s="138">
        <v>0</v>
      </c>
      <c r="C7908" s="178">
        <f t="shared" ref="C7908:C7971" si="279">_xlfn.XLOOKUP(D7908,$N$5:$N$28,$L$5:$L$28)</f>
        <v>0</v>
      </c>
      <c r="D7908" s="178">
        <f t="shared" si="278"/>
        <v>2</v>
      </c>
    </row>
    <row r="7909" spans="1:4">
      <c r="A7909" s="139" t="s">
        <v>8099</v>
      </c>
      <c r="B7909" s="138">
        <v>0</v>
      </c>
      <c r="C7909" s="178">
        <f t="shared" si="279"/>
        <v>0</v>
      </c>
      <c r="D7909" s="178">
        <f t="shared" si="278"/>
        <v>3</v>
      </c>
    </row>
    <row r="7910" spans="1:4">
      <c r="A7910" s="139" t="s">
        <v>8100</v>
      </c>
      <c r="B7910" s="138">
        <v>0</v>
      </c>
      <c r="C7910" s="178">
        <f t="shared" si="279"/>
        <v>0</v>
      </c>
      <c r="D7910" s="178">
        <f t="shared" si="278"/>
        <v>4</v>
      </c>
    </row>
    <row r="7911" spans="1:4">
      <c r="A7911" s="139" t="s">
        <v>8101</v>
      </c>
      <c r="B7911" s="138">
        <v>0</v>
      </c>
      <c r="C7911" s="178">
        <f t="shared" si="279"/>
        <v>0</v>
      </c>
      <c r="D7911" s="178">
        <f t="shared" si="278"/>
        <v>5</v>
      </c>
    </row>
    <row r="7912" spans="1:4">
      <c r="A7912" s="139" t="s">
        <v>8102</v>
      </c>
      <c r="B7912" s="138">
        <v>0</v>
      </c>
      <c r="C7912" s="178">
        <f t="shared" si="279"/>
        <v>0</v>
      </c>
      <c r="D7912" s="178">
        <f t="shared" si="278"/>
        <v>6</v>
      </c>
    </row>
    <row r="7913" spans="1:4">
      <c r="A7913" s="139" t="s">
        <v>8103</v>
      </c>
      <c r="B7913" s="138">
        <v>0</v>
      </c>
      <c r="C7913" s="178">
        <f t="shared" si="279"/>
        <v>11</v>
      </c>
      <c r="D7913" s="178">
        <f t="shared" si="278"/>
        <v>7</v>
      </c>
    </row>
    <row r="7914" spans="1:4">
      <c r="A7914" s="139" t="s">
        <v>8104</v>
      </c>
      <c r="B7914" s="138">
        <v>0</v>
      </c>
      <c r="C7914" s="178">
        <f t="shared" si="279"/>
        <v>293</v>
      </c>
      <c r="D7914" s="178">
        <f t="shared" si="278"/>
        <v>8</v>
      </c>
    </row>
    <row r="7915" spans="1:4">
      <c r="A7915" s="139" t="s">
        <v>8105</v>
      </c>
      <c r="B7915" s="138">
        <v>82.027000000000001</v>
      </c>
      <c r="C7915" s="178">
        <f t="shared" si="279"/>
        <v>453</v>
      </c>
      <c r="D7915" s="178">
        <f t="shared" si="278"/>
        <v>9</v>
      </c>
    </row>
    <row r="7916" spans="1:4">
      <c r="A7916" s="139" t="s">
        <v>8106</v>
      </c>
      <c r="B7916" s="138">
        <v>82.027000000000001</v>
      </c>
      <c r="C7916" s="178">
        <f t="shared" si="279"/>
        <v>544</v>
      </c>
      <c r="D7916" s="178">
        <f t="shared" si="278"/>
        <v>10</v>
      </c>
    </row>
    <row r="7917" spans="1:4">
      <c r="A7917" s="139" t="s">
        <v>8107</v>
      </c>
      <c r="B7917" s="138">
        <v>82.027000000000001</v>
      </c>
      <c r="C7917" s="178">
        <f t="shared" si="279"/>
        <v>625</v>
      </c>
      <c r="D7917" s="178">
        <f t="shared" si="278"/>
        <v>11</v>
      </c>
    </row>
    <row r="7918" spans="1:4">
      <c r="A7918" s="139" t="s">
        <v>8108</v>
      </c>
      <c r="B7918" s="138">
        <v>82.027000000000001</v>
      </c>
      <c r="C7918" s="178">
        <f t="shared" si="279"/>
        <v>687</v>
      </c>
      <c r="D7918" s="178">
        <f t="shared" si="278"/>
        <v>12</v>
      </c>
    </row>
    <row r="7919" spans="1:4">
      <c r="A7919" s="139" t="s">
        <v>8109</v>
      </c>
      <c r="B7919" s="138">
        <v>82.027000000000001</v>
      </c>
      <c r="C7919" s="178">
        <f t="shared" si="279"/>
        <v>730</v>
      </c>
      <c r="D7919" s="178">
        <f t="shared" si="278"/>
        <v>13</v>
      </c>
    </row>
    <row r="7920" spans="1:4">
      <c r="A7920" s="139" t="s">
        <v>8110</v>
      </c>
      <c r="B7920" s="138">
        <v>82.027000000000001</v>
      </c>
      <c r="C7920" s="178">
        <f t="shared" si="279"/>
        <v>763</v>
      </c>
      <c r="D7920" s="178">
        <f t="shared" si="278"/>
        <v>14</v>
      </c>
    </row>
    <row r="7921" spans="1:4">
      <c r="A7921" s="139" t="s">
        <v>8111</v>
      </c>
      <c r="B7921" s="138">
        <v>82.027000000000001</v>
      </c>
      <c r="C7921" s="178">
        <f t="shared" si="279"/>
        <v>768</v>
      </c>
      <c r="D7921" s="178">
        <f t="shared" si="278"/>
        <v>15</v>
      </c>
    </row>
    <row r="7922" spans="1:4">
      <c r="A7922" s="139" t="s">
        <v>8112</v>
      </c>
      <c r="B7922" s="138">
        <v>59.656000000000006</v>
      </c>
      <c r="C7922" s="178">
        <f t="shared" si="279"/>
        <v>741</v>
      </c>
      <c r="D7922" s="178">
        <f t="shared" si="278"/>
        <v>16</v>
      </c>
    </row>
    <row r="7923" spans="1:4">
      <c r="A7923" s="139" t="s">
        <v>8113</v>
      </c>
      <c r="B7923" s="138">
        <v>0</v>
      </c>
      <c r="C7923" s="178">
        <f t="shared" si="279"/>
        <v>699</v>
      </c>
      <c r="D7923" s="178">
        <f t="shared" si="278"/>
        <v>17</v>
      </c>
    </row>
    <row r="7924" spans="1:4">
      <c r="A7924" s="139" t="s">
        <v>8114</v>
      </c>
      <c r="B7924" s="138">
        <v>0</v>
      </c>
      <c r="C7924" s="178">
        <f t="shared" si="279"/>
        <v>652</v>
      </c>
      <c r="D7924" s="178">
        <f t="shared" si="278"/>
        <v>18</v>
      </c>
    </row>
    <row r="7925" spans="1:4">
      <c r="A7925" s="139" t="s">
        <v>8115</v>
      </c>
      <c r="B7925" s="138">
        <v>0</v>
      </c>
      <c r="C7925" s="178">
        <f t="shared" si="279"/>
        <v>556</v>
      </c>
      <c r="D7925" s="178">
        <f t="shared" si="278"/>
        <v>19</v>
      </c>
    </row>
    <row r="7926" spans="1:4">
      <c r="A7926" s="139" t="s">
        <v>8116</v>
      </c>
      <c r="B7926" s="138">
        <v>0</v>
      </c>
      <c r="C7926" s="178">
        <f t="shared" si="279"/>
        <v>364</v>
      </c>
      <c r="D7926" s="178">
        <f t="shared" si="278"/>
        <v>20</v>
      </c>
    </row>
    <row r="7927" spans="1:4">
      <c r="A7927" s="139" t="s">
        <v>8117</v>
      </c>
      <c r="B7927" s="138">
        <v>0</v>
      </c>
      <c r="C7927" s="178">
        <f t="shared" si="279"/>
        <v>8</v>
      </c>
      <c r="D7927" s="178">
        <f t="shared" si="278"/>
        <v>21</v>
      </c>
    </row>
    <row r="7928" spans="1:4">
      <c r="A7928" s="139" t="s">
        <v>8118</v>
      </c>
      <c r="B7928" s="138">
        <v>0</v>
      </c>
      <c r="C7928" s="178">
        <f t="shared" si="279"/>
        <v>0</v>
      </c>
      <c r="D7928" s="178">
        <f t="shared" si="278"/>
        <v>22</v>
      </c>
    </row>
    <row r="7929" spans="1:4">
      <c r="A7929" s="139" t="s">
        <v>8119</v>
      </c>
      <c r="B7929" s="138">
        <v>0</v>
      </c>
      <c r="C7929" s="178">
        <f t="shared" si="279"/>
        <v>0</v>
      </c>
      <c r="D7929" s="178">
        <f t="shared" si="278"/>
        <v>23</v>
      </c>
    </row>
    <row r="7930" spans="1:4">
      <c r="A7930" s="139" t="s">
        <v>8120</v>
      </c>
      <c r="B7930" s="138">
        <v>0</v>
      </c>
      <c r="C7930" s="178">
        <f t="shared" si="279"/>
        <v>0</v>
      </c>
      <c r="D7930" s="178">
        <f t="shared" si="278"/>
        <v>24</v>
      </c>
    </row>
    <row r="7931" spans="1:4">
      <c r="A7931" s="139" t="s">
        <v>8121</v>
      </c>
      <c r="B7931" s="138">
        <v>0</v>
      </c>
      <c r="C7931" s="178">
        <f t="shared" si="279"/>
        <v>0</v>
      </c>
      <c r="D7931" s="178">
        <f t="shared" si="278"/>
        <v>1</v>
      </c>
    </row>
    <row r="7932" spans="1:4">
      <c r="A7932" s="139" t="s">
        <v>8122</v>
      </c>
      <c r="B7932" s="138">
        <v>0</v>
      </c>
      <c r="C7932" s="178">
        <f t="shared" si="279"/>
        <v>0</v>
      </c>
      <c r="D7932" s="178">
        <f t="shared" si="278"/>
        <v>2</v>
      </c>
    </row>
    <row r="7933" spans="1:4">
      <c r="A7933" s="139" t="s">
        <v>8123</v>
      </c>
      <c r="B7933" s="138">
        <v>0</v>
      </c>
      <c r="C7933" s="178">
        <f t="shared" si="279"/>
        <v>0</v>
      </c>
      <c r="D7933" s="178">
        <f t="shared" si="278"/>
        <v>3</v>
      </c>
    </row>
    <row r="7934" spans="1:4">
      <c r="A7934" s="139" t="s">
        <v>8124</v>
      </c>
      <c r="B7934" s="138">
        <v>0</v>
      </c>
      <c r="C7934" s="178">
        <f t="shared" si="279"/>
        <v>0</v>
      </c>
      <c r="D7934" s="178">
        <f t="shared" si="278"/>
        <v>4</v>
      </c>
    </row>
    <row r="7935" spans="1:4">
      <c r="A7935" s="139" t="s">
        <v>8125</v>
      </c>
      <c r="B7935" s="138">
        <v>0</v>
      </c>
      <c r="C7935" s="178">
        <f t="shared" si="279"/>
        <v>0</v>
      </c>
      <c r="D7935" s="178">
        <f t="shared" si="278"/>
        <v>5</v>
      </c>
    </row>
    <row r="7936" spans="1:4">
      <c r="A7936" s="139" t="s">
        <v>8126</v>
      </c>
      <c r="B7936" s="138">
        <v>0</v>
      </c>
      <c r="C7936" s="178">
        <f t="shared" si="279"/>
        <v>0</v>
      </c>
      <c r="D7936" s="178">
        <f t="shared" si="278"/>
        <v>6</v>
      </c>
    </row>
    <row r="7937" spans="1:4">
      <c r="A7937" s="139" t="s">
        <v>8127</v>
      </c>
      <c r="B7937" s="138">
        <v>0</v>
      </c>
      <c r="C7937" s="178">
        <f t="shared" si="279"/>
        <v>11</v>
      </c>
      <c r="D7937" s="178">
        <f t="shared" si="278"/>
        <v>7</v>
      </c>
    </row>
    <row r="7938" spans="1:4">
      <c r="A7938" s="139" t="s">
        <v>8128</v>
      </c>
      <c r="B7938" s="138">
        <v>0</v>
      </c>
      <c r="C7938" s="178">
        <f t="shared" si="279"/>
        <v>293</v>
      </c>
      <c r="D7938" s="178">
        <f t="shared" si="278"/>
        <v>8</v>
      </c>
    </row>
    <row r="7939" spans="1:4">
      <c r="A7939" s="139" t="s">
        <v>8129</v>
      </c>
      <c r="B7939" s="138">
        <v>119.312</v>
      </c>
      <c r="C7939" s="178">
        <f t="shared" si="279"/>
        <v>453</v>
      </c>
      <c r="D7939" s="178">
        <f t="shared" si="278"/>
        <v>9</v>
      </c>
    </row>
    <row r="7940" spans="1:4">
      <c r="A7940" s="139" t="s">
        <v>8130</v>
      </c>
      <c r="B7940" s="138">
        <v>119.312</v>
      </c>
      <c r="C7940" s="178">
        <f t="shared" si="279"/>
        <v>544</v>
      </c>
      <c r="D7940" s="178">
        <f t="shared" si="278"/>
        <v>10</v>
      </c>
    </row>
    <row r="7941" spans="1:4">
      <c r="A7941" s="139" t="s">
        <v>8131</v>
      </c>
      <c r="B7941" s="138">
        <v>119.312</v>
      </c>
      <c r="C7941" s="178">
        <f t="shared" si="279"/>
        <v>625</v>
      </c>
      <c r="D7941" s="178">
        <f t="shared" si="278"/>
        <v>11</v>
      </c>
    </row>
    <row r="7942" spans="1:4">
      <c r="A7942" s="139" t="s">
        <v>8132</v>
      </c>
      <c r="B7942" s="138">
        <v>119.312</v>
      </c>
      <c r="C7942" s="178">
        <f t="shared" si="279"/>
        <v>687</v>
      </c>
      <c r="D7942" s="178">
        <f t="shared" si="278"/>
        <v>12</v>
      </c>
    </row>
    <row r="7943" spans="1:4">
      <c r="A7943" s="139" t="s">
        <v>8133</v>
      </c>
      <c r="B7943" s="138">
        <v>96.941000000000003</v>
      </c>
      <c r="C7943" s="178">
        <f t="shared" si="279"/>
        <v>730</v>
      </c>
      <c r="D7943" s="178">
        <f t="shared" si="278"/>
        <v>13</v>
      </c>
    </row>
    <row r="7944" spans="1:4">
      <c r="A7944" s="139" t="s">
        <v>8134</v>
      </c>
      <c r="B7944" s="138">
        <v>96.941000000000003</v>
      </c>
      <c r="C7944" s="178">
        <f t="shared" si="279"/>
        <v>763</v>
      </c>
      <c r="D7944" s="178">
        <f t="shared" si="278"/>
        <v>14</v>
      </c>
    </row>
    <row r="7945" spans="1:4">
      <c r="A7945" s="139" t="s">
        <v>8135</v>
      </c>
      <c r="B7945" s="138">
        <v>59.656000000000006</v>
      </c>
      <c r="C7945" s="178">
        <f t="shared" si="279"/>
        <v>768</v>
      </c>
      <c r="D7945" s="178">
        <f t="shared" si="278"/>
        <v>15</v>
      </c>
    </row>
    <row r="7946" spans="1:4">
      <c r="A7946" s="139" t="s">
        <v>8136</v>
      </c>
      <c r="B7946" s="138">
        <v>59.656000000000006</v>
      </c>
      <c r="C7946" s="178">
        <f t="shared" si="279"/>
        <v>741</v>
      </c>
      <c r="D7946" s="178">
        <f t="shared" si="278"/>
        <v>16</v>
      </c>
    </row>
    <row r="7947" spans="1:4">
      <c r="A7947" s="139" t="s">
        <v>8137</v>
      </c>
      <c r="B7947" s="138">
        <v>37.285000000000004</v>
      </c>
      <c r="C7947" s="178">
        <f t="shared" si="279"/>
        <v>699</v>
      </c>
      <c r="D7947" s="178">
        <f t="shared" ref="D7947:D8010" si="280">D7923</f>
        <v>17</v>
      </c>
    </row>
    <row r="7948" spans="1:4">
      <c r="A7948" s="139" t="s">
        <v>8138</v>
      </c>
      <c r="B7948" s="138">
        <v>14.914000000000001</v>
      </c>
      <c r="C7948" s="178">
        <f t="shared" si="279"/>
        <v>652</v>
      </c>
      <c r="D7948" s="178">
        <f t="shared" si="280"/>
        <v>18</v>
      </c>
    </row>
    <row r="7949" spans="1:4">
      <c r="A7949" s="139" t="s">
        <v>8139</v>
      </c>
      <c r="B7949" s="138">
        <v>0</v>
      </c>
      <c r="C7949" s="178">
        <f t="shared" si="279"/>
        <v>556</v>
      </c>
      <c r="D7949" s="178">
        <f t="shared" si="280"/>
        <v>19</v>
      </c>
    </row>
    <row r="7950" spans="1:4">
      <c r="A7950" s="139" t="s">
        <v>8140</v>
      </c>
      <c r="B7950" s="138">
        <v>0</v>
      </c>
      <c r="C7950" s="178">
        <f t="shared" si="279"/>
        <v>364</v>
      </c>
      <c r="D7950" s="178">
        <f t="shared" si="280"/>
        <v>20</v>
      </c>
    </row>
    <row r="7951" spans="1:4">
      <c r="A7951" s="139" t="s">
        <v>8141</v>
      </c>
      <c r="B7951" s="138">
        <v>0</v>
      </c>
      <c r="C7951" s="178">
        <f t="shared" si="279"/>
        <v>8</v>
      </c>
      <c r="D7951" s="178">
        <f t="shared" si="280"/>
        <v>21</v>
      </c>
    </row>
    <row r="7952" spans="1:4">
      <c r="A7952" s="139" t="s">
        <v>8142</v>
      </c>
      <c r="B7952" s="138">
        <v>0</v>
      </c>
      <c r="C7952" s="178">
        <f t="shared" si="279"/>
        <v>0</v>
      </c>
      <c r="D7952" s="178">
        <f t="shared" si="280"/>
        <v>22</v>
      </c>
    </row>
    <row r="7953" spans="1:4">
      <c r="A7953" s="139" t="s">
        <v>8143</v>
      </c>
      <c r="B7953" s="138">
        <v>0</v>
      </c>
      <c r="C7953" s="178">
        <f t="shared" si="279"/>
        <v>0</v>
      </c>
      <c r="D7953" s="178">
        <f t="shared" si="280"/>
        <v>23</v>
      </c>
    </row>
    <row r="7954" spans="1:4">
      <c r="A7954" s="139" t="s">
        <v>8144</v>
      </c>
      <c r="B7954" s="138">
        <v>0</v>
      </c>
      <c r="C7954" s="178">
        <f t="shared" si="279"/>
        <v>0</v>
      </c>
      <c r="D7954" s="178">
        <f t="shared" si="280"/>
        <v>24</v>
      </c>
    </row>
    <row r="7955" spans="1:4">
      <c r="A7955" s="139" t="s">
        <v>8145</v>
      </c>
      <c r="B7955" s="138">
        <v>0</v>
      </c>
      <c r="C7955" s="178">
        <f t="shared" si="279"/>
        <v>0</v>
      </c>
      <c r="D7955" s="178">
        <f t="shared" si="280"/>
        <v>1</v>
      </c>
    </row>
    <row r="7956" spans="1:4">
      <c r="A7956" s="139" t="s">
        <v>8146</v>
      </c>
      <c r="B7956" s="138">
        <v>0</v>
      </c>
      <c r="C7956" s="178">
        <f t="shared" si="279"/>
        <v>0</v>
      </c>
      <c r="D7956" s="178">
        <f t="shared" si="280"/>
        <v>2</v>
      </c>
    </row>
    <row r="7957" spans="1:4">
      <c r="A7957" s="139" t="s">
        <v>8147</v>
      </c>
      <c r="B7957" s="138">
        <v>0</v>
      </c>
      <c r="C7957" s="178">
        <f t="shared" si="279"/>
        <v>0</v>
      </c>
      <c r="D7957" s="178">
        <f t="shared" si="280"/>
        <v>3</v>
      </c>
    </row>
    <row r="7958" spans="1:4">
      <c r="A7958" s="139" t="s">
        <v>8148</v>
      </c>
      <c r="B7958" s="138">
        <v>0</v>
      </c>
      <c r="C7958" s="178">
        <f t="shared" si="279"/>
        <v>0</v>
      </c>
      <c r="D7958" s="178">
        <f t="shared" si="280"/>
        <v>4</v>
      </c>
    </row>
    <row r="7959" spans="1:4">
      <c r="A7959" s="139" t="s">
        <v>8149</v>
      </c>
      <c r="B7959" s="138">
        <v>0</v>
      </c>
      <c r="C7959" s="178">
        <f t="shared" si="279"/>
        <v>0</v>
      </c>
      <c r="D7959" s="178">
        <f t="shared" si="280"/>
        <v>5</v>
      </c>
    </row>
    <row r="7960" spans="1:4">
      <c r="A7960" s="139" t="s">
        <v>8150</v>
      </c>
      <c r="B7960" s="138">
        <v>0</v>
      </c>
      <c r="C7960" s="178">
        <f t="shared" si="279"/>
        <v>0</v>
      </c>
      <c r="D7960" s="178">
        <f t="shared" si="280"/>
        <v>6</v>
      </c>
    </row>
    <row r="7961" spans="1:4">
      <c r="A7961" s="139" t="s">
        <v>8151</v>
      </c>
      <c r="B7961" s="138">
        <v>0</v>
      </c>
      <c r="C7961" s="178">
        <f t="shared" si="279"/>
        <v>11</v>
      </c>
      <c r="D7961" s="178">
        <f t="shared" si="280"/>
        <v>7</v>
      </c>
    </row>
    <row r="7962" spans="1:4">
      <c r="A7962" s="139" t="s">
        <v>8152</v>
      </c>
      <c r="B7962" s="138">
        <v>0</v>
      </c>
      <c r="C7962" s="178">
        <f t="shared" si="279"/>
        <v>293</v>
      </c>
      <c r="D7962" s="178">
        <f t="shared" si="280"/>
        <v>8</v>
      </c>
    </row>
    <row r="7963" spans="1:4">
      <c r="A7963" s="139" t="s">
        <v>8153</v>
      </c>
      <c r="B7963" s="138">
        <v>96.941000000000003</v>
      </c>
      <c r="C7963" s="178">
        <f t="shared" si="279"/>
        <v>453</v>
      </c>
      <c r="D7963" s="178">
        <f t="shared" si="280"/>
        <v>9</v>
      </c>
    </row>
    <row r="7964" spans="1:4">
      <c r="A7964" s="139" t="s">
        <v>8154</v>
      </c>
      <c r="B7964" s="138">
        <v>96.941000000000003</v>
      </c>
      <c r="C7964" s="178">
        <f t="shared" si="279"/>
        <v>544</v>
      </c>
      <c r="D7964" s="178">
        <f t="shared" si="280"/>
        <v>10</v>
      </c>
    </row>
    <row r="7965" spans="1:4">
      <c r="A7965" s="139" t="s">
        <v>8155</v>
      </c>
      <c r="B7965" s="138">
        <v>96.941000000000003</v>
      </c>
      <c r="C7965" s="178">
        <f t="shared" si="279"/>
        <v>625</v>
      </c>
      <c r="D7965" s="178">
        <f t="shared" si="280"/>
        <v>11</v>
      </c>
    </row>
    <row r="7966" spans="1:4">
      <c r="A7966" s="139" t="s">
        <v>8156</v>
      </c>
      <c r="B7966" s="138">
        <v>96.941000000000003</v>
      </c>
      <c r="C7966" s="178">
        <f t="shared" si="279"/>
        <v>687</v>
      </c>
      <c r="D7966" s="178">
        <f t="shared" si="280"/>
        <v>12</v>
      </c>
    </row>
    <row r="7967" spans="1:4">
      <c r="A7967" s="139" t="s">
        <v>8157</v>
      </c>
      <c r="B7967" s="138">
        <v>96.941000000000003</v>
      </c>
      <c r="C7967" s="178">
        <f t="shared" si="279"/>
        <v>730</v>
      </c>
      <c r="D7967" s="178">
        <f t="shared" si="280"/>
        <v>13</v>
      </c>
    </row>
    <row r="7968" spans="1:4">
      <c r="A7968" s="139" t="s">
        <v>8158</v>
      </c>
      <c r="B7968" s="138">
        <v>96.941000000000003</v>
      </c>
      <c r="C7968" s="178">
        <f t="shared" si="279"/>
        <v>763</v>
      </c>
      <c r="D7968" s="178">
        <f t="shared" si="280"/>
        <v>14</v>
      </c>
    </row>
    <row r="7969" spans="1:4">
      <c r="A7969" s="139" t="s">
        <v>8159</v>
      </c>
      <c r="B7969" s="138">
        <v>96.941000000000003</v>
      </c>
      <c r="C7969" s="178">
        <f t="shared" si="279"/>
        <v>768</v>
      </c>
      <c r="D7969" s="178">
        <f t="shared" si="280"/>
        <v>15</v>
      </c>
    </row>
    <row r="7970" spans="1:4">
      <c r="A7970" s="139" t="s">
        <v>8160</v>
      </c>
      <c r="B7970" s="138">
        <v>59.656000000000006</v>
      </c>
      <c r="C7970" s="178">
        <f t="shared" si="279"/>
        <v>741</v>
      </c>
      <c r="D7970" s="178">
        <f t="shared" si="280"/>
        <v>16</v>
      </c>
    </row>
    <row r="7971" spans="1:4">
      <c r="A7971" s="139" t="s">
        <v>8161</v>
      </c>
      <c r="B7971" s="138">
        <v>37.285000000000004</v>
      </c>
      <c r="C7971" s="178">
        <f t="shared" si="279"/>
        <v>699</v>
      </c>
      <c r="D7971" s="178">
        <f t="shared" si="280"/>
        <v>17</v>
      </c>
    </row>
    <row r="7972" spans="1:4">
      <c r="A7972" s="139" t="s">
        <v>8162</v>
      </c>
      <c r="B7972" s="138">
        <v>37.285000000000004</v>
      </c>
      <c r="C7972" s="178">
        <f t="shared" ref="C7972:C8035" si="281">_xlfn.XLOOKUP(D7972,$N$5:$N$28,$L$5:$L$28)</f>
        <v>652</v>
      </c>
      <c r="D7972" s="178">
        <f t="shared" si="280"/>
        <v>18</v>
      </c>
    </row>
    <row r="7973" spans="1:4">
      <c r="A7973" s="139" t="s">
        <v>8163</v>
      </c>
      <c r="B7973" s="138">
        <v>14.914000000000001</v>
      </c>
      <c r="C7973" s="178">
        <f t="shared" si="281"/>
        <v>556</v>
      </c>
      <c r="D7973" s="178">
        <f t="shared" si="280"/>
        <v>19</v>
      </c>
    </row>
    <row r="7974" spans="1:4">
      <c r="A7974" s="139" t="s">
        <v>8164</v>
      </c>
      <c r="B7974" s="138">
        <v>0</v>
      </c>
      <c r="C7974" s="178">
        <f t="shared" si="281"/>
        <v>364</v>
      </c>
      <c r="D7974" s="178">
        <f t="shared" si="280"/>
        <v>20</v>
      </c>
    </row>
    <row r="7975" spans="1:4">
      <c r="A7975" s="139" t="s">
        <v>8165</v>
      </c>
      <c r="B7975" s="138">
        <v>0</v>
      </c>
      <c r="C7975" s="178">
        <f t="shared" si="281"/>
        <v>8</v>
      </c>
      <c r="D7975" s="178">
        <f t="shared" si="280"/>
        <v>21</v>
      </c>
    </row>
    <row r="7976" spans="1:4">
      <c r="A7976" s="139" t="s">
        <v>8166</v>
      </c>
      <c r="B7976" s="138">
        <v>0</v>
      </c>
      <c r="C7976" s="178">
        <f t="shared" si="281"/>
        <v>0</v>
      </c>
      <c r="D7976" s="178">
        <f t="shared" si="280"/>
        <v>22</v>
      </c>
    </row>
    <row r="7977" spans="1:4">
      <c r="A7977" s="139" t="s">
        <v>8167</v>
      </c>
      <c r="B7977" s="138">
        <v>0</v>
      </c>
      <c r="C7977" s="178">
        <f t="shared" si="281"/>
        <v>0</v>
      </c>
      <c r="D7977" s="178">
        <f t="shared" si="280"/>
        <v>23</v>
      </c>
    </row>
    <row r="7978" spans="1:4">
      <c r="A7978" s="139" t="s">
        <v>8168</v>
      </c>
      <c r="B7978" s="138">
        <v>0</v>
      </c>
      <c r="C7978" s="178">
        <f t="shared" si="281"/>
        <v>0</v>
      </c>
      <c r="D7978" s="178">
        <f t="shared" si="280"/>
        <v>24</v>
      </c>
    </row>
    <row r="7979" spans="1:4">
      <c r="A7979" s="139" t="s">
        <v>8169</v>
      </c>
      <c r="B7979" s="138">
        <v>0</v>
      </c>
      <c r="C7979" s="178">
        <f t="shared" si="281"/>
        <v>0</v>
      </c>
      <c r="D7979" s="178">
        <f t="shared" si="280"/>
        <v>1</v>
      </c>
    </row>
    <row r="7980" spans="1:4">
      <c r="A7980" s="139" t="s">
        <v>8170</v>
      </c>
      <c r="B7980" s="138">
        <v>0</v>
      </c>
      <c r="C7980" s="178">
        <f t="shared" si="281"/>
        <v>0</v>
      </c>
      <c r="D7980" s="178">
        <f t="shared" si="280"/>
        <v>2</v>
      </c>
    </row>
    <row r="7981" spans="1:4">
      <c r="A7981" s="139" t="s">
        <v>8171</v>
      </c>
      <c r="B7981" s="138">
        <v>0</v>
      </c>
      <c r="C7981" s="178">
        <f t="shared" si="281"/>
        <v>0</v>
      </c>
      <c r="D7981" s="178">
        <f t="shared" si="280"/>
        <v>3</v>
      </c>
    </row>
    <row r="7982" spans="1:4">
      <c r="A7982" s="139" t="s">
        <v>8172</v>
      </c>
      <c r="B7982" s="138">
        <v>0</v>
      </c>
      <c r="C7982" s="178">
        <f t="shared" si="281"/>
        <v>0</v>
      </c>
      <c r="D7982" s="178">
        <f t="shared" si="280"/>
        <v>4</v>
      </c>
    </row>
    <row r="7983" spans="1:4">
      <c r="A7983" s="139" t="s">
        <v>8173</v>
      </c>
      <c r="B7983" s="138">
        <v>0</v>
      </c>
      <c r="C7983" s="178">
        <f t="shared" si="281"/>
        <v>0</v>
      </c>
      <c r="D7983" s="178">
        <f t="shared" si="280"/>
        <v>5</v>
      </c>
    </row>
    <row r="7984" spans="1:4">
      <c r="A7984" s="139" t="s">
        <v>8174</v>
      </c>
      <c r="B7984" s="138">
        <v>0</v>
      </c>
      <c r="C7984" s="178">
        <f t="shared" si="281"/>
        <v>0</v>
      </c>
      <c r="D7984" s="178">
        <f t="shared" si="280"/>
        <v>6</v>
      </c>
    </row>
    <row r="7985" spans="1:4">
      <c r="A7985" s="139" t="s">
        <v>8175</v>
      </c>
      <c r="B7985" s="138">
        <v>0</v>
      </c>
      <c r="C7985" s="178">
        <f t="shared" si="281"/>
        <v>11</v>
      </c>
      <c r="D7985" s="178">
        <f t="shared" si="280"/>
        <v>7</v>
      </c>
    </row>
    <row r="7986" spans="1:4">
      <c r="A7986" s="139" t="s">
        <v>8176</v>
      </c>
      <c r="B7986" s="138">
        <v>0</v>
      </c>
      <c r="C7986" s="178">
        <f t="shared" si="281"/>
        <v>293</v>
      </c>
      <c r="D7986" s="178">
        <f t="shared" si="280"/>
        <v>8</v>
      </c>
    </row>
    <row r="7987" spans="1:4">
      <c r="A7987" s="139" t="s">
        <v>8177</v>
      </c>
      <c r="B7987" s="138">
        <v>119.312</v>
      </c>
      <c r="C7987" s="178">
        <f t="shared" si="281"/>
        <v>453</v>
      </c>
      <c r="D7987" s="178">
        <f t="shared" si="280"/>
        <v>9</v>
      </c>
    </row>
    <row r="7988" spans="1:4">
      <c r="A7988" s="139" t="s">
        <v>8178</v>
      </c>
      <c r="B7988" s="138">
        <v>82.027000000000001</v>
      </c>
      <c r="C7988" s="178">
        <f t="shared" si="281"/>
        <v>544</v>
      </c>
      <c r="D7988" s="178">
        <f t="shared" si="280"/>
        <v>10</v>
      </c>
    </row>
    <row r="7989" spans="1:4">
      <c r="A7989" s="139" t="s">
        <v>8179</v>
      </c>
      <c r="B7989" s="138">
        <v>82.027000000000001</v>
      </c>
      <c r="C7989" s="178">
        <f t="shared" si="281"/>
        <v>625</v>
      </c>
      <c r="D7989" s="178">
        <f t="shared" si="280"/>
        <v>11</v>
      </c>
    </row>
    <row r="7990" spans="1:4">
      <c r="A7990" s="139" t="s">
        <v>8180</v>
      </c>
      <c r="B7990" s="138">
        <v>82.027000000000001</v>
      </c>
      <c r="C7990" s="178">
        <f t="shared" si="281"/>
        <v>687</v>
      </c>
      <c r="D7990" s="178">
        <f t="shared" si="280"/>
        <v>12</v>
      </c>
    </row>
    <row r="7991" spans="1:4">
      <c r="A7991" s="139" t="s">
        <v>8181</v>
      </c>
      <c r="B7991" s="138">
        <v>82.027000000000001</v>
      </c>
      <c r="C7991" s="178">
        <f t="shared" si="281"/>
        <v>730</v>
      </c>
      <c r="D7991" s="178">
        <f t="shared" si="280"/>
        <v>13</v>
      </c>
    </row>
    <row r="7992" spans="1:4">
      <c r="A7992" s="139" t="s">
        <v>8182</v>
      </c>
      <c r="B7992" s="138">
        <v>82.027000000000001</v>
      </c>
      <c r="C7992" s="178">
        <f t="shared" si="281"/>
        <v>763</v>
      </c>
      <c r="D7992" s="178">
        <f t="shared" si="280"/>
        <v>14</v>
      </c>
    </row>
    <row r="7993" spans="1:4">
      <c r="A7993" s="139" t="s">
        <v>8183</v>
      </c>
      <c r="B7993" s="138">
        <v>82.027000000000001</v>
      </c>
      <c r="C7993" s="178">
        <f t="shared" si="281"/>
        <v>768</v>
      </c>
      <c r="D7993" s="178">
        <f t="shared" si="280"/>
        <v>15</v>
      </c>
    </row>
    <row r="7994" spans="1:4">
      <c r="A7994" s="139" t="s">
        <v>8184</v>
      </c>
      <c r="B7994" s="138">
        <v>44.742000000000004</v>
      </c>
      <c r="C7994" s="178">
        <f t="shared" si="281"/>
        <v>741</v>
      </c>
      <c r="D7994" s="178">
        <f t="shared" si="280"/>
        <v>16</v>
      </c>
    </row>
    <row r="7995" spans="1:4">
      <c r="A7995" s="139" t="s">
        <v>8185</v>
      </c>
      <c r="B7995" s="138">
        <v>0</v>
      </c>
      <c r="C7995" s="178">
        <f t="shared" si="281"/>
        <v>699</v>
      </c>
      <c r="D7995" s="178">
        <f t="shared" si="280"/>
        <v>17</v>
      </c>
    </row>
    <row r="7996" spans="1:4">
      <c r="A7996" s="139" t="s">
        <v>8186</v>
      </c>
      <c r="B7996" s="138">
        <v>0</v>
      </c>
      <c r="C7996" s="178">
        <f t="shared" si="281"/>
        <v>652</v>
      </c>
      <c r="D7996" s="178">
        <f t="shared" si="280"/>
        <v>18</v>
      </c>
    </row>
    <row r="7997" spans="1:4">
      <c r="A7997" s="139" t="s">
        <v>8187</v>
      </c>
      <c r="B7997" s="138">
        <v>0</v>
      </c>
      <c r="C7997" s="178">
        <f t="shared" si="281"/>
        <v>556</v>
      </c>
      <c r="D7997" s="178">
        <f t="shared" si="280"/>
        <v>19</v>
      </c>
    </row>
    <row r="7998" spans="1:4">
      <c r="A7998" s="139" t="s">
        <v>8188</v>
      </c>
      <c r="B7998" s="138">
        <v>0</v>
      </c>
      <c r="C7998" s="178">
        <f t="shared" si="281"/>
        <v>364</v>
      </c>
      <c r="D7998" s="178">
        <f t="shared" si="280"/>
        <v>20</v>
      </c>
    </row>
    <row r="7999" spans="1:4">
      <c r="A7999" s="139" t="s">
        <v>8189</v>
      </c>
      <c r="B7999" s="138">
        <v>0</v>
      </c>
      <c r="C7999" s="178">
        <f t="shared" si="281"/>
        <v>8</v>
      </c>
      <c r="D7999" s="178">
        <f t="shared" si="280"/>
        <v>21</v>
      </c>
    </row>
    <row r="8000" spans="1:4">
      <c r="A8000" s="139" t="s">
        <v>8190</v>
      </c>
      <c r="B8000" s="138">
        <v>0</v>
      </c>
      <c r="C8000" s="178">
        <f t="shared" si="281"/>
        <v>0</v>
      </c>
      <c r="D8000" s="178">
        <f t="shared" si="280"/>
        <v>22</v>
      </c>
    </row>
    <row r="8001" spans="1:4">
      <c r="A8001" s="139" t="s">
        <v>8191</v>
      </c>
      <c r="B8001" s="138">
        <v>0</v>
      </c>
      <c r="C8001" s="178">
        <f t="shared" si="281"/>
        <v>0</v>
      </c>
      <c r="D8001" s="178">
        <f t="shared" si="280"/>
        <v>23</v>
      </c>
    </row>
    <row r="8002" spans="1:4">
      <c r="A8002" s="139" t="s">
        <v>8192</v>
      </c>
      <c r="B8002" s="138">
        <v>0</v>
      </c>
      <c r="C8002" s="178">
        <f t="shared" si="281"/>
        <v>0</v>
      </c>
      <c r="D8002" s="178">
        <f t="shared" si="280"/>
        <v>24</v>
      </c>
    </row>
    <row r="8003" spans="1:4">
      <c r="A8003" s="139" t="s">
        <v>8193</v>
      </c>
      <c r="B8003" s="138">
        <v>0</v>
      </c>
      <c r="C8003" s="178">
        <f t="shared" si="281"/>
        <v>0</v>
      </c>
      <c r="D8003" s="178">
        <f t="shared" si="280"/>
        <v>1</v>
      </c>
    </row>
    <row r="8004" spans="1:4">
      <c r="A8004" s="139" t="s">
        <v>8194</v>
      </c>
      <c r="B8004" s="138">
        <v>0</v>
      </c>
      <c r="C8004" s="178">
        <f t="shared" si="281"/>
        <v>0</v>
      </c>
      <c r="D8004" s="178">
        <f t="shared" si="280"/>
        <v>2</v>
      </c>
    </row>
    <row r="8005" spans="1:4">
      <c r="A8005" s="139" t="s">
        <v>8195</v>
      </c>
      <c r="B8005" s="138">
        <v>0</v>
      </c>
      <c r="C8005" s="178">
        <f t="shared" si="281"/>
        <v>0</v>
      </c>
      <c r="D8005" s="178">
        <f t="shared" si="280"/>
        <v>3</v>
      </c>
    </row>
    <row r="8006" spans="1:4">
      <c r="A8006" s="139" t="s">
        <v>8196</v>
      </c>
      <c r="B8006" s="138">
        <v>0</v>
      </c>
      <c r="C8006" s="178">
        <f t="shared" si="281"/>
        <v>0</v>
      </c>
      <c r="D8006" s="178">
        <f t="shared" si="280"/>
        <v>4</v>
      </c>
    </row>
    <row r="8007" spans="1:4">
      <c r="A8007" s="139" t="s">
        <v>8197</v>
      </c>
      <c r="B8007" s="138">
        <v>0</v>
      </c>
      <c r="C8007" s="178">
        <f t="shared" si="281"/>
        <v>0</v>
      </c>
      <c r="D8007" s="178">
        <f t="shared" si="280"/>
        <v>5</v>
      </c>
    </row>
    <row r="8008" spans="1:4">
      <c r="A8008" s="139" t="s">
        <v>8198</v>
      </c>
      <c r="B8008" s="138">
        <v>0</v>
      </c>
      <c r="C8008" s="178">
        <f t="shared" si="281"/>
        <v>0</v>
      </c>
      <c r="D8008" s="178">
        <f t="shared" si="280"/>
        <v>6</v>
      </c>
    </row>
    <row r="8009" spans="1:4">
      <c r="A8009" s="139" t="s">
        <v>8199</v>
      </c>
      <c r="B8009" s="138">
        <v>0</v>
      </c>
      <c r="C8009" s="178">
        <f t="shared" si="281"/>
        <v>11</v>
      </c>
      <c r="D8009" s="178">
        <f t="shared" si="280"/>
        <v>7</v>
      </c>
    </row>
    <row r="8010" spans="1:4">
      <c r="A8010" s="139" t="s">
        <v>8200</v>
      </c>
      <c r="B8010" s="138">
        <v>0</v>
      </c>
      <c r="C8010" s="178">
        <f t="shared" si="281"/>
        <v>293</v>
      </c>
      <c r="D8010" s="178">
        <f t="shared" si="280"/>
        <v>8</v>
      </c>
    </row>
    <row r="8011" spans="1:4">
      <c r="A8011" s="139" t="s">
        <v>8201</v>
      </c>
      <c r="B8011" s="138">
        <v>100.6695</v>
      </c>
      <c r="C8011" s="178">
        <f t="shared" si="281"/>
        <v>453</v>
      </c>
      <c r="D8011" s="178">
        <f t="shared" ref="D8011:D8074" si="282">D7987</f>
        <v>9</v>
      </c>
    </row>
    <row r="8012" spans="1:4">
      <c r="A8012" s="139" t="s">
        <v>8202</v>
      </c>
      <c r="B8012" s="138">
        <v>100.6695</v>
      </c>
      <c r="C8012" s="178">
        <f t="shared" si="281"/>
        <v>544</v>
      </c>
      <c r="D8012" s="178">
        <f t="shared" si="282"/>
        <v>10</v>
      </c>
    </row>
    <row r="8013" spans="1:4">
      <c r="A8013" s="139" t="s">
        <v>8203</v>
      </c>
      <c r="B8013" s="138">
        <v>100.6695</v>
      </c>
      <c r="C8013" s="178">
        <f t="shared" si="281"/>
        <v>625</v>
      </c>
      <c r="D8013" s="178">
        <f t="shared" si="282"/>
        <v>11</v>
      </c>
    </row>
    <row r="8014" spans="1:4">
      <c r="A8014" s="139" t="s">
        <v>8204</v>
      </c>
      <c r="B8014" s="138">
        <v>100.6695</v>
      </c>
      <c r="C8014" s="178">
        <f t="shared" si="281"/>
        <v>687</v>
      </c>
      <c r="D8014" s="178">
        <f t="shared" si="282"/>
        <v>12</v>
      </c>
    </row>
    <row r="8015" spans="1:4">
      <c r="A8015" s="139" t="s">
        <v>8205</v>
      </c>
      <c r="B8015" s="138">
        <v>82.027000000000001</v>
      </c>
      <c r="C8015" s="178">
        <f t="shared" si="281"/>
        <v>730</v>
      </c>
      <c r="D8015" s="178">
        <f t="shared" si="282"/>
        <v>13</v>
      </c>
    </row>
    <row r="8016" spans="1:4">
      <c r="A8016" s="139" t="s">
        <v>8206</v>
      </c>
      <c r="B8016" s="138">
        <v>82.027000000000001</v>
      </c>
      <c r="C8016" s="178">
        <f t="shared" si="281"/>
        <v>763</v>
      </c>
      <c r="D8016" s="178">
        <f t="shared" si="282"/>
        <v>14</v>
      </c>
    </row>
    <row r="8017" spans="1:4">
      <c r="A8017" s="139" t="s">
        <v>8207</v>
      </c>
      <c r="B8017" s="138">
        <v>82.027000000000001</v>
      </c>
      <c r="C8017" s="178">
        <f t="shared" si="281"/>
        <v>768</v>
      </c>
      <c r="D8017" s="178">
        <f t="shared" si="282"/>
        <v>15</v>
      </c>
    </row>
    <row r="8018" spans="1:4">
      <c r="A8018" s="139" t="s">
        <v>8208</v>
      </c>
      <c r="B8018" s="138">
        <v>59.656000000000006</v>
      </c>
      <c r="C8018" s="178">
        <f t="shared" si="281"/>
        <v>741</v>
      </c>
      <c r="D8018" s="178">
        <f t="shared" si="282"/>
        <v>16</v>
      </c>
    </row>
    <row r="8019" spans="1:4">
      <c r="A8019" s="139" t="s">
        <v>8209</v>
      </c>
      <c r="B8019" s="138">
        <v>0</v>
      </c>
      <c r="C8019" s="178">
        <f t="shared" si="281"/>
        <v>699</v>
      </c>
      <c r="D8019" s="178">
        <f t="shared" si="282"/>
        <v>17</v>
      </c>
    </row>
    <row r="8020" spans="1:4">
      <c r="A8020" s="139" t="s">
        <v>8210</v>
      </c>
      <c r="B8020" s="138">
        <v>0</v>
      </c>
      <c r="C8020" s="178">
        <f t="shared" si="281"/>
        <v>652</v>
      </c>
      <c r="D8020" s="178">
        <f t="shared" si="282"/>
        <v>18</v>
      </c>
    </row>
    <row r="8021" spans="1:4">
      <c r="A8021" s="139" t="s">
        <v>8211</v>
      </c>
      <c r="B8021" s="138">
        <v>0</v>
      </c>
      <c r="C8021" s="178">
        <f t="shared" si="281"/>
        <v>556</v>
      </c>
      <c r="D8021" s="178">
        <f t="shared" si="282"/>
        <v>19</v>
      </c>
    </row>
    <row r="8022" spans="1:4">
      <c r="A8022" s="139" t="s">
        <v>8212</v>
      </c>
      <c r="B8022" s="138">
        <v>0</v>
      </c>
      <c r="C8022" s="178">
        <f t="shared" si="281"/>
        <v>364</v>
      </c>
      <c r="D8022" s="178">
        <f t="shared" si="282"/>
        <v>20</v>
      </c>
    </row>
    <row r="8023" spans="1:4">
      <c r="A8023" s="139" t="s">
        <v>8213</v>
      </c>
      <c r="B8023" s="138">
        <v>0</v>
      </c>
      <c r="C8023" s="178">
        <f t="shared" si="281"/>
        <v>8</v>
      </c>
      <c r="D8023" s="178">
        <f t="shared" si="282"/>
        <v>21</v>
      </c>
    </row>
    <row r="8024" spans="1:4">
      <c r="A8024" s="139" t="s">
        <v>8214</v>
      </c>
      <c r="B8024" s="138">
        <v>0</v>
      </c>
      <c r="C8024" s="178">
        <f t="shared" si="281"/>
        <v>0</v>
      </c>
      <c r="D8024" s="178">
        <f t="shared" si="282"/>
        <v>22</v>
      </c>
    </row>
    <row r="8025" spans="1:4">
      <c r="A8025" s="139" t="s">
        <v>8215</v>
      </c>
      <c r="B8025" s="138">
        <v>0</v>
      </c>
      <c r="C8025" s="178">
        <f t="shared" si="281"/>
        <v>0</v>
      </c>
      <c r="D8025" s="178">
        <f t="shared" si="282"/>
        <v>23</v>
      </c>
    </row>
    <row r="8026" spans="1:4">
      <c r="A8026" s="139" t="s">
        <v>8216</v>
      </c>
      <c r="B8026" s="138">
        <v>0</v>
      </c>
      <c r="C8026" s="178">
        <f t="shared" si="281"/>
        <v>0</v>
      </c>
      <c r="D8026" s="178">
        <f t="shared" si="282"/>
        <v>24</v>
      </c>
    </row>
    <row r="8027" spans="1:4">
      <c r="A8027" s="139" t="s">
        <v>8217</v>
      </c>
      <c r="B8027" s="138">
        <v>0</v>
      </c>
      <c r="C8027" s="178">
        <f t="shared" si="281"/>
        <v>0</v>
      </c>
      <c r="D8027" s="178">
        <f t="shared" si="282"/>
        <v>1</v>
      </c>
    </row>
    <row r="8028" spans="1:4">
      <c r="A8028" s="139" t="s">
        <v>8218</v>
      </c>
      <c r="B8028" s="138">
        <v>0</v>
      </c>
      <c r="C8028" s="178">
        <f t="shared" si="281"/>
        <v>0</v>
      </c>
      <c r="D8028" s="178">
        <f t="shared" si="282"/>
        <v>2</v>
      </c>
    </row>
    <row r="8029" spans="1:4">
      <c r="A8029" s="139" t="s">
        <v>8219</v>
      </c>
      <c r="B8029" s="138">
        <v>0</v>
      </c>
      <c r="C8029" s="178">
        <f t="shared" si="281"/>
        <v>0</v>
      </c>
      <c r="D8029" s="178">
        <f t="shared" si="282"/>
        <v>3</v>
      </c>
    </row>
    <row r="8030" spans="1:4">
      <c r="A8030" s="139" t="s">
        <v>8220</v>
      </c>
      <c r="B8030" s="138">
        <v>0</v>
      </c>
      <c r="C8030" s="178">
        <f t="shared" si="281"/>
        <v>0</v>
      </c>
      <c r="D8030" s="178">
        <f t="shared" si="282"/>
        <v>4</v>
      </c>
    </row>
    <row r="8031" spans="1:4">
      <c r="A8031" s="139" t="s">
        <v>8221</v>
      </c>
      <c r="B8031" s="138">
        <v>0</v>
      </c>
      <c r="C8031" s="178">
        <f t="shared" si="281"/>
        <v>0</v>
      </c>
      <c r="D8031" s="178">
        <f t="shared" si="282"/>
        <v>5</v>
      </c>
    </row>
    <row r="8032" spans="1:4">
      <c r="A8032" s="139" t="s">
        <v>8222</v>
      </c>
      <c r="B8032" s="138">
        <v>0</v>
      </c>
      <c r="C8032" s="178">
        <f t="shared" si="281"/>
        <v>0</v>
      </c>
      <c r="D8032" s="178">
        <f t="shared" si="282"/>
        <v>6</v>
      </c>
    </row>
    <row r="8033" spans="1:4">
      <c r="A8033" s="139" t="s">
        <v>8223</v>
      </c>
      <c r="B8033" s="138">
        <v>0</v>
      </c>
      <c r="C8033" s="178">
        <f t="shared" si="281"/>
        <v>11</v>
      </c>
      <c r="D8033" s="178">
        <f t="shared" si="282"/>
        <v>7</v>
      </c>
    </row>
    <row r="8034" spans="1:4">
      <c r="A8034" s="139" t="s">
        <v>8224</v>
      </c>
      <c r="B8034" s="138">
        <v>0</v>
      </c>
      <c r="C8034" s="178">
        <f t="shared" si="281"/>
        <v>293</v>
      </c>
      <c r="D8034" s="178">
        <f t="shared" si="282"/>
        <v>8</v>
      </c>
    </row>
    <row r="8035" spans="1:4">
      <c r="A8035" s="139" t="s">
        <v>8225</v>
      </c>
      <c r="B8035" s="138">
        <v>37.285000000000004</v>
      </c>
      <c r="C8035" s="178">
        <f t="shared" si="281"/>
        <v>453</v>
      </c>
      <c r="D8035" s="178">
        <f t="shared" si="282"/>
        <v>9</v>
      </c>
    </row>
    <row r="8036" spans="1:4">
      <c r="A8036" s="139" t="s">
        <v>8226</v>
      </c>
      <c r="B8036" s="138">
        <v>37.285000000000004</v>
      </c>
      <c r="C8036" s="178">
        <f t="shared" ref="C8036:C8050" si="283">_xlfn.XLOOKUP(D8036,$N$5:$N$28,$L$5:$L$28)</f>
        <v>544</v>
      </c>
      <c r="D8036" s="178">
        <f t="shared" si="282"/>
        <v>10</v>
      </c>
    </row>
    <row r="8037" spans="1:4">
      <c r="A8037" s="139" t="s">
        <v>8227</v>
      </c>
      <c r="B8037" s="138">
        <v>37.285000000000004</v>
      </c>
      <c r="C8037" s="178">
        <f t="shared" si="283"/>
        <v>625</v>
      </c>
      <c r="D8037" s="178">
        <f t="shared" si="282"/>
        <v>11</v>
      </c>
    </row>
    <row r="8038" spans="1:4">
      <c r="A8038" s="139" t="s">
        <v>8228</v>
      </c>
      <c r="B8038" s="138">
        <v>37.285000000000004</v>
      </c>
      <c r="C8038" s="178">
        <f t="shared" si="283"/>
        <v>687</v>
      </c>
      <c r="D8038" s="178">
        <f t="shared" si="282"/>
        <v>12</v>
      </c>
    </row>
    <row r="8039" spans="1:4">
      <c r="A8039" s="139" t="s">
        <v>8229</v>
      </c>
      <c r="B8039" s="138">
        <v>37.285000000000004</v>
      </c>
      <c r="C8039" s="178">
        <f t="shared" si="283"/>
        <v>730</v>
      </c>
      <c r="D8039" s="178">
        <f t="shared" si="282"/>
        <v>13</v>
      </c>
    </row>
    <row r="8040" spans="1:4">
      <c r="A8040" s="139" t="s">
        <v>8230</v>
      </c>
      <c r="B8040" s="138">
        <v>37.285000000000004</v>
      </c>
      <c r="C8040" s="178">
        <f t="shared" si="283"/>
        <v>763</v>
      </c>
      <c r="D8040" s="178">
        <f t="shared" si="282"/>
        <v>14</v>
      </c>
    </row>
    <row r="8041" spans="1:4">
      <c r="A8041" s="139" t="s">
        <v>8231</v>
      </c>
      <c r="B8041" s="138">
        <v>37.285000000000004</v>
      </c>
      <c r="C8041" s="178">
        <f t="shared" si="283"/>
        <v>768</v>
      </c>
      <c r="D8041" s="178">
        <f t="shared" si="282"/>
        <v>15</v>
      </c>
    </row>
    <row r="8042" spans="1:4">
      <c r="A8042" s="139" t="s">
        <v>8232</v>
      </c>
      <c r="B8042" s="138">
        <v>22.371000000000002</v>
      </c>
      <c r="C8042" s="178">
        <f t="shared" si="283"/>
        <v>741</v>
      </c>
      <c r="D8042" s="178">
        <f t="shared" si="282"/>
        <v>16</v>
      </c>
    </row>
    <row r="8043" spans="1:4">
      <c r="A8043" s="139" t="s">
        <v>8233</v>
      </c>
      <c r="B8043" s="138">
        <v>22.371000000000002</v>
      </c>
      <c r="C8043" s="178">
        <f t="shared" si="283"/>
        <v>699</v>
      </c>
      <c r="D8043" s="178">
        <f t="shared" si="282"/>
        <v>17</v>
      </c>
    </row>
    <row r="8044" spans="1:4">
      <c r="A8044" s="139" t="s">
        <v>8234</v>
      </c>
      <c r="B8044" s="138">
        <v>22.371000000000002</v>
      </c>
      <c r="C8044" s="178">
        <f t="shared" si="283"/>
        <v>652</v>
      </c>
      <c r="D8044" s="178">
        <f t="shared" si="282"/>
        <v>18</v>
      </c>
    </row>
    <row r="8045" spans="1:4">
      <c r="A8045" s="139" t="s">
        <v>8235</v>
      </c>
      <c r="B8045" s="138">
        <v>0</v>
      </c>
      <c r="C8045" s="178">
        <f t="shared" si="283"/>
        <v>556</v>
      </c>
      <c r="D8045" s="178">
        <f t="shared" si="282"/>
        <v>19</v>
      </c>
    </row>
    <row r="8046" spans="1:4">
      <c r="A8046" s="139" t="s">
        <v>8236</v>
      </c>
      <c r="B8046" s="138">
        <v>0</v>
      </c>
      <c r="C8046" s="178">
        <f t="shared" si="283"/>
        <v>364</v>
      </c>
      <c r="D8046" s="178">
        <f t="shared" si="282"/>
        <v>20</v>
      </c>
    </row>
    <row r="8047" spans="1:4">
      <c r="A8047" s="139" t="s">
        <v>8237</v>
      </c>
      <c r="B8047" s="138">
        <v>0</v>
      </c>
      <c r="C8047" s="178">
        <f t="shared" si="283"/>
        <v>8</v>
      </c>
      <c r="D8047" s="178">
        <f t="shared" si="282"/>
        <v>21</v>
      </c>
    </row>
    <row r="8048" spans="1:4">
      <c r="A8048" s="139" t="s">
        <v>8238</v>
      </c>
      <c r="B8048" s="138">
        <v>0</v>
      </c>
      <c r="C8048" s="178">
        <f t="shared" si="283"/>
        <v>0</v>
      </c>
      <c r="D8048" s="178">
        <f t="shared" si="282"/>
        <v>22</v>
      </c>
    </row>
    <row r="8049" spans="1:4">
      <c r="A8049" s="139" t="s">
        <v>8239</v>
      </c>
      <c r="B8049" s="138">
        <v>0</v>
      </c>
      <c r="C8049" s="178">
        <f t="shared" si="283"/>
        <v>0</v>
      </c>
      <c r="D8049" s="178">
        <f t="shared" si="282"/>
        <v>23</v>
      </c>
    </row>
    <row r="8050" spans="1:4">
      <c r="A8050" s="139" t="s">
        <v>8240</v>
      </c>
      <c r="B8050" s="138">
        <v>0</v>
      </c>
      <c r="C8050" s="178">
        <f t="shared" si="283"/>
        <v>0</v>
      </c>
      <c r="D8050" s="178">
        <f t="shared" si="282"/>
        <v>24</v>
      </c>
    </row>
    <row r="8051" spans="1:4">
      <c r="A8051" s="139" t="s">
        <v>8241</v>
      </c>
      <c r="B8051" s="138">
        <v>0</v>
      </c>
      <c r="C8051" s="178">
        <f>_xlfn.XLOOKUP(D8051,$N$5:$N$28,$M$5:$M$28)</f>
        <v>0</v>
      </c>
      <c r="D8051" s="178">
        <f t="shared" si="282"/>
        <v>1</v>
      </c>
    </row>
    <row r="8052" spans="1:4">
      <c r="A8052" s="139" t="s">
        <v>8242</v>
      </c>
      <c r="B8052" s="138">
        <v>0</v>
      </c>
      <c r="C8052" s="178">
        <f t="shared" ref="C8052:C8115" si="284">_xlfn.XLOOKUP(D8052,$N$5:$N$28,$M$5:$M$28)</f>
        <v>0</v>
      </c>
      <c r="D8052" s="178">
        <f t="shared" si="282"/>
        <v>2</v>
      </c>
    </row>
    <row r="8053" spans="1:4">
      <c r="A8053" s="139" t="s">
        <v>8243</v>
      </c>
      <c r="B8053" s="138">
        <v>0</v>
      </c>
      <c r="C8053" s="178">
        <f t="shared" si="284"/>
        <v>0</v>
      </c>
      <c r="D8053" s="178">
        <f t="shared" si="282"/>
        <v>3</v>
      </c>
    </row>
    <row r="8054" spans="1:4">
      <c r="A8054" s="139" t="s">
        <v>8244</v>
      </c>
      <c r="B8054" s="138">
        <v>0</v>
      </c>
      <c r="C8054" s="178">
        <f t="shared" si="284"/>
        <v>0</v>
      </c>
      <c r="D8054" s="178">
        <f t="shared" si="282"/>
        <v>4</v>
      </c>
    </row>
    <row r="8055" spans="1:4">
      <c r="A8055" s="139" t="s">
        <v>8245</v>
      </c>
      <c r="B8055" s="138">
        <v>0</v>
      </c>
      <c r="C8055" s="178">
        <f t="shared" si="284"/>
        <v>0</v>
      </c>
      <c r="D8055" s="178">
        <f t="shared" si="282"/>
        <v>5</v>
      </c>
    </row>
    <row r="8056" spans="1:4">
      <c r="A8056" s="139" t="s">
        <v>8246</v>
      </c>
      <c r="B8056" s="138">
        <v>0</v>
      </c>
      <c r="C8056" s="178">
        <f t="shared" si="284"/>
        <v>0</v>
      </c>
      <c r="D8056" s="178">
        <f t="shared" si="282"/>
        <v>6</v>
      </c>
    </row>
    <row r="8057" spans="1:4">
      <c r="A8057" s="139" t="s">
        <v>8247</v>
      </c>
      <c r="B8057" s="138">
        <v>0</v>
      </c>
      <c r="C8057" s="178">
        <f t="shared" si="284"/>
        <v>23</v>
      </c>
      <c r="D8057" s="178">
        <f t="shared" si="282"/>
        <v>7</v>
      </c>
    </row>
    <row r="8058" spans="1:4">
      <c r="A8058" s="139" t="s">
        <v>8248</v>
      </c>
      <c r="B8058" s="138">
        <v>0</v>
      </c>
      <c r="C8058" s="178">
        <f t="shared" si="284"/>
        <v>325</v>
      </c>
      <c r="D8058" s="178">
        <f t="shared" si="282"/>
        <v>8</v>
      </c>
    </row>
    <row r="8059" spans="1:4">
      <c r="A8059" s="139" t="s">
        <v>8249</v>
      </c>
      <c r="B8059" s="138">
        <v>59.656000000000006</v>
      </c>
      <c r="C8059" s="178">
        <f t="shared" si="284"/>
        <v>483</v>
      </c>
      <c r="D8059" s="178">
        <f t="shared" si="282"/>
        <v>9</v>
      </c>
    </row>
    <row r="8060" spans="1:4">
      <c r="A8060" s="139" t="s">
        <v>8250</v>
      </c>
      <c r="B8060" s="138">
        <v>59.656000000000006</v>
      </c>
      <c r="C8060" s="178">
        <f t="shared" si="284"/>
        <v>586</v>
      </c>
      <c r="D8060" s="178">
        <f t="shared" si="282"/>
        <v>10</v>
      </c>
    </row>
    <row r="8061" spans="1:4">
      <c r="A8061" s="139" t="s">
        <v>8251</v>
      </c>
      <c r="B8061" s="138">
        <v>59.656000000000006</v>
      </c>
      <c r="C8061" s="178">
        <f t="shared" si="284"/>
        <v>703</v>
      </c>
      <c r="D8061" s="178">
        <f t="shared" si="282"/>
        <v>11</v>
      </c>
    </row>
    <row r="8062" spans="1:4">
      <c r="A8062" s="139" t="s">
        <v>8252</v>
      </c>
      <c r="B8062" s="138">
        <v>59.656000000000006</v>
      </c>
      <c r="C8062" s="178">
        <f t="shared" si="284"/>
        <v>771</v>
      </c>
      <c r="D8062" s="178">
        <f t="shared" si="282"/>
        <v>12</v>
      </c>
    </row>
    <row r="8063" spans="1:4">
      <c r="A8063" s="139" t="s">
        <v>8253</v>
      </c>
      <c r="B8063" s="138">
        <v>59.656000000000006</v>
      </c>
      <c r="C8063" s="178">
        <f t="shared" si="284"/>
        <v>809</v>
      </c>
      <c r="D8063" s="178">
        <f t="shared" si="282"/>
        <v>13</v>
      </c>
    </row>
    <row r="8064" spans="1:4">
      <c r="A8064" s="139" t="s">
        <v>8254</v>
      </c>
      <c r="B8064" s="138">
        <v>59.656000000000006</v>
      </c>
      <c r="C8064" s="178">
        <f t="shared" si="284"/>
        <v>839</v>
      </c>
      <c r="D8064" s="178">
        <f t="shared" si="282"/>
        <v>14</v>
      </c>
    </row>
    <row r="8065" spans="1:4">
      <c r="A8065" s="139" t="s">
        <v>8255</v>
      </c>
      <c r="B8065" s="138">
        <v>59.656000000000006</v>
      </c>
      <c r="C8065" s="178">
        <f t="shared" si="284"/>
        <v>856</v>
      </c>
      <c r="D8065" s="178">
        <f t="shared" si="282"/>
        <v>15</v>
      </c>
    </row>
    <row r="8066" spans="1:4">
      <c r="A8066" s="139" t="s">
        <v>8256</v>
      </c>
      <c r="B8066" s="138">
        <v>0</v>
      </c>
      <c r="C8066" s="178">
        <f t="shared" si="284"/>
        <v>846</v>
      </c>
      <c r="D8066" s="178">
        <f t="shared" si="282"/>
        <v>16</v>
      </c>
    </row>
    <row r="8067" spans="1:4">
      <c r="A8067" s="139" t="s">
        <v>8257</v>
      </c>
      <c r="B8067" s="138">
        <v>0</v>
      </c>
      <c r="C8067" s="178">
        <f t="shared" si="284"/>
        <v>805</v>
      </c>
      <c r="D8067" s="178">
        <f t="shared" si="282"/>
        <v>17</v>
      </c>
    </row>
    <row r="8068" spans="1:4">
      <c r="A8068" s="139" t="s">
        <v>8258</v>
      </c>
      <c r="B8068" s="138">
        <v>0</v>
      </c>
      <c r="C8068" s="178">
        <f t="shared" si="284"/>
        <v>742</v>
      </c>
      <c r="D8068" s="178">
        <f t="shared" si="282"/>
        <v>18</v>
      </c>
    </row>
    <row r="8069" spans="1:4">
      <c r="A8069" s="139" t="s">
        <v>8259</v>
      </c>
      <c r="B8069" s="138">
        <v>0</v>
      </c>
      <c r="C8069" s="178">
        <f t="shared" si="284"/>
        <v>648</v>
      </c>
      <c r="D8069" s="178">
        <f t="shared" si="282"/>
        <v>19</v>
      </c>
    </row>
    <row r="8070" spans="1:4">
      <c r="A8070" s="139" t="s">
        <v>8260</v>
      </c>
      <c r="B8070" s="138">
        <v>0</v>
      </c>
      <c r="C8070" s="178">
        <f t="shared" si="284"/>
        <v>494</v>
      </c>
      <c r="D8070" s="178">
        <f t="shared" si="282"/>
        <v>20</v>
      </c>
    </row>
    <row r="8071" spans="1:4">
      <c r="A8071" s="139" t="s">
        <v>8261</v>
      </c>
      <c r="B8071" s="138">
        <v>0</v>
      </c>
      <c r="C8071" s="178">
        <f t="shared" si="284"/>
        <v>136</v>
      </c>
      <c r="D8071" s="178">
        <f t="shared" si="282"/>
        <v>21</v>
      </c>
    </row>
    <row r="8072" spans="1:4">
      <c r="A8072" s="139" t="s">
        <v>8262</v>
      </c>
      <c r="B8072" s="138">
        <v>0</v>
      </c>
      <c r="C8072" s="178">
        <f t="shared" si="284"/>
        <v>0</v>
      </c>
      <c r="D8072" s="178">
        <f t="shared" si="282"/>
        <v>22</v>
      </c>
    </row>
    <row r="8073" spans="1:4">
      <c r="A8073" s="139" t="s">
        <v>8263</v>
      </c>
      <c r="B8073" s="138">
        <v>0</v>
      </c>
      <c r="C8073" s="178">
        <f t="shared" si="284"/>
        <v>0</v>
      </c>
      <c r="D8073" s="178">
        <f t="shared" si="282"/>
        <v>23</v>
      </c>
    </row>
    <row r="8074" spans="1:4">
      <c r="A8074" s="139" t="s">
        <v>8264</v>
      </c>
      <c r="B8074" s="138">
        <v>0</v>
      </c>
      <c r="C8074" s="178">
        <f t="shared" si="284"/>
        <v>0</v>
      </c>
      <c r="D8074" s="178">
        <f t="shared" si="282"/>
        <v>24</v>
      </c>
    </row>
    <row r="8075" spans="1:4">
      <c r="A8075" s="139" t="s">
        <v>8265</v>
      </c>
      <c r="B8075" s="138">
        <v>0</v>
      </c>
      <c r="C8075" s="178">
        <f t="shared" si="284"/>
        <v>0</v>
      </c>
      <c r="D8075" s="178">
        <f t="shared" ref="D8075:D8138" si="285">D8051</f>
        <v>1</v>
      </c>
    </row>
    <row r="8076" spans="1:4">
      <c r="A8076" s="139" t="s">
        <v>8266</v>
      </c>
      <c r="B8076" s="138">
        <v>0</v>
      </c>
      <c r="C8076" s="178">
        <f t="shared" si="284"/>
        <v>0</v>
      </c>
      <c r="D8076" s="178">
        <f t="shared" si="285"/>
        <v>2</v>
      </c>
    </row>
    <row r="8077" spans="1:4">
      <c r="A8077" s="139" t="s">
        <v>8267</v>
      </c>
      <c r="B8077" s="138">
        <v>0</v>
      </c>
      <c r="C8077" s="178">
        <f t="shared" si="284"/>
        <v>0</v>
      </c>
      <c r="D8077" s="178">
        <f t="shared" si="285"/>
        <v>3</v>
      </c>
    </row>
    <row r="8078" spans="1:4">
      <c r="A8078" s="139" t="s">
        <v>8268</v>
      </c>
      <c r="B8078" s="138">
        <v>0</v>
      </c>
      <c r="C8078" s="178">
        <f t="shared" si="284"/>
        <v>0</v>
      </c>
      <c r="D8078" s="178">
        <f t="shared" si="285"/>
        <v>4</v>
      </c>
    </row>
    <row r="8079" spans="1:4">
      <c r="A8079" s="139" t="s">
        <v>8269</v>
      </c>
      <c r="B8079" s="138">
        <v>0</v>
      </c>
      <c r="C8079" s="178">
        <f t="shared" si="284"/>
        <v>0</v>
      </c>
      <c r="D8079" s="178">
        <f t="shared" si="285"/>
        <v>5</v>
      </c>
    </row>
    <row r="8080" spans="1:4">
      <c r="A8080" s="139" t="s">
        <v>8270</v>
      </c>
      <c r="B8080" s="138">
        <v>0</v>
      </c>
      <c r="C8080" s="178">
        <f t="shared" si="284"/>
        <v>0</v>
      </c>
      <c r="D8080" s="178">
        <f t="shared" si="285"/>
        <v>6</v>
      </c>
    </row>
    <row r="8081" spans="1:4">
      <c r="A8081" s="139" t="s">
        <v>8271</v>
      </c>
      <c r="B8081" s="138">
        <v>0</v>
      </c>
      <c r="C8081" s="178">
        <f t="shared" si="284"/>
        <v>23</v>
      </c>
      <c r="D8081" s="178">
        <f t="shared" si="285"/>
        <v>7</v>
      </c>
    </row>
    <row r="8082" spans="1:4">
      <c r="A8082" s="139" t="s">
        <v>8272</v>
      </c>
      <c r="B8082" s="138">
        <v>0</v>
      </c>
      <c r="C8082" s="178">
        <f t="shared" si="284"/>
        <v>325</v>
      </c>
      <c r="D8082" s="178">
        <f t="shared" si="285"/>
        <v>8</v>
      </c>
    </row>
    <row r="8083" spans="1:4">
      <c r="A8083" s="139" t="s">
        <v>8273</v>
      </c>
      <c r="B8083" s="138">
        <v>104.398</v>
      </c>
      <c r="C8083" s="178">
        <f t="shared" si="284"/>
        <v>483</v>
      </c>
      <c r="D8083" s="178">
        <f t="shared" si="285"/>
        <v>9</v>
      </c>
    </row>
    <row r="8084" spans="1:4">
      <c r="A8084" s="139" t="s">
        <v>8274</v>
      </c>
      <c r="B8084" s="138">
        <v>104.398</v>
      </c>
      <c r="C8084" s="178">
        <f t="shared" si="284"/>
        <v>586</v>
      </c>
      <c r="D8084" s="178">
        <f t="shared" si="285"/>
        <v>10</v>
      </c>
    </row>
    <row r="8085" spans="1:4">
      <c r="A8085" s="139" t="s">
        <v>8275</v>
      </c>
      <c r="B8085" s="138">
        <v>104.398</v>
      </c>
      <c r="C8085" s="178">
        <f t="shared" si="284"/>
        <v>703</v>
      </c>
      <c r="D8085" s="178">
        <f t="shared" si="285"/>
        <v>11</v>
      </c>
    </row>
    <row r="8086" spans="1:4">
      <c r="A8086" s="139" t="s">
        <v>8276</v>
      </c>
      <c r="B8086" s="138">
        <v>104.398</v>
      </c>
      <c r="C8086" s="178">
        <f t="shared" si="284"/>
        <v>771</v>
      </c>
      <c r="D8086" s="178">
        <f t="shared" si="285"/>
        <v>12</v>
      </c>
    </row>
    <row r="8087" spans="1:4">
      <c r="A8087" s="139" t="s">
        <v>8277</v>
      </c>
      <c r="B8087" s="138">
        <v>104.398</v>
      </c>
      <c r="C8087" s="178">
        <f t="shared" si="284"/>
        <v>809</v>
      </c>
      <c r="D8087" s="178">
        <f t="shared" si="285"/>
        <v>13</v>
      </c>
    </row>
    <row r="8088" spans="1:4">
      <c r="A8088" s="139" t="s">
        <v>8278</v>
      </c>
      <c r="B8088" s="138">
        <v>104.398</v>
      </c>
      <c r="C8088" s="178">
        <f t="shared" si="284"/>
        <v>839</v>
      </c>
      <c r="D8088" s="178">
        <f t="shared" si="285"/>
        <v>14</v>
      </c>
    </row>
    <row r="8089" spans="1:4">
      <c r="A8089" s="139" t="s">
        <v>8279</v>
      </c>
      <c r="B8089" s="138">
        <v>44.742000000000004</v>
      </c>
      <c r="C8089" s="178">
        <f t="shared" si="284"/>
        <v>856</v>
      </c>
      <c r="D8089" s="178">
        <f t="shared" si="285"/>
        <v>15</v>
      </c>
    </row>
    <row r="8090" spans="1:4">
      <c r="A8090" s="139" t="s">
        <v>8280</v>
      </c>
      <c r="B8090" s="138">
        <v>44.742000000000004</v>
      </c>
      <c r="C8090" s="178">
        <f t="shared" si="284"/>
        <v>846</v>
      </c>
      <c r="D8090" s="178">
        <f t="shared" si="285"/>
        <v>16</v>
      </c>
    </row>
    <row r="8091" spans="1:4">
      <c r="A8091" s="139" t="s">
        <v>8281</v>
      </c>
      <c r="B8091" s="138">
        <v>44.742000000000004</v>
      </c>
      <c r="C8091" s="178">
        <f t="shared" si="284"/>
        <v>805</v>
      </c>
      <c r="D8091" s="178">
        <f t="shared" si="285"/>
        <v>17</v>
      </c>
    </row>
    <row r="8092" spans="1:4">
      <c r="A8092" s="139" t="s">
        <v>8282</v>
      </c>
      <c r="B8092" s="138">
        <v>44.742000000000004</v>
      </c>
      <c r="C8092" s="178">
        <f t="shared" si="284"/>
        <v>742</v>
      </c>
      <c r="D8092" s="178">
        <f t="shared" si="285"/>
        <v>18</v>
      </c>
    </row>
    <row r="8093" spans="1:4">
      <c r="A8093" s="139" t="s">
        <v>8283</v>
      </c>
      <c r="B8093" s="138">
        <v>22.371000000000002</v>
      </c>
      <c r="C8093" s="178">
        <f t="shared" si="284"/>
        <v>648</v>
      </c>
      <c r="D8093" s="178">
        <f t="shared" si="285"/>
        <v>19</v>
      </c>
    </row>
    <row r="8094" spans="1:4">
      <c r="A8094" s="139" t="s">
        <v>8284</v>
      </c>
      <c r="B8094" s="138">
        <v>0</v>
      </c>
      <c r="C8094" s="178">
        <f t="shared" si="284"/>
        <v>494</v>
      </c>
      <c r="D8094" s="178">
        <f t="shared" si="285"/>
        <v>20</v>
      </c>
    </row>
    <row r="8095" spans="1:4">
      <c r="A8095" s="139" t="s">
        <v>8285</v>
      </c>
      <c r="B8095" s="138">
        <v>0</v>
      </c>
      <c r="C8095" s="178">
        <f t="shared" si="284"/>
        <v>136</v>
      </c>
      <c r="D8095" s="178">
        <f t="shared" si="285"/>
        <v>21</v>
      </c>
    </row>
    <row r="8096" spans="1:4">
      <c r="A8096" s="139" t="s">
        <v>8286</v>
      </c>
      <c r="B8096" s="138">
        <v>0</v>
      </c>
      <c r="C8096" s="178">
        <f t="shared" si="284"/>
        <v>0</v>
      </c>
      <c r="D8096" s="178">
        <f t="shared" si="285"/>
        <v>22</v>
      </c>
    </row>
    <row r="8097" spans="1:4">
      <c r="A8097" s="139" t="s">
        <v>8287</v>
      </c>
      <c r="B8097" s="138">
        <v>0</v>
      </c>
      <c r="C8097" s="178">
        <f t="shared" si="284"/>
        <v>0</v>
      </c>
      <c r="D8097" s="178">
        <f t="shared" si="285"/>
        <v>23</v>
      </c>
    </row>
    <row r="8098" spans="1:4">
      <c r="A8098" s="139" t="s">
        <v>8288</v>
      </c>
      <c r="B8098" s="138">
        <v>0</v>
      </c>
      <c r="C8098" s="178">
        <f t="shared" si="284"/>
        <v>0</v>
      </c>
      <c r="D8098" s="178">
        <f t="shared" si="285"/>
        <v>24</v>
      </c>
    </row>
    <row r="8099" spans="1:4">
      <c r="A8099" s="139" t="s">
        <v>8289</v>
      </c>
      <c r="B8099" s="138">
        <v>0</v>
      </c>
      <c r="C8099" s="178">
        <f t="shared" si="284"/>
        <v>0</v>
      </c>
      <c r="D8099" s="178">
        <f t="shared" si="285"/>
        <v>1</v>
      </c>
    </row>
    <row r="8100" spans="1:4">
      <c r="A8100" s="139" t="s">
        <v>8290</v>
      </c>
      <c r="B8100" s="138">
        <v>0</v>
      </c>
      <c r="C8100" s="178">
        <f t="shared" si="284"/>
        <v>0</v>
      </c>
      <c r="D8100" s="178">
        <f t="shared" si="285"/>
        <v>2</v>
      </c>
    </row>
    <row r="8101" spans="1:4">
      <c r="A8101" s="139" t="s">
        <v>8291</v>
      </c>
      <c r="B8101" s="138">
        <v>0</v>
      </c>
      <c r="C8101" s="178">
        <f t="shared" si="284"/>
        <v>0</v>
      </c>
      <c r="D8101" s="178">
        <f t="shared" si="285"/>
        <v>3</v>
      </c>
    </row>
    <row r="8102" spans="1:4">
      <c r="A8102" s="139" t="s">
        <v>8292</v>
      </c>
      <c r="B8102" s="138">
        <v>0</v>
      </c>
      <c r="C8102" s="178">
        <f t="shared" si="284"/>
        <v>0</v>
      </c>
      <c r="D8102" s="178">
        <f t="shared" si="285"/>
        <v>4</v>
      </c>
    </row>
    <row r="8103" spans="1:4">
      <c r="A8103" s="139" t="s">
        <v>8293</v>
      </c>
      <c r="B8103" s="138">
        <v>0</v>
      </c>
      <c r="C8103" s="178">
        <f t="shared" si="284"/>
        <v>0</v>
      </c>
      <c r="D8103" s="178">
        <f t="shared" si="285"/>
        <v>5</v>
      </c>
    </row>
    <row r="8104" spans="1:4">
      <c r="A8104" s="139" t="s">
        <v>8294</v>
      </c>
      <c r="B8104" s="138">
        <v>0</v>
      </c>
      <c r="C8104" s="178">
        <f t="shared" si="284"/>
        <v>0</v>
      </c>
      <c r="D8104" s="178">
        <f t="shared" si="285"/>
        <v>6</v>
      </c>
    </row>
    <row r="8105" spans="1:4">
      <c r="A8105" s="139" t="s">
        <v>8295</v>
      </c>
      <c r="B8105" s="138">
        <v>0</v>
      </c>
      <c r="C8105" s="178">
        <f t="shared" si="284"/>
        <v>23</v>
      </c>
      <c r="D8105" s="178">
        <f t="shared" si="285"/>
        <v>7</v>
      </c>
    </row>
    <row r="8106" spans="1:4">
      <c r="A8106" s="139" t="s">
        <v>8296</v>
      </c>
      <c r="B8106" s="138">
        <v>0</v>
      </c>
      <c r="C8106" s="178">
        <f t="shared" si="284"/>
        <v>325</v>
      </c>
      <c r="D8106" s="178">
        <f t="shared" si="285"/>
        <v>8</v>
      </c>
    </row>
    <row r="8107" spans="1:4">
      <c r="A8107" s="139" t="s">
        <v>8297</v>
      </c>
      <c r="B8107" s="138">
        <v>104.398</v>
      </c>
      <c r="C8107" s="178">
        <f t="shared" si="284"/>
        <v>483</v>
      </c>
      <c r="D8107" s="178">
        <f t="shared" si="285"/>
        <v>9</v>
      </c>
    </row>
    <row r="8108" spans="1:4">
      <c r="A8108" s="139" t="s">
        <v>8298</v>
      </c>
      <c r="B8108" s="138">
        <v>104.398</v>
      </c>
      <c r="C8108" s="178">
        <f t="shared" si="284"/>
        <v>586</v>
      </c>
      <c r="D8108" s="178">
        <f t="shared" si="285"/>
        <v>10</v>
      </c>
    </row>
    <row r="8109" spans="1:4">
      <c r="A8109" s="139" t="s">
        <v>8299</v>
      </c>
      <c r="B8109" s="138">
        <v>104.398</v>
      </c>
      <c r="C8109" s="178">
        <f t="shared" si="284"/>
        <v>703</v>
      </c>
      <c r="D8109" s="178">
        <f t="shared" si="285"/>
        <v>11</v>
      </c>
    </row>
    <row r="8110" spans="1:4">
      <c r="A8110" s="139" t="s">
        <v>8300</v>
      </c>
      <c r="B8110" s="138">
        <v>82.027000000000001</v>
      </c>
      <c r="C8110" s="178">
        <f t="shared" si="284"/>
        <v>771</v>
      </c>
      <c r="D8110" s="178">
        <f t="shared" si="285"/>
        <v>12</v>
      </c>
    </row>
    <row r="8111" spans="1:4">
      <c r="A8111" s="139" t="s">
        <v>8301</v>
      </c>
      <c r="B8111" s="138">
        <v>82.027000000000001</v>
      </c>
      <c r="C8111" s="178">
        <f t="shared" si="284"/>
        <v>809</v>
      </c>
      <c r="D8111" s="178">
        <f t="shared" si="285"/>
        <v>13</v>
      </c>
    </row>
    <row r="8112" spans="1:4">
      <c r="A8112" s="139" t="s">
        <v>8302</v>
      </c>
      <c r="B8112" s="138">
        <v>82.027000000000001</v>
      </c>
      <c r="C8112" s="178">
        <f t="shared" si="284"/>
        <v>839</v>
      </c>
      <c r="D8112" s="178">
        <f t="shared" si="285"/>
        <v>14</v>
      </c>
    </row>
    <row r="8113" spans="1:4">
      <c r="A8113" s="139" t="s">
        <v>8303</v>
      </c>
      <c r="B8113" s="138">
        <v>44.742000000000004</v>
      </c>
      <c r="C8113" s="178">
        <f t="shared" si="284"/>
        <v>856</v>
      </c>
      <c r="D8113" s="178">
        <f t="shared" si="285"/>
        <v>15</v>
      </c>
    </row>
    <row r="8114" spans="1:4">
      <c r="A8114" s="139" t="s">
        <v>8304</v>
      </c>
      <c r="B8114" s="138">
        <v>44.742000000000004</v>
      </c>
      <c r="C8114" s="178">
        <f t="shared" si="284"/>
        <v>846</v>
      </c>
      <c r="D8114" s="178">
        <f t="shared" si="285"/>
        <v>16</v>
      </c>
    </row>
    <row r="8115" spans="1:4">
      <c r="A8115" s="139" t="s">
        <v>8305</v>
      </c>
      <c r="B8115" s="138">
        <v>22.371000000000002</v>
      </c>
      <c r="C8115" s="178">
        <f t="shared" si="284"/>
        <v>805</v>
      </c>
      <c r="D8115" s="178">
        <f t="shared" si="285"/>
        <v>17</v>
      </c>
    </row>
    <row r="8116" spans="1:4">
      <c r="A8116" s="139" t="s">
        <v>8306</v>
      </c>
      <c r="B8116" s="138">
        <v>22.371000000000002</v>
      </c>
      <c r="C8116" s="178">
        <f t="shared" ref="C8116:C8179" si="286">_xlfn.XLOOKUP(D8116,$N$5:$N$28,$M$5:$M$28)</f>
        <v>742</v>
      </c>
      <c r="D8116" s="178">
        <f t="shared" si="285"/>
        <v>18</v>
      </c>
    </row>
    <row r="8117" spans="1:4">
      <c r="A8117" s="139" t="s">
        <v>8307</v>
      </c>
      <c r="B8117" s="138">
        <v>0</v>
      </c>
      <c r="C8117" s="178">
        <f t="shared" si="286"/>
        <v>648</v>
      </c>
      <c r="D8117" s="178">
        <f t="shared" si="285"/>
        <v>19</v>
      </c>
    </row>
    <row r="8118" spans="1:4">
      <c r="A8118" s="139" t="s">
        <v>8308</v>
      </c>
      <c r="B8118" s="138">
        <v>0</v>
      </c>
      <c r="C8118" s="178">
        <f t="shared" si="286"/>
        <v>494</v>
      </c>
      <c r="D8118" s="178">
        <f t="shared" si="285"/>
        <v>20</v>
      </c>
    </row>
    <row r="8119" spans="1:4">
      <c r="A8119" s="139" t="s">
        <v>8309</v>
      </c>
      <c r="B8119" s="138">
        <v>0</v>
      </c>
      <c r="C8119" s="178">
        <f t="shared" si="286"/>
        <v>136</v>
      </c>
      <c r="D8119" s="178">
        <f t="shared" si="285"/>
        <v>21</v>
      </c>
    </row>
    <row r="8120" spans="1:4">
      <c r="A8120" s="139" t="s">
        <v>8310</v>
      </c>
      <c r="B8120" s="138">
        <v>0</v>
      </c>
      <c r="C8120" s="178">
        <f t="shared" si="286"/>
        <v>0</v>
      </c>
      <c r="D8120" s="178">
        <f t="shared" si="285"/>
        <v>22</v>
      </c>
    </row>
    <row r="8121" spans="1:4">
      <c r="A8121" s="139" t="s">
        <v>8311</v>
      </c>
      <c r="B8121" s="138">
        <v>0</v>
      </c>
      <c r="C8121" s="178">
        <f t="shared" si="286"/>
        <v>0</v>
      </c>
      <c r="D8121" s="178">
        <f t="shared" si="285"/>
        <v>23</v>
      </c>
    </row>
    <row r="8122" spans="1:4">
      <c r="A8122" s="139" t="s">
        <v>8312</v>
      </c>
      <c r="B8122" s="138">
        <v>0</v>
      </c>
      <c r="C8122" s="178">
        <f t="shared" si="286"/>
        <v>0</v>
      </c>
      <c r="D8122" s="178">
        <f t="shared" si="285"/>
        <v>24</v>
      </c>
    </row>
    <row r="8123" spans="1:4">
      <c r="A8123" s="139" t="s">
        <v>8313</v>
      </c>
      <c r="B8123" s="138">
        <v>0</v>
      </c>
      <c r="C8123" s="178">
        <f t="shared" si="286"/>
        <v>0</v>
      </c>
      <c r="D8123" s="178">
        <f t="shared" si="285"/>
        <v>1</v>
      </c>
    </row>
    <row r="8124" spans="1:4">
      <c r="A8124" s="139" t="s">
        <v>8314</v>
      </c>
      <c r="B8124" s="138">
        <v>0</v>
      </c>
      <c r="C8124" s="178">
        <f t="shared" si="286"/>
        <v>0</v>
      </c>
      <c r="D8124" s="178">
        <f t="shared" si="285"/>
        <v>2</v>
      </c>
    </row>
    <row r="8125" spans="1:4">
      <c r="A8125" s="139" t="s">
        <v>8315</v>
      </c>
      <c r="B8125" s="138">
        <v>0</v>
      </c>
      <c r="C8125" s="178">
        <f t="shared" si="286"/>
        <v>0</v>
      </c>
      <c r="D8125" s="178">
        <f t="shared" si="285"/>
        <v>3</v>
      </c>
    </row>
    <row r="8126" spans="1:4">
      <c r="A8126" s="139" t="s">
        <v>8316</v>
      </c>
      <c r="B8126" s="138">
        <v>0</v>
      </c>
      <c r="C8126" s="178">
        <f t="shared" si="286"/>
        <v>0</v>
      </c>
      <c r="D8126" s="178">
        <f t="shared" si="285"/>
        <v>4</v>
      </c>
    </row>
    <row r="8127" spans="1:4">
      <c r="A8127" s="139" t="s">
        <v>8317</v>
      </c>
      <c r="B8127" s="138">
        <v>0</v>
      </c>
      <c r="C8127" s="178">
        <f t="shared" si="286"/>
        <v>0</v>
      </c>
      <c r="D8127" s="178">
        <f t="shared" si="285"/>
        <v>5</v>
      </c>
    </row>
    <row r="8128" spans="1:4">
      <c r="A8128" s="139" t="s">
        <v>8318</v>
      </c>
      <c r="B8128" s="138">
        <v>0</v>
      </c>
      <c r="C8128" s="178">
        <f t="shared" si="286"/>
        <v>0</v>
      </c>
      <c r="D8128" s="178">
        <f t="shared" si="285"/>
        <v>6</v>
      </c>
    </row>
    <row r="8129" spans="1:4">
      <c r="A8129" s="139" t="s">
        <v>8319</v>
      </c>
      <c r="B8129" s="138">
        <v>0</v>
      </c>
      <c r="C8129" s="178">
        <f t="shared" si="286"/>
        <v>23</v>
      </c>
      <c r="D8129" s="178">
        <f t="shared" si="285"/>
        <v>7</v>
      </c>
    </row>
    <row r="8130" spans="1:4">
      <c r="A8130" s="139" t="s">
        <v>8320</v>
      </c>
      <c r="B8130" s="138">
        <v>0</v>
      </c>
      <c r="C8130" s="178">
        <f t="shared" si="286"/>
        <v>325</v>
      </c>
      <c r="D8130" s="178">
        <f t="shared" si="285"/>
        <v>8</v>
      </c>
    </row>
    <row r="8131" spans="1:4">
      <c r="A8131" s="139" t="s">
        <v>8321</v>
      </c>
      <c r="B8131" s="138">
        <v>59.656000000000006</v>
      </c>
      <c r="C8131" s="178">
        <f t="shared" si="286"/>
        <v>483</v>
      </c>
      <c r="D8131" s="178">
        <f t="shared" si="285"/>
        <v>9</v>
      </c>
    </row>
    <row r="8132" spans="1:4">
      <c r="A8132" s="139" t="s">
        <v>8322</v>
      </c>
      <c r="B8132" s="138">
        <v>59.656000000000006</v>
      </c>
      <c r="C8132" s="178">
        <f t="shared" si="286"/>
        <v>586</v>
      </c>
      <c r="D8132" s="178">
        <f t="shared" si="285"/>
        <v>10</v>
      </c>
    </row>
    <row r="8133" spans="1:4">
      <c r="A8133" s="139" t="s">
        <v>8323</v>
      </c>
      <c r="B8133" s="138">
        <v>59.656000000000006</v>
      </c>
      <c r="C8133" s="178">
        <f t="shared" si="286"/>
        <v>703</v>
      </c>
      <c r="D8133" s="178">
        <f t="shared" si="285"/>
        <v>11</v>
      </c>
    </row>
    <row r="8134" spans="1:4">
      <c r="A8134" s="139" t="s">
        <v>8324</v>
      </c>
      <c r="B8134" s="138">
        <v>59.656000000000006</v>
      </c>
      <c r="C8134" s="178">
        <f t="shared" si="286"/>
        <v>771</v>
      </c>
      <c r="D8134" s="178">
        <f t="shared" si="285"/>
        <v>12</v>
      </c>
    </row>
    <row r="8135" spans="1:4">
      <c r="A8135" s="139" t="s">
        <v>8325</v>
      </c>
      <c r="B8135" s="138">
        <v>59.656000000000006</v>
      </c>
      <c r="C8135" s="178">
        <f t="shared" si="286"/>
        <v>809</v>
      </c>
      <c r="D8135" s="178">
        <f t="shared" si="285"/>
        <v>13</v>
      </c>
    </row>
    <row r="8136" spans="1:4">
      <c r="A8136" s="139" t="s">
        <v>8326</v>
      </c>
      <c r="B8136" s="138">
        <v>59.656000000000006</v>
      </c>
      <c r="C8136" s="178">
        <f t="shared" si="286"/>
        <v>839</v>
      </c>
      <c r="D8136" s="178">
        <f t="shared" si="285"/>
        <v>14</v>
      </c>
    </row>
    <row r="8137" spans="1:4">
      <c r="A8137" s="139" t="s">
        <v>8327</v>
      </c>
      <c r="B8137" s="138">
        <v>59.656000000000006</v>
      </c>
      <c r="C8137" s="178">
        <f t="shared" si="286"/>
        <v>856</v>
      </c>
      <c r="D8137" s="178">
        <f t="shared" si="285"/>
        <v>15</v>
      </c>
    </row>
    <row r="8138" spans="1:4">
      <c r="A8138" s="139" t="s">
        <v>8328</v>
      </c>
      <c r="B8138" s="138">
        <v>0</v>
      </c>
      <c r="C8138" s="178">
        <f t="shared" si="286"/>
        <v>846</v>
      </c>
      <c r="D8138" s="178">
        <f t="shared" si="285"/>
        <v>16</v>
      </c>
    </row>
    <row r="8139" spans="1:4">
      <c r="A8139" s="139" t="s">
        <v>8329</v>
      </c>
      <c r="B8139" s="138">
        <v>0</v>
      </c>
      <c r="C8139" s="178">
        <f t="shared" si="286"/>
        <v>805</v>
      </c>
      <c r="D8139" s="178">
        <f t="shared" ref="D8139:D8202" si="287">D8115</f>
        <v>17</v>
      </c>
    </row>
    <row r="8140" spans="1:4">
      <c r="A8140" s="139" t="s">
        <v>8330</v>
      </c>
      <c r="B8140" s="138">
        <v>0</v>
      </c>
      <c r="C8140" s="178">
        <f t="shared" si="286"/>
        <v>742</v>
      </c>
      <c r="D8140" s="178">
        <f t="shared" si="287"/>
        <v>18</v>
      </c>
    </row>
    <row r="8141" spans="1:4">
      <c r="A8141" s="139" t="s">
        <v>8331</v>
      </c>
      <c r="B8141" s="138">
        <v>0</v>
      </c>
      <c r="C8141" s="178">
        <f t="shared" si="286"/>
        <v>648</v>
      </c>
      <c r="D8141" s="178">
        <f t="shared" si="287"/>
        <v>19</v>
      </c>
    </row>
    <row r="8142" spans="1:4">
      <c r="A8142" s="139" t="s">
        <v>8332</v>
      </c>
      <c r="B8142" s="138">
        <v>0</v>
      </c>
      <c r="C8142" s="178">
        <f t="shared" si="286"/>
        <v>494</v>
      </c>
      <c r="D8142" s="178">
        <f t="shared" si="287"/>
        <v>20</v>
      </c>
    </row>
    <row r="8143" spans="1:4">
      <c r="A8143" s="139" t="s">
        <v>8333</v>
      </c>
      <c r="B8143" s="138">
        <v>0</v>
      </c>
      <c r="C8143" s="178">
        <f t="shared" si="286"/>
        <v>136</v>
      </c>
      <c r="D8143" s="178">
        <f t="shared" si="287"/>
        <v>21</v>
      </c>
    </row>
    <row r="8144" spans="1:4">
      <c r="A8144" s="139" t="s">
        <v>8334</v>
      </c>
      <c r="B8144" s="138">
        <v>0</v>
      </c>
      <c r="C8144" s="178">
        <f t="shared" si="286"/>
        <v>0</v>
      </c>
      <c r="D8144" s="178">
        <f t="shared" si="287"/>
        <v>22</v>
      </c>
    </row>
    <row r="8145" spans="1:4">
      <c r="A8145" s="139" t="s">
        <v>8335</v>
      </c>
      <c r="B8145" s="138">
        <v>0</v>
      </c>
      <c r="C8145" s="178">
        <f t="shared" si="286"/>
        <v>0</v>
      </c>
      <c r="D8145" s="178">
        <f t="shared" si="287"/>
        <v>23</v>
      </c>
    </row>
    <row r="8146" spans="1:4">
      <c r="A8146" s="139" t="s">
        <v>8336</v>
      </c>
      <c r="B8146" s="138">
        <v>0</v>
      </c>
      <c r="C8146" s="178">
        <f t="shared" si="286"/>
        <v>0</v>
      </c>
      <c r="D8146" s="178">
        <f t="shared" si="287"/>
        <v>24</v>
      </c>
    </row>
    <row r="8147" spans="1:4">
      <c r="A8147" s="139" t="s">
        <v>8337</v>
      </c>
      <c r="B8147" s="138">
        <v>0</v>
      </c>
      <c r="C8147" s="178">
        <f t="shared" si="286"/>
        <v>0</v>
      </c>
      <c r="D8147" s="178">
        <f t="shared" si="287"/>
        <v>1</v>
      </c>
    </row>
    <row r="8148" spans="1:4">
      <c r="A8148" s="139" t="s">
        <v>8338</v>
      </c>
      <c r="B8148" s="138">
        <v>0</v>
      </c>
      <c r="C8148" s="178">
        <f t="shared" si="286"/>
        <v>0</v>
      </c>
      <c r="D8148" s="178">
        <f t="shared" si="287"/>
        <v>2</v>
      </c>
    </row>
    <row r="8149" spans="1:4">
      <c r="A8149" s="139" t="s">
        <v>8339</v>
      </c>
      <c r="B8149" s="138">
        <v>0</v>
      </c>
      <c r="C8149" s="178">
        <f t="shared" si="286"/>
        <v>0</v>
      </c>
      <c r="D8149" s="178">
        <f t="shared" si="287"/>
        <v>3</v>
      </c>
    </row>
    <row r="8150" spans="1:4">
      <c r="A8150" s="139" t="s">
        <v>8340</v>
      </c>
      <c r="B8150" s="138">
        <v>0</v>
      </c>
      <c r="C8150" s="178">
        <f t="shared" si="286"/>
        <v>0</v>
      </c>
      <c r="D8150" s="178">
        <f t="shared" si="287"/>
        <v>4</v>
      </c>
    </row>
    <row r="8151" spans="1:4">
      <c r="A8151" s="139" t="s">
        <v>8341</v>
      </c>
      <c r="B8151" s="138">
        <v>0</v>
      </c>
      <c r="C8151" s="178">
        <f t="shared" si="286"/>
        <v>0</v>
      </c>
      <c r="D8151" s="178">
        <f t="shared" si="287"/>
        <v>5</v>
      </c>
    </row>
    <row r="8152" spans="1:4">
      <c r="A8152" s="139" t="s">
        <v>8342</v>
      </c>
      <c r="B8152" s="138">
        <v>0</v>
      </c>
      <c r="C8152" s="178">
        <f t="shared" si="286"/>
        <v>0</v>
      </c>
      <c r="D8152" s="178">
        <f t="shared" si="287"/>
        <v>6</v>
      </c>
    </row>
    <row r="8153" spans="1:4">
      <c r="A8153" s="139" t="s">
        <v>8343</v>
      </c>
      <c r="B8153" s="138">
        <v>0</v>
      </c>
      <c r="C8153" s="178">
        <f t="shared" si="286"/>
        <v>23</v>
      </c>
      <c r="D8153" s="178">
        <f t="shared" si="287"/>
        <v>7</v>
      </c>
    </row>
    <row r="8154" spans="1:4">
      <c r="A8154" s="139" t="s">
        <v>8344</v>
      </c>
      <c r="B8154" s="138">
        <v>0</v>
      </c>
      <c r="C8154" s="178">
        <f t="shared" si="286"/>
        <v>325</v>
      </c>
      <c r="D8154" s="178">
        <f t="shared" si="287"/>
        <v>8</v>
      </c>
    </row>
    <row r="8155" spans="1:4">
      <c r="A8155" s="139" t="s">
        <v>8345</v>
      </c>
      <c r="B8155" s="138">
        <v>59.656000000000006</v>
      </c>
      <c r="C8155" s="178">
        <f t="shared" si="286"/>
        <v>483</v>
      </c>
      <c r="D8155" s="178">
        <f t="shared" si="287"/>
        <v>9</v>
      </c>
    </row>
    <row r="8156" spans="1:4">
      <c r="A8156" s="139" t="s">
        <v>8346</v>
      </c>
      <c r="B8156" s="138">
        <v>59.656000000000006</v>
      </c>
      <c r="C8156" s="178">
        <f t="shared" si="286"/>
        <v>586</v>
      </c>
      <c r="D8156" s="178">
        <f t="shared" si="287"/>
        <v>10</v>
      </c>
    </row>
    <row r="8157" spans="1:4">
      <c r="A8157" s="139" t="s">
        <v>8347</v>
      </c>
      <c r="B8157" s="138">
        <v>59.656000000000006</v>
      </c>
      <c r="C8157" s="178">
        <f t="shared" si="286"/>
        <v>703</v>
      </c>
      <c r="D8157" s="178">
        <f t="shared" si="287"/>
        <v>11</v>
      </c>
    </row>
    <row r="8158" spans="1:4">
      <c r="A8158" s="139" t="s">
        <v>8348</v>
      </c>
      <c r="B8158" s="138">
        <v>59.656000000000006</v>
      </c>
      <c r="C8158" s="178">
        <f t="shared" si="286"/>
        <v>771</v>
      </c>
      <c r="D8158" s="178">
        <f t="shared" si="287"/>
        <v>12</v>
      </c>
    </row>
    <row r="8159" spans="1:4">
      <c r="A8159" s="139" t="s">
        <v>8349</v>
      </c>
      <c r="B8159" s="138">
        <v>59.656000000000006</v>
      </c>
      <c r="C8159" s="178">
        <f t="shared" si="286"/>
        <v>809</v>
      </c>
      <c r="D8159" s="178">
        <f t="shared" si="287"/>
        <v>13</v>
      </c>
    </row>
    <row r="8160" spans="1:4">
      <c r="A8160" s="139" t="s">
        <v>8350</v>
      </c>
      <c r="B8160" s="138">
        <v>59.656000000000006</v>
      </c>
      <c r="C8160" s="178">
        <f t="shared" si="286"/>
        <v>839</v>
      </c>
      <c r="D8160" s="178">
        <f t="shared" si="287"/>
        <v>14</v>
      </c>
    </row>
    <row r="8161" spans="1:4">
      <c r="A8161" s="139" t="s">
        <v>8351</v>
      </c>
      <c r="B8161" s="138">
        <v>59.656000000000006</v>
      </c>
      <c r="C8161" s="178">
        <f t="shared" si="286"/>
        <v>856</v>
      </c>
      <c r="D8161" s="178">
        <f t="shared" si="287"/>
        <v>15</v>
      </c>
    </row>
    <row r="8162" spans="1:4">
      <c r="A8162" s="139" t="s">
        <v>8352</v>
      </c>
      <c r="B8162" s="138">
        <v>0</v>
      </c>
      <c r="C8162" s="178">
        <f t="shared" si="286"/>
        <v>846</v>
      </c>
      <c r="D8162" s="178">
        <f t="shared" si="287"/>
        <v>16</v>
      </c>
    </row>
    <row r="8163" spans="1:4">
      <c r="A8163" s="139" t="s">
        <v>8353</v>
      </c>
      <c r="B8163" s="138">
        <v>0</v>
      </c>
      <c r="C8163" s="178">
        <f t="shared" si="286"/>
        <v>805</v>
      </c>
      <c r="D8163" s="178">
        <f t="shared" si="287"/>
        <v>17</v>
      </c>
    </row>
    <row r="8164" spans="1:4">
      <c r="A8164" s="139" t="s">
        <v>8354</v>
      </c>
      <c r="B8164" s="138">
        <v>0</v>
      </c>
      <c r="C8164" s="178">
        <f t="shared" si="286"/>
        <v>742</v>
      </c>
      <c r="D8164" s="178">
        <f t="shared" si="287"/>
        <v>18</v>
      </c>
    </row>
    <row r="8165" spans="1:4">
      <c r="A8165" s="139" t="s">
        <v>8355</v>
      </c>
      <c r="B8165" s="138">
        <v>0</v>
      </c>
      <c r="C8165" s="178">
        <f t="shared" si="286"/>
        <v>648</v>
      </c>
      <c r="D8165" s="178">
        <f t="shared" si="287"/>
        <v>19</v>
      </c>
    </row>
    <row r="8166" spans="1:4">
      <c r="A8166" s="139" t="s">
        <v>8356</v>
      </c>
      <c r="B8166" s="138">
        <v>0</v>
      </c>
      <c r="C8166" s="178">
        <f t="shared" si="286"/>
        <v>494</v>
      </c>
      <c r="D8166" s="178">
        <f t="shared" si="287"/>
        <v>20</v>
      </c>
    </row>
    <row r="8167" spans="1:4">
      <c r="A8167" s="139" t="s">
        <v>8357</v>
      </c>
      <c r="B8167" s="138">
        <v>0</v>
      </c>
      <c r="C8167" s="178">
        <f t="shared" si="286"/>
        <v>136</v>
      </c>
      <c r="D8167" s="178">
        <f t="shared" si="287"/>
        <v>21</v>
      </c>
    </row>
    <row r="8168" spans="1:4">
      <c r="A8168" s="139" t="s">
        <v>8358</v>
      </c>
      <c r="B8168" s="138">
        <v>0</v>
      </c>
      <c r="C8168" s="178">
        <f t="shared" si="286"/>
        <v>0</v>
      </c>
      <c r="D8168" s="178">
        <f t="shared" si="287"/>
        <v>22</v>
      </c>
    </row>
    <row r="8169" spans="1:4">
      <c r="A8169" s="139" t="s">
        <v>8359</v>
      </c>
      <c r="B8169" s="138">
        <v>0</v>
      </c>
      <c r="C8169" s="178">
        <f t="shared" si="286"/>
        <v>0</v>
      </c>
      <c r="D8169" s="178">
        <f t="shared" si="287"/>
        <v>23</v>
      </c>
    </row>
    <row r="8170" spans="1:4">
      <c r="A8170" s="139" t="s">
        <v>8360</v>
      </c>
      <c r="B8170" s="138">
        <v>0</v>
      </c>
      <c r="C8170" s="178">
        <f t="shared" si="286"/>
        <v>0</v>
      </c>
      <c r="D8170" s="178">
        <f t="shared" si="287"/>
        <v>24</v>
      </c>
    </row>
    <row r="8171" spans="1:4">
      <c r="A8171" s="139" t="s">
        <v>8361</v>
      </c>
      <c r="B8171" s="138">
        <v>0</v>
      </c>
      <c r="C8171" s="178">
        <f t="shared" si="286"/>
        <v>0</v>
      </c>
      <c r="D8171" s="178">
        <f t="shared" si="287"/>
        <v>1</v>
      </c>
    </row>
    <row r="8172" spans="1:4">
      <c r="A8172" s="139" t="s">
        <v>8362</v>
      </c>
      <c r="B8172" s="138">
        <v>0</v>
      </c>
      <c r="C8172" s="178">
        <f t="shared" si="286"/>
        <v>0</v>
      </c>
      <c r="D8172" s="178">
        <f t="shared" si="287"/>
        <v>2</v>
      </c>
    </row>
    <row r="8173" spans="1:4">
      <c r="A8173" s="139" t="s">
        <v>8363</v>
      </c>
      <c r="B8173" s="138">
        <v>0</v>
      </c>
      <c r="C8173" s="178">
        <f t="shared" si="286"/>
        <v>0</v>
      </c>
      <c r="D8173" s="178">
        <f t="shared" si="287"/>
        <v>3</v>
      </c>
    </row>
    <row r="8174" spans="1:4">
      <c r="A8174" s="139" t="s">
        <v>8364</v>
      </c>
      <c r="B8174" s="138">
        <v>0</v>
      </c>
      <c r="C8174" s="178">
        <f t="shared" si="286"/>
        <v>0</v>
      </c>
      <c r="D8174" s="178">
        <f t="shared" si="287"/>
        <v>4</v>
      </c>
    </row>
    <row r="8175" spans="1:4">
      <c r="A8175" s="139" t="s">
        <v>8365</v>
      </c>
      <c r="B8175" s="138">
        <v>0</v>
      </c>
      <c r="C8175" s="178">
        <f t="shared" si="286"/>
        <v>0</v>
      </c>
      <c r="D8175" s="178">
        <f t="shared" si="287"/>
        <v>5</v>
      </c>
    </row>
    <row r="8176" spans="1:4">
      <c r="A8176" s="139" t="s">
        <v>8366</v>
      </c>
      <c r="B8176" s="138">
        <v>0</v>
      </c>
      <c r="C8176" s="178">
        <f t="shared" si="286"/>
        <v>0</v>
      </c>
      <c r="D8176" s="178">
        <f t="shared" si="287"/>
        <v>6</v>
      </c>
    </row>
    <row r="8177" spans="1:4">
      <c r="A8177" s="139" t="s">
        <v>8367</v>
      </c>
      <c r="B8177" s="138">
        <v>0</v>
      </c>
      <c r="C8177" s="178">
        <f t="shared" si="286"/>
        <v>23</v>
      </c>
      <c r="D8177" s="178">
        <f t="shared" si="287"/>
        <v>7</v>
      </c>
    </row>
    <row r="8178" spans="1:4">
      <c r="A8178" s="139" t="s">
        <v>8368</v>
      </c>
      <c r="B8178" s="138">
        <v>0</v>
      </c>
      <c r="C8178" s="178">
        <f t="shared" si="286"/>
        <v>325</v>
      </c>
      <c r="D8178" s="178">
        <f t="shared" si="287"/>
        <v>8</v>
      </c>
    </row>
    <row r="8179" spans="1:4">
      <c r="A8179" s="139" t="s">
        <v>8369</v>
      </c>
      <c r="B8179" s="138">
        <v>59.656000000000006</v>
      </c>
      <c r="C8179" s="178">
        <f t="shared" si="286"/>
        <v>483</v>
      </c>
      <c r="D8179" s="178">
        <f t="shared" si="287"/>
        <v>9</v>
      </c>
    </row>
    <row r="8180" spans="1:4">
      <c r="A8180" s="139" t="s">
        <v>8370</v>
      </c>
      <c r="B8180" s="138">
        <v>59.656000000000006</v>
      </c>
      <c r="C8180" s="178">
        <f t="shared" ref="C8180:C8243" si="288">_xlfn.XLOOKUP(D8180,$N$5:$N$28,$M$5:$M$28)</f>
        <v>586</v>
      </c>
      <c r="D8180" s="178">
        <f t="shared" si="287"/>
        <v>10</v>
      </c>
    </row>
    <row r="8181" spans="1:4">
      <c r="A8181" s="139" t="s">
        <v>8371</v>
      </c>
      <c r="B8181" s="138">
        <v>41.013500000000008</v>
      </c>
      <c r="C8181" s="178">
        <f t="shared" si="288"/>
        <v>703</v>
      </c>
      <c r="D8181" s="178">
        <f t="shared" si="287"/>
        <v>11</v>
      </c>
    </row>
    <row r="8182" spans="1:4">
      <c r="A8182" s="139" t="s">
        <v>8372</v>
      </c>
      <c r="B8182" s="138">
        <v>0</v>
      </c>
      <c r="C8182" s="178">
        <f t="shared" si="288"/>
        <v>771</v>
      </c>
      <c r="D8182" s="178">
        <f t="shared" si="287"/>
        <v>12</v>
      </c>
    </row>
    <row r="8183" spans="1:4">
      <c r="A8183" s="139" t="s">
        <v>8373</v>
      </c>
      <c r="B8183" s="138">
        <v>0</v>
      </c>
      <c r="C8183" s="178">
        <f t="shared" si="288"/>
        <v>809</v>
      </c>
      <c r="D8183" s="178">
        <f t="shared" si="287"/>
        <v>13</v>
      </c>
    </row>
    <row r="8184" spans="1:4">
      <c r="A8184" s="139" t="s">
        <v>8374</v>
      </c>
      <c r="B8184" s="138">
        <v>0</v>
      </c>
      <c r="C8184" s="178">
        <f t="shared" si="288"/>
        <v>839</v>
      </c>
      <c r="D8184" s="178">
        <f t="shared" si="287"/>
        <v>14</v>
      </c>
    </row>
    <row r="8185" spans="1:4">
      <c r="A8185" s="139" t="s">
        <v>8375</v>
      </c>
      <c r="B8185" s="138">
        <v>0</v>
      </c>
      <c r="C8185" s="178">
        <f t="shared" si="288"/>
        <v>856</v>
      </c>
      <c r="D8185" s="178">
        <f t="shared" si="287"/>
        <v>15</v>
      </c>
    </row>
    <row r="8186" spans="1:4">
      <c r="A8186" s="139" t="s">
        <v>8376</v>
      </c>
      <c r="B8186" s="138">
        <v>0</v>
      </c>
      <c r="C8186" s="178">
        <f t="shared" si="288"/>
        <v>846</v>
      </c>
      <c r="D8186" s="178">
        <f t="shared" si="287"/>
        <v>16</v>
      </c>
    </row>
    <row r="8187" spans="1:4">
      <c r="A8187" s="139" t="s">
        <v>8377</v>
      </c>
      <c r="B8187" s="138">
        <v>0</v>
      </c>
      <c r="C8187" s="178">
        <f t="shared" si="288"/>
        <v>805</v>
      </c>
      <c r="D8187" s="178">
        <f t="shared" si="287"/>
        <v>17</v>
      </c>
    </row>
    <row r="8188" spans="1:4">
      <c r="A8188" s="139" t="s">
        <v>8378</v>
      </c>
      <c r="B8188" s="138">
        <v>0</v>
      </c>
      <c r="C8188" s="178">
        <f t="shared" si="288"/>
        <v>742</v>
      </c>
      <c r="D8188" s="178">
        <f t="shared" si="287"/>
        <v>18</v>
      </c>
    </row>
    <row r="8189" spans="1:4">
      <c r="A8189" s="139" t="s">
        <v>8379</v>
      </c>
      <c r="B8189" s="138">
        <v>0</v>
      </c>
      <c r="C8189" s="178">
        <f t="shared" si="288"/>
        <v>648</v>
      </c>
      <c r="D8189" s="178">
        <f t="shared" si="287"/>
        <v>19</v>
      </c>
    </row>
    <row r="8190" spans="1:4">
      <c r="A8190" s="139" t="s">
        <v>8380</v>
      </c>
      <c r="B8190" s="138">
        <v>0</v>
      </c>
      <c r="C8190" s="178">
        <f t="shared" si="288"/>
        <v>494</v>
      </c>
      <c r="D8190" s="178">
        <f t="shared" si="287"/>
        <v>20</v>
      </c>
    </row>
    <row r="8191" spans="1:4">
      <c r="A8191" s="139" t="s">
        <v>8381</v>
      </c>
      <c r="B8191" s="138">
        <v>0</v>
      </c>
      <c r="C8191" s="178">
        <f t="shared" si="288"/>
        <v>136</v>
      </c>
      <c r="D8191" s="178">
        <f t="shared" si="287"/>
        <v>21</v>
      </c>
    </row>
    <row r="8192" spans="1:4">
      <c r="A8192" s="139" t="s">
        <v>8382</v>
      </c>
      <c r="B8192" s="138">
        <v>0</v>
      </c>
      <c r="C8192" s="178">
        <f t="shared" si="288"/>
        <v>0</v>
      </c>
      <c r="D8192" s="178">
        <f t="shared" si="287"/>
        <v>22</v>
      </c>
    </row>
    <row r="8193" spans="1:4">
      <c r="A8193" s="139" t="s">
        <v>8383</v>
      </c>
      <c r="B8193" s="138">
        <v>0</v>
      </c>
      <c r="C8193" s="178">
        <f t="shared" si="288"/>
        <v>0</v>
      </c>
      <c r="D8193" s="178">
        <f t="shared" si="287"/>
        <v>23</v>
      </c>
    </row>
    <row r="8194" spans="1:4">
      <c r="A8194" s="139" t="s">
        <v>8384</v>
      </c>
      <c r="B8194" s="138">
        <v>0</v>
      </c>
      <c r="C8194" s="178">
        <f t="shared" si="288"/>
        <v>0</v>
      </c>
      <c r="D8194" s="178">
        <f t="shared" si="287"/>
        <v>24</v>
      </c>
    </row>
    <row r="8195" spans="1:4">
      <c r="A8195" s="139" t="s">
        <v>8385</v>
      </c>
      <c r="B8195" s="138">
        <v>0</v>
      </c>
      <c r="C8195" s="178">
        <f t="shared" si="288"/>
        <v>0</v>
      </c>
      <c r="D8195" s="178">
        <f t="shared" si="287"/>
        <v>1</v>
      </c>
    </row>
    <row r="8196" spans="1:4">
      <c r="A8196" s="139" t="s">
        <v>8386</v>
      </c>
      <c r="B8196" s="138">
        <v>0</v>
      </c>
      <c r="C8196" s="178">
        <f t="shared" si="288"/>
        <v>0</v>
      </c>
      <c r="D8196" s="178">
        <f t="shared" si="287"/>
        <v>2</v>
      </c>
    </row>
    <row r="8197" spans="1:4">
      <c r="A8197" s="139" t="s">
        <v>8387</v>
      </c>
      <c r="B8197" s="138">
        <v>0</v>
      </c>
      <c r="C8197" s="178">
        <f t="shared" si="288"/>
        <v>0</v>
      </c>
      <c r="D8197" s="178">
        <f t="shared" si="287"/>
        <v>3</v>
      </c>
    </row>
    <row r="8198" spans="1:4">
      <c r="A8198" s="139" t="s">
        <v>8388</v>
      </c>
      <c r="B8198" s="138">
        <v>0</v>
      </c>
      <c r="C8198" s="178">
        <f t="shared" si="288"/>
        <v>0</v>
      </c>
      <c r="D8198" s="178">
        <f t="shared" si="287"/>
        <v>4</v>
      </c>
    </row>
    <row r="8199" spans="1:4">
      <c r="A8199" s="139" t="s">
        <v>8389</v>
      </c>
      <c r="B8199" s="138">
        <v>0</v>
      </c>
      <c r="C8199" s="178">
        <f t="shared" si="288"/>
        <v>0</v>
      </c>
      <c r="D8199" s="178">
        <f t="shared" si="287"/>
        <v>5</v>
      </c>
    </row>
    <row r="8200" spans="1:4">
      <c r="A8200" s="139" t="s">
        <v>8390</v>
      </c>
      <c r="B8200" s="138">
        <v>0</v>
      </c>
      <c r="C8200" s="178">
        <f t="shared" si="288"/>
        <v>0</v>
      </c>
      <c r="D8200" s="178">
        <f t="shared" si="287"/>
        <v>6</v>
      </c>
    </row>
    <row r="8201" spans="1:4">
      <c r="A8201" s="139" t="s">
        <v>8391</v>
      </c>
      <c r="B8201" s="138">
        <v>0</v>
      </c>
      <c r="C8201" s="178">
        <f t="shared" si="288"/>
        <v>23</v>
      </c>
      <c r="D8201" s="178">
        <f t="shared" si="287"/>
        <v>7</v>
      </c>
    </row>
    <row r="8202" spans="1:4">
      <c r="A8202" s="139" t="s">
        <v>8392</v>
      </c>
      <c r="B8202" s="138">
        <v>0</v>
      </c>
      <c r="C8202" s="178">
        <f t="shared" si="288"/>
        <v>325</v>
      </c>
      <c r="D8202" s="178">
        <f t="shared" si="287"/>
        <v>8</v>
      </c>
    </row>
    <row r="8203" spans="1:4">
      <c r="A8203" s="139" t="s">
        <v>8393</v>
      </c>
      <c r="B8203" s="138">
        <v>119.312</v>
      </c>
      <c r="C8203" s="178">
        <f t="shared" si="288"/>
        <v>483</v>
      </c>
      <c r="D8203" s="178">
        <f t="shared" ref="D8203:D8266" si="289">D8179</f>
        <v>9</v>
      </c>
    </row>
    <row r="8204" spans="1:4">
      <c r="A8204" s="139" t="s">
        <v>8394</v>
      </c>
      <c r="B8204" s="138">
        <v>119.312</v>
      </c>
      <c r="C8204" s="178">
        <f t="shared" si="288"/>
        <v>586</v>
      </c>
      <c r="D8204" s="178">
        <f t="shared" si="289"/>
        <v>10</v>
      </c>
    </row>
    <row r="8205" spans="1:4">
      <c r="A8205" s="139" t="s">
        <v>8395</v>
      </c>
      <c r="B8205" s="138">
        <v>119.312</v>
      </c>
      <c r="C8205" s="178">
        <f t="shared" si="288"/>
        <v>703</v>
      </c>
      <c r="D8205" s="178">
        <f t="shared" si="289"/>
        <v>11</v>
      </c>
    </row>
    <row r="8206" spans="1:4">
      <c r="A8206" s="139" t="s">
        <v>8396</v>
      </c>
      <c r="B8206" s="138">
        <v>119.312</v>
      </c>
      <c r="C8206" s="178">
        <f t="shared" si="288"/>
        <v>771</v>
      </c>
      <c r="D8206" s="178">
        <f t="shared" si="289"/>
        <v>12</v>
      </c>
    </row>
    <row r="8207" spans="1:4">
      <c r="A8207" s="139" t="s">
        <v>8397</v>
      </c>
      <c r="B8207" s="138">
        <v>119.312</v>
      </c>
      <c r="C8207" s="178">
        <f t="shared" si="288"/>
        <v>809</v>
      </c>
      <c r="D8207" s="178">
        <f t="shared" si="289"/>
        <v>13</v>
      </c>
    </row>
    <row r="8208" spans="1:4">
      <c r="A8208" s="139" t="s">
        <v>8398</v>
      </c>
      <c r="B8208" s="138">
        <v>119.312</v>
      </c>
      <c r="C8208" s="178">
        <f t="shared" si="288"/>
        <v>839</v>
      </c>
      <c r="D8208" s="178">
        <f t="shared" si="289"/>
        <v>14</v>
      </c>
    </row>
    <row r="8209" spans="1:4">
      <c r="A8209" s="139" t="s">
        <v>8399</v>
      </c>
      <c r="B8209" s="138">
        <v>82.027000000000001</v>
      </c>
      <c r="C8209" s="178">
        <f t="shared" si="288"/>
        <v>856</v>
      </c>
      <c r="D8209" s="178">
        <f t="shared" si="289"/>
        <v>15</v>
      </c>
    </row>
    <row r="8210" spans="1:4">
      <c r="A8210" s="139" t="s">
        <v>8400</v>
      </c>
      <c r="B8210" s="138">
        <v>44.742000000000004</v>
      </c>
      <c r="C8210" s="178">
        <f t="shared" si="288"/>
        <v>846</v>
      </c>
      <c r="D8210" s="178">
        <f t="shared" si="289"/>
        <v>16</v>
      </c>
    </row>
    <row r="8211" spans="1:4">
      <c r="A8211" s="139" t="s">
        <v>8401</v>
      </c>
      <c r="B8211" s="138">
        <v>44.742000000000004</v>
      </c>
      <c r="C8211" s="178">
        <f t="shared" si="288"/>
        <v>805</v>
      </c>
      <c r="D8211" s="178">
        <f t="shared" si="289"/>
        <v>17</v>
      </c>
    </row>
    <row r="8212" spans="1:4">
      <c r="A8212" s="139" t="s">
        <v>8402</v>
      </c>
      <c r="B8212" s="138">
        <v>44.742000000000004</v>
      </c>
      <c r="C8212" s="178">
        <f t="shared" si="288"/>
        <v>742</v>
      </c>
      <c r="D8212" s="178">
        <f t="shared" si="289"/>
        <v>18</v>
      </c>
    </row>
    <row r="8213" spans="1:4">
      <c r="A8213" s="139" t="s">
        <v>8403</v>
      </c>
      <c r="B8213" s="138">
        <v>0</v>
      </c>
      <c r="C8213" s="178">
        <f t="shared" si="288"/>
        <v>648</v>
      </c>
      <c r="D8213" s="178">
        <f t="shared" si="289"/>
        <v>19</v>
      </c>
    </row>
    <row r="8214" spans="1:4">
      <c r="A8214" s="139" t="s">
        <v>8404</v>
      </c>
      <c r="B8214" s="138">
        <v>0</v>
      </c>
      <c r="C8214" s="178">
        <f t="shared" si="288"/>
        <v>494</v>
      </c>
      <c r="D8214" s="178">
        <f t="shared" si="289"/>
        <v>20</v>
      </c>
    </row>
    <row r="8215" spans="1:4">
      <c r="A8215" s="139" t="s">
        <v>8405</v>
      </c>
      <c r="B8215" s="138">
        <v>0</v>
      </c>
      <c r="C8215" s="178">
        <f t="shared" si="288"/>
        <v>136</v>
      </c>
      <c r="D8215" s="178">
        <f t="shared" si="289"/>
        <v>21</v>
      </c>
    </row>
    <row r="8216" spans="1:4">
      <c r="A8216" s="139" t="s">
        <v>8406</v>
      </c>
      <c r="B8216" s="138">
        <v>0</v>
      </c>
      <c r="C8216" s="178">
        <f t="shared" si="288"/>
        <v>0</v>
      </c>
      <c r="D8216" s="178">
        <f t="shared" si="289"/>
        <v>22</v>
      </c>
    </row>
    <row r="8217" spans="1:4">
      <c r="A8217" s="139" t="s">
        <v>8407</v>
      </c>
      <c r="B8217" s="138">
        <v>0</v>
      </c>
      <c r="C8217" s="178">
        <f t="shared" si="288"/>
        <v>0</v>
      </c>
      <c r="D8217" s="178">
        <f t="shared" si="289"/>
        <v>23</v>
      </c>
    </row>
    <row r="8218" spans="1:4">
      <c r="A8218" s="139" t="s">
        <v>8408</v>
      </c>
      <c r="B8218" s="138">
        <v>0</v>
      </c>
      <c r="C8218" s="178">
        <f t="shared" si="288"/>
        <v>0</v>
      </c>
      <c r="D8218" s="178">
        <f t="shared" si="289"/>
        <v>24</v>
      </c>
    </row>
    <row r="8219" spans="1:4">
      <c r="A8219" s="139" t="s">
        <v>8409</v>
      </c>
      <c r="B8219" s="138">
        <v>0</v>
      </c>
      <c r="C8219" s="178">
        <f t="shared" si="288"/>
        <v>0</v>
      </c>
      <c r="D8219" s="178">
        <f t="shared" si="289"/>
        <v>1</v>
      </c>
    </row>
    <row r="8220" spans="1:4">
      <c r="A8220" s="139" t="s">
        <v>8410</v>
      </c>
      <c r="B8220" s="138">
        <v>0</v>
      </c>
      <c r="C8220" s="178">
        <f t="shared" si="288"/>
        <v>0</v>
      </c>
      <c r="D8220" s="178">
        <f t="shared" si="289"/>
        <v>2</v>
      </c>
    </row>
    <row r="8221" spans="1:4">
      <c r="A8221" s="139" t="s">
        <v>8411</v>
      </c>
      <c r="B8221" s="138">
        <v>0</v>
      </c>
      <c r="C8221" s="178">
        <f t="shared" si="288"/>
        <v>0</v>
      </c>
      <c r="D8221" s="178">
        <f t="shared" si="289"/>
        <v>3</v>
      </c>
    </row>
    <row r="8222" spans="1:4">
      <c r="A8222" s="139" t="s">
        <v>8412</v>
      </c>
      <c r="B8222" s="138">
        <v>0</v>
      </c>
      <c r="C8222" s="178">
        <f t="shared" si="288"/>
        <v>0</v>
      </c>
      <c r="D8222" s="178">
        <f t="shared" si="289"/>
        <v>4</v>
      </c>
    </row>
    <row r="8223" spans="1:4">
      <c r="A8223" s="139" t="s">
        <v>8413</v>
      </c>
      <c r="B8223" s="138">
        <v>0</v>
      </c>
      <c r="C8223" s="178">
        <f t="shared" si="288"/>
        <v>0</v>
      </c>
      <c r="D8223" s="178">
        <f t="shared" si="289"/>
        <v>5</v>
      </c>
    </row>
    <row r="8224" spans="1:4">
      <c r="A8224" s="139" t="s">
        <v>8414</v>
      </c>
      <c r="B8224" s="138">
        <v>0</v>
      </c>
      <c r="C8224" s="178">
        <f t="shared" si="288"/>
        <v>0</v>
      </c>
      <c r="D8224" s="178">
        <f t="shared" si="289"/>
        <v>6</v>
      </c>
    </row>
    <row r="8225" spans="1:4">
      <c r="A8225" s="139" t="s">
        <v>8415</v>
      </c>
      <c r="B8225" s="138">
        <v>0</v>
      </c>
      <c r="C8225" s="178">
        <f t="shared" si="288"/>
        <v>23</v>
      </c>
      <c r="D8225" s="178">
        <f t="shared" si="289"/>
        <v>7</v>
      </c>
    </row>
    <row r="8226" spans="1:4">
      <c r="A8226" s="139" t="s">
        <v>8416</v>
      </c>
      <c r="B8226" s="138">
        <v>0</v>
      </c>
      <c r="C8226" s="178">
        <f t="shared" si="288"/>
        <v>325</v>
      </c>
      <c r="D8226" s="178">
        <f t="shared" si="289"/>
        <v>8</v>
      </c>
    </row>
    <row r="8227" spans="1:4">
      <c r="A8227" s="139" t="s">
        <v>8417</v>
      </c>
      <c r="B8227" s="138">
        <v>96.941000000000003</v>
      </c>
      <c r="C8227" s="178">
        <f t="shared" si="288"/>
        <v>483</v>
      </c>
      <c r="D8227" s="178">
        <f t="shared" si="289"/>
        <v>9</v>
      </c>
    </row>
    <row r="8228" spans="1:4">
      <c r="A8228" s="139" t="s">
        <v>8418</v>
      </c>
      <c r="B8228" s="138">
        <v>96.941000000000003</v>
      </c>
      <c r="C8228" s="178">
        <f t="shared" si="288"/>
        <v>586</v>
      </c>
      <c r="D8228" s="178">
        <f t="shared" si="289"/>
        <v>10</v>
      </c>
    </row>
    <row r="8229" spans="1:4">
      <c r="A8229" s="139" t="s">
        <v>8419</v>
      </c>
      <c r="B8229" s="138">
        <v>96.941000000000003</v>
      </c>
      <c r="C8229" s="178">
        <f t="shared" si="288"/>
        <v>703</v>
      </c>
      <c r="D8229" s="178">
        <f t="shared" si="289"/>
        <v>11</v>
      </c>
    </row>
    <row r="8230" spans="1:4">
      <c r="A8230" s="139" t="s">
        <v>8420</v>
      </c>
      <c r="B8230" s="138">
        <v>78.298500000000004</v>
      </c>
      <c r="C8230" s="178">
        <f t="shared" si="288"/>
        <v>771</v>
      </c>
      <c r="D8230" s="178">
        <f t="shared" si="289"/>
        <v>12</v>
      </c>
    </row>
    <row r="8231" spans="1:4">
      <c r="A8231" s="139" t="s">
        <v>8421</v>
      </c>
      <c r="B8231" s="138">
        <v>78.298500000000004</v>
      </c>
      <c r="C8231" s="178">
        <f t="shared" si="288"/>
        <v>809</v>
      </c>
      <c r="D8231" s="178">
        <f t="shared" si="289"/>
        <v>13</v>
      </c>
    </row>
    <row r="8232" spans="1:4">
      <c r="A8232" s="139" t="s">
        <v>8422</v>
      </c>
      <c r="B8232" s="138">
        <v>78.298500000000004</v>
      </c>
      <c r="C8232" s="178">
        <f t="shared" si="288"/>
        <v>839</v>
      </c>
      <c r="D8232" s="178">
        <f t="shared" si="289"/>
        <v>14</v>
      </c>
    </row>
    <row r="8233" spans="1:4">
      <c r="A8233" s="139" t="s">
        <v>8423</v>
      </c>
      <c r="B8233" s="138">
        <v>44.742000000000004</v>
      </c>
      <c r="C8233" s="178">
        <f t="shared" si="288"/>
        <v>856</v>
      </c>
      <c r="D8233" s="178">
        <f t="shared" si="289"/>
        <v>15</v>
      </c>
    </row>
    <row r="8234" spans="1:4">
      <c r="A8234" s="139" t="s">
        <v>8424</v>
      </c>
      <c r="B8234" s="138">
        <v>44.742000000000004</v>
      </c>
      <c r="C8234" s="178">
        <f t="shared" si="288"/>
        <v>846</v>
      </c>
      <c r="D8234" s="178">
        <f t="shared" si="289"/>
        <v>16</v>
      </c>
    </row>
    <row r="8235" spans="1:4">
      <c r="A8235" s="139" t="s">
        <v>8425</v>
      </c>
      <c r="B8235" s="138">
        <v>44.742000000000004</v>
      </c>
      <c r="C8235" s="178">
        <f t="shared" si="288"/>
        <v>805</v>
      </c>
      <c r="D8235" s="178">
        <f t="shared" si="289"/>
        <v>17</v>
      </c>
    </row>
    <row r="8236" spans="1:4">
      <c r="A8236" s="139" t="s">
        <v>8426</v>
      </c>
      <c r="B8236" s="138">
        <v>44.742000000000004</v>
      </c>
      <c r="C8236" s="178">
        <f t="shared" si="288"/>
        <v>742</v>
      </c>
      <c r="D8236" s="178">
        <f t="shared" si="289"/>
        <v>18</v>
      </c>
    </row>
    <row r="8237" spans="1:4">
      <c r="A8237" s="139" t="s">
        <v>8427</v>
      </c>
      <c r="B8237" s="138">
        <v>22.371000000000002</v>
      </c>
      <c r="C8237" s="178">
        <f t="shared" si="288"/>
        <v>648</v>
      </c>
      <c r="D8237" s="178">
        <f t="shared" si="289"/>
        <v>19</v>
      </c>
    </row>
    <row r="8238" spans="1:4">
      <c r="A8238" s="139" t="s">
        <v>8428</v>
      </c>
      <c r="B8238" s="138">
        <v>22.371000000000002</v>
      </c>
      <c r="C8238" s="178">
        <f t="shared" si="288"/>
        <v>494</v>
      </c>
      <c r="D8238" s="178">
        <f t="shared" si="289"/>
        <v>20</v>
      </c>
    </row>
    <row r="8239" spans="1:4">
      <c r="A8239" s="139" t="s">
        <v>8429</v>
      </c>
      <c r="B8239" s="138">
        <v>0</v>
      </c>
      <c r="C8239" s="178">
        <f t="shared" si="288"/>
        <v>136</v>
      </c>
      <c r="D8239" s="178">
        <f t="shared" si="289"/>
        <v>21</v>
      </c>
    </row>
    <row r="8240" spans="1:4">
      <c r="A8240" s="139" t="s">
        <v>8430</v>
      </c>
      <c r="B8240" s="138">
        <v>0</v>
      </c>
      <c r="C8240" s="178">
        <f t="shared" si="288"/>
        <v>0</v>
      </c>
      <c r="D8240" s="178">
        <f t="shared" si="289"/>
        <v>22</v>
      </c>
    </row>
    <row r="8241" spans="1:4">
      <c r="A8241" s="139" t="s">
        <v>8431</v>
      </c>
      <c r="B8241" s="138">
        <v>0</v>
      </c>
      <c r="C8241" s="178">
        <f t="shared" si="288"/>
        <v>0</v>
      </c>
      <c r="D8241" s="178">
        <f t="shared" si="289"/>
        <v>23</v>
      </c>
    </row>
    <row r="8242" spans="1:4">
      <c r="A8242" s="139" t="s">
        <v>8432</v>
      </c>
      <c r="B8242" s="138">
        <v>0</v>
      </c>
      <c r="C8242" s="178">
        <f t="shared" si="288"/>
        <v>0</v>
      </c>
      <c r="D8242" s="178">
        <f t="shared" si="289"/>
        <v>24</v>
      </c>
    </row>
    <row r="8243" spans="1:4">
      <c r="A8243" s="139" t="s">
        <v>8433</v>
      </c>
      <c r="B8243" s="138">
        <v>0</v>
      </c>
      <c r="C8243" s="178">
        <f t="shared" si="288"/>
        <v>0</v>
      </c>
      <c r="D8243" s="178">
        <f t="shared" si="289"/>
        <v>1</v>
      </c>
    </row>
    <row r="8244" spans="1:4">
      <c r="A8244" s="139" t="s">
        <v>8434</v>
      </c>
      <c r="B8244" s="138">
        <v>0</v>
      </c>
      <c r="C8244" s="178">
        <f t="shared" ref="C8244:C8307" si="290">_xlfn.XLOOKUP(D8244,$N$5:$N$28,$M$5:$M$28)</f>
        <v>0</v>
      </c>
      <c r="D8244" s="178">
        <f t="shared" si="289"/>
        <v>2</v>
      </c>
    </row>
    <row r="8245" spans="1:4">
      <c r="A8245" s="139" t="s">
        <v>8435</v>
      </c>
      <c r="B8245" s="138">
        <v>0</v>
      </c>
      <c r="C8245" s="178">
        <f t="shared" si="290"/>
        <v>0</v>
      </c>
      <c r="D8245" s="178">
        <f t="shared" si="289"/>
        <v>3</v>
      </c>
    </row>
    <row r="8246" spans="1:4">
      <c r="A8246" s="139" t="s">
        <v>8436</v>
      </c>
      <c r="B8246" s="138">
        <v>0</v>
      </c>
      <c r="C8246" s="178">
        <f t="shared" si="290"/>
        <v>0</v>
      </c>
      <c r="D8246" s="178">
        <f t="shared" si="289"/>
        <v>4</v>
      </c>
    </row>
    <row r="8247" spans="1:4">
      <c r="A8247" s="139" t="s">
        <v>8437</v>
      </c>
      <c r="B8247" s="138">
        <v>0</v>
      </c>
      <c r="C8247" s="178">
        <f t="shared" si="290"/>
        <v>0</v>
      </c>
      <c r="D8247" s="178">
        <f t="shared" si="289"/>
        <v>5</v>
      </c>
    </row>
    <row r="8248" spans="1:4">
      <c r="A8248" s="139" t="s">
        <v>8438</v>
      </c>
      <c r="B8248" s="138">
        <v>0</v>
      </c>
      <c r="C8248" s="178">
        <f t="shared" si="290"/>
        <v>0</v>
      </c>
      <c r="D8248" s="178">
        <f t="shared" si="289"/>
        <v>6</v>
      </c>
    </row>
    <row r="8249" spans="1:4">
      <c r="A8249" s="139" t="s">
        <v>8439</v>
      </c>
      <c r="B8249" s="138">
        <v>0</v>
      </c>
      <c r="C8249" s="178">
        <f t="shared" si="290"/>
        <v>23</v>
      </c>
      <c r="D8249" s="178">
        <f t="shared" si="289"/>
        <v>7</v>
      </c>
    </row>
    <row r="8250" spans="1:4">
      <c r="A8250" s="139" t="s">
        <v>8440</v>
      </c>
      <c r="B8250" s="138">
        <v>0</v>
      </c>
      <c r="C8250" s="178">
        <f t="shared" si="290"/>
        <v>325</v>
      </c>
      <c r="D8250" s="178">
        <f t="shared" si="289"/>
        <v>8</v>
      </c>
    </row>
    <row r="8251" spans="1:4">
      <c r="A8251" s="139" t="s">
        <v>8441</v>
      </c>
      <c r="B8251" s="138">
        <v>47.285000000000004</v>
      </c>
      <c r="C8251" s="178">
        <f t="shared" si="290"/>
        <v>483</v>
      </c>
      <c r="D8251" s="178">
        <f t="shared" si="289"/>
        <v>9</v>
      </c>
    </row>
    <row r="8252" spans="1:4">
      <c r="A8252" s="139" t="s">
        <v>8442</v>
      </c>
      <c r="B8252" s="138">
        <v>47.285000000000004</v>
      </c>
      <c r="C8252" s="178">
        <f t="shared" si="290"/>
        <v>586</v>
      </c>
      <c r="D8252" s="178">
        <f t="shared" si="289"/>
        <v>10</v>
      </c>
    </row>
    <row r="8253" spans="1:4">
      <c r="A8253" s="139" t="s">
        <v>8443</v>
      </c>
      <c r="B8253" s="138">
        <v>47.285000000000004</v>
      </c>
      <c r="C8253" s="178">
        <f t="shared" si="290"/>
        <v>703</v>
      </c>
      <c r="D8253" s="178">
        <f t="shared" si="289"/>
        <v>11</v>
      </c>
    </row>
    <row r="8254" spans="1:4">
      <c r="A8254" s="139" t="s">
        <v>8444</v>
      </c>
      <c r="B8254" s="138">
        <v>47.285000000000004</v>
      </c>
      <c r="C8254" s="178">
        <f t="shared" si="290"/>
        <v>771</v>
      </c>
      <c r="D8254" s="178">
        <f t="shared" si="289"/>
        <v>12</v>
      </c>
    </row>
    <row r="8255" spans="1:4">
      <c r="A8255" s="139" t="s">
        <v>8445</v>
      </c>
      <c r="B8255" s="138">
        <v>47.285000000000004</v>
      </c>
      <c r="C8255" s="178">
        <f t="shared" si="290"/>
        <v>809</v>
      </c>
      <c r="D8255" s="178">
        <f t="shared" si="289"/>
        <v>13</v>
      </c>
    </row>
    <row r="8256" spans="1:4">
      <c r="A8256" s="139" t="s">
        <v>8446</v>
      </c>
      <c r="B8256" s="138">
        <v>47.285000000000004</v>
      </c>
      <c r="C8256" s="178">
        <f t="shared" si="290"/>
        <v>839</v>
      </c>
      <c r="D8256" s="178">
        <f t="shared" si="289"/>
        <v>14</v>
      </c>
    </row>
    <row r="8257" spans="1:4">
      <c r="A8257" s="139" t="s">
        <v>8447</v>
      </c>
      <c r="B8257" s="138">
        <v>47.285000000000004</v>
      </c>
      <c r="C8257" s="178">
        <f t="shared" si="290"/>
        <v>856</v>
      </c>
      <c r="D8257" s="178">
        <f t="shared" si="289"/>
        <v>15</v>
      </c>
    </row>
    <row r="8258" spans="1:4">
      <c r="A8258" s="139" t="s">
        <v>8448</v>
      </c>
      <c r="B8258" s="138">
        <v>0</v>
      </c>
      <c r="C8258" s="178">
        <f t="shared" si="290"/>
        <v>846</v>
      </c>
      <c r="D8258" s="178">
        <f t="shared" si="289"/>
        <v>16</v>
      </c>
    </row>
    <row r="8259" spans="1:4">
      <c r="A8259" s="139" t="s">
        <v>8449</v>
      </c>
      <c r="B8259" s="138">
        <v>0</v>
      </c>
      <c r="C8259" s="178">
        <f t="shared" si="290"/>
        <v>805</v>
      </c>
      <c r="D8259" s="178">
        <f t="shared" si="289"/>
        <v>17</v>
      </c>
    </row>
    <row r="8260" spans="1:4">
      <c r="A8260" s="139" t="s">
        <v>8450</v>
      </c>
      <c r="B8260" s="138">
        <v>0</v>
      </c>
      <c r="C8260" s="178">
        <f t="shared" si="290"/>
        <v>742</v>
      </c>
      <c r="D8260" s="178">
        <f t="shared" si="289"/>
        <v>18</v>
      </c>
    </row>
    <row r="8261" spans="1:4">
      <c r="A8261" s="139" t="s">
        <v>8451</v>
      </c>
      <c r="B8261" s="138">
        <v>0</v>
      </c>
      <c r="C8261" s="178">
        <f t="shared" si="290"/>
        <v>648</v>
      </c>
      <c r="D8261" s="178">
        <f t="shared" si="289"/>
        <v>19</v>
      </c>
    </row>
    <row r="8262" spans="1:4">
      <c r="A8262" s="139" t="s">
        <v>8452</v>
      </c>
      <c r="B8262" s="138">
        <v>0</v>
      </c>
      <c r="C8262" s="178">
        <f t="shared" si="290"/>
        <v>494</v>
      </c>
      <c r="D8262" s="178">
        <f t="shared" si="289"/>
        <v>20</v>
      </c>
    </row>
    <row r="8263" spans="1:4">
      <c r="A8263" s="139" t="s">
        <v>8453</v>
      </c>
      <c r="B8263" s="138">
        <v>0</v>
      </c>
      <c r="C8263" s="178">
        <f t="shared" si="290"/>
        <v>136</v>
      </c>
      <c r="D8263" s="178">
        <f t="shared" si="289"/>
        <v>21</v>
      </c>
    </row>
    <row r="8264" spans="1:4">
      <c r="A8264" s="139" t="s">
        <v>8454</v>
      </c>
      <c r="B8264" s="138">
        <v>0</v>
      </c>
      <c r="C8264" s="178">
        <f t="shared" si="290"/>
        <v>0</v>
      </c>
      <c r="D8264" s="178">
        <f t="shared" si="289"/>
        <v>22</v>
      </c>
    </row>
    <row r="8265" spans="1:4">
      <c r="A8265" s="139" t="s">
        <v>8455</v>
      </c>
      <c r="B8265" s="138">
        <v>0</v>
      </c>
      <c r="C8265" s="178">
        <f t="shared" si="290"/>
        <v>0</v>
      </c>
      <c r="D8265" s="178">
        <f t="shared" si="289"/>
        <v>23</v>
      </c>
    </row>
    <row r="8266" spans="1:4">
      <c r="A8266" s="139" t="s">
        <v>8456</v>
      </c>
      <c r="B8266" s="138">
        <v>0</v>
      </c>
      <c r="C8266" s="178">
        <f t="shared" si="290"/>
        <v>0</v>
      </c>
      <c r="D8266" s="178">
        <f t="shared" si="289"/>
        <v>24</v>
      </c>
    </row>
    <row r="8267" spans="1:4">
      <c r="A8267" s="139" t="s">
        <v>8457</v>
      </c>
      <c r="B8267" s="138">
        <v>0</v>
      </c>
      <c r="C8267" s="178">
        <f t="shared" si="290"/>
        <v>0</v>
      </c>
      <c r="D8267" s="178">
        <f t="shared" ref="D8267:D8330" si="291">D8243</f>
        <v>1</v>
      </c>
    </row>
    <row r="8268" spans="1:4">
      <c r="A8268" s="139" t="s">
        <v>8458</v>
      </c>
      <c r="B8268" s="138">
        <v>0</v>
      </c>
      <c r="C8268" s="178">
        <f t="shared" si="290"/>
        <v>0</v>
      </c>
      <c r="D8268" s="178">
        <f t="shared" si="291"/>
        <v>2</v>
      </c>
    </row>
    <row r="8269" spans="1:4">
      <c r="A8269" s="139" t="s">
        <v>8459</v>
      </c>
      <c r="B8269" s="138">
        <v>0</v>
      </c>
      <c r="C8269" s="178">
        <f t="shared" si="290"/>
        <v>0</v>
      </c>
      <c r="D8269" s="178">
        <f t="shared" si="291"/>
        <v>3</v>
      </c>
    </row>
    <row r="8270" spans="1:4">
      <c r="A8270" s="139" t="s">
        <v>8460</v>
      </c>
      <c r="B8270" s="138">
        <v>0</v>
      </c>
      <c r="C8270" s="178">
        <f t="shared" si="290"/>
        <v>0</v>
      </c>
      <c r="D8270" s="178">
        <f t="shared" si="291"/>
        <v>4</v>
      </c>
    </row>
    <row r="8271" spans="1:4">
      <c r="A8271" s="139" t="s">
        <v>8461</v>
      </c>
      <c r="B8271" s="138">
        <v>0</v>
      </c>
      <c r="C8271" s="178">
        <f t="shared" si="290"/>
        <v>0</v>
      </c>
      <c r="D8271" s="178">
        <f t="shared" si="291"/>
        <v>5</v>
      </c>
    </row>
    <row r="8272" spans="1:4">
      <c r="A8272" s="139" t="s">
        <v>8462</v>
      </c>
      <c r="B8272" s="138">
        <v>0</v>
      </c>
      <c r="C8272" s="178">
        <f t="shared" si="290"/>
        <v>0</v>
      </c>
      <c r="D8272" s="178">
        <f t="shared" si="291"/>
        <v>6</v>
      </c>
    </row>
    <row r="8273" spans="1:4">
      <c r="A8273" s="139" t="s">
        <v>8463</v>
      </c>
      <c r="B8273" s="138">
        <v>0</v>
      </c>
      <c r="C8273" s="178">
        <f t="shared" si="290"/>
        <v>23</v>
      </c>
      <c r="D8273" s="178">
        <f t="shared" si="291"/>
        <v>7</v>
      </c>
    </row>
    <row r="8274" spans="1:4">
      <c r="A8274" s="139" t="s">
        <v>8464</v>
      </c>
      <c r="B8274" s="138">
        <v>0</v>
      </c>
      <c r="C8274" s="178">
        <f t="shared" si="290"/>
        <v>325</v>
      </c>
      <c r="D8274" s="178">
        <f t="shared" si="291"/>
        <v>8</v>
      </c>
    </row>
    <row r="8275" spans="1:4">
      <c r="A8275" s="139" t="s">
        <v>8465</v>
      </c>
      <c r="B8275" s="138">
        <v>69.656000000000006</v>
      </c>
      <c r="C8275" s="178">
        <f t="shared" si="290"/>
        <v>483</v>
      </c>
      <c r="D8275" s="178">
        <f t="shared" si="291"/>
        <v>9</v>
      </c>
    </row>
    <row r="8276" spans="1:4">
      <c r="A8276" s="139" t="s">
        <v>8466</v>
      </c>
      <c r="B8276" s="138">
        <v>69.656000000000006</v>
      </c>
      <c r="C8276" s="178">
        <f t="shared" si="290"/>
        <v>586</v>
      </c>
      <c r="D8276" s="178">
        <f t="shared" si="291"/>
        <v>10</v>
      </c>
    </row>
    <row r="8277" spans="1:4">
      <c r="A8277" s="139" t="s">
        <v>8467</v>
      </c>
      <c r="B8277" s="138">
        <v>69.656000000000006</v>
      </c>
      <c r="C8277" s="178">
        <f t="shared" si="290"/>
        <v>703</v>
      </c>
      <c r="D8277" s="178">
        <f t="shared" si="291"/>
        <v>11</v>
      </c>
    </row>
    <row r="8278" spans="1:4">
      <c r="A8278" s="139" t="s">
        <v>8468</v>
      </c>
      <c r="B8278" s="138">
        <v>69.656000000000006</v>
      </c>
      <c r="C8278" s="178">
        <f t="shared" si="290"/>
        <v>771</v>
      </c>
      <c r="D8278" s="178">
        <f t="shared" si="291"/>
        <v>12</v>
      </c>
    </row>
    <row r="8279" spans="1:4">
      <c r="A8279" s="139" t="s">
        <v>8469</v>
      </c>
      <c r="B8279" s="138">
        <v>69.656000000000006</v>
      </c>
      <c r="C8279" s="178">
        <f t="shared" si="290"/>
        <v>809</v>
      </c>
      <c r="D8279" s="178">
        <f t="shared" si="291"/>
        <v>13</v>
      </c>
    </row>
    <row r="8280" spans="1:4">
      <c r="A8280" s="139" t="s">
        <v>8470</v>
      </c>
      <c r="B8280" s="138">
        <v>69.656000000000006</v>
      </c>
      <c r="C8280" s="178">
        <f t="shared" si="290"/>
        <v>839</v>
      </c>
      <c r="D8280" s="178">
        <f t="shared" si="291"/>
        <v>14</v>
      </c>
    </row>
    <row r="8281" spans="1:4">
      <c r="A8281" s="139" t="s">
        <v>8471</v>
      </c>
      <c r="B8281" s="138">
        <v>69.656000000000006</v>
      </c>
      <c r="C8281" s="178">
        <f t="shared" si="290"/>
        <v>856</v>
      </c>
      <c r="D8281" s="178">
        <f t="shared" si="291"/>
        <v>15</v>
      </c>
    </row>
    <row r="8282" spans="1:4">
      <c r="A8282" s="139" t="s">
        <v>8472</v>
      </c>
      <c r="B8282" s="138">
        <v>69.656000000000006</v>
      </c>
      <c r="C8282" s="178">
        <f t="shared" si="290"/>
        <v>846</v>
      </c>
      <c r="D8282" s="178">
        <f t="shared" si="291"/>
        <v>16</v>
      </c>
    </row>
    <row r="8283" spans="1:4">
      <c r="A8283" s="139" t="s">
        <v>8473</v>
      </c>
      <c r="B8283" s="138">
        <v>37.285000000000004</v>
      </c>
      <c r="C8283" s="178">
        <f t="shared" si="290"/>
        <v>805</v>
      </c>
      <c r="D8283" s="178">
        <f t="shared" si="291"/>
        <v>17</v>
      </c>
    </row>
    <row r="8284" spans="1:4">
      <c r="A8284" s="139" t="s">
        <v>8474</v>
      </c>
      <c r="B8284" s="138">
        <v>37.285000000000004</v>
      </c>
      <c r="C8284" s="178">
        <f t="shared" si="290"/>
        <v>742</v>
      </c>
      <c r="D8284" s="178">
        <f t="shared" si="291"/>
        <v>18</v>
      </c>
    </row>
    <row r="8285" spans="1:4">
      <c r="A8285" s="139" t="s">
        <v>8475</v>
      </c>
      <c r="B8285" s="138">
        <v>0</v>
      </c>
      <c r="C8285" s="178">
        <f t="shared" si="290"/>
        <v>648</v>
      </c>
      <c r="D8285" s="178">
        <f t="shared" si="291"/>
        <v>19</v>
      </c>
    </row>
    <row r="8286" spans="1:4">
      <c r="A8286" s="139" t="s">
        <v>8476</v>
      </c>
      <c r="B8286" s="138">
        <v>0</v>
      </c>
      <c r="C8286" s="178">
        <f t="shared" si="290"/>
        <v>494</v>
      </c>
      <c r="D8286" s="178">
        <f t="shared" si="291"/>
        <v>20</v>
      </c>
    </row>
    <row r="8287" spans="1:4">
      <c r="A8287" s="139" t="s">
        <v>8477</v>
      </c>
      <c r="B8287" s="138">
        <v>0</v>
      </c>
      <c r="C8287" s="178">
        <f t="shared" si="290"/>
        <v>136</v>
      </c>
      <c r="D8287" s="178">
        <f t="shared" si="291"/>
        <v>21</v>
      </c>
    </row>
    <row r="8288" spans="1:4">
      <c r="A8288" s="139" t="s">
        <v>8478</v>
      </c>
      <c r="B8288" s="138">
        <v>0</v>
      </c>
      <c r="C8288" s="178">
        <f t="shared" si="290"/>
        <v>0</v>
      </c>
      <c r="D8288" s="178">
        <f t="shared" si="291"/>
        <v>22</v>
      </c>
    </row>
    <row r="8289" spans="1:4">
      <c r="A8289" s="139" t="s">
        <v>8479</v>
      </c>
      <c r="B8289" s="138">
        <v>0</v>
      </c>
      <c r="C8289" s="178">
        <f t="shared" si="290"/>
        <v>0</v>
      </c>
      <c r="D8289" s="178">
        <f t="shared" si="291"/>
        <v>23</v>
      </c>
    </row>
    <row r="8290" spans="1:4">
      <c r="A8290" s="139" t="s">
        <v>8480</v>
      </c>
      <c r="B8290" s="138">
        <v>0</v>
      </c>
      <c r="C8290" s="178">
        <f t="shared" si="290"/>
        <v>0</v>
      </c>
      <c r="D8290" s="178">
        <f t="shared" si="291"/>
        <v>24</v>
      </c>
    </row>
    <row r="8291" spans="1:4">
      <c r="A8291" s="139" t="s">
        <v>8481</v>
      </c>
      <c r="B8291" s="138">
        <v>0</v>
      </c>
      <c r="C8291" s="178">
        <f t="shared" si="290"/>
        <v>0</v>
      </c>
      <c r="D8291" s="178">
        <f t="shared" si="291"/>
        <v>1</v>
      </c>
    </row>
    <row r="8292" spans="1:4">
      <c r="A8292" s="139" t="s">
        <v>8482</v>
      </c>
      <c r="B8292" s="138">
        <v>0</v>
      </c>
      <c r="C8292" s="178">
        <f t="shared" si="290"/>
        <v>0</v>
      </c>
      <c r="D8292" s="178">
        <f t="shared" si="291"/>
        <v>2</v>
      </c>
    </row>
    <row r="8293" spans="1:4">
      <c r="A8293" s="139" t="s">
        <v>8483</v>
      </c>
      <c r="B8293" s="138">
        <v>0</v>
      </c>
      <c r="C8293" s="178">
        <f t="shared" si="290"/>
        <v>0</v>
      </c>
      <c r="D8293" s="178">
        <f t="shared" si="291"/>
        <v>3</v>
      </c>
    </row>
    <row r="8294" spans="1:4">
      <c r="A8294" s="139" t="s">
        <v>8484</v>
      </c>
      <c r="B8294" s="138">
        <v>0</v>
      </c>
      <c r="C8294" s="178">
        <f t="shared" si="290"/>
        <v>0</v>
      </c>
      <c r="D8294" s="178">
        <f t="shared" si="291"/>
        <v>4</v>
      </c>
    </row>
    <row r="8295" spans="1:4">
      <c r="A8295" s="139" t="s">
        <v>8485</v>
      </c>
      <c r="B8295" s="138">
        <v>0</v>
      </c>
      <c r="C8295" s="178">
        <f t="shared" si="290"/>
        <v>0</v>
      </c>
      <c r="D8295" s="178">
        <f t="shared" si="291"/>
        <v>5</v>
      </c>
    </row>
    <row r="8296" spans="1:4">
      <c r="A8296" s="139" t="s">
        <v>8486</v>
      </c>
      <c r="B8296" s="138">
        <v>0</v>
      </c>
      <c r="C8296" s="178">
        <f t="shared" si="290"/>
        <v>0</v>
      </c>
      <c r="D8296" s="178">
        <f t="shared" si="291"/>
        <v>6</v>
      </c>
    </row>
    <row r="8297" spans="1:4">
      <c r="A8297" s="139" t="s">
        <v>8487</v>
      </c>
      <c r="B8297" s="138">
        <v>0</v>
      </c>
      <c r="C8297" s="178">
        <f t="shared" si="290"/>
        <v>23</v>
      </c>
      <c r="D8297" s="178">
        <f t="shared" si="291"/>
        <v>7</v>
      </c>
    </row>
    <row r="8298" spans="1:4">
      <c r="A8298" s="139" t="s">
        <v>8488</v>
      </c>
      <c r="B8298" s="138">
        <v>0</v>
      </c>
      <c r="C8298" s="178">
        <f t="shared" si="290"/>
        <v>325</v>
      </c>
      <c r="D8298" s="178">
        <f t="shared" si="291"/>
        <v>8</v>
      </c>
    </row>
    <row r="8299" spans="1:4">
      <c r="A8299" s="139" t="s">
        <v>8489</v>
      </c>
      <c r="B8299" s="138">
        <v>84.570000000000007</v>
      </c>
      <c r="C8299" s="178">
        <f t="shared" si="290"/>
        <v>483</v>
      </c>
      <c r="D8299" s="178">
        <f t="shared" si="291"/>
        <v>9</v>
      </c>
    </row>
    <row r="8300" spans="1:4">
      <c r="A8300" s="139" t="s">
        <v>8490</v>
      </c>
      <c r="B8300" s="138">
        <v>84.570000000000007</v>
      </c>
      <c r="C8300" s="178">
        <f t="shared" si="290"/>
        <v>586</v>
      </c>
      <c r="D8300" s="178">
        <f t="shared" si="291"/>
        <v>10</v>
      </c>
    </row>
    <row r="8301" spans="1:4">
      <c r="A8301" s="139" t="s">
        <v>8491</v>
      </c>
      <c r="B8301" s="138">
        <v>84.570000000000007</v>
      </c>
      <c r="C8301" s="178">
        <f t="shared" si="290"/>
        <v>703</v>
      </c>
      <c r="D8301" s="178">
        <f t="shared" si="291"/>
        <v>11</v>
      </c>
    </row>
    <row r="8302" spans="1:4">
      <c r="A8302" s="139" t="s">
        <v>8492</v>
      </c>
      <c r="B8302" s="138">
        <v>84.570000000000007</v>
      </c>
      <c r="C8302" s="178">
        <f t="shared" si="290"/>
        <v>771</v>
      </c>
      <c r="D8302" s="178">
        <f t="shared" si="291"/>
        <v>12</v>
      </c>
    </row>
    <row r="8303" spans="1:4">
      <c r="A8303" s="139" t="s">
        <v>8493</v>
      </c>
      <c r="B8303" s="138">
        <v>84.570000000000007</v>
      </c>
      <c r="C8303" s="178">
        <f t="shared" si="290"/>
        <v>809</v>
      </c>
      <c r="D8303" s="178">
        <f t="shared" si="291"/>
        <v>13</v>
      </c>
    </row>
    <row r="8304" spans="1:4">
      <c r="A8304" s="139" t="s">
        <v>8494</v>
      </c>
      <c r="B8304" s="138">
        <v>84.570000000000007</v>
      </c>
      <c r="C8304" s="178">
        <f t="shared" si="290"/>
        <v>839</v>
      </c>
      <c r="D8304" s="178">
        <f t="shared" si="291"/>
        <v>14</v>
      </c>
    </row>
    <row r="8305" spans="1:4">
      <c r="A8305" s="139" t="s">
        <v>8495</v>
      </c>
      <c r="B8305" s="138">
        <v>84.570000000000007</v>
      </c>
      <c r="C8305" s="178">
        <f t="shared" si="290"/>
        <v>856</v>
      </c>
      <c r="D8305" s="178">
        <f t="shared" si="291"/>
        <v>15</v>
      </c>
    </row>
    <row r="8306" spans="1:4">
      <c r="A8306" s="139" t="s">
        <v>8496</v>
      </c>
      <c r="B8306" s="138">
        <v>84.570000000000007</v>
      </c>
      <c r="C8306" s="178">
        <f t="shared" si="290"/>
        <v>846</v>
      </c>
      <c r="D8306" s="178">
        <f t="shared" si="291"/>
        <v>16</v>
      </c>
    </row>
    <row r="8307" spans="1:4">
      <c r="A8307" s="139" t="s">
        <v>8497</v>
      </c>
      <c r="B8307" s="138">
        <v>84.570000000000007</v>
      </c>
      <c r="C8307" s="178">
        <f t="shared" si="290"/>
        <v>805</v>
      </c>
      <c r="D8307" s="178">
        <f t="shared" si="291"/>
        <v>17</v>
      </c>
    </row>
    <row r="8308" spans="1:4">
      <c r="A8308" s="139" t="s">
        <v>8498</v>
      </c>
      <c r="B8308" s="138">
        <v>65.927500000000009</v>
      </c>
      <c r="C8308" s="178">
        <f t="shared" ref="C8308:C8371" si="292">_xlfn.XLOOKUP(D8308,$N$5:$N$28,$M$5:$M$28)</f>
        <v>742</v>
      </c>
      <c r="D8308" s="178">
        <f t="shared" si="291"/>
        <v>18</v>
      </c>
    </row>
    <row r="8309" spans="1:4">
      <c r="A8309" s="139" t="s">
        <v>8499</v>
      </c>
      <c r="B8309" s="138">
        <v>0</v>
      </c>
      <c r="C8309" s="178">
        <f t="shared" si="292"/>
        <v>648</v>
      </c>
      <c r="D8309" s="178">
        <f t="shared" si="291"/>
        <v>19</v>
      </c>
    </row>
    <row r="8310" spans="1:4">
      <c r="A8310" s="139" t="s">
        <v>8500</v>
      </c>
      <c r="B8310" s="138">
        <v>0</v>
      </c>
      <c r="C8310" s="178">
        <f t="shared" si="292"/>
        <v>494</v>
      </c>
      <c r="D8310" s="178">
        <f t="shared" si="291"/>
        <v>20</v>
      </c>
    </row>
    <row r="8311" spans="1:4">
      <c r="A8311" s="139" t="s">
        <v>8501</v>
      </c>
      <c r="B8311" s="138">
        <v>0</v>
      </c>
      <c r="C8311" s="178">
        <f t="shared" si="292"/>
        <v>136</v>
      </c>
      <c r="D8311" s="178">
        <f t="shared" si="291"/>
        <v>21</v>
      </c>
    </row>
    <row r="8312" spans="1:4">
      <c r="A8312" s="139" t="s">
        <v>8502</v>
      </c>
      <c r="B8312" s="138">
        <v>0</v>
      </c>
      <c r="C8312" s="178">
        <f t="shared" si="292"/>
        <v>0</v>
      </c>
      <c r="D8312" s="178">
        <f t="shared" si="291"/>
        <v>22</v>
      </c>
    </row>
    <row r="8313" spans="1:4">
      <c r="A8313" s="139" t="s">
        <v>8503</v>
      </c>
      <c r="B8313" s="138">
        <v>0</v>
      </c>
      <c r="C8313" s="178">
        <f t="shared" si="292"/>
        <v>0</v>
      </c>
      <c r="D8313" s="178">
        <f t="shared" si="291"/>
        <v>23</v>
      </c>
    </row>
    <row r="8314" spans="1:4">
      <c r="A8314" s="139" t="s">
        <v>8504</v>
      </c>
      <c r="B8314" s="138">
        <v>0</v>
      </c>
      <c r="C8314" s="178">
        <f t="shared" si="292"/>
        <v>0</v>
      </c>
      <c r="D8314" s="178">
        <f t="shared" si="291"/>
        <v>24</v>
      </c>
    </row>
    <row r="8315" spans="1:4">
      <c r="A8315" s="139" t="s">
        <v>8505</v>
      </c>
      <c r="B8315" s="138">
        <v>0</v>
      </c>
      <c r="C8315" s="178">
        <f t="shared" si="292"/>
        <v>0</v>
      </c>
      <c r="D8315" s="178">
        <f t="shared" si="291"/>
        <v>1</v>
      </c>
    </row>
    <row r="8316" spans="1:4">
      <c r="A8316" s="139" t="s">
        <v>8506</v>
      </c>
      <c r="B8316" s="138">
        <v>0</v>
      </c>
      <c r="C8316" s="178">
        <f t="shared" si="292"/>
        <v>0</v>
      </c>
      <c r="D8316" s="178">
        <f t="shared" si="291"/>
        <v>2</v>
      </c>
    </row>
    <row r="8317" spans="1:4">
      <c r="A8317" s="139" t="s">
        <v>8507</v>
      </c>
      <c r="B8317" s="138">
        <v>0</v>
      </c>
      <c r="C8317" s="178">
        <f t="shared" si="292"/>
        <v>0</v>
      </c>
      <c r="D8317" s="178">
        <f t="shared" si="291"/>
        <v>3</v>
      </c>
    </row>
    <row r="8318" spans="1:4">
      <c r="A8318" s="139" t="s">
        <v>8508</v>
      </c>
      <c r="B8318" s="138">
        <v>0</v>
      </c>
      <c r="C8318" s="178">
        <f t="shared" si="292"/>
        <v>0</v>
      </c>
      <c r="D8318" s="178">
        <f t="shared" si="291"/>
        <v>4</v>
      </c>
    </row>
    <row r="8319" spans="1:4">
      <c r="A8319" s="139" t="s">
        <v>8509</v>
      </c>
      <c r="B8319" s="138">
        <v>0</v>
      </c>
      <c r="C8319" s="178">
        <f t="shared" si="292"/>
        <v>0</v>
      </c>
      <c r="D8319" s="178">
        <f t="shared" si="291"/>
        <v>5</v>
      </c>
    </row>
    <row r="8320" spans="1:4">
      <c r="A8320" s="139" t="s">
        <v>8510</v>
      </c>
      <c r="B8320" s="138">
        <v>0</v>
      </c>
      <c r="C8320" s="178">
        <f t="shared" si="292"/>
        <v>0</v>
      </c>
      <c r="D8320" s="178">
        <f t="shared" si="291"/>
        <v>6</v>
      </c>
    </row>
    <row r="8321" spans="1:4">
      <c r="A8321" s="139" t="s">
        <v>8511</v>
      </c>
      <c r="B8321" s="138">
        <v>0</v>
      </c>
      <c r="C8321" s="178">
        <f t="shared" si="292"/>
        <v>23</v>
      </c>
      <c r="D8321" s="178">
        <f t="shared" si="291"/>
        <v>7</v>
      </c>
    </row>
    <row r="8322" spans="1:4">
      <c r="A8322" s="139" t="s">
        <v>8512</v>
      </c>
      <c r="B8322" s="138">
        <v>0</v>
      </c>
      <c r="C8322" s="178">
        <f t="shared" si="292"/>
        <v>325</v>
      </c>
      <c r="D8322" s="178">
        <f t="shared" si="291"/>
        <v>8</v>
      </c>
    </row>
    <row r="8323" spans="1:4">
      <c r="A8323" s="139" t="s">
        <v>8513</v>
      </c>
      <c r="B8323" s="138">
        <v>59.656000000000006</v>
      </c>
      <c r="C8323" s="178">
        <f t="shared" si="292"/>
        <v>483</v>
      </c>
      <c r="D8323" s="178">
        <f t="shared" si="291"/>
        <v>9</v>
      </c>
    </row>
    <row r="8324" spans="1:4">
      <c r="A8324" s="139" t="s">
        <v>8514</v>
      </c>
      <c r="B8324" s="138">
        <v>59.656000000000006</v>
      </c>
      <c r="C8324" s="178">
        <f t="shared" si="292"/>
        <v>586</v>
      </c>
      <c r="D8324" s="178">
        <f t="shared" si="291"/>
        <v>10</v>
      </c>
    </row>
    <row r="8325" spans="1:4">
      <c r="A8325" s="139" t="s">
        <v>8515</v>
      </c>
      <c r="B8325" s="138">
        <v>59.656000000000006</v>
      </c>
      <c r="C8325" s="178">
        <f t="shared" si="292"/>
        <v>703</v>
      </c>
      <c r="D8325" s="178">
        <f t="shared" si="291"/>
        <v>11</v>
      </c>
    </row>
    <row r="8326" spans="1:4">
      <c r="A8326" s="139" t="s">
        <v>8516</v>
      </c>
      <c r="B8326" s="138">
        <v>59.656000000000006</v>
      </c>
      <c r="C8326" s="178">
        <f t="shared" si="292"/>
        <v>771</v>
      </c>
      <c r="D8326" s="178">
        <f t="shared" si="291"/>
        <v>12</v>
      </c>
    </row>
    <row r="8327" spans="1:4">
      <c r="A8327" s="139" t="s">
        <v>8517</v>
      </c>
      <c r="B8327" s="138">
        <v>59.656000000000006</v>
      </c>
      <c r="C8327" s="178">
        <f t="shared" si="292"/>
        <v>809</v>
      </c>
      <c r="D8327" s="178">
        <f t="shared" si="291"/>
        <v>13</v>
      </c>
    </row>
    <row r="8328" spans="1:4">
      <c r="A8328" s="139" t="s">
        <v>8518</v>
      </c>
      <c r="B8328" s="138">
        <v>59.656000000000006</v>
      </c>
      <c r="C8328" s="178">
        <f t="shared" si="292"/>
        <v>839</v>
      </c>
      <c r="D8328" s="178">
        <f t="shared" si="291"/>
        <v>14</v>
      </c>
    </row>
    <row r="8329" spans="1:4">
      <c r="A8329" s="139" t="s">
        <v>8519</v>
      </c>
      <c r="B8329" s="138">
        <v>59.656000000000006</v>
      </c>
      <c r="C8329" s="178">
        <f t="shared" si="292"/>
        <v>856</v>
      </c>
      <c r="D8329" s="178">
        <f t="shared" si="291"/>
        <v>15</v>
      </c>
    </row>
    <row r="8330" spans="1:4">
      <c r="A8330" s="139" t="s">
        <v>8520</v>
      </c>
      <c r="B8330" s="138">
        <v>59.656000000000006</v>
      </c>
      <c r="C8330" s="178">
        <f t="shared" si="292"/>
        <v>846</v>
      </c>
      <c r="D8330" s="178">
        <f t="shared" si="291"/>
        <v>16</v>
      </c>
    </row>
    <row r="8331" spans="1:4">
      <c r="A8331" s="139" t="s">
        <v>8521</v>
      </c>
      <c r="B8331" s="138">
        <v>37.285000000000004</v>
      </c>
      <c r="C8331" s="178">
        <f t="shared" si="292"/>
        <v>805</v>
      </c>
      <c r="D8331" s="178">
        <f t="shared" ref="D8331:D8394" si="293">D8307</f>
        <v>17</v>
      </c>
    </row>
    <row r="8332" spans="1:4">
      <c r="A8332" s="139" t="s">
        <v>8522</v>
      </c>
      <c r="B8332" s="138">
        <v>18.642500000000002</v>
      </c>
      <c r="C8332" s="178">
        <f t="shared" si="292"/>
        <v>742</v>
      </c>
      <c r="D8332" s="178">
        <f t="shared" si="293"/>
        <v>18</v>
      </c>
    </row>
    <row r="8333" spans="1:4">
      <c r="A8333" s="139" t="s">
        <v>8523</v>
      </c>
      <c r="B8333" s="138">
        <v>0</v>
      </c>
      <c r="C8333" s="178">
        <f t="shared" si="292"/>
        <v>648</v>
      </c>
      <c r="D8333" s="178">
        <f t="shared" si="293"/>
        <v>19</v>
      </c>
    </row>
    <row r="8334" spans="1:4">
      <c r="A8334" s="139" t="s">
        <v>8524</v>
      </c>
      <c r="B8334" s="138">
        <v>0</v>
      </c>
      <c r="C8334" s="178">
        <f t="shared" si="292"/>
        <v>494</v>
      </c>
      <c r="D8334" s="178">
        <f t="shared" si="293"/>
        <v>20</v>
      </c>
    </row>
    <row r="8335" spans="1:4">
      <c r="A8335" s="139" t="s">
        <v>8525</v>
      </c>
      <c r="B8335" s="138">
        <v>0</v>
      </c>
      <c r="C8335" s="178">
        <f t="shared" si="292"/>
        <v>136</v>
      </c>
      <c r="D8335" s="178">
        <f t="shared" si="293"/>
        <v>21</v>
      </c>
    </row>
    <row r="8336" spans="1:4">
      <c r="A8336" s="139" t="s">
        <v>8526</v>
      </c>
      <c r="B8336" s="138">
        <v>0</v>
      </c>
      <c r="C8336" s="178">
        <f t="shared" si="292"/>
        <v>0</v>
      </c>
      <c r="D8336" s="178">
        <f t="shared" si="293"/>
        <v>22</v>
      </c>
    </row>
    <row r="8337" spans="1:4">
      <c r="A8337" s="139" t="s">
        <v>8527</v>
      </c>
      <c r="B8337" s="138">
        <v>0</v>
      </c>
      <c r="C8337" s="178">
        <f t="shared" si="292"/>
        <v>0</v>
      </c>
      <c r="D8337" s="178">
        <f t="shared" si="293"/>
        <v>23</v>
      </c>
    </row>
    <row r="8338" spans="1:4">
      <c r="A8338" s="139" t="s">
        <v>8528</v>
      </c>
      <c r="B8338" s="138">
        <v>0</v>
      </c>
      <c r="C8338" s="178">
        <f t="shared" si="292"/>
        <v>0</v>
      </c>
      <c r="D8338" s="178">
        <f t="shared" si="293"/>
        <v>24</v>
      </c>
    </row>
    <row r="8339" spans="1:4">
      <c r="A8339" s="139" t="s">
        <v>8529</v>
      </c>
      <c r="B8339" s="138">
        <v>0</v>
      </c>
      <c r="C8339" s="178">
        <f t="shared" si="292"/>
        <v>0</v>
      </c>
      <c r="D8339" s="178">
        <f t="shared" si="293"/>
        <v>1</v>
      </c>
    </row>
    <row r="8340" spans="1:4">
      <c r="A8340" s="139" t="s">
        <v>8530</v>
      </c>
      <c r="B8340" s="138">
        <v>0</v>
      </c>
      <c r="C8340" s="178">
        <f t="shared" si="292"/>
        <v>0</v>
      </c>
      <c r="D8340" s="178">
        <f t="shared" si="293"/>
        <v>2</v>
      </c>
    </row>
    <row r="8341" spans="1:4">
      <c r="A8341" s="139" t="s">
        <v>8531</v>
      </c>
      <c r="B8341" s="138">
        <v>0</v>
      </c>
      <c r="C8341" s="178">
        <f t="shared" si="292"/>
        <v>0</v>
      </c>
      <c r="D8341" s="178">
        <f t="shared" si="293"/>
        <v>3</v>
      </c>
    </row>
    <row r="8342" spans="1:4">
      <c r="A8342" s="139" t="s">
        <v>8532</v>
      </c>
      <c r="B8342" s="138">
        <v>0</v>
      </c>
      <c r="C8342" s="178">
        <f t="shared" si="292"/>
        <v>0</v>
      </c>
      <c r="D8342" s="178">
        <f t="shared" si="293"/>
        <v>4</v>
      </c>
    </row>
    <row r="8343" spans="1:4">
      <c r="A8343" s="139" t="s">
        <v>8533</v>
      </c>
      <c r="B8343" s="138">
        <v>0</v>
      </c>
      <c r="C8343" s="178">
        <f t="shared" si="292"/>
        <v>0</v>
      </c>
      <c r="D8343" s="178">
        <f t="shared" si="293"/>
        <v>5</v>
      </c>
    </row>
    <row r="8344" spans="1:4">
      <c r="A8344" s="139" t="s">
        <v>8534</v>
      </c>
      <c r="B8344" s="138">
        <v>0</v>
      </c>
      <c r="C8344" s="178">
        <f t="shared" si="292"/>
        <v>0</v>
      </c>
      <c r="D8344" s="178">
        <f t="shared" si="293"/>
        <v>6</v>
      </c>
    </row>
    <row r="8345" spans="1:4">
      <c r="A8345" s="139" t="s">
        <v>8535</v>
      </c>
      <c r="B8345" s="138">
        <v>0</v>
      </c>
      <c r="C8345" s="178">
        <f t="shared" si="292"/>
        <v>23</v>
      </c>
      <c r="D8345" s="178">
        <f t="shared" si="293"/>
        <v>7</v>
      </c>
    </row>
    <row r="8346" spans="1:4">
      <c r="A8346" s="139" t="s">
        <v>8536</v>
      </c>
      <c r="B8346" s="138">
        <v>0</v>
      </c>
      <c r="C8346" s="178">
        <f t="shared" si="292"/>
        <v>325</v>
      </c>
      <c r="D8346" s="178">
        <f t="shared" si="293"/>
        <v>8</v>
      </c>
    </row>
    <row r="8347" spans="1:4">
      <c r="A8347" s="139" t="s">
        <v>8537</v>
      </c>
      <c r="B8347" s="138">
        <v>59.656000000000006</v>
      </c>
      <c r="C8347" s="178">
        <f t="shared" si="292"/>
        <v>483</v>
      </c>
      <c r="D8347" s="178">
        <f t="shared" si="293"/>
        <v>9</v>
      </c>
    </row>
    <row r="8348" spans="1:4">
      <c r="A8348" s="139" t="s">
        <v>8538</v>
      </c>
      <c r="B8348" s="138">
        <v>59.656000000000006</v>
      </c>
      <c r="C8348" s="178">
        <f t="shared" si="292"/>
        <v>586</v>
      </c>
      <c r="D8348" s="178">
        <f t="shared" si="293"/>
        <v>10</v>
      </c>
    </row>
    <row r="8349" spans="1:4">
      <c r="A8349" s="139" t="s">
        <v>8539</v>
      </c>
      <c r="B8349" s="138">
        <v>59.656000000000006</v>
      </c>
      <c r="C8349" s="178">
        <f t="shared" si="292"/>
        <v>703</v>
      </c>
      <c r="D8349" s="178">
        <f t="shared" si="293"/>
        <v>11</v>
      </c>
    </row>
    <row r="8350" spans="1:4">
      <c r="A8350" s="139" t="s">
        <v>8540</v>
      </c>
      <c r="B8350" s="138">
        <v>59.656000000000006</v>
      </c>
      <c r="C8350" s="178">
        <f t="shared" si="292"/>
        <v>771</v>
      </c>
      <c r="D8350" s="178">
        <f t="shared" si="293"/>
        <v>12</v>
      </c>
    </row>
    <row r="8351" spans="1:4">
      <c r="A8351" s="139" t="s">
        <v>8541</v>
      </c>
      <c r="B8351" s="138">
        <v>59.656000000000006</v>
      </c>
      <c r="C8351" s="178">
        <f t="shared" si="292"/>
        <v>809</v>
      </c>
      <c r="D8351" s="178">
        <f t="shared" si="293"/>
        <v>13</v>
      </c>
    </row>
    <row r="8352" spans="1:4">
      <c r="A8352" s="139" t="s">
        <v>8542</v>
      </c>
      <c r="B8352" s="138">
        <v>59.656000000000006</v>
      </c>
      <c r="C8352" s="178">
        <f t="shared" si="292"/>
        <v>839</v>
      </c>
      <c r="D8352" s="178">
        <f t="shared" si="293"/>
        <v>14</v>
      </c>
    </row>
    <row r="8353" spans="1:4">
      <c r="A8353" s="139" t="s">
        <v>8543</v>
      </c>
      <c r="B8353" s="138">
        <v>59.656000000000006</v>
      </c>
      <c r="C8353" s="178">
        <f t="shared" si="292"/>
        <v>856</v>
      </c>
      <c r="D8353" s="178">
        <f t="shared" si="293"/>
        <v>15</v>
      </c>
    </row>
    <row r="8354" spans="1:4">
      <c r="A8354" s="139" t="s">
        <v>8544</v>
      </c>
      <c r="B8354" s="138">
        <v>59.656000000000006</v>
      </c>
      <c r="C8354" s="178">
        <f t="shared" si="292"/>
        <v>846</v>
      </c>
      <c r="D8354" s="178">
        <f t="shared" si="293"/>
        <v>16</v>
      </c>
    </row>
    <row r="8355" spans="1:4">
      <c r="A8355" s="139" t="s">
        <v>8545</v>
      </c>
      <c r="B8355" s="138">
        <v>59.656000000000006</v>
      </c>
      <c r="C8355" s="178">
        <f t="shared" si="292"/>
        <v>805</v>
      </c>
      <c r="D8355" s="178">
        <f t="shared" si="293"/>
        <v>17</v>
      </c>
    </row>
    <row r="8356" spans="1:4">
      <c r="A8356" s="139" t="s">
        <v>8546</v>
      </c>
      <c r="B8356" s="138">
        <v>41.013500000000008</v>
      </c>
      <c r="C8356" s="178">
        <f t="shared" si="292"/>
        <v>742</v>
      </c>
      <c r="D8356" s="178">
        <f t="shared" si="293"/>
        <v>18</v>
      </c>
    </row>
    <row r="8357" spans="1:4">
      <c r="A8357" s="139" t="s">
        <v>8547</v>
      </c>
      <c r="B8357" s="138">
        <v>0</v>
      </c>
      <c r="C8357" s="178">
        <f t="shared" si="292"/>
        <v>648</v>
      </c>
      <c r="D8357" s="178">
        <f t="shared" si="293"/>
        <v>19</v>
      </c>
    </row>
    <row r="8358" spans="1:4">
      <c r="A8358" s="139" t="s">
        <v>8548</v>
      </c>
      <c r="B8358" s="138">
        <v>0</v>
      </c>
      <c r="C8358" s="178">
        <f t="shared" si="292"/>
        <v>494</v>
      </c>
      <c r="D8358" s="178">
        <f t="shared" si="293"/>
        <v>20</v>
      </c>
    </row>
    <row r="8359" spans="1:4">
      <c r="A8359" s="139" t="s">
        <v>8549</v>
      </c>
      <c r="B8359" s="138">
        <v>0</v>
      </c>
      <c r="C8359" s="178">
        <f t="shared" si="292"/>
        <v>136</v>
      </c>
      <c r="D8359" s="178">
        <f t="shared" si="293"/>
        <v>21</v>
      </c>
    </row>
    <row r="8360" spans="1:4">
      <c r="A8360" s="139" t="s">
        <v>8550</v>
      </c>
      <c r="B8360" s="138">
        <v>0</v>
      </c>
      <c r="C8360" s="178">
        <f t="shared" si="292"/>
        <v>0</v>
      </c>
      <c r="D8360" s="178">
        <f t="shared" si="293"/>
        <v>22</v>
      </c>
    </row>
    <row r="8361" spans="1:4">
      <c r="A8361" s="139" t="s">
        <v>8551</v>
      </c>
      <c r="B8361" s="138">
        <v>0</v>
      </c>
      <c r="C8361" s="178">
        <f t="shared" si="292"/>
        <v>0</v>
      </c>
      <c r="D8361" s="178">
        <f t="shared" si="293"/>
        <v>23</v>
      </c>
    </row>
    <row r="8362" spans="1:4">
      <c r="A8362" s="139" t="s">
        <v>8552</v>
      </c>
      <c r="B8362" s="138">
        <v>0</v>
      </c>
      <c r="C8362" s="178">
        <f t="shared" si="292"/>
        <v>0</v>
      </c>
      <c r="D8362" s="178">
        <f t="shared" si="293"/>
        <v>24</v>
      </c>
    </row>
    <row r="8363" spans="1:4">
      <c r="A8363" s="139" t="s">
        <v>8553</v>
      </c>
      <c r="B8363" s="138">
        <v>0</v>
      </c>
      <c r="C8363" s="178">
        <f t="shared" si="292"/>
        <v>0</v>
      </c>
      <c r="D8363" s="178">
        <f t="shared" si="293"/>
        <v>1</v>
      </c>
    </row>
    <row r="8364" spans="1:4">
      <c r="A8364" s="139" t="s">
        <v>8554</v>
      </c>
      <c r="B8364" s="138">
        <v>0</v>
      </c>
      <c r="C8364" s="178">
        <f t="shared" si="292"/>
        <v>0</v>
      </c>
      <c r="D8364" s="178">
        <f t="shared" si="293"/>
        <v>2</v>
      </c>
    </row>
    <row r="8365" spans="1:4">
      <c r="A8365" s="139" t="s">
        <v>8555</v>
      </c>
      <c r="B8365" s="138">
        <v>0</v>
      </c>
      <c r="C8365" s="178">
        <f t="shared" si="292"/>
        <v>0</v>
      </c>
      <c r="D8365" s="178">
        <f t="shared" si="293"/>
        <v>3</v>
      </c>
    </row>
    <row r="8366" spans="1:4">
      <c r="A8366" s="139" t="s">
        <v>8556</v>
      </c>
      <c r="B8366" s="138">
        <v>0</v>
      </c>
      <c r="C8366" s="178">
        <f t="shared" si="292"/>
        <v>0</v>
      </c>
      <c r="D8366" s="178">
        <f t="shared" si="293"/>
        <v>4</v>
      </c>
    </row>
    <row r="8367" spans="1:4">
      <c r="A8367" s="139" t="s">
        <v>8557</v>
      </c>
      <c r="B8367" s="138">
        <v>0</v>
      </c>
      <c r="C8367" s="178">
        <f t="shared" si="292"/>
        <v>0</v>
      </c>
      <c r="D8367" s="178">
        <f t="shared" si="293"/>
        <v>5</v>
      </c>
    </row>
    <row r="8368" spans="1:4">
      <c r="A8368" s="139" t="s">
        <v>8558</v>
      </c>
      <c r="B8368" s="138">
        <v>0</v>
      </c>
      <c r="C8368" s="178">
        <f t="shared" si="292"/>
        <v>0</v>
      </c>
      <c r="D8368" s="178">
        <f t="shared" si="293"/>
        <v>6</v>
      </c>
    </row>
    <row r="8369" spans="1:4">
      <c r="A8369" s="139" t="s">
        <v>8559</v>
      </c>
      <c r="B8369" s="138">
        <v>0</v>
      </c>
      <c r="C8369" s="178">
        <f t="shared" si="292"/>
        <v>23</v>
      </c>
      <c r="D8369" s="178">
        <f t="shared" si="293"/>
        <v>7</v>
      </c>
    </row>
    <row r="8370" spans="1:4">
      <c r="A8370" s="139" t="s">
        <v>8560</v>
      </c>
      <c r="B8370" s="138">
        <v>0</v>
      </c>
      <c r="C8370" s="178">
        <f t="shared" si="292"/>
        <v>325</v>
      </c>
      <c r="D8370" s="178">
        <f t="shared" si="293"/>
        <v>8</v>
      </c>
    </row>
    <row r="8371" spans="1:4">
      <c r="A8371" s="139" t="s">
        <v>8561</v>
      </c>
      <c r="B8371" s="138">
        <v>65.927500000000009</v>
      </c>
      <c r="C8371" s="178">
        <f t="shared" si="292"/>
        <v>483</v>
      </c>
      <c r="D8371" s="178">
        <f t="shared" si="293"/>
        <v>9</v>
      </c>
    </row>
    <row r="8372" spans="1:4">
      <c r="A8372" s="139" t="s">
        <v>8562</v>
      </c>
      <c r="B8372" s="138">
        <v>65.927500000000009</v>
      </c>
      <c r="C8372" s="178">
        <f t="shared" ref="C8372:C8435" si="294">_xlfn.XLOOKUP(D8372,$N$5:$N$28,$M$5:$M$28)</f>
        <v>586</v>
      </c>
      <c r="D8372" s="178">
        <f t="shared" si="293"/>
        <v>10</v>
      </c>
    </row>
    <row r="8373" spans="1:4">
      <c r="A8373" s="139" t="s">
        <v>8563</v>
      </c>
      <c r="B8373" s="138">
        <v>65.927500000000009</v>
      </c>
      <c r="C8373" s="178">
        <f t="shared" si="294"/>
        <v>703</v>
      </c>
      <c r="D8373" s="178">
        <f t="shared" si="293"/>
        <v>11</v>
      </c>
    </row>
    <row r="8374" spans="1:4">
      <c r="A8374" s="139" t="s">
        <v>8564</v>
      </c>
      <c r="B8374" s="138">
        <v>65.927500000000009</v>
      </c>
      <c r="C8374" s="178">
        <f t="shared" si="294"/>
        <v>771</v>
      </c>
      <c r="D8374" s="178">
        <f t="shared" si="293"/>
        <v>12</v>
      </c>
    </row>
    <row r="8375" spans="1:4">
      <c r="A8375" s="139" t="s">
        <v>8565</v>
      </c>
      <c r="B8375" s="138">
        <v>65.927500000000009</v>
      </c>
      <c r="C8375" s="178">
        <f t="shared" si="294"/>
        <v>809</v>
      </c>
      <c r="D8375" s="178">
        <f t="shared" si="293"/>
        <v>13</v>
      </c>
    </row>
    <row r="8376" spans="1:4">
      <c r="A8376" s="139" t="s">
        <v>8566</v>
      </c>
      <c r="B8376" s="138">
        <v>41.013500000000008</v>
      </c>
      <c r="C8376" s="178">
        <f t="shared" si="294"/>
        <v>839</v>
      </c>
      <c r="D8376" s="178">
        <f t="shared" si="293"/>
        <v>14</v>
      </c>
    </row>
    <row r="8377" spans="1:4">
      <c r="A8377" s="139" t="s">
        <v>8567</v>
      </c>
      <c r="B8377" s="138">
        <v>41.013500000000008</v>
      </c>
      <c r="C8377" s="178">
        <f t="shared" si="294"/>
        <v>856</v>
      </c>
      <c r="D8377" s="178">
        <f t="shared" si="293"/>
        <v>15</v>
      </c>
    </row>
    <row r="8378" spans="1:4">
      <c r="A8378" s="139" t="s">
        <v>8568</v>
      </c>
      <c r="B8378" s="138">
        <v>41.013500000000008</v>
      </c>
      <c r="C8378" s="178">
        <f t="shared" si="294"/>
        <v>846</v>
      </c>
      <c r="D8378" s="178">
        <f t="shared" si="293"/>
        <v>16</v>
      </c>
    </row>
    <row r="8379" spans="1:4">
      <c r="A8379" s="139" t="s">
        <v>8569</v>
      </c>
      <c r="B8379" s="138">
        <v>0</v>
      </c>
      <c r="C8379" s="178">
        <f t="shared" si="294"/>
        <v>805</v>
      </c>
      <c r="D8379" s="178">
        <f t="shared" si="293"/>
        <v>17</v>
      </c>
    </row>
    <row r="8380" spans="1:4">
      <c r="A8380" s="139" t="s">
        <v>8570</v>
      </c>
      <c r="B8380" s="138">
        <v>0</v>
      </c>
      <c r="C8380" s="178">
        <f t="shared" si="294"/>
        <v>742</v>
      </c>
      <c r="D8380" s="178">
        <f t="shared" si="293"/>
        <v>18</v>
      </c>
    </row>
    <row r="8381" spans="1:4">
      <c r="A8381" s="139" t="s">
        <v>8571</v>
      </c>
      <c r="B8381" s="138">
        <v>0</v>
      </c>
      <c r="C8381" s="178">
        <f t="shared" si="294"/>
        <v>648</v>
      </c>
      <c r="D8381" s="178">
        <f t="shared" si="293"/>
        <v>19</v>
      </c>
    </row>
    <row r="8382" spans="1:4">
      <c r="A8382" s="139" t="s">
        <v>8572</v>
      </c>
      <c r="B8382" s="138">
        <v>0</v>
      </c>
      <c r="C8382" s="178">
        <f t="shared" si="294"/>
        <v>494</v>
      </c>
      <c r="D8382" s="178">
        <f t="shared" si="293"/>
        <v>20</v>
      </c>
    </row>
    <row r="8383" spans="1:4">
      <c r="A8383" s="139" t="s">
        <v>8573</v>
      </c>
      <c r="B8383" s="138">
        <v>0</v>
      </c>
      <c r="C8383" s="178">
        <f t="shared" si="294"/>
        <v>136</v>
      </c>
      <c r="D8383" s="178">
        <f t="shared" si="293"/>
        <v>21</v>
      </c>
    </row>
    <row r="8384" spans="1:4">
      <c r="A8384" s="139" t="s">
        <v>8574</v>
      </c>
      <c r="B8384" s="138">
        <v>0</v>
      </c>
      <c r="C8384" s="178">
        <f t="shared" si="294"/>
        <v>0</v>
      </c>
      <c r="D8384" s="178">
        <f t="shared" si="293"/>
        <v>22</v>
      </c>
    </row>
    <row r="8385" spans="1:4">
      <c r="A8385" s="139" t="s">
        <v>8575</v>
      </c>
      <c r="B8385" s="138">
        <v>0</v>
      </c>
      <c r="C8385" s="178">
        <f t="shared" si="294"/>
        <v>0</v>
      </c>
      <c r="D8385" s="178">
        <f t="shared" si="293"/>
        <v>23</v>
      </c>
    </row>
    <row r="8386" spans="1:4">
      <c r="A8386" s="139" t="s">
        <v>8576</v>
      </c>
      <c r="B8386" s="138">
        <v>0</v>
      </c>
      <c r="C8386" s="178">
        <f t="shared" si="294"/>
        <v>0</v>
      </c>
      <c r="D8386" s="178">
        <f t="shared" si="293"/>
        <v>24</v>
      </c>
    </row>
    <row r="8387" spans="1:4">
      <c r="A8387" s="139" t="s">
        <v>8577</v>
      </c>
      <c r="B8387" s="138">
        <v>0</v>
      </c>
      <c r="C8387" s="178">
        <f t="shared" si="294"/>
        <v>0</v>
      </c>
      <c r="D8387" s="178">
        <f t="shared" si="293"/>
        <v>1</v>
      </c>
    </row>
    <row r="8388" spans="1:4">
      <c r="A8388" s="139" t="s">
        <v>8578</v>
      </c>
      <c r="B8388" s="138">
        <v>0</v>
      </c>
      <c r="C8388" s="178">
        <f t="shared" si="294"/>
        <v>0</v>
      </c>
      <c r="D8388" s="178">
        <f t="shared" si="293"/>
        <v>2</v>
      </c>
    </row>
    <row r="8389" spans="1:4">
      <c r="A8389" s="139" t="s">
        <v>8579</v>
      </c>
      <c r="B8389" s="138">
        <v>0</v>
      </c>
      <c r="C8389" s="178">
        <f t="shared" si="294"/>
        <v>0</v>
      </c>
      <c r="D8389" s="178">
        <f t="shared" si="293"/>
        <v>3</v>
      </c>
    </row>
    <row r="8390" spans="1:4">
      <c r="A8390" s="139" t="s">
        <v>8580</v>
      </c>
      <c r="B8390" s="138">
        <v>0</v>
      </c>
      <c r="C8390" s="178">
        <f t="shared" si="294"/>
        <v>0</v>
      </c>
      <c r="D8390" s="178">
        <f t="shared" si="293"/>
        <v>4</v>
      </c>
    </row>
    <row r="8391" spans="1:4">
      <c r="A8391" s="139" t="s">
        <v>8581</v>
      </c>
      <c r="B8391" s="138">
        <v>0</v>
      </c>
      <c r="C8391" s="178">
        <f t="shared" si="294"/>
        <v>0</v>
      </c>
      <c r="D8391" s="178">
        <f t="shared" si="293"/>
        <v>5</v>
      </c>
    </row>
    <row r="8392" spans="1:4">
      <c r="A8392" s="139" t="s">
        <v>8582</v>
      </c>
      <c r="B8392" s="138">
        <v>0</v>
      </c>
      <c r="C8392" s="178">
        <f t="shared" si="294"/>
        <v>0</v>
      </c>
      <c r="D8392" s="178">
        <f t="shared" si="293"/>
        <v>6</v>
      </c>
    </row>
    <row r="8393" spans="1:4">
      <c r="A8393" s="139" t="s">
        <v>8583</v>
      </c>
      <c r="B8393" s="138">
        <v>0</v>
      </c>
      <c r="C8393" s="178">
        <f t="shared" si="294"/>
        <v>23</v>
      </c>
      <c r="D8393" s="178">
        <f t="shared" si="293"/>
        <v>7</v>
      </c>
    </row>
    <row r="8394" spans="1:4">
      <c r="A8394" s="139" t="s">
        <v>8584</v>
      </c>
      <c r="B8394" s="138">
        <v>0</v>
      </c>
      <c r="C8394" s="178">
        <f t="shared" si="294"/>
        <v>325</v>
      </c>
      <c r="D8394" s="178">
        <f t="shared" si="293"/>
        <v>8</v>
      </c>
    </row>
    <row r="8395" spans="1:4">
      <c r="A8395" s="139" t="s">
        <v>8585</v>
      </c>
      <c r="B8395" s="138">
        <v>69.656000000000006</v>
      </c>
      <c r="C8395" s="178">
        <f t="shared" si="294"/>
        <v>483</v>
      </c>
      <c r="D8395" s="178">
        <f t="shared" ref="D8395:D8458" si="295">D8371</f>
        <v>9</v>
      </c>
    </row>
    <row r="8396" spans="1:4">
      <c r="A8396" s="139" t="s">
        <v>8586</v>
      </c>
      <c r="B8396" s="138">
        <v>69.656000000000006</v>
      </c>
      <c r="C8396" s="178">
        <f t="shared" si="294"/>
        <v>586</v>
      </c>
      <c r="D8396" s="178">
        <f t="shared" si="295"/>
        <v>10</v>
      </c>
    </row>
    <row r="8397" spans="1:4">
      <c r="A8397" s="139" t="s">
        <v>8587</v>
      </c>
      <c r="B8397" s="138">
        <v>69.656000000000006</v>
      </c>
      <c r="C8397" s="178">
        <f t="shared" si="294"/>
        <v>703</v>
      </c>
      <c r="D8397" s="178">
        <f t="shared" si="295"/>
        <v>11</v>
      </c>
    </row>
    <row r="8398" spans="1:4">
      <c r="A8398" s="139" t="s">
        <v>8588</v>
      </c>
      <c r="B8398" s="138">
        <v>69.656000000000006</v>
      </c>
      <c r="C8398" s="178">
        <f t="shared" si="294"/>
        <v>771</v>
      </c>
      <c r="D8398" s="178">
        <f t="shared" si="295"/>
        <v>12</v>
      </c>
    </row>
    <row r="8399" spans="1:4">
      <c r="A8399" s="139" t="s">
        <v>8589</v>
      </c>
      <c r="B8399" s="138">
        <v>69.656000000000006</v>
      </c>
      <c r="C8399" s="178">
        <f t="shared" si="294"/>
        <v>809</v>
      </c>
      <c r="D8399" s="178">
        <f t="shared" si="295"/>
        <v>13</v>
      </c>
    </row>
    <row r="8400" spans="1:4">
      <c r="A8400" s="139" t="s">
        <v>8590</v>
      </c>
      <c r="B8400" s="138">
        <v>69.656000000000006</v>
      </c>
      <c r="C8400" s="178">
        <f t="shared" si="294"/>
        <v>839</v>
      </c>
      <c r="D8400" s="178">
        <f t="shared" si="295"/>
        <v>14</v>
      </c>
    </row>
    <row r="8401" spans="1:4">
      <c r="A8401" s="139" t="s">
        <v>8591</v>
      </c>
      <c r="B8401" s="138">
        <v>69.656000000000006</v>
      </c>
      <c r="C8401" s="178">
        <f t="shared" si="294"/>
        <v>856</v>
      </c>
      <c r="D8401" s="178">
        <f t="shared" si="295"/>
        <v>15</v>
      </c>
    </row>
    <row r="8402" spans="1:4">
      <c r="A8402" s="139" t="s">
        <v>8592</v>
      </c>
      <c r="B8402" s="138">
        <v>69.656000000000006</v>
      </c>
      <c r="C8402" s="178">
        <f t="shared" si="294"/>
        <v>846</v>
      </c>
      <c r="D8402" s="178">
        <f t="shared" si="295"/>
        <v>16</v>
      </c>
    </row>
    <row r="8403" spans="1:4">
      <c r="A8403" s="139" t="s">
        <v>8593</v>
      </c>
      <c r="B8403" s="138">
        <v>47.285000000000004</v>
      </c>
      <c r="C8403" s="178">
        <f t="shared" si="294"/>
        <v>805</v>
      </c>
      <c r="D8403" s="178">
        <f t="shared" si="295"/>
        <v>17</v>
      </c>
    </row>
    <row r="8404" spans="1:4">
      <c r="A8404" s="139" t="s">
        <v>8594</v>
      </c>
      <c r="B8404" s="138">
        <v>47.285000000000004</v>
      </c>
      <c r="C8404" s="178">
        <f t="shared" si="294"/>
        <v>742</v>
      </c>
      <c r="D8404" s="178">
        <f t="shared" si="295"/>
        <v>18</v>
      </c>
    </row>
    <row r="8405" spans="1:4">
      <c r="A8405" s="139" t="s">
        <v>8595</v>
      </c>
      <c r="B8405" s="138">
        <v>22.371000000000002</v>
      </c>
      <c r="C8405" s="178">
        <f t="shared" si="294"/>
        <v>648</v>
      </c>
      <c r="D8405" s="178">
        <f t="shared" si="295"/>
        <v>19</v>
      </c>
    </row>
    <row r="8406" spans="1:4">
      <c r="A8406" s="139" t="s">
        <v>8596</v>
      </c>
      <c r="B8406" s="138">
        <v>22.371000000000002</v>
      </c>
      <c r="C8406" s="178">
        <f t="shared" si="294"/>
        <v>494</v>
      </c>
      <c r="D8406" s="178">
        <f t="shared" si="295"/>
        <v>20</v>
      </c>
    </row>
    <row r="8407" spans="1:4">
      <c r="A8407" s="139" t="s">
        <v>8597</v>
      </c>
      <c r="B8407" s="138">
        <v>0</v>
      </c>
      <c r="C8407" s="178">
        <f t="shared" si="294"/>
        <v>136</v>
      </c>
      <c r="D8407" s="178">
        <f t="shared" si="295"/>
        <v>21</v>
      </c>
    </row>
    <row r="8408" spans="1:4">
      <c r="A8408" s="139" t="s">
        <v>8598</v>
      </c>
      <c r="B8408" s="138">
        <v>0</v>
      </c>
      <c r="C8408" s="178">
        <f t="shared" si="294"/>
        <v>0</v>
      </c>
      <c r="D8408" s="178">
        <f t="shared" si="295"/>
        <v>22</v>
      </c>
    </row>
    <row r="8409" spans="1:4">
      <c r="A8409" s="139" t="s">
        <v>8599</v>
      </c>
      <c r="B8409" s="138">
        <v>0</v>
      </c>
      <c r="C8409" s="178">
        <f t="shared" si="294"/>
        <v>0</v>
      </c>
      <c r="D8409" s="178">
        <f t="shared" si="295"/>
        <v>23</v>
      </c>
    </row>
    <row r="8410" spans="1:4">
      <c r="A8410" s="139" t="s">
        <v>8600</v>
      </c>
      <c r="B8410" s="138">
        <v>0</v>
      </c>
      <c r="C8410" s="178">
        <f t="shared" si="294"/>
        <v>0</v>
      </c>
      <c r="D8410" s="178">
        <f t="shared" si="295"/>
        <v>24</v>
      </c>
    </row>
    <row r="8411" spans="1:4">
      <c r="A8411" s="139" t="s">
        <v>8601</v>
      </c>
      <c r="B8411" s="138">
        <v>0</v>
      </c>
      <c r="C8411" s="178">
        <f t="shared" si="294"/>
        <v>0</v>
      </c>
      <c r="D8411" s="178">
        <f t="shared" si="295"/>
        <v>1</v>
      </c>
    </row>
    <row r="8412" spans="1:4">
      <c r="A8412" s="139" t="s">
        <v>8602</v>
      </c>
      <c r="B8412" s="138">
        <v>0</v>
      </c>
      <c r="C8412" s="178">
        <f t="shared" si="294"/>
        <v>0</v>
      </c>
      <c r="D8412" s="178">
        <f t="shared" si="295"/>
        <v>2</v>
      </c>
    </row>
    <row r="8413" spans="1:4">
      <c r="A8413" s="139" t="s">
        <v>8603</v>
      </c>
      <c r="B8413" s="138">
        <v>0</v>
      </c>
      <c r="C8413" s="178">
        <f t="shared" si="294"/>
        <v>0</v>
      </c>
      <c r="D8413" s="178">
        <f t="shared" si="295"/>
        <v>3</v>
      </c>
    </row>
    <row r="8414" spans="1:4">
      <c r="A8414" s="139" t="s">
        <v>8604</v>
      </c>
      <c r="B8414" s="138">
        <v>0</v>
      </c>
      <c r="C8414" s="178">
        <f t="shared" si="294"/>
        <v>0</v>
      </c>
      <c r="D8414" s="178">
        <f t="shared" si="295"/>
        <v>4</v>
      </c>
    </row>
    <row r="8415" spans="1:4">
      <c r="A8415" s="139" t="s">
        <v>8605</v>
      </c>
      <c r="B8415" s="138">
        <v>0</v>
      </c>
      <c r="C8415" s="178">
        <f t="shared" si="294"/>
        <v>0</v>
      </c>
      <c r="D8415" s="178">
        <f t="shared" si="295"/>
        <v>5</v>
      </c>
    </row>
    <row r="8416" spans="1:4">
      <c r="A8416" s="139" t="s">
        <v>8606</v>
      </c>
      <c r="B8416" s="138">
        <v>0</v>
      </c>
      <c r="C8416" s="178">
        <f t="shared" si="294"/>
        <v>0</v>
      </c>
      <c r="D8416" s="178">
        <f t="shared" si="295"/>
        <v>6</v>
      </c>
    </row>
    <row r="8417" spans="1:4">
      <c r="A8417" s="139" t="s">
        <v>8607</v>
      </c>
      <c r="B8417" s="138">
        <v>0</v>
      </c>
      <c r="C8417" s="178">
        <f t="shared" si="294"/>
        <v>23</v>
      </c>
      <c r="D8417" s="178">
        <f t="shared" si="295"/>
        <v>7</v>
      </c>
    </row>
    <row r="8418" spans="1:4">
      <c r="A8418" s="139" t="s">
        <v>8608</v>
      </c>
      <c r="B8418" s="138">
        <v>0</v>
      </c>
      <c r="C8418" s="178">
        <f t="shared" si="294"/>
        <v>325</v>
      </c>
      <c r="D8418" s="178">
        <f t="shared" si="295"/>
        <v>8</v>
      </c>
    </row>
    <row r="8419" spans="1:4">
      <c r="A8419" s="139" t="s">
        <v>8609</v>
      </c>
      <c r="B8419" s="138">
        <v>59.656000000000006</v>
      </c>
      <c r="C8419" s="178">
        <f t="shared" si="294"/>
        <v>483</v>
      </c>
      <c r="D8419" s="178">
        <f t="shared" si="295"/>
        <v>9</v>
      </c>
    </row>
    <row r="8420" spans="1:4">
      <c r="A8420" s="139" t="s">
        <v>8610</v>
      </c>
      <c r="B8420" s="138">
        <v>59.656000000000006</v>
      </c>
      <c r="C8420" s="178">
        <f t="shared" si="294"/>
        <v>586</v>
      </c>
      <c r="D8420" s="178">
        <f t="shared" si="295"/>
        <v>10</v>
      </c>
    </row>
    <row r="8421" spans="1:4">
      <c r="A8421" s="139" t="s">
        <v>8611</v>
      </c>
      <c r="B8421" s="138">
        <v>59.656000000000006</v>
      </c>
      <c r="C8421" s="178">
        <f t="shared" si="294"/>
        <v>703</v>
      </c>
      <c r="D8421" s="178">
        <f t="shared" si="295"/>
        <v>11</v>
      </c>
    </row>
    <row r="8422" spans="1:4">
      <c r="A8422" s="139" t="s">
        <v>8612</v>
      </c>
      <c r="B8422" s="138">
        <v>59.656000000000006</v>
      </c>
      <c r="C8422" s="178">
        <f t="shared" si="294"/>
        <v>771</v>
      </c>
      <c r="D8422" s="178">
        <f t="shared" si="295"/>
        <v>12</v>
      </c>
    </row>
    <row r="8423" spans="1:4">
      <c r="A8423" s="139" t="s">
        <v>8613</v>
      </c>
      <c r="B8423" s="138">
        <v>59.656000000000006</v>
      </c>
      <c r="C8423" s="178">
        <f t="shared" si="294"/>
        <v>809</v>
      </c>
      <c r="D8423" s="178">
        <f t="shared" si="295"/>
        <v>13</v>
      </c>
    </row>
    <row r="8424" spans="1:4">
      <c r="A8424" s="139" t="s">
        <v>8614</v>
      </c>
      <c r="B8424" s="138">
        <v>22.371000000000002</v>
      </c>
      <c r="C8424" s="178">
        <f t="shared" si="294"/>
        <v>839</v>
      </c>
      <c r="D8424" s="178">
        <f t="shared" si="295"/>
        <v>14</v>
      </c>
    </row>
    <row r="8425" spans="1:4">
      <c r="A8425" s="139" t="s">
        <v>8615</v>
      </c>
      <c r="B8425" s="138">
        <v>22.371000000000002</v>
      </c>
      <c r="C8425" s="178">
        <f t="shared" si="294"/>
        <v>856</v>
      </c>
      <c r="D8425" s="178">
        <f t="shared" si="295"/>
        <v>15</v>
      </c>
    </row>
    <row r="8426" spans="1:4">
      <c r="A8426" s="139" t="s">
        <v>8616</v>
      </c>
      <c r="B8426" s="138">
        <v>22.371000000000002</v>
      </c>
      <c r="C8426" s="178">
        <f t="shared" si="294"/>
        <v>846</v>
      </c>
      <c r="D8426" s="178">
        <f t="shared" si="295"/>
        <v>16</v>
      </c>
    </row>
    <row r="8427" spans="1:4">
      <c r="A8427" s="139" t="s">
        <v>8617</v>
      </c>
      <c r="B8427" s="138">
        <v>22.371000000000002</v>
      </c>
      <c r="C8427" s="178">
        <f t="shared" si="294"/>
        <v>805</v>
      </c>
      <c r="D8427" s="178">
        <f t="shared" si="295"/>
        <v>17</v>
      </c>
    </row>
    <row r="8428" spans="1:4">
      <c r="A8428" s="139" t="s">
        <v>8618</v>
      </c>
      <c r="B8428" s="138">
        <v>22.371000000000002</v>
      </c>
      <c r="C8428" s="178">
        <f t="shared" si="294"/>
        <v>742</v>
      </c>
      <c r="D8428" s="178">
        <f t="shared" si="295"/>
        <v>18</v>
      </c>
    </row>
    <row r="8429" spans="1:4">
      <c r="A8429" s="139" t="s">
        <v>8619</v>
      </c>
      <c r="B8429" s="138">
        <v>22.371000000000002</v>
      </c>
      <c r="C8429" s="178">
        <f t="shared" si="294"/>
        <v>648</v>
      </c>
      <c r="D8429" s="178">
        <f t="shared" si="295"/>
        <v>19</v>
      </c>
    </row>
    <row r="8430" spans="1:4">
      <c r="A8430" s="139" t="s">
        <v>8620</v>
      </c>
      <c r="B8430" s="138">
        <v>22.371000000000002</v>
      </c>
      <c r="C8430" s="178">
        <f t="shared" si="294"/>
        <v>494</v>
      </c>
      <c r="D8430" s="178">
        <f t="shared" si="295"/>
        <v>20</v>
      </c>
    </row>
    <row r="8431" spans="1:4">
      <c r="A8431" s="139" t="s">
        <v>8621</v>
      </c>
      <c r="B8431" s="138">
        <v>22.371000000000002</v>
      </c>
      <c r="C8431" s="178">
        <f t="shared" si="294"/>
        <v>136</v>
      </c>
      <c r="D8431" s="178">
        <f t="shared" si="295"/>
        <v>21</v>
      </c>
    </row>
    <row r="8432" spans="1:4">
      <c r="A8432" s="139" t="s">
        <v>8622</v>
      </c>
      <c r="B8432" s="138">
        <v>22.371000000000002</v>
      </c>
      <c r="C8432" s="178">
        <f t="shared" si="294"/>
        <v>0</v>
      </c>
      <c r="D8432" s="178">
        <f t="shared" si="295"/>
        <v>22</v>
      </c>
    </row>
    <row r="8433" spans="1:4">
      <c r="A8433" s="139" t="s">
        <v>8623</v>
      </c>
      <c r="B8433" s="138">
        <v>22.371000000000002</v>
      </c>
      <c r="C8433" s="178">
        <f t="shared" si="294"/>
        <v>0</v>
      </c>
      <c r="D8433" s="178">
        <f t="shared" si="295"/>
        <v>23</v>
      </c>
    </row>
    <row r="8434" spans="1:4">
      <c r="A8434" s="139" t="s">
        <v>8624</v>
      </c>
      <c r="B8434" s="138">
        <v>0</v>
      </c>
      <c r="C8434" s="178">
        <f t="shared" si="294"/>
        <v>0</v>
      </c>
      <c r="D8434" s="178">
        <f t="shared" si="295"/>
        <v>24</v>
      </c>
    </row>
    <row r="8435" spans="1:4">
      <c r="A8435" s="139" t="s">
        <v>8625</v>
      </c>
      <c r="B8435" s="138">
        <v>0</v>
      </c>
      <c r="C8435" s="178">
        <f t="shared" si="294"/>
        <v>0</v>
      </c>
      <c r="D8435" s="178">
        <f t="shared" si="295"/>
        <v>1</v>
      </c>
    </row>
    <row r="8436" spans="1:4">
      <c r="A8436" s="139" t="s">
        <v>8626</v>
      </c>
      <c r="B8436" s="138">
        <v>0</v>
      </c>
      <c r="C8436" s="178">
        <f t="shared" ref="C8436:C8499" si="296">_xlfn.XLOOKUP(D8436,$N$5:$N$28,$M$5:$M$28)</f>
        <v>0</v>
      </c>
      <c r="D8436" s="178">
        <f t="shared" si="295"/>
        <v>2</v>
      </c>
    </row>
    <row r="8437" spans="1:4">
      <c r="A8437" s="139" t="s">
        <v>8627</v>
      </c>
      <c r="B8437" s="138">
        <v>0</v>
      </c>
      <c r="C8437" s="178">
        <f t="shared" si="296"/>
        <v>0</v>
      </c>
      <c r="D8437" s="178">
        <f t="shared" si="295"/>
        <v>3</v>
      </c>
    </row>
    <row r="8438" spans="1:4">
      <c r="A8438" s="139" t="s">
        <v>8628</v>
      </c>
      <c r="B8438" s="138">
        <v>0</v>
      </c>
      <c r="C8438" s="178">
        <f t="shared" si="296"/>
        <v>0</v>
      </c>
      <c r="D8438" s="178">
        <f t="shared" si="295"/>
        <v>4</v>
      </c>
    </row>
    <row r="8439" spans="1:4">
      <c r="A8439" s="139" t="s">
        <v>8629</v>
      </c>
      <c r="B8439" s="138">
        <v>0</v>
      </c>
      <c r="C8439" s="178">
        <f t="shared" si="296"/>
        <v>0</v>
      </c>
      <c r="D8439" s="178">
        <f t="shared" si="295"/>
        <v>5</v>
      </c>
    </row>
    <row r="8440" spans="1:4">
      <c r="A8440" s="139" t="s">
        <v>8630</v>
      </c>
      <c r="B8440" s="138">
        <v>0</v>
      </c>
      <c r="C8440" s="178">
        <f t="shared" si="296"/>
        <v>0</v>
      </c>
      <c r="D8440" s="178">
        <f t="shared" si="295"/>
        <v>6</v>
      </c>
    </row>
    <row r="8441" spans="1:4">
      <c r="A8441" s="139" t="s">
        <v>8631</v>
      </c>
      <c r="B8441" s="138">
        <v>0</v>
      </c>
      <c r="C8441" s="178">
        <f t="shared" si="296"/>
        <v>23</v>
      </c>
      <c r="D8441" s="178">
        <f t="shared" si="295"/>
        <v>7</v>
      </c>
    </row>
    <row r="8442" spans="1:4">
      <c r="A8442" s="139" t="s">
        <v>8632</v>
      </c>
      <c r="B8442" s="138">
        <v>0</v>
      </c>
      <c r="C8442" s="178">
        <f t="shared" si="296"/>
        <v>325</v>
      </c>
      <c r="D8442" s="178">
        <f t="shared" si="295"/>
        <v>8</v>
      </c>
    </row>
    <row r="8443" spans="1:4">
      <c r="A8443" s="139" t="s">
        <v>8633</v>
      </c>
      <c r="B8443" s="138">
        <v>78.298500000000004</v>
      </c>
      <c r="C8443" s="178">
        <f t="shared" si="296"/>
        <v>483</v>
      </c>
      <c r="D8443" s="178">
        <f t="shared" si="295"/>
        <v>9</v>
      </c>
    </row>
    <row r="8444" spans="1:4">
      <c r="A8444" s="139" t="s">
        <v>8634</v>
      </c>
      <c r="B8444" s="138">
        <v>78.298500000000004</v>
      </c>
      <c r="C8444" s="178">
        <f t="shared" si="296"/>
        <v>586</v>
      </c>
      <c r="D8444" s="178">
        <f t="shared" si="295"/>
        <v>10</v>
      </c>
    </row>
    <row r="8445" spans="1:4">
      <c r="A8445" s="139" t="s">
        <v>8635</v>
      </c>
      <c r="B8445" s="138">
        <v>78.298500000000004</v>
      </c>
      <c r="C8445" s="178">
        <f t="shared" si="296"/>
        <v>703</v>
      </c>
      <c r="D8445" s="178">
        <f t="shared" si="295"/>
        <v>11</v>
      </c>
    </row>
    <row r="8446" spans="1:4">
      <c r="A8446" s="139" t="s">
        <v>8636</v>
      </c>
      <c r="B8446" s="138">
        <v>78.298500000000004</v>
      </c>
      <c r="C8446" s="178">
        <f t="shared" si="296"/>
        <v>771</v>
      </c>
      <c r="D8446" s="178">
        <f t="shared" si="295"/>
        <v>12</v>
      </c>
    </row>
    <row r="8447" spans="1:4">
      <c r="A8447" s="139" t="s">
        <v>8637</v>
      </c>
      <c r="B8447" s="138">
        <v>78.298500000000004</v>
      </c>
      <c r="C8447" s="178">
        <f t="shared" si="296"/>
        <v>809</v>
      </c>
      <c r="D8447" s="178">
        <f t="shared" si="295"/>
        <v>13</v>
      </c>
    </row>
    <row r="8448" spans="1:4">
      <c r="A8448" s="139" t="s">
        <v>8638</v>
      </c>
      <c r="B8448" s="138">
        <v>59.656000000000006</v>
      </c>
      <c r="C8448" s="178">
        <f t="shared" si="296"/>
        <v>839</v>
      </c>
      <c r="D8448" s="178">
        <f t="shared" si="295"/>
        <v>14</v>
      </c>
    </row>
    <row r="8449" spans="1:4">
      <c r="A8449" s="139" t="s">
        <v>8639</v>
      </c>
      <c r="B8449" s="138">
        <v>59.656000000000006</v>
      </c>
      <c r="C8449" s="178">
        <f t="shared" si="296"/>
        <v>856</v>
      </c>
      <c r="D8449" s="178">
        <f t="shared" si="295"/>
        <v>15</v>
      </c>
    </row>
    <row r="8450" spans="1:4">
      <c r="A8450" s="139" t="s">
        <v>8640</v>
      </c>
      <c r="B8450" s="138">
        <v>59.656000000000006</v>
      </c>
      <c r="C8450" s="178">
        <f t="shared" si="296"/>
        <v>846</v>
      </c>
      <c r="D8450" s="178">
        <f t="shared" si="295"/>
        <v>16</v>
      </c>
    </row>
    <row r="8451" spans="1:4">
      <c r="A8451" s="139" t="s">
        <v>8641</v>
      </c>
      <c r="B8451" s="138">
        <v>59.656000000000006</v>
      </c>
      <c r="C8451" s="178">
        <f t="shared" si="296"/>
        <v>805</v>
      </c>
      <c r="D8451" s="178">
        <f t="shared" si="295"/>
        <v>17</v>
      </c>
    </row>
    <row r="8452" spans="1:4">
      <c r="A8452" s="139" t="s">
        <v>8642</v>
      </c>
      <c r="B8452" s="138">
        <v>59.656000000000006</v>
      </c>
      <c r="C8452" s="178">
        <f t="shared" si="296"/>
        <v>742</v>
      </c>
      <c r="D8452" s="178">
        <f t="shared" si="295"/>
        <v>18</v>
      </c>
    </row>
    <row r="8453" spans="1:4">
      <c r="A8453" s="139" t="s">
        <v>8643</v>
      </c>
      <c r="B8453" s="138">
        <v>22.371000000000002</v>
      </c>
      <c r="C8453" s="178">
        <f t="shared" si="296"/>
        <v>648</v>
      </c>
      <c r="D8453" s="178">
        <f t="shared" si="295"/>
        <v>19</v>
      </c>
    </row>
    <row r="8454" spans="1:4">
      <c r="A8454" s="139" t="s">
        <v>8644</v>
      </c>
      <c r="B8454" s="138">
        <v>22.371000000000002</v>
      </c>
      <c r="C8454" s="178">
        <f t="shared" si="296"/>
        <v>494</v>
      </c>
      <c r="D8454" s="178">
        <f t="shared" si="295"/>
        <v>20</v>
      </c>
    </row>
    <row r="8455" spans="1:4">
      <c r="A8455" s="139" t="s">
        <v>8645</v>
      </c>
      <c r="B8455" s="138">
        <v>0</v>
      </c>
      <c r="C8455" s="178">
        <f t="shared" si="296"/>
        <v>136</v>
      </c>
      <c r="D8455" s="178">
        <f t="shared" si="295"/>
        <v>21</v>
      </c>
    </row>
    <row r="8456" spans="1:4">
      <c r="A8456" s="139" t="s">
        <v>8646</v>
      </c>
      <c r="B8456" s="138">
        <v>0</v>
      </c>
      <c r="C8456" s="178">
        <f t="shared" si="296"/>
        <v>0</v>
      </c>
      <c r="D8456" s="178">
        <f t="shared" si="295"/>
        <v>22</v>
      </c>
    </row>
    <row r="8457" spans="1:4">
      <c r="A8457" s="139" t="s">
        <v>8647</v>
      </c>
      <c r="B8457" s="138">
        <v>0</v>
      </c>
      <c r="C8457" s="178">
        <f t="shared" si="296"/>
        <v>0</v>
      </c>
      <c r="D8457" s="178">
        <f t="shared" si="295"/>
        <v>23</v>
      </c>
    </row>
    <row r="8458" spans="1:4">
      <c r="A8458" s="139" t="s">
        <v>8648</v>
      </c>
      <c r="B8458" s="138">
        <v>0</v>
      </c>
      <c r="C8458" s="178">
        <f t="shared" si="296"/>
        <v>0</v>
      </c>
      <c r="D8458" s="178">
        <f t="shared" si="295"/>
        <v>24</v>
      </c>
    </row>
    <row r="8459" spans="1:4">
      <c r="A8459" s="139" t="s">
        <v>8649</v>
      </c>
      <c r="B8459" s="138">
        <v>0</v>
      </c>
      <c r="C8459" s="178">
        <f t="shared" si="296"/>
        <v>0</v>
      </c>
      <c r="D8459" s="178">
        <f t="shared" ref="D8459:D8522" si="297">D8435</f>
        <v>1</v>
      </c>
    </row>
    <row r="8460" spans="1:4">
      <c r="A8460" s="139" t="s">
        <v>8650</v>
      </c>
      <c r="B8460" s="138">
        <v>0</v>
      </c>
      <c r="C8460" s="178">
        <f t="shared" si="296"/>
        <v>0</v>
      </c>
      <c r="D8460" s="178">
        <f t="shared" si="297"/>
        <v>2</v>
      </c>
    </row>
    <row r="8461" spans="1:4">
      <c r="A8461" s="139" t="s">
        <v>8651</v>
      </c>
      <c r="B8461" s="138">
        <v>0</v>
      </c>
      <c r="C8461" s="178">
        <f t="shared" si="296"/>
        <v>0</v>
      </c>
      <c r="D8461" s="178">
        <f t="shared" si="297"/>
        <v>3</v>
      </c>
    </row>
    <row r="8462" spans="1:4">
      <c r="A8462" s="139" t="s">
        <v>8652</v>
      </c>
      <c r="B8462" s="138">
        <v>0</v>
      </c>
      <c r="C8462" s="178">
        <f t="shared" si="296"/>
        <v>0</v>
      </c>
      <c r="D8462" s="178">
        <f t="shared" si="297"/>
        <v>4</v>
      </c>
    </row>
    <row r="8463" spans="1:4">
      <c r="A8463" s="139" t="s">
        <v>8653</v>
      </c>
      <c r="B8463" s="138">
        <v>0</v>
      </c>
      <c r="C8463" s="178">
        <f t="shared" si="296"/>
        <v>0</v>
      </c>
      <c r="D8463" s="178">
        <f t="shared" si="297"/>
        <v>5</v>
      </c>
    </row>
    <row r="8464" spans="1:4">
      <c r="A8464" s="139" t="s">
        <v>8654</v>
      </c>
      <c r="B8464" s="138">
        <v>0</v>
      </c>
      <c r="C8464" s="178">
        <f t="shared" si="296"/>
        <v>0</v>
      </c>
      <c r="D8464" s="178">
        <f t="shared" si="297"/>
        <v>6</v>
      </c>
    </row>
    <row r="8465" spans="1:4">
      <c r="A8465" s="139" t="s">
        <v>8655</v>
      </c>
      <c r="B8465" s="138">
        <v>0</v>
      </c>
      <c r="C8465" s="178">
        <f t="shared" si="296"/>
        <v>23</v>
      </c>
      <c r="D8465" s="178">
        <f t="shared" si="297"/>
        <v>7</v>
      </c>
    </row>
    <row r="8466" spans="1:4">
      <c r="A8466" s="139" t="s">
        <v>8656</v>
      </c>
      <c r="B8466" s="138">
        <v>0</v>
      </c>
      <c r="C8466" s="178">
        <f t="shared" si="296"/>
        <v>325</v>
      </c>
      <c r="D8466" s="178">
        <f t="shared" si="297"/>
        <v>8</v>
      </c>
    </row>
    <row r="8467" spans="1:4">
      <c r="A8467" s="139" t="s">
        <v>8657</v>
      </c>
      <c r="B8467" s="138">
        <v>65.927500000000009</v>
      </c>
      <c r="C8467" s="178">
        <f t="shared" si="296"/>
        <v>483</v>
      </c>
      <c r="D8467" s="178">
        <f t="shared" si="297"/>
        <v>9</v>
      </c>
    </row>
    <row r="8468" spans="1:4">
      <c r="A8468" s="139" t="s">
        <v>8658</v>
      </c>
      <c r="B8468" s="138">
        <v>65.927500000000009</v>
      </c>
      <c r="C8468" s="178">
        <f t="shared" si="296"/>
        <v>586</v>
      </c>
      <c r="D8468" s="178">
        <f t="shared" si="297"/>
        <v>10</v>
      </c>
    </row>
    <row r="8469" spans="1:4">
      <c r="A8469" s="139" t="s">
        <v>8659</v>
      </c>
      <c r="B8469" s="138">
        <v>65.927500000000009</v>
      </c>
      <c r="C8469" s="178">
        <f t="shared" si="296"/>
        <v>703</v>
      </c>
      <c r="D8469" s="178">
        <f t="shared" si="297"/>
        <v>11</v>
      </c>
    </row>
    <row r="8470" spans="1:4">
      <c r="A8470" s="139" t="s">
        <v>8660</v>
      </c>
      <c r="B8470" s="138">
        <v>65.927500000000009</v>
      </c>
      <c r="C8470" s="178">
        <f t="shared" si="296"/>
        <v>771</v>
      </c>
      <c r="D8470" s="178">
        <f t="shared" si="297"/>
        <v>12</v>
      </c>
    </row>
    <row r="8471" spans="1:4">
      <c r="A8471" s="139" t="s">
        <v>8661</v>
      </c>
      <c r="B8471" s="138">
        <v>65.927500000000009</v>
      </c>
      <c r="C8471" s="178">
        <f t="shared" si="296"/>
        <v>809</v>
      </c>
      <c r="D8471" s="178">
        <f t="shared" si="297"/>
        <v>13</v>
      </c>
    </row>
    <row r="8472" spans="1:4">
      <c r="A8472" s="139" t="s">
        <v>8662</v>
      </c>
      <c r="B8472" s="138">
        <v>65.927500000000009</v>
      </c>
      <c r="C8472" s="178">
        <f t="shared" si="296"/>
        <v>839</v>
      </c>
      <c r="D8472" s="178">
        <f t="shared" si="297"/>
        <v>14</v>
      </c>
    </row>
    <row r="8473" spans="1:4">
      <c r="A8473" s="139" t="s">
        <v>8663</v>
      </c>
      <c r="B8473" s="138">
        <v>65.927500000000009</v>
      </c>
      <c r="C8473" s="178">
        <f t="shared" si="296"/>
        <v>856</v>
      </c>
      <c r="D8473" s="178">
        <f t="shared" si="297"/>
        <v>15</v>
      </c>
    </row>
    <row r="8474" spans="1:4">
      <c r="A8474" s="139" t="s">
        <v>8664</v>
      </c>
      <c r="B8474" s="138">
        <v>18.642500000000002</v>
      </c>
      <c r="C8474" s="178">
        <f t="shared" si="296"/>
        <v>846</v>
      </c>
      <c r="D8474" s="178">
        <f t="shared" si="297"/>
        <v>16</v>
      </c>
    </row>
    <row r="8475" spans="1:4">
      <c r="A8475" s="139" t="s">
        <v>8665</v>
      </c>
      <c r="B8475" s="138">
        <v>0</v>
      </c>
      <c r="C8475" s="178">
        <f t="shared" si="296"/>
        <v>805</v>
      </c>
      <c r="D8475" s="178">
        <f t="shared" si="297"/>
        <v>17</v>
      </c>
    </row>
    <row r="8476" spans="1:4">
      <c r="A8476" s="139" t="s">
        <v>8666</v>
      </c>
      <c r="B8476" s="138">
        <v>0</v>
      </c>
      <c r="C8476" s="178">
        <f t="shared" si="296"/>
        <v>742</v>
      </c>
      <c r="D8476" s="178">
        <f t="shared" si="297"/>
        <v>18</v>
      </c>
    </row>
    <row r="8477" spans="1:4">
      <c r="A8477" s="139" t="s">
        <v>8667</v>
      </c>
      <c r="B8477" s="138">
        <v>0</v>
      </c>
      <c r="C8477" s="178">
        <f t="shared" si="296"/>
        <v>648</v>
      </c>
      <c r="D8477" s="178">
        <f t="shared" si="297"/>
        <v>19</v>
      </c>
    </row>
    <row r="8478" spans="1:4">
      <c r="A8478" s="139" t="s">
        <v>8668</v>
      </c>
      <c r="B8478" s="138">
        <v>0</v>
      </c>
      <c r="C8478" s="178">
        <f t="shared" si="296"/>
        <v>494</v>
      </c>
      <c r="D8478" s="178">
        <f t="shared" si="297"/>
        <v>20</v>
      </c>
    </row>
    <row r="8479" spans="1:4">
      <c r="A8479" s="139" t="s">
        <v>8669</v>
      </c>
      <c r="B8479" s="138">
        <v>0</v>
      </c>
      <c r="C8479" s="178">
        <f t="shared" si="296"/>
        <v>136</v>
      </c>
      <c r="D8479" s="178">
        <f t="shared" si="297"/>
        <v>21</v>
      </c>
    </row>
    <row r="8480" spans="1:4">
      <c r="A8480" s="139" t="s">
        <v>8670</v>
      </c>
      <c r="B8480" s="138">
        <v>0</v>
      </c>
      <c r="C8480" s="178">
        <f t="shared" si="296"/>
        <v>0</v>
      </c>
      <c r="D8480" s="178">
        <f t="shared" si="297"/>
        <v>22</v>
      </c>
    </row>
    <row r="8481" spans="1:4">
      <c r="A8481" s="139" t="s">
        <v>8671</v>
      </c>
      <c r="B8481" s="138">
        <v>0</v>
      </c>
      <c r="C8481" s="178">
        <f t="shared" si="296"/>
        <v>0</v>
      </c>
      <c r="D8481" s="178">
        <f t="shared" si="297"/>
        <v>23</v>
      </c>
    </row>
    <row r="8482" spans="1:4">
      <c r="A8482" s="139" t="s">
        <v>8672</v>
      </c>
      <c r="B8482" s="138">
        <v>0</v>
      </c>
      <c r="C8482" s="178">
        <f t="shared" si="296"/>
        <v>0</v>
      </c>
      <c r="D8482" s="178">
        <f t="shared" si="297"/>
        <v>24</v>
      </c>
    </row>
    <row r="8483" spans="1:4">
      <c r="A8483" s="139" t="s">
        <v>8673</v>
      </c>
      <c r="B8483" s="138">
        <v>0</v>
      </c>
      <c r="C8483" s="178">
        <f t="shared" si="296"/>
        <v>0</v>
      </c>
      <c r="D8483" s="178">
        <f t="shared" si="297"/>
        <v>1</v>
      </c>
    </row>
    <row r="8484" spans="1:4">
      <c r="A8484" s="139" t="s">
        <v>8674</v>
      </c>
      <c r="B8484" s="138">
        <v>0</v>
      </c>
      <c r="C8484" s="178">
        <f t="shared" si="296"/>
        <v>0</v>
      </c>
      <c r="D8484" s="178">
        <f t="shared" si="297"/>
        <v>2</v>
      </c>
    </row>
    <row r="8485" spans="1:4">
      <c r="A8485" s="139" t="s">
        <v>8675</v>
      </c>
      <c r="B8485" s="138">
        <v>0</v>
      </c>
      <c r="C8485" s="178">
        <f t="shared" si="296"/>
        <v>0</v>
      </c>
      <c r="D8485" s="178">
        <f t="shared" si="297"/>
        <v>3</v>
      </c>
    </row>
    <row r="8486" spans="1:4">
      <c r="A8486" s="139" t="s">
        <v>8676</v>
      </c>
      <c r="B8486" s="138">
        <v>0</v>
      </c>
      <c r="C8486" s="178">
        <f t="shared" si="296"/>
        <v>0</v>
      </c>
      <c r="D8486" s="178">
        <f t="shared" si="297"/>
        <v>4</v>
      </c>
    </row>
    <row r="8487" spans="1:4">
      <c r="A8487" s="139" t="s">
        <v>8677</v>
      </c>
      <c r="B8487" s="138">
        <v>0</v>
      </c>
      <c r="C8487" s="178">
        <f t="shared" si="296"/>
        <v>0</v>
      </c>
      <c r="D8487" s="178">
        <f t="shared" si="297"/>
        <v>5</v>
      </c>
    </row>
    <row r="8488" spans="1:4">
      <c r="A8488" s="139" t="s">
        <v>8678</v>
      </c>
      <c r="B8488" s="138">
        <v>0</v>
      </c>
      <c r="C8488" s="178">
        <f t="shared" si="296"/>
        <v>0</v>
      </c>
      <c r="D8488" s="178">
        <f t="shared" si="297"/>
        <v>6</v>
      </c>
    </row>
    <row r="8489" spans="1:4">
      <c r="A8489" s="139" t="s">
        <v>8679</v>
      </c>
      <c r="B8489" s="138">
        <v>0</v>
      </c>
      <c r="C8489" s="178">
        <f t="shared" si="296"/>
        <v>23</v>
      </c>
      <c r="D8489" s="178">
        <f t="shared" si="297"/>
        <v>7</v>
      </c>
    </row>
    <row r="8490" spans="1:4">
      <c r="A8490" s="139" t="s">
        <v>8680</v>
      </c>
      <c r="B8490" s="138">
        <v>0</v>
      </c>
      <c r="C8490" s="178">
        <f t="shared" si="296"/>
        <v>325</v>
      </c>
      <c r="D8490" s="178">
        <f t="shared" si="297"/>
        <v>8</v>
      </c>
    </row>
    <row r="8491" spans="1:4">
      <c r="A8491" s="139" t="s">
        <v>8681</v>
      </c>
      <c r="B8491" s="138">
        <v>65.927500000000009</v>
      </c>
      <c r="C8491" s="178">
        <f t="shared" si="296"/>
        <v>483</v>
      </c>
      <c r="D8491" s="178">
        <f t="shared" si="297"/>
        <v>9</v>
      </c>
    </row>
    <row r="8492" spans="1:4">
      <c r="A8492" s="139" t="s">
        <v>8682</v>
      </c>
      <c r="B8492" s="138">
        <v>65.927500000000009</v>
      </c>
      <c r="C8492" s="178">
        <f t="shared" si="296"/>
        <v>586</v>
      </c>
      <c r="D8492" s="178">
        <f t="shared" si="297"/>
        <v>10</v>
      </c>
    </row>
    <row r="8493" spans="1:4">
      <c r="A8493" s="139" t="s">
        <v>8683</v>
      </c>
      <c r="B8493" s="138">
        <v>65.927500000000009</v>
      </c>
      <c r="C8493" s="178">
        <f t="shared" si="296"/>
        <v>703</v>
      </c>
      <c r="D8493" s="178">
        <f t="shared" si="297"/>
        <v>11</v>
      </c>
    </row>
    <row r="8494" spans="1:4">
      <c r="A8494" s="139" t="s">
        <v>8684</v>
      </c>
      <c r="B8494" s="138">
        <v>65.927500000000009</v>
      </c>
      <c r="C8494" s="178">
        <f t="shared" si="296"/>
        <v>771</v>
      </c>
      <c r="D8494" s="178">
        <f t="shared" si="297"/>
        <v>12</v>
      </c>
    </row>
    <row r="8495" spans="1:4">
      <c r="A8495" s="139" t="s">
        <v>8685</v>
      </c>
      <c r="B8495" s="138">
        <v>65.927500000000009</v>
      </c>
      <c r="C8495" s="178">
        <f t="shared" si="296"/>
        <v>809</v>
      </c>
      <c r="D8495" s="178">
        <f t="shared" si="297"/>
        <v>13</v>
      </c>
    </row>
    <row r="8496" spans="1:4">
      <c r="A8496" s="139" t="s">
        <v>8686</v>
      </c>
      <c r="B8496" s="138">
        <v>65.927500000000009</v>
      </c>
      <c r="C8496" s="178">
        <f t="shared" si="296"/>
        <v>839</v>
      </c>
      <c r="D8496" s="178">
        <f t="shared" si="297"/>
        <v>14</v>
      </c>
    </row>
    <row r="8497" spans="1:4">
      <c r="A8497" s="139" t="s">
        <v>8687</v>
      </c>
      <c r="B8497" s="138">
        <v>65.927500000000009</v>
      </c>
      <c r="C8497" s="178">
        <f t="shared" si="296"/>
        <v>856</v>
      </c>
      <c r="D8497" s="178">
        <f t="shared" si="297"/>
        <v>15</v>
      </c>
    </row>
    <row r="8498" spans="1:4">
      <c r="A8498" s="139" t="s">
        <v>8688</v>
      </c>
      <c r="B8498" s="138">
        <v>47.285000000000004</v>
      </c>
      <c r="C8498" s="178">
        <f t="shared" si="296"/>
        <v>846</v>
      </c>
      <c r="D8498" s="178">
        <f t="shared" si="297"/>
        <v>16</v>
      </c>
    </row>
    <row r="8499" spans="1:4">
      <c r="A8499" s="139" t="s">
        <v>8689</v>
      </c>
      <c r="B8499" s="138">
        <v>47.285000000000004</v>
      </c>
      <c r="C8499" s="178">
        <f t="shared" si="296"/>
        <v>805</v>
      </c>
      <c r="D8499" s="178">
        <f t="shared" si="297"/>
        <v>17</v>
      </c>
    </row>
    <row r="8500" spans="1:4">
      <c r="A8500" s="139" t="s">
        <v>8690</v>
      </c>
      <c r="B8500" s="138">
        <v>47.285000000000004</v>
      </c>
      <c r="C8500" s="178">
        <f t="shared" ref="C8500:C8563" si="298">_xlfn.XLOOKUP(D8500,$N$5:$N$28,$M$5:$M$28)</f>
        <v>742</v>
      </c>
      <c r="D8500" s="178">
        <f t="shared" si="297"/>
        <v>18</v>
      </c>
    </row>
    <row r="8501" spans="1:4">
      <c r="A8501" s="139" t="s">
        <v>8691</v>
      </c>
      <c r="B8501" s="138">
        <v>47.285000000000004</v>
      </c>
      <c r="C8501" s="178">
        <f t="shared" si="298"/>
        <v>648</v>
      </c>
      <c r="D8501" s="178">
        <f t="shared" si="297"/>
        <v>19</v>
      </c>
    </row>
    <row r="8502" spans="1:4">
      <c r="A8502" s="139" t="s">
        <v>8692</v>
      </c>
      <c r="B8502" s="138">
        <v>47.285000000000004</v>
      </c>
      <c r="C8502" s="178">
        <f t="shared" si="298"/>
        <v>494</v>
      </c>
      <c r="D8502" s="178">
        <f t="shared" si="297"/>
        <v>20</v>
      </c>
    </row>
    <row r="8503" spans="1:4">
      <c r="A8503" s="139" t="s">
        <v>8693</v>
      </c>
      <c r="B8503" s="138">
        <v>47.285000000000004</v>
      </c>
      <c r="C8503" s="178">
        <f t="shared" si="298"/>
        <v>136</v>
      </c>
      <c r="D8503" s="178">
        <f t="shared" si="297"/>
        <v>21</v>
      </c>
    </row>
    <row r="8504" spans="1:4">
      <c r="A8504" s="139" t="s">
        <v>8694</v>
      </c>
      <c r="B8504" s="138">
        <v>47.285000000000004</v>
      </c>
      <c r="C8504" s="178">
        <f t="shared" si="298"/>
        <v>0</v>
      </c>
      <c r="D8504" s="178">
        <f t="shared" si="297"/>
        <v>22</v>
      </c>
    </row>
    <row r="8505" spans="1:4">
      <c r="A8505" s="139" t="s">
        <v>8695</v>
      </c>
      <c r="B8505" s="138">
        <v>0</v>
      </c>
      <c r="C8505" s="178">
        <f t="shared" si="298"/>
        <v>0</v>
      </c>
      <c r="D8505" s="178">
        <f t="shared" si="297"/>
        <v>23</v>
      </c>
    </row>
    <row r="8506" spans="1:4">
      <c r="A8506" s="139" t="s">
        <v>8696</v>
      </c>
      <c r="B8506" s="138">
        <v>0</v>
      </c>
      <c r="C8506" s="178">
        <f t="shared" si="298"/>
        <v>0</v>
      </c>
      <c r="D8506" s="178">
        <f t="shared" si="297"/>
        <v>24</v>
      </c>
    </row>
    <row r="8507" spans="1:4">
      <c r="A8507" s="139" t="s">
        <v>8697</v>
      </c>
      <c r="B8507" s="138">
        <v>0</v>
      </c>
      <c r="C8507" s="178">
        <f t="shared" si="298"/>
        <v>0</v>
      </c>
      <c r="D8507" s="178">
        <f t="shared" si="297"/>
        <v>1</v>
      </c>
    </row>
    <row r="8508" spans="1:4">
      <c r="A8508" s="139" t="s">
        <v>8698</v>
      </c>
      <c r="B8508" s="138">
        <v>0</v>
      </c>
      <c r="C8508" s="178">
        <f t="shared" si="298"/>
        <v>0</v>
      </c>
      <c r="D8508" s="178">
        <f t="shared" si="297"/>
        <v>2</v>
      </c>
    </row>
    <row r="8509" spans="1:4">
      <c r="A8509" s="139" t="s">
        <v>8699</v>
      </c>
      <c r="B8509" s="138">
        <v>0</v>
      </c>
      <c r="C8509" s="178">
        <f t="shared" si="298"/>
        <v>0</v>
      </c>
      <c r="D8509" s="178">
        <f t="shared" si="297"/>
        <v>3</v>
      </c>
    </row>
    <row r="8510" spans="1:4">
      <c r="A8510" s="139" t="s">
        <v>8700</v>
      </c>
      <c r="B8510" s="138">
        <v>0</v>
      </c>
      <c r="C8510" s="178">
        <f t="shared" si="298"/>
        <v>0</v>
      </c>
      <c r="D8510" s="178">
        <f t="shared" si="297"/>
        <v>4</v>
      </c>
    </row>
    <row r="8511" spans="1:4">
      <c r="A8511" s="139" t="s">
        <v>8701</v>
      </c>
      <c r="B8511" s="138">
        <v>0</v>
      </c>
      <c r="C8511" s="178">
        <f t="shared" si="298"/>
        <v>0</v>
      </c>
      <c r="D8511" s="178">
        <f t="shared" si="297"/>
        <v>5</v>
      </c>
    </row>
    <row r="8512" spans="1:4">
      <c r="A8512" s="139" t="s">
        <v>8702</v>
      </c>
      <c r="B8512" s="138">
        <v>0</v>
      </c>
      <c r="C8512" s="178">
        <f t="shared" si="298"/>
        <v>0</v>
      </c>
      <c r="D8512" s="178">
        <f t="shared" si="297"/>
        <v>6</v>
      </c>
    </row>
    <row r="8513" spans="1:4">
      <c r="A8513" s="139" t="s">
        <v>8703</v>
      </c>
      <c r="B8513" s="138">
        <v>0</v>
      </c>
      <c r="C8513" s="178">
        <f t="shared" si="298"/>
        <v>23</v>
      </c>
      <c r="D8513" s="178">
        <f t="shared" si="297"/>
        <v>7</v>
      </c>
    </row>
    <row r="8514" spans="1:4">
      <c r="A8514" s="139" t="s">
        <v>8704</v>
      </c>
      <c r="B8514" s="138">
        <v>0</v>
      </c>
      <c r="C8514" s="178">
        <f t="shared" si="298"/>
        <v>325</v>
      </c>
      <c r="D8514" s="178">
        <f t="shared" si="297"/>
        <v>8</v>
      </c>
    </row>
    <row r="8515" spans="1:4">
      <c r="A8515" s="139" t="s">
        <v>8705</v>
      </c>
      <c r="B8515" s="138">
        <v>106.941</v>
      </c>
      <c r="C8515" s="178">
        <f t="shared" si="298"/>
        <v>483</v>
      </c>
      <c r="D8515" s="178">
        <f t="shared" si="297"/>
        <v>9</v>
      </c>
    </row>
    <row r="8516" spans="1:4">
      <c r="A8516" s="139" t="s">
        <v>8706</v>
      </c>
      <c r="B8516" s="138">
        <v>106.941</v>
      </c>
      <c r="C8516" s="178">
        <f t="shared" si="298"/>
        <v>586</v>
      </c>
      <c r="D8516" s="178">
        <f t="shared" si="297"/>
        <v>10</v>
      </c>
    </row>
    <row r="8517" spans="1:4">
      <c r="A8517" s="139" t="s">
        <v>8707</v>
      </c>
      <c r="B8517" s="138">
        <v>106.941</v>
      </c>
      <c r="C8517" s="178">
        <f t="shared" si="298"/>
        <v>703</v>
      </c>
      <c r="D8517" s="178">
        <f t="shared" si="297"/>
        <v>11</v>
      </c>
    </row>
    <row r="8518" spans="1:4">
      <c r="A8518" s="139" t="s">
        <v>8708</v>
      </c>
      <c r="B8518" s="138">
        <v>106.941</v>
      </c>
      <c r="C8518" s="178">
        <f t="shared" si="298"/>
        <v>771</v>
      </c>
      <c r="D8518" s="178">
        <f t="shared" si="297"/>
        <v>12</v>
      </c>
    </row>
    <row r="8519" spans="1:4">
      <c r="A8519" s="139" t="s">
        <v>8709</v>
      </c>
      <c r="B8519" s="138">
        <v>106.941</v>
      </c>
      <c r="C8519" s="178">
        <f t="shared" si="298"/>
        <v>809</v>
      </c>
      <c r="D8519" s="178">
        <f t="shared" si="297"/>
        <v>13</v>
      </c>
    </row>
    <row r="8520" spans="1:4">
      <c r="A8520" s="139" t="s">
        <v>8710</v>
      </c>
      <c r="B8520" s="138">
        <v>106.941</v>
      </c>
      <c r="C8520" s="178">
        <f t="shared" si="298"/>
        <v>839</v>
      </c>
      <c r="D8520" s="178">
        <f t="shared" si="297"/>
        <v>14</v>
      </c>
    </row>
    <row r="8521" spans="1:4">
      <c r="A8521" s="139" t="s">
        <v>8711</v>
      </c>
      <c r="B8521" s="138">
        <v>59.656000000000006</v>
      </c>
      <c r="C8521" s="178">
        <f t="shared" si="298"/>
        <v>856</v>
      </c>
      <c r="D8521" s="178">
        <f t="shared" si="297"/>
        <v>15</v>
      </c>
    </row>
    <row r="8522" spans="1:4">
      <c r="A8522" s="139" t="s">
        <v>8712</v>
      </c>
      <c r="B8522" s="138">
        <v>22.371000000000002</v>
      </c>
      <c r="C8522" s="178">
        <f t="shared" si="298"/>
        <v>846</v>
      </c>
      <c r="D8522" s="178">
        <f t="shared" si="297"/>
        <v>16</v>
      </c>
    </row>
    <row r="8523" spans="1:4">
      <c r="A8523" s="139" t="s">
        <v>8713</v>
      </c>
      <c r="B8523" s="138">
        <v>22.371000000000002</v>
      </c>
      <c r="C8523" s="178">
        <f t="shared" si="298"/>
        <v>805</v>
      </c>
      <c r="D8523" s="178">
        <f t="shared" ref="D8523:D8586" si="299">D8499</f>
        <v>17</v>
      </c>
    </row>
    <row r="8524" spans="1:4">
      <c r="A8524" s="139" t="s">
        <v>8714</v>
      </c>
      <c r="B8524" s="138">
        <v>22.371000000000002</v>
      </c>
      <c r="C8524" s="178">
        <f t="shared" si="298"/>
        <v>742</v>
      </c>
      <c r="D8524" s="178">
        <f t="shared" si="299"/>
        <v>18</v>
      </c>
    </row>
    <row r="8525" spans="1:4">
      <c r="A8525" s="139" t="s">
        <v>8715</v>
      </c>
      <c r="B8525" s="138">
        <v>22.371000000000002</v>
      </c>
      <c r="C8525" s="178">
        <f t="shared" si="298"/>
        <v>648</v>
      </c>
      <c r="D8525" s="178">
        <f t="shared" si="299"/>
        <v>19</v>
      </c>
    </row>
    <row r="8526" spans="1:4">
      <c r="A8526" s="139" t="s">
        <v>8716</v>
      </c>
      <c r="B8526" s="138">
        <v>0</v>
      </c>
      <c r="C8526" s="178">
        <f t="shared" si="298"/>
        <v>494</v>
      </c>
      <c r="D8526" s="178">
        <f t="shared" si="299"/>
        <v>20</v>
      </c>
    </row>
    <row r="8527" spans="1:4">
      <c r="A8527" s="139" t="s">
        <v>8717</v>
      </c>
      <c r="B8527" s="138">
        <v>0</v>
      </c>
      <c r="C8527" s="178">
        <f t="shared" si="298"/>
        <v>136</v>
      </c>
      <c r="D8527" s="178">
        <f t="shared" si="299"/>
        <v>21</v>
      </c>
    </row>
    <row r="8528" spans="1:4">
      <c r="A8528" s="139" t="s">
        <v>8718</v>
      </c>
      <c r="B8528" s="138">
        <v>0</v>
      </c>
      <c r="C8528" s="178">
        <f t="shared" si="298"/>
        <v>0</v>
      </c>
      <c r="D8528" s="178">
        <f t="shared" si="299"/>
        <v>22</v>
      </c>
    </row>
    <row r="8529" spans="1:4">
      <c r="A8529" s="139" t="s">
        <v>8719</v>
      </c>
      <c r="B8529" s="138">
        <v>0</v>
      </c>
      <c r="C8529" s="178">
        <f t="shared" si="298"/>
        <v>0</v>
      </c>
      <c r="D8529" s="178">
        <f t="shared" si="299"/>
        <v>23</v>
      </c>
    </row>
    <row r="8530" spans="1:4">
      <c r="A8530" s="139" t="s">
        <v>8720</v>
      </c>
      <c r="B8530" s="138">
        <v>0</v>
      </c>
      <c r="C8530" s="178">
        <f t="shared" si="298"/>
        <v>0</v>
      </c>
      <c r="D8530" s="178">
        <f t="shared" si="299"/>
        <v>24</v>
      </c>
    </row>
    <row r="8531" spans="1:4">
      <c r="A8531" s="139" t="s">
        <v>8721</v>
      </c>
      <c r="B8531" s="138">
        <v>0</v>
      </c>
      <c r="C8531" s="178">
        <f t="shared" si="298"/>
        <v>0</v>
      </c>
      <c r="D8531" s="178">
        <f t="shared" si="299"/>
        <v>1</v>
      </c>
    </row>
    <row r="8532" spans="1:4">
      <c r="A8532" s="139" t="s">
        <v>8722</v>
      </c>
      <c r="B8532" s="138">
        <v>0</v>
      </c>
      <c r="C8532" s="178">
        <f t="shared" si="298"/>
        <v>0</v>
      </c>
      <c r="D8532" s="178">
        <f t="shared" si="299"/>
        <v>2</v>
      </c>
    </row>
    <row r="8533" spans="1:4">
      <c r="A8533" s="139" t="s">
        <v>8723</v>
      </c>
      <c r="B8533" s="138">
        <v>0</v>
      </c>
      <c r="C8533" s="178">
        <f t="shared" si="298"/>
        <v>0</v>
      </c>
      <c r="D8533" s="178">
        <f t="shared" si="299"/>
        <v>3</v>
      </c>
    </row>
    <row r="8534" spans="1:4">
      <c r="A8534" s="139" t="s">
        <v>8724</v>
      </c>
      <c r="B8534" s="138">
        <v>0</v>
      </c>
      <c r="C8534" s="178">
        <f t="shared" si="298"/>
        <v>0</v>
      </c>
      <c r="D8534" s="178">
        <f t="shared" si="299"/>
        <v>4</v>
      </c>
    </row>
    <row r="8535" spans="1:4">
      <c r="A8535" s="139" t="s">
        <v>8725</v>
      </c>
      <c r="B8535" s="138">
        <v>0</v>
      </c>
      <c r="C8535" s="178">
        <f t="shared" si="298"/>
        <v>0</v>
      </c>
      <c r="D8535" s="178">
        <f t="shared" si="299"/>
        <v>5</v>
      </c>
    </row>
    <row r="8536" spans="1:4">
      <c r="A8536" s="139" t="s">
        <v>8726</v>
      </c>
      <c r="B8536" s="138">
        <v>0</v>
      </c>
      <c r="C8536" s="178">
        <f t="shared" si="298"/>
        <v>0</v>
      </c>
      <c r="D8536" s="178">
        <f t="shared" si="299"/>
        <v>6</v>
      </c>
    </row>
    <row r="8537" spans="1:4">
      <c r="A8537" s="139" t="s">
        <v>8727</v>
      </c>
      <c r="B8537" s="138">
        <v>0</v>
      </c>
      <c r="C8537" s="178">
        <f t="shared" si="298"/>
        <v>23</v>
      </c>
      <c r="D8537" s="178">
        <f t="shared" si="299"/>
        <v>7</v>
      </c>
    </row>
    <row r="8538" spans="1:4">
      <c r="A8538" s="139" t="s">
        <v>8728</v>
      </c>
      <c r="B8538" s="138">
        <v>0</v>
      </c>
      <c r="C8538" s="178">
        <f t="shared" si="298"/>
        <v>325</v>
      </c>
      <c r="D8538" s="178">
        <f t="shared" si="299"/>
        <v>8</v>
      </c>
    </row>
    <row r="8539" spans="1:4">
      <c r="A8539" s="139" t="s">
        <v>8729</v>
      </c>
      <c r="B8539" s="138">
        <v>65.927500000000009</v>
      </c>
      <c r="C8539" s="178">
        <f t="shared" si="298"/>
        <v>483</v>
      </c>
      <c r="D8539" s="178">
        <f t="shared" si="299"/>
        <v>9</v>
      </c>
    </row>
    <row r="8540" spans="1:4">
      <c r="A8540" s="139" t="s">
        <v>8730</v>
      </c>
      <c r="B8540" s="138">
        <v>65.927500000000009</v>
      </c>
      <c r="C8540" s="178">
        <f t="shared" si="298"/>
        <v>586</v>
      </c>
      <c r="D8540" s="178">
        <f t="shared" si="299"/>
        <v>10</v>
      </c>
    </row>
    <row r="8541" spans="1:4">
      <c r="A8541" s="139" t="s">
        <v>8731</v>
      </c>
      <c r="B8541" s="138">
        <v>65.927500000000009</v>
      </c>
      <c r="C8541" s="178">
        <f t="shared" si="298"/>
        <v>703</v>
      </c>
      <c r="D8541" s="178">
        <f t="shared" si="299"/>
        <v>11</v>
      </c>
    </row>
    <row r="8542" spans="1:4">
      <c r="A8542" s="139" t="s">
        <v>8732</v>
      </c>
      <c r="B8542" s="138">
        <v>65.927500000000009</v>
      </c>
      <c r="C8542" s="178">
        <f t="shared" si="298"/>
        <v>771</v>
      </c>
      <c r="D8542" s="178">
        <f t="shared" si="299"/>
        <v>12</v>
      </c>
    </row>
    <row r="8543" spans="1:4">
      <c r="A8543" s="139" t="s">
        <v>8733</v>
      </c>
      <c r="B8543" s="138">
        <v>65.927500000000009</v>
      </c>
      <c r="C8543" s="178">
        <f t="shared" si="298"/>
        <v>809</v>
      </c>
      <c r="D8543" s="178">
        <f t="shared" si="299"/>
        <v>13</v>
      </c>
    </row>
    <row r="8544" spans="1:4">
      <c r="A8544" s="139" t="s">
        <v>8734</v>
      </c>
      <c r="B8544" s="138">
        <v>43.5565</v>
      </c>
      <c r="C8544" s="178">
        <f t="shared" si="298"/>
        <v>839</v>
      </c>
      <c r="D8544" s="178">
        <f t="shared" si="299"/>
        <v>14</v>
      </c>
    </row>
    <row r="8545" spans="1:4">
      <c r="A8545" s="139" t="s">
        <v>8735</v>
      </c>
      <c r="B8545" s="138">
        <v>18.642500000000002</v>
      </c>
      <c r="C8545" s="178">
        <f t="shared" si="298"/>
        <v>856</v>
      </c>
      <c r="D8545" s="178">
        <f t="shared" si="299"/>
        <v>15</v>
      </c>
    </row>
    <row r="8546" spans="1:4">
      <c r="A8546" s="139" t="s">
        <v>8736</v>
      </c>
      <c r="B8546" s="138">
        <v>0</v>
      </c>
      <c r="C8546" s="178">
        <f t="shared" si="298"/>
        <v>846</v>
      </c>
      <c r="D8546" s="178">
        <f t="shared" si="299"/>
        <v>16</v>
      </c>
    </row>
    <row r="8547" spans="1:4">
      <c r="A8547" s="139" t="s">
        <v>8737</v>
      </c>
      <c r="B8547" s="138">
        <v>0</v>
      </c>
      <c r="C8547" s="178">
        <f t="shared" si="298"/>
        <v>805</v>
      </c>
      <c r="D8547" s="178">
        <f t="shared" si="299"/>
        <v>17</v>
      </c>
    </row>
    <row r="8548" spans="1:4">
      <c r="A8548" s="139" t="s">
        <v>8738</v>
      </c>
      <c r="B8548" s="138">
        <v>0</v>
      </c>
      <c r="C8548" s="178">
        <f t="shared" si="298"/>
        <v>742</v>
      </c>
      <c r="D8548" s="178">
        <f t="shared" si="299"/>
        <v>18</v>
      </c>
    </row>
    <row r="8549" spans="1:4">
      <c r="A8549" s="139" t="s">
        <v>8739</v>
      </c>
      <c r="B8549" s="138">
        <v>0</v>
      </c>
      <c r="C8549" s="178">
        <f t="shared" si="298"/>
        <v>648</v>
      </c>
      <c r="D8549" s="178">
        <f t="shared" si="299"/>
        <v>19</v>
      </c>
    </row>
    <row r="8550" spans="1:4">
      <c r="A8550" s="139" t="s">
        <v>8740</v>
      </c>
      <c r="B8550" s="138">
        <v>0</v>
      </c>
      <c r="C8550" s="178">
        <f t="shared" si="298"/>
        <v>494</v>
      </c>
      <c r="D8550" s="178">
        <f t="shared" si="299"/>
        <v>20</v>
      </c>
    </row>
    <row r="8551" spans="1:4">
      <c r="A8551" s="139" t="s">
        <v>8741</v>
      </c>
      <c r="B8551" s="138">
        <v>0</v>
      </c>
      <c r="C8551" s="178">
        <f t="shared" si="298"/>
        <v>136</v>
      </c>
      <c r="D8551" s="178">
        <f t="shared" si="299"/>
        <v>21</v>
      </c>
    </row>
    <row r="8552" spans="1:4">
      <c r="A8552" s="139" t="s">
        <v>8742</v>
      </c>
      <c r="B8552" s="138">
        <v>0</v>
      </c>
      <c r="C8552" s="178">
        <f t="shared" si="298"/>
        <v>0</v>
      </c>
      <c r="D8552" s="178">
        <f t="shared" si="299"/>
        <v>22</v>
      </c>
    </row>
    <row r="8553" spans="1:4">
      <c r="A8553" s="139" t="s">
        <v>8743</v>
      </c>
      <c r="B8553" s="138">
        <v>0</v>
      </c>
      <c r="C8553" s="178">
        <f t="shared" si="298"/>
        <v>0</v>
      </c>
      <c r="D8553" s="178">
        <f t="shared" si="299"/>
        <v>23</v>
      </c>
    </row>
    <row r="8554" spans="1:4">
      <c r="A8554" s="139" t="s">
        <v>8744</v>
      </c>
      <c r="B8554" s="138">
        <v>0</v>
      </c>
      <c r="C8554" s="178">
        <f t="shared" si="298"/>
        <v>0</v>
      </c>
      <c r="D8554" s="178">
        <f t="shared" si="299"/>
        <v>24</v>
      </c>
    </row>
    <row r="8555" spans="1:4">
      <c r="A8555" s="139" t="s">
        <v>8745</v>
      </c>
      <c r="B8555" s="138">
        <v>0</v>
      </c>
      <c r="C8555" s="178">
        <f t="shared" si="298"/>
        <v>0</v>
      </c>
      <c r="D8555" s="178">
        <f t="shared" si="299"/>
        <v>1</v>
      </c>
    </row>
    <row r="8556" spans="1:4">
      <c r="A8556" s="139" t="s">
        <v>8746</v>
      </c>
      <c r="B8556" s="138">
        <v>0</v>
      </c>
      <c r="C8556" s="178">
        <f t="shared" si="298"/>
        <v>0</v>
      </c>
      <c r="D8556" s="178">
        <f t="shared" si="299"/>
        <v>2</v>
      </c>
    </row>
    <row r="8557" spans="1:4">
      <c r="A8557" s="139" t="s">
        <v>8747</v>
      </c>
      <c r="B8557" s="138">
        <v>0</v>
      </c>
      <c r="C8557" s="178">
        <f t="shared" si="298"/>
        <v>0</v>
      </c>
      <c r="D8557" s="178">
        <f t="shared" si="299"/>
        <v>3</v>
      </c>
    </row>
    <row r="8558" spans="1:4">
      <c r="A8558" s="139" t="s">
        <v>8748</v>
      </c>
      <c r="B8558" s="138">
        <v>0</v>
      </c>
      <c r="C8558" s="178">
        <f t="shared" si="298"/>
        <v>0</v>
      </c>
      <c r="D8558" s="178">
        <f t="shared" si="299"/>
        <v>4</v>
      </c>
    </row>
    <row r="8559" spans="1:4">
      <c r="A8559" s="139" t="s">
        <v>8749</v>
      </c>
      <c r="B8559" s="138">
        <v>0</v>
      </c>
      <c r="C8559" s="178">
        <f t="shared" si="298"/>
        <v>0</v>
      </c>
      <c r="D8559" s="178">
        <f t="shared" si="299"/>
        <v>5</v>
      </c>
    </row>
    <row r="8560" spans="1:4">
      <c r="A8560" s="139" t="s">
        <v>8750</v>
      </c>
      <c r="B8560" s="138">
        <v>0</v>
      </c>
      <c r="C8560" s="178">
        <f t="shared" si="298"/>
        <v>0</v>
      </c>
      <c r="D8560" s="178">
        <f t="shared" si="299"/>
        <v>6</v>
      </c>
    </row>
    <row r="8561" spans="1:4">
      <c r="A8561" s="139" t="s">
        <v>8751</v>
      </c>
      <c r="B8561" s="138">
        <v>0</v>
      </c>
      <c r="C8561" s="178">
        <f t="shared" si="298"/>
        <v>23</v>
      </c>
      <c r="D8561" s="178">
        <f t="shared" si="299"/>
        <v>7</v>
      </c>
    </row>
    <row r="8562" spans="1:4">
      <c r="A8562" s="139" t="s">
        <v>8752</v>
      </c>
      <c r="B8562" s="138">
        <v>0</v>
      </c>
      <c r="C8562" s="178">
        <f t="shared" si="298"/>
        <v>325</v>
      </c>
      <c r="D8562" s="178">
        <f t="shared" si="299"/>
        <v>8</v>
      </c>
    </row>
    <row r="8563" spans="1:4">
      <c r="A8563" s="139" t="s">
        <v>8753</v>
      </c>
      <c r="B8563" s="138">
        <v>69.656000000000006</v>
      </c>
      <c r="C8563" s="178">
        <f t="shared" si="298"/>
        <v>483</v>
      </c>
      <c r="D8563" s="178">
        <f t="shared" si="299"/>
        <v>9</v>
      </c>
    </row>
    <row r="8564" spans="1:4">
      <c r="A8564" s="139" t="s">
        <v>8754</v>
      </c>
      <c r="B8564" s="138">
        <v>69.656000000000006</v>
      </c>
      <c r="C8564" s="178">
        <f t="shared" ref="C8564:C8627" si="300">_xlfn.XLOOKUP(D8564,$N$5:$N$28,$M$5:$M$28)</f>
        <v>586</v>
      </c>
      <c r="D8564" s="178">
        <f t="shared" si="299"/>
        <v>10</v>
      </c>
    </row>
    <row r="8565" spans="1:4">
      <c r="A8565" s="139" t="s">
        <v>8755</v>
      </c>
      <c r="B8565" s="138">
        <v>69.656000000000006</v>
      </c>
      <c r="C8565" s="178">
        <f t="shared" si="300"/>
        <v>703</v>
      </c>
      <c r="D8565" s="178">
        <f t="shared" si="299"/>
        <v>11</v>
      </c>
    </row>
    <row r="8566" spans="1:4">
      <c r="A8566" s="139" t="s">
        <v>8756</v>
      </c>
      <c r="B8566" s="138">
        <v>69.656000000000006</v>
      </c>
      <c r="C8566" s="178">
        <f t="shared" si="300"/>
        <v>771</v>
      </c>
      <c r="D8566" s="178">
        <f t="shared" si="299"/>
        <v>12</v>
      </c>
    </row>
    <row r="8567" spans="1:4">
      <c r="A8567" s="139" t="s">
        <v>8757</v>
      </c>
      <c r="B8567" s="138">
        <v>69.656000000000006</v>
      </c>
      <c r="C8567" s="178">
        <f t="shared" si="300"/>
        <v>809</v>
      </c>
      <c r="D8567" s="178">
        <f t="shared" si="299"/>
        <v>13</v>
      </c>
    </row>
    <row r="8568" spans="1:4">
      <c r="A8568" s="139" t="s">
        <v>8758</v>
      </c>
      <c r="B8568" s="138">
        <v>69.656000000000006</v>
      </c>
      <c r="C8568" s="178">
        <f t="shared" si="300"/>
        <v>839</v>
      </c>
      <c r="D8568" s="178">
        <f t="shared" si="299"/>
        <v>14</v>
      </c>
    </row>
    <row r="8569" spans="1:4">
      <c r="A8569" s="139" t="s">
        <v>8759</v>
      </c>
      <c r="B8569" s="138">
        <v>69.656000000000006</v>
      </c>
      <c r="C8569" s="178">
        <f t="shared" si="300"/>
        <v>856</v>
      </c>
      <c r="D8569" s="178">
        <f t="shared" si="299"/>
        <v>15</v>
      </c>
    </row>
    <row r="8570" spans="1:4">
      <c r="A8570" s="139" t="s">
        <v>8760</v>
      </c>
      <c r="B8570" s="138">
        <v>51.013500000000008</v>
      </c>
      <c r="C8570" s="178">
        <f t="shared" si="300"/>
        <v>846</v>
      </c>
      <c r="D8570" s="178">
        <f t="shared" si="299"/>
        <v>16</v>
      </c>
    </row>
    <row r="8571" spans="1:4">
      <c r="A8571" s="139" t="s">
        <v>8761</v>
      </c>
      <c r="B8571" s="138">
        <v>32.371000000000002</v>
      </c>
      <c r="C8571" s="178">
        <f t="shared" si="300"/>
        <v>805</v>
      </c>
      <c r="D8571" s="178">
        <f t="shared" si="299"/>
        <v>17</v>
      </c>
    </row>
    <row r="8572" spans="1:4">
      <c r="A8572" s="139" t="s">
        <v>8762</v>
      </c>
      <c r="B8572" s="138">
        <v>22.371000000000002</v>
      </c>
      <c r="C8572" s="178">
        <f t="shared" si="300"/>
        <v>742</v>
      </c>
      <c r="D8572" s="178">
        <f t="shared" si="299"/>
        <v>18</v>
      </c>
    </row>
    <row r="8573" spans="1:4">
      <c r="A8573" s="139" t="s">
        <v>8763</v>
      </c>
      <c r="B8573" s="138">
        <v>22.371000000000002</v>
      </c>
      <c r="C8573" s="178">
        <f t="shared" si="300"/>
        <v>648</v>
      </c>
      <c r="D8573" s="178">
        <f t="shared" si="299"/>
        <v>19</v>
      </c>
    </row>
    <row r="8574" spans="1:4">
      <c r="A8574" s="139" t="s">
        <v>8764</v>
      </c>
      <c r="B8574" s="138">
        <v>22.371000000000002</v>
      </c>
      <c r="C8574" s="178">
        <f t="shared" si="300"/>
        <v>494</v>
      </c>
      <c r="D8574" s="178">
        <f t="shared" si="299"/>
        <v>20</v>
      </c>
    </row>
    <row r="8575" spans="1:4">
      <c r="A8575" s="139" t="s">
        <v>8765</v>
      </c>
      <c r="B8575" s="138">
        <v>22.371000000000002</v>
      </c>
      <c r="C8575" s="178">
        <f t="shared" si="300"/>
        <v>136</v>
      </c>
      <c r="D8575" s="178">
        <f t="shared" si="299"/>
        <v>21</v>
      </c>
    </row>
    <row r="8576" spans="1:4">
      <c r="A8576" s="139" t="s">
        <v>8766</v>
      </c>
      <c r="B8576" s="138">
        <v>22.371000000000002</v>
      </c>
      <c r="C8576" s="178">
        <f t="shared" si="300"/>
        <v>0</v>
      </c>
      <c r="D8576" s="178">
        <f t="shared" si="299"/>
        <v>22</v>
      </c>
    </row>
    <row r="8577" spans="1:4">
      <c r="A8577" s="139" t="s">
        <v>8767</v>
      </c>
      <c r="B8577" s="138">
        <v>0</v>
      </c>
      <c r="C8577" s="178">
        <f t="shared" si="300"/>
        <v>0</v>
      </c>
      <c r="D8577" s="178">
        <f t="shared" si="299"/>
        <v>23</v>
      </c>
    </row>
    <row r="8578" spans="1:4">
      <c r="A8578" s="139" t="s">
        <v>8768</v>
      </c>
      <c r="B8578" s="138">
        <v>0</v>
      </c>
      <c r="C8578" s="178">
        <f t="shared" si="300"/>
        <v>0</v>
      </c>
      <c r="D8578" s="178">
        <f t="shared" si="299"/>
        <v>24</v>
      </c>
    </row>
    <row r="8579" spans="1:4">
      <c r="A8579" s="139" t="s">
        <v>8769</v>
      </c>
      <c r="B8579" s="138">
        <v>0</v>
      </c>
      <c r="C8579" s="178">
        <f t="shared" si="300"/>
        <v>0</v>
      </c>
      <c r="D8579" s="178">
        <f t="shared" si="299"/>
        <v>1</v>
      </c>
    </row>
    <row r="8580" spans="1:4">
      <c r="A8580" s="139" t="s">
        <v>8770</v>
      </c>
      <c r="B8580" s="138">
        <v>0</v>
      </c>
      <c r="C8580" s="178">
        <f t="shared" si="300"/>
        <v>0</v>
      </c>
      <c r="D8580" s="178">
        <f t="shared" si="299"/>
        <v>2</v>
      </c>
    </row>
    <row r="8581" spans="1:4">
      <c r="A8581" s="139" t="s">
        <v>8771</v>
      </c>
      <c r="B8581" s="138">
        <v>0</v>
      </c>
      <c r="C8581" s="178">
        <f t="shared" si="300"/>
        <v>0</v>
      </c>
      <c r="D8581" s="178">
        <f t="shared" si="299"/>
        <v>3</v>
      </c>
    </row>
    <row r="8582" spans="1:4">
      <c r="A8582" s="139" t="s">
        <v>8772</v>
      </c>
      <c r="B8582" s="138">
        <v>0</v>
      </c>
      <c r="C8582" s="178">
        <f t="shared" si="300"/>
        <v>0</v>
      </c>
      <c r="D8582" s="178">
        <f t="shared" si="299"/>
        <v>4</v>
      </c>
    </row>
    <row r="8583" spans="1:4">
      <c r="A8583" s="139" t="s">
        <v>8773</v>
      </c>
      <c r="B8583" s="138">
        <v>0</v>
      </c>
      <c r="C8583" s="178">
        <f t="shared" si="300"/>
        <v>0</v>
      </c>
      <c r="D8583" s="178">
        <f t="shared" si="299"/>
        <v>5</v>
      </c>
    </row>
    <row r="8584" spans="1:4">
      <c r="A8584" s="139" t="s">
        <v>8774</v>
      </c>
      <c r="B8584" s="138">
        <v>0</v>
      </c>
      <c r="C8584" s="178">
        <f t="shared" si="300"/>
        <v>0</v>
      </c>
      <c r="D8584" s="178">
        <f t="shared" si="299"/>
        <v>6</v>
      </c>
    </row>
    <row r="8585" spans="1:4">
      <c r="A8585" s="139" t="s">
        <v>8775</v>
      </c>
      <c r="B8585" s="138">
        <v>0</v>
      </c>
      <c r="C8585" s="178">
        <f t="shared" si="300"/>
        <v>23</v>
      </c>
      <c r="D8585" s="178">
        <f t="shared" si="299"/>
        <v>7</v>
      </c>
    </row>
    <row r="8586" spans="1:4">
      <c r="A8586" s="139" t="s">
        <v>8776</v>
      </c>
      <c r="B8586" s="138">
        <v>0</v>
      </c>
      <c r="C8586" s="178">
        <f t="shared" si="300"/>
        <v>325</v>
      </c>
      <c r="D8586" s="178">
        <f t="shared" si="299"/>
        <v>8</v>
      </c>
    </row>
    <row r="8587" spans="1:4">
      <c r="A8587" s="139" t="s">
        <v>8777</v>
      </c>
      <c r="B8587" s="138">
        <v>47.285000000000004</v>
      </c>
      <c r="C8587" s="178">
        <f t="shared" si="300"/>
        <v>483</v>
      </c>
      <c r="D8587" s="178">
        <f t="shared" ref="D8587:D8650" si="301">D8563</f>
        <v>9</v>
      </c>
    </row>
    <row r="8588" spans="1:4">
      <c r="A8588" s="139" t="s">
        <v>8778</v>
      </c>
      <c r="B8588" s="138">
        <v>47.285000000000004</v>
      </c>
      <c r="C8588" s="178">
        <f t="shared" si="300"/>
        <v>586</v>
      </c>
      <c r="D8588" s="178">
        <f t="shared" si="301"/>
        <v>10</v>
      </c>
    </row>
    <row r="8589" spans="1:4">
      <c r="A8589" s="139" t="s">
        <v>8779</v>
      </c>
      <c r="B8589" s="138">
        <v>47.285000000000004</v>
      </c>
      <c r="C8589" s="178">
        <f t="shared" si="300"/>
        <v>703</v>
      </c>
      <c r="D8589" s="178">
        <f t="shared" si="301"/>
        <v>11</v>
      </c>
    </row>
    <row r="8590" spans="1:4">
      <c r="A8590" s="139" t="s">
        <v>8780</v>
      </c>
      <c r="B8590" s="138">
        <v>47.285000000000004</v>
      </c>
      <c r="C8590" s="178">
        <f t="shared" si="300"/>
        <v>771</v>
      </c>
      <c r="D8590" s="178">
        <f t="shared" si="301"/>
        <v>12</v>
      </c>
    </row>
    <row r="8591" spans="1:4">
      <c r="A8591" s="139" t="s">
        <v>8781</v>
      </c>
      <c r="B8591" s="138">
        <v>47.285000000000004</v>
      </c>
      <c r="C8591" s="178">
        <f t="shared" si="300"/>
        <v>809</v>
      </c>
      <c r="D8591" s="178">
        <f t="shared" si="301"/>
        <v>13</v>
      </c>
    </row>
    <row r="8592" spans="1:4">
      <c r="A8592" s="139" t="s">
        <v>8782</v>
      </c>
      <c r="B8592" s="138">
        <v>47.285000000000004</v>
      </c>
      <c r="C8592" s="178">
        <f t="shared" si="300"/>
        <v>839</v>
      </c>
      <c r="D8592" s="178">
        <f t="shared" si="301"/>
        <v>14</v>
      </c>
    </row>
    <row r="8593" spans="1:4">
      <c r="A8593" s="139" t="s">
        <v>8783</v>
      </c>
      <c r="B8593" s="138">
        <v>47.285000000000004</v>
      </c>
      <c r="C8593" s="178">
        <f t="shared" si="300"/>
        <v>856</v>
      </c>
      <c r="D8593" s="178">
        <f t="shared" si="301"/>
        <v>15</v>
      </c>
    </row>
    <row r="8594" spans="1:4">
      <c r="A8594" s="139" t="s">
        <v>8784</v>
      </c>
      <c r="B8594" s="138">
        <v>47.285000000000004</v>
      </c>
      <c r="C8594" s="178">
        <f t="shared" si="300"/>
        <v>846</v>
      </c>
      <c r="D8594" s="178">
        <f t="shared" si="301"/>
        <v>16</v>
      </c>
    </row>
    <row r="8595" spans="1:4">
      <c r="A8595" s="139" t="s">
        <v>8785</v>
      </c>
      <c r="B8595" s="138">
        <v>47.285000000000004</v>
      </c>
      <c r="C8595" s="178">
        <f t="shared" si="300"/>
        <v>805</v>
      </c>
      <c r="D8595" s="178">
        <f t="shared" si="301"/>
        <v>17</v>
      </c>
    </row>
    <row r="8596" spans="1:4">
      <c r="A8596" s="139" t="s">
        <v>8786</v>
      </c>
      <c r="B8596" s="138">
        <v>10</v>
      </c>
      <c r="C8596" s="178">
        <f t="shared" si="300"/>
        <v>742</v>
      </c>
      <c r="D8596" s="178">
        <f t="shared" si="301"/>
        <v>18</v>
      </c>
    </row>
    <row r="8597" spans="1:4">
      <c r="A8597" s="139" t="s">
        <v>8787</v>
      </c>
      <c r="B8597" s="138">
        <v>10</v>
      </c>
      <c r="C8597" s="178">
        <f t="shared" si="300"/>
        <v>648</v>
      </c>
      <c r="D8597" s="178">
        <f t="shared" si="301"/>
        <v>19</v>
      </c>
    </row>
    <row r="8598" spans="1:4">
      <c r="A8598" s="139" t="s">
        <v>8788</v>
      </c>
      <c r="B8598" s="138">
        <v>10</v>
      </c>
      <c r="C8598" s="178">
        <f t="shared" si="300"/>
        <v>494</v>
      </c>
      <c r="D8598" s="178">
        <f t="shared" si="301"/>
        <v>20</v>
      </c>
    </row>
    <row r="8599" spans="1:4">
      <c r="A8599" s="139" t="s">
        <v>8789</v>
      </c>
      <c r="B8599" s="138">
        <v>0</v>
      </c>
      <c r="C8599" s="178">
        <f t="shared" si="300"/>
        <v>136</v>
      </c>
      <c r="D8599" s="178">
        <f t="shared" si="301"/>
        <v>21</v>
      </c>
    </row>
    <row r="8600" spans="1:4">
      <c r="A8600" s="139" t="s">
        <v>8790</v>
      </c>
      <c r="B8600" s="138">
        <v>0</v>
      </c>
      <c r="C8600" s="178">
        <f t="shared" si="300"/>
        <v>0</v>
      </c>
      <c r="D8600" s="178">
        <f t="shared" si="301"/>
        <v>22</v>
      </c>
    </row>
    <row r="8601" spans="1:4">
      <c r="A8601" s="139" t="s">
        <v>8791</v>
      </c>
      <c r="B8601" s="138">
        <v>0</v>
      </c>
      <c r="C8601" s="178">
        <f t="shared" si="300"/>
        <v>0</v>
      </c>
      <c r="D8601" s="178">
        <f t="shared" si="301"/>
        <v>23</v>
      </c>
    </row>
    <row r="8602" spans="1:4">
      <c r="A8602" s="139" t="s">
        <v>8792</v>
      </c>
      <c r="B8602" s="138">
        <v>0</v>
      </c>
      <c r="C8602" s="178">
        <f t="shared" si="300"/>
        <v>0</v>
      </c>
      <c r="D8602" s="178">
        <f t="shared" si="301"/>
        <v>24</v>
      </c>
    </row>
    <row r="8603" spans="1:4">
      <c r="A8603" s="139" t="s">
        <v>8793</v>
      </c>
      <c r="B8603" s="138">
        <v>0</v>
      </c>
      <c r="C8603" s="178">
        <f t="shared" si="300"/>
        <v>0</v>
      </c>
      <c r="D8603" s="178">
        <f t="shared" si="301"/>
        <v>1</v>
      </c>
    </row>
    <row r="8604" spans="1:4">
      <c r="A8604" s="139" t="s">
        <v>8794</v>
      </c>
      <c r="B8604" s="138">
        <v>0</v>
      </c>
      <c r="C8604" s="178">
        <f t="shared" si="300"/>
        <v>0</v>
      </c>
      <c r="D8604" s="178">
        <f t="shared" si="301"/>
        <v>2</v>
      </c>
    </row>
    <row r="8605" spans="1:4">
      <c r="A8605" s="139" t="s">
        <v>8795</v>
      </c>
      <c r="B8605" s="138">
        <v>0</v>
      </c>
      <c r="C8605" s="178">
        <f t="shared" si="300"/>
        <v>0</v>
      </c>
      <c r="D8605" s="178">
        <f t="shared" si="301"/>
        <v>3</v>
      </c>
    </row>
    <row r="8606" spans="1:4">
      <c r="A8606" s="139" t="s">
        <v>8796</v>
      </c>
      <c r="B8606" s="138">
        <v>0</v>
      </c>
      <c r="C8606" s="178">
        <f t="shared" si="300"/>
        <v>0</v>
      </c>
      <c r="D8606" s="178">
        <f t="shared" si="301"/>
        <v>4</v>
      </c>
    </row>
    <row r="8607" spans="1:4">
      <c r="A8607" s="139" t="s">
        <v>8797</v>
      </c>
      <c r="B8607" s="138">
        <v>0</v>
      </c>
      <c r="C8607" s="178">
        <f t="shared" si="300"/>
        <v>0</v>
      </c>
      <c r="D8607" s="178">
        <f t="shared" si="301"/>
        <v>5</v>
      </c>
    </row>
    <row r="8608" spans="1:4">
      <c r="A8608" s="139" t="s">
        <v>8798</v>
      </c>
      <c r="B8608" s="138">
        <v>0</v>
      </c>
      <c r="C8608" s="178">
        <f t="shared" si="300"/>
        <v>0</v>
      </c>
      <c r="D8608" s="178">
        <f t="shared" si="301"/>
        <v>6</v>
      </c>
    </row>
    <row r="8609" spans="1:4">
      <c r="A8609" s="139" t="s">
        <v>8799</v>
      </c>
      <c r="B8609" s="138">
        <v>0</v>
      </c>
      <c r="C8609" s="178">
        <f t="shared" si="300"/>
        <v>23</v>
      </c>
      <c r="D8609" s="178">
        <f t="shared" si="301"/>
        <v>7</v>
      </c>
    </row>
    <row r="8610" spans="1:4">
      <c r="A8610" s="139" t="s">
        <v>8800</v>
      </c>
      <c r="B8610" s="138">
        <v>0</v>
      </c>
      <c r="C8610" s="178">
        <f t="shared" si="300"/>
        <v>325</v>
      </c>
      <c r="D8610" s="178">
        <f t="shared" si="301"/>
        <v>8</v>
      </c>
    </row>
    <row r="8611" spans="1:4">
      <c r="A8611" s="139" t="s">
        <v>8801</v>
      </c>
      <c r="B8611" s="138">
        <v>65.927500000000009</v>
      </c>
      <c r="C8611" s="178">
        <f t="shared" si="300"/>
        <v>483</v>
      </c>
      <c r="D8611" s="178">
        <f t="shared" si="301"/>
        <v>9</v>
      </c>
    </row>
    <row r="8612" spans="1:4">
      <c r="A8612" s="139" t="s">
        <v>8802</v>
      </c>
      <c r="B8612" s="138">
        <v>65.927500000000009</v>
      </c>
      <c r="C8612" s="178">
        <f t="shared" si="300"/>
        <v>586</v>
      </c>
      <c r="D8612" s="178">
        <f t="shared" si="301"/>
        <v>10</v>
      </c>
    </row>
    <row r="8613" spans="1:4">
      <c r="A8613" s="139" t="s">
        <v>8803</v>
      </c>
      <c r="B8613" s="138">
        <v>65.927500000000009</v>
      </c>
      <c r="C8613" s="178">
        <f t="shared" si="300"/>
        <v>703</v>
      </c>
      <c r="D8613" s="178">
        <f t="shared" si="301"/>
        <v>11</v>
      </c>
    </row>
    <row r="8614" spans="1:4">
      <c r="A8614" s="139" t="s">
        <v>8804</v>
      </c>
      <c r="B8614" s="138">
        <v>65.927500000000009</v>
      </c>
      <c r="C8614" s="178">
        <f t="shared" si="300"/>
        <v>771</v>
      </c>
      <c r="D8614" s="178">
        <f t="shared" si="301"/>
        <v>12</v>
      </c>
    </row>
    <row r="8615" spans="1:4">
      <c r="A8615" s="139" t="s">
        <v>8805</v>
      </c>
      <c r="B8615" s="138">
        <v>65.927500000000009</v>
      </c>
      <c r="C8615" s="178">
        <f t="shared" si="300"/>
        <v>809</v>
      </c>
      <c r="D8615" s="178">
        <f t="shared" si="301"/>
        <v>13</v>
      </c>
    </row>
    <row r="8616" spans="1:4">
      <c r="A8616" s="139" t="s">
        <v>8806</v>
      </c>
      <c r="B8616" s="138">
        <v>65.927500000000009</v>
      </c>
      <c r="C8616" s="178">
        <f t="shared" si="300"/>
        <v>839</v>
      </c>
      <c r="D8616" s="178">
        <f t="shared" si="301"/>
        <v>14</v>
      </c>
    </row>
    <row r="8617" spans="1:4">
      <c r="A8617" s="139" t="s">
        <v>8807</v>
      </c>
      <c r="B8617" s="138">
        <v>47.285000000000004</v>
      </c>
      <c r="C8617" s="178">
        <f t="shared" si="300"/>
        <v>856</v>
      </c>
      <c r="D8617" s="178">
        <f t="shared" si="301"/>
        <v>15</v>
      </c>
    </row>
    <row r="8618" spans="1:4">
      <c r="A8618" s="139" t="s">
        <v>8808</v>
      </c>
      <c r="B8618" s="138">
        <v>47.285000000000004</v>
      </c>
      <c r="C8618" s="178">
        <f t="shared" si="300"/>
        <v>846</v>
      </c>
      <c r="D8618" s="178">
        <f t="shared" si="301"/>
        <v>16</v>
      </c>
    </row>
    <row r="8619" spans="1:4">
      <c r="A8619" s="139" t="s">
        <v>8809</v>
      </c>
      <c r="B8619" s="138">
        <v>47.285000000000004</v>
      </c>
      <c r="C8619" s="178">
        <f t="shared" si="300"/>
        <v>805</v>
      </c>
      <c r="D8619" s="178">
        <f t="shared" si="301"/>
        <v>17</v>
      </c>
    </row>
    <row r="8620" spans="1:4">
      <c r="A8620" s="139" t="s">
        <v>8810</v>
      </c>
      <c r="B8620" s="138">
        <v>47.285000000000004</v>
      </c>
      <c r="C8620" s="178">
        <f t="shared" si="300"/>
        <v>742</v>
      </c>
      <c r="D8620" s="178">
        <f t="shared" si="301"/>
        <v>18</v>
      </c>
    </row>
    <row r="8621" spans="1:4">
      <c r="A8621" s="139" t="s">
        <v>8811</v>
      </c>
      <c r="B8621" s="138">
        <v>47.285000000000004</v>
      </c>
      <c r="C8621" s="178">
        <f t="shared" si="300"/>
        <v>648</v>
      </c>
      <c r="D8621" s="178">
        <f t="shared" si="301"/>
        <v>19</v>
      </c>
    </row>
    <row r="8622" spans="1:4">
      <c r="A8622" s="139" t="s">
        <v>8812</v>
      </c>
      <c r="B8622" s="138">
        <v>47.285000000000004</v>
      </c>
      <c r="C8622" s="178">
        <f t="shared" si="300"/>
        <v>494</v>
      </c>
      <c r="D8622" s="178">
        <f t="shared" si="301"/>
        <v>20</v>
      </c>
    </row>
    <row r="8623" spans="1:4">
      <c r="A8623" s="139" t="s">
        <v>8813</v>
      </c>
      <c r="B8623" s="138">
        <v>0</v>
      </c>
      <c r="C8623" s="178">
        <f t="shared" si="300"/>
        <v>136</v>
      </c>
      <c r="D8623" s="178">
        <f t="shared" si="301"/>
        <v>21</v>
      </c>
    </row>
    <row r="8624" spans="1:4">
      <c r="A8624" s="139" t="s">
        <v>8814</v>
      </c>
      <c r="B8624" s="138">
        <v>0</v>
      </c>
      <c r="C8624" s="178">
        <f t="shared" si="300"/>
        <v>0</v>
      </c>
      <c r="D8624" s="178">
        <f t="shared" si="301"/>
        <v>22</v>
      </c>
    </row>
    <row r="8625" spans="1:4">
      <c r="A8625" s="139" t="s">
        <v>8815</v>
      </c>
      <c r="B8625" s="138">
        <v>0</v>
      </c>
      <c r="C8625" s="178">
        <f t="shared" si="300"/>
        <v>0</v>
      </c>
      <c r="D8625" s="178">
        <f t="shared" si="301"/>
        <v>23</v>
      </c>
    </row>
    <row r="8626" spans="1:4">
      <c r="A8626" s="139" t="s">
        <v>8816</v>
      </c>
      <c r="B8626" s="138">
        <v>0</v>
      </c>
      <c r="C8626" s="178">
        <f t="shared" si="300"/>
        <v>0</v>
      </c>
      <c r="D8626" s="178">
        <f t="shared" si="301"/>
        <v>24</v>
      </c>
    </row>
    <row r="8627" spans="1:4">
      <c r="A8627" s="139" t="s">
        <v>8817</v>
      </c>
      <c r="B8627" s="138">
        <v>0</v>
      </c>
      <c r="C8627" s="178">
        <f t="shared" si="300"/>
        <v>0</v>
      </c>
      <c r="D8627" s="178">
        <f t="shared" si="301"/>
        <v>1</v>
      </c>
    </row>
    <row r="8628" spans="1:4">
      <c r="A8628" s="139" t="s">
        <v>8818</v>
      </c>
      <c r="B8628" s="138">
        <v>0</v>
      </c>
      <c r="C8628" s="178">
        <f t="shared" ref="C8628:C8691" si="302">_xlfn.XLOOKUP(D8628,$N$5:$N$28,$M$5:$M$28)</f>
        <v>0</v>
      </c>
      <c r="D8628" s="178">
        <f t="shared" si="301"/>
        <v>2</v>
      </c>
    </row>
    <row r="8629" spans="1:4">
      <c r="A8629" s="139" t="s">
        <v>8819</v>
      </c>
      <c r="B8629" s="138">
        <v>0</v>
      </c>
      <c r="C8629" s="178">
        <f t="shared" si="302"/>
        <v>0</v>
      </c>
      <c r="D8629" s="178">
        <f t="shared" si="301"/>
        <v>3</v>
      </c>
    </row>
    <row r="8630" spans="1:4">
      <c r="A8630" s="139" t="s">
        <v>8820</v>
      </c>
      <c r="B8630" s="138">
        <v>0</v>
      </c>
      <c r="C8630" s="178">
        <f t="shared" si="302"/>
        <v>0</v>
      </c>
      <c r="D8630" s="178">
        <f t="shared" si="301"/>
        <v>4</v>
      </c>
    </row>
    <row r="8631" spans="1:4">
      <c r="A8631" s="139" t="s">
        <v>8821</v>
      </c>
      <c r="B8631" s="138">
        <v>0</v>
      </c>
      <c r="C8631" s="178">
        <f t="shared" si="302"/>
        <v>0</v>
      </c>
      <c r="D8631" s="178">
        <f t="shared" si="301"/>
        <v>5</v>
      </c>
    </row>
    <row r="8632" spans="1:4">
      <c r="A8632" s="139" t="s">
        <v>8822</v>
      </c>
      <c r="B8632" s="138">
        <v>0</v>
      </c>
      <c r="C8632" s="178">
        <f t="shared" si="302"/>
        <v>0</v>
      </c>
      <c r="D8632" s="178">
        <f t="shared" si="301"/>
        <v>6</v>
      </c>
    </row>
    <row r="8633" spans="1:4">
      <c r="A8633" s="139" t="s">
        <v>8823</v>
      </c>
      <c r="B8633" s="138">
        <v>0</v>
      </c>
      <c r="C8633" s="178">
        <f t="shared" si="302"/>
        <v>23</v>
      </c>
      <c r="D8633" s="178">
        <f t="shared" si="301"/>
        <v>7</v>
      </c>
    </row>
    <row r="8634" spans="1:4">
      <c r="A8634" s="139" t="s">
        <v>8824</v>
      </c>
      <c r="B8634" s="138">
        <v>0</v>
      </c>
      <c r="C8634" s="178">
        <f t="shared" si="302"/>
        <v>325</v>
      </c>
      <c r="D8634" s="178">
        <f t="shared" si="301"/>
        <v>8</v>
      </c>
    </row>
    <row r="8635" spans="1:4">
      <c r="A8635" s="139" t="s">
        <v>8825</v>
      </c>
      <c r="B8635" s="138">
        <v>96.941000000000003</v>
      </c>
      <c r="C8635" s="178">
        <f t="shared" si="302"/>
        <v>483</v>
      </c>
      <c r="D8635" s="178">
        <f t="shared" si="301"/>
        <v>9</v>
      </c>
    </row>
    <row r="8636" spans="1:4">
      <c r="A8636" s="139" t="s">
        <v>8826</v>
      </c>
      <c r="B8636" s="138">
        <v>96.941000000000003</v>
      </c>
      <c r="C8636" s="178">
        <f t="shared" si="302"/>
        <v>586</v>
      </c>
      <c r="D8636" s="178">
        <f t="shared" si="301"/>
        <v>10</v>
      </c>
    </row>
    <row r="8637" spans="1:4">
      <c r="A8637" s="139" t="s">
        <v>8827</v>
      </c>
      <c r="B8637" s="138">
        <v>96.941000000000003</v>
      </c>
      <c r="C8637" s="178">
        <f t="shared" si="302"/>
        <v>703</v>
      </c>
      <c r="D8637" s="178">
        <f t="shared" si="301"/>
        <v>11</v>
      </c>
    </row>
    <row r="8638" spans="1:4">
      <c r="A8638" s="139" t="s">
        <v>8828</v>
      </c>
      <c r="B8638" s="138">
        <v>96.941000000000003</v>
      </c>
      <c r="C8638" s="178">
        <f t="shared" si="302"/>
        <v>771</v>
      </c>
      <c r="D8638" s="178">
        <f t="shared" si="301"/>
        <v>12</v>
      </c>
    </row>
    <row r="8639" spans="1:4">
      <c r="A8639" s="139" t="s">
        <v>8829</v>
      </c>
      <c r="B8639" s="138">
        <v>96.941000000000003</v>
      </c>
      <c r="C8639" s="178">
        <f t="shared" si="302"/>
        <v>809</v>
      </c>
      <c r="D8639" s="178">
        <f t="shared" si="301"/>
        <v>13</v>
      </c>
    </row>
    <row r="8640" spans="1:4">
      <c r="A8640" s="139" t="s">
        <v>8830</v>
      </c>
      <c r="B8640" s="138">
        <v>96.941000000000003</v>
      </c>
      <c r="C8640" s="178">
        <f t="shared" si="302"/>
        <v>839</v>
      </c>
      <c r="D8640" s="178">
        <f t="shared" si="301"/>
        <v>14</v>
      </c>
    </row>
    <row r="8641" spans="1:4">
      <c r="A8641" s="139" t="s">
        <v>8831</v>
      </c>
      <c r="B8641" s="138">
        <v>96.941000000000003</v>
      </c>
      <c r="C8641" s="178">
        <f t="shared" si="302"/>
        <v>856</v>
      </c>
      <c r="D8641" s="178">
        <f t="shared" si="301"/>
        <v>15</v>
      </c>
    </row>
    <row r="8642" spans="1:4">
      <c r="A8642" s="139" t="s">
        <v>8832</v>
      </c>
      <c r="B8642" s="138">
        <v>59.656000000000006</v>
      </c>
      <c r="C8642" s="178">
        <f t="shared" si="302"/>
        <v>846</v>
      </c>
      <c r="D8642" s="178">
        <f t="shared" si="301"/>
        <v>16</v>
      </c>
    </row>
    <row r="8643" spans="1:4">
      <c r="A8643" s="139" t="s">
        <v>8833</v>
      </c>
      <c r="B8643" s="138">
        <v>59.656000000000006</v>
      </c>
      <c r="C8643" s="178">
        <f t="shared" si="302"/>
        <v>805</v>
      </c>
      <c r="D8643" s="178">
        <f t="shared" si="301"/>
        <v>17</v>
      </c>
    </row>
    <row r="8644" spans="1:4">
      <c r="A8644" s="139" t="s">
        <v>8834</v>
      </c>
      <c r="B8644" s="138">
        <v>59.656000000000006</v>
      </c>
      <c r="C8644" s="178">
        <f t="shared" si="302"/>
        <v>742</v>
      </c>
      <c r="D8644" s="178">
        <f t="shared" si="301"/>
        <v>18</v>
      </c>
    </row>
    <row r="8645" spans="1:4">
      <c r="A8645" s="139" t="s">
        <v>8835</v>
      </c>
      <c r="B8645" s="138">
        <v>37.285000000000004</v>
      </c>
      <c r="C8645" s="178">
        <f t="shared" si="302"/>
        <v>648</v>
      </c>
      <c r="D8645" s="178">
        <f t="shared" si="301"/>
        <v>19</v>
      </c>
    </row>
    <row r="8646" spans="1:4">
      <c r="A8646" s="139" t="s">
        <v>8836</v>
      </c>
      <c r="B8646" s="138">
        <v>37.285000000000004</v>
      </c>
      <c r="C8646" s="178">
        <f t="shared" si="302"/>
        <v>494</v>
      </c>
      <c r="D8646" s="178">
        <f t="shared" si="301"/>
        <v>20</v>
      </c>
    </row>
    <row r="8647" spans="1:4">
      <c r="A8647" s="139" t="s">
        <v>8837</v>
      </c>
      <c r="B8647" s="138">
        <v>0</v>
      </c>
      <c r="C8647" s="178">
        <f t="shared" si="302"/>
        <v>136</v>
      </c>
      <c r="D8647" s="178">
        <f t="shared" si="301"/>
        <v>21</v>
      </c>
    </row>
    <row r="8648" spans="1:4">
      <c r="A8648" s="139" t="s">
        <v>8838</v>
      </c>
      <c r="B8648" s="138">
        <v>0</v>
      </c>
      <c r="C8648" s="178">
        <f t="shared" si="302"/>
        <v>0</v>
      </c>
      <c r="D8648" s="178">
        <f t="shared" si="301"/>
        <v>22</v>
      </c>
    </row>
    <row r="8649" spans="1:4">
      <c r="A8649" s="139" t="s">
        <v>8839</v>
      </c>
      <c r="B8649" s="138">
        <v>0</v>
      </c>
      <c r="C8649" s="178">
        <f t="shared" si="302"/>
        <v>0</v>
      </c>
      <c r="D8649" s="178">
        <f t="shared" si="301"/>
        <v>23</v>
      </c>
    </row>
    <row r="8650" spans="1:4">
      <c r="A8650" s="139" t="s">
        <v>8840</v>
      </c>
      <c r="B8650" s="138">
        <v>0</v>
      </c>
      <c r="C8650" s="178">
        <f t="shared" si="302"/>
        <v>0</v>
      </c>
      <c r="D8650" s="178">
        <f t="shared" si="301"/>
        <v>24</v>
      </c>
    </row>
    <row r="8651" spans="1:4">
      <c r="A8651" s="139" t="s">
        <v>8841</v>
      </c>
      <c r="B8651" s="138">
        <v>0</v>
      </c>
      <c r="C8651" s="178">
        <f t="shared" si="302"/>
        <v>0</v>
      </c>
      <c r="D8651" s="178">
        <f t="shared" ref="D8651:D8714" si="303">D8627</f>
        <v>1</v>
      </c>
    </row>
    <row r="8652" spans="1:4">
      <c r="A8652" s="139" t="s">
        <v>8842</v>
      </c>
      <c r="B8652" s="138">
        <v>0</v>
      </c>
      <c r="C8652" s="178">
        <f t="shared" si="302"/>
        <v>0</v>
      </c>
      <c r="D8652" s="178">
        <f t="shared" si="303"/>
        <v>2</v>
      </c>
    </row>
    <row r="8653" spans="1:4">
      <c r="A8653" s="139" t="s">
        <v>8843</v>
      </c>
      <c r="B8653" s="138">
        <v>0</v>
      </c>
      <c r="C8653" s="178">
        <f t="shared" si="302"/>
        <v>0</v>
      </c>
      <c r="D8653" s="178">
        <f t="shared" si="303"/>
        <v>3</v>
      </c>
    </row>
    <row r="8654" spans="1:4">
      <c r="A8654" s="139" t="s">
        <v>8844</v>
      </c>
      <c r="B8654" s="138">
        <v>0</v>
      </c>
      <c r="C8654" s="178">
        <f t="shared" si="302"/>
        <v>0</v>
      </c>
      <c r="D8654" s="178">
        <f t="shared" si="303"/>
        <v>4</v>
      </c>
    </row>
    <row r="8655" spans="1:4">
      <c r="A8655" s="139" t="s">
        <v>8845</v>
      </c>
      <c r="B8655" s="138">
        <v>0</v>
      </c>
      <c r="C8655" s="178">
        <f t="shared" si="302"/>
        <v>0</v>
      </c>
      <c r="D8655" s="178">
        <f t="shared" si="303"/>
        <v>5</v>
      </c>
    </row>
    <row r="8656" spans="1:4">
      <c r="A8656" s="139" t="s">
        <v>8846</v>
      </c>
      <c r="B8656" s="138">
        <v>0</v>
      </c>
      <c r="C8656" s="178">
        <f t="shared" si="302"/>
        <v>0</v>
      </c>
      <c r="D8656" s="178">
        <f t="shared" si="303"/>
        <v>6</v>
      </c>
    </row>
    <row r="8657" spans="1:4">
      <c r="A8657" s="139" t="s">
        <v>8847</v>
      </c>
      <c r="B8657" s="138">
        <v>0</v>
      </c>
      <c r="C8657" s="178">
        <f t="shared" si="302"/>
        <v>23</v>
      </c>
      <c r="D8657" s="178">
        <f t="shared" si="303"/>
        <v>7</v>
      </c>
    </row>
    <row r="8658" spans="1:4">
      <c r="A8658" s="139" t="s">
        <v>8848</v>
      </c>
      <c r="B8658" s="138">
        <v>0</v>
      </c>
      <c r="C8658" s="178">
        <f t="shared" si="302"/>
        <v>325</v>
      </c>
      <c r="D8658" s="178">
        <f t="shared" si="303"/>
        <v>8</v>
      </c>
    </row>
    <row r="8659" spans="1:4">
      <c r="A8659" s="139" t="s">
        <v>8849</v>
      </c>
      <c r="B8659" s="138">
        <v>59.656000000000006</v>
      </c>
      <c r="C8659" s="178">
        <f t="shared" si="302"/>
        <v>483</v>
      </c>
      <c r="D8659" s="178">
        <f t="shared" si="303"/>
        <v>9</v>
      </c>
    </row>
    <row r="8660" spans="1:4">
      <c r="A8660" s="139" t="s">
        <v>8850</v>
      </c>
      <c r="B8660" s="138">
        <v>59.656000000000006</v>
      </c>
      <c r="C8660" s="178">
        <f t="shared" si="302"/>
        <v>586</v>
      </c>
      <c r="D8660" s="178">
        <f t="shared" si="303"/>
        <v>10</v>
      </c>
    </row>
    <row r="8661" spans="1:4">
      <c r="A8661" s="139" t="s">
        <v>8851</v>
      </c>
      <c r="B8661" s="138">
        <v>59.656000000000006</v>
      </c>
      <c r="C8661" s="178">
        <f t="shared" si="302"/>
        <v>703</v>
      </c>
      <c r="D8661" s="178">
        <f t="shared" si="303"/>
        <v>11</v>
      </c>
    </row>
    <row r="8662" spans="1:4">
      <c r="A8662" s="139" t="s">
        <v>8852</v>
      </c>
      <c r="B8662" s="138">
        <v>59.656000000000006</v>
      </c>
      <c r="C8662" s="178">
        <f t="shared" si="302"/>
        <v>771</v>
      </c>
      <c r="D8662" s="178">
        <f t="shared" si="303"/>
        <v>12</v>
      </c>
    </row>
    <row r="8663" spans="1:4">
      <c r="A8663" s="139" t="s">
        <v>8853</v>
      </c>
      <c r="B8663" s="138">
        <v>59.656000000000006</v>
      </c>
      <c r="C8663" s="178">
        <f t="shared" si="302"/>
        <v>809</v>
      </c>
      <c r="D8663" s="178">
        <f t="shared" si="303"/>
        <v>13</v>
      </c>
    </row>
    <row r="8664" spans="1:4">
      <c r="A8664" s="139" t="s">
        <v>8854</v>
      </c>
      <c r="B8664" s="138">
        <v>59.656000000000006</v>
      </c>
      <c r="C8664" s="178">
        <f t="shared" si="302"/>
        <v>839</v>
      </c>
      <c r="D8664" s="178">
        <f t="shared" si="303"/>
        <v>14</v>
      </c>
    </row>
    <row r="8665" spans="1:4">
      <c r="A8665" s="139" t="s">
        <v>8855</v>
      </c>
      <c r="B8665" s="138">
        <v>59.656000000000006</v>
      </c>
      <c r="C8665" s="178">
        <f t="shared" si="302"/>
        <v>856</v>
      </c>
      <c r="D8665" s="178">
        <f t="shared" si="303"/>
        <v>15</v>
      </c>
    </row>
    <row r="8666" spans="1:4">
      <c r="A8666" s="139" t="s">
        <v>8856</v>
      </c>
      <c r="B8666" s="138">
        <v>22.371000000000002</v>
      </c>
      <c r="C8666" s="178">
        <f t="shared" si="302"/>
        <v>846</v>
      </c>
      <c r="D8666" s="178">
        <f t="shared" si="303"/>
        <v>16</v>
      </c>
    </row>
    <row r="8667" spans="1:4">
      <c r="A8667" s="139" t="s">
        <v>8857</v>
      </c>
      <c r="B8667" s="138">
        <v>22.371000000000002</v>
      </c>
      <c r="C8667" s="178">
        <f t="shared" si="302"/>
        <v>805</v>
      </c>
      <c r="D8667" s="178">
        <f t="shared" si="303"/>
        <v>17</v>
      </c>
    </row>
    <row r="8668" spans="1:4">
      <c r="A8668" s="139" t="s">
        <v>8858</v>
      </c>
      <c r="B8668" s="138">
        <v>22.371000000000002</v>
      </c>
      <c r="C8668" s="178">
        <f t="shared" si="302"/>
        <v>742</v>
      </c>
      <c r="D8668" s="178">
        <f t="shared" si="303"/>
        <v>18</v>
      </c>
    </row>
    <row r="8669" spans="1:4">
      <c r="A8669" s="139" t="s">
        <v>8859</v>
      </c>
      <c r="B8669" s="138">
        <v>0</v>
      </c>
      <c r="C8669" s="178">
        <f t="shared" si="302"/>
        <v>648</v>
      </c>
      <c r="D8669" s="178">
        <f t="shared" si="303"/>
        <v>19</v>
      </c>
    </row>
    <row r="8670" spans="1:4">
      <c r="A8670" s="139" t="s">
        <v>8860</v>
      </c>
      <c r="B8670" s="138">
        <v>0</v>
      </c>
      <c r="C8670" s="178">
        <f t="shared" si="302"/>
        <v>494</v>
      </c>
      <c r="D8670" s="178">
        <f t="shared" si="303"/>
        <v>20</v>
      </c>
    </row>
    <row r="8671" spans="1:4">
      <c r="A8671" s="139" t="s">
        <v>8861</v>
      </c>
      <c r="B8671" s="138">
        <v>0</v>
      </c>
      <c r="C8671" s="178">
        <f t="shared" si="302"/>
        <v>136</v>
      </c>
      <c r="D8671" s="178">
        <f t="shared" si="303"/>
        <v>21</v>
      </c>
    </row>
    <row r="8672" spans="1:4">
      <c r="A8672" s="139" t="s">
        <v>8862</v>
      </c>
      <c r="B8672" s="138">
        <v>0</v>
      </c>
      <c r="C8672" s="178">
        <f t="shared" si="302"/>
        <v>0</v>
      </c>
      <c r="D8672" s="178">
        <f t="shared" si="303"/>
        <v>22</v>
      </c>
    </row>
    <row r="8673" spans="1:4">
      <c r="A8673" s="139" t="s">
        <v>8863</v>
      </c>
      <c r="B8673" s="138">
        <v>0</v>
      </c>
      <c r="C8673" s="178">
        <f t="shared" si="302"/>
        <v>0</v>
      </c>
      <c r="D8673" s="178">
        <f t="shared" si="303"/>
        <v>23</v>
      </c>
    </row>
    <row r="8674" spans="1:4">
      <c r="A8674" s="139" t="s">
        <v>8864</v>
      </c>
      <c r="B8674" s="138">
        <v>0</v>
      </c>
      <c r="C8674" s="178">
        <f t="shared" si="302"/>
        <v>0</v>
      </c>
      <c r="D8674" s="178">
        <f t="shared" si="303"/>
        <v>24</v>
      </c>
    </row>
    <row r="8675" spans="1:4">
      <c r="A8675" s="139" t="s">
        <v>8865</v>
      </c>
      <c r="B8675" s="138">
        <v>0</v>
      </c>
      <c r="C8675" s="178">
        <f t="shared" si="302"/>
        <v>0</v>
      </c>
      <c r="D8675" s="178">
        <f t="shared" si="303"/>
        <v>1</v>
      </c>
    </row>
    <row r="8676" spans="1:4">
      <c r="A8676" s="139" t="s">
        <v>8866</v>
      </c>
      <c r="B8676" s="138">
        <v>0</v>
      </c>
      <c r="C8676" s="178">
        <f t="shared" si="302"/>
        <v>0</v>
      </c>
      <c r="D8676" s="178">
        <f t="shared" si="303"/>
        <v>2</v>
      </c>
    </row>
    <row r="8677" spans="1:4">
      <c r="A8677" s="139" t="s">
        <v>8867</v>
      </c>
      <c r="B8677" s="138">
        <v>0</v>
      </c>
      <c r="C8677" s="178">
        <f t="shared" si="302"/>
        <v>0</v>
      </c>
      <c r="D8677" s="178">
        <f t="shared" si="303"/>
        <v>3</v>
      </c>
    </row>
    <row r="8678" spans="1:4">
      <c r="A8678" s="139" t="s">
        <v>8868</v>
      </c>
      <c r="B8678" s="138">
        <v>0</v>
      </c>
      <c r="C8678" s="178">
        <f t="shared" si="302"/>
        <v>0</v>
      </c>
      <c r="D8678" s="178">
        <f t="shared" si="303"/>
        <v>4</v>
      </c>
    </row>
    <row r="8679" spans="1:4">
      <c r="A8679" s="139" t="s">
        <v>8869</v>
      </c>
      <c r="B8679" s="138">
        <v>0</v>
      </c>
      <c r="C8679" s="178">
        <f t="shared" si="302"/>
        <v>0</v>
      </c>
      <c r="D8679" s="178">
        <f t="shared" si="303"/>
        <v>5</v>
      </c>
    </row>
    <row r="8680" spans="1:4">
      <c r="A8680" s="139" t="s">
        <v>8870</v>
      </c>
      <c r="B8680" s="138">
        <v>0</v>
      </c>
      <c r="C8680" s="178">
        <f t="shared" si="302"/>
        <v>0</v>
      </c>
      <c r="D8680" s="178">
        <f t="shared" si="303"/>
        <v>6</v>
      </c>
    </row>
    <row r="8681" spans="1:4">
      <c r="A8681" s="139" t="s">
        <v>8871</v>
      </c>
      <c r="B8681" s="138">
        <v>0</v>
      </c>
      <c r="C8681" s="178">
        <f t="shared" si="302"/>
        <v>23</v>
      </c>
      <c r="D8681" s="178">
        <f t="shared" si="303"/>
        <v>7</v>
      </c>
    </row>
    <row r="8682" spans="1:4">
      <c r="A8682" s="139" t="s">
        <v>8872</v>
      </c>
      <c r="B8682" s="138">
        <v>0</v>
      </c>
      <c r="C8682" s="178">
        <f t="shared" si="302"/>
        <v>325</v>
      </c>
      <c r="D8682" s="178">
        <f t="shared" si="303"/>
        <v>8</v>
      </c>
    </row>
    <row r="8683" spans="1:4">
      <c r="A8683" s="139" t="s">
        <v>8873</v>
      </c>
      <c r="B8683" s="138">
        <v>88.298500000000004</v>
      </c>
      <c r="C8683" s="178">
        <f t="shared" si="302"/>
        <v>483</v>
      </c>
      <c r="D8683" s="178">
        <f t="shared" si="303"/>
        <v>9</v>
      </c>
    </row>
    <row r="8684" spans="1:4">
      <c r="A8684" s="139" t="s">
        <v>8874</v>
      </c>
      <c r="B8684" s="138">
        <v>88.298500000000004</v>
      </c>
      <c r="C8684" s="178">
        <f t="shared" si="302"/>
        <v>586</v>
      </c>
      <c r="D8684" s="178">
        <f t="shared" si="303"/>
        <v>10</v>
      </c>
    </row>
    <row r="8685" spans="1:4">
      <c r="A8685" s="139" t="s">
        <v>8875</v>
      </c>
      <c r="B8685" s="138">
        <v>88.298500000000004</v>
      </c>
      <c r="C8685" s="178">
        <f t="shared" si="302"/>
        <v>703</v>
      </c>
      <c r="D8685" s="178">
        <f t="shared" si="303"/>
        <v>11</v>
      </c>
    </row>
    <row r="8686" spans="1:4">
      <c r="A8686" s="139" t="s">
        <v>8876</v>
      </c>
      <c r="B8686" s="138">
        <v>88.298500000000004</v>
      </c>
      <c r="C8686" s="178">
        <f t="shared" si="302"/>
        <v>771</v>
      </c>
      <c r="D8686" s="178">
        <f t="shared" si="303"/>
        <v>12</v>
      </c>
    </row>
    <row r="8687" spans="1:4">
      <c r="A8687" s="139" t="s">
        <v>8877</v>
      </c>
      <c r="B8687" s="138">
        <v>88.298500000000004</v>
      </c>
      <c r="C8687" s="178">
        <f t="shared" si="302"/>
        <v>809</v>
      </c>
      <c r="D8687" s="178">
        <f t="shared" si="303"/>
        <v>13</v>
      </c>
    </row>
    <row r="8688" spans="1:4">
      <c r="A8688" s="139" t="s">
        <v>8878</v>
      </c>
      <c r="B8688" s="138">
        <v>88.298500000000004</v>
      </c>
      <c r="C8688" s="178">
        <f t="shared" si="302"/>
        <v>839</v>
      </c>
      <c r="D8688" s="178">
        <f t="shared" si="303"/>
        <v>14</v>
      </c>
    </row>
    <row r="8689" spans="1:4">
      <c r="A8689" s="139" t="s">
        <v>8879</v>
      </c>
      <c r="B8689" s="138">
        <v>88.298500000000004</v>
      </c>
      <c r="C8689" s="178">
        <f t="shared" si="302"/>
        <v>856</v>
      </c>
      <c r="D8689" s="178">
        <f t="shared" si="303"/>
        <v>15</v>
      </c>
    </row>
    <row r="8690" spans="1:4">
      <c r="A8690" s="139" t="s">
        <v>8880</v>
      </c>
      <c r="B8690" s="138">
        <v>69.656000000000006</v>
      </c>
      <c r="C8690" s="178">
        <f t="shared" si="302"/>
        <v>846</v>
      </c>
      <c r="D8690" s="178">
        <f t="shared" si="303"/>
        <v>16</v>
      </c>
    </row>
    <row r="8691" spans="1:4">
      <c r="A8691" s="139" t="s">
        <v>8881</v>
      </c>
      <c r="B8691" s="138">
        <v>69.656000000000006</v>
      </c>
      <c r="C8691" s="178">
        <f t="shared" si="302"/>
        <v>805</v>
      </c>
      <c r="D8691" s="178">
        <f t="shared" si="303"/>
        <v>17</v>
      </c>
    </row>
    <row r="8692" spans="1:4">
      <c r="A8692" s="139" t="s">
        <v>8882</v>
      </c>
      <c r="B8692" s="138">
        <v>69.656000000000006</v>
      </c>
      <c r="C8692" s="178">
        <f t="shared" ref="C8692:C8755" si="304">_xlfn.XLOOKUP(D8692,$N$5:$N$28,$M$5:$M$28)</f>
        <v>742</v>
      </c>
      <c r="D8692" s="178">
        <f t="shared" si="303"/>
        <v>18</v>
      </c>
    </row>
    <row r="8693" spans="1:4">
      <c r="A8693" s="139" t="s">
        <v>8883</v>
      </c>
      <c r="B8693" s="138">
        <v>69.656000000000006</v>
      </c>
      <c r="C8693" s="178">
        <f t="shared" si="304"/>
        <v>648</v>
      </c>
      <c r="D8693" s="178">
        <f t="shared" si="303"/>
        <v>19</v>
      </c>
    </row>
    <row r="8694" spans="1:4">
      <c r="A8694" s="139" t="s">
        <v>8884</v>
      </c>
      <c r="B8694" s="138">
        <v>0</v>
      </c>
      <c r="C8694" s="178">
        <f t="shared" si="304"/>
        <v>494</v>
      </c>
      <c r="D8694" s="178">
        <f t="shared" si="303"/>
        <v>20</v>
      </c>
    </row>
    <row r="8695" spans="1:4">
      <c r="A8695" s="139" t="s">
        <v>8885</v>
      </c>
      <c r="B8695" s="138">
        <v>0</v>
      </c>
      <c r="C8695" s="178">
        <f t="shared" si="304"/>
        <v>136</v>
      </c>
      <c r="D8695" s="178">
        <f t="shared" si="303"/>
        <v>21</v>
      </c>
    </row>
    <row r="8696" spans="1:4">
      <c r="A8696" s="139" t="s">
        <v>8886</v>
      </c>
      <c r="B8696" s="138">
        <v>0</v>
      </c>
      <c r="C8696" s="178">
        <f t="shared" si="304"/>
        <v>0</v>
      </c>
      <c r="D8696" s="178">
        <f t="shared" si="303"/>
        <v>22</v>
      </c>
    </row>
    <row r="8697" spans="1:4">
      <c r="A8697" s="139" t="s">
        <v>8887</v>
      </c>
      <c r="B8697" s="138">
        <v>0</v>
      </c>
      <c r="C8697" s="178">
        <f t="shared" si="304"/>
        <v>0</v>
      </c>
      <c r="D8697" s="178">
        <f t="shared" si="303"/>
        <v>23</v>
      </c>
    </row>
    <row r="8698" spans="1:4">
      <c r="A8698" s="139" t="s">
        <v>8888</v>
      </c>
      <c r="B8698" s="138">
        <v>0</v>
      </c>
      <c r="C8698" s="178">
        <f t="shared" si="304"/>
        <v>0</v>
      </c>
      <c r="D8698" s="178">
        <f t="shared" si="303"/>
        <v>24</v>
      </c>
    </row>
    <row r="8699" spans="1:4">
      <c r="A8699" s="139" t="s">
        <v>8889</v>
      </c>
      <c r="B8699" s="138">
        <v>0</v>
      </c>
      <c r="C8699" s="178">
        <f t="shared" si="304"/>
        <v>0</v>
      </c>
      <c r="D8699" s="178">
        <f t="shared" si="303"/>
        <v>1</v>
      </c>
    </row>
    <row r="8700" spans="1:4">
      <c r="A8700" s="139" t="s">
        <v>8890</v>
      </c>
      <c r="B8700" s="138">
        <v>0</v>
      </c>
      <c r="C8700" s="178">
        <f t="shared" si="304"/>
        <v>0</v>
      </c>
      <c r="D8700" s="178">
        <f t="shared" si="303"/>
        <v>2</v>
      </c>
    </row>
    <row r="8701" spans="1:4">
      <c r="A8701" s="139" t="s">
        <v>8891</v>
      </c>
      <c r="B8701" s="138">
        <v>0</v>
      </c>
      <c r="C8701" s="178">
        <f t="shared" si="304"/>
        <v>0</v>
      </c>
      <c r="D8701" s="178">
        <f t="shared" si="303"/>
        <v>3</v>
      </c>
    </row>
    <row r="8702" spans="1:4">
      <c r="A8702" s="139" t="s">
        <v>8892</v>
      </c>
      <c r="B8702" s="138">
        <v>0</v>
      </c>
      <c r="C8702" s="178">
        <f t="shared" si="304"/>
        <v>0</v>
      </c>
      <c r="D8702" s="178">
        <f t="shared" si="303"/>
        <v>4</v>
      </c>
    </row>
    <row r="8703" spans="1:4">
      <c r="A8703" s="139" t="s">
        <v>8893</v>
      </c>
      <c r="B8703" s="138">
        <v>0</v>
      </c>
      <c r="C8703" s="178">
        <f t="shared" si="304"/>
        <v>0</v>
      </c>
      <c r="D8703" s="178">
        <f t="shared" si="303"/>
        <v>5</v>
      </c>
    </row>
    <row r="8704" spans="1:4">
      <c r="A8704" s="139" t="s">
        <v>8894</v>
      </c>
      <c r="B8704" s="138">
        <v>0</v>
      </c>
      <c r="C8704" s="178">
        <f t="shared" si="304"/>
        <v>0</v>
      </c>
      <c r="D8704" s="178">
        <f t="shared" si="303"/>
        <v>6</v>
      </c>
    </row>
    <row r="8705" spans="1:4">
      <c r="A8705" s="139" t="s">
        <v>8895</v>
      </c>
      <c r="B8705" s="138">
        <v>0</v>
      </c>
      <c r="C8705" s="178">
        <f t="shared" si="304"/>
        <v>23</v>
      </c>
      <c r="D8705" s="178">
        <f t="shared" si="303"/>
        <v>7</v>
      </c>
    </row>
    <row r="8706" spans="1:4">
      <c r="A8706" s="139" t="s">
        <v>8896</v>
      </c>
      <c r="B8706" s="138">
        <v>0</v>
      </c>
      <c r="C8706" s="178">
        <f t="shared" si="304"/>
        <v>325</v>
      </c>
      <c r="D8706" s="178">
        <f t="shared" si="303"/>
        <v>8</v>
      </c>
    </row>
    <row r="8707" spans="1:4">
      <c r="A8707" s="139" t="s">
        <v>8897</v>
      </c>
      <c r="B8707" s="138">
        <v>69.656000000000006</v>
      </c>
      <c r="C8707" s="178">
        <f t="shared" si="304"/>
        <v>483</v>
      </c>
      <c r="D8707" s="178">
        <f t="shared" si="303"/>
        <v>9</v>
      </c>
    </row>
    <row r="8708" spans="1:4">
      <c r="A8708" s="139" t="s">
        <v>8898</v>
      </c>
      <c r="B8708" s="138">
        <v>69.656000000000006</v>
      </c>
      <c r="C8708" s="178">
        <f t="shared" si="304"/>
        <v>586</v>
      </c>
      <c r="D8708" s="178">
        <f t="shared" si="303"/>
        <v>10</v>
      </c>
    </row>
    <row r="8709" spans="1:4">
      <c r="A8709" s="139" t="s">
        <v>8899</v>
      </c>
      <c r="B8709" s="138">
        <v>69.656000000000006</v>
      </c>
      <c r="C8709" s="178">
        <f t="shared" si="304"/>
        <v>703</v>
      </c>
      <c r="D8709" s="178">
        <f t="shared" si="303"/>
        <v>11</v>
      </c>
    </row>
    <row r="8710" spans="1:4">
      <c r="A8710" s="139" t="s">
        <v>8900</v>
      </c>
      <c r="B8710" s="138">
        <v>69.656000000000006</v>
      </c>
      <c r="C8710" s="178">
        <f t="shared" si="304"/>
        <v>771</v>
      </c>
      <c r="D8710" s="178">
        <f t="shared" si="303"/>
        <v>12</v>
      </c>
    </row>
    <row r="8711" spans="1:4">
      <c r="A8711" s="139" t="s">
        <v>8901</v>
      </c>
      <c r="B8711" s="138">
        <v>69.656000000000006</v>
      </c>
      <c r="C8711" s="178">
        <f t="shared" si="304"/>
        <v>809</v>
      </c>
      <c r="D8711" s="178">
        <f t="shared" si="303"/>
        <v>13</v>
      </c>
    </row>
    <row r="8712" spans="1:4">
      <c r="A8712" s="139" t="s">
        <v>8902</v>
      </c>
      <c r="B8712" s="138">
        <v>69.656000000000006</v>
      </c>
      <c r="C8712" s="178">
        <f t="shared" si="304"/>
        <v>839</v>
      </c>
      <c r="D8712" s="178">
        <f t="shared" si="303"/>
        <v>14</v>
      </c>
    </row>
    <row r="8713" spans="1:4">
      <c r="A8713" s="139" t="s">
        <v>8903</v>
      </c>
      <c r="B8713" s="138">
        <v>69.656000000000006</v>
      </c>
      <c r="C8713" s="178">
        <f t="shared" si="304"/>
        <v>856</v>
      </c>
      <c r="D8713" s="178">
        <f t="shared" si="303"/>
        <v>15</v>
      </c>
    </row>
    <row r="8714" spans="1:4">
      <c r="A8714" s="139" t="s">
        <v>8904</v>
      </c>
      <c r="B8714" s="138">
        <v>69.656000000000006</v>
      </c>
      <c r="C8714" s="178">
        <f t="shared" si="304"/>
        <v>846</v>
      </c>
      <c r="D8714" s="178">
        <f t="shared" si="303"/>
        <v>16</v>
      </c>
    </row>
    <row r="8715" spans="1:4">
      <c r="A8715" s="139" t="s">
        <v>8905</v>
      </c>
      <c r="B8715" s="138">
        <v>37.285000000000004</v>
      </c>
      <c r="C8715" s="178">
        <f t="shared" si="304"/>
        <v>805</v>
      </c>
      <c r="D8715" s="178">
        <f t="shared" ref="D8715:D8778" si="305">D8691</f>
        <v>17</v>
      </c>
    </row>
    <row r="8716" spans="1:4">
      <c r="A8716" s="139" t="s">
        <v>8906</v>
      </c>
      <c r="B8716" s="138">
        <v>37.285000000000004</v>
      </c>
      <c r="C8716" s="178">
        <f t="shared" si="304"/>
        <v>742</v>
      </c>
      <c r="D8716" s="178">
        <f t="shared" si="305"/>
        <v>18</v>
      </c>
    </row>
    <row r="8717" spans="1:4">
      <c r="A8717" s="139" t="s">
        <v>8907</v>
      </c>
      <c r="B8717" s="138">
        <v>37.285000000000004</v>
      </c>
      <c r="C8717" s="178">
        <f t="shared" si="304"/>
        <v>648</v>
      </c>
      <c r="D8717" s="178">
        <f t="shared" si="305"/>
        <v>19</v>
      </c>
    </row>
    <row r="8718" spans="1:4">
      <c r="A8718" s="139" t="s">
        <v>8908</v>
      </c>
      <c r="B8718" s="138">
        <v>0</v>
      </c>
      <c r="C8718" s="178">
        <f t="shared" si="304"/>
        <v>494</v>
      </c>
      <c r="D8718" s="178">
        <f t="shared" si="305"/>
        <v>20</v>
      </c>
    </row>
    <row r="8719" spans="1:4">
      <c r="A8719" s="139" t="s">
        <v>8909</v>
      </c>
      <c r="B8719" s="138">
        <v>0</v>
      </c>
      <c r="C8719" s="178">
        <f t="shared" si="304"/>
        <v>136</v>
      </c>
      <c r="D8719" s="178">
        <f t="shared" si="305"/>
        <v>21</v>
      </c>
    </row>
    <row r="8720" spans="1:4">
      <c r="A8720" s="139" t="s">
        <v>8910</v>
      </c>
      <c r="B8720" s="138">
        <v>0</v>
      </c>
      <c r="C8720" s="178">
        <f t="shared" si="304"/>
        <v>0</v>
      </c>
      <c r="D8720" s="178">
        <f t="shared" si="305"/>
        <v>22</v>
      </c>
    </row>
    <row r="8721" spans="1:4">
      <c r="A8721" s="139" t="s">
        <v>8911</v>
      </c>
      <c r="B8721" s="138">
        <v>0</v>
      </c>
      <c r="C8721" s="178">
        <f t="shared" si="304"/>
        <v>0</v>
      </c>
      <c r="D8721" s="178">
        <f t="shared" si="305"/>
        <v>23</v>
      </c>
    </row>
    <row r="8722" spans="1:4">
      <c r="A8722" s="139" t="s">
        <v>8912</v>
      </c>
      <c r="B8722" s="138">
        <v>0</v>
      </c>
      <c r="C8722" s="178">
        <f t="shared" si="304"/>
        <v>0</v>
      </c>
      <c r="D8722" s="178">
        <f t="shared" si="305"/>
        <v>24</v>
      </c>
    </row>
    <row r="8723" spans="1:4">
      <c r="A8723" s="139" t="s">
        <v>8913</v>
      </c>
      <c r="B8723" s="138">
        <v>0</v>
      </c>
      <c r="C8723" s="178">
        <f t="shared" si="304"/>
        <v>0</v>
      </c>
      <c r="D8723" s="178">
        <f t="shared" si="305"/>
        <v>1</v>
      </c>
    </row>
    <row r="8724" spans="1:4">
      <c r="A8724" s="139" t="s">
        <v>8914</v>
      </c>
      <c r="B8724" s="138">
        <v>0</v>
      </c>
      <c r="C8724" s="178">
        <f t="shared" si="304"/>
        <v>0</v>
      </c>
      <c r="D8724" s="178">
        <f t="shared" si="305"/>
        <v>2</v>
      </c>
    </row>
    <row r="8725" spans="1:4">
      <c r="A8725" s="139" t="s">
        <v>8915</v>
      </c>
      <c r="B8725" s="138">
        <v>0</v>
      </c>
      <c r="C8725" s="178">
        <f t="shared" si="304"/>
        <v>0</v>
      </c>
      <c r="D8725" s="178">
        <f t="shared" si="305"/>
        <v>3</v>
      </c>
    </row>
    <row r="8726" spans="1:4">
      <c r="A8726" s="139" t="s">
        <v>8916</v>
      </c>
      <c r="B8726" s="138">
        <v>0</v>
      </c>
      <c r="C8726" s="178">
        <f t="shared" si="304"/>
        <v>0</v>
      </c>
      <c r="D8726" s="178">
        <f t="shared" si="305"/>
        <v>4</v>
      </c>
    </row>
    <row r="8727" spans="1:4">
      <c r="A8727" s="139" t="s">
        <v>8917</v>
      </c>
      <c r="B8727" s="138">
        <v>0</v>
      </c>
      <c r="C8727" s="178">
        <f t="shared" si="304"/>
        <v>0</v>
      </c>
      <c r="D8727" s="178">
        <f t="shared" si="305"/>
        <v>5</v>
      </c>
    </row>
    <row r="8728" spans="1:4">
      <c r="A8728" s="139" t="s">
        <v>8918</v>
      </c>
      <c r="B8728" s="138">
        <v>0</v>
      </c>
      <c r="C8728" s="178">
        <f t="shared" si="304"/>
        <v>0</v>
      </c>
      <c r="D8728" s="178">
        <f t="shared" si="305"/>
        <v>6</v>
      </c>
    </row>
    <row r="8729" spans="1:4">
      <c r="A8729" s="139" t="s">
        <v>8919</v>
      </c>
      <c r="B8729" s="138">
        <v>0</v>
      </c>
      <c r="C8729" s="178">
        <f t="shared" si="304"/>
        <v>23</v>
      </c>
      <c r="D8729" s="178">
        <f t="shared" si="305"/>
        <v>7</v>
      </c>
    </row>
    <row r="8730" spans="1:4">
      <c r="A8730" s="139" t="s">
        <v>8920</v>
      </c>
      <c r="B8730" s="138">
        <v>0</v>
      </c>
      <c r="C8730" s="178">
        <f t="shared" si="304"/>
        <v>325</v>
      </c>
      <c r="D8730" s="178">
        <f t="shared" si="305"/>
        <v>8</v>
      </c>
    </row>
    <row r="8731" spans="1:4">
      <c r="A8731" s="139" t="s">
        <v>8921</v>
      </c>
      <c r="B8731" s="138">
        <v>22.371000000000002</v>
      </c>
      <c r="C8731" s="178">
        <f t="shared" si="304"/>
        <v>483</v>
      </c>
      <c r="D8731" s="178">
        <f t="shared" si="305"/>
        <v>9</v>
      </c>
    </row>
    <row r="8732" spans="1:4">
      <c r="A8732" s="139" t="s">
        <v>8922</v>
      </c>
      <c r="B8732" s="138">
        <v>22.371000000000002</v>
      </c>
      <c r="C8732" s="178">
        <f t="shared" si="304"/>
        <v>586</v>
      </c>
      <c r="D8732" s="178">
        <f t="shared" si="305"/>
        <v>10</v>
      </c>
    </row>
    <row r="8733" spans="1:4">
      <c r="A8733" s="139" t="s">
        <v>8923</v>
      </c>
      <c r="B8733" s="138">
        <v>22.371000000000002</v>
      </c>
      <c r="C8733" s="178">
        <f t="shared" si="304"/>
        <v>703</v>
      </c>
      <c r="D8733" s="178">
        <f t="shared" si="305"/>
        <v>11</v>
      </c>
    </row>
    <row r="8734" spans="1:4">
      <c r="A8734" s="139" t="s">
        <v>8924</v>
      </c>
      <c r="B8734" s="138">
        <v>22.371000000000002</v>
      </c>
      <c r="C8734" s="178">
        <f t="shared" si="304"/>
        <v>771</v>
      </c>
      <c r="D8734" s="178">
        <f t="shared" si="305"/>
        <v>12</v>
      </c>
    </row>
    <row r="8735" spans="1:4">
      <c r="A8735" s="139" t="s">
        <v>8925</v>
      </c>
      <c r="B8735" s="138">
        <v>22.371000000000002</v>
      </c>
      <c r="C8735" s="178">
        <f t="shared" si="304"/>
        <v>809</v>
      </c>
      <c r="D8735" s="178">
        <f t="shared" si="305"/>
        <v>13</v>
      </c>
    </row>
    <row r="8736" spans="1:4">
      <c r="A8736" s="139" t="s">
        <v>8926</v>
      </c>
      <c r="B8736" s="138">
        <v>22.371000000000002</v>
      </c>
      <c r="C8736" s="178">
        <f t="shared" si="304"/>
        <v>839</v>
      </c>
      <c r="D8736" s="178">
        <f t="shared" si="305"/>
        <v>14</v>
      </c>
    </row>
    <row r="8737" spans="1:4">
      <c r="A8737" s="139" t="s">
        <v>8927</v>
      </c>
      <c r="B8737" s="138">
        <v>22.371000000000002</v>
      </c>
      <c r="C8737" s="178">
        <f t="shared" si="304"/>
        <v>856</v>
      </c>
      <c r="D8737" s="178">
        <f t="shared" si="305"/>
        <v>15</v>
      </c>
    </row>
    <row r="8738" spans="1:4">
      <c r="A8738" s="139" t="s">
        <v>8928</v>
      </c>
      <c r="B8738" s="138">
        <v>22.371000000000002</v>
      </c>
      <c r="C8738" s="178">
        <f t="shared" si="304"/>
        <v>846</v>
      </c>
      <c r="D8738" s="178">
        <f t="shared" si="305"/>
        <v>16</v>
      </c>
    </row>
    <row r="8739" spans="1:4">
      <c r="A8739" s="139" t="s">
        <v>8929</v>
      </c>
      <c r="B8739" s="138">
        <v>0</v>
      </c>
      <c r="C8739" s="178">
        <f t="shared" si="304"/>
        <v>805</v>
      </c>
      <c r="D8739" s="178">
        <f t="shared" si="305"/>
        <v>17</v>
      </c>
    </row>
    <row r="8740" spans="1:4">
      <c r="A8740" s="139" t="s">
        <v>8930</v>
      </c>
      <c r="B8740" s="138">
        <v>0</v>
      </c>
      <c r="C8740" s="178">
        <f t="shared" si="304"/>
        <v>742</v>
      </c>
      <c r="D8740" s="178">
        <f t="shared" si="305"/>
        <v>18</v>
      </c>
    </row>
    <row r="8741" spans="1:4">
      <c r="A8741" s="139" t="s">
        <v>8931</v>
      </c>
      <c r="B8741" s="138">
        <v>0</v>
      </c>
      <c r="C8741" s="178">
        <f t="shared" si="304"/>
        <v>648</v>
      </c>
      <c r="D8741" s="178">
        <f t="shared" si="305"/>
        <v>19</v>
      </c>
    </row>
    <row r="8742" spans="1:4">
      <c r="A8742" s="139" t="s">
        <v>8932</v>
      </c>
      <c r="B8742" s="138">
        <v>0</v>
      </c>
      <c r="C8742" s="178">
        <f t="shared" si="304"/>
        <v>494</v>
      </c>
      <c r="D8742" s="178">
        <f t="shared" si="305"/>
        <v>20</v>
      </c>
    </row>
    <row r="8743" spans="1:4">
      <c r="A8743" s="139" t="s">
        <v>8933</v>
      </c>
      <c r="B8743" s="138">
        <v>0</v>
      </c>
      <c r="C8743" s="178">
        <f t="shared" si="304"/>
        <v>136</v>
      </c>
      <c r="D8743" s="178">
        <f t="shared" si="305"/>
        <v>21</v>
      </c>
    </row>
    <row r="8744" spans="1:4">
      <c r="A8744" s="139" t="s">
        <v>8934</v>
      </c>
      <c r="B8744" s="138">
        <v>0</v>
      </c>
      <c r="C8744" s="178">
        <f t="shared" si="304"/>
        <v>0</v>
      </c>
      <c r="D8744" s="178">
        <f t="shared" si="305"/>
        <v>22</v>
      </c>
    </row>
    <row r="8745" spans="1:4">
      <c r="A8745" s="139" t="s">
        <v>8935</v>
      </c>
      <c r="B8745" s="138">
        <v>0</v>
      </c>
      <c r="C8745" s="178">
        <f t="shared" si="304"/>
        <v>0</v>
      </c>
      <c r="D8745" s="178">
        <f t="shared" si="305"/>
        <v>23</v>
      </c>
    </row>
    <row r="8746" spans="1:4">
      <c r="A8746" s="139" t="s">
        <v>8936</v>
      </c>
      <c r="B8746" s="138">
        <v>0</v>
      </c>
      <c r="C8746" s="178">
        <f t="shared" si="304"/>
        <v>0</v>
      </c>
      <c r="D8746" s="178">
        <f t="shared" si="305"/>
        <v>24</v>
      </c>
    </row>
    <row r="8747" spans="1:4">
      <c r="A8747" s="139" t="s">
        <v>8937</v>
      </c>
      <c r="B8747" s="138">
        <v>0</v>
      </c>
      <c r="C8747" s="178">
        <f t="shared" si="304"/>
        <v>0</v>
      </c>
      <c r="D8747" s="178">
        <f t="shared" si="305"/>
        <v>1</v>
      </c>
    </row>
    <row r="8748" spans="1:4">
      <c r="A8748" s="139" t="s">
        <v>8938</v>
      </c>
      <c r="B8748" s="138">
        <v>0</v>
      </c>
      <c r="C8748" s="178">
        <f t="shared" si="304"/>
        <v>0</v>
      </c>
      <c r="D8748" s="178">
        <f t="shared" si="305"/>
        <v>2</v>
      </c>
    </row>
    <row r="8749" spans="1:4">
      <c r="A8749" s="139" t="s">
        <v>8939</v>
      </c>
      <c r="B8749" s="138">
        <v>0</v>
      </c>
      <c r="C8749" s="178">
        <f t="shared" si="304"/>
        <v>0</v>
      </c>
      <c r="D8749" s="178">
        <f t="shared" si="305"/>
        <v>3</v>
      </c>
    </row>
    <row r="8750" spans="1:4">
      <c r="A8750" s="139" t="s">
        <v>8940</v>
      </c>
      <c r="B8750" s="138">
        <v>0</v>
      </c>
      <c r="C8750" s="178">
        <f t="shared" si="304"/>
        <v>0</v>
      </c>
      <c r="D8750" s="178">
        <f t="shared" si="305"/>
        <v>4</v>
      </c>
    </row>
    <row r="8751" spans="1:4">
      <c r="A8751" s="139" t="s">
        <v>8941</v>
      </c>
      <c r="B8751" s="138">
        <v>0</v>
      </c>
      <c r="C8751" s="178">
        <f t="shared" si="304"/>
        <v>0</v>
      </c>
      <c r="D8751" s="178">
        <f t="shared" si="305"/>
        <v>5</v>
      </c>
    </row>
    <row r="8752" spans="1:4">
      <c r="A8752" s="139" t="s">
        <v>8942</v>
      </c>
      <c r="B8752" s="138">
        <v>0</v>
      </c>
      <c r="C8752" s="178">
        <f t="shared" si="304"/>
        <v>0</v>
      </c>
      <c r="D8752" s="178">
        <f t="shared" si="305"/>
        <v>6</v>
      </c>
    </row>
    <row r="8753" spans="1:4">
      <c r="A8753" s="139" t="s">
        <v>8943</v>
      </c>
      <c r="B8753" s="138">
        <v>0</v>
      </c>
      <c r="C8753" s="178">
        <f t="shared" si="304"/>
        <v>23</v>
      </c>
      <c r="D8753" s="178">
        <f t="shared" si="305"/>
        <v>7</v>
      </c>
    </row>
    <row r="8754" spans="1:4">
      <c r="A8754" s="139" t="s">
        <v>8944</v>
      </c>
      <c r="B8754" s="138">
        <v>0</v>
      </c>
      <c r="C8754" s="178">
        <f t="shared" si="304"/>
        <v>325</v>
      </c>
      <c r="D8754" s="178">
        <f t="shared" si="305"/>
        <v>8</v>
      </c>
    </row>
    <row r="8755" spans="1:4">
      <c r="A8755" s="139" t="s">
        <v>8945</v>
      </c>
      <c r="B8755" s="138">
        <v>69.656000000000006</v>
      </c>
      <c r="C8755" s="178">
        <f t="shared" si="304"/>
        <v>483</v>
      </c>
      <c r="D8755" s="178">
        <f t="shared" si="305"/>
        <v>9</v>
      </c>
    </row>
    <row r="8756" spans="1:4">
      <c r="A8756" s="139" t="s">
        <v>8946</v>
      </c>
      <c r="B8756" s="138">
        <v>69.656000000000006</v>
      </c>
      <c r="C8756" s="178">
        <f t="shared" ref="C8756:C8794" si="306">_xlfn.XLOOKUP(D8756,$N$5:$N$28,$M$5:$M$28)</f>
        <v>586</v>
      </c>
      <c r="D8756" s="178">
        <f t="shared" si="305"/>
        <v>10</v>
      </c>
    </row>
    <row r="8757" spans="1:4">
      <c r="A8757" s="139" t="s">
        <v>8947</v>
      </c>
      <c r="B8757" s="138">
        <v>69.656000000000006</v>
      </c>
      <c r="C8757" s="178">
        <f t="shared" si="306"/>
        <v>703</v>
      </c>
      <c r="D8757" s="178">
        <f t="shared" si="305"/>
        <v>11</v>
      </c>
    </row>
    <row r="8758" spans="1:4">
      <c r="A8758" s="139" t="s">
        <v>8948</v>
      </c>
      <c r="B8758" s="138">
        <v>69.656000000000006</v>
      </c>
      <c r="C8758" s="178">
        <f t="shared" si="306"/>
        <v>771</v>
      </c>
      <c r="D8758" s="178">
        <f t="shared" si="305"/>
        <v>12</v>
      </c>
    </row>
    <row r="8759" spans="1:4">
      <c r="A8759" s="139" t="s">
        <v>8949</v>
      </c>
      <c r="B8759" s="138">
        <v>69.656000000000006</v>
      </c>
      <c r="C8759" s="178">
        <f t="shared" si="306"/>
        <v>809</v>
      </c>
      <c r="D8759" s="178">
        <f t="shared" si="305"/>
        <v>13</v>
      </c>
    </row>
    <row r="8760" spans="1:4">
      <c r="A8760" s="139" t="s">
        <v>8950</v>
      </c>
      <c r="B8760" s="138">
        <v>69.656000000000006</v>
      </c>
      <c r="C8760" s="178">
        <f t="shared" si="306"/>
        <v>839</v>
      </c>
      <c r="D8760" s="178">
        <f t="shared" si="305"/>
        <v>14</v>
      </c>
    </row>
    <row r="8761" spans="1:4">
      <c r="A8761" s="139" t="s">
        <v>8951</v>
      </c>
      <c r="B8761" s="138">
        <v>69.656000000000006</v>
      </c>
      <c r="C8761" s="178">
        <f t="shared" si="306"/>
        <v>856</v>
      </c>
      <c r="D8761" s="178">
        <f t="shared" si="305"/>
        <v>15</v>
      </c>
    </row>
    <row r="8762" spans="1:4">
      <c r="A8762" s="139" t="s">
        <v>8952</v>
      </c>
      <c r="B8762" s="138">
        <v>69.656000000000006</v>
      </c>
      <c r="C8762" s="178">
        <f t="shared" si="306"/>
        <v>846</v>
      </c>
      <c r="D8762" s="178">
        <f t="shared" si="305"/>
        <v>16</v>
      </c>
    </row>
    <row r="8763" spans="1:4">
      <c r="A8763" s="139" t="s">
        <v>8953</v>
      </c>
      <c r="B8763" s="138">
        <v>69.656000000000006</v>
      </c>
      <c r="C8763" s="178">
        <f t="shared" si="306"/>
        <v>805</v>
      </c>
      <c r="D8763" s="178">
        <f t="shared" si="305"/>
        <v>17</v>
      </c>
    </row>
    <row r="8764" spans="1:4">
      <c r="A8764" s="139" t="s">
        <v>8954</v>
      </c>
      <c r="B8764" s="138">
        <v>69.656000000000006</v>
      </c>
      <c r="C8764" s="178">
        <f t="shared" si="306"/>
        <v>742</v>
      </c>
      <c r="D8764" s="178">
        <f t="shared" si="305"/>
        <v>18</v>
      </c>
    </row>
    <row r="8765" spans="1:4">
      <c r="A8765" s="139" t="s">
        <v>8955</v>
      </c>
      <c r="B8765" s="138">
        <v>0</v>
      </c>
      <c r="C8765" s="178">
        <f t="shared" si="306"/>
        <v>648</v>
      </c>
      <c r="D8765" s="178">
        <f t="shared" si="305"/>
        <v>19</v>
      </c>
    </row>
    <row r="8766" spans="1:4">
      <c r="A8766" s="139" t="s">
        <v>8956</v>
      </c>
      <c r="B8766" s="138">
        <v>0</v>
      </c>
      <c r="C8766" s="178">
        <f t="shared" si="306"/>
        <v>494</v>
      </c>
      <c r="D8766" s="178">
        <f t="shared" si="305"/>
        <v>20</v>
      </c>
    </row>
    <row r="8767" spans="1:4">
      <c r="A8767" s="139" t="s">
        <v>8957</v>
      </c>
      <c r="B8767" s="138">
        <v>0</v>
      </c>
      <c r="C8767" s="178">
        <f t="shared" si="306"/>
        <v>136</v>
      </c>
      <c r="D8767" s="178">
        <f t="shared" si="305"/>
        <v>21</v>
      </c>
    </row>
    <row r="8768" spans="1:4">
      <c r="A8768" s="139" t="s">
        <v>8958</v>
      </c>
      <c r="B8768" s="138">
        <v>0</v>
      </c>
      <c r="C8768" s="178">
        <f t="shared" si="306"/>
        <v>0</v>
      </c>
      <c r="D8768" s="178">
        <f t="shared" si="305"/>
        <v>22</v>
      </c>
    </row>
    <row r="8769" spans="1:4">
      <c r="A8769" s="139" t="s">
        <v>8959</v>
      </c>
      <c r="B8769" s="138">
        <v>0</v>
      </c>
      <c r="C8769" s="178">
        <f t="shared" si="306"/>
        <v>0</v>
      </c>
      <c r="D8769" s="178">
        <f t="shared" si="305"/>
        <v>23</v>
      </c>
    </row>
    <row r="8770" spans="1:4">
      <c r="A8770" s="139" t="s">
        <v>8960</v>
      </c>
      <c r="B8770" s="138">
        <v>0</v>
      </c>
      <c r="C8770" s="178">
        <f t="shared" si="306"/>
        <v>0</v>
      </c>
      <c r="D8770" s="178">
        <f t="shared" si="305"/>
        <v>24</v>
      </c>
    </row>
    <row r="8771" spans="1:4">
      <c r="A8771" s="139" t="s">
        <v>8961</v>
      </c>
      <c r="B8771" s="138">
        <v>0</v>
      </c>
      <c r="C8771" s="178">
        <f t="shared" si="306"/>
        <v>0</v>
      </c>
      <c r="D8771" s="178">
        <f t="shared" si="305"/>
        <v>1</v>
      </c>
    </row>
    <row r="8772" spans="1:4">
      <c r="A8772" s="139" t="s">
        <v>8962</v>
      </c>
      <c r="B8772" s="138">
        <v>0</v>
      </c>
      <c r="C8772" s="178">
        <f t="shared" si="306"/>
        <v>0</v>
      </c>
      <c r="D8772" s="178">
        <f t="shared" si="305"/>
        <v>2</v>
      </c>
    </row>
    <row r="8773" spans="1:4">
      <c r="A8773" s="139" t="s">
        <v>8963</v>
      </c>
      <c r="B8773" s="138">
        <v>0</v>
      </c>
      <c r="C8773" s="178">
        <f t="shared" si="306"/>
        <v>0</v>
      </c>
      <c r="D8773" s="178">
        <f t="shared" si="305"/>
        <v>3</v>
      </c>
    </row>
    <row r="8774" spans="1:4">
      <c r="A8774" s="139" t="s">
        <v>8964</v>
      </c>
      <c r="B8774" s="138">
        <v>0</v>
      </c>
      <c r="C8774" s="178">
        <f t="shared" si="306"/>
        <v>0</v>
      </c>
      <c r="D8774" s="178">
        <f t="shared" si="305"/>
        <v>4</v>
      </c>
    </row>
    <row r="8775" spans="1:4">
      <c r="A8775" s="139" t="s">
        <v>8965</v>
      </c>
      <c r="B8775" s="138">
        <v>0</v>
      </c>
      <c r="C8775" s="178">
        <f t="shared" si="306"/>
        <v>0</v>
      </c>
      <c r="D8775" s="178">
        <f t="shared" si="305"/>
        <v>5</v>
      </c>
    </row>
    <row r="8776" spans="1:4">
      <c r="A8776" s="139" t="s">
        <v>8966</v>
      </c>
      <c r="B8776" s="138">
        <v>0</v>
      </c>
      <c r="C8776" s="178">
        <f t="shared" si="306"/>
        <v>0</v>
      </c>
      <c r="D8776" s="178">
        <f t="shared" si="305"/>
        <v>6</v>
      </c>
    </row>
    <row r="8777" spans="1:4">
      <c r="A8777" s="139" t="s">
        <v>8967</v>
      </c>
      <c r="B8777" s="138">
        <v>0</v>
      </c>
      <c r="C8777" s="178">
        <f t="shared" si="306"/>
        <v>23</v>
      </c>
      <c r="D8777" s="178">
        <f t="shared" si="305"/>
        <v>7</v>
      </c>
    </row>
    <row r="8778" spans="1:4">
      <c r="A8778" s="139" t="s">
        <v>8968</v>
      </c>
      <c r="B8778" s="138">
        <v>0</v>
      </c>
      <c r="C8778" s="178">
        <f t="shared" si="306"/>
        <v>325</v>
      </c>
      <c r="D8778" s="178">
        <f t="shared" si="305"/>
        <v>8</v>
      </c>
    </row>
    <row r="8779" spans="1:4">
      <c r="A8779" s="139" t="s">
        <v>8969</v>
      </c>
      <c r="B8779" s="138">
        <v>84.570000000000007</v>
      </c>
      <c r="C8779" s="178">
        <f t="shared" si="306"/>
        <v>483</v>
      </c>
      <c r="D8779" s="178">
        <f t="shared" ref="D8779:D8794" si="307">D8755</f>
        <v>9</v>
      </c>
    </row>
    <row r="8780" spans="1:4">
      <c r="A8780" s="139" t="s">
        <v>8970</v>
      </c>
      <c r="B8780" s="138">
        <v>84.570000000000007</v>
      </c>
      <c r="C8780" s="178">
        <f t="shared" si="306"/>
        <v>586</v>
      </c>
      <c r="D8780" s="178">
        <f t="shared" si="307"/>
        <v>10</v>
      </c>
    </row>
    <row r="8781" spans="1:4">
      <c r="A8781" s="139" t="s">
        <v>8971</v>
      </c>
      <c r="B8781" s="138">
        <v>84.570000000000007</v>
      </c>
      <c r="C8781" s="178">
        <f t="shared" si="306"/>
        <v>703</v>
      </c>
      <c r="D8781" s="178">
        <f t="shared" si="307"/>
        <v>11</v>
      </c>
    </row>
    <row r="8782" spans="1:4">
      <c r="A8782" s="139" t="s">
        <v>8972</v>
      </c>
      <c r="B8782" s="138">
        <v>84.570000000000007</v>
      </c>
      <c r="C8782" s="178">
        <f t="shared" si="306"/>
        <v>771</v>
      </c>
      <c r="D8782" s="178">
        <f t="shared" si="307"/>
        <v>12</v>
      </c>
    </row>
    <row r="8783" spans="1:4">
      <c r="A8783" s="139" t="s">
        <v>8973</v>
      </c>
      <c r="B8783" s="138">
        <v>84.570000000000007</v>
      </c>
      <c r="C8783" s="178">
        <f t="shared" si="306"/>
        <v>809</v>
      </c>
      <c r="D8783" s="178">
        <f t="shared" si="307"/>
        <v>13</v>
      </c>
    </row>
    <row r="8784" spans="1:4">
      <c r="A8784" s="139" t="s">
        <v>8974</v>
      </c>
      <c r="B8784" s="138">
        <v>84.570000000000007</v>
      </c>
      <c r="C8784" s="178">
        <f t="shared" si="306"/>
        <v>839</v>
      </c>
      <c r="D8784" s="178">
        <f t="shared" si="307"/>
        <v>14</v>
      </c>
    </row>
    <row r="8785" spans="1:4">
      <c r="A8785" s="139" t="s">
        <v>8975</v>
      </c>
      <c r="B8785" s="138">
        <v>84.570000000000007</v>
      </c>
      <c r="C8785" s="178">
        <f t="shared" si="306"/>
        <v>856</v>
      </c>
      <c r="D8785" s="178">
        <f t="shared" si="307"/>
        <v>15</v>
      </c>
    </row>
    <row r="8786" spans="1:4">
      <c r="A8786" s="139" t="s">
        <v>8976</v>
      </c>
      <c r="B8786" s="138">
        <v>84.570000000000007</v>
      </c>
      <c r="C8786" s="178">
        <f t="shared" si="306"/>
        <v>846</v>
      </c>
      <c r="D8786" s="178">
        <f t="shared" si="307"/>
        <v>16</v>
      </c>
    </row>
    <row r="8787" spans="1:4">
      <c r="A8787" s="139" t="s">
        <v>8977</v>
      </c>
      <c r="B8787" s="138">
        <v>69.656000000000006</v>
      </c>
      <c r="C8787" s="178">
        <f t="shared" si="306"/>
        <v>805</v>
      </c>
      <c r="D8787" s="178">
        <f t="shared" si="307"/>
        <v>17</v>
      </c>
    </row>
    <row r="8788" spans="1:4">
      <c r="A8788" s="139" t="s">
        <v>8978</v>
      </c>
      <c r="B8788" s="138">
        <v>69.656000000000006</v>
      </c>
      <c r="C8788" s="178">
        <f t="shared" si="306"/>
        <v>742</v>
      </c>
      <c r="D8788" s="178">
        <f t="shared" si="307"/>
        <v>18</v>
      </c>
    </row>
    <row r="8789" spans="1:4">
      <c r="A8789" s="139" t="s">
        <v>8979</v>
      </c>
      <c r="B8789" s="138">
        <v>0</v>
      </c>
      <c r="C8789" s="178">
        <f t="shared" si="306"/>
        <v>648</v>
      </c>
      <c r="D8789" s="178">
        <f t="shared" si="307"/>
        <v>19</v>
      </c>
    </row>
    <row r="8790" spans="1:4">
      <c r="A8790" s="139" t="s">
        <v>8980</v>
      </c>
      <c r="B8790" s="138">
        <v>0</v>
      </c>
      <c r="C8790" s="178">
        <f t="shared" si="306"/>
        <v>494</v>
      </c>
      <c r="D8790" s="178">
        <f t="shared" si="307"/>
        <v>20</v>
      </c>
    </row>
    <row r="8791" spans="1:4">
      <c r="A8791" s="139" t="s">
        <v>8981</v>
      </c>
      <c r="B8791" s="138">
        <v>0</v>
      </c>
      <c r="C8791" s="178">
        <f t="shared" si="306"/>
        <v>136</v>
      </c>
      <c r="D8791" s="178">
        <f t="shared" si="307"/>
        <v>21</v>
      </c>
    </row>
    <row r="8792" spans="1:4">
      <c r="A8792" s="139" t="s">
        <v>8982</v>
      </c>
      <c r="B8792" s="138">
        <v>0</v>
      </c>
      <c r="C8792" s="178">
        <f t="shared" si="306"/>
        <v>0</v>
      </c>
      <c r="D8792" s="178">
        <f t="shared" si="307"/>
        <v>22</v>
      </c>
    </row>
    <row r="8793" spans="1:4">
      <c r="A8793" s="139" t="s">
        <v>8983</v>
      </c>
      <c r="B8793" s="138">
        <v>0</v>
      </c>
      <c r="C8793" s="178">
        <f t="shared" si="306"/>
        <v>0</v>
      </c>
      <c r="D8793" s="178">
        <f t="shared" si="307"/>
        <v>23</v>
      </c>
    </row>
    <row r="8794" spans="1:4">
      <c r="A8794" s="139" t="s">
        <v>8984</v>
      </c>
      <c r="B8794" s="138">
        <v>0</v>
      </c>
      <c r="C8794" s="178">
        <f t="shared" si="306"/>
        <v>0</v>
      </c>
      <c r="D8794" s="178">
        <f t="shared" si="307"/>
        <v>24</v>
      </c>
    </row>
  </sheetData>
  <phoneticPr fontId="13" type="noConversion"/>
  <hyperlinks>
    <hyperlink ref="B1" r:id="rId1" xr:uid="{F66F030B-459C-4994-AF0E-E9EE4F261FA3}"/>
  </hyperlinks>
  <pageMargins left="0.7" right="0.7" top="0.75" bottom="0.75" header="0.3" footer="0.3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8E60-AC1E-466B-B44D-45AA8C77DADE}">
  <sheetPr codeName="Hoja4"/>
  <dimension ref="B2:N45"/>
  <sheetViews>
    <sheetView topLeftCell="C1" workbookViewId="0">
      <selection activeCell="F11" sqref="F11"/>
    </sheetView>
  </sheetViews>
  <sheetFormatPr baseColWidth="10" defaultRowHeight="14.4"/>
  <cols>
    <col min="2" max="2" width="21.6640625" customWidth="1"/>
    <col min="3" max="3" width="41.44140625" customWidth="1"/>
    <col min="4" max="4" width="24" customWidth="1"/>
    <col min="5" max="5" width="32.33203125" customWidth="1"/>
    <col min="6" max="6" width="24.88671875" customWidth="1"/>
    <col min="7" max="7" width="28" customWidth="1"/>
    <col min="8" max="8" width="24.88671875" customWidth="1"/>
    <col min="9" max="9" width="30.33203125" customWidth="1"/>
    <col min="10" max="10" width="23.77734375" customWidth="1"/>
    <col min="11" max="11" width="21.33203125" bestFit="1" customWidth="1"/>
    <col min="13" max="13" width="18.5546875" bestFit="1" customWidth="1"/>
  </cols>
  <sheetData>
    <row r="2" spans="2:14" ht="18">
      <c r="B2" s="170" t="s">
        <v>56</v>
      </c>
      <c r="C2" s="144"/>
      <c r="D2" s="144"/>
      <c r="E2" s="145"/>
      <c r="G2" s="209" t="s">
        <v>9060</v>
      </c>
      <c r="H2" s="210"/>
      <c r="I2" s="210"/>
      <c r="J2" s="210"/>
      <c r="L2" s="4" t="s">
        <v>132</v>
      </c>
      <c r="M2" s="144"/>
      <c r="N2" s="144"/>
    </row>
    <row r="3" spans="2:14">
      <c r="B3" s="149" t="s">
        <v>57</v>
      </c>
      <c r="C3" s="150"/>
      <c r="D3" s="240" t="s">
        <v>58</v>
      </c>
      <c r="E3" s="241"/>
      <c r="G3" s="2" t="s">
        <v>9078</v>
      </c>
      <c r="I3" s="190">
        <v>15</v>
      </c>
      <c r="J3" s="217"/>
      <c r="L3" s="146" t="s">
        <v>134</v>
      </c>
      <c r="M3" s="146" t="s">
        <v>130</v>
      </c>
      <c r="N3" s="146" t="s">
        <v>8998</v>
      </c>
    </row>
    <row r="4" spans="2:14">
      <c r="B4" s="147" t="s">
        <v>59</v>
      </c>
      <c r="C4" s="148"/>
      <c r="D4" s="5">
        <f>D5/1.38</f>
        <v>166.66666666666669</v>
      </c>
      <c r="E4" s="6" t="s">
        <v>42</v>
      </c>
      <c r="G4" s="122" t="s">
        <v>8997</v>
      </c>
      <c r="H4" s="122"/>
      <c r="I4" s="190">
        <v>215</v>
      </c>
      <c r="J4" s="122" t="s">
        <v>25</v>
      </c>
      <c r="L4">
        <v>0</v>
      </c>
      <c r="M4">
        <v>1</v>
      </c>
      <c r="N4">
        <f>$I$4*M4</f>
        <v>215</v>
      </c>
    </row>
    <row r="5" spans="2:14">
      <c r="B5" s="151" t="s">
        <v>60</v>
      </c>
      <c r="C5" s="152"/>
      <c r="D5" s="107">
        <v>230</v>
      </c>
      <c r="E5" s="7" t="s">
        <v>61</v>
      </c>
      <c r="G5" s="2" t="s">
        <v>9052</v>
      </c>
      <c r="I5" s="192">
        <v>0.95</v>
      </c>
      <c r="J5" s="218" t="s">
        <v>9061</v>
      </c>
      <c r="L5" s="2">
        <f>IF(L4&lt;=$I$3-1,L4+1,"")</f>
        <v>1</v>
      </c>
      <c r="M5" s="190">
        <v>0.95</v>
      </c>
      <c r="N5" s="2">
        <f>$I$4*M5</f>
        <v>204.25</v>
      </c>
    </row>
    <row r="6" spans="2:14">
      <c r="B6" s="147" t="s">
        <v>62</v>
      </c>
      <c r="C6" s="148"/>
      <c r="D6" s="107">
        <v>1706</v>
      </c>
      <c r="E6" s="6" t="s">
        <v>63</v>
      </c>
      <c r="G6" s="122" t="s">
        <v>9051</v>
      </c>
      <c r="H6" s="122"/>
      <c r="I6" s="222">
        <v>0.95</v>
      </c>
      <c r="J6" s="122" t="s">
        <v>9061</v>
      </c>
      <c r="L6" s="2">
        <f t="shared" ref="L6:L25" si="0">IF(L5&lt;=$I$3-1,L5+1,"")</f>
        <v>2</v>
      </c>
      <c r="M6" s="190">
        <v>0.92500000000000004</v>
      </c>
      <c r="N6" s="2">
        <f t="shared" ref="N6:N19" si="1">$I$4*M6</f>
        <v>198.875</v>
      </c>
    </row>
    <row r="7" spans="2:14">
      <c r="B7" s="151" t="s">
        <v>64</v>
      </c>
      <c r="C7" s="152"/>
      <c r="D7" s="211">
        <f>D5*D6</f>
        <v>392380</v>
      </c>
      <c r="E7" s="216" t="s">
        <v>25</v>
      </c>
      <c r="G7" s="2" t="s">
        <v>9049</v>
      </c>
      <c r="I7" s="190">
        <v>107</v>
      </c>
      <c r="J7" s="218" t="s">
        <v>42</v>
      </c>
      <c r="L7" s="2">
        <f t="shared" si="0"/>
        <v>3</v>
      </c>
      <c r="M7" s="190">
        <v>0.9</v>
      </c>
      <c r="N7" s="2">
        <f t="shared" si="1"/>
        <v>193.5</v>
      </c>
    </row>
    <row r="8" spans="2:14">
      <c r="B8" s="212" t="s">
        <v>9050</v>
      </c>
      <c r="C8" s="213"/>
      <c r="D8" s="214">
        <v>4.4999999999999997E-3</v>
      </c>
      <c r="E8" s="215"/>
      <c r="G8" s="2" t="s">
        <v>9047</v>
      </c>
      <c r="I8" s="192">
        <v>0.05</v>
      </c>
      <c r="J8" s="218" t="s">
        <v>9061</v>
      </c>
      <c r="L8" s="2">
        <f t="shared" si="0"/>
        <v>4</v>
      </c>
      <c r="M8" s="190">
        <v>0.875</v>
      </c>
      <c r="N8" s="2">
        <f t="shared" si="1"/>
        <v>188.125</v>
      </c>
    </row>
    <row r="9" spans="2:14">
      <c r="G9" s="122" t="s">
        <v>9048</v>
      </c>
      <c r="H9" s="122"/>
      <c r="I9" s="192">
        <v>0.95</v>
      </c>
      <c r="J9" s="122" t="s">
        <v>9061</v>
      </c>
      <c r="L9" s="2">
        <f t="shared" si="0"/>
        <v>5</v>
      </c>
      <c r="M9" s="190">
        <v>0.85</v>
      </c>
      <c r="N9" s="2">
        <f t="shared" si="1"/>
        <v>182.75</v>
      </c>
    </row>
    <row r="10" spans="2:14">
      <c r="B10" s="4" t="s">
        <v>26</v>
      </c>
      <c r="C10" s="8" t="s">
        <v>27</v>
      </c>
      <c r="D10" s="8" t="s">
        <v>9046</v>
      </c>
      <c r="E10" s="157" t="s">
        <v>28</v>
      </c>
      <c r="L10" s="2">
        <f t="shared" si="0"/>
        <v>6</v>
      </c>
      <c r="M10" s="190">
        <v>0.82499999999999996</v>
      </c>
      <c r="N10" s="2">
        <f t="shared" si="1"/>
        <v>177.375</v>
      </c>
    </row>
    <row r="11" spans="2:14">
      <c r="B11" s="9" t="s">
        <v>29</v>
      </c>
      <c r="C11" s="22">
        <f>SUM(Gen_Cons_Horario!B35:B778)</f>
        <v>34376.77000000007</v>
      </c>
      <c r="D11" s="11">
        <v>0.111</v>
      </c>
      <c r="E11" s="12">
        <f>$D$5*$D$6*D11</f>
        <v>43554.18</v>
      </c>
      <c r="L11" s="2">
        <f t="shared" si="0"/>
        <v>7</v>
      </c>
      <c r="M11" s="190">
        <v>0.80000000000000104</v>
      </c>
      <c r="N11" s="2">
        <f t="shared" si="1"/>
        <v>172.00000000000023</v>
      </c>
    </row>
    <row r="12" spans="2:14">
      <c r="B12" s="13" t="s">
        <v>30</v>
      </c>
      <c r="C12" s="23">
        <f>SUM(Gen_Cons_Horario!B779:B1450)</f>
        <v>20875.87149999995</v>
      </c>
      <c r="D12" s="15">
        <v>9.8000000000000004E-2</v>
      </c>
      <c r="E12" s="16">
        <f t="shared" ref="E12:E22" si="2">$D$5*$D$6*D12</f>
        <v>38453.24</v>
      </c>
      <c r="L12" s="2">
        <f t="shared" si="0"/>
        <v>8</v>
      </c>
      <c r="M12" s="190">
        <v>0.77500000000000102</v>
      </c>
      <c r="N12" s="2">
        <f t="shared" si="1"/>
        <v>166.62500000000023</v>
      </c>
    </row>
    <row r="13" spans="2:14">
      <c r="B13" s="17" t="s">
        <v>31</v>
      </c>
      <c r="C13" s="22">
        <f>SUM(Gen_Cons_Horario!B1451:B2194)</f>
        <v>11647.833999999988</v>
      </c>
      <c r="D13" s="11">
        <v>0.10100000000000001</v>
      </c>
      <c r="E13" s="12">
        <f t="shared" si="2"/>
        <v>39630.380000000005</v>
      </c>
      <c r="G13" s="242" t="s">
        <v>9068</v>
      </c>
      <c r="H13" s="242"/>
      <c r="I13" s="242"/>
      <c r="L13" s="2">
        <f t="shared" si="0"/>
        <v>9</v>
      </c>
      <c r="M13" s="190">
        <v>0.750000000000001</v>
      </c>
      <c r="N13" s="2">
        <f t="shared" si="1"/>
        <v>161.25000000000023</v>
      </c>
    </row>
    <row r="14" spans="2:14">
      <c r="B14" s="13" t="s">
        <v>32</v>
      </c>
      <c r="C14" s="23">
        <f>SUM(Gen_Cons_Horario!B2195:B2914)</f>
        <v>0</v>
      </c>
      <c r="D14" s="15">
        <v>7.9000000000000001E-2</v>
      </c>
      <c r="E14" s="16">
        <f t="shared" si="2"/>
        <v>30998.02</v>
      </c>
      <c r="G14" s="242"/>
      <c r="H14" s="242"/>
      <c r="I14" s="242"/>
      <c r="L14" s="2">
        <f t="shared" si="0"/>
        <v>10</v>
      </c>
      <c r="M14" s="190">
        <v>0.72500000000000098</v>
      </c>
      <c r="N14" s="2">
        <f t="shared" si="1"/>
        <v>155.8750000000002</v>
      </c>
    </row>
    <row r="15" spans="2:14">
      <c r="B15" s="17" t="s">
        <v>33</v>
      </c>
      <c r="C15" s="22">
        <f>SUM(Gen_Cons_Horario!B2915:B3658)</f>
        <v>0</v>
      </c>
      <c r="D15" s="11">
        <v>6.2E-2</v>
      </c>
      <c r="E15" s="12">
        <f t="shared" si="2"/>
        <v>24327.56</v>
      </c>
      <c r="G15" s="242"/>
      <c r="H15" s="242"/>
      <c r="I15" s="242"/>
      <c r="L15" s="2">
        <f t="shared" si="0"/>
        <v>11</v>
      </c>
      <c r="M15" s="190">
        <v>0.70000000000000095</v>
      </c>
      <c r="N15" s="2">
        <f t="shared" si="1"/>
        <v>150.5000000000002</v>
      </c>
    </row>
    <row r="16" spans="2:14">
      <c r="B16" s="13" t="s">
        <v>34</v>
      </c>
      <c r="C16" s="23">
        <f>SUM(Gen_Cons_Horario!B3659:B4378)</f>
        <v>0</v>
      </c>
      <c r="D16" s="15">
        <v>5.1999999999999998E-2</v>
      </c>
      <c r="E16" s="16">
        <f t="shared" si="2"/>
        <v>20403.759999999998</v>
      </c>
      <c r="G16" s="242"/>
      <c r="H16" s="242"/>
      <c r="I16" s="242"/>
      <c r="L16" s="2">
        <f t="shared" si="0"/>
        <v>12</v>
      </c>
      <c r="M16" s="190">
        <v>0.67500000000000104</v>
      </c>
      <c r="N16" s="2">
        <f t="shared" si="1"/>
        <v>145.12500000000023</v>
      </c>
    </row>
    <row r="17" spans="2:14">
      <c r="B17" s="17" t="s">
        <v>35</v>
      </c>
      <c r="C17" s="22">
        <f>SUM(Gen_Cons_Horario!B4379:B5122)</f>
        <v>0</v>
      </c>
      <c r="D17" s="11">
        <v>0.06</v>
      </c>
      <c r="E17" s="12">
        <f t="shared" si="2"/>
        <v>23542.799999999999</v>
      </c>
      <c r="G17" s="242"/>
      <c r="H17" s="242"/>
      <c r="I17" s="242"/>
      <c r="L17" s="2">
        <f t="shared" si="0"/>
        <v>13</v>
      </c>
      <c r="M17" s="190">
        <v>0.65000000000000102</v>
      </c>
      <c r="N17" s="2">
        <f t="shared" si="1"/>
        <v>139.75000000000023</v>
      </c>
    </row>
    <row r="18" spans="2:14">
      <c r="B18" s="13" t="s">
        <v>36</v>
      </c>
      <c r="C18" s="23">
        <f>SUM(Gen_Cons_Horario!B5123:B5866)</f>
        <v>0</v>
      </c>
      <c r="D18" s="15">
        <v>6.4000000000000001E-2</v>
      </c>
      <c r="E18" s="16">
        <f t="shared" si="2"/>
        <v>25112.32</v>
      </c>
      <c r="G18" s="242"/>
      <c r="H18" s="242"/>
      <c r="I18" s="242"/>
      <c r="L18" s="2">
        <f t="shared" si="0"/>
        <v>14</v>
      </c>
      <c r="M18" s="190">
        <v>0.625000000000001</v>
      </c>
      <c r="N18" s="2">
        <f t="shared" si="1"/>
        <v>134.37500000000023</v>
      </c>
    </row>
    <row r="19" spans="2:14" ht="31.2" customHeight="1">
      <c r="B19" s="17" t="s">
        <v>37</v>
      </c>
      <c r="C19" s="22">
        <f>SUM(Gen_Cons_Horario!B5867:B6586)</f>
        <v>0</v>
      </c>
      <c r="D19" s="11">
        <v>7.4999999999999997E-2</v>
      </c>
      <c r="E19" s="12">
        <f t="shared" si="2"/>
        <v>29428.5</v>
      </c>
      <c r="G19" s="242"/>
      <c r="H19" s="242"/>
      <c r="I19" s="242"/>
      <c r="L19" s="2">
        <f t="shared" si="0"/>
        <v>15</v>
      </c>
      <c r="M19" s="190">
        <v>0.60000000000000098</v>
      </c>
      <c r="N19" s="2">
        <f t="shared" si="1"/>
        <v>129.0000000000002</v>
      </c>
    </row>
    <row r="20" spans="2:14">
      <c r="B20" s="13" t="s">
        <v>38</v>
      </c>
      <c r="C20" s="23">
        <f>SUM(Gen_Cons_Horario!B6587:B7330)</f>
        <v>4399.63</v>
      </c>
      <c r="D20" s="15">
        <v>9.0999999999999998E-2</v>
      </c>
      <c r="E20" s="16">
        <f t="shared" si="2"/>
        <v>35706.58</v>
      </c>
      <c r="G20" s="242"/>
      <c r="H20" s="242"/>
      <c r="I20" s="242"/>
      <c r="L20" s="2" t="str">
        <f t="shared" si="0"/>
        <v/>
      </c>
      <c r="M20" s="190">
        <v>0.5</v>
      </c>
      <c r="N20" s="116">
        <f>$I$4*M19</f>
        <v>129.0000000000002</v>
      </c>
    </row>
    <row r="21" spans="2:14">
      <c r="B21" s="17" t="s">
        <v>39</v>
      </c>
      <c r="C21" s="22">
        <f>SUM(Gen_Cons_Horario!B7331:B8050)</f>
        <v>17103.901000000005</v>
      </c>
      <c r="D21" s="11">
        <v>0.1</v>
      </c>
      <c r="E21" s="12">
        <f t="shared" si="2"/>
        <v>39238</v>
      </c>
      <c r="G21" s="242"/>
      <c r="H21" s="242"/>
      <c r="I21" s="242"/>
      <c r="L21" s="2" t="str">
        <f t="shared" si="0"/>
        <v/>
      </c>
      <c r="M21" s="2">
        <v>0</v>
      </c>
      <c r="N21" s="2">
        <v>0</v>
      </c>
    </row>
    <row r="22" spans="2:14">
      <c r="B22" s="13" t="s">
        <v>40</v>
      </c>
      <c r="C22" s="23">
        <f>SUM(Gen_Cons_Horario!B8051:B8794)</f>
        <v>18869.551999999981</v>
      </c>
      <c r="D22" s="15">
        <v>0.107</v>
      </c>
      <c r="E22" s="16">
        <f t="shared" si="2"/>
        <v>41984.659999999996</v>
      </c>
      <c r="G22" s="242"/>
      <c r="H22" s="242"/>
      <c r="I22" s="242"/>
      <c r="L22" s="2" t="str">
        <f t="shared" si="0"/>
        <v/>
      </c>
      <c r="M22" s="2">
        <v>0</v>
      </c>
      <c r="N22" s="2">
        <v>0</v>
      </c>
    </row>
    <row r="23" spans="2:14">
      <c r="B23" s="18" t="s">
        <v>0</v>
      </c>
      <c r="C23" s="19">
        <f>SUM(C11:C22)</f>
        <v>107273.5585</v>
      </c>
      <c r="D23" s="20">
        <f>SUM(D11:D22)</f>
        <v>1.0000000000000002</v>
      </c>
      <c r="E23" s="21">
        <f>SUM(E11:E22)</f>
        <v>392380</v>
      </c>
      <c r="L23" s="2" t="str">
        <f t="shared" si="0"/>
        <v/>
      </c>
      <c r="M23" s="2">
        <v>0</v>
      </c>
      <c r="N23" s="2">
        <v>0</v>
      </c>
    </row>
    <row r="24" spans="2:14">
      <c r="L24" s="2" t="str">
        <f t="shared" si="0"/>
        <v/>
      </c>
      <c r="M24" s="2">
        <v>0</v>
      </c>
      <c r="N24" s="2">
        <v>0</v>
      </c>
    </row>
    <row r="25" spans="2:14">
      <c r="B25" s="4" t="s">
        <v>26</v>
      </c>
      <c r="C25" s="8" t="s">
        <v>65</v>
      </c>
      <c r="D25" s="8" t="s">
        <v>105</v>
      </c>
      <c r="E25" s="8" t="s">
        <v>106</v>
      </c>
      <c r="F25" s="172" t="s">
        <v>103</v>
      </c>
      <c r="G25" s="157" t="s">
        <v>46</v>
      </c>
      <c r="L25" s="2" t="str">
        <f t="shared" si="0"/>
        <v/>
      </c>
      <c r="M25" s="2">
        <v>0</v>
      </c>
      <c r="N25" s="2">
        <v>0</v>
      </c>
    </row>
    <row r="26" spans="2:14">
      <c r="B26" s="9" t="s">
        <v>29</v>
      </c>
      <c r="C26" s="10">
        <v>31</v>
      </c>
      <c r="D26" s="10">
        <f t="shared" ref="D26:D37" si="3">C11/C26</f>
        <v>1108.9280645161314</v>
      </c>
      <c r="E26" s="10">
        <f t="shared" ref="E26:E37" si="4">E11</f>
        <v>43554.18</v>
      </c>
      <c r="F26" s="173">
        <f>E26/C26</f>
        <v>1404.9735483870968</v>
      </c>
      <c r="G26" s="158">
        <f>F26-D26</f>
        <v>296.04548387096543</v>
      </c>
    </row>
    <row r="27" spans="2:14">
      <c r="B27" s="13" t="s">
        <v>30</v>
      </c>
      <c r="C27" s="14">
        <v>28</v>
      </c>
      <c r="D27" s="14">
        <f t="shared" si="3"/>
        <v>745.56683928571249</v>
      </c>
      <c r="E27" s="14">
        <f t="shared" si="4"/>
        <v>38453.24</v>
      </c>
      <c r="F27" s="174">
        <f t="shared" ref="F27:F37" si="5">E27/C27</f>
        <v>1373.33</v>
      </c>
      <c r="G27" s="159">
        <f t="shared" ref="G27:G37" si="6">F27-D27</f>
        <v>627.76316071428744</v>
      </c>
    </row>
    <row r="28" spans="2:14">
      <c r="B28" s="17" t="s">
        <v>31</v>
      </c>
      <c r="C28" s="10">
        <v>31</v>
      </c>
      <c r="D28" s="10">
        <f t="shared" si="3"/>
        <v>375.73658064516093</v>
      </c>
      <c r="E28" s="10">
        <f t="shared" si="4"/>
        <v>39630.380000000005</v>
      </c>
      <c r="F28" s="173">
        <f t="shared" si="5"/>
        <v>1278.3993548387098</v>
      </c>
      <c r="G28" s="158">
        <f t="shared" si="6"/>
        <v>902.66277419354878</v>
      </c>
    </row>
    <row r="29" spans="2:14">
      <c r="B29" s="13" t="s">
        <v>32</v>
      </c>
      <c r="C29" s="14">
        <v>30</v>
      </c>
      <c r="D29" s="14">
        <f t="shared" si="3"/>
        <v>0</v>
      </c>
      <c r="E29" s="14">
        <f t="shared" si="4"/>
        <v>30998.02</v>
      </c>
      <c r="F29" s="174">
        <f t="shared" si="5"/>
        <v>1033.2673333333335</v>
      </c>
      <c r="G29" s="159">
        <f t="shared" si="6"/>
        <v>1033.2673333333335</v>
      </c>
    </row>
    <row r="30" spans="2:14">
      <c r="B30" s="17" t="s">
        <v>33</v>
      </c>
      <c r="C30" s="10">
        <v>31</v>
      </c>
      <c r="D30" s="10">
        <f t="shared" si="3"/>
        <v>0</v>
      </c>
      <c r="E30" s="10">
        <f t="shared" si="4"/>
        <v>24327.56</v>
      </c>
      <c r="F30" s="173">
        <f t="shared" si="5"/>
        <v>784.76</v>
      </c>
      <c r="G30" s="158">
        <f t="shared" si="6"/>
        <v>784.76</v>
      </c>
    </row>
    <row r="31" spans="2:14">
      <c r="B31" s="13" t="s">
        <v>34</v>
      </c>
      <c r="C31" s="14">
        <v>30</v>
      </c>
      <c r="D31" s="14">
        <f t="shared" si="3"/>
        <v>0</v>
      </c>
      <c r="E31" s="14">
        <f t="shared" si="4"/>
        <v>20403.759999999998</v>
      </c>
      <c r="F31" s="174">
        <f t="shared" si="5"/>
        <v>680.12533333333329</v>
      </c>
      <c r="G31" s="159">
        <f t="shared" si="6"/>
        <v>680.12533333333329</v>
      </c>
    </row>
    <row r="32" spans="2:14">
      <c r="B32" s="17" t="s">
        <v>35</v>
      </c>
      <c r="C32" s="10">
        <v>31</v>
      </c>
      <c r="D32" s="10">
        <f t="shared" si="3"/>
        <v>0</v>
      </c>
      <c r="E32" s="10">
        <f t="shared" si="4"/>
        <v>23542.799999999999</v>
      </c>
      <c r="F32" s="173">
        <f t="shared" si="5"/>
        <v>759.44516129032252</v>
      </c>
      <c r="G32" s="158">
        <f t="shared" si="6"/>
        <v>759.44516129032252</v>
      </c>
    </row>
    <row r="33" spans="2:7">
      <c r="B33" s="13" t="s">
        <v>36</v>
      </c>
      <c r="C33" s="14">
        <v>31</v>
      </c>
      <c r="D33" s="14">
        <f t="shared" si="3"/>
        <v>0</v>
      </c>
      <c r="E33" s="14">
        <f t="shared" si="4"/>
        <v>25112.32</v>
      </c>
      <c r="F33" s="174">
        <f t="shared" si="5"/>
        <v>810.07483870967746</v>
      </c>
      <c r="G33" s="159">
        <f t="shared" si="6"/>
        <v>810.07483870967746</v>
      </c>
    </row>
    <row r="34" spans="2:7">
      <c r="B34" s="17" t="s">
        <v>37</v>
      </c>
      <c r="C34" s="10">
        <v>30</v>
      </c>
      <c r="D34" s="10">
        <f t="shared" si="3"/>
        <v>0</v>
      </c>
      <c r="E34" s="10">
        <f t="shared" si="4"/>
        <v>29428.5</v>
      </c>
      <c r="F34" s="173">
        <f t="shared" si="5"/>
        <v>980.95</v>
      </c>
      <c r="G34" s="158">
        <f t="shared" si="6"/>
        <v>980.95</v>
      </c>
    </row>
    <row r="35" spans="2:7">
      <c r="B35" s="13" t="s">
        <v>38</v>
      </c>
      <c r="C35" s="14">
        <v>31</v>
      </c>
      <c r="D35" s="14">
        <f t="shared" si="3"/>
        <v>141.92354838709679</v>
      </c>
      <c r="E35" s="14">
        <f t="shared" si="4"/>
        <v>35706.58</v>
      </c>
      <c r="F35" s="174">
        <f t="shared" si="5"/>
        <v>1151.8251612903227</v>
      </c>
      <c r="G35" s="159">
        <f t="shared" si="6"/>
        <v>1009.9016129032259</v>
      </c>
    </row>
    <row r="36" spans="2:7">
      <c r="B36" s="17" t="s">
        <v>39</v>
      </c>
      <c r="C36" s="10">
        <v>30</v>
      </c>
      <c r="D36" s="10">
        <f t="shared" si="3"/>
        <v>570.13003333333347</v>
      </c>
      <c r="E36" s="10">
        <f t="shared" si="4"/>
        <v>39238</v>
      </c>
      <c r="F36" s="173">
        <f t="shared" si="5"/>
        <v>1307.9333333333334</v>
      </c>
      <c r="G36" s="158">
        <f t="shared" si="6"/>
        <v>737.80329999999992</v>
      </c>
    </row>
    <row r="37" spans="2:7">
      <c r="B37" s="160" t="s">
        <v>40</v>
      </c>
      <c r="C37" s="161">
        <v>31</v>
      </c>
      <c r="D37" s="161">
        <f t="shared" si="3"/>
        <v>608.69522580645105</v>
      </c>
      <c r="E37" s="161">
        <f t="shared" si="4"/>
        <v>41984.659999999996</v>
      </c>
      <c r="F37" s="175">
        <f t="shared" si="5"/>
        <v>1354.3438709677419</v>
      </c>
      <c r="G37" s="162">
        <f t="shared" si="6"/>
        <v>745.6486451612908</v>
      </c>
    </row>
    <row r="38" spans="2:7" ht="22.2" customHeight="1">
      <c r="B38" s="163" t="s">
        <v>0</v>
      </c>
      <c r="C38" s="164">
        <v>365</v>
      </c>
    </row>
    <row r="40" spans="2:7" ht="18">
      <c r="B40" s="238" t="s">
        <v>9000</v>
      </c>
      <c r="C40" s="239"/>
    </row>
    <row r="41" spans="2:7">
      <c r="B41" s="2" t="s">
        <v>9001</v>
      </c>
      <c r="C41" s="171" t="str">
        <f>_xlfn.XLOOKUP(MIN(G26:G37),G26:G37,B26:B37)</f>
        <v>Enero</v>
      </c>
    </row>
    <row r="42" spans="2:7">
      <c r="B42" s="2" t="s">
        <v>45</v>
      </c>
      <c r="C42" s="171">
        <f>_xlfn.XLOOKUP(C41,B26:B37,C11:C22)</f>
        <v>34376.77000000007</v>
      </c>
    </row>
    <row r="43" spans="2:7">
      <c r="B43" s="2" t="s">
        <v>186</v>
      </c>
      <c r="C43" s="2">
        <v>87</v>
      </c>
    </row>
    <row r="44" spans="2:7">
      <c r="B44" s="2" t="s">
        <v>187</v>
      </c>
      <c r="C44" s="2">
        <v>0.9</v>
      </c>
    </row>
    <row r="45" spans="2:7">
      <c r="B45" s="2" t="s">
        <v>188</v>
      </c>
      <c r="C45" s="2">
        <f>C42/(C43*0.9)</f>
        <v>439.03920817369186</v>
      </c>
    </row>
  </sheetData>
  <mergeCells count="3">
    <mergeCell ref="B40:C40"/>
    <mergeCell ref="D3:E3"/>
    <mergeCell ref="G13:I22"/>
  </mergeCells>
  <conditionalFormatting sqref="D4">
    <cfRule type="cellIs" dxfId="5" priority="11" operator="equal">
      <formula>0</formula>
    </cfRule>
  </conditionalFormatting>
  <conditionalFormatting sqref="D11:D22">
    <cfRule type="cellIs" dxfId="4" priority="2" operator="equal">
      <formula>0</formula>
    </cfRule>
  </conditionalFormatting>
  <conditionalFormatting sqref="D3">
    <cfRule type="cellIs" dxfId="3" priority="12" operator="equal">
      <formula>"-"</formula>
    </cfRule>
  </conditionalFormatting>
  <conditionalFormatting sqref="E6">
    <cfRule type="cellIs" dxfId="2" priority="14" operator="equal">
      <formula>0</formula>
    </cfRule>
    <cfRule type="cellIs" dxfId="1" priority="15" operator="equal">
      <formula>"Nombre Proyecto"</formula>
    </cfRule>
  </conditionalFormatting>
  <conditionalFormatting sqref="D8">
    <cfRule type="cellIs" dxfId="0" priority="1" operator="equal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5A65-20B4-4961-83AA-6ED6B880704A}">
  <sheetPr codeName="Hoja1"/>
  <dimension ref="B2:J43"/>
  <sheetViews>
    <sheetView workbookViewId="0">
      <selection activeCell="E15" sqref="E15"/>
    </sheetView>
  </sheetViews>
  <sheetFormatPr baseColWidth="10" defaultRowHeight="14.4"/>
  <cols>
    <col min="7" max="7" width="15.5546875" bestFit="1" customWidth="1"/>
  </cols>
  <sheetData>
    <row r="2" spans="2:10">
      <c r="B2" s="247" t="s">
        <v>9007</v>
      </c>
      <c r="C2" s="247"/>
      <c r="D2" s="247"/>
      <c r="G2" s="244" t="s">
        <v>9008</v>
      </c>
      <c r="H2" s="245"/>
      <c r="I2" s="246"/>
    </row>
    <row r="3" spans="2:10">
      <c r="B3" s="247" t="s">
        <v>9009</v>
      </c>
      <c r="C3" s="247"/>
      <c r="D3" s="247"/>
      <c r="G3" s="244" t="s">
        <v>9036</v>
      </c>
      <c r="H3" s="245"/>
      <c r="I3" s="246"/>
    </row>
    <row r="4" spans="2:10">
      <c r="B4" s="247" t="s">
        <v>9010</v>
      </c>
      <c r="C4" s="247"/>
      <c r="D4" s="247"/>
      <c r="E4" s="179" t="s">
        <v>9011</v>
      </c>
      <c r="G4" s="244">
        <f>SUM(Gen_Cons_Horario!B803:B826)</f>
        <v>663.67299999999989</v>
      </c>
      <c r="H4" s="245"/>
      <c r="I4" s="246"/>
      <c r="J4" t="s">
        <v>9037</v>
      </c>
    </row>
    <row r="5" spans="2:10">
      <c r="B5" s="243" t="s">
        <v>9012</v>
      </c>
      <c r="C5" s="243"/>
      <c r="D5" s="243"/>
      <c r="E5" s="2">
        <v>230.1</v>
      </c>
      <c r="G5" s="181" t="s">
        <v>9013</v>
      </c>
      <c r="H5" s="2" t="s">
        <v>9012</v>
      </c>
      <c r="I5" s="2">
        <f>$G$4/G7/$C$13</f>
        <v>120.41067095832985</v>
      </c>
    </row>
    <row r="6" spans="2:10">
      <c r="B6" s="243" t="s">
        <v>9014</v>
      </c>
      <c r="C6" s="243"/>
      <c r="D6" s="243"/>
      <c r="E6" s="2">
        <v>80</v>
      </c>
      <c r="G6" s="2" t="s">
        <v>9015</v>
      </c>
      <c r="H6" s="2" t="s">
        <v>182</v>
      </c>
      <c r="I6" s="2">
        <f>($C$17*I5-AVERAGE(Gen_Cons_Horario!$B$45:$B$51))*'ESTIMADOR FV+BESS'!G7*'ESTIMADOR FV+BESS'!$C$13</f>
        <v>-32.598500326128729</v>
      </c>
    </row>
    <row r="7" spans="2:10" ht="15" thickBot="1">
      <c r="B7" s="243" t="s">
        <v>9016</v>
      </c>
      <c r="C7" s="243"/>
      <c r="D7" s="243"/>
      <c r="E7" s="2">
        <v>20</v>
      </c>
      <c r="G7" s="180">
        <f>SUM(Gen_Cons_Horario!B29*31,Gen_Cons_Horario!C29*28,Gen_Cons_Horario!D29*31,Gen_Cons_Horario!E29*30,Gen_Cons_Horario!F29*31,Gen_Cons_Horario!G29*30,Gen_Cons_Horario!H29*31,Gen_Cons_Horario!I29*31,Gen_Cons_Horario!J29*31,Gen_Cons_Horario!K29*31,Gen_Cons_Horario!L29*31,Gen_Cons_Horario!M29*31)/365/1000</f>
        <v>5.952852054794521</v>
      </c>
      <c r="H7" s="180" t="s">
        <v>9017</v>
      </c>
      <c r="I7" s="180">
        <f>I6/2</f>
        <v>-16.299250163064364</v>
      </c>
    </row>
    <row r="8" spans="2:10">
      <c r="G8" s="182" t="s">
        <v>9018</v>
      </c>
      <c r="H8" s="118" t="s">
        <v>9012</v>
      </c>
      <c r="I8" s="2">
        <f>$G$4/G10/$C$13</f>
        <v>78.932596634013962</v>
      </c>
    </row>
    <row r="9" spans="2:10">
      <c r="B9" s="183" t="s">
        <v>9019</v>
      </c>
      <c r="C9" s="183"/>
      <c r="G9" s="2" t="s">
        <v>9020</v>
      </c>
      <c r="H9" s="2" t="s">
        <v>182</v>
      </c>
      <c r="I9" s="2">
        <f>($C$17*I8-AVERAGE(Gen_Cons_Horario!$B$45:$B$51))*'ESTIMADOR FV+BESS'!G10*'ESTIMADOR FV+BESS'!$C$13</f>
        <v>-324.17282635886482</v>
      </c>
    </row>
    <row r="10" spans="2:10" ht="15" thickBot="1">
      <c r="B10" s="122" t="s">
        <v>184</v>
      </c>
      <c r="C10" s="2">
        <v>1</v>
      </c>
      <c r="G10" s="180">
        <f>MAX(Gen_Cons_Horario!B29:M29)/1000</f>
        <v>9.0809999999999995</v>
      </c>
      <c r="H10" s="180" t="s">
        <v>9017</v>
      </c>
      <c r="I10" s="180">
        <f>I9/2</f>
        <v>-162.08641317943241</v>
      </c>
    </row>
    <row r="11" spans="2:10">
      <c r="B11" s="122" t="s">
        <v>9021</v>
      </c>
      <c r="C11" s="2">
        <v>0.98</v>
      </c>
      <c r="G11" s="182" t="s">
        <v>9022</v>
      </c>
      <c r="H11" s="118" t="s">
        <v>9012</v>
      </c>
      <c r="I11" s="2">
        <f>$G$4/G13/$C$13</f>
        <v>244.05410624224746</v>
      </c>
    </row>
    <row r="12" spans="2:10">
      <c r="B12" s="122" t="s">
        <v>9023</v>
      </c>
      <c r="C12" s="2">
        <v>0.98</v>
      </c>
      <c r="G12" s="2" t="s">
        <v>9024</v>
      </c>
      <c r="H12" s="2" t="s">
        <v>182</v>
      </c>
      <c r="I12" s="2">
        <f>($C$17*I11-AVERAGE(Gen_Cons_Horario!$B$45:$B$51))*'ESTIMADOR FV+BESS'!G13*'ESTIMADOR FV+BESS'!$C$13</f>
        <v>248.50873810833505</v>
      </c>
    </row>
    <row r="13" spans="2:10" ht="15" thickBot="1">
      <c r="B13" s="122" t="s">
        <v>9025</v>
      </c>
      <c r="C13" s="2">
        <v>0.92590000000000006</v>
      </c>
      <c r="G13" s="180">
        <f>MIN(Gen_Cons_Horario!B29:M29)/1000</f>
        <v>2.9369999999999998</v>
      </c>
      <c r="H13" s="180" t="s">
        <v>9017</v>
      </c>
      <c r="I13" s="180">
        <f>I12/2</f>
        <v>124.25436905416753</v>
      </c>
    </row>
    <row r="14" spans="2:10">
      <c r="B14" s="122" t="s">
        <v>9026</v>
      </c>
      <c r="C14" s="2">
        <v>0.92589999999999995</v>
      </c>
      <c r="G14" s="182" t="s">
        <v>9034</v>
      </c>
      <c r="H14" s="118" t="s">
        <v>9012</v>
      </c>
      <c r="I14" s="2">
        <f>$G$4/G16/$C$13</f>
        <v>231.22158388176797</v>
      </c>
    </row>
    <row r="15" spans="2:10">
      <c r="B15" s="122" t="s">
        <v>9027</v>
      </c>
      <c r="C15" s="2">
        <v>4</v>
      </c>
      <c r="G15" s="2" t="s">
        <v>9028</v>
      </c>
      <c r="H15" s="2" t="s">
        <v>182</v>
      </c>
      <c r="I15" s="2">
        <f>($C$17*I14-AVERAGE(Gen_Cons_Horario!$B$45:$B$51))*'ESTIMADOR FV+BESS'!G16*'ESTIMADOR FV+BESS'!$C$13</f>
        <v>233.31552603018505</v>
      </c>
    </row>
    <row r="16" spans="2:10" ht="15" thickBot="1">
      <c r="B16" s="122" t="s">
        <v>9029</v>
      </c>
      <c r="C16" s="2"/>
      <c r="G16" s="180">
        <v>3.1</v>
      </c>
      <c r="H16" s="180" t="s">
        <v>9017</v>
      </c>
      <c r="I16" s="180">
        <f>I15/2</f>
        <v>116.65776301509253</v>
      </c>
    </row>
    <row r="17" spans="2:9">
      <c r="B17" s="122" t="s">
        <v>9030</v>
      </c>
      <c r="C17" s="2">
        <v>0.78693300041614644</v>
      </c>
      <c r="G17" s="182" t="s">
        <v>9035</v>
      </c>
      <c r="H17" s="118" t="s">
        <v>9012</v>
      </c>
      <c r="I17" s="2">
        <f>$G$4/G19/$C$13</f>
        <v>76.253926599306467</v>
      </c>
    </row>
    <row r="18" spans="2:9">
      <c r="G18" s="2" t="s">
        <v>9028</v>
      </c>
      <c r="H18" s="2" t="s">
        <v>182</v>
      </c>
      <c r="I18" s="2">
        <f>($C$17*I17-AVERAGE(Gen_Cons_Horario!$B$45:$B$51))*'ESTIMADOR FV+BESS'!G19*'ESTIMADOR FV+BESS'!$C$13</f>
        <v>-353.90678128481483</v>
      </c>
    </row>
    <row r="19" spans="2:9" ht="15" thickBot="1">
      <c r="B19" t="s">
        <v>9031</v>
      </c>
      <c r="C19">
        <v>5.0000000000000001E-3</v>
      </c>
      <c r="G19" s="2">
        <v>9.4</v>
      </c>
      <c r="H19" s="2" t="s">
        <v>9017</v>
      </c>
      <c r="I19" s="180">
        <f>I18/2</f>
        <v>-176.95339064240741</v>
      </c>
    </row>
    <row r="21" spans="2:9">
      <c r="B21" t="s">
        <v>130</v>
      </c>
    </row>
    <row r="22" spans="2:9">
      <c r="B22" t="s">
        <v>9032</v>
      </c>
      <c r="C22" t="s">
        <v>9033</v>
      </c>
    </row>
    <row r="23" spans="2:9">
      <c r="B23">
        <v>0</v>
      </c>
      <c r="C23">
        <v>100</v>
      </c>
    </row>
    <row r="24" spans="2:9">
      <c r="B24">
        <v>1</v>
      </c>
      <c r="C24">
        <v>95.97</v>
      </c>
    </row>
    <row r="25" spans="2:9">
      <c r="B25">
        <v>2</v>
      </c>
      <c r="C25">
        <v>93.5</v>
      </c>
    </row>
    <row r="26" spans="2:9">
      <c r="B26">
        <v>3</v>
      </c>
      <c r="C26">
        <v>91.39</v>
      </c>
    </row>
    <row r="27" spans="2:9">
      <c r="B27">
        <v>4</v>
      </c>
      <c r="C27">
        <v>89.5</v>
      </c>
    </row>
    <row r="28" spans="2:9">
      <c r="B28">
        <v>5</v>
      </c>
      <c r="C28">
        <v>87.76</v>
      </c>
    </row>
    <row r="29" spans="2:9">
      <c r="B29">
        <v>6</v>
      </c>
      <c r="C29">
        <v>86.13</v>
      </c>
    </row>
    <row r="30" spans="2:9">
      <c r="B30">
        <v>7</v>
      </c>
      <c r="C30">
        <v>84.58</v>
      </c>
    </row>
    <row r="31" spans="2:9">
      <c r="B31">
        <v>8</v>
      </c>
      <c r="C31">
        <v>83.12</v>
      </c>
    </row>
    <row r="32" spans="2:9">
      <c r="B32">
        <v>9</v>
      </c>
      <c r="C32">
        <v>81.72</v>
      </c>
    </row>
    <row r="33" spans="2:3">
      <c r="B33">
        <v>10</v>
      </c>
      <c r="C33">
        <v>80.38</v>
      </c>
    </row>
    <row r="34" spans="2:3">
      <c r="B34">
        <v>11</v>
      </c>
      <c r="C34">
        <v>79.09</v>
      </c>
    </row>
    <row r="35" spans="2:3">
      <c r="B35">
        <v>12</v>
      </c>
      <c r="C35">
        <v>77.84</v>
      </c>
    </row>
    <row r="36" spans="2:3">
      <c r="B36">
        <v>13</v>
      </c>
      <c r="C36">
        <v>76.63</v>
      </c>
    </row>
    <row r="37" spans="2:3">
      <c r="B37">
        <v>14</v>
      </c>
      <c r="C37">
        <v>75.47</v>
      </c>
    </row>
    <row r="38" spans="2:3">
      <c r="B38">
        <v>15</v>
      </c>
      <c r="C38">
        <v>74.33</v>
      </c>
    </row>
    <row r="39" spans="2:3">
      <c r="B39">
        <v>16</v>
      </c>
      <c r="C39">
        <v>73.23</v>
      </c>
    </row>
    <row r="40" spans="2:3">
      <c r="B40">
        <v>17</v>
      </c>
      <c r="C40">
        <v>72.16</v>
      </c>
    </row>
    <row r="41" spans="2:3">
      <c r="B41">
        <v>18</v>
      </c>
      <c r="C41">
        <v>71.11</v>
      </c>
    </row>
    <row r="42" spans="2:3">
      <c r="B42">
        <v>19</v>
      </c>
      <c r="C42">
        <v>70.09</v>
      </c>
    </row>
    <row r="43" spans="2:3">
      <c r="B43">
        <v>20</v>
      </c>
      <c r="C43">
        <v>69.09</v>
      </c>
    </row>
  </sheetData>
  <mergeCells count="9">
    <mergeCell ref="B5:D5"/>
    <mergeCell ref="B6:D6"/>
    <mergeCell ref="B7:D7"/>
    <mergeCell ref="G2:I2"/>
    <mergeCell ref="G3:I3"/>
    <mergeCell ref="G4:I4"/>
    <mergeCell ref="B4:D4"/>
    <mergeCell ref="B3:D3"/>
    <mergeCell ref="B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BEB67-709D-4754-920E-4EEED5890713}">
  <sheetPr codeName="Hoja5"/>
  <dimension ref="A1:GU752"/>
  <sheetViews>
    <sheetView zoomScale="80" zoomScaleNormal="80" workbookViewId="0">
      <selection activeCell="O22" sqref="O22"/>
    </sheetView>
  </sheetViews>
  <sheetFormatPr baseColWidth="10" defaultRowHeight="14.4"/>
  <cols>
    <col min="1" max="1" width="37.21875" bestFit="1" customWidth="1"/>
    <col min="2" max="2" width="11" customWidth="1"/>
    <col min="3" max="3" width="25.109375" customWidth="1"/>
    <col min="4" max="4" width="41" customWidth="1"/>
    <col min="5" max="5" width="27.21875" customWidth="1"/>
    <col min="6" max="6" width="28.21875" customWidth="1"/>
    <col min="7" max="7" width="30.88671875" customWidth="1"/>
    <col min="8" max="8" width="37.21875" bestFit="1" customWidth="1"/>
    <col min="9" max="9" width="28.88671875" customWidth="1"/>
    <col min="10" max="10" width="18.21875" bestFit="1" customWidth="1"/>
    <col min="11" max="11" width="18.21875" customWidth="1"/>
    <col min="12" max="12" width="25.88671875" bestFit="1" customWidth="1"/>
    <col min="13" max="13" width="23.77734375" bestFit="1" customWidth="1"/>
    <col min="14" max="14" width="35.6640625" bestFit="1" customWidth="1"/>
    <col min="15" max="16" width="27.77734375" customWidth="1"/>
    <col min="18" max="18" width="16.88671875" bestFit="1" customWidth="1"/>
    <col min="19" max="19" width="11.77734375" bestFit="1" customWidth="1"/>
    <col min="20" max="20" width="19.6640625" bestFit="1" customWidth="1"/>
    <col min="21" max="21" width="15.33203125" bestFit="1" customWidth="1"/>
    <col min="22" max="22" width="21.5546875" bestFit="1" customWidth="1"/>
    <col min="23" max="23" width="18.5546875" bestFit="1" customWidth="1"/>
    <col min="24" max="24" width="21.77734375" bestFit="1" customWidth="1"/>
    <col min="25" max="25" width="16.6640625" bestFit="1" customWidth="1"/>
    <col min="26" max="28" width="16.6640625" customWidth="1"/>
    <col min="29" max="30" width="11.77734375" bestFit="1" customWidth="1"/>
    <col min="31" max="31" width="32.33203125" bestFit="1" customWidth="1"/>
    <col min="32" max="32" width="21.5546875" bestFit="1" customWidth="1"/>
    <col min="33" max="33" width="23" bestFit="1" customWidth="1"/>
    <col min="34" max="34" width="21.44140625" customWidth="1"/>
    <col min="36" max="36" width="11.77734375" bestFit="1" customWidth="1"/>
    <col min="37" max="37" width="19.6640625" bestFit="1" customWidth="1"/>
    <col min="38" max="38" width="15.33203125" bestFit="1" customWidth="1"/>
    <col min="39" max="39" width="21.5546875" bestFit="1" customWidth="1"/>
    <col min="40" max="40" width="18.5546875" bestFit="1" customWidth="1"/>
    <col min="41" max="41" width="21.77734375" bestFit="1" customWidth="1"/>
    <col min="42" max="42" width="16.6640625" bestFit="1" customWidth="1"/>
    <col min="43" max="43" width="15.88671875" bestFit="1" customWidth="1"/>
    <col min="44" max="44" width="18.21875" bestFit="1" customWidth="1"/>
    <col min="45" max="45" width="18.21875" customWidth="1"/>
    <col min="46" max="47" width="11.77734375" bestFit="1" customWidth="1"/>
    <col min="48" max="48" width="23.21875" bestFit="1" customWidth="1"/>
    <col min="49" max="49" width="21.5546875" bestFit="1" customWidth="1"/>
    <col min="50" max="50" width="23" bestFit="1" customWidth="1"/>
    <col min="53" max="53" width="11.77734375" bestFit="1" customWidth="1"/>
    <col min="54" max="54" width="19.6640625" bestFit="1" customWidth="1"/>
    <col min="55" max="55" width="15.33203125" bestFit="1" customWidth="1"/>
    <col min="56" max="56" width="21.5546875" bestFit="1" customWidth="1"/>
    <col min="57" max="57" width="18.5546875" bestFit="1" customWidth="1"/>
    <col min="58" max="58" width="21.77734375" bestFit="1" customWidth="1"/>
    <col min="59" max="59" width="16.21875" bestFit="1" customWidth="1"/>
    <col min="60" max="60" width="15.5546875" bestFit="1" customWidth="1"/>
    <col min="61" max="61" width="18" bestFit="1" customWidth="1"/>
    <col min="62" max="62" width="16.33203125" bestFit="1" customWidth="1"/>
    <col min="63" max="64" width="11.77734375" bestFit="1" customWidth="1"/>
    <col min="65" max="65" width="32.33203125" bestFit="1" customWidth="1"/>
    <col min="66" max="66" width="21.5546875" bestFit="1" customWidth="1"/>
    <col min="67" max="67" width="23" bestFit="1" customWidth="1"/>
    <col min="68" max="68" width="11.5546875" customWidth="1"/>
    <col min="70" max="70" width="11.77734375" bestFit="1" customWidth="1"/>
    <col min="71" max="71" width="19.6640625" bestFit="1" customWidth="1"/>
    <col min="72" max="72" width="15.33203125" bestFit="1" customWidth="1"/>
    <col min="73" max="73" width="21.5546875" bestFit="1" customWidth="1"/>
    <col min="74" max="74" width="18.5546875" bestFit="1" customWidth="1"/>
    <col min="75" max="75" width="21.77734375" bestFit="1" customWidth="1"/>
    <col min="76" max="76" width="16.6640625" bestFit="1" customWidth="1"/>
    <col min="77" max="77" width="15.88671875" bestFit="1" customWidth="1"/>
    <col min="78" max="79" width="18" customWidth="1"/>
    <col min="80" max="81" width="11.77734375" bestFit="1" customWidth="1"/>
    <col min="82" max="82" width="32.33203125" bestFit="1" customWidth="1"/>
    <col min="83" max="83" width="21.5546875" bestFit="1" customWidth="1"/>
    <col min="84" max="84" width="23" bestFit="1" customWidth="1"/>
    <col min="87" max="87" width="11.77734375" bestFit="1" customWidth="1"/>
    <col min="88" max="88" width="19.6640625" bestFit="1" customWidth="1"/>
    <col min="89" max="89" width="15.33203125" bestFit="1" customWidth="1"/>
    <col min="90" max="90" width="21.5546875" bestFit="1" customWidth="1"/>
    <col min="91" max="91" width="18.5546875" bestFit="1" customWidth="1"/>
    <col min="92" max="92" width="21.77734375" bestFit="1" customWidth="1"/>
    <col min="93" max="93" width="16.6640625" bestFit="1" customWidth="1"/>
    <col min="94" max="94" width="15.88671875" bestFit="1" customWidth="1"/>
    <col min="95" max="95" width="18.21875" bestFit="1" customWidth="1"/>
    <col min="96" max="96" width="18.21875" customWidth="1"/>
    <col min="97" max="98" width="11.77734375" bestFit="1" customWidth="1"/>
    <col min="99" max="99" width="32.33203125" bestFit="1" customWidth="1"/>
    <col min="100" max="100" width="21.5546875" bestFit="1" customWidth="1"/>
    <col min="101" max="101" width="23" bestFit="1" customWidth="1"/>
    <col min="104" max="104" width="11.77734375" bestFit="1" customWidth="1"/>
    <col min="105" max="105" width="19.6640625" bestFit="1" customWidth="1"/>
    <col min="106" max="106" width="15.33203125" bestFit="1" customWidth="1"/>
    <col min="107" max="107" width="21.33203125" customWidth="1"/>
    <col min="108" max="108" width="18.5546875" bestFit="1" customWidth="1"/>
    <col min="109" max="109" width="21.77734375" bestFit="1" customWidth="1"/>
    <col min="110" max="110" width="16.6640625" bestFit="1" customWidth="1"/>
    <col min="111" max="111" width="15.88671875" bestFit="1" customWidth="1"/>
    <col min="112" max="113" width="18" customWidth="1"/>
    <col min="114" max="115" width="11.77734375" bestFit="1" customWidth="1"/>
    <col min="116" max="116" width="32.33203125" bestFit="1" customWidth="1"/>
    <col min="117" max="117" width="21.5546875" bestFit="1" customWidth="1"/>
    <col min="118" max="118" width="23" bestFit="1" customWidth="1"/>
    <col min="121" max="121" width="11.77734375" bestFit="1" customWidth="1"/>
    <col min="122" max="122" width="19.6640625" bestFit="1" customWidth="1"/>
    <col min="123" max="123" width="15.33203125" bestFit="1" customWidth="1"/>
    <col min="124" max="124" width="21.5546875" bestFit="1" customWidth="1"/>
    <col min="125" max="125" width="18.5546875" bestFit="1" customWidth="1"/>
    <col min="126" max="126" width="21.77734375" bestFit="1" customWidth="1"/>
    <col min="127" max="127" width="16.6640625" bestFit="1" customWidth="1"/>
    <col min="128" max="128" width="15.88671875" bestFit="1" customWidth="1"/>
    <col min="129" max="129" width="18.21875" bestFit="1" customWidth="1"/>
    <col min="130" max="130" width="18.21875" customWidth="1"/>
    <col min="131" max="131" width="10.77734375" bestFit="1" customWidth="1"/>
    <col min="132" max="132" width="11.77734375" bestFit="1" customWidth="1"/>
    <col min="133" max="133" width="32.33203125" bestFit="1" customWidth="1"/>
    <col min="134" max="134" width="21.5546875" bestFit="1" customWidth="1"/>
    <col min="135" max="135" width="23" bestFit="1" customWidth="1"/>
    <col min="138" max="138" width="11.77734375" bestFit="1" customWidth="1"/>
    <col min="139" max="139" width="19.6640625" bestFit="1" customWidth="1"/>
    <col min="140" max="140" width="15.33203125" bestFit="1" customWidth="1"/>
    <col min="141" max="141" width="21.5546875" bestFit="1" customWidth="1"/>
    <col min="142" max="142" width="18.5546875" bestFit="1" customWidth="1"/>
    <col min="143" max="143" width="21.77734375" bestFit="1" customWidth="1"/>
    <col min="144" max="144" width="16.6640625" bestFit="1" customWidth="1"/>
    <col min="145" max="145" width="15.88671875" bestFit="1" customWidth="1"/>
    <col min="146" max="146" width="18.21875" bestFit="1" customWidth="1"/>
    <col min="147" max="147" width="18.21875" customWidth="1"/>
    <col min="148" max="149" width="11.77734375" bestFit="1" customWidth="1"/>
    <col min="150" max="150" width="32.33203125" bestFit="1" customWidth="1"/>
    <col min="151" max="151" width="21.5546875" bestFit="1" customWidth="1"/>
    <col min="152" max="152" width="23" bestFit="1" customWidth="1"/>
    <col min="155" max="155" width="8" bestFit="1" customWidth="1"/>
    <col min="156" max="156" width="19.6640625" bestFit="1" customWidth="1"/>
    <col min="157" max="157" width="15.33203125" bestFit="1" customWidth="1"/>
    <col min="158" max="158" width="21.5546875" bestFit="1" customWidth="1"/>
    <col min="159" max="159" width="18.5546875" bestFit="1" customWidth="1"/>
    <col min="160" max="160" width="21.77734375" bestFit="1" customWidth="1"/>
    <col min="161" max="161" width="16.6640625" bestFit="1" customWidth="1"/>
    <col min="162" max="162" width="15.88671875" bestFit="1" customWidth="1"/>
    <col min="163" max="163" width="18.21875" bestFit="1" customWidth="1"/>
    <col min="164" max="164" width="18.21875" customWidth="1"/>
    <col min="165" max="166" width="11.77734375" bestFit="1" customWidth="1"/>
    <col min="167" max="167" width="32.33203125" bestFit="1" customWidth="1"/>
    <col min="168" max="168" width="21.5546875" bestFit="1" customWidth="1"/>
    <col min="169" max="169" width="23" bestFit="1" customWidth="1"/>
    <col min="172" max="172" width="11.77734375" bestFit="1" customWidth="1"/>
    <col min="173" max="173" width="19.6640625" bestFit="1" customWidth="1"/>
    <col min="174" max="174" width="15.33203125" bestFit="1" customWidth="1"/>
    <col min="175" max="175" width="21.5546875" bestFit="1" customWidth="1"/>
    <col min="176" max="176" width="18.5546875" bestFit="1" customWidth="1"/>
    <col min="177" max="177" width="21.77734375" bestFit="1" customWidth="1"/>
    <col min="178" max="178" width="16.6640625" bestFit="1" customWidth="1"/>
    <col min="179" max="179" width="15.88671875" bestFit="1" customWidth="1"/>
    <col min="180" max="180" width="18.21875" bestFit="1" customWidth="1"/>
    <col min="181" max="181" width="18.21875" customWidth="1"/>
    <col min="182" max="183" width="11.77734375" bestFit="1" customWidth="1"/>
    <col min="184" max="184" width="32.33203125" bestFit="1" customWidth="1"/>
    <col min="185" max="185" width="21.5546875" bestFit="1" customWidth="1"/>
    <col min="186" max="186" width="23" bestFit="1" customWidth="1"/>
    <col min="189" max="189" width="11.77734375" bestFit="1" customWidth="1"/>
    <col min="190" max="190" width="19.6640625" bestFit="1" customWidth="1"/>
    <col min="191" max="191" width="15.33203125" bestFit="1" customWidth="1"/>
    <col min="192" max="192" width="21.5546875" bestFit="1" customWidth="1"/>
    <col min="193" max="193" width="18.5546875" bestFit="1" customWidth="1"/>
    <col min="194" max="194" width="21.77734375" bestFit="1" customWidth="1"/>
    <col min="195" max="195" width="16.6640625" bestFit="1" customWidth="1"/>
    <col min="196" max="196" width="15.88671875" bestFit="1" customWidth="1"/>
    <col min="197" max="197" width="18.21875" bestFit="1" customWidth="1"/>
    <col min="198" max="198" width="18.21875" customWidth="1"/>
    <col min="199" max="200" width="11.77734375" bestFit="1" customWidth="1"/>
    <col min="201" max="201" width="32.33203125" bestFit="1" customWidth="1"/>
    <col min="202" max="202" width="21.5546875" bestFit="1" customWidth="1"/>
    <col min="203" max="203" width="23" bestFit="1" customWidth="1"/>
  </cols>
  <sheetData>
    <row r="1" spans="1:203">
      <c r="A1" s="252" t="s">
        <v>51</v>
      </c>
      <c r="B1" s="253"/>
      <c r="D1" s="43" t="s">
        <v>131</v>
      </c>
      <c r="E1" s="38">
        <f>'SFV+BESS'!I4</f>
        <v>215</v>
      </c>
      <c r="G1" s="46" t="s">
        <v>133</v>
      </c>
      <c r="H1" s="46" t="s">
        <v>185</v>
      </c>
    </row>
    <row r="2" spans="1:203">
      <c r="A2" s="2" t="s">
        <v>52</v>
      </c>
      <c r="B2" s="2">
        <f>_xlfn.XLOOKUP(E4,'SFV+BESS'!L5:L23,'SFV+BESS'!N5:N23)</f>
        <v>182.75</v>
      </c>
      <c r="D2" s="44" t="s">
        <v>129</v>
      </c>
      <c r="E2" s="39">
        <f>E1*'SFV+BESS'!$M$18</f>
        <v>134.37500000000023</v>
      </c>
      <c r="G2" s="27">
        <f>MIN(N16,AE16,AV16,BM16,CD16,CU16,DL16,EC16,ET16,FK16,GB16,GS16)</f>
        <v>9.1375000000000011</v>
      </c>
      <c r="H2" s="120">
        <f>B2*'SFV+BESS'!I8</f>
        <v>9.1375000000000011</v>
      </c>
      <c r="J2" s="141"/>
      <c r="K2" s="141"/>
    </row>
    <row r="3" spans="1:203">
      <c r="A3" s="2" t="s">
        <v>53</v>
      </c>
      <c r="B3" s="38">
        <f>'SFV+BESS'!I7</f>
        <v>107</v>
      </c>
      <c r="D3" s="45" t="s">
        <v>139</v>
      </c>
      <c r="E3" s="40">
        <f>'SFV+BESS'!D8</f>
        <v>4.4999999999999997E-3</v>
      </c>
      <c r="G3" s="46" t="s">
        <v>8994</v>
      </c>
    </row>
    <row r="4" spans="1:203">
      <c r="A4" s="2" t="s">
        <v>9054</v>
      </c>
      <c r="B4" s="38">
        <f>'SFV+BESS'!I5</f>
        <v>0.95</v>
      </c>
      <c r="D4" s="45" t="s">
        <v>136</v>
      </c>
      <c r="E4" s="176">
        <v>5</v>
      </c>
      <c r="G4" s="36">
        <f>MAX(O20,AF20,AW20,BN20,CE20,CV20,DM20,ED20,EU20,FL20,GC20,GT20)</f>
        <v>313.27958295571443</v>
      </c>
      <c r="H4" s="121" t="s">
        <v>8995</v>
      </c>
    </row>
    <row r="5" spans="1:203">
      <c r="A5" s="2" t="s">
        <v>9053</v>
      </c>
      <c r="B5" s="38">
        <f>'SFV+BESS'!I6</f>
        <v>0.95</v>
      </c>
      <c r="AN5" t="s">
        <v>9066</v>
      </c>
    </row>
    <row r="6" spans="1:203">
      <c r="A6" s="2" t="s">
        <v>54</v>
      </c>
      <c r="B6" s="38">
        <f>'SFV+BESS'!I9-'SFV+BESS'!I8</f>
        <v>0.89999999999999991</v>
      </c>
      <c r="K6" t="s">
        <v>9058</v>
      </c>
      <c r="L6" s="105">
        <f>'SFV+BESS'!I4*'SFV+BESS'!I8</f>
        <v>10.75</v>
      </c>
      <c r="BE6" t="s">
        <v>9067</v>
      </c>
    </row>
    <row r="7" spans="1:203">
      <c r="A7" s="3" t="s">
        <v>109</v>
      </c>
      <c r="K7" t="s">
        <v>9059</v>
      </c>
      <c r="L7">
        <v>17</v>
      </c>
      <c r="R7" s="3" t="s">
        <v>110</v>
      </c>
      <c r="AI7" s="3" t="s">
        <v>111</v>
      </c>
      <c r="AZ7" s="3" t="s">
        <v>112</v>
      </c>
      <c r="BQ7" s="3" t="s">
        <v>113</v>
      </c>
      <c r="CH7" s="3" t="s">
        <v>114</v>
      </c>
      <c r="CY7" s="3" t="s">
        <v>115</v>
      </c>
      <c r="DP7" s="3" t="s">
        <v>116</v>
      </c>
      <c r="EG7" s="3" t="s">
        <v>117</v>
      </c>
      <c r="EX7" s="3" t="s">
        <v>118</v>
      </c>
      <c r="FO7" s="3" t="s">
        <v>119</v>
      </c>
      <c r="GF7" s="3" t="s">
        <v>120</v>
      </c>
    </row>
    <row r="8" spans="1:203">
      <c r="A8" s="3" t="s">
        <v>108</v>
      </c>
      <c r="B8" s="3" t="s">
        <v>43</v>
      </c>
      <c r="C8" s="3" t="s">
        <v>44</v>
      </c>
      <c r="D8" s="3" t="s">
        <v>45</v>
      </c>
      <c r="E8" s="3" t="s">
        <v>46</v>
      </c>
      <c r="F8" s="3" t="s">
        <v>47</v>
      </c>
      <c r="G8" s="3" t="s">
        <v>48</v>
      </c>
      <c r="H8" s="3" t="s">
        <v>49</v>
      </c>
      <c r="I8" s="3" t="s">
        <v>121</v>
      </c>
      <c r="J8" s="3" t="s">
        <v>122</v>
      </c>
      <c r="K8" s="3" t="s">
        <v>8989</v>
      </c>
      <c r="L8" s="3" t="s">
        <v>50</v>
      </c>
      <c r="M8" s="31" t="s">
        <v>55</v>
      </c>
      <c r="R8" s="3" t="s">
        <v>108</v>
      </c>
      <c r="S8" s="3" t="s">
        <v>43</v>
      </c>
      <c r="T8" s="3" t="s">
        <v>44</v>
      </c>
      <c r="U8" s="3" t="s">
        <v>45</v>
      </c>
      <c r="V8" s="3" t="s">
        <v>46</v>
      </c>
      <c r="W8" s="3" t="s">
        <v>47</v>
      </c>
      <c r="X8" s="3" t="s">
        <v>48</v>
      </c>
      <c r="Y8" s="3" t="s">
        <v>49</v>
      </c>
      <c r="Z8" s="3" t="s">
        <v>121</v>
      </c>
      <c r="AA8" s="3" t="s">
        <v>122</v>
      </c>
      <c r="AB8" s="3" t="s">
        <v>8989</v>
      </c>
      <c r="AC8" s="3" t="s">
        <v>50</v>
      </c>
      <c r="AD8" s="31" t="s">
        <v>55</v>
      </c>
      <c r="AI8" s="3" t="s">
        <v>108</v>
      </c>
      <c r="AJ8" s="3" t="s">
        <v>43</v>
      </c>
      <c r="AK8" s="3" t="s">
        <v>44</v>
      </c>
      <c r="AL8" s="3" t="s">
        <v>45</v>
      </c>
      <c r="AM8" s="3" t="s">
        <v>46</v>
      </c>
      <c r="AN8" s="3" t="s">
        <v>47</v>
      </c>
      <c r="AO8" s="3" t="s">
        <v>48</v>
      </c>
      <c r="AP8" s="3" t="s">
        <v>49</v>
      </c>
      <c r="AQ8" s="3" t="s">
        <v>121</v>
      </c>
      <c r="AR8" s="3" t="s">
        <v>122</v>
      </c>
      <c r="AS8" s="3" t="s">
        <v>8989</v>
      </c>
      <c r="AT8" s="3" t="s">
        <v>50</v>
      </c>
      <c r="AU8" s="31" t="s">
        <v>55</v>
      </c>
      <c r="AZ8" s="3" t="s">
        <v>108</v>
      </c>
      <c r="BA8" s="3" t="s">
        <v>43</v>
      </c>
      <c r="BB8" s="3" t="s">
        <v>44</v>
      </c>
      <c r="BC8" s="3" t="s">
        <v>45</v>
      </c>
      <c r="BD8" s="3" t="s">
        <v>46</v>
      </c>
      <c r="BE8" s="3" t="s">
        <v>47</v>
      </c>
      <c r="BF8" s="3" t="s">
        <v>48</v>
      </c>
      <c r="BG8" s="3" t="s">
        <v>49</v>
      </c>
      <c r="BH8" s="3" t="s">
        <v>121</v>
      </c>
      <c r="BI8" s="3" t="s">
        <v>122</v>
      </c>
      <c r="BJ8" s="3" t="s">
        <v>8989</v>
      </c>
      <c r="BK8" s="3" t="s">
        <v>50</v>
      </c>
      <c r="BL8" s="31" t="s">
        <v>55</v>
      </c>
      <c r="BQ8" s="3" t="s">
        <v>108</v>
      </c>
      <c r="BR8" s="3" t="s">
        <v>43</v>
      </c>
      <c r="BS8" s="3" t="s">
        <v>44</v>
      </c>
      <c r="BT8" s="3" t="s">
        <v>45</v>
      </c>
      <c r="BU8" s="3" t="s">
        <v>46</v>
      </c>
      <c r="BV8" s="3" t="s">
        <v>47</v>
      </c>
      <c r="BW8" s="3" t="s">
        <v>48</v>
      </c>
      <c r="BX8" s="3" t="s">
        <v>49</v>
      </c>
      <c r="BY8" s="3" t="s">
        <v>121</v>
      </c>
      <c r="BZ8" s="3" t="s">
        <v>122</v>
      </c>
      <c r="CA8" s="3" t="s">
        <v>8989</v>
      </c>
      <c r="CB8" s="3" t="s">
        <v>50</v>
      </c>
      <c r="CC8" s="31" t="s">
        <v>55</v>
      </c>
      <c r="CH8" s="3" t="s">
        <v>108</v>
      </c>
      <c r="CI8" s="3" t="s">
        <v>43</v>
      </c>
      <c r="CJ8" s="3" t="s">
        <v>44</v>
      </c>
      <c r="CK8" s="3" t="s">
        <v>45</v>
      </c>
      <c r="CL8" s="3" t="s">
        <v>46</v>
      </c>
      <c r="CM8" s="3" t="s">
        <v>47</v>
      </c>
      <c r="CN8" s="3" t="s">
        <v>48</v>
      </c>
      <c r="CO8" s="3" t="s">
        <v>49</v>
      </c>
      <c r="CP8" s="3" t="s">
        <v>121</v>
      </c>
      <c r="CQ8" s="3" t="s">
        <v>122</v>
      </c>
      <c r="CR8" s="3" t="s">
        <v>8989</v>
      </c>
      <c r="CS8" s="3" t="s">
        <v>50</v>
      </c>
      <c r="CT8" s="31" t="s">
        <v>55</v>
      </c>
      <c r="CY8" s="3" t="s">
        <v>108</v>
      </c>
      <c r="CZ8" s="3" t="s">
        <v>43</v>
      </c>
      <c r="DA8" s="3" t="s">
        <v>44</v>
      </c>
      <c r="DB8" s="3" t="s">
        <v>45</v>
      </c>
      <c r="DC8" s="3" t="s">
        <v>46</v>
      </c>
      <c r="DD8" s="3" t="s">
        <v>47</v>
      </c>
      <c r="DE8" s="3" t="s">
        <v>48</v>
      </c>
      <c r="DF8" s="3" t="s">
        <v>49</v>
      </c>
      <c r="DG8" s="3" t="s">
        <v>121</v>
      </c>
      <c r="DH8" s="3" t="s">
        <v>122</v>
      </c>
      <c r="DI8" s="3" t="s">
        <v>8989</v>
      </c>
      <c r="DJ8" s="3" t="s">
        <v>50</v>
      </c>
      <c r="DK8" s="31" t="s">
        <v>55</v>
      </c>
      <c r="DP8" s="3" t="s">
        <v>108</v>
      </c>
      <c r="DQ8" s="3" t="s">
        <v>43</v>
      </c>
      <c r="DR8" s="3" t="s">
        <v>44</v>
      </c>
      <c r="DS8" s="3" t="s">
        <v>45</v>
      </c>
      <c r="DT8" s="3" t="s">
        <v>46</v>
      </c>
      <c r="DU8" s="3" t="s">
        <v>47</v>
      </c>
      <c r="DV8" s="3" t="s">
        <v>48</v>
      </c>
      <c r="DW8" s="3" t="s">
        <v>49</v>
      </c>
      <c r="DX8" s="3" t="s">
        <v>121</v>
      </c>
      <c r="DY8" s="3" t="s">
        <v>122</v>
      </c>
      <c r="DZ8" s="3" t="s">
        <v>8989</v>
      </c>
      <c r="EA8" s="3" t="s">
        <v>50</v>
      </c>
      <c r="EB8" s="31" t="s">
        <v>55</v>
      </c>
      <c r="EG8" s="3" t="s">
        <v>108</v>
      </c>
      <c r="EH8" s="3" t="s">
        <v>43</v>
      </c>
      <c r="EI8" s="3" t="s">
        <v>44</v>
      </c>
      <c r="EJ8" s="3" t="s">
        <v>45</v>
      </c>
      <c r="EK8" s="3" t="s">
        <v>46</v>
      </c>
      <c r="EL8" s="3" t="s">
        <v>47</v>
      </c>
      <c r="EM8" s="3" t="s">
        <v>48</v>
      </c>
      <c r="EN8" s="3" t="s">
        <v>49</v>
      </c>
      <c r="EO8" s="3" t="s">
        <v>121</v>
      </c>
      <c r="EP8" s="3" t="s">
        <v>122</v>
      </c>
      <c r="EQ8" s="3" t="s">
        <v>8989</v>
      </c>
      <c r="ER8" s="3" t="s">
        <v>50</v>
      </c>
      <c r="ES8" s="31" t="s">
        <v>55</v>
      </c>
      <c r="EX8" s="3" t="s">
        <v>108</v>
      </c>
      <c r="EY8" s="3" t="s">
        <v>43</v>
      </c>
      <c r="EZ8" s="3" t="s">
        <v>44</v>
      </c>
      <c r="FA8" s="3" t="s">
        <v>45</v>
      </c>
      <c r="FB8" s="3" t="s">
        <v>46</v>
      </c>
      <c r="FC8" s="3" t="s">
        <v>47</v>
      </c>
      <c r="FD8" s="3" t="s">
        <v>48</v>
      </c>
      <c r="FE8" s="3" t="s">
        <v>49</v>
      </c>
      <c r="FF8" s="3" t="s">
        <v>121</v>
      </c>
      <c r="FG8" s="3" t="s">
        <v>122</v>
      </c>
      <c r="FH8" s="3" t="s">
        <v>8989</v>
      </c>
      <c r="FI8" s="3" t="s">
        <v>50</v>
      </c>
      <c r="FJ8" s="31" t="s">
        <v>55</v>
      </c>
      <c r="FO8" s="3" t="s">
        <v>108</v>
      </c>
      <c r="FP8" s="3" t="s">
        <v>43</v>
      </c>
      <c r="FQ8" s="3" t="s">
        <v>44</v>
      </c>
      <c r="FR8" s="3" t="s">
        <v>45</v>
      </c>
      <c r="FS8" s="3" t="s">
        <v>46</v>
      </c>
      <c r="FT8" s="3" t="s">
        <v>47</v>
      </c>
      <c r="FU8" s="3" t="s">
        <v>48</v>
      </c>
      <c r="FV8" s="3" t="s">
        <v>49</v>
      </c>
      <c r="FW8" s="3" t="s">
        <v>121</v>
      </c>
      <c r="FX8" s="3" t="s">
        <v>122</v>
      </c>
      <c r="FY8" s="3" t="s">
        <v>8989</v>
      </c>
      <c r="FZ8" s="3" t="s">
        <v>50</v>
      </c>
      <c r="GA8" s="31" t="s">
        <v>55</v>
      </c>
      <c r="GF8" s="3" t="s">
        <v>108</v>
      </c>
      <c r="GG8" s="3" t="s">
        <v>43</v>
      </c>
      <c r="GH8" s="3" t="s">
        <v>44</v>
      </c>
      <c r="GI8" s="3" t="s">
        <v>45</v>
      </c>
      <c r="GJ8" s="3" t="s">
        <v>46</v>
      </c>
      <c r="GK8" s="3" t="s">
        <v>47</v>
      </c>
      <c r="GL8" s="3" t="s">
        <v>48</v>
      </c>
      <c r="GM8" s="3" t="s">
        <v>49</v>
      </c>
      <c r="GN8" s="3" t="s">
        <v>121</v>
      </c>
      <c r="GO8" s="3" t="s">
        <v>122</v>
      </c>
      <c r="GP8" s="3" t="s">
        <v>8989</v>
      </c>
      <c r="GQ8" s="3" t="s">
        <v>50</v>
      </c>
      <c r="GR8" s="31" t="s">
        <v>55</v>
      </c>
    </row>
    <row r="9" spans="1:203">
      <c r="A9" s="248">
        <v>1</v>
      </c>
      <c r="B9" s="117">
        <v>0</v>
      </c>
      <c r="C9" s="118">
        <f>Gen_Cons_Horario!AE5*(1-$E$3)^($E$4-1)</f>
        <v>0</v>
      </c>
      <c r="D9" s="2">
        <f>Gen_Cons_Horario!B35</f>
        <v>0</v>
      </c>
      <c r="E9" s="119">
        <f t="shared" ref="E9:E72" si="0">C9-D9</f>
        <v>0</v>
      </c>
      <c r="F9" s="116">
        <f>IF(AND(E9&gt;0,E9*$B$4+L7&lt;=$B$2*'SFV+BESS'!$I$9,E9&lt;'SFV+BESS'!$I$7), E9*$B$4, IF(AND(E9&gt;0,E9*$B$4+L7&gt;$B$2*'SFV+BESS'!$I$9,E9&lt;'SFV+BESS'!$I$7),$B$2*'SFV+BESS'!$I$9-L7,IF(AND(E9&gt;0,E9*$B$4+L7&gt;$B$2*'SFV+BESS'!$I$9,E9&gt;'SFV+BESS'!$I$7),'SFV+BESS'!$I$7-L7,IF(AND(E9&gt;0,E9*$B$4+L7&lt;=$B$2*'SFV+BESS'!$I$9,E9&gt;'SFV+BESS'!$I$7),'SFV+BESS'!$I$7,0))))</f>
        <v>0</v>
      </c>
      <c r="G9" s="27">
        <f>IF(AND(E9&lt;0,L7+E9/$B$5&gt;$H$2,-E9/'Carga-Descarga Año'!$B$5&lt;'SFV+BESS'!$I$7),E9/$B$5,IF(AND(E9&lt;0,L7+E9/$B$5&gt;$H$2,-E9/'Carga-Descarga Año'!$B$5&gt;'SFV+BESS'!$I$7),-'SFV+BESS'!$I$7,IF(AND(E9&lt;0,L7+E9/$B$5&lt;$H$2),-MIN('SFV+BESS'!$I$7,L7-$H$2),0)))</f>
        <v>0</v>
      </c>
      <c r="H9" s="118"/>
      <c r="I9" s="118">
        <f t="shared" ref="I9:I72" si="1">IF(E9&gt;0,D9,C9)</f>
        <v>0</v>
      </c>
      <c r="J9" s="27">
        <f>-G9*$B$5</f>
        <v>0</v>
      </c>
      <c r="K9" s="27">
        <f t="shared" ref="K9:K72" si="2">IF(J9&lt;-E9,-(E9+J9),0)</f>
        <v>0</v>
      </c>
      <c r="L9" s="28">
        <f>IF((L7+F9+G9)&gt;=$B$2*'SFV+BESS'!$I$9, $B$2*'SFV+BESS'!$I$9, (L7+F9+G9))</f>
        <v>17</v>
      </c>
      <c r="M9" s="110">
        <f>IF(E9&gt;0,E9-F9/$B$4,0)</f>
        <v>0</v>
      </c>
      <c r="R9" s="251">
        <v>1</v>
      </c>
      <c r="S9" s="117">
        <v>0</v>
      </c>
      <c r="T9" s="2">
        <f>Gen_Cons_Horario!AF5*(1-$E$3)^($E$4-1)</f>
        <v>0</v>
      </c>
      <c r="U9" s="2">
        <f>Gen_Cons_Horario!B779</f>
        <v>0</v>
      </c>
      <c r="V9" s="29">
        <f>T9-U9</f>
        <v>0</v>
      </c>
      <c r="W9" s="116">
        <f>IF(AND(V9&gt;0,V9*$B$4+L752&lt;=$B$2*'SFV+BESS'!$I$9,V9&lt;'SFV+BESS'!$I$7), V9*$B$4, IF(AND(V9&gt;0,V9*$B$4+L752&gt;$B$2*'SFV+BESS'!$I$9,V9&lt;'SFV+BESS'!$I$7),$B$2*'SFV+BESS'!$I$9-L752,IF(AND(V9&gt;0,V9*$B$4+L752&gt;$B$2*'SFV+BESS'!$I$9,V9&gt;'SFV+BESS'!$I$7),'SFV+BESS'!$I$7-L752,IF(AND(V9&gt;0,V9*$B$4+L752&lt;=$B$2*'SFV+BESS'!$I$9,V9&gt;'SFV+BESS'!$I$7),'SFV+BESS'!$I$7,0))))</f>
        <v>0</v>
      </c>
      <c r="X9" s="27">
        <f>IF(AND(V9&lt;0,L752+V9/$B$5&gt;$H$2,-V9/'Carga-Descarga Año'!$B$5&lt;'SFV+BESS'!$I$7),V9/$B$5,IF(AND(V9&lt;0,L752+V9/$B$5&gt;$H$2,-V9/'Carga-Descarga Año'!$B$5&gt;'SFV+BESS'!$I$7),-'SFV+BESS'!$I$7,IF(AND(V9&lt;0,L752+V9/$B$5&lt;$H$2),-MIN('SFV+BESS'!$I$7,L752-$H$2),0)))</f>
        <v>0</v>
      </c>
      <c r="Y9" s="27"/>
      <c r="Z9" s="2">
        <f>IF(V9&gt;0,U9,T9)</f>
        <v>0</v>
      </c>
      <c r="AA9" s="27">
        <f>-X9*$B$5</f>
        <v>0</v>
      </c>
      <c r="AB9" s="27">
        <f>IF(AA9&lt;-V9,-(V9+AA9),0)</f>
        <v>0</v>
      </c>
      <c r="AC9" s="28">
        <f>IF((L752+W9+X9)&gt;=$B$2*'SFV+BESS'!$I$9, $B$2*'SFV+BESS'!$I$9, (L752+W9+X9))</f>
        <v>108.20926422232591</v>
      </c>
      <c r="AD9" s="110">
        <f>IF(V9&gt;0,V9-W9/$B$4,0)</f>
        <v>0</v>
      </c>
      <c r="AI9" s="251">
        <v>1</v>
      </c>
      <c r="AJ9" s="117">
        <v>0</v>
      </c>
      <c r="AK9" s="33">
        <f>Gen_Cons_Horario!AG5*(1-$E$3)^($E$4-1)</f>
        <v>0</v>
      </c>
      <c r="AL9" s="33">
        <f>Gen_Cons_Horario!B1451</f>
        <v>0</v>
      </c>
      <c r="AM9" s="34">
        <f>AK9-AL9</f>
        <v>0</v>
      </c>
      <c r="AN9" s="116">
        <f>IF(AND(AM9&gt;0,AM9*$B$4+AC680&lt;=$B$2*'SFV+BESS'!$I$9,AM9&lt;'SFV+BESS'!$I$7), AM9*$B$4, IF(AND(AM9&gt;0,AM9*$B$4+AC680&gt;$B$2*'SFV+BESS'!$I$9,AM9*$B$4&lt;'SFV+BESS'!$I$7),$B$2*'SFV+BESS'!$I$9-AC680,IF(AND(AM9&gt;0,AM9*$B$4+AC680&gt;$B$2*'SFV+BESS'!$I$9,AM9*$B$4&gt;'SFV+BESS'!$I$7,AC680&lt;$B$2*'SFV+BESS'!$I$9),$B$2*'SFV+BESS'!$I$9-AC680,IF(AND(AM9&gt;0,AM9*$B$4+AC680&lt;=$B$2*'SFV+BESS'!$I$9,AM9&gt;'SFV+BESS'!$I$7),'SFV+BESS'!$I$7,0))))</f>
        <v>0</v>
      </c>
      <c r="AO9" s="27">
        <f>IF(AND(AM9&lt;0,AC680+AM9/$B$5&gt;$H$2,-AM9/'Carga-Descarga Año'!$B$5&lt;'SFV+BESS'!$I$7),AM9/$B$5,IF(AND(AM9&lt;0,AC680+AM9/$B$5&gt;$H$2,-AM9/'Carga-Descarga Año'!$B$5&gt;'SFV+BESS'!$I$7),-'SFV+BESS'!$I$7,IF(AND(AM9&lt;0,AC680+AM9/$B$5&lt;$H$2),-MIN('SFV+BESS'!$I$7,AC680-$H$2),0)))</f>
        <v>0</v>
      </c>
      <c r="AP9" s="27"/>
      <c r="AQ9" s="2">
        <f>IF(AM9&gt;0,AL9,AK9)</f>
        <v>0</v>
      </c>
      <c r="AR9" s="27">
        <f>-AO9*$B$5</f>
        <v>0</v>
      </c>
      <c r="AS9" s="27">
        <f>IF(AR9&lt;-AM9,-(AM9+AR9),0)</f>
        <v>0</v>
      </c>
      <c r="AT9" s="28">
        <f>IF((AC680+AN9+AO9)&gt;=$B$2*'SFV+BESS'!$I$9, $B$2*'SFV+BESS'!$I$9, (AC680+AN9+AO9))</f>
        <v>173.61249999999998</v>
      </c>
      <c r="AU9" s="110">
        <f>IF(AM9&gt;0,AM9-AN9/$B$4,0)</f>
        <v>0</v>
      </c>
      <c r="AZ9" s="251">
        <v>1</v>
      </c>
      <c r="BA9" s="117">
        <v>0</v>
      </c>
      <c r="BB9" s="33">
        <f>Gen_Cons_Horario!AH5*(1-$E$3)^($E$4-1)</f>
        <v>0</v>
      </c>
      <c r="BC9" s="33">
        <f>Gen_Cons_Horario!B2195</f>
        <v>0</v>
      </c>
      <c r="BD9" s="34">
        <f>BB9-BC9</f>
        <v>0</v>
      </c>
      <c r="BE9" s="116">
        <f>IF(AND(BD9&gt;0,BD9*$B$4+AT752&lt;=$B$2*'SFV+BESS'!$I$9,BD9&lt;'SFV+BESS'!$I$7), BD9*$B$4, IF(AND(BD9&gt;0,BD9*$B$4+AT752&gt;$B$2*'SFV+BESS'!$I$9,BD9*$B$4&lt;'SFV+BESS'!$I$7),$B$2*'SFV+BESS'!$I$9-AT752,IF(AND(BD9&gt;0,BD9*$B$4+AT752&gt;$B$2*'SFV+BESS'!$I$9,BD9*$B$4&gt;'SFV+BESS'!$I$7,AT752&lt;$B$2*'SFV+BESS'!$I$9),$B$2*'SFV+BESS'!$I$9-AT752,IF(AND(BD9&gt;0,BD9*$B$4+AT752&lt;=$B$2*'SFV+BESS'!$I$9,BD9&gt;'SFV+BESS'!$I$7),'SFV+BESS'!$I$7,0))))</f>
        <v>0</v>
      </c>
      <c r="BF9" s="27">
        <f>IF(AND(BD9&lt;0,AT752+BD9/$B$5&gt;$H$2,-BD9/'Carga-Descarga Año'!$B$5&lt;'SFV+BESS'!$I$7),BD9/$B$5,IF(AND(BD9&lt;0,AT752+BD9/$B$5&gt;$H$2,-BD9/'Carga-Descarga Año'!$B$5&gt;'SFV+BESS'!$I$7),-'SFV+BESS'!$I$7,IF(AND(BD9&lt;0,AT752+BD9/$B$5&lt;$H$2),-MIN('SFV+BESS'!$I$7,AT752-$H$2),0)))</f>
        <v>0</v>
      </c>
      <c r="BG9" s="27"/>
      <c r="BH9" s="2">
        <f>IF(BD9&gt;0,BC9,BB9)</f>
        <v>0</v>
      </c>
      <c r="BI9" s="27">
        <f>-BF9*$B$5</f>
        <v>0</v>
      </c>
      <c r="BJ9" s="27">
        <f>IF(BI9&lt;-BD9,-(BD9+BI9),0)</f>
        <v>0</v>
      </c>
      <c r="BK9" s="28">
        <f>IF((AT752+BE9+BF9)&gt;=$B$2*'SFV+BESS'!$I$9, $B$2*'SFV+BESS'!$I$9, (AT752+BE9+BF9))</f>
        <v>173.61249999999998</v>
      </c>
      <c r="BL9" s="110">
        <f>IF(BD9&gt;0,BD9-BE9/$B$4,0)</f>
        <v>0</v>
      </c>
      <c r="BQ9" s="251">
        <v>1</v>
      </c>
      <c r="BR9" s="117">
        <v>0</v>
      </c>
      <c r="BS9" s="33">
        <f>Gen_Cons_Horario!AI5*(1-$E$3)^($E$4-1)</f>
        <v>0</v>
      </c>
      <c r="BT9" s="33">
        <f>Gen_Cons_Horario!B2915</f>
        <v>0</v>
      </c>
      <c r="BU9" s="34">
        <f>BS9-BT9</f>
        <v>0</v>
      </c>
      <c r="BV9" s="116">
        <f>IF(AND(BU9&gt;0,BU9*$B$4+BK728&lt;=$B$2*'SFV+BESS'!$I$9,BU9&lt;'SFV+BESS'!$I$7), BU9*$B$4, IF(AND(BU9&gt;0,BU9*$B$4+BK728&gt;$B$2*'SFV+BESS'!$I$9,BU9*$B$4&lt;'SFV+BESS'!$I$7),$B$2*'SFV+BESS'!$I$9-BK728,IF(AND(BU9&gt;0,BU9*$B$4+BK728&gt;$B$2*'SFV+BESS'!$I$9,BU9*$B$4&gt;'SFV+BESS'!$I$7,BK728&lt;$B$2*'SFV+BESS'!$I$9),$B$2*'SFV+BESS'!$I$9-BK728,IF(AND(BU9&gt;0,BU9*$B$4+BK728&lt;=$B$2*'SFV+BESS'!$I$9,BU9&gt;'SFV+BESS'!$I$7),'SFV+BESS'!$I$7,0))))</f>
        <v>0</v>
      </c>
      <c r="BW9" s="27">
        <f>IF(AND(BU9&lt;0,BK728+BU9/$B$5&gt;$H$2,-BU9/'Carga-Descarga Año'!$B$5&lt;'SFV+BESS'!$I$7),BU9/$B$5,IF(AND(BU9&lt;0,BK728+BU9/$B$5&gt;$H$2,-BU9/'Carga-Descarga Año'!$B$5&gt;'SFV+BESS'!$I$7),-'SFV+BESS'!$I$7,IF(AND(BU9&lt;0,BK728+BU9/$B$5&lt;$H$2),-MIN('SFV+BESS'!$I$7,BK728-$H$2),0)))</f>
        <v>0</v>
      </c>
      <c r="BX9" s="27"/>
      <c r="BY9" s="2">
        <f>IF(BU9&gt;0,BT9,BS9)</f>
        <v>0</v>
      </c>
      <c r="BZ9" s="27">
        <f>-BW9*$B$5</f>
        <v>0</v>
      </c>
      <c r="CA9" s="27">
        <f>IF(BZ9&lt;-BU9,-(BU9+BZ9),0)</f>
        <v>0</v>
      </c>
      <c r="CB9" s="28">
        <f>IF((BK728+BV9+BW9)&gt;=$B$2*'SFV+BESS'!$I$9, $B$2*'SFV+BESS'!$I$9, (BK728+BV9+BW9))</f>
        <v>173.61249999999998</v>
      </c>
      <c r="CC9" s="110">
        <f>IF(BU9&gt;0,BU9-BV9/$B$4,0)</f>
        <v>0</v>
      </c>
      <c r="CH9" s="251">
        <v>1</v>
      </c>
      <c r="CI9" s="117">
        <v>0</v>
      </c>
      <c r="CJ9" s="220">
        <f>Gen_Cons_Horario!AJ5*(1-$E$3)^($E$4-1)</f>
        <v>0</v>
      </c>
      <c r="CK9" s="33">
        <f>Gen_Cons_Horario!B3659</f>
        <v>0</v>
      </c>
      <c r="CL9" s="34">
        <f>CJ9-CK9</f>
        <v>0</v>
      </c>
      <c r="CM9" s="116">
        <f>IF(AND(CL9&gt;0,CL9*$B$4+CB752&lt;=$B$2*'SFV+BESS'!$I$9,CL9&lt;'SFV+BESS'!$I$7), CL9*$B$4, IF(AND(CL9&gt;0,CL9*$B$4+CB752&gt;$B$2*'SFV+BESS'!$I$9,CL9*$B$4&lt;'SFV+BESS'!$I$7),$B$2*'SFV+BESS'!$I$9-CB752,IF(AND(CL9&gt;0,CL9*$B$4+CB752&gt;$B$2*'SFV+BESS'!$I$9,CL9*$B$4&gt;'SFV+BESS'!$I$7,CB752&lt;$B$2*'SFV+BESS'!$I$9),$B$2*'SFV+BESS'!$I$9-CB752,IF(AND(CL9&gt;0,CL9*$B$4+CB752&lt;=$B$2*'SFV+BESS'!$I$9,CL9&gt;'SFV+BESS'!$I$7),'SFV+BESS'!$I$7,0))))</f>
        <v>0</v>
      </c>
      <c r="CN9" s="27">
        <f>IF(AND(CL9&lt;0,CB752+CL9/$B$5&gt;$H$2,-CL9/'Carga-Descarga Año'!$B$5&lt;'SFV+BESS'!$I$7),CL9/$B$5,IF(AND(CL9&lt;0,CB752+CL9/$B$5&gt;$H$2,-CL9/'Carga-Descarga Año'!$B$5&gt;'SFV+BESS'!$I$7),-'SFV+BESS'!$I$7,IF(AND(CL9&lt;0,CB752+CL9/$B$5&lt;$H$2),-MIN('SFV+BESS'!$I$7,CB752-$H$2),0)))</f>
        <v>0</v>
      </c>
      <c r="CO9" s="27"/>
      <c r="CP9" s="2">
        <f>IF(CL9&gt;0,CK9,CJ9)</f>
        <v>0</v>
      </c>
      <c r="CQ9" s="27">
        <f>-CN9*$B$5</f>
        <v>0</v>
      </c>
      <c r="CR9" s="27">
        <f>IF(CQ9&lt;-CL9,-(CL9+CQ9),0)</f>
        <v>0</v>
      </c>
      <c r="CS9" s="28">
        <f>IF((CB752+CM9+CN9)&gt;=$B$2*'SFV+BESS'!$I$9, $B$2*'SFV+BESS'!$I$9, (CB752+CM9+CN9))</f>
        <v>173.61249999999998</v>
      </c>
      <c r="CT9" s="110">
        <f>IF(CL9&gt;0,CL9-CM9/$B$4,0)</f>
        <v>0</v>
      </c>
      <c r="CY9" s="251">
        <v>1</v>
      </c>
      <c r="CZ9" s="117">
        <v>0</v>
      </c>
      <c r="DA9" s="33">
        <f>Gen_Cons_Horario!AK5*(1-$E$3)^($E$4-1)</f>
        <v>0</v>
      </c>
      <c r="DB9" s="33">
        <f>Gen_Cons_Horario!B4379</f>
        <v>0</v>
      </c>
      <c r="DC9" s="34">
        <f>DA9-DB9</f>
        <v>0</v>
      </c>
      <c r="DD9" s="116">
        <f>IF(AND(DC9&gt;0,DC9*$B$4+CS728&lt;=$B$2*'SFV+BESS'!$I$9,DC9&lt;'SFV+BESS'!$I$7), DC9*$B$4, IF(AND(DC9&gt;0,DC9*$B$4+CS728&gt;$B$2*'SFV+BESS'!$I$9,DC9*$B$4&lt;'SFV+BESS'!$I$7),$B$2*'SFV+BESS'!$I$9-CS728,IF(AND(DC9&gt;0,DC9*$B$4+CS728&gt;$B$2*'SFV+BESS'!$I$9,DC9*$B$4&gt;'SFV+BESS'!$I$7,CS728&lt;$B$2*'SFV+BESS'!$I$9),$B$2*'SFV+BESS'!$I$9-CS728,IF(AND(DC9&gt;0,DC9*$B$4+CS728&lt;=$B$2*'SFV+BESS'!$I$9,DC9&gt;'SFV+BESS'!$I$7),'SFV+BESS'!$I$7,0))))</f>
        <v>0</v>
      </c>
      <c r="DE9" s="27">
        <f>IF(AND(DC9&lt;0,CS728+DC9/$B$5&gt;$H$2,-DC9/'Carga-Descarga Año'!$B$5&lt;'SFV+BESS'!$I$7),DC9/$B$5,IF(AND(DC9&lt;0,CS728+DC9/$B$5&gt;$H$2,-DC9/'Carga-Descarga Año'!$B$5&gt;'SFV+BESS'!$I$7),-'SFV+BESS'!$I$7,IF(AND(DC9&lt;0,CS728+DC9/$B$5&lt;$H$2),-MIN('SFV+BESS'!$I$7,CS728-$H$2),0)))</f>
        <v>0</v>
      </c>
      <c r="DF9" s="27"/>
      <c r="DG9" s="2">
        <f>IF(DC9&gt;0,DB9,DA9)</f>
        <v>0</v>
      </c>
      <c r="DH9" s="27">
        <f>-DE9*$B$5</f>
        <v>0</v>
      </c>
      <c r="DI9" s="27">
        <f>IF(DH9&lt;-DC9,-(DC9+DH9),0)</f>
        <v>0</v>
      </c>
      <c r="DJ9" s="28">
        <f>IF((CS728+DD9+DE9)&gt;=$B$2*'SFV+BESS'!$I$9, $B$2*'SFV+BESS'!$I$9, (CS728+DD9+DE9))</f>
        <v>173.61249999999998</v>
      </c>
      <c r="DK9" s="110">
        <f>IF(DC9&gt;0,DC9-DD9/$B$4,0)</f>
        <v>0</v>
      </c>
      <c r="DP9" s="251">
        <v>1</v>
      </c>
      <c r="DQ9" s="117">
        <v>0</v>
      </c>
      <c r="DR9" s="33">
        <f>Gen_Cons_Horario!AL5*(1-$E$3)^($E$4-1)</f>
        <v>0</v>
      </c>
      <c r="DS9" s="33">
        <f>Gen_Cons_Horario!B5123</f>
        <v>0</v>
      </c>
      <c r="DT9" s="34">
        <f>DR9-DS9</f>
        <v>0</v>
      </c>
      <c r="DU9" s="116">
        <f>IF(AND(DT9&gt;0,DT9*$B$4+DJ752&lt;=$B$2*'SFV+BESS'!$I$9,DT9&lt;'SFV+BESS'!$I$7), DT9*$B$4, IF(AND(DT9&gt;0,DT9*$B$4+DJ752&gt;$B$2*'SFV+BESS'!$I$9,DT9*$B$4&lt;'SFV+BESS'!$I$7),$B$2*'SFV+BESS'!$I$9-DJ752,IF(AND(DT9&gt;0,DT9*$B$4+DJ752&gt;$B$2*'SFV+BESS'!$I$9,DT9*$B$4&gt;'SFV+BESS'!$I$7,DJ752&lt;$B$2*'SFV+BESS'!$I$9),$B$2*'SFV+BESS'!$I$9-DJ752,IF(AND(DT9&gt;0,DT9*$B$4+DJ752&lt;=$B$2*'SFV+BESS'!$I$9,DT9&gt;'SFV+BESS'!$I$7),'SFV+BESS'!$I$7,0))))</f>
        <v>0</v>
      </c>
      <c r="DV9" s="27">
        <f>IF(AND(DT9&lt;0,DJ752+DT9/$B$5&gt;$H$2,-DT9/'Carga-Descarga Año'!$B$5&lt;'SFV+BESS'!$I$7),DT9/$B$5,IF(AND(DT9&lt;0,DJ752+DT9/$B$5&gt;$H$2,-DT9/'Carga-Descarga Año'!$B$5&gt;'SFV+BESS'!$I$7),-'SFV+BESS'!$I$7,IF(AND(DT9&lt;0,DJ752+DT9/$B$5&lt;$H$2),-MIN('SFV+BESS'!$I$7,DJ752-$H$2),0)))</f>
        <v>0</v>
      </c>
      <c r="DW9" s="27"/>
      <c r="DX9" s="2">
        <f>IF(DT9&gt;0,DS9,DR9)</f>
        <v>0</v>
      </c>
      <c r="DY9" s="27">
        <f>-DV9*$B$5</f>
        <v>0</v>
      </c>
      <c r="DZ9" s="27">
        <f>IF(DY9&lt;-DT9,-(DT9+DY9),0)</f>
        <v>0</v>
      </c>
      <c r="EA9" s="28">
        <f>IF((DJ752+DU9+DV9)&gt;=$B$2*'SFV+BESS'!$I$9, $B$2*'SFV+BESS'!$I$9, (DJ752+DU9+DV9))</f>
        <v>173.61249999999998</v>
      </c>
      <c r="EB9" s="110">
        <f>IF(DT9&gt;0,DT9-DU9/$B$4,0)</f>
        <v>0</v>
      </c>
      <c r="EG9" s="251">
        <v>1</v>
      </c>
      <c r="EH9" s="117">
        <v>0</v>
      </c>
      <c r="EI9" s="33">
        <f>Gen_Cons_Horario!AM5*(1-$E$3)^($E$4-1)</f>
        <v>0</v>
      </c>
      <c r="EJ9" s="33">
        <f>Gen_Cons_Horario!B5867</f>
        <v>0</v>
      </c>
      <c r="EK9" s="34">
        <f>EI9-EJ9</f>
        <v>0</v>
      </c>
      <c r="EL9" s="116">
        <f>IF(AND(EK9&gt;0,EK9*$B$4+EA752&lt;=$B$2*'SFV+BESS'!$I$9,EK9&lt;'SFV+BESS'!$I$7), EK9*$B$4, IF(AND(EK9&gt;0,EK9*$B$4+EA752&gt;$B$2*'SFV+BESS'!$I$9,EK9*$B$4&lt;'SFV+BESS'!$I$7),$B$2*'SFV+BESS'!$I$9-EA752,IF(AND(EK9&gt;0,EK9*$B$4+EA752&gt;$B$2*'SFV+BESS'!$I$9,EK9*$B$4&gt;'SFV+BESS'!$I$7,EA752&lt;$B$2*'SFV+BESS'!$I$9),$B$2*'SFV+BESS'!$I$9-EA752,IF(AND(EK9&gt;0,EK9*$B$4+EA752&lt;=$B$2*'SFV+BESS'!$I$9,EK9&gt;'SFV+BESS'!$I$7),'SFV+BESS'!$I$7,0))))</f>
        <v>0</v>
      </c>
      <c r="EM9" s="27">
        <f>IF(AND(EK9&lt;0,EA752+EK9/$B$5&gt;$H$2,-EK9/'Carga-Descarga Año'!$B$5&lt;'SFV+BESS'!$I$7),EK9/$B$5,IF(AND(EK9&lt;0,EA752+EK9/$B$5&gt;$H$2,-EK9/'Carga-Descarga Año'!$B$5&gt;'SFV+BESS'!$I$7),-'SFV+BESS'!$I$7,IF(AND(EK9&lt;0,EA752+EK9/$B$5&lt;$H$2),-MIN('SFV+BESS'!$I$7,EA752-$H$2),0)))</f>
        <v>0</v>
      </c>
      <c r="EN9" s="27"/>
      <c r="EO9" s="2">
        <f>IF(EK9&gt;0,EJ9,EI9)</f>
        <v>0</v>
      </c>
      <c r="EP9" s="27">
        <f>-EM9*$B$5</f>
        <v>0</v>
      </c>
      <c r="EQ9" s="27">
        <f>IF(EP9&lt;-EK9,-(EK9+EP9),0)</f>
        <v>0</v>
      </c>
      <c r="ER9" s="28">
        <f>IF((EA752+EL9+EM9)&gt;=$B$2*'SFV+BESS'!$I$9, $B$2*'SFV+BESS'!$I$9, (EA752+EL9+EM9))</f>
        <v>173.61249999999998</v>
      </c>
      <c r="ES9" s="110">
        <f>IF(EK9&gt;0,EK9-EL9/$B$4,0)</f>
        <v>0</v>
      </c>
      <c r="EX9" s="251">
        <v>1</v>
      </c>
      <c r="EY9" s="117">
        <v>0</v>
      </c>
      <c r="EZ9" s="33">
        <f>Gen_Cons_Horario!AN5*(1-$E$3)^($E$4-1)</f>
        <v>0</v>
      </c>
      <c r="FA9" s="33">
        <f>Gen_Cons_Horario!B6587</f>
        <v>0</v>
      </c>
      <c r="FB9" s="34">
        <f>EZ9-FA9</f>
        <v>0</v>
      </c>
      <c r="FC9" s="116">
        <f>IF(AND(FB9&gt;0,FB9*$B$4+ER728&lt;=$B$2*'SFV+BESS'!$I$9,FB9&lt;'SFV+BESS'!$I$7), FB9*$B$4, IF(AND(FB9&gt;0,FB9*$B$4+ER728&gt;$B$2*'SFV+BESS'!$I$9,FB9*$B$4&lt;'SFV+BESS'!$I$7),$B$2*'SFV+BESS'!$I$9-ER728,IF(AND(FB9&gt;0,FB9*$B$4+ER728&gt;$B$2*'SFV+BESS'!$I$9,FB9*$B$4&gt;'SFV+BESS'!$I$7,ER728&lt;$B$2*'SFV+BESS'!$I$9),$B$2*'SFV+BESS'!$I$9-ER728,IF(AND(FB9&gt;0,FB9*$B$4+ER728&lt;=$B$2*'SFV+BESS'!$I$9,FB9&gt;'SFV+BESS'!$I$7),'SFV+BESS'!$I$7,0))))</f>
        <v>0</v>
      </c>
      <c r="FD9" s="27">
        <f>IF(AND(FB9&lt;0,ER728+FB9/$B$5&gt;$H$2,-FB9/'Carga-Descarga Año'!$B$5&lt;'SFV+BESS'!$I$7),FB9/$B$5,IF(AND(FB9&lt;0,ER728+FB9/$B$5&gt;$H$2,-FB9/'Carga-Descarga Año'!$B$5&gt;'SFV+BESS'!$I$7),-'SFV+BESS'!$I$7,IF(AND(FB9&lt;0,ER728+FB9/$B$5&lt;$H$2),-MIN('SFV+BESS'!$I$7,ER728-$H$2),0)))</f>
        <v>0</v>
      </c>
      <c r="FE9" s="27"/>
      <c r="FF9" s="2">
        <f>IF(FB9&gt;0,FA9,EZ9)</f>
        <v>0</v>
      </c>
      <c r="FG9" s="27">
        <f>-FD9*$B$5</f>
        <v>0</v>
      </c>
      <c r="FH9" s="27">
        <f>IF(FG9&lt;-FB9,-(FB9+FG9),0)</f>
        <v>0</v>
      </c>
      <c r="FI9" s="28">
        <f>IF((ER728+FC9+FD9)&gt;=$B$2*'SFV+BESS'!$I$9, $B$2*'SFV+BESS'!$I$9, (ER728+FC9+FD9))</f>
        <v>173.61249999999998</v>
      </c>
      <c r="FJ9" s="110">
        <f>IF(FB9&gt;0,FB9-FC9/$B$4,0)</f>
        <v>0</v>
      </c>
      <c r="FO9" s="251">
        <v>1</v>
      </c>
      <c r="FP9" s="117">
        <v>0</v>
      </c>
      <c r="FQ9" s="33">
        <f>Gen_Cons_Horario!AO5*(1-$E$3)^($E$4-1)</f>
        <v>0</v>
      </c>
      <c r="FR9" s="33">
        <f>Gen_Cons_Horario!B7331</f>
        <v>0</v>
      </c>
      <c r="FS9" s="34">
        <f>FQ9-FR9</f>
        <v>0</v>
      </c>
      <c r="FT9" s="116">
        <f>IF(AND(FS9&gt;0,FS9*$B$4+FI752&lt;=$B$2*'SFV+BESS'!$I$9,FS9&lt;'SFV+BESS'!$I$7), FS9*$B$4, IF(AND(FS9&gt;0,FS9*$B$4+FI752&gt;$B$2*'SFV+BESS'!$I$9,FS9*$B$4&lt;'SFV+BESS'!$I$7),$B$2*'SFV+BESS'!$I$9-FI752,IF(AND(FS9&gt;0,FS9*$B$4+FI752&gt;$B$2*'SFV+BESS'!$I$9,FS9*$B$4&gt;'SFV+BESS'!$I$7,FI752&lt;$B$2*'SFV+BESS'!$I$9),$B$2*'SFV+BESS'!$I$9-FI752,IF(AND(FS9&gt;0,FS9*$B$4+FI752&lt;=$B$2*'SFV+BESS'!$I$9,FS9&gt;'SFV+BESS'!$I$7),'SFV+BESS'!$I$7,0))))</f>
        <v>0</v>
      </c>
      <c r="FU9" s="27">
        <f>IF(AND(FS9&lt;0,FI752+FS9/$B$5&gt;$H$2,-FS9/'Carga-Descarga Año'!$B$5&lt;'SFV+BESS'!$I$7),FS9/$B$5,IF(AND(FS9&lt;0,FI752+FS9/$B$5&gt;$H$2,-FS9/'Carga-Descarga Año'!$B$5&gt;'SFV+BESS'!$I$7),-'SFV+BESS'!$I$7,IF(AND(FS9&lt;0,FI752+FS9/$B$5&lt;$H$2),-MIN('SFV+BESS'!$I$7,FI752-$H$2),0)))</f>
        <v>0</v>
      </c>
      <c r="FV9" s="27"/>
      <c r="FW9" s="2">
        <f>IF(FS9&gt;0,FR9,FQ9)</f>
        <v>0</v>
      </c>
      <c r="FX9" s="27">
        <f>-FU9*$B$5</f>
        <v>0</v>
      </c>
      <c r="FY9" s="27">
        <f>IF(FX9&lt;-FS9,-(FS9+FX9),0)</f>
        <v>0</v>
      </c>
      <c r="FZ9" s="28">
        <f>IF((FI752+FT9+FU9)&gt;=$B$2*'SFV+BESS'!$I$9, $B$2*'SFV+BESS'!$I$9, (FI752+FT9+FU9))</f>
        <v>173.61249999999998</v>
      </c>
      <c r="GA9" s="110">
        <f>IF(FS9&gt;0,FS9-FT9/$B$4,0)</f>
        <v>0</v>
      </c>
      <c r="GF9" s="251">
        <v>1</v>
      </c>
      <c r="GG9" s="117">
        <v>0</v>
      </c>
      <c r="GH9" s="33">
        <f>Gen_Cons_Horario!AP5*(1-$E$3)^($E$4-1)</f>
        <v>0</v>
      </c>
      <c r="GI9" s="33">
        <f>Gen_Cons_Horario!B8051</f>
        <v>0</v>
      </c>
      <c r="GJ9" s="34">
        <f>GH9-GI9</f>
        <v>0</v>
      </c>
      <c r="GK9" s="116">
        <f>IF(AND(GJ9&gt;0,GJ9*$B$4+FZ728&lt;=$B$2*'SFV+BESS'!$I$9,GJ9&lt;'SFV+BESS'!$I$7), GJ9*$B$4, IF(AND(GJ9&gt;0,GJ9*$B$4+FZ728&gt;$B$2*'SFV+BESS'!$I$9,GJ9*$B$4&lt;'SFV+BESS'!$I$7),$B$2*'SFV+BESS'!$I$9-FZ728,IF(AND(GJ9&gt;0,GJ9*$B$4+FZ728&gt;$B$2*'SFV+BESS'!$I$9,GJ9*$B$4&gt;'SFV+BESS'!$I$7,FZ728&lt;$B$2*'SFV+BESS'!$I$9),$B$2*'SFV+BESS'!$I$9-FZ728,IF(AND(GJ9&gt;0,GJ9*$B$4+FZ728&lt;=$B$2*'SFV+BESS'!$I$9,GJ9&gt;'SFV+BESS'!$I$7),'SFV+BESS'!$I$7,0))))</f>
        <v>0</v>
      </c>
      <c r="GL9" s="27">
        <f>IF(AND(GJ9&lt;0,FZ728+GJ9/$B$5&gt;$H$2,-GJ9/'Carga-Descarga Año'!$B$5&lt;'SFV+BESS'!$I$7),GJ9/$B$5,IF(AND(GJ9&lt;0,FZ728+GJ9/$B$5&gt;$H$2,-GJ9/'Carga-Descarga Año'!$B$5&gt;'SFV+BESS'!$I$7),-'SFV+BESS'!$I$7,IF(AND(GJ9&lt;0,FZ728+GJ9/$B$5&lt;$H$2),-MIN('SFV+BESS'!$I$7,FZ728-$H$2),0)))</f>
        <v>0</v>
      </c>
      <c r="GM9" s="27"/>
      <c r="GN9" s="2">
        <f>IF(GJ9&gt;0,GI9,GH9)</f>
        <v>0</v>
      </c>
      <c r="GO9" s="27">
        <f>-GL9*$B$5</f>
        <v>0</v>
      </c>
      <c r="GP9" s="27">
        <f>IF(GO9&lt;-GJ9,-(GJ9+GO9),0)</f>
        <v>0</v>
      </c>
      <c r="GQ9" s="28">
        <f>IF((FZ728+GK9+GL9)&gt;=$B$2*'SFV+BESS'!$I$9, $B$2*'SFV+BESS'!$I$9, (FZ728+GK9+GL9))</f>
        <v>173.61249999999998</v>
      </c>
      <c r="GR9" s="110">
        <f>IF(GJ9&gt;0,GJ9-GK9/$B$4,0)</f>
        <v>0</v>
      </c>
    </row>
    <row r="10" spans="1:203">
      <c r="A10" s="249"/>
      <c r="B10" s="48">
        <v>4.1666666666666699E-2</v>
      </c>
      <c r="C10" s="118">
        <f>Gen_Cons_Horario!AE6*(1-$E$3)^($E$4-1)</f>
        <v>0</v>
      </c>
      <c r="D10" s="2">
        <f>Gen_Cons_Horario!B36</f>
        <v>0</v>
      </c>
      <c r="E10" s="119">
        <f t="shared" si="0"/>
        <v>0</v>
      </c>
      <c r="F10" s="116">
        <f>IF(AND(E10&gt;0,E10*$B$4+L9&lt;=$B$2*'SFV+BESS'!$I$9,E10&lt;'SFV+BESS'!$I$7), E10*$B$4, IF(AND(E10&gt;0,E10*$B$4+L9&gt;$B$2*'SFV+BESS'!$I$9,E10*$B$4&lt;'SFV+BESS'!$I$7),$B$2*'SFV+BESS'!$I$9-L9,IF(AND(E10&gt;0,E10*$B$4+L9&gt;$B$2*'SFV+BESS'!$I$9,E10*$B$4&gt;'SFV+BESS'!$I$7,L9&lt;$B$2*'SFV+BESS'!$I$9),$B$2*'SFV+BESS'!$I$9-L9,IF(AND(E10&gt;0,E10*$B$4+L9&lt;=$B$2*'SFV+BESS'!$I$9,E10&gt;'SFV+BESS'!$I$7),'SFV+BESS'!$I$7,0))))</f>
        <v>0</v>
      </c>
      <c r="G10" s="27">
        <f>IF(AND(E10&lt;0,L9+E10/$B$5&gt;$H$2,-E10/'Carga-Descarga Año'!$B$5&lt;'SFV+BESS'!$I$7),E10/$B$5,IF(AND(E10&lt;0,L9+E10/$B$5&gt;$H$2,-E10/'Carga-Descarga Año'!$B$5&gt;'SFV+BESS'!$I$7),-'SFV+BESS'!$I$7,IF(AND(E10&lt;0,L9+E10/$B$5&lt;$H$2),-MIN('SFV+BESS'!$I$7,L9-$H$2),0)))</f>
        <v>0</v>
      </c>
      <c r="H10" s="2"/>
      <c r="I10" s="2">
        <f t="shared" si="1"/>
        <v>0</v>
      </c>
      <c r="J10" s="27">
        <f t="shared" ref="J10:J73" si="3">-G10*$B$5</f>
        <v>0</v>
      </c>
      <c r="K10" s="27">
        <f t="shared" si="2"/>
        <v>0</v>
      </c>
      <c r="L10" s="28">
        <f>IF((L9+F10+G10)&gt;=$B$2*'SFV+BESS'!$I$9, $B$2*'SFV+BESS'!$I$9, (L9+F10+G10))</f>
        <v>17</v>
      </c>
      <c r="M10" s="110">
        <f t="shared" ref="M10:M73" si="4">IF(E10&gt;0,E10-F10/$B$4,0)</f>
        <v>0</v>
      </c>
      <c r="R10" s="251"/>
      <c r="S10" s="48">
        <v>4.1666666666666699E-2</v>
      </c>
      <c r="T10" s="2">
        <f>Gen_Cons_Horario!AF6*(1-$E$3)^($E$4-1)</f>
        <v>0</v>
      </c>
      <c r="U10" s="2">
        <f>Gen_Cons_Horario!B780</f>
        <v>0</v>
      </c>
      <c r="V10" s="29">
        <f t="shared" ref="V10:V20" si="5">T10-U10</f>
        <v>0</v>
      </c>
      <c r="W10" s="116">
        <f>IF(AND(V10&gt;0,V10*$B$4+AC9&lt;=$B$2*'SFV+BESS'!$I$9,V10&lt;'SFV+BESS'!$I$7), V10*$B$4, IF(AND(V10&gt;0,V10*$B$4+AC9&gt;$B$2*'SFV+BESS'!$I$9,V10*$B$4&lt;'SFV+BESS'!$I$7),$B$2*'SFV+BESS'!$I$9-AC9,IF(AND(V10&gt;0,V10*$B$4+AC9&gt;$B$2*'SFV+BESS'!$I$9,V10*$B$4&gt;'SFV+BESS'!$I$7,AC9&lt;$B$2*'SFV+BESS'!$I$9),$B$2*'SFV+BESS'!$I$9-AC9,IF(AND(V10&gt;0,V10*$B$4+AC9&lt;=$B$2*'SFV+BESS'!$I$9,V10&gt;'SFV+BESS'!$I$7),'SFV+BESS'!$I$7,0))))</f>
        <v>0</v>
      </c>
      <c r="X10" s="27">
        <f>IF(AND(V10&lt;0,AC9+V10/$B$5&gt;$H$2,-V10/'Carga-Descarga Año'!$B$5&lt;'SFV+BESS'!$I$7),V10/$B$5,IF(AND(V10&lt;0,AC9+V10/$B$5&gt;$H$2,-V10/'Carga-Descarga Año'!$B$5&gt;'SFV+BESS'!$I$7),-'SFV+BESS'!$I$7,IF(AND(V10&lt;0,AC9+V10/$B$5&lt;$H$2),-MIN('SFV+BESS'!$I$7,AC9-$H$2),0)))</f>
        <v>0</v>
      </c>
      <c r="Y10" s="2"/>
      <c r="Z10" s="2">
        <f t="shared" ref="Z10:Z14" si="6">IF(V10&gt;0,U10,T10)</f>
        <v>0</v>
      </c>
      <c r="AA10" s="27">
        <f t="shared" ref="AA10:AA73" si="7">-X10*$B$5</f>
        <v>0</v>
      </c>
      <c r="AB10" s="27">
        <f>IF(AA10&lt;-V10,-(V10+AA10),0)</f>
        <v>0</v>
      </c>
      <c r="AC10" s="28">
        <f>IF((AC9+W10+X10)&gt;=$B$2*'SFV+BESS'!$I$9, $B$2*'SFV+BESS'!$I$9, (AC9+W10+X10))</f>
        <v>108.20926422232591</v>
      </c>
      <c r="AD10" s="110">
        <f t="shared" ref="AD10:AD73" si="8">IF(V10&gt;0,V10-W10/$B$4,0)</f>
        <v>0</v>
      </c>
      <c r="AI10" s="251"/>
      <c r="AJ10" s="48">
        <v>4.1666666666666699E-2</v>
      </c>
      <c r="AK10" s="33">
        <f>Gen_Cons_Horario!AG6*(1-$E$3)^($E$4-1)</f>
        <v>0</v>
      </c>
      <c r="AL10" s="33">
        <f>Gen_Cons_Horario!B1452</f>
        <v>0</v>
      </c>
      <c r="AM10" s="34">
        <f t="shared" ref="AM10:AM20" si="9">AK10-AL10</f>
        <v>0</v>
      </c>
      <c r="AN10" s="116">
        <f>IF(AND(AM10&gt;0,AM10*$B$4+AT9&lt;=$B$2*'SFV+BESS'!$I$9,AM10&lt;'SFV+BESS'!$I$7), AM10*$B$4, IF(AND(AM10&gt;0,AM10*$B$4+AT9&gt;$B$2*'SFV+BESS'!$I$9,AM10*$B$4&lt;'SFV+BESS'!$I$7),$B$2*'SFV+BESS'!$I$9-AT9,IF(AND(AM10&gt;0,AM10*$B$4+AT9&gt;$B$2*'SFV+BESS'!$I$9,AM10*$B$4&gt;'SFV+BESS'!$I$7,AT9&lt;$B$2*'SFV+BESS'!$I$9),$B$2*'SFV+BESS'!$I$9-AT9,IF(AND(AM10&gt;0,AM10*$B$4+AT9&lt;=$B$2*'SFV+BESS'!$I$9,AM10&gt;'SFV+BESS'!$I$7),'SFV+BESS'!$I$7,0))))</f>
        <v>0</v>
      </c>
      <c r="AO10" s="27">
        <f>IF(AND(AM10&lt;0,AT9+AM10/$B$5&gt;$H$2,-AM10/'Carga-Descarga Año'!$B$5&lt;'SFV+BESS'!$I$7),AM10/$B$5,IF(AND(AM10&lt;0,AT9+AM10/$B$5&gt;$H$2,-AM10/'Carga-Descarga Año'!$B$5&gt;'SFV+BESS'!$I$7),-'SFV+BESS'!$I$7,IF(AND(AM10&lt;0,AT9+AM10/$B$5&lt;$H$2),-MIN('SFV+BESS'!$I$7,AT9-$H$2),0)))</f>
        <v>0</v>
      </c>
      <c r="AP10" s="2"/>
      <c r="AQ10" s="2">
        <f t="shared" ref="AQ10:AQ14" si="10">IF(AM10&gt;0,AL10,AK10)</f>
        <v>0</v>
      </c>
      <c r="AR10" s="27">
        <f t="shared" ref="AR10:AR73" si="11">-AO10*$B$5</f>
        <v>0</v>
      </c>
      <c r="AS10" s="27">
        <f>IF(AR10&lt;-AM10,-(AM10+AR10),0)</f>
        <v>0</v>
      </c>
      <c r="AT10" s="28">
        <f>IF((AT9+AN10+AO10)&gt;=$B$2*'SFV+BESS'!$I$9, $B$2*'SFV+BESS'!$I$9, (AT9+AN10+AO10))</f>
        <v>173.61249999999998</v>
      </c>
      <c r="AU10" s="110">
        <f t="shared" ref="AU10:AU73" si="12">IF(AM10&gt;0,AM10-AN10/$B$4,0)</f>
        <v>0</v>
      </c>
      <c r="AZ10" s="251"/>
      <c r="BA10" s="48">
        <v>4.1666666666666699E-2</v>
      </c>
      <c r="BB10" s="33">
        <f>Gen_Cons_Horario!AH6*(1-$E$3)^($E$4-1)</f>
        <v>0</v>
      </c>
      <c r="BC10" s="33">
        <f>Gen_Cons_Horario!B2196</f>
        <v>0</v>
      </c>
      <c r="BD10" s="34">
        <f t="shared" ref="BD10:BD20" si="13">BB10-BC10</f>
        <v>0</v>
      </c>
      <c r="BE10" s="116">
        <f>IF(AND(BD10&gt;0,BD10*$B$4+BK9&lt;=$B$2*'SFV+BESS'!$I$9,BD10&lt;'SFV+BESS'!$I$7), BD10*$B$4, IF(AND(BD10&gt;0,BD10*$B$4+BK9&gt;$B$2*'SFV+BESS'!$I$9,BD10*$B$4&lt;'SFV+BESS'!$I$7),$B$2*'SFV+BESS'!$I$9-BK9,IF(AND(BD10&gt;0,BD10*$B$4+BK9&gt;$B$2*'SFV+BESS'!$I$9,BD10*$B$4&gt;'SFV+BESS'!$I$7,BK9&lt;$B$2*'SFV+BESS'!$I$9),$B$2*'SFV+BESS'!$I$9-BK9,IF(AND(BD10&gt;0,BD10*$B$4+BK9&lt;=$B$2*'SFV+BESS'!$I$9,BD10&gt;'SFV+BESS'!$I$7),'SFV+BESS'!$I$7,0))))</f>
        <v>0</v>
      </c>
      <c r="BF10" s="27">
        <f>IF(AND(BD10&lt;0,BK9+BD10/$B$5&gt;$H$2,-BD10/'Carga-Descarga Año'!$B$5&lt;'SFV+BESS'!$I$7),BD10/$B$5,IF(AND(BD10&lt;0,BK9+BD10/$B$5&gt;$H$2,-BD10/'Carga-Descarga Año'!$B$5&gt;'SFV+BESS'!$I$7),-'SFV+BESS'!$I$7,IF(AND(BD10&lt;0,BK9+BD10/$B$5&lt;$H$2),-MIN('SFV+BESS'!$I$7,BK9-$H$2),0)))</f>
        <v>0</v>
      </c>
      <c r="BG10" s="2"/>
      <c r="BH10" s="2">
        <f t="shared" ref="BH10:BH14" si="14">IF(BD10&gt;0,BC10,BB10)</f>
        <v>0</v>
      </c>
      <c r="BI10" s="27">
        <f t="shared" ref="BI10:BI73" si="15">-BF10*$B$5</f>
        <v>0</v>
      </c>
      <c r="BJ10" s="27">
        <f>IF(BI10&lt;-BD10,-(BD10+BI10),0)</f>
        <v>0</v>
      </c>
      <c r="BK10" s="28">
        <f>IF((BK9+BE10+BF10)&gt;=$B$2*'SFV+BESS'!$I$9, $B$2*'SFV+BESS'!$I$9, (BK9+BE10+BF10))</f>
        <v>173.61249999999998</v>
      </c>
      <c r="BL10" s="110">
        <f t="shared" ref="BL10:BL73" si="16">IF(BD10&gt;0,BD10-BE10/$B$4,0)</f>
        <v>0</v>
      </c>
      <c r="BQ10" s="251"/>
      <c r="BR10" s="48">
        <v>4.1666666666666699E-2</v>
      </c>
      <c r="BS10" s="33">
        <f>Gen_Cons_Horario!AI6*(1-$E$3)^($E$4-1)</f>
        <v>0</v>
      </c>
      <c r="BT10" s="33">
        <f>Gen_Cons_Horario!B2916</f>
        <v>0</v>
      </c>
      <c r="BU10" s="34">
        <f>BS10-BT10</f>
        <v>0</v>
      </c>
      <c r="BV10" s="116">
        <f>IF(AND(BU10&gt;0,BU10*$B$4+CB9&lt;=$B$2*'SFV+BESS'!$I$9,BU10&lt;'SFV+BESS'!$I$7), BU10*$B$4, IF(AND(BU10&gt;0,BU10*$B$4+CB9&gt;$B$2*'SFV+BESS'!$I$9,BU10*$B$4&lt;'SFV+BESS'!$I$7),$B$2*'SFV+BESS'!$I$9-CB9,IF(AND(BU10&gt;0,BU10*$B$4+CB9&gt;$B$2*'SFV+BESS'!$I$9,BU10*$B$4&gt;'SFV+BESS'!$I$7,CB9&lt;$B$2*'SFV+BESS'!$I$9),$B$2*'SFV+BESS'!$I$9-CB9,IF(AND(BU10&gt;0,BU10*$B$4+CB9&lt;=$B$2*'SFV+BESS'!$I$9,BU10&gt;'SFV+BESS'!$I$7),'SFV+BESS'!$I$7,0))))</f>
        <v>0</v>
      </c>
      <c r="BW10" s="27">
        <f>IF(AND(BU10&lt;0,CB9+BU10/$B$5&gt;$H$2,-BU10/'Carga-Descarga Año'!$B$5&lt;'SFV+BESS'!$I$7),BU10/$B$5,IF(AND(BU10&lt;0,CB9+BU10/$B$5&gt;$H$2,-BU10/'Carga-Descarga Año'!$B$5&gt;'SFV+BESS'!$I$7),-'SFV+BESS'!$I$7,IF(AND(BU10&lt;0,CB9+BU10/$B$5&lt;$H$2),-MIN('SFV+BESS'!$I$7,CB9-$H$2),0)))</f>
        <v>0</v>
      </c>
      <c r="BX10" s="2"/>
      <c r="BY10" s="2">
        <f t="shared" ref="BY10:BY14" si="17">IF(BU10&gt;0,BT10,BS10)</f>
        <v>0</v>
      </c>
      <c r="BZ10" s="27">
        <f t="shared" ref="BZ10:BZ73" si="18">-BW10*$B$5</f>
        <v>0</v>
      </c>
      <c r="CA10" s="27">
        <f t="shared" ref="CA10:CA73" si="19">IF(BZ10&lt;-BU10,-(BU10+BZ10),0)</f>
        <v>0</v>
      </c>
      <c r="CB10" s="28">
        <f>IF((CB9+BV10+BW10)&gt;=$B$2*'SFV+BESS'!$I$9, $B$2*'SFV+BESS'!$I$9, (CB9+BV10+BW10))</f>
        <v>173.61249999999998</v>
      </c>
      <c r="CC10" s="110">
        <f t="shared" ref="CC10:CC73" si="20">IF(BU10&gt;0,BU10-BV10/$B$4,0)</f>
        <v>0</v>
      </c>
      <c r="CH10" s="251"/>
      <c r="CI10" s="48">
        <v>4.1666666666666699E-2</v>
      </c>
      <c r="CJ10" s="220">
        <f>Gen_Cons_Horario!AJ6*(1-$E$3)^($E$4-1)</f>
        <v>0</v>
      </c>
      <c r="CK10" s="33">
        <f>Gen_Cons_Horario!B3660</f>
        <v>0</v>
      </c>
      <c r="CL10" s="34">
        <f t="shared" ref="CL10:CL20" si="21">CJ10-CK10</f>
        <v>0</v>
      </c>
      <c r="CM10" s="116">
        <f>IF(AND(CL10&gt;0,CL10*$B$4+CS9&lt;=$B$2*'SFV+BESS'!$I$9,CL10&lt;'SFV+BESS'!$I$7), CL10*$B$4, IF(AND(CL10&gt;0,CL10*$B$4+CS9&gt;$B$2*'SFV+BESS'!$I$9,CL10*$B$4&lt;'SFV+BESS'!$I$7),$B$2*'SFV+BESS'!$I$9-CS9,IF(AND(CL10&gt;0,CL10*$B$4+CS9&gt;$B$2*'SFV+BESS'!$I$9,CL10*$B$4&gt;'SFV+BESS'!$I$7,CS9&lt;$B$2*'SFV+BESS'!$I$9),$B$2*'SFV+BESS'!$I$9-CS9,IF(AND(CL10&gt;0,CL10*$B$4+CS9&lt;=$B$2*'SFV+BESS'!$I$9,CL10&gt;'SFV+BESS'!$I$7),'SFV+BESS'!$I$7,0))))</f>
        <v>0</v>
      </c>
      <c r="CN10" s="27">
        <f>IF(AND(CL10&lt;0,CS9+CL10/$B$5&gt;$H$2,-CL10/'Carga-Descarga Año'!$B$5&lt;'SFV+BESS'!$I$7),CL10/$B$5,IF(AND(CL10&lt;0,CS9+CL10/$B$5&gt;$H$2,-CL10/'Carga-Descarga Año'!$B$5&gt;'SFV+BESS'!$I$7),-'SFV+BESS'!$I$7,IF(AND(CL10&lt;0,CS9+CL10/$B$5&lt;$H$2),-MIN('SFV+BESS'!$I$7,CS9-$H$2),0)))</f>
        <v>0</v>
      </c>
      <c r="CO10" s="2"/>
      <c r="CP10" s="2">
        <f t="shared" ref="CP10:CP14" si="22">IF(CL10&gt;0,CK10,CJ10)</f>
        <v>0</v>
      </c>
      <c r="CQ10" s="27">
        <f t="shared" ref="CQ10:CQ73" si="23">-CN10*$B$5</f>
        <v>0</v>
      </c>
      <c r="CR10" s="27">
        <f>IF(CQ10&lt;-CL10,-(CL10+CQ10),0)</f>
        <v>0</v>
      </c>
      <c r="CS10" s="28">
        <f>IF((CS9+CM10+CN10)&gt;=$B$2*'SFV+BESS'!$I$9, $B$2*'SFV+BESS'!$I$9, (CS9+CM10+CN10))</f>
        <v>173.61249999999998</v>
      </c>
      <c r="CT10" s="110">
        <f t="shared" ref="CT10:CT73" si="24">IF(CL10&gt;0,CL10-CM10/$B$4,0)</f>
        <v>0</v>
      </c>
      <c r="CY10" s="251"/>
      <c r="CZ10" s="48">
        <v>4.1666666666666699E-2</v>
      </c>
      <c r="DA10" s="33">
        <f>Gen_Cons_Horario!AK6*(1-$E$3)^($E$4-1)</f>
        <v>0</v>
      </c>
      <c r="DB10" s="33">
        <f>Gen_Cons_Horario!B4380</f>
        <v>0</v>
      </c>
      <c r="DC10" s="34">
        <f t="shared" ref="DC10:DC20" si="25">DA10-DB10</f>
        <v>0</v>
      </c>
      <c r="DD10" s="116">
        <f>IF(AND(DC10&gt;0,DC10*$B$4+DJ9&lt;=$B$2*'SFV+BESS'!$I$9,DC10&lt;'SFV+BESS'!$I$7), DC10*$B$4, IF(AND(DC10&gt;0,DC10*$B$4+DJ9&gt;$B$2*'SFV+BESS'!$I$9,DC10*$B$4&lt;'SFV+BESS'!$I$7),$B$2*'SFV+BESS'!$I$9-DJ9,IF(AND(DC10&gt;0,DC10*$B$4+DJ9&gt;$B$2*'SFV+BESS'!$I$9,DC10*$B$4&gt;'SFV+BESS'!$I$7,DJ9&lt;$B$2*'SFV+BESS'!$I$9),$B$2*'SFV+BESS'!$I$9-DJ9,IF(AND(DC10&gt;0,DC10*$B$4+DJ9&lt;=$B$2*'SFV+BESS'!$I$9,DC10&gt;'SFV+BESS'!$I$7),'SFV+BESS'!$I$7,0))))</f>
        <v>0</v>
      </c>
      <c r="DE10" s="27">
        <f>IF(AND(DC10&lt;0,DJ9+DC10/$B$5&gt;$H$2,-DC10/'Carga-Descarga Año'!$B$5&lt;'SFV+BESS'!$I$7),DC10/$B$5,IF(AND(DC10&lt;0,DJ9+DC10/$B$5&gt;$H$2,-DC10/'Carga-Descarga Año'!$B$5&gt;'SFV+BESS'!$I$7),-'SFV+BESS'!$I$7,IF(AND(DC10&lt;0,DJ9+DC10/$B$5&lt;$H$2),-MIN('SFV+BESS'!$I$7,DJ9-$H$2),0)))</f>
        <v>0</v>
      </c>
      <c r="DF10" s="2"/>
      <c r="DG10" s="2">
        <f t="shared" ref="DG10:DG14" si="26">IF(DC10&gt;0,DB10,DA10)</f>
        <v>0</v>
      </c>
      <c r="DH10" s="27">
        <f t="shared" ref="DH10:DH73" si="27">-DE10*$B$5</f>
        <v>0</v>
      </c>
      <c r="DI10" s="27">
        <f t="shared" ref="DI10:DI73" si="28">IF(DH10&lt;-DC10,-(DC10+DH10),0)</f>
        <v>0</v>
      </c>
      <c r="DJ10" s="28">
        <f>IF((DJ9+DD10+DE10)&gt;=$B$2*'SFV+BESS'!$I$9, $B$2*'SFV+BESS'!$I$9, (DJ9+DD10+DE10))</f>
        <v>173.61249999999998</v>
      </c>
      <c r="DK10" s="110">
        <f t="shared" ref="DK10:DK73" si="29">IF(DC10&gt;0,DC10-DD10/$B$4,0)</f>
        <v>0</v>
      </c>
      <c r="DP10" s="251"/>
      <c r="DQ10" s="48">
        <v>4.1666666666666699E-2</v>
      </c>
      <c r="DR10" s="33">
        <f>Gen_Cons_Horario!AL6*(1-$E$3)^($E$4-1)</f>
        <v>0</v>
      </c>
      <c r="DS10" s="33">
        <f>Gen_Cons_Horario!B5124</f>
        <v>0</v>
      </c>
      <c r="DT10" s="34">
        <f t="shared" ref="DT10:DT20" si="30">DR10-DS10</f>
        <v>0</v>
      </c>
      <c r="DU10" s="116">
        <f>IF(AND(DT10&gt;0,DT10*$B$4+EA9&lt;=$B$2*'SFV+BESS'!$I$9,DT10&lt;'SFV+BESS'!$I$7), DT10*$B$4, IF(AND(DT10&gt;0,DT10*$B$4+EA9&gt;$B$2*'SFV+BESS'!$I$9,DT10*$B$4&lt;'SFV+BESS'!$I$7),$B$2*'SFV+BESS'!$I$9-EA9,IF(AND(DT10&gt;0,DT10*$B$4+EA9&gt;$B$2*'SFV+BESS'!$I$9,DT10*$B$4&gt;'SFV+BESS'!$I$7,EA9&lt;$B$2*'SFV+BESS'!$I$9),$B$2*'SFV+BESS'!$I$9-EA9,IF(AND(DT10&gt;0,DT10*$B$4+EA9&lt;=$B$2*'SFV+BESS'!$I$9,DT10&gt;'SFV+BESS'!$I$7),'SFV+BESS'!$I$7,0))))</f>
        <v>0</v>
      </c>
      <c r="DV10" s="27">
        <f>IF(AND(DT10&lt;0,EA9+DT10/$B$5&gt;$H$2,-DT10/'Carga-Descarga Año'!$B$5&lt;'SFV+BESS'!$I$7),DT10/$B$5,IF(AND(DT10&lt;0,EA9+DT10/$B$5&gt;$H$2,-DT10/'Carga-Descarga Año'!$B$5&gt;'SFV+BESS'!$I$7),-'SFV+BESS'!$I$7,IF(AND(DT10&lt;0,EA9+DT10/$B$5&lt;$H$2),-MIN('SFV+BESS'!$I$7,EA9-$H$2),0)))</f>
        <v>0</v>
      </c>
      <c r="DW10" s="2"/>
      <c r="DX10" s="2">
        <f t="shared" ref="DX10:DX14" si="31">IF(DT10&gt;0,DS10,DR10)</f>
        <v>0</v>
      </c>
      <c r="DY10" s="27">
        <f t="shared" ref="DY10:DY73" si="32">-DV10*$B$5</f>
        <v>0</v>
      </c>
      <c r="DZ10" s="27">
        <f>IF(DY10&lt;-DT10,-(DT10+DY10),0)</f>
        <v>0</v>
      </c>
      <c r="EA10" s="28">
        <f>IF((EA9+DU10+DV10)&gt;=$B$2*'SFV+BESS'!$I$9, $B$2*'SFV+BESS'!$I$9, (EA9+DU10+DV10))</f>
        <v>173.61249999999998</v>
      </c>
      <c r="EB10" s="110">
        <f t="shared" ref="EB10:EB73" si="33">IF(DT10&gt;0,DT10-DU10/$B$4,0)</f>
        <v>0</v>
      </c>
      <c r="EG10" s="251"/>
      <c r="EH10" s="48">
        <v>4.1666666666666699E-2</v>
      </c>
      <c r="EI10" s="33">
        <f>Gen_Cons_Horario!AM6*(1-$E$3)^($E$4-1)</f>
        <v>0</v>
      </c>
      <c r="EJ10" s="33">
        <f>Gen_Cons_Horario!B5868</f>
        <v>0</v>
      </c>
      <c r="EK10" s="34">
        <f t="shared" ref="EK10:EK20" si="34">EI10-EJ10</f>
        <v>0</v>
      </c>
      <c r="EL10" s="116">
        <f>IF(AND(EK10&gt;0,EK10*$B$4+ER9&lt;=$B$2*'SFV+BESS'!$I$9,EK10&lt;'SFV+BESS'!$I$7), EK10*$B$4, IF(AND(EK10&gt;0,EK10*$B$4+ER9&gt;$B$2*'SFV+BESS'!$I$9,EK10*$B$4&lt;'SFV+BESS'!$I$7),$B$2*'SFV+BESS'!$I$9-ER9,IF(AND(EK10&gt;0,EK10*$B$4+ER9&gt;$B$2*'SFV+BESS'!$I$9,EK10*$B$4&gt;'SFV+BESS'!$I$7,ER9&lt;$B$2*'SFV+BESS'!$I$9),$B$2*'SFV+BESS'!$I$9-ER9,IF(AND(EK10&gt;0,EK10*$B$4+ER9&lt;=$B$2*'SFV+BESS'!$I$9,EK10&gt;'SFV+BESS'!$I$7),'SFV+BESS'!$I$7,0))))</f>
        <v>0</v>
      </c>
      <c r="EM10" s="27">
        <f>IF(AND(EK10&lt;0,ER9+EK10/$B$5&gt;$H$2,-EK10/'Carga-Descarga Año'!$B$5&lt;'SFV+BESS'!$I$7),EK10/$B$5,IF(AND(EK10&lt;0,ER9+EK10/$B$5&gt;$H$2,-EK10/'Carga-Descarga Año'!$B$5&gt;'SFV+BESS'!$I$7),-'SFV+BESS'!$I$7,IF(AND(EK10&lt;0,ER9+EK10/$B$5&lt;$H$2),-MIN('SFV+BESS'!$I$7,ER9-$H$2),0)))</f>
        <v>0</v>
      </c>
      <c r="EN10" s="2"/>
      <c r="EO10" s="2">
        <f t="shared" ref="EO10:EO14" si="35">IF(EK10&gt;0,EJ10,EI10)</f>
        <v>0</v>
      </c>
      <c r="EP10" s="27">
        <f t="shared" ref="EP10:EP73" si="36">-EM10*$B$5</f>
        <v>0</v>
      </c>
      <c r="EQ10" s="27">
        <f>IF(EP10&lt;-EK10,-(EK10+EP10),0)</f>
        <v>0</v>
      </c>
      <c r="ER10" s="28">
        <f>IF((ER9+EL10+EM10)&gt;=$B$2*'SFV+BESS'!$I$9, $B$2*'SFV+BESS'!$I$9, (ER9+EL10+EM10))</f>
        <v>173.61249999999998</v>
      </c>
      <c r="ES10" s="110">
        <f t="shared" ref="ES10:ES73" si="37">IF(EK10&gt;0,EK10-EL10/$B$4,0)</f>
        <v>0</v>
      </c>
      <c r="EX10" s="251"/>
      <c r="EY10" s="48">
        <v>4.1666666666666699E-2</v>
      </c>
      <c r="EZ10" s="33">
        <f>Gen_Cons_Horario!AN6*(1-$E$3)^($E$4-1)</f>
        <v>0</v>
      </c>
      <c r="FA10" s="33">
        <f>Gen_Cons_Horario!B6588</f>
        <v>0</v>
      </c>
      <c r="FB10" s="34">
        <f t="shared" ref="FB10:FB20" si="38">EZ10-FA10</f>
        <v>0</v>
      </c>
      <c r="FC10" s="116">
        <f>IF(AND(FB10&gt;0,FB10*$B$4+FI9&lt;=$B$2*'SFV+BESS'!$I$9,FB10&lt;'SFV+BESS'!$I$7), FB10*$B$4, IF(AND(FB10&gt;0,FB10*$B$4+FI9&gt;$B$2*'SFV+BESS'!$I$9,FB10*$B$4&lt;'SFV+BESS'!$I$7),$B$2*'SFV+BESS'!$I$9-FI9,IF(AND(FB10&gt;0,FB10*$B$4+FI9&gt;$B$2*'SFV+BESS'!$I$9,FB10*$B$4&gt;'SFV+BESS'!$I$7,FI9&lt;$B$2*'SFV+BESS'!$I$9),$B$2*'SFV+BESS'!$I$9-FI9,IF(AND(FB10&gt;0,FB10*$B$4+FI9&lt;=$B$2*'SFV+BESS'!$I$9,FB10&gt;'SFV+BESS'!$I$7),'SFV+BESS'!$I$7,0))))</f>
        <v>0</v>
      </c>
      <c r="FD10" s="27">
        <f>IF(AND(FB10&lt;0,FI9+FB10/$B$5&gt;$H$2,-FB10/'Carga-Descarga Año'!$B$5&lt;'SFV+BESS'!$I$7),FB10/$B$5,IF(AND(FB10&lt;0,FI9+FB10/$B$5&gt;$H$2,-FB10/'Carga-Descarga Año'!$B$5&gt;'SFV+BESS'!$I$7),-'SFV+BESS'!$I$7,IF(AND(FB10&lt;0,FI9+FB10/$B$5&lt;$H$2),-MIN('SFV+BESS'!$I$7,FI9-$H$2),0)))</f>
        <v>0</v>
      </c>
      <c r="FE10" s="2"/>
      <c r="FF10" s="2">
        <f t="shared" ref="FF10:FF14" si="39">IF(FB10&gt;0,FA10,EZ10)</f>
        <v>0</v>
      </c>
      <c r="FG10" s="27">
        <f t="shared" ref="FG10:FG73" si="40">-FD10*$B$5</f>
        <v>0</v>
      </c>
      <c r="FH10" s="27">
        <f>IF(FG10&lt;-FB10,-(FB10+FG10),0)</f>
        <v>0</v>
      </c>
      <c r="FI10" s="28">
        <f>IF((FI9+FC10+FD10)&gt;=$B$2*'SFV+BESS'!$I$9, $B$2*'SFV+BESS'!$I$9, (FI9+FC10+FD10))</f>
        <v>173.61249999999998</v>
      </c>
      <c r="FJ10" s="110">
        <f t="shared" ref="FJ10:FJ73" si="41">IF(FB10&gt;0,FB10-FC10/$B$4,0)</f>
        <v>0</v>
      </c>
      <c r="FO10" s="251"/>
      <c r="FP10" s="48">
        <v>4.1666666666666699E-2</v>
      </c>
      <c r="FQ10" s="33">
        <f>Gen_Cons_Horario!AO6*(1-$E$3)^($E$4-1)</f>
        <v>0</v>
      </c>
      <c r="FR10" s="33">
        <f>Gen_Cons_Horario!B7332</f>
        <v>0</v>
      </c>
      <c r="FS10" s="34">
        <f t="shared" ref="FS10:FS20" si="42">FQ10-FR10</f>
        <v>0</v>
      </c>
      <c r="FT10" s="116">
        <f>IF(AND(FS10&gt;0,FS10*$B$4+FZ9&lt;=$B$2*'SFV+BESS'!$I$9,FS10&lt;'SFV+BESS'!$I$7), FS10*$B$4, IF(AND(FS10&gt;0,FS10*$B$4+FZ9&gt;$B$2*'SFV+BESS'!$I$9,FS10*$B$4&lt;'SFV+BESS'!$I$7),$B$2*'SFV+BESS'!$I$9-FZ9,IF(AND(FS10&gt;0,FS10*$B$4+FZ9&gt;$B$2*'SFV+BESS'!$I$9,FS10*$B$4&gt;'SFV+BESS'!$I$7,FZ9&lt;$B$2*'SFV+BESS'!$I$9),$B$2*'SFV+BESS'!$I$9-FZ9,IF(AND(FS10&gt;0,FS10*$B$4+FZ9&lt;=$B$2*'SFV+BESS'!$I$9,FS10&gt;'SFV+BESS'!$I$7),'SFV+BESS'!$I$7,0))))</f>
        <v>0</v>
      </c>
      <c r="FU10" s="27">
        <f>IF(AND(FS10&lt;0,FZ9+FS10/$B$5&gt;$H$2,-FS10/'Carga-Descarga Año'!$B$5&lt;'SFV+BESS'!$I$7),FS10/$B$5,IF(AND(FS10&lt;0,FZ9+FS10/$B$5&gt;$H$2,-FS10/'Carga-Descarga Año'!$B$5&gt;'SFV+BESS'!$I$7),-'SFV+BESS'!$I$7,IF(AND(FS10&lt;0,FZ9+FS10/$B$5&lt;$H$2),-MIN('SFV+BESS'!$I$7,FZ9-$H$2),0)))</f>
        <v>0</v>
      </c>
      <c r="FV10" s="2"/>
      <c r="FW10" s="2">
        <f t="shared" ref="FW10:FW14" si="43">IF(FS10&gt;0,FR10,FQ10)</f>
        <v>0</v>
      </c>
      <c r="FX10" s="27">
        <f t="shared" ref="FX10:FX73" si="44">-FU10*$B$5</f>
        <v>0</v>
      </c>
      <c r="FY10" s="27">
        <f>IF(FX10&lt;-FS10,-(FS10+FX10),0)</f>
        <v>0</v>
      </c>
      <c r="FZ10" s="28">
        <f>IF((FZ9+FT10+FU10)&gt;=$B$2*'SFV+BESS'!$I$9, $B$2*'SFV+BESS'!$I$9, (FZ9+FT10+FU10))</f>
        <v>173.61249999999998</v>
      </c>
      <c r="GA10" s="110">
        <f t="shared" ref="GA10:GA73" si="45">IF(FS10&gt;0,FS10-FT10/$B$4,0)</f>
        <v>0</v>
      </c>
      <c r="GF10" s="251"/>
      <c r="GG10" s="48">
        <v>4.1666666666666699E-2</v>
      </c>
      <c r="GH10" s="33">
        <f>Gen_Cons_Horario!AP6*(1-$E$3)^($E$4-1)</f>
        <v>0</v>
      </c>
      <c r="GI10" s="33">
        <f>Gen_Cons_Horario!B8052</f>
        <v>0</v>
      </c>
      <c r="GJ10" s="34">
        <f t="shared" ref="GJ10:GJ20" si="46">GH10-GI10</f>
        <v>0</v>
      </c>
      <c r="GK10" s="116">
        <f>IF(AND(GJ10&gt;0,GJ10*$B$4+GQ9&lt;=$B$2*'SFV+BESS'!$I$9,GJ10&lt;'SFV+BESS'!$I$7), GJ10*$B$4, IF(AND(GJ10&gt;0,GJ10*$B$4+GQ9&gt;$B$2*'SFV+BESS'!$I$9,GJ10*$B$4&lt;'SFV+BESS'!$I$7),$B$2*'SFV+BESS'!$I$9-GQ9,IF(AND(GJ10&gt;0,GJ10*$B$4+GQ9&gt;$B$2*'SFV+BESS'!$I$9,GJ10*$B$4&gt;'SFV+BESS'!$I$7,GQ9&lt;$B$2*'SFV+BESS'!$I$9),$B$2*'SFV+BESS'!$I$9-GQ9,IF(AND(GJ10&gt;0,GJ10*$B$4+GQ9&lt;=$B$2*'SFV+BESS'!$I$9,GJ10&gt;'SFV+BESS'!$I$7),'SFV+BESS'!$I$7,0))))</f>
        <v>0</v>
      </c>
      <c r="GL10" s="27">
        <f>IF(AND(GJ10&lt;0,GQ9+GJ10/$B$5&gt;$H$2,-GJ10/'Carga-Descarga Año'!$B$5&lt;'SFV+BESS'!$I$7),GJ10/$B$5,IF(AND(GJ10&lt;0,GQ9+GJ10/$B$5&gt;$H$2,-GJ10/'Carga-Descarga Año'!$B$5&gt;'SFV+BESS'!$I$7),-'SFV+BESS'!$I$7,IF(AND(GJ10&lt;0,GQ9+GJ10/$B$5&lt;$H$2),-MIN('SFV+BESS'!$I$7,GQ9-$H$2),0)))</f>
        <v>0</v>
      </c>
      <c r="GM10" s="2"/>
      <c r="GN10" s="2">
        <f t="shared" ref="GN10:GN14" si="47">IF(GJ10&gt;0,GI10,GH10)</f>
        <v>0</v>
      </c>
      <c r="GO10" s="27">
        <f t="shared" ref="GO10:GO73" si="48">-GL10*$B$5</f>
        <v>0</v>
      </c>
      <c r="GP10" s="27">
        <f>IF(GO10&lt;-GJ10,-(GJ10+GO10),0)</f>
        <v>0</v>
      </c>
      <c r="GQ10" s="28">
        <f>IF((GQ9+GK10+GL10)&gt;=$B$2*'SFV+BESS'!$I$9, $B$2*'SFV+BESS'!$I$9, (GQ9+GK10+GL10))</f>
        <v>173.61249999999998</v>
      </c>
      <c r="GR10" s="110">
        <f t="shared" ref="GR10:GR73" si="49">IF(GJ10&gt;0,GJ10-GK10/$B$4,0)</f>
        <v>0</v>
      </c>
    </row>
    <row r="11" spans="1:203">
      <c r="A11" s="249"/>
      <c r="B11" s="48">
        <v>8.3333333333333301E-2</v>
      </c>
      <c r="C11" s="118">
        <f>Gen_Cons_Horario!AE7*(1-$E$3)^($E$4-1)</f>
        <v>0</v>
      </c>
      <c r="D11" s="2">
        <f>Gen_Cons_Horario!B37</f>
        <v>0</v>
      </c>
      <c r="E11" s="29">
        <f t="shared" si="0"/>
        <v>0</v>
      </c>
      <c r="F11" s="116">
        <f>IF(AND(E11&gt;0,E11*$B$4+L10&lt;=$B$2*'SFV+BESS'!$I$9,E11&lt;'SFV+BESS'!$I$7), E11*$B$4, IF(AND(E11&gt;0,E11*$B$4+L10&gt;$B$2*'SFV+BESS'!$I$9,E11*$B$4&lt;'SFV+BESS'!$I$7),$B$2*'SFV+BESS'!$I$9-L10,IF(AND(E11&gt;0,E11*$B$4+L10&gt;$B$2*'SFV+BESS'!$I$9,E11*$B$4&gt;'SFV+BESS'!$I$7,L10&lt;$B$2*'SFV+BESS'!$I$9),$B$2*'SFV+BESS'!$I$9-L10,IF(AND(E11&gt;0,E11*$B$4+L10&lt;=$B$2*'SFV+BESS'!$I$9,E11&gt;'SFV+BESS'!$I$7),'SFV+BESS'!$I$7,0))))</f>
        <v>0</v>
      </c>
      <c r="G11" s="27">
        <f>IF(AND(E11&lt;0,L10+E11/$B$5&gt;$H$2,-E11/'Carga-Descarga Año'!$B$5&lt;'SFV+BESS'!$I$7),E11/$B$5,IF(AND(E11&lt;0,L10+E11/$B$5&gt;$H$2,-E11/'Carga-Descarga Año'!$B$5&gt;'SFV+BESS'!$I$7),-'SFV+BESS'!$I$7,IF(AND(E11&lt;0,L10+E11/$B$5&lt;$H$2),-MIN('SFV+BESS'!$I$7,L10-$H$2),0)))</f>
        <v>0</v>
      </c>
      <c r="H11" s="2"/>
      <c r="I11" s="2">
        <f t="shared" si="1"/>
        <v>0</v>
      </c>
      <c r="J11" s="27">
        <f t="shared" si="3"/>
        <v>0</v>
      </c>
      <c r="K11" s="27">
        <f t="shared" si="2"/>
        <v>0</v>
      </c>
      <c r="L11" s="28">
        <f>IF((L10+F11+G11)&gt;=$B$2*'SFV+BESS'!$I$9, $B$2*'SFV+BESS'!$I$9, (L10+F11+G11))</f>
        <v>17</v>
      </c>
      <c r="M11" s="110">
        <f t="shared" si="4"/>
        <v>0</v>
      </c>
      <c r="R11" s="251"/>
      <c r="S11" s="48">
        <v>8.3333333333333301E-2</v>
      </c>
      <c r="T11" s="2">
        <f>Gen_Cons_Horario!AF7*(1-$E$3)^($E$4-1)</f>
        <v>0</v>
      </c>
      <c r="U11" s="2">
        <f>Gen_Cons_Horario!B781</f>
        <v>0</v>
      </c>
      <c r="V11" s="29">
        <f t="shared" si="5"/>
        <v>0</v>
      </c>
      <c r="W11" s="116">
        <f>IF(AND(V11&gt;0,V11*$B$4+AC10&lt;=$B$2*'SFV+BESS'!$I$9,V11&lt;'SFV+BESS'!$I$7), V11*$B$4, IF(AND(V11&gt;0,V11*$B$4+AC10&gt;$B$2*'SFV+BESS'!$I$9,V11*$B$4&lt;'SFV+BESS'!$I$7),$B$2*'SFV+BESS'!$I$9-AC10,IF(AND(V11&gt;0,V11*$B$4+AC10&gt;$B$2*'SFV+BESS'!$I$9,V11*$B$4&gt;'SFV+BESS'!$I$7,AC10&lt;$B$2*'SFV+BESS'!$I$9),$B$2*'SFV+BESS'!$I$9-AC10,IF(AND(V11&gt;0,V11*$B$4+AC10&lt;=$B$2*'SFV+BESS'!$I$9,V11&gt;'SFV+BESS'!$I$7),'SFV+BESS'!$I$7,0))))</f>
        <v>0</v>
      </c>
      <c r="X11" s="27">
        <f>IF(AND(V11&lt;0,AC10+V11/$B$5&gt;$H$2,-V11/'Carga-Descarga Año'!$B$5&lt;'SFV+BESS'!$I$7),V11/$B$5,IF(AND(V11&lt;0,AC10+V11/$B$5&gt;$H$2,-V11/'Carga-Descarga Año'!$B$5&gt;'SFV+BESS'!$I$7),-'SFV+BESS'!$I$7,IF(AND(V11&lt;0,AC10+V11/$B$5&lt;$H$2),-MIN('SFV+BESS'!$I$7,AC10-$H$2),0)))</f>
        <v>0</v>
      </c>
      <c r="Y11" s="2"/>
      <c r="Z11" s="2">
        <f t="shared" si="6"/>
        <v>0</v>
      </c>
      <c r="AA11" s="27">
        <f t="shared" si="7"/>
        <v>0</v>
      </c>
      <c r="AB11" s="27">
        <f t="shared" ref="AB11:AB74" si="50">IF(AA11&lt;-V11,-(V11+AA11),0)</f>
        <v>0</v>
      </c>
      <c r="AC11" s="28">
        <f>IF((AC10+W11+X11)&gt;=$B$2*'SFV+BESS'!$I$9, $B$2*'SFV+BESS'!$I$9, (AC10+W11+X11))</f>
        <v>108.20926422232591</v>
      </c>
      <c r="AD11" s="110">
        <f t="shared" si="8"/>
        <v>0</v>
      </c>
      <c r="AI11" s="251"/>
      <c r="AJ11" s="48">
        <v>8.3333333333333301E-2</v>
      </c>
      <c r="AK11" s="33">
        <f>Gen_Cons_Horario!AG7*(1-$E$3)^($E$4-1)</f>
        <v>0</v>
      </c>
      <c r="AL11" s="33">
        <f>Gen_Cons_Horario!B1453</f>
        <v>0</v>
      </c>
      <c r="AM11" s="34">
        <f t="shared" si="9"/>
        <v>0</v>
      </c>
      <c r="AN11" s="116">
        <f>IF(AND(AM11&gt;0,AM11*$B$4+AT10&lt;=$B$2*'SFV+BESS'!$I$9,AM11&lt;'SFV+BESS'!$I$7), AM11*$B$4, IF(AND(AM11&gt;0,AM11*$B$4+AT10&gt;$B$2*'SFV+BESS'!$I$9,AM11*$B$4&lt;'SFV+BESS'!$I$7),$B$2*'SFV+BESS'!$I$9-AT10,IF(AND(AM11&gt;0,AM11*$B$4+AT10&gt;$B$2*'SFV+BESS'!$I$9,AM11*$B$4&gt;'SFV+BESS'!$I$7,AT10&lt;$B$2*'SFV+BESS'!$I$9),$B$2*'SFV+BESS'!$I$9-AT10,IF(AND(AM11&gt;0,AM11*$B$4+AT10&lt;=$B$2*'SFV+BESS'!$I$9,AM11&gt;'SFV+BESS'!$I$7),'SFV+BESS'!$I$7,0))))</f>
        <v>0</v>
      </c>
      <c r="AO11" s="27">
        <f>IF(AND(AM11&lt;0,AT10+AM11/$B$5&gt;$H$2,-AM11/'Carga-Descarga Año'!$B$5&lt;'SFV+BESS'!$I$7),AM11/$B$5,IF(AND(AM11&lt;0,AT10+AM11/$B$5&gt;$H$2,-AM11/'Carga-Descarga Año'!$B$5&gt;'SFV+BESS'!$I$7),-'SFV+BESS'!$I$7,IF(AND(AM11&lt;0,AT10+AM11/$B$5&lt;$H$2),-MIN('SFV+BESS'!$I$7,AT10-$H$2),0)))</f>
        <v>0</v>
      </c>
      <c r="AP11" s="2"/>
      <c r="AQ11" s="2">
        <f t="shared" si="10"/>
        <v>0</v>
      </c>
      <c r="AR11" s="27">
        <f t="shared" si="11"/>
        <v>0</v>
      </c>
      <c r="AS11" s="27">
        <f t="shared" ref="AS11:AS32" si="51">IF(AR11&lt;-AM11,-(AM11+AR11),0)</f>
        <v>0</v>
      </c>
      <c r="AT11" s="28">
        <f>IF((AT10+AN11+AO11)&gt;=$B$2*'SFV+BESS'!$I$9, $B$2*'SFV+BESS'!$I$9, (AT10+AN11+AO11))</f>
        <v>173.61249999999998</v>
      </c>
      <c r="AU11" s="110">
        <f t="shared" si="12"/>
        <v>0</v>
      </c>
      <c r="AZ11" s="251"/>
      <c r="BA11" s="48">
        <v>8.3333333333333301E-2</v>
      </c>
      <c r="BB11" s="33">
        <f>Gen_Cons_Horario!AH7*(1-$E$3)^($E$4-1)</f>
        <v>0</v>
      </c>
      <c r="BC11" s="33">
        <f>Gen_Cons_Horario!B2197</f>
        <v>0</v>
      </c>
      <c r="BD11" s="34">
        <f t="shared" si="13"/>
        <v>0</v>
      </c>
      <c r="BE11" s="116">
        <f>IF(AND(BD11&gt;0,BD11*$B$4+BK10&lt;=$B$2*'SFV+BESS'!$I$9,BD11&lt;'SFV+BESS'!$I$7), BD11*$B$4, IF(AND(BD11&gt;0,BD11*$B$4+BK10&gt;$B$2*'SFV+BESS'!$I$9,BD11*$B$4&lt;'SFV+BESS'!$I$7),$B$2*'SFV+BESS'!$I$9-BK10,IF(AND(BD11&gt;0,BD11*$B$4+BK10&gt;$B$2*'SFV+BESS'!$I$9,BD11*$B$4&gt;'SFV+BESS'!$I$7,BK10&lt;$B$2*'SFV+BESS'!$I$9),$B$2*'SFV+BESS'!$I$9-BK10,IF(AND(BD11&gt;0,BD11*$B$4+BK10&lt;=$B$2*'SFV+BESS'!$I$9,BD11&gt;'SFV+BESS'!$I$7),'SFV+BESS'!$I$7,0))))</f>
        <v>0</v>
      </c>
      <c r="BF11" s="27">
        <f>IF(AND(BD11&lt;0,BK10+BD11/$B$5&gt;$H$2,-BD11/'Carga-Descarga Año'!$B$5&lt;'SFV+BESS'!$I$7),BD11/$B$5,IF(AND(BD11&lt;0,BK10+BD11/$B$5&gt;$H$2,-BD11/'Carga-Descarga Año'!$B$5&gt;'SFV+BESS'!$I$7),-'SFV+BESS'!$I$7,IF(AND(BD11&lt;0,BK10+BD11/$B$5&lt;$H$2),-MIN('SFV+BESS'!$I$7,BK10-$H$2),0)))</f>
        <v>0</v>
      </c>
      <c r="BG11" s="2"/>
      <c r="BH11" s="2">
        <f t="shared" si="14"/>
        <v>0</v>
      </c>
      <c r="BI11" s="27">
        <f t="shared" si="15"/>
        <v>0</v>
      </c>
      <c r="BJ11" s="27">
        <f t="shared" ref="BJ11:BJ32" si="52">IF(BI11&lt;-BD11,-(BD11+BI11),0)</f>
        <v>0</v>
      </c>
      <c r="BK11" s="28">
        <f>IF((BK10+BE11+BF11)&gt;=$B$2*'SFV+BESS'!$I$9, $B$2*'SFV+BESS'!$I$9, (BK10+BE11+BF11))</f>
        <v>173.61249999999998</v>
      </c>
      <c r="BL11" s="110">
        <f t="shared" si="16"/>
        <v>0</v>
      </c>
      <c r="BQ11" s="251"/>
      <c r="BR11" s="48">
        <v>8.3333333333333301E-2</v>
      </c>
      <c r="BS11" s="33">
        <f>Gen_Cons_Horario!AI7*(1-$E$3)^($E$4-1)</f>
        <v>0</v>
      </c>
      <c r="BT11" s="33">
        <f>Gen_Cons_Horario!B2917</f>
        <v>0</v>
      </c>
      <c r="BU11" s="34">
        <f t="shared" ref="BU11:BU20" si="53">BS11-BT11</f>
        <v>0</v>
      </c>
      <c r="BV11" s="116">
        <f>IF(AND(BU11&gt;0,BU11*$B$4+CB10&lt;=$B$2*'SFV+BESS'!$I$9,BU11&lt;'SFV+BESS'!$I$7), BU11*$B$4, IF(AND(BU11&gt;0,BU11*$B$4+CB10&gt;$B$2*'SFV+BESS'!$I$9,BU11*$B$4&lt;'SFV+BESS'!$I$7),$B$2*'SFV+BESS'!$I$9-CB10,IF(AND(BU11&gt;0,BU11*$B$4+CB10&gt;$B$2*'SFV+BESS'!$I$9,BU11*$B$4&gt;'SFV+BESS'!$I$7,CB10&lt;$B$2*'SFV+BESS'!$I$9),$B$2*'SFV+BESS'!$I$9-CB10,IF(AND(BU11&gt;0,BU11*$B$4+CB10&lt;=$B$2*'SFV+BESS'!$I$9,BU11&gt;'SFV+BESS'!$I$7),'SFV+BESS'!$I$7,0))))</f>
        <v>0</v>
      </c>
      <c r="BW11" s="27">
        <f>IF(AND(BU11&lt;0,CB10+BU11/$B$5&gt;$H$2,-BU11/'Carga-Descarga Año'!$B$5&lt;'SFV+BESS'!$I$7),BU11/$B$5,IF(AND(BU11&lt;0,CB10+BU11/$B$5&gt;$H$2,-BU11/'Carga-Descarga Año'!$B$5&gt;'SFV+BESS'!$I$7),-'SFV+BESS'!$I$7,IF(AND(BU11&lt;0,CB10+BU11/$B$5&lt;$H$2),-MIN('SFV+BESS'!$I$7,CB10-$H$2),0)))</f>
        <v>0</v>
      </c>
      <c r="BX11" s="2"/>
      <c r="BY11" s="2">
        <f t="shared" si="17"/>
        <v>0</v>
      </c>
      <c r="BZ11" s="27">
        <f t="shared" si="18"/>
        <v>0</v>
      </c>
      <c r="CA11" s="27">
        <f t="shared" si="19"/>
        <v>0</v>
      </c>
      <c r="CB11" s="28">
        <f>IF((CB10+BV11+BW11)&gt;=$B$2*'SFV+BESS'!$I$9, $B$2*'SFV+BESS'!$I$9, (CB10+BV11+BW11))</f>
        <v>173.61249999999998</v>
      </c>
      <c r="CC11" s="110">
        <f t="shared" si="20"/>
        <v>0</v>
      </c>
      <c r="CH11" s="251"/>
      <c r="CI11" s="48">
        <v>8.3333333333333301E-2</v>
      </c>
      <c r="CJ11" s="220">
        <f>Gen_Cons_Horario!AJ7*(1-$E$3)^($E$4-1)</f>
        <v>0</v>
      </c>
      <c r="CK11" s="33">
        <f>Gen_Cons_Horario!B3661</f>
        <v>0</v>
      </c>
      <c r="CL11" s="34">
        <f t="shared" si="21"/>
        <v>0</v>
      </c>
      <c r="CM11" s="116">
        <f>IF(AND(CL11&gt;0,CL11*$B$4+CS10&lt;=$B$2*'SFV+BESS'!$I$9,CL11&lt;'SFV+BESS'!$I$7), CL11*$B$4, IF(AND(CL11&gt;0,CL11*$B$4+CS10&gt;$B$2*'SFV+BESS'!$I$9,CL11*$B$4&lt;'SFV+BESS'!$I$7),$B$2*'SFV+BESS'!$I$9-CS10,IF(AND(CL11&gt;0,CL11*$B$4+CS10&gt;$B$2*'SFV+BESS'!$I$9,CL11*$B$4&gt;'SFV+BESS'!$I$7,CS10&lt;$B$2*'SFV+BESS'!$I$9),$B$2*'SFV+BESS'!$I$9-CS10,IF(AND(CL11&gt;0,CL11*$B$4+CS10&lt;=$B$2*'SFV+BESS'!$I$9,CL11&gt;'SFV+BESS'!$I$7),'SFV+BESS'!$I$7,0))))</f>
        <v>0</v>
      </c>
      <c r="CN11" s="27">
        <f>IF(AND(CL11&lt;0,CS10+CL11/$B$5&gt;$H$2,-CL11/'Carga-Descarga Año'!$B$5&lt;'SFV+BESS'!$I$7),CL11/$B$5,IF(AND(CL11&lt;0,CS10+CL11/$B$5&gt;$H$2,-CL11/'Carga-Descarga Año'!$B$5&gt;'SFV+BESS'!$I$7),-'SFV+BESS'!$I$7,IF(AND(CL11&lt;0,CS10+CL11/$B$5&lt;$H$2),-MIN('SFV+BESS'!$I$7,CS10-$H$2),0)))</f>
        <v>0</v>
      </c>
      <c r="CO11" s="2"/>
      <c r="CP11" s="2">
        <f t="shared" si="22"/>
        <v>0</v>
      </c>
      <c r="CQ11" s="27">
        <f t="shared" si="23"/>
        <v>0</v>
      </c>
      <c r="CR11" s="27">
        <f t="shared" ref="CR11:CR32" si="54">IF(CQ11&lt;-CL11,-(CL11+CQ11),0)</f>
        <v>0</v>
      </c>
      <c r="CS11" s="28">
        <f>IF((CS10+CM11+CN11)&gt;=$B$2*'SFV+BESS'!$I$9, $B$2*'SFV+BESS'!$I$9, (CS10+CM11+CN11))</f>
        <v>173.61249999999998</v>
      </c>
      <c r="CT11" s="110">
        <f t="shared" si="24"/>
        <v>0</v>
      </c>
      <c r="CY11" s="251"/>
      <c r="CZ11" s="48">
        <v>8.3333333333333301E-2</v>
      </c>
      <c r="DA11" s="33">
        <f>Gen_Cons_Horario!AK7*(1-$E$3)^($E$4-1)</f>
        <v>0</v>
      </c>
      <c r="DB11" s="33">
        <f>Gen_Cons_Horario!B4381</f>
        <v>0</v>
      </c>
      <c r="DC11" s="34">
        <f t="shared" si="25"/>
        <v>0</v>
      </c>
      <c r="DD11" s="116">
        <f>IF(AND(DC11&gt;0,DC11*$B$4+DJ10&lt;=$B$2*'SFV+BESS'!$I$9,DC11&lt;'SFV+BESS'!$I$7), DC11*$B$4, IF(AND(DC11&gt;0,DC11*$B$4+DJ10&gt;$B$2*'SFV+BESS'!$I$9,DC11*$B$4&lt;'SFV+BESS'!$I$7),$B$2*'SFV+BESS'!$I$9-DJ10,IF(AND(DC11&gt;0,DC11*$B$4+DJ10&gt;$B$2*'SFV+BESS'!$I$9,DC11*$B$4&gt;'SFV+BESS'!$I$7,DJ10&lt;$B$2*'SFV+BESS'!$I$9),$B$2*'SFV+BESS'!$I$9-DJ10,IF(AND(DC11&gt;0,DC11*$B$4+DJ10&lt;=$B$2*'SFV+BESS'!$I$9,DC11&gt;'SFV+BESS'!$I$7),'SFV+BESS'!$I$7,0))))</f>
        <v>0</v>
      </c>
      <c r="DE11" s="27">
        <f>IF(AND(DC11&lt;0,DJ10+DC11/$B$5&gt;$H$2,-DC11/'Carga-Descarga Año'!$B$5&lt;'SFV+BESS'!$I$7),DC11/$B$5,IF(AND(DC11&lt;0,DJ10+DC11/$B$5&gt;$H$2,-DC11/'Carga-Descarga Año'!$B$5&gt;'SFV+BESS'!$I$7),-'SFV+BESS'!$I$7,IF(AND(DC11&lt;0,DJ10+DC11/$B$5&lt;$H$2),-MIN('SFV+BESS'!$I$7,DJ10-$H$2),0)))</f>
        <v>0</v>
      </c>
      <c r="DF11" s="2"/>
      <c r="DG11" s="2">
        <f t="shared" si="26"/>
        <v>0</v>
      </c>
      <c r="DH11" s="27">
        <f t="shared" si="27"/>
        <v>0</v>
      </c>
      <c r="DI11" s="27">
        <f t="shared" si="28"/>
        <v>0</v>
      </c>
      <c r="DJ11" s="28">
        <f>IF((DJ10+DD11+DE11)&gt;=$B$2*'SFV+BESS'!$I$9, $B$2*'SFV+BESS'!$I$9, (DJ10+DD11+DE11))</f>
        <v>173.61249999999998</v>
      </c>
      <c r="DK11" s="110">
        <f t="shared" si="29"/>
        <v>0</v>
      </c>
      <c r="DP11" s="251"/>
      <c r="DQ11" s="48">
        <v>8.3333333333333301E-2</v>
      </c>
      <c r="DR11" s="33">
        <f>Gen_Cons_Horario!AL7*(1-$E$3)^($E$4-1)</f>
        <v>0</v>
      </c>
      <c r="DS11" s="33">
        <f>Gen_Cons_Horario!B5125</f>
        <v>0</v>
      </c>
      <c r="DT11" s="34">
        <f t="shared" si="30"/>
        <v>0</v>
      </c>
      <c r="DU11" s="116">
        <f>IF(AND(DT11&gt;0,DT11*$B$4+EA10&lt;=$B$2*'SFV+BESS'!$I$9,DT11&lt;'SFV+BESS'!$I$7), DT11*$B$4, IF(AND(DT11&gt;0,DT11*$B$4+EA10&gt;$B$2*'SFV+BESS'!$I$9,DT11*$B$4&lt;'SFV+BESS'!$I$7),$B$2*'SFV+BESS'!$I$9-EA10,IF(AND(DT11&gt;0,DT11*$B$4+EA10&gt;$B$2*'SFV+BESS'!$I$9,DT11*$B$4&gt;'SFV+BESS'!$I$7,EA10&lt;$B$2*'SFV+BESS'!$I$9),$B$2*'SFV+BESS'!$I$9-EA10,IF(AND(DT11&gt;0,DT11*$B$4+EA10&lt;=$B$2*'SFV+BESS'!$I$9,DT11&gt;'SFV+BESS'!$I$7),'SFV+BESS'!$I$7,0))))</f>
        <v>0</v>
      </c>
      <c r="DV11" s="27">
        <f>IF(AND(DT11&lt;0,EA10+DT11/$B$5&gt;$H$2,-DT11/'Carga-Descarga Año'!$B$5&lt;'SFV+BESS'!$I$7),DT11/$B$5,IF(AND(DT11&lt;0,EA10+DT11/$B$5&gt;$H$2,-DT11/'Carga-Descarga Año'!$B$5&gt;'SFV+BESS'!$I$7),-'SFV+BESS'!$I$7,IF(AND(DT11&lt;0,EA10+DT11/$B$5&lt;$H$2),-MIN('SFV+BESS'!$I$7,EA10-$H$2),0)))</f>
        <v>0</v>
      </c>
      <c r="DW11" s="2"/>
      <c r="DX11" s="2">
        <f t="shared" si="31"/>
        <v>0</v>
      </c>
      <c r="DY11" s="27">
        <f t="shared" si="32"/>
        <v>0</v>
      </c>
      <c r="DZ11" s="27">
        <f t="shared" ref="DZ11:DZ32" si="55">IF(DY11&lt;-DT11,-(DT11+DY11),0)</f>
        <v>0</v>
      </c>
      <c r="EA11" s="28">
        <f>IF((EA10+DU11+DV11)&gt;=$B$2*'SFV+BESS'!$I$9, $B$2*'SFV+BESS'!$I$9, (EA10+DU11+DV11))</f>
        <v>173.61249999999998</v>
      </c>
      <c r="EB11" s="110">
        <f t="shared" si="33"/>
        <v>0</v>
      </c>
      <c r="EG11" s="251"/>
      <c r="EH11" s="48">
        <v>8.3333333333333301E-2</v>
      </c>
      <c r="EI11" s="33">
        <f>Gen_Cons_Horario!AM7*(1-$E$3)^($E$4-1)</f>
        <v>0</v>
      </c>
      <c r="EJ11" s="33">
        <f>Gen_Cons_Horario!B5869</f>
        <v>0</v>
      </c>
      <c r="EK11" s="34">
        <f t="shared" si="34"/>
        <v>0</v>
      </c>
      <c r="EL11" s="116">
        <f>IF(AND(EK11&gt;0,EK11*$B$4+ER10&lt;=$B$2*'SFV+BESS'!$I$9,EK11&lt;'SFV+BESS'!$I$7), EK11*$B$4, IF(AND(EK11&gt;0,EK11*$B$4+ER10&gt;$B$2*'SFV+BESS'!$I$9,EK11*$B$4&lt;'SFV+BESS'!$I$7),$B$2*'SFV+BESS'!$I$9-ER10,IF(AND(EK11&gt;0,EK11*$B$4+ER10&gt;$B$2*'SFV+BESS'!$I$9,EK11*$B$4&gt;'SFV+BESS'!$I$7,ER10&lt;$B$2*'SFV+BESS'!$I$9),$B$2*'SFV+BESS'!$I$9-ER10,IF(AND(EK11&gt;0,EK11*$B$4+ER10&lt;=$B$2*'SFV+BESS'!$I$9,EK11&gt;'SFV+BESS'!$I$7),'SFV+BESS'!$I$7,0))))</f>
        <v>0</v>
      </c>
      <c r="EM11" s="27">
        <f>IF(AND(EK11&lt;0,ER10+EK11/$B$5&gt;$H$2,-EK11/'Carga-Descarga Año'!$B$5&lt;'SFV+BESS'!$I$7),EK11/$B$5,IF(AND(EK11&lt;0,ER10+EK11/$B$5&gt;$H$2,-EK11/'Carga-Descarga Año'!$B$5&gt;'SFV+BESS'!$I$7),-'SFV+BESS'!$I$7,IF(AND(EK11&lt;0,ER10+EK11/$B$5&lt;$H$2),-MIN('SFV+BESS'!$I$7,ER10-$H$2),0)))</f>
        <v>0</v>
      </c>
      <c r="EN11" s="2"/>
      <c r="EO11" s="2">
        <f t="shared" si="35"/>
        <v>0</v>
      </c>
      <c r="EP11" s="27">
        <f t="shared" si="36"/>
        <v>0</v>
      </c>
      <c r="EQ11" s="27">
        <f t="shared" ref="EQ11:EQ32" si="56">IF(EP11&lt;-EK11,-(EK11+EP11),0)</f>
        <v>0</v>
      </c>
      <c r="ER11" s="28">
        <f>IF((ER10+EL11+EM11)&gt;=$B$2*'SFV+BESS'!$I$9, $B$2*'SFV+BESS'!$I$9, (ER10+EL11+EM11))</f>
        <v>173.61249999999998</v>
      </c>
      <c r="ES11" s="110">
        <f t="shared" si="37"/>
        <v>0</v>
      </c>
      <c r="EX11" s="251"/>
      <c r="EY11" s="48">
        <v>8.3333333333333301E-2</v>
      </c>
      <c r="EZ11" s="33">
        <f>Gen_Cons_Horario!AN7*(1-$E$3)^($E$4-1)</f>
        <v>0</v>
      </c>
      <c r="FA11" s="33">
        <f>Gen_Cons_Horario!B6589</f>
        <v>0</v>
      </c>
      <c r="FB11" s="34">
        <f t="shared" si="38"/>
        <v>0</v>
      </c>
      <c r="FC11" s="116">
        <f>IF(AND(FB11&gt;0,FB11*$B$4+FI10&lt;=$B$2*'SFV+BESS'!$I$9,FB11&lt;'SFV+BESS'!$I$7), FB11*$B$4, IF(AND(FB11&gt;0,FB11*$B$4+FI10&gt;$B$2*'SFV+BESS'!$I$9,FB11*$B$4&lt;'SFV+BESS'!$I$7),$B$2*'SFV+BESS'!$I$9-FI10,IF(AND(FB11&gt;0,FB11*$B$4+FI10&gt;$B$2*'SFV+BESS'!$I$9,FB11*$B$4&gt;'SFV+BESS'!$I$7,FI10&lt;$B$2*'SFV+BESS'!$I$9),$B$2*'SFV+BESS'!$I$9-FI10,IF(AND(FB11&gt;0,FB11*$B$4+FI10&lt;=$B$2*'SFV+BESS'!$I$9,FB11&gt;'SFV+BESS'!$I$7),'SFV+BESS'!$I$7,0))))</f>
        <v>0</v>
      </c>
      <c r="FD11" s="27">
        <f>IF(AND(FB11&lt;0,FI10+FB11/$B$5&gt;$H$2,-FB11/'Carga-Descarga Año'!$B$5&lt;'SFV+BESS'!$I$7),FB11/$B$5,IF(AND(FB11&lt;0,FI10+FB11/$B$5&gt;$H$2,-FB11/'Carga-Descarga Año'!$B$5&gt;'SFV+BESS'!$I$7),-'SFV+BESS'!$I$7,IF(AND(FB11&lt;0,FI10+FB11/$B$5&lt;$H$2),-MIN('SFV+BESS'!$I$7,FI10-$H$2),0)))</f>
        <v>0</v>
      </c>
      <c r="FE11" s="2"/>
      <c r="FF11" s="2">
        <f t="shared" si="39"/>
        <v>0</v>
      </c>
      <c r="FG11" s="27">
        <f t="shared" si="40"/>
        <v>0</v>
      </c>
      <c r="FH11" s="27">
        <f t="shared" ref="FH11:FH32" si="57">IF(FG11&lt;-FB11,-(FB11+FG11),0)</f>
        <v>0</v>
      </c>
      <c r="FI11" s="28">
        <f>IF((FI10+FC11+FD11)&gt;=$B$2*'SFV+BESS'!$I$9, $B$2*'SFV+BESS'!$I$9, (FI10+FC11+FD11))</f>
        <v>173.61249999999998</v>
      </c>
      <c r="FJ11" s="110">
        <f t="shared" si="41"/>
        <v>0</v>
      </c>
      <c r="FO11" s="251"/>
      <c r="FP11" s="48">
        <v>8.3333333333333301E-2</v>
      </c>
      <c r="FQ11" s="33">
        <f>Gen_Cons_Horario!AO7*(1-$E$3)^($E$4-1)</f>
        <v>0</v>
      </c>
      <c r="FR11" s="33">
        <f>Gen_Cons_Horario!B7333</f>
        <v>0</v>
      </c>
      <c r="FS11" s="34">
        <f t="shared" si="42"/>
        <v>0</v>
      </c>
      <c r="FT11" s="116">
        <f>IF(AND(FS11&gt;0,FS11*$B$4+FZ10&lt;=$B$2*'SFV+BESS'!$I$9,FS11&lt;'SFV+BESS'!$I$7), FS11*$B$4, IF(AND(FS11&gt;0,FS11*$B$4+FZ10&gt;$B$2*'SFV+BESS'!$I$9,FS11*$B$4&lt;'SFV+BESS'!$I$7),$B$2*'SFV+BESS'!$I$9-FZ10,IF(AND(FS11&gt;0,FS11*$B$4+FZ10&gt;$B$2*'SFV+BESS'!$I$9,FS11*$B$4&gt;'SFV+BESS'!$I$7,FZ10&lt;$B$2*'SFV+BESS'!$I$9),$B$2*'SFV+BESS'!$I$9-FZ10,IF(AND(FS11&gt;0,FS11*$B$4+FZ10&lt;=$B$2*'SFV+BESS'!$I$9,FS11&gt;'SFV+BESS'!$I$7),'SFV+BESS'!$I$7,0))))</f>
        <v>0</v>
      </c>
      <c r="FU11" s="27">
        <f>IF(AND(FS11&lt;0,FZ10+FS11/$B$5&gt;$H$2,-FS11/'Carga-Descarga Año'!$B$5&lt;'SFV+BESS'!$I$7),FS11/$B$5,IF(AND(FS11&lt;0,FZ10+FS11/$B$5&gt;$H$2,-FS11/'Carga-Descarga Año'!$B$5&gt;'SFV+BESS'!$I$7),-'SFV+BESS'!$I$7,IF(AND(FS11&lt;0,FZ10+FS11/$B$5&lt;$H$2),-MIN('SFV+BESS'!$I$7,FZ10-$H$2),0)))</f>
        <v>0</v>
      </c>
      <c r="FV11" s="2"/>
      <c r="FW11" s="2">
        <f t="shared" si="43"/>
        <v>0</v>
      </c>
      <c r="FX11" s="27">
        <f t="shared" si="44"/>
        <v>0</v>
      </c>
      <c r="FY11" s="27">
        <f t="shared" ref="FY11:FY32" si="58">IF(FX11&lt;-FS11,-(FS11+FX11),0)</f>
        <v>0</v>
      </c>
      <c r="FZ11" s="28">
        <f>IF((FZ10+FT11+FU11)&gt;=$B$2*'SFV+BESS'!$I$9, $B$2*'SFV+BESS'!$I$9, (FZ10+FT11+FU11))</f>
        <v>173.61249999999998</v>
      </c>
      <c r="GA11" s="110">
        <f t="shared" si="45"/>
        <v>0</v>
      </c>
      <c r="GF11" s="251"/>
      <c r="GG11" s="48">
        <v>8.3333333333333301E-2</v>
      </c>
      <c r="GH11" s="33">
        <f>Gen_Cons_Horario!AP7*(1-$E$3)^($E$4-1)</f>
        <v>0</v>
      </c>
      <c r="GI11" s="33">
        <f>Gen_Cons_Horario!B8053</f>
        <v>0</v>
      </c>
      <c r="GJ11" s="34">
        <f t="shared" si="46"/>
        <v>0</v>
      </c>
      <c r="GK11" s="116">
        <f>IF(AND(GJ11&gt;0,GJ11*$B$4+GQ10&lt;=$B$2*'SFV+BESS'!$I$9,GJ11&lt;'SFV+BESS'!$I$7), GJ11*$B$4, IF(AND(GJ11&gt;0,GJ11*$B$4+GQ10&gt;$B$2*'SFV+BESS'!$I$9,GJ11*$B$4&lt;'SFV+BESS'!$I$7),$B$2*'SFV+BESS'!$I$9-GQ10,IF(AND(GJ11&gt;0,GJ11*$B$4+GQ10&gt;$B$2*'SFV+BESS'!$I$9,GJ11*$B$4&gt;'SFV+BESS'!$I$7,GQ10&lt;$B$2*'SFV+BESS'!$I$9),$B$2*'SFV+BESS'!$I$9-GQ10,IF(AND(GJ11&gt;0,GJ11*$B$4+GQ10&lt;=$B$2*'SFV+BESS'!$I$9,GJ11&gt;'SFV+BESS'!$I$7),'SFV+BESS'!$I$7,0))))</f>
        <v>0</v>
      </c>
      <c r="GL11" s="27">
        <f>IF(AND(GJ11&lt;0,GQ10+GJ11/$B$5&gt;$H$2,-GJ11/'Carga-Descarga Año'!$B$5&lt;'SFV+BESS'!$I$7),GJ11/$B$5,IF(AND(GJ11&lt;0,GQ10+GJ11/$B$5&gt;$H$2,-GJ11/'Carga-Descarga Año'!$B$5&gt;'SFV+BESS'!$I$7),-'SFV+BESS'!$I$7,IF(AND(GJ11&lt;0,GQ10+GJ11/$B$5&lt;$H$2),-MIN('SFV+BESS'!$I$7,GQ10-$H$2),0)))</f>
        <v>0</v>
      </c>
      <c r="GM11" s="2"/>
      <c r="GN11" s="2">
        <f t="shared" si="47"/>
        <v>0</v>
      </c>
      <c r="GO11" s="27">
        <f t="shared" si="48"/>
        <v>0</v>
      </c>
      <c r="GP11" s="27">
        <f t="shared" ref="GP11:GP32" si="59">IF(GO11&lt;-GJ11,-(GJ11+GO11),0)</f>
        <v>0</v>
      </c>
      <c r="GQ11" s="28">
        <f>IF((GQ10+GK11+GL11)&gt;=$B$2*'SFV+BESS'!$I$9, $B$2*'SFV+BESS'!$I$9, (GQ10+GK11+GL11))</f>
        <v>173.61249999999998</v>
      </c>
      <c r="GR11" s="110">
        <f t="shared" si="49"/>
        <v>0</v>
      </c>
    </row>
    <row r="12" spans="1:203">
      <c r="A12" s="249"/>
      <c r="B12" s="48">
        <v>0.125</v>
      </c>
      <c r="C12" s="118">
        <f>Gen_Cons_Horario!AE8*(1-$E$3)^($E$4-1)</f>
        <v>0</v>
      </c>
      <c r="D12" s="2">
        <f>Gen_Cons_Horario!B38</f>
        <v>0</v>
      </c>
      <c r="E12" s="29">
        <f t="shared" si="0"/>
        <v>0</v>
      </c>
      <c r="F12" s="116">
        <f>IF(AND(E12&gt;0,E12*$B$4+L11&lt;=$B$2*'SFV+BESS'!$I$9,E12&lt;'SFV+BESS'!$I$7), E12*$B$4, IF(AND(E12&gt;0,E12*$B$4+L11&gt;$B$2*'SFV+BESS'!$I$9,E12*$B$4&lt;'SFV+BESS'!$I$7),$B$2*'SFV+BESS'!$I$9-L11,IF(AND(E12&gt;0,E12*$B$4+L11&gt;$B$2*'SFV+BESS'!$I$9,E12*$B$4&gt;'SFV+BESS'!$I$7,L11&lt;$B$2*'SFV+BESS'!$I$9),$B$2*'SFV+BESS'!$I$9-L11,IF(AND(E12&gt;0,E12*$B$4+L11&lt;=$B$2*'SFV+BESS'!$I$9,E12&gt;'SFV+BESS'!$I$7),'SFV+BESS'!$I$7,0))))</f>
        <v>0</v>
      </c>
      <c r="G12" s="27">
        <f>IF(AND(E12&lt;0,L11+E12/$B$5&gt;$H$2,-E12/'Carga-Descarga Año'!$B$5&lt;'SFV+BESS'!$I$7),E12/$B$5,IF(AND(E12&lt;0,L11+E12/$B$5&gt;$H$2,-E12/'Carga-Descarga Año'!$B$5&gt;'SFV+BESS'!$I$7),-'SFV+BESS'!$I$7,IF(AND(E12&lt;0,L11+E12/$B$5&lt;$H$2),-MIN('SFV+BESS'!$I$7,L11-$H$2),0)))</f>
        <v>0</v>
      </c>
      <c r="H12" s="2"/>
      <c r="I12" s="2">
        <f t="shared" si="1"/>
        <v>0</v>
      </c>
      <c r="J12" s="27">
        <f t="shared" si="3"/>
        <v>0</v>
      </c>
      <c r="K12" s="27">
        <f t="shared" si="2"/>
        <v>0</v>
      </c>
      <c r="L12" s="28">
        <f>IF((L11+F12+G12)&gt;=$B$2*'SFV+BESS'!$I$9, $B$2*'SFV+BESS'!$I$9, (L11+F12+G12))</f>
        <v>17</v>
      </c>
      <c r="M12" s="110">
        <f t="shared" si="4"/>
        <v>0</v>
      </c>
      <c r="N12" s="3" t="s">
        <v>8985</v>
      </c>
      <c r="O12" s="37" t="s">
        <v>8986</v>
      </c>
      <c r="P12" s="108" t="s">
        <v>128</v>
      </c>
      <c r="R12" s="251"/>
      <c r="S12" s="48">
        <v>0.125</v>
      </c>
      <c r="T12" s="2">
        <f>Gen_Cons_Horario!AF8*(1-$E$3)^($E$4-1)</f>
        <v>0</v>
      </c>
      <c r="U12" s="2">
        <f>Gen_Cons_Horario!B782</f>
        <v>0</v>
      </c>
      <c r="V12" s="29">
        <f t="shared" si="5"/>
        <v>0</v>
      </c>
      <c r="W12" s="116">
        <f>IF(AND(V12&gt;0,V12*$B$4+AC11&lt;=$B$2*'SFV+BESS'!$I$9,V12&lt;'SFV+BESS'!$I$7), V12*$B$4, IF(AND(V12&gt;0,V12*$B$4+AC11&gt;$B$2*'SFV+BESS'!$I$9,V12*$B$4&lt;'SFV+BESS'!$I$7),$B$2*'SFV+BESS'!$I$9-AC11,IF(AND(V12&gt;0,V12*$B$4+AC11&gt;$B$2*'SFV+BESS'!$I$9,V12*$B$4&gt;'SFV+BESS'!$I$7,AC11&lt;$B$2*'SFV+BESS'!$I$9),$B$2*'SFV+BESS'!$I$9-AC11,IF(AND(V12&gt;0,V12*$B$4+AC11&lt;=$B$2*'SFV+BESS'!$I$9,V12&gt;'SFV+BESS'!$I$7),'SFV+BESS'!$I$7,0))))</f>
        <v>0</v>
      </c>
      <c r="X12" s="27">
        <f>IF(AND(V12&lt;0,AC11+V12/$B$5&gt;$H$2,-V12/'Carga-Descarga Año'!$B$5&lt;'SFV+BESS'!$I$7),V12/$B$5,IF(AND(V12&lt;0,AC11+V12/$B$5&gt;$H$2,-V12/'Carga-Descarga Año'!$B$5&gt;'SFV+BESS'!$I$7),-'SFV+BESS'!$I$7,IF(AND(V12&lt;0,AC11+V12/$B$5&lt;$H$2),-MIN('SFV+BESS'!$I$7,AC11-$H$2),0)))</f>
        <v>0</v>
      </c>
      <c r="Y12" s="2"/>
      <c r="Z12" s="2">
        <f t="shared" si="6"/>
        <v>0</v>
      </c>
      <c r="AA12" s="27">
        <f t="shared" si="7"/>
        <v>0</v>
      </c>
      <c r="AB12" s="27">
        <f t="shared" si="50"/>
        <v>0</v>
      </c>
      <c r="AC12" s="28">
        <f>IF((AC11+W12+X12)&gt;=$B$2*'SFV+BESS'!$I$9, $B$2*'SFV+BESS'!$I$9, (AC11+W12+X12))</f>
        <v>108.20926422232591</v>
      </c>
      <c r="AD12" s="110">
        <f t="shared" si="8"/>
        <v>0</v>
      </c>
      <c r="AE12" s="3" t="s">
        <v>8985</v>
      </c>
      <c r="AF12" s="37" t="s">
        <v>8986</v>
      </c>
      <c r="AG12" s="108" t="s">
        <v>128</v>
      </c>
      <c r="AI12" s="251"/>
      <c r="AJ12" s="48">
        <v>0.125</v>
      </c>
      <c r="AK12" s="33">
        <f>Gen_Cons_Horario!AG8*(1-$E$3)^($E$4-1)</f>
        <v>0</v>
      </c>
      <c r="AL12" s="33">
        <f>Gen_Cons_Horario!B1454</f>
        <v>0</v>
      </c>
      <c r="AM12" s="34">
        <f t="shared" si="9"/>
        <v>0</v>
      </c>
      <c r="AN12" s="116">
        <f>IF(AND(AM12&gt;0,AM12*$B$4+AT11&lt;=$B$2*'SFV+BESS'!$I$9,AM12&lt;'SFV+BESS'!$I$7), AM12*$B$4, IF(AND(AM12&gt;0,AM12*$B$4+AT11&gt;$B$2*'SFV+BESS'!$I$9,AM12*$B$4&lt;'SFV+BESS'!$I$7),$B$2*'SFV+BESS'!$I$9-AT11,IF(AND(AM12&gt;0,AM12*$B$4+AT11&gt;$B$2*'SFV+BESS'!$I$9,AM12*$B$4&gt;'SFV+BESS'!$I$7,AT11&lt;$B$2*'SFV+BESS'!$I$9),$B$2*'SFV+BESS'!$I$9-AT11,IF(AND(AM12&gt;0,AM12*$B$4+AT11&lt;=$B$2*'SFV+BESS'!$I$9,AM12&gt;'SFV+BESS'!$I$7),'SFV+BESS'!$I$7,0))))</f>
        <v>0</v>
      </c>
      <c r="AO12" s="27">
        <f>IF(AND(AM12&lt;0,AT11+AM12/$B$5&gt;$H$2,-AM12/'Carga-Descarga Año'!$B$5&lt;'SFV+BESS'!$I$7),AM12/$B$5,IF(AND(AM12&lt;0,AT11+AM12/$B$5&gt;$H$2,-AM12/'Carga-Descarga Año'!$B$5&gt;'SFV+BESS'!$I$7),-'SFV+BESS'!$I$7,IF(AND(AM12&lt;0,AT11+AM12/$B$5&lt;$H$2),-MIN('SFV+BESS'!$I$7,AT11-$H$2),0)))</f>
        <v>0</v>
      </c>
      <c r="AP12" s="2"/>
      <c r="AQ12" s="2">
        <f t="shared" si="10"/>
        <v>0</v>
      </c>
      <c r="AR12" s="27">
        <f t="shared" si="11"/>
        <v>0</v>
      </c>
      <c r="AS12" s="27">
        <f t="shared" si="51"/>
        <v>0</v>
      </c>
      <c r="AT12" s="28">
        <f>IF((AT11+AN12+AO12)&gt;=$B$2*'SFV+BESS'!$I$9, $B$2*'SFV+BESS'!$I$9, (AT11+AN12+AO12))</f>
        <v>173.61249999999998</v>
      </c>
      <c r="AU12" s="110">
        <f t="shared" si="12"/>
        <v>0</v>
      </c>
      <c r="AV12" s="3" t="s">
        <v>8985</v>
      </c>
      <c r="AW12" s="37" t="s">
        <v>8986</v>
      </c>
      <c r="AX12" s="108" t="s">
        <v>128</v>
      </c>
      <c r="AZ12" s="251"/>
      <c r="BA12" s="48">
        <v>0.125</v>
      </c>
      <c r="BB12" s="33">
        <f>Gen_Cons_Horario!AH8*(1-$E$3)^($E$4-1)</f>
        <v>0</v>
      </c>
      <c r="BC12" s="33">
        <f>Gen_Cons_Horario!B2198</f>
        <v>0</v>
      </c>
      <c r="BD12" s="34">
        <f t="shared" si="13"/>
        <v>0</v>
      </c>
      <c r="BE12" s="116">
        <f>IF(AND(BD12&gt;0,BD12*$B$4+BK11&lt;=$B$2*'SFV+BESS'!$I$9,BD12&lt;'SFV+BESS'!$I$7), BD12*$B$4, IF(AND(BD12&gt;0,BD12*$B$4+BK11&gt;$B$2*'SFV+BESS'!$I$9,BD12*$B$4&lt;'SFV+BESS'!$I$7),$B$2*'SFV+BESS'!$I$9-BK11,IF(AND(BD12&gt;0,BD12*$B$4+BK11&gt;$B$2*'SFV+BESS'!$I$9,BD12*$B$4&gt;'SFV+BESS'!$I$7,BK11&lt;$B$2*'SFV+BESS'!$I$9),$B$2*'SFV+BESS'!$I$9-BK11,IF(AND(BD12&gt;0,BD12*$B$4+BK11&lt;=$B$2*'SFV+BESS'!$I$9,BD12&gt;'SFV+BESS'!$I$7),'SFV+BESS'!$I$7,0))))</f>
        <v>0</v>
      </c>
      <c r="BF12" s="27">
        <f>IF(AND(BD12&lt;0,BK11+BD12/$B$5&gt;$H$2,-BD12/'Carga-Descarga Año'!$B$5&lt;'SFV+BESS'!$I$7),BD12/$B$5,IF(AND(BD12&lt;0,BK11+BD12/$B$5&gt;$H$2,-BD12/'Carga-Descarga Año'!$B$5&gt;'SFV+BESS'!$I$7),-'SFV+BESS'!$I$7,IF(AND(BD12&lt;0,BK11+BD12/$B$5&lt;$H$2),-MIN('SFV+BESS'!$I$7,BK11-$H$2),0)))</f>
        <v>0</v>
      </c>
      <c r="BG12" s="2"/>
      <c r="BH12" s="2">
        <f t="shared" si="14"/>
        <v>0</v>
      </c>
      <c r="BI12" s="27">
        <f t="shared" si="15"/>
        <v>0</v>
      </c>
      <c r="BJ12" s="27">
        <f t="shared" si="52"/>
        <v>0</v>
      </c>
      <c r="BK12" s="28">
        <f>IF((BK11+BE12+BF12)&gt;=$B$2*'SFV+BESS'!$I$9, $B$2*'SFV+BESS'!$I$9, (BK11+BE12+BF12))</f>
        <v>173.61249999999998</v>
      </c>
      <c r="BL12" s="110">
        <f t="shared" si="16"/>
        <v>0</v>
      </c>
      <c r="BM12" s="3" t="s">
        <v>8985</v>
      </c>
      <c r="BN12" s="37" t="s">
        <v>8986</v>
      </c>
      <c r="BO12" s="108" t="s">
        <v>128</v>
      </c>
      <c r="BQ12" s="251"/>
      <c r="BR12" s="48">
        <v>0.125</v>
      </c>
      <c r="BS12" s="33">
        <f>Gen_Cons_Horario!AI8*(1-$E$3)^($E$4-1)</f>
        <v>0</v>
      </c>
      <c r="BT12" s="33">
        <f>Gen_Cons_Horario!B2918</f>
        <v>0</v>
      </c>
      <c r="BU12" s="34">
        <f t="shared" si="53"/>
        <v>0</v>
      </c>
      <c r="BV12" s="116">
        <f>IF(AND(BU12&gt;0,BU12*$B$4+CB11&lt;=$B$2*'SFV+BESS'!$I$9,BU12&lt;'SFV+BESS'!$I$7), BU12*$B$4, IF(AND(BU12&gt;0,BU12*$B$4+CB11&gt;$B$2*'SFV+BESS'!$I$9,BU12*$B$4&lt;'SFV+BESS'!$I$7),$B$2*'SFV+BESS'!$I$9-CB11,IF(AND(BU12&gt;0,BU12*$B$4+CB11&gt;$B$2*'SFV+BESS'!$I$9,BU12*$B$4&gt;'SFV+BESS'!$I$7,CB11&lt;$B$2*'SFV+BESS'!$I$9),$B$2*'SFV+BESS'!$I$9-CB11,IF(AND(BU12&gt;0,BU12*$B$4+CB11&lt;=$B$2*'SFV+BESS'!$I$9,BU12&gt;'SFV+BESS'!$I$7),'SFV+BESS'!$I$7,0))))</f>
        <v>0</v>
      </c>
      <c r="BW12" s="27">
        <f>IF(AND(BU12&lt;0,CB11+BU12/$B$5&gt;$H$2,-BU12/'Carga-Descarga Año'!$B$5&lt;'SFV+BESS'!$I$7),BU12/$B$5,IF(AND(BU12&lt;0,CB11+BU12/$B$5&gt;$H$2,-BU12/'Carga-Descarga Año'!$B$5&gt;'SFV+BESS'!$I$7),-'SFV+BESS'!$I$7,IF(AND(BU12&lt;0,CB11+BU12/$B$5&lt;$H$2),-MIN('SFV+BESS'!$I$7,CB11-$H$2),0)))</f>
        <v>0</v>
      </c>
      <c r="BX12" s="2"/>
      <c r="BY12" s="2">
        <f t="shared" si="17"/>
        <v>0</v>
      </c>
      <c r="BZ12" s="27">
        <f t="shared" si="18"/>
        <v>0</v>
      </c>
      <c r="CA12" s="27">
        <f t="shared" si="19"/>
        <v>0</v>
      </c>
      <c r="CB12" s="28">
        <f>IF((CB11+BV12+BW12)&gt;=$B$2*'SFV+BESS'!$I$9, $B$2*'SFV+BESS'!$I$9, (CB11+BV12+BW12))</f>
        <v>173.61249999999998</v>
      </c>
      <c r="CC12" s="110">
        <f t="shared" si="20"/>
        <v>0</v>
      </c>
      <c r="CD12" s="3" t="s">
        <v>8985</v>
      </c>
      <c r="CE12" s="37" t="s">
        <v>8986</v>
      </c>
      <c r="CF12" s="108" t="s">
        <v>128</v>
      </c>
      <c r="CH12" s="251"/>
      <c r="CI12" s="48">
        <v>0.125</v>
      </c>
      <c r="CJ12" s="220">
        <f>Gen_Cons_Horario!AJ8*(1-$E$3)^($E$4-1)</f>
        <v>0</v>
      </c>
      <c r="CK12" s="33">
        <f>Gen_Cons_Horario!B3662</f>
        <v>0</v>
      </c>
      <c r="CL12" s="34">
        <f t="shared" si="21"/>
        <v>0</v>
      </c>
      <c r="CM12" s="116">
        <f>IF(AND(CL12&gt;0,CL12*$B$4+CS11&lt;=$B$2*'SFV+BESS'!$I$9,CL12&lt;'SFV+BESS'!$I$7), CL12*$B$4, IF(AND(CL12&gt;0,CL12*$B$4+CS11&gt;$B$2*'SFV+BESS'!$I$9,CL12*$B$4&lt;'SFV+BESS'!$I$7),$B$2*'SFV+BESS'!$I$9-CS11,IF(AND(CL12&gt;0,CL12*$B$4+CS11&gt;$B$2*'SFV+BESS'!$I$9,CL12*$B$4&gt;'SFV+BESS'!$I$7,CS11&lt;$B$2*'SFV+BESS'!$I$9),$B$2*'SFV+BESS'!$I$9-CS11,IF(AND(CL12&gt;0,CL12*$B$4+CS11&lt;=$B$2*'SFV+BESS'!$I$9,CL12&gt;'SFV+BESS'!$I$7),'SFV+BESS'!$I$7,0))))</f>
        <v>0</v>
      </c>
      <c r="CN12" s="27">
        <f>IF(AND(CL12&lt;0,CS11+CL12/$B$5&gt;$H$2,-CL12/'Carga-Descarga Año'!$B$5&lt;'SFV+BESS'!$I$7),CL12/$B$5,IF(AND(CL12&lt;0,CS11+CL12/$B$5&gt;$H$2,-CL12/'Carga-Descarga Año'!$B$5&gt;'SFV+BESS'!$I$7),-'SFV+BESS'!$I$7,IF(AND(CL12&lt;0,CS11+CL12/$B$5&lt;$H$2),-MIN('SFV+BESS'!$I$7,CS11-$H$2),0)))</f>
        <v>0</v>
      </c>
      <c r="CO12" s="2"/>
      <c r="CP12" s="2">
        <f t="shared" si="22"/>
        <v>0</v>
      </c>
      <c r="CQ12" s="27">
        <f t="shared" si="23"/>
        <v>0</v>
      </c>
      <c r="CR12" s="27">
        <f t="shared" si="54"/>
        <v>0</v>
      </c>
      <c r="CS12" s="28">
        <f>IF((CS11+CM12+CN12)&gt;=$B$2*'SFV+BESS'!$I$9, $B$2*'SFV+BESS'!$I$9, (CS11+CM12+CN12))</f>
        <v>173.61249999999998</v>
      </c>
      <c r="CT12" s="110">
        <f t="shared" si="24"/>
        <v>0</v>
      </c>
      <c r="CU12" s="3" t="s">
        <v>8985</v>
      </c>
      <c r="CV12" s="37" t="s">
        <v>8986</v>
      </c>
      <c r="CW12" s="108" t="s">
        <v>128</v>
      </c>
      <c r="CY12" s="251"/>
      <c r="CZ12" s="48">
        <v>0.125</v>
      </c>
      <c r="DA12" s="33">
        <f>Gen_Cons_Horario!AK8*(1-$E$3)^($E$4-1)</f>
        <v>0</v>
      </c>
      <c r="DB12" s="33">
        <f>Gen_Cons_Horario!B4382</f>
        <v>0</v>
      </c>
      <c r="DC12" s="34">
        <f t="shared" si="25"/>
        <v>0</v>
      </c>
      <c r="DD12" s="116">
        <f>IF(AND(DC12&gt;0,DC12*$B$4+DJ11&lt;=$B$2*'SFV+BESS'!$I$9,DC12&lt;'SFV+BESS'!$I$7), DC12*$B$4, IF(AND(DC12&gt;0,DC12*$B$4+DJ11&gt;$B$2*'SFV+BESS'!$I$9,DC12*$B$4&lt;'SFV+BESS'!$I$7),$B$2*'SFV+BESS'!$I$9-DJ11,IF(AND(DC12&gt;0,DC12*$B$4+DJ11&gt;$B$2*'SFV+BESS'!$I$9,DC12*$B$4&gt;'SFV+BESS'!$I$7,DJ11&lt;$B$2*'SFV+BESS'!$I$9),$B$2*'SFV+BESS'!$I$9-DJ11,IF(AND(DC12&gt;0,DC12*$B$4+DJ11&lt;=$B$2*'SFV+BESS'!$I$9,DC12&gt;'SFV+BESS'!$I$7),'SFV+BESS'!$I$7,0))))</f>
        <v>0</v>
      </c>
      <c r="DE12" s="27">
        <f>IF(AND(DC12&lt;0,DJ11+DC12/$B$5&gt;$H$2,-DC12/'Carga-Descarga Año'!$B$5&lt;'SFV+BESS'!$I$7),DC12/$B$5,IF(AND(DC12&lt;0,DJ11+DC12/$B$5&gt;$H$2,-DC12/'Carga-Descarga Año'!$B$5&gt;'SFV+BESS'!$I$7),-'SFV+BESS'!$I$7,IF(AND(DC12&lt;0,DJ11+DC12/$B$5&lt;$H$2),-MIN('SFV+BESS'!$I$7,DJ11-$H$2),0)))</f>
        <v>0</v>
      </c>
      <c r="DF12" s="2"/>
      <c r="DG12" s="2">
        <f t="shared" si="26"/>
        <v>0</v>
      </c>
      <c r="DH12" s="27">
        <f t="shared" si="27"/>
        <v>0</v>
      </c>
      <c r="DI12" s="27">
        <f t="shared" si="28"/>
        <v>0</v>
      </c>
      <c r="DJ12" s="28">
        <f>IF((DJ11+DD12+DE12)&gt;=$B$2*'SFV+BESS'!$I$9, $B$2*'SFV+BESS'!$I$9, (DJ11+DD12+DE12))</f>
        <v>173.61249999999998</v>
      </c>
      <c r="DK12" s="110">
        <f t="shared" si="29"/>
        <v>0</v>
      </c>
      <c r="DL12" s="3" t="s">
        <v>8985</v>
      </c>
      <c r="DM12" s="37" t="s">
        <v>8986</v>
      </c>
      <c r="DN12" s="108" t="s">
        <v>128</v>
      </c>
      <c r="DP12" s="251"/>
      <c r="DQ12" s="48">
        <v>0.125</v>
      </c>
      <c r="DR12" s="33">
        <f>Gen_Cons_Horario!AL8*(1-$E$3)^($E$4-1)</f>
        <v>0</v>
      </c>
      <c r="DS12" s="33">
        <f>Gen_Cons_Horario!B5126</f>
        <v>0</v>
      </c>
      <c r="DT12" s="34">
        <f t="shared" si="30"/>
        <v>0</v>
      </c>
      <c r="DU12" s="116">
        <f>IF(AND(DT12&gt;0,DT12*$B$4+EA11&lt;=$B$2*'SFV+BESS'!$I$9,DT12&lt;'SFV+BESS'!$I$7), DT12*$B$4, IF(AND(DT12&gt;0,DT12*$B$4+EA11&gt;$B$2*'SFV+BESS'!$I$9,DT12*$B$4&lt;'SFV+BESS'!$I$7),$B$2*'SFV+BESS'!$I$9-EA11,IF(AND(DT12&gt;0,DT12*$B$4+EA11&gt;$B$2*'SFV+BESS'!$I$9,DT12*$B$4&gt;'SFV+BESS'!$I$7,EA11&lt;$B$2*'SFV+BESS'!$I$9),$B$2*'SFV+BESS'!$I$9-EA11,IF(AND(DT12&gt;0,DT12*$B$4+EA11&lt;=$B$2*'SFV+BESS'!$I$9,DT12&gt;'SFV+BESS'!$I$7),'SFV+BESS'!$I$7,0))))</f>
        <v>0</v>
      </c>
      <c r="DV12" s="27">
        <f>IF(AND(DT12&lt;0,EA11+DT12/$B$5&gt;$H$2,-DT12/'Carga-Descarga Año'!$B$5&lt;'SFV+BESS'!$I$7),DT12/$B$5,IF(AND(DT12&lt;0,EA11+DT12/$B$5&gt;$H$2,-DT12/'Carga-Descarga Año'!$B$5&gt;'SFV+BESS'!$I$7),-'SFV+BESS'!$I$7,IF(AND(DT12&lt;0,EA11+DT12/$B$5&lt;$H$2),-MIN('SFV+BESS'!$I$7,EA11-$H$2),0)))</f>
        <v>0</v>
      </c>
      <c r="DW12" s="2"/>
      <c r="DX12" s="2">
        <f t="shared" si="31"/>
        <v>0</v>
      </c>
      <c r="DY12" s="27">
        <f t="shared" si="32"/>
        <v>0</v>
      </c>
      <c r="DZ12" s="27">
        <f t="shared" si="55"/>
        <v>0</v>
      </c>
      <c r="EA12" s="28">
        <f>IF((EA11+DU12+DV12)&gt;=$B$2*'SFV+BESS'!$I$9, $B$2*'SFV+BESS'!$I$9, (EA11+DU12+DV12))</f>
        <v>173.61249999999998</v>
      </c>
      <c r="EB12" s="110">
        <f t="shared" si="33"/>
        <v>0</v>
      </c>
      <c r="EC12" s="3" t="s">
        <v>8985</v>
      </c>
      <c r="ED12" s="37" t="s">
        <v>8986</v>
      </c>
      <c r="EE12" s="108" t="s">
        <v>128</v>
      </c>
      <c r="EG12" s="251"/>
      <c r="EH12" s="48">
        <v>0.125</v>
      </c>
      <c r="EI12" s="33">
        <f>Gen_Cons_Horario!AM8*(1-$E$3)^($E$4-1)</f>
        <v>0</v>
      </c>
      <c r="EJ12" s="33">
        <f>Gen_Cons_Horario!B5870</f>
        <v>0</v>
      </c>
      <c r="EK12" s="34">
        <f t="shared" si="34"/>
        <v>0</v>
      </c>
      <c r="EL12" s="116">
        <f>IF(AND(EK12&gt;0,EK12*$B$4+ER11&lt;=$B$2*'SFV+BESS'!$I$9,EK12&lt;'SFV+BESS'!$I$7), EK12*$B$4, IF(AND(EK12&gt;0,EK12*$B$4+ER11&gt;$B$2*'SFV+BESS'!$I$9,EK12*$B$4&lt;'SFV+BESS'!$I$7),$B$2*'SFV+BESS'!$I$9-ER11,IF(AND(EK12&gt;0,EK12*$B$4+ER11&gt;$B$2*'SFV+BESS'!$I$9,EK12*$B$4&gt;'SFV+BESS'!$I$7,ER11&lt;$B$2*'SFV+BESS'!$I$9),$B$2*'SFV+BESS'!$I$9-ER11,IF(AND(EK12&gt;0,EK12*$B$4+ER11&lt;=$B$2*'SFV+BESS'!$I$9,EK12&gt;'SFV+BESS'!$I$7),'SFV+BESS'!$I$7,0))))</f>
        <v>0</v>
      </c>
      <c r="EM12" s="27">
        <f>IF(AND(EK12&lt;0,ER11+EK12/$B$5&gt;$H$2,-EK12/'Carga-Descarga Año'!$B$5&lt;'SFV+BESS'!$I$7),EK12/$B$5,IF(AND(EK12&lt;0,ER11+EK12/$B$5&gt;$H$2,-EK12/'Carga-Descarga Año'!$B$5&gt;'SFV+BESS'!$I$7),-'SFV+BESS'!$I$7,IF(AND(EK12&lt;0,ER11+EK12/$B$5&lt;$H$2),-MIN('SFV+BESS'!$I$7,ER11-$H$2),0)))</f>
        <v>0</v>
      </c>
      <c r="EN12" s="2"/>
      <c r="EO12" s="2">
        <f t="shared" si="35"/>
        <v>0</v>
      </c>
      <c r="EP12" s="27">
        <f t="shared" si="36"/>
        <v>0</v>
      </c>
      <c r="EQ12" s="27">
        <f t="shared" si="56"/>
        <v>0</v>
      </c>
      <c r="ER12" s="28">
        <f>IF((ER11+EL12+EM12)&gt;=$B$2*'SFV+BESS'!$I$9, $B$2*'SFV+BESS'!$I$9, (ER11+EL12+EM12))</f>
        <v>173.61249999999998</v>
      </c>
      <c r="ES12" s="110">
        <f t="shared" si="37"/>
        <v>0</v>
      </c>
      <c r="ET12" s="3" t="s">
        <v>8985</v>
      </c>
      <c r="EU12" s="37" t="s">
        <v>8986</v>
      </c>
      <c r="EV12" s="108" t="s">
        <v>128</v>
      </c>
      <c r="EX12" s="251"/>
      <c r="EY12" s="48">
        <v>0.125</v>
      </c>
      <c r="EZ12" s="33">
        <f>Gen_Cons_Horario!AN8*(1-$E$3)^($E$4-1)</f>
        <v>0</v>
      </c>
      <c r="FA12" s="33">
        <f>Gen_Cons_Horario!B6590</f>
        <v>0</v>
      </c>
      <c r="FB12" s="34">
        <f t="shared" si="38"/>
        <v>0</v>
      </c>
      <c r="FC12" s="116">
        <f>IF(AND(FB12&gt;0,FB12*$B$4+FI11&lt;=$B$2*'SFV+BESS'!$I$9,FB12&lt;'SFV+BESS'!$I$7), FB12*$B$4, IF(AND(FB12&gt;0,FB12*$B$4+FI11&gt;$B$2*'SFV+BESS'!$I$9,FB12*$B$4&lt;'SFV+BESS'!$I$7),$B$2*'SFV+BESS'!$I$9-FI11,IF(AND(FB12&gt;0,FB12*$B$4+FI11&gt;$B$2*'SFV+BESS'!$I$9,FB12*$B$4&gt;'SFV+BESS'!$I$7,FI11&lt;$B$2*'SFV+BESS'!$I$9),$B$2*'SFV+BESS'!$I$9-FI11,IF(AND(FB12&gt;0,FB12*$B$4+FI11&lt;=$B$2*'SFV+BESS'!$I$9,FB12&gt;'SFV+BESS'!$I$7),'SFV+BESS'!$I$7,0))))</f>
        <v>0</v>
      </c>
      <c r="FD12" s="27">
        <f>IF(AND(FB12&lt;0,FI11+FB12/$B$5&gt;$H$2,-FB12/'Carga-Descarga Año'!$B$5&lt;'SFV+BESS'!$I$7),FB12/$B$5,IF(AND(FB12&lt;0,FI11+FB12/$B$5&gt;$H$2,-FB12/'Carga-Descarga Año'!$B$5&gt;'SFV+BESS'!$I$7),-'SFV+BESS'!$I$7,IF(AND(FB12&lt;0,FI11+FB12/$B$5&lt;$H$2),-MIN('SFV+BESS'!$I$7,FI11-$H$2),0)))</f>
        <v>0</v>
      </c>
      <c r="FE12" s="2"/>
      <c r="FF12" s="2">
        <f t="shared" si="39"/>
        <v>0</v>
      </c>
      <c r="FG12" s="27">
        <f t="shared" si="40"/>
        <v>0</v>
      </c>
      <c r="FH12" s="27">
        <f t="shared" si="57"/>
        <v>0</v>
      </c>
      <c r="FI12" s="28">
        <f>IF((FI11+FC12+FD12)&gt;=$B$2*'SFV+BESS'!$I$9, $B$2*'SFV+BESS'!$I$9, (FI11+FC12+FD12))</f>
        <v>173.61249999999998</v>
      </c>
      <c r="FJ12" s="110">
        <f t="shared" si="41"/>
        <v>0</v>
      </c>
      <c r="FK12" s="3" t="s">
        <v>8985</v>
      </c>
      <c r="FL12" s="37" t="s">
        <v>8986</v>
      </c>
      <c r="FM12" s="108" t="s">
        <v>128</v>
      </c>
      <c r="FO12" s="251"/>
      <c r="FP12" s="48">
        <v>0.125</v>
      </c>
      <c r="FQ12" s="33">
        <f>Gen_Cons_Horario!AO8*(1-$E$3)^($E$4-1)</f>
        <v>0</v>
      </c>
      <c r="FR12" s="33">
        <f>Gen_Cons_Horario!B7334</f>
        <v>0</v>
      </c>
      <c r="FS12" s="34">
        <f t="shared" si="42"/>
        <v>0</v>
      </c>
      <c r="FT12" s="116">
        <f>IF(AND(FS12&gt;0,FS12*$B$4+FZ11&lt;=$B$2*'SFV+BESS'!$I$9,FS12&lt;'SFV+BESS'!$I$7), FS12*$B$4, IF(AND(FS12&gt;0,FS12*$B$4+FZ11&gt;$B$2*'SFV+BESS'!$I$9,FS12*$B$4&lt;'SFV+BESS'!$I$7),$B$2*'SFV+BESS'!$I$9-FZ11,IF(AND(FS12&gt;0,FS12*$B$4+FZ11&gt;$B$2*'SFV+BESS'!$I$9,FS12*$B$4&gt;'SFV+BESS'!$I$7,FZ11&lt;$B$2*'SFV+BESS'!$I$9),$B$2*'SFV+BESS'!$I$9-FZ11,IF(AND(FS12&gt;0,FS12*$B$4+FZ11&lt;=$B$2*'SFV+BESS'!$I$9,FS12&gt;'SFV+BESS'!$I$7),'SFV+BESS'!$I$7,0))))</f>
        <v>0</v>
      </c>
      <c r="FU12" s="27">
        <f>IF(AND(FS12&lt;0,FZ11+FS12/$B$5&gt;$H$2,-FS12/'Carga-Descarga Año'!$B$5&lt;'SFV+BESS'!$I$7),FS12/$B$5,IF(AND(FS12&lt;0,FZ11+FS12/$B$5&gt;$H$2,-FS12/'Carga-Descarga Año'!$B$5&gt;'SFV+BESS'!$I$7),-'SFV+BESS'!$I$7,IF(AND(FS12&lt;0,FZ11+FS12/$B$5&lt;$H$2),-MIN('SFV+BESS'!$I$7,FZ11-$H$2),0)))</f>
        <v>0</v>
      </c>
      <c r="FV12" s="2"/>
      <c r="FW12" s="2">
        <f t="shared" si="43"/>
        <v>0</v>
      </c>
      <c r="FX12" s="27">
        <f t="shared" si="44"/>
        <v>0</v>
      </c>
      <c r="FY12" s="27">
        <f t="shared" si="58"/>
        <v>0</v>
      </c>
      <c r="FZ12" s="28">
        <f>IF((FZ11+FT12+FU12)&gt;=$B$2*'SFV+BESS'!$I$9, $B$2*'SFV+BESS'!$I$9, (FZ11+FT12+FU12))</f>
        <v>173.61249999999998</v>
      </c>
      <c r="GA12" s="110">
        <f t="shared" si="45"/>
        <v>0</v>
      </c>
      <c r="GB12" s="3" t="s">
        <v>8985</v>
      </c>
      <c r="GC12" s="37" t="s">
        <v>8986</v>
      </c>
      <c r="GD12" s="108" t="s">
        <v>128</v>
      </c>
      <c r="GF12" s="251"/>
      <c r="GG12" s="48">
        <v>0.125</v>
      </c>
      <c r="GH12" s="33">
        <f>Gen_Cons_Horario!AP8*(1-$E$3)^($E$4-1)</f>
        <v>0</v>
      </c>
      <c r="GI12" s="33">
        <f>Gen_Cons_Horario!B8054</f>
        <v>0</v>
      </c>
      <c r="GJ12" s="34">
        <f t="shared" si="46"/>
        <v>0</v>
      </c>
      <c r="GK12" s="116">
        <f>IF(AND(GJ12&gt;0,GJ12*$B$4+GQ11&lt;=$B$2*'SFV+BESS'!$I$9,GJ12&lt;'SFV+BESS'!$I$7), GJ12*$B$4, IF(AND(GJ12&gt;0,GJ12*$B$4+GQ11&gt;$B$2*'SFV+BESS'!$I$9,GJ12*$B$4&lt;'SFV+BESS'!$I$7),$B$2*'SFV+BESS'!$I$9-GQ11,IF(AND(GJ12&gt;0,GJ12*$B$4+GQ11&gt;$B$2*'SFV+BESS'!$I$9,GJ12*$B$4&gt;'SFV+BESS'!$I$7,GQ11&lt;$B$2*'SFV+BESS'!$I$9),$B$2*'SFV+BESS'!$I$9-GQ11,IF(AND(GJ12&gt;0,GJ12*$B$4+GQ11&lt;=$B$2*'SFV+BESS'!$I$9,GJ12&gt;'SFV+BESS'!$I$7),'SFV+BESS'!$I$7,0))))</f>
        <v>0</v>
      </c>
      <c r="GL12" s="27">
        <f>IF(AND(GJ12&lt;0,GQ11+GJ12/$B$5&gt;$H$2,-GJ12/'Carga-Descarga Año'!$B$5&lt;'SFV+BESS'!$I$7),GJ12/$B$5,IF(AND(GJ12&lt;0,GQ11+GJ12/$B$5&gt;$H$2,-GJ12/'Carga-Descarga Año'!$B$5&gt;'SFV+BESS'!$I$7),-'SFV+BESS'!$I$7,IF(AND(GJ12&lt;0,GQ11+GJ12/$B$5&lt;$H$2),-MIN('SFV+BESS'!$I$7,GQ11-$H$2),0)))</f>
        <v>0</v>
      </c>
      <c r="GM12" s="2"/>
      <c r="GN12" s="2">
        <f t="shared" si="47"/>
        <v>0</v>
      </c>
      <c r="GO12" s="27">
        <f t="shared" si="48"/>
        <v>0</v>
      </c>
      <c r="GP12" s="27">
        <f t="shared" si="59"/>
        <v>0</v>
      </c>
      <c r="GQ12" s="28">
        <f>IF((GQ11+GK12+GL12)&gt;=$B$2*'SFV+BESS'!$I$9, $B$2*'SFV+BESS'!$I$9, (GQ11+GK12+GL12))</f>
        <v>173.61249999999998</v>
      </c>
      <c r="GR12" s="110">
        <f t="shared" si="49"/>
        <v>0</v>
      </c>
      <c r="GS12" s="3" t="s">
        <v>8985</v>
      </c>
      <c r="GT12" s="37" t="s">
        <v>8986</v>
      </c>
      <c r="GU12" s="108" t="s">
        <v>128</v>
      </c>
    </row>
    <row r="13" spans="1:203">
      <c r="A13" s="249"/>
      <c r="B13" s="48">
        <v>0.16666666666666699</v>
      </c>
      <c r="C13" s="118">
        <f>Gen_Cons_Horario!AE9*(1-$E$3)^($E$4-1)</f>
        <v>0</v>
      </c>
      <c r="D13" s="2">
        <f>Gen_Cons_Horario!B39</f>
        <v>0</v>
      </c>
      <c r="E13" s="29">
        <f t="shared" si="0"/>
        <v>0</v>
      </c>
      <c r="F13" s="116">
        <f>IF(AND(E13&gt;0,E13*$B$4+L12&lt;=$B$2*'SFV+BESS'!$I$9,E13&lt;'SFV+BESS'!$I$7), E13*$B$4, IF(AND(E13&gt;0,E13*$B$4+L12&gt;$B$2*'SFV+BESS'!$I$9,E13*$B$4&lt;'SFV+BESS'!$I$7),$B$2*'SFV+BESS'!$I$9-L12,IF(AND(E13&gt;0,E13*$B$4+L12&gt;$B$2*'SFV+BESS'!$I$9,E13*$B$4&gt;'SFV+BESS'!$I$7,L12&lt;$B$2*'SFV+BESS'!$I$9),$B$2*'SFV+BESS'!$I$9-L12,IF(AND(E13&gt;0,E13*$B$4+L12&lt;=$B$2*'SFV+BESS'!$I$9,E13&gt;'SFV+BESS'!$I$7),'SFV+BESS'!$I$7,0))))</f>
        <v>0</v>
      </c>
      <c r="G13" s="27">
        <f>IF(AND(E13&lt;0,L12+E13/$B$5&gt;$H$2,-E13/'Carga-Descarga Año'!$B$5&lt;'SFV+BESS'!$I$7),E13/$B$5,IF(AND(E13&lt;0,L12+E13/$B$5&gt;$H$2,-E13/'Carga-Descarga Año'!$B$5&gt;'SFV+BESS'!$I$7),-'SFV+BESS'!$I$7,IF(AND(E13&lt;0,L12+E13/$B$5&lt;$H$2),-MIN('SFV+BESS'!$I$7,L12-$H$2),0)))</f>
        <v>0</v>
      </c>
      <c r="H13" s="2"/>
      <c r="I13" s="2">
        <f t="shared" si="1"/>
        <v>0</v>
      </c>
      <c r="J13" s="27">
        <f t="shared" si="3"/>
        <v>0</v>
      </c>
      <c r="K13" s="27">
        <f t="shared" si="2"/>
        <v>0</v>
      </c>
      <c r="L13" s="28">
        <f>IF((L12+F13+G13)&gt;=$B$2*'SFV+BESS'!$I$9, $B$2*'SFV+BESS'!$I$9, (L12+F13+G13))</f>
        <v>17</v>
      </c>
      <c r="M13" s="110">
        <f t="shared" si="4"/>
        <v>0</v>
      </c>
      <c r="N13" s="27">
        <f>SUM(M9:M752)</f>
        <v>8337.6348146525361</v>
      </c>
      <c r="O13" s="2">
        <f>SUM(C9:C752)</f>
        <v>42775.480735231264</v>
      </c>
      <c r="P13" s="109">
        <f>N13/O13</f>
        <v>0.19491621534916828</v>
      </c>
      <c r="R13" s="251"/>
      <c r="S13" s="48">
        <v>0.16666666666666699</v>
      </c>
      <c r="T13" s="2">
        <f>Gen_Cons_Horario!AF9*(1-$E$3)^($E$4-1)</f>
        <v>0</v>
      </c>
      <c r="U13" s="2">
        <f>Gen_Cons_Horario!B783</f>
        <v>0</v>
      </c>
      <c r="V13" s="29">
        <f t="shared" si="5"/>
        <v>0</v>
      </c>
      <c r="W13" s="116">
        <f>IF(AND(V13&gt;0,V13*$B$4+AC12&lt;=$B$2*'SFV+BESS'!$I$9,V13&lt;'SFV+BESS'!$I$7), V13*$B$4, IF(AND(V13&gt;0,V13*$B$4+AC12&gt;$B$2*'SFV+BESS'!$I$9,V13*$B$4&lt;'SFV+BESS'!$I$7),$B$2*'SFV+BESS'!$I$9-AC12,IF(AND(V13&gt;0,V13*$B$4+AC12&gt;$B$2*'SFV+BESS'!$I$9,V13*$B$4&gt;'SFV+BESS'!$I$7,AC12&lt;$B$2*'SFV+BESS'!$I$9),$B$2*'SFV+BESS'!$I$9-AC12,IF(AND(V13&gt;0,V13*$B$4+AC12&lt;=$B$2*'SFV+BESS'!$I$9,V13&gt;'SFV+BESS'!$I$7),'SFV+BESS'!$I$7,0))))</f>
        <v>0</v>
      </c>
      <c r="X13" s="27">
        <f>IF(AND(V13&lt;0,AC12+V13/$B$5&gt;$H$2,-V13/'Carga-Descarga Año'!$B$5&lt;'SFV+BESS'!$I$7),V13/$B$5,IF(AND(V13&lt;0,AC12+V13/$B$5&gt;$H$2,-V13/'Carga-Descarga Año'!$B$5&gt;'SFV+BESS'!$I$7),-'SFV+BESS'!$I$7,IF(AND(V13&lt;0,AC12+V13/$B$5&lt;$H$2),-MIN('SFV+BESS'!$I$7,AC12-$H$2),0)))</f>
        <v>0</v>
      </c>
      <c r="Y13" s="2"/>
      <c r="Z13" s="2">
        <f t="shared" si="6"/>
        <v>0</v>
      </c>
      <c r="AA13" s="27">
        <f t="shared" si="7"/>
        <v>0</v>
      </c>
      <c r="AB13" s="27">
        <f t="shared" si="50"/>
        <v>0</v>
      </c>
      <c r="AC13" s="28">
        <f>IF((AC12+W13+X13)&gt;=$B$2*'SFV+BESS'!$I$9, $B$2*'SFV+BESS'!$I$9, (AC12+W13+X13))</f>
        <v>108.20926422232591</v>
      </c>
      <c r="AD13" s="110">
        <f t="shared" si="8"/>
        <v>0</v>
      </c>
      <c r="AE13" s="27">
        <f>SUM(AD9:AD680)</f>
        <v>16730.638144163484</v>
      </c>
      <c r="AF13" s="2">
        <f>SUM(T9:T680)</f>
        <v>37765.739748222259</v>
      </c>
      <c r="AG13" s="109">
        <f>AE13/AF13</f>
        <v>0.44301100033267699</v>
      </c>
      <c r="AI13" s="251"/>
      <c r="AJ13" s="48">
        <v>0.16666666666666699</v>
      </c>
      <c r="AK13" s="33">
        <f>Gen_Cons_Horario!AG9*(1-$E$3)^($E$4-1)</f>
        <v>0</v>
      </c>
      <c r="AL13" s="33">
        <f>Gen_Cons_Horario!B1455</f>
        <v>0</v>
      </c>
      <c r="AM13" s="34">
        <f t="shared" si="9"/>
        <v>0</v>
      </c>
      <c r="AN13" s="116">
        <f>IF(AND(AM13&gt;0,AM13*$B$4+AT12&lt;=$B$2*'SFV+BESS'!$I$9,AM13&lt;'SFV+BESS'!$I$7), AM13*$B$4, IF(AND(AM13&gt;0,AM13*$B$4+AT12&gt;$B$2*'SFV+BESS'!$I$9,AM13*$B$4&lt;'SFV+BESS'!$I$7),$B$2*'SFV+BESS'!$I$9-AT12,IF(AND(AM13&gt;0,AM13*$B$4+AT12&gt;$B$2*'SFV+BESS'!$I$9,AM13*$B$4&gt;'SFV+BESS'!$I$7,AT12&lt;$B$2*'SFV+BESS'!$I$9),$B$2*'SFV+BESS'!$I$9-AT12,IF(AND(AM13&gt;0,AM13*$B$4+AT12&lt;=$B$2*'SFV+BESS'!$I$9,AM13&gt;'SFV+BESS'!$I$7),'SFV+BESS'!$I$7,0))))</f>
        <v>0</v>
      </c>
      <c r="AO13" s="27">
        <f>IF(AND(AM13&lt;0,AT12+AM13/$B$5&gt;$H$2,-AM13/'Carga-Descarga Año'!$B$5&lt;'SFV+BESS'!$I$7),AM13/$B$5,IF(AND(AM13&lt;0,AT12+AM13/$B$5&gt;$H$2,-AM13/'Carga-Descarga Año'!$B$5&gt;'SFV+BESS'!$I$7),-'SFV+BESS'!$I$7,IF(AND(AM13&lt;0,AT12+AM13/$B$5&lt;$H$2),-MIN('SFV+BESS'!$I$7,AT12-$H$2),0)))</f>
        <v>0</v>
      </c>
      <c r="AP13" s="2"/>
      <c r="AQ13" s="2">
        <f t="shared" si="10"/>
        <v>0</v>
      </c>
      <c r="AR13" s="27">
        <f t="shared" si="11"/>
        <v>0</v>
      </c>
      <c r="AS13" s="27">
        <f t="shared" si="51"/>
        <v>0</v>
      </c>
      <c r="AT13" s="28">
        <f>IF((AT12+AN13+AO13)&gt;=$B$2*'SFV+BESS'!$I$9, $B$2*'SFV+BESS'!$I$9, (AT12+AN13+AO13))</f>
        <v>173.61249999999998</v>
      </c>
      <c r="AU13" s="110">
        <f t="shared" si="12"/>
        <v>0</v>
      </c>
      <c r="AV13" s="27">
        <f>SUM(AU9:AU752)</f>
        <v>27229.694906113054</v>
      </c>
      <c r="AW13" s="2">
        <f>SUM(AK9:AK752)</f>
        <v>38921.833822147433</v>
      </c>
      <c r="AX13" s="109">
        <f>AV13/AW13</f>
        <v>0.69959948522823001</v>
      </c>
      <c r="AZ13" s="251"/>
      <c r="BA13" s="48">
        <v>0.16666666666666699</v>
      </c>
      <c r="BB13" s="33">
        <f>Gen_Cons_Horario!AH9*(1-$E$3)^($E$4-1)</f>
        <v>0</v>
      </c>
      <c r="BC13" s="33">
        <f>Gen_Cons_Horario!B2199</f>
        <v>0</v>
      </c>
      <c r="BD13" s="34">
        <f t="shared" si="13"/>
        <v>0</v>
      </c>
      <c r="BE13" s="116">
        <f>IF(AND(BD13&gt;0,BD13*$B$4+BK12&lt;=$B$2*'SFV+BESS'!$I$9,BD13&lt;'SFV+BESS'!$I$7), BD13*$B$4, IF(AND(BD13&gt;0,BD13*$B$4+BK12&gt;$B$2*'SFV+BESS'!$I$9,BD13*$B$4&lt;'SFV+BESS'!$I$7),$B$2*'SFV+BESS'!$I$9-BK12,IF(AND(BD13&gt;0,BD13*$B$4+BK12&gt;$B$2*'SFV+BESS'!$I$9,BD13*$B$4&gt;'SFV+BESS'!$I$7,BK12&lt;$B$2*'SFV+BESS'!$I$9),$B$2*'SFV+BESS'!$I$9-BK12,IF(AND(BD13&gt;0,BD13*$B$4+BK12&lt;=$B$2*'SFV+BESS'!$I$9,BD13&gt;'SFV+BESS'!$I$7),'SFV+BESS'!$I$7,0))))</f>
        <v>0</v>
      </c>
      <c r="BF13" s="27">
        <f>IF(AND(BD13&lt;0,BK12+BD13/$B$5&gt;$H$2,-BD13/'Carga-Descarga Año'!$B$5&lt;'SFV+BESS'!$I$7),BD13/$B$5,IF(AND(BD13&lt;0,BK12+BD13/$B$5&gt;$H$2,-BD13/'Carga-Descarga Año'!$B$5&gt;'SFV+BESS'!$I$7),-'SFV+BESS'!$I$7,IF(AND(BD13&lt;0,BK12+BD13/$B$5&lt;$H$2),-MIN('SFV+BESS'!$I$7,BK12-$H$2),0)))</f>
        <v>0</v>
      </c>
      <c r="BG13" s="2"/>
      <c r="BH13" s="2">
        <f t="shared" si="14"/>
        <v>0</v>
      </c>
      <c r="BI13" s="27">
        <f t="shared" si="15"/>
        <v>0</v>
      </c>
      <c r="BJ13" s="27">
        <f t="shared" si="52"/>
        <v>0</v>
      </c>
      <c r="BK13" s="28">
        <f>IF((BK12+BE13+BF13)&gt;=$B$2*'SFV+BESS'!$I$9, $B$2*'SFV+BESS'!$I$9, (BK12+BE13+BF13))</f>
        <v>173.61249999999998</v>
      </c>
      <c r="BL13" s="110">
        <f t="shared" si="16"/>
        <v>0</v>
      </c>
      <c r="BM13" s="27">
        <f>SUM(BL9:BL728)</f>
        <v>30443.810613362835</v>
      </c>
      <c r="BN13" s="2">
        <f>SUM(BB9:BB728)</f>
        <v>30443.810613362835</v>
      </c>
      <c r="BO13" s="109">
        <f>BM13/BN13</f>
        <v>1</v>
      </c>
      <c r="BQ13" s="251"/>
      <c r="BR13" s="48">
        <v>0.16666666666666699</v>
      </c>
      <c r="BS13" s="33">
        <f>Gen_Cons_Horario!AI9*(1-$E$3)^($E$4-1)</f>
        <v>0</v>
      </c>
      <c r="BT13" s="33">
        <f>Gen_Cons_Horario!B2919</f>
        <v>0</v>
      </c>
      <c r="BU13" s="34">
        <f t="shared" si="53"/>
        <v>0</v>
      </c>
      <c r="BV13" s="116">
        <f>IF(AND(BU13&gt;0,BU13*$B$4+CB12&lt;=$B$2*'SFV+BESS'!$I$9,BU13&lt;'SFV+BESS'!$I$7), BU13*$B$4, IF(AND(BU13&gt;0,BU13*$B$4+CB12&gt;$B$2*'SFV+BESS'!$I$9,BU13*$B$4&lt;'SFV+BESS'!$I$7),$B$2*'SFV+BESS'!$I$9-CB12,IF(AND(BU13&gt;0,BU13*$B$4+CB12&gt;$B$2*'SFV+BESS'!$I$9,BU13*$B$4&gt;'SFV+BESS'!$I$7,CB12&lt;$B$2*'SFV+BESS'!$I$9),$B$2*'SFV+BESS'!$I$9-CB12,IF(AND(BU13&gt;0,BU13*$B$4+CB12&lt;=$B$2*'SFV+BESS'!$I$9,BU13&gt;'SFV+BESS'!$I$7),'SFV+BESS'!$I$7,0))))</f>
        <v>0</v>
      </c>
      <c r="BW13" s="27">
        <f>IF(AND(BU13&lt;0,CB12+BU13/$B$5&gt;$H$2,-BU13/'Carga-Descarga Año'!$B$5&lt;'SFV+BESS'!$I$7),BU13/$B$5,IF(AND(BU13&lt;0,CB12+BU13/$B$5&gt;$H$2,-BU13/'Carga-Descarga Año'!$B$5&gt;'SFV+BESS'!$I$7),-'SFV+BESS'!$I$7,IF(AND(BU13&lt;0,CB12+BU13/$B$5&lt;$H$2),-MIN('SFV+BESS'!$I$7,CB12-$H$2),0)))</f>
        <v>0</v>
      </c>
      <c r="BX13" s="2"/>
      <c r="BY13" s="2">
        <f t="shared" si="17"/>
        <v>0</v>
      </c>
      <c r="BZ13" s="27">
        <f t="shared" si="18"/>
        <v>0</v>
      </c>
      <c r="CA13" s="27">
        <f t="shared" si="19"/>
        <v>0</v>
      </c>
      <c r="CB13" s="28">
        <f>IF((CB12+BV13+BW13)&gt;=$B$2*'SFV+BESS'!$I$9, $B$2*'SFV+BESS'!$I$9, (CB12+BV13+BW13))</f>
        <v>173.61249999999998</v>
      </c>
      <c r="CC13" s="110">
        <f t="shared" si="20"/>
        <v>0</v>
      </c>
      <c r="CD13" s="27">
        <f>SUM(CC9:CC752)</f>
        <v>23892.610861120243</v>
      </c>
      <c r="CE13" s="2">
        <f>SUM(BS9:BS752)</f>
        <v>23892.610861120243</v>
      </c>
      <c r="CF13" s="109">
        <f>CD13/CE13</f>
        <v>1</v>
      </c>
      <c r="CH13" s="251"/>
      <c r="CI13" s="48">
        <v>0.16666666666666699</v>
      </c>
      <c r="CJ13" s="220">
        <f>Gen_Cons_Horario!AJ9*(1-$E$3)^($E$4-1)</f>
        <v>0</v>
      </c>
      <c r="CK13" s="33">
        <f>Gen_Cons_Horario!B3663</f>
        <v>0</v>
      </c>
      <c r="CL13" s="34">
        <f t="shared" si="21"/>
        <v>0</v>
      </c>
      <c r="CM13" s="116">
        <f>IF(AND(CL13&gt;0,CL13*$B$4+CS12&lt;=$B$2*'SFV+BESS'!$I$9,CL13&lt;'SFV+BESS'!$I$7), CL13*$B$4, IF(AND(CL13&gt;0,CL13*$B$4+CS12&gt;$B$2*'SFV+BESS'!$I$9,CL13*$B$4&lt;'SFV+BESS'!$I$7),$B$2*'SFV+BESS'!$I$9-CS12,IF(AND(CL13&gt;0,CL13*$B$4+CS12&gt;$B$2*'SFV+BESS'!$I$9,CL13*$B$4&gt;'SFV+BESS'!$I$7,CS12&lt;$B$2*'SFV+BESS'!$I$9),$B$2*'SFV+BESS'!$I$9-CS12,IF(AND(CL13&gt;0,CL13*$B$4+CS12&lt;=$B$2*'SFV+BESS'!$I$9,CL13&gt;'SFV+BESS'!$I$7),'SFV+BESS'!$I$7,0))))</f>
        <v>0</v>
      </c>
      <c r="CN13" s="27">
        <f>IF(AND(CL13&lt;0,CS12+CL13/$B$5&gt;$H$2,-CL13/'Carga-Descarga Año'!$B$5&lt;'SFV+BESS'!$I$7),CL13/$B$5,IF(AND(CL13&lt;0,CS12+CL13/$B$5&gt;$H$2,-CL13/'Carga-Descarga Año'!$B$5&gt;'SFV+BESS'!$I$7),-'SFV+BESS'!$I$7,IF(AND(CL13&lt;0,CS12+CL13/$B$5&lt;$H$2),-MIN('SFV+BESS'!$I$7,CS12-$H$2),0)))</f>
        <v>0</v>
      </c>
      <c r="CO13" s="2"/>
      <c r="CP13" s="2">
        <f t="shared" si="22"/>
        <v>0</v>
      </c>
      <c r="CQ13" s="27">
        <f t="shared" si="23"/>
        <v>0</v>
      </c>
      <c r="CR13" s="27">
        <f t="shared" si="54"/>
        <v>0</v>
      </c>
      <c r="CS13" s="28">
        <f>IF((CS12+CM13+CN13)&gt;=$B$2*'SFV+BESS'!$I$9, $B$2*'SFV+BESS'!$I$9, (CS12+CM13+CN13))</f>
        <v>173.61249999999998</v>
      </c>
      <c r="CT13" s="110">
        <f t="shared" si="24"/>
        <v>0</v>
      </c>
      <c r="CU13" s="27">
        <f>SUM(CT9:CT728)</f>
        <v>20038.963948036293</v>
      </c>
      <c r="CV13" s="2">
        <f>SUM(CJ9:CJ728)</f>
        <v>20038.963948036293</v>
      </c>
      <c r="CW13" s="109">
        <f>CU13/CV13</f>
        <v>1</v>
      </c>
      <c r="CY13" s="251"/>
      <c r="CZ13" s="48">
        <v>0.16666666666666699</v>
      </c>
      <c r="DA13" s="33">
        <f>Gen_Cons_Horario!AK9*(1-$E$3)^($E$4-1)</f>
        <v>0</v>
      </c>
      <c r="DB13" s="33">
        <f>Gen_Cons_Horario!B4383</f>
        <v>0</v>
      </c>
      <c r="DC13" s="34">
        <f t="shared" si="25"/>
        <v>0</v>
      </c>
      <c r="DD13" s="116">
        <f>IF(AND(DC13&gt;0,DC13*$B$4+DJ12&lt;=$B$2*'SFV+BESS'!$I$9,DC13&lt;'SFV+BESS'!$I$7), DC13*$B$4, IF(AND(DC13&gt;0,DC13*$B$4+DJ12&gt;$B$2*'SFV+BESS'!$I$9,DC13*$B$4&lt;'SFV+BESS'!$I$7),$B$2*'SFV+BESS'!$I$9-DJ12,IF(AND(DC13&gt;0,DC13*$B$4+DJ12&gt;$B$2*'SFV+BESS'!$I$9,DC13*$B$4&gt;'SFV+BESS'!$I$7,DJ12&lt;$B$2*'SFV+BESS'!$I$9),$B$2*'SFV+BESS'!$I$9-DJ12,IF(AND(DC13&gt;0,DC13*$B$4+DJ12&lt;=$B$2*'SFV+BESS'!$I$9,DC13&gt;'SFV+BESS'!$I$7),'SFV+BESS'!$I$7,0))))</f>
        <v>0</v>
      </c>
      <c r="DE13" s="27">
        <f>IF(AND(DC13&lt;0,DJ12+DC13/$B$5&gt;$H$2,-DC13/'Carga-Descarga Año'!$B$5&lt;'SFV+BESS'!$I$7),DC13/$B$5,IF(AND(DC13&lt;0,DJ12+DC13/$B$5&gt;$H$2,-DC13/'Carga-Descarga Año'!$B$5&gt;'SFV+BESS'!$I$7),-'SFV+BESS'!$I$7,IF(AND(DC13&lt;0,DJ12+DC13/$B$5&lt;$H$2),-MIN('SFV+BESS'!$I$7,DJ12-$H$2),0)))</f>
        <v>0</v>
      </c>
      <c r="DF13" s="2"/>
      <c r="DG13" s="2">
        <f t="shared" si="26"/>
        <v>0</v>
      </c>
      <c r="DH13" s="27">
        <f t="shared" si="27"/>
        <v>0</v>
      </c>
      <c r="DI13" s="27">
        <f t="shared" si="28"/>
        <v>0</v>
      </c>
      <c r="DJ13" s="28">
        <f>IF((DJ12+DD13+DE13)&gt;=$B$2*'SFV+BESS'!$I$9, $B$2*'SFV+BESS'!$I$9, (DJ12+DD13+DE13))</f>
        <v>173.61249999999998</v>
      </c>
      <c r="DK13" s="110">
        <f t="shared" si="29"/>
        <v>0</v>
      </c>
      <c r="DL13" s="27">
        <f>SUM(DK9:DK752)</f>
        <v>23121.881478503448</v>
      </c>
      <c r="DM13" s="2">
        <f>SUM(DA9:DA752)</f>
        <v>23121.881478503448</v>
      </c>
      <c r="DN13" s="109">
        <f>DL13/DM13</f>
        <v>1</v>
      </c>
      <c r="DP13" s="251"/>
      <c r="DQ13" s="48">
        <v>0.16666666666666699</v>
      </c>
      <c r="DR13" s="33">
        <f>Gen_Cons_Horario!AL9*(1-$E$3)^($E$4-1)</f>
        <v>0</v>
      </c>
      <c r="DS13" s="33">
        <f>Gen_Cons_Horario!B5127</f>
        <v>0</v>
      </c>
      <c r="DT13" s="34">
        <f t="shared" si="30"/>
        <v>0</v>
      </c>
      <c r="DU13" s="116">
        <f>IF(AND(DT13&gt;0,DT13*$B$4+EA12&lt;=$B$2*'SFV+BESS'!$I$9,DT13&lt;'SFV+BESS'!$I$7), DT13*$B$4, IF(AND(DT13&gt;0,DT13*$B$4+EA12&gt;$B$2*'SFV+BESS'!$I$9,DT13*$B$4&lt;'SFV+BESS'!$I$7),$B$2*'SFV+BESS'!$I$9-EA12,IF(AND(DT13&gt;0,DT13*$B$4+EA12&gt;$B$2*'SFV+BESS'!$I$9,DT13*$B$4&gt;'SFV+BESS'!$I$7,EA12&lt;$B$2*'SFV+BESS'!$I$9),$B$2*'SFV+BESS'!$I$9-EA12,IF(AND(DT13&gt;0,DT13*$B$4+EA12&lt;=$B$2*'SFV+BESS'!$I$9,DT13&gt;'SFV+BESS'!$I$7),'SFV+BESS'!$I$7,0))))</f>
        <v>0</v>
      </c>
      <c r="DV13" s="27">
        <f>IF(AND(DT13&lt;0,EA12+DT13/$B$5&gt;$H$2,-DT13/'Carga-Descarga Año'!$B$5&lt;'SFV+BESS'!$I$7),DT13/$B$5,IF(AND(DT13&lt;0,EA12+DT13/$B$5&gt;$H$2,-DT13/'Carga-Descarga Año'!$B$5&gt;'SFV+BESS'!$I$7),-'SFV+BESS'!$I$7,IF(AND(DT13&lt;0,EA12+DT13/$B$5&lt;$H$2),-MIN('SFV+BESS'!$I$7,EA12-$H$2),0)))</f>
        <v>0</v>
      </c>
      <c r="DW13" s="2"/>
      <c r="DX13" s="2">
        <f t="shared" si="31"/>
        <v>0</v>
      </c>
      <c r="DY13" s="27">
        <f t="shared" si="32"/>
        <v>0</v>
      </c>
      <c r="DZ13" s="27">
        <f t="shared" si="55"/>
        <v>0</v>
      </c>
      <c r="EA13" s="28">
        <f>IF((EA12+DU13+DV13)&gt;=$B$2*'SFV+BESS'!$I$9, $B$2*'SFV+BESS'!$I$9, (EA12+DU13+DV13))</f>
        <v>173.61249999999998</v>
      </c>
      <c r="EB13" s="110">
        <f t="shared" si="33"/>
        <v>0</v>
      </c>
      <c r="EC13" s="27">
        <f>SUM(EB9:EB752)</f>
        <v>24663.340243736948</v>
      </c>
      <c r="ED13" s="2">
        <f>SUM(DR9:DR752)</f>
        <v>24663.340243736948</v>
      </c>
      <c r="EE13" s="109">
        <f>EC13/ED13</f>
        <v>1</v>
      </c>
      <c r="EG13" s="251"/>
      <c r="EH13" s="48">
        <v>0.16666666666666699</v>
      </c>
      <c r="EI13" s="33">
        <f>Gen_Cons_Horario!AM9*(1-$E$3)^($E$4-1)</f>
        <v>0</v>
      </c>
      <c r="EJ13" s="33">
        <f>Gen_Cons_Horario!B5871</f>
        <v>0</v>
      </c>
      <c r="EK13" s="34">
        <f t="shared" si="34"/>
        <v>0</v>
      </c>
      <c r="EL13" s="116">
        <f>IF(AND(EK13&gt;0,EK13*$B$4+ER12&lt;=$B$2*'SFV+BESS'!$I$9,EK13&lt;'SFV+BESS'!$I$7), EK13*$B$4, IF(AND(EK13&gt;0,EK13*$B$4+ER12&gt;$B$2*'SFV+BESS'!$I$9,EK13*$B$4&lt;'SFV+BESS'!$I$7),$B$2*'SFV+BESS'!$I$9-ER12,IF(AND(EK13&gt;0,EK13*$B$4+ER12&gt;$B$2*'SFV+BESS'!$I$9,EK13*$B$4&gt;'SFV+BESS'!$I$7,ER12&lt;$B$2*'SFV+BESS'!$I$9),$B$2*'SFV+BESS'!$I$9-ER12,IF(AND(EK13&gt;0,EK13*$B$4+ER12&lt;=$B$2*'SFV+BESS'!$I$9,EK13&gt;'SFV+BESS'!$I$7),'SFV+BESS'!$I$7,0))))</f>
        <v>0</v>
      </c>
      <c r="EM13" s="27">
        <f>IF(AND(EK13&lt;0,ER12+EK13/$B$5&gt;$H$2,-EK13/'Carga-Descarga Año'!$B$5&lt;'SFV+BESS'!$I$7),EK13/$B$5,IF(AND(EK13&lt;0,ER12+EK13/$B$5&gt;$H$2,-EK13/'Carga-Descarga Año'!$B$5&gt;'SFV+BESS'!$I$7),-'SFV+BESS'!$I$7,IF(AND(EK13&lt;0,ER12+EK13/$B$5&lt;$H$2),-MIN('SFV+BESS'!$I$7,ER12-$H$2),0)))</f>
        <v>0</v>
      </c>
      <c r="EN13" s="2"/>
      <c r="EO13" s="2">
        <f t="shared" si="35"/>
        <v>0</v>
      </c>
      <c r="EP13" s="27">
        <f t="shared" si="36"/>
        <v>0</v>
      </c>
      <c r="EQ13" s="27">
        <f t="shared" si="56"/>
        <v>0</v>
      </c>
      <c r="ER13" s="28">
        <f>IF((ER12+EL13+EM13)&gt;=$B$2*'SFV+BESS'!$I$9, $B$2*'SFV+BESS'!$I$9, (ER12+EL13+EM13))</f>
        <v>173.61249999999998</v>
      </c>
      <c r="ES13" s="110">
        <f t="shared" si="37"/>
        <v>0</v>
      </c>
      <c r="ET13" s="27">
        <f>SUM(ES9:ES728)</f>
        <v>28902.351848129314</v>
      </c>
      <c r="EU13" s="2">
        <f>SUM(EI9:EI728)</f>
        <v>28902.351848129314</v>
      </c>
      <c r="EV13" s="109">
        <f>ET13/EU13</f>
        <v>1</v>
      </c>
      <c r="EX13" s="251"/>
      <c r="EY13" s="48">
        <v>0.16666666666666699</v>
      </c>
      <c r="EZ13" s="33">
        <f>Gen_Cons_Horario!AN9*(1-$E$3)^($E$4-1)</f>
        <v>0</v>
      </c>
      <c r="FA13" s="33">
        <f>Gen_Cons_Horario!B6591</f>
        <v>0</v>
      </c>
      <c r="FB13" s="34">
        <f t="shared" si="38"/>
        <v>0</v>
      </c>
      <c r="FC13" s="116">
        <f>IF(AND(FB13&gt;0,FB13*$B$4+FI12&lt;=$B$2*'SFV+BESS'!$I$9,FB13&lt;'SFV+BESS'!$I$7), FB13*$B$4, IF(AND(FB13&gt;0,FB13*$B$4+FI12&gt;$B$2*'SFV+BESS'!$I$9,FB13*$B$4&lt;'SFV+BESS'!$I$7),$B$2*'SFV+BESS'!$I$9-FI12,IF(AND(FB13&gt;0,FB13*$B$4+FI12&gt;$B$2*'SFV+BESS'!$I$9,FB13*$B$4&gt;'SFV+BESS'!$I$7,FI12&lt;$B$2*'SFV+BESS'!$I$9),$B$2*'SFV+BESS'!$I$9-FI12,IF(AND(FB13&gt;0,FB13*$B$4+FI12&lt;=$B$2*'SFV+BESS'!$I$9,FB13&gt;'SFV+BESS'!$I$7),'SFV+BESS'!$I$7,0))))</f>
        <v>0</v>
      </c>
      <c r="FD13" s="27">
        <f>IF(AND(FB13&lt;0,FI12+FB13/$B$5&gt;$H$2,-FB13/'Carga-Descarga Año'!$B$5&lt;'SFV+BESS'!$I$7),FB13/$B$5,IF(AND(FB13&lt;0,FI12+FB13/$B$5&gt;$H$2,-FB13/'Carga-Descarga Año'!$B$5&gt;'SFV+BESS'!$I$7),-'SFV+BESS'!$I$7,IF(AND(FB13&lt;0,FI12+FB13/$B$5&lt;$H$2),-MIN('SFV+BESS'!$I$7,FI12-$H$2),0)))</f>
        <v>0</v>
      </c>
      <c r="FE13" s="2"/>
      <c r="FF13" s="2">
        <f t="shared" si="39"/>
        <v>0</v>
      </c>
      <c r="FG13" s="27">
        <f t="shared" si="40"/>
        <v>0</v>
      </c>
      <c r="FH13" s="27">
        <f t="shared" si="57"/>
        <v>0</v>
      </c>
      <c r="FI13" s="28">
        <f>IF((FI12+FC13+FD13)&gt;=$B$2*'SFV+BESS'!$I$9, $B$2*'SFV+BESS'!$I$9, (FI12+FC13+FD13))</f>
        <v>173.61249999999998</v>
      </c>
      <c r="FJ13" s="110">
        <f t="shared" si="41"/>
        <v>0</v>
      </c>
      <c r="FK13" s="27">
        <f>SUM(FJ9:FJ752)</f>
        <v>30650.094095790228</v>
      </c>
      <c r="FL13" s="2">
        <f>SUM(EZ9:EZ752)</f>
        <v>35068.186909063566</v>
      </c>
      <c r="FM13" s="109">
        <f>FK13/FL13</f>
        <v>0.87401422192912237</v>
      </c>
      <c r="FO13" s="251"/>
      <c r="FP13" s="48">
        <v>0.16666666666666699</v>
      </c>
      <c r="FQ13" s="33">
        <f>Gen_Cons_Horario!AO9*(1-$E$3)^($E$4-1)</f>
        <v>0</v>
      </c>
      <c r="FR13" s="33">
        <f>Gen_Cons_Horario!B7335</f>
        <v>0</v>
      </c>
      <c r="FS13" s="34">
        <f t="shared" si="42"/>
        <v>0</v>
      </c>
      <c r="FT13" s="116">
        <f>IF(AND(FS13&gt;0,FS13*$B$4+FZ12&lt;=$B$2*'SFV+BESS'!$I$9,FS13&lt;'SFV+BESS'!$I$7), FS13*$B$4, IF(AND(FS13&gt;0,FS13*$B$4+FZ12&gt;$B$2*'SFV+BESS'!$I$9,FS13*$B$4&lt;'SFV+BESS'!$I$7),$B$2*'SFV+BESS'!$I$9-FZ12,IF(AND(FS13&gt;0,FS13*$B$4+FZ12&gt;$B$2*'SFV+BESS'!$I$9,FS13*$B$4&gt;'SFV+BESS'!$I$7,FZ12&lt;$B$2*'SFV+BESS'!$I$9),$B$2*'SFV+BESS'!$I$9-FZ12,IF(AND(FS13&gt;0,FS13*$B$4+FZ12&lt;=$B$2*'SFV+BESS'!$I$9,FS13&gt;'SFV+BESS'!$I$7),'SFV+BESS'!$I$7,0))))</f>
        <v>0</v>
      </c>
      <c r="FU13" s="27">
        <f>IF(AND(FS13&lt;0,FZ12+FS13/$B$5&gt;$H$2,-FS13/'Carga-Descarga Año'!$B$5&lt;'SFV+BESS'!$I$7),FS13/$B$5,IF(AND(FS13&lt;0,FZ12+FS13/$B$5&gt;$H$2,-FS13/'Carga-Descarga Año'!$B$5&gt;'SFV+BESS'!$I$7),-'SFV+BESS'!$I$7,IF(AND(FS13&lt;0,FZ12+FS13/$B$5&lt;$H$2),-MIN('SFV+BESS'!$I$7,FZ12-$H$2),0)))</f>
        <v>0</v>
      </c>
      <c r="FV13" s="2"/>
      <c r="FW13" s="2">
        <f t="shared" si="43"/>
        <v>0</v>
      </c>
      <c r="FX13" s="27">
        <f t="shared" si="44"/>
        <v>0</v>
      </c>
      <c r="FY13" s="27">
        <f t="shared" si="58"/>
        <v>0</v>
      </c>
      <c r="FZ13" s="28">
        <f>IF((FZ12+FT13+FU13)&gt;=$B$2*'SFV+BESS'!$I$9, $B$2*'SFV+BESS'!$I$9, (FZ12+FT13+FU13))</f>
        <v>173.61249999999998</v>
      </c>
      <c r="GA13" s="110">
        <f t="shared" si="45"/>
        <v>0</v>
      </c>
      <c r="GB13" s="27">
        <f>SUM(GA9:GA728)</f>
        <v>21299.521779545994</v>
      </c>
      <c r="GC13" s="2">
        <f>SUM(FQ9:FQ728)</f>
        <v>38536.469130839054</v>
      </c>
      <c r="GD13" s="109">
        <f>GB13/GC13</f>
        <v>0.5527107765693281</v>
      </c>
      <c r="GF13" s="251"/>
      <c r="GG13" s="48">
        <v>0.16666666666666699</v>
      </c>
      <c r="GH13" s="33">
        <f>Gen_Cons_Horario!AP9*(1-$E$3)^($E$4-1)</f>
        <v>0</v>
      </c>
      <c r="GI13" s="33">
        <f>Gen_Cons_Horario!B8055</f>
        <v>0</v>
      </c>
      <c r="GJ13" s="34">
        <f t="shared" si="46"/>
        <v>0</v>
      </c>
      <c r="GK13" s="116">
        <f>IF(AND(GJ13&gt;0,GJ13*$B$4+GQ12&lt;=$B$2*'SFV+BESS'!$I$9,GJ13&lt;'SFV+BESS'!$I$7), GJ13*$B$4, IF(AND(GJ13&gt;0,GJ13*$B$4+GQ12&gt;$B$2*'SFV+BESS'!$I$9,GJ13*$B$4&lt;'SFV+BESS'!$I$7),$B$2*'SFV+BESS'!$I$9-GQ12,IF(AND(GJ13&gt;0,GJ13*$B$4+GQ12&gt;$B$2*'SFV+BESS'!$I$9,GJ13*$B$4&gt;'SFV+BESS'!$I$7,GQ12&lt;$B$2*'SFV+BESS'!$I$9),$B$2*'SFV+BESS'!$I$9-GQ12,IF(AND(GJ13&gt;0,GJ13*$B$4+GQ12&lt;=$B$2*'SFV+BESS'!$I$9,GJ13&gt;'SFV+BESS'!$I$7),'SFV+BESS'!$I$7,0))))</f>
        <v>0</v>
      </c>
      <c r="GL13" s="27">
        <f>IF(AND(GJ13&lt;0,GQ12+GJ13/$B$5&gt;$H$2,-GJ13/'Carga-Descarga Año'!$B$5&lt;'SFV+BESS'!$I$7),GJ13/$B$5,IF(AND(GJ13&lt;0,GQ12+GJ13/$B$5&gt;$H$2,-GJ13/'Carga-Descarga Año'!$B$5&gt;'SFV+BESS'!$I$7),-'SFV+BESS'!$I$7,IF(AND(GJ13&lt;0,GQ12+GJ13/$B$5&lt;$H$2),-MIN('SFV+BESS'!$I$7,GQ12-$H$2),0)))</f>
        <v>0</v>
      </c>
      <c r="GM13" s="2"/>
      <c r="GN13" s="2">
        <f t="shared" si="47"/>
        <v>0</v>
      </c>
      <c r="GO13" s="27">
        <f t="shared" si="48"/>
        <v>0</v>
      </c>
      <c r="GP13" s="27">
        <f t="shared" si="59"/>
        <v>0</v>
      </c>
      <c r="GQ13" s="28">
        <f>IF((GQ12+GK13+GL13)&gt;=$B$2*'SFV+BESS'!$I$9, $B$2*'SFV+BESS'!$I$9, (GQ12+GK13+GL13))</f>
        <v>173.61249999999998</v>
      </c>
      <c r="GR13" s="110">
        <f t="shared" si="49"/>
        <v>0</v>
      </c>
      <c r="GS13" s="27">
        <f>SUM(GR9:GR752)</f>
        <v>22305.34471420931</v>
      </c>
      <c r="GT13" s="2">
        <f>SUM(GH9:GH752)</f>
        <v>41234.021969997644</v>
      </c>
      <c r="GU13" s="109">
        <f>GS13/GT13</f>
        <v>0.5409451624786672</v>
      </c>
    </row>
    <row r="14" spans="1:203">
      <c r="A14" s="249"/>
      <c r="B14" s="48">
        <v>0.20833333333333301</v>
      </c>
      <c r="C14" s="118">
        <f>Gen_Cons_Horario!AE10*(1-$E$3)^($E$4-1)</f>
        <v>0</v>
      </c>
      <c r="D14" s="2">
        <f>Gen_Cons_Horario!B40</f>
        <v>0</v>
      </c>
      <c r="E14" s="29">
        <f t="shared" si="0"/>
        <v>0</v>
      </c>
      <c r="F14" s="116">
        <f>IF(AND(E14&gt;0,E14*$B$4+L13&lt;=$B$2*'SFV+BESS'!$I$9,E14&lt;'SFV+BESS'!$I$7), E14*$B$4, IF(AND(E14&gt;0,E14*$B$4+L13&gt;$B$2*'SFV+BESS'!$I$9,E14*$B$4&lt;'SFV+BESS'!$I$7),$B$2*'SFV+BESS'!$I$9-L13,IF(AND(E14&gt;0,E14*$B$4+L13&gt;$B$2*'SFV+BESS'!$I$9,E14*$B$4&gt;'SFV+BESS'!$I$7,L13&lt;$B$2*'SFV+BESS'!$I$9),$B$2*'SFV+BESS'!$I$9-L13,IF(AND(E14&gt;0,E14*$B$4+L13&lt;=$B$2*'SFV+BESS'!$I$9,E14&gt;'SFV+BESS'!$I$7),'SFV+BESS'!$I$7,0))))</f>
        <v>0</v>
      </c>
      <c r="G14" s="27">
        <f>IF(AND(E14&lt;0,L13+E14/$B$5&gt;$H$2,-E14/'Carga-Descarga Año'!$B$5&lt;'SFV+BESS'!$I$7),E14/$B$5,IF(AND(E14&lt;0,L13+E14/$B$5&gt;$H$2,-E14/'Carga-Descarga Año'!$B$5&gt;'SFV+BESS'!$I$7),-'SFV+BESS'!$I$7,IF(AND(E14&lt;0,L13+E14/$B$5&lt;$H$2),-MIN('SFV+BESS'!$I$7,L13-$H$2),0)))</f>
        <v>0</v>
      </c>
      <c r="H14" s="2"/>
      <c r="I14" s="2">
        <f t="shared" si="1"/>
        <v>0</v>
      </c>
      <c r="J14" s="27">
        <f t="shared" si="3"/>
        <v>0</v>
      </c>
      <c r="K14" s="27">
        <f t="shared" si="2"/>
        <v>0</v>
      </c>
      <c r="L14" s="28">
        <f>IF((L13+F14+G14)&gt;=$B$2*'SFV+BESS'!$I$9, $B$2*'SFV+BESS'!$I$9, (L13+F14+G14))</f>
        <v>17</v>
      </c>
      <c r="M14" s="110">
        <f t="shared" si="4"/>
        <v>0</v>
      </c>
      <c r="R14" s="251"/>
      <c r="S14" s="48">
        <v>0.20833333333333301</v>
      </c>
      <c r="T14" s="2">
        <f>Gen_Cons_Horario!AF10*(1-$E$3)^($E$4-1)</f>
        <v>0</v>
      </c>
      <c r="U14" s="2">
        <f>Gen_Cons_Horario!B784</f>
        <v>0</v>
      </c>
      <c r="V14" s="29">
        <f t="shared" si="5"/>
        <v>0</v>
      </c>
      <c r="W14" s="116">
        <f>IF(AND(V14&gt;0,V14*$B$4+AC13&lt;=$B$2*'SFV+BESS'!$I$9,V14&lt;'SFV+BESS'!$I$7), V14*$B$4, IF(AND(V14&gt;0,V14*$B$4+AC13&gt;$B$2*'SFV+BESS'!$I$9,V14*$B$4&lt;'SFV+BESS'!$I$7),$B$2*'SFV+BESS'!$I$9-AC13,IF(AND(V14&gt;0,V14*$B$4+AC13&gt;$B$2*'SFV+BESS'!$I$9,V14*$B$4&gt;'SFV+BESS'!$I$7,AC13&lt;$B$2*'SFV+BESS'!$I$9),$B$2*'SFV+BESS'!$I$9-AC13,IF(AND(V14&gt;0,V14*$B$4+AC13&lt;=$B$2*'SFV+BESS'!$I$9,V14&gt;'SFV+BESS'!$I$7),'SFV+BESS'!$I$7,0))))</f>
        <v>0</v>
      </c>
      <c r="X14" s="27">
        <f>IF(AND(V14&lt;0,AC13+V14/$B$5&gt;$H$2,-V14/'Carga-Descarga Año'!$B$5&lt;'SFV+BESS'!$I$7),V14/$B$5,IF(AND(V14&lt;0,AC13+V14/$B$5&gt;$H$2,-V14/'Carga-Descarga Año'!$B$5&gt;'SFV+BESS'!$I$7),-'SFV+BESS'!$I$7,IF(AND(V14&lt;0,AC13+V14/$B$5&lt;$H$2),-MIN('SFV+BESS'!$I$7,AC13-$H$2),0)))</f>
        <v>0</v>
      </c>
      <c r="Y14" s="2"/>
      <c r="Z14" s="2">
        <f t="shared" si="6"/>
        <v>0</v>
      </c>
      <c r="AA14" s="27">
        <f t="shared" si="7"/>
        <v>0</v>
      </c>
      <c r="AB14" s="27">
        <f t="shared" si="50"/>
        <v>0</v>
      </c>
      <c r="AC14" s="28">
        <f>IF((AC13+W14+X14)&gt;=$B$2*'SFV+BESS'!$I$9, $B$2*'SFV+BESS'!$I$9, (AC13+W14+X14))</f>
        <v>108.20926422232591</v>
      </c>
      <c r="AD14" s="110">
        <f t="shared" si="8"/>
        <v>0</v>
      </c>
      <c r="AI14" s="251"/>
      <c r="AJ14" s="48">
        <v>0.20833333333333301</v>
      </c>
      <c r="AK14" s="33">
        <f>Gen_Cons_Horario!AG10*(1-$E$3)^($E$4-1)</f>
        <v>0</v>
      </c>
      <c r="AL14" s="33">
        <f>Gen_Cons_Horario!B1456</f>
        <v>0</v>
      </c>
      <c r="AM14" s="34">
        <f t="shared" si="9"/>
        <v>0</v>
      </c>
      <c r="AN14" s="116">
        <f>IF(AND(AM14&gt;0,AM14*$B$4+AT13&lt;=$B$2*'SFV+BESS'!$I$9,AM14&lt;'SFV+BESS'!$I$7), AM14*$B$4, IF(AND(AM14&gt;0,AM14*$B$4+AT13&gt;$B$2*'SFV+BESS'!$I$9,AM14*$B$4&lt;'SFV+BESS'!$I$7),$B$2*'SFV+BESS'!$I$9-AT13,IF(AND(AM14&gt;0,AM14*$B$4+AT13&gt;$B$2*'SFV+BESS'!$I$9,AM14*$B$4&gt;'SFV+BESS'!$I$7,AT13&lt;$B$2*'SFV+BESS'!$I$9),$B$2*'SFV+BESS'!$I$9-AT13,IF(AND(AM14&gt;0,AM14*$B$4+AT13&lt;=$B$2*'SFV+BESS'!$I$9,AM14&gt;'SFV+BESS'!$I$7),'SFV+BESS'!$I$7,0))))</f>
        <v>0</v>
      </c>
      <c r="AO14" s="27">
        <f>IF(AND(AM14&lt;0,AT13+AM14/$B$5&gt;$H$2,-AM14/'Carga-Descarga Año'!$B$5&lt;'SFV+BESS'!$I$7),AM14/$B$5,IF(AND(AM14&lt;0,AT13+AM14/$B$5&gt;$H$2,-AM14/'Carga-Descarga Año'!$B$5&gt;'SFV+BESS'!$I$7),-'SFV+BESS'!$I$7,IF(AND(AM14&lt;0,AT13+AM14/$B$5&lt;$H$2),-MIN('SFV+BESS'!$I$7,AT13-$H$2),0)))</f>
        <v>0</v>
      </c>
      <c r="AP14" s="2"/>
      <c r="AQ14" s="2">
        <f t="shared" si="10"/>
        <v>0</v>
      </c>
      <c r="AR14" s="27">
        <f t="shared" si="11"/>
        <v>0</v>
      </c>
      <c r="AS14" s="27">
        <f t="shared" si="51"/>
        <v>0</v>
      </c>
      <c r="AT14" s="28">
        <f>IF((AT13+AN14+AO14)&gt;=$B$2*'SFV+BESS'!$I$9, $B$2*'SFV+BESS'!$I$9, (AT13+AN14+AO14))</f>
        <v>173.61249999999998</v>
      </c>
      <c r="AU14" s="110">
        <f t="shared" si="12"/>
        <v>0</v>
      </c>
      <c r="AZ14" s="251"/>
      <c r="BA14" s="48">
        <v>0.20833333333333301</v>
      </c>
      <c r="BB14" s="33">
        <f>Gen_Cons_Horario!AH10*(1-$E$3)^($E$4-1)</f>
        <v>0</v>
      </c>
      <c r="BC14" s="33">
        <f>Gen_Cons_Horario!B2200</f>
        <v>0</v>
      </c>
      <c r="BD14" s="34">
        <f t="shared" si="13"/>
        <v>0</v>
      </c>
      <c r="BE14" s="116">
        <f>IF(AND(BD14&gt;0,BD14*$B$4+BK13&lt;=$B$2*'SFV+BESS'!$I$9,BD14&lt;'SFV+BESS'!$I$7), BD14*$B$4, IF(AND(BD14&gt;0,BD14*$B$4+BK13&gt;$B$2*'SFV+BESS'!$I$9,BD14*$B$4&lt;'SFV+BESS'!$I$7),$B$2*'SFV+BESS'!$I$9-BK13,IF(AND(BD14&gt;0,BD14*$B$4+BK13&gt;$B$2*'SFV+BESS'!$I$9,BD14*$B$4&gt;'SFV+BESS'!$I$7,BK13&lt;$B$2*'SFV+BESS'!$I$9),$B$2*'SFV+BESS'!$I$9-BK13,IF(AND(BD14&gt;0,BD14*$B$4+BK13&lt;=$B$2*'SFV+BESS'!$I$9,BD14&gt;'SFV+BESS'!$I$7),'SFV+BESS'!$I$7,0))))</f>
        <v>0</v>
      </c>
      <c r="BF14" s="27">
        <f>IF(AND(BD14&lt;0,BK13+BD14/$B$5&gt;$H$2,-BD14/'Carga-Descarga Año'!$B$5&lt;'SFV+BESS'!$I$7),BD14/$B$5,IF(AND(BD14&lt;0,BK13+BD14/$B$5&gt;$H$2,-BD14/'Carga-Descarga Año'!$B$5&gt;'SFV+BESS'!$I$7),-'SFV+BESS'!$I$7,IF(AND(BD14&lt;0,BK13+BD14/$B$5&lt;$H$2),-MIN('SFV+BESS'!$I$7,BK13-$H$2),0)))</f>
        <v>0</v>
      </c>
      <c r="BG14" s="2"/>
      <c r="BH14" s="2">
        <f t="shared" si="14"/>
        <v>0</v>
      </c>
      <c r="BI14" s="27">
        <f t="shared" si="15"/>
        <v>0</v>
      </c>
      <c r="BJ14" s="27">
        <f t="shared" si="52"/>
        <v>0</v>
      </c>
      <c r="BK14" s="28">
        <f>IF((BK13+BE14+BF14)&gt;=$B$2*'SFV+BESS'!$I$9, $B$2*'SFV+BESS'!$I$9, (BK13+BE14+BF14))</f>
        <v>173.61249999999998</v>
      </c>
      <c r="BL14" s="110">
        <f t="shared" si="16"/>
        <v>0</v>
      </c>
      <c r="BQ14" s="251"/>
      <c r="BR14" s="48">
        <v>0.20833333333333301</v>
      </c>
      <c r="BS14" s="33">
        <f>Gen_Cons_Horario!AI10*(1-$E$3)^($E$4-1)</f>
        <v>0</v>
      </c>
      <c r="BT14" s="33">
        <f>Gen_Cons_Horario!B2920</f>
        <v>0</v>
      </c>
      <c r="BU14" s="34">
        <f t="shared" si="53"/>
        <v>0</v>
      </c>
      <c r="BV14" s="116">
        <f>IF(AND(BU14&gt;0,BU14*$B$4+CB13&lt;=$B$2*'SFV+BESS'!$I$9,BU14&lt;'SFV+BESS'!$I$7), BU14*$B$4, IF(AND(BU14&gt;0,BU14*$B$4+CB13&gt;$B$2*'SFV+BESS'!$I$9,BU14*$B$4&lt;'SFV+BESS'!$I$7),$B$2*'SFV+BESS'!$I$9-CB13,IF(AND(BU14&gt;0,BU14*$B$4+CB13&gt;$B$2*'SFV+BESS'!$I$9,BU14*$B$4&gt;'SFV+BESS'!$I$7,CB13&lt;$B$2*'SFV+BESS'!$I$9),$B$2*'SFV+BESS'!$I$9-CB13,IF(AND(BU14&gt;0,BU14*$B$4+CB13&lt;=$B$2*'SFV+BESS'!$I$9,BU14&gt;'SFV+BESS'!$I$7),'SFV+BESS'!$I$7,0))))</f>
        <v>0</v>
      </c>
      <c r="BW14" s="27">
        <f>IF(AND(BU14&lt;0,CB13+BU14/$B$5&gt;$H$2,-BU14/'Carga-Descarga Año'!$B$5&lt;'SFV+BESS'!$I$7),BU14/$B$5,IF(AND(BU14&lt;0,CB13+BU14/$B$5&gt;$H$2,-BU14/'Carga-Descarga Año'!$B$5&gt;'SFV+BESS'!$I$7),-'SFV+BESS'!$I$7,IF(AND(BU14&lt;0,CB13+BU14/$B$5&lt;$H$2),-MIN('SFV+BESS'!$I$7,CB13-$H$2),0)))</f>
        <v>0</v>
      </c>
      <c r="BX14" s="2"/>
      <c r="BY14" s="2">
        <f t="shared" si="17"/>
        <v>0</v>
      </c>
      <c r="BZ14" s="27">
        <f t="shared" si="18"/>
        <v>0</v>
      </c>
      <c r="CA14" s="27">
        <f t="shared" si="19"/>
        <v>0</v>
      </c>
      <c r="CB14" s="28">
        <f>IF((CB13+BV14+BW14)&gt;=$B$2*'SFV+BESS'!$I$9, $B$2*'SFV+BESS'!$I$9, (CB13+BV14+BW14))</f>
        <v>173.61249999999998</v>
      </c>
      <c r="CC14" s="110">
        <f t="shared" si="20"/>
        <v>0</v>
      </c>
      <c r="CH14" s="251"/>
      <c r="CI14" s="48">
        <v>0.20833333333333301</v>
      </c>
      <c r="CJ14" s="220">
        <f>Gen_Cons_Horario!AJ10*(1-$E$3)^($E$4-1)</f>
        <v>0</v>
      </c>
      <c r="CK14" s="33">
        <f>Gen_Cons_Horario!B3664</f>
        <v>0</v>
      </c>
      <c r="CL14" s="34">
        <f t="shared" si="21"/>
        <v>0</v>
      </c>
      <c r="CM14" s="116">
        <f>IF(AND(CL14&gt;0,CL14*$B$4+CS13&lt;=$B$2*'SFV+BESS'!$I$9,CL14&lt;'SFV+BESS'!$I$7), CL14*$B$4, IF(AND(CL14&gt;0,CL14*$B$4+CS13&gt;$B$2*'SFV+BESS'!$I$9,CL14*$B$4&lt;'SFV+BESS'!$I$7),$B$2*'SFV+BESS'!$I$9-CS13,IF(AND(CL14&gt;0,CL14*$B$4+CS13&gt;$B$2*'SFV+BESS'!$I$9,CL14*$B$4&gt;'SFV+BESS'!$I$7,CS13&lt;$B$2*'SFV+BESS'!$I$9),$B$2*'SFV+BESS'!$I$9-CS13,IF(AND(CL14&gt;0,CL14*$B$4+CS13&lt;=$B$2*'SFV+BESS'!$I$9,CL14&gt;'SFV+BESS'!$I$7),'SFV+BESS'!$I$7,0))))</f>
        <v>0</v>
      </c>
      <c r="CN14" s="27">
        <f>IF(AND(CL14&lt;0,CS13+CL14/$B$5&gt;$H$2,-CL14/'Carga-Descarga Año'!$B$5&lt;'SFV+BESS'!$I$7),CL14/$B$5,IF(AND(CL14&lt;0,CS13+CL14/$B$5&gt;$H$2,-CL14/'Carga-Descarga Año'!$B$5&gt;'SFV+BESS'!$I$7),-'SFV+BESS'!$I$7,IF(AND(CL14&lt;0,CS13+CL14/$B$5&lt;$H$2),-MIN('SFV+BESS'!$I$7,CS13-$H$2),0)))</f>
        <v>0</v>
      </c>
      <c r="CO14" s="2"/>
      <c r="CP14" s="2">
        <f t="shared" si="22"/>
        <v>0</v>
      </c>
      <c r="CQ14" s="27">
        <f t="shared" si="23"/>
        <v>0</v>
      </c>
      <c r="CR14" s="27">
        <f t="shared" si="54"/>
        <v>0</v>
      </c>
      <c r="CS14" s="28">
        <f>IF((CS13+CM14+CN14)&gt;=$B$2*'SFV+BESS'!$I$9, $B$2*'SFV+BESS'!$I$9, (CS13+CM14+CN14))</f>
        <v>173.61249999999998</v>
      </c>
      <c r="CT14" s="110">
        <f t="shared" si="24"/>
        <v>0</v>
      </c>
      <c r="CY14" s="251"/>
      <c r="CZ14" s="48">
        <v>0.20833333333333301</v>
      </c>
      <c r="DA14" s="33">
        <f>Gen_Cons_Horario!AK10*(1-$E$3)^($E$4-1)</f>
        <v>0</v>
      </c>
      <c r="DB14" s="33">
        <f>Gen_Cons_Horario!B4384</f>
        <v>0</v>
      </c>
      <c r="DC14" s="34">
        <f t="shared" si="25"/>
        <v>0</v>
      </c>
      <c r="DD14" s="116">
        <f>IF(AND(DC14&gt;0,DC14*$B$4+DJ13&lt;=$B$2*'SFV+BESS'!$I$9,DC14&lt;'SFV+BESS'!$I$7), DC14*$B$4, IF(AND(DC14&gt;0,DC14*$B$4+DJ13&gt;$B$2*'SFV+BESS'!$I$9,DC14*$B$4&lt;'SFV+BESS'!$I$7),$B$2*'SFV+BESS'!$I$9-DJ13,IF(AND(DC14&gt;0,DC14*$B$4+DJ13&gt;$B$2*'SFV+BESS'!$I$9,DC14*$B$4&gt;'SFV+BESS'!$I$7,DJ13&lt;$B$2*'SFV+BESS'!$I$9),$B$2*'SFV+BESS'!$I$9-DJ13,IF(AND(DC14&gt;0,DC14*$B$4+DJ13&lt;=$B$2*'SFV+BESS'!$I$9,DC14&gt;'SFV+BESS'!$I$7),'SFV+BESS'!$I$7,0))))</f>
        <v>0</v>
      </c>
      <c r="DE14" s="27">
        <f>IF(AND(DC14&lt;0,DJ13+DC14/$B$5&gt;$H$2,-DC14/'Carga-Descarga Año'!$B$5&lt;'SFV+BESS'!$I$7),DC14/$B$5,IF(AND(DC14&lt;0,DJ13+DC14/$B$5&gt;$H$2,-DC14/'Carga-Descarga Año'!$B$5&gt;'SFV+BESS'!$I$7),-'SFV+BESS'!$I$7,IF(AND(DC14&lt;0,DJ13+DC14/$B$5&lt;$H$2),-MIN('SFV+BESS'!$I$7,DJ13-$H$2),0)))</f>
        <v>0</v>
      </c>
      <c r="DF14" s="2"/>
      <c r="DG14" s="2">
        <f t="shared" si="26"/>
        <v>0</v>
      </c>
      <c r="DH14" s="27">
        <f t="shared" si="27"/>
        <v>0</v>
      </c>
      <c r="DI14" s="27">
        <f t="shared" si="28"/>
        <v>0</v>
      </c>
      <c r="DJ14" s="28">
        <f>IF((DJ13+DD14+DE14)&gt;=$B$2*'SFV+BESS'!$I$9, $B$2*'SFV+BESS'!$I$9, (DJ13+DD14+DE14))</f>
        <v>173.61249999999998</v>
      </c>
      <c r="DK14" s="110">
        <f t="shared" si="29"/>
        <v>0</v>
      </c>
      <c r="DP14" s="251"/>
      <c r="DQ14" s="48">
        <v>0.20833333333333301</v>
      </c>
      <c r="DR14" s="33">
        <f>Gen_Cons_Horario!AL10*(1-$E$3)^($E$4-1)</f>
        <v>0</v>
      </c>
      <c r="DS14" s="33">
        <f>Gen_Cons_Horario!B5128</f>
        <v>0</v>
      </c>
      <c r="DT14" s="34">
        <f t="shared" si="30"/>
        <v>0</v>
      </c>
      <c r="DU14" s="116">
        <f>IF(AND(DT14&gt;0,DT14*$B$4+EA13&lt;=$B$2*'SFV+BESS'!$I$9,DT14&lt;'SFV+BESS'!$I$7), DT14*$B$4, IF(AND(DT14&gt;0,DT14*$B$4+EA13&gt;$B$2*'SFV+BESS'!$I$9,DT14*$B$4&lt;'SFV+BESS'!$I$7),$B$2*'SFV+BESS'!$I$9-EA13,IF(AND(DT14&gt;0,DT14*$B$4+EA13&gt;$B$2*'SFV+BESS'!$I$9,DT14*$B$4&gt;'SFV+BESS'!$I$7,EA13&lt;$B$2*'SFV+BESS'!$I$9),$B$2*'SFV+BESS'!$I$9-EA13,IF(AND(DT14&gt;0,DT14*$B$4+EA13&lt;=$B$2*'SFV+BESS'!$I$9,DT14&gt;'SFV+BESS'!$I$7),'SFV+BESS'!$I$7,0))))</f>
        <v>0</v>
      </c>
      <c r="DV14" s="27">
        <f>IF(AND(DT14&lt;0,EA13+DT14/$B$5&gt;$H$2,-DT14/'Carga-Descarga Año'!$B$5&lt;'SFV+BESS'!$I$7),DT14/$B$5,IF(AND(DT14&lt;0,EA13+DT14/$B$5&gt;$H$2,-DT14/'Carga-Descarga Año'!$B$5&gt;'SFV+BESS'!$I$7),-'SFV+BESS'!$I$7,IF(AND(DT14&lt;0,EA13+DT14/$B$5&lt;$H$2),-MIN('SFV+BESS'!$I$7,EA13-$H$2),0)))</f>
        <v>0</v>
      </c>
      <c r="DW14" s="2"/>
      <c r="DX14" s="2">
        <f t="shared" si="31"/>
        <v>0</v>
      </c>
      <c r="DY14" s="27">
        <f t="shared" si="32"/>
        <v>0</v>
      </c>
      <c r="DZ14" s="27">
        <f t="shared" si="55"/>
        <v>0</v>
      </c>
      <c r="EA14" s="28">
        <f>IF((EA13+DU14+DV14)&gt;=$B$2*'SFV+BESS'!$I$9, $B$2*'SFV+BESS'!$I$9, (EA13+DU14+DV14))</f>
        <v>173.61249999999998</v>
      </c>
      <c r="EB14" s="110">
        <f t="shared" si="33"/>
        <v>0</v>
      </c>
      <c r="EG14" s="251"/>
      <c r="EH14" s="48">
        <v>0.20833333333333301</v>
      </c>
      <c r="EI14" s="33">
        <f>Gen_Cons_Horario!AM10*(1-$E$3)^($E$4-1)</f>
        <v>0</v>
      </c>
      <c r="EJ14" s="33">
        <f>Gen_Cons_Horario!B5872</f>
        <v>0</v>
      </c>
      <c r="EK14" s="34">
        <f t="shared" si="34"/>
        <v>0</v>
      </c>
      <c r="EL14" s="116">
        <f>IF(AND(EK14&gt;0,EK14*$B$4+ER13&lt;=$B$2*'SFV+BESS'!$I$9,EK14&lt;'SFV+BESS'!$I$7), EK14*$B$4, IF(AND(EK14&gt;0,EK14*$B$4+ER13&gt;$B$2*'SFV+BESS'!$I$9,EK14*$B$4&lt;'SFV+BESS'!$I$7),$B$2*'SFV+BESS'!$I$9-ER13,IF(AND(EK14&gt;0,EK14*$B$4+ER13&gt;$B$2*'SFV+BESS'!$I$9,EK14*$B$4&gt;'SFV+BESS'!$I$7,ER13&lt;$B$2*'SFV+BESS'!$I$9),$B$2*'SFV+BESS'!$I$9-ER13,IF(AND(EK14&gt;0,EK14*$B$4+ER13&lt;=$B$2*'SFV+BESS'!$I$9,EK14&gt;'SFV+BESS'!$I$7),'SFV+BESS'!$I$7,0))))</f>
        <v>0</v>
      </c>
      <c r="EM14" s="27">
        <f>IF(AND(EK14&lt;0,ER13+EK14/$B$5&gt;$H$2,-EK14/'Carga-Descarga Año'!$B$5&lt;'SFV+BESS'!$I$7),EK14/$B$5,IF(AND(EK14&lt;0,ER13+EK14/$B$5&gt;$H$2,-EK14/'Carga-Descarga Año'!$B$5&gt;'SFV+BESS'!$I$7),-'SFV+BESS'!$I$7,IF(AND(EK14&lt;0,ER13+EK14/$B$5&lt;$H$2),-MIN('SFV+BESS'!$I$7,ER13-$H$2),0)))</f>
        <v>0</v>
      </c>
      <c r="EN14" s="2"/>
      <c r="EO14" s="2">
        <f t="shared" si="35"/>
        <v>0</v>
      </c>
      <c r="EP14" s="27">
        <f t="shared" si="36"/>
        <v>0</v>
      </c>
      <c r="EQ14" s="27">
        <f t="shared" si="56"/>
        <v>0</v>
      </c>
      <c r="ER14" s="28">
        <f>IF((ER13+EL14+EM14)&gt;=$B$2*'SFV+BESS'!$I$9, $B$2*'SFV+BESS'!$I$9, (ER13+EL14+EM14))</f>
        <v>173.61249999999998</v>
      </c>
      <c r="ES14" s="110">
        <f t="shared" si="37"/>
        <v>0</v>
      </c>
      <c r="EX14" s="251"/>
      <c r="EY14" s="48">
        <v>0.20833333333333301</v>
      </c>
      <c r="EZ14" s="33">
        <f>Gen_Cons_Horario!AN10*(1-$E$3)^($E$4-1)</f>
        <v>0</v>
      </c>
      <c r="FA14" s="33">
        <f>Gen_Cons_Horario!B6592</f>
        <v>0</v>
      </c>
      <c r="FB14" s="34">
        <f t="shared" si="38"/>
        <v>0</v>
      </c>
      <c r="FC14" s="116">
        <f>IF(AND(FB14&gt;0,FB14*$B$4+FI13&lt;=$B$2*'SFV+BESS'!$I$9,FB14&lt;'SFV+BESS'!$I$7), FB14*$B$4, IF(AND(FB14&gt;0,FB14*$B$4+FI13&gt;$B$2*'SFV+BESS'!$I$9,FB14*$B$4&lt;'SFV+BESS'!$I$7),$B$2*'SFV+BESS'!$I$9-FI13,IF(AND(FB14&gt;0,FB14*$B$4+FI13&gt;$B$2*'SFV+BESS'!$I$9,FB14*$B$4&gt;'SFV+BESS'!$I$7,FI13&lt;$B$2*'SFV+BESS'!$I$9),$B$2*'SFV+BESS'!$I$9-FI13,IF(AND(FB14&gt;0,FB14*$B$4+FI13&lt;=$B$2*'SFV+BESS'!$I$9,FB14&gt;'SFV+BESS'!$I$7),'SFV+BESS'!$I$7,0))))</f>
        <v>0</v>
      </c>
      <c r="FD14" s="27">
        <f>IF(AND(FB14&lt;0,FI13+FB14/$B$5&gt;$H$2,-FB14/'Carga-Descarga Año'!$B$5&lt;'SFV+BESS'!$I$7),FB14/$B$5,IF(AND(FB14&lt;0,FI13+FB14/$B$5&gt;$H$2,-FB14/'Carga-Descarga Año'!$B$5&gt;'SFV+BESS'!$I$7),-'SFV+BESS'!$I$7,IF(AND(FB14&lt;0,FI13+FB14/$B$5&lt;$H$2),-MIN('SFV+BESS'!$I$7,FI13-$H$2),0)))</f>
        <v>0</v>
      </c>
      <c r="FE14" s="2"/>
      <c r="FF14" s="2">
        <f t="shared" si="39"/>
        <v>0</v>
      </c>
      <c r="FG14" s="27">
        <f t="shared" si="40"/>
        <v>0</v>
      </c>
      <c r="FH14" s="27">
        <f t="shared" si="57"/>
        <v>0</v>
      </c>
      <c r="FI14" s="28">
        <f>IF((FI13+FC14+FD14)&gt;=$B$2*'SFV+BESS'!$I$9, $B$2*'SFV+BESS'!$I$9, (FI13+FC14+FD14))</f>
        <v>173.61249999999998</v>
      </c>
      <c r="FJ14" s="110">
        <f t="shared" si="41"/>
        <v>0</v>
      </c>
      <c r="FO14" s="251"/>
      <c r="FP14" s="48">
        <v>0.20833333333333301</v>
      </c>
      <c r="FQ14" s="33">
        <f>Gen_Cons_Horario!AO10*(1-$E$3)^($E$4-1)</f>
        <v>0</v>
      </c>
      <c r="FR14" s="33">
        <f>Gen_Cons_Horario!B7336</f>
        <v>0</v>
      </c>
      <c r="FS14" s="34">
        <f t="shared" si="42"/>
        <v>0</v>
      </c>
      <c r="FT14" s="116">
        <f>IF(AND(FS14&gt;0,FS14*$B$4+FZ13&lt;=$B$2*'SFV+BESS'!$I$9,FS14&lt;'SFV+BESS'!$I$7), FS14*$B$4, IF(AND(FS14&gt;0,FS14*$B$4+FZ13&gt;$B$2*'SFV+BESS'!$I$9,FS14*$B$4&lt;'SFV+BESS'!$I$7),$B$2*'SFV+BESS'!$I$9-FZ13,IF(AND(FS14&gt;0,FS14*$B$4+FZ13&gt;$B$2*'SFV+BESS'!$I$9,FS14*$B$4&gt;'SFV+BESS'!$I$7,FZ13&lt;$B$2*'SFV+BESS'!$I$9),$B$2*'SFV+BESS'!$I$9-FZ13,IF(AND(FS14&gt;0,FS14*$B$4+FZ13&lt;=$B$2*'SFV+BESS'!$I$9,FS14&gt;'SFV+BESS'!$I$7),'SFV+BESS'!$I$7,0))))</f>
        <v>0</v>
      </c>
      <c r="FU14" s="27">
        <f>IF(AND(FS14&lt;0,FZ13+FS14/$B$5&gt;$H$2,-FS14/'Carga-Descarga Año'!$B$5&lt;'SFV+BESS'!$I$7),FS14/$B$5,IF(AND(FS14&lt;0,FZ13+FS14/$B$5&gt;$H$2,-FS14/'Carga-Descarga Año'!$B$5&gt;'SFV+BESS'!$I$7),-'SFV+BESS'!$I$7,IF(AND(FS14&lt;0,FZ13+FS14/$B$5&lt;$H$2),-MIN('SFV+BESS'!$I$7,FZ13-$H$2),0)))</f>
        <v>0</v>
      </c>
      <c r="FV14" s="2"/>
      <c r="FW14" s="2">
        <f t="shared" si="43"/>
        <v>0</v>
      </c>
      <c r="FX14" s="27">
        <f t="shared" si="44"/>
        <v>0</v>
      </c>
      <c r="FY14" s="27">
        <f t="shared" si="58"/>
        <v>0</v>
      </c>
      <c r="FZ14" s="28">
        <f>IF((FZ13+FT14+FU14)&gt;=$B$2*'SFV+BESS'!$I$9, $B$2*'SFV+BESS'!$I$9, (FZ13+FT14+FU14))</f>
        <v>173.61249999999998</v>
      </c>
      <c r="GA14" s="110">
        <f t="shared" si="45"/>
        <v>0</v>
      </c>
      <c r="GF14" s="251"/>
      <c r="GG14" s="48">
        <v>0.20833333333333301</v>
      </c>
      <c r="GH14" s="33">
        <f>Gen_Cons_Horario!AP10*(1-$E$3)^($E$4-1)</f>
        <v>0</v>
      </c>
      <c r="GI14" s="33">
        <f>Gen_Cons_Horario!B8056</f>
        <v>0</v>
      </c>
      <c r="GJ14" s="34">
        <f t="shared" si="46"/>
        <v>0</v>
      </c>
      <c r="GK14" s="116">
        <f>IF(AND(GJ14&gt;0,GJ14*$B$4+GQ13&lt;=$B$2*'SFV+BESS'!$I$9,GJ14&lt;'SFV+BESS'!$I$7), GJ14*$B$4, IF(AND(GJ14&gt;0,GJ14*$B$4+GQ13&gt;$B$2*'SFV+BESS'!$I$9,GJ14*$B$4&lt;'SFV+BESS'!$I$7),$B$2*'SFV+BESS'!$I$9-GQ13,IF(AND(GJ14&gt;0,GJ14*$B$4+GQ13&gt;$B$2*'SFV+BESS'!$I$9,GJ14*$B$4&gt;'SFV+BESS'!$I$7,GQ13&lt;$B$2*'SFV+BESS'!$I$9),$B$2*'SFV+BESS'!$I$9-GQ13,IF(AND(GJ14&gt;0,GJ14*$B$4+GQ13&lt;=$B$2*'SFV+BESS'!$I$9,GJ14&gt;'SFV+BESS'!$I$7),'SFV+BESS'!$I$7,0))))</f>
        <v>0</v>
      </c>
      <c r="GL14" s="27">
        <f>IF(AND(GJ14&lt;0,GQ13+GJ14/$B$5&gt;$H$2,-GJ14/'Carga-Descarga Año'!$B$5&lt;'SFV+BESS'!$I$7),GJ14/$B$5,IF(AND(GJ14&lt;0,GQ13+GJ14/$B$5&gt;$H$2,-GJ14/'Carga-Descarga Año'!$B$5&gt;'SFV+BESS'!$I$7),-'SFV+BESS'!$I$7,IF(AND(GJ14&lt;0,GQ13+GJ14/$B$5&lt;$H$2),-MIN('SFV+BESS'!$I$7,GQ13-$H$2),0)))</f>
        <v>0</v>
      </c>
      <c r="GM14" s="2"/>
      <c r="GN14" s="2">
        <f t="shared" si="47"/>
        <v>0</v>
      </c>
      <c r="GO14" s="27">
        <f t="shared" si="48"/>
        <v>0</v>
      </c>
      <c r="GP14" s="27">
        <f t="shared" si="59"/>
        <v>0</v>
      </c>
      <c r="GQ14" s="28">
        <f>IF((GQ13+GK14+GL14)&gt;=$B$2*'SFV+BESS'!$I$9, $B$2*'SFV+BESS'!$I$9, (GQ13+GK14+GL14))</f>
        <v>173.61249999999998</v>
      </c>
      <c r="GR14" s="110">
        <f t="shared" si="49"/>
        <v>0</v>
      </c>
    </row>
    <row r="15" spans="1:203">
      <c r="A15" s="249"/>
      <c r="B15" s="48">
        <v>0.25</v>
      </c>
      <c r="C15" s="118">
        <f>Gen_Cons_Horario!AE11*(1-$E$3)^($E$4-1)</f>
        <v>0</v>
      </c>
      <c r="D15" s="2">
        <f>Gen_Cons_Horario!B41</f>
        <v>0</v>
      </c>
      <c r="E15" s="29">
        <f t="shared" si="0"/>
        <v>0</v>
      </c>
      <c r="F15" s="116">
        <f>IF(AND(E15&gt;0,E15*$B$4+L14&lt;=$B$2*'SFV+BESS'!$I$9,E15&lt;'SFV+BESS'!$I$7), E15*$B$4, IF(AND(E15&gt;0,E15*$B$4+L14&gt;$B$2*'SFV+BESS'!$I$9,E15*$B$4&lt;'SFV+BESS'!$I$7),$B$2*'SFV+BESS'!$I$9-L14,IF(AND(E15&gt;0,E15*$B$4+L14&gt;$B$2*'SFV+BESS'!$I$9,E15*$B$4&gt;'SFV+BESS'!$I$7,L14&lt;$B$2*'SFV+BESS'!$I$9),$B$2*'SFV+BESS'!$I$9-L14,IF(AND(E15&gt;0,E15*$B$4+L14&lt;=$B$2*'SFV+BESS'!$I$9,E15&gt;'SFV+BESS'!$I$7),'SFV+BESS'!$I$7,0))))</f>
        <v>0</v>
      </c>
      <c r="G15" s="27">
        <f>IF(AND(E15&lt;0,L14+E15/$B$5&gt;$H$2,-E15/'Carga-Descarga Año'!$B$5&lt;'SFV+BESS'!$I$7),E15/$B$5,IF(AND(E15&lt;0,L14+E15/$B$5&gt;$H$2,-E15/'Carga-Descarga Año'!$B$5&gt;'SFV+BESS'!$I$7),-'SFV+BESS'!$I$7,IF(AND(E15&lt;0,L14+E15/$B$5&lt;$H$2),-MIN('SFV+BESS'!$I$7,L14-$H$2),0)))</f>
        <v>0</v>
      </c>
      <c r="H15" s="2"/>
      <c r="I15" s="2">
        <f t="shared" si="1"/>
        <v>0</v>
      </c>
      <c r="J15" s="27">
        <f t="shared" si="3"/>
        <v>0</v>
      </c>
      <c r="K15" s="27">
        <f t="shared" si="2"/>
        <v>0</v>
      </c>
      <c r="L15" s="28">
        <f>IF((L14+F15+G15)&gt;=$B$2*'SFV+BESS'!$I$9, $B$2*'SFV+BESS'!$I$9, (L14+F15+G15))</f>
        <v>17</v>
      </c>
      <c r="M15" s="110">
        <f t="shared" si="4"/>
        <v>0</v>
      </c>
      <c r="N15" s="37" t="s">
        <v>127</v>
      </c>
      <c r="O15" s="37" t="s">
        <v>9062</v>
      </c>
      <c r="R15" s="251"/>
      <c r="S15" s="48">
        <v>0.25</v>
      </c>
      <c r="T15" s="2">
        <f>Gen_Cons_Horario!AF11*(1-$E$3)^($E$4-1)</f>
        <v>0</v>
      </c>
      <c r="U15" s="2">
        <f>Gen_Cons_Horario!B785</f>
        <v>0</v>
      </c>
      <c r="V15" s="29">
        <f t="shared" si="5"/>
        <v>0</v>
      </c>
      <c r="W15" s="116">
        <f>IF(AND(V15&gt;0,V15*$B$4+AC14&lt;=$B$2*'SFV+BESS'!$I$9,V15&lt;'SFV+BESS'!$I$7), V15*$B$4, IF(AND(V15&gt;0,V15*$B$4+AC14&gt;$B$2*'SFV+BESS'!$I$9,V15*$B$4&lt;'SFV+BESS'!$I$7),$B$2*'SFV+BESS'!$I$9-AC14,IF(AND(V15&gt;0,V15*$B$4+AC14&gt;$B$2*'SFV+BESS'!$I$9,V15*$B$4&gt;'SFV+BESS'!$I$7,AC14&lt;$B$2*'SFV+BESS'!$I$9),$B$2*'SFV+BESS'!$I$9-AC14,IF(AND(V15&gt;0,V15*$B$4+AC14&lt;=$B$2*'SFV+BESS'!$I$9,V15&gt;'SFV+BESS'!$I$7),'SFV+BESS'!$I$7,0))))</f>
        <v>0</v>
      </c>
      <c r="X15" s="27">
        <f>IF(AND(V15&lt;0,AC14+V15/$B$5&gt;$H$2,-V15/'Carga-Descarga Año'!$B$5&lt;'SFV+BESS'!$I$7),V15/$B$5,IF(AND(V15&lt;0,AC14+V15/$B$5&gt;$H$2,-V15/'Carga-Descarga Año'!$B$5&gt;'SFV+BESS'!$I$7),-'SFV+BESS'!$I$7,IF(AND(V15&lt;0,AC14+V15/$B$5&lt;$H$2),-MIN('SFV+BESS'!$I$7,AC14-$H$2),0)))</f>
        <v>0</v>
      </c>
      <c r="Y15" s="2"/>
      <c r="Z15" s="2">
        <f>IF(V15&gt;0,U15,T15)</f>
        <v>0</v>
      </c>
      <c r="AA15" s="27">
        <f t="shared" si="7"/>
        <v>0</v>
      </c>
      <c r="AB15" s="27">
        <f t="shared" si="50"/>
        <v>0</v>
      </c>
      <c r="AC15" s="28">
        <f>IF((AC14+W15+X15)&gt;=$B$2*'SFV+BESS'!$I$9, $B$2*'SFV+BESS'!$I$9, (AC14+W15+X15))</f>
        <v>108.20926422232591</v>
      </c>
      <c r="AD15" s="110">
        <f t="shared" si="8"/>
        <v>0</v>
      </c>
      <c r="AE15" s="37" t="s">
        <v>127</v>
      </c>
      <c r="AF15" s="37" t="s">
        <v>9062</v>
      </c>
      <c r="AI15" s="251"/>
      <c r="AJ15" s="48">
        <v>0.25</v>
      </c>
      <c r="AK15" s="33">
        <f>Gen_Cons_Horario!AG11*(1-$E$3)^($E$4-1)</f>
        <v>0</v>
      </c>
      <c r="AL15" s="33">
        <f>Gen_Cons_Horario!B1457</f>
        <v>0</v>
      </c>
      <c r="AM15" s="34">
        <f t="shared" si="9"/>
        <v>0</v>
      </c>
      <c r="AN15" s="116">
        <f>IF(AND(AM15&gt;0,AM15*$B$4+AT14&lt;=$B$2*'SFV+BESS'!$I$9,AM15&lt;'SFV+BESS'!$I$7), AM15*$B$4, IF(AND(AM15&gt;0,AM15*$B$4+AT14&gt;$B$2*'SFV+BESS'!$I$9,AM15*$B$4&lt;'SFV+BESS'!$I$7),$B$2*'SFV+BESS'!$I$9-AT14,IF(AND(AM15&gt;0,AM15*$B$4+AT14&gt;$B$2*'SFV+BESS'!$I$9,AM15*$B$4&gt;'SFV+BESS'!$I$7,AT14&lt;$B$2*'SFV+BESS'!$I$9),$B$2*'SFV+BESS'!$I$9-AT14,IF(AND(AM15&gt;0,AM15*$B$4+AT14&lt;=$B$2*'SFV+BESS'!$I$9,AM15&gt;'SFV+BESS'!$I$7),'SFV+BESS'!$I$7,0))))</f>
        <v>0</v>
      </c>
      <c r="AO15" s="27">
        <f>IF(AND(AM15&lt;0,AT14+AM15/$B$5&gt;$H$2,-AM15/'Carga-Descarga Año'!$B$5&lt;'SFV+BESS'!$I$7),AM15/$B$5,IF(AND(AM15&lt;0,AT14+AM15/$B$5&gt;$H$2,-AM15/'Carga-Descarga Año'!$B$5&gt;'SFV+BESS'!$I$7),-'SFV+BESS'!$I$7,IF(AND(AM15&lt;0,AT14+AM15/$B$5&lt;$H$2),-MIN('SFV+BESS'!$I$7,AT14-$H$2),0)))</f>
        <v>0</v>
      </c>
      <c r="AP15" s="2"/>
      <c r="AQ15" s="2">
        <f>IF(AM15&gt;0,AL15,AK15)</f>
        <v>0</v>
      </c>
      <c r="AR15" s="27">
        <f t="shared" si="11"/>
        <v>0</v>
      </c>
      <c r="AS15" s="27">
        <f t="shared" si="51"/>
        <v>0</v>
      </c>
      <c r="AT15" s="28">
        <f>IF((AT14+AN15+AO15)&gt;=$B$2*'SFV+BESS'!$I$9, $B$2*'SFV+BESS'!$I$9, (AT14+AN15+AO15))</f>
        <v>173.61249999999998</v>
      </c>
      <c r="AU15" s="110">
        <f t="shared" si="12"/>
        <v>0</v>
      </c>
      <c r="AV15" s="37" t="s">
        <v>127</v>
      </c>
      <c r="AW15" s="37" t="s">
        <v>9062</v>
      </c>
      <c r="AZ15" s="251"/>
      <c r="BA15" s="48">
        <v>0.25</v>
      </c>
      <c r="BB15" s="33">
        <f>Gen_Cons_Horario!AH11*(1-$E$3)^($E$4-1)</f>
        <v>0</v>
      </c>
      <c r="BC15" s="33">
        <f>Gen_Cons_Horario!B2201</f>
        <v>0</v>
      </c>
      <c r="BD15" s="34">
        <f t="shared" si="13"/>
        <v>0</v>
      </c>
      <c r="BE15" s="116">
        <f>IF(AND(BD15&gt;0,BD15*$B$4+BK14&lt;=$B$2*'SFV+BESS'!$I$9,BD15&lt;'SFV+BESS'!$I$7), BD15*$B$4, IF(AND(BD15&gt;0,BD15*$B$4+BK14&gt;$B$2*'SFV+BESS'!$I$9,BD15*$B$4&lt;'SFV+BESS'!$I$7),$B$2*'SFV+BESS'!$I$9-BK14,IF(AND(BD15&gt;0,BD15*$B$4+BK14&gt;$B$2*'SFV+BESS'!$I$9,BD15*$B$4&gt;'SFV+BESS'!$I$7,BK14&lt;$B$2*'SFV+BESS'!$I$9),$B$2*'SFV+BESS'!$I$9-BK14,IF(AND(BD15&gt;0,BD15*$B$4+BK14&lt;=$B$2*'SFV+BESS'!$I$9,BD15&gt;'SFV+BESS'!$I$7),'SFV+BESS'!$I$7,0))))</f>
        <v>0</v>
      </c>
      <c r="BF15" s="27">
        <f>IF(AND(BD15&lt;0,BK14+BD15/$B$5&gt;$H$2,-BD15/'Carga-Descarga Año'!$B$5&lt;'SFV+BESS'!$I$7),BD15/$B$5,IF(AND(BD15&lt;0,BK14+BD15/$B$5&gt;$H$2,-BD15/'Carga-Descarga Año'!$B$5&gt;'SFV+BESS'!$I$7),-'SFV+BESS'!$I$7,IF(AND(BD15&lt;0,BK14+BD15/$B$5&lt;$H$2),-MIN('SFV+BESS'!$I$7,BK14-$H$2),0)))</f>
        <v>0</v>
      </c>
      <c r="BG15" s="2"/>
      <c r="BH15" s="2">
        <f>IF(BD15&gt;0,BC15,BB15)</f>
        <v>0</v>
      </c>
      <c r="BI15" s="27">
        <f t="shared" si="15"/>
        <v>0</v>
      </c>
      <c r="BJ15" s="27">
        <f t="shared" si="52"/>
        <v>0</v>
      </c>
      <c r="BK15" s="28">
        <f>IF((BK14+BE15+BF15)&gt;=$B$2*'SFV+BESS'!$I$9, $B$2*'SFV+BESS'!$I$9, (BK14+BE15+BF15))</f>
        <v>173.61249999999998</v>
      </c>
      <c r="BL15" s="110">
        <f t="shared" si="16"/>
        <v>0</v>
      </c>
      <c r="BM15" s="37" t="s">
        <v>127</v>
      </c>
      <c r="BN15" s="37" t="s">
        <v>9062</v>
      </c>
      <c r="BQ15" s="251"/>
      <c r="BR15" s="48">
        <v>0.25</v>
      </c>
      <c r="BS15" s="33">
        <f>Gen_Cons_Horario!AI11*(1-$E$3)^($E$4-1)</f>
        <v>0</v>
      </c>
      <c r="BT15" s="33">
        <f>Gen_Cons_Horario!B2921</f>
        <v>0</v>
      </c>
      <c r="BU15" s="34">
        <f t="shared" si="53"/>
        <v>0</v>
      </c>
      <c r="BV15" s="116">
        <f>IF(AND(BU15&gt;0,BU15*$B$4+CB14&lt;=$B$2*'SFV+BESS'!$I$9,BU15&lt;'SFV+BESS'!$I$7), BU15*$B$4, IF(AND(BU15&gt;0,BU15*$B$4+CB14&gt;$B$2*'SFV+BESS'!$I$9,BU15*$B$4&lt;'SFV+BESS'!$I$7),$B$2*'SFV+BESS'!$I$9-CB14,IF(AND(BU15&gt;0,BU15*$B$4+CB14&gt;$B$2*'SFV+BESS'!$I$9,BU15*$B$4&gt;'SFV+BESS'!$I$7,CB14&lt;$B$2*'SFV+BESS'!$I$9),$B$2*'SFV+BESS'!$I$9-CB14,IF(AND(BU15&gt;0,BU15*$B$4+CB14&lt;=$B$2*'SFV+BESS'!$I$9,BU15&gt;'SFV+BESS'!$I$7),'SFV+BESS'!$I$7,0))))</f>
        <v>0</v>
      </c>
      <c r="BW15" s="27">
        <f>IF(AND(BU15&lt;0,CB14+BU15/$B$5&gt;$H$2,-BU15/'Carga-Descarga Año'!$B$5&lt;'SFV+BESS'!$I$7),BU15/$B$5,IF(AND(BU15&lt;0,CB14+BU15/$B$5&gt;$H$2,-BU15/'Carga-Descarga Año'!$B$5&gt;'SFV+BESS'!$I$7),-'SFV+BESS'!$I$7,IF(AND(BU15&lt;0,CB14+BU15/$B$5&lt;$H$2),-MIN('SFV+BESS'!$I$7,CB14-$H$2),0)))</f>
        <v>0</v>
      </c>
      <c r="BX15" s="2"/>
      <c r="BY15" s="2">
        <f>IF(BU15&gt;0,BT15,BS15)</f>
        <v>0</v>
      </c>
      <c r="BZ15" s="27">
        <f t="shared" si="18"/>
        <v>0</v>
      </c>
      <c r="CA15" s="27">
        <f t="shared" si="19"/>
        <v>0</v>
      </c>
      <c r="CB15" s="28">
        <f>IF((CB14+BV15+BW15)&gt;=$B$2*'SFV+BESS'!$I$9, $B$2*'SFV+BESS'!$I$9, (CB14+BV15+BW15))</f>
        <v>173.61249999999998</v>
      </c>
      <c r="CC15" s="110">
        <f t="shared" si="20"/>
        <v>0</v>
      </c>
      <c r="CD15" s="37" t="s">
        <v>127</v>
      </c>
      <c r="CE15" s="37" t="s">
        <v>9062</v>
      </c>
      <c r="CH15" s="251"/>
      <c r="CI15" s="48">
        <v>0.25</v>
      </c>
      <c r="CJ15" s="220">
        <f>Gen_Cons_Horario!AJ11*(1-$E$3)^($E$4-1)</f>
        <v>0</v>
      </c>
      <c r="CK15" s="33">
        <f>Gen_Cons_Horario!B3665</f>
        <v>0</v>
      </c>
      <c r="CL15" s="34">
        <f t="shared" si="21"/>
        <v>0</v>
      </c>
      <c r="CM15" s="116">
        <f>IF(AND(CL15&gt;0,CL15*$B$4+CS14&lt;=$B$2*'SFV+BESS'!$I$9,CL15&lt;'SFV+BESS'!$I$7), CL15*$B$4, IF(AND(CL15&gt;0,CL15*$B$4+CS14&gt;$B$2*'SFV+BESS'!$I$9,CL15*$B$4&lt;'SFV+BESS'!$I$7),$B$2*'SFV+BESS'!$I$9-CS14,IF(AND(CL15&gt;0,CL15*$B$4+CS14&gt;$B$2*'SFV+BESS'!$I$9,CL15*$B$4&gt;'SFV+BESS'!$I$7,CS14&lt;$B$2*'SFV+BESS'!$I$9),$B$2*'SFV+BESS'!$I$9-CS14,IF(AND(CL15&gt;0,CL15*$B$4+CS14&lt;=$B$2*'SFV+BESS'!$I$9,CL15&gt;'SFV+BESS'!$I$7),'SFV+BESS'!$I$7,0))))</f>
        <v>0</v>
      </c>
      <c r="CN15" s="27">
        <f>IF(AND(CL15&lt;0,CS14+CL15/$B$5&gt;$H$2,-CL15/'Carga-Descarga Año'!$B$5&lt;'SFV+BESS'!$I$7),CL15/$B$5,IF(AND(CL15&lt;0,CS14+CL15/$B$5&gt;$H$2,-CL15/'Carga-Descarga Año'!$B$5&gt;'SFV+BESS'!$I$7),-'SFV+BESS'!$I$7,IF(AND(CL15&lt;0,CS14+CL15/$B$5&lt;$H$2),-MIN('SFV+BESS'!$I$7,CS14-$H$2),0)))</f>
        <v>0</v>
      </c>
      <c r="CO15" s="2"/>
      <c r="CP15" s="2">
        <f>IF(CL15&gt;0,CK15,CJ15)</f>
        <v>0</v>
      </c>
      <c r="CQ15" s="27">
        <f t="shared" si="23"/>
        <v>0</v>
      </c>
      <c r="CR15" s="27">
        <f t="shared" si="54"/>
        <v>0</v>
      </c>
      <c r="CS15" s="28">
        <f>IF((CS14+CM15+CN15)&gt;=$B$2*'SFV+BESS'!$I$9, $B$2*'SFV+BESS'!$I$9, (CS14+CM15+CN15))</f>
        <v>173.61249999999998</v>
      </c>
      <c r="CT15" s="110">
        <f t="shared" si="24"/>
        <v>0</v>
      </c>
      <c r="CU15" s="37" t="s">
        <v>127</v>
      </c>
      <c r="CV15" s="37" t="s">
        <v>9062</v>
      </c>
      <c r="CY15" s="251"/>
      <c r="CZ15" s="48">
        <v>0.25</v>
      </c>
      <c r="DA15" s="33">
        <f>Gen_Cons_Horario!AK11*(1-$E$3)^($E$4-1)</f>
        <v>0</v>
      </c>
      <c r="DB15" s="33">
        <f>Gen_Cons_Horario!B4385</f>
        <v>0</v>
      </c>
      <c r="DC15" s="34">
        <f t="shared" si="25"/>
        <v>0</v>
      </c>
      <c r="DD15" s="116">
        <f>IF(AND(DC15&gt;0,DC15*$B$4+DJ14&lt;=$B$2*'SFV+BESS'!$I$9,DC15&lt;'SFV+BESS'!$I$7), DC15*$B$4, IF(AND(DC15&gt;0,DC15*$B$4+DJ14&gt;$B$2*'SFV+BESS'!$I$9,DC15*$B$4&lt;'SFV+BESS'!$I$7),$B$2*'SFV+BESS'!$I$9-DJ14,IF(AND(DC15&gt;0,DC15*$B$4+DJ14&gt;$B$2*'SFV+BESS'!$I$9,DC15*$B$4&gt;'SFV+BESS'!$I$7,DJ14&lt;$B$2*'SFV+BESS'!$I$9),$B$2*'SFV+BESS'!$I$9-DJ14,IF(AND(DC15&gt;0,DC15*$B$4+DJ14&lt;=$B$2*'SFV+BESS'!$I$9,DC15&gt;'SFV+BESS'!$I$7),'SFV+BESS'!$I$7,0))))</f>
        <v>0</v>
      </c>
      <c r="DE15" s="27">
        <f>IF(AND(DC15&lt;0,DJ14+DC15/$B$5&gt;$H$2,-DC15/'Carga-Descarga Año'!$B$5&lt;'SFV+BESS'!$I$7),DC15/$B$5,IF(AND(DC15&lt;0,DJ14+DC15/$B$5&gt;$H$2,-DC15/'Carga-Descarga Año'!$B$5&gt;'SFV+BESS'!$I$7),-'SFV+BESS'!$I$7,IF(AND(DC15&lt;0,DJ14+DC15/$B$5&lt;$H$2),-MIN('SFV+BESS'!$I$7,DJ14-$H$2),0)))</f>
        <v>0</v>
      </c>
      <c r="DF15" s="2"/>
      <c r="DG15" s="2">
        <f>IF(DC15&gt;0,DB15,DA15)</f>
        <v>0</v>
      </c>
      <c r="DH15" s="27">
        <f t="shared" si="27"/>
        <v>0</v>
      </c>
      <c r="DI15" s="27">
        <f t="shared" si="28"/>
        <v>0</v>
      </c>
      <c r="DJ15" s="28">
        <f>IF((DJ14+DD15+DE15)&gt;=$B$2*'SFV+BESS'!$I$9, $B$2*'SFV+BESS'!$I$9, (DJ14+DD15+DE15))</f>
        <v>173.61249999999998</v>
      </c>
      <c r="DK15" s="110">
        <f t="shared" si="29"/>
        <v>0</v>
      </c>
      <c r="DL15" s="37" t="s">
        <v>127</v>
      </c>
      <c r="DM15" s="37" t="s">
        <v>9062</v>
      </c>
      <c r="DP15" s="251"/>
      <c r="DQ15" s="48">
        <v>0.25</v>
      </c>
      <c r="DR15" s="33">
        <f>Gen_Cons_Horario!AL11*(1-$E$3)^($E$4-1)</f>
        <v>0</v>
      </c>
      <c r="DS15" s="33">
        <f>Gen_Cons_Horario!B5129</f>
        <v>0</v>
      </c>
      <c r="DT15" s="34">
        <f t="shared" si="30"/>
        <v>0</v>
      </c>
      <c r="DU15" s="116">
        <f>IF(AND(DT15&gt;0,DT15*$B$4+EA14&lt;=$B$2*'SFV+BESS'!$I$9,DT15&lt;'SFV+BESS'!$I$7), DT15*$B$4, IF(AND(DT15&gt;0,DT15*$B$4+EA14&gt;$B$2*'SFV+BESS'!$I$9,DT15*$B$4&lt;'SFV+BESS'!$I$7),$B$2*'SFV+BESS'!$I$9-EA14,IF(AND(DT15&gt;0,DT15*$B$4+EA14&gt;$B$2*'SFV+BESS'!$I$9,DT15*$B$4&gt;'SFV+BESS'!$I$7,EA14&lt;$B$2*'SFV+BESS'!$I$9),$B$2*'SFV+BESS'!$I$9-EA14,IF(AND(DT15&gt;0,DT15*$B$4+EA14&lt;=$B$2*'SFV+BESS'!$I$9,DT15&gt;'SFV+BESS'!$I$7),'SFV+BESS'!$I$7,0))))</f>
        <v>0</v>
      </c>
      <c r="DV15" s="27">
        <f>IF(AND(DT15&lt;0,EA14+DT15/$B$5&gt;$H$2,-DT15/'Carga-Descarga Año'!$B$5&lt;'SFV+BESS'!$I$7),DT15/$B$5,IF(AND(DT15&lt;0,EA14+DT15/$B$5&gt;$H$2,-DT15/'Carga-Descarga Año'!$B$5&gt;'SFV+BESS'!$I$7),-'SFV+BESS'!$I$7,IF(AND(DT15&lt;0,EA14+DT15/$B$5&lt;$H$2),-MIN('SFV+BESS'!$I$7,EA14-$H$2),0)))</f>
        <v>0</v>
      </c>
      <c r="DW15" s="2"/>
      <c r="DX15" s="2">
        <f>IF(DT15&gt;0,DS15,DR15)</f>
        <v>0</v>
      </c>
      <c r="DY15" s="27">
        <f t="shared" si="32"/>
        <v>0</v>
      </c>
      <c r="DZ15" s="27">
        <f t="shared" si="55"/>
        <v>0</v>
      </c>
      <c r="EA15" s="28">
        <f>IF((EA14+DU15+DV15)&gt;=$B$2*'SFV+BESS'!$I$9, $B$2*'SFV+BESS'!$I$9, (EA14+DU15+DV15))</f>
        <v>173.61249999999998</v>
      </c>
      <c r="EB15" s="110">
        <f t="shared" si="33"/>
        <v>0</v>
      </c>
      <c r="EC15" s="37" t="s">
        <v>127</v>
      </c>
      <c r="ED15" s="37" t="s">
        <v>9062</v>
      </c>
      <c r="EG15" s="251"/>
      <c r="EH15" s="48">
        <v>0.25</v>
      </c>
      <c r="EI15" s="33">
        <f>Gen_Cons_Horario!AM11*(1-$E$3)^($E$4-1)</f>
        <v>0</v>
      </c>
      <c r="EJ15" s="33">
        <f>Gen_Cons_Horario!B5873</f>
        <v>0</v>
      </c>
      <c r="EK15" s="34">
        <f t="shared" si="34"/>
        <v>0</v>
      </c>
      <c r="EL15" s="116">
        <f>IF(AND(EK15&gt;0,EK15*$B$4+ER14&lt;=$B$2*'SFV+BESS'!$I$9,EK15&lt;'SFV+BESS'!$I$7), EK15*$B$4, IF(AND(EK15&gt;0,EK15*$B$4+ER14&gt;$B$2*'SFV+BESS'!$I$9,EK15*$B$4&lt;'SFV+BESS'!$I$7),$B$2*'SFV+BESS'!$I$9-ER14,IF(AND(EK15&gt;0,EK15*$B$4+ER14&gt;$B$2*'SFV+BESS'!$I$9,EK15*$B$4&gt;'SFV+BESS'!$I$7,ER14&lt;$B$2*'SFV+BESS'!$I$9),$B$2*'SFV+BESS'!$I$9-ER14,IF(AND(EK15&gt;0,EK15*$B$4+ER14&lt;=$B$2*'SFV+BESS'!$I$9,EK15&gt;'SFV+BESS'!$I$7),'SFV+BESS'!$I$7,0))))</f>
        <v>0</v>
      </c>
      <c r="EM15" s="27">
        <f>IF(AND(EK15&lt;0,ER14+EK15/$B$5&gt;$H$2,-EK15/'Carga-Descarga Año'!$B$5&lt;'SFV+BESS'!$I$7),EK15/$B$5,IF(AND(EK15&lt;0,ER14+EK15/$B$5&gt;$H$2,-EK15/'Carga-Descarga Año'!$B$5&gt;'SFV+BESS'!$I$7),-'SFV+BESS'!$I$7,IF(AND(EK15&lt;0,ER14+EK15/$B$5&lt;$H$2),-MIN('SFV+BESS'!$I$7,ER14-$H$2),0)))</f>
        <v>0</v>
      </c>
      <c r="EN15" s="2"/>
      <c r="EO15" s="2">
        <f>IF(EK15&gt;0,EJ15,EI15)</f>
        <v>0</v>
      </c>
      <c r="EP15" s="27">
        <f t="shared" si="36"/>
        <v>0</v>
      </c>
      <c r="EQ15" s="27">
        <f t="shared" si="56"/>
        <v>0</v>
      </c>
      <c r="ER15" s="28">
        <f>IF((ER14+EL15+EM15)&gt;=$B$2*'SFV+BESS'!$I$9, $B$2*'SFV+BESS'!$I$9, (ER14+EL15+EM15))</f>
        <v>173.61249999999998</v>
      </c>
      <c r="ES15" s="110">
        <f t="shared" si="37"/>
        <v>0</v>
      </c>
      <c r="ET15" s="37" t="s">
        <v>127</v>
      </c>
      <c r="EU15" s="37" t="s">
        <v>9062</v>
      </c>
      <c r="EX15" s="251"/>
      <c r="EY15" s="48">
        <v>0.25</v>
      </c>
      <c r="EZ15" s="33">
        <f>Gen_Cons_Horario!AN11*(1-$E$3)^($E$4-1)</f>
        <v>0</v>
      </c>
      <c r="FA15" s="33">
        <f>Gen_Cons_Horario!B6593</f>
        <v>0</v>
      </c>
      <c r="FB15" s="34">
        <f t="shared" si="38"/>
        <v>0</v>
      </c>
      <c r="FC15" s="116">
        <f>IF(AND(FB15&gt;0,FB15*$B$4+FI14&lt;=$B$2*'SFV+BESS'!$I$9,FB15&lt;'SFV+BESS'!$I$7), FB15*$B$4, IF(AND(FB15&gt;0,FB15*$B$4+FI14&gt;$B$2*'SFV+BESS'!$I$9,FB15*$B$4&lt;'SFV+BESS'!$I$7),$B$2*'SFV+BESS'!$I$9-FI14,IF(AND(FB15&gt;0,FB15*$B$4+FI14&gt;$B$2*'SFV+BESS'!$I$9,FB15*$B$4&gt;'SFV+BESS'!$I$7,FI14&lt;$B$2*'SFV+BESS'!$I$9),$B$2*'SFV+BESS'!$I$9-FI14,IF(AND(FB15&gt;0,FB15*$B$4+FI14&lt;=$B$2*'SFV+BESS'!$I$9,FB15&gt;'SFV+BESS'!$I$7),'SFV+BESS'!$I$7,0))))</f>
        <v>0</v>
      </c>
      <c r="FD15" s="27">
        <f>IF(AND(FB15&lt;0,FI14+FB15/$B$5&gt;$H$2,-FB15/'Carga-Descarga Año'!$B$5&lt;'SFV+BESS'!$I$7),FB15/$B$5,IF(AND(FB15&lt;0,FI14+FB15/$B$5&gt;$H$2,-FB15/'Carga-Descarga Año'!$B$5&gt;'SFV+BESS'!$I$7),-'SFV+BESS'!$I$7,IF(AND(FB15&lt;0,FI14+FB15/$B$5&lt;$H$2),-MIN('SFV+BESS'!$I$7,FI14-$H$2),0)))</f>
        <v>0</v>
      </c>
      <c r="FE15" s="2"/>
      <c r="FF15" s="2">
        <f>IF(FB15&gt;0,FA15,EZ15)</f>
        <v>0</v>
      </c>
      <c r="FG15" s="27">
        <f t="shared" si="40"/>
        <v>0</v>
      </c>
      <c r="FH15" s="27">
        <f t="shared" si="57"/>
        <v>0</v>
      </c>
      <c r="FI15" s="28">
        <f>IF((FI14+FC15+FD15)&gt;=$B$2*'SFV+BESS'!$I$9, $B$2*'SFV+BESS'!$I$9, (FI14+FC15+FD15))</f>
        <v>173.61249999999998</v>
      </c>
      <c r="FJ15" s="110">
        <f t="shared" si="41"/>
        <v>0</v>
      </c>
      <c r="FK15" s="37" t="s">
        <v>127</v>
      </c>
      <c r="FL15" s="37" t="s">
        <v>9062</v>
      </c>
      <c r="FO15" s="251"/>
      <c r="FP15" s="48">
        <v>0.25</v>
      </c>
      <c r="FQ15" s="33">
        <f>Gen_Cons_Horario!AO11*(1-$E$3)^($E$4-1)</f>
        <v>1.7899719636822458</v>
      </c>
      <c r="FR15" s="33">
        <f>Gen_Cons_Horario!B7337</f>
        <v>0</v>
      </c>
      <c r="FS15" s="34">
        <f t="shared" si="42"/>
        <v>1.7899719636822458</v>
      </c>
      <c r="FT15" s="116">
        <f>IF(AND(FS15&gt;0,FS15*$B$4+FZ14&lt;=$B$2*'SFV+BESS'!$I$9,FS15&lt;'SFV+BESS'!$I$7), FS15*$B$4, IF(AND(FS15&gt;0,FS15*$B$4+FZ14&gt;$B$2*'SFV+BESS'!$I$9,FS15*$B$4&lt;'SFV+BESS'!$I$7),$B$2*'SFV+BESS'!$I$9-FZ14,IF(AND(FS15&gt;0,FS15*$B$4+FZ14&gt;$B$2*'SFV+BESS'!$I$9,FS15*$B$4&gt;'SFV+BESS'!$I$7,FZ14&lt;$B$2*'SFV+BESS'!$I$9),$B$2*'SFV+BESS'!$I$9-FZ14,IF(AND(FS15&gt;0,FS15*$B$4+FZ14&lt;=$B$2*'SFV+BESS'!$I$9,FS15&gt;'SFV+BESS'!$I$7),'SFV+BESS'!$I$7,0))))</f>
        <v>0</v>
      </c>
      <c r="FU15" s="27">
        <f>IF(AND(FS15&lt;0,FZ14+FS15/$B$5&gt;$H$2,-FS15/'Carga-Descarga Año'!$B$5&lt;'SFV+BESS'!$I$7),FS15/$B$5,IF(AND(FS15&lt;0,FZ14+FS15/$B$5&gt;$H$2,-FS15/'Carga-Descarga Año'!$B$5&gt;'SFV+BESS'!$I$7),-'SFV+BESS'!$I$7,IF(AND(FS15&lt;0,FZ14+FS15/$B$5&lt;$H$2),-MIN('SFV+BESS'!$I$7,FZ14-$H$2),0)))</f>
        <v>0</v>
      </c>
      <c r="FV15" s="2"/>
      <c r="FW15" s="2">
        <f>IF(FS15&gt;0,FR15,FQ15)</f>
        <v>0</v>
      </c>
      <c r="FX15" s="27">
        <f t="shared" si="44"/>
        <v>0</v>
      </c>
      <c r="FY15" s="27">
        <f t="shared" si="58"/>
        <v>0</v>
      </c>
      <c r="FZ15" s="28">
        <f>IF((FZ14+FT15+FU15)&gt;=$B$2*'SFV+BESS'!$I$9, $B$2*'SFV+BESS'!$I$9, (FZ14+FT15+FU15))</f>
        <v>173.61249999999998</v>
      </c>
      <c r="GA15" s="110">
        <f t="shared" si="45"/>
        <v>1.7899719636822458</v>
      </c>
      <c r="GB15" s="37" t="s">
        <v>127</v>
      </c>
      <c r="GC15" s="37" t="s">
        <v>9062</v>
      </c>
      <c r="GF15" s="251"/>
      <c r="GG15" s="48">
        <v>0.25</v>
      </c>
      <c r="GH15" s="33">
        <f>Gen_Cons_Horario!AP11*(1-$E$3)^($E$4-1)</f>
        <v>3.3744743042418284</v>
      </c>
      <c r="GI15" s="33">
        <f>Gen_Cons_Horario!B8057</f>
        <v>0</v>
      </c>
      <c r="GJ15" s="34">
        <f t="shared" si="46"/>
        <v>3.3744743042418284</v>
      </c>
      <c r="GK15" s="116">
        <f>IF(AND(GJ15&gt;0,GJ15*$B$4+GQ14&lt;=$B$2*'SFV+BESS'!$I$9,GJ15&lt;'SFV+BESS'!$I$7), GJ15*$B$4, IF(AND(GJ15&gt;0,GJ15*$B$4+GQ14&gt;$B$2*'SFV+BESS'!$I$9,GJ15*$B$4&lt;'SFV+BESS'!$I$7),$B$2*'SFV+BESS'!$I$9-GQ14,IF(AND(GJ15&gt;0,GJ15*$B$4+GQ14&gt;$B$2*'SFV+BESS'!$I$9,GJ15*$B$4&gt;'SFV+BESS'!$I$7,GQ14&lt;$B$2*'SFV+BESS'!$I$9),$B$2*'SFV+BESS'!$I$9-GQ14,IF(AND(GJ15&gt;0,GJ15*$B$4+GQ14&lt;=$B$2*'SFV+BESS'!$I$9,GJ15&gt;'SFV+BESS'!$I$7),'SFV+BESS'!$I$7,0))))</f>
        <v>0</v>
      </c>
      <c r="GL15" s="27">
        <f>IF(AND(GJ15&lt;0,GQ14+GJ15/$B$5&gt;$H$2,-GJ15/'Carga-Descarga Año'!$B$5&lt;'SFV+BESS'!$I$7),GJ15/$B$5,IF(AND(GJ15&lt;0,GQ14+GJ15/$B$5&gt;$H$2,-GJ15/'Carga-Descarga Año'!$B$5&gt;'SFV+BESS'!$I$7),-'SFV+BESS'!$I$7,IF(AND(GJ15&lt;0,GQ14+GJ15/$B$5&lt;$H$2),-MIN('SFV+BESS'!$I$7,GQ14-$H$2),0)))</f>
        <v>0</v>
      </c>
      <c r="GM15" s="2"/>
      <c r="GN15" s="2">
        <f>IF(GJ15&gt;0,GI15,GH15)</f>
        <v>0</v>
      </c>
      <c r="GO15" s="27">
        <f t="shared" si="48"/>
        <v>0</v>
      </c>
      <c r="GP15" s="27">
        <f t="shared" si="59"/>
        <v>0</v>
      </c>
      <c r="GQ15" s="28">
        <f>IF((GQ14+GK15+GL15)&gt;=$B$2*'SFV+BESS'!$I$9, $B$2*'SFV+BESS'!$I$9, (GQ14+GK15+GL15))</f>
        <v>173.61249999999998</v>
      </c>
      <c r="GR15" s="110">
        <f t="shared" si="49"/>
        <v>3.3744743042418284</v>
      </c>
      <c r="GS15" s="37" t="s">
        <v>127</v>
      </c>
      <c r="GT15" s="37" t="s">
        <v>9062</v>
      </c>
    </row>
    <row r="16" spans="1:203">
      <c r="A16" s="249"/>
      <c r="B16" s="48">
        <v>0.29166666666666702</v>
      </c>
      <c r="C16" s="118">
        <f>Gen_Cons_Horario!AE12*(1-$E$3)^($E$4-1)</f>
        <v>31.909413679744592</v>
      </c>
      <c r="D16" s="2">
        <f>Gen_Cons_Horario!B42</f>
        <v>0</v>
      </c>
      <c r="E16" s="29">
        <f t="shared" si="0"/>
        <v>31.909413679744592</v>
      </c>
      <c r="F16" s="116">
        <f>IF(AND(E16&gt;0,E16*$B$4+L15&lt;=$B$2*'SFV+BESS'!$I$9,E16&lt;'SFV+BESS'!$I$7), E16*$B$4, IF(AND(E16&gt;0,E16*$B$4+L15&gt;$B$2*'SFV+BESS'!$I$9,E16*$B$4&lt;'SFV+BESS'!$I$7),$B$2*'SFV+BESS'!$I$9-L15,IF(AND(E16&gt;0,E16*$B$4+L15&gt;$B$2*'SFV+BESS'!$I$9,E16*$B$4&gt;'SFV+BESS'!$I$7,L15&lt;$B$2*'SFV+BESS'!$I$9),$B$2*'SFV+BESS'!$I$9-L15,IF(AND(E16&gt;0,E16*$B$4+L15&lt;=$B$2*'SFV+BESS'!$I$9,E16&gt;'SFV+BESS'!$I$7),'SFV+BESS'!$I$7,0))))</f>
        <v>30.313942995757362</v>
      </c>
      <c r="G16" s="27">
        <f>IF(AND(E16&lt;0,L15+E16/$B$5&gt;$H$2,-E16/'Carga-Descarga Año'!$B$5&lt;'SFV+BESS'!$I$7),E16/$B$5,IF(AND(E16&lt;0,L15+E16/$B$5&gt;$H$2,-E16/'Carga-Descarga Año'!$B$5&gt;'SFV+BESS'!$I$7),-'SFV+BESS'!$I$7,IF(AND(E16&lt;0,L15+E16/$B$5&lt;$H$2),-MIN('SFV+BESS'!$I$7,L15-$H$2),0)))</f>
        <v>0</v>
      </c>
      <c r="H16" s="2"/>
      <c r="I16" s="2">
        <f t="shared" si="1"/>
        <v>0</v>
      </c>
      <c r="J16" s="27">
        <f t="shared" si="3"/>
        <v>0</v>
      </c>
      <c r="K16" s="27">
        <f t="shared" si="2"/>
        <v>0</v>
      </c>
      <c r="L16" s="28">
        <f>IF((L15+F16+G16)&gt;=$B$2*'SFV+BESS'!$I$9, $B$2*'SFV+BESS'!$I$9, (L15+F16+G16))</f>
        <v>47.313942995757358</v>
      </c>
      <c r="M16" s="110">
        <f t="shared" si="4"/>
        <v>0</v>
      </c>
      <c r="N16" s="27">
        <f>MIN(L9:L752)</f>
        <v>9.1375000000000011</v>
      </c>
      <c r="O16" s="36">
        <f>MAX(L9:L752)</f>
        <v>173.61249999999998</v>
      </c>
      <c r="R16" s="251"/>
      <c r="S16" s="48">
        <v>0.29166666666666702</v>
      </c>
      <c r="T16" s="2">
        <f>Gen_Cons_Horario!AF12*(1-$E$3)^($E$4-1)</f>
        <v>11.29025511961377</v>
      </c>
      <c r="U16" s="2">
        <f>Gen_Cons_Horario!B786</f>
        <v>0</v>
      </c>
      <c r="V16" s="29">
        <f t="shared" si="5"/>
        <v>11.29025511961377</v>
      </c>
      <c r="W16" s="116">
        <f>IF(AND(V16&gt;0,V16*$B$4+AC15&lt;=$B$2*'SFV+BESS'!$I$9,V16&lt;'SFV+BESS'!$I$7), V16*$B$4, IF(AND(V16&gt;0,V16*$B$4+AC15&gt;$B$2*'SFV+BESS'!$I$9,V16*$B$4&lt;'SFV+BESS'!$I$7),$B$2*'SFV+BESS'!$I$9-AC15,IF(AND(V16&gt;0,V16*$B$4+AC15&gt;$B$2*'SFV+BESS'!$I$9,V16*$B$4&gt;'SFV+BESS'!$I$7,AC15&lt;$B$2*'SFV+BESS'!$I$9),$B$2*'SFV+BESS'!$I$9-AC15,IF(AND(V16&gt;0,V16*$B$4+AC15&lt;=$B$2*'SFV+BESS'!$I$9,V16&gt;'SFV+BESS'!$I$7),'SFV+BESS'!$I$7,0))))</f>
        <v>10.725742363633081</v>
      </c>
      <c r="X16" s="27">
        <f>IF(AND(V16&lt;0,AC15+V16/$B$5&gt;$H$2,-V16/'Carga-Descarga Año'!$B$5&lt;'SFV+BESS'!$I$7),V16/$B$5,IF(AND(V16&lt;0,AC15+V16/$B$5&gt;$H$2,-V16/'Carga-Descarga Año'!$B$5&gt;'SFV+BESS'!$I$7),-'SFV+BESS'!$I$7,IF(AND(V16&lt;0,AC15+V16/$B$5&lt;$H$2),-MIN('SFV+BESS'!$I$7,AC15-$H$2),0)))</f>
        <v>0</v>
      </c>
      <c r="Y16" s="2"/>
      <c r="Z16" s="2">
        <f t="shared" ref="Z16:Z79" si="60">IF(V16&gt;0,U16,T16)</f>
        <v>0</v>
      </c>
      <c r="AA16" s="27">
        <f t="shared" si="7"/>
        <v>0</v>
      </c>
      <c r="AB16" s="27">
        <f t="shared" si="50"/>
        <v>0</v>
      </c>
      <c r="AC16" s="28">
        <f>IF((AC15+W16+X16)&gt;=$B$2*'SFV+BESS'!$I$9, $B$2*'SFV+BESS'!$I$9, (AC15+W16+X16))</f>
        <v>118.935006585959</v>
      </c>
      <c r="AD16" s="110">
        <f t="shared" si="8"/>
        <v>0</v>
      </c>
      <c r="AE16" s="27">
        <f>MIN(AC9:AC680)</f>
        <v>11.36092415001613</v>
      </c>
      <c r="AF16" s="36">
        <f>MAX(AC9:AC680)</f>
        <v>173.61249999999998</v>
      </c>
      <c r="AI16" s="251"/>
      <c r="AJ16" s="48">
        <v>0.29166666666666702</v>
      </c>
      <c r="AK16" s="33">
        <f>Gen_Cons_Horario!AG12*(1-$E$3)^($E$4-1)</f>
        <v>0</v>
      </c>
      <c r="AL16" s="33">
        <f>Gen_Cons_Horario!B1458</f>
        <v>0</v>
      </c>
      <c r="AM16" s="34">
        <f t="shared" si="9"/>
        <v>0</v>
      </c>
      <c r="AN16" s="116">
        <f>IF(AND(AM16&gt;0,AM16*$B$4+AT15&lt;=$B$2*'SFV+BESS'!$I$9,AM16&lt;'SFV+BESS'!$I$7), AM16*$B$4, IF(AND(AM16&gt;0,AM16*$B$4+AT15&gt;$B$2*'SFV+BESS'!$I$9,AM16*$B$4&lt;'SFV+BESS'!$I$7),$B$2*'SFV+BESS'!$I$9-AT15,IF(AND(AM16&gt;0,AM16*$B$4+AT15&gt;$B$2*'SFV+BESS'!$I$9,AM16*$B$4&gt;'SFV+BESS'!$I$7,AT15&lt;$B$2*'SFV+BESS'!$I$9),$B$2*'SFV+BESS'!$I$9-AT15,IF(AND(AM16&gt;0,AM16*$B$4+AT15&lt;=$B$2*'SFV+BESS'!$I$9,AM16&gt;'SFV+BESS'!$I$7),'SFV+BESS'!$I$7,0))))</f>
        <v>0</v>
      </c>
      <c r="AO16" s="27">
        <f>IF(AND(AM16&lt;0,AT15+AM16/$B$5&gt;$H$2,-AM16/'Carga-Descarga Año'!$B$5&lt;'SFV+BESS'!$I$7),AM16/$B$5,IF(AND(AM16&lt;0,AT15+AM16/$B$5&gt;$H$2,-AM16/'Carga-Descarga Año'!$B$5&gt;'SFV+BESS'!$I$7),-'SFV+BESS'!$I$7,IF(AND(AM16&lt;0,AT15+AM16/$B$5&lt;$H$2),-MIN('SFV+BESS'!$I$7,AT15-$H$2),0)))</f>
        <v>0</v>
      </c>
      <c r="AP16" s="2"/>
      <c r="AQ16" s="2">
        <f t="shared" ref="AQ16:AQ32" si="61">IF(AM16&gt;0,AL16,AK16)</f>
        <v>0</v>
      </c>
      <c r="AR16" s="27">
        <f t="shared" si="11"/>
        <v>0</v>
      </c>
      <c r="AS16" s="27">
        <f t="shared" si="51"/>
        <v>0</v>
      </c>
      <c r="AT16" s="28">
        <f>IF((AT15+AN16+AO16)&gt;=$B$2*'SFV+BESS'!$I$9, $B$2*'SFV+BESS'!$I$9, (AT15+AN16+AO16))</f>
        <v>173.61249999999998</v>
      </c>
      <c r="AU16" s="110">
        <f t="shared" si="12"/>
        <v>0</v>
      </c>
      <c r="AV16" s="27">
        <f>MIN(AT9:AT752)</f>
        <v>117.58586912688325</v>
      </c>
      <c r="AW16" s="36">
        <f>MAX(AT9:AT752)</f>
        <v>173.61249999999998</v>
      </c>
      <c r="AZ16" s="251"/>
      <c r="BA16" s="48">
        <v>0.29166666666666702</v>
      </c>
      <c r="BB16" s="33">
        <f>Gen_Cons_Horario!AH12*(1-$E$3)^($E$4-1)</f>
        <v>0</v>
      </c>
      <c r="BC16" s="33">
        <f>Gen_Cons_Horario!B2202</f>
        <v>0</v>
      </c>
      <c r="BD16" s="34">
        <f t="shared" si="13"/>
        <v>0</v>
      </c>
      <c r="BE16" s="116">
        <f>IF(AND(BD16&gt;0,BD16*$B$4+BK15&lt;=$B$2*'SFV+BESS'!$I$9,BD16&lt;'SFV+BESS'!$I$7), BD16*$B$4, IF(AND(BD16&gt;0,BD16*$B$4+BK15&gt;$B$2*'SFV+BESS'!$I$9,BD16*$B$4&lt;'SFV+BESS'!$I$7),$B$2*'SFV+BESS'!$I$9-BK15,IF(AND(BD16&gt;0,BD16*$B$4+BK15&gt;$B$2*'SFV+BESS'!$I$9,BD16*$B$4&gt;'SFV+BESS'!$I$7,BK15&lt;$B$2*'SFV+BESS'!$I$9),$B$2*'SFV+BESS'!$I$9-BK15,IF(AND(BD16&gt;0,BD16*$B$4+BK15&lt;=$B$2*'SFV+BESS'!$I$9,BD16&gt;'SFV+BESS'!$I$7),'SFV+BESS'!$I$7,0))))</f>
        <v>0</v>
      </c>
      <c r="BF16" s="27">
        <f>IF(AND(BD16&lt;0,BK15+BD16/$B$5&gt;$H$2,-BD16/'Carga-Descarga Año'!$B$5&lt;'SFV+BESS'!$I$7),BD16/$B$5,IF(AND(BD16&lt;0,BK15+BD16/$B$5&gt;$H$2,-BD16/'Carga-Descarga Año'!$B$5&gt;'SFV+BESS'!$I$7),-'SFV+BESS'!$I$7,IF(AND(BD16&lt;0,BK15+BD16/$B$5&lt;$H$2),-MIN('SFV+BESS'!$I$7,BK15-$H$2),0)))</f>
        <v>0</v>
      </c>
      <c r="BG16" s="2"/>
      <c r="BH16" s="2">
        <f t="shared" ref="BH16:BH32" si="62">IF(BD16&gt;0,BC16,BB16)</f>
        <v>0</v>
      </c>
      <c r="BI16" s="27">
        <f t="shared" si="15"/>
        <v>0</v>
      </c>
      <c r="BJ16" s="27">
        <f t="shared" si="52"/>
        <v>0</v>
      </c>
      <c r="BK16" s="28">
        <f>IF((BK15+BE16+BF16)&gt;=$B$2*'SFV+BESS'!$I$9, $B$2*'SFV+BESS'!$I$9, (BK15+BE16+BF16))</f>
        <v>173.61249999999998</v>
      </c>
      <c r="BL16" s="110">
        <f t="shared" si="16"/>
        <v>0</v>
      </c>
      <c r="BM16" s="27">
        <f>MIN(BK9:BK728)</f>
        <v>173.61249999999998</v>
      </c>
      <c r="BN16" s="36">
        <f>MAX(BK9:BK728)</f>
        <v>173.61249999999998</v>
      </c>
      <c r="BQ16" s="251"/>
      <c r="BR16" s="48">
        <v>0.29166666666666702</v>
      </c>
      <c r="BS16" s="33">
        <f>Gen_Cons_Horario!AI12*(1-$E$3)^($E$4-1)</f>
        <v>0</v>
      </c>
      <c r="BT16" s="33">
        <f>Gen_Cons_Horario!B2922</f>
        <v>0</v>
      </c>
      <c r="BU16" s="34">
        <f t="shared" si="53"/>
        <v>0</v>
      </c>
      <c r="BV16" s="116">
        <f>IF(AND(BU16&gt;0,BU16*$B$4+CB15&lt;=$B$2*'SFV+BESS'!$I$9,BU16&lt;'SFV+BESS'!$I$7), BU16*$B$4, IF(AND(BU16&gt;0,BU16*$B$4+CB15&gt;$B$2*'SFV+BESS'!$I$9,BU16*$B$4&lt;'SFV+BESS'!$I$7),$B$2*'SFV+BESS'!$I$9-CB15,IF(AND(BU16&gt;0,BU16*$B$4+CB15&gt;$B$2*'SFV+BESS'!$I$9,BU16*$B$4&gt;'SFV+BESS'!$I$7,CB15&lt;$B$2*'SFV+BESS'!$I$9),$B$2*'SFV+BESS'!$I$9-CB15,IF(AND(BU16&gt;0,BU16*$B$4+CB15&lt;=$B$2*'SFV+BESS'!$I$9,BU16&gt;'SFV+BESS'!$I$7),'SFV+BESS'!$I$7,0))))</f>
        <v>0</v>
      </c>
      <c r="BW16" s="27">
        <f>IF(AND(BU16&lt;0,CB15+BU16/$B$5&gt;$H$2,-BU16/'Carga-Descarga Año'!$B$5&lt;'SFV+BESS'!$I$7),BU16/$B$5,IF(AND(BU16&lt;0,CB15+BU16/$B$5&gt;$H$2,-BU16/'Carga-Descarga Año'!$B$5&gt;'SFV+BESS'!$I$7),-'SFV+BESS'!$I$7,IF(AND(BU16&lt;0,CB15+BU16/$B$5&lt;$H$2),-MIN('SFV+BESS'!$I$7,CB15-$H$2),0)))</f>
        <v>0</v>
      </c>
      <c r="BX16" s="2"/>
      <c r="BY16" s="2">
        <f t="shared" ref="BY16:BY32" si="63">IF(BU16&gt;0,BT16,BS16)</f>
        <v>0</v>
      </c>
      <c r="BZ16" s="27">
        <f t="shared" si="18"/>
        <v>0</v>
      </c>
      <c r="CA16" s="27">
        <f t="shared" si="19"/>
        <v>0</v>
      </c>
      <c r="CB16" s="28">
        <f>IF((CB15+BV16+BW16)&gt;=$B$2*'SFV+BESS'!$I$9, $B$2*'SFV+BESS'!$I$9, (CB15+BV16+BW16))</f>
        <v>173.61249999999998</v>
      </c>
      <c r="CC16" s="110">
        <f t="shared" si="20"/>
        <v>0</v>
      </c>
      <c r="CD16" s="27">
        <f>MIN(CB9:CB752)</f>
        <v>173.61249999999998</v>
      </c>
      <c r="CE16" s="36">
        <f>MAX(CB9:CB752)</f>
        <v>173.61249999999998</v>
      </c>
      <c r="CH16" s="251"/>
      <c r="CI16" s="48">
        <v>0.29166666666666702</v>
      </c>
      <c r="CJ16" s="220">
        <f>Gen_Cons_Horario!AJ12*(1-$E$3)^($E$4-1)</f>
        <v>0</v>
      </c>
      <c r="CK16" s="33">
        <f>Gen_Cons_Horario!B3666</f>
        <v>0</v>
      </c>
      <c r="CL16" s="34">
        <f t="shared" si="21"/>
        <v>0</v>
      </c>
      <c r="CM16" s="116">
        <f>IF(AND(CL16&gt;0,CL16*$B$4+CS15&lt;=$B$2*'SFV+BESS'!$I$9,CL16&lt;'SFV+BESS'!$I$7), CL16*$B$4, IF(AND(CL16&gt;0,CL16*$B$4+CS15&gt;$B$2*'SFV+BESS'!$I$9,CL16*$B$4&lt;'SFV+BESS'!$I$7),$B$2*'SFV+BESS'!$I$9-CS15,IF(AND(CL16&gt;0,CL16*$B$4+CS15&gt;$B$2*'SFV+BESS'!$I$9,CL16*$B$4&gt;'SFV+BESS'!$I$7,CS15&lt;$B$2*'SFV+BESS'!$I$9),$B$2*'SFV+BESS'!$I$9-CS15,IF(AND(CL16&gt;0,CL16*$B$4+CS15&lt;=$B$2*'SFV+BESS'!$I$9,CL16&gt;'SFV+BESS'!$I$7),'SFV+BESS'!$I$7,0))))</f>
        <v>0</v>
      </c>
      <c r="CN16" s="27">
        <f>IF(AND(CL16&lt;0,CS15+CL16/$B$5&gt;$H$2,-CL16/'Carga-Descarga Año'!$B$5&lt;'SFV+BESS'!$I$7),CL16/$B$5,IF(AND(CL16&lt;0,CS15+CL16/$B$5&gt;$H$2,-CL16/'Carga-Descarga Año'!$B$5&gt;'SFV+BESS'!$I$7),-'SFV+BESS'!$I$7,IF(AND(CL16&lt;0,CS15+CL16/$B$5&lt;$H$2),-MIN('SFV+BESS'!$I$7,CS15-$H$2),0)))</f>
        <v>0</v>
      </c>
      <c r="CO16" s="2"/>
      <c r="CP16" s="2">
        <f t="shared" ref="CP16:CP32" si="64">IF(CL16&gt;0,CK16,CJ16)</f>
        <v>0</v>
      </c>
      <c r="CQ16" s="27">
        <f t="shared" si="23"/>
        <v>0</v>
      </c>
      <c r="CR16" s="27">
        <f t="shared" si="54"/>
        <v>0</v>
      </c>
      <c r="CS16" s="28">
        <f>IF((CS15+CM16+CN16)&gt;=$B$2*'SFV+BESS'!$I$9, $B$2*'SFV+BESS'!$I$9, (CS15+CM16+CN16))</f>
        <v>173.61249999999998</v>
      </c>
      <c r="CT16" s="110">
        <f t="shared" si="24"/>
        <v>0</v>
      </c>
      <c r="CU16" s="27">
        <f>MIN(CS9:CS728)</f>
        <v>173.61249999999998</v>
      </c>
      <c r="CV16" s="36">
        <f>MAX(CS9:CS728)</f>
        <v>173.61249999999998</v>
      </c>
      <c r="CY16" s="251"/>
      <c r="CZ16" s="48">
        <v>0.29166666666666702</v>
      </c>
      <c r="DA16" s="33">
        <f>Gen_Cons_Horario!AK12*(1-$E$3)^($E$4-1)</f>
        <v>0</v>
      </c>
      <c r="DB16" s="33">
        <f>Gen_Cons_Horario!B4386</f>
        <v>0</v>
      </c>
      <c r="DC16" s="34">
        <f t="shared" si="25"/>
        <v>0</v>
      </c>
      <c r="DD16" s="116">
        <f>IF(AND(DC16&gt;0,DC16*$B$4+DJ15&lt;=$B$2*'SFV+BESS'!$I$9,DC16&lt;'SFV+BESS'!$I$7), DC16*$B$4, IF(AND(DC16&gt;0,DC16*$B$4+DJ15&gt;$B$2*'SFV+BESS'!$I$9,DC16*$B$4&lt;'SFV+BESS'!$I$7),$B$2*'SFV+BESS'!$I$9-DJ15,IF(AND(DC16&gt;0,DC16*$B$4+DJ15&gt;$B$2*'SFV+BESS'!$I$9,DC16*$B$4&gt;'SFV+BESS'!$I$7,DJ15&lt;$B$2*'SFV+BESS'!$I$9),$B$2*'SFV+BESS'!$I$9-DJ15,IF(AND(DC16&gt;0,DC16*$B$4+DJ15&lt;=$B$2*'SFV+BESS'!$I$9,DC16&gt;'SFV+BESS'!$I$7),'SFV+BESS'!$I$7,0))))</f>
        <v>0</v>
      </c>
      <c r="DE16" s="27">
        <f>IF(AND(DC16&lt;0,DJ15+DC16/$B$5&gt;$H$2,-DC16/'Carga-Descarga Año'!$B$5&lt;'SFV+BESS'!$I$7),DC16/$B$5,IF(AND(DC16&lt;0,DJ15+DC16/$B$5&gt;$H$2,-DC16/'Carga-Descarga Año'!$B$5&gt;'SFV+BESS'!$I$7),-'SFV+BESS'!$I$7,IF(AND(DC16&lt;0,DJ15+DC16/$B$5&lt;$H$2),-MIN('SFV+BESS'!$I$7,DJ15-$H$2),0)))</f>
        <v>0</v>
      </c>
      <c r="DF16" s="2"/>
      <c r="DG16" s="2">
        <f t="shared" ref="DG16:DG32" si="65">IF(DC16&gt;0,DB16,DA16)</f>
        <v>0</v>
      </c>
      <c r="DH16" s="27">
        <f t="shared" si="27"/>
        <v>0</v>
      </c>
      <c r="DI16" s="27">
        <f t="shared" si="28"/>
        <v>0</v>
      </c>
      <c r="DJ16" s="28">
        <f>IF((DJ15+DD16+DE16)&gt;=$B$2*'SFV+BESS'!$I$9, $B$2*'SFV+BESS'!$I$9, (DJ15+DD16+DE16))</f>
        <v>173.61249999999998</v>
      </c>
      <c r="DK16" s="110">
        <f t="shared" si="29"/>
        <v>0</v>
      </c>
      <c r="DL16" s="27">
        <f>MIN(DJ9:DJ752)</f>
        <v>173.61249999999998</v>
      </c>
      <c r="DM16" s="36">
        <f>MAX(DJ9:DJ752)</f>
        <v>173.61249999999998</v>
      </c>
      <c r="DP16" s="251"/>
      <c r="DQ16" s="48">
        <v>0.29166666666666702</v>
      </c>
      <c r="DR16" s="33">
        <f>Gen_Cons_Horario!AL12*(1-$E$3)^($E$4-1)</f>
        <v>0</v>
      </c>
      <c r="DS16" s="33">
        <f>Gen_Cons_Horario!B5130</f>
        <v>0</v>
      </c>
      <c r="DT16" s="34">
        <f t="shared" si="30"/>
        <v>0</v>
      </c>
      <c r="DU16" s="116">
        <f>IF(AND(DT16&gt;0,DT16*$B$4+EA15&lt;=$B$2*'SFV+BESS'!$I$9,DT16&lt;'SFV+BESS'!$I$7), DT16*$B$4, IF(AND(DT16&gt;0,DT16*$B$4+EA15&gt;$B$2*'SFV+BESS'!$I$9,DT16*$B$4&lt;'SFV+BESS'!$I$7),$B$2*'SFV+BESS'!$I$9-EA15,IF(AND(DT16&gt;0,DT16*$B$4+EA15&gt;$B$2*'SFV+BESS'!$I$9,DT16*$B$4&gt;'SFV+BESS'!$I$7,EA15&lt;$B$2*'SFV+BESS'!$I$9),$B$2*'SFV+BESS'!$I$9-EA15,IF(AND(DT16&gt;0,DT16*$B$4+EA15&lt;=$B$2*'SFV+BESS'!$I$9,DT16&gt;'SFV+BESS'!$I$7),'SFV+BESS'!$I$7,0))))</f>
        <v>0</v>
      </c>
      <c r="DV16" s="27">
        <f>IF(AND(DT16&lt;0,EA15+DT16/$B$5&gt;$H$2,-DT16/'Carga-Descarga Año'!$B$5&lt;'SFV+BESS'!$I$7),DT16/$B$5,IF(AND(DT16&lt;0,EA15+DT16/$B$5&gt;$H$2,-DT16/'Carga-Descarga Año'!$B$5&gt;'SFV+BESS'!$I$7),-'SFV+BESS'!$I$7,IF(AND(DT16&lt;0,EA15+DT16/$B$5&lt;$H$2),-MIN('SFV+BESS'!$I$7,EA15-$H$2),0)))</f>
        <v>0</v>
      </c>
      <c r="DW16" s="2"/>
      <c r="DX16" s="2">
        <f t="shared" ref="DX16:DX32" si="66">IF(DT16&gt;0,DS16,DR16)</f>
        <v>0</v>
      </c>
      <c r="DY16" s="27">
        <f t="shared" si="32"/>
        <v>0</v>
      </c>
      <c r="DZ16" s="27">
        <f t="shared" si="55"/>
        <v>0</v>
      </c>
      <c r="EA16" s="28">
        <f>IF((EA15+DU16+DV16)&gt;=$B$2*'SFV+BESS'!$I$9, $B$2*'SFV+BESS'!$I$9, (EA15+DU16+DV16))</f>
        <v>173.61249999999998</v>
      </c>
      <c r="EB16" s="110">
        <f t="shared" si="33"/>
        <v>0</v>
      </c>
      <c r="EC16" s="27">
        <f>MIN(EA9:EA752)</f>
        <v>173.61249999999998</v>
      </c>
      <c r="ED16" s="36">
        <f>MAX(EA9:EA752)</f>
        <v>173.61249999999998</v>
      </c>
      <c r="EG16" s="251"/>
      <c r="EH16" s="48">
        <v>0.29166666666666702</v>
      </c>
      <c r="EI16" s="33">
        <f>Gen_Cons_Horario!AM12*(1-$E$3)^($E$4-1)</f>
        <v>0</v>
      </c>
      <c r="EJ16" s="33">
        <f>Gen_Cons_Horario!B5874</f>
        <v>0</v>
      </c>
      <c r="EK16" s="34">
        <f t="shared" si="34"/>
        <v>0</v>
      </c>
      <c r="EL16" s="116">
        <f>IF(AND(EK16&gt;0,EK16*$B$4+ER15&lt;=$B$2*'SFV+BESS'!$I$9,EK16&lt;'SFV+BESS'!$I$7), EK16*$B$4, IF(AND(EK16&gt;0,EK16*$B$4+ER15&gt;$B$2*'SFV+BESS'!$I$9,EK16*$B$4&lt;'SFV+BESS'!$I$7),$B$2*'SFV+BESS'!$I$9-ER15,IF(AND(EK16&gt;0,EK16*$B$4+ER15&gt;$B$2*'SFV+BESS'!$I$9,EK16*$B$4&gt;'SFV+BESS'!$I$7,ER15&lt;$B$2*'SFV+BESS'!$I$9),$B$2*'SFV+BESS'!$I$9-ER15,IF(AND(EK16&gt;0,EK16*$B$4+ER15&lt;=$B$2*'SFV+BESS'!$I$9,EK16&gt;'SFV+BESS'!$I$7),'SFV+BESS'!$I$7,0))))</f>
        <v>0</v>
      </c>
      <c r="EM16" s="27">
        <f>IF(AND(EK16&lt;0,ER15+EK16/$B$5&gt;$H$2,-EK16/'Carga-Descarga Año'!$B$5&lt;'SFV+BESS'!$I$7),EK16/$B$5,IF(AND(EK16&lt;0,ER15+EK16/$B$5&gt;$H$2,-EK16/'Carga-Descarga Año'!$B$5&gt;'SFV+BESS'!$I$7),-'SFV+BESS'!$I$7,IF(AND(EK16&lt;0,ER15+EK16/$B$5&lt;$H$2),-MIN('SFV+BESS'!$I$7,ER15-$H$2),0)))</f>
        <v>0</v>
      </c>
      <c r="EN16" s="2"/>
      <c r="EO16" s="2">
        <f t="shared" ref="EO16:EO32" si="67">IF(EK16&gt;0,EJ16,EI16)</f>
        <v>0</v>
      </c>
      <c r="EP16" s="27">
        <f t="shared" si="36"/>
        <v>0</v>
      </c>
      <c r="EQ16" s="27">
        <f t="shared" si="56"/>
        <v>0</v>
      </c>
      <c r="ER16" s="28">
        <f>IF((ER15+EL16+EM16)&gt;=$B$2*'SFV+BESS'!$I$9, $B$2*'SFV+BESS'!$I$9, (ER15+EL16+EM16))</f>
        <v>173.61249999999998</v>
      </c>
      <c r="ES16" s="110">
        <f t="shared" si="37"/>
        <v>0</v>
      </c>
      <c r="ET16" s="27">
        <f>MIN(ER9:ER728)</f>
        <v>173.61249999999998</v>
      </c>
      <c r="EU16" s="36">
        <f>MAX(ER9:ER728)</f>
        <v>173.61249999999998</v>
      </c>
      <c r="EX16" s="251"/>
      <c r="EY16" s="48">
        <v>0.29166666666666702</v>
      </c>
      <c r="EZ16" s="33">
        <f>Gen_Cons_Horario!AN12*(1-$E$3)^($E$4-1)</f>
        <v>20.231242549735406</v>
      </c>
      <c r="FA16" s="33">
        <f>Gen_Cons_Horario!B6594</f>
        <v>0</v>
      </c>
      <c r="FB16" s="34">
        <f t="shared" si="38"/>
        <v>20.231242549735406</v>
      </c>
      <c r="FC16" s="116">
        <f>IF(AND(FB16&gt;0,FB16*$B$4+FI15&lt;=$B$2*'SFV+BESS'!$I$9,FB16&lt;'SFV+BESS'!$I$7), FB16*$B$4, IF(AND(FB16&gt;0,FB16*$B$4+FI15&gt;$B$2*'SFV+BESS'!$I$9,FB16*$B$4&lt;'SFV+BESS'!$I$7),$B$2*'SFV+BESS'!$I$9-FI15,IF(AND(FB16&gt;0,FB16*$B$4+FI15&gt;$B$2*'SFV+BESS'!$I$9,FB16*$B$4&gt;'SFV+BESS'!$I$7,FI15&lt;$B$2*'SFV+BESS'!$I$9),$B$2*'SFV+BESS'!$I$9-FI15,IF(AND(FB16&gt;0,FB16*$B$4+FI15&lt;=$B$2*'SFV+BESS'!$I$9,FB16&gt;'SFV+BESS'!$I$7),'SFV+BESS'!$I$7,0))))</f>
        <v>0</v>
      </c>
      <c r="FD16" s="27">
        <f>IF(AND(FB16&lt;0,FI15+FB16/$B$5&gt;$H$2,-FB16/'Carga-Descarga Año'!$B$5&lt;'SFV+BESS'!$I$7),FB16/$B$5,IF(AND(FB16&lt;0,FI15+FB16/$B$5&gt;$H$2,-FB16/'Carga-Descarga Año'!$B$5&gt;'SFV+BESS'!$I$7),-'SFV+BESS'!$I$7,IF(AND(FB16&lt;0,FI15+FB16/$B$5&lt;$H$2),-MIN('SFV+BESS'!$I$7,FI15-$H$2),0)))</f>
        <v>0</v>
      </c>
      <c r="FE16" s="2"/>
      <c r="FF16" s="2">
        <f t="shared" ref="FF16:FF32" si="68">IF(FB16&gt;0,FA16,EZ16)</f>
        <v>0</v>
      </c>
      <c r="FG16" s="27">
        <f t="shared" si="40"/>
        <v>0</v>
      </c>
      <c r="FH16" s="27">
        <f t="shared" si="57"/>
        <v>0</v>
      </c>
      <c r="FI16" s="28">
        <f>IF((FI15+FC16+FD16)&gt;=$B$2*'SFV+BESS'!$I$9, $B$2*'SFV+BESS'!$I$9, (FI15+FC16+FD16))</f>
        <v>173.61249999999998</v>
      </c>
      <c r="FJ16" s="110">
        <f t="shared" si="41"/>
        <v>20.231242549735406</v>
      </c>
      <c r="FK16" s="27">
        <f>MIN(FI9:FI752)</f>
        <v>114.07403842065273</v>
      </c>
      <c r="FL16" s="36">
        <f>MAX(FI9:FI752)</f>
        <v>173.61249999999998</v>
      </c>
      <c r="FO16" s="251"/>
      <c r="FP16" s="48">
        <v>0.29166666666666702</v>
      </c>
      <c r="FQ16" s="33">
        <f>Gen_Cons_Horario!AO12*(1-$E$3)^($E$4-1)</f>
        <v>47.678344123536192</v>
      </c>
      <c r="FR16" s="33">
        <f>Gen_Cons_Horario!B7338</f>
        <v>0</v>
      </c>
      <c r="FS16" s="34">
        <f t="shared" si="42"/>
        <v>47.678344123536192</v>
      </c>
      <c r="FT16" s="116">
        <f>IF(AND(FS16&gt;0,FS16*$B$4+FZ15&lt;=$B$2*'SFV+BESS'!$I$9,FS16&lt;'SFV+BESS'!$I$7), FS16*$B$4, IF(AND(FS16&gt;0,FS16*$B$4+FZ15&gt;$B$2*'SFV+BESS'!$I$9,FS16*$B$4&lt;'SFV+BESS'!$I$7),$B$2*'SFV+BESS'!$I$9-FZ15,IF(AND(FS16&gt;0,FS16*$B$4+FZ15&gt;$B$2*'SFV+BESS'!$I$9,FS16*$B$4&gt;'SFV+BESS'!$I$7,FZ15&lt;$B$2*'SFV+BESS'!$I$9),$B$2*'SFV+BESS'!$I$9-FZ15,IF(AND(FS16&gt;0,FS16*$B$4+FZ15&lt;=$B$2*'SFV+BESS'!$I$9,FS16&gt;'SFV+BESS'!$I$7),'SFV+BESS'!$I$7,0))))</f>
        <v>0</v>
      </c>
      <c r="FU16" s="27">
        <f>IF(AND(FS16&lt;0,FZ15+FS16/$B$5&gt;$H$2,-FS16/'Carga-Descarga Año'!$B$5&lt;'SFV+BESS'!$I$7),FS16/$B$5,IF(AND(FS16&lt;0,FZ15+FS16/$B$5&gt;$H$2,-FS16/'Carga-Descarga Año'!$B$5&gt;'SFV+BESS'!$I$7),-'SFV+BESS'!$I$7,IF(AND(FS16&lt;0,FZ15+FS16/$B$5&lt;$H$2),-MIN('SFV+BESS'!$I$7,FZ15-$H$2),0)))</f>
        <v>0</v>
      </c>
      <c r="FV16" s="2"/>
      <c r="FW16" s="2">
        <f t="shared" ref="FW16:FW32" si="69">IF(FS16&gt;0,FR16,FQ16)</f>
        <v>0</v>
      </c>
      <c r="FX16" s="27">
        <f t="shared" si="44"/>
        <v>0</v>
      </c>
      <c r="FY16" s="27">
        <f t="shared" si="58"/>
        <v>0</v>
      </c>
      <c r="FZ16" s="28">
        <f>IF((FZ15+FT16+FU16)&gt;=$B$2*'SFV+BESS'!$I$9, $B$2*'SFV+BESS'!$I$9, (FZ15+FT16+FU16))</f>
        <v>173.61249999999998</v>
      </c>
      <c r="GA16" s="110">
        <f t="shared" si="45"/>
        <v>47.678344123536192</v>
      </c>
      <c r="GB16" s="27">
        <f>MIN(FZ9:FZ728)</f>
        <v>66.202432787592898</v>
      </c>
      <c r="GC16" s="36">
        <f>MAX(FZ9:FZ728)</f>
        <v>173.61249999999998</v>
      </c>
      <c r="GF16" s="251"/>
      <c r="GG16" s="48">
        <v>0.29166666666666702</v>
      </c>
      <c r="GH16" s="33">
        <f>Gen_Cons_Horario!AP12*(1-$E$3)^($E$4-1)</f>
        <v>47.68278908167801</v>
      </c>
      <c r="GI16" s="33">
        <f>Gen_Cons_Horario!B8058</f>
        <v>0</v>
      </c>
      <c r="GJ16" s="34">
        <f t="shared" si="46"/>
        <v>47.68278908167801</v>
      </c>
      <c r="GK16" s="116">
        <f>IF(AND(GJ16&gt;0,GJ16*$B$4+GQ15&lt;=$B$2*'SFV+BESS'!$I$9,GJ16&lt;'SFV+BESS'!$I$7), GJ16*$B$4, IF(AND(GJ16&gt;0,GJ16*$B$4+GQ15&gt;$B$2*'SFV+BESS'!$I$9,GJ16*$B$4&lt;'SFV+BESS'!$I$7),$B$2*'SFV+BESS'!$I$9-GQ15,IF(AND(GJ16&gt;0,GJ16*$B$4+GQ15&gt;$B$2*'SFV+BESS'!$I$9,GJ16*$B$4&gt;'SFV+BESS'!$I$7,GQ15&lt;$B$2*'SFV+BESS'!$I$9),$B$2*'SFV+BESS'!$I$9-GQ15,IF(AND(GJ16&gt;0,GJ16*$B$4+GQ15&lt;=$B$2*'SFV+BESS'!$I$9,GJ16&gt;'SFV+BESS'!$I$7),'SFV+BESS'!$I$7,0))))</f>
        <v>0</v>
      </c>
      <c r="GL16" s="27">
        <f>IF(AND(GJ16&lt;0,GQ15+GJ16/$B$5&gt;$H$2,-GJ16/'Carga-Descarga Año'!$B$5&lt;'SFV+BESS'!$I$7),GJ16/$B$5,IF(AND(GJ16&lt;0,GQ15+GJ16/$B$5&gt;$H$2,-GJ16/'Carga-Descarga Año'!$B$5&gt;'SFV+BESS'!$I$7),-'SFV+BESS'!$I$7,IF(AND(GJ16&lt;0,GQ15+GJ16/$B$5&lt;$H$2),-MIN('SFV+BESS'!$I$7,GQ15-$H$2),0)))</f>
        <v>0</v>
      </c>
      <c r="GM16" s="2"/>
      <c r="GN16" s="2">
        <f t="shared" ref="GN16:GN32" si="70">IF(GJ16&gt;0,GI16,GH16)</f>
        <v>0</v>
      </c>
      <c r="GO16" s="27">
        <f t="shared" si="48"/>
        <v>0</v>
      </c>
      <c r="GP16" s="27">
        <f t="shared" si="59"/>
        <v>0</v>
      </c>
      <c r="GQ16" s="28">
        <f>IF((GQ15+GK16+GL16)&gt;=$B$2*'SFV+BESS'!$I$9, $B$2*'SFV+BESS'!$I$9, (GQ15+GK16+GL16))</f>
        <v>173.61249999999998</v>
      </c>
      <c r="GR16" s="110">
        <f t="shared" si="49"/>
        <v>47.68278908167801</v>
      </c>
      <c r="GS16" s="27">
        <f>MIN(GQ9:GQ752)</f>
        <v>63.331395552339018</v>
      </c>
      <c r="GT16" s="36">
        <f>MAX(GQ9:GQ752)</f>
        <v>173.61249999999998</v>
      </c>
    </row>
    <row r="17" spans="1:202">
      <c r="A17" s="249"/>
      <c r="B17" s="48">
        <v>0.33333333333333298</v>
      </c>
      <c r="C17" s="118">
        <f>Gen_Cons_Horario!AE13*(1-$E$3)^($E$4-1)</f>
        <v>70.656558862291604</v>
      </c>
      <c r="D17" s="2">
        <f>Gen_Cons_Horario!B43</f>
        <v>100.6695</v>
      </c>
      <c r="E17" s="29">
        <f t="shared" si="0"/>
        <v>-30.012941137708395</v>
      </c>
      <c r="F17" s="116">
        <f>IF(AND(E17&gt;0,E17*$B$4+L16&lt;=$B$2*'SFV+BESS'!$I$9,E17&lt;'SFV+BESS'!$I$7), E17*$B$4, IF(AND(E17&gt;0,E17*$B$4+L16&gt;$B$2*'SFV+BESS'!$I$9,E17*$B$4&lt;'SFV+BESS'!$I$7),$B$2*'SFV+BESS'!$I$9-L16,IF(AND(E17&gt;0,E17*$B$4+L16&gt;$B$2*'SFV+BESS'!$I$9,E17*$B$4&gt;'SFV+BESS'!$I$7,L16&lt;$B$2*'SFV+BESS'!$I$9),$B$2*'SFV+BESS'!$I$9-L16,IF(AND(E17&gt;0,E17*$B$4+L16&lt;=$B$2*'SFV+BESS'!$I$9,E17&gt;'SFV+BESS'!$I$7),'SFV+BESS'!$I$7,0))))</f>
        <v>0</v>
      </c>
      <c r="G17" s="27">
        <f>IF(AND(E17&lt;0,L16+E17/$B$5&gt;$H$2,-E17/'Carga-Descarga Año'!$B$5&lt;'SFV+BESS'!$I$7),E17/$B$5,IF(AND(E17&lt;0,L16+E17/$B$5&gt;$H$2,-E17/'Carga-Descarga Año'!$B$5&gt;'SFV+BESS'!$I$7),-'SFV+BESS'!$I$7,IF(AND(E17&lt;0,L16+E17/$B$5&lt;$H$2),-MIN('SFV+BESS'!$I$7,L16-$H$2),0)))</f>
        <v>-31.592569618640418</v>
      </c>
      <c r="H17" s="106"/>
      <c r="I17" s="2">
        <f t="shared" si="1"/>
        <v>70.656558862291604</v>
      </c>
      <c r="J17" s="27">
        <f t="shared" si="3"/>
        <v>30.012941137708395</v>
      </c>
      <c r="K17" s="27">
        <f t="shared" si="2"/>
        <v>0</v>
      </c>
      <c r="L17" s="28">
        <f>IF((L16+F17+G17)&gt;=$B$2*'SFV+BESS'!$I$9, $B$2*'SFV+BESS'!$I$9, (L16+F17+G17))</f>
        <v>15.72137337711694</v>
      </c>
      <c r="M17" s="110">
        <f t="shared" si="4"/>
        <v>0</v>
      </c>
      <c r="N17" s="47" t="s">
        <v>9063</v>
      </c>
      <c r="O17" s="142">
        <f>SUM(D9:D752)</f>
        <v>34376.77000000007</v>
      </c>
      <c r="R17" s="251"/>
      <c r="S17" s="48">
        <v>0.33333333333333298</v>
      </c>
      <c r="T17" s="2">
        <f>Gen_Cons_Horario!AF13*(1-$E$3)^($E$4-1)</f>
        <v>61.850962829188468</v>
      </c>
      <c r="U17" s="2">
        <f>Gen_Cons_Horario!B787</f>
        <v>100.6695</v>
      </c>
      <c r="V17" s="29">
        <f t="shared" si="5"/>
        <v>-38.818537170811531</v>
      </c>
      <c r="W17" s="116">
        <f>IF(AND(V17&gt;0,V17*$B$4+AC16&lt;=$B$2*'SFV+BESS'!$I$9,V17&lt;'SFV+BESS'!$I$7), V17*$B$4, IF(AND(V17&gt;0,V17*$B$4+AC16&gt;$B$2*'SFV+BESS'!$I$9,V17*$B$4&lt;'SFV+BESS'!$I$7),$B$2*'SFV+BESS'!$I$9-AC16,IF(AND(V17&gt;0,V17*$B$4+AC16&gt;$B$2*'SFV+BESS'!$I$9,V17*$B$4&gt;'SFV+BESS'!$I$7,AC16&lt;$B$2*'SFV+BESS'!$I$9),$B$2*'SFV+BESS'!$I$9-AC16,IF(AND(V17&gt;0,V17*$B$4+AC16&lt;=$B$2*'SFV+BESS'!$I$9,V17&gt;'SFV+BESS'!$I$7),'SFV+BESS'!$I$7,0))))</f>
        <v>0</v>
      </c>
      <c r="X17" s="27">
        <f>IF(AND(V17&lt;0,AC16+V17/$B$5&gt;$H$2,-V17/'Carga-Descarga Año'!$B$5&lt;'SFV+BESS'!$I$7),V17/$B$5,IF(AND(V17&lt;0,AC16+V17/$B$5&gt;$H$2,-V17/'Carga-Descarga Año'!$B$5&gt;'SFV+BESS'!$I$7),-'SFV+BESS'!$I$7,IF(AND(V17&lt;0,AC16+V17/$B$5&lt;$H$2),-MIN('SFV+BESS'!$I$7,AC16-$H$2),0)))</f>
        <v>-40.861618074538455</v>
      </c>
      <c r="Y17" s="2"/>
      <c r="Z17" s="2">
        <f t="shared" si="60"/>
        <v>61.850962829188468</v>
      </c>
      <c r="AA17" s="27">
        <f t="shared" si="7"/>
        <v>38.818537170811531</v>
      </c>
      <c r="AB17" s="27">
        <f t="shared" si="50"/>
        <v>0</v>
      </c>
      <c r="AC17" s="28">
        <f>IF((AC16+W17+X17)&gt;=$B$2*'SFV+BESS'!$I$9, $B$2*'SFV+BESS'!$I$9, (AC16+W17+X17))</f>
        <v>78.073388511420546</v>
      </c>
      <c r="AD17" s="110">
        <f t="shared" si="8"/>
        <v>0</v>
      </c>
      <c r="AE17" s="47" t="s">
        <v>8990</v>
      </c>
      <c r="AF17" s="142">
        <f>SUM(U9:U680)</f>
        <v>20875.87149999995</v>
      </c>
      <c r="AI17" s="251"/>
      <c r="AJ17" s="48">
        <v>0.33333333333333298</v>
      </c>
      <c r="AK17" s="33">
        <f>Gen_Cons_Horario!AG13*(1-$E$3)^($E$4-1)</f>
        <v>49.086071190777005</v>
      </c>
      <c r="AL17" s="33">
        <f>Gen_Cons_Horario!B1459</f>
        <v>0</v>
      </c>
      <c r="AM17" s="34">
        <f t="shared" si="9"/>
        <v>49.086071190777005</v>
      </c>
      <c r="AN17" s="116">
        <f>IF(AND(AM17&gt;0,AM17*$B$4+AT16&lt;=$B$2*'SFV+BESS'!$I$9,AM17&lt;'SFV+BESS'!$I$7), AM17*$B$4, IF(AND(AM17&gt;0,AM17*$B$4+AT16&gt;$B$2*'SFV+BESS'!$I$9,AM17*$B$4&lt;'SFV+BESS'!$I$7),$B$2*'SFV+BESS'!$I$9-AT16,IF(AND(AM17&gt;0,AM17*$B$4+AT16&gt;$B$2*'SFV+BESS'!$I$9,AM17*$B$4&gt;'SFV+BESS'!$I$7,AT16&lt;$B$2*'SFV+BESS'!$I$9),$B$2*'SFV+BESS'!$I$9-AT16,IF(AND(AM17&gt;0,AM17*$B$4+AT16&lt;=$B$2*'SFV+BESS'!$I$9,AM17&gt;'SFV+BESS'!$I$7),'SFV+BESS'!$I$7,0))))</f>
        <v>0</v>
      </c>
      <c r="AO17" s="27">
        <f>IF(AND(AM17&lt;0,AT16+AM17/$B$5&gt;$H$2,-AM17/'Carga-Descarga Año'!$B$5&lt;'SFV+BESS'!$I$7),AM17/$B$5,IF(AND(AM17&lt;0,AT16+AM17/$B$5&gt;$H$2,-AM17/'Carga-Descarga Año'!$B$5&gt;'SFV+BESS'!$I$7),-'SFV+BESS'!$I$7,IF(AND(AM17&lt;0,AT16+AM17/$B$5&lt;$H$2),-MIN('SFV+BESS'!$I$7,AT16-$H$2),0)))</f>
        <v>0</v>
      </c>
      <c r="AP17" s="2"/>
      <c r="AQ17" s="2">
        <f t="shared" si="61"/>
        <v>0</v>
      </c>
      <c r="AR17" s="27">
        <f t="shared" si="11"/>
        <v>0</v>
      </c>
      <c r="AS17" s="27">
        <f t="shared" si="51"/>
        <v>0</v>
      </c>
      <c r="AT17" s="28">
        <f>IF((AT16+AN17+AO17)&gt;=$B$2*'SFV+BESS'!$I$9, $B$2*'SFV+BESS'!$I$9, (AT16+AN17+AO17))</f>
        <v>173.61249999999998</v>
      </c>
      <c r="AU17" s="110">
        <f t="shared" si="12"/>
        <v>49.086071190777005</v>
      </c>
      <c r="AV17" s="47" t="s">
        <v>8990</v>
      </c>
      <c r="AW17" s="142">
        <f>SUM(AL9:AL752)</f>
        <v>11647.833999999988</v>
      </c>
      <c r="AZ17" s="251"/>
      <c r="BA17" s="48">
        <v>0.33333333333333298</v>
      </c>
      <c r="BB17" s="33">
        <f>Gen_Cons_Horario!AH13*(1-$E$3)^($E$4-1)</f>
        <v>20.518647630804924</v>
      </c>
      <c r="BC17" s="33">
        <f>Gen_Cons_Horario!B2203</f>
        <v>0</v>
      </c>
      <c r="BD17" s="34">
        <f t="shared" si="13"/>
        <v>20.518647630804924</v>
      </c>
      <c r="BE17" s="116">
        <f>IF(AND(BD17&gt;0,BD17*$B$4+BK16&lt;=$B$2*'SFV+BESS'!$I$9,BD17&lt;'SFV+BESS'!$I$7), BD17*$B$4, IF(AND(BD17&gt;0,BD17*$B$4+BK16&gt;$B$2*'SFV+BESS'!$I$9,BD17*$B$4&lt;'SFV+BESS'!$I$7),$B$2*'SFV+BESS'!$I$9-BK16,IF(AND(BD17&gt;0,BD17*$B$4+BK16&gt;$B$2*'SFV+BESS'!$I$9,BD17*$B$4&gt;'SFV+BESS'!$I$7,BK16&lt;$B$2*'SFV+BESS'!$I$9),$B$2*'SFV+BESS'!$I$9-BK16,IF(AND(BD17&gt;0,BD17*$B$4+BK16&lt;=$B$2*'SFV+BESS'!$I$9,BD17&gt;'SFV+BESS'!$I$7),'SFV+BESS'!$I$7,0))))</f>
        <v>0</v>
      </c>
      <c r="BF17" s="27">
        <f>IF(AND(BD17&lt;0,BK16+BD17/$B$5&gt;$H$2,-BD17/'Carga-Descarga Año'!$B$5&lt;'SFV+BESS'!$I$7),BD17/$B$5,IF(AND(BD17&lt;0,BK16+BD17/$B$5&gt;$H$2,-BD17/'Carga-Descarga Año'!$B$5&gt;'SFV+BESS'!$I$7),-'SFV+BESS'!$I$7,IF(AND(BD17&lt;0,BK16+BD17/$B$5&lt;$H$2),-MIN('SFV+BESS'!$I$7,BK16-$H$2),0)))</f>
        <v>0</v>
      </c>
      <c r="BG17" s="2"/>
      <c r="BH17" s="2">
        <f t="shared" si="62"/>
        <v>0</v>
      </c>
      <c r="BI17" s="27">
        <f t="shared" si="15"/>
        <v>0</v>
      </c>
      <c r="BJ17" s="27">
        <f t="shared" si="52"/>
        <v>0</v>
      </c>
      <c r="BK17" s="28">
        <f>IF((BK16+BE17+BF17)&gt;=$B$2*'SFV+BESS'!$I$9, $B$2*'SFV+BESS'!$I$9, (BK16+BE17+BF17))</f>
        <v>173.61249999999998</v>
      </c>
      <c r="BL17" s="110">
        <f t="shared" si="16"/>
        <v>20.518647630804924</v>
      </c>
      <c r="BM17" s="47" t="s">
        <v>8990</v>
      </c>
      <c r="BN17" s="142">
        <f>SUM(BC9:BC728)</f>
        <v>0</v>
      </c>
      <c r="BQ17" s="251"/>
      <c r="BR17" s="48">
        <v>0.33333333333333298</v>
      </c>
      <c r="BS17" s="33">
        <f>Gen_Cons_Horario!AI13*(1-$E$3)^($E$4-1)</f>
        <v>1.3517615596903494</v>
      </c>
      <c r="BT17" s="33">
        <f>Gen_Cons_Horario!B2923</f>
        <v>0</v>
      </c>
      <c r="BU17" s="34">
        <f t="shared" si="53"/>
        <v>1.3517615596903494</v>
      </c>
      <c r="BV17" s="116">
        <f>IF(AND(BU17&gt;0,BU17*$B$4+CB16&lt;=$B$2*'SFV+BESS'!$I$9,BU17&lt;'SFV+BESS'!$I$7), BU17*$B$4, IF(AND(BU17&gt;0,BU17*$B$4+CB16&gt;$B$2*'SFV+BESS'!$I$9,BU17*$B$4&lt;'SFV+BESS'!$I$7),$B$2*'SFV+BESS'!$I$9-CB16,IF(AND(BU17&gt;0,BU17*$B$4+CB16&gt;$B$2*'SFV+BESS'!$I$9,BU17*$B$4&gt;'SFV+BESS'!$I$7,CB16&lt;$B$2*'SFV+BESS'!$I$9),$B$2*'SFV+BESS'!$I$9-CB16,IF(AND(BU17&gt;0,BU17*$B$4+CB16&lt;=$B$2*'SFV+BESS'!$I$9,BU17&gt;'SFV+BESS'!$I$7),'SFV+BESS'!$I$7,0))))</f>
        <v>0</v>
      </c>
      <c r="BW17" s="27">
        <f>IF(AND(BU17&lt;0,CB16+BU17/$B$5&gt;$H$2,-BU17/'Carga-Descarga Año'!$B$5&lt;'SFV+BESS'!$I$7),BU17/$B$5,IF(AND(BU17&lt;0,CB16+BU17/$B$5&gt;$H$2,-BU17/'Carga-Descarga Año'!$B$5&gt;'SFV+BESS'!$I$7),-'SFV+BESS'!$I$7,IF(AND(BU17&lt;0,CB16+BU17/$B$5&lt;$H$2),-MIN('SFV+BESS'!$I$7,CB16-$H$2),0)))</f>
        <v>0</v>
      </c>
      <c r="BX17" s="2"/>
      <c r="BY17" s="2">
        <f t="shared" si="63"/>
        <v>0</v>
      </c>
      <c r="BZ17" s="27">
        <f t="shared" si="18"/>
        <v>0</v>
      </c>
      <c r="CA17" s="27">
        <f t="shared" si="19"/>
        <v>0</v>
      </c>
      <c r="CB17" s="28">
        <f>IF((CB16+BV17+BW17)&gt;=$B$2*'SFV+BESS'!$I$9, $B$2*'SFV+BESS'!$I$9, (CB16+BV17+BW17))</f>
        <v>173.61249999999998</v>
      </c>
      <c r="CC17" s="110">
        <f t="shared" si="20"/>
        <v>1.3517615596903494</v>
      </c>
      <c r="CD17" s="47" t="s">
        <v>8990</v>
      </c>
      <c r="CE17" s="142">
        <f>SUM(BT9:BT752)</f>
        <v>0</v>
      </c>
      <c r="CH17" s="251"/>
      <c r="CI17" s="48">
        <v>0.33333333333333298</v>
      </c>
      <c r="CJ17" s="220">
        <f>Gen_Cons_Horario!AJ13*(1-$E$3)^($E$4-1)</f>
        <v>0</v>
      </c>
      <c r="CK17" s="33">
        <f>Gen_Cons_Horario!B3667</f>
        <v>0</v>
      </c>
      <c r="CL17" s="34">
        <f t="shared" si="21"/>
        <v>0</v>
      </c>
      <c r="CM17" s="116">
        <f>IF(AND(CL17&gt;0,CL17*$B$4+CS16&lt;=$B$2*'SFV+BESS'!$I$9,CL17&lt;'SFV+BESS'!$I$7), CL17*$B$4, IF(AND(CL17&gt;0,CL17*$B$4+CS16&gt;$B$2*'SFV+BESS'!$I$9,CL17*$B$4&lt;'SFV+BESS'!$I$7),$B$2*'SFV+BESS'!$I$9-CS16,IF(AND(CL17&gt;0,CL17*$B$4+CS16&gt;$B$2*'SFV+BESS'!$I$9,CL17*$B$4&gt;'SFV+BESS'!$I$7,CS16&lt;$B$2*'SFV+BESS'!$I$9),$B$2*'SFV+BESS'!$I$9-CS16,IF(AND(CL17&gt;0,CL17*$B$4+CS16&lt;=$B$2*'SFV+BESS'!$I$9,CL17&gt;'SFV+BESS'!$I$7),'SFV+BESS'!$I$7,0))))</f>
        <v>0</v>
      </c>
      <c r="CN17" s="27">
        <f>IF(AND(CL17&lt;0,CS16+CL17/$B$5&gt;$H$2,-CL17/'Carga-Descarga Año'!$B$5&lt;'SFV+BESS'!$I$7),CL17/$B$5,IF(AND(CL17&lt;0,CS16+CL17/$B$5&gt;$H$2,-CL17/'Carga-Descarga Año'!$B$5&gt;'SFV+BESS'!$I$7),-'SFV+BESS'!$I$7,IF(AND(CL17&lt;0,CS16+CL17/$B$5&lt;$H$2),-MIN('SFV+BESS'!$I$7,CS16-$H$2),0)))</f>
        <v>0</v>
      </c>
      <c r="CO17" s="2"/>
      <c r="CP17" s="2">
        <f t="shared" si="64"/>
        <v>0</v>
      </c>
      <c r="CQ17" s="27">
        <f t="shared" si="23"/>
        <v>0</v>
      </c>
      <c r="CR17" s="27">
        <f t="shared" si="54"/>
        <v>0</v>
      </c>
      <c r="CS17" s="28">
        <f>IF((CS16+CM17+CN17)&gt;=$B$2*'SFV+BESS'!$I$9, $B$2*'SFV+BESS'!$I$9, (CS16+CM17+CN17))</f>
        <v>173.61249999999998</v>
      </c>
      <c r="CT17" s="110">
        <f t="shared" si="24"/>
        <v>0</v>
      </c>
      <c r="CU17" s="47" t="s">
        <v>8990</v>
      </c>
      <c r="CV17" s="142">
        <f>SUM(CK9:CK728)</f>
        <v>0</v>
      </c>
      <c r="CY17" s="251"/>
      <c r="CZ17" s="48">
        <v>0.33333333333333298</v>
      </c>
      <c r="DA17" s="33">
        <f>Gen_Cons_Horario!AK13*(1-$E$3)^($E$4-1)</f>
        <v>0</v>
      </c>
      <c r="DB17" s="33">
        <f>Gen_Cons_Horario!B4387</f>
        <v>0</v>
      </c>
      <c r="DC17" s="34">
        <f t="shared" si="25"/>
        <v>0</v>
      </c>
      <c r="DD17" s="116">
        <f>IF(AND(DC17&gt;0,DC17*$B$4+DJ16&lt;=$B$2*'SFV+BESS'!$I$9,DC17&lt;'SFV+BESS'!$I$7), DC17*$B$4, IF(AND(DC17&gt;0,DC17*$B$4+DJ16&gt;$B$2*'SFV+BESS'!$I$9,DC17*$B$4&lt;'SFV+BESS'!$I$7),$B$2*'SFV+BESS'!$I$9-DJ16,IF(AND(DC17&gt;0,DC17*$B$4+DJ16&gt;$B$2*'SFV+BESS'!$I$9,DC17*$B$4&gt;'SFV+BESS'!$I$7,DJ16&lt;$B$2*'SFV+BESS'!$I$9),$B$2*'SFV+BESS'!$I$9-DJ16,IF(AND(DC17&gt;0,DC17*$B$4+DJ16&lt;=$B$2*'SFV+BESS'!$I$9,DC17&gt;'SFV+BESS'!$I$7),'SFV+BESS'!$I$7,0))))</f>
        <v>0</v>
      </c>
      <c r="DE17" s="27">
        <f>IF(AND(DC17&lt;0,DJ16+DC17/$B$5&gt;$H$2,-DC17/'Carga-Descarga Año'!$B$5&lt;'SFV+BESS'!$I$7),DC17/$B$5,IF(AND(DC17&lt;0,DJ16+DC17/$B$5&gt;$H$2,-DC17/'Carga-Descarga Año'!$B$5&gt;'SFV+BESS'!$I$7),-'SFV+BESS'!$I$7,IF(AND(DC17&lt;0,DJ16+DC17/$B$5&lt;$H$2),-MIN('SFV+BESS'!$I$7,DJ16-$H$2),0)))</f>
        <v>0</v>
      </c>
      <c r="DF17" s="2"/>
      <c r="DG17" s="2">
        <f t="shared" si="65"/>
        <v>0</v>
      </c>
      <c r="DH17" s="27">
        <f t="shared" si="27"/>
        <v>0</v>
      </c>
      <c r="DI17" s="27">
        <f t="shared" si="28"/>
        <v>0</v>
      </c>
      <c r="DJ17" s="28">
        <f>IF((DJ16+DD17+DE17)&gt;=$B$2*'SFV+BESS'!$I$9, $B$2*'SFV+BESS'!$I$9, (DJ16+DD17+DE17))</f>
        <v>173.61249999999998</v>
      </c>
      <c r="DK17" s="110">
        <f t="shared" si="29"/>
        <v>0</v>
      </c>
      <c r="DL17" s="47" t="s">
        <v>8990</v>
      </c>
      <c r="DM17" s="142">
        <f>SUM(DB9:DB752)</f>
        <v>0</v>
      </c>
      <c r="DP17" s="251"/>
      <c r="DQ17" s="48">
        <v>0.33333333333333298</v>
      </c>
      <c r="DR17" s="33">
        <f>Gen_Cons_Horario!AL13*(1-$E$3)^($E$4-1)</f>
        <v>6.4835279294787034</v>
      </c>
      <c r="DS17" s="33">
        <f>Gen_Cons_Horario!B5131</f>
        <v>0</v>
      </c>
      <c r="DT17" s="34">
        <f t="shared" si="30"/>
        <v>6.4835279294787034</v>
      </c>
      <c r="DU17" s="116">
        <f>IF(AND(DT17&gt;0,DT17*$B$4+EA16&lt;=$B$2*'SFV+BESS'!$I$9,DT17&lt;'SFV+BESS'!$I$7), DT17*$B$4, IF(AND(DT17&gt;0,DT17*$B$4+EA16&gt;$B$2*'SFV+BESS'!$I$9,DT17*$B$4&lt;'SFV+BESS'!$I$7),$B$2*'SFV+BESS'!$I$9-EA16,IF(AND(DT17&gt;0,DT17*$B$4+EA16&gt;$B$2*'SFV+BESS'!$I$9,DT17*$B$4&gt;'SFV+BESS'!$I$7,EA16&lt;$B$2*'SFV+BESS'!$I$9),$B$2*'SFV+BESS'!$I$9-EA16,IF(AND(DT17&gt;0,DT17*$B$4+EA16&lt;=$B$2*'SFV+BESS'!$I$9,DT17&gt;'SFV+BESS'!$I$7),'SFV+BESS'!$I$7,0))))</f>
        <v>0</v>
      </c>
      <c r="DV17" s="27">
        <f>IF(AND(DT17&lt;0,EA16+DT17/$B$5&gt;$H$2,-DT17/'Carga-Descarga Año'!$B$5&lt;'SFV+BESS'!$I$7),DT17/$B$5,IF(AND(DT17&lt;0,EA16+DT17/$B$5&gt;$H$2,-DT17/'Carga-Descarga Año'!$B$5&gt;'SFV+BESS'!$I$7),-'SFV+BESS'!$I$7,IF(AND(DT17&lt;0,EA16+DT17/$B$5&lt;$H$2),-MIN('SFV+BESS'!$I$7,EA16-$H$2),0)))</f>
        <v>0</v>
      </c>
      <c r="DW17" s="2"/>
      <c r="DX17" s="2">
        <f t="shared" si="66"/>
        <v>0</v>
      </c>
      <c r="DY17" s="27">
        <f t="shared" si="32"/>
        <v>0</v>
      </c>
      <c r="DZ17" s="27">
        <f t="shared" si="55"/>
        <v>0</v>
      </c>
      <c r="EA17" s="28">
        <f>IF((EA16+DU17+DV17)&gt;=$B$2*'SFV+BESS'!$I$9, $B$2*'SFV+BESS'!$I$9, (EA16+DU17+DV17))</f>
        <v>173.61249999999998</v>
      </c>
      <c r="EB17" s="110">
        <f t="shared" si="33"/>
        <v>6.4835279294787034</v>
      </c>
      <c r="EC17" s="47" t="s">
        <v>8990</v>
      </c>
      <c r="ED17" s="142">
        <f>SUM(DS9:DS752)</f>
        <v>0</v>
      </c>
      <c r="EG17" s="251"/>
      <c r="EH17" s="48">
        <v>0.33333333333333298</v>
      </c>
      <c r="EI17" s="33">
        <f>Gen_Cons_Horario!AM13*(1-$E$3)^($E$4-1)</f>
        <v>40.108563582829348</v>
      </c>
      <c r="EJ17" s="33">
        <f>Gen_Cons_Horario!B5875</f>
        <v>0</v>
      </c>
      <c r="EK17" s="34">
        <f t="shared" si="34"/>
        <v>40.108563582829348</v>
      </c>
      <c r="EL17" s="116">
        <f>IF(AND(EK17&gt;0,EK17*$B$4+ER16&lt;=$B$2*'SFV+BESS'!$I$9,EK17&lt;'SFV+BESS'!$I$7), EK17*$B$4, IF(AND(EK17&gt;0,EK17*$B$4+ER16&gt;$B$2*'SFV+BESS'!$I$9,EK17*$B$4&lt;'SFV+BESS'!$I$7),$B$2*'SFV+BESS'!$I$9-ER16,IF(AND(EK17&gt;0,EK17*$B$4+ER16&gt;$B$2*'SFV+BESS'!$I$9,EK17*$B$4&gt;'SFV+BESS'!$I$7,ER16&lt;$B$2*'SFV+BESS'!$I$9),$B$2*'SFV+BESS'!$I$9-ER16,IF(AND(EK17&gt;0,EK17*$B$4+ER16&lt;=$B$2*'SFV+BESS'!$I$9,EK17&gt;'SFV+BESS'!$I$7),'SFV+BESS'!$I$7,0))))</f>
        <v>0</v>
      </c>
      <c r="EM17" s="27">
        <f>IF(AND(EK17&lt;0,ER16+EK17/$B$5&gt;$H$2,-EK17/'Carga-Descarga Año'!$B$5&lt;'SFV+BESS'!$I$7),EK17/$B$5,IF(AND(EK17&lt;0,ER16+EK17/$B$5&gt;$H$2,-EK17/'Carga-Descarga Año'!$B$5&gt;'SFV+BESS'!$I$7),-'SFV+BESS'!$I$7,IF(AND(EK17&lt;0,ER16+EK17/$B$5&lt;$H$2),-MIN('SFV+BESS'!$I$7,ER16-$H$2),0)))</f>
        <v>0</v>
      </c>
      <c r="EN17" s="2"/>
      <c r="EO17" s="2">
        <f t="shared" si="67"/>
        <v>0</v>
      </c>
      <c r="EP17" s="27">
        <f t="shared" si="36"/>
        <v>0</v>
      </c>
      <c r="EQ17" s="27">
        <f t="shared" si="56"/>
        <v>0</v>
      </c>
      <c r="ER17" s="28">
        <f>IF((ER16+EL17+EM17)&gt;=$B$2*'SFV+BESS'!$I$9, $B$2*'SFV+BESS'!$I$9, (ER16+EL17+EM17))</f>
        <v>173.61249999999998</v>
      </c>
      <c r="ES17" s="110">
        <f t="shared" si="37"/>
        <v>40.108563582829348</v>
      </c>
      <c r="ET17" s="47" t="s">
        <v>8990</v>
      </c>
      <c r="EU17" s="142">
        <f>SUM(EJ9:EJ728)</f>
        <v>0</v>
      </c>
      <c r="EX17" s="251"/>
      <c r="EY17" s="48">
        <v>0.33333333333333298</v>
      </c>
      <c r="EZ17" s="33">
        <f>Gen_Cons_Horario!AN13*(1-$E$3)^($E$4-1)</f>
        <v>65.465247118483433</v>
      </c>
      <c r="FA17" s="33">
        <f>Gen_Cons_Horario!B6595</f>
        <v>0</v>
      </c>
      <c r="FB17" s="34">
        <f t="shared" si="38"/>
        <v>65.465247118483433</v>
      </c>
      <c r="FC17" s="116">
        <f>IF(AND(FB17&gt;0,FB17*$B$4+FI16&lt;=$B$2*'SFV+BESS'!$I$9,FB17&lt;'SFV+BESS'!$I$7), FB17*$B$4, IF(AND(FB17&gt;0,FB17*$B$4+FI16&gt;$B$2*'SFV+BESS'!$I$9,FB17*$B$4&lt;'SFV+BESS'!$I$7),$B$2*'SFV+BESS'!$I$9-FI16,IF(AND(FB17&gt;0,FB17*$B$4+FI16&gt;$B$2*'SFV+BESS'!$I$9,FB17*$B$4&gt;'SFV+BESS'!$I$7,FI16&lt;$B$2*'SFV+BESS'!$I$9),$B$2*'SFV+BESS'!$I$9-FI16,IF(AND(FB17&gt;0,FB17*$B$4+FI16&lt;=$B$2*'SFV+BESS'!$I$9,FB17&gt;'SFV+BESS'!$I$7),'SFV+BESS'!$I$7,0))))</f>
        <v>0</v>
      </c>
      <c r="FD17" s="27">
        <f>IF(AND(FB17&lt;0,FI16+FB17/$B$5&gt;$H$2,-FB17/'Carga-Descarga Año'!$B$5&lt;'SFV+BESS'!$I$7),FB17/$B$5,IF(AND(FB17&lt;0,FI16+FB17/$B$5&gt;$H$2,-FB17/'Carga-Descarga Año'!$B$5&gt;'SFV+BESS'!$I$7),-'SFV+BESS'!$I$7,IF(AND(FB17&lt;0,FI16+FB17/$B$5&lt;$H$2),-MIN('SFV+BESS'!$I$7,FI16-$H$2),0)))</f>
        <v>0</v>
      </c>
      <c r="FE17" s="2"/>
      <c r="FF17" s="2">
        <f t="shared" si="68"/>
        <v>0</v>
      </c>
      <c r="FG17" s="27">
        <f t="shared" si="40"/>
        <v>0</v>
      </c>
      <c r="FH17" s="27">
        <f t="shared" si="57"/>
        <v>0</v>
      </c>
      <c r="FI17" s="28">
        <f>IF((FI16+FC17+FD17)&gt;=$B$2*'SFV+BESS'!$I$9, $B$2*'SFV+BESS'!$I$9, (FI16+FC17+FD17))</f>
        <v>173.61249999999998</v>
      </c>
      <c r="FJ17" s="110">
        <f t="shared" si="41"/>
        <v>65.465247118483433</v>
      </c>
      <c r="FK17" s="47" t="s">
        <v>8990</v>
      </c>
      <c r="FL17" s="142">
        <f>SUM(FA9:FA752)</f>
        <v>4399.63</v>
      </c>
      <c r="FO17" s="251"/>
      <c r="FP17" s="48">
        <v>0.33333333333333298</v>
      </c>
      <c r="FQ17" s="33">
        <f>Gen_Cons_Horario!AO13*(1-$E$3)^($E$4-1)</f>
        <v>73.71429995891431</v>
      </c>
      <c r="FR17" s="33">
        <f>Gen_Cons_Horario!B7339</f>
        <v>85.755499999999998</v>
      </c>
      <c r="FS17" s="34">
        <f t="shared" si="42"/>
        <v>-12.041200041085688</v>
      </c>
      <c r="FT17" s="116">
        <f>IF(AND(FS17&gt;0,FS17*$B$4+FZ16&lt;=$B$2*'SFV+BESS'!$I$9,FS17&lt;'SFV+BESS'!$I$7), FS17*$B$4, IF(AND(FS17&gt;0,FS17*$B$4+FZ16&gt;$B$2*'SFV+BESS'!$I$9,FS17*$B$4&lt;'SFV+BESS'!$I$7),$B$2*'SFV+BESS'!$I$9-FZ16,IF(AND(FS17&gt;0,FS17*$B$4+FZ16&gt;$B$2*'SFV+BESS'!$I$9,FS17*$B$4&gt;'SFV+BESS'!$I$7,FZ16&lt;$B$2*'SFV+BESS'!$I$9),$B$2*'SFV+BESS'!$I$9-FZ16,IF(AND(FS17&gt;0,FS17*$B$4+FZ16&lt;=$B$2*'SFV+BESS'!$I$9,FS17&gt;'SFV+BESS'!$I$7),'SFV+BESS'!$I$7,0))))</f>
        <v>0</v>
      </c>
      <c r="FU17" s="27">
        <f>IF(AND(FS17&lt;0,FZ16+FS17/$B$5&gt;$H$2,-FS17/'Carga-Descarga Año'!$B$5&lt;'SFV+BESS'!$I$7),FS17/$B$5,IF(AND(FS17&lt;0,FZ16+FS17/$B$5&gt;$H$2,-FS17/'Carga-Descarga Año'!$B$5&gt;'SFV+BESS'!$I$7),-'SFV+BESS'!$I$7,IF(AND(FS17&lt;0,FZ16+FS17/$B$5&lt;$H$2),-MIN('SFV+BESS'!$I$7,FZ16-$H$2),0)))</f>
        <v>-12.674947411669146</v>
      </c>
      <c r="FV17" s="2"/>
      <c r="FW17" s="2">
        <f t="shared" si="69"/>
        <v>73.71429995891431</v>
      </c>
      <c r="FX17" s="27">
        <f t="shared" si="44"/>
        <v>12.041200041085688</v>
      </c>
      <c r="FY17" s="27">
        <f t="shared" si="58"/>
        <v>0</v>
      </c>
      <c r="FZ17" s="28">
        <f>IF((FZ16+FT17+FU17)&gt;=$B$2*'SFV+BESS'!$I$9, $B$2*'SFV+BESS'!$I$9, (FZ16+FT17+FU17))</f>
        <v>160.93755258833085</v>
      </c>
      <c r="GA17" s="110">
        <f t="shared" si="45"/>
        <v>0</v>
      </c>
      <c r="GB17" s="47" t="s">
        <v>8990</v>
      </c>
      <c r="GC17" s="142">
        <f>SUM(FR9:FR728)</f>
        <v>17103.901000000005</v>
      </c>
      <c r="GF17" s="251"/>
      <c r="GG17" s="48">
        <v>0.33333333333333298</v>
      </c>
      <c r="GH17" s="33">
        <f>Gen_Cons_Horario!AP13*(1-$E$3)^($E$4-1)</f>
        <v>70.863960389078386</v>
      </c>
      <c r="GI17" s="33">
        <f>Gen_Cons_Horario!B8059</f>
        <v>59.656000000000006</v>
      </c>
      <c r="GJ17" s="34">
        <f t="shared" si="46"/>
        <v>11.20796038907838</v>
      </c>
      <c r="GK17" s="116">
        <f>IF(AND(GJ17&gt;0,GJ17*$B$4+GQ16&lt;=$B$2*'SFV+BESS'!$I$9,GJ17&lt;'SFV+BESS'!$I$7), GJ17*$B$4, IF(AND(GJ17&gt;0,GJ17*$B$4+GQ16&gt;$B$2*'SFV+BESS'!$I$9,GJ17*$B$4&lt;'SFV+BESS'!$I$7),$B$2*'SFV+BESS'!$I$9-GQ16,IF(AND(GJ17&gt;0,GJ17*$B$4+GQ16&gt;$B$2*'SFV+BESS'!$I$9,GJ17*$B$4&gt;'SFV+BESS'!$I$7,GQ16&lt;$B$2*'SFV+BESS'!$I$9),$B$2*'SFV+BESS'!$I$9-GQ16,IF(AND(GJ17&gt;0,GJ17*$B$4+GQ16&lt;=$B$2*'SFV+BESS'!$I$9,GJ17&gt;'SFV+BESS'!$I$7),'SFV+BESS'!$I$7,0))))</f>
        <v>0</v>
      </c>
      <c r="GL17" s="27">
        <f>IF(AND(GJ17&lt;0,GQ16+GJ17/$B$5&gt;$H$2,-GJ17/'Carga-Descarga Año'!$B$5&lt;'SFV+BESS'!$I$7),GJ17/$B$5,IF(AND(GJ17&lt;0,GQ16+GJ17/$B$5&gt;$H$2,-GJ17/'Carga-Descarga Año'!$B$5&gt;'SFV+BESS'!$I$7),-'SFV+BESS'!$I$7,IF(AND(GJ17&lt;0,GQ16+GJ17/$B$5&lt;$H$2),-MIN('SFV+BESS'!$I$7,GQ16-$H$2),0)))</f>
        <v>0</v>
      </c>
      <c r="GM17" s="2"/>
      <c r="GN17" s="2">
        <f t="shared" si="70"/>
        <v>59.656000000000006</v>
      </c>
      <c r="GO17" s="27">
        <f t="shared" si="48"/>
        <v>0</v>
      </c>
      <c r="GP17" s="27">
        <f t="shared" si="59"/>
        <v>0</v>
      </c>
      <c r="GQ17" s="28">
        <f>IF((GQ16+GK17+GL17)&gt;=$B$2*'SFV+BESS'!$I$9, $B$2*'SFV+BESS'!$I$9, (GQ16+GK17+GL17))</f>
        <v>173.61249999999998</v>
      </c>
      <c r="GR17" s="110">
        <f t="shared" si="49"/>
        <v>11.20796038907838</v>
      </c>
      <c r="GS17" s="47" t="s">
        <v>8990</v>
      </c>
      <c r="GT17" s="142">
        <f>SUM(GI9:GI752)</f>
        <v>18869.551999999981</v>
      </c>
    </row>
    <row r="18" spans="1:202" s="113" customFormat="1">
      <c r="A18" s="249"/>
      <c r="B18" s="48">
        <v>0.375</v>
      </c>
      <c r="C18" s="118">
        <f>Gen_Cons_Horario!AE14*(1-$E$3)^($E$4-1)</f>
        <v>87.219064057968581</v>
      </c>
      <c r="D18" s="2">
        <f>Gen_Cons_Horario!B44</f>
        <v>100.6695</v>
      </c>
      <c r="E18" s="29">
        <f t="shared" si="0"/>
        <v>-13.450435942031419</v>
      </c>
      <c r="F18" s="116">
        <f>IF(AND(E18&gt;0,E18*$B$4+L17&lt;=$B$2*'SFV+BESS'!$I$9,E18&lt;'SFV+BESS'!$I$7), E18*$B$4, IF(AND(E18&gt;0,E18*$B$4+L17&gt;$B$2*'SFV+BESS'!$I$9,E18*$B$4&lt;'SFV+BESS'!$I$7),$B$2*'SFV+BESS'!$I$9-L17,IF(AND(E18&gt;0,E18*$B$4+L17&gt;$B$2*'SFV+BESS'!$I$9,E18*$B$4&gt;'SFV+BESS'!$I$7,L17&lt;$B$2*'SFV+BESS'!$I$9),$B$2*'SFV+BESS'!$I$9-L17,IF(AND(E18&gt;0,E18*$B$4+L17&lt;=$B$2*'SFV+BESS'!$I$9,E18&gt;'SFV+BESS'!$I$7),'SFV+BESS'!$I$7,0))))</f>
        <v>0</v>
      </c>
      <c r="G18" s="27">
        <f>IF(AND(E18&lt;0,L17+E18/$B$5&gt;$H$2,-E18/'Carga-Descarga Año'!$B$5&lt;'SFV+BESS'!$I$7),E18/$B$5,IF(AND(E18&lt;0,L17+E18/$B$5&gt;$H$2,-E18/'Carga-Descarga Año'!$B$5&gt;'SFV+BESS'!$I$7),-'SFV+BESS'!$I$7,IF(AND(E18&lt;0,L17+E18/$B$5&lt;$H$2),-MIN('SFV+BESS'!$I$7,L17-$H$2),0)))</f>
        <v>-6.5838733771169391</v>
      </c>
      <c r="H18" s="2"/>
      <c r="I18" s="2">
        <f t="shared" si="1"/>
        <v>87.219064057968581</v>
      </c>
      <c r="J18" s="27">
        <f t="shared" si="3"/>
        <v>6.2546797082610919</v>
      </c>
      <c r="K18" s="27">
        <f t="shared" si="2"/>
        <v>7.1957562337703269</v>
      </c>
      <c r="L18" s="28">
        <f>IF((L17+F18+G18)&gt;=$B$2*'SFV+BESS'!$I$9, $B$2*'SFV+BESS'!$I$9, (L17+F18+G18))</f>
        <v>9.1375000000000011</v>
      </c>
      <c r="M18" s="110">
        <f t="shared" si="4"/>
        <v>0</v>
      </c>
      <c r="N18" s="111" t="s">
        <v>8987</v>
      </c>
      <c r="O18" s="112">
        <f>SUM(J9:J752)</f>
        <v>2576.482471063609</v>
      </c>
      <c r="R18" s="251"/>
      <c r="S18" s="48">
        <v>0.375</v>
      </c>
      <c r="T18" s="2">
        <f>Gen_Cons_Horario!AF14*(1-$E$3)^($E$4-1)</f>
        <v>82.304323553126451</v>
      </c>
      <c r="U18" s="2">
        <f>Gen_Cons_Horario!B788</f>
        <v>100.6695</v>
      </c>
      <c r="V18" s="114">
        <f t="shared" si="5"/>
        <v>-18.365176446873548</v>
      </c>
      <c r="W18" s="116">
        <f>IF(AND(V18&gt;0,V18*$B$4+AC17&lt;=$B$2*'SFV+BESS'!$I$9,V18&lt;'SFV+BESS'!$I$7), V18*$B$4, IF(AND(V18&gt;0,V18*$B$4+AC17&gt;$B$2*'SFV+BESS'!$I$9,V18*$B$4&lt;'SFV+BESS'!$I$7),$B$2*'SFV+BESS'!$I$9-AC17,IF(AND(V18&gt;0,V18*$B$4+AC17&gt;$B$2*'SFV+BESS'!$I$9,V18*$B$4&gt;'SFV+BESS'!$I$7,AC17&lt;$B$2*'SFV+BESS'!$I$9),$B$2*'SFV+BESS'!$I$9-AC17,IF(AND(V18&gt;0,V18*$B$4+AC17&lt;=$B$2*'SFV+BESS'!$I$9,V18&gt;'SFV+BESS'!$I$7),'SFV+BESS'!$I$7,0))))</f>
        <v>0</v>
      </c>
      <c r="X18" s="27">
        <f>IF(AND(V18&lt;0,AC17+V18/$B$5&gt;$H$2,-V18/'Carga-Descarga Año'!$B$5&lt;'SFV+BESS'!$I$7),V18/$B$5,IF(AND(V18&lt;0,AC17+V18/$B$5&gt;$H$2,-V18/'Carga-Descarga Año'!$B$5&gt;'SFV+BESS'!$I$7),-'SFV+BESS'!$I$7,IF(AND(V18&lt;0,AC17+V18/$B$5&lt;$H$2),-MIN('SFV+BESS'!$I$7,AC17-$H$2),0)))</f>
        <v>-19.331764680919527</v>
      </c>
      <c r="Y18" s="112"/>
      <c r="Z18" s="112">
        <f t="shared" si="60"/>
        <v>82.304323553126451</v>
      </c>
      <c r="AA18" s="27">
        <f t="shared" si="7"/>
        <v>18.365176446873548</v>
      </c>
      <c r="AB18" s="27">
        <f t="shared" si="50"/>
        <v>0</v>
      </c>
      <c r="AC18" s="28">
        <f>IF((AC17+W18+X18)&gt;=$B$2*'SFV+BESS'!$I$9, $B$2*'SFV+BESS'!$I$9, (AC17+W18+X18))</f>
        <v>58.74162383050102</v>
      </c>
      <c r="AD18" s="110">
        <f t="shared" si="8"/>
        <v>0</v>
      </c>
      <c r="AE18" s="111" t="s">
        <v>8987</v>
      </c>
      <c r="AF18" s="112">
        <f>SUM(AA9:AA680)</f>
        <v>836.63687101794119</v>
      </c>
      <c r="AI18" s="251"/>
      <c r="AJ18" s="48">
        <v>0.375</v>
      </c>
      <c r="AK18" s="33">
        <f>Gen_Cons_Horario!AG14*(1-$E$3)^($E$4-1)</f>
        <v>81.411044901776492</v>
      </c>
      <c r="AL18" s="33">
        <f>Gen_Cons_Horario!B1460</f>
        <v>0</v>
      </c>
      <c r="AM18" s="115">
        <f t="shared" si="9"/>
        <v>81.411044901776492</v>
      </c>
      <c r="AN18" s="116">
        <f>IF(AND(AM18&gt;0,AM18*$B$4+AT17&lt;=$B$2*'SFV+BESS'!$I$9,AM18&lt;'SFV+BESS'!$I$7), AM18*$B$4, IF(AND(AM18&gt;0,AM18*$B$4+AT17&gt;$B$2*'SFV+BESS'!$I$9,AM18*$B$4&lt;'SFV+BESS'!$I$7),$B$2*'SFV+BESS'!$I$9-AT17,IF(AND(AM18&gt;0,AM18*$B$4+AT17&gt;$B$2*'SFV+BESS'!$I$9,AM18*$B$4&gt;'SFV+BESS'!$I$7,AT17&lt;$B$2*'SFV+BESS'!$I$9),$B$2*'SFV+BESS'!$I$9-AT17,IF(AND(AM18&gt;0,AM18*$B$4+AT17&lt;=$B$2*'SFV+BESS'!$I$9,AM18&gt;'SFV+BESS'!$I$7),'SFV+BESS'!$I$7,0))))</f>
        <v>0</v>
      </c>
      <c r="AO18" s="27">
        <f>IF(AND(AM18&lt;0,AT17+AM18/$B$5&gt;$H$2,-AM18/'Carga-Descarga Año'!$B$5&lt;'SFV+BESS'!$I$7),AM18/$B$5,IF(AND(AM18&lt;0,AT17+AM18/$B$5&gt;$H$2,-AM18/'Carga-Descarga Año'!$B$5&gt;'SFV+BESS'!$I$7),-'SFV+BESS'!$I$7,IF(AND(AM18&lt;0,AT17+AM18/$B$5&lt;$H$2),-MIN('SFV+BESS'!$I$7,AT17-$H$2),0)))</f>
        <v>0</v>
      </c>
      <c r="AP18" s="112"/>
      <c r="AQ18" s="112">
        <f t="shared" si="61"/>
        <v>0</v>
      </c>
      <c r="AR18" s="27">
        <f t="shared" si="11"/>
        <v>0</v>
      </c>
      <c r="AS18" s="27">
        <f t="shared" si="51"/>
        <v>0</v>
      </c>
      <c r="AT18" s="28">
        <f>IF((AT17+AN18+AO18)&gt;=$B$2*'SFV+BESS'!$I$9, $B$2*'SFV+BESS'!$I$9, (AT17+AN18+AO18))</f>
        <v>173.61249999999998</v>
      </c>
      <c r="AU18" s="110">
        <f t="shared" si="12"/>
        <v>81.411044901776492</v>
      </c>
      <c r="AV18" s="111" t="s">
        <v>8987</v>
      </c>
      <c r="AW18" s="112">
        <f>SUM(AR9:AR752)</f>
        <v>410.10447919009914</v>
      </c>
      <c r="AZ18" s="251"/>
      <c r="BA18" s="48">
        <v>0.375</v>
      </c>
      <c r="BB18" s="33">
        <f>Gen_Cons_Horario!AH14*(1-$E$3)^($E$4-1)</f>
        <v>71.326727478512353</v>
      </c>
      <c r="BC18" s="33">
        <f>Gen_Cons_Horario!B2204</f>
        <v>0</v>
      </c>
      <c r="BD18" s="115">
        <f t="shared" si="13"/>
        <v>71.326727478512353</v>
      </c>
      <c r="BE18" s="116">
        <f>IF(AND(BD18&gt;0,BD18*$B$4+BK17&lt;=$B$2*'SFV+BESS'!$I$9,BD18&lt;'SFV+BESS'!$I$7), BD18*$B$4, IF(AND(BD18&gt;0,BD18*$B$4+BK17&gt;$B$2*'SFV+BESS'!$I$9,BD18*$B$4&lt;'SFV+BESS'!$I$7),$B$2*'SFV+BESS'!$I$9-BK17,IF(AND(BD18&gt;0,BD18*$B$4+BK17&gt;$B$2*'SFV+BESS'!$I$9,BD18*$B$4&gt;'SFV+BESS'!$I$7,BK17&lt;$B$2*'SFV+BESS'!$I$9),$B$2*'SFV+BESS'!$I$9-BK17,IF(AND(BD18&gt;0,BD18*$B$4+BK17&lt;=$B$2*'SFV+BESS'!$I$9,BD18&gt;'SFV+BESS'!$I$7),'SFV+BESS'!$I$7,0))))</f>
        <v>0</v>
      </c>
      <c r="BF18" s="27">
        <f>IF(AND(BD18&lt;0,BK17+BD18/$B$5&gt;$H$2,-BD18/'Carga-Descarga Año'!$B$5&lt;'SFV+BESS'!$I$7),BD18/$B$5,IF(AND(BD18&lt;0,BK17+BD18/$B$5&gt;$H$2,-BD18/'Carga-Descarga Año'!$B$5&gt;'SFV+BESS'!$I$7),-'SFV+BESS'!$I$7,IF(AND(BD18&lt;0,BK17+BD18/$B$5&lt;$H$2),-MIN('SFV+BESS'!$I$7,BK17-$H$2),0)))</f>
        <v>0</v>
      </c>
      <c r="BG18" s="112"/>
      <c r="BH18" s="112">
        <f t="shared" si="62"/>
        <v>0</v>
      </c>
      <c r="BI18" s="27">
        <f t="shared" si="15"/>
        <v>0</v>
      </c>
      <c r="BJ18" s="27">
        <f t="shared" si="52"/>
        <v>0</v>
      </c>
      <c r="BK18" s="28">
        <f>IF((BK17+BE18+BF18)&gt;=$B$2*'SFV+BESS'!$I$9, $B$2*'SFV+BESS'!$I$9, (BK17+BE18+BF18))</f>
        <v>173.61249999999998</v>
      </c>
      <c r="BL18" s="110">
        <f t="shared" si="16"/>
        <v>71.326727478512353</v>
      </c>
      <c r="BM18" s="111" t="s">
        <v>8987</v>
      </c>
      <c r="BN18" s="112">
        <f>SUM(BI9:BI728)</f>
        <v>0</v>
      </c>
      <c r="BQ18" s="251"/>
      <c r="BR18" s="48">
        <v>0.375</v>
      </c>
      <c r="BS18" s="33">
        <f>Gen_Cons_Horario!AI14*(1-$E$3)^($E$4-1)</f>
        <v>45.284012249626699</v>
      </c>
      <c r="BT18" s="33">
        <f>Gen_Cons_Horario!B2924</f>
        <v>0</v>
      </c>
      <c r="BU18" s="115">
        <f t="shared" si="53"/>
        <v>45.284012249626699</v>
      </c>
      <c r="BV18" s="116">
        <f>IF(AND(BU18&gt;0,BU18*$B$4+CB17&lt;=$B$2*'SFV+BESS'!$I$9,BU18&lt;'SFV+BESS'!$I$7), BU18*$B$4, IF(AND(BU18&gt;0,BU18*$B$4+CB17&gt;$B$2*'SFV+BESS'!$I$9,BU18*$B$4&lt;'SFV+BESS'!$I$7),$B$2*'SFV+BESS'!$I$9-CB17,IF(AND(BU18&gt;0,BU18*$B$4+CB17&gt;$B$2*'SFV+BESS'!$I$9,BU18*$B$4&gt;'SFV+BESS'!$I$7,CB17&lt;$B$2*'SFV+BESS'!$I$9),$B$2*'SFV+BESS'!$I$9-CB17,IF(AND(BU18&gt;0,BU18*$B$4+CB17&lt;=$B$2*'SFV+BESS'!$I$9,BU18&gt;'SFV+BESS'!$I$7),'SFV+BESS'!$I$7,0))))</f>
        <v>0</v>
      </c>
      <c r="BW18" s="27">
        <f>IF(AND(BU18&lt;0,CB17+BU18/$B$5&gt;$H$2,-BU18/'Carga-Descarga Año'!$B$5&lt;'SFV+BESS'!$I$7),BU18/$B$5,IF(AND(BU18&lt;0,CB17+BU18/$B$5&gt;$H$2,-BU18/'Carga-Descarga Año'!$B$5&gt;'SFV+BESS'!$I$7),-'SFV+BESS'!$I$7,IF(AND(BU18&lt;0,CB17+BU18/$B$5&lt;$H$2),-MIN('SFV+BESS'!$I$7,CB17-$H$2),0)))</f>
        <v>0</v>
      </c>
      <c r="BX18" s="112"/>
      <c r="BY18" s="112">
        <f t="shared" si="63"/>
        <v>0</v>
      </c>
      <c r="BZ18" s="27">
        <f t="shared" si="18"/>
        <v>0</v>
      </c>
      <c r="CA18" s="27">
        <f t="shared" si="19"/>
        <v>0</v>
      </c>
      <c r="CB18" s="28">
        <f>IF((CB17+BV18+BW18)&gt;=$B$2*'SFV+BESS'!$I$9, $B$2*'SFV+BESS'!$I$9, (CB17+BV18+BW18))</f>
        <v>173.61249999999998</v>
      </c>
      <c r="CC18" s="110">
        <f t="shared" si="20"/>
        <v>45.284012249626699</v>
      </c>
      <c r="CD18" s="111" t="s">
        <v>8987</v>
      </c>
      <c r="CE18" s="112">
        <f>SUM(BZ9:BZ752)</f>
        <v>0</v>
      </c>
      <c r="CH18" s="251"/>
      <c r="CI18" s="48">
        <v>0.375</v>
      </c>
      <c r="CJ18" s="220">
        <f>Gen_Cons_Horario!AJ14*(1-$E$3)^($E$4-1)</f>
        <v>28.883763720356487</v>
      </c>
      <c r="CK18" s="33">
        <f>Gen_Cons_Horario!B3668</f>
        <v>0</v>
      </c>
      <c r="CL18" s="115">
        <f t="shared" si="21"/>
        <v>28.883763720356487</v>
      </c>
      <c r="CM18" s="116">
        <f>IF(AND(CL18&gt;0,CL18*$B$4+CS17&lt;=$B$2*'SFV+BESS'!$I$9,CL18&lt;'SFV+BESS'!$I$7), CL18*$B$4, IF(AND(CL18&gt;0,CL18*$B$4+CS17&gt;$B$2*'SFV+BESS'!$I$9,CL18*$B$4&lt;'SFV+BESS'!$I$7),$B$2*'SFV+BESS'!$I$9-CS17,IF(AND(CL18&gt;0,CL18*$B$4+CS17&gt;$B$2*'SFV+BESS'!$I$9,CL18*$B$4&gt;'SFV+BESS'!$I$7,CS17&lt;$B$2*'SFV+BESS'!$I$9),$B$2*'SFV+BESS'!$I$9-CS17,IF(AND(CL18&gt;0,CL18*$B$4+CS17&lt;=$B$2*'SFV+BESS'!$I$9,CL18&gt;'SFV+BESS'!$I$7),'SFV+BESS'!$I$7,0))))</f>
        <v>0</v>
      </c>
      <c r="CN18" s="27">
        <f>IF(AND(CL18&lt;0,CS17+CL18/$B$5&gt;$H$2,-CL18/'Carga-Descarga Año'!$B$5&lt;'SFV+BESS'!$I$7),CL18/$B$5,IF(AND(CL18&lt;0,CS17+CL18/$B$5&gt;$H$2,-CL18/'Carga-Descarga Año'!$B$5&gt;'SFV+BESS'!$I$7),-'SFV+BESS'!$I$7,IF(AND(CL18&lt;0,CS17+CL18/$B$5&lt;$H$2),-MIN('SFV+BESS'!$I$7,CS17-$H$2),0)))</f>
        <v>0</v>
      </c>
      <c r="CO18" s="112"/>
      <c r="CP18" s="112">
        <f t="shared" si="64"/>
        <v>0</v>
      </c>
      <c r="CQ18" s="27">
        <f t="shared" si="23"/>
        <v>0</v>
      </c>
      <c r="CR18" s="27">
        <f t="shared" si="54"/>
        <v>0</v>
      </c>
      <c r="CS18" s="28">
        <f>IF((CS17+CM18+CN18)&gt;=$B$2*'SFV+BESS'!$I$9, $B$2*'SFV+BESS'!$I$9, (CS17+CM18+CN18))</f>
        <v>173.61249999999998</v>
      </c>
      <c r="CT18" s="110">
        <f t="shared" si="24"/>
        <v>28.883763720356487</v>
      </c>
      <c r="CU18" s="111" t="s">
        <v>8987</v>
      </c>
      <c r="CV18" s="112">
        <f>SUM(CQ9:CQ728)</f>
        <v>0</v>
      </c>
      <c r="CY18" s="251"/>
      <c r="CZ18" s="48">
        <v>0.375</v>
      </c>
      <c r="DA18" s="33">
        <f>Gen_Cons_Horario!AK14*(1-$E$3)^($E$4-1)</f>
        <v>35.322613829837657</v>
      </c>
      <c r="DB18" s="33">
        <f>Gen_Cons_Horario!B4388</f>
        <v>0</v>
      </c>
      <c r="DC18" s="115">
        <f t="shared" si="25"/>
        <v>35.322613829837657</v>
      </c>
      <c r="DD18" s="116">
        <f>IF(AND(DC18&gt;0,DC18*$B$4+DJ17&lt;=$B$2*'SFV+BESS'!$I$9,DC18&lt;'SFV+BESS'!$I$7), DC18*$B$4, IF(AND(DC18&gt;0,DC18*$B$4+DJ17&gt;$B$2*'SFV+BESS'!$I$9,DC18*$B$4&lt;'SFV+BESS'!$I$7),$B$2*'SFV+BESS'!$I$9-DJ17,IF(AND(DC18&gt;0,DC18*$B$4+DJ17&gt;$B$2*'SFV+BESS'!$I$9,DC18*$B$4&gt;'SFV+BESS'!$I$7,DJ17&lt;$B$2*'SFV+BESS'!$I$9),$B$2*'SFV+BESS'!$I$9-DJ17,IF(AND(DC18&gt;0,DC18*$B$4+DJ17&lt;=$B$2*'SFV+BESS'!$I$9,DC18&gt;'SFV+BESS'!$I$7),'SFV+BESS'!$I$7,0))))</f>
        <v>0</v>
      </c>
      <c r="DE18" s="27">
        <f>IF(AND(DC18&lt;0,DJ17+DC18/$B$5&gt;$H$2,-DC18/'Carga-Descarga Año'!$B$5&lt;'SFV+BESS'!$I$7),DC18/$B$5,IF(AND(DC18&lt;0,DJ17+DC18/$B$5&gt;$H$2,-DC18/'Carga-Descarga Año'!$B$5&gt;'SFV+BESS'!$I$7),-'SFV+BESS'!$I$7,IF(AND(DC18&lt;0,DJ17+DC18/$B$5&lt;$H$2),-MIN('SFV+BESS'!$I$7,DJ17-$H$2),0)))</f>
        <v>0</v>
      </c>
      <c r="DF18" s="112"/>
      <c r="DG18" s="112">
        <f t="shared" si="65"/>
        <v>0</v>
      </c>
      <c r="DH18" s="27">
        <f t="shared" si="27"/>
        <v>0</v>
      </c>
      <c r="DI18" s="27">
        <f t="shared" si="28"/>
        <v>0</v>
      </c>
      <c r="DJ18" s="28">
        <f>IF((DJ17+DD18+DE18)&gt;=$B$2*'SFV+BESS'!$I$9, $B$2*'SFV+BESS'!$I$9, (DJ17+DD18+DE18))</f>
        <v>173.61249999999998</v>
      </c>
      <c r="DK18" s="110">
        <f t="shared" si="29"/>
        <v>35.322613829837657</v>
      </c>
      <c r="DL18" s="111" t="s">
        <v>8987</v>
      </c>
      <c r="DM18" s="112">
        <f>SUM(DH9:DH752)</f>
        <v>0</v>
      </c>
      <c r="DP18" s="251"/>
      <c r="DQ18" s="48">
        <v>0.375</v>
      </c>
      <c r="DR18" s="33">
        <f>Gen_Cons_Horario!AL14*(1-$E$3)^($E$4-1)</f>
        <v>51.868223435829627</v>
      </c>
      <c r="DS18" s="33">
        <f>Gen_Cons_Horario!B5132</f>
        <v>0</v>
      </c>
      <c r="DT18" s="115">
        <f t="shared" si="30"/>
        <v>51.868223435829627</v>
      </c>
      <c r="DU18" s="116">
        <f>IF(AND(DT18&gt;0,DT18*$B$4+EA17&lt;=$B$2*'SFV+BESS'!$I$9,DT18&lt;'SFV+BESS'!$I$7), DT18*$B$4, IF(AND(DT18&gt;0,DT18*$B$4+EA17&gt;$B$2*'SFV+BESS'!$I$9,DT18*$B$4&lt;'SFV+BESS'!$I$7),$B$2*'SFV+BESS'!$I$9-EA17,IF(AND(DT18&gt;0,DT18*$B$4+EA17&gt;$B$2*'SFV+BESS'!$I$9,DT18*$B$4&gt;'SFV+BESS'!$I$7,EA17&lt;$B$2*'SFV+BESS'!$I$9),$B$2*'SFV+BESS'!$I$9-EA17,IF(AND(DT18&gt;0,DT18*$B$4+EA17&lt;=$B$2*'SFV+BESS'!$I$9,DT18&gt;'SFV+BESS'!$I$7),'SFV+BESS'!$I$7,0))))</f>
        <v>0</v>
      </c>
      <c r="DV18" s="27">
        <f>IF(AND(DT18&lt;0,EA17+DT18/$B$5&gt;$H$2,-DT18/'Carga-Descarga Año'!$B$5&lt;'SFV+BESS'!$I$7),DT18/$B$5,IF(AND(DT18&lt;0,EA17+DT18/$B$5&gt;$H$2,-DT18/'Carga-Descarga Año'!$B$5&gt;'SFV+BESS'!$I$7),-'SFV+BESS'!$I$7,IF(AND(DT18&lt;0,EA17+DT18/$B$5&lt;$H$2),-MIN('SFV+BESS'!$I$7,EA17-$H$2),0)))</f>
        <v>0</v>
      </c>
      <c r="DW18" s="112"/>
      <c r="DX18" s="112">
        <f t="shared" si="66"/>
        <v>0</v>
      </c>
      <c r="DY18" s="27">
        <f t="shared" si="32"/>
        <v>0</v>
      </c>
      <c r="DZ18" s="27">
        <f t="shared" si="55"/>
        <v>0</v>
      </c>
      <c r="EA18" s="28">
        <f>IF((EA17+DU18+DV18)&gt;=$B$2*'SFV+BESS'!$I$9, $B$2*'SFV+BESS'!$I$9, (EA17+DU18+DV18))</f>
        <v>173.61249999999998</v>
      </c>
      <c r="EB18" s="110">
        <f t="shared" si="33"/>
        <v>51.868223435829627</v>
      </c>
      <c r="EC18" s="111" t="s">
        <v>8987</v>
      </c>
      <c r="ED18" s="112">
        <f>SUM(DY9:DY752)</f>
        <v>0</v>
      </c>
      <c r="EG18" s="251"/>
      <c r="EH18" s="48">
        <v>0.375</v>
      </c>
      <c r="EI18" s="33">
        <f>Gen_Cons_Horario!AM14*(1-$E$3)^($E$4-1)</f>
        <v>72.15510433493921</v>
      </c>
      <c r="EJ18" s="33">
        <f>Gen_Cons_Horario!B5876</f>
        <v>0</v>
      </c>
      <c r="EK18" s="115">
        <f t="shared" si="34"/>
        <v>72.15510433493921</v>
      </c>
      <c r="EL18" s="116">
        <f>IF(AND(EK18&gt;0,EK18*$B$4+ER17&lt;=$B$2*'SFV+BESS'!$I$9,EK18&lt;'SFV+BESS'!$I$7), EK18*$B$4, IF(AND(EK18&gt;0,EK18*$B$4+ER17&gt;$B$2*'SFV+BESS'!$I$9,EK18*$B$4&lt;'SFV+BESS'!$I$7),$B$2*'SFV+BESS'!$I$9-ER17,IF(AND(EK18&gt;0,EK18*$B$4+ER17&gt;$B$2*'SFV+BESS'!$I$9,EK18*$B$4&gt;'SFV+BESS'!$I$7,ER17&lt;$B$2*'SFV+BESS'!$I$9),$B$2*'SFV+BESS'!$I$9-ER17,IF(AND(EK18&gt;0,EK18*$B$4+ER17&lt;=$B$2*'SFV+BESS'!$I$9,EK18&gt;'SFV+BESS'!$I$7),'SFV+BESS'!$I$7,0))))</f>
        <v>0</v>
      </c>
      <c r="EM18" s="27">
        <f>IF(AND(EK18&lt;0,ER17+EK18/$B$5&gt;$H$2,-EK18/'Carga-Descarga Año'!$B$5&lt;'SFV+BESS'!$I$7),EK18/$B$5,IF(AND(EK18&lt;0,ER17+EK18/$B$5&gt;$H$2,-EK18/'Carga-Descarga Año'!$B$5&gt;'SFV+BESS'!$I$7),-'SFV+BESS'!$I$7,IF(AND(EK18&lt;0,ER17+EK18/$B$5&lt;$H$2),-MIN('SFV+BESS'!$I$7,ER17-$H$2),0)))</f>
        <v>0</v>
      </c>
      <c r="EN18" s="112"/>
      <c r="EO18" s="112">
        <f t="shared" si="67"/>
        <v>0</v>
      </c>
      <c r="EP18" s="27">
        <f t="shared" si="36"/>
        <v>0</v>
      </c>
      <c r="EQ18" s="27">
        <f t="shared" si="56"/>
        <v>0</v>
      </c>
      <c r="ER18" s="28">
        <f>IF((ER17+EL18+EM18)&gt;=$B$2*'SFV+BESS'!$I$9, $B$2*'SFV+BESS'!$I$9, (ER17+EL18+EM18))</f>
        <v>173.61249999999998</v>
      </c>
      <c r="ES18" s="110">
        <f t="shared" si="37"/>
        <v>72.15510433493921</v>
      </c>
      <c r="ET18" s="111" t="s">
        <v>8987</v>
      </c>
      <c r="EU18" s="112">
        <f>SUM(EP9:EP728)</f>
        <v>0</v>
      </c>
      <c r="EX18" s="251"/>
      <c r="EY18" s="48">
        <v>0.375</v>
      </c>
      <c r="EZ18" s="33">
        <f>Gen_Cons_Horario!AN14*(1-$E$3)^($E$4-1)</f>
        <v>83.787881880507953</v>
      </c>
      <c r="FA18" s="33">
        <f>Gen_Cons_Horario!B6596</f>
        <v>0</v>
      </c>
      <c r="FB18" s="115">
        <f t="shared" si="38"/>
        <v>83.787881880507953</v>
      </c>
      <c r="FC18" s="116">
        <f>IF(AND(FB18&gt;0,FB18*$B$4+FI17&lt;=$B$2*'SFV+BESS'!$I$9,FB18&lt;'SFV+BESS'!$I$7), FB18*$B$4, IF(AND(FB18&gt;0,FB18*$B$4+FI17&gt;$B$2*'SFV+BESS'!$I$9,FB18*$B$4&lt;'SFV+BESS'!$I$7),$B$2*'SFV+BESS'!$I$9-FI17,IF(AND(FB18&gt;0,FB18*$B$4+FI17&gt;$B$2*'SFV+BESS'!$I$9,FB18*$B$4&gt;'SFV+BESS'!$I$7,FI17&lt;$B$2*'SFV+BESS'!$I$9),$B$2*'SFV+BESS'!$I$9-FI17,IF(AND(FB18&gt;0,FB18*$B$4+FI17&lt;=$B$2*'SFV+BESS'!$I$9,FB18&gt;'SFV+BESS'!$I$7),'SFV+BESS'!$I$7,0))))</f>
        <v>0</v>
      </c>
      <c r="FD18" s="27">
        <f>IF(AND(FB18&lt;0,FI17+FB18/$B$5&gt;$H$2,-FB18/'Carga-Descarga Año'!$B$5&lt;'SFV+BESS'!$I$7),FB18/$B$5,IF(AND(FB18&lt;0,FI17+FB18/$B$5&gt;$H$2,-FB18/'Carga-Descarga Año'!$B$5&gt;'SFV+BESS'!$I$7),-'SFV+BESS'!$I$7,IF(AND(FB18&lt;0,FI17+FB18/$B$5&lt;$H$2),-MIN('SFV+BESS'!$I$7,FI17-$H$2),0)))</f>
        <v>0</v>
      </c>
      <c r="FE18" s="112"/>
      <c r="FF18" s="112">
        <f t="shared" si="68"/>
        <v>0</v>
      </c>
      <c r="FG18" s="27">
        <f t="shared" si="40"/>
        <v>0</v>
      </c>
      <c r="FH18" s="27">
        <f t="shared" si="57"/>
        <v>0</v>
      </c>
      <c r="FI18" s="28">
        <f>IF((FI17+FC18+FD18)&gt;=$B$2*'SFV+BESS'!$I$9, $B$2*'SFV+BESS'!$I$9, (FI17+FC18+FD18))</f>
        <v>173.61249999999998</v>
      </c>
      <c r="FJ18" s="110">
        <f t="shared" si="41"/>
        <v>83.787881880507953</v>
      </c>
      <c r="FK18" s="111" t="s">
        <v>8987</v>
      </c>
      <c r="FL18" s="112">
        <f>SUM(FG9:FG752)</f>
        <v>170.89937414568934</v>
      </c>
      <c r="FO18" s="251"/>
      <c r="FP18" s="48">
        <v>0.375</v>
      </c>
      <c r="FQ18" s="33">
        <f>Gen_Cons_Horario!AO14*(1-$E$3)^($E$4-1)</f>
        <v>88.522249840285639</v>
      </c>
      <c r="FR18" s="33">
        <f>Gen_Cons_Horario!B7340</f>
        <v>85.755499999999998</v>
      </c>
      <c r="FS18" s="115">
        <f t="shared" si="42"/>
        <v>2.766749840285641</v>
      </c>
      <c r="FT18" s="116">
        <f>IF(AND(FS18&gt;0,FS18*$B$4+FZ17&lt;=$B$2*'SFV+BESS'!$I$9,FS18&lt;'SFV+BESS'!$I$7), FS18*$B$4, IF(AND(FS18&gt;0,FS18*$B$4+FZ17&gt;$B$2*'SFV+BESS'!$I$9,FS18*$B$4&lt;'SFV+BESS'!$I$7),$B$2*'SFV+BESS'!$I$9-FZ17,IF(AND(FS18&gt;0,FS18*$B$4+FZ17&gt;$B$2*'SFV+BESS'!$I$9,FS18*$B$4&gt;'SFV+BESS'!$I$7,FZ17&lt;$B$2*'SFV+BESS'!$I$9),$B$2*'SFV+BESS'!$I$9-FZ17,IF(AND(FS18&gt;0,FS18*$B$4+FZ17&lt;=$B$2*'SFV+BESS'!$I$9,FS18&gt;'SFV+BESS'!$I$7),'SFV+BESS'!$I$7,0))))</f>
        <v>2.6284123482713588</v>
      </c>
      <c r="FU18" s="27">
        <f>IF(AND(FS18&lt;0,FZ17+FS18/$B$5&gt;$H$2,-FS18/'Carga-Descarga Año'!$B$5&lt;'SFV+BESS'!$I$7),FS18/$B$5,IF(AND(FS18&lt;0,FZ17+FS18/$B$5&gt;$H$2,-FS18/'Carga-Descarga Año'!$B$5&gt;'SFV+BESS'!$I$7),-'SFV+BESS'!$I$7,IF(AND(FS18&lt;0,FZ17+FS18/$B$5&lt;$H$2),-MIN('SFV+BESS'!$I$7,FZ17-$H$2),0)))</f>
        <v>0</v>
      </c>
      <c r="FV18" s="112"/>
      <c r="FW18" s="112">
        <f t="shared" si="69"/>
        <v>85.755499999999998</v>
      </c>
      <c r="FX18" s="27">
        <f t="shared" si="44"/>
        <v>0</v>
      </c>
      <c r="FY18" s="27">
        <f t="shared" si="58"/>
        <v>0</v>
      </c>
      <c r="FZ18" s="28">
        <f>IF((FZ17+FT18+FU18)&gt;=$B$2*'SFV+BESS'!$I$9, $B$2*'SFV+BESS'!$I$9, (FZ17+FT18+FU18))</f>
        <v>163.5659649366022</v>
      </c>
      <c r="GA18" s="110">
        <f t="shared" si="45"/>
        <v>0</v>
      </c>
      <c r="GB18" s="111" t="s">
        <v>8987</v>
      </c>
      <c r="GC18" s="112">
        <f>SUM(FX9:FX728)</f>
        <v>1231.5316106869775</v>
      </c>
      <c r="GF18" s="251"/>
      <c r="GG18" s="48">
        <v>0.375</v>
      </c>
      <c r="GH18" s="33">
        <f>Gen_Cons_Horario!AP14*(1-$E$3)^($E$4-1)</f>
        <v>85.975736621117875</v>
      </c>
      <c r="GI18" s="33">
        <f>Gen_Cons_Horario!B8060</f>
        <v>59.656000000000006</v>
      </c>
      <c r="GJ18" s="115">
        <f t="shared" si="46"/>
        <v>26.319736621117869</v>
      </c>
      <c r="GK18" s="116">
        <f>IF(AND(GJ18&gt;0,GJ18*$B$4+GQ17&lt;=$B$2*'SFV+BESS'!$I$9,GJ18&lt;'SFV+BESS'!$I$7), GJ18*$B$4, IF(AND(GJ18&gt;0,GJ18*$B$4+GQ17&gt;$B$2*'SFV+BESS'!$I$9,GJ18*$B$4&lt;'SFV+BESS'!$I$7),$B$2*'SFV+BESS'!$I$9-GQ17,IF(AND(GJ18&gt;0,GJ18*$B$4+GQ17&gt;$B$2*'SFV+BESS'!$I$9,GJ18*$B$4&gt;'SFV+BESS'!$I$7,GQ17&lt;$B$2*'SFV+BESS'!$I$9),$B$2*'SFV+BESS'!$I$9-GQ17,IF(AND(GJ18&gt;0,GJ18*$B$4+GQ17&lt;=$B$2*'SFV+BESS'!$I$9,GJ18&gt;'SFV+BESS'!$I$7),'SFV+BESS'!$I$7,0))))</f>
        <v>0</v>
      </c>
      <c r="GL18" s="27">
        <f>IF(AND(GJ18&lt;0,GQ17+GJ18/$B$5&gt;$H$2,-GJ18/'Carga-Descarga Año'!$B$5&lt;'SFV+BESS'!$I$7),GJ18/$B$5,IF(AND(GJ18&lt;0,GQ17+GJ18/$B$5&gt;$H$2,-GJ18/'Carga-Descarga Año'!$B$5&gt;'SFV+BESS'!$I$7),-'SFV+BESS'!$I$7,IF(AND(GJ18&lt;0,GQ17+GJ18/$B$5&lt;$H$2),-MIN('SFV+BESS'!$I$7,GQ17-$H$2),0)))</f>
        <v>0</v>
      </c>
      <c r="GM18" s="112"/>
      <c r="GN18" s="112">
        <f t="shared" si="70"/>
        <v>59.656000000000006</v>
      </c>
      <c r="GO18" s="27">
        <f t="shared" si="48"/>
        <v>0</v>
      </c>
      <c r="GP18" s="27">
        <f t="shared" si="59"/>
        <v>0</v>
      </c>
      <c r="GQ18" s="28">
        <f>IF((GQ17+GK18+GL18)&gt;=$B$2*'SFV+BESS'!$I$9, $B$2*'SFV+BESS'!$I$9, (GQ17+GK18+GL18))</f>
        <v>173.61249999999998</v>
      </c>
      <c r="GR18" s="110">
        <f t="shared" si="49"/>
        <v>26.319736621117869</v>
      </c>
      <c r="GS18" s="111" t="s">
        <v>8987</v>
      </c>
      <c r="GT18" s="112">
        <f>SUM(GO9:GO752)</f>
        <v>547.28762409353112</v>
      </c>
    </row>
    <row r="19" spans="1:202" ht="15.6" customHeight="1">
      <c r="A19" s="249"/>
      <c r="B19" s="48">
        <v>0.41666666666666702</v>
      </c>
      <c r="C19" s="118">
        <f>Gen_Cons_Horario!AE15*(1-$E$3)^($E$4-1)</f>
        <v>102.56597254203621</v>
      </c>
      <c r="D19" s="2">
        <f>Gen_Cons_Horario!B45</f>
        <v>100.6695</v>
      </c>
      <c r="E19" s="29">
        <f t="shared" si="0"/>
        <v>1.8964725420362072</v>
      </c>
      <c r="F19" s="116">
        <f>IF(AND(E19&gt;0,E19*$B$4+L18&lt;=$B$2*'SFV+BESS'!$I$9,E19&lt;'SFV+BESS'!$I$7), E19*$B$4, IF(AND(E19&gt;0,E19*$B$4+L18&gt;$B$2*'SFV+BESS'!$I$9,E19*$B$4&lt;'SFV+BESS'!$I$7),$B$2*'SFV+BESS'!$I$9-L18,IF(AND(E19&gt;0,E19*$B$4+L18&gt;$B$2*'SFV+BESS'!$I$9,E19*$B$4&gt;'SFV+BESS'!$I$7,L18&lt;$B$2*'SFV+BESS'!$I$9),$B$2*'SFV+BESS'!$I$9-L18,IF(AND(E19&gt;0,E19*$B$4+L18&lt;=$B$2*'SFV+BESS'!$I$9,E19&gt;'SFV+BESS'!$I$7),'SFV+BESS'!$I$7,0))))</f>
        <v>1.8016489149343968</v>
      </c>
      <c r="G19" s="27">
        <f>IF(AND(E19&lt;0,L18+E19/$B$5&gt;$H$2,-E19/'Carga-Descarga Año'!$B$5&lt;'SFV+BESS'!$I$7),E19/$B$5,IF(AND(E19&lt;0,L18+E19/$B$5&gt;$H$2,-E19/'Carga-Descarga Año'!$B$5&gt;'SFV+BESS'!$I$7),-'SFV+BESS'!$I$7,IF(AND(E19&lt;0,L18+E19/$B$5&lt;$H$2),-MIN('SFV+BESS'!$I$7,L18-$H$2),0)))</f>
        <v>0</v>
      </c>
      <c r="H19" s="2"/>
      <c r="I19" s="2">
        <f t="shared" si="1"/>
        <v>100.6695</v>
      </c>
      <c r="J19" s="27">
        <f t="shared" si="3"/>
        <v>0</v>
      </c>
      <c r="K19" s="27">
        <f t="shared" si="2"/>
        <v>0</v>
      </c>
      <c r="L19" s="28">
        <f>IF((L18+F19+G19)&gt;=$B$2*'SFV+BESS'!$I$9, $B$2*'SFV+BESS'!$I$9, (L18+F19+G19))</f>
        <v>10.939148914934398</v>
      </c>
      <c r="M19" s="110">
        <f t="shared" si="4"/>
        <v>0</v>
      </c>
      <c r="N19" s="47" t="s">
        <v>8988</v>
      </c>
      <c r="O19" s="27">
        <f>SUM(I9:I752)</f>
        <v>31487.007945980717</v>
      </c>
      <c r="R19" s="251"/>
      <c r="S19" s="48">
        <v>0.41666666666666702</v>
      </c>
      <c r="T19" s="2">
        <f>Gen_Cons_Horario!AF15*(1-$E$3)^($E$4-1)</f>
        <v>99.976027218608863</v>
      </c>
      <c r="U19" s="2">
        <f>Gen_Cons_Horario!B789</f>
        <v>100.6695</v>
      </c>
      <c r="V19" s="29">
        <f t="shared" si="5"/>
        <v>-0.69347278139113655</v>
      </c>
      <c r="W19" s="116">
        <f>IF(AND(V19&gt;0,V19*$B$4+AC18&lt;=$B$2*'SFV+BESS'!$I$9,V19&lt;'SFV+BESS'!$I$7), V19*$B$4, IF(AND(V19&gt;0,V19*$B$4+AC18&gt;$B$2*'SFV+BESS'!$I$9,V19*$B$4&lt;'SFV+BESS'!$I$7),$B$2*'SFV+BESS'!$I$9-AC18,IF(AND(V19&gt;0,V19*$B$4+AC18&gt;$B$2*'SFV+BESS'!$I$9,V19*$B$4&gt;'SFV+BESS'!$I$7,AC18&lt;$B$2*'SFV+BESS'!$I$9),$B$2*'SFV+BESS'!$I$9-AC18,IF(AND(V19&gt;0,V19*$B$4+AC18&lt;=$B$2*'SFV+BESS'!$I$9,V19&gt;'SFV+BESS'!$I$7),'SFV+BESS'!$I$7,0))))</f>
        <v>0</v>
      </c>
      <c r="X19" s="27">
        <f>IF(AND(V19&lt;0,AC18+V19/$B$5&gt;$H$2,-V19/'Carga-Descarga Año'!$B$5&lt;'SFV+BESS'!$I$7),V19/$B$5,IF(AND(V19&lt;0,AC18+V19/$B$5&gt;$H$2,-V19/'Carga-Descarga Año'!$B$5&gt;'SFV+BESS'!$I$7),-'SFV+BESS'!$I$7,IF(AND(V19&lt;0,AC18+V19/$B$5&lt;$H$2),-MIN('SFV+BESS'!$I$7,AC18-$H$2),0)))</f>
        <v>-0.72997134883277537</v>
      </c>
      <c r="Y19" s="2"/>
      <c r="Z19" s="2">
        <f t="shared" si="60"/>
        <v>99.976027218608863</v>
      </c>
      <c r="AA19" s="27">
        <f t="shared" si="7"/>
        <v>0.69347278139113655</v>
      </c>
      <c r="AB19" s="27">
        <f t="shared" si="50"/>
        <v>0</v>
      </c>
      <c r="AC19" s="28">
        <f>IF((AC18+W19+X19)&gt;=$B$2*'SFV+BESS'!$I$9, $B$2*'SFV+BESS'!$I$9, (AC18+W19+X19))</f>
        <v>58.011652481668243</v>
      </c>
      <c r="AD19" s="110">
        <f t="shared" si="8"/>
        <v>0</v>
      </c>
      <c r="AE19" s="47" t="s">
        <v>8988</v>
      </c>
      <c r="AF19" s="27">
        <f>SUM(Z9:Z680)</f>
        <v>20039.234628981991</v>
      </c>
      <c r="AI19" s="251"/>
      <c r="AJ19" s="48">
        <v>0.41666666666666702</v>
      </c>
      <c r="AK19" s="33">
        <f>Gen_Cons_Horario!AG15*(1-$E$3)^($E$4-1)</f>
        <v>98.343173988490506</v>
      </c>
      <c r="AL19" s="33">
        <f>Gen_Cons_Horario!B1461</f>
        <v>0</v>
      </c>
      <c r="AM19" s="34">
        <f t="shared" si="9"/>
        <v>98.343173988490506</v>
      </c>
      <c r="AN19" s="116">
        <f>IF(AND(AM19&gt;0,AM19*$B$4+AT18&lt;=$B$2*'SFV+BESS'!$I$9,AM19&lt;'SFV+BESS'!$I$7), AM19*$B$4, IF(AND(AM19&gt;0,AM19*$B$4+AT18&gt;$B$2*'SFV+BESS'!$I$9,AM19*$B$4&lt;'SFV+BESS'!$I$7),$B$2*'SFV+BESS'!$I$9-AT18,IF(AND(AM19&gt;0,AM19*$B$4+AT18&gt;$B$2*'SFV+BESS'!$I$9,AM19*$B$4&gt;'SFV+BESS'!$I$7,AT18&lt;$B$2*'SFV+BESS'!$I$9),$B$2*'SFV+BESS'!$I$9-AT18,IF(AND(AM19&gt;0,AM19*$B$4+AT18&lt;=$B$2*'SFV+BESS'!$I$9,AM19&gt;'SFV+BESS'!$I$7),'SFV+BESS'!$I$7,0))))</f>
        <v>0</v>
      </c>
      <c r="AO19" s="27">
        <f>IF(AND(AM19&lt;0,AT18+AM19/$B$5&gt;$H$2,-AM19/'Carga-Descarga Año'!$B$5&lt;'SFV+BESS'!$I$7),AM19/$B$5,IF(AND(AM19&lt;0,AT18+AM19/$B$5&gt;$H$2,-AM19/'Carga-Descarga Año'!$B$5&gt;'SFV+BESS'!$I$7),-'SFV+BESS'!$I$7,IF(AND(AM19&lt;0,AT18+AM19/$B$5&lt;$H$2),-MIN('SFV+BESS'!$I$7,AT18-$H$2),0)))</f>
        <v>0</v>
      </c>
      <c r="AP19" s="2"/>
      <c r="AQ19" s="2">
        <f t="shared" si="61"/>
        <v>0</v>
      </c>
      <c r="AR19" s="27">
        <f t="shared" si="11"/>
        <v>0</v>
      </c>
      <c r="AS19" s="27">
        <f t="shared" si="51"/>
        <v>0</v>
      </c>
      <c r="AT19" s="28">
        <f>IF((AT18+AN19+AO19)&gt;=$B$2*'SFV+BESS'!$I$9, $B$2*'SFV+BESS'!$I$9, (AT18+AN19+AO19))</f>
        <v>173.61249999999998</v>
      </c>
      <c r="AU19" s="110">
        <f t="shared" si="12"/>
        <v>98.343173988490506</v>
      </c>
      <c r="AV19" s="47" t="s">
        <v>8988</v>
      </c>
      <c r="AW19" s="27">
        <f>SUM(AQ9:AQ752)</f>
        <v>11237.729520809891</v>
      </c>
      <c r="AZ19" s="251"/>
      <c r="BA19" s="48">
        <v>0.41666666666666702</v>
      </c>
      <c r="BB19" s="33">
        <f>Gen_Cons_Horario!AH15*(1-$E$3)^($E$4-1)</f>
        <v>89.500386808653857</v>
      </c>
      <c r="BC19" s="33">
        <f>Gen_Cons_Horario!B2205</f>
        <v>0</v>
      </c>
      <c r="BD19" s="34">
        <f t="shared" si="13"/>
        <v>89.500386808653857</v>
      </c>
      <c r="BE19" s="116">
        <f>IF(AND(BD19&gt;0,BD19*$B$4+BK18&lt;=$B$2*'SFV+BESS'!$I$9,BD19&lt;'SFV+BESS'!$I$7), BD19*$B$4, IF(AND(BD19&gt;0,BD19*$B$4+BK18&gt;$B$2*'SFV+BESS'!$I$9,BD19*$B$4&lt;'SFV+BESS'!$I$7),$B$2*'SFV+BESS'!$I$9-BK18,IF(AND(BD19&gt;0,BD19*$B$4+BK18&gt;$B$2*'SFV+BESS'!$I$9,BD19*$B$4&gt;'SFV+BESS'!$I$7,BK18&lt;$B$2*'SFV+BESS'!$I$9),$B$2*'SFV+BESS'!$I$9-BK18,IF(AND(BD19&gt;0,BD19*$B$4+BK18&lt;=$B$2*'SFV+BESS'!$I$9,BD19&gt;'SFV+BESS'!$I$7),'SFV+BESS'!$I$7,0))))</f>
        <v>0</v>
      </c>
      <c r="BF19" s="27">
        <f>IF(AND(BD19&lt;0,BK18+BD19/$B$5&gt;$H$2,-BD19/'Carga-Descarga Año'!$B$5&lt;'SFV+BESS'!$I$7),BD19/$B$5,IF(AND(BD19&lt;0,BK18+BD19/$B$5&gt;$H$2,-BD19/'Carga-Descarga Año'!$B$5&gt;'SFV+BESS'!$I$7),-'SFV+BESS'!$I$7,IF(AND(BD19&lt;0,BK18+BD19/$B$5&lt;$H$2),-MIN('SFV+BESS'!$I$7,BK18-$H$2),0)))</f>
        <v>0</v>
      </c>
      <c r="BG19" s="2"/>
      <c r="BH19" s="2">
        <f t="shared" si="62"/>
        <v>0</v>
      </c>
      <c r="BI19" s="27">
        <f t="shared" si="15"/>
        <v>0</v>
      </c>
      <c r="BJ19" s="27">
        <f t="shared" si="52"/>
        <v>0</v>
      </c>
      <c r="BK19" s="28">
        <f>IF((BK18+BE19+BF19)&gt;=$B$2*'SFV+BESS'!$I$9, $B$2*'SFV+BESS'!$I$9, (BK18+BE19+BF19))</f>
        <v>173.61249999999998</v>
      </c>
      <c r="BL19" s="110">
        <f t="shared" si="16"/>
        <v>89.500386808653857</v>
      </c>
      <c r="BM19" s="47" t="s">
        <v>8988</v>
      </c>
      <c r="BN19" s="27">
        <f>SUM(BH9:BH728)</f>
        <v>0</v>
      </c>
      <c r="BQ19" s="251"/>
      <c r="BR19" s="48">
        <v>0.41666666666666702</v>
      </c>
      <c r="BS19" s="33">
        <f>Gen_Cons_Horario!AI15*(1-$E$3)^($E$4-1)</f>
        <v>68.489252357644361</v>
      </c>
      <c r="BT19" s="33">
        <f>Gen_Cons_Horario!B2925</f>
        <v>0</v>
      </c>
      <c r="BU19" s="34">
        <f t="shared" si="53"/>
        <v>68.489252357644361</v>
      </c>
      <c r="BV19" s="116">
        <f>IF(AND(BU19&gt;0,BU19*$B$4+CB18&lt;=$B$2*'SFV+BESS'!$I$9,BU19&lt;'SFV+BESS'!$I$7), BU19*$B$4, IF(AND(BU19&gt;0,BU19*$B$4+CB18&gt;$B$2*'SFV+BESS'!$I$9,BU19*$B$4&lt;'SFV+BESS'!$I$7),$B$2*'SFV+BESS'!$I$9-CB18,IF(AND(BU19&gt;0,BU19*$B$4+CB18&gt;$B$2*'SFV+BESS'!$I$9,BU19*$B$4&gt;'SFV+BESS'!$I$7,CB18&lt;$B$2*'SFV+BESS'!$I$9),$B$2*'SFV+BESS'!$I$9-CB18,IF(AND(BU19&gt;0,BU19*$B$4+CB18&lt;=$B$2*'SFV+BESS'!$I$9,BU19&gt;'SFV+BESS'!$I$7),'SFV+BESS'!$I$7,0))))</f>
        <v>0</v>
      </c>
      <c r="BW19" s="27">
        <f>IF(AND(BU19&lt;0,CB18+BU19/$B$5&gt;$H$2,-BU19/'Carga-Descarga Año'!$B$5&lt;'SFV+BESS'!$I$7),BU19/$B$5,IF(AND(BU19&lt;0,CB18+BU19/$B$5&gt;$H$2,-BU19/'Carga-Descarga Año'!$B$5&gt;'SFV+BESS'!$I$7),-'SFV+BESS'!$I$7,IF(AND(BU19&lt;0,CB18+BU19/$B$5&lt;$H$2),-MIN('SFV+BESS'!$I$7,CB18-$H$2),0)))</f>
        <v>0</v>
      </c>
      <c r="BX19" s="2"/>
      <c r="BY19" s="2">
        <f t="shared" si="63"/>
        <v>0</v>
      </c>
      <c r="BZ19" s="27">
        <f t="shared" si="18"/>
        <v>0</v>
      </c>
      <c r="CA19" s="27">
        <f t="shared" si="19"/>
        <v>0</v>
      </c>
      <c r="CB19" s="28">
        <f>IF((CB18+BV19+BW19)&gt;=$B$2*'SFV+BESS'!$I$9, $B$2*'SFV+BESS'!$I$9, (CB18+BV19+BW19))</f>
        <v>173.61249999999998</v>
      </c>
      <c r="CC19" s="110">
        <f t="shared" si="20"/>
        <v>68.489252357644361</v>
      </c>
      <c r="CD19" s="47" t="s">
        <v>8988</v>
      </c>
      <c r="CE19" s="27">
        <f>SUM(BY9:BY752)</f>
        <v>0</v>
      </c>
      <c r="CH19" s="251"/>
      <c r="CI19" s="48">
        <v>0.41666666666666702</v>
      </c>
      <c r="CJ19" s="220">
        <f>Gen_Cons_Horario!AJ15*(1-$E$3)^($E$4-1)</f>
        <v>60.041839544678055</v>
      </c>
      <c r="CK19" s="33">
        <f>Gen_Cons_Horario!B3669</f>
        <v>0</v>
      </c>
      <c r="CL19" s="34">
        <f t="shared" si="21"/>
        <v>60.041839544678055</v>
      </c>
      <c r="CM19" s="116">
        <f>IF(AND(CL19&gt;0,CL19*$B$4+CS18&lt;=$B$2*'SFV+BESS'!$I$9,CL19&lt;'SFV+BESS'!$I$7), CL19*$B$4, IF(AND(CL19&gt;0,CL19*$B$4+CS18&gt;$B$2*'SFV+BESS'!$I$9,CL19*$B$4&lt;'SFV+BESS'!$I$7),$B$2*'SFV+BESS'!$I$9-CS18,IF(AND(CL19&gt;0,CL19*$B$4+CS18&gt;$B$2*'SFV+BESS'!$I$9,CL19*$B$4&gt;'SFV+BESS'!$I$7,CS18&lt;$B$2*'SFV+BESS'!$I$9),$B$2*'SFV+BESS'!$I$9-CS18,IF(AND(CL19&gt;0,CL19*$B$4+CS18&lt;=$B$2*'SFV+BESS'!$I$9,CL19&gt;'SFV+BESS'!$I$7),'SFV+BESS'!$I$7,0))))</f>
        <v>0</v>
      </c>
      <c r="CN19" s="27">
        <f>IF(AND(CL19&lt;0,CS18+CL19/$B$5&gt;$H$2,-CL19/'Carga-Descarga Año'!$B$5&lt;'SFV+BESS'!$I$7),CL19/$B$5,IF(AND(CL19&lt;0,CS18+CL19/$B$5&gt;$H$2,-CL19/'Carga-Descarga Año'!$B$5&gt;'SFV+BESS'!$I$7),-'SFV+BESS'!$I$7,IF(AND(CL19&lt;0,CS18+CL19/$B$5&lt;$H$2),-MIN('SFV+BESS'!$I$7,CS18-$H$2),0)))</f>
        <v>0</v>
      </c>
      <c r="CO19" s="2"/>
      <c r="CP19" s="2">
        <f t="shared" si="64"/>
        <v>0</v>
      </c>
      <c r="CQ19" s="27">
        <f t="shared" si="23"/>
        <v>0</v>
      </c>
      <c r="CR19" s="27">
        <f t="shared" si="54"/>
        <v>0</v>
      </c>
      <c r="CS19" s="28">
        <f>IF((CS18+CM19+CN19)&gt;=$B$2*'SFV+BESS'!$I$9, $B$2*'SFV+BESS'!$I$9, (CS18+CM19+CN19))</f>
        <v>173.61249999999998</v>
      </c>
      <c r="CT19" s="110">
        <f t="shared" si="24"/>
        <v>60.041839544678055</v>
      </c>
      <c r="CU19" s="47" t="s">
        <v>8988</v>
      </c>
      <c r="CV19" s="27">
        <f>SUM(CP9:CP728)</f>
        <v>0</v>
      </c>
      <c r="CY19" s="251"/>
      <c r="CZ19" s="48">
        <v>0.41666666666666702</v>
      </c>
      <c r="DA19" s="33">
        <f>Gen_Cons_Horario!AK15*(1-$E$3)^($E$4-1)</f>
        <v>68.060646159931082</v>
      </c>
      <c r="DB19" s="33">
        <f>Gen_Cons_Horario!B4389</f>
        <v>0</v>
      </c>
      <c r="DC19" s="34">
        <f t="shared" si="25"/>
        <v>68.060646159931082</v>
      </c>
      <c r="DD19" s="116">
        <f>IF(AND(DC19&gt;0,DC19*$B$4+DJ18&lt;=$B$2*'SFV+BESS'!$I$9,DC19&lt;'SFV+BESS'!$I$7), DC19*$B$4, IF(AND(DC19&gt;0,DC19*$B$4+DJ18&gt;$B$2*'SFV+BESS'!$I$9,DC19*$B$4&lt;'SFV+BESS'!$I$7),$B$2*'SFV+BESS'!$I$9-DJ18,IF(AND(DC19&gt;0,DC19*$B$4+DJ18&gt;$B$2*'SFV+BESS'!$I$9,DC19*$B$4&gt;'SFV+BESS'!$I$7,DJ18&lt;$B$2*'SFV+BESS'!$I$9),$B$2*'SFV+BESS'!$I$9-DJ18,IF(AND(DC19&gt;0,DC19*$B$4+DJ18&lt;=$B$2*'SFV+BESS'!$I$9,DC19&gt;'SFV+BESS'!$I$7),'SFV+BESS'!$I$7,0))))</f>
        <v>0</v>
      </c>
      <c r="DE19" s="27">
        <f>IF(AND(DC19&lt;0,DJ18+DC19/$B$5&gt;$H$2,-DC19/'Carga-Descarga Año'!$B$5&lt;'SFV+BESS'!$I$7),DC19/$B$5,IF(AND(DC19&lt;0,DJ18+DC19/$B$5&gt;$H$2,-DC19/'Carga-Descarga Año'!$B$5&gt;'SFV+BESS'!$I$7),-'SFV+BESS'!$I$7,IF(AND(DC19&lt;0,DJ18+DC19/$B$5&lt;$H$2),-MIN('SFV+BESS'!$I$7,DJ18-$H$2),0)))</f>
        <v>0</v>
      </c>
      <c r="DF19" s="2"/>
      <c r="DG19" s="2">
        <f t="shared" si="65"/>
        <v>0</v>
      </c>
      <c r="DH19" s="27">
        <f t="shared" si="27"/>
        <v>0</v>
      </c>
      <c r="DI19" s="27">
        <f t="shared" si="28"/>
        <v>0</v>
      </c>
      <c r="DJ19" s="28">
        <f>IF((DJ18+DD19+DE19)&gt;=$B$2*'SFV+BESS'!$I$9, $B$2*'SFV+BESS'!$I$9, (DJ18+DD19+DE19))</f>
        <v>173.61249999999998</v>
      </c>
      <c r="DK19" s="110">
        <f t="shared" si="29"/>
        <v>68.060646159931082</v>
      </c>
      <c r="DL19" s="47" t="s">
        <v>8988</v>
      </c>
      <c r="DM19" s="27">
        <f>SUM(DG9:DG752)</f>
        <v>0</v>
      </c>
      <c r="DP19" s="251"/>
      <c r="DQ19" s="48">
        <v>0.41666666666666702</v>
      </c>
      <c r="DR19" s="33">
        <f>Gen_Cons_Horario!AL15*(1-$E$3)^($E$4-1)</f>
        <v>72.573683597713242</v>
      </c>
      <c r="DS19" s="33">
        <f>Gen_Cons_Horario!B5133</f>
        <v>0</v>
      </c>
      <c r="DT19" s="34">
        <f t="shared" si="30"/>
        <v>72.573683597713242</v>
      </c>
      <c r="DU19" s="116">
        <f>IF(AND(DT19&gt;0,DT19*$B$4+EA18&lt;=$B$2*'SFV+BESS'!$I$9,DT19&lt;'SFV+BESS'!$I$7), DT19*$B$4, IF(AND(DT19&gt;0,DT19*$B$4+EA18&gt;$B$2*'SFV+BESS'!$I$9,DT19*$B$4&lt;'SFV+BESS'!$I$7),$B$2*'SFV+BESS'!$I$9-EA18,IF(AND(DT19&gt;0,DT19*$B$4+EA18&gt;$B$2*'SFV+BESS'!$I$9,DT19*$B$4&gt;'SFV+BESS'!$I$7,EA18&lt;$B$2*'SFV+BESS'!$I$9),$B$2*'SFV+BESS'!$I$9-EA18,IF(AND(DT19&gt;0,DT19*$B$4+EA18&lt;=$B$2*'SFV+BESS'!$I$9,DT19&gt;'SFV+BESS'!$I$7),'SFV+BESS'!$I$7,0))))</f>
        <v>0</v>
      </c>
      <c r="DV19" s="27">
        <f>IF(AND(DT19&lt;0,EA18+DT19/$B$5&gt;$H$2,-DT19/'Carga-Descarga Año'!$B$5&lt;'SFV+BESS'!$I$7),DT19/$B$5,IF(AND(DT19&lt;0,EA18+DT19/$B$5&gt;$H$2,-DT19/'Carga-Descarga Año'!$B$5&gt;'SFV+BESS'!$I$7),-'SFV+BESS'!$I$7,IF(AND(DT19&lt;0,EA18+DT19/$B$5&lt;$H$2),-MIN('SFV+BESS'!$I$7,EA18-$H$2),0)))</f>
        <v>0</v>
      </c>
      <c r="DW19" s="2"/>
      <c r="DX19" s="2">
        <f t="shared" si="66"/>
        <v>0</v>
      </c>
      <c r="DY19" s="27">
        <f t="shared" si="32"/>
        <v>0</v>
      </c>
      <c r="DZ19" s="27">
        <f t="shared" si="55"/>
        <v>0</v>
      </c>
      <c r="EA19" s="28">
        <f>IF((EA18+DU19+DV19)&gt;=$B$2*'SFV+BESS'!$I$9, $B$2*'SFV+BESS'!$I$9, (EA18+DU19+DV19))</f>
        <v>173.61249999999998</v>
      </c>
      <c r="EB19" s="110">
        <f t="shared" si="33"/>
        <v>72.573683597713242</v>
      </c>
      <c r="EC19" s="47" t="s">
        <v>8988</v>
      </c>
      <c r="ED19" s="27">
        <f>SUM(DX9:DX752)</f>
        <v>0</v>
      </c>
      <c r="EG19" s="251"/>
      <c r="EH19" s="48">
        <v>0.41666666666666702</v>
      </c>
      <c r="EI19" s="33">
        <f>Gen_Cons_Horario!AM15*(1-$E$3)^($E$4-1)</f>
        <v>88.07759942561016</v>
      </c>
      <c r="EJ19" s="33">
        <f>Gen_Cons_Horario!B5877</f>
        <v>0</v>
      </c>
      <c r="EK19" s="34">
        <f t="shared" si="34"/>
        <v>88.07759942561016</v>
      </c>
      <c r="EL19" s="116">
        <f>IF(AND(EK19&gt;0,EK19*$B$4+ER18&lt;=$B$2*'SFV+BESS'!$I$9,EK19&lt;'SFV+BESS'!$I$7), EK19*$B$4, IF(AND(EK19&gt;0,EK19*$B$4+ER18&gt;$B$2*'SFV+BESS'!$I$9,EK19*$B$4&lt;'SFV+BESS'!$I$7),$B$2*'SFV+BESS'!$I$9-ER18,IF(AND(EK19&gt;0,EK19*$B$4+ER18&gt;$B$2*'SFV+BESS'!$I$9,EK19*$B$4&gt;'SFV+BESS'!$I$7,ER18&lt;$B$2*'SFV+BESS'!$I$9),$B$2*'SFV+BESS'!$I$9-ER18,IF(AND(EK19&gt;0,EK19*$B$4+ER18&lt;=$B$2*'SFV+BESS'!$I$9,EK19&gt;'SFV+BESS'!$I$7),'SFV+BESS'!$I$7,0))))</f>
        <v>0</v>
      </c>
      <c r="EM19" s="27">
        <f>IF(AND(EK19&lt;0,ER18+EK19/$B$5&gt;$H$2,-EK19/'Carga-Descarga Año'!$B$5&lt;'SFV+BESS'!$I$7),EK19/$B$5,IF(AND(EK19&lt;0,ER18+EK19/$B$5&gt;$H$2,-EK19/'Carga-Descarga Año'!$B$5&gt;'SFV+BESS'!$I$7),-'SFV+BESS'!$I$7,IF(AND(EK19&lt;0,ER18+EK19/$B$5&lt;$H$2),-MIN('SFV+BESS'!$I$7,ER18-$H$2),0)))</f>
        <v>0</v>
      </c>
      <c r="EN19" s="2"/>
      <c r="EO19" s="2">
        <f t="shared" si="67"/>
        <v>0</v>
      </c>
      <c r="EP19" s="27">
        <f t="shared" si="36"/>
        <v>0</v>
      </c>
      <c r="EQ19" s="27">
        <f t="shared" si="56"/>
        <v>0</v>
      </c>
      <c r="ER19" s="28">
        <f>IF((ER18+EL19+EM19)&gt;=$B$2*'SFV+BESS'!$I$9, $B$2*'SFV+BESS'!$I$9, (ER18+EL19+EM19))</f>
        <v>173.61249999999998</v>
      </c>
      <c r="ES19" s="110">
        <f t="shared" si="37"/>
        <v>88.07759942561016</v>
      </c>
      <c r="ET19" s="47" t="s">
        <v>8988</v>
      </c>
      <c r="EU19" s="27">
        <f>SUM(EO9:EO728)</f>
        <v>0</v>
      </c>
      <c r="EX19" s="251"/>
      <c r="EY19" s="48">
        <v>0.41666666666666702</v>
      </c>
      <c r="EZ19" s="33">
        <f>Gen_Cons_Horario!AN15*(1-$E$3)^($E$4-1)</f>
        <v>96.19383250062873</v>
      </c>
      <c r="FA19" s="33">
        <f>Gen_Cons_Horario!B6597</f>
        <v>0</v>
      </c>
      <c r="FB19" s="34">
        <f t="shared" si="38"/>
        <v>96.19383250062873</v>
      </c>
      <c r="FC19" s="116">
        <f>IF(AND(FB19&gt;0,FB19*$B$4+FI18&lt;=$B$2*'SFV+BESS'!$I$9,FB19&lt;'SFV+BESS'!$I$7), FB19*$B$4, IF(AND(FB19&gt;0,FB19*$B$4+FI18&gt;$B$2*'SFV+BESS'!$I$9,FB19*$B$4&lt;'SFV+BESS'!$I$7),$B$2*'SFV+BESS'!$I$9-FI18,IF(AND(FB19&gt;0,FB19*$B$4+FI18&gt;$B$2*'SFV+BESS'!$I$9,FB19*$B$4&gt;'SFV+BESS'!$I$7,FI18&lt;$B$2*'SFV+BESS'!$I$9),$B$2*'SFV+BESS'!$I$9-FI18,IF(AND(FB19&gt;0,FB19*$B$4+FI18&lt;=$B$2*'SFV+BESS'!$I$9,FB19&gt;'SFV+BESS'!$I$7),'SFV+BESS'!$I$7,0))))</f>
        <v>0</v>
      </c>
      <c r="FD19" s="27">
        <f>IF(AND(FB19&lt;0,FI18+FB19/$B$5&gt;$H$2,-FB19/'Carga-Descarga Año'!$B$5&lt;'SFV+BESS'!$I$7),FB19/$B$5,IF(AND(FB19&lt;0,FI18+FB19/$B$5&gt;$H$2,-FB19/'Carga-Descarga Año'!$B$5&gt;'SFV+BESS'!$I$7),-'SFV+BESS'!$I$7,IF(AND(FB19&lt;0,FI18+FB19/$B$5&lt;$H$2),-MIN('SFV+BESS'!$I$7,FI18-$H$2),0)))</f>
        <v>0</v>
      </c>
      <c r="FE19" s="2"/>
      <c r="FF19" s="2">
        <f t="shared" si="68"/>
        <v>0</v>
      </c>
      <c r="FG19" s="27">
        <f t="shared" si="40"/>
        <v>0</v>
      </c>
      <c r="FH19" s="27">
        <f t="shared" si="57"/>
        <v>0</v>
      </c>
      <c r="FI19" s="28">
        <f>IF((FI18+FC19+FD19)&gt;=$B$2*'SFV+BESS'!$I$9, $B$2*'SFV+BESS'!$I$9, (FI18+FC19+FD19))</f>
        <v>173.61249999999998</v>
      </c>
      <c r="FJ19" s="110">
        <f t="shared" si="41"/>
        <v>96.19383250062873</v>
      </c>
      <c r="FK19" s="47" t="s">
        <v>8988</v>
      </c>
      <c r="FL19" s="27">
        <f>SUM(FF9:FF752)</f>
        <v>4228.7306258543113</v>
      </c>
      <c r="FO19" s="251"/>
      <c r="FP19" s="48">
        <v>0.41666666666666702</v>
      </c>
      <c r="FQ19" s="33">
        <f>Gen_Cons_Horario!AO15*(1-$E$3)^($E$4-1)</f>
        <v>101.70295248194581</v>
      </c>
      <c r="FR19" s="33">
        <f>Gen_Cons_Horario!B7341</f>
        <v>85.755499999999998</v>
      </c>
      <c r="FS19" s="34">
        <f t="shared" si="42"/>
        <v>15.947452481945817</v>
      </c>
      <c r="FT19" s="116">
        <f>IF(AND(FS19&gt;0,FS19*$B$4+FZ18&lt;=$B$2*'SFV+BESS'!$I$9,FS19&lt;'SFV+BESS'!$I$7), FS19*$B$4, IF(AND(FS19&gt;0,FS19*$B$4+FZ18&gt;$B$2*'SFV+BESS'!$I$9,FS19*$B$4&lt;'SFV+BESS'!$I$7),$B$2*'SFV+BESS'!$I$9-FZ18,IF(AND(FS19&gt;0,FS19*$B$4+FZ18&gt;$B$2*'SFV+BESS'!$I$9,FS19*$B$4&gt;'SFV+BESS'!$I$7,FZ18&lt;$B$2*'SFV+BESS'!$I$9),$B$2*'SFV+BESS'!$I$9-FZ18,IF(AND(FS19&gt;0,FS19*$B$4+FZ18&lt;=$B$2*'SFV+BESS'!$I$9,FS19&gt;'SFV+BESS'!$I$7),'SFV+BESS'!$I$7,0))))</f>
        <v>10.046535063397783</v>
      </c>
      <c r="FU19" s="27">
        <f>IF(AND(FS19&lt;0,FZ18+FS19/$B$5&gt;$H$2,-FS19/'Carga-Descarga Año'!$B$5&lt;'SFV+BESS'!$I$7),FS19/$B$5,IF(AND(FS19&lt;0,FZ18+FS19/$B$5&gt;$H$2,-FS19/'Carga-Descarga Año'!$B$5&gt;'SFV+BESS'!$I$7),-'SFV+BESS'!$I$7,IF(AND(FS19&lt;0,FZ18+FS19/$B$5&lt;$H$2),-MIN('SFV+BESS'!$I$7,FZ18-$H$2),0)))</f>
        <v>0</v>
      </c>
      <c r="FV19" s="2"/>
      <c r="FW19" s="2">
        <f t="shared" si="69"/>
        <v>85.755499999999998</v>
      </c>
      <c r="FX19" s="27">
        <f t="shared" si="44"/>
        <v>0</v>
      </c>
      <c r="FY19" s="27">
        <f t="shared" si="58"/>
        <v>0</v>
      </c>
      <c r="FZ19" s="28">
        <f>IF((FZ18+FT19+FU19)&gt;=$B$2*'SFV+BESS'!$I$9, $B$2*'SFV+BESS'!$I$9, (FZ18+FT19+FU19))</f>
        <v>173.61249999999998</v>
      </c>
      <c r="GA19" s="110">
        <f t="shared" si="45"/>
        <v>5.3721524152113069</v>
      </c>
      <c r="GB19" s="47" t="s">
        <v>8988</v>
      </c>
      <c r="GC19" s="27">
        <f>SUM(FW9:FW728)</f>
        <v>15872.369389313033</v>
      </c>
      <c r="GF19" s="251"/>
      <c r="GG19" s="48">
        <v>0.41666666666666702</v>
      </c>
      <c r="GH19" s="33">
        <f>Gen_Cons_Horario!AP15*(1-$E$3)^($E$4-1)</f>
        <v>103.14154069052196</v>
      </c>
      <c r="GI19" s="33">
        <f>Gen_Cons_Horario!B8061</f>
        <v>59.656000000000006</v>
      </c>
      <c r="GJ19" s="34">
        <f t="shared" si="46"/>
        <v>43.485540690521958</v>
      </c>
      <c r="GK19" s="116">
        <f>IF(AND(GJ19&gt;0,GJ19*$B$4+GQ18&lt;=$B$2*'SFV+BESS'!$I$9,GJ19&lt;'SFV+BESS'!$I$7), GJ19*$B$4, IF(AND(GJ19&gt;0,GJ19*$B$4+GQ18&gt;$B$2*'SFV+BESS'!$I$9,GJ19*$B$4&lt;'SFV+BESS'!$I$7),$B$2*'SFV+BESS'!$I$9-GQ18,IF(AND(GJ19&gt;0,GJ19*$B$4+GQ18&gt;$B$2*'SFV+BESS'!$I$9,GJ19*$B$4&gt;'SFV+BESS'!$I$7,GQ18&lt;$B$2*'SFV+BESS'!$I$9),$B$2*'SFV+BESS'!$I$9-GQ18,IF(AND(GJ19&gt;0,GJ19*$B$4+GQ18&lt;=$B$2*'SFV+BESS'!$I$9,GJ19&gt;'SFV+BESS'!$I$7),'SFV+BESS'!$I$7,0))))</f>
        <v>0</v>
      </c>
      <c r="GL19" s="27">
        <f>IF(AND(GJ19&lt;0,GQ18+GJ19/$B$5&gt;$H$2,-GJ19/'Carga-Descarga Año'!$B$5&lt;'SFV+BESS'!$I$7),GJ19/$B$5,IF(AND(GJ19&lt;0,GQ18+GJ19/$B$5&gt;$H$2,-GJ19/'Carga-Descarga Año'!$B$5&gt;'SFV+BESS'!$I$7),-'SFV+BESS'!$I$7,IF(AND(GJ19&lt;0,GQ18+GJ19/$B$5&lt;$H$2),-MIN('SFV+BESS'!$I$7,GQ18-$H$2),0)))</f>
        <v>0</v>
      </c>
      <c r="GM19" s="2"/>
      <c r="GN19" s="2">
        <f t="shared" si="70"/>
        <v>59.656000000000006</v>
      </c>
      <c r="GO19" s="27">
        <f t="shared" si="48"/>
        <v>0</v>
      </c>
      <c r="GP19" s="27">
        <f t="shared" si="59"/>
        <v>0</v>
      </c>
      <c r="GQ19" s="28">
        <f>IF((GQ18+GK19+GL19)&gt;=$B$2*'SFV+BESS'!$I$9, $B$2*'SFV+BESS'!$I$9, (GQ18+GK19+GL19))</f>
        <v>173.61249999999998</v>
      </c>
      <c r="GR19" s="110">
        <f t="shared" si="49"/>
        <v>43.485540690521958</v>
      </c>
      <c r="GS19" s="47" t="s">
        <v>8988</v>
      </c>
      <c r="GT19" s="27">
        <f>SUM(GN9:GN752)</f>
        <v>18322.264375906463</v>
      </c>
    </row>
    <row r="20" spans="1:202">
      <c r="A20" s="249"/>
      <c r="B20" s="48">
        <v>0.45833333333333298</v>
      </c>
      <c r="C20" s="118">
        <f>Gen_Cons_Horario!AE16*(1-$E$3)^($E$4-1)</f>
        <v>114.26609089127589</v>
      </c>
      <c r="D20" s="2">
        <f>Gen_Cons_Horario!B46</f>
        <v>100.6695</v>
      </c>
      <c r="E20" s="29">
        <f t="shared" si="0"/>
        <v>13.596590891275895</v>
      </c>
      <c r="F20" s="116">
        <f>IF(AND(E20&gt;0,E20*$B$4+L19&lt;=$B$2*'SFV+BESS'!$I$9,E20&lt;'SFV+BESS'!$I$7), E20*$B$4, IF(AND(E20&gt;0,E20*$B$4+L19&gt;$B$2*'SFV+BESS'!$I$9,E20*$B$4&lt;'SFV+BESS'!$I$7),$B$2*'SFV+BESS'!$I$9-L19,IF(AND(E20&gt;0,E20*$B$4+L19&gt;$B$2*'SFV+BESS'!$I$9,E20*$B$4&gt;'SFV+BESS'!$I$7,L19&lt;$B$2*'SFV+BESS'!$I$9),$B$2*'SFV+BESS'!$I$9-L19,IF(AND(E20&gt;0,E20*$B$4+L19&lt;=$B$2*'SFV+BESS'!$I$9,E20&gt;'SFV+BESS'!$I$7),'SFV+BESS'!$I$7,0))))</f>
        <v>12.9167613467121</v>
      </c>
      <c r="G20" s="27">
        <f>IF(AND(E20&lt;0,L19+E20/$B$5&gt;$H$2,-E20/'Carga-Descarga Año'!$B$5&lt;'SFV+BESS'!$I$7),E20/$B$5,IF(AND(E20&lt;0,L19+E20/$B$5&gt;$H$2,-E20/'Carga-Descarga Año'!$B$5&gt;'SFV+BESS'!$I$7),-'SFV+BESS'!$I$7,IF(AND(E20&lt;0,L19+E20/$B$5&lt;$H$2),-MIN('SFV+BESS'!$I$7,L19-$H$2),0)))</f>
        <v>0</v>
      </c>
      <c r="H20" s="2"/>
      <c r="I20" s="2">
        <f t="shared" si="1"/>
        <v>100.6695</v>
      </c>
      <c r="J20" s="27">
        <f t="shared" si="3"/>
        <v>0</v>
      </c>
      <c r="K20" s="27">
        <f t="shared" si="2"/>
        <v>0</v>
      </c>
      <c r="L20" s="28">
        <f>IF((L19+F20+G20)&gt;=$B$2*'SFV+BESS'!$I$9, $B$2*'SFV+BESS'!$I$9, (L19+F20+G20))</f>
        <v>23.8559102616465</v>
      </c>
      <c r="M20" s="110">
        <f t="shared" si="4"/>
        <v>0</v>
      </c>
      <c r="N20" s="111" t="s">
        <v>9064</v>
      </c>
      <c r="O20" s="36">
        <f>SUM(K9:K752)</f>
        <v>313.27958295571443</v>
      </c>
      <c r="R20" s="251"/>
      <c r="S20" s="48">
        <v>0.45833333333333298</v>
      </c>
      <c r="T20" s="2">
        <f>Gen_Cons_Horario!AF16*(1-$E$3)^($E$4-1)</f>
        <v>115.68420825459324</v>
      </c>
      <c r="U20" s="2">
        <f>Gen_Cons_Horario!B790</f>
        <v>100.6695</v>
      </c>
      <c r="V20" s="29">
        <f t="shared" si="5"/>
        <v>15.014708254593245</v>
      </c>
      <c r="W20" s="116">
        <f>IF(AND(V20&gt;0,V20*$B$4+AC19&lt;=$B$2*'SFV+BESS'!$I$9,V20&lt;'SFV+BESS'!$I$7), V20*$B$4, IF(AND(V20&gt;0,V20*$B$4+AC19&gt;$B$2*'SFV+BESS'!$I$9,V20*$B$4&lt;'SFV+BESS'!$I$7),$B$2*'SFV+BESS'!$I$9-AC19,IF(AND(V20&gt;0,V20*$B$4+AC19&gt;$B$2*'SFV+BESS'!$I$9,V20*$B$4&gt;'SFV+BESS'!$I$7,AC19&lt;$B$2*'SFV+BESS'!$I$9),$B$2*'SFV+BESS'!$I$9-AC19,IF(AND(V20&gt;0,V20*$B$4+AC19&lt;=$B$2*'SFV+BESS'!$I$9,V20&gt;'SFV+BESS'!$I$7),'SFV+BESS'!$I$7,0))))</f>
        <v>14.263972841863582</v>
      </c>
      <c r="X20" s="27">
        <f>IF(AND(V20&lt;0,AC19+V20/$B$5&gt;$H$2,-V20/'Carga-Descarga Año'!$B$5&lt;'SFV+BESS'!$I$7),V20/$B$5,IF(AND(V20&lt;0,AC19+V20/$B$5&gt;$H$2,-V20/'Carga-Descarga Año'!$B$5&gt;'SFV+BESS'!$I$7),-'SFV+BESS'!$I$7,IF(AND(V20&lt;0,AC19+V20/$B$5&lt;$H$2),-MIN('SFV+BESS'!$I$7,AC19-$H$2),0)))</f>
        <v>0</v>
      </c>
      <c r="Y20" s="2"/>
      <c r="Z20" s="2">
        <f t="shared" si="60"/>
        <v>100.6695</v>
      </c>
      <c r="AA20" s="27">
        <f t="shared" si="7"/>
        <v>0</v>
      </c>
      <c r="AB20" s="27">
        <f t="shared" si="50"/>
        <v>0</v>
      </c>
      <c r="AC20" s="28">
        <f>IF((AC19+W20+X20)&gt;=$B$2*'SFV+BESS'!$I$9, $B$2*'SFV+BESS'!$I$9, (AC19+W20+X20))</f>
        <v>72.275625323531827</v>
      </c>
      <c r="AD20" s="110">
        <f t="shared" si="8"/>
        <v>0</v>
      </c>
      <c r="AE20" s="111" t="s">
        <v>8989</v>
      </c>
      <c r="AF20" s="36">
        <f>SUM(AB9:AB680)</f>
        <v>0</v>
      </c>
      <c r="AI20" s="251"/>
      <c r="AJ20" s="48">
        <v>0.45833333333333298</v>
      </c>
      <c r="AK20" s="33">
        <f>Gen_Cons_Horario!AG16*(1-$E$3)^($E$4-1)</f>
        <v>115.61736628907755</v>
      </c>
      <c r="AL20" s="33">
        <f>Gen_Cons_Horario!B1462</f>
        <v>0</v>
      </c>
      <c r="AM20" s="34">
        <f t="shared" si="9"/>
        <v>115.61736628907755</v>
      </c>
      <c r="AN20" s="116">
        <f>IF(AND(AM20&gt;0,AM20*$B$4+AT19&lt;=$B$2*'SFV+BESS'!$I$9,AM20&lt;'SFV+BESS'!$I$7), AM20*$B$4, IF(AND(AM20&gt;0,AM20*$B$4+AT19&gt;$B$2*'SFV+BESS'!$I$9,AM20*$B$4&lt;'SFV+BESS'!$I$7),$B$2*'SFV+BESS'!$I$9-AT19,IF(AND(AM20&gt;0,AM20*$B$4+AT19&gt;$B$2*'SFV+BESS'!$I$9,AM20*$B$4&gt;'SFV+BESS'!$I$7,AT19&lt;$B$2*'SFV+BESS'!$I$9),$B$2*'SFV+BESS'!$I$9-AT19,IF(AND(AM20&gt;0,AM20*$B$4+AT19&lt;=$B$2*'SFV+BESS'!$I$9,AM20&gt;'SFV+BESS'!$I$7),'SFV+BESS'!$I$7,0))))</f>
        <v>0</v>
      </c>
      <c r="AO20" s="27">
        <f>IF(AND(AM20&lt;0,AT19+AM20/$B$5&gt;$H$2,-AM20/'Carga-Descarga Año'!$B$5&lt;'SFV+BESS'!$I$7),AM20/$B$5,IF(AND(AM20&lt;0,AT19+AM20/$B$5&gt;$H$2,-AM20/'Carga-Descarga Año'!$B$5&gt;'SFV+BESS'!$I$7),-'SFV+BESS'!$I$7,IF(AND(AM20&lt;0,AT19+AM20/$B$5&lt;$H$2),-MIN('SFV+BESS'!$I$7,AT19-$H$2),0)))</f>
        <v>0</v>
      </c>
      <c r="AP20" s="2"/>
      <c r="AQ20" s="2">
        <f t="shared" si="61"/>
        <v>0</v>
      </c>
      <c r="AR20" s="27">
        <f t="shared" si="11"/>
        <v>0</v>
      </c>
      <c r="AS20" s="27">
        <f t="shared" si="51"/>
        <v>0</v>
      </c>
      <c r="AT20" s="28">
        <f>IF((AT19+AN20+AO20)&gt;=$B$2*'SFV+BESS'!$I$9, $B$2*'SFV+BESS'!$I$9, (AT19+AN20+AO20))</f>
        <v>173.61249999999998</v>
      </c>
      <c r="AU20" s="110">
        <f t="shared" si="12"/>
        <v>115.61736628907755</v>
      </c>
      <c r="AV20" s="111" t="s">
        <v>8989</v>
      </c>
      <c r="AW20" s="36">
        <f>SUM(AS9:AS752)</f>
        <v>0</v>
      </c>
      <c r="AZ20" s="251"/>
      <c r="BA20" s="48">
        <v>0.45833333333333298</v>
      </c>
      <c r="BB20" s="33">
        <f>Gen_Cons_Horario!AH16*(1-$E$3)^($E$4-1)</f>
        <v>100.24824985336119</v>
      </c>
      <c r="BC20" s="33">
        <f>Gen_Cons_Horario!B2206</f>
        <v>0</v>
      </c>
      <c r="BD20" s="34">
        <f t="shared" si="13"/>
        <v>100.24824985336119</v>
      </c>
      <c r="BE20" s="116">
        <f>IF(AND(BD20&gt;0,BD20*$B$4+BK19&lt;=$B$2*'SFV+BESS'!$I$9,BD20&lt;'SFV+BESS'!$I$7), BD20*$B$4, IF(AND(BD20&gt;0,BD20*$B$4+BK19&gt;$B$2*'SFV+BESS'!$I$9,BD20*$B$4&lt;'SFV+BESS'!$I$7),$B$2*'SFV+BESS'!$I$9-BK19,IF(AND(BD20&gt;0,BD20*$B$4+BK19&gt;$B$2*'SFV+BESS'!$I$9,BD20*$B$4&gt;'SFV+BESS'!$I$7,BK19&lt;$B$2*'SFV+BESS'!$I$9),$B$2*'SFV+BESS'!$I$9-BK19,IF(AND(BD20&gt;0,BD20*$B$4+BK19&lt;=$B$2*'SFV+BESS'!$I$9,BD20&gt;'SFV+BESS'!$I$7),'SFV+BESS'!$I$7,0))))</f>
        <v>0</v>
      </c>
      <c r="BF20" s="27">
        <f>IF(AND(BD20&lt;0,BK19+BD20/$B$5&gt;$H$2,-BD20/'Carga-Descarga Año'!$B$5&lt;'SFV+BESS'!$I$7),BD20/$B$5,IF(AND(BD20&lt;0,BK19+BD20/$B$5&gt;$H$2,-BD20/'Carga-Descarga Año'!$B$5&gt;'SFV+BESS'!$I$7),-'SFV+BESS'!$I$7,IF(AND(BD20&lt;0,BK19+BD20/$B$5&lt;$H$2),-MIN('SFV+BESS'!$I$7,BK19-$H$2),0)))</f>
        <v>0</v>
      </c>
      <c r="BG20" s="2"/>
      <c r="BH20" s="2">
        <f t="shared" si="62"/>
        <v>0</v>
      </c>
      <c r="BI20" s="27">
        <f t="shared" si="15"/>
        <v>0</v>
      </c>
      <c r="BJ20" s="27">
        <f t="shared" si="52"/>
        <v>0</v>
      </c>
      <c r="BK20" s="28">
        <f>IF((BK19+BE20+BF20)&gt;=$B$2*'SFV+BESS'!$I$9, $B$2*'SFV+BESS'!$I$9, (BK19+BE20+BF20))</f>
        <v>173.61249999999998</v>
      </c>
      <c r="BL20" s="110">
        <f t="shared" si="16"/>
        <v>100.24824985336119</v>
      </c>
      <c r="BM20" s="111" t="s">
        <v>8989</v>
      </c>
      <c r="BN20" s="36">
        <f>SUM(BJ9:BJ728)</f>
        <v>0</v>
      </c>
      <c r="BQ20" s="251"/>
      <c r="BR20" s="48">
        <v>0.45833333333333298</v>
      </c>
      <c r="BS20" s="33">
        <f>Gen_Cons_Horario!AI16*(1-$E$3)^($E$4-1)</f>
        <v>79.979225615012339</v>
      </c>
      <c r="BT20" s="33">
        <f>Gen_Cons_Horario!B2926</f>
        <v>0</v>
      </c>
      <c r="BU20" s="34">
        <f t="shared" si="53"/>
        <v>79.979225615012339</v>
      </c>
      <c r="BV20" s="116">
        <f>IF(AND(BU20&gt;0,BU20*$B$4+CB19&lt;=$B$2*'SFV+BESS'!$I$9,BU20&lt;'SFV+BESS'!$I$7), BU20*$B$4, IF(AND(BU20&gt;0,BU20*$B$4+CB19&gt;$B$2*'SFV+BESS'!$I$9,BU20*$B$4&lt;'SFV+BESS'!$I$7),$B$2*'SFV+BESS'!$I$9-CB19,IF(AND(BU20&gt;0,BU20*$B$4+CB19&gt;$B$2*'SFV+BESS'!$I$9,BU20*$B$4&gt;'SFV+BESS'!$I$7,CB19&lt;$B$2*'SFV+BESS'!$I$9),$B$2*'SFV+BESS'!$I$9-CB19,IF(AND(BU20&gt;0,BU20*$B$4+CB19&lt;=$B$2*'SFV+BESS'!$I$9,BU20&gt;'SFV+BESS'!$I$7),'SFV+BESS'!$I$7,0))))</f>
        <v>0</v>
      </c>
      <c r="BW20" s="27">
        <f>IF(AND(BU20&lt;0,CB19+BU20/$B$5&gt;$H$2,-BU20/'Carga-Descarga Año'!$B$5&lt;'SFV+BESS'!$I$7),BU20/$B$5,IF(AND(BU20&lt;0,CB19+BU20/$B$5&gt;$H$2,-BU20/'Carga-Descarga Año'!$B$5&gt;'SFV+BESS'!$I$7),-'SFV+BESS'!$I$7,IF(AND(BU20&lt;0,CB19+BU20/$B$5&lt;$H$2),-MIN('SFV+BESS'!$I$7,CB19-$H$2),0)))</f>
        <v>0</v>
      </c>
      <c r="BX20" s="2"/>
      <c r="BY20" s="2">
        <f t="shared" si="63"/>
        <v>0</v>
      </c>
      <c r="BZ20" s="27">
        <f t="shared" si="18"/>
        <v>0</v>
      </c>
      <c r="CA20" s="27">
        <f t="shared" si="19"/>
        <v>0</v>
      </c>
      <c r="CB20" s="28">
        <f>IF((CB19+BV20+BW20)&gt;=$B$2*'SFV+BESS'!$I$9, $B$2*'SFV+BESS'!$I$9, (CB19+BV20+BW20))</f>
        <v>173.61249999999998</v>
      </c>
      <c r="CC20" s="110">
        <f t="shared" si="20"/>
        <v>79.979225615012339</v>
      </c>
      <c r="CD20" s="111" t="s">
        <v>8989</v>
      </c>
      <c r="CE20" s="36">
        <f>SUM(CA9:CA752)</f>
        <v>0</v>
      </c>
      <c r="CH20" s="251"/>
      <c r="CI20" s="48">
        <v>0.45833333333333298</v>
      </c>
      <c r="CJ20" s="220">
        <f>Gen_Cons_Horario!AJ16*(1-$E$3)^($E$4-1)</f>
        <v>71.185968854106946</v>
      </c>
      <c r="CK20" s="33">
        <f>Gen_Cons_Horario!B3670</f>
        <v>0</v>
      </c>
      <c r="CL20" s="34">
        <f t="shared" si="21"/>
        <v>71.185968854106946</v>
      </c>
      <c r="CM20" s="116">
        <f>IF(AND(CL20&gt;0,CL20*$B$4+CS19&lt;=$B$2*'SFV+BESS'!$I$9,CL20&lt;'SFV+BESS'!$I$7), CL20*$B$4, IF(AND(CL20&gt;0,CL20*$B$4+CS19&gt;$B$2*'SFV+BESS'!$I$9,CL20*$B$4&lt;'SFV+BESS'!$I$7),$B$2*'SFV+BESS'!$I$9-CS19,IF(AND(CL20&gt;0,CL20*$B$4+CS19&gt;$B$2*'SFV+BESS'!$I$9,CL20*$B$4&gt;'SFV+BESS'!$I$7,CS19&lt;$B$2*'SFV+BESS'!$I$9),$B$2*'SFV+BESS'!$I$9-CS19,IF(AND(CL20&gt;0,CL20*$B$4+CS19&lt;=$B$2*'SFV+BESS'!$I$9,CL20&gt;'SFV+BESS'!$I$7),'SFV+BESS'!$I$7,0))))</f>
        <v>0</v>
      </c>
      <c r="CN20" s="27">
        <f>IF(AND(CL20&lt;0,CS19+CL20/$B$5&gt;$H$2,-CL20/'Carga-Descarga Año'!$B$5&lt;'SFV+BESS'!$I$7),CL20/$B$5,IF(AND(CL20&lt;0,CS19+CL20/$B$5&gt;$H$2,-CL20/'Carga-Descarga Año'!$B$5&gt;'SFV+BESS'!$I$7),-'SFV+BESS'!$I$7,IF(AND(CL20&lt;0,CS19+CL20/$B$5&lt;$H$2),-MIN('SFV+BESS'!$I$7,CS19-$H$2),0)))</f>
        <v>0</v>
      </c>
      <c r="CO20" s="2"/>
      <c r="CP20" s="2">
        <f t="shared" si="64"/>
        <v>0</v>
      </c>
      <c r="CQ20" s="27">
        <f t="shared" si="23"/>
        <v>0</v>
      </c>
      <c r="CR20" s="27">
        <f t="shared" si="54"/>
        <v>0</v>
      </c>
      <c r="CS20" s="28">
        <f>IF((CS19+CM20+CN20)&gt;=$B$2*'SFV+BESS'!$I$9, $B$2*'SFV+BESS'!$I$9, (CS19+CM20+CN20))</f>
        <v>173.61249999999998</v>
      </c>
      <c r="CT20" s="110">
        <f t="shared" si="24"/>
        <v>71.185968854106946</v>
      </c>
      <c r="CU20" s="111" t="s">
        <v>8989</v>
      </c>
      <c r="CV20" s="36">
        <f>SUM(CR9:CR728)</f>
        <v>0</v>
      </c>
      <c r="CY20" s="251"/>
      <c r="CZ20" s="48">
        <v>0.45833333333333298</v>
      </c>
      <c r="DA20" s="33">
        <f>Gen_Cons_Horario!AK16*(1-$E$3)^($E$4-1)</f>
        <v>79.260499325489363</v>
      </c>
      <c r="DB20" s="33">
        <f>Gen_Cons_Horario!B4390</f>
        <v>0</v>
      </c>
      <c r="DC20" s="34">
        <f t="shared" si="25"/>
        <v>79.260499325489363</v>
      </c>
      <c r="DD20" s="116">
        <f>IF(AND(DC20&gt;0,DC20*$B$4+DJ19&lt;=$B$2*'SFV+BESS'!$I$9,DC20&lt;'SFV+BESS'!$I$7), DC20*$B$4, IF(AND(DC20&gt;0,DC20*$B$4+DJ19&gt;$B$2*'SFV+BESS'!$I$9,DC20*$B$4&lt;'SFV+BESS'!$I$7),$B$2*'SFV+BESS'!$I$9-DJ19,IF(AND(DC20&gt;0,DC20*$B$4+DJ19&gt;$B$2*'SFV+BESS'!$I$9,DC20*$B$4&gt;'SFV+BESS'!$I$7,DJ19&lt;$B$2*'SFV+BESS'!$I$9),$B$2*'SFV+BESS'!$I$9-DJ19,IF(AND(DC20&gt;0,DC20*$B$4+DJ19&lt;=$B$2*'SFV+BESS'!$I$9,DC20&gt;'SFV+BESS'!$I$7),'SFV+BESS'!$I$7,0))))</f>
        <v>0</v>
      </c>
      <c r="DE20" s="27">
        <f>IF(AND(DC20&lt;0,DJ19+DC20/$B$5&gt;$H$2,-DC20/'Carga-Descarga Año'!$B$5&lt;'SFV+BESS'!$I$7),DC20/$B$5,IF(AND(DC20&lt;0,DJ19+DC20/$B$5&gt;$H$2,-DC20/'Carga-Descarga Año'!$B$5&gt;'SFV+BESS'!$I$7),-'SFV+BESS'!$I$7,IF(AND(DC20&lt;0,DJ19+DC20/$B$5&lt;$H$2),-MIN('SFV+BESS'!$I$7,DJ19-$H$2),0)))</f>
        <v>0</v>
      </c>
      <c r="DF20" s="2"/>
      <c r="DG20" s="2">
        <f t="shared" si="65"/>
        <v>0</v>
      </c>
      <c r="DH20" s="27">
        <f t="shared" si="27"/>
        <v>0</v>
      </c>
      <c r="DI20" s="27">
        <f t="shared" si="28"/>
        <v>0</v>
      </c>
      <c r="DJ20" s="28">
        <f>IF((DJ19+DD20+DE20)&gt;=$B$2*'SFV+BESS'!$I$9, $B$2*'SFV+BESS'!$I$9, (DJ19+DD20+DE20))</f>
        <v>173.61249999999998</v>
      </c>
      <c r="DK20" s="110">
        <f t="shared" si="29"/>
        <v>79.260499325489363</v>
      </c>
      <c r="DL20" s="111" t="s">
        <v>8989</v>
      </c>
      <c r="DM20" s="36">
        <f>SUM(DI9:DI752)</f>
        <v>0</v>
      </c>
      <c r="DP20" s="251"/>
      <c r="DQ20" s="48">
        <v>0.45833333333333298</v>
      </c>
      <c r="DR20" s="33">
        <f>Gen_Cons_Horario!AL16*(1-$E$3)^($E$4-1)</f>
        <v>83.030986709775661</v>
      </c>
      <c r="DS20" s="33">
        <f>Gen_Cons_Horario!B5134</f>
        <v>0</v>
      </c>
      <c r="DT20" s="34">
        <f t="shared" si="30"/>
        <v>83.030986709775661</v>
      </c>
      <c r="DU20" s="116">
        <f>IF(AND(DT20&gt;0,DT20*$B$4+EA19&lt;=$B$2*'SFV+BESS'!$I$9,DT20&lt;'SFV+BESS'!$I$7), DT20*$B$4, IF(AND(DT20&gt;0,DT20*$B$4+EA19&gt;$B$2*'SFV+BESS'!$I$9,DT20*$B$4&lt;'SFV+BESS'!$I$7),$B$2*'SFV+BESS'!$I$9-EA19,IF(AND(DT20&gt;0,DT20*$B$4+EA19&gt;$B$2*'SFV+BESS'!$I$9,DT20*$B$4&gt;'SFV+BESS'!$I$7,EA19&lt;$B$2*'SFV+BESS'!$I$9),$B$2*'SFV+BESS'!$I$9-EA19,IF(AND(DT20&gt;0,DT20*$B$4+EA19&lt;=$B$2*'SFV+BESS'!$I$9,DT20&gt;'SFV+BESS'!$I$7),'SFV+BESS'!$I$7,0))))</f>
        <v>0</v>
      </c>
      <c r="DV20" s="27">
        <f>IF(AND(DT20&lt;0,EA19+DT20/$B$5&gt;$H$2,-DT20/'Carga-Descarga Año'!$B$5&lt;'SFV+BESS'!$I$7),DT20/$B$5,IF(AND(DT20&lt;0,EA19+DT20/$B$5&gt;$H$2,-DT20/'Carga-Descarga Año'!$B$5&gt;'SFV+BESS'!$I$7),-'SFV+BESS'!$I$7,IF(AND(DT20&lt;0,EA19+DT20/$B$5&lt;$H$2),-MIN('SFV+BESS'!$I$7,EA19-$H$2),0)))</f>
        <v>0</v>
      </c>
      <c r="DW20" s="2"/>
      <c r="DX20" s="2">
        <f t="shared" si="66"/>
        <v>0</v>
      </c>
      <c r="DY20" s="27">
        <f t="shared" si="32"/>
        <v>0</v>
      </c>
      <c r="DZ20" s="27">
        <f t="shared" si="55"/>
        <v>0</v>
      </c>
      <c r="EA20" s="28">
        <f>IF((EA19+DU20+DV20)&gt;=$B$2*'SFV+BESS'!$I$9, $B$2*'SFV+BESS'!$I$9, (EA19+DU20+DV20))</f>
        <v>173.61249999999998</v>
      </c>
      <c r="EB20" s="110">
        <f t="shared" si="33"/>
        <v>83.030986709775661</v>
      </c>
      <c r="EC20" s="111" t="s">
        <v>8989</v>
      </c>
      <c r="ED20" s="36">
        <f>SUM(DZ9:DZ752)</f>
        <v>0</v>
      </c>
      <c r="EG20" s="251"/>
      <c r="EH20" s="48">
        <v>0.45833333333333298</v>
      </c>
      <c r="EI20" s="33">
        <f>Gen_Cons_Horario!AM16*(1-$E$3)^($E$4-1)</f>
        <v>98.155127964009495</v>
      </c>
      <c r="EJ20" s="33">
        <f>Gen_Cons_Horario!B5878</f>
        <v>0</v>
      </c>
      <c r="EK20" s="34">
        <f t="shared" si="34"/>
        <v>98.155127964009495</v>
      </c>
      <c r="EL20" s="116">
        <f>IF(AND(EK20&gt;0,EK20*$B$4+ER19&lt;=$B$2*'SFV+BESS'!$I$9,EK20&lt;'SFV+BESS'!$I$7), EK20*$B$4, IF(AND(EK20&gt;0,EK20*$B$4+ER19&gt;$B$2*'SFV+BESS'!$I$9,EK20*$B$4&lt;'SFV+BESS'!$I$7),$B$2*'SFV+BESS'!$I$9-ER19,IF(AND(EK20&gt;0,EK20*$B$4+ER19&gt;$B$2*'SFV+BESS'!$I$9,EK20*$B$4&gt;'SFV+BESS'!$I$7,ER19&lt;$B$2*'SFV+BESS'!$I$9),$B$2*'SFV+BESS'!$I$9-ER19,IF(AND(EK20&gt;0,EK20*$B$4+ER19&lt;=$B$2*'SFV+BESS'!$I$9,EK20&gt;'SFV+BESS'!$I$7),'SFV+BESS'!$I$7,0))))</f>
        <v>0</v>
      </c>
      <c r="EM20" s="27">
        <f>IF(AND(EK20&lt;0,ER19+EK20/$B$5&gt;$H$2,-EK20/'Carga-Descarga Año'!$B$5&lt;'SFV+BESS'!$I$7),EK20/$B$5,IF(AND(EK20&lt;0,ER19+EK20/$B$5&gt;$H$2,-EK20/'Carga-Descarga Año'!$B$5&gt;'SFV+BESS'!$I$7),-'SFV+BESS'!$I$7,IF(AND(EK20&lt;0,ER19+EK20/$B$5&lt;$H$2),-MIN('SFV+BESS'!$I$7,ER19-$H$2),0)))</f>
        <v>0</v>
      </c>
      <c r="EN20" s="2"/>
      <c r="EO20" s="2">
        <f t="shared" si="67"/>
        <v>0</v>
      </c>
      <c r="EP20" s="27">
        <f t="shared" si="36"/>
        <v>0</v>
      </c>
      <c r="EQ20" s="27">
        <f t="shared" si="56"/>
        <v>0</v>
      </c>
      <c r="ER20" s="28">
        <f>IF((ER19+EL20+EM20)&gt;=$B$2*'SFV+BESS'!$I$9, $B$2*'SFV+BESS'!$I$9, (ER19+EL20+EM20))</f>
        <v>173.61249999999998</v>
      </c>
      <c r="ES20" s="110">
        <f t="shared" si="37"/>
        <v>98.155127964009495</v>
      </c>
      <c r="ET20" s="111" t="s">
        <v>8989</v>
      </c>
      <c r="EU20" s="36">
        <f>SUM(EQ9:EQ728)</f>
        <v>0</v>
      </c>
      <c r="EX20" s="251"/>
      <c r="EY20" s="48">
        <v>0.45833333333333298</v>
      </c>
      <c r="EZ20" s="33">
        <f>Gen_Cons_Horario!AN16*(1-$E$3)^($E$4-1)</f>
        <v>105.54601066041208</v>
      </c>
      <c r="FA20" s="33">
        <f>Gen_Cons_Horario!B6598</f>
        <v>0</v>
      </c>
      <c r="FB20" s="34">
        <f t="shared" si="38"/>
        <v>105.54601066041208</v>
      </c>
      <c r="FC20" s="116">
        <f>IF(AND(FB20&gt;0,FB20*$B$4+FI19&lt;=$B$2*'SFV+BESS'!$I$9,FB20&lt;'SFV+BESS'!$I$7), FB20*$B$4, IF(AND(FB20&gt;0,FB20*$B$4+FI19&gt;$B$2*'SFV+BESS'!$I$9,FB20*$B$4&lt;'SFV+BESS'!$I$7),$B$2*'SFV+BESS'!$I$9-FI19,IF(AND(FB20&gt;0,FB20*$B$4+FI19&gt;$B$2*'SFV+BESS'!$I$9,FB20*$B$4&gt;'SFV+BESS'!$I$7,FI19&lt;$B$2*'SFV+BESS'!$I$9),$B$2*'SFV+BESS'!$I$9-FI19,IF(AND(FB20&gt;0,FB20*$B$4+FI19&lt;=$B$2*'SFV+BESS'!$I$9,FB20&gt;'SFV+BESS'!$I$7),'SFV+BESS'!$I$7,0))))</f>
        <v>0</v>
      </c>
      <c r="FD20" s="27">
        <f>IF(AND(FB20&lt;0,FI19+FB20/$B$5&gt;$H$2,-FB20/'Carga-Descarga Año'!$B$5&lt;'SFV+BESS'!$I$7),FB20/$B$5,IF(AND(FB20&lt;0,FI19+FB20/$B$5&gt;$H$2,-FB20/'Carga-Descarga Año'!$B$5&gt;'SFV+BESS'!$I$7),-'SFV+BESS'!$I$7,IF(AND(FB20&lt;0,FI19+FB20/$B$5&lt;$H$2),-MIN('SFV+BESS'!$I$7,FI19-$H$2),0)))</f>
        <v>0</v>
      </c>
      <c r="FE20" s="2"/>
      <c r="FF20" s="2">
        <f t="shared" si="68"/>
        <v>0</v>
      </c>
      <c r="FG20" s="27">
        <f t="shared" si="40"/>
        <v>0</v>
      </c>
      <c r="FH20" s="27">
        <f t="shared" si="57"/>
        <v>0</v>
      </c>
      <c r="FI20" s="28">
        <f>IF((FI19+FC20+FD20)&gt;=$B$2*'SFV+BESS'!$I$9, $B$2*'SFV+BESS'!$I$9, (FI19+FC20+FD20))</f>
        <v>173.61249999999998</v>
      </c>
      <c r="FJ20" s="110">
        <f t="shared" si="41"/>
        <v>105.54601066041208</v>
      </c>
      <c r="FK20" s="111" t="s">
        <v>8989</v>
      </c>
      <c r="FL20" s="36">
        <f>SUM(FH9:FH752)</f>
        <v>0</v>
      </c>
      <c r="FO20" s="251"/>
      <c r="FP20" s="48">
        <v>0.45833333333333298</v>
      </c>
      <c r="FQ20" s="33">
        <f>Gen_Cons_Horario!AO16*(1-$E$3)^($E$4-1)</f>
        <v>111.79188536815481</v>
      </c>
      <c r="FR20" s="33">
        <f>Gen_Cons_Horario!B7342</f>
        <v>85.755499999999998</v>
      </c>
      <c r="FS20" s="34">
        <f t="shared" si="42"/>
        <v>26.036385368154811</v>
      </c>
      <c r="FT20" s="116">
        <f>IF(AND(FS20&gt;0,FS20*$B$4+FZ19&lt;=$B$2*'SFV+BESS'!$I$9,FS20&lt;'SFV+BESS'!$I$7), FS20*$B$4, IF(AND(FS20&gt;0,FS20*$B$4+FZ19&gt;$B$2*'SFV+BESS'!$I$9,FS20*$B$4&lt;'SFV+BESS'!$I$7),$B$2*'SFV+BESS'!$I$9-FZ19,IF(AND(FS20&gt;0,FS20*$B$4+FZ19&gt;$B$2*'SFV+BESS'!$I$9,FS20*$B$4&gt;'SFV+BESS'!$I$7,FZ19&lt;$B$2*'SFV+BESS'!$I$9),$B$2*'SFV+BESS'!$I$9-FZ19,IF(AND(FS20&gt;0,FS20*$B$4+FZ19&lt;=$B$2*'SFV+BESS'!$I$9,FS20&gt;'SFV+BESS'!$I$7),'SFV+BESS'!$I$7,0))))</f>
        <v>0</v>
      </c>
      <c r="FU20" s="27">
        <f>IF(AND(FS20&lt;0,FZ19+FS20/$B$5&gt;$H$2,-FS20/'Carga-Descarga Año'!$B$5&lt;'SFV+BESS'!$I$7),FS20/$B$5,IF(AND(FS20&lt;0,FZ19+FS20/$B$5&gt;$H$2,-FS20/'Carga-Descarga Año'!$B$5&gt;'SFV+BESS'!$I$7),-'SFV+BESS'!$I$7,IF(AND(FS20&lt;0,FZ19+FS20/$B$5&lt;$H$2),-MIN('SFV+BESS'!$I$7,FZ19-$H$2),0)))</f>
        <v>0</v>
      </c>
      <c r="FV20" s="2"/>
      <c r="FW20" s="2">
        <f t="shared" si="69"/>
        <v>85.755499999999998</v>
      </c>
      <c r="FX20" s="27">
        <f t="shared" si="44"/>
        <v>0</v>
      </c>
      <c r="FY20" s="27">
        <f t="shared" si="58"/>
        <v>0</v>
      </c>
      <c r="FZ20" s="28">
        <f>IF((FZ19+FT20+FU20)&gt;=$B$2*'SFV+BESS'!$I$9, $B$2*'SFV+BESS'!$I$9, (FZ19+FT20+FU20))</f>
        <v>173.61249999999998</v>
      </c>
      <c r="GA20" s="110">
        <f t="shared" si="45"/>
        <v>26.036385368154811</v>
      </c>
      <c r="GB20" s="111" t="s">
        <v>8989</v>
      </c>
      <c r="GC20" s="36">
        <f>SUM(FY9:FY728)</f>
        <v>0</v>
      </c>
      <c r="GF20" s="251"/>
      <c r="GG20" s="48">
        <v>0.45833333333333298</v>
      </c>
      <c r="GH20" s="33">
        <f>Gen_Cons_Horario!AP16*(1-$E$3)^($E$4-1)</f>
        <v>113.11824732914998</v>
      </c>
      <c r="GI20" s="33">
        <f>Gen_Cons_Horario!B8062</f>
        <v>59.656000000000006</v>
      </c>
      <c r="GJ20" s="34">
        <f t="shared" si="46"/>
        <v>53.462247329149974</v>
      </c>
      <c r="GK20" s="116">
        <f>IF(AND(GJ20&gt;0,GJ20*$B$4+GQ19&lt;=$B$2*'SFV+BESS'!$I$9,GJ20&lt;'SFV+BESS'!$I$7), GJ20*$B$4, IF(AND(GJ20&gt;0,GJ20*$B$4+GQ19&gt;$B$2*'SFV+BESS'!$I$9,GJ20*$B$4&lt;'SFV+BESS'!$I$7),$B$2*'SFV+BESS'!$I$9-GQ19,IF(AND(GJ20&gt;0,GJ20*$B$4+GQ19&gt;$B$2*'SFV+BESS'!$I$9,GJ20*$B$4&gt;'SFV+BESS'!$I$7,GQ19&lt;$B$2*'SFV+BESS'!$I$9),$B$2*'SFV+BESS'!$I$9-GQ19,IF(AND(GJ20&gt;0,GJ20*$B$4+GQ19&lt;=$B$2*'SFV+BESS'!$I$9,GJ20&gt;'SFV+BESS'!$I$7),'SFV+BESS'!$I$7,0))))</f>
        <v>0</v>
      </c>
      <c r="GL20" s="27">
        <f>IF(AND(GJ20&lt;0,GQ19+GJ20/$B$5&gt;$H$2,-GJ20/'Carga-Descarga Año'!$B$5&lt;'SFV+BESS'!$I$7),GJ20/$B$5,IF(AND(GJ20&lt;0,GQ19+GJ20/$B$5&gt;$H$2,-GJ20/'Carga-Descarga Año'!$B$5&gt;'SFV+BESS'!$I$7),-'SFV+BESS'!$I$7,IF(AND(GJ20&lt;0,GQ19+GJ20/$B$5&lt;$H$2),-MIN('SFV+BESS'!$I$7,GQ19-$H$2),0)))</f>
        <v>0</v>
      </c>
      <c r="GM20" s="2"/>
      <c r="GN20" s="2">
        <f t="shared" si="70"/>
        <v>59.656000000000006</v>
      </c>
      <c r="GO20" s="27">
        <f t="shared" si="48"/>
        <v>0</v>
      </c>
      <c r="GP20" s="27">
        <f t="shared" si="59"/>
        <v>0</v>
      </c>
      <c r="GQ20" s="28">
        <f>IF((GQ19+GK20+GL20)&gt;=$B$2*'SFV+BESS'!$I$9, $B$2*'SFV+BESS'!$I$9, (GQ19+GK20+GL20))</f>
        <v>173.61249999999998</v>
      </c>
      <c r="GR20" s="110">
        <f t="shared" si="49"/>
        <v>53.462247329149974</v>
      </c>
      <c r="GS20" s="111" t="s">
        <v>8989</v>
      </c>
      <c r="GT20" s="36">
        <f>SUM(GP9:GP752)</f>
        <v>0</v>
      </c>
    </row>
    <row r="21" spans="1:202">
      <c r="A21" s="249"/>
      <c r="B21" s="48">
        <v>0.5</v>
      </c>
      <c r="C21" s="118">
        <f>Gen_Cons_Horario!AE17*(1-$E$3)^($E$4-1)</f>
        <v>123.83891499519927</v>
      </c>
      <c r="D21" s="2">
        <f>Gen_Cons_Horario!B47</f>
        <v>100.6695</v>
      </c>
      <c r="E21" s="29">
        <f t="shared" si="0"/>
        <v>23.169414995199276</v>
      </c>
      <c r="F21" s="116">
        <f>IF(AND(E21&gt;0,E21*$B$4+L20&lt;=$B$2*'SFV+BESS'!$I$9,E21&lt;'SFV+BESS'!$I$7), E21*$B$4, IF(AND(E21&gt;0,E21*$B$4+L20&gt;$B$2*'SFV+BESS'!$I$9,E21*$B$4&lt;'SFV+BESS'!$I$7),$B$2*'SFV+BESS'!$I$9-L20,IF(AND(E21&gt;0,E21*$B$4+L20&gt;$B$2*'SFV+BESS'!$I$9,E21*$B$4&gt;'SFV+BESS'!$I$7,L20&lt;$B$2*'SFV+BESS'!$I$9),$B$2*'SFV+BESS'!$I$9-L20,IF(AND(E21&gt;0,E21*$B$4+L20&lt;=$B$2*'SFV+BESS'!$I$9,E21&gt;'SFV+BESS'!$I$7),'SFV+BESS'!$I$7,0))))</f>
        <v>22.010944245439312</v>
      </c>
      <c r="G21" s="27">
        <f>IF(AND(E21&lt;0,L20+E21/$B$5&gt;$H$2,-E21/'Carga-Descarga Año'!$B$5&lt;'SFV+BESS'!$I$7),E21/$B$5,IF(AND(E21&lt;0,L20+E21/$B$5&gt;$H$2,-E21/'Carga-Descarga Año'!$B$5&gt;'SFV+BESS'!$I$7),-'SFV+BESS'!$I$7,IF(AND(E21&lt;0,L20+E21/$B$5&lt;$H$2),-MIN('SFV+BESS'!$I$7,L20-$H$2),0)))</f>
        <v>0</v>
      </c>
      <c r="H21" s="2"/>
      <c r="I21" s="2">
        <f t="shared" si="1"/>
        <v>100.6695</v>
      </c>
      <c r="J21" s="27">
        <f t="shared" si="3"/>
        <v>0</v>
      </c>
      <c r="K21" s="27">
        <f t="shared" si="2"/>
        <v>0</v>
      </c>
      <c r="L21" s="28">
        <f>IF((L20+F21+G21)&gt;=$B$2*'SFV+BESS'!$I$9, $B$2*'SFV+BESS'!$I$9, (L20+F21+G21))</f>
        <v>45.866854507085812</v>
      </c>
      <c r="M21" s="110">
        <f t="shared" si="4"/>
        <v>0</v>
      </c>
      <c r="N21" s="47" t="s">
        <v>8991</v>
      </c>
      <c r="O21" s="113">
        <f>O18+O19+O20</f>
        <v>34376.77000000004</v>
      </c>
      <c r="R21" s="251"/>
      <c r="S21" s="48">
        <v>0.5</v>
      </c>
      <c r="T21" s="2">
        <f>Gen_Cons_Horario!AF17*(1-$E$3)^($E$4-1)</f>
        <v>127.13809025999851</v>
      </c>
      <c r="U21" s="2">
        <f>Gen_Cons_Horario!B791</f>
        <v>100.6695</v>
      </c>
      <c r="V21" s="34">
        <f>T21-U21</f>
        <v>26.468590259998507</v>
      </c>
      <c r="W21" s="116">
        <f>IF(AND(V21&gt;0,V21*$B$4+AC20&lt;=$B$2*'SFV+BESS'!$I$9,V21&lt;'SFV+BESS'!$I$7), V21*$B$4, IF(AND(V21&gt;0,V21*$B$4+AC20&gt;$B$2*'SFV+BESS'!$I$9,V21*$B$4&lt;'SFV+BESS'!$I$7),$B$2*'SFV+BESS'!$I$9-AC20,IF(AND(V21&gt;0,V21*$B$4+AC20&gt;$B$2*'SFV+BESS'!$I$9,V21*$B$4&gt;'SFV+BESS'!$I$7,AC20&lt;$B$2*'SFV+BESS'!$I$9),$B$2*'SFV+BESS'!$I$9-AC20,IF(AND(V21&gt;0,V21*$B$4+AC20&lt;=$B$2*'SFV+BESS'!$I$9,V21&gt;'SFV+BESS'!$I$7),'SFV+BESS'!$I$7,0))))</f>
        <v>25.145160746998581</v>
      </c>
      <c r="X21" s="27">
        <f>IF(AND(V21&lt;0,AC20+V21/$B$5&gt;$H$2,-V21/'Carga-Descarga Año'!$B$5&lt;'SFV+BESS'!$I$7),V21/$B$5,IF(AND(V21&lt;0,AC20+V21/$B$5&gt;$H$2,-V21/'Carga-Descarga Año'!$B$5&gt;'SFV+BESS'!$I$7),-'SFV+BESS'!$I$7,IF(AND(V21&lt;0,AC20+V21/$B$5&lt;$H$2),-MIN('SFV+BESS'!$I$7,AC20-$H$2),0)))</f>
        <v>0</v>
      </c>
      <c r="Y21" s="33"/>
      <c r="Z21" s="33">
        <f t="shared" si="60"/>
        <v>100.6695</v>
      </c>
      <c r="AA21" s="27">
        <f t="shared" si="7"/>
        <v>0</v>
      </c>
      <c r="AB21" s="27">
        <f t="shared" si="50"/>
        <v>0</v>
      </c>
      <c r="AC21" s="28">
        <f>IF((AC20+W21+X21)&gt;=$B$2*'SFV+BESS'!$I$9, $B$2*'SFV+BESS'!$I$9, (AC20+W21+X21))</f>
        <v>97.420786070530411</v>
      </c>
      <c r="AD21" s="110">
        <f t="shared" si="8"/>
        <v>0</v>
      </c>
      <c r="AE21" s="47" t="s">
        <v>8991</v>
      </c>
      <c r="AF21" s="113">
        <f>AF18+AF19+AF20</f>
        <v>20875.871499999932</v>
      </c>
      <c r="AI21" s="251"/>
      <c r="AJ21" s="48">
        <v>0.5</v>
      </c>
      <c r="AK21" s="33">
        <f>Gen_Cons_Horario!AG17*(1-$E$3)^($E$4-1)</f>
        <v>127.24751556075989</v>
      </c>
      <c r="AL21" s="33">
        <f>Gen_Cons_Horario!B1463</f>
        <v>0</v>
      </c>
      <c r="AM21" s="34">
        <f>AK21-AL21</f>
        <v>127.24751556075989</v>
      </c>
      <c r="AN21" s="116">
        <f>IF(AND(AM21&gt;0,AM21*$B$4+AT20&lt;=$B$2*'SFV+BESS'!$I$9,AM21&lt;'SFV+BESS'!$I$7), AM21*$B$4, IF(AND(AM21&gt;0,AM21*$B$4+AT20&gt;$B$2*'SFV+BESS'!$I$9,AM21*$B$4&lt;'SFV+BESS'!$I$7),$B$2*'SFV+BESS'!$I$9-AT20,IF(AND(AM21&gt;0,AM21*$B$4+AT20&gt;$B$2*'SFV+BESS'!$I$9,AM21*$B$4&gt;'SFV+BESS'!$I$7,AT20&lt;$B$2*'SFV+BESS'!$I$9),$B$2*'SFV+BESS'!$I$9-AT20,IF(AND(AM21&gt;0,AM21*$B$4+AT20&lt;=$B$2*'SFV+BESS'!$I$9,AM21&gt;'SFV+BESS'!$I$7),'SFV+BESS'!$I$7,0))))</f>
        <v>0</v>
      </c>
      <c r="AO21" s="27">
        <f>IF(AND(AM21&lt;0,AT20+AM21/$B$5&gt;$H$2,-AM21/'Carga-Descarga Año'!$B$5&lt;'SFV+BESS'!$I$7),AM21/$B$5,IF(AND(AM21&lt;0,AT20+AM21/$B$5&gt;$H$2,-AM21/'Carga-Descarga Año'!$B$5&gt;'SFV+BESS'!$I$7),-'SFV+BESS'!$I$7,IF(AND(AM21&lt;0,AT20+AM21/$B$5&lt;$H$2),-MIN('SFV+BESS'!$I$7,AT20-$H$2),0)))</f>
        <v>0</v>
      </c>
      <c r="AP21" s="33"/>
      <c r="AQ21" s="33">
        <f t="shared" si="61"/>
        <v>0</v>
      </c>
      <c r="AR21" s="27">
        <f t="shared" si="11"/>
        <v>0</v>
      </c>
      <c r="AS21" s="27">
        <f t="shared" si="51"/>
        <v>0</v>
      </c>
      <c r="AT21" s="28">
        <f>IF((AT20+AN21+AO21)&gt;=$B$2*'SFV+BESS'!$I$9, $B$2*'SFV+BESS'!$I$9, (AT20+AN21+AO21))</f>
        <v>173.61249999999998</v>
      </c>
      <c r="AU21" s="110">
        <f t="shared" si="12"/>
        <v>127.24751556075989</v>
      </c>
      <c r="AV21" s="47" t="s">
        <v>8991</v>
      </c>
      <c r="AW21" s="113">
        <f>AW18+AW19+AW20</f>
        <v>11647.83399999999</v>
      </c>
      <c r="AZ21" s="251"/>
      <c r="BA21" s="48">
        <v>0.5</v>
      </c>
      <c r="BB21" s="33">
        <f>Gen_Cons_Horario!AH17*(1-$E$3)^($E$4-1)</f>
        <v>110.01903443945878</v>
      </c>
      <c r="BC21" s="33">
        <f>Gen_Cons_Horario!B2207</f>
        <v>0</v>
      </c>
      <c r="BD21" s="34">
        <f>BB21-BC21</f>
        <v>110.01903443945878</v>
      </c>
      <c r="BE21" s="116">
        <f>IF(AND(BD21&gt;0,BD21*$B$4+BK20&lt;=$B$2*'SFV+BESS'!$I$9,BD21&lt;'SFV+BESS'!$I$7), BD21*$B$4, IF(AND(BD21&gt;0,BD21*$B$4+BK20&gt;$B$2*'SFV+BESS'!$I$9,BD21*$B$4&lt;'SFV+BESS'!$I$7),$B$2*'SFV+BESS'!$I$9-BK20,IF(AND(BD21&gt;0,BD21*$B$4+BK20&gt;$B$2*'SFV+BESS'!$I$9,BD21*$B$4&gt;'SFV+BESS'!$I$7,BK20&lt;$B$2*'SFV+BESS'!$I$9),$B$2*'SFV+BESS'!$I$9-BK20,IF(AND(BD21&gt;0,BD21*$B$4+BK20&lt;=$B$2*'SFV+BESS'!$I$9,BD21&gt;'SFV+BESS'!$I$7),'SFV+BESS'!$I$7,0))))</f>
        <v>0</v>
      </c>
      <c r="BF21" s="27">
        <f>IF(AND(BD21&lt;0,BK20+BD21/$B$5&gt;$H$2,-BD21/'Carga-Descarga Año'!$B$5&lt;'SFV+BESS'!$I$7),BD21/$B$5,IF(AND(BD21&lt;0,BK20+BD21/$B$5&gt;$H$2,-BD21/'Carga-Descarga Año'!$B$5&gt;'SFV+BESS'!$I$7),-'SFV+BESS'!$I$7,IF(AND(BD21&lt;0,BK20+BD21/$B$5&lt;$H$2),-MIN('SFV+BESS'!$I$7,BK20-$H$2),0)))</f>
        <v>0</v>
      </c>
      <c r="BG21" s="33"/>
      <c r="BH21" s="33">
        <f t="shared" si="62"/>
        <v>0</v>
      </c>
      <c r="BI21" s="27">
        <f t="shared" si="15"/>
        <v>0</v>
      </c>
      <c r="BJ21" s="27">
        <f t="shared" si="52"/>
        <v>0</v>
      </c>
      <c r="BK21" s="28">
        <f>IF((BK20+BE21+BF21)&gt;=$B$2*'SFV+BESS'!$I$9, $B$2*'SFV+BESS'!$I$9, (BK20+BE21+BF21))</f>
        <v>173.61249999999998</v>
      </c>
      <c r="BL21" s="110">
        <f t="shared" si="16"/>
        <v>110.01903443945878</v>
      </c>
      <c r="BM21" s="47" t="s">
        <v>8991</v>
      </c>
      <c r="BN21" s="113">
        <f>BN18+BN19+BN20</f>
        <v>0</v>
      </c>
      <c r="BQ21" s="251"/>
      <c r="BR21" s="48">
        <v>0.5</v>
      </c>
      <c r="BS21" s="33">
        <f>Gen_Cons_Horario!AI17*(1-$E$3)^($E$4-1)</f>
        <v>93.046254025352383</v>
      </c>
      <c r="BT21" s="33">
        <f>Gen_Cons_Horario!B2927</f>
        <v>0</v>
      </c>
      <c r="BU21" s="34">
        <f>BS21-BT21</f>
        <v>93.046254025352383</v>
      </c>
      <c r="BV21" s="116">
        <f>IF(AND(BU21&gt;0,BU21*$B$4+CB20&lt;=$B$2*'SFV+BESS'!$I$9,BU21&lt;'SFV+BESS'!$I$7), BU21*$B$4, IF(AND(BU21&gt;0,BU21*$B$4+CB20&gt;$B$2*'SFV+BESS'!$I$9,BU21*$B$4&lt;'SFV+BESS'!$I$7),$B$2*'SFV+BESS'!$I$9-CB20,IF(AND(BU21&gt;0,BU21*$B$4+CB20&gt;$B$2*'SFV+BESS'!$I$9,BU21*$B$4&gt;'SFV+BESS'!$I$7,CB20&lt;$B$2*'SFV+BESS'!$I$9),$B$2*'SFV+BESS'!$I$9-CB20,IF(AND(BU21&gt;0,BU21*$B$4+CB20&lt;=$B$2*'SFV+BESS'!$I$9,BU21&gt;'SFV+BESS'!$I$7),'SFV+BESS'!$I$7,0))))</f>
        <v>0</v>
      </c>
      <c r="BW21" s="27">
        <f>IF(AND(BU21&lt;0,CB20+BU21/$B$5&gt;$H$2,-BU21/'Carga-Descarga Año'!$B$5&lt;'SFV+BESS'!$I$7),BU21/$B$5,IF(AND(BU21&lt;0,CB20+BU21/$B$5&gt;$H$2,-BU21/'Carga-Descarga Año'!$B$5&gt;'SFV+BESS'!$I$7),-'SFV+BESS'!$I$7,IF(AND(BU21&lt;0,CB20+BU21/$B$5&lt;$H$2),-MIN('SFV+BESS'!$I$7,CB20-$H$2),0)))</f>
        <v>0</v>
      </c>
      <c r="BX21" s="33"/>
      <c r="BY21" s="33">
        <f t="shared" si="63"/>
        <v>0</v>
      </c>
      <c r="BZ21" s="27">
        <f t="shared" si="18"/>
        <v>0</v>
      </c>
      <c r="CA21" s="27">
        <f t="shared" si="19"/>
        <v>0</v>
      </c>
      <c r="CB21" s="28">
        <f>IF((CB20+BV21+BW21)&gt;=$B$2*'SFV+BESS'!$I$9, $B$2*'SFV+BESS'!$I$9, (CB20+BV21+BW21))</f>
        <v>173.61249999999998</v>
      </c>
      <c r="CC21" s="110">
        <f t="shared" si="20"/>
        <v>93.046254025352383</v>
      </c>
      <c r="CD21" s="47" t="s">
        <v>8991</v>
      </c>
      <c r="CE21" s="113">
        <f>CE18+CE19+CE20</f>
        <v>0</v>
      </c>
      <c r="CH21" s="251"/>
      <c r="CI21" s="48">
        <v>0.5</v>
      </c>
      <c r="CJ21" s="220">
        <f>Gen_Cons_Horario!AJ17*(1-$E$3)^($E$4-1)</f>
        <v>80.738079690760259</v>
      </c>
      <c r="CK21" s="33">
        <f>Gen_Cons_Horario!B3671</f>
        <v>0</v>
      </c>
      <c r="CL21" s="34">
        <f>CJ21-CK21</f>
        <v>80.738079690760259</v>
      </c>
      <c r="CM21" s="116">
        <f>IF(AND(CL21&gt;0,CL21*$B$4+CS20&lt;=$B$2*'SFV+BESS'!$I$9,CL21&lt;'SFV+BESS'!$I$7), CL21*$B$4, IF(AND(CL21&gt;0,CL21*$B$4+CS20&gt;$B$2*'SFV+BESS'!$I$9,CL21*$B$4&lt;'SFV+BESS'!$I$7),$B$2*'SFV+BESS'!$I$9-CS20,IF(AND(CL21&gt;0,CL21*$B$4+CS20&gt;$B$2*'SFV+BESS'!$I$9,CL21*$B$4&gt;'SFV+BESS'!$I$7,CS20&lt;$B$2*'SFV+BESS'!$I$9),$B$2*'SFV+BESS'!$I$9-CS20,IF(AND(CL21&gt;0,CL21*$B$4+CS20&lt;=$B$2*'SFV+BESS'!$I$9,CL21&gt;'SFV+BESS'!$I$7),'SFV+BESS'!$I$7,0))))</f>
        <v>0</v>
      </c>
      <c r="CN21" s="27">
        <f>IF(AND(CL21&lt;0,CS20+CL21/$B$5&gt;$H$2,-CL21/'Carga-Descarga Año'!$B$5&lt;'SFV+BESS'!$I$7),CL21/$B$5,IF(AND(CL21&lt;0,CS20+CL21/$B$5&gt;$H$2,-CL21/'Carga-Descarga Año'!$B$5&gt;'SFV+BESS'!$I$7),-'SFV+BESS'!$I$7,IF(AND(CL21&lt;0,CS20+CL21/$B$5&lt;$H$2),-MIN('SFV+BESS'!$I$7,CS20-$H$2),0)))</f>
        <v>0</v>
      </c>
      <c r="CO21" s="33"/>
      <c r="CP21" s="33">
        <f t="shared" si="64"/>
        <v>0</v>
      </c>
      <c r="CQ21" s="27">
        <f t="shared" si="23"/>
        <v>0</v>
      </c>
      <c r="CR21" s="27">
        <f t="shared" si="54"/>
        <v>0</v>
      </c>
      <c r="CS21" s="28">
        <f>IF((CS20+CM21+CN21)&gt;=$B$2*'SFV+BESS'!$I$9, $B$2*'SFV+BESS'!$I$9, (CS20+CM21+CN21))</f>
        <v>173.61249999999998</v>
      </c>
      <c r="CT21" s="110">
        <f t="shared" si="24"/>
        <v>80.738079690760259</v>
      </c>
      <c r="CU21" s="47" t="s">
        <v>8991</v>
      </c>
      <c r="CV21" s="113">
        <f>CV18+CV19+CV20</f>
        <v>0</v>
      </c>
      <c r="CY21" s="251"/>
      <c r="CZ21" s="48">
        <v>0.5</v>
      </c>
      <c r="DA21" s="33">
        <f>Gen_Cons_Horario!AK17*(1-$E$3)^($E$4-1)</f>
        <v>89.383443532820891</v>
      </c>
      <c r="DB21" s="33">
        <f>Gen_Cons_Horario!B4391</f>
        <v>0</v>
      </c>
      <c r="DC21" s="34">
        <f>DA21-DB21</f>
        <v>89.383443532820891</v>
      </c>
      <c r="DD21" s="116">
        <f>IF(AND(DC21&gt;0,DC21*$B$4+DJ20&lt;=$B$2*'SFV+BESS'!$I$9,DC21&lt;'SFV+BESS'!$I$7), DC21*$B$4, IF(AND(DC21&gt;0,DC21*$B$4+DJ20&gt;$B$2*'SFV+BESS'!$I$9,DC21*$B$4&lt;'SFV+BESS'!$I$7),$B$2*'SFV+BESS'!$I$9-DJ20,IF(AND(DC21&gt;0,DC21*$B$4+DJ20&gt;$B$2*'SFV+BESS'!$I$9,DC21*$B$4&gt;'SFV+BESS'!$I$7,DJ20&lt;$B$2*'SFV+BESS'!$I$9),$B$2*'SFV+BESS'!$I$9-DJ20,IF(AND(DC21&gt;0,DC21*$B$4+DJ20&lt;=$B$2*'SFV+BESS'!$I$9,DC21&gt;'SFV+BESS'!$I$7),'SFV+BESS'!$I$7,0))))</f>
        <v>0</v>
      </c>
      <c r="DE21" s="27">
        <f>IF(AND(DC21&lt;0,DJ20+DC21/$B$5&gt;$H$2,-DC21/'Carga-Descarga Año'!$B$5&lt;'SFV+BESS'!$I$7),DC21/$B$5,IF(AND(DC21&lt;0,DJ20+DC21/$B$5&gt;$H$2,-DC21/'Carga-Descarga Año'!$B$5&gt;'SFV+BESS'!$I$7),-'SFV+BESS'!$I$7,IF(AND(DC21&lt;0,DJ20+DC21/$B$5&lt;$H$2),-MIN('SFV+BESS'!$I$7,DJ20-$H$2),0)))</f>
        <v>0</v>
      </c>
      <c r="DF21" s="33"/>
      <c r="DG21" s="33">
        <f t="shared" si="65"/>
        <v>0</v>
      </c>
      <c r="DH21" s="27">
        <f t="shared" si="27"/>
        <v>0</v>
      </c>
      <c r="DI21" s="27">
        <f t="shared" si="28"/>
        <v>0</v>
      </c>
      <c r="DJ21" s="28">
        <f>IF((DJ20+DD21+DE21)&gt;=$B$2*'SFV+BESS'!$I$9, $B$2*'SFV+BESS'!$I$9, (DJ20+DD21+DE21))</f>
        <v>173.61249999999998</v>
      </c>
      <c r="DK21" s="110">
        <f t="shared" si="29"/>
        <v>89.383443532820891</v>
      </c>
      <c r="DL21" s="47" t="s">
        <v>8991</v>
      </c>
      <c r="DM21" s="113">
        <f>DM18+DM19+DM20</f>
        <v>0</v>
      </c>
      <c r="DP21" s="251"/>
      <c r="DQ21" s="48">
        <v>0.5</v>
      </c>
      <c r="DR21" s="33">
        <f>Gen_Cons_Horario!AL17*(1-$E$3)^($E$4-1)</f>
        <v>91.815121323908102</v>
      </c>
      <c r="DS21" s="33">
        <f>Gen_Cons_Horario!B5135</f>
        <v>0</v>
      </c>
      <c r="DT21" s="34">
        <f>DR21-DS21</f>
        <v>91.815121323908102</v>
      </c>
      <c r="DU21" s="116">
        <f>IF(AND(DT21&gt;0,DT21*$B$4+EA20&lt;=$B$2*'SFV+BESS'!$I$9,DT21&lt;'SFV+BESS'!$I$7), DT21*$B$4, IF(AND(DT21&gt;0,DT21*$B$4+EA20&gt;$B$2*'SFV+BESS'!$I$9,DT21*$B$4&lt;'SFV+BESS'!$I$7),$B$2*'SFV+BESS'!$I$9-EA20,IF(AND(DT21&gt;0,DT21*$B$4+EA20&gt;$B$2*'SFV+BESS'!$I$9,DT21*$B$4&gt;'SFV+BESS'!$I$7,EA20&lt;$B$2*'SFV+BESS'!$I$9),$B$2*'SFV+BESS'!$I$9-EA20,IF(AND(DT21&gt;0,DT21*$B$4+EA20&lt;=$B$2*'SFV+BESS'!$I$9,DT21&gt;'SFV+BESS'!$I$7),'SFV+BESS'!$I$7,0))))</f>
        <v>0</v>
      </c>
      <c r="DV21" s="27">
        <f>IF(AND(DT21&lt;0,EA20+DT21/$B$5&gt;$H$2,-DT21/'Carga-Descarga Año'!$B$5&lt;'SFV+BESS'!$I$7),DT21/$B$5,IF(AND(DT21&lt;0,EA20+DT21/$B$5&gt;$H$2,-DT21/'Carga-Descarga Año'!$B$5&gt;'SFV+BESS'!$I$7),-'SFV+BESS'!$I$7,IF(AND(DT21&lt;0,EA20+DT21/$B$5&lt;$H$2),-MIN('SFV+BESS'!$I$7,EA20-$H$2),0)))</f>
        <v>0</v>
      </c>
      <c r="DW21" s="33"/>
      <c r="DX21" s="33">
        <f t="shared" si="66"/>
        <v>0</v>
      </c>
      <c r="DY21" s="27">
        <f t="shared" si="32"/>
        <v>0</v>
      </c>
      <c r="DZ21" s="27">
        <f t="shared" si="55"/>
        <v>0</v>
      </c>
      <c r="EA21" s="28">
        <f>IF((EA20+DU21+DV21)&gt;=$B$2*'SFV+BESS'!$I$9, $B$2*'SFV+BESS'!$I$9, (EA20+DU21+DV21))</f>
        <v>173.61249999999998</v>
      </c>
      <c r="EB21" s="110">
        <f t="shared" si="33"/>
        <v>91.815121323908102</v>
      </c>
      <c r="EC21" s="47" t="s">
        <v>8991</v>
      </c>
      <c r="ED21" s="113">
        <f>ED18+ED19+ED20</f>
        <v>0</v>
      </c>
      <c r="EG21" s="251"/>
      <c r="EH21" s="48">
        <v>0.5</v>
      </c>
      <c r="EI21" s="33">
        <f>Gen_Cons_Horario!AM17*(1-$E$3)^($E$4-1)</f>
        <v>105.612499082425</v>
      </c>
      <c r="EJ21" s="33">
        <f>Gen_Cons_Horario!B5879</f>
        <v>0</v>
      </c>
      <c r="EK21" s="32">
        <f>EI21-EJ21</f>
        <v>105.612499082425</v>
      </c>
      <c r="EL21" s="116">
        <f>IF(AND(EK21&gt;0,EK21*$B$4+ER20&lt;=$B$2*'SFV+BESS'!$I$9,EK21&lt;'SFV+BESS'!$I$7), EK21*$B$4, IF(AND(EK21&gt;0,EK21*$B$4+ER20&gt;$B$2*'SFV+BESS'!$I$9,EK21*$B$4&lt;'SFV+BESS'!$I$7),$B$2*'SFV+BESS'!$I$9-ER20,IF(AND(EK21&gt;0,EK21*$B$4+ER20&gt;$B$2*'SFV+BESS'!$I$9,EK21*$B$4&gt;'SFV+BESS'!$I$7,ER20&lt;$B$2*'SFV+BESS'!$I$9),$B$2*'SFV+BESS'!$I$9-ER20,IF(AND(EK21&gt;0,EK21*$B$4+ER20&lt;=$B$2*'SFV+BESS'!$I$9,EK21&gt;'SFV+BESS'!$I$7),'SFV+BESS'!$I$7,0))))</f>
        <v>0</v>
      </c>
      <c r="EM21" s="27">
        <f>IF(AND(EK21&lt;0,ER20+EK21/$B$5&gt;$H$2,-EK21/'Carga-Descarga Año'!$B$5&lt;'SFV+BESS'!$I$7),EK21/$B$5,IF(AND(EK21&lt;0,ER20+EK21/$B$5&gt;$H$2,-EK21/'Carga-Descarga Año'!$B$5&gt;'SFV+BESS'!$I$7),-'SFV+BESS'!$I$7,IF(AND(EK21&lt;0,ER20+EK21/$B$5&lt;$H$2),-MIN('SFV+BESS'!$I$7,ER20-$H$2),0)))</f>
        <v>0</v>
      </c>
      <c r="EN21" s="33"/>
      <c r="EO21" s="33">
        <f t="shared" si="67"/>
        <v>0</v>
      </c>
      <c r="EP21" s="27">
        <f t="shared" si="36"/>
        <v>0</v>
      </c>
      <c r="EQ21" s="27">
        <f t="shared" si="56"/>
        <v>0</v>
      </c>
      <c r="ER21" s="28">
        <f>IF((ER20+EL21+EM21)&gt;=$B$2*'SFV+BESS'!$I$9, $B$2*'SFV+BESS'!$I$9, (ER20+EL21+EM21))</f>
        <v>173.61249999999998</v>
      </c>
      <c r="ES21" s="110">
        <f t="shared" si="37"/>
        <v>105.612499082425</v>
      </c>
      <c r="ET21" s="47" t="s">
        <v>8991</v>
      </c>
      <c r="EU21" s="113">
        <f>EU18+EU19+EU20</f>
        <v>0</v>
      </c>
      <c r="EX21" s="251"/>
      <c r="EY21" s="48">
        <v>0.5</v>
      </c>
      <c r="EZ21" s="33">
        <f>Gen_Cons_Horario!AN17*(1-$E$3)^($E$4-1)</f>
        <v>113.56216336879781</v>
      </c>
      <c r="FA21" s="33">
        <f>Gen_Cons_Horario!B6599</f>
        <v>0</v>
      </c>
      <c r="FB21" s="34">
        <f>EZ21-FA21</f>
        <v>113.56216336879781</v>
      </c>
      <c r="FC21" s="116">
        <f>IF(AND(FB21&gt;0,FB21*$B$4+FI20&lt;=$B$2*'SFV+BESS'!$I$9,FB21&lt;'SFV+BESS'!$I$7), FB21*$B$4, IF(AND(FB21&gt;0,FB21*$B$4+FI20&gt;$B$2*'SFV+BESS'!$I$9,FB21*$B$4&lt;'SFV+BESS'!$I$7),$B$2*'SFV+BESS'!$I$9-FI20,IF(AND(FB21&gt;0,FB21*$B$4+FI20&gt;$B$2*'SFV+BESS'!$I$9,FB21*$B$4&gt;'SFV+BESS'!$I$7,FI20&lt;$B$2*'SFV+BESS'!$I$9),$B$2*'SFV+BESS'!$I$9-FI20,IF(AND(FB21&gt;0,FB21*$B$4+FI20&lt;=$B$2*'SFV+BESS'!$I$9,FB21&gt;'SFV+BESS'!$I$7),'SFV+BESS'!$I$7,0))))</f>
        <v>0</v>
      </c>
      <c r="FD21" s="27">
        <f>IF(AND(FB21&lt;0,FI20+FB21/$B$5&gt;$H$2,-FB21/'Carga-Descarga Año'!$B$5&lt;'SFV+BESS'!$I$7),FB21/$B$5,IF(AND(FB21&lt;0,FI20+FB21/$B$5&gt;$H$2,-FB21/'Carga-Descarga Año'!$B$5&gt;'SFV+BESS'!$I$7),-'SFV+BESS'!$I$7,IF(AND(FB21&lt;0,FI20+FB21/$B$5&lt;$H$2),-MIN('SFV+BESS'!$I$7,FI20-$H$2),0)))</f>
        <v>0</v>
      </c>
      <c r="FE21" s="33"/>
      <c r="FF21" s="33">
        <f t="shared" si="68"/>
        <v>0</v>
      </c>
      <c r="FG21" s="27">
        <f t="shared" si="40"/>
        <v>0</v>
      </c>
      <c r="FH21" s="27">
        <f t="shared" si="57"/>
        <v>0</v>
      </c>
      <c r="FI21" s="28">
        <f>IF((FI20+FC21+FD21)&gt;=$B$2*'SFV+BESS'!$I$9, $B$2*'SFV+BESS'!$I$9, (FI20+FC21+FD21))</f>
        <v>173.61249999999998</v>
      </c>
      <c r="FJ21" s="110">
        <f t="shared" si="41"/>
        <v>113.56216336879781</v>
      </c>
      <c r="FK21" s="47" t="s">
        <v>8991</v>
      </c>
      <c r="FL21" s="113">
        <f>FL18+FL19+FL20</f>
        <v>4399.630000000001</v>
      </c>
      <c r="FO21" s="251"/>
      <c r="FP21" s="48">
        <v>0.5</v>
      </c>
      <c r="FQ21" s="33">
        <f>Gen_Cons_Horario!AO17*(1-$E$3)^($E$4-1)</f>
        <v>118.78904849891269</v>
      </c>
      <c r="FR21" s="33">
        <f>Gen_Cons_Horario!B7343</f>
        <v>85.755499999999998</v>
      </c>
      <c r="FS21" s="34">
        <f>FQ21-FR21</f>
        <v>33.033548498912694</v>
      </c>
      <c r="FT21" s="116">
        <f>IF(AND(FS21&gt;0,FS21*$B$4+FZ20&lt;=$B$2*'SFV+BESS'!$I$9,FS21&lt;'SFV+BESS'!$I$7), FS21*$B$4, IF(AND(FS21&gt;0,FS21*$B$4+FZ20&gt;$B$2*'SFV+BESS'!$I$9,FS21*$B$4&lt;'SFV+BESS'!$I$7),$B$2*'SFV+BESS'!$I$9-FZ20,IF(AND(FS21&gt;0,FS21*$B$4+FZ20&gt;$B$2*'SFV+BESS'!$I$9,FS21*$B$4&gt;'SFV+BESS'!$I$7,FZ20&lt;$B$2*'SFV+BESS'!$I$9),$B$2*'SFV+BESS'!$I$9-FZ20,IF(AND(FS21&gt;0,FS21*$B$4+FZ20&lt;=$B$2*'SFV+BESS'!$I$9,FS21&gt;'SFV+BESS'!$I$7),'SFV+BESS'!$I$7,0))))</f>
        <v>0</v>
      </c>
      <c r="FU21" s="27">
        <f>IF(AND(FS21&lt;0,FZ20+FS21/$B$5&gt;$H$2,-FS21/'Carga-Descarga Año'!$B$5&lt;'SFV+BESS'!$I$7),FS21/$B$5,IF(AND(FS21&lt;0,FZ20+FS21/$B$5&gt;$H$2,-FS21/'Carga-Descarga Año'!$B$5&gt;'SFV+BESS'!$I$7),-'SFV+BESS'!$I$7,IF(AND(FS21&lt;0,FZ20+FS21/$B$5&lt;$H$2),-MIN('SFV+BESS'!$I$7,FZ20-$H$2),0)))</f>
        <v>0</v>
      </c>
      <c r="FV21" s="33"/>
      <c r="FW21" s="33">
        <f t="shared" si="69"/>
        <v>85.755499999999998</v>
      </c>
      <c r="FX21" s="27">
        <f t="shared" si="44"/>
        <v>0</v>
      </c>
      <c r="FY21" s="27">
        <f t="shared" si="58"/>
        <v>0</v>
      </c>
      <c r="FZ21" s="28">
        <f>IF((FZ20+FT21+FU21)&gt;=$B$2*'SFV+BESS'!$I$9, $B$2*'SFV+BESS'!$I$9, (FZ20+FT21+FU21))</f>
        <v>173.61249999999998</v>
      </c>
      <c r="GA21" s="110">
        <f t="shared" si="45"/>
        <v>33.033548498912694</v>
      </c>
      <c r="GB21" s="47" t="s">
        <v>8991</v>
      </c>
      <c r="GC21" s="113">
        <f>GC18+GC19+GC20</f>
        <v>17103.901000000009</v>
      </c>
      <c r="GF21" s="251"/>
      <c r="GG21" s="48">
        <v>0.5</v>
      </c>
      <c r="GH21" s="33">
        <f>Gen_Cons_Horario!AP17*(1-$E$3)^($E$4-1)</f>
        <v>118.69346574485387</v>
      </c>
      <c r="GI21" s="33">
        <f>Gen_Cons_Horario!B8063</f>
        <v>59.656000000000006</v>
      </c>
      <c r="GJ21" s="34">
        <f>GH21-GI21</f>
        <v>59.037465744853861</v>
      </c>
      <c r="GK21" s="116">
        <f>IF(AND(GJ21&gt;0,GJ21*$B$4+GQ20&lt;=$B$2*'SFV+BESS'!$I$9,GJ21&lt;'SFV+BESS'!$I$7), GJ21*$B$4, IF(AND(GJ21&gt;0,GJ21*$B$4+GQ20&gt;$B$2*'SFV+BESS'!$I$9,GJ21*$B$4&lt;'SFV+BESS'!$I$7),$B$2*'SFV+BESS'!$I$9-GQ20,IF(AND(GJ21&gt;0,GJ21*$B$4+GQ20&gt;$B$2*'SFV+BESS'!$I$9,GJ21*$B$4&gt;'SFV+BESS'!$I$7,GQ20&lt;$B$2*'SFV+BESS'!$I$9),$B$2*'SFV+BESS'!$I$9-GQ20,IF(AND(GJ21&gt;0,GJ21*$B$4+GQ20&lt;=$B$2*'SFV+BESS'!$I$9,GJ21&gt;'SFV+BESS'!$I$7),'SFV+BESS'!$I$7,0))))</f>
        <v>0</v>
      </c>
      <c r="GL21" s="27">
        <f>IF(AND(GJ21&lt;0,GQ20+GJ21/$B$5&gt;$H$2,-GJ21/'Carga-Descarga Año'!$B$5&lt;'SFV+BESS'!$I$7),GJ21/$B$5,IF(AND(GJ21&lt;0,GQ20+GJ21/$B$5&gt;$H$2,-GJ21/'Carga-Descarga Año'!$B$5&gt;'SFV+BESS'!$I$7),-'SFV+BESS'!$I$7,IF(AND(GJ21&lt;0,GQ20+GJ21/$B$5&lt;$H$2),-MIN('SFV+BESS'!$I$7,GQ20-$H$2),0)))</f>
        <v>0</v>
      </c>
      <c r="GM21" s="33"/>
      <c r="GN21" s="33">
        <f t="shared" si="70"/>
        <v>59.656000000000006</v>
      </c>
      <c r="GO21" s="27">
        <f t="shared" si="48"/>
        <v>0</v>
      </c>
      <c r="GP21" s="27">
        <f t="shared" si="59"/>
        <v>0</v>
      </c>
      <c r="GQ21" s="28">
        <f>IF((GQ20+GK21+GL21)&gt;=$B$2*'SFV+BESS'!$I$9, $B$2*'SFV+BESS'!$I$9, (GQ20+GK21+GL21))</f>
        <v>173.61249999999998</v>
      </c>
      <c r="GR21" s="110">
        <f t="shared" si="49"/>
        <v>59.037465744853861</v>
      </c>
      <c r="GS21" s="47" t="s">
        <v>8991</v>
      </c>
      <c r="GT21" s="113">
        <f>GT18+GT19+GT20</f>
        <v>18869.551999999996</v>
      </c>
    </row>
    <row r="22" spans="1:202">
      <c r="A22" s="249"/>
      <c r="B22" s="48">
        <v>0.54166666666666696</v>
      </c>
      <c r="C22" s="118">
        <f>Gen_Cons_Horario!AE18*(1-$E$3)^($E$4-1)</f>
        <v>130.98054567590401</v>
      </c>
      <c r="D22" s="2">
        <f>Gen_Cons_Horario!B48</f>
        <v>100.6695</v>
      </c>
      <c r="E22" s="29">
        <f t="shared" si="0"/>
        <v>30.311045675904012</v>
      </c>
      <c r="F22" s="116">
        <f>IF(AND(E22&gt;0,E22*$B$4+L21&lt;=$B$2*'SFV+BESS'!$I$9,E22&lt;'SFV+BESS'!$I$7), E22*$B$4, IF(AND(E22&gt;0,E22*$B$4+L21&gt;$B$2*'SFV+BESS'!$I$9,E22*$B$4&lt;'SFV+BESS'!$I$7),$B$2*'SFV+BESS'!$I$9-L21,IF(AND(E22&gt;0,E22*$B$4+L21&gt;$B$2*'SFV+BESS'!$I$9,E22*$B$4&gt;'SFV+BESS'!$I$7,L21&lt;$B$2*'SFV+BESS'!$I$9),$B$2*'SFV+BESS'!$I$9-L21,IF(AND(E22&gt;0,E22*$B$4+L21&lt;=$B$2*'SFV+BESS'!$I$9,E22&gt;'SFV+BESS'!$I$7),'SFV+BESS'!$I$7,0))))</f>
        <v>28.79549339210881</v>
      </c>
      <c r="G22" s="27">
        <f>IF(AND(E22&lt;0,L21+E22/$B$5&gt;$H$2,-E22/'Carga-Descarga Año'!$B$5&lt;'SFV+BESS'!$I$7),E22/$B$5,IF(AND(E22&lt;0,L21+E22/$B$5&gt;$H$2,-E22/'Carga-Descarga Año'!$B$5&gt;'SFV+BESS'!$I$7),-'SFV+BESS'!$I$7,IF(AND(E22&lt;0,L21+E22/$B$5&lt;$H$2),-MIN('SFV+BESS'!$I$7,L21-$H$2),0)))</f>
        <v>0</v>
      </c>
      <c r="H22" s="2"/>
      <c r="I22" s="2">
        <f t="shared" si="1"/>
        <v>100.6695</v>
      </c>
      <c r="J22" s="27">
        <f t="shared" si="3"/>
        <v>0</v>
      </c>
      <c r="K22" s="27">
        <f t="shared" si="2"/>
        <v>0</v>
      </c>
      <c r="L22" s="28">
        <f>IF((L21+F22+G22)&gt;=$B$2*'SFV+BESS'!$I$9, $B$2*'SFV+BESS'!$I$9, (L21+F22+G22))</f>
        <v>74.662347899194629</v>
      </c>
      <c r="M22" s="110">
        <f t="shared" si="4"/>
        <v>0</v>
      </c>
      <c r="N22" s="193" t="s">
        <v>9055</v>
      </c>
      <c r="O22">
        <f>COUNTIF(K9:K752,"&gt;0")</f>
        <v>20</v>
      </c>
      <c r="R22" s="251"/>
      <c r="S22" s="48">
        <v>0.54166666666666696</v>
      </c>
      <c r="T22" s="2">
        <f>Gen_Cons_Horario!AF18*(1-$E$3)^($E$4-1)</f>
        <v>135.48306143536522</v>
      </c>
      <c r="U22" s="2">
        <f>Gen_Cons_Horario!B792</f>
        <v>100.6695</v>
      </c>
      <c r="V22" s="34">
        <f t="shared" ref="V22:V85" si="71">T22-U22</f>
        <v>34.813561435365216</v>
      </c>
      <c r="W22" s="116">
        <f>IF(AND(V22&gt;0,V22*$B$4+AC21&lt;=$B$2*'SFV+BESS'!$I$9,V22&lt;'SFV+BESS'!$I$7), V22*$B$4, IF(AND(V22&gt;0,V22*$B$4+AC21&gt;$B$2*'SFV+BESS'!$I$9,V22*$B$4&lt;'SFV+BESS'!$I$7),$B$2*'SFV+BESS'!$I$9-AC21,IF(AND(V22&gt;0,V22*$B$4+AC21&gt;$B$2*'SFV+BESS'!$I$9,V22*$B$4&gt;'SFV+BESS'!$I$7,AC21&lt;$B$2*'SFV+BESS'!$I$9),$B$2*'SFV+BESS'!$I$9-AC21,IF(AND(V22&gt;0,V22*$B$4+AC21&lt;=$B$2*'SFV+BESS'!$I$9,V22&gt;'SFV+BESS'!$I$7),'SFV+BESS'!$I$7,0))))</f>
        <v>33.072883363596951</v>
      </c>
      <c r="X22" s="27">
        <f>IF(AND(V22&lt;0,AC21+V22/$B$5&gt;$H$2,-V22/'Carga-Descarga Año'!$B$5&lt;'SFV+BESS'!$I$7),V22/$B$5,IF(AND(V22&lt;0,AC21+V22/$B$5&gt;$H$2,-V22/'Carga-Descarga Año'!$B$5&gt;'SFV+BESS'!$I$7),-'SFV+BESS'!$I$7,IF(AND(V22&lt;0,AC21+V22/$B$5&lt;$H$2),-MIN('SFV+BESS'!$I$7,AC21-$H$2),0)))</f>
        <v>0</v>
      </c>
      <c r="Y22" s="33"/>
      <c r="Z22" s="33">
        <f t="shared" si="60"/>
        <v>100.6695</v>
      </c>
      <c r="AA22" s="27">
        <f t="shared" si="7"/>
        <v>0</v>
      </c>
      <c r="AB22" s="27">
        <f t="shared" si="50"/>
        <v>0</v>
      </c>
      <c r="AC22" s="28">
        <f>IF((AC21+W22+X22)&gt;=$B$2*'SFV+BESS'!$I$9, $B$2*'SFV+BESS'!$I$9, (AC21+W22+X22))</f>
        <v>130.49366943412736</v>
      </c>
      <c r="AD22" s="110">
        <f t="shared" si="8"/>
        <v>0</v>
      </c>
      <c r="AE22" s="193" t="s">
        <v>9055</v>
      </c>
      <c r="AF22">
        <f>COUNTIF(AB9:AB680,"&gt;0")</f>
        <v>0</v>
      </c>
      <c r="AI22" s="251"/>
      <c r="AJ22" s="48">
        <v>0.54166666666666696</v>
      </c>
      <c r="AK22" s="33">
        <f>Gen_Cons_Horario!AG18*(1-$E$3)^($E$4-1)</f>
        <v>135.11496947983915</v>
      </c>
      <c r="AL22" s="33">
        <f>Gen_Cons_Horario!B1464</f>
        <v>0</v>
      </c>
      <c r="AM22" s="34">
        <f t="shared" ref="AM22:AM85" si="72">AK22-AL22</f>
        <v>135.11496947983915</v>
      </c>
      <c r="AN22" s="116">
        <f>IF(AND(AM22&gt;0,AM22*$B$4+AT21&lt;=$B$2*'SFV+BESS'!$I$9,AM22&lt;'SFV+BESS'!$I$7), AM22*$B$4, IF(AND(AM22&gt;0,AM22*$B$4+AT21&gt;$B$2*'SFV+BESS'!$I$9,AM22*$B$4&lt;'SFV+BESS'!$I$7),$B$2*'SFV+BESS'!$I$9-AT21,IF(AND(AM22&gt;0,AM22*$B$4+AT21&gt;$B$2*'SFV+BESS'!$I$9,AM22*$B$4&gt;'SFV+BESS'!$I$7,AT21&lt;$B$2*'SFV+BESS'!$I$9),$B$2*'SFV+BESS'!$I$9-AT21,IF(AND(AM22&gt;0,AM22*$B$4+AT21&lt;=$B$2*'SFV+BESS'!$I$9,AM22&gt;'SFV+BESS'!$I$7),'SFV+BESS'!$I$7,0))))</f>
        <v>0</v>
      </c>
      <c r="AO22" s="27">
        <f>IF(AND(AM22&lt;0,AT21+AM22/$B$5&gt;$H$2,-AM22/'Carga-Descarga Año'!$B$5&lt;'SFV+BESS'!$I$7),AM22/$B$5,IF(AND(AM22&lt;0,AT21+AM22/$B$5&gt;$H$2,-AM22/'Carga-Descarga Año'!$B$5&gt;'SFV+BESS'!$I$7),-'SFV+BESS'!$I$7,IF(AND(AM22&lt;0,AT21+AM22/$B$5&lt;$H$2),-MIN('SFV+BESS'!$I$7,AT21-$H$2),0)))</f>
        <v>0</v>
      </c>
      <c r="AP22" s="33"/>
      <c r="AQ22" s="33">
        <f t="shared" si="61"/>
        <v>0</v>
      </c>
      <c r="AR22" s="27">
        <f t="shared" si="11"/>
        <v>0</v>
      </c>
      <c r="AS22" s="27">
        <f t="shared" si="51"/>
        <v>0</v>
      </c>
      <c r="AT22" s="28">
        <f>IF((AT21+AN22+AO22)&gt;=$B$2*'SFV+BESS'!$I$9, $B$2*'SFV+BESS'!$I$9, (AT21+AN22+AO22))</f>
        <v>173.61249999999998</v>
      </c>
      <c r="AU22" s="110">
        <f t="shared" si="12"/>
        <v>135.11496947983915</v>
      </c>
      <c r="AV22" s="193" t="s">
        <v>9055</v>
      </c>
      <c r="AW22">
        <f>COUNTIF(AS9:AS752,"&gt;0")</f>
        <v>0</v>
      </c>
      <c r="AZ22" s="251"/>
      <c r="BA22" s="48">
        <v>0.54166666666666696</v>
      </c>
      <c r="BB22" s="33">
        <f>Gen_Cons_Horario!AH18*(1-$E$3)^($E$4-1)</f>
        <v>117.05399934144904</v>
      </c>
      <c r="BC22" s="33">
        <f>Gen_Cons_Horario!B2208</f>
        <v>0</v>
      </c>
      <c r="BD22" s="34">
        <f t="shared" ref="BD22:BD85" si="73">BB22-BC22</f>
        <v>117.05399934144904</v>
      </c>
      <c r="BE22" s="116">
        <f>IF(AND(BD22&gt;0,BD22*$B$4+BK21&lt;=$B$2*'SFV+BESS'!$I$9,BD22&lt;'SFV+BESS'!$I$7), BD22*$B$4, IF(AND(BD22&gt;0,BD22*$B$4+BK21&gt;$B$2*'SFV+BESS'!$I$9,BD22*$B$4&lt;'SFV+BESS'!$I$7),$B$2*'SFV+BESS'!$I$9-BK21,IF(AND(BD22&gt;0,BD22*$B$4+BK21&gt;$B$2*'SFV+BESS'!$I$9,BD22*$B$4&gt;'SFV+BESS'!$I$7,BK21&lt;$B$2*'SFV+BESS'!$I$9),$B$2*'SFV+BESS'!$I$9-BK21,IF(AND(BD22&gt;0,BD22*$B$4+BK21&lt;=$B$2*'SFV+BESS'!$I$9,BD22&gt;'SFV+BESS'!$I$7),'SFV+BESS'!$I$7,0))))</f>
        <v>0</v>
      </c>
      <c r="BF22" s="27">
        <f>IF(AND(BD22&lt;0,BK21+BD22/$B$5&gt;$H$2,-BD22/'Carga-Descarga Año'!$B$5&lt;'SFV+BESS'!$I$7),BD22/$B$5,IF(AND(BD22&lt;0,BK21+BD22/$B$5&gt;$H$2,-BD22/'Carga-Descarga Año'!$B$5&gt;'SFV+BESS'!$I$7),-'SFV+BESS'!$I$7,IF(AND(BD22&lt;0,BK21+BD22/$B$5&lt;$H$2),-MIN('SFV+BESS'!$I$7,BK21-$H$2),0)))</f>
        <v>0</v>
      </c>
      <c r="BG22" s="33"/>
      <c r="BH22" s="33">
        <f t="shared" si="62"/>
        <v>0</v>
      </c>
      <c r="BI22" s="27">
        <f t="shared" si="15"/>
        <v>0</v>
      </c>
      <c r="BJ22" s="27">
        <f t="shared" si="52"/>
        <v>0</v>
      </c>
      <c r="BK22" s="28">
        <f>IF((BK21+BE22+BF22)&gt;=$B$2*'SFV+BESS'!$I$9, $B$2*'SFV+BESS'!$I$9, (BK21+BE22+BF22))</f>
        <v>173.61249999999998</v>
      </c>
      <c r="BL22" s="110">
        <f t="shared" si="16"/>
        <v>117.05399934144904</v>
      </c>
      <c r="BM22" s="193" t="s">
        <v>9055</v>
      </c>
      <c r="BN22">
        <f>COUNTIF(BJ9:BJ728,"&gt;0")</f>
        <v>0</v>
      </c>
      <c r="BQ22" s="251"/>
      <c r="BR22" s="48">
        <v>0.54166666666666696</v>
      </c>
      <c r="BS22" s="33">
        <f>Gen_Cons_Horario!AI18*(1-$E$3)^($E$4-1)</f>
        <v>101.15682338349448</v>
      </c>
      <c r="BT22" s="33">
        <f>Gen_Cons_Horario!B2928</f>
        <v>0</v>
      </c>
      <c r="BU22" s="34">
        <f t="shared" ref="BU22:BU85" si="74">BS22-BT22</f>
        <v>101.15682338349448</v>
      </c>
      <c r="BV22" s="116">
        <f>IF(AND(BU22&gt;0,BU22*$B$4+CB21&lt;=$B$2*'SFV+BESS'!$I$9,BU22&lt;'SFV+BESS'!$I$7), BU22*$B$4, IF(AND(BU22&gt;0,BU22*$B$4+CB21&gt;$B$2*'SFV+BESS'!$I$9,BU22*$B$4&lt;'SFV+BESS'!$I$7),$B$2*'SFV+BESS'!$I$9-CB21,IF(AND(BU22&gt;0,BU22*$B$4+CB21&gt;$B$2*'SFV+BESS'!$I$9,BU22*$B$4&gt;'SFV+BESS'!$I$7,CB21&lt;$B$2*'SFV+BESS'!$I$9),$B$2*'SFV+BESS'!$I$9-CB21,IF(AND(BU22&gt;0,BU22*$B$4+CB21&lt;=$B$2*'SFV+BESS'!$I$9,BU22&gt;'SFV+BESS'!$I$7),'SFV+BESS'!$I$7,0))))</f>
        <v>0</v>
      </c>
      <c r="BW22" s="27">
        <f>IF(AND(BU22&lt;0,CB21+BU22/$B$5&gt;$H$2,-BU22/'Carga-Descarga Año'!$B$5&lt;'SFV+BESS'!$I$7),BU22/$B$5,IF(AND(BU22&lt;0,CB21+BU22/$B$5&gt;$H$2,-BU22/'Carga-Descarga Año'!$B$5&gt;'SFV+BESS'!$I$7),-'SFV+BESS'!$I$7,IF(AND(BU22&lt;0,CB21+BU22/$B$5&lt;$H$2),-MIN('SFV+BESS'!$I$7,CB21-$H$2),0)))</f>
        <v>0</v>
      </c>
      <c r="BX22" s="33"/>
      <c r="BY22" s="33">
        <f t="shared" si="63"/>
        <v>0</v>
      </c>
      <c r="BZ22" s="27">
        <f t="shared" si="18"/>
        <v>0</v>
      </c>
      <c r="CA22" s="27">
        <f t="shared" si="19"/>
        <v>0</v>
      </c>
      <c r="CB22" s="28">
        <f>IF((CB21+BV22+BW22)&gt;=$B$2*'SFV+BESS'!$I$9, $B$2*'SFV+BESS'!$I$9, (CB21+BV22+BW22))</f>
        <v>173.61249999999998</v>
      </c>
      <c r="CC22" s="110">
        <f t="shared" si="20"/>
        <v>101.15682338349448</v>
      </c>
      <c r="CD22" s="193" t="s">
        <v>9055</v>
      </c>
      <c r="CE22">
        <f>COUNTIF(CA9:CA752,"&gt;0")</f>
        <v>0</v>
      </c>
      <c r="CH22" s="251"/>
      <c r="CI22" s="48">
        <v>0.54166666666666696</v>
      </c>
      <c r="CJ22" s="220">
        <f>Gen_Cons_Horario!AJ18*(1-$E$3)^($E$4-1)</f>
        <v>89.380465685827559</v>
      </c>
      <c r="CK22" s="33">
        <f>Gen_Cons_Horario!B3672</f>
        <v>0</v>
      </c>
      <c r="CL22" s="34">
        <f t="shared" ref="CL22:CL85" si="75">CJ22-CK22</f>
        <v>89.380465685827559</v>
      </c>
      <c r="CM22" s="116">
        <f>IF(AND(CL22&gt;0,CL22*$B$4+CS21&lt;=$B$2*'SFV+BESS'!$I$9,CL22&lt;'SFV+BESS'!$I$7), CL22*$B$4, IF(AND(CL22&gt;0,CL22*$B$4+CS21&gt;$B$2*'SFV+BESS'!$I$9,CL22*$B$4&lt;'SFV+BESS'!$I$7),$B$2*'SFV+BESS'!$I$9-CS21,IF(AND(CL22&gt;0,CL22*$B$4+CS21&gt;$B$2*'SFV+BESS'!$I$9,CL22*$B$4&gt;'SFV+BESS'!$I$7,CS21&lt;$B$2*'SFV+BESS'!$I$9),$B$2*'SFV+BESS'!$I$9-CS21,IF(AND(CL22&gt;0,CL22*$B$4+CS21&lt;=$B$2*'SFV+BESS'!$I$9,CL22&gt;'SFV+BESS'!$I$7),'SFV+BESS'!$I$7,0))))</f>
        <v>0</v>
      </c>
      <c r="CN22" s="27">
        <f>IF(AND(CL22&lt;0,CS21+CL22/$B$5&gt;$H$2,-CL22/'Carga-Descarga Año'!$B$5&lt;'SFV+BESS'!$I$7),CL22/$B$5,IF(AND(CL22&lt;0,CS21+CL22/$B$5&gt;$H$2,-CL22/'Carga-Descarga Año'!$B$5&gt;'SFV+BESS'!$I$7),-'SFV+BESS'!$I$7,IF(AND(CL22&lt;0,CS21+CL22/$B$5&lt;$H$2),-MIN('SFV+BESS'!$I$7,CS21-$H$2),0)))</f>
        <v>0</v>
      </c>
      <c r="CO22" s="33"/>
      <c r="CP22" s="33">
        <f t="shared" si="64"/>
        <v>0</v>
      </c>
      <c r="CQ22" s="27">
        <f t="shared" si="23"/>
        <v>0</v>
      </c>
      <c r="CR22" s="27">
        <f t="shared" si="54"/>
        <v>0</v>
      </c>
      <c r="CS22" s="28">
        <f>IF((CS21+CM22+CN22)&gt;=$B$2*'SFV+BESS'!$I$9, $B$2*'SFV+BESS'!$I$9, (CS21+CM22+CN22))</f>
        <v>173.61249999999998</v>
      </c>
      <c r="CT22" s="110">
        <f t="shared" si="24"/>
        <v>89.380465685827559</v>
      </c>
      <c r="CU22" s="193" t="s">
        <v>9055</v>
      </c>
      <c r="CV22">
        <f>COUNTIF(CR9:CR728,"&gt;0")</f>
        <v>0</v>
      </c>
      <c r="CY22" s="251"/>
      <c r="CZ22" s="48">
        <v>0.54166666666666696</v>
      </c>
      <c r="DA22" s="33">
        <f>Gen_Cons_Horario!AK18*(1-$E$3)^($E$4-1)</f>
        <v>97.567951615344242</v>
      </c>
      <c r="DB22" s="33">
        <f>Gen_Cons_Horario!B4392</f>
        <v>0</v>
      </c>
      <c r="DC22" s="34">
        <f t="shared" ref="DC22:DC80" si="76">DA22-DB22</f>
        <v>97.567951615344242</v>
      </c>
      <c r="DD22" s="116">
        <f>IF(AND(DC22&gt;0,DC22*$B$4+DJ21&lt;=$B$2*'SFV+BESS'!$I$9,DC22&lt;'SFV+BESS'!$I$7), DC22*$B$4, IF(AND(DC22&gt;0,DC22*$B$4+DJ21&gt;$B$2*'SFV+BESS'!$I$9,DC22*$B$4&lt;'SFV+BESS'!$I$7),$B$2*'SFV+BESS'!$I$9-DJ21,IF(AND(DC22&gt;0,DC22*$B$4+DJ21&gt;$B$2*'SFV+BESS'!$I$9,DC22*$B$4&gt;'SFV+BESS'!$I$7,DJ21&lt;$B$2*'SFV+BESS'!$I$9),$B$2*'SFV+BESS'!$I$9-DJ21,IF(AND(DC22&gt;0,DC22*$B$4+DJ21&lt;=$B$2*'SFV+BESS'!$I$9,DC22&gt;'SFV+BESS'!$I$7),'SFV+BESS'!$I$7,0))))</f>
        <v>0</v>
      </c>
      <c r="DE22" s="27">
        <f>IF(AND(DC22&lt;0,DJ21+DC22/$B$5&gt;$H$2,-DC22/'Carga-Descarga Año'!$B$5&lt;'SFV+BESS'!$I$7),DC22/$B$5,IF(AND(DC22&lt;0,DJ21+DC22/$B$5&gt;$H$2,-DC22/'Carga-Descarga Año'!$B$5&gt;'SFV+BESS'!$I$7),-'SFV+BESS'!$I$7,IF(AND(DC22&lt;0,DJ21+DC22/$B$5&lt;$H$2),-MIN('SFV+BESS'!$I$7,DJ21-$H$2),0)))</f>
        <v>0</v>
      </c>
      <c r="DF22" s="33"/>
      <c r="DG22" s="33">
        <f t="shared" si="65"/>
        <v>0</v>
      </c>
      <c r="DH22" s="27">
        <f t="shared" si="27"/>
        <v>0</v>
      </c>
      <c r="DI22" s="27">
        <f t="shared" si="28"/>
        <v>0</v>
      </c>
      <c r="DJ22" s="28">
        <f>IF((DJ21+DD22+DE22)&gt;=$B$2*'SFV+BESS'!$I$9, $B$2*'SFV+BESS'!$I$9, (DJ21+DD22+DE22))</f>
        <v>173.61249999999998</v>
      </c>
      <c r="DK22" s="110">
        <f t="shared" si="29"/>
        <v>97.567951615344242</v>
      </c>
      <c r="DL22" s="193" t="s">
        <v>9055</v>
      </c>
      <c r="DM22">
        <f>COUNTIF(DI9:DI752,"&gt;0")</f>
        <v>0</v>
      </c>
      <c r="DP22" s="251"/>
      <c r="DQ22" s="48">
        <v>0.54166666666666696</v>
      </c>
      <c r="DR22" s="33">
        <f>Gen_Cons_Horario!AL18*(1-$E$3)^($E$4-1)</f>
        <v>96.834626817698066</v>
      </c>
      <c r="DS22" s="33">
        <f>Gen_Cons_Horario!B5136</f>
        <v>0</v>
      </c>
      <c r="DT22" s="34">
        <f t="shared" ref="DT22:DT80" si="77">DR22-DS22</f>
        <v>96.834626817698066</v>
      </c>
      <c r="DU22" s="116">
        <f>IF(AND(DT22&gt;0,DT22*$B$4+EA21&lt;=$B$2*'SFV+BESS'!$I$9,DT22&lt;'SFV+BESS'!$I$7), DT22*$B$4, IF(AND(DT22&gt;0,DT22*$B$4+EA21&gt;$B$2*'SFV+BESS'!$I$9,DT22*$B$4&lt;'SFV+BESS'!$I$7),$B$2*'SFV+BESS'!$I$9-EA21,IF(AND(DT22&gt;0,DT22*$B$4+EA21&gt;$B$2*'SFV+BESS'!$I$9,DT22*$B$4&gt;'SFV+BESS'!$I$7,EA21&lt;$B$2*'SFV+BESS'!$I$9),$B$2*'SFV+BESS'!$I$9-EA21,IF(AND(DT22&gt;0,DT22*$B$4+EA21&lt;=$B$2*'SFV+BESS'!$I$9,DT22&gt;'SFV+BESS'!$I$7),'SFV+BESS'!$I$7,0))))</f>
        <v>0</v>
      </c>
      <c r="DV22" s="27">
        <f>IF(AND(DT22&lt;0,EA21+DT22/$B$5&gt;$H$2,-DT22/'Carga-Descarga Año'!$B$5&lt;'SFV+BESS'!$I$7),DT22/$B$5,IF(AND(DT22&lt;0,EA21+DT22/$B$5&gt;$H$2,-DT22/'Carga-Descarga Año'!$B$5&gt;'SFV+BESS'!$I$7),-'SFV+BESS'!$I$7,IF(AND(DT22&lt;0,EA21+DT22/$B$5&lt;$H$2),-MIN('SFV+BESS'!$I$7,EA21-$H$2),0)))</f>
        <v>0</v>
      </c>
      <c r="DW22" s="33"/>
      <c r="DX22" s="33">
        <f t="shared" si="66"/>
        <v>0</v>
      </c>
      <c r="DY22" s="27">
        <f t="shared" si="32"/>
        <v>0</v>
      </c>
      <c r="DZ22" s="27">
        <f t="shared" si="55"/>
        <v>0</v>
      </c>
      <c r="EA22" s="28">
        <f>IF((EA21+DU22+DV22)&gt;=$B$2*'SFV+BESS'!$I$9, $B$2*'SFV+BESS'!$I$9, (EA21+DU22+DV22))</f>
        <v>173.61249999999998</v>
      </c>
      <c r="EB22" s="110">
        <f t="shared" si="33"/>
        <v>96.834626817698066</v>
      </c>
      <c r="EC22" s="193" t="s">
        <v>9055</v>
      </c>
      <c r="ED22">
        <f>COUNTIF(DZ9:DZ752,"&gt;0")</f>
        <v>0</v>
      </c>
      <c r="EG22" s="251"/>
      <c r="EH22" s="48">
        <v>0.54166666666666696</v>
      </c>
      <c r="EI22" s="33">
        <f>Gen_Cons_Horario!AM18*(1-$E$3)^($E$4-1)</f>
        <v>107.82955536087286</v>
      </c>
      <c r="EJ22" s="33">
        <f>Gen_Cons_Horario!B5880</f>
        <v>0</v>
      </c>
      <c r="EK22" s="34">
        <f t="shared" ref="EK22:EK80" si="78">EI22-EJ22</f>
        <v>107.82955536087286</v>
      </c>
      <c r="EL22" s="116">
        <f>IF(AND(EK22&gt;0,EK22*$B$4+ER21&lt;=$B$2*'SFV+BESS'!$I$9,EK22&lt;'SFV+BESS'!$I$7), EK22*$B$4, IF(AND(EK22&gt;0,EK22*$B$4+ER21&gt;$B$2*'SFV+BESS'!$I$9,EK22*$B$4&lt;'SFV+BESS'!$I$7),$B$2*'SFV+BESS'!$I$9-ER21,IF(AND(EK22&gt;0,EK22*$B$4+ER21&gt;$B$2*'SFV+BESS'!$I$9,EK22*$B$4&gt;'SFV+BESS'!$I$7,ER21&lt;$B$2*'SFV+BESS'!$I$9),$B$2*'SFV+BESS'!$I$9-ER21,IF(AND(EK22&gt;0,EK22*$B$4+ER21&lt;=$B$2*'SFV+BESS'!$I$9,EK22&gt;'SFV+BESS'!$I$7),'SFV+BESS'!$I$7,0))))</f>
        <v>0</v>
      </c>
      <c r="EM22" s="27">
        <f>IF(AND(EK22&lt;0,ER21+EK22/$B$5&gt;$H$2,-EK22/'Carga-Descarga Año'!$B$5&lt;'SFV+BESS'!$I$7),EK22/$B$5,IF(AND(EK22&lt;0,ER21+EK22/$B$5&gt;$H$2,-EK22/'Carga-Descarga Año'!$B$5&gt;'SFV+BESS'!$I$7),-'SFV+BESS'!$I$7,IF(AND(EK22&lt;0,ER21+EK22/$B$5&lt;$H$2),-MIN('SFV+BESS'!$I$7,ER21-$H$2),0)))</f>
        <v>0</v>
      </c>
      <c r="EN22" s="33"/>
      <c r="EO22" s="33">
        <f t="shared" si="67"/>
        <v>0</v>
      </c>
      <c r="EP22" s="27">
        <f t="shared" si="36"/>
        <v>0</v>
      </c>
      <c r="EQ22" s="27">
        <f t="shared" si="56"/>
        <v>0</v>
      </c>
      <c r="ER22" s="28">
        <f>IF((ER21+EL22+EM22)&gt;=$B$2*'SFV+BESS'!$I$9, $B$2*'SFV+BESS'!$I$9, (ER21+EL22+EM22))</f>
        <v>173.61249999999998</v>
      </c>
      <c r="ES22" s="110">
        <f t="shared" si="37"/>
        <v>107.82955536087286</v>
      </c>
      <c r="ET22" s="193" t="s">
        <v>9055</v>
      </c>
      <c r="EU22">
        <f>COUNTIF(EQ9:EQ728,"&gt;0")</f>
        <v>0</v>
      </c>
      <c r="EX22" s="251"/>
      <c r="EY22" s="48">
        <v>0.54166666666666696</v>
      </c>
      <c r="EZ22" s="33">
        <f>Gen_Cons_Horario!AN18*(1-$E$3)^($E$4-1)</f>
        <v>116.9976573866774</v>
      </c>
      <c r="FA22" s="33">
        <f>Gen_Cons_Horario!B6600</f>
        <v>0</v>
      </c>
      <c r="FB22" s="34">
        <f t="shared" ref="FB22:FB80" si="79">EZ22-FA22</f>
        <v>116.9976573866774</v>
      </c>
      <c r="FC22" s="116">
        <f>IF(AND(FB22&gt;0,FB22*$B$4+FI21&lt;=$B$2*'SFV+BESS'!$I$9,FB22&lt;'SFV+BESS'!$I$7), FB22*$B$4, IF(AND(FB22&gt;0,FB22*$B$4+FI21&gt;$B$2*'SFV+BESS'!$I$9,FB22*$B$4&lt;'SFV+BESS'!$I$7),$B$2*'SFV+BESS'!$I$9-FI21,IF(AND(FB22&gt;0,FB22*$B$4+FI21&gt;$B$2*'SFV+BESS'!$I$9,FB22*$B$4&gt;'SFV+BESS'!$I$7,FI21&lt;$B$2*'SFV+BESS'!$I$9),$B$2*'SFV+BESS'!$I$9-FI21,IF(AND(FB22&gt;0,FB22*$B$4+FI21&lt;=$B$2*'SFV+BESS'!$I$9,FB22&gt;'SFV+BESS'!$I$7),'SFV+BESS'!$I$7,0))))</f>
        <v>0</v>
      </c>
      <c r="FD22" s="27">
        <f>IF(AND(FB22&lt;0,FI21+FB22/$B$5&gt;$H$2,-FB22/'Carga-Descarga Año'!$B$5&lt;'SFV+BESS'!$I$7),FB22/$B$5,IF(AND(FB22&lt;0,FI21+FB22/$B$5&gt;$H$2,-FB22/'Carga-Descarga Año'!$B$5&gt;'SFV+BESS'!$I$7),-'SFV+BESS'!$I$7,IF(AND(FB22&lt;0,FI21+FB22/$B$5&lt;$H$2),-MIN('SFV+BESS'!$I$7,FI21-$H$2),0)))</f>
        <v>0</v>
      </c>
      <c r="FE22" s="33"/>
      <c r="FF22" s="33">
        <f t="shared" si="68"/>
        <v>0</v>
      </c>
      <c r="FG22" s="27">
        <f t="shared" si="40"/>
        <v>0</v>
      </c>
      <c r="FH22" s="27">
        <f t="shared" si="57"/>
        <v>0</v>
      </c>
      <c r="FI22" s="28">
        <f>IF((FI21+FC22+FD22)&gt;=$B$2*'SFV+BESS'!$I$9, $B$2*'SFV+BESS'!$I$9, (FI21+FC22+FD22))</f>
        <v>173.61249999999998</v>
      </c>
      <c r="FJ22" s="110">
        <f t="shared" si="41"/>
        <v>116.9976573866774</v>
      </c>
      <c r="FK22" s="193" t="s">
        <v>9055</v>
      </c>
      <c r="FL22">
        <f>COUNTIF(FH9:FH752,"&gt;0")</f>
        <v>0</v>
      </c>
      <c r="FO22" s="251"/>
      <c r="FP22" s="48">
        <v>0.54166666666666696</v>
      </c>
      <c r="FQ22" s="33">
        <f>Gen_Cons_Horario!AO18*(1-$E$3)^($E$4-1)</f>
        <v>124.15896438995942</v>
      </c>
      <c r="FR22" s="33">
        <f>Gen_Cons_Horario!B7344</f>
        <v>67.113</v>
      </c>
      <c r="FS22" s="34">
        <f t="shared" ref="FS22:FS80" si="80">FQ22-FR22</f>
        <v>57.045964389959423</v>
      </c>
      <c r="FT22" s="116">
        <f>IF(AND(FS22&gt;0,FS22*$B$4+FZ21&lt;=$B$2*'SFV+BESS'!$I$9,FS22&lt;'SFV+BESS'!$I$7), FS22*$B$4, IF(AND(FS22&gt;0,FS22*$B$4+FZ21&gt;$B$2*'SFV+BESS'!$I$9,FS22*$B$4&lt;'SFV+BESS'!$I$7),$B$2*'SFV+BESS'!$I$9-FZ21,IF(AND(FS22&gt;0,FS22*$B$4+FZ21&gt;$B$2*'SFV+BESS'!$I$9,FS22*$B$4&gt;'SFV+BESS'!$I$7,FZ21&lt;$B$2*'SFV+BESS'!$I$9),$B$2*'SFV+BESS'!$I$9-FZ21,IF(AND(FS22&gt;0,FS22*$B$4+FZ21&lt;=$B$2*'SFV+BESS'!$I$9,FS22&gt;'SFV+BESS'!$I$7),'SFV+BESS'!$I$7,0))))</f>
        <v>0</v>
      </c>
      <c r="FU22" s="27">
        <f>IF(AND(FS22&lt;0,FZ21+FS22/$B$5&gt;$H$2,-FS22/'Carga-Descarga Año'!$B$5&lt;'SFV+BESS'!$I$7),FS22/$B$5,IF(AND(FS22&lt;0,FZ21+FS22/$B$5&gt;$H$2,-FS22/'Carga-Descarga Año'!$B$5&gt;'SFV+BESS'!$I$7),-'SFV+BESS'!$I$7,IF(AND(FS22&lt;0,FZ21+FS22/$B$5&lt;$H$2),-MIN('SFV+BESS'!$I$7,FZ21-$H$2),0)))</f>
        <v>0</v>
      </c>
      <c r="FV22" s="33"/>
      <c r="FW22" s="33">
        <f t="shared" si="69"/>
        <v>67.113</v>
      </c>
      <c r="FX22" s="27">
        <f t="shared" si="44"/>
        <v>0</v>
      </c>
      <c r="FY22" s="27">
        <f t="shared" si="58"/>
        <v>0</v>
      </c>
      <c r="FZ22" s="28">
        <f>IF((FZ21+FT22+FU22)&gt;=$B$2*'SFV+BESS'!$I$9, $B$2*'SFV+BESS'!$I$9, (FZ21+FT22+FU22))</f>
        <v>173.61249999999998</v>
      </c>
      <c r="GA22" s="110">
        <f t="shared" si="45"/>
        <v>57.045964389959423</v>
      </c>
      <c r="GB22" s="193" t="s">
        <v>9055</v>
      </c>
      <c r="GC22">
        <f>COUNTIF(FY9:FY728,"&gt;0")</f>
        <v>0</v>
      </c>
      <c r="GF22" s="251"/>
      <c r="GG22" s="48">
        <v>0.54166666666666696</v>
      </c>
      <c r="GH22" s="33">
        <f>Gen_Cons_Horario!AP18*(1-$E$3)^($E$4-1)</f>
        <v>123.094953967778</v>
      </c>
      <c r="GI22" s="33">
        <f>Gen_Cons_Horario!B8064</f>
        <v>59.656000000000006</v>
      </c>
      <c r="GJ22" s="34">
        <f t="shared" ref="GJ22:GJ85" si="81">GH22-GI22</f>
        <v>63.438953967777991</v>
      </c>
      <c r="GK22" s="116">
        <f>IF(AND(GJ22&gt;0,GJ22*$B$4+GQ21&lt;=$B$2*'SFV+BESS'!$I$9,GJ22&lt;'SFV+BESS'!$I$7), GJ22*$B$4, IF(AND(GJ22&gt;0,GJ22*$B$4+GQ21&gt;$B$2*'SFV+BESS'!$I$9,GJ22*$B$4&lt;'SFV+BESS'!$I$7),$B$2*'SFV+BESS'!$I$9-GQ21,IF(AND(GJ22&gt;0,GJ22*$B$4+GQ21&gt;$B$2*'SFV+BESS'!$I$9,GJ22*$B$4&gt;'SFV+BESS'!$I$7,GQ21&lt;$B$2*'SFV+BESS'!$I$9),$B$2*'SFV+BESS'!$I$9-GQ21,IF(AND(GJ22&gt;0,GJ22*$B$4+GQ21&lt;=$B$2*'SFV+BESS'!$I$9,GJ22&gt;'SFV+BESS'!$I$7),'SFV+BESS'!$I$7,0))))</f>
        <v>0</v>
      </c>
      <c r="GL22" s="27">
        <f>IF(AND(GJ22&lt;0,GQ21+GJ22/$B$5&gt;$H$2,-GJ22/'Carga-Descarga Año'!$B$5&lt;'SFV+BESS'!$I$7),GJ22/$B$5,IF(AND(GJ22&lt;0,GQ21+GJ22/$B$5&gt;$H$2,-GJ22/'Carga-Descarga Año'!$B$5&gt;'SFV+BESS'!$I$7),-'SFV+BESS'!$I$7,IF(AND(GJ22&lt;0,GQ21+GJ22/$B$5&lt;$H$2),-MIN('SFV+BESS'!$I$7,GQ21-$H$2),0)))</f>
        <v>0</v>
      </c>
      <c r="GM22" s="33"/>
      <c r="GN22" s="33">
        <f t="shared" si="70"/>
        <v>59.656000000000006</v>
      </c>
      <c r="GO22" s="27">
        <f t="shared" si="48"/>
        <v>0</v>
      </c>
      <c r="GP22" s="27">
        <f t="shared" si="59"/>
        <v>0</v>
      </c>
      <c r="GQ22" s="28">
        <f>IF((GQ21+GK22+GL22)&gt;=$B$2*'SFV+BESS'!$I$9, $B$2*'SFV+BESS'!$I$9, (GQ21+GK22+GL22))</f>
        <v>173.61249999999998</v>
      </c>
      <c r="GR22" s="110">
        <f t="shared" si="49"/>
        <v>63.438953967777991</v>
      </c>
      <c r="GS22" s="193" t="s">
        <v>9055</v>
      </c>
      <c r="GT22">
        <f>COUNTIF(GP9:GP752,"&gt;0")</f>
        <v>0</v>
      </c>
    </row>
    <row r="23" spans="1:202">
      <c r="A23" s="249"/>
      <c r="B23" s="48">
        <v>0.58333333333333304</v>
      </c>
      <c r="C23" s="118">
        <f>Gen_Cons_Horario!AE19*(1-$E$3)^($E$4-1)</f>
        <v>133.25978951017149</v>
      </c>
      <c r="D23" s="2">
        <f>Gen_Cons_Horario!B49</f>
        <v>100.6695</v>
      </c>
      <c r="E23" s="29">
        <f t="shared" si="0"/>
        <v>32.590289510171488</v>
      </c>
      <c r="F23" s="116">
        <f>IF(AND(E23&gt;0,E23*$B$4+L22&lt;=$B$2*'SFV+BESS'!$I$9,E23&lt;'SFV+BESS'!$I$7), E23*$B$4, IF(AND(E23&gt;0,E23*$B$4+L22&gt;$B$2*'SFV+BESS'!$I$9,E23*$B$4&lt;'SFV+BESS'!$I$7),$B$2*'SFV+BESS'!$I$9-L22,IF(AND(E23&gt;0,E23*$B$4+L22&gt;$B$2*'SFV+BESS'!$I$9,E23*$B$4&gt;'SFV+BESS'!$I$7,L22&lt;$B$2*'SFV+BESS'!$I$9),$B$2*'SFV+BESS'!$I$9-L22,IF(AND(E23&gt;0,E23*$B$4+L22&lt;=$B$2*'SFV+BESS'!$I$9,E23&gt;'SFV+BESS'!$I$7),'SFV+BESS'!$I$7,0))))</f>
        <v>30.960775034662912</v>
      </c>
      <c r="G23" s="27">
        <f>IF(AND(E23&lt;0,L22+E23/$B$5&gt;$H$2,-E23/'Carga-Descarga Año'!$B$5&lt;'SFV+BESS'!$I$7),E23/$B$5,IF(AND(E23&lt;0,L22+E23/$B$5&gt;$H$2,-E23/'Carga-Descarga Año'!$B$5&gt;'SFV+BESS'!$I$7),-'SFV+BESS'!$I$7,IF(AND(E23&lt;0,L22+E23/$B$5&lt;$H$2),-MIN('SFV+BESS'!$I$7,L22-$H$2),0)))</f>
        <v>0</v>
      </c>
      <c r="H23" s="2"/>
      <c r="I23" s="2">
        <f t="shared" si="1"/>
        <v>100.6695</v>
      </c>
      <c r="J23" s="27">
        <f t="shared" si="3"/>
        <v>0</v>
      </c>
      <c r="K23" s="27">
        <f t="shared" si="2"/>
        <v>0</v>
      </c>
      <c r="L23" s="28">
        <f>IF((L22+F23+G23)&gt;=$B$2*'SFV+BESS'!$I$9, $B$2*'SFV+BESS'!$I$9, (L22+F23+G23))</f>
        <v>105.62312293385754</v>
      </c>
      <c r="M23" s="110">
        <f t="shared" si="4"/>
        <v>0</v>
      </c>
      <c r="R23" s="251"/>
      <c r="S23" s="48">
        <v>0.58333333333333304</v>
      </c>
      <c r="T23" s="2">
        <f>Gen_Cons_Horario!AF19*(1-$E$3)^($E$4-1)</f>
        <v>139.0828529227783</v>
      </c>
      <c r="U23" s="2">
        <f>Gen_Cons_Horario!B793</f>
        <v>100.6695</v>
      </c>
      <c r="V23" s="34">
        <f t="shared" si="71"/>
        <v>38.413352922778301</v>
      </c>
      <c r="W23" s="116">
        <f>IF(AND(V23&gt;0,V23*$B$4+AC22&lt;=$B$2*'SFV+BESS'!$I$9,V23&lt;'SFV+BESS'!$I$7), V23*$B$4, IF(AND(V23&gt;0,V23*$B$4+AC22&gt;$B$2*'SFV+BESS'!$I$9,V23*$B$4&lt;'SFV+BESS'!$I$7),$B$2*'SFV+BESS'!$I$9-AC22,IF(AND(V23&gt;0,V23*$B$4+AC22&gt;$B$2*'SFV+BESS'!$I$9,V23*$B$4&gt;'SFV+BESS'!$I$7,AC22&lt;$B$2*'SFV+BESS'!$I$9),$B$2*'SFV+BESS'!$I$9-AC22,IF(AND(V23&gt;0,V23*$B$4+AC22&lt;=$B$2*'SFV+BESS'!$I$9,V23&gt;'SFV+BESS'!$I$7),'SFV+BESS'!$I$7,0))))</f>
        <v>36.492685276639385</v>
      </c>
      <c r="X23" s="27">
        <f>IF(AND(V23&lt;0,AC22+V23/$B$5&gt;$H$2,-V23/'Carga-Descarga Año'!$B$5&lt;'SFV+BESS'!$I$7),V23/$B$5,IF(AND(V23&lt;0,AC22+V23/$B$5&gt;$H$2,-V23/'Carga-Descarga Año'!$B$5&gt;'SFV+BESS'!$I$7),-'SFV+BESS'!$I$7,IF(AND(V23&lt;0,AC22+V23/$B$5&lt;$H$2),-MIN('SFV+BESS'!$I$7,AC22-$H$2),0)))</f>
        <v>0</v>
      </c>
      <c r="Y23" s="33"/>
      <c r="Z23" s="33">
        <f t="shared" si="60"/>
        <v>100.6695</v>
      </c>
      <c r="AA23" s="27">
        <f t="shared" si="7"/>
        <v>0</v>
      </c>
      <c r="AB23" s="27">
        <f t="shared" si="50"/>
        <v>0</v>
      </c>
      <c r="AC23" s="28">
        <f>IF((AC22+W23+X23)&gt;=$B$2*'SFV+BESS'!$I$9, $B$2*'SFV+BESS'!$I$9, (AC22+W23+X23))</f>
        <v>166.98635471076673</v>
      </c>
      <c r="AD23" s="110">
        <f t="shared" si="8"/>
        <v>0</v>
      </c>
      <c r="AI23" s="251"/>
      <c r="AJ23" s="48">
        <v>0.58333333333333304</v>
      </c>
      <c r="AK23" s="33">
        <f>Gen_Cons_Horario!AG19*(1-$E$3)^($E$4-1)</f>
        <v>137.68044358388673</v>
      </c>
      <c r="AL23" s="33">
        <f>Gen_Cons_Horario!B1465</f>
        <v>0</v>
      </c>
      <c r="AM23" s="34">
        <f t="shared" si="72"/>
        <v>137.68044358388673</v>
      </c>
      <c r="AN23" s="116">
        <f>IF(AND(AM23&gt;0,AM23*$B$4+AT22&lt;=$B$2*'SFV+BESS'!$I$9,AM23&lt;'SFV+BESS'!$I$7), AM23*$B$4, IF(AND(AM23&gt;0,AM23*$B$4+AT22&gt;$B$2*'SFV+BESS'!$I$9,AM23*$B$4&lt;'SFV+BESS'!$I$7),$B$2*'SFV+BESS'!$I$9-AT22,IF(AND(AM23&gt;0,AM23*$B$4+AT22&gt;$B$2*'SFV+BESS'!$I$9,AM23*$B$4&gt;'SFV+BESS'!$I$7,AT22&lt;$B$2*'SFV+BESS'!$I$9),$B$2*'SFV+BESS'!$I$9-AT22,IF(AND(AM23&gt;0,AM23*$B$4+AT22&lt;=$B$2*'SFV+BESS'!$I$9,AM23&gt;'SFV+BESS'!$I$7),'SFV+BESS'!$I$7,0))))</f>
        <v>0</v>
      </c>
      <c r="AO23" s="27">
        <f>IF(AND(AM23&lt;0,AT22+AM23/$B$5&gt;$H$2,-AM23/'Carga-Descarga Año'!$B$5&lt;'SFV+BESS'!$I$7),AM23/$B$5,IF(AND(AM23&lt;0,AT22+AM23/$B$5&gt;$H$2,-AM23/'Carga-Descarga Año'!$B$5&gt;'SFV+BESS'!$I$7),-'SFV+BESS'!$I$7,IF(AND(AM23&lt;0,AT22+AM23/$B$5&lt;$H$2),-MIN('SFV+BESS'!$I$7,AT22-$H$2),0)))</f>
        <v>0</v>
      </c>
      <c r="AP23" s="33"/>
      <c r="AQ23" s="33">
        <f t="shared" si="61"/>
        <v>0</v>
      </c>
      <c r="AR23" s="27">
        <f t="shared" si="11"/>
        <v>0</v>
      </c>
      <c r="AS23" s="27">
        <f t="shared" si="51"/>
        <v>0</v>
      </c>
      <c r="AT23" s="28">
        <f>IF((AT22+AN23+AO23)&gt;=$B$2*'SFV+BESS'!$I$9, $B$2*'SFV+BESS'!$I$9, (AT22+AN23+AO23))</f>
        <v>173.61249999999998</v>
      </c>
      <c r="AU23" s="110">
        <f t="shared" si="12"/>
        <v>137.68044358388673</v>
      </c>
      <c r="AZ23" s="251"/>
      <c r="BA23" s="48">
        <v>0.58333333333333304</v>
      </c>
      <c r="BB23" s="33">
        <f>Gen_Cons_Horario!AH19*(1-$E$3)^($E$4-1)</f>
        <v>119.78981902555637</v>
      </c>
      <c r="BC23" s="33">
        <f>Gen_Cons_Horario!B2209</f>
        <v>0</v>
      </c>
      <c r="BD23" s="34">
        <f t="shared" si="73"/>
        <v>119.78981902555637</v>
      </c>
      <c r="BE23" s="116">
        <f>IF(AND(BD23&gt;0,BD23*$B$4+BK22&lt;=$B$2*'SFV+BESS'!$I$9,BD23&lt;'SFV+BESS'!$I$7), BD23*$B$4, IF(AND(BD23&gt;0,BD23*$B$4+BK22&gt;$B$2*'SFV+BESS'!$I$9,BD23*$B$4&lt;'SFV+BESS'!$I$7),$B$2*'SFV+BESS'!$I$9-BK22,IF(AND(BD23&gt;0,BD23*$B$4+BK22&gt;$B$2*'SFV+BESS'!$I$9,BD23*$B$4&gt;'SFV+BESS'!$I$7,BK22&lt;$B$2*'SFV+BESS'!$I$9),$B$2*'SFV+BESS'!$I$9-BK22,IF(AND(BD23&gt;0,BD23*$B$4+BK22&lt;=$B$2*'SFV+BESS'!$I$9,BD23&gt;'SFV+BESS'!$I$7),'SFV+BESS'!$I$7,0))))</f>
        <v>0</v>
      </c>
      <c r="BF23" s="27">
        <f>IF(AND(BD23&lt;0,BK22+BD23/$B$5&gt;$H$2,-BD23/'Carga-Descarga Año'!$B$5&lt;'SFV+BESS'!$I$7),BD23/$B$5,IF(AND(BD23&lt;0,BK22+BD23/$B$5&gt;$H$2,-BD23/'Carga-Descarga Año'!$B$5&gt;'SFV+BESS'!$I$7),-'SFV+BESS'!$I$7,IF(AND(BD23&lt;0,BK22+BD23/$B$5&lt;$H$2),-MIN('SFV+BESS'!$I$7,BK22-$H$2),0)))</f>
        <v>0</v>
      </c>
      <c r="BG23" s="33"/>
      <c r="BH23" s="33">
        <f t="shared" si="62"/>
        <v>0</v>
      </c>
      <c r="BI23" s="27">
        <f t="shared" si="15"/>
        <v>0</v>
      </c>
      <c r="BJ23" s="27">
        <f t="shared" si="52"/>
        <v>0</v>
      </c>
      <c r="BK23" s="28">
        <f>IF((BK22+BE23+BF23)&gt;=$B$2*'SFV+BESS'!$I$9, $B$2*'SFV+BESS'!$I$9, (BK22+BE23+BF23))</f>
        <v>173.61249999999998</v>
      </c>
      <c r="BL23" s="110">
        <f t="shared" si="16"/>
        <v>119.78981902555637</v>
      </c>
      <c r="BQ23" s="251"/>
      <c r="BR23" s="48">
        <v>0.58333333333333304</v>
      </c>
      <c r="BS23" s="33">
        <f>Gen_Cons_Horario!AI19*(1-$E$3)^($E$4-1)</f>
        <v>102.95917212974827</v>
      </c>
      <c r="BT23" s="33">
        <f>Gen_Cons_Horario!B2929</f>
        <v>0</v>
      </c>
      <c r="BU23" s="34">
        <f t="shared" si="74"/>
        <v>102.95917212974827</v>
      </c>
      <c r="BV23" s="116">
        <f>IF(AND(BU23&gt;0,BU23*$B$4+CB22&lt;=$B$2*'SFV+BESS'!$I$9,BU23&lt;'SFV+BESS'!$I$7), BU23*$B$4, IF(AND(BU23&gt;0,BU23*$B$4+CB22&gt;$B$2*'SFV+BESS'!$I$9,BU23*$B$4&lt;'SFV+BESS'!$I$7),$B$2*'SFV+BESS'!$I$9-CB22,IF(AND(BU23&gt;0,BU23*$B$4+CB22&gt;$B$2*'SFV+BESS'!$I$9,BU23*$B$4&gt;'SFV+BESS'!$I$7,CB22&lt;$B$2*'SFV+BESS'!$I$9),$B$2*'SFV+BESS'!$I$9-CB22,IF(AND(BU23&gt;0,BU23*$B$4+CB22&lt;=$B$2*'SFV+BESS'!$I$9,BU23&gt;'SFV+BESS'!$I$7),'SFV+BESS'!$I$7,0))))</f>
        <v>0</v>
      </c>
      <c r="BW23" s="27">
        <f>IF(AND(BU23&lt;0,CB22+BU23/$B$5&gt;$H$2,-BU23/'Carga-Descarga Año'!$B$5&lt;'SFV+BESS'!$I$7),BU23/$B$5,IF(AND(BU23&lt;0,CB22+BU23/$B$5&gt;$H$2,-BU23/'Carga-Descarga Año'!$B$5&gt;'SFV+BESS'!$I$7),-'SFV+BESS'!$I$7,IF(AND(BU23&lt;0,CB22+BU23/$B$5&lt;$H$2),-MIN('SFV+BESS'!$I$7,CB22-$H$2),0)))</f>
        <v>0</v>
      </c>
      <c r="BX23" s="33"/>
      <c r="BY23" s="33">
        <f t="shared" si="63"/>
        <v>0</v>
      </c>
      <c r="BZ23" s="27">
        <f t="shared" si="18"/>
        <v>0</v>
      </c>
      <c r="CA23" s="27">
        <f t="shared" si="19"/>
        <v>0</v>
      </c>
      <c r="CB23" s="28">
        <f>IF((CB22+BV23+BW23)&gt;=$B$2*'SFV+BESS'!$I$9, $B$2*'SFV+BESS'!$I$9, (CB22+BV23+BW23))</f>
        <v>173.61249999999998</v>
      </c>
      <c r="CC23" s="110">
        <f t="shared" si="20"/>
        <v>102.95917212974827</v>
      </c>
      <c r="CH23" s="251"/>
      <c r="CI23" s="48">
        <v>0.58333333333333304</v>
      </c>
      <c r="CJ23" s="220">
        <f>Gen_Cons_Horario!AJ19*(1-$E$3)^($E$4-1)</f>
        <v>92.109640210585653</v>
      </c>
      <c r="CK23" s="33">
        <f>Gen_Cons_Horario!B3673</f>
        <v>0</v>
      </c>
      <c r="CL23" s="34">
        <f t="shared" si="75"/>
        <v>92.109640210585653</v>
      </c>
      <c r="CM23" s="116">
        <f>IF(AND(CL23&gt;0,CL23*$B$4+CS22&lt;=$B$2*'SFV+BESS'!$I$9,CL23&lt;'SFV+BESS'!$I$7), CL23*$B$4, IF(AND(CL23&gt;0,CL23*$B$4+CS22&gt;$B$2*'SFV+BESS'!$I$9,CL23*$B$4&lt;'SFV+BESS'!$I$7),$B$2*'SFV+BESS'!$I$9-CS22,IF(AND(CL23&gt;0,CL23*$B$4+CS22&gt;$B$2*'SFV+BESS'!$I$9,CL23*$B$4&gt;'SFV+BESS'!$I$7,CS22&lt;$B$2*'SFV+BESS'!$I$9),$B$2*'SFV+BESS'!$I$9-CS22,IF(AND(CL23&gt;0,CL23*$B$4+CS22&lt;=$B$2*'SFV+BESS'!$I$9,CL23&gt;'SFV+BESS'!$I$7),'SFV+BESS'!$I$7,0))))</f>
        <v>0</v>
      </c>
      <c r="CN23" s="27">
        <f>IF(AND(CL23&lt;0,CS22+CL23/$B$5&gt;$H$2,-CL23/'Carga-Descarga Año'!$B$5&lt;'SFV+BESS'!$I$7),CL23/$B$5,IF(AND(CL23&lt;0,CS22+CL23/$B$5&gt;$H$2,-CL23/'Carga-Descarga Año'!$B$5&gt;'SFV+BESS'!$I$7),-'SFV+BESS'!$I$7,IF(AND(CL23&lt;0,CS22+CL23/$B$5&lt;$H$2),-MIN('SFV+BESS'!$I$7,CS22-$H$2),0)))</f>
        <v>0</v>
      </c>
      <c r="CO23" s="33"/>
      <c r="CP23" s="33">
        <f t="shared" si="64"/>
        <v>0</v>
      </c>
      <c r="CQ23" s="27">
        <f t="shared" si="23"/>
        <v>0</v>
      </c>
      <c r="CR23" s="27">
        <f t="shared" si="54"/>
        <v>0</v>
      </c>
      <c r="CS23" s="28">
        <f>IF((CS22+CM23+CN23)&gt;=$B$2*'SFV+BESS'!$I$9, $B$2*'SFV+BESS'!$I$9, (CS22+CM23+CN23))</f>
        <v>173.61249999999998</v>
      </c>
      <c r="CT23" s="110">
        <f t="shared" si="24"/>
        <v>92.109640210585653</v>
      </c>
      <c r="CY23" s="251"/>
      <c r="CZ23" s="48">
        <v>0.58333333333333304</v>
      </c>
      <c r="DA23" s="33">
        <f>Gen_Cons_Horario!AK19*(1-$E$3)^($E$4-1)</f>
        <v>99.291005948507078</v>
      </c>
      <c r="DB23" s="33">
        <f>Gen_Cons_Horario!B4393</f>
        <v>0</v>
      </c>
      <c r="DC23" s="34">
        <f t="shared" si="76"/>
        <v>99.291005948507078</v>
      </c>
      <c r="DD23" s="116">
        <f>IF(AND(DC23&gt;0,DC23*$B$4+DJ22&lt;=$B$2*'SFV+BESS'!$I$9,DC23&lt;'SFV+BESS'!$I$7), DC23*$B$4, IF(AND(DC23&gt;0,DC23*$B$4+DJ22&gt;$B$2*'SFV+BESS'!$I$9,DC23*$B$4&lt;'SFV+BESS'!$I$7),$B$2*'SFV+BESS'!$I$9-DJ22,IF(AND(DC23&gt;0,DC23*$B$4+DJ22&gt;$B$2*'SFV+BESS'!$I$9,DC23*$B$4&gt;'SFV+BESS'!$I$7,DJ22&lt;$B$2*'SFV+BESS'!$I$9),$B$2*'SFV+BESS'!$I$9-DJ22,IF(AND(DC23&gt;0,DC23*$B$4+DJ22&lt;=$B$2*'SFV+BESS'!$I$9,DC23&gt;'SFV+BESS'!$I$7),'SFV+BESS'!$I$7,0))))</f>
        <v>0</v>
      </c>
      <c r="DE23" s="27">
        <f>IF(AND(DC23&lt;0,DJ22+DC23/$B$5&gt;$H$2,-DC23/'Carga-Descarga Año'!$B$5&lt;'SFV+BESS'!$I$7),DC23/$B$5,IF(AND(DC23&lt;0,DJ22+DC23/$B$5&gt;$H$2,-DC23/'Carga-Descarga Año'!$B$5&gt;'SFV+BESS'!$I$7),-'SFV+BESS'!$I$7,IF(AND(DC23&lt;0,DJ22+DC23/$B$5&lt;$H$2),-MIN('SFV+BESS'!$I$7,DJ22-$H$2),0)))</f>
        <v>0</v>
      </c>
      <c r="DF23" s="33"/>
      <c r="DG23" s="33">
        <f t="shared" si="65"/>
        <v>0</v>
      </c>
      <c r="DH23" s="27">
        <f t="shared" si="27"/>
        <v>0</v>
      </c>
      <c r="DI23" s="27">
        <f t="shared" si="28"/>
        <v>0</v>
      </c>
      <c r="DJ23" s="28">
        <f>IF((DJ22+DD23+DE23)&gt;=$B$2*'SFV+BESS'!$I$9, $B$2*'SFV+BESS'!$I$9, (DJ22+DD23+DE23))</f>
        <v>173.61249999999998</v>
      </c>
      <c r="DK23" s="110">
        <f t="shared" si="29"/>
        <v>99.291005948507078</v>
      </c>
      <c r="DP23" s="251"/>
      <c r="DQ23" s="48">
        <v>0.58333333333333304</v>
      </c>
      <c r="DR23" s="33">
        <f>Gen_Cons_Horario!AL19*(1-$E$3)^($E$4-1)</f>
        <v>97.880357128904294</v>
      </c>
      <c r="DS23" s="33">
        <f>Gen_Cons_Horario!B5137</f>
        <v>0</v>
      </c>
      <c r="DT23" s="34">
        <f t="shared" si="77"/>
        <v>97.880357128904294</v>
      </c>
      <c r="DU23" s="116">
        <f>IF(AND(DT23&gt;0,DT23*$B$4+EA22&lt;=$B$2*'SFV+BESS'!$I$9,DT23&lt;'SFV+BESS'!$I$7), DT23*$B$4, IF(AND(DT23&gt;0,DT23*$B$4+EA22&gt;$B$2*'SFV+BESS'!$I$9,DT23*$B$4&lt;'SFV+BESS'!$I$7),$B$2*'SFV+BESS'!$I$9-EA22,IF(AND(DT23&gt;0,DT23*$B$4+EA22&gt;$B$2*'SFV+BESS'!$I$9,DT23*$B$4&gt;'SFV+BESS'!$I$7,EA22&lt;$B$2*'SFV+BESS'!$I$9),$B$2*'SFV+BESS'!$I$9-EA22,IF(AND(DT23&gt;0,DT23*$B$4+EA22&lt;=$B$2*'SFV+BESS'!$I$9,DT23&gt;'SFV+BESS'!$I$7),'SFV+BESS'!$I$7,0))))</f>
        <v>0</v>
      </c>
      <c r="DV23" s="27">
        <f>IF(AND(DT23&lt;0,EA22+DT23/$B$5&gt;$H$2,-DT23/'Carga-Descarga Año'!$B$5&lt;'SFV+BESS'!$I$7),DT23/$B$5,IF(AND(DT23&lt;0,EA22+DT23/$B$5&gt;$H$2,-DT23/'Carga-Descarga Año'!$B$5&gt;'SFV+BESS'!$I$7),-'SFV+BESS'!$I$7,IF(AND(DT23&lt;0,EA22+DT23/$B$5&lt;$H$2),-MIN('SFV+BESS'!$I$7,EA22-$H$2),0)))</f>
        <v>0</v>
      </c>
      <c r="DW23" s="33"/>
      <c r="DX23" s="33">
        <f t="shared" si="66"/>
        <v>0</v>
      </c>
      <c r="DY23" s="27">
        <f t="shared" si="32"/>
        <v>0</v>
      </c>
      <c r="DZ23" s="27">
        <f t="shared" si="55"/>
        <v>0</v>
      </c>
      <c r="EA23" s="28">
        <f>IF((EA22+DU23+DV23)&gt;=$B$2*'SFV+BESS'!$I$9, $B$2*'SFV+BESS'!$I$9, (EA22+DU23+DV23))</f>
        <v>173.61249999999998</v>
      </c>
      <c r="EB23" s="110">
        <f t="shared" si="33"/>
        <v>97.880357128904294</v>
      </c>
      <c r="EG23" s="251"/>
      <c r="EH23" s="48">
        <v>0.58333333333333304</v>
      </c>
      <c r="EI23" s="33">
        <f>Gen_Cons_Horario!AM19*(1-$E$3)^($E$4-1)</f>
        <v>107.02335307780091</v>
      </c>
      <c r="EJ23" s="33">
        <f>Gen_Cons_Horario!B5881</f>
        <v>0</v>
      </c>
      <c r="EK23" s="34">
        <f t="shared" si="78"/>
        <v>107.02335307780091</v>
      </c>
      <c r="EL23" s="116">
        <f>IF(AND(EK23&gt;0,EK23*$B$4+ER22&lt;=$B$2*'SFV+BESS'!$I$9,EK23&lt;'SFV+BESS'!$I$7), EK23*$B$4, IF(AND(EK23&gt;0,EK23*$B$4+ER22&gt;$B$2*'SFV+BESS'!$I$9,EK23*$B$4&lt;'SFV+BESS'!$I$7),$B$2*'SFV+BESS'!$I$9-ER22,IF(AND(EK23&gt;0,EK23*$B$4+ER22&gt;$B$2*'SFV+BESS'!$I$9,EK23*$B$4&gt;'SFV+BESS'!$I$7,ER22&lt;$B$2*'SFV+BESS'!$I$9),$B$2*'SFV+BESS'!$I$9-ER22,IF(AND(EK23&gt;0,EK23*$B$4+ER22&lt;=$B$2*'SFV+BESS'!$I$9,EK23&gt;'SFV+BESS'!$I$7),'SFV+BESS'!$I$7,0))))</f>
        <v>0</v>
      </c>
      <c r="EM23" s="27">
        <f>IF(AND(EK23&lt;0,ER22+EK23/$B$5&gt;$H$2,-EK23/'Carga-Descarga Año'!$B$5&lt;'SFV+BESS'!$I$7),EK23/$B$5,IF(AND(EK23&lt;0,ER22+EK23/$B$5&gt;$H$2,-EK23/'Carga-Descarga Año'!$B$5&gt;'SFV+BESS'!$I$7),-'SFV+BESS'!$I$7,IF(AND(EK23&lt;0,ER22+EK23/$B$5&lt;$H$2),-MIN('SFV+BESS'!$I$7,ER22-$H$2),0)))</f>
        <v>0</v>
      </c>
      <c r="EN23" s="33"/>
      <c r="EO23" s="33">
        <f t="shared" si="67"/>
        <v>0</v>
      </c>
      <c r="EP23" s="27">
        <f t="shared" si="36"/>
        <v>0</v>
      </c>
      <c r="EQ23" s="27">
        <f t="shared" si="56"/>
        <v>0</v>
      </c>
      <c r="ER23" s="28">
        <f>IF((ER22+EL23+EM23)&gt;=$B$2*'SFV+BESS'!$I$9, $B$2*'SFV+BESS'!$I$9, (ER22+EL23+EM23))</f>
        <v>173.61249999999998</v>
      </c>
      <c r="ES23" s="110">
        <f t="shared" si="37"/>
        <v>107.02335307780091</v>
      </c>
      <c r="EX23" s="251"/>
      <c r="EY23" s="48">
        <v>0.58333333333333304</v>
      </c>
      <c r="EZ23" s="33">
        <f>Gen_Cons_Horario!AN19*(1-$E$3)^($E$4-1)</f>
        <v>117.95196128053284</v>
      </c>
      <c r="FA23" s="33">
        <f>Gen_Cons_Horario!B6601</f>
        <v>0</v>
      </c>
      <c r="FB23" s="34">
        <f t="shared" si="79"/>
        <v>117.95196128053284</v>
      </c>
      <c r="FC23" s="116">
        <f>IF(AND(FB23&gt;0,FB23*$B$4+FI22&lt;=$B$2*'SFV+BESS'!$I$9,FB23&lt;'SFV+BESS'!$I$7), FB23*$B$4, IF(AND(FB23&gt;0,FB23*$B$4+FI22&gt;$B$2*'SFV+BESS'!$I$9,FB23*$B$4&lt;'SFV+BESS'!$I$7),$B$2*'SFV+BESS'!$I$9-FI22,IF(AND(FB23&gt;0,FB23*$B$4+FI22&gt;$B$2*'SFV+BESS'!$I$9,FB23*$B$4&gt;'SFV+BESS'!$I$7,FI22&lt;$B$2*'SFV+BESS'!$I$9),$B$2*'SFV+BESS'!$I$9-FI22,IF(AND(FB23&gt;0,FB23*$B$4+FI22&lt;=$B$2*'SFV+BESS'!$I$9,FB23&gt;'SFV+BESS'!$I$7),'SFV+BESS'!$I$7,0))))</f>
        <v>0</v>
      </c>
      <c r="FD23" s="27">
        <f>IF(AND(FB23&lt;0,FI22+FB23/$B$5&gt;$H$2,-FB23/'Carga-Descarga Año'!$B$5&lt;'SFV+BESS'!$I$7),FB23/$B$5,IF(AND(FB23&lt;0,FI22+FB23/$B$5&gt;$H$2,-FB23/'Carga-Descarga Año'!$B$5&gt;'SFV+BESS'!$I$7),-'SFV+BESS'!$I$7,IF(AND(FB23&lt;0,FI22+FB23/$B$5&lt;$H$2),-MIN('SFV+BESS'!$I$7,FI22-$H$2),0)))</f>
        <v>0</v>
      </c>
      <c r="FE23" s="33"/>
      <c r="FF23" s="33">
        <f t="shared" si="68"/>
        <v>0</v>
      </c>
      <c r="FG23" s="27">
        <f t="shared" si="40"/>
        <v>0</v>
      </c>
      <c r="FH23" s="27">
        <f t="shared" si="57"/>
        <v>0</v>
      </c>
      <c r="FI23" s="28">
        <f>IF((FI22+FC23+FD23)&gt;=$B$2*'SFV+BESS'!$I$9, $B$2*'SFV+BESS'!$I$9, (FI22+FC23+FD23))</f>
        <v>173.61249999999998</v>
      </c>
      <c r="FJ23" s="110">
        <f t="shared" si="41"/>
        <v>117.95196128053284</v>
      </c>
      <c r="FO23" s="251"/>
      <c r="FP23" s="48">
        <v>0.58333333333333304</v>
      </c>
      <c r="FQ23" s="33">
        <f>Gen_Cons_Horario!AO19*(1-$E$3)^($E$4-1)</f>
        <v>124.97258800981498</v>
      </c>
      <c r="FR23" s="33">
        <f>Gen_Cons_Horario!B7345</f>
        <v>0</v>
      </c>
      <c r="FS23" s="34">
        <f t="shared" si="80"/>
        <v>124.97258800981498</v>
      </c>
      <c r="FT23" s="116">
        <f>IF(AND(FS23&gt;0,FS23*$B$4+FZ22&lt;=$B$2*'SFV+BESS'!$I$9,FS23&lt;'SFV+BESS'!$I$7), FS23*$B$4, IF(AND(FS23&gt;0,FS23*$B$4+FZ22&gt;$B$2*'SFV+BESS'!$I$9,FS23*$B$4&lt;'SFV+BESS'!$I$7),$B$2*'SFV+BESS'!$I$9-FZ22,IF(AND(FS23&gt;0,FS23*$B$4+FZ22&gt;$B$2*'SFV+BESS'!$I$9,FS23*$B$4&gt;'SFV+BESS'!$I$7,FZ22&lt;$B$2*'SFV+BESS'!$I$9),$B$2*'SFV+BESS'!$I$9-FZ22,IF(AND(FS23&gt;0,FS23*$B$4+FZ22&lt;=$B$2*'SFV+BESS'!$I$9,FS23&gt;'SFV+BESS'!$I$7),'SFV+BESS'!$I$7,0))))</f>
        <v>0</v>
      </c>
      <c r="FU23" s="27">
        <f>IF(AND(FS23&lt;0,FZ22+FS23/$B$5&gt;$H$2,-FS23/'Carga-Descarga Año'!$B$5&lt;'SFV+BESS'!$I$7),FS23/$B$5,IF(AND(FS23&lt;0,FZ22+FS23/$B$5&gt;$H$2,-FS23/'Carga-Descarga Año'!$B$5&gt;'SFV+BESS'!$I$7),-'SFV+BESS'!$I$7,IF(AND(FS23&lt;0,FZ22+FS23/$B$5&lt;$H$2),-MIN('SFV+BESS'!$I$7,FZ22-$H$2),0)))</f>
        <v>0</v>
      </c>
      <c r="FV23" s="33"/>
      <c r="FW23" s="33">
        <f t="shared" si="69"/>
        <v>0</v>
      </c>
      <c r="FX23" s="27">
        <f t="shared" si="44"/>
        <v>0</v>
      </c>
      <c r="FY23" s="27">
        <f t="shared" si="58"/>
        <v>0</v>
      </c>
      <c r="FZ23" s="28">
        <f>IF((FZ22+FT23+FU23)&gt;=$B$2*'SFV+BESS'!$I$9, $B$2*'SFV+BESS'!$I$9, (FZ22+FT23+FU23))</f>
        <v>173.61249999999998</v>
      </c>
      <c r="GA23" s="110">
        <f t="shared" si="45"/>
        <v>124.97258800981498</v>
      </c>
      <c r="GF23" s="251"/>
      <c r="GG23" s="48">
        <v>0.58333333333333304</v>
      </c>
      <c r="GH23" s="33">
        <f>Gen_Cons_Horario!AP19*(1-$E$3)^($E$4-1)</f>
        <v>125.58913062743498</v>
      </c>
      <c r="GI23" s="33">
        <f>Gen_Cons_Horario!B8065</f>
        <v>59.656000000000006</v>
      </c>
      <c r="GJ23" s="34">
        <f t="shared" si="81"/>
        <v>65.933130627434977</v>
      </c>
      <c r="GK23" s="116">
        <f>IF(AND(GJ23&gt;0,GJ23*$B$4+GQ22&lt;=$B$2*'SFV+BESS'!$I$9,GJ23&lt;'SFV+BESS'!$I$7), GJ23*$B$4, IF(AND(GJ23&gt;0,GJ23*$B$4+GQ22&gt;$B$2*'SFV+BESS'!$I$9,GJ23*$B$4&lt;'SFV+BESS'!$I$7),$B$2*'SFV+BESS'!$I$9-GQ22,IF(AND(GJ23&gt;0,GJ23*$B$4+GQ22&gt;$B$2*'SFV+BESS'!$I$9,GJ23*$B$4&gt;'SFV+BESS'!$I$7,GQ22&lt;$B$2*'SFV+BESS'!$I$9),$B$2*'SFV+BESS'!$I$9-GQ22,IF(AND(GJ23&gt;0,GJ23*$B$4+GQ22&lt;=$B$2*'SFV+BESS'!$I$9,GJ23&gt;'SFV+BESS'!$I$7),'SFV+BESS'!$I$7,0))))</f>
        <v>0</v>
      </c>
      <c r="GL23" s="27">
        <f>IF(AND(GJ23&lt;0,GQ22+GJ23/$B$5&gt;$H$2,-GJ23/'Carga-Descarga Año'!$B$5&lt;'SFV+BESS'!$I$7),GJ23/$B$5,IF(AND(GJ23&lt;0,GQ22+GJ23/$B$5&gt;$H$2,-GJ23/'Carga-Descarga Año'!$B$5&gt;'SFV+BESS'!$I$7),-'SFV+BESS'!$I$7,IF(AND(GJ23&lt;0,GQ22+GJ23/$B$5&lt;$H$2),-MIN('SFV+BESS'!$I$7,GQ22-$H$2),0)))</f>
        <v>0</v>
      </c>
      <c r="GM23" s="33"/>
      <c r="GN23" s="33">
        <f t="shared" si="70"/>
        <v>59.656000000000006</v>
      </c>
      <c r="GO23" s="27">
        <f t="shared" si="48"/>
        <v>0</v>
      </c>
      <c r="GP23" s="27">
        <f t="shared" si="59"/>
        <v>0</v>
      </c>
      <c r="GQ23" s="28">
        <f>IF((GQ22+GK23+GL23)&gt;=$B$2*'SFV+BESS'!$I$9, $B$2*'SFV+BESS'!$I$9, (GQ22+GK23+GL23))</f>
        <v>173.61249999999998</v>
      </c>
      <c r="GR23" s="110">
        <f t="shared" si="49"/>
        <v>65.933130627434977</v>
      </c>
    </row>
    <row r="24" spans="1:202">
      <c r="A24" s="249"/>
      <c r="B24" s="48">
        <v>0.625</v>
      </c>
      <c r="C24" s="118">
        <f>Gen_Cons_Horario!AE20*(1-$E$3)^($E$4-1)</f>
        <v>131.43639444275752</v>
      </c>
      <c r="D24" s="2">
        <f>Gen_Cons_Horario!B50</f>
        <v>100.6695</v>
      </c>
      <c r="E24" s="29">
        <f t="shared" si="0"/>
        <v>30.766894442757518</v>
      </c>
      <c r="F24" s="116">
        <f>IF(AND(E24&gt;0,E24*$B$4+L23&lt;=$B$2*'SFV+BESS'!$I$9,E24&lt;'SFV+BESS'!$I$7), E24*$B$4, IF(AND(E24&gt;0,E24*$B$4+L23&gt;$B$2*'SFV+BESS'!$I$9,E24*$B$4&lt;'SFV+BESS'!$I$7),$B$2*'SFV+BESS'!$I$9-L23,IF(AND(E24&gt;0,E24*$B$4+L23&gt;$B$2*'SFV+BESS'!$I$9,E24*$B$4&gt;'SFV+BESS'!$I$7,L23&lt;$B$2*'SFV+BESS'!$I$9),$B$2*'SFV+BESS'!$I$9-L23,IF(AND(E24&gt;0,E24*$B$4+L23&lt;=$B$2*'SFV+BESS'!$I$9,E24&gt;'SFV+BESS'!$I$7),'SFV+BESS'!$I$7,0))))</f>
        <v>29.22854972061964</v>
      </c>
      <c r="G24" s="27">
        <f>IF(AND(E24&lt;0,L23+E24/$B$5&gt;$H$2,-E24/'Carga-Descarga Año'!$B$5&lt;'SFV+BESS'!$I$7),E24/$B$5,IF(AND(E24&lt;0,L23+E24/$B$5&gt;$H$2,-E24/'Carga-Descarga Año'!$B$5&gt;'SFV+BESS'!$I$7),-'SFV+BESS'!$I$7,IF(AND(E24&lt;0,L23+E24/$B$5&lt;$H$2),-MIN('SFV+BESS'!$I$7,L23-$H$2),0)))</f>
        <v>0</v>
      </c>
      <c r="H24" s="2"/>
      <c r="I24" s="2">
        <f t="shared" si="1"/>
        <v>100.6695</v>
      </c>
      <c r="J24" s="27">
        <f t="shared" si="3"/>
        <v>0</v>
      </c>
      <c r="K24" s="27">
        <f t="shared" si="2"/>
        <v>0</v>
      </c>
      <c r="L24" s="28">
        <f>IF((L23+F24+G24)&gt;=$B$2*'SFV+BESS'!$I$9, $B$2*'SFV+BESS'!$I$9, (L23+F24+G24))</f>
        <v>134.85167265447717</v>
      </c>
      <c r="M24" s="110">
        <f t="shared" si="4"/>
        <v>0</v>
      </c>
      <c r="R24" s="251"/>
      <c r="S24" s="48">
        <v>0.625</v>
      </c>
      <c r="T24" s="2">
        <f>Gen_Cons_Horario!AF20*(1-$E$3)^($E$4-1)</f>
        <v>136.95570340748876</v>
      </c>
      <c r="U24" s="2">
        <f>Gen_Cons_Horario!B794</f>
        <v>82.027000000000001</v>
      </c>
      <c r="V24" s="34">
        <f t="shared" si="71"/>
        <v>54.928703407488754</v>
      </c>
      <c r="W24" s="116">
        <f>IF(AND(V24&gt;0,V24*$B$4+AC23&lt;=$B$2*'SFV+BESS'!$I$9,V24&lt;'SFV+BESS'!$I$7), V24*$B$4, IF(AND(V24&gt;0,V24*$B$4+AC23&gt;$B$2*'SFV+BESS'!$I$9,V24*$B$4&lt;'SFV+BESS'!$I$7),$B$2*'SFV+BESS'!$I$9-AC23,IF(AND(V24&gt;0,V24*$B$4+AC23&gt;$B$2*'SFV+BESS'!$I$9,V24*$B$4&gt;'SFV+BESS'!$I$7,AC23&lt;$B$2*'SFV+BESS'!$I$9),$B$2*'SFV+BESS'!$I$9-AC23,IF(AND(V24&gt;0,V24*$B$4+AC23&lt;=$B$2*'SFV+BESS'!$I$9,V24&gt;'SFV+BESS'!$I$7),'SFV+BESS'!$I$7,0))))</f>
        <v>6.62614528923325</v>
      </c>
      <c r="X24" s="27">
        <f>IF(AND(V24&lt;0,AC23+V24/$B$5&gt;$H$2,-V24/'Carga-Descarga Año'!$B$5&lt;'SFV+BESS'!$I$7),V24/$B$5,IF(AND(V24&lt;0,AC23+V24/$B$5&gt;$H$2,-V24/'Carga-Descarga Año'!$B$5&gt;'SFV+BESS'!$I$7),-'SFV+BESS'!$I$7,IF(AND(V24&lt;0,AC23+V24/$B$5&lt;$H$2),-MIN('SFV+BESS'!$I$7,AC23-$H$2),0)))</f>
        <v>0</v>
      </c>
      <c r="Y24" s="33"/>
      <c r="Z24" s="33">
        <f t="shared" si="60"/>
        <v>82.027000000000001</v>
      </c>
      <c r="AA24" s="27">
        <f t="shared" si="7"/>
        <v>0</v>
      </c>
      <c r="AB24" s="27">
        <f t="shared" si="50"/>
        <v>0</v>
      </c>
      <c r="AC24" s="28">
        <f>IF((AC23+W24+X24)&gt;=$B$2*'SFV+BESS'!$I$9, $B$2*'SFV+BESS'!$I$9, (AC23+W24+X24))</f>
        <v>173.61249999999998</v>
      </c>
      <c r="AD24" s="110">
        <f t="shared" si="8"/>
        <v>47.953813629348488</v>
      </c>
      <c r="AI24" s="251"/>
      <c r="AJ24" s="48">
        <v>0.625</v>
      </c>
      <c r="AK24" s="33">
        <f>Gen_Cons_Horario!AG20*(1-$E$3)^($E$4-1)</f>
        <v>135.45703269371216</v>
      </c>
      <c r="AL24" s="33">
        <f>Gen_Cons_Horario!B1466</f>
        <v>0</v>
      </c>
      <c r="AM24" s="34">
        <f t="shared" si="72"/>
        <v>135.45703269371216</v>
      </c>
      <c r="AN24" s="116">
        <f>IF(AND(AM24&gt;0,AM24*$B$4+AT23&lt;=$B$2*'SFV+BESS'!$I$9,AM24&lt;'SFV+BESS'!$I$7), AM24*$B$4, IF(AND(AM24&gt;0,AM24*$B$4+AT23&gt;$B$2*'SFV+BESS'!$I$9,AM24*$B$4&lt;'SFV+BESS'!$I$7),$B$2*'SFV+BESS'!$I$9-AT23,IF(AND(AM24&gt;0,AM24*$B$4+AT23&gt;$B$2*'SFV+BESS'!$I$9,AM24*$B$4&gt;'SFV+BESS'!$I$7,AT23&lt;$B$2*'SFV+BESS'!$I$9),$B$2*'SFV+BESS'!$I$9-AT23,IF(AND(AM24&gt;0,AM24*$B$4+AT23&lt;=$B$2*'SFV+BESS'!$I$9,AM24&gt;'SFV+BESS'!$I$7),'SFV+BESS'!$I$7,0))))</f>
        <v>0</v>
      </c>
      <c r="AO24" s="27">
        <f>IF(AND(AM24&lt;0,AT23+AM24/$B$5&gt;$H$2,-AM24/'Carga-Descarga Año'!$B$5&lt;'SFV+BESS'!$I$7),AM24/$B$5,IF(AND(AM24&lt;0,AT23+AM24/$B$5&gt;$H$2,-AM24/'Carga-Descarga Año'!$B$5&gt;'SFV+BESS'!$I$7),-'SFV+BESS'!$I$7,IF(AND(AM24&lt;0,AT23+AM24/$B$5&lt;$H$2),-MIN('SFV+BESS'!$I$7,AT23-$H$2),0)))</f>
        <v>0</v>
      </c>
      <c r="AP24" s="33"/>
      <c r="AQ24" s="33">
        <f t="shared" si="61"/>
        <v>0</v>
      </c>
      <c r="AR24" s="27">
        <f t="shared" si="11"/>
        <v>0</v>
      </c>
      <c r="AS24" s="27">
        <f t="shared" si="51"/>
        <v>0</v>
      </c>
      <c r="AT24" s="28">
        <f>IF((AT23+AN24+AO24)&gt;=$B$2*'SFV+BESS'!$I$9, $B$2*'SFV+BESS'!$I$9, (AT23+AN24+AO24))</f>
        <v>173.61249999999998</v>
      </c>
      <c r="AU24" s="110">
        <f t="shared" si="12"/>
        <v>135.45703269371216</v>
      </c>
      <c r="AZ24" s="251"/>
      <c r="BA24" s="48">
        <v>0.625</v>
      </c>
      <c r="BB24" s="33">
        <f>Gen_Cons_Horario!AH20*(1-$E$3)^($E$4-1)</f>
        <v>117.44483072489295</v>
      </c>
      <c r="BC24" s="33">
        <f>Gen_Cons_Horario!B2210</f>
        <v>0</v>
      </c>
      <c r="BD24" s="34">
        <f t="shared" si="73"/>
        <v>117.44483072489295</v>
      </c>
      <c r="BE24" s="116">
        <f>IF(AND(BD24&gt;0,BD24*$B$4+BK23&lt;=$B$2*'SFV+BESS'!$I$9,BD24&lt;'SFV+BESS'!$I$7), BD24*$B$4, IF(AND(BD24&gt;0,BD24*$B$4+BK23&gt;$B$2*'SFV+BESS'!$I$9,BD24*$B$4&lt;'SFV+BESS'!$I$7),$B$2*'SFV+BESS'!$I$9-BK23,IF(AND(BD24&gt;0,BD24*$B$4+BK23&gt;$B$2*'SFV+BESS'!$I$9,BD24*$B$4&gt;'SFV+BESS'!$I$7,BK23&lt;$B$2*'SFV+BESS'!$I$9),$B$2*'SFV+BESS'!$I$9-BK23,IF(AND(BD24&gt;0,BD24*$B$4+BK23&lt;=$B$2*'SFV+BESS'!$I$9,BD24&gt;'SFV+BESS'!$I$7),'SFV+BESS'!$I$7,0))))</f>
        <v>0</v>
      </c>
      <c r="BF24" s="27">
        <f>IF(AND(BD24&lt;0,BK23+BD24/$B$5&gt;$H$2,-BD24/'Carga-Descarga Año'!$B$5&lt;'SFV+BESS'!$I$7),BD24/$B$5,IF(AND(BD24&lt;0,BK23+BD24/$B$5&gt;$H$2,-BD24/'Carga-Descarga Año'!$B$5&gt;'SFV+BESS'!$I$7),-'SFV+BESS'!$I$7,IF(AND(BD24&lt;0,BK23+BD24/$B$5&lt;$H$2),-MIN('SFV+BESS'!$I$7,BK23-$H$2),0)))</f>
        <v>0</v>
      </c>
      <c r="BG24" s="33"/>
      <c r="BH24" s="33">
        <f t="shared" si="62"/>
        <v>0</v>
      </c>
      <c r="BI24" s="27">
        <f t="shared" si="15"/>
        <v>0</v>
      </c>
      <c r="BJ24" s="27">
        <f t="shared" si="52"/>
        <v>0</v>
      </c>
      <c r="BK24" s="28">
        <f>IF((BK23+BE24+BF24)&gt;=$B$2*'SFV+BESS'!$I$9, $B$2*'SFV+BESS'!$I$9, (BK23+BE24+BF24))</f>
        <v>173.61249999999998</v>
      </c>
      <c r="BL24" s="110">
        <f t="shared" si="16"/>
        <v>117.44483072489295</v>
      </c>
      <c r="BQ24" s="251"/>
      <c r="BR24" s="48">
        <v>0.625</v>
      </c>
      <c r="BS24" s="33">
        <f>Gen_Cons_Horario!AI20*(1-$E$3)^($E$4-1)</f>
        <v>98.228006670832059</v>
      </c>
      <c r="BT24" s="33">
        <f>Gen_Cons_Horario!B2930</f>
        <v>0</v>
      </c>
      <c r="BU24" s="34">
        <f t="shared" si="74"/>
        <v>98.228006670832059</v>
      </c>
      <c r="BV24" s="116">
        <f>IF(AND(BU24&gt;0,BU24*$B$4+CB23&lt;=$B$2*'SFV+BESS'!$I$9,BU24&lt;'SFV+BESS'!$I$7), BU24*$B$4, IF(AND(BU24&gt;0,BU24*$B$4+CB23&gt;$B$2*'SFV+BESS'!$I$9,BU24*$B$4&lt;'SFV+BESS'!$I$7),$B$2*'SFV+BESS'!$I$9-CB23,IF(AND(BU24&gt;0,BU24*$B$4+CB23&gt;$B$2*'SFV+BESS'!$I$9,BU24*$B$4&gt;'SFV+BESS'!$I$7,CB23&lt;$B$2*'SFV+BESS'!$I$9),$B$2*'SFV+BESS'!$I$9-CB23,IF(AND(BU24&gt;0,BU24*$B$4+CB23&lt;=$B$2*'SFV+BESS'!$I$9,BU24&gt;'SFV+BESS'!$I$7),'SFV+BESS'!$I$7,0))))</f>
        <v>0</v>
      </c>
      <c r="BW24" s="27">
        <f>IF(AND(BU24&lt;0,CB23+BU24/$B$5&gt;$H$2,-BU24/'Carga-Descarga Año'!$B$5&lt;'SFV+BESS'!$I$7),BU24/$B$5,IF(AND(BU24&lt;0,CB23+BU24/$B$5&gt;$H$2,-BU24/'Carga-Descarga Año'!$B$5&gt;'SFV+BESS'!$I$7),-'SFV+BESS'!$I$7,IF(AND(BU24&lt;0,CB23+BU24/$B$5&lt;$H$2),-MIN('SFV+BESS'!$I$7,CB23-$H$2),0)))</f>
        <v>0</v>
      </c>
      <c r="BX24" s="33"/>
      <c r="BY24" s="33">
        <f t="shared" si="63"/>
        <v>0</v>
      </c>
      <c r="BZ24" s="27">
        <f t="shared" si="18"/>
        <v>0</v>
      </c>
      <c r="CA24" s="27">
        <f t="shared" si="19"/>
        <v>0</v>
      </c>
      <c r="CB24" s="28">
        <f>IF((CB23+BV24+BW24)&gt;=$B$2*'SFV+BESS'!$I$9, $B$2*'SFV+BESS'!$I$9, (CB23+BV24+BW24))</f>
        <v>173.61249999999998</v>
      </c>
      <c r="CC24" s="110">
        <f t="shared" si="20"/>
        <v>98.228006670832059</v>
      </c>
      <c r="CH24" s="251"/>
      <c r="CI24" s="48">
        <v>0.625</v>
      </c>
      <c r="CJ24" s="220">
        <f>Gen_Cons_Horario!AJ20*(1-$E$3)^($E$4-1)</f>
        <v>88.925603265034539</v>
      </c>
      <c r="CK24" s="33">
        <f>Gen_Cons_Horario!B3674</f>
        <v>0</v>
      </c>
      <c r="CL24" s="34">
        <f t="shared" si="75"/>
        <v>88.925603265034539</v>
      </c>
      <c r="CM24" s="116">
        <f>IF(AND(CL24&gt;0,CL24*$B$4+CS23&lt;=$B$2*'SFV+BESS'!$I$9,CL24&lt;'SFV+BESS'!$I$7), CL24*$B$4, IF(AND(CL24&gt;0,CL24*$B$4+CS23&gt;$B$2*'SFV+BESS'!$I$9,CL24*$B$4&lt;'SFV+BESS'!$I$7),$B$2*'SFV+BESS'!$I$9-CS23,IF(AND(CL24&gt;0,CL24*$B$4+CS23&gt;$B$2*'SFV+BESS'!$I$9,CL24*$B$4&gt;'SFV+BESS'!$I$7,CS23&lt;$B$2*'SFV+BESS'!$I$9),$B$2*'SFV+BESS'!$I$9-CS23,IF(AND(CL24&gt;0,CL24*$B$4+CS23&lt;=$B$2*'SFV+BESS'!$I$9,CL24&gt;'SFV+BESS'!$I$7),'SFV+BESS'!$I$7,0))))</f>
        <v>0</v>
      </c>
      <c r="CN24" s="27">
        <f>IF(AND(CL24&lt;0,CS23+CL24/$B$5&gt;$H$2,-CL24/'Carga-Descarga Año'!$B$5&lt;'SFV+BESS'!$I$7),CL24/$B$5,IF(AND(CL24&lt;0,CS23+CL24/$B$5&gt;$H$2,-CL24/'Carga-Descarga Año'!$B$5&gt;'SFV+BESS'!$I$7),-'SFV+BESS'!$I$7,IF(AND(CL24&lt;0,CS23+CL24/$B$5&lt;$H$2),-MIN('SFV+BESS'!$I$7,CS23-$H$2),0)))</f>
        <v>0</v>
      </c>
      <c r="CO24" s="33"/>
      <c r="CP24" s="33">
        <f t="shared" si="64"/>
        <v>0</v>
      </c>
      <c r="CQ24" s="27">
        <f t="shared" si="23"/>
        <v>0</v>
      </c>
      <c r="CR24" s="27">
        <f t="shared" si="54"/>
        <v>0</v>
      </c>
      <c r="CS24" s="28">
        <f>IF((CS23+CM24+CN24)&gt;=$B$2*'SFV+BESS'!$I$9, $B$2*'SFV+BESS'!$I$9, (CS23+CM24+CN24))</f>
        <v>173.61249999999998</v>
      </c>
      <c r="CT24" s="110">
        <f t="shared" si="24"/>
        <v>88.925603265034539</v>
      </c>
      <c r="CY24" s="251"/>
      <c r="CZ24" s="48">
        <v>0.625</v>
      </c>
      <c r="DA24" s="33">
        <f>Gen_Cons_Horario!AK20*(1-$E$3)^($E$4-1)</f>
        <v>95.414133698890723</v>
      </c>
      <c r="DB24" s="33">
        <f>Gen_Cons_Horario!B4394</f>
        <v>0</v>
      </c>
      <c r="DC24" s="34">
        <f t="shared" si="76"/>
        <v>95.414133698890723</v>
      </c>
      <c r="DD24" s="116">
        <f>IF(AND(DC24&gt;0,DC24*$B$4+DJ23&lt;=$B$2*'SFV+BESS'!$I$9,DC24&lt;'SFV+BESS'!$I$7), DC24*$B$4, IF(AND(DC24&gt;0,DC24*$B$4+DJ23&gt;$B$2*'SFV+BESS'!$I$9,DC24*$B$4&lt;'SFV+BESS'!$I$7),$B$2*'SFV+BESS'!$I$9-DJ23,IF(AND(DC24&gt;0,DC24*$B$4+DJ23&gt;$B$2*'SFV+BESS'!$I$9,DC24*$B$4&gt;'SFV+BESS'!$I$7,DJ23&lt;$B$2*'SFV+BESS'!$I$9),$B$2*'SFV+BESS'!$I$9-DJ23,IF(AND(DC24&gt;0,DC24*$B$4+DJ23&lt;=$B$2*'SFV+BESS'!$I$9,DC24&gt;'SFV+BESS'!$I$7),'SFV+BESS'!$I$7,0))))</f>
        <v>0</v>
      </c>
      <c r="DE24" s="27">
        <f>IF(AND(DC24&lt;0,DJ23+DC24/$B$5&gt;$H$2,-DC24/'Carga-Descarga Año'!$B$5&lt;'SFV+BESS'!$I$7),DC24/$B$5,IF(AND(DC24&lt;0,DJ23+DC24/$B$5&gt;$H$2,-DC24/'Carga-Descarga Año'!$B$5&gt;'SFV+BESS'!$I$7),-'SFV+BESS'!$I$7,IF(AND(DC24&lt;0,DJ23+DC24/$B$5&lt;$H$2),-MIN('SFV+BESS'!$I$7,DJ23-$H$2),0)))</f>
        <v>0</v>
      </c>
      <c r="DF24" s="33"/>
      <c r="DG24" s="33">
        <f t="shared" si="65"/>
        <v>0</v>
      </c>
      <c r="DH24" s="27">
        <f t="shared" si="27"/>
        <v>0</v>
      </c>
      <c r="DI24" s="27">
        <f t="shared" si="28"/>
        <v>0</v>
      </c>
      <c r="DJ24" s="28">
        <f>IF((DJ23+DD24+DE24)&gt;=$B$2*'SFV+BESS'!$I$9, $B$2*'SFV+BESS'!$I$9, (DJ23+DD24+DE24))</f>
        <v>173.61249999999998</v>
      </c>
      <c r="DK24" s="110">
        <f t="shared" si="29"/>
        <v>95.414133698890723</v>
      </c>
      <c r="DP24" s="251"/>
      <c r="DQ24" s="48">
        <v>0.625</v>
      </c>
      <c r="DR24" s="33">
        <f>Gen_Cons_Horario!AL20*(1-$E$3)^($E$4-1)</f>
        <v>94.952312257526813</v>
      </c>
      <c r="DS24" s="33">
        <f>Gen_Cons_Horario!B5138</f>
        <v>0</v>
      </c>
      <c r="DT24" s="34">
        <f t="shared" si="77"/>
        <v>94.952312257526813</v>
      </c>
      <c r="DU24" s="116">
        <f>IF(AND(DT24&gt;0,DT24*$B$4+EA23&lt;=$B$2*'SFV+BESS'!$I$9,DT24&lt;'SFV+BESS'!$I$7), DT24*$B$4, IF(AND(DT24&gt;0,DT24*$B$4+EA23&gt;$B$2*'SFV+BESS'!$I$9,DT24*$B$4&lt;'SFV+BESS'!$I$7),$B$2*'SFV+BESS'!$I$9-EA23,IF(AND(DT24&gt;0,DT24*$B$4+EA23&gt;$B$2*'SFV+BESS'!$I$9,DT24*$B$4&gt;'SFV+BESS'!$I$7,EA23&lt;$B$2*'SFV+BESS'!$I$9),$B$2*'SFV+BESS'!$I$9-EA23,IF(AND(DT24&gt;0,DT24*$B$4+EA23&lt;=$B$2*'SFV+BESS'!$I$9,DT24&gt;'SFV+BESS'!$I$7),'SFV+BESS'!$I$7,0))))</f>
        <v>0</v>
      </c>
      <c r="DV24" s="27">
        <f>IF(AND(DT24&lt;0,EA23+DT24/$B$5&gt;$H$2,-DT24/'Carga-Descarga Año'!$B$5&lt;'SFV+BESS'!$I$7),DT24/$B$5,IF(AND(DT24&lt;0,EA23+DT24/$B$5&gt;$H$2,-DT24/'Carga-Descarga Año'!$B$5&gt;'SFV+BESS'!$I$7),-'SFV+BESS'!$I$7,IF(AND(DT24&lt;0,EA23+DT24/$B$5&lt;$H$2),-MIN('SFV+BESS'!$I$7,EA23-$H$2),0)))</f>
        <v>0</v>
      </c>
      <c r="DW24" s="33"/>
      <c r="DX24" s="33">
        <f t="shared" si="66"/>
        <v>0</v>
      </c>
      <c r="DY24" s="27">
        <f t="shared" si="32"/>
        <v>0</v>
      </c>
      <c r="DZ24" s="27">
        <f t="shared" si="55"/>
        <v>0</v>
      </c>
      <c r="EA24" s="28">
        <f>IF((EA23+DU24+DV24)&gt;=$B$2*'SFV+BESS'!$I$9, $B$2*'SFV+BESS'!$I$9, (EA23+DU24+DV24))</f>
        <v>173.61249999999998</v>
      </c>
      <c r="EB24" s="110">
        <f t="shared" si="33"/>
        <v>94.952312257526813</v>
      </c>
      <c r="EG24" s="251"/>
      <c r="EH24" s="48">
        <v>0.625</v>
      </c>
      <c r="EI24" s="33">
        <f>Gen_Cons_Horario!AM20*(1-$E$3)^($E$4-1)</f>
        <v>101.17838652552929</v>
      </c>
      <c r="EJ24" s="33">
        <f>Gen_Cons_Horario!B5882</f>
        <v>0</v>
      </c>
      <c r="EK24" s="34">
        <f t="shared" si="78"/>
        <v>101.17838652552929</v>
      </c>
      <c r="EL24" s="116">
        <f>IF(AND(EK24&gt;0,EK24*$B$4+ER23&lt;=$B$2*'SFV+BESS'!$I$9,EK24&lt;'SFV+BESS'!$I$7), EK24*$B$4, IF(AND(EK24&gt;0,EK24*$B$4+ER23&gt;$B$2*'SFV+BESS'!$I$9,EK24*$B$4&lt;'SFV+BESS'!$I$7),$B$2*'SFV+BESS'!$I$9-ER23,IF(AND(EK24&gt;0,EK24*$B$4+ER23&gt;$B$2*'SFV+BESS'!$I$9,EK24*$B$4&gt;'SFV+BESS'!$I$7,ER23&lt;$B$2*'SFV+BESS'!$I$9),$B$2*'SFV+BESS'!$I$9-ER23,IF(AND(EK24&gt;0,EK24*$B$4+ER23&lt;=$B$2*'SFV+BESS'!$I$9,EK24&gt;'SFV+BESS'!$I$7),'SFV+BESS'!$I$7,0))))</f>
        <v>0</v>
      </c>
      <c r="EM24" s="27">
        <f>IF(AND(EK24&lt;0,ER23+EK24/$B$5&gt;$H$2,-EK24/'Carga-Descarga Año'!$B$5&lt;'SFV+BESS'!$I$7),EK24/$B$5,IF(AND(EK24&lt;0,ER23+EK24/$B$5&gt;$H$2,-EK24/'Carga-Descarga Año'!$B$5&gt;'SFV+BESS'!$I$7),-'SFV+BESS'!$I$7,IF(AND(EK24&lt;0,ER23+EK24/$B$5&lt;$H$2),-MIN('SFV+BESS'!$I$7,ER23-$H$2),0)))</f>
        <v>0</v>
      </c>
      <c r="EN24" s="33"/>
      <c r="EO24" s="33">
        <f t="shared" si="67"/>
        <v>0</v>
      </c>
      <c r="EP24" s="27">
        <f t="shared" si="36"/>
        <v>0</v>
      </c>
      <c r="EQ24" s="27">
        <f t="shared" si="56"/>
        <v>0</v>
      </c>
      <c r="ER24" s="28">
        <f>IF((ER23+EL24+EM24)&gt;=$B$2*'SFV+BESS'!$I$9, $B$2*'SFV+BESS'!$I$9, (ER23+EL24+EM24))</f>
        <v>173.61249999999998</v>
      </c>
      <c r="ES24" s="110">
        <f t="shared" si="37"/>
        <v>101.17838652552929</v>
      </c>
      <c r="EX24" s="251"/>
      <c r="EY24" s="48">
        <v>0.625</v>
      </c>
      <c r="EZ24" s="33">
        <f>Gen_Cons_Horario!AN20*(1-$E$3)^($E$4-1)</f>
        <v>113.18044181125563</v>
      </c>
      <c r="FA24" s="33">
        <f>Gen_Cons_Horario!B6602</f>
        <v>0</v>
      </c>
      <c r="FB24" s="34">
        <f t="shared" si="79"/>
        <v>113.18044181125563</v>
      </c>
      <c r="FC24" s="116">
        <f>IF(AND(FB24&gt;0,FB24*$B$4+FI23&lt;=$B$2*'SFV+BESS'!$I$9,FB24&lt;'SFV+BESS'!$I$7), FB24*$B$4, IF(AND(FB24&gt;0,FB24*$B$4+FI23&gt;$B$2*'SFV+BESS'!$I$9,FB24*$B$4&lt;'SFV+BESS'!$I$7),$B$2*'SFV+BESS'!$I$9-FI23,IF(AND(FB24&gt;0,FB24*$B$4+FI23&gt;$B$2*'SFV+BESS'!$I$9,FB24*$B$4&gt;'SFV+BESS'!$I$7,FI23&lt;$B$2*'SFV+BESS'!$I$9),$B$2*'SFV+BESS'!$I$9-FI23,IF(AND(FB24&gt;0,FB24*$B$4+FI23&lt;=$B$2*'SFV+BESS'!$I$9,FB24&gt;'SFV+BESS'!$I$7),'SFV+BESS'!$I$7,0))))</f>
        <v>0</v>
      </c>
      <c r="FD24" s="27">
        <f>IF(AND(FB24&lt;0,FI23+FB24/$B$5&gt;$H$2,-FB24/'Carga-Descarga Año'!$B$5&lt;'SFV+BESS'!$I$7),FB24/$B$5,IF(AND(FB24&lt;0,FI23+FB24/$B$5&gt;$H$2,-FB24/'Carga-Descarga Año'!$B$5&gt;'SFV+BESS'!$I$7),-'SFV+BESS'!$I$7,IF(AND(FB24&lt;0,FI23+FB24/$B$5&lt;$H$2),-MIN('SFV+BESS'!$I$7,FI23-$H$2),0)))</f>
        <v>0</v>
      </c>
      <c r="FE24" s="33"/>
      <c r="FF24" s="33">
        <f t="shared" si="68"/>
        <v>0</v>
      </c>
      <c r="FG24" s="27">
        <f t="shared" si="40"/>
        <v>0</v>
      </c>
      <c r="FH24" s="27">
        <f t="shared" si="57"/>
        <v>0</v>
      </c>
      <c r="FI24" s="28">
        <f>IF((FI23+FC24+FD24)&gt;=$B$2*'SFV+BESS'!$I$9, $B$2*'SFV+BESS'!$I$9, (FI23+FC24+FD24))</f>
        <v>173.61249999999998</v>
      </c>
      <c r="FJ24" s="110">
        <f t="shared" si="41"/>
        <v>113.18044181125563</v>
      </c>
      <c r="FO24" s="251"/>
      <c r="FP24" s="48">
        <v>0.625</v>
      </c>
      <c r="FQ24" s="33">
        <f>Gen_Cons_Horario!AO20*(1-$E$3)^($E$4-1)</f>
        <v>120.57902046259493</v>
      </c>
      <c r="FR24" s="33">
        <f>Gen_Cons_Horario!B7346</f>
        <v>0</v>
      </c>
      <c r="FS24" s="34">
        <f t="shared" si="80"/>
        <v>120.57902046259493</v>
      </c>
      <c r="FT24" s="116">
        <f>IF(AND(FS24&gt;0,FS24*$B$4+FZ23&lt;=$B$2*'SFV+BESS'!$I$9,FS24&lt;'SFV+BESS'!$I$7), FS24*$B$4, IF(AND(FS24&gt;0,FS24*$B$4+FZ23&gt;$B$2*'SFV+BESS'!$I$9,FS24*$B$4&lt;'SFV+BESS'!$I$7),$B$2*'SFV+BESS'!$I$9-FZ23,IF(AND(FS24&gt;0,FS24*$B$4+FZ23&gt;$B$2*'SFV+BESS'!$I$9,FS24*$B$4&gt;'SFV+BESS'!$I$7,FZ23&lt;$B$2*'SFV+BESS'!$I$9),$B$2*'SFV+BESS'!$I$9-FZ23,IF(AND(FS24&gt;0,FS24*$B$4+FZ23&lt;=$B$2*'SFV+BESS'!$I$9,FS24&gt;'SFV+BESS'!$I$7),'SFV+BESS'!$I$7,0))))</f>
        <v>0</v>
      </c>
      <c r="FU24" s="27">
        <f>IF(AND(FS24&lt;0,FZ23+FS24/$B$5&gt;$H$2,-FS24/'Carga-Descarga Año'!$B$5&lt;'SFV+BESS'!$I$7),FS24/$B$5,IF(AND(FS24&lt;0,FZ23+FS24/$B$5&gt;$H$2,-FS24/'Carga-Descarga Año'!$B$5&gt;'SFV+BESS'!$I$7),-'SFV+BESS'!$I$7,IF(AND(FS24&lt;0,FZ23+FS24/$B$5&lt;$H$2),-MIN('SFV+BESS'!$I$7,FZ23-$H$2),0)))</f>
        <v>0</v>
      </c>
      <c r="FV24" s="33"/>
      <c r="FW24" s="33">
        <f t="shared" si="69"/>
        <v>0</v>
      </c>
      <c r="FX24" s="27">
        <f t="shared" si="44"/>
        <v>0</v>
      </c>
      <c r="FY24" s="27">
        <f t="shared" si="58"/>
        <v>0</v>
      </c>
      <c r="FZ24" s="28">
        <f>IF((FZ23+FT24+FU24)&gt;=$B$2*'SFV+BESS'!$I$9, $B$2*'SFV+BESS'!$I$9, (FZ23+FT24+FU24))</f>
        <v>173.61249999999998</v>
      </c>
      <c r="GA24" s="110">
        <f t="shared" si="45"/>
        <v>120.57902046259493</v>
      </c>
      <c r="GF24" s="251"/>
      <c r="GG24" s="48">
        <v>0.625</v>
      </c>
      <c r="GH24" s="33">
        <f>Gen_Cons_Horario!AP20*(1-$E$3)^($E$4-1)</f>
        <v>124.1219678864603</v>
      </c>
      <c r="GI24" s="33">
        <f>Gen_Cons_Horario!B8066</f>
        <v>0</v>
      </c>
      <c r="GJ24" s="34">
        <f t="shared" si="81"/>
        <v>124.1219678864603</v>
      </c>
      <c r="GK24" s="116">
        <f>IF(AND(GJ24&gt;0,GJ24*$B$4+GQ23&lt;=$B$2*'SFV+BESS'!$I$9,GJ24&lt;'SFV+BESS'!$I$7), GJ24*$B$4, IF(AND(GJ24&gt;0,GJ24*$B$4+GQ23&gt;$B$2*'SFV+BESS'!$I$9,GJ24*$B$4&lt;'SFV+BESS'!$I$7),$B$2*'SFV+BESS'!$I$9-GQ23,IF(AND(GJ24&gt;0,GJ24*$B$4+GQ23&gt;$B$2*'SFV+BESS'!$I$9,GJ24*$B$4&gt;'SFV+BESS'!$I$7,GQ23&lt;$B$2*'SFV+BESS'!$I$9),$B$2*'SFV+BESS'!$I$9-GQ23,IF(AND(GJ24&gt;0,GJ24*$B$4+GQ23&lt;=$B$2*'SFV+BESS'!$I$9,GJ24&gt;'SFV+BESS'!$I$7),'SFV+BESS'!$I$7,0))))</f>
        <v>0</v>
      </c>
      <c r="GL24" s="27">
        <f>IF(AND(GJ24&lt;0,GQ23+GJ24/$B$5&gt;$H$2,-GJ24/'Carga-Descarga Año'!$B$5&lt;'SFV+BESS'!$I$7),GJ24/$B$5,IF(AND(GJ24&lt;0,GQ23+GJ24/$B$5&gt;$H$2,-GJ24/'Carga-Descarga Año'!$B$5&gt;'SFV+BESS'!$I$7),-'SFV+BESS'!$I$7,IF(AND(GJ24&lt;0,GQ23+GJ24/$B$5&lt;$H$2),-MIN('SFV+BESS'!$I$7,GQ23-$H$2),0)))</f>
        <v>0</v>
      </c>
      <c r="GM24" s="33"/>
      <c r="GN24" s="33">
        <f t="shared" si="70"/>
        <v>0</v>
      </c>
      <c r="GO24" s="27">
        <f t="shared" si="48"/>
        <v>0</v>
      </c>
      <c r="GP24" s="27">
        <f t="shared" si="59"/>
        <v>0</v>
      </c>
      <c r="GQ24" s="28">
        <f>IF((GQ23+GK24+GL24)&gt;=$B$2*'SFV+BESS'!$I$9, $B$2*'SFV+BESS'!$I$9, (GQ23+GK24+GL24))</f>
        <v>173.61249999999998</v>
      </c>
      <c r="GR24" s="110">
        <f t="shared" si="49"/>
        <v>124.1219678864603</v>
      </c>
    </row>
    <row r="25" spans="1:202">
      <c r="A25" s="249"/>
      <c r="B25" s="48">
        <v>0.66666666666666696</v>
      </c>
      <c r="C25" s="118">
        <f>Gen_Cons_Horario!AE21*(1-$E$3)^($E$4-1)</f>
        <v>126.27010841841791</v>
      </c>
      <c r="D25" s="2">
        <f>Gen_Cons_Horario!B51</f>
        <v>100.6695</v>
      </c>
      <c r="E25" s="29">
        <f t="shared" si="0"/>
        <v>25.600608418417906</v>
      </c>
      <c r="F25" s="116">
        <f>IF(AND(E25&gt;0,E25*$B$4+L24&lt;=$B$2*'SFV+BESS'!$I$9,E25&lt;'SFV+BESS'!$I$7), E25*$B$4, IF(AND(E25&gt;0,E25*$B$4+L24&gt;$B$2*'SFV+BESS'!$I$9,E25*$B$4&lt;'SFV+BESS'!$I$7),$B$2*'SFV+BESS'!$I$9-L24,IF(AND(E25&gt;0,E25*$B$4+L24&gt;$B$2*'SFV+BESS'!$I$9,E25*$B$4&gt;'SFV+BESS'!$I$7,L24&lt;$B$2*'SFV+BESS'!$I$9),$B$2*'SFV+BESS'!$I$9-L24,IF(AND(E25&gt;0,E25*$B$4+L24&lt;=$B$2*'SFV+BESS'!$I$9,E25&gt;'SFV+BESS'!$I$7),'SFV+BESS'!$I$7,0))))</f>
        <v>24.320577997497008</v>
      </c>
      <c r="G25" s="27">
        <f>IF(AND(E25&lt;0,L24+E25/$B$5&gt;$H$2,-E25/'Carga-Descarga Año'!$B$5&lt;'SFV+BESS'!$I$7),E25/$B$5,IF(AND(E25&lt;0,L24+E25/$B$5&gt;$H$2,-E25/'Carga-Descarga Año'!$B$5&gt;'SFV+BESS'!$I$7),-'SFV+BESS'!$I$7,IF(AND(E25&lt;0,L24+E25/$B$5&lt;$H$2),-MIN('SFV+BESS'!$I$7,L24-$H$2),0)))</f>
        <v>0</v>
      </c>
      <c r="H25" s="2"/>
      <c r="I25" s="2">
        <f t="shared" si="1"/>
        <v>100.6695</v>
      </c>
      <c r="J25" s="27">
        <f t="shared" si="3"/>
        <v>0</v>
      </c>
      <c r="K25" s="27">
        <f t="shared" si="2"/>
        <v>0</v>
      </c>
      <c r="L25" s="28">
        <f>IF((L24+F25+G25)&gt;=$B$2*'SFV+BESS'!$I$9, $B$2*'SFV+BESS'!$I$9, (L24+F25+G25))</f>
        <v>159.17225065197417</v>
      </c>
      <c r="M25" s="110">
        <f t="shared" si="4"/>
        <v>3.5527136788005009E-15</v>
      </c>
      <c r="N25" s="47" t="s">
        <v>8992</v>
      </c>
      <c r="O25" s="1">
        <f>O13</f>
        <v>42775.480735231264</v>
      </c>
      <c r="R25" s="251"/>
      <c r="S25" s="48">
        <v>0.66666666666666696</v>
      </c>
      <c r="T25" s="2">
        <f>Gen_Cons_Horario!AF21*(1-$E$3)^($E$4-1)</f>
        <v>130.90150863320309</v>
      </c>
      <c r="U25" s="2">
        <f>Gen_Cons_Horario!B795</f>
        <v>59.656000000000006</v>
      </c>
      <c r="V25" s="34">
        <f t="shared" si="71"/>
        <v>71.245508633203087</v>
      </c>
      <c r="W25" s="116">
        <f>IF(AND(V25&gt;0,V25*$B$4+AC24&lt;=$B$2*'SFV+BESS'!$I$9,V25&lt;'SFV+BESS'!$I$7), V25*$B$4, IF(AND(V25&gt;0,V25*$B$4+AC24&gt;$B$2*'SFV+BESS'!$I$9,V25*$B$4&lt;'SFV+BESS'!$I$7),$B$2*'SFV+BESS'!$I$9-AC24,IF(AND(V25&gt;0,V25*$B$4+AC24&gt;$B$2*'SFV+BESS'!$I$9,V25*$B$4&gt;'SFV+BESS'!$I$7,AC24&lt;$B$2*'SFV+BESS'!$I$9),$B$2*'SFV+BESS'!$I$9-AC24,IF(AND(V25&gt;0,V25*$B$4+AC24&lt;=$B$2*'SFV+BESS'!$I$9,V25&gt;'SFV+BESS'!$I$7),'SFV+BESS'!$I$7,0))))</f>
        <v>0</v>
      </c>
      <c r="X25" s="27">
        <f>IF(AND(V25&lt;0,AC24+V25/$B$5&gt;$H$2,-V25/'Carga-Descarga Año'!$B$5&lt;'SFV+BESS'!$I$7),V25/$B$5,IF(AND(V25&lt;0,AC24+V25/$B$5&gt;$H$2,-V25/'Carga-Descarga Año'!$B$5&gt;'SFV+BESS'!$I$7),-'SFV+BESS'!$I$7,IF(AND(V25&lt;0,AC24+V25/$B$5&lt;$H$2),-MIN('SFV+BESS'!$I$7,AC24-$H$2),0)))</f>
        <v>0</v>
      </c>
      <c r="Y25" s="33"/>
      <c r="Z25" s="33">
        <f t="shared" si="60"/>
        <v>59.656000000000006</v>
      </c>
      <c r="AA25" s="27">
        <f t="shared" si="7"/>
        <v>0</v>
      </c>
      <c r="AB25" s="27">
        <f t="shared" si="50"/>
        <v>0</v>
      </c>
      <c r="AC25" s="28">
        <f>IF((AC24+W25+X25)&gt;=$B$2*'SFV+BESS'!$I$9, $B$2*'SFV+BESS'!$I$9, (AC24+W25+X25))</f>
        <v>173.61249999999998</v>
      </c>
      <c r="AD25" s="110">
        <f t="shared" si="8"/>
        <v>71.245508633203087</v>
      </c>
      <c r="AE25" s="47" t="s">
        <v>8992</v>
      </c>
      <c r="AF25" s="1">
        <f>AF13</f>
        <v>37765.739748222259</v>
      </c>
      <c r="AI25" s="251"/>
      <c r="AJ25" s="48">
        <v>0.66666666666666696</v>
      </c>
      <c r="AK25" s="33">
        <f>Gen_Cons_Horario!AG21*(1-$E$3)^($E$4-1)</f>
        <v>127.76061038156942</v>
      </c>
      <c r="AL25" s="33">
        <f>Gen_Cons_Horario!B1467</f>
        <v>0</v>
      </c>
      <c r="AM25" s="34">
        <f t="shared" si="72"/>
        <v>127.76061038156942</v>
      </c>
      <c r="AN25" s="116">
        <f>IF(AND(AM25&gt;0,AM25*$B$4+AT24&lt;=$B$2*'SFV+BESS'!$I$9,AM25&lt;'SFV+BESS'!$I$7), AM25*$B$4, IF(AND(AM25&gt;0,AM25*$B$4+AT24&gt;$B$2*'SFV+BESS'!$I$9,AM25*$B$4&lt;'SFV+BESS'!$I$7),$B$2*'SFV+BESS'!$I$9-AT24,IF(AND(AM25&gt;0,AM25*$B$4+AT24&gt;$B$2*'SFV+BESS'!$I$9,AM25*$B$4&gt;'SFV+BESS'!$I$7,AT24&lt;$B$2*'SFV+BESS'!$I$9),$B$2*'SFV+BESS'!$I$9-AT24,IF(AND(AM25&gt;0,AM25*$B$4+AT24&lt;=$B$2*'SFV+BESS'!$I$9,AM25&gt;'SFV+BESS'!$I$7),'SFV+BESS'!$I$7,0))))</f>
        <v>0</v>
      </c>
      <c r="AO25" s="27">
        <f>IF(AND(AM25&lt;0,AT24+AM25/$B$5&gt;$H$2,-AM25/'Carga-Descarga Año'!$B$5&lt;'SFV+BESS'!$I$7),AM25/$B$5,IF(AND(AM25&lt;0,AT24+AM25/$B$5&gt;$H$2,-AM25/'Carga-Descarga Año'!$B$5&gt;'SFV+BESS'!$I$7),-'SFV+BESS'!$I$7,IF(AND(AM25&lt;0,AT24+AM25/$B$5&lt;$H$2),-MIN('SFV+BESS'!$I$7,AT24-$H$2),0)))</f>
        <v>0</v>
      </c>
      <c r="AP25" s="33"/>
      <c r="AQ25" s="33">
        <f t="shared" si="61"/>
        <v>0</v>
      </c>
      <c r="AR25" s="27">
        <f t="shared" si="11"/>
        <v>0</v>
      </c>
      <c r="AS25" s="27">
        <f t="shared" si="51"/>
        <v>0</v>
      </c>
      <c r="AT25" s="28">
        <f>IF((AT24+AN25+AO25)&gt;=$B$2*'SFV+BESS'!$I$9, $B$2*'SFV+BESS'!$I$9, (AT24+AN25+AO25))</f>
        <v>173.61249999999998</v>
      </c>
      <c r="AU25" s="110">
        <f t="shared" si="12"/>
        <v>127.76061038156942</v>
      </c>
      <c r="AV25" s="47" t="s">
        <v>8992</v>
      </c>
      <c r="AW25" s="1">
        <f>AW13</f>
        <v>38921.833822147433</v>
      </c>
      <c r="AZ25" s="251"/>
      <c r="BA25" s="48">
        <v>0.66666666666666696</v>
      </c>
      <c r="BB25" s="33">
        <f>Gen_Cons_Horario!AH21*(1-$E$3)^($E$4-1)</f>
        <v>109.23737167257097</v>
      </c>
      <c r="BC25" s="33">
        <f>Gen_Cons_Horario!B2211</f>
        <v>0</v>
      </c>
      <c r="BD25" s="34">
        <f t="shared" si="73"/>
        <v>109.23737167257097</v>
      </c>
      <c r="BE25" s="116">
        <f>IF(AND(BD25&gt;0,BD25*$B$4+BK24&lt;=$B$2*'SFV+BESS'!$I$9,BD25&lt;'SFV+BESS'!$I$7), BD25*$B$4, IF(AND(BD25&gt;0,BD25*$B$4+BK24&gt;$B$2*'SFV+BESS'!$I$9,BD25*$B$4&lt;'SFV+BESS'!$I$7),$B$2*'SFV+BESS'!$I$9-BK24,IF(AND(BD25&gt;0,BD25*$B$4+BK24&gt;$B$2*'SFV+BESS'!$I$9,BD25*$B$4&gt;'SFV+BESS'!$I$7,BK24&lt;$B$2*'SFV+BESS'!$I$9),$B$2*'SFV+BESS'!$I$9-BK24,IF(AND(BD25&gt;0,BD25*$B$4+BK24&lt;=$B$2*'SFV+BESS'!$I$9,BD25&gt;'SFV+BESS'!$I$7),'SFV+BESS'!$I$7,0))))</f>
        <v>0</v>
      </c>
      <c r="BF25" s="27">
        <f>IF(AND(BD25&lt;0,BK24+BD25/$B$5&gt;$H$2,-BD25/'Carga-Descarga Año'!$B$5&lt;'SFV+BESS'!$I$7),BD25/$B$5,IF(AND(BD25&lt;0,BK24+BD25/$B$5&gt;$H$2,-BD25/'Carga-Descarga Año'!$B$5&gt;'SFV+BESS'!$I$7),-'SFV+BESS'!$I$7,IF(AND(BD25&lt;0,BK24+BD25/$B$5&lt;$H$2),-MIN('SFV+BESS'!$I$7,BK24-$H$2),0)))</f>
        <v>0</v>
      </c>
      <c r="BG25" s="33"/>
      <c r="BH25" s="33">
        <f t="shared" si="62"/>
        <v>0</v>
      </c>
      <c r="BI25" s="27">
        <f t="shared" si="15"/>
        <v>0</v>
      </c>
      <c r="BJ25" s="27">
        <f t="shared" si="52"/>
        <v>0</v>
      </c>
      <c r="BK25" s="28">
        <f>IF((BK24+BE25+BF25)&gt;=$B$2*'SFV+BESS'!$I$9, $B$2*'SFV+BESS'!$I$9, (BK24+BE25+BF25))</f>
        <v>173.61249999999998</v>
      </c>
      <c r="BL25" s="110">
        <f t="shared" si="16"/>
        <v>109.23737167257097</v>
      </c>
      <c r="BM25" s="47" t="s">
        <v>8992</v>
      </c>
      <c r="BN25" s="1">
        <f>BN13</f>
        <v>30443.810613362835</v>
      </c>
      <c r="BQ25" s="251"/>
      <c r="BR25" s="48">
        <v>0.66666666666666696</v>
      </c>
      <c r="BS25" s="33">
        <f>Gen_Cons_Horario!AI21*(1-$E$3)^($E$4-1)</f>
        <v>88.31508856643616</v>
      </c>
      <c r="BT25" s="33">
        <f>Gen_Cons_Horario!B2931</f>
        <v>0</v>
      </c>
      <c r="BU25" s="34">
        <f t="shared" si="74"/>
        <v>88.31508856643616</v>
      </c>
      <c r="BV25" s="116">
        <f>IF(AND(BU25&gt;0,BU25*$B$4+CB24&lt;=$B$2*'SFV+BESS'!$I$9,BU25&lt;'SFV+BESS'!$I$7), BU25*$B$4, IF(AND(BU25&gt;0,BU25*$B$4+CB24&gt;$B$2*'SFV+BESS'!$I$9,BU25*$B$4&lt;'SFV+BESS'!$I$7),$B$2*'SFV+BESS'!$I$9-CB24,IF(AND(BU25&gt;0,BU25*$B$4+CB24&gt;$B$2*'SFV+BESS'!$I$9,BU25*$B$4&gt;'SFV+BESS'!$I$7,CB24&lt;$B$2*'SFV+BESS'!$I$9),$B$2*'SFV+BESS'!$I$9-CB24,IF(AND(BU25&gt;0,BU25*$B$4+CB24&lt;=$B$2*'SFV+BESS'!$I$9,BU25&gt;'SFV+BESS'!$I$7),'SFV+BESS'!$I$7,0))))</f>
        <v>0</v>
      </c>
      <c r="BW25" s="27">
        <f>IF(AND(BU25&lt;0,CB24+BU25/$B$5&gt;$H$2,-BU25/'Carga-Descarga Año'!$B$5&lt;'SFV+BESS'!$I$7),BU25/$B$5,IF(AND(BU25&lt;0,CB24+BU25/$B$5&gt;$H$2,-BU25/'Carga-Descarga Año'!$B$5&gt;'SFV+BESS'!$I$7),-'SFV+BESS'!$I$7,IF(AND(BU25&lt;0,CB24+BU25/$B$5&lt;$H$2),-MIN('SFV+BESS'!$I$7,CB24-$H$2),0)))</f>
        <v>0</v>
      </c>
      <c r="BX25" s="33"/>
      <c r="BY25" s="33">
        <f t="shared" si="63"/>
        <v>0</v>
      </c>
      <c r="BZ25" s="27">
        <f t="shared" si="18"/>
        <v>0</v>
      </c>
      <c r="CA25" s="27">
        <f t="shared" si="19"/>
        <v>0</v>
      </c>
      <c r="CB25" s="28">
        <f>IF((CB24+BV25+BW25)&gt;=$B$2*'SFV+BESS'!$I$9, $B$2*'SFV+BESS'!$I$9, (CB24+BV25+BW25))</f>
        <v>173.61249999999998</v>
      </c>
      <c r="CC25" s="110">
        <f t="shared" si="20"/>
        <v>88.31508856643616</v>
      </c>
      <c r="CD25" s="47" t="s">
        <v>8992</v>
      </c>
      <c r="CE25" s="1">
        <f>CE13</f>
        <v>23892.610861120243</v>
      </c>
      <c r="CH25" s="251"/>
      <c r="CI25" s="48">
        <v>0.66666666666666696</v>
      </c>
      <c r="CJ25" s="220">
        <f>Gen_Cons_Horario!AJ21*(1-$E$3)^($E$4-1)</f>
        <v>79.373492428381212</v>
      </c>
      <c r="CK25" s="33">
        <f>Gen_Cons_Horario!B3675</f>
        <v>0</v>
      </c>
      <c r="CL25" s="34">
        <f t="shared" si="75"/>
        <v>79.373492428381212</v>
      </c>
      <c r="CM25" s="116">
        <f>IF(AND(CL25&gt;0,CL25*$B$4+CS24&lt;=$B$2*'SFV+BESS'!$I$9,CL25&lt;'SFV+BESS'!$I$7), CL25*$B$4, IF(AND(CL25&gt;0,CL25*$B$4+CS24&gt;$B$2*'SFV+BESS'!$I$9,CL25*$B$4&lt;'SFV+BESS'!$I$7),$B$2*'SFV+BESS'!$I$9-CS24,IF(AND(CL25&gt;0,CL25*$B$4+CS24&gt;$B$2*'SFV+BESS'!$I$9,CL25*$B$4&gt;'SFV+BESS'!$I$7,CS24&lt;$B$2*'SFV+BESS'!$I$9),$B$2*'SFV+BESS'!$I$9-CS24,IF(AND(CL25&gt;0,CL25*$B$4+CS24&lt;=$B$2*'SFV+BESS'!$I$9,CL25&gt;'SFV+BESS'!$I$7),'SFV+BESS'!$I$7,0))))</f>
        <v>0</v>
      </c>
      <c r="CN25" s="27">
        <f>IF(AND(CL25&lt;0,CS24+CL25/$B$5&gt;$H$2,-CL25/'Carga-Descarga Año'!$B$5&lt;'SFV+BESS'!$I$7),CL25/$B$5,IF(AND(CL25&lt;0,CS24+CL25/$B$5&gt;$H$2,-CL25/'Carga-Descarga Año'!$B$5&gt;'SFV+BESS'!$I$7),-'SFV+BESS'!$I$7,IF(AND(CL25&lt;0,CS24+CL25/$B$5&lt;$H$2),-MIN('SFV+BESS'!$I$7,CS24-$H$2),0)))</f>
        <v>0</v>
      </c>
      <c r="CO25" s="33"/>
      <c r="CP25" s="33">
        <f t="shared" si="64"/>
        <v>0</v>
      </c>
      <c r="CQ25" s="27">
        <f t="shared" si="23"/>
        <v>0</v>
      </c>
      <c r="CR25" s="27">
        <f t="shared" si="54"/>
        <v>0</v>
      </c>
      <c r="CS25" s="28">
        <f>IF((CS24+CM25+CN25)&gt;=$B$2*'SFV+BESS'!$I$9, $B$2*'SFV+BESS'!$I$9, (CS24+CM25+CN25))</f>
        <v>173.61249999999998</v>
      </c>
      <c r="CT25" s="110">
        <f t="shared" si="24"/>
        <v>79.373492428381212</v>
      </c>
      <c r="CU25" s="47" t="s">
        <v>8992</v>
      </c>
      <c r="CV25" s="1">
        <f>CV13</f>
        <v>20038.963948036293</v>
      </c>
      <c r="CY25" s="251"/>
      <c r="CZ25" s="48">
        <v>0.66666666666666696</v>
      </c>
      <c r="DA25" s="33">
        <f>Gen_Cons_Horario!AK21*(1-$E$3)^($E$4-1)</f>
        <v>87.445007408012728</v>
      </c>
      <c r="DB25" s="33">
        <f>Gen_Cons_Horario!B4395</f>
        <v>0</v>
      </c>
      <c r="DC25" s="34">
        <f t="shared" si="76"/>
        <v>87.445007408012728</v>
      </c>
      <c r="DD25" s="116">
        <f>IF(AND(DC25&gt;0,DC25*$B$4+DJ24&lt;=$B$2*'SFV+BESS'!$I$9,DC25&lt;'SFV+BESS'!$I$7), DC25*$B$4, IF(AND(DC25&gt;0,DC25*$B$4+DJ24&gt;$B$2*'SFV+BESS'!$I$9,DC25*$B$4&lt;'SFV+BESS'!$I$7),$B$2*'SFV+BESS'!$I$9-DJ24,IF(AND(DC25&gt;0,DC25*$B$4+DJ24&gt;$B$2*'SFV+BESS'!$I$9,DC25*$B$4&gt;'SFV+BESS'!$I$7,DJ24&lt;$B$2*'SFV+BESS'!$I$9),$B$2*'SFV+BESS'!$I$9-DJ24,IF(AND(DC25&gt;0,DC25*$B$4+DJ24&lt;=$B$2*'SFV+BESS'!$I$9,DC25&gt;'SFV+BESS'!$I$7),'SFV+BESS'!$I$7,0))))</f>
        <v>0</v>
      </c>
      <c r="DE25" s="27">
        <f>IF(AND(DC25&lt;0,DJ24+DC25/$B$5&gt;$H$2,-DC25/'Carga-Descarga Año'!$B$5&lt;'SFV+BESS'!$I$7),DC25/$B$5,IF(AND(DC25&lt;0,DJ24+DC25/$B$5&gt;$H$2,-DC25/'Carga-Descarga Año'!$B$5&gt;'SFV+BESS'!$I$7),-'SFV+BESS'!$I$7,IF(AND(DC25&lt;0,DJ24+DC25/$B$5&lt;$H$2),-MIN('SFV+BESS'!$I$7,DJ24-$H$2),0)))</f>
        <v>0</v>
      </c>
      <c r="DF25" s="33"/>
      <c r="DG25" s="33">
        <f t="shared" si="65"/>
        <v>0</v>
      </c>
      <c r="DH25" s="27">
        <f t="shared" si="27"/>
        <v>0</v>
      </c>
      <c r="DI25" s="27">
        <f t="shared" si="28"/>
        <v>0</v>
      </c>
      <c r="DJ25" s="28">
        <f>IF((DJ24+DD25+DE25)&gt;=$B$2*'SFV+BESS'!$I$9, $B$2*'SFV+BESS'!$I$9, (DJ24+DD25+DE25))</f>
        <v>173.61249999999998</v>
      </c>
      <c r="DK25" s="110">
        <f t="shared" si="29"/>
        <v>87.445007408012728</v>
      </c>
      <c r="DL25" s="47" t="s">
        <v>8992</v>
      </c>
      <c r="DM25" s="1">
        <f>DM13</f>
        <v>23121.881478503448</v>
      </c>
      <c r="DP25" s="251"/>
      <c r="DQ25" s="48">
        <v>0.66666666666666696</v>
      </c>
      <c r="DR25" s="33">
        <f>Gen_Cons_Horario!AL21*(1-$E$3)^($E$4-1)</f>
        <v>84.495009145464408</v>
      </c>
      <c r="DS25" s="33">
        <f>Gen_Cons_Horario!B5139</f>
        <v>0</v>
      </c>
      <c r="DT25" s="34">
        <f t="shared" si="77"/>
        <v>84.495009145464408</v>
      </c>
      <c r="DU25" s="116">
        <f>IF(AND(DT25&gt;0,DT25*$B$4+EA24&lt;=$B$2*'SFV+BESS'!$I$9,DT25&lt;'SFV+BESS'!$I$7), DT25*$B$4, IF(AND(DT25&gt;0,DT25*$B$4+EA24&gt;$B$2*'SFV+BESS'!$I$9,DT25*$B$4&lt;'SFV+BESS'!$I$7),$B$2*'SFV+BESS'!$I$9-EA24,IF(AND(DT25&gt;0,DT25*$B$4+EA24&gt;$B$2*'SFV+BESS'!$I$9,DT25*$B$4&gt;'SFV+BESS'!$I$7,EA24&lt;$B$2*'SFV+BESS'!$I$9),$B$2*'SFV+BESS'!$I$9-EA24,IF(AND(DT25&gt;0,DT25*$B$4+EA24&lt;=$B$2*'SFV+BESS'!$I$9,DT25&gt;'SFV+BESS'!$I$7),'SFV+BESS'!$I$7,0))))</f>
        <v>0</v>
      </c>
      <c r="DV25" s="27">
        <f>IF(AND(DT25&lt;0,EA24+DT25/$B$5&gt;$H$2,-DT25/'Carga-Descarga Año'!$B$5&lt;'SFV+BESS'!$I$7),DT25/$B$5,IF(AND(DT25&lt;0,EA24+DT25/$B$5&gt;$H$2,-DT25/'Carga-Descarga Año'!$B$5&gt;'SFV+BESS'!$I$7),-'SFV+BESS'!$I$7,IF(AND(DT25&lt;0,EA24+DT25/$B$5&lt;$H$2),-MIN('SFV+BESS'!$I$7,EA24-$H$2),0)))</f>
        <v>0</v>
      </c>
      <c r="DW25" s="33"/>
      <c r="DX25" s="33">
        <f t="shared" si="66"/>
        <v>0</v>
      </c>
      <c r="DY25" s="27">
        <f t="shared" si="32"/>
        <v>0</v>
      </c>
      <c r="DZ25" s="27">
        <f t="shared" si="55"/>
        <v>0</v>
      </c>
      <c r="EA25" s="28">
        <f>IF((EA24+DU25+DV25)&gt;=$B$2*'SFV+BESS'!$I$9, $B$2*'SFV+BESS'!$I$9, (EA24+DU25+DV25))</f>
        <v>173.61249999999998</v>
      </c>
      <c r="EB25" s="110">
        <f t="shared" si="33"/>
        <v>84.495009145464408</v>
      </c>
      <c r="EC25" s="47" t="s">
        <v>8992</v>
      </c>
      <c r="ED25" s="1">
        <f>ED13</f>
        <v>24663.340243736948</v>
      </c>
      <c r="EG25" s="251"/>
      <c r="EH25" s="48">
        <v>0.66666666666666696</v>
      </c>
      <c r="EI25" s="33">
        <f>Gen_Cons_Horario!AM21*(1-$E$3)^($E$4-1)</f>
        <v>92.511711982505858</v>
      </c>
      <c r="EJ25" s="33">
        <f>Gen_Cons_Horario!B5883</f>
        <v>0</v>
      </c>
      <c r="EK25" s="34">
        <f t="shared" si="78"/>
        <v>92.511711982505858</v>
      </c>
      <c r="EL25" s="116">
        <f>IF(AND(EK25&gt;0,EK25*$B$4+ER24&lt;=$B$2*'SFV+BESS'!$I$9,EK25&lt;'SFV+BESS'!$I$7), EK25*$B$4, IF(AND(EK25&gt;0,EK25*$B$4+ER24&gt;$B$2*'SFV+BESS'!$I$9,EK25*$B$4&lt;'SFV+BESS'!$I$7),$B$2*'SFV+BESS'!$I$9-ER24,IF(AND(EK25&gt;0,EK25*$B$4+ER24&gt;$B$2*'SFV+BESS'!$I$9,EK25*$B$4&gt;'SFV+BESS'!$I$7,ER24&lt;$B$2*'SFV+BESS'!$I$9),$B$2*'SFV+BESS'!$I$9-ER24,IF(AND(EK25&gt;0,EK25*$B$4+ER24&lt;=$B$2*'SFV+BESS'!$I$9,EK25&gt;'SFV+BESS'!$I$7),'SFV+BESS'!$I$7,0))))</f>
        <v>0</v>
      </c>
      <c r="EM25" s="27">
        <f>IF(AND(EK25&lt;0,ER24+EK25/$B$5&gt;$H$2,-EK25/'Carga-Descarga Año'!$B$5&lt;'SFV+BESS'!$I$7),EK25/$B$5,IF(AND(EK25&lt;0,ER24+EK25/$B$5&gt;$H$2,-EK25/'Carga-Descarga Año'!$B$5&gt;'SFV+BESS'!$I$7),-'SFV+BESS'!$I$7,IF(AND(EK25&lt;0,ER24+EK25/$B$5&lt;$H$2),-MIN('SFV+BESS'!$I$7,ER24-$H$2),0)))</f>
        <v>0</v>
      </c>
      <c r="EN25" s="33"/>
      <c r="EO25" s="33">
        <f t="shared" si="67"/>
        <v>0</v>
      </c>
      <c r="EP25" s="27">
        <f t="shared" si="36"/>
        <v>0</v>
      </c>
      <c r="EQ25" s="27">
        <f t="shared" si="56"/>
        <v>0</v>
      </c>
      <c r="ER25" s="28">
        <f>IF((ER24+EL25+EM25)&gt;=$B$2*'SFV+BESS'!$I$9, $B$2*'SFV+BESS'!$I$9, (ER24+EL25+EM25))</f>
        <v>173.61249999999998</v>
      </c>
      <c r="ES25" s="110">
        <f t="shared" si="37"/>
        <v>92.511711982505858</v>
      </c>
      <c r="ET25" s="47" t="s">
        <v>8992</v>
      </c>
      <c r="EU25" s="1">
        <f>EU13</f>
        <v>28902.351848129314</v>
      </c>
      <c r="EX25" s="251"/>
      <c r="EY25" s="48">
        <v>0.66666666666666696</v>
      </c>
      <c r="EZ25" s="33">
        <f>Gen_Cons_Horario!AN21*(1-$E$3)^($E$4-1)</f>
        <v>104.9734283240988</v>
      </c>
      <c r="FA25" s="33">
        <f>Gen_Cons_Horario!B6603</f>
        <v>0</v>
      </c>
      <c r="FB25" s="34">
        <f t="shared" si="79"/>
        <v>104.9734283240988</v>
      </c>
      <c r="FC25" s="116">
        <f>IF(AND(FB25&gt;0,FB25*$B$4+FI24&lt;=$B$2*'SFV+BESS'!$I$9,FB25&lt;'SFV+BESS'!$I$7), FB25*$B$4, IF(AND(FB25&gt;0,FB25*$B$4+FI24&gt;$B$2*'SFV+BESS'!$I$9,FB25*$B$4&lt;'SFV+BESS'!$I$7),$B$2*'SFV+BESS'!$I$9-FI24,IF(AND(FB25&gt;0,FB25*$B$4+FI24&gt;$B$2*'SFV+BESS'!$I$9,FB25*$B$4&gt;'SFV+BESS'!$I$7,FI24&lt;$B$2*'SFV+BESS'!$I$9),$B$2*'SFV+BESS'!$I$9-FI24,IF(AND(FB25&gt;0,FB25*$B$4+FI24&lt;=$B$2*'SFV+BESS'!$I$9,FB25&gt;'SFV+BESS'!$I$7),'SFV+BESS'!$I$7,0))))</f>
        <v>0</v>
      </c>
      <c r="FD25" s="27">
        <f>IF(AND(FB25&lt;0,FI24+FB25/$B$5&gt;$H$2,-FB25/'Carga-Descarga Año'!$B$5&lt;'SFV+BESS'!$I$7),FB25/$B$5,IF(AND(FB25&lt;0,FI24+FB25/$B$5&gt;$H$2,-FB25/'Carga-Descarga Año'!$B$5&gt;'SFV+BESS'!$I$7),-'SFV+BESS'!$I$7,IF(AND(FB25&lt;0,FI24+FB25/$B$5&lt;$H$2),-MIN('SFV+BESS'!$I$7,FI24-$H$2),0)))</f>
        <v>0</v>
      </c>
      <c r="FE25" s="33"/>
      <c r="FF25" s="33">
        <f t="shared" si="68"/>
        <v>0</v>
      </c>
      <c r="FG25" s="27">
        <f t="shared" si="40"/>
        <v>0</v>
      </c>
      <c r="FH25" s="27">
        <f t="shared" si="57"/>
        <v>0</v>
      </c>
      <c r="FI25" s="28">
        <f>IF((FI24+FC25+FD25)&gt;=$B$2*'SFV+BESS'!$I$9, $B$2*'SFV+BESS'!$I$9, (FI24+FC25+FD25))</f>
        <v>173.61249999999998</v>
      </c>
      <c r="FJ25" s="110">
        <f t="shared" si="41"/>
        <v>104.9734283240988</v>
      </c>
      <c r="FK25" s="47" t="s">
        <v>8992</v>
      </c>
      <c r="FL25" s="1">
        <f>FL13</f>
        <v>35068.186909063566</v>
      </c>
      <c r="FO25" s="251"/>
      <c r="FP25" s="48">
        <v>0.66666666666666696</v>
      </c>
      <c r="FQ25" s="33">
        <f>Gen_Cons_Horario!AO21*(1-$E$3)^($E$4-1)</f>
        <v>113.74458205580818</v>
      </c>
      <c r="FR25" s="33">
        <f>Gen_Cons_Horario!B7347</f>
        <v>0</v>
      </c>
      <c r="FS25" s="34">
        <f t="shared" si="80"/>
        <v>113.74458205580818</v>
      </c>
      <c r="FT25" s="116">
        <f>IF(AND(FS25&gt;0,FS25*$B$4+FZ24&lt;=$B$2*'SFV+BESS'!$I$9,FS25&lt;'SFV+BESS'!$I$7), FS25*$B$4, IF(AND(FS25&gt;0,FS25*$B$4+FZ24&gt;$B$2*'SFV+BESS'!$I$9,FS25*$B$4&lt;'SFV+BESS'!$I$7),$B$2*'SFV+BESS'!$I$9-FZ24,IF(AND(FS25&gt;0,FS25*$B$4+FZ24&gt;$B$2*'SFV+BESS'!$I$9,FS25*$B$4&gt;'SFV+BESS'!$I$7,FZ24&lt;$B$2*'SFV+BESS'!$I$9),$B$2*'SFV+BESS'!$I$9-FZ24,IF(AND(FS25&gt;0,FS25*$B$4+FZ24&lt;=$B$2*'SFV+BESS'!$I$9,FS25&gt;'SFV+BESS'!$I$7),'SFV+BESS'!$I$7,0))))</f>
        <v>0</v>
      </c>
      <c r="FU25" s="27">
        <f>IF(AND(FS25&lt;0,FZ24+FS25/$B$5&gt;$H$2,-FS25/'Carga-Descarga Año'!$B$5&lt;'SFV+BESS'!$I$7),FS25/$B$5,IF(AND(FS25&lt;0,FZ24+FS25/$B$5&gt;$H$2,-FS25/'Carga-Descarga Año'!$B$5&gt;'SFV+BESS'!$I$7),-'SFV+BESS'!$I$7,IF(AND(FS25&lt;0,FZ24+FS25/$B$5&lt;$H$2),-MIN('SFV+BESS'!$I$7,FZ24-$H$2),0)))</f>
        <v>0</v>
      </c>
      <c r="FV25" s="33"/>
      <c r="FW25" s="33">
        <f t="shared" si="69"/>
        <v>0</v>
      </c>
      <c r="FX25" s="27">
        <f t="shared" si="44"/>
        <v>0</v>
      </c>
      <c r="FY25" s="27">
        <f t="shared" si="58"/>
        <v>0</v>
      </c>
      <c r="FZ25" s="28">
        <f>IF((FZ24+FT25+FU25)&gt;=$B$2*'SFV+BESS'!$I$9, $B$2*'SFV+BESS'!$I$9, (FZ24+FT25+FU25))</f>
        <v>173.61249999999998</v>
      </c>
      <c r="GA25" s="110">
        <f t="shared" si="45"/>
        <v>113.74458205580818</v>
      </c>
      <c r="GB25" s="47" t="s">
        <v>8992</v>
      </c>
      <c r="GC25" s="1">
        <f>GC13</f>
        <v>38536.469130839054</v>
      </c>
      <c r="GF25" s="251"/>
      <c r="GG25" s="48">
        <v>0.66666666666666696</v>
      </c>
      <c r="GH25" s="33">
        <f>Gen_Cons_Horario!AP21*(1-$E$3)^($E$4-1)</f>
        <v>118.10660064846397</v>
      </c>
      <c r="GI25" s="33">
        <f>Gen_Cons_Horario!B8067</f>
        <v>0</v>
      </c>
      <c r="GJ25" s="34">
        <f t="shared" si="81"/>
        <v>118.10660064846397</v>
      </c>
      <c r="GK25" s="116">
        <f>IF(AND(GJ25&gt;0,GJ25*$B$4+GQ24&lt;=$B$2*'SFV+BESS'!$I$9,GJ25&lt;'SFV+BESS'!$I$7), GJ25*$B$4, IF(AND(GJ25&gt;0,GJ25*$B$4+GQ24&gt;$B$2*'SFV+BESS'!$I$9,GJ25*$B$4&lt;'SFV+BESS'!$I$7),$B$2*'SFV+BESS'!$I$9-GQ24,IF(AND(GJ25&gt;0,GJ25*$B$4+GQ24&gt;$B$2*'SFV+BESS'!$I$9,GJ25*$B$4&gt;'SFV+BESS'!$I$7,GQ24&lt;$B$2*'SFV+BESS'!$I$9),$B$2*'SFV+BESS'!$I$9-GQ24,IF(AND(GJ25&gt;0,GJ25*$B$4+GQ24&lt;=$B$2*'SFV+BESS'!$I$9,GJ25&gt;'SFV+BESS'!$I$7),'SFV+BESS'!$I$7,0))))</f>
        <v>0</v>
      </c>
      <c r="GL25" s="27">
        <f>IF(AND(GJ25&lt;0,GQ24+GJ25/$B$5&gt;$H$2,-GJ25/'Carga-Descarga Año'!$B$5&lt;'SFV+BESS'!$I$7),GJ25/$B$5,IF(AND(GJ25&lt;0,GQ24+GJ25/$B$5&gt;$H$2,-GJ25/'Carga-Descarga Año'!$B$5&gt;'SFV+BESS'!$I$7),-'SFV+BESS'!$I$7,IF(AND(GJ25&lt;0,GQ24+GJ25/$B$5&lt;$H$2),-MIN('SFV+BESS'!$I$7,GQ24-$H$2),0)))</f>
        <v>0</v>
      </c>
      <c r="GM25" s="33"/>
      <c r="GN25" s="33">
        <f t="shared" si="70"/>
        <v>0</v>
      </c>
      <c r="GO25" s="27">
        <f t="shared" si="48"/>
        <v>0</v>
      </c>
      <c r="GP25" s="27">
        <f t="shared" si="59"/>
        <v>0</v>
      </c>
      <c r="GQ25" s="28">
        <f>IF((GQ24+GK25+GL25)&gt;=$B$2*'SFV+BESS'!$I$9, $B$2*'SFV+BESS'!$I$9, (GQ24+GK25+GL25))</f>
        <v>173.61249999999998</v>
      </c>
      <c r="GR25" s="110">
        <f t="shared" si="49"/>
        <v>118.10660064846397</v>
      </c>
      <c r="GS25" s="47" t="s">
        <v>8992</v>
      </c>
      <c r="GT25" s="1">
        <f>GT13</f>
        <v>41234.021969997644</v>
      </c>
    </row>
    <row r="26" spans="1:202">
      <c r="A26" s="249"/>
      <c r="B26" s="48">
        <v>0.70833333333333304</v>
      </c>
      <c r="C26" s="118">
        <f>Gen_Cons_Horario!AE22*(1-$E$3)^($E$4-1)</f>
        <v>117.3050826702992</v>
      </c>
      <c r="D26" s="2">
        <f>Gen_Cons_Horario!B52</f>
        <v>100.6695</v>
      </c>
      <c r="E26" s="29">
        <f t="shared" si="0"/>
        <v>16.6355826702992</v>
      </c>
      <c r="F26" s="116">
        <f>IF(AND(E26&gt;0,E26*$B$4+L25&lt;=$B$2*'SFV+BESS'!$I$9,E26&lt;'SFV+BESS'!$I$7), E26*$B$4, IF(AND(E26&gt;0,E26*$B$4+L25&gt;$B$2*'SFV+BESS'!$I$9,E26*$B$4&lt;'SFV+BESS'!$I$7),$B$2*'SFV+BESS'!$I$9-L25,IF(AND(E26&gt;0,E26*$B$4+L25&gt;$B$2*'SFV+BESS'!$I$9,E26*$B$4&gt;'SFV+BESS'!$I$7,L25&lt;$B$2*'SFV+BESS'!$I$9),$B$2*'SFV+BESS'!$I$9-L25,IF(AND(E26&gt;0,E26*$B$4+L25&lt;=$B$2*'SFV+BESS'!$I$9,E26&gt;'SFV+BESS'!$I$7),'SFV+BESS'!$I$7,0))))</f>
        <v>14.440249348025816</v>
      </c>
      <c r="G26" s="27">
        <f>IF(AND(E26&lt;0,L25+E26/$B$5&gt;$H$2,-E26/'Carga-Descarga Año'!$B$5&lt;'SFV+BESS'!$I$7),E26/$B$5,IF(AND(E26&lt;0,L25+E26/$B$5&gt;$H$2,-E26/'Carga-Descarga Año'!$B$5&gt;'SFV+BESS'!$I$7),-'SFV+BESS'!$I$7,IF(AND(E26&lt;0,L25+E26/$B$5&lt;$H$2),-MIN('SFV+BESS'!$I$7,L25-$H$2),0)))</f>
        <v>0</v>
      </c>
      <c r="H26" s="2"/>
      <c r="I26" s="2">
        <f t="shared" si="1"/>
        <v>100.6695</v>
      </c>
      <c r="J26" s="27">
        <f t="shared" si="3"/>
        <v>0</v>
      </c>
      <c r="K26" s="27">
        <f t="shared" si="2"/>
        <v>0</v>
      </c>
      <c r="L26" s="28">
        <f>IF((L25+F26+G26)&gt;=$B$2*'SFV+BESS'!$I$9, $B$2*'SFV+BESS'!$I$9, (L25+F26+G26))</f>
        <v>173.61249999999998</v>
      </c>
      <c r="M26" s="110">
        <f t="shared" si="4"/>
        <v>1.435320198693077</v>
      </c>
      <c r="N26" s="47" t="s">
        <v>8985</v>
      </c>
      <c r="O26" s="36">
        <f>N13</f>
        <v>8337.6348146525361</v>
      </c>
      <c r="R26" s="251"/>
      <c r="S26" s="48">
        <v>0.70833333333333304</v>
      </c>
      <c r="T26" s="2">
        <f>Gen_Cons_Horario!AF22*(1-$E$3)^($E$4-1)</f>
        <v>120.92026859992137</v>
      </c>
      <c r="U26" s="2">
        <f>Gen_Cons_Horario!B796</f>
        <v>59.656000000000006</v>
      </c>
      <c r="V26" s="34">
        <f t="shared" si="71"/>
        <v>61.264268599921365</v>
      </c>
      <c r="W26" s="116">
        <f>IF(AND(V26&gt;0,V26*$B$4+AC25&lt;=$B$2*'SFV+BESS'!$I$9,V26&lt;'SFV+BESS'!$I$7), V26*$B$4, IF(AND(V26&gt;0,V26*$B$4+AC25&gt;$B$2*'SFV+BESS'!$I$9,V26*$B$4&lt;'SFV+BESS'!$I$7),$B$2*'SFV+BESS'!$I$9-AC25,IF(AND(V26&gt;0,V26*$B$4+AC25&gt;$B$2*'SFV+BESS'!$I$9,V26*$B$4&gt;'SFV+BESS'!$I$7,AC25&lt;$B$2*'SFV+BESS'!$I$9),$B$2*'SFV+BESS'!$I$9-AC25,IF(AND(V26&gt;0,V26*$B$4+AC25&lt;=$B$2*'SFV+BESS'!$I$9,V26&gt;'SFV+BESS'!$I$7),'SFV+BESS'!$I$7,0))))</f>
        <v>0</v>
      </c>
      <c r="X26" s="27">
        <f>IF(AND(V26&lt;0,AC25+V26/$B$5&gt;$H$2,-V26/'Carga-Descarga Año'!$B$5&lt;'SFV+BESS'!$I$7),V26/$B$5,IF(AND(V26&lt;0,AC25+V26/$B$5&gt;$H$2,-V26/'Carga-Descarga Año'!$B$5&gt;'SFV+BESS'!$I$7),-'SFV+BESS'!$I$7,IF(AND(V26&lt;0,AC25+V26/$B$5&lt;$H$2),-MIN('SFV+BESS'!$I$7,AC25-$H$2),0)))</f>
        <v>0</v>
      </c>
      <c r="Y26" s="33"/>
      <c r="Z26" s="33">
        <f t="shared" si="60"/>
        <v>59.656000000000006</v>
      </c>
      <c r="AA26" s="27">
        <f t="shared" si="7"/>
        <v>0</v>
      </c>
      <c r="AB26" s="27">
        <f t="shared" si="50"/>
        <v>0</v>
      </c>
      <c r="AC26" s="28">
        <f>IF((AC25+W26+X26)&gt;=$B$2*'SFV+BESS'!$I$9, $B$2*'SFV+BESS'!$I$9, (AC25+W26+X26))</f>
        <v>173.61249999999998</v>
      </c>
      <c r="AD26" s="110">
        <f t="shared" si="8"/>
        <v>61.264268599921365</v>
      </c>
      <c r="AE26" s="47" t="s">
        <v>8985</v>
      </c>
      <c r="AF26" s="36">
        <f>AE13</f>
        <v>16730.638144163484</v>
      </c>
      <c r="AI26" s="251"/>
      <c r="AJ26" s="48">
        <v>0.70833333333333304</v>
      </c>
      <c r="AK26" s="33">
        <f>Gen_Cons_Horario!AG22*(1-$E$3)^($E$4-1)</f>
        <v>116.13046110988708</v>
      </c>
      <c r="AL26" s="33">
        <f>Gen_Cons_Horario!B1468</f>
        <v>0</v>
      </c>
      <c r="AM26" s="34">
        <f t="shared" si="72"/>
        <v>116.13046110988708</v>
      </c>
      <c r="AN26" s="116">
        <f>IF(AND(AM26&gt;0,AM26*$B$4+AT25&lt;=$B$2*'SFV+BESS'!$I$9,AM26&lt;'SFV+BESS'!$I$7), AM26*$B$4, IF(AND(AM26&gt;0,AM26*$B$4+AT25&gt;$B$2*'SFV+BESS'!$I$9,AM26*$B$4&lt;'SFV+BESS'!$I$7),$B$2*'SFV+BESS'!$I$9-AT25,IF(AND(AM26&gt;0,AM26*$B$4+AT25&gt;$B$2*'SFV+BESS'!$I$9,AM26*$B$4&gt;'SFV+BESS'!$I$7,AT25&lt;$B$2*'SFV+BESS'!$I$9),$B$2*'SFV+BESS'!$I$9-AT25,IF(AND(AM26&gt;0,AM26*$B$4+AT25&lt;=$B$2*'SFV+BESS'!$I$9,AM26&gt;'SFV+BESS'!$I$7),'SFV+BESS'!$I$7,0))))</f>
        <v>0</v>
      </c>
      <c r="AO26" s="27">
        <f>IF(AND(AM26&lt;0,AT25+AM26/$B$5&gt;$H$2,-AM26/'Carga-Descarga Año'!$B$5&lt;'SFV+BESS'!$I$7),AM26/$B$5,IF(AND(AM26&lt;0,AT25+AM26/$B$5&gt;$H$2,-AM26/'Carga-Descarga Año'!$B$5&gt;'SFV+BESS'!$I$7),-'SFV+BESS'!$I$7,IF(AND(AM26&lt;0,AT25+AM26/$B$5&lt;$H$2),-MIN('SFV+BESS'!$I$7,AT25-$H$2),0)))</f>
        <v>0</v>
      </c>
      <c r="AP26" s="33"/>
      <c r="AQ26" s="33">
        <f t="shared" si="61"/>
        <v>0</v>
      </c>
      <c r="AR26" s="27">
        <f t="shared" si="11"/>
        <v>0</v>
      </c>
      <c r="AS26" s="27">
        <f t="shared" si="51"/>
        <v>0</v>
      </c>
      <c r="AT26" s="28">
        <f>IF((AT25+AN26+AO26)&gt;=$B$2*'SFV+BESS'!$I$9, $B$2*'SFV+BESS'!$I$9, (AT25+AN26+AO26))</f>
        <v>173.61249999999998</v>
      </c>
      <c r="AU26" s="110">
        <f t="shared" si="12"/>
        <v>116.13046110988708</v>
      </c>
      <c r="AV26" s="47" t="s">
        <v>8985</v>
      </c>
      <c r="AW26" s="36">
        <f>AV13</f>
        <v>27229.694906113054</v>
      </c>
      <c r="AZ26" s="251"/>
      <c r="BA26" s="48">
        <v>0.70833333333333304</v>
      </c>
      <c r="BB26" s="33">
        <f>Gen_Cons_Horario!AH22*(1-$E$3)^($E$4-1)</f>
        <v>96.73076740236607</v>
      </c>
      <c r="BC26" s="33">
        <f>Gen_Cons_Horario!B2212</f>
        <v>0</v>
      </c>
      <c r="BD26" s="34">
        <f t="shared" si="73"/>
        <v>96.73076740236607</v>
      </c>
      <c r="BE26" s="116">
        <f>IF(AND(BD26&gt;0,BD26*$B$4+BK25&lt;=$B$2*'SFV+BESS'!$I$9,BD26&lt;'SFV+BESS'!$I$7), BD26*$B$4, IF(AND(BD26&gt;0,BD26*$B$4+BK25&gt;$B$2*'SFV+BESS'!$I$9,BD26*$B$4&lt;'SFV+BESS'!$I$7),$B$2*'SFV+BESS'!$I$9-BK25,IF(AND(BD26&gt;0,BD26*$B$4+BK25&gt;$B$2*'SFV+BESS'!$I$9,BD26*$B$4&gt;'SFV+BESS'!$I$7,BK25&lt;$B$2*'SFV+BESS'!$I$9),$B$2*'SFV+BESS'!$I$9-BK25,IF(AND(BD26&gt;0,BD26*$B$4+BK25&lt;=$B$2*'SFV+BESS'!$I$9,BD26&gt;'SFV+BESS'!$I$7),'SFV+BESS'!$I$7,0))))</f>
        <v>0</v>
      </c>
      <c r="BF26" s="27">
        <f>IF(AND(BD26&lt;0,BK25+BD26/$B$5&gt;$H$2,-BD26/'Carga-Descarga Año'!$B$5&lt;'SFV+BESS'!$I$7),BD26/$B$5,IF(AND(BD26&lt;0,BK25+BD26/$B$5&gt;$H$2,-BD26/'Carga-Descarga Año'!$B$5&gt;'SFV+BESS'!$I$7),-'SFV+BESS'!$I$7,IF(AND(BD26&lt;0,BK25+BD26/$B$5&lt;$H$2),-MIN('SFV+BESS'!$I$7,BK25-$H$2),0)))</f>
        <v>0</v>
      </c>
      <c r="BG26" s="33"/>
      <c r="BH26" s="33">
        <f t="shared" si="62"/>
        <v>0</v>
      </c>
      <c r="BI26" s="27">
        <f t="shared" si="15"/>
        <v>0</v>
      </c>
      <c r="BJ26" s="27">
        <f t="shared" si="52"/>
        <v>0</v>
      </c>
      <c r="BK26" s="28">
        <f>IF((BK25+BE26+BF26)&gt;=$B$2*'SFV+BESS'!$I$9, $B$2*'SFV+BESS'!$I$9, (BK25+BE26+BF26))</f>
        <v>173.61249999999998</v>
      </c>
      <c r="BL26" s="110">
        <f t="shared" si="16"/>
        <v>96.73076740236607</v>
      </c>
      <c r="BM26" s="47" t="s">
        <v>8985</v>
      </c>
      <c r="BN26" s="36">
        <f>BM13</f>
        <v>30443.810613362835</v>
      </c>
      <c r="BQ26" s="251"/>
      <c r="BR26" s="48">
        <v>0.70833333333333304</v>
      </c>
      <c r="BS26" s="33">
        <f>Gen_Cons_Horario!AI22*(1-$E$3)^($E$4-1)</f>
        <v>70.967481883743332</v>
      </c>
      <c r="BT26" s="33">
        <f>Gen_Cons_Horario!B2932</f>
        <v>0</v>
      </c>
      <c r="BU26" s="34">
        <f t="shared" si="74"/>
        <v>70.967481883743332</v>
      </c>
      <c r="BV26" s="116">
        <f>IF(AND(BU26&gt;0,BU26*$B$4+CB25&lt;=$B$2*'SFV+BESS'!$I$9,BU26&lt;'SFV+BESS'!$I$7), BU26*$B$4, IF(AND(BU26&gt;0,BU26*$B$4+CB25&gt;$B$2*'SFV+BESS'!$I$9,BU26*$B$4&lt;'SFV+BESS'!$I$7),$B$2*'SFV+BESS'!$I$9-CB25,IF(AND(BU26&gt;0,BU26*$B$4+CB25&gt;$B$2*'SFV+BESS'!$I$9,BU26*$B$4&gt;'SFV+BESS'!$I$7,CB25&lt;$B$2*'SFV+BESS'!$I$9),$B$2*'SFV+BESS'!$I$9-CB25,IF(AND(BU26&gt;0,BU26*$B$4+CB25&lt;=$B$2*'SFV+BESS'!$I$9,BU26&gt;'SFV+BESS'!$I$7),'SFV+BESS'!$I$7,0))))</f>
        <v>0</v>
      </c>
      <c r="BW26" s="27">
        <f>IF(AND(BU26&lt;0,CB25+BU26/$B$5&gt;$H$2,-BU26/'Carga-Descarga Año'!$B$5&lt;'SFV+BESS'!$I$7),BU26/$B$5,IF(AND(BU26&lt;0,CB25+BU26/$B$5&gt;$H$2,-BU26/'Carga-Descarga Año'!$B$5&gt;'SFV+BESS'!$I$7),-'SFV+BESS'!$I$7,IF(AND(BU26&lt;0,CB25+BU26/$B$5&lt;$H$2),-MIN('SFV+BESS'!$I$7,CB25-$H$2),0)))</f>
        <v>0</v>
      </c>
      <c r="BX26" s="33"/>
      <c r="BY26" s="33">
        <f t="shared" si="63"/>
        <v>0</v>
      </c>
      <c r="BZ26" s="27">
        <f t="shared" si="18"/>
        <v>0</v>
      </c>
      <c r="CA26" s="27">
        <f t="shared" si="19"/>
        <v>0</v>
      </c>
      <c r="CB26" s="28">
        <f>IF((CB25+BV26+BW26)&gt;=$B$2*'SFV+BESS'!$I$9, $B$2*'SFV+BESS'!$I$9, (CB25+BV26+BW26))</f>
        <v>173.61249999999998</v>
      </c>
      <c r="CC26" s="110">
        <f t="shared" si="20"/>
        <v>70.967481883743332</v>
      </c>
      <c r="CD26" s="47" t="s">
        <v>8985</v>
      </c>
      <c r="CE26" s="36">
        <f>CD13</f>
        <v>23892.610861120243</v>
      </c>
      <c r="CH26" s="251"/>
      <c r="CI26" s="48">
        <v>0.70833333333333304</v>
      </c>
      <c r="CJ26" s="220">
        <f>Gen_Cons_Horario!AJ22*(1-$E$3)^($E$4-1)</f>
        <v>62.088720438246632</v>
      </c>
      <c r="CK26" s="33">
        <f>Gen_Cons_Horario!B3676</f>
        <v>0</v>
      </c>
      <c r="CL26" s="34">
        <f t="shared" si="75"/>
        <v>62.088720438246632</v>
      </c>
      <c r="CM26" s="116">
        <f>IF(AND(CL26&gt;0,CL26*$B$4+CS25&lt;=$B$2*'SFV+BESS'!$I$9,CL26&lt;'SFV+BESS'!$I$7), CL26*$B$4, IF(AND(CL26&gt;0,CL26*$B$4+CS25&gt;$B$2*'SFV+BESS'!$I$9,CL26*$B$4&lt;'SFV+BESS'!$I$7),$B$2*'SFV+BESS'!$I$9-CS25,IF(AND(CL26&gt;0,CL26*$B$4+CS25&gt;$B$2*'SFV+BESS'!$I$9,CL26*$B$4&gt;'SFV+BESS'!$I$7,CS25&lt;$B$2*'SFV+BESS'!$I$9),$B$2*'SFV+BESS'!$I$9-CS25,IF(AND(CL26&gt;0,CL26*$B$4+CS25&lt;=$B$2*'SFV+BESS'!$I$9,CL26&gt;'SFV+BESS'!$I$7),'SFV+BESS'!$I$7,0))))</f>
        <v>0</v>
      </c>
      <c r="CN26" s="27">
        <f>IF(AND(CL26&lt;0,CS25+CL26/$B$5&gt;$H$2,-CL26/'Carga-Descarga Año'!$B$5&lt;'SFV+BESS'!$I$7),CL26/$B$5,IF(AND(CL26&lt;0,CS25+CL26/$B$5&gt;$H$2,-CL26/'Carga-Descarga Año'!$B$5&gt;'SFV+BESS'!$I$7),-'SFV+BESS'!$I$7,IF(AND(CL26&lt;0,CS25+CL26/$B$5&lt;$H$2),-MIN('SFV+BESS'!$I$7,CS25-$H$2),0)))</f>
        <v>0</v>
      </c>
      <c r="CO26" s="33"/>
      <c r="CP26" s="33">
        <f t="shared" si="64"/>
        <v>0</v>
      </c>
      <c r="CQ26" s="27">
        <f t="shared" si="23"/>
        <v>0</v>
      </c>
      <c r="CR26" s="27">
        <f t="shared" si="54"/>
        <v>0</v>
      </c>
      <c r="CS26" s="28">
        <f>IF((CS25+CM26+CN26)&gt;=$B$2*'SFV+BESS'!$I$9, $B$2*'SFV+BESS'!$I$9, (CS25+CM26+CN26))</f>
        <v>173.61249999999998</v>
      </c>
      <c r="CT26" s="110">
        <f t="shared" si="24"/>
        <v>62.088720438246632</v>
      </c>
      <c r="CU26" s="47" t="s">
        <v>8985</v>
      </c>
      <c r="CV26" s="36">
        <f>CU13</f>
        <v>20038.963948036293</v>
      </c>
      <c r="CY26" s="251"/>
      <c r="CZ26" s="48">
        <v>0.70833333333333304</v>
      </c>
      <c r="DA26" s="33">
        <f>Gen_Cons_Horario!AK22*(1-$E$3)^($E$4-1)</f>
        <v>71.722136617902081</v>
      </c>
      <c r="DB26" s="33">
        <f>Gen_Cons_Horario!B4396</f>
        <v>0</v>
      </c>
      <c r="DC26" s="34">
        <f t="shared" si="76"/>
        <v>71.722136617902081</v>
      </c>
      <c r="DD26" s="116">
        <f>IF(AND(DC26&gt;0,DC26*$B$4+DJ25&lt;=$B$2*'SFV+BESS'!$I$9,DC26&lt;'SFV+BESS'!$I$7), DC26*$B$4, IF(AND(DC26&gt;0,DC26*$B$4+DJ25&gt;$B$2*'SFV+BESS'!$I$9,DC26*$B$4&lt;'SFV+BESS'!$I$7),$B$2*'SFV+BESS'!$I$9-DJ25,IF(AND(DC26&gt;0,DC26*$B$4+DJ25&gt;$B$2*'SFV+BESS'!$I$9,DC26*$B$4&gt;'SFV+BESS'!$I$7,DJ25&lt;$B$2*'SFV+BESS'!$I$9),$B$2*'SFV+BESS'!$I$9-DJ25,IF(AND(DC26&gt;0,DC26*$B$4+DJ25&lt;=$B$2*'SFV+BESS'!$I$9,DC26&gt;'SFV+BESS'!$I$7),'SFV+BESS'!$I$7,0))))</f>
        <v>0</v>
      </c>
      <c r="DE26" s="27">
        <f>IF(AND(DC26&lt;0,DJ25+DC26/$B$5&gt;$H$2,-DC26/'Carga-Descarga Año'!$B$5&lt;'SFV+BESS'!$I$7),DC26/$B$5,IF(AND(DC26&lt;0,DJ25+DC26/$B$5&gt;$H$2,-DC26/'Carga-Descarga Año'!$B$5&gt;'SFV+BESS'!$I$7),-'SFV+BESS'!$I$7,IF(AND(DC26&lt;0,DJ25+DC26/$B$5&lt;$H$2),-MIN('SFV+BESS'!$I$7,DJ25-$H$2),0)))</f>
        <v>0</v>
      </c>
      <c r="DF26" s="33"/>
      <c r="DG26" s="33">
        <f t="shared" si="65"/>
        <v>0</v>
      </c>
      <c r="DH26" s="27">
        <f t="shared" si="27"/>
        <v>0</v>
      </c>
      <c r="DI26" s="27">
        <f t="shared" si="28"/>
        <v>0</v>
      </c>
      <c r="DJ26" s="28">
        <f>IF((DJ25+DD26+DE26)&gt;=$B$2*'SFV+BESS'!$I$9, $B$2*'SFV+BESS'!$I$9, (DJ25+DD26+DE26))</f>
        <v>173.61249999999998</v>
      </c>
      <c r="DK26" s="110">
        <f t="shared" si="29"/>
        <v>71.722136617902081</v>
      </c>
      <c r="DL26" s="47" t="s">
        <v>8985</v>
      </c>
      <c r="DM26" s="36">
        <f>DL13</f>
        <v>23121.881478503448</v>
      </c>
      <c r="DP26" s="251"/>
      <c r="DQ26" s="48">
        <v>0.70833333333333304</v>
      </c>
      <c r="DR26" s="33">
        <f>Gen_Cons_Horario!AL22*(1-$E$3)^($E$4-1)</f>
        <v>72.15539147323075</v>
      </c>
      <c r="DS26" s="33">
        <f>Gen_Cons_Horario!B5140</f>
        <v>0</v>
      </c>
      <c r="DT26" s="34">
        <f t="shared" si="77"/>
        <v>72.15539147323075</v>
      </c>
      <c r="DU26" s="116">
        <f>IF(AND(DT26&gt;0,DT26*$B$4+EA25&lt;=$B$2*'SFV+BESS'!$I$9,DT26&lt;'SFV+BESS'!$I$7), DT26*$B$4, IF(AND(DT26&gt;0,DT26*$B$4+EA25&gt;$B$2*'SFV+BESS'!$I$9,DT26*$B$4&lt;'SFV+BESS'!$I$7),$B$2*'SFV+BESS'!$I$9-EA25,IF(AND(DT26&gt;0,DT26*$B$4+EA25&gt;$B$2*'SFV+BESS'!$I$9,DT26*$B$4&gt;'SFV+BESS'!$I$7,EA25&lt;$B$2*'SFV+BESS'!$I$9),$B$2*'SFV+BESS'!$I$9-EA25,IF(AND(DT26&gt;0,DT26*$B$4+EA25&lt;=$B$2*'SFV+BESS'!$I$9,DT26&gt;'SFV+BESS'!$I$7),'SFV+BESS'!$I$7,0))))</f>
        <v>0</v>
      </c>
      <c r="DV26" s="27">
        <f>IF(AND(DT26&lt;0,EA25+DT26/$B$5&gt;$H$2,-DT26/'Carga-Descarga Año'!$B$5&lt;'SFV+BESS'!$I$7),DT26/$B$5,IF(AND(DT26&lt;0,EA25+DT26/$B$5&gt;$H$2,-DT26/'Carga-Descarga Año'!$B$5&gt;'SFV+BESS'!$I$7),-'SFV+BESS'!$I$7,IF(AND(DT26&lt;0,EA25+DT26/$B$5&lt;$H$2),-MIN('SFV+BESS'!$I$7,EA25-$H$2),0)))</f>
        <v>0</v>
      </c>
      <c r="DW26" s="33"/>
      <c r="DX26" s="33">
        <f t="shared" si="66"/>
        <v>0</v>
      </c>
      <c r="DY26" s="27">
        <f t="shared" si="32"/>
        <v>0</v>
      </c>
      <c r="DZ26" s="27">
        <f t="shared" si="55"/>
        <v>0</v>
      </c>
      <c r="EA26" s="28">
        <f>IF((EA25+DU26+DV26)&gt;=$B$2*'SFV+BESS'!$I$9, $B$2*'SFV+BESS'!$I$9, (EA25+DU26+DV26))</f>
        <v>173.61249999999998</v>
      </c>
      <c r="EB26" s="110">
        <f t="shared" si="33"/>
        <v>72.15539147323075</v>
      </c>
      <c r="EC26" s="47" t="s">
        <v>8985</v>
      </c>
      <c r="ED26" s="36">
        <f>EC13</f>
        <v>24663.340243736948</v>
      </c>
      <c r="EG26" s="251"/>
      <c r="EH26" s="48">
        <v>0.70833333333333304</v>
      </c>
      <c r="EI26" s="33">
        <f>Gen_Cons_Horario!AM22*(1-$E$3)^($E$4-1)</f>
        <v>82.031082302570567</v>
      </c>
      <c r="EJ26" s="33">
        <f>Gen_Cons_Horario!B5884</f>
        <v>0</v>
      </c>
      <c r="EK26" s="32">
        <f t="shared" si="78"/>
        <v>82.031082302570567</v>
      </c>
      <c r="EL26" s="116">
        <f>IF(AND(EK26&gt;0,EK26*$B$4+ER25&lt;=$B$2*'SFV+BESS'!$I$9,EK26&lt;'SFV+BESS'!$I$7), EK26*$B$4, IF(AND(EK26&gt;0,EK26*$B$4+ER25&gt;$B$2*'SFV+BESS'!$I$9,EK26*$B$4&lt;'SFV+BESS'!$I$7),$B$2*'SFV+BESS'!$I$9-ER25,IF(AND(EK26&gt;0,EK26*$B$4+ER25&gt;$B$2*'SFV+BESS'!$I$9,EK26*$B$4&gt;'SFV+BESS'!$I$7,ER25&lt;$B$2*'SFV+BESS'!$I$9),$B$2*'SFV+BESS'!$I$9-ER25,IF(AND(EK26&gt;0,EK26*$B$4+ER25&lt;=$B$2*'SFV+BESS'!$I$9,EK26&gt;'SFV+BESS'!$I$7),'SFV+BESS'!$I$7,0))))</f>
        <v>0</v>
      </c>
      <c r="EM26" s="27">
        <f>IF(AND(EK26&lt;0,ER25+EK26/$B$5&gt;$H$2,-EK26/'Carga-Descarga Año'!$B$5&lt;'SFV+BESS'!$I$7),EK26/$B$5,IF(AND(EK26&lt;0,ER25+EK26/$B$5&gt;$H$2,-EK26/'Carga-Descarga Año'!$B$5&gt;'SFV+BESS'!$I$7),-'SFV+BESS'!$I$7,IF(AND(EK26&lt;0,ER25+EK26/$B$5&lt;$H$2),-MIN('SFV+BESS'!$I$7,ER25-$H$2),0)))</f>
        <v>0</v>
      </c>
      <c r="EN26" s="33"/>
      <c r="EO26" s="33">
        <f t="shared" si="67"/>
        <v>0</v>
      </c>
      <c r="EP26" s="27">
        <f t="shared" si="36"/>
        <v>0</v>
      </c>
      <c r="EQ26" s="27">
        <f t="shared" si="56"/>
        <v>0</v>
      </c>
      <c r="ER26" s="28">
        <f>IF((ER25+EL26+EM26)&gt;=$B$2*'SFV+BESS'!$I$9, $B$2*'SFV+BESS'!$I$9, (ER25+EL26+EM26))</f>
        <v>173.61249999999998</v>
      </c>
      <c r="ES26" s="110">
        <f t="shared" si="37"/>
        <v>82.031082302570567</v>
      </c>
      <c r="ET26" s="47" t="s">
        <v>8985</v>
      </c>
      <c r="EU26" s="36">
        <f>ET13</f>
        <v>28902.351848129314</v>
      </c>
      <c r="EX26" s="251"/>
      <c r="EY26" s="48">
        <v>0.70833333333333304</v>
      </c>
      <c r="EZ26" s="33">
        <f>Gen_Cons_Horario!AN22*(1-$E$3)^($E$4-1)</f>
        <v>93.140060040291317</v>
      </c>
      <c r="FA26" s="33">
        <f>Gen_Cons_Horario!B6604</f>
        <v>0</v>
      </c>
      <c r="FB26" s="34">
        <f t="shared" si="79"/>
        <v>93.140060040291317</v>
      </c>
      <c r="FC26" s="116">
        <f>IF(AND(FB26&gt;0,FB26*$B$4+FI25&lt;=$B$2*'SFV+BESS'!$I$9,FB26&lt;'SFV+BESS'!$I$7), FB26*$B$4, IF(AND(FB26&gt;0,FB26*$B$4+FI25&gt;$B$2*'SFV+BESS'!$I$9,FB26*$B$4&lt;'SFV+BESS'!$I$7),$B$2*'SFV+BESS'!$I$9-FI25,IF(AND(FB26&gt;0,FB26*$B$4+FI25&gt;$B$2*'SFV+BESS'!$I$9,FB26*$B$4&gt;'SFV+BESS'!$I$7,FI25&lt;$B$2*'SFV+BESS'!$I$9),$B$2*'SFV+BESS'!$I$9-FI25,IF(AND(FB26&gt;0,FB26*$B$4+FI25&lt;=$B$2*'SFV+BESS'!$I$9,FB26&gt;'SFV+BESS'!$I$7),'SFV+BESS'!$I$7,0))))</f>
        <v>0</v>
      </c>
      <c r="FD26" s="27">
        <f>IF(AND(FB26&lt;0,FI25+FB26/$B$5&gt;$H$2,-FB26/'Carga-Descarga Año'!$B$5&lt;'SFV+BESS'!$I$7),FB26/$B$5,IF(AND(FB26&lt;0,FI25+FB26/$B$5&gt;$H$2,-FB26/'Carga-Descarga Año'!$B$5&gt;'SFV+BESS'!$I$7),-'SFV+BESS'!$I$7,IF(AND(FB26&lt;0,FI25+FB26/$B$5&lt;$H$2),-MIN('SFV+BESS'!$I$7,FI25-$H$2),0)))</f>
        <v>0</v>
      </c>
      <c r="FE26" s="33"/>
      <c r="FF26" s="33">
        <f t="shared" si="68"/>
        <v>0</v>
      </c>
      <c r="FG26" s="27">
        <f t="shared" si="40"/>
        <v>0</v>
      </c>
      <c r="FH26" s="27">
        <f t="shared" si="57"/>
        <v>0</v>
      </c>
      <c r="FI26" s="28">
        <f>IF((FI25+FC26+FD26)&gt;=$B$2*'SFV+BESS'!$I$9, $B$2*'SFV+BESS'!$I$9, (FI25+FC26+FD26))</f>
        <v>173.61249999999998</v>
      </c>
      <c r="FJ26" s="110">
        <f t="shared" si="41"/>
        <v>93.140060040291317</v>
      </c>
      <c r="FK26" s="47" t="s">
        <v>8985</v>
      </c>
      <c r="FL26" s="36">
        <f>FK13</f>
        <v>30650.094095790228</v>
      </c>
      <c r="FO26" s="251"/>
      <c r="FP26" s="48">
        <v>0.70833333333333304</v>
      </c>
      <c r="FQ26" s="33">
        <f>Gen_Cons_Horario!AO22*(1-$E$3)^($E$4-1)</f>
        <v>106.09652002916586</v>
      </c>
      <c r="FR26" s="33">
        <f>Gen_Cons_Horario!B7348</f>
        <v>0</v>
      </c>
      <c r="FS26" s="34">
        <f t="shared" si="80"/>
        <v>106.09652002916586</v>
      </c>
      <c r="FT26" s="116">
        <f>IF(AND(FS26&gt;0,FS26*$B$4+FZ25&lt;=$B$2*'SFV+BESS'!$I$9,FS26&lt;'SFV+BESS'!$I$7), FS26*$B$4, IF(AND(FS26&gt;0,FS26*$B$4+FZ25&gt;$B$2*'SFV+BESS'!$I$9,FS26*$B$4&lt;'SFV+BESS'!$I$7),$B$2*'SFV+BESS'!$I$9-FZ25,IF(AND(FS26&gt;0,FS26*$B$4+FZ25&gt;$B$2*'SFV+BESS'!$I$9,FS26*$B$4&gt;'SFV+BESS'!$I$7,FZ25&lt;$B$2*'SFV+BESS'!$I$9),$B$2*'SFV+BESS'!$I$9-FZ25,IF(AND(FS26&gt;0,FS26*$B$4+FZ25&lt;=$B$2*'SFV+BESS'!$I$9,FS26&gt;'SFV+BESS'!$I$7),'SFV+BESS'!$I$7,0))))</f>
        <v>0</v>
      </c>
      <c r="FU26" s="27">
        <f>IF(AND(FS26&lt;0,FZ25+FS26/$B$5&gt;$H$2,-FS26/'Carga-Descarga Año'!$B$5&lt;'SFV+BESS'!$I$7),FS26/$B$5,IF(AND(FS26&lt;0,FZ25+FS26/$B$5&gt;$H$2,-FS26/'Carga-Descarga Año'!$B$5&gt;'SFV+BESS'!$I$7),-'SFV+BESS'!$I$7,IF(AND(FS26&lt;0,FZ25+FS26/$B$5&lt;$H$2),-MIN('SFV+BESS'!$I$7,FZ25-$H$2),0)))</f>
        <v>0</v>
      </c>
      <c r="FV26" s="33"/>
      <c r="FW26" s="33">
        <f t="shared" si="69"/>
        <v>0</v>
      </c>
      <c r="FX26" s="27">
        <f t="shared" si="44"/>
        <v>0</v>
      </c>
      <c r="FY26" s="27">
        <f t="shared" si="58"/>
        <v>0</v>
      </c>
      <c r="FZ26" s="28">
        <f>IF((FZ25+FT26+FU26)&gt;=$B$2*'SFV+BESS'!$I$9, $B$2*'SFV+BESS'!$I$9, (FZ25+FT26+FU26))</f>
        <v>173.61249999999998</v>
      </c>
      <c r="GA26" s="110">
        <f t="shared" si="45"/>
        <v>106.09652002916586</v>
      </c>
      <c r="GB26" s="47" t="s">
        <v>8985</v>
      </c>
      <c r="GC26" s="36">
        <f>GB13</f>
        <v>21299.521779545994</v>
      </c>
      <c r="GF26" s="251"/>
      <c r="GG26" s="48">
        <v>0.70833333333333304</v>
      </c>
      <c r="GH26" s="33">
        <f>Gen_Cons_Horario!AP22*(1-$E$3)^($E$4-1)</f>
        <v>108.86347538032331</v>
      </c>
      <c r="GI26" s="33">
        <f>Gen_Cons_Horario!B8068</f>
        <v>0</v>
      </c>
      <c r="GJ26" s="34">
        <f t="shared" si="81"/>
        <v>108.86347538032331</v>
      </c>
      <c r="GK26" s="116">
        <f>IF(AND(GJ26&gt;0,GJ26*$B$4+GQ25&lt;=$B$2*'SFV+BESS'!$I$9,GJ26&lt;'SFV+BESS'!$I$7), GJ26*$B$4, IF(AND(GJ26&gt;0,GJ26*$B$4+GQ25&gt;$B$2*'SFV+BESS'!$I$9,GJ26*$B$4&lt;'SFV+BESS'!$I$7),$B$2*'SFV+BESS'!$I$9-GQ25,IF(AND(GJ26&gt;0,GJ26*$B$4+GQ25&gt;$B$2*'SFV+BESS'!$I$9,GJ26*$B$4&gt;'SFV+BESS'!$I$7,GQ25&lt;$B$2*'SFV+BESS'!$I$9),$B$2*'SFV+BESS'!$I$9-GQ25,IF(AND(GJ26&gt;0,GJ26*$B$4+GQ25&lt;=$B$2*'SFV+BESS'!$I$9,GJ26&gt;'SFV+BESS'!$I$7),'SFV+BESS'!$I$7,0))))</f>
        <v>0</v>
      </c>
      <c r="GL26" s="27">
        <f>IF(AND(GJ26&lt;0,GQ25+GJ26/$B$5&gt;$H$2,-GJ26/'Carga-Descarga Año'!$B$5&lt;'SFV+BESS'!$I$7),GJ26/$B$5,IF(AND(GJ26&lt;0,GQ25+GJ26/$B$5&gt;$H$2,-GJ26/'Carga-Descarga Año'!$B$5&gt;'SFV+BESS'!$I$7),-'SFV+BESS'!$I$7,IF(AND(GJ26&lt;0,GQ25+GJ26/$B$5&lt;$H$2),-MIN('SFV+BESS'!$I$7,GQ25-$H$2),0)))</f>
        <v>0</v>
      </c>
      <c r="GM26" s="33"/>
      <c r="GN26" s="33">
        <f t="shared" si="70"/>
        <v>0</v>
      </c>
      <c r="GO26" s="27">
        <f t="shared" si="48"/>
        <v>0</v>
      </c>
      <c r="GP26" s="27">
        <f t="shared" si="59"/>
        <v>0</v>
      </c>
      <c r="GQ26" s="28">
        <f>IF((GQ25+GK26+GL26)&gt;=$B$2*'SFV+BESS'!$I$9, $B$2*'SFV+BESS'!$I$9, (GQ25+GK26+GL26))</f>
        <v>173.61249999999998</v>
      </c>
      <c r="GR26" s="110">
        <f t="shared" si="49"/>
        <v>108.86347538032331</v>
      </c>
      <c r="GS26" s="47" t="s">
        <v>8985</v>
      </c>
      <c r="GT26" s="36">
        <f>GS13</f>
        <v>22305.34471420931</v>
      </c>
    </row>
    <row r="27" spans="1:202">
      <c r="A27" s="249"/>
      <c r="B27" s="48">
        <v>0.75</v>
      </c>
      <c r="C27" s="118">
        <f>Gen_Cons_Horario!AE23*(1-$E$3)^($E$4-1)</f>
        <v>102.86987171993853</v>
      </c>
      <c r="D27" s="2">
        <f>Gen_Cons_Horario!B53</f>
        <v>82.027000000000001</v>
      </c>
      <c r="E27" s="29">
        <f t="shared" si="0"/>
        <v>20.842871719938529</v>
      </c>
      <c r="F27" s="116">
        <f>IF(AND(E27&gt;0,E27*$B$4+L26&lt;=$B$2*'SFV+BESS'!$I$9,E27&lt;'SFV+BESS'!$I$7), E27*$B$4, IF(AND(E27&gt;0,E27*$B$4+L26&gt;$B$2*'SFV+BESS'!$I$9,E27*$B$4&lt;'SFV+BESS'!$I$7),$B$2*'SFV+BESS'!$I$9-L26,IF(AND(E27&gt;0,E27*$B$4+L26&gt;$B$2*'SFV+BESS'!$I$9,E27*$B$4&gt;'SFV+BESS'!$I$7,L26&lt;$B$2*'SFV+BESS'!$I$9),$B$2*'SFV+BESS'!$I$9-L26,IF(AND(E27&gt;0,E27*$B$4+L26&lt;=$B$2*'SFV+BESS'!$I$9,E27&gt;'SFV+BESS'!$I$7),'SFV+BESS'!$I$7,0))))</f>
        <v>0</v>
      </c>
      <c r="G27" s="27">
        <f>IF(AND(E27&lt;0,L26+E27/$B$5&gt;$H$2,-E27/'Carga-Descarga Año'!$B$5&lt;'SFV+BESS'!$I$7),E27/$B$5,IF(AND(E27&lt;0,L26+E27/$B$5&gt;$H$2,-E27/'Carga-Descarga Año'!$B$5&gt;'SFV+BESS'!$I$7),-'SFV+BESS'!$I$7,IF(AND(E27&lt;0,L26+E27/$B$5&lt;$H$2),-MIN('SFV+BESS'!$I$7,L26-$H$2),0)))</f>
        <v>0</v>
      </c>
      <c r="H27" s="2"/>
      <c r="I27" s="2">
        <f t="shared" si="1"/>
        <v>82.027000000000001</v>
      </c>
      <c r="J27" s="27">
        <f t="shared" si="3"/>
        <v>0</v>
      </c>
      <c r="K27" s="27">
        <f t="shared" si="2"/>
        <v>0</v>
      </c>
      <c r="L27" s="28">
        <f>IF((L26+F27+G27)&gt;=$B$2*'SFV+BESS'!$I$9, $B$2*'SFV+BESS'!$I$9, (L26+F27+G27))</f>
        <v>173.61249999999998</v>
      </c>
      <c r="M27" s="110">
        <f t="shared" si="4"/>
        <v>20.842871719938529</v>
      </c>
      <c r="R27" s="251"/>
      <c r="S27" s="48">
        <v>0.75</v>
      </c>
      <c r="T27" s="2">
        <f>Gen_Cons_Horario!AF23*(1-$E$3)^($E$4-1)</f>
        <v>103.90307247760497</v>
      </c>
      <c r="U27" s="2">
        <f>Gen_Cons_Horario!B797</f>
        <v>59.656000000000006</v>
      </c>
      <c r="V27" s="34">
        <f t="shared" si="71"/>
        <v>44.247072477604959</v>
      </c>
      <c r="W27" s="116">
        <f>IF(AND(V27&gt;0,V27*$B$4+AC26&lt;=$B$2*'SFV+BESS'!$I$9,V27&lt;'SFV+BESS'!$I$7), V27*$B$4, IF(AND(V27&gt;0,V27*$B$4+AC26&gt;$B$2*'SFV+BESS'!$I$9,V27*$B$4&lt;'SFV+BESS'!$I$7),$B$2*'SFV+BESS'!$I$9-AC26,IF(AND(V27&gt;0,V27*$B$4+AC26&gt;$B$2*'SFV+BESS'!$I$9,V27*$B$4&gt;'SFV+BESS'!$I$7,AC26&lt;$B$2*'SFV+BESS'!$I$9),$B$2*'SFV+BESS'!$I$9-AC26,IF(AND(V27&gt;0,V27*$B$4+AC26&lt;=$B$2*'SFV+BESS'!$I$9,V27&gt;'SFV+BESS'!$I$7),'SFV+BESS'!$I$7,0))))</f>
        <v>0</v>
      </c>
      <c r="X27" s="27">
        <f>IF(AND(V27&lt;0,AC26+V27/$B$5&gt;$H$2,-V27/'Carga-Descarga Año'!$B$5&lt;'SFV+BESS'!$I$7),V27/$B$5,IF(AND(V27&lt;0,AC26+V27/$B$5&gt;$H$2,-V27/'Carga-Descarga Año'!$B$5&gt;'SFV+BESS'!$I$7),-'SFV+BESS'!$I$7,IF(AND(V27&lt;0,AC26+V27/$B$5&lt;$H$2),-MIN('SFV+BESS'!$I$7,AC26-$H$2),0)))</f>
        <v>0</v>
      </c>
      <c r="Y27" s="33"/>
      <c r="Z27" s="33">
        <f t="shared" si="60"/>
        <v>59.656000000000006</v>
      </c>
      <c r="AA27" s="27">
        <f t="shared" si="7"/>
        <v>0</v>
      </c>
      <c r="AB27" s="27">
        <f t="shared" si="50"/>
        <v>0</v>
      </c>
      <c r="AC27" s="28">
        <f>IF((AC26+W27+X27)&gt;=$B$2*'SFV+BESS'!$I$9, $B$2*'SFV+BESS'!$I$9, (AC26+W27+X27))</f>
        <v>173.61249999999998</v>
      </c>
      <c r="AD27" s="110">
        <f t="shared" si="8"/>
        <v>44.247072477604959</v>
      </c>
      <c r="AI27" s="251"/>
      <c r="AJ27" s="48">
        <v>0.75</v>
      </c>
      <c r="AK27" s="33">
        <f>Gen_Cons_Horario!AG23*(1-$E$3)^($E$4-1)</f>
        <v>95.435636670569934</v>
      </c>
      <c r="AL27" s="33">
        <f>Gen_Cons_Horario!B1469</f>
        <v>0</v>
      </c>
      <c r="AM27" s="34">
        <f t="shared" si="72"/>
        <v>95.435636670569934</v>
      </c>
      <c r="AN27" s="116">
        <f>IF(AND(AM27&gt;0,AM27*$B$4+AT26&lt;=$B$2*'SFV+BESS'!$I$9,AM27&lt;'SFV+BESS'!$I$7), AM27*$B$4, IF(AND(AM27&gt;0,AM27*$B$4+AT26&gt;$B$2*'SFV+BESS'!$I$9,AM27*$B$4&lt;'SFV+BESS'!$I$7),$B$2*'SFV+BESS'!$I$9-AT26,IF(AND(AM27&gt;0,AM27*$B$4+AT26&gt;$B$2*'SFV+BESS'!$I$9,AM27*$B$4&gt;'SFV+BESS'!$I$7,AT26&lt;$B$2*'SFV+BESS'!$I$9),$B$2*'SFV+BESS'!$I$9-AT26,IF(AND(AM27&gt;0,AM27*$B$4+AT26&lt;=$B$2*'SFV+BESS'!$I$9,AM27&gt;'SFV+BESS'!$I$7),'SFV+BESS'!$I$7,0))))</f>
        <v>0</v>
      </c>
      <c r="AO27" s="27">
        <f>IF(AND(AM27&lt;0,AT26+AM27/$B$5&gt;$H$2,-AM27/'Carga-Descarga Año'!$B$5&lt;'SFV+BESS'!$I$7),AM27/$B$5,IF(AND(AM27&lt;0,AT26+AM27/$B$5&gt;$H$2,-AM27/'Carga-Descarga Año'!$B$5&gt;'SFV+BESS'!$I$7),-'SFV+BESS'!$I$7,IF(AND(AM27&lt;0,AT26+AM27/$B$5&lt;$H$2),-MIN('SFV+BESS'!$I$7,AT26-$H$2),0)))</f>
        <v>0</v>
      </c>
      <c r="AP27" s="33"/>
      <c r="AQ27" s="33">
        <f t="shared" si="61"/>
        <v>0</v>
      </c>
      <c r="AR27" s="27">
        <f t="shared" si="11"/>
        <v>0</v>
      </c>
      <c r="AS27" s="27">
        <f t="shared" si="51"/>
        <v>0</v>
      </c>
      <c r="AT27" s="28">
        <f>IF((AT26+AN27+AO27)&gt;=$B$2*'SFV+BESS'!$I$9, $B$2*'SFV+BESS'!$I$9, (AT26+AN27+AO27))</f>
        <v>173.61249999999998</v>
      </c>
      <c r="AU27" s="110">
        <f t="shared" si="12"/>
        <v>95.435636670569934</v>
      </c>
      <c r="AZ27" s="251"/>
      <c r="BA27" s="48">
        <v>0.75</v>
      </c>
      <c r="BB27" s="33">
        <f>Gen_Cons_Horario!AH23*(1-$E$3)^($E$4-1)</f>
        <v>62.728437042746478</v>
      </c>
      <c r="BC27" s="33">
        <f>Gen_Cons_Horario!B2213</f>
        <v>0</v>
      </c>
      <c r="BD27" s="34">
        <f t="shared" si="73"/>
        <v>62.728437042746478</v>
      </c>
      <c r="BE27" s="116">
        <f>IF(AND(BD27&gt;0,BD27*$B$4+BK26&lt;=$B$2*'SFV+BESS'!$I$9,BD27&lt;'SFV+BESS'!$I$7), BD27*$B$4, IF(AND(BD27&gt;0,BD27*$B$4+BK26&gt;$B$2*'SFV+BESS'!$I$9,BD27*$B$4&lt;'SFV+BESS'!$I$7),$B$2*'SFV+BESS'!$I$9-BK26,IF(AND(BD27&gt;0,BD27*$B$4+BK26&gt;$B$2*'SFV+BESS'!$I$9,BD27*$B$4&gt;'SFV+BESS'!$I$7,BK26&lt;$B$2*'SFV+BESS'!$I$9),$B$2*'SFV+BESS'!$I$9-BK26,IF(AND(BD27&gt;0,BD27*$B$4+BK26&lt;=$B$2*'SFV+BESS'!$I$9,BD27&gt;'SFV+BESS'!$I$7),'SFV+BESS'!$I$7,0))))</f>
        <v>0</v>
      </c>
      <c r="BF27" s="27">
        <f>IF(AND(BD27&lt;0,BK26+BD27/$B$5&gt;$H$2,-BD27/'Carga-Descarga Año'!$B$5&lt;'SFV+BESS'!$I$7),BD27/$B$5,IF(AND(BD27&lt;0,BK26+BD27/$B$5&gt;$H$2,-BD27/'Carga-Descarga Año'!$B$5&gt;'SFV+BESS'!$I$7),-'SFV+BESS'!$I$7,IF(AND(BD27&lt;0,BK26+BD27/$B$5&lt;$H$2),-MIN('SFV+BESS'!$I$7,BK26-$H$2),0)))</f>
        <v>0</v>
      </c>
      <c r="BG27" s="33"/>
      <c r="BH27" s="33">
        <f t="shared" si="62"/>
        <v>0</v>
      </c>
      <c r="BI27" s="27">
        <f t="shared" si="15"/>
        <v>0</v>
      </c>
      <c r="BJ27" s="27">
        <f t="shared" si="52"/>
        <v>0</v>
      </c>
      <c r="BK27" s="28">
        <f>IF((BK26+BE27+BF27)&gt;=$B$2*'SFV+BESS'!$I$9, $B$2*'SFV+BESS'!$I$9, (BK26+BE27+BF27))</f>
        <v>173.61249999999998</v>
      </c>
      <c r="BL27" s="110">
        <f t="shared" si="16"/>
        <v>62.728437042746478</v>
      </c>
      <c r="BQ27" s="251"/>
      <c r="BR27" s="48">
        <v>0.75</v>
      </c>
      <c r="BS27" s="33">
        <f>Gen_Cons_Horario!AI23*(1-$E$3)^($E$4-1)</f>
        <v>20.952304175200414</v>
      </c>
      <c r="BT27" s="33">
        <f>Gen_Cons_Horario!B2933</f>
        <v>0</v>
      </c>
      <c r="BU27" s="34">
        <f t="shared" si="74"/>
        <v>20.952304175200414</v>
      </c>
      <c r="BV27" s="116">
        <f>IF(AND(BU27&gt;0,BU27*$B$4+CB26&lt;=$B$2*'SFV+BESS'!$I$9,BU27&lt;'SFV+BESS'!$I$7), BU27*$B$4, IF(AND(BU27&gt;0,BU27*$B$4+CB26&gt;$B$2*'SFV+BESS'!$I$9,BU27*$B$4&lt;'SFV+BESS'!$I$7),$B$2*'SFV+BESS'!$I$9-CB26,IF(AND(BU27&gt;0,BU27*$B$4+CB26&gt;$B$2*'SFV+BESS'!$I$9,BU27*$B$4&gt;'SFV+BESS'!$I$7,CB26&lt;$B$2*'SFV+BESS'!$I$9),$B$2*'SFV+BESS'!$I$9-CB26,IF(AND(BU27&gt;0,BU27*$B$4+CB26&lt;=$B$2*'SFV+BESS'!$I$9,BU27&gt;'SFV+BESS'!$I$7),'SFV+BESS'!$I$7,0))))</f>
        <v>0</v>
      </c>
      <c r="BW27" s="27">
        <f>IF(AND(BU27&lt;0,CB26+BU27/$B$5&gt;$H$2,-BU27/'Carga-Descarga Año'!$B$5&lt;'SFV+BESS'!$I$7),BU27/$B$5,IF(AND(BU27&lt;0,CB26+BU27/$B$5&gt;$H$2,-BU27/'Carga-Descarga Año'!$B$5&gt;'SFV+BESS'!$I$7),-'SFV+BESS'!$I$7,IF(AND(BU27&lt;0,CB26+BU27/$B$5&lt;$H$2),-MIN('SFV+BESS'!$I$7,CB26-$H$2),0)))</f>
        <v>0</v>
      </c>
      <c r="BX27" s="33"/>
      <c r="BY27" s="33">
        <f t="shared" si="63"/>
        <v>0</v>
      </c>
      <c r="BZ27" s="27">
        <f t="shared" si="18"/>
        <v>0</v>
      </c>
      <c r="CA27" s="27">
        <f t="shared" si="19"/>
        <v>0</v>
      </c>
      <c r="CB27" s="28">
        <f>IF((CB26+BV27+BW27)&gt;=$B$2*'SFV+BESS'!$I$9, $B$2*'SFV+BESS'!$I$9, (CB26+BV27+BW27))</f>
        <v>173.61249999999998</v>
      </c>
      <c r="CC27" s="110">
        <f t="shared" si="20"/>
        <v>20.952304175200414</v>
      </c>
      <c r="CH27" s="251"/>
      <c r="CI27" s="48">
        <v>0.75</v>
      </c>
      <c r="CJ27" s="220">
        <f>Gen_Cons_Horario!AJ23*(1-$E$3)^($E$4-1)</f>
        <v>15.237891096566022</v>
      </c>
      <c r="CK27" s="33">
        <f>Gen_Cons_Horario!B3677</f>
        <v>0</v>
      </c>
      <c r="CL27" s="34">
        <f t="shared" si="75"/>
        <v>15.237891096566022</v>
      </c>
      <c r="CM27" s="116">
        <f>IF(AND(CL27&gt;0,CL27*$B$4+CS26&lt;=$B$2*'SFV+BESS'!$I$9,CL27&lt;'SFV+BESS'!$I$7), CL27*$B$4, IF(AND(CL27&gt;0,CL27*$B$4+CS26&gt;$B$2*'SFV+BESS'!$I$9,CL27*$B$4&lt;'SFV+BESS'!$I$7),$B$2*'SFV+BESS'!$I$9-CS26,IF(AND(CL27&gt;0,CL27*$B$4+CS26&gt;$B$2*'SFV+BESS'!$I$9,CL27*$B$4&gt;'SFV+BESS'!$I$7,CS26&lt;$B$2*'SFV+BESS'!$I$9),$B$2*'SFV+BESS'!$I$9-CS26,IF(AND(CL27&gt;0,CL27*$B$4+CS26&lt;=$B$2*'SFV+BESS'!$I$9,CL27&gt;'SFV+BESS'!$I$7),'SFV+BESS'!$I$7,0))))</f>
        <v>0</v>
      </c>
      <c r="CN27" s="27">
        <f>IF(AND(CL27&lt;0,CS26+CL27/$B$5&gt;$H$2,-CL27/'Carga-Descarga Año'!$B$5&lt;'SFV+BESS'!$I$7),CL27/$B$5,IF(AND(CL27&lt;0,CS26+CL27/$B$5&gt;$H$2,-CL27/'Carga-Descarga Año'!$B$5&gt;'SFV+BESS'!$I$7),-'SFV+BESS'!$I$7,IF(AND(CL27&lt;0,CS26+CL27/$B$5&lt;$H$2),-MIN('SFV+BESS'!$I$7,CS26-$H$2),0)))</f>
        <v>0</v>
      </c>
      <c r="CO27" s="33"/>
      <c r="CP27" s="33">
        <f t="shared" si="64"/>
        <v>0</v>
      </c>
      <c r="CQ27" s="27">
        <f t="shared" si="23"/>
        <v>0</v>
      </c>
      <c r="CR27" s="27">
        <f t="shared" si="54"/>
        <v>0</v>
      </c>
      <c r="CS27" s="28">
        <f>IF((CS26+CM27+CN27)&gt;=$B$2*'SFV+BESS'!$I$9, $B$2*'SFV+BESS'!$I$9, (CS26+CM27+CN27))</f>
        <v>173.61249999999998</v>
      </c>
      <c r="CT27" s="110">
        <f t="shared" si="24"/>
        <v>15.237891096566022</v>
      </c>
      <c r="CY27" s="251"/>
      <c r="CZ27" s="48">
        <v>0.75</v>
      </c>
      <c r="DA27" s="33">
        <f>Gen_Cons_Horario!AK23*(1-$E$3)^($E$4-1)</f>
        <v>22.399706331116558</v>
      </c>
      <c r="DB27" s="33">
        <f>Gen_Cons_Horario!B4397</f>
        <v>0</v>
      </c>
      <c r="DC27" s="34">
        <f t="shared" si="76"/>
        <v>22.399706331116558</v>
      </c>
      <c r="DD27" s="116">
        <f>IF(AND(DC27&gt;0,DC27*$B$4+DJ26&lt;=$B$2*'SFV+BESS'!$I$9,DC27&lt;'SFV+BESS'!$I$7), DC27*$B$4, IF(AND(DC27&gt;0,DC27*$B$4+DJ26&gt;$B$2*'SFV+BESS'!$I$9,DC27*$B$4&lt;'SFV+BESS'!$I$7),$B$2*'SFV+BESS'!$I$9-DJ26,IF(AND(DC27&gt;0,DC27*$B$4+DJ26&gt;$B$2*'SFV+BESS'!$I$9,DC27*$B$4&gt;'SFV+BESS'!$I$7,DJ26&lt;$B$2*'SFV+BESS'!$I$9),$B$2*'SFV+BESS'!$I$9-DJ26,IF(AND(DC27&gt;0,DC27*$B$4+DJ26&lt;=$B$2*'SFV+BESS'!$I$9,DC27&gt;'SFV+BESS'!$I$7),'SFV+BESS'!$I$7,0))))</f>
        <v>0</v>
      </c>
      <c r="DE27" s="27">
        <f>IF(AND(DC27&lt;0,DJ26+DC27/$B$5&gt;$H$2,-DC27/'Carga-Descarga Año'!$B$5&lt;'SFV+BESS'!$I$7),DC27/$B$5,IF(AND(DC27&lt;0,DJ26+DC27/$B$5&gt;$H$2,-DC27/'Carga-Descarga Año'!$B$5&gt;'SFV+BESS'!$I$7),-'SFV+BESS'!$I$7,IF(AND(DC27&lt;0,DJ26+DC27/$B$5&lt;$H$2),-MIN('SFV+BESS'!$I$7,DJ26-$H$2),0)))</f>
        <v>0</v>
      </c>
      <c r="DF27" s="33"/>
      <c r="DG27" s="33">
        <f t="shared" si="65"/>
        <v>0</v>
      </c>
      <c r="DH27" s="27">
        <f t="shared" si="27"/>
        <v>0</v>
      </c>
      <c r="DI27" s="27">
        <f t="shared" si="28"/>
        <v>0</v>
      </c>
      <c r="DJ27" s="28">
        <f>IF((DJ26+DD27+DE27)&gt;=$B$2*'SFV+BESS'!$I$9, $B$2*'SFV+BESS'!$I$9, (DJ26+DD27+DE27))</f>
        <v>173.61249999999998</v>
      </c>
      <c r="DK27" s="110">
        <f t="shared" si="29"/>
        <v>22.399706331116558</v>
      </c>
      <c r="DP27" s="251"/>
      <c r="DQ27" s="48">
        <v>0.75</v>
      </c>
      <c r="DR27" s="33">
        <f>Gen_Cons_Horario!AL23*(1-$E$3)^($E$4-1)</f>
        <v>43.502380946179692</v>
      </c>
      <c r="DS27" s="33">
        <f>Gen_Cons_Horario!B5141</f>
        <v>0</v>
      </c>
      <c r="DT27" s="34">
        <f t="shared" si="77"/>
        <v>43.502380946179692</v>
      </c>
      <c r="DU27" s="116">
        <f>IF(AND(DT27&gt;0,DT27*$B$4+EA26&lt;=$B$2*'SFV+BESS'!$I$9,DT27&lt;'SFV+BESS'!$I$7), DT27*$B$4, IF(AND(DT27&gt;0,DT27*$B$4+EA26&gt;$B$2*'SFV+BESS'!$I$9,DT27*$B$4&lt;'SFV+BESS'!$I$7),$B$2*'SFV+BESS'!$I$9-EA26,IF(AND(DT27&gt;0,DT27*$B$4+EA26&gt;$B$2*'SFV+BESS'!$I$9,DT27*$B$4&gt;'SFV+BESS'!$I$7,EA26&lt;$B$2*'SFV+BESS'!$I$9),$B$2*'SFV+BESS'!$I$9-EA26,IF(AND(DT27&gt;0,DT27*$B$4+EA26&lt;=$B$2*'SFV+BESS'!$I$9,DT27&gt;'SFV+BESS'!$I$7),'SFV+BESS'!$I$7,0))))</f>
        <v>0</v>
      </c>
      <c r="DV27" s="27">
        <f>IF(AND(DT27&lt;0,EA26+DT27/$B$5&gt;$H$2,-DT27/'Carga-Descarga Año'!$B$5&lt;'SFV+BESS'!$I$7),DT27/$B$5,IF(AND(DT27&lt;0,EA26+DT27/$B$5&gt;$H$2,-DT27/'Carga-Descarga Año'!$B$5&gt;'SFV+BESS'!$I$7),-'SFV+BESS'!$I$7,IF(AND(DT27&lt;0,EA26+DT27/$B$5&lt;$H$2),-MIN('SFV+BESS'!$I$7,EA26-$H$2),0)))</f>
        <v>0</v>
      </c>
      <c r="DW27" s="33"/>
      <c r="DX27" s="33">
        <f t="shared" si="66"/>
        <v>0</v>
      </c>
      <c r="DY27" s="27">
        <f t="shared" si="32"/>
        <v>0</v>
      </c>
      <c r="DZ27" s="27">
        <f t="shared" si="55"/>
        <v>0</v>
      </c>
      <c r="EA27" s="28">
        <f>IF((EA26+DU27+DV27)&gt;=$B$2*'SFV+BESS'!$I$9, $B$2*'SFV+BESS'!$I$9, (EA26+DU27+DV27))</f>
        <v>173.61249999999998</v>
      </c>
      <c r="EB27" s="110">
        <f t="shared" si="33"/>
        <v>43.502380946179692</v>
      </c>
      <c r="EG27" s="251"/>
      <c r="EH27" s="48">
        <v>0.75</v>
      </c>
      <c r="EI27" s="33">
        <f>Gen_Cons_Horario!AM23*(1-$E$3)^($E$4-1)</f>
        <v>59.658968947324041</v>
      </c>
      <c r="EJ27" s="33">
        <f>Gen_Cons_Horario!B5885</f>
        <v>0</v>
      </c>
      <c r="EK27" s="34">
        <f t="shared" si="78"/>
        <v>59.658968947324041</v>
      </c>
      <c r="EL27" s="116">
        <f>IF(AND(EK27&gt;0,EK27*$B$4+ER26&lt;=$B$2*'SFV+BESS'!$I$9,EK27&lt;'SFV+BESS'!$I$7), EK27*$B$4, IF(AND(EK27&gt;0,EK27*$B$4+ER26&gt;$B$2*'SFV+BESS'!$I$9,EK27*$B$4&lt;'SFV+BESS'!$I$7),$B$2*'SFV+BESS'!$I$9-ER26,IF(AND(EK27&gt;0,EK27*$B$4+ER26&gt;$B$2*'SFV+BESS'!$I$9,EK27*$B$4&gt;'SFV+BESS'!$I$7,ER26&lt;$B$2*'SFV+BESS'!$I$9),$B$2*'SFV+BESS'!$I$9-ER26,IF(AND(EK27&gt;0,EK27*$B$4+ER26&lt;=$B$2*'SFV+BESS'!$I$9,EK27&gt;'SFV+BESS'!$I$7),'SFV+BESS'!$I$7,0))))</f>
        <v>0</v>
      </c>
      <c r="EM27" s="27">
        <f>IF(AND(EK27&lt;0,ER26+EK27/$B$5&gt;$H$2,-EK27/'Carga-Descarga Año'!$B$5&lt;'SFV+BESS'!$I$7),EK27/$B$5,IF(AND(EK27&lt;0,ER26+EK27/$B$5&gt;$H$2,-EK27/'Carga-Descarga Año'!$B$5&gt;'SFV+BESS'!$I$7),-'SFV+BESS'!$I$7,IF(AND(EK27&lt;0,ER26+EK27/$B$5&lt;$H$2),-MIN('SFV+BESS'!$I$7,ER26-$H$2),0)))</f>
        <v>0</v>
      </c>
      <c r="EN27" s="33"/>
      <c r="EO27" s="33">
        <f t="shared" si="67"/>
        <v>0</v>
      </c>
      <c r="EP27" s="27">
        <f t="shared" si="36"/>
        <v>0</v>
      </c>
      <c r="EQ27" s="27">
        <f t="shared" si="56"/>
        <v>0</v>
      </c>
      <c r="ER27" s="28">
        <f>IF((ER26+EL27+EM27)&gt;=$B$2*'SFV+BESS'!$I$9, $B$2*'SFV+BESS'!$I$9, (ER26+EL27+EM27))</f>
        <v>173.61249999999998</v>
      </c>
      <c r="ES27" s="110">
        <f t="shared" si="37"/>
        <v>59.658968947324041</v>
      </c>
      <c r="EX27" s="251"/>
      <c r="EY27" s="48">
        <v>0.75</v>
      </c>
      <c r="EZ27" s="33">
        <f>Gen_Cons_Horario!AN23*(1-$E$3)^($E$4-1)</f>
        <v>74.053982163182425</v>
      </c>
      <c r="FA27" s="33">
        <f>Gen_Cons_Horario!B6605</f>
        <v>0</v>
      </c>
      <c r="FB27" s="34">
        <f t="shared" si="79"/>
        <v>74.053982163182425</v>
      </c>
      <c r="FC27" s="116">
        <f>IF(AND(FB27&gt;0,FB27*$B$4+FI26&lt;=$B$2*'SFV+BESS'!$I$9,FB27&lt;'SFV+BESS'!$I$7), FB27*$B$4, IF(AND(FB27&gt;0,FB27*$B$4+FI26&gt;$B$2*'SFV+BESS'!$I$9,FB27*$B$4&lt;'SFV+BESS'!$I$7),$B$2*'SFV+BESS'!$I$9-FI26,IF(AND(FB27&gt;0,FB27*$B$4+FI26&gt;$B$2*'SFV+BESS'!$I$9,FB27*$B$4&gt;'SFV+BESS'!$I$7,FI26&lt;$B$2*'SFV+BESS'!$I$9),$B$2*'SFV+BESS'!$I$9-FI26,IF(AND(FB27&gt;0,FB27*$B$4+FI26&lt;=$B$2*'SFV+BESS'!$I$9,FB27&gt;'SFV+BESS'!$I$7),'SFV+BESS'!$I$7,0))))</f>
        <v>0</v>
      </c>
      <c r="FD27" s="27">
        <f>IF(AND(FB27&lt;0,FI26+FB27/$B$5&gt;$H$2,-FB27/'Carga-Descarga Año'!$B$5&lt;'SFV+BESS'!$I$7),FB27/$B$5,IF(AND(FB27&lt;0,FI26+FB27/$B$5&gt;$H$2,-FB27/'Carga-Descarga Año'!$B$5&gt;'SFV+BESS'!$I$7),-'SFV+BESS'!$I$7,IF(AND(FB27&lt;0,FI26+FB27/$B$5&lt;$H$2),-MIN('SFV+BESS'!$I$7,FI26-$H$2),0)))</f>
        <v>0</v>
      </c>
      <c r="FE27" s="33"/>
      <c r="FF27" s="33">
        <f t="shared" si="68"/>
        <v>0</v>
      </c>
      <c r="FG27" s="27">
        <f t="shared" si="40"/>
        <v>0</v>
      </c>
      <c r="FH27" s="27">
        <f t="shared" si="57"/>
        <v>0</v>
      </c>
      <c r="FI27" s="28">
        <f>IF((FI26+FC27+FD27)&gt;=$B$2*'SFV+BESS'!$I$9, $B$2*'SFV+BESS'!$I$9, (FI26+FC27+FD27))</f>
        <v>173.61249999999998</v>
      </c>
      <c r="FJ27" s="110">
        <f t="shared" si="41"/>
        <v>74.053982163182425</v>
      </c>
      <c r="FO27" s="251"/>
      <c r="FP27" s="48">
        <v>0.75</v>
      </c>
      <c r="FQ27" s="33">
        <f>Gen_Cons_Horario!AO23*(1-$E$3)^($E$4-1)</f>
        <v>90.474946527938982</v>
      </c>
      <c r="FR27" s="33">
        <f>Gen_Cons_Horario!B7349</f>
        <v>0</v>
      </c>
      <c r="FS27" s="34">
        <f t="shared" si="80"/>
        <v>90.474946527938982</v>
      </c>
      <c r="FT27" s="116">
        <f>IF(AND(FS27&gt;0,FS27*$B$4+FZ26&lt;=$B$2*'SFV+BESS'!$I$9,FS27&lt;'SFV+BESS'!$I$7), FS27*$B$4, IF(AND(FS27&gt;0,FS27*$B$4+FZ26&gt;$B$2*'SFV+BESS'!$I$9,FS27*$B$4&lt;'SFV+BESS'!$I$7),$B$2*'SFV+BESS'!$I$9-FZ26,IF(AND(FS27&gt;0,FS27*$B$4+FZ26&gt;$B$2*'SFV+BESS'!$I$9,FS27*$B$4&gt;'SFV+BESS'!$I$7,FZ26&lt;$B$2*'SFV+BESS'!$I$9),$B$2*'SFV+BESS'!$I$9-FZ26,IF(AND(FS27&gt;0,FS27*$B$4+FZ26&lt;=$B$2*'SFV+BESS'!$I$9,FS27&gt;'SFV+BESS'!$I$7),'SFV+BESS'!$I$7,0))))</f>
        <v>0</v>
      </c>
      <c r="FU27" s="27">
        <f>IF(AND(FS27&lt;0,FZ26+FS27/$B$5&gt;$H$2,-FS27/'Carga-Descarga Año'!$B$5&lt;'SFV+BESS'!$I$7),FS27/$B$5,IF(AND(FS27&lt;0,FZ26+FS27/$B$5&gt;$H$2,-FS27/'Carga-Descarga Año'!$B$5&gt;'SFV+BESS'!$I$7),-'SFV+BESS'!$I$7,IF(AND(FS27&lt;0,FZ26+FS27/$B$5&lt;$H$2),-MIN('SFV+BESS'!$I$7,FZ26-$H$2),0)))</f>
        <v>0</v>
      </c>
      <c r="FV27" s="33"/>
      <c r="FW27" s="33">
        <f t="shared" si="69"/>
        <v>0</v>
      </c>
      <c r="FX27" s="27">
        <f t="shared" si="44"/>
        <v>0</v>
      </c>
      <c r="FY27" s="27">
        <f t="shared" si="58"/>
        <v>0</v>
      </c>
      <c r="FZ27" s="28">
        <f>IF((FZ26+FT27+FU27)&gt;=$B$2*'SFV+BESS'!$I$9, $B$2*'SFV+BESS'!$I$9, (FZ26+FT27+FU27))</f>
        <v>173.61249999999998</v>
      </c>
      <c r="GA27" s="110">
        <f t="shared" si="45"/>
        <v>90.474946527938982</v>
      </c>
      <c r="GF27" s="251"/>
      <c r="GG27" s="48">
        <v>0.75</v>
      </c>
      <c r="GH27" s="33">
        <f>Gen_Cons_Horario!AP23*(1-$E$3)^($E$4-1)</f>
        <v>95.072145615161062</v>
      </c>
      <c r="GI27" s="33">
        <f>Gen_Cons_Horario!B8069</f>
        <v>0</v>
      </c>
      <c r="GJ27" s="34">
        <f t="shared" si="81"/>
        <v>95.072145615161062</v>
      </c>
      <c r="GK27" s="116">
        <f>IF(AND(GJ27&gt;0,GJ27*$B$4+GQ26&lt;=$B$2*'SFV+BESS'!$I$9,GJ27&lt;'SFV+BESS'!$I$7), GJ27*$B$4, IF(AND(GJ27&gt;0,GJ27*$B$4+GQ26&gt;$B$2*'SFV+BESS'!$I$9,GJ27*$B$4&lt;'SFV+BESS'!$I$7),$B$2*'SFV+BESS'!$I$9-GQ26,IF(AND(GJ27&gt;0,GJ27*$B$4+GQ26&gt;$B$2*'SFV+BESS'!$I$9,GJ27*$B$4&gt;'SFV+BESS'!$I$7,GQ26&lt;$B$2*'SFV+BESS'!$I$9),$B$2*'SFV+BESS'!$I$9-GQ26,IF(AND(GJ27&gt;0,GJ27*$B$4+GQ26&lt;=$B$2*'SFV+BESS'!$I$9,GJ27&gt;'SFV+BESS'!$I$7),'SFV+BESS'!$I$7,0))))</f>
        <v>0</v>
      </c>
      <c r="GL27" s="27">
        <f>IF(AND(GJ27&lt;0,GQ26+GJ27/$B$5&gt;$H$2,-GJ27/'Carga-Descarga Año'!$B$5&lt;'SFV+BESS'!$I$7),GJ27/$B$5,IF(AND(GJ27&lt;0,GQ26+GJ27/$B$5&gt;$H$2,-GJ27/'Carga-Descarga Año'!$B$5&gt;'SFV+BESS'!$I$7),-'SFV+BESS'!$I$7,IF(AND(GJ27&lt;0,GQ26+GJ27/$B$5&lt;$H$2),-MIN('SFV+BESS'!$I$7,GQ26-$H$2),0)))</f>
        <v>0</v>
      </c>
      <c r="GM27" s="33"/>
      <c r="GN27" s="33">
        <f t="shared" si="70"/>
        <v>0</v>
      </c>
      <c r="GO27" s="27">
        <f t="shared" si="48"/>
        <v>0</v>
      </c>
      <c r="GP27" s="27">
        <f t="shared" si="59"/>
        <v>0</v>
      </c>
      <c r="GQ27" s="28">
        <f>IF((GQ26+GK27+GL27)&gt;=$B$2*'SFV+BESS'!$I$9, $B$2*'SFV+BESS'!$I$9, (GQ26+GK27+GL27))</f>
        <v>173.61249999999998</v>
      </c>
      <c r="GR27" s="110">
        <f t="shared" si="49"/>
        <v>95.072145615161062</v>
      </c>
    </row>
    <row r="28" spans="1:202">
      <c r="A28" s="249"/>
      <c r="B28" s="48">
        <v>0.79166666666666696</v>
      </c>
      <c r="C28" s="118">
        <f>Gen_Cons_Horario!AE24*(1-$E$3)^($E$4-1)</f>
        <v>79.925483788312661</v>
      </c>
      <c r="D28" s="2">
        <f>Gen_Cons_Horario!B54</f>
        <v>82.027000000000001</v>
      </c>
      <c r="E28" s="29">
        <f t="shared" si="0"/>
        <v>-2.1015162116873398</v>
      </c>
      <c r="F28" s="116">
        <f>IF(AND(E28&gt;0,E28*$B$4+L27&lt;=$B$2*'SFV+BESS'!$I$9,E28&lt;'SFV+BESS'!$I$7), E28*$B$4, IF(AND(E28&gt;0,E28*$B$4+L27&gt;$B$2*'SFV+BESS'!$I$9,E28*$B$4&lt;'SFV+BESS'!$I$7),$B$2*'SFV+BESS'!$I$9-L27,IF(AND(E28&gt;0,E28*$B$4+L27&gt;$B$2*'SFV+BESS'!$I$9,E28*$B$4&gt;'SFV+BESS'!$I$7,L27&lt;$B$2*'SFV+BESS'!$I$9),$B$2*'SFV+BESS'!$I$9-L27,IF(AND(E28&gt;0,E28*$B$4+L27&lt;=$B$2*'SFV+BESS'!$I$9,E28&gt;'SFV+BESS'!$I$7),'SFV+BESS'!$I$7,0))))</f>
        <v>0</v>
      </c>
      <c r="G28" s="27">
        <f>IF(AND(E28&lt;0,L27+E28/$B$5&gt;$H$2,-E28/'Carga-Descarga Año'!$B$5&lt;'SFV+BESS'!$I$7),E28/$B$5,IF(AND(E28&lt;0,L27+E28/$B$5&gt;$H$2,-E28/'Carga-Descarga Año'!$B$5&gt;'SFV+BESS'!$I$7),-'SFV+BESS'!$I$7,IF(AND(E28&lt;0,L27+E28/$B$5&lt;$H$2),-MIN('SFV+BESS'!$I$7,L27-$H$2),0)))</f>
        <v>-2.2121223280919367</v>
      </c>
      <c r="H28" s="2"/>
      <c r="I28" s="2">
        <f t="shared" si="1"/>
        <v>79.925483788312661</v>
      </c>
      <c r="J28" s="27">
        <f t="shared" si="3"/>
        <v>2.1015162116873398</v>
      </c>
      <c r="K28" s="27">
        <f t="shared" si="2"/>
        <v>0</v>
      </c>
      <c r="L28" s="28">
        <f>IF((L27+F28+G28)&gt;=$B$2*'SFV+BESS'!$I$9, $B$2*'SFV+BESS'!$I$9, (L27+F28+G28))</f>
        <v>171.40037767190805</v>
      </c>
      <c r="M28" s="110">
        <f t="shared" si="4"/>
        <v>0</v>
      </c>
      <c r="R28" s="251"/>
      <c r="S28" s="48">
        <v>0.79166666666666696</v>
      </c>
      <c r="T28" s="2">
        <f>Gen_Cons_Horario!AF24*(1-$E$3)^($E$4-1)</f>
        <v>73.959352377759757</v>
      </c>
      <c r="U28" s="2">
        <f>Gen_Cons_Horario!B798</f>
        <v>59.656000000000006</v>
      </c>
      <c r="V28" s="34">
        <f t="shared" si="71"/>
        <v>14.303352377759751</v>
      </c>
      <c r="W28" s="116">
        <f>IF(AND(V28&gt;0,V28*$B$4+AC27&lt;=$B$2*'SFV+BESS'!$I$9,V28&lt;'SFV+BESS'!$I$7), V28*$B$4, IF(AND(V28&gt;0,V28*$B$4+AC27&gt;$B$2*'SFV+BESS'!$I$9,V28*$B$4&lt;'SFV+BESS'!$I$7),$B$2*'SFV+BESS'!$I$9-AC27,IF(AND(V28&gt;0,V28*$B$4+AC27&gt;$B$2*'SFV+BESS'!$I$9,V28*$B$4&gt;'SFV+BESS'!$I$7,AC27&lt;$B$2*'SFV+BESS'!$I$9),$B$2*'SFV+BESS'!$I$9-AC27,IF(AND(V28&gt;0,V28*$B$4+AC27&lt;=$B$2*'SFV+BESS'!$I$9,V28&gt;'SFV+BESS'!$I$7),'SFV+BESS'!$I$7,0))))</f>
        <v>0</v>
      </c>
      <c r="X28" s="27">
        <f>IF(AND(V28&lt;0,AC27+V28/$B$5&gt;$H$2,-V28/'Carga-Descarga Año'!$B$5&lt;'SFV+BESS'!$I$7),V28/$B$5,IF(AND(V28&lt;0,AC27+V28/$B$5&gt;$H$2,-V28/'Carga-Descarga Año'!$B$5&gt;'SFV+BESS'!$I$7),-'SFV+BESS'!$I$7,IF(AND(V28&lt;0,AC27+V28/$B$5&lt;$H$2),-MIN('SFV+BESS'!$I$7,AC27-$H$2),0)))</f>
        <v>0</v>
      </c>
      <c r="Y28" s="33"/>
      <c r="Z28" s="33">
        <f t="shared" si="60"/>
        <v>59.656000000000006</v>
      </c>
      <c r="AA28" s="27">
        <f t="shared" si="7"/>
        <v>0</v>
      </c>
      <c r="AB28" s="27">
        <f t="shared" si="50"/>
        <v>0</v>
      </c>
      <c r="AC28" s="28">
        <f>IF((AC27+W28+X28)&gt;=$B$2*'SFV+BESS'!$I$9, $B$2*'SFV+BESS'!$I$9, (AC27+W28+X28))</f>
        <v>173.61249999999998</v>
      </c>
      <c r="AD28" s="110">
        <f t="shared" si="8"/>
        <v>14.303352377759751</v>
      </c>
      <c r="AI28" s="251"/>
      <c r="AJ28" s="48">
        <v>0.79166666666666696</v>
      </c>
      <c r="AK28" s="33">
        <f>Gen_Cons_Horario!AG24*(1-$E$3)^($E$4-1)</f>
        <v>36.25870067053912</v>
      </c>
      <c r="AL28" s="33">
        <f>Gen_Cons_Horario!B1470</f>
        <v>0</v>
      </c>
      <c r="AM28" s="34">
        <f t="shared" si="72"/>
        <v>36.25870067053912</v>
      </c>
      <c r="AN28" s="116">
        <f>IF(AND(AM28&gt;0,AM28*$B$4+AT27&lt;=$B$2*'SFV+BESS'!$I$9,AM28&lt;'SFV+BESS'!$I$7), AM28*$B$4, IF(AND(AM28&gt;0,AM28*$B$4+AT27&gt;$B$2*'SFV+BESS'!$I$9,AM28*$B$4&lt;'SFV+BESS'!$I$7),$B$2*'SFV+BESS'!$I$9-AT27,IF(AND(AM28&gt;0,AM28*$B$4+AT27&gt;$B$2*'SFV+BESS'!$I$9,AM28*$B$4&gt;'SFV+BESS'!$I$7,AT27&lt;$B$2*'SFV+BESS'!$I$9),$B$2*'SFV+BESS'!$I$9-AT27,IF(AND(AM28&gt;0,AM28*$B$4+AT27&lt;=$B$2*'SFV+BESS'!$I$9,AM28&gt;'SFV+BESS'!$I$7),'SFV+BESS'!$I$7,0))))</f>
        <v>0</v>
      </c>
      <c r="AO28" s="27">
        <f>IF(AND(AM28&lt;0,AT27+AM28/$B$5&gt;$H$2,-AM28/'Carga-Descarga Año'!$B$5&lt;'SFV+BESS'!$I$7),AM28/$B$5,IF(AND(AM28&lt;0,AT27+AM28/$B$5&gt;$H$2,-AM28/'Carga-Descarga Año'!$B$5&gt;'SFV+BESS'!$I$7),-'SFV+BESS'!$I$7,IF(AND(AM28&lt;0,AT27+AM28/$B$5&lt;$H$2),-MIN('SFV+BESS'!$I$7,AT27-$H$2),0)))</f>
        <v>0</v>
      </c>
      <c r="AP28" s="33"/>
      <c r="AQ28" s="33">
        <f t="shared" si="61"/>
        <v>0</v>
      </c>
      <c r="AR28" s="27">
        <f t="shared" si="11"/>
        <v>0</v>
      </c>
      <c r="AS28" s="27">
        <f t="shared" si="51"/>
        <v>0</v>
      </c>
      <c r="AT28" s="28">
        <f>IF((AT27+AN28+AO28)&gt;=$B$2*'SFV+BESS'!$I$9, $B$2*'SFV+BESS'!$I$9, (AT27+AN28+AO28))</f>
        <v>173.61249999999998</v>
      </c>
      <c r="AU28" s="110">
        <f t="shared" si="12"/>
        <v>36.25870067053912</v>
      </c>
      <c r="AZ28" s="251"/>
      <c r="BA28" s="48">
        <v>0.79166666666666696</v>
      </c>
      <c r="BB28" s="33">
        <f>Gen_Cons_Horario!AH24*(1-$E$3)^($E$4-1)</f>
        <v>0.19541569172195167</v>
      </c>
      <c r="BC28" s="33">
        <f>Gen_Cons_Horario!B2214</f>
        <v>0</v>
      </c>
      <c r="BD28" s="34">
        <f t="shared" si="73"/>
        <v>0.19541569172195167</v>
      </c>
      <c r="BE28" s="116">
        <f>IF(AND(BD28&gt;0,BD28*$B$4+BK27&lt;=$B$2*'SFV+BESS'!$I$9,BD28&lt;'SFV+BESS'!$I$7), BD28*$B$4, IF(AND(BD28&gt;0,BD28*$B$4+BK27&gt;$B$2*'SFV+BESS'!$I$9,BD28*$B$4&lt;'SFV+BESS'!$I$7),$B$2*'SFV+BESS'!$I$9-BK27,IF(AND(BD28&gt;0,BD28*$B$4+BK27&gt;$B$2*'SFV+BESS'!$I$9,BD28*$B$4&gt;'SFV+BESS'!$I$7,BK27&lt;$B$2*'SFV+BESS'!$I$9),$B$2*'SFV+BESS'!$I$9-BK27,IF(AND(BD28&gt;0,BD28*$B$4+BK27&lt;=$B$2*'SFV+BESS'!$I$9,BD28&gt;'SFV+BESS'!$I$7),'SFV+BESS'!$I$7,0))))</f>
        <v>0</v>
      </c>
      <c r="BF28" s="27">
        <f>IF(AND(BD28&lt;0,BK27+BD28/$B$5&gt;$H$2,-BD28/'Carga-Descarga Año'!$B$5&lt;'SFV+BESS'!$I$7),BD28/$B$5,IF(AND(BD28&lt;0,BK27+BD28/$B$5&gt;$H$2,-BD28/'Carga-Descarga Año'!$B$5&gt;'SFV+BESS'!$I$7),-'SFV+BESS'!$I$7,IF(AND(BD28&lt;0,BK27+BD28/$B$5&lt;$H$2),-MIN('SFV+BESS'!$I$7,BK27-$H$2),0)))</f>
        <v>0</v>
      </c>
      <c r="BG28" s="33"/>
      <c r="BH28" s="33">
        <f t="shared" si="62"/>
        <v>0</v>
      </c>
      <c r="BI28" s="27">
        <f t="shared" si="15"/>
        <v>0</v>
      </c>
      <c r="BJ28" s="27">
        <f t="shared" si="52"/>
        <v>0</v>
      </c>
      <c r="BK28" s="28">
        <f>IF((BK27+BE28+BF28)&gt;=$B$2*'SFV+BESS'!$I$9, $B$2*'SFV+BESS'!$I$9, (BK27+BE28+BF28))</f>
        <v>173.61249999999998</v>
      </c>
      <c r="BL28" s="110">
        <f t="shared" si="16"/>
        <v>0.19541569172195167</v>
      </c>
      <c r="BQ28" s="251"/>
      <c r="BR28" s="48">
        <v>0.79166666666666696</v>
      </c>
      <c r="BS28" s="33">
        <f>Gen_Cons_Horario!AI24*(1-$E$3)^($E$4-1)</f>
        <v>0</v>
      </c>
      <c r="BT28" s="33">
        <f>Gen_Cons_Horario!B2934</f>
        <v>0</v>
      </c>
      <c r="BU28" s="34">
        <f t="shared" si="74"/>
        <v>0</v>
      </c>
      <c r="BV28" s="116">
        <f>IF(AND(BU28&gt;0,BU28*$B$4+CB27&lt;=$B$2*'SFV+BESS'!$I$9,BU28&lt;'SFV+BESS'!$I$7), BU28*$B$4, IF(AND(BU28&gt;0,BU28*$B$4+CB27&gt;$B$2*'SFV+BESS'!$I$9,BU28*$B$4&lt;'SFV+BESS'!$I$7),$B$2*'SFV+BESS'!$I$9-CB27,IF(AND(BU28&gt;0,BU28*$B$4+CB27&gt;$B$2*'SFV+BESS'!$I$9,BU28*$B$4&gt;'SFV+BESS'!$I$7,CB27&lt;$B$2*'SFV+BESS'!$I$9),$B$2*'SFV+BESS'!$I$9-CB27,IF(AND(BU28&gt;0,BU28*$B$4+CB27&lt;=$B$2*'SFV+BESS'!$I$9,BU28&gt;'SFV+BESS'!$I$7),'SFV+BESS'!$I$7,0))))</f>
        <v>0</v>
      </c>
      <c r="BW28" s="27">
        <f>IF(AND(BU28&lt;0,CB27+BU28/$B$5&gt;$H$2,-BU28/'Carga-Descarga Año'!$B$5&lt;'SFV+BESS'!$I$7),BU28/$B$5,IF(AND(BU28&lt;0,CB27+BU28/$B$5&gt;$H$2,-BU28/'Carga-Descarga Año'!$B$5&gt;'SFV+BESS'!$I$7),-'SFV+BESS'!$I$7,IF(AND(BU28&lt;0,CB27+BU28/$B$5&lt;$H$2),-MIN('SFV+BESS'!$I$7,CB27-$H$2),0)))</f>
        <v>0</v>
      </c>
      <c r="BX28" s="33"/>
      <c r="BY28" s="33">
        <f t="shared" si="63"/>
        <v>0</v>
      </c>
      <c r="BZ28" s="27">
        <f t="shared" si="18"/>
        <v>0</v>
      </c>
      <c r="CA28" s="27">
        <f t="shared" si="19"/>
        <v>0</v>
      </c>
      <c r="CB28" s="28">
        <f>IF((CB27+BV28+BW28)&gt;=$B$2*'SFV+BESS'!$I$9, $B$2*'SFV+BESS'!$I$9, (CB27+BV28+BW28))</f>
        <v>173.61249999999998</v>
      </c>
      <c r="CC28" s="110">
        <f t="shared" si="20"/>
        <v>0</v>
      </c>
      <c r="CH28" s="251"/>
      <c r="CI28" s="48">
        <v>0.79166666666666696</v>
      </c>
      <c r="CJ28" s="220">
        <f>Gen_Cons_Horario!AJ24*(1-$E$3)^($E$4-1)</f>
        <v>0</v>
      </c>
      <c r="CK28" s="33">
        <f>Gen_Cons_Horario!B3678</f>
        <v>0</v>
      </c>
      <c r="CL28" s="34">
        <f t="shared" si="75"/>
        <v>0</v>
      </c>
      <c r="CM28" s="116">
        <f>IF(AND(CL28&gt;0,CL28*$B$4+CS27&lt;=$B$2*'SFV+BESS'!$I$9,CL28&lt;'SFV+BESS'!$I$7), CL28*$B$4, IF(AND(CL28&gt;0,CL28*$B$4+CS27&gt;$B$2*'SFV+BESS'!$I$9,CL28*$B$4&lt;'SFV+BESS'!$I$7),$B$2*'SFV+BESS'!$I$9-CS27,IF(AND(CL28&gt;0,CL28*$B$4+CS27&gt;$B$2*'SFV+BESS'!$I$9,CL28*$B$4&gt;'SFV+BESS'!$I$7,CS27&lt;$B$2*'SFV+BESS'!$I$9),$B$2*'SFV+BESS'!$I$9-CS27,IF(AND(CL28&gt;0,CL28*$B$4+CS27&lt;=$B$2*'SFV+BESS'!$I$9,CL28&gt;'SFV+BESS'!$I$7),'SFV+BESS'!$I$7,0))))</f>
        <v>0</v>
      </c>
      <c r="CN28" s="27">
        <f>IF(AND(CL28&lt;0,CS27+CL28/$B$5&gt;$H$2,-CL28/'Carga-Descarga Año'!$B$5&lt;'SFV+BESS'!$I$7),CL28/$B$5,IF(AND(CL28&lt;0,CS27+CL28/$B$5&gt;$H$2,-CL28/'Carga-Descarga Año'!$B$5&gt;'SFV+BESS'!$I$7),-'SFV+BESS'!$I$7,IF(AND(CL28&lt;0,CS27+CL28/$B$5&lt;$H$2),-MIN('SFV+BESS'!$I$7,CS27-$H$2),0)))</f>
        <v>0</v>
      </c>
      <c r="CO28" s="33"/>
      <c r="CP28" s="33">
        <f t="shared" si="64"/>
        <v>0</v>
      </c>
      <c r="CQ28" s="27">
        <f t="shared" si="23"/>
        <v>0</v>
      </c>
      <c r="CR28" s="27">
        <f t="shared" si="54"/>
        <v>0</v>
      </c>
      <c r="CS28" s="28">
        <f>IF((CS27+CM28+CN28)&gt;=$B$2*'SFV+BESS'!$I$9, $B$2*'SFV+BESS'!$I$9, (CS27+CM28+CN28))</f>
        <v>173.61249999999998</v>
      </c>
      <c r="CT28" s="110">
        <f t="shared" si="24"/>
        <v>0</v>
      </c>
      <c r="CY28" s="251"/>
      <c r="CZ28" s="48">
        <v>0.79166666666666696</v>
      </c>
      <c r="DA28" s="33">
        <f>Gen_Cons_Horario!AK24*(1-$E$3)^($E$4-1)</f>
        <v>0</v>
      </c>
      <c r="DB28" s="33">
        <f>Gen_Cons_Horario!B4398</f>
        <v>0</v>
      </c>
      <c r="DC28" s="34">
        <f t="shared" si="76"/>
        <v>0</v>
      </c>
      <c r="DD28" s="116">
        <f>IF(AND(DC28&gt;0,DC28*$B$4+DJ27&lt;=$B$2*'SFV+BESS'!$I$9,DC28&lt;'SFV+BESS'!$I$7), DC28*$B$4, IF(AND(DC28&gt;0,DC28*$B$4+DJ27&gt;$B$2*'SFV+BESS'!$I$9,DC28*$B$4&lt;'SFV+BESS'!$I$7),$B$2*'SFV+BESS'!$I$9-DJ27,IF(AND(DC28&gt;0,DC28*$B$4+DJ27&gt;$B$2*'SFV+BESS'!$I$9,DC28*$B$4&gt;'SFV+BESS'!$I$7,DJ27&lt;$B$2*'SFV+BESS'!$I$9),$B$2*'SFV+BESS'!$I$9-DJ27,IF(AND(DC28&gt;0,DC28*$B$4+DJ27&lt;=$B$2*'SFV+BESS'!$I$9,DC28&gt;'SFV+BESS'!$I$7),'SFV+BESS'!$I$7,0))))</f>
        <v>0</v>
      </c>
      <c r="DE28" s="27">
        <f>IF(AND(DC28&lt;0,DJ27+DC28/$B$5&gt;$H$2,-DC28/'Carga-Descarga Año'!$B$5&lt;'SFV+BESS'!$I$7),DC28/$B$5,IF(AND(DC28&lt;0,DJ27+DC28/$B$5&gt;$H$2,-DC28/'Carga-Descarga Año'!$B$5&gt;'SFV+BESS'!$I$7),-'SFV+BESS'!$I$7,IF(AND(DC28&lt;0,DJ27+DC28/$B$5&lt;$H$2),-MIN('SFV+BESS'!$I$7,DJ27-$H$2),0)))</f>
        <v>0</v>
      </c>
      <c r="DF28" s="33"/>
      <c r="DG28" s="33">
        <f t="shared" si="65"/>
        <v>0</v>
      </c>
      <c r="DH28" s="27">
        <f t="shared" si="27"/>
        <v>0</v>
      </c>
      <c r="DI28" s="27">
        <f t="shared" si="28"/>
        <v>0</v>
      </c>
      <c r="DJ28" s="28">
        <f>IF((DJ27+DD28+DE28)&gt;=$B$2*'SFV+BESS'!$I$9, $B$2*'SFV+BESS'!$I$9, (DJ27+DD28+DE28))</f>
        <v>173.61249999999998</v>
      </c>
      <c r="DK28" s="110">
        <f t="shared" si="29"/>
        <v>0</v>
      </c>
      <c r="DP28" s="251"/>
      <c r="DQ28" s="48">
        <v>0.79166666666666696</v>
      </c>
      <c r="DR28" s="33">
        <f>Gen_Cons_Horario!AL24*(1-$E$3)^($E$4-1)</f>
        <v>0</v>
      </c>
      <c r="DS28" s="33">
        <f>Gen_Cons_Horario!B5142</f>
        <v>0</v>
      </c>
      <c r="DT28" s="34">
        <f t="shared" si="77"/>
        <v>0</v>
      </c>
      <c r="DU28" s="116">
        <f>IF(AND(DT28&gt;0,DT28*$B$4+EA27&lt;=$B$2*'SFV+BESS'!$I$9,DT28&lt;'SFV+BESS'!$I$7), DT28*$B$4, IF(AND(DT28&gt;0,DT28*$B$4+EA27&gt;$B$2*'SFV+BESS'!$I$9,DT28*$B$4&lt;'SFV+BESS'!$I$7),$B$2*'SFV+BESS'!$I$9-EA27,IF(AND(DT28&gt;0,DT28*$B$4+EA27&gt;$B$2*'SFV+BESS'!$I$9,DT28*$B$4&gt;'SFV+BESS'!$I$7,EA27&lt;$B$2*'SFV+BESS'!$I$9),$B$2*'SFV+BESS'!$I$9-EA27,IF(AND(DT28&gt;0,DT28*$B$4+EA27&lt;=$B$2*'SFV+BESS'!$I$9,DT28&gt;'SFV+BESS'!$I$7),'SFV+BESS'!$I$7,0))))</f>
        <v>0</v>
      </c>
      <c r="DV28" s="27">
        <f>IF(AND(DT28&lt;0,EA27+DT28/$B$5&gt;$H$2,-DT28/'Carga-Descarga Año'!$B$5&lt;'SFV+BESS'!$I$7),DT28/$B$5,IF(AND(DT28&lt;0,EA27+DT28/$B$5&gt;$H$2,-DT28/'Carga-Descarga Año'!$B$5&gt;'SFV+BESS'!$I$7),-'SFV+BESS'!$I$7,IF(AND(DT28&lt;0,EA27+DT28/$B$5&lt;$H$2),-MIN('SFV+BESS'!$I$7,EA27-$H$2),0)))</f>
        <v>0</v>
      </c>
      <c r="DW28" s="33"/>
      <c r="DX28" s="33">
        <f t="shared" si="66"/>
        <v>0</v>
      </c>
      <c r="DY28" s="27">
        <f t="shared" si="32"/>
        <v>0</v>
      </c>
      <c r="DZ28" s="27">
        <f t="shared" si="55"/>
        <v>0</v>
      </c>
      <c r="EA28" s="28">
        <f>IF((EA27+DU28+DV28)&gt;=$B$2*'SFV+BESS'!$I$9, $B$2*'SFV+BESS'!$I$9, (EA27+DU28+DV28))</f>
        <v>173.61249999999998</v>
      </c>
      <c r="EB28" s="110">
        <f t="shared" si="33"/>
        <v>0</v>
      </c>
      <c r="EG28" s="251"/>
      <c r="EH28" s="48">
        <v>0.79166666666666696</v>
      </c>
      <c r="EI28" s="33">
        <f>Gen_Cons_Horario!AM24*(1-$E$3)^($E$4-1)</f>
        <v>9.0697756845593993</v>
      </c>
      <c r="EJ28" s="33">
        <f>Gen_Cons_Horario!B5886</f>
        <v>0</v>
      </c>
      <c r="EK28" s="34">
        <f t="shared" si="78"/>
        <v>9.0697756845593993</v>
      </c>
      <c r="EL28" s="116">
        <f>IF(AND(EK28&gt;0,EK28*$B$4+ER27&lt;=$B$2*'SFV+BESS'!$I$9,EK28&lt;'SFV+BESS'!$I$7), EK28*$B$4, IF(AND(EK28&gt;0,EK28*$B$4+ER27&gt;$B$2*'SFV+BESS'!$I$9,EK28*$B$4&lt;'SFV+BESS'!$I$7),$B$2*'SFV+BESS'!$I$9-ER27,IF(AND(EK28&gt;0,EK28*$B$4+ER27&gt;$B$2*'SFV+BESS'!$I$9,EK28*$B$4&gt;'SFV+BESS'!$I$7,ER27&lt;$B$2*'SFV+BESS'!$I$9),$B$2*'SFV+BESS'!$I$9-ER27,IF(AND(EK28&gt;0,EK28*$B$4+ER27&lt;=$B$2*'SFV+BESS'!$I$9,EK28&gt;'SFV+BESS'!$I$7),'SFV+BESS'!$I$7,0))))</f>
        <v>0</v>
      </c>
      <c r="EM28" s="27">
        <f>IF(AND(EK28&lt;0,ER27+EK28/$B$5&gt;$H$2,-EK28/'Carga-Descarga Año'!$B$5&lt;'SFV+BESS'!$I$7),EK28/$B$5,IF(AND(EK28&lt;0,ER27+EK28/$B$5&gt;$H$2,-EK28/'Carga-Descarga Año'!$B$5&gt;'SFV+BESS'!$I$7),-'SFV+BESS'!$I$7,IF(AND(EK28&lt;0,ER27+EK28/$B$5&lt;$H$2),-MIN('SFV+BESS'!$I$7,ER27-$H$2),0)))</f>
        <v>0</v>
      </c>
      <c r="EN28" s="33"/>
      <c r="EO28" s="33">
        <f t="shared" si="67"/>
        <v>0</v>
      </c>
      <c r="EP28" s="27">
        <f t="shared" si="36"/>
        <v>0</v>
      </c>
      <c r="EQ28" s="27">
        <f t="shared" si="56"/>
        <v>0</v>
      </c>
      <c r="ER28" s="28">
        <f>IF((ER27+EL28+EM28)&gt;=$B$2*'SFV+BESS'!$I$9, $B$2*'SFV+BESS'!$I$9, (ER27+EL28+EM28))</f>
        <v>173.61249999999998</v>
      </c>
      <c r="ES28" s="110">
        <f t="shared" si="37"/>
        <v>9.0697756845593993</v>
      </c>
      <c r="EX28" s="251"/>
      <c r="EY28" s="48">
        <v>0.79166666666666696</v>
      </c>
      <c r="EZ28" s="33">
        <f>Gen_Cons_Horario!AN24*(1-$E$3)^($E$4-1)</f>
        <v>26.14792669163916</v>
      </c>
      <c r="FA28" s="33">
        <f>Gen_Cons_Horario!B6606</f>
        <v>0</v>
      </c>
      <c r="FB28" s="34">
        <f t="shared" si="79"/>
        <v>26.14792669163916</v>
      </c>
      <c r="FC28" s="116">
        <f>IF(AND(FB28&gt;0,FB28*$B$4+FI27&lt;=$B$2*'SFV+BESS'!$I$9,FB28&lt;'SFV+BESS'!$I$7), FB28*$B$4, IF(AND(FB28&gt;0,FB28*$B$4+FI27&gt;$B$2*'SFV+BESS'!$I$9,FB28*$B$4&lt;'SFV+BESS'!$I$7),$B$2*'SFV+BESS'!$I$9-FI27,IF(AND(FB28&gt;0,FB28*$B$4+FI27&gt;$B$2*'SFV+BESS'!$I$9,FB28*$B$4&gt;'SFV+BESS'!$I$7,FI27&lt;$B$2*'SFV+BESS'!$I$9),$B$2*'SFV+BESS'!$I$9-FI27,IF(AND(FB28&gt;0,FB28*$B$4+FI27&lt;=$B$2*'SFV+BESS'!$I$9,FB28&gt;'SFV+BESS'!$I$7),'SFV+BESS'!$I$7,0))))</f>
        <v>0</v>
      </c>
      <c r="FD28" s="27">
        <f>IF(AND(FB28&lt;0,FI27+FB28/$B$5&gt;$H$2,-FB28/'Carga-Descarga Año'!$B$5&lt;'SFV+BESS'!$I$7),FB28/$B$5,IF(AND(FB28&lt;0,FI27+FB28/$B$5&gt;$H$2,-FB28/'Carga-Descarga Año'!$B$5&gt;'SFV+BESS'!$I$7),-'SFV+BESS'!$I$7,IF(AND(FB28&lt;0,FI27+FB28/$B$5&lt;$H$2),-MIN('SFV+BESS'!$I$7,FI27-$H$2),0)))</f>
        <v>0</v>
      </c>
      <c r="FE28" s="33"/>
      <c r="FF28" s="33">
        <f t="shared" si="68"/>
        <v>0</v>
      </c>
      <c r="FG28" s="27">
        <f t="shared" si="40"/>
        <v>0</v>
      </c>
      <c r="FH28" s="27">
        <f t="shared" si="57"/>
        <v>0</v>
      </c>
      <c r="FI28" s="28">
        <f>IF((FI27+FC28+FD28)&gt;=$B$2*'SFV+BESS'!$I$9, $B$2*'SFV+BESS'!$I$9, (FI27+FC28+FD28))</f>
        <v>173.61249999999998</v>
      </c>
      <c r="FJ28" s="110">
        <f t="shared" si="41"/>
        <v>26.14792669163916</v>
      </c>
      <c r="FO28" s="251"/>
      <c r="FP28" s="48">
        <v>0.79166666666666696</v>
      </c>
      <c r="FQ28" s="33">
        <f>Gen_Cons_Horario!AO24*(1-$E$3)^($E$4-1)</f>
        <v>59.231799525485236</v>
      </c>
      <c r="FR28" s="33">
        <f>Gen_Cons_Horario!B7350</f>
        <v>0</v>
      </c>
      <c r="FS28" s="34">
        <f t="shared" si="80"/>
        <v>59.231799525485236</v>
      </c>
      <c r="FT28" s="116">
        <f>IF(AND(FS28&gt;0,FS28*$B$4+FZ27&lt;=$B$2*'SFV+BESS'!$I$9,FS28&lt;'SFV+BESS'!$I$7), FS28*$B$4, IF(AND(FS28&gt;0,FS28*$B$4+FZ27&gt;$B$2*'SFV+BESS'!$I$9,FS28*$B$4&lt;'SFV+BESS'!$I$7),$B$2*'SFV+BESS'!$I$9-FZ27,IF(AND(FS28&gt;0,FS28*$B$4+FZ27&gt;$B$2*'SFV+BESS'!$I$9,FS28*$B$4&gt;'SFV+BESS'!$I$7,FZ27&lt;$B$2*'SFV+BESS'!$I$9),$B$2*'SFV+BESS'!$I$9-FZ27,IF(AND(FS28&gt;0,FS28*$B$4+FZ27&lt;=$B$2*'SFV+BESS'!$I$9,FS28&gt;'SFV+BESS'!$I$7),'SFV+BESS'!$I$7,0))))</f>
        <v>0</v>
      </c>
      <c r="FU28" s="27">
        <f>IF(AND(FS28&lt;0,FZ27+FS28/$B$5&gt;$H$2,-FS28/'Carga-Descarga Año'!$B$5&lt;'SFV+BESS'!$I$7),FS28/$B$5,IF(AND(FS28&lt;0,FZ27+FS28/$B$5&gt;$H$2,-FS28/'Carga-Descarga Año'!$B$5&gt;'SFV+BESS'!$I$7),-'SFV+BESS'!$I$7,IF(AND(FS28&lt;0,FZ27+FS28/$B$5&lt;$H$2),-MIN('SFV+BESS'!$I$7,FZ27-$H$2),0)))</f>
        <v>0</v>
      </c>
      <c r="FV28" s="33"/>
      <c r="FW28" s="33">
        <f t="shared" si="69"/>
        <v>0</v>
      </c>
      <c r="FX28" s="27">
        <f t="shared" si="44"/>
        <v>0</v>
      </c>
      <c r="FY28" s="27">
        <f t="shared" si="58"/>
        <v>0</v>
      </c>
      <c r="FZ28" s="28">
        <f>IF((FZ27+FT28+FU28)&gt;=$B$2*'SFV+BESS'!$I$9, $B$2*'SFV+BESS'!$I$9, (FZ27+FT28+FU28))</f>
        <v>173.61249999999998</v>
      </c>
      <c r="GA28" s="110">
        <f t="shared" si="45"/>
        <v>59.231799525485236</v>
      </c>
      <c r="GF28" s="251"/>
      <c r="GG28" s="48">
        <v>0.79166666666666696</v>
      </c>
      <c r="GH28" s="33">
        <f>Gen_Cons_Horario!AP24*(1-$E$3)^($E$4-1)</f>
        <v>72.477839404150572</v>
      </c>
      <c r="GI28" s="33">
        <f>Gen_Cons_Horario!B8070</f>
        <v>0</v>
      </c>
      <c r="GJ28" s="34">
        <f t="shared" si="81"/>
        <v>72.477839404150572</v>
      </c>
      <c r="GK28" s="116">
        <f>IF(AND(GJ28&gt;0,GJ28*$B$4+GQ27&lt;=$B$2*'SFV+BESS'!$I$9,GJ28&lt;'SFV+BESS'!$I$7), GJ28*$B$4, IF(AND(GJ28&gt;0,GJ28*$B$4+GQ27&gt;$B$2*'SFV+BESS'!$I$9,GJ28*$B$4&lt;'SFV+BESS'!$I$7),$B$2*'SFV+BESS'!$I$9-GQ27,IF(AND(GJ28&gt;0,GJ28*$B$4+GQ27&gt;$B$2*'SFV+BESS'!$I$9,GJ28*$B$4&gt;'SFV+BESS'!$I$7,GQ27&lt;$B$2*'SFV+BESS'!$I$9),$B$2*'SFV+BESS'!$I$9-GQ27,IF(AND(GJ28&gt;0,GJ28*$B$4+GQ27&lt;=$B$2*'SFV+BESS'!$I$9,GJ28&gt;'SFV+BESS'!$I$7),'SFV+BESS'!$I$7,0))))</f>
        <v>0</v>
      </c>
      <c r="GL28" s="27">
        <f>IF(AND(GJ28&lt;0,GQ27+GJ28/$B$5&gt;$H$2,-GJ28/'Carga-Descarga Año'!$B$5&lt;'SFV+BESS'!$I$7),GJ28/$B$5,IF(AND(GJ28&lt;0,GQ27+GJ28/$B$5&gt;$H$2,-GJ28/'Carga-Descarga Año'!$B$5&gt;'SFV+BESS'!$I$7),-'SFV+BESS'!$I$7,IF(AND(GJ28&lt;0,GQ27+GJ28/$B$5&lt;$H$2),-MIN('SFV+BESS'!$I$7,GQ27-$H$2),0)))</f>
        <v>0</v>
      </c>
      <c r="GM28" s="33"/>
      <c r="GN28" s="33">
        <f t="shared" si="70"/>
        <v>0</v>
      </c>
      <c r="GO28" s="27">
        <f t="shared" si="48"/>
        <v>0</v>
      </c>
      <c r="GP28" s="27">
        <f t="shared" si="59"/>
        <v>0</v>
      </c>
      <c r="GQ28" s="28">
        <f>IF((GQ27+GK28+GL28)&gt;=$B$2*'SFV+BESS'!$I$9, $B$2*'SFV+BESS'!$I$9, (GQ27+GK28+GL28))</f>
        <v>173.61249999999998</v>
      </c>
      <c r="GR28" s="110">
        <f t="shared" si="49"/>
        <v>72.477839404150572</v>
      </c>
    </row>
    <row r="29" spans="1:202">
      <c r="A29" s="249"/>
      <c r="B29" s="48">
        <v>0.83333333333333304</v>
      </c>
      <c r="C29" s="118">
        <f>Gen_Cons_Horario!AE25*(1-$E$3)^($E$4-1)</f>
        <v>27.350926011209655</v>
      </c>
      <c r="D29" s="2">
        <f>Gen_Cons_Horario!B55</f>
        <v>44.742000000000004</v>
      </c>
      <c r="E29" s="29">
        <f t="shared" si="0"/>
        <v>-17.39107398879035</v>
      </c>
      <c r="F29" s="116">
        <f>IF(AND(E29&gt;0,E29*$B$4+L28&lt;=$B$2*'SFV+BESS'!$I$9,E29&lt;'SFV+BESS'!$I$7), E29*$B$4, IF(AND(E29&gt;0,E29*$B$4+L28&gt;$B$2*'SFV+BESS'!$I$9,E29*$B$4&lt;'SFV+BESS'!$I$7),$B$2*'SFV+BESS'!$I$9-L28,IF(AND(E29&gt;0,E29*$B$4+L28&gt;$B$2*'SFV+BESS'!$I$9,E29*$B$4&gt;'SFV+BESS'!$I$7,L28&lt;$B$2*'SFV+BESS'!$I$9),$B$2*'SFV+BESS'!$I$9-L28,IF(AND(E29&gt;0,E29*$B$4+L28&lt;=$B$2*'SFV+BESS'!$I$9,E29&gt;'SFV+BESS'!$I$7),'SFV+BESS'!$I$7,0))))</f>
        <v>0</v>
      </c>
      <c r="G29" s="27">
        <f>IF(AND(E29&lt;0,L28+E29/$B$5&gt;$H$2,-E29/'Carga-Descarga Año'!$B$5&lt;'SFV+BESS'!$I$7),E29/$B$5,IF(AND(E29&lt;0,L28+E29/$B$5&gt;$H$2,-E29/'Carga-Descarga Año'!$B$5&gt;'SFV+BESS'!$I$7),-'SFV+BESS'!$I$7,IF(AND(E29&lt;0,L28+E29/$B$5&lt;$H$2),-MIN('SFV+BESS'!$I$7,L28-$H$2),0)))</f>
        <v>-18.306393672410895</v>
      </c>
      <c r="H29" s="2"/>
      <c r="I29" s="2">
        <f t="shared" si="1"/>
        <v>27.350926011209655</v>
      </c>
      <c r="J29" s="27">
        <f t="shared" si="3"/>
        <v>17.39107398879035</v>
      </c>
      <c r="K29" s="27">
        <f t="shared" si="2"/>
        <v>0</v>
      </c>
      <c r="L29" s="28">
        <f>IF((L28+F29+G29)&gt;=$B$2*'SFV+BESS'!$I$9, $B$2*'SFV+BESS'!$I$9, (L28+F29+G29))</f>
        <v>153.09398399949714</v>
      </c>
      <c r="M29" s="110">
        <f t="shared" si="4"/>
        <v>0</v>
      </c>
      <c r="N29" s="47" t="s">
        <v>8993</v>
      </c>
      <c r="O29" s="27">
        <f>O18+O19+O26</f>
        <v>42401.12523169686</v>
      </c>
      <c r="R29" s="251"/>
      <c r="S29" s="48">
        <v>0.83333333333333304</v>
      </c>
      <c r="T29" s="2">
        <f>Gen_Cons_Horario!AF25*(1-$E$3)^($E$4-1)</f>
        <v>9.3267324901157203</v>
      </c>
      <c r="U29" s="2">
        <f>Gen_Cons_Horario!B799</f>
        <v>0</v>
      </c>
      <c r="V29" s="34">
        <f t="shared" si="71"/>
        <v>9.3267324901157203</v>
      </c>
      <c r="W29" s="116">
        <f>IF(AND(V29&gt;0,V29*$B$4+AC28&lt;=$B$2*'SFV+BESS'!$I$9,V29&lt;'SFV+BESS'!$I$7), V29*$B$4, IF(AND(V29&gt;0,V29*$B$4+AC28&gt;$B$2*'SFV+BESS'!$I$9,V29*$B$4&lt;'SFV+BESS'!$I$7),$B$2*'SFV+BESS'!$I$9-AC28,IF(AND(V29&gt;0,V29*$B$4+AC28&gt;$B$2*'SFV+BESS'!$I$9,V29*$B$4&gt;'SFV+BESS'!$I$7,AC28&lt;$B$2*'SFV+BESS'!$I$9),$B$2*'SFV+BESS'!$I$9-AC28,IF(AND(V29&gt;0,V29*$B$4+AC28&lt;=$B$2*'SFV+BESS'!$I$9,V29&gt;'SFV+BESS'!$I$7),'SFV+BESS'!$I$7,0))))</f>
        <v>0</v>
      </c>
      <c r="X29" s="27">
        <f>IF(AND(V29&lt;0,AC28+V29/$B$5&gt;$H$2,-V29/'Carga-Descarga Año'!$B$5&lt;'SFV+BESS'!$I$7),V29/$B$5,IF(AND(V29&lt;0,AC28+V29/$B$5&gt;$H$2,-V29/'Carga-Descarga Año'!$B$5&gt;'SFV+BESS'!$I$7),-'SFV+BESS'!$I$7,IF(AND(V29&lt;0,AC28+V29/$B$5&lt;$H$2),-MIN('SFV+BESS'!$I$7,AC28-$H$2),0)))</f>
        <v>0</v>
      </c>
      <c r="Y29" s="33"/>
      <c r="Z29" s="33">
        <f t="shared" si="60"/>
        <v>0</v>
      </c>
      <c r="AA29" s="27">
        <f t="shared" si="7"/>
        <v>0</v>
      </c>
      <c r="AB29" s="27">
        <f t="shared" si="50"/>
        <v>0</v>
      </c>
      <c r="AC29" s="28">
        <f>IF((AC28+W29+X29)&gt;=$B$2*'SFV+BESS'!$I$9, $B$2*'SFV+BESS'!$I$9, (AC28+W29+X29))</f>
        <v>173.61249999999998</v>
      </c>
      <c r="AD29" s="110">
        <f t="shared" si="8"/>
        <v>9.3267324901157203</v>
      </c>
      <c r="AE29" s="47" t="s">
        <v>8993</v>
      </c>
      <c r="AF29" s="27">
        <f>AF18+AF19+AF26</f>
        <v>37606.509644163416</v>
      </c>
      <c r="AI29" s="251"/>
      <c r="AJ29" s="48">
        <v>0.83333333333333304</v>
      </c>
      <c r="AK29" s="33">
        <f>Gen_Cons_Horario!AG25*(1-$E$3)^($E$4-1)</f>
        <v>0</v>
      </c>
      <c r="AL29" s="33">
        <f>Gen_Cons_Horario!B1471</f>
        <v>0</v>
      </c>
      <c r="AM29" s="34">
        <f t="shared" si="72"/>
        <v>0</v>
      </c>
      <c r="AN29" s="116">
        <f>IF(AND(AM29&gt;0,AM29*$B$4+AT28&lt;=$B$2*'SFV+BESS'!$I$9,AM29&lt;'SFV+BESS'!$I$7), AM29*$B$4, IF(AND(AM29&gt;0,AM29*$B$4+AT28&gt;$B$2*'SFV+BESS'!$I$9,AM29*$B$4&lt;'SFV+BESS'!$I$7),$B$2*'SFV+BESS'!$I$9-AT28,IF(AND(AM29&gt;0,AM29*$B$4+AT28&gt;$B$2*'SFV+BESS'!$I$9,AM29*$B$4&gt;'SFV+BESS'!$I$7,AT28&lt;$B$2*'SFV+BESS'!$I$9),$B$2*'SFV+BESS'!$I$9-AT28,IF(AND(AM29&gt;0,AM29*$B$4+AT28&lt;=$B$2*'SFV+BESS'!$I$9,AM29&gt;'SFV+BESS'!$I$7),'SFV+BESS'!$I$7,0))))</f>
        <v>0</v>
      </c>
      <c r="AO29" s="27">
        <f>IF(AND(AM29&lt;0,AT28+AM29/$B$5&gt;$H$2,-AM29/'Carga-Descarga Año'!$B$5&lt;'SFV+BESS'!$I$7),AM29/$B$5,IF(AND(AM29&lt;0,AT28+AM29/$B$5&gt;$H$2,-AM29/'Carga-Descarga Año'!$B$5&gt;'SFV+BESS'!$I$7),-'SFV+BESS'!$I$7,IF(AND(AM29&lt;0,AT28+AM29/$B$5&lt;$H$2),-MIN('SFV+BESS'!$I$7,AT28-$H$2),0)))</f>
        <v>0</v>
      </c>
      <c r="AP29" s="33"/>
      <c r="AQ29" s="33">
        <f t="shared" si="61"/>
        <v>0</v>
      </c>
      <c r="AR29" s="27">
        <f t="shared" si="11"/>
        <v>0</v>
      </c>
      <c r="AS29" s="27">
        <f t="shared" si="51"/>
        <v>0</v>
      </c>
      <c r="AT29" s="28">
        <f>IF((AT28+AN29+AO29)&gt;=$B$2*'SFV+BESS'!$I$9, $B$2*'SFV+BESS'!$I$9, (AT28+AN29+AO29))</f>
        <v>173.61249999999998</v>
      </c>
      <c r="AU29" s="110">
        <f t="shared" si="12"/>
        <v>0</v>
      </c>
      <c r="AV29" s="47" t="s">
        <v>8993</v>
      </c>
      <c r="AW29" s="27">
        <f>AW18+AW19+AW26</f>
        <v>38877.528906113046</v>
      </c>
      <c r="AZ29" s="251"/>
      <c r="BA29" s="48">
        <v>0.83333333333333304</v>
      </c>
      <c r="BB29" s="33">
        <f>Gen_Cons_Horario!AH25*(1-$E$3)^($E$4-1)</f>
        <v>0</v>
      </c>
      <c r="BC29" s="33">
        <f>Gen_Cons_Horario!B2215</f>
        <v>0</v>
      </c>
      <c r="BD29" s="34">
        <f t="shared" si="73"/>
        <v>0</v>
      </c>
      <c r="BE29" s="116">
        <f>IF(AND(BD29&gt;0,BD29*$B$4+BK28&lt;=$B$2*'SFV+BESS'!$I$9,BD29&lt;'SFV+BESS'!$I$7), BD29*$B$4, IF(AND(BD29&gt;0,BD29*$B$4+BK28&gt;$B$2*'SFV+BESS'!$I$9,BD29*$B$4&lt;'SFV+BESS'!$I$7),$B$2*'SFV+BESS'!$I$9-BK28,IF(AND(BD29&gt;0,BD29*$B$4+BK28&gt;$B$2*'SFV+BESS'!$I$9,BD29*$B$4&gt;'SFV+BESS'!$I$7,BK28&lt;$B$2*'SFV+BESS'!$I$9),$B$2*'SFV+BESS'!$I$9-BK28,IF(AND(BD29&gt;0,BD29*$B$4+BK28&lt;=$B$2*'SFV+BESS'!$I$9,BD29&gt;'SFV+BESS'!$I$7),'SFV+BESS'!$I$7,0))))</f>
        <v>0</v>
      </c>
      <c r="BF29" s="27">
        <f>IF(AND(BD29&lt;0,BK28+BD29/$B$5&gt;$H$2,-BD29/'Carga-Descarga Año'!$B$5&lt;'SFV+BESS'!$I$7),BD29/$B$5,IF(AND(BD29&lt;0,BK28+BD29/$B$5&gt;$H$2,-BD29/'Carga-Descarga Año'!$B$5&gt;'SFV+BESS'!$I$7),-'SFV+BESS'!$I$7,IF(AND(BD29&lt;0,BK28+BD29/$B$5&lt;$H$2),-MIN('SFV+BESS'!$I$7,BK28-$H$2),0)))</f>
        <v>0</v>
      </c>
      <c r="BG29" s="33"/>
      <c r="BH29" s="33">
        <f t="shared" si="62"/>
        <v>0</v>
      </c>
      <c r="BI29" s="27">
        <f t="shared" si="15"/>
        <v>0</v>
      </c>
      <c r="BJ29" s="27">
        <f t="shared" si="52"/>
        <v>0</v>
      </c>
      <c r="BK29" s="28">
        <f>IF((BK28+BE29+BF29)&gt;=$B$2*'SFV+BESS'!$I$9, $B$2*'SFV+BESS'!$I$9, (BK28+BE29+BF29))</f>
        <v>173.61249999999998</v>
      </c>
      <c r="BL29" s="110">
        <f t="shared" si="16"/>
        <v>0</v>
      </c>
      <c r="BM29" s="47" t="s">
        <v>8993</v>
      </c>
      <c r="BN29" s="27">
        <f>BN18+BN19+BN26</f>
        <v>30443.810613362835</v>
      </c>
      <c r="BQ29" s="251"/>
      <c r="BR29" s="48">
        <v>0.83333333333333304</v>
      </c>
      <c r="BS29" s="33">
        <f>Gen_Cons_Horario!AI25*(1-$E$3)^($E$4-1)</f>
        <v>0</v>
      </c>
      <c r="BT29" s="33">
        <f>Gen_Cons_Horario!B2935</f>
        <v>0</v>
      </c>
      <c r="BU29" s="34">
        <f t="shared" si="74"/>
        <v>0</v>
      </c>
      <c r="BV29" s="116">
        <f>IF(AND(BU29&gt;0,BU29*$B$4+CB28&lt;=$B$2*'SFV+BESS'!$I$9,BU29&lt;'SFV+BESS'!$I$7), BU29*$B$4, IF(AND(BU29&gt;0,BU29*$B$4+CB28&gt;$B$2*'SFV+BESS'!$I$9,BU29*$B$4&lt;'SFV+BESS'!$I$7),$B$2*'SFV+BESS'!$I$9-CB28,IF(AND(BU29&gt;0,BU29*$B$4+CB28&gt;$B$2*'SFV+BESS'!$I$9,BU29*$B$4&gt;'SFV+BESS'!$I$7,CB28&lt;$B$2*'SFV+BESS'!$I$9),$B$2*'SFV+BESS'!$I$9-CB28,IF(AND(BU29&gt;0,BU29*$B$4+CB28&lt;=$B$2*'SFV+BESS'!$I$9,BU29&gt;'SFV+BESS'!$I$7),'SFV+BESS'!$I$7,0))))</f>
        <v>0</v>
      </c>
      <c r="BW29" s="27">
        <f>IF(AND(BU29&lt;0,CB28+BU29/$B$5&gt;$H$2,-BU29/'Carga-Descarga Año'!$B$5&lt;'SFV+BESS'!$I$7),BU29/$B$5,IF(AND(BU29&lt;0,CB28+BU29/$B$5&gt;$H$2,-BU29/'Carga-Descarga Año'!$B$5&gt;'SFV+BESS'!$I$7),-'SFV+BESS'!$I$7,IF(AND(BU29&lt;0,CB28+BU29/$B$5&lt;$H$2),-MIN('SFV+BESS'!$I$7,CB28-$H$2),0)))</f>
        <v>0</v>
      </c>
      <c r="BX29" s="33"/>
      <c r="BY29" s="33">
        <f t="shared" si="63"/>
        <v>0</v>
      </c>
      <c r="BZ29" s="27">
        <f t="shared" si="18"/>
        <v>0</v>
      </c>
      <c r="CA29" s="27">
        <f t="shared" si="19"/>
        <v>0</v>
      </c>
      <c r="CB29" s="28">
        <f>IF((CB28+BV29+BW29)&gt;=$B$2*'SFV+BESS'!$I$9, $B$2*'SFV+BESS'!$I$9, (CB28+BV29+BW29))</f>
        <v>173.61249999999998</v>
      </c>
      <c r="CC29" s="110">
        <f t="shared" si="20"/>
        <v>0</v>
      </c>
      <c r="CD29" s="47" t="s">
        <v>8993</v>
      </c>
      <c r="CE29" s="27">
        <f>CE18+CE19+CE26</f>
        <v>23892.610861120243</v>
      </c>
      <c r="CH29" s="251"/>
      <c r="CI29" s="48">
        <v>0.83333333333333304</v>
      </c>
      <c r="CJ29" s="220">
        <f>Gen_Cons_Horario!AJ25*(1-$E$3)^($E$4-1)</f>
        <v>0</v>
      </c>
      <c r="CK29" s="33">
        <f>Gen_Cons_Horario!B3679</f>
        <v>0</v>
      </c>
      <c r="CL29" s="34">
        <f t="shared" si="75"/>
        <v>0</v>
      </c>
      <c r="CM29" s="116">
        <f>IF(AND(CL29&gt;0,CL29*$B$4+CS28&lt;=$B$2*'SFV+BESS'!$I$9,CL29&lt;'SFV+BESS'!$I$7), CL29*$B$4, IF(AND(CL29&gt;0,CL29*$B$4+CS28&gt;$B$2*'SFV+BESS'!$I$9,CL29*$B$4&lt;'SFV+BESS'!$I$7),$B$2*'SFV+BESS'!$I$9-CS28,IF(AND(CL29&gt;0,CL29*$B$4+CS28&gt;$B$2*'SFV+BESS'!$I$9,CL29*$B$4&gt;'SFV+BESS'!$I$7,CS28&lt;$B$2*'SFV+BESS'!$I$9),$B$2*'SFV+BESS'!$I$9-CS28,IF(AND(CL29&gt;0,CL29*$B$4+CS28&lt;=$B$2*'SFV+BESS'!$I$9,CL29&gt;'SFV+BESS'!$I$7),'SFV+BESS'!$I$7,0))))</f>
        <v>0</v>
      </c>
      <c r="CN29" s="27">
        <f>IF(AND(CL29&lt;0,CS28+CL29/$B$5&gt;$H$2,-CL29/'Carga-Descarga Año'!$B$5&lt;'SFV+BESS'!$I$7),CL29/$B$5,IF(AND(CL29&lt;0,CS28+CL29/$B$5&gt;$H$2,-CL29/'Carga-Descarga Año'!$B$5&gt;'SFV+BESS'!$I$7),-'SFV+BESS'!$I$7,IF(AND(CL29&lt;0,CS28+CL29/$B$5&lt;$H$2),-MIN('SFV+BESS'!$I$7,CS28-$H$2),0)))</f>
        <v>0</v>
      </c>
      <c r="CO29" s="33"/>
      <c r="CP29" s="33">
        <f t="shared" si="64"/>
        <v>0</v>
      </c>
      <c r="CQ29" s="27">
        <f t="shared" si="23"/>
        <v>0</v>
      </c>
      <c r="CR29" s="27">
        <f t="shared" si="54"/>
        <v>0</v>
      </c>
      <c r="CS29" s="28">
        <f>IF((CS28+CM29+CN29)&gt;=$B$2*'SFV+BESS'!$I$9, $B$2*'SFV+BESS'!$I$9, (CS28+CM29+CN29))</f>
        <v>173.61249999999998</v>
      </c>
      <c r="CT29" s="110">
        <f t="shared" si="24"/>
        <v>0</v>
      </c>
      <c r="CU29" s="47" t="s">
        <v>8993</v>
      </c>
      <c r="CV29" s="27">
        <f>CV18+CV19+CV26</f>
        <v>20038.963948036293</v>
      </c>
      <c r="CY29" s="251"/>
      <c r="CZ29" s="48">
        <v>0.83333333333333304</v>
      </c>
      <c r="DA29" s="33">
        <f>Gen_Cons_Horario!AK25*(1-$E$3)^($E$4-1)</f>
        <v>0</v>
      </c>
      <c r="DB29" s="33">
        <f>Gen_Cons_Horario!B4399</f>
        <v>0</v>
      </c>
      <c r="DC29" s="34">
        <f t="shared" si="76"/>
        <v>0</v>
      </c>
      <c r="DD29" s="116">
        <f>IF(AND(DC29&gt;0,DC29*$B$4+DJ28&lt;=$B$2*'SFV+BESS'!$I$9,DC29&lt;'SFV+BESS'!$I$7), DC29*$B$4, IF(AND(DC29&gt;0,DC29*$B$4+DJ28&gt;$B$2*'SFV+BESS'!$I$9,DC29*$B$4&lt;'SFV+BESS'!$I$7),$B$2*'SFV+BESS'!$I$9-DJ28,IF(AND(DC29&gt;0,DC29*$B$4+DJ28&gt;$B$2*'SFV+BESS'!$I$9,DC29*$B$4&gt;'SFV+BESS'!$I$7,DJ28&lt;$B$2*'SFV+BESS'!$I$9),$B$2*'SFV+BESS'!$I$9-DJ28,IF(AND(DC29&gt;0,DC29*$B$4+DJ28&lt;=$B$2*'SFV+BESS'!$I$9,DC29&gt;'SFV+BESS'!$I$7),'SFV+BESS'!$I$7,0))))</f>
        <v>0</v>
      </c>
      <c r="DE29" s="27">
        <f>IF(AND(DC29&lt;0,DJ28+DC29/$B$5&gt;$H$2,-DC29/'Carga-Descarga Año'!$B$5&lt;'SFV+BESS'!$I$7),DC29/$B$5,IF(AND(DC29&lt;0,DJ28+DC29/$B$5&gt;$H$2,-DC29/'Carga-Descarga Año'!$B$5&gt;'SFV+BESS'!$I$7),-'SFV+BESS'!$I$7,IF(AND(DC29&lt;0,DJ28+DC29/$B$5&lt;$H$2),-MIN('SFV+BESS'!$I$7,DJ28-$H$2),0)))</f>
        <v>0</v>
      </c>
      <c r="DF29" s="33"/>
      <c r="DG29" s="33">
        <f t="shared" si="65"/>
        <v>0</v>
      </c>
      <c r="DH29" s="27">
        <f t="shared" si="27"/>
        <v>0</v>
      </c>
      <c r="DI29" s="27">
        <f t="shared" si="28"/>
        <v>0</v>
      </c>
      <c r="DJ29" s="28">
        <f>IF((DJ28+DD29+DE29)&gt;=$B$2*'SFV+BESS'!$I$9, $B$2*'SFV+BESS'!$I$9, (DJ28+DD29+DE29))</f>
        <v>173.61249999999998</v>
      </c>
      <c r="DK29" s="110">
        <f t="shared" si="29"/>
        <v>0</v>
      </c>
      <c r="DL29" s="47" t="s">
        <v>8993</v>
      </c>
      <c r="DM29" s="27">
        <f>DM18+DM19+DM26</f>
        <v>23121.881478503448</v>
      </c>
      <c r="DP29" s="251"/>
      <c r="DQ29" s="48">
        <v>0.83333333333333304</v>
      </c>
      <c r="DR29" s="33">
        <f>Gen_Cons_Horario!AL25*(1-$E$3)^($E$4-1)</f>
        <v>0</v>
      </c>
      <c r="DS29" s="33">
        <f>Gen_Cons_Horario!B5143</f>
        <v>0</v>
      </c>
      <c r="DT29" s="34">
        <f t="shared" si="77"/>
        <v>0</v>
      </c>
      <c r="DU29" s="116">
        <f>IF(AND(DT29&gt;0,DT29*$B$4+EA28&lt;=$B$2*'SFV+BESS'!$I$9,DT29&lt;'SFV+BESS'!$I$7), DT29*$B$4, IF(AND(DT29&gt;0,DT29*$B$4+EA28&gt;$B$2*'SFV+BESS'!$I$9,DT29*$B$4&lt;'SFV+BESS'!$I$7),$B$2*'SFV+BESS'!$I$9-EA28,IF(AND(DT29&gt;0,DT29*$B$4+EA28&gt;$B$2*'SFV+BESS'!$I$9,DT29*$B$4&gt;'SFV+BESS'!$I$7,EA28&lt;$B$2*'SFV+BESS'!$I$9),$B$2*'SFV+BESS'!$I$9-EA28,IF(AND(DT29&gt;0,DT29*$B$4+EA28&lt;=$B$2*'SFV+BESS'!$I$9,DT29&gt;'SFV+BESS'!$I$7),'SFV+BESS'!$I$7,0))))</f>
        <v>0</v>
      </c>
      <c r="DV29" s="27">
        <f>IF(AND(DT29&lt;0,EA28+DT29/$B$5&gt;$H$2,-DT29/'Carga-Descarga Año'!$B$5&lt;'SFV+BESS'!$I$7),DT29/$B$5,IF(AND(DT29&lt;0,EA28+DT29/$B$5&gt;$H$2,-DT29/'Carga-Descarga Año'!$B$5&gt;'SFV+BESS'!$I$7),-'SFV+BESS'!$I$7,IF(AND(DT29&lt;0,EA28+DT29/$B$5&lt;$H$2),-MIN('SFV+BESS'!$I$7,EA28-$H$2),0)))</f>
        <v>0</v>
      </c>
      <c r="DW29" s="33"/>
      <c r="DX29" s="33">
        <f t="shared" si="66"/>
        <v>0</v>
      </c>
      <c r="DY29" s="27">
        <f t="shared" si="32"/>
        <v>0</v>
      </c>
      <c r="DZ29" s="27">
        <f t="shared" si="55"/>
        <v>0</v>
      </c>
      <c r="EA29" s="28">
        <f>IF((EA28+DU29+DV29)&gt;=$B$2*'SFV+BESS'!$I$9, $B$2*'SFV+BESS'!$I$9, (EA28+DU29+DV29))</f>
        <v>173.61249999999998</v>
      </c>
      <c r="EB29" s="110">
        <f t="shared" si="33"/>
        <v>0</v>
      </c>
      <c r="EC29" s="47" t="s">
        <v>8993</v>
      </c>
      <c r="ED29" s="27">
        <f>ED18+ED19+ED26</f>
        <v>24663.340243736948</v>
      </c>
      <c r="EG29" s="251"/>
      <c r="EH29" s="48">
        <v>0.83333333333333304</v>
      </c>
      <c r="EI29" s="33">
        <f>Gen_Cons_Horario!AM25*(1-$E$3)^($E$4-1)</f>
        <v>0</v>
      </c>
      <c r="EJ29" s="33">
        <f>Gen_Cons_Horario!B5887</f>
        <v>0</v>
      </c>
      <c r="EK29" s="34">
        <f t="shared" si="78"/>
        <v>0</v>
      </c>
      <c r="EL29" s="116">
        <f>IF(AND(EK29&gt;0,EK29*$B$4+ER28&lt;=$B$2*'SFV+BESS'!$I$9,EK29&lt;'SFV+BESS'!$I$7), EK29*$B$4, IF(AND(EK29&gt;0,EK29*$B$4+ER28&gt;$B$2*'SFV+BESS'!$I$9,EK29*$B$4&lt;'SFV+BESS'!$I$7),$B$2*'SFV+BESS'!$I$9-ER28,IF(AND(EK29&gt;0,EK29*$B$4+ER28&gt;$B$2*'SFV+BESS'!$I$9,EK29*$B$4&gt;'SFV+BESS'!$I$7,ER28&lt;$B$2*'SFV+BESS'!$I$9),$B$2*'SFV+BESS'!$I$9-ER28,IF(AND(EK29&gt;0,EK29*$B$4+ER28&lt;=$B$2*'SFV+BESS'!$I$9,EK29&gt;'SFV+BESS'!$I$7),'SFV+BESS'!$I$7,0))))</f>
        <v>0</v>
      </c>
      <c r="EM29" s="27">
        <f>IF(AND(EK29&lt;0,ER28+EK29/$B$5&gt;$H$2,-EK29/'Carga-Descarga Año'!$B$5&lt;'SFV+BESS'!$I$7),EK29/$B$5,IF(AND(EK29&lt;0,ER28+EK29/$B$5&gt;$H$2,-EK29/'Carga-Descarga Año'!$B$5&gt;'SFV+BESS'!$I$7),-'SFV+BESS'!$I$7,IF(AND(EK29&lt;0,ER28+EK29/$B$5&lt;$H$2),-MIN('SFV+BESS'!$I$7,ER28-$H$2),0)))</f>
        <v>0</v>
      </c>
      <c r="EN29" s="33"/>
      <c r="EO29" s="33">
        <f t="shared" si="67"/>
        <v>0</v>
      </c>
      <c r="EP29" s="27">
        <f t="shared" si="36"/>
        <v>0</v>
      </c>
      <c r="EQ29" s="27">
        <f t="shared" si="56"/>
        <v>0</v>
      </c>
      <c r="ER29" s="28">
        <f>IF((ER28+EL29+EM29)&gt;=$B$2*'SFV+BESS'!$I$9, $B$2*'SFV+BESS'!$I$9, (ER28+EL29+EM29))</f>
        <v>173.61249999999998</v>
      </c>
      <c r="ES29" s="110">
        <f t="shared" si="37"/>
        <v>0</v>
      </c>
      <c r="ET29" s="47" t="s">
        <v>8993</v>
      </c>
      <c r="EU29" s="27">
        <f>EU18+EU19+EU26</f>
        <v>28902.351848129314</v>
      </c>
      <c r="EX29" s="251"/>
      <c r="EY29" s="48">
        <v>0.83333333333333304</v>
      </c>
      <c r="EZ29" s="33">
        <f>Gen_Cons_Horario!AN25*(1-$E$3)^($E$4-1)</f>
        <v>0</v>
      </c>
      <c r="FA29" s="33">
        <f>Gen_Cons_Horario!B6607</f>
        <v>0</v>
      </c>
      <c r="FB29" s="34">
        <f t="shared" si="79"/>
        <v>0</v>
      </c>
      <c r="FC29" s="116">
        <f>IF(AND(FB29&gt;0,FB29*$B$4+FI28&lt;=$B$2*'SFV+BESS'!$I$9,FB29&lt;'SFV+BESS'!$I$7), FB29*$B$4, IF(AND(FB29&gt;0,FB29*$B$4+FI28&gt;$B$2*'SFV+BESS'!$I$9,FB29*$B$4&lt;'SFV+BESS'!$I$7),$B$2*'SFV+BESS'!$I$9-FI28,IF(AND(FB29&gt;0,FB29*$B$4+FI28&gt;$B$2*'SFV+BESS'!$I$9,FB29*$B$4&gt;'SFV+BESS'!$I$7,FI28&lt;$B$2*'SFV+BESS'!$I$9),$B$2*'SFV+BESS'!$I$9-FI28,IF(AND(FB29&gt;0,FB29*$B$4+FI28&lt;=$B$2*'SFV+BESS'!$I$9,FB29&gt;'SFV+BESS'!$I$7),'SFV+BESS'!$I$7,0))))</f>
        <v>0</v>
      </c>
      <c r="FD29" s="27">
        <f>IF(AND(FB29&lt;0,FI28+FB29/$B$5&gt;$H$2,-FB29/'Carga-Descarga Año'!$B$5&lt;'SFV+BESS'!$I$7),FB29/$B$5,IF(AND(FB29&lt;0,FI28+FB29/$B$5&gt;$H$2,-FB29/'Carga-Descarga Año'!$B$5&gt;'SFV+BESS'!$I$7),-'SFV+BESS'!$I$7,IF(AND(FB29&lt;0,FI28+FB29/$B$5&lt;$H$2),-MIN('SFV+BESS'!$I$7,FI28-$H$2),0)))</f>
        <v>0</v>
      </c>
      <c r="FE29" s="33"/>
      <c r="FF29" s="33">
        <f t="shared" si="68"/>
        <v>0</v>
      </c>
      <c r="FG29" s="27">
        <f t="shared" si="40"/>
        <v>0</v>
      </c>
      <c r="FH29" s="27">
        <f t="shared" si="57"/>
        <v>0</v>
      </c>
      <c r="FI29" s="28">
        <f>IF((FI28+FC29+FD29)&gt;=$B$2*'SFV+BESS'!$I$9, $B$2*'SFV+BESS'!$I$9, (FI28+FC29+FD29))</f>
        <v>173.61249999999998</v>
      </c>
      <c r="FJ29" s="110">
        <f t="shared" si="41"/>
        <v>0</v>
      </c>
      <c r="FK29" s="47" t="s">
        <v>8993</v>
      </c>
      <c r="FL29" s="27">
        <f>FL18+FL19+FL26</f>
        <v>35049.724095790225</v>
      </c>
      <c r="FO29" s="251"/>
      <c r="FP29" s="48">
        <v>0.83333333333333304</v>
      </c>
      <c r="FQ29" s="33">
        <f>Gen_Cons_Horario!AO25*(1-$E$3)^($E$4-1)</f>
        <v>1.3017977917689063</v>
      </c>
      <c r="FR29" s="33">
        <f>Gen_Cons_Horario!B7351</f>
        <v>0</v>
      </c>
      <c r="FS29" s="34">
        <f t="shared" si="80"/>
        <v>1.3017977917689063</v>
      </c>
      <c r="FT29" s="116">
        <f>IF(AND(FS29&gt;0,FS29*$B$4+FZ28&lt;=$B$2*'SFV+BESS'!$I$9,FS29&lt;'SFV+BESS'!$I$7), FS29*$B$4, IF(AND(FS29&gt;0,FS29*$B$4+FZ28&gt;$B$2*'SFV+BESS'!$I$9,FS29*$B$4&lt;'SFV+BESS'!$I$7),$B$2*'SFV+BESS'!$I$9-FZ28,IF(AND(FS29&gt;0,FS29*$B$4+FZ28&gt;$B$2*'SFV+BESS'!$I$9,FS29*$B$4&gt;'SFV+BESS'!$I$7,FZ28&lt;$B$2*'SFV+BESS'!$I$9),$B$2*'SFV+BESS'!$I$9-FZ28,IF(AND(FS29&gt;0,FS29*$B$4+FZ28&lt;=$B$2*'SFV+BESS'!$I$9,FS29&gt;'SFV+BESS'!$I$7),'SFV+BESS'!$I$7,0))))</f>
        <v>0</v>
      </c>
      <c r="FU29" s="27">
        <f>IF(AND(FS29&lt;0,FZ28+FS29/$B$5&gt;$H$2,-FS29/'Carga-Descarga Año'!$B$5&lt;'SFV+BESS'!$I$7),FS29/$B$5,IF(AND(FS29&lt;0,FZ28+FS29/$B$5&gt;$H$2,-FS29/'Carga-Descarga Año'!$B$5&gt;'SFV+BESS'!$I$7),-'SFV+BESS'!$I$7,IF(AND(FS29&lt;0,FZ28+FS29/$B$5&lt;$H$2),-MIN('SFV+BESS'!$I$7,FZ28-$H$2),0)))</f>
        <v>0</v>
      </c>
      <c r="FV29" s="33"/>
      <c r="FW29" s="33">
        <f t="shared" si="69"/>
        <v>0</v>
      </c>
      <c r="FX29" s="27">
        <f t="shared" si="44"/>
        <v>0</v>
      </c>
      <c r="FY29" s="27">
        <f t="shared" si="58"/>
        <v>0</v>
      </c>
      <c r="FZ29" s="28">
        <f>IF((FZ28+FT29+FU29)&gt;=$B$2*'SFV+BESS'!$I$9, $B$2*'SFV+BESS'!$I$9, (FZ28+FT29+FU29))</f>
        <v>173.61249999999998</v>
      </c>
      <c r="GA29" s="110">
        <f t="shared" si="45"/>
        <v>1.3017977917689063</v>
      </c>
      <c r="GB29" s="47" t="s">
        <v>8993</v>
      </c>
      <c r="GC29" s="27">
        <f>GC18+GC19+GC26</f>
        <v>38403.422779546003</v>
      </c>
      <c r="GF29" s="251"/>
      <c r="GG29" s="48">
        <v>0.83333333333333304</v>
      </c>
      <c r="GH29" s="33">
        <f>Gen_Cons_Horario!AP25*(1-$E$3)^($E$4-1)</f>
        <v>19.953413277256026</v>
      </c>
      <c r="GI29" s="33">
        <f>Gen_Cons_Horario!B8071</f>
        <v>0</v>
      </c>
      <c r="GJ29" s="34">
        <f t="shared" si="81"/>
        <v>19.953413277256026</v>
      </c>
      <c r="GK29" s="116">
        <f>IF(AND(GJ29&gt;0,GJ29*$B$4+GQ28&lt;=$B$2*'SFV+BESS'!$I$9,GJ29&lt;'SFV+BESS'!$I$7), GJ29*$B$4, IF(AND(GJ29&gt;0,GJ29*$B$4+GQ28&gt;$B$2*'SFV+BESS'!$I$9,GJ29*$B$4&lt;'SFV+BESS'!$I$7),$B$2*'SFV+BESS'!$I$9-GQ28,IF(AND(GJ29&gt;0,GJ29*$B$4+GQ28&gt;$B$2*'SFV+BESS'!$I$9,GJ29*$B$4&gt;'SFV+BESS'!$I$7,GQ28&lt;$B$2*'SFV+BESS'!$I$9),$B$2*'SFV+BESS'!$I$9-GQ28,IF(AND(GJ29&gt;0,GJ29*$B$4+GQ28&lt;=$B$2*'SFV+BESS'!$I$9,GJ29&gt;'SFV+BESS'!$I$7),'SFV+BESS'!$I$7,0))))</f>
        <v>0</v>
      </c>
      <c r="GL29" s="27">
        <f>IF(AND(GJ29&lt;0,GQ28+GJ29/$B$5&gt;$H$2,-GJ29/'Carga-Descarga Año'!$B$5&lt;'SFV+BESS'!$I$7),GJ29/$B$5,IF(AND(GJ29&lt;0,GQ28+GJ29/$B$5&gt;$H$2,-GJ29/'Carga-Descarga Año'!$B$5&gt;'SFV+BESS'!$I$7),-'SFV+BESS'!$I$7,IF(AND(GJ29&lt;0,GQ28+GJ29/$B$5&lt;$H$2),-MIN('SFV+BESS'!$I$7,GQ28-$H$2),0)))</f>
        <v>0</v>
      </c>
      <c r="GM29" s="33"/>
      <c r="GN29" s="33">
        <f t="shared" si="70"/>
        <v>0</v>
      </c>
      <c r="GO29" s="27">
        <f t="shared" si="48"/>
        <v>0</v>
      </c>
      <c r="GP29" s="27">
        <f t="shared" si="59"/>
        <v>0</v>
      </c>
      <c r="GQ29" s="28">
        <f>IF((GQ28+GK29+GL29)&gt;=$B$2*'SFV+BESS'!$I$9, $B$2*'SFV+BESS'!$I$9, (GQ28+GK29+GL29))</f>
        <v>173.61249999999998</v>
      </c>
      <c r="GR29" s="110">
        <f t="shared" si="49"/>
        <v>19.953413277256026</v>
      </c>
      <c r="GS29" s="47" t="s">
        <v>8993</v>
      </c>
      <c r="GT29" s="27">
        <f>GT18+GT19+GT26</f>
        <v>41174.896714209302</v>
      </c>
    </row>
    <row r="30" spans="1:202">
      <c r="A30" s="249"/>
      <c r="B30" s="48">
        <v>0.875</v>
      </c>
      <c r="C30" s="118">
        <f>Gen_Cons_Horario!AE26*(1-$E$3)^($E$4-1)</f>
        <v>0</v>
      </c>
      <c r="D30" s="2">
        <f>Gen_Cons_Horario!B56</f>
        <v>22.371000000000002</v>
      </c>
      <c r="E30" s="29">
        <f t="shared" si="0"/>
        <v>-22.371000000000002</v>
      </c>
      <c r="F30" s="116">
        <f>IF(AND(E30&gt;0,E30*$B$4+L29&lt;=$B$2*'SFV+BESS'!$I$9,E30&lt;'SFV+BESS'!$I$7), E30*$B$4, IF(AND(E30&gt;0,E30*$B$4+L29&gt;$B$2*'SFV+BESS'!$I$9,E30*$B$4&lt;'SFV+BESS'!$I$7),$B$2*'SFV+BESS'!$I$9-L29,IF(AND(E30&gt;0,E30*$B$4+L29&gt;$B$2*'SFV+BESS'!$I$9,E30*$B$4&gt;'SFV+BESS'!$I$7,L29&lt;$B$2*'SFV+BESS'!$I$9),$B$2*'SFV+BESS'!$I$9-L29,IF(AND(E30&gt;0,E30*$B$4+L29&lt;=$B$2*'SFV+BESS'!$I$9,E30&gt;'SFV+BESS'!$I$7),'SFV+BESS'!$I$7,0))))</f>
        <v>0</v>
      </c>
      <c r="G30" s="27">
        <f>IF(AND(E30&lt;0,L29+E30/$B$5&gt;$H$2,-E30/'Carga-Descarga Año'!$B$5&lt;'SFV+BESS'!$I$7),E30/$B$5,IF(AND(E30&lt;0,L29+E30/$B$5&gt;$H$2,-E30/'Carga-Descarga Año'!$B$5&gt;'SFV+BESS'!$I$7),-'SFV+BESS'!$I$7,IF(AND(E30&lt;0,L29+E30/$B$5&lt;$H$2),-MIN('SFV+BESS'!$I$7,L29-$H$2),0)))</f>
        <v>-23.548421052631582</v>
      </c>
      <c r="H30" s="2"/>
      <c r="I30" s="2">
        <f t="shared" si="1"/>
        <v>0</v>
      </c>
      <c r="J30" s="27">
        <f t="shared" si="3"/>
        <v>22.371000000000002</v>
      </c>
      <c r="K30" s="27">
        <f t="shared" si="2"/>
        <v>0</v>
      </c>
      <c r="L30" s="28">
        <f>IF((L29+F30+G30)&gt;=$B$2*'SFV+BESS'!$I$9, $B$2*'SFV+BESS'!$I$9, (L29+F30+G30))</f>
        <v>129.54556294686557</v>
      </c>
      <c r="M30" s="110">
        <f t="shared" si="4"/>
        <v>0</v>
      </c>
      <c r="R30" s="251"/>
      <c r="S30" s="48">
        <v>0.875</v>
      </c>
      <c r="T30" s="2">
        <f>Gen_Cons_Horario!AF26*(1-$E$3)^($E$4-1)</f>
        <v>0</v>
      </c>
      <c r="U30" s="2">
        <f>Gen_Cons_Horario!B800</f>
        <v>0</v>
      </c>
      <c r="V30" s="34">
        <f t="shared" si="71"/>
        <v>0</v>
      </c>
      <c r="W30" s="116">
        <f>IF(AND(V30&gt;0,V30*$B$4+AC29&lt;=$B$2*'SFV+BESS'!$I$9,V30&lt;'SFV+BESS'!$I$7), V30*$B$4, IF(AND(V30&gt;0,V30*$B$4+AC29&gt;$B$2*'SFV+BESS'!$I$9,V30*$B$4&lt;'SFV+BESS'!$I$7),$B$2*'SFV+BESS'!$I$9-AC29,IF(AND(V30&gt;0,V30*$B$4+AC29&gt;$B$2*'SFV+BESS'!$I$9,V30*$B$4&gt;'SFV+BESS'!$I$7,AC29&lt;$B$2*'SFV+BESS'!$I$9),$B$2*'SFV+BESS'!$I$9-AC29,IF(AND(V30&gt;0,V30*$B$4+AC29&lt;=$B$2*'SFV+BESS'!$I$9,V30&gt;'SFV+BESS'!$I$7),'SFV+BESS'!$I$7,0))))</f>
        <v>0</v>
      </c>
      <c r="X30" s="27">
        <f>IF(AND(V30&lt;0,AC29+V30/$B$5&gt;$H$2,-V30/'Carga-Descarga Año'!$B$5&lt;'SFV+BESS'!$I$7),V30/$B$5,IF(AND(V30&lt;0,AC29+V30/$B$5&gt;$H$2,-V30/'Carga-Descarga Año'!$B$5&gt;'SFV+BESS'!$I$7),-'SFV+BESS'!$I$7,IF(AND(V30&lt;0,AC29+V30/$B$5&lt;$H$2),-MIN('SFV+BESS'!$I$7,AC29-$H$2),0)))</f>
        <v>0</v>
      </c>
      <c r="Y30" s="33"/>
      <c r="Z30" s="33">
        <f t="shared" si="60"/>
        <v>0</v>
      </c>
      <c r="AA30" s="27">
        <f t="shared" si="7"/>
        <v>0</v>
      </c>
      <c r="AB30" s="27">
        <f t="shared" si="50"/>
        <v>0</v>
      </c>
      <c r="AC30" s="28">
        <f>IF((AC29+W30+X30)&gt;=$B$2*'SFV+BESS'!$I$9, $B$2*'SFV+BESS'!$I$9, (AC29+W30+X30))</f>
        <v>173.61249999999998</v>
      </c>
      <c r="AD30" s="110">
        <f t="shared" si="8"/>
        <v>0</v>
      </c>
      <c r="AI30" s="251"/>
      <c r="AJ30" s="48">
        <v>0.875</v>
      </c>
      <c r="AK30" s="33">
        <f>Gen_Cons_Horario!AG26*(1-$E$3)^($E$4-1)</f>
        <v>0</v>
      </c>
      <c r="AL30" s="33">
        <f>Gen_Cons_Horario!B1472</f>
        <v>0</v>
      </c>
      <c r="AM30" s="34">
        <f t="shared" si="72"/>
        <v>0</v>
      </c>
      <c r="AN30" s="116">
        <f>IF(AND(AM30&gt;0,AM30*$B$4+AT29&lt;=$B$2*'SFV+BESS'!$I$9,AM30&lt;'SFV+BESS'!$I$7), AM30*$B$4, IF(AND(AM30&gt;0,AM30*$B$4+AT29&gt;$B$2*'SFV+BESS'!$I$9,AM30*$B$4&lt;'SFV+BESS'!$I$7),$B$2*'SFV+BESS'!$I$9-AT29,IF(AND(AM30&gt;0,AM30*$B$4+AT29&gt;$B$2*'SFV+BESS'!$I$9,AM30*$B$4&gt;'SFV+BESS'!$I$7,AT29&lt;$B$2*'SFV+BESS'!$I$9),$B$2*'SFV+BESS'!$I$9-AT29,IF(AND(AM30&gt;0,AM30*$B$4+AT29&lt;=$B$2*'SFV+BESS'!$I$9,AM30&gt;'SFV+BESS'!$I$7),'SFV+BESS'!$I$7,0))))</f>
        <v>0</v>
      </c>
      <c r="AO30" s="27">
        <f>IF(AND(AM30&lt;0,AT29+AM30/$B$5&gt;$H$2,-AM30/'Carga-Descarga Año'!$B$5&lt;'SFV+BESS'!$I$7),AM30/$B$5,IF(AND(AM30&lt;0,AT29+AM30/$B$5&gt;$H$2,-AM30/'Carga-Descarga Año'!$B$5&gt;'SFV+BESS'!$I$7),-'SFV+BESS'!$I$7,IF(AND(AM30&lt;0,AT29+AM30/$B$5&lt;$H$2),-MIN('SFV+BESS'!$I$7,AT29-$H$2),0)))</f>
        <v>0</v>
      </c>
      <c r="AP30" s="33"/>
      <c r="AQ30" s="33">
        <f t="shared" si="61"/>
        <v>0</v>
      </c>
      <c r="AR30" s="27">
        <f t="shared" si="11"/>
        <v>0</v>
      </c>
      <c r="AS30" s="27">
        <f t="shared" si="51"/>
        <v>0</v>
      </c>
      <c r="AT30" s="28">
        <f>IF((AT29+AN30+AO30)&gt;=$B$2*'SFV+BESS'!$I$9, $B$2*'SFV+BESS'!$I$9, (AT29+AN30+AO30))</f>
        <v>173.61249999999998</v>
      </c>
      <c r="AU30" s="110">
        <f t="shared" si="12"/>
        <v>0</v>
      </c>
      <c r="AZ30" s="251"/>
      <c r="BA30" s="48">
        <v>0.875</v>
      </c>
      <c r="BB30" s="33">
        <f>Gen_Cons_Horario!AH26*(1-$E$3)^($E$4-1)</f>
        <v>0</v>
      </c>
      <c r="BC30" s="33">
        <f>Gen_Cons_Horario!B2216</f>
        <v>0</v>
      </c>
      <c r="BD30" s="34">
        <f t="shared" si="73"/>
        <v>0</v>
      </c>
      <c r="BE30" s="116">
        <f>IF(AND(BD30&gt;0,BD30*$B$4+BK29&lt;=$B$2*'SFV+BESS'!$I$9,BD30&lt;'SFV+BESS'!$I$7), BD30*$B$4, IF(AND(BD30&gt;0,BD30*$B$4+BK29&gt;$B$2*'SFV+BESS'!$I$9,BD30*$B$4&lt;'SFV+BESS'!$I$7),$B$2*'SFV+BESS'!$I$9-BK29,IF(AND(BD30&gt;0,BD30*$B$4+BK29&gt;$B$2*'SFV+BESS'!$I$9,BD30*$B$4&gt;'SFV+BESS'!$I$7,BK29&lt;$B$2*'SFV+BESS'!$I$9),$B$2*'SFV+BESS'!$I$9-BK29,IF(AND(BD30&gt;0,BD30*$B$4+BK29&lt;=$B$2*'SFV+BESS'!$I$9,BD30&gt;'SFV+BESS'!$I$7),'SFV+BESS'!$I$7,0))))</f>
        <v>0</v>
      </c>
      <c r="BF30" s="27">
        <f>IF(AND(BD30&lt;0,BK29+BD30/$B$5&gt;$H$2,-BD30/'Carga-Descarga Año'!$B$5&lt;'SFV+BESS'!$I$7),BD30/$B$5,IF(AND(BD30&lt;0,BK29+BD30/$B$5&gt;$H$2,-BD30/'Carga-Descarga Año'!$B$5&gt;'SFV+BESS'!$I$7),-'SFV+BESS'!$I$7,IF(AND(BD30&lt;0,BK29+BD30/$B$5&lt;$H$2),-MIN('SFV+BESS'!$I$7,BK29-$H$2),0)))</f>
        <v>0</v>
      </c>
      <c r="BG30" s="33"/>
      <c r="BH30" s="33">
        <f t="shared" si="62"/>
        <v>0</v>
      </c>
      <c r="BI30" s="27">
        <f t="shared" si="15"/>
        <v>0</v>
      </c>
      <c r="BJ30" s="27">
        <f t="shared" si="52"/>
        <v>0</v>
      </c>
      <c r="BK30" s="28">
        <f>IF((BK29+BE30+BF30)&gt;=$B$2*'SFV+BESS'!$I$9, $B$2*'SFV+BESS'!$I$9, (BK29+BE30+BF30))</f>
        <v>173.61249999999998</v>
      </c>
      <c r="BL30" s="110">
        <f t="shared" si="16"/>
        <v>0</v>
      </c>
      <c r="BQ30" s="251"/>
      <c r="BR30" s="48">
        <v>0.875</v>
      </c>
      <c r="BS30" s="33">
        <f>Gen_Cons_Horario!AI26*(1-$E$3)^($E$4-1)</f>
        <v>0</v>
      </c>
      <c r="BT30" s="33">
        <f>Gen_Cons_Horario!B2936</f>
        <v>0</v>
      </c>
      <c r="BU30" s="34">
        <f t="shared" si="74"/>
        <v>0</v>
      </c>
      <c r="BV30" s="116">
        <f>IF(AND(BU30&gt;0,BU30*$B$4+CB29&lt;=$B$2*'SFV+BESS'!$I$9,BU30&lt;'SFV+BESS'!$I$7), BU30*$B$4, IF(AND(BU30&gt;0,BU30*$B$4+CB29&gt;$B$2*'SFV+BESS'!$I$9,BU30*$B$4&lt;'SFV+BESS'!$I$7),$B$2*'SFV+BESS'!$I$9-CB29,IF(AND(BU30&gt;0,BU30*$B$4+CB29&gt;$B$2*'SFV+BESS'!$I$9,BU30*$B$4&gt;'SFV+BESS'!$I$7,CB29&lt;$B$2*'SFV+BESS'!$I$9),$B$2*'SFV+BESS'!$I$9-CB29,IF(AND(BU30&gt;0,BU30*$B$4+CB29&lt;=$B$2*'SFV+BESS'!$I$9,BU30&gt;'SFV+BESS'!$I$7),'SFV+BESS'!$I$7,0))))</f>
        <v>0</v>
      </c>
      <c r="BW30" s="27">
        <f>IF(AND(BU30&lt;0,CB29+BU30/$B$5&gt;$H$2,-BU30/'Carga-Descarga Año'!$B$5&lt;'SFV+BESS'!$I$7),BU30/$B$5,IF(AND(BU30&lt;0,CB29+BU30/$B$5&gt;$H$2,-BU30/'Carga-Descarga Año'!$B$5&gt;'SFV+BESS'!$I$7),-'SFV+BESS'!$I$7,IF(AND(BU30&lt;0,CB29+BU30/$B$5&lt;$H$2),-MIN('SFV+BESS'!$I$7,CB29-$H$2),0)))</f>
        <v>0</v>
      </c>
      <c r="BX30" s="33"/>
      <c r="BY30" s="33">
        <f t="shared" si="63"/>
        <v>0</v>
      </c>
      <c r="BZ30" s="27">
        <f t="shared" si="18"/>
        <v>0</v>
      </c>
      <c r="CA30" s="27">
        <f t="shared" si="19"/>
        <v>0</v>
      </c>
      <c r="CB30" s="28">
        <f>IF((CB29+BV30+BW30)&gt;=$B$2*'SFV+BESS'!$I$9, $B$2*'SFV+BESS'!$I$9, (CB29+BV30+BW30))</f>
        <v>173.61249999999998</v>
      </c>
      <c r="CC30" s="110">
        <f t="shared" si="20"/>
        <v>0</v>
      </c>
      <c r="CH30" s="251"/>
      <c r="CI30" s="48">
        <v>0.875</v>
      </c>
      <c r="CJ30" s="220">
        <f>Gen_Cons_Horario!AJ26*(1-$E$3)^($E$4-1)</f>
        <v>0</v>
      </c>
      <c r="CK30" s="33">
        <f>Gen_Cons_Horario!B3680</f>
        <v>0</v>
      </c>
      <c r="CL30" s="34">
        <f t="shared" si="75"/>
        <v>0</v>
      </c>
      <c r="CM30" s="116">
        <f>IF(AND(CL30&gt;0,CL30*$B$4+CS29&lt;=$B$2*'SFV+BESS'!$I$9,CL30&lt;'SFV+BESS'!$I$7), CL30*$B$4, IF(AND(CL30&gt;0,CL30*$B$4+CS29&gt;$B$2*'SFV+BESS'!$I$9,CL30*$B$4&lt;'SFV+BESS'!$I$7),$B$2*'SFV+BESS'!$I$9-CS29,IF(AND(CL30&gt;0,CL30*$B$4+CS29&gt;$B$2*'SFV+BESS'!$I$9,CL30*$B$4&gt;'SFV+BESS'!$I$7,CS29&lt;$B$2*'SFV+BESS'!$I$9),$B$2*'SFV+BESS'!$I$9-CS29,IF(AND(CL30&gt;0,CL30*$B$4+CS29&lt;=$B$2*'SFV+BESS'!$I$9,CL30&gt;'SFV+BESS'!$I$7),'SFV+BESS'!$I$7,0))))</f>
        <v>0</v>
      </c>
      <c r="CN30" s="27">
        <f>IF(AND(CL30&lt;0,CS29+CL30/$B$5&gt;$H$2,-CL30/'Carga-Descarga Año'!$B$5&lt;'SFV+BESS'!$I$7),CL30/$B$5,IF(AND(CL30&lt;0,CS29+CL30/$B$5&gt;$H$2,-CL30/'Carga-Descarga Año'!$B$5&gt;'SFV+BESS'!$I$7),-'SFV+BESS'!$I$7,IF(AND(CL30&lt;0,CS29+CL30/$B$5&lt;$H$2),-MIN('SFV+BESS'!$I$7,CS29-$H$2),0)))</f>
        <v>0</v>
      </c>
      <c r="CO30" s="33"/>
      <c r="CP30" s="33">
        <f t="shared" si="64"/>
        <v>0</v>
      </c>
      <c r="CQ30" s="27">
        <f t="shared" si="23"/>
        <v>0</v>
      </c>
      <c r="CR30" s="27">
        <f t="shared" si="54"/>
        <v>0</v>
      </c>
      <c r="CS30" s="28">
        <f>IF((CS29+CM30+CN30)&gt;=$B$2*'SFV+BESS'!$I$9, $B$2*'SFV+BESS'!$I$9, (CS29+CM30+CN30))</f>
        <v>173.61249999999998</v>
      </c>
      <c r="CT30" s="110">
        <f t="shared" si="24"/>
        <v>0</v>
      </c>
      <c r="CY30" s="251"/>
      <c r="CZ30" s="48">
        <v>0.875</v>
      </c>
      <c r="DA30" s="33">
        <f>Gen_Cons_Horario!AK26*(1-$E$3)^($E$4-1)</f>
        <v>0</v>
      </c>
      <c r="DB30" s="33">
        <f>Gen_Cons_Horario!B4400</f>
        <v>0</v>
      </c>
      <c r="DC30" s="34">
        <f t="shared" si="76"/>
        <v>0</v>
      </c>
      <c r="DD30" s="116">
        <f>IF(AND(DC30&gt;0,DC30*$B$4+DJ29&lt;=$B$2*'SFV+BESS'!$I$9,DC30&lt;'SFV+BESS'!$I$7), DC30*$B$4, IF(AND(DC30&gt;0,DC30*$B$4+DJ29&gt;$B$2*'SFV+BESS'!$I$9,DC30*$B$4&lt;'SFV+BESS'!$I$7),$B$2*'SFV+BESS'!$I$9-DJ29,IF(AND(DC30&gt;0,DC30*$B$4+DJ29&gt;$B$2*'SFV+BESS'!$I$9,DC30*$B$4&gt;'SFV+BESS'!$I$7,DJ29&lt;$B$2*'SFV+BESS'!$I$9),$B$2*'SFV+BESS'!$I$9-DJ29,IF(AND(DC30&gt;0,DC30*$B$4+DJ29&lt;=$B$2*'SFV+BESS'!$I$9,DC30&gt;'SFV+BESS'!$I$7),'SFV+BESS'!$I$7,0))))</f>
        <v>0</v>
      </c>
      <c r="DE30" s="27">
        <f>IF(AND(DC30&lt;0,DJ29+DC30/$B$5&gt;$H$2,-DC30/'Carga-Descarga Año'!$B$5&lt;'SFV+BESS'!$I$7),DC30/$B$5,IF(AND(DC30&lt;0,DJ29+DC30/$B$5&gt;$H$2,-DC30/'Carga-Descarga Año'!$B$5&gt;'SFV+BESS'!$I$7),-'SFV+BESS'!$I$7,IF(AND(DC30&lt;0,DJ29+DC30/$B$5&lt;$H$2),-MIN('SFV+BESS'!$I$7,DJ29-$H$2),0)))</f>
        <v>0</v>
      </c>
      <c r="DF30" s="33"/>
      <c r="DG30" s="33">
        <f t="shared" si="65"/>
        <v>0</v>
      </c>
      <c r="DH30" s="27">
        <f t="shared" si="27"/>
        <v>0</v>
      </c>
      <c r="DI30" s="27">
        <f t="shared" si="28"/>
        <v>0</v>
      </c>
      <c r="DJ30" s="28">
        <f>IF((DJ29+DD30+DE30)&gt;=$B$2*'SFV+BESS'!$I$9, $B$2*'SFV+BESS'!$I$9, (DJ29+DD30+DE30))</f>
        <v>173.61249999999998</v>
      </c>
      <c r="DK30" s="110">
        <f t="shared" si="29"/>
        <v>0</v>
      </c>
      <c r="DP30" s="251"/>
      <c r="DQ30" s="48">
        <v>0.875</v>
      </c>
      <c r="DR30" s="33">
        <f>Gen_Cons_Horario!AL26*(1-$E$3)^($E$4-1)</f>
        <v>0</v>
      </c>
      <c r="DS30" s="33">
        <f>Gen_Cons_Horario!B5144</f>
        <v>0</v>
      </c>
      <c r="DT30" s="34">
        <f t="shared" si="77"/>
        <v>0</v>
      </c>
      <c r="DU30" s="116">
        <f>IF(AND(DT30&gt;0,DT30*$B$4+EA29&lt;=$B$2*'SFV+BESS'!$I$9,DT30&lt;'SFV+BESS'!$I$7), DT30*$B$4, IF(AND(DT30&gt;0,DT30*$B$4+EA29&gt;$B$2*'SFV+BESS'!$I$9,DT30*$B$4&lt;'SFV+BESS'!$I$7),$B$2*'SFV+BESS'!$I$9-EA29,IF(AND(DT30&gt;0,DT30*$B$4+EA29&gt;$B$2*'SFV+BESS'!$I$9,DT30*$B$4&gt;'SFV+BESS'!$I$7,EA29&lt;$B$2*'SFV+BESS'!$I$9),$B$2*'SFV+BESS'!$I$9-EA29,IF(AND(DT30&gt;0,DT30*$B$4+EA29&lt;=$B$2*'SFV+BESS'!$I$9,DT30&gt;'SFV+BESS'!$I$7),'SFV+BESS'!$I$7,0))))</f>
        <v>0</v>
      </c>
      <c r="DV30" s="27">
        <f>IF(AND(DT30&lt;0,EA29+DT30/$B$5&gt;$H$2,-DT30/'Carga-Descarga Año'!$B$5&lt;'SFV+BESS'!$I$7),DT30/$B$5,IF(AND(DT30&lt;0,EA29+DT30/$B$5&gt;$H$2,-DT30/'Carga-Descarga Año'!$B$5&gt;'SFV+BESS'!$I$7),-'SFV+BESS'!$I$7,IF(AND(DT30&lt;0,EA29+DT30/$B$5&lt;$H$2),-MIN('SFV+BESS'!$I$7,EA29-$H$2),0)))</f>
        <v>0</v>
      </c>
      <c r="DW30" s="33"/>
      <c r="DX30" s="33">
        <f t="shared" si="66"/>
        <v>0</v>
      </c>
      <c r="DY30" s="27">
        <f t="shared" si="32"/>
        <v>0</v>
      </c>
      <c r="DZ30" s="27">
        <f t="shared" si="55"/>
        <v>0</v>
      </c>
      <c r="EA30" s="28">
        <f>IF((EA29+DU30+DV30)&gt;=$B$2*'SFV+BESS'!$I$9, $B$2*'SFV+BESS'!$I$9, (EA29+DU30+DV30))</f>
        <v>173.61249999999998</v>
      </c>
      <c r="EB30" s="110">
        <f t="shared" si="33"/>
        <v>0</v>
      </c>
      <c r="EG30" s="251"/>
      <c r="EH30" s="48">
        <v>0.875</v>
      </c>
      <c r="EI30" s="33">
        <f>Gen_Cons_Horario!AM26*(1-$E$3)^($E$4-1)</f>
        <v>0</v>
      </c>
      <c r="EJ30" s="33">
        <f>Gen_Cons_Horario!B5888</f>
        <v>0</v>
      </c>
      <c r="EK30" s="34">
        <f t="shared" si="78"/>
        <v>0</v>
      </c>
      <c r="EL30" s="116">
        <f>IF(AND(EK30&gt;0,EK30*$B$4+ER29&lt;=$B$2*'SFV+BESS'!$I$9,EK30&lt;'SFV+BESS'!$I$7), EK30*$B$4, IF(AND(EK30&gt;0,EK30*$B$4+ER29&gt;$B$2*'SFV+BESS'!$I$9,EK30*$B$4&lt;'SFV+BESS'!$I$7),$B$2*'SFV+BESS'!$I$9-ER29,IF(AND(EK30&gt;0,EK30*$B$4+ER29&gt;$B$2*'SFV+BESS'!$I$9,EK30*$B$4&gt;'SFV+BESS'!$I$7,ER29&lt;$B$2*'SFV+BESS'!$I$9),$B$2*'SFV+BESS'!$I$9-ER29,IF(AND(EK30&gt;0,EK30*$B$4+ER29&lt;=$B$2*'SFV+BESS'!$I$9,EK30&gt;'SFV+BESS'!$I$7),'SFV+BESS'!$I$7,0))))</f>
        <v>0</v>
      </c>
      <c r="EM30" s="27">
        <f>IF(AND(EK30&lt;0,ER29+EK30/$B$5&gt;$H$2,-EK30/'Carga-Descarga Año'!$B$5&lt;'SFV+BESS'!$I$7),EK30/$B$5,IF(AND(EK30&lt;0,ER29+EK30/$B$5&gt;$H$2,-EK30/'Carga-Descarga Año'!$B$5&gt;'SFV+BESS'!$I$7),-'SFV+BESS'!$I$7,IF(AND(EK30&lt;0,ER29+EK30/$B$5&lt;$H$2),-MIN('SFV+BESS'!$I$7,ER29-$H$2),0)))</f>
        <v>0</v>
      </c>
      <c r="EN30" s="33"/>
      <c r="EO30" s="33">
        <f t="shared" si="67"/>
        <v>0</v>
      </c>
      <c r="EP30" s="27">
        <f t="shared" si="36"/>
        <v>0</v>
      </c>
      <c r="EQ30" s="27">
        <f t="shared" si="56"/>
        <v>0</v>
      </c>
      <c r="ER30" s="28">
        <f>IF((ER29+EL30+EM30)&gt;=$B$2*'SFV+BESS'!$I$9, $B$2*'SFV+BESS'!$I$9, (ER29+EL30+EM30))</f>
        <v>173.61249999999998</v>
      </c>
      <c r="ES30" s="110">
        <f t="shared" si="37"/>
        <v>0</v>
      </c>
      <c r="EX30" s="251"/>
      <c r="EY30" s="48">
        <v>0.875</v>
      </c>
      <c r="EZ30" s="33">
        <f>Gen_Cons_Horario!AN26*(1-$E$3)^($E$4-1)</f>
        <v>0</v>
      </c>
      <c r="FA30" s="33">
        <f>Gen_Cons_Horario!B6608</f>
        <v>0</v>
      </c>
      <c r="FB30" s="34">
        <f t="shared" si="79"/>
        <v>0</v>
      </c>
      <c r="FC30" s="116">
        <f>IF(AND(FB30&gt;0,FB30*$B$4+FI29&lt;=$B$2*'SFV+BESS'!$I$9,FB30&lt;'SFV+BESS'!$I$7), FB30*$B$4, IF(AND(FB30&gt;0,FB30*$B$4+FI29&gt;$B$2*'SFV+BESS'!$I$9,FB30*$B$4&lt;'SFV+BESS'!$I$7),$B$2*'SFV+BESS'!$I$9-FI29,IF(AND(FB30&gt;0,FB30*$B$4+FI29&gt;$B$2*'SFV+BESS'!$I$9,FB30*$B$4&gt;'SFV+BESS'!$I$7,FI29&lt;$B$2*'SFV+BESS'!$I$9),$B$2*'SFV+BESS'!$I$9-FI29,IF(AND(FB30&gt;0,FB30*$B$4+FI29&lt;=$B$2*'SFV+BESS'!$I$9,FB30&gt;'SFV+BESS'!$I$7),'SFV+BESS'!$I$7,0))))</f>
        <v>0</v>
      </c>
      <c r="FD30" s="27">
        <f>IF(AND(FB30&lt;0,FI29+FB30/$B$5&gt;$H$2,-FB30/'Carga-Descarga Año'!$B$5&lt;'SFV+BESS'!$I$7),FB30/$B$5,IF(AND(FB30&lt;0,FI29+FB30/$B$5&gt;$H$2,-FB30/'Carga-Descarga Año'!$B$5&gt;'SFV+BESS'!$I$7),-'SFV+BESS'!$I$7,IF(AND(FB30&lt;0,FI29+FB30/$B$5&lt;$H$2),-MIN('SFV+BESS'!$I$7,FI29-$H$2),0)))</f>
        <v>0</v>
      </c>
      <c r="FE30" s="33"/>
      <c r="FF30" s="33">
        <f t="shared" si="68"/>
        <v>0</v>
      </c>
      <c r="FG30" s="27">
        <f t="shared" si="40"/>
        <v>0</v>
      </c>
      <c r="FH30" s="27">
        <f t="shared" si="57"/>
        <v>0</v>
      </c>
      <c r="FI30" s="28">
        <f>IF((FI29+FC30+FD30)&gt;=$B$2*'SFV+BESS'!$I$9, $B$2*'SFV+BESS'!$I$9, (FI29+FC30+FD30))</f>
        <v>173.61249999999998</v>
      </c>
      <c r="FJ30" s="110">
        <f t="shared" si="41"/>
        <v>0</v>
      </c>
      <c r="FO30" s="251"/>
      <c r="FP30" s="48">
        <v>0.875</v>
      </c>
      <c r="FQ30" s="33">
        <f>Gen_Cons_Horario!AO26*(1-$E$3)^($E$4-1)</f>
        <v>0</v>
      </c>
      <c r="FR30" s="33">
        <f>Gen_Cons_Horario!B7352</f>
        <v>0</v>
      </c>
      <c r="FS30" s="34">
        <f t="shared" si="80"/>
        <v>0</v>
      </c>
      <c r="FT30" s="116">
        <f>IF(AND(FS30&gt;0,FS30*$B$4+FZ29&lt;=$B$2*'SFV+BESS'!$I$9,FS30&lt;'SFV+BESS'!$I$7), FS30*$B$4, IF(AND(FS30&gt;0,FS30*$B$4+FZ29&gt;$B$2*'SFV+BESS'!$I$9,FS30*$B$4&lt;'SFV+BESS'!$I$7),$B$2*'SFV+BESS'!$I$9-FZ29,IF(AND(FS30&gt;0,FS30*$B$4+FZ29&gt;$B$2*'SFV+BESS'!$I$9,FS30*$B$4&gt;'SFV+BESS'!$I$7,FZ29&lt;$B$2*'SFV+BESS'!$I$9),$B$2*'SFV+BESS'!$I$9-FZ29,IF(AND(FS30&gt;0,FS30*$B$4+FZ29&lt;=$B$2*'SFV+BESS'!$I$9,FS30&gt;'SFV+BESS'!$I$7),'SFV+BESS'!$I$7,0))))</f>
        <v>0</v>
      </c>
      <c r="FU30" s="27">
        <f>IF(AND(FS30&lt;0,FZ29+FS30/$B$5&gt;$H$2,-FS30/'Carga-Descarga Año'!$B$5&lt;'SFV+BESS'!$I$7),FS30/$B$5,IF(AND(FS30&lt;0,FZ29+FS30/$B$5&gt;$H$2,-FS30/'Carga-Descarga Año'!$B$5&gt;'SFV+BESS'!$I$7),-'SFV+BESS'!$I$7,IF(AND(FS30&lt;0,FZ29+FS30/$B$5&lt;$H$2),-MIN('SFV+BESS'!$I$7,FZ29-$H$2),0)))</f>
        <v>0</v>
      </c>
      <c r="FV30" s="33"/>
      <c r="FW30" s="33">
        <f t="shared" si="69"/>
        <v>0</v>
      </c>
      <c r="FX30" s="27">
        <f t="shared" si="44"/>
        <v>0</v>
      </c>
      <c r="FY30" s="27">
        <f t="shared" si="58"/>
        <v>0</v>
      </c>
      <c r="FZ30" s="28">
        <f>IF((FZ29+FT30+FU30)&gt;=$B$2*'SFV+BESS'!$I$9, $B$2*'SFV+BESS'!$I$9, (FZ29+FT30+FU30))</f>
        <v>173.61249999999998</v>
      </c>
      <c r="GA30" s="110">
        <f t="shared" si="45"/>
        <v>0</v>
      </c>
      <c r="GF30" s="251"/>
      <c r="GG30" s="48">
        <v>0.875</v>
      </c>
      <c r="GH30" s="33">
        <f>Gen_Cons_Horario!AP26*(1-$E$3)^($E$4-1)</f>
        <v>0</v>
      </c>
      <c r="GI30" s="33">
        <f>Gen_Cons_Horario!B8072</f>
        <v>0</v>
      </c>
      <c r="GJ30" s="34">
        <f t="shared" si="81"/>
        <v>0</v>
      </c>
      <c r="GK30" s="116">
        <f>IF(AND(GJ30&gt;0,GJ30*$B$4+GQ29&lt;=$B$2*'SFV+BESS'!$I$9,GJ30&lt;'SFV+BESS'!$I$7), GJ30*$B$4, IF(AND(GJ30&gt;0,GJ30*$B$4+GQ29&gt;$B$2*'SFV+BESS'!$I$9,GJ30*$B$4&lt;'SFV+BESS'!$I$7),$B$2*'SFV+BESS'!$I$9-GQ29,IF(AND(GJ30&gt;0,GJ30*$B$4+GQ29&gt;$B$2*'SFV+BESS'!$I$9,GJ30*$B$4&gt;'SFV+BESS'!$I$7,GQ29&lt;$B$2*'SFV+BESS'!$I$9),$B$2*'SFV+BESS'!$I$9-GQ29,IF(AND(GJ30&gt;0,GJ30*$B$4+GQ29&lt;=$B$2*'SFV+BESS'!$I$9,GJ30&gt;'SFV+BESS'!$I$7),'SFV+BESS'!$I$7,0))))</f>
        <v>0</v>
      </c>
      <c r="GL30" s="27">
        <f>IF(AND(GJ30&lt;0,GQ29+GJ30/$B$5&gt;$H$2,-GJ30/'Carga-Descarga Año'!$B$5&lt;'SFV+BESS'!$I$7),GJ30/$B$5,IF(AND(GJ30&lt;0,GQ29+GJ30/$B$5&gt;$H$2,-GJ30/'Carga-Descarga Año'!$B$5&gt;'SFV+BESS'!$I$7),-'SFV+BESS'!$I$7,IF(AND(GJ30&lt;0,GQ29+GJ30/$B$5&lt;$H$2),-MIN('SFV+BESS'!$I$7,GQ29-$H$2),0)))</f>
        <v>0</v>
      </c>
      <c r="GM30" s="33"/>
      <c r="GN30" s="33">
        <f t="shared" si="70"/>
        <v>0</v>
      </c>
      <c r="GO30" s="27">
        <f t="shared" si="48"/>
        <v>0</v>
      </c>
      <c r="GP30" s="27">
        <f t="shared" si="59"/>
        <v>0</v>
      </c>
      <c r="GQ30" s="28">
        <f>IF((GQ29+GK30+GL30)&gt;=$B$2*'SFV+BESS'!$I$9, $B$2*'SFV+BESS'!$I$9, (GQ29+GK30+GL30))</f>
        <v>173.61249999999998</v>
      </c>
      <c r="GR30" s="110">
        <f t="shared" si="49"/>
        <v>0</v>
      </c>
    </row>
    <row r="31" spans="1:202">
      <c r="A31" s="249"/>
      <c r="B31" s="48">
        <v>0.91666666666666696</v>
      </c>
      <c r="C31" s="118">
        <f>Gen_Cons_Horario!AE27*(1-$E$3)^($E$4-1)</f>
        <v>0</v>
      </c>
      <c r="D31" s="2">
        <f>Gen_Cons_Horario!B57</f>
        <v>0</v>
      </c>
      <c r="E31" s="29">
        <f t="shared" si="0"/>
        <v>0</v>
      </c>
      <c r="F31" s="116">
        <f>IF(AND(E31&gt;0,E31*$B$4+L30&lt;=$B$2*'SFV+BESS'!$I$9,E31&lt;'SFV+BESS'!$I$7), E31*$B$4, IF(AND(E31&gt;0,E31*$B$4+L30&gt;$B$2*'SFV+BESS'!$I$9,E31*$B$4&lt;'SFV+BESS'!$I$7),$B$2*'SFV+BESS'!$I$9-L30,IF(AND(E31&gt;0,E31*$B$4+L30&gt;$B$2*'SFV+BESS'!$I$9,E31*$B$4&gt;'SFV+BESS'!$I$7,L30&lt;$B$2*'SFV+BESS'!$I$9),$B$2*'SFV+BESS'!$I$9-L30,IF(AND(E31&gt;0,E31*$B$4+L30&lt;=$B$2*'SFV+BESS'!$I$9,E31&gt;'SFV+BESS'!$I$7),'SFV+BESS'!$I$7,0))))</f>
        <v>0</v>
      </c>
      <c r="G31" s="27">
        <f>IF(AND(E31&lt;0,L30+E31/$B$5&gt;$H$2,-E31/'Carga-Descarga Año'!$B$5&lt;'SFV+BESS'!$I$7),E31/$B$5,IF(AND(E31&lt;0,L30+E31/$B$5&gt;$H$2,-E31/'Carga-Descarga Año'!$B$5&gt;'SFV+BESS'!$I$7),-'SFV+BESS'!$I$7,IF(AND(E31&lt;0,L30+E31/$B$5&lt;$H$2),-MIN('SFV+BESS'!$I$7,L30-$H$2),0)))</f>
        <v>0</v>
      </c>
      <c r="H31" s="2"/>
      <c r="I31" s="2">
        <f t="shared" si="1"/>
        <v>0</v>
      </c>
      <c r="J31" s="27">
        <f t="shared" si="3"/>
        <v>0</v>
      </c>
      <c r="K31" s="27">
        <f t="shared" si="2"/>
        <v>0</v>
      </c>
      <c r="L31" s="28">
        <f>IF((L30+F31+G31)&gt;=$B$2*'SFV+BESS'!$I$9, $B$2*'SFV+BESS'!$I$9, (L30+F31+G31))</f>
        <v>129.54556294686557</v>
      </c>
      <c r="M31" s="110">
        <f t="shared" si="4"/>
        <v>0</v>
      </c>
      <c r="R31" s="251"/>
      <c r="S31" s="48">
        <v>0.91666666666666696</v>
      </c>
      <c r="T31" s="2">
        <f>Gen_Cons_Horario!AF27*(1-$E$3)^($E$4-1)</f>
        <v>0</v>
      </c>
      <c r="U31" s="2">
        <f>Gen_Cons_Horario!B801</f>
        <v>0</v>
      </c>
      <c r="V31" s="34">
        <f t="shared" si="71"/>
        <v>0</v>
      </c>
      <c r="W31" s="116">
        <f>IF(AND(V31&gt;0,V31*$B$4+AC30&lt;=$B$2*'SFV+BESS'!$I$9,V31&lt;'SFV+BESS'!$I$7), V31*$B$4, IF(AND(V31&gt;0,V31*$B$4+AC30&gt;$B$2*'SFV+BESS'!$I$9,V31*$B$4&lt;'SFV+BESS'!$I$7),$B$2*'SFV+BESS'!$I$9-AC30,IF(AND(V31&gt;0,V31*$B$4+AC30&gt;$B$2*'SFV+BESS'!$I$9,V31*$B$4&gt;'SFV+BESS'!$I$7,AC30&lt;$B$2*'SFV+BESS'!$I$9),$B$2*'SFV+BESS'!$I$9-AC30,IF(AND(V31&gt;0,V31*$B$4+AC30&lt;=$B$2*'SFV+BESS'!$I$9,V31&gt;'SFV+BESS'!$I$7),'SFV+BESS'!$I$7,0))))</f>
        <v>0</v>
      </c>
      <c r="X31" s="27">
        <f>IF(AND(V31&lt;0,AC30+V31/$B$5&gt;$H$2,-V31/'Carga-Descarga Año'!$B$5&lt;'SFV+BESS'!$I$7),V31/$B$5,IF(AND(V31&lt;0,AC30+V31/$B$5&gt;$H$2,-V31/'Carga-Descarga Año'!$B$5&gt;'SFV+BESS'!$I$7),-'SFV+BESS'!$I$7,IF(AND(V31&lt;0,AC30+V31/$B$5&lt;$H$2),-MIN('SFV+BESS'!$I$7,AC30-$H$2),0)))</f>
        <v>0</v>
      </c>
      <c r="Y31" s="33"/>
      <c r="Z31" s="33">
        <f t="shared" si="60"/>
        <v>0</v>
      </c>
      <c r="AA31" s="27">
        <f t="shared" si="7"/>
        <v>0</v>
      </c>
      <c r="AB31" s="27">
        <f t="shared" si="50"/>
        <v>0</v>
      </c>
      <c r="AC31" s="28">
        <f>IF((AC30+W31+X31)&gt;=$B$2*'SFV+BESS'!$I$9, $B$2*'SFV+BESS'!$I$9, (AC30+W31+X31))</f>
        <v>173.61249999999998</v>
      </c>
      <c r="AD31" s="110">
        <f t="shared" si="8"/>
        <v>0</v>
      </c>
      <c r="AI31" s="251"/>
      <c r="AJ31" s="48">
        <v>0.91666666666666696</v>
      </c>
      <c r="AK31" s="33">
        <f>Gen_Cons_Horario!AG27*(1-$E$3)^($E$4-1)</f>
        <v>0</v>
      </c>
      <c r="AL31" s="33">
        <f>Gen_Cons_Horario!B1473</f>
        <v>0</v>
      </c>
      <c r="AM31" s="34">
        <f t="shared" si="72"/>
        <v>0</v>
      </c>
      <c r="AN31" s="116">
        <f>IF(AND(AM31&gt;0,AM31*$B$4+AT30&lt;=$B$2*'SFV+BESS'!$I$9,AM31&lt;'SFV+BESS'!$I$7), AM31*$B$4, IF(AND(AM31&gt;0,AM31*$B$4+AT30&gt;$B$2*'SFV+BESS'!$I$9,AM31*$B$4&lt;'SFV+BESS'!$I$7),$B$2*'SFV+BESS'!$I$9-AT30,IF(AND(AM31&gt;0,AM31*$B$4+AT30&gt;$B$2*'SFV+BESS'!$I$9,AM31*$B$4&gt;'SFV+BESS'!$I$7,AT30&lt;$B$2*'SFV+BESS'!$I$9),$B$2*'SFV+BESS'!$I$9-AT30,IF(AND(AM31&gt;0,AM31*$B$4+AT30&lt;=$B$2*'SFV+BESS'!$I$9,AM31&gt;'SFV+BESS'!$I$7),'SFV+BESS'!$I$7,0))))</f>
        <v>0</v>
      </c>
      <c r="AO31" s="27">
        <f>IF(AND(AM31&lt;0,AT30+AM31/$B$5&gt;$H$2,-AM31/'Carga-Descarga Año'!$B$5&lt;'SFV+BESS'!$I$7),AM31/$B$5,IF(AND(AM31&lt;0,AT30+AM31/$B$5&gt;$H$2,-AM31/'Carga-Descarga Año'!$B$5&gt;'SFV+BESS'!$I$7),-'SFV+BESS'!$I$7,IF(AND(AM31&lt;0,AT30+AM31/$B$5&lt;$H$2),-MIN('SFV+BESS'!$I$7,AT30-$H$2),0)))</f>
        <v>0</v>
      </c>
      <c r="AP31" s="33"/>
      <c r="AQ31" s="33">
        <f t="shared" si="61"/>
        <v>0</v>
      </c>
      <c r="AR31" s="27">
        <f t="shared" si="11"/>
        <v>0</v>
      </c>
      <c r="AS31" s="27">
        <f t="shared" si="51"/>
        <v>0</v>
      </c>
      <c r="AT31" s="28">
        <f>IF((AT30+AN31+AO31)&gt;=$B$2*'SFV+BESS'!$I$9, $B$2*'SFV+BESS'!$I$9, (AT30+AN31+AO31))</f>
        <v>173.61249999999998</v>
      </c>
      <c r="AU31" s="110">
        <f t="shared" si="12"/>
        <v>0</v>
      </c>
      <c r="AZ31" s="251"/>
      <c r="BA31" s="48">
        <v>0.91666666666666696</v>
      </c>
      <c r="BB31" s="33">
        <f>Gen_Cons_Horario!AH27*(1-$E$3)^($E$4-1)</f>
        <v>0</v>
      </c>
      <c r="BC31" s="33">
        <f>Gen_Cons_Horario!B2217</f>
        <v>0</v>
      </c>
      <c r="BD31" s="34">
        <f t="shared" si="73"/>
        <v>0</v>
      </c>
      <c r="BE31" s="116">
        <f>IF(AND(BD31&gt;0,BD31*$B$4+BK30&lt;=$B$2*'SFV+BESS'!$I$9,BD31&lt;'SFV+BESS'!$I$7), BD31*$B$4, IF(AND(BD31&gt;0,BD31*$B$4+BK30&gt;$B$2*'SFV+BESS'!$I$9,BD31*$B$4&lt;'SFV+BESS'!$I$7),$B$2*'SFV+BESS'!$I$9-BK30,IF(AND(BD31&gt;0,BD31*$B$4+BK30&gt;$B$2*'SFV+BESS'!$I$9,BD31*$B$4&gt;'SFV+BESS'!$I$7,BK30&lt;$B$2*'SFV+BESS'!$I$9),$B$2*'SFV+BESS'!$I$9-BK30,IF(AND(BD31&gt;0,BD31*$B$4+BK30&lt;=$B$2*'SFV+BESS'!$I$9,BD31&gt;'SFV+BESS'!$I$7),'SFV+BESS'!$I$7,0))))</f>
        <v>0</v>
      </c>
      <c r="BF31" s="27">
        <f>IF(AND(BD31&lt;0,BK30+BD31/$B$5&gt;$H$2,-BD31/'Carga-Descarga Año'!$B$5&lt;'SFV+BESS'!$I$7),BD31/$B$5,IF(AND(BD31&lt;0,BK30+BD31/$B$5&gt;$H$2,-BD31/'Carga-Descarga Año'!$B$5&gt;'SFV+BESS'!$I$7),-'SFV+BESS'!$I$7,IF(AND(BD31&lt;0,BK30+BD31/$B$5&lt;$H$2),-MIN('SFV+BESS'!$I$7,BK30-$H$2),0)))</f>
        <v>0</v>
      </c>
      <c r="BG31" s="33"/>
      <c r="BH31" s="33">
        <f t="shared" si="62"/>
        <v>0</v>
      </c>
      <c r="BI31" s="27">
        <f t="shared" si="15"/>
        <v>0</v>
      </c>
      <c r="BJ31" s="27">
        <f t="shared" si="52"/>
        <v>0</v>
      </c>
      <c r="BK31" s="28">
        <f>IF((BK30+BE31+BF31)&gt;=$B$2*'SFV+BESS'!$I$9, $B$2*'SFV+BESS'!$I$9, (BK30+BE31+BF31))</f>
        <v>173.61249999999998</v>
      </c>
      <c r="BL31" s="110">
        <f t="shared" si="16"/>
        <v>0</v>
      </c>
      <c r="BQ31" s="251"/>
      <c r="BR31" s="48">
        <v>0.91666666666666696</v>
      </c>
      <c r="BS31" s="33">
        <f>Gen_Cons_Horario!AI27*(1-$E$3)^($E$4-1)</f>
        <v>0</v>
      </c>
      <c r="BT31" s="33">
        <f>Gen_Cons_Horario!B2937</f>
        <v>0</v>
      </c>
      <c r="BU31" s="34">
        <f t="shared" si="74"/>
        <v>0</v>
      </c>
      <c r="BV31" s="116">
        <f>IF(AND(BU31&gt;0,BU31*$B$4+CB30&lt;=$B$2*'SFV+BESS'!$I$9,BU31&lt;'SFV+BESS'!$I$7), BU31*$B$4, IF(AND(BU31&gt;0,BU31*$B$4+CB30&gt;$B$2*'SFV+BESS'!$I$9,BU31*$B$4&lt;'SFV+BESS'!$I$7),$B$2*'SFV+BESS'!$I$9-CB30,IF(AND(BU31&gt;0,BU31*$B$4+CB30&gt;$B$2*'SFV+BESS'!$I$9,BU31*$B$4&gt;'SFV+BESS'!$I$7,CB30&lt;$B$2*'SFV+BESS'!$I$9),$B$2*'SFV+BESS'!$I$9-CB30,IF(AND(BU31&gt;0,BU31*$B$4+CB30&lt;=$B$2*'SFV+BESS'!$I$9,BU31&gt;'SFV+BESS'!$I$7),'SFV+BESS'!$I$7,0))))</f>
        <v>0</v>
      </c>
      <c r="BW31" s="27">
        <f>IF(AND(BU31&lt;0,CB30+BU31/$B$5&gt;$H$2,-BU31/'Carga-Descarga Año'!$B$5&lt;'SFV+BESS'!$I$7),BU31/$B$5,IF(AND(BU31&lt;0,CB30+BU31/$B$5&gt;$H$2,-BU31/'Carga-Descarga Año'!$B$5&gt;'SFV+BESS'!$I$7),-'SFV+BESS'!$I$7,IF(AND(BU31&lt;0,CB30+BU31/$B$5&lt;$H$2),-MIN('SFV+BESS'!$I$7,CB30-$H$2),0)))</f>
        <v>0</v>
      </c>
      <c r="BX31" s="33"/>
      <c r="BY31" s="33">
        <f t="shared" si="63"/>
        <v>0</v>
      </c>
      <c r="BZ31" s="27">
        <f t="shared" si="18"/>
        <v>0</v>
      </c>
      <c r="CA31" s="27">
        <f t="shared" si="19"/>
        <v>0</v>
      </c>
      <c r="CB31" s="28">
        <f>IF((CB30+BV31+BW31)&gt;=$B$2*'SFV+BESS'!$I$9, $B$2*'SFV+BESS'!$I$9, (CB30+BV31+BW31))</f>
        <v>173.61249999999998</v>
      </c>
      <c r="CC31" s="110">
        <f t="shared" si="20"/>
        <v>0</v>
      </c>
      <c r="CH31" s="251"/>
      <c r="CI31" s="48">
        <v>0.91666666666666696</v>
      </c>
      <c r="CJ31" s="220">
        <f>Gen_Cons_Horario!AJ27*(1-$E$3)^($E$4-1)</f>
        <v>0</v>
      </c>
      <c r="CK31" s="33">
        <f>Gen_Cons_Horario!B3681</f>
        <v>0</v>
      </c>
      <c r="CL31" s="34">
        <f t="shared" si="75"/>
        <v>0</v>
      </c>
      <c r="CM31" s="116">
        <f>IF(AND(CL31&gt;0,CL31*$B$4+CS30&lt;=$B$2*'SFV+BESS'!$I$9,CL31&lt;'SFV+BESS'!$I$7), CL31*$B$4, IF(AND(CL31&gt;0,CL31*$B$4+CS30&gt;$B$2*'SFV+BESS'!$I$9,CL31*$B$4&lt;'SFV+BESS'!$I$7),$B$2*'SFV+BESS'!$I$9-CS30,IF(AND(CL31&gt;0,CL31*$B$4+CS30&gt;$B$2*'SFV+BESS'!$I$9,CL31*$B$4&gt;'SFV+BESS'!$I$7,CS30&lt;$B$2*'SFV+BESS'!$I$9),$B$2*'SFV+BESS'!$I$9-CS30,IF(AND(CL31&gt;0,CL31*$B$4+CS30&lt;=$B$2*'SFV+BESS'!$I$9,CL31&gt;'SFV+BESS'!$I$7),'SFV+BESS'!$I$7,0))))</f>
        <v>0</v>
      </c>
      <c r="CN31" s="27">
        <f>IF(AND(CL31&lt;0,CS30+CL31/$B$5&gt;$H$2,-CL31/'Carga-Descarga Año'!$B$5&lt;'SFV+BESS'!$I$7),CL31/$B$5,IF(AND(CL31&lt;0,CS30+CL31/$B$5&gt;$H$2,-CL31/'Carga-Descarga Año'!$B$5&gt;'SFV+BESS'!$I$7),-'SFV+BESS'!$I$7,IF(AND(CL31&lt;0,CS30+CL31/$B$5&lt;$H$2),-MIN('SFV+BESS'!$I$7,CS30-$H$2),0)))</f>
        <v>0</v>
      </c>
      <c r="CO31" s="33"/>
      <c r="CP31" s="33">
        <f t="shared" si="64"/>
        <v>0</v>
      </c>
      <c r="CQ31" s="27">
        <f t="shared" si="23"/>
        <v>0</v>
      </c>
      <c r="CR31" s="27">
        <f t="shared" si="54"/>
        <v>0</v>
      </c>
      <c r="CS31" s="28">
        <f>IF((CS30+CM31+CN31)&gt;=$B$2*'SFV+BESS'!$I$9, $B$2*'SFV+BESS'!$I$9, (CS30+CM31+CN31))</f>
        <v>173.61249999999998</v>
      </c>
      <c r="CT31" s="110">
        <f t="shared" si="24"/>
        <v>0</v>
      </c>
      <c r="CY31" s="251"/>
      <c r="CZ31" s="48">
        <v>0.91666666666666696</v>
      </c>
      <c r="DA31" s="33">
        <f>Gen_Cons_Horario!AK27*(1-$E$3)^($E$4-1)</f>
        <v>0</v>
      </c>
      <c r="DB31" s="33">
        <f>Gen_Cons_Horario!B4401</f>
        <v>0</v>
      </c>
      <c r="DC31" s="34">
        <f t="shared" si="76"/>
        <v>0</v>
      </c>
      <c r="DD31" s="116">
        <f>IF(AND(DC31&gt;0,DC31*$B$4+DJ30&lt;=$B$2*'SFV+BESS'!$I$9,DC31&lt;'SFV+BESS'!$I$7), DC31*$B$4, IF(AND(DC31&gt;0,DC31*$B$4+DJ30&gt;$B$2*'SFV+BESS'!$I$9,DC31*$B$4&lt;'SFV+BESS'!$I$7),$B$2*'SFV+BESS'!$I$9-DJ30,IF(AND(DC31&gt;0,DC31*$B$4+DJ30&gt;$B$2*'SFV+BESS'!$I$9,DC31*$B$4&gt;'SFV+BESS'!$I$7,DJ30&lt;$B$2*'SFV+BESS'!$I$9),$B$2*'SFV+BESS'!$I$9-DJ30,IF(AND(DC31&gt;0,DC31*$B$4+DJ30&lt;=$B$2*'SFV+BESS'!$I$9,DC31&gt;'SFV+BESS'!$I$7),'SFV+BESS'!$I$7,0))))</f>
        <v>0</v>
      </c>
      <c r="DE31" s="27">
        <f>IF(AND(DC31&lt;0,DJ30+DC31/$B$5&gt;$H$2,-DC31/'Carga-Descarga Año'!$B$5&lt;'SFV+BESS'!$I$7),DC31/$B$5,IF(AND(DC31&lt;0,DJ30+DC31/$B$5&gt;$H$2,-DC31/'Carga-Descarga Año'!$B$5&gt;'SFV+BESS'!$I$7),-'SFV+BESS'!$I$7,IF(AND(DC31&lt;0,DJ30+DC31/$B$5&lt;$H$2),-MIN('SFV+BESS'!$I$7,DJ30-$H$2),0)))</f>
        <v>0</v>
      </c>
      <c r="DF31" s="33"/>
      <c r="DG31" s="33">
        <f t="shared" si="65"/>
        <v>0</v>
      </c>
      <c r="DH31" s="27">
        <f t="shared" si="27"/>
        <v>0</v>
      </c>
      <c r="DI31" s="27">
        <f t="shared" si="28"/>
        <v>0</v>
      </c>
      <c r="DJ31" s="28">
        <f>IF((DJ30+DD31+DE31)&gt;=$B$2*'SFV+BESS'!$I$9, $B$2*'SFV+BESS'!$I$9, (DJ30+DD31+DE31))</f>
        <v>173.61249999999998</v>
      </c>
      <c r="DK31" s="110">
        <f t="shared" si="29"/>
        <v>0</v>
      </c>
      <c r="DP31" s="251"/>
      <c r="DQ31" s="48">
        <v>0.91666666666666696</v>
      </c>
      <c r="DR31" s="33">
        <f>Gen_Cons_Horario!AL27*(1-$E$3)^($E$4-1)</f>
        <v>0</v>
      </c>
      <c r="DS31" s="33">
        <f>Gen_Cons_Horario!B5145</f>
        <v>0</v>
      </c>
      <c r="DT31" s="34">
        <f t="shared" si="77"/>
        <v>0</v>
      </c>
      <c r="DU31" s="116">
        <f>IF(AND(DT31&gt;0,DT31*$B$4+EA30&lt;=$B$2*'SFV+BESS'!$I$9,DT31&lt;'SFV+BESS'!$I$7), DT31*$B$4, IF(AND(DT31&gt;0,DT31*$B$4+EA30&gt;$B$2*'SFV+BESS'!$I$9,DT31*$B$4&lt;'SFV+BESS'!$I$7),$B$2*'SFV+BESS'!$I$9-EA30,IF(AND(DT31&gt;0,DT31*$B$4+EA30&gt;$B$2*'SFV+BESS'!$I$9,DT31*$B$4&gt;'SFV+BESS'!$I$7,EA30&lt;$B$2*'SFV+BESS'!$I$9),$B$2*'SFV+BESS'!$I$9-EA30,IF(AND(DT31&gt;0,DT31*$B$4+EA30&lt;=$B$2*'SFV+BESS'!$I$9,DT31&gt;'SFV+BESS'!$I$7),'SFV+BESS'!$I$7,0))))</f>
        <v>0</v>
      </c>
      <c r="DV31" s="27">
        <f>IF(AND(DT31&lt;0,EA30+DT31/$B$5&gt;$H$2,-DT31/'Carga-Descarga Año'!$B$5&lt;'SFV+BESS'!$I$7),DT31/$B$5,IF(AND(DT31&lt;0,EA30+DT31/$B$5&gt;$H$2,-DT31/'Carga-Descarga Año'!$B$5&gt;'SFV+BESS'!$I$7),-'SFV+BESS'!$I$7,IF(AND(DT31&lt;0,EA30+DT31/$B$5&lt;$H$2),-MIN('SFV+BESS'!$I$7,EA30-$H$2),0)))</f>
        <v>0</v>
      </c>
      <c r="DW31" s="33"/>
      <c r="DX31" s="33">
        <f t="shared" si="66"/>
        <v>0</v>
      </c>
      <c r="DY31" s="27">
        <f t="shared" si="32"/>
        <v>0</v>
      </c>
      <c r="DZ31" s="27">
        <f t="shared" si="55"/>
        <v>0</v>
      </c>
      <c r="EA31" s="28">
        <f>IF((EA30+DU31+DV31)&gt;=$B$2*'SFV+BESS'!$I$9, $B$2*'SFV+BESS'!$I$9, (EA30+DU31+DV31))</f>
        <v>173.61249999999998</v>
      </c>
      <c r="EB31" s="110">
        <f t="shared" si="33"/>
        <v>0</v>
      </c>
      <c r="EG31" s="251"/>
      <c r="EH31" s="48">
        <v>0.91666666666666696</v>
      </c>
      <c r="EI31" s="33">
        <f>Gen_Cons_Horario!AM27*(1-$E$3)^($E$4-1)</f>
        <v>0</v>
      </c>
      <c r="EJ31" s="33">
        <f>Gen_Cons_Horario!B5889</f>
        <v>0</v>
      </c>
      <c r="EK31" s="34">
        <f t="shared" si="78"/>
        <v>0</v>
      </c>
      <c r="EL31" s="116">
        <f>IF(AND(EK31&gt;0,EK31*$B$4+ER30&lt;=$B$2*'SFV+BESS'!$I$9,EK31&lt;'SFV+BESS'!$I$7), EK31*$B$4, IF(AND(EK31&gt;0,EK31*$B$4+ER30&gt;$B$2*'SFV+BESS'!$I$9,EK31*$B$4&lt;'SFV+BESS'!$I$7),$B$2*'SFV+BESS'!$I$9-ER30,IF(AND(EK31&gt;0,EK31*$B$4+ER30&gt;$B$2*'SFV+BESS'!$I$9,EK31*$B$4&gt;'SFV+BESS'!$I$7,ER30&lt;$B$2*'SFV+BESS'!$I$9),$B$2*'SFV+BESS'!$I$9-ER30,IF(AND(EK31&gt;0,EK31*$B$4+ER30&lt;=$B$2*'SFV+BESS'!$I$9,EK31&gt;'SFV+BESS'!$I$7),'SFV+BESS'!$I$7,0))))</f>
        <v>0</v>
      </c>
      <c r="EM31" s="27">
        <f>IF(AND(EK31&lt;0,ER30+EK31/$B$5&gt;$H$2,-EK31/'Carga-Descarga Año'!$B$5&lt;'SFV+BESS'!$I$7),EK31/$B$5,IF(AND(EK31&lt;0,ER30+EK31/$B$5&gt;$H$2,-EK31/'Carga-Descarga Año'!$B$5&gt;'SFV+BESS'!$I$7),-'SFV+BESS'!$I$7,IF(AND(EK31&lt;0,ER30+EK31/$B$5&lt;$H$2),-MIN('SFV+BESS'!$I$7,ER30-$H$2),0)))</f>
        <v>0</v>
      </c>
      <c r="EN31" s="33"/>
      <c r="EO31" s="33">
        <f t="shared" si="67"/>
        <v>0</v>
      </c>
      <c r="EP31" s="27">
        <f t="shared" si="36"/>
        <v>0</v>
      </c>
      <c r="EQ31" s="27">
        <f t="shared" si="56"/>
        <v>0</v>
      </c>
      <c r="ER31" s="28">
        <f>IF((ER30+EL31+EM31)&gt;=$B$2*'SFV+BESS'!$I$9, $B$2*'SFV+BESS'!$I$9, (ER30+EL31+EM31))</f>
        <v>173.61249999999998</v>
      </c>
      <c r="ES31" s="110">
        <f t="shared" si="37"/>
        <v>0</v>
      </c>
      <c r="EX31" s="251"/>
      <c r="EY31" s="48">
        <v>0.91666666666666696</v>
      </c>
      <c r="EZ31" s="33">
        <f>Gen_Cons_Horario!AN27*(1-$E$3)^($E$4-1)</f>
        <v>0</v>
      </c>
      <c r="FA31" s="33">
        <f>Gen_Cons_Horario!B6609</f>
        <v>0</v>
      </c>
      <c r="FB31" s="34">
        <f t="shared" si="79"/>
        <v>0</v>
      </c>
      <c r="FC31" s="116">
        <f>IF(AND(FB31&gt;0,FB31*$B$4+FI30&lt;=$B$2*'SFV+BESS'!$I$9,FB31&lt;'SFV+BESS'!$I$7), FB31*$B$4, IF(AND(FB31&gt;0,FB31*$B$4+FI30&gt;$B$2*'SFV+BESS'!$I$9,FB31*$B$4&lt;'SFV+BESS'!$I$7),$B$2*'SFV+BESS'!$I$9-FI30,IF(AND(FB31&gt;0,FB31*$B$4+FI30&gt;$B$2*'SFV+BESS'!$I$9,FB31*$B$4&gt;'SFV+BESS'!$I$7,FI30&lt;$B$2*'SFV+BESS'!$I$9),$B$2*'SFV+BESS'!$I$9-FI30,IF(AND(FB31&gt;0,FB31*$B$4+FI30&lt;=$B$2*'SFV+BESS'!$I$9,FB31&gt;'SFV+BESS'!$I$7),'SFV+BESS'!$I$7,0))))</f>
        <v>0</v>
      </c>
      <c r="FD31" s="27">
        <f>IF(AND(FB31&lt;0,FI30+FB31/$B$5&gt;$H$2,-FB31/'Carga-Descarga Año'!$B$5&lt;'SFV+BESS'!$I$7),FB31/$B$5,IF(AND(FB31&lt;0,FI30+FB31/$B$5&gt;$H$2,-FB31/'Carga-Descarga Año'!$B$5&gt;'SFV+BESS'!$I$7),-'SFV+BESS'!$I$7,IF(AND(FB31&lt;0,FI30+FB31/$B$5&lt;$H$2),-MIN('SFV+BESS'!$I$7,FI30-$H$2),0)))</f>
        <v>0</v>
      </c>
      <c r="FE31" s="33"/>
      <c r="FF31" s="33">
        <f t="shared" si="68"/>
        <v>0</v>
      </c>
      <c r="FG31" s="27">
        <f t="shared" si="40"/>
        <v>0</v>
      </c>
      <c r="FH31" s="27">
        <f t="shared" si="57"/>
        <v>0</v>
      </c>
      <c r="FI31" s="28">
        <f>IF((FI30+FC31+FD31)&gt;=$B$2*'SFV+BESS'!$I$9, $B$2*'SFV+BESS'!$I$9, (FI30+FC31+FD31))</f>
        <v>173.61249999999998</v>
      </c>
      <c r="FJ31" s="110">
        <f t="shared" si="41"/>
        <v>0</v>
      </c>
      <c r="FO31" s="251"/>
      <c r="FP31" s="48">
        <v>0.91666666666666696</v>
      </c>
      <c r="FQ31" s="33">
        <f>Gen_Cons_Horario!AO27*(1-$E$3)^($E$4-1)</f>
        <v>0</v>
      </c>
      <c r="FR31" s="33">
        <f>Gen_Cons_Horario!B7353</f>
        <v>0</v>
      </c>
      <c r="FS31" s="34">
        <f t="shared" si="80"/>
        <v>0</v>
      </c>
      <c r="FT31" s="116">
        <f>IF(AND(FS31&gt;0,FS31*$B$4+FZ30&lt;=$B$2*'SFV+BESS'!$I$9,FS31&lt;'SFV+BESS'!$I$7), FS31*$B$4, IF(AND(FS31&gt;0,FS31*$B$4+FZ30&gt;$B$2*'SFV+BESS'!$I$9,FS31*$B$4&lt;'SFV+BESS'!$I$7),$B$2*'SFV+BESS'!$I$9-FZ30,IF(AND(FS31&gt;0,FS31*$B$4+FZ30&gt;$B$2*'SFV+BESS'!$I$9,FS31*$B$4&gt;'SFV+BESS'!$I$7,FZ30&lt;$B$2*'SFV+BESS'!$I$9),$B$2*'SFV+BESS'!$I$9-FZ30,IF(AND(FS31&gt;0,FS31*$B$4+FZ30&lt;=$B$2*'SFV+BESS'!$I$9,FS31&gt;'SFV+BESS'!$I$7),'SFV+BESS'!$I$7,0))))</f>
        <v>0</v>
      </c>
      <c r="FU31" s="27">
        <f>IF(AND(FS31&lt;0,FZ30+FS31/$B$5&gt;$H$2,-FS31/'Carga-Descarga Año'!$B$5&lt;'SFV+BESS'!$I$7),FS31/$B$5,IF(AND(FS31&lt;0,FZ30+FS31/$B$5&gt;$H$2,-FS31/'Carga-Descarga Año'!$B$5&gt;'SFV+BESS'!$I$7),-'SFV+BESS'!$I$7,IF(AND(FS31&lt;0,FZ30+FS31/$B$5&lt;$H$2),-MIN('SFV+BESS'!$I$7,FZ30-$H$2),0)))</f>
        <v>0</v>
      </c>
      <c r="FV31" s="33"/>
      <c r="FW31" s="33">
        <f t="shared" si="69"/>
        <v>0</v>
      </c>
      <c r="FX31" s="27">
        <f t="shared" si="44"/>
        <v>0</v>
      </c>
      <c r="FY31" s="27">
        <f t="shared" si="58"/>
        <v>0</v>
      </c>
      <c r="FZ31" s="28">
        <f>IF((FZ30+FT31+FU31)&gt;=$B$2*'SFV+BESS'!$I$9, $B$2*'SFV+BESS'!$I$9, (FZ30+FT31+FU31))</f>
        <v>173.61249999999998</v>
      </c>
      <c r="GA31" s="110">
        <f t="shared" si="45"/>
        <v>0</v>
      </c>
      <c r="GF31" s="251"/>
      <c r="GG31" s="48">
        <v>0.91666666666666696</v>
      </c>
      <c r="GH31" s="33">
        <f>Gen_Cons_Horario!AP27*(1-$E$3)^($E$4-1)</f>
        <v>0</v>
      </c>
      <c r="GI31" s="33">
        <f>Gen_Cons_Horario!B8073</f>
        <v>0</v>
      </c>
      <c r="GJ31" s="34">
        <f t="shared" si="81"/>
        <v>0</v>
      </c>
      <c r="GK31" s="116">
        <f>IF(AND(GJ31&gt;0,GJ31*$B$4+GQ30&lt;=$B$2*'SFV+BESS'!$I$9,GJ31&lt;'SFV+BESS'!$I$7), GJ31*$B$4, IF(AND(GJ31&gt;0,GJ31*$B$4+GQ30&gt;$B$2*'SFV+BESS'!$I$9,GJ31*$B$4&lt;'SFV+BESS'!$I$7),$B$2*'SFV+BESS'!$I$9-GQ30,IF(AND(GJ31&gt;0,GJ31*$B$4+GQ30&gt;$B$2*'SFV+BESS'!$I$9,GJ31*$B$4&gt;'SFV+BESS'!$I$7,GQ30&lt;$B$2*'SFV+BESS'!$I$9),$B$2*'SFV+BESS'!$I$9-GQ30,IF(AND(GJ31&gt;0,GJ31*$B$4+GQ30&lt;=$B$2*'SFV+BESS'!$I$9,GJ31&gt;'SFV+BESS'!$I$7),'SFV+BESS'!$I$7,0))))</f>
        <v>0</v>
      </c>
      <c r="GL31" s="27">
        <f>IF(AND(GJ31&lt;0,GQ30+GJ31/$B$5&gt;$H$2,-GJ31/'Carga-Descarga Año'!$B$5&lt;'SFV+BESS'!$I$7),GJ31/$B$5,IF(AND(GJ31&lt;0,GQ30+GJ31/$B$5&gt;$H$2,-GJ31/'Carga-Descarga Año'!$B$5&gt;'SFV+BESS'!$I$7),-'SFV+BESS'!$I$7,IF(AND(GJ31&lt;0,GQ30+GJ31/$B$5&lt;$H$2),-MIN('SFV+BESS'!$I$7,GQ30-$H$2),0)))</f>
        <v>0</v>
      </c>
      <c r="GM31" s="33"/>
      <c r="GN31" s="33">
        <f t="shared" si="70"/>
        <v>0</v>
      </c>
      <c r="GO31" s="27">
        <f t="shared" si="48"/>
        <v>0</v>
      </c>
      <c r="GP31" s="27">
        <f t="shared" si="59"/>
        <v>0</v>
      </c>
      <c r="GQ31" s="28">
        <f>IF((GQ30+GK31+GL31)&gt;=$B$2*'SFV+BESS'!$I$9, $B$2*'SFV+BESS'!$I$9, (GQ30+GK31+GL31))</f>
        <v>173.61249999999998</v>
      </c>
      <c r="GR31" s="110">
        <f t="shared" si="49"/>
        <v>0</v>
      </c>
    </row>
    <row r="32" spans="1:202">
      <c r="A32" s="250"/>
      <c r="B32" s="48">
        <v>0.95833333333333304</v>
      </c>
      <c r="C32" s="118">
        <f>Gen_Cons_Horario!AE28*(1-$E$3)^($E$4-1)</f>
        <v>0</v>
      </c>
      <c r="D32" s="2">
        <f>Gen_Cons_Horario!B58</f>
        <v>0</v>
      </c>
      <c r="E32" s="29">
        <f t="shared" si="0"/>
        <v>0</v>
      </c>
      <c r="F32" s="116">
        <f>IF(AND(E32&gt;0,E32*$B$4+L31&lt;=$B$2*'SFV+BESS'!$I$9,E32&lt;'SFV+BESS'!$I$7), E32*$B$4, IF(AND(E32&gt;0,E32*$B$4+L31&gt;$B$2*'SFV+BESS'!$I$9,E32*$B$4&lt;'SFV+BESS'!$I$7),$B$2*'SFV+BESS'!$I$9-L31,IF(AND(E32&gt;0,E32*$B$4+L31&gt;$B$2*'SFV+BESS'!$I$9,E32*$B$4&gt;'SFV+BESS'!$I$7,L31&lt;$B$2*'SFV+BESS'!$I$9),$B$2*'SFV+BESS'!$I$9-L31,IF(AND(E32&gt;0,E32*$B$4+L31&lt;=$B$2*'SFV+BESS'!$I$9,E32&gt;'SFV+BESS'!$I$7),'SFV+BESS'!$I$7,0))))</f>
        <v>0</v>
      </c>
      <c r="G32" s="27">
        <f>IF(AND(E32&lt;0,L31+E32/$B$5&gt;$H$2,-E32/'Carga-Descarga Año'!$B$5&lt;'SFV+BESS'!$I$7),E32/$B$5,IF(AND(E32&lt;0,L31+E32/$B$5&gt;$H$2,-E32/'Carga-Descarga Año'!$B$5&gt;'SFV+BESS'!$I$7),-'SFV+BESS'!$I$7,IF(AND(E32&lt;0,L31+E32/$B$5&lt;$H$2),-MIN('SFV+BESS'!$I$7,L31-$H$2),0)))</f>
        <v>0</v>
      </c>
      <c r="H32" s="2"/>
      <c r="I32" s="2">
        <f t="shared" si="1"/>
        <v>0</v>
      </c>
      <c r="J32" s="27">
        <f t="shared" si="3"/>
        <v>0</v>
      </c>
      <c r="K32" s="27">
        <f t="shared" si="2"/>
        <v>0</v>
      </c>
      <c r="L32" s="28">
        <f>IF((L31+F32+G32)&gt;=$B$2*'SFV+BESS'!$I$9, $B$2*'SFV+BESS'!$I$9, (L31+F32+G32))</f>
        <v>129.54556294686557</v>
      </c>
      <c r="M32" s="110">
        <f t="shared" si="4"/>
        <v>0</v>
      </c>
      <c r="R32" s="251"/>
      <c r="S32" s="48">
        <v>0.95833333333333304</v>
      </c>
      <c r="T32" s="2">
        <f>Gen_Cons_Horario!AF28*(1-$E$3)^($E$4-1)</f>
        <v>0</v>
      </c>
      <c r="U32" s="2">
        <f>Gen_Cons_Horario!B802</f>
        <v>0</v>
      </c>
      <c r="V32" s="34">
        <f t="shared" si="71"/>
        <v>0</v>
      </c>
      <c r="W32" s="116">
        <f>IF(AND(V32&gt;0,V32*$B$4+AC31&lt;=$B$2*'SFV+BESS'!$I$9,V32&lt;'SFV+BESS'!$I$7), V32*$B$4, IF(AND(V32&gt;0,V32*$B$4+AC31&gt;$B$2*'SFV+BESS'!$I$9,V32*$B$4&lt;'SFV+BESS'!$I$7),$B$2*'SFV+BESS'!$I$9-AC31,IF(AND(V32&gt;0,V32*$B$4+AC31&gt;$B$2*'SFV+BESS'!$I$9,V32*$B$4&gt;'SFV+BESS'!$I$7,AC31&lt;$B$2*'SFV+BESS'!$I$9),$B$2*'SFV+BESS'!$I$9-AC31,IF(AND(V32&gt;0,V32*$B$4+AC31&lt;=$B$2*'SFV+BESS'!$I$9,V32&gt;'SFV+BESS'!$I$7),'SFV+BESS'!$I$7,0))))</f>
        <v>0</v>
      </c>
      <c r="X32" s="27">
        <f>IF(AND(V32&lt;0,AC31+V32/$B$5&gt;$H$2,-V32/'Carga-Descarga Año'!$B$5&lt;'SFV+BESS'!$I$7),V32/$B$5,IF(AND(V32&lt;0,AC31+V32/$B$5&gt;$H$2,-V32/'Carga-Descarga Año'!$B$5&gt;'SFV+BESS'!$I$7),-'SFV+BESS'!$I$7,IF(AND(V32&lt;0,AC31+V32/$B$5&lt;$H$2),-MIN('SFV+BESS'!$I$7,AC31-$H$2),0)))</f>
        <v>0</v>
      </c>
      <c r="Y32" s="33"/>
      <c r="Z32" s="33">
        <f t="shared" si="60"/>
        <v>0</v>
      </c>
      <c r="AA32" s="27">
        <f t="shared" si="7"/>
        <v>0</v>
      </c>
      <c r="AB32" s="27">
        <f t="shared" si="50"/>
        <v>0</v>
      </c>
      <c r="AC32" s="28">
        <f>IF((AC31+W32+X32)&gt;=$B$2*'SFV+BESS'!$I$9, $B$2*'SFV+BESS'!$I$9, (AC31+W32+X32))</f>
        <v>173.61249999999998</v>
      </c>
      <c r="AD32" s="110">
        <f t="shared" si="8"/>
        <v>0</v>
      </c>
      <c r="AI32" s="251"/>
      <c r="AJ32" s="48">
        <v>0.95833333333333304</v>
      </c>
      <c r="AK32" s="33">
        <f>Gen_Cons_Horario!AG28*(1-$E$3)^($E$4-1)</f>
        <v>0</v>
      </c>
      <c r="AL32" s="33">
        <f>Gen_Cons_Horario!B1474</f>
        <v>0</v>
      </c>
      <c r="AM32" s="34">
        <f t="shared" si="72"/>
        <v>0</v>
      </c>
      <c r="AN32" s="116">
        <f>IF(AND(AM32&gt;0,AM32*$B$4+AT31&lt;=$B$2*'SFV+BESS'!$I$9,AM32&lt;'SFV+BESS'!$I$7), AM32*$B$4, IF(AND(AM32&gt;0,AM32*$B$4+AT31&gt;$B$2*'SFV+BESS'!$I$9,AM32*$B$4&lt;'SFV+BESS'!$I$7),$B$2*'SFV+BESS'!$I$9-AT31,IF(AND(AM32&gt;0,AM32*$B$4+AT31&gt;$B$2*'SFV+BESS'!$I$9,AM32*$B$4&gt;'SFV+BESS'!$I$7,AT31&lt;$B$2*'SFV+BESS'!$I$9),$B$2*'SFV+BESS'!$I$9-AT31,IF(AND(AM32&gt;0,AM32*$B$4+AT31&lt;=$B$2*'SFV+BESS'!$I$9,AM32&gt;'SFV+BESS'!$I$7),'SFV+BESS'!$I$7,0))))</f>
        <v>0</v>
      </c>
      <c r="AO32" s="27">
        <f>IF(AND(AM32&lt;0,AT31+AM32/$B$5&gt;$H$2,-AM32/'Carga-Descarga Año'!$B$5&lt;'SFV+BESS'!$I$7),AM32/$B$5,IF(AND(AM32&lt;0,AT31+AM32/$B$5&gt;$H$2,-AM32/'Carga-Descarga Año'!$B$5&gt;'SFV+BESS'!$I$7),-'SFV+BESS'!$I$7,IF(AND(AM32&lt;0,AT31+AM32/$B$5&lt;$H$2),-MIN('SFV+BESS'!$I$7,AT31-$H$2),0)))</f>
        <v>0</v>
      </c>
      <c r="AP32" s="33"/>
      <c r="AQ32" s="33">
        <f t="shared" si="61"/>
        <v>0</v>
      </c>
      <c r="AR32" s="27">
        <f t="shared" si="11"/>
        <v>0</v>
      </c>
      <c r="AS32" s="27">
        <f t="shared" si="51"/>
        <v>0</v>
      </c>
      <c r="AT32" s="28">
        <f>IF((AT31+AN32+AO32)&gt;=$B$2*'SFV+BESS'!$I$9, $B$2*'SFV+BESS'!$I$9, (AT31+AN32+AO32))</f>
        <v>173.61249999999998</v>
      </c>
      <c r="AU32" s="110">
        <f t="shared" si="12"/>
        <v>0</v>
      </c>
      <c r="AZ32" s="251"/>
      <c r="BA32" s="48">
        <v>0.95833333333333304</v>
      </c>
      <c r="BB32" s="33">
        <f>Gen_Cons_Horario!AH28*(1-$E$3)^($E$4-1)</f>
        <v>0</v>
      </c>
      <c r="BC32" s="33">
        <f>Gen_Cons_Horario!B2218</f>
        <v>0</v>
      </c>
      <c r="BD32" s="34">
        <f t="shared" si="73"/>
        <v>0</v>
      </c>
      <c r="BE32" s="116">
        <f>IF(AND(BD32&gt;0,BD32*$B$4+BK31&lt;=$B$2*'SFV+BESS'!$I$9,BD32&lt;'SFV+BESS'!$I$7), BD32*$B$4, IF(AND(BD32&gt;0,BD32*$B$4+BK31&gt;$B$2*'SFV+BESS'!$I$9,BD32*$B$4&lt;'SFV+BESS'!$I$7),$B$2*'SFV+BESS'!$I$9-BK31,IF(AND(BD32&gt;0,BD32*$B$4+BK31&gt;$B$2*'SFV+BESS'!$I$9,BD32*$B$4&gt;'SFV+BESS'!$I$7,BK31&lt;$B$2*'SFV+BESS'!$I$9),$B$2*'SFV+BESS'!$I$9-BK31,IF(AND(BD32&gt;0,BD32*$B$4+BK31&lt;=$B$2*'SFV+BESS'!$I$9,BD32&gt;'SFV+BESS'!$I$7),'SFV+BESS'!$I$7,0))))</f>
        <v>0</v>
      </c>
      <c r="BF32" s="27">
        <f>IF(AND(BD32&lt;0,BK31+BD32/$B$5&gt;$H$2,-BD32/'Carga-Descarga Año'!$B$5&lt;'SFV+BESS'!$I$7),BD32/$B$5,IF(AND(BD32&lt;0,BK31+BD32/$B$5&gt;$H$2,-BD32/'Carga-Descarga Año'!$B$5&gt;'SFV+BESS'!$I$7),-'SFV+BESS'!$I$7,IF(AND(BD32&lt;0,BK31+BD32/$B$5&lt;$H$2),-MIN('SFV+BESS'!$I$7,BK31-$H$2),0)))</f>
        <v>0</v>
      </c>
      <c r="BG32" s="33"/>
      <c r="BH32" s="33">
        <f t="shared" si="62"/>
        <v>0</v>
      </c>
      <c r="BI32" s="27">
        <f t="shared" si="15"/>
        <v>0</v>
      </c>
      <c r="BJ32" s="27">
        <f t="shared" si="52"/>
        <v>0</v>
      </c>
      <c r="BK32" s="28">
        <f>IF((BK31+BE32+BF32)&gt;=$B$2*'SFV+BESS'!$I$9, $B$2*'SFV+BESS'!$I$9, (BK31+BE32+BF32))</f>
        <v>173.61249999999998</v>
      </c>
      <c r="BL32" s="110">
        <f t="shared" si="16"/>
        <v>0</v>
      </c>
      <c r="BQ32" s="251"/>
      <c r="BR32" s="48">
        <v>0.95833333333333304</v>
      </c>
      <c r="BS32" s="33">
        <f>Gen_Cons_Horario!AI28*(1-$E$3)^($E$4-1)</f>
        <v>0</v>
      </c>
      <c r="BT32" s="33">
        <f>Gen_Cons_Horario!B2938</f>
        <v>0</v>
      </c>
      <c r="BU32" s="34">
        <f t="shared" si="74"/>
        <v>0</v>
      </c>
      <c r="BV32" s="116">
        <f>IF(AND(BU32&gt;0,BU32*$B$4+CB31&lt;=$B$2*'SFV+BESS'!$I$9,BU32&lt;'SFV+BESS'!$I$7), BU32*$B$4, IF(AND(BU32&gt;0,BU32*$B$4+CB31&gt;$B$2*'SFV+BESS'!$I$9,BU32*$B$4&lt;'SFV+BESS'!$I$7),$B$2*'SFV+BESS'!$I$9-CB31,IF(AND(BU32&gt;0,BU32*$B$4+CB31&gt;$B$2*'SFV+BESS'!$I$9,BU32*$B$4&gt;'SFV+BESS'!$I$7,CB31&lt;$B$2*'SFV+BESS'!$I$9),$B$2*'SFV+BESS'!$I$9-CB31,IF(AND(BU32&gt;0,BU32*$B$4+CB31&lt;=$B$2*'SFV+BESS'!$I$9,BU32&gt;'SFV+BESS'!$I$7),'SFV+BESS'!$I$7,0))))</f>
        <v>0</v>
      </c>
      <c r="BW32" s="27">
        <f>IF(AND(BU32&lt;0,CB31+BU32/$B$5&gt;$H$2,-BU32/'Carga-Descarga Año'!$B$5&lt;'SFV+BESS'!$I$7),BU32/$B$5,IF(AND(BU32&lt;0,CB31+BU32/$B$5&gt;$H$2,-BU32/'Carga-Descarga Año'!$B$5&gt;'SFV+BESS'!$I$7),-'SFV+BESS'!$I$7,IF(AND(BU32&lt;0,CB31+BU32/$B$5&lt;$H$2),-MIN('SFV+BESS'!$I$7,CB31-$H$2),0)))</f>
        <v>0</v>
      </c>
      <c r="BX32" s="33"/>
      <c r="BY32" s="33">
        <f t="shared" si="63"/>
        <v>0</v>
      </c>
      <c r="BZ32" s="27">
        <f t="shared" si="18"/>
        <v>0</v>
      </c>
      <c r="CA32" s="27">
        <f t="shared" si="19"/>
        <v>0</v>
      </c>
      <c r="CB32" s="28">
        <f>IF((CB31+BV32+BW32)&gt;=$B$2*'SFV+BESS'!$I$9, $B$2*'SFV+BESS'!$I$9, (CB31+BV32+BW32))</f>
        <v>173.61249999999998</v>
      </c>
      <c r="CC32" s="110">
        <f t="shared" si="20"/>
        <v>0</v>
      </c>
      <c r="CH32" s="251"/>
      <c r="CI32" s="48">
        <v>0.95833333333333304</v>
      </c>
      <c r="CJ32" s="220">
        <f>Gen_Cons_Horario!AJ28*(1-$E$3)^($E$4-1)</f>
        <v>0</v>
      </c>
      <c r="CK32" s="33">
        <f>Gen_Cons_Horario!B3682</f>
        <v>0</v>
      </c>
      <c r="CL32" s="34">
        <f t="shared" si="75"/>
        <v>0</v>
      </c>
      <c r="CM32" s="116">
        <f>IF(AND(CL32&gt;0,CL32*$B$4+CS31&lt;=$B$2*'SFV+BESS'!$I$9,CL32&lt;'SFV+BESS'!$I$7), CL32*$B$4, IF(AND(CL32&gt;0,CL32*$B$4+CS31&gt;$B$2*'SFV+BESS'!$I$9,CL32*$B$4&lt;'SFV+BESS'!$I$7),$B$2*'SFV+BESS'!$I$9-CS31,IF(AND(CL32&gt;0,CL32*$B$4+CS31&gt;$B$2*'SFV+BESS'!$I$9,CL32*$B$4&gt;'SFV+BESS'!$I$7,CS31&lt;$B$2*'SFV+BESS'!$I$9),$B$2*'SFV+BESS'!$I$9-CS31,IF(AND(CL32&gt;0,CL32*$B$4+CS31&lt;=$B$2*'SFV+BESS'!$I$9,CL32&gt;'SFV+BESS'!$I$7),'SFV+BESS'!$I$7,0))))</f>
        <v>0</v>
      </c>
      <c r="CN32" s="27">
        <f>IF(AND(CL32&lt;0,CS31+CL32/$B$5&gt;$H$2,-CL32/'Carga-Descarga Año'!$B$5&lt;'SFV+BESS'!$I$7),CL32/$B$5,IF(AND(CL32&lt;0,CS31+CL32/$B$5&gt;$H$2,-CL32/'Carga-Descarga Año'!$B$5&gt;'SFV+BESS'!$I$7),-'SFV+BESS'!$I$7,IF(AND(CL32&lt;0,CS31+CL32/$B$5&lt;$H$2),-MIN('SFV+BESS'!$I$7,CS31-$H$2),0)))</f>
        <v>0</v>
      </c>
      <c r="CO32" s="33"/>
      <c r="CP32" s="33">
        <f t="shared" si="64"/>
        <v>0</v>
      </c>
      <c r="CQ32" s="27">
        <f t="shared" si="23"/>
        <v>0</v>
      </c>
      <c r="CR32" s="27">
        <f t="shared" si="54"/>
        <v>0</v>
      </c>
      <c r="CS32" s="28">
        <f>IF((CS31+CM32+CN32)&gt;=$B$2*'SFV+BESS'!$I$9, $B$2*'SFV+BESS'!$I$9, (CS31+CM32+CN32))</f>
        <v>173.61249999999998</v>
      </c>
      <c r="CT32" s="110">
        <f t="shared" si="24"/>
        <v>0</v>
      </c>
      <c r="CY32" s="251"/>
      <c r="CZ32" s="48">
        <v>0.95833333333333304</v>
      </c>
      <c r="DA32" s="33">
        <f>Gen_Cons_Horario!AK28*(1-$E$3)^($E$4-1)</f>
        <v>0</v>
      </c>
      <c r="DB32" s="33">
        <f>Gen_Cons_Horario!B4402</f>
        <v>0</v>
      </c>
      <c r="DC32" s="34">
        <f t="shared" si="76"/>
        <v>0</v>
      </c>
      <c r="DD32" s="116">
        <f>IF(AND(DC32&gt;0,DC32*$B$4+DJ31&lt;=$B$2*'SFV+BESS'!$I$9,DC32&lt;'SFV+BESS'!$I$7), DC32*$B$4, IF(AND(DC32&gt;0,DC32*$B$4+DJ31&gt;$B$2*'SFV+BESS'!$I$9,DC32*$B$4&lt;'SFV+BESS'!$I$7),$B$2*'SFV+BESS'!$I$9-DJ31,IF(AND(DC32&gt;0,DC32*$B$4+DJ31&gt;$B$2*'SFV+BESS'!$I$9,DC32*$B$4&gt;'SFV+BESS'!$I$7,DJ31&lt;$B$2*'SFV+BESS'!$I$9),$B$2*'SFV+BESS'!$I$9-DJ31,IF(AND(DC32&gt;0,DC32*$B$4+DJ31&lt;=$B$2*'SFV+BESS'!$I$9,DC32&gt;'SFV+BESS'!$I$7),'SFV+BESS'!$I$7,0))))</f>
        <v>0</v>
      </c>
      <c r="DE32" s="27">
        <f>IF(AND(DC32&lt;0,DJ31+DC32/$B$5&gt;$H$2,-DC32/'Carga-Descarga Año'!$B$5&lt;'SFV+BESS'!$I$7),DC32/$B$5,IF(AND(DC32&lt;0,DJ31+DC32/$B$5&gt;$H$2,-DC32/'Carga-Descarga Año'!$B$5&gt;'SFV+BESS'!$I$7),-'SFV+BESS'!$I$7,IF(AND(DC32&lt;0,DJ31+DC32/$B$5&lt;$H$2),-MIN('SFV+BESS'!$I$7,DJ31-$H$2),0)))</f>
        <v>0</v>
      </c>
      <c r="DF32" s="33"/>
      <c r="DG32" s="33">
        <f t="shared" si="65"/>
        <v>0</v>
      </c>
      <c r="DH32" s="27">
        <f t="shared" si="27"/>
        <v>0</v>
      </c>
      <c r="DI32" s="27">
        <f t="shared" si="28"/>
        <v>0</v>
      </c>
      <c r="DJ32" s="28">
        <f>IF((DJ31+DD32+DE32)&gt;=$B$2*'SFV+BESS'!$I$9, $B$2*'SFV+BESS'!$I$9, (DJ31+DD32+DE32))</f>
        <v>173.61249999999998</v>
      </c>
      <c r="DK32" s="110">
        <f t="shared" si="29"/>
        <v>0</v>
      </c>
      <c r="DP32" s="251"/>
      <c r="DQ32" s="48">
        <v>0.95833333333333304</v>
      </c>
      <c r="DR32" s="33">
        <f>Gen_Cons_Horario!AL28*(1-$E$3)^($E$4-1)</f>
        <v>0</v>
      </c>
      <c r="DS32" s="33">
        <f>Gen_Cons_Horario!B5146</f>
        <v>0</v>
      </c>
      <c r="DT32" s="34">
        <f t="shared" si="77"/>
        <v>0</v>
      </c>
      <c r="DU32" s="116">
        <f>IF(AND(DT32&gt;0,DT32*$B$4+EA31&lt;=$B$2*'SFV+BESS'!$I$9,DT32&lt;'SFV+BESS'!$I$7), DT32*$B$4, IF(AND(DT32&gt;0,DT32*$B$4+EA31&gt;$B$2*'SFV+BESS'!$I$9,DT32*$B$4&lt;'SFV+BESS'!$I$7),$B$2*'SFV+BESS'!$I$9-EA31,IF(AND(DT32&gt;0,DT32*$B$4+EA31&gt;$B$2*'SFV+BESS'!$I$9,DT32*$B$4&gt;'SFV+BESS'!$I$7,EA31&lt;$B$2*'SFV+BESS'!$I$9),$B$2*'SFV+BESS'!$I$9-EA31,IF(AND(DT32&gt;0,DT32*$B$4+EA31&lt;=$B$2*'SFV+BESS'!$I$9,DT32&gt;'SFV+BESS'!$I$7),'SFV+BESS'!$I$7,0))))</f>
        <v>0</v>
      </c>
      <c r="DV32" s="27">
        <f>IF(AND(DT32&lt;0,EA31+DT32/$B$5&gt;$H$2,-DT32/'Carga-Descarga Año'!$B$5&lt;'SFV+BESS'!$I$7),DT32/$B$5,IF(AND(DT32&lt;0,EA31+DT32/$B$5&gt;$H$2,-DT32/'Carga-Descarga Año'!$B$5&gt;'SFV+BESS'!$I$7),-'SFV+BESS'!$I$7,IF(AND(DT32&lt;0,EA31+DT32/$B$5&lt;$H$2),-MIN('SFV+BESS'!$I$7,EA31-$H$2),0)))</f>
        <v>0</v>
      </c>
      <c r="DW32" s="33"/>
      <c r="DX32" s="33">
        <f t="shared" si="66"/>
        <v>0</v>
      </c>
      <c r="DY32" s="27">
        <f t="shared" si="32"/>
        <v>0</v>
      </c>
      <c r="DZ32" s="27">
        <f t="shared" si="55"/>
        <v>0</v>
      </c>
      <c r="EA32" s="28">
        <f>IF((EA31+DU32+DV32)&gt;=$B$2*'SFV+BESS'!$I$9, $B$2*'SFV+BESS'!$I$9, (EA31+DU32+DV32))</f>
        <v>173.61249999999998</v>
      </c>
      <c r="EB32" s="110">
        <f t="shared" si="33"/>
        <v>0</v>
      </c>
      <c r="EG32" s="251"/>
      <c r="EH32" s="48">
        <v>0.95833333333333304</v>
      </c>
      <c r="EI32" s="33">
        <f>Gen_Cons_Horario!AM28*(1-$E$3)^($E$4-1)</f>
        <v>0</v>
      </c>
      <c r="EJ32" s="33">
        <f>Gen_Cons_Horario!B5890</f>
        <v>0</v>
      </c>
      <c r="EK32" s="34">
        <f t="shared" si="78"/>
        <v>0</v>
      </c>
      <c r="EL32" s="116">
        <f>IF(AND(EK32&gt;0,EK32*$B$4+ER31&lt;=$B$2*'SFV+BESS'!$I$9,EK32&lt;'SFV+BESS'!$I$7), EK32*$B$4, IF(AND(EK32&gt;0,EK32*$B$4+ER31&gt;$B$2*'SFV+BESS'!$I$9,EK32*$B$4&lt;'SFV+BESS'!$I$7),$B$2*'SFV+BESS'!$I$9-ER31,IF(AND(EK32&gt;0,EK32*$B$4+ER31&gt;$B$2*'SFV+BESS'!$I$9,EK32*$B$4&gt;'SFV+BESS'!$I$7,ER31&lt;$B$2*'SFV+BESS'!$I$9),$B$2*'SFV+BESS'!$I$9-ER31,IF(AND(EK32&gt;0,EK32*$B$4+ER31&lt;=$B$2*'SFV+BESS'!$I$9,EK32&gt;'SFV+BESS'!$I$7),'SFV+BESS'!$I$7,0))))</f>
        <v>0</v>
      </c>
      <c r="EM32" s="27">
        <f>IF(AND(EK32&lt;0,ER31+EK32/$B$5&gt;$H$2,-EK32/'Carga-Descarga Año'!$B$5&lt;'SFV+BESS'!$I$7),EK32/$B$5,IF(AND(EK32&lt;0,ER31+EK32/$B$5&gt;$H$2,-EK32/'Carga-Descarga Año'!$B$5&gt;'SFV+BESS'!$I$7),-'SFV+BESS'!$I$7,IF(AND(EK32&lt;0,ER31+EK32/$B$5&lt;$H$2),-MIN('SFV+BESS'!$I$7,ER31-$H$2),0)))</f>
        <v>0</v>
      </c>
      <c r="EN32" s="33"/>
      <c r="EO32" s="33">
        <f t="shared" si="67"/>
        <v>0</v>
      </c>
      <c r="EP32" s="27">
        <f t="shared" si="36"/>
        <v>0</v>
      </c>
      <c r="EQ32" s="27">
        <f t="shared" si="56"/>
        <v>0</v>
      </c>
      <c r="ER32" s="28">
        <f>IF((ER31+EL32+EM32)&gt;=$B$2*'SFV+BESS'!$I$9, $B$2*'SFV+BESS'!$I$9, (ER31+EL32+EM32))</f>
        <v>173.61249999999998</v>
      </c>
      <c r="ES32" s="110">
        <f t="shared" si="37"/>
        <v>0</v>
      </c>
      <c r="EX32" s="251"/>
      <c r="EY32" s="48">
        <v>0.95833333333333304</v>
      </c>
      <c r="EZ32" s="33">
        <f>Gen_Cons_Horario!AN28*(1-$E$3)^($E$4-1)</f>
        <v>0</v>
      </c>
      <c r="FA32" s="33">
        <f>Gen_Cons_Horario!B6610</f>
        <v>0</v>
      </c>
      <c r="FB32" s="34">
        <f t="shared" si="79"/>
        <v>0</v>
      </c>
      <c r="FC32" s="116">
        <f>IF(AND(FB32&gt;0,FB32*$B$4+FI31&lt;=$B$2*'SFV+BESS'!$I$9,FB32&lt;'SFV+BESS'!$I$7), FB32*$B$4, IF(AND(FB32&gt;0,FB32*$B$4+FI31&gt;$B$2*'SFV+BESS'!$I$9,FB32*$B$4&lt;'SFV+BESS'!$I$7),$B$2*'SFV+BESS'!$I$9-FI31,IF(AND(FB32&gt;0,FB32*$B$4+FI31&gt;$B$2*'SFV+BESS'!$I$9,FB32*$B$4&gt;'SFV+BESS'!$I$7,FI31&lt;$B$2*'SFV+BESS'!$I$9),$B$2*'SFV+BESS'!$I$9-FI31,IF(AND(FB32&gt;0,FB32*$B$4+FI31&lt;=$B$2*'SFV+BESS'!$I$9,FB32&gt;'SFV+BESS'!$I$7),'SFV+BESS'!$I$7,0))))</f>
        <v>0</v>
      </c>
      <c r="FD32" s="27">
        <f>IF(AND(FB32&lt;0,FI31+FB32/$B$5&gt;$H$2,-FB32/'Carga-Descarga Año'!$B$5&lt;'SFV+BESS'!$I$7),FB32/$B$5,IF(AND(FB32&lt;0,FI31+FB32/$B$5&gt;$H$2,-FB32/'Carga-Descarga Año'!$B$5&gt;'SFV+BESS'!$I$7),-'SFV+BESS'!$I$7,IF(AND(FB32&lt;0,FI31+FB32/$B$5&lt;$H$2),-MIN('SFV+BESS'!$I$7,FI31-$H$2),0)))</f>
        <v>0</v>
      </c>
      <c r="FE32" s="33"/>
      <c r="FF32" s="33">
        <f t="shared" si="68"/>
        <v>0</v>
      </c>
      <c r="FG32" s="27">
        <f t="shared" si="40"/>
        <v>0</v>
      </c>
      <c r="FH32" s="27">
        <f t="shared" si="57"/>
        <v>0</v>
      </c>
      <c r="FI32" s="28">
        <f>IF((FI31+FC32+FD32)&gt;=$B$2*'SFV+BESS'!$I$9, $B$2*'SFV+BESS'!$I$9, (FI31+FC32+FD32))</f>
        <v>173.61249999999998</v>
      </c>
      <c r="FJ32" s="110">
        <f t="shared" si="41"/>
        <v>0</v>
      </c>
      <c r="FO32" s="251"/>
      <c r="FP32" s="48">
        <v>0.95833333333333304</v>
      </c>
      <c r="FQ32" s="33">
        <f>Gen_Cons_Horario!AO28*(1-$E$3)^($E$4-1)</f>
        <v>0</v>
      </c>
      <c r="FR32" s="33">
        <f>Gen_Cons_Horario!B7354</f>
        <v>0</v>
      </c>
      <c r="FS32" s="34">
        <f t="shared" si="80"/>
        <v>0</v>
      </c>
      <c r="FT32" s="116">
        <f>IF(AND(FS32&gt;0,FS32*$B$4+FZ31&lt;=$B$2*'SFV+BESS'!$I$9,FS32&lt;'SFV+BESS'!$I$7), FS32*$B$4, IF(AND(FS32&gt;0,FS32*$B$4+FZ31&gt;$B$2*'SFV+BESS'!$I$9,FS32*$B$4&lt;'SFV+BESS'!$I$7),$B$2*'SFV+BESS'!$I$9-FZ31,IF(AND(FS32&gt;0,FS32*$B$4+FZ31&gt;$B$2*'SFV+BESS'!$I$9,FS32*$B$4&gt;'SFV+BESS'!$I$7,FZ31&lt;$B$2*'SFV+BESS'!$I$9),$B$2*'SFV+BESS'!$I$9-FZ31,IF(AND(FS32&gt;0,FS32*$B$4+FZ31&lt;=$B$2*'SFV+BESS'!$I$9,FS32&gt;'SFV+BESS'!$I$7),'SFV+BESS'!$I$7,0))))</f>
        <v>0</v>
      </c>
      <c r="FU32" s="27">
        <f>IF(AND(FS32&lt;0,FZ31+FS32/$B$5&gt;$H$2,-FS32/'Carga-Descarga Año'!$B$5&lt;'SFV+BESS'!$I$7),FS32/$B$5,IF(AND(FS32&lt;0,FZ31+FS32/$B$5&gt;$H$2,-FS32/'Carga-Descarga Año'!$B$5&gt;'SFV+BESS'!$I$7),-'SFV+BESS'!$I$7,IF(AND(FS32&lt;0,FZ31+FS32/$B$5&lt;$H$2),-MIN('SFV+BESS'!$I$7,FZ31-$H$2),0)))</f>
        <v>0</v>
      </c>
      <c r="FV32" s="33"/>
      <c r="FW32" s="33">
        <f t="shared" si="69"/>
        <v>0</v>
      </c>
      <c r="FX32" s="27">
        <f t="shared" si="44"/>
        <v>0</v>
      </c>
      <c r="FY32" s="27">
        <f t="shared" si="58"/>
        <v>0</v>
      </c>
      <c r="FZ32" s="28">
        <f>IF((FZ31+FT32+FU32)&gt;=$B$2*'SFV+BESS'!$I$9, $B$2*'SFV+BESS'!$I$9, (FZ31+FT32+FU32))</f>
        <v>173.61249999999998</v>
      </c>
      <c r="GA32" s="110">
        <f t="shared" si="45"/>
        <v>0</v>
      </c>
      <c r="GF32" s="251"/>
      <c r="GG32" s="48">
        <v>0.95833333333333304</v>
      </c>
      <c r="GH32" s="33">
        <f>Gen_Cons_Horario!AP28*(1-$E$3)^($E$4-1)</f>
        <v>0</v>
      </c>
      <c r="GI32" s="33">
        <f>Gen_Cons_Horario!B8074</f>
        <v>0</v>
      </c>
      <c r="GJ32" s="34">
        <f t="shared" si="81"/>
        <v>0</v>
      </c>
      <c r="GK32" s="116">
        <f>IF(AND(GJ32&gt;0,GJ32*$B$4+GQ31&lt;=$B$2*'SFV+BESS'!$I$9,GJ32&lt;'SFV+BESS'!$I$7), GJ32*$B$4, IF(AND(GJ32&gt;0,GJ32*$B$4+GQ31&gt;$B$2*'SFV+BESS'!$I$9,GJ32*$B$4&lt;'SFV+BESS'!$I$7),$B$2*'SFV+BESS'!$I$9-GQ31,IF(AND(GJ32&gt;0,GJ32*$B$4+GQ31&gt;$B$2*'SFV+BESS'!$I$9,GJ32*$B$4&gt;'SFV+BESS'!$I$7,GQ31&lt;$B$2*'SFV+BESS'!$I$9),$B$2*'SFV+BESS'!$I$9-GQ31,IF(AND(GJ32&gt;0,GJ32*$B$4+GQ31&lt;=$B$2*'SFV+BESS'!$I$9,GJ32&gt;'SFV+BESS'!$I$7),'SFV+BESS'!$I$7,0))))</f>
        <v>0</v>
      </c>
      <c r="GL32" s="27">
        <f>IF(AND(GJ32&lt;0,GQ31+GJ32/$B$5&gt;$H$2,-GJ32/'Carga-Descarga Año'!$B$5&lt;'SFV+BESS'!$I$7),GJ32/$B$5,IF(AND(GJ32&lt;0,GQ31+GJ32/$B$5&gt;$H$2,-GJ32/'Carga-Descarga Año'!$B$5&gt;'SFV+BESS'!$I$7),-'SFV+BESS'!$I$7,IF(AND(GJ32&lt;0,GQ31+GJ32/$B$5&lt;$H$2),-MIN('SFV+BESS'!$I$7,GQ31-$H$2),0)))</f>
        <v>0</v>
      </c>
      <c r="GM32" s="33"/>
      <c r="GN32" s="33">
        <f t="shared" si="70"/>
        <v>0</v>
      </c>
      <c r="GO32" s="27">
        <f t="shared" si="48"/>
        <v>0</v>
      </c>
      <c r="GP32" s="27">
        <f t="shared" si="59"/>
        <v>0</v>
      </c>
      <c r="GQ32" s="28">
        <f>IF((GQ31+GK32+GL32)&gt;=$B$2*'SFV+BESS'!$I$9, $B$2*'SFV+BESS'!$I$9, (GQ31+GK32+GL32))</f>
        <v>173.61249999999998</v>
      </c>
      <c r="GR32" s="110">
        <f t="shared" si="49"/>
        <v>0</v>
      </c>
    </row>
    <row r="33" spans="1:200">
      <c r="A33" s="248">
        <v>2</v>
      </c>
      <c r="B33" s="41">
        <v>0</v>
      </c>
      <c r="C33" s="38">
        <f t="shared" ref="C33:C96" si="82">C9</f>
        <v>0</v>
      </c>
      <c r="D33" s="2">
        <f>Gen_Cons_Horario!B59</f>
        <v>0</v>
      </c>
      <c r="E33" s="30">
        <f t="shared" si="0"/>
        <v>0</v>
      </c>
      <c r="F33" s="116">
        <f>IF(AND(E33&gt;0,E33*$B$4+L32&lt;=$B$2*'SFV+BESS'!$I$9,E33&lt;'SFV+BESS'!$I$7), E33*$B$4, IF(AND(E33&gt;0,E33*$B$4+L32&gt;$B$2*'SFV+BESS'!$I$9,E33*$B$4&lt;'SFV+BESS'!$I$7),$B$2*'SFV+BESS'!$I$9-L32,IF(AND(E33&gt;0,E33*$B$4+L32&gt;$B$2*'SFV+BESS'!$I$9,E33*$B$4&gt;'SFV+BESS'!$I$7,L32&lt;$B$2*'SFV+BESS'!$I$9),$B$2*'SFV+BESS'!$I$9-L32,IF(AND(E33&gt;0,E33*$B$4+L32&lt;=$B$2*'SFV+BESS'!$I$9,E33&gt;'SFV+BESS'!$I$7),'SFV+BESS'!$I$7,0))))</f>
        <v>0</v>
      </c>
      <c r="G33" s="27">
        <f>IF(AND(E33&lt;0,L32+E33/$B$5&gt;$H$2,-E33/'Carga-Descarga Año'!$B$5&lt;'SFV+BESS'!$I$7),E33/$B$5,IF(AND(E33&lt;0,L32+E33/$B$5&gt;$H$2,-E33/'Carga-Descarga Año'!$B$5&gt;'SFV+BESS'!$I$7),-'SFV+BESS'!$I$7,IF(AND(E33&lt;0,L32+E33/$B$5&lt;$H$2),-MIN('SFV+BESS'!$I$7,L32-$H$2),0)))</f>
        <v>0</v>
      </c>
      <c r="H33" s="38"/>
      <c r="I33" s="38">
        <f t="shared" si="1"/>
        <v>0</v>
      </c>
      <c r="J33" s="27">
        <f t="shared" si="3"/>
        <v>0</v>
      </c>
      <c r="K33" s="27">
        <f t="shared" si="2"/>
        <v>0</v>
      </c>
      <c r="L33" s="28">
        <f>IF((L32+F33+G33)&gt;=$B$2*'SFV+BESS'!$I$9, $B$2*'SFV+BESS'!$I$9, (L32+F33+G33))</f>
        <v>129.54556294686557</v>
      </c>
      <c r="M33" s="110">
        <f t="shared" si="4"/>
        <v>0</v>
      </c>
      <c r="O33" s="143"/>
      <c r="R33" s="251">
        <v>2</v>
      </c>
      <c r="S33" s="41">
        <v>0</v>
      </c>
      <c r="T33" s="2">
        <f>T9</f>
        <v>0</v>
      </c>
      <c r="U33" s="2">
        <f>Gen_Cons_Horario!B803</f>
        <v>0</v>
      </c>
      <c r="V33" s="34">
        <f t="shared" si="71"/>
        <v>0</v>
      </c>
      <c r="W33" s="116">
        <f>IF(AND(V33&gt;0,V33*$B$4+AC32&lt;=$B$2*'SFV+BESS'!$I$9,V33&lt;'SFV+BESS'!$I$7), V33*$B$4, IF(AND(V33&gt;0,V33*$B$4+AC32&gt;$B$2*'SFV+BESS'!$I$9,V33*$B$4&lt;'SFV+BESS'!$I$7),$B$2*'SFV+BESS'!$I$9-AC32,IF(AND(V33&gt;0,V33*$B$4+AC32&gt;$B$2*'SFV+BESS'!$I$9,V33*$B$4&gt;'SFV+BESS'!$I$7,AC32&lt;$B$2*'SFV+BESS'!$I$9),$B$2*'SFV+BESS'!$I$9-AC32,IF(AND(V33&gt;0,V33*$B$4+AC32&lt;=$B$2*'SFV+BESS'!$I$9,V33&gt;'SFV+BESS'!$I$7),'SFV+BESS'!$I$7,0))))</f>
        <v>0</v>
      </c>
      <c r="X33" s="27">
        <f>IF(AND(V33&lt;0,AC32+V33/$B$5&gt;$H$2,-V33/'Carga-Descarga Año'!$B$5&lt;'SFV+BESS'!$I$7),V33/$B$5,IF(AND(V33&lt;0,AC32+V33/$B$5&gt;$H$2,-V33/'Carga-Descarga Año'!$B$5&gt;'SFV+BESS'!$I$7),-'SFV+BESS'!$I$7,IF(AND(V33&lt;0,AC32+V33/$B$5&lt;$H$2),-MIN('SFV+BESS'!$I$7,AC32-$H$2),0)))</f>
        <v>0</v>
      </c>
      <c r="Y33" s="33"/>
      <c r="Z33" s="33">
        <f t="shared" si="60"/>
        <v>0</v>
      </c>
      <c r="AA33" s="27">
        <f t="shared" si="7"/>
        <v>0</v>
      </c>
      <c r="AB33" s="27">
        <f t="shared" si="50"/>
        <v>0</v>
      </c>
      <c r="AC33" s="28">
        <f>IF((AC32+W33+X33)&gt;=$B$2*'SFV+BESS'!$I$9, $B$2*'SFV+BESS'!$I$9, (AC32+W33+X33))</f>
        <v>173.61249999999998</v>
      </c>
      <c r="AD33" s="110">
        <f t="shared" si="8"/>
        <v>0</v>
      </c>
      <c r="AI33" s="251">
        <v>2</v>
      </c>
      <c r="AJ33" s="41">
        <v>0</v>
      </c>
      <c r="AK33" s="52">
        <f>AK9</f>
        <v>0</v>
      </c>
      <c r="AL33" s="33">
        <f>Gen_Cons_Horario!B1475</f>
        <v>0</v>
      </c>
      <c r="AM33" s="34">
        <f t="shared" si="72"/>
        <v>0</v>
      </c>
      <c r="AN33" s="116">
        <f>IF(AND(AM33&gt;0,AM33*$B$4+AT32&lt;=$B$2*'SFV+BESS'!$I$9,AM33&lt;'SFV+BESS'!$I$7), AM33*$B$4, IF(AND(AM33&gt;0,AM33*$B$4+AT32&gt;$B$2*'SFV+BESS'!$I$9,AM33*$B$4&lt;'SFV+BESS'!$I$7),$B$2*'SFV+BESS'!$I$9-AT32,IF(AND(AM33&gt;0,AM33*$B$4+AT32&gt;$B$2*'SFV+BESS'!$I$9,AM33*$B$4&gt;'SFV+BESS'!$I$7,AT32&lt;$B$2*'SFV+BESS'!$I$9),$B$2*'SFV+BESS'!$I$9-AT32,IF(AND(AM33&gt;0,AM33*$B$4+AT32&lt;=$B$2*'SFV+BESS'!$I$9,AM33&gt;'SFV+BESS'!$I$7),'SFV+BESS'!$I$7,0))))</f>
        <v>0</v>
      </c>
      <c r="AO33" s="27">
        <f>IF(AND(AM33&lt;0,AT32+AM33/$B$5&gt;$H$2,-AM33/'Carga-Descarga Año'!$B$5&lt;'SFV+BESS'!$I$7),AM33/$B$5,IF(AND(AM33&lt;0,AT32+AM33/$B$5&gt;$H$2,-AM33/'Carga-Descarga Año'!$B$5&gt;'SFV+BESS'!$I$7),-'SFV+BESS'!$I$7,IF(AND(AM33&lt;0,AT32+AM33/$B$5&lt;$H$2),-MIN('SFV+BESS'!$I$7,AT32-$H$2),0)))</f>
        <v>0</v>
      </c>
      <c r="AP33" s="33"/>
      <c r="AQ33" s="33">
        <f t="shared" ref="AQ33:AQ96" si="83">IF(AM33&gt;0,AL33,AK33)</f>
        <v>0</v>
      </c>
      <c r="AR33" s="27">
        <f t="shared" si="11"/>
        <v>0</v>
      </c>
      <c r="AS33" s="27">
        <f t="shared" ref="AS33:AS96" si="84">IF(AR33&lt;-AM33,-(AM33+AR33),0)</f>
        <v>0</v>
      </c>
      <c r="AT33" s="28">
        <f>IF((AT32+AN33+AO33)&gt;=$B$2*'SFV+BESS'!$I$9, $B$2*'SFV+BESS'!$I$9, (AT32+AN33+AO33))</f>
        <v>173.61249999999998</v>
      </c>
      <c r="AU33" s="110">
        <f t="shared" si="12"/>
        <v>0</v>
      </c>
      <c r="AZ33" s="251">
        <v>2</v>
      </c>
      <c r="BA33" s="41">
        <v>0</v>
      </c>
      <c r="BB33" s="33">
        <f>BB9</f>
        <v>0</v>
      </c>
      <c r="BC33" s="33">
        <f>Gen_Cons_Horario!B2219</f>
        <v>0</v>
      </c>
      <c r="BD33" s="34">
        <f t="shared" si="73"/>
        <v>0</v>
      </c>
      <c r="BE33" s="116">
        <f>IF(AND(BD33&gt;0,BD33*$B$4+BK32&lt;=$B$2*'SFV+BESS'!$I$9,BD33&lt;'SFV+BESS'!$I$7), BD33*$B$4, IF(AND(BD33&gt;0,BD33*$B$4+BK32&gt;$B$2*'SFV+BESS'!$I$9,BD33*$B$4&lt;'SFV+BESS'!$I$7),$B$2*'SFV+BESS'!$I$9-BK32,IF(AND(BD33&gt;0,BD33*$B$4+BK32&gt;$B$2*'SFV+BESS'!$I$9,BD33*$B$4&gt;'SFV+BESS'!$I$7,BK32&lt;$B$2*'SFV+BESS'!$I$9),$B$2*'SFV+BESS'!$I$9-BK32,IF(AND(BD33&gt;0,BD33*$B$4+BK32&lt;=$B$2*'SFV+BESS'!$I$9,BD33&gt;'SFV+BESS'!$I$7),'SFV+BESS'!$I$7,0))))</f>
        <v>0</v>
      </c>
      <c r="BF33" s="27">
        <f>IF(AND(BD33&lt;0,BK32+BD33/$B$5&gt;$H$2,-BD33/'Carga-Descarga Año'!$B$5&lt;'SFV+BESS'!$I$7),BD33/$B$5,IF(AND(BD33&lt;0,BK32+BD33/$B$5&gt;$H$2,-BD33/'Carga-Descarga Año'!$B$5&gt;'SFV+BESS'!$I$7),-'SFV+BESS'!$I$7,IF(AND(BD33&lt;0,BK32+BD33/$B$5&lt;$H$2),-MIN('SFV+BESS'!$I$7,BK32-$H$2),0)))</f>
        <v>0</v>
      </c>
      <c r="BG33" s="33"/>
      <c r="BH33" s="33">
        <f t="shared" ref="BH33:BH96" si="85">IF(BD33&gt;0,BC33,BB33)</f>
        <v>0</v>
      </c>
      <c r="BI33" s="27">
        <f t="shared" si="15"/>
        <v>0</v>
      </c>
      <c r="BJ33" s="27">
        <f t="shared" ref="BJ33:BJ96" si="86">IF(BI33&lt;-BD33,-(BD33+BI33),0)</f>
        <v>0</v>
      </c>
      <c r="BK33" s="28">
        <f>IF((BK32+BE33+BF33)&gt;=$B$2*'SFV+BESS'!$I$9, $B$2*'SFV+BESS'!$I$9, (BK32+BE33+BF33))</f>
        <v>173.61249999999998</v>
      </c>
      <c r="BL33" s="110">
        <f t="shared" si="16"/>
        <v>0</v>
      </c>
      <c r="BQ33" s="251">
        <v>2</v>
      </c>
      <c r="BR33" s="41">
        <v>0</v>
      </c>
      <c r="BS33" s="33">
        <f>BS9</f>
        <v>0</v>
      </c>
      <c r="BT33" s="33">
        <f>Gen_Cons_Horario!B2939</f>
        <v>0</v>
      </c>
      <c r="BU33" s="34">
        <f t="shared" si="74"/>
        <v>0</v>
      </c>
      <c r="BV33" s="116">
        <f>IF(AND(BU33&gt;0,BU33*$B$4+CB32&lt;=$B$2*'SFV+BESS'!$I$9,BU33&lt;'SFV+BESS'!$I$7), BU33*$B$4, IF(AND(BU33&gt;0,BU33*$B$4+CB32&gt;$B$2*'SFV+BESS'!$I$9,BU33*$B$4&lt;'SFV+BESS'!$I$7),$B$2*'SFV+BESS'!$I$9-CB32,IF(AND(BU33&gt;0,BU33*$B$4+CB32&gt;$B$2*'SFV+BESS'!$I$9,BU33*$B$4&gt;'SFV+BESS'!$I$7,CB32&lt;$B$2*'SFV+BESS'!$I$9),$B$2*'SFV+BESS'!$I$9-CB32,IF(AND(BU33&gt;0,BU33*$B$4+CB32&lt;=$B$2*'SFV+BESS'!$I$9,BU33&gt;'SFV+BESS'!$I$7),'SFV+BESS'!$I$7,0))))</f>
        <v>0</v>
      </c>
      <c r="BW33" s="27">
        <f>IF(AND(BU33&lt;0,CB32+BU33/$B$5&gt;$H$2,-BU33/'Carga-Descarga Año'!$B$5&lt;'SFV+BESS'!$I$7),BU33/$B$5,IF(AND(BU33&lt;0,CB32+BU33/$B$5&gt;$H$2,-BU33/'Carga-Descarga Año'!$B$5&gt;'SFV+BESS'!$I$7),-'SFV+BESS'!$I$7,IF(AND(BU33&lt;0,CB32+BU33/$B$5&lt;$H$2),-MIN('SFV+BESS'!$I$7,CB32-$H$2),0)))</f>
        <v>0</v>
      </c>
      <c r="BX33" s="33"/>
      <c r="BY33" s="33">
        <f t="shared" ref="BY33:BY96" si="87">IF(BU33&gt;0,BT33,BS33)</f>
        <v>0</v>
      </c>
      <c r="BZ33" s="27">
        <f t="shared" si="18"/>
        <v>0</v>
      </c>
      <c r="CA33" s="27">
        <f t="shared" si="19"/>
        <v>0</v>
      </c>
      <c r="CB33" s="28">
        <f>IF((CB32+BV33+BW33)&gt;=$B$2*'SFV+BESS'!$I$9, $B$2*'SFV+BESS'!$I$9, (CB32+BV33+BW33))</f>
        <v>173.61249999999998</v>
      </c>
      <c r="CC33" s="110">
        <f t="shared" si="20"/>
        <v>0</v>
      </c>
      <c r="CH33" s="251">
        <v>2</v>
      </c>
      <c r="CI33" s="41">
        <v>0</v>
      </c>
      <c r="CJ33" s="33">
        <f>CJ9</f>
        <v>0</v>
      </c>
      <c r="CK33" s="33">
        <f>Gen_Cons_Horario!B3683</f>
        <v>0</v>
      </c>
      <c r="CL33" s="34">
        <f t="shared" si="75"/>
        <v>0</v>
      </c>
      <c r="CM33" s="116">
        <f>IF(AND(CL33&gt;0,CL33*$B$4+CS32&lt;=$B$2*'SFV+BESS'!$I$9,CL33&lt;'SFV+BESS'!$I$7), CL33*$B$4, IF(AND(CL33&gt;0,CL33*$B$4+CS32&gt;$B$2*'SFV+BESS'!$I$9,CL33*$B$4&lt;'SFV+BESS'!$I$7),$B$2*'SFV+BESS'!$I$9-CS32,IF(AND(CL33&gt;0,CL33*$B$4+CS32&gt;$B$2*'SFV+BESS'!$I$9,CL33*$B$4&gt;'SFV+BESS'!$I$7,CS32&lt;$B$2*'SFV+BESS'!$I$9),$B$2*'SFV+BESS'!$I$9-CS32,IF(AND(CL33&gt;0,CL33*$B$4+CS32&lt;=$B$2*'SFV+BESS'!$I$9,CL33&gt;'SFV+BESS'!$I$7),'SFV+BESS'!$I$7,0))))</f>
        <v>0</v>
      </c>
      <c r="CN33" s="27">
        <f>IF(AND(CL33&lt;0,CS32+CL33/$B$5&gt;$H$2,-CL33/'Carga-Descarga Año'!$B$5&lt;'SFV+BESS'!$I$7),CL33/$B$5,IF(AND(CL33&lt;0,CS32+CL33/$B$5&gt;$H$2,-CL33/'Carga-Descarga Año'!$B$5&gt;'SFV+BESS'!$I$7),-'SFV+BESS'!$I$7,IF(AND(CL33&lt;0,CS32+CL33/$B$5&lt;$H$2),-MIN('SFV+BESS'!$I$7,CS32-$H$2),0)))</f>
        <v>0</v>
      </c>
      <c r="CO33" s="33"/>
      <c r="CP33" s="33">
        <f t="shared" ref="CP33:CP96" si="88">IF(CL33&gt;0,CK33,CJ33)</f>
        <v>0</v>
      </c>
      <c r="CQ33" s="27">
        <f t="shared" si="23"/>
        <v>0</v>
      </c>
      <c r="CR33" s="27">
        <f t="shared" ref="CR33:CR96" si="89">IF(CQ33&lt;-CL33,-(CL33+CQ33),0)</f>
        <v>0</v>
      </c>
      <c r="CS33" s="28">
        <f>IF((CS32+CM33+CN33)&gt;=$B$2*'SFV+BESS'!$I$9, $B$2*'SFV+BESS'!$I$9, (CS32+CM33+CN33))</f>
        <v>173.61249999999998</v>
      </c>
      <c r="CT33" s="110">
        <f t="shared" si="24"/>
        <v>0</v>
      </c>
      <c r="CY33" s="251">
        <v>2</v>
      </c>
      <c r="CZ33" s="41">
        <v>0</v>
      </c>
      <c r="DA33" s="33">
        <f>DA9</f>
        <v>0</v>
      </c>
      <c r="DB33" s="33">
        <f>Gen_Cons_Horario!B4403</f>
        <v>0</v>
      </c>
      <c r="DC33" s="34">
        <f t="shared" si="76"/>
        <v>0</v>
      </c>
      <c r="DD33" s="116">
        <f>IF(AND(DC33&gt;0,DC33*$B$4+DJ32&lt;=$B$2*'SFV+BESS'!$I$9,DC33&lt;'SFV+BESS'!$I$7), DC33*$B$4, IF(AND(DC33&gt;0,DC33*$B$4+DJ32&gt;$B$2*'SFV+BESS'!$I$9,DC33*$B$4&lt;'SFV+BESS'!$I$7),$B$2*'SFV+BESS'!$I$9-DJ32,IF(AND(DC33&gt;0,DC33*$B$4+DJ32&gt;$B$2*'SFV+BESS'!$I$9,DC33*$B$4&gt;'SFV+BESS'!$I$7,DJ32&lt;$B$2*'SFV+BESS'!$I$9),$B$2*'SFV+BESS'!$I$9-DJ32,IF(AND(DC33&gt;0,DC33*$B$4+DJ32&lt;=$B$2*'SFV+BESS'!$I$9,DC33&gt;'SFV+BESS'!$I$7),'SFV+BESS'!$I$7,0))))</f>
        <v>0</v>
      </c>
      <c r="DE33" s="27">
        <f>IF(AND(DC33&lt;0,DJ32+DC33/$B$5&gt;$H$2,-DC33/'Carga-Descarga Año'!$B$5&lt;'SFV+BESS'!$I$7),DC33/$B$5,IF(AND(DC33&lt;0,DJ32+DC33/$B$5&gt;$H$2,-DC33/'Carga-Descarga Año'!$B$5&gt;'SFV+BESS'!$I$7),-'SFV+BESS'!$I$7,IF(AND(DC33&lt;0,DJ32+DC33/$B$5&lt;$H$2),-MIN('SFV+BESS'!$I$7,DJ32-$H$2),0)))</f>
        <v>0</v>
      </c>
      <c r="DF33" s="33"/>
      <c r="DG33" s="33">
        <f t="shared" ref="DG33:DG96" si="90">IF(DC33&gt;0,DB33,DA33)</f>
        <v>0</v>
      </c>
      <c r="DH33" s="27">
        <f t="shared" si="27"/>
        <v>0</v>
      </c>
      <c r="DI33" s="27">
        <f t="shared" si="28"/>
        <v>0</v>
      </c>
      <c r="DJ33" s="28">
        <f>IF((DJ32+DD33+DE33)&gt;=$B$2*'SFV+BESS'!$I$9, $B$2*'SFV+BESS'!$I$9, (DJ32+DD33+DE33))</f>
        <v>173.61249999999998</v>
      </c>
      <c r="DK33" s="110">
        <f t="shared" si="29"/>
        <v>0</v>
      </c>
      <c r="DP33" s="251">
        <v>2</v>
      </c>
      <c r="DQ33" s="41">
        <v>0</v>
      </c>
      <c r="DR33" s="33">
        <f>DR9</f>
        <v>0</v>
      </c>
      <c r="DS33" s="33">
        <f>Gen_Cons_Horario!B5147</f>
        <v>0</v>
      </c>
      <c r="DT33" s="34">
        <f t="shared" si="77"/>
        <v>0</v>
      </c>
      <c r="DU33" s="116">
        <f>IF(AND(DT33&gt;0,DT33*$B$4+EA32&lt;=$B$2*'SFV+BESS'!$I$9,DT33&lt;'SFV+BESS'!$I$7), DT33*$B$4, IF(AND(DT33&gt;0,DT33*$B$4+EA32&gt;$B$2*'SFV+BESS'!$I$9,DT33*$B$4&lt;'SFV+BESS'!$I$7),$B$2*'SFV+BESS'!$I$9-EA32,IF(AND(DT33&gt;0,DT33*$B$4+EA32&gt;$B$2*'SFV+BESS'!$I$9,DT33*$B$4&gt;'SFV+BESS'!$I$7,EA32&lt;$B$2*'SFV+BESS'!$I$9),$B$2*'SFV+BESS'!$I$9-EA32,IF(AND(DT33&gt;0,DT33*$B$4+EA32&lt;=$B$2*'SFV+BESS'!$I$9,DT33&gt;'SFV+BESS'!$I$7),'SFV+BESS'!$I$7,0))))</f>
        <v>0</v>
      </c>
      <c r="DV33" s="27">
        <f>IF(AND(DT33&lt;0,EA32+DT33/$B$5&gt;$H$2,-DT33/'Carga-Descarga Año'!$B$5&lt;'SFV+BESS'!$I$7),DT33/$B$5,IF(AND(DT33&lt;0,EA32+DT33/$B$5&gt;$H$2,-DT33/'Carga-Descarga Año'!$B$5&gt;'SFV+BESS'!$I$7),-'SFV+BESS'!$I$7,IF(AND(DT33&lt;0,EA32+DT33/$B$5&lt;$H$2),-MIN('SFV+BESS'!$I$7,EA32-$H$2),0)))</f>
        <v>0</v>
      </c>
      <c r="DW33" s="33"/>
      <c r="DX33" s="33">
        <f t="shared" ref="DX33:DX96" si="91">IF(DT33&gt;0,DS33,DR33)</f>
        <v>0</v>
      </c>
      <c r="DY33" s="27">
        <f t="shared" si="32"/>
        <v>0</v>
      </c>
      <c r="DZ33" s="27">
        <f t="shared" ref="DZ33:DZ96" si="92">IF(DY33&lt;-DT33,-(DT33+DY33),0)</f>
        <v>0</v>
      </c>
      <c r="EA33" s="28">
        <f>IF((EA32+DU33+DV33)&gt;=$B$2*'SFV+BESS'!$I$9, $B$2*'SFV+BESS'!$I$9, (EA32+DU33+DV33))</f>
        <v>173.61249999999998</v>
      </c>
      <c r="EB33" s="110">
        <f t="shared" si="33"/>
        <v>0</v>
      </c>
      <c r="EG33" s="251">
        <v>2</v>
      </c>
      <c r="EH33" s="41">
        <v>0</v>
      </c>
      <c r="EI33" s="33">
        <f>EI9</f>
        <v>0</v>
      </c>
      <c r="EJ33" s="33">
        <f>Gen_Cons_Horario!B5891</f>
        <v>0</v>
      </c>
      <c r="EK33" s="34">
        <f t="shared" si="78"/>
        <v>0</v>
      </c>
      <c r="EL33" s="116">
        <f>IF(AND(EK33&gt;0,EK33*$B$4+ER32&lt;=$B$2*'SFV+BESS'!$I$9,EK33&lt;'SFV+BESS'!$I$7), EK33*$B$4, IF(AND(EK33&gt;0,EK33*$B$4+ER32&gt;$B$2*'SFV+BESS'!$I$9,EK33*$B$4&lt;'SFV+BESS'!$I$7),$B$2*'SFV+BESS'!$I$9-ER32,IF(AND(EK33&gt;0,EK33*$B$4+ER32&gt;$B$2*'SFV+BESS'!$I$9,EK33*$B$4&gt;'SFV+BESS'!$I$7,ER32&lt;$B$2*'SFV+BESS'!$I$9),$B$2*'SFV+BESS'!$I$9-ER32,IF(AND(EK33&gt;0,EK33*$B$4+ER32&lt;=$B$2*'SFV+BESS'!$I$9,EK33&gt;'SFV+BESS'!$I$7),'SFV+BESS'!$I$7,0))))</f>
        <v>0</v>
      </c>
      <c r="EM33" s="27">
        <f>IF(AND(EK33&lt;0,ER32+EK33/$B$5&gt;$H$2,-EK33/'Carga-Descarga Año'!$B$5&lt;'SFV+BESS'!$I$7),EK33/$B$5,IF(AND(EK33&lt;0,ER32+EK33/$B$5&gt;$H$2,-EK33/'Carga-Descarga Año'!$B$5&gt;'SFV+BESS'!$I$7),-'SFV+BESS'!$I$7,IF(AND(EK33&lt;0,ER32+EK33/$B$5&lt;$H$2),-MIN('SFV+BESS'!$I$7,ER32-$H$2),0)))</f>
        <v>0</v>
      </c>
      <c r="EN33" s="33"/>
      <c r="EO33" s="33">
        <f t="shared" ref="EO33:EO96" si="93">IF(EK33&gt;0,EJ33,EI33)</f>
        <v>0</v>
      </c>
      <c r="EP33" s="27">
        <f t="shared" si="36"/>
        <v>0</v>
      </c>
      <c r="EQ33" s="27">
        <f t="shared" ref="EQ33:EQ96" si="94">IF(EP33&lt;-EK33,-(EK33+EP33),0)</f>
        <v>0</v>
      </c>
      <c r="ER33" s="28">
        <f>IF((ER32+EL33+EM33)&gt;=$B$2*'SFV+BESS'!$I$9, $B$2*'SFV+BESS'!$I$9, (ER32+EL33+EM33))</f>
        <v>173.61249999999998</v>
      </c>
      <c r="ES33" s="110">
        <f t="shared" si="37"/>
        <v>0</v>
      </c>
      <c r="EX33" s="251">
        <v>2</v>
      </c>
      <c r="EY33" s="41">
        <v>0</v>
      </c>
      <c r="EZ33" s="33">
        <f>EZ9</f>
        <v>0</v>
      </c>
      <c r="FA33" s="33">
        <f>Gen_Cons_Horario!B6611</f>
        <v>0</v>
      </c>
      <c r="FB33" s="34">
        <f t="shared" si="79"/>
        <v>0</v>
      </c>
      <c r="FC33" s="116">
        <f>IF(AND(FB33&gt;0,FB33*$B$4+FI32&lt;=$B$2*'SFV+BESS'!$I$9,FB33&lt;'SFV+BESS'!$I$7), FB33*$B$4, IF(AND(FB33&gt;0,FB33*$B$4+FI32&gt;$B$2*'SFV+BESS'!$I$9,FB33*$B$4&lt;'SFV+BESS'!$I$7),$B$2*'SFV+BESS'!$I$9-FI32,IF(AND(FB33&gt;0,FB33*$B$4+FI32&gt;$B$2*'SFV+BESS'!$I$9,FB33*$B$4&gt;'SFV+BESS'!$I$7,FI32&lt;$B$2*'SFV+BESS'!$I$9),$B$2*'SFV+BESS'!$I$9-FI32,IF(AND(FB33&gt;0,FB33*$B$4+FI32&lt;=$B$2*'SFV+BESS'!$I$9,FB33&gt;'SFV+BESS'!$I$7),'SFV+BESS'!$I$7,0))))</f>
        <v>0</v>
      </c>
      <c r="FD33" s="27">
        <f>IF(AND(FB33&lt;0,FI32+FB33/$B$5&gt;$H$2,-FB33/'Carga-Descarga Año'!$B$5&lt;'SFV+BESS'!$I$7),FB33/$B$5,IF(AND(FB33&lt;0,FI32+FB33/$B$5&gt;$H$2,-FB33/'Carga-Descarga Año'!$B$5&gt;'SFV+BESS'!$I$7),-'SFV+BESS'!$I$7,IF(AND(FB33&lt;0,FI32+FB33/$B$5&lt;$H$2),-MIN('SFV+BESS'!$I$7,FI32-$H$2),0)))</f>
        <v>0</v>
      </c>
      <c r="FE33" s="33"/>
      <c r="FF33" s="33">
        <f t="shared" ref="FF33:FF96" si="95">IF(FB33&gt;0,FA33,EZ33)</f>
        <v>0</v>
      </c>
      <c r="FG33" s="27">
        <f t="shared" si="40"/>
        <v>0</v>
      </c>
      <c r="FH33" s="27">
        <f t="shared" ref="FH33:FH96" si="96">IF(FG33&lt;-FB33,-(FB33+FG33),0)</f>
        <v>0</v>
      </c>
      <c r="FI33" s="28">
        <f>IF((FI32+FC33+FD33)&gt;=$B$2*'SFV+BESS'!$I$9, $B$2*'SFV+BESS'!$I$9, (FI32+FC33+FD33))</f>
        <v>173.61249999999998</v>
      </c>
      <c r="FJ33" s="110">
        <f t="shared" si="41"/>
        <v>0</v>
      </c>
      <c r="FO33" s="251">
        <v>2</v>
      </c>
      <c r="FP33" s="41">
        <v>0</v>
      </c>
      <c r="FQ33" s="33">
        <f>FQ9</f>
        <v>0</v>
      </c>
      <c r="FR33" s="33">
        <f>Gen_Cons_Horario!B7355</f>
        <v>0</v>
      </c>
      <c r="FS33" s="34">
        <f t="shared" si="80"/>
        <v>0</v>
      </c>
      <c r="FT33" s="116">
        <f>IF(AND(FS33&gt;0,FS33*$B$4+FZ32&lt;=$B$2*'SFV+BESS'!$I$9,FS33&lt;'SFV+BESS'!$I$7), FS33*$B$4, IF(AND(FS33&gt;0,FS33*$B$4+FZ32&gt;$B$2*'SFV+BESS'!$I$9,FS33*$B$4&lt;'SFV+BESS'!$I$7),$B$2*'SFV+BESS'!$I$9-FZ32,IF(AND(FS33&gt;0,FS33*$B$4+FZ32&gt;$B$2*'SFV+BESS'!$I$9,FS33*$B$4&gt;'SFV+BESS'!$I$7,FZ32&lt;$B$2*'SFV+BESS'!$I$9),$B$2*'SFV+BESS'!$I$9-FZ32,IF(AND(FS33&gt;0,FS33*$B$4+FZ32&lt;=$B$2*'SFV+BESS'!$I$9,FS33&gt;'SFV+BESS'!$I$7),'SFV+BESS'!$I$7,0))))</f>
        <v>0</v>
      </c>
      <c r="FU33" s="27">
        <f>IF(AND(FS33&lt;0,FZ32+FS33/$B$5&gt;$H$2,-FS33/'Carga-Descarga Año'!$B$5&lt;'SFV+BESS'!$I$7),FS33/$B$5,IF(AND(FS33&lt;0,FZ32+FS33/$B$5&gt;$H$2,-FS33/'Carga-Descarga Año'!$B$5&gt;'SFV+BESS'!$I$7),-'SFV+BESS'!$I$7,IF(AND(FS33&lt;0,FZ32+FS33/$B$5&lt;$H$2),-MIN('SFV+BESS'!$I$7,FZ32-$H$2),0)))</f>
        <v>0</v>
      </c>
      <c r="FV33" s="33"/>
      <c r="FW33" s="33">
        <f t="shared" ref="FW33:FW96" si="97">IF(FS33&gt;0,FR33,FQ33)</f>
        <v>0</v>
      </c>
      <c r="FX33" s="27">
        <f t="shared" si="44"/>
        <v>0</v>
      </c>
      <c r="FY33" s="27">
        <f t="shared" ref="FY33:FY96" si="98">IF(FX33&lt;-FS33,-(FS33+FX33),0)</f>
        <v>0</v>
      </c>
      <c r="FZ33" s="28">
        <f>IF((FZ32+FT33+FU33)&gt;=$B$2*'SFV+BESS'!$I$9, $B$2*'SFV+BESS'!$I$9, (FZ32+FT33+FU33))</f>
        <v>173.61249999999998</v>
      </c>
      <c r="GA33" s="110">
        <f t="shared" si="45"/>
        <v>0</v>
      </c>
      <c r="GF33" s="251">
        <v>2</v>
      </c>
      <c r="GG33" s="41">
        <v>0</v>
      </c>
      <c r="GH33" s="33">
        <f>GH9</f>
        <v>0</v>
      </c>
      <c r="GI33" s="33">
        <f>Gen_Cons_Horario!B8075</f>
        <v>0</v>
      </c>
      <c r="GJ33" s="34">
        <f t="shared" si="81"/>
        <v>0</v>
      </c>
      <c r="GK33" s="116">
        <f>IF(AND(GJ33&gt;0,GJ33*$B$4+GQ32&lt;=$B$2*'SFV+BESS'!$I$9,GJ33&lt;'SFV+BESS'!$I$7), GJ33*$B$4, IF(AND(GJ33&gt;0,GJ33*$B$4+GQ32&gt;$B$2*'SFV+BESS'!$I$9,GJ33*$B$4&lt;'SFV+BESS'!$I$7),$B$2*'SFV+BESS'!$I$9-GQ32,IF(AND(GJ33&gt;0,GJ33*$B$4+GQ32&gt;$B$2*'SFV+BESS'!$I$9,GJ33*$B$4&gt;'SFV+BESS'!$I$7,GQ32&lt;$B$2*'SFV+BESS'!$I$9),$B$2*'SFV+BESS'!$I$9-GQ32,IF(AND(GJ33&gt;0,GJ33*$B$4+GQ32&lt;=$B$2*'SFV+BESS'!$I$9,GJ33&gt;'SFV+BESS'!$I$7),'SFV+BESS'!$I$7,0))))</f>
        <v>0</v>
      </c>
      <c r="GL33" s="27">
        <f>IF(AND(GJ33&lt;0,GQ32+GJ33/$B$5&gt;$H$2,-GJ33/'Carga-Descarga Año'!$B$5&lt;'SFV+BESS'!$I$7),GJ33/$B$5,IF(AND(GJ33&lt;0,GQ32+GJ33/$B$5&gt;$H$2,-GJ33/'Carga-Descarga Año'!$B$5&gt;'SFV+BESS'!$I$7),-'SFV+BESS'!$I$7,IF(AND(GJ33&lt;0,GQ32+GJ33/$B$5&lt;$H$2),-MIN('SFV+BESS'!$I$7,GQ32-$H$2),0)))</f>
        <v>0</v>
      </c>
      <c r="GM33" s="33"/>
      <c r="GN33" s="33">
        <f t="shared" ref="GN33:GN96" si="99">IF(GJ33&gt;0,GI33,GH33)</f>
        <v>0</v>
      </c>
      <c r="GO33" s="27">
        <f t="shared" si="48"/>
        <v>0</v>
      </c>
      <c r="GP33" s="27">
        <f t="shared" ref="GP33:GP96" si="100">IF(GO33&lt;-GJ33,-(GJ33+GO33),0)</f>
        <v>0</v>
      </c>
      <c r="GQ33" s="28">
        <f>IF((GQ32+GK33+GL33)&gt;=$B$2*'SFV+BESS'!$I$9, $B$2*'SFV+BESS'!$I$9, (GQ32+GK33+GL33))</f>
        <v>173.61249999999998</v>
      </c>
      <c r="GR33" s="110">
        <f t="shared" si="49"/>
        <v>0</v>
      </c>
    </row>
    <row r="34" spans="1:200">
      <c r="A34" s="249"/>
      <c r="B34" s="41">
        <v>4.1666666666666699E-2</v>
      </c>
      <c r="C34" s="38">
        <f t="shared" si="82"/>
        <v>0</v>
      </c>
      <c r="D34" s="2">
        <f>Gen_Cons_Horario!B60</f>
        <v>0</v>
      </c>
      <c r="E34" s="30">
        <f t="shared" si="0"/>
        <v>0</v>
      </c>
      <c r="F34" s="116">
        <f>IF(AND(E34&gt;0,E34*$B$4+L33&lt;=$B$2*'SFV+BESS'!$I$9,E34&lt;'SFV+BESS'!$I$7), E34*$B$4, IF(AND(E34&gt;0,E34*$B$4+L33&gt;$B$2*'SFV+BESS'!$I$9,E34*$B$4&lt;'SFV+BESS'!$I$7),$B$2*'SFV+BESS'!$I$9-L33,IF(AND(E34&gt;0,E34*$B$4+L33&gt;$B$2*'SFV+BESS'!$I$9,E34*$B$4&gt;'SFV+BESS'!$I$7,L33&lt;$B$2*'SFV+BESS'!$I$9),$B$2*'SFV+BESS'!$I$9-L33,IF(AND(E34&gt;0,E34*$B$4+L33&lt;=$B$2*'SFV+BESS'!$I$9,E34&gt;'SFV+BESS'!$I$7),'SFV+BESS'!$I$7,0))))</f>
        <v>0</v>
      </c>
      <c r="G34" s="27">
        <f>IF(AND(E34&lt;0,L33+E34/$B$5&gt;$H$2,-E34/'Carga-Descarga Año'!$B$5&lt;'SFV+BESS'!$I$7),E34/$B$5,IF(AND(E34&lt;0,L33+E34/$B$5&gt;$H$2,-E34/'Carga-Descarga Año'!$B$5&gt;'SFV+BESS'!$I$7),-'SFV+BESS'!$I$7,IF(AND(E34&lt;0,L33+E34/$B$5&lt;$H$2),-MIN('SFV+BESS'!$I$7,L33-$H$2),0)))</f>
        <v>0</v>
      </c>
      <c r="H34" s="38"/>
      <c r="I34" s="38">
        <f t="shared" si="1"/>
        <v>0</v>
      </c>
      <c r="J34" s="27">
        <f t="shared" si="3"/>
        <v>0</v>
      </c>
      <c r="K34" s="27">
        <f t="shared" si="2"/>
        <v>0</v>
      </c>
      <c r="L34" s="28">
        <f>IF((L33+F34+G34)&gt;=$B$2*'SFV+BESS'!$I$9, $B$2*'SFV+BESS'!$I$9, (L33+F34+G34))</f>
        <v>129.54556294686557</v>
      </c>
      <c r="M34" s="110">
        <f t="shared" si="4"/>
        <v>0</v>
      </c>
      <c r="R34" s="251"/>
      <c r="S34" s="41">
        <v>4.1666666666666699E-2</v>
      </c>
      <c r="T34" s="2">
        <f t="shared" ref="T34:T97" si="101">T10</f>
        <v>0</v>
      </c>
      <c r="U34" s="2">
        <f>Gen_Cons_Horario!B804</f>
        <v>0</v>
      </c>
      <c r="V34" s="34">
        <f t="shared" si="71"/>
        <v>0</v>
      </c>
      <c r="W34" s="116">
        <f>IF(AND(V34&gt;0,V34*$B$4+AC33&lt;=$B$2*'SFV+BESS'!$I$9,V34&lt;'SFV+BESS'!$I$7), V34*$B$4, IF(AND(V34&gt;0,V34*$B$4+AC33&gt;$B$2*'SFV+BESS'!$I$9,V34*$B$4&lt;'SFV+BESS'!$I$7),$B$2*'SFV+BESS'!$I$9-AC33,IF(AND(V34&gt;0,V34*$B$4+AC33&gt;$B$2*'SFV+BESS'!$I$9,V34*$B$4&gt;'SFV+BESS'!$I$7,AC33&lt;$B$2*'SFV+BESS'!$I$9),$B$2*'SFV+BESS'!$I$9-AC33,IF(AND(V34&gt;0,V34*$B$4+AC33&lt;=$B$2*'SFV+BESS'!$I$9,V34&gt;'SFV+BESS'!$I$7),'SFV+BESS'!$I$7,0))))</f>
        <v>0</v>
      </c>
      <c r="X34" s="27">
        <f>IF(AND(V34&lt;0,AC33+V34/$B$5&gt;$H$2,-V34/'Carga-Descarga Año'!$B$5&lt;'SFV+BESS'!$I$7),V34/$B$5,IF(AND(V34&lt;0,AC33+V34/$B$5&gt;$H$2,-V34/'Carga-Descarga Año'!$B$5&gt;'SFV+BESS'!$I$7),-'SFV+BESS'!$I$7,IF(AND(V34&lt;0,AC33+V34/$B$5&lt;$H$2),-MIN('SFV+BESS'!$I$7,AC33-$H$2),0)))</f>
        <v>0</v>
      </c>
      <c r="Y34" s="33"/>
      <c r="Z34" s="33">
        <f t="shared" si="60"/>
        <v>0</v>
      </c>
      <c r="AA34" s="27">
        <f t="shared" si="7"/>
        <v>0</v>
      </c>
      <c r="AB34" s="27">
        <f t="shared" si="50"/>
        <v>0</v>
      </c>
      <c r="AC34" s="28">
        <f>IF((AC33+W34+X34)&gt;=$B$2*'SFV+BESS'!$I$9, $B$2*'SFV+BESS'!$I$9, (AC33+W34+X34))</f>
        <v>173.61249999999998</v>
      </c>
      <c r="AD34" s="110">
        <f t="shared" si="8"/>
        <v>0</v>
      </c>
      <c r="AI34" s="251"/>
      <c r="AJ34" s="41">
        <v>4.1666666666666699E-2</v>
      </c>
      <c r="AK34" s="52">
        <f t="shared" ref="AK34:AK97" si="102">AK10</f>
        <v>0</v>
      </c>
      <c r="AL34" s="33">
        <f>Gen_Cons_Horario!B1476</f>
        <v>0</v>
      </c>
      <c r="AM34" s="34">
        <f t="shared" si="72"/>
        <v>0</v>
      </c>
      <c r="AN34" s="116">
        <f>IF(AND(AM34&gt;0,AM34*$B$4+AT33&lt;=$B$2*'SFV+BESS'!$I$9,AM34&lt;'SFV+BESS'!$I$7), AM34*$B$4, IF(AND(AM34&gt;0,AM34*$B$4+AT33&gt;$B$2*'SFV+BESS'!$I$9,AM34*$B$4&lt;'SFV+BESS'!$I$7),$B$2*'SFV+BESS'!$I$9-AT33,IF(AND(AM34&gt;0,AM34*$B$4+AT33&gt;$B$2*'SFV+BESS'!$I$9,AM34*$B$4&gt;'SFV+BESS'!$I$7,AT33&lt;$B$2*'SFV+BESS'!$I$9),$B$2*'SFV+BESS'!$I$9-AT33,IF(AND(AM34&gt;0,AM34*$B$4+AT33&lt;=$B$2*'SFV+BESS'!$I$9,AM34&gt;'SFV+BESS'!$I$7),'SFV+BESS'!$I$7,0))))</f>
        <v>0</v>
      </c>
      <c r="AO34" s="27">
        <f>IF(AND(AM34&lt;0,AT33+AM34/$B$5&gt;$H$2,-AM34/'Carga-Descarga Año'!$B$5&lt;'SFV+BESS'!$I$7),AM34/$B$5,IF(AND(AM34&lt;0,AT33+AM34/$B$5&gt;$H$2,-AM34/'Carga-Descarga Año'!$B$5&gt;'SFV+BESS'!$I$7),-'SFV+BESS'!$I$7,IF(AND(AM34&lt;0,AT33+AM34/$B$5&lt;$H$2),-MIN('SFV+BESS'!$I$7,AT33-$H$2),0)))</f>
        <v>0</v>
      </c>
      <c r="AP34" s="33"/>
      <c r="AQ34" s="33">
        <f t="shared" si="83"/>
        <v>0</v>
      </c>
      <c r="AR34" s="27">
        <f t="shared" si="11"/>
        <v>0</v>
      </c>
      <c r="AS34" s="27">
        <f t="shared" si="84"/>
        <v>0</v>
      </c>
      <c r="AT34" s="28">
        <f>IF((AT33+AN34+AO34)&gt;=$B$2*'SFV+BESS'!$I$9, $B$2*'SFV+BESS'!$I$9, (AT33+AN34+AO34))</f>
        <v>173.61249999999998</v>
      </c>
      <c r="AU34" s="110">
        <f t="shared" si="12"/>
        <v>0</v>
      </c>
      <c r="AZ34" s="251"/>
      <c r="BA34" s="41">
        <v>4.1666666666666699E-2</v>
      </c>
      <c r="BB34" s="33">
        <f t="shared" ref="BB34:BB97" si="103">BB10</f>
        <v>0</v>
      </c>
      <c r="BC34" s="33">
        <f>Gen_Cons_Horario!B2220</f>
        <v>0</v>
      </c>
      <c r="BD34" s="34">
        <f t="shared" si="73"/>
        <v>0</v>
      </c>
      <c r="BE34" s="116">
        <f>IF(AND(BD34&gt;0,BD34*$B$4+BK33&lt;=$B$2*'SFV+BESS'!$I$9,BD34&lt;'SFV+BESS'!$I$7), BD34*$B$4, IF(AND(BD34&gt;0,BD34*$B$4+BK33&gt;$B$2*'SFV+BESS'!$I$9,BD34*$B$4&lt;'SFV+BESS'!$I$7),$B$2*'SFV+BESS'!$I$9-BK33,IF(AND(BD34&gt;0,BD34*$B$4+BK33&gt;$B$2*'SFV+BESS'!$I$9,BD34*$B$4&gt;'SFV+BESS'!$I$7,BK33&lt;$B$2*'SFV+BESS'!$I$9),$B$2*'SFV+BESS'!$I$9-BK33,IF(AND(BD34&gt;0,BD34*$B$4+BK33&lt;=$B$2*'SFV+BESS'!$I$9,BD34&gt;'SFV+BESS'!$I$7),'SFV+BESS'!$I$7,0))))</f>
        <v>0</v>
      </c>
      <c r="BF34" s="27">
        <f>IF(AND(BD34&lt;0,BK33+BD34/$B$5&gt;$H$2,-BD34/'Carga-Descarga Año'!$B$5&lt;'SFV+BESS'!$I$7),BD34/$B$5,IF(AND(BD34&lt;0,BK33+BD34/$B$5&gt;$H$2,-BD34/'Carga-Descarga Año'!$B$5&gt;'SFV+BESS'!$I$7),-'SFV+BESS'!$I$7,IF(AND(BD34&lt;0,BK33+BD34/$B$5&lt;$H$2),-MIN('SFV+BESS'!$I$7,BK33-$H$2),0)))</f>
        <v>0</v>
      </c>
      <c r="BG34" s="33"/>
      <c r="BH34" s="33">
        <f t="shared" si="85"/>
        <v>0</v>
      </c>
      <c r="BI34" s="27">
        <f t="shared" si="15"/>
        <v>0</v>
      </c>
      <c r="BJ34" s="27">
        <f t="shared" si="86"/>
        <v>0</v>
      </c>
      <c r="BK34" s="28">
        <f>IF((BK33+BE34+BF34)&gt;=$B$2*'SFV+BESS'!$I$9, $B$2*'SFV+BESS'!$I$9, (BK33+BE34+BF34))</f>
        <v>173.61249999999998</v>
      </c>
      <c r="BL34" s="110">
        <f t="shared" si="16"/>
        <v>0</v>
      </c>
      <c r="BQ34" s="251"/>
      <c r="BR34" s="41">
        <v>4.1666666666666699E-2</v>
      </c>
      <c r="BS34" s="33">
        <f t="shared" ref="BS34:BS97" si="104">BS10</f>
        <v>0</v>
      </c>
      <c r="BT34" s="33">
        <f>Gen_Cons_Horario!B2940</f>
        <v>0</v>
      </c>
      <c r="BU34" s="34">
        <f t="shared" si="74"/>
        <v>0</v>
      </c>
      <c r="BV34" s="116">
        <f>IF(AND(BU34&gt;0,BU34*$B$4+CB33&lt;=$B$2*'SFV+BESS'!$I$9,BU34&lt;'SFV+BESS'!$I$7), BU34*$B$4, IF(AND(BU34&gt;0,BU34*$B$4+CB33&gt;$B$2*'SFV+BESS'!$I$9,BU34*$B$4&lt;'SFV+BESS'!$I$7),$B$2*'SFV+BESS'!$I$9-CB33,IF(AND(BU34&gt;0,BU34*$B$4+CB33&gt;$B$2*'SFV+BESS'!$I$9,BU34*$B$4&gt;'SFV+BESS'!$I$7,CB33&lt;$B$2*'SFV+BESS'!$I$9),$B$2*'SFV+BESS'!$I$9-CB33,IF(AND(BU34&gt;0,BU34*$B$4+CB33&lt;=$B$2*'SFV+BESS'!$I$9,BU34&gt;'SFV+BESS'!$I$7),'SFV+BESS'!$I$7,0))))</f>
        <v>0</v>
      </c>
      <c r="BW34" s="27">
        <f>IF(AND(BU34&lt;0,CB33+BU34/$B$5&gt;$H$2,-BU34/'Carga-Descarga Año'!$B$5&lt;'SFV+BESS'!$I$7),BU34/$B$5,IF(AND(BU34&lt;0,CB33+BU34/$B$5&gt;$H$2,-BU34/'Carga-Descarga Año'!$B$5&gt;'SFV+BESS'!$I$7),-'SFV+BESS'!$I$7,IF(AND(BU34&lt;0,CB33+BU34/$B$5&lt;$H$2),-MIN('SFV+BESS'!$I$7,CB33-$H$2),0)))</f>
        <v>0</v>
      </c>
      <c r="BX34" s="33"/>
      <c r="BY34" s="33">
        <f t="shared" si="87"/>
        <v>0</v>
      </c>
      <c r="BZ34" s="27">
        <f t="shared" si="18"/>
        <v>0</v>
      </c>
      <c r="CA34" s="27">
        <f t="shared" si="19"/>
        <v>0</v>
      </c>
      <c r="CB34" s="28">
        <f>IF((CB33+BV34+BW34)&gt;=$B$2*'SFV+BESS'!$I$9, $B$2*'SFV+BESS'!$I$9, (CB33+BV34+BW34))</f>
        <v>173.61249999999998</v>
      </c>
      <c r="CC34" s="110">
        <f t="shared" si="20"/>
        <v>0</v>
      </c>
      <c r="CH34" s="251"/>
      <c r="CI34" s="41">
        <v>4.1666666666666699E-2</v>
      </c>
      <c r="CJ34" s="33">
        <f t="shared" ref="CJ34:CJ97" si="105">CJ10</f>
        <v>0</v>
      </c>
      <c r="CK34" s="33">
        <f>Gen_Cons_Horario!B3684</f>
        <v>0</v>
      </c>
      <c r="CL34" s="34">
        <f t="shared" si="75"/>
        <v>0</v>
      </c>
      <c r="CM34" s="116">
        <f>IF(AND(CL34&gt;0,CL34*$B$4+CS33&lt;=$B$2*'SFV+BESS'!$I$9,CL34&lt;'SFV+BESS'!$I$7), CL34*$B$4, IF(AND(CL34&gt;0,CL34*$B$4+CS33&gt;$B$2*'SFV+BESS'!$I$9,CL34*$B$4&lt;'SFV+BESS'!$I$7),$B$2*'SFV+BESS'!$I$9-CS33,IF(AND(CL34&gt;0,CL34*$B$4+CS33&gt;$B$2*'SFV+BESS'!$I$9,CL34*$B$4&gt;'SFV+BESS'!$I$7,CS33&lt;$B$2*'SFV+BESS'!$I$9),$B$2*'SFV+BESS'!$I$9-CS33,IF(AND(CL34&gt;0,CL34*$B$4+CS33&lt;=$B$2*'SFV+BESS'!$I$9,CL34&gt;'SFV+BESS'!$I$7),'SFV+BESS'!$I$7,0))))</f>
        <v>0</v>
      </c>
      <c r="CN34" s="27">
        <f>IF(AND(CL34&lt;0,CS33+CL34/$B$5&gt;$H$2,-CL34/'Carga-Descarga Año'!$B$5&lt;'SFV+BESS'!$I$7),CL34/$B$5,IF(AND(CL34&lt;0,CS33+CL34/$B$5&gt;$H$2,-CL34/'Carga-Descarga Año'!$B$5&gt;'SFV+BESS'!$I$7),-'SFV+BESS'!$I$7,IF(AND(CL34&lt;0,CS33+CL34/$B$5&lt;$H$2),-MIN('SFV+BESS'!$I$7,CS33-$H$2),0)))</f>
        <v>0</v>
      </c>
      <c r="CO34" s="33"/>
      <c r="CP34" s="33">
        <f t="shared" si="88"/>
        <v>0</v>
      </c>
      <c r="CQ34" s="27">
        <f t="shared" si="23"/>
        <v>0</v>
      </c>
      <c r="CR34" s="27">
        <f t="shared" si="89"/>
        <v>0</v>
      </c>
      <c r="CS34" s="28">
        <f>IF((CS33+CM34+CN34)&gt;=$B$2*'SFV+BESS'!$I$9, $B$2*'SFV+BESS'!$I$9, (CS33+CM34+CN34))</f>
        <v>173.61249999999998</v>
      </c>
      <c r="CT34" s="110">
        <f t="shared" si="24"/>
        <v>0</v>
      </c>
      <c r="CY34" s="251"/>
      <c r="CZ34" s="41">
        <v>4.1666666666666699E-2</v>
      </c>
      <c r="DA34" s="33">
        <f t="shared" ref="DA34:DA97" si="106">DA10</f>
        <v>0</v>
      </c>
      <c r="DB34" s="33">
        <f>Gen_Cons_Horario!B4404</f>
        <v>0</v>
      </c>
      <c r="DC34" s="34">
        <f t="shared" si="76"/>
        <v>0</v>
      </c>
      <c r="DD34" s="116">
        <f>IF(AND(DC34&gt;0,DC34*$B$4+DJ33&lt;=$B$2*'SFV+BESS'!$I$9,DC34&lt;'SFV+BESS'!$I$7), DC34*$B$4, IF(AND(DC34&gt;0,DC34*$B$4+DJ33&gt;$B$2*'SFV+BESS'!$I$9,DC34*$B$4&lt;'SFV+BESS'!$I$7),$B$2*'SFV+BESS'!$I$9-DJ33,IF(AND(DC34&gt;0,DC34*$B$4+DJ33&gt;$B$2*'SFV+BESS'!$I$9,DC34*$B$4&gt;'SFV+BESS'!$I$7,DJ33&lt;$B$2*'SFV+BESS'!$I$9),$B$2*'SFV+BESS'!$I$9-DJ33,IF(AND(DC34&gt;0,DC34*$B$4+DJ33&lt;=$B$2*'SFV+BESS'!$I$9,DC34&gt;'SFV+BESS'!$I$7),'SFV+BESS'!$I$7,0))))</f>
        <v>0</v>
      </c>
      <c r="DE34" s="27">
        <f>IF(AND(DC34&lt;0,DJ33+DC34/$B$5&gt;$H$2,-DC34/'Carga-Descarga Año'!$B$5&lt;'SFV+BESS'!$I$7),DC34/$B$5,IF(AND(DC34&lt;0,DJ33+DC34/$B$5&gt;$H$2,-DC34/'Carga-Descarga Año'!$B$5&gt;'SFV+BESS'!$I$7),-'SFV+BESS'!$I$7,IF(AND(DC34&lt;0,DJ33+DC34/$B$5&lt;$H$2),-MIN('SFV+BESS'!$I$7,DJ33-$H$2),0)))</f>
        <v>0</v>
      </c>
      <c r="DF34" s="33"/>
      <c r="DG34" s="33">
        <f t="shared" si="90"/>
        <v>0</v>
      </c>
      <c r="DH34" s="27">
        <f t="shared" si="27"/>
        <v>0</v>
      </c>
      <c r="DI34" s="27">
        <f t="shared" si="28"/>
        <v>0</v>
      </c>
      <c r="DJ34" s="28">
        <f>IF((DJ33+DD34+DE34)&gt;=$B$2*'SFV+BESS'!$I$9, $B$2*'SFV+BESS'!$I$9, (DJ33+DD34+DE34))</f>
        <v>173.61249999999998</v>
      </c>
      <c r="DK34" s="110">
        <f t="shared" si="29"/>
        <v>0</v>
      </c>
      <c r="DP34" s="251"/>
      <c r="DQ34" s="41">
        <v>4.1666666666666699E-2</v>
      </c>
      <c r="DR34" s="33">
        <f t="shared" ref="DR34:DR97" si="107">DR10</f>
        <v>0</v>
      </c>
      <c r="DS34" s="33">
        <f>Gen_Cons_Horario!B5148</f>
        <v>0</v>
      </c>
      <c r="DT34" s="34">
        <f t="shared" si="77"/>
        <v>0</v>
      </c>
      <c r="DU34" s="116">
        <f>IF(AND(DT34&gt;0,DT34*$B$4+EA33&lt;=$B$2*'SFV+BESS'!$I$9,DT34&lt;'SFV+BESS'!$I$7), DT34*$B$4, IF(AND(DT34&gt;0,DT34*$B$4+EA33&gt;$B$2*'SFV+BESS'!$I$9,DT34*$B$4&lt;'SFV+BESS'!$I$7),$B$2*'SFV+BESS'!$I$9-EA33,IF(AND(DT34&gt;0,DT34*$B$4+EA33&gt;$B$2*'SFV+BESS'!$I$9,DT34*$B$4&gt;'SFV+BESS'!$I$7,EA33&lt;$B$2*'SFV+BESS'!$I$9),$B$2*'SFV+BESS'!$I$9-EA33,IF(AND(DT34&gt;0,DT34*$B$4+EA33&lt;=$B$2*'SFV+BESS'!$I$9,DT34&gt;'SFV+BESS'!$I$7),'SFV+BESS'!$I$7,0))))</f>
        <v>0</v>
      </c>
      <c r="DV34" s="27">
        <f>IF(AND(DT34&lt;0,EA33+DT34/$B$5&gt;$H$2,-DT34/'Carga-Descarga Año'!$B$5&lt;'SFV+BESS'!$I$7),DT34/$B$5,IF(AND(DT34&lt;0,EA33+DT34/$B$5&gt;$H$2,-DT34/'Carga-Descarga Año'!$B$5&gt;'SFV+BESS'!$I$7),-'SFV+BESS'!$I$7,IF(AND(DT34&lt;0,EA33+DT34/$B$5&lt;$H$2),-MIN('SFV+BESS'!$I$7,EA33-$H$2),0)))</f>
        <v>0</v>
      </c>
      <c r="DW34" s="33"/>
      <c r="DX34" s="33">
        <f t="shared" si="91"/>
        <v>0</v>
      </c>
      <c r="DY34" s="27">
        <f t="shared" si="32"/>
        <v>0</v>
      </c>
      <c r="DZ34" s="27">
        <f t="shared" si="92"/>
        <v>0</v>
      </c>
      <c r="EA34" s="28">
        <f>IF((EA33+DU34+DV34)&gt;=$B$2*'SFV+BESS'!$I$9, $B$2*'SFV+BESS'!$I$9, (EA33+DU34+DV34))</f>
        <v>173.61249999999998</v>
      </c>
      <c r="EB34" s="110">
        <f t="shared" si="33"/>
        <v>0</v>
      </c>
      <c r="EG34" s="251"/>
      <c r="EH34" s="41">
        <v>4.1666666666666699E-2</v>
      </c>
      <c r="EI34" s="33">
        <f t="shared" ref="EI34:EI97" si="108">EI10</f>
        <v>0</v>
      </c>
      <c r="EJ34" s="33">
        <f>Gen_Cons_Horario!B5892</f>
        <v>0</v>
      </c>
      <c r="EK34" s="34">
        <f t="shared" si="78"/>
        <v>0</v>
      </c>
      <c r="EL34" s="116">
        <f>IF(AND(EK34&gt;0,EK34*$B$4+ER33&lt;=$B$2*'SFV+BESS'!$I$9,EK34&lt;'SFV+BESS'!$I$7), EK34*$B$4, IF(AND(EK34&gt;0,EK34*$B$4+ER33&gt;$B$2*'SFV+BESS'!$I$9,EK34*$B$4&lt;'SFV+BESS'!$I$7),$B$2*'SFV+BESS'!$I$9-ER33,IF(AND(EK34&gt;0,EK34*$B$4+ER33&gt;$B$2*'SFV+BESS'!$I$9,EK34*$B$4&gt;'SFV+BESS'!$I$7,ER33&lt;$B$2*'SFV+BESS'!$I$9),$B$2*'SFV+BESS'!$I$9-ER33,IF(AND(EK34&gt;0,EK34*$B$4+ER33&lt;=$B$2*'SFV+BESS'!$I$9,EK34&gt;'SFV+BESS'!$I$7),'SFV+BESS'!$I$7,0))))</f>
        <v>0</v>
      </c>
      <c r="EM34" s="27">
        <f>IF(AND(EK34&lt;0,ER33+EK34/$B$5&gt;$H$2,-EK34/'Carga-Descarga Año'!$B$5&lt;'SFV+BESS'!$I$7),EK34/$B$5,IF(AND(EK34&lt;0,ER33+EK34/$B$5&gt;$H$2,-EK34/'Carga-Descarga Año'!$B$5&gt;'SFV+BESS'!$I$7),-'SFV+BESS'!$I$7,IF(AND(EK34&lt;0,ER33+EK34/$B$5&lt;$H$2),-MIN('SFV+BESS'!$I$7,ER33-$H$2),0)))</f>
        <v>0</v>
      </c>
      <c r="EN34" s="33"/>
      <c r="EO34" s="33">
        <f t="shared" si="93"/>
        <v>0</v>
      </c>
      <c r="EP34" s="27">
        <f t="shared" si="36"/>
        <v>0</v>
      </c>
      <c r="EQ34" s="27">
        <f t="shared" si="94"/>
        <v>0</v>
      </c>
      <c r="ER34" s="28">
        <f>IF((ER33+EL34+EM34)&gt;=$B$2*'SFV+BESS'!$I$9, $B$2*'SFV+BESS'!$I$9, (ER33+EL34+EM34))</f>
        <v>173.61249999999998</v>
      </c>
      <c r="ES34" s="110">
        <f t="shared" si="37"/>
        <v>0</v>
      </c>
      <c r="EX34" s="251"/>
      <c r="EY34" s="41">
        <v>4.1666666666666699E-2</v>
      </c>
      <c r="EZ34" s="33">
        <f t="shared" ref="EZ34:EZ97" si="109">EZ10</f>
        <v>0</v>
      </c>
      <c r="FA34" s="33">
        <f>Gen_Cons_Horario!B6612</f>
        <v>0</v>
      </c>
      <c r="FB34" s="34">
        <f t="shared" si="79"/>
        <v>0</v>
      </c>
      <c r="FC34" s="116">
        <f>IF(AND(FB34&gt;0,FB34*$B$4+FI33&lt;=$B$2*'SFV+BESS'!$I$9,FB34&lt;'SFV+BESS'!$I$7), FB34*$B$4, IF(AND(FB34&gt;0,FB34*$B$4+FI33&gt;$B$2*'SFV+BESS'!$I$9,FB34*$B$4&lt;'SFV+BESS'!$I$7),$B$2*'SFV+BESS'!$I$9-FI33,IF(AND(FB34&gt;0,FB34*$B$4+FI33&gt;$B$2*'SFV+BESS'!$I$9,FB34*$B$4&gt;'SFV+BESS'!$I$7,FI33&lt;$B$2*'SFV+BESS'!$I$9),$B$2*'SFV+BESS'!$I$9-FI33,IF(AND(FB34&gt;0,FB34*$B$4+FI33&lt;=$B$2*'SFV+BESS'!$I$9,FB34&gt;'SFV+BESS'!$I$7),'SFV+BESS'!$I$7,0))))</f>
        <v>0</v>
      </c>
      <c r="FD34" s="27">
        <f>IF(AND(FB34&lt;0,FI33+FB34/$B$5&gt;$H$2,-FB34/'Carga-Descarga Año'!$B$5&lt;'SFV+BESS'!$I$7),FB34/$B$5,IF(AND(FB34&lt;0,FI33+FB34/$B$5&gt;$H$2,-FB34/'Carga-Descarga Año'!$B$5&gt;'SFV+BESS'!$I$7),-'SFV+BESS'!$I$7,IF(AND(FB34&lt;0,FI33+FB34/$B$5&lt;$H$2),-MIN('SFV+BESS'!$I$7,FI33-$H$2),0)))</f>
        <v>0</v>
      </c>
      <c r="FE34" s="33"/>
      <c r="FF34" s="33">
        <f t="shared" si="95"/>
        <v>0</v>
      </c>
      <c r="FG34" s="27">
        <f t="shared" si="40"/>
        <v>0</v>
      </c>
      <c r="FH34" s="27">
        <f t="shared" si="96"/>
        <v>0</v>
      </c>
      <c r="FI34" s="28">
        <f>IF((FI33+FC34+FD34)&gt;=$B$2*'SFV+BESS'!$I$9, $B$2*'SFV+BESS'!$I$9, (FI33+FC34+FD34))</f>
        <v>173.61249999999998</v>
      </c>
      <c r="FJ34" s="110">
        <f t="shared" si="41"/>
        <v>0</v>
      </c>
      <c r="FO34" s="251"/>
      <c r="FP34" s="41">
        <v>4.1666666666666699E-2</v>
      </c>
      <c r="FQ34" s="33">
        <f t="shared" ref="FQ34:FQ97" si="110">FQ10</f>
        <v>0</v>
      </c>
      <c r="FR34" s="33">
        <f>Gen_Cons_Horario!B7356</f>
        <v>0</v>
      </c>
      <c r="FS34" s="34">
        <f t="shared" si="80"/>
        <v>0</v>
      </c>
      <c r="FT34" s="116">
        <f>IF(AND(FS34&gt;0,FS34*$B$4+FZ33&lt;=$B$2*'SFV+BESS'!$I$9,FS34&lt;'SFV+BESS'!$I$7), FS34*$B$4, IF(AND(FS34&gt;0,FS34*$B$4+FZ33&gt;$B$2*'SFV+BESS'!$I$9,FS34*$B$4&lt;'SFV+BESS'!$I$7),$B$2*'SFV+BESS'!$I$9-FZ33,IF(AND(FS34&gt;0,FS34*$B$4+FZ33&gt;$B$2*'SFV+BESS'!$I$9,FS34*$B$4&gt;'SFV+BESS'!$I$7,FZ33&lt;$B$2*'SFV+BESS'!$I$9),$B$2*'SFV+BESS'!$I$9-FZ33,IF(AND(FS34&gt;0,FS34*$B$4+FZ33&lt;=$B$2*'SFV+BESS'!$I$9,FS34&gt;'SFV+BESS'!$I$7),'SFV+BESS'!$I$7,0))))</f>
        <v>0</v>
      </c>
      <c r="FU34" s="27">
        <f>IF(AND(FS34&lt;0,FZ33+FS34/$B$5&gt;$H$2,-FS34/'Carga-Descarga Año'!$B$5&lt;'SFV+BESS'!$I$7),FS34/$B$5,IF(AND(FS34&lt;0,FZ33+FS34/$B$5&gt;$H$2,-FS34/'Carga-Descarga Año'!$B$5&gt;'SFV+BESS'!$I$7),-'SFV+BESS'!$I$7,IF(AND(FS34&lt;0,FZ33+FS34/$B$5&lt;$H$2),-MIN('SFV+BESS'!$I$7,FZ33-$H$2),0)))</f>
        <v>0</v>
      </c>
      <c r="FV34" s="33"/>
      <c r="FW34" s="33">
        <f t="shared" si="97"/>
        <v>0</v>
      </c>
      <c r="FX34" s="27">
        <f t="shared" si="44"/>
        <v>0</v>
      </c>
      <c r="FY34" s="27">
        <f t="shared" si="98"/>
        <v>0</v>
      </c>
      <c r="FZ34" s="28">
        <f>IF((FZ33+FT34+FU34)&gt;=$B$2*'SFV+BESS'!$I$9, $B$2*'SFV+BESS'!$I$9, (FZ33+FT34+FU34))</f>
        <v>173.61249999999998</v>
      </c>
      <c r="GA34" s="110">
        <f t="shared" si="45"/>
        <v>0</v>
      </c>
      <c r="GF34" s="251"/>
      <c r="GG34" s="41">
        <v>4.1666666666666699E-2</v>
      </c>
      <c r="GH34" s="33">
        <f t="shared" ref="GH34:GH97" si="111">GH10</f>
        <v>0</v>
      </c>
      <c r="GI34" s="33">
        <f>Gen_Cons_Horario!B8076</f>
        <v>0</v>
      </c>
      <c r="GJ34" s="34">
        <f t="shared" si="81"/>
        <v>0</v>
      </c>
      <c r="GK34" s="116">
        <f>IF(AND(GJ34&gt;0,GJ34*$B$4+GQ33&lt;=$B$2*'SFV+BESS'!$I$9,GJ34&lt;'SFV+BESS'!$I$7), GJ34*$B$4, IF(AND(GJ34&gt;0,GJ34*$B$4+GQ33&gt;$B$2*'SFV+BESS'!$I$9,GJ34*$B$4&lt;'SFV+BESS'!$I$7),$B$2*'SFV+BESS'!$I$9-GQ33,IF(AND(GJ34&gt;0,GJ34*$B$4+GQ33&gt;$B$2*'SFV+BESS'!$I$9,GJ34*$B$4&gt;'SFV+BESS'!$I$7,GQ33&lt;$B$2*'SFV+BESS'!$I$9),$B$2*'SFV+BESS'!$I$9-GQ33,IF(AND(GJ34&gt;0,GJ34*$B$4+GQ33&lt;=$B$2*'SFV+BESS'!$I$9,GJ34&gt;'SFV+BESS'!$I$7),'SFV+BESS'!$I$7,0))))</f>
        <v>0</v>
      </c>
      <c r="GL34" s="27">
        <f>IF(AND(GJ34&lt;0,GQ33+GJ34/$B$5&gt;$H$2,-GJ34/'Carga-Descarga Año'!$B$5&lt;'SFV+BESS'!$I$7),GJ34/$B$5,IF(AND(GJ34&lt;0,GQ33+GJ34/$B$5&gt;$H$2,-GJ34/'Carga-Descarga Año'!$B$5&gt;'SFV+BESS'!$I$7),-'SFV+BESS'!$I$7,IF(AND(GJ34&lt;0,GQ33+GJ34/$B$5&lt;$H$2),-MIN('SFV+BESS'!$I$7,GQ33-$H$2),0)))</f>
        <v>0</v>
      </c>
      <c r="GM34" s="33"/>
      <c r="GN34" s="33">
        <f t="shared" si="99"/>
        <v>0</v>
      </c>
      <c r="GO34" s="27">
        <f t="shared" si="48"/>
        <v>0</v>
      </c>
      <c r="GP34" s="27">
        <f t="shared" si="100"/>
        <v>0</v>
      </c>
      <c r="GQ34" s="28">
        <f>IF((GQ33+GK34+GL34)&gt;=$B$2*'SFV+BESS'!$I$9, $B$2*'SFV+BESS'!$I$9, (GQ33+GK34+GL34))</f>
        <v>173.61249999999998</v>
      </c>
      <c r="GR34" s="110">
        <f t="shared" si="49"/>
        <v>0</v>
      </c>
    </row>
    <row r="35" spans="1:200">
      <c r="A35" s="249"/>
      <c r="B35" s="41">
        <v>8.3333333333333301E-2</v>
      </c>
      <c r="C35" s="38">
        <f t="shared" si="82"/>
        <v>0</v>
      </c>
      <c r="D35" s="2">
        <f>Gen_Cons_Horario!B61</f>
        <v>0</v>
      </c>
      <c r="E35" s="30">
        <f t="shared" si="0"/>
        <v>0</v>
      </c>
      <c r="F35" s="116">
        <f>IF(AND(E35&gt;0,E35*$B$4+L34&lt;=$B$2*'SFV+BESS'!$I$9,E35&lt;'SFV+BESS'!$I$7), E35*$B$4, IF(AND(E35&gt;0,E35*$B$4+L34&gt;$B$2*'SFV+BESS'!$I$9,E35*$B$4&lt;'SFV+BESS'!$I$7),$B$2*'SFV+BESS'!$I$9-L34,IF(AND(E35&gt;0,E35*$B$4+L34&gt;$B$2*'SFV+BESS'!$I$9,E35*$B$4&gt;'SFV+BESS'!$I$7,L34&lt;$B$2*'SFV+BESS'!$I$9),$B$2*'SFV+BESS'!$I$9-L34,IF(AND(E35&gt;0,E35*$B$4+L34&lt;=$B$2*'SFV+BESS'!$I$9,E35&gt;'SFV+BESS'!$I$7),'SFV+BESS'!$I$7,0))))</f>
        <v>0</v>
      </c>
      <c r="G35" s="27">
        <f>IF(AND(E35&lt;0,L34+E35/$B$5&gt;$H$2,-E35/'Carga-Descarga Año'!$B$5&lt;'SFV+BESS'!$I$7),E35/$B$5,IF(AND(E35&lt;0,L34+E35/$B$5&gt;$H$2,-E35/'Carga-Descarga Año'!$B$5&gt;'SFV+BESS'!$I$7),-'SFV+BESS'!$I$7,IF(AND(E35&lt;0,L34+E35/$B$5&lt;$H$2),-MIN('SFV+BESS'!$I$7,L34-$H$2),0)))</f>
        <v>0</v>
      </c>
      <c r="H35" s="38"/>
      <c r="I35" s="38">
        <f t="shared" si="1"/>
        <v>0</v>
      </c>
      <c r="J35" s="27">
        <f t="shared" si="3"/>
        <v>0</v>
      </c>
      <c r="K35" s="27">
        <f t="shared" si="2"/>
        <v>0</v>
      </c>
      <c r="L35" s="28">
        <f>IF((L34+F35+G35)&gt;=$B$2*'SFV+BESS'!$I$9, $B$2*'SFV+BESS'!$I$9, (L34+F35+G35))</f>
        <v>129.54556294686557</v>
      </c>
      <c r="M35" s="110">
        <f t="shared" si="4"/>
        <v>0</v>
      </c>
      <c r="R35" s="251"/>
      <c r="S35" s="41">
        <v>8.3333333333333301E-2</v>
      </c>
      <c r="T35" s="2">
        <f t="shared" si="101"/>
        <v>0</v>
      </c>
      <c r="U35" s="2">
        <f>Gen_Cons_Horario!B805</f>
        <v>0</v>
      </c>
      <c r="V35" s="34">
        <f t="shared" si="71"/>
        <v>0</v>
      </c>
      <c r="W35" s="116">
        <f>IF(AND(V35&gt;0,V35*$B$4+AC34&lt;=$B$2*'SFV+BESS'!$I$9,V35&lt;'SFV+BESS'!$I$7), V35*$B$4, IF(AND(V35&gt;0,V35*$B$4+AC34&gt;$B$2*'SFV+BESS'!$I$9,V35*$B$4&lt;'SFV+BESS'!$I$7),$B$2*'SFV+BESS'!$I$9-AC34,IF(AND(V35&gt;0,V35*$B$4+AC34&gt;$B$2*'SFV+BESS'!$I$9,V35*$B$4&gt;'SFV+BESS'!$I$7,AC34&lt;$B$2*'SFV+BESS'!$I$9),$B$2*'SFV+BESS'!$I$9-AC34,IF(AND(V35&gt;0,V35*$B$4+AC34&lt;=$B$2*'SFV+BESS'!$I$9,V35&gt;'SFV+BESS'!$I$7),'SFV+BESS'!$I$7,0))))</f>
        <v>0</v>
      </c>
      <c r="X35" s="27">
        <f>IF(AND(V35&lt;0,AC34+V35/$B$5&gt;$H$2,-V35/'Carga-Descarga Año'!$B$5&lt;'SFV+BESS'!$I$7),V35/$B$5,IF(AND(V35&lt;0,AC34+V35/$B$5&gt;$H$2,-V35/'Carga-Descarga Año'!$B$5&gt;'SFV+BESS'!$I$7),-'SFV+BESS'!$I$7,IF(AND(V35&lt;0,AC34+V35/$B$5&lt;$H$2),-MIN('SFV+BESS'!$I$7,AC34-$H$2),0)))</f>
        <v>0</v>
      </c>
      <c r="Y35" s="33"/>
      <c r="Z35" s="33">
        <f t="shared" si="60"/>
        <v>0</v>
      </c>
      <c r="AA35" s="27">
        <f t="shared" si="7"/>
        <v>0</v>
      </c>
      <c r="AB35" s="27">
        <f t="shared" si="50"/>
        <v>0</v>
      </c>
      <c r="AC35" s="28">
        <f>IF((AC34+W35+X35)&gt;=$B$2*'SFV+BESS'!$I$9, $B$2*'SFV+BESS'!$I$9, (AC34+W35+X35))</f>
        <v>173.61249999999998</v>
      </c>
      <c r="AD35" s="110">
        <f t="shared" si="8"/>
        <v>0</v>
      </c>
      <c r="AI35" s="251"/>
      <c r="AJ35" s="41">
        <v>8.3333333333333301E-2</v>
      </c>
      <c r="AK35" s="52">
        <f t="shared" si="102"/>
        <v>0</v>
      </c>
      <c r="AL35" s="33">
        <f>Gen_Cons_Horario!B1477</f>
        <v>0</v>
      </c>
      <c r="AM35" s="34">
        <f t="shared" si="72"/>
        <v>0</v>
      </c>
      <c r="AN35" s="116">
        <f>IF(AND(AM35&gt;0,AM35*$B$4+AT34&lt;=$B$2*'SFV+BESS'!$I$9,AM35&lt;'SFV+BESS'!$I$7), AM35*$B$4, IF(AND(AM35&gt;0,AM35*$B$4+AT34&gt;$B$2*'SFV+BESS'!$I$9,AM35*$B$4&lt;'SFV+BESS'!$I$7),$B$2*'SFV+BESS'!$I$9-AT34,IF(AND(AM35&gt;0,AM35*$B$4+AT34&gt;$B$2*'SFV+BESS'!$I$9,AM35*$B$4&gt;'SFV+BESS'!$I$7,AT34&lt;$B$2*'SFV+BESS'!$I$9),$B$2*'SFV+BESS'!$I$9-AT34,IF(AND(AM35&gt;0,AM35*$B$4+AT34&lt;=$B$2*'SFV+BESS'!$I$9,AM35&gt;'SFV+BESS'!$I$7),'SFV+BESS'!$I$7,0))))</f>
        <v>0</v>
      </c>
      <c r="AO35" s="27">
        <f>IF(AND(AM35&lt;0,AT34+AM35/$B$5&gt;$H$2,-AM35/'Carga-Descarga Año'!$B$5&lt;'SFV+BESS'!$I$7),AM35/$B$5,IF(AND(AM35&lt;0,AT34+AM35/$B$5&gt;$H$2,-AM35/'Carga-Descarga Año'!$B$5&gt;'SFV+BESS'!$I$7),-'SFV+BESS'!$I$7,IF(AND(AM35&lt;0,AT34+AM35/$B$5&lt;$H$2),-MIN('SFV+BESS'!$I$7,AT34-$H$2),0)))</f>
        <v>0</v>
      </c>
      <c r="AP35" s="33"/>
      <c r="AQ35" s="33">
        <f t="shared" si="83"/>
        <v>0</v>
      </c>
      <c r="AR35" s="27">
        <f t="shared" si="11"/>
        <v>0</v>
      </c>
      <c r="AS35" s="27">
        <f t="shared" si="84"/>
        <v>0</v>
      </c>
      <c r="AT35" s="28">
        <f>IF((AT34+AN35+AO35)&gt;=$B$2*'SFV+BESS'!$I$9, $B$2*'SFV+BESS'!$I$9, (AT34+AN35+AO35))</f>
        <v>173.61249999999998</v>
      </c>
      <c r="AU35" s="110">
        <f t="shared" si="12"/>
        <v>0</v>
      </c>
      <c r="AZ35" s="251"/>
      <c r="BA35" s="41">
        <v>8.3333333333333301E-2</v>
      </c>
      <c r="BB35" s="33">
        <f t="shared" si="103"/>
        <v>0</v>
      </c>
      <c r="BC35" s="33">
        <f>Gen_Cons_Horario!B2221</f>
        <v>0</v>
      </c>
      <c r="BD35" s="34">
        <f t="shared" si="73"/>
        <v>0</v>
      </c>
      <c r="BE35" s="116">
        <f>IF(AND(BD35&gt;0,BD35*$B$4+BK34&lt;=$B$2*'SFV+BESS'!$I$9,BD35&lt;'SFV+BESS'!$I$7), BD35*$B$4, IF(AND(BD35&gt;0,BD35*$B$4+BK34&gt;$B$2*'SFV+BESS'!$I$9,BD35*$B$4&lt;'SFV+BESS'!$I$7),$B$2*'SFV+BESS'!$I$9-BK34,IF(AND(BD35&gt;0,BD35*$B$4+BK34&gt;$B$2*'SFV+BESS'!$I$9,BD35*$B$4&gt;'SFV+BESS'!$I$7,BK34&lt;$B$2*'SFV+BESS'!$I$9),$B$2*'SFV+BESS'!$I$9-BK34,IF(AND(BD35&gt;0,BD35*$B$4+BK34&lt;=$B$2*'SFV+BESS'!$I$9,BD35&gt;'SFV+BESS'!$I$7),'SFV+BESS'!$I$7,0))))</f>
        <v>0</v>
      </c>
      <c r="BF35" s="27">
        <f>IF(AND(BD35&lt;0,BK34+BD35/$B$5&gt;$H$2,-BD35/'Carga-Descarga Año'!$B$5&lt;'SFV+BESS'!$I$7),BD35/$B$5,IF(AND(BD35&lt;0,BK34+BD35/$B$5&gt;$H$2,-BD35/'Carga-Descarga Año'!$B$5&gt;'SFV+BESS'!$I$7),-'SFV+BESS'!$I$7,IF(AND(BD35&lt;0,BK34+BD35/$B$5&lt;$H$2),-MIN('SFV+BESS'!$I$7,BK34-$H$2),0)))</f>
        <v>0</v>
      </c>
      <c r="BG35" s="33"/>
      <c r="BH35" s="33">
        <f t="shared" si="85"/>
        <v>0</v>
      </c>
      <c r="BI35" s="27">
        <f t="shared" si="15"/>
        <v>0</v>
      </c>
      <c r="BJ35" s="27">
        <f t="shared" si="86"/>
        <v>0</v>
      </c>
      <c r="BK35" s="28">
        <f>IF((BK34+BE35+BF35)&gt;=$B$2*'SFV+BESS'!$I$9, $B$2*'SFV+BESS'!$I$9, (BK34+BE35+BF35))</f>
        <v>173.61249999999998</v>
      </c>
      <c r="BL35" s="110">
        <f t="shared" si="16"/>
        <v>0</v>
      </c>
      <c r="BQ35" s="251"/>
      <c r="BR35" s="41">
        <v>8.3333333333333301E-2</v>
      </c>
      <c r="BS35" s="33">
        <f t="shared" si="104"/>
        <v>0</v>
      </c>
      <c r="BT35" s="33">
        <f>Gen_Cons_Horario!B2941</f>
        <v>0</v>
      </c>
      <c r="BU35" s="34">
        <f t="shared" si="74"/>
        <v>0</v>
      </c>
      <c r="BV35" s="116">
        <f>IF(AND(BU35&gt;0,BU35*$B$4+CB34&lt;=$B$2*'SFV+BESS'!$I$9,BU35&lt;'SFV+BESS'!$I$7), BU35*$B$4, IF(AND(BU35&gt;0,BU35*$B$4+CB34&gt;$B$2*'SFV+BESS'!$I$9,BU35*$B$4&lt;'SFV+BESS'!$I$7),$B$2*'SFV+BESS'!$I$9-CB34,IF(AND(BU35&gt;0,BU35*$B$4+CB34&gt;$B$2*'SFV+BESS'!$I$9,BU35*$B$4&gt;'SFV+BESS'!$I$7,CB34&lt;$B$2*'SFV+BESS'!$I$9),$B$2*'SFV+BESS'!$I$9-CB34,IF(AND(BU35&gt;0,BU35*$B$4+CB34&lt;=$B$2*'SFV+BESS'!$I$9,BU35&gt;'SFV+BESS'!$I$7),'SFV+BESS'!$I$7,0))))</f>
        <v>0</v>
      </c>
      <c r="BW35" s="27">
        <f>IF(AND(BU35&lt;0,CB34+BU35/$B$5&gt;$H$2,-BU35/'Carga-Descarga Año'!$B$5&lt;'SFV+BESS'!$I$7),BU35/$B$5,IF(AND(BU35&lt;0,CB34+BU35/$B$5&gt;$H$2,-BU35/'Carga-Descarga Año'!$B$5&gt;'SFV+BESS'!$I$7),-'SFV+BESS'!$I$7,IF(AND(BU35&lt;0,CB34+BU35/$B$5&lt;$H$2),-MIN('SFV+BESS'!$I$7,CB34-$H$2),0)))</f>
        <v>0</v>
      </c>
      <c r="BX35" s="33"/>
      <c r="BY35" s="33">
        <f t="shared" si="87"/>
        <v>0</v>
      </c>
      <c r="BZ35" s="27">
        <f t="shared" si="18"/>
        <v>0</v>
      </c>
      <c r="CA35" s="27">
        <f t="shared" si="19"/>
        <v>0</v>
      </c>
      <c r="CB35" s="28">
        <f>IF((CB34+BV35+BW35)&gt;=$B$2*'SFV+BESS'!$I$9, $B$2*'SFV+BESS'!$I$9, (CB34+BV35+BW35))</f>
        <v>173.61249999999998</v>
      </c>
      <c r="CC35" s="110">
        <f t="shared" si="20"/>
        <v>0</v>
      </c>
      <c r="CH35" s="251"/>
      <c r="CI35" s="41">
        <v>8.3333333333333301E-2</v>
      </c>
      <c r="CJ35" s="33">
        <f t="shared" si="105"/>
        <v>0</v>
      </c>
      <c r="CK35" s="33">
        <f>Gen_Cons_Horario!B3685</f>
        <v>0</v>
      </c>
      <c r="CL35" s="34">
        <f t="shared" si="75"/>
        <v>0</v>
      </c>
      <c r="CM35" s="116">
        <f>IF(AND(CL35&gt;0,CL35*$B$4+CS34&lt;=$B$2*'SFV+BESS'!$I$9,CL35&lt;'SFV+BESS'!$I$7), CL35*$B$4, IF(AND(CL35&gt;0,CL35*$B$4+CS34&gt;$B$2*'SFV+BESS'!$I$9,CL35*$B$4&lt;'SFV+BESS'!$I$7),$B$2*'SFV+BESS'!$I$9-CS34,IF(AND(CL35&gt;0,CL35*$B$4+CS34&gt;$B$2*'SFV+BESS'!$I$9,CL35*$B$4&gt;'SFV+BESS'!$I$7,CS34&lt;$B$2*'SFV+BESS'!$I$9),$B$2*'SFV+BESS'!$I$9-CS34,IF(AND(CL35&gt;0,CL35*$B$4+CS34&lt;=$B$2*'SFV+BESS'!$I$9,CL35&gt;'SFV+BESS'!$I$7),'SFV+BESS'!$I$7,0))))</f>
        <v>0</v>
      </c>
      <c r="CN35" s="27">
        <f>IF(AND(CL35&lt;0,CS34+CL35/$B$5&gt;$H$2,-CL35/'Carga-Descarga Año'!$B$5&lt;'SFV+BESS'!$I$7),CL35/$B$5,IF(AND(CL35&lt;0,CS34+CL35/$B$5&gt;$H$2,-CL35/'Carga-Descarga Año'!$B$5&gt;'SFV+BESS'!$I$7),-'SFV+BESS'!$I$7,IF(AND(CL35&lt;0,CS34+CL35/$B$5&lt;$H$2),-MIN('SFV+BESS'!$I$7,CS34-$H$2),0)))</f>
        <v>0</v>
      </c>
      <c r="CO35" s="33"/>
      <c r="CP35" s="33">
        <f t="shared" si="88"/>
        <v>0</v>
      </c>
      <c r="CQ35" s="27">
        <f t="shared" si="23"/>
        <v>0</v>
      </c>
      <c r="CR35" s="27">
        <f t="shared" si="89"/>
        <v>0</v>
      </c>
      <c r="CS35" s="28">
        <f>IF((CS34+CM35+CN35)&gt;=$B$2*'SFV+BESS'!$I$9, $B$2*'SFV+BESS'!$I$9, (CS34+CM35+CN35))</f>
        <v>173.61249999999998</v>
      </c>
      <c r="CT35" s="110">
        <f t="shared" si="24"/>
        <v>0</v>
      </c>
      <c r="CY35" s="251"/>
      <c r="CZ35" s="41">
        <v>8.3333333333333301E-2</v>
      </c>
      <c r="DA35" s="33">
        <f t="shared" si="106"/>
        <v>0</v>
      </c>
      <c r="DB35" s="33">
        <f>Gen_Cons_Horario!B4405</f>
        <v>0</v>
      </c>
      <c r="DC35" s="34">
        <f t="shared" si="76"/>
        <v>0</v>
      </c>
      <c r="DD35" s="116">
        <f>IF(AND(DC35&gt;0,DC35*$B$4+DJ34&lt;=$B$2*'SFV+BESS'!$I$9,DC35&lt;'SFV+BESS'!$I$7), DC35*$B$4, IF(AND(DC35&gt;0,DC35*$B$4+DJ34&gt;$B$2*'SFV+BESS'!$I$9,DC35*$B$4&lt;'SFV+BESS'!$I$7),$B$2*'SFV+BESS'!$I$9-DJ34,IF(AND(DC35&gt;0,DC35*$B$4+DJ34&gt;$B$2*'SFV+BESS'!$I$9,DC35*$B$4&gt;'SFV+BESS'!$I$7,DJ34&lt;$B$2*'SFV+BESS'!$I$9),$B$2*'SFV+BESS'!$I$9-DJ34,IF(AND(DC35&gt;0,DC35*$B$4+DJ34&lt;=$B$2*'SFV+BESS'!$I$9,DC35&gt;'SFV+BESS'!$I$7),'SFV+BESS'!$I$7,0))))</f>
        <v>0</v>
      </c>
      <c r="DE35" s="27">
        <f>IF(AND(DC35&lt;0,DJ34+DC35/$B$5&gt;$H$2,-DC35/'Carga-Descarga Año'!$B$5&lt;'SFV+BESS'!$I$7),DC35/$B$5,IF(AND(DC35&lt;0,DJ34+DC35/$B$5&gt;$H$2,-DC35/'Carga-Descarga Año'!$B$5&gt;'SFV+BESS'!$I$7),-'SFV+BESS'!$I$7,IF(AND(DC35&lt;0,DJ34+DC35/$B$5&lt;$H$2),-MIN('SFV+BESS'!$I$7,DJ34-$H$2),0)))</f>
        <v>0</v>
      </c>
      <c r="DF35" s="33"/>
      <c r="DG35" s="33">
        <f t="shared" si="90"/>
        <v>0</v>
      </c>
      <c r="DH35" s="27">
        <f t="shared" si="27"/>
        <v>0</v>
      </c>
      <c r="DI35" s="27">
        <f t="shared" si="28"/>
        <v>0</v>
      </c>
      <c r="DJ35" s="28">
        <f>IF((DJ34+DD35+DE35)&gt;=$B$2*'SFV+BESS'!$I$9, $B$2*'SFV+BESS'!$I$9, (DJ34+DD35+DE35))</f>
        <v>173.61249999999998</v>
      </c>
      <c r="DK35" s="110">
        <f t="shared" si="29"/>
        <v>0</v>
      </c>
      <c r="DP35" s="251"/>
      <c r="DQ35" s="41">
        <v>8.3333333333333301E-2</v>
      </c>
      <c r="DR35" s="33">
        <f t="shared" si="107"/>
        <v>0</v>
      </c>
      <c r="DS35" s="33">
        <f>Gen_Cons_Horario!B5149</f>
        <v>0</v>
      </c>
      <c r="DT35" s="34">
        <f t="shared" si="77"/>
        <v>0</v>
      </c>
      <c r="DU35" s="116">
        <f>IF(AND(DT35&gt;0,DT35*$B$4+EA34&lt;=$B$2*'SFV+BESS'!$I$9,DT35&lt;'SFV+BESS'!$I$7), DT35*$B$4, IF(AND(DT35&gt;0,DT35*$B$4+EA34&gt;$B$2*'SFV+BESS'!$I$9,DT35*$B$4&lt;'SFV+BESS'!$I$7),$B$2*'SFV+BESS'!$I$9-EA34,IF(AND(DT35&gt;0,DT35*$B$4+EA34&gt;$B$2*'SFV+BESS'!$I$9,DT35*$B$4&gt;'SFV+BESS'!$I$7,EA34&lt;$B$2*'SFV+BESS'!$I$9),$B$2*'SFV+BESS'!$I$9-EA34,IF(AND(DT35&gt;0,DT35*$B$4+EA34&lt;=$B$2*'SFV+BESS'!$I$9,DT35&gt;'SFV+BESS'!$I$7),'SFV+BESS'!$I$7,0))))</f>
        <v>0</v>
      </c>
      <c r="DV35" s="27">
        <f>IF(AND(DT35&lt;0,EA34+DT35/$B$5&gt;$H$2,-DT35/'Carga-Descarga Año'!$B$5&lt;'SFV+BESS'!$I$7),DT35/$B$5,IF(AND(DT35&lt;0,EA34+DT35/$B$5&gt;$H$2,-DT35/'Carga-Descarga Año'!$B$5&gt;'SFV+BESS'!$I$7),-'SFV+BESS'!$I$7,IF(AND(DT35&lt;0,EA34+DT35/$B$5&lt;$H$2),-MIN('SFV+BESS'!$I$7,EA34-$H$2),0)))</f>
        <v>0</v>
      </c>
      <c r="DW35" s="33"/>
      <c r="DX35" s="33">
        <f t="shared" si="91"/>
        <v>0</v>
      </c>
      <c r="DY35" s="27">
        <f t="shared" si="32"/>
        <v>0</v>
      </c>
      <c r="DZ35" s="27">
        <f t="shared" si="92"/>
        <v>0</v>
      </c>
      <c r="EA35" s="28">
        <f>IF((EA34+DU35+DV35)&gt;=$B$2*'SFV+BESS'!$I$9, $B$2*'SFV+BESS'!$I$9, (EA34+DU35+DV35))</f>
        <v>173.61249999999998</v>
      </c>
      <c r="EB35" s="110">
        <f t="shared" si="33"/>
        <v>0</v>
      </c>
      <c r="EG35" s="251"/>
      <c r="EH35" s="41">
        <v>8.3333333333333301E-2</v>
      </c>
      <c r="EI35" s="33">
        <f t="shared" si="108"/>
        <v>0</v>
      </c>
      <c r="EJ35" s="33">
        <f>Gen_Cons_Horario!B5893</f>
        <v>0</v>
      </c>
      <c r="EK35" s="34">
        <f t="shared" si="78"/>
        <v>0</v>
      </c>
      <c r="EL35" s="116">
        <f>IF(AND(EK35&gt;0,EK35*$B$4+ER34&lt;=$B$2*'SFV+BESS'!$I$9,EK35&lt;'SFV+BESS'!$I$7), EK35*$B$4, IF(AND(EK35&gt;0,EK35*$B$4+ER34&gt;$B$2*'SFV+BESS'!$I$9,EK35*$B$4&lt;'SFV+BESS'!$I$7),$B$2*'SFV+BESS'!$I$9-ER34,IF(AND(EK35&gt;0,EK35*$B$4+ER34&gt;$B$2*'SFV+BESS'!$I$9,EK35*$B$4&gt;'SFV+BESS'!$I$7,ER34&lt;$B$2*'SFV+BESS'!$I$9),$B$2*'SFV+BESS'!$I$9-ER34,IF(AND(EK35&gt;0,EK35*$B$4+ER34&lt;=$B$2*'SFV+BESS'!$I$9,EK35&gt;'SFV+BESS'!$I$7),'SFV+BESS'!$I$7,0))))</f>
        <v>0</v>
      </c>
      <c r="EM35" s="27">
        <f>IF(AND(EK35&lt;0,ER34+EK35/$B$5&gt;$H$2,-EK35/'Carga-Descarga Año'!$B$5&lt;'SFV+BESS'!$I$7),EK35/$B$5,IF(AND(EK35&lt;0,ER34+EK35/$B$5&gt;$H$2,-EK35/'Carga-Descarga Año'!$B$5&gt;'SFV+BESS'!$I$7),-'SFV+BESS'!$I$7,IF(AND(EK35&lt;0,ER34+EK35/$B$5&lt;$H$2),-MIN('SFV+BESS'!$I$7,ER34-$H$2),0)))</f>
        <v>0</v>
      </c>
      <c r="EN35" s="33"/>
      <c r="EO35" s="33">
        <f t="shared" si="93"/>
        <v>0</v>
      </c>
      <c r="EP35" s="27">
        <f t="shared" si="36"/>
        <v>0</v>
      </c>
      <c r="EQ35" s="27">
        <f t="shared" si="94"/>
        <v>0</v>
      </c>
      <c r="ER35" s="28">
        <f>IF((ER34+EL35+EM35)&gt;=$B$2*'SFV+BESS'!$I$9, $B$2*'SFV+BESS'!$I$9, (ER34+EL35+EM35))</f>
        <v>173.61249999999998</v>
      </c>
      <c r="ES35" s="110">
        <f t="shared" si="37"/>
        <v>0</v>
      </c>
      <c r="EX35" s="251"/>
      <c r="EY35" s="41">
        <v>8.3333333333333301E-2</v>
      </c>
      <c r="EZ35" s="33">
        <f t="shared" si="109"/>
        <v>0</v>
      </c>
      <c r="FA35" s="33">
        <f>Gen_Cons_Horario!B6613</f>
        <v>0</v>
      </c>
      <c r="FB35" s="34">
        <f t="shared" si="79"/>
        <v>0</v>
      </c>
      <c r="FC35" s="116">
        <f>IF(AND(FB35&gt;0,FB35*$B$4+FI34&lt;=$B$2*'SFV+BESS'!$I$9,FB35&lt;'SFV+BESS'!$I$7), FB35*$B$4, IF(AND(FB35&gt;0,FB35*$B$4+FI34&gt;$B$2*'SFV+BESS'!$I$9,FB35*$B$4&lt;'SFV+BESS'!$I$7),$B$2*'SFV+BESS'!$I$9-FI34,IF(AND(FB35&gt;0,FB35*$B$4+FI34&gt;$B$2*'SFV+BESS'!$I$9,FB35*$B$4&gt;'SFV+BESS'!$I$7,FI34&lt;$B$2*'SFV+BESS'!$I$9),$B$2*'SFV+BESS'!$I$9-FI34,IF(AND(FB35&gt;0,FB35*$B$4+FI34&lt;=$B$2*'SFV+BESS'!$I$9,FB35&gt;'SFV+BESS'!$I$7),'SFV+BESS'!$I$7,0))))</f>
        <v>0</v>
      </c>
      <c r="FD35" s="27">
        <f>IF(AND(FB35&lt;0,FI34+FB35/$B$5&gt;$H$2,-FB35/'Carga-Descarga Año'!$B$5&lt;'SFV+BESS'!$I$7),FB35/$B$5,IF(AND(FB35&lt;0,FI34+FB35/$B$5&gt;$H$2,-FB35/'Carga-Descarga Año'!$B$5&gt;'SFV+BESS'!$I$7),-'SFV+BESS'!$I$7,IF(AND(FB35&lt;0,FI34+FB35/$B$5&lt;$H$2),-MIN('SFV+BESS'!$I$7,FI34-$H$2),0)))</f>
        <v>0</v>
      </c>
      <c r="FE35" s="33"/>
      <c r="FF35" s="33">
        <f t="shared" si="95"/>
        <v>0</v>
      </c>
      <c r="FG35" s="27">
        <f t="shared" si="40"/>
        <v>0</v>
      </c>
      <c r="FH35" s="27">
        <f t="shared" si="96"/>
        <v>0</v>
      </c>
      <c r="FI35" s="28">
        <f>IF((FI34+FC35+FD35)&gt;=$B$2*'SFV+BESS'!$I$9, $B$2*'SFV+BESS'!$I$9, (FI34+FC35+FD35))</f>
        <v>173.61249999999998</v>
      </c>
      <c r="FJ35" s="110">
        <f t="shared" si="41"/>
        <v>0</v>
      </c>
      <c r="FO35" s="251"/>
      <c r="FP35" s="41">
        <v>8.3333333333333301E-2</v>
      </c>
      <c r="FQ35" s="33">
        <f t="shared" si="110"/>
        <v>0</v>
      </c>
      <c r="FR35" s="33">
        <f>Gen_Cons_Horario!B7357</f>
        <v>0</v>
      </c>
      <c r="FS35" s="34">
        <f t="shared" si="80"/>
        <v>0</v>
      </c>
      <c r="FT35" s="116">
        <f>IF(AND(FS35&gt;0,FS35*$B$4+FZ34&lt;=$B$2*'SFV+BESS'!$I$9,FS35&lt;'SFV+BESS'!$I$7), FS35*$B$4, IF(AND(FS35&gt;0,FS35*$B$4+FZ34&gt;$B$2*'SFV+BESS'!$I$9,FS35*$B$4&lt;'SFV+BESS'!$I$7),$B$2*'SFV+BESS'!$I$9-FZ34,IF(AND(FS35&gt;0,FS35*$B$4+FZ34&gt;$B$2*'SFV+BESS'!$I$9,FS35*$B$4&gt;'SFV+BESS'!$I$7,FZ34&lt;$B$2*'SFV+BESS'!$I$9),$B$2*'SFV+BESS'!$I$9-FZ34,IF(AND(FS35&gt;0,FS35*$B$4+FZ34&lt;=$B$2*'SFV+BESS'!$I$9,FS35&gt;'SFV+BESS'!$I$7),'SFV+BESS'!$I$7,0))))</f>
        <v>0</v>
      </c>
      <c r="FU35" s="27">
        <f>IF(AND(FS35&lt;0,FZ34+FS35/$B$5&gt;$H$2,-FS35/'Carga-Descarga Año'!$B$5&lt;'SFV+BESS'!$I$7),FS35/$B$5,IF(AND(FS35&lt;0,FZ34+FS35/$B$5&gt;$H$2,-FS35/'Carga-Descarga Año'!$B$5&gt;'SFV+BESS'!$I$7),-'SFV+BESS'!$I$7,IF(AND(FS35&lt;0,FZ34+FS35/$B$5&lt;$H$2),-MIN('SFV+BESS'!$I$7,FZ34-$H$2),0)))</f>
        <v>0</v>
      </c>
      <c r="FV35" s="33"/>
      <c r="FW35" s="33">
        <f t="shared" si="97"/>
        <v>0</v>
      </c>
      <c r="FX35" s="27">
        <f t="shared" si="44"/>
        <v>0</v>
      </c>
      <c r="FY35" s="27">
        <f t="shared" si="98"/>
        <v>0</v>
      </c>
      <c r="FZ35" s="28">
        <f>IF((FZ34+FT35+FU35)&gt;=$B$2*'SFV+BESS'!$I$9, $B$2*'SFV+BESS'!$I$9, (FZ34+FT35+FU35))</f>
        <v>173.61249999999998</v>
      </c>
      <c r="GA35" s="110">
        <f t="shared" si="45"/>
        <v>0</v>
      </c>
      <c r="GF35" s="251"/>
      <c r="GG35" s="41">
        <v>8.3333333333333301E-2</v>
      </c>
      <c r="GH35" s="33">
        <f t="shared" si="111"/>
        <v>0</v>
      </c>
      <c r="GI35" s="33">
        <f>Gen_Cons_Horario!B8077</f>
        <v>0</v>
      </c>
      <c r="GJ35" s="34">
        <f t="shared" si="81"/>
        <v>0</v>
      </c>
      <c r="GK35" s="116">
        <f>IF(AND(GJ35&gt;0,GJ35*$B$4+GQ34&lt;=$B$2*'SFV+BESS'!$I$9,GJ35&lt;'SFV+BESS'!$I$7), GJ35*$B$4, IF(AND(GJ35&gt;0,GJ35*$B$4+GQ34&gt;$B$2*'SFV+BESS'!$I$9,GJ35*$B$4&lt;'SFV+BESS'!$I$7),$B$2*'SFV+BESS'!$I$9-GQ34,IF(AND(GJ35&gt;0,GJ35*$B$4+GQ34&gt;$B$2*'SFV+BESS'!$I$9,GJ35*$B$4&gt;'SFV+BESS'!$I$7,GQ34&lt;$B$2*'SFV+BESS'!$I$9),$B$2*'SFV+BESS'!$I$9-GQ34,IF(AND(GJ35&gt;0,GJ35*$B$4+GQ34&lt;=$B$2*'SFV+BESS'!$I$9,GJ35&gt;'SFV+BESS'!$I$7),'SFV+BESS'!$I$7,0))))</f>
        <v>0</v>
      </c>
      <c r="GL35" s="27">
        <f>IF(AND(GJ35&lt;0,GQ34+GJ35/$B$5&gt;$H$2,-GJ35/'Carga-Descarga Año'!$B$5&lt;'SFV+BESS'!$I$7),GJ35/$B$5,IF(AND(GJ35&lt;0,GQ34+GJ35/$B$5&gt;$H$2,-GJ35/'Carga-Descarga Año'!$B$5&gt;'SFV+BESS'!$I$7),-'SFV+BESS'!$I$7,IF(AND(GJ35&lt;0,GQ34+GJ35/$B$5&lt;$H$2),-MIN('SFV+BESS'!$I$7,GQ34-$H$2),0)))</f>
        <v>0</v>
      </c>
      <c r="GM35" s="33"/>
      <c r="GN35" s="33">
        <f t="shared" si="99"/>
        <v>0</v>
      </c>
      <c r="GO35" s="27">
        <f t="shared" si="48"/>
        <v>0</v>
      </c>
      <c r="GP35" s="27">
        <f t="shared" si="100"/>
        <v>0</v>
      </c>
      <c r="GQ35" s="28">
        <f>IF((GQ34+GK35+GL35)&gt;=$B$2*'SFV+BESS'!$I$9, $B$2*'SFV+BESS'!$I$9, (GQ34+GK35+GL35))</f>
        <v>173.61249999999998</v>
      </c>
      <c r="GR35" s="110">
        <f t="shared" si="49"/>
        <v>0</v>
      </c>
    </row>
    <row r="36" spans="1:200">
      <c r="A36" s="249"/>
      <c r="B36" s="41">
        <v>0.125</v>
      </c>
      <c r="C36" s="38">
        <f t="shared" si="82"/>
        <v>0</v>
      </c>
      <c r="D36" s="2">
        <f>Gen_Cons_Horario!B62</f>
        <v>0</v>
      </c>
      <c r="E36" s="30">
        <f t="shared" si="0"/>
        <v>0</v>
      </c>
      <c r="F36" s="116">
        <f>IF(AND(E36&gt;0,E36*$B$4+L35&lt;=$B$2*'SFV+BESS'!$I$9,E36&lt;'SFV+BESS'!$I$7), E36*$B$4, IF(AND(E36&gt;0,E36*$B$4+L35&gt;$B$2*'SFV+BESS'!$I$9,E36*$B$4&lt;'SFV+BESS'!$I$7),$B$2*'SFV+BESS'!$I$9-L35,IF(AND(E36&gt;0,E36*$B$4+L35&gt;$B$2*'SFV+BESS'!$I$9,E36*$B$4&gt;'SFV+BESS'!$I$7,L35&lt;$B$2*'SFV+BESS'!$I$9),$B$2*'SFV+BESS'!$I$9-L35,IF(AND(E36&gt;0,E36*$B$4+L35&lt;=$B$2*'SFV+BESS'!$I$9,E36&gt;'SFV+BESS'!$I$7),'SFV+BESS'!$I$7,0))))</f>
        <v>0</v>
      </c>
      <c r="G36" s="27">
        <f>IF(AND(E36&lt;0,L35+E36/$B$5&gt;$H$2,-E36/'Carga-Descarga Año'!$B$5&lt;'SFV+BESS'!$I$7),E36/$B$5,IF(AND(E36&lt;0,L35+E36/$B$5&gt;$H$2,-E36/'Carga-Descarga Año'!$B$5&gt;'SFV+BESS'!$I$7),-'SFV+BESS'!$I$7,IF(AND(E36&lt;0,L35+E36/$B$5&lt;$H$2),-MIN('SFV+BESS'!$I$7,L35-$H$2),0)))</f>
        <v>0</v>
      </c>
      <c r="H36" s="38"/>
      <c r="I36" s="38">
        <f t="shared" si="1"/>
        <v>0</v>
      </c>
      <c r="J36" s="27">
        <f t="shared" si="3"/>
        <v>0</v>
      </c>
      <c r="K36" s="27">
        <f t="shared" si="2"/>
        <v>0</v>
      </c>
      <c r="L36" s="28">
        <f>IF((L35+F36+G36)&gt;=$B$2*'SFV+BESS'!$I$9, $B$2*'SFV+BESS'!$I$9, (L35+F36+G36))</f>
        <v>129.54556294686557</v>
      </c>
      <c r="M36" s="110">
        <f t="shared" si="4"/>
        <v>0</v>
      </c>
      <c r="R36" s="251"/>
      <c r="S36" s="41">
        <v>0.125</v>
      </c>
      <c r="T36" s="2">
        <f t="shared" si="101"/>
        <v>0</v>
      </c>
      <c r="U36" s="2">
        <f>Gen_Cons_Horario!B806</f>
        <v>0</v>
      </c>
      <c r="V36" s="34">
        <f t="shared" si="71"/>
        <v>0</v>
      </c>
      <c r="W36" s="116">
        <f>IF(AND(V36&gt;0,V36*$B$4+AC35&lt;=$B$2*'SFV+BESS'!$I$9,V36&lt;'SFV+BESS'!$I$7), V36*$B$4, IF(AND(V36&gt;0,V36*$B$4+AC35&gt;$B$2*'SFV+BESS'!$I$9,V36*$B$4&lt;'SFV+BESS'!$I$7),$B$2*'SFV+BESS'!$I$9-AC35,IF(AND(V36&gt;0,V36*$B$4+AC35&gt;$B$2*'SFV+BESS'!$I$9,V36*$B$4&gt;'SFV+BESS'!$I$7,AC35&lt;$B$2*'SFV+BESS'!$I$9),$B$2*'SFV+BESS'!$I$9-AC35,IF(AND(V36&gt;0,V36*$B$4+AC35&lt;=$B$2*'SFV+BESS'!$I$9,V36&gt;'SFV+BESS'!$I$7),'SFV+BESS'!$I$7,0))))</f>
        <v>0</v>
      </c>
      <c r="X36" s="27">
        <f>IF(AND(V36&lt;0,AC35+V36/$B$5&gt;$H$2,-V36/'Carga-Descarga Año'!$B$5&lt;'SFV+BESS'!$I$7),V36/$B$5,IF(AND(V36&lt;0,AC35+V36/$B$5&gt;$H$2,-V36/'Carga-Descarga Año'!$B$5&gt;'SFV+BESS'!$I$7),-'SFV+BESS'!$I$7,IF(AND(V36&lt;0,AC35+V36/$B$5&lt;$H$2),-MIN('SFV+BESS'!$I$7,AC35-$H$2),0)))</f>
        <v>0</v>
      </c>
      <c r="Y36" s="33"/>
      <c r="Z36" s="33">
        <f t="shared" si="60"/>
        <v>0</v>
      </c>
      <c r="AA36" s="27">
        <f t="shared" si="7"/>
        <v>0</v>
      </c>
      <c r="AB36" s="27">
        <f t="shared" si="50"/>
        <v>0</v>
      </c>
      <c r="AC36" s="28">
        <f>IF((AC35+W36+X36)&gt;=$B$2*'SFV+BESS'!$I$9, $B$2*'SFV+BESS'!$I$9, (AC35+W36+X36))</f>
        <v>173.61249999999998</v>
      </c>
      <c r="AD36" s="110">
        <f t="shared" si="8"/>
        <v>0</v>
      </c>
      <c r="AI36" s="251"/>
      <c r="AJ36" s="41">
        <v>0.125</v>
      </c>
      <c r="AK36" s="52">
        <f t="shared" si="102"/>
        <v>0</v>
      </c>
      <c r="AL36" s="33">
        <f>Gen_Cons_Horario!B1478</f>
        <v>0</v>
      </c>
      <c r="AM36" s="34">
        <f t="shared" si="72"/>
        <v>0</v>
      </c>
      <c r="AN36" s="116">
        <f>IF(AND(AM36&gt;0,AM36*$B$4+AT35&lt;=$B$2*'SFV+BESS'!$I$9,AM36&lt;'SFV+BESS'!$I$7), AM36*$B$4, IF(AND(AM36&gt;0,AM36*$B$4+AT35&gt;$B$2*'SFV+BESS'!$I$9,AM36*$B$4&lt;'SFV+BESS'!$I$7),$B$2*'SFV+BESS'!$I$9-AT35,IF(AND(AM36&gt;0,AM36*$B$4+AT35&gt;$B$2*'SFV+BESS'!$I$9,AM36*$B$4&gt;'SFV+BESS'!$I$7,AT35&lt;$B$2*'SFV+BESS'!$I$9),$B$2*'SFV+BESS'!$I$9-AT35,IF(AND(AM36&gt;0,AM36*$B$4+AT35&lt;=$B$2*'SFV+BESS'!$I$9,AM36&gt;'SFV+BESS'!$I$7),'SFV+BESS'!$I$7,0))))</f>
        <v>0</v>
      </c>
      <c r="AO36" s="27">
        <f>IF(AND(AM36&lt;0,AT35+AM36/$B$5&gt;$H$2,-AM36/'Carga-Descarga Año'!$B$5&lt;'SFV+BESS'!$I$7),AM36/$B$5,IF(AND(AM36&lt;0,AT35+AM36/$B$5&gt;$H$2,-AM36/'Carga-Descarga Año'!$B$5&gt;'SFV+BESS'!$I$7),-'SFV+BESS'!$I$7,IF(AND(AM36&lt;0,AT35+AM36/$B$5&lt;$H$2),-MIN('SFV+BESS'!$I$7,AT35-$H$2),0)))</f>
        <v>0</v>
      </c>
      <c r="AP36" s="33"/>
      <c r="AQ36" s="33">
        <f t="shared" si="83"/>
        <v>0</v>
      </c>
      <c r="AR36" s="27">
        <f t="shared" si="11"/>
        <v>0</v>
      </c>
      <c r="AS36" s="27">
        <f t="shared" si="84"/>
        <v>0</v>
      </c>
      <c r="AT36" s="28">
        <f>IF((AT35+AN36+AO36)&gt;=$B$2*'SFV+BESS'!$I$9, $B$2*'SFV+BESS'!$I$9, (AT35+AN36+AO36))</f>
        <v>173.61249999999998</v>
      </c>
      <c r="AU36" s="110">
        <f t="shared" si="12"/>
        <v>0</v>
      </c>
      <c r="AZ36" s="251"/>
      <c r="BA36" s="41">
        <v>0.125</v>
      </c>
      <c r="BB36" s="33">
        <f t="shared" si="103"/>
        <v>0</v>
      </c>
      <c r="BC36" s="33">
        <f>Gen_Cons_Horario!B2222</f>
        <v>0</v>
      </c>
      <c r="BD36" s="34">
        <f t="shared" si="73"/>
        <v>0</v>
      </c>
      <c r="BE36" s="116">
        <f>IF(AND(BD36&gt;0,BD36*$B$4+BK35&lt;=$B$2*'SFV+BESS'!$I$9,BD36&lt;'SFV+BESS'!$I$7), BD36*$B$4, IF(AND(BD36&gt;0,BD36*$B$4+BK35&gt;$B$2*'SFV+BESS'!$I$9,BD36*$B$4&lt;'SFV+BESS'!$I$7),$B$2*'SFV+BESS'!$I$9-BK35,IF(AND(BD36&gt;0,BD36*$B$4+BK35&gt;$B$2*'SFV+BESS'!$I$9,BD36*$B$4&gt;'SFV+BESS'!$I$7,BK35&lt;$B$2*'SFV+BESS'!$I$9),$B$2*'SFV+BESS'!$I$9-BK35,IF(AND(BD36&gt;0,BD36*$B$4+BK35&lt;=$B$2*'SFV+BESS'!$I$9,BD36&gt;'SFV+BESS'!$I$7),'SFV+BESS'!$I$7,0))))</f>
        <v>0</v>
      </c>
      <c r="BF36" s="27">
        <f>IF(AND(BD36&lt;0,BK35+BD36/$B$5&gt;$H$2,-BD36/'Carga-Descarga Año'!$B$5&lt;'SFV+BESS'!$I$7),BD36/$B$5,IF(AND(BD36&lt;0,BK35+BD36/$B$5&gt;$H$2,-BD36/'Carga-Descarga Año'!$B$5&gt;'SFV+BESS'!$I$7),-'SFV+BESS'!$I$7,IF(AND(BD36&lt;0,BK35+BD36/$B$5&lt;$H$2),-MIN('SFV+BESS'!$I$7,BK35-$H$2),0)))</f>
        <v>0</v>
      </c>
      <c r="BG36" s="33"/>
      <c r="BH36" s="33">
        <f t="shared" si="85"/>
        <v>0</v>
      </c>
      <c r="BI36" s="27">
        <f t="shared" si="15"/>
        <v>0</v>
      </c>
      <c r="BJ36" s="27">
        <f t="shared" si="86"/>
        <v>0</v>
      </c>
      <c r="BK36" s="28">
        <f>IF((BK35+BE36+BF36)&gt;=$B$2*'SFV+BESS'!$I$9, $B$2*'SFV+BESS'!$I$9, (BK35+BE36+BF36))</f>
        <v>173.61249999999998</v>
      </c>
      <c r="BL36" s="110">
        <f t="shared" si="16"/>
        <v>0</v>
      </c>
      <c r="BQ36" s="251"/>
      <c r="BR36" s="41">
        <v>0.125</v>
      </c>
      <c r="BS36" s="33">
        <f t="shared" si="104"/>
        <v>0</v>
      </c>
      <c r="BT36" s="33">
        <f>Gen_Cons_Horario!B2942</f>
        <v>0</v>
      </c>
      <c r="BU36" s="34">
        <f t="shared" si="74"/>
        <v>0</v>
      </c>
      <c r="BV36" s="116">
        <f>IF(AND(BU36&gt;0,BU36*$B$4+CB35&lt;=$B$2*'SFV+BESS'!$I$9,BU36&lt;'SFV+BESS'!$I$7), BU36*$B$4, IF(AND(BU36&gt;0,BU36*$B$4+CB35&gt;$B$2*'SFV+BESS'!$I$9,BU36*$B$4&lt;'SFV+BESS'!$I$7),$B$2*'SFV+BESS'!$I$9-CB35,IF(AND(BU36&gt;0,BU36*$B$4+CB35&gt;$B$2*'SFV+BESS'!$I$9,BU36*$B$4&gt;'SFV+BESS'!$I$7,CB35&lt;$B$2*'SFV+BESS'!$I$9),$B$2*'SFV+BESS'!$I$9-CB35,IF(AND(BU36&gt;0,BU36*$B$4+CB35&lt;=$B$2*'SFV+BESS'!$I$9,BU36&gt;'SFV+BESS'!$I$7),'SFV+BESS'!$I$7,0))))</f>
        <v>0</v>
      </c>
      <c r="BW36" s="27">
        <f>IF(AND(BU36&lt;0,CB35+BU36/$B$5&gt;$H$2,-BU36/'Carga-Descarga Año'!$B$5&lt;'SFV+BESS'!$I$7),BU36/$B$5,IF(AND(BU36&lt;0,CB35+BU36/$B$5&gt;$H$2,-BU36/'Carga-Descarga Año'!$B$5&gt;'SFV+BESS'!$I$7),-'SFV+BESS'!$I$7,IF(AND(BU36&lt;0,CB35+BU36/$B$5&lt;$H$2),-MIN('SFV+BESS'!$I$7,CB35-$H$2),0)))</f>
        <v>0</v>
      </c>
      <c r="BX36" s="33"/>
      <c r="BY36" s="33">
        <f t="shared" si="87"/>
        <v>0</v>
      </c>
      <c r="BZ36" s="27">
        <f t="shared" si="18"/>
        <v>0</v>
      </c>
      <c r="CA36" s="27">
        <f t="shared" si="19"/>
        <v>0</v>
      </c>
      <c r="CB36" s="28">
        <f>IF((CB35+BV36+BW36)&gt;=$B$2*'SFV+BESS'!$I$9, $B$2*'SFV+BESS'!$I$9, (CB35+BV36+BW36))</f>
        <v>173.61249999999998</v>
      </c>
      <c r="CC36" s="110">
        <f t="shared" si="20"/>
        <v>0</v>
      </c>
      <c r="CH36" s="251"/>
      <c r="CI36" s="41">
        <v>0.125</v>
      </c>
      <c r="CJ36" s="33">
        <f t="shared" si="105"/>
        <v>0</v>
      </c>
      <c r="CK36" s="33">
        <f>Gen_Cons_Horario!B3686</f>
        <v>0</v>
      </c>
      <c r="CL36" s="34">
        <f t="shared" si="75"/>
        <v>0</v>
      </c>
      <c r="CM36" s="116">
        <f>IF(AND(CL36&gt;0,CL36*$B$4+CS35&lt;=$B$2*'SFV+BESS'!$I$9,CL36&lt;'SFV+BESS'!$I$7), CL36*$B$4, IF(AND(CL36&gt;0,CL36*$B$4+CS35&gt;$B$2*'SFV+BESS'!$I$9,CL36*$B$4&lt;'SFV+BESS'!$I$7),$B$2*'SFV+BESS'!$I$9-CS35,IF(AND(CL36&gt;0,CL36*$B$4+CS35&gt;$B$2*'SFV+BESS'!$I$9,CL36*$B$4&gt;'SFV+BESS'!$I$7,CS35&lt;$B$2*'SFV+BESS'!$I$9),$B$2*'SFV+BESS'!$I$9-CS35,IF(AND(CL36&gt;0,CL36*$B$4+CS35&lt;=$B$2*'SFV+BESS'!$I$9,CL36&gt;'SFV+BESS'!$I$7),'SFV+BESS'!$I$7,0))))</f>
        <v>0</v>
      </c>
      <c r="CN36" s="27">
        <f>IF(AND(CL36&lt;0,CS35+CL36/$B$5&gt;$H$2,-CL36/'Carga-Descarga Año'!$B$5&lt;'SFV+BESS'!$I$7),CL36/$B$5,IF(AND(CL36&lt;0,CS35+CL36/$B$5&gt;$H$2,-CL36/'Carga-Descarga Año'!$B$5&gt;'SFV+BESS'!$I$7),-'SFV+BESS'!$I$7,IF(AND(CL36&lt;0,CS35+CL36/$B$5&lt;$H$2),-MIN('SFV+BESS'!$I$7,CS35-$H$2),0)))</f>
        <v>0</v>
      </c>
      <c r="CO36" s="33"/>
      <c r="CP36" s="33">
        <f t="shared" si="88"/>
        <v>0</v>
      </c>
      <c r="CQ36" s="27">
        <f t="shared" si="23"/>
        <v>0</v>
      </c>
      <c r="CR36" s="27">
        <f t="shared" si="89"/>
        <v>0</v>
      </c>
      <c r="CS36" s="28">
        <f>IF((CS35+CM36+CN36)&gt;=$B$2*'SFV+BESS'!$I$9, $B$2*'SFV+BESS'!$I$9, (CS35+CM36+CN36))</f>
        <v>173.61249999999998</v>
      </c>
      <c r="CT36" s="110">
        <f t="shared" si="24"/>
        <v>0</v>
      </c>
      <c r="CY36" s="251"/>
      <c r="CZ36" s="41">
        <v>0.125</v>
      </c>
      <c r="DA36" s="33">
        <f t="shared" si="106"/>
        <v>0</v>
      </c>
      <c r="DB36" s="33">
        <f>Gen_Cons_Horario!B4406</f>
        <v>0</v>
      </c>
      <c r="DC36" s="34">
        <f t="shared" si="76"/>
        <v>0</v>
      </c>
      <c r="DD36" s="116">
        <f>IF(AND(DC36&gt;0,DC36*$B$4+DJ35&lt;=$B$2*'SFV+BESS'!$I$9,DC36&lt;'SFV+BESS'!$I$7), DC36*$B$4, IF(AND(DC36&gt;0,DC36*$B$4+DJ35&gt;$B$2*'SFV+BESS'!$I$9,DC36*$B$4&lt;'SFV+BESS'!$I$7),$B$2*'SFV+BESS'!$I$9-DJ35,IF(AND(DC36&gt;0,DC36*$B$4+DJ35&gt;$B$2*'SFV+BESS'!$I$9,DC36*$B$4&gt;'SFV+BESS'!$I$7,DJ35&lt;$B$2*'SFV+BESS'!$I$9),$B$2*'SFV+BESS'!$I$9-DJ35,IF(AND(DC36&gt;0,DC36*$B$4+DJ35&lt;=$B$2*'SFV+BESS'!$I$9,DC36&gt;'SFV+BESS'!$I$7),'SFV+BESS'!$I$7,0))))</f>
        <v>0</v>
      </c>
      <c r="DE36" s="27">
        <f>IF(AND(DC36&lt;0,DJ35+DC36/$B$5&gt;$H$2,-DC36/'Carga-Descarga Año'!$B$5&lt;'SFV+BESS'!$I$7),DC36/$B$5,IF(AND(DC36&lt;0,DJ35+DC36/$B$5&gt;$H$2,-DC36/'Carga-Descarga Año'!$B$5&gt;'SFV+BESS'!$I$7),-'SFV+BESS'!$I$7,IF(AND(DC36&lt;0,DJ35+DC36/$B$5&lt;$H$2),-MIN('SFV+BESS'!$I$7,DJ35-$H$2),0)))</f>
        <v>0</v>
      </c>
      <c r="DF36" s="33"/>
      <c r="DG36" s="33">
        <f t="shared" si="90"/>
        <v>0</v>
      </c>
      <c r="DH36" s="27">
        <f t="shared" si="27"/>
        <v>0</v>
      </c>
      <c r="DI36" s="27">
        <f t="shared" si="28"/>
        <v>0</v>
      </c>
      <c r="DJ36" s="28">
        <f>IF((DJ35+DD36+DE36)&gt;=$B$2*'SFV+BESS'!$I$9, $B$2*'SFV+BESS'!$I$9, (DJ35+DD36+DE36))</f>
        <v>173.61249999999998</v>
      </c>
      <c r="DK36" s="110">
        <f t="shared" si="29"/>
        <v>0</v>
      </c>
      <c r="DP36" s="251"/>
      <c r="DQ36" s="41">
        <v>0.125</v>
      </c>
      <c r="DR36" s="33">
        <f t="shared" si="107"/>
        <v>0</v>
      </c>
      <c r="DS36" s="33">
        <f>Gen_Cons_Horario!B5150</f>
        <v>0</v>
      </c>
      <c r="DT36" s="34">
        <f t="shared" si="77"/>
        <v>0</v>
      </c>
      <c r="DU36" s="116">
        <f>IF(AND(DT36&gt;0,DT36*$B$4+EA35&lt;=$B$2*'SFV+BESS'!$I$9,DT36&lt;'SFV+BESS'!$I$7), DT36*$B$4, IF(AND(DT36&gt;0,DT36*$B$4+EA35&gt;$B$2*'SFV+BESS'!$I$9,DT36*$B$4&lt;'SFV+BESS'!$I$7),$B$2*'SFV+BESS'!$I$9-EA35,IF(AND(DT36&gt;0,DT36*$B$4+EA35&gt;$B$2*'SFV+BESS'!$I$9,DT36*$B$4&gt;'SFV+BESS'!$I$7,EA35&lt;$B$2*'SFV+BESS'!$I$9),$B$2*'SFV+BESS'!$I$9-EA35,IF(AND(DT36&gt;0,DT36*$B$4+EA35&lt;=$B$2*'SFV+BESS'!$I$9,DT36&gt;'SFV+BESS'!$I$7),'SFV+BESS'!$I$7,0))))</f>
        <v>0</v>
      </c>
      <c r="DV36" s="27">
        <f>IF(AND(DT36&lt;0,EA35+DT36/$B$5&gt;$H$2,-DT36/'Carga-Descarga Año'!$B$5&lt;'SFV+BESS'!$I$7),DT36/$B$5,IF(AND(DT36&lt;0,EA35+DT36/$B$5&gt;$H$2,-DT36/'Carga-Descarga Año'!$B$5&gt;'SFV+BESS'!$I$7),-'SFV+BESS'!$I$7,IF(AND(DT36&lt;0,EA35+DT36/$B$5&lt;$H$2),-MIN('SFV+BESS'!$I$7,EA35-$H$2),0)))</f>
        <v>0</v>
      </c>
      <c r="DW36" s="33"/>
      <c r="DX36" s="33">
        <f t="shared" si="91"/>
        <v>0</v>
      </c>
      <c r="DY36" s="27">
        <f t="shared" si="32"/>
        <v>0</v>
      </c>
      <c r="DZ36" s="27">
        <f t="shared" si="92"/>
        <v>0</v>
      </c>
      <c r="EA36" s="28">
        <f>IF((EA35+DU36+DV36)&gt;=$B$2*'SFV+BESS'!$I$9, $B$2*'SFV+BESS'!$I$9, (EA35+DU36+DV36))</f>
        <v>173.61249999999998</v>
      </c>
      <c r="EB36" s="110">
        <f t="shared" si="33"/>
        <v>0</v>
      </c>
      <c r="EG36" s="251"/>
      <c r="EH36" s="41">
        <v>0.125</v>
      </c>
      <c r="EI36" s="33">
        <f t="shared" si="108"/>
        <v>0</v>
      </c>
      <c r="EJ36" s="33">
        <f>Gen_Cons_Horario!B5894</f>
        <v>0</v>
      </c>
      <c r="EK36" s="34">
        <f t="shared" si="78"/>
        <v>0</v>
      </c>
      <c r="EL36" s="116">
        <f>IF(AND(EK36&gt;0,EK36*$B$4+ER35&lt;=$B$2*'SFV+BESS'!$I$9,EK36&lt;'SFV+BESS'!$I$7), EK36*$B$4, IF(AND(EK36&gt;0,EK36*$B$4+ER35&gt;$B$2*'SFV+BESS'!$I$9,EK36*$B$4&lt;'SFV+BESS'!$I$7),$B$2*'SFV+BESS'!$I$9-ER35,IF(AND(EK36&gt;0,EK36*$B$4+ER35&gt;$B$2*'SFV+BESS'!$I$9,EK36*$B$4&gt;'SFV+BESS'!$I$7,ER35&lt;$B$2*'SFV+BESS'!$I$9),$B$2*'SFV+BESS'!$I$9-ER35,IF(AND(EK36&gt;0,EK36*$B$4+ER35&lt;=$B$2*'SFV+BESS'!$I$9,EK36&gt;'SFV+BESS'!$I$7),'SFV+BESS'!$I$7,0))))</f>
        <v>0</v>
      </c>
      <c r="EM36" s="27">
        <f>IF(AND(EK36&lt;0,ER35+EK36/$B$5&gt;$H$2,-EK36/'Carga-Descarga Año'!$B$5&lt;'SFV+BESS'!$I$7),EK36/$B$5,IF(AND(EK36&lt;0,ER35+EK36/$B$5&gt;$H$2,-EK36/'Carga-Descarga Año'!$B$5&gt;'SFV+BESS'!$I$7),-'SFV+BESS'!$I$7,IF(AND(EK36&lt;0,ER35+EK36/$B$5&lt;$H$2),-MIN('SFV+BESS'!$I$7,ER35-$H$2),0)))</f>
        <v>0</v>
      </c>
      <c r="EN36" s="33"/>
      <c r="EO36" s="33">
        <f t="shared" si="93"/>
        <v>0</v>
      </c>
      <c r="EP36" s="27">
        <f t="shared" si="36"/>
        <v>0</v>
      </c>
      <c r="EQ36" s="27">
        <f t="shared" si="94"/>
        <v>0</v>
      </c>
      <c r="ER36" s="28">
        <f>IF((ER35+EL36+EM36)&gt;=$B$2*'SFV+BESS'!$I$9, $B$2*'SFV+BESS'!$I$9, (ER35+EL36+EM36))</f>
        <v>173.61249999999998</v>
      </c>
      <c r="ES36" s="110">
        <f t="shared" si="37"/>
        <v>0</v>
      </c>
      <c r="EX36" s="251"/>
      <c r="EY36" s="41">
        <v>0.125</v>
      </c>
      <c r="EZ36" s="33">
        <f t="shared" si="109"/>
        <v>0</v>
      </c>
      <c r="FA36" s="33">
        <f>Gen_Cons_Horario!B6614</f>
        <v>0</v>
      </c>
      <c r="FB36" s="34">
        <f t="shared" si="79"/>
        <v>0</v>
      </c>
      <c r="FC36" s="116">
        <f>IF(AND(FB36&gt;0,FB36*$B$4+FI35&lt;=$B$2*'SFV+BESS'!$I$9,FB36&lt;'SFV+BESS'!$I$7), FB36*$B$4, IF(AND(FB36&gt;0,FB36*$B$4+FI35&gt;$B$2*'SFV+BESS'!$I$9,FB36*$B$4&lt;'SFV+BESS'!$I$7),$B$2*'SFV+BESS'!$I$9-FI35,IF(AND(FB36&gt;0,FB36*$B$4+FI35&gt;$B$2*'SFV+BESS'!$I$9,FB36*$B$4&gt;'SFV+BESS'!$I$7,FI35&lt;$B$2*'SFV+BESS'!$I$9),$B$2*'SFV+BESS'!$I$9-FI35,IF(AND(FB36&gt;0,FB36*$B$4+FI35&lt;=$B$2*'SFV+BESS'!$I$9,FB36&gt;'SFV+BESS'!$I$7),'SFV+BESS'!$I$7,0))))</f>
        <v>0</v>
      </c>
      <c r="FD36" s="27">
        <f>IF(AND(FB36&lt;0,FI35+FB36/$B$5&gt;$H$2,-FB36/'Carga-Descarga Año'!$B$5&lt;'SFV+BESS'!$I$7),FB36/$B$5,IF(AND(FB36&lt;0,FI35+FB36/$B$5&gt;$H$2,-FB36/'Carga-Descarga Año'!$B$5&gt;'SFV+BESS'!$I$7),-'SFV+BESS'!$I$7,IF(AND(FB36&lt;0,FI35+FB36/$B$5&lt;$H$2),-MIN('SFV+BESS'!$I$7,FI35-$H$2),0)))</f>
        <v>0</v>
      </c>
      <c r="FE36" s="33"/>
      <c r="FF36" s="33">
        <f t="shared" si="95"/>
        <v>0</v>
      </c>
      <c r="FG36" s="27">
        <f t="shared" si="40"/>
        <v>0</v>
      </c>
      <c r="FH36" s="27">
        <f t="shared" si="96"/>
        <v>0</v>
      </c>
      <c r="FI36" s="28">
        <f>IF((FI35+FC36+FD36)&gt;=$B$2*'SFV+BESS'!$I$9, $B$2*'SFV+BESS'!$I$9, (FI35+FC36+FD36))</f>
        <v>173.61249999999998</v>
      </c>
      <c r="FJ36" s="110">
        <f t="shared" si="41"/>
        <v>0</v>
      </c>
      <c r="FO36" s="251"/>
      <c r="FP36" s="41">
        <v>0.125</v>
      </c>
      <c r="FQ36" s="33">
        <f t="shared" si="110"/>
        <v>0</v>
      </c>
      <c r="FR36" s="33">
        <f>Gen_Cons_Horario!B7358</f>
        <v>0</v>
      </c>
      <c r="FS36" s="34">
        <f t="shared" si="80"/>
        <v>0</v>
      </c>
      <c r="FT36" s="116">
        <f>IF(AND(FS36&gt;0,FS36*$B$4+FZ35&lt;=$B$2*'SFV+BESS'!$I$9,FS36&lt;'SFV+BESS'!$I$7), FS36*$B$4, IF(AND(FS36&gt;0,FS36*$B$4+FZ35&gt;$B$2*'SFV+BESS'!$I$9,FS36*$B$4&lt;'SFV+BESS'!$I$7),$B$2*'SFV+BESS'!$I$9-FZ35,IF(AND(FS36&gt;0,FS36*$B$4+FZ35&gt;$B$2*'SFV+BESS'!$I$9,FS36*$B$4&gt;'SFV+BESS'!$I$7,FZ35&lt;$B$2*'SFV+BESS'!$I$9),$B$2*'SFV+BESS'!$I$9-FZ35,IF(AND(FS36&gt;0,FS36*$B$4+FZ35&lt;=$B$2*'SFV+BESS'!$I$9,FS36&gt;'SFV+BESS'!$I$7),'SFV+BESS'!$I$7,0))))</f>
        <v>0</v>
      </c>
      <c r="FU36" s="27">
        <f>IF(AND(FS36&lt;0,FZ35+FS36/$B$5&gt;$H$2,-FS36/'Carga-Descarga Año'!$B$5&lt;'SFV+BESS'!$I$7),FS36/$B$5,IF(AND(FS36&lt;0,FZ35+FS36/$B$5&gt;$H$2,-FS36/'Carga-Descarga Año'!$B$5&gt;'SFV+BESS'!$I$7),-'SFV+BESS'!$I$7,IF(AND(FS36&lt;0,FZ35+FS36/$B$5&lt;$H$2),-MIN('SFV+BESS'!$I$7,FZ35-$H$2),0)))</f>
        <v>0</v>
      </c>
      <c r="FV36" s="33"/>
      <c r="FW36" s="33">
        <f t="shared" si="97"/>
        <v>0</v>
      </c>
      <c r="FX36" s="27">
        <f t="shared" si="44"/>
        <v>0</v>
      </c>
      <c r="FY36" s="27">
        <f t="shared" si="98"/>
        <v>0</v>
      </c>
      <c r="FZ36" s="28">
        <f>IF((FZ35+FT36+FU36)&gt;=$B$2*'SFV+BESS'!$I$9, $B$2*'SFV+BESS'!$I$9, (FZ35+FT36+FU36))</f>
        <v>173.61249999999998</v>
      </c>
      <c r="GA36" s="110">
        <f t="shared" si="45"/>
        <v>0</v>
      </c>
      <c r="GF36" s="251"/>
      <c r="GG36" s="41">
        <v>0.125</v>
      </c>
      <c r="GH36" s="33">
        <f t="shared" si="111"/>
        <v>0</v>
      </c>
      <c r="GI36" s="33">
        <f>Gen_Cons_Horario!B8078</f>
        <v>0</v>
      </c>
      <c r="GJ36" s="34">
        <f t="shared" si="81"/>
        <v>0</v>
      </c>
      <c r="GK36" s="116">
        <f>IF(AND(GJ36&gt;0,GJ36*$B$4+GQ35&lt;=$B$2*'SFV+BESS'!$I$9,GJ36&lt;'SFV+BESS'!$I$7), GJ36*$B$4, IF(AND(GJ36&gt;0,GJ36*$B$4+GQ35&gt;$B$2*'SFV+BESS'!$I$9,GJ36*$B$4&lt;'SFV+BESS'!$I$7),$B$2*'SFV+BESS'!$I$9-GQ35,IF(AND(GJ36&gt;0,GJ36*$B$4+GQ35&gt;$B$2*'SFV+BESS'!$I$9,GJ36*$B$4&gt;'SFV+BESS'!$I$7,GQ35&lt;$B$2*'SFV+BESS'!$I$9),$B$2*'SFV+BESS'!$I$9-GQ35,IF(AND(GJ36&gt;0,GJ36*$B$4+GQ35&lt;=$B$2*'SFV+BESS'!$I$9,GJ36&gt;'SFV+BESS'!$I$7),'SFV+BESS'!$I$7,0))))</f>
        <v>0</v>
      </c>
      <c r="GL36" s="27">
        <f>IF(AND(GJ36&lt;0,GQ35+GJ36/$B$5&gt;$H$2,-GJ36/'Carga-Descarga Año'!$B$5&lt;'SFV+BESS'!$I$7),GJ36/$B$5,IF(AND(GJ36&lt;0,GQ35+GJ36/$B$5&gt;$H$2,-GJ36/'Carga-Descarga Año'!$B$5&gt;'SFV+BESS'!$I$7),-'SFV+BESS'!$I$7,IF(AND(GJ36&lt;0,GQ35+GJ36/$B$5&lt;$H$2),-MIN('SFV+BESS'!$I$7,GQ35-$H$2),0)))</f>
        <v>0</v>
      </c>
      <c r="GM36" s="33"/>
      <c r="GN36" s="33">
        <f t="shared" si="99"/>
        <v>0</v>
      </c>
      <c r="GO36" s="27">
        <f t="shared" si="48"/>
        <v>0</v>
      </c>
      <c r="GP36" s="27">
        <f t="shared" si="100"/>
        <v>0</v>
      </c>
      <c r="GQ36" s="28">
        <f>IF((GQ35+GK36+GL36)&gt;=$B$2*'SFV+BESS'!$I$9, $B$2*'SFV+BESS'!$I$9, (GQ35+GK36+GL36))</f>
        <v>173.61249999999998</v>
      </c>
      <c r="GR36" s="110">
        <f t="shared" si="49"/>
        <v>0</v>
      </c>
    </row>
    <row r="37" spans="1:200">
      <c r="A37" s="249"/>
      <c r="B37" s="41">
        <v>0.16666666666666699</v>
      </c>
      <c r="C37" s="38">
        <f t="shared" si="82"/>
        <v>0</v>
      </c>
      <c r="D37" s="2">
        <f>Gen_Cons_Horario!B63</f>
        <v>0</v>
      </c>
      <c r="E37" s="30">
        <f t="shared" si="0"/>
        <v>0</v>
      </c>
      <c r="F37" s="116">
        <f>IF(AND(E37&gt;0,E37*$B$4+L36&lt;=$B$2*'SFV+BESS'!$I$9,E37&lt;'SFV+BESS'!$I$7), E37*$B$4, IF(AND(E37&gt;0,E37*$B$4+L36&gt;$B$2*'SFV+BESS'!$I$9,E37*$B$4&lt;'SFV+BESS'!$I$7),$B$2*'SFV+BESS'!$I$9-L36,IF(AND(E37&gt;0,E37*$B$4+L36&gt;$B$2*'SFV+BESS'!$I$9,E37*$B$4&gt;'SFV+BESS'!$I$7,L36&lt;$B$2*'SFV+BESS'!$I$9),$B$2*'SFV+BESS'!$I$9-L36,IF(AND(E37&gt;0,E37*$B$4+L36&lt;=$B$2*'SFV+BESS'!$I$9,E37&gt;'SFV+BESS'!$I$7),'SFV+BESS'!$I$7,0))))</f>
        <v>0</v>
      </c>
      <c r="G37" s="27">
        <f>IF(AND(E37&lt;0,L36+E37/$B$5&gt;$H$2,-E37/'Carga-Descarga Año'!$B$5&lt;'SFV+BESS'!$I$7),E37/$B$5,IF(AND(E37&lt;0,L36+E37/$B$5&gt;$H$2,-E37/'Carga-Descarga Año'!$B$5&gt;'SFV+BESS'!$I$7),-'SFV+BESS'!$I$7,IF(AND(E37&lt;0,L36+E37/$B$5&lt;$H$2),-MIN('SFV+BESS'!$I$7,L36-$H$2),0)))</f>
        <v>0</v>
      </c>
      <c r="H37" s="38"/>
      <c r="I37" s="38">
        <f t="shared" si="1"/>
        <v>0</v>
      </c>
      <c r="J37" s="27">
        <f t="shared" si="3"/>
        <v>0</v>
      </c>
      <c r="K37" s="27">
        <f t="shared" si="2"/>
        <v>0</v>
      </c>
      <c r="L37" s="28">
        <f>IF((L36+F37+G37)&gt;=$B$2*'SFV+BESS'!$I$9, $B$2*'SFV+BESS'!$I$9, (L36+F37+G37))</f>
        <v>129.54556294686557</v>
      </c>
      <c r="M37" s="110">
        <f t="shared" si="4"/>
        <v>0</v>
      </c>
      <c r="R37" s="251"/>
      <c r="S37" s="41">
        <v>0.16666666666666699</v>
      </c>
      <c r="T37" s="2">
        <f t="shared" si="101"/>
        <v>0</v>
      </c>
      <c r="U37" s="2">
        <f>Gen_Cons_Horario!B807</f>
        <v>0</v>
      </c>
      <c r="V37" s="34">
        <f t="shared" si="71"/>
        <v>0</v>
      </c>
      <c r="W37" s="116">
        <f>IF(AND(V37&gt;0,V37*$B$4+AC36&lt;=$B$2*'SFV+BESS'!$I$9,V37&lt;'SFV+BESS'!$I$7), V37*$B$4, IF(AND(V37&gt;0,V37*$B$4+AC36&gt;$B$2*'SFV+BESS'!$I$9,V37*$B$4&lt;'SFV+BESS'!$I$7),$B$2*'SFV+BESS'!$I$9-AC36,IF(AND(V37&gt;0,V37*$B$4+AC36&gt;$B$2*'SFV+BESS'!$I$9,V37*$B$4&gt;'SFV+BESS'!$I$7,AC36&lt;$B$2*'SFV+BESS'!$I$9),$B$2*'SFV+BESS'!$I$9-AC36,IF(AND(V37&gt;0,V37*$B$4+AC36&lt;=$B$2*'SFV+BESS'!$I$9,V37&gt;'SFV+BESS'!$I$7),'SFV+BESS'!$I$7,0))))</f>
        <v>0</v>
      </c>
      <c r="X37" s="27">
        <f>IF(AND(V37&lt;0,AC36+V37/$B$5&gt;$H$2,-V37/'Carga-Descarga Año'!$B$5&lt;'SFV+BESS'!$I$7),V37/$B$5,IF(AND(V37&lt;0,AC36+V37/$B$5&gt;$H$2,-V37/'Carga-Descarga Año'!$B$5&gt;'SFV+BESS'!$I$7),-'SFV+BESS'!$I$7,IF(AND(V37&lt;0,AC36+V37/$B$5&lt;$H$2),-MIN('SFV+BESS'!$I$7,AC36-$H$2),0)))</f>
        <v>0</v>
      </c>
      <c r="Y37" s="33"/>
      <c r="Z37" s="33">
        <f t="shared" si="60"/>
        <v>0</v>
      </c>
      <c r="AA37" s="27">
        <f t="shared" si="7"/>
        <v>0</v>
      </c>
      <c r="AB37" s="27">
        <f t="shared" si="50"/>
        <v>0</v>
      </c>
      <c r="AC37" s="28">
        <f>IF((AC36+W37+X37)&gt;=$B$2*'SFV+BESS'!$I$9, $B$2*'SFV+BESS'!$I$9, (AC36+W37+X37))</f>
        <v>173.61249999999998</v>
      </c>
      <c r="AD37" s="110">
        <f t="shared" si="8"/>
        <v>0</v>
      </c>
      <c r="AI37" s="251"/>
      <c r="AJ37" s="41">
        <v>0.16666666666666699</v>
      </c>
      <c r="AK37" s="52">
        <f t="shared" si="102"/>
        <v>0</v>
      </c>
      <c r="AL37" s="33">
        <f>Gen_Cons_Horario!B1479</f>
        <v>0</v>
      </c>
      <c r="AM37" s="34">
        <f t="shared" si="72"/>
        <v>0</v>
      </c>
      <c r="AN37" s="116">
        <f>IF(AND(AM37&gt;0,AM37*$B$4+AT36&lt;=$B$2*'SFV+BESS'!$I$9,AM37&lt;'SFV+BESS'!$I$7), AM37*$B$4, IF(AND(AM37&gt;0,AM37*$B$4+AT36&gt;$B$2*'SFV+BESS'!$I$9,AM37*$B$4&lt;'SFV+BESS'!$I$7),$B$2*'SFV+BESS'!$I$9-AT36,IF(AND(AM37&gt;0,AM37*$B$4+AT36&gt;$B$2*'SFV+BESS'!$I$9,AM37*$B$4&gt;'SFV+BESS'!$I$7,AT36&lt;$B$2*'SFV+BESS'!$I$9),$B$2*'SFV+BESS'!$I$9-AT36,IF(AND(AM37&gt;0,AM37*$B$4+AT36&lt;=$B$2*'SFV+BESS'!$I$9,AM37&gt;'SFV+BESS'!$I$7),'SFV+BESS'!$I$7,0))))</f>
        <v>0</v>
      </c>
      <c r="AO37" s="27">
        <f>IF(AND(AM37&lt;0,AT36+AM37/$B$5&gt;$H$2,-AM37/'Carga-Descarga Año'!$B$5&lt;'SFV+BESS'!$I$7),AM37/$B$5,IF(AND(AM37&lt;0,AT36+AM37/$B$5&gt;$H$2,-AM37/'Carga-Descarga Año'!$B$5&gt;'SFV+BESS'!$I$7),-'SFV+BESS'!$I$7,IF(AND(AM37&lt;0,AT36+AM37/$B$5&lt;$H$2),-MIN('SFV+BESS'!$I$7,AT36-$H$2),0)))</f>
        <v>0</v>
      </c>
      <c r="AP37" s="33"/>
      <c r="AQ37" s="33">
        <f t="shared" si="83"/>
        <v>0</v>
      </c>
      <c r="AR37" s="27">
        <f t="shared" si="11"/>
        <v>0</v>
      </c>
      <c r="AS37" s="27">
        <f t="shared" si="84"/>
        <v>0</v>
      </c>
      <c r="AT37" s="28">
        <f>IF((AT36+AN37+AO37)&gt;=$B$2*'SFV+BESS'!$I$9, $B$2*'SFV+BESS'!$I$9, (AT36+AN37+AO37))</f>
        <v>173.61249999999998</v>
      </c>
      <c r="AU37" s="110">
        <f t="shared" si="12"/>
        <v>0</v>
      </c>
      <c r="AZ37" s="251"/>
      <c r="BA37" s="41">
        <v>0.16666666666666699</v>
      </c>
      <c r="BB37" s="33">
        <f t="shared" si="103"/>
        <v>0</v>
      </c>
      <c r="BC37" s="33">
        <f>Gen_Cons_Horario!B2223</f>
        <v>0</v>
      </c>
      <c r="BD37" s="34">
        <f t="shared" si="73"/>
        <v>0</v>
      </c>
      <c r="BE37" s="116">
        <f>IF(AND(BD37&gt;0,BD37*$B$4+BK36&lt;=$B$2*'SFV+BESS'!$I$9,BD37&lt;'SFV+BESS'!$I$7), BD37*$B$4, IF(AND(BD37&gt;0,BD37*$B$4+BK36&gt;$B$2*'SFV+BESS'!$I$9,BD37*$B$4&lt;'SFV+BESS'!$I$7),$B$2*'SFV+BESS'!$I$9-BK36,IF(AND(BD37&gt;0,BD37*$B$4+BK36&gt;$B$2*'SFV+BESS'!$I$9,BD37*$B$4&gt;'SFV+BESS'!$I$7,BK36&lt;$B$2*'SFV+BESS'!$I$9),$B$2*'SFV+BESS'!$I$9-BK36,IF(AND(BD37&gt;0,BD37*$B$4+BK36&lt;=$B$2*'SFV+BESS'!$I$9,BD37&gt;'SFV+BESS'!$I$7),'SFV+BESS'!$I$7,0))))</f>
        <v>0</v>
      </c>
      <c r="BF37" s="27">
        <f>IF(AND(BD37&lt;0,BK36+BD37/$B$5&gt;$H$2,-BD37/'Carga-Descarga Año'!$B$5&lt;'SFV+BESS'!$I$7),BD37/$B$5,IF(AND(BD37&lt;0,BK36+BD37/$B$5&gt;$H$2,-BD37/'Carga-Descarga Año'!$B$5&gt;'SFV+BESS'!$I$7),-'SFV+BESS'!$I$7,IF(AND(BD37&lt;0,BK36+BD37/$B$5&lt;$H$2),-MIN('SFV+BESS'!$I$7,BK36-$H$2),0)))</f>
        <v>0</v>
      </c>
      <c r="BG37" s="33"/>
      <c r="BH37" s="33">
        <f t="shared" si="85"/>
        <v>0</v>
      </c>
      <c r="BI37" s="27">
        <f t="shared" si="15"/>
        <v>0</v>
      </c>
      <c r="BJ37" s="27">
        <f t="shared" si="86"/>
        <v>0</v>
      </c>
      <c r="BK37" s="28">
        <f>IF((BK36+BE37+BF37)&gt;=$B$2*'SFV+BESS'!$I$9, $B$2*'SFV+BESS'!$I$9, (BK36+BE37+BF37))</f>
        <v>173.61249999999998</v>
      </c>
      <c r="BL37" s="110">
        <f t="shared" si="16"/>
        <v>0</v>
      </c>
      <c r="BQ37" s="251"/>
      <c r="BR37" s="41">
        <v>0.16666666666666699</v>
      </c>
      <c r="BS37" s="33">
        <f t="shared" si="104"/>
        <v>0</v>
      </c>
      <c r="BT37" s="33">
        <f>Gen_Cons_Horario!B2943</f>
        <v>0</v>
      </c>
      <c r="BU37" s="34">
        <f t="shared" si="74"/>
        <v>0</v>
      </c>
      <c r="BV37" s="116">
        <f>IF(AND(BU37&gt;0,BU37*$B$4+CB36&lt;=$B$2*'SFV+BESS'!$I$9,BU37&lt;'SFV+BESS'!$I$7), BU37*$B$4, IF(AND(BU37&gt;0,BU37*$B$4+CB36&gt;$B$2*'SFV+BESS'!$I$9,BU37*$B$4&lt;'SFV+BESS'!$I$7),$B$2*'SFV+BESS'!$I$9-CB36,IF(AND(BU37&gt;0,BU37*$B$4+CB36&gt;$B$2*'SFV+BESS'!$I$9,BU37*$B$4&gt;'SFV+BESS'!$I$7,CB36&lt;$B$2*'SFV+BESS'!$I$9),$B$2*'SFV+BESS'!$I$9-CB36,IF(AND(BU37&gt;0,BU37*$B$4+CB36&lt;=$B$2*'SFV+BESS'!$I$9,BU37&gt;'SFV+BESS'!$I$7),'SFV+BESS'!$I$7,0))))</f>
        <v>0</v>
      </c>
      <c r="BW37" s="27">
        <f>IF(AND(BU37&lt;0,CB36+BU37/$B$5&gt;$H$2,-BU37/'Carga-Descarga Año'!$B$5&lt;'SFV+BESS'!$I$7),BU37/$B$5,IF(AND(BU37&lt;0,CB36+BU37/$B$5&gt;$H$2,-BU37/'Carga-Descarga Año'!$B$5&gt;'SFV+BESS'!$I$7),-'SFV+BESS'!$I$7,IF(AND(BU37&lt;0,CB36+BU37/$B$5&lt;$H$2),-MIN('SFV+BESS'!$I$7,CB36-$H$2),0)))</f>
        <v>0</v>
      </c>
      <c r="BX37" s="33"/>
      <c r="BY37" s="33">
        <f t="shared" si="87"/>
        <v>0</v>
      </c>
      <c r="BZ37" s="27">
        <f t="shared" si="18"/>
        <v>0</v>
      </c>
      <c r="CA37" s="27">
        <f t="shared" si="19"/>
        <v>0</v>
      </c>
      <c r="CB37" s="28">
        <f>IF((CB36+BV37+BW37)&gt;=$B$2*'SFV+BESS'!$I$9, $B$2*'SFV+BESS'!$I$9, (CB36+BV37+BW37))</f>
        <v>173.61249999999998</v>
      </c>
      <c r="CC37" s="110">
        <f t="shared" si="20"/>
        <v>0</v>
      </c>
      <c r="CH37" s="251"/>
      <c r="CI37" s="41">
        <v>0.16666666666666699</v>
      </c>
      <c r="CJ37" s="33">
        <f t="shared" si="105"/>
        <v>0</v>
      </c>
      <c r="CK37" s="33">
        <f>Gen_Cons_Horario!B3687</f>
        <v>0</v>
      </c>
      <c r="CL37" s="34">
        <f t="shared" si="75"/>
        <v>0</v>
      </c>
      <c r="CM37" s="116">
        <f>IF(AND(CL37&gt;0,CL37*$B$4+CS36&lt;=$B$2*'SFV+BESS'!$I$9,CL37&lt;'SFV+BESS'!$I$7), CL37*$B$4, IF(AND(CL37&gt;0,CL37*$B$4+CS36&gt;$B$2*'SFV+BESS'!$I$9,CL37*$B$4&lt;'SFV+BESS'!$I$7),$B$2*'SFV+BESS'!$I$9-CS36,IF(AND(CL37&gt;0,CL37*$B$4+CS36&gt;$B$2*'SFV+BESS'!$I$9,CL37*$B$4&gt;'SFV+BESS'!$I$7,CS36&lt;$B$2*'SFV+BESS'!$I$9),$B$2*'SFV+BESS'!$I$9-CS36,IF(AND(CL37&gt;0,CL37*$B$4+CS36&lt;=$B$2*'SFV+BESS'!$I$9,CL37&gt;'SFV+BESS'!$I$7),'SFV+BESS'!$I$7,0))))</f>
        <v>0</v>
      </c>
      <c r="CN37" s="27">
        <f>IF(AND(CL37&lt;0,CS36+CL37/$B$5&gt;$H$2,-CL37/'Carga-Descarga Año'!$B$5&lt;'SFV+BESS'!$I$7),CL37/$B$5,IF(AND(CL37&lt;0,CS36+CL37/$B$5&gt;$H$2,-CL37/'Carga-Descarga Año'!$B$5&gt;'SFV+BESS'!$I$7),-'SFV+BESS'!$I$7,IF(AND(CL37&lt;0,CS36+CL37/$B$5&lt;$H$2),-MIN('SFV+BESS'!$I$7,CS36-$H$2),0)))</f>
        <v>0</v>
      </c>
      <c r="CO37" s="33"/>
      <c r="CP37" s="33">
        <f t="shared" si="88"/>
        <v>0</v>
      </c>
      <c r="CQ37" s="27">
        <f t="shared" si="23"/>
        <v>0</v>
      </c>
      <c r="CR37" s="27">
        <f t="shared" si="89"/>
        <v>0</v>
      </c>
      <c r="CS37" s="28">
        <f>IF((CS36+CM37+CN37)&gt;=$B$2*'SFV+BESS'!$I$9, $B$2*'SFV+BESS'!$I$9, (CS36+CM37+CN37))</f>
        <v>173.61249999999998</v>
      </c>
      <c r="CT37" s="110">
        <f t="shared" si="24"/>
        <v>0</v>
      </c>
      <c r="CY37" s="251"/>
      <c r="CZ37" s="41">
        <v>0.16666666666666699</v>
      </c>
      <c r="DA37" s="33">
        <f t="shared" si="106"/>
        <v>0</v>
      </c>
      <c r="DB37" s="33">
        <f>Gen_Cons_Horario!B4407</f>
        <v>0</v>
      </c>
      <c r="DC37" s="34">
        <f t="shared" si="76"/>
        <v>0</v>
      </c>
      <c r="DD37" s="116">
        <f>IF(AND(DC37&gt;0,DC37*$B$4+DJ36&lt;=$B$2*'SFV+BESS'!$I$9,DC37&lt;'SFV+BESS'!$I$7), DC37*$B$4, IF(AND(DC37&gt;0,DC37*$B$4+DJ36&gt;$B$2*'SFV+BESS'!$I$9,DC37*$B$4&lt;'SFV+BESS'!$I$7),$B$2*'SFV+BESS'!$I$9-DJ36,IF(AND(DC37&gt;0,DC37*$B$4+DJ36&gt;$B$2*'SFV+BESS'!$I$9,DC37*$B$4&gt;'SFV+BESS'!$I$7,DJ36&lt;$B$2*'SFV+BESS'!$I$9),$B$2*'SFV+BESS'!$I$9-DJ36,IF(AND(DC37&gt;0,DC37*$B$4+DJ36&lt;=$B$2*'SFV+BESS'!$I$9,DC37&gt;'SFV+BESS'!$I$7),'SFV+BESS'!$I$7,0))))</f>
        <v>0</v>
      </c>
      <c r="DE37" s="27">
        <f>IF(AND(DC37&lt;0,DJ36+DC37/$B$5&gt;$H$2,-DC37/'Carga-Descarga Año'!$B$5&lt;'SFV+BESS'!$I$7),DC37/$B$5,IF(AND(DC37&lt;0,DJ36+DC37/$B$5&gt;$H$2,-DC37/'Carga-Descarga Año'!$B$5&gt;'SFV+BESS'!$I$7),-'SFV+BESS'!$I$7,IF(AND(DC37&lt;0,DJ36+DC37/$B$5&lt;$H$2),-MIN('SFV+BESS'!$I$7,DJ36-$H$2),0)))</f>
        <v>0</v>
      </c>
      <c r="DF37" s="33"/>
      <c r="DG37" s="33">
        <f t="shared" si="90"/>
        <v>0</v>
      </c>
      <c r="DH37" s="27">
        <f t="shared" si="27"/>
        <v>0</v>
      </c>
      <c r="DI37" s="27">
        <f t="shared" si="28"/>
        <v>0</v>
      </c>
      <c r="DJ37" s="28">
        <f>IF((DJ36+DD37+DE37)&gt;=$B$2*'SFV+BESS'!$I$9, $B$2*'SFV+BESS'!$I$9, (DJ36+DD37+DE37))</f>
        <v>173.61249999999998</v>
      </c>
      <c r="DK37" s="110">
        <f t="shared" si="29"/>
        <v>0</v>
      </c>
      <c r="DP37" s="251"/>
      <c r="DQ37" s="41">
        <v>0.16666666666666699</v>
      </c>
      <c r="DR37" s="33">
        <f t="shared" si="107"/>
        <v>0</v>
      </c>
      <c r="DS37" s="33">
        <f>Gen_Cons_Horario!B5151</f>
        <v>0</v>
      </c>
      <c r="DT37" s="34">
        <f t="shared" si="77"/>
        <v>0</v>
      </c>
      <c r="DU37" s="116">
        <f>IF(AND(DT37&gt;0,DT37*$B$4+EA36&lt;=$B$2*'SFV+BESS'!$I$9,DT37&lt;'SFV+BESS'!$I$7), DT37*$B$4, IF(AND(DT37&gt;0,DT37*$B$4+EA36&gt;$B$2*'SFV+BESS'!$I$9,DT37*$B$4&lt;'SFV+BESS'!$I$7),$B$2*'SFV+BESS'!$I$9-EA36,IF(AND(DT37&gt;0,DT37*$B$4+EA36&gt;$B$2*'SFV+BESS'!$I$9,DT37*$B$4&gt;'SFV+BESS'!$I$7,EA36&lt;$B$2*'SFV+BESS'!$I$9),$B$2*'SFV+BESS'!$I$9-EA36,IF(AND(DT37&gt;0,DT37*$B$4+EA36&lt;=$B$2*'SFV+BESS'!$I$9,DT37&gt;'SFV+BESS'!$I$7),'SFV+BESS'!$I$7,0))))</f>
        <v>0</v>
      </c>
      <c r="DV37" s="27">
        <f>IF(AND(DT37&lt;0,EA36+DT37/$B$5&gt;$H$2,-DT37/'Carga-Descarga Año'!$B$5&lt;'SFV+BESS'!$I$7),DT37/$B$5,IF(AND(DT37&lt;0,EA36+DT37/$B$5&gt;$H$2,-DT37/'Carga-Descarga Año'!$B$5&gt;'SFV+BESS'!$I$7),-'SFV+BESS'!$I$7,IF(AND(DT37&lt;0,EA36+DT37/$B$5&lt;$H$2),-MIN('SFV+BESS'!$I$7,EA36-$H$2),0)))</f>
        <v>0</v>
      </c>
      <c r="DW37" s="33"/>
      <c r="DX37" s="33">
        <f t="shared" si="91"/>
        <v>0</v>
      </c>
      <c r="DY37" s="27">
        <f t="shared" si="32"/>
        <v>0</v>
      </c>
      <c r="DZ37" s="27">
        <f t="shared" si="92"/>
        <v>0</v>
      </c>
      <c r="EA37" s="28">
        <f>IF((EA36+DU37+DV37)&gt;=$B$2*'SFV+BESS'!$I$9, $B$2*'SFV+BESS'!$I$9, (EA36+DU37+DV37))</f>
        <v>173.61249999999998</v>
      </c>
      <c r="EB37" s="110">
        <f t="shared" si="33"/>
        <v>0</v>
      </c>
      <c r="EG37" s="251"/>
      <c r="EH37" s="41">
        <v>0.16666666666666699</v>
      </c>
      <c r="EI37" s="33">
        <f t="shared" si="108"/>
        <v>0</v>
      </c>
      <c r="EJ37" s="33">
        <f>Gen_Cons_Horario!B5895</f>
        <v>0</v>
      </c>
      <c r="EK37" s="34">
        <f t="shared" si="78"/>
        <v>0</v>
      </c>
      <c r="EL37" s="116">
        <f>IF(AND(EK37&gt;0,EK37*$B$4+ER36&lt;=$B$2*'SFV+BESS'!$I$9,EK37&lt;'SFV+BESS'!$I$7), EK37*$B$4, IF(AND(EK37&gt;0,EK37*$B$4+ER36&gt;$B$2*'SFV+BESS'!$I$9,EK37*$B$4&lt;'SFV+BESS'!$I$7),$B$2*'SFV+BESS'!$I$9-ER36,IF(AND(EK37&gt;0,EK37*$B$4+ER36&gt;$B$2*'SFV+BESS'!$I$9,EK37*$B$4&gt;'SFV+BESS'!$I$7,ER36&lt;$B$2*'SFV+BESS'!$I$9),$B$2*'SFV+BESS'!$I$9-ER36,IF(AND(EK37&gt;0,EK37*$B$4+ER36&lt;=$B$2*'SFV+BESS'!$I$9,EK37&gt;'SFV+BESS'!$I$7),'SFV+BESS'!$I$7,0))))</f>
        <v>0</v>
      </c>
      <c r="EM37" s="27">
        <f>IF(AND(EK37&lt;0,ER36+EK37/$B$5&gt;$H$2,-EK37/'Carga-Descarga Año'!$B$5&lt;'SFV+BESS'!$I$7),EK37/$B$5,IF(AND(EK37&lt;0,ER36+EK37/$B$5&gt;$H$2,-EK37/'Carga-Descarga Año'!$B$5&gt;'SFV+BESS'!$I$7),-'SFV+BESS'!$I$7,IF(AND(EK37&lt;0,ER36+EK37/$B$5&lt;$H$2),-MIN('SFV+BESS'!$I$7,ER36-$H$2),0)))</f>
        <v>0</v>
      </c>
      <c r="EN37" s="33"/>
      <c r="EO37" s="33">
        <f t="shared" si="93"/>
        <v>0</v>
      </c>
      <c r="EP37" s="27">
        <f t="shared" si="36"/>
        <v>0</v>
      </c>
      <c r="EQ37" s="27">
        <f t="shared" si="94"/>
        <v>0</v>
      </c>
      <c r="ER37" s="28">
        <f>IF((ER36+EL37+EM37)&gt;=$B$2*'SFV+BESS'!$I$9, $B$2*'SFV+BESS'!$I$9, (ER36+EL37+EM37))</f>
        <v>173.61249999999998</v>
      </c>
      <c r="ES37" s="110">
        <f t="shared" si="37"/>
        <v>0</v>
      </c>
      <c r="EX37" s="251"/>
      <c r="EY37" s="41">
        <v>0.16666666666666699</v>
      </c>
      <c r="EZ37" s="33">
        <f t="shared" si="109"/>
        <v>0</v>
      </c>
      <c r="FA37" s="33">
        <f>Gen_Cons_Horario!B6615</f>
        <v>0</v>
      </c>
      <c r="FB37" s="34">
        <f t="shared" si="79"/>
        <v>0</v>
      </c>
      <c r="FC37" s="116">
        <f>IF(AND(FB37&gt;0,FB37*$B$4+FI36&lt;=$B$2*'SFV+BESS'!$I$9,FB37&lt;'SFV+BESS'!$I$7), FB37*$B$4, IF(AND(FB37&gt;0,FB37*$B$4+FI36&gt;$B$2*'SFV+BESS'!$I$9,FB37*$B$4&lt;'SFV+BESS'!$I$7),$B$2*'SFV+BESS'!$I$9-FI36,IF(AND(FB37&gt;0,FB37*$B$4+FI36&gt;$B$2*'SFV+BESS'!$I$9,FB37*$B$4&gt;'SFV+BESS'!$I$7,FI36&lt;$B$2*'SFV+BESS'!$I$9),$B$2*'SFV+BESS'!$I$9-FI36,IF(AND(FB37&gt;0,FB37*$B$4+FI36&lt;=$B$2*'SFV+BESS'!$I$9,FB37&gt;'SFV+BESS'!$I$7),'SFV+BESS'!$I$7,0))))</f>
        <v>0</v>
      </c>
      <c r="FD37" s="27">
        <f>IF(AND(FB37&lt;0,FI36+FB37/$B$5&gt;$H$2,-FB37/'Carga-Descarga Año'!$B$5&lt;'SFV+BESS'!$I$7),FB37/$B$5,IF(AND(FB37&lt;0,FI36+FB37/$B$5&gt;$H$2,-FB37/'Carga-Descarga Año'!$B$5&gt;'SFV+BESS'!$I$7),-'SFV+BESS'!$I$7,IF(AND(FB37&lt;0,FI36+FB37/$B$5&lt;$H$2),-MIN('SFV+BESS'!$I$7,FI36-$H$2),0)))</f>
        <v>0</v>
      </c>
      <c r="FE37" s="33"/>
      <c r="FF37" s="33">
        <f t="shared" si="95"/>
        <v>0</v>
      </c>
      <c r="FG37" s="27">
        <f t="shared" si="40"/>
        <v>0</v>
      </c>
      <c r="FH37" s="27">
        <f t="shared" si="96"/>
        <v>0</v>
      </c>
      <c r="FI37" s="28">
        <f>IF((FI36+FC37+FD37)&gt;=$B$2*'SFV+BESS'!$I$9, $B$2*'SFV+BESS'!$I$9, (FI36+FC37+FD37))</f>
        <v>173.61249999999998</v>
      </c>
      <c r="FJ37" s="110">
        <f t="shared" si="41"/>
        <v>0</v>
      </c>
      <c r="FO37" s="251"/>
      <c r="FP37" s="41">
        <v>0.16666666666666699</v>
      </c>
      <c r="FQ37" s="33">
        <f t="shared" si="110"/>
        <v>0</v>
      </c>
      <c r="FR37" s="33">
        <f>Gen_Cons_Horario!B7359</f>
        <v>0</v>
      </c>
      <c r="FS37" s="34">
        <f t="shared" si="80"/>
        <v>0</v>
      </c>
      <c r="FT37" s="116">
        <f>IF(AND(FS37&gt;0,FS37*$B$4+FZ36&lt;=$B$2*'SFV+BESS'!$I$9,FS37&lt;'SFV+BESS'!$I$7), FS37*$B$4, IF(AND(FS37&gt;0,FS37*$B$4+FZ36&gt;$B$2*'SFV+BESS'!$I$9,FS37*$B$4&lt;'SFV+BESS'!$I$7),$B$2*'SFV+BESS'!$I$9-FZ36,IF(AND(FS37&gt;0,FS37*$B$4+FZ36&gt;$B$2*'SFV+BESS'!$I$9,FS37*$B$4&gt;'SFV+BESS'!$I$7,FZ36&lt;$B$2*'SFV+BESS'!$I$9),$B$2*'SFV+BESS'!$I$9-FZ36,IF(AND(FS37&gt;0,FS37*$B$4+FZ36&lt;=$B$2*'SFV+BESS'!$I$9,FS37&gt;'SFV+BESS'!$I$7),'SFV+BESS'!$I$7,0))))</f>
        <v>0</v>
      </c>
      <c r="FU37" s="27">
        <f>IF(AND(FS37&lt;0,FZ36+FS37/$B$5&gt;$H$2,-FS37/'Carga-Descarga Año'!$B$5&lt;'SFV+BESS'!$I$7),FS37/$B$5,IF(AND(FS37&lt;0,FZ36+FS37/$B$5&gt;$H$2,-FS37/'Carga-Descarga Año'!$B$5&gt;'SFV+BESS'!$I$7),-'SFV+BESS'!$I$7,IF(AND(FS37&lt;0,FZ36+FS37/$B$5&lt;$H$2),-MIN('SFV+BESS'!$I$7,FZ36-$H$2),0)))</f>
        <v>0</v>
      </c>
      <c r="FV37" s="33"/>
      <c r="FW37" s="33">
        <f t="shared" si="97"/>
        <v>0</v>
      </c>
      <c r="FX37" s="27">
        <f t="shared" si="44"/>
        <v>0</v>
      </c>
      <c r="FY37" s="27">
        <f t="shared" si="98"/>
        <v>0</v>
      </c>
      <c r="FZ37" s="28">
        <f>IF((FZ36+FT37+FU37)&gt;=$B$2*'SFV+BESS'!$I$9, $B$2*'SFV+BESS'!$I$9, (FZ36+FT37+FU37))</f>
        <v>173.61249999999998</v>
      </c>
      <c r="GA37" s="110">
        <f t="shared" si="45"/>
        <v>0</v>
      </c>
      <c r="GF37" s="251"/>
      <c r="GG37" s="41">
        <v>0.16666666666666699</v>
      </c>
      <c r="GH37" s="33">
        <f t="shared" si="111"/>
        <v>0</v>
      </c>
      <c r="GI37" s="33">
        <f>Gen_Cons_Horario!B8079</f>
        <v>0</v>
      </c>
      <c r="GJ37" s="34">
        <f t="shared" si="81"/>
        <v>0</v>
      </c>
      <c r="GK37" s="116">
        <f>IF(AND(GJ37&gt;0,GJ37*$B$4+GQ36&lt;=$B$2*'SFV+BESS'!$I$9,GJ37&lt;'SFV+BESS'!$I$7), GJ37*$B$4, IF(AND(GJ37&gt;0,GJ37*$B$4+GQ36&gt;$B$2*'SFV+BESS'!$I$9,GJ37*$B$4&lt;'SFV+BESS'!$I$7),$B$2*'SFV+BESS'!$I$9-GQ36,IF(AND(GJ37&gt;0,GJ37*$B$4+GQ36&gt;$B$2*'SFV+BESS'!$I$9,GJ37*$B$4&gt;'SFV+BESS'!$I$7,GQ36&lt;$B$2*'SFV+BESS'!$I$9),$B$2*'SFV+BESS'!$I$9-GQ36,IF(AND(GJ37&gt;0,GJ37*$B$4+GQ36&lt;=$B$2*'SFV+BESS'!$I$9,GJ37&gt;'SFV+BESS'!$I$7),'SFV+BESS'!$I$7,0))))</f>
        <v>0</v>
      </c>
      <c r="GL37" s="27">
        <f>IF(AND(GJ37&lt;0,GQ36+GJ37/$B$5&gt;$H$2,-GJ37/'Carga-Descarga Año'!$B$5&lt;'SFV+BESS'!$I$7),GJ37/$B$5,IF(AND(GJ37&lt;0,GQ36+GJ37/$B$5&gt;$H$2,-GJ37/'Carga-Descarga Año'!$B$5&gt;'SFV+BESS'!$I$7),-'SFV+BESS'!$I$7,IF(AND(GJ37&lt;0,GQ36+GJ37/$B$5&lt;$H$2),-MIN('SFV+BESS'!$I$7,GQ36-$H$2),0)))</f>
        <v>0</v>
      </c>
      <c r="GM37" s="33"/>
      <c r="GN37" s="33">
        <f t="shared" si="99"/>
        <v>0</v>
      </c>
      <c r="GO37" s="27">
        <f t="shared" si="48"/>
        <v>0</v>
      </c>
      <c r="GP37" s="27">
        <f t="shared" si="100"/>
        <v>0</v>
      </c>
      <c r="GQ37" s="28">
        <f>IF((GQ36+GK37+GL37)&gt;=$B$2*'SFV+BESS'!$I$9, $B$2*'SFV+BESS'!$I$9, (GQ36+GK37+GL37))</f>
        <v>173.61249999999998</v>
      </c>
      <c r="GR37" s="110">
        <f t="shared" si="49"/>
        <v>0</v>
      </c>
    </row>
    <row r="38" spans="1:200">
      <c r="A38" s="249"/>
      <c r="B38" s="41">
        <v>0.20833333333333301</v>
      </c>
      <c r="C38" s="38">
        <f t="shared" si="82"/>
        <v>0</v>
      </c>
      <c r="D38" s="2">
        <f>Gen_Cons_Horario!B64</f>
        <v>0</v>
      </c>
      <c r="E38" s="30">
        <f t="shared" si="0"/>
        <v>0</v>
      </c>
      <c r="F38" s="116">
        <f>IF(AND(E38&gt;0,E38*$B$4+L37&lt;=$B$2*'SFV+BESS'!$I$9,E38&lt;'SFV+BESS'!$I$7), E38*$B$4, IF(AND(E38&gt;0,E38*$B$4+L37&gt;$B$2*'SFV+BESS'!$I$9,E38*$B$4&lt;'SFV+BESS'!$I$7),$B$2*'SFV+BESS'!$I$9-L37,IF(AND(E38&gt;0,E38*$B$4+L37&gt;$B$2*'SFV+BESS'!$I$9,E38*$B$4&gt;'SFV+BESS'!$I$7,L37&lt;$B$2*'SFV+BESS'!$I$9),$B$2*'SFV+BESS'!$I$9-L37,IF(AND(E38&gt;0,E38*$B$4+L37&lt;=$B$2*'SFV+BESS'!$I$9,E38&gt;'SFV+BESS'!$I$7),'SFV+BESS'!$I$7,0))))</f>
        <v>0</v>
      </c>
      <c r="G38" s="27">
        <f>IF(AND(E38&lt;0,L37+E38/$B$5&gt;$H$2,-E38/'Carga-Descarga Año'!$B$5&lt;'SFV+BESS'!$I$7),E38/$B$5,IF(AND(E38&lt;0,L37+E38/$B$5&gt;$H$2,-E38/'Carga-Descarga Año'!$B$5&gt;'SFV+BESS'!$I$7),-'SFV+BESS'!$I$7,IF(AND(E38&lt;0,L37+E38/$B$5&lt;$H$2),-MIN('SFV+BESS'!$I$7,L37-$H$2),0)))</f>
        <v>0</v>
      </c>
      <c r="H38" s="38"/>
      <c r="I38" s="38">
        <f t="shared" si="1"/>
        <v>0</v>
      </c>
      <c r="J38" s="27">
        <f t="shared" si="3"/>
        <v>0</v>
      </c>
      <c r="K38" s="27">
        <f t="shared" si="2"/>
        <v>0</v>
      </c>
      <c r="L38" s="28">
        <f>IF((L37+F38+G38)&gt;=$B$2*'SFV+BESS'!$I$9, $B$2*'SFV+BESS'!$I$9, (L37+F38+G38))</f>
        <v>129.54556294686557</v>
      </c>
      <c r="M38" s="110">
        <f t="shared" si="4"/>
        <v>0</v>
      </c>
      <c r="R38" s="251"/>
      <c r="S38" s="41">
        <v>0.20833333333333301</v>
      </c>
      <c r="T38" s="2">
        <f t="shared" si="101"/>
        <v>0</v>
      </c>
      <c r="U38" s="2">
        <f>Gen_Cons_Horario!B808</f>
        <v>0</v>
      </c>
      <c r="V38" s="34">
        <f t="shared" si="71"/>
        <v>0</v>
      </c>
      <c r="W38" s="116">
        <f>IF(AND(V38&gt;0,V38*$B$4+AC37&lt;=$B$2*'SFV+BESS'!$I$9,V38&lt;'SFV+BESS'!$I$7), V38*$B$4, IF(AND(V38&gt;0,V38*$B$4+AC37&gt;$B$2*'SFV+BESS'!$I$9,V38*$B$4&lt;'SFV+BESS'!$I$7),$B$2*'SFV+BESS'!$I$9-AC37,IF(AND(V38&gt;0,V38*$B$4+AC37&gt;$B$2*'SFV+BESS'!$I$9,V38*$B$4&gt;'SFV+BESS'!$I$7,AC37&lt;$B$2*'SFV+BESS'!$I$9),$B$2*'SFV+BESS'!$I$9-AC37,IF(AND(V38&gt;0,V38*$B$4+AC37&lt;=$B$2*'SFV+BESS'!$I$9,V38&gt;'SFV+BESS'!$I$7),'SFV+BESS'!$I$7,0))))</f>
        <v>0</v>
      </c>
      <c r="X38" s="27">
        <f>IF(AND(V38&lt;0,AC37+V38/$B$5&gt;$H$2,-V38/'Carga-Descarga Año'!$B$5&lt;'SFV+BESS'!$I$7),V38/$B$5,IF(AND(V38&lt;0,AC37+V38/$B$5&gt;$H$2,-V38/'Carga-Descarga Año'!$B$5&gt;'SFV+BESS'!$I$7),-'SFV+BESS'!$I$7,IF(AND(V38&lt;0,AC37+V38/$B$5&lt;$H$2),-MIN('SFV+BESS'!$I$7,AC37-$H$2),0)))</f>
        <v>0</v>
      </c>
      <c r="Y38" s="33"/>
      <c r="Z38" s="33">
        <f t="shared" si="60"/>
        <v>0</v>
      </c>
      <c r="AA38" s="27">
        <f t="shared" si="7"/>
        <v>0</v>
      </c>
      <c r="AB38" s="27">
        <f t="shared" si="50"/>
        <v>0</v>
      </c>
      <c r="AC38" s="28">
        <f>IF((AC37+W38+X38)&gt;=$B$2*'SFV+BESS'!$I$9, $B$2*'SFV+BESS'!$I$9, (AC37+W38+X38))</f>
        <v>173.61249999999998</v>
      </c>
      <c r="AD38" s="110">
        <f t="shared" si="8"/>
        <v>0</v>
      </c>
      <c r="AI38" s="251"/>
      <c r="AJ38" s="41">
        <v>0.20833333333333301</v>
      </c>
      <c r="AK38" s="52">
        <f t="shared" si="102"/>
        <v>0</v>
      </c>
      <c r="AL38" s="33">
        <f>Gen_Cons_Horario!B1480</f>
        <v>0</v>
      </c>
      <c r="AM38" s="34">
        <f t="shared" si="72"/>
        <v>0</v>
      </c>
      <c r="AN38" s="116">
        <f>IF(AND(AM38&gt;0,AM38*$B$4+AT37&lt;=$B$2*'SFV+BESS'!$I$9,AM38&lt;'SFV+BESS'!$I$7), AM38*$B$4, IF(AND(AM38&gt;0,AM38*$B$4+AT37&gt;$B$2*'SFV+BESS'!$I$9,AM38*$B$4&lt;'SFV+BESS'!$I$7),$B$2*'SFV+BESS'!$I$9-AT37,IF(AND(AM38&gt;0,AM38*$B$4+AT37&gt;$B$2*'SFV+BESS'!$I$9,AM38*$B$4&gt;'SFV+BESS'!$I$7,AT37&lt;$B$2*'SFV+BESS'!$I$9),$B$2*'SFV+BESS'!$I$9-AT37,IF(AND(AM38&gt;0,AM38*$B$4+AT37&lt;=$B$2*'SFV+BESS'!$I$9,AM38&gt;'SFV+BESS'!$I$7),'SFV+BESS'!$I$7,0))))</f>
        <v>0</v>
      </c>
      <c r="AO38" s="27">
        <f>IF(AND(AM38&lt;0,AT37+AM38/$B$5&gt;$H$2,-AM38/'Carga-Descarga Año'!$B$5&lt;'SFV+BESS'!$I$7),AM38/$B$5,IF(AND(AM38&lt;0,AT37+AM38/$B$5&gt;$H$2,-AM38/'Carga-Descarga Año'!$B$5&gt;'SFV+BESS'!$I$7),-'SFV+BESS'!$I$7,IF(AND(AM38&lt;0,AT37+AM38/$B$5&lt;$H$2),-MIN('SFV+BESS'!$I$7,AT37-$H$2),0)))</f>
        <v>0</v>
      </c>
      <c r="AP38" s="33"/>
      <c r="AQ38" s="33">
        <f t="shared" si="83"/>
        <v>0</v>
      </c>
      <c r="AR38" s="27">
        <f t="shared" si="11"/>
        <v>0</v>
      </c>
      <c r="AS38" s="27">
        <f t="shared" si="84"/>
        <v>0</v>
      </c>
      <c r="AT38" s="28">
        <f>IF((AT37+AN38+AO38)&gt;=$B$2*'SFV+BESS'!$I$9, $B$2*'SFV+BESS'!$I$9, (AT37+AN38+AO38))</f>
        <v>173.61249999999998</v>
      </c>
      <c r="AU38" s="110">
        <f t="shared" si="12"/>
        <v>0</v>
      </c>
      <c r="AZ38" s="251"/>
      <c r="BA38" s="41">
        <v>0.20833333333333301</v>
      </c>
      <c r="BB38" s="33">
        <f t="shared" si="103"/>
        <v>0</v>
      </c>
      <c r="BC38" s="33">
        <f>Gen_Cons_Horario!B2224</f>
        <v>0</v>
      </c>
      <c r="BD38" s="34">
        <f t="shared" si="73"/>
        <v>0</v>
      </c>
      <c r="BE38" s="116">
        <f>IF(AND(BD38&gt;0,BD38*$B$4+BK37&lt;=$B$2*'SFV+BESS'!$I$9,BD38&lt;'SFV+BESS'!$I$7), BD38*$B$4, IF(AND(BD38&gt;0,BD38*$B$4+BK37&gt;$B$2*'SFV+BESS'!$I$9,BD38*$B$4&lt;'SFV+BESS'!$I$7),$B$2*'SFV+BESS'!$I$9-BK37,IF(AND(BD38&gt;0,BD38*$B$4+BK37&gt;$B$2*'SFV+BESS'!$I$9,BD38*$B$4&gt;'SFV+BESS'!$I$7,BK37&lt;$B$2*'SFV+BESS'!$I$9),$B$2*'SFV+BESS'!$I$9-BK37,IF(AND(BD38&gt;0,BD38*$B$4+BK37&lt;=$B$2*'SFV+BESS'!$I$9,BD38&gt;'SFV+BESS'!$I$7),'SFV+BESS'!$I$7,0))))</f>
        <v>0</v>
      </c>
      <c r="BF38" s="27">
        <f>IF(AND(BD38&lt;0,BK37+BD38/$B$5&gt;$H$2,-BD38/'Carga-Descarga Año'!$B$5&lt;'SFV+BESS'!$I$7),BD38/$B$5,IF(AND(BD38&lt;0,BK37+BD38/$B$5&gt;$H$2,-BD38/'Carga-Descarga Año'!$B$5&gt;'SFV+BESS'!$I$7),-'SFV+BESS'!$I$7,IF(AND(BD38&lt;0,BK37+BD38/$B$5&lt;$H$2),-MIN('SFV+BESS'!$I$7,BK37-$H$2),0)))</f>
        <v>0</v>
      </c>
      <c r="BG38" s="33"/>
      <c r="BH38" s="33">
        <f t="shared" si="85"/>
        <v>0</v>
      </c>
      <c r="BI38" s="27">
        <f t="shared" si="15"/>
        <v>0</v>
      </c>
      <c r="BJ38" s="27">
        <f t="shared" si="86"/>
        <v>0</v>
      </c>
      <c r="BK38" s="28">
        <f>IF((BK37+BE38+BF38)&gt;=$B$2*'SFV+BESS'!$I$9, $B$2*'SFV+BESS'!$I$9, (BK37+BE38+BF38))</f>
        <v>173.61249999999998</v>
      </c>
      <c r="BL38" s="110">
        <f t="shared" si="16"/>
        <v>0</v>
      </c>
      <c r="BQ38" s="251"/>
      <c r="BR38" s="41">
        <v>0.20833333333333301</v>
      </c>
      <c r="BS38" s="33">
        <f t="shared" si="104"/>
        <v>0</v>
      </c>
      <c r="BT38" s="33">
        <f>Gen_Cons_Horario!B2944</f>
        <v>0</v>
      </c>
      <c r="BU38" s="34">
        <f t="shared" si="74"/>
        <v>0</v>
      </c>
      <c r="BV38" s="116">
        <f>IF(AND(BU38&gt;0,BU38*$B$4+CB37&lt;=$B$2*'SFV+BESS'!$I$9,BU38&lt;'SFV+BESS'!$I$7), BU38*$B$4, IF(AND(BU38&gt;0,BU38*$B$4+CB37&gt;$B$2*'SFV+BESS'!$I$9,BU38*$B$4&lt;'SFV+BESS'!$I$7),$B$2*'SFV+BESS'!$I$9-CB37,IF(AND(BU38&gt;0,BU38*$B$4+CB37&gt;$B$2*'SFV+BESS'!$I$9,BU38*$B$4&gt;'SFV+BESS'!$I$7,CB37&lt;$B$2*'SFV+BESS'!$I$9),$B$2*'SFV+BESS'!$I$9-CB37,IF(AND(BU38&gt;0,BU38*$B$4+CB37&lt;=$B$2*'SFV+BESS'!$I$9,BU38&gt;'SFV+BESS'!$I$7),'SFV+BESS'!$I$7,0))))</f>
        <v>0</v>
      </c>
      <c r="BW38" s="27">
        <f>IF(AND(BU38&lt;0,CB37+BU38/$B$5&gt;$H$2,-BU38/'Carga-Descarga Año'!$B$5&lt;'SFV+BESS'!$I$7),BU38/$B$5,IF(AND(BU38&lt;0,CB37+BU38/$B$5&gt;$H$2,-BU38/'Carga-Descarga Año'!$B$5&gt;'SFV+BESS'!$I$7),-'SFV+BESS'!$I$7,IF(AND(BU38&lt;0,CB37+BU38/$B$5&lt;$H$2),-MIN('SFV+BESS'!$I$7,CB37-$H$2),0)))</f>
        <v>0</v>
      </c>
      <c r="BX38" s="33"/>
      <c r="BY38" s="33">
        <f t="shared" si="87"/>
        <v>0</v>
      </c>
      <c r="BZ38" s="27">
        <f t="shared" si="18"/>
        <v>0</v>
      </c>
      <c r="CA38" s="27">
        <f t="shared" si="19"/>
        <v>0</v>
      </c>
      <c r="CB38" s="28">
        <f>IF((CB37+BV38+BW38)&gt;=$B$2*'SFV+BESS'!$I$9, $B$2*'SFV+BESS'!$I$9, (CB37+BV38+BW38))</f>
        <v>173.61249999999998</v>
      </c>
      <c r="CC38" s="110">
        <f t="shared" si="20"/>
        <v>0</v>
      </c>
      <c r="CH38" s="251"/>
      <c r="CI38" s="41">
        <v>0.20833333333333301</v>
      </c>
      <c r="CJ38" s="33">
        <f t="shared" si="105"/>
        <v>0</v>
      </c>
      <c r="CK38" s="33">
        <f>Gen_Cons_Horario!B3688</f>
        <v>0</v>
      </c>
      <c r="CL38" s="34">
        <f t="shared" si="75"/>
        <v>0</v>
      </c>
      <c r="CM38" s="116">
        <f>IF(AND(CL38&gt;0,CL38*$B$4+CS37&lt;=$B$2*'SFV+BESS'!$I$9,CL38&lt;'SFV+BESS'!$I$7), CL38*$B$4, IF(AND(CL38&gt;0,CL38*$B$4+CS37&gt;$B$2*'SFV+BESS'!$I$9,CL38*$B$4&lt;'SFV+BESS'!$I$7),$B$2*'SFV+BESS'!$I$9-CS37,IF(AND(CL38&gt;0,CL38*$B$4+CS37&gt;$B$2*'SFV+BESS'!$I$9,CL38*$B$4&gt;'SFV+BESS'!$I$7,CS37&lt;$B$2*'SFV+BESS'!$I$9),$B$2*'SFV+BESS'!$I$9-CS37,IF(AND(CL38&gt;0,CL38*$B$4+CS37&lt;=$B$2*'SFV+BESS'!$I$9,CL38&gt;'SFV+BESS'!$I$7),'SFV+BESS'!$I$7,0))))</f>
        <v>0</v>
      </c>
      <c r="CN38" s="27">
        <f>IF(AND(CL38&lt;0,CS37+CL38/$B$5&gt;$H$2,-CL38/'Carga-Descarga Año'!$B$5&lt;'SFV+BESS'!$I$7),CL38/$B$5,IF(AND(CL38&lt;0,CS37+CL38/$B$5&gt;$H$2,-CL38/'Carga-Descarga Año'!$B$5&gt;'SFV+BESS'!$I$7),-'SFV+BESS'!$I$7,IF(AND(CL38&lt;0,CS37+CL38/$B$5&lt;$H$2),-MIN('SFV+BESS'!$I$7,CS37-$H$2),0)))</f>
        <v>0</v>
      </c>
      <c r="CO38" s="33"/>
      <c r="CP38" s="33">
        <f t="shared" si="88"/>
        <v>0</v>
      </c>
      <c r="CQ38" s="27">
        <f t="shared" si="23"/>
        <v>0</v>
      </c>
      <c r="CR38" s="27">
        <f t="shared" si="89"/>
        <v>0</v>
      </c>
      <c r="CS38" s="28">
        <f>IF((CS37+CM38+CN38)&gt;=$B$2*'SFV+BESS'!$I$9, $B$2*'SFV+BESS'!$I$9, (CS37+CM38+CN38))</f>
        <v>173.61249999999998</v>
      </c>
      <c r="CT38" s="110">
        <f t="shared" si="24"/>
        <v>0</v>
      </c>
      <c r="CY38" s="251"/>
      <c r="CZ38" s="41">
        <v>0.20833333333333301</v>
      </c>
      <c r="DA38" s="33">
        <f t="shared" si="106"/>
        <v>0</v>
      </c>
      <c r="DB38" s="33">
        <f>Gen_Cons_Horario!B4408</f>
        <v>0</v>
      </c>
      <c r="DC38" s="34">
        <f t="shared" si="76"/>
        <v>0</v>
      </c>
      <c r="DD38" s="116">
        <f>IF(AND(DC38&gt;0,DC38*$B$4+DJ37&lt;=$B$2*'SFV+BESS'!$I$9,DC38&lt;'SFV+BESS'!$I$7), DC38*$B$4, IF(AND(DC38&gt;0,DC38*$B$4+DJ37&gt;$B$2*'SFV+BESS'!$I$9,DC38*$B$4&lt;'SFV+BESS'!$I$7),$B$2*'SFV+BESS'!$I$9-DJ37,IF(AND(DC38&gt;0,DC38*$B$4+DJ37&gt;$B$2*'SFV+BESS'!$I$9,DC38*$B$4&gt;'SFV+BESS'!$I$7,DJ37&lt;$B$2*'SFV+BESS'!$I$9),$B$2*'SFV+BESS'!$I$9-DJ37,IF(AND(DC38&gt;0,DC38*$B$4+DJ37&lt;=$B$2*'SFV+BESS'!$I$9,DC38&gt;'SFV+BESS'!$I$7),'SFV+BESS'!$I$7,0))))</f>
        <v>0</v>
      </c>
      <c r="DE38" s="27">
        <f>IF(AND(DC38&lt;0,DJ37+DC38/$B$5&gt;$H$2,-DC38/'Carga-Descarga Año'!$B$5&lt;'SFV+BESS'!$I$7),DC38/$B$5,IF(AND(DC38&lt;0,DJ37+DC38/$B$5&gt;$H$2,-DC38/'Carga-Descarga Año'!$B$5&gt;'SFV+BESS'!$I$7),-'SFV+BESS'!$I$7,IF(AND(DC38&lt;0,DJ37+DC38/$B$5&lt;$H$2),-MIN('SFV+BESS'!$I$7,DJ37-$H$2),0)))</f>
        <v>0</v>
      </c>
      <c r="DF38" s="33"/>
      <c r="DG38" s="33">
        <f t="shared" si="90"/>
        <v>0</v>
      </c>
      <c r="DH38" s="27">
        <f t="shared" si="27"/>
        <v>0</v>
      </c>
      <c r="DI38" s="27">
        <f t="shared" si="28"/>
        <v>0</v>
      </c>
      <c r="DJ38" s="28">
        <f>IF((DJ37+DD38+DE38)&gt;=$B$2*'SFV+BESS'!$I$9, $B$2*'SFV+BESS'!$I$9, (DJ37+DD38+DE38))</f>
        <v>173.61249999999998</v>
      </c>
      <c r="DK38" s="110">
        <f t="shared" si="29"/>
        <v>0</v>
      </c>
      <c r="DP38" s="251"/>
      <c r="DQ38" s="41">
        <v>0.20833333333333301</v>
      </c>
      <c r="DR38" s="33">
        <f t="shared" si="107"/>
        <v>0</v>
      </c>
      <c r="DS38" s="33">
        <f>Gen_Cons_Horario!B5152</f>
        <v>0</v>
      </c>
      <c r="DT38" s="34">
        <f t="shared" si="77"/>
        <v>0</v>
      </c>
      <c r="DU38" s="116">
        <f>IF(AND(DT38&gt;0,DT38*$B$4+EA37&lt;=$B$2*'SFV+BESS'!$I$9,DT38&lt;'SFV+BESS'!$I$7), DT38*$B$4, IF(AND(DT38&gt;0,DT38*$B$4+EA37&gt;$B$2*'SFV+BESS'!$I$9,DT38*$B$4&lt;'SFV+BESS'!$I$7),$B$2*'SFV+BESS'!$I$9-EA37,IF(AND(DT38&gt;0,DT38*$B$4+EA37&gt;$B$2*'SFV+BESS'!$I$9,DT38*$B$4&gt;'SFV+BESS'!$I$7,EA37&lt;$B$2*'SFV+BESS'!$I$9),$B$2*'SFV+BESS'!$I$9-EA37,IF(AND(DT38&gt;0,DT38*$B$4+EA37&lt;=$B$2*'SFV+BESS'!$I$9,DT38&gt;'SFV+BESS'!$I$7),'SFV+BESS'!$I$7,0))))</f>
        <v>0</v>
      </c>
      <c r="DV38" s="27">
        <f>IF(AND(DT38&lt;0,EA37+DT38/$B$5&gt;$H$2,-DT38/'Carga-Descarga Año'!$B$5&lt;'SFV+BESS'!$I$7),DT38/$B$5,IF(AND(DT38&lt;0,EA37+DT38/$B$5&gt;$H$2,-DT38/'Carga-Descarga Año'!$B$5&gt;'SFV+BESS'!$I$7),-'SFV+BESS'!$I$7,IF(AND(DT38&lt;0,EA37+DT38/$B$5&lt;$H$2),-MIN('SFV+BESS'!$I$7,EA37-$H$2),0)))</f>
        <v>0</v>
      </c>
      <c r="DW38" s="33"/>
      <c r="DX38" s="33">
        <f t="shared" si="91"/>
        <v>0</v>
      </c>
      <c r="DY38" s="27">
        <f t="shared" si="32"/>
        <v>0</v>
      </c>
      <c r="DZ38" s="27">
        <f t="shared" si="92"/>
        <v>0</v>
      </c>
      <c r="EA38" s="28">
        <f>IF((EA37+DU38+DV38)&gt;=$B$2*'SFV+BESS'!$I$9, $B$2*'SFV+BESS'!$I$9, (EA37+DU38+DV38))</f>
        <v>173.61249999999998</v>
      </c>
      <c r="EB38" s="110">
        <f t="shared" si="33"/>
        <v>0</v>
      </c>
      <c r="EG38" s="251"/>
      <c r="EH38" s="41">
        <v>0.20833333333333301</v>
      </c>
      <c r="EI38" s="33">
        <f t="shared" si="108"/>
        <v>0</v>
      </c>
      <c r="EJ38" s="33">
        <f>Gen_Cons_Horario!B5896</f>
        <v>0</v>
      </c>
      <c r="EK38" s="34">
        <f t="shared" si="78"/>
        <v>0</v>
      </c>
      <c r="EL38" s="116">
        <f>IF(AND(EK38&gt;0,EK38*$B$4+ER37&lt;=$B$2*'SFV+BESS'!$I$9,EK38&lt;'SFV+BESS'!$I$7), EK38*$B$4, IF(AND(EK38&gt;0,EK38*$B$4+ER37&gt;$B$2*'SFV+BESS'!$I$9,EK38*$B$4&lt;'SFV+BESS'!$I$7),$B$2*'SFV+BESS'!$I$9-ER37,IF(AND(EK38&gt;0,EK38*$B$4+ER37&gt;$B$2*'SFV+BESS'!$I$9,EK38*$B$4&gt;'SFV+BESS'!$I$7,ER37&lt;$B$2*'SFV+BESS'!$I$9),$B$2*'SFV+BESS'!$I$9-ER37,IF(AND(EK38&gt;0,EK38*$B$4+ER37&lt;=$B$2*'SFV+BESS'!$I$9,EK38&gt;'SFV+BESS'!$I$7),'SFV+BESS'!$I$7,0))))</f>
        <v>0</v>
      </c>
      <c r="EM38" s="27">
        <f>IF(AND(EK38&lt;0,ER37+EK38/$B$5&gt;$H$2,-EK38/'Carga-Descarga Año'!$B$5&lt;'SFV+BESS'!$I$7),EK38/$B$5,IF(AND(EK38&lt;0,ER37+EK38/$B$5&gt;$H$2,-EK38/'Carga-Descarga Año'!$B$5&gt;'SFV+BESS'!$I$7),-'SFV+BESS'!$I$7,IF(AND(EK38&lt;0,ER37+EK38/$B$5&lt;$H$2),-MIN('SFV+BESS'!$I$7,ER37-$H$2),0)))</f>
        <v>0</v>
      </c>
      <c r="EN38" s="33"/>
      <c r="EO38" s="33">
        <f t="shared" si="93"/>
        <v>0</v>
      </c>
      <c r="EP38" s="27">
        <f t="shared" si="36"/>
        <v>0</v>
      </c>
      <c r="EQ38" s="27">
        <f t="shared" si="94"/>
        <v>0</v>
      </c>
      <c r="ER38" s="28">
        <f>IF((ER37+EL38+EM38)&gt;=$B$2*'SFV+BESS'!$I$9, $B$2*'SFV+BESS'!$I$9, (ER37+EL38+EM38))</f>
        <v>173.61249999999998</v>
      </c>
      <c r="ES38" s="110">
        <f t="shared" si="37"/>
        <v>0</v>
      </c>
      <c r="EX38" s="251"/>
      <c r="EY38" s="41">
        <v>0.20833333333333301</v>
      </c>
      <c r="EZ38" s="33">
        <f t="shared" si="109"/>
        <v>0</v>
      </c>
      <c r="FA38" s="33">
        <f>Gen_Cons_Horario!B6616</f>
        <v>0</v>
      </c>
      <c r="FB38" s="34">
        <f t="shared" si="79"/>
        <v>0</v>
      </c>
      <c r="FC38" s="116">
        <f>IF(AND(FB38&gt;0,FB38*$B$4+FI37&lt;=$B$2*'SFV+BESS'!$I$9,FB38&lt;'SFV+BESS'!$I$7), FB38*$B$4, IF(AND(FB38&gt;0,FB38*$B$4+FI37&gt;$B$2*'SFV+BESS'!$I$9,FB38*$B$4&lt;'SFV+BESS'!$I$7),$B$2*'SFV+BESS'!$I$9-FI37,IF(AND(FB38&gt;0,FB38*$B$4+FI37&gt;$B$2*'SFV+BESS'!$I$9,FB38*$B$4&gt;'SFV+BESS'!$I$7,FI37&lt;$B$2*'SFV+BESS'!$I$9),$B$2*'SFV+BESS'!$I$9-FI37,IF(AND(FB38&gt;0,FB38*$B$4+FI37&lt;=$B$2*'SFV+BESS'!$I$9,FB38&gt;'SFV+BESS'!$I$7),'SFV+BESS'!$I$7,0))))</f>
        <v>0</v>
      </c>
      <c r="FD38" s="27">
        <f>IF(AND(FB38&lt;0,FI37+FB38/$B$5&gt;$H$2,-FB38/'Carga-Descarga Año'!$B$5&lt;'SFV+BESS'!$I$7),FB38/$B$5,IF(AND(FB38&lt;0,FI37+FB38/$B$5&gt;$H$2,-FB38/'Carga-Descarga Año'!$B$5&gt;'SFV+BESS'!$I$7),-'SFV+BESS'!$I$7,IF(AND(FB38&lt;0,FI37+FB38/$B$5&lt;$H$2),-MIN('SFV+BESS'!$I$7,FI37-$H$2),0)))</f>
        <v>0</v>
      </c>
      <c r="FE38" s="33"/>
      <c r="FF38" s="33">
        <f t="shared" si="95"/>
        <v>0</v>
      </c>
      <c r="FG38" s="27">
        <f t="shared" si="40"/>
        <v>0</v>
      </c>
      <c r="FH38" s="27">
        <f t="shared" si="96"/>
        <v>0</v>
      </c>
      <c r="FI38" s="28">
        <f>IF((FI37+FC38+FD38)&gt;=$B$2*'SFV+BESS'!$I$9, $B$2*'SFV+BESS'!$I$9, (FI37+FC38+FD38))</f>
        <v>173.61249999999998</v>
      </c>
      <c r="FJ38" s="110">
        <f t="shared" si="41"/>
        <v>0</v>
      </c>
      <c r="FO38" s="251"/>
      <c r="FP38" s="41">
        <v>0.20833333333333301</v>
      </c>
      <c r="FQ38" s="33">
        <f t="shared" si="110"/>
        <v>0</v>
      </c>
      <c r="FR38" s="33">
        <f>Gen_Cons_Horario!B7360</f>
        <v>0</v>
      </c>
      <c r="FS38" s="34">
        <f t="shared" si="80"/>
        <v>0</v>
      </c>
      <c r="FT38" s="116">
        <f>IF(AND(FS38&gt;0,FS38*$B$4+FZ37&lt;=$B$2*'SFV+BESS'!$I$9,FS38&lt;'SFV+BESS'!$I$7), FS38*$B$4, IF(AND(FS38&gt;0,FS38*$B$4+FZ37&gt;$B$2*'SFV+BESS'!$I$9,FS38*$B$4&lt;'SFV+BESS'!$I$7),$B$2*'SFV+BESS'!$I$9-FZ37,IF(AND(FS38&gt;0,FS38*$B$4+FZ37&gt;$B$2*'SFV+BESS'!$I$9,FS38*$B$4&gt;'SFV+BESS'!$I$7,FZ37&lt;$B$2*'SFV+BESS'!$I$9),$B$2*'SFV+BESS'!$I$9-FZ37,IF(AND(FS38&gt;0,FS38*$B$4+FZ37&lt;=$B$2*'SFV+BESS'!$I$9,FS38&gt;'SFV+BESS'!$I$7),'SFV+BESS'!$I$7,0))))</f>
        <v>0</v>
      </c>
      <c r="FU38" s="27">
        <f>IF(AND(FS38&lt;0,FZ37+FS38/$B$5&gt;$H$2,-FS38/'Carga-Descarga Año'!$B$5&lt;'SFV+BESS'!$I$7),FS38/$B$5,IF(AND(FS38&lt;0,FZ37+FS38/$B$5&gt;$H$2,-FS38/'Carga-Descarga Año'!$B$5&gt;'SFV+BESS'!$I$7),-'SFV+BESS'!$I$7,IF(AND(FS38&lt;0,FZ37+FS38/$B$5&lt;$H$2),-MIN('SFV+BESS'!$I$7,FZ37-$H$2),0)))</f>
        <v>0</v>
      </c>
      <c r="FV38" s="33"/>
      <c r="FW38" s="33">
        <f t="shared" si="97"/>
        <v>0</v>
      </c>
      <c r="FX38" s="27">
        <f t="shared" si="44"/>
        <v>0</v>
      </c>
      <c r="FY38" s="27">
        <f t="shared" si="98"/>
        <v>0</v>
      </c>
      <c r="FZ38" s="28">
        <f>IF((FZ37+FT38+FU38)&gt;=$B$2*'SFV+BESS'!$I$9, $B$2*'SFV+BESS'!$I$9, (FZ37+FT38+FU38))</f>
        <v>173.61249999999998</v>
      </c>
      <c r="GA38" s="110">
        <f t="shared" si="45"/>
        <v>0</v>
      </c>
      <c r="GF38" s="251"/>
      <c r="GG38" s="41">
        <v>0.20833333333333301</v>
      </c>
      <c r="GH38" s="33">
        <f t="shared" si="111"/>
        <v>0</v>
      </c>
      <c r="GI38" s="33">
        <f>Gen_Cons_Horario!B8080</f>
        <v>0</v>
      </c>
      <c r="GJ38" s="34">
        <f t="shared" si="81"/>
        <v>0</v>
      </c>
      <c r="GK38" s="116">
        <f>IF(AND(GJ38&gt;0,GJ38*$B$4+GQ37&lt;=$B$2*'SFV+BESS'!$I$9,GJ38&lt;'SFV+BESS'!$I$7), GJ38*$B$4, IF(AND(GJ38&gt;0,GJ38*$B$4+GQ37&gt;$B$2*'SFV+BESS'!$I$9,GJ38*$B$4&lt;'SFV+BESS'!$I$7),$B$2*'SFV+BESS'!$I$9-GQ37,IF(AND(GJ38&gt;0,GJ38*$B$4+GQ37&gt;$B$2*'SFV+BESS'!$I$9,GJ38*$B$4&gt;'SFV+BESS'!$I$7,GQ37&lt;$B$2*'SFV+BESS'!$I$9),$B$2*'SFV+BESS'!$I$9-GQ37,IF(AND(GJ38&gt;0,GJ38*$B$4+GQ37&lt;=$B$2*'SFV+BESS'!$I$9,GJ38&gt;'SFV+BESS'!$I$7),'SFV+BESS'!$I$7,0))))</f>
        <v>0</v>
      </c>
      <c r="GL38" s="27">
        <f>IF(AND(GJ38&lt;0,GQ37+GJ38/$B$5&gt;$H$2,-GJ38/'Carga-Descarga Año'!$B$5&lt;'SFV+BESS'!$I$7),GJ38/$B$5,IF(AND(GJ38&lt;0,GQ37+GJ38/$B$5&gt;$H$2,-GJ38/'Carga-Descarga Año'!$B$5&gt;'SFV+BESS'!$I$7),-'SFV+BESS'!$I$7,IF(AND(GJ38&lt;0,GQ37+GJ38/$B$5&lt;$H$2),-MIN('SFV+BESS'!$I$7,GQ37-$H$2),0)))</f>
        <v>0</v>
      </c>
      <c r="GM38" s="33"/>
      <c r="GN38" s="33">
        <f t="shared" si="99"/>
        <v>0</v>
      </c>
      <c r="GO38" s="27">
        <f t="shared" si="48"/>
        <v>0</v>
      </c>
      <c r="GP38" s="27">
        <f t="shared" si="100"/>
        <v>0</v>
      </c>
      <c r="GQ38" s="28">
        <f>IF((GQ37+GK38+GL38)&gt;=$B$2*'SFV+BESS'!$I$9, $B$2*'SFV+BESS'!$I$9, (GQ37+GK38+GL38))</f>
        <v>173.61249999999998</v>
      </c>
      <c r="GR38" s="110">
        <f t="shared" si="49"/>
        <v>0</v>
      </c>
    </row>
    <row r="39" spans="1:200">
      <c r="A39" s="249"/>
      <c r="B39" s="41">
        <v>0.25</v>
      </c>
      <c r="C39" s="38">
        <f t="shared" si="82"/>
        <v>0</v>
      </c>
      <c r="D39" s="2">
        <f>Gen_Cons_Horario!B65</f>
        <v>0</v>
      </c>
      <c r="E39" s="30">
        <f t="shared" si="0"/>
        <v>0</v>
      </c>
      <c r="F39" s="116">
        <f>IF(AND(E39&gt;0,E39*$B$4+L38&lt;=$B$2*'SFV+BESS'!$I$9,E39&lt;'SFV+BESS'!$I$7), E39*$B$4, IF(AND(E39&gt;0,E39*$B$4+L38&gt;$B$2*'SFV+BESS'!$I$9,E39*$B$4&lt;'SFV+BESS'!$I$7),$B$2*'SFV+BESS'!$I$9-L38,IF(AND(E39&gt;0,E39*$B$4+L38&gt;$B$2*'SFV+BESS'!$I$9,E39*$B$4&gt;'SFV+BESS'!$I$7,L38&lt;$B$2*'SFV+BESS'!$I$9),$B$2*'SFV+BESS'!$I$9-L38,IF(AND(E39&gt;0,E39*$B$4+L38&lt;=$B$2*'SFV+BESS'!$I$9,E39&gt;'SFV+BESS'!$I$7),'SFV+BESS'!$I$7,0))))</f>
        <v>0</v>
      </c>
      <c r="G39" s="27">
        <f>IF(AND(E39&lt;0,L38+E39/$B$5&gt;$H$2,-E39/'Carga-Descarga Año'!$B$5&lt;'SFV+BESS'!$I$7),E39/$B$5,IF(AND(E39&lt;0,L38+E39/$B$5&gt;$H$2,-E39/'Carga-Descarga Año'!$B$5&gt;'SFV+BESS'!$I$7),-'SFV+BESS'!$I$7,IF(AND(E39&lt;0,L38+E39/$B$5&lt;$H$2),-MIN('SFV+BESS'!$I$7,L38-$H$2),0)))</f>
        <v>0</v>
      </c>
      <c r="H39" s="38"/>
      <c r="I39" s="38">
        <f t="shared" si="1"/>
        <v>0</v>
      </c>
      <c r="J39" s="27">
        <f t="shared" si="3"/>
        <v>0</v>
      </c>
      <c r="K39" s="27">
        <f t="shared" si="2"/>
        <v>0</v>
      </c>
      <c r="L39" s="28">
        <f>IF((L38+F39+G39)&gt;=$B$2*'SFV+BESS'!$I$9, $B$2*'SFV+BESS'!$I$9, (L38+F39+G39))</f>
        <v>129.54556294686557</v>
      </c>
      <c r="M39" s="110">
        <f t="shared" si="4"/>
        <v>0</v>
      </c>
      <c r="R39" s="251"/>
      <c r="S39" s="41">
        <v>0.25</v>
      </c>
      <c r="T39" s="2">
        <f t="shared" si="101"/>
        <v>0</v>
      </c>
      <c r="U39" s="2">
        <f>Gen_Cons_Horario!B809</f>
        <v>0</v>
      </c>
      <c r="V39" s="34">
        <f t="shared" si="71"/>
        <v>0</v>
      </c>
      <c r="W39" s="116">
        <f>IF(AND(V39&gt;0,V39*$B$4+AC38&lt;=$B$2*'SFV+BESS'!$I$9,V39&lt;'SFV+BESS'!$I$7), V39*$B$4, IF(AND(V39&gt;0,V39*$B$4+AC38&gt;$B$2*'SFV+BESS'!$I$9,V39*$B$4&lt;'SFV+BESS'!$I$7),$B$2*'SFV+BESS'!$I$9-AC38,IF(AND(V39&gt;0,V39*$B$4+AC38&gt;$B$2*'SFV+BESS'!$I$9,V39*$B$4&gt;'SFV+BESS'!$I$7,AC38&lt;$B$2*'SFV+BESS'!$I$9),$B$2*'SFV+BESS'!$I$9-AC38,IF(AND(V39&gt;0,V39*$B$4+AC38&lt;=$B$2*'SFV+BESS'!$I$9,V39&gt;'SFV+BESS'!$I$7),'SFV+BESS'!$I$7,0))))</f>
        <v>0</v>
      </c>
      <c r="X39" s="27">
        <f>IF(AND(V39&lt;0,AC38+V39/$B$5&gt;$H$2,-V39/'Carga-Descarga Año'!$B$5&lt;'SFV+BESS'!$I$7),V39/$B$5,IF(AND(V39&lt;0,AC38+V39/$B$5&gt;$H$2,-V39/'Carga-Descarga Año'!$B$5&gt;'SFV+BESS'!$I$7),-'SFV+BESS'!$I$7,IF(AND(V39&lt;0,AC38+V39/$B$5&lt;$H$2),-MIN('SFV+BESS'!$I$7,AC38-$H$2),0)))</f>
        <v>0</v>
      </c>
      <c r="Y39" s="33"/>
      <c r="Z39" s="33">
        <f t="shared" si="60"/>
        <v>0</v>
      </c>
      <c r="AA39" s="27">
        <f t="shared" si="7"/>
        <v>0</v>
      </c>
      <c r="AB39" s="27">
        <f t="shared" si="50"/>
        <v>0</v>
      </c>
      <c r="AC39" s="28">
        <f>IF((AC38+W39+X39)&gt;=$B$2*'SFV+BESS'!$I$9, $B$2*'SFV+BESS'!$I$9, (AC38+W39+X39))</f>
        <v>173.61249999999998</v>
      </c>
      <c r="AD39" s="110">
        <f t="shared" si="8"/>
        <v>0</v>
      </c>
      <c r="AI39" s="251"/>
      <c r="AJ39" s="41">
        <v>0.25</v>
      </c>
      <c r="AK39" s="52">
        <f t="shared" si="102"/>
        <v>0</v>
      </c>
      <c r="AL39" s="33">
        <f>Gen_Cons_Horario!B1481</f>
        <v>0</v>
      </c>
      <c r="AM39" s="34">
        <f t="shared" si="72"/>
        <v>0</v>
      </c>
      <c r="AN39" s="116">
        <f>IF(AND(AM39&gt;0,AM39*$B$4+AT38&lt;=$B$2*'SFV+BESS'!$I$9,AM39&lt;'SFV+BESS'!$I$7), AM39*$B$4, IF(AND(AM39&gt;0,AM39*$B$4+AT38&gt;$B$2*'SFV+BESS'!$I$9,AM39*$B$4&lt;'SFV+BESS'!$I$7),$B$2*'SFV+BESS'!$I$9-AT38,IF(AND(AM39&gt;0,AM39*$B$4+AT38&gt;$B$2*'SFV+BESS'!$I$9,AM39*$B$4&gt;'SFV+BESS'!$I$7,AT38&lt;$B$2*'SFV+BESS'!$I$9),$B$2*'SFV+BESS'!$I$9-AT38,IF(AND(AM39&gt;0,AM39*$B$4+AT38&lt;=$B$2*'SFV+BESS'!$I$9,AM39&gt;'SFV+BESS'!$I$7),'SFV+BESS'!$I$7,0))))</f>
        <v>0</v>
      </c>
      <c r="AO39" s="27">
        <f>IF(AND(AM39&lt;0,AT38+AM39/$B$5&gt;$H$2,-AM39/'Carga-Descarga Año'!$B$5&lt;'SFV+BESS'!$I$7),AM39/$B$5,IF(AND(AM39&lt;0,AT38+AM39/$B$5&gt;$H$2,-AM39/'Carga-Descarga Año'!$B$5&gt;'SFV+BESS'!$I$7),-'SFV+BESS'!$I$7,IF(AND(AM39&lt;0,AT38+AM39/$B$5&lt;$H$2),-MIN('SFV+BESS'!$I$7,AT38-$H$2),0)))</f>
        <v>0</v>
      </c>
      <c r="AP39" s="33"/>
      <c r="AQ39" s="33">
        <f t="shared" si="83"/>
        <v>0</v>
      </c>
      <c r="AR39" s="27">
        <f t="shared" si="11"/>
        <v>0</v>
      </c>
      <c r="AS39" s="27">
        <f t="shared" si="84"/>
        <v>0</v>
      </c>
      <c r="AT39" s="28">
        <f>IF((AT38+AN39+AO39)&gt;=$B$2*'SFV+BESS'!$I$9, $B$2*'SFV+BESS'!$I$9, (AT38+AN39+AO39))</f>
        <v>173.61249999999998</v>
      </c>
      <c r="AU39" s="110">
        <f t="shared" si="12"/>
        <v>0</v>
      </c>
      <c r="AZ39" s="251"/>
      <c r="BA39" s="41">
        <v>0.25</v>
      </c>
      <c r="BB39" s="33">
        <f t="shared" si="103"/>
        <v>0</v>
      </c>
      <c r="BC39" s="33">
        <f>Gen_Cons_Horario!B2225</f>
        <v>0</v>
      </c>
      <c r="BD39" s="34">
        <f t="shared" si="73"/>
        <v>0</v>
      </c>
      <c r="BE39" s="116">
        <f>IF(AND(BD39&gt;0,BD39*$B$4+BK38&lt;=$B$2*'SFV+BESS'!$I$9,BD39&lt;'SFV+BESS'!$I$7), BD39*$B$4, IF(AND(BD39&gt;0,BD39*$B$4+BK38&gt;$B$2*'SFV+BESS'!$I$9,BD39*$B$4&lt;'SFV+BESS'!$I$7),$B$2*'SFV+BESS'!$I$9-BK38,IF(AND(BD39&gt;0,BD39*$B$4+BK38&gt;$B$2*'SFV+BESS'!$I$9,BD39*$B$4&gt;'SFV+BESS'!$I$7,BK38&lt;$B$2*'SFV+BESS'!$I$9),$B$2*'SFV+BESS'!$I$9-BK38,IF(AND(BD39&gt;0,BD39*$B$4+BK38&lt;=$B$2*'SFV+BESS'!$I$9,BD39&gt;'SFV+BESS'!$I$7),'SFV+BESS'!$I$7,0))))</f>
        <v>0</v>
      </c>
      <c r="BF39" s="27">
        <f>IF(AND(BD39&lt;0,BK38+BD39/$B$5&gt;$H$2,-BD39/'Carga-Descarga Año'!$B$5&lt;'SFV+BESS'!$I$7),BD39/$B$5,IF(AND(BD39&lt;0,BK38+BD39/$B$5&gt;$H$2,-BD39/'Carga-Descarga Año'!$B$5&gt;'SFV+BESS'!$I$7),-'SFV+BESS'!$I$7,IF(AND(BD39&lt;0,BK38+BD39/$B$5&lt;$H$2),-MIN('SFV+BESS'!$I$7,BK38-$H$2),0)))</f>
        <v>0</v>
      </c>
      <c r="BG39" s="33"/>
      <c r="BH39" s="33">
        <f t="shared" si="85"/>
        <v>0</v>
      </c>
      <c r="BI39" s="27">
        <f t="shared" si="15"/>
        <v>0</v>
      </c>
      <c r="BJ39" s="27">
        <f t="shared" si="86"/>
        <v>0</v>
      </c>
      <c r="BK39" s="28">
        <f>IF((BK38+BE39+BF39)&gt;=$B$2*'SFV+BESS'!$I$9, $B$2*'SFV+BESS'!$I$9, (BK38+BE39+BF39))</f>
        <v>173.61249999999998</v>
      </c>
      <c r="BL39" s="110">
        <f t="shared" si="16"/>
        <v>0</v>
      </c>
      <c r="BQ39" s="251"/>
      <c r="BR39" s="41">
        <v>0.25</v>
      </c>
      <c r="BS39" s="33">
        <f t="shared" si="104"/>
        <v>0</v>
      </c>
      <c r="BT39" s="33">
        <f>Gen_Cons_Horario!B2945</f>
        <v>0</v>
      </c>
      <c r="BU39" s="34">
        <f t="shared" si="74"/>
        <v>0</v>
      </c>
      <c r="BV39" s="116">
        <f>IF(AND(BU39&gt;0,BU39*$B$4+CB38&lt;=$B$2*'SFV+BESS'!$I$9,BU39&lt;'SFV+BESS'!$I$7), BU39*$B$4, IF(AND(BU39&gt;0,BU39*$B$4+CB38&gt;$B$2*'SFV+BESS'!$I$9,BU39*$B$4&lt;'SFV+BESS'!$I$7),$B$2*'SFV+BESS'!$I$9-CB38,IF(AND(BU39&gt;0,BU39*$B$4+CB38&gt;$B$2*'SFV+BESS'!$I$9,BU39*$B$4&gt;'SFV+BESS'!$I$7,CB38&lt;$B$2*'SFV+BESS'!$I$9),$B$2*'SFV+BESS'!$I$9-CB38,IF(AND(BU39&gt;0,BU39*$B$4+CB38&lt;=$B$2*'SFV+BESS'!$I$9,BU39&gt;'SFV+BESS'!$I$7),'SFV+BESS'!$I$7,0))))</f>
        <v>0</v>
      </c>
      <c r="BW39" s="27">
        <f>IF(AND(BU39&lt;0,CB38+BU39/$B$5&gt;$H$2,-BU39/'Carga-Descarga Año'!$B$5&lt;'SFV+BESS'!$I$7),BU39/$B$5,IF(AND(BU39&lt;0,CB38+BU39/$B$5&gt;$H$2,-BU39/'Carga-Descarga Año'!$B$5&gt;'SFV+BESS'!$I$7),-'SFV+BESS'!$I$7,IF(AND(BU39&lt;0,CB38+BU39/$B$5&lt;$H$2),-MIN('SFV+BESS'!$I$7,CB38-$H$2),0)))</f>
        <v>0</v>
      </c>
      <c r="BX39" s="33"/>
      <c r="BY39" s="33">
        <f t="shared" si="87"/>
        <v>0</v>
      </c>
      <c r="BZ39" s="27">
        <f t="shared" si="18"/>
        <v>0</v>
      </c>
      <c r="CA39" s="27">
        <f t="shared" si="19"/>
        <v>0</v>
      </c>
      <c r="CB39" s="28">
        <f>IF((CB38+BV39+BW39)&gt;=$B$2*'SFV+BESS'!$I$9, $B$2*'SFV+BESS'!$I$9, (CB38+BV39+BW39))</f>
        <v>173.61249999999998</v>
      </c>
      <c r="CC39" s="110">
        <f t="shared" si="20"/>
        <v>0</v>
      </c>
      <c r="CH39" s="251"/>
      <c r="CI39" s="41">
        <v>0.25</v>
      </c>
      <c r="CJ39" s="33">
        <f t="shared" si="105"/>
        <v>0</v>
      </c>
      <c r="CK39" s="33">
        <f>Gen_Cons_Horario!B3689</f>
        <v>0</v>
      </c>
      <c r="CL39" s="34">
        <f t="shared" si="75"/>
        <v>0</v>
      </c>
      <c r="CM39" s="116">
        <f>IF(AND(CL39&gt;0,CL39*$B$4+CS38&lt;=$B$2*'SFV+BESS'!$I$9,CL39&lt;'SFV+BESS'!$I$7), CL39*$B$4, IF(AND(CL39&gt;0,CL39*$B$4+CS38&gt;$B$2*'SFV+BESS'!$I$9,CL39*$B$4&lt;'SFV+BESS'!$I$7),$B$2*'SFV+BESS'!$I$9-CS38,IF(AND(CL39&gt;0,CL39*$B$4+CS38&gt;$B$2*'SFV+BESS'!$I$9,CL39*$B$4&gt;'SFV+BESS'!$I$7,CS38&lt;$B$2*'SFV+BESS'!$I$9),$B$2*'SFV+BESS'!$I$9-CS38,IF(AND(CL39&gt;0,CL39*$B$4+CS38&lt;=$B$2*'SFV+BESS'!$I$9,CL39&gt;'SFV+BESS'!$I$7),'SFV+BESS'!$I$7,0))))</f>
        <v>0</v>
      </c>
      <c r="CN39" s="27">
        <f>IF(AND(CL39&lt;0,CS38+CL39/$B$5&gt;$H$2,-CL39/'Carga-Descarga Año'!$B$5&lt;'SFV+BESS'!$I$7),CL39/$B$5,IF(AND(CL39&lt;0,CS38+CL39/$B$5&gt;$H$2,-CL39/'Carga-Descarga Año'!$B$5&gt;'SFV+BESS'!$I$7),-'SFV+BESS'!$I$7,IF(AND(CL39&lt;0,CS38+CL39/$B$5&lt;$H$2),-MIN('SFV+BESS'!$I$7,CS38-$H$2),0)))</f>
        <v>0</v>
      </c>
      <c r="CO39" s="33"/>
      <c r="CP39" s="33">
        <f t="shared" si="88"/>
        <v>0</v>
      </c>
      <c r="CQ39" s="27">
        <f t="shared" si="23"/>
        <v>0</v>
      </c>
      <c r="CR39" s="27">
        <f t="shared" si="89"/>
        <v>0</v>
      </c>
      <c r="CS39" s="28">
        <f>IF((CS38+CM39+CN39)&gt;=$B$2*'SFV+BESS'!$I$9, $B$2*'SFV+BESS'!$I$9, (CS38+CM39+CN39))</f>
        <v>173.61249999999998</v>
      </c>
      <c r="CT39" s="110">
        <f t="shared" si="24"/>
        <v>0</v>
      </c>
      <c r="CY39" s="251"/>
      <c r="CZ39" s="41">
        <v>0.25</v>
      </c>
      <c r="DA39" s="33">
        <f t="shared" si="106"/>
        <v>0</v>
      </c>
      <c r="DB39" s="33">
        <f>Gen_Cons_Horario!B4409</f>
        <v>0</v>
      </c>
      <c r="DC39" s="34">
        <f t="shared" si="76"/>
        <v>0</v>
      </c>
      <c r="DD39" s="116">
        <f>IF(AND(DC39&gt;0,DC39*$B$4+DJ38&lt;=$B$2*'SFV+BESS'!$I$9,DC39&lt;'SFV+BESS'!$I$7), DC39*$B$4, IF(AND(DC39&gt;0,DC39*$B$4+DJ38&gt;$B$2*'SFV+BESS'!$I$9,DC39*$B$4&lt;'SFV+BESS'!$I$7),$B$2*'SFV+BESS'!$I$9-DJ38,IF(AND(DC39&gt;0,DC39*$B$4+DJ38&gt;$B$2*'SFV+BESS'!$I$9,DC39*$B$4&gt;'SFV+BESS'!$I$7,DJ38&lt;$B$2*'SFV+BESS'!$I$9),$B$2*'SFV+BESS'!$I$9-DJ38,IF(AND(DC39&gt;0,DC39*$B$4+DJ38&lt;=$B$2*'SFV+BESS'!$I$9,DC39&gt;'SFV+BESS'!$I$7),'SFV+BESS'!$I$7,0))))</f>
        <v>0</v>
      </c>
      <c r="DE39" s="27">
        <f>IF(AND(DC39&lt;0,DJ38+DC39/$B$5&gt;$H$2,-DC39/'Carga-Descarga Año'!$B$5&lt;'SFV+BESS'!$I$7),DC39/$B$5,IF(AND(DC39&lt;0,DJ38+DC39/$B$5&gt;$H$2,-DC39/'Carga-Descarga Año'!$B$5&gt;'SFV+BESS'!$I$7),-'SFV+BESS'!$I$7,IF(AND(DC39&lt;0,DJ38+DC39/$B$5&lt;$H$2),-MIN('SFV+BESS'!$I$7,DJ38-$H$2),0)))</f>
        <v>0</v>
      </c>
      <c r="DF39" s="33"/>
      <c r="DG39" s="33">
        <f t="shared" si="90"/>
        <v>0</v>
      </c>
      <c r="DH39" s="27">
        <f t="shared" si="27"/>
        <v>0</v>
      </c>
      <c r="DI39" s="27">
        <f t="shared" si="28"/>
        <v>0</v>
      </c>
      <c r="DJ39" s="28">
        <f>IF((DJ38+DD39+DE39)&gt;=$B$2*'SFV+BESS'!$I$9, $B$2*'SFV+BESS'!$I$9, (DJ38+DD39+DE39))</f>
        <v>173.61249999999998</v>
      </c>
      <c r="DK39" s="110">
        <f t="shared" si="29"/>
        <v>0</v>
      </c>
      <c r="DP39" s="251"/>
      <c r="DQ39" s="41">
        <v>0.25</v>
      </c>
      <c r="DR39" s="33">
        <f t="shared" si="107"/>
        <v>0</v>
      </c>
      <c r="DS39" s="33">
        <f>Gen_Cons_Horario!B5153</f>
        <v>0</v>
      </c>
      <c r="DT39" s="34">
        <f t="shared" si="77"/>
        <v>0</v>
      </c>
      <c r="DU39" s="116">
        <f>IF(AND(DT39&gt;0,DT39*$B$4+EA38&lt;=$B$2*'SFV+BESS'!$I$9,DT39&lt;'SFV+BESS'!$I$7), DT39*$B$4, IF(AND(DT39&gt;0,DT39*$B$4+EA38&gt;$B$2*'SFV+BESS'!$I$9,DT39*$B$4&lt;'SFV+BESS'!$I$7),$B$2*'SFV+BESS'!$I$9-EA38,IF(AND(DT39&gt;0,DT39*$B$4+EA38&gt;$B$2*'SFV+BESS'!$I$9,DT39*$B$4&gt;'SFV+BESS'!$I$7,EA38&lt;$B$2*'SFV+BESS'!$I$9),$B$2*'SFV+BESS'!$I$9-EA38,IF(AND(DT39&gt;0,DT39*$B$4+EA38&lt;=$B$2*'SFV+BESS'!$I$9,DT39&gt;'SFV+BESS'!$I$7),'SFV+BESS'!$I$7,0))))</f>
        <v>0</v>
      </c>
      <c r="DV39" s="27">
        <f>IF(AND(DT39&lt;0,EA38+DT39/$B$5&gt;$H$2,-DT39/'Carga-Descarga Año'!$B$5&lt;'SFV+BESS'!$I$7),DT39/$B$5,IF(AND(DT39&lt;0,EA38+DT39/$B$5&gt;$H$2,-DT39/'Carga-Descarga Año'!$B$5&gt;'SFV+BESS'!$I$7),-'SFV+BESS'!$I$7,IF(AND(DT39&lt;0,EA38+DT39/$B$5&lt;$H$2),-MIN('SFV+BESS'!$I$7,EA38-$H$2),0)))</f>
        <v>0</v>
      </c>
      <c r="DW39" s="33"/>
      <c r="DX39" s="33">
        <f t="shared" si="91"/>
        <v>0</v>
      </c>
      <c r="DY39" s="27">
        <f t="shared" si="32"/>
        <v>0</v>
      </c>
      <c r="DZ39" s="27">
        <f t="shared" si="92"/>
        <v>0</v>
      </c>
      <c r="EA39" s="28">
        <f>IF((EA38+DU39+DV39)&gt;=$B$2*'SFV+BESS'!$I$9, $B$2*'SFV+BESS'!$I$9, (EA38+DU39+DV39))</f>
        <v>173.61249999999998</v>
      </c>
      <c r="EB39" s="110">
        <f t="shared" si="33"/>
        <v>0</v>
      </c>
      <c r="EG39" s="251"/>
      <c r="EH39" s="41">
        <v>0.25</v>
      </c>
      <c r="EI39" s="33">
        <f t="shared" si="108"/>
        <v>0</v>
      </c>
      <c r="EJ39" s="33">
        <f>Gen_Cons_Horario!B5897</f>
        <v>0</v>
      </c>
      <c r="EK39" s="34">
        <f t="shared" si="78"/>
        <v>0</v>
      </c>
      <c r="EL39" s="116">
        <f>IF(AND(EK39&gt;0,EK39*$B$4+ER38&lt;=$B$2*'SFV+BESS'!$I$9,EK39&lt;'SFV+BESS'!$I$7), EK39*$B$4, IF(AND(EK39&gt;0,EK39*$B$4+ER38&gt;$B$2*'SFV+BESS'!$I$9,EK39*$B$4&lt;'SFV+BESS'!$I$7),$B$2*'SFV+BESS'!$I$9-ER38,IF(AND(EK39&gt;0,EK39*$B$4+ER38&gt;$B$2*'SFV+BESS'!$I$9,EK39*$B$4&gt;'SFV+BESS'!$I$7,ER38&lt;$B$2*'SFV+BESS'!$I$9),$B$2*'SFV+BESS'!$I$9-ER38,IF(AND(EK39&gt;0,EK39*$B$4+ER38&lt;=$B$2*'SFV+BESS'!$I$9,EK39&gt;'SFV+BESS'!$I$7),'SFV+BESS'!$I$7,0))))</f>
        <v>0</v>
      </c>
      <c r="EM39" s="27">
        <f>IF(AND(EK39&lt;0,ER38+EK39/$B$5&gt;$H$2,-EK39/'Carga-Descarga Año'!$B$5&lt;'SFV+BESS'!$I$7),EK39/$B$5,IF(AND(EK39&lt;0,ER38+EK39/$B$5&gt;$H$2,-EK39/'Carga-Descarga Año'!$B$5&gt;'SFV+BESS'!$I$7),-'SFV+BESS'!$I$7,IF(AND(EK39&lt;0,ER38+EK39/$B$5&lt;$H$2),-MIN('SFV+BESS'!$I$7,ER38-$H$2),0)))</f>
        <v>0</v>
      </c>
      <c r="EN39" s="33"/>
      <c r="EO39" s="33">
        <f t="shared" si="93"/>
        <v>0</v>
      </c>
      <c r="EP39" s="27">
        <f t="shared" si="36"/>
        <v>0</v>
      </c>
      <c r="EQ39" s="27">
        <f t="shared" si="94"/>
        <v>0</v>
      </c>
      <c r="ER39" s="28">
        <f>IF((ER38+EL39+EM39)&gt;=$B$2*'SFV+BESS'!$I$9, $B$2*'SFV+BESS'!$I$9, (ER38+EL39+EM39))</f>
        <v>173.61249999999998</v>
      </c>
      <c r="ES39" s="110">
        <f t="shared" si="37"/>
        <v>0</v>
      </c>
      <c r="EX39" s="251"/>
      <c r="EY39" s="41">
        <v>0.25</v>
      </c>
      <c r="EZ39" s="33">
        <f t="shared" si="109"/>
        <v>0</v>
      </c>
      <c r="FA39" s="33">
        <f>Gen_Cons_Horario!B6617</f>
        <v>0</v>
      </c>
      <c r="FB39" s="34">
        <f t="shared" si="79"/>
        <v>0</v>
      </c>
      <c r="FC39" s="116">
        <f>IF(AND(FB39&gt;0,FB39*$B$4+FI38&lt;=$B$2*'SFV+BESS'!$I$9,FB39&lt;'SFV+BESS'!$I$7), FB39*$B$4, IF(AND(FB39&gt;0,FB39*$B$4+FI38&gt;$B$2*'SFV+BESS'!$I$9,FB39*$B$4&lt;'SFV+BESS'!$I$7),$B$2*'SFV+BESS'!$I$9-FI38,IF(AND(FB39&gt;0,FB39*$B$4+FI38&gt;$B$2*'SFV+BESS'!$I$9,FB39*$B$4&gt;'SFV+BESS'!$I$7,FI38&lt;$B$2*'SFV+BESS'!$I$9),$B$2*'SFV+BESS'!$I$9-FI38,IF(AND(FB39&gt;0,FB39*$B$4+FI38&lt;=$B$2*'SFV+BESS'!$I$9,FB39&gt;'SFV+BESS'!$I$7),'SFV+BESS'!$I$7,0))))</f>
        <v>0</v>
      </c>
      <c r="FD39" s="27">
        <f>IF(AND(FB39&lt;0,FI38+FB39/$B$5&gt;$H$2,-FB39/'Carga-Descarga Año'!$B$5&lt;'SFV+BESS'!$I$7),FB39/$B$5,IF(AND(FB39&lt;0,FI38+FB39/$B$5&gt;$H$2,-FB39/'Carga-Descarga Año'!$B$5&gt;'SFV+BESS'!$I$7),-'SFV+BESS'!$I$7,IF(AND(FB39&lt;0,FI38+FB39/$B$5&lt;$H$2),-MIN('SFV+BESS'!$I$7,FI38-$H$2),0)))</f>
        <v>0</v>
      </c>
      <c r="FE39" s="33"/>
      <c r="FF39" s="33">
        <f t="shared" si="95"/>
        <v>0</v>
      </c>
      <c r="FG39" s="27">
        <f t="shared" si="40"/>
        <v>0</v>
      </c>
      <c r="FH39" s="27">
        <f t="shared" si="96"/>
        <v>0</v>
      </c>
      <c r="FI39" s="28">
        <f>IF((FI38+FC39+FD39)&gt;=$B$2*'SFV+BESS'!$I$9, $B$2*'SFV+BESS'!$I$9, (FI38+FC39+FD39))</f>
        <v>173.61249999999998</v>
      </c>
      <c r="FJ39" s="110">
        <f t="shared" si="41"/>
        <v>0</v>
      </c>
      <c r="FO39" s="251"/>
      <c r="FP39" s="41">
        <v>0.25</v>
      </c>
      <c r="FQ39" s="33">
        <f t="shared" si="110"/>
        <v>1.7899719636822458</v>
      </c>
      <c r="FR39" s="33">
        <f>Gen_Cons_Horario!B7361</f>
        <v>0</v>
      </c>
      <c r="FS39" s="34">
        <f t="shared" si="80"/>
        <v>1.7899719636822458</v>
      </c>
      <c r="FT39" s="116">
        <f>IF(AND(FS39&gt;0,FS39*$B$4+FZ38&lt;=$B$2*'SFV+BESS'!$I$9,FS39&lt;'SFV+BESS'!$I$7), FS39*$B$4, IF(AND(FS39&gt;0,FS39*$B$4+FZ38&gt;$B$2*'SFV+BESS'!$I$9,FS39*$B$4&lt;'SFV+BESS'!$I$7),$B$2*'SFV+BESS'!$I$9-FZ38,IF(AND(FS39&gt;0,FS39*$B$4+FZ38&gt;$B$2*'SFV+BESS'!$I$9,FS39*$B$4&gt;'SFV+BESS'!$I$7,FZ38&lt;$B$2*'SFV+BESS'!$I$9),$B$2*'SFV+BESS'!$I$9-FZ38,IF(AND(FS39&gt;0,FS39*$B$4+FZ38&lt;=$B$2*'SFV+BESS'!$I$9,FS39&gt;'SFV+BESS'!$I$7),'SFV+BESS'!$I$7,0))))</f>
        <v>0</v>
      </c>
      <c r="FU39" s="27">
        <f>IF(AND(FS39&lt;0,FZ38+FS39/$B$5&gt;$H$2,-FS39/'Carga-Descarga Año'!$B$5&lt;'SFV+BESS'!$I$7),FS39/$B$5,IF(AND(FS39&lt;0,FZ38+FS39/$B$5&gt;$H$2,-FS39/'Carga-Descarga Año'!$B$5&gt;'SFV+BESS'!$I$7),-'SFV+BESS'!$I$7,IF(AND(FS39&lt;0,FZ38+FS39/$B$5&lt;$H$2),-MIN('SFV+BESS'!$I$7,FZ38-$H$2),0)))</f>
        <v>0</v>
      </c>
      <c r="FV39" s="33"/>
      <c r="FW39" s="33">
        <f t="shared" si="97"/>
        <v>0</v>
      </c>
      <c r="FX39" s="27">
        <f t="shared" si="44"/>
        <v>0</v>
      </c>
      <c r="FY39" s="27">
        <f t="shared" si="98"/>
        <v>0</v>
      </c>
      <c r="FZ39" s="28">
        <f>IF((FZ38+FT39+FU39)&gt;=$B$2*'SFV+BESS'!$I$9, $B$2*'SFV+BESS'!$I$9, (FZ38+FT39+FU39))</f>
        <v>173.61249999999998</v>
      </c>
      <c r="GA39" s="110">
        <f t="shared" si="45"/>
        <v>1.7899719636822458</v>
      </c>
      <c r="GF39" s="251"/>
      <c r="GG39" s="41">
        <v>0.25</v>
      </c>
      <c r="GH39" s="33">
        <f t="shared" si="111"/>
        <v>3.3744743042418284</v>
      </c>
      <c r="GI39" s="33">
        <f>Gen_Cons_Horario!B8081</f>
        <v>0</v>
      </c>
      <c r="GJ39" s="34">
        <f t="shared" si="81"/>
        <v>3.3744743042418284</v>
      </c>
      <c r="GK39" s="116">
        <f>IF(AND(GJ39&gt;0,GJ39*$B$4+GQ38&lt;=$B$2*'SFV+BESS'!$I$9,GJ39&lt;'SFV+BESS'!$I$7), GJ39*$B$4, IF(AND(GJ39&gt;0,GJ39*$B$4+GQ38&gt;$B$2*'SFV+BESS'!$I$9,GJ39*$B$4&lt;'SFV+BESS'!$I$7),$B$2*'SFV+BESS'!$I$9-GQ38,IF(AND(GJ39&gt;0,GJ39*$B$4+GQ38&gt;$B$2*'SFV+BESS'!$I$9,GJ39*$B$4&gt;'SFV+BESS'!$I$7,GQ38&lt;$B$2*'SFV+BESS'!$I$9),$B$2*'SFV+BESS'!$I$9-GQ38,IF(AND(GJ39&gt;0,GJ39*$B$4+GQ38&lt;=$B$2*'SFV+BESS'!$I$9,GJ39&gt;'SFV+BESS'!$I$7),'SFV+BESS'!$I$7,0))))</f>
        <v>0</v>
      </c>
      <c r="GL39" s="27">
        <f>IF(AND(GJ39&lt;0,GQ38+GJ39/$B$5&gt;$H$2,-GJ39/'Carga-Descarga Año'!$B$5&lt;'SFV+BESS'!$I$7),GJ39/$B$5,IF(AND(GJ39&lt;0,GQ38+GJ39/$B$5&gt;$H$2,-GJ39/'Carga-Descarga Año'!$B$5&gt;'SFV+BESS'!$I$7),-'SFV+BESS'!$I$7,IF(AND(GJ39&lt;0,GQ38+GJ39/$B$5&lt;$H$2),-MIN('SFV+BESS'!$I$7,GQ38-$H$2),0)))</f>
        <v>0</v>
      </c>
      <c r="GM39" s="33"/>
      <c r="GN39" s="33">
        <f t="shared" si="99"/>
        <v>0</v>
      </c>
      <c r="GO39" s="27">
        <f t="shared" si="48"/>
        <v>0</v>
      </c>
      <c r="GP39" s="27">
        <f t="shared" si="100"/>
        <v>0</v>
      </c>
      <c r="GQ39" s="28">
        <f>IF((GQ38+GK39+GL39)&gt;=$B$2*'SFV+BESS'!$I$9, $B$2*'SFV+BESS'!$I$9, (GQ38+GK39+GL39))</f>
        <v>173.61249999999998</v>
      </c>
      <c r="GR39" s="110">
        <f t="shared" si="49"/>
        <v>3.3744743042418284</v>
      </c>
    </row>
    <row r="40" spans="1:200">
      <c r="A40" s="249"/>
      <c r="B40" s="41">
        <v>0.29166666666666702</v>
      </c>
      <c r="C40" s="38">
        <f t="shared" si="82"/>
        <v>31.909413679744592</v>
      </c>
      <c r="D40" s="2">
        <f>Gen_Cons_Horario!B66</f>
        <v>0</v>
      </c>
      <c r="E40" s="30">
        <f t="shared" si="0"/>
        <v>31.909413679744592</v>
      </c>
      <c r="F40" s="116">
        <f>IF(AND(E40&gt;0,E40*$B$4+L39&lt;=$B$2*'SFV+BESS'!$I$9,E40&lt;'SFV+BESS'!$I$7), E40*$B$4, IF(AND(E40&gt;0,E40*$B$4+L39&gt;$B$2*'SFV+BESS'!$I$9,E40*$B$4&lt;'SFV+BESS'!$I$7),$B$2*'SFV+BESS'!$I$9-L39,IF(AND(E40&gt;0,E40*$B$4+L39&gt;$B$2*'SFV+BESS'!$I$9,E40*$B$4&gt;'SFV+BESS'!$I$7,L39&lt;$B$2*'SFV+BESS'!$I$9),$B$2*'SFV+BESS'!$I$9-L39,IF(AND(E40&gt;0,E40*$B$4+L39&lt;=$B$2*'SFV+BESS'!$I$9,E40&gt;'SFV+BESS'!$I$7),'SFV+BESS'!$I$7,0))))</f>
        <v>30.313942995757362</v>
      </c>
      <c r="G40" s="27">
        <f>IF(AND(E40&lt;0,L39+E40/$B$5&gt;$H$2,-E40/'Carga-Descarga Año'!$B$5&lt;'SFV+BESS'!$I$7),E40/$B$5,IF(AND(E40&lt;0,L39+E40/$B$5&gt;$H$2,-E40/'Carga-Descarga Año'!$B$5&gt;'SFV+BESS'!$I$7),-'SFV+BESS'!$I$7,IF(AND(E40&lt;0,L39+E40/$B$5&lt;$H$2),-MIN('SFV+BESS'!$I$7,L39-$H$2),0)))</f>
        <v>0</v>
      </c>
      <c r="H40" s="38"/>
      <c r="I40" s="38">
        <f t="shared" si="1"/>
        <v>0</v>
      </c>
      <c r="J40" s="27">
        <f t="shared" si="3"/>
        <v>0</v>
      </c>
      <c r="K40" s="27">
        <f t="shared" si="2"/>
        <v>0</v>
      </c>
      <c r="L40" s="28">
        <f>IF((L39+F40+G40)&gt;=$B$2*'SFV+BESS'!$I$9, $B$2*'SFV+BESS'!$I$9, (L39+F40+G40))</f>
        <v>159.85950594262295</v>
      </c>
      <c r="M40" s="110">
        <f t="shared" si="4"/>
        <v>0</v>
      </c>
      <c r="R40" s="251"/>
      <c r="S40" s="41">
        <v>0.29166666666666702</v>
      </c>
      <c r="T40" s="2">
        <f t="shared" si="101"/>
        <v>11.29025511961377</v>
      </c>
      <c r="U40" s="2">
        <f>Gen_Cons_Horario!B810</f>
        <v>0</v>
      </c>
      <c r="V40" s="34">
        <f t="shared" si="71"/>
        <v>11.29025511961377</v>
      </c>
      <c r="W40" s="116">
        <f>IF(AND(V40&gt;0,V40*$B$4+AC39&lt;=$B$2*'SFV+BESS'!$I$9,V40&lt;'SFV+BESS'!$I$7), V40*$B$4, IF(AND(V40&gt;0,V40*$B$4+AC39&gt;$B$2*'SFV+BESS'!$I$9,V40*$B$4&lt;'SFV+BESS'!$I$7),$B$2*'SFV+BESS'!$I$9-AC39,IF(AND(V40&gt;0,V40*$B$4+AC39&gt;$B$2*'SFV+BESS'!$I$9,V40*$B$4&gt;'SFV+BESS'!$I$7,AC39&lt;$B$2*'SFV+BESS'!$I$9),$B$2*'SFV+BESS'!$I$9-AC39,IF(AND(V40&gt;0,V40*$B$4+AC39&lt;=$B$2*'SFV+BESS'!$I$9,V40&gt;'SFV+BESS'!$I$7),'SFV+BESS'!$I$7,0))))</f>
        <v>0</v>
      </c>
      <c r="X40" s="27">
        <f>IF(AND(V40&lt;0,AC39+V40/$B$5&gt;$H$2,-V40/'Carga-Descarga Año'!$B$5&lt;'SFV+BESS'!$I$7),V40/$B$5,IF(AND(V40&lt;0,AC39+V40/$B$5&gt;$H$2,-V40/'Carga-Descarga Año'!$B$5&gt;'SFV+BESS'!$I$7),-'SFV+BESS'!$I$7,IF(AND(V40&lt;0,AC39+V40/$B$5&lt;$H$2),-MIN('SFV+BESS'!$I$7,AC39-$H$2),0)))</f>
        <v>0</v>
      </c>
      <c r="Y40" s="33"/>
      <c r="Z40" s="33">
        <f t="shared" si="60"/>
        <v>0</v>
      </c>
      <c r="AA40" s="27">
        <f t="shared" si="7"/>
        <v>0</v>
      </c>
      <c r="AB40" s="27">
        <f t="shared" si="50"/>
        <v>0</v>
      </c>
      <c r="AC40" s="28">
        <f>IF((AC39+W40+X40)&gt;=$B$2*'SFV+BESS'!$I$9, $B$2*'SFV+BESS'!$I$9, (AC39+W40+X40))</f>
        <v>173.61249999999998</v>
      </c>
      <c r="AD40" s="110">
        <f t="shared" si="8"/>
        <v>11.29025511961377</v>
      </c>
      <c r="AI40" s="251"/>
      <c r="AJ40" s="41">
        <v>0.29166666666666702</v>
      </c>
      <c r="AK40" s="52">
        <f t="shared" si="102"/>
        <v>0</v>
      </c>
      <c r="AL40" s="33">
        <f>Gen_Cons_Horario!B1482</f>
        <v>0</v>
      </c>
      <c r="AM40" s="34">
        <f t="shared" si="72"/>
        <v>0</v>
      </c>
      <c r="AN40" s="116">
        <f>IF(AND(AM40&gt;0,AM40*$B$4+AT39&lt;=$B$2*'SFV+BESS'!$I$9,AM40&lt;'SFV+BESS'!$I$7), AM40*$B$4, IF(AND(AM40&gt;0,AM40*$B$4+AT39&gt;$B$2*'SFV+BESS'!$I$9,AM40*$B$4&lt;'SFV+BESS'!$I$7),$B$2*'SFV+BESS'!$I$9-AT39,IF(AND(AM40&gt;0,AM40*$B$4+AT39&gt;$B$2*'SFV+BESS'!$I$9,AM40*$B$4&gt;'SFV+BESS'!$I$7,AT39&lt;$B$2*'SFV+BESS'!$I$9),$B$2*'SFV+BESS'!$I$9-AT39,IF(AND(AM40&gt;0,AM40*$B$4+AT39&lt;=$B$2*'SFV+BESS'!$I$9,AM40&gt;'SFV+BESS'!$I$7),'SFV+BESS'!$I$7,0))))</f>
        <v>0</v>
      </c>
      <c r="AO40" s="27">
        <f>IF(AND(AM40&lt;0,AT39+AM40/$B$5&gt;$H$2,-AM40/'Carga-Descarga Año'!$B$5&lt;'SFV+BESS'!$I$7),AM40/$B$5,IF(AND(AM40&lt;0,AT39+AM40/$B$5&gt;$H$2,-AM40/'Carga-Descarga Año'!$B$5&gt;'SFV+BESS'!$I$7),-'SFV+BESS'!$I$7,IF(AND(AM40&lt;0,AT39+AM40/$B$5&lt;$H$2),-MIN('SFV+BESS'!$I$7,AT39-$H$2),0)))</f>
        <v>0</v>
      </c>
      <c r="AP40" s="33"/>
      <c r="AQ40" s="33">
        <f t="shared" si="83"/>
        <v>0</v>
      </c>
      <c r="AR40" s="27">
        <f t="shared" si="11"/>
        <v>0</v>
      </c>
      <c r="AS40" s="27">
        <f t="shared" si="84"/>
        <v>0</v>
      </c>
      <c r="AT40" s="28">
        <f>IF((AT39+AN40+AO40)&gt;=$B$2*'SFV+BESS'!$I$9, $B$2*'SFV+BESS'!$I$9, (AT39+AN40+AO40))</f>
        <v>173.61249999999998</v>
      </c>
      <c r="AU40" s="110">
        <f t="shared" si="12"/>
        <v>0</v>
      </c>
      <c r="AZ40" s="251"/>
      <c r="BA40" s="41">
        <v>0.29166666666666702</v>
      </c>
      <c r="BB40" s="33">
        <f t="shared" si="103"/>
        <v>0</v>
      </c>
      <c r="BC40" s="33">
        <f>Gen_Cons_Horario!B2226</f>
        <v>0</v>
      </c>
      <c r="BD40" s="34">
        <f t="shared" si="73"/>
        <v>0</v>
      </c>
      <c r="BE40" s="116">
        <f>IF(AND(BD40&gt;0,BD40*$B$4+BK39&lt;=$B$2*'SFV+BESS'!$I$9,BD40&lt;'SFV+BESS'!$I$7), BD40*$B$4, IF(AND(BD40&gt;0,BD40*$B$4+BK39&gt;$B$2*'SFV+BESS'!$I$9,BD40*$B$4&lt;'SFV+BESS'!$I$7),$B$2*'SFV+BESS'!$I$9-BK39,IF(AND(BD40&gt;0,BD40*$B$4+BK39&gt;$B$2*'SFV+BESS'!$I$9,BD40*$B$4&gt;'SFV+BESS'!$I$7,BK39&lt;$B$2*'SFV+BESS'!$I$9),$B$2*'SFV+BESS'!$I$9-BK39,IF(AND(BD40&gt;0,BD40*$B$4+BK39&lt;=$B$2*'SFV+BESS'!$I$9,BD40&gt;'SFV+BESS'!$I$7),'SFV+BESS'!$I$7,0))))</f>
        <v>0</v>
      </c>
      <c r="BF40" s="27">
        <f>IF(AND(BD40&lt;0,BK39+BD40/$B$5&gt;$H$2,-BD40/'Carga-Descarga Año'!$B$5&lt;'SFV+BESS'!$I$7),BD40/$B$5,IF(AND(BD40&lt;0,BK39+BD40/$B$5&gt;$H$2,-BD40/'Carga-Descarga Año'!$B$5&gt;'SFV+BESS'!$I$7),-'SFV+BESS'!$I$7,IF(AND(BD40&lt;0,BK39+BD40/$B$5&lt;$H$2),-MIN('SFV+BESS'!$I$7,BK39-$H$2),0)))</f>
        <v>0</v>
      </c>
      <c r="BG40" s="33"/>
      <c r="BH40" s="33">
        <f t="shared" si="85"/>
        <v>0</v>
      </c>
      <c r="BI40" s="27">
        <f t="shared" si="15"/>
        <v>0</v>
      </c>
      <c r="BJ40" s="27">
        <f t="shared" si="86"/>
        <v>0</v>
      </c>
      <c r="BK40" s="28">
        <f>IF((BK39+BE40+BF40)&gt;=$B$2*'SFV+BESS'!$I$9, $B$2*'SFV+BESS'!$I$9, (BK39+BE40+BF40))</f>
        <v>173.61249999999998</v>
      </c>
      <c r="BL40" s="110">
        <f t="shared" si="16"/>
        <v>0</v>
      </c>
      <c r="BQ40" s="251"/>
      <c r="BR40" s="41">
        <v>0.29166666666666702</v>
      </c>
      <c r="BS40" s="33">
        <f t="shared" si="104"/>
        <v>0</v>
      </c>
      <c r="BT40" s="33">
        <f>Gen_Cons_Horario!B2946</f>
        <v>0</v>
      </c>
      <c r="BU40" s="34">
        <f t="shared" si="74"/>
        <v>0</v>
      </c>
      <c r="BV40" s="116">
        <f>IF(AND(BU40&gt;0,BU40*$B$4+CB39&lt;=$B$2*'SFV+BESS'!$I$9,BU40&lt;'SFV+BESS'!$I$7), BU40*$B$4, IF(AND(BU40&gt;0,BU40*$B$4+CB39&gt;$B$2*'SFV+BESS'!$I$9,BU40*$B$4&lt;'SFV+BESS'!$I$7),$B$2*'SFV+BESS'!$I$9-CB39,IF(AND(BU40&gt;0,BU40*$B$4+CB39&gt;$B$2*'SFV+BESS'!$I$9,BU40*$B$4&gt;'SFV+BESS'!$I$7,CB39&lt;$B$2*'SFV+BESS'!$I$9),$B$2*'SFV+BESS'!$I$9-CB39,IF(AND(BU40&gt;0,BU40*$B$4+CB39&lt;=$B$2*'SFV+BESS'!$I$9,BU40&gt;'SFV+BESS'!$I$7),'SFV+BESS'!$I$7,0))))</f>
        <v>0</v>
      </c>
      <c r="BW40" s="27">
        <f>IF(AND(BU40&lt;0,CB39+BU40/$B$5&gt;$H$2,-BU40/'Carga-Descarga Año'!$B$5&lt;'SFV+BESS'!$I$7),BU40/$B$5,IF(AND(BU40&lt;0,CB39+BU40/$B$5&gt;$H$2,-BU40/'Carga-Descarga Año'!$B$5&gt;'SFV+BESS'!$I$7),-'SFV+BESS'!$I$7,IF(AND(BU40&lt;0,CB39+BU40/$B$5&lt;$H$2),-MIN('SFV+BESS'!$I$7,CB39-$H$2),0)))</f>
        <v>0</v>
      </c>
      <c r="BX40" s="33"/>
      <c r="BY40" s="33">
        <f t="shared" si="87"/>
        <v>0</v>
      </c>
      <c r="BZ40" s="27">
        <f t="shared" si="18"/>
        <v>0</v>
      </c>
      <c r="CA40" s="27">
        <f t="shared" si="19"/>
        <v>0</v>
      </c>
      <c r="CB40" s="28">
        <f>IF((CB39+BV40+BW40)&gt;=$B$2*'SFV+BESS'!$I$9, $B$2*'SFV+BESS'!$I$9, (CB39+BV40+BW40))</f>
        <v>173.61249999999998</v>
      </c>
      <c r="CC40" s="110">
        <f t="shared" si="20"/>
        <v>0</v>
      </c>
      <c r="CH40" s="251"/>
      <c r="CI40" s="41">
        <v>0.29166666666666702</v>
      </c>
      <c r="CJ40" s="33">
        <f t="shared" si="105"/>
        <v>0</v>
      </c>
      <c r="CK40" s="33">
        <f>Gen_Cons_Horario!B3690</f>
        <v>0</v>
      </c>
      <c r="CL40" s="34">
        <f t="shared" si="75"/>
        <v>0</v>
      </c>
      <c r="CM40" s="116">
        <f>IF(AND(CL40&gt;0,CL40*$B$4+CS39&lt;=$B$2*'SFV+BESS'!$I$9,CL40&lt;'SFV+BESS'!$I$7), CL40*$B$4, IF(AND(CL40&gt;0,CL40*$B$4+CS39&gt;$B$2*'SFV+BESS'!$I$9,CL40*$B$4&lt;'SFV+BESS'!$I$7),$B$2*'SFV+BESS'!$I$9-CS39,IF(AND(CL40&gt;0,CL40*$B$4+CS39&gt;$B$2*'SFV+BESS'!$I$9,CL40*$B$4&gt;'SFV+BESS'!$I$7,CS39&lt;$B$2*'SFV+BESS'!$I$9),$B$2*'SFV+BESS'!$I$9-CS39,IF(AND(CL40&gt;0,CL40*$B$4+CS39&lt;=$B$2*'SFV+BESS'!$I$9,CL40&gt;'SFV+BESS'!$I$7),'SFV+BESS'!$I$7,0))))</f>
        <v>0</v>
      </c>
      <c r="CN40" s="27">
        <f>IF(AND(CL40&lt;0,CS39+CL40/$B$5&gt;$H$2,-CL40/'Carga-Descarga Año'!$B$5&lt;'SFV+BESS'!$I$7),CL40/$B$5,IF(AND(CL40&lt;0,CS39+CL40/$B$5&gt;$H$2,-CL40/'Carga-Descarga Año'!$B$5&gt;'SFV+BESS'!$I$7),-'SFV+BESS'!$I$7,IF(AND(CL40&lt;0,CS39+CL40/$B$5&lt;$H$2),-MIN('SFV+BESS'!$I$7,CS39-$H$2),0)))</f>
        <v>0</v>
      </c>
      <c r="CO40" s="33"/>
      <c r="CP40" s="33">
        <f t="shared" si="88"/>
        <v>0</v>
      </c>
      <c r="CQ40" s="27">
        <f t="shared" si="23"/>
        <v>0</v>
      </c>
      <c r="CR40" s="27">
        <f t="shared" si="89"/>
        <v>0</v>
      </c>
      <c r="CS40" s="28">
        <f>IF((CS39+CM40+CN40)&gt;=$B$2*'SFV+BESS'!$I$9, $B$2*'SFV+BESS'!$I$9, (CS39+CM40+CN40))</f>
        <v>173.61249999999998</v>
      </c>
      <c r="CT40" s="110">
        <f t="shared" si="24"/>
        <v>0</v>
      </c>
      <c r="CY40" s="251"/>
      <c r="CZ40" s="41">
        <v>0.29166666666666702</v>
      </c>
      <c r="DA40" s="33">
        <f t="shared" si="106"/>
        <v>0</v>
      </c>
      <c r="DB40" s="33">
        <f>Gen_Cons_Horario!B4410</f>
        <v>0</v>
      </c>
      <c r="DC40" s="34">
        <f t="shared" si="76"/>
        <v>0</v>
      </c>
      <c r="DD40" s="116">
        <f>IF(AND(DC40&gt;0,DC40*$B$4+DJ39&lt;=$B$2*'SFV+BESS'!$I$9,DC40&lt;'SFV+BESS'!$I$7), DC40*$B$4, IF(AND(DC40&gt;0,DC40*$B$4+DJ39&gt;$B$2*'SFV+BESS'!$I$9,DC40*$B$4&lt;'SFV+BESS'!$I$7),$B$2*'SFV+BESS'!$I$9-DJ39,IF(AND(DC40&gt;0,DC40*$B$4+DJ39&gt;$B$2*'SFV+BESS'!$I$9,DC40*$B$4&gt;'SFV+BESS'!$I$7,DJ39&lt;$B$2*'SFV+BESS'!$I$9),$B$2*'SFV+BESS'!$I$9-DJ39,IF(AND(DC40&gt;0,DC40*$B$4+DJ39&lt;=$B$2*'SFV+BESS'!$I$9,DC40&gt;'SFV+BESS'!$I$7),'SFV+BESS'!$I$7,0))))</f>
        <v>0</v>
      </c>
      <c r="DE40" s="27">
        <f>IF(AND(DC40&lt;0,DJ39+DC40/$B$5&gt;$H$2,-DC40/'Carga-Descarga Año'!$B$5&lt;'SFV+BESS'!$I$7),DC40/$B$5,IF(AND(DC40&lt;0,DJ39+DC40/$B$5&gt;$H$2,-DC40/'Carga-Descarga Año'!$B$5&gt;'SFV+BESS'!$I$7),-'SFV+BESS'!$I$7,IF(AND(DC40&lt;0,DJ39+DC40/$B$5&lt;$H$2),-MIN('SFV+BESS'!$I$7,DJ39-$H$2),0)))</f>
        <v>0</v>
      </c>
      <c r="DF40" s="33"/>
      <c r="DG40" s="33">
        <f t="shared" si="90"/>
        <v>0</v>
      </c>
      <c r="DH40" s="27">
        <f t="shared" si="27"/>
        <v>0</v>
      </c>
      <c r="DI40" s="27">
        <f t="shared" si="28"/>
        <v>0</v>
      </c>
      <c r="DJ40" s="28">
        <f>IF((DJ39+DD40+DE40)&gt;=$B$2*'SFV+BESS'!$I$9, $B$2*'SFV+BESS'!$I$9, (DJ39+DD40+DE40))</f>
        <v>173.61249999999998</v>
      </c>
      <c r="DK40" s="110">
        <f t="shared" si="29"/>
        <v>0</v>
      </c>
      <c r="DP40" s="251"/>
      <c r="DQ40" s="41">
        <v>0.29166666666666702</v>
      </c>
      <c r="DR40" s="33">
        <f t="shared" si="107"/>
        <v>0</v>
      </c>
      <c r="DS40" s="33">
        <f>Gen_Cons_Horario!B5154</f>
        <v>0</v>
      </c>
      <c r="DT40" s="34">
        <f t="shared" si="77"/>
        <v>0</v>
      </c>
      <c r="DU40" s="116">
        <f>IF(AND(DT40&gt;0,DT40*$B$4+EA39&lt;=$B$2*'SFV+BESS'!$I$9,DT40&lt;'SFV+BESS'!$I$7), DT40*$B$4, IF(AND(DT40&gt;0,DT40*$B$4+EA39&gt;$B$2*'SFV+BESS'!$I$9,DT40*$B$4&lt;'SFV+BESS'!$I$7),$B$2*'SFV+BESS'!$I$9-EA39,IF(AND(DT40&gt;0,DT40*$B$4+EA39&gt;$B$2*'SFV+BESS'!$I$9,DT40*$B$4&gt;'SFV+BESS'!$I$7,EA39&lt;$B$2*'SFV+BESS'!$I$9),$B$2*'SFV+BESS'!$I$9-EA39,IF(AND(DT40&gt;0,DT40*$B$4+EA39&lt;=$B$2*'SFV+BESS'!$I$9,DT40&gt;'SFV+BESS'!$I$7),'SFV+BESS'!$I$7,0))))</f>
        <v>0</v>
      </c>
      <c r="DV40" s="27">
        <f>IF(AND(DT40&lt;0,EA39+DT40/$B$5&gt;$H$2,-DT40/'Carga-Descarga Año'!$B$5&lt;'SFV+BESS'!$I$7),DT40/$B$5,IF(AND(DT40&lt;0,EA39+DT40/$B$5&gt;$H$2,-DT40/'Carga-Descarga Año'!$B$5&gt;'SFV+BESS'!$I$7),-'SFV+BESS'!$I$7,IF(AND(DT40&lt;0,EA39+DT40/$B$5&lt;$H$2),-MIN('SFV+BESS'!$I$7,EA39-$H$2),0)))</f>
        <v>0</v>
      </c>
      <c r="DW40" s="33"/>
      <c r="DX40" s="33">
        <f t="shared" si="91"/>
        <v>0</v>
      </c>
      <c r="DY40" s="27">
        <f t="shared" si="32"/>
        <v>0</v>
      </c>
      <c r="DZ40" s="27">
        <f t="shared" si="92"/>
        <v>0</v>
      </c>
      <c r="EA40" s="28">
        <f>IF((EA39+DU40+DV40)&gt;=$B$2*'SFV+BESS'!$I$9, $B$2*'SFV+BESS'!$I$9, (EA39+DU40+DV40))</f>
        <v>173.61249999999998</v>
      </c>
      <c r="EB40" s="110">
        <f t="shared" si="33"/>
        <v>0</v>
      </c>
      <c r="EG40" s="251"/>
      <c r="EH40" s="41">
        <v>0.29166666666666702</v>
      </c>
      <c r="EI40" s="33">
        <f t="shared" si="108"/>
        <v>0</v>
      </c>
      <c r="EJ40" s="33">
        <f>Gen_Cons_Horario!B5898</f>
        <v>0</v>
      </c>
      <c r="EK40" s="34">
        <f t="shared" si="78"/>
        <v>0</v>
      </c>
      <c r="EL40" s="116">
        <f>IF(AND(EK40&gt;0,EK40*$B$4+ER39&lt;=$B$2*'SFV+BESS'!$I$9,EK40&lt;'SFV+BESS'!$I$7), EK40*$B$4, IF(AND(EK40&gt;0,EK40*$B$4+ER39&gt;$B$2*'SFV+BESS'!$I$9,EK40*$B$4&lt;'SFV+BESS'!$I$7),$B$2*'SFV+BESS'!$I$9-ER39,IF(AND(EK40&gt;0,EK40*$B$4+ER39&gt;$B$2*'SFV+BESS'!$I$9,EK40*$B$4&gt;'SFV+BESS'!$I$7,ER39&lt;$B$2*'SFV+BESS'!$I$9),$B$2*'SFV+BESS'!$I$9-ER39,IF(AND(EK40&gt;0,EK40*$B$4+ER39&lt;=$B$2*'SFV+BESS'!$I$9,EK40&gt;'SFV+BESS'!$I$7),'SFV+BESS'!$I$7,0))))</f>
        <v>0</v>
      </c>
      <c r="EM40" s="27">
        <f>IF(AND(EK40&lt;0,ER39+EK40/$B$5&gt;$H$2,-EK40/'Carga-Descarga Año'!$B$5&lt;'SFV+BESS'!$I$7),EK40/$B$5,IF(AND(EK40&lt;0,ER39+EK40/$B$5&gt;$H$2,-EK40/'Carga-Descarga Año'!$B$5&gt;'SFV+BESS'!$I$7),-'SFV+BESS'!$I$7,IF(AND(EK40&lt;0,ER39+EK40/$B$5&lt;$H$2),-MIN('SFV+BESS'!$I$7,ER39-$H$2),0)))</f>
        <v>0</v>
      </c>
      <c r="EN40" s="33"/>
      <c r="EO40" s="33">
        <f t="shared" si="93"/>
        <v>0</v>
      </c>
      <c r="EP40" s="27">
        <f t="shared" si="36"/>
        <v>0</v>
      </c>
      <c r="EQ40" s="27">
        <f t="shared" si="94"/>
        <v>0</v>
      </c>
      <c r="ER40" s="28">
        <f>IF((ER39+EL40+EM40)&gt;=$B$2*'SFV+BESS'!$I$9, $B$2*'SFV+BESS'!$I$9, (ER39+EL40+EM40))</f>
        <v>173.61249999999998</v>
      </c>
      <c r="ES40" s="110">
        <f t="shared" si="37"/>
        <v>0</v>
      </c>
      <c r="EX40" s="251"/>
      <c r="EY40" s="41">
        <v>0.29166666666666702</v>
      </c>
      <c r="EZ40" s="33">
        <f t="shared" si="109"/>
        <v>20.231242549735406</v>
      </c>
      <c r="FA40" s="33">
        <f>Gen_Cons_Horario!B6618</f>
        <v>0</v>
      </c>
      <c r="FB40" s="34">
        <f t="shared" si="79"/>
        <v>20.231242549735406</v>
      </c>
      <c r="FC40" s="116">
        <f>IF(AND(FB40&gt;0,FB40*$B$4+FI39&lt;=$B$2*'SFV+BESS'!$I$9,FB40&lt;'SFV+BESS'!$I$7), FB40*$B$4, IF(AND(FB40&gt;0,FB40*$B$4+FI39&gt;$B$2*'SFV+BESS'!$I$9,FB40*$B$4&lt;'SFV+BESS'!$I$7),$B$2*'SFV+BESS'!$I$9-FI39,IF(AND(FB40&gt;0,FB40*$B$4+FI39&gt;$B$2*'SFV+BESS'!$I$9,FB40*$B$4&gt;'SFV+BESS'!$I$7,FI39&lt;$B$2*'SFV+BESS'!$I$9),$B$2*'SFV+BESS'!$I$9-FI39,IF(AND(FB40&gt;0,FB40*$B$4+FI39&lt;=$B$2*'SFV+BESS'!$I$9,FB40&gt;'SFV+BESS'!$I$7),'SFV+BESS'!$I$7,0))))</f>
        <v>0</v>
      </c>
      <c r="FD40" s="27">
        <f>IF(AND(FB40&lt;0,FI39+FB40/$B$5&gt;$H$2,-FB40/'Carga-Descarga Año'!$B$5&lt;'SFV+BESS'!$I$7),FB40/$B$5,IF(AND(FB40&lt;0,FI39+FB40/$B$5&gt;$H$2,-FB40/'Carga-Descarga Año'!$B$5&gt;'SFV+BESS'!$I$7),-'SFV+BESS'!$I$7,IF(AND(FB40&lt;0,FI39+FB40/$B$5&lt;$H$2),-MIN('SFV+BESS'!$I$7,FI39-$H$2),0)))</f>
        <v>0</v>
      </c>
      <c r="FE40" s="33"/>
      <c r="FF40" s="33">
        <f t="shared" si="95"/>
        <v>0</v>
      </c>
      <c r="FG40" s="27">
        <f t="shared" si="40"/>
        <v>0</v>
      </c>
      <c r="FH40" s="27">
        <f t="shared" si="96"/>
        <v>0</v>
      </c>
      <c r="FI40" s="28">
        <f>IF((FI39+FC40+FD40)&gt;=$B$2*'SFV+BESS'!$I$9, $B$2*'SFV+BESS'!$I$9, (FI39+FC40+FD40))</f>
        <v>173.61249999999998</v>
      </c>
      <c r="FJ40" s="110">
        <f t="shared" si="41"/>
        <v>20.231242549735406</v>
      </c>
      <c r="FO40" s="251"/>
      <c r="FP40" s="41">
        <v>0.29166666666666702</v>
      </c>
      <c r="FQ40" s="33">
        <f t="shared" si="110"/>
        <v>47.678344123536192</v>
      </c>
      <c r="FR40" s="33">
        <f>Gen_Cons_Horario!B7362</f>
        <v>0</v>
      </c>
      <c r="FS40" s="34">
        <f t="shared" si="80"/>
        <v>47.678344123536192</v>
      </c>
      <c r="FT40" s="116">
        <f>IF(AND(FS40&gt;0,FS40*$B$4+FZ39&lt;=$B$2*'SFV+BESS'!$I$9,FS40&lt;'SFV+BESS'!$I$7), FS40*$B$4, IF(AND(FS40&gt;0,FS40*$B$4+FZ39&gt;$B$2*'SFV+BESS'!$I$9,FS40*$B$4&lt;'SFV+BESS'!$I$7),$B$2*'SFV+BESS'!$I$9-FZ39,IF(AND(FS40&gt;0,FS40*$B$4+FZ39&gt;$B$2*'SFV+BESS'!$I$9,FS40*$B$4&gt;'SFV+BESS'!$I$7,FZ39&lt;$B$2*'SFV+BESS'!$I$9),$B$2*'SFV+BESS'!$I$9-FZ39,IF(AND(FS40&gt;0,FS40*$B$4+FZ39&lt;=$B$2*'SFV+BESS'!$I$9,FS40&gt;'SFV+BESS'!$I$7),'SFV+BESS'!$I$7,0))))</f>
        <v>0</v>
      </c>
      <c r="FU40" s="27">
        <f>IF(AND(FS40&lt;0,FZ39+FS40/$B$5&gt;$H$2,-FS40/'Carga-Descarga Año'!$B$5&lt;'SFV+BESS'!$I$7),FS40/$B$5,IF(AND(FS40&lt;0,FZ39+FS40/$B$5&gt;$H$2,-FS40/'Carga-Descarga Año'!$B$5&gt;'SFV+BESS'!$I$7),-'SFV+BESS'!$I$7,IF(AND(FS40&lt;0,FZ39+FS40/$B$5&lt;$H$2),-MIN('SFV+BESS'!$I$7,FZ39-$H$2),0)))</f>
        <v>0</v>
      </c>
      <c r="FV40" s="33"/>
      <c r="FW40" s="33">
        <f t="shared" si="97"/>
        <v>0</v>
      </c>
      <c r="FX40" s="27">
        <f t="shared" si="44"/>
        <v>0</v>
      </c>
      <c r="FY40" s="27">
        <f t="shared" si="98"/>
        <v>0</v>
      </c>
      <c r="FZ40" s="28">
        <f>IF((FZ39+FT40+FU40)&gt;=$B$2*'SFV+BESS'!$I$9, $B$2*'SFV+BESS'!$I$9, (FZ39+FT40+FU40))</f>
        <v>173.61249999999998</v>
      </c>
      <c r="GA40" s="110">
        <f t="shared" si="45"/>
        <v>47.678344123536192</v>
      </c>
      <c r="GF40" s="251"/>
      <c r="GG40" s="41">
        <v>0.29166666666666702</v>
      </c>
      <c r="GH40" s="33">
        <f t="shared" si="111"/>
        <v>47.68278908167801</v>
      </c>
      <c r="GI40" s="33">
        <f>Gen_Cons_Horario!B8082</f>
        <v>0</v>
      </c>
      <c r="GJ40" s="34">
        <f t="shared" si="81"/>
        <v>47.68278908167801</v>
      </c>
      <c r="GK40" s="116">
        <f>IF(AND(GJ40&gt;0,GJ40*$B$4+GQ39&lt;=$B$2*'SFV+BESS'!$I$9,GJ40&lt;'SFV+BESS'!$I$7), GJ40*$B$4, IF(AND(GJ40&gt;0,GJ40*$B$4+GQ39&gt;$B$2*'SFV+BESS'!$I$9,GJ40*$B$4&lt;'SFV+BESS'!$I$7),$B$2*'SFV+BESS'!$I$9-GQ39,IF(AND(GJ40&gt;0,GJ40*$B$4+GQ39&gt;$B$2*'SFV+BESS'!$I$9,GJ40*$B$4&gt;'SFV+BESS'!$I$7,GQ39&lt;$B$2*'SFV+BESS'!$I$9),$B$2*'SFV+BESS'!$I$9-GQ39,IF(AND(GJ40&gt;0,GJ40*$B$4+GQ39&lt;=$B$2*'SFV+BESS'!$I$9,GJ40&gt;'SFV+BESS'!$I$7),'SFV+BESS'!$I$7,0))))</f>
        <v>0</v>
      </c>
      <c r="GL40" s="27">
        <f>IF(AND(GJ40&lt;0,GQ39+GJ40/$B$5&gt;$H$2,-GJ40/'Carga-Descarga Año'!$B$5&lt;'SFV+BESS'!$I$7),GJ40/$B$5,IF(AND(GJ40&lt;0,GQ39+GJ40/$B$5&gt;$H$2,-GJ40/'Carga-Descarga Año'!$B$5&gt;'SFV+BESS'!$I$7),-'SFV+BESS'!$I$7,IF(AND(GJ40&lt;0,GQ39+GJ40/$B$5&lt;$H$2),-MIN('SFV+BESS'!$I$7,GQ39-$H$2),0)))</f>
        <v>0</v>
      </c>
      <c r="GM40" s="33"/>
      <c r="GN40" s="33">
        <f t="shared" si="99"/>
        <v>0</v>
      </c>
      <c r="GO40" s="27">
        <f t="shared" si="48"/>
        <v>0</v>
      </c>
      <c r="GP40" s="27">
        <f t="shared" si="100"/>
        <v>0</v>
      </c>
      <c r="GQ40" s="28">
        <f>IF((GQ39+GK40+GL40)&gt;=$B$2*'SFV+BESS'!$I$9, $B$2*'SFV+BESS'!$I$9, (GQ39+GK40+GL40))</f>
        <v>173.61249999999998</v>
      </c>
      <c r="GR40" s="110">
        <f t="shared" si="49"/>
        <v>47.68278908167801</v>
      </c>
    </row>
    <row r="41" spans="1:200" ht="16.2" customHeight="1">
      <c r="A41" s="249"/>
      <c r="B41" s="41">
        <v>0.33333333333333298</v>
      </c>
      <c r="C41" s="38">
        <f t="shared" si="82"/>
        <v>70.656558862291604</v>
      </c>
      <c r="D41" s="2">
        <f>Gen_Cons_Horario!B67</f>
        <v>119.312</v>
      </c>
      <c r="E41" s="30">
        <f t="shared" si="0"/>
        <v>-48.655441137708394</v>
      </c>
      <c r="F41" s="116">
        <f>IF(AND(E41&gt;0,E41*$B$4+L40&lt;=$B$2*'SFV+BESS'!$I$9,E41&lt;'SFV+BESS'!$I$7), E41*$B$4, IF(AND(E41&gt;0,E41*$B$4+L40&gt;$B$2*'SFV+BESS'!$I$9,E41*$B$4&lt;'SFV+BESS'!$I$7),$B$2*'SFV+BESS'!$I$9-L40,IF(AND(E41&gt;0,E41*$B$4+L40&gt;$B$2*'SFV+BESS'!$I$9,E41*$B$4&gt;'SFV+BESS'!$I$7,L40&lt;$B$2*'SFV+BESS'!$I$9),$B$2*'SFV+BESS'!$I$9-L40,IF(AND(E41&gt;0,E41*$B$4+L40&lt;=$B$2*'SFV+BESS'!$I$9,E41&gt;'SFV+BESS'!$I$7),'SFV+BESS'!$I$7,0))))</f>
        <v>0</v>
      </c>
      <c r="G41" s="27">
        <f>IF(AND(E41&lt;0,L40+E41/$B$5&gt;$H$2,-E41/'Carga-Descarga Año'!$B$5&lt;'SFV+BESS'!$I$7),E41/$B$5,IF(AND(E41&lt;0,L40+E41/$B$5&gt;$H$2,-E41/'Carga-Descarga Año'!$B$5&gt;'SFV+BESS'!$I$7),-'SFV+BESS'!$I$7,IF(AND(E41&lt;0,L40+E41/$B$5&lt;$H$2),-MIN('SFV+BESS'!$I$7,L40-$H$2),0)))</f>
        <v>-51.216253829166732</v>
      </c>
      <c r="H41" s="38"/>
      <c r="I41" s="38">
        <f t="shared" si="1"/>
        <v>70.656558862291604</v>
      </c>
      <c r="J41" s="27">
        <f t="shared" si="3"/>
        <v>48.655441137708394</v>
      </c>
      <c r="K41" s="27">
        <f t="shared" si="2"/>
        <v>0</v>
      </c>
      <c r="L41" s="28">
        <f>IF((L40+F41+G41)&gt;=$B$2*'SFV+BESS'!$I$9, $B$2*'SFV+BESS'!$I$9, (L40+F41+G41))</f>
        <v>108.64325211345621</v>
      </c>
      <c r="M41" s="110">
        <f t="shared" si="4"/>
        <v>0</v>
      </c>
      <c r="R41" s="251"/>
      <c r="S41" s="41">
        <v>0.33333333333333298</v>
      </c>
      <c r="T41" s="2">
        <f t="shared" si="101"/>
        <v>61.850962829188468</v>
      </c>
      <c r="U41" s="2">
        <f>Gen_Cons_Horario!B811</f>
        <v>78.298500000000004</v>
      </c>
      <c r="V41" s="34">
        <f t="shared" si="71"/>
        <v>-16.447537170811536</v>
      </c>
      <c r="W41" s="116">
        <f>IF(AND(V41&gt;0,V41*$B$4+AC40&lt;=$B$2*'SFV+BESS'!$I$9,V41&lt;'SFV+BESS'!$I$7), V41*$B$4, IF(AND(V41&gt;0,V41*$B$4+AC40&gt;$B$2*'SFV+BESS'!$I$9,V41*$B$4&lt;'SFV+BESS'!$I$7),$B$2*'SFV+BESS'!$I$9-AC40,IF(AND(V41&gt;0,V41*$B$4+AC40&gt;$B$2*'SFV+BESS'!$I$9,V41*$B$4&gt;'SFV+BESS'!$I$7,AC40&lt;$B$2*'SFV+BESS'!$I$9),$B$2*'SFV+BESS'!$I$9-AC40,IF(AND(V41&gt;0,V41*$B$4+AC40&lt;=$B$2*'SFV+BESS'!$I$9,V41&gt;'SFV+BESS'!$I$7),'SFV+BESS'!$I$7,0))))</f>
        <v>0</v>
      </c>
      <c r="X41" s="27">
        <f>IF(AND(V41&lt;0,AC40+V41/$B$5&gt;$H$2,-V41/'Carga-Descarga Año'!$B$5&lt;'SFV+BESS'!$I$7),V41/$B$5,IF(AND(V41&lt;0,AC40+V41/$B$5&gt;$H$2,-V41/'Carga-Descarga Año'!$B$5&gt;'SFV+BESS'!$I$7),-'SFV+BESS'!$I$7,IF(AND(V41&lt;0,AC40+V41/$B$5&lt;$H$2),-MIN('SFV+BESS'!$I$7,AC40-$H$2),0)))</f>
        <v>-17.31319702190688</v>
      </c>
      <c r="Y41" s="33"/>
      <c r="Z41" s="33">
        <f t="shared" si="60"/>
        <v>61.850962829188468</v>
      </c>
      <c r="AA41" s="27">
        <f t="shared" si="7"/>
        <v>16.447537170811536</v>
      </c>
      <c r="AB41" s="27">
        <f t="shared" si="50"/>
        <v>0</v>
      </c>
      <c r="AC41" s="28">
        <f>IF((AC40+W41+X41)&gt;=$B$2*'SFV+BESS'!$I$9, $B$2*'SFV+BESS'!$I$9, (AC40+W41+X41))</f>
        <v>156.2993029780931</v>
      </c>
      <c r="AD41" s="110">
        <f t="shared" si="8"/>
        <v>0</v>
      </c>
      <c r="AI41" s="251"/>
      <c r="AJ41" s="41">
        <v>0.33333333333333298</v>
      </c>
      <c r="AK41" s="52">
        <f t="shared" si="102"/>
        <v>49.086071190777005</v>
      </c>
      <c r="AL41" s="33">
        <f>Gen_Cons_Horario!B1483</f>
        <v>59.656000000000006</v>
      </c>
      <c r="AM41" s="34">
        <f t="shared" si="72"/>
        <v>-10.569928809223001</v>
      </c>
      <c r="AN41" s="116">
        <f>IF(AND(AM41&gt;0,AM41*$B$4+AT40&lt;=$B$2*'SFV+BESS'!$I$9,AM41&lt;'SFV+BESS'!$I$7), AM41*$B$4, IF(AND(AM41&gt;0,AM41*$B$4+AT40&gt;$B$2*'SFV+BESS'!$I$9,AM41*$B$4&lt;'SFV+BESS'!$I$7),$B$2*'SFV+BESS'!$I$9-AT40,IF(AND(AM41&gt;0,AM41*$B$4+AT40&gt;$B$2*'SFV+BESS'!$I$9,AM41*$B$4&gt;'SFV+BESS'!$I$7,AT40&lt;$B$2*'SFV+BESS'!$I$9),$B$2*'SFV+BESS'!$I$9-AT40,IF(AND(AM41&gt;0,AM41*$B$4+AT40&lt;=$B$2*'SFV+BESS'!$I$9,AM41&gt;'SFV+BESS'!$I$7),'SFV+BESS'!$I$7,0))))</f>
        <v>0</v>
      </c>
      <c r="AO41" s="27">
        <f>IF(AND(AM41&lt;0,AT40+AM41/$B$5&gt;$H$2,-AM41/'Carga-Descarga Año'!$B$5&lt;'SFV+BESS'!$I$7),AM41/$B$5,IF(AND(AM41&lt;0,AT40+AM41/$B$5&gt;$H$2,-AM41/'Carga-Descarga Año'!$B$5&gt;'SFV+BESS'!$I$7),-'SFV+BESS'!$I$7,IF(AND(AM41&lt;0,AT40+AM41/$B$5&lt;$H$2),-MIN('SFV+BESS'!$I$7,AT40-$H$2),0)))</f>
        <v>-11.126240851813685</v>
      </c>
      <c r="AP41" s="33"/>
      <c r="AQ41" s="33">
        <f t="shared" si="83"/>
        <v>49.086071190777005</v>
      </c>
      <c r="AR41" s="27">
        <f t="shared" si="11"/>
        <v>10.569928809223001</v>
      </c>
      <c r="AS41" s="27">
        <f t="shared" si="84"/>
        <v>0</v>
      </c>
      <c r="AT41" s="28">
        <f>IF((AT40+AN41+AO41)&gt;=$B$2*'SFV+BESS'!$I$9, $B$2*'SFV+BESS'!$I$9, (AT40+AN41+AO41))</f>
        <v>162.48625914818629</v>
      </c>
      <c r="AU41" s="110">
        <f t="shared" si="12"/>
        <v>0</v>
      </c>
      <c r="AZ41" s="251"/>
      <c r="BA41" s="41">
        <v>0.33333333333333298</v>
      </c>
      <c r="BB41" s="33">
        <f t="shared" si="103"/>
        <v>20.518647630804924</v>
      </c>
      <c r="BC41" s="33">
        <f>Gen_Cons_Horario!B2227</f>
        <v>0</v>
      </c>
      <c r="BD41" s="34">
        <f t="shared" si="73"/>
        <v>20.518647630804924</v>
      </c>
      <c r="BE41" s="116">
        <f>IF(AND(BD41&gt;0,BD41*$B$4+BK40&lt;=$B$2*'SFV+BESS'!$I$9,BD41&lt;'SFV+BESS'!$I$7), BD41*$B$4, IF(AND(BD41&gt;0,BD41*$B$4+BK40&gt;$B$2*'SFV+BESS'!$I$9,BD41*$B$4&lt;'SFV+BESS'!$I$7),$B$2*'SFV+BESS'!$I$9-BK40,IF(AND(BD41&gt;0,BD41*$B$4+BK40&gt;$B$2*'SFV+BESS'!$I$9,BD41*$B$4&gt;'SFV+BESS'!$I$7,BK40&lt;$B$2*'SFV+BESS'!$I$9),$B$2*'SFV+BESS'!$I$9-BK40,IF(AND(BD41&gt;0,BD41*$B$4+BK40&lt;=$B$2*'SFV+BESS'!$I$9,BD41&gt;'SFV+BESS'!$I$7),'SFV+BESS'!$I$7,0))))</f>
        <v>0</v>
      </c>
      <c r="BF41" s="27">
        <f>IF(AND(BD41&lt;0,BK40+BD41/$B$5&gt;$H$2,-BD41/'Carga-Descarga Año'!$B$5&lt;'SFV+BESS'!$I$7),BD41/$B$5,IF(AND(BD41&lt;0,BK40+BD41/$B$5&gt;$H$2,-BD41/'Carga-Descarga Año'!$B$5&gt;'SFV+BESS'!$I$7),-'SFV+BESS'!$I$7,IF(AND(BD41&lt;0,BK40+BD41/$B$5&lt;$H$2),-MIN('SFV+BESS'!$I$7,BK40-$H$2),0)))</f>
        <v>0</v>
      </c>
      <c r="BG41" s="33"/>
      <c r="BH41" s="33">
        <f t="shared" si="85"/>
        <v>0</v>
      </c>
      <c r="BI41" s="27">
        <f t="shared" si="15"/>
        <v>0</v>
      </c>
      <c r="BJ41" s="27">
        <f t="shared" si="86"/>
        <v>0</v>
      </c>
      <c r="BK41" s="28">
        <f>IF((BK40+BE41+BF41)&gt;=$B$2*'SFV+BESS'!$I$9, $B$2*'SFV+BESS'!$I$9, (BK40+BE41+BF41))</f>
        <v>173.61249999999998</v>
      </c>
      <c r="BL41" s="110">
        <f t="shared" si="16"/>
        <v>20.518647630804924</v>
      </c>
      <c r="BQ41" s="251"/>
      <c r="BR41" s="41">
        <v>0.33333333333333298</v>
      </c>
      <c r="BS41" s="33">
        <f t="shared" si="104"/>
        <v>1.3517615596903494</v>
      </c>
      <c r="BT41" s="33">
        <f>Gen_Cons_Horario!B2947</f>
        <v>0</v>
      </c>
      <c r="BU41" s="34">
        <f t="shared" si="74"/>
        <v>1.3517615596903494</v>
      </c>
      <c r="BV41" s="116">
        <f>IF(AND(BU41&gt;0,BU41*$B$4+CB40&lt;=$B$2*'SFV+BESS'!$I$9,BU41&lt;'SFV+BESS'!$I$7), BU41*$B$4, IF(AND(BU41&gt;0,BU41*$B$4+CB40&gt;$B$2*'SFV+BESS'!$I$9,BU41*$B$4&lt;'SFV+BESS'!$I$7),$B$2*'SFV+BESS'!$I$9-CB40,IF(AND(BU41&gt;0,BU41*$B$4+CB40&gt;$B$2*'SFV+BESS'!$I$9,BU41*$B$4&gt;'SFV+BESS'!$I$7,CB40&lt;$B$2*'SFV+BESS'!$I$9),$B$2*'SFV+BESS'!$I$9-CB40,IF(AND(BU41&gt;0,BU41*$B$4+CB40&lt;=$B$2*'SFV+BESS'!$I$9,BU41&gt;'SFV+BESS'!$I$7),'SFV+BESS'!$I$7,0))))</f>
        <v>0</v>
      </c>
      <c r="BW41" s="27">
        <f>IF(AND(BU41&lt;0,CB40+BU41/$B$5&gt;$H$2,-BU41/'Carga-Descarga Año'!$B$5&lt;'SFV+BESS'!$I$7),BU41/$B$5,IF(AND(BU41&lt;0,CB40+BU41/$B$5&gt;$H$2,-BU41/'Carga-Descarga Año'!$B$5&gt;'SFV+BESS'!$I$7),-'SFV+BESS'!$I$7,IF(AND(BU41&lt;0,CB40+BU41/$B$5&lt;$H$2),-MIN('SFV+BESS'!$I$7,CB40-$H$2),0)))</f>
        <v>0</v>
      </c>
      <c r="BX41" s="33"/>
      <c r="BY41" s="33">
        <f t="shared" si="87"/>
        <v>0</v>
      </c>
      <c r="BZ41" s="27">
        <f t="shared" si="18"/>
        <v>0</v>
      </c>
      <c r="CA41" s="27">
        <f t="shared" si="19"/>
        <v>0</v>
      </c>
      <c r="CB41" s="28">
        <f>IF((CB40+BV41+BW41)&gt;=$B$2*'SFV+BESS'!$I$9, $B$2*'SFV+BESS'!$I$9, (CB40+BV41+BW41))</f>
        <v>173.61249999999998</v>
      </c>
      <c r="CC41" s="110">
        <f t="shared" si="20"/>
        <v>1.3517615596903494</v>
      </c>
      <c r="CH41" s="251"/>
      <c r="CI41" s="41">
        <v>0.33333333333333298</v>
      </c>
      <c r="CJ41" s="33">
        <f t="shared" si="105"/>
        <v>0</v>
      </c>
      <c r="CK41" s="33">
        <f>Gen_Cons_Horario!B3691</f>
        <v>0</v>
      </c>
      <c r="CL41" s="34">
        <f t="shared" si="75"/>
        <v>0</v>
      </c>
      <c r="CM41" s="116">
        <f>IF(AND(CL41&gt;0,CL41*$B$4+CS40&lt;=$B$2*'SFV+BESS'!$I$9,CL41&lt;'SFV+BESS'!$I$7), CL41*$B$4, IF(AND(CL41&gt;0,CL41*$B$4+CS40&gt;$B$2*'SFV+BESS'!$I$9,CL41*$B$4&lt;'SFV+BESS'!$I$7),$B$2*'SFV+BESS'!$I$9-CS40,IF(AND(CL41&gt;0,CL41*$B$4+CS40&gt;$B$2*'SFV+BESS'!$I$9,CL41*$B$4&gt;'SFV+BESS'!$I$7,CS40&lt;$B$2*'SFV+BESS'!$I$9),$B$2*'SFV+BESS'!$I$9-CS40,IF(AND(CL41&gt;0,CL41*$B$4+CS40&lt;=$B$2*'SFV+BESS'!$I$9,CL41&gt;'SFV+BESS'!$I$7),'SFV+BESS'!$I$7,0))))</f>
        <v>0</v>
      </c>
      <c r="CN41" s="27">
        <f>IF(AND(CL41&lt;0,CS40+CL41/$B$5&gt;$H$2,-CL41/'Carga-Descarga Año'!$B$5&lt;'SFV+BESS'!$I$7),CL41/$B$5,IF(AND(CL41&lt;0,CS40+CL41/$B$5&gt;$H$2,-CL41/'Carga-Descarga Año'!$B$5&gt;'SFV+BESS'!$I$7),-'SFV+BESS'!$I$7,IF(AND(CL41&lt;0,CS40+CL41/$B$5&lt;$H$2),-MIN('SFV+BESS'!$I$7,CS40-$H$2),0)))</f>
        <v>0</v>
      </c>
      <c r="CO41" s="33"/>
      <c r="CP41" s="33">
        <f t="shared" si="88"/>
        <v>0</v>
      </c>
      <c r="CQ41" s="27">
        <f t="shared" si="23"/>
        <v>0</v>
      </c>
      <c r="CR41" s="27">
        <f t="shared" si="89"/>
        <v>0</v>
      </c>
      <c r="CS41" s="28">
        <f>IF((CS40+CM41+CN41)&gt;=$B$2*'SFV+BESS'!$I$9, $B$2*'SFV+BESS'!$I$9, (CS40+CM41+CN41))</f>
        <v>173.61249999999998</v>
      </c>
      <c r="CT41" s="110">
        <f t="shared" si="24"/>
        <v>0</v>
      </c>
      <c r="CY41" s="251"/>
      <c r="CZ41" s="41">
        <v>0.33333333333333298</v>
      </c>
      <c r="DA41" s="33">
        <f t="shared" si="106"/>
        <v>0</v>
      </c>
      <c r="DB41" s="33">
        <f>Gen_Cons_Horario!B4411</f>
        <v>0</v>
      </c>
      <c r="DC41" s="34">
        <f t="shared" si="76"/>
        <v>0</v>
      </c>
      <c r="DD41" s="116">
        <f>IF(AND(DC41&gt;0,DC41*$B$4+DJ40&lt;=$B$2*'SFV+BESS'!$I$9,DC41&lt;'SFV+BESS'!$I$7), DC41*$B$4, IF(AND(DC41&gt;0,DC41*$B$4+DJ40&gt;$B$2*'SFV+BESS'!$I$9,DC41*$B$4&lt;'SFV+BESS'!$I$7),$B$2*'SFV+BESS'!$I$9-DJ40,IF(AND(DC41&gt;0,DC41*$B$4+DJ40&gt;$B$2*'SFV+BESS'!$I$9,DC41*$B$4&gt;'SFV+BESS'!$I$7,DJ40&lt;$B$2*'SFV+BESS'!$I$9),$B$2*'SFV+BESS'!$I$9-DJ40,IF(AND(DC41&gt;0,DC41*$B$4+DJ40&lt;=$B$2*'SFV+BESS'!$I$9,DC41&gt;'SFV+BESS'!$I$7),'SFV+BESS'!$I$7,0))))</f>
        <v>0</v>
      </c>
      <c r="DE41" s="27">
        <f>IF(AND(DC41&lt;0,DJ40+DC41/$B$5&gt;$H$2,-DC41/'Carga-Descarga Año'!$B$5&lt;'SFV+BESS'!$I$7),DC41/$B$5,IF(AND(DC41&lt;0,DJ40+DC41/$B$5&gt;$H$2,-DC41/'Carga-Descarga Año'!$B$5&gt;'SFV+BESS'!$I$7),-'SFV+BESS'!$I$7,IF(AND(DC41&lt;0,DJ40+DC41/$B$5&lt;$H$2),-MIN('SFV+BESS'!$I$7,DJ40-$H$2),0)))</f>
        <v>0</v>
      </c>
      <c r="DF41" s="33"/>
      <c r="DG41" s="33">
        <f t="shared" si="90"/>
        <v>0</v>
      </c>
      <c r="DH41" s="27">
        <f t="shared" si="27"/>
        <v>0</v>
      </c>
      <c r="DI41" s="27">
        <f t="shared" si="28"/>
        <v>0</v>
      </c>
      <c r="DJ41" s="28">
        <f>IF((DJ40+DD41+DE41)&gt;=$B$2*'SFV+BESS'!$I$9, $B$2*'SFV+BESS'!$I$9, (DJ40+DD41+DE41))</f>
        <v>173.61249999999998</v>
      </c>
      <c r="DK41" s="110">
        <f t="shared" si="29"/>
        <v>0</v>
      </c>
      <c r="DP41" s="251"/>
      <c r="DQ41" s="41">
        <v>0.33333333333333298</v>
      </c>
      <c r="DR41" s="33">
        <f t="shared" si="107"/>
        <v>6.4835279294787034</v>
      </c>
      <c r="DS41" s="33">
        <f>Gen_Cons_Horario!B5155</f>
        <v>0</v>
      </c>
      <c r="DT41" s="34">
        <f t="shared" si="77"/>
        <v>6.4835279294787034</v>
      </c>
      <c r="DU41" s="116">
        <f>IF(AND(DT41&gt;0,DT41*$B$4+EA40&lt;=$B$2*'SFV+BESS'!$I$9,DT41&lt;'SFV+BESS'!$I$7), DT41*$B$4, IF(AND(DT41&gt;0,DT41*$B$4+EA40&gt;$B$2*'SFV+BESS'!$I$9,DT41*$B$4&lt;'SFV+BESS'!$I$7),$B$2*'SFV+BESS'!$I$9-EA40,IF(AND(DT41&gt;0,DT41*$B$4+EA40&gt;$B$2*'SFV+BESS'!$I$9,DT41*$B$4&gt;'SFV+BESS'!$I$7,EA40&lt;$B$2*'SFV+BESS'!$I$9),$B$2*'SFV+BESS'!$I$9-EA40,IF(AND(DT41&gt;0,DT41*$B$4+EA40&lt;=$B$2*'SFV+BESS'!$I$9,DT41&gt;'SFV+BESS'!$I$7),'SFV+BESS'!$I$7,0))))</f>
        <v>0</v>
      </c>
      <c r="DV41" s="27">
        <f>IF(AND(DT41&lt;0,EA40+DT41/$B$5&gt;$H$2,-DT41/'Carga-Descarga Año'!$B$5&lt;'SFV+BESS'!$I$7),DT41/$B$5,IF(AND(DT41&lt;0,EA40+DT41/$B$5&gt;$H$2,-DT41/'Carga-Descarga Año'!$B$5&gt;'SFV+BESS'!$I$7),-'SFV+BESS'!$I$7,IF(AND(DT41&lt;0,EA40+DT41/$B$5&lt;$H$2),-MIN('SFV+BESS'!$I$7,EA40-$H$2),0)))</f>
        <v>0</v>
      </c>
      <c r="DW41" s="33"/>
      <c r="DX41" s="33">
        <f t="shared" si="91"/>
        <v>0</v>
      </c>
      <c r="DY41" s="27">
        <f t="shared" si="32"/>
        <v>0</v>
      </c>
      <c r="DZ41" s="27">
        <f t="shared" si="92"/>
        <v>0</v>
      </c>
      <c r="EA41" s="28">
        <f>IF((EA40+DU41+DV41)&gt;=$B$2*'SFV+BESS'!$I$9, $B$2*'SFV+BESS'!$I$9, (EA40+DU41+DV41))</f>
        <v>173.61249999999998</v>
      </c>
      <c r="EB41" s="110">
        <f t="shared" si="33"/>
        <v>6.4835279294787034</v>
      </c>
      <c r="EG41" s="251"/>
      <c r="EH41" s="41">
        <v>0.33333333333333298</v>
      </c>
      <c r="EI41" s="33">
        <f t="shared" si="108"/>
        <v>40.108563582829348</v>
      </c>
      <c r="EJ41" s="33">
        <f>Gen_Cons_Horario!B5899</f>
        <v>0</v>
      </c>
      <c r="EK41" s="32">
        <f t="shared" si="78"/>
        <v>40.108563582829348</v>
      </c>
      <c r="EL41" s="116">
        <f>IF(AND(EK41&gt;0,EK41*$B$4+ER40&lt;=$B$2*'SFV+BESS'!$I$9,EK41&lt;'SFV+BESS'!$I$7), EK41*$B$4, IF(AND(EK41&gt;0,EK41*$B$4+ER40&gt;$B$2*'SFV+BESS'!$I$9,EK41*$B$4&lt;'SFV+BESS'!$I$7),$B$2*'SFV+BESS'!$I$9-ER40,IF(AND(EK41&gt;0,EK41*$B$4+ER40&gt;$B$2*'SFV+BESS'!$I$9,EK41*$B$4&gt;'SFV+BESS'!$I$7,ER40&lt;$B$2*'SFV+BESS'!$I$9),$B$2*'SFV+BESS'!$I$9-ER40,IF(AND(EK41&gt;0,EK41*$B$4+ER40&lt;=$B$2*'SFV+BESS'!$I$9,EK41&gt;'SFV+BESS'!$I$7),'SFV+BESS'!$I$7,0))))</f>
        <v>0</v>
      </c>
      <c r="EM41" s="27">
        <f>IF(AND(EK41&lt;0,ER40+EK41/$B$5&gt;$H$2,-EK41/'Carga-Descarga Año'!$B$5&lt;'SFV+BESS'!$I$7),EK41/$B$5,IF(AND(EK41&lt;0,ER40+EK41/$B$5&gt;$H$2,-EK41/'Carga-Descarga Año'!$B$5&gt;'SFV+BESS'!$I$7),-'SFV+BESS'!$I$7,IF(AND(EK41&lt;0,ER40+EK41/$B$5&lt;$H$2),-MIN('SFV+BESS'!$I$7,ER40-$H$2),0)))</f>
        <v>0</v>
      </c>
      <c r="EN41" s="33"/>
      <c r="EO41" s="33">
        <f t="shared" si="93"/>
        <v>0</v>
      </c>
      <c r="EP41" s="27">
        <f t="shared" si="36"/>
        <v>0</v>
      </c>
      <c r="EQ41" s="27">
        <f t="shared" si="94"/>
        <v>0</v>
      </c>
      <c r="ER41" s="28">
        <f>IF((ER40+EL41+EM41)&gt;=$B$2*'SFV+BESS'!$I$9, $B$2*'SFV+BESS'!$I$9, (ER40+EL41+EM41))</f>
        <v>173.61249999999998</v>
      </c>
      <c r="ES41" s="110">
        <f t="shared" si="37"/>
        <v>40.108563582829348</v>
      </c>
      <c r="EX41" s="251"/>
      <c r="EY41" s="41">
        <v>0.33333333333333298</v>
      </c>
      <c r="EZ41" s="33">
        <f t="shared" si="109"/>
        <v>65.465247118483433</v>
      </c>
      <c r="FA41" s="33">
        <f>Gen_Cons_Horario!B6619</f>
        <v>0</v>
      </c>
      <c r="FB41" s="34">
        <f t="shared" si="79"/>
        <v>65.465247118483433</v>
      </c>
      <c r="FC41" s="116">
        <f>IF(AND(FB41&gt;0,FB41*$B$4+FI40&lt;=$B$2*'SFV+BESS'!$I$9,FB41&lt;'SFV+BESS'!$I$7), FB41*$B$4, IF(AND(FB41&gt;0,FB41*$B$4+FI40&gt;$B$2*'SFV+BESS'!$I$9,FB41*$B$4&lt;'SFV+BESS'!$I$7),$B$2*'SFV+BESS'!$I$9-FI40,IF(AND(FB41&gt;0,FB41*$B$4+FI40&gt;$B$2*'SFV+BESS'!$I$9,FB41*$B$4&gt;'SFV+BESS'!$I$7,FI40&lt;$B$2*'SFV+BESS'!$I$9),$B$2*'SFV+BESS'!$I$9-FI40,IF(AND(FB41&gt;0,FB41*$B$4+FI40&lt;=$B$2*'SFV+BESS'!$I$9,FB41&gt;'SFV+BESS'!$I$7),'SFV+BESS'!$I$7,0))))</f>
        <v>0</v>
      </c>
      <c r="FD41" s="27">
        <f>IF(AND(FB41&lt;0,FI40+FB41/$B$5&gt;$H$2,-FB41/'Carga-Descarga Año'!$B$5&lt;'SFV+BESS'!$I$7),FB41/$B$5,IF(AND(FB41&lt;0,FI40+FB41/$B$5&gt;$H$2,-FB41/'Carga-Descarga Año'!$B$5&gt;'SFV+BESS'!$I$7),-'SFV+BESS'!$I$7,IF(AND(FB41&lt;0,FI40+FB41/$B$5&lt;$H$2),-MIN('SFV+BESS'!$I$7,FI40-$H$2),0)))</f>
        <v>0</v>
      </c>
      <c r="FE41" s="33"/>
      <c r="FF41" s="33">
        <f t="shared" si="95"/>
        <v>0</v>
      </c>
      <c r="FG41" s="27">
        <f t="shared" si="40"/>
        <v>0</v>
      </c>
      <c r="FH41" s="27">
        <f t="shared" si="96"/>
        <v>0</v>
      </c>
      <c r="FI41" s="28">
        <f>IF((FI40+FC41+FD41)&gt;=$B$2*'SFV+BESS'!$I$9, $B$2*'SFV+BESS'!$I$9, (FI40+FC41+FD41))</f>
        <v>173.61249999999998</v>
      </c>
      <c r="FJ41" s="110">
        <f t="shared" si="41"/>
        <v>65.465247118483433</v>
      </c>
      <c r="FO41" s="251"/>
      <c r="FP41" s="41">
        <v>0.33333333333333298</v>
      </c>
      <c r="FQ41" s="33">
        <f t="shared" si="110"/>
        <v>73.71429995891431</v>
      </c>
      <c r="FR41" s="33">
        <f>Gen_Cons_Horario!B7363</f>
        <v>52.198999999999998</v>
      </c>
      <c r="FS41" s="34">
        <f t="shared" si="80"/>
        <v>21.515299958914312</v>
      </c>
      <c r="FT41" s="116">
        <f>IF(AND(FS41&gt;0,FS41*$B$4+FZ40&lt;=$B$2*'SFV+BESS'!$I$9,FS41&lt;'SFV+BESS'!$I$7), FS41*$B$4, IF(AND(FS41&gt;0,FS41*$B$4+FZ40&gt;$B$2*'SFV+BESS'!$I$9,FS41*$B$4&lt;'SFV+BESS'!$I$7),$B$2*'SFV+BESS'!$I$9-FZ40,IF(AND(FS41&gt;0,FS41*$B$4+FZ40&gt;$B$2*'SFV+BESS'!$I$9,FS41*$B$4&gt;'SFV+BESS'!$I$7,FZ40&lt;$B$2*'SFV+BESS'!$I$9),$B$2*'SFV+BESS'!$I$9-FZ40,IF(AND(FS41&gt;0,FS41*$B$4+FZ40&lt;=$B$2*'SFV+BESS'!$I$9,FS41&gt;'SFV+BESS'!$I$7),'SFV+BESS'!$I$7,0))))</f>
        <v>0</v>
      </c>
      <c r="FU41" s="27">
        <f>IF(AND(FS41&lt;0,FZ40+FS41/$B$5&gt;$H$2,-FS41/'Carga-Descarga Año'!$B$5&lt;'SFV+BESS'!$I$7),FS41/$B$5,IF(AND(FS41&lt;0,FZ40+FS41/$B$5&gt;$H$2,-FS41/'Carga-Descarga Año'!$B$5&gt;'SFV+BESS'!$I$7),-'SFV+BESS'!$I$7,IF(AND(FS41&lt;0,FZ40+FS41/$B$5&lt;$H$2),-MIN('SFV+BESS'!$I$7,FZ40-$H$2),0)))</f>
        <v>0</v>
      </c>
      <c r="FV41" s="33"/>
      <c r="FW41" s="33">
        <f t="shared" si="97"/>
        <v>52.198999999999998</v>
      </c>
      <c r="FX41" s="27">
        <f t="shared" si="44"/>
        <v>0</v>
      </c>
      <c r="FY41" s="27">
        <f t="shared" si="98"/>
        <v>0</v>
      </c>
      <c r="FZ41" s="28">
        <f>IF((FZ40+FT41+FU41)&gt;=$B$2*'SFV+BESS'!$I$9, $B$2*'SFV+BESS'!$I$9, (FZ40+FT41+FU41))</f>
        <v>173.61249999999998</v>
      </c>
      <c r="GA41" s="110">
        <f t="shared" si="45"/>
        <v>21.515299958914312</v>
      </c>
      <c r="GF41" s="251"/>
      <c r="GG41" s="41">
        <v>0.33333333333333298</v>
      </c>
      <c r="GH41" s="33">
        <f t="shared" si="111"/>
        <v>70.863960389078386</v>
      </c>
      <c r="GI41" s="33">
        <f>Gen_Cons_Horario!B8083</f>
        <v>104.398</v>
      </c>
      <c r="GJ41" s="34">
        <f t="shared" si="81"/>
        <v>-33.53403961092161</v>
      </c>
      <c r="GK41" s="116">
        <f>IF(AND(GJ41&gt;0,GJ41*$B$4+GQ40&lt;=$B$2*'SFV+BESS'!$I$9,GJ41&lt;'SFV+BESS'!$I$7), GJ41*$B$4, IF(AND(GJ41&gt;0,GJ41*$B$4+GQ40&gt;$B$2*'SFV+BESS'!$I$9,GJ41*$B$4&lt;'SFV+BESS'!$I$7),$B$2*'SFV+BESS'!$I$9-GQ40,IF(AND(GJ41&gt;0,GJ41*$B$4+GQ40&gt;$B$2*'SFV+BESS'!$I$9,GJ41*$B$4&gt;'SFV+BESS'!$I$7,GQ40&lt;$B$2*'SFV+BESS'!$I$9),$B$2*'SFV+BESS'!$I$9-GQ40,IF(AND(GJ41&gt;0,GJ41*$B$4+GQ40&lt;=$B$2*'SFV+BESS'!$I$9,GJ41&gt;'SFV+BESS'!$I$7),'SFV+BESS'!$I$7,0))))</f>
        <v>0</v>
      </c>
      <c r="GL41" s="27">
        <f>IF(AND(GJ41&lt;0,GQ40+GJ41/$B$5&gt;$H$2,-GJ41/'Carga-Descarga Año'!$B$5&lt;'SFV+BESS'!$I$7),GJ41/$B$5,IF(AND(GJ41&lt;0,GQ40+GJ41/$B$5&gt;$H$2,-GJ41/'Carga-Descarga Año'!$B$5&gt;'SFV+BESS'!$I$7),-'SFV+BESS'!$I$7,IF(AND(GJ41&lt;0,GQ40+GJ41/$B$5&lt;$H$2),-MIN('SFV+BESS'!$I$7,GQ40-$H$2),0)))</f>
        <v>-35.298989064128016</v>
      </c>
      <c r="GM41" s="33"/>
      <c r="GN41" s="33">
        <f t="shared" si="99"/>
        <v>70.863960389078386</v>
      </c>
      <c r="GO41" s="27">
        <f t="shared" si="48"/>
        <v>33.53403961092161</v>
      </c>
      <c r="GP41" s="27">
        <f t="shared" si="100"/>
        <v>0</v>
      </c>
      <c r="GQ41" s="28">
        <f>IF((GQ40+GK41+GL41)&gt;=$B$2*'SFV+BESS'!$I$9, $B$2*'SFV+BESS'!$I$9, (GQ40+GK41+GL41))</f>
        <v>138.31351093587196</v>
      </c>
      <c r="GR41" s="110">
        <f t="shared" si="49"/>
        <v>0</v>
      </c>
    </row>
    <row r="42" spans="1:200">
      <c r="A42" s="249"/>
      <c r="B42" s="41">
        <v>0.375</v>
      </c>
      <c r="C42" s="38">
        <f t="shared" si="82"/>
        <v>87.219064057968581</v>
      </c>
      <c r="D42" s="2">
        <f>Gen_Cons_Horario!B68</f>
        <v>119.312</v>
      </c>
      <c r="E42" s="30">
        <f t="shared" si="0"/>
        <v>-32.092935942031417</v>
      </c>
      <c r="F42" s="116">
        <f>IF(AND(E42&gt;0,E42*$B$4+L41&lt;=$B$2*'SFV+BESS'!$I$9,E42&lt;'SFV+BESS'!$I$7), E42*$B$4, IF(AND(E42&gt;0,E42*$B$4+L41&gt;$B$2*'SFV+BESS'!$I$9,E42*$B$4&lt;'SFV+BESS'!$I$7),$B$2*'SFV+BESS'!$I$9-L41,IF(AND(E42&gt;0,E42*$B$4+L41&gt;$B$2*'SFV+BESS'!$I$9,E42*$B$4&gt;'SFV+BESS'!$I$7,L41&lt;$B$2*'SFV+BESS'!$I$9),$B$2*'SFV+BESS'!$I$9-L41,IF(AND(E42&gt;0,E42*$B$4+L41&lt;=$B$2*'SFV+BESS'!$I$9,E42&gt;'SFV+BESS'!$I$7),'SFV+BESS'!$I$7,0))))</f>
        <v>0</v>
      </c>
      <c r="G42" s="27">
        <f>IF(AND(E42&lt;0,L41+E42/$B$5&gt;$H$2,-E42/'Carga-Descarga Año'!$B$5&lt;'SFV+BESS'!$I$7),E42/$B$5,IF(AND(E42&lt;0,L41+E42/$B$5&gt;$H$2,-E42/'Carga-Descarga Año'!$B$5&gt;'SFV+BESS'!$I$7),-'SFV+BESS'!$I$7,IF(AND(E42&lt;0,L41+E42/$B$5&lt;$H$2),-MIN('SFV+BESS'!$I$7,L41-$H$2),0)))</f>
        <v>-33.782037833717283</v>
      </c>
      <c r="H42" s="38"/>
      <c r="I42" s="38">
        <f t="shared" si="1"/>
        <v>87.219064057968581</v>
      </c>
      <c r="J42" s="27">
        <f t="shared" si="3"/>
        <v>32.092935942031417</v>
      </c>
      <c r="K42" s="27">
        <f t="shared" si="2"/>
        <v>0</v>
      </c>
      <c r="L42" s="28">
        <f>IF((L41+F42+G42)&gt;=$B$2*'SFV+BESS'!$I$9, $B$2*'SFV+BESS'!$I$9, (L41+F42+G42))</f>
        <v>74.861214279738931</v>
      </c>
      <c r="M42" s="110">
        <f t="shared" si="4"/>
        <v>0</v>
      </c>
      <c r="R42" s="251"/>
      <c r="S42" s="41">
        <v>0.375</v>
      </c>
      <c r="T42" s="2">
        <f t="shared" si="101"/>
        <v>82.304323553126451</v>
      </c>
      <c r="U42" s="2">
        <f>Gen_Cons_Horario!B812</f>
        <v>78.298500000000004</v>
      </c>
      <c r="V42" s="34">
        <f t="shared" si="71"/>
        <v>4.0058235531264472</v>
      </c>
      <c r="W42" s="116">
        <f>IF(AND(V42&gt;0,V42*$B$4+AC41&lt;=$B$2*'SFV+BESS'!$I$9,V42&lt;'SFV+BESS'!$I$7), V42*$B$4, IF(AND(V42&gt;0,V42*$B$4+AC41&gt;$B$2*'SFV+BESS'!$I$9,V42*$B$4&lt;'SFV+BESS'!$I$7),$B$2*'SFV+BESS'!$I$9-AC41,IF(AND(V42&gt;0,V42*$B$4+AC41&gt;$B$2*'SFV+BESS'!$I$9,V42*$B$4&gt;'SFV+BESS'!$I$7,AC41&lt;$B$2*'SFV+BESS'!$I$9),$B$2*'SFV+BESS'!$I$9-AC41,IF(AND(V42&gt;0,V42*$B$4+AC41&lt;=$B$2*'SFV+BESS'!$I$9,V42&gt;'SFV+BESS'!$I$7),'SFV+BESS'!$I$7,0))))</f>
        <v>3.8055323754701247</v>
      </c>
      <c r="X42" s="27">
        <f>IF(AND(V42&lt;0,AC41+V42/$B$5&gt;$H$2,-V42/'Carga-Descarga Año'!$B$5&lt;'SFV+BESS'!$I$7),V42/$B$5,IF(AND(V42&lt;0,AC41+V42/$B$5&gt;$H$2,-V42/'Carga-Descarga Año'!$B$5&gt;'SFV+BESS'!$I$7),-'SFV+BESS'!$I$7,IF(AND(V42&lt;0,AC41+V42/$B$5&lt;$H$2),-MIN('SFV+BESS'!$I$7,AC41-$H$2),0)))</f>
        <v>0</v>
      </c>
      <c r="Y42" s="33"/>
      <c r="Z42" s="33">
        <f t="shared" si="60"/>
        <v>78.298500000000004</v>
      </c>
      <c r="AA42" s="27">
        <f t="shared" si="7"/>
        <v>0</v>
      </c>
      <c r="AB42" s="27">
        <f t="shared" si="50"/>
        <v>0</v>
      </c>
      <c r="AC42" s="28">
        <f>IF((AC41+W42+X42)&gt;=$B$2*'SFV+BESS'!$I$9, $B$2*'SFV+BESS'!$I$9, (AC41+W42+X42))</f>
        <v>160.10483535356323</v>
      </c>
      <c r="AD42" s="110">
        <f t="shared" si="8"/>
        <v>0</v>
      </c>
      <c r="AI42" s="251"/>
      <c r="AJ42" s="41">
        <v>0.375</v>
      </c>
      <c r="AK42" s="52">
        <f t="shared" si="102"/>
        <v>81.411044901776492</v>
      </c>
      <c r="AL42" s="33">
        <f>Gen_Cons_Horario!B1484</f>
        <v>59.656000000000006</v>
      </c>
      <c r="AM42" s="34">
        <f t="shared" si="72"/>
        <v>21.755044901776486</v>
      </c>
      <c r="AN42" s="116">
        <f>IF(AND(AM42&gt;0,AM42*$B$4+AT41&lt;=$B$2*'SFV+BESS'!$I$9,AM42&lt;'SFV+BESS'!$I$7), AM42*$B$4, IF(AND(AM42&gt;0,AM42*$B$4+AT41&gt;$B$2*'SFV+BESS'!$I$9,AM42*$B$4&lt;'SFV+BESS'!$I$7),$B$2*'SFV+BESS'!$I$9-AT41,IF(AND(AM42&gt;0,AM42*$B$4+AT41&gt;$B$2*'SFV+BESS'!$I$9,AM42*$B$4&gt;'SFV+BESS'!$I$7,AT41&lt;$B$2*'SFV+BESS'!$I$9),$B$2*'SFV+BESS'!$I$9-AT41,IF(AND(AM42&gt;0,AM42*$B$4+AT41&lt;=$B$2*'SFV+BESS'!$I$9,AM42&gt;'SFV+BESS'!$I$7),'SFV+BESS'!$I$7,0))))</f>
        <v>11.126240851813691</v>
      </c>
      <c r="AO42" s="27">
        <f>IF(AND(AM42&lt;0,AT41+AM42/$B$5&gt;$H$2,-AM42/'Carga-Descarga Año'!$B$5&lt;'SFV+BESS'!$I$7),AM42/$B$5,IF(AND(AM42&lt;0,AT41+AM42/$B$5&gt;$H$2,-AM42/'Carga-Descarga Año'!$B$5&gt;'SFV+BESS'!$I$7),-'SFV+BESS'!$I$7,IF(AND(AM42&lt;0,AT41+AM42/$B$5&lt;$H$2),-MIN('SFV+BESS'!$I$7,AT41-$H$2),0)))</f>
        <v>0</v>
      </c>
      <c r="AP42" s="33"/>
      <c r="AQ42" s="33">
        <f t="shared" si="83"/>
        <v>59.656000000000006</v>
      </c>
      <c r="AR42" s="27">
        <f t="shared" si="11"/>
        <v>0</v>
      </c>
      <c r="AS42" s="27">
        <f t="shared" si="84"/>
        <v>0</v>
      </c>
      <c r="AT42" s="28">
        <f>IF((AT41+AN42+AO42)&gt;=$B$2*'SFV+BESS'!$I$9, $B$2*'SFV+BESS'!$I$9, (AT41+AN42+AO42))</f>
        <v>173.61249999999998</v>
      </c>
      <c r="AU42" s="110">
        <f t="shared" si="12"/>
        <v>10.043212426183127</v>
      </c>
      <c r="AZ42" s="251"/>
      <c r="BA42" s="41">
        <v>0.375</v>
      </c>
      <c r="BB42" s="33">
        <f t="shared" si="103"/>
        <v>71.326727478512353</v>
      </c>
      <c r="BC42" s="33">
        <f>Gen_Cons_Horario!B2228</f>
        <v>0</v>
      </c>
      <c r="BD42" s="34">
        <f t="shared" si="73"/>
        <v>71.326727478512353</v>
      </c>
      <c r="BE42" s="116">
        <f>IF(AND(BD42&gt;0,BD42*$B$4+BK41&lt;=$B$2*'SFV+BESS'!$I$9,BD42&lt;'SFV+BESS'!$I$7), BD42*$B$4, IF(AND(BD42&gt;0,BD42*$B$4+BK41&gt;$B$2*'SFV+BESS'!$I$9,BD42*$B$4&lt;'SFV+BESS'!$I$7),$B$2*'SFV+BESS'!$I$9-BK41,IF(AND(BD42&gt;0,BD42*$B$4+BK41&gt;$B$2*'SFV+BESS'!$I$9,BD42*$B$4&gt;'SFV+BESS'!$I$7,BK41&lt;$B$2*'SFV+BESS'!$I$9),$B$2*'SFV+BESS'!$I$9-BK41,IF(AND(BD42&gt;0,BD42*$B$4+BK41&lt;=$B$2*'SFV+BESS'!$I$9,BD42&gt;'SFV+BESS'!$I$7),'SFV+BESS'!$I$7,0))))</f>
        <v>0</v>
      </c>
      <c r="BF42" s="27">
        <f>IF(AND(BD42&lt;0,BK41+BD42/$B$5&gt;$H$2,-BD42/'Carga-Descarga Año'!$B$5&lt;'SFV+BESS'!$I$7),BD42/$B$5,IF(AND(BD42&lt;0,BK41+BD42/$B$5&gt;$H$2,-BD42/'Carga-Descarga Año'!$B$5&gt;'SFV+BESS'!$I$7),-'SFV+BESS'!$I$7,IF(AND(BD42&lt;0,BK41+BD42/$B$5&lt;$H$2),-MIN('SFV+BESS'!$I$7,BK41-$H$2),0)))</f>
        <v>0</v>
      </c>
      <c r="BG42" s="33"/>
      <c r="BH42" s="33">
        <f t="shared" si="85"/>
        <v>0</v>
      </c>
      <c r="BI42" s="27">
        <f t="shared" si="15"/>
        <v>0</v>
      </c>
      <c r="BJ42" s="27">
        <f t="shared" si="86"/>
        <v>0</v>
      </c>
      <c r="BK42" s="28">
        <f>IF((BK41+BE42+BF42)&gt;=$B$2*'SFV+BESS'!$I$9, $B$2*'SFV+BESS'!$I$9, (BK41+BE42+BF42))</f>
        <v>173.61249999999998</v>
      </c>
      <c r="BL42" s="110">
        <f t="shared" si="16"/>
        <v>71.326727478512353</v>
      </c>
      <c r="BQ42" s="251"/>
      <c r="BR42" s="41">
        <v>0.375</v>
      </c>
      <c r="BS42" s="33">
        <f t="shared" si="104"/>
        <v>45.284012249626699</v>
      </c>
      <c r="BT42" s="33">
        <f>Gen_Cons_Horario!B2948</f>
        <v>0</v>
      </c>
      <c r="BU42" s="34">
        <f t="shared" si="74"/>
        <v>45.284012249626699</v>
      </c>
      <c r="BV42" s="116">
        <f>IF(AND(BU42&gt;0,BU42*$B$4+CB41&lt;=$B$2*'SFV+BESS'!$I$9,BU42&lt;'SFV+BESS'!$I$7), BU42*$B$4, IF(AND(BU42&gt;0,BU42*$B$4+CB41&gt;$B$2*'SFV+BESS'!$I$9,BU42*$B$4&lt;'SFV+BESS'!$I$7),$B$2*'SFV+BESS'!$I$9-CB41,IF(AND(BU42&gt;0,BU42*$B$4+CB41&gt;$B$2*'SFV+BESS'!$I$9,BU42*$B$4&gt;'SFV+BESS'!$I$7,CB41&lt;$B$2*'SFV+BESS'!$I$9),$B$2*'SFV+BESS'!$I$9-CB41,IF(AND(BU42&gt;0,BU42*$B$4+CB41&lt;=$B$2*'SFV+BESS'!$I$9,BU42&gt;'SFV+BESS'!$I$7),'SFV+BESS'!$I$7,0))))</f>
        <v>0</v>
      </c>
      <c r="BW42" s="27">
        <f>IF(AND(BU42&lt;0,CB41+BU42/$B$5&gt;$H$2,-BU42/'Carga-Descarga Año'!$B$5&lt;'SFV+BESS'!$I$7),BU42/$B$5,IF(AND(BU42&lt;0,CB41+BU42/$B$5&gt;$H$2,-BU42/'Carga-Descarga Año'!$B$5&gt;'SFV+BESS'!$I$7),-'SFV+BESS'!$I$7,IF(AND(BU42&lt;0,CB41+BU42/$B$5&lt;$H$2),-MIN('SFV+BESS'!$I$7,CB41-$H$2),0)))</f>
        <v>0</v>
      </c>
      <c r="BX42" s="33"/>
      <c r="BY42" s="33">
        <f t="shared" si="87"/>
        <v>0</v>
      </c>
      <c r="BZ42" s="27">
        <f t="shared" si="18"/>
        <v>0</v>
      </c>
      <c r="CA42" s="27">
        <f t="shared" si="19"/>
        <v>0</v>
      </c>
      <c r="CB42" s="28">
        <f>IF((CB41+BV42+BW42)&gt;=$B$2*'SFV+BESS'!$I$9, $B$2*'SFV+BESS'!$I$9, (CB41+BV42+BW42))</f>
        <v>173.61249999999998</v>
      </c>
      <c r="CC42" s="110">
        <f t="shared" si="20"/>
        <v>45.284012249626699</v>
      </c>
      <c r="CH42" s="251"/>
      <c r="CI42" s="41">
        <v>0.375</v>
      </c>
      <c r="CJ42" s="33">
        <f t="shared" si="105"/>
        <v>28.883763720356487</v>
      </c>
      <c r="CK42" s="33">
        <f>Gen_Cons_Horario!B3692</f>
        <v>0</v>
      </c>
      <c r="CL42" s="34">
        <f t="shared" si="75"/>
        <v>28.883763720356487</v>
      </c>
      <c r="CM42" s="116">
        <f>IF(AND(CL42&gt;0,CL42*$B$4+CS41&lt;=$B$2*'SFV+BESS'!$I$9,CL42&lt;'SFV+BESS'!$I$7), CL42*$B$4, IF(AND(CL42&gt;0,CL42*$B$4+CS41&gt;$B$2*'SFV+BESS'!$I$9,CL42*$B$4&lt;'SFV+BESS'!$I$7),$B$2*'SFV+BESS'!$I$9-CS41,IF(AND(CL42&gt;0,CL42*$B$4+CS41&gt;$B$2*'SFV+BESS'!$I$9,CL42*$B$4&gt;'SFV+BESS'!$I$7,CS41&lt;$B$2*'SFV+BESS'!$I$9),$B$2*'SFV+BESS'!$I$9-CS41,IF(AND(CL42&gt;0,CL42*$B$4+CS41&lt;=$B$2*'SFV+BESS'!$I$9,CL42&gt;'SFV+BESS'!$I$7),'SFV+BESS'!$I$7,0))))</f>
        <v>0</v>
      </c>
      <c r="CN42" s="27">
        <f>IF(AND(CL42&lt;0,CS41+CL42/$B$5&gt;$H$2,-CL42/'Carga-Descarga Año'!$B$5&lt;'SFV+BESS'!$I$7),CL42/$B$5,IF(AND(CL42&lt;0,CS41+CL42/$B$5&gt;$H$2,-CL42/'Carga-Descarga Año'!$B$5&gt;'SFV+BESS'!$I$7),-'SFV+BESS'!$I$7,IF(AND(CL42&lt;0,CS41+CL42/$B$5&lt;$H$2),-MIN('SFV+BESS'!$I$7,CS41-$H$2),0)))</f>
        <v>0</v>
      </c>
      <c r="CO42" s="33"/>
      <c r="CP42" s="33">
        <f t="shared" si="88"/>
        <v>0</v>
      </c>
      <c r="CQ42" s="27">
        <f t="shared" si="23"/>
        <v>0</v>
      </c>
      <c r="CR42" s="27">
        <f t="shared" si="89"/>
        <v>0</v>
      </c>
      <c r="CS42" s="28">
        <f>IF((CS41+CM42+CN42)&gt;=$B$2*'SFV+BESS'!$I$9, $B$2*'SFV+BESS'!$I$9, (CS41+CM42+CN42))</f>
        <v>173.61249999999998</v>
      </c>
      <c r="CT42" s="110">
        <f t="shared" si="24"/>
        <v>28.883763720356487</v>
      </c>
      <c r="CY42" s="251"/>
      <c r="CZ42" s="41">
        <v>0.375</v>
      </c>
      <c r="DA42" s="33">
        <f t="shared" si="106"/>
        <v>35.322613829837657</v>
      </c>
      <c r="DB42" s="33">
        <f>Gen_Cons_Horario!B4412</f>
        <v>0</v>
      </c>
      <c r="DC42" s="34">
        <f t="shared" si="76"/>
        <v>35.322613829837657</v>
      </c>
      <c r="DD42" s="116">
        <f>IF(AND(DC42&gt;0,DC42*$B$4+DJ41&lt;=$B$2*'SFV+BESS'!$I$9,DC42&lt;'SFV+BESS'!$I$7), DC42*$B$4, IF(AND(DC42&gt;0,DC42*$B$4+DJ41&gt;$B$2*'SFV+BESS'!$I$9,DC42*$B$4&lt;'SFV+BESS'!$I$7),$B$2*'SFV+BESS'!$I$9-DJ41,IF(AND(DC42&gt;0,DC42*$B$4+DJ41&gt;$B$2*'SFV+BESS'!$I$9,DC42*$B$4&gt;'SFV+BESS'!$I$7,DJ41&lt;$B$2*'SFV+BESS'!$I$9),$B$2*'SFV+BESS'!$I$9-DJ41,IF(AND(DC42&gt;0,DC42*$B$4+DJ41&lt;=$B$2*'SFV+BESS'!$I$9,DC42&gt;'SFV+BESS'!$I$7),'SFV+BESS'!$I$7,0))))</f>
        <v>0</v>
      </c>
      <c r="DE42" s="27">
        <f>IF(AND(DC42&lt;0,DJ41+DC42/$B$5&gt;$H$2,-DC42/'Carga-Descarga Año'!$B$5&lt;'SFV+BESS'!$I$7),DC42/$B$5,IF(AND(DC42&lt;0,DJ41+DC42/$B$5&gt;$H$2,-DC42/'Carga-Descarga Año'!$B$5&gt;'SFV+BESS'!$I$7),-'SFV+BESS'!$I$7,IF(AND(DC42&lt;0,DJ41+DC42/$B$5&lt;$H$2),-MIN('SFV+BESS'!$I$7,DJ41-$H$2),0)))</f>
        <v>0</v>
      </c>
      <c r="DF42" s="33"/>
      <c r="DG42" s="33">
        <f t="shared" si="90"/>
        <v>0</v>
      </c>
      <c r="DH42" s="27">
        <f t="shared" si="27"/>
        <v>0</v>
      </c>
      <c r="DI42" s="27">
        <f t="shared" si="28"/>
        <v>0</v>
      </c>
      <c r="DJ42" s="28">
        <f>IF((DJ41+DD42+DE42)&gt;=$B$2*'SFV+BESS'!$I$9, $B$2*'SFV+BESS'!$I$9, (DJ41+DD42+DE42))</f>
        <v>173.61249999999998</v>
      </c>
      <c r="DK42" s="110">
        <f t="shared" si="29"/>
        <v>35.322613829837657</v>
      </c>
      <c r="DP42" s="251"/>
      <c r="DQ42" s="41">
        <v>0.375</v>
      </c>
      <c r="DR42" s="33">
        <f t="shared" si="107"/>
        <v>51.868223435829627</v>
      </c>
      <c r="DS42" s="33">
        <f>Gen_Cons_Horario!B5156</f>
        <v>0</v>
      </c>
      <c r="DT42" s="34">
        <f t="shared" si="77"/>
        <v>51.868223435829627</v>
      </c>
      <c r="DU42" s="116">
        <f>IF(AND(DT42&gt;0,DT42*$B$4+EA41&lt;=$B$2*'SFV+BESS'!$I$9,DT42&lt;'SFV+BESS'!$I$7), DT42*$B$4, IF(AND(DT42&gt;0,DT42*$B$4+EA41&gt;$B$2*'SFV+BESS'!$I$9,DT42*$B$4&lt;'SFV+BESS'!$I$7),$B$2*'SFV+BESS'!$I$9-EA41,IF(AND(DT42&gt;0,DT42*$B$4+EA41&gt;$B$2*'SFV+BESS'!$I$9,DT42*$B$4&gt;'SFV+BESS'!$I$7,EA41&lt;$B$2*'SFV+BESS'!$I$9),$B$2*'SFV+BESS'!$I$9-EA41,IF(AND(DT42&gt;0,DT42*$B$4+EA41&lt;=$B$2*'SFV+BESS'!$I$9,DT42&gt;'SFV+BESS'!$I$7),'SFV+BESS'!$I$7,0))))</f>
        <v>0</v>
      </c>
      <c r="DV42" s="27">
        <f>IF(AND(DT42&lt;0,EA41+DT42/$B$5&gt;$H$2,-DT42/'Carga-Descarga Año'!$B$5&lt;'SFV+BESS'!$I$7),DT42/$B$5,IF(AND(DT42&lt;0,EA41+DT42/$B$5&gt;$H$2,-DT42/'Carga-Descarga Año'!$B$5&gt;'SFV+BESS'!$I$7),-'SFV+BESS'!$I$7,IF(AND(DT42&lt;0,EA41+DT42/$B$5&lt;$H$2),-MIN('SFV+BESS'!$I$7,EA41-$H$2),0)))</f>
        <v>0</v>
      </c>
      <c r="DW42" s="33"/>
      <c r="DX42" s="33">
        <f t="shared" si="91"/>
        <v>0</v>
      </c>
      <c r="DY42" s="27">
        <f t="shared" si="32"/>
        <v>0</v>
      </c>
      <c r="DZ42" s="27">
        <f t="shared" si="92"/>
        <v>0</v>
      </c>
      <c r="EA42" s="28">
        <f>IF((EA41+DU42+DV42)&gt;=$B$2*'SFV+BESS'!$I$9, $B$2*'SFV+BESS'!$I$9, (EA41+DU42+DV42))</f>
        <v>173.61249999999998</v>
      </c>
      <c r="EB42" s="110">
        <f t="shared" si="33"/>
        <v>51.868223435829627</v>
      </c>
      <c r="EG42" s="251"/>
      <c r="EH42" s="41">
        <v>0.375</v>
      </c>
      <c r="EI42" s="33">
        <f t="shared" si="108"/>
        <v>72.15510433493921</v>
      </c>
      <c r="EJ42" s="33">
        <f>Gen_Cons_Horario!B5900</f>
        <v>0</v>
      </c>
      <c r="EK42" s="34">
        <f t="shared" si="78"/>
        <v>72.15510433493921</v>
      </c>
      <c r="EL42" s="116">
        <f>IF(AND(EK42&gt;0,EK42*$B$4+ER41&lt;=$B$2*'SFV+BESS'!$I$9,EK42&lt;'SFV+BESS'!$I$7), EK42*$B$4, IF(AND(EK42&gt;0,EK42*$B$4+ER41&gt;$B$2*'SFV+BESS'!$I$9,EK42*$B$4&lt;'SFV+BESS'!$I$7),$B$2*'SFV+BESS'!$I$9-ER41,IF(AND(EK42&gt;0,EK42*$B$4+ER41&gt;$B$2*'SFV+BESS'!$I$9,EK42*$B$4&gt;'SFV+BESS'!$I$7,ER41&lt;$B$2*'SFV+BESS'!$I$9),$B$2*'SFV+BESS'!$I$9-ER41,IF(AND(EK42&gt;0,EK42*$B$4+ER41&lt;=$B$2*'SFV+BESS'!$I$9,EK42&gt;'SFV+BESS'!$I$7),'SFV+BESS'!$I$7,0))))</f>
        <v>0</v>
      </c>
      <c r="EM42" s="27">
        <f>IF(AND(EK42&lt;0,ER41+EK42/$B$5&gt;$H$2,-EK42/'Carga-Descarga Año'!$B$5&lt;'SFV+BESS'!$I$7),EK42/$B$5,IF(AND(EK42&lt;0,ER41+EK42/$B$5&gt;$H$2,-EK42/'Carga-Descarga Año'!$B$5&gt;'SFV+BESS'!$I$7),-'SFV+BESS'!$I$7,IF(AND(EK42&lt;0,ER41+EK42/$B$5&lt;$H$2),-MIN('SFV+BESS'!$I$7,ER41-$H$2),0)))</f>
        <v>0</v>
      </c>
      <c r="EN42" s="33"/>
      <c r="EO42" s="33">
        <f t="shared" si="93"/>
        <v>0</v>
      </c>
      <c r="EP42" s="27">
        <f t="shared" si="36"/>
        <v>0</v>
      </c>
      <c r="EQ42" s="27">
        <f t="shared" si="94"/>
        <v>0</v>
      </c>
      <c r="ER42" s="28">
        <f>IF((ER41+EL42+EM42)&gt;=$B$2*'SFV+BESS'!$I$9, $B$2*'SFV+BESS'!$I$9, (ER41+EL42+EM42))</f>
        <v>173.61249999999998</v>
      </c>
      <c r="ES42" s="110">
        <f t="shared" si="37"/>
        <v>72.15510433493921</v>
      </c>
      <c r="EX42" s="251"/>
      <c r="EY42" s="41">
        <v>0.375</v>
      </c>
      <c r="EZ42" s="33">
        <f t="shared" si="109"/>
        <v>83.787881880507953</v>
      </c>
      <c r="FA42" s="33">
        <f>Gen_Cons_Horario!B6620</f>
        <v>0</v>
      </c>
      <c r="FB42" s="34">
        <f t="shared" si="79"/>
        <v>83.787881880507953</v>
      </c>
      <c r="FC42" s="116">
        <f>IF(AND(FB42&gt;0,FB42*$B$4+FI41&lt;=$B$2*'SFV+BESS'!$I$9,FB42&lt;'SFV+BESS'!$I$7), FB42*$B$4, IF(AND(FB42&gt;0,FB42*$B$4+FI41&gt;$B$2*'SFV+BESS'!$I$9,FB42*$B$4&lt;'SFV+BESS'!$I$7),$B$2*'SFV+BESS'!$I$9-FI41,IF(AND(FB42&gt;0,FB42*$B$4+FI41&gt;$B$2*'SFV+BESS'!$I$9,FB42*$B$4&gt;'SFV+BESS'!$I$7,FI41&lt;$B$2*'SFV+BESS'!$I$9),$B$2*'SFV+BESS'!$I$9-FI41,IF(AND(FB42&gt;0,FB42*$B$4+FI41&lt;=$B$2*'SFV+BESS'!$I$9,FB42&gt;'SFV+BESS'!$I$7),'SFV+BESS'!$I$7,0))))</f>
        <v>0</v>
      </c>
      <c r="FD42" s="27">
        <f>IF(AND(FB42&lt;0,FI41+FB42/$B$5&gt;$H$2,-FB42/'Carga-Descarga Año'!$B$5&lt;'SFV+BESS'!$I$7),FB42/$B$5,IF(AND(FB42&lt;0,FI41+FB42/$B$5&gt;$H$2,-FB42/'Carga-Descarga Año'!$B$5&gt;'SFV+BESS'!$I$7),-'SFV+BESS'!$I$7,IF(AND(FB42&lt;0,FI41+FB42/$B$5&lt;$H$2),-MIN('SFV+BESS'!$I$7,FI41-$H$2),0)))</f>
        <v>0</v>
      </c>
      <c r="FE42" s="33"/>
      <c r="FF42" s="33">
        <f t="shared" si="95"/>
        <v>0</v>
      </c>
      <c r="FG42" s="27">
        <f t="shared" si="40"/>
        <v>0</v>
      </c>
      <c r="FH42" s="27">
        <f t="shared" si="96"/>
        <v>0</v>
      </c>
      <c r="FI42" s="28">
        <f>IF((FI41+FC42+FD42)&gt;=$B$2*'SFV+BESS'!$I$9, $B$2*'SFV+BESS'!$I$9, (FI41+FC42+FD42))</f>
        <v>173.61249999999998</v>
      </c>
      <c r="FJ42" s="110">
        <f t="shared" si="41"/>
        <v>83.787881880507953</v>
      </c>
      <c r="FO42" s="251"/>
      <c r="FP42" s="41">
        <v>0.375</v>
      </c>
      <c r="FQ42" s="33">
        <f t="shared" si="110"/>
        <v>88.522249840285639</v>
      </c>
      <c r="FR42" s="33">
        <f>Gen_Cons_Horario!B7364</f>
        <v>52.198999999999998</v>
      </c>
      <c r="FS42" s="34">
        <f t="shared" si="80"/>
        <v>36.323249840285641</v>
      </c>
      <c r="FT42" s="116">
        <f>IF(AND(FS42&gt;0,FS42*$B$4+FZ41&lt;=$B$2*'SFV+BESS'!$I$9,FS42&lt;'SFV+BESS'!$I$7), FS42*$B$4, IF(AND(FS42&gt;0,FS42*$B$4+FZ41&gt;$B$2*'SFV+BESS'!$I$9,FS42*$B$4&lt;'SFV+BESS'!$I$7),$B$2*'SFV+BESS'!$I$9-FZ41,IF(AND(FS42&gt;0,FS42*$B$4+FZ41&gt;$B$2*'SFV+BESS'!$I$9,FS42*$B$4&gt;'SFV+BESS'!$I$7,FZ41&lt;$B$2*'SFV+BESS'!$I$9),$B$2*'SFV+BESS'!$I$9-FZ41,IF(AND(FS42&gt;0,FS42*$B$4+FZ41&lt;=$B$2*'SFV+BESS'!$I$9,FS42&gt;'SFV+BESS'!$I$7),'SFV+BESS'!$I$7,0))))</f>
        <v>0</v>
      </c>
      <c r="FU42" s="27">
        <f>IF(AND(FS42&lt;0,FZ41+FS42/$B$5&gt;$H$2,-FS42/'Carga-Descarga Año'!$B$5&lt;'SFV+BESS'!$I$7),FS42/$B$5,IF(AND(FS42&lt;0,FZ41+FS42/$B$5&gt;$H$2,-FS42/'Carga-Descarga Año'!$B$5&gt;'SFV+BESS'!$I$7),-'SFV+BESS'!$I$7,IF(AND(FS42&lt;0,FZ41+FS42/$B$5&lt;$H$2),-MIN('SFV+BESS'!$I$7,FZ41-$H$2),0)))</f>
        <v>0</v>
      </c>
      <c r="FV42" s="33"/>
      <c r="FW42" s="33">
        <f t="shared" si="97"/>
        <v>52.198999999999998</v>
      </c>
      <c r="FX42" s="27">
        <f t="shared" si="44"/>
        <v>0</v>
      </c>
      <c r="FY42" s="27">
        <f t="shared" si="98"/>
        <v>0</v>
      </c>
      <c r="FZ42" s="28">
        <f>IF((FZ41+FT42+FU42)&gt;=$B$2*'SFV+BESS'!$I$9, $B$2*'SFV+BESS'!$I$9, (FZ41+FT42+FU42))</f>
        <v>173.61249999999998</v>
      </c>
      <c r="GA42" s="110">
        <f t="shared" si="45"/>
        <v>36.323249840285641</v>
      </c>
      <c r="GF42" s="251"/>
      <c r="GG42" s="41">
        <v>0.375</v>
      </c>
      <c r="GH42" s="33">
        <f t="shared" si="111"/>
        <v>85.975736621117875</v>
      </c>
      <c r="GI42" s="33">
        <f>Gen_Cons_Horario!B8084</f>
        <v>104.398</v>
      </c>
      <c r="GJ42" s="34">
        <f t="shared" si="81"/>
        <v>-18.422263378882121</v>
      </c>
      <c r="GK42" s="116">
        <f>IF(AND(GJ42&gt;0,GJ42*$B$4+GQ41&lt;=$B$2*'SFV+BESS'!$I$9,GJ42&lt;'SFV+BESS'!$I$7), GJ42*$B$4, IF(AND(GJ42&gt;0,GJ42*$B$4+GQ41&gt;$B$2*'SFV+BESS'!$I$9,GJ42*$B$4&lt;'SFV+BESS'!$I$7),$B$2*'SFV+BESS'!$I$9-GQ41,IF(AND(GJ42&gt;0,GJ42*$B$4+GQ41&gt;$B$2*'SFV+BESS'!$I$9,GJ42*$B$4&gt;'SFV+BESS'!$I$7,GQ41&lt;$B$2*'SFV+BESS'!$I$9),$B$2*'SFV+BESS'!$I$9-GQ41,IF(AND(GJ42&gt;0,GJ42*$B$4+GQ41&lt;=$B$2*'SFV+BESS'!$I$9,GJ42&gt;'SFV+BESS'!$I$7),'SFV+BESS'!$I$7,0))))</f>
        <v>0</v>
      </c>
      <c r="GL42" s="27">
        <f>IF(AND(GJ42&lt;0,GQ41+GJ42/$B$5&gt;$H$2,-GJ42/'Carga-Descarga Año'!$B$5&lt;'SFV+BESS'!$I$7),GJ42/$B$5,IF(AND(GJ42&lt;0,GQ41+GJ42/$B$5&gt;$H$2,-GJ42/'Carga-Descarga Año'!$B$5&gt;'SFV+BESS'!$I$7),-'SFV+BESS'!$I$7,IF(AND(GJ42&lt;0,GQ41+GJ42/$B$5&lt;$H$2),-MIN('SFV+BESS'!$I$7,GQ41-$H$2),0)))</f>
        <v>-19.39185618829697</v>
      </c>
      <c r="GM42" s="33"/>
      <c r="GN42" s="33">
        <f t="shared" si="99"/>
        <v>85.975736621117875</v>
      </c>
      <c r="GO42" s="27">
        <f t="shared" si="48"/>
        <v>18.422263378882121</v>
      </c>
      <c r="GP42" s="27">
        <f t="shared" si="100"/>
        <v>0</v>
      </c>
      <c r="GQ42" s="28">
        <f>IF((GQ41+GK42+GL42)&gt;=$B$2*'SFV+BESS'!$I$9, $B$2*'SFV+BESS'!$I$9, (GQ41+GK42+GL42))</f>
        <v>118.92165474757499</v>
      </c>
      <c r="GR42" s="110">
        <f t="shared" si="49"/>
        <v>0</v>
      </c>
    </row>
    <row r="43" spans="1:200">
      <c r="A43" s="249"/>
      <c r="B43" s="41">
        <v>0.41666666666666702</v>
      </c>
      <c r="C43" s="38">
        <f t="shared" si="82"/>
        <v>102.56597254203621</v>
      </c>
      <c r="D43" s="2">
        <f>Gen_Cons_Horario!B69</f>
        <v>119.312</v>
      </c>
      <c r="E43" s="30">
        <f t="shared" si="0"/>
        <v>-16.746027457963791</v>
      </c>
      <c r="F43" s="116">
        <f>IF(AND(E43&gt;0,E43*$B$4+L42&lt;=$B$2*'SFV+BESS'!$I$9,E43&lt;'SFV+BESS'!$I$7), E43*$B$4, IF(AND(E43&gt;0,E43*$B$4+L42&gt;$B$2*'SFV+BESS'!$I$9,E43*$B$4&lt;'SFV+BESS'!$I$7),$B$2*'SFV+BESS'!$I$9-L42,IF(AND(E43&gt;0,E43*$B$4+L42&gt;$B$2*'SFV+BESS'!$I$9,E43*$B$4&gt;'SFV+BESS'!$I$7,L42&lt;$B$2*'SFV+BESS'!$I$9),$B$2*'SFV+BESS'!$I$9-L42,IF(AND(E43&gt;0,E43*$B$4+L42&lt;=$B$2*'SFV+BESS'!$I$9,E43&gt;'SFV+BESS'!$I$7),'SFV+BESS'!$I$7,0))))</f>
        <v>0</v>
      </c>
      <c r="G43" s="27">
        <f>IF(AND(E43&lt;0,L42+E43/$B$5&gt;$H$2,-E43/'Carga-Descarga Año'!$B$5&lt;'SFV+BESS'!$I$7),E43/$B$5,IF(AND(E43&lt;0,L42+E43/$B$5&gt;$H$2,-E43/'Carga-Descarga Año'!$B$5&gt;'SFV+BESS'!$I$7),-'SFV+BESS'!$I$7,IF(AND(E43&lt;0,L42+E43/$B$5&lt;$H$2),-MIN('SFV+BESS'!$I$7,L42-$H$2),0)))</f>
        <v>-17.627397324172414</v>
      </c>
      <c r="H43" s="38"/>
      <c r="I43" s="38">
        <f t="shared" si="1"/>
        <v>102.56597254203621</v>
      </c>
      <c r="J43" s="27">
        <f t="shared" si="3"/>
        <v>16.746027457963791</v>
      </c>
      <c r="K43" s="27">
        <f t="shared" si="2"/>
        <v>0</v>
      </c>
      <c r="L43" s="28">
        <f>IF((L42+F43+G43)&gt;=$B$2*'SFV+BESS'!$I$9, $B$2*'SFV+BESS'!$I$9, (L42+F43+G43))</f>
        <v>57.233816955566517</v>
      </c>
      <c r="M43" s="110">
        <f t="shared" si="4"/>
        <v>0</v>
      </c>
      <c r="R43" s="251"/>
      <c r="S43" s="41">
        <v>0.41666666666666702</v>
      </c>
      <c r="T43" s="2">
        <f t="shared" si="101"/>
        <v>99.976027218608863</v>
      </c>
      <c r="U43" s="2">
        <f>Gen_Cons_Horario!B813</f>
        <v>78.298500000000004</v>
      </c>
      <c r="V43" s="34">
        <f t="shared" si="71"/>
        <v>21.677527218608859</v>
      </c>
      <c r="W43" s="116">
        <f>IF(AND(V43&gt;0,V43*$B$4+AC42&lt;=$B$2*'SFV+BESS'!$I$9,V43&lt;'SFV+BESS'!$I$7), V43*$B$4, IF(AND(V43&gt;0,V43*$B$4+AC42&gt;$B$2*'SFV+BESS'!$I$9,V43*$B$4&lt;'SFV+BESS'!$I$7),$B$2*'SFV+BESS'!$I$9-AC42,IF(AND(V43&gt;0,V43*$B$4+AC42&gt;$B$2*'SFV+BESS'!$I$9,V43*$B$4&gt;'SFV+BESS'!$I$7,AC42&lt;$B$2*'SFV+BESS'!$I$9),$B$2*'SFV+BESS'!$I$9-AC42,IF(AND(V43&gt;0,V43*$B$4+AC42&lt;=$B$2*'SFV+BESS'!$I$9,V43&gt;'SFV+BESS'!$I$7),'SFV+BESS'!$I$7,0))))</f>
        <v>13.507664646436751</v>
      </c>
      <c r="X43" s="27">
        <f>IF(AND(V43&lt;0,AC42+V43/$B$5&gt;$H$2,-V43/'Carga-Descarga Año'!$B$5&lt;'SFV+BESS'!$I$7),V43/$B$5,IF(AND(V43&lt;0,AC42+V43/$B$5&gt;$H$2,-V43/'Carga-Descarga Año'!$B$5&gt;'SFV+BESS'!$I$7),-'SFV+BESS'!$I$7,IF(AND(V43&lt;0,AC42+V43/$B$5&lt;$H$2),-MIN('SFV+BESS'!$I$7,AC42-$H$2),0)))</f>
        <v>0</v>
      </c>
      <c r="Y43" s="33"/>
      <c r="Z43" s="33">
        <f t="shared" si="60"/>
        <v>78.298500000000004</v>
      </c>
      <c r="AA43" s="27">
        <f t="shared" si="7"/>
        <v>0</v>
      </c>
      <c r="AB43" s="27">
        <f t="shared" si="50"/>
        <v>0</v>
      </c>
      <c r="AC43" s="28">
        <f>IF((AC42+W43+X43)&gt;=$B$2*'SFV+BESS'!$I$9, $B$2*'SFV+BESS'!$I$9, (AC42+W43+X43))</f>
        <v>173.61249999999998</v>
      </c>
      <c r="AD43" s="110">
        <f t="shared" si="8"/>
        <v>7.4589328539385935</v>
      </c>
      <c r="AI43" s="251"/>
      <c r="AJ43" s="41">
        <v>0.41666666666666702</v>
      </c>
      <c r="AK43" s="52">
        <f t="shared" si="102"/>
        <v>98.343173988490506</v>
      </c>
      <c r="AL43" s="33">
        <f>Gen_Cons_Horario!B1485</f>
        <v>59.656000000000006</v>
      </c>
      <c r="AM43" s="34">
        <f t="shared" si="72"/>
        <v>38.6871739884905</v>
      </c>
      <c r="AN43" s="116">
        <f>IF(AND(AM43&gt;0,AM43*$B$4+AT42&lt;=$B$2*'SFV+BESS'!$I$9,AM43&lt;'SFV+BESS'!$I$7), AM43*$B$4, IF(AND(AM43&gt;0,AM43*$B$4+AT42&gt;$B$2*'SFV+BESS'!$I$9,AM43*$B$4&lt;'SFV+BESS'!$I$7),$B$2*'SFV+BESS'!$I$9-AT42,IF(AND(AM43&gt;0,AM43*$B$4+AT42&gt;$B$2*'SFV+BESS'!$I$9,AM43*$B$4&gt;'SFV+BESS'!$I$7,AT42&lt;$B$2*'SFV+BESS'!$I$9),$B$2*'SFV+BESS'!$I$9-AT42,IF(AND(AM43&gt;0,AM43*$B$4+AT42&lt;=$B$2*'SFV+BESS'!$I$9,AM43&gt;'SFV+BESS'!$I$7),'SFV+BESS'!$I$7,0))))</f>
        <v>0</v>
      </c>
      <c r="AO43" s="27">
        <f>IF(AND(AM43&lt;0,AT42+AM43/$B$5&gt;$H$2,-AM43/'Carga-Descarga Año'!$B$5&lt;'SFV+BESS'!$I$7),AM43/$B$5,IF(AND(AM43&lt;0,AT42+AM43/$B$5&gt;$H$2,-AM43/'Carga-Descarga Año'!$B$5&gt;'SFV+BESS'!$I$7),-'SFV+BESS'!$I$7,IF(AND(AM43&lt;0,AT42+AM43/$B$5&lt;$H$2),-MIN('SFV+BESS'!$I$7,AT42-$H$2),0)))</f>
        <v>0</v>
      </c>
      <c r="AP43" s="33"/>
      <c r="AQ43" s="33">
        <f t="shared" si="83"/>
        <v>59.656000000000006</v>
      </c>
      <c r="AR43" s="27">
        <f t="shared" si="11"/>
        <v>0</v>
      </c>
      <c r="AS43" s="27">
        <f t="shared" si="84"/>
        <v>0</v>
      </c>
      <c r="AT43" s="28">
        <f>IF((AT42+AN43+AO43)&gt;=$B$2*'SFV+BESS'!$I$9, $B$2*'SFV+BESS'!$I$9, (AT42+AN43+AO43))</f>
        <v>173.61249999999998</v>
      </c>
      <c r="AU43" s="110">
        <f t="shared" si="12"/>
        <v>38.6871739884905</v>
      </c>
      <c r="AZ43" s="251"/>
      <c r="BA43" s="41">
        <v>0.41666666666666702</v>
      </c>
      <c r="BB43" s="33">
        <f t="shared" si="103"/>
        <v>89.500386808653857</v>
      </c>
      <c r="BC43" s="33">
        <f>Gen_Cons_Horario!B2229</f>
        <v>0</v>
      </c>
      <c r="BD43" s="34">
        <f t="shared" si="73"/>
        <v>89.500386808653857</v>
      </c>
      <c r="BE43" s="116">
        <f>IF(AND(BD43&gt;0,BD43*$B$4+BK42&lt;=$B$2*'SFV+BESS'!$I$9,BD43&lt;'SFV+BESS'!$I$7), BD43*$B$4, IF(AND(BD43&gt;0,BD43*$B$4+BK42&gt;$B$2*'SFV+BESS'!$I$9,BD43*$B$4&lt;'SFV+BESS'!$I$7),$B$2*'SFV+BESS'!$I$9-BK42,IF(AND(BD43&gt;0,BD43*$B$4+BK42&gt;$B$2*'SFV+BESS'!$I$9,BD43*$B$4&gt;'SFV+BESS'!$I$7,BK42&lt;$B$2*'SFV+BESS'!$I$9),$B$2*'SFV+BESS'!$I$9-BK42,IF(AND(BD43&gt;0,BD43*$B$4+BK42&lt;=$B$2*'SFV+BESS'!$I$9,BD43&gt;'SFV+BESS'!$I$7),'SFV+BESS'!$I$7,0))))</f>
        <v>0</v>
      </c>
      <c r="BF43" s="27">
        <f>IF(AND(BD43&lt;0,BK42+BD43/$B$5&gt;$H$2,-BD43/'Carga-Descarga Año'!$B$5&lt;'SFV+BESS'!$I$7),BD43/$B$5,IF(AND(BD43&lt;0,BK42+BD43/$B$5&gt;$H$2,-BD43/'Carga-Descarga Año'!$B$5&gt;'SFV+BESS'!$I$7),-'SFV+BESS'!$I$7,IF(AND(BD43&lt;0,BK42+BD43/$B$5&lt;$H$2),-MIN('SFV+BESS'!$I$7,BK42-$H$2),0)))</f>
        <v>0</v>
      </c>
      <c r="BG43" s="33"/>
      <c r="BH43" s="33">
        <f t="shared" si="85"/>
        <v>0</v>
      </c>
      <c r="BI43" s="27">
        <f t="shared" si="15"/>
        <v>0</v>
      </c>
      <c r="BJ43" s="27">
        <f t="shared" si="86"/>
        <v>0</v>
      </c>
      <c r="BK43" s="28">
        <f>IF((BK42+BE43+BF43)&gt;=$B$2*'SFV+BESS'!$I$9, $B$2*'SFV+BESS'!$I$9, (BK42+BE43+BF43))</f>
        <v>173.61249999999998</v>
      </c>
      <c r="BL43" s="110">
        <f t="shared" si="16"/>
        <v>89.500386808653857</v>
      </c>
      <c r="BQ43" s="251"/>
      <c r="BR43" s="41">
        <v>0.41666666666666702</v>
      </c>
      <c r="BS43" s="33">
        <f t="shared" si="104"/>
        <v>68.489252357644361</v>
      </c>
      <c r="BT43" s="33">
        <f>Gen_Cons_Horario!B2949</f>
        <v>0</v>
      </c>
      <c r="BU43" s="34">
        <f t="shared" si="74"/>
        <v>68.489252357644361</v>
      </c>
      <c r="BV43" s="116">
        <f>IF(AND(BU43&gt;0,BU43*$B$4+CB42&lt;=$B$2*'SFV+BESS'!$I$9,BU43&lt;'SFV+BESS'!$I$7), BU43*$B$4, IF(AND(BU43&gt;0,BU43*$B$4+CB42&gt;$B$2*'SFV+BESS'!$I$9,BU43*$B$4&lt;'SFV+BESS'!$I$7),$B$2*'SFV+BESS'!$I$9-CB42,IF(AND(BU43&gt;0,BU43*$B$4+CB42&gt;$B$2*'SFV+BESS'!$I$9,BU43*$B$4&gt;'SFV+BESS'!$I$7,CB42&lt;$B$2*'SFV+BESS'!$I$9),$B$2*'SFV+BESS'!$I$9-CB42,IF(AND(BU43&gt;0,BU43*$B$4+CB42&lt;=$B$2*'SFV+BESS'!$I$9,BU43&gt;'SFV+BESS'!$I$7),'SFV+BESS'!$I$7,0))))</f>
        <v>0</v>
      </c>
      <c r="BW43" s="27">
        <f>IF(AND(BU43&lt;0,CB42+BU43/$B$5&gt;$H$2,-BU43/'Carga-Descarga Año'!$B$5&lt;'SFV+BESS'!$I$7),BU43/$B$5,IF(AND(BU43&lt;0,CB42+BU43/$B$5&gt;$H$2,-BU43/'Carga-Descarga Año'!$B$5&gt;'SFV+BESS'!$I$7),-'SFV+BESS'!$I$7,IF(AND(BU43&lt;0,CB42+BU43/$B$5&lt;$H$2),-MIN('SFV+BESS'!$I$7,CB42-$H$2),0)))</f>
        <v>0</v>
      </c>
      <c r="BX43" s="33"/>
      <c r="BY43" s="33">
        <f t="shared" si="87"/>
        <v>0</v>
      </c>
      <c r="BZ43" s="27">
        <f t="shared" si="18"/>
        <v>0</v>
      </c>
      <c r="CA43" s="27">
        <f t="shared" si="19"/>
        <v>0</v>
      </c>
      <c r="CB43" s="28">
        <f>IF((CB42+BV43+BW43)&gt;=$B$2*'SFV+BESS'!$I$9, $B$2*'SFV+BESS'!$I$9, (CB42+BV43+BW43))</f>
        <v>173.61249999999998</v>
      </c>
      <c r="CC43" s="110">
        <f t="shared" si="20"/>
        <v>68.489252357644361</v>
      </c>
      <c r="CH43" s="251"/>
      <c r="CI43" s="41">
        <v>0.41666666666666702</v>
      </c>
      <c r="CJ43" s="33">
        <f t="shared" si="105"/>
        <v>60.041839544678055</v>
      </c>
      <c r="CK43" s="33">
        <f>Gen_Cons_Horario!B3693</f>
        <v>0</v>
      </c>
      <c r="CL43" s="34">
        <f t="shared" si="75"/>
        <v>60.041839544678055</v>
      </c>
      <c r="CM43" s="116">
        <f>IF(AND(CL43&gt;0,CL43*$B$4+CS42&lt;=$B$2*'SFV+BESS'!$I$9,CL43&lt;'SFV+BESS'!$I$7), CL43*$B$4, IF(AND(CL43&gt;0,CL43*$B$4+CS42&gt;$B$2*'SFV+BESS'!$I$9,CL43*$B$4&lt;'SFV+BESS'!$I$7),$B$2*'SFV+BESS'!$I$9-CS42,IF(AND(CL43&gt;0,CL43*$B$4+CS42&gt;$B$2*'SFV+BESS'!$I$9,CL43*$B$4&gt;'SFV+BESS'!$I$7,CS42&lt;$B$2*'SFV+BESS'!$I$9),$B$2*'SFV+BESS'!$I$9-CS42,IF(AND(CL43&gt;0,CL43*$B$4+CS42&lt;=$B$2*'SFV+BESS'!$I$9,CL43&gt;'SFV+BESS'!$I$7),'SFV+BESS'!$I$7,0))))</f>
        <v>0</v>
      </c>
      <c r="CN43" s="27">
        <f>IF(AND(CL43&lt;0,CS42+CL43/$B$5&gt;$H$2,-CL43/'Carga-Descarga Año'!$B$5&lt;'SFV+BESS'!$I$7),CL43/$B$5,IF(AND(CL43&lt;0,CS42+CL43/$B$5&gt;$H$2,-CL43/'Carga-Descarga Año'!$B$5&gt;'SFV+BESS'!$I$7),-'SFV+BESS'!$I$7,IF(AND(CL43&lt;0,CS42+CL43/$B$5&lt;$H$2),-MIN('SFV+BESS'!$I$7,CS42-$H$2),0)))</f>
        <v>0</v>
      </c>
      <c r="CO43" s="33"/>
      <c r="CP43" s="33">
        <f t="shared" si="88"/>
        <v>0</v>
      </c>
      <c r="CQ43" s="27">
        <f t="shared" si="23"/>
        <v>0</v>
      </c>
      <c r="CR43" s="27">
        <f t="shared" si="89"/>
        <v>0</v>
      </c>
      <c r="CS43" s="28">
        <f>IF((CS42+CM43+CN43)&gt;=$B$2*'SFV+BESS'!$I$9, $B$2*'SFV+BESS'!$I$9, (CS42+CM43+CN43))</f>
        <v>173.61249999999998</v>
      </c>
      <c r="CT43" s="110">
        <f t="shared" si="24"/>
        <v>60.041839544678055</v>
      </c>
      <c r="CY43" s="251"/>
      <c r="CZ43" s="41">
        <v>0.41666666666666702</v>
      </c>
      <c r="DA43" s="33">
        <f t="shared" si="106"/>
        <v>68.060646159931082</v>
      </c>
      <c r="DB43" s="33">
        <f>Gen_Cons_Horario!B4413</f>
        <v>0</v>
      </c>
      <c r="DC43" s="34">
        <f t="shared" si="76"/>
        <v>68.060646159931082</v>
      </c>
      <c r="DD43" s="116">
        <f>IF(AND(DC43&gt;0,DC43*$B$4+DJ42&lt;=$B$2*'SFV+BESS'!$I$9,DC43&lt;'SFV+BESS'!$I$7), DC43*$B$4, IF(AND(DC43&gt;0,DC43*$B$4+DJ42&gt;$B$2*'SFV+BESS'!$I$9,DC43*$B$4&lt;'SFV+BESS'!$I$7),$B$2*'SFV+BESS'!$I$9-DJ42,IF(AND(DC43&gt;0,DC43*$B$4+DJ42&gt;$B$2*'SFV+BESS'!$I$9,DC43*$B$4&gt;'SFV+BESS'!$I$7,DJ42&lt;$B$2*'SFV+BESS'!$I$9),$B$2*'SFV+BESS'!$I$9-DJ42,IF(AND(DC43&gt;0,DC43*$B$4+DJ42&lt;=$B$2*'SFV+BESS'!$I$9,DC43&gt;'SFV+BESS'!$I$7),'SFV+BESS'!$I$7,0))))</f>
        <v>0</v>
      </c>
      <c r="DE43" s="27">
        <f>IF(AND(DC43&lt;0,DJ42+DC43/$B$5&gt;$H$2,-DC43/'Carga-Descarga Año'!$B$5&lt;'SFV+BESS'!$I$7),DC43/$B$5,IF(AND(DC43&lt;0,DJ42+DC43/$B$5&gt;$H$2,-DC43/'Carga-Descarga Año'!$B$5&gt;'SFV+BESS'!$I$7),-'SFV+BESS'!$I$7,IF(AND(DC43&lt;0,DJ42+DC43/$B$5&lt;$H$2),-MIN('SFV+BESS'!$I$7,DJ42-$H$2),0)))</f>
        <v>0</v>
      </c>
      <c r="DF43" s="33"/>
      <c r="DG43" s="33">
        <f t="shared" si="90"/>
        <v>0</v>
      </c>
      <c r="DH43" s="27">
        <f t="shared" si="27"/>
        <v>0</v>
      </c>
      <c r="DI43" s="27">
        <f t="shared" si="28"/>
        <v>0</v>
      </c>
      <c r="DJ43" s="28">
        <f>IF((DJ42+DD43+DE43)&gt;=$B$2*'SFV+BESS'!$I$9, $B$2*'SFV+BESS'!$I$9, (DJ42+DD43+DE43))</f>
        <v>173.61249999999998</v>
      </c>
      <c r="DK43" s="110">
        <f t="shared" si="29"/>
        <v>68.060646159931082</v>
      </c>
      <c r="DP43" s="251"/>
      <c r="DQ43" s="41">
        <v>0.41666666666666702</v>
      </c>
      <c r="DR43" s="33">
        <f t="shared" si="107"/>
        <v>72.573683597713242</v>
      </c>
      <c r="DS43" s="33">
        <f>Gen_Cons_Horario!B5157</f>
        <v>0</v>
      </c>
      <c r="DT43" s="34">
        <f t="shared" si="77"/>
        <v>72.573683597713242</v>
      </c>
      <c r="DU43" s="116">
        <f>IF(AND(DT43&gt;0,DT43*$B$4+EA42&lt;=$B$2*'SFV+BESS'!$I$9,DT43&lt;'SFV+BESS'!$I$7), DT43*$B$4, IF(AND(DT43&gt;0,DT43*$B$4+EA42&gt;$B$2*'SFV+BESS'!$I$9,DT43*$B$4&lt;'SFV+BESS'!$I$7),$B$2*'SFV+BESS'!$I$9-EA42,IF(AND(DT43&gt;0,DT43*$B$4+EA42&gt;$B$2*'SFV+BESS'!$I$9,DT43*$B$4&gt;'SFV+BESS'!$I$7,EA42&lt;$B$2*'SFV+BESS'!$I$9),$B$2*'SFV+BESS'!$I$9-EA42,IF(AND(DT43&gt;0,DT43*$B$4+EA42&lt;=$B$2*'SFV+BESS'!$I$9,DT43&gt;'SFV+BESS'!$I$7),'SFV+BESS'!$I$7,0))))</f>
        <v>0</v>
      </c>
      <c r="DV43" s="27">
        <f>IF(AND(DT43&lt;0,EA42+DT43/$B$5&gt;$H$2,-DT43/'Carga-Descarga Año'!$B$5&lt;'SFV+BESS'!$I$7),DT43/$B$5,IF(AND(DT43&lt;0,EA42+DT43/$B$5&gt;$H$2,-DT43/'Carga-Descarga Año'!$B$5&gt;'SFV+BESS'!$I$7),-'SFV+BESS'!$I$7,IF(AND(DT43&lt;0,EA42+DT43/$B$5&lt;$H$2),-MIN('SFV+BESS'!$I$7,EA42-$H$2),0)))</f>
        <v>0</v>
      </c>
      <c r="DW43" s="33"/>
      <c r="DX43" s="33">
        <f t="shared" si="91"/>
        <v>0</v>
      </c>
      <c r="DY43" s="27">
        <f t="shared" si="32"/>
        <v>0</v>
      </c>
      <c r="DZ43" s="27">
        <f t="shared" si="92"/>
        <v>0</v>
      </c>
      <c r="EA43" s="28">
        <f>IF((EA42+DU43+DV43)&gt;=$B$2*'SFV+BESS'!$I$9, $B$2*'SFV+BESS'!$I$9, (EA42+DU43+DV43))</f>
        <v>173.61249999999998</v>
      </c>
      <c r="EB43" s="110">
        <f t="shared" si="33"/>
        <v>72.573683597713242</v>
      </c>
      <c r="EG43" s="251"/>
      <c r="EH43" s="41">
        <v>0.41666666666666702</v>
      </c>
      <c r="EI43" s="33">
        <f t="shared" si="108"/>
        <v>88.07759942561016</v>
      </c>
      <c r="EJ43" s="33">
        <f>Gen_Cons_Horario!B5901</f>
        <v>0</v>
      </c>
      <c r="EK43" s="34">
        <f t="shared" si="78"/>
        <v>88.07759942561016</v>
      </c>
      <c r="EL43" s="116">
        <f>IF(AND(EK43&gt;0,EK43*$B$4+ER42&lt;=$B$2*'SFV+BESS'!$I$9,EK43&lt;'SFV+BESS'!$I$7), EK43*$B$4, IF(AND(EK43&gt;0,EK43*$B$4+ER42&gt;$B$2*'SFV+BESS'!$I$9,EK43*$B$4&lt;'SFV+BESS'!$I$7),$B$2*'SFV+BESS'!$I$9-ER42,IF(AND(EK43&gt;0,EK43*$B$4+ER42&gt;$B$2*'SFV+BESS'!$I$9,EK43*$B$4&gt;'SFV+BESS'!$I$7,ER42&lt;$B$2*'SFV+BESS'!$I$9),$B$2*'SFV+BESS'!$I$9-ER42,IF(AND(EK43&gt;0,EK43*$B$4+ER42&lt;=$B$2*'SFV+BESS'!$I$9,EK43&gt;'SFV+BESS'!$I$7),'SFV+BESS'!$I$7,0))))</f>
        <v>0</v>
      </c>
      <c r="EM43" s="27">
        <f>IF(AND(EK43&lt;0,ER42+EK43/$B$5&gt;$H$2,-EK43/'Carga-Descarga Año'!$B$5&lt;'SFV+BESS'!$I$7),EK43/$B$5,IF(AND(EK43&lt;0,ER42+EK43/$B$5&gt;$H$2,-EK43/'Carga-Descarga Año'!$B$5&gt;'SFV+BESS'!$I$7),-'SFV+BESS'!$I$7,IF(AND(EK43&lt;0,ER42+EK43/$B$5&lt;$H$2),-MIN('SFV+BESS'!$I$7,ER42-$H$2),0)))</f>
        <v>0</v>
      </c>
      <c r="EN43" s="33"/>
      <c r="EO43" s="33">
        <f t="shared" si="93"/>
        <v>0</v>
      </c>
      <c r="EP43" s="27">
        <f t="shared" si="36"/>
        <v>0</v>
      </c>
      <c r="EQ43" s="27">
        <f t="shared" si="94"/>
        <v>0</v>
      </c>
      <c r="ER43" s="28">
        <f>IF((ER42+EL43+EM43)&gt;=$B$2*'SFV+BESS'!$I$9, $B$2*'SFV+BESS'!$I$9, (ER42+EL43+EM43))</f>
        <v>173.61249999999998</v>
      </c>
      <c r="ES43" s="110">
        <f t="shared" si="37"/>
        <v>88.07759942561016</v>
      </c>
      <c r="EX43" s="251"/>
      <c r="EY43" s="41">
        <v>0.41666666666666702</v>
      </c>
      <c r="EZ43" s="33">
        <f t="shared" si="109"/>
        <v>96.19383250062873</v>
      </c>
      <c r="FA43" s="33">
        <f>Gen_Cons_Horario!B6621</f>
        <v>0</v>
      </c>
      <c r="FB43" s="34">
        <f t="shared" si="79"/>
        <v>96.19383250062873</v>
      </c>
      <c r="FC43" s="116">
        <f>IF(AND(FB43&gt;0,FB43*$B$4+FI42&lt;=$B$2*'SFV+BESS'!$I$9,FB43&lt;'SFV+BESS'!$I$7), FB43*$B$4, IF(AND(FB43&gt;0,FB43*$B$4+FI42&gt;$B$2*'SFV+BESS'!$I$9,FB43*$B$4&lt;'SFV+BESS'!$I$7),$B$2*'SFV+BESS'!$I$9-FI42,IF(AND(FB43&gt;0,FB43*$B$4+FI42&gt;$B$2*'SFV+BESS'!$I$9,FB43*$B$4&gt;'SFV+BESS'!$I$7,FI42&lt;$B$2*'SFV+BESS'!$I$9),$B$2*'SFV+BESS'!$I$9-FI42,IF(AND(FB43&gt;0,FB43*$B$4+FI42&lt;=$B$2*'SFV+BESS'!$I$9,FB43&gt;'SFV+BESS'!$I$7),'SFV+BESS'!$I$7,0))))</f>
        <v>0</v>
      </c>
      <c r="FD43" s="27">
        <f>IF(AND(FB43&lt;0,FI42+FB43/$B$5&gt;$H$2,-FB43/'Carga-Descarga Año'!$B$5&lt;'SFV+BESS'!$I$7),FB43/$B$5,IF(AND(FB43&lt;0,FI42+FB43/$B$5&gt;$H$2,-FB43/'Carga-Descarga Año'!$B$5&gt;'SFV+BESS'!$I$7),-'SFV+BESS'!$I$7,IF(AND(FB43&lt;0,FI42+FB43/$B$5&lt;$H$2),-MIN('SFV+BESS'!$I$7,FI42-$H$2),0)))</f>
        <v>0</v>
      </c>
      <c r="FE43" s="33"/>
      <c r="FF43" s="33">
        <f t="shared" si="95"/>
        <v>0</v>
      </c>
      <c r="FG43" s="27">
        <f t="shared" si="40"/>
        <v>0</v>
      </c>
      <c r="FH43" s="27">
        <f t="shared" si="96"/>
        <v>0</v>
      </c>
      <c r="FI43" s="28">
        <f>IF((FI42+FC43+FD43)&gt;=$B$2*'SFV+BESS'!$I$9, $B$2*'SFV+BESS'!$I$9, (FI42+FC43+FD43))</f>
        <v>173.61249999999998</v>
      </c>
      <c r="FJ43" s="110">
        <f t="shared" si="41"/>
        <v>96.19383250062873</v>
      </c>
      <c r="FO43" s="251"/>
      <c r="FP43" s="41">
        <v>0.41666666666666702</v>
      </c>
      <c r="FQ43" s="33">
        <f t="shared" si="110"/>
        <v>101.70295248194581</v>
      </c>
      <c r="FR43" s="33">
        <f>Gen_Cons_Horario!B7365</f>
        <v>33.5565</v>
      </c>
      <c r="FS43" s="34">
        <f t="shared" si="80"/>
        <v>68.146452481945815</v>
      </c>
      <c r="FT43" s="116">
        <f>IF(AND(FS43&gt;0,FS43*$B$4+FZ42&lt;=$B$2*'SFV+BESS'!$I$9,FS43&lt;'SFV+BESS'!$I$7), FS43*$B$4, IF(AND(FS43&gt;0,FS43*$B$4+FZ42&gt;$B$2*'SFV+BESS'!$I$9,FS43*$B$4&lt;'SFV+BESS'!$I$7),$B$2*'SFV+BESS'!$I$9-FZ42,IF(AND(FS43&gt;0,FS43*$B$4+FZ42&gt;$B$2*'SFV+BESS'!$I$9,FS43*$B$4&gt;'SFV+BESS'!$I$7,FZ42&lt;$B$2*'SFV+BESS'!$I$9),$B$2*'SFV+BESS'!$I$9-FZ42,IF(AND(FS43&gt;0,FS43*$B$4+FZ42&lt;=$B$2*'SFV+BESS'!$I$9,FS43&gt;'SFV+BESS'!$I$7),'SFV+BESS'!$I$7,0))))</f>
        <v>0</v>
      </c>
      <c r="FU43" s="27">
        <f>IF(AND(FS43&lt;0,FZ42+FS43/$B$5&gt;$H$2,-FS43/'Carga-Descarga Año'!$B$5&lt;'SFV+BESS'!$I$7),FS43/$B$5,IF(AND(FS43&lt;0,FZ42+FS43/$B$5&gt;$H$2,-FS43/'Carga-Descarga Año'!$B$5&gt;'SFV+BESS'!$I$7),-'SFV+BESS'!$I$7,IF(AND(FS43&lt;0,FZ42+FS43/$B$5&lt;$H$2),-MIN('SFV+BESS'!$I$7,FZ42-$H$2),0)))</f>
        <v>0</v>
      </c>
      <c r="FV43" s="33"/>
      <c r="FW43" s="33">
        <f t="shared" si="97"/>
        <v>33.5565</v>
      </c>
      <c r="FX43" s="27">
        <f t="shared" si="44"/>
        <v>0</v>
      </c>
      <c r="FY43" s="27">
        <f t="shared" si="98"/>
        <v>0</v>
      </c>
      <c r="FZ43" s="28">
        <f>IF((FZ42+FT43+FU43)&gt;=$B$2*'SFV+BESS'!$I$9, $B$2*'SFV+BESS'!$I$9, (FZ42+FT43+FU43))</f>
        <v>173.61249999999998</v>
      </c>
      <c r="GA43" s="110">
        <f t="shared" si="45"/>
        <v>68.146452481945815</v>
      </c>
      <c r="GF43" s="251"/>
      <c r="GG43" s="41">
        <v>0.41666666666666702</v>
      </c>
      <c r="GH43" s="33">
        <f t="shared" si="111"/>
        <v>103.14154069052196</v>
      </c>
      <c r="GI43" s="33">
        <f>Gen_Cons_Horario!B8085</f>
        <v>104.398</v>
      </c>
      <c r="GJ43" s="34">
        <f t="shared" si="81"/>
        <v>-1.2564593094780321</v>
      </c>
      <c r="GK43" s="116">
        <f>IF(AND(GJ43&gt;0,GJ43*$B$4+GQ42&lt;=$B$2*'SFV+BESS'!$I$9,GJ43&lt;'SFV+BESS'!$I$7), GJ43*$B$4, IF(AND(GJ43&gt;0,GJ43*$B$4+GQ42&gt;$B$2*'SFV+BESS'!$I$9,GJ43*$B$4&lt;'SFV+BESS'!$I$7),$B$2*'SFV+BESS'!$I$9-GQ42,IF(AND(GJ43&gt;0,GJ43*$B$4+GQ42&gt;$B$2*'SFV+BESS'!$I$9,GJ43*$B$4&gt;'SFV+BESS'!$I$7,GQ42&lt;$B$2*'SFV+BESS'!$I$9),$B$2*'SFV+BESS'!$I$9-GQ42,IF(AND(GJ43&gt;0,GJ43*$B$4+GQ42&lt;=$B$2*'SFV+BESS'!$I$9,GJ43&gt;'SFV+BESS'!$I$7),'SFV+BESS'!$I$7,0))))</f>
        <v>0</v>
      </c>
      <c r="GL43" s="27">
        <f>IF(AND(GJ43&lt;0,GQ42+GJ43/$B$5&gt;$H$2,-GJ43/'Carga-Descarga Año'!$B$5&lt;'SFV+BESS'!$I$7),GJ43/$B$5,IF(AND(GJ43&lt;0,GQ42+GJ43/$B$5&gt;$H$2,-GJ43/'Carga-Descarga Año'!$B$5&gt;'SFV+BESS'!$I$7),-'SFV+BESS'!$I$7,IF(AND(GJ43&lt;0,GQ42+GJ43/$B$5&lt;$H$2),-MIN('SFV+BESS'!$I$7,GQ42-$H$2),0)))</f>
        <v>-1.3225887468189812</v>
      </c>
      <c r="GM43" s="33"/>
      <c r="GN43" s="33">
        <f t="shared" si="99"/>
        <v>103.14154069052196</v>
      </c>
      <c r="GO43" s="27">
        <f t="shared" si="48"/>
        <v>1.2564593094780321</v>
      </c>
      <c r="GP43" s="27">
        <f t="shared" si="100"/>
        <v>0</v>
      </c>
      <c r="GQ43" s="28">
        <f>IF((GQ42+GK43+GL43)&gt;=$B$2*'SFV+BESS'!$I$9, $B$2*'SFV+BESS'!$I$9, (GQ42+GK43+GL43))</f>
        <v>117.59906600075601</v>
      </c>
      <c r="GR43" s="110">
        <f t="shared" si="49"/>
        <v>0</v>
      </c>
    </row>
    <row r="44" spans="1:200">
      <c r="A44" s="249"/>
      <c r="B44" s="41">
        <v>0.45833333333333298</v>
      </c>
      <c r="C44" s="38">
        <f t="shared" si="82"/>
        <v>114.26609089127589</v>
      </c>
      <c r="D44" s="2">
        <f>Gen_Cons_Horario!B70</f>
        <v>119.312</v>
      </c>
      <c r="E44" s="30">
        <f t="shared" si="0"/>
        <v>-5.0459091087241035</v>
      </c>
      <c r="F44" s="116">
        <f>IF(AND(E44&gt;0,E44*$B$4+L43&lt;=$B$2*'SFV+BESS'!$I$9,E44&lt;'SFV+BESS'!$I$7), E44*$B$4, IF(AND(E44&gt;0,E44*$B$4+L43&gt;$B$2*'SFV+BESS'!$I$9,E44*$B$4&lt;'SFV+BESS'!$I$7),$B$2*'SFV+BESS'!$I$9-L43,IF(AND(E44&gt;0,E44*$B$4+L43&gt;$B$2*'SFV+BESS'!$I$9,E44*$B$4&gt;'SFV+BESS'!$I$7,L43&lt;$B$2*'SFV+BESS'!$I$9),$B$2*'SFV+BESS'!$I$9-L43,IF(AND(E44&gt;0,E44*$B$4+L43&lt;=$B$2*'SFV+BESS'!$I$9,E44&gt;'SFV+BESS'!$I$7),'SFV+BESS'!$I$7,0))))</f>
        <v>0</v>
      </c>
      <c r="G44" s="27">
        <f>IF(AND(E44&lt;0,L43+E44/$B$5&gt;$H$2,-E44/'Carga-Descarga Año'!$B$5&lt;'SFV+BESS'!$I$7),E44/$B$5,IF(AND(E44&lt;0,L43+E44/$B$5&gt;$H$2,-E44/'Carga-Descarga Año'!$B$5&gt;'SFV+BESS'!$I$7),-'SFV+BESS'!$I$7,IF(AND(E44&lt;0,L43+E44/$B$5&lt;$H$2),-MIN('SFV+BESS'!$I$7,L43-$H$2),0)))</f>
        <v>-5.311483272341162</v>
      </c>
      <c r="H44" s="38"/>
      <c r="I44" s="38">
        <f t="shared" si="1"/>
        <v>114.26609089127589</v>
      </c>
      <c r="J44" s="27">
        <f t="shared" si="3"/>
        <v>5.0459091087241035</v>
      </c>
      <c r="K44" s="27">
        <f t="shared" si="2"/>
        <v>0</v>
      </c>
      <c r="L44" s="28">
        <f>IF((L43+F44+G44)&gt;=$B$2*'SFV+BESS'!$I$9, $B$2*'SFV+BESS'!$I$9, (L43+F44+G44))</f>
        <v>51.922333683225354</v>
      </c>
      <c r="M44" s="110">
        <f t="shared" si="4"/>
        <v>0</v>
      </c>
      <c r="R44" s="251"/>
      <c r="S44" s="41">
        <v>0.45833333333333298</v>
      </c>
      <c r="T44" s="2">
        <f t="shared" si="101"/>
        <v>115.68420825459324</v>
      </c>
      <c r="U44" s="2">
        <f>Gen_Cons_Horario!B814</f>
        <v>78.298500000000004</v>
      </c>
      <c r="V44" s="34">
        <f t="shared" si="71"/>
        <v>37.38570825459324</v>
      </c>
      <c r="W44" s="116">
        <f>IF(AND(V44&gt;0,V44*$B$4+AC43&lt;=$B$2*'SFV+BESS'!$I$9,V44&lt;'SFV+BESS'!$I$7), V44*$B$4, IF(AND(V44&gt;0,V44*$B$4+AC43&gt;$B$2*'SFV+BESS'!$I$9,V44*$B$4&lt;'SFV+BESS'!$I$7),$B$2*'SFV+BESS'!$I$9-AC43,IF(AND(V44&gt;0,V44*$B$4+AC43&gt;$B$2*'SFV+BESS'!$I$9,V44*$B$4&gt;'SFV+BESS'!$I$7,AC43&lt;$B$2*'SFV+BESS'!$I$9),$B$2*'SFV+BESS'!$I$9-AC43,IF(AND(V44&gt;0,V44*$B$4+AC43&lt;=$B$2*'SFV+BESS'!$I$9,V44&gt;'SFV+BESS'!$I$7),'SFV+BESS'!$I$7,0))))</f>
        <v>0</v>
      </c>
      <c r="X44" s="27">
        <f>IF(AND(V44&lt;0,AC43+V44/$B$5&gt;$H$2,-V44/'Carga-Descarga Año'!$B$5&lt;'SFV+BESS'!$I$7),V44/$B$5,IF(AND(V44&lt;0,AC43+V44/$B$5&gt;$H$2,-V44/'Carga-Descarga Año'!$B$5&gt;'SFV+BESS'!$I$7),-'SFV+BESS'!$I$7,IF(AND(V44&lt;0,AC43+V44/$B$5&lt;$H$2),-MIN('SFV+BESS'!$I$7,AC43-$H$2),0)))</f>
        <v>0</v>
      </c>
      <c r="Y44" s="33"/>
      <c r="Z44" s="33">
        <f t="shared" si="60"/>
        <v>78.298500000000004</v>
      </c>
      <c r="AA44" s="27">
        <f t="shared" si="7"/>
        <v>0</v>
      </c>
      <c r="AB44" s="27">
        <f t="shared" si="50"/>
        <v>0</v>
      </c>
      <c r="AC44" s="28">
        <f>IF((AC43+W44+X44)&gt;=$B$2*'SFV+BESS'!$I$9, $B$2*'SFV+BESS'!$I$9, (AC43+W44+X44))</f>
        <v>173.61249999999998</v>
      </c>
      <c r="AD44" s="110">
        <f t="shared" si="8"/>
        <v>37.38570825459324</v>
      </c>
      <c r="AI44" s="251"/>
      <c r="AJ44" s="41">
        <v>0.45833333333333298</v>
      </c>
      <c r="AK44" s="52">
        <f t="shared" si="102"/>
        <v>115.61736628907755</v>
      </c>
      <c r="AL44" s="33">
        <f>Gen_Cons_Horario!B1486</f>
        <v>59.656000000000006</v>
      </c>
      <c r="AM44" s="34">
        <f t="shared" si="72"/>
        <v>55.961366289077546</v>
      </c>
      <c r="AN44" s="116">
        <f>IF(AND(AM44&gt;0,AM44*$B$4+AT43&lt;=$B$2*'SFV+BESS'!$I$9,AM44&lt;'SFV+BESS'!$I$7), AM44*$B$4, IF(AND(AM44&gt;0,AM44*$B$4+AT43&gt;$B$2*'SFV+BESS'!$I$9,AM44*$B$4&lt;'SFV+BESS'!$I$7),$B$2*'SFV+BESS'!$I$9-AT43,IF(AND(AM44&gt;0,AM44*$B$4+AT43&gt;$B$2*'SFV+BESS'!$I$9,AM44*$B$4&gt;'SFV+BESS'!$I$7,AT43&lt;$B$2*'SFV+BESS'!$I$9),$B$2*'SFV+BESS'!$I$9-AT43,IF(AND(AM44&gt;0,AM44*$B$4+AT43&lt;=$B$2*'SFV+BESS'!$I$9,AM44&gt;'SFV+BESS'!$I$7),'SFV+BESS'!$I$7,0))))</f>
        <v>0</v>
      </c>
      <c r="AO44" s="27">
        <f>IF(AND(AM44&lt;0,AT43+AM44/$B$5&gt;$H$2,-AM44/'Carga-Descarga Año'!$B$5&lt;'SFV+BESS'!$I$7),AM44/$B$5,IF(AND(AM44&lt;0,AT43+AM44/$B$5&gt;$H$2,-AM44/'Carga-Descarga Año'!$B$5&gt;'SFV+BESS'!$I$7),-'SFV+BESS'!$I$7,IF(AND(AM44&lt;0,AT43+AM44/$B$5&lt;$H$2),-MIN('SFV+BESS'!$I$7,AT43-$H$2),0)))</f>
        <v>0</v>
      </c>
      <c r="AP44" s="33"/>
      <c r="AQ44" s="33">
        <f t="shared" si="83"/>
        <v>59.656000000000006</v>
      </c>
      <c r="AR44" s="27">
        <f t="shared" si="11"/>
        <v>0</v>
      </c>
      <c r="AS44" s="27">
        <f t="shared" si="84"/>
        <v>0</v>
      </c>
      <c r="AT44" s="28">
        <f>IF((AT43+AN44+AO44)&gt;=$B$2*'SFV+BESS'!$I$9, $B$2*'SFV+BESS'!$I$9, (AT43+AN44+AO44))</f>
        <v>173.61249999999998</v>
      </c>
      <c r="AU44" s="110">
        <f t="shared" si="12"/>
        <v>55.961366289077546</v>
      </c>
      <c r="AZ44" s="251"/>
      <c r="BA44" s="41">
        <v>0.45833333333333298</v>
      </c>
      <c r="BB44" s="33">
        <f t="shared" si="103"/>
        <v>100.24824985336119</v>
      </c>
      <c r="BC44" s="33">
        <f>Gen_Cons_Horario!B2230</f>
        <v>0</v>
      </c>
      <c r="BD44" s="34">
        <f t="shared" si="73"/>
        <v>100.24824985336119</v>
      </c>
      <c r="BE44" s="116">
        <f>IF(AND(BD44&gt;0,BD44*$B$4+BK43&lt;=$B$2*'SFV+BESS'!$I$9,BD44&lt;'SFV+BESS'!$I$7), BD44*$B$4, IF(AND(BD44&gt;0,BD44*$B$4+BK43&gt;$B$2*'SFV+BESS'!$I$9,BD44*$B$4&lt;'SFV+BESS'!$I$7),$B$2*'SFV+BESS'!$I$9-BK43,IF(AND(BD44&gt;0,BD44*$B$4+BK43&gt;$B$2*'SFV+BESS'!$I$9,BD44*$B$4&gt;'SFV+BESS'!$I$7,BK43&lt;$B$2*'SFV+BESS'!$I$9),$B$2*'SFV+BESS'!$I$9-BK43,IF(AND(BD44&gt;0,BD44*$B$4+BK43&lt;=$B$2*'SFV+BESS'!$I$9,BD44&gt;'SFV+BESS'!$I$7),'SFV+BESS'!$I$7,0))))</f>
        <v>0</v>
      </c>
      <c r="BF44" s="27">
        <f>IF(AND(BD44&lt;0,BK43+BD44/$B$5&gt;$H$2,-BD44/'Carga-Descarga Año'!$B$5&lt;'SFV+BESS'!$I$7),BD44/$B$5,IF(AND(BD44&lt;0,BK43+BD44/$B$5&gt;$H$2,-BD44/'Carga-Descarga Año'!$B$5&gt;'SFV+BESS'!$I$7),-'SFV+BESS'!$I$7,IF(AND(BD44&lt;0,BK43+BD44/$B$5&lt;$H$2),-MIN('SFV+BESS'!$I$7,BK43-$H$2),0)))</f>
        <v>0</v>
      </c>
      <c r="BG44" s="33"/>
      <c r="BH44" s="33">
        <f t="shared" si="85"/>
        <v>0</v>
      </c>
      <c r="BI44" s="27">
        <f t="shared" si="15"/>
        <v>0</v>
      </c>
      <c r="BJ44" s="27">
        <f t="shared" si="86"/>
        <v>0</v>
      </c>
      <c r="BK44" s="28">
        <f>IF((BK43+BE44+BF44)&gt;=$B$2*'SFV+BESS'!$I$9, $B$2*'SFV+BESS'!$I$9, (BK43+BE44+BF44))</f>
        <v>173.61249999999998</v>
      </c>
      <c r="BL44" s="110">
        <f t="shared" si="16"/>
        <v>100.24824985336119</v>
      </c>
      <c r="BQ44" s="251"/>
      <c r="BR44" s="41">
        <v>0.45833333333333298</v>
      </c>
      <c r="BS44" s="33">
        <f t="shared" si="104"/>
        <v>79.979225615012339</v>
      </c>
      <c r="BT44" s="33">
        <f>Gen_Cons_Horario!B2950</f>
        <v>0</v>
      </c>
      <c r="BU44" s="34">
        <f t="shared" si="74"/>
        <v>79.979225615012339</v>
      </c>
      <c r="BV44" s="116">
        <f>IF(AND(BU44&gt;0,BU44*$B$4+CB43&lt;=$B$2*'SFV+BESS'!$I$9,BU44&lt;'SFV+BESS'!$I$7), BU44*$B$4, IF(AND(BU44&gt;0,BU44*$B$4+CB43&gt;$B$2*'SFV+BESS'!$I$9,BU44*$B$4&lt;'SFV+BESS'!$I$7),$B$2*'SFV+BESS'!$I$9-CB43,IF(AND(BU44&gt;0,BU44*$B$4+CB43&gt;$B$2*'SFV+BESS'!$I$9,BU44*$B$4&gt;'SFV+BESS'!$I$7,CB43&lt;$B$2*'SFV+BESS'!$I$9),$B$2*'SFV+BESS'!$I$9-CB43,IF(AND(BU44&gt;0,BU44*$B$4+CB43&lt;=$B$2*'SFV+BESS'!$I$9,BU44&gt;'SFV+BESS'!$I$7),'SFV+BESS'!$I$7,0))))</f>
        <v>0</v>
      </c>
      <c r="BW44" s="27">
        <f>IF(AND(BU44&lt;0,CB43+BU44/$B$5&gt;$H$2,-BU44/'Carga-Descarga Año'!$B$5&lt;'SFV+BESS'!$I$7),BU44/$B$5,IF(AND(BU44&lt;0,CB43+BU44/$B$5&gt;$H$2,-BU44/'Carga-Descarga Año'!$B$5&gt;'SFV+BESS'!$I$7),-'SFV+BESS'!$I$7,IF(AND(BU44&lt;0,CB43+BU44/$B$5&lt;$H$2),-MIN('SFV+BESS'!$I$7,CB43-$H$2),0)))</f>
        <v>0</v>
      </c>
      <c r="BX44" s="33"/>
      <c r="BY44" s="33">
        <f t="shared" si="87"/>
        <v>0</v>
      </c>
      <c r="BZ44" s="27">
        <f t="shared" si="18"/>
        <v>0</v>
      </c>
      <c r="CA44" s="27">
        <f t="shared" si="19"/>
        <v>0</v>
      </c>
      <c r="CB44" s="28">
        <f>IF((CB43+BV44+BW44)&gt;=$B$2*'SFV+BESS'!$I$9, $B$2*'SFV+BESS'!$I$9, (CB43+BV44+BW44))</f>
        <v>173.61249999999998</v>
      </c>
      <c r="CC44" s="110">
        <f t="shared" si="20"/>
        <v>79.979225615012339</v>
      </c>
      <c r="CH44" s="251"/>
      <c r="CI44" s="41">
        <v>0.45833333333333298</v>
      </c>
      <c r="CJ44" s="33">
        <f t="shared" si="105"/>
        <v>71.185968854106946</v>
      </c>
      <c r="CK44" s="33">
        <f>Gen_Cons_Horario!B3694</f>
        <v>0</v>
      </c>
      <c r="CL44" s="34">
        <f t="shared" si="75"/>
        <v>71.185968854106946</v>
      </c>
      <c r="CM44" s="116">
        <f>IF(AND(CL44&gt;0,CL44*$B$4+CS43&lt;=$B$2*'SFV+BESS'!$I$9,CL44&lt;'SFV+BESS'!$I$7), CL44*$B$4, IF(AND(CL44&gt;0,CL44*$B$4+CS43&gt;$B$2*'SFV+BESS'!$I$9,CL44*$B$4&lt;'SFV+BESS'!$I$7),$B$2*'SFV+BESS'!$I$9-CS43,IF(AND(CL44&gt;0,CL44*$B$4+CS43&gt;$B$2*'SFV+BESS'!$I$9,CL44*$B$4&gt;'SFV+BESS'!$I$7,CS43&lt;$B$2*'SFV+BESS'!$I$9),$B$2*'SFV+BESS'!$I$9-CS43,IF(AND(CL44&gt;0,CL44*$B$4+CS43&lt;=$B$2*'SFV+BESS'!$I$9,CL44&gt;'SFV+BESS'!$I$7),'SFV+BESS'!$I$7,0))))</f>
        <v>0</v>
      </c>
      <c r="CN44" s="27">
        <f>IF(AND(CL44&lt;0,CS43+CL44/$B$5&gt;$H$2,-CL44/'Carga-Descarga Año'!$B$5&lt;'SFV+BESS'!$I$7),CL44/$B$5,IF(AND(CL44&lt;0,CS43+CL44/$B$5&gt;$H$2,-CL44/'Carga-Descarga Año'!$B$5&gt;'SFV+BESS'!$I$7),-'SFV+BESS'!$I$7,IF(AND(CL44&lt;0,CS43+CL44/$B$5&lt;$H$2),-MIN('SFV+BESS'!$I$7,CS43-$H$2),0)))</f>
        <v>0</v>
      </c>
      <c r="CO44" s="33"/>
      <c r="CP44" s="33">
        <f t="shared" si="88"/>
        <v>0</v>
      </c>
      <c r="CQ44" s="27">
        <f t="shared" si="23"/>
        <v>0</v>
      </c>
      <c r="CR44" s="27">
        <f t="shared" si="89"/>
        <v>0</v>
      </c>
      <c r="CS44" s="28">
        <f>IF((CS43+CM44+CN44)&gt;=$B$2*'SFV+BESS'!$I$9, $B$2*'SFV+BESS'!$I$9, (CS43+CM44+CN44))</f>
        <v>173.61249999999998</v>
      </c>
      <c r="CT44" s="110">
        <f t="shared" si="24"/>
        <v>71.185968854106946</v>
      </c>
      <c r="CY44" s="251"/>
      <c r="CZ44" s="41">
        <v>0.45833333333333298</v>
      </c>
      <c r="DA44" s="33">
        <f t="shared" si="106"/>
        <v>79.260499325489363</v>
      </c>
      <c r="DB44" s="33">
        <f>Gen_Cons_Horario!B4414</f>
        <v>0</v>
      </c>
      <c r="DC44" s="34">
        <f t="shared" si="76"/>
        <v>79.260499325489363</v>
      </c>
      <c r="DD44" s="116">
        <f>IF(AND(DC44&gt;0,DC44*$B$4+DJ43&lt;=$B$2*'SFV+BESS'!$I$9,DC44&lt;'SFV+BESS'!$I$7), DC44*$B$4, IF(AND(DC44&gt;0,DC44*$B$4+DJ43&gt;$B$2*'SFV+BESS'!$I$9,DC44*$B$4&lt;'SFV+BESS'!$I$7),$B$2*'SFV+BESS'!$I$9-DJ43,IF(AND(DC44&gt;0,DC44*$B$4+DJ43&gt;$B$2*'SFV+BESS'!$I$9,DC44*$B$4&gt;'SFV+BESS'!$I$7,DJ43&lt;$B$2*'SFV+BESS'!$I$9),$B$2*'SFV+BESS'!$I$9-DJ43,IF(AND(DC44&gt;0,DC44*$B$4+DJ43&lt;=$B$2*'SFV+BESS'!$I$9,DC44&gt;'SFV+BESS'!$I$7),'SFV+BESS'!$I$7,0))))</f>
        <v>0</v>
      </c>
      <c r="DE44" s="27">
        <f>IF(AND(DC44&lt;0,DJ43+DC44/$B$5&gt;$H$2,-DC44/'Carga-Descarga Año'!$B$5&lt;'SFV+BESS'!$I$7),DC44/$B$5,IF(AND(DC44&lt;0,DJ43+DC44/$B$5&gt;$H$2,-DC44/'Carga-Descarga Año'!$B$5&gt;'SFV+BESS'!$I$7),-'SFV+BESS'!$I$7,IF(AND(DC44&lt;0,DJ43+DC44/$B$5&lt;$H$2),-MIN('SFV+BESS'!$I$7,DJ43-$H$2),0)))</f>
        <v>0</v>
      </c>
      <c r="DF44" s="33"/>
      <c r="DG44" s="33">
        <f t="shared" si="90"/>
        <v>0</v>
      </c>
      <c r="DH44" s="27">
        <f t="shared" si="27"/>
        <v>0</v>
      </c>
      <c r="DI44" s="27">
        <f t="shared" si="28"/>
        <v>0</v>
      </c>
      <c r="DJ44" s="28">
        <f>IF((DJ43+DD44+DE44)&gt;=$B$2*'SFV+BESS'!$I$9, $B$2*'SFV+BESS'!$I$9, (DJ43+DD44+DE44))</f>
        <v>173.61249999999998</v>
      </c>
      <c r="DK44" s="110">
        <f t="shared" si="29"/>
        <v>79.260499325489363</v>
      </c>
      <c r="DP44" s="251"/>
      <c r="DQ44" s="41">
        <v>0.45833333333333298</v>
      </c>
      <c r="DR44" s="33">
        <f t="shared" si="107"/>
        <v>83.030986709775661</v>
      </c>
      <c r="DS44" s="33">
        <f>Gen_Cons_Horario!B5158</f>
        <v>0</v>
      </c>
      <c r="DT44" s="34">
        <f t="shared" si="77"/>
        <v>83.030986709775661</v>
      </c>
      <c r="DU44" s="116">
        <f>IF(AND(DT44&gt;0,DT44*$B$4+EA43&lt;=$B$2*'SFV+BESS'!$I$9,DT44&lt;'SFV+BESS'!$I$7), DT44*$B$4, IF(AND(DT44&gt;0,DT44*$B$4+EA43&gt;$B$2*'SFV+BESS'!$I$9,DT44*$B$4&lt;'SFV+BESS'!$I$7),$B$2*'SFV+BESS'!$I$9-EA43,IF(AND(DT44&gt;0,DT44*$B$4+EA43&gt;$B$2*'SFV+BESS'!$I$9,DT44*$B$4&gt;'SFV+BESS'!$I$7,EA43&lt;$B$2*'SFV+BESS'!$I$9),$B$2*'SFV+BESS'!$I$9-EA43,IF(AND(DT44&gt;0,DT44*$B$4+EA43&lt;=$B$2*'SFV+BESS'!$I$9,DT44&gt;'SFV+BESS'!$I$7),'SFV+BESS'!$I$7,0))))</f>
        <v>0</v>
      </c>
      <c r="DV44" s="27">
        <f>IF(AND(DT44&lt;0,EA43+DT44/$B$5&gt;$H$2,-DT44/'Carga-Descarga Año'!$B$5&lt;'SFV+BESS'!$I$7),DT44/$B$5,IF(AND(DT44&lt;0,EA43+DT44/$B$5&gt;$H$2,-DT44/'Carga-Descarga Año'!$B$5&gt;'SFV+BESS'!$I$7),-'SFV+BESS'!$I$7,IF(AND(DT44&lt;0,EA43+DT44/$B$5&lt;$H$2),-MIN('SFV+BESS'!$I$7,EA43-$H$2),0)))</f>
        <v>0</v>
      </c>
      <c r="DW44" s="33"/>
      <c r="DX44" s="33">
        <f t="shared" si="91"/>
        <v>0</v>
      </c>
      <c r="DY44" s="27">
        <f t="shared" si="32"/>
        <v>0</v>
      </c>
      <c r="DZ44" s="27">
        <f t="shared" si="92"/>
        <v>0</v>
      </c>
      <c r="EA44" s="28">
        <f>IF((EA43+DU44+DV44)&gt;=$B$2*'SFV+BESS'!$I$9, $B$2*'SFV+BESS'!$I$9, (EA43+DU44+DV44))</f>
        <v>173.61249999999998</v>
      </c>
      <c r="EB44" s="110">
        <f t="shared" si="33"/>
        <v>83.030986709775661</v>
      </c>
      <c r="EG44" s="251"/>
      <c r="EH44" s="41">
        <v>0.45833333333333298</v>
      </c>
      <c r="EI44" s="33">
        <f t="shared" si="108"/>
        <v>98.155127964009495</v>
      </c>
      <c r="EJ44" s="33">
        <f>Gen_Cons_Horario!B5902</f>
        <v>0</v>
      </c>
      <c r="EK44" s="34">
        <f t="shared" si="78"/>
        <v>98.155127964009495</v>
      </c>
      <c r="EL44" s="116">
        <f>IF(AND(EK44&gt;0,EK44*$B$4+ER43&lt;=$B$2*'SFV+BESS'!$I$9,EK44&lt;'SFV+BESS'!$I$7), EK44*$B$4, IF(AND(EK44&gt;0,EK44*$B$4+ER43&gt;$B$2*'SFV+BESS'!$I$9,EK44*$B$4&lt;'SFV+BESS'!$I$7),$B$2*'SFV+BESS'!$I$9-ER43,IF(AND(EK44&gt;0,EK44*$B$4+ER43&gt;$B$2*'SFV+BESS'!$I$9,EK44*$B$4&gt;'SFV+BESS'!$I$7,ER43&lt;$B$2*'SFV+BESS'!$I$9),$B$2*'SFV+BESS'!$I$9-ER43,IF(AND(EK44&gt;0,EK44*$B$4+ER43&lt;=$B$2*'SFV+BESS'!$I$9,EK44&gt;'SFV+BESS'!$I$7),'SFV+BESS'!$I$7,0))))</f>
        <v>0</v>
      </c>
      <c r="EM44" s="27">
        <f>IF(AND(EK44&lt;0,ER43+EK44/$B$5&gt;$H$2,-EK44/'Carga-Descarga Año'!$B$5&lt;'SFV+BESS'!$I$7),EK44/$B$5,IF(AND(EK44&lt;0,ER43+EK44/$B$5&gt;$H$2,-EK44/'Carga-Descarga Año'!$B$5&gt;'SFV+BESS'!$I$7),-'SFV+BESS'!$I$7,IF(AND(EK44&lt;0,ER43+EK44/$B$5&lt;$H$2),-MIN('SFV+BESS'!$I$7,ER43-$H$2),0)))</f>
        <v>0</v>
      </c>
      <c r="EN44" s="33"/>
      <c r="EO44" s="33">
        <f t="shared" si="93"/>
        <v>0</v>
      </c>
      <c r="EP44" s="27">
        <f t="shared" si="36"/>
        <v>0</v>
      </c>
      <c r="EQ44" s="27">
        <f t="shared" si="94"/>
        <v>0</v>
      </c>
      <c r="ER44" s="28">
        <f>IF((ER43+EL44+EM44)&gt;=$B$2*'SFV+BESS'!$I$9, $B$2*'SFV+BESS'!$I$9, (ER43+EL44+EM44))</f>
        <v>173.61249999999998</v>
      </c>
      <c r="ES44" s="110">
        <f t="shared" si="37"/>
        <v>98.155127964009495</v>
      </c>
      <c r="EX44" s="251"/>
      <c r="EY44" s="41">
        <v>0.45833333333333298</v>
      </c>
      <c r="EZ44" s="33">
        <f t="shared" si="109"/>
        <v>105.54601066041208</v>
      </c>
      <c r="FA44" s="33">
        <f>Gen_Cons_Horario!B6622</f>
        <v>0</v>
      </c>
      <c r="FB44" s="34">
        <f t="shared" si="79"/>
        <v>105.54601066041208</v>
      </c>
      <c r="FC44" s="116">
        <f>IF(AND(FB44&gt;0,FB44*$B$4+FI43&lt;=$B$2*'SFV+BESS'!$I$9,FB44&lt;'SFV+BESS'!$I$7), FB44*$B$4, IF(AND(FB44&gt;0,FB44*$B$4+FI43&gt;$B$2*'SFV+BESS'!$I$9,FB44*$B$4&lt;'SFV+BESS'!$I$7),$B$2*'SFV+BESS'!$I$9-FI43,IF(AND(FB44&gt;0,FB44*$B$4+FI43&gt;$B$2*'SFV+BESS'!$I$9,FB44*$B$4&gt;'SFV+BESS'!$I$7,FI43&lt;$B$2*'SFV+BESS'!$I$9),$B$2*'SFV+BESS'!$I$9-FI43,IF(AND(FB44&gt;0,FB44*$B$4+FI43&lt;=$B$2*'SFV+BESS'!$I$9,FB44&gt;'SFV+BESS'!$I$7),'SFV+BESS'!$I$7,0))))</f>
        <v>0</v>
      </c>
      <c r="FD44" s="27">
        <f>IF(AND(FB44&lt;0,FI43+FB44/$B$5&gt;$H$2,-FB44/'Carga-Descarga Año'!$B$5&lt;'SFV+BESS'!$I$7),FB44/$B$5,IF(AND(FB44&lt;0,FI43+FB44/$B$5&gt;$H$2,-FB44/'Carga-Descarga Año'!$B$5&gt;'SFV+BESS'!$I$7),-'SFV+BESS'!$I$7,IF(AND(FB44&lt;0,FI43+FB44/$B$5&lt;$H$2),-MIN('SFV+BESS'!$I$7,FI43-$H$2),0)))</f>
        <v>0</v>
      </c>
      <c r="FE44" s="33"/>
      <c r="FF44" s="33">
        <f t="shared" si="95"/>
        <v>0</v>
      </c>
      <c r="FG44" s="27">
        <f t="shared" si="40"/>
        <v>0</v>
      </c>
      <c r="FH44" s="27">
        <f t="shared" si="96"/>
        <v>0</v>
      </c>
      <c r="FI44" s="28">
        <f>IF((FI43+FC44+FD44)&gt;=$B$2*'SFV+BESS'!$I$9, $B$2*'SFV+BESS'!$I$9, (FI43+FC44+FD44))</f>
        <v>173.61249999999998</v>
      </c>
      <c r="FJ44" s="110">
        <f t="shared" si="41"/>
        <v>105.54601066041208</v>
      </c>
      <c r="FO44" s="251"/>
      <c r="FP44" s="41">
        <v>0.45833333333333298</v>
      </c>
      <c r="FQ44" s="33">
        <f t="shared" si="110"/>
        <v>111.79188536815481</v>
      </c>
      <c r="FR44" s="33">
        <f>Gen_Cons_Horario!B7366</f>
        <v>33.5565</v>
      </c>
      <c r="FS44" s="34">
        <f t="shared" si="80"/>
        <v>78.235385368154809</v>
      </c>
      <c r="FT44" s="116">
        <f>IF(AND(FS44&gt;0,FS44*$B$4+FZ43&lt;=$B$2*'SFV+BESS'!$I$9,FS44&lt;'SFV+BESS'!$I$7), FS44*$B$4, IF(AND(FS44&gt;0,FS44*$B$4+FZ43&gt;$B$2*'SFV+BESS'!$I$9,FS44*$B$4&lt;'SFV+BESS'!$I$7),$B$2*'SFV+BESS'!$I$9-FZ43,IF(AND(FS44&gt;0,FS44*$B$4+FZ43&gt;$B$2*'SFV+BESS'!$I$9,FS44*$B$4&gt;'SFV+BESS'!$I$7,FZ43&lt;$B$2*'SFV+BESS'!$I$9),$B$2*'SFV+BESS'!$I$9-FZ43,IF(AND(FS44&gt;0,FS44*$B$4+FZ43&lt;=$B$2*'SFV+BESS'!$I$9,FS44&gt;'SFV+BESS'!$I$7),'SFV+BESS'!$I$7,0))))</f>
        <v>0</v>
      </c>
      <c r="FU44" s="27">
        <f>IF(AND(FS44&lt;0,FZ43+FS44/$B$5&gt;$H$2,-FS44/'Carga-Descarga Año'!$B$5&lt;'SFV+BESS'!$I$7),FS44/$B$5,IF(AND(FS44&lt;0,FZ43+FS44/$B$5&gt;$H$2,-FS44/'Carga-Descarga Año'!$B$5&gt;'SFV+BESS'!$I$7),-'SFV+BESS'!$I$7,IF(AND(FS44&lt;0,FZ43+FS44/$B$5&lt;$H$2),-MIN('SFV+BESS'!$I$7,FZ43-$H$2),0)))</f>
        <v>0</v>
      </c>
      <c r="FV44" s="33"/>
      <c r="FW44" s="33">
        <f t="shared" si="97"/>
        <v>33.5565</v>
      </c>
      <c r="FX44" s="27">
        <f t="shared" si="44"/>
        <v>0</v>
      </c>
      <c r="FY44" s="27">
        <f t="shared" si="98"/>
        <v>0</v>
      </c>
      <c r="FZ44" s="28">
        <f>IF((FZ43+FT44+FU44)&gt;=$B$2*'SFV+BESS'!$I$9, $B$2*'SFV+BESS'!$I$9, (FZ43+FT44+FU44))</f>
        <v>173.61249999999998</v>
      </c>
      <c r="GA44" s="110">
        <f t="shared" si="45"/>
        <v>78.235385368154809</v>
      </c>
      <c r="GF44" s="251"/>
      <c r="GG44" s="41">
        <v>0.45833333333333298</v>
      </c>
      <c r="GH44" s="33">
        <f t="shared" si="111"/>
        <v>113.11824732914998</v>
      </c>
      <c r="GI44" s="33">
        <f>Gen_Cons_Horario!B8086</f>
        <v>104.398</v>
      </c>
      <c r="GJ44" s="34">
        <f t="shared" si="81"/>
        <v>8.7202473291499842</v>
      </c>
      <c r="GK44" s="116">
        <f>IF(AND(GJ44&gt;0,GJ44*$B$4+GQ43&lt;=$B$2*'SFV+BESS'!$I$9,GJ44&lt;'SFV+BESS'!$I$7), GJ44*$B$4, IF(AND(GJ44&gt;0,GJ44*$B$4+GQ43&gt;$B$2*'SFV+BESS'!$I$9,GJ44*$B$4&lt;'SFV+BESS'!$I$7),$B$2*'SFV+BESS'!$I$9-GQ43,IF(AND(GJ44&gt;0,GJ44*$B$4+GQ43&gt;$B$2*'SFV+BESS'!$I$9,GJ44*$B$4&gt;'SFV+BESS'!$I$7,GQ43&lt;$B$2*'SFV+BESS'!$I$9),$B$2*'SFV+BESS'!$I$9-GQ43,IF(AND(GJ44&gt;0,GJ44*$B$4+GQ43&lt;=$B$2*'SFV+BESS'!$I$9,GJ44&gt;'SFV+BESS'!$I$7),'SFV+BESS'!$I$7,0))))</f>
        <v>8.2842349626924854</v>
      </c>
      <c r="GL44" s="27">
        <f>IF(AND(GJ44&lt;0,GQ43+GJ44/$B$5&gt;$H$2,-GJ44/'Carga-Descarga Año'!$B$5&lt;'SFV+BESS'!$I$7),GJ44/$B$5,IF(AND(GJ44&lt;0,GQ43+GJ44/$B$5&gt;$H$2,-GJ44/'Carga-Descarga Año'!$B$5&gt;'SFV+BESS'!$I$7),-'SFV+BESS'!$I$7,IF(AND(GJ44&lt;0,GQ43+GJ44/$B$5&lt;$H$2),-MIN('SFV+BESS'!$I$7,GQ43-$H$2),0)))</f>
        <v>0</v>
      </c>
      <c r="GM44" s="33"/>
      <c r="GN44" s="33">
        <f t="shared" si="99"/>
        <v>104.398</v>
      </c>
      <c r="GO44" s="27">
        <f t="shared" si="48"/>
        <v>0</v>
      </c>
      <c r="GP44" s="27">
        <f t="shared" si="100"/>
        <v>0</v>
      </c>
      <c r="GQ44" s="28">
        <f>IF((GQ43+GK44+GL44)&gt;=$B$2*'SFV+BESS'!$I$9, $B$2*'SFV+BESS'!$I$9, (GQ43+GK44+GL44))</f>
        <v>125.88330096344849</v>
      </c>
      <c r="GR44" s="110">
        <f t="shared" si="49"/>
        <v>0</v>
      </c>
    </row>
    <row r="45" spans="1:200">
      <c r="A45" s="249"/>
      <c r="B45" s="41">
        <v>0.5</v>
      </c>
      <c r="C45" s="38">
        <f t="shared" si="82"/>
        <v>123.83891499519927</v>
      </c>
      <c r="D45" s="2">
        <f>Gen_Cons_Horario!B71</f>
        <v>119.312</v>
      </c>
      <c r="E45" s="30">
        <f t="shared" si="0"/>
        <v>4.5269149951992773</v>
      </c>
      <c r="F45" s="116">
        <f>IF(AND(E45&gt;0,E45*$B$4+L44&lt;=$B$2*'SFV+BESS'!$I$9,E45&lt;'SFV+BESS'!$I$7), E45*$B$4, IF(AND(E45&gt;0,E45*$B$4+L44&gt;$B$2*'SFV+BESS'!$I$9,E45*$B$4&lt;'SFV+BESS'!$I$7),$B$2*'SFV+BESS'!$I$9-L44,IF(AND(E45&gt;0,E45*$B$4+L44&gt;$B$2*'SFV+BESS'!$I$9,E45*$B$4&gt;'SFV+BESS'!$I$7,L44&lt;$B$2*'SFV+BESS'!$I$9),$B$2*'SFV+BESS'!$I$9-L44,IF(AND(E45&gt;0,E45*$B$4+L44&lt;=$B$2*'SFV+BESS'!$I$9,E45&gt;'SFV+BESS'!$I$7),'SFV+BESS'!$I$7,0))))</f>
        <v>4.3005692454393136</v>
      </c>
      <c r="G45" s="27">
        <f>IF(AND(E45&lt;0,L44+E45/$B$5&gt;$H$2,-E45/'Carga-Descarga Año'!$B$5&lt;'SFV+BESS'!$I$7),E45/$B$5,IF(AND(E45&lt;0,L44+E45/$B$5&gt;$H$2,-E45/'Carga-Descarga Año'!$B$5&gt;'SFV+BESS'!$I$7),-'SFV+BESS'!$I$7,IF(AND(E45&lt;0,L44+E45/$B$5&lt;$H$2),-MIN('SFV+BESS'!$I$7,L44-$H$2),0)))</f>
        <v>0</v>
      </c>
      <c r="H45" s="38"/>
      <c r="I45" s="38">
        <f t="shared" si="1"/>
        <v>119.312</v>
      </c>
      <c r="J45" s="27">
        <f t="shared" si="3"/>
        <v>0</v>
      </c>
      <c r="K45" s="27">
        <f t="shared" si="2"/>
        <v>0</v>
      </c>
      <c r="L45" s="28">
        <f>IF((L44+F45+G45)&gt;=$B$2*'SFV+BESS'!$I$9, $B$2*'SFV+BESS'!$I$9, (L44+F45+G45))</f>
        <v>56.222902928664666</v>
      </c>
      <c r="M45" s="110">
        <f t="shared" si="4"/>
        <v>0</v>
      </c>
      <c r="R45" s="251"/>
      <c r="S45" s="41">
        <v>0.5</v>
      </c>
      <c r="T45" s="2">
        <f t="shared" si="101"/>
        <v>127.13809025999851</v>
      </c>
      <c r="U45" s="2">
        <f>Gen_Cons_Horario!B815</f>
        <v>78.298500000000004</v>
      </c>
      <c r="V45" s="34">
        <f t="shared" si="71"/>
        <v>48.839590259998502</v>
      </c>
      <c r="W45" s="116">
        <f>IF(AND(V45&gt;0,V45*$B$4+AC44&lt;=$B$2*'SFV+BESS'!$I$9,V45&lt;'SFV+BESS'!$I$7), V45*$B$4, IF(AND(V45&gt;0,V45*$B$4+AC44&gt;$B$2*'SFV+BESS'!$I$9,V45*$B$4&lt;'SFV+BESS'!$I$7),$B$2*'SFV+BESS'!$I$9-AC44,IF(AND(V45&gt;0,V45*$B$4+AC44&gt;$B$2*'SFV+BESS'!$I$9,V45*$B$4&gt;'SFV+BESS'!$I$7,AC44&lt;$B$2*'SFV+BESS'!$I$9),$B$2*'SFV+BESS'!$I$9-AC44,IF(AND(V45&gt;0,V45*$B$4+AC44&lt;=$B$2*'SFV+BESS'!$I$9,V45&gt;'SFV+BESS'!$I$7),'SFV+BESS'!$I$7,0))))</f>
        <v>0</v>
      </c>
      <c r="X45" s="27">
        <f>IF(AND(V45&lt;0,AC44+V45/$B$5&gt;$H$2,-V45/'Carga-Descarga Año'!$B$5&lt;'SFV+BESS'!$I$7),V45/$B$5,IF(AND(V45&lt;0,AC44+V45/$B$5&gt;$H$2,-V45/'Carga-Descarga Año'!$B$5&gt;'SFV+BESS'!$I$7),-'SFV+BESS'!$I$7,IF(AND(V45&lt;0,AC44+V45/$B$5&lt;$H$2),-MIN('SFV+BESS'!$I$7,AC44-$H$2),0)))</f>
        <v>0</v>
      </c>
      <c r="Y45" s="33"/>
      <c r="Z45" s="33">
        <f t="shared" si="60"/>
        <v>78.298500000000004</v>
      </c>
      <c r="AA45" s="27">
        <f t="shared" si="7"/>
        <v>0</v>
      </c>
      <c r="AB45" s="27">
        <f t="shared" si="50"/>
        <v>0</v>
      </c>
      <c r="AC45" s="28">
        <f>IF((AC44+W45+X45)&gt;=$B$2*'SFV+BESS'!$I$9, $B$2*'SFV+BESS'!$I$9, (AC44+W45+X45))</f>
        <v>173.61249999999998</v>
      </c>
      <c r="AD45" s="110">
        <f t="shared" si="8"/>
        <v>48.839590259998502</v>
      </c>
      <c r="AI45" s="251"/>
      <c r="AJ45" s="41">
        <v>0.5</v>
      </c>
      <c r="AK45" s="52">
        <f t="shared" si="102"/>
        <v>127.24751556075989</v>
      </c>
      <c r="AL45" s="33">
        <f>Gen_Cons_Horario!B1487</f>
        <v>59.656000000000006</v>
      </c>
      <c r="AM45" s="34">
        <f t="shared" si="72"/>
        <v>67.591515560759888</v>
      </c>
      <c r="AN45" s="116">
        <f>IF(AND(AM45&gt;0,AM45*$B$4+AT44&lt;=$B$2*'SFV+BESS'!$I$9,AM45&lt;'SFV+BESS'!$I$7), AM45*$B$4, IF(AND(AM45&gt;0,AM45*$B$4+AT44&gt;$B$2*'SFV+BESS'!$I$9,AM45*$B$4&lt;'SFV+BESS'!$I$7),$B$2*'SFV+BESS'!$I$9-AT44,IF(AND(AM45&gt;0,AM45*$B$4+AT44&gt;$B$2*'SFV+BESS'!$I$9,AM45*$B$4&gt;'SFV+BESS'!$I$7,AT44&lt;$B$2*'SFV+BESS'!$I$9),$B$2*'SFV+BESS'!$I$9-AT44,IF(AND(AM45&gt;0,AM45*$B$4+AT44&lt;=$B$2*'SFV+BESS'!$I$9,AM45&gt;'SFV+BESS'!$I$7),'SFV+BESS'!$I$7,0))))</f>
        <v>0</v>
      </c>
      <c r="AO45" s="27">
        <f>IF(AND(AM45&lt;0,AT44+AM45/$B$5&gt;$H$2,-AM45/'Carga-Descarga Año'!$B$5&lt;'SFV+BESS'!$I$7),AM45/$B$5,IF(AND(AM45&lt;0,AT44+AM45/$B$5&gt;$H$2,-AM45/'Carga-Descarga Año'!$B$5&gt;'SFV+BESS'!$I$7),-'SFV+BESS'!$I$7,IF(AND(AM45&lt;0,AT44+AM45/$B$5&lt;$H$2),-MIN('SFV+BESS'!$I$7,AT44-$H$2),0)))</f>
        <v>0</v>
      </c>
      <c r="AP45" s="33"/>
      <c r="AQ45" s="33">
        <f t="shared" si="83"/>
        <v>59.656000000000006</v>
      </c>
      <c r="AR45" s="27">
        <f t="shared" si="11"/>
        <v>0</v>
      </c>
      <c r="AS45" s="27">
        <f t="shared" si="84"/>
        <v>0</v>
      </c>
      <c r="AT45" s="28">
        <f>IF((AT44+AN45+AO45)&gt;=$B$2*'SFV+BESS'!$I$9, $B$2*'SFV+BESS'!$I$9, (AT44+AN45+AO45))</f>
        <v>173.61249999999998</v>
      </c>
      <c r="AU45" s="110">
        <f t="shared" si="12"/>
        <v>67.591515560759888</v>
      </c>
      <c r="AZ45" s="251"/>
      <c r="BA45" s="41">
        <v>0.5</v>
      </c>
      <c r="BB45" s="33">
        <f t="shared" si="103"/>
        <v>110.01903443945878</v>
      </c>
      <c r="BC45" s="33">
        <f>Gen_Cons_Horario!B2231</f>
        <v>0</v>
      </c>
      <c r="BD45" s="34">
        <f t="shared" si="73"/>
        <v>110.01903443945878</v>
      </c>
      <c r="BE45" s="116">
        <f>IF(AND(BD45&gt;0,BD45*$B$4+BK44&lt;=$B$2*'SFV+BESS'!$I$9,BD45&lt;'SFV+BESS'!$I$7), BD45*$B$4, IF(AND(BD45&gt;0,BD45*$B$4+BK44&gt;$B$2*'SFV+BESS'!$I$9,BD45*$B$4&lt;'SFV+BESS'!$I$7),$B$2*'SFV+BESS'!$I$9-BK44,IF(AND(BD45&gt;0,BD45*$B$4+BK44&gt;$B$2*'SFV+BESS'!$I$9,BD45*$B$4&gt;'SFV+BESS'!$I$7,BK44&lt;$B$2*'SFV+BESS'!$I$9),$B$2*'SFV+BESS'!$I$9-BK44,IF(AND(BD45&gt;0,BD45*$B$4+BK44&lt;=$B$2*'SFV+BESS'!$I$9,BD45&gt;'SFV+BESS'!$I$7),'SFV+BESS'!$I$7,0))))</f>
        <v>0</v>
      </c>
      <c r="BF45" s="27">
        <f>IF(AND(BD45&lt;0,BK44+BD45/$B$5&gt;$H$2,-BD45/'Carga-Descarga Año'!$B$5&lt;'SFV+BESS'!$I$7),BD45/$B$5,IF(AND(BD45&lt;0,BK44+BD45/$B$5&gt;$H$2,-BD45/'Carga-Descarga Año'!$B$5&gt;'SFV+BESS'!$I$7),-'SFV+BESS'!$I$7,IF(AND(BD45&lt;0,BK44+BD45/$B$5&lt;$H$2),-MIN('SFV+BESS'!$I$7,BK44-$H$2),0)))</f>
        <v>0</v>
      </c>
      <c r="BG45" s="33"/>
      <c r="BH45" s="33">
        <f t="shared" si="85"/>
        <v>0</v>
      </c>
      <c r="BI45" s="27">
        <f t="shared" si="15"/>
        <v>0</v>
      </c>
      <c r="BJ45" s="27">
        <f t="shared" si="86"/>
        <v>0</v>
      </c>
      <c r="BK45" s="28">
        <f>IF((BK44+BE45+BF45)&gt;=$B$2*'SFV+BESS'!$I$9, $B$2*'SFV+BESS'!$I$9, (BK44+BE45+BF45))</f>
        <v>173.61249999999998</v>
      </c>
      <c r="BL45" s="110">
        <f t="shared" si="16"/>
        <v>110.01903443945878</v>
      </c>
      <c r="BQ45" s="251"/>
      <c r="BR45" s="41">
        <v>0.5</v>
      </c>
      <c r="BS45" s="33">
        <f t="shared" si="104"/>
        <v>93.046254025352383</v>
      </c>
      <c r="BT45" s="33">
        <f>Gen_Cons_Horario!B2951</f>
        <v>0</v>
      </c>
      <c r="BU45" s="34">
        <f t="shared" si="74"/>
        <v>93.046254025352383</v>
      </c>
      <c r="BV45" s="116">
        <f>IF(AND(BU45&gt;0,BU45*$B$4+CB44&lt;=$B$2*'SFV+BESS'!$I$9,BU45&lt;'SFV+BESS'!$I$7), BU45*$B$4, IF(AND(BU45&gt;0,BU45*$B$4+CB44&gt;$B$2*'SFV+BESS'!$I$9,BU45*$B$4&lt;'SFV+BESS'!$I$7),$B$2*'SFV+BESS'!$I$9-CB44,IF(AND(BU45&gt;0,BU45*$B$4+CB44&gt;$B$2*'SFV+BESS'!$I$9,BU45*$B$4&gt;'SFV+BESS'!$I$7,CB44&lt;$B$2*'SFV+BESS'!$I$9),$B$2*'SFV+BESS'!$I$9-CB44,IF(AND(BU45&gt;0,BU45*$B$4+CB44&lt;=$B$2*'SFV+BESS'!$I$9,BU45&gt;'SFV+BESS'!$I$7),'SFV+BESS'!$I$7,0))))</f>
        <v>0</v>
      </c>
      <c r="BW45" s="27">
        <f>IF(AND(BU45&lt;0,CB44+BU45/$B$5&gt;$H$2,-BU45/'Carga-Descarga Año'!$B$5&lt;'SFV+BESS'!$I$7),BU45/$B$5,IF(AND(BU45&lt;0,CB44+BU45/$B$5&gt;$H$2,-BU45/'Carga-Descarga Año'!$B$5&gt;'SFV+BESS'!$I$7),-'SFV+BESS'!$I$7,IF(AND(BU45&lt;0,CB44+BU45/$B$5&lt;$H$2),-MIN('SFV+BESS'!$I$7,CB44-$H$2),0)))</f>
        <v>0</v>
      </c>
      <c r="BX45" s="33"/>
      <c r="BY45" s="33">
        <f t="shared" si="87"/>
        <v>0</v>
      </c>
      <c r="BZ45" s="27">
        <f t="shared" si="18"/>
        <v>0</v>
      </c>
      <c r="CA45" s="27">
        <f t="shared" si="19"/>
        <v>0</v>
      </c>
      <c r="CB45" s="28">
        <f>IF((CB44+BV45+BW45)&gt;=$B$2*'SFV+BESS'!$I$9, $B$2*'SFV+BESS'!$I$9, (CB44+BV45+BW45))</f>
        <v>173.61249999999998</v>
      </c>
      <c r="CC45" s="110">
        <f t="shared" si="20"/>
        <v>93.046254025352383</v>
      </c>
      <c r="CH45" s="251"/>
      <c r="CI45" s="41">
        <v>0.5</v>
      </c>
      <c r="CJ45" s="33">
        <f t="shared" si="105"/>
        <v>80.738079690760259</v>
      </c>
      <c r="CK45" s="33">
        <f>Gen_Cons_Horario!B3695</f>
        <v>0</v>
      </c>
      <c r="CL45" s="34">
        <f t="shared" si="75"/>
        <v>80.738079690760259</v>
      </c>
      <c r="CM45" s="116">
        <f>IF(AND(CL45&gt;0,CL45*$B$4+CS44&lt;=$B$2*'SFV+BESS'!$I$9,CL45&lt;'SFV+BESS'!$I$7), CL45*$B$4, IF(AND(CL45&gt;0,CL45*$B$4+CS44&gt;$B$2*'SFV+BESS'!$I$9,CL45*$B$4&lt;'SFV+BESS'!$I$7),$B$2*'SFV+BESS'!$I$9-CS44,IF(AND(CL45&gt;0,CL45*$B$4+CS44&gt;$B$2*'SFV+BESS'!$I$9,CL45*$B$4&gt;'SFV+BESS'!$I$7,CS44&lt;$B$2*'SFV+BESS'!$I$9),$B$2*'SFV+BESS'!$I$9-CS44,IF(AND(CL45&gt;0,CL45*$B$4+CS44&lt;=$B$2*'SFV+BESS'!$I$9,CL45&gt;'SFV+BESS'!$I$7),'SFV+BESS'!$I$7,0))))</f>
        <v>0</v>
      </c>
      <c r="CN45" s="27">
        <f>IF(AND(CL45&lt;0,CS44+CL45/$B$5&gt;$H$2,-CL45/'Carga-Descarga Año'!$B$5&lt;'SFV+BESS'!$I$7),CL45/$B$5,IF(AND(CL45&lt;0,CS44+CL45/$B$5&gt;$H$2,-CL45/'Carga-Descarga Año'!$B$5&gt;'SFV+BESS'!$I$7),-'SFV+BESS'!$I$7,IF(AND(CL45&lt;0,CS44+CL45/$B$5&lt;$H$2),-MIN('SFV+BESS'!$I$7,CS44-$H$2),0)))</f>
        <v>0</v>
      </c>
      <c r="CO45" s="33"/>
      <c r="CP45" s="33">
        <f t="shared" si="88"/>
        <v>0</v>
      </c>
      <c r="CQ45" s="27">
        <f t="shared" si="23"/>
        <v>0</v>
      </c>
      <c r="CR45" s="27">
        <f t="shared" si="89"/>
        <v>0</v>
      </c>
      <c r="CS45" s="28">
        <f>IF((CS44+CM45+CN45)&gt;=$B$2*'SFV+BESS'!$I$9, $B$2*'SFV+BESS'!$I$9, (CS44+CM45+CN45))</f>
        <v>173.61249999999998</v>
      </c>
      <c r="CT45" s="110">
        <f t="shared" si="24"/>
        <v>80.738079690760259</v>
      </c>
      <c r="CY45" s="251"/>
      <c r="CZ45" s="41">
        <v>0.5</v>
      </c>
      <c r="DA45" s="33">
        <f t="shared" si="106"/>
        <v>89.383443532820891</v>
      </c>
      <c r="DB45" s="33">
        <f>Gen_Cons_Horario!B4415</f>
        <v>0</v>
      </c>
      <c r="DC45" s="34">
        <f t="shared" si="76"/>
        <v>89.383443532820891</v>
      </c>
      <c r="DD45" s="116">
        <f>IF(AND(DC45&gt;0,DC45*$B$4+DJ44&lt;=$B$2*'SFV+BESS'!$I$9,DC45&lt;'SFV+BESS'!$I$7), DC45*$B$4, IF(AND(DC45&gt;0,DC45*$B$4+DJ44&gt;$B$2*'SFV+BESS'!$I$9,DC45*$B$4&lt;'SFV+BESS'!$I$7),$B$2*'SFV+BESS'!$I$9-DJ44,IF(AND(DC45&gt;0,DC45*$B$4+DJ44&gt;$B$2*'SFV+BESS'!$I$9,DC45*$B$4&gt;'SFV+BESS'!$I$7,DJ44&lt;$B$2*'SFV+BESS'!$I$9),$B$2*'SFV+BESS'!$I$9-DJ44,IF(AND(DC45&gt;0,DC45*$B$4+DJ44&lt;=$B$2*'SFV+BESS'!$I$9,DC45&gt;'SFV+BESS'!$I$7),'SFV+BESS'!$I$7,0))))</f>
        <v>0</v>
      </c>
      <c r="DE45" s="27">
        <f>IF(AND(DC45&lt;0,DJ44+DC45/$B$5&gt;$H$2,-DC45/'Carga-Descarga Año'!$B$5&lt;'SFV+BESS'!$I$7),DC45/$B$5,IF(AND(DC45&lt;0,DJ44+DC45/$B$5&gt;$H$2,-DC45/'Carga-Descarga Año'!$B$5&gt;'SFV+BESS'!$I$7),-'SFV+BESS'!$I$7,IF(AND(DC45&lt;0,DJ44+DC45/$B$5&lt;$H$2),-MIN('SFV+BESS'!$I$7,DJ44-$H$2),0)))</f>
        <v>0</v>
      </c>
      <c r="DF45" s="33"/>
      <c r="DG45" s="33">
        <f t="shared" si="90"/>
        <v>0</v>
      </c>
      <c r="DH45" s="27">
        <f t="shared" si="27"/>
        <v>0</v>
      </c>
      <c r="DI45" s="27">
        <f t="shared" si="28"/>
        <v>0</v>
      </c>
      <c r="DJ45" s="28">
        <f>IF((DJ44+DD45+DE45)&gt;=$B$2*'SFV+BESS'!$I$9, $B$2*'SFV+BESS'!$I$9, (DJ44+DD45+DE45))</f>
        <v>173.61249999999998</v>
      </c>
      <c r="DK45" s="110">
        <f t="shared" si="29"/>
        <v>89.383443532820891</v>
      </c>
      <c r="DP45" s="251"/>
      <c r="DQ45" s="41">
        <v>0.5</v>
      </c>
      <c r="DR45" s="33">
        <f t="shared" si="107"/>
        <v>91.815121323908102</v>
      </c>
      <c r="DS45" s="33">
        <f>Gen_Cons_Horario!B5159</f>
        <v>0</v>
      </c>
      <c r="DT45" s="34">
        <f t="shared" si="77"/>
        <v>91.815121323908102</v>
      </c>
      <c r="DU45" s="116">
        <f>IF(AND(DT45&gt;0,DT45*$B$4+EA44&lt;=$B$2*'SFV+BESS'!$I$9,DT45&lt;'SFV+BESS'!$I$7), DT45*$B$4, IF(AND(DT45&gt;0,DT45*$B$4+EA44&gt;$B$2*'SFV+BESS'!$I$9,DT45*$B$4&lt;'SFV+BESS'!$I$7),$B$2*'SFV+BESS'!$I$9-EA44,IF(AND(DT45&gt;0,DT45*$B$4+EA44&gt;$B$2*'SFV+BESS'!$I$9,DT45*$B$4&gt;'SFV+BESS'!$I$7,EA44&lt;$B$2*'SFV+BESS'!$I$9),$B$2*'SFV+BESS'!$I$9-EA44,IF(AND(DT45&gt;0,DT45*$B$4+EA44&lt;=$B$2*'SFV+BESS'!$I$9,DT45&gt;'SFV+BESS'!$I$7),'SFV+BESS'!$I$7,0))))</f>
        <v>0</v>
      </c>
      <c r="DV45" s="27">
        <f>IF(AND(DT45&lt;0,EA44+DT45/$B$5&gt;$H$2,-DT45/'Carga-Descarga Año'!$B$5&lt;'SFV+BESS'!$I$7),DT45/$B$5,IF(AND(DT45&lt;0,EA44+DT45/$B$5&gt;$H$2,-DT45/'Carga-Descarga Año'!$B$5&gt;'SFV+BESS'!$I$7),-'SFV+BESS'!$I$7,IF(AND(DT45&lt;0,EA44+DT45/$B$5&lt;$H$2),-MIN('SFV+BESS'!$I$7,EA44-$H$2),0)))</f>
        <v>0</v>
      </c>
      <c r="DW45" s="33"/>
      <c r="DX45" s="33">
        <f t="shared" si="91"/>
        <v>0</v>
      </c>
      <c r="DY45" s="27">
        <f t="shared" si="32"/>
        <v>0</v>
      </c>
      <c r="DZ45" s="27">
        <f t="shared" si="92"/>
        <v>0</v>
      </c>
      <c r="EA45" s="28">
        <f>IF((EA44+DU45+DV45)&gt;=$B$2*'SFV+BESS'!$I$9, $B$2*'SFV+BESS'!$I$9, (EA44+DU45+DV45))</f>
        <v>173.61249999999998</v>
      </c>
      <c r="EB45" s="110">
        <f t="shared" si="33"/>
        <v>91.815121323908102</v>
      </c>
      <c r="EG45" s="251"/>
      <c r="EH45" s="41">
        <v>0.5</v>
      </c>
      <c r="EI45" s="33">
        <f t="shared" si="108"/>
        <v>105.612499082425</v>
      </c>
      <c r="EJ45" s="33">
        <f>Gen_Cons_Horario!B5903</f>
        <v>0</v>
      </c>
      <c r="EK45" s="34">
        <f t="shared" si="78"/>
        <v>105.612499082425</v>
      </c>
      <c r="EL45" s="116">
        <f>IF(AND(EK45&gt;0,EK45*$B$4+ER44&lt;=$B$2*'SFV+BESS'!$I$9,EK45&lt;'SFV+BESS'!$I$7), EK45*$B$4, IF(AND(EK45&gt;0,EK45*$B$4+ER44&gt;$B$2*'SFV+BESS'!$I$9,EK45*$B$4&lt;'SFV+BESS'!$I$7),$B$2*'SFV+BESS'!$I$9-ER44,IF(AND(EK45&gt;0,EK45*$B$4+ER44&gt;$B$2*'SFV+BESS'!$I$9,EK45*$B$4&gt;'SFV+BESS'!$I$7,ER44&lt;$B$2*'SFV+BESS'!$I$9),$B$2*'SFV+BESS'!$I$9-ER44,IF(AND(EK45&gt;0,EK45*$B$4+ER44&lt;=$B$2*'SFV+BESS'!$I$9,EK45&gt;'SFV+BESS'!$I$7),'SFV+BESS'!$I$7,0))))</f>
        <v>0</v>
      </c>
      <c r="EM45" s="27">
        <f>IF(AND(EK45&lt;0,ER44+EK45/$B$5&gt;$H$2,-EK45/'Carga-Descarga Año'!$B$5&lt;'SFV+BESS'!$I$7),EK45/$B$5,IF(AND(EK45&lt;0,ER44+EK45/$B$5&gt;$H$2,-EK45/'Carga-Descarga Año'!$B$5&gt;'SFV+BESS'!$I$7),-'SFV+BESS'!$I$7,IF(AND(EK45&lt;0,ER44+EK45/$B$5&lt;$H$2),-MIN('SFV+BESS'!$I$7,ER44-$H$2),0)))</f>
        <v>0</v>
      </c>
      <c r="EN45" s="33"/>
      <c r="EO45" s="33">
        <f t="shared" si="93"/>
        <v>0</v>
      </c>
      <c r="EP45" s="27">
        <f t="shared" si="36"/>
        <v>0</v>
      </c>
      <c r="EQ45" s="27">
        <f t="shared" si="94"/>
        <v>0</v>
      </c>
      <c r="ER45" s="28">
        <f>IF((ER44+EL45+EM45)&gt;=$B$2*'SFV+BESS'!$I$9, $B$2*'SFV+BESS'!$I$9, (ER44+EL45+EM45))</f>
        <v>173.61249999999998</v>
      </c>
      <c r="ES45" s="110">
        <f t="shared" si="37"/>
        <v>105.612499082425</v>
      </c>
      <c r="EX45" s="251"/>
      <c r="EY45" s="41">
        <v>0.5</v>
      </c>
      <c r="EZ45" s="33">
        <f t="shared" si="109"/>
        <v>113.56216336879781</v>
      </c>
      <c r="FA45" s="33">
        <f>Gen_Cons_Horario!B6623</f>
        <v>0</v>
      </c>
      <c r="FB45" s="34">
        <f t="shared" si="79"/>
        <v>113.56216336879781</v>
      </c>
      <c r="FC45" s="116">
        <f>IF(AND(FB45&gt;0,FB45*$B$4+FI44&lt;=$B$2*'SFV+BESS'!$I$9,FB45&lt;'SFV+BESS'!$I$7), FB45*$B$4, IF(AND(FB45&gt;0,FB45*$B$4+FI44&gt;$B$2*'SFV+BESS'!$I$9,FB45*$B$4&lt;'SFV+BESS'!$I$7),$B$2*'SFV+BESS'!$I$9-FI44,IF(AND(FB45&gt;0,FB45*$B$4+FI44&gt;$B$2*'SFV+BESS'!$I$9,FB45*$B$4&gt;'SFV+BESS'!$I$7,FI44&lt;$B$2*'SFV+BESS'!$I$9),$B$2*'SFV+BESS'!$I$9-FI44,IF(AND(FB45&gt;0,FB45*$B$4+FI44&lt;=$B$2*'SFV+BESS'!$I$9,FB45&gt;'SFV+BESS'!$I$7),'SFV+BESS'!$I$7,0))))</f>
        <v>0</v>
      </c>
      <c r="FD45" s="27">
        <f>IF(AND(FB45&lt;0,FI44+FB45/$B$5&gt;$H$2,-FB45/'Carga-Descarga Año'!$B$5&lt;'SFV+BESS'!$I$7),FB45/$B$5,IF(AND(FB45&lt;0,FI44+FB45/$B$5&gt;$H$2,-FB45/'Carga-Descarga Año'!$B$5&gt;'SFV+BESS'!$I$7),-'SFV+BESS'!$I$7,IF(AND(FB45&lt;0,FI44+FB45/$B$5&lt;$H$2),-MIN('SFV+BESS'!$I$7,FI44-$H$2),0)))</f>
        <v>0</v>
      </c>
      <c r="FE45" s="33"/>
      <c r="FF45" s="33">
        <f t="shared" si="95"/>
        <v>0</v>
      </c>
      <c r="FG45" s="27">
        <f t="shared" si="40"/>
        <v>0</v>
      </c>
      <c r="FH45" s="27">
        <f t="shared" si="96"/>
        <v>0</v>
      </c>
      <c r="FI45" s="28">
        <f>IF((FI44+FC45+FD45)&gt;=$B$2*'SFV+BESS'!$I$9, $B$2*'SFV+BESS'!$I$9, (FI44+FC45+FD45))</f>
        <v>173.61249999999998</v>
      </c>
      <c r="FJ45" s="110">
        <f t="shared" si="41"/>
        <v>113.56216336879781</v>
      </c>
      <c r="FO45" s="251"/>
      <c r="FP45" s="41">
        <v>0.5</v>
      </c>
      <c r="FQ45" s="33">
        <f t="shared" si="110"/>
        <v>118.78904849891269</v>
      </c>
      <c r="FR45" s="33">
        <f>Gen_Cons_Horario!B7367</f>
        <v>33.5565</v>
      </c>
      <c r="FS45" s="34">
        <f t="shared" si="80"/>
        <v>85.232548498912692</v>
      </c>
      <c r="FT45" s="116">
        <f>IF(AND(FS45&gt;0,FS45*$B$4+FZ44&lt;=$B$2*'SFV+BESS'!$I$9,FS45&lt;'SFV+BESS'!$I$7), FS45*$B$4, IF(AND(FS45&gt;0,FS45*$B$4+FZ44&gt;$B$2*'SFV+BESS'!$I$9,FS45*$B$4&lt;'SFV+BESS'!$I$7),$B$2*'SFV+BESS'!$I$9-FZ44,IF(AND(FS45&gt;0,FS45*$B$4+FZ44&gt;$B$2*'SFV+BESS'!$I$9,FS45*$B$4&gt;'SFV+BESS'!$I$7,FZ44&lt;$B$2*'SFV+BESS'!$I$9),$B$2*'SFV+BESS'!$I$9-FZ44,IF(AND(FS45&gt;0,FS45*$B$4+FZ44&lt;=$B$2*'SFV+BESS'!$I$9,FS45&gt;'SFV+BESS'!$I$7),'SFV+BESS'!$I$7,0))))</f>
        <v>0</v>
      </c>
      <c r="FU45" s="27">
        <f>IF(AND(FS45&lt;0,FZ44+FS45/$B$5&gt;$H$2,-FS45/'Carga-Descarga Año'!$B$5&lt;'SFV+BESS'!$I$7),FS45/$B$5,IF(AND(FS45&lt;0,FZ44+FS45/$B$5&gt;$H$2,-FS45/'Carga-Descarga Año'!$B$5&gt;'SFV+BESS'!$I$7),-'SFV+BESS'!$I$7,IF(AND(FS45&lt;0,FZ44+FS45/$B$5&lt;$H$2),-MIN('SFV+BESS'!$I$7,FZ44-$H$2),0)))</f>
        <v>0</v>
      </c>
      <c r="FV45" s="33"/>
      <c r="FW45" s="33">
        <f t="shared" si="97"/>
        <v>33.5565</v>
      </c>
      <c r="FX45" s="27">
        <f t="shared" si="44"/>
        <v>0</v>
      </c>
      <c r="FY45" s="27">
        <f t="shared" si="98"/>
        <v>0</v>
      </c>
      <c r="FZ45" s="28">
        <f>IF((FZ44+FT45+FU45)&gt;=$B$2*'SFV+BESS'!$I$9, $B$2*'SFV+BESS'!$I$9, (FZ44+FT45+FU45))</f>
        <v>173.61249999999998</v>
      </c>
      <c r="GA45" s="110">
        <f t="shared" si="45"/>
        <v>85.232548498912692</v>
      </c>
      <c r="GF45" s="251"/>
      <c r="GG45" s="41">
        <v>0.5</v>
      </c>
      <c r="GH45" s="33">
        <f t="shared" si="111"/>
        <v>118.69346574485387</v>
      </c>
      <c r="GI45" s="33">
        <f>Gen_Cons_Horario!B8087</f>
        <v>104.398</v>
      </c>
      <c r="GJ45" s="34">
        <f t="shared" si="81"/>
        <v>14.295465744853871</v>
      </c>
      <c r="GK45" s="116">
        <f>IF(AND(GJ45&gt;0,GJ45*$B$4+GQ44&lt;=$B$2*'SFV+BESS'!$I$9,GJ45&lt;'SFV+BESS'!$I$7), GJ45*$B$4, IF(AND(GJ45&gt;0,GJ45*$B$4+GQ44&gt;$B$2*'SFV+BESS'!$I$9,GJ45*$B$4&lt;'SFV+BESS'!$I$7),$B$2*'SFV+BESS'!$I$9-GQ44,IF(AND(GJ45&gt;0,GJ45*$B$4+GQ44&gt;$B$2*'SFV+BESS'!$I$9,GJ45*$B$4&gt;'SFV+BESS'!$I$7,GQ44&lt;$B$2*'SFV+BESS'!$I$9),$B$2*'SFV+BESS'!$I$9-GQ44,IF(AND(GJ45&gt;0,GJ45*$B$4+GQ44&lt;=$B$2*'SFV+BESS'!$I$9,GJ45&gt;'SFV+BESS'!$I$7),'SFV+BESS'!$I$7,0))))</f>
        <v>13.580692457611176</v>
      </c>
      <c r="GL45" s="27">
        <f>IF(AND(GJ45&lt;0,GQ44+GJ45/$B$5&gt;$H$2,-GJ45/'Carga-Descarga Año'!$B$5&lt;'SFV+BESS'!$I$7),GJ45/$B$5,IF(AND(GJ45&lt;0,GQ44+GJ45/$B$5&gt;$H$2,-GJ45/'Carga-Descarga Año'!$B$5&gt;'SFV+BESS'!$I$7),-'SFV+BESS'!$I$7,IF(AND(GJ45&lt;0,GQ44+GJ45/$B$5&lt;$H$2),-MIN('SFV+BESS'!$I$7,GQ44-$H$2),0)))</f>
        <v>0</v>
      </c>
      <c r="GM45" s="33"/>
      <c r="GN45" s="33">
        <f t="shared" si="99"/>
        <v>104.398</v>
      </c>
      <c r="GO45" s="27">
        <f t="shared" si="48"/>
        <v>0</v>
      </c>
      <c r="GP45" s="27">
        <f t="shared" si="100"/>
        <v>0</v>
      </c>
      <c r="GQ45" s="28">
        <f>IF((GQ44+GK45+GL45)&gt;=$B$2*'SFV+BESS'!$I$9, $B$2*'SFV+BESS'!$I$9, (GQ44+GK45+GL45))</f>
        <v>139.46399342105966</v>
      </c>
      <c r="GR45" s="110">
        <f t="shared" si="49"/>
        <v>0</v>
      </c>
    </row>
    <row r="46" spans="1:200">
      <c r="A46" s="249"/>
      <c r="B46" s="41">
        <v>0.54166666666666696</v>
      </c>
      <c r="C46" s="38">
        <f t="shared" si="82"/>
        <v>130.98054567590401</v>
      </c>
      <c r="D46" s="2">
        <f>Gen_Cons_Horario!B72</f>
        <v>119.312</v>
      </c>
      <c r="E46" s="30">
        <f t="shared" si="0"/>
        <v>11.668545675904014</v>
      </c>
      <c r="F46" s="116">
        <f>IF(AND(E46&gt;0,E46*$B$4+L45&lt;=$B$2*'SFV+BESS'!$I$9,E46&lt;'SFV+BESS'!$I$7), E46*$B$4, IF(AND(E46&gt;0,E46*$B$4+L45&gt;$B$2*'SFV+BESS'!$I$9,E46*$B$4&lt;'SFV+BESS'!$I$7),$B$2*'SFV+BESS'!$I$9-L45,IF(AND(E46&gt;0,E46*$B$4+L45&gt;$B$2*'SFV+BESS'!$I$9,E46*$B$4&gt;'SFV+BESS'!$I$7,L45&lt;$B$2*'SFV+BESS'!$I$9),$B$2*'SFV+BESS'!$I$9-L45,IF(AND(E46&gt;0,E46*$B$4+L45&lt;=$B$2*'SFV+BESS'!$I$9,E46&gt;'SFV+BESS'!$I$7),'SFV+BESS'!$I$7,0))))</f>
        <v>11.085118392108813</v>
      </c>
      <c r="G46" s="27">
        <f>IF(AND(E46&lt;0,L45+E46/$B$5&gt;$H$2,-E46/'Carga-Descarga Año'!$B$5&lt;'SFV+BESS'!$I$7),E46/$B$5,IF(AND(E46&lt;0,L45+E46/$B$5&gt;$H$2,-E46/'Carga-Descarga Año'!$B$5&gt;'SFV+BESS'!$I$7),-'SFV+BESS'!$I$7,IF(AND(E46&lt;0,L45+E46/$B$5&lt;$H$2),-MIN('SFV+BESS'!$I$7,L45-$H$2),0)))</f>
        <v>0</v>
      </c>
      <c r="H46" s="38"/>
      <c r="I46" s="38">
        <f t="shared" si="1"/>
        <v>119.312</v>
      </c>
      <c r="J46" s="27">
        <f t="shared" si="3"/>
        <v>0</v>
      </c>
      <c r="K46" s="27">
        <f t="shared" si="2"/>
        <v>0</v>
      </c>
      <c r="L46" s="28">
        <f>IF((L45+F46+G46)&gt;=$B$2*'SFV+BESS'!$I$9, $B$2*'SFV+BESS'!$I$9, (L45+F46+G46))</f>
        <v>67.308021320773477</v>
      </c>
      <c r="M46" s="110">
        <f t="shared" si="4"/>
        <v>0</v>
      </c>
      <c r="R46" s="251"/>
      <c r="S46" s="41">
        <v>0.54166666666666696</v>
      </c>
      <c r="T46" s="2">
        <f t="shared" si="101"/>
        <v>135.48306143536522</v>
      </c>
      <c r="U46" s="2">
        <f>Gen_Cons_Horario!B816</f>
        <v>78.298500000000004</v>
      </c>
      <c r="V46" s="34">
        <f t="shared" si="71"/>
        <v>57.184561435365211</v>
      </c>
      <c r="W46" s="116">
        <f>IF(AND(V46&gt;0,V46*$B$4+AC45&lt;=$B$2*'SFV+BESS'!$I$9,V46&lt;'SFV+BESS'!$I$7), V46*$B$4, IF(AND(V46&gt;0,V46*$B$4+AC45&gt;$B$2*'SFV+BESS'!$I$9,V46*$B$4&lt;'SFV+BESS'!$I$7),$B$2*'SFV+BESS'!$I$9-AC45,IF(AND(V46&gt;0,V46*$B$4+AC45&gt;$B$2*'SFV+BESS'!$I$9,V46*$B$4&gt;'SFV+BESS'!$I$7,AC45&lt;$B$2*'SFV+BESS'!$I$9),$B$2*'SFV+BESS'!$I$9-AC45,IF(AND(V46&gt;0,V46*$B$4+AC45&lt;=$B$2*'SFV+BESS'!$I$9,V46&gt;'SFV+BESS'!$I$7),'SFV+BESS'!$I$7,0))))</f>
        <v>0</v>
      </c>
      <c r="X46" s="27">
        <f>IF(AND(V46&lt;0,AC45+V46/$B$5&gt;$H$2,-V46/'Carga-Descarga Año'!$B$5&lt;'SFV+BESS'!$I$7),V46/$B$5,IF(AND(V46&lt;0,AC45+V46/$B$5&gt;$H$2,-V46/'Carga-Descarga Año'!$B$5&gt;'SFV+BESS'!$I$7),-'SFV+BESS'!$I$7,IF(AND(V46&lt;0,AC45+V46/$B$5&lt;$H$2),-MIN('SFV+BESS'!$I$7,AC45-$H$2),0)))</f>
        <v>0</v>
      </c>
      <c r="Y46" s="33"/>
      <c r="Z46" s="33">
        <f t="shared" si="60"/>
        <v>78.298500000000004</v>
      </c>
      <c r="AA46" s="27">
        <f t="shared" si="7"/>
        <v>0</v>
      </c>
      <c r="AB46" s="27">
        <f t="shared" si="50"/>
        <v>0</v>
      </c>
      <c r="AC46" s="28">
        <f>IF((AC45+W46+X46)&gt;=$B$2*'SFV+BESS'!$I$9, $B$2*'SFV+BESS'!$I$9, (AC45+W46+X46))</f>
        <v>173.61249999999998</v>
      </c>
      <c r="AD46" s="110">
        <f t="shared" si="8"/>
        <v>57.184561435365211</v>
      </c>
      <c r="AI46" s="251"/>
      <c r="AJ46" s="41">
        <v>0.54166666666666696</v>
      </c>
      <c r="AK46" s="52">
        <f t="shared" si="102"/>
        <v>135.11496947983915</v>
      </c>
      <c r="AL46" s="33">
        <f>Gen_Cons_Horario!B1488</f>
        <v>59.656000000000006</v>
      </c>
      <c r="AM46" s="34">
        <f t="shared" si="72"/>
        <v>75.458969479839141</v>
      </c>
      <c r="AN46" s="116">
        <f>IF(AND(AM46&gt;0,AM46*$B$4+AT45&lt;=$B$2*'SFV+BESS'!$I$9,AM46&lt;'SFV+BESS'!$I$7), AM46*$B$4, IF(AND(AM46&gt;0,AM46*$B$4+AT45&gt;$B$2*'SFV+BESS'!$I$9,AM46*$B$4&lt;'SFV+BESS'!$I$7),$B$2*'SFV+BESS'!$I$9-AT45,IF(AND(AM46&gt;0,AM46*$B$4+AT45&gt;$B$2*'SFV+BESS'!$I$9,AM46*$B$4&gt;'SFV+BESS'!$I$7,AT45&lt;$B$2*'SFV+BESS'!$I$9),$B$2*'SFV+BESS'!$I$9-AT45,IF(AND(AM46&gt;0,AM46*$B$4+AT45&lt;=$B$2*'SFV+BESS'!$I$9,AM46&gt;'SFV+BESS'!$I$7),'SFV+BESS'!$I$7,0))))</f>
        <v>0</v>
      </c>
      <c r="AO46" s="27">
        <f>IF(AND(AM46&lt;0,AT45+AM46/$B$5&gt;$H$2,-AM46/'Carga-Descarga Año'!$B$5&lt;'SFV+BESS'!$I$7),AM46/$B$5,IF(AND(AM46&lt;0,AT45+AM46/$B$5&gt;$H$2,-AM46/'Carga-Descarga Año'!$B$5&gt;'SFV+BESS'!$I$7),-'SFV+BESS'!$I$7,IF(AND(AM46&lt;0,AT45+AM46/$B$5&lt;$H$2),-MIN('SFV+BESS'!$I$7,AT45-$H$2),0)))</f>
        <v>0</v>
      </c>
      <c r="AP46" s="33"/>
      <c r="AQ46" s="33">
        <f t="shared" si="83"/>
        <v>59.656000000000006</v>
      </c>
      <c r="AR46" s="27">
        <f t="shared" si="11"/>
        <v>0</v>
      </c>
      <c r="AS46" s="27">
        <f t="shared" si="84"/>
        <v>0</v>
      </c>
      <c r="AT46" s="28">
        <f>IF((AT45+AN46+AO46)&gt;=$B$2*'SFV+BESS'!$I$9, $B$2*'SFV+BESS'!$I$9, (AT45+AN46+AO46))</f>
        <v>173.61249999999998</v>
      </c>
      <c r="AU46" s="110">
        <f t="shared" si="12"/>
        <v>75.458969479839141</v>
      </c>
      <c r="AZ46" s="251"/>
      <c r="BA46" s="41">
        <v>0.54166666666666696</v>
      </c>
      <c r="BB46" s="33">
        <f t="shared" si="103"/>
        <v>117.05399934144904</v>
      </c>
      <c r="BC46" s="33">
        <f>Gen_Cons_Horario!B2232</f>
        <v>0</v>
      </c>
      <c r="BD46" s="34">
        <f t="shared" si="73"/>
        <v>117.05399934144904</v>
      </c>
      <c r="BE46" s="116">
        <f>IF(AND(BD46&gt;0,BD46*$B$4+BK45&lt;=$B$2*'SFV+BESS'!$I$9,BD46&lt;'SFV+BESS'!$I$7), BD46*$B$4, IF(AND(BD46&gt;0,BD46*$B$4+BK45&gt;$B$2*'SFV+BESS'!$I$9,BD46*$B$4&lt;'SFV+BESS'!$I$7),$B$2*'SFV+BESS'!$I$9-BK45,IF(AND(BD46&gt;0,BD46*$B$4+BK45&gt;$B$2*'SFV+BESS'!$I$9,BD46*$B$4&gt;'SFV+BESS'!$I$7,BK45&lt;$B$2*'SFV+BESS'!$I$9),$B$2*'SFV+BESS'!$I$9-BK45,IF(AND(BD46&gt;0,BD46*$B$4+BK45&lt;=$B$2*'SFV+BESS'!$I$9,BD46&gt;'SFV+BESS'!$I$7),'SFV+BESS'!$I$7,0))))</f>
        <v>0</v>
      </c>
      <c r="BF46" s="27">
        <f>IF(AND(BD46&lt;0,BK45+BD46/$B$5&gt;$H$2,-BD46/'Carga-Descarga Año'!$B$5&lt;'SFV+BESS'!$I$7),BD46/$B$5,IF(AND(BD46&lt;0,BK45+BD46/$B$5&gt;$H$2,-BD46/'Carga-Descarga Año'!$B$5&gt;'SFV+BESS'!$I$7),-'SFV+BESS'!$I$7,IF(AND(BD46&lt;0,BK45+BD46/$B$5&lt;$H$2),-MIN('SFV+BESS'!$I$7,BK45-$H$2),0)))</f>
        <v>0</v>
      </c>
      <c r="BG46" s="33"/>
      <c r="BH46" s="33">
        <f t="shared" si="85"/>
        <v>0</v>
      </c>
      <c r="BI46" s="27">
        <f t="shared" si="15"/>
        <v>0</v>
      </c>
      <c r="BJ46" s="27">
        <f t="shared" si="86"/>
        <v>0</v>
      </c>
      <c r="BK46" s="28">
        <f>IF((BK45+BE46+BF46)&gt;=$B$2*'SFV+BESS'!$I$9, $B$2*'SFV+BESS'!$I$9, (BK45+BE46+BF46))</f>
        <v>173.61249999999998</v>
      </c>
      <c r="BL46" s="110">
        <f t="shared" si="16"/>
        <v>117.05399934144904</v>
      </c>
      <c r="BQ46" s="251"/>
      <c r="BR46" s="41">
        <v>0.54166666666666696</v>
      </c>
      <c r="BS46" s="33">
        <f t="shared" si="104"/>
        <v>101.15682338349448</v>
      </c>
      <c r="BT46" s="33">
        <f>Gen_Cons_Horario!B2952</f>
        <v>0</v>
      </c>
      <c r="BU46" s="34">
        <f t="shared" si="74"/>
        <v>101.15682338349448</v>
      </c>
      <c r="BV46" s="116">
        <f>IF(AND(BU46&gt;0,BU46*$B$4+CB45&lt;=$B$2*'SFV+BESS'!$I$9,BU46&lt;'SFV+BESS'!$I$7), BU46*$B$4, IF(AND(BU46&gt;0,BU46*$B$4+CB45&gt;$B$2*'SFV+BESS'!$I$9,BU46*$B$4&lt;'SFV+BESS'!$I$7),$B$2*'SFV+BESS'!$I$9-CB45,IF(AND(BU46&gt;0,BU46*$B$4+CB45&gt;$B$2*'SFV+BESS'!$I$9,BU46*$B$4&gt;'SFV+BESS'!$I$7,CB45&lt;$B$2*'SFV+BESS'!$I$9),$B$2*'SFV+BESS'!$I$9-CB45,IF(AND(BU46&gt;0,BU46*$B$4+CB45&lt;=$B$2*'SFV+BESS'!$I$9,BU46&gt;'SFV+BESS'!$I$7),'SFV+BESS'!$I$7,0))))</f>
        <v>0</v>
      </c>
      <c r="BW46" s="27">
        <f>IF(AND(BU46&lt;0,CB45+BU46/$B$5&gt;$H$2,-BU46/'Carga-Descarga Año'!$B$5&lt;'SFV+BESS'!$I$7),BU46/$B$5,IF(AND(BU46&lt;0,CB45+BU46/$B$5&gt;$H$2,-BU46/'Carga-Descarga Año'!$B$5&gt;'SFV+BESS'!$I$7),-'SFV+BESS'!$I$7,IF(AND(BU46&lt;0,CB45+BU46/$B$5&lt;$H$2),-MIN('SFV+BESS'!$I$7,CB45-$H$2),0)))</f>
        <v>0</v>
      </c>
      <c r="BX46" s="33"/>
      <c r="BY46" s="33">
        <f t="shared" si="87"/>
        <v>0</v>
      </c>
      <c r="BZ46" s="27">
        <f t="shared" si="18"/>
        <v>0</v>
      </c>
      <c r="CA46" s="27">
        <f t="shared" si="19"/>
        <v>0</v>
      </c>
      <c r="CB46" s="28">
        <f>IF((CB45+BV46+BW46)&gt;=$B$2*'SFV+BESS'!$I$9, $B$2*'SFV+BESS'!$I$9, (CB45+BV46+BW46))</f>
        <v>173.61249999999998</v>
      </c>
      <c r="CC46" s="110">
        <f t="shared" si="20"/>
        <v>101.15682338349448</v>
      </c>
      <c r="CH46" s="251"/>
      <c r="CI46" s="41">
        <v>0.54166666666666696</v>
      </c>
      <c r="CJ46" s="33">
        <f t="shared" si="105"/>
        <v>89.380465685827559</v>
      </c>
      <c r="CK46" s="33">
        <f>Gen_Cons_Horario!B3696</f>
        <v>0</v>
      </c>
      <c r="CL46" s="34">
        <f t="shared" si="75"/>
        <v>89.380465685827559</v>
      </c>
      <c r="CM46" s="116">
        <f>IF(AND(CL46&gt;0,CL46*$B$4+CS45&lt;=$B$2*'SFV+BESS'!$I$9,CL46&lt;'SFV+BESS'!$I$7), CL46*$B$4, IF(AND(CL46&gt;0,CL46*$B$4+CS45&gt;$B$2*'SFV+BESS'!$I$9,CL46*$B$4&lt;'SFV+BESS'!$I$7),$B$2*'SFV+BESS'!$I$9-CS45,IF(AND(CL46&gt;0,CL46*$B$4+CS45&gt;$B$2*'SFV+BESS'!$I$9,CL46*$B$4&gt;'SFV+BESS'!$I$7,CS45&lt;$B$2*'SFV+BESS'!$I$9),$B$2*'SFV+BESS'!$I$9-CS45,IF(AND(CL46&gt;0,CL46*$B$4+CS45&lt;=$B$2*'SFV+BESS'!$I$9,CL46&gt;'SFV+BESS'!$I$7),'SFV+BESS'!$I$7,0))))</f>
        <v>0</v>
      </c>
      <c r="CN46" s="27">
        <f>IF(AND(CL46&lt;0,CS45+CL46/$B$5&gt;$H$2,-CL46/'Carga-Descarga Año'!$B$5&lt;'SFV+BESS'!$I$7),CL46/$B$5,IF(AND(CL46&lt;0,CS45+CL46/$B$5&gt;$H$2,-CL46/'Carga-Descarga Año'!$B$5&gt;'SFV+BESS'!$I$7),-'SFV+BESS'!$I$7,IF(AND(CL46&lt;0,CS45+CL46/$B$5&lt;$H$2),-MIN('SFV+BESS'!$I$7,CS45-$H$2),0)))</f>
        <v>0</v>
      </c>
      <c r="CO46" s="33"/>
      <c r="CP46" s="33">
        <f t="shared" si="88"/>
        <v>0</v>
      </c>
      <c r="CQ46" s="27">
        <f t="shared" si="23"/>
        <v>0</v>
      </c>
      <c r="CR46" s="27">
        <f t="shared" si="89"/>
        <v>0</v>
      </c>
      <c r="CS46" s="28">
        <f>IF((CS45+CM46+CN46)&gt;=$B$2*'SFV+BESS'!$I$9, $B$2*'SFV+BESS'!$I$9, (CS45+CM46+CN46))</f>
        <v>173.61249999999998</v>
      </c>
      <c r="CT46" s="110">
        <f t="shared" si="24"/>
        <v>89.380465685827559</v>
      </c>
      <c r="CY46" s="251"/>
      <c r="CZ46" s="41">
        <v>0.54166666666666696</v>
      </c>
      <c r="DA46" s="33">
        <f t="shared" si="106"/>
        <v>97.567951615344242</v>
      </c>
      <c r="DB46" s="33">
        <f>Gen_Cons_Horario!B4416</f>
        <v>0</v>
      </c>
      <c r="DC46" s="34">
        <f t="shared" si="76"/>
        <v>97.567951615344242</v>
      </c>
      <c r="DD46" s="116">
        <f>IF(AND(DC46&gt;0,DC46*$B$4+DJ45&lt;=$B$2*'SFV+BESS'!$I$9,DC46&lt;'SFV+BESS'!$I$7), DC46*$B$4, IF(AND(DC46&gt;0,DC46*$B$4+DJ45&gt;$B$2*'SFV+BESS'!$I$9,DC46*$B$4&lt;'SFV+BESS'!$I$7),$B$2*'SFV+BESS'!$I$9-DJ45,IF(AND(DC46&gt;0,DC46*$B$4+DJ45&gt;$B$2*'SFV+BESS'!$I$9,DC46*$B$4&gt;'SFV+BESS'!$I$7,DJ45&lt;$B$2*'SFV+BESS'!$I$9),$B$2*'SFV+BESS'!$I$9-DJ45,IF(AND(DC46&gt;0,DC46*$B$4+DJ45&lt;=$B$2*'SFV+BESS'!$I$9,DC46&gt;'SFV+BESS'!$I$7),'SFV+BESS'!$I$7,0))))</f>
        <v>0</v>
      </c>
      <c r="DE46" s="27">
        <f>IF(AND(DC46&lt;0,DJ45+DC46/$B$5&gt;$H$2,-DC46/'Carga-Descarga Año'!$B$5&lt;'SFV+BESS'!$I$7),DC46/$B$5,IF(AND(DC46&lt;0,DJ45+DC46/$B$5&gt;$H$2,-DC46/'Carga-Descarga Año'!$B$5&gt;'SFV+BESS'!$I$7),-'SFV+BESS'!$I$7,IF(AND(DC46&lt;0,DJ45+DC46/$B$5&lt;$H$2),-MIN('SFV+BESS'!$I$7,DJ45-$H$2),0)))</f>
        <v>0</v>
      </c>
      <c r="DF46" s="33"/>
      <c r="DG46" s="33">
        <f t="shared" si="90"/>
        <v>0</v>
      </c>
      <c r="DH46" s="27">
        <f t="shared" si="27"/>
        <v>0</v>
      </c>
      <c r="DI46" s="27">
        <f t="shared" si="28"/>
        <v>0</v>
      </c>
      <c r="DJ46" s="28">
        <f>IF((DJ45+DD46+DE46)&gt;=$B$2*'SFV+BESS'!$I$9, $B$2*'SFV+BESS'!$I$9, (DJ45+DD46+DE46))</f>
        <v>173.61249999999998</v>
      </c>
      <c r="DK46" s="110">
        <f t="shared" si="29"/>
        <v>97.567951615344242</v>
      </c>
      <c r="DP46" s="251"/>
      <c r="DQ46" s="41">
        <v>0.54166666666666696</v>
      </c>
      <c r="DR46" s="33">
        <f t="shared" si="107"/>
        <v>96.834626817698066</v>
      </c>
      <c r="DS46" s="33">
        <f>Gen_Cons_Horario!B5160</f>
        <v>0</v>
      </c>
      <c r="DT46" s="34">
        <f t="shared" si="77"/>
        <v>96.834626817698066</v>
      </c>
      <c r="DU46" s="116">
        <f>IF(AND(DT46&gt;0,DT46*$B$4+EA45&lt;=$B$2*'SFV+BESS'!$I$9,DT46&lt;'SFV+BESS'!$I$7), DT46*$B$4, IF(AND(DT46&gt;0,DT46*$B$4+EA45&gt;$B$2*'SFV+BESS'!$I$9,DT46*$B$4&lt;'SFV+BESS'!$I$7),$B$2*'SFV+BESS'!$I$9-EA45,IF(AND(DT46&gt;0,DT46*$B$4+EA45&gt;$B$2*'SFV+BESS'!$I$9,DT46*$B$4&gt;'SFV+BESS'!$I$7,EA45&lt;$B$2*'SFV+BESS'!$I$9),$B$2*'SFV+BESS'!$I$9-EA45,IF(AND(DT46&gt;0,DT46*$B$4+EA45&lt;=$B$2*'SFV+BESS'!$I$9,DT46&gt;'SFV+BESS'!$I$7),'SFV+BESS'!$I$7,0))))</f>
        <v>0</v>
      </c>
      <c r="DV46" s="27">
        <f>IF(AND(DT46&lt;0,EA45+DT46/$B$5&gt;$H$2,-DT46/'Carga-Descarga Año'!$B$5&lt;'SFV+BESS'!$I$7),DT46/$B$5,IF(AND(DT46&lt;0,EA45+DT46/$B$5&gt;$H$2,-DT46/'Carga-Descarga Año'!$B$5&gt;'SFV+BESS'!$I$7),-'SFV+BESS'!$I$7,IF(AND(DT46&lt;0,EA45+DT46/$B$5&lt;$H$2),-MIN('SFV+BESS'!$I$7,EA45-$H$2),0)))</f>
        <v>0</v>
      </c>
      <c r="DW46" s="33"/>
      <c r="DX46" s="33">
        <f t="shared" si="91"/>
        <v>0</v>
      </c>
      <c r="DY46" s="27">
        <f t="shared" si="32"/>
        <v>0</v>
      </c>
      <c r="DZ46" s="27">
        <f t="shared" si="92"/>
        <v>0</v>
      </c>
      <c r="EA46" s="28">
        <f>IF((EA45+DU46+DV46)&gt;=$B$2*'SFV+BESS'!$I$9, $B$2*'SFV+BESS'!$I$9, (EA45+DU46+DV46))</f>
        <v>173.61249999999998</v>
      </c>
      <c r="EB46" s="110">
        <f t="shared" si="33"/>
        <v>96.834626817698066</v>
      </c>
      <c r="EG46" s="251"/>
      <c r="EH46" s="41">
        <v>0.54166666666666696</v>
      </c>
      <c r="EI46" s="33">
        <f t="shared" si="108"/>
        <v>107.82955536087286</v>
      </c>
      <c r="EJ46" s="33">
        <f>Gen_Cons_Horario!B5904</f>
        <v>0</v>
      </c>
      <c r="EK46" s="34">
        <f t="shared" si="78"/>
        <v>107.82955536087286</v>
      </c>
      <c r="EL46" s="116">
        <f>IF(AND(EK46&gt;0,EK46*$B$4+ER45&lt;=$B$2*'SFV+BESS'!$I$9,EK46&lt;'SFV+BESS'!$I$7), EK46*$B$4, IF(AND(EK46&gt;0,EK46*$B$4+ER45&gt;$B$2*'SFV+BESS'!$I$9,EK46*$B$4&lt;'SFV+BESS'!$I$7),$B$2*'SFV+BESS'!$I$9-ER45,IF(AND(EK46&gt;0,EK46*$B$4+ER45&gt;$B$2*'SFV+BESS'!$I$9,EK46*$B$4&gt;'SFV+BESS'!$I$7,ER45&lt;$B$2*'SFV+BESS'!$I$9),$B$2*'SFV+BESS'!$I$9-ER45,IF(AND(EK46&gt;0,EK46*$B$4+ER45&lt;=$B$2*'SFV+BESS'!$I$9,EK46&gt;'SFV+BESS'!$I$7),'SFV+BESS'!$I$7,0))))</f>
        <v>0</v>
      </c>
      <c r="EM46" s="27">
        <f>IF(AND(EK46&lt;0,ER45+EK46/$B$5&gt;$H$2,-EK46/'Carga-Descarga Año'!$B$5&lt;'SFV+BESS'!$I$7),EK46/$B$5,IF(AND(EK46&lt;0,ER45+EK46/$B$5&gt;$H$2,-EK46/'Carga-Descarga Año'!$B$5&gt;'SFV+BESS'!$I$7),-'SFV+BESS'!$I$7,IF(AND(EK46&lt;0,ER45+EK46/$B$5&lt;$H$2),-MIN('SFV+BESS'!$I$7,ER45-$H$2),0)))</f>
        <v>0</v>
      </c>
      <c r="EN46" s="33"/>
      <c r="EO46" s="33">
        <f t="shared" si="93"/>
        <v>0</v>
      </c>
      <c r="EP46" s="27">
        <f t="shared" si="36"/>
        <v>0</v>
      </c>
      <c r="EQ46" s="27">
        <f t="shared" si="94"/>
        <v>0</v>
      </c>
      <c r="ER46" s="28">
        <f>IF((ER45+EL46+EM46)&gt;=$B$2*'SFV+BESS'!$I$9, $B$2*'SFV+BESS'!$I$9, (ER45+EL46+EM46))</f>
        <v>173.61249999999998</v>
      </c>
      <c r="ES46" s="110">
        <f t="shared" si="37"/>
        <v>107.82955536087286</v>
      </c>
      <c r="EX46" s="251"/>
      <c r="EY46" s="41">
        <v>0.54166666666666696</v>
      </c>
      <c r="EZ46" s="33">
        <f t="shared" si="109"/>
        <v>116.9976573866774</v>
      </c>
      <c r="FA46" s="33">
        <f>Gen_Cons_Horario!B6624</f>
        <v>0</v>
      </c>
      <c r="FB46" s="34">
        <f t="shared" si="79"/>
        <v>116.9976573866774</v>
      </c>
      <c r="FC46" s="116">
        <f>IF(AND(FB46&gt;0,FB46*$B$4+FI45&lt;=$B$2*'SFV+BESS'!$I$9,FB46&lt;'SFV+BESS'!$I$7), FB46*$B$4, IF(AND(FB46&gt;0,FB46*$B$4+FI45&gt;$B$2*'SFV+BESS'!$I$9,FB46*$B$4&lt;'SFV+BESS'!$I$7),$B$2*'SFV+BESS'!$I$9-FI45,IF(AND(FB46&gt;0,FB46*$B$4+FI45&gt;$B$2*'SFV+BESS'!$I$9,FB46*$B$4&gt;'SFV+BESS'!$I$7,FI45&lt;$B$2*'SFV+BESS'!$I$9),$B$2*'SFV+BESS'!$I$9-FI45,IF(AND(FB46&gt;0,FB46*$B$4+FI45&lt;=$B$2*'SFV+BESS'!$I$9,FB46&gt;'SFV+BESS'!$I$7),'SFV+BESS'!$I$7,0))))</f>
        <v>0</v>
      </c>
      <c r="FD46" s="27">
        <f>IF(AND(FB46&lt;0,FI45+FB46/$B$5&gt;$H$2,-FB46/'Carga-Descarga Año'!$B$5&lt;'SFV+BESS'!$I$7),FB46/$B$5,IF(AND(FB46&lt;0,FI45+FB46/$B$5&gt;$H$2,-FB46/'Carga-Descarga Año'!$B$5&gt;'SFV+BESS'!$I$7),-'SFV+BESS'!$I$7,IF(AND(FB46&lt;0,FI45+FB46/$B$5&lt;$H$2),-MIN('SFV+BESS'!$I$7,FI45-$H$2),0)))</f>
        <v>0</v>
      </c>
      <c r="FE46" s="33"/>
      <c r="FF46" s="33">
        <f t="shared" si="95"/>
        <v>0</v>
      </c>
      <c r="FG46" s="27">
        <f t="shared" si="40"/>
        <v>0</v>
      </c>
      <c r="FH46" s="27">
        <f t="shared" si="96"/>
        <v>0</v>
      </c>
      <c r="FI46" s="28">
        <f>IF((FI45+FC46+FD46)&gt;=$B$2*'SFV+BESS'!$I$9, $B$2*'SFV+BESS'!$I$9, (FI45+FC46+FD46))</f>
        <v>173.61249999999998</v>
      </c>
      <c r="FJ46" s="110">
        <f t="shared" si="41"/>
        <v>116.9976573866774</v>
      </c>
      <c r="FO46" s="251"/>
      <c r="FP46" s="41">
        <v>0.54166666666666696</v>
      </c>
      <c r="FQ46" s="33">
        <f t="shared" si="110"/>
        <v>124.15896438995942</v>
      </c>
      <c r="FR46" s="33">
        <f>Gen_Cons_Horario!B7368</f>
        <v>14.914000000000001</v>
      </c>
      <c r="FS46" s="34">
        <f t="shared" si="80"/>
        <v>109.24496438995942</v>
      </c>
      <c r="FT46" s="116">
        <f>IF(AND(FS46&gt;0,FS46*$B$4+FZ45&lt;=$B$2*'SFV+BESS'!$I$9,FS46&lt;'SFV+BESS'!$I$7), FS46*$B$4, IF(AND(FS46&gt;0,FS46*$B$4+FZ45&gt;$B$2*'SFV+BESS'!$I$9,FS46*$B$4&lt;'SFV+BESS'!$I$7),$B$2*'SFV+BESS'!$I$9-FZ45,IF(AND(FS46&gt;0,FS46*$B$4+FZ45&gt;$B$2*'SFV+BESS'!$I$9,FS46*$B$4&gt;'SFV+BESS'!$I$7,FZ45&lt;$B$2*'SFV+BESS'!$I$9),$B$2*'SFV+BESS'!$I$9-FZ45,IF(AND(FS46&gt;0,FS46*$B$4+FZ45&lt;=$B$2*'SFV+BESS'!$I$9,FS46&gt;'SFV+BESS'!$I$7),'SFV+BESS'!$I$7,0))))</f>
        <v>0</v>
      </c>
      <c r="FU46" s="27">
        <f>IF(AND(FS46&lt;0,FZ45+FS46/$B$5&gt;$H$2,-FS46/'Carga-Descarga Año'!$B$5&lt;'SFV+BESS'!$I$7),FS46/$B$5,IF(AND(FS46&lt;0,FZ45+FS46/$B$5&gt;$H$2,-FS46/'Carga-Descarga Año'!$B$5&gt;'SFV+BESS'!$I$7),-'SFV+BESS'!$I$7,IF(AND(FS46&lt;0,FZ45+FS46/$B$5&lt;$H$2),-MIN('SFV+BESS'!$I$7,FZ45-$H$2),0)))</f>
        <v>0</v>
      </c>
      <c r="FV46" s="33"/>
      <c r="FW46" s="33">
        <f t="shared" si="97"/>
        <v>14.914000000000001</v>
      </c>
      <c r="FX46" s="27">
        <f t="shared" si="44"/>
        <v>0</v>
      </c>
      <c r="FY46" s="27">
        <f t="shared" si="98"/>
        <v>0</v>
      </c>
      <c r="FZ46" s="28">
        <f>IF((FZ45+FT46+FU46)&gt;=$B$2*'SFV+BESS'!$I$9, $B$2*'SFV+BESS'!$I$9, (FZ45+FT46+FU46))</f>
        <v>173.61249999999998</v>
      </c>
      <c r="GA46" s="110">
        <f t="shared" si="45"/>
        <v>109.24496438995942</v>
      </c>
      <c r="GF46" s="251"/>
      <c r="GG46" s="41">
        <v>0.54166666666666696</v>
      </c>
      <c r="GH46" s="33">
        <f t="shared" si="111"/>
        <v>123.094953967778</v>
      </c>
      <c r="GI46" s="33">
        <f>Gen_Cons_Horario!B8088</f>
        <v>104.398</v>
      </c>
      <c r="GJ46" s="34">
        <f t="shared" si="81"/>
        <v>18.696953967778001</v>
      </c>
      <c r="GK46" s="116">
        <f>IF(AND(GJ46&gt;0,GJ46*$B$4+GQ45&lt;=$B$2*'SFV+BESS'!$I$9,GJ46&lt;'SFV+BESS'!$I$7), GJ46*$B$4, IF(AND(GJ46&gt;0,GJ46*$B$4+GQ45&gt;$B$2*'SFV+BESS'!$I$9,GJ46*$B$4&lt;'SFV+BESS'!$I$7),$B$2*'SFV+BESS'!$I$9-GQ45,IF(AND(GJ46&gt;0,GJ46*$B$4+GQ45&gt;$B$2*'SFV+BESS'!$I$9,GJ46*$B$4&gt;'SFV+BESS'!$I$7,GQ45&lt;$B$2*'SFV+BESS'!$I$9),$B$2*'SFV+BESS'!$I$9-GQ45,IF(AND(GJ46&gt;0,GJ46*$B$4+GQ45&lt;=$B$2*'SFV+BESS'!$I$9,GJ46&gt;'SFV+BESS'!$I$7),'SFV+BESS'!$I$7,0))))</f>
        <v>17.762106269389101</v>
      </c>
      <c r="GL46" s="27">
        <f>IF(AND(GJ46&lt;0,GQ45+GJ46/$B$5&gt;$H$2,-GJ46/'Carga-Descarga Año'!$B$5&lt;'SFV+BESS'!$I$7),GJ46/$B$5,IF(AND(GJ46&lt;0,GQ45+GJ46/$B$5&gt;$H$2,-GJ46/'Carga-Descarga Año'!$B$5&gt;'SFV+BESS'!$I$7),-'SFV+BESS'!$I$7,IF(AND(GJ46&lt;0,GQ45+GJ46/$B$5&lt;$H$2),-MIN('SFV+BESS'!$I$7,GQ45-$H$2),0)))</f>
        <v>0</v>
      </c>
      <c r="GM46" s="33"/>
      <c r="GN46" s="33">
        <f t="shared" si="99"/>
        <v>104.398</v>
      </c>
      <c r="GO46" s="27">
        <f t="shared" si="48"/>
        <v>0</v>
      </c>
      <c r="GP46" s="27">
        <f t="shared" si="100"/>
        <v>0</v>
      </c>
      <c r="GQ46" s="28">
        <f>IF((GQ45+GK46+GL46)&gt;=$B$2*'SFV+BESS'!$I$9, $B$2*'SFV+BESS'!$I$9, (GQ45+GK46+GL46))</f>
        <v>157.22609969044876</v>
      </c>
      <c r="GR46" s="110">
        <f t="shared" si="49"/>
        <v>0</v>
      </c>
    </row>
    <row r="47" spans="1:200">
      <c r="A47" s="249"/>
      <c r="B47" s="41">
        <v>0.58333333333333304</v>
      </c>
      <c r="C47" s="38">
        <f t="shared" si="82"/>
        <v>133.25978951017149</v>
      </c>
      <c r="D47" s="2">
        <f>Gen_Cons_Horario!B73</f>
        <v>119.312</v>
      </c>
      <c r="E47" s="30">
        <f t="shared" si="0"/>
        <v>13.947789510171489</v>
      </c>
      <c r="F47" s="116">
        <f>IF(AND(E47&gt;0,E47*$B$4+L46&lt;=$B$2*'SFV+BESS'!$I$9,E47&lt;'SFV+BESS'!$I$7), E47*$B$4, IF(AND(E47&gt;0,E47*$B$4+L46&gt;$B$2*'SFV+BESS'!$I$9,E47*$B$4&lt;'SFV+BESS'!$I$7),$B$2*'SFV+BESS'!$I$9-L46,IF(AND(E47&gt;0,E47*$B$4+L46&gt;$B$2*'SFV+BESS'!$I$9,E47*$B$4&gt;'SFV+BESS'!$I$7,L46&lt;$B$2*'SFV+BESS'!$I$9),$B$2*'SFV+BESS'!$I$9-L46,IF(AND(E47&gt;0,E47*$B$4+L46&lt;=$B$2*'SFV+BESS'!$I$9,E47&gt;'SFV+BESS'!$I$7),'SFV+BESS'!$I$7,0))))</f>
        <v>13.250400034662913</v>
      </c>
      <c r="G47" s="27">
        <f>IF(AND(E47&lt;0,L46+E47/$B$5&gt;$H$2,-E47/'Carga-Descarga Año'!$B$5&lt;'SFV+BESS'!$I$7),E47/$B$5,IF(AND(E47&lt;0,L46+E47/$B$5&gt;$H$2,-E47/'Carga-Descarga Año'!$B$5&gt;'SFV+BESS'!$I$7),-'SFV+BESS'!$I$7,IF(AND(E47&lt;0,L46+E47/$B$5&lt;$H$2),-MIN('SFV+BESS'!$I$7,L46-$H$2),0)))</f>
        <v>0</v>
      </c>
      <c r="H47" s="38"/>
      <c r="I47" s="38">
        <f t="shared" si="1"/>
        <v>119.312</v>
      </c>
      <c r="J47" s="27">
        <f t="shared" si="3"/>
        <v>0</v>
      </c>
      <c r="K47" s="27">
        <f t="shared" si="2"/>
        <v>0</v>
      </c>
      <c r="L47" s="28">
        <f>IF((L46+F47+G47)&gt;=$B$2*'SFV+BESS'!$I$9, $B$2*'SFV+BESS'!$I$9, (L46+F47+G47))</f>
        <v>80.558421355436394</v>
      </c>
      <c r="M47" s="110">
        <f t="shared" si="4"/>
        <v>0</v>
      </c>
      <c r="R47" s="251"/>
      <c r="S47" s="41">
        <v>0.58333333333333304</v>
      </c>
      <c r="T47" s="2">
        <f t="shared" si="101"/>
        <v>139.0828529227783</v>
      </c>
      <c r="U47" s="2">
        <f>Gen_Cons_Horario!B817</f>
        <v>37.285000000000004</v>
      </c>
      <c r="V47" s="34">
        <f t="shared" si="71"/>
        <v>101.7978529227783</v>
      </c>
      <c r="W47" s="116">
        <f>IF(AND(V47&gt;0,V47*$B$4+AC46&lt;=$B$2*'SFV+BESS'!$I$9,V47&lt;'SFV+BESS'!$I$7), V47*$B$4, IF(AND(V47&gt;0,V47*$B$4+AC46&gt;$B$2*'SFV+BESS'!$I$9,V47*$B$4&lt;'SFV+BESS'!$I$7),$B$2*'SFV+BESS'!$I$9-AC46,IF(AND(V47&gt;0,V47*$B$4+AC46&gt;$B$2*'SFV+BESS'!$I$9,V47*$B$4&gt;'SFV+BESS'!$I$7,AC46&lt;$B$2*'SFV+BESS'!$I$9),$B$2*'SFV+BESS'!$I$9-AC46,IF(AND(V47&gt;0,V47*$B$4+AC46&lt;=$B$2*'SFV+BESS'!$I$9,V47&gt;'SFV+BESS'!$I$7),'SFV+BESS'!$I$7,0))))</f>
        <v>0</v>
      </c>
      <c r="X47" s="27">
        <f>IF(AND(V47&lt;0,AC46+V47/$B$5&gt;$H$2,-V47/'Carga-Descarga Año'!$B$5&lt;'SFV+BESS'!$I$7),V47/$B$5,IF(AND(V47&lt;0,AC46+V47/$B$5&gt;$H$2,-V47/'Carga-Descarga Año'!$B$5&gt;'SFV+BESS'!$I$7),-'SFV+BESS'!$I$7,IF(AND(V47&lt;0,AC46+V47/$B$5&lt;$H$2),-MIN('SFV+BESS'!$I$7,AC46-$H$2),0)))</f>
        <v>0</v>
      </c>
      <c r="Y47" s="33"/>
      <c r="Z47" s="33">
        <f t="shared" si="60"/>
        <v>37.285000000000004</v>
      </c>
      <c r="AA47" s="27">
        <f t="shared" si="7"/>
        <v>0</v>
      </c>
      <c r="AB47" s="27">
        <f t="shared" si="50"/>
        <v>0</v>
      </c>
      <c r="AC47" s="28">
        <f>IF((AC46+W47+X47)&gt;=$B$2*'SFV+BESS'!$I$9, $B$2*'SFV+BESS'!$I$9, (AC46+W47+X47))</f>
        <v>173.61249999999998</v>
      </c>
      <c r="AD47" s="110">
        <f t="shared" si="8"/>
        <v>101.7978529227783</v>
      </c>
      <c r="AI47" s="251"/>
      <c r="AJ47" s="41">
        <v>0.58333333333333304</v>
      </c>
      <c r="AK47" s="52">
        <f t="shared" si="102"/>
        <v>137.68044358388673</v>
      </c>
      <c r="AL47" s="33">
        <f>Gen_Cons_Horario!B1489</f>
        <v>59.656000000000006</v>
      </c>
      <c r="AM47" s="34">
        <f t="shared" si="72"/>
        <v>78.024443583886722</v>
      </c>
      <c r="AN47" s="116">
        <f>IF(AND(AM47&gt;0,AM47*$B$4+AT46&lt;=$B$2*'SFV+BESS'!$I$9,AM47&lt;'SFV+BESS'!$I$7), AM47*$B$4, IF(AND(AM47&gt;0,AM47*$B$4+AT46&gt;$B$2*'SFV+BESS'!$I$9,AM47*$B$4&lt;'SFV+BESS'!$I$7),$B$2*'SFV+BESS'!$I$9-AT46,IF(AND(AM47&gt;0,AM47*$B$4+AT46&gt;$B$2*'SFV+BESS'!$I$9,AM47*$B$4&gt;'SFV+BESS'!$I$7,AT46&lt;$B$2*'SFV+BESS'!$I$9),$B$2*'SFV+BESS'!$I$9-AT46,IF(AND(AM47&gt;0,AM47*$B$4+AT46&lt;=$B$2*'SFV+BESS'!$I$9,AM47&gt;'SFV+BESS'!$I$7),'SFV+BESS'!$I$7,0))))</f>
        <v>0</v>
      </c>
      <c r="AO47" s="27">
        <f>IF(AND(AM47&lt;0,AT46+AM47/$B$5&gt;$H$2,-AM47/'Carga-Descarga Año'!$B$5&lt;'SFV+BESS'!$I$7),AM47/$B$5,IF(AND(AM47&lt;0,AT46+AM47/$B$5&gt;$H$2,-AM47/'Carga-Descarga Año'!$B$5&gt;'SFV+BESS'!$I$7),-'SFV+BESS'!$I$7,IF(AND(AM47&lt;0,AT46+AM47/$B$5&lt;$H$2),-MIN('SFV+BESS'!$I$7,AT46-$H$2),0)))</f>
        <v>0</v>
      </c>
      <c r="AP47" s="33"/>
      <c r="AQ47" s="33">
        <f t="shared" si="83"/>
        <v>59.656000000000006</v>
      </c>
      <c r="AR47" s="27">
        <f t="shared" si="11"/>
        <v>0</v>
      </c>
      <c r="AS47" s="27">
        <f t="shared" si="84"/>
        <v>0</v>
      </c>
      <c r="AT47" s="28">
        <f>IF((AT46+AN47+AO47)&gt;=$B$2*'SFV+BESS'!$I$9, $B$2*'SFV+BESS'!$I$9, (AT46+AN47+AO47))</f>
        <v>173.61249999999998</v>
      </c>
      <c r="AU47" s="110">
        <f t="shared" si="12"/>
        <v>78.024443583886722</v>
      </c>
      <c r="AZ47" s="251"/>
      <c r="BA47" s="41">
        <v>0.58333333333333304</v>
      </c>
      <c r="BB47" s="33">
        <f t="shared" si="103"/>
        <v>119.78981902555637</v>
      </c>
      <c r="BC47" s="33">
        <f>Gen_Cons_Horario!B2233</f>
        <v>0</v>
      </c>
      <c r="BD47" s="34">
        <f t="shared" si="73"/>
        <v>119.78981902555637</v>
      </c>
      <c r="BE47" s="116">
        <f>IF(AND(BD47&gt;0,BD47*$B$4+BK46&lt;=$B$2*'SFV+BESS'!$I$9,BD47&lt;'SFV+BESS'!$I$7), BD47*$B$4, IF(AND(BD47&gt;0,BD47*$B$4+BK46&gt;$B$2*'SFV+BESS'!$I$9,BD47*$B$4&lt;'SFV+BESS'!$I$7),$B$2*'SFV+BESS'!$I$9-BK46,IF(AND(BD47&gt;0,BD47*$B$4+BK46&gt;$B$2*'SFV+BESS'!$I$9,BD47*$B$4&gt;'SFV+BESS'!$I$7,BK46&lt;$B$2*'SFV+BESS'!$I$9),$B$2*'SFV+BESS'!$I$9-BK46,IF(AND(BD47&gt;0,BD47*$B$4+BK46&lt;=$B$2*'SFV+BESS'!$I$9,BD47&gt;'SFV+BESS'!$I$7),'SFV+BESS'!$I$7,0))))</f>
        <v>0</v>
      </c>
      <c r="BF47" s="27">
        <f>IF(AND(BD47&lt;0,BK46+BD47/$B$5&gt;$H$2,-BD47/'Carga-Descarga Año'!$B$5&lt;'SFV+BESS'!$I$7),BD47/$B$5,IF(AND(BD47&lt;0,BK46+BD47/$B$5&gt;$H$2,-BD47/'Carga-Descarga Año'!$B$5&gt;'SFV+BESS'!$I$7),-'SFV+BESS'!$I$7,IF(AND(BD47&lt;0,BK46+BD47/$B$5&lt;$H$2),-MIN('SFV+BESS'!$I$7,BK46-$H$2),0)))</f>
        <v>0</v>
      </c>
      <c r="BG47" s="33"/>
      <c r="BH47" s="33">
        <f t="shared" si="85"/>
        <v>0</v>
      </c>
      <c r="BI47" s="27">
        <f t="shared" si="15"/>
        <v>0</v>
      </c>
      <c r="BJ47" s="27">
        <f t="shared" si="86"/>
        <v>0</v>
      </c>
      <c r="BK47" s="28">
        <f>IF((BK46+BE47+BF47)&gt;=$B$2*'SFV+BESS'!$I$9, $B$2*'SFV+BESS'!$I$9, (BK46+BE47+BF47))</f>
        <v>173.61249999999998</v>
      </c>
      <c r="BL47" s="110">
        <f t="shared" si="16"/>
        <v>119.78981902555637</v>
      </c>
      <c r="BQ47" s="251"/>
      <c r="BR47" s="41">
        <v>0.58333333333333304</v>
      </c>
      <c r="BS47" s="33">
        <f t="shared" si="104"/>
        <v>102.95917212974827</v>
      </c>
      <c r="BT47" s="33">
        <f>Gen_Cons_Horario!B2953</f>
        <v>0</v>
      </c>
      <c r="BU47" s="34">
        <f t="shared" si="74"/>
        <v>102.95917212974827</v>
      </c>
      <c r="BV47" s="116">
        <f>IF(AND(BU47&gt;0,BU47*$B$4+CB46&lt;=$B$2*'SFV+BESS'!$I$9,BU47&lt;'SFV+BESS'!$I$7), BU47*$B$4, IF(AND(BU47&gt;0,BU47*$B$4+CB46&gt;$B$2*'SFV+BESS'!$I$9,BU47*$B$4&lt;'SFV+BESS'!$I$7),$B$2*'SFV+BESS'!$I$9-CB46,IF(AND(BU47&gt;0,BU47*$B$4+CB46&gt;$B$2*'SFV+BESS'!$I$9,BU47*$B$4&gt;'SFV+BESS'!$I$7,CB46&lt;$B$2*'SFV+BESS'!$I$9),$B$2*'SFV+BESS'!$I$9-CB46,IF(AND(BU47&gt;0,BU47*$B$4+CB46&lt;=$B$2*'SFV+BESS'!$I$9,BU47&gt;'SFV+BESS'!$I$7),'SFV+BESS'!$I$7,0))))</f>
        <v>0</v>
      </c>
      <c r="BW47" s="27">
        <f>IF(AND(BU47&lt;0,CB46+BU47/$B$5&gt;$H$2,-BU47/'Carga-Descarga Año'!$B$5&lt;'SFV+BESS'!$I$7),BU47/$B$5,IF(AND(BU47&lt;0,CB46+BU47/$B$5&gt;$H$2,-BU47/'Carga-Descarga Año'!$B$5&gt;'SFV+BESS'!$I$7),-'SFV+BESS'!$I$7,IF(AND(BU47&lt;0,CB46+BU47/$B$5&lt;$H$2),-MIN('SFV+BESS'!$I$7,CB46-$H$2),0)))</f>
        <v>0</v>
      </c>
      <c r="BX47" s="33"/>
      <c r="BY47" s="33">
        <f t="shared" si="87"/>
        <v>0</v>
      </c>
      <c r="BZ47" s="27">
        <f t="shared" si="18"/>
        <v>0</v>
      </c>
      <c r="CA47" s="27">
        <f t="shared" si="19"/>
        <v>0</v>
      </c>
      <c r="CB47" s="28">
        <f>IF((CB46+BV47+BW47)&gt;=$B$2*'SFV+BESS'!$I$9, $B$2*'SFV+BESS'!$I$9, (CB46+BV47+BW47))</f>
        <v>173.61249999999998</v>
      </c>
      <c r="CC47" s="110">
        <f t="shared" si="20"/>
        <v>102.95917212974827</v>
      </c>
      <c r="CH47" s="251"/>
      <c r="CI47" s="41">
        <v>0.58333333333333304</v>
      </c>
      <c r="CJ47" s="33">
        <f t="shared" si="105"/>
        <v>92.109640210585653</v>
      </c>
      <c r="CK47" s="33">
        <f>Gen_Cons_Horario!B3697</f>
        <v>0</v>
      </c>
      <c r="CL47" s="34">
        <f t="shared" si="75"/>
        <v>92.109640210585653</v>
      </c>
      <c r="CM47" s="116">
        <f>IF(AND(CL47&gt;0,CL47*$B$4+CS46&lt;=$B$2*'SFV+BESS'!$I$9,CL47&lt;'SFV+BESS'!$I$7), CL47*$B$4, IF(AND(CL47&gt;0,CL47*$B$4+CS46&gt;$B$2*'SFV+BESS'!$I$9,CL47*$B$4&lt;'SFV+BESS'!$I$7),$B$2*'SFV+BESS'!$I$9-CS46,IF(AND(CL47&gt;0,CL47*$B$4+CS46&gt;$B$2*'SFV+BESS'!$I$9,CL47*$B$4&gt;'SFV+BESS'!$I$7,CS46&lt;$B$2*'SFV+BESS'!$I$9),$B$2*'SFV+BESS'!$I$9-CS46,IF(AND(CL47&gt;0,CL47*$B$4+CS46&lt;=$B$2*'SFV+BESS'!$I$9,CL47&gt;'SFV+BESS'!$I$7),'SFV+BESS'!$I$7,0))))</f>
        <v>0</v>
      </c>
      <c r="CN47" s="27">
        <f>IF(AND(CL47&lt;0,CS46+CL47/$B$5&gt;$H$2,-CL47/'Carga-Descarga Año'!$B$5&lt;'SFV+BESS'!$I$7),CL47/$B$5,IF(AND(CL47&lt;0,CS46+CL47/$B$5&gt;$H$2,-CL47/'Carga-Descarga Año'!$B$5&gt;'SFV+BESS'!$I$7),-'SFV+BESS'!$I$7,IF(AND(CL47&lt;0,CS46+CL47/$B$5&lt;$H$2),-MIN('SFV+BESS'!$I$7,CS46-$H$2),0)))</f>
        <v>0</v>
      </c>
      <c r="CO47" s="33"/>
      <c r="CP47" s="33">
        <f t="shared" si="88"/>
        <v>0</v>
      </c>
      <c r="CQ47" s="27">
        <f t="shared" si="23"/>
        <v>0</v>
      </c>
      <c r="CR47" s="27">
        <f t="shared" si="89"/>
        <v>0</v>
      </c>
      <c r="CS47" s="28">
        <f>IF((CS46+CM47+CN47)&gt;=$B$2*'SFV+BESS'!$I$9, $B$2*'SFV+BESS'!$I$9, (CS46+CM47+CN47))</f>
        <v>173.61249999999998</v>
      </c>
      <c r="CT47" s="110">
        <f t="shared" si="24"/>
        <v>92.109640210585653</v>
      </c>
      <c r="CY47" s="251"/>
      <c r="CZ47" s="41">
        <v>0.58333333333333304</v>
      </c>
      <c r="DA47" s="33">
        <f t="shared" si="106"/>
        <v>99.291005948507078</v>
      </c>
      <c r="DB47" s="33">
        <f>Gen_Cons_Horario!B4417</f>
        <v>0</v>
      </c>
      <c r="DC47" s="34">
        <f t="shared" si="76"/>
        <v>99.291005948507078</v>
      </c>
      <c r="DD47" s="116">
        <f>IF(AND(DC47&gt;0,DC47*$B$4+DJ46&lt;=$B$2*'SFV+BESS'!$I$9,DC47&lt;'SFV+BESS'!$I$7), DC47*$B$4, IF(AND(DC47&gt;0,DC47*$B$4+DJ46&gt;$B$2*'SFV+BESS'!$I$9,DC47*$B$4&lt;'SFV+BESS'!$I$7),$B$2*'SFV+BESS'!$I$9-DJ46,IF(AND(DC47&gt;0,DC47*$B$4+DJ46&gt;$B$2*'SFV+BESS'!$I$9,DC47*$B$4&gt;'SFV+BESS'!$I$7,DJ46&lt;$B$2*'SFV+BESS'!$I$9),$B$2*'SFV+BESS'!$I$9-DJ46,IF(AND(DC47&gt;0,DC47*$B$4+DJ46&lt;=$B$2*'SFV+BESS'!$I$9,DC47&gt;'SFV+BESS'!$I$7),'SFV+BESS'!$I$7,0))))</f>
        <v>0</v>
      </c>
      <c r="DE47" s="27">
        <f>IF(AND(DC47&lt;0,DJ46+DC47/$B$5&gt;$H$2,-DC47/'Carga-Descarga Año'!$B$5&lt;'SFV+BESS'!$I$7),DC47/$B$5,IF(AND(DC47&lt;0,DJ46+DC47/$B$5&gt;$H$2,-DC47/'Carga-Descarga Año'!$B$5&gt;'SFV+BESS'!$I$7),-'SFV+BESS'!$I$7,IF(AND(DC47&lt;0,DJ46+DC47/$B$5&lt;$H$2),-MIN('SFV+BESS'!$I$7,DJ46-$H$2),0)))</f>
        <v>0</v>
      </c>
      <c r="DF47" s="33"/>
      <c r="DG47" s="33">
        <f t="shared" si="90"/>
        <v>0</v>
      </c>
      <c r="DH47" s="27">
        <f t="shared" si="27"/>
        <v>0</v>
      </c>
      <c r="DI47" s="27">
        <f t="shared" si="28"/>
        <v>0</v>
      </c>
      <c r="DJ47" s="28">
        <f>IF((DJ46+DD47+DE47)&gt;=$B$2*'SFV+BESS'!$I$9, $B$2*'SFV+BESS'!$I$9, (DJ46+DD47+DE47))</f>
        <v>173.61249999999998</v>
      </c>
      <c r="DK47" s="110">
        <f t="shared" si="29"/>
        <v>99.291005948507078</v>
      </c>
      <c r="DP47" s="251"/>
      <c r="DQ47" s="41">
        <v>0.58333333333333304</v>
      </c>
      <c r="DR47" s="33">
        <f t="shared" si="107"/>
        <v>97.880357128904294</v>
      </c>
      <c r="DS47" s="33">
        <f>Gen_Cons_Horario!B5161</f>
        <v>0</v>
      </c>
      <c r="DT47" s="34">
        <f t="shared" si="77"/>
        <v>97.880357128904294</v>
      </c>
      <c r="DU47" s="116">
        <f>IF(AND(DT47&gt;0,DT47*$B$4+EA46&lt;=$B$2*'SFV+BESS'!$I$9,DT47&lt;'SFV+BESS'!$I$7), DT47*$B$4, IF(AND(DT47&gt;0,DT47*$B$4+EA46&gt;$B$2*'SFV+BESS'!$I$9,DT47*$B$4&lt;'SFV+BESS'!$I$7),$B$2*'SFV+BESS'!$I$9-EA46,IF(AND(DT47&gt;0,DT47*$B$4+EA46&gt;$B$2*'SFV+BESS'!$I$9,DT47*$B$4&gt;'SFV+BESS'!$I$7,EA46&lt;$B$2*'SFV+BESS'!$I$9),$B$2*'SFV+BESS'!$I$9-EA46,IF(AND(DT47&gt;0,DT47*$B$4+EA46&lt;=$B$2*'SFV+BESS'!$I$9,DT47&gt;'SFV+BESS'!$I$7),'SFV+BESS'!$I$7,0))))</f>
        <v>0</v>
      </c>
      <c r="DV47" s="27">
        <f>IF(AND(DT47&lt;0,EA46+DT47/$B$5&gt;$H$2,-DT47/'Carga-Descarga Año'!$B$5&lt;'SFV+BESS'!$I$7),DT47/$B$5,IF(AND(DT47&lt;0,EA46+DT47/$B$5&gt;$H$2,-DT47/'Carga-Descarga Año'!$B$5&gt;'SFV+BESS'!$I$7),-'SFV+BESS'!$I$7,IF(AND(DT47&lt;0,EA46+DT47/$B$5&lt;$H$2),-MIN('SFV+BESS'!$I$7,EA46-$H$2),0)))</f>
        <v>0</v>
      </c>
      <c r="DW47" s="33"/>
      <c r="DX47" s="33">
        <f t="shared" si="91"/>
        <v>0</v>
      </c>
      <c r="DY47" s="27">
        <f t="shared" si="32"/>
        <v>0</v>
      </c>
      <c r="DZ47" s="27">
        <f t="shared" si="92"/>
        <v>0</v>
      </c>
      <c r="EA47" s="28">
        <f>IF((EA46+DU47+DV47)&gt;=$B$2*'SFV+BESS'!$I$9, $B$2*'SFV+BESS'!$I$9, (EA46+DU47+DV47))</f>
        <v>173.61249999999998</v>
      </c>
      <c r="EB47" s="110">
        <f t="shared" si="33"/>
        <v>97.880357128904294</v>
      </c>
      <c r="EG47" s="251"/>
      <c r="EH47" s="41">
        <v>0.58333333333333304</v>
      </c>
      <c r="EI47" s="33">
        <f t="shared" si="108"/>
        <v>107.02335307780091</v>
      </c>
      <c r="EJ47" s="33">
        <f>Gen_Cons_Horario!B5905</f>
        <v>0</v>
      </c>
      <c r="EK47" s="34">
        <f t="shared" si="78"/>
        <v>107.02335307780091</v>
      </c>
      <c r="EL47" s="116">
        <f>IF(AND(EK47&gt;0,EK47*$B$4+ER46&lt;=$B$2*'SFV+BESS'!$I$9,EK47&lt;'SFV+BESS'!$I$7), EK47*$B$4, IF(AND(EK47&gt;0,EK47*$B$4+ER46&gt;$B$2*'SFV+BESS'!$I$9,EK47*$B$4&lt;'SFV+BESS'!$I$7),$B$2*'SFV+BESS'!$I$9-ER46,IF(AND(EK47&gt;0,EK47*$B$4+ER46&gt;$B$2*'SFV+BESS'!$I$9,EK47*$B$4&gt;'SFV+BESS'!$I$7,ER46&lt;$B$2*'SFV+BESS'!$I$9),$B$2*'SFV+BESS'!$I$9-ER46,IF(AND(EK47&gt;0,EK47*$B$4+ER46&lt;=$B$2*'SFV+BESS'!$I$9,EK47&gt;'SFV+BESS'!$I$7),'SFV+BESS'!$I$7,0))))</f>
        <v>0</v>
      </c>
      <c r="EM47" s="27">
        <f>IF(AND(EK47&lt;0,ER46+EK47/$B$5&gt;$H$2,-EK47/'Carga-Descarga Año'!$B$5&lt;'SFV+BESS'!$I$7),EK47/$B$5,IF(AND(EK47&lt;0,ER46+EK47/$B$5&gt;$H$2,-EK47/'Carga-Descarga Año'!$B$5&gt;'SFV+BESS'!$I$7),-'SFV+BESS'!$I$7,IF(AND(EK47&lt;0,ER46+EK47/$B$5&lt;$H$2),-MIN('SFV+BESS'!$I$7,ER46-$H$2),0)))</f>
        <v>0</v>
      </c>
      <c r="EN47" s="33"/>
      <c r="EO47" s="33">
        <f t="shared" si="93"/>
        <v>0</v>
      </c>
      <c r="EP47" s="27">
        <f t="shared" si="36"/>
        <v>0</v>
      </c>
      <c r="EQ47" s="27">
        <f t="shared" si="94"/>
        <v>0</v>
      </c>
      <c r="ER47" s="28">
        <f>IF((ER46+EL47+EM47)&gt;=$B$2*'SFV+BESS'!$I$9, $B$2*'SFV+BESS'!$I$9, (ER46+EL47+EM47))</f>
        <v>173.61249999999998</v>
      </c>
      <c r="ES47" s="110">
        <f t="shared" si="37"/>
        <v>107.02335307780091</v>
      </c>
      <c r="EX47" s="251"/>
      <c r="EY47" s="41">
        <v>0.58333333333333304</v>
      </c>
      <c r="EZ47" s="33">
        <f t="shared" si="109"/>
        <v>117.95196128053284</v>
      </c>
      <c r="FA47" s="33">
        <f>Gen_Cons_Horario!B6625</f>
        <v>0</v>
      </c>
      <c r="FB47" s="34">
        <f t="shared" si="79"/>
        <v>117.95196128053284</v>
      </c>
      <c r="FC47" s="116">
        <f>IF(AND(FB47&gt;0,FB47*$B$4+FI46&lt;=$B$2*'SFV+BESS'!$I$9,FB47&lt;'SFV+BESS'!$I$7), FB47*$B$4, IF(AND(FB47&gt;0,FB47*$B$4+FI46&gt;$B$2*'SFV+BESS'!$I$9,FB47*$B$4&lt;'SFV+BESS'!$I$7),$B$2*'SFV+BESS'!$I$9-FI46,IF(AND(FB47&gt;0,FB47*$B$4+FI46&gt;$B$2*'SFV+BESS'!$I$9,FB47*$B$4&gt;'SFV+BESS'!$I$7,FI46&lt;$B$2*'SFV+BESS'!$I$9),$B$2*'SFV+BESS'!$I$9-FI46,IF(AND(FB47&gt;0,FB47*$B$4+FI46&lt;=$B$2*'SFV+BESS'!$I$9,FB47&gt;'SFV+BESS'!$I$7),'SFV+BESS'!$I$7,0))))</f>
        <v>0</v>
      </c>
      <c r="FD47" s="27">
        <f>IF(AND(FB47&lt;0,FI46+FB47/$B$5&gt;$H$2,-FB47/'Carga-Descarga Año'!$B$5&lt;'SFV+BESS'!$I$7),FB47/$B$5,IF(AND(FB47&lt;0,FI46+FB47/$B$5&gt;$H$2,-FB47/'Carga-Descarga Año'!$B$5&gt;'SFV+BESS'!$I$7),-'SFV+BESS'!$I$7,IF(AND(FB47&lt;0,FI46+FB47/$B$5&lt;$H$2),-MIN('SFV+BESS'!$I$7,FI46-$H$2),0)))</f>
        <v>0</v>
      </c>
      <c r="FE47" s="33"/>
      <c r="FF47" s="33">
        <f t="shared" si="95"/>
        <v>0</v>
      </c>
      <c r="FG47" s="27">
        <f t="shared" si="40"/>
        <v>0</v>
      </c>
      <c r="FH47" s="27">
        <f t="shared" si="96"/>
        <v>0</v>
      </c>
      <c r="FI47" s="28">
        <f>IF((FI46+FC47+FD47)&gt;=$B$2*'SFV+BESS'!$I$9, $B$2*'SFV+BESS'!$I$9, (FI46+FC47+FD47))</f>
        <v>173.61249999999998</v>
      </c>
      <c r="FJ47" s="110">
        <f t="shared" si="41"/>
        <v>117.95196128053284</v>
      </c>
      <c r="FO47" s="251"/>
      <c r="FP47" s="41">
        <v>0.58333333333333304</v>
      </c>
      <c r="FQ47" s="33">
        <f t="shared" si="110"/>
        <v>124.97258800981498</v>
      </c>
      <c r="FR47" s="33">
        <f>Gen_Cons_Horario!B7369</f>
        <v>0</v>
      </c>
      <c r="FS47" s="34">
        <f t="shared" si="80"/>
        <v>124.97258800981498</v>
      </c>
      <c r="FT47" s="116">
        <f>IF(AND(FS47&gt;0,FS47*$B$4+FZ46&lt;=$B$2*'SFV+BESS'!$I$9,FS47&lt;'SFV+BESS'!$I$7), FS47*$B$4, IF(AND(FS47&gt;0,FS47*$B$4+FZ46&gt;$B$2*'SFV+BESS'!$I$9,FS47*$B$4&lt;'SFV+BESS'!$I$7),$B$2*'SFV+BESS'!$I$9-FZ46,IF(AND(FS47&gt;0,FS47*$B$4+FZ46&gt;$B$2*'SFV+BESS'!$I$9,FS47*$B$4&gt;'SFV+BESS'!$I$7,FZ46&lt;$B$2*'SFV+BESS'!$I$9),$B$2*'SFV+BESS'!$I$9-FZ46,IF(AND(FS47&gt;0,FS47*$B$4+FZ46&lt;=$B$2*'SFV+BESS'!$I$9,FS47&gt;'SFV+BESS'!$I$7),'SFV+BESS'!$I$7,0))))</f>
        <v>0</v>
      </c>
      <c r="FU47" s="27">
        <f>IF(AND(FS47&lt;0,FZ46+FS47/$B$5&gt;$H$2,-FS47/'Carga-Descarga Año'!$B$5&lt;'SFV+BESS'!$I$7),FS47/$B$5,IF(AND(FS47&lt;0,FZ46+FS47/$B$5&gt;$H$2,-FS47/'Carga-Descarga Año'!$B$5&gt;'SFV+BESS'!$I$7),-'SFV+BESS'!$I$7,IF(AND(FS47&lt;0,FZ46+FS47/$B$5&lt;$H$2),-MIN('SFV+BESS'!$I$7,FZ46-$H$2),0)))</f>
        <v>0</v>
      </c>
      <c r="FV47" s="33"/>
      <c r="FW47" s="33">
        <f t="shared" si="97"/>
        <v>0</v>
      </c>
      <c r="FX47" s="27">
        <f t="shared" si="44"/>
        <v>0</v>
      </c>
      <c r="FY47" s="27">
        <f t="shared" si="98"/>
        <v>0</v>
      </c>
      <c r="FZ47" s="28">
        <f>IF((FZ46+FT47+FU47)&gt;=$B$2*'SFV+BESS'!$I$9, $B$2*'SFV+BESS'!$I$9, (FZ46+FT47+FU47))</f>
        <v>173.61249999999998</v>
      </c>
      <c r="GA47" s="110">
        <f t="shared" si="45"/>
        <v>124.97258800981498</v>
      </c>
      <c r="GF47" s="251"/>
      <c r="GG47" s="41">
        <v>0.58333333333333304</v>
      </c>
      <c r="GH47" s="33">
        <f t="shared" si="111"/>
        <v>125.58913062743498</v>
      </c>
      <c r="GI47" s="33">
        <f>Gen_Cons_Horario!B8089</f>
        <v>44.742000000000004</v>
      </c>
      <c r="GJ47" s="34">
        <f t="shared" si="81"/>
        <v>80.847130627434979</v>
      </c>
      <c r="GK47" s="116">
        <f>IF(AND(GJ47&gt;0,GJ47*$B$4+GQ46&lt;=$B$2*'SFV+BESS'!$I$9,GJ47&lt;'SFV+BESS'!$I$7), GJ47*$B$4, IF(AND(GJ47&gt;0,GJ47*$B$4+GQ46&gt;$B$2*'SFV+BESS'!$I$9,GJ47*$B$4&lt;'SFV+BESS'!$I$7),$B$2*'SFV+BESS'!$I$9-GQ46,IF(AND(GJ47&gt;0,GJ47*$B$4+GQ46&gt;$B$2*'SFV+BESS'!$I$9,GJ47*$B$4&gt;'SFV+BESS'!$I$7,GQ46&lt;$B$2*'SFV+BESS'!$I$9),$B$2*'SFV+BESS'!$I$9-GQ46,IF(AND(GJ47&gt;0,GJ47*$B$4+GQ46&lt;=$B$2*'SFV+BESS'!$I$9,GJ47&gt;'SFV+BESS'!$I$7),'SFV+BESS'!$I$7,0))))</f>
        <v>16.38640030955122</v>
      </c>
      <c r="GL47" s="27">
        <f>IF(AND(GJ47&lt;0,GQ46+GJ47/$B$5&gt;$H$2,-GJ47/'Carga-Descarga Año'!$B$5&lt;'SFV+BESS'!$I$7),GJ47/$B$5,IF(AND(GJ47&lt;0,GQ46+GJ47/$B$5&gt;$H$2,-GJ47/'Carga-Descarga Año'!$B$5&gt;'SFV+BESS'!$I$7),-'SFV+BESS'!$I$7,IF(AND(GJ47&lt;0,GQ46+GJ47/$B$5&lt;$H$2),-MIN('SFV+BESS'!$I$7,GQ46-$H$2),0)))</f>
        <v>0</v>
      </c>
      <c r="GM47" s="33"/>
      <c r="GN47" s="33">
        <f t="shared" si="99"/>
        <v>44.742000000000004</v>
      </c>
      <c r="GO47" s="27">
        <f t="shared" si="48"/>
        <v>0</v>
      </c>
      <c r="GP47" s="27">
        <f t="shared" si="100"/>
        <v>0</v>
      </c>
      <c r="GQ47" s="28">
        <f>IF((GQ46+GK47+GL47)&gt;=$B$2*'SFV+BESS'!$I$9, $B$2*'SFV+BESS'!$I$9, (GQ46+GK47+GL47))</f>
        <v>173.61249999999998</v>
      </c>
      <c r="GR47" s="110">
        <f t="shared" si="49"/>
        <v>63.598288196328426</v>
      </c>
    </row>
    <row r="48" spans="1:200">
      <c r="A48" s="249"/>
      <c r="B48" s="41">
        <v>0.625</v>
      </c>
      <c r="C48" s="38">
        <f t="shared" si="82"/>
        <v>131.43639444275752</v>
      </c>
      <c r="D48" s="2">
        <f>Gen_Cons_Horario!B74</f>
        <v>119.312</v>
      </c>
      <c r="E48" s="30">
        <f t="shared" si="0"/>
        <v>12.12439444275752</v>
      </c>
      <c r="F48" s="116">
        <f>IF(AND(E48&gt;0,E48*$B$4+L47&lt;=$B$2*'SFV+BESS'!$I$9,E48&lt;'SFV+BESS'!$I$7), E48*$B$4, IF(AND(E48&gt;0,E48*$B$4+L47&gt;$B$2*'SFV+BESS'!$I$9,E48*$B$4&lt;'SFV+BESS'!$I$7),$B$2*'SFV+BESS'!$I$9-L47,IF(AND(E48&gt;0,E48*$B$4+L47&gt;$B$2*'SFV+BESS'!$I$9,E48*$B$4&gt;'SFV+BESS'!$I$7,L47&lt;$B$2*'SFV+BESS'!$I$9),$B$2*'SFV+BESS'!$I$9-L47,IF(AND(E48&gt;0,E48*$B$4+L47&lt;=$B$2*'SFV+BESS'!$I$9,E48&gt;'SFV+BESS'!$I$7),'SFV+BESS'!$I$7,0))))</f>
        <v>11.518174720619644</v>
      </c>
      <c r="G48" s="27">
        <f>IF(AND(E48&lt;0,L47+E48/$B$5&gt;$H$2,-E48/'Carga-Descarga Año'!$B$5&lt;'SFV+BESS'!$I$7),E48/$B$5,IF(AND(E48&lt;0,L47+E48/$B$5&gt;$H$2,-E48/'Carga-Descarga Año'!$B$5&gt;'SFV+BESS'!$I$7),-'SFV+BESS'!$I$7,IF(AND(E48&lt;0,L47+E48/$B$5&lt;$H$2),-MIN('SFV+BESS'!$I$7,L47-$H$2),0)))</f>
        <v>0</v>
      </c>
      <c r="H48" s="38"/>
      <c r="I48" s="38">
        <f t="shared" si="1"/>
        <v>119.312</v>
      </c>
      <c r="J48" s="27">
        <f t="shared" si="3"/>
        <v>0</v>
      </c>
      <c r="K48" s="27">
        <f t="shared" si="2"/>
        <v>0</v>
      </c>
      <c r="L48" s="28">
        <f>IF((L47+F48+G48)&gt;=$B$2*'SFV+BESS'!$I$9, $B$2*'SFV+BESS'!$I$9, (L47+F48+G48))</f>
        <v>92.076596076056035</v>
      </c>
      <c r="M48" s="110">
        <f t="shared" si="4"/>
        <v>0</v>
      </c>
      <c r="R48" s="251"/>
      <c r="S48" s="41">
        <v>0.625</v>
      </c>
      <c r="T48" s="2">
        <f t="shared" si="101"/>
        <v>136.95570340748876</v>
      </c>
      <c r="U48" s="2">
        <f>Gen_Cons_Horario!B818</f>
        <v>37.285000000000004</v>
      </c>
      <c r="V48" s="34">
        <f t="shared" si="71"/>
        <v>99.670703407488759</v>
      </c>
      <c r="W48" s="116">
        <f>IF(AND(V48&gt;0,V48*$B$4+AC47&lt;=$B$2*'SFV+BESS'!$I$9,V48&lt;'SFV+BESS'!$I$7), V48*$B$4, IF(AND(V48&gt;0,V48*$B$4+AC47&gt;$B$2*'SFV+BESS'!$I$9,V48*$B$4&lt;'SFV+BESS'!$I$7),$B$2*'SFV+BESS'!$I$9-AC47,IF(AND(V48&gt;0,V48*$B$4+AC47&gt;$B$2*'SFV+BESS'!$I$9,V48*$B$4&gt;'SFV+BESS'!$I$7,AC47&lt;$B$2*'SFV+BESS'!$I$9),$B$2*'SFV+BESS'!$I$9-AC47,IF(AND(V48&gt;0,V48*$B$4+AC47&lt;=$B$2*'SFV+BESS'!$I$9,V48&gt;'SFV+BESS'!$I$7),'SFV+BESS'!$I$7,0))))</f>
        <v>0</v>
      </c>
      <c r="X48" s="27">
        <f>IF(AND(V48&lt;0,AC47+V48/$B$5&gt;$H$2,-V48/'Carga-Descarga Año'!$B$5&lt;'SFV+BESS'!$I$7),V48/$B$5,IF(AND(V48&lt;0,AC47+V48/$B$5&gt;$H$2,-V48/'Carga-Descarga Año'!$B$5&gt;'SFV+BESS'!$I$7),-'SFV+BESS'!$I$7,IF(AND(V48&lt;0,AC47+V48/$B$5&lt;$H$2),-MIN('SFV+BESS'!$I$7,AC47-$H$2),0)))</f>
        <v>0</v>
      </c>
      <c r="Y48" s="33"/>
      <c r="Z48" s="33">
        <f t="shared" si="60"/>
        <v>37.285000000000004</v>
      </c>
      <c r="AA48" s="27">
        <f t="shared" si="7"/>
        <v>0</v>
      </c>
      <c r="AB48" s="27">
        <f t="shared" si="50"/>
        <v>0</v>
      </c>
      <c r="AC48" s="28">
        <f>IF((AC47+W48+X48)&gt;=$B$2*'SFV+BESS'!$I$9, $B$2*'SFV+BESS'!$I$9, (AC47+W48+X48))</f>
        <v>173.61249999999998</v>
      </c>
      <c r="AD48" s="110">
        <f t="shared" si="8"/>
        <v>99.670703407488759</v>
      </c>
      <c r="AI48" s="251"/>
      <c r="AJ48" s="41">
        <v>0.625</v>
      </c>
      <c r="AK48" s="52">
        <f t="shared" si="102"/>
        <v>135.45703269371216</v>
      </c>
      <c r="AL48" s="33">
        <f>Gen_Cons_Horario!B1490</f>
        <v>59.656000000000006</v>
      </c>
      <c r="AM48" s="34">
        <f t="shared" si="72"/>
        <v>75.801032693712159</v>
      </c>
      <c r="AN48" s="116">
        <f>IF(AND(AM48&gt;0,AM48*$B$4+AT47&lt;=$B$2*'SFV+BESS'!$I$9,AM48&lt;'SFV+BESS'!$I$7), AM48*$B$4, IF(AND(AM48&gt;0,AM48*$B$4+AT47&gt;$B$2*'SFV+BESS'!$I$9,AM48*$B$4&lt;'SFV+BESS'!$I$7),$B$2*'SFV+BESS'!$I$9-AT47,IF(AND(AM48&gt;0,AM48*$B$4+AT47&gt;$B$2*'SFV+BESS'!$I$9,AM48*$B$4&gt;'SFV+BESS'!$I$7,AT47&lt;$B$2*'SFV+BESS'!$I$9),$B$2*'SFV+BESS'!$I$9-AT47,IF(AND(AM48&gt;0,AM48*$B$4+AT47&lt;=$B$2*'SFV+BESS'!$I$9,AM48&gt;'SFV+BESS'!$I$7),'SFV+BESS'!$I$7,0))))</f>
        <v>0</v>
      </c>
      <c r="AO48" s="27">
        <f>IF(AND(AM48&lt;0,AT47+AM48/$B$5&gt;$H$2,-AM48/'Carga-Descarga Año'!$B$5&lt;'SFV+BESS'!$I$7),AM48/$B$5,IF(AND(AM48&lt;0,AT47+AM48/$B$5&gt;$H$2,-AM48/'Carga-Descarga Año'!$B$5&gt;'SFV+BESS'!$I$7),-'SFV+BESS'!$I$7,IF(AND(AM48&lt;0,AT47+AM48/$B$5&lt;$H$2),-MIN('SFV+BESS'!$I$7,AT47-$H$2),0)))</f>
        <v>0</v>
      </c>
      <c r="AP48" s="33"/>
      <c r="AQ48" s="33">
        <f t="shared" si="83"/>
        <v>59.656000000000006</v>
      </c>
      <c r="AR48" s="27">
        <f t="shared" si="11"/>
        <v>0</v>
      </c>
      <c r="AS48" s="27">
        <f t="shared" si="84"/>
        <v>0</v>
      </c>
      <c r="AT48" s="28">
        <f>IF((AT47+AN48+AO48)&gt;=$B$2*'SFV+BESS'!$I$9, $B$2*'SFV+BESS'!$I$9, (AT47+AN48+AO48))</f>
        <v>173.61249999999998</v>
      </c>
      <c r="AU48" s="110">
        <f t="shared" si="12"/>
        <v>75.801032693712159</v>
      </c>
      <c r="AZ48" s="251"/>
      <c r="BA48" s="41">
        <v>0.625</v>
      </c>
      <c r="BB48" s="33">
        <f t="shared" si="103"/>
        <v>117.44483072489295</v>
      </c>
      <c r="BC48" s="33">
        <f>Gen_Cons_Horario!B2234</f>
        <v>0</v>
      </c>
      <c r="BD48" s="34">
        <f t="shared" si="73"/>
        <v>117.44483072489295</v>
      </c>
      <c r="BE48" s="116">
        <f>IF(AND(BD48&gt;0,BD48*$B$4+BK47&lt;=$B$2*'SFV+BESS'!$I$9,BD48&lt;'SFV+BESS'!$I$7), BD48*$B$4, IF(AND(BD48&gt;0,BD48*$B$4+BK47&gt;$B$2*'SFV+BESS'!$I$9,BD48*$B$4&lt;'SFV+BESS'!$I$7),$B$2*'SFV+BESS'!$I$9-BK47,IF(AND(BD48&gt;0,BD48*$B$4+BK47&gt;$B$2*'SFV+BESS'!$I$9,BD48*$B$4&gt;'SFV+BESS'!$I$7,BK47&lt;$B$2*'SFV+BESS'!$I$9),$B$2*'SFV+BESS'!$I$9-BK47,IF(AND(BD48&gt;0,BD48*$B$4+BK47&lt;=$B$2*'SFV+BESS'!$I$9,BD48&gt;'SFV+BESS'!$I$7),'SFV+BESS'!$I$7,0))))</f>
        <v>0</v>
      </c>
      <c r="BF48" s="27">
        <f>IF(AND(BD48&lt;0,BK47+BD48/$B$5&gt;$H$2,-BD48/'Carga-Descarga Año'!$B$5&lt;'SFV+BESS'!$I$7),BD48/$B$5,IF(AND(BD48&lt;0,BK47+BD48/$B$5&gt;$H$2,-BD48/'Carga-Descarga Año'!$B$5&gt;'SFV+BESS'!$I$7),-'SFV+BESS'!$I$7,IF(AND(BD48&lt;0,BK47+BD48/$B$5&lt;$H$2),-MIN('SFV+BESS'!$I$7,BK47-$H$2),0)))</f>
        <v>0</v>
      </c>
      <c r="BG48" s="33"/>
      <c r="BH48" s="33">
        <f t="shared" si="85"/>
        <v>0</v>
      </c>
      <c r="BI48" s="27">
        <f t="shared" si="15"/>
        <v>0</v>
      </c>
      <c r="BJ48" s="27">
        <f t="shared" si="86"/>
        <v>0</v>
      </c>
      <c r="BK48" s="28">
        <f>IF((BK47+BE48+BF48)&gt;=$B$2*'SFV+BESS'!$I$9, $B$2*'SFV+BESS'!$I$9, (BK47+BE48+BF48))</f>
        <v>173.61249999999998</v>
      </c>
      <c r="BL48" s="110">
        <f t="shared" si="16"/>
        <v>117.44483072489295</v>
      </c>
      <c r="BQ48" s="251"/>
      <c r="BR48" s="41">
        <v>0.625</v>
      </c>
      <c r="BS48" s="33">
        <f t="shared" si="104"/>
        <v>98.228006670832059</v>
      </c>
      <c r="BT48" s="33">
        <f>Gen_Cons_Horario!B2954</f>
        <v>0</v>
      </c>
      <c r="BU48" s="34">
        <f t="shared" si="74"/>
        <v>98.228006670832059</v>
      </c>
      <c r="BV48" s="116">
        <f>IF(AND(BU48&gt;0,BU48*$B$4+CB47&lt;=$B$2*'SFV+BESS'!$I$9,BU48&lt;'SFV+BESS'!$I$7), BU48*$B$4, IF(AND(BU48&gt;0,BU48*$B$4+CB47&gt;$B$2*'SFV+BESS'!$I$9,BU48*$B$4&lt;'SFV+BESS'!$I$7),$B$2*'SFV+BESS'!$I$9-CB47,IF(AND(BU48&gt;0,BU48*$B$4+CB47&gt;$B$2*'SFV+BESS'!$I$9,BU48*$B$4&gt;'SFV+BESS'!$I$7,CB47&lt;$B$2*'SFV+BESS'!$I$9),$B$2*'SFV+BESS'!$I$9-CB47,IF(AND(BU48&gt;0,BU48*$B$4+CB47&lt;=$B$2*'SFV+BESS'!$I$9,BU48&gt;'SFV+BESS'!$I$7),'SFV+BESS'!$I$7,0))))</f>
        <v>0</v>
      </c>
      <c r="BW48" s="27">
        <f>IF(AND(BU48&lt;0,CB47+BU48/$B$5&gt;$H$2,-BU48/'Carga-Descarga Año'!$B$5&lt;'SFV+BESS'!$I$7),BU48/$B$5,IF(AND(BU48&lt;0,CB47+BU48/$B$5&gt;$H$2,-BU48/'Carga-Descarga Año'!$B$5&gt;'SFV+BESS'!$I$7),-'SFV+BESS'!$I$7,IF(AND(BU48&lt;0,CB47+BU48/$B$5&lt;$H$2),-MIN('SFV+BESS'!$I$7,CB47-$H$2),0)))</f>
        <v>0</v>
      </c>
      <c r="BX48" s="33"/>
      <c r="BY48" s="33">
        <f t="shared" si="87"/>
        <v>0</v>
      </c>
      <c r="BZ48" s="27">
        <f t="shared" si="18"/>
        <v>0</v>
      </c>
      <c r="CA48" s="27">
        <f t="shared" si="19"/>
        <v>0</v>
      </c>
      <c r="CB48" s="28">
        <f>IF((CB47+BV48+BW48)&gt;=$B$2*'SFV+BESS'!$I$9, $B$2*'SFV+BESS'!$I$9, (CB47+BV48+BW48))</f>
        <v>173.61249999999998</v>
      </c>
      <c r="CC48" s="110">
        <f t="shared" si="20"/>
        <v>98.228006670832059</v>
      </c>
      <c r="CH48" s="251"/>
      <c r="CI48" s="41">
        <v>0.625</v>
      </c>
      <c r="CJ48" s="33">
        <f t="shared" si="105"/>
        <v>88.925603265034539</v>
      </c>
      <c r="CK48" s="33">
        <f>Gen_Cons_Horario!B3698</f>
        <v>0</v>
      </c>
      <c r="CL48" s="34">
        <f t="shared" si="75"/>
        <v>88.925603265034539</v>
      </c>
      <c r="CM48" s="116">
        <f>IF(AND(CL48&gt;0,CL48*$B$4+CS47&lt;=$B$2*'SFV+BESS'!$I$9,CL48&lt;'SFV+BESS'!$I$7), CL48*$B$4, IF(AND(CL48&gt;0,CL48*$B$4+CS47&gt;$B$2*'SFV+BESS'!$I$9,CL48*$B$4&lt;'SFV+BESS'!$I$7),$B$2*'SFV+BESS'!$I$9-CS47,IF(AND(CL48&gt;0,CL48*$B$4+CS47&gt;$B$2*'SFV+BESS'!$I$9,CL48*$B$4&gt;'SFV+BESS'!$I$7,CS47&lt;$B$2*'SFV+BESS'!$I$9),$B$2*'SFV+BESS'!$I$9-CS47,IF(AND(CL48&gt;0,CL48*$B$4+CS47&lt;=$B$2*'SFV+BESS'!$I$9,CL48&gt;'SFV+BESS'!$I$7),'SFV+BESS'!$I$7,0))))</f>
        <v>0</v>
      </c>
      <c r="CN48" s="27">
        <f>IF(AND(CL48&lt;0,CS47+CL48/$B$5&gt;$H$2,-CL48/'Carga-Descarga Año'!$B$5&lt;'SFV+BESS'!$I$7),CL48/$B$5,IF(AND(CL48&lt;0,CS47+CL48/$B$5&gt;$H$2,-CL48/'Carga-Descarga Año'!$B$5&gt;'SFV+BESS'!$I$7),-'SFV+BESS'!$I$7,IF(AND(CL48&lt;0,CS47+CL48/$B$5&lt;$H$2),-MIN('SFV+BESS'!$I$7,CS47-$H$2),0)))</f>
        <v>0</v>
      </c>
      <c r="CO48" s="33"/>
      <c r="CP48" s="33">
        <f t="shared" si="88"/>
        <v>0</v>
      </c>
      <c r="CQ48" s="27">
        <f t="shared" si="23"/>
        <v>0</v>
      </c>
      <c r="CR48" s="27">
        <f t="shared" si="89"/>
        <v>0</v>
      </c>
      <c r="CS48" s="28">
        <f>IF((CS47+CM48+CN48)&gt;=$B$2*'SFV+BESS'!$I$9, $B$2*'SFV+BESS'!$I$9, (CS47+CM48+CN48))</f>
        <v>173.61249999999998</v>
      </c>
      <c r="CT48" s="110">
        <f t="shared" si="24"/>
        <v>88.925603265034539</v>
      </c>
      <c r="CY48" s="251"/>
      <c r="CZ48" s="41">
        <v>0.625</v>
      </c>
      <c r="DA48" s="33">
        <f t="shared" si="106"/>
        <v>95.414133698890723</v>
      </c>
      <c r="DB48" s="33">
        <f>Gen_Cons_Horario!B4418</f>
        <v>0</v>
      </c>
      <c r="DC48" s="34">
        <f t="shared" si="76"/>
        <v>95.414133698890723</v>
      </c>
      <c r="DD48" s="116">
        <f>IF(AND(DC48&gt;0,DC48*$B$4+DJ47&lt;=$B$2*'SFV+BESS'!$I$9,DC48&lt;'SFV+BESS'!$I$7), DC48*$B$4, IF(AND(DC48&gt;0,DC48*$B$4+DJ47&gt;$B$2*'SFV+BESS'!$I$9,DC48*$B$4&lt;'SFV+BESS'!$I$7),$B$2*'SFV+BESS'!$I$9-DJ47,IF(AND(DC48&gt;0,DC48*$B$4+DJ47&gt;$B$2*'SFV+BESS'!$I$9,DC48*$B$4&gt;'SFV+BESS'!$I$7,DJ47&lt;$B$2*'SFV+BESS'!$I$9),$B$2*'SFV+BESS'!$I$9-DJ47,IF(AND(DC48&gt;0,DC48*$B$4+DJ47&lt;=$B$2*'SFV+BESS'!$I$9,DC48&gt;'SFV+BESS'!$I$7),'SFV+BESS'!$I$7,0))))</f>
        <v>0</v>
      </c>
      <c r="DE48" s="27">
        <f>IF(AND(DC48&lt;0,DJ47+DC48/$B$5&gt;$H$2,-DC48/'Carga-Descarga Año'!$B$5&lt;'SFV+BESS'!$I$7),DC48/$B$5,IF(AND(DC48&lt;0,DJ47+DC48/$B$5&gt;$H$2,-DC48/'Carga-Descarga Año'!$B$5&gt;'SFV+BESS'!$I$7),-'SFV+BESS'!$I$7,IF(AND(DC48&lt;0,DJ47+DC48/$B$5&lt;$H$2),-MIN('SFV+BESS'!$I$7,DJ47-$H$2),0)))</f>
        <v>0</v>
      </c>
      <c r="DF48" s="33"/>
      <c r="DG48" s="33">
        <f t="shared" si="90"/>
        <v>0</v>
      </c>
      <c r="DH48" s="27">
        <f t="shared" si="27"/>
        <v>0</v>
      </c>
      <c r="DI48" s="27">
        <f t="shared" si="28"/>
        <v>0</v>
      </c>
      <c r="DJ48" s="28">
        <f>IF((DJ47+DD48+DE48)&gt;=$B$2*'SFV+BESS'!$I$9, $B$2*'SFV+BESS'!$I$9, (DJ47+DD48+DE48))</f>
        <v>173.61249999999998</v>
      </c>
      <c r="DK48" s="110">
        <f t="shared" si="29"/>
        <v>95.414133698890723</v>
      </c>
      <c r="DP48" s="251"/>
      <c r="DQ48" s="41">
        <v>0.625</v>
      </c>
      <c r="DR48" s="33">
        <f t="shared" si="107"/>
        <v>94.952312257526813</v>
      </c>
      <c r="DS48" s="33">
        <f>Gen_Cons_Horario!B5162</f>
        <v>0</v>
      </c>
      <c r="DT48" s="34">
        <f t="shared" si="77"/>
        <v>94.952312257526813</v>
      </c>
      <c r="DU48" s="116">
        <f>IF(AND(DT48&gt;0,DT48*$B$4+EA47&lt;=$B$2*'SFV+BESS'!$I$9,DT48&lt;'SFV+BESS'!$I$7), DT48*$B$4, IF(AND(DT48&gt;0,DT48*$B$4+EA47&gt;$B$2*'SFV+BESS'!$I$9,DT48*$B$4&lt;'SFV+BESS'!$I$7),$B$2*'SFV+BESS'!$I$9-EA47,IF(AND(DT48&gt;0,DT48*$B$4+EA47&gt;$B$2*'SFV+BESS'!$I$9,DT48*$B$4&gt;'SFV+BESS'!$I$7,EA47&lt;$B$2*'SFV+BESS'!$I$9),$B$2*'SFV+BESS'!$I$9-EA47,IF(AND(DT48&gt;0,DT48*$B$4+EA47&lt;=$B$2*'SFV+BESS'!$I$9,DT48&gt;'SFV+BESS'!$I$7),'SFV+BESS'!$I$7,0))))</f>
        <v>0</v>
      </c>
      <c r="DV48" s="27">
        <f>IF(AND(DT48&lt;0,EA47+DT48/$B$5&gt;$H$2,-DT48/'Carga-Descarga Año'!$B$5&lt;'SFV+BESS'!$I$7),DT48/$B$5,IF(AND(DT48&lt;0,EA47+DT48/$B$5&gt;$H$2,-DT48/'Carga-Descarga Año'!$B$5&gt;'SFV+BESS'!$I$7),-'SFV+BESS'!$I$7,IF(AND(DT48&lt;0,EA47+DT48/$B$5&lt;$H$2),-MIN('SFV+BESS'!$I$7,EA47-$H$2),0)))</f>
        <v>0</v>
      </c>
      <c r="DW48" s="33"/>
      <c r="DX48" s="33">
        <f t="shared" si="91"/>
        <v>0</v>
      </c>
      <c r="DY48" s="27">
        <f t="shared" si="32"/>
        <v>0</v>
      </c>
      <c r="DZ48" s="27">
        <f t="shared" si="92"/>
        <v>0</v>
      </c>
      <c r="EA48" s="28">
        <f>IF((EA47+DU48+DV48)&gt;=$B$2*'SFV+BESS'!$I$9, $B$2*'SFV+BESS'!$I$9, (EA47+DU48+DV48))</f>
        <v>173.61249999999998</v>
      </c>
      <c r="EB48" s="110">
        <f t="shared" si="33"/>
        <v>94.952312257526813</v>
      </c>
      <c r="EG48" s="251"/>
      <c r="EH48" s="41">
        <v>0.625</v>
      </c>
      <c r="EI48" s="33">
        <f t="shared" si="108"/>
        <v>101.17838652552929</v>
      </c>
      <c r="EJ48" s="33">
        <f>Gen_Cons_Horario!B5906</f>
        <v>0</v>
      </c>
      <c r="EK48" s="34">
        <f t="shared" si="78"/>
        <v>101.17838652552929</v>
      </c>
      <c r="EL48" s="116">
        <f>IF(AND(EK48&gt;0,EK48*$B$4+ER47&lt;=$B$2*'SFV+BESS'!$I$9,EK48&lt;'SFV+BESS'!$I$7), EK48*$B$4, IF(AND(EK48&gt;0,EK48*$B$4+ER47&gt;$B$2*'SFV+BESS'!$I$9,EK48*$B$4&lt;'SFV+BESS'!$I$7),$B$2*'SFV+BESS'!$I$9-ER47,IF(AND(EK48&gt;0,EK48*$B$4+ER47&gt;$B$2*'SFV+BESS'!$I$9,EK48*$B$4&gt;'SFV+BESS'!$I$7,ER47&lt;$B$2*'SFV+BESS'!$I$9),$B$2*'SFV+BESS'!$I$9-ER47,IF(AND(EK48&gt;0,EK48*$B$4+ER47&lt;=$B$2*'SFV+BESS'!$I$9,EK48&gt;'SFV+BESS'!$I$7),'SFV+BESS'!$I$7,0))))</f>
        <v>0</v>
      </c>
      <c r="EM48" s="27">
        <f>IF(AND(EK48&lt;0,ER47+EK48/$B$5&gt;$H$2,-EK48/'Carga-Descarga Año'!$B$5&lt;'SFV+BESS'!$I$7),EK48/$B$5,IF(AND(EK48&lt;0,ER47+EK48/$B$5&gt;$H$2,-EK48/'Carga-Descarga Año'!$B$5&gt;'SFV+BESS'!$I$7),-'SFV+BESS'!$I$7,IF(AND(EK48&lt;0,ER47+EK48/$B$5&lt;$H$2),-MIN('SFV+BESS'!$I$7,ER47-$H$2),0)))</f>
        <v>0</v>
      </c>
      <c r="EN48" s="33"/>
      <c r="EO48" s="33">
        <f t="shared" si="93"/>
        <v>0</v>
      </c>
      <c r="EP48" s="27">
        <f t="shared" si="36"/>
        <v>0</v>
      </c>
      <c r="EQ48" s="27">
        <f t="shared" si="94"/>
        <v>0</v>
      </c>
      <c r="ER48" s="28">
        <f>IF((ER47+EL48+EM48)&gt;=$B$2*'SFV+BESS'!$I$9, $B$2*'SFV+BESS'!$I$9, (ER47+EL48+EM48))</f>
        <v>173.61249999999998</v>
      </c>
      <c r="ES48" s="110">
        <f t="shared" si="37"/>
        <v>101.17838652552929</v>
      </c>
      <c r="EX48" s="251"/>
      <c r="EY48" s="41">
        <v>0.625</v>
      </c>
      <c r="EZ48" s="33">
        <f t="shared" si="109"/>
        <v>113.18044181125563</v>
      </c>
      <c r="FA48" s="33">
        <f>Gen_Cons_Horario!B6626</f>
        <v>0</v>
      </c>
      <c r="FB48" s="34">
        <f t="shared" si="79"/>
        <v>113.18044181125563</v>
      </c>
      <c r="FC48" s="116">
        <f>IF(AND(FB48&gt;0,FB48*$B$4+FI47&lt;=$B$2*'SFV+BESS'!$I$9,FB48&lt;'SFV+BESS'!$I$7), FB48*$B$4, IF(AND(FB48&gt;0,FB48*$B$4+FI47&gt;$B$2*'SFV+BESS'!$I$9,FB48*$B$4&lt;'SFV+BESS'!$I$7),$B$2*'SFV+BESS'!$I$9-FI47,IF(AND(FB48&gt;0,FB48*$B$4+FI47&gt;$B$2*'SFV+BESS'!$I$9,FB48*$B$4&gt;'SFV+BESS'!$I$7,FI47&lt;$B$2*'SFV+BESS'!$I$9),$B$2*'SFV+BESS'!$I$9-FI47,IF(AND(FB48&gt;0,FB48*$B$4+FI47&lt;=$B$2*'SFV+BESS'!$I$9,FB48&gt;'SFV+BESS'!$I$7),'SFV+BESS'!$I$7,0))))</f>
        <v>0</v>
      </c>
      <c r="FD48" s="27">
        <f>IF(AND(FB48&lt;0,FI47+FB48/$B$5&gt;$H$2,-FB48/'Carga-Descarga Año'!$B$5&lt;'SFV+BESS'!$I$7),FB48/$B$5,IF(AND(FB48&lt;0,FI47+FB48/$B$5&gt;$H$2,-FB48/'Carga-Descarga Año'!$B$5&gt;'SFV+BESS'!$I$7),-'SFV+BESS'!$I$7,IF(AND(FB48&lt;0,FI47+FB48/$B$5&lt;$H$2),-MIN('SFV+BESS'!$I$7,FI47-$H$2),0)))</f>
        <v>0</v>
      </c>
      <c r="FE48" s="33"/>
      <c r="FF48" s="33">
        <f t="shared" si="95"/>
        <v>0</v>
      </c>
      <c r="FG48" s="27">
        <f t="shared" si="40"/>
        <v>0</v>
      </c>
      <c r="FH48" s="27">
        <f t="shared" si="96"/>
        <v>0</v>
      </c>
      <c r="FI48" s="28">
        <f>IF((FI47+FC48+FD48)&gt;=$B$2*'SFV+BESS'!$I$9, $B$2*'SFV+BESS'!$I$9, (FI47+FC48+FD48))</f>
        <v>173.61249999999998</v>
      </c>
      <c r="FJ48" s="110">
        <f t="shared" si="41"/>
        <v>113.18044181125563</v>
      </c>
      <c r="FO48" s="251"/>
      <c r="FP48" s="41">
        <v>0.625</v>
      </c>
      <c r="FQ48" s="33">
        <f t="shared" si="110"/>
        <v>120.57902046259493</v>
      </c>
      <c r="FR48" s="33">
        <f>Gen_Cons_Horario!B7370</f>
        <v>0</v>
      </c>
      <c r="FS48" s="34">
        <f t="shared" si="80"/>
        <v>120.57902046259493</v>
      </c>
      <c r="FT48" s="116">
        <f>IF(AND(FS48&gt;0,FS48*$B$4+FZ47&lt;=$B$2*'SFV+BESS'!$I$9,FS48&lt;'SFV+BESS'!$I$7), FS48*$B$4, IF(AND(FS48&gt;0,FS48*$B$4+FZ47&gt;$B$2*'SFV+BESS'!$I$9,FS48*$B$4&lt;'SFV+BESS'!$I$7),$B$2*'SFV+BESS'!$I$9-FZ47,IF(AND(FS48&gt;0,FS48*$B$4+FZ47&gt;$B$2*'SFV+BESS'!$I$9,FS48*$B$4&gt;'SFV+BESS'!$I$7,FZ47&lt;$B$2*'SFV+BESS'!$I$9),$B$2*'SFV+BESS'!$I$9-FZ47,IF(AND(FS48&gt;0,FS48*$B$4+FZ47&lt;=$B$2*'SFV+BESS'!$I$9,FS48&gt;'SFV+BESS'!$I$7),'SFV+BESS'!$I$7,0))))</f>
        <v>0</v>
      </c>
      <c r="FU48" s="27">
        <f>IF(AND(FS48&lt;0,FZ47+FS48/$B$5&gt;$H$2,-FS48/'Carga-Descarga Año'!$B$5&lt;'SFV+BESS'!$I$7),FS48/$B$5,IF(AND(FS48&lt;0,FZ47+FS48/$B$5&gt;$H$2,-FS48/'Carga-Descarga Año'!$B$5&gt;'SFV+BESS'!$I$7),-'SFV+BESS'!$I$7,IF(AND(FS48&lt;0,FZ47+FS48/$B$5&lt;$H$2),-MIN('SFV+BESS'!$I$7,FZ47-$H$2),0)))</f>
        <v>0</v>
      </c>
      <c r="FV48" s="33"/>
      <c r="FW48" s="33">
        <f t="shared" si="97"/>
        <v>0</v>
      </c>
      <c r="FX48" s="27">
        <f t="shared" si="44"/>
        <v>0</v>
      </c>
      <c r="FY48" s="27">
        <f t="shared" si="98"/>
        <v>0</v>
      </c>
      <c r="FZ48" s="28">
        <f>IF((FZ47+FT48+FU48)&gt;=$B$2*'SFV+BESS'!$I$9, $B$2*'SFV+BESS'!$I$9, (FZ47+FT48+FU48))</f>
        <v>173.61249999999998</v>
      </c>
      <c r="GA48" s="110">
        <f t="shared" si="45"/>
        <v>120.57902046259493</v>
      </c>
      <c r="GF48" s="251"/>
      <c r="GG48" s="41">
        <v>0.625</v>
      </c>
      <c r="GH48" s="33">
        <f t="shared" si="111"/>
        <v>124.1219678864603</v>
      </c>
      <c r="GI48" s="33">
        <f>Gen_Cons_Horario!B8090</f>
        <v>44.742000000000004</v>
      </c>
      <c r="GJ48" s="34">
        <f t="shared" si="81"/>
        <v>79.379967886460292</v>
      </c>
      <c r="GK48" s="116">
        <f>IF(AND(GJ48&gt;0,GJ48*$B$4+GQ47&lt;=$B$2*'SFV+BESS'!$I$9,GJ48&lt;'SFV+BESS'!$I$7), GJ48*$B$4, IF(AND(GJ48&gt;0,GJ48*$B$4+GQ47&gt;$B$2*'SFV+BESS'!$I$9,GJ48*$B$4&lt;'SFV+BESS'!$I$7),$B$2*'SFV+BESS'!$I$9-GQ47,IF(AND(GJ48&gt;0,GJ48*$B$4+GQ47&gt;$B$2*'SFV+BESS'!$I$9,GJ48*$B$4&gt;'SFV+BESS'!$I$7,GQ47&lt;$B$2*'SFV+BESS'!$I$9),$B$2*'SFV+BESS'!$I$9-GQ47,IF(AND(GJ48&gt;0,GJ48*$B$4+GQ47&lt;=$B$2*'SFV+BESS'!$I$9,GJ48&gt;'SFV+BESS'!$I$7),'SFV+BESS'!$I$7,0))))</f>
        <v>0</v>
      </c>
      <c r="GL48" s="27">
        <f>IF(AND(GJ48&lt;0,GQ47+GJ48/$B$5&gt;$H$2,-GJ48/'Carga-Descarga Año'!$B$5&lt;'SFV+BESS'!$I$7),GJ48/$B$5,IF(AND(GJ48&lt;0,GQ47+GJ48/$B$5&gt;$H$2,-GJ48/'Carga-Descarga Año'!$B$5&gt;'SFV+BESS'!$I$7),-'SFV+BESS'!$I$7,IF(AND(GJ48&lt;0,GQ47+GJ48/$B$5&lt;$H$2),-MIN('SFV+BESS'!$I$7,GQ47-$H$2),0)))</f>
        <v>0</v>
      </c>
      <c r="GM48" s="33"/>
      <c r="GN48" s="33">
        <f t="shared" si="99"/>
        <v>44.742000000000004</v>
      </c>
      <c r="GO48" s="27">
        <f t="shared" si="48"/>
        <v>0</v>
      </c>
      <c r="GP48" s="27">
        <f t="shared" si="100"/>
        <v>0</v>
      </c>
      <c r="GQ48" s="28">
        <f>IF((GQ47+GK48+GL48)&gt;=$B$2*'SFV+BESS'!$I$9, $B$2*'SFV+BESS'!$I$9, (GQ47+GK48+GL48))</f>
        <v>173.61249999999998</v>
      </c>
      <c r="GR48" s="110">
        <f t="shared" si="49"/>
        <v>79.379967886460292</v>
      </c>
    </row>
    <row r="49" spans="1:200">
      <c r="A49" s="249"/>
      <c r="B49" s="41">
        <v>0.66666666666666696</v>
      </c>
      <c r="C49" s="38">
        <f t="shared" si="82"/>
        <v>126.27010841841791</v>
      </c>
      <c r="D49" s="2">
        <f>Gen_Cons_Horario!B75</f>
        <v>119.312</v>
      </c>
      <c r="E49" s="30">
        <f t="shared" si="0"/>
        <v>6.9581084184179076</v>
      </c>
      <c r="F49" s="116">
        <f>IF(AND(E49&gt;0,E49*$B$4+L48&lt;=$B$2*'SFV+BESS'!$I$9,E49&lt;'SFV+BESS'!$I$7), E49*$B$4, IF(AND(E49&gt;0,E49*$B$4+L48&gt;$B$2*'SFV+BESS'!$I$9,E49*$B$4&lt;'SFV+BESS'!$I$7),$B$2*'SFV+BESS'!$I$9-L48,IF(AND(E49&gt;0,E49*$B$4+L48&gt;$B$2*'SFV+BESS'!$I$9,E49*$B$4&gt;'SFV+BESS'!$I$7,L48&lt;$B$2*'SFV+BESS'!$I$9),$B$2*'SFV+BESS'!$I$9-L48,IF(AND(E49&gt;0,E49*$B$4+L48&lt;=$B$2*'SFV+BESS'!$I$9,E49&gt;'SFV+BESS'!$I$7),'SFV+BESS'!$I$7,0))))</f>
        <v>6.6102029974970122</v>
      </c>
      <c r="G49" s="27">
        <f>IF(AND(E49&lt;0,L48+E49/$B$5&gt;$H$2,-E49/'Carga-Descarga Año'!$B$5&lt;'SFV+BESS'!$I$7),E49/$B$5,IF(AND(E49&lt;0,L48+E49/$B$5&gt;$H$2,-E49/'Carga-Descarga Año'!$B$5&gt;'SFV+BESS'!$I$7),-'SFV+BESS'!$I$7,IF(AND(E49&lt;0,L48+E49/$B$5&lt;$H$2),-MIN('SFV+BESS'!$I$7,L48-$H$2),0)))</f>
        <v>0</v>
      </c>
      <c r="H49" s="38"/>
      <c r="I49" s="38">
        <f t="shared" si="1"/>
        <v>119.312</v>
      </c>
      <c r="J49" s="27">
        <f t="shared" si="3"/>
        <v>0</v>
      </c>
      <c r="K49" s="27">
        <f t="shared" si="2"/>
        <v>0</v>
      </c>
      <c r="L49" s="28">
        <f>IF((L48+F49+G49)&gt;=$B$2*'SFV+BESS'!$I$9, $B$2*'SFV+BESS'!$I$9, (L48+F49+G49))</f>
        <v>98.686799073553047</v>
      </c>
      <c r="M49" s="110">
        <f t="shared" si="4"/>
        <v>0</v>
      </c>
      <c r="R49" s="251"/>
      <c r="S49" s="41">
        <v>0.66666666666666696</v>
      </c>
      <c r="T49" s="2">
        <f t="shared" si="101"/>
        <v>130.90150863320309</v>
      </c>
      <c r="U49" s="2">
        <f>Gen_Cons_Horario!B819</f>
        <v>37.285000000000004</v>
      </c>
      <c r="V49" s="34">
        <f t="shared" si="71"/>
        <v>93.616508633203097</v>
      </c>
      <c r="W49" s="116">
        <f>IF(AND(V49&gt;0,V49*$B$4+AC48&lt;=$B$2*'SFV+BESS'!$I$9,V49&lt;'SFV+BESS'!$I$7), V49*$B$4, IF(AND(V49&gt;0,V49*$B$4+AC48&gt;$B$2*'SFV+BESS'!$I$9,V49*$B$4&lt;'SFV+BESS'!$I$7),$B$2*'SFV+BESS'!$I$9-AC48,IF(AND(V49&gt;0,V49*$B$4+AC48&gt;$B$2*'SFV+BESS'!$I$9,V49*$B$4&gt;'SFV+BESS'!$I$7,AC48&lt;$B$2*'SFV+BESS'!$I$9),$B$2*'SFV+BESS'!$I$9-AC48,IF(AND(V49&gt;0,V49*$B$4+AC48&lt;=$B$2*'SFV+BESS'!$I$9,V49&gt;'SFV+BESS'!$I$7),'SFV+BESS'!$I$7,0))))</f>
        <v>0</v>
      </c>
      <c r="X49" s="27">
        <f>IF(AND(V49&lt;0,AC48+V49/$B$5&gt;$H$2,-V49/'Carga-Descarga Año'!$B$5&lt;'SFV+BESS'!$I$7),V49/$B$5,IF(AND(V49&lt;0,AC48+V49/$B$5&gt;$H$2,-V49/'Carga-Descarga Año'!$B$5&gt;'SFV+BESS'!$I$7),-'SFV+BESS'!$I$7,IF(AND(V49&lt;0,AC48+V49/$B$5&lt;$H$2),-MIN('SFV+BESS'!$I$7,AC48-$H$2),0)))</f>
        <v>0</v>
      </c>
      <c r="Y49" s="33"/>
      <c r="Z49" s="33">
        <f t="shared" si="60"/>
        <v>37.285000000000004</v>
      </c>
      <c r="AA49" s="27">
        <f t="shared" si="7"/>
        <v>0</v>
      </c>
      <c r="AB49" s="27">
        <f t="shared" si="50"/>
        <v>0</v>
      </c>
      <c r="AC49" s="28">
        <f>IF((AC48+W49+X49)&gt;=$B$2*'SFV+BESS'!$I$9, $B$2*'SFV+BESS'!$I$9, (AC48+W49+X49))</f>
        <v>173.61249999999998</v>
      </c>
      <c r="AD49" s="110">
        <f t="shared" si="8"/>
        <v>93.616508633203097</v>
      </c>
      <c r="AI49" s="251"/>
      <c r="AJ49" s="41">
        <v>0.66666666666666696</v>
      </c>
      <c r="AK49" s="52">
        <f t="shared" si="102"/>
        <v>127.76061038156942</v>
      </c>
      <c r="AL49" s="33">
        <f>Gen_Cons_Horario!B1491</f>
        <v>59.656000000000006</v>
      </c>
      <c r="AM49" s="34">
        <f t="shared" si="72"/>
        <v>68.104610381569415</v>
      </c>
      <c r="AN49" s="116">
        <f>IF(AND(AM49&gt;0,AM49*$B$4+AT48&lt;=$B$2*'SFV+BESS'!$I$9,AM49&lt;'SFV+BESS'!$I$7), AM49*$B$4, IF(AND(AM49&gt;0,AM49*$B$4+AT48&gt;$B$2*'SFV+BESS'!$I$9,AM49*$B$4&lt;'SFV+BESS'!$I$7),$B$2*'SFV+BESS'!$I$9-AT48,IF(AND(AM49&gt;0,AM49*$B$4+AT48&gt;$B$2*'SFV+BESS'!$I$9,AM49*$B$4&gt;'SFV+BESS'!$I$7,AT48&lt;$B$2*'SFV+BESS'!$I$9),$B$2*'SFV+BESS'!$I$9-AT48,IF(AND(AM49&gt;0,AM49*$B$4+AT48&lt;=$B$2*'SFV+BESS'!$I$9,AM49&gt;'SFV+BESS'!$I$7),'SFV+BESS'!$I$7,0))))</f>
        <v>0</v>
      </c>
      <c r="AO49" s="27">
        <f>IF(AND(AM49&lt;0,AT48+AM49/$B$5&gt;$H$2,-AM49/'Carga-Descarga Año'!$B$5&lt;'SFV+BESS'!$I$7),AM49/$B$5,IF(AND(AM49&lt;0,AT48+AM49/$B$5&gt;$H$2,-AM49/'Carga-Descarga Año'!$B$5&gt;'SFV+BESS'!$I$7),-'SFV+BESS'!$I$7,IF(AND(AM49&lt;0,AT48+AM49/$B$5&lt;$H$2),-MIN('SFV+BESS'!$I$7,AT48-$H$2),0)))</f>
        <v>0</v>
      </c>
      <c r="AP49" s="33"/>
      <c r="AQ49" s="33">
        <f t="shared" si="83"/>
        <v>59.656000000000006</v>
      </c>
      <c r="AR49" s="27">
        <f t="shared" si="11"/>
        <v>0</v>
      </c>
      <c r="AS49" s="27">
        <f t="shared" si="84"/>
        <v>0</v>
      </c>
      <c r="AT49" s="28">
        <f>IF((AT48+AN49+AO49)&gt;=$B$2*'SFV+BESS'!$I$9, $B$2*'SFV+BESS'!$I$9, (AT48+AN49+AO49))</f>
        <v>173.61249999999998</v>
      </c>
      <c r="AU49" s="110">
        <f t="shared" si="12"/>
        <v>68.104610381569415</v>
      </c>
      <c r="AZ49" s="251"/>
      <c r="BA49" s="41">
        <v>0.66666666666666696</v>
      </c>
      <c r="BB49" s="33">
        <f t="shared" si="103"/>
        <v>109.23737167257097</v>
      </c>
      <c r="BC49" s="33">
        <f>Gen_Cons_Horario!B2235</f>
        <v>0</v>
      </c>
      <c r="BD49" s="34">
        <f t="shared" si="73"/>
        <v>109.23737167257097</v>
      </c>
      <c r="BE49" s="116">
        <f>IF(AND(BD49&gt;0,BD49*$B$4+BK48&lt;=$B$2*'SFV+BESS'!$I$9,BD49&lt;'SFV+BESS'!$I$7), BD49*$B$4, IF(AND(BD49&gt;0,BD49*$B$4+BK48&gt;$B$2*'SFV+BESS'!$I$9,BD49*$B$4&lt;'SFV+BESS'!$I$7),$B$2*'SFV+BESS'!$I$9-BK48,IF(AND(BD49&gt;0,BD49*$B$4+BK48&gt;$B$2*'SFV+BESS'!$I$9,BD49*$B$4&gt;'SFV+BESS'!$I$7,BK48&lt;$B$2*'SFV+BESS'!$I$9),$B$2*'SFV+BESS'!$I$9-BK48,IF(AND(BD49&gt;0,BD49*$B$4+BK48&lt;=$B$2*'SFV+BESS'!$I$9,BD49&gt;'SFV+BESS'!$I$7),'SFV+BESS'!$I$7,0))))</f>
        <v>0</v>
      </c>
      <c r="BF49" s="27">
        <f>IF(AND(BD49&lt;0,BK48+BD49/$B$5&gt;$H$2,-BD49/'Carga-Descarga Año'!$B$5&lt;'SFV+BESS'!$I$7),BD49/$B$5,IF(AND(BD49&lt;0,BK48+BD49/$B$5&gt;$H$2,-BD49/'Carga-Descarga Año'!$B$5&gt;'SFV+BESS'!$I$7),-'SFV+BESS'!$I$7,IF(AND(BD49&lt;0,BK48+BD49/$B$5&lt;$H$2),-MIN('SFV+BESS'!$I$7,BK48-$H$2),0)))</f>
        <v>0</v>
      </c>
      <c r="BG49" s="33"/>
      <c r="BH49" s="33">
        <f t="shared" si="85"/>
        <v>0</v>
      </c>
      <c r="BI49" s="27">
        <f t="shared" si="15"/>
        <v>0</v>
      </c>
      <c r="BJ49" s="27">
        <f t="shared" si="86"/>
        <v>0</v>
      </c>
      <c r="BK49" s="28">
        <f>IF((BK48+BE49+BF49)&gt;=$B$2*'SFV+BESS'!$I$9, $B$2*'SFV+BESS'!$I$9, (BK48+BE49+BF49))</f>
        <v>173.61249999999998</v>
      </c>
      <c r="BL49" s="110">
        <f t="shared" si="16"/>
        <v>109.23737167257097</v>
      </c>
      <c r="BQ49" s="251"/>
      <c r="BR49" s="41">
        <v>0.66666666666666696</v>
      </c>
      <c r="BS49" s="33">
        <f t="shared" si="104"/>
        <v>88.31508856643616</v>
      </c>
      <c r="BT49" s="33">
        <f>Gen_Cons_Horario!B2955</f>
        <v>0</v>
      </c>
      <c r="BU49" s="34">
        <f t="shared" si="74"/>
        <v>88.31508856643616</v>
      </c>
      <c r="BV49" s="116">
        <f>IF(AND(BU49&gt;0,BU49*$B$4+CB48&lt;=$B$2*'SFV+BESS'!$I$9,BU49&lt;'SFV+BESS'!$I$7), BU49*$B$4, IF(AND(BU49&gt;0,BU49*$B$4+CB48&gt;$B$2*'SFV+BESS'!$I$9,BU49*$B$4&lt;'SFV+BESS'!$I$7),$B$2*'SFV+BESS'!$I$9-CB48,IF(AND(BU49&gt;0,BU49*$B$4+CB48&gt;$B$2*'SFV+BESS'!$I$9,BU49*$B$4&gt;'SFV+BESS'!$I$7,CB48&lt;$B$2*'SFV+BESS'!$I$9),$B$2*'SFV+BESS'!$I$9-CB48,IF(AND(BU49&gt;0,BU49*$B$4+CB48&lt;=$B$2*'SFV+BESS'!$I$9,BU49&gt;'SFV+BESS'!$I$7),'SFV+BESS'!$I$7,0))))</f>
        <v>0</v>
      </c>
      <c r="BW49" s="27">
        <f>IF(AND(BU49&lt;0,CB48+BU49/$B$5&gt;$H$2,-BU49/'Carga-Descarga Año'!$B$5&lt;'SFV+BESS'!$I$7),BU49/$B$5,IF(AND(BU49&lt;0,CB48+BU49/$B$5&gt;$H$2,-BU49/'Carga-Descarga Año'!$B$5&gt;'SFV+BESS'!$I$7),-'SFV+BESS'!$I$7,IF(AND(BU49&lt;0,CB48+BU49/$B$5&lt;$H$2),-MIN('SFV+BESS'!$I$7,CB48-$H$2),0)))</f>
        <v>0</v>
      </c>
      <c r="BX49" s="33"/>
      <c r="BY49" s="33">
        <f t="shared" si="87"/>
        <v>0</v>
      </c>
      <c r="BZ49" s="27">
        <f t="shared" si="18"/>
        <v>0</v>
      </c>
      <c r="CA49" s="27">
        <f t="shared" si="19"/>
        <v>0</v>
      </c>
      <c r="CB49" s="28">
        <f>IF((CB48+BV49+BW49)&gt;=$B$2*'SFV+BESS'!$I$9, $B$2*'SFV+BESS'!$I$9, (CB48+BV49+BW49))</f>
        <v>173.61249999999998</v>
      </c>
      <c r="CC49" s="110">
        <f t="shared" si="20"/>
        <v>88.31508856643616</v>
      </c>
      <c r="CH49" s="251"/>
      <c r="CI49" s="41">
        <v>0.66666666666666696</v>
      </c>
      <c r="CJ49" s="33">
        <f t="shared" si="105"/>
        <v>79.373492428381212</v>
      </c>
      <c r="CK49" s="33">
        <f>Gen_Cons_Horario!B3699</f>
        <v>0</v>
      </c>
      <c r="CL49" s="34">
        <f t="shared" si="75"/>
        <v>79.373492428381212</v>
      </c>
      <c r="CM49" s="116">
        <f>IF(AND(CL49&gt;0,CL49*$B$4+CS48&lt;=$B$2*'SFV+BESS'!$I$9,CL49&lt;'SFV+BESS'!$I$7), CL49*$B$4, IF(AND(CL49&gt;0,CL49*$B$4+CS48&gt;$B$2*'SFV+BESS'!$I$9,CL49*$B$4&lt;'SFV+BESS'!$I$7),$B$2*'SFV+BESS'!$I$9-CS48,IF(AND(CL49&gt;0,CL49*$B$4+CS48&gt;$B$2*'SFV+BESS'!$I$9,CL49*$B$4&gt;'SFV+BESS'!$I$7,CS48&lt;$B$2*'SFV+BESS'!$I$9),$B$2*'SFV+BESS'!$I$9-CS48,IF(AND(CL49&gt;0,CL49*$B$4+CS48&lt;=$B$2*'SFV+BESS'!$I$9,CL49&gt;'SFV+BESS'!$I$7),'SFV+BESS'!$I$7,0))))</f>
        <v>0</v>
      </c>
      <c r="CN49" s="27">
        <f>IF(AND(CL49&lt;0,CS48+CL49/$B$5&gt;$H$2,-CL49/'Carga-Descarga Año'!$B$5&lt;'SFV+BESS'!$I$7),CL49/$B$5,IF(AND(CL49&lt;0,CS48+CL49/$B$5&gt;$H$2,-CL49/'Carga-Descarga Año'!$B$5&gt;'SFV+BESS'!$I$7),-'SFV+BESS'!$I$7,IF(AND(CL49&lt;0,CS48+CL49/$B$5&lt;$H$2),-MIN('SFV+BESS'!$I$7,CS48-$H$2),0)))</f>
        <v>0</v>
      </c>
      <c r="CO49" s="33"/>
      <c r="CP49" s="33">
        <f t="shared" si="88"/>
        <v>0</v>
      </c>
      <c r="CQ49" s="27">
        <f t="shared" si="23"/>
        <v>0</v>
      </c>
      <c r="CR49" s="27">
        <f t="shared" si="89"/>
        <v>0</v>
      </c>
      <c r="CS49" s="28">
        <f>IF((CS48+CM49+CN49)&gt;=$B$2*'SFV+BESS'!$I$9, $B$2*'SFV+BESS'!$I$9, (CS48+CM49+CN49))</f>
        <v>173.61249999999998</v>
      </c>
      <c r="CT49" s="110">
        <f t="shared" si="24"/>
        <v>79.373492428381212</v>
      </c>
      <c r="CY49" s="251"/>
      <c r="CZ49" s="41">
        <v>0.66666666666666696</v>
      </c>
      <c r="DA49" s="33">
        <f t="shared" si="106"/>
        <v>87.445007408012728</v>
      </c>
      <c r="DB49" s="33">
        <f>Gen_Cons_Horario!B4419</f>
        <v>0</v>
      </c>
      <c r="DC49" s="34">
        <f t="shared" si="76"/>
        <v>87.445007408012728</v>
      </c>
      <c r="DD49" s="116">
        <f>IF(AND(DC49&gt;0,DC49*$B$4+DJ48&lt;=$B$2*'SFV+BESS'!$I$9,DC49&lt;'SFV+BESS'!$I$7), DC49*$B$4, IF(AND(DC49&gt;0,DC49*$B$4+DJ48&gt;$B$2*'SFV+BESS'!$I$9,DC49*$B$4&lt;'SFV+BESS'!$I$7),$B$2*'SFV+BESS'!$I$9-DJ48,IF(AND(DC49&gt;0,DC49*$B$4+DJ48&gt;$B$2*'SFV+BESS'!$I$9,DC49*$B$4&gt;'SFV+BESS'!$I$7,DJ48&lt;$B$2*'SFV+BESS'!$I$9),$B$2*'SFV+BESS'!$I$9-DJ48,IF(AND(DC49&gt;0,DC49*$B$4+DJ48&lt;=$B$2*'SFV+BESS'!$I$9,DC49&gt;'SFV+BESS'!$I$7),'SFV+BESS'!$I$7,0))))</f>
        <v>0</v>
      </c>
      <c r="DE49" s="27">
        <f>IF(AND(DC49&lt;0,DJ48+DC49/$B$5&gt;$H$2,-DC49/'Carga-Descarga Año'!$B$5&lt;'SFV+BESS'!$I$7),DC49/$B$5,IF(AND(DC49&lt;0,DJ48+DC49/$B$5&gt;$H$2,-DC49/'Carga-Descarga Año'!$B$5&gt;'SFV+BESS'!$I$7),-'SFV+BESS'!$I$7,IF(AND(DC49&lt;0,DJ48+DC49/$B$5&lt;$H$2),-MIN('SFV+BESS'!$I$7,DJ48-$H$2),0)))</f>
        <v>0</v>
      </c>
      <c r="DF49" s="33"/>
      <c r="DG49" s="33">
        <f t="shared" si="90"/>
        <v>0</v>
      </c>
      <c r="DH49" s="27">
        <f t="shared" si="27"/>
        <v>0</v>
      </c>
      <c r="DI49" s="27">
        <f t="shared" si="28"/>
        <v>0</v>
      </c>
      <c r="DJ49" s="28">
        <f>IF((DJ48+DD49+DE49)&gt;=$B$2*'SFV+BESS'!$I$9, $B$2*'SFV+BESS'!$I$9, (DJ48+DD49+DE49))</f>
        <v>173.61249999999998</v>
      </c>
      <c r="DK49" s="110">
        <f t="shared" si="29"/>
        <v>87.445007408012728</v>
      </c>
      <c r="DP49" s="251"/>
      <c r="DQ49" s="41">
        <v>0.66666666666666696</v>
      </c>
      <c r="DR49" s="33">
        <f t="shared" si="107"/>
        <v>84.495009145464408</v>
      </c>
      <c r="DS49" s="33">
        <f>Gen_Cons_Horario!B5163</f>
        <v>0</v>
      </c>
      <c r="DT49" s="34">
        <f t="shared" si="77"/>
        <v>84.495009145464408</v>
      </c>
      <c r="DU49" s="116">
        <f>IF(AND(DT49&gt;0,DT49*$B$4+EA48&lt;=$B$2*'SFV+BESS'!$I$9,DT49&lt;'SFV+BESS'!$I$7), DT49*$B$4, IF(AND(DT49&gt;0,DT49*$B$4+EA48&gt;$B$2*'SFV+BESS'!$I$9,DT49*$B$4&lt;'SFV+BESS'!$I$7),$B$2*'SFV+BESS'!$I$9-EA48,IF(AND(DT49&gt;0,DT49*$B$4+EA48&gt;$B$2*'SFV+BESS'!$I$9,DT49*$B$4&gt;'SFV+BESS'!$I$7,EA48&lt;$B$2*'SFV+BESS'!$I$9),$B$2*'SFV+BESS'!$I$9-EA48,IF(AND(DT49&gt;0,DT49*$B$4+EA48&lt;=$B$2*'SFV+BESS'!$I$9,DT49&gt;'SFV+BESS'!$I$7),'SFV+BESS'!$I$7,0))))</f>
        <v>0</v>
      </c>
      <c r="DV49" s="27">
        <f>IF(AND(DT49&lt;0,EA48+DT49/$B$5&gt;$H$2,-DT49/'Carga-Descarga Año'!$B$5&lt;'SFV+BESS'!$I$7),DT49/$B$5,IF(AND(DT49&lt;0,EA48+DT49/$B$5&gt;$H$2,-DT49/'Carga-Descarga Año'!$B$5&gt;'SFV+BESS'!$I$7),-'SFV+BESS'!$I$7,IF(AND(DT49&lt;0,EA48+DT49/$B$5&lt;$H$2),-MIN('SFV+BESS'!$I$7,EA48-$H$2),0)))</f>
        <v>0</v>
      </c>
      <c r="DW49" s="33"/>
      <c r="DX49" s="33">
        <f t="shared" si="91"/>
        <v>0</v>
      </c>
      <c r="DY49" s="27">
        <f t="shared" si="32"/>
        <v>0</v>
      </c>
      <c r="DZ49" s="27">
        <f t="shared" si="92"/>
        <v>0</v>
      </c>
      <c r="EA49" s="28">
        <f>IF((EA48+DU49+DV49)&gt;=$B$2*'SFV+BESS'!$I$9, $B$2*'SFV+BESS'!$I$9, (EA48+DU49+DV49))</f>
        <v>173.61249999999998</v>
      </c>
      <c r="EB49" s="110">
        <f t="shared" si="33"/>
        <v>84.495009145464408</v>
      </c>
      <c r="EG49" s="251"/>
      <c r="EH49" s="41">
        <v>0.66666666666666696</v>
      </c>
      <c r="EI49" s="33">
        <f t="shared" si="108"/>
        <v>92.511711982505858</v>
      </c>
      <c r="EJ49" s="33">
        <f>Gen_Cons_Horario!B5907</f>
        <v>0</v>
      </c>
      <c r="EK49" s="34">
        <f t="shared" si="78"/>
        <v>92.511711982505858</v>
      </c>
      <c r="EL49" s="116">
        <f>IF(AND(EK49&gt;0,EK49*$B$4+ER48&lt;=$B$2*'SFV+BESS'!$I$9,EK49&lt;'SFV+BESS'!$I$7), EK49*$B$4, IF(AND(EK49&gt;0,EK49*$B$4+ER48&gt;$B$2*'SFV+BESS'!$I$9,EK49*$B$4&lt;'SFV+BESS'!$I$7),$B$2*'SFV+BESS'!$I$9-ER48,IF(AND(EK49&gt;0,EK49*$B$4+ER48&gt;$B$2*'SFV+BESS'!$I$9,EK49*$B$4&gt;'SFV+BESS'!$I$7,ER48&lt;$B$2*'SFV+BESS'!$I$9),$B$2*'SFV+BESS'!$I$9-ER48,IF(AND(EK49&gt;0,EK49*$B$4+ER48&lt;=$B$2*'SFV+BESS'!$I$9,EK49&gt;'SFV+BESS'!$I$7),'SFV+BESS'!$I$7,0))))</f>
        <v>0</v>
      </c>
      <c r="EM49" s="27">
        <f>IF(AND(EK49&lt;0,ER48+EK49/$B$5&gt;$H$2,-EK49/'Carga-Descarga Año'!$B$5&lt;'SFV+BESS'!$I$7),EK49/$B$5,IF(AND(EK49&lt;0,ER48+EK49/$B$5&gt;$H$2,-EK49/'Carga-Descarga Año'!$B$5&gt;'SFV+BESS'!$I$7),-'SFV+BESS'!$I$7,IF(AND(EK49&lt;0,ER48+EK49/$B$5&lt;$H$2),-MIN('SFV+BESS'!$I$7,ER48-$H$2),0)))</f>
        <v>0</v>
      </c>
      <c r="EN49" s="33"/>
      <c r="EO49" s="33">
        <f t="shared" si="93"/>
        <v>0</v>
      </c>
      <c r="EP49" s="27">
        <f t="shared" si="36"/>
        <v>0</v>
      </c>
      <c r="EQ49" s="27">
        <f t="shared" si="94"/>
        <v>0</v>
      </c>
      <c r="ER49" s="28">
        <f>IF((ER48+EL49+EM49)&gt;=$B$2*'SFV+BESS'!$I$9, $B$2*'SFV+BESS'!$I$9, (ER48+EL49+EM49))</f>
        <v>173.61249999999998</v>
      </c>
      <c r="ES49" s="110">
        <f t="shared" si="37"/>
        <v>92.511711982505858</v>
      </c>
      <c r="EX49" s="251"/>
      <c r="EY49" s="41">
        <v>0.66666666666666696</v>
      </c>
      <c r="EZ49" s="33">
        <f t="shared" si="109"/>
        <v>104.9734283240988</v>
      </c>
      <c r="FA49" s="33">
        <f>Gen_Cons_Horario!B6627</f>
        <v>0</v>
      </c>
      <c r="FB49" s="34">
        <f t="shared" si="79"/>
        <v>104.9734283240988</v>
      </c>
      <c r="FC49" s="116">
        <f>IF(AND(FB49&gt;0,FB49*$B$4+FI48&lt;=$B$2*'SFV+BESS'!$I$9,FB49&lt;'SFV+BESS'!$I$7), FB49*$B$4, IF(AND(FB49&gt;0,FB49*$B$4+FI48&gt;$B$2*'SFV+BESS'!$I$9,FB49*$B$4&lt;'SFV+BESS'!$I$7),$B$2*'SFV+BESS'!$I$9-FI48,IF(AND(FB49&gt;0,FB49*$B$4+FI48&gt;$B$2*'SFV+BESS'!$I$9,FB49*$B$4&gt;'SFV+BESS'!$I$7,FI48&lt;$B$2*'SFV+BESS'!$I$9),$B$2*'SFV+BESS'!$I$9-FI48,IF(AND(FB49&gt;0,FB49*$B$4+FI48&lt;=$B$2*'SFV+BESS'!$I$9,FB49&gt;'SFV+BESS'!$I$7),'SFV+BESS'!$I$7,0))))</f>
        <v>0</v>
      </c>
      <c r="FD49" s="27">
        <f>IF(AND(FB49&lt;0,FI48+FB49/$B$5&gt;$H$2,-FB49/'Carga-Descarga Año'!$B$5&lt;'SFV+BESS'!$I$7),FB49/$B$5,IF(AND(FB49&lt;0,FI48+FB49/$B$5&gt;$H$2,-FB49/'Carga-Descarga Año'!$B$5&gt;'SFV+BESS'!$I$7),-'SFV+BESS'!$I$7,IF(AND(FB49&lt;0,FI48+FB49/$B$5&lt;$H$2),-MIN('SFV+BESS'!$I$7,FI48-$H$2),0)))</f>
        <v>0</v>
      </c>
      <c r="FE49" s="33"/>
      <c r="FF49" s="33">
        <f t="shared" si="95"/>
        <v>0</v>
      </c>
      <c r="FG49" s="27">
        <f t="shared" si="40"/>
        <v>0</v>
      </c>
      <c r="FH49" s="27">
        <f t="shared" si="96"/>
        <v>0</v>
      </c>
      <c r="FI49" s="28">
        <f>IF((FI48+FC49+FD49)&gt;=$B$2*'SFV+BESS'!$I$9, $B$2*'SFV+BESS'!$I$9, (FI48+FC49+FD49))</f>
        <v>173.61249999999998</v>
      </c>
      <c r="FJ49" s="110">
        <f t="shared" si="41"/>
        <v>104.9734283240988</v>
      </c>
      <c r="FO49" s="251"/>
      <c r="FP49" s="41">
        <v>0.66666666666666696</v>
      </c>
      <c r="FQ49" s="33">
        <f t="shared" si="110"/>
        <v>113.74458205580818</v>
      </c>
      <c r="FR49" s="33">
        <f>Gen_Cons_Horario!B7371</f>
        <v>0</v>
      </c>
      <c r="FS49" s="34">
        <f t="shared" si="80"/>
        <v>113.74458205580818</v>
      </c>
      <c r="FT49" s="116">
        <f>IF(AND(FS49&gt;0,FS49*$B$4+FZ48&lt;=$B$2*'SFV+BESS'!$I$9,FS49&lt;'SFV+BESS'!$I$7), FS49*$B$4, IF(AND(FS49&gt;0,FS49*$B$4+FZ48&gt;$B$2*'SFV+BESS'!$I$9,FS49*$B$4&lt;'SFV+BESS'!$I$7),$B$2*'SFV+BESS'!$I$9-FZ48,IF(AND(FS49&gt;0,FS49*$B$4+FZ48&gt;$B$2*'SFV+BESS'!$I$9,FS49*$B$4&gt;'SFV+BESS'!$I$7,FZ48&lt;$B$2*'SFV+BESS'!$I$9),$B$2*'SFV+BESS'!$I$9-FZ48,IF(AND(FS49&gt;0,FS49*$B$4+FZ48&lt;=$B$2*'SFV+BESS'!$I$9,FS49&gt;'SFV+BESS'!$I$7),'SFV+BESS'!$I$7,0))))</f>
        <v>0</v>
      </c>
      <c r="FU49" s="27">
        <f>IF(AND(FS49&lt;0,FZ48+FS49/$B$5&gt;$H$2,-FS49/'Carga-Descarga Año'!$B$5&lt;'SFV+BESS'!$I$7),FS49/$B$5,IF(AND(FS49&lt;0,FZ48+FS49/$B$5&gt;$H$2,-FS49/'Carga-Descarga Año'!$B$5&gt;'SFV+BESS'!$I$7),-'SFV+BESS'!$I$7,IF(AND(FS49&lt;0,FZ48+FS49/$B$5&lt;$H$2),-MIN('SFV+BESS'!$I$7,FZ48-$H$2),0)))</f>
        <v>0</v>
      </c>
      <c r="FV49" s="33"/>
      <c r="FW49" s="33">
        <f t="shared" si="97"/>
        <v>0</v>
      </c>
      <c r="FX49" s="27">
        <f t="shared" si="44"/>
        <v>0</v>
      </c>
      <c r="FY49" s="27">
        <f t="shared" si="98"/>
        <v>0</v>
      </c>
      <c r="FZ49" s="28">
        <f>IF((FZ48+FT49+FU49)&gt;=$B$2*'SFV+BESS'!$I$9, $B$2*'SFV+BESS'!$I$9, (FZ48+FT49+FU49))</f>
        <v>173.61249999999998</v>
      </c>
      <c r="GA49" s="110">
        <f t="shared" si="45"/>
        <v>113.74458205580818</v>
      </c>
      <c r="GF49" s="251"/>
      <c r="GG49" s="41">
        <v>0.66666666666666696</v>
      </c>
      <c r="GH49" s="33">
        <f t="shared" si="111"/>
        <v>118.10660064846397</v>
      </c>
      <c r="GI49" s="33">
        <f>Gen_Cons_Horario!B8091</f>
        <v>44.742000000000004</v>
      </c>
      <c r="GJ49" s="34">
        <f t="shared" si="81"/>
        <v>73.364600648463963</v>
      </c>
      <c r="GK49" s="116">
        <f>IF(AND(GJ49&gt;0,GJ49*$B$4+GQ48&lt;=$B$2*'SFV+BESS'!$I$9,GJ49&lt;'SFV+BESS'!$I$7), GJ49*$B$4, IF(AND(GJ49&gt;0,GJ49*$B$4+GQ48&gt;$B$2*'SFV+BESS'!$I$9,GJ49*$B$4&lt;'SFV+BESS'!$I$7),$B$2*'SFV+BESS'!$I$9-GQ48,IF(AND(GJ49&gt;0,GJ49*$B$4+GQ48&gt;$B$2*'SFV+BESS'!$I$9,GJ49*$B$4&gt;'SFV+BESS'!$I$7,GQ48&lt;$B$2*'SFV+BESS'!$I$9),$B$2*'SFV+BESS'!$I$9-GQ48,IF(AND(GJ49&gt;0,GJ49*$B$4+GQ48&lt;=$B$2*'SFV+BESS'!$I$9,GJ49&gt;'SFV+BESS'!$I$7),'SFV+BESS'!$I$7,0))))</f>
        <v>0</v>
      </c>
      <c r="GL49" s="27">
        <f>IF(AND(GJ49&lt;0,GQ48+GJ49/$B$5&gt;$H$2,-GJ49/'Carga-Descarga Año'!$B$5&lt;'SFV+BESS'!$I$7),GJ49/$B$5,IF(AND(GJ49&lt;0,GQ48+GJ49/$B$5&gt;$H$2,-GJ49/'Carga-Descarga Año'!$B$5&gt;'SFV+BESS'!$I$7),-'SFV+BESS'!$I$7,IF(AND(GJ49&lt;0,GQ48+GJ49/$B$5&lt;$H$2),-MIN('SFV+BESS'!$I$7,GQ48-$H$2),0)))</f>
        <v>0</v>
      </c>
      <c r="GM49" s="33"/>
      <c r="GN49" s="33">
        <f t="shared" si="99"/>
        <v>44.742000000000004</v>
      </c>
      <c r="GO49" s="27">
        <f t="shared" si="48"/>
        <v>0</v>
      </c>
      <c r="GP49" s="27">
        <f t="shared" si="100"/>
        <v>0</v>
      </c>
      <c r="GQ49" s="28">
        <f>IF((GQ48+GK49+GL49)&gt;=$B$2*'SFV+BESS'!$I$9, $B$2*'SFV+BESS'!$I$9, (GQ48+GK49+GL49))</f>
        <v>173.61249999999998</v>
      </c>
      <c r="GR49" s="110">
        <f t="shared" si="49"/>
        <v>73.364600648463963</v>
      </c>
    </row>
    <row r="50" spans="1:200">
      <c r="A50" s="249"/>
      <c r="B50" s="41">
        <v>0.70833333333333304</v>
      </c>
      <c r="C50" s="38">
        <f t="shared" si="82"/>
        <v>117.3050826702992</v>
      </c>
      <c r="D50" s="2">
        <f>Gen_Cons_Horario!B76</f>
        <v>119.312</v>
      </c>
      <c r="E50" s="30">
        <f t="shared" si="0"/>
        <v>-2.0069173297007978</v>
      </c>
      <c r="F50" s="116">
        <f>IF(AND(E50&gt;0,E50*$B$4+L49&lt;=$B$2*'SFV+BESS'!$I$9,E50&lt;'SFV+BESS'!$I$7), E50*$B$4, IF(AND(E50&gt;0,E50*$B$4+L49&gt;$B$2*'SFV+BESS'!$I$9,E50*$B$4&lt;'SFV+BESS'!$I$7),$B$2*'SFV+BESS'!$I$9-L49,IF(AND(E50&gt;0,E50*$B$4+L49&gt;$B$2*'SFV+BESS'!$I$9,E50*$B$4&gt;'SFV+BESS'!$I$7,L49&lt;$B$2*'SFV+BESS'!$I$9),$B$2*'SFV+BESS'!$I$9-L49,IF(AND(E50&gt;0,E50*$B$4+L49&lt;=$B$2*'SFV+BESS'!$I$9,E50&gt;'SFV+BESS'!$I$7),'SFV+BESS'!$I$7,0))))</f>
        <v>0</v>
      </c>
      <c r="G50" s="27">
        <f>IF(AND(E50&lt;0,L49+E50/$B$5&gt;$H$2,-E50/'Carga-Descarga Año'!$B$5&lt;'SFV+BESS'!$I$7),E50/$B$5,IF(AND(E50&lt;0,L49+E50/$B$5&gt;$H$2,-E50/'Carga-Descarga Año'!$B$5&gt;'SFV+BESS'!$I$7),-'SFV+BESS'!$I$7,IF(AND(E50&lt;0,L49+E50/$B$5&lt;$H$2),-MIN('SFV+BESS'!$I$7,L49-$H$2),0)))</f>
        <v>-2.1125445575797874</v>
      </c>
      <c r="H50" s="38"/>
      <c r="I50" s="38">
        <f t="shared" si="1"/>
        <v>117.3050826702992</v>
      </c>
      <c r="J50" s="27">
        <f t="shared" si="3"/>
        <v>2.0069173297007978</v>
      </c>
      <c r="K50" s="27">
        <f t="shared" si="2"/>
        <v>0</v>
      </c>
      <c r="L50" s="28">
        <f>IF((L49+F50+G50)&gt;=$B$2*'SFV+BESS'!$I$9, $B$2*'SFV+BESS'!$I$9, (L49+F50+G50))</f>
        <v>96.574254515973266</v>
      </c>
      <c r="M50" s="110">
        <f t="shared" si="4"/>
        <v>0</v>
      </c>
      <c r="R50" s="251"/>
      <c r="S50" s="41">
        <v>0.70833333333333304</v>
      </c>
      <c r="T50" s="2">
        <f t="shared" si="101"/>
        <v>120.92026859992137</v>
      </c>
      <c r="U50" s="2">
        <f>Gen_Cons_Horario!B820</f>
        <v>37.285000000000004</v>
      </c>
      <c r="V50" s="34">
        <f t="shared" si="71"/>
        <v>83.635268599921375</v>
      </c>
      <c r="W50" s="116">
        <f>IF(AND(V50&gt;0,V50*$B$4+AC49&lt;=$B$2*'SFV+BESS'!$I$9,V50&lt;'SFV+BESS'!$I$7), V50*$B$4, IF(AND(V50&gt;0,V50*$B$4+AC49&gt;$B$2*'SFV+BESS'!$I$9,V50*$B$4&lt;'SFV+BESS'!$I$7),$B$2*'SFV+BESS'!$I$9-AC49,IF(AND(V50&gt;0,V50*$B$4+AC49&gt;$B$2*'SFV+BESS'!$I$9,V50*$B$4&gt;'SFV+BESS'!$I$7,AC49&lt;$B$2*'SFV+BESS'!$I$9),$B$2*'SFV+BESS'!$I$9-AC49,IF(AND(V50&gt;0,V50*$B$4+AC49&lt;=$B$2*'SFV+BESS'!$I$9,V50&gt;'SFV+BESS'!$I$7),'SFV+BESS'!$I$7,0))))</f>
        <v>0</v>
      </c>
      <c r="X50" s="27">
        <f>IF(AND(V50&lt;0,AC49+V50/$B$5&gt;$H$2,-V50/'Carga-Descarga Año'!$B$5&lt;'SFV+BESS'!$I$7),V50/$B$5,IF(AND(V50&lt;0,AC49+V50/$B$5&gt;$H$2,-V50/'Carga-Descarga Año'!$B$5&gt;'SFV+BESS'!$I$7),-'SFV+BESS'!$I$7,IF(AND(V50&lt;0,AC49+V50/$B$5&lt;$H$2),-MIN('SFV+BESS'!$I$7,AC49-$H$2),0)))</f>
        <v>0</v>
      </c>
      <c r="Y50" s="33"/>
      <c r="Z50" s="33">
        <f t="shared" si="60"/>
        <v>37.285000000000004</v>
      </c>
      <c r="AA50" s="27">
        <f t="shared" si="7"/>
        <v>0</v>
      </c>
      <c r="AB50" s="27">
        <f t="shared" si="50"/>
        <v>0</v>
      </c>
      <c r="AC50" s="28">
        <f>IF((AC49+W50+X50)&gt;=$B$2*'SFV+BESS'!$I$9, $B$2*'SFV+BESS'!$I$9, (AC49+W50+X50))</f>
        <v>173.61249999999998</v>
      </c>
      <c r="AD50" s="110">
        <f t="shared" si="8"/>
        <v>83.635268599921375</v>
      </c>
      <c r="AI50" s="251"/>
      <c r="AJ50" s="41">
        <v>0.70833333333333304</v>
      </c>
      <c r="AK50" s="52">
        <f t="shared" si="102"/>
        <v>116.13046110988708</v>
      </c>
      <c r="AL50" s="33">
        <f>Gen_Cons_Horario!B1492</f>
        <v>59.656000000000006</v>
      </c>
      <c r="AM50" s="34">
        <f t="shared" si="72"/>
        <v>56.474461109887073</v>
      </c>
      <c r="AN50" s="116">
        <f>IF(AND(AM50&gt;0,AM50*$B$4+AT49&lt;=$B$2*'SFV+BESS'!$I$9,AM50&lt;'SFV+BESS'!$I$7), AM50*$B$4, IF(AND(AM50&gt;0,AM50*$B$4+AT49&gt;$B$2*'SFV+BESS'!$I$9,AM50*$B$4&lt;'SFV+BESS'!$I$7),$B$2*'SFV+BESS'!$I$9-AT49,IF(AND(AM50&gt;0,AM50*$B$4+AT49&gt;$B$2*'SFV+BESS'!$I$9,AM50*$B$4&gt;'SFV+BESS'!$I$7,AT49&lt;$B$2*'SFV+BESS'!$I$9),$B$2*'SFV+BESS'!$I$9-AT49,IF(AND(AM50&gt;0,AM50*$B$4+AT49&lt;=$B$2*'SFV+BESS'!$I$9,AM50&gt;'SFV+BESS'!$I$7),'SFV+BESS'!$I$7,0))))</f>
        <v>0</v>
      </c>
      <c r="AO50" s="27">
        <f>IF(AND(AM50&lt;0,AT49+AM50/$B$5&gt;$H$2,-AM50/'Carga-Descarga Año'!$B$5&lt;'SFV+BESS'!$I$7),AM50/$B$5,IF(AND(AM50&lt;0,AT49+AM50/$B$5&gt;$H$2,-AM50/'Carga-Descarga Año'!$B$5&gt;'SFV+BESS'!$I$7),-'SFV+BESS'!$I$7,IF(AND(AM50&lt;0,AT49+AM50/$B$5&lt;$H$2),-MIN('SFV+BESS'!$I$7,AT49-$H$2),0)))</f>
        <v>0</v>
      </c>
      <c r="AP50" s="33"/>
      <c r="AQ50" s="33">
        <f t="shared" si="83"/>
        <v>59.656000000000006</v>
      </c>
      <c r="AR50" s="27">
        <f t="shared" si="11"/>
        <v>0</v>
      </c>
      <c r="AS50" s="27">
        <f t="shared" si="84"/>
        <v>0</v>
      </c>
      <c r="AT50" s="28">
        <f>IF((AT49+AN50+AO50)&gt;=$B$2*'SFV+BESS'!$I$9, $B$2*'SFV+BESS'!$I$9, (AT49+AN50+AO50))</f>
        <v>173.61249999999998</v>
      </c>
      <c r="AU50" s="110">
        <f t="shared" si="12"/>
        <v>56.474461109887073</v>
      </c>
      <c r="AZ50" s="251"/>
      <c r="BA50" s="41">
        <v>0.70833333333333304</v>
      </c>
      <c r="BB50" s="33">
        <f t="shared" si="103"/>
        <v>96.73076740236607</v>
      </c>
      <c r="BC50" s="33">
        <f>Gen_Cons_Horario!B2236</f>
        <v>0</v>
      </c>
      <c r="BD50" s="34">
        <f t="shared" si="73"/>
        <v>96.73076740236607</v>
      </c>
      <c r="BE50" s="116">
        <f>IF(AND(BD50&gt;0,BD50*$B$4+BK49&lt;=$B$2*'SFV+BESS'!$I$9,BD50&lt;'SFV+BESS'!$I$7), BD50*$B$4, IF(AND(BD50&gt;0,BD50*$B$4+BK49&gt;$B$2*'SFV+BESS'!$I$9,BD50*$B$4&lt;'SFV+BESS'!$I$7),$B$2*'SFV+BESS'!$I$9-BK49,IF(AND(BD50&gt;0,BD50*$B$4+BK49&gt;$B$2*'SFV+BESS'!$I$9,BD50*$B$4&gt;'SFV+BESS'!$I$7,BK49&lt;$B$2*'SFV+BESS'!$I$9),$B$2*'SFV+BESS'!$I$9-BK49,IF(AND(BD50&gt;0,BD50*$B$4+BK49&lt;=$B$2*'SFV+BESS'!$I$9,BD50&gt;'SFV+BESS'!$I$7),'SFV+BESS'!$I$7,0))))</f>
        <v>0</v>
      </c>
      <c r="BF50" s="27">
        <f>IF(AND(BD50&lt;0,BK49+BD50/$B$5&gt;$H$2,-BD50/'Carga-Descarga Año'!$B$5&lt;'SFV+BESS'!$I$7),BD50/$B$5,IF(AND(BD50&lt;0,BK49+BD50/$B$5&gt;$H$2,-BD50/'Carga-Descarga Año'!$B$5&gt;'SFV+BESS'!$I$7),-'SFV+BESS'!$I$7,IF(AND(BD50&lt;0,BK49+BD50/$B$5&lt;$H$2),-MIN('SFV+BESS'!$I$7,BK49-$H$2),0)))</f>
        <v>0</v>
      </c>
      <c r="BG50" s="33"/>
      <c r="BH50" s="33">
        <f t="shared" si="85"/>
        <v>0</v>
      </c>
      <c r="BI50" s="27">
        <f t="shared" si="15"/>
        <v>0</v>
      </c>
      <c r="BJ50" s="27">
        <f t="shared" si="86"/>
        <v>0</v>
      </c>
      <c r="BK50" s="28">
        <f>IF((BK49+BE50+BF50)&gt;=$B$2*'SFV+BESS'!$I$9, $B$2*'SFV+BESS'!$I$9, (BK49+BE50+BF50))</f>
        <v>173.61249999999998</v>
      </c>
      <c r="BL50" s="110">
        <f t="shared" si="16"/>
        <v>96.73076740236607</v>
      </c>
      <c r="BQ50" s="251"/>
      <c r="BR50" s="41">
        <v>0.70833333333333304</v>
      </c>
      <c r="BS50" s="33">
        <f t="shared" si="104"/>
        <v>70.967481883743332</v>
      </c>
      <c r="BT50" s="33">
        <f>Gen_Cons_Horario!B2956</f>
        <v>0</v>
      </c>
      <c r="BU50" s="34">
        <f t="shared" si="74"/>
        <v>70.967481883743332</v>
      </c>
      <c r="BV50" s="116">
        <f>IF(AND(BU50&gt;0,BU50*$B$4+CB49&lt;=$B$2*'SFV+BESS'!$I$9,BU50&lt;'SFV+BESS'!$I$7), BU50*$B$4, IF(AND(BU50&gt;0,BU50*$B$4+CB49&gt;$B$2*'SFV+BESS'!$I$9,BU50*$B$4&lt;'SFV+BESS'!$I$7),$B$2*'SFV+BESS'!$I$9-CB49,IF(AND(BU50&gt;0,BU50*$B$4+CB49&gt;$B$2*'SFV+BESS'!$I$9,BU50*$B$4&gt;'SFV+BESS'!$I$7,CB49&lt;$B$2*'SFV+BESS'!$I$9),$B$2*'SFV+BESS'!$I$9-CB49,IF(AND(BU50&gt;0,BU50*$B$4+CB49&lt;=$B$2*'SFV+BESS'!$I$9,BU50&gt;'SFV+BESS'!$I$7),'SFV+BESS'!$I$7,0))))</f>
        <v>0</v>
      </c>
      <c r="BW50" s="27">
        <f>IF(AND(BU50&lt;0,CB49+BU50/$B$5&gt;$H$2,-BU50/'Carga-Descarga Año'!$B$5&lt;'SFV+BESS'!$I$7),BU50/$B$5,IF(AND(BU50&lt;0,CB49+BU50/$B$5&gt;$H$2,-BU50/'Carga-Descarga Año'!$B$5&gt;'SFV+BESS'!$I$7),-'SFV+BESS'!$I$7,IF(AND(BU50&lt;0,CB49+BU50/$B$5&lt;$H$2),-MIN('SFV+BESS'!$I$7,CB49-$H$2),0)))</f>
        <v>0</v>
      </c>
      <c r="BX50" s="33"/>
      <c r="BY50" s="33">
        <f t="shared" si="87"/>
        <v>0</v>
      </c>
      <c r="BZ50" s="27">
        <f t="shared" si="18"/>
        <v>0</v>
      </c>
      <c r="CA50" s="27">
        <f t="shared" si="19"/>
        <v>0</v>
      </c>
      <c r="CB50" s="28">
        <f>IF((CB49+BV50+BW50)&gt;=$B$2*'SFV+BESS'!$I$9, $B$2*'SFV+BESS'!$I$9, (CB49+BV50+BW50))</f>
        <v>173.61249999999998</v>
      </c>
      <c r="CC50" s="110">
        <f t="shared" si="20"/>
        <v>70.967481883743332</v>
      </c>
      <c r="CH50" s="251"/>
      <c r="CI50" s="41">
        <v>0.70833333333333304</v>
      </c>
      <c r="CJ50" s="33">
        <f t="shared" si="105"/>
        <v>62.088720438246632</v>
      </c>
      <c r="CK50" s="33">
        <f>Gen_Cons_Horario!B3700</f>
        <v>0</v>
      </c>
      <c r="CL50" s="34">
        <f t="shared" si="75"/>
        <v>62.088720438246632</v>
      </c>
      <c r="CM50" s="116">
        <f>IF(AND(CL50&gt;0,CL50*$B$4+CS49&lt;=$B$2*'SFV+BESS'!$I$9,CL50&lt;'SFV+BESS'!$I$7), CL50*$B$4, IF(AND(CL50&gt;0,CL50*$B$4+CS49&gt;$B$2*'SFV+BESS'!$I$9,CL50*$B$4&lt;'SFV+BESS'!$I$7),$B$2*'SFV+BESS'!$I$9-CS49,IF(AND(CL50&gt;0,CL50*$B$4+CS49&gt;$B$2*'SFV+BESS'!$I$9,CL50*$B$4&gt;'SFV+BESS'!$I$7,CS49&lt;$B$2*'SFV+BESS'!$I$9),$B$2*'SFV+BESS'!$I$9-CS49,IF(AND(CL50&gt;0,CL50*$B$4+CS49&lt;=$B$2*'SFV+BESS'!$I$9,CL50&gt;'SFV+BESS'!$I$7),'SFV+BESS'!$I$7,0))))</f>
        <v>0</v>
      </c>
      <c r="CN50" s="27">
        <f>IF(AND(CL50&lt;0,CS49+CL50/$B$5&gt;$H$2,-CL50/'Carga-Descarga Año'!$B$5&lt;'SFV+BESS'!$I$7),CL50/$B$5,IF(AND(CL50&lt;0,CS49+CL50/$B$5&gt;$H$2,-CL50/'Carga-Descarga Año'!$B$5&gt;'SFV+BESS'!$I$7),-'SFV+BESS'!$I$7,IF(AND(CL50&lt;0,CS49+CL50/$B$5&lt;$H$2),-MIN('SFV+BESS'!$I$7,CS49-$H$2),0)))</f>
        <v>0</v>
      </c>
      <c r="CO50" s="33"/>
      <c r="CP50" s="33">
        <f t="shared" si="88"/>
        <v>0</v>
      </c>
      <c r="CQ50" s="27">
        <f t="shared" si="23"/>
        <v>0</v>
      </c>
      <c r="CR50" s="27">
        <f t="shared" si="89"/>
        <v>0</v>
      </c>
      <c r="CS50" s="28">
        <f>IF((CS49+CM50+CN50)&gt;=$B$2*'SFV+BESS'!$I$9, $B$2*'SFV+BESS'!$I$9, (CS49+CM50+CN50))</f>
        <v>173.61249999999998</v>
      </c>
      <c r="CT50" s="110">
        <f t="shared" si="24"/>
        <v>62.088720438246632</v>
      </c>
      <c r="CY50" s="251"/>
      <c r="CZ50" s="41">
        <v>0.70833333333333304</v>
      </c>
      <c r="DA50" s="33">
        <f t="shared" si="106"/>
        <v>71.722136617902081</v>
      </c>
      <c r="DB50" s="33">
        <f>Gen_Cons_Horario!B4420</f>
        <v>0</v>
      </c>
      <c r="DC50" s="34">
        <f t="shared" si="76"/>
        <v>71.722136617902081</v>
      </c>
      <c r="DD50" s="116">
        <f>IF(AND(DC50&gt;0,DC50*$B$4+DJ49&lt;=$B$2*'SFV+BESS'!$I$9,DC50&lt;'SFV+BESS'!$I$7), DC50*$B$4, IF(AND(DC50&gt;0,DC50*$B$4+DJ49&gt;$B$2*'SFV+BESS'!$I$9,DC50*$B$4&lt;'SFV+BESS'!$I$7),$B$2*'SFV+BESS'!$I$9-DJ49,IF(AND(DC50&gt;0,DC50*$B$4+DJ49&gt;$B$2*'SFV+BESS'!$I$9,DC50*$B$4&gt;'SFV+BESS'!$I$7,DJ49&lt;$B$2*'SFV+BESS'!$I$9),$B$2*'SFV+BESS'!$I$9-DJ49,IF(AND(DC50&gt;0,DC50*$B$4+DJ49&lt;=$B$2*'SFV+BESS'!$I$9,DC50&gt;'SFV+BESS'!$I$7),'SFV+BESS'!$I$7,0))))</f>
        <v>0</v>
      </c>
      <c r="DE50" s="27">
        <f>IF(AND(DC50&lt;0,DJ49+DC50/$B$5&gt;$H$2,-DC50/'Carga-Descarga Año'!$B$5&lt;'SFV+BESS'!$I$7),DC50/$B$5,IF(AND(DC50&lt;0,DJ49+DC50/$B$5&gt;$H$2,-DC50/'Carga-Descarga Año'!$B$5&gt;'SFV+BESS'!$I$7),-'SFV+BESS'!$I$7,IF(AND(DC50&lt;0,DJ49+DC50/$B$5&lt;$H$2),-MIN('SFV+BESS'!$I$7,DJ49-$H$2),0)))</f>
        <v>0</v>
      </c>
      <c r="DF50" s="33"/>
      <c r="DG50" s="33">
        <f t="shared" si="90"/>
        <v>0</v>
      </c>
      <c r="DH50" s="27">
        <f t="shared" si="27"/>
        <v>0</v>
      </c>
      <c r="DI50" s="27">
        <f t="shared" si="28"/>
        <v>0</v>
      </c>
      <c r="DJ50" s="28">
        <f>IF((DJ49+DD50+DE50)&gt;=$B$2*'SFV+BESS'!$I$9, $B$2*'SFV+BESS'!$I$9, (DJ49+DD50+DE50))</f>
        <v>173.61249999999998</v>
      </c>
      <c r="DK50" s="110">
        <f t="shared" si="29"/>
        <v>71.722136617902081</v>
      </c>
      <c r="DP50" s="251"/>
      <c r="DQ50" s="41">
        <v>0.70833333333333304</v>
      </c>
      <c r="DR50" s="33">
        <f t="shared" si="107"/>
        <v>72.15539147323075</v>
      </c>
      <c r="DS50" s="33">
        <f>Gen_Cons_Horario!B5164</f>
        <v>0</v>
      </c>
      <c r="DT50" s="34">
        <f t="shared" si="77"/>
        <v>72.15539147323075</v>
      </c>
      <c r="DU50" s="116">
        <f>IF(AND(DT50&gt;0,DT50*$B$4+EA49&lt;=$B$2*'SFV+BESS'!$I$9,DT50&lt;'SFV+BESS'!$I$7), DT50*$B$4, IF(AND(DT50&gt;0,DT50*$B$4+EA49&gt;$B$2*'SFV+BESS'!$I$9,DT50*$B$4&lt;'SFV+BESS'!$I$7),$B$2*'SFV+BESS'!$I$9-EA49,IF(AND(DT50&gt;0,DT50*$B$4+EA49&gt;$B$2*'SFV+BESS'!$I$9,DT50*$B$4&gt;'SFV+BESS'!$I$7,EA49&lt;$B$2*'SFV+BESS'!$I$9),$B$2*'SFV+BESS'!$I$9-EA49,IF(AND(DT50&gt;0,DT50*$B$4+EA49&lt;=$B$2*'SFV+BESS'!$I$9,DT50&gt;'SFV+BESS'!$I$7),'SFV+BESS'!$I$7,0))))</f>
        <v>0</v>
      </c>
      <c r="DV50" s="27">
        <f>IF(AND(DT50&lt;0,EA49+DT50/$B$5&gt;$H$2,-DT50/'Carga-Descarga Año'!$B$5&lt;'SFV+BESS'!$I$7),DT50/$B$5,IF(AND(DT50&lt;0,EA49+DT50/$B$5&gt;$H$2,-DT50/'Carga-Descarga Año'!$B$5&gt;'SFV+BESS'!$I$7),-'SFV+BESS'!$I$7,IF(AND(DT50&lt;0,EA49+DT50/$B$5&lt;$H$2),-MIN('SFV+BESS'!$I$7,EA49-$H$2),0)))</f>
        <v>0</v>
      </c>
      <c r="DW50" s="33"/>
      <c r="DX50" s="33">
        <f t="shared" si="91"/>
        <v>0</v>
      </c>
      <c r="DY50" s="27">
        <f t="shared" si="32"/>
        <v>0</v>
      </c>
      <c r="DZ50" s="27">
        <f t="shared" si="92"/>
        <v>0</v>
      </c>
      <c r="EA50" s="28">
        <f>IF((EA49+DU50+DV50)&gt;=$B$2*'SFV+BESS'!$I$9, $B$2*'SFV+BESS'!$I$9, (EA49+DU50+DV50))</f>
        <v>173.61249999999998</v>
      </c>
      <c r="EB50" s="110">
        <f t="shared" si="33"/>
        <v>72.15539147323075</v>
      </c>
      <c r="EG50" s="251"/>
      <c r="EH50" s="41">
        <v>0.70833333333333304</v>
      </c>
      <c r="EI50" s="33">
        <f t="shared" si="108"/>
        <v>82.031082302570567</v>
      </c>
      <c r="EJ50" s="33">
        <f>Gen_Cons_Horario!B5908</f>
        <v>0</v>
      </c>
      <c r="EK50" s="34">
        <f t="shared" si="78"/>
        <v>82.031082302570567</v>
      </c>
      <c r="EL50" s="116">
        <f>IF(AND(EK50&gt;0,EK50*$B$4+ER49&lt;=$B$2*'SFV+BESS'!$I$9,EK50&lt;'SFV+BESS'!$I$7), EK50*$B$4, IF(AND(EK50&gt;0,EK50*$B$4+ER49&gt;$B$2*'SFV+BESS'!$I$9,EK50*$B$4&lt;'SFV+BESS'!$I$7),$B$2*'SFV+BESS'!$I$9-ER49,IF(AND(EK50&gt;0,EK50*$B$4+ER49&gt;$B$2*'SFV+BESS'!$I$9,EK50*$B$4&gt;'SFV+BESS'!$I$7,ER49&lt;$B$2*'SFV+BESS'!$I$9),$B$2*'SFV+BESS'!$I$9-ER49,IF(AND(EK50&gt;0,EK50*$B$4+ER49&lt;=$B$2*'SFV+BESS'!$I$9,EK50&gt;'SFV+BESS'!$I$7),'SFV+BESS'!$I$7,0))))</f>
        <v>0</v>
      </c>
      <c r="EM50" s="27">
        <f>IF(AND(EK50&lt;0,ER49+EK50/$B$5&gt;$H$2,-EK50/'Carga-Descarga Año'!$B$5&lt;'SFV+BESS'!$I$7),EK50/$B$5,IF(AND(EK50&lt;0,ER49+EK50/$B$5&gt;$H$2,-EK50/'Carga-Descarga Año'!$B$5&gt;'SFV+BESS'!$I$7),-'SFV+BESS'!$I$7,IF(AND(EK50&lt;0,ER49+EK50/$B$5&lt;$H$2),-MIN('SFV+BESS'!$I$7,ER49-$H$2),0)))</f>
        <v>0</v>
      </c>
      <c r="EN50" s="33"/>
      <c r="EO50" s="33">
        <f t="shared" si="93"/>
        <v>0</v>
      </c>
      <c r="EP50" s="27">
        <f t="shared" si="36"/>
        <v>0</v>
      </c>
      <c r="EQ50" s="27">
        <f t="shared" si="94"/>
        <v>0</v>
      </c>
      <c r="ER50" s="28">
        <f>IF((ER49+EL50+EM50)&gt;=$B$2*'SFV+BESS'!$I$9, $B$2*'SFV+BESS'!$I$9, (ER49+EL50+EM50))</f>
        <v>173.61249999999998</v>
      </c>
      <c r="ES50" s="110">
        <f t="shared" si="37"/>
        <v>82.031082302570567</v>
      </c>
      <c r="EX50" s="251"/>
      <c r="EY50" s="41">
        <v>0.70833333333333304</v>
      </c>
      <c r="EZ50" s="33">
        <f t="shared" si="109"/>
        <v>93.140060040291317</v>
      </c>
      <c r="FA50" s="33">
        <f>Gen_Cons_Horario!B6628</f>
        <v>0</v>
      </c>
      <c r="FB50" s="34">
        <f t="shared" si="79"/>
        <v>93.140060040291317</v>
      </c>
      <c r="FC50" s="116">
        <f>IF(AND(FB50&gt;0,FB50*$B$4+FI49&lt;=$B$2*'SFV+BESS'!$I$9,FB50&lt;'SFV+BESS'!$I$7), FB50*$B$4, IF(AND(FB50&gt;0,FB50*$B$4+FI49&gt;$B$2*'SFV+BESS'!$I$9,FB50*$B$4&lt;'SFV+BESS'!$I$7),$B$2*'SFV+BESS'!$I$9-FI49,IF(AND(FB50&gt;0,FB50*$B$4+FI49&gt;$B$2*'SFV+BESS'!$I$9,FB50*$B$4&gt;'SFV+BESS'!$I$7,FI49&lt;$B$2*'SFV+BESS'!$I$9),$B$2*'SFV+BESS'!$I$9-FI49,IF(AND(FB50&gt;0,FB50*$B$4+FI49&lt;=$B$2*'SFV+BESS'!$I$9,FB50&gt;'SFV+BESS'!$I$7),'SFV+BESS'!$I$7,0))))</f>
        <v>0</v>
      </c>
      <c r="FD50" s="27">
        <f>IF(AND(FB50&lt;0,FI49+FB50/$B$5&gt;$H$2,-FB50/'Carga-Descarga Año'!$B$5&lt;'SFV+BESS'!$I$7),FB50/$B$5,IF(AND(FB50&lt;0,FI49+FB50/$B$5&gt;$H$2,-FB50/'Carga-Descarga Año'!$B$5&gt;'SFV+BESS'!$I$7),-'SFV+BESS'!$I$7,IF(AND(FB50&lt;0,FI49+FB50/$B$5&lt;$H$2),-MIN('SFV+BESS'!$I$7,FI49-$H$2),0)))</f>
        <v>0</v>
      </c>
      <c r="FE50" s="33"/>
      <c r="FF50" s="33">
        <f t="shared" si="95"/>
        <v>0</v>
      </c>
      <c r="FG50" s="27">
        <f t="shared" si="40"/>
        <v>0</v>
      </c>
      <c r="FH50" s="27">
        <f t="shared" si="96"/>
        <v>0</v>
      </c>
      <c r="FI50" s="28">
        <f>IF((FI49+FC50+FD50)&gt;=$B$2*'SFV+BESS'!$I$9, $B$2*'SFV+BESS'!$I$9, (FI49+FC50+FD50))</f>
        <v>173.61249999999998</v>
      </c>
      <c r="FJ50" s="110">
        <f t="shared" si="41"/>
        <v>93.140060040291317</v>
      </c>
      <c r="FO50" s="251"/>
      <c r="FP50" s="41">
        <v>0.70833333333333304</v>
      </c>
      <c r="FQ50" s="33">
        <f t="shared" si="110"/>
        <v>106.09652002916586</v>
      </c>
      <c r="FR50" s="33">
        <f>Gen_Cons_Horario!B7372</f>
        <v>0</v>
      </c>
      <c r="FS50" s="34">
        <f t="shared" si="80"/>
        <v>106.09652002916586</v>
      </c>
      <c r="FT50" s="116">
        <f>IF(AND(FS50&gt;0,FS50*$B$4+FZ49&lt;=$B$2*'SFV+BESS'!$I$9,FS50&lt;'SFV+BESS'!$I$7), FS50*$B$4, IF(AND(FS50&gt;0,FS50*$B$4+FZ49&gt;$B$2*'SFV+BESS'!$I$9,FS50*$B$4&lt;'SFV+BESS'!$I$7),$B$2*'SFV+BESS'!$I$9-FZ49,IF(AND(FS50&gt;0,FS50*$B$4+FZ49&gt;$B$2*'SFV+BESS'!$I$9,FS50*$B$4&gt;'SFV+BESS'!$I$7,FZ49&lt;$B$2*'SFV+BESS'!$I$9),$B$2*'SFV+BESS'!$I$9-FZ49,IF(AND(FS50&gt;0,FS50*$B$4+FZ49&lt;=$B$2*'SFV+BESS'!$I$9,FS50&gt;'SFV+BESS'!$I$7),'SFV+BESS'!$I$7,0))))</f>
        <v>0</v>
      </c>
      <c r="FU50" s="27">
        <f>IF(AND(FS50&lt;0,FZ49+FS50/$B$5&gt;$H$2,-FS50/'Carga-Descarga Año'!$B$5&lt;'SFV+BESS'!$I$7),FS50/$B$5,IF(AND(FS50&lt;0,FZ49+FS50/$B$5&gt;$H$2,-FS50/'Carga-Descarga Año'!$B$5&gt;'SFV+BESS'!$I$7),-'SFV+BESS'!$I$7,IF(AND(FS50&lt;0,FZ49+FS50/$B$5&lt;$H$2),-MIN('SFV+BESS'!$I$7,FZ49-$H$2),0)))</f>
        <v>0</v>
      </c>
      <c r="FV50" s="33"/>
      <c r="FW50" s="33">
        <f t="shared" si="97"/>
        <v>0</v>
      </c>
      <c r="FX50" s="27">
        <f t="shared" si="44"/>
        <v>0</v>
      </c>
      <c r="FY50" s="27">
        <f t="shared" si="98"/>
        <v>0</v>
      </c>
      <c r="FZ50" s="28">
        <f>IF((FZ49+FT50+FU50)&gt;=$B$2*'SFV+BESS'!$I$9, $B$2*'SFV+BESS'!$I$9, (FZ49+FT50+FU50))</f>
        <v>173.61249999999998</v>
      </c>
      <c r="GA50" s="110">
        <f t="shared" si="45"/>
        <v>106.09652002916586</v>
      </c>
      <c r="GF50" s="251"/>
      <c r="GG50" s="41">
        <v>0.70833333333333304</v>
      </c>
      <c r="GH50" s="33">
        <f t="shared" si="111"/>
        <v>108.86347538032331</v>
      </c>
      <c r="GI50" s="33">
        <f>Gen_Cons_Horario!B8092</f>
        <v>44.742000000000004</v>
      </c>
      <c r="GJ50" s="34">
        <f t="shared" si="81"/>
        <v>64.121475380323304</v>
      </c>
      <c r="GK50" s="116">
        <f>IF(AND(GJ50&gt;0,GJ50*$B$4+GQ49&lt;=$B$2*'SFV+BESS'!$I$9,GJ50&lt;'SFV+BESS'!$I$7), GJ50*$B$4, IF(AND(GJ50&gt;0,GJ50*$B$4+GQ49&gt;$B$2*'SFV+BESS'!$I$9,GJ50*$B$4&lt;'SFV+BESS'!$I$7),$B$2*'SFV+BESS'!$I$9-GQ49,IF(AND(GJ50&gt;0,GJ50*$B$4+GQ49&gt;$B$2*'SFV+BESS'!$I$9,GJ50*$B$4&gt;'SFV+BESS'!$I$7,GQ49&lt;$B$2*'SFV+BESS'!$I$9),$B$2*'SFV+BESS'!$I$9-GQ49,IF(AND(GJ50&gt;0,GJ50*$B$4+GQ49&lt;=$B$2*'SFV+BESS'!$I$9,GJ50&gt;'SFV+BESS'!$I$7),'SFV+BESS'!$I$7,0))))</f>
        <v>0</v>
      </c>
      <c r="GL50" s="27">
        <f>IF(AND(GJ50&lt;0,GQ49+GJ50/$B$5&gt;$H$2,-GJ50/'Carga-Descarga Año'!$B$5&lt;'SFV+BESS'!$I$7),GJ50/$B$5,IF(AND(GJ50&lt;0,GQ49+GJ50/$B$5&gt;$H$2,-GJ50/'Carga-Descarga Año'!$B$5&gt;'SFV+BESS'!$I$7),-'SFV+BESS'!$I$7,IF(AND(GJ50&lt;0,GQ49+GJ50/$B$5&lt;$H$2),-MIN('SFV+BESS'!$I$7,GQ49-$H$2),0)))</f>
        <v>0</v>
      </c>
      <c r="GM50" s="33"/>
      <c r="GN50" s="33">
        <f t="shared" si="99"/>
        <v>44.742000000000004</v>
      </c>
      <c r="GO50" s="27">
        <f t="shared" si="48"/>
        <v>0</v>
      </c>
      <c r="GP50" s="27">
        <f t="shared" si="100"/>
        <v>0</v>
      </c>
      <c r="GQ50" s="28">
        <f>IF((GQ49+GK50+GL50)&gt;=$B$2*'SFV+BESS'!$I$9, $B$2*'SFV+BESS'!$I$9, (GQ49+GK50+GL50))</f>
        <v>173.61249999999998</v>
      </c>
      <c r="GR50" s="110">
        <f t="shared" si="49"/>
        <v>64.121475380323304</v>
      </c>
    </row>
    <row r="51" spans="1:200">
      <c r="A51" s="249"/>
      <c r="B51" s="41">
        <v>0.75</v>
      </c>
      <c r="C51" s="38">
        <f t="shared" si="82"/>
        <v>102.86987171993853</v>
      </c>
      <c r="D51" s="2">
        <f>Gen_Cons_Horario!B77</f>
        <v>100.6695</v>
      </c>
      <c r="E51" s="30">
        <f t="shared" si="0"/>
        <v>2.2003717199385306</v>
      </c>
      <c r="F51" s="116">
        <f>IF(AND(E51&gt;0,E51*$B$4+L50&lt;=$B$2*'SFV+BESS'!$I$9,E51&lt;'SFV+BESS'!$I$7), E51*$B$4, IF(AND(E51&gt;0,E51*$B$4+L50&gt;$B$2*'SFV+BESS'!$I$9,E51*$B$4&lt;'SFV+BESS'!$I$7),$B$2*'SFV+BESS'!$I$9-L50,IF(AND(E51&gt;0,E51*$B$4+L50&gt;$B$2*'SFV+BESS'!$I$9,E51*$B$4&gt;'SFV+BESS'!$I$7,L50&lt;$B$2*'SFV+BESS'!$I$9),$B$2*'SFV+BESS'!$I$9-L50,IF(AND(E51&gt;0,E51*$B$4+L50&lt;=$B$2*'SFV+BESS'!$I$9,E51&gt;'SFV+BESS'!$I$7),'SFV+BESS'!$I$7,0))))</f>
        <v>2.0903531339416039</v>
      </c>
      <c r="G51" s="27">
        <f>IF(AND(E51&lt;0,L50+E51/$B$5&gt;$H$2,-E51/'Carga-Descarga Año'!$B$5&lt;'SFV+BESS'!$I$7),E51/$B$5,IF(AND(E51&lt;0,L50+E51/$B$5&gt;$H$2,-E51/'Carga-Descarga Año'!$B$5&gt;'SFV+BESS'!$I$7),-'SFV+BESS'!$I$7,IF(AND(E51&lt;0,L50+E51/$B$5&lt;$H$2),-MIN('SFV+BESS'!$I$7,L50-$H$2),0)))</f>
        <v>0</v>
      </c>
      <c r="H51" s="38"/>
      <c r="I51" s="38">
        <f t="shared" si="1"/>
        <v>100.6695</v>
      </c>
      <c r="J51" s="27">
        <f t="shared" si="3"/>
        <v>0</v>
      </c>
      <c r="K51" s="27">
        <f t="shared" si="2"/>
        <v>0</v>
      </c>
      <c r="L51" s="28">
        <f>IF((L50+F51+G51)&gt;=$B$2*'SFV+BESS'!$I$9, $B$2*'SFV+BESS'!$I$9, (L50+F51+G51))</f>
        <v>98.664607649914871</v>
      </c>
      <c r="M51" s="110">
        <f t="shared" si="4"/>
        <v>0</v>
      </c>
      <c r="R51" s="251"/>
      <c r="S51" s="41">
        <v>0.75</v>
      </c>
      <c r="T51" s="2">
        <f t="shared" si="101"/>
        <v>103.90307247760497</v>
      </c>
      <c r="U51" s="2">
        <f>Gen_Cons_Horario!B821</f>
        <v>22.371000000000002</v>
      </c>
      <c r="V51" s="34">
        <f t="shared" si="71"/>
        <v>81.53207247760497</v>
      </c>
      <c r="W51" s="116">
        <f>IF(AND(V51&gt;0,V51*$B$4+AC50&lt;=$B$2*'SFV+BESS'!$I$9,V51&lt;'SFV+BESS'!$I$7), V51*$B$4, IF(AND(V51&gt;0,V51*$B$4+AC50&gt;$B$2*'SFV+BESS'!$I$9,V51*$B$4&lt;'SFV+BESS'!$I$7),$B$2*'SFV+BESS'!$I$9-AC50,IF(AND(V51&gt;0,V51*$B$4+AC50&gt;$B$2*'SFV+BESS'!$I$9,V51*$B$4&gt;'SFV+BESS'!$I$7,AC50&lt;$B$2*'SFV+BESS'!$I$9),$B$2*'SFV+BESS'!$I$9-AC50,IF(AND(V51&gt;0,V51*$B$4+AC50&lt;=$B$2*'SFV+BESS'!$I$9,V51&gt;'SFV+BESS'!$I$7),'SFV+BESS'!$I$7,0))))</f>
        <v>0</v>
      </c>
      <c r="X51" s="27">
        <f>IF(AND(V51&lt;0,AC50+V51/$B$5&gt;$H$2,-V51/'Carga-Descarga Año'!$B$5&lt;'SFV+BESS'!$I$7),V51/$B$5,IF(AND(V51&lt;0,AC50+V51/$B$5&gt;$H$2,-V51/'Carga-Descarga Año'!$B$5&gt;'SFV+BESS'!$I$7),-'SFV+BESS'!$I$7,IF(AND(V51&lt;0,AC50+V51/$B$5&lt;$H$2),-MIN('SFV+BESS'!$I$7,AC50-$H$2),0)))</f>
        <v>0</v>
      </c>
      <c r="Y51" s="33"/>
      <c r="Z51" s="33">
        <f t="shared" si="60"/>
        <v>22.371000000000002</v>
      </c>
      <c r="AA51" s="27">
        <f t="shared" si="7"/>
        <v>0</v>
      </c>
      <c r="AB51" s="27">
        <f t="shared" si="50"/>
        <v>0</v>
      </c>
      <c r="AC51" s="28">
        <f>IF((AC50+W51+X51)&gt;=$B$2*'SFV+BESS'!$I$9, $B$2*'SFV+BESS'!$I$9, (AC50+W51+X51))</f>
        <v>173.61249999999998</v>
      </c>
      <c r="AD51" s="110">
        <f t="shared" si="8"/>
        <v>81.53207247760497</v>
      </c>
      <c r="AI51" s="251"/>
      <c r="AJ51" s="41">
        <v>0.75</v>
      </c>
      <c r="AK51" s="52">
        <f t="shared" si="102"/>
        <v>95.435636670569934</v>
      </c>
      <c r="AL51" s="33">
        <f>Gen_Cons_Horario!B1493</f>
        <v>41.013500000000008</v>
      </c>
      <c r="AM51" s="34">
        <f t="shared" si="72"/>
        <v>54.422136670569927</v>
      </c>
      <c r="AN51" s="116">
        <f>IF(AND(AM51&gt;0,AM51*$B$4+AT50&lt;=$B$2*'SFV+BESS'!$I$9,AM51&lt;'SFV+BESS'!$I$7), AM51*$B$4, IF(AND(AM51&gt;0,AM51*$B$4+AT50&gt;$B$2*'SFV+BESS'!$I$9,AM51*$B$4&lt;'SFV+BESS'!$I$7),$B$2*'SFV+BESS'!$I$9-AT50,IF(AND(AM51&gt;0,AM51*$B$4+AT50&gt;$B$2*'SFV+BESS'!$I$9,AM51*$B$4&gt;'SFV+BESS'!$I$7,AT50&lt;$B$2*'SFV+BESS'!$I$9),$B$2*'SFV+BESS'!$I$9-AT50,IF(AND(AM51&gt;0,AM51*$B$4+AT50&lt;=$B$2*'SFV+BESS'!$I$9,AM51&gt;'SFV+BESS'!$I$7),'SFV+BESS'!$I$7,0))))</f>
        <v>0</v>
      </c>
      <c r="AO51" s="27">
        <f>IF(AND(AM51&lt;0,AT50+AM51/$B$5&gt;$H$2,-AM51/'Carga-Descarga Año'!$B$5&lt;'SFV+BESS'!$I$7),AM51/$B$5,IF(AND(AM51&lt;0,AT50+AM51/$B$5&gt;$H$2,-AM51/'Carga-Descarga Año'!$B$5&gt;'SFV+BESS'!$I$7),-'SFV+BESS'!$I$7,IF(AND(AM51&lt;0,AT50+AM51/$B$5&lt;$H$2),-MIN('SFV+BESS'!$I$7,AT50-$H$2),0)))</f>
        <v>0</v>
      </c>
      <c r="AP51" s="33"/>
      <c r="AQ51" s="33">
        <f t="shared" si="83"/>
        <v>41.013500000000008</v>
      </c>
      <c r="AR51" s="27">
        <f t="shared" si="11"/>
        <v>0</v>
      </c>
      <c r="AS51" s="27">
        <f t="shared" si="84"/>
        <v>0</v>
      </c>
      <c r="AT51" s="28">
        <f>IF((AT50+AN51+AO51)&gt;=$B$2*'SFV+BESS'!$I$9, $B$2*'SFV+BESS'!$I$9, (AT50+AN51+AO51))</f>
        <v>173.61249999999998</v>
      </c>
      <c r="AU51" s="110">
        <f t="shared" si="12"/>
        <v>54.422136670569927</v>
      </c>
      <c r="AZ51" s="251"/>
      <c r="BA51" s="41">
        <v>0.75</v>
      </c>
      <c r="BB51" s="33">
        <f t="shared" si="103"/>
        <v>62.728437042746478</v>
      </c>
      <c r="BC51" s="33">
        <f>Gen_Cons_Horario!B2237</f>
        <v>0</v>
      </c>
      <c r="BD51" s="34">
        <f t="shared" si="73"/>
        <v>62.728437042746478</v>
      </c>
      <c r="BE51" s="116">
        <f>IF(AND(BD51&gt;0,BD51*$B$4+BK50&lt;=$B$2*'SFV+BESS'!$I$9,BD51&lt;'SFV+BESS'!$I$7), BD51*$B$4, IF(AND(BD51&gt;0,BD51*$B$4+BK50&gt;$B$2*'SFV+BESS'!$I$9,BD51*$B$4&lt;'SFV+BESS'!$I$7),$B$2*'SFV+BESS'!$I$9-BK50,IF(AND(BD51&gt;0,BD51*$B$4+BK50&gt;$B$2*'SFV+BESS'!$I$9,BD51*$B$4&gt;'SFV+BESS'!$I$7,BK50&lt;$B$2*'SFV+BESS'!$I$9),$B$2*'SFV+BESS'!$I$9-BK50,IF(AND(BD51&gt;0,BD51*$B$4+BK50&lt;=$B$2*'SFV+BESS'!$I$9,BD51&gt;'SFV+BESS'!$I$7),'SFV+BESS'!$I$7,0))))</f>
        <v>0</v>
      </c>
      <c r="BF51" s="27">
        <f>IF(AND(BD51&lt;0,BK50+BD51/$B$5&gt;$H$2,-BD51/'Carga-Descarga Año'!$B$5&lt;'SFV+BESS'!$I$7),BD51/$B$5,IF(AND(BD51&lt;0,BK50+BD51/$B$5&gt;$H$2,-BD51/'Carga-Descarga Año'!$B$5&gt;'SFV+BESS'!$I$7),-'SFV+BESS'!$I$7,IF(AND(BD51&lt;0,BK50+BD51/$B$5&lt;$H$2),-MIN('SFV+BESS'!$I$7,BK50-$H$2),0)))</f>
        <v>0</v>
      </c>
      <c r="BG51" s="33"/>
      <c r="BH51" s="33">
        <f t="shared" si="85"/>
        <v>0</v>
      </c>
      <c r="BI51" s="27">
        <f t="shared" si="15"/>
        <v>0</v>
      </c>
      <c r="BJ51" s="27">
        <f t="shared" si="86"/>
        <v>0</v>
      </c>
      <c r="BK51" s="28">
        <f>IF((BK50+BE51+BF51)&gt;=$B$2*'SFV+BESS'!$I$9, $B$2*'SFV+BESS'!$I$9, (BK50+BE51+BF51))</f>
        <v>173.61249999999998</v>
      </c>
      <c r="BL51" s="110">
        <f t="shared" si="16"/>
        <v>62.728437042746478</v>
      </c>
      <c r="BQ51" s="251"/>
      <c r="BR51" s="41">
        <v>0.75</v>
      </c>
      <c r="BS51" s="33">
        <f t="shared" si="104"/>
        <v>20.952304175200414</v>
      </c>
      <c r="BT51" s="33">
        <f>Gen_Cons_Horario!B2957</f>
        <v>0</v>
      </c>
      <c r="BU51" s="34">
        <f t="shared" si="74"/>
        <v>20.952304175200414</v>
      </c>
      <c r="BV51" s="116">
        <f>IF(AND(BU51&gt;0,BU51*$B$4+CB50&lt;=$B$2*'SFV+BESS'!$I$9,BU51&lt;'SFV+BESS'!$I$7), BU51*$B$4, IF(AND(BU51&gt;0,BU51*$B$4+CB50&gt;$B$2*'SFV+BESS'!$I$9,BU51*$B$4&lt;'SFV+BESS'!$I$7),$B$2*'SFV+BESS'!$I$9-CB50,IF(AND(BU51&gt;0,BU51*$B$4+CB50&gt;$B$2*'SFV+BESS'!$I$9,BU51*$B$4&gt;'SFV+BESS'!$I$7,CB50&lt;$B$2*'SFV+BESS'!$I$9),$B$2*'SFV+BESS'!$I$9-CB50,IF(AND(BU51&gt;0,BU51*$B$4+CB50&lt;=$B$2*'SFV+BESS'!$I$9,BU51&gt;'SFV+BESS'!$I$7),'SFV+BESS'!$I$7,0))))</f>
        <v>0</v>
      </c>
      <c r="BW51" s="27">
        <f>IF(AND(BU51&lt;0,CB50+BU51/$B$5&gt;$H$2,-BU51/'Carga-Descarga Año'!$B$5&lt;'SFV+BESS'!$I$7),BU51/$B$5,IF(AND(BU51&lt;0,CB50+BU51/$B$5&gt;$H$2,-BU51/'Carga-Descarga Año'!$B$5&gt;'SFV+BESS'!$I$7),-'SFV+BESS'!$I$7,IF(AND(BU51&lt;0,CB50+BU51/$B$5&lt;$H$2),-MIN('SFV+BESS'!$I$7,CB50-$H$2),0)))</f>
        <v>0</v>
      </c>
      <c r="BX51" s="33"/>
      <c r="BY51" s="33">
        <f t="shared" si="87"/>
        <v>0</v>
      </c>
      <c r="BZ51" s="27">
        <f t="shared" si="18"/>
        <v>0</v>
      </c>
      <c r="CA51" s="27">
        <f t="shared" si="19"/>
        <v>0</v>
      </c>
      <c r="CB51" s="28">
        <f>IF((CB50+BV51+BW51)&gt;=$B$2*'SFV+BESS'!$I$9, $B$2*'SFV+BESS'!$I$9, (CB50+BV51+BW51))</f>
        <v>173.61249999999998</v>
      </c>
      <c r="CC51" s="110">
        <f t="shared" si="20"/>
        <v>20.952304175200414</v>
      </c>
      <c r="CH51" s="251"/>
      <c r="CI51" s="41">
        <v>0.75</v>
      </c>
      <c r="CJ51" s="33">
        <f t="shared" si="105"/>
        <v>15.237891096566022</v>
      </c>
      <c r="CK51" s="33">
        <f>Gen_Cons_Horario!B3701</f>
        <v>0</v>
      </c>
      <c r="CL51" s="34">
        <f t="shared" si="75"/>
        <v>15.237891096566022</v>
      </c>
      <c r="CM51" s="116">
        <f>IF(AND(CL51&gt;0,CL51*$B$4+CS50&lt;=$B$2*'SFV+BESS'!$I$9,CL51&lt;'SFV+BESS'!$I$7), CL51*$B$4, IF(AND(CL51&gt;0,CL51*$B$4+CS50&gt;$B$2*'SFV+BESS'!$I$9,CL51*$B$4&lt;'SFV+BESS'!$I$7),$B$2*'SFV+BESS'!$I$9-CS50,IF(AND(CL51&gt;0,CL51*$B$4+CS50&gt;$B$2*'SFV+BESS'!$I$9,CL51*$B$4&gt;'SFV+BESS'!$I$7,CS50&lt;$B$2*'SFV+BESS'!$I$9),$B$2*'SFV+BESS'!$I$9-CS50,IF(AND(CL51&gt;0,CL51*$B$4+CS50&lt;=$B$2*'SFV+BESS'!$I$9,CL51&gt;'SFV+BESS'!$I$7),'SFV+BESS'!$I$7,0))))</f>
        <v>0</v>
      </c>
      <c r="CN51" s="27">
        <f>IF(AND(CL51&lt;0,CS50+CL51/$B$5&gt;$H$2,-CL51/'Carga-Descarga Año'!$B$5&lt;'SFV+BESS'!$I$7),CL51/$B$5,IF(AND(CL51&lt;0,CS50+CL51/$B$5&gt;$H$2,-CL51/'Carga-Descarga Año'!$B$5&gt;'SFV+BESS'!$I$7),-'SFV+BESS'!$I$7,IF(AND(CL51&lt;0,CS50+CL51/$B$5&lt;$H$2),-MIN('SFV+BESS'!$I$7,CS50-$H$2),0)))</f>
        <v>0</v>
      </c>
      <c r="CO51" s="33"/>
      <c r="CP51" s="33">
        <f t="shared" si="88"/>
        <v>0</v>
      </c>
      <c r="CQ51" s="27">
        <f t="shared" si="23"/>
        <v>0</v>
      </c>
      <c r="CR51" s="27">
        <f t="shared" si="89"/>
        <v>0</v>
      </c>
      <c r="CS51" s="28">
        <f>IF((CS50+CM51+CN51)&gt;=$B$2*'SFV+BESS'!$I$9, $B$2*'SFV+BESS'!$I$9, (CS50+CM51+CN51))</f>
        <v>173.61249999999998</v>
      </c>
      <c r="CT51" s="110">
        <f t="shared" si="24"/>
        <v>15.237891096566022</v>
      </c>
      <c r="CY51" s="251"/>
      <c r="CZ51" s="41">
        <v>0.75</v>
      </c>
      <c r="DA51" s="33">
        <f t="shared" si="106"/>
        <v>22.399706331116558</v>
      </c>
      <c r="DB51" s="33">
        <f>Gen_Cons_Horario!B4421</f>
        <v>0</v>
      </c>
      <c r="DC51" s="34">
        <f t="shared" si="76"/>
        <v>22.399706331116558</v>
      </c>
      <c r="DD51" s="116">
        <f>IF(AND(DC51&gt;0,DC51*$B$4+DJ50&lt;=$B$2*'SFV+BESS'!$I$9,DC51&lt;'SFV+BESS'!$I$7), DC51*$B$4, IF(AND(DC51&gt;0,DC51*$B$4+DJ50&gt;$B$2*'SFV+BESS'!$I$9,DC51*$B$4&lt;'SFV+BESS'!$I$7),$B$2*'SFV+BESS'!$I$9-DJ50,IF(AND(DC51&gt;0,DC51*$B$4+DJ50&gt;$B$2*'SFV+BESS'!$I$9,DC51*$B$4&gt;'SFV+BESS'!$I$7,DJ50&lt;$B$2*'SFV+BESS'!$I$9),$B$2*'SFV+BESS'!$I$9-DJ50,IF(AND(DC51&gt;0,DC51*$B$4+DJ50&lt;=$B$2*'SFV+BESS'!$I$9,DC51&gt;'SFV+BESS'!$I$7),'SFV+BESS'!$I$7,0))))</f>
        <v>0</v>
      </c>
      <c r="DE51" s="27">
        <f>IF(AND(DC51&lt;0,DJ50+DC51/$B$5&gt;$H$2,-DC51/'Carga-Descarga Año'!$B$5&lt;'SFV+BESS'!$I$7),DC51/$B$5,IF(AND(DC51&lt;0,DJ50+DC51/$B$5&gt;$H$2,-DC51/'Carga-Descarga Año'!$B$5&gt;'SFV+BESS'!$I$7),-'SFV+BESS'!$I$7,IF(AND(DC51&lt;0,DJ50+DC51/$B$5&lt;$H$2),-MIN('SFV+BESS'!$I$7,DJ50-$H$2),0)))</f>
        <v>0</v>
      </c>
      <c r="DF51" s="33"/>
      <c r="DG51" s="33">
        <f t="shared" si="90"/>
        <v>0</v>
      </c>
      <c r="DH51" s="27">
        <f t="shared" si="27"/>
        <v>0</v>
      </c>
      <c r="DI51" s="27">
        <f t="shared" si="28"/>
        <v>0</v>
      </c>
      <c r="DJ51" s="28">
        <f>IF((DJ50+DD51+DE51)&gt;=$B$2*'SFV+BESS'!$I$9, $B$2*'SFV+BESS'!$I$9, (DJ50+DD51+DE51))</f>
        <v>173.61249999999998</v>
      </c>
      <c r="DK51" s="110">
        <f t="shared" si="29"/>
        <v>22.399706331116558</v>
      </c>
      <c r="DP51" s="251"/>
      <c r="DQ51" s="41">
        <v>0.75</v>
      </c>
      <c r="DR51" s="33">
        <f t="shared" si="107"/>
        <v>43.502380946179692</v>
      </c>
      <c r="DS51" s="33">
        <f>Gen_Cons_Horario!B5165</f>
        <v>0</v>
      </c>
      <c r="DT51" s="34">
        <f t="shared" si="77"/>
        <v>43.502380946179692</v>
      </c>
      <c r="DU51" s="116">
        <f>IF(AND(DT51&gt;0,DT51*$B$4+EA50&lt;=$B$2*'SFV+BESS'!$I$9,DT51&lt;'SFV+BESS'!$I$7), DT51*$B$4, IF(AND(DT51&gt;0,DT51*$B$4+EA50&gt;$B$2*'SFV+BESS'!$I$9,DT51*$B$4&lt;'SFV+BESS'!$I$7),$B$2*'SFV+BESS'!$I$9-EA50,IF(AND(DT51&gt;0,DT51*$B$4+EA50&gt;$B$2*'SFV+BESS'!$I$9,DT51*$B$4&gt;'SFV+BESS'!$I$7,EA50&lt;$B$2*'SFV+BESS'!$I$9),$B$2*'SFV+BESS'!$I$9-EA50,IF(AND(DT51&gt;0,DT51*$B$4+EA50&lt;=$B$2*'SFV+BESS'!$I$9,DT51&gt;'SFV+BESS'!$I$7),'SFV+BESS'!$I$7,0))))</f>
        <v>0</v>
      </c>
      <c r="DV51" s="27">
        <f>IF(AND(DT51&lt;0,EA50+DT51/$B$5&gt;$H$2,-DT51/'Carga-Descarga Año'!$B$5&lt;'SFV+BESS'!$I$7),DT51/$B$5,IF(AND(DT51&lt;0,EA50+DT51/$B$5&gt;$H$2,-DT51/'Carga-Descarga Año'!$B$5&gt;'SFV+BESS'!$I$7),-'SFV+BESS'!$I$7,IF(AND(DT51&lt;0,EA50+DT51/$B$5&lt;$H$2),-MIN('SFV+BESS'!$I$7,EA50-$H$2),0)))</f>
        <v>0</v>
      </c>
      <c r="DW51" s="33"/>
      <c r="DX51" s="33">
        <f t="shared" si="91"/>
        <v>0</v>
      </c>
      <c r="DY51" s="27">
        <f t="shared" si="32"/>
        <v>0</v>
      </c>
      <c r="DZ51" s="27">
        <f t="shared" si="92"/>
        <v>0</v>
      </c>
      <c r="EA51" s="28">
        <f>IF((EA50+DU51+DV51)&gt;=$B$2*'SFV+BESS'!$I$9, $B$2*'SFV+BESS'!$I$9, (EA50+DU51+DV51))</f>
        <v>173.61249999999998</v>
      </c>
      <c r="EB51" s="110">
        <f t="shared" si="33"/>
        <v>43.502380946179692</v>
      </c>
      <c r="EG51" s="251"/>
      <c r="EH51" s="41">
        <v>0.75</v>
      </c>
      <c r="EI51" s="33">
        <f t="shared" si="108"/>
        <v>59.658968947324041</v>
      </c>
      <c r="EJ51" s="33">
        <f>Gen_Cons_Horario!B5909</f>
        <v>0</v>
      </c>
      <c r="EK51" s="34">
        <f t="shared" si="78"/>
        <v>59.658968947324041</v>
      </c>
      <c r="EL51" s="116">
        <f>IF(AND(EK51&gt;0,EK51*$B$4+ER50&lt;=$B$2*'SFV+BESS'!$I$9,EK51&lt;'SFV+BESS'!$I$7), EK51*$B$4, IF(AND(EK51&gt;0,EK51*$B$4+ER50&gt;$B$2*'SFV+BESS'!$I$9,EK51*$B$4&lt;'SFV+BESS'!$I$7),$B$2*'SFV+BESS'!$I$9-ER50,IF(AND(EK51&gt;0,EK51*$B$4+ER50&gt;$B$2*'SFV+BESS'!$I$9,EK51*$B$4&gt;'SFV+BESS'!$I$7,ER50&lt;$B$2*'SFV+BESS'!$I$9),$B$2*'SFV+BESS'!$I$9-ER50,IF(AND(EK51&gt;0,EK51*$B$4+ER50&lt;=$B$2*'SFV+BESS'!$I$9,EK51&gt;'SFV+BESS'!$I$7),'SFV+BESS'!$I$7,0))))</f>
        <v>0</v>
      </c>
      <c r="EM51" s="27">
        <f>IF(AND(EK51&lt;0,ER50+EK51/$B$5&gt;$H$2,-EK51/'Carga-Descarga Año'!$B$5&lt;'SFV+BESS'!$I$7),EK51/$B$5,IF(AND(EK51&lt;0,ER50+EK51/$B$5&gt;$H$2,-EK51/'Carga-Descarga Año'!$B$5&gt;'SFV+BESS'!$I$7),-'SFV+BESS'!$I$7,IF(AND(EK51&lt;0,ER50+EK51/$B$5&lt;$H$2),-MIN('SFV+BESS'!$I$7,ER50-$H$2),0)))</f>
        <v>0</v>
      </c>
      <c r="EN51" s="33"/>
      <c r="EO51" s="33">
        <f t="shared" si="93"/>
        <v>0</v>
      </c>
      <c r="EP51" s="27">
        <f t="shared" si="36"/>
        <v>0</v>
      </c>
      <c r="EQ51" s="27">
        <f t="shared" si="94"/>
        <v>0</v>
      </c>
      <c r="ER51" s="28">
        <f>IF((ER50+EL51+EM51)&gt;=$B$2*'SFV+BESS'!$I$9, $B$2*'SFV+BESS'!$I$9, (ER50+EL51+EM51))</f>
        <v>173.61249999999998</v>
      </c>
      <c r="ES51" s="110">
        <f t="shared" si="37"/>
        <v>59.658968947324041</v>
      </c>
      <c r="EX51" s="251"/>
      <c r="EY51" s="41">
        <v>0.75</v>
      </c>
      <c r="EZ51" s="33">
        <f t="shared" si="109"/>
        <v>74.053982163182425</v>
      </c>
      <c r="FA51" s="33">
        <f>Gen_Cons_Horario!B6629</f>
        <v>0</v>
      </c>
      <c r="FB51" s="34">
        <f t="shared" si="79"/>
        <v>74.053982163182425</v>
      </c>
      <c r="FC51" s="116">
        <f>IF(AND(FB51&gt;0,FB51*$B$4+FI50&lt;=$B$2*'SFV+BESS'!$I$9,FB51&lt;'SFV+BESS'!$I$7), FB51*$B$4, IF(AND(FB51&gt;0,FB51*$B$4+FI50&gt;$B$2*'SFV+BESS'!$I$9,FB51*$B$4&lt;'SFV+BESS'!$I$7),$B$2*'SFV+BESS'!$I$9-FI50,IF(AND(FB51&gt;0,FB51*$B$4+FI50&gt;$B$2*'SFV+BESS'!$I$9,FB51*$B$4&gt;'SFV+BESS'!$I$7,FI50&lt;$B$2*'SFV+BESS'!$I$9),$B$2*'SFV+BESS'!$I$9-FI50,IF(AND(FB51&gt;0,FB51*$B$4+FI50&lt;=$B$2*'SFV+BESS'!$I$9,FB51&gt;'SFV+BESS'!$I$7),'SFV+BESS'!$I$7,0))))</f>
        <v>0</v>
      </c>
      <c r="FD51" s="27">
        <f>IF(AND(FB51&lt;0,FI50+FB51/$B$5&gt;$H$2,-FB51/'Carga-Descarga Año'!$B$5&lt;'SFV+BESS'!$I$7),FB51/$B$5,IF(AND(FB51&lt;0,FI50+FB51/$B$5&gt;$H$2,-FB51/'Carga-Descarga Año'!$B$5&gt;'SFV+BESS'!$I$7),-'SFV+BESS'!$I$7,IF(AND(FB51&lt;0,FI50+FB51/$B$5&lt;$H$2),-MIN('SFV+BESS'!$I$7,FI50-$H$2),0)))</f>
        <v>0</v>
      </c>
      <c r="FE51" s="33"/>
      <c r="FF51" s="33">
        <f t="shared" si="95"/>
        <v>0</v>
      </c>
      <c r="FG51" s="27">
        <f t="shared" si="40"/>
        <v>0</v>
      </c>
      <c r="FH51" s="27">
        <f t="shared" si="96"/>
        <v>0</v>
      </c>
      <c r="FI51" s="28">
        <f>IF((FI50+FC51+FD51)&gt;=$B$2*'SFV+BESS'!$I$9, $B$2*'SFV+BESS'!$I$9, (FI50+FC51+FD51))</f>
        <v>173.61249999999998</v>
      </c>
      <c r="FJ51" s="110">
        <f t="shared" si="41"/>
        <v>74.053982163182425</v>
      </c>
      <c r="FO51" s="251"/>
      <c r="FP51" s="41">
        <v>0.75</v>
      </c>
      <c r="FQ51" s="33">
        <f t="shared" si="110"/>
        <v>90.474946527938982</v>
      </c>
      <c r="FR51" s="33">
        <f>Gen_Cons_Horario!B7373</f>
        <v>0</v>
      </c>
      <c r="FS51" s="34">
        <f t="shared" si="80"/>
        <v>90.474946527938982</v>
      </c>
      <c r="FT51" s="116">
        <f>IF(AND(FS51&gt;0,FS51*$B$4+FZ50&lt;=$B$2*'SFV+BESS'!$I$9,FS51&lt;'SFV+BESS'!$I$7), FS51*$B$4, IF(AND(FS51&gt;0,FS51*$B$4+FZ50&gt;$B$2*'SFV+BESS'!$I$9,FS51*$B$4&lt;'SFV+BESS'!$I$7),$B$2*'SFV+BESS'!$I$9-FZ50,IF(AND(FS51&gt;0,FS51*$B$4+FZ50&gt;$B$2*'SFV+BESS'!$I$9,FS51*$B$4&gt;'SFV+BESS'!$I$7,FZ50&lt;$B$2*'SFV+BESS'!$I$9),$B$2*'SFV+BESS'!$I$9-FZ50,IF(AND(FS51&gt;0,FS51*$B$4+FZ50&lt;=$B$2*'SFV+BESS'!$I$9,FS51&gt;'SFV+BESS'!$I$7),'SFV+BESS'!$I$7,0))))</f>
        <v>0</v>
      </c>
      <c r="FU51" s="27">
        <f>IF(AND(FS51&lt;0,FZ50+FS51/$B$5&gt;$H$2,-FS51/'Carga-Descarga Año'!$B$5&lt;'SFV+BESS'!$I$7),FS51/$B$5,IF(AND(FS51&lt;0,FZ50+FS51/$B$5&gt;$H$2,-FS51/'Carga-Descarga Año'!$B$5&gt;'SFV+BESS'!$I$7),-'SFV+BESS'!$I$7,IF(AND(FS51&lt;0,FZ50+FS51/$B$5&lt;$H$2),-MIN('SFV+BESS'!$I$7,FZ50-$H$2),0)))</f>
        <v>0</v>
      </c>
      <c r="FV51" s="33"/>
      <c r="FW51" s="33">
        <f t="shared" si="97"/>
        <v>0</v>
      </c>
      <c r="FX51" s="27">
        <f t="shared" si="44"/>
        <v>0</v>
      </c>
      <c r="FY51" s="27">
        <f t="shared" si="98"/>
        <v>0</v>
      </c>
      <c r="FZ51" s="28">
        <f>IF((FZ50+FT51+FU51)&gt;=$B$2*'SFV+BESS'!$I$9, $B$2*'SFV+BESS'!$I$9, (FZ50+FT51+FU51))</f>
        <v>173.61249999999998</v>
      </c>
      <c r="GA51" s="110">
        <f t="shared" si="45"/>
        <v>90.474946527938982</v>
      </c>
      <c r="GF51" s="251"/>
      <c r="GG51" s="41">
        <v>0.75</v>
      </c>
      <c r="GH51" s="33">
        <f t="shared" si="111"/>
        <v>95.072145615161062</v>
      </c>
      <c r="GI51" s="33">
        <f>Gen_Cons_Horario!B8093</f>
        <v>22.371000000000002</v>
      </c>
      <c r="GJ51" s="34">
        <f t="shared" si="81"/>
        <v>72.701145615161067</v>
      </c>
      <c r="GK51" s="116">
        <f>IF(AND(GJ51&gt;0,GJ51*$B$4+GQ50&lt;=$B$2*'SFV+BESS'!$I$9,GJ51&lt;'SFV+BESS'!$I$7), GJ51*$B$4, IF(AND(GJ51&gt;0,GJ51*$B$4+GQ50&gt;$B$2*'SFV+BESS'!$I$9,GJ51*$B$4&lt;'SFV+BESS'!$I$7),$B$2*'SFV+BESS'!$I$9-GQ50,IF(AND(GJ51&gt;0,GJ51*$B$4+GQ50&gt;$B$2*'SFV+BESS'!$I$9,GJ51*$B$4&gt;'SFV+BESS'!$I$7,GQ50&lt;$B$2*'SFV+BESS'!$I$9),$B$2*'SFV+BESS'!$I$9-GQ50,IF(AND(GJ51&gt;0,GJ51*$B$4+GQ50&lt;=$B$2*'SFV+BESS'!$I$9,GJ51&gt;'SFV+BESS'!$I$7),'SFV+BESS'!$I$7,0))))</f>
        <v>0</v>
      </c>
      <c r="GL51" s="27">
        <f>IF(AND(GJ51&lt;0,GQ50+GJ51/$B$5&gt;$H$2,-GJ51/'Carga-Descarga Año'!$B$5&lt;'SFV+BESS'!$I$7),GJ51/$B$5,IF(AND(GJ51&lt;0,GQ50+GJ51/$B$5&gt;$H$2,-GJ51/'Carga-Descarga Año'!$B$5&gt;'SFV+BESS'!$I$7),-'SFV+BESS'!$I$7,IF(AND(GJ51&lt;0,GQ50+GJ51/$B$5&lt;$H$2),-MIN('SFV+BESS'!$I$7,GQ50-$H$2),0)))</f>
        <v>0</v>
      </c>
      <c r="GM51" s="33"/>
      <c r="GN51" s="33">
        <f t="shared" si="99"/>
        <v>22.371000000000002</v>
      </c>
      <c r="GO51" s="27">
        <f t="shared" si="48"/>
        <v>0</v>
      </c>
      <c r="GP51" s="27">
        <f t="shared" si="100"/>
        <v>0</v>
      </c>
      <c r="GQ51" s="28">
        <f>IF((GQ50+GK51+GL51)&gt;=$B$2*'SFV+BESS'!$I$9, $B$2*'SFV+BESS'!$I$9, (GQ50+GK51+GL51))</f>
        <v>173.61249999999998</v>
      </c>
      <c r="GR51" s="110">
        <f t="shared" si="49"/>
        <v>72.701145615161067</v>
      </c>
    </row>
    <row r="52" spans="1:200">
      <c r="A52" s="249"/>
      <c r="B52" s="41">
        <v>0.79166666666666696</v>
      </c>
      <c r="C52" s="38">
        <f t="shared" si="82"/>
        <v>79.925483788312661</v>
      </c>
      <c r="D52" s="2">
        <f>Gen_Cons_Horario!B78</f>
        <v>100.6695</v>
      </c>
      <c r="E52" s="42">
        <f t="shared" si="0"/>
        <v>-20.744016211687338</v>
      </c>
      <c r="F52" s="116">
        <f>IF(AND(E52&gt;0,E52*$B$4+L51&lt;=$B$2*'SFV+BESS'!$I$9,E52&lt;'SFV+BESS'!$I$7), E52*$B$4, IF(AND(E52&gt;0,E52*$B$4+L51&gt;$B$2*'SFV+BESS'!$I$9,E52*$B$4&lt;'SFV+BESS'!$I$7),$B$2*'SFV+BESS'!$I$9-L51,IF(AND(E52&gt;0,E52*$B$4+L51&gt;$B$2*'SFV+BESS'!$I$9,E52*$B$4&gt;'SFV+BESS'!$I$7,L51&lt;$B$2*'SFV+BESS'!$I$9),$B$2*'SFV+BESS'!$I$9-L51,IF(AND(E52&gt;0,E52*$B$4+L51&lt;=$B$2*'SFV+BESS'!$I$9,E52&gt;'SFV+BESS'!$I$7),'SFV+BESS'!$I$7,0))))</f>
        <v>0</v>
      </c>
      <c r="G52" s="27">
        <f>IF(AND(E52&lt;0,L51+E52/$B$5&gt;$H$2,-E52/'Carga-Descarga Año'!$B$5&lt;'SFV+BESS'!$I$7),E52/$B$5,IF(AND(E52&lt;0,L51+E52/$B$5&gt;$H$2,-E52/'Carga-Descarga Año'!$B$5&gt;'SFV+BESS'!$I$7),-'SFV+BESS'!$I$7,IF(AND(E52&lt;0,L51+E52/$B$5&lt;$H$2),-MIN('SFV+BESS'!$I$7,L51-$H$2),0)))</f>
        <v>-21.83580653861825</v>
      </c>
      <c r="H52" s="38"/>
      <c r="I52" s="38">
        <f t="shared" si="1"/>
        <v>79.925483788312661</v>
      </c>
      <c r="J52" s="27">
        <f t="shared" si="3"/>
        <v>20.744016211687338</v>
      </c>
      <c r="K52" s="27">
        <f t="shared" si="2"/>
        <v>0</v>
      </c>
      <c r="L52" s="28">
        <f>IF((L51+F52+G52)&gt;=$B$2*'SFV+BESS'!$I$9, $B$2*'SFV+BESS'!$I$9, (L51+F52+G52))</f>
        <v>76.828801111296627</v>
      </c>
      <c r="M52" s="110">
        <f t="shared" si="4"/>
        <v>0</v>
      </c>
      <c r="R52" s="251"/>
      <c r="S52" s="41">
        <v>0.79166666666666696</v>
      </c>
      <c r="T52" s="2">
        <f t="shared" si="101"/>
        <v>73.959352377759757</v>
      </c>
      <c r="U52" s="2">
        <f>Gen_Cons_Horario!B822</f>
        <v>22.371000000000002</v>
      </c>
      <c r="V52" s="34">
        <f t="shared" si="71"/>
        <v>51.588352377759755</v>
      </c>
      <c r="W52" s="116">
        <f>IF(AND(V52&gt;0,V52*$B$4+AC51&lt;=$B$2*'SFV+BESS'!$I$9,V52&lt;'SFV+BESS'!$I$7), V52*$B$4, IF(AND(V52&gt;0,V52*$B$4+AC51&gt;$B$2*'SFV+BESS'!$I$9,V52*$B$4&lt;'SFV+BESS'!$I$7),$B$2*'SFV+BESS'!$I$9-AC51,IF(AND(V52&gt;0,V52*$B$4+AC51&gt;$B$2*'SFV+BESS'!$I$9,V52*$B$4&gt;'SFV+BESS'!$I$7,AC51&lt;$B$2*'SFV+BESS'!$I$9),$B$2*'SFV+BESS'!$I$9-AC51,IF(AND(V52&gt;0,V52*$B$4+AC51&lt;=$B$2*'SFV+BESS'!$I$9,V52&gt;'SFV+BESS'!$I$7),'SFV+BESS'!$I$7,0))))</f>
        <v>0</v>
      </c>
      <c r="X52" s="27">
        <f>IF(AND(V52&lt;0,AC51+V52/$B$5&gt;$H$2,-V52/'Carga-Descarga Año'!$B$5&lt;'SFV+BESS'!$I$7),V52/$B$5,IF(AND(V52&lt;0,AC51+V52/$B$5&gt;$H$2,-V52/'Carga-Descarga Año'!$B$5&gt;'SFV+BESS'!$I$7),-'SFV+BESS'!$I$7,IF(AND(V52&lt;0,AC51+V52/$B$5&lt;$H$2),-MIN('SFV+BESS'!$I$7,AC51-$H$2),0)))</f>
        <v>0</v>
      </c>
      <c r="Y52" s="33"/>
      <c r="Z52" s="33">
        <f t="shared" si="60"/>
        <v>22.371000000000002</v>
      </c>
      <c r="AA52" s="27">
        <f t="shared" si="7"/>
        <v>0</v>
      </c>
      <c r="AB52" s="27">
        <f t="shared" si="50"/>
        <v>0</v>
      </c>
      <c r="AC52" s="28">
        <f>IF((AC51+W52+X52)&gt;=$B$2*'SFV+BESS'!$I$9, $B$2*'SFV+BESS'!$I$9, (AC51+W52+X52))</f>
        <v>173.61249999999998</v>
      </c>
      <c r="AD52" s="110">
        <f t="shared" si="8"/>
        <v>51.588352377759755</v>
      </c>
      <c r="AI52" s="251"/>
      <c r="AJ52" s="41">
        <v>0.79166666666666696</v>
      </c>
      <c r="AK52" s="52">
        <f t="shared" si="102"/>
        <v>36.25870067053912</v>
      </c>
      <c r="AL52" s="33">
        <f>Gen_Cons_Horario!B1494</f>
        <v>41.013500000000008</v>
      </c>
      <c r="AM52" s="34">
        <f t="shared" si="72"/>
        <v>-4.7547993294608872</v>
      </c>
      <c r="AN52" s="116">
        <f>IF(AND(AM52&gt;0,AM52*$B$4+AT51&lt;=$B$2*'SFV+BESS'!$I$9,AM52&lt;'SFV+BESS'!$I$7), AM52*$B$4, IF(AND(AM52&gt;0,AM52*$B$4+AT51&gt;$B$2*'SFV+BESS'!$I$9,AM52*$B$4&lt;'SFV+BESS'!$I$7),$B$2*'SFV+BESS'!$I$9-AT51,IF(AND(AM52&gt;0,AM52*$B$4+AT51&gt;$B$2*'SFV+BESS'!$I$9,AM52*$B$4&gt;'SFV+BESS'!$I$7,AT51&lt;$B$2*'SFV+BESS'!$I$9),$B$2*'SFV+BESS'!$I$9-AT51,IF(AND(AM52&gt;0,AM52*$B$4+AT51&lt;=$B$2*'SFV+BESS'!$I$9,AM52&gt;'SFV+BESS'!$I$7),'SFV+BESS'!$I$7,0))))</f>
        <v>0</v>
      </c>
      <c r="AO52" s="27">
        <f>IF(AND(AM52&lt;0,AT51+AM52/$B$5&gt;$H$2,-AM52/'Carga-Descarga Año'!$B$5&lt;'SFV+BESS'!$I$7),AM52/$B$5,IF(AND(AM52&lt;0,AT51+AM52/$B$5&gt;$H$2,-AM52/'Carga-Descarga Año'!$B$5&gt;'SFV+BESS'!$I$7),-'SFV+BESS'!$I$7,IF(AND(AM52&lt;0,AT51+AM52/$B$5&lt;$H$2),-MIN('SFV+BESS'!$I$7,AT51-$H$2),0)))</f>
        <v>-5.0050519257483028</v>
      </c>
      <c r="AP52" s="33"/>
      <c r="AQ52" s="33">
        <f t="shared" si="83"/>
        <v>36.25870067053912</v>
      </c>
      <c r="AR52" s="27">
        <f t="shared" si="11"/>
        <v>4.7547993294608872</v>
      </c>
      <c r="AS52" s="27">
        <f t="shared" si="84"/>
        <v>0</v>
      </c>
      <c r="AT52" s="28">
        <f>IF((AT51+AN52+AO52)&gt;=$B$2*'SFV+BESS'!$I$9, $B$2*'SFV+BESS'!$I$9, (AT51+AN52+AO52))</f>
        <v>168.60744807425169</v>
      </c>
      <c r="AU52" s="110">
        <f t="shared" si="12"/>
        <v>0</v>
      </c>
      <c r="AZ52" s="251"/>
      <c r="BA52" s="41">
        <v>0.79166666666666696</v>
      </c>
      <c r="BB52" s="33">
        <f t="shared" si="103"/>
        <v>0.19541569172195167</v>
      </c>
      <c r="BC52" s="33">
        <f>Gen_Cons_Horario!B2238</f>
        <v>0</v>
      </c>
      <c r="BD52" s="34">
        <f t="shared" si="73"/>
        <v>0.19541569172195167</v>
      </c>
      <c r="BE52" s="116">
        <f>IF(AND(BD52&gt;0,BD52*$B$4+BK51&lt;=$B$2*'SFV+BESS'!$I$9,BD52&lt;'SFV+BESS'!$I$7), BD52*$B$4, IF(AND(BD52&gt;0,BD52*$B$4+BK51&gt;$B$2*'SFV+BESS'!$I$9,BD52*$B$4&lt;'SFV+BESS'!$I$7),$B$2*'SFV+BESS'!$I$9-BK51,IF(AND(BD52&gt;0,BD52*$B$4+BK51&gt;$B$2*'SFV+BESS'!$I$9,BD52*$B$4&gt;'SFV+BESS'!$I$7,BK51&lt;$B$2*'SFV+BESS'!$I$9),$B$2*'SFV+BESS'!$I$9-BK51,IF(AND(BD52&gt;0,BD52*$B$4+BK51&lt;=$B$2*'SFV+BESS'!$I$9,BD52&gt;'SFV+BESS'!$I$7),'SFV+BESS'!$I$7,0))))</f>
        <v>0</v>
      </c>
      <c r="BF52" s="27">
        <f>IF(AND(BD52&lt;0,BK51+BD52/$B$5&gt;$H$2,-BD52/'Carga-Descarga Año'!$B$5&lt;'SFV+BESS'!$I$7),BD52/$B$5,IF(AND(BD52&lt;0,BK51+BD52/$B$5&gt;$H$2,-BD52/'Carga-Descarga Año'!$B$5&gt;'SFV+BESS'!$I$7),-'SFV+BESS'!$I$7,IF(AND(BD52&lt;0,BK51+BD52/$B$5&lt;$H$2),-MIN('SFV+BESS'!$I$7,BK51-$H$2),0)))</f>
        <v>0</v>
      </c>
      <c r="BG52" s="33"/>
      <c r="BH52" s="33">
        <f t="shared" si="85"/>
        <v>0</v>
      </c>
      <c r="BI52" s="27">
        <f t="shared" si="15"/>
        <v>0</v>
      </c>
      <c r="BJ52" s="27">
        <f t="shared" si="86"/>
        <v>0</v>
      </c>
      <c r="BK52" s="28">
        <f>IF((BK51+BE52+BF52)&gt;=$B$2*'SFV+BESS'!$I$9, $B$2*'SFV+BESS'!$I$9, (BK51+BE52+BF52))</f>
        <v>173.61249999999998</v>
      </c>
      <c r="BL52" s="110">
        <f t="shared" si="16"/>
        <v>0.19541569172195167</v>
      </c>
      <c r="BQ52" s="251"/>
      <c r="BR52" s="41">
        <v>0.79166666666666696</v>
      </c>
      <c r="BS52" s="33">
        <f t="shared" si="104"/>
        <v>0</v>
      </c>
      <c r="BT52" s="33">
        <f>Gen_Cons_Horario!B2958</f>
        <v>0</v>
      </c>
      <c r="BU52" s="34">
        <f t="shared" si="74"/>
        <v>0</v>
      </c>
      <c r="BV52" s="116">
        <f>IF(AND(BU52&gt;0,BU52*$B$4+CB51&lt;=$B$2*'SFV+BESS'!$I$9,BU52&lt;'SFV+BESS'!$I$7), BU52*$B$4, IF(AND(BU52&gt;0,BU52*$B$4+CB51&gt;$B$2*'SFV+BESS'!$I$9,BU52*$B$4&lt;'SFV+BESS'!$I$7),$B$2*'SFV+BESS'!$I$9-CB51,IF(AND(BU52&gt;0,BU52*$B$4+CB51&gt;$B$2*'SFV+BESS'!$I$9,BU52*$B$4&gt;'SFV+BESS'!$I$7,CB51&lt;$B$2*'SFV+BESS'!$I$9),$B$2*'SFV+BESS'!$I$9-CB51,IF(AND(BU52&gt;0,BU52*$B$4+CB51&lt;=$B$2*'SFV+BESS'!$I$9,BU52&gt;'SFV+BESS'!$I$7),'SFV+BESS'!$I$7,0))))</f>
        <v>0</v>
      </c>
      <c r="BW52" s="27">
        <f>IF(AND(BU52&lt;0,CB51+BU52/$B$5&gt;$H$2,-BU52/'Carga-Descarga Año'!$B$5&lt;'SFV+BESS'!$I$7),BU52/$B$5,IF(AND(BU52&lt;0,CB51+BU52/$B$5&gt;$H$2,-BU52/'Carga-Descarga Año'!$B$5&gt;'SFV+BESS'!$I$7),-'SFV+BESS'!$I$7,IF(AND(BU52&lt;0,CB51+BU52/$B$5&lt;$H$2),-MIN('SFV+BESS'!$I$7,CB51-$H$2),0)))</f>
        <v>0</v>
      </c>
      <c r="BX52" s="33"/>
      <c r="BY52" s="33">
        <f t="shared" si="87"/>
        <v>0</v>
      </c>
      <c r="BZ52" s="27">
        <f t="shared" si="18"/>
        <v>0</v>
      </c>
      <c r="CA52" s="27">
        <f t="shared" si="19"/>
        <v>0</v>
      </c>
      <c r="CB52" s="28">
        <f>IF((CB51+BV52+BW52)&gt;=$B$2*'SFV+BESS'!$I$9, $B$2*'SFV+BESS'!$I$9, (CB51+BV52+BW52))</f>
        <v>173.61249999999998</v>
      </c>
      <c r="CC52" s="110">
        <f t="shared" si="20"/>
        <v>0</v>
      </c>
      <c r="CH52" s="251"/>
      <c r="CI52" s="41">
        <v>0.79166666666666696</v>
      </c>
      <c r="CJ52" s="33">
        <f t="shared" si="105"/>
        <v>0</v>
      </c>
      <c r="CK52" s="33">
        <f>Gen_Cons_Horario!B3702</f>
        <v>0</v>
      </c>
      <c r="CL52" s="34">
        <f t="shared" si="75"/>
        <v>0</v>
      </c>
      <c r="CM52" s="116">
        <f>IF(AND(CL52&gt;0,CL52*$B$4+CS51&lt;=$B$2*'SFV+BESS'!$I$9,CL52&lt;'SFV+BESS'!$I$7), CL52*$B$4, IF(AND(CL52&gt;0,CL52*$B$4+CS51&gt;$B$2*'SFV+BESS'!$I$9,CL52*$B$4&lt;'SFV+BESS'!$I$7),$B$2*'SFV+BESS'!$I$9-CS51,IF(AND(CL52&gt;0,CL52*$B$4+CS51&gt;$B$2*'SFV+BESS'!$I$9,CL52*$B$4&gt;'SFV+BESS'!$I$7,CS51&lt;$B$2*'SFV+BESS'!$I$9),$B$2*'SFV+BESS'!$I$9-CS51,IF(AND(CL52&gt;0,CL52*$B$4+CS51&lt;=$B$2*'SFV+BESS'!$I$9,CL52&gt;'SFV+BESS'!$I$7),'SFV+BESS'!$I$7,0))))</f>
        <v>0</v>
      </c>
      <c r="CN52" s="27">
        <f>IF(AND(CL52&lt;0,CS51+CL52/$B$5&gt;$H$2,-CL52/'Carga-Descarga Año'!$B$5&lt;'SFV+BESS'!$I$7),CL52/$B$5,IF(AND(CL52&lt;0,CS51+CL52/$B$5&gt;$H$2,-CL52/'Carga-Descarga Año'!$B$5&gt;'SFV+BESS'!$I$7),-'SFV+BESS'!$I$7,IF(AND(CL52&lt;0,CS51+CL52/$B$5&lt;$H$2),-MIN('SFV+BESS'!$I$7,CS51-$H$2),0)))</f>
        <v>0</v>
      </c>
      <c r="CO52" s="33"/>
      <c r="CP52" s="33">
        <f t="shared" si="88"/>
        <v>0</v>
      </c>
      <c r="CQ52" s="27">
        <f t="shared" si="23"/>
        <v>0</v>
      </c>
      <c r="CR52" s="27">
        <f t="shared" si="89"/>
        <v>0</v>
      </c>
      <c r="CS52" s="28">
        <f>IF((CS51+CM52+CN52)&gt;=$B$2*'SFV+BESS'!$I$9, $B$2*'SFV+BESS'!$I$9, (CS51+CM52+CN52))</f>
        <v>173.61249999999998</v>
      </c>
      <c r="CT52" s="110">
        <f t="shared" si="24"/>
        <v>0</v>
      </c>
      <c r="CY52" s="251"/>
      <c r="CZ52" s="41">
        <v>0.79166666666666696</v>
      </c>
      <c r="DA52" s="33">
        <f t="shared" si="106"/>
        <v>0</v>
      </c>
      <c r="DB52" s="33">
        <f>Gen_Cons_Horario!B4422</f>
        <v>0</v>
      </c>
      <c r="DC52" s="34">
        <f t="shared" si="76"/>
        <v>0</v>
      </c>
      <c r="DD52" s="116">
        <f>IF(AND(DC52&gt;0,DC52*$B$4+DJ51&lt;=$B$2*'SFV+BESS'!$I$9,DC52&lt;'SFV+BESS'!$I$7), DC52*$B$4, IF(AND(DC52&gt;0,DC52*$B$4+DJ51&gt;$B$2*'SFV+BESS'!$I$9,DC52*$B$4&lt;'SFV+BESS'!$I$7),$B$2*'SFV+BESS'!$I$9-DJ51,IF(AND(DC52&gt;0,DC52*$B$4+DJ51&gt;$B$2*'SFV+BESS'!$I$9,DC52*$B$4&gt;'SFV+BESS'!$I$7,DJ51&lt;$B$2*'SFV+BESS'!$I$9),$B$2*'SFV+BESS'!$I$9-DJ51,IF(AND(DC52&gt;0,DC52*$B$4+DJ51&lt;=$B$2*'SFV+BESS'!$I$9,DC52&gt;'SFV+BESS'!$I$7),'SFV+BESS'!$I$7,0))))</f>
        <v>0</v>
      </c>
      <c r="DE52" s="27">
        <f>IF(AND(DC52&lt;0,DJ51+DC52/$B$5&gt;$H$2,-DC52/'Carga-Descarga Año'!$B$5&lt;'SFV+BESS'!$I$7),DC52/$B$5,IF(AND(DC52&lt;0,DJ51+DC52/$B$5&gt;$H$2,-DC52/'Carga-Descarga Año'!$B$5&gt;'SFV+BESS'!$I$7),-'SFV+BESS'!$I$7,IF(AND(DC52&lt;0,DJ51+DC52/$B$5&lt;$H$2),-MIN('SFV+BESS'!$I$7,DJ51-$H$2),0)))</f>
        <v>0</v>
      </c>
      <c r="DF52" s="33"/>
      <c r="DG52" s="33">
        <f t="shared" si="90"/>
        <v>0</v>
      </c>
      <c r="DH52" s="27">
        <f t="shared" si="27"/>
        <v>0</v>
      </c>
      <c r="DI52" s="27">
        <f t="shared" si="28"/>
        <v>0</v>
      </c>
      <c r="DJ52" s="28">
        <f>IF((DJ51+DD52+DE52)&gt;=$B$2*'SFV+BESS'!$I$9, $B$2*'SFV+BESS'!$I$9, (DJ51+DD52+DE52))</f>
        <v>173.61249999999998</v>
      </c>
      <c r="DK52" s="110">
        <f t="shared" si="29"/>
        <v>0</v>
      </c>
      <c r="DP52" s="251"/>
      <c r="DQ52" s="41">
        <v>0.79166666666666696</v>
      </c>
      <c r="DR52" s="33">
        <f t="shared" si="107"/>
        <v>0</v>
      </c>
      <c r="DS52" s="33">
        <f>Gen_Cons_Horario!B5166</f>
        <v>0</v>
      </c>
      <c r="DT52" s="34">
        <f t="shared" si="77"/>
        <v>0</v>
      </c>
      <c r="DU52" s="116">
        <f>IF(AND(DT52&gt;0,DT52*$B$4+EA51&lt;=$B$2*'SFV+BESS'!$I$9,DT52&lt;'SFV+BESS'!$I$7), DT52*$B$4, IF(AND(DT52&gt;0,DT52*$B$4+EA51&gt;$B$2*'SFV+BESS'!$I$9,DT52*$B$4&lt;'SFV+BESS'!$I$7),$B$2*'SFV+BESS'!$I$9-EA51,IF(AND(DT52&gt;0,DT52*$B$4+EA51&gt;$B$2*'SFV+BESS'!$I$9,DT52*$B$4&gt;'SFV+BESS'!$I$7,EA51&lt;$B$2*'SFV+BESS'!$I$9),$B$2*'SFV+BESS'!$I$9-EA51,IF(AND(DT52&gt;0,DT52*$B$4+EA51&lt;=$B$2*'SFV+BESS'!$I$9,DT52&gt;'SFV+BESS'!$I$7),'SFV+BESS'!$I$7,0))))</f>
        <v>0</v>
      </c>
      <c r="DV52" s="27">
        <f>IF(AND(DT52&lt;0,EA51+DT52/$B$5&gt;$H$2,-DT52/'Carga-Descarga Año'!$B$5&lt;'SFV+BESS'!$I$7),DT52/$B$5,IF(AND(DT52&lt;0,EA51+DT52/$B$5&gt;$H$2,-DT52/'Carga-Descarga Año'!$B$5&gt;'SFV+BESS'!$I$7),-'SFV+BESS'!$I$7,IF(AND(DT52&lt;0,EA51+DT52/$B$5&lt;$H$2),-MIN('SFV+BESS'!$I$7,EA51-$H$2),0)))</f>
        <v>0</v>
      </c>
      <c r="DW52" s="33"/>
      <c r="DX52" s="33">
        <f t="shared" si="91"/>
        <v>0</v>
      </c>
      <c r="DY52" s="27">
        <f t="shared" si="32"/>
        <v>0</v>
      </c>
      <c r="DZ52" s="27">
        <f t="shared" si="92"/>
        <v>0</v>
      </c>
      <c r="EA52" s="28">
        <f>IF((EA51+DU52+DV52)&gt;=$B$2*'SFV+BESS'!$I$9, $B$2*'SFV+BESS'!$I$9, (EA51+DU52+DV52))</f>
        <v>173.61249999999998</v>
      </c>
      <c r="EB52" s="110">
        <f t="shared" si="33"/>
        <v>0</v>
      </c>
      <c r="EG52" s="251"/>
      <c r="EH52" s="41">
        <v>0.79166666666666696</v>
      </c>
      <c r="EI52" s="33">
        <f t="shared" si="108"/>
        <v>9.0697756845593993</v>
      </c>
      <c r="EJ52" s="33">
        <f>Gen_Cons_Horario!B5910</f>
        <v>0</v>
      </c>
      <c r="EK52" s="34">
        <f t="shared" si="78"/>
        <v>9.0697756845593993</v>
      </c>
      <c r="EL52" s="116">
        <f>IF(AND(EK52&gt;0,EK52*$B$4+ER51&lt;=$B$2*'SFV+BESS'!$I$9,EK52&lt;'SFV+BESS'!$I$7), EK52*$B$4, IF(AND(EK52&gt;0,EK52*$B$4+ER51&gt;$B$2*'SFV+BESS'!$I$9,EK52*$B$4&lt;'SFV+BESS'!$I$7),$B$2*'SFV+BESS'!$I$9-ER51,IF(AND(EK52&gt;0,EK52*$B$4+ER51&gt;$B$2*'SFV+BESS'!$I$9,EK52*$B$4&gt;'SFV+BESS'!$I$7,ER51&lt;$B$2*'SFV+BESS'!$I$9),$B$2*'SFV+BESS'!$I$9-ER51,IF(AND(EK52&gt;0,EK52*$B$4+ER51&lt;=$B$2*'SFV+BESS'!$I$9,EK52&gt;'SFV+BESS'!$I$7),'SFV+BESS'!$I$7,0))))</f>
        <v>0</v>
      </c>
      <c r="EM52" s="27">
        <f>IF(AND(EK52&lt;0,ER51+EK52/$B$5&gt;$H$2,-EK52/'Carga-Descarga Año'!$B$5&lt;'SFV+BESS'!$I$7),EK52/$B$5,IF(AND(EK52&lt;0,ER51+EK52/$B$5&gt;$H$2,-EK52/'Carga-Descarga Año'!$B$5&gt;'SFV+BESS'!$I$7),-'SFV+BESS'!$I$7,IF(AND(EK52&lt;0,ER51+EK52/$B$5&lt;$H$2),-MIN('SFV+BESS'!$I$7,ER51-$H$2),0)))</f>
        <v>0</v>
      </c>
      <c r="EN52" s="33"/>
      <c r="EO52" s="33">
        <f t="shared" si="93"/>
        <v>0</v>
      </c>
      <c r="EP52" s="27">
        <f t="shared" si="36"/>
        <v>0</v>
      </c>
      <c r="EQ52" s="27">
        <f t="shared" si="94"/>
        <v>0</v>
      </c>
      <c r="ER52" s="28">
        <f>IF((ER51+EL52+EM52)&gt;=$B$2*'SFV+BESS'!$I$9, $B$2*'SFV+BESS'!$I$9, (ER51+EL52+EM52))</f>
        <v>173.61249999999998</v>
      </c>
      <c r="ES52" s="110">
        <f t="shared" si="37"/>
        <v>9.0697756845593993</v>
      </c>
      <c r="EX52" s="251"/>
      <c r="EY52" s="41">
        <v>0.79166666666666696</v>
      </c>
      <c r="EZ52" s="33">
        <f t="shared" si="109"/>
        <v>26.14792669163916</v>
      </c>
      <c r="FA52" s="33">
        <f>Gen_Cons_Horario!B6630</f>
        <v>0</v>
      </c>
      <c r="FB52" s="34">
        <f t="shared" si="79"/>
        <v>26.14792669163916</v>
      </c>
      <c r="FC52" s="116">
        <f>IF(AND(FB52&gt;0,FB52*$B$4+FI51&lt;=$B$2*'SFV+BESS'!$I$9,FB52&lt;'SFV+BESS'!$I$7), FB52*$B$4, IF(AND(FB52&gt;0,FB52*$B$4+FI51&gt;$B$2*'SFV+BESS'!$I$9,FB52*$B$4&lt;'SFV+BESS'!$I$7),$B$2*'SFV+BESS'!$I$9-FI51,IF(AND(FB52&gt;0,FB52*$B$4+FI51&gt;$B$2*'SFV+BESS'!$I$9,FB52*$B$4&gt;'SFV+BESS'!$I$7,FI51&lt;$B$2*'SFV+BESS'!$I$9),$B$2*'SFV+BESS'!$I$9-FI51,IF(AND(FB52&gt;0,FB52*$B$4+FI51&lt;=$B$2*'SFV+BESS'!$I$9,FB52&gt;'SFV+BESS'!$I$7),'SFV+BESS'!$I$7,0))))</f>
        <v>0</v>
      </c>
      <c r="FD52" s="27">
        <f>IF(AND(FB52&lt;0,FI51+FB52/$B$5&gt;$H$2,-FB52/'Carga-Descarga Año'!$B$5&lt;'SFV+BESS'!$I$7),FB52/$B$5,IF(AND(FB52&lt;0,FI51+FB52/$B$5&gt;$H$2,-FB52/'Carga-Descarga Año'!$B$5&gt;'SFV+BESS'!$I$7),-'SFV+BESS'!$I$7,IF(AND(FB52&lt;0,FI51+FB52/$B$5&lt;$H$2),-MIN('SFV+BESS'!$I$7,FI51-$H$2),0)))</f>
        <v>0</v>
      </c>
      <c r="FE52" s="33"/>
      <c r="FF52" s="33">
        <f t="shared" si="95"/>
        <v>0</v>
      </c>
      <c r="FG52" s="27">
        <f t="shared" si="40"/>
        <v>0</v>
      </c>
      <c r="FH52" s="27">
        <f t="shared" si="96"/>
        <v>0</v>
      </c>
      <c r="FI52" s="28">
        <f>IF((FI51+FC52+FD52)&gt;=$B$2*'SFV+BESS'!$I$9, $B$2*'SFV+BESS'!$I$9, (FI51+FC52+FD52))</f>
        <v>173.61249999999998</v>
      </c>
      <c r="FJ52" s="110">
        <f t="shared" si="41"/>
        <v>26.14792669163916</v>
      </c>
      <c r="FO52" s="251"/>
      <c r="FP52" s="41">
        <v>0.79166666666666696</v>
      </c>
      <c r="FQ52" s="33">
        <f t="shared" si="110"/>
        <v>59.231799525485236</v>
      </c>
      <c r="FR52" s="33">
        <f>Gen_Cons_Horario!B7374</f>
        <v>0</v>
      </c>
      <c r="FS52" s="34">
        <f t="shared" si="80"/>
        <v>59.231799525485236</v>
      </c>
      <c r="FT52" s="116">
        <f>IF(AND(FS52&gt;0,FS52*$B$4+FZ51&lt;=$B$2*'SFV+BESS'!$I$9,FS52&lt;'SFV+BESS'!$I$7), FS52*$B$4, IF(AND(FS52&gt;0,FS52*$B$4+FZ51&gt;$B$2*'SFV+BESS'!$I$9,FS52*$B$4&lt;'SFV+BESS'!$I$7),$B$2*'SFV+BESS'!$I$9-FZ51,IF(AND(FS52&gt;0,FS52*$B$4+FZ51&gt;$B$2*'SFV+BESS'!$I$9,FS52*$B$4&gt;'SFV+BESS'!$I$7,FZ51&lt;$B$2*'SFV+BESS'!$I$9),$B$2*'SFV+BESS'!$I$9-FZ51,IF(AND(FS52&gt;0,FS52*$B$4+FZ51&lt;=$B$2*'SFV+BESS'!$I$9,FS52&gt;'SFV+BESS'!$I$7),'SFV+BESS'!$I$7,0))))</f>
        <v>0</v>
      </c>
      <c r="FU52" s="27">
        <f>IF(AND(FS52&lt;0,FZ51+FS52/$B$5&gt;$H$2,-FS52/'Carga-Descarga Año'!$B$5&lt;'SFV+BESS'!$I$7),FS52/$B$5,IF(AND(FS52&lt;0,FZ51+FS52/$B$5&gt;$H$2,-FS52/'Carga-Descarga Año'!$B$5&gt;'SFV+BESS'!$I$7),-'SFV+BESS'!$I$7,IF(AND(FS52&lt;0,FZ51+FS52/$B$5&lt;$H$2),-MIN('SFV+BESS'!$I$7,FZ51-$H$2),0)))</f>
        <v>0</v>
      </c>
      <c r="FV52" s="33"/>
      <c r="FW52" s="33">
        <f t="shared" si="97"/>
        <v>0</v>
      </c>
      <c r="FX52" s="27">
        <f t="shared" si="44"/>
        <v>0</v>
      </c>
      <c r="FY52" s="27">
        <f t="shared" si="98"/>
        <v>0</v>
      </c>
      <c r="FZ52" s="28">
        <f>IF((FZ51+FT52+FU52)&gt;=$B$2*'SFV+BESS'!$I$9, $B$2*'SFV+BESS'!$I$9, (FZ51+FT52+FU52))</f>
        <v>173.61249999999998</v>
      </c>
      <c r="GA52" s="110">
        <f t="shared" si="45"/>
        <v>59.231799525485236</v>
      </c>
      <c r="GF52" s="251"/>
      <c r="GG52" s="41">
        <v>0.79166666666666696</v>
      </c>
      <c r="GH52" s="33">
        <f t="shared" si="111"/>
        <v>72.477839404150572</v>
      </c>
      <c r="GI52" s="33">
        <f>Gen_Cons_Horario!B8094</f>
        <v>0</v>
      </c>
      <c r="GJ52" s="34">
        <f t="shared" si="81"/>
        <v>72.477839404150572</v>
      </c>
      <c r="GK52" s="116">
        <f>IF(AND(GJ52&gt;0,GJ52*$B$4+GQ51&lt;=$B$2*'SFV+BESS'!$I$9,GJ52&lt;'SFV+BESS'!$I$7), GJ52*$B$4, IF(AND(GJ52&gt;0,GJ52*$B$4+GQ51&gt;$B$2*'SFV+BESS'!$I$9,GJ52*$B$4&lt;'SFV+BESS'!$I$7),$B$2*'SFV+BESS'!$I$9-GQ51,IF(AND(GJ52&gt;0,GJ52*$B$4+GQ51&gt;$B$2*'SFV+BESS'!$I$9,GJ52*$B$4&gt;'SFV+BESS'!$I$7,GQ51&lt;$B$2*'SFV+BESS'!$I$9),$B$2*'SFV+BESS'!$I$9-GQ51,IF(AND(GJ52&gt;0,GJ52*$B$4+GQ51&lt;=$B$2*'SFV+BESS'!$I$9,GJ52&gt;'SFV+BESS'!$I$7),'SFV+BESS'!$I$7,0))))</f>
        <v>0</v>
      </c>
      <c r="GL52" s="27">
        <f>IF(AND(GJ52&lt;0,GQ51+GJ52/$B$5&gt;$H$2,-GJ52/'Carga-Descarga Año'!$B$5&lt;'SFV+BESS'!$I$7),GJ52/$B$5,IF(AND(GJ52&lt;0,GQ51+GJ52/$B$5&gt;$H$2,-GJ52/'Carga-Descarga Año'!$B$5&gt;'SFV+BESS'!$I$7),-'SFV+BESS'!$I$7,IF(AND(GJ52&lt;0,GQ51+GJ52/$B$5&lt;$H$2),-MIN('SFV+BESS'!$I$7,GQ51-$H$2),0)))</f>
        <v>0</v>
      </c>
      <c r="GM52" s="33"/>
      <c r="GN52" s="33">
        <f t="shared" si="99"/>
        <v>0</v>
      </c>
      <c r="GO52" s="27">
        <f t="shared" si="48"/>
        <v>0</v>
      </c>
      <c r="GP52" s="27">
        <f t="shared" si="100"/>
        <v>0</v>
      </c>
      <c r="GQ52" s="28">
        <f>IF((GQ51+GK52+GL52)&gt;=$B$2*'SFV+BESS'!$I$9, $B$2*'SFV+BESS'!$I$9, (GQ51+GK52+GL52))</f>
        <v>173.61249999999998</v>
      </c>
      <c r="GR52" s="110">
        <f t="shared" si="49"/>
        <v>72.477839404150572</v>
      </c>
    </row>
    <row r="53" spans="1:200">
      <c r="A53" s="249"/>
      <c r="B53" s="41">
        <v>0.83333333333333304</v>
      </c>
      <c r="C53" s="38">
        <f t="shared" si="82"/>
        <v>27.350926011209655</v>
      </c>
      <c r="D53" s="2">
        <f>Gen_Cons_Horario!B79</f>
        <v>22.371000000000002</v>
      </c>
      <c r="E53" s="42">
        <f t="shared" si="0"/>
        <v>4.9799260112096526</v>
      </c>
      <c r="F53" s="116">
        <f>IF(AND(E53&gt;0,E53*$B$4+L52&lt;=$B$2*'SFV+BESS'!$I$9,E53&lt;'SFV+BESS'!$I$7), E53*$B$4, IF(AND(E53&gt;0,E53*$B$4+L52&gt;$B$2*'SFV+BESS'!$I$9,E53*$B$4&lt;'SFV+BESS'!$I$7),$B$2*'SFV+BESS'!$I$9-L52,IF(AND(E53&gt;0,E53*$B$4+L52&gt;$B$2*'SFV+BESS'!$I$9,E53*$B$4&gt;'SFV+BESS'!$I$7,L52&lt;$B$2*'SFV+BESS'!$I$9),$B$2*'SFV+BESS'!$I$9-L52,IF(AND(E53&gt;0,E53*$B$4+L52&lt;=$B$2*'SFV+BESS'!$I$9,E53&gt;'SFV+BESS'!$I$7),'SFV+BESS'!$I$7,0))))</f>
        <v>4.7309297106491695</v>
      </c>
      <c r="G53" s="27">
        <f>IF(AND(E53&lt;0,L52+E53/$B$5&gt;$H$2,-E53/'Carga-Descarga Año'!$B$5&lt;'SFV+BESS'!$I$7),E53/$B$5,IF(AND(E53&lt;0,L52+E53/$B$5&gt;$H$2,-E53/'Carga-Descarga Año'!$B$5&gt;'SFV+BESS'!$I$7),-'SFV+BESS'!$I$7,IF(AND(E53&lt;0,L52+E53/$B$5&lt;$H$2),-MIN('SFV+BESS'!$I$7,L52-$H$2),0)))</f>
        <v>0</v>
      </c>
      <c r="H53" s="38"/>
      <c r="I53" s="38">
        <f t="shared" si="1"/>
        <v>22.371000000000002</v>
      </c>
      <c r="J53" s="27">
        <f t="shared" si="3"/>
        <v>0</v>
      </c>
      <c r="K53" s="27">
        <f t="shared" si="2"/>
        <v>0</v>
      </c>
      <c r="L53" s="28">
        <f>IF((L52+F53+G53)&gt;=$B$2*'SFV+BESS'!$I$9, $B$2*'SFV+BESS'!$I$9, (L52+F53+G53))</f>
        <v>81.559730821945791</v>
      </c>
      <c r="M53" s="110">
        <f t="shared" si="4"/>
        <v>0</v>
      </c>
      <c r="R53" s="251"/>
      <c r="S53" s="41">
        <v>0.83333333333333304</v>
      </c>
      <c r="T53" s="2">
        <f t="shared" si="101"/>
        <v>9.3267324901157203</v>
      </c>
      <c r="U53" s="2">
        <f>Gen_Cons_Horario!B823</f>
        <v>0</v>
      </c>
      <c r="V53" s="34">
        <f t="shared" si="71"/>
        <v>9.3267324901157203</v>
      </c>
      <c r="W53" s="116">
        <f>IF(AND(V53&gt;0,V53*$B$4+AC52&lt;=$B$2*'SFV+BESS'!$I$9,V53&lt;'SFV+BESS'!$I$7), V53*$B$4, IF(AND(V53&gt;0,V53*$B$4+AC52&gt;$B$2*'SFV+BESS'!$I$9,V53*$B$4&lt;'SFV+BESS'!$I$7),$B$2*'SFV+BESS'!$I$9-AC52,IF(AND(V53&gt;0,V53*$B$4+AC52&gt;$B$2*'SFV+BESS'!$I$9,V53*$B$4&gt;'SFV+BESS'!$I$7,AC52&lt;$B$2*'SFV+BESS'!$I$9),$B$2*'SFV+BESS'!$I$9-AC52,IF(AND(V53&gt;0,V53*$B$4+AC52&lt;=$B$2*'SFV+BESS'!$I$9,V53&gt;'SFV+BESS'!$I$7),'SFV+BESS'!$I$7,0))))</f>
        <v>0</v>
      </c>
      <c r="X53" s="27">
        <f>IF(AND(V53&lt;0,AC52+V53/$B$5&gt;$H$2,-V53/'Carga-Descarga Año'!$B$5&lt;'SFV+BESS'!$I$7),V53/$B$5,IF(AND(V53&lt;0,AC52+V53/$B$5&gt;$H$2,-V53/'Carga-Descarga Año'!$B$5&gt;'SFV+BESS'!$I$7),-'SFV+BESS'!$I$7,IF(AND(V53&lt;0,AC52+V53/$B$5&lt;$H$2),-MIN('SFV+BESS'!$I$7,AC52-$H$2),0)))</f>
        <v>0</v>
      </c>
      <c r="Y53" s="33"/>
      <c r="Z53" s="33">
        <f t="shared" si="60"/>
        <v>0</v>
      </c>
      <c r="AA53" s="27">
        <f t="shared" si="7"/>
        <v>0</v>
      </c>
      <c r="AB53" s="27">
        <f t="shared" si="50"/>
        <v>0</v>
      </c>
      <c r="AC53" s="28">
        <f>IF((AC52+W53+X53)&gt;=$B$2*'SFV+BESS'!$I$9, $B$2*'SFV+BESS'!$I$9, (AC52+W53+X53))</f>
        <v>173.61249999999998</v>
      </c>
      <c r="AD53" s="110">
        <f t="shared" si="8"/>
        <v>9.3267324901157203</v>
      </c>
      <c r="AI53" s="251"/>
      <c r="AJ53" s="41">
        <v>0.83333333333333304</v>
      </c>
      <c r="AK53" s="52">
        <f t="shared" si="102"/>
        <v>0</v>
      </c>
      <c r="AL53" s="33">
        <f>Gen_Cons_Horario!B1495</f>
        <v>0</v>
      </c>
      <c r="AM53" s="34">
        <f t="shared" si="72"/>
        <v>0</v>
      </c>
      <c r="AN53" s="116">
        <f>IF(AND(AM53&gt;0,AM53*$B$4+AT52&lt;=$B$2*'SFV+BESS'!$I$9,AM53&lt;'SFV+BESS'!$I$7), AM53*$B$4, IF(AND(AM53&gt;0,AM53*$B$4+AT52&gt;$B$2*'SFV+BESS'!$I$9,AM53*$B$4&lt;'SFV+BESS'!$I$7),$B$2*'SFV+BESS'!$I$9-AT52,IF(AND(AM53&gt;0,AM53*$B$4+AT52&gt;$B$2*'SFV+BESS'!$I$9,AM53*$B$4&gt;'SFV+BESS'!$I$7,AT52&lt;$B$2*'SFV+BESS'!$I$9),$B$2*'SFV+BESS'!$I$9-AT52,IF(AND(AM53&gt;0,AM53*$B$4+AT52&lt;=$B$2*'SFV+BESS'!$I$9,AM53&gt;'SFV+BESS'!$I$7),'SFV+BESS'!$I$7,0))))</f>
        <v>0</v>
      </c>
      <c r="AO53" s="27">
        <f>IF(AND(AM53&lt;0,AT52+AM53/$B$5&gt;$H$2,-AM53/'Carga-Descarga Año'!$B$5&lt;'SFV+BESS'!$I$7),AM53/$B$5,IF(AND(AM53&lt;0,AT52+AM53/$B$5&gt;$H$2,-AM53/'Carga-Descarga Año'!$B$5&gt;'SFV+BESS'!$I$7),-'SFV+BESS'!$I$7,IF(AND(AM53&lt;0,AT52+AM53/$B$5&lt;$H$2),-MIN('SFV+BESS'!$I$7,AT52-$H$2),0)))</f>
        <v>0</v>
      </c>
      <c r="AP53" s="33"/>
      <c r="AQ53" s="33">
        <f t="shared" si="83"/>
        <v>0</v>
      </c>
      <c r="AR53" s="27">
        <f t="shared" si="11"/>
        <v>0</v>
      </c>
      <c r="AS53" s="27">
        <f t="shared" si="84"/>
        <v>0</v>
      </c>
      <c r="AT53" s="28">
        <f>IF((AT52+AN53+AO53)&gt;=$B$2*'SFV+BESS'!$I$9, $B$2*'SFV+BESS'!$I$9, (AT52+AN53+AO53))</f>
        <v>168.60744807425169</v>
      </c>
      <c r="AU53" s="110">
        <f t="shared" si="12"/>
        <v>0</v>
      </c>
      <c r="AZ53" s="251"/>
      <c r="BA53" s="41">
        <v>0.83333333333333304</v>
      </c>
      <c r="BB53" s="33">
        <f t="shared" si="103"/>
        <v>0</v>
      </c>
      <c r="BC53" s="33">
        <f>Gen_Cons_Horario!B2239</f>
        <v>0</v>
      </c>
      <c r="BD53" s="34">
        <f t="shared" si="73"/>
        <v>0</v>
      </c>
      <c r="BE53" s="116">
        <f>IF(AND(BD53&gt;0,BD53*$B$4+BK52&lt;=$B$2*'SFV+BESS'!$I$9,BD53&lt;'SFV+BESS'!$I$7), BD53*$B$4, IF(AND(BD53&gt;0,BD53*$B$4+BK52&gt;$B$2*'SFV+BESS'!$I$9,BD53*$B$4&lt;'SFV+BESS'!$I$7),$B$2*'SFV+BESS'!$I$9-BK52,IF(AND(BD53&gt;0,BD53*$B$4+BK52&gt;$B$2*'SFV+BESS'!$I$9,BD53*$B$4&gt;'SFV+BESS'!$I$7,BK52&lt;$B$2*'SFV+BESS'!$I$9),$B$2*'SFV+BESS'!$I$9-BK52,IF(AND(BD53&gt;0,BD53*$B$4+BK52&lt;=$B$2*'SFV+BESS'!$I$9,BD53&gt;'SFV+BESS'!$I$7),'SFV+BESS'!$I$7,0))))</f>
        <v>0</v>
      </c>
      <c r="BF53" s="27">
        <f>IF(AND(BD53&lt;0,BK52+BD53/$B$5&gt;$H$2,-BD53/'Carga-Descarga Año'!$B$5&lt;'SFV+BESS'!$I$7),BD53/$B$5,IF(AND(BD53&lt;0,BK52+BD53/$B$5&gt;$H$2,-BD53/'Carga-Descarga Año'!$B$5&gt;'SFV+BESS'!$I$7),-'SFV+BESS'!$I$7,IF(AND(BD53&lt;0,BK52+BD53/$B$5&lt;$H$2),-MIN('SFV+BESS'!$I$7,BK52-$H$2),0)))</f>
        <v>0</v>
      </c>
      <c r="BG53" s="33"/>
      <c r="BH53" s="33">
        <f t="shared" si="85"/>
        <v>0</v>
      </c>
      <c r="BI53" s="27">
        <f t="shared" si="15"/>
        <v>0</v>
      </c>
      <c r="BJ53" s="27">
        <f t="shared" si="86"/>
        <v>0</v>
      </c>
      <c r="BK53" s="28">
        <f>IF((BK52+BE53+BF53)&gt;=$B$2*'SFV+BESS'!$I$9, $B$2*'SFV+BESS'!$I$9, (BK52+BE53+BF53))</f>
        <v>173.61249999999998</v>
      </c>
      <c r="BL53" s="110">
        <f t="shared" si="16"/>
        <v>0</v>
      </c>
      <c r="BQ53" s="251"/>
      <c r="BR53" s="41">
        <v>0.83333333333333304</v>
      </c>
      <c r="BS53" s="33">
        <f t="shared" si="104"/>
        <v>0</v>
      </c>
      <c r="BT53" s="33">
        <f>Gen_Cons_Horario!B2959</f>
        <v>0</v>
      </c>
      <c r="BU53" s="34">
        <f t="shared" si="74"/>
        <v>0</v>
      </c>
      <c r="BV53" s="116">
        <f>IF(AND(BU53&gt;0,BU53*$B$4+CB52&lt;=$B$2*'SFV+BESS'!$I$9,BU53&lt;'SFV+BESS'!$I$7), BU53*$B$4, IF(AND(BU53&gt;0,BU53*$B$4+CB52&gt;$B$2*'SFV+BESS'!$I$9,BU53*$B$4&lt;'SFV+BESS'!$I$7),$B$2*'SFV+BESS'!$I$9-CB52,IF(AND(BU53&gt;0,BU53*$B$4+CB52&gt;$B$2*'SFV+BESS'!$I$9,BU53*$B$4&gt;'SFV+BESS'!$I$7,CB52&lt;$B$2*'SFV+BESS'!$I$9),$B$2*'SFV+BESS'!$I$9-CB52,IF(AND(BU53&gt;0,BU53*$B$4+CB52&lt;=$B$2*'SFV+BESS'!$I$9,BU53&gt;'SFV+BESS'!$I$7),'SFV+BESS'!$I$7,0))))</f>
        <v>0</v>
      </c>
      <c r="BW53" s="27">
        <f>IF(AND(BU53&lt;0,CB52+BU53/$B$5&gt;$H$2,-BU53/'Carga-Descarga Año'!$B$5&lt;'SFV+BESS'!$I$7),BU53/$B$5,IF(AND(BU53&lt;0,CB52+BU53/$B$5&gt;$H$2,-BU53/'Carga-Descarga Año'!$B$5&gt;'SFV+BESS'!$I$7),-'SFV+BESS'!$I$7,IF(AND(BU53&lt;0,CB52+BU53/$B$5&lt;$H$2),-MIN('SFV+BESS'!$I$7,CB52-$H$2),0)))</f>
        <v>0</v>
      </c>
      <c r="BX53" s="33"/>
      <c r="BY53" s="33">
        <f t="shared" si="87"/>
        <v>0</v>
      </c>
      <c r="BZ53" s="27">
        <f t="shared" si="18"/>
        <v>0</v>
      </c>
      <c r="CA53" s="27">
        <f t="shared" si="19"/>
        <v>0</v>
      </c>
      <c r="CB53" s="28">
        <f>IF((CB52+BV53+BW53)&gt;=$B$2*'SFV+BESS'!$I$9, $B$2*'SFV+BESS'!$I$9, (CB52+BV53+BW53))</f>
        <v>173.61249999999998</v>
      </c>
      <c r="CC53" s="110">
        <f t="shared" si="20"/>
        <v>0</v>
      </c>
      <c r="CH53" s="251"/>
      <c r="CI53" s="41">
        <v>0.83333333333333304</v>
      </c>
      <c r="CJ53" s="33">
        <f t="shared" si="105"/>
        <v>0</v>
      </c>
      <c r="CK53" s="33">
        <f>Gen_Cons_Horario!B3703</f>
        <v>0</v>
      </c>
      <c r="CL53" s="34">
        <f t="shared" si="75"/>
        <v>0</v>
      </c>
      <c r="CM53" s="116">
        <f>IF(AND(CL53&gt;0,CL53*$B$4+CS52&lt;=$B$2*'SFV+BESS'!$I$9,CL53&lt;'SFV+BESS'!$I$7), CL53*$B$4, IF(AND(CL53&gt;0,CL53*$B$4+CS52&gt;$B$2*'SFV+BESS'!$I$9,CL53*$B$4&lt;'SFV+BESS'!$I$7),$B$2*'SFV+BESS'!$I$9-CS52,IF(AND(CL53&gt;0,CL53*$B$4+CS52&gt;$B$2*'SFV+BESS'!$I$9,CL53*$B$4&gt;'SFV+BESS'!$I$7,CS52&lt;$B$2*'SFV+BESS'!$I$9),$B$2*'SFV+BESS'!$I$9-CS52,IF(AND(CL53&gt;0,CL53*$B$4+CS52&lt;=$B$2*'SFV+BESS'!$I$9,CL53&gt;'SFV+BESS'!$I$7),'SFV+BESS'!$I$7,0))))</f>
        <v>0</v>
      </c>
      <c r="CN53" s="27">
        <f>IF(AND(CL53&lt;0,CS52+CL53/$B$5&gt;$H$2,-CL53/'Carga-Descarga Año'!$B$5&lt;'SFV+BESS'!$I$7),CL53/$B$5,IF(AND(CL53&lt;0,CS52+CL53/$B$5&gt;$H$2,-CL53/'Carga-Descarga Año'!$B$5&gt;'SFV+BESS'!$I$7),-'SFV+BESS'!$I$7,IF(AND(CL53&lt;0,CS52+CL53/$B$5&lt;$H$2),-MIN('SFV+BESS'!$I$7,CS52-$H$2),0)))</f>
        <v>0</v>
      </c>
      <c r="CO53" s="33"/>
      <c r="CP53" s="33">
        <f t="shared" si="88"/>
        <v>0</v>
      </c>
      <c r="CQ53" s="27">
        <f t="shared" si="23"/>
        <v>0</v>
      </c>
      <c r="CR53" s="27">
        <f t="shared" si="89"/>
        <v>0</v>
      </c>
      <c r="CS53" s="28">
        <f>IF((CS52+CM53+CN53)&gt;=$B$2*'SFV+BESS'!$I$9, $B$2*'SFV+BESS'!$I$9, (CS52+CM53+CN53))</f>
        <v>173.61249999999998</v>
      </c>
      <c r="CT53" s="110">
        <f t="shared" si="24"/>
        <v>0</v>
      </c>
      <c r="CY53" s="251"/>
      <c r="CZ53" s="41">
        <v>0.83333333333333304</v>
      </c>
      <c r="DA53" s="33">
        <f t="shared" si="106"/>
        <v>0</v>
      </c>
      <c r="DB53" s="33">
        <f>Gen_Cons_Horario!B4423</f>
        <v>0</v>
      </c>
      <c r="DC53" s="34">
        <f t="shared" si="76"/>
        <v>0</v>
      </c>
      <c r="DD53" s="116">
        <f>IF(AND(DC53&gt;0,DC53*$B$4+DJ52&lt;=$B$2*'SFV+BESS'!$I$9,DC53&lt;'SFV+BESS'!$I$7), DC53*$B$4, IF(AND(DC53&gt;0,DC53*$B$4+DJ52&gt;$B$2*'SFV+BESS'!$I$9,DC53*$B$4&lt;'SFV+BESS'!$I$7),$B$2*'SFV+BESS'!$I$9-DJ52,IF(AND(DC53&gt;0,DC53*$B$4+DJ52&gt;$B$2*'SFV+BESS'!$I$9,DC53*$B$4&gt;'SFV+BESS'!$I$7,DJ52&lt;$B$2*'SFV+BESS'!$I$9),$B$2*'SFV+BESS'!$I$9-DJ52,IF(AND(DC53&gt;0,DC53*$B$4+DJ52&lt;=$B$2*'SFV+BESS'!$I$9,DC53&gt;'SFV+BESS'!$I$7),'SFV+BESS'!$I$7,0))))</f>
        <v>0</v>
      </c>
      <c r="DE53" s="27">
        <f>IF(AND(DC53&lt;0,DJ52+DC53/$B$5&gt;$H$2,-DC53/'Carga-Descarga Año'!$B$5&lt;'SFV+BESS'!$I$7),DC53/$B$5,IF(AND(DC53&lt;0,DJ52+DC53/$B$5&gt;$H$2,-DC53/'Carga-Descarga Año'!$B$5&gt;'SFV+BESS'!$I$7),-'SFV+BESS'!$I$7,IF(AND(DC53&lt;0,DJ52+DC53/$B$5&lt;$H$2),-MIN('SFV+BESS'!$I$7,DJ52-$H$2),0)))</f>
        <v>0</v>
      </c>
      <c r="DF53" s="33"/>
      <c r="DG53" s="33">
        <f t="shared" si="90"/>
        <v>0</v>
      </c>
      <c r="DH53" s="27">
        <f t="shared" si="27"/>
        <v>0</v>
      </c>
      <c r="DI53" s="27">
        <f t="shared" si="28"/>
        <v>0</v>
      </c>
      <c r="DJ53" s="28">
        <f>IF((DJ52+DD53+DE53)&gt;=$B$2*'SFV+BESS'!$I$9, $B$2*'SFV+BESS'!$I$9, (DJ52+DD53+DE53))</f>
        <v>173.61249999999998</v>
      </c>
      <c r="DK53" s="110">
        <f t="shared" si="29"/>
        <v>0</v>
      </c>
      <c r="DP53" s="251"/>
      <c r="DQ53" s="41">
        <v>0.83333333333333304</v>
      </c>
      <c r="DR53" s="33">
        <f t="shared" si="107"/>
        <v>0</v>
      </c>
      <c r="DS53" s="33">
        <f>Gen_Cons_Horario!B5167</f>
        <v>0</v>
      </c>
      <c r="DT53" s="34">
        <f t="shared" si="77"/>
        <v>0</v>
      </c>
      <c r="DU53" s="116">
        <f>IF(AND(DT53&gt;0,DT53*$B$4+EA52&lt;=$B$2*'SFV+BESS'!$I$9,DT53&lt;'SFV+BESS'!$I$7), DT53*$B$4, IF(AND(DT53&gt;0,DT53*$B$4+EA52&gt;$B$2*'SFV+BESS'!$I$9,DT53*$B$4&lt;'SFV+BESS'!$I$7),$B$2*'SFV+BESS'!$I$9-EA52,IF(AND(DT53&gt;0,DT53*$B$4+EA52&gt;$B$2*'SFV+BESS'!$I$9,DT53*$B$4&gt;'SFV+BESS'!$I$7,EA52&lt;$B$2*'SFV+BESS'!$I$9),$B$2*'SFV+BESS'!$I$9-EA52,IF(AND(DT53&gt;0,DT53*$B$4+EA52&lt;=$B$2*'SFV+BESS'!$I$9,DT53&gt;'SFV+BESS'!$I$7),'SFV+BESS'!$I$7,0))))</f>
        <v>0</v>
      </c>
      <c r="DV53" s="27">
        <f>IF(AND(DT53&lt;0,EA52+DT53/$B$5&gt;$H$2,-DT53/'Carga-Descarga Año'!$B$5&lt;'SFV+BESS'!$I$7),DT53/$B$5,IF(AND(DT53&lt;0,EA52+DT53/$B$5&gt;$H$2,-DT53/'Carga-Descarga Año'!$B$5&gt;'SFV+BESS'!$I$7),-'SFV+BESS'!$I$7,IF(AND(DT53&lt;0,EA52+DT53/$B$5&lt;$H$2),-MIN('SFV+BESS'!$I$7,EA52-$H$2),0)))</f>
        <v>0</v>
      </c>
      <c r="DW53" s="33"/>
      <c r="DX53" s="33">
        <f t="shared" si="91"/>
        <v>0</v>
      </c>
      <c r="DY53" s="27">
        <f t="shared" si="32"/>
        <v>0</v>
      </c>
      <c r="DZ53" s="27">
        <f t="shared" si="92"/>
        <v>0</v>
      </c>
      <c r="EA53" s="28">
        <f>IF((EA52+DU53+DV53)&gt;=$B$2*'SFV+BESS'!$I$9, $B$2*'SFV+BESS'!$I$9, (EA52+DU53+DV53))</f>
        <v>173.61249999999998</v>
      </c>
      <c r="EB53" s="110">
        <f t="shared" si="33"/>
        <v>0</v>
      </c>
      <c r="EG53" s="251"/>
      <c r="EH53" s="41">
        <v>0.83333333333333304</v>
      </c>
      <c r="EI53" s="33">
        <f t="shared" si="108"/>
        <v>0</v>
      </c>
      <c r="EJ53" s="33">
        <f>Gen_Cons_Horario!B5911</f>
        <v>0</v>
      </c>
      <c r="EK53" s="34">
        <f t="shared" si="78"/>
        <v>0</v>
      </c>
      <c r="EL53" s="116">
        <f>IF(AND(EK53&gt;0,EK53*$B$4+ER52&lt;=$B$2*'SFV+BESS'!$I$9,EK53&lt;'SFV+BESS'!$I$7), EK53*$B$4, IF(AND(EK53&gt;0,EK53*$B$4+ER52&gt;$B$2*'SFV+BESS'!$I$9,EK53*$B$4&lt;'SFV+BESS'!$I$7),$B$2*'SFV+BESS'!$I$9-ER52,IF(AND(EK53&gt;0,EK53*$B$4+ER52&gt;$B$2*'SFV+BESS'!$I$9,EK53*$B$4&gt;'SFV+BESS'!$I$7,ER52&lt;$B$2*'SFV+BESS'!$I$9),$B$2*'SFV+BESS'!$I$9-ER52,IF(AND(EK53&gt;0,EK53*$B$4+ER52&lt;=$B$2*'SFV+BESS'!$I$9,EK53&gt;'SFV+BESS'!$I$7),'SFV+BESS'!$I$7,0))))</f>
        <v>0</v>
      </c>
      <c r="EM53" s="27">
        <f>IF(AND(EK53&lt;0,ER52+EK53/$B$5&gt;$H$2,-EK53/'Carga-Descarga Año'!$B$5&lt;'SFV+BESS'!$I$7),EK53/$B$5,IF(AND(EK53&lt;0,ER52+EK53/$B$5&gt;$H$2,-EK53/'Carga-Descarga Año'!$B$5&gt;'SFV+BESS'!$I$7),-'SFV+BESS'!$I$7,IF(AND(EK53&lt;0,ER52+EK53/$B$5&lt;$H$2),-MIN('SFV+BESS'!$I$7,ER52-$H$2),0)))</f>
        <v>0</v>
      </c>
      <c r="EN53" s="33"/>
      <c r="EO53" s="33">
        <f t="shared" si="93"/>
        <v>0</v>
      </c>
      <c r="EP53" s="27">
        <f t="shared" si="36"/>
        <v>0</v>
      </c>
      <c r="EQ53" s="27">
        <f t="shared" si="94"/>
        <v>0</v>
      </c>
      <c r="ER53" s="28">
        <f>IF((ER52+EL53+EM53)&gt;=$B$2*'SFV+BESS'!$I$9, $B$2*'SFV+BESS'!$I$9, (ER52+EL53+EM53))</f>
        <v>173.61249999999998</v>
      </c>
      <c r="ES53" s="110">
        <f t="shared" si="37"/>
        <v>0</v>
      </c>
      <c r="EX53" s="251"/>
      <c r="EY53" s="41">
        <v>0.83333333333333304</v>
      </c>
      <c r="EZ53" s="33">
        <f t="shared" si="109"/>
        <v>0</v>
      </c>
      <c r="FA53" s="33">
        <f>Gen_Cons_Horario!B6631</f>
        <v>0</v>
      </c>
      <c r="FB53" s="34">
        <f t="shared" si="79"/>
        <v>0</v>
      </c>
      <c r="FC53" s="116">
        <f>IF(AND(FB53&gt;0,FB53*$B$4+FI52&lt;=$B$2*'SFV+BESS'!$I$9,FB53&lt;'SFV+BESS'!$I$7), FB53*$B$4, IF(AND(FB53&gt;0,FB53*$B$4+FI52&gt;$B$2*'SFV+BESS'!$I$9,FB53*$B$4&lt;'SFV+BESS'!$I$7),$B$2*'SFV+BESS'!$I$9-FI52,IF(AND(FB53&gt;0,FB53*$B$4+FI52&gt;$B$2*'SFV+BESS'!$I$9,FB53*$B$4&gt;'SFV+BESS'!$I$7,FI52&lt;$B$2*'SFV+BESS'!$I$9),$B$2*'SFV+BESS'!$I$9-FI52,IF(AND(FB53&gt;0,FB53*$B$4+FI52&lt;=$B$2*'SFV+BESS'!$I$9,FB53&gt;'SFV+BESS'!$I$7),'SFV+BESS'!$I$7,0))))</f>
        <v>0</v>
      </c>
      <c r="FD53" s="27">
        <f>IF(AND(FB53&lt;0,FI52+FB53/$B$5&gt;$H$2,-FB53/'Carga-Descarga Año'!$B$5&lt;'SFV+BESS'!$I$7),FB53/$B$5,IF(AND(FB53&lt;0,FI52+FB53/$B$5&gt;$H$2,-FB53/'Carga-Descarga Año'!$B$5&gt;'SFV+BESS'!$I$7),-'SFV+BESS'!$I$7,IF(AND(FB53&lt;0,FI52+FB53/$B$5&lt;$H$2),-MIN('SFV+BESS'!$I$7,FI52-$H$2),0)))</f>
        <v>0</v>
      </c>
      <c r="FE53" s="33"/>
      <c r="FF53" s="33">
        <f t="shared" si="95"/>
        <v>0</v>
      </c>
      <c r="FG53" s="27">
        <f t="shared" si="40"/>
        <v>0</v>
      </c>
      <c r="FH53" s="27">
        <f t="shared" si="96"/>
        <v>0</v>
      </c>
      <c r="FI53" s="28">
        <f>IF((FI52+FC53+FD53)&gt;=$B$2*'SFV+BESS'!$I$9, $B$2*'SFV+BESS'!$I$9, (FI52+FC53+FD53))</f>
        <v>173.61249999999998</v>
      </c>
      <c r="FJ53" s="110">
        <f t="shared" si="41"/>
        <v>0</v>
      </c>
      <c r="FO53" s="251"/>
      <c r="FP53" s="41">
        <v>0.83333333333333304</v>
      </c>
      <c r="FQ53" s="33">
        <f t="shared" si="110"/>
        <v>1.3017977917689063</v>
      </c>
      <c r="FR53" s="33">
        <f>Gen_Cons_Horario!B7375</f>
        <v>0</v>
      </c>
      <c r="FS53" s="34">
        <f t="shared" si="80"/>
        <v>1.3017977917689063</v>
      </c>
      <c r="FT53" s="116">
        <f>IF(AND(FS53&gt;0,FS53*$B$4+FZ52&lt;=$B$2*'SFV+BESS'!$I$9,FS53&lt;'SFV+BESS'!$I$7), FS53*$B$4, IF(AND(FS53&gt;0,FS53*$B$4+FZ52&gt;$B$2*'SFV+BESS'!$I$9,FS53*$B$4&lt;'SFV+BESS'!$I$7),$B$2*'SFV+BESS'!$I$9-FZ52,IF(AND(FS53&gt;0,FS53*$B$4+FZ52&gt;$B$2*'SFV+BESS'!$I$9,FS53*$B$4&gt;'SFV+BESS'!$I$7,FZ52&lt;$B$2*'SFV+BESS'!$I$9),$B$2*'SFV+BESS'!$I$9-FZ52,IF(AND(FS53&gt;0,FS53*$B$4+FZ52&lt;=$B$2*'SFV+BESS'!$I$9,FS53&gt;'SFV+BESS'!$I$7),'SFV+BESS'!$I$7,0))))</f>
        <v>0</v>
      </c>
      <c r="FU53" s="27">
        <f>IF(AND(FS53&lt;0,FZ52+FS53/$B$5&gt;$H$2,-FS53/'Carga-Descarga Año'!$B$5&lt;'SFV+BESS'!$I$7),FS53/$B$5,IF(AND(FS53&lt;0,FZ52+FS53/$B$5&gt;$H$2,-FS53/'Carga-Descarga Año'!$B$5&gt;'SFV+BESS'!$I$7),-'SFV+BESS'!$I$7,IF(AND(FS53&lt;0,FZ52+FS53/$B$5&lt;$H$2),-MIN('SFV+BESS'!$I$7,FZ52-$H$2),0)))</f>
        <v>0</v>
      </c>
      <c r="FV53" s="33"/>
      <c r="FW53" s="33">
        <f t="shared" si="97"/>
        <v>0</v>
      </c>
      <c r="FX53" s="27">
        <f t="shared" si="44"/>
        <v>0</v>
      </c>
      <c r="FY53" s="27">
        <f t="shared" si="98"/>
        <v>0</v>
      </c>
      <c r="FZ53" s="28">
        <f>IF((FZ52+FT53+FU53)&gt;=$B$2*'SFV+BESS'!$I$9, $B$2*'SFV+BESS'!$I$9, (FZ52+FT53+FU53))</f>
        <v>173.61249999999998</v>
      </c>
      <c r="GA53" s="110">
        <f t="shared" si="45"/>
        <v>1.3017977917689063</v>
      </c>
      <c r="GF53" s="251"/>
      <c r="GG53" s="41">
        <v>0.83333333333333304</v>
      </c>
      <c r="GH53" s="33">
        <f t="shared" si="111"/>
        <v>19.953413277256026</v>
      </c>
      <c r="GI53" s="33">
        <f>Gen_Cons_Horario!B8095</f>
        <v>0</v>
      </c>
      <c r="GJ53" s="34">
        <f t="shared" si="81"/>
        <v>19.953413277256026</v>
      </c>
      <c r="GK53" s="116">
        <f>IF(AND(GJ53&gt;0,GJ53*$B$4+GQ52&lt;=$B$2*'SFV+BESS'!$I$9,GJ53&lt;'SFV+BESS'!$I$7), GJ53*$B$4, IF(AND(GJ53&gt;0,GJ53*$B$4+GQ52&gt;$B$2*'SFV+BESS'!$I$9,GJ53*$B$4&lt;'SFV+BESS'!$I$7),$B$2*'SFV+BESS'!$I$9-GQ52,IF(AND(GJ53&gt;0,GJ53*$B$4+GQ52&gt;$B$2*'SFV+BESS'!$I$9,GJ53*$B$4&gt;'SFV+BESS'!$I$7,GQ52&lt;$B$2*'SFV+BESS'!$I$9),$B$2*'SFV+BESS'!$I$9-GQ52,IF(AND(GJ53&gt;0,GJ53*$B$4+GQ52&lt;=$B$2*'SFV+BESS'!$I$9,GJ53&gt;'SFV+BESS'!$I$7),'SFV+BESS'!$I$7,0))))</f>
        <v>0</v>
      </c>
      <c r="GL53" s="27">
        <f>IF(AND(GJ53&lt;0,GQ52+GJ53/$B$5&gt;$H$2,-GJ53/'Carga-Descarga Año'!$B$5&lt;'SFV+BESS'!$I$7),GJ53/$B$5,IF(AND(GJ53&lt;0,GQ52+GJ53/$B$5&gt;$H$2,-GJ53/'Carga-Descarga Año'!$B$5&gt;'SFV+BESS'!$I$7),-'SFV+BESS'!$I$7,IF(AND(GJ53&lt;0,GQ52+GJ53/$B$5&lt;$H$2),-MIN('SFV+BESS'!$I$7,GQ52-$H$2),0)))</f>
        <v>0</v>
      </c>
      <c r="GM53" s="33"/>
      <c r="GN53" s="33">
        <f t="shared" si="99"/>
        <v>0</v>
      </c>
      <c r="GO53" s="27">
        <f t="shared" si="48"/>
        <v>0</v>
      </c>
      <c r="GP53" s="27">
        <f t="shared" si="100"/>
        <v>0</v>
      </c>
      <c r="GQ53" s="28">
        <f>IF((GQ52+GK53+GL53)&gt;=$B$2*'SFV+BESS'!$I$9, $B$2*'SFV+BESS'!$I$9, (GQ52+GK53+GL53))</f>
        <v>173.61249999999998</v>
      </c>
      <c r="GR53" s="110">
        <f t="shared" si="49"/>
        <v>19.953413277256026</v>
      </c>
    </row>
    <row r="54" spans="1:200">
      <c r="A54" s="249"/>
      <c r="B54" s="41">
        <v>0.875</v>
      </c>
      <c r="C54" s="38">
        <f t="shared" si="82"/>
        <v>0</v>
      </c>
      <c r="D54" s="2">
        <f>Gen_Cons_Horario!B80</f>
        <v>22.371000000000002</v>
      </c>
      <c r="E54" s="42">
        <f t="shared" si="0"/>
        <v>-22.371000000000002</v>
      </c>
      <c r="F54" s="116">
        <f>IF(AND(E54&gt;0,E54*$B$4+L53&lt;=$B$2*'SFV+BESS'!$I$9,E54&lt;'SFV+BESS'!$I$7), E54*$B$4, IF(AND(E54&gt;0,E54*$B$4+L53&gt;$B$2*'SFV+BESS'!$I$9,E54*$B$4&lt;'SFV+BESS'!$I$7),$B$2*'SFV+BESS'!$I$9-L53,IF(AND(E54&gt;0,E54*$B$4+L53&gt;$B$2*'SFV+BESS'!$I$9,E54*$B$4&gt;'SFV+BESS'!$I$7,L53&lt;$B$2*'SFV+BESS'!$I$9),$B$2*'SFV+BESS'!$I$9-L53,IF(AND(E54&gt;0,E54*$B$4+L53&lt;=$B$2*'SFV+BESS'!$I$9,E54&gt;'SFV+BESS'!$I$7),'SFV+BESS'!$I$7,0))))</f>
        <v>0</v>
      </c>
      <c r="G54" s="27">
        <f>IF(AND(E54&lt;0,L53+E54/$B$5&gt;$H$2,-E54/'Carga-Descarga Año'!$B$5&lt;'SFV+BESS'!$I$7),E54/$B$5,IF(AND(E54&lt;0,L53+E54/$B$5&gt;$H$2,-E54/'Carga-Descarga Año'!$B$5&gt;'SFV+BESS'!$I$7),-'SFV+BESS'!$I$7,IF(AND(E54&lt;0,L53+E54/$B$5&lt;$H$2),-MIN('SFV+BESS'!$I$7,L53-$H$2),0)))</f>
        <v>-23.548421052631582</v>
      </c>
      <c r="H54" s="38"/>
      <c r="I54" s="38">
        <f t="shared" si="1"/>
        <v>0</v>
      </c>
      <c r="J54" s="27">
        <f t="shared" si="3"/>
        <v>22.371000000000002</v>
      </c>
      <c r="K54" s="27">
        <f t="shared" si="2"/>
        <v>0</v>
      </c>
      <c r="L54" s="28">
        <f>IF((L53+F54+G54)&gt;=$B$2*'SFV+BESS'!$I$9, $B$2*'SFV+BESS'!$I$9, (L53+F54+G54))</f>
        <v>58.011309769314209</v>
      </c>
      <c r="M54" s="110">
        <f t="shared" si="4"/>
        <v>0</v>
      </c>
      <c r="R54" s="251"/>
      <c r="S54" s="41">
        <v>0.875</v>
      </c>
      <c r="T54" s="2">
        <f t="shared" si="101"/>
        <v>0</v>
      </c>
      <c r="U54" s="2">
        <f>Gen_Cons_Horario!B824</f>
        <v>0</v>
      </c>
      <c r="V54" s="34">
        <f t="shared" si="71"/>
        <v>0</v>
      </c>
      <c r="W54" s="116">
        <f>IF(AND(V54&gt;0,V54*$B$4+AC53&lt;=$B$2*'SFV+BESS'!$I$9,V54&lt;'SFV+BESS'!$I$7), V54*$B$4, IF(AND(V54&gt;0,V54*$B$4+AC53&gt;$B$2*'SFV+BESS'!$I$9,V54*$B$4&lt;'SFV+BESS'!$I$7),$B$2*'SFV+BESS'!$I$9-AC53,IF(AND(V54&gt;0,V54*$B$4+AC53&gt;$B$2*'SFV+BESS'!$I$9,V54*$B$4&gt;'SFV+BESS'!$I$7,AC53&lt;$B$2*'SFV+BESS'!$I$9),$B$2*'SFV+BESS'!$I$9-AC53,IF(AND(V54&gt;0,V54*$B$4+AC53&lt;=$B$2*'SFV+BESS'!$I$9,V54&gt;'SFV+BESS'!$I$7),'SFV+BESS'!$I$7,0))))</f>
        <v>0</v>
      </c>
      <c r="X54" s="27">
        <f>IF(AND(V54&lt;0,AC53+V54/$B$5&gt;$H$2,-V54/'Carga-Descarga Año'!$B$5&lt;'SFV+BESS'!$I$7),V54/$B$5,IF(AND(V54&lt;0,AC53+V54/$B$5&gt;$H$2,-V54/'Carga-Descarga Año'!$B$5&gt;'SFV+BESS'!$I$7),-'SFV+BESS'!$I$7,IF(AND(V54&lt;0,AC53+V54/$B$5&lt;$H$2),-MIN('SFV+BESS'!$I$7,AC53-$H$2),0)))</f>
        <v>0</v>
      </c>
      <c r="Y54" s="33"/>
      <c r="Z54" s="33">
        <f t="shared" si="60"/>
        <v>0</v>
      </c>
      <c r="AA54" s="27">
        <f t="shared" si="7"/>
        <v>0</v>
      </c>
      <c r="AB54" s="27">
        <f t="shared" si="50"/>
        <v>0</v>
      </c>
      <c r="AC54" s="28">
        <f>IF((AC53+W54+X54)&gt;=$B$2*'SFV+BESS'!$I$9, $B$2*'SFV+BESS'!$I$9, (AC53+W54+X54))</f>
        <v>173.61249999999998</v>
      </c>
      <c r="AD54" s="110">
        <f t="shared" si="8"/>
        <v>0</v>
      </c>
      <c r="AI54" s="251"/>
      <c r="AJ54" s="41">
        <v>0.875</v>
      </c>
      <c r="AK54" s="52">
        <f t="shared" si="102"/>
        <v>0</v>
      </c>
      <c r="AL54" s="33">
        <f>Gen_Cons_Horario!B1496</f>
        <v>0</v>
      </c>
      <c r="AM54" s="34">
        <f t="shared" si="72"/>
        <v>0</v>
      </c>
      <c r="AN54" s="116">
        <f>IF(AND(AM54&gt;0,AM54*$B$4+AT53&lt;=$B$2*'SFV+BESS'!$I$9,AM54&lt;'SFV+BESS'!$I$7), AM54*$B$4, IF(AND(AM54&gt;0,AM54*$B$4+AT53&gt;$B$2*'SFV+BESS'!$I$9,AM54*$B$4&lt;'SFV+BESS'!$I$7),$B$2*'SFV+BESS'!$I$9-AT53,IF(AND(AM54&gt;0,AM54*$B$4+AT53&gt;$B$2*'SFV+BESS'!$I$9,AM54*$B$4&gt;'SFV+BESS'!$I$7,AT53&lt;$B$2*'SFV+BESS'!$I$9),$B$2*'SFV+BESS'!$I$9-AT53,IF(AND(AM54&gt;0,AM54*$B$4+AT53&lt;=$B$2*'SFV+BESS'!$I$9,AM54&gt;'SFV+BESS'!$I$7),'SFV+BESS'!$I$7,0))))</f>
        <v>0</v>
      </c>
      <c r="AO54" s="27">
        <f>IF(AND(AM54&lt;0,AT53+AM54/$B$5&gt;$H$2,-AM54/'Carga-Descarga Año'!$B$5&lt;'SFV+BESS'!$I$7),AM54/$B$5,IF(AND(AM54&lt;0,AT53+AM54/$B$5&gt;$H$2,-AM54/'Carga-Descarga Año'!$B$5&gt;'SFV+BESS'!$I$7),-'SFV+BESS'!$I$7,IF(AND(AM54&lt;0,AT53+AM54/$B$5&lt;$H$2),-MIN('SFV+BESS'!$I$7,AT53-$H$2),0)))</f>
        <v>0</v>
      </c>
      <c r="AP54" s="33"/>
      <c r="AQ54" s="33">
        <f t="shared" si="83"/>
        <v>0</v>
      </c>
      <c r="AR54" s="27">
        <f t="shared" si="11"/>
        <v>0</v>
      </c>
      <c r="AS54" s="27">
        <f t="shared" si="84"/>
        <v>0</v>
      </c>
      <c r="AT54" s="28">
        <f>IF((AT53+AN54+AO54)&gt;=$B$2*'SFV+BESS'!$I$9, $B$2*'SFV+BESS'!$I$9, (AT53+AN54+AO54))</f>
        <v>168.60744807425169</v>
      </c>
      <c r="AU54" s="110">
        <f t="shared" si="12"/>
        <v>0</v>
      </c>
      <c r="AZ54" s="251"/>
      <c r="BA54" s="41">
        <v>0.875</v>
      </c>
      <c r="BB54" s="33">
        <f t="shared" si="103"/>
        <v>0</v>
      </c>
      <c r="BC54" s="33">
        <f>Gen_Cons_Horario!B2240</f>
        <v>0</v>
      </c>
      <c r="BD54" s="34">
        <f t="shared" si="73"/>
        <v>0</v>
      </c>
      <c r="BE54" s="116">
        <f>IF(AND(BD54&gt;0,BD54*$B$4+BK53&lt;=$B$2*'SFV+BESS'!$I$9,BD54&lt;'SFV+BESS'!$I$7), BD54*$B$4, IF(AND(BD54&gt;0,BD54*$B$4+BK53&gt;$B$2*'SFV+BESS'!$I$9,BD54*$B$4&lt;'SFV+BESS'!$I$7),$B$2*'SFV+BESS'!$I$9-BK53,IF(AND(BD54&gt;0,BD54*$B$4+BK53&gt;$B$2*'SFV+BESS'!$I$9,BD54*$B$4&gt;'SFV+BESS'!$I$7,BK53&lt;$B$2*'SFV+BESS'!$I$9),$B$2*'SFV+BESS'!$I$9-BK53,IF(AND(BD54&gt;0,BD54*$B$4+BK53&lt;=$B$2*'SFV+BESS'!$I$9,BD54&gt;'SFV+BESS'!$I$7),'SFV+BESS'!$I$7,0))))</f>
        <v>0</v>
      </c>
      <c r="BF54" s="27">
        <f>IF(AND(BD54&lt;0,BK53+BD54/$B$5&gt;$H$2,-BD54/'Carga-Descarga Año'!$B$5&lt;'SFV+BESS'!$I$7),BD54/$B$5,IF(AND(BD54&lt;0,BK53+BD54/$B$5&gt;$H$2,-BD54/'Carga-Descarga Año'!$B$5&gt;'SFV+BESS'!$I$7),-'SFV+BESS'!$I$7,IF(AND(BD54&lt;0,BK53+BD54/$B$5&lt;$H$2),-MIN('SFV+BESS'!$I$7,BK53-$H$2),0)))</f>
        <v>0</v>
      </c>
      <c r="BG54" s="33"/>
      <c r="BH54" s="33">
        <f t="shared" si="85"/>
        <v>0</v>
      </c>
      <c r="BI54" s="27">
        <f t="shared" si="15"/>
        <v>0</v>
      </c>
      <c r="BJ54" s="27">
        <f t="shared" si="86"/>
        <v>0</v>
      </c>
      <c r="BK54" s="28">
        <f>IF((BK53+BE54+BF54)&gt;=$B$2*'SFV+BESS'!$I$9, $B$2*'SFV+BESS'!$I$9, (BK53+BE54+BF54))</f>
        <v>173.61249999999998</v>
      </c>
      <c r="BL54" s="110">
        <f t="shared" si="16"/>
        <v>0</v>
      </c>
      <c r="BQ54" s="251"/>
      <c r="BR54" s="41">
        <v>0.875</v>
      </c>
      <c r="BS54" s="33">
        <f t="shared" si="104"/>
        <v>0</v>
      </c>
      <c r="BT54" s="33">
        <f>Gen_Cons_Horario!B2960</f>
        <v>0</v>
      </c>
      <c r="BU54" s="34">
        <f t="shared" si="74"/>
        <v>0</v>
      </c>
      <c r="BV54" s="116">
        <f>IF(AND(BU54&gt;0,BU54*$B$4+CB53&lt;=$B$2*'SFV+BESS'!$I$9,BU54&lt;'SFV+BESS'!$I$7), BU54*$B$4, IF(AND(BU54&gt;0,BU54*$B$4+CB53&gt;$B$2*'SFV+BESS'!$I$9,BU54*$B$4&lt;'SFV+BESS'!$I$7),$B$2*'SFV+BESS'!$I$9-CB53,IF(AND(BU54&gt;0,BU54*$B$4+CB53&gt;$B$2*'SFV+BESS'!$I$9,BU54*$B$4&gt;'SFV+BESS'!$I$7,CB53&lt;$B$2*'SFV+BESS'!$I$9),$B$2*'SFV+BESS'!$I$9-CB53,IF(AND(BU54&gt;0,BU54*$B$4+CB53&lt;=$B$2*'SFV+BESS'!$I$9,BU54&gt;'SFV+BESS'!$I$7),'SFV+BESS'!$I$7,0))))</f>
        <v>0</v>
      </c>
      <c r="BW54" s="27">
        <f>IF(AND(BU54&lt;0,CB53+BU54/$B$5&gt;$H$2,-BU54/'Carga-Descarga Año'!$B$5&lt;'SFV+BESS'!$I$7),BU54/$B$5,IF(AND(BU54&lt;0,CB53+BU54/$B$5&gt;$H$2,-BU54/'Carga-Descarga Año'!$B$5&gt;'SFV+BESS'!$I$7),-'SFV+BESS'!$I$7,IF(AND(BU54&lt;0,CB53+BU54/$B$5&lt;$H$2),-MIN('SFV+BESS'!$I$7,CB53-$H$2),0)))</f>
        <v>0</v>
      </c>
      <c r="BX54" s="33"/>
      <c r="BY54" s="33">
        <f t="shared" si="87"/>
        <v>0</v>
      </c>
      <c r="BZ54" s="27">
        <f t="shared" si="18"/>
        <v>0</v>
      </c>
      <c r="CA54" s="27">
        <f t="shared" si="19"/>
        <v>0</v>
      </c>
      <c r="CB54" s="28">
        <f>IF((CB53+BV54+BW54)&gt;=$B$2*'SFV+BESS'!$I$9, $B$2*'SFV+BESS'!$I$9, (CB53+BV54+BW54))</f>
        <v>173.61249999999998</v>
      </c>
      <c r="CC54" s="110">
        <f t="shared" si="20"/>
        <v>0</v>
      </c>
      <c r="CH54" s="251"/>
      <c r="CI54" s="41">
        <v>0.875</v>
      </c>
      <c r="CJ54" s="33">
        <f t="shared" si="105"/>
        <v>0</v>
      </c>
      <c r="CK54" s="33">
        <f>Gen_Cons_Horario!B3704</f>
        <v>0</v>
      </c>
      <c r="CL54" s="34">
        <f t="shared" si="75"/>
        <v>0</v>
      </c>
      <c r="CM54" s="116">
        <f>IF(AND(CL54&gt;0,CL54*$B$4+CS53&lt;=$B$2*'SFV+BESS'!$I$9,CL54&lt;'SFV+BESS'!$I$7), CL54*$B$4, IF(AND(CL54&gt;0,CL54*$B$4+CS53&gt;$B$2*'SFV+BESS'!$I$9,CL54*$B$4&lt;'SFV+BESS'!$I$7),$B$2*'SFV+BESS'!$I$9-CS53,IF(AND(CL54&gt;0,CL54*$B$4+CS53&gt;$B$2*'SFV+BESS'!$I$9,CL54*$B$4&gt;'SFV+BESS'!$I$7,CS53&lt;$B$2*'SFV+BESS'!$I$9),$B$2*'SFV+BESS'!$I$9-CS53,IF(AND(CL54&gt;0,CL54*$B$4+CS53&lt;=$B$2*'SFV+BESS'!$I$9,CL54&gt;'SFV+BESS'!$I$7),'SFV+BESS'!$I$7,0))))</f>
        <v>0</v>
      </c>
      <c r="CN54" s="27">
        <f>IF(AND(CL54&lt;0,CS53+CL54/$B$5&gt;$H$2,-CL54/'Carga-Descarga Año'!$B$5&lt;'SFV+BESS'!$I$7),CL54/$B$5,IF(AND(CL54&lt;0,CS53+CL54/$B$5&gt;$H$2,-CL54/'Carga-Descarga Año'!$B$5&gt;'SFV+BESS'!$I$7),-'SFV+BESS'!$I$7,IF(AND(CL54&lt;0,CS53+CL54/$B$5&lt;$H$2),-MIN('SFV+BESS'!$I$7,CS53-$H$2),0)))</f>
        <v>0</v>
      </c>
      <c r="CO54" s="33"/>
      <c r="CP54" s="33">
        <f t="shared" si="88"/>
        <v>0</v>
      </c>
      <c r="CQ54" s="27">
        <f t="shared" si="23"/>
        <v>0</v>
      </c>
      <c r="CR54" s="27">
        <f t="shared" si="89"/>
        <v>0</v>
      </c>
      <c r="CS54" s="28">
        <f>IF((CS53+CM54+CN54)&gt;=$B$2*'SFV+BESS'!$I$9, $B$2*'SFV+BESS'!$I$9, (CS53+CM54+CN54))</f>
        <v>173.61249999999998</v>
      </c>
      <c r="CT54" s="110">
        <f t="shared" si="24"/>
        <v>0</v>
      </c>
      <c r="CY54" s="251"/>
      <c r="CZ54" s="41">
        <v>0.875</v>
      </c>
      <c r="DA54" s="33">
        <f t="shared" si="106"/>
        <v>0</v>
      </c>
      <c r="DB54" s="33">
        <f>Gen_Cons_Horario!B4424</f>
        <v>0</v>
      </c>
      <c r="DC54" s="34">
        <f t="shared" si="76"/>
        <v>0</v>
      </c>
      <c r="DD54" s="116">
        <f>IF(AND(DC54&gt;0,DC54*$B$4+DJ53&lt;=$B$2*'SFV+BESS'!$I$9,DC54&lt;'SFV+BESS'!$I$7), DC54*$B$4, IF(AND(DC54&gt;0,DC54*$B$4+DJ53&gt;$B$2*'SFV+BESS'!$I$9,DC54*$B$4&lt;'SFV+BESS'!$I$7),$B$2*'SFV+BESS'!$I$9-DJ53,IF(AND(DC54&gt;0,DC54*$B$4+DJ53&gt;$B$2*'SFV+BESS'!$I$9,DC54*$B$4&gt;'SFV+BESS'!$I$7,DJ53&lt;$B$2*'SFV+BESS'!$I$9),$B$2*'SFV+BESS'!$I$9-DJ53,IF(AND(DC54&gt;0,DC54*$B$4+DJ53&lt;=$B$2*'SFV+BESS'!$I$9,DC54&gt;'SFV+BESS'!$I$7),'SFV+BESS'!$I$7,0))))</f>
        <v>0</v>
      </c>
      <c r="DE54" s="27">
        <f>IF(AND(DC54&lt;0,DJ53+DC54/$B$5&gt;$H$2,-DC54/'Carga-Descarga Año'!$B$5&lt;'SFV+BESS'!$I$7),DC54/$B$5,IF(AND(DC54&lt;0,DJ53+DC54/$B$5&gt;$H$2,-DC54/'Carga-Descarga Año'!$B$5&gt;'SFV+BESS'!$I$7),-'SFV+BESS'!$I$7,IF(AND(DC54&lt;0,DJ53+DC54/$B$5&lt;$H$2),-MIN('SFV+BESS'!$I$7,DJ53-$H$2),0)))</f>
        <v>0</v>
      </c>
      <c r="DF54" s="33"/>
      <c r="DG54" s="33">
        <f t="shared" si="90"/>
        <v>0</v>
      </c>
      <c r="DH54" s="27">
        <f t="shared" si="27"/>
        <v>0</v>
      </c>
      <c r="DI54" s="27">
        <f t="shared" si="28"/>
        <v>0</v>
      </c>
      <c r="DJ54" s="28">
        <f>IF((DJ53+DD54+DE54)&gt;=$B$2*'SFV+BESS'!$I$9, $B$2*'SFV+BESS'!$I$9, (DJ53+DD54+DE54))</f>
        <v>173.61249999999998</v>
      </c>
      <c r="DK54" s="110">
        <f t="shared" si="29"/>
        <v>0</v>
      </c>
      <c r="DP54" s="251"/>
      <c r="DQ54" s="41">
        <v>0.875</v>
      </c>
      <c r="DR54" s="33">
        <f t="shared" si="107"/>
        <v>0</v>
      </c>
      <c r="DS54" s="33">
        <f>Gen_Cons_Horario!B5168</f>
        <v>0</v>
      </c>
      <c r="DT54" s="34">
        <f t="shared" si="77"/>
        <v>0</v>
      </c>
      <c r="DU54" s="116">
        <f>IF(AND(DT54&gt;0,DT54*$B$4+EA53&lt;=$B$2*'SFV+BESS'!$I$9,DT54&lt;'SFV+BESS'!$I$7), DT54*$B$4, IF(AND(DT54&gt;0,DT54*$B$4+EA53&gt;$B$2*'SFV+BESS'!$I$9,DT54*$B$4&lt;'SFV+BESS'!$I$7),$B$2*'SFV+BESS'!$I$9-EA53,IF(AND(DT54&gt;0,DT54*$B$4+EA53&gt;$B$2*'SFV+BESS'!$I$9,DT54*$B$4&gt;'SFV+BESS'!$I$7,EA53&lt;$B$2*'SFV+BESS'!$I$9),$B$2*'SFV+BESS'!$I$9-EA53,IF(AND(DT54&gt;0,DT54*$B$4+EA53&lt;=$B$2*'SFV+BESS'!$I$9,DT54&gt;'SFV+BESS'!$I$7),'SFV+BESS'!$I$7,0))))</f>
        <v>0</v>
      </c>
      <c r="DV54" s="27">
        <f>IF(AND(DT54&lt;0,EA53+DT54/$B$5&gt;$H$2,-DT54/'Carga-Descarga Año'!$B$5&lt;'SFV+BESS'!$I$7),DT54/$B$5,IF(AND(DT54&lt;0,EA53+DT54/$B$5&gt;$H$2,-DT54/'Carga-Descarga Año'!$B$5&gt;'SFV+BESS'!$I$7),-'SFV+BESS'!$I$7,IF(AND(DT54&lt;0,EA53+DT54/$B$5&lt;$H$2),-MIN('SFV+BESS'!$I$7,EA53-$H$2),0)))</f>
        <v>0</v>
      </c>
      <c r="DW54" s="33"/>
      <c r="DX54" s="33">
        <f t="shared" si="91"/>
        <v>0</v>
      </c>
      <c r="DY54" s="27">
        <f t="shared" si="32"/>
        <v>0</v>
      </c>
      <c r="DZ54" s="27">
        <f t="shared" si="92"/>
        <v>0</v>
      </c>
      <c r="EA54" s="28">
        <f>IF((EA53+DU54+DV54)&gt;=$B$2*'SFV+BESS'!$I$9, $B$2*'SFV+BESS'!$I$9, (EA53+DU54+DV54))</f>
        <v>173.61249999999998</v>
      </c>
      <c r="EB54" s="110">
        <f t="shared" si="33"/>
        <v>0</v>
      </c>
      <c r="EG54" s="251"/>
      <c r="EH54" s="41">
        <v>0.875</v>
      </c>
      <c r="EI54" s="33">
        <f t="shared" si="108"/>
        <v>0</v>
      </c>
      <c r="EJ54" s="33">
        <f>Gen_Cons_Horario!B5912</f>
        <v>0</v>
      </c>
      <c r="EK54" s="34">
        <f t="shared" si="78"/>
        <v>0</v>
      </c>
      <c r="EL54" s="116">
        <f>IF(AND(EK54&gt;0,EK54*$B$4+ER53&lt;=$B$2*'SFV+BESS'!$I$9,EK54&lt;'SFV+BESS'!$I$7), EK54*$B$4, IF(AND(EK54&gt;0,EK54*$B$4+ER53&gt;$B$2*'SFV+BESS'!$I$9,EK54*$B$4&lt;'SFV+BESS'!$I$7),$B$2*'SFV+BESS'!$I$9-ER53,IF(AND(EK54&gt;0,EK54*$B$4+ER53&gt;$B$2*'SFV+BESS'!$I$9,EK54*$B$4&gt;'SFV+BESS'!$I$7,ER53&lt;$B$2*'SFV+BESS'!$I$9),$B$2*'SFV+BESS'!$I$9-ER53,IF(AND(EK54&gt;0,EK54*$B$4+ER53&lt;=$B$2*'SFV+BESS'!$I$9,EK54&gt;'SFV+BESS'!$I$7),'SFV+BESS'!$I$7,0))))</f>
        <v>0</v>
      </c>
      <c r="EM54" s="27">
        <f>IF(AND(EK54&lt;0,ER53+EK54/$B$5&gt;$H$2,-EK54/'Carga-Descarga Año'!$B$5&lt;'SFV+BESS'!$I$7),EK54/$B$5,IF(AND(EK54&lt;0,ER53+EK54/$B$5&gt;$H$2,-EK54/'Carga-Descarga Año'!$B$5&gt;'SFV+BESS'!$I$7),-'SFV+BESS'!$I$7,IF(AND(EK54&lt;0,ER53+EK54/$B$5&lt;$H$2),-MIN('SFV+BESS'!$I$7,ER53-$H$2),0)))</f>
        <v>0</v>
      </c>
      <c r="EN54" s="33"/>
      <c r="EO54" s="33">
        <f t="shared" si="93"/>
        <v>0</v>
      </c>
      <c r="EP54" s="27">
        <f t="shared" si="36"/>
        <v>0</v>
      </c>
      <c r="EQ54" s="27">
        <f t="shared" si="94"/>
        <v>0</v>
      </c>
      <c r="ER54" s="28">
        <f>IF((ER53+EL54+EM54)&gt;=$B$2*'SFV+BESS'!$I$9, $B$2*'SFV+BESS'!$I$9, (ER53+EL54+EM54))</f>
        <v>173.61249999999998</v>
      </c>
      <c r="ES54" s="110">
        <f t="shared" si="37"/>
        <v>0</v>
      </c>
      <c r="EX54" s="251"/>
      <c r="EY54" s="41">
        <v>0.875</v>
      </c>
      <c r="EZ54" s="33">
        <f t="shared" si="109"/>
        <v>0</v>
      </c>
      <c r="FA54" s="33">
        <f>Gen_Cons_Horario!B6632</f>
        <v>0</v>
      </c>
      <c r="FB54" s="34">
        <f t="shared" si="79"/>
        <v>0</v>
      </c>
      <c r="FC54" s="116">
        <f>IF(AND(FB54&gt;0,FB54*$B$4+FI53&lt;=$B$2*'SFV+BESS'!$I$9,FB54&lt;'SFV+BESS'!$I$7), FB54*$B$4, IF(AND(FB54&gt;0,FB54*$B$4+FI53&gt;$B$2*'SFV+BESS'!$I$9,FB54*$B$4&lt;'SFV+BESS'!$I$7),$B$2*'SFV+BESS'!$I$9-FI53,IF(AND(FB54&gt;0,FB54*$B$4+FI53&gt;$B$2*'SFV+BESS'!$I$9,FB54*$B$4&gt;'SFV+BESS'!$I$7,FI53&lt;$B$2*'SFV+BESS'!$I$9),$B$2*'SFV+BESS'!$I$9-FI53,IF(AND(FB54&gt;0,FB54*$B$4+FI53&lt;=$B$2*'SFV+BESS'!$I$9,FB54&gt;'SFV+BESS'!$I$7),'SFV+BESS'!$I$7,0))))</f>
        <v>0</v>
      </c>
      <c r="FD54" s="27">
        <f>IF(AND(FB54&lt;0,FI53+FB54/$B$5&gt;$H$2,-FB54/'Carga-Descarga Año'!$B$5&lt;'SFV+BESS'!$I$7),FB54/$B$5,IF(AND(FB54&lt;0,FI53+FB54/$B$5&gt;$H$2,-FB54/'Carga-Descarga Año'!$B$5&gt;'SFV+BESS'!$I$7),-'SFV+BESS'!$I$7,IF(AND(FB54&lt;0,FI53+FB54/$B$5&lt;$H$2),-MIN('SFV+BESS'!$I$7,FI53-$H$2),0)))</f>
        <v>0</v>
      </c>
      <c r="FE54" s="33"/>
      <c r="FF54" s="33">
        <f t="shared" si="95"/>
        <v>0</v>
      </c>
      <c r="FG54" s="27">
        <f t="shared" si="40"/>
        <v>0</v>
      </c>
      <c r="FH54" s="27">
        <f t="shared" si="96"/>
        <v>0</v>
      </c>
      <c r="FI54" s="28">
        <f>IF((FI53+FC54+FD54)&gt;=$B$2*'SFV+BESS'!$I$9, $B$2*'SFV+BESS'!$I$9, (FI53+FC54+FD54))</f>
        <v>173.61249999999998</v>
      </c>
      <c r="FJ54" s="110">
        <f t="shared" si="41"/>
        <v>0</v>
      </c>
      <c r="FO54" s="251"/>
      <c r="FP54" s="41">
        <v>0.875</v>
      </c>
      <c r="FQ54" s="33">
        <f t="shared" si="110"/>
        <v>0</v>
      </c>
      <c r="FR54" s="33">
        <f>Gen_Cons_Horario!B7376</f>
        <v>0</v>
      </c>
      <c r="FS54" s="34">
        <f t="shared" si="80"/>
        <v>0</v>
      </c>
      <c r="FT54" s="116">
        <f>IF(AND(FS54&gt;0,FS54*$B$4+FZ53&lt;=$B$2*'SFV+BESS'!$I$9,FS54&lt;'SFV+BESS'!$I$7), FS54*$B$4, IF(AND(FS54&gt;0,FS54*$B$4+FZ53&gt;$B$2*'SFV+BESS'!$I$9,FS54*$B$4&lt;'SFV+BESS'!$I$7),$B$2*'SFV+BESS'!$I$9-FZ53,IF(AND(FS54&gt;0,FS54*$B$4+FZ53&gt;$B$2*'SFV+BESS'!$I$9,FS54*$B$4&gt;'SFV+BESS'!$I$7,FZ53&lt;$B$2*'SFV+BESS'!$I$9),$B$2*'SFV+BESS'!$I$9-FZ53,IF(AND(FS54&gt;0,FS54*$B$4+FZ53&lt;=$B$2*'SFV+BESS'!$I$9,FS54&gt;'SFV+BESS'!$I$7),'SFV+BESS'!$I$7,0))))</f>
        <v>0</v>
      </c>
      <c r="FU54" s="27">
        <f>IF(AND(FS54&lt;0,FZ53+FS54/$B$5&gt;$H$2,-FS54/'Carga-Descarga Año'!$B$5&lt;'SFV+BESS'!$I$7),FS54/$B$5,IF(AND(FS54&lt;0,FZ53+FS54/$B$5&gt;$H$2,-FS54/'Carga-Descarga Año'!$B$5&gt;'SFV+BESS'!$I$7),-'SFV+BESS'!$I$7,IF(AND(FS54&lt;0,FZ53+FS54/$B$5&lt;$H$2),-MIN('SFV+BESS'!$I$7,FZ53-$H$2),0)))</f>
        <v>0</v>
      </c>
      <c r="FV54" s="33"/>
      <c r="FW54" s="33">
        <f t="shared" si="97"/>
        <v>0</v>
      </c>
      <c r="FX54" s="27">
        <f t="shared" si="44"/>
        <v>0</v>
      </c>
      <c r="FY54" s="27">
        <f t="shared" si="98"/>
        <v>0</v>
      </c>
      <c r="FZ54" s="28">
        <f>IF((FZ53+FT54+FU54)&gt;=$B$2*'SFV+BESS'!$I$9, $B$2*'SFV+BESS'!$I$9, (FZ53+FT54+FU54))</f>
        <v>173.61249999999998</v>
      </c>
      <c r="GA54" s="110">
        <f t="shared" si="45"/>
        <v>0</v>
      </c>
      <c r="GF54" s="251"/>
      <c r="GG54" s="41">
        <v>0.875</v>
      </c>
      <c r="GH54" s="33">
        <f t="shared" si="111"/>
        <v>0</v>
      </c>
      <c r="GI54" s="33">
        <f>Gen_Cons_Horario!B8096</f>
        <v>0</v>
      </c>
      <c r="GJ54" s="34">
        <f t="shared" si="81"/>
        <v>0</v>
      </c>
      <c r="GK54" s="116">
        <f>IF(AND(GJ54&gt;0,GJ54*$B$4+GQ53&lt;=$B$2*'SFV+BESS'!$I$9,GJ54&lt;'SFV+BESS'!$I$7), GJ54*$B$4, IF(AND(GJ54&gt;0,GJ54*$B$4+GQ53&gt;$B$2*'SFV+BESS'!$I$9,GJ54*$B$4&lt;'SFV+BESS'!$I$7),$B$2*'SFV+BESS'!$I$9-GQ53,IF(AND(GJ54&gt;0,GJ54*$B$4+GQ53&gt;$B$2*'SFV+BESS'!$I$9,GJ54*$B$4&gt;'SFV+BESS'!$I$7,GQ53&lt;$B$2*'SFV+BESS'!$I$9),$B$2*'SFV+BESS'!$I$9-GQ53,IF(AND(GJ54&gt;0,GJ54*$B$4+GQ53&lt;=$B$2*'SFV+BESS'!$I$9,GJ54&gt;'SFV+BESS'!$I$7),'SFV+BESS'!$I$7,0))))</f>
        <v>0</v>
      </c>
      <c r="GL54" s="27">
        <f>IF(AND(GJ54&lt;0,GQ53+GJ54/$B$5&gt;$H$2,-GJ54/'Carga-Descarga Año'!$B$5&lt;'SFV+BESS'!$I$7),GJ54/$B$5,IF(AND(GJ54&lt;0,GQ53+GJ54/$B$5&gt;$H$2,-GJ54/'Carga-Descarga Año'!$B$5&gt;'SFV+BESS'!$I$7),-'SFV+BESS'!$I$7,IF(AND(GJ54&lt;0,GQ53+GJ54/$B$5&lt;$H$2),-MIN('SFV+BESS'!$I$7,GQ53-$H$2),0)))</f>
        <v>0</v>
      </c>
      <c r="GM54" s="33"/>
      <c r="GN54" s="33">
        <f t="shared" si="99"/>
        <v>0</v>
      </c>
      <c r="GO54" s="27">
        <f t="shared" si="48"/>
        <v>0</v>
      </c>
      <c r="GP54" s="27">
        <f t="shared" si="100"/>
        <v>0</v>
      </c>
      <c r="GQ54" s="28">
        <f>IF((GQ53+GK54+GL54)&gt;=$B$2*'SFV+BESS'!$I$9, $B$2*'SFV+BESS'!$I$9, (GQ53+GK54+GL54))</f>
        <v>173.61249999999998</v>
      </c>
      <c r="GR54" s="110">
        <f t="shared" si="49"/>
        <v>0</v>
      </c>
    </row>
    <row r="55" spans="1:200">
      <c r="A55" s="249"/>
      <c r="B55" s="41">
        <v>0.91666666666666696</v>
      </c>
      <c r="C55" s="38">
        <f t="shared" si="82"/>
        <v>0</v>
      </c>
      <c r="D55" s="2">
        <f>Gen_Cons_Horario!B81</f>
        <v>0</v>
      </c>
      <c r="E55" s="42">
        <f t="shared" si="0"/>
        <v>0</v>
      </c>
      <c r="F55" s="116">
        <f>IF(AND(E55&gt;0,E55*$B$4+L54&lt;=$B$2*'SFV+BESS'!$I$9,E55&lt;'SFV+BESS'!$I$7), E55*$B$4, IF(AND(E55&gt;0,E55*$B$4+L54&gt;$B$2*'SFV+BESS'!$I$9,E55*$B$4&lt;'SFV+BESS'!$I$7),$B$2*'SFV+BESS'!$I$9-L54,IF(AND(E55&gt;0,E55*$B$4+L54&gt;$B$2*'SFV+BESS'!$I$9,E55*$B$4&gt;'SFV+BESS'!$I$7,L54&lt;$B$2*'SFV+BESS'!$I$9),$B$2*'SFV+BESS'!$I$9-L54,IF(AND(E55&gt;0,E55*$B$4+L54&lt;=$B$2*'SFV+BESS'!$I$9,E55&gt;'SFV+BESS'!$I$7),'SFV+BESS'!$I$7,0))))</f>
        <v>0</v>
      </c>
      <c r="G55" s="27">
        <f>IF(AND(E55&lt;0,L54+E55/$B$5&gt;$H$2,-E55/'Carga-Descarga Año'!$B$5&lt;'SFV+BESS'!$I$7),E55/$B$5,IF(AND(E55&lt;0,L54+E55/$B$5&gt;$H$2,-E55/'Carga-Descarga Año'!$B$5&gt;'SFV+BESS'!$I$7),-'SFV+BESS'!$I$7,IF(AND(E55&lt;0,L54+E55/$B$5&lt;$H$2),-MIN('SFV+BESS'!$I$7,L54-$H$2),0)))</f>
        <v>0</v>
      </c>
      <c r="H55" s="38"/>
      <c r="I55" s="38">
        <f t="shared" si="1"/>
        <v>0</v>
      </c>
      <c r="J55" s="27">
        <f t="shared" si="3"/>
        <v>0</v>
      </c>
      <c r="K55" s="27">
        <f t="shared" si="2"/>
        <v>0</v>
      </c>
      <c r="L55" s="28">
        <f>IF((L54+F55+G55)&gt;=$B$2*'SFV+BESS'!$I$9, $B$2*'SFV+BESS'!$I$9, (L54+F55+G55))</f>
        <v>58.011309769314209</v>
      </c>
      <c r="M55" s="110">
        <f t="shared" si="4"/>
        <v>0</v>
      </c>
      <c r="R55" s="251"/>
      <c r="S55" s="41">
        <v>0.91666666666666696</v>
      </c>
      <c r="T55" s="2">
        <f t="shared" si="101"/>
        <v>0</v>
      </c>
      <c r="U55" s="2">
        <f>Gen_Cons_Horario!B825</f>
        <v>0</v>
      </c>
      <c r="V55" s="34">
        <f t="shared" si="71"/>
        <v>0</v>
      </c>
      <c r="W55" s="116">
        <f>IF(AND(V55&gt;0,V55*$B$4+AC54&lt;=$B$2*'SFV+BESS'!$I$9,V55&lt;'SFV+BESS'!$I$7), V55*$B$4, IF(AND(V55&gt;0,V55*$B$4+AC54&gt;$B$2*'SFV+BESS'!$I$9,V55*$B$4&lt;'SFV+BESS'!$I$7),$B$2*'SFV+BESS'!$I$9-AC54,IF(AND(V55&gt;0,V55*$B$4+AC54&gt;$B$2*'SFV+BESS'!$I$9,V55*$B$4&gt;'SFV+BESS'!$I$7,AC54&lt;$B$2*'SFV+BESS'!$I$9),$B$2*'SFV+BESS'!$I$9-AC54,IF(AND(V55&gt;0,V55*$B$4+AC54&lt;=$B$2*'SFV+BESS'!$I$9,V55&gt;'SFV+BESS'!$I$7),'SFV+BESS'!$I$7,0))))</f>
        <v>0</v>
      </c>
      <c r="X55" s="27">
        <f>IF(AND(V55&lt;0,AC54+V55/$B$5&gt;$H$2,-V55/'Carga-Descarga Año'!$B$5&lt;'SFV+BESS'!$I$7),V55/$B$5,IF(AND(V55&lt;0,AC54+V55/$B$5&gt;$H$2,-V55/'Carga-Descarga Año'!$B$5&gt;'SFV+BESS'!$I$7),-'SFV+BESS'!$I$7,IF(AND(V55&lt;0,AC54+V55/$B$5&lt;$H$2),-MIN('SFV+BESS'!$I$7,AC54-$H$2),0)))</f>
        <v>0</v>
      </c>
      <c r="Y55" s="33"/>
      <c r="Z55" s="33">
        <f t="shared" si="60"/>
        <v>0</v>
      </c>
      <c r="AA55" s="27">
        <f t="shared" si="7"/>
        <v>0</v>
      </c>
      <c r="AB55" s="27">
        <f t="shared" si="50"/>
        <v>0</v>
      </c>
      <c r="AC55" s="28">
        <f>IF((AC54+W55+X55)&gt;=$B$2*'SFV+BESS'!$I$9, $B$2*'SFV+BESS'!$I$9, (AC54+W55+X55))</f>
        <v>173.61249999999998</v>
      </c>
      <c r="AD55" s="110">
        <f t="shared" si="8"/>
        <v>0</v>
      </c>
      <c r="AI55" s="251"/>
      <c r="AJ55" s="41">
        <v>0.91666666666666696</v>
      </c>
      <c r="AK55" s="52">
        <f t="shared" si="102"/>
        <v>0</v>
      </c>
      <c r="AL55" s="33">
        <f>Gen_Cons_Horario!B1497</f>
        <v>0</v>
      </c>
      <c r="AM55" s="34">
        <f t="shared" si="72"/>
        <v>0</v>
      </c>
      <c r="AN55" s="116">
        <f>IF(AND(AM55&gt;0,AM55*$B$4+AT54&lt;=$B$2*'SFV+BESS'!$I$9,AM55&lt;'SFV+BESS'!$I$7), AM55*$B$4, IF(AND(AM55&gt;0,AM55*$B$4+AT54&gt;$B$2*'SFV+BESS'!$I$9,AM55*$B$4&lt;'SFV+BESS'!$I$7),$B$2*'SFV+BESS'!$I$9-AT54,IF(AND(AM55&gt;0,AM55*$B$4+AT54&gt;$B$2*'SFV+BESS'!$I$9,AM55*$B$4&gt;'SFV+BESS'!$I$7,AT54&lt;$B$2*'SFV+BESS'!$I$9),$B$2*'SFV+BESS'!$I$9-AT54,IF(AND(AM55&gt;0,AM55*$B$4+AT54&lt;=$B$2*'SFV+BESS'!$I$9,AM55&gt;'SFV+BESS'!$I$7),'SFV+BESS'!$I$7,0))))</f>
        <v>0</v>
      </c>
      <c r="AO55" s="27">
        <f>IF(AND(AM55&lt;0,AT54+AM55/$B$5&gt;$H$2,-AM55/'Carga-Descarga Año'!$B$5&lt;'SFV+BESS'!$I$7),AM55/$B$5,IF(AND(AM55&lt;0,AT54+AM55/$B$5&gt;$H$2,-AM55/'Carga-Descarga Año'!$B$5&gt;'SFV+BESS'!$I$7),-'SFV+BESS'!$I$7,IF(AND(AM55&lt;0,AT54+AM55/$B$5&lt;$H$2),-MIN('SFV+BESS'!$I$7,AT54-$H$2),0)))</f>
        <v>0</v>
      </c>
      <c r="AP55" s="33"/>
      <c r="AQ55" s="33">
        <f t="shared" si="83"/>
        <v>0</v>
      </c>
      <c r="AR55" s="27">
        <f t="shared" si="11"/>
        <v>0</v>
      </c>
      <c r="AS55" s="27">
        <f t="shared" si="84"/>
        <v>0</v>
      </c>
      <c r="AT55" s="28">
        <f>IF((AT54+AN55+AO55)&gt;=$B$2*'SFV+BESS'!$I$9, $B$2*'SFV+BESS'!$I$9, (AT54+AN55+AO55))</f>
        <v>168.60744807425169</v>
      </c>
      <c r="AU55" s="110">
        <f t="shared" si="12"/>
        <v>0</v>
      </c>
      <c r="AZ55" s="251"/>
      <c r="BA55" s="41">
        <v>0.91666666666666696</v>
      </c>
      <c r="BB55" s="33">
        <f t="shared" si="103"/>
        <v>0</v>
      </c>
      <c r="BC55" s="33">
        <f>Gen_Cons_Horario!B2241</f>
        <v>0</v>
      </c>
      <c r="BD55" s="34">
        <f t="shared" si="73"/>
        <v>0</v>
      </c>
      <c r="BE55" s="116">
        <f>IF(AND(BD55&gt;0,BD55*$B$4+BK54&lt;=$B$2*'SFV+BESS'!$I$9,BD55&lt;'SFV+BESS'!$I$7), BD55*$B$4, IF(AND(BD55&gt;0,BD55*$B$4+BK54&gt;$B$2*'SFV+BESS'!$I$9,BD55*$B$4&lt;'SFV+BESS'!$I$7),$B$2*'SFV+BESS'!$I$9-BK54,IF(AND(BD55&gt;0,BD55*$B$4+BK54&gt;$B$2*'SFV+BESS'!$I$9,BD55*$B$4&gt;'SFV+BESS'!$I$7,BK54&lt;$B$2*'SFV+BESS'!$I$9),$B$2*'SFV+BESS'!$I$9-BK54,IF(AND(BD55&gt;0,BD55*$B$4+BK54&lt;=$B$2*'SFV+BESS'!$I$9,BD55&gt;'SFV+BESS'!$I$7),'SFV+BESS'!$I$7,0))))</f>
        <v>0</v>
      </c>
      <c r="BF55" s="27">
        <f>IF(AND(BD55&lt;0,BK54+BD55/$B$5&gt;$H$2,-BD55/'Carga-Descarga Año'!$B$5&lt;'SFV+BESS'!$I$7),BD55/$B$5,IF(AND(BD55&lt;0,BK54+BD55/$B$5&gt;$H$2,-BD55/'Carga-Descarga Año'!$B$5&gt;'SFV+BESS'!$I$7),-'SFV+BESS'!$I$7,IF(AND(BD55&lt;0,BK54+BD55/$B$5&lt;$H$2),-MIN('SFV+BESS'!$I$7,BK54-$H$2),0)))</f>
        <v>0</v>
      </c>
      <c r="BG55" s="33"/>
      <c r="BH55" s="33">
        <f t="shared" si="85"/>
        <v>0</v>
      </c>
      <c r="BI55" s="27">
        <f t="shared" si="15"/>
        <v>0</v>
      </c>
      <c r="BJ55" s="27">
        <f t="shared" si="86"/>
        <v>0</v>
      </c>
      <c r="BK55" s="28">
        <f>IF((BK54+BE55+BF55)&gt;=$B$2*'SFV+BESS'!$I$9, $B$2*'SFV+BESS'!$I$9, (BK54+BE55+BF55))</f>
        <v>173.61249999999998</v>
      </c>
      <c r="BL55" s="110">
        <f t="shared" si="16"/>
        <v>0</v>
      </c>
      <c r="BQ55" s="251"/>
      <c r="BR55" s="41">
        <v>0.91666666666666696</v>
      </c>
      <c r="BS55" s="33">
        <f t="shared" si="104"/>
        <v>0</v>
      </c>
      <c r="BT55" s="33">
        <f>Gen_Cons_Horario!B2961</f>
        <v>0</v>
      </c>
      <c r="BU55" s="34">
        <f t="shared" si="74"/>
        <v>0</v>
      </c>
      <c r="BV55" s="116">
        <f>IF(AND(BU55&gt;0,BU55*$B$4+CB54&lt;=$B$2*'SFV+BESS'!$I$9,BU55&lt;'SFV+BESS'!$I$7), BU55*$B$4, IF(AND(BU55&gt;0,BU55*$B$4+CB54&gt;$B$2*'SFV+BESS'!$I$9,BU55*$B$4&lt;'SFV+BESS'!$I$7),$B$2*'SFV+BESS'!$I$9-CB54,IF(AND(BU55&gt;0,BU55*$B$4+CB54&gt;$B$2*'SFV+BESS'!$I$9,BU55*$B$4&gt;'SFV+BESS'!$I$7,CB54&lt;$B$2*'SFV+BESS'!$I$9),$B$2*'SFV+BESS'!$I$9-CB54,IF(AND(BU55&gt;0,BU55*$B$4+CB54&lt;=$B$2*'SFV+BESS'!$I$9,BU55&gt;'SFV+BESS'!$I$7),'SFV+BESS'!$I$7,0))))</f>
        <v>0</v>
      </c>
      <c r="BW55" s="27">
        <f>IF(AND(BU55&lt;0,CB54+BU55/$B$5&gt;$H$2,-BU55/'Carga-Descarga Año'!$B$5&lt;'SFV+BESS'!$I$7),BU55/$B$5,IF(AND(BU55&lt;0,CB54+BU55/$B$5&gt;$H$2,-BU55/'Carga-Descarga Año'!$B$5&gt;'SFV+BESS'!$I$7),-'SFV+BESS'!$I$7,IF(AND(BU55&lt;0,CB54+BU55/$B$5&lt;$H$2),-MIN('SFV+BESS'!$I$7,CB54-$H$2),0)))</f>
        <v>0</v>
      </c>
      <c r="BX55" s="33"/>
      <c r="BY55" s="33">
        <f t="shared" si="87"/>
        <v>0</v>
      </c>
      <c r="BZ55" s="27">
        <f t="shared" si="18"/>
        <v>0</v>
      </c>
      <c r="CA55" s="27">
        <f t="shared" si="19"/>
        <v>0</v>
      </c>
      <c r="CB55" s="28">
        <f>IF((CB54+BV55+BW55)&gt;=$B$2*'SFV+BESS'!$I$9, $B$2*'SFV+BESS'!$I$9, (CB54+BV55+BW55))</f>
        <v>173.61249999999998</v>
      </c>
      <c r="CC55" s="110">
        <f t="shared" si="20"/>
        <v>0</v>
      </c>
      <c r="CH55" s="251"/>
      <c r="CI55" s="41">
        <v>0.91666666666666696</v>
      </c>
      <c r="CJ55" s="33">
        <f t="shared" si="105"/>
        <v>0</v>
      </c>
      <c r="CK55" s="33">
        <f>Gen_Cons_Horario!B3705</f>
        <v>0</v>
      </c>
      <c r="CL55" s="34">
        <f t="shared" si="75"/>
        <v>0</v>
      </c>
      <c r="CM55" s="116">
        <f>IF(AND(CL55&gt;0,CL55*$B$4+CS54&lt;=$B$2*'SFV+BESS'!$I$9,CL55&lt;'SFV+BESS'!$I$7), CL55*$B$4, IF(AND(CL55&gt;0,CL55*$B$4+CS54&gt;$B$2*'SFV+BESS'!$I$9,CL55*$B$4&lt;'SFV+BESS'!$I$7),$B$2*'SFV+BESS'!$I$9-CS54,IF(AND(CL55&gt;0,CL55*$B$4+CS54&gt;$B$2*'SFV+BESS'!$I$9,CL55*$B$4&gt;'SFV+BESS'!$I$7,CS54&lt;$B$2*'SFV+BESS'!$I$9),$B$2*'SFV+BESS'!$I$9-CS54,IF(AND(CL55&gt;0,CL55*$B$4+CS54&lt;=$B$2*'SFV+BESS'!$I$9,CL55&gt;'SFV+BESS'!$I$7),'SFV+BESS'!$I$7,0))))</f>
        <v>0</v>
      </c>
      <c r="CN55" s="27">
        <f>IF(AND(CL55&lt;0,CS54+CL55/$B$5&gt;$H$2,-CL55/'Carga-Descarga Año'!$B$5&lt;'SFV+BESS'!$I$7),CL55/$B$5,IF(AND(CL55&lt;0,CS54+CL55/$B$5&gt;$H$2,-CL55/'Carga-Descarga Año'!$B$5&gt;'SFV+BESS'!$I$7),-'SFV+BESS'!$I$7,IF(AND(CL55&lt;0,CS54+CL55/$B$5&lt;$H$2),-MIN('SFV+BESS'!$I$7,CS54-$H$2),0)))</f>
        <v>0</v>
      </c>
      <c r="CO55" s="33"/>
      <c r="CP55" s="33">
        <f t="shared" si="88"/>
        <v>0</v>
      </c>
      <c r="CQ55" s="27">
        <f t="shared" si="23"/>
        <v>0</v>
      </c>
      <c r="CR55" s="27">
        <f t="shared" si="89"/>
        <v>0</v>
      </c>
      <c r="CS55" s="28">
        <f>IF((CS54+CM55+CN55)&gt;=$B$2*'SFV+BESS'!$I$9, $B$2*'SFV+BESS'!$I$9, (CS54+CM55+CN55))</f>
        <v>173.61249999999998</v>
      </c>
      <c r="CT55" s="110">
        <f t="shared" si="24"/>
        <v>0</v>
      </c>
      <c r="CY55" s="251"/>
      <c r="CZ55" s="41">
        <v>0.91666666666666696</v>
      </c>
      <c r="DA55" s="33">
        <f t="shared" si="106"/>
        <v>0</v>
      </c>
      <c r="DB55" s="33">
        <f>Gen_Cons_Horario!B4425</f>
        <v>0</v>
      </c>
      <c r="DC55" s="34">
        <f t="shared" si="76"/>
        <v>0</v>
      </c>
      <c r="DD55" s="116">
        <f>IF(AND(DC55&gt;0,DC55*$B$4+DJ54&lt;=$B$2*'SFV+BESS'!$I$9,DC55&lt;'SFV+BESS'!$I$7), DC55*$B$4, IF(AND(DC55&gt;0,DC55*$B$4+DJ54&gt;$B$2*'SFV+BESS'!$I$9,DC55*$B$4&lt;'SFV+BESS'!$I$7),$B$2*'SFV+BESS'!$I$9-DJ54,IF(AND(DC55&gt;0,DC55*$B$4+DJ54&gt;$B$2*'SFV+BESS'!$I$9,DC55*$B$4&gt;'SFV+BESS'!$I$7,DJ54&lt;$B$2*'SFV+BESS'!$I$9),$B$2*'SFV+BESS'!$I$9-DJ54,IF(AND(DC55&gt;0,DC55*$B$4+DJ54&lt;=$B$2*'SFV+BESS'!$I$9,DC55&gt;'SFV+BESS'!$I$7),'SFV+BESS'!$I$7,0))))</f>
        <v>0</v>
      </c>
      <c r="DE55" s="27">
        <f>IF(AND(DC55&lt;0,DJ54+DC55/$B$5&gt;$H$2,-DC55/'Carga-Descarga Año'!$B$5&lt;'SFV+BESS'!$I$7),DC55/$B$5,IF(AND(DC55&lt;0,DJ54+DC55/$B$5&gt;$H$2,-DC55/'Carga-Descarga Año'!$B$5&gt;'SFV+BESS'!$I$7),-'SFV+BESS'!$I$7,IF(AND(DC55&lt;0,DJ54+DC55/$B$5&lt;$H$2),-MIN('SFV+BESS'!$I$7,DJ54-$H$2),0)))</f>
        <v>0</v>
      </c>
      <c r="DF55" s="33"/>
      <c r="DG55" s="33">
        <f t="shared" si="90"/>
        <v>0</v>
      </c>
      <c r="DH55" s="27">
        <f t="shared" si="27"/>
        <v>0</v>
      </c>
      <c r="DI55" s="27">
        <f t="shared" si="28"/>
        <v>0</v>
      </c>
      <c r="DJ55" s="28">
        <f>IF((DJ54+DD55+DE55)&gt;=$B$2*'SFV+BESS'!$I$9, $B$2*'SFV+BESS'!$I$9, (DJ54+DD55+DE55))</f>
        <v>173.61249999999998</v>
      </c>
      <c r="DK55" s="110">
        <f t="shared" si="29"/>
        <v>0</v>
      </c>
      <c r="DP55" s="251"/>
      <c r="DQ55" s="41">
        <v>0.91666666666666696</v>
      </c>
      <c r="DR55" s="33">
        <f t="shared" si="107"/>
        <v>0</v>
      </c>
      <c r="DS55" s="33">
        <f>Gen_Cons_Horario!B5169</f>
        <v>0</v>
      </c>
      <c r="DT55" s="34">
        <f t="shared" si="77"/>
        <v>0</v>
      </c>
      <c r="DU55" s="116">
        <f>IF(AND(DT55&gt;0,DT55*$B$4+EA54&lt;=$B$2*'SFV+BESS'!$I$9,DT55&lt;'SFV+BESS'!$I$7), DT55*$B$4, IF(AND(DT55&gt;0,DT55*$B$4+EA54&gt;$B$2*'SFV+BESS'!$I$9,DT55*$B$4&lt;'SFV+BESS'!$I$7),$B$2*'SFV+BESS'!$I$9-EA54,IF(AND(DT55&gt;0,DT55*$B$4+EA54&gt;$B$2*'SFV+BESS'!$I$9,DT55*$B$4&gt;'SFV+BESS'!$I$7,EA54&lt;$B$2*'SFV+BESS'!$I$9),$B$2*'SFV+BESS'!$I$9-EA54,IF(AND(DT55&gt;0,DT55*$B$4+EA54&lt;=$B$2*'SFV+BESS'!$I$9,DT55&gt;'SFV+BESS'!$I$7),'SFV+BESS'!$I$7,0))))</f>
        <v>0</v>
      </c>
      <c r="DV55" s="27">
        <f>IF(AND(DT55&lt;0,EA54+DT55/$B$5&gt;$H$2,-DT55/'Carga-Descarga Año'!$B$5&lt;'SFV+BESS'!$I$7),DT55/$B$5,IF(AND(DT55&lt;0,EA54+DT55/$B$5&gt;$H$2,-DT55/'Carga-Descarga Año'!$B$5&gt;'SFV+BESS'!$I$7),-'SFV+BESS'!$I$7,IF(AND(DT55&lt;0,EA54+DT55/$B$5&lt;$H$2),-MIN('SFV+BESS'!$I$7,EA54-$H$2),0)))</f>
        <v>0</v>
      </c>
      <c r="DW55" s="33"/>
      <c r="DX55" s="33">
        <f t="shared" si="91"/>
        <v>0</v>
      </c>
      <c r="DY55" s="27">
        <f t="shared" si="32"/>
        <v>0</v>
      </c>
      <c r="DZ55" s="27">
        <f t="shared" si="92"/>
        <v>0</v>
      </c>
      <c r="EA55" s="28">
        <f>IF((EA54+DU55+DV55)&gt;=$B$2*'SFV+BESS'!$I$9, $B$2*'SFV+BESS'!$I$9, (EA54+DU55+DV55))</f>
        <v>173.61249999999998</v>
      </c>
      <c r="EB55" s="110">
        <f t="shared" si="33"/>
        <v>0</v>
      </c>
      <c r="EG55" s="251"/>
      <c r="EH55" s="41">
        <v>0.91666666666666696</v>
      </c>
      <c r="EI55" s="33">
        <f t="shared" si="108"/>
        <v>0</v>
      </c>
      <c r="EJ55" s="33">
        <f>Gen_Cons_Horario!B5913</f>
        <v>0</v>
      </c>
      <c r="EK55" s="34">
        <f t="shared" si="78"/>
        <v>0</v>
      </c>
      <c r="EL55" s="116">
        <f>IF(AND(EK55&gt;0,EK55*$B$4+ER54&lt;=$B$2*'SFV+BESS'!$I$9,EK55&lt;'SFV+BESS'!$I$7), EK55*$B$4, IF(AND(EK55&gt;0,EK55*$B$4+ER54&gt;$B$2*'SFV+BESS'!$I$9,EK55*$B$4&lt;'SFV+BESS'!$I$7),$B$2*'SFV+BESS'!$I$9-ER54,IF(AND(EK55&gt;0,EK55*$B$4+ER54&gt;$B$2*'SFV+BESS'!$I$9,EK55*$B$4&gt;'SFV+BESS'!$I$7,ER54&lt;$B$2*'SFV+BESS'!$I$9),$B$2*'SFV+BESS'!$I$9-ER54,IF(AND(EK55&gt;0,EK55*$B$4+ER54&lt;=$B$2*'SFV+BESS'!$I$9,EK55&gt;'SFV+BESS'!$I$7),'SFV+BESS'!$I$7,0))))</f>
        <v>0</v>
      </c>
      <c r="EM55" s="27">
        <f>IF(AND(EK55&lt;0,ER54+EK55/$B$5&gt;$H$2,-EK55/'Carga-Descarga Año'!$B$5&lt;'SFV+BESS'!$I$7),EK55/$B$5,IF(AND(EK55&lt;0,ER54+EK55/$B$5&gt;$H$2,-EK55/'Carga-Descarga Año'!$B$5&gt;'SFV+BESS'!$I$7),-'SFV+BESS'!$I$7,IF(AND(EK55&lt;0,ER54+EK55/$B$5&lt;$H$2),-MIN('SFV+BESS'!$I$7,ER54-$H$2),0)))</f>
        <v>0</v>
      </c>
      <c r="EN55" s="33"/>
      <c r="EO55" s="33">
        <f t="shared" si="93"/>
        <v>0</v>
      </c>
      <c r="EP55" s="27">
        <f t="shared" si="36"/>
        <v>0</v>
      </c>
      <c r="EQ55" s="27">
        <f t="shared" si="94"/>
        <v>0</v>
      </c>
      <c r="ER55" s="28">
        <f>IF((ER54+EL55+EM55)&gt;=$B$2*'SFV+BESS'!$I$9, $B$2*'SFV+BESS'!$I$9, (ER54+EL55+EM55))</f>
        <v>173.61249999999998</v>
      </c>
      <c r="ES55" s="110">
        <f t="shared" si="37"/>
        <v>0</v>
      </c>
      <c r="EX55" s="251"/>
      <c r="EY55" s="41">
        <v>0.91666666666666696</v>
      </c>
      <c r="EZ55" s="33">
        <f t="shared" si="109"/>
        <v>0</v>
      </c>
      <c r="FA55" s="33">
        <f>Gen_Cons_Horario!B6633</f>
        <v>0</v>
      </c>
      <c r="FB55" s="34">
        <f t="shared" si="79"/>
        <v>0</v>
      </c>
      <c r="FC55" s="116">
        <f>IF(AND(FB55&gt;0,FB55*$B$4+FI54&lt;=$B$2*'SFV+BESS'!$I$9,FB55&lt;'SFV+BESS'!$I$7), FB55*$B$4, IF(AND(FB55&gt;0,FB55*$B$4+FI54&gt;$B$2*'SFV+BESS'!$I$9,FB55*$B$4&lt;'SFV+BESS'!$I$7),$B$2*'SFV+BESS'!$I$9-FI54,IF(AND(FB55&gt;0,FB55*$B$4+FI54&gt;$B$2*'SFV+BESS'!$I$9,FB55*$B$4&gt;'SFV+BESS'!$I$7,FI54&lt;$B$2*'SFV+BESS'!$I$9),$B$2*'SFV+BESS'!$I$9-FI54,IF(AND(FB55&gt;0,FB55*$B$4+FI54&lt;=$B$2*'SFV+BESS'!$I$9,FB55&gt;'SFV+BESS'!$I$7),'SFV+BESS'!$I$7,0))))</f>
        <v>0</v>
      </c>
      <c r="FD55" s="27">
        <f>IF(AND(FB55&lt;0,FI54+FB55/$B$5&gt;$H$2,-FB55/'Carga-Descarga Año'!$B$5&lt;'SFV+BESS'!$I$7),FB55/$B$5,IF(AND(FB55&lt;0,FI54+FB55/$B$5&gt;$H$2,-FB55/'Carga-Descarga Año'!$B$5&gt;'SFV+BESS'!$I$7),-'SFV+BESS'!$I$7,IF(AND(FB55&lt;0,FI54+FB55/$B$5&lt;$H$2),-MIN('SFV+BESS'!$I$7,FI54-$H$2),0)))</f>
        <v>0</v>
      </c>
      <c r="FE55" s="33"/>
      <c r="FF55" s="33">
        <f t="shared" si="95"/>
        <v>0</v>
      </c>
      <c r="FG55" s="27">
        <f t="shared" si="40"/>
        <v>0</v>
      </c>
      <c r="FH55" s="27">
        <f t="shared" si="96"/>
        <v>0</v>
      </c>
      <c r="FI55" s="28">
        <f>IF((FI54+FC55+FD55)&gt;=$B$2*'SFV+BESS'!$I$9, $B$2*'SFV+BESS'!$I$9, (FI54+FC55+FD55))</f>
        <v>173.61249999999998</v>
      </c>
      <c r="FJ55" s="110">
        <f t="shared" si="41"/>
        <v>0</v>
      </c>
      <c r="FO55" s="251"/>
      <c r="FP55" s="41">
        <v>0.91666666666666696</v>
      </c>
      <c r="FQ55" s="33">
        <f t="shared" si="110"/>
        <v>0</v>
      </c>
      <c r="FR55" s="33">
        <f>Gen_Cons_Horario!B7377</f>
        <v>0</v>
      </c>
      <c r="FS55" s="34">
        <f t="shared" si="80"/>
        <v>0</v>
      </c>
      <c r="FT55" s="116">
        <f>IF(AND(FS55&gt;0,FS55*$B$4+FZ54&lt;=$B$2*'SFV+BESS'!$I$9,FS55&lt;'SFV+BESS'!$I$7), FS55*$B$4, IF(AND(FS55&gt;0,FS55*$B$4+FZ54&gt;$B$2*'SFV+BESS'!$I$9,FS55*$B$4&lt;'SFV+BESS'!$I$7),$B$2*'SFV+BESS'!$I$9-FZ54,IF(AND(FS55&gt;0,FS55*$B$4+FZ54&gt;$B$2*'SFV+BESS'!$I$9,FS55*$B$4&gt;'SFV+BESS'!$I$7,FZ54&lt;$B$2*'SFV+BESS'!$I$9),$B$2*'SFV+BESS'!$I$9-FZ54,IF(AND(FS55&gt;0,FS55*$B$4+FZ54&lt;=$B$2*'SFV+BESS'!$I$9,FS55&gt;'SFV+BESS'!$I$7),'SFV+BESS'!$I$7,0))))</f>
        <v>0</v>
      </c>
      <c r="FU55" s="27">
        <f>IF(AND(FS55&lt;0,FZ54+FS55/$B$5&gt;$H$2,-FS55/'Carga-Descarga Año'!$B$5&lt;'SFV+BESS'!$I$7),FS55/$B$5,IF(AND(FS55&lt;0,FZ54+FS55/$B$5&gt;$H$2,-FS55/'Carga-Descarga Año'!$B$5&gt;'SFV+BESS'!$I$7),-'SFV+BESS'!$I$7,IF(AND(FS55&lt;0,FZ54+FS55/$B$5&lt;$H$2),-MIN('SFV+BESS'!$I$7,FZ54-$H$2),0)))</f>
        <v>0</v>
      </c>
      <c r="FV55" s="33"/>
      <c r="FW55" s="33">
        <f t="shared" si="97"/>
        <v>0</v>
      </c>
      <c r="FX55" s="27">
        <f t="shared" si="44"/>
        <v>0</v>
      </c>
      <c r="FY55" s="27">
        <f t="shared" si="98"/>
        <v>0</v>
      </c>
      <c r="FZ55" s="28">
        <f>IF((FZ54+FT55+FU55)&gt;=$B$2*'SFV+BESS'!$I$9, $B$2*'SFV+BESS'!$I$9, (FZ54+FT55+FU55))</f>
        <v>173.61249999999998</v>
      </c>
      <c r="GA55" s="110">
        <f t="shared" si="45"/>
        <v>0</v>
      </c>
      <c r="GF55" s="251"/>
      <c r="GG55" s="41">
        <v>0.91666666666666696</v>
      </c>
      <c r="GH55" s="33">
        <f t="shared" si="111"/>
        <v>0</v>
      </c>
      <c r="GI55" s="33">
        <f>Gen_Cons_Horario!B8097</f>
        <v>0</v>
      </c>
      <c r="GJ55" s="34">
        <f t="shared" si="81"/>
        <v>0</v>
      </c>
      <c r="GK55" s="116">
        <f>IF(AND(GJ55&gt;0,GJ55*$B$4+GQ54&lt;=$B$2*'SFV+BESS'!$I$9,GJ55&lt;'SFV+BESS'!$I$7), GJ55*$B$4, IF(AND(GJ55&gt;0,GJ55*$B$4+GQ54&gt;$B$2*'SFV+BESS'!$I$9,GJ55*$B$4&lt;'SFV+BESS'!$I$7),$B$2*'SFV+BESS'!$I$9-GQ54,IF(AND(GJ55&gt;0,GJ55*$B$4+GQ54&gt;$B$2*'SFV+BESS'!$I$9,GJ55*$B$4&gt;'SFV+BESS'!$I$7,GQ54&lt;$B$2*'SFV+BESS'!$I$9),$B$2*'SFV+BESS'!$I$9-GQ54,IF(AND(GJ55&gt;0,GJ55*$B$4+GQ54&lt;=$B$2*'SFV+BESS'!$I$9,GJ55&gt;'SFV+BESS'!$I$7),'SFV+BESS'!$I$7,0))))</f>
        <v>0</v>
      </c>
      <c r="GL55" s="27">
        <f>IF(AND(GJ55&lt;0,GQ54+GJ55/$B$5&gt;$H$2,-GJ55/'Carga-Descarga Año'!$B$5&lt;'SFV+BESS'!$I$7),GJ55/$B$5,IF(AND(GJ55&lt;0,GQ54+GJ55/$B$5&gt;$H$2,-GJ55/'Carga-Descarga Año'!$B$5&gt;'SFV+BESS'!$I$7),-'SFV+BESS'!$I$7,IF(AND(GJ55&lt;0,GQ54+GJ55/$B$5&lt;$H$2),-MIN('SFV+BESS'!$I$7,GQ54-$H$2),0)))</f>
        <v>0</v>
      </c>
      <c r="GM55" s="33"/>
      <c r="GN55" s="33">
        <f t="shared" si="99"/>
        <v>0</v>
      </c>
      <c r="GO55" s="27">
        <f t="shared" si="48"/>
        <v>0</v>
      </c>
      <c r="GP55" s="27">
        <f t="shared" si="100"/>
        <v>0</v>
      </c>
      <c r="GQ55" s="28">
        <f>IF((GQ54+GK55+GL55)&gt;=$B$2*'SFV+BESS'!$I$9, $B$2*'SFV+BESS'!$I$9, (GQ54+GK55+GL55))</f>
        <v>173.61249999999998</v>
      </c>
      <c r="GR55" s="110">
        <f t="shared" si="49"/>
        <v>0</v>
      </c>
    </row>
    <row r="56" spans="1:200">
      <c r="A56" s="250"/>
      <c r="B56" s="41">
        <v>0.95833333333333304</v>
      </c>
      <c r="C56" s="38">
        <f t="shared" si="82"/>
        <v>0</v>
      </c>
      <c r="D56" s="2">
        <f>Gen_Cons_Horario!B82</f>
        <v>0</v>
      </c>
      <c r="E56" s="140">
        <f t="shared" si="0"/>
        <v>0</v>
      </c>
      <c r="F56" s="116">
        <f>IF(AND(E56&gt;0,E56*$B$4+L55&lt;=$B$2*'SFV+BESS'!$I$9,E56&lt;'SFV+BESS'!$I$7), E56*$B$4, IF(AND(E56&gt;0,E56*$B$4+L55&gt;$B$2*'SFV+BESS'!$I$9,E56*$B$4&lt;'SFV+BESS'!$I$7),$B$2*'SFV+BESS'!$I$9-L55,IF(AND(E56&gt;0,E56*$B$4+L55&gt;$B$2*'SFV+BESS'!$I$9,E56*$B$4&gt;'SFV+BESS'!$I$7,L55&lt;$B$2*'SFV+BESS'!$I$9),$B$2*'SFV+BESS'!$I$9-L55,IF(AND(E56&gt;0,E56*$B$4+L55&lt;=$B$2*'SFV+BESS'!$I$9,E56&gt;'SFV+BESS'!$I$7),'SFV+BESS'!$I$7,0))))</f>
        <v>0</v>
      </c>
      <c r="G56" s="27">
        <f>IF(AND(E56&lt;0,L55+E56/$B$5&gt;$H$2,-E56/'Carga-Descarga Año'!$B$5&lt;'SFV+BESS'!$I$7),E56/$B$5,IF(AND(E56&lt;0,L55+E56/$B$5&gt;$H$2,-E56/'Carga-Descarga Año'!$B$5&gt;'SFV+BESS'!$I$7),-'SFV+BESS'!$I$7,IF(AND(E56&lt;0,L55+E56/$B$5&lt;$H$2),-MIN('SFV+BESS'!$I$7,L55-$H$2),0)))</f>
        <v>0</v>
      </c>
      <c r="H56" s="38"/>
      <c r="I56" s="38">
        <f t="shared" si="1"/>
        <v>0</v>
      </c>
      <c r="J56" s="27">
        <f t="shared" si="3"/>
        <v>0</v>
      </c>
      <c r="K56" s="27">
        <f t="shared" si="2"/>
        <v>0</v>
      </c>
      <c r="L56" s="28">
        <f>IF((L55+F56+G56)&gt;=$B$2*'SFV+BESS'!$I$9, $B$2*'SFV+BESS'!$I$9, (L55+F56+G56))</f>
        <v>58.011309769314209</v>
      </c>
      <c r="M56" s="110">
        <f t="shared" si="4"/>
        <v>0</v>
      </c>
      <c r="R56" s="251"/>
      <c r="S56" s="41">
        <v>0.95833333333333304</v>
      </c>
      <c r="T56" s="2">
        <f t="shared" si="101"/>
        <v>0</v>
      </c>
      <c r="U56" s="2">
        <f>Gen_Cons_Horario!B826</f>
        <v>0</v>
      </c>
      <c r="V56" s="34">
        <f t="shared" si="71"/>
        <v>0</v>
      </c>
      <c r="W56" s="116">
        <f>IF(AND(V56&gt;0,V56*$B$4+AC55&lt;=$B$2*'SFV+BESS'!$I$9,V56&lt;'SFV+BESS'!$I$7), V56*$B$4, IF(AND(V56&gt;0,V56*$B$4+AC55&gt;$B$2*'SFV+BESS'!$I$9,V56*$B$4&lt;'SFV+BESS'!$I$7),$B$2*'SFV+BESS'!$I$9-AC55,IF(AND(V56&gt;0,V56*$B$4+AC55&gt;$B$2*'SFV+BESS'!$I$9,V56*$B$4&gt;'SFV+BESS'!$I$7,AC55&lt;$B$2*'SFV+BESS'!$I$9),$B$2*'SFV+BESS'!$I$9-AC55,IF(AND(V56&gt;0,V56*$B$4+AC55&lt;=$B$2*'SFV+BESS'!$I$9,V56&gt;'SFV+BESS'!$I$7),'SFV+BESS'!$I$7,0))))</f>
        <v>0</v>
      </c>
      <c r="X56" s="27">
        <f>IF(AND(V56&lt;0,AC55+V56/$B$5&gt;$H$2,-V56/'Carga-Descarga Año'!$B$5&lt;'SFV+BESS'!$I$7),V56/$B$5,IF(AND(V56&lt;0,AC55+V56/$B$5&gt;$H$2,-V56/'Carga-Descarga Año'!$B$5&gt;'SFV+BESS'!$I$7),-'SFV+BESS'!$I$7,IF(AND(V56&lt;0,AC55+V56/$B$5&lt;$H$2),-MIN('SFV+BESS'!$I$7,AC55-$H$2),0)))</f>
        <v>0</v>
      </c>
      <c r="Y56" s="33"/>
      <c r="Z56" s="33">
        <f t="shared" si="60"/>
        <v>0</v>
      </c>
      <c r="AA56" s="27">
        <f t="shared" si="7"/>
        <v>0</v>
      </c>
      <c r="AB56" s="27">
        <f t="shared" si="50"/>
        <v>0</v>
      </c>
      <c r="AC56" s="28">
        <f>IF((AC55+W56+X56)&gt;=$B$2*'SFV+BESS'!$I$9, $B$2*'SFV+BESS'!$I$9, (AC55+W56+X56))</f>
        <v>173.61249999999998</v>
      </c>
      <c r="AD56" s="110">
        <f t="shared" si="8"/>
        <v>0</v>
      </c>
      <c r="AI56" s="251"/>
      <c r="AJ56" s="41">
        <v>0.95833333333333304</v>
      </c>
      <c r="AK56" s="52">
        <f t="shared" si="102"/>
        <v>0</v>
      </c>
      <c r="AL56" s="33">
        <f>Gen_Cons_Horario!B1498</f>
        <v>0</v>
      </c>
      <c r="AM56" s="34">
        <f t="shared" si="72"/>
        <v>0</v>
      </c>
      <c r="AN56" s="116">
        <f>IF(AND(AM56&gt;0,AM56*$B$4+AT55&lt;=$B$2*'SFV+BESS'!$I$9,AM56&lt;'SFV+BESS'!$I$7), AM56*$B$4, IF(AND(AM56&gt;0,AM56*$B$4+AT55&gt;$B$2*'SFV+BESS'!$I$9,AM56*$B$4&lt;'SFV+BESS'!$I$7),$B$2*'SFV+BESS'!$I$9-AT55,IF(AND(AM56&gt;0,AM56*$B$4+AT55&gt;$B$2*'SFV+BESS'!$I$9,AM56*$B$4&gt;'SFV+BESS'!$I$7,AT55&lt;$B$2*'SFV+BESS'!$I$9),$B$2*'SFV+BESS'!$I$9-AT55,IF(AND(AM56&gt;0,AM56*$B$4+AT55&lt;=$B$2*'SFV+BESS'!$I$9,AM56&gt;'SFV+BESS'!$I$7),'SFV+BESS'!$I$7,0))))</f>
        <v>0</v>
      </c>
      <c r="AO56" s="27">
        <f>IF(AND(AM56&lt;0,AT55+AM56/$B$5&gt;$H$2,-AM56/'Carga-Descarga Año'!$B$5&lt;'SFV+BESS'!$I$7),AM56/$B$5,IF(AND(AM56&lt;0,AT55+AM56/$B$5&gt;$H$2,-AM56/'Carga-Descarga Año'!$B$5&gt;'SFV+BESS'!$I$7),-'SFV+BESS'!$I$7,IF(AND(AM56&lt;0,AT55+AM56/$B$5&lt;$H$2),-MIN('SFV+BESS'!$I$7,AT55-$H$2),0)))</f>
        <v>0</v>
      </c>
      <c r="AP56" s="33"/>
      <c r="AQ56" s="33">
        <f t="shared" si="83"/>
        <v>0</v>
      </c>
      <c r="AR56" s="27">
        <f t="shared" si="11"/>
        <v>0</v>
      </c>
      <c r="AS56" s="27">
        <f t="shared" si="84"/>
        <v>0</v>
      </c>
      <c r="AT56" s="28">
        <f>IF((AT55+AN56+AO56)&gt;=$B$2*'SFV+BESS'!$I$9, $B$2*'SFV+BESS'!$I$9, (AT55+AN56+AO56))</f>
        <v>168.60744807425169</v>
      </c>
      <c r="AU56" s="110">
        <f t="shared" si="12"/>
        <v>0</v>
      </c>
      <c r="AZ56" s="251"/>
      <c r="BA56" s="41">
        <v>0.95833333333333304</v>
      </c>
      <c r="BB56" s="33">
        <f t="shared" si="103"/>
        <v>0</v>
      </c>
      <c r="BC56" s="33">
        <f>Gen_Cons_Horario!B2242</f>
        <v>0</v>
      </c>
      <c r="BD56" s="34">
        <f t="shared" si="73"/>
        <v>0</v>
      </c>
      <c r="BE56" s="116">
        <f>IF(AND(BD56&gt;0,BD56*$B$4+BK55&lt;=$B$2*'SFV+BESS'!$I$9,BD56&lt;'SFV+BESS'!$I$7), BD56*$B$4, IF(AND(BD56&gt;0,BD56*$B$4+BK55&gt;$B$2*'SFV+BESS'!$I$9,BD56*$B$4&lt;'SFV+BESS'!$I$7),$B$2*'SFV+BESS'!$I$9-BK55,IF(AND(BD56&gt;0,BD56*$B$4+BK55&gt;$B$2*'SFV+BESS'!$I$9,BD56*$B$4&gt;'SFV+BESS'!$I$7,BK55&lt;$B$2*'SFV+BESS'!$I$9),$B$2*'SFV+BESS'!$I$9-BK55,IF(AND(BD56&gt;0,BD56*$B$4+BK55&lt;=$B$2*'SFV+BESS'!$I$9,BD56&gt;'SFV+BESS'!$I$7),'SFV+BESS'!$I$7,0))))</f>
        <v>0</v>
      </c>
      <c r="BF56" s="27">
        <f>IF(AND(BD56&lt;0,BK55+BD56/$B$5&gt;$H$2,-BD56/'Carga-Descarga Año'!$B$5&lt;'SFV+BESS'!$I$7),BD56/$B$5,IF(AND(BD56&lt;0,BK55+BD56/$B$5&gt;$H$2,-BD56/'Carga-Descarga Año'!$B$5&gt;'SFV+BESS'!$I$7),-'SFV+BESS'!$I$7,IF(AND(BD56&lt;0,BK55+BD56/$B$5&lt;$H$2),-MIN('SFV+BESS'!$I$7,BK55-$H$2),0)))</f>
        <v>0</v>
      </c>
      <c r="BG56" s="33"/>
      <c r="BH56" s="33">
        <f t="shared" si="85"/>
        <v>0</v>
      </c>
      <c r="BI56" s="27">
        <f t="shared" si="15"/>
        <v>0</v>
      </c>
      <c r="BJ56" s="27">
        <f t="shared" si="86"/>
        <v>0</v>
      </c>
      <c r="BK56" s="28">
        <f>IF((BK55+BE56+BF56)&gt;=$B$2*'SFV+BESS'!$I$9, $B$2*'SFV+BESS'!$I$9, (BK55+BE56+BF56))</f>
        <v>173.61249999999998</v>
      </c>
      <c r="BL56" s="110">
        <f t="shared" si="16"/>
        <v>0</v>
      </c>
      <c r="BQ56" s="251"/>
      <c r="BR56" s="41">
        <v>0.95833333333333304</v>
      </c>
      <c r="BS56" s="33">
        <f t="shared" si="104"/>
        <v>0</v>
      </c>
      <c r="BT56" s="33">
        <f>Gen_Cons_Horario!B2962</f>
        <v>0</v>
      </c>
      <c r="BU56" s="34">
        <f t="shared" si="74"/>
        <v>0</v>
      </c>
      <c r="BV56" s="116">
        <f>IF(AND(BU56&gt;0,BU56*$B$4+CB55&lt;=$B$2*'SFV+BESS'!$I$9,BU56&lt;'SFV+BESS'!$I$7), BU56*$B$4, IF(AND(BU56&gt;0,BU56*$B$4+CB55&gt;$B$2*'SFV+BESS'!$I$9,BU56*$B$4&lt;'SFV+BESS'!$I$7),$B$2*'SFV+BESS'!$I$9-CB55,IF(AND(BU56&gt;0,BU56*$B$4+CB55&gt;$B$2*'SFV+BESS'!$I$9,BU56*$B$4&gt;'SFV+BESS'!$I$7,CB55&lt;$B$2*'SFV+BESS'!$I$9),$B$2*'SFV+BESS'!$I$9-CB55,IF(AND(BU56&gt;0,BU56*$B$4+CB55&lt;=$B$2*'SFV+BESS'!$I$9,BU56&gt;'SFV+BESS'!$I$7),'SFV+BESS'!$I$7,0))))</f>
        <v>0</v>
      </c>
      <c r="BW56" s="27">
        <f>IF(AND(BU56&lt;0,CB55+BU56/$B$5&gt;$H$2,-BU56/'Carga-Descarga Año'!$B$5&lt;'SFV+BESS'!$I$7),BU56/$B$5,IF(AND(BU56&lt;0,CB55+BU56/$B$5&gt;$H$2,-BU56/'Carga-Descarga Año'!$B$5&gt;'SFV+BESS'!$I$7),-'SFV+BESS'!$I$7,IF(AND(BU56&lt;0,CB55+BU56/$B$5&lt;$H$2),-MIN('SFV+BESS'!$I$7,CB55-$H$2),0)))</f>
        <v>0</v>
      </c>
      <c r="BX56" s="33"/>
      <c r="BY56" s="33">
        <f t="shared" si="87"/>
        <v>0</v>
      </c>
      <c r="BZ56" s="27">
        <f t="shared" si="18"/>
        <v>0</v>
      </c>
      <c r="CA56" s="27">
        <f t="shared" si="19"/>
        <v>0</v>
      </c>
      <c r="CB56" s="28">
        <f>IF((CB55+BV56+BW56)&gt;=$B$2*'SFV+BESS'!$I$9, $B$2*'SFV+BESS'!$I$9, (CB55+BV56+BW56))</f>
        <v>173.61249999999998</v>
      </c>
      <c r="CC56" s="110">
        <f t="shared" si="20"/>
        <v>0</v>
      </c>
      <c r="CH56" s="251"/>
      <c r="CI56" s="41">
        <v>0.95833333333333304</v>
      </c>
      <c r="CJ56" s="33">
        <f t="shared" si="105"/>
        <v>0</v>
      </c>
      <c r="CK56" s="33">
        <f>Gen_Cons_Horario!B3706</f>
        <v>0</v>
      </c>
      <c r="CL56" s="34">
        <f t="shared" si="75"/>
        <v>0</v>
      </c>
      <c r="CM56" s="116">
        <f>IF(AND(CL56&gt;0,CL56*$B$4+CS55&lt;=$B$2*'SFV+BESS'!$I$9,CL56&lt;'SFV+BESS'!$I$7), CL56*$B$4, IF(AND(CL56&gt;0,CL56*$B$4+CS55&gt;$B$2*'SFV+BESS'!$I$9,CL56*$B$4&lt;'SFV+BESS'!$I$7),$B$2*'SFV+BESS'!$I$9-CS55,IF(AND(CL56&gt;0,CL56*$B$4+CS55&gt;$B$2*'SFV+BESS'!$I$9,CL56*$B$4&gt;'SFV+BESS'!$I$7,CS55&lt;$B$2*'SFV+BESS'!$I$9),$B$2*'SFV+BESS'!$I$9-CS55,IF(AND(CL56&gt;0,CL56*$B$4+CS55&lt;=$B$2*'SFV+BESS'!$I$9,CL56&gt;'SFV+BESS'!$I$7),'SFV+BESS'!$I$7,0))))</f>
        <v>0</v>
      </c>
      <c r="CN56" s="27">
        <f>IF(AND(CL56&lt;0,CS55+CL56/$B$5&gt;$H$2,-CL56/'Carga-Descarga Año'!$B$5&lt;'SFV+BESS'!$I$7),CL56/$B$5,IF(AND(CL56&lt;0,CS55+CL56/$B$5&gt;$H$2,-CL56/'Carga-Descarga Año'!$B$5&gt;'SFV+BESS'!$I$7),-'SFV+BESS'!$I$7,IF(AND(CL56&lt;0,CS55+CL56/$B$5&lt;$H$2),-MIN('SFV+BESS'!$I$7,CS55-$H$2),0)))</f>
        <v>0</v>
      </c>
      <c r="CO56" s="33"/>
      <c r="CP56" s="33">
        <f t="shared" si="88"/>
        <v>0</v>
      </c>
      <c r="CQ56" s="27">
        <f t="shared" si="23"/>
        <v>0</v>
      </c>
      <c r="CR56" s="27">
        <f t="shared" si="89"/>
        <v>0</v>
      </c>
      <c r="CS56" s="28">
        <f>IF((CS55+CM56+CN56)&gt;=$B$2*'SFV+BESS'!$I$9, $B$2*'SFV+BESS'!$I$9, (CS55+CM56+CN56))</f>
        <v>173.61249999999998</v>
      </c>
      <c r="CT56" s="110">
        <f t="shared" si="24"/>
        <v>0</v>
      </c>
      <c r="CY56" s="251"/>
      <c r="CZ56" s="41">
        <v>0.95833333333333304</v>
      </c>
      <c r="DA56" s="33">
        <f t="shared" si="106"/>
        <v>0</v>
      </c>
      <c r="DB56" s="33">
        <f>Gen_Cons_Horario!B4426</f>
        <v>0</v>
      </c>
      <c r="DC56" s="34">
        <f t="shared" si="76"/>
        <v>0</v>
      </c>
      <c r="DD56" s="116">
        <f>IF(AND(DC56&gt;0,DC56*$B$4+DJ55&lt;=$B$2*'SFV+BESS'!$I$9,DC56&lt;'SFV+BESS'!$I$7), DC56*$B$4, IF(AND(DC56&gt;0,DC56*$B$4+DJ55&gt;$B$2*'SFV+BESS'!$I$9,DC56*$B$4&lt;'SFV+BESS'!$I$7),$B$2*'SFV+BESS'!$I$9-DJ55,IF(AND(DC56&gt;0,DC56*$B$4+DJ55&gt;$B$2*'SFV+BESS'!$I$9,DC56*$B$4&gt;'SFV+BESS'!$I$7,DJ55&lt;$B$2*'SFV+BESS'!$I$9),$B$2*'SFV+BESS'!$I$9-DJ55,IF(AND(DC56&gt;0,DC56*$B$4+DJ55&lt;=$B$2*'SFV+BESS'!$I$9,DC56&gt;'SFV+BESS'!$I$7),'SFV+BESS'!$I$7,0))))</f>
        <v>0</v>
      </c>
      <c r="DE56" s="27">
        <f>IF(AND(DC56&lt;0,DJ55+DC56/$B$5&gt;$H$2,-DC56/'Carga-Descarga Año'!$B$5&lt;'SFV+BESS'!$I$7),DC56/$B$5,IF(AND(DC56&lt;0,DJ55+DC56/$B$5&gt;$H$2,-DC56/'Carga-Descarga Año'!$B$5&gt;'SFV+BESS'!$I$7),-'SFV+BESS'!$I$7,IF(AND(DC56&lt;0,DJ55+DC56/$B$5&lt;$H$2),-MIN('SFV+BESS'!$I$7,DJ55-$H$2),0)))</f>
        <v>0</v>
      </c>
      <c r="DF56" s="33"/>
      <c r="DG56" s="33">
        <f t="shared" si="90"/>
        <v>0</v>
      </c>
      <c r="DH56" s="27">
        <f t="shared" si="27"/>
        <v>0</v>
      </c>
      <c r="DI56" s="27">
        <f t="shared" si="28"/>
        <v>0</v>
      </c>
      <c r="DJ56" s="28">
        <f>IF((DJ55+DD56+DE56)&gt;=$B$2*'SFV+BESS'!$I$9, $B$2*'SFV+BESS'!$I$9, (DJ55+DD56+DE56))</f>
        <v>173.61249999999998</v>
      </c>
      <c r="DK56" s="110">
        <f t="shared" si="29"/>
        <v>0</v>
      </c>
      <c r="DP56" s="251"/>
      <c r="DQ56" s="41">
        <v>0.95833333333333304</v>
      </c>
      <c r="DR56" s="33">
        <f t="shared" si="107"/>
        <v>0</v>
      </c>
      <c r="DS56" s="33">
        <f>Gen_Cons_Horario!B5170</f>
        <v>0</v>
      </c>
      <c r="DT56" s="34">
        <f t="shared" si="77"/>
        <v>0</v>
      </c>
      <c r="DU56" s="116">
        <f>IF(AND(DT56&gt;0,DT56*$B$4+EA55&lt;=$B$2*'SFV+BESS'!$I$9,DT56&lt;'SFV+BESS'!$I$7), DT56*$B$4, IF(AND(DT56&gt;0,DT56*$B$4+EA55&gt;$B$2*'SFV+BESS'!$I$9,DT56*$B$4&lt;'SFV+BESS'!$I$7),$B$2*'SFV+BESS'!$I$9-EA55,IF(AND(DT56&gt;0,DT56*$B$4+EA55&gt;$B$2*'SFV+BESS'!$I$9,DT56*$B$4&gt;'SFV+BESS'!$I$7,EA55&lt;$B$2*'SFV+BESS'!$I$9),$B$2*'SFV+BESS'!$I$9-EA55,IF(AND(DT56&gt;0,DT56*$B$4+EA55&lt;=$B$2*'SFV+BESS'!$I$9,DT56&gt;'SFV+BESS'!$I$7),'SFV+BESS'!$I$7,0))))</f>
        <v>0</v>
      </c>
      <c r="DV56" s="27">
        <f>IF(AND(DT56&lt;0,EA55+DT56/$B$5&gt;$H$2,-DT56/'Carga-Descarga Año'!$B$5&lt;'SFV+BESS'!$I$7),DT56/$B$5,IF(AND(DT56&lt;0,EA55+DT56/$B$5&gt;$H$2,-DT56/'Carga-Descarga Año'!$B$5&gt;'SFV+BESS'!$I$7),-'SFV+BESS'!$I$7,IF(AND(DT56&lt;0,EA55+DT56/$B$5&lt;$H$2),-MIN('SFV+BESS'!$I$7,EA55-$H$2),0)))</f>
        <v>0</v>
      </c>
      <c r="DW56" s="33"/>
      <c r="DX56" s="33">
        <f t="shared" si="91"/>
        <v>0</v>
      </c>
      <c r="DY56" s="27">
        <f t="shared" si="32"/>
        <v>0</v>
      </c>
      <c r="DZ56" s="27">
        <f t="shared" si="92"/>
        <v>0</v>
      </c>
      <c r="EA56" s="28">
        <f>IF((EA55+DU56+DV56)&gt;=$B$2*'SFV+BESS'!$I$9, $B$2*'SFV+BESS'!$I$9, (EA55+DU56+DV56))</f>
        <v>173.61249999999998</v>
      </c>
      <c r="EB56" s="110">
        <f t="shared" si="33"/>
        <v>0</v>
      </c>
      <c r="EG56" s="251"/>
      <c r="EH56" s="41">
        <v>0.95833333333333304</v>
      </c>
      <c r="EI56" s="33">
        <f t="shared" si="108"/>
        <v>0</v>
      </c>
      <c r="EJ56" s="33">
        <f>Gen_Cons_Horario!B5914</f>
        <v>0</v>
      </c>
      <c r="EK56" s="34">
        <f t="shared" si="78"/>
        <v>0</v>
      </c>
      <c r="EL56" s="116">
        <f>IF(AND(EK56&gt;0,EK56*$B$4+ER55&lt;=$B$2*'SFV+BESS'!$I$9,EK56&lt;'SFV+BESS'!$I$7), EK56*$B$4, IF(AND(EK56&gt;0,EK56*$B$4+ER55&gt;$B$2*'SFV+BESS'!$I$9,EK56*$B$4&lt;'SFV+BESS'!$I$7),$B$2*'SFV+BESS'!$I$9-ER55,IF(AND(EK56&gt;0,EK56*$B$4+ER55&gt;$B$2*'SFV+BESS'!$I$9,EK56*$B$4&gt;'SFV+BESS'!$I$7,ER55&lt;$B$2*'SFV+BESS'!$I$9),$B$2*'SFV+BESS'!$I$9-ER55,IF(AND(EK56&gt;0,EK56*$B$4+ER55&lt;=$B$2*'SFV+BESS'!$I$9,EK56&gt;'SFV+BESS'!$I$7),'SFV+BESS'!$I$7,0))))</f>
        <v>0</v>
      </c>
      <c r="EM56" s="27">
        <f>IF(AND(EK56&lt;0,ER55+EK56/$B$5&gt;$H$2,-EK56/'Carga-Descarga Año'!$B$5&lt;'SFV+BESS'!$I$7),EK56/$B$5,IF(AND(EK56&lt;0,ER55+EK56/$B$5&gt;$H$2,-EK56/'Carga-Descarga Año'!$B$5&gt;'SFV+BESS'!$I$7),-'SFV+BESS'!$I$7,IF(AND(EK56&lt;0,ER55+EK56/$B$5&lt;$H$2),-MIN('SFV+BESS'!$I$7,ER55-$H$2),0)))</f>
        <v>0</v>
      </c>
      <c r="EN56" s="33"/>
      <c r="EO56" s="33">
        <f t="shared" si="93"/>
        <v>0</v>
      </c>
      <c r="EP56" s="27">
        <f t="shared" si="36"/>
        <v>0</v>
      </c>
      <c r="EQ56" s="27">
        <f t="shared" si="94"/>
        <v>0</v>
      </c>
      <c r="ER56" s="28">
        <f>IF((ER55+EL56+EM56)&gt;=$B$2*'SFV+BESS'!$I$9, $B$2*'SFV+BESS'!$I$9, (ER55+EL56+EM56))</f>
        <v>173.61249999999998</v>
      </c>
      <c r="ES56" s="110">
        <f t="shared" si="37"/>
        <v>0</v>
      </c>
      <c r="EX56" s="251"/>
      <c r="EY56" s="41">
        <v>0.95833333333333304</v>
      </c>
      <c r="EZ56" s="33">
        <f t="shared" si="109"/>
        <v>0</v>
      </c>
      <c r="FA56" s="33">
        <f>Gen_Cons_Horario!B6634</f>
        <v>0</v>
      </c>
      <c r="FB56" s="34">
        <f t="shared" si="79"/>
        <v>0</v>
      </c>
      <c r="FC56" s="116">
        <f>IF(AND(FB56&gt;0,FB56*$B$4+FI55&lt;=$B$2*'SFV+BESS'!$I$9,FB56&lt;'SFV+BESS'!$I$7), FB56*$B$4, IF(AND(FB56&gt;0,FB56*$B$4+FI55&gt;$B$2*'SFV+BESS'!$I$9,FB56*$B$4&lt;'SFV+BESS'!$I$7),$B$2*'SFV+BESS'!$I$9-FI55,IF(AND(FB56&gt;0,FB56*$B$4+FI55&gt;$B$2*'SFV+BESS'!$I$9,FB56*$B$4&gt;'SFV+BESS'!$I$7,FI55&lt;$B$2*'SFV+BESS'!$I$9),$B$2*'SFV+BESS'!$I$9-FI55,IF(AND(FB56&gt;0,FB56*$B$4+FI55&lt;=$B$2*'SFV+BESS'!$I$9,FB56&gt;'SFV+BESS'!$I$7),'SFV+BESS'!$I$7,0))))</f>
        <v>0</v>
      </c>
      <c r="FD56" s="27">
        <f>IF(AND(FB56&lt;0,FI55+FB56/$B$5&gt;$H$2,-FB56/'Carga-Descarga Año'!$B$5&lt;'SFV+BESS'!$I$7),FB56/$B$5,IF(AND(FB56&lt;0,FI55+FB56/$B$5&gt;$H$2,-FB56/'Carga-Descarga Año'!$B$5&gt;'SFV+BESS'!$I$7),-'SFV+BESS'!$I$7,IF(AND(FB56&lt;0,FI55+FB56/$B$5&lt;$H$2),-MIN('SFV+BESS'!$I$7,FI55-$H$2),0)))</f>
        <v>0</v>
      </c>
      <c r="FE56" s="33"/>
      <c r="FF56" s="33">
        <f t="shared" si="95"/>
        <v>0</v>
      </c>
      <c r="FG56" s="27">
        <f t="shared" si="40"/>
        <v>0</v>
      </c>
      <c r="FH56" s="27">
        <f t="shared" si="96"/>
        <v>0</v>
      </c>
      <c r="FI56" s="28">
        <f>IF((FI55+FC56+FD56)&gt;=$B$2*'SFV+BESS'!$I$9, $B$2*'SFV+BESS'!$I$9, (FI55+FC56+FD56))</f>
        <v>173.61249999999998</v>
      </c>
      <c r="FJ56" s="110">
        <f t="shared" si="41"/>
        <v>0</v>
      </c>
      <c r="FO56" s="251"/>
      <c r="FP56" s="41">
        <v>0.95833333333333304</v>
      </c>
      <c r="FQ56" s="33">
        <f t="shared" si="110"/>
        <v>0</v>
      </c>
      <c r="FR56" s="33">
        <f>Gen_Cons_Horario!B7378</f>
        <v>0</v>
      </c>
      <c r="FS56" s="34">
        <f t="shared" si="80"/>
        <v>0</v>
      </c>
      <c r="FT56" s="116">
        <f>IF(AND(FS56&gt;0,FS56*$B$4+FZ55&lt;=$B$2*'SFV+BESS'!$I$9,FS56&lt;'SFV+BESS'!$I$7), FS56*$B$4, IF(AND(FS56&gt;0,FS56*$B$4+FZ55&gt;$B$2*'SFV+BESS'!$I$9,FS56*$B$4&lt;'SFV+BESS'!$I$7),$B$2*'SFV+BESS'!$I$9-FZ55,IF(AND(FS56&gt;0,FS56*$B$4+FZ55&gt;$B$2*'SFV+BESS'!$I$9,FS56*$B$4&gt;'SFV+BESS'!$I$7,FZ55&lt;$B$2*'SFV+BESS'!$I$9),$B$2*'SFV+BESS'!$I$9-FZ55,IF(AND(FS56&gt;0,FS56*$B$4+FZ55&lt;=$B$2*'SFV+BESS'!$I$9,FS56&gt;'SFV+BESS'!$I$7),'SFV+BESS'!$I$7,0))))</f>
        <v>0</v>
      </c>
      <c r="FU56" s="27">
        <f>IF(AND(FS56&lt;0,FZ55+FS56/$B$5&gt;$H$2,-FS56/'Carga-Descarga Año'!$B$5&lt;'SFV+BESS'!$I$7),FS56/$B$5,IF(AND(FS56&lt;0,FZ55+FS56/$B$5&gt;$H$2,-FS56/'Carga-Descarga Año'!$B$5&gt;'SFV+BESS'!$I$7),-'SFV+BESS'!$I$7,IF(AND(FS56&lt;0,FZ55+FS56/$B$5&lt;$H$2),-MIN('SFV+BESS'!$I$7,FZ55-$H$2),0)))</f>
        <v>0</v>
      </c>
      <c r="FV56" s="33"/>
      <c r="FW56" s="33">
        <f t="shared" si="97"/>
        <v>0</v>
      </c>
      <c r="FX56" s="27">
        <f t="shared" si="44"/>
        <v>0</v>
      </c>
      <c r="FY56" s="27">
        <f t="shared" si="98"/>
        <v>0</v>
      </c>
      <c r="FZ56" s="28">
        <f>IF((FZ55+FT56+FU56)&gt;=$B$2*'SFV+BESS'!$I$9, $B$2*'SFV+BESS'!$I$9, (FZ55+FT56+FU56))</f>
        <v>173.61249999999998</v>
      </c>
      <c r="GA56" s="110">
        <f t="shared" si="45"/>
        <v>0</v>
      </c>
      <c r="GF56" s="251"/>
      <c r="GG56" s="41">
        <v>0.95833333333333304</v>
      </c>
      <c r="GH56" s="33">
        <f t="shared" si="111"/>
        <v>0</v>
      </c>
      <c r="GI56" s="33">
        <f>Gen_Cons_Horario!B8098</f>
        <v>0</v>
      </c>
      <c r="GJ56" s="34">
        <f t="shared" si="81"/>
        <v>0</v>
      </c>
      <c r="GK56" s="116">
        <f>IF(AND(GJ56&gt;0,GJ56*$B$4+GQ55&lt;=$B$2*'SFV+BESS'!$I$9,GJ56&lt;'SFV+BESS'!$I$7), GJ56*$B$4, IF(AND(GJ56&gt;0,GJ56*$B$4+GQ55&gt;$B$2*'SFV+BESS'!$I$9,GJ56*$B$4&lt;'SFV+BESS'!$I$7),$B$2*'SFV+BESS'!$I$9-GQ55,IF(AND(GJ56&gt;0,GJ56*$B$4+GQ55&gt;$B$2*'SFV+BESS'!$I$9,GJ56*$B$4&gt;'SFV+BESS'!$I$7,GQ55&lt;$B$2*'SFV+BESS'!$I$9),$B$2*'SFV+BESS'!$I$9-GQ55,IF(AND(GJ56&gt;0,GJ56*$B$4+GQ55&lt;=$B$2*'SFV+BESS'!$I$9,GJ56&gt;'SFV+BESS'!$I$7),'SFV+BESS'!$I$7,0))))</f>
        <v>0</v>
      </c>
      <c r="GL56" s="27">
        <f>IF(AND(GJ56&lt;0,GQ55+GJ56/$B$5&gt;$H$2,-GJ56/'Carga-Descarga Año'!$B$5&lt;'SFV+BESS'!$I$7),GJ56/$B$5,IF(AND(GJ56&lt;0,GQ55+GJ56/$B$5&gt;$H$2,-GJ56/'Carga-Descarga Año'!$B$5&gt;'SFV+BESS'!$I$7),-'SFV+BESS'!$I$7,IF(AND(GJ56&lt;0,GQ55+GJ56/$B$5&lt;$H$2),-MIN('SFV+BESS'!$I$7,GQ55-$H$2),0)))</f>
        <v>0</v>
      </c>
      <c r="GM56" s="33"/>
      <c r="GN56" s="33">
        <f t="shared" si="99"/>
        <v>0</v>
      </c>
      <c r="GO56" s="27">
        <f t="shared" si="48"/>
        <v>0</v>
      </c>
      <c r="GP56" s="27">
        <f t="shared" si="100"/>
        <v>0</v>
      </c>
      <c r="GQ56" s="28">
        <f>IF((GQ55+GK56+GL56)&gt;=$B$2*'SFV+BESS'!$I$9, $B$2*'SFV+BESS'!$I$9, (GQ55+GK56+GL56))</f>
        <v>173.61249999999998</v>
      </c>
      <c r="GR56" s="110">
        <f t="shared" si="49"/>
        <v>0</v>
      </c>
    </row>
    <row r="57" spans="1:200">
      <c r="A57" s="248">
        <v>3</v>
      </c>
      <c r="B57" s="117">
        <v>2</v>
      </c>
      <c r="C57" s="38">
        <f t="shared" si="82"/>
        <v>0</v>
      </c>
      <c r="D57" s="2">
        <f>Gen_Cons_Horario!B83</f>
        <v>0</v>
      </c>
      <c r="E57" s="140">
        <f t="shared" si="0"/>
        <v>0</v>
      </c>
      <c r="F57" s="116">
        <f>IF(AND(E57&gt;0,E57*$B$4+L56&lt;=$B$2*'SFV+BESS'!$I$9,E57&lt;'SFV+BESS'!$I$7), E57*$B$4, IF(AND(E57&gt;0,E57*$B$4+L56&gt;$B$2*'SFV+BESS'!$I$9,E57*$B$4&lt;'SFV+BESS'!$I$7),$B$2*'SFV+BESS'!$I$9-L56,IF(AND(E57&gt;0,E57*$B$4+L56&gt;$B$2*'SFV+BESS'!$I$9,E57*$B$4&gt;'SFV+BESS'!$I$7,L56&lt;$B$2*'SFV+BESS'!$I$9),$B$2*'SFV+BESS'!$I$9-L56,IF(AND(E57&gt;0,E57*$B$4+L56&lt;=$B$2*'SFV+BESS'!$I$9,E57&gt;'SFV+BESS'!$I$7),'SFV+BESS'!$I$7,0))))</f>
        <v>0</v>
      </c>
      <c r="G57" s="27">
        <f>IF(AND(E57&lt;0,L56+E57/$B$5&gt;$H$2,-E57/'Carga-Descarga Año'!$B$5&lt;'SFV+BESS'!$I$7),E57/$B$5,IF(AND(E57&lt;0,L56+E57/$B$5&gt;$H$2,-E57/'Carga-Descarga Año'!$B$5&gt;'SFV+BESS'!$I$7),-'SFV+BESS'!$I$7,IF(AND(E57&lt;0,L56+E57/$B$5&lt;$H$2),-MIN('SFV+BESS'!$I$7,L56-$H$2),0)))</f>
        <v>0</v>
      </c>
      <c r="I57" s="38">
        <f t="shared" si="1"/>
        <v>0</v>
      </c>
      <c r="J57" s="27">
        <f t="shared" si="3"/>
        <v>0</v>
      </c>
      <c r="K57" s="27">
        <f t="shared" si="2"/>
        <v>0</v>
      </c>
      <c r="L57" s="28">
        <f>IF((L56+F57+G57)&gt;=$B$2*'SFV+BESS'!$I$9, $B$2*'SFV+BESS'!$I$9, (L56+F57+G57))</f>
        <v>58.011309769314209</v>
      </c>
      <c r="M57" s="110">
        <f t="shared" si="4"/>
        <v>0</v>
      </c>
      <c r="R57" s="251">
        <v>3</v>
      </c>
      <c r="S57" s="117">
        <v>2</v>
      </c>
      <c r="T57" s="2">
        <f t="shared" si="101"/>
        <v>0</v>
      </c>
      <c r="U57" s="2">
        <f>Gen_Cons_Horario!B827</f>
        <v>0</v>
      </c>
      <c r="V57" s="34">
        <f t="shared" si="71"/>
        <v>0</v>
      </c>
      <c r="W57" s="116">
        <f>IF(AND(V57&gt;0,V57*$B$4+AC56&lt;=$B$2*'SFV+BESS'!$I$9,V57&lt;'SFV+BESS'!$I$7), V57*$B$4, IF(AND(V57&gt;0,V57*$B$4+AC56&gt;$B$2*'SFV+BESS'!$I$9,V57*$B$4&lt;'SFV+BESS'!$I$7),$B$2*'SFV+BESS'!$I$9-AC56,IF(AND(V57&gt;0,V57*$B$4+AC56&gt;$B$2*'SFV+BESS'!$I$9,V57*$B$4&gt;'SFV+BESS'!$I$7,AC56&lt;$B$2*'SFV+BESS'!$I$9),$B$2*'SFV+BESS'!$I$9-AC56,IF(AND(V57&gt;0,V57*$B$4+AC56&lt;=$B$2*'SFV+BESS'!$I$9,V57&gt;'SFV+BESS'!$I$7),'SFV+BESS'!$I$7,0))))</f>
        <v>0</v>
      </c>
      <c r="X57" s="27">
        <f>IF(AND(V57&lt;0,AC56+V57/$B$5&gt;$H$2,-V57/'Carga-Descarga Año'!$B$5&lt;'SFV+BESS'!$I$7),V57/$B$5,IF(AND(V57&lt;0,AC56+V57/$B$5&gt;$H$2,-V57/'Carga-Descarga Año'!$B$5&gt;'SFV+BESS'!$I$7),-'SFV+BESS'!$I$7,IF(AND(V57&lt;0,AC56+V57/$B$5&lt;$H$2),-MIN('SFV+BESS'!$I$7,AC56-$H$2),0)))</f>
        <v>0</v>
      </c>
      <c r="Y57" s="33"/>
      <c r="Z57" s="33">
        <f t="shared" si="60"/>
        <v>0</v>
      </c>
      <c r="AA57" s="27">
        <f t="shared" si="7"/>
        <v>0</v>
      </c>
      <c r="AB57" s="27">
        <f t="shared" si="50"/>
        <v>0</v>
      </c>
      <c r="AC57" s="28">
        <f>IF((AC56+W57+X57)&gt;=$B$2*'SFV+BESS'!$I$9, $B$2*'SFV+BESS'!$I$9, (AC56+W57+X57))</f>
        <v>173.61249999999998</v>
      </c>
      <c r="AD57" s="110">
        <f t="shared" si="8"/>
        <v>0</v>
      </c>
      <c r="AI57" s="251">
        <v>3</v>
      </c>
      <c r="AJ57" s="117">
        <v>2</v>
      </c>
      <c r="AK57" s="52">
        <f t="shared" si="102"/>
        <v>0</v>
      </c>
      <c r="AL57" s="33">
        <f>Gen_Cons_Horario!B1499</f>
        <v>0</v>
      </c>
      <c r="AM57" s="34">
        <f t="shared" si="72"/>
        <v>0</v>
      </c>
      <c r="AN57" s="116">
        <f>IF(AND(AM57&gt;0,AM57*$B$4+AT56&lt;=$B$2*'SFV+BESS'!$I$9,AM57&lt;'SFV+BESS'!$I$7), AM57*$B$4, IF(AND(AM57&gt;0,AM57*$B$4+AT56&gt;$B$2*'SFV+BESS'!$I$9,AM57*$B$4&lt;'SFV+BESS'!$I$7),$B$2*'SFV+BESS'!$I$9-AT56,IF(AND(AM57&gt;0,AM57*$B$4+AT56&gt;$B$2*'SFV+BESS'!$I$9,AM57*$B$4&gt;'SFV+BESS'!$I$7,AT56&lt;$B$2*'SFV+BESS'!$I$9),$B$2*'SFV+BESS'!$I$9-AT56,IF(AND(AM57&gt;0,AM57*$B$4+AT56&lt;=$B$2*'SFV+BESS'!$I$9,AM57&gt;'SFV+BESS'!$I$7),'SFV+BESS'!$I$7,0))))</f>
        <v>0</v>
      </c>
      <c r="AO57" s="27">
        <f>IF(AND(AM57&lt;0,AT56+AM57/$B$5&gt;$H$2,-AM57/'Carga-Descarga Año'!$B$5&lt;'SFV+BESS'!$I$7),AM57/$B$5,IF(AND(AM57&lt;0,AT56+AM57/$B$5&gt;$H$2,-AM57/'Carga-Descarga Año'!$B$5&gt;'SFV+BESS'!$I$7),-'SFV+BESS'!$I$7,IF(AND(AM57&lt;0,AT56+AM57/$B$5&lt;$H$2),-MIN('SFV+BESS'!$I$7,AT56-$H$2),0)))</f>
        <v>0</v>
      </c>
      <c r="AP57" s="33"/>
      <c r="AQ57" s="33">
        <f t="shared" si="83"/>
        <v>0</v>
      </c>
      <c r="AR57" s="27">
        <f t="shared" si="11"/>
        <v>0</v>
      </c>
      <c r="AS57" s="27">
        <f t="shared" si="84"/>
        <v>0</v>
      </c>
      <c r="AT57" s="28">
        <f>IF((AT56+AN57+AO57)&gt;=$B$2*'SFV+BESS'!$I$9, $B$2*'SFV+BESS'!$I$9, (AT56+AN57+AO57))</f>
        <v>168.60744807425169</v>
      </c>
      <c r="AU57" s="110">
        <f t="shared" si="12"/>
        <v>0</v>
      </c>
      <c r="AZ57" s="251">
        <v>3</v>
      </c>
      <c r="BA57" s="117">
        <v>2</v>
      </c>
      <c r="BB57" s="33">
        <f t="shared" si="103"/>
        <v>0</v>
      </c>
      <c r="BC57" s="33">
        <f>Gen_Cons_Horario!B2243</f>
        <v>0</v>
      </c>
      <c r="BD57" s="34">
        <f t="shared" si="73"/>
        <v>0</v>
      </c>
      <c r="BE57" s="116">
        <f>IF(AND(BD57&gt;0,BD57*$B$4+BK56&lt;=$B$2*'SFV+BESS'!$I$9,BD57&lt;'SFV+BESS'!$I$7), BD57*$B$4, IF(AND(BD57&gt;0,BD57*$B$4+BK56&gt;$B$2*'SFV+BESS'!$I$9,BD57*$B$4&lt;'SFV+BESS'!$I$7),$B$2*'SFV+BESS'!$I$9-BK56,IF(AND(BD57&gt;0,BD57*$B$4+BK56&gt;$B$2*'SFV+BESS'!$I$9,BD57*$B$4&gt;'SFV+BESS'!$I$7,BK56&lt;$B$2*'SFV+BESS'!$I$9),$B$2*'SFV+BESS'!$I$9-BK56,IF(AND(BD57&gt;0,BD57*$B$4+BK56&lt;=$B$2*'SFV+BESS'!$I$9,BD57&gt;'SFV+BESS'!$I$7),'SFV+BESS'!$I$7,0))))</f>
        <v>0</v>
      </c>
      <c r="BF57" s="27">
        <f>IF(AND(BD57&lt;0,BK56+BD57/$B$5&gt;$H$2,-BD57/'Carga-Descarga Año'!$B$5&lt;'SFV+BESS'!$I$7),BD57/$B$5,IF(AND(BD57&lt;0,BK56+BD57/$B$5&gt;$H$2,-BD57/'Carga-Descarga Año'!$B$5&gt;'SFV+BESS'!$I$7),-'SFV+BESS'!$I$7,IF(AND(BD57&lt;0,BK56+BD57/$B$5&lt;$H$2),-MIN('SFV+BESS'!$I$7,BK56-$H$2),0)))</f>
        <v>0</v>
      </c>
      <c r="BG57" s="33"/>
      <c r="BH57" s="33">
        <f t="shared" si="85"/>
        <v>0</v>
      </c>
      <c r="BI57" s="27">
        <f t="shared" si="15"/>
        <v>0</v>
      </c>
      <c r="BJ57" s="27">
        <f t="shared" si="86"/>
        <v>0</v>
      </c>
      <c r="BK57" s="28">
        <f>IF((BK56+BE57+BF57)&gt;=$B$2*'SFV+BESS'!$I$9, $B$2*'SFV+BESS'!$I$9, (BK56+BE57+BF57))</f>
        <v>173.61249999999998</v>
      </c>
      <c r="BL57" s="110">
        <f t="shared" si="16"/>
        <v>0</v>
      </c>
      <c r="BQ57" s="251">
        <v>3</v>
      </c>
      <c r="BR57" s="117">
        <v>2</v>
      </c>
      <c r="BS57" s="33">
        <f t="shared" si="104"/>
        <v>0</v>
      </c>
      <c r="BT57" s="33">
        <f>Gen_Cons_Horario!B2963</f>
        <v>0</v>
      </c>
      <c r="BU57" s="34">
        <f t="shared" si="74"/>
        <v>0</v>
      </c>
      <c r="BV57" s="116">
        <f>IF(AND(BU57&gt;0,BU57*$B$4+CB56&lt;=$B$2*'SFV+BESS'!$I$9,BU57&lt;'SFV+BESS'!$I$7), BU57*$B$4, IF(AND(BU57&gt;0,BU57*$B$4+CB56&gt;$B$2*'SFV+BESS'!$I$9,BU57*$B$4&lt;'SFV+BESS'!$I$7),$B$2*'SFV+BESS'!$I$9-CB56,IF(AND(BU57&gt;0,BU57*$B$4+CB56&gt;$B$2*'SFV+BESS'!$I$9,BU57*$B$4&gt;'SFV+BESS'!$I$7,CB56&lt;$B$2*'SFV+BESS'!$I$9),$B$2*'SFV+BESS'!$I$9-CB56,IF(AND(BU57&gt;0,BU57*$B$4+CB56&lt;=$B$2*'SFV+BESS'!$I$9,BU57&gt;'SFV+BESS'!$I$7),'SFV+BESS'!$I$7,0))))</f>
        <v>0</v>
      </c>
      <c r="BW57" s="27">
        <f>IF(AND(BU57&lt;0,CB56+BU57/$B$5&gt;$H$2,-BU57/'Carga-Descarga Año'!$B$5&lt;'SFV+BESS'!$I$7),BU57/$B$5,IF(AND(BU57&lt;0,CB56+BU57/$B$5&gt;$H$2,-BU57/'Carga-Descarga Año'!$B$5&gt;'SFV+BESS'!$I$7),-'SFV+BESS'!$I$7,IF(AND(BU57&lt;0,CB56+BU57/$B$5&lt;$H$2),-MIN('SFV+BESS'!$I$7,CB56-$H$2),0)))</f>
        <v>0</v>
      </c>
      <c r="BX57" s="33"/>
      <c r="BY57" s="33">
        <f t="shared" si="87"/>
        <v>0</v>
      </c>
      <c r="BZ57" s="27">
        <f t="shared" si="18"/>
        <v>0</v>
      </c>
      <c r="CA57" s="27">
        <f t="shared" si="19"/>
        <v>0</v>
      </c>
      <c r="CB57" s="28">
        <f>IF((CB56+BV57+BW57)&gt;=$B$2*'SFV+BESS'!$I$9, $B$2*'SFV+BESS'!$I$9, (CB56+BV57+BW57))</f>
        <v>173.61249999999998</v>
      </c>
      <c r="CC57" s="110">
        <f t="shared" si="20"/>
        <v>0</v>
      </c>
      <c r="CH57" s="251">
        <v>3</v>
      </c>
      <c r="CI57" s="117">
        <v>2</v>
      </c>
      <c r="CJ57" s="33">
        <f t="shared" si="105"/>
        <v>0</v>
      </c>
      <c r="CK57" s="33">
        <f>Gen_Cons_Horario!B3707</f>
        <v>0</v>
      </c>
      <c r="CL57" s="34">
        <f t="shared" si="75"/>
        <v>0</v>
      </c>
      <c r="CM57" s="116">
        <f>IF(AND(CL57&gt;0,CL57*$B$4+CS56&lt;=$B$2*'SFV+BESS'!$I$9,CL57&lt;'SFV+BESS'!$I$7), CL57*$B$4, IF(AND(CL57&gt;0,CL57*$B$4+CS56&gt;$B$2*'SFV+BESS'!$I$9,CL57*$B$4&lt;'SFV+BESS'!$I$7),$B$2*'SFV+BESS'!$I$9-CS56,IF(AND(CL57&gt;0,CL57*$B$4+CS56&gt;$B$2*'SFV+BESS'!$I$9,CL57*$B$4&gt;'SFV+BESS'!$I$7,CS56&lt;$B$2*'SFV+BESS'!$I$9),$B$2*'SFV+BESS'!$I$9-CS56,IF(AND(CL57&gt;0,CL57*$B$4+CS56&lt;=$B$2*'SFV+BESS'!$I$9,CL57&gt;'SFV+BESS'!$I$7),'SFV+BESS'!$I$7,0))))</f>
        <v>0</v>
      </c>
      <c r="CN57" s="27">
        <f>IF(AND(CL57&lt;0,CS56+CL57/$B$5&gt;$H$2,-CL57/'Carga-Descarga Año'!$B$5&lt;'SFV+BESS'!$I$7),CL57/$B$5,IF(AND(CL57&lt;0,CS56+CL57/$B$5&gt;$H$2,-CL57/'Carga-Descarga Año'!$B$5&gt;'SFV+BESS'!$I$7),-'SFV+BESS'!$I$7,IF(AND(CL57&lt;0,CS56+CL57/$B$5&lt;$H$2),-MIN('SFV+BESS'!$I$7,CS56-$H$2),0)))</f>
        <v>0</v>
      </c>
      <c r="CO57" s="33"/>
      <c r="CP57" s="33">
        <f t="shared" si="88"/>
        <v>0</v>
      </c>
      <c r="CQ57" s="27">
        <f t="shared" si="23"/>
        <v>0</v>
      </c>
      <c r="CR57" s="27">
        <f t="shared" si="89"/>
        <v>0</v>
      </c>
      <c r="CS57" s="28">
        <f>IF((CS56+CM57+CN57)&gt;=$B$2*'SFV+BESS'!$I$9, $B$2*'SFV+BESS'!$I$9, (CS56+CM57+CN57))</f>
        <v>173.61249999999998</v>
      </c>
      <c r="CT57" s="110">
        <f t="shared" si="24"/>
        <v>0</v>
      </c>
      <c r="CY57" s="251">
        <v>3</v>
      </c>
      <c r="CZ57" s="117">
        <v>2</v>
      </c>
      <c r="DA57" s="33">
        <f t="shared" si="106"/>
        <v>0</v>
      </c>
      <c r="DB57" s="33">
        <f>Gen_Cons_Horario!B4427</f>
        <v>0</v>
      </c>
      <c r="DC57" s="34">
        <f t="shared" si="76"/>
        <v>0</v>
      </c>
      <c r="DD57" s="116">
        <f>IF(AND(DC57&gt;0,DC57*$B$4+DJ56&lt;=$B$2*'SFV+BESS'!$I$9,DC57&lt;'SFV+BESS'!$I$7), DC57*$B$4, IF(AND(DC57&gt;0,DC57*$B$4+DJ56&gt;$B$2*'SFV+BESS'!$I$9,DC57*$B$4&lt;'SFV+BESS'!$I$7),$B$2*'SFV+BESS'!$I$9-DJ56,IF(AND(DC57&gt;0,DC57*$B$4+DJ56&gt;$B$2*'SFV+BESS'!$I$9,DC57*$B$4&gt;'SFV+BESS'!$I$7,DJ56&lt;$B$2*'SFV+BESS'!$I$9),$B$2*'SFV+BESS'!$I$9-DJ56,IF(AND(DC57&gt;0,DC57*$B$4+DJ56&lt;=$B$2*'SFV+BESS'!$I$9,DC57&gt;'SFV+BESS'!$I$7),'SFV+BESS'!$I$7,0))))</f>
        <v>0</v>
      </c>
      <c r="DE57" s="27">
        <f>IF(AND(DC57&lt;0,DJ56+DC57/$B$5&gt;$H$2,-DC57/'Carga-Descarga Año'!$B$5&lt;'SFV+BESS'!$I$7),DC57/$B$5,IF(AND(DC57&lt;0,DJ56+DC57/$B$5&gt;$H$2,-DC57/'Carga-Descarga Año'!$B$5&gt;'SFV+BESS'!$I$7),-'SFV+BESS'!$I$7,IF(AND(DC57&lt;0,DJ56+DC57/$B$5&lt;$H$2),-MIN('SFV+BESS'!$I$7,DJ56-$H$2),0)))</f>
        <v>0</v>
      </c>
      <c r="DF57" s="33"/>
      <c r="DG57" s="33">
        <f t="shared" si="90"/>
        <v>0</v>
      </c>
      <c r="DH57" s="27">
        <f t="shared" si="27"/>
        <v>0</v>
      </c>
      <c r="DI57" s="27">
        <f t="shared" si="28"/>
        <v>0</v>
      </c>
      <c r="DJ57" s="28">
        <f>IF((DJ56+DD57+DE57)&gt;=$B$2*'SFV+BESS'!$I$9, $B$2*'SFV+BESS'!$I$9, (DJ56+DD57+DE57))</f>
        <v>173.61249999999998</v>
      </c>
      <c r="DK57" s="110">
        <f t="shared" si="29"/>
        <v>0</v>
      </c>
      <c r="DP57" s="251">
        <v>3</v>
      </c>
      <c r="DQ57" s="117">
        <v>2</v>
      </c>
      <c r="DR57" s="33">
        <f t="shared" si="107"/>
        <v>0</v>
      </c>
      <c r="DS57" s="33">
        <f>Gen_Cons_Horario!B5171</f>
        <v>0</v>
      </c>
      <c r="DT57" s="34">
        <f t="shared" si="77"/>
        <v>0</v>
      </c>
      <c r="DU57" s="116">
        <f>IF(AND(DT57&gt;0,DT57*$B$4+EA56&lt;=$B$2*'SFV+BESS'!$I$9,DT57&lt;'SFV+BESS'!$I$7), DT57*$B$4, IF(AND(DT57&gt;0,DT57*$B$4+EA56&gt;$B$2*'SFV+BESS'!$I$9,DT57*$B$4&lt;'SFV+BESS'!$I$7),$B$2*'SFV+BESS'!$I$9-EA56,IF(AND(DT57&gt;0,DT57*$B$4+EA56&gt;$B$2*'SFV+BESS'!$I$9,DT57*$B$4&gt;'SFV+BESS'!$I$7,EA56&lt;$B$2*'SFV+BESS'!$I$9),$B$2*'SFV+BESS'!$I$9-EA56,IF(AND(DT57&gt;0,DT57*$B$4+EA56&lt;=$B$2*'SFV+BESS'!$I$9,DT57&gt;'SFV+BESS'!$I$7),'SFV+BESS'!$I$7,0))))</f>
        <v>0</v>
      </c>
      <c r="DV57" s="27">
        <f>IF(AND(DT57&lt;0,EA56+DT57/$B$5&gt;$H$2,-DT57/'Carga-Descarga Año'!$B$5&lt;'SFV+BESS'!$I$7),DT57/$B$5,IF(AND(DT57&lt;0,EA56+DT57/$B$5&gt;$H$2,-DT57/'Carga-Descarga Año'!$B$5&gt;'SFV+BESS'!$I$7),-'SFV+BESS'!$I$7,IF(AND(DT57&lt;0,EA56+DT57/$B$5&lt;$H$2),-MIN('SFV+BESS'!$I$7,EA56-$H$2),0)))</f>
        <v>0</v>
      </c>
      <c r="DW57" s="33"/>
      <c r="DX57" s="33">
        <f t="shared" si="91"/>
        <v>0</v>
      </c>
      <c r="DY57" s="27">
        <f t="shared" si="32"/>
        <v>0</v>
      </c>
      <c r="DZ57" s="27">
        <f t="shared" si="92"/>
        <v>0</v>
      </c>
      <c r="EA57" s="28">
        <f>IF((EA56+DU57+DV57)&gt;=$B$2*'SFV+BESS'!$I$9, $B$2*'SFV+BESS'!$I$9, (EA56+DU57+DV57))</f>
        <v>173.61249999999998</v>
      </c>
      <c r="EB57" s="110">
        <f t="shared" si="33"/>
        <v>0</v>
      </c>
      <c r="EG57" s="251">
        <v>3</v>
      </c>
      <c r="EH57" s="117">
        <v>2</v>
      </c>
      <c r="EI57" s="33">
        <f t="shared" si="108"/>
        <v>0</v>
      </c>
      <c r="EJ57" s="33">
        <f>Gen_Cons_Horario!B5915</f>
        <v>0</v>
      </c>
      <c r="EK57" s="34">
        <f t="shared" si="78"/>
        <v>0</v>
      </c>
      <c r="EL57" s="116">
        <f>IF(AND(EK57&gt;0,EK57*$B$4+ER56&lt;=$B$2*'SFV+BESS'!$I$9,EK57&lt;'SFV+BESS'!$I$7), EK57*$B$4, IF(AND(EK57&gt;0,EK57*$B$4+ER56&gt;$B$2*'SFV+BESS'!$I$9,EK57*$B$4&lt;'SFV+BESS'!$I$7),$B$2*'SFV+BESS'!$I$9-ER56,IF(AND(EK57&gt;0,EK57*$B$4+ER56&gt;$B$2*'SFV+BESS'!$I$9,EK57*$B$4&gt;'SFV+BESS'!$I$7,ER56&lt;$B$2*'SFV+BESS'!$I$9),$B$2*'SFV+BESS'!$I$9-ER56,IF(AND(EK57&gt;0,EK57*$B$4+ER56&lt;=$B$2*'SFV+BESS'!$I$9,EK57&gt;'SFV+BESS'!$I$7),'SFV+BESS'!$I$7,0))))</f>
        <v>0</v>
      </c>
      <c r="EM57" s="27">
        <f>IF(AND(EK57&lt;0,ER56+EK57/$B$5&gt;$H$2,-EK57/'Carga-Descarga Año'!$B$5&lt;'SFV+BESS'!$I$7),EK57/$B$5,IF(AND(EK57&lt;0,ER56+EK57/$B$5&gt;$H$2,-EK57/'Carga-Descarga Año'!$B$5&gt;'SFV+BESS'!$I$7),-'SFV+BESS'!$I$7,IF(AND(EK57&lt;0,ER56+EK57/$B$5&lt;$H$2),-MIN('SFV+BESS'!$I$7,ER56-$H$2),0)))</f>
        <v>0</v>
      </c>
      <c r="EN57" s="33"/>
      <c r="EO57" s="33">
        <f t="shared" si="93"/>
        <v>0</v>
      </c>
      <c r="EP57" s="27">
        <f t="shared" si="36"/>
        <v>0</v>
      </c>
      <c r="EQ57" s="27">
        <f t="shared" si="94"/>
        <v>0</v>
      </c>
      <c r="ER57" s="28">
        <f>IF((ER56+EL57+EM57)&gt;=$B$2*'SFV+BESS'!$I$9, $B$2*'SFV+BESS'!$I$9, (ER56+EL57+EM57))</f>
        <v>173.61249999999998</v>
      </c>
      <c r="ES57" s="110">
        <f t="shared" si="37"/>
        <v>0</v>
      </c>
      <c r="EX57" s="251">
        <v>3</v>
      </c>
      <c r="EY57" s="117">
        <v>2</v>
      </c>
      <c r="EZ57" s="33">
        <f t="shared" si="109"/>
        <v>0</v>
      </c>
      <c r="FA57" s="33">
        <f>Gen_Cons_Horario!B6635</f>
        <v>0</v>
      </c>
      <c r="FB57" s="34">
        <f t="shared" si="79"/>
        <v>0</v>
      </c>
      <c r="FC57" s="116">
        <f>IF(AND(FB57&gt;0,FB57*$B$4+FI56&lt;=$B$2*'SFV+BESS'!$I$9,FB57&lt;'SFV+BESS'!$I$7), FB57*$B$4, IF(AND(FB57&gt;0,FB57*$B$4+FI56&gt;$B$2*'SFV+BESS'!$I$9,FB57*$B$4&lt;'SFV+BESS'!$I$7),$B$2*'SFV+BESS'!$I$9-FI56,IF(AND(FB57&gt;0,FB57*$B$4+FI56&gt;$B$2*'SFV+BESS'!$I$9,FB57*$B$4&gt;'SFV+BESS'!$I$7,FI56&lt;$B$2*'SFV+BESS'!$I$9),$B$2*'SFV+BESS'!$I$9-FI56,IF(AND(FB57&gt;0,FB57*$B$4+FI56&lt;=$B$2*'SFV+BESS'!$I$9,FB57&gt;'SFV+BESS'!$I$7),'SFV+BESS'!$I$7,0))))</f>
        <v>0</v>
      </c>
      <c r="FD57" s="27">
        <f>IF(AND(FB57&lt;0,FI56+FB57/$B$5&gt;$H$2,-FB57/'Carga-Descarga Año'!$B$5&lt;'SFV+BESS'!$I$7),FB57/$B$5,IF(AND(FB57&lt;0,FI56+FB57/$B$5&gt;$H$2,-FB57/'Carga-Descarga Año'!$B$5&gt;'SFV+BESS'!$I$7),-'SFV+BESS'!$I$7,IF(AND(FB57&lt;0,FI56+FB57/$B$5&lt;$H$2),-MIN('SFV+BESS'!$I$7,FI56-$H$2),0)))</f>
        <v>0</v>
      </c>
      <c r="FE57" s="33"/>
      <c r="FF57" s="33">
        <f t="shared" si="95"/>
        <v>0</v>
      </c>
      <c r="FG57" s="27">
        <f t="shared" si="40"/>
        <v>0</v>
      </c>
      <c r="FH57" s="27">
        <f t="shared" si="96"/>
        <v>0</v>
      </c>
      <c r="FI57" s="28">
        <f>IF((FI56+FC57+FD57)&gt;=$B$2*'SFV+BESS'!$I$9, $B$2*'SFV+BESS'!$I$9, (FI56+FC57+FD57))</f>
        <v>173.61249999999998</v>
      </c>
      <c r="FJ57" s="110">
        <f t="shared" si="41"/>
        <v>0</v>
      </c>
      <c r="FO57" s="251">
        <v>3</v>
      </c>
      <c r="FP57" s="117">
        <v>2</v>
      </c>
      <c r="FQ57" s="33">
        <f t="shared" si="110"/>
        <v>0</v>
      </c>
      <c r="FR57" s="33">
        <f>Gen_Cons_Horario!B7379</f>
        <v>0</v>
      </c>
      <c r="FS57" s="34">
        <f t="shared" si="80"/>
        <v>0</v>
      </c>
      <c r="FT57" s="116">
        <f>IF(AND(FS57&gt;0,FS57*$B$4+FZ56&lt;=$B$2*'SFV+BESS'!$I$9,FS57&lt;'SFV+BESS'!$I$7), FS57*$B$4, IF(AND(FS57&gt;0,FS57*$B$4+FZ56&gt;$B$2*'SFV+BESS'!$I$9,FS57*$B$4&lt;'SFV+BESS'!$I$7),$B$2*'SFV+BESS'!$I$9-FZ56,IF(AND(FS57&gt;0,FS57*$B$4+FZ56&gt;$B$2*'SFV+BESS'!$I$9,FS57*$B$4&gt;'SFV+BESS'!$I$7,FZ56&lt;$B$2*'SFV+BESS'!$I$9),$B$2*'SFV+BESS'!$I$9-FZ56,IF(AND(FS57&gt;0,FS57*$B$4+FZ56&lt;=$B$2*'SFV+BESS'!$I$9,FS57&gt;'SFV+BESS'!$I$7),'SFV+BESS'!$I$7,0))))</f>
        <v>0</v>
      </c>
      <c r="FU57" s="27">
        <f>IF(AND(FS57&lt;0,FZ56+FS57/$B$5&gt;$H$2,-FS57/'Carga-Descarga Año'!$B$5&lt;'SFV+BESS'!$I$7),FS57/$B$5,IF(AND(FS57&lt;0,FZ56+FS57/$B$5&gt;$H$2,-FS57/'Carga-Descarga Año'!$B$5&gt;'SFV+BESS'!$I$7),-'SFV+BESS'!$I$7,IF(AND(FS57&lt;0,FZ56+FS57/$B$5&lt;$H$2),-MIN('SFV+BESS'!$I$7,FZ56-$H$2),0)))</f>
        <v>0</v>
      </c>
      <c r="FV57" s="33"/>
      <c r="FW57" s="33">
        <f t="shared" si="97"/>
        <v>0</v>
      </c>
      <c r="FX57" s="27">
        <f t="shared" si="44"/>
        <v>0</v>
      </c>
      <c r="FY57" s="27">
        <f t="shared" si="98"/>
        <v>0</v>
      </c>
      <c r="FZ57" s="28">
        <f>IF((FZ56+FT57+FU57)&gt;=$B$2*'SFV+BESS'!$I$9, $B$2*'SFV+BESS'!$I$9, (FZ56+FT57+FU57))</f>
        <v>173.61249999999998</v>
      </c>
      <c r="GA57" s="110">
        <f t="shared" si="45"/>
        <v>0</v>
      </c>
      <c r="GF57" s="251">
        <v>3</v>
      </c>
      <c r="GG57" s="117">
        <v>2</v>
      </c>
      <c r="GH57" s="33">
        <f t="shared" si="111"/>
        <v>0</v>
      </c>
      <c r="GI57" s="33">
        <f>Gen_Cons_Horario!B8099</f>
        <v>0</v>
      </c>
      <c r="GJ57" s="34">
        <f t="shared" si="81"/>
        <v>0</v>
      </c>
      <c r="GK57" s="116">
        <f>IF(AND(GJ57&gt;0,GJ57*$B$4+GQ56&lt;=$B$2*'SFV+BESS'!$I$9,GJ57&lt;'SFV+BESS'!$I$7), GJ57*$B$4, IF(AND(GJ57&gt;0,GJ57*$B$4+GQ56&gt;$B$2*'SFV+BESS'!$I$9,GJ57*$B$4&lt;'SFV+BESS'!$I$7),$B$2*'SFV+BESS'!$I$9-GQ56,IF(AND(GJ57&gt;0,GJ57*$B$4+GQ56&gt;$B$2*'SFV+BESS'!$I$9,GJ57*$B$4&gt;'SFV+BESS'!$I$7,GQ56&lt;$B$2*'SFV+BESS'!$I$9),$B$2*'SFV+BESS'!$I$9-GQ56,IF(AND(GJ57&gt;0,GJ57*$B$4+GQ56&lt;=$B$2*'SFV+BESS'!$I$9,GJ57&gt;'SFV+BESS'!$I$7),'SFV+BESS'!$I$7,0))))</f>
        <v>0</v>
      </c>
      <c r="GL57" s="27">
        <f>IF(AND(GJ57&lt;0,GQ56+GJ57/$B$5&gt;$H$2,-GJ57/'Carga-Descarga Año'!$B$5&lt;'SFV+BESS'!$I$7),GJ57/$B$5,IF(AND(GJ57&lt;0,GQ56+GJ57/$B$5&gt;$H$2,-GJ57/'Carga-Descarga Año'!$B$5&gt;'SFV+BESS'!$I$7),-'SFV+BESS'!$I$7,IF(AND(GJ57&lt;0,GQ56+GJ57/$B$5&lt;$H$2),-MIN('SFV+BESS'!$I$7,GQ56-$H$2),0)))</f>
        <v>0</v>
      </c>
      <c r="GM57" s="33"/>
      <c r="GN57" s="33">
        <f t="shared" si="99"/>
        <v>0</v>
      </c>
      <c r="GO57" s="27">
        <f t="shared" si="48"/>
        <v>0</v>
      </c>
      <c r="GP57" s="27">
        <f t="shared" si="100"/>
        <v>0</v>
      </c>
      <c r="GQ57" s="28">
        <f>IF((GQ56+GK57+GL57)&gt;=$B$2*'SFV+BESS'!$I$9, $B$2*'SFV+BESS'!$I$9, (GQ56+GK57+GL57))</f>
        <v>173.61249999999998</v>
      </c>
      <c r="GR57" s="110">
        <f t="shared" si="49"/>
        <v>0</v>
      </c>
    </row>
    <row r="58" spans="1:200">
      <c r="A58" s="249"/>
      <c r="B58" s="48">
        <v>2.0416666666666701</v>
      </c>
      <c r="C58" s="38">
        <f t="shared" si="82"/>
        <v>0</v>
      </c>
      <c r="D58" s="2">
        <f>Gen_Cons_Horario!B84</f>
        <v>0</v>
      </c>
      <c r="E58" s="140">
        <f t="shared" si="0"/>
        <v>0</v>
      </c>
      <c r="F58" s="116">
        <f>IF(AND(E58&gt;0,E58*$B$4+L57&lt;=$B$2*'SFV+BESS'!$I$9,E58&lt;'SFV+BESS'!$I$7), E58*$B$4, IF(AND(E58&gt;0,E58*$B$4+L57&gt;$B$2*'SFV+BESS'!$I$9,E58*$B$4&lt;'SFV+BESS'!$I$7),$B$2*'SFV+BESS'!$I$9-L57,IF(AND(E58&gt;0,E58*$B$4+L57&gt;$B$2*'SFV+BESS'!$I$9,E58*$B$4&gt;'SFV+BESS'!$I$7,L57&lt;$B$2*'SFV+BESS'!$I$9),$B$2*'SFV+BESS'!$I$9-L57,IF(AND(E58&gt;0,E58*$B$4+L57&lt;=$B$2*'SFV+BESS'!$I$9,E58&gt;'SFV+BESS'!$I$7),'SFV+BESS'!$I$7,0))))</f>
        <v>0</v>
      </c>
      <c r="G58" s="27">
        <f>IF(AND(E58&lt;0,L57+E58/$B$5&gt;$H$2,-E58/'Carga-Descarga Año'!$B$5&lt;'SFV+BESS'!$I$7),E58/$B$5,IF(AND(E58&lt;0,L57+E58/$B$5&gt;$H$2,-E58/'Carga-Descarga Año'!$B$5&gt;'SFV+BESS'!$I$7),-'SFV+BESS'!$I$7,IF(AND(E58&lt;0,L57+E58/$B$5&lt;$H$2),-MIN('SFV+BESS'!$I$7,L57-$H$2),0)))</f>
        <v>0</v>
      </c>
      <c r="I58" s="38">
        <f t="shared" si="1"/>
        <v>0</v>
      </c>
      <c r="J58" s="27">
        <f t="shared" si="3"/>
        <v>0</v>
      </c>
      <c r="K58" s="27">
        <f t="shared" si="2"/>
        <v>0</v>
      </c>
      <c r="L58" s="28">
        <f>IF((L57+F58+G58)&gt;=$B$2*'SFV+BESS'!$I$9, $B$2*'SFV+BESS'!$I$9, (L57+F58+G58))</f>
        <v>58.011309769314209</v>
      </c>
      <c r="M58" s="110">
        <f t="shared" si="4"/>
        <v>0</v>
      </c>
      <c r="R58" s="251"/>
      <c r="S58" s="48">
        <v>2.0416666666666701</v>
      </c>
      <c r="T58" s="2">
        <f t="shared" si="101"/>
        <v>0</v>
      </c>
      <c r="U58" s="2">
        <f>Gen_Cons_Horario!B828</f>
        <v>0</v>
      </c>
      <c r="V58" s="34">
        <f t="shared" si="71"/>
        <v>0</v>
      </c>
      <c r="W58" s="116">
        <f>IF(AND(V58&gt;0,V58*$B$4+AC57&lt;=$B$2*'SFV+BESS'!$I$9,V58&lt;'SFV+BESS'!$I$7), V58*$B$4, IF(AND(V58&gt;0,V58*$B$4+AC57&gt;$B$2*'SFV+BESS'!$I$9,V58*$B$4&lt;'SFV+BESS'!$I$7),$B$2*'SFV+BESS'!$I$9-AC57,IF(AND(V58&gt;0,V58*$B$4+AC57&gt;$B$2*'SFV+BESS'!$I$9,V58*$B$4&gt;'SFV+BESS'!$I$7,AC57&lt;$B$2*'SFV+BESS'!$I$9),$B$2*'SFV+BESS'!$I$9-AC57,IF(AND(V58&gt;0,V58*$B$4+AC57&lt;=$B$2*'SFV+BESS'!$I$9,V58&gt;'SFV+BESS'!$I$7),'SFV+BESS'!$I$7,0))))</f>
        <v>0</v>
      </c>
      <c r="X58" s="27">
        <f>IF(AND(V58&lt;0,AC57+V58/$B$5&gt;$H$2,-V58/'Carga-Descarga Año'!$B$5&lt;'SFV+BESS'!$I$7),V58/$B$5,IF(AND(V58&lt;0,AC57+V58/$B$5&gt;$H$2,-V58/'Carga-Descarga Año'!$B$5&gt;'SFV+BESS'!$I$7),-'SFV+BESS'!$I$7,IF(AND(V58&lt;0,AC57+V58/$B$5&lt;$H$2),-MIN('SFV+BESS'!$I$7,AC57-$H$2),0)))</f>
        <v>0</v>
      </c>
      <c r="Y58" s="33"/>
      <c r="Z58" s="33">
        <f t="shared" si="60"/>
        <v>0</v>
      </c>
      <c r="AA58" s="27">
        <f t="shared" si="7"/>
        <v>0</v>
      </c>
      <c r="AB58" s="27">
        <f t="shared" si="50"/>
        <v>0</v>
      </c>
      <c r="AC58" s="28">
        <f>IF((AC57+W58+X58)&gt;=$B$2*'SFV+BESS'!$I$9, $B$2*'SFV+BESS'!$I$9, (AC57+W58+X58))</f>
        <v>173.61249999999998</v>
      </c>
      <c r="AD58" s="110">
        <f t="shared" si="8"/>
        <v>0</v>
      </c>
      <c r="AI58" s="251"/>
      <c r="AJ58" s="48">
        <v>2.0416666666666701</v>
      </c>
      <c r="AK58" s="52">
        <f t="shared" si="102"/>
        <v>0</v>
      </c>
      <c r="AL58" s="33">
        <f>Gen_Cons_Horario!B1500</f>
        <v>0</v>
      </c>
      <c r="AM58" s="34">
        <f t="shared" si="72"/>
        <v>0</v>
      </c>
      <c r="AN58" s="116">
        <f>IF(AND(AM58&gt;0,AM58*$B$4+AT57&lt;=$B$2*'SFV+BESS'!$I$9,AM58&lt;'SFV+BESS'!$I$7), AM58*$B$4, IF(AND(AM58&gt;0,AM58*$B$4+AT57&gt;$B$2*'SFV+BESS'!$I$9,AM58*$B$4&lt;'SFV+BESS'!$I$7),$B$2*'SFV+BESS'!$I$9-AT57,IF(AND(AM58&gt;0,AM58*$B$4+AT57&gt;$B$2*'SFV+BESS'!$I$9,AM58*$B$4&gt;'SFV+BESS'!$I$7,AT57&lt;$B$2*'SFV+BESS'!$I$9),$B$2*'SFV+BESS'!$I$9-AT57,IF(AND(AM58&gt;0,AM58*$B$4+AT57&lt;=$B$2*'SFV+BESS'!$I$9,AM58&gt;'SFV+BESS'!$I$7),'SFV+BESS'!$I$7,0))))</f>
        <v>0</v>
      </c>
      <c r="AO58" s="27">
        <f>IF(AND(AM58&lt;0,AT57+AM58/$B$5&gt;$H$2,-AM58/'Carga-Descarga Año'!$B$5&lt;'SFV+BESS'!$I$7),AM58/$B$5,IF(AND(AM58&lt;0,AT57+AM58/$B$5&gt;$H$2,-AM58/'Carga-Descarga Año'!$B$5&gt;'SFV+BESS'!$I$7),-'SFV+BESS'!$I$7,IF(AND(AM58&lt;0,AT57+AM58/$B$5&lt;$H$2),-MIN('SFV+BESS'!$I$7,AT57-$H$2),0)))</f>
        <v>0</v>
      </c>
      <c r="AP58" s="33"/>
      <c r="AQ58" s="33">
        <f t="shared" si="83"/>
        <v>0</v>
      </c>
      <c r="AR58" s="27">
        <f t="shared" si="11"/>
        <v>0</v>
      </c>
      <c r="AS58" s="27">
        <f t="shared" si="84"/>
        <v>0</v>
      </c>
      <c r="AT58" s="28">
        <f>IF((AT57+AN58+AO58)&gt;=$B$2*'SFV+BESS'!$I$9, $B$2*'SFV+BESS'!$I$9, (AT57+AN58+AO58))</f>
        <v>168.60744807425169</v>
      </c>
      <c r="AU58" s="110">
        <f t="shared" si="12"/>
        <v>0</v>
      </c>
      <c r="AZ58" s="251"/>
      <c r="BA58" s="48">
        <v>2.0416666666666701</v>
      </c>
      <c r="BB58" s="33">
        <f t="shared" si="103"/>
        <v>0</v>
      </c>
      <c r="BC58" s="33">
        <f>Gen_Cons_Horario!B2244</f>
        <v>0</v>
      </c>
      <c r="BD58" s="34">
        <f t="shared" si="73"/>
        <v>0</v>
      </c>
      <c r="BE58" s="116">
        <f>IF(AND(BD58&gt;0,BD58*$B$4+BK57&lt;=$B$2*'SFV+BESS'!$I$9,BD58&lt;'SFV+BESS'!$I$7), BD58*$B$4, IF(AND(BD58&gt;0,BD58*$B$4+BK57&gt;$B$2*'SFV+BESS'!$I$9,BD58*$B$4&lt;'SFV+BESS'!$I$7),$B$2*'SFV+BESS'!$I$9-BK57,IF(AND(BD58&gt;0,BD58*$B$4+BK57&gt;$B$2*'SFV+BESS'!$I$9,BD58*$B$4&gt;'SFV+BESS'!$I$7,BK57&lt;$B$2*'SFV+BESS'!$I$9),$B$2*'SFV+BESS'!$I$9-BK57,IF(AND(BD58&gt;0,BD58*$B$4+BK57&lt;=$B$2*'SFV+BESS'!$I$9,BD58&gt;'SFV+BESS'!$I$7),'SFV+BESS'!$I$7,0))))</f>
        <v>0</v>
      </c>
      <c r="BF58" s="27">
        <f>IF(AND(BD58&lt;0,BK57+BD58/$B$5&gt;$H$2,-BD58/'Carga-Descarga Año'!$B$5&lt;'SFV+BESS'!$I$7),BD58/$B$5,IF(AND(BD58&lt;0,BK57+BD58/$B$5&gt;$H$2,-BD58/'Carga-Descarga Año'!$B$5&gt;'SFV+BESS'!$I$7),-'SFV+BESS'!$I$7,IF(AND(BD58&lt;0,BK57+BD58/$B$5&lt;$H$2),-MIN('SFV+BESS'!$I$7,BK57-$H$2),0)))</f>
        <v>0</v>
      </c>
      <c r="BG58" s="33"/>
      <c r="BH58" s="33">
        <f t="shared" si="85"/>
        <v>0</v>
      </c>
      <c r="BI58" s="27">
        <f t="shared" si="15"/>
        <v>0</v>
      </c>
      <c r="BJ58" s="27">
        <f t="shared" si="86"/>
        <v>0</v>
      </c>
      <c r="BK58" s="28">
        <f>IF((BK57+BE58+BF58)&gt;=$B$2*'SFV+BESS'!$I$9, $B$2*'SFV+BESS'!$I$9, (BK57+BE58+BF58))</f>
        <v>173.61249999999998</v>
      </c>
      <c r="BL58" s="110">
        <f t="shared" si="16"/>
        <v>0</v>
      </c>
      <c r="BQ58" s="251"/>
      <c r="BR58" s="48">
        <v>2.0416666666666701</v>
      </c>
      <c r="BS58" s="33">
        <f t="shared" si="104"/>
        <v>0</v>
      </c>
      <c r="BT58" s="33">
        <f>Gen_Cons_Horario!B2964</f>
        <v>0</v>
      </c>
      <c r="BU58" s="34">
        <f t="shared" si="74"/>
        <v>0</v>
      </c>
      <c r="BV58" s="116">
        <f>IF(AND(BU58&gt;0,BU58*$B$4+CB57&lt;=$B$2*'SFV+BESS'!$I$9,BU58&lt;'SFV+BESS'!$I$7), BU58*$B$4, IF(AND(BU58&gt;0,BU58*$B$4+CB57&gt;$B$2*'SFV+BESS'!$I$9,BU58*$B$4&lt;'SFV+BESS'!$I$7),$B$2*'SFV+BESS'!$I$9-CB57,IF(AND(BU58&gt;0,BU58*$B$4+CB57&gt;$B$2*'SFV+BESS'!$I$9,BU58*$B$4&gt;'SFV+BESS'!$I$7,CB57&lt;$B$2*'SFV+BESS'!$I$9),$B$2*'SFV+BESS'!$I$9-CB57,IF(AND(BU58&gt;0,BU58*$B$4+CB57&lt;=$B$2*'SFV+BESS'!$I$9,BU58&gt;'SFV+BESS'!$I$7),'SFV+BESS'!$I$7,0))))</f>
        <v>0</v>
      </c>
      <c r="BW58" s="27">
        <f>IF(AND(BU58&lt;0,CB57+BU58/$B$5&gt;$H$2,-BU58/'Carga-Descarga Año'!$B$5&lt;'SFV+BESS'!$I$7),BU58/$B$5,IF(AND(BU58&lt;0,CB57+BU58/$B$5&gt;$H$2,-BU58/'Carga-Descarga Año'!$B$5&gt;'SFV+BESS'!$I$7),-'SFV+BESS'!$I$7,IF(AND(BU58&lt;0,CB57+BU58/$B$5&lt;$H$2),-MIN('SFV+BESS'!$I$7,CB57-$H$2),0)))</f>
        <v>0</v>
      </c>
      <c r="BX58" s="33"/>
      <c r="BY58" s="33">
        <f t="shared" si="87"/>
        <v>0</v>
      </c>
      <c r="BZ58" s="27">
        <f t="shared" si="18"/>
        <v>0</v>
      </c>
      <c r="CA58" s="27">
        <f t="shared" si="19"/>
        <v>0</v>
      </c>
      <c r="CB58" s="28">
        <f>IF((CB57+BV58+BW58)&gt;=$B$2*'SFV+BESS'!$I$9, $B$2*'SFV+BESS'!$I$9, (CB57+BV58+BW58))</f>
        <v>173.61249999999998</v>
      </c>
      <c r="CC58" s="110">
        <f t="shared" si="20"/>
        <v>0</v>
      </c>
      <c r="CH58" s="251"/>
      <c r="CI58" s="48">
        <v>2.0416666666666701</v>
      </c>
      <c r="CJ58" s="33">
        <f t="shared" si="105"/>
        <v>0</v>
      </c>
      <c r="CK58" s="33">
        <f>Gen_Cons_Horario!B3708</f>
        <v>0</v>
      </c>
      <c r="CL58" s="34">
        <f t="shared" si="75"/>
        <v>0</v>
      </c>
      <c r="CM58" s="116">
        <f>IF(AND(CL58&gt;0,CL58*$B$4+CS57&lt;=$B$2*'SFV+BESS'!$I$9,CL58&lt;'SFV+BESS'!$I$7), CL58*$B$4, IF(AND(CL58&gt;0,CL58*$B$4+CS57&gt;$B$2*'SFV+BESS'!$I$9,CL58*$B$4&lt;'SFV+BESS'!$I$7),$B$2*'SFV+BESS'!$I$9-CS57,IF(AND(CL58&gt;0,CL58*$B$4+CS57&gt;$B$2*'SFV+BESS'!$I$9,CL58*$B$4&gt;'SFV+BESS'!$I$7,CS57&lt;$B$2*'SFV+BESS'!$I$9),$B$2*'SFV+BESS'!$I$9-CS57,IF(AND(CL58&gt;0,CL58*$B$4+CS57&lt;=$B$2*'SFV+BESS'!$I$9,CL58&gt;'SFV+BESS'!$I$7),'SFV+BESS'!$I$7,0))))</f>
        <v>0</v>
      </c>
      <c r="CN58" s="27">
        <f>IF(AND(CL58&lt;0,CS57+CL58/$B$5&gt;$H$2,-CL58/'Carga-Descarga Año'!$B$5&lt;'SFV+BESS'!$I$7),CL58/$B$5,IF(AND(CL58&lt;0,CS57+CL58/$B$5&gt;$H$2,-CL58/'Carga-Descarga Año'!$B$5&gt;'SFV+BESS'!$I$7),-'SFV+BESS'!$I$7,IF(AND(CL58&lt;0,CS57+CL58/$B$5&lt;$H$2),-MIN('SFV+BESS'!$I$7,CS57-$H$2),0)))</f>
        <v>0</v>
      </c>
      <c r="CO58" s="33"/>
      <c r="CP58" s="33">
        <f t="shared" si="88"/>
        <v>0</v>
      </c>
      <c r="CQ58" s="27">
        <f t="shared" si="23"/>
        <v>0</v>
      </c>
      <c r="CR58" s="27">
        <f t="shared" si="89"/>
        <v>0</v>
      </c>
      <c r="CS58" s="28">
        <f>IF((CS57+CM58+CN58)&gt;=$B$2*'SFV+BESS'!$I$9, $B$2*'SFV+BESS'!$I$9, (CS57+CM58+CN58))</f>
        <v>173.61249999999998</v>
      </c>
      <c r="CT58" s="110">
        <f t="shared" si="24"/>
        <v>0</v>
      </c>
      <c r="CY58" s="251"/>
      <c r="CZ58" s="48">
        <v>2.0416666666666701</v>
      </c>
      <c r="DA58" s="33">
        <f t="shared" si="106"/>
        <v>0</v>
      </c>
      <c r="DB58" s="33">
        <f>Gen_Cons_Horario!B4428</f>
        <v>0</v>
      </c>
      <c r="DC58" s="34">
        <f t="shared" si="76"/>
        <v>0</v>
      </c>
      <c r="DD58" s="116">
        <f>IF(AND(DC58&gt;0,DC58*$B$4+DJ57&lt;=$B$2*'SFV+BESS'!$I$9,DC58&lt;'SFV+BESS'!$I$7), DC58*$B$4, IF(AND(DC58&gt;0,DC58*$B$4+DJ57&gt;$B$2*'SFV+BESS'!$I$9,DC58*$B$4&lt;'SFV+BESS'!$I$7),$B$2*'SFV+BESS'!$I$9-DJ57,IF(AND(DC58&gt;0,DC58*$B$4+DJ57&gt;$B$2*'SFV+BESS'!$I$9,DC58*$B$4&gt;'SFV+BESS'!$I$7,DJ57&lt;$B$2*'SFV+BESS'!$I$9),$B$2*'SFV+BESS'!$I$9-DJ57,IF(AND(DC58&gt;0,DC58*$B$4+DJ57&lt;=$B$2*'SFV+BESS'!$I$9,DC58&gt;'SFV+BESS'!$I$7),'SFV+BESS'!$I$7,0))))</f>
        <v>0</v>
      </c>
      <c r="DE58" s="27">
        <f>IF(AND(DC58&lt;0,DJ57+DC58/$B$5&gt;$H$2,-DC58/'Carga-Descarga Año'!$B$5&lt;'SFV+BESS'!$I$7),DC58/$B$5,IF(AND(DC58&lt;0,DJ57+DC58/$B$5&gt;$H$2,-DC58/'Carga-Descarga Año'!$B$5&gt;'SFV+BESS'!$I$7),-'SFV+BESS'!$I$7,IF(AND(DC58&lt;0,DJ57+DC58/$B$5&lt;$H$2),-MIN('SFV+BESS'!$I$7,DJ57-$H$2),0)))</f>
        <v>0</v>
      </c>
      <c r="DF58" s="33"/>
      <c r="DG58" s="33">
        <f t="shared" si="90"/>
        <v>0</v>
      </c>
      <c r="DH58" s="27">
        <f t="shared" si="27"/>
        <v>0</v>
      </c>
      <c r="DI58" s="27">
        <f t="shared" si="28"/>
        <v>0</v>
      </c>
      <c r="DJ58" s="28">
        <f>IF((DJ57+DD58+DE58)&gt;=$B$2*'SFV+BESS'!$I$9, $B$2*'SFV+BESS'!$I$9, (DJ57+DD58+DE58))</f>
        <v>173.61249999999998</v>
      </c>
      <c r="DK58" s="110">
        <f t="shared" si="29"/>
        <v>0</v>
      </c>
      <c r="DP58" s="251"/>
      <c r="DQ58" s="48">
        <v>2.0416666666666701</v>
      </c>
      <c r="DR58" s="33">
        <f t="shared" si="107"/>
        <v>0</v>
      </c>
      <c r="DS58" s="33">
        <f>Gen_Cons_Horario!B5172</f>
        <v>0</v>
      </c>
      <c r="DT58" s="34">
        <f t="shared" si="77"/>
        <v>0</v>
      </c>
      <c r="DU58" s="116">
        <f>IF(AND(DT58&gt;0,DT58*$B$4+EA57&lt;=$B$2*'SFV+BESS'!$I$9,DT58&lt;'SFV+BESS'!$I$7), DT58*$B$4, IF(AND(DT58&gt;0,DT58*$B$4+EA57&gt;$B$2*'SFV+BESS'!$I$9,DT58*$B$4&lt;'SFV+BESS'!$I$7),$B$2*'SFV+BESS'!$I$9-EA57,IF(AND(DT58&gt;0,DT58*$B$4+EA57&gt;$B$2*'SFV+BESS'!$I$9,DT58*$B$4&gt;'SFV+BESS'!$I$7,EA57&lt;$B$2*'SFV+BESS'!$I$9),$B$2*'SFV+BESS'!$I$9-EA57,IF(AND(DT58&gt;0,DT58*$B$4+EA57&lt;=$B$2*'SFV+BESS'!$I$9,DT58&gt;'SFV+BESS'!$I$7),'SFV+BESS'!$I$7,0))))</f>
        <v>0</v>
      </c>
      <c r="DV58" s="27">
        <f>IF(AND(DT58&lt;0,EA57+DT58/$B$5&gt;$H$2,-DT58/'Carga-Descarga Año'!$B$5&lt;'SFV+BESS'!$I$7),DT58/$B$5,IF(AND(DT58&lt;0,EA57+DT58/$B$5&gt;$H$2,-DT58/'Carga-Descarga Año'!$B$5&gt;'SFV+BESS'!$I$7),-'SFV+BESS'!$I$7,IF(AND(DT58&lt;0,EA57+DT58/$B$5&lt;$H$2),-MIN('SFV+BESS'!$I$7,EA57-$H$2),0)))</f>
        <v>0</v>
      </c>
      <c r="DW58" s="33"/>
      <c r="DX58" s="33">
        <f t="shared" si="91"/>
        <v>0</v>
      </c>
      <c r="DY58" s="27">
        <f t="shared" si="32"/>
        <v>0</v>
      </c>
      <c r="DZ58" s="27">
        <f t="shared" si="92"/>
        <v>0</v>
      </c>
      <c r="EA58" s="28">
        <f>IF((EA57+DU58+DV58)&gt;=$B$2*'SFV+BESS'!$I$9, $B$2*'SFV+BESS'!$I$9, (EA57+DU58+DV58))</f>
        <v>173.61249999999998</v>
      </c>
      <c r="EB58" s="110">
        <f t="shared" si="33"/>
        <v>0</v>
      </c>
      <c r="EG58" s="251"/>
      <c r="EH58" s="48">
        <v>2.0416666666666701</v>
      </c>
      <c r="EI58" s="33">
        <f t="shared" si="108"/>
        <v>0</v>
      </c>
      <c r="EJ58" s="33">
        <f>Gen_Cons_Horario!B5916</f>
        <v>0</v>
      </c>
      <c r="EK58" s="34">
        <f t="shared" si="78"/>
        <v>0</v>
      </c>
      <c r="EL58" s="116">
        <f>IF(AND(EK58&gt;0,EK58*$B$4+ER57&lt;=$B$2*'SFV+BESS'!$I$9,EK58&lt;'SFV+BESS'!$I$7), EK58*$B$4, IF(AND(EK58&gt;0,EK58*$B$4+ER57&gt;$B$2*'SFV+BESS'!$I$9,EK58*$B$4&lt;'SFV+BESS'!$I$7),$B$2*'SFV+BESS'!$I$9-ER57,IF(AND(EK58&gt;0,EK58*$B$4+ER57&gt;$B$2*'SFV+BESS'!$I$9,EK58*$B$4&gt;'SFV+BESS'!$I$7,ER57&lt;$B$2*'SFV+BESS'!$I$9),$B$2*'SFV+BESS'!$I$9-ER57,IF(AND(EK58&gt;0,EK58*$B$4+ER57&lt;=$B$2*'SFV+BESS'!$I$9,EK58&gt;'SFV+BESS'!$I$7),'SFV+BESS'!$I$7,0))))</f>
        <v>0</v>
      </c>
      <c r="EM58" s="27">
        <f>IF(AND(EK58&lt;0,ER57+EK58/$B$5&gt;$H$2,-EK58/'Carga-Descarga Año'!$B$5&lt;'SFV+BESS'!$I$7),EK58/$B$5,IF(AND(EK58&lt;0,ER57+EK58/$B$5&gt;$H$2,-EK58/'Carga-Descarga Año'!$B$5&gt;'SFV+BESS'!$I$7),-'SFV+BESS'!$I$7,IF(AND(EK58&lt;0,ER57+EK58/$B$5&lt;$H$2),-MIN('SFV+BESS'!$I$7,ER57-$H$2),0)))</f>
        <v>0</v>
      </c>
      <c r="EN58" s="33"/>
      <c r="EO58" s="33">
        <f t="shared" si="93"/>
        <v>0</v>
      </c>
      <c r="EP58" s="27">
        <f t="shared" si="36"/>
        <v>0</v>
      </c>
      <c r="EQ58" s="27">
        <f t="shared" si="94"/>
        <v>0</v>
      </c>
      <c r="ER58" s="28">
        <f>IF((ER57+EL58+EM58)&gt;=$B$2*'SFV+BESS'!$I$9, $B$2*'SFV+BESS'!$I$9, (ER57+EL58+EM58))</f>
        <v>173.61249999999998</v>
      </c>
      <c r="ES58" s="110">
        <f t="shared" si="37"/>
        <v>0</v>
      </c>
      <c r="EX58" s="251"/>
      <c r="EY58" s="48">
        <v>2.0416666666666701</v>
      </c>
      <c r="EZ58" s="33">
        <f t="shared" si="109"/>
        <v>0</v>
      </c>
      <c r="FA58" s="33">
        <f>Gen_Cons_Horario!B6636</f>
        <v>0</v>
      </c>
      <c r="FB58" s="34">
        <f t="shared" si="79"/>
        <v>0</v>
      </c>
      <c r="FC58" s="116">
        <f>IF(AND(FB58&gt;0,FB58*$B$4+FI57&lt;=$B$2*'SFV+BESS'!$I$9,FB58&lt;'SFV+BESS'!$I$7), FB58*$B$4, IF(AND(FB58&gt;0,FB58*$B$4+FI57&gt;$B$2*'SFV+BESS'!$I$9,FB58*$B$4&lt;'SFV+BESS'!$I$7),$B$2*'SFV+BESS'!$I$9-FI57,IF(AND(FB58&gt;0,FB58*$B$4+FI57&gt;$B$2*'SFV+BESS'!$I$9,FB58*$B$4&gt;'SFV+BESS'!$I$7,FI57&lt;$B$2*'SFV+BESS'!$I$9),$B$2*'SFV+BESS'!$I$9-FI57,IF(AND(FB58&gt;0,FB58*$B$4+FI57&lt;=$B$2*'SFV+BESS'!$I$9,FB58&gt;'SFV+BESS'!$I$7),'SFV+BESS'!$I$7,0))))</f>
        <v>0</v>
      </c>
      <c r="FD58" s="27">
        <f>IF(AND(FB58&lt;0,FI57+FB58/$B$5&gt;$H$2,-FB58/'Carga-Descarga Año'!$B$5&lt;'SFV+BESS'!$I$7),FB58/$B$5,IF(AND(FB58&lt;0,FI57+FB58/$B$5&gt;$H$2,-FB58/'Carga-Descarga Año'!$B$5&gt;'SFV+BESS'!$I$7),-'SFV+BESS'!$I$7,IF(AND(FB58&lt;0,FI57+FB58/$B$5&lt;$H$2),-MIN('SFV+BESS'!$I$7,FI57-$H$2),0)))</f>
        <v>0</v>
      </c>
      <c r="FE58" s="33"/>
      <c r="FF58" s="33">
        <f t="shared" si="95"/>
        <v>0</v>
      </c>
      <c r="FG58" s="27">
        <f t="shared" si="40"/>
        <v>0</v>
      </c>
      <c r="FH58" s="27">
        <f t="shared" si="96"/>
        <v>0</v>
      </c>
      <c r="FI58" s="28">
        <f>IF((FI57+FC58+FD58)&gt;=$B$2*'SFV+BESS'!$I$9, $B$2*'SFV+BESS'!$I$9, (FI57+FC58+FD58))</f>
        <v>173.61249999999998</v>
      </c>
      <c r="FJ58" s="110">
        <f t="shared" si="41"/>
        <v>0</v>
      </c>
      <c r="FO58" s="251"/>
      <c r="FP58" s="48">
        <v>2.0416666666666701</v>
      </c>
      <c r="FQ58" s="33">
        <f t="shared" si="110"/>
        <v>0</v>
      </c>
      <c r="FR58" s="33">
        <f>Gen_Cons_Horario!B7380</f>
        <v>0</v>
      </c>
      <c r="FS58" s="34">
        <f t="shared" si="80"/>
        <v>0</v>
      </c>
      <c r="FT58" s="116">
        <f>IF(AND(FS58&gt;0,FS58*$B$4+FZ57&lt;=$B$2*'SFV+BESS'!$I$9,FS58&lt;'SFV+BESS'!$I$7), FS58*$B$4, IF(AND(FS58&gt;0,FS58*$B$4+FZ57&gt;$B$2*'SFV+BESS'!$I$9,FS58*$B$4&lt;'SFV+BESS'!$I$7),$B$2*'SFV+BESS'!$I$9-FZ57,IF(AND(FS58&gt;0,FS58*$B$4+FZ57&gt;$B$2*'SFV+BESS'!$I$9,FS58*$B$4&gt;'SFV+BESS'!$I$7,FZ57&lt;$B$2*'SFV+BESS'!$I$9),$B$2*'SFV+BESS'!$I$9-FZ57,IF(AND(FS58&gt;0,FS58*$B$4+FZ57&lt;=$B$2*'SFV+BESS'!$I$9,FS58&gt;'SFV+BESS'!$I$7),'SFV+BESS'!$I$7,0))))</f>
        <v>0</v>
      </c>
      <c r="FU58" s="27">
        <f>IF(AND(FS58&lt;0,FZ57+FS58/$B$5&gt;$H$2,-FS58/'Carga-Descarga Año'!$B$5&lt;'SFV+BESS'!$I$7),FS58/$B$5,IF(AND(FS58&lt;0,FZ57+FS58/$B$5&gt;$H$2,-FS58/'Carga-Descarga Año'!$B$5&gt;'SFV+BESS'!$I$7),-'SFV+BESS'!$I$7,IF(AND(FS58&lt;0,FZ57+FS58/$B$5&lt;$H$2),-MIN('SFV+BESS'!$I$7,FZ57-$H$2),0)))</f>
        <v>0</v>
      </c>
      <c r="FV58" s="33"/>
      <c r="FW58" s="33">
        <f t="shared" si="97"/>
        <v>0</v>
      </c>
      <c r="FX58" s="27">
        <f t="shared" si="44"/>
        <v>0</v>
      </c>
      <c r="FY58" s="27">
        <f t="shared" si="98"/>
        <v>0</v>
      </c>
      <c r="FZ58" s="28">
        <f>IF((FZ57+FT58+FU58)&gt;=$B$2*'SFV+BESS'!$I$9, $B$2*'SFV+BESS'!$I$9, (FZ57+FT58+FU58))</f>
        <v>173.61249999999998</v>
      </c>
      <c r="GA58" s="110">
        <f t="shared" si="45"/>
        <v>0</v>
      </c>
      <c r="GF58" s="251"/>
      <c r="GG58" s="48">
        <v>2.0416666666666701</v>
      </c>
      <c r="GH58" s="33">
        <f t="shared" si="111"/>
        <v>0</v>
      </c>
      <c r="GI58" s="33">
        <f>Gen_Cons_Horario!B8100</f>
        <v>0</v>
      </c>
      <c r="GJ58" s="34">
        <f t="shared" si="81"/>
        <v>0</v>
      </c>
      <c r="GK58" s="116">
        <f>IF(AND(GJ58&gt;0,GJ58*$B$4+GQ57&lt;=$B$2*'SFV+BESS'!$I$9,GJ58&lt;'SFV+BESS'!$I$7), GJ58*$B$4, IF(AND(GJ58&gt;0,GJ58*$B$4+GQ57&gt;$B$2*'SFV+BESS'!$I$9,GJ58*$B$4&lt;'SFV+BESS'!$I$7),$B$2*'SFV+BESS'!$I$9-GQ57,IF(AND(GJ58&gt;0,GJ58*$B$4+GQ57&gt;$B$2*'SFV+BESS'!$I$9,GJ58*$B$4&gt;'SFV+BESS'!$I$7,GQ57&lt;$B$2*'SFV+BESS'!$I$9),$B$2*'SFV+BESS'!$I$9-GQ57,IF(AND(GJ58&gt;0,GJ58*$B$4+GQ57&lt;=$B$2*'SFV+BESS'!$I$9,GJ58&gt;'SFV+BESS'!$I$7),'SFV+BESS'!$I$7,0))))</f>
        <v>0</v>
      </c>
      <c r="GL58" s="27">
        <f>IF(AND(GJ58&lt;0,GQ57+GJ58/$B$5&gt;$H$2,-GJ58/'Carga-Descarga Año'!$B$5&lt;'SFV+BESS'!$I$7),GJ58/$B$5,IF(AND(GJ58&lt;0,GQ57+GJ58/$B$5&gt;$H$2,-GJ58/'Carga-Descarga Año'!$B$5&gt;'SFV+BESS'!$I$7),-'SFV+BESS'!$I$7,IF(AND(GJ58&lt;0,GQ57+GJ58/$B$5&lt;$H$2),-MIN('SFV+BESS'!$I$7,GQ57-$H$2),0)))</f>
        <v>0</v>
      </c>
      <c r="GM58" s="33"/>
      <c r="GN58" s="33">
        <f t="shared" si="99"/>
        <v>0</v>
      </c>
      <c r="GO58" s="27">
        <f t="shared" si="48"/>
        <v>0</v>
      </c>
      <c r="GP58" s="27">
        <f t="shared" si="100"/>
        <v>0</v>
      </c>
      <c r="GQ58" s="28">
        <f>IF((GQ57+GK58+GL58)&gt;=$B$2*'SFV+BESS'!$I$9, $B$2*'SFV+BESS'!$I$9, (GQ57+GK58+GL58))</f>
        <v>173.61249999999998</v>
      </c>
      <c r="GR58" s="110">
        <f t="shared" si="49"/>
        <v>0</v>
      </c>
    </row>
    <row r="59" spans="1:200">
      <c r="A59" s="249"/>
      <c r="B59" s="48">
        <v>2.0833333333333299</v>
      </c>
      <c r="C59" s="38">
        <f t="shared" si="82"/>
        <v>0</v>
      </c>
      <c r="D59" s="2">
        <f>Gen_Cons_Horario!B85</f>
        <v>0</v>
      </c>
      <c r="E59" s="140">
        <f t="shared" si="0"/>
        <v>0</v>
      </c>
      <c r="F59" s="116">
        <f>IF(AND(E59&gt;0,E59*$B$4+L58&lt;=$B$2*'SFV+BESS'!$I$9,E59&lt;'SFV+BESS'!$I$7), E59*$B$4, IF(AND(E59&gt;0,E59*$B$4+L58&gt;$B$2*'SFV+BESS'!$I$9,E59*$B$4&lt;'SFV+BESS'!$I$7),$B$2*'SFV+BESS'!$I$9-L58,IF(AND(E59&gt;0,E59*$B$4+L58&gt;$B$2*'SFV+BESS'!$I$9,E59*$B$4&gt;'SFV+BESS'!$I$7,L58&lt;$B$2*'SFV+BESS'!$I$9),$B$2*'SFV+BESS'!$I$9-L58,IF(AND(E59&gt;0,E59*$B$4+L58&lt;=$B$2*'SFV+BESS'!$I$9,E59&gt;'SFV+BESS'!$I$7),'SFV+BESS'!$I$7,0))))</f>
        <v>0</v>
      </c>
      <c r="G59" s="27">
        <f>IF(AND(E59&lt;0,L58+E59/$B$5&gt;$H$2,-E59/'Carga-Descarga Año'!$B$5&lt;'SFV+BESS'!$I$7),E59/$B$5,IF(AND(E59&lt;0,L58+E59/$B$5&gt;$H$2,-E59/'Carga-Descarga Año'!$B$5&gt;'SFV+BESS'!$I$7),-'SFV+BESS'!$I$7,IF(AND(E59&lt;0,L58+E59/$B$5&lt;$H$2),-MIN('SFV+BESS'!$I$7,L58-$H$2),0)))</f>
        <v>0</v>
      </c>
      <c r="I59" s="38">
        <f t="shared" si="1"/>
        <v>0</v>
      </c>
      <c r="J59" s="27">
        <f t="shared" si="3"/>
        <v>0</v>
      </c>
      <c r="K59" s="27">
        <f t="shared" si="2"/>
        <v>0</v>
      </c>
      <c r="L59" s="28">
        <f>IF((L58+F59+G59)&gt;=$B$2*'SFV+BESS'!$I$9, $B$2*'SFV+BESS'!$I$9, (L58+F59+G59))</f>
        <v>58.011309769314209</v>
      </c>
      <c r="M59" s="110">
        <f t="shared" si="4"/>
        <v>0</v>
      </c>
      <c r="R59" s="251"/>
      <c r="S59" s="48">
        <v>2.0833333333333299</v>
      </c>
      <c r="T59" s="2">
        <f t="shared" si="101"/>
        <v>0</v>
      </c>
      <c r="U59" s="2">
        <f>Gen_Cons_Horario!B829</f>
        <v>0</v>
      </c>
      <c r="V59" s="34">
        <f t="shared" si="71"/>
        <v>0</v>
      </c>
      <c r="W59" s="116">
        <f>IF(AND(V59&gt;0,V59*$B$4+AC58&lt;=$B$2*'SFV+BESS'!$I$9,V59&lt;'SFV+BESS'!$I$7), V59*$B$4, IF(AND(V59&gt;0,V59*$B$4+AC58&gt;$B$2*'SFV+BESS'!$I$9,V59*$B$4&lt;'SFV+BESS'!$I$7),$B$2*'SFV+BESS'!$I$9-AC58,IF(AND(V59&gt;0,V59*$B$4+AC58&gt;$B$2*'SFV+BESS'!$I$9,V59*$B$4&gt;'SFV+BESS'!$I$7,AC58&lt;$B$2*'SFV+BESS'!$I$9),$B$2*'SFV+BESS'!$I$9-AC58,IF(AND(V59&gt;0,V59*$B$4+AC58&lt;=$B$2*'SFV+BESS'!$I$9,V59&gt;'SFV+BESS'!$I$7),'SFV+BESS'!$I$7,0))))</f>
        <v>0</v>
      </c>
      <c r="X59" s="27">
        <f>IF(AND(V59&lt;0,AC58+V59/$B$5&gt;$H$2,-V59/'Carga-Descarga Año'!$B$5&lt;'SFV+BESS'!$I$7),V59/$B$5,IF(AND(V59&lt;0,AC58+V59/$B$5&gt;$H$2,-V59/'Carga-Descarga Año'!$B$5&gt;'SFV+BESS'!$I$7),-'SFV+BESS'!$I$7,IF(AND(V59&lt;0,AC58+V59/$B$5&lt;$H$2),-MIN('SFV+BESS'!$I$7,AC58-$H$2),0)))</f>
        <v>0</v>
      </c>
      <c r="Y59" s="33"/>
      <c r="Z59" s="33">
        <f t="shared" si="60"/>
        <v>0</v>
      </c>
      <c r="AA59" s="27">
        <f t="shared" si="7"/>
        <v>0</v>
      </c>
      <c r="AB59" s="27">
        <f t="shared" si="50"/>
        <v>0</v>
      </c>
      <c r="AC59" s="28">
        <f>IF((AC58+W59+X59)&gt;=$B$2*'SFV+BESS'!$I$9, $B$2*'SFV+BESS'!$I$9, (AC58+W59+X59))</f>
        <v>173.61249999999998</v>
      </c>
      <c r="AD59" s="110">
        <f t="shared" si="8"/>
        <v>0</v>
      </c>
      <c r="AI59" s="251"/>
      <c r="AJ59" s="48">
        <v>2.0833333333333299</v>
      </c>
      <c r="AK59" s="52">
        <f t="shared" si="102"/>
        <v>0</v>
      </c>
      <c r="AL59" s="33">
        <f>Gen_Cons_Horario!B1501</f>
        <v>0</v>
      </c>
      <c r="AM59" s="34">
        <f t="shared" si="72"/>
        <v>0</v>
      </c>
      <c r="AN59" s="116">
        <f>IF(AND(AM59&gt;0,AM59*$B$4+AT58&lt;=$B$2*'SFV+BESS'!$I$9,AM59&lt;'SFV+BESS'!$I$7), AM59*$B$4, IF(AND(AM59&gt;0,AM59*$B$4+AT58&gt;$B$2*'SFV+BESS'!$I$9,AM59*$B$4&lt;'SFV+BESS'!$I$7),$B$2*'SFV+BESS'!$I$9-AT58,IF(AND(AM59&gt;0,AM59*$B$4+AT58&gt;$B$2*'SFV+BESS'!$I$9,AM59*$B$4&gt;'SFV+BESS'!$I$7,AT58&lt;$B$2*'SFV+BESS'!$I$9),$B$2*'SFV+BESS'!$I$9-AT58,IF(AND(AM59&gt;0,AM59*$B$4+AT58&lt;=$B$2*'SFV+BESS'!$I$9,AM59&gt;'SFV+BESS'!$I$7),'SFV+BESS'!$I$7,0))))</f>
        <v>0</v>
      </c>
      <c r="AO59" s="27">
        <f>IF(AND(AM59&lt;0,AT58+AM59/$B$5&gt;$H$2,-AM59/'Carga-Descarga Año'!$B$5&lt;'SFV+BESS'!$I$7),AM59/$B$5,IF(AND(AM59&lt;0,AT58+AM59/$B$5&gt;$H$2,-AM59/'Carga-Descarga Año'!$B$5&gt;'SFV+BESS'!$I$7),-'SFV+BESS'!$I$7,IF(AND(AM59&lt;0,AT58+AM59/$B$5&lt;$H$2),-MIN('SFV+BESS'!$I$7,AT58-$H$2),0)))</f>
        <v>0</v>
      </c>
      <c r="AP59" s="33"/>
      <c r="AQ59" s="33">
        <f t="shared" si="83"/>
        <v>0</v>
      </c>
      <c r="AR59" s="27">
        <f t="shared" si="11"/>
        <v>0</v>
      </c>
      <c r="AS59" s="27">
        <f t="shared" si="84"/>
        <v>0</v>
      </c>
      <c r="AT59" s="28">
        <f>IF((AT58+AN59+AO59)&gt;=$B$2*'SFV+BESS'!$I$9, $B$2*'SFV+BESS'!$I$9, (AT58+AN59+AO59))</f>
        <v>168.60744807425169</v>
      </c>
      <c r="AU59" s="110">
        <f t="shared" si="12"/>
        <v>0</v>
      </c>
      <c r="AZ59" s="251"/>
      <c r="BA59" s="48">
        <v>2.0833333333333299</v>
      </c>
      <c r="BB59" s="33">
        <f t="shared" si="103"/>
        <v>0</v>
      </c>
      <c r="BC59" s="33">
        <f>Gen_Cons_Horario!B2245</f>
        <v>0</v>
      </c>
      <c r="BD59" s="34">
        <f t="shared" si="73"/>
        <v>0</v>
      </c>
      <c r="BE59" s="116">
        <f>IF(AND(BD59&gt;0,BD59*$B$4+BK58&lt;=$B$2*'SFV+BESS'!$I$9,BD59&lt;'SFV+BESS'!$I$7), BD59*$B$4, IF(AND(BD59&gt;0,BD59*$B$4+BK58&gt;$B$2*'SFV+BESS'!$I$9,BD59*$B$4&lt;'SFV+BESS'!$I$7),$B$2*'SFV+BESS'!$I$9-BK58,IF(AND(BD59&gt;0,BD59*$B$4+BK58&gt;$B$2*'SFV+BESS'!$I$9,BD59*$B$4&gt;'SFV+BESS'!$I$7,BK58&lt;$B$2*'SFV+BESS'!$I$9),$B$2*'SFV+BESS'!$I$9-BK58,IF(AND(BD59&gt;0,BD59*$B$4+BK58&lt;=$B$2*'SFV+BESS'!$I$9,BD59&gt;'SFV+BESS'!$I$7),'SFV+BESS'!$I$7,0))))</f>
        <v>0</v>
      </c>
      <c r="BF59" s="27">
        <f>IF(AND(BD59&lt;0,BK58+BD59/$B$5&gt;$H$2,-BD59/'Carga-Descarga Año'!$B$5&lt;'SFV+BESS'!$I$7),BD59/$B$5,IF(AND(BD59&lt;0,BK58+BD59/$B$5&gt;$H$2,-BD59/'Carga-Descarga Año'!$B$5&gt;'SFV+BESS'!$I$7),-'SFV+BESS'!$I$7,IF(AND(BD59&lt;0,BK58+BD59/$B$5&lt;$H$2),-MIN('SFV+BESS'!$I$7,BK58-$H$2),0)))</f>
        <v>0</v>
      </c>
      <c r="BG59" s="33"/>
      <c r="BH59" s="33">
        <f t="shared" si="85"/>
        <v>0</v>
      </c>
      <c r="BI59" s="27">
        <f t="shared" si="15"/>
        <v>0</v>
      </c>
      <c r="BJ59" s="27">
        <f t="shared" si="86"/>
        <v>0</v>
      </c>
      <c r="BK59" s="28">
        <f>IF((BK58+BE59+BF59)&gt;=$B$2*'SFV+BESS'!$I$9, $B$2*'SFV+BESS'!$I$9, (BK58+BE59+BF59))</f>
        <v>173.61249999999998</v>
      </c>
      <c r="BL59" s="110">
        <f t="shared" si="16"/>
        <v>0</v>
      </c>
      <c r="BQ59" s="251"/>
      <c r="BR59" s="48">
        <v>2.0833333333333299</v>
      </c>
      <c r="BS59" s="33">
        <f t="shared" si="104"/>
        <v>0</v>
      </c>
      <c r="BT59" s="33">
        <f>Gen_Cons_Horario!B2965</f>
        <v>0</v>
      </c>
      <c r="BU59" s="34">
        <f t="shared" si="74"/>
        <v>0</v>
      </c>
      <c r="BV59" s="116">
        <f>IF(AND(BU59&gt;0,BU59*$B$4+CB58&lt;=$B$2*'SFV+BESS'!$I$9,BU59&lt;'SFV+BESS'!$I$7), BU59*$B$4, IF(AND(BU59&gt;0,BU59*$B$4+CB58&gt;$B$2*'SFV+BESS'!$I$9,BU59*$B$4&lt;'SFV+BESS'!$I$7),$B$2*'SFV+BESS'!$I$9-CB58,IF(AND(BU59&gt;0,BU59*$B$4+CB58&gt;$B$2*'SFV+BESS'!$I$9,BU59*$B$4&gt;'SFV+BESS'!$I$7,CB58&lt;$B$2*'SFV+BESS'!$I$9),$B$2*'SFV+BESS'!$I$9-CB58,IF(AND(BU59&gt;0,BU59*$B$4+CB58&lt;=$B$2*'SFV+BESS'!$I$9,BU59&gt;'SFV+BESS'!$I$7),'SFV+BESS'!$I$7,0))))</f>
        <v>0</v>
      </c>
      <c r="BW59" s="27">
        <f>IF(AND(BU59&lt;0,CB58+BU59/$B$5&gt;$H$2,-BU59/'Carga-Descarga Año'!$B$5&lt;'SFV+BESS'!$I$7),BU59/$B$5,IF(AND(BU59&lt;0,CB58+BU59/$B$5&gt;$H$2,-BU59/'Carga-Descarga Año'!$B$5&gt;'SFV+BESS'!$I$7),-'SFV+BESS'!$I$7,IF(AND(BU59&lt;0,CB58+BU59/$B$5&lt;$H$2),-MIN('SFV+BESS'!$I$7,CB58-$H$2),0)))</f>
        <v>0</v>
      </c>
      <c r="BX59" s="33"/>
      <c r="BY59" s="33">
        <f t="shared" si="87"/>
        <v>0</v>
      </c>
      <c r="BZ59" s="27">
        <f t="shared" si="18"/>
        <v>0</v>
      </c>
      <c r="CA59" s="27">
        <f t="shared" si="19"/>
        <v>0</v>
      </c>
      <c r="CB59" s="28">
        <f>IF((CB58+BV59+BW59)&gt;=$B$2*'SFV+BESS'!$I$9, $B$2*'SFV+BESS'!$I$9, (CB58+BV59+BW59))</f>
        <v>173.61249999999998</v>
      </c>
      <c r="CC59" s="110">
        <f t="shared" si="20"/>
        <v>0</v>
      </c>
      <c r="CH59" s="251"/>
      <c r="CI59" s="48">
        <v>2.0833333333333299</v>
      </c>
      <c r="CJ59" s="33">
        <f t="shared" si="105"/>
        <v>0</v>
      </c>
      <c r="CK59" s="33">
        <f>Gen_Cons_Horario!B3709</f>
        <v>0</v>
      </c>
      <c r="CL59" s="34">
        <f t="shared" si="75"/>
        <v>0</v>
      </c>
      <c r="CM59" s="116">
        <f>IF(AND(CL59&gt;0,CL59*$B$4+CS58&lt;=$B$2*'SFV+BESS'!$I$9,CL59&lt;'SFV+BESS'!$I$7), CL59*$B$4, IF(AND(CL59&gt;0,CL59*$B$4+CS58&gt;$B$2*'SFV+BESS'!$I$9,CL59*$B$4&lt;'SFV+BESS'!$I$7),$B$2*'SFV+BESS'!$I$9-CS58,IF(AND(CL59&gt;0,CL59*$B$4+CS58&gt;$B$2*'SFV+BESS'!$I$9,CL59*$B$4&gt;'SFV+BESS'!$I$7,CS58&lt;$B$2*'SFV+BESS'!$I$9),$B$2*'SFV+BESS'!$I$9-CS58,IF(AND(CL59&gt;0,CL59*$B$4+CS58&lt;=$B$2*'SFV+BESS'!$I$9,CL59&gt;'SFV+BESS'!$I$7),'SFV+BESS'!$I$7,0))))</f>
        <v>0</v>
      </c>
      <c r="CN59" s="27">
        <f>IF(AND(CL59&lt;0,CS58+CL59/$B$5&gt;$H$2,-CL59/'Carga-Descarga Año'!$B$5&lt;'SFV+BESS'!$I$7),CL59/$B$5,IF(AND(CL59&lt;0,CS58+CL59/$B$5&gt;$H$2,-CL59/'Carga-Descarga Año'!$B$5&gt;'SFV+BESS'!$I$7),-'SFV+BESS'!$I$7,IF(AND(CL59&lt;0,CS58+CL59/$B$5&lt;$H$2),-MIN('SFV+BESS'!$I$7,CS58-$H$2),0)))</f>
        <v>0</v>
      </c>
      <c r="CO59" s="33"/>
      <c r="CP59" s="33">
        <f t="shared" si="88"/>
        <v>0</v>
      </c>
      <c r="CQ59" s="27">
        <f t="shared" si="23"/>
        <v>0</v>
      </c>
      <c r="CR59" s="27">
        <f t="shared" si="89"/>
        <v>0</v>
      </c>
      <c r="CS59" s="28">
        <f>IF((CS58+CM59+CN59)&gt;=$B$2*'SFV+BESS'!$I$9, $B$2*'SFV+BESS'!$I$9, (CS58+CM59+CN59))</f>
        <v>173.61249999999998</v>
      </c>
      <c r="CT59" s="110">
        <f t="shared" si="24"/>
        <v>0</v>
      </c>
      <c r="CY59" s="251"/>
      <c r="CZ59" s="48">
        <v>2.0833333333333299</v>
      </c>
      <c r="DA59" s="33">
        <f t="shared" si="106"/>
        <v>0</v>
      </c>
      <c r="DB59" s="33">
        <f>Gen_Cons_Horario!B4429</f>
        <v>0</v>
      </c>
      <c r="DC59" s="34">
        <f t="shared" si="76"/>
        <v>0</v>
      </c>
      <c r="DD59" s="116">
        <f>IF(AND(DC59&gt;0,DC59*$B$4+DJ58&lt;=$B$2*'SFV+BESS'!$I$9,DC59&lt;'SFV+BESS'!$I$7), DC59*$B$4, IF(AND(DC59&gt;0,DC59*$B$4+DJ58&gt;$B$2*'SFV+BESS'!$I$9,DC59*$B$4&lt;'SFV+BESS'!$I$7),$B$2*'SFV+BESS'!$I$9-DJ58,IF(AND(DC59&gt;0,DC59*$B$4+DJ58&gt;$B$2*'SFV+BESS'!$I$9,DC59*$B$4&gt;'SFV+BESS'!$I$7,DJ58&lt;$B$2*'SFV+BESS'!$I$9),$B$2*'SFV+BESS'!$I$9-DJ58,IF(AND(DC59&gt;0,DC59*$B$4+DJ58&lt;=$B$2*'SFV+BESS'!$I$9,DC59&gt;'SFV+BESS'!$I$7),'SFV+BESS'!$I$7,0))))</f>
        <v>0</v>
      </c>
      <c r="DE59" s="27">
        <f>IF(AND(DC59&lt;0,DJ58+DC59/$B$5&gt;$H$2,-DC59/'Carga-Descarga Año'!$B$5&lt;'SFV+BESS'!$I$7),DC59/$B$5,IF(AND(DC59&lt;0,DJ58+DC59/$B$5&gt;$H$2,-DC59/'Carga-Descarga Año'!$B$5&gt;'SFV+BESS'!$I$7),-'SFV+BESS'!$I$7,IF(AND(DC59&lt;0,DJ58+DC59/$B$5&lt;$H$2),-MIN('SFV+BESS'!$I$7,DJ58-$H$2),0)))</f>
        <v>0</v>
      </c>
      <c r="DF59" s="33"/>
      <c r="DG59" s="33">
        <f t="shared" si="90"/>
        <v>0</v>
      </c>
      <c r="DH59" s="27">
        <f t="shared" si="27"/>
        <v>0</v>
      </c>
      <c r="DI59" s="27">
        <f t="shared" si="28"/>
        <v>0</v>
      </c>
      <c r="DJ59" s="28">
        <f>IF((DJ58+DD59+DE59)&gt;=$B$2*'SFV+BESS'!$I$9, $B$2*'SFV+BESS'!$I$9, (DJ58+DD59+DE59))</f>
        <v>173.61249999999998</v>
      </c>
      <c r="DK59" s="110">
        <f t="shared" si="29"/>
        <v>0</v>
      </c>
      <c r="DP59" s="251"/>
      <c r="DQ59" s="48">
        <v>2.0833333333333299</v>
      </c>
      <c r="DR59" s="33">
        <f t="shared" si="107"/>
        <v>0</v>
      </c>
      <c r="DS59" s="33">
        <f>Gen_Cons_Horario!B5173</f>
        <v>0</v>
      </c>
      <c r="DT59" s="34">
        <f t="shared" si="77"/>
        <v>0</v>
      </c>
      <c r="DU59" s="116">
        <f>IF(AND(DT59&gt;0,DT59*$B$4+EA58&lt;=$B$2*'SFV+BESS'!$I$9,DT59&lt;'SFV+BESS'!$I$7), DT59*$B$4, IF(AND(DT59&gt;0,DT59*$B$4+EA58&gt;$B$2*'SFV+BESS'!$I$9,DT59*$B$4&lt;'SFV+BESS'!$I$7),$B$2*'SFV+BESS'!$I$9-EA58,IF(AND(DT59&gt;0,DT59*$B$4+EA58&gt;$B$2*'SFV+BESS'!$I$9,DT59*$B$4&gt;'SFV+BESS'!$I$7,EA58&lt;$B$2*'SFV+BESS'!$I$9),$B$2*'SFV+BESS'!$I$9-EA58,IF(AND(DT59&gt;0,DT59*$B$4+EA58&lt;=$B$2*'SFV+BESS'!$I$9,DT59&gt;'SFV+BESS'!$I$7),'SFV+BESS'!$I$7,0))))</f>
        <v>0</v>
      </c>
      <c r="DV59" s="27">
        <f>IF(AND(DT59&lt;0,EA58+DT59/$B$5&gt;$H$2,-DT59/'Carga-Descarga Año'!$B$5&lt;'SFV+BESS'!$I$7),DT59/$B$5,IF(AND(DT59&lt;0,EA58+DT59/$B$5&gt;$H$2,-DT59/'Carga-Descarga Año'!$B$5&gt;'SFV+BESS'!$I$7),-'SFV+BESS'!$I$7,IF(AND(DT59&lt;0,EA58+DT59/$B$5&lt;$H$2),-MIN('SFV+BESS'!$I$7,EA58-$H$2),0)))</f>
        <v>0</v>
      </c>
      <c r="DW59" s="33"/>
      <c r="DX59" s="33">
        <f t="shared" si="91"/>
        <v>0</v>
      </c>
      <c r="DY59" s="27">
        <f t="shared" si="32"/>
        <v>0</v>
      </c>
      <c r="DZ59" s="27">
        <f t="shared" si="92"/>
        <v>0</v>
      </c>
      <c r="EA59" s="28">
        <f>IF((EA58+DU59+DV59)&gt;=$B$2*'SFV+BESS'!$I$9, $B$2*'SFV+BESS'!$I$9, (EA58+DU59+DV59))</f>
        <v>173.61249999999998</v>
      </c>
      <c r="EB59" s="110">
        <f t="shared" si="33"/>
        <v>0</v>
      </c>
      <c r="EG59" s="251"/>
      <c r="EH59" s="48">
        <v>2.0833333333333299</v>
      </c>
      <c r="EI59" s="33">
        <f t="shared" si="108"/>
        <v>0</v>
      </c>
      <c r="EJ59" s="33">
        <f>Gen_Cons_Horario!B5917</f>
        <v>0</v>
      </c>
      <c r="EK59" s="34">
        <f t="shared" si="78"/>
        <v>0</v>
      </c>
      <c r="EL59" s="116">
        <f>IF(AND(EK59&gt;0,EK59*$B$4+ER58&lt;=$B$2*'SFV+BESS'!$I$9,EK59&lt;'SFV+BESS'!$I$7), EK59*$B$4, IF(AND(EK59&gt;0,EK59*$B$4+ER58&gt;$B$2*'SFV+BESS'!$I$9,EK59*$B$4&lt;'SFV+BESS'!$I$7),$B$2*'SFV+BESS'!$I$9-ER58,IF(AND(EK59&gt;0,EK59*$B$4+ER58&gt;$B$2*'SFV+BESS'!$I$9,EK59*$B$4&gt;'SFV+BESS'!$I$7,ER58&lt;$B$2*'SFV+BESS'!$I$9),$B$2*'SFV+BESS'!$I$9-ER58,IF(AND(EK59&gt;0,EK59*$B$4+ER58&lt;=$B$2*'SFV+BESS'!$I$9,EK59&gt;'SFV+BESS'!$I$7),'SFV+BESS'!$I$7,0))))</f>
        <v>0</v>
      </c>
      <c r="EM59" s="27">
        <f>IF(AND(EK59&lt;0,ER58+EK59/$B$5&gt;$H$2,-EK59/'Carga-Descarga Año'!$B$5&lt;'SFV+BESS'!$I$7),EK59/$B$5,IF(AND(EK59&lt;0,ER58+EK59/$B$5&gt;$H$2,-EK59/'Carga-Descarga Año'!$B$5&gt;'SFV+BESS'!$I$7),-'SFV+BESS'!$I$7,IF(AND(EK59&lt;0,ER58+EK59/$B$5&lt;$H$2),-MIN('SFV+BESS'!$I$7,ER58-$H$2),0)))</f>
        <v>0</v>
      </c>
      <c r="EN59" s="33"/>
      <c r="EO59" s="33">
        <f t="shared" si="93"/>
        <v>0</v>
      </c>
      <c r="EP59" s="27">
        <f t="shared" si="36"/>
        <v>0</v>
      </c>
      <c r="EQ59" s="27">
        <f t="shared" si="94"/>
        <v>0</v>
      </c>
      <c r="ER59" s="28">
        <f>IF((ER58+EL59+EM59)&gt;=$B$2*'SFV+BESS'!$I$9, $B$2*'SFV+BESS'!$I$9, (ER58+EL59+EM59))</f>
        <v>173.61249999999998</v>
      </c>
      <c r="ES59" s="110">
        <f t="shared" si="37"/>
        <v>0</v>
      </c>
      <c r="EX59" s="251"/>
      <c r="EY59" s="48">
        <v>2.0833333333333299</v>
      </c>
      <c r="EZ59" s="33">
        <f t="shared" si="109"/>
        <v>0</v>
      </c>
      <c r="FA59" s="33">
        <f>Gen_Cons_Horario!B6637</f>
        <v>0</v>
      </c>
      <c r="FB59" s="34">
        <f t="shared" si="79"/>
        <v>0</v>
      </c>
      <c r="FC59" s="116">
        <f>IF(AND(FB59&gt;0,FB59*$B$4+FI58&lt;=$B$2*'SFV+BESS'!$I$9,FB59&lt;'SFV+BESS'!$I$7), FB59*$B$4, IF(AND(FB59&gt;0,FB59*$B$4+FI58&gt;$B$2*'SFV+BESS'!$I$9,FB59*$B$4&lt;'SFV+BESS'!$I$7),$B$2*'SFV+BESS'!$I$9-FI58,IF(AND(FB59&gt;0,FB59*$B$4+FI58&gt;$B$2*'SFV+BESS'!$I$9,FB59*$B$4&gt;'SFV+BESS'!$I$7,FI58&lt;$B$2*'SFV+BESS'!$I$9),$B$2*'SFV+BESS'!$I$9-FI58,IF(AND(FB59&gt;0,FB59*$B$4+FI58&lt;=$B$2*'SFV+BESS'!$I$9,FB59&gt;'SFV+BESS'!$I$7),'SFV+BESS'!$I$7,0))))</f>
        <v>0</v>
      </c>
      <c r="FD59" s="27">
        <f>IF(AND(FB59&lt;0,FI58+FB59/$B$5&gt;$H$2,-FB59/'Carga-Descarga Año'!$B$5&lt;'SFV+BESS'!$I$7),FB59/$B$5,IF(AND(FB59&lt;0,FI58+FB59/$B$5&gt;$H$2,-FB59/'Carga-Descarga Año'!$B$5&gt;'SFV+BESS'!$I$7),-'SFV+BESS'!$I$7,IF(AND(FB59&lt;0,FI58+FB59/$B$5&lt;$H$2),-MIN('SFV+BESS'!$I$7,FI58-$H$2),0)))</f>
        <v>0</v>
      </c>
      <c r="FE59" s="33"/>
      <c r="FF59" s="33">
        <f t="shared" si="95"/>
        <v>0</v>
      </c>
      <c r="FG59" s="27">
        <f t="shared" si="40"/>
        <v>0</v>
      </c>
      <c r="FH59" s="27">
        <f t="shared" si="96"/>
        <v>0</v>
      </c>
      <c r="FI59" s="28">
        <f>IF((FI58+FC59+FD59)&gt;=$B$2*'SFV+BESS'!$I$9, $B$2*'SFV+BESS'!$I$9, (FI58+FC59+FD59))</f>
        <v>173.61249999999998</v>
      </c>
      <c r="FJ59" s="110">
        <f t="shared" si="41"/>
        <v>0</v>
      </c>
      <c r="FO59" s="251"/>
      <c r="FP59" s="48">
        <v>2.0833333333333299</v>
      </c>
      <c r="FQ59" s="33">
        <f t="shared" si="110"/>
        <v>0</v>
      </c>
      <c r="FR59" s="33">
        <f>Gen_Cons_Horario!B7381</f>
        <v>0</v>
      </c>
      <c r="FS59" s="34">
        <f t="shared" si="80"/>
        <v>0</v>
      </c>
      <c r="FT59" s="116">
        <f>IF(AND(FS59&gt;0,FS59*$B$4+FZ58&lt;=$B$2*'SFV+BESS'!$I$9,FS59&lt;'SFV+BESS'!$I$7), FS59*$B$4, IF(AND(FS59&gt;0,FS59*$B$4+FZ58&gt;$B$2*'SFV+BESS'!$I$9,FS59*$B$4&lt;'SFV+BESS'!$I$7),$B$2*'SFV+BESS'!$I$9-FZ58,IF(AND(FS59&gt;0,FS59*$B$4+FZ58&gt;$B$2*'SFV+BESS'!$I$9,FS59*$B$4&gt;'SFV+BESS'!$I$7,FZ58&lt;$B$2*'SFV+BESS'!$I$9),$B$2*'SFV+BESS'!$I$9-FZ58,IF(AND(FS59&gt;0,FS59*$B$4+FZ58&lt;=$B$2*'SFV+BESS'!$I$9,FS59&gt;'SFV+BESS'!$I$7),'SFV+BESS'!$I$7,0))))</f>
        <v>0</v>
      </c>
      <c r="FU59" s="27">
        <f>IF(AND(FS59&lt;0,FZ58+FS59/$B$5&gt;$H$2,-FS59/'Carga-Descarga Año'!$B$5&lt;'SFV+BESS'!$I$7),FS59/$B$5,IF(AND(FS59&lt;0,FZ58+FS59/$B$5&gt;$H$2,-FS59/'Carga-Descarga Año'!$B$5&gt;'SFV+BESS'!$I$7),-'SFV+BESS'!$I$7,IF(AND(FS59&lt;0,FZ58+FS59/$B$5&lt;$H$2),-MIN('SFV+BESS'!$I$7,FZ58-$H$2),0)))</f>
        <v>0</v>
      </c>
      <c r="FV59" s="33"/>
      <c r="FW59" s="33">
        <f t="shared" si="97"/>
        <v>0</v>
      </c>
      <c r="FX59" s="27">
        <f t="shared" si="44"/>
        <v>0</v>
      </c>
      <c r="FY59" s="27">
        <f t="shared" si="98"/>
        <v>0</v>
      </c>
      <c r="FZ59" s="28">
        <f>IF((FZ58+FT59+FU59)&gt;=$B$2*'SFV+BESS'!$I$9, $B$2*'SFV+BESS'!$I$9, (FZ58+FT59+FU59))</f>
        <v>173.61249999999998</v>
      </c>
      <c r="GA59" s="110">
        <f t="shared" si="45"/>
        <v>0</v>
      </c>
      <c r="GF59" s="251"/>
      <c r="GG59" s="48">
        <v>2.0833333333333299</v>
      </c>
      <c r="GH59" s="33">
        <f t="shared" si="111"/>
        <v>0</v>
      </c>
      <c r="GI59" s="33">
        <f>Gen_Cons_Horario!B8101</f>
        <v>0</v>
      </c>
      <c r="GJ59" s="34">
        <f t="shared" si="81"/>
        <v>0</v>
      </c>
      <c r="GK59" s="116">
        <f>IF(AND(GJ59&gt;0,GJ59*$B$4+GQ58&lt;=$B$2*'SFV+BESS'!$I$9,GJ59&lt;'SFV+BESS'!$I$7), GJ59*$B$4, IF(AND(GJ59&gt;0,GJ59*$B$4+GQ58&gt;$B$2*'SFV+BESS'!$I$9,GJ59*$B$4&lt;'SFV+BESS'!$I$7),$B$2*'SFV+BESS'!$I$9-GQ58,IF(AND(GJ59&gt;0,GJ59*$B$4+GQ58&gt;$B$2*'SFV+BESS'!$I$9,GJ59*$B$4&gt;'SFV+BESS'!$I$7,GQ58&lt;$B$2*'SFV+BESS'!$I$9),$B$2*'SFV+BESS'!$I$9-GQ58,IF(AND(GJ59&gt;0,GJ59*$B$4+GQ58&lt;=$B$2*'SFV+BESS'!$I$9,GJ59&gt;'SFV+BESS'!$I$7),'SFV+BESS'!$I$7,0))))</f>
        <v>0</v>
      </c>
      <c r="GL59" s="27">
        <f>IF(AND(GJ59&lt;0,GQ58+GJ59/$B$5&gt;$H$2,-GJ59/'Carga-Descarga Año'!$B$5&lt;'SFV+BESS'!$I$7),GJ59/$B$5,IF(AND(GJ59&lt;0,GQ58+GJ59/$B$5&gt;$H$2,-GJ59/'Carga-Descarga Año'!$B$5&gt;'SFV+BESS'!$I$7),-'SFV+BESS'!$I$7,IF(AND(GJ59&lt;0,GQ58+GJ59/$B$5&lt;$H$2),-MIN('SFV+BESS'!$I$7,GQ58-$H$2),0)))</f>
        <v>0</v>
      </c>
      <c r="GM59" s="33"/>
      <c r="GN59" s="33">
        <f t="shared" si="99"/>
        <v>0</v>
      </c>
      <c r="GO59" s="27">
        <f t="shared" si="48"/>
        <v>0</v>
      </c>
      <c r="GP59" s="27">
        <f t="shared" si="100"/>
        <v>0</v>
      </c>
      <c r="GQ59" s="28">
        <f>IF((GQ58+GK59+GL59)&gt;=$B$2*'SFV+BESS'!$I$9, $B$2*'SFV+BESS'!$I$9, (GQ58+GK59+GL59))</f>
        <v>173.61249999999998</v>
      </c>
      <c r="GR59" s="110">
        <f t="shared" si="49"/>
        <v>0</v>
      </c>
    </row>
    <row r="60" spans="1:200">
      <c r="A60" s="249"/>
      <c r="B60" s="48">
        <v>2.125</v>
      </c>
      <c r="C60" s="38">
        <f t="shared" si="82"/>
        <v>0</v>
      </c>
      <c r="D60" s="2">
        <f>Gen_Cons_Horario!B86</f>
        <v>0</v>
      </c>
      <c r="E60" s="140">
        <f t="shared" si="0"/>
        <v>0</v>
      </c>
      <c r="F60" s="116">
        <f>IF(AND(E60&gt;0,E60*$B$4+L59&lt;=$B$2*'SFV+BESS'!$I$9,E60&lt;'SFV+BESS'!$I$7), E60*$B$4, IF(AND(E60&gt;0,E60*$B$4+L59&gt;$B$2*'SFV+BESS'!$I$9,E60*$B$4&lt;'SFV+BESS'!$I$7),$B$2*'SFV+BESS'!$I$9-L59,IF(AND(E60&gt;0,E60*$B$4+L59&gt;$B$2*'SFV+BESS'!$I$9,E60*$B$4&gt;'SFV+BESS'!$I$7,L59&lt;$B$2*'SFV+BESS'!$I$9),$B$2*'SFV+BESS'!$I$9-L59,IF(AND(E60&gt;0,E60*$B$4+L59&lt;=$B$2*'SFV+BESS'!$I$9,E60&gt;'SFV+BESS'!$I$7),'SFV+BESS'!$I$7,0))))</f>
        <v>0</v>
      </c>
      <c r="G60" s="27">
        <f>IF(AND(E60&lt;0,L59+E60/$B$5&gt;$H$2,-E60/'Carga-Descarga Año'!$B$5&lt;'SFV+BESS'!$I$7),E60/$B$5,IF(AND(E60&lt;0,L59+E60/$B$5&gt;$H$2,-E60/'Carga-Descarga Año'!$B$5&gt;'SFV+BESS'!$I$7),-'SFV+BESS'!$I$7,IF(AND(E60&lt;0,L59+E60/$B$5&lt;$H$2),-MIN('SFV+BESS'!$I$7,L59-$H$2),0)))</f>
        <v>0</v>
      </c>
      <c r="I60" s="38">
        <f t="shared" si="1"/>
        <v>0</v>
      </c>
      <c r="J60" s="27">
        <f t="shared" si="3"/>
        <v>0</v>
      </c>
      <c r="K60" s="27">
        <f t="shared" si="2"/>
        <v>0</v>
      </c>
      <c r="L60" s="28">
        <f>IF((L59+F60+G60)&gt;=$B$2*'SFV+BESS'!$I$9, $B$2*'SFV+BESS'!$I$9, (L59+F60+G60))</f>
        <v>58.011309769314209</v>
      </c>
      <c r="M60" s="110">
        <f t="shared" si="4"/>
        <v>0</v>
      </c>
      <c r="R60" s="251"/>
      <c r="S60" s="48">
        <v>2.125</v>
      </c>
      <c r="T60" s="2">
        <f t="shared" si="101"/>
        <v>0</v>
      </c>
      <c r="U60" s="2">
        <f>Gen_Cons_Horario!B830</f>
        <v>0</v>
      </c>
      <c r="V60" s="34">
        <f t="shared" si="71"/>
        <v>0</v>
      </c>
      <c r="W60" s="116">
        <f>IF(AND(V60&gt;0,V60*$B$4+AC59&lt;=$B$2*'SFV+BESS'!$I$9,V60&lt;'SFV+BESS'!$I$7), V60*$B$4, IF(AND(V60&gt;0,V60*$B$4+AC59&gt;$B$2*'SFV+BESS'!$I$9,V60*$B$4&lt;'SFV+BESS'!$I$7),$B$2*'SFV+BESS'!$I$9-AC59,IF(AND(V60&gt;0,V60*$B$4+AC59&gt;$B$2*'SFV+BESS'!$I$9,V60*$B$4&gt;'SFV+BESS'!$I$7,AC59&lt;$B$2*'SFV+BESS'!$I$9),$B$2*'SFV+BESS'!$I$9-AC59,IF(AND(V60&gt;0,V60*$B$4+AC59&lt;=$B$2*'SFV+BESS'!$I$9,V60&gt;'SFV+BESS'!$I$7),'SFV+BESS'!$I$7,0))))</f>
        <v>0</v>
      </c>
      <c r="X60" s="27">
        <f>IF(AND(V60&lt;0,AC59+V60/$B$5&gt;$H$2,-V60/'Carga-Descarga Año'!$B$5&lt;'SFV+BESS'!$I$7),V60/$B$5,IF(AND(V60&lt;0,AC59+V60/$B$5&gt;$H$2,-V60/'Carga-Descarga Año'!$B$5&gt;'SFV+BESS'!$I$7),-'SFV+BESS'!$I$7,IF(AND(V60&lt;0,AC59+V60/$B$5&lt;$H$2),-MIN('SFV+BESS'!$I$7,AC59-$H$2),0)))</f>
        <v>0</v>
      </c>
      <c r="Y60" s="33"/>
      <c r="Z60" s="33">
        <f t="shared" si="60"/>
        <v>0</v>
      </c>
      <c r="AA60" s="27">
        <f t="shared" si="7"/>
        <v>0</v>
      </c>
      <c r="AB60" s="27">
        <f t="shared" si="50"/>
        <v>0</v>
      </c>
      <c r="AC60" s="28">
        <f>IF((AC59+W60+X60)&gt;=$B$2*'SFV+BESS'!$I$9, $B$2*'SFV+BESS'!$I$9, (AC59+W60+X60))</f>
        <v>173.61249999999998</v>
      </c>
      <c r="AD60" s="110">
        <f t="shared" si="8"/>
        <v>0</v>
      </c>
      <c r="AI60" s="251"/>
      <c r="AJ60" s="48">
        <v>2.125</v>
      </c>
      <c r="AK60" s="52">
        <f t="shared" si="102"/>
        <v>0</v>
      </c>
      <c r="AL60" s="33">
        <f>Gen_Cons_Horario!B1502</f>
        <v>0</v>
      </c>
      <c r="AM60" s="34">
        <f t="shared" si="72"/>
        <v>0</v>
      </c>
      <c r="AN60" s="116">
        <f>IF(AND(AM60&gt;0,AM60*$B$4+AT59&lt;=$B$2*'SFV+BESS'!$I$9,AM60&lt;'SFV+BESS'!$I$7), AM60*$B$4, IF(AND(AM60&gt;0,AM60*$B$4+AT59&gt;$B$2*'SFV+BESS'!$I$9,AM60*$B$4&lt;'SFV+BESS'!$I$7),$B$2*'SFV+BESS'!$I$9-AT59,IF(AND(AM60&gt;0,AM60*$B$4+AT59&gt;$B$2*'SFV+BESS'!$I$9,AM60*$B$4&gt;'SFV+BESS'!$I$7,AT59&lt;$B$2*'SFV+BESS'!$I$9),$B$2*'SFV+BESS'!$I$9-AT59,IF(AND(AM60&gt;0,AM60*$B$4+AT59&lt;=$B$2*'SFV+BESS'!$I$9,AM60&gt;'SFV+BESS'!$I$7),'SFV+BESS'!$I$7,0))))</f>
        <v>0</v>
      </c>
      <c r="AO60" s="27">
        <f>IF(AND(AM60&lt;0,AT59+AM60/$B$5&gt;$H$2,-AM60/'Carga-Descarga Año'!$B$5&lt;'SFV+BESS'!$I$7),AM60/$B$5,IF(AND(AM60&lt;0,AT59+AM60/$B$5&gt;$H$2,-AM60/'Carga-Descarga Año'!$B$5&gt;'SFV+BESS'!$I$7),-'SFV+BESS'!$I$7,IF(AND(AM60&lt;0,AT59+AM60/$B$5&lt;$H$2),-MIN('SFV+BESS'!$I$7,AT59-$H$2),0)))</f>
        <v>0</v>
      </c>
      <c r="AP60" s="33"/>
      <c r="AQ60" s="33">
        <f t="shared" si="83"/>
        <v>0</v>
      </c>
      <c r="AR60" s="27">
        <f t="shared" si="11"/>
        <v>0</v>
      </c>
      <c r="AS60" s="27">
        <f t="shared" si="84"/>
        <v>0</v>
      </c>
      <c r="AT60" s="28">
        <f>IF((AT59+AN60+AO60)&gt;=$B$2*'SFV+BESS'!$I$9, $B$2*'SFV+BESS'!$I$9, (AT59+AN60+AO60))</f>
        <v>168.60744807425169</v>
      </c>
      <c r="AU60" s="110">
        <f t="shared" si="12"/>
        <v>0</v>
      </c>
      <c r="AZ60" s="251"/>
      <c r="BA60" s="48">
        <v>2.125</v>
      </c>
      <c r="BB60" s="33">
        <f t="shared" si="103"/>
        <v>0</v>
      </c>
      <c r="BC60" s="33">
        <f>Gen_Cons_Horario!B2246</f>
        <v>0</v>
      </c>
      <c r="BD60" s="34">
        <f t="shared" si="73"/>
        <v>0</v>
      </c>
      <c r="BE60" s="116">
        <f>IF(AND(BD60&gt;0,BD60*$B$4+BK59&lt;=$B$2*'SFV+BESS'!$I$9,BD60&lt;'SFV+BESS'!$I$7), BD60*$B$4, IF(AND(BD60&gt;0,BD60*$B$4+BK59&gt;$B$2*'SFV+BESS'!$I$9,BD60*$B$4&lt;'SFV+BESS'!$I$7),$B$2*'SFV+BESS'!$I$9-BK59,IF(AND(BD60&gt;0,BD60*$B$4+BK59&gt;$B$2*'SFV+BESS'!$I$9,BD60*$B$4&gt;'SFV+BESS'!$I$7,BK59&lt;$B$2*'SFV+BESS'!$I$9),$B$2*'SFV+BESS'!$I$9-BK59,IF(AND(BD60&gt;0,BD60*$B$4+BK59&lt;=$B$2*'SFV+BESS'!$I$9,BD60&gt;'SFV+BESS'!$I$7),'SFV+BESS'!$I$7,0))))</f>
        <v>0</v>
      </c>
      <c r="BF60" s="27">
        <f>IF(AND(BD60&lt;0,BK59+BD60/$B$5&gt;$H$2,-BD60/'Carga-Descarga Año'!$B$5&lt;'SFV+BESS'!$I$7),BD60/$B$5,IF(AND(BD60&lt;0,BK59+BD60/$B$5&gt;$H$2,-BD60/'Carga-Descarga Año'!$B$5&gt;'SFV+BESS'!$I$7),-'SFV+BESS'!$I$7,IF(AND(BD60&lt;0,BK59+BD60/$B$5&lt;$H$2),-MIN('SFV+BESS'!$I$7,BK59-$H$2),0)))</f>
        <v>0</v>
      </c>
      <c r="BG60" s="33"/>
      <c r="BH60" s="33">
        <f t="shared" si="85"/>
        <v>0</v>
      </c>
      <c r="BI60" s="27">
        <f t="shared" si="15"/>
        <v>0</v>
      </c>
      <c r="BJ60" s="27">
        <f t="shared" si="86"/>
        <v>0</v>
      </c>
      <c r="BK60" s="28">
        <f>IF((BK59+BE60+BF60)&gt;=$B$2*'SFV+BESS'!$I$9, $B$2*'SFV+BESS'!$I$9, (BK59+BE60+BF60))</f>
        <v>173.61249999999998</v>
      </c>
      <c r="BL60" s="110">
        <f t="shared" si="16"/>
        <v>0</v>
      </c>
      <c r="BQ60" s="251"/>
      <c r="BR60" s="48">
        <v>2.125</v>
      </c>
      <c r="BS60" s="33">
        <f t="shared" si="104"/>
        <v>0</v>
      </c>
      <c r="BT60" s="33">
        <f>Gen_Cons_Horario!B2966</f>
        <v>0</v>
      </c>
      <c r="BU60" s="34">
        <f t="shared" si="74"/>
        <v>0</v>
      </c>
      <c r="BV60" s="116">
        <f>IF(AND(BU60&gt;0,BU60*$B$4+CB59&lt;=$B$2*'SFV+BESS'!$I$9,BU60&lt;'SFV+BESS'!$I$7), BU60*$B$4, IF(AND(BU60&gt;0,BU60*$B$4+CB59&gt;$B$2*'SFV+BESS'!$I$9,BU60*$B$4&lt;'SFV+BESS'!$I$7),$B$2*'SFV+BESS'!$I$9-CB59,IF(AND(BU60&gt;0,BU60*$B$4+CB59&gt;$B$2*'SFV+BESS'!$I$9,BU60*$B$4&gt;'SFV+BESS'!$I$7,CB59&lt;$B$2*'SFV+BESS'!$I$9),$B$2*'SFV+BESS'!$I$9-CB59,IF(AND(BU60&gt;0,BU60*$B$4+CB59&lt;=$B$2*'SFV+BESS'!$I$9,BU60&gt;'SFV+BESS'!$I$7),'SFV+BESS'!$I$7,0))))</f>
        <v>0</v>
      </c>
      <c r="BW60" s="27">
        <f>IF(AND(BU60&lt;0,CB59+BU60/$B$5&gt;$H$2,-BU60/'Carga-Descarga Año'!$B$5&lt;'SFV+BESS'!$I$7),BU60/$B$5,IF(AND(BU60&lt;0,CB59+BU60/$B$5&gt;$H$2,-BU60/'Carga-Descarga Año'!$B$5&gt;'SFV+BESS'!$I$7),-'SFV+BESS'!$I$7,IF(AND(BU60&lt;0,CB59+BU60/$B$5&lt;$H$2),-MIN('SFV+BESS'!$I$7,CB59-$H$2),0)))</f>
        <v>0</v>
      </c>
      <c r="BX60" s="33"/>
      <c r="BY60" s="33">
        <f t="shared" si="87"/>
        <v>0</v>
      </c>
      <c r="BZ60" s="27">
        <f t="shared" si="18"/>
        <v>0</v>
      </c>
      <c r="CA60" s="27">
        <f t="shared" si="19"/>
        <v>0</v>
      </c>
      <c r="CB60" s="28">
        <f>IF((CB59+BV60+BW60)&gt;=$B$2*'SFV+BESS'!$I$9, $B$2*'SFV+BESS'!$I$9, (CB59+BV60+BW60))</f>
        <v>173.61249999999998</v>
      </c>
      <c r="CC60" s="110">
        <f t="shared" si="20"/>
        <v>0</v>
      </c>
      <c r="CH60" s="251"/>
      <c r="CI60" s="48">
        <v>2.125</v>
      </c>
      <c r="CJ60" s="33">
        <f t="shared" si="105"/>
        <v>0</v>
      </c>
      <c r="CK60" s="33">
        <f>Gen_Cons_Horario!B3710</f>
        <v>0</v>
      </c>
      <c r="CL60" s="34">
        <f t="shared" si="75"/>
        <v>0</v>
      </c>
      <c r="CM60" s="116">
        <f>IF(AND(CL60&gt;0,CL60*$B$4+CS59&lt;=$B$2*'SFV+BESS'!$I$9,CL60&lt;'SFV+BESS'!$I$7), CL60*$B$4, IF(AND(CL60&gt;0,CL60*$B$4+CS59&gt;$B$2*'SFV+BESS'!$I$9,CL60*$B$4&lt;'SFV+BESS'!$I$7),$B$2*'SFV+BESS'!$I$9-CS59,IF(AND(CL60&gt;0,CL60*$B$4+CS59&gt;$B$2*'SFV+BESS'!$I$9,CL60*$B$4&gt;'SFV+BESS'!$I$7,CS59&lt;$B$2*'SFV+BESS'!$I$9),$B$2*'SFV+BESS'!$I$9-CS59,IF(AND(CL60&gt;0,CL60*$B$4+CS59&lt;=$B$2*'SFV+BESS'!$I$9,CL60&gt;'SFV+BESS'!$I$7),'SFV+BESS'!$I$7,0))))</f>
        <v>0</v>
      </c>
      <c r="CN60" s="27">
        <f>IF(AND(CL60&lt;0,CS59+CL60/$B$5&gt;$H$2,-CL60/'Carga-Descarga Año'!$B$5&lt;'SFV+BESS'!$I$7),CL60/$B$5,IF(AND(CL60&lt;0,CS59+CL60/$B$5&gt;$H$2,-CL60/'Carga-Descarga Año'!$B$5&gt;'SFV+BESS'!$I$7),-'SFV+BESS'!$I$7,IF(AND(CL60&lt;0,CS59+CL60/$B$5&lt;$H$2),-MIN('SFV+BESS'!$I$7,CS59-$H$2),0)))</f>
        <v>0</v>
      </c>
      <c r="CO60" s="33"/>
      <c r="CP60" s="33">
        <f t="shared" si="88"/>
        <v>0</v>
      </c>
      <c r="CQ60" s="27">
        <f t="shared" si="23"/>
        <v>0</v>
      </c>
      <c r="CR60" s="27">
        <f t="shared" si="89"/>
        <v>0</v>
      </c>
      <c r="CS60" s="28">
        <f>IF((CS59+CM60+CN60)&gt;=$B$2*'SFV+BESS'!$I$9, $B$2*'SFV+BESS'!$I$9, (CS59+CM60+CN60))</f>
        <v>173.61249999999998</v>
      </c>
      <c r="CT60" s="110">
        <f t="shared" si="24"/>
        <v>0</v>
      </c>
      <c r="CY60" s="251"/>
      <c r="CZ60" s="48">
        <v>2.125</v>
      </c>
      <c r="DA60" s="33">
        <f t="shared" si="106"/>
        <v>0</v>
      </c>
      <c r="DB60" s="33">
        <f>Gen_Cons_Horario!B4430</f>
        <v>0</v>
      </c>
      <c r="DC60" s="34">
        <f t="shared" si="76"/>
        <v>0</v>
      </c>
      <c r="DD60" s="116">
        <f>IF(AND(DC60&gt;0,DC60*$B$4+DJ59&lt;=$B$2*'SFV+BESS'!$I$9,DC60&lt;'SFV+BESS'!$I$7), DC60*$B$4, IF(AND(DC60&gt;0,DC60*$B$4+DJ59&gt;$B$2*'SFV+BESS'!$I$9,DC60*$B$4&lt;'SFV+BESS'!$I$7),$B$2*'SFV+BESS'!$I$9-DJ59,IF(AND(DC60&gt;0,DC60*$B$4+DJ59&gt;$B$2*'SFV+BESS'!$I$9,DC60*$B$4&gt;'SFV+BESS'!$I$7,DJ59&lt;$B$2*'SFV+BESS'!$I$9),$B$2*'SFV+BESS'!$I$9-DJ59,IF(AND(DC60&gt;0,DC60*$B$4+DJ59&lt;=$B$2*'SFV+BESS'!$I$9,DC60&gt;'SFV+BESS'!$I$7),'SFV+BESS'!$I$7,0))))</f>
        <v>0</v>
      </c>
      <c r="DE60" s="27">
        <f>IF(AND(DC60&lt;0,DJ59+DC60/$B$5&gt;$H$2,-DC60/'Carga-Descarga Año'!$B$5&lt;'SFV+BESS'!$I$7),DC60/$B$5,IF(AND(DC60&lt;0,DJ59+DC60/$B$5&gt;$H$2,-DC60/'Carga-Descarga Año'!$B$5&gt;'SFV+BESS'!$I$7),-'SFV+BESS'!$I$7,IF(AND(DC60&lt;0,DJ59+DC60/$B$5&lt;$H$2),-MIN('SFV+BESS'!$I$7,DJ59-$H$2),0)))</f>
        <v>0</v>
      </c>
      <c r="DF60" s="33"/>
      <c r="DG60" s="33">
        <f t="shared" si="90"/>
        <v>0</v>
      </c>
      <c r="DH60" s="27">
        <f t="shared" si="27"/>
        <v>0</v>
      </c>
      <c r="DI60" s="27">
        <f t="shared" si="28"/>
        <v>0</v>
      </c>
      <c r="DJ60" s="28">
        <f>IF((DJ59+DD60+DE60)&gt;=$B$2*'SFV+BESS'!$I$9, $B$2*'SFV+BESS'!$I$9, (DJ59+DD60+DE60))</f>
        <v>173.61249999999998</v>
      </c>
      <c r="DK60" s="110">
        <f t="shared" si="29"/>
        <v>0</v>
      </c>
      <c r="DP60" s="251"/>
      <c r="DQ60" s="48">
        <v>2.125</v>
      </c>
      <c r="DR60" s="33">
        <f t="shared" si="107"/>
        <v>0</v>
      </c>
      <c r="DS60" s="33">
        <f>Gen_Cons_Horario!B5174</f>
        <v>0</v>
      </c>
      <c r="DT60" s="34">
        <f t="shared" si="77"/>
        <v>0</v>
      </c>
      <c r="DU60" s="116">
        <f>IF(AND(DT60&gt;0,DT60*$B$4+EA59&lt;=$B$2*'SFV+BESS'!$I$9,DT60&lt;'SFV+BESS'!$I$7), DT60*$B$4, IF(AND(DT60&gt;0,DT60*$B$4+EA59&gt;$B$2*'SFV+BESS'!$I$9,DT60*$B$4&lt;'SFV+BESS'!$I$7),$B$2*'SFV+BESS'!$I$9-EA59,IF(AND(DT60&gt;0,DT60*$B$4+EA59&gt;$B$2*'SFV+BESS'!$I$9,DT60*$B$4&gt;'SFV+BESS'!$I$7,EA59&lt;$B$2*'SFV+BESS'!$I$9),$B$2*'SFV+BESS'!$I$9-EA59,IF(AND(DT60&gt;0,DT60*$B$4+EA59&lt;=$B$2*'SFV+BESS'!$I$9,DT60&gt;'SFV+BESS'!$I$7),'SFV+BESS'!$I$7,0))))</f>
        <v>0</v>
      </c>
      <c r="DV60" s="27">
        <f>IF(AND(DT60&lt;0,EA59+DT60/$B$5&gt;$H$2,-DT60/'Carga-Descarga Año'!$B$5&lt;'SFV+BESS'!$I$7),DT60/$B$5,IF(AND(DT60&lt;0,EA59+DT60/$B$5&gt;$H$2,-DT60/'Carga-Descarga Año'!$B$5&gt;'SFV+BESS'!$I$7),-'SFV+BESS'!$I$7,IF(AND(DT60&lt;0,EA59+DT60/$B$5&lt;$H$2),-MIN('SFV+BESS'!$I$7,EA59-$H$2),0)))</f>
        <v>0</v>
      </c>
      <c r="DW60" s="33"/>
      <c r="DX60" s="33">
        <f t="shared" si="91"/>
        <v>0</v>
      </c>
      <c r="DY60" s="27">
        <f t="shared" si="32"/>
        <v>0</v>
      </c>
      <c r="DZ60" s="27">
        <f t="shared" si="92"/>
        <v>0</v>
      </c>
      <c r="EA60" s="28">
        <f>IF((EA59+DU60+DV60)&gt;=$B$2*'SFV+BESS'!$I$9, $B$2*'SFV+BESS'!$I$9, (EA59+DU60+DV60))</f>
        <v>173.61249999999998</v>
      </c>
      <c r="EB60" s="110">
        <f t="shared" si="33"/>
        <v>0</v>
      </c>
      <c r="EG60" s="251"/>
      <c r="EH60" s="48">
        <v>2.125</v>
      </c>
      <c r="EI60" s="33">
        <f t="shared" si="108"/>
        <v>0</v>
      </c>
      <c r="EJ60" s="33">
        <f>Gen_Cons_Horario!B5918</f>
        <v>0</v>
      </c>
      <c r="EK60" s="34">
        <f t="shared" si="78"/>
        <v>0</v>
      </c>
      <c r="EL60" s="116">
        <f>IF(AND(EK60&gt;0,EK60*$B$4+ER59&lt;=$B$2*'SFV+BESS'!$I$9,EK60&lt;'SFV+BESS'!$I$7), EK60*$B$4, IF(AND(EK60&gt;0,EK60*$B$4+ER59&gt;$B$2*'SFV+BESS'!$I$9,EK60*$B$4&lt;'SFV+BESS'!$I$7),$B$2*'SFV+BESS'!$I$9-ER59,IF(AND(EK60&gt;0,EK60*$B$4+ER59&gt;$B$2*'SFV+BESS'!$I$9,EK60*$B$4&gt;'SFV+BESS'!$I$7,ER59&lt;$B$2*'SFV+BESS'!$I$9),$B$2*'SFV+BESS'!$I$9-ER59,IF(AND(EK60&gt;0,EK60*$B$4+ER59&lt;=$B$2*'SFV+BESS'!$I$9,EK60&gt;'SFV+BESS'!$I$7),'SFV+BESS'!$I$7,0))))</f>
        <v>0</v>
      </c>
      <c r="EM60" s="27">
        <f>IF(AND(EK60&lt;0,ER59+EK60/$B$5&gt;$H$2,-EK60/'Carga-Descarga Año'!$B$5&lt;'SFV+BESS'!$I$7),EK60/$B$5,IF(AND(EK60&lt;0,ER59+EK60/$B$5&gt;$H$2,-EK60/'Carga-Descarga Año'!$B$5&gt;'SFV+BESS'!$I$7),-'SFV+BESS'!$I$7,IF(AND(EK60&lt;0,ER59+EK60/$B$5&lt;$H$2),-MIN('SFV+BESS'!$I$7,ER59-$H$2),0)))</f>
        <v>0</v>
      </c>
      <c r="EN60" s="33"/>
      <c r="EO60" s="33">
        <f t="shared" si="93"/>
        <v>0</v>
      </c>
      <c r="EP60" s="27">
        <f t="shared" si="36"/>
        <v>0</v>
      </c>
      <c r="EQ60" s="27">
        <f t="shared" si="94"/>
        <v>0</v>
      </c>
      <c r="ER60" s="28">
        <f>IF((ER59+EL60+EM60)&gt;=$B$2*'SFV+BESS'!$I$9, $B$2*'SFV+BESS'!$I$9, (ER59+EL60+EM60))</f>
        <v>173.61249999999998</v>
      </c>
      <c r="ES60" s="110">
        <f t="shared" si="37"/>
        <v>0</v>
      </c>
      <c r="EX60" s="251"/>
      <c r="EY60" s="48">
        <v>2.125</v>
      </c>
      <c r="EZ60" s="33">
        <f t="shared" si="109"/>
        <v>0</v>
      </c>
      <c r="FA60" s="33">
        <f>Gen_Cons_Horario!B6638</f>
        <v>0</v>
      </c>
      <c r="FB60" s="34">
        <f t="shared" si="79"/>
        <v>0</v>
      </c>
      <c r="FC60" s="116">
        <f>IF(AND(FB60&gt;0,FB60*$B$4+FI59&lt;=$B$2*'SFV+BESS'!$I$9,FB60&lt;'SFV+BESS'!$I$7), FB60*$B$4, IF(AND(FB60&gt;0,FB60*$B$4+FI59&gt;$B$2*'SFV+BESS'!$I$9,FB60*$B$4&lt;'SFV+BESS'!$I$7),$B$2*'SFV+BESS'!$I$9-FI59,IF(AND(FB60&gt;0,FB60*$B$4+FI59&gt;$B$2*'SFV+BESS'!$I$9,FB60*$B$4&gt;'SFV+BESS'!$I$7,FI59&lt;$B$2*'SFV+BESS'!$I$9),$B$2*'SFV+BESS'!$I$9-FI59,IF(AND(FB60&gt;0,FB60*$B$4+FI59&lt;=$B$2*'SFV+BESS'!$I$9,FB60&gt;'SFV+BESS'!$I$7),'SFV+BESS'!$I$7,0))))</f>
        <v>0</v>
      </c>
      <c r="FD60" s="27">
        <f>IF(AND(FB60&lt;0,FI59+FB60/$B$5&gt;$H$2,-FB60/'Carga-Descarga Año'!$B$5&lt;'SFV+BESS'!$I$7),FB60/$B$5,IF(AND(FB60&lt;0,FI59+FB60/$B$5&gt;$H$2,-FB60/'Carga-Descarga Año'!$B$5&gt;'SFV+BESS'!$I$7),-'SFV+BESS'!$I$7,IF(AND(FB60&lt;0,FI59+FB60/$B$5&lt;$H$2),-MIN('SFV+BESS'!$I$7,FI59-$H$2),0)))</f>
        <v>0</v>
      </c>
      <c r="FE60" s="33"/>
      <c r="FF60" s="33">
        <f t="shared" si="95"/>
        <v>0</v>
      </c>
      <c r="FG60" s="27">
        <f t="shared" si="40"/>
        <v>0</v>
      </c>
      <c r="FH60" s="27">
        <f t="shared" si="96"/>
        <v>0</v>
      </c>
      <c r="FI60" s="28">
        <f>IF((FI59+FC60+FD60)&gt;=$B$2*'SFV+BESS'!$I$9, $B$2*'SFV+BESS'!$I$9, (FI59+FC60+FD60))</f>
        <v>173.61249999999998</v>
      </c>
      <c r="FJ60" s="110">
        <f t="shared" si="41"/>
        <v>0</v>
      </c>
      <c r="FO60" s="251"/>
      <c r="FP60" s="48">
        <v>2.125</v>
      </c>
      <c r="FQ60" s="33">
        <f t="shared" si="110"/>
        <v>0</v>
      </c>
      <c r="FR60" s="33">
        <f>Gen_Cons_Horario!B7382</f>
        <v>0</v>
      </c>
      <c r="FS60" s="34">
        <f t="shared" si="80"/>
        <v>0</v>
      </c>
      <c r="FT60" s="116">
        <f>IF(AND(FS60&gt;0,FS60*$B$4+FZ59&lt;=$B$2*'SFV+BESS'!$I$9,FS60&lt;'SFV+BESS'!$I$7), FS60*$B$4, IF(AND(FS60&gt;0,FS60*$B$4+FZ59&gt;$B$2*'SFV+BESS'!$I$9,FS60*$B$4&lt;'SFV+BESS'!$I$7),$B$2*'SFV+BESS'!$I$9-FZ59,IF(AND(FS60&gt;0,FS60*$B$4+FZ59&gt;$B$2*'SFV+BESS'!$I$9,FS60*$B$4&gt;'SFV+BESS'!$I$7,FZ59&lt;$B$2*'SFV+BESS'!$I$9),$B$2*'SFV+BESS'!$I$9-FZ59,IF(AND(FS60&gt;0,FS60*$B$4+FZ59&lt;=$B$2*'SFV+BESS'!$I$9,FS60&gt;'SFV+BESS'!$I$7),'SFV+BESS'!$I$7,0))))</f>
        <v>0</v>
      </c>
      <c r="FU60" s="27">
        <f>IF(AND(FS60&lt;0,FZ59+FS60/$B$5&gt;$H$2,-FS60/'Carga-Descarga Año'!$B$5&lt;'SFV+BESS'!$I$7),FS60/$B$5,IF(AND(FS60&lt;0,FZ59+FS60/$B$5&gt;$H$2,-FS60/'Carga-Descarga Año'!$B$5&gt;'SFV+BESS'!$I$7),-'SFV+BESS'!$I$7,IF(AND(FS60&lt;0,FZ59+FS60/$B$5&lt;$H$2),-MIN('SFV+BESS'!$I$7,FZ59-$H$2),0)))</f>
        <v>0</v>
      </c>
      <c r="FV60" s="33"/>
      <c r="FW60" s="33">
        <f t="shared" si="97"/>
        <v>0</v>
      </c>
      <c r="FX60" s="27">
        <f t="shared" si="44"/>
        <v>0</v>
      </c>
      <c r="FY60" s="27">
        <f t="shared" si="98"/>
        <v>0</v>
      </c>
      <c r="FZ60" s="28">
        <f>IF((FZ59+FT60+FU60)&gt;=$B$2*'SFV+BESS'!$I$9, $B$2*'SFV+BESS'!$I$9, (FZ59+FT60+FU60))</f>
        <v>173.61249999999998</v>
      </c>
      <c r="GA60" s="110">
        <f t="shared" si="45"/>
        <v>0</v>
      </c>
      <c r="GF60" s="251"/>
      <c r="GG60" s="48">
        <v>2.125</v>
      </c>
      <c r="GH60" s="33">
        <f t="shared" si="111"/>
        <v>0</v>
      </c>
      <c r="GI60" s="33">
        <f>Gen_Cons_Horario!B8102</f>
        <v>0</v>
      </c>
      <c r="GJ60" s="34">
        <f t="shared" si="81"/>
        <v>0</v>
      </c>
      <c r="GK60" s="116">
        <f>IF(AND(GJ60&gt;0,GJ60*$B$4+GQ59&lt;=$B$2*'SFV+BESS'!$I$9,GJ60&lt;'SFV+BESS'!$I$7), GJ60*$B$4, IF(AND(GJ60&gt;0,GJ60*$B$4+GQ59&gt;$B$2*'SFV+BESS'!$I$9,GJ60*$B$4&lt;'SFV+BESS'!$I$7),$B$2*'SFV+BESS'!$I$9-GQ59,IF(AND(GJ60&gt;0,GJ60*$B$4+GQ59&gt;$B$2*'SFV+BESS'!$I$9,GJ60*$B$4&gt;'SFV+BESS'!$I$7,GQ59&lt;$B$2*'SFV+BESS'!$I$9),$B$2*'SFV+BESS'!$I$9-GQ59,IF(AND(GJ60&gt;0,GJ60*$B$4+GQ59&lt;=$B$2*'SFV+BESS'!$I$9,GJ60&gt;'SFV+BESS'!$I$7),'SFV+BESS'!$I$7,0))))</f>
        <v>0</v>
      </c>
      <c r="GL60" s="27">
        <f>IF(AND(GJ60&lt;0,GQ59+GJ60/$B$5&gt;$H$2,-GJ60/'Carga-Descarga Año'!$B$5&lt;'SFV+BESS'!$I$7),GJ60/$B$5,IF(AND(GJ60&lt;0,GQ59+GJ60/$B$5&gt;$H$2,-GJ60/'Carga-Descarga Año'!$B$5&gt;'SFV+BESS'!$I$7),-'SFV+BESS'!$I$7,IF(AND(GJ60&lt;0,GQ59+GJ60/$B$5&lt;$H$2),-MIN('SFV+BESS'!$I$7,GQ59-$H$2),0)))</f>
        <v>0</v>
      </c>
      <c r="GM60" s="33"/>
      <c r="GN60" s="33">
        <f t="shared" si="99"/>
        <v>0</v>
      </c>
      <c r="GO60" s="27">
        <f t="shared" si="48"/>
        <v>0</v>
      </c>
      <c r="GP60" s="27">
        <f t="shared" si="100"/>
        <v>0</v>
      </c>
      <c r="GQ60" s="28">
        <f>IF((GQ59+GK60+GL60)&gt;=$B$2*'SFV+BESS'!$I$9, $B$2*'SFV+BESS'!$I$9, (GQ59+GK60+GL60))</f>
        <v>173.61249999999998</v>
      </c>
      <c r="GR60" s="110">
        <f t="shared" si="49"/>
        <v>0</v>
      </c>
    </row>
    <row r="61" spans="1:200">
      <c r="A61" s="249"/>
      <c r="B61" s="48">
        <v>2.1666666666666701</v>
      </c>
      <c r="C61" s="38">
        <f t="shared" si="82"/>
        <v>0</v>
      </c>
      <c r="D61" s="2">
        <f>Gen_Cons_Horario!B87</f>
        <v>0</v>
      </c>
      <c r="E61" s="140">
        <f t="shared" si="0"/>
        <v>0</v>
      </c>
      <c r="F61" s="116">
        <f>IF(AND(E61&gt;0,E61*$B$4+L60&lt;=$B$2*'SFV+BESS'!$I$9,E61&lt;'SFV+BESS'!$I$7), E61*$B$4, IF(AND(E61&gt;0,E61*$B$4+L60&gt;$B$2*'SFV+BESS'!$I$9,E61*$B$4&lt;'SFV+BESS'!$I$7),$B$2*'SFV+BESS'!$I$9-L60,IF(AND(E61&gt;0,E61*$B$4+L60&gt;$B$2*'SFV+BESS'!$I$9,E61*$B$4&gt;'SFV+BESS'!$I$7,L60&lt;$B$2*'SFV+BESS'!$I$9),$B$2*'SFV+BESS'!$I$9-L60,IF(AND(E61&gt;0,E61*$B$4+L60&lt;=$B$2*'SFV+BESS'!$I$9,E61&gt;'SFV+BESS'!$I$7),'SFV+BESS'!$I$7,0))))</f>
        <v>0</v>
      </c>
      <c r="G61" s="27">
        <f>IF(AND(E61&lt;0,L60+E61/$B$5&gt;$H$2,-E61/'Carga-Descarga Año'!$B$5&lt;'SFV+BESS'!$I$7),E61/$B$5,IF(AND(E61&lt;0,L60+E61/$B$5&gt;$H$2,-E61/'Carga-Descarga Año'!$B$5&gt;'SFV+BESS'!$I$7),-'SFV+BESS'!$I$7,IF(AND(E61&lt;0,L60+E61/$B$5&lt;$H$2),-MIN('SFV+BESS'!$I$7,L60-$H$2),0)))</f>
        <v>0</v>
      </c>
      <c r="I61" s="38">
        <f t="shared" si="1"/>
        <v>0</v>
      </c>
      <c r="J61" s="27">
        <f t="shared" si="3"/>
        <v>0</v>
      </c>
      <c r="K61" s="27">
        <f t="shared" si="2"/>
        <v>0</v>
      </c>
      <c r="L61" s="28">
        <f>IF((L60+F61+G61)&gt;=$B$2*'SFV+BESS'!$I$9, $B$2*'SFV+BESS'!$I$9, (L60+F61+G61))</f>
        <v>58.011309769314209</v>
      </c>
      <c r="M61" s="110">
        <f t="shared" si="4"/>
        <v>0</v>
      </c>
      <c r="R61" s="251"/>
      <c r="S61" s="48">
        <v>2.1666666666666701</v>
      </c>
      <c r="T61" s="2">
        <f t="shared" si="101"/>
        <v>0</v>
      </c>
      <c r="U61" s="2">
        <f>Gen_Cons_Horario!B831</f>
        <v>0</v>
      </c>
      <c r="V61" s="34">
        <f t="shared" si="71"/>
        <v>0</v>
      </c>
      <c r="W61" s="116">
        <f>IF(AND(V61&gt;0,V61*$B$4+AC60&lt;=$B$2*'SFV+BESS'!$I$9,V61&lt;'SFV+BESS'!$I$7), V61*$B$4, IF(AND(V61&gt;0,V61*$B$4+AC60&gt;$B$2*'SFV+BESS'!$I$9,V61*$B$4&lt;'SFV+BESS'!$I$7),$B$2*'SFV+BESS'!$I$9-AC60,IF(AND(V61&gt;0,V61*$B$4+AC60&gt;$B$2*'SFV+BESS'!$I$9,V61*$B$4&gt;'SFV+BESS'!$I$7,AC60&lt;$B$2*'SFV+BESS'!$I$9),$B$2*'SFV+BESS'!$I$9-AC60,IF(AND(V61&gt;0,V61*$B$4+AC60&lt;=$B$2*'SFV+BESS'!$I$9,V61&gt;'SFV+BESS'!$I$7),'SFV+BESS'!$I$7,0))))</f>
        <v>0</v>
      </c>
      <c r="X61" s="27">
        <f>IF(AND(V61&lt;0,AC60+V61/$B$5&gt;$H$2,-V61/'Carga-Descarga Año'!$B$5&lt;'SFV+BESS'!$I$7),V61/$B$5,IF(AND(V61&lt;0,AC60+V61/$B$5&gt;$H$2,-V61/'Carga-Descarga Año'!$B$5&gt;'SFV+BESS'!$I$7),-'SFV+BESS'!$I$7,IF(AND(V61&lt;0,AC60+V61/$B$5&lt;$H$2),-MIN('SFV+BESS'!$I$7,AC60-$H$2),0)))</f>
        <v>0</v>
      </c>
      <c r="Y61" s="33"/>
      <c r="Z61" s="33">
        <f t="shared" si="60"/>
        <v>0</v>
      </c>
      <c r="AA61" s="27">
        <f t="shared" si="7"/>
        <v>0</v>
      </c>
      <c r="AB61" s="27">
        <f t="shared" si="50"/>
        <v>0</v>
      </c>
      <c r="AC61" s="28">
        <f>IF((AC60+W61+X61)&gt;=$B$2*'SFV+BESS'!$I$9, $B$2*'SFV+BESS'!$I$9, (AC60+W61+X61))</f>
        <v>173.61249999999998</v>
      </c>
      <c r="AD61" s="110">
        <f t="shared" si="8"/>
        <v>0</v>
      </c>
      <c r="AI61" s="251"/>
      <c r="AJ61" s="48">
        <v>2.1666666666666701</v>
      </c>
      <c r="AK61" s="52">
        <f t="shared" si="102"/>
        <v>0</v>
      </c>
      <c r="AL61" s="33">
        <f>Gen_Cons_Horario!B1503</f>
        <v>0</v>
      </c>
      <c r="AM61" s="34">
        <f t="shared" si="72"/>
        <v>0</v>
      </c>
      <c r="AN61" s="116">
        <f>IF(AND(AM61&gt;0,AM61*$B$4+AT60&lt;=$B$2*'SFV+BESS'!$I$9,AM61&lt;'SFV+BESS'!$I$7), AM61*$B$4, IF(AND(AM61&gt;0,AM61*$B$4+AT60&gt;$B$2*'SFV+BESS'!$I$9,AM61*$B$4&lt;'SFV+BESS'!$I$7),$B$2*'SFV+BESS'!$I$9-AT60,IF(AND(AM61&gt;0,AM61*$B$4+AT60&gt;$B$2*'SFV+BESS'!$I$9,AM61*$B$4&gt;'SFV+BESS'!$I$7,AT60&lt;$B$2*'SFV+BESS'!$I$9),$B$2*'SFV+BESS'!$I$9-AT60,IF(AND(AM61&gt;0,AM61*$B$4+AT60&lt;=$B$2*'SFV+BESS'!$I$9,AM61&gt;'SFV+BESS'!$I$7),'SFV+BESS'!$I$7,0))))</f>
        <v>0</v>
      </c>
      <c r="AO61" s="27">
        <f>IF(AND(AM61&lt;0,AT60+AM61/$B$5&gt;$H$2,-AM61/'Carga-Descarga Año'!$B$5&lt;'SFV+BESS'!$I$7),AM61/$B$5,IF(AND(AM61&lt;0,AT60+AM61/$B$5&gt;$H$2,-AM61/'Carga-Descarga Año'!$B$5&gt;'SFV+BESS'!$I$7),-'SFV+BESS'!$I$7,IF(AND(AM61&lt;0,AT60+AM61/$B$5&lt;$H$2),-MIN('SFV+BESS'!$I$7,AT60-$H$2),0)))</f>
        <v>0</v>
      </c>
      <c r="AP61" s="33"/>
      <c r="AQ61" s="33">
        <f t="shared" si="83"/>
        <v>0</v>
      </c>
      <c r="AR61" s="27">
        <f t="shared" si="11"/>
        <v>0</v>
      </c>
      <c r="AS61" s="27">
        <f t="shared" si="84"/>
        <v>0</v>
      </c>
      <c r="AT61" s="28">
        <f>IF((AT60+AN61+AO61)&gt;=$B$2*'SFV+BESS'!$I$9, $B$2*'SFV+BESS'!$I$9, (AT60+AN61+AO61))</f>
        <v>168.60744807425169</v>
      </c>
      <c r="AU61" s="110">
        <f t="shared" si="12"/>
        <v>0</v>
      </c>
      <c r="AZ61" s="251"/>
      <c r="BA61" s="48">
        <v>2.1666666666666701</v>
      </c>
      <c r="BB61" s="33">
        <f t="shared" si="103"/>
        <v>0</v>
      </c>
      <c r="BC61" s="33">
        <f>Gen_Cons_Horario!B2247</f>
        <v>0</v>
      </c>
      <c r="BD61" s="34">
        <f t="shared" si="73"/>
        <v>0</v>
      </c>
      <c r="BE61" s="116">
        <f>IF(AND(BD61&gt;0,BD61*$B$4+BK60&lt;=$B$2*'SFV+BESS'!$I$9,BD61&lt;'SFV+BESS'!$I$7), BD61*$B$4, IF(AND(BD61&gt;0,BD61*$B$4+BK60&gt;$B$2*'SFV+BESS'!$I$9,BD61*$B$4&lt;'SFV+BESS'!$I$7),$B$2*'SFV+BESS'!$I$9-BK60,IF(AND(BD61&gt;0,BD61*$B$4+BK60&gt;$B$2*'SFV+BESS'!$I$9,BD61*$B$4&gt;'SFV+BESS'!$I$7,BK60&lt;$B$2*'SFV+BESS'!$I$9),$B$2*'SFV+BESS'!$I$9-BK60,IF(AND(BD61&gt;0,BD61*$B$4+BK60&lt;=$B$2*'SFV+BESS'!$I$9,BD61&gt;'SFV+BESS'!$I$7),'SFV+BESS'!$I$7,0))))</f>
        <v>0</v>
      </c>
      <c r="BF61" s="27">
        <f>IF(AND(BD61&lt;0,BK60+BD61/$B$5&gt;$H$2,-BD61/'Carga-Descarga Año'!$B$5&lt;'SFV+BESS'!$I$7),BD61/$B$5,IF(AND(BD61&lt;0,BK60+BD61/$B$5&gt;$H$2,-BD61/'Carga-Descarga Año'!$B$5&gt;'SFV+BESS'!$I$7),-'SFV+BESS'!$I$7,IF(AND(BD61&lt;0,BK60+BD61/$B$5&lt;$H$2),-MIN('SFV+BESS'!$I$7,BK60-$H$2),0)))</f>
        <v>0</v>
      </c>
      <c r="BG61" s="33"/>
      <c r="BH61" s="33">
        <f t="shared" si="85"/>
        <v>0</v>
      </c>
      <c r="BI61" s="27">
        <f t="shared" si="15"/>
        <v>0</v>
      </c>
      <c r="BJ61" s="27">
        <f t="shared" si="86"/>
        <v>0</v>
      </c>
      <c r="BK61" s="28">
        <f>IF((BK60+BE61+BF61)&gt;=$B$2*'SFV+BESS'!$I$9, $B$2*'SFV+BESS'!$I$9, (BK60+BE61+BF61))</f>
        <v>173.61249999999998</v>
      </c>
      <c r="BL61" s="110">
        <f t="shared" si="16"/>
        <v>0</v>
      </c>
      <c r="BQ61" s="251"/>
      <c r="BR61" s="48">
        <v>2.1666666666666701</v>
      </c>
      <c r="BS61" s="33">
        <f t="shared" si="104"/>
        <v>0</v>
      </c>
      <c r="BT61" s="33">
        <f>Gen_Cons_Horario!B2967</f>
        <v>0</v>
      </c>
      <c r="BU61" s="34">
        <f t="shared" si="74"/>
        <v>0</v>
      </c>
      <c r="BV61" s="116">
        <f>IF(AND(BU61&gt;0,BU61*$B$4+CB60&lt;=$B$2*'SFV+BESS'!$I$9,BU61&lt;'SFV+BESS'!$I$7), BU61*$B$4, IF(AND(BU61&gt;0,BU61*$B$4+CB60&gt;$B$2*'SFV+BESS'!$I$9,BU61*$B$4&lt;'SFV+BESS'!$I$7),$B$2*'SFV+BESS'!$I$9-CB60,IF(AND(BU61&gt;0,BU61*$B$4+CB60&gt;$B$2*'SFV+BESS'!$I$9,BU61*$B$4&gt;'SFV+BESS'!$I$7,CB60&lt;$B$2*'SFV+BESS'!$I$9),$B$2*'SFV+BESS'!$I$9-CB60,IF(AND(BU61&gt;0,BU61*$B$4+CB60&lt;=$B$2*'SFV+BESS'!$I$9,BU61&gt;'SFV+BESS'!$I$7),'SFV+BESS'!$I$7,0))))</f>
        <v>0</v>
      </c>
      <c r="BW61" s="27">
        <f>IF(AND(BU61&lt;0,CB60+BU61/$B$5&gt;$H$2,-BU61/'Carga-Descarga Año'!$B$5&lt;'SFV+BESS'!$I$7),BU61/$B$5,IF(AND(BU61&lt;0,CB60+BU61/$B$5&gt;$H$2,-BU61/'Carga-Descarga Año'!$B$5&gt;'SFV+BESS'!$I$7),-'SFV+BESS'!$I$7,IF(AND(BU61&lt;0,CB60+BU61/$B$5&lt;$H$2),-MIN('SFV+BESS'!$I$7,CB60-$H$2),0)))</f>
        <v>0</v>
      </c>
      <c r="BX61" s="33"/>
      <c r="BY61" s="33">
        <f t="shared" si="87"/>
        <v>0</v>
      </c>
      <c r="BZ61" s="27">
        <f t="shared" si="18"/>
        <v>0</v>
      </c>
      <c r="CA61" s="27">
        <f t="shared" si="19"/>
        <v>0</v>
      </c>
      <c r="CB61" s="28">
        <f>IF((CB60+BV61+BW61)&gt;=$B$2*'SFV+BESS'!$I$9, $B$2*'SFV+BESS'!$I$9, (CB60+BV61+BW61))</f>
        <v>173.61249999999998</v>
      </c>
      <c r="CC61" s="110">
        <f t="shared" si="20"/>
        <v>0</v>
      </c>
      <c r="CH61" s="251"/>
      <c r="CI61" s="48">
        <v>2.1666666666666701</v>
      </c>
      <c r="CJ61" s="33">
        <f t="shared" si="105"/>
        <v>0</v>
      </c>
      <c r="CK61" s="33">
        <f>Gen_Cons_Horario!B3711</f>
        <v>0</v>
      </c>
      <c r="CL61" s="34">
        <f t="shared" si="75"/>
        <v>0</v>
      </c>
      <c r="CM61" s="116">
        <f>IF(AND(CL61&gt;0,CL61*$B$4+CS60&lt;=$B$2*'SFV+BESS'!$I$9,CL61&lt;'SFV+BESS'!$I$7), CL61*$B$4, IF(AND(CL61&gt;0,CL61*$B$4+CS60&gt;$B$2*'SFV+BESS'!$I$9,CL61*$B$4&lt;'SFV+BESS'!$I$7),$B$2*'SFV+BESS'!$I$9-CS60,IF(AND(CL61&gt;0,CL61*$B$4+CS60&gt;$B$2*'SFV+BESS'!$I$9,CL61*$B$4&gt;'SFV+BESS'!$I$7,CS60&lt;$B$2*'SFV+BESS'!$I$9),$B$2*'SFV+BESS'!$I$9-CS60,IF(AND(CL61&gt;0,CL61*$B$4+CS60&lt;=$B$2*'SFV+BESS'!$I$9,CL61&gt;'SFV+BESS'!$I$7),'SFV+BESS'!$I$7,0))))</f>
        <v>0</v>
      </c>
      <c r="CN61" s="27">
        <f>IF(AND(CL61&lt;0,CS60+CL61/$B$5&gt;$H$2,-CL61/'Carga-Descarga Año'!$B$5&lt;'SFV+BESS'!$I$7),CL61/$B$5,IF(AND(CL61&lt;0,CS60+CL61/$B$5&gt;$H$2,-CL61/'Carga-Descarga Año'!$B$5&gt;'SFV+BESS'!$I$7),-'SFV+BESS'!$I$7,IF(AND(CL61&lt;0,CS60+CL61/$B$5&lt;$H$2),-MIN('SFV+BESS'!$I$7,CS60-$H$2),0)))</f>
        <v>0</v>
      </c>
      <c r="CO61" s="33"/>
      <c r="CP61" s="33">
        <f t="shared" si="88"/>
        <v>0</v>
      </c>
      <c r="CQ61" s="27">
        <f t="shared" si="23"/>
        <v>0</v>
      </c>
      <c r="CR61" s="27">
        <f t="shared" si="89"/>
        <v>0</v>
      </c>
      <c r="CS61" s="28">
        <f>IF((CS60+CM61+CN61)&gt;=$B$2*'SFV+BESS'!$I$9, $B$2*'SFV+BESS'!$I$9, (CS60+CM61+CN61))</f>
        <v>173.61249999999998</v>
      </c>
      <c r="CT61" s="110">
        <f t="shared" si="24"/>
        <v>0</v>
      </c>
      <c r="CY61" s="251"/>
      <c r="CZ61" s="48">
        <v>2.1666666666666701</v>
      </c>
      <c r="DA61" s="33">
        <f t="shared" si="106"/>
        <v>0</v>
      </c>
      <c r="DB61" s="33">
        <f>Gen_Cons_Horario!B4431</f>
        <v>0</v>
      </c>
      <c r="DC61" s="34">
        <f t="shared" si="76"/>
        <v>0</v>
      </c>
      <c r="DD61" s="116">
        <f>IF(AND(DC61&gt;0,DC61*$B$4+DJ60&lt;=$B$2*'SFV+BESS'!$I$9,DC61&lt;'SFV+BESS'!$I$7), DC61*$B$4, IF(AND(DC61&gt;0,DC61*$B$4+DJ60&gt;$B$2*'SFV+BESS'!$I$9,DC61*$B$4&lt;'SFV+BESS'!$I$7),$B$2*'SFV+BESS'!$I$9-DJ60,IF(AND(DC61&gt;0,DC61*$B$4+DJ60&gt;$B$2*'SFV+BESS'!$I$9,DC61*$B$4&gt;'SFV+BESS'!$I$7,DJ60&lt;$B$2*'SFV+BESS'!$I$9),$B$2*'SFV+BESS'!$I$9-DJ60,IF(AND(DC61&gt;0,DC61*$B$4+DJ60&lt;=$B$2*'SFV+BESS'!$I$9,DC61&gt;'SFV+BESS'!$I$7),'SFV+BESS'!$I$7,0))))</f>
        <v>0</v>
      </c>
      <c r="DE61" s="27">
        <f>IF(AND(DC61&lt;0,DJ60+DC61/$B$5&gt;$H$2,-DC61/'Carga-Descarga Año'!$B$5&lt;'SFV+BESS'!$I$7),DC61/$B$5,IF(AND(DC61&lt;0,DJ60+DC61/$B$5&gt;$H$2,-DC61/'Carga-Descarga Año'!$B$5&gt;'SFV+BESS'!$I$7),-'SFV+BESS'!$I$7,IF(AND(DC61&lt;0,DJ60+DC61/$B$5&lt;$H$2),-MIN('SFV+BESS'!$I$7,DJ60-$H$2),0)))</f>
        <v>0</v>
      </c>
      <c r="DF61" s="33"/>
      <c r="DG61" s="33">
        <f t="shared" si="90"/>
        <v>0</v>
      </c>
      <c r="DH61" s="27">
        <f t="shared" si="27"/>
        <v>0</v>
      </c>
      <c r="DI61" s="27">
        <f t="shared" si="28"/>
        <v>0</v>
      </c>
      <c r="DJ61" s="28">
        <f>IF((DJ60+DD61+DE61)&gt;=$B$2*'SFV+BESS'!$I$9, $B$2*'SFV+BESS'!$I$9, (DJ60+DD61+DE61))</f>
        <v>173.61249999999998</v>
      </c>
      <c r="DK61" s="110">
        <f t="shared" si="29"/>
        <v>0</v>
      </c>
      <c r="DP61" s="251"/>
      <c r="DQ61" s="48">
        <v>2.1666666666666701</v>
      </c>
      <c r="DR61" s="33">
        <f t="shared" si="107"/>
        <v>0</v>
      </c>
      <c r="DS61" s="33">
        <f>Gen_Cons_Horario!B5175</f>
        <v>0</v>
      </c>
      <c r="DT61" s="34">
        <f t="shared" si="77"/>
        <v>0</v>
      </c>
      <c r="DU61" s="116">
        <f>IF(AND(DT61&gt;0,DT61*$B$4+EA60&lt;=$B$2*'SFV+BESS'!$I$9,DT61&lt;'SFV+BESS'!$I$7), DT61*$B$4, IF(AND(DT61&gt;0,DT61*$B$4+EA60&gt;$B$2*'SFV+BESS'!$I$9,DT61*$B$4&lt;'SFV+BESS'!$I$7),$B$2*'SFV+BESS'!$I$9-EA60,IF(AND(DT61&gt;0,DT61*$B$4+EA60&gt;$B$2*'SFV+BESS'!$I$9,DT61*$B$4&gt;'SFV+BESS'!$I$7,EA60&lt;$B$2*'SFV+BESS'!$I$9),$B$2*'SFV+BESS'!$I$9-EA60,IF(AND(DT61&gt;0,DT61*$B$4+EA60&lt;=$B$2*'SFV+BESS'!$I$9,DT61&gt;'SFV+BESS'!$I$7),'SFV+BESS'!$I$7,0))))</f>
        <v>0</v>
      </c>
      <c r="DV61" s="27">
        <f>IF(AND(DT61&lt;0,EA60+DT61/$B$5&gt;$H$2,-DT61/'Carga-Descarga Año'!$B$5&lt;'SFV+BESS'!$I$7),DT61/$B$5,IF(AND(DT61&lt;0,EA60+DT61/$B$5&gt;$H$2,-DT61/'Carga-Descarga Año'!$B$5&gt;'SFV+BESS'!$I$7),-'SFV+BESS'!$I$7,IF(AND(DT61&lt;0,EA60+DT61/$B$5&lt;$H$2),-MIN('SFV+BESS'!$I$7,EA60-$H$2),0)))</f>
        <v>0</v>
      </c>
      <c r="DW61" s="33"/>
      <c r="DX61" s="33">
        <f t="shared" si="91"/>
        <v>0</v>
      </c>
      <c r="DY61" s="27">
        <f t="shared" si="32"/>
        <v>0</v>
      </c>
      <c r="DZ61" s="27">
        <f t="shared" si="92"/>
        <v>0</v>
      </c>
      <c r="EA61" s="28">
        <f>IF((EA60+DU61+DV61)&gt;=$B$2*'SFV+BESS'!$I$9, $B$2*'SFV+BESS'!$I$9, (EA60+DU61+DV61))</f>
        <v>173.61249999999998</v>
      </c>
      <c r="EB61" s="110">
        <f t="shared" si="33"/>
        <v>0</v>
      </c>
      <c r="EG61" s="251"/>
      <c r="EH61" s="48">
        <v>2.1666666666666701</v>
      </c>
      <c r="EI61" s="33">
        <f t="shared" si="108"/>
        <v>0</v>
      </c>
      <c r="EJ61" s="33">
        <f>Gen_Cons_Horario!B5919</f>
        <v>0</v>
      </c>
      <c r="EK61" s="34">
        <f t="shared" si="78"/>
        <v>0</v>
      </c>
      <c r="EL61" s="116">
        <f>IF(AND(EK61&gt;0,EK61*$B$4+ER60&lt;=$B$2*'SFV+BESS'!$I$9,EK61&lt;'SFV+BESS'!$I$7), EK61*$B$4, IF(AND(EK61&gt;0,EK61*$B$4+ER60&gt;$B$2*'SFV+BESS'!$I$9,EK61*$B$4&lt;'SFV+BESS'!$I$7),$B$2*'SFV+BESS'!$I$9-ER60,IF(AND(EK61&gt;0,EK61*$B$4+ER60&gt;$B$2*'SFV+BESS'!$I$9,EK61*$B$4&gt;'SFV+BESS'!$I$7,ER60&lt;$B$2*'SFV+BESS'!$I$9),$B$2*'SFV+BESS'!$I$9-ER60,IF(AND(EK61&gt;0,EK61*$B$4+ER60&lt;=$B$2*'SFV+BESS'!$I$9,EK61&gt;'SFV+BESS'!$I$7),'SFV+BESS'!$I$7,0))))</f>
        <v>0</v>
      </c>
      <c r="EM61" s="27">
        <f>IF(AND(EK61&lt;0,ER60+EK61/$B$5&gt;$H$2,-EK61/'Carga-Descarga Año'!$B$5&lt;'SFV+BESS'!$I$7),EK61/$B$5,IF(AND(EK61&lt;0,ER60+EK61/$B$5&gt;$H$2,-EK61/'Carga-Descarga Año'!$B$5&gt;'SFV+BESS'!$I$7),-'SFV+BESS'!$I$7,IF(AND(EK61&lt;0,ER60+EK61/$B$5&lt;$H$2),-MIN('SFV+BESS'!$I$7,ER60-$H$2),0)))</f>
        <v>0</v>
      </c>
      <c r="EN61" s="33"/>
      <c r="EO61" s="33">
        <f t="shared" si="93"/>
        <v>0</v>
      </c>
      <c r="EP61" s="27">
        <f t="shared" si="36"/>
        <v>0</v>
      </c>
      <c r="EQ61" s="27">
        <f t="shared" si="94"/>
        <v>0</v>
      </c>
      <c r="ER61" s="28">
        <f>IF((ER60+EL61+EM61)&gt;=$B$2*'SFV+BESS'!$I$9, $B$2*'SFV+BESS'!$I$9, (ER60+EL61+EM61))</f>
        <v>173.61249999999998</v>
      </c>
      <c r="ES61" s="110">
        <f t="shared" si="37"/>
        <v>0</v>
      </c>
      <c r="EX61" s="251"/>
      <c r="EY61" s="48">
        <v>2.1666666666666701</v>
      </c>
      <c r="EZ61" s="33">
        <f t="shared" si="109"/>
        <v>0</v>
      </c>
      <c r="FA61" s="33">
        <f>Gen_Cons_Horario!B6639</f>
        <v>0</v>
      </c>
      <c r="FB61" s="34">
        <f t="shared" si="79"/>
        <v>0</v>
      </c>
      <c r="FC61" s="116">
        <f>IF(AND(FB61&gt;0,FB61*$B$4+FI60&lt;=$B$2*'SFV+BESS'!$I$9,FB61&lt;'SFV+BESS'!$I$7), FB61*$B$4, IF(AND(FB61&gt;0,FB61*$B$4+FI60&gt;$B$2*'SFV+BESS'!$I$9,FB61*$B$4&lt;'SFV+BESS'!$I$7),$B$2*'SFV+BESS'!$I$9-FI60,IF(AND(FB61&gt;0,FB61*$B$4+FI60&gt;$B$2*'SFV+BESS'!$I$9,FB61*$B$4&gt;'SFV+BESS'!$I$7,FI60&lt;$B$2*'SFV+BESS'!$I$9),$B$2*'SFV+BESS'!$I$9-FI60,IF(AND(FB61&gt;0,FB61*$B$4+FI60&lt;=$B$2*'SFV+BESS'!$I$9,FB61&gt;'SFV+BESS'!$I$7),'SFV+BESS'!$I$7,0))))</f>
        <v>0</v>
      </c>
      <c r="FD61" s="27">
        <f>IF(AND(FB61&lt;0,FI60+FB61/$B$5&gt;$H$2,-FB61/'Carga-Descarga Año'!$B$5&lt;'SFV+BESS'!$I$7),FB61/$B$5,IF(AND(FB61&lt;0,FI60+FB61/$B$5&gt;$H$2,-FB61/'Carga-Descarga Año'!$B$5&gt;'SFV+BESS'!$I$7),-'SFV+BESS'!$I$7,IF(AND(FB61&lt;0,FI60+FB61/$B$5&lt;$H$2),-MIN('SFV+BESS'!$I$7,FI60-$H$2),0)))</f>
        <v>0</v>
      </c>
      <c r="FE61" s="33"/>
      <c r="FF61" s="33">
        <f t="shared" si="95"/>
        <v>0</v>
      </c>
      <c r="FG61" s="27">
        <f t="shared" si="40"/>
        <v>0</v>
      </c>
      <c r="FH61" s="27">
        <f t="shared" si="96"/>
        <v>0</v>
      </c>
      <c r="FI61" s="28">
        <f>IF((FI60+FC61+FD61)&gt;=$B$2*'SFV+BESS'!$I$9, $B$2*'SFV+BESS'!$I$9, (FI60+FC61+FD61))</f>
        <v>173.61249999999998</v>
      </c>
      <c r="FJ61" s="110">
        <f t="shared" si="41"/>
        <v>0</v>
      </c>
      <c r="FO61" s="251"/>
      <c r="FP61" s="48">
        <v>2.1666666666666701</v>
      </c>
      <c r="FQ61" s="33">
        <f t="shared" si="110"/>
        <v>0</v>
      </c>
      <c r="FR61" s="33">
        <f>Gen_Cons_Horario!B7383</f>
        <v>0</v>
      </c>
      <c r="FS61" s="34">
        <f t="shared" si="80"/>
        <v>0</v>
      </c>
      <c r="FT61" s="116">
        <f>IF(AND(FS61&gt;0,FS61*$B$4+FZ60&lt;=$B$2*'SFV+BESS'!$I$9,FS61&lt;'SFV+BESS'!$I$7), FS61*$B$4, IF(AND(FS61&gt;0,FS61*$B$4+FZ60&gt;$B$2*'SFV+BESS'!$I$9,FS61*$B$4&lt;'SFV+BESS'!$I$7),$B$2*'SFV+BESS'!$I$9-FZ60,IF(AND(FS61&gt;0,FS61*$B$4+FZ60&gt;$B$2*'SFV+BESS'!$I$9,FS61*$B$4&gt;'SFV+BESS'!$I$7,FZ60&lt;$B$2*'SFV+BESS'!$I$9),$B$2*'SFV+BESS'!$I$9-FZ60,IF(AND(FS61&gt;0,FS61*$B$4+FZ60&lt;=$B$2*'SFV+BESS'!$I$9,FS61&gt;'SFV+BESS'!$I$7),'SFV+BESS'!$I$7,0))))</f>
        <v>0</v>
      </c>
      <c r="FU61" s="27">
        <f>IF(AND(FS61&lt;0,FZ60+FS61/$B$5&gt;$H$2,-FS61/'Carga-Descarga Año'!$B$5&lt;'SFV+BESS'!$I$7),FS61/$B$5,IF(AND(FS61&lt;0,FZ60+FS61/$B$5&gt;$H$2,-FS61/'Carga-Descarga Año'!$B$5&gt;'SFV+BESS'!$I$7),-'SFV+BESS'!$I$7,IF(AND(FS61&lt;0,FZ60+FS61/$B$5&lt;$H$2),-MIN('SFV+BESS'!$I$7,FZ60-$H$2),0)))</f>
        <v>0</v>
      </c>
      <c r="FV61" s="33"/>
      <c r="FW61" s="33">
        <f t="shared" si="97"/>
        <v>0</v>
      </c>
      <c r="FX61" s="27">
        <f t="shared" si="44"/>
        <v>0</v>
      </c>
      <c r="FY61" s="27">
        <f t="shared" si="98"/>
        <v>0</v>
      </c>
      <c r="FZ61" s="28">
        <f>IF((FZ60+FT61+FU61)&gt;=$B$2*'SFV+BESS'!$I$9, $B$2*'SFV+BESS'!$I$9, (FZ60+FT61+FU61))</f>
        <v>173.61249999999998</v>
      </c>
      <c r="GA61" s="110">
        <f t="shared" si="45"/>
        <v>0</v>
      </c>
      <c r="GF61" s="251"/>
      <c r="GG61" s="48">
        <v>2.1666666666666701</v>
      </c>
      <c r="GH61" s="33">
        <f t="shared" si="111"/>
        <v>0</v>
      </c>
      <c r="GI61" s="33">
        <f>Gen_Cons_Horario!B8103</f>
        <v>0</v>
      </c>
      <c r="GJ61" s="34">
        <f t="shared" si="81"/>
        <v>0</v>
      </c>
      <c r="GK61" s="116">
        <f>IF(AND(GJ61&gt;0,GJ61*$B$4+GQ60&lt;=$B$2*'SFV+BESS'!$I$9,GJ61&lt;'SFV+BESS'!$I$7), GJ61*$B$4, IF(AND(GJ61&gt;0,GJ61*$B$4+GQ60&gt;$B$2*'SFV+BESS'!$I$9,GJ61*$B$4&lt;'SFV+BESS'!$I$7),$B$2*'SFV+BESS'!$I$9-GQ60,IF(AND(GJ61&gt;0,GJ61*$B$4+GQ60&gt;$B$2*'SFV+BESS'!$I$9,GJ61*$B$4&gt;'SFV+BESS'!$I$7,GQ60&lt;$B$2*'SFV+BESS'!$I$9),$B$2*'SFV+BESS'!$I$9-GQ60,IF(AND(GJ61&gt;0,GJ61*$B$4+GQ60&lt;=$B$2*'SFV+BESS'!$I$9,GJ61&gt;'SFV+BESS'!$I$7),'SFV+BESS'!$I$7,0))))</f>
        <v>0</v>
      </c>
      <c r="GL61" s="27">
        <f>IF(AND(GJ61&lt;0,GQ60+GJ61/$B$5&gt;$H$2,-GJ61/'Carga-Descarga Año'!$B$5&lt;'SFV+BESS'!$I$7),GJ61/$B$5,IF(AND(GJ61&lt;0,GQ60+GJ61/$B$5&gt;$H$2,-GJ61/'Carga-Descarga Año'!$B$5&gt;'SFV+BESS'!$I$7),-'SFV+BESS'!$I$7,IF(AND(GJ61&lt;0,GQ60+GJ61/$B$5&lt;$H$2),-MIN('SFV+BESS'!$I$7,GQ60-$H$2),0)))</f>
        <v>0</v>
      </c>
      <c r="GM61" s="33"/>
      <c r="GN61" s="33">
        <f t="shared" si="99"/>
        <v>0</v>
      </c>
      <c r="GO61" s="27">
        <f t="shared" si="48"/>
        <v>0</v>
      </c>
      <c r="GP61" s="27">
        <f t="shared" si="100"/>
        <v>0</v>
      </c>
      <c r="GQ61" s="28">
        <f>IF((GQ60+GK61+GL61)&gt;=$B$2*'SFV+BESS'!$I$9, $B$2*'SFV+BESS'!$I$9, (GQ60+GK61+GL61))</f>
        <v>173.61249999999998</v>
      </c>
      <c r="GR61" s="110">
        <f t="shared" si="49"/>
        <v>0</v>
      </c>
    </row>
    <row r="62" spans="1:200">
      <c r="A62" s="249"/>
      <c r="B62" s="48">
        <v>2.2083333333333401</v>
      </c>
      <c r="C62" s="38">
        <f t="shared" si="82"/>
        <v>0</v>
      </c>
      <c r="D62" s="2">
        <f>Gen_Cons_Horario!B88</f>
        <v>0</v>
      </c>
      <c r="E62" s="140">
        <f t="shared" si="0"/>
        <v>0</v>
      </c>
      <c r="F62" s="116">
        <f>IF(AND(E62&gt;0,E62*$B$4+L61&lt;=$B$2*'SFV+BESS'!$I$9,E62&lt;'SFV+BESS'!$I$7), E62*$B$4, IF(AND(E62&gt;0,E62*$B$4+L61&gt;$B$2*'SFV+BESS'!$I$9,E62*$B$4&lt;'SFV+BESS'!$I$7),$B$2*'SFV+BESS'!$I$9-L61,IF(AND(E62&gt;0,E62*$B$4+L61&gt;$B$2*'SFV+BESS'!$I$9,E62*$B$4&gt;'SFV+BESS'!$I$7,L61&lt;$B$2*'SFV+BESS'!$I$9),$B$2*'SFV+BESS'!$I$9-L61,IF(AND(E62&gt;0,E62*$B$4+L61&lt;=$B$2*'SFV+BESS'!$I$9,E62&gt;'SFV+BESS'!$I$7),'SFV+BESS'!$I$7,0))))</f>
        <v>0</v>
      </c>
      <c r="G62" s="27">
        <f>IF(AND(E62&lt;0,L61+E62/$B$5&gt;$H$2,-E62/'Carga-Descarga Año'!$B$5&lt;'SFV+BESS'!$I$7),E62/$B$5,IF(AND(E62&lt;0,L61+E62/$B$5&gt;$H$2,-E62/'Carga-Descarga Año'!$B$5&gt;'SFV+BESS'!$I$7),-'SFV+BESS'!$I$7,IF(AND(E62&lt;0,L61+E62/$B$5&lt;$H$2),-MIN('SFV+BESS'!$I$7,L61-$H$2),0)))</f>
        <v>0</v>
      </c>
      <c r="I62" s="38">
        <f t="shared" si="1"/>
        <v>0</v>
      </c>
      <c r="J62" s="27">
        <f t="shared" si="3"/>
        <v>0</v>
      </c>
      <c r="K62" s="27">
        <f t="shared" si="2"/>
        <v>0</v>
      </c>
      <c r="L62" s="28">
        <f>IF((L61+F62+G62)&gt;=$B$2*'SFV+BESS'!$I$9, $B$2*'SFV+BESS'!$I$9, (L61+F62+G62))</f>
        <v>58.011309769314209</v>
      </c>
      <c r="M62" s="110">
        <f t="shared" si="4"/>
        <v>0</v>
      </c>
      <c r="R62" s="251"/>
      <c r="S62" s="48">
        <v>2.2083333333333401</v>
      </c>
      <c r="T62" s="2">
        <f t="shared" si="101"/>
        <v>0</v>
      </c>
      <c r="U62" s="2">
        <f>Gen_Cons_Horario!B832</f>
        <v>0</v>
      </c>
      <c r="V62" s="34">
        <f t="shared" si="71"/>
        <v>0</v>
      </c>
      <c r="W62" s="116">
        <f>IF(AND(V62&gt;0,V62*$B$4+AC61&lt;=$B$2*'SFV+BESS'!$I$9,V62&lt;'SFV+BESS'!$I$7), V62*$B$4, IF(AND(V62&gt;0,V62*$B$4+AC61&gt;$B$2*'SFV+BESS'!$I$9,V62*$B$4&lt;'SFV+BESS'!$I$7),$B$2*'SFV+BESS'!$I$9-AC61,IF(AND(V62&gt;0,V62*$B$4+AC61&gt;$B$2*'SFV+BESS'!$I$9,V62*$B$4&gt;'SFV+BESS'!$I$7,AC61&lt;$B$2*'SFV+BESS'!$I$9),$B$2*'SFV+BESS'!$I$9-AC61,IF(AND(V62&gt;0,V62*$B$4+AC61&lt;=$B$2*'SFV+BESS'!$I$9,V62&gt;'SFV+BESS'!$I$7),'SFV+BESS'!$I$7,0))))</f>
        <v>0</v>
      </c>
      <c r="X62" s="27">
        <f>IF(AND(V62&lt;0,AC61+V62/$B$5&gt;$H$2,-V62/'Carga-Descarga Año'!$B$5&lt;'SFV+BESS'!$I$7),V62/$B$5,IF(AND(V62&lt;0,AC61+V62/$B$5&gt;$H$2,-V62/'Carga-Descarga Año'!$B$5&gt;'SFV+BESS'!$I$7),-'SFV+BESS'!$I$7,IF(AND(V62&lt;0,AC61+V62/$B$5&lt;$H$2),-MIN('SFV+BESS'!$I$7,AC61-$H$2),0)))</f>
        <v>0</v>
      </c>
      <c r="Y62" s="33"/>
      <c r="Z62" s="33">
        <f t="shared" si="60"/>
        <v>0</v>
      </c>
      <c r="AA62" s="27">
        <f t="shared" si="7"/>
        <v>0</v>
      </c>
      <c r="AB62" s="27">
        <f t="shared" si="50"/>
        <v>0</v>
      </c>
      <c r="AC62" s="28">
        <f>IF((AC61+W62+X62)&gt;=$B$2*'SFV+BESS'!$I$9, $B$2*'SFV+BESS'!$I$9, (AC61+W62+X62))</f>
        <v>173.61249999999998</v>
      </c>
      <c r="AD62" s="110">
        <f t="shared" si="8"/>
        <v>0</v>
      </c>
      <c r="AI62" s="251"/>
      <c r="AJ62" s="48">
        <v>2.2083333333333401</v>
      </c>
      <c r="AK62" s="52">
        <f t="shared" si="102"/>
        <v>0</v>
      </c>
      <c r="AL62" s="33">
        <f>Gen_Cons_Horario!B1504</f>
        <v>0</v>
      </c>
      <c r="AM62" s="34">
        <f t="shared" si="72"/>
        <v>0</v>
      </c>
      <c r="AN62" s="116">
        <f>IF(AND(AM62&gt;0,AM62*$B$4+AT61&lt;=$B$2*'SFV+BESS'!$I$9,AM62&lt;'SFV+BESS'!$I$7), AM62*$B$4, IF(AND(AM62&gt;0,AM62*$B$4+AT61&gt;$B$2*'SFV+BESS'!$I$9,AM62*$B$4&lt;'SFV+BESS'!$I$7),$B$2*'SFV+BESS'!$I$9-AT61,IF(AND(AM62&gt;0,AM62*$B$4+AT61&gt;$B$2*'SFV+BESS'!$I$9,AM62*$B$4&gt;'SFV+BESS'!$I$7,AT61&lt;$B$2*'SFV+BESS'!$I$9),$B$2*'SFV+BESS'!$I$9-AT61,IF(AND(AM62&gt;0,AM62*$B$4+AT61&lt;=$B$2*'SFV+BESS'!$I$9,AM62&gt;'SFV+BESS'!$I$7),'SFV+BESS'!$I$7,0))))</f>
        <v>0</v>
      </c>
      <c r="AO62" s="27">
        <f>IF(AND(AM62&lt;0,AT61+AM62/$B$5&gt;$H$2,-AM62/'Carga-Descarga Año'!$B$5&lt;'SFV+BESS'!$I$7),AM62/$B$5,IF(AND(AM62&lt;0,AT61+AM62/$B$5&gt;$H$2,-AM62/'Carga-Descarga Año'!$B$5&gt;'SFV+BESS'!$I$7),-'SFV+BESS'!$I$7,IF(AND(AM62&lt;0,AT61+AM62/$B$5&lt;$H$2),-MIN('SFV+BESS'!$I$7,AT61-$H$2),0)))</f>
        <v>0</v>
      </c>
      <c r="AP62" s="33"/>
      <c r="AQ62" s="33">
        <f t="shared" si="83"/>
        <v>0</v>
      </c>
      <c r="AR62" s="27">
        <f t="shared" si="11"/>
        <v>0</v>
      </c>
      <c r="AS62" s="27">
        <f t="shared" si="84"/>
        <v>0</v>
      </c>
      <c r="AT62" s="28">
        <f>IF((AT61+AN62+AO62)&gt;=$B$2*'SFV+BESS'!$I$9, $B$2*'SFV+BESS'!$I$9, (AT61+AN62+AO62))</f>
        <v>168.60744807425169</v>
      </c>
      <c r="AU62" s="110">
        <f t="shared" si="12"/>
        <v>0</v>
      </c>
      <c r="AZ62" s="251"/>
      <c r="BA62" s="48">
        <v>2.2083333333333401</v>
      </c>
      <c r="BB62" s="33">
        <f t="shared" si="103"/>
        <v>0</v>
      </c>
      <c r="BC62" s="33">
        <f>Gen_Cons_Horario!B2248</f>
        <v>0</v>
      </c>
      <c r="BD62" s="34">
        <f t="shared" si="73"/>
        <v>0</v>
      </c>
      <c r="BE62" s="116">
        <f>IF(AND(BD62&gt;0,BD62*$B$4+BK61&lt;=$B$2*'SFV+BESS'!$I$9,BD62&lt;'SFV+BESS'!$I$7), BD62*$B$4, IF(AND(BD62&gt;0,BD62*$B$4+BK61&gt;$B$2*'SFV+BESS'!$I$9,BD62*$B$4&lt;'SFV+BESS'!$I$7),$B$2*'SFV+BESS'!$I$9-BK61,IF(AND(BD62&gt;0,BD62*$B$4+BK61&gt;$B$2*'SFV+BESS'!$I$9,BD62*$B$4&gt;'SFV+BESS'!$I$7,BK61&lt;$B$2*'SFV+BESS'!$I$9),$B$2*'SFV+BESS'!$I$9-BK61,IF(AND(BD62&gt;0,BD62*$B$4+BK61&lt;=$B$2*'SFV+BESS'!$I$9,BD62&gt;'SFV+BESS'!$I$7),'SFV+BESS'!$I$7,0))))</f>
        <v>0</v>
      </c>
      <c r="BF62" s="27">
        <f>IF(AND(BD62&lt;0,BK61+BD62/$B$5&gt;$H$2,-BD62/'Carga-Descarga Año'!$B$5&lt;'SFV+BESS'!$I$7),BD62/$B$5,IF(AND(BD62&lt;0,BK61+BD62/$B$5&gt;$H$2,-BD62/'Carga-Descarga Año'!$B$5&gt;'SFV+BESS'!$I$7),-'SFV+BESS'!$I$7,IF(AND(BD62&lt;0,BK61+BD62/$B$5&lt;$H$2),-MIN('SFV+BESS'!$I$7,BK61-$H$2),0)))</f>
        <v>0</v>
      </c>
      <c r="BG62" s="33"/>
      <c r="BH62" s="33">
        <f t="shared" si="85"/>
        <v>0</v>
      </c>
      <c r="BI62" s="27">
        <f t="shared" si="15"/>
        <v>0</v>
      </c>
      <c r="BJ62" s="27">
        <f t="shared" si="86"/>
        <v>0</v>
      </c>
      <c r="BK62" s="28">
        <f>IF((BK61+BE62+BF62)&gt;=$B$2*'SFV+BESS'!$I$9, $B$2*'SFV+BESS'!$I$9, (BK61+BE62+BF62))</f>
        <v>173.61249999999998</v>
      </c>
      <c r="BL62" s="110">
        <f t="shared" si="16"/>
        <v>0</v>
      </c>
      <c r="BQ62" s="251"/>
      <c r="BR62" s="48">
        <v>2.2083333333333401</v>
      </c>
      <c r="BS62" s="33">
        <f t="shared" si="104"/>
        <v>0</v>
      </c>
      <c r="BT62" s="33">
        <f>Gen_Cons_Horario!B2968</f>
        <v>0</v>
      </c>
      <c r="BU62" s="34">
        <f t="shared" si="74"/>
        <v>0</v>
      </c>
      <c r="BV62" s="116">
        <f>IF(AND(BU62&gt;0,BU62*$B$4+CB61&lt;=$B$2*'SFV+BESS'!$I$9,BU62&lt;'SFV+BESS'!$I$7), BU62*$B$4, IF(AND(BU62&gt;0,BU62*$B$4+CB61&gt;$B$2*'SFV+BESS'!$I$9,BU62*$B$4&lt;'SFV+BESS'!$I$7),$B$2*'SFV+BESS'!$I$9-CB61,IF(AND(BU62&gt;0,BU62*$B$4+CB61&gt;$B$2*'SFV+BESS'!$I$9,BU62*$B$4&gt;'SFV+BESS'!$I$7,CB61&lt;$B$2*'SFV+BESS'!$I$9),$B$2*'SFV+BESS'!$I$9-CB61,IF(AND(BU62&gt;0,BU62*$B$4+CB61&lt;=$B$2*'SFV+BESS'!$I$9,BU62&gt;'SFV+BESS'!$I$7),'SFV+BESS'!$I$7,0))))</f>
        <v>0</v>
      </c>
      <c r="BW62" s="27">
        <f>IF(AND(BU62&lt;0,CB61+BU62/$B$5&gt;$H$2,-BU62/'Carga-Descarga Año'!$B$5&lt;'SFV+BESS'!$I$7),BU62/$B$5,IF(AND(BU62&lt;0,CB61+BU62/$B$5&gt;$H$2,-BU62/'Carga-Descarga Año'!$B$5&gt;'SFV+BESS'!$I$7),-'SFV+BESS'!$I$7,IF(AND(BU62&lt;0,CB61+BU62/$B$5&lt;$H$2),-MIN('SFV+BESS'!$I$7,CB61-$H$2),0)))</f>
        <v>0</v>
      </c>
      <c r="BX62" s="33"/>
      <c r="BY62" s="33">
        <f t="shared" si="87"/>
        <v>0</v>
      </c>
      <c r="BZ62" s="27">
        <f t="shared" si="18"/>
        <v>0</v>
      </c>
      <c r="CA62" s="27">
        <f t="shared" si="19"/>
        <v>0</v>
      </c>
      <c r="CB62" s="28">
        <f>IF((CB61+BV62+BW62)&gt;=$B$2*'SFV+BESS'!$I$9, $B$2*'SFV+BESS'!$I$9, (CB61+BV62+BW62))</f>
        <v>173.61249999999998</v>
      </c>
      <c r="CC62" s="110">
        <f t="shared" si="20"/>
        <v>0</v>
      </c>
      <c r="CH62" s="251"/>
      <c r="CI62" s="48">
        <v>2.2083333333333401</v>
      </c>
      <c r="CJ62" s="33">
        <f t="shared" si="105"/>
        <v>0</v>
      </c>
      <c r="CK62" s="33">
        <f>Gen_Cons_Horario!B3712</f>
        <v>0</v>
      </c>
      <c r="CL62" s="34">
        <f t="shared" si="75"/>
        <v>0</v>
      </c>
      <c r="CM62" s="116">
        <f>IF(AND(CL62&gt;0,CL62*$B$4+CS61&lt;=$B$2*'SFV+BESS'!$I$9,CL62&lt;'SFV+BESS'!$I$7), CL62*$B$4, IF(AND(CL62&gt;0,CL62*$B$4+CS61&gt;$B$2*'SFV+BESS'!$I$9,CL62*$B$4&lt;'SFV+BESS'!$I$7),$B$2*'SFV+BESS'!$I$9-CS61,IF(AND(CL62&gt;0,CL62*$B$4+CS61&gt;$B$2*'SFV+BESS'!$I$9,CL62*$B$4&gt;'SFV+BESS'!$I$7,CS61&lt;$B$2*'SFV+BESS'!$I$9),$B$2*'SFV+BESS'!$I$9-CS61,IF(AND(CL62&gt;0,CL62*$B$4+CS61&lt;=$B$2*'SFV+BESS'!$I$9,CL62&gt;'SFV+BESS'!$I$7),'SFV+BESS'!$I$7,0))))</f>
        <v>0</v>
      </c>
      <c r="CN62" s="27">
        <f>IF(AND(CL62&lt;0,CS61+CL62/$B$5&gt;$H$2,-CL62/'Carga-Descarga Año'!$B$5&lt;'SFV+BESS'!$I$7),CL62/$B$5,IF(AND(CL62&lt;0,CS61+CL62/$B$5&gt;$H$2,-CL62/'Carga-Descarga Año'!$B$5&gt;'SFV+BESS'!$I$7),-'SFV+BESS'!$I$7,IF(AND(CL62&lt;0,CS61+CL62/$B$5&lt;$H$2),-MIN('SFV+BESS'!$I$7,CS61-$H$2),0)))</f>
        <v>0</v>
      </c>
      <c r="CO62" s="33"/>
      <c r="CP62" s="33">
        <f t="shared" si="88"/>
        <v>0</v>
      </c>
      <c r="CQ62" s="27">
        <f t="shared" si="23"/>
        <v>0</v>
      </c>
      <c r="CR62" s="27">
        <f t="shared" si="89"/>
        <v>0</v>
      </c>
      <c r="CS62" s="28">
        <f>IF((CS61+CM62+CN62)&gt;=$B$2*'SFV+BESS'!$I$9, $B$2*'SFV+BESS'!$I$9, (CS61+CM62+CN62))</f>
        <v>173.61249999999998</v>
      </c>
      <c r="CT62" s="110">
        <f t="shared" si="24"/>
        <v>0</v>
      </c>
      <c r="CY62" s="251"/>
      <c r="CZ62" s="48">
        <v>2.2083333333333401</v>
      </c>
      <c r="DA62" s="33">
        <f t="shared" si="106"/>
        <v>0</v>
      </c>
      <c r="DB62" s="33">
        <f>Gen_Cons_Horario!B4432</f>
        <v>0</v>
      </c>
      <c r="DC62" s="34">
        <f t="shared" si="76"/>
        <v>0</v>
      </c>
      <c r="DD62" s="116">
        <f>IF(AND(DC62&gt;0,DC62*$B$4+DJ61&lt;=$B$2*'SFV+BESS'!$I$9,DC62&lt;'SFV+BESS'!$I$7), DC62*$B$4, IF(AND(DC62&gt;0,DC62*$B$4+DJ61&gt;$B$2*'SFV+BESS'!$I$9,DC62*$B$4&lt;'SFV+BESS'!$I$7),$B$2*'SFV+BESS'!$I$9-DJ61,IF(AND(DC62&gt;0,DC62*$B$4+DJ61&gt;$B$2*'SFV+BESS'!$I$9,DC62*$B$4&gt;'SFV+BESS'!$I$7,DJ61&lt;$B$2*'SFV+BESS'!$I$9),$B$2*'SFV+BESS'!$I$9-DJ61,IF(AND(DC62&gt;0,DC62*$B$4+DJ61&lt;=$B$2*'SFV+BESS'!$I$9,DC62&gt;'SFV+BESS'!$I$7),'SFV+BESS'!$I$7,0))))</f>
        <v>0</v>
      </c>
      <c r="DE62" s="27">
        <f>IF(AND(DC62&lt;0,DJ61+DC62/$B$5&gt;$H$2,-DC62/'Carga-Descarga Año'!$B$5&lt;'SFV+BESS'!$I$7),DC62/$B$5,IF(AND(DC62&lt;0,DJ61+DC62/$B$5&gt;$H$2,-DC62/'Carga-Descarga Año'!$B$5&gt;'SFV+BESS'!$I$7),-'SFV+BESS'!$I$7,IF(AND(DC62&lt;0,DJ61+DC62/$B$5&lt;$H$2),-MIN('SFV+BESS'!$I$7,DJ61-$H$2),0)))</f>
        <v>0</v>
      </c>
      <c r="DF62" s="33"/>
      <c r="DG62" s="33">
        <f t="shared" si="90"/>
        <v>0</v>
      </c>
      <c r="DH62" s="27">
        <f t="shared" si="27"/>
        <v>0</v>
      </c>
      <c r="DI62" s="27">
        <f t="shared" si="28"/>
        <v>0</v>
      </c>
      <c r="DJ62" s="28">
        <f>IF((DJ61+DD62+DE62)&gt;=$B$2*'SFV+BESS'!$I$9, $B$2*'SFV+BESS'!$I$9, (DJ61+DD62+DE62))</f>
        <v>173.61249999999998</v>
      </c>
      <c r="DK62" s="110">
        <f t="shared" si="29"/>
        <v>0</v>
      </c>
      <c r="DP62" s="251"/>
      <c r="DQ62" s="48">
        <v>2.2083333333333401</v>
      </c>
      <c r="DR62" s="33">
        <f t="shared" si="107"/>
        <v>0</v>
      </c>
      <c r="DS62" s="33">
        <f>Gen_Cons_Horario!B5176</f>
        <v>0</v>
      </c>
      <c r="DT62" s="34">
        <f t="shared" si="77"/>
        <v>0</v>
      </c>
      <c r="DU62" s="116">
        <f>IF(AND(DT62&gt;0,DT62*$B$4+EA61&lt;=$B$2*'SFV+BESS'!$I$9,DT62&lt;'SFV+BESS'!$I$7), DT62*$B$4, IF(AND(DT62&gt;0,DT62*$B$4+EA61&gt;$B$2*'SFV+BESS'!$I$9,DT62*$B$4&lt;'SFV+BESS'!$I$7),$B$2*'SFV+BESS'!$I$9-EA61,IF(AND(DT62&gt;0,DT62*$B$4+EA61&gt;$B$2*'SFV+BESS'!$I$9,DT62*$B$4&gt;'SFV+BESS'!$I$7,EA61&lt;$B$2*'SFV+BESS'!$I$9),$B$2*'SFV+BESS'!$I$9-EA61,IF(AND(DT62&gt;0,DT62*$B$4+EA61&lt;=$B$2*'SFV+BESS'!$I$9,DT62&gt;'SFV+BESS'!$I$7),'SFV+BESS'!$I$7,0))))</f>
        <v>0</v>
      </c>
      <c r="DV62" s="27">
        <f>IF(AND(DT62&lt;0,EA61+DT62/$B$5&gt;$H$2,-DT62/'Carga-Descarga Año'!$B$5&lt;'SFV+BESS'!$I$7),DT62/$B$5,IF(AND(DT62&lt;0,EA61+DT62/$B$5&gt;$H$2,-DT62/'Carga-Descarga Año'!$B$5&gt;'SFV+BESS'!$I$7),-'SFV+BESS'!$I$7,IF(AND(DT62&lt;0,EA61+DT62/$B$5&lt;$H$2),-MIN('SFV+BESS'!$I$7,EA61-$H$2),0)))</f>
        <v>0</v>
      </c>
      <c r="DW62" s="33"/>
      <c r="DX62" s="33">
        <f t="shared" si="91"/>
        <v>0</v>
      </c>
      <c r="DY62" s="27">
        <f t="shared" si="32"/>
        <v>0</v>
      </c>
      <c r="DZ62" s="27">
        <f t="shared" si="92"/>
        <v>0</v>
      </c>
      <c r="EA62" s="28">
        <f>IF((EA61+DU62+DV62)&gt;=$B$2*'SFV+BESS'!$I$9, $B$2*'SFV+BESS'!$I$9, (EA61+DU62+DV62))</f>
        <v>173.61249999999998</v>
      </c>
      <c r="EB62" s="110">
        <f t="shared" si="33"/>
        <v>0</v>
      </c>
      <c r="EG62" s="251"/>
      <c r="EH62" s="48">
        <v>2.2083333333333401</v>
      </c>
      <c r="EI62" s="33">
        <f t="shared" si="108"/>
        <v>0</v>
      </c>
      <c r="EJ62" s="33">
        <f>Gen_Cons_Horario!B5920</f>
        <v>0</v>
      </c>
      <c r="EK62" s="34">
        <f t="shared" si="78"/>
        <v>0</v>
      </c>
      <c r="EL62" s="116">
        <f>IF(AND(EK62&gt;0,EK62*$B$4+ER61&lt;=$B$2*'SFV+BESS'!$I$9,EK62&lt;'SFV+BESS'!$I$7), EK62*$B$4, IF(AND(EK62&gt;0,EK62*$B$4+ER61&gt;$B$2*'SFV+BESS'!$I$9,EK62*$B$4&lt;'SFV+BESS'!$I$7),$B$2*'SFV+BESS'!$I$9-ER61,IF(AND(EK62&gt;0,EK62*$B$4+ER61&gt;$B$2*'SFV+BESS'!$I$9,EK62*$B$4&gt;'SFV+BESS'!$I$7,ER61&lt;$B$2*'SFV+BESS'!$I$9),$B$2*'SFV+BESS'!$I$9-ER61,IF(AND(EK62&gt;0,EK62*$B$4+ER61&lt;=$B$2*'SFV+BESS'!$I$9,EK62&gt;'SFV+BESS'!$I$7),'SFV+BESS'!$I$7,0))))</f>
        <v>0</v>
      </c>
      <c r="EM62" s="27">
        <f>IF(AND(EK62&lt;0,ER61+EK62/$B$5&gt;$H$2,-EK62/'Carga-Descarga Año'!$B$5&lt;'SFV+BESS'!$I$7),EK62/$B$5,IF(AND(EK62&lt;0,ER61+EK62/$B$5&gt;$H$2,-EK62/'Carga-Descarga Año'!$B$5&gt;'SFV+BESS'!$I$7),-'SFV+BESS'!$I$7,IF(AND(EK62&lt;0,ER61+EK62/$B$5&lt;$H$2),-MIN('SFV+BESS'!$I$7,ER61-$H$2),0)))</f>
        <v>0</v>
      </c>
      <c r="EN62" s="33"/>
      <c r="EO62" s="33">
        <f t="shared" si="93"/>
        <v>0</v>
      </c>
      <c r="EP62" s="27">
        <f t="shared" si="36"/>
        <v>0</v>
      </c>
      <c r="EQ62" s="27">
        <f t="shared" si="94"/>
        <v>0</v>
      </c>
      <c r="ER62" s="28">
        <f>IF((ER61+EL62+EM62)&gt;=$B$2*'SFV+BESS'!$I$9, $B$2*'SFV+BESS'!$I$9, (ER61+EL62+EM62))</f>
        <v>173.61249999999998</v>
      </c>
      <c r="ES62" s="110">
        <f t="shared" si="37"/>
        <v>0</v>
      </c>
      <c r="EX62" s="251"/>
      <c r="EY62" s="48">
        <v>2.2083333333333401</v>
      </c>
      <c r="EZ62" s="33">
        <f t="shared" si="109"/>
        <v>0</v>
      </c>
      <c r="FA62" s="33">
        <f>Gen_Cons_Horario!B6640</f>
        <v>0</v>
      </c>
      <c r="FB62" s="34">
        <f t="shared" si="79"/>
        <v>0</v>
      </c>
      <c r="FC62" s="116">
        <f>IF(AND(FB62&gt;0,FB62*$B$4+FI61&lt;=$B$2*'SFV+BESS'!$I$9,FB62&lt;'SFV+BESS'!$I$7), FB62*$B$4, IF(AND(FB62&gt;0,FB62*$B$4+FI61&gt;$B$2*'SFV+BESS'!$I$9,FB62*$B$4&lt;'SFV+BESS'!$I$7),$B$2*'SFV+BESS'!$I$9-FI61,IF(AND(FB62&gt;0,FB62*$B$4+FI61&gt;$B$2*'SFV+BESS'!$I$9,FB62*$B$4&gt;'SFV+BESS'!$I$7,FI61&lt;$B$2*'SFV+BESS'!$I$9),$B$2*'SFV+BESS'!$I$9-FI61,IF(AND(FB62&gt;0,FB62*$B$4+FI61&lt;=$B$2*'SFV+BESS'!$I$9,FB62&gt;'SFV+BESS'!$I$7),'SFV+BESS'!$I$7,0))))</f>
        <v>0</v>
      </c>
      <c r="FD62" s="27">
        <f>IF(AND(FB62&lt;0,FI61+FB62/$B$5&gt;$H$2,-FB62/'Carga-Descarga Año'!$B$5&lt;'SFV+BESS'!$I$7),FB62/$B$5,IF(AND(FB62&lt;0,FI61+FB62/$B$5&gt;$H$2,-FB62/'Carga-Descarga Año'!$B$5&gt;'SFV+BESS'!$I$7),-'SFV+BESS'!$I$7,IF(AND(FB62&lt;0,FI61+FB62/$B$5&lt;$H$2),-MIN('SFV+BESS'!$I$7,FI61-$H$2),0)))</f>
        <v>0</v>
      </c>
      <c r="FE62" s="33"/>
      <c r="FF62" s="33">
        <f t="shared" si="95"/>
        <v>0</v>
      </c>
      <c r="FG62" s="27">
        <f t="shared" si="40"/>
        <v>0</v>
      </c>
      <c r="FH62" s="27">
        <f t="shared" si="96"/>
        <v>0</v>
      </c>
      <c r="FI62" s="28">
        <f>IF((FI61+FC62+FD62)&gt;=$B$2*'SFV+BESS'!$I$9, $B$2*'SFV+BESS'!$I$9, (FI61+FC62+FD62))</f>
        <v>173.61249999999998</v>
      </c>
      <c r="FJ62" s="110">
        <f t="shared" si="41"/>
        <v>0</v>
      </c>
      <c r="FO62" s="251"/>
      <c r="FP62" s="48">
        <v>2.2083333333333401</v>
      </c>
      <c r="FQ62" s="33">
        <f t="shared" si="110"/>
        <v>0</v>
      </c>
      <c r="FR62" s="33">
        <f>Gen_Cons_Horario!B7384</f>
        <v>0</v>
      </c>
      <c r="FS62" s="34">
        <f t="shared" si="80"/>
        <v>0</v>
      </c>
      <c r="FT62" s="116">
        <f>IF(AND(FS62&gt;0,FS62*$B$4+FZ61&lt;=$B$2*'SFV+BESS'!$I$9,FS62&lt;'SFV+BESS'!$I$7), FS62*$B$4, IF(AND(FS62&gt;0,FS62*$B$4+FZ61&gt;$B$2*'SFV+BESS'!$I$9,FS62*$B$4&lt;'SFV+BESS'!$I$7),$B$2*'SFV+BESS'!$I$9-FZ61,IF(AND(FS62&gt;0,FS62*$B$4+FZ61&gt;$B$2*'SFV+BESS'!$I$9,FS62*$B$4&gt;'SFV+BESS'!$I$7,FZ61&lt;$B$2*'SFV+BESS'!$I$9),$B$2*'SFV+BESS'!$I$9-FZ61,IF(AND(FS62&gt;0,FS62*$B$4+FZ61&lt;=$B$2*'SFV+BESS'!$I$9,FS62&gt;'SFV+BESS'!$I$7),'SFV+BESS'!$I$7,0))))</f>
        <v>0</v>
      </c>
      <c r="FU62" s="27">
        <f>IF(AND(FS62&lt;0,FZ61+FS62/$B$5&gt;$H$2,-FS62/'Carga-Descarga Año'!$B$5&lt;'SFV+BESS'!$I$7),FS62/$B$5,IF(AND(FS62&lt;0,FZ61+FS62/$B$5&gt;$H$2,-FS62/'Carga-Descarga Año'!$B$5&gt;'SFV+BESS'!$I$7),-'SFV+BESS'!$I$7,IF(AND(FS62&lt;0,FZ61+FS62/$B$5&lt;$H$2),-MIN('SFV+BESS'!$I$7,FZ61-$H$2),0)))</f>
        <v>0</v>
      </c>
      <c r="FV62" s="33"/>
      <c r="FW62" s="33">
        <f t="shared" si="97"/>
        <v>0</v>
      </c>
      <c r="FX62" s="27">
        <f t="shared" si="44"/>
        <v>0</v>
      </c>
      <c r="FY62" s="27">
        <f t="shared" si="98"/>
        <v>0</v>
      </c>
      <c r="FZ62" s="28">
        <f>IF((FZ61+FT62+FU62)&gt;=$B$2*'SFV+BESS'!$I$9, $B$2*'SFV+BESS'!$I$9, (FZ61+FT62+FU62))</f>
        <v>173.61249999999998</v>
      </c>
      <c r="GA62" s="110">
        <f t="shared" si="45"/>
        <v>0</v>
      </c>
      <c r="GF62" s="251"/>
      <c r="GG62" s="48">
        <v>2.2083333333333401</v>
      </c>
      <c r="GH62" s="33">
        <f t="shared" si="111"/>
        <v>0</v>
      </c>
      <c r="GI62" s="33">
        <f>Gen_Cons_Horario!B8104</f>
        <v>0</v>
      </c>
      <c r="GJ62" s="34">
        <f t="shared" si="81"/>
        <v>0</v>
      </c>
      <c r="GK62" s="116">
        <f>IF(AND(GJ62&gt;0,GJ62*$B$4+GQ61&lt;=$B$2*'SFV+BESS'!$I$9,GJ62&lt;'SFV+BESS'!$I$7), GJ62*$B$4, IF(AND(GJ62&gt;0,GJ62*$B$4+GQ61&gt;$B$2*'SFV+BESS'!$I$9,GJ62*$B$4&lt;'SFV+BESS'!$I$7),$B$2*'SFV+BESS'!$I$9-GQ61,IF(AND(GJ62&gt;0,GJ62*$B$4+GQ61&gt;$B$2*'SFV+BESS'!$I$9,GJ62*$B$4&gt;'SFV+BESS'!$I$7,GQ61&lt;$B$2*'SFV+BESS'!$I$9),$B$2*'SFV+BESS'!$I$9-GQ61,IF(AND(GJ62&gt;0,GJ62*$B$4+GQ61&lt;=$B$2*'SFV+BESS'!$I$9,GJ62&gt;'SFV+BESS'!$I$7),'SFV+BESS'!$I$7,0))))</f>
        <v>0</v>
      </c>
      <c r="GL62" s="27">
        <f>IF(AND(GJ62&lt;0,GQ61+GJ62/$B$5&gt;$H$2,-GJ62/'Carga-Descarga Año'!$B$5&lt;'SFV+BESS'!$I$7),GJ62/$B$5,IF(AND(GJ62&lt;0,GQ61+GJ62/$B$5&gt;$H$2,-GJ62/'Carga-Descarga Año'!$B$5&gt;'SFV+BESS'!$I$7),-'SFV+BESS'!$I$7,IF(AND(GJ62&lt;0,GQ61+GJ62/$B$5&lt;$H$2),-MIN('SFV+BESS'!$I$7,GQ61-$H$2),0)))</f>
        <v>0</v>
      </c>
      <c r="GM62" s="33"/>
      <c r="GN62" s="33">
        <f t="shared" si="99"/>
        <v>0</v>
      </c>
      <c r="GO62" s="27">
        <f t="shared" si="48"/>
        <v>0</v>
      </c>
      <c r="GP62" s="27">
        <f t="shared" si="100"/>
        <v>0</v>
      </c>
      <c r="GQ62" s="28">
        <f>IF((GQ61+GK62+GL62)&gt;=$B$2*'SFV+BESS'!$I$9, $B$2*'SFV+BESS'!$I$9, (GQ61+GK62+GL62))</f>
        <v>173.61249999999998</v>
      </c>
      <c r="GR62" s="110">
        <f t="shared" si="49"/>
        <v>0</v>
      </c>
    </row>
    <row r="63" spans="1:200">
      <c r="A63" s="249"/>
      <c r="B63" s="48">
        <v>2.25</v>
      </c>
      <c r="C63" s="38">
        <f t="shared" si="82"/>
        <v>0</v>
      </c>
      <c r="D63" s="2">
        <f>Gen_Cons_Horario!B89</f>
        <v>0</v>
      </c>
      <c r="E63" s="140">
        <f t="shared" si="0"/>
        <v>0</v>
      </c>
      <c r="F63" s="116">
        <f>IF(AND(E63&gt;0,E63*$B$4+L62&lt;=$B$2*'SFV+BESS'!$I$9,E63&lt;'SFV+BESS'!$I$7), E63*$B$4, IF(AND(E63&gt;0,E63*$B$4+L62&gt;$B$2*'SFV+BESS'!$I$9,E63*$B$4&lt;'SFV+BESS'!$I$7),$B$2*'SFV+BESS'!$I$9-L62,IF(AND(E63&gt;0,E63*$B$4+L62&gt;$B$2*'SFV+BESS'!$I$9,E63*$B$4&gt;'SFV+BESS'!$I$7,L62&lt;$B$2*'SFV+BESS'!$I$9),$B$2*'SFV+BESS'!$I$9-L62,IF(AND(E63&gt;0,E63*$B$4+L62&lt;=$B$2*'SFV+BESS'!$I$9,E63&gt;'SFV+BESS'!$I$7),'SFV+BESS'!$I$7,0))))</f>
        <v>0</v>
      </c>
      <c r="G63" s="27">
        <f>IF(AND(E63&lt;0,L62+E63/$B$5&gt;$H$2,-E63/'Carga-Descarga Año'!$B$5&lt;'SFV+BESS'!$I$7),E63/$B$5,IF(AND(E63&lt;0,L62+E63/$B$5&gt;$H$2,-E63/'Carga-Descarga Año'!$B$5&gt;'SFV+BESS'!$I$7),-'SFV+BESS'!$I$7,IF(AND(E63&lt;0,L62+E63/$B$5&lt;$H$2),-MIN('SFV+BESS'!$I$7,L62-$H$2),0)))</f>
        <v>0</v>
      </c>
      <c r="I63" s="38">
        <f t="shared" si="1"/>
        <v>0</v>
      </c>
      <c r="J63" s="27">
        <f t="shared" si="3"/>
        <v>0</v>
      </c>
      <c r="K63" s="27">
        <f t="shared" si="2"/>
        <v>0</v>
      </c>
      <c r="L63" s="28">
        <f>IF((L62+F63+G63)&gt;=$B$2*'SFV+BESS'!$I$9, $B$2*'SFV+BESS'!$I$9, (L62+F63+G63))</f>
        <v>58.011309769314209</v>
      </c>
      <c r="M63" s="110">
        <f t="shared" si="4"/>
        <v>0</v>
      </c>
      <c r="R63" s="251"/>
      <c r="S63" s="48">
        <v>2.25</v>
      </c>
      <c r="T63" s="2">
        <f t="shared" si="101"/>
        <v>0</v>
      </c>
      <c r="U63" s="2">
        <f>Gen_Cons_Horario!B833</f>
        <v>0</v>
      </c>
      <c r="V63" s="34">
        <f t="shared" si="71"/>
        <v>0</v>
      </c>
      <c r="W63" s="116">
        <f>IF(AND(V63&gt;0,V63*$B$4+AC62&lt;=$B$2*'SFV+BESS'!$I$9,V63&lt;'SFV+BESS'!$I$7), V63*$B$4, IF(AND(V63&gt;0,V63*$B$4+AC62&gt;$B$2*'SFV+BESS'!$I$9,V63*$B$4&lt;'SFV+BESS'!$I$7),$B$2*'SFV+BESS'!$I$9-AC62,IF(AND(V63&gt;0,V63*$B$4+AC62&gt;$B$2*'SFV+BESS'!$I$9,V63*$B$4&gt;'SFV+BESS'!$I$7,AC62&lt;$B$2*'SFV+BESS'!$I$9),$B$2*'SFV+BESS'!$I$9-AC62,IF(AND(V63&gt;0,V63*$B$4+AC62&lt;=$B$2*'SFV+BESS'!$I$9,V63&gt;'SFV+BESS'!$I$7),'SFV+BESS'!$I$7,0))))</f>
        <v>0</v>
      </c>
      <c r="X63" s="27">
        <f>IF(AND(V63&lt;0,AC62+V63/$B$5&gt;$H$2,-V63/'Carga-Descarga Año'!$B$5&lt;'SFV+BESS'!$I$7),V63/$B$5,IF(AND(V63&lt;0,AC62+V63/$B$5&gt;$H$2,-V63/'Carga-Descarga Año'!$B$5&gt;'SFV+BESS'!$I$7),-'SFV+BESS'!$I$7,IF(AND(V63&lt;0,AC62+V63/$B$5&lt;$H$2),-MIN('SFV+BESS'!$I$7,AC62-$H$2),0)))</f>
        <v>0</v>
      </c>
      <c r="Y63" s="33"/>
      <c r="Z63" s="33">
        <f t="shared" si="60"/>
        <v>0</v>
      </c>
      <c r="AA63" s="27">
        <f t="shared" si="7"/>
        <v>0</v>
      </c>
      <c r="AB63" s="27">
        <f t="shared" si="50"/>
        <v>0</v>
      </c>
      <c r="AC63" s="28">
        <f>IF((AC62+W63+X63)&gt;=$B$2*'SFV+BESS'!$I$9, $B$2*'SFV+BESS'!$I$9, (AC62+W63+X63))</f>
        <v>173.61249999999998</v>
      </c>
      <c r="AD63" s="110">
        <f t="shared" si="8"/>
        <v>0</v>
      </c>
      <c r="AI63" s="251"/>
      <c r="AJ63" s="48">
        <v>2.25</v>
      </c>
      <c r="AK63" s="52">
        <f t="shared" si="102"/>
        <v>0</v>
      </c>
      <c r="AL63" s="33">
        <f>Gen_Cons_Horario!B1505</f>
        <v>0</v>
      </c>
      <c r="AM63" s="34">
        <f t="shared" si="72"/>
        <v>0</v>
      </c>
      <c r="AN63" s="116">
        <f>IF(AND(AM63&gt;0,AM63*$B$4+AT62&lt;=$B$2*'SFV+BESS'!$I$9,AM63&lt;'SFV+BESS'!$I$7), AM63*$B$4, IF(AND(AM63&gt;0,AM63*$B$4+AT62&gt;$B$2*'SFV+BESS'!$I$9,AM63*$B$4&lt;'SFV+BESS'!$I$7),$B$2*'SFV+BESS'!$I$9-AT62,IF(AND(AM63&gt;0,AM63*$B$4+AT62&gt;$B$2*'SFV+BESS'!$I$9,AM63*$B$4&gt;'SFV+BESS'!$I$7,AT62&lt;$B$2*'SFV+BESS'!$I$9),$B$2*'SFV+BESS'!$I$9-AT62,IF(AND(AM63&gt;0,AM63*$B$4+AT62&lt;=$B$2*'SFV+BESS'!$I$9,AM63&gt;'SFV+BESS'!$I$7),'SFV+BESS'!$I$7,0))))</f>
        <v>0</v>
      </c>
      <c r="AO63" s="27">
        <f>IF(AND(AM63&lt;0,AT62+AM63/$B$5&gt;$H$2,-AM63/'Carga-Descarga Año'!$B$5&lt;'SFV+BESS'!$I$7),AM63/$B$5,IF(AND(AM63&lt;0,AT62+AM63/$B$5&gt;$H$2,-AM63/'Carga-Descarga Año'!$B$5&gt;'SFV+BESS'!$I$7),-'SFV+BESS'!$I$7,IF(AND(AM63&lt;0,AT62+AM63/$B$5&lt;$H$2),-MIN('SFV+BESS'!$I$7,AT62-$H$2),0)))</f>
        <v>0</v>
      </c>
      <c r="AP63" s="33"/>
      <c r="AQ63" s="33">
        <f t="shared" si="83"/>
        <v>0</v>
      </c>
      <c r="AR63" s="27">
        <f t="shared" si="11"/>
        <v>0</v>
      </c>
      <c r="AS63" s="27">
        <f t="shared" si="84"/>
        <v>0</v>
      </c>
      <c r="AT63" s="28">
        <f>IF((AT62+AN63+AO63)&gt;=$B$2*'SFV+BESS'!$I$9, $B$2*'SFV+BESS'!$I$9, (AT62+AN63+AO63))</f>
        <v>168.60744807425169</v>
      </c>
      <c r="AU63" s="110">
        <f t="shared" si="12"/>
        <v>0</v>
      </c>
      <c r="AZ63" s="251"/>
      <c r="BA63" s="48">
        <v>2.25</v>
      </c>
      <c r="BB63" s="33">
        <f t="shared" si="103"/>
        <v>0</v>
      </c>
      <c r="BC63" s="33">
        <f>Gen_Cons_Horario!B2249</f>
        <v>0</v>
      </c>
      <c r="BD63" s="34">
        <f t="shared" si="73"/>
        <v>0</v>
      </c>
      <c r="BE63" s="116">
        <f>IF(AND(BD63&gt;0,BD63*$B$4+BK62&lt;=$B$2*'SFV+BESS'!$I$9,BD63&lt;'SFV+BESS'!$I$7), BD63*$B$4, IF(AND(BD63&gt;0,BD63*$B$4+BK62&gt;$B$2*'SFV+BESS'!$I$9,BD63*$B$4&lt;'SFV+BESS'!$I$7),$B$2*'SFV+BESS'!$I$9-BK62,IF(AND(BD63&gt;0,BD63*$B$4+BK62&gt;$B$2*'SFV+BESS'!$I$9,BD63*$B$4&gt;'SFV+BESS'!$I$7,BK62&lt;$B$2*'SFV+BESS'!$I$9),$B$2*'SFV+BESS'!$I$9-BK62,IF(AND(BD63&gt;0,BD63*$B$4+BK62&lt;=$B$2*'SFV+BESS'!$I$9,BD63&gt;'SFV+BESS'!$I$7),'SFV+BESS'!$I$7,0))))</f>
        <v>0</v>
      </c>
      <c r="BF63" s="27">
        <f>IF(AND(BD63&lt;0,BK62+BD63/$B$5&gt;$H$2,-BD63/'Carga-Descarga Año'!$B$5&lt;'SFV+BESS'!$I$7),BD63/$B$5,IF(AND(BD63&lt;0,BK62+BD63/$B$5&gt;$H$2,-BD63/'Carga-Descarga Año'!$B$5&gt;'SFV+BESS'!$I$7),-'SFV+BESS'!$I$7,IF(AND(BD63&lt;0,BK62+BD63/$B$5&lt;$H$2),-MIN('SFV+BESS'!$I$7,BK62-$H$2),0)))</f>
        <v>0</v>
      </c>
      <c r="BG63" s="33"/>
      <c r="BH63" s="33">
        <f t="shared" si="85"/>
        <v>0</v>
      </c>
      <c r="BI63" s="27">
        <f t="shared" si="15"/>
        <v>0</v>
      </c>
      <c r="BJ63" s="27">
        <f t="shared" si="86"/>
        <v>0</v>
      </c>
      <c r="BK63" s="28">
        <f>IF((BK62+BE63+BF63)&gt;=$B$2*'SFV+BESS'!$I$9, $B$2*'SFV+BESS'!$I$9, (BK62+BE63+BF63))</f>
        <v>173.61249999999998</v>
      </c>
      <c r="BL63" s="110">
        <f t="shared" si="16"/>
        <v>0</v>
      </c>
      <c r="BQ63" s="251"/>
      <c r="BR63" s="48">
        <v>2.25</v>
      </c>
      <c r="BS63" s="33">
        <f t="shared" si="104"/>
        <v>0</v>
      </c>
      <c r="BT63" s="33">
        <f>Gen_Cons_Horario!B2969</f>
        <v>0</v>
      </c>
      <c r="BU63" s="34">
        <f t="shared" si="74"/>
        <v>0</v>
      </c>
      <c r="BV63" s="116">
        <f>IF(AND(BU63&gt;0,BU63*$B$4+CB62&lt;=$B$2*'SFV+BESS'!$I$9,BU63&lt;'SFV+BESS'!$I$7), BU63*$B$4, IF(AND(BU63&gt;0,BU63*$B$4+CB62&gt;$B$2*'SFV+BESS'!$I$9,BU63*$B$4&lt;'SFV+BESS'!$I$7),$B$2*'SFV+BESS'!$I$9-CB62,IF(AND(BU63&gt;0,BU63*$B$4+CB62&gt;$B$2*'SFV+BESS'!$I$9,BU63*$B$4&gt;'SFV+BESS'!$I$7,CB62&lt;$B$2*'SFV+BESS'!$I$9),$B$2*'SFV+BESS'!$I$9-CB62,IF(AND(BU63&gt;0,BU63*$B$4+CB62&lt;=$B$2*'SFV+BESS'!$I$9,BU63&gt;'SFV+BESS'!$I$7),'SFV+BESS'!$I$7,0))))</f>
        <v>0</v>
      </c>
      <c r="BW63" s="27">
        <f>IF(AND(BU63&lt;0,CB62+BU63/$B$5&gt;$H$2,-BU63/'Carga-Descarga Año'!$B$5&lt;'SFV+BESS'!$I$7),BU63/$B$5,IF(AND(BU63&lt;0,CB62+BU63/$B$5&gt;$H$2,-BU63/'Carga-Descarga Año'!$B$5&gt;'SFV+BESS'!$I$7),-'SFV+BESS'!$I$7,IF(AND(BU63&lt;0,CB62+BU63/$B$5&lt;$H$2),-MIN('SFV+BESS'!$I$7,CB62-$H$2),0)))</f>
        <v>0</v>
      </c>
      <c r="BX63" s="33"/>
      <c r="BY63" s="33">
        <f t="shared" si="87"/>
        <v>0</v>
      </c>
      <c r="BZ63" s="27">
        <f t="shared" si="18"/>
        <v>0</v>
      </c>
      <c r="CA63" s="27">
        <f t="shared" si="19"/>
        <v>0</v>
      </c>
      <c r="CB63" s="28">
        <f>IF((CB62+BV63+BW63)&gt;=$B$2*'SFV+BESS'!$I$9, $B$2*'SFV+BESS'!$I$9, (CB62+BV63+BW63))</f>
        <v>173.61249999999998</v>
      </c>
      <c r="CC63" s="110">
        <f t="shared" si="20"/>
        <v>0</v>
      </c>
      <c r="CH63" s="251"/>
      <c r="CI63" s="48">
        <v>2.25</v>
      </c>
      <c r="CJ63" s="33">
        <f t="shared" si="105"/>
        <v>0</v>
      </c>
      <c r="CK63" s="33">
        <f>Gen_Cons_Horario!B3713</f>
        <v>0</v>
      </c>
      <c r="CL63" s="34">
        <f t="shared" si="75"/>
        <v>0</v>
      </c>
      <c r="CM63" s="116">
        <f>IF(AND(CL63&gt;0,CL63*$B$4+CS62&lt;=$B$2*'SFV+BESS'!$I$9,CL63&lt;'SFV+BESS'!$I$7), CL63*$B$4, IF(AND(CL63&gt;0,CL63*$B$4+CS62&gt;$B$2*'SFV+BESS'!$I$9,CL63*$B$4&lt;'SFV+BESS'!$I$7),$B$2*'SFV+BESS'!$I$9-CS62,IF(AND(CL63&gt;0,CL63*$B$4+CS62&gt;$B$2*'SFV+BESS'!$I$9,CL63*$B$4&gt;'SFV+BESS'!$I$7,CS62&lt;$B$2*'SFV+BESS'!$I$9),$B$2*'SFV+BESS'!$I$9-CS62,IF(AND(CL63&gt;0,CL63*$B$4+CS62&lt;=$B$2*'SFV+BESS'!$I$9,CL63&gt;'SFV+BESS'!$I$7),'SFV+BESS'!$I$7,0))))</f>
        <v>0</v>
      </c>
      <c r="CN63" s="27">
        <f>IF(AND(CL63&lt;0,CS62+CL63/$B$5&gt;$H$2,-CL63/'Carga-Descarga Año'!$B$5&lt;'SFV+BESS'!$I$7),CL63/$B$5,IF(AND(CL63&lt;0,CS62+CL63/$B$5&gt;$H$2,-CL63/'Carga-Descarga Año'!$B$5&gt;'SFV+BESS'!$I$7),-'SFV+BESS'!$I$7,IF(AND(CL63&lt;0,CS62+CL63/$B$5&lt;$H$2),-MIN('SFV+BESS'!$I$7,CS62-$H$2),0)))</f>
        <v>0</v>
      </c>
      <c r="CO63" s="33"/>
      <c r="CP63" s="33">
        <f t="shared" si="88"/>
        <v>0</v>
      </c>
      <c r="CQ63" s="27">
        <f t="shared" si="23"/>
        <v>0</v>
      </c>
      <c r="CR63" s="27">
        <f t="shared" si="89"/>
        <v>0</v>
      </c>
      <c r="CS63" s="28">
        <f>IF((CS62+CM63+CN63)&gt;=$B$2*'SFV+BESS'!$I$9, $B$2*'SFV+BESS'!$I$9, (CS62+CM63+CN63))</f>
        <v>173.61249999999998</v>
      </c>
      <c r="CT63" s="110">
        <f t="shared" si="24"/>
        <v>0</v>
      </c>
      <c r="CY63" s="251"/>
      <c r="CZ63" s="48">
        <v>2.25</v>
      </c>
      <c r="DA63" s="33">
        <f t="shared" si="106"/>
        <v>0</v>
      </c>
      <c r="DB63" s="33">
        <f>Gen_Cons_Horario!B4433</f>
        <v>0</v>
      </c>
      <c r="DC63" s="34">
        <f t="shared" si="76"/>
        <v>0</v>
      </c>
      <c r="DD63" s="116">
        <f>IF(AND(DC63&gt;0,DC63*$B$4+DJ62&lt;=$B$2*'SFV+BESS'!$I$9,DC63&lt;'SFV+BESS'!$I$7), DC63*$B$4, IF(AND(DC63&gt;0,DC63*$B$4+DJ62&gt;$B$2*'SFV+BESS'!$I$9,DC63*$B$4&lt;'SFV+BESS'!$I$7),$B$2*'SFV+BESS'!$I$9-DJ62,IF(AND(DC63&gt;0,DC63*$B$4+DJ62&gt;$B$2*'SFV+BESS'!$I$9,DC63*$B$4&gt;'SFV+BESS'!$I$7,DJ62&lt;$B$2*'SFV+BESS'!$I$9),$B$2*'SFV+BESS'!$I$9-DJ62,IF(AND(DC63&gt;0,DC63*$B$4+DJ62&lt;=$B$2*'SFV+BESS'!$I$9,DC63&gt;'SFV+BESS'!$I$7),'SFV+BESS'!$I$7,0))))</f>
        <v>0</v>
      </c>
      <c r="DE63" s="27">
        <f>IF(AND(DC63&lt;0,DJ62+DC63/$B$5&gt;$H$2,-DC63/'Carga-Descarga Año'!$B$5&lt;'SFV+BESS'!$I$7),DC63/$B$5,IF(AND(DC63&lt;0,DJ62+DC63/$B$5&gt;$H$2,-DC63/'Carga-Descarga Año'!$B$5&gt;'SFV+BESS'!$I$7),-'SFV+BESS'!$I$7,IF(AND(DC63&lt;0,DJ62+DC63/$B$5&lt;$H$2),-MIN('SFV+BESS'!$I$7,DJ62-$H$2),0)))</f>
        <v>0</v>
      </c>
      <c r="DF63" s="33"/>
      <c r="DG63" s="33">
        <f t="shared" si="90"/>
        <v>0</v>
      </c>
      <c r="DH63" s="27">
        <f t="shared" si="27"/>
        <v>0</v>
      </c>
      <c r="DI63" s="27">
        <f t="shared" si="28"/>
        <v>0</v>
      </c>
      <c r="DJ63" s="28">
        <f>IF((DJ62+DD63+DE63)&gt;=$B$2*'SFV+BESS'!$I$9, $B$2*'SFV+BESS'!$I$9, (DJ62+DD63+DE63))</f>
        <v>173.61249999999998</v>
      </c>
      <c r="DK63" s="110">
        <f t="shared" si="29"/>
        <v>0</v>
      </c>
      <c r="DP63" s="251"/>
      <c r="DQ63" s="48">
        <v>2.25</v>
      </c>
      <c r="DR63" s="33">
        <f t="shared" si="107"/>
        <v>0</v>
      </c>
      <c r="DS63" s="33">
        <f>Gen_Cons_Horario!B5177</f>
        <v>0</v>
      </c>
      <c r="DT63" s="34">
        <f t="shared" si="77"/>
        <v>0</v>
      </c>
      <c r="DU63" s="116">
        <f>IF(AND(DT63&gt;0,DT63*$B$4+EA62&lt;=$B$2*'SFV+BESS'!$I$9,DT63&lt;'SFV+BESS'!$I$7), DT63*$B$4, IF(AND(DT63&gt;0,DT63*$B$4+EA62&gt;$B$2*'SFV+BESS'!$I$9,DT63*$B$4&lt;'SFV+BESS'!$I$7),$B$2*'SFV+BESS'!$I$9-EA62,IF(AND(DT63&gt;0,DT63*$B$4+EA62&gt;$B$2*'SFV+BESS'!$I$9,DT63*$B$4&gt;'SFV+BESS'!$I$7,EA62&lt;$B$2*'SFV+BESS'!$I$9),$B$2*'SFV+BESS'!$I$9-EA62,IF(AND(DT63&gt;0,DT63*$B$4+EA62&lt;=$B$2*'SFV+BESS'!$I$9,DT63&gt;'SFV+BESS'!$I$7),'SFV+BESS'!$I$7,0))))</f>
        <v>0</v>
      </c>
      <c r="DV63" s="27">
        <f>IF(AND(DT63&lt;0,EA62+DT63/$B$5&gt;$H$2,-DT63/'Carga-Descarga Año'!$B$5&lt;'SFV+BESS'!$I$7),DT63/$B$5,IF(AND(DT63&lt;0,EA62+DT63/$B$5&gt;$H$2,-DT63/'Carga-Descarga Año'!$B$5&gt;'SFV+BESS'!$I$7),-'SFV+BESS'!$I$7,IF(AND(DT63&lt;0,EA62+DT63/$B$5&lt;$H$2),-MIN('SFV+BESS'!$I$7,EA62-$H$2),0)))</f>
        <v>0</v>
      </c>
      <c r="DW63" s="33"/>
      <c r="DX63" s="33">
        <f t="shared" si="91"/>
        <v>0</v>
      </c>
      <c r="DY63" s="27">
        <f t="shared" si="32"/>
        <v>0</v>
      </c>
      <c r="DZ63" s="27">
        <f t="shared" si="92"/>
        <v>0</v>
      </c>
      <c r="EA63" s="28">
        <f>IF((EA62+DU63+DV63)&gt;=$B$2*'SFV+BESS'!$I$9, $B$2*'SFV+BESS'!$I$9, (EA62+DU63+DV63))</f>
        <v>173.61249999999998</v>
      </c>
      <c r="EB63" s="110">
        <f t="shared" si="33"/>
        <v>0</v>
      </c>
      <c r="EG63" s="251"/>
      <c r="EH63" s="48">
        <v>2.25</v>
      </c>
      <c r="EI63" s="33">
        <f t="shared" si="108"/>
        <v>0</v>
      </c>
      <c r="EJ63" s="33">
        <f>Gen_Cons_Horario!B5921</f>
        <v>0</v>
      </c>
      <c r="EK63" s="34">
        <f t="shared" si="78"/>
        <v>0</v>
      </c>
      <c r="EL63" s="116">
        <f>IF(AND(EK63&gt;0,EK63*$B$4+ER62&lt;=$B$2*'SFV+BESS'!$I$9,EK63&lt;'SFV+BESS'!$I$7), EK63*$B$4, IF(AND(EK63&gt;0,EK63*$B$4+ER62&gt;$B$2*'SFV+BESS'!$I$9,EK63*$B$4&lt;'SFV+BESS'!$I$7),$B$2*'SFV+BESS'!$I$9-ER62,IF(AND(EK63&gt;0,EK63*$B$4+ER62&gt;$B$2*'SFV+BESS'!$I$9,EK63*$B$4&gt;'SFV+BESS'!$I$7,ER62&lt;$B$2*'SFV+BESS'!$I$9),$B$2*'SFV+BESS'!$I$9-ER62,IF(AND(EK63&gt;0,EK63*$B$4+ER62&lt;=$B$2*'SFV+BESS'!$I$9,EK63&gt;'SFV+BESS'!$I$7),'SFV+BESS'!$I$7,0))))</f>
        <v>0</v>
      </c>
      <c r="EM63" s="27">
        <f>IF(AND(EK63&lt;0,ER62+EK63/$B$5&gt;$H$2,-EK63/'Carga-Descarga Año'!$B$5&lt;'SFV+BESS'!$I$7),EK63/$B$5,IF(AND(EK63&lt;0,ER62+EK63/$B$5&gt;$H$2,-EK63/'Carga-Descarga Año'!$B$5&gt;'SFV+BESS'!$I$7),-'SFV+BESS'!$I$7,IF(AND(EK63&lt;0,ER62+EK63/$B$5&lt;$H$2),-MIN('SFV+BESS'!$I$7,ER62-$H$2),0)))</f>
        <v>0</v>
      </c>
      <c r="EN63" s="33"/>
      <c r="EO63" s="33">
        <f t="shared" si="93"/>
        <v>0</v>
      </c>
      <c r="EP63" s="27">
        <f t="shared" si="36"/>
        <v>0</v>
      </c>
      <c r="EQ63" s="27">
        <f t="shared" si="94"/>
        <v>0</v>
      </c>
      <c r="ER63" s="28">
        <f>IF((ER62+EL63+EM63)&gt;=$B$2*'SFV+BESS'!$I$9, $B$2*'SFV+BESS'!$I$9, (ER62+EL63+EM63))</f>
        <v>173.61249999999998</v>
      </c>
      <c r="ES63" s="110">
        <f t="shared" si="37"/>
        <v>0</v>
      </c>
      <c r="EX63" s="251"/>
      <c r="EY63" s="48">
        <v>2.25</v>
      </c>
      <c r="EZ63" s="33">
        <f t="shared" si="109"/>
        <v>0</v>
      </c>
      <c r="FA63" s="33">
        <f>Gen_Cons_Horario!B6641</f>
        <v>0</v>
      </c>
      <c r="FB63" s="34">
        <f t="shared" si="79"/>
        <v>0</v>
      </c>
      <c r="FC63" s="116">
        <f>IF(AND(FB63&gt;0,FB63*$B$4+FI62&lt;=$B$2*'SFV+BESS'!$I$9,FB63&lt;'SFV+BESS'!$I$7), FB63*$B$4, IF(AND(FB63&gt;0,FB63*$B$4+FI62&gt;$B$2*'SFV+BESS'!$I$9,FB63*$B$4&lt;'SFV+BESS'!$I$7),$B$2*'SFV+BESS'!$I$9-FI62,IF(AND(FB63&gt;0,FB63*$B$4+FI62&gt;$B$2*'SFV+BESS'!$I$9,FB63*$B$4&gt;'SFV+BESS'!$I$7,FI62&lt;$B$2*'SFV+BESS'!$I$9),$B$2*'SFV+BESS'!$I$9-FI62,IF(AND(FB63&gt;0,FB63*$B$4+FI62&lt;=$B$2*'SFV+BESS'!$I$9,FB63&gt;'SFV+BESS'!$I$7),'SFV+BESS'!$I$7,0))))</f>
        <v>0</v>
      </c>
      <c r="FD63" s="27">
        <f>IF(AND(FB63&lt;0,FI62+FB63/$B$5&gt;$H$2,-FB63/'Carga-Descarga Año'!$B$5&lt;'SFV+BESS'!$I$7),FB63/$B$5,IF(AND(FB63&lt;0,FI62+FB63/$B$5&gt;$H$2,-FB63/'Carga-Descarga Año'!$B$5&gt;'SFV+BESS'!$I$7),-'SFV+BESS'!$I$7,IF(AND(FB63&lt;0,FI62+FB63/$B$5&lt;$H$2),-MIN('SFV+BESS'!$I$7,FI62-$H$2),0)))</f>
        <v>0</v>
      </c>
      <c r="FE63" s="33"/>
      <c r="FF63" s="33">
        <f t="shared" si="95"/>
        <v>0</v>
      </c>
      <c r="FG63" s="27">
        <f t="shared" si="40"/>
        <v>0</v>
      </c>
      <c r="FH63" s="27">
        <f t="shared" si="96"/>
        <v>0</v>
      </c>
      <c r="FI63" s="28">
        <f>IF((FI62+FC63+FD63)&gt;=$B$2*'SFV+BESS'!$I$9, $B$2*'SFV+BESS'!$I$9, (FI62+FC63+FD63))</f>
        <v>173.61249999999998</v>
      </c>
      <c r="FJ63" s="110">
        <f t="shared" si="41"/>
        <v>0</v>
      </c>
      <c r="FO63" s="251"/>
      <c r="FP63" s="48">
        <v>2.25</v>
      </c>
      <c r="FQ63" s="33">
        <f t="shared" si="110"/>
        <v>1.7899719636822458</v>
      </c>
      <c r="FR63" s="33">
        <f>Gen_Cons_Horario!B7385</f>
        <v>0</v>
      </c>
      <c r="FS63" s="34">
        <f t="shared" si="80"/>
        <v>1.7899719636822458</v>
      </c>
      <c r="FT63" s="116">
        <f>IF(AND(FS63&gt;0,FS63*$B$4+FZ62&lt;=$B$2*'SFV+BESS'!$I$9,FS63&lt;'SFV+BESS'!$I$7), FS63*$B$4, IF(AND(FS63&gt;0,FS63*$B$4+FZ62&gt;$B$2*'SFV+BESS'!$I$9,FS63*$B$4&lt;'SFV+BESS'!$I$7),$B$2*'SFV+BESS'!$I$9-FZ62,IF(AND(FS63&gt;0,FS63*$B$4+FZ62&gt;$B$2*'SFV+BESS'!$I$9,FS63*$B$4&gt;'SFV+BESS'!$I$7,FZ62&lt;$B$2*'SFV+BESS'!$I$9),$B$2*'SFV+BESS'!$I$9-FZ62,IF(AND(FS63&gt;0,FS63*$B$4+FZ62&lt;=$B$2*'SFV+BESS'!$I$9,FS63&gt;'SFV+BESS'!$I$7),'SFV+BESS'!$I$7,0))))</f>
        <v>0</v>
      </c>
      <c r="FU63" s="27">
        <f>IF(AND(FS63&lt;0,FZ62+FS63/$B$5&gt;$H$2,-FS63/'Carga-Descarga Año'!$B$5&lt;'SFV+BESS'!$I$7),FS63/$B$5,IF(AND(FS63&lt;0,FZ62+FS63/$B$5&gt;$H$2,-FS63/'Carga-Descarga Año'!$B$5&gt;'SFV+BESS'!$I$7),-'SFV+BESS'!$I$7,IF(AND(FS63&lt;0,FZ62+FS63/$B$5&lt;$H$2),-MIN('SFV+BESS'!$I$7,FZ62-$H$2),0)))</f>
        <v>0</v>
      </c>
      <c r="FV63" s="33"/>
      <c r="FW63" s="33">
        <f t="shared" si="97"/>
        <v>0</v>
      </c>
      <c r="FX63" s="27">
        <f t="shared" si="44"/>
        <v>0</v>
      </c>
      <c r="FY63" s="27">
        <f t="shared" si="98"/>
        <v>0</v>
      </c>
      <c r="FZ63" s="28">
        <f>IF((FZ62+FT63+FU63)&gt;=$B$2*'SFV+BESS'!$I$9, $B$2*'SFV+BESS'!$I$9, (FZ62+FT63+FU63))</f>
        <v>173.61249999999998</v>
      </c>
      <c r="GA63" s="110">
        <f t="shared" si="45"/>
        <v>1.7899719636822458</v>
      </c>
      <c r="GF63" s="251"/>
      <c r="GG63" s="48">
        <v>2.25</v>
      </c>
      <c r="GH63" s="33">
        <f t="shared" si="111"/>
        <v>3.3744743042418284</v>
      </c>
      <c r="GI63" s="33">
        <f>Gen_Cons_Horario!B8105</f>
        <v>0</v>
      </c>
      <c r="GJ63" s="34">
        <f t="shared" si="81"/>
        <v>3.3744743042418284</v>
      </c>
      <c r="GK63" s="116">
        <f>IF(AND(GJ63&gt;0,GJ63*$B$4+GQ62&lt;=$B$2*'SFV+BESS'!$I$9,GJ63&lt;'SFV+BESS'!$I$7), GJ63*$B$4, IF(AND(GJ63&gt;0,GJ63*$B$4+GQ62&gt;$B$2*'SFV+BESS'!$I$9,GJ63*$B$4&lt;'SFV+BESS'!$I$7),$B$2*'SFV+BESS'!$I$9-GQ62,IF(AND(GJ63&gt;0,GJ63*$B$4+GQ62&gt;$B$2*'SFV+BESS'!$I$9,GJ63*$B$4&gt;'SFV+BESS'!$I$7,GQ62&lt;$B$2*'SFV+BESS'!$I$9),$B$2*'SFV+BESS'!$I$9-GQ62,IF(AND(GJ63&gt;0,GJ63*$B$4+GQ62&lt;=$B$2*'SFV+BESS'!$I$9,GJ63&gt;'SFV+BESS'!$I$7),'SFV+BESS'!$I$7,0))))</f>
        <v>0</v>
      </c>
      <c r="GL63" s="27">
        <f>IF(AND(GJ63&lt;0,GQ62+GJ63/$B$5&gt;$H$2,-GJ63/'Carga-Descarga Año'!$B$5&lt;'SFV+BESS'!$I$7),GJ63/$B$5,IF(AND(GJ63&lt;0,GQ62+GJ63/$B$5&gt;$H$2,-GJ63/'Carga-Descarga Año'!$B$5&gt;'SFV+BESS'!$I$7),-'SFV+BESS'!$I$7,IF(AND(GJ63&lt;0,GQ62+GJ63/$B$5&lt;$H$2),-MIN('SFV+BESS'!$I$7,GQ62-$H$2),0)))</f>
        <v>0</v>
      </c>
      <c r="GM63" s="33"/>
      <c r="GN63" s="33">
        <f t="shared" si="99"/>
        <v>0</v>
      </c>
      <c r="GO63" s="27">
        <f t="shared" si="48"/>
        <v>0</v>
      </c>
      <c r="GP63" s="27">
        <f t="shared" si="100"/>
        <v>0</v>
      </c>
      <c r="GQ63" s="28">
        <f>IF((GQ62+GK63+GL63)&gt;=$B$2*'SFV+BESS'!$I$9, $B$2*'SFV+BESS'!$I$9, (GQ62+GK63+GL63))</f>
        <v>173.61249999999998</v>
      </c>
      <c r="GR63" s="110">
        <f t="shared" si="49"/>
        <v>3.3744743042418284</v>
      </c>
    </row>
    <row r="64" spans="1:200">
      <c r="A64" s="249"/>
      <c r="B64" s="48">
        <v>2.2916666666666701</v>
      </c>
      <c r="C64" s="38">
        <f t="shared" si="82"/>
        <v>31.909413679744592</v>
      </c>
      <c r="D64" s="2">
        <f>Gen_Cons_Horario!B90</f>
        <v>0</v>
      </c>
      <c r="E64" s="140">
        <f t="shared" si="0"/>
        <v>31.909413679744592</v>
      </c>
      <c r="F64" s="116">
        <f>IF(AND(E64&gt;0,E64*$B$4+L63&lt;=$B$2*'SFV+BESS'!$I$9,E64&lt;'SFV+BESS'!$I$7), E64*$B$4, IF(AND(E64&gt;0,E64*$B$4+L63&gt;$B$2*'SFV+BESS'!$I$9,E64*$B$4&lt;'SFV+BESS'!$I$7),$B$2*'SFV+BESS'!$I$9-L63,IF(AND(E64&gt;0,E64*$B$4+L63&gt;$B$2*'SFV+BESS'!$I$9,E64*$B$4&gt;'SFV+BESS'!$I$7,L63&lt;$B$2*'SFV+BESS'!$I$9),$B$2*'SFV+BESS'!$I$9-L63,IF(AND(E64&gt;0,E64*$B$4+L63&lt;=$B$2*'SFV+BESS'!$I$9,E64&gt;'SFV+BESS'!$I$7),'SFV+BESS'!$I$7,0))))</f>
        <v>30.313942995757362</v>
      </c>
      <c r="G64" s="27">
        <f>IF(AND(E64&lt;0,L63+E64/$B$5&gt;$H$2,-E64/'Carga-Descarga Año'!$B$5&lt;'SFV+BESS'!$I$7),E64/$B$5,IF(AND(E64&lt;0,L63+E64/$B$5&gt;$H$2,-E64/'Carga-Descarga Año'!$B$5&gt;'SFV+BESS'!$I$7),-'SFV+BESS'!$I$7,IF(AND(E64&lt;0,L63+E64/$B$5&lt;$H$2),-MIN('SFV+BESS'!$I$7,L63-$H$2),0)))</f>
        <v>0</v>
      </c>
      <c r="I64" s="38">
        <f t="shared" si="1"/>
        <v>0</v>
      </c>
      <c r="J64" s="27">
        <f t="shared" si="3"/>
        <v>0</v>
      </c>
      <c r="K64" s="27">
        <f t="shared" si="2"/>
        <v>0</v>
      </c>
      <c r="L64" s="28">
        <f>IF((L63+F64+G64)&gt;=$B$2*'SFV+BESS'!$I$9, $B$2*'SFV+BESS'!$I$9, (L63+F64+G64))</f>
        <v>88.325252765071568</v>
      </c>
      <c r="M64" s="110">
        <f t="shared" si="4"/>
        <v>0</v>
      </c>
      <c r="R64" s="251"/>
      <c r="S64" s="48">
        <v>2.2916666666666701</v>
      </c>
      <c r="T64" s="2">
        <f t="shared" si="101"/>
        <v>11.29025511961377</v>
      </c>
      <c r="U64" s="2">
        <f>Gen_Cons_Horario!B834</f>
        <v>0</v>
      </c>
      <c r="V64" s="34">
        <f t="shared" si="71"/>
        <v>11.29025511961377</v>
      </c>
      <c r="W64" s="116">
        <f>IF(AND(V64&gt;0,V64*$B$4+AC63&lt;=$B$2*'SFV+BESS'!$I$9,V64&lt;'SFV+BESS'!$I$7), V64*$B$4, IF(AND(V64&gt;0,V64*$B$4+AC63&gt;$B$2*'SFV+BESS'!$I$9,V64*$B$4&lt;'SFV+BESS'!$I$7),$B$2*'SFV+BESS'!$I$9-AC63,IF(AND(V64&gt;0,V64*$B$4+AC63&gt;$B$2*'SFV+BESS'!$I$9,V64*$B$4&gt;'SFV+BESS'!$I$7,AC63&lt;$B$2*'SFV+BESS'!$I$9),$B$2*'SFV+BESS'!$I$9-AC63,IF(AND(V64&gt;0,V64*$B$4+AC63&lt;=$B$2*'SFV+BESS'!$I$9,V64&gt;'SFV+BESS'!$I$7),'SFV+BESS'!$I$7,0))))</f>
        <v>0</v>
      </c>
      <c r="X64" s="27">
        <f>IF(AND(V64&lt;0,AC63+V64/$B$5&gt;$H$2,-V64/'Carga-Descarga Año'!$B$5&lt;'SFV+BESS'!$I$7),V64/$B$5,IF(AND(V64&lt;0,AC63+V64/$B$5&gt;$H$2,-V64/'Carga-Descarga Año'!$B$5&gt;'SFV+BESS'!$I$7),-'SFV+BESS'!$I$7,IF(AND(V64&lt;0,AC63+V64/$B$5&lt;$H$2),-MIN('SFV+BESS'!$I$7,AC63-$H$2),0)))</f>
        <v>0</v>
      </c>
      <c r="Y64" s="33"/>
      <c r="Z64" s="33">
        <f t="shared" si="60"/>
        <v>0</v>
      </c>
      <c r="AA64" s="27">
        <f t="shared" si="7"/>
        <v>0</v>
      </c>
      <c r="AB64" s="27">
        <f t="shared" si="50"/>
        <v>0</v>
      </c>
      <c r="AC64" s="28">
        <f>IF((AC63+W64+X64)&gt;=$B$2*'SFV+BESS'!$I$9, $B$2*'SFV+BESS'!$I$9, (AC63+W64+X64))</f>
        <v>173.61249999999998</v>
      </c>
      <c r="AD64" s="110">
        <f t="shared" si="8"/>
        <v>11.29025511961377</v>
      </c>
      <c r="AI64" s="251"/>
      <c r="AJ64" s="48">
        <v>2.2916666666666701</v>
      </c>
      <c r="AK64" s="52">
        <f t="shared" si="102"/>
        <v>0</v>
      </c>
      <c r="AL64" s="33">
        <f>Gen_Cons_Horario!B1506</f>
        <v>0</v>
      </c>
      <c r="AM64" s="34">
        <f t="shared" si="72"/>
        <v>0</v>
      </c>
      <c r="AN64" s="116">
        <f>IF(AND(AM64&gt;0,AM64*$B$4+AT63&lt;=$B$2*'SFV+BESS'!$I$9,AM64&lt;'SFV+BESS'!$I$7), AM64*$B$4, IF(AND(AM64&gt;0,AM64*$B$4+AT63&gt;$B$2*'SFV+BESS'!$I$9,AM64*$B$4&lt;'SFV+BESS'!$I$7),$B$2*'SFV+BESS'!$I$9-AT63,IF(AND(AM64&gt;0,AM64*$B$4+AT63&gt;$B$2*'SFV+BESS'!$I$9,AM64*$B$4&gt;'SFV+BESS'!$I$7,AT63&lt;$B$2*'SFV+BESS'!$I$9),$B$2*'SFV+BESS'!$I$9-AT63,IF(AND(AM64&gt;0,AM64*$B$4+AT63&lt;=$B$2*'SFV+BESS'!$I$9,AM64&gt;'SFV+BESS'!$I$7),'SFV+BESS'!$I$7,0))))</f>
        <v>0</v>
      </c>
      <c r="AO64" s="27">
        <f>IF(AND(AM64&lt;0,AT63+AM64/$B$5&gt;$H$2,-AM64/'Carga-Descarga Año'!$B$5&lt;'SFV+BESS'!$I$7),AM64/$B$5,IF(AND(AM64&lt;0,AT63+AM64/$B$5&gt;$H$2,-AM64/'Carga-Descarga Año'!$B$5&gt;'SFV+BESS'!$I$7),-'SFV+BESS'!$I$7,IF(AND(AM64&lt;0,AT63+AM64/$B$5&lt;$H$2),-MIN('SFV+BESS'!$I$7,AT63-$H$2),0)))</f>
        <v>0</v>
      </c>
      <c r="AP64" s="33"/>
      <c r="AQ64" s="33">
        <f t="shared" si="83"/>
        <v>0</v>
      </c>
      <c r="AR64" s="27">
        <f t="shared" si="11"/>
        <v>0</v>
      </c>
      <c r="AS64" s="27">
        <f t="shared" si="84"/>
        <v>0</v>
      </c>
      <c r="AT64" s="28">
        <f>IF((AT63+AN64+AO64)&gt;=$B$2*'SFV+BESS'!$I$9, $B$2*'SFV+BESS'!$I$9, (AT63+AN64+AO64))</f>
        <v>168.60744807425169</v>
      </c>
      <c r="AU64" s="110">
        <f t="shared" si="12"/>
        <v>0</v>
      </c>
      <c r="AZ64" s="251"/>
      <c r="BA64" s="48">
        <v>2.2916666666666701</v>
      </c>
      <c r="BB64" s="33">
        <f t="shared" si="103"/>
        <v>0</v>
      </c>
      <c r="BC64" s="33">
        <f>Gen_Cons_Horario!B2250</f>
        <v>0</v>
      </c>
      <c r="BD64" s="34">
        <f t="shared" si="73"/>
        <v>0</v>
      </c>
      <c r="BE64" s="116">
        <f>IF(AND(BD64&gt;0,BD64*$B$4+BK63&lt;=$B$2*'SFV+BESS'!$I$9,BD64&lt;'SFV+BESS'!$I$7), BD64*$B$4, IF(AND(BD64&gt;0,BD64*$B$4+BK63&gt;$B$2*'SFV+BESS'!$I$9,BD64*$B$4&lt;'SFV+BESS'!$I$7),$B$2*'SFV+BESS'!$I$9-BK63,IF(AND(BD64&gt;0,BD64*$B$4+BK63&gt;$B$2*'SFV+BESS'!$I$9,BD64*$B$4&gt;'SFV+BESS'!$I$7,BK63&lt;$B$2*'SFV+BESS'!$I$9),$B$2*'SFV+BESS'!$I$9-BK63,IF(AND(BD64&gt;0,BD64*$B$4+BK63&lt;=$B$2*'SFV+BESS'!$I$9,BD64&gt;'SFV+BESS'!$I$7),'SFV+BESS'!$I$7,0))))</f>
        <v>0</v>
      </c>
      <c r="BF64" s="27">
        <f>IF(AND(BD64&lt;0,BK63+BD64/$B$5&gt;$H$2,-BD64/'Carga-Descarga Año'!$B$5&lt;'SFV+BESS'!$I$7),BD64/$B$5,IF(AND(BD64&lt;0,BK63+BD64/$B$5&gt;$H$2,-BD64/'Carga-Descarga Año'!$B$5&gt;'SFV+BESS'!$I$7),-'SFV+BESS'!$I$7,IF(AND(BD64&lt;0,BK63+BD64/$B$5&lt;$H$2),-MIN('SFV+BESS'!$I$7,BK63-$H$2),0)))</f>
        <v>0</v>
      </c>
      <c r="BG64" s="33"/>
      <c r="BH64" s="33">
        <f t="shared" si="85"/>
        <v>0</v>
      </c>
      <c r="BI64" s="27">
        <f t="shared" si="15"/>
        <v>0</v>
      </c>
      <c r="BJ64" s="27">
        <f t="shared" si="86"/>
        <v>0</v>
      </c>
      <c r="BK64" s="28">
        <f>IF((BK63+BE64+BF64)&gt;=$B$2*'SFV+BESS'!$I$9, $B$2*'SFV+BESS'!$I$9, (BK63+BE64+BF64))</f>
        <v>173.61249999999998</v>
      </c>
      <c r="BL64" s="110">
        <f t="shared" si="16"/>
        <v>0</v>
      </c>
      <c r="BQ64" s="251"/>
      <c r="BR64" s="48">
        <v>2.2916666666666701</v>
      </c>
      <c r="BS64" s="33">
        <f t="shared" si="104"/>
        <v>0</v>
      </c>
      <c r="BT64" s="33">
        <f>Gen_Cons_Horario!B2970</f>
        <v>0</v>
      </c>
      <c r="BU64" s="34">
        <f t="shared" si="74"/>
        <v>0</v>
      </c>
      <c r="BV64" s="116">
        <f>IF(AND(BU64&gt;0,BU64*$B$4+CB63&lt;=$B$2*'SFV+BESS'!$I$9,BU64&lt;'SFV+BESS'!$I$7), BU64*$B$4, IF(AND(BU64&gt;0,BU64*$B$4+CB63&gt;$B$2*'SFV+BESS'!$I$9,BU64*$B$4&lt;'SFV+BESS'!$I$7),$B$2*'SFV+BESS'!$I$9-CB63,IF(AND(BU64&gt;0,BU64*$B$4+CB63&gt;$B$2*'SFV+BESS'!$I$9,BU64*$B$4&gt;'SFV+BESS'!$I$7,CB63&lt;$B$2*'SFV+BESS'!$I$9),$B$2*'SFV+BESS'!$I$9-CB63,IF(AND(BU64&gt;0,BU64*$B$4+CB63&lt;=$B$2*'SFV+BESS'!$I$9,BU64&gt;'SFV+BESS'!$I$7),'SFV+BESS'!$I$7,0))))</f>
        <v>0</v>
      </c>
      <c r="BW64" s="27">
        <f>IF(AND(BU64&lt;0,CB63+BU64/$B$5&gt;$H$2,-BU64/'Carga-Descarga Año'!$B$5&lt;'SFV+BESS'!$I$7),BU64/$B$5,IF(AND(BU64&lt;0,CB63+BU64/$B$5&gt;$H$2,-BU64/'Carga-Descarga Año'!$B$5&gt;'SFV+BESS'!$I$7),-'SFV+BESS'!$I$7,IF(AND(BU64&lt;0,CB63+BU64/$B$5&lt;$H$2),-MIN('SFV+BESS'!$I$7,CB63-$H$2),0)))</f>
        <v>0</v>
      </c>
      <c r="BX64" s="33"/>
      <c r="BY64" s="33">
        <f t="shared" si="87"/>
        <v>0</v>
      </c>
      <c r="BZ64" s="27">
        <f t="shared" si="18"/>
        <v>0</v>
      </c>
      <c r="CA64" s="27">
        <f t="shared" si="19"/>
        <v>0</v>
      </c>
      <c r="CB64" s="28">
        <f>IF((CB63+BV64+BW64)&gt;=$B$2*'SFV+BESS'!$I$9, $B$2*'SFV+BESS'!$I$9, (CB63+BV64+BW64))</f>
        <v>173.61249999999998</v>
      </c>
      <c r="CC64" s="110">
        <f t="shared" si="20"/>
        <v>0</v>
      </c>
      <c r="CH64" s="251"/>
      <c r="CI64" s="48">
        <v>2.2916666666666701</v>
      </c>
      <c r="CJ64" s="33">
        <f t="shared" si="105"/>
        <v>0</v>
      </c>
      <c r="CK64" s="33">
        <f>Gen_Cons_Horario!B3714</f>
        <v>0</v>
      </c>
      <c r="CL64" s="34">
        <f t="shared" si="75"/>
        <v>0</v>
      </c>
      <c r="CM64" s="116">
        <f>IF(AND(CL64&gt;0,CL64*$B$4+CS63&lt;=$B$2*'SFV+BESS'!$I$9,CL64&lt;'SFV+BESS'!$I$7), CL64*$B$4, IF(AND(CL64&gt;0,CL64*$B$4+CS63&gt;$B$2*'SFV+BESS'!$I$9,CL64*$B$4&lt;'SFV+BESS'!$I$7),$B$2*'SFV+BESS'!$I$9-CS63,IF(AND(CL64&gt;0,CL64*$B$4+CS63&gt;$B$2*'SFV+BESS'!$I$9,CL64*$B$4&gt;'SFV+BESS'!$I$7,CS63&lt;$B$2*'SFV+BESS'!$I$9),$B$2*'SFV+BESS'!$I$9-CS63,IF(AND(CL64&gt;0,CL64*$B$4+CS63&lt;=$B$2*'SFV+BESS'!$I$9,CL64&gt;'SFV+BESS'!$I$7),'SFV+BESS'!$I$7,0))))</f>
        <v>0</v>
      </c>
      <c r="CN64" s="27">
        <f>IF(AND(CL64&lt;0,CS63+CL64/$B$5&gt;$H$2,-CL64/'Carga-Descarga Año'!$B$5&lt;'SFV+BESS'!$I$7),CL64/$B$5,IF(AND(CL64&lt;0,CS63+CL64/$B$5&gt;$H$2,-CL64/'Carga-Descarga Año'!$B$5&gt;'SFV+BESS'!$I$7),-'SFV+BESS'!$I$7,IF(AND(CL64&lt;0,CS63+CL64/$B$5&lt;$H$2),-MIN('SFV+BESS'!$I$7,CS63-$H$2),0)))</f>
        <v>0</v>
      </c>
      <c r="CO64" s="33"/>
      <c r="CP64" s="33">
        <f t="shared" si="88"/>
        <v>0</v>
      </c>
      <c r="CQ64" s="27">
        <f t="shared" si="23"/>
        <v>0</v>
      </c>
      <c r="CR64" s="27">
        <f t="shared" si="89"/>
        <v>0</v>
      </c>
      <c r="CS64" s="28">
        <f>IF((CS63+CM64+CN64)&gt;=$B$2*'SFV+BESS'!$I$9, $B$2*'SFV+BESS'!$I$9, (CS63+CM64+CN64))</f>
        <v>173.61249999999998</v>
      </c>
      <c r="CT64" s="110">
        <f t="shared" si="24"/>
        <v>0</v>
      </c>
      <c r="CY64" s="251"/>
      <c r="CZ64" s="48">
        <v>2.2916666666666701</v>
      </c>
      <c r="DA64" s="33">
        <f t="shared" si="106"/>
        <v>0</v>
      </c>
      <c r="DB64" s="33">
        <f>Gen_Cons_Horario!B4434</f>
        <v>0</v>
      </c>
      <c r="DC64" s="34">
        <f t="shared" si="76"/>
        <v>0</v>
      </c>
      <c r="DD64" s="116">
        <f>IF(AND(DC64&gt;0,DC64*$B$4+DJ63&lt;=$B$2*'SFV+BESS'!$I$9,DC64&lt;'SFV+BESS'!$I$7), DC64*$B$4, IF(AND(DC64&gt;0,DC64*$B$4+DJ63&gt;$B$2*'SFV+BESS'!$I$9,DC64*$B$4&lt;'SFV+BESS'!$I$7),$B$2*'SFV+BESS'!$I$9-DJ63,IF(AND(DC64&gt;0,DC64*$B$4+DJ63&gt;$B$2*'SFV+BESS'!$I$9,DC64*$B$4&gt;'SFV+BESS'!$I$7,DJ63&lt;$B$2*'SFV+BESS'!$I$9),$B$2*'SFV+BESS'!$I$9-DJ63,IF(AND(DC64&gt;0,DC64*$B$4+DJ63&lt;=$B$2*'SFV+BESS'!$I$9,DC64&gt;'SFV+BESS'!$I$7),'SFV+BESS'!$I$7,0))))</f>
        <v>0</v>
      </c>
      <c r="DE64" s="27">
        <f>IF(AND(DC64&lt;0,DJ63+DC64/$B$5&gt;$H$2,-DC64/'Carga-Descarga Año'!$B$5&lt;'SFV+BESS'!$I$7),DC64/$B$5,IF(AND(DC64&lt;0,DJ63+DC64/$B$5&gt;$H$2,-DC64/'Carga-Descarga Año'!$B$5&gt;'SFV+BESS'!$I$7),-'SFV+BESS'!$I$7,IF(AND(DC64&lt;0,DJ63+DC64/$B$5&lt;$H$2),-MIN('SFV+BESS'!$I$7,DJ63-$H$2),0)))</f>
        <v>0</v>
      </c>
      <c r="DF64" s="33"/>
      <c r="DG64" s="33">
        <f t="shared" si="90"/>
        <v>0</v>
      </c>
      <c r="DH64" s="27">
        <f t="shared" si="27"/>
        <v>0</v>
      </c>
      <c r="DI64" s="27">
        <f t="shared" si="28"/>
        <v>0</v>
      </c>
      <c r="DJ64" s="28">
        <f>IF((DJ63+DD64+DE64)&gt;=$B$2*'SFV+BESS'!$I$9, $B$2*'SFV+BESS'!$I$9, (DJ63+DD64+DE64))</f>
        <v>173.61249999999998</v>
      </c>
      <c r="DK64" s="110">
        <f t="shared" si="29"/>
        <v>0</v>
      </c>
      <c r="DP64" s="251"/>
      <c r="DQ64" s="48">
        <v>2.2916666666666701</v>
      </c>
      <c r="DR64" s="33">
        <f t="shared" si="107"/>
        <v>0</v>
      </c>
      <c r="DS64" s="33">
        <f>Gen_Cons_Horario!B5178</f>
        <v>0</v>
      </c>
      <c r="DT64" s="34">
        <f t="shared" si="77"/>
        <v>0</v>
      </c>
      <c r="DU64" s="116">
        <f>IF(AND(DT64&gt;0,DT64*$B$4+EA63&lt;=$B$2*'SFV+BESS'!$I$9,DT64&lt;'SFV+BESS'!$I$7), DT64*$B$4, IF(AND(DT64&gt;0,DT64*$B$4+EA63&gt;$B$2*'SFV+BESS'!$I$9,DT64*$B$4&lt;'SFV+BESS'!$I$7),$B$2*'SFV+BESS'!$I$9-EA63,IF(AND(DT64&gt;0,DT64*$B$4+EA63&gt;$B$2*'SFV+BESS'!$I$9,DT64*$B$4&gt;'SFV+BESS'!$I$7,EA63&lt;$B$2*'SFV+BESS'!$I$9),$B$2*'SFV+BESS'!$I$9-EA63,IF(AND(DT64&gt;0,DT64*$B$4+EA63&lt;=$B$2*'SFV+BESS'!$I$9,DT64&gt;'SFV+BESS'!$I$7),'SFV+BESS'!$I$7,0))))</f>
        <v>0</v>
      </c>
      <c r="DV64" s="27">
        <f>IF(AND(DT64&lt;0,EA63+DT64/$B$5&gt;$H$2,-DT64/'Carga-Descarga Año'!$B$5&lt;'SFV+BESS'!$I$7),DT64/$B$5,IF(AND(DT64&lt;0,EA63+DT64/$B$5&gt;$H$2,-DT64/'Carga-Descarga Año'!$B$5&gt;'SFV+BESS'!$I$7),-'SFV+BESS'!$I$7,IF(AND(DT64&lt;0,EA63+DT64/$B$5&lt;$H$2),-MIN('SFV+BESS'!$I$7,EA63-$H$2),0)))</f>
        <v>0</v>
      </c>
      <c r="DW64" s="33"/>
      <c r="DX64" s="33">
        <f t="shared" si="91"/>
        <v>0</v>
      </c>
      <c r="DY64" s="27">
        <f t="shared" si="32"/>
        <v>0</v>
      </c>
      <c r="DZ64" s="27">
        <f t="shared" si="92"/>
        <v>0</v>
      </c>
      <c r="EA64" s="28">
        <f>IF((EA63+DU64+DV64)&gt;=$B$2*'SFV+BESS'!$I$9, $B$2*'SFV+BESS'!$I$9, (EA63+DU64+DV64))</f>
        <v>173.61249999999998</v>
      </c>
      <c r="EB64" s="110">
        <f t="shared" si="33"/>
        <v>0</v>
      </c>
      <c r="EG64" s="251"/>
      <c r="EH64" s="48">
        <v>2.2916666666666701</v>
      </c>
      <c r="EI64" s="33">
        <f t="shared" si="108"/>
        <v>0</v>
      </c>
      <c r="EJ64" s="33">
        <f>Gen_Cons_Horario!B5922</f>
        <v>0</v>
      </c>
      <c r="EK64" s="34">
        <f t="shared" si="78"/>
        <v>0</v>
      </c>
      <c r="EL64" s="116">
        <f>IF(AND(EK64&gt;0,EK64*$B$4+ER63&lt;=$B$2*'SFV+BESS'!$I$9,EK64&lt;'SFV+BESS'!$I$7), EK64*$B$4, IF(AND(EK64&gt;0,EK64*$B$4+ER63&gt;$B$2*'SFV+BESS'!$I$9,EK64*$B$4&lt;'SFV+BESS'!$I$7),$B$2*'SFV+BESS'!$I$9-ER63,IF(AND(EK64&gt;0,EK64*$B$4+ER63&gt;$B$2*'SFV+BESS'!$I$9,EK64*$B$4&gt;'SFV+BESS'!$I$7,ER63&lt;$B$2*'SFV+BESS'!$I$9),$B$2*'SFV+BESS'!$I$9-ER63,IF(AND(EK64&gt;0,EK64*$B$4+ER63&lt;=$B$2*'SFV+BESS'!$I$9,EK64&gt;'SFV+BESS'!$I$7),'SFV+BESS'!$I$7,0))))</f>
        <v>0</v>
      </c>
      <c r="EM64" s="27">
        <f>IF(AND(EK64&lt;0,ER63+EK64/$B$5&gt;$H$2,-EK64/'Carga-Descarga Año'!$B$5&lt;'SFV+BESS'!$I$7),EK64/$B$5,IF(AND(EK64&lt;0,ER63+EK64/$B$5&gt;$H$2,-EK64/'Carga-Descarga Año'!$B$5&gt;'SFV+BESS'!$I$7),-'SFV+BESS'!$I$7,IF(AND(EK64&lt;0,ER63+EK64/$B$5&lt;$H$2),-MIN('SFV+BESS'!$I$7,ER63-$H$2),0)))</f>
        <v>0</v>
      </c>
      <c r="EN64" s="33"/>
      <c r="EO64" s="33">
        <f t="shared" si="93"/>
        <v>0</v>
      </c>
      <c r="EP64" s="27">
        <f t="shared" si="36"/>
        <v>0</v>
      </c>
      <c r="EQ64" s="27">
        <f t="shared" si="94"/>
        <v>0</v>
      </c>
      <c r="ER64" s="28">
        <f>IF((ER63+EL64+EM64)&gt;=$B$2*'SFV+BESS'!$I$9, $B$2*'SFV+BESS'!$I$9, (ER63+EL64+EM64))</f>
        <v>173.61249999999998</v>
      </c>
      <c r="ES64" s="110">
        <f t="shared" si="37"/>
        <v>0</v>
      </c>
      <c r="EX64" s="251"/>
      <c r="EY64" s="48">
        <v>2.2916666666666701</v>
      </c>
      <c r="EZ64" s="33">
        <f t="shared" si="109"/>
        <v>20.231242549735406</v>
      </c>
      <c r="FA64" s="33">
        <f>Gen_Cons_Horario!B6642</f>
        <v>0</v>
      </c>
      <c r="FB64" s="34">
        <f t="shared" si="79"/>
        <v>20.231242549735406</v>
      </c>
      <c r="FC64" s="116">
        <f>IF(AND(FB64&gt;0,FB64*$B$4+FI63&lt;=$B$2*'SFV+BESS'!$I$9,FB64&lt;'SFV+BESS'!$I$7), FB64*$B$4, IF(AND(FB64&gt;0,FB64*$B$4+FI63&gt;$B$2*'SFV+BESS'!$I$9,FB64*$B$4&lt;'SFV+BESS'!$I$7),$B$2*'SFV+BESS'!$I$9-FI63,IF(AND(FB64&gt;0,FB64*$B$4+FI63&gt;$B$2*'SFV+BESS'!$I$9,FB64*$B$4&gt;'SFV+BESS'!$I$7,FI63&lt;$B$2*'SFV+BESS'!$I$9),$B$2*'SFV+BESS'!$I$9-FI63,IF(AND(FB64&gt;0,FB64*$B$4+FI63&lt;=$B$2*'SFV+BESS'!$I$9,FB64&gt;'SFV+BESS'!$I$7),'SFV+BESS'!$I$7,0))))</f>
        <v>0</v>
      </c>
      <c r="FD64" s="27">
        <f>IF(AND(FB64&lt;0,FI63+FB64/$B$5&gt;$H$2,-FB64/'Carga-Descarga Año'!$B$5&lt;'SFV+BESS'!$I$7),FB64/$B$5,IF(AND(FB64&lt;0,FI63+FB64/$B$5&gt;$H$2,-FB64/'Carga-Descarga Año'!$B$5&gt;'SFV+BESS'!$I$7),-'SFV+BESS'!$I$7,IF(AND(FB64&lt;0,FI63+FB64/$B$5&lt;$H$2),-MIN('SFV+BESS'!$I$7,FI63-$H$2),0)))</f>
        <v>0</v>
      </c>
      <c r="FE64" s="33"/>
      <c r="FF64" s="33">
        <f t="shared" si="95"/>
        <v>0</v>
      </c>
      <c r="FG64" s="27">
        <f t="shared" si="40"/>
        <v>0</v>
      </c>
      <c r="FH64" s="27">
        <f t="shared" si="96"/>
        <v>0</v>
      </c>
      <c r="FI64" s="28">
        <f>IF((FI63+FC64+FD64)&gt;=$B$2*'SFV+BESS'!$I$9, $B$2*'SFV+BESS'!$I$9, (FI63+FC64+FD64))</f>
        <v>173.61249999999998</v>
      </c>
      <c r="FJ64" s="110">
        <f t="shared" si="41"/>
        <v>20.231242549735406</v>
      </c>
      <c r="FO64" s="251"/>
      <c r="FP64" s="48">
        <v>2.2916666666666701</v>
      </c>
      <c r="FQ64" s="33">
        <f t="shared" si="110"/>
        <v>47.678344123536192</v>
      </c>
      <c r="FR64" s="33">
        <f>Gen_Cons_Horario!B7386</f>
        <v>0</v>
      </c>
      <c r="FS64" s="34">
        <f t="shared" si="80"/>
        <v>47.678344123536192</v>
      </c>
      <c r="FT64" s="116">
        <f>IF(AND(FS64&gt;0,FS64*$B$4+FZ63&lt;=$B$2*'SFV+BESS'!$I$9,FS64&lt;'SFV+BESS'!$I$7), FS64*$B$4, IF(AND(FS64&gt;0,FS64*$B$4+FZ63&gt;$B$2*'SFV+BESS'!$I$9,FS64*$B$4&lt;'SFV+BESS'!$I$7),$B$2*'SFV+BESS'!$I$9-FZ63,IF(AND(FS64&gt;0,FS64*$B$4+FZ63&gt;$B$2*'SFV+BESS'!$I$9,FS64*$B$4&gt;'SFV+BESS'!$I$7,FZ63&lt;$B$2*'SFV+BESS'!$I$9),$B$2*'SFV+BESS'!$I$9-FZ63,IF(AND(FS64&gt;0,FS64*$B$4+FZ63&lt;=$B$2*'SFV+BESS'!$I$9,FS64&gt;'SFV+BESS'!$I$7),'SFV+BESS'!$I$7,0))))</f>
        <v>0</v>
      </c>
      <c r="FU64" s="27">
        <f>IF(AND(FS64&lt;0,FZ63+FS64/$B$5&gt;$H$2,-FS64/'Carga-Descarga Año'!$B$5&lt;'SFV+BESS'!$I$7),FS64/$B$5,IF(AND(FS64&lt;0,FZ63+FS64/$B$5&gt;$H$2,-FS64/'Carga-Descarga Año'!$B$5&gt;'SFV+BESS'!$I$7),-'SFV+BESS'!$I$7,IF(AND(FS64&lt;0,FZ63+FS64/$B$5&lt;$H$2),-MIN('SFV+BESS'!$I$7,FZ63-$H$2),0)))</f>
        <v>0</v>
      </c>
      <c r="FV64" s="33"/>
      <c r="FW64" s="33">
        <f t="shared" si="97"/>
        <v>0</v>
      </c>
      <c r="FX64" s="27">
        <f t="shared" si="44"/>
        <v>0</v>
      </c>
      <c r="FY64" s="27">
        <f t="shared" si="98"/>
        <v>0</v>
      </c>
      <c r="FZ64" s="28">
        <f>IF((FZ63+FT64+FU64)&gt;=$B$2*'SFV+BESS'!$I$9, $B$2*'SFV+BESS'!$I$9, (FZ63+FT64+FU64))</f>
        <v>173.61249999999998</v>
      </c>
      <c r="GA64" s="110">
        <f t="shared" si="45"/>
        <v>47.678344123536192</v>
      </c>
      <c r="GF64" s="251"/>
      <c r="GG64" s="48">
        <v>2.2916666666666701</v>
      </c>
      <c r="GH64" s="33">
        <f t="shared" si="111"/>
        <v>47.68278908167801</v>
      </c>
      <c r="GI64" s="33">
        <f>Gen_Cons_Horario!B8106</f>
        <v>0</v>
      </c>
      <c r="GJ64" s="34">
        <f t="shared" si="81"/>
        <v>47.68278908167801</v>
      </c>
      <c r="GK64" s="116">
        <f>IF(AND(GJ64&gt;0,GJ64*$B$4+GQ63&lt;=$B$2*'SFV+BESS'!$I$9,GJ64&lt;'SFV+BESS'!$I$7), GJ64*$B$4, IF(AND(GJ64&gt;0,GJ64*$B$4+GQ63&gt;$B$2*'SFV+BESS'!$I$9,GJ64*$B$4&lt;'SFV+BESS'!$I$7),$B$2*'SFV+BESS'!$I$9-GQ63,IF(AND(GJ64&gt;0,GJ64*$B$4+GQ63&gt;$B$2*'SFV+BESS'!$I$9,GJ64*$B$4&gt;'SFV+BESS'!$I$7,GQ63&lt;$B$2*'SFV+BESS'!$I$9),$B$2*'SFV+BESS'!$I$9-GQ63,IF(AND(GJ64&gt;0,GJ64*$B$4+GQ63&lt;=$B$2*'SFV+BESS'!$I$9,GJ64&gt;'SFV+BESS'!$I$7),'SFV+BESS'!$I$7,0))))</f>
        <v>0</v>
      </c>
      <c r="GL64" s="27">
        <f>IF(AND(GJ64&lt;0,GQ63+GJ64/$B$5&gt;$H$2,-GJ64/'Carga-Descarga Año'!$B$5&lt;'SFV+BESS'!$I$7),GJ64/$B$5,IF(AND(GJ64&lt;0,GQ63+GJ64/$B$5&gt;$H$2,-GJ64/'Carga-Descarga Año'!$B$5&gt;'SFV+BESS'!$I$7),-'SFV+BESS'!$I$7,IF(AND(GJ64&lt;0,GQ63+GJ64/$B$5&lt;$H$2),-MIN('SFV+BESS'!$I$7,GQ63-$H$2),0)))</f>
        <v>0</v>
      </c>
      <c r="GM64" s="33"/>
      <c r="GN64" s="33">
        <f t="shared" si="99"/>
        <v>0</v>
      </c>
      <c r="GO64" s="27">
        <f t="shared" si="48"/>
        <v>0</v>
      </c>
      <c r="GP64" s="27">
        <f t="shared" si="100"/>
        <v>0</v>
      </c>
      <c r="GQ64" s="28">
        <f>IF((GQ63+GK64+GL64)&gt;=$B$2*'SFV+BESS'!$I$9, $B$2*'SFV+BESS'!$I$9, (GQ63+GK64+GL64))</f>
        <v>173.61249999999998</v>
      </c>
      <c r="GR64" s="110">
        <f t="shared" si="49"/>
        <v>47.68278908167801</v>
      </c>
    </row>
    <row r="65" spans="1:200">
      <c r="A65" s="249"/>
      <c r="B65" s="48">
        <v>2.3333333333333401</v>
      </c>
      <c r="C65" s="38">
        <f t="shared" si="82"/>
        <v>70.656558862291604</v>
      </c>
      <c r="D65" s="2">
        <f>Gen_Cons_Horario!B91</f>
        <v>119.312</v>
      </c>
      <c r="E65" s="140">
        <f t="shared" si="0"/>
        <v>-48.655441137708394</v>
      </c>
      <c r="F65" s="116">
        <f>IF(AND(E65&gt;0,E65*$B$4+L64&lt;=$B$2*'SFV+BESS'!$I$9,E65&lt;'SFV+BESS'!$I$7), E65*$B$4, IF(AND(E65&gt;0,E65*$B$4+L64&gt;$B$2*'SFV+BESS'!$I$9,E65*$B$4&lt;'SFV+BESS'!$I$7),$B$2*'SFV+BESS'!$I$9-L64,IF(AND(E65&gt;0,E65*$B$4+L64&gt;$B$2*'SFV+BESS'!$I$9,E65*$B$4&gt;'SFV+BESS'!$I$7,L64&lt;$B$2*'SFV+BESS'!$I$9),$B$2*'SFV+BESS'!$I$9-L64,IF(AND(E65&gt;0,E65*$B$4+L64&lt;=$B$2*'SFV+BESS'!$I$9,E65&gt;'SFV+BESS'!$I$7),'SFV+BESS'!$I$7,0))))</f>
        <v>0</v>
      </c>
      <c r="G65" s="27">
        <f>IF(AND(E65&lt;0,L64+E65/$B$5&gt;$H$2,-E65/'Carga-Descarga Año'!$B$5&lt;'SFV+BESS'!$I$7),E65/$B$5,IF(AND(E65&lt;0,L64+E65/$B$5&gt;$H$2,-E65/'Carga-Descarga Año'!$B$5&gt;'SFV+BESS'!$I$7),-'SFV+BESS'!$I$7,IF(AND(E65&lt;0,L64+E65/$B$5&lt;$H$2),-MIN('SFV+BESS'!$I$7,L64-$H$2),0)))</f>
        <v>-51.216253829166732</v>
      </c>
      <c r="I65" s="38">
        <f t="shared" si="1"/>
        <v>70.656558862291604</v>
      </c>
      <c r="J65" s="27">
        <f t="shared" si="3"/>
        <v>48.655441137708394</v>
      </c>
      <c r="K65" s="27">
        <f t="shared" si="2"/>
        <v>0</v>
      </c>
      <c r="L65" s="28">
        <f>IF((L64+F65+G65)&gt;=$B$2*'SFV+BESS'!$I$9, $B$2*'SFV+BESS'!$I$9, (L64+F65+G65))</f>
        <v>37.108998935904836</v>
      </c>
      <c r="M65" s="110">
        <f t="shared" si="4"/>
        <v>0</v>
      </c>
      <c r="R65" s="251"/>
      <c r="S65" s="48">
        <v>2.3333333333333401</v>
      </c>
      <c r="T65" s="2">
        <f t="shared" si="101"/>
        <v>61.850962829188468</v>
      </c>
      <c r="U65" s="2">
        <f>Gen_Cons_Horario!B835</f>
        <v>82.027000000000001</v>
      </c>
      <c r="V65" s="34">
        <f t="shared" si="71"/>
        <v>-20.176037170811533</v>
      </c>
      <c r="W65" s="116">
        <f>IF(AND(V65&gt;0,V65*$B$4+AC64&lt;=$B$2*'SFV+BESS'!$I$9,V65&lt;'SFV+BESS'!$I$7), V65*$B$4, IF(AND(V65&gt;0,V65*$B$4+AC64&gt;$B$2*'SFV+BESS'!$I$9,V65*$B$4&lt;'SFV+BESS'!$I$7),$B$2*'SFV+BESS'!$I$9-AC64,IF(AND(V65&gt;0,V65*$B$4+AC64&gt;$B$2*'SFV+BESS'!$I$9,V65*$B$4&gt;'SFV+BESS'!$I$7,AC64&lt;$B$2*'SFV+BESS'!$I$9),$B$2*'SFV+BESS'!$I$9-AC64,IF(AND(V65&gt;0,V65*$B$4+AC64&lt;=$B$2*'SFV+BESS'!$I$9,V65&gt;'SFV+BESS'!$I$7),'SFV+BESS'!$I$7,0))))</f>
        <v>0</v>
      </c>
      <c r="X65" s="27">
        <f>IF(AND(V65&lt;0,AC64+V65/$B$5&gt;$H$2,-V65/'Carga-Descarga Año'!$B$5&lt;'SFV+BESS'!$I$7),V65/$B$5,IF(AND(V65&lt;0,AC64+V65/$B$5&gt;$H$2,-V65/'Carga-Descarga Año'!$B$5&gt;'SFV+BESS'!$I$7),-'SFV+BESS'!$I$7,IF(AND(V65&lt;0,AC64+V65/$B$5&lt;$H$2),-MIN('SFV+BESS'!$I$7,AC64-$H$2),0)))</f>
        <v>-21.237933864012142</v>
      </c>
      <c r="Y65" s="33"/>
      <c r="Z65" s="33">
        <f t="shared" si="60"/>
        <v>61.850962829188468</v>
      </c>
      <c r="AA65" s="27">
        <f t="shared" si="7"/>
        <v>20.176037170811533</v>
      </c>
      <c r="AB65" s="27">
        <f t="shared" si="50"/>
        <v>0</v>
      </c>
      <c r="AC65" s="28">
        <f>IF((AC64+W65+X65)&gt;=$B$2*'SFV+BESS'!$I$9, $B$2*'SFV+BESS'!$I$9, (AC64+W65+X65))</f>
        <v>152.37456613598783</v>
      </c>
      <c r="AD65" s="110">
        <f t="shared" si="8"/>
        <v>0</v>
      </c>
      <c r="AI65" s="251"/>
      <c r="AJ65" s="48">
        <v>2.3333333333333401</v>
      </c>
      <c r="AK65" s="52">
        <f t="shared" si="102"/>
        <v>49.086071190777005</v>
      </c>
      <c r="AL65" s="33">
        <f>Gen_Cons_Horario!B1507</f>
        <v>55.927500000000009</v>
      </c>
      <c r="AM65" s="34">
        <f t="shared" si="72"/>
        <v>-6.8414288092230038</v>
      </c>
      <c r="AN65" s="116">
        <f>IF(AND(AM65&gt;0,AM65*$B$4+AT64&lt;=$B$2*'SFV+BESS'!$I$9,AM65&lt;'SFV+BESS'!$I$7), AM65*$B$4, IF(AND(AM65&gt;0,AM65*$B$4+AT64&gt;$B$2*'SFV+BESS'!$I$9,AM65*$B$4&lt;'SFV+BESS'!$I$7),$B$2*'SFV+BESS'!$I$9-AT64,IF(AND(AM65&gt;0,AM65*$B$4+AT64&gt;$B$2*'SFV+BESS'!$I$9,AM65*$B$4&gt;'SFV+BESS'!$I$7,AT64&lt;$B$2*'SFV+BESS'!$I$9),$B$2*'SFV+BESS'!$I$9-AT64,IF(AND(AM65&gt;0,AM65*$B$4+AT64&lt;=$B$2*'SFV+BESS'!$I$9,AM65&gt;'SFV+BESS'!$I$7),'SFV+BESS'!$I$7,0))))</f>
        <v>0</v>
      </c>
      <c r="AO65" s="27">
        <f>IF(AND(AM65&lt;0,AT64+AM65/$B$5&gt;$H$2,-AM65/'Carga-Descarga Año'!$B$5&lt;'SFV+BESS'!$I$7),AM65/$B$5,IF(AND(AM65&lt;0,AT64+AM65/$B$5&gt;$H$2,-AM65/'Carga-Descarga Año'!$B$5&gt;'SFV+BESS'!$I$7),-'SFV+BESS'!$I$7,IF(AND(AM65&lt;0,AT64+AM65/$B$5&lt;$H$2),-MIN('SFV+BESS'!$I$7,AT64-$H$2),0)))</f>
        <v>-7.2015040097084251</v>
      </c>
      <c r="AP65" s="33"/>
      <c r="AQ65" s="33">
        <f t="shared" si="83"/>
        <v>49.086071190777005</v>
      </c>
      <c r="AR65" s="27">
        <f t="shared" si="11"/>
        <v>6.8414288092230038</v>
      </c>
      <c r="AS65" s="27">
        <f t="shared" si="84"/>
        <v>0</v>
      </c>
      <c r="AT65" s="28">
        <f>IF((AT64+AN65+AO65)&gt;=$B$2*'SFV+BESS'!$I$9, $B$2*'SFV+BESS'!$I$9, (AT64+AN65+AO65))</f>
        <v>161.40594406454326</v>
      </c>
      <c r="AU65" s="110">
        <f t="shared" si="12"/>
        <v>0</v>
      </c>
      <c r="AZ65" s="251"/>
      <c r="BA65" s="48">
        <v>2.3333333333333401</v>
      </c>
      <c r="BB65" s="33">
        <f t="shared" si="103"/>
        <v>20.518647630804924</v>
      </c>
      <c r="BC65" s="33">
        <f>Gen_Cons_Horario!B2251</f>
        <v>0</v>
      </c>
      <c r="BD65" s="34">
        <f t="shared" si="73"/>
        <v>20.518647630804924</v>
      </c>
      <c r="BE65" s="116">
        <f>IF(AND(BD65&gt;0,BD65*$B$4+BK64&lt;=$B$2*'SFV+BESS'!$I$9,BD65&lt;'SFV+BESS'!$I$7), BD65*$B$4, IF(AND(BD65&gt;0,BD65*$B$4+BK64&gt;$B$2*'SFV+BESS'!$I$9,BD65*$B$4&lt;'SFV+BESS'!$I$7),$B$2*'SFV+BESS'!$I$9-BK64,IF(AND(BD65&gt;0,BD65*$B$4+BK64&gt;$B$2*'SFV+BESS'!$I$9,BD65*$B$4&gt;'SFV+BESS'!$I$7,BK64&lt;$B$2*'SFV+BESS'!$I$9),$B$2*'SFV+BESS'!$I$9-BK64,IF(AND(BD65&gt;0,BD65*$B$4+BK64&lt;=$B$2*'SFV+BESS'!$I$9,BD65&gt;'SFV+BESS'!$I$7),'SFV+BESS'!$I$7,0))))</f>
        <v>0</v>
      </c>
      <c r="BF65" s="27">
        <f>IF(AND(BD65&lt;0,BK64+BD65/$B$5&gt;$H$2,-BD65/'Carga-Descarga Año'!$B$5&lt;'SFV+BESS'!$I$7),BD65/$B$5,IF(AND(BD65&lt;0,BK64+BD65/$B$5&gt;$H$2,-BD65/'Carga-Descarga Año'!$B$5&gt;'SFV+BESS'!$I$7),-'SFV+BESS'!$I$7,IF(AND(BD65&lt;0,BK64+BD65/$B$5&lt;$H$2),-MIN('SFV+BESS'!$I$7,BK64-$H$2),0)))</f>
        <v>0</v>
      </c>
      <c r="BG65" s="33"/>
      <c r="BH65" s="33">
        <f t="shared" si="85"/>
        <v>0</v>
      </c>
      <c r="BI65" s="27">
        <f t="shared" si="15"/>
        <v>0</v>
      </c>
      <c r="BJ65" s="27">
        <f t="shared" si="86"/>
        <v>0</v>
      </c>
      <c r="BK65" s="28">
        <f>IF((BK64+BE65+BF65)&gt;=$B$2*'SFV+BESS'!$I$9, $B$2*'SFV+BESS'!$I$9, (BK64+BE65+BF65))</f>
        <v>173.61249999999998</v>
      </c>
      <c r="BL65" s="110">
        <f t="shared" si="16"/>
        <v>20.518647630804924</v>
      </c>
      <c r="BQ65" s="251"/>
      <c r="BR65" s="48">
        <v>2.3333333333333401</v>
      </c>
      <c r="BS65" s="33">
        <f t="shared" si="104"/>
        <v>1.3517615596903494</v>
      </c>
      <c r="BT65" s="33">
        <f>Gen_Cons_Horario!B2971</f>
        <v>0</v>
      </c>
      <c r="BU65" s="34">
        <f t="shared" si="74"/>
        <v>1.3517615596903494</v>
      </c>
      <c r="BV65" s="116">
        <f>IF(AND(BU65&gt;0,BU65*$B$4+CB64&lt;=$B$2*'SFV+BESS'!$I$9,BU65&lt;'SFV+BESS'!$I$7), BU65*$B$4, IF(AND(BU65&gt;0,BU65*$B$4+CB64&gt;$B$2*'SFV+BESS'!$I$9,BU65*$B$4&lt;'SFV+BESS'!$I$7),$B$2*'SFV+BESS'!$I$9-CB64,IF(AND(BU65&gt;0,BU65*$B$4+CB64&gt;$B$2*'SFV+BESS'!$I$9,BU65*$B$4&gt;'SFV+BESS'!$I$7,CB64&lt;$B$2*'SFV+BESS'!$I$9),$B$2*'SFV+BESS'!$I$9-CB64,IF(AND(BU65&gt;0,BU65*$B$4+CB64&lt;=$B$2*'SFV+BESS'!$I$9,BU65&gt;'SFV+BESS'!$I$7),'SFV+BESS'!$I$7,0))))</f>
        <v>0</v>
      </c>
      <c r="BW65" s="27">
        <f>IF(AND(BU65&lt;0,CB64+BU65/$B$5&gt;$H$2,-BU65/'Carga-Descarga Año'!$B$5&lt;'SFV+BESS'!$I$7),BU65/$B$5,IF(AND(BU65&lt;0,CB64+BU65/$B$5&gt;$H$2,-BU65/'Carga-Descarga Año'!$B$5&gt;'SFV+BESS'!$I$7),-'SFV+BESS'!$I$7,IF(AND(BU65&lt;0,CB64+BU65/$B$5&lt;$H$2),-MIN('SFV+BESS'!$I$7,CB64-$H$2),0)))</f>
        <v>0</v>
      </c>
      <c r="BX65" s="33"/>
      <c r="BY65" s="33">
        <f t="shared" si="87"/>
        <v>0</v>
      </c>
      <c r="BZ65" s="27">
        <f t="shared" si="18"/>
        <v>0</v>
      </c>
      <c r="CA65" s="27">
        <f t="shared" si="19"/>
        <v>0</v>
      </c>
      <c r="CB65" s="28">
        <f>IF((CB64+BV65+BW65)&gt;=$B$2*'SFV+BESS'!$I$9, $B$2*'SFV+BESS'!$I$9, (CB64+BV65+BW65))</f>
        <v>173.61249999999998</v>
      </c>
      <c r="CC65" s="110">
        <f t="shared" si="20"/>
        <v>1.3517615596903494</v>
      </c>
      <c r="CH65" s="251"/>
      <c r="CI65" s="48">
        <v>2.3333333333333401</v>
      </c>
      <c r="CJ65" s="33">
        <f t="shared" si="105"/>
        <v>0</v>
      </c>
      <c r="CK65" s="33">
        <f>Gen_Cons_Horario!B3715</f>
        <v>0</v>
      </c>
      <c r="CL65" s="34">
        <f t="shared" si="75"/>
        <v>0</v>
      </c>
      <c r="CM65" s="116">
        <f>IF(AND(CL65&gt;0,CL65*$B$4+CS64&lt;=$B$2*'SFV+BESS'!$I$9,CL65&lt;'SFV+BESS'!$I$7), CL65*$B$4, IF(AND(CL65&gt;0,CL65*$B$4+CS64&gt;$B$2*'SFV+BESS'!$I$9,CL65*$B$4&lt;'SFV+BESS'!$I$7),$B$2*'SFV+BESS'!$I$9-CS64,IF(AND(CL65&gt;0,CL65*$B$4+CS64&gt;$B$2*'SFV+BESS'!$I$9,CL65*$B$4&gt;'SFV+BESS'!$I$7,CS64&lt;$B$2*'SFV+BESS'!$I$9),$B$2*'SFV+BESS'!$I$9-CS64,IF(AND(CL65&gt;0,CL65*$B$4+CS64&lt;=$B$2*'SFV+BESS'!$I$9,CL65&gt;'SFV+BESS'!$I$7),'SFV+BESS'!$I$7,0))))</f>
        <v>0</v>
      </c>
      <c r="CN65" s="27">
        <f>IF(AND(CL65&lt;0,CS64+CL65/$B$5&gt;$H$2,-CL65/'Carga-Descarga Año'!$B$5&lt;'SFV+BESS'!$I$7),CL65/$B$5,IF(AND(CL65&lt;0,CS64+CL65/$B$5&gt;$H$2,-CL65/'Carga-Descarga Año'!$B$5&gt;'SFV+BESS'!$I$7),-'SFV+BESS'!$I$7,IF(AND(CL65&lt;0,CS64+CL65/$B$5&lt;$H$2),-MIN('SFV+BESS'!$I$7,CS64-$H$2),0)))</f>
        <v>0</v>
      </c>
      <c r="CO65" s="33"/>
      <c r="CP65" s="33">
        <f t="shared" si="88"/>
        <v>0</v>
      </c>
      <c r="CQ65" s="27">
        <f t="shared" si="23"/>
        <v>0</v>
      </c>
      <c r="CR65" s="27">
        <f t="shared" si="89"/>
        <v>0</v>
      </c>
      <c r="CS65" s="28">
        <f>IF((CS64+CM65+CN65)&gt;=$B$2*'SFV+BESS'!$I$9, $B$2*'SFV+BESS'!$I$9, (CS64+CM65+CN65))</f>
        <v>173.61249999999998</v>
      </c>
      <c r="CT65" s="110">
        <f t="shared" si="24"/>
        <v>0</v>
      </c>
      <c r="CY65" s="251"/>
      <c r="CZ65" s="48">
        <v>2.3333333333333401</v>
      </c>
      <c r="DA65" s="33">
        <f t="shared" si="106"/>
        <v>0</v>
      </c>
      <c r="DB65" s="33">
        <f>Gen_Cons_Horario!B4435</f>
        <v>0</v>
      </c>
      <c r="DC65" s="34">
        <f t="shared" si="76"/>
        <v>0</v>
      </c>
      <c r="DD65" s="116">
        <f>IF(AND(DC65&gt;0,DC65*$B$4+DJ64&lt;=$B$2*'SFV+BESS'!$I$9,DC65&lt;'SFV+BESS'!$I$7), DC65*$B$4, IF(AND(DC65&gt;0,DC65*$B$4+DJ64&gt;$B$2*'SFV+BESS'!$I$9,DC65*$B$4&lt;'SFV+BESS'!$I$7),$B$2*'SFV+BESS'!$I$9-DJ64,IF(AND(DC65&gt;0,DC65*$B$4+DJ64&gt;$B$2*'SFV+BESS'!$I$9,DC65*$B$4&gt;'SFV+BESS'!$I$7,DJ64&lt;$B$2*'SFV+BESS'!$I$9),$B$2*'SFV+BESS'!$I$9-DJ64,IF(AND(DC65&gt;0,DC65*$B$4+DJ64&lt;=$B$2*'SFV+BESS'!$I$9,DC65&gt;'SFV+BESS'!$I$7),'SFV+BESS'!$I$7,0))))</f>
        <v>0</v>
      </c>
      <c r="DE65" s="27">
        <f>IF(AND(DC65&lt;0,DJ64+DC65/$B$5&gt;$H$2,-DC65/'Carga-Descarga Año'!$B$5&lt;'SFV+BESS'!$I$7),DC65/$B$5,IF(AND(DC65&lt;0,DJ64+DC65/$B$5&gt;$H$2,-DC65/'Carga-Descarga Año'!$B$5&gt;'SFV+BESS'!$I$7),-'SFV+BESS'!$I$7,IF(AND(DC65&lt;0,DJ64+DC65/$B$5&lt;$H$2),-MIN('SFV+BESS'!$I$7,DJ64-$H$2),0)))</f>
        <v>0</v>
      </c>
      <c r="DF65" s="33"/>
      <c r="DG65" s="33">
        <f t="shared" si="90"/>
        <v>0</v>
      </c>
      <c r="DH65" s="27">
        <f t="shared" si="27"/>
        <v>0</v>
      </c>
      <c r="DI65" s="27">
        <f t="shared" si="28"/>
        <v>0</v>
      </c>
      <c r="DJ65" s="28">
        <f>IF((DJ64+DD65+DE65)&gt;=$B$2*'SFV+BESS'!$I$9, $B$2*'SFV+BESS'!$I$9, (DJ64+DD65+DE65))</f>
        <v>173.61249999999998</v>
      </c>
      <c r="DK65" s="110">
        <f t="shared" si="29"/>
        <v>0</v>
      </c>
      <c r="DP65" s="251"/>
      <c r="DQ65" s="48">
        <v>2.3333333333333401</v>
      </c>
      <c r="DR65" s="33">
        <f t="shared" si="107"/>
        <v>6.4835279294787034</v>
      </c>
      <c r="DS65" s="33">
        <f>Gen_Cons_Horario!B5179</f>
        <v>0</v>
      </c>
      <c r="DT65" s="34">
        <f t="shared" si="77"/>
        <v>6.4835279294787034</v>
      </c>
      <c r="DU65" s="116">
        <f>IF(AND(DT65&gt;0,DT65*$B$4+EA64&lt;=$B$2*'SFV+BESS'!$I$9,DT65&lt;'SFV+BESS'!$I$7), DT65*$B$4, IF(AND(DT65&gt;0,DT65*$B$4+EA64&gt;$B$2*'SFV+BESS'!$I$9,DT65*$B$4&lt;'SFV+BESS'!$I$7),$B$2*'SFV+BESS'!$I$9-EA64,IF(AND(DT65&gt;0,DT65*$B$4+EA64&gt;$B$2*'SFV+BESS'!$I$9,DT65*$B$4&gt;'SFV+BESS'!$I$7,EA64&lt;$B$2*'SFV+BESS'!$I$9),$B$2*'SFV+BESS'!$I$9-EA64,IF(AND(DT65&gt;0,DT65*$B$4+EA64&lt;=$B$2*'SFV+BESS'!$I$9,DT65&gt;'SFV+BESS'!$I$7),'SFV+BESS'!$I$7,0))))</f>
        <v>0</v>
      </c>
      <c r="DV65" s="27">
        <f>IF(AND(DT65&lt;0,EA64+DT65/$B$5&gt;$H$2,-DT65/'Carga-Descarga Año'!$B$5&lt;'SFV+BESS'!$I$7),DT65/$B$5,IF(AND(DT65&lt;0,EA64+DT65/$B$5&gt;$H$2,-DT65/'Carga-Descarga Año'!$B$5&gt;'SFV+BESS'!$I$7),-'SFV+BESS'!$I$7,IF(AND(DT65&lt;0,EA64+DT65/$B$5&lt;$H$2),-MIN('SFV+BESS'!$I$7,EA64-$H$2),0)))</f>
        <v>0</v>
      </c>
      <c r="DW65" s="33"/>
      <c r="DX65" s="33">
        <f t="shared" si="91"/>
        <v>0</v>
      </c>
      <c r="DY65" s="27">
        <f t="shared" si="32"/>
        <v>0</v>
      </c>
      <c r="DZ65" s="27">
        <f t="shared" si="92"/>
        <v>0</v>
      </c>
      <c r="EA65" s="28">
        <f>IF((EA64+DU65+DV65)&gt;=$B$2*'SFV+BESS'!$I$9, $B$2*'SFV+BESS'!$I$9, (EA64+DU65+DV65))</f>
        <v>173.61249999999998</v>
      </c>
      <c r="EB65" s="110">
        <f t="shared" si="33"/>
        <v>6.4835279294787034</v>
      </c>
      <c r="EG65" s="251"/>
      <c r="EH65" s="48">
        <v>2.3333333333333401</v>
      </c>
      <c r="EI65" s="33">
        <f t="shared" si="108"/>
        <v>40.108563582829348</v>
      </c>
      <c r="EJ65" s="33">
        <f>Gen_Cons_Horario!B5923</f>
        <v>0</v>
      </c>
      <c r="EK65" s="34">
        <f t="shared" si="78"/>
        <v>40.108563582829348</v>
      </c>
      <c r="EL65" s="116">
        <f>IF(AND(EK65&gt;0,EK65*$B$4+ER64&lt;=$B$2*'SFV+BESS'!$I$9,EK65&lt;'SFV+BESS'!$I$7), EK65*$B$4, IF(AND(EK65&gt;0,EK65*$B$4+ER64&gt;$B$2*'SFV+BESS'!$I$9,EK65*$B$4&lt;'SFV+BESS'!$I$7),$B$2*'SFV+BESS'!$I$9-ER64,IF(AND(EK65&gt;0,EK65*$B$4+ER64&gt;$B$2*'SFV+BESS'!$I$9,EK65*$B$4&gt;'SFV+BESS'!$I$7,ER64&lt;$B$2*'SFV+BESS'!$I$9),$B$2*'SFV+BESS'!$I$9-ER64,IF(AND(EK65&gt;0,EK65*$B$4+ER64&lt;=$B$2*'SFV+BESS'!$I$9,EK65&gt;'SFV+BESS'!$I$7),'SFV+BESS'!$I$7,0))))</f>
        <v>0</v>
      </c>
      <c r="EM65" s="27">
        <f>IF(AND(EK65&lt;0,ER64+EK65/$B$5&gt;$H$2,-EK65/'Carga-Descarga Año'!$B$5&lt;'SFV+BESS'!$I$7),EK65/$B$5,IF(AND(EK65&lt;0,ER64+EK65/$B$5&gt;$H$2,-EK65/'Carga-Descarga Año'!$B$5&gt;'SFV+BESS'!$I$7),-'SFV+BESS'!$I$7,IF(AND(EK65&lt;0,ER64+EK65/$B$5&lt;$H$2),-MIN('SFV+BESS'!$I$7,ER64-$H$2),0)))</f>
        <v>0</v>
      </c>
      <c r="EN65" s="33"/>
      <c r="EO65" s="33">
        <f t="shared" si="93"/>
        <v>0</v>
      </c>
      <c r="EP65" s="27">
        <f t="shared" si="36"/>
        <v>0</v>
      </c>
      <c r="EQ65" s="27">
        <f t="shared" si="94"/>
        <v>0</v>
      </c>
      <c r="ER65" s="28">
        <f>IF((ER64+EL65+EM65)&gt;=$B$2*'SFV+BESS'!$I$9, $B$2*'SFV+BESS'!$I$9, (ER64+EL65+EM65))</f>
        <v>173.61249999999998</v>
      </c>
      <c r="ES65" s="110">
        <f t="shared" si="37"/>
        <v>40.108563582829348</v>
      </c>
      <c r="EX65" s="251"/>
      <c r="EY65" s="48">
        <v>2.3333333333333401</v>
      </c>
      <c r="EZ65" s="33">
        <f t="shared" si="109"/>
        <v>65.465247118483433</v>
      </c>
      <c r="FA65" s="33">
        <f>Gen_Cons_Horario!B6643</f>
        <v>0</v>
      </c>
      <c r="FB65" s="34">
        <f t="shared" si="79"/>
        <v>65.465247118483433</v>
      </c>
      <c r="FC65" s="116">
        <f>IF(AND(FB65&gt;0,FB65*$B$4+FI64&lt;=$B$2*'SFV+BESS'!$I$9,FB65&lt;'SFV+BESS'!$I$7), FB65*$B$4, IF(AND(FB65&gt;0,FB65*$B$4+FI64&gt;$B$2*'SFV+BESS'!$I$9,FB65*$B$4&lt;'SFV+BESS'!$I$7),$B$2*'SFV+BESS'!$I$9-FI64,IF(AND(FB65&gt;0,FB65*$B$4+FI64&gt;$B$2*'SFV+BESS'!$I$9,FB65*$B$4&gt;'SFV+BESS'!$I$7,FI64&lt;$B$2*'SFV+BESS'!$I$9),$B$2*'SFV+BESS'!$I$9-FI64,IF(AND(FB65&gt;0,FB65*$B$4+FI64&lt;=$B$2*'SFV+BESS'!$I$9,FB65&gt;'SFV+BESS'!$I$7),'SFV+BESS'!$I$7,0))))</f>
        <v>0</v>
      </c>
      <c r="FD65" s="27">
        <f>IF(AND(FB65&lt;0,FI64+FB65/$B$5&gt;$H$2,-FB65/'Carga-Descarga Año'!$B$5&lt;'SFV+BESS'!$I$7),FB65/$B$5,IF(AND(FB65&lt;0,FI64+FB65/$B$5&gt;$H$2,-FB65/'Carga-Descarga Año'!$B$5&gt;'SFV+BESS'!$I$7),-'SFV+BESS'!$I$7,IF(AND(FB65&lt;0,FI64+FB65/$B$5&lt;$H$2),-MIN('SFV+BESS'!$I$7,FI64-$H$2),0)))</f>
        <v>0</v>
      </c>
      <c r="FE65" s="33"/>
      <c r="FF65" s="33">
        <f t="shared" si="95"/>
        <v>0</v>
      </c>
      <c r="FG65" s="27">
        <f t="shared" si="40"/>
        <v>0</v>
      </c>
      <c r="FH65" s="27">
        <f t="shared" si="96"/>
        <v>0</v>
      </c>
      <c r="FI65" s="28">
        <f>IF((FI64+FC65+FD65)&gt;=$B$2*'SFV+BESS'!$I$9, $B$2*'SFV+BESS'!$I$9, (FI64+FC65+FD65))</f>
        <v>173.61249999999998</v>
      </c>
      <c r="FJ65" s="110">
        <f t="shared" si="41"/>
        <v>65.465247118483433</v>
      </c>
      <c r="FO65" s="251"/>
      <c r="FP65" s="48">
        <v>2.3333333333333401</v>
      </c>
      <c r="FQ65" s="33">
        <f t="shared" si="110"/>
        <v>73.71429995891431</v>
      </c>
      <c r="FR65" s="33">
        <f>Gen_Cons_Horario!B7387</f>
        <v>0</v>
      </c>
      <c r="FS65" s="34">
        <f t="shared" si="80"/>
        <v>73.71429995891431</v>
      </c>
      <c r="FT65" s="116">
        <f>IF(AND(FS65&gt;0,FS65*$B$4+FZ64&lt;=$B$2*'SFV+BESS'!$I$9,FS65&lt;'SFV+BESS'!$I$7), FS65*$B$4, IF(AND(FS65&gt;0,FS65*$B$4+FZ64&gt;$B$2*'SFV+BESS'!$I$9,FS65*$B$4&lt;'SFV+BESS'!$I$7),$B$2*'SFV+BESS'!$I$9-FZ64,IF(AND(FS65&gt;0,FS65*$B$4+FZ64&gt;$B$2*'SFV+BESS'!$I$9,FS65*$B$4&gt;'SFV+BESS'!$I$7,FZ64&lt;$B$2*'SFV+BESS'!$I$9),$B$2*'SFV+BESS'!$I$9-FZ64,IF(AND(FS65&gt;0,FS65*$B$4+FZ64&lt;=$B$2*'SFV+BESS'!$I$9,FS65&gt;'SFV+BESS'!$I$7),'SFV+BESS'!$I$7,0))))</f>
        <v>0</v>
      </c>
      <c r="FU65" s="27">
        <f>IF(AND(FS65&lt;0,FZ64+FS65/$B$5&gt;$H$2,-FS65/'Carga-Descarga Año'!$B$5&lt;'SFV+BESS'!$I$7),FS65/$B$5,IF(AND(FS65&lt;0,FZ64+FS65/$B$5&gt;$H$2,-FS65/'Carga-Descarga Año'!$B$5&gt;'SFV+BESS'!$I$7),-'SFV+BESS'!$I$7,IF(AND(FS65&lt;0,FZ64+FS65/$B$5&lt;$H$2),-MIN('SFV+BESS'!$I$7,FZ64-$H$2),0)))</f>
        <v>0</v>
      </c>
      <c r="FV65" s="33"/>
      <c r="FW65" s="33">
        <f t="shared" si="97"/>
        <v>0</v>
      </c>
      <c r="FX65" s="27">
        <f t="shared" si="44"/>
        <v>0</v>
      </c>
      <c r="FY65" s="27">
        <f t="shared" si="98"/>
        <v>0</v>
      </c>
      <c r="FZ65" s="28">
        <f>IF((FZ64+FT65+FU65)&gt;=$B$2*'SFV+BESS'!$I$9, $B$2*'SFV+BESS'!$I$9, (FZ64+FT65+FU65))</f>
        <v>173.61249999999998</v>
      </c>
      <c r="GA65" s="110">
        <f t="shared" si="45"/>
        <v>73.71429995891431</v>
      </c>
      <c r="GF65" s="251"/>
      <c r="GG65" s="48">
        <v>2.3333333333333401</v>
      </c>
      <c r="GH65" s="33">
        <f t="shared" si="111"/>
        <v>70.863960389078386</v>
      </c>
      <c r="GI65" s="33">
        <f>Gen_Cons_Horario!B8107</f>
        <v>104.398</v>
      </c>
      <c r="GJ65" s="34">
        <f t="shared" si="81"/>
        <v>-33.53403961092161</v>
      </c>
      <c r="GK65" s="116">
        <f>IF(AND(GJ65&gt;0,GJ65*$B$4+GQ64&lt;=$B$2*'SFV+BESS'!$I$9,GJ65&lt;'SFV+BESS'!$I$7), GJ65*$B$4, IF(AND(GJ65&gt;0,GJ65*$B$4+GQ64&gt;$B$2*'SFV+BESS'!$I$9,GJ65*$B$4&lt;'SFV+BESS'!$I$7),$B$2*'SFV+BESS'!$I$9-GQ64,IF(AND(GJ65&gt;0,GJ65*$B$4+GQ64&gt;$B$2*'SFV+BESS'!$I$9,GJ65*$B$4&gt;'SFV+BESS'!$I$7,GQ64&lt;$B$2*'SFV+BESS'!$I$9),$B$2*'SFV+BESS'!$I$9-GQ64,IF(AND(GJ65&gt;0,GJ65*$B$4+GQ64&lt;=$B$2*'SFV+BESS'!$I$9,GJ65&gt;'SFV+BESS'!$I$7),'SFV+BESS'!$I$7,0))))</f>
        <v>0</v>
      </c>
      <c r="GL65" s="27">
        <f>IF(AND(GJ65&lt;0,GQ64+GJ65/$B$5&gt;$H$2,-GJ65/'Carga-Descarga Año'!$B$5&lt;'SFV+BESS'!$I$7),GJ65/$B$5,IF(AND(GJ65&lt;0,GQ64+GJ65/$B$5&gt;$H$2,-GJ65/'Carga-Descarga Año'!$B$5&gt;'SFV+BESS'!$I$7),-'SFV+BESS'!$I$7,IF(AND(GJ65&lt;0,GQ64+GJ65/$B$5&lt;$H$2),-MIN('SFV+BESS'!$I$7,GQ64-$H$2),0)))</f>
        <v>-35.298989064128016</v>
      </c>
      <c r="GM65" s="33"/>
      <c r="GN65" s="33">
        <f t="shared" si="99"/>
        <v>70.863960389078386</v>
      </c>
      <c r="GO65" s="27">
        <f t="shared" si="48"/>
        <v>33.53403961092161</v>
      </c>
      <c r="GP65" s="27">
        <f t="shared" si="100"/>
        <v>0</v>
      </c>
      <c r="GQ65" s="28">
        <f>IF((GQ64+GK65+GL65)&gt;=$B$2*'SFV+BESS'!$I$9, $B$2*'SFV+BESS'!$I$9, (GQ64+GK65+GL65))</f>
        <v>138.31351093587196</v>
      </c>
      <c r="GR65" s="110">
        <f t="shared" si="49"/>
        <v>0</v>
      </c>
    </row>
    <row r="66" spans="1:200">
      <c r="A66" s="249"/>
      <c r="B66" s="48">
        <v>2.375</v>
      </c>
      <c r="C66" s="38">
        <f t="shared" si="82"/>
        <v>87.219064057968581</v>
      </c>
      <c r="D66" s="2">
        <f>Gen_Cons_Horario!B92</f>
        <v>119.312</v>
      </c>
      <c r="E66" s="140">
        <f t="shared" si="0"/>
        <v>-32.092935942031417</v>
      </c>
      <c r="F66" s="116">
        <f>IF(AND(E66&gt;0,E66*$B$4+L65&lt;=$B$2*'SFV+BESS'!$I$9,E66&lt;'SFV+BESS'!$I$7), E66*$B$4, IF(AND(E66&gt;0,E66*$B$4+L65&gt;$B$2*'SFV+BESS'!$I$9,E66*$B$4&lt;'SFV+BESS'!$I$7),$B$2*'SFV+BESS'!$I$9-L65,IF(AND(E66&gt;0,E66*$B$4+L65&gt;$B$2*'SFV+BESS'!$I$9,E66*$B$4&gt;'SFV+BESS'!$I$7,L65&lt;$B$2*'SFV+BESS'!$I$9),$B$2*'SFV+BESS'!$I$9-L65,IF(AND(E66&gt;0,E66*$B$4+L65&lt;=$B$2*'SFV+BESS'!$I$9,E66&gt;'SFV+BESS'!$I$7),'SFV+BESS'!$I$7,0))))</f>
        <v>0</v>
      </c>
      <c r="G66" s="27">
        <f>IF(AND(E66&lt;0,L65+E66/$B$5&gt;$H$2,-E66/'Carga-Descarga Año'!$B$5&lt;'SFV+BESS'!$I$7),E66/$B$5,IF(AND(E66&lt;0,L65+E66/$B$5&gt;$H$2,-E66/'Carga-Descarga Año'!$B$5&gt;'SFV+BESS'!$I$7),-'SFV+BESS'!$I$7,IF(AND(E66&lt;0,L65+E66/$B$5&lt;$H$2),-MIN('SFV+BESS'!$I$7,L65-$H$2),0)))</f>
        <v>-27.971498935904833</v>
      </c>
      <c r="I66" s="38">
        <f t="shared" si="1"/>
        <v>87.219064057968581</v>
      </c>
      <c r="J66" s="27">
        <f t="shared" si="3"/>
        <v>26.57292398910959</v>
      </c>
      <c r="K66" s="27">
        <f t="shared" si="2"/>
        <v>5.520011952921827</v>
      </c>
      <c r="L66" s="28">
        <f>IF((L65+F66+G66)&gt;=$B$2*'SFV+BESS'!$I$9, $B$2*'SFV+BESS'!$I$9, (L65+F66+G66))</f>
        <v>9.1375000000000028</v>
      </c>
      <c r="M66" s="110">
        <f t="shared" si="4"/>
        <v>0</v>
      </c>
      <c r="R66" s="251"/>
      <c r="S66" s="48">
        <v>2.375</v>
      </c>
      <c r="T66" s="2">
        <f t="shared" si="101"/>
        <v>82.304323553126451</v>
      </c>
      <c r="U66" s="2">
        <f>Gen_Cons_Horario!B836</f>
        <v>82.027000000000001</v>
      </c>
      <c r="V66" s="34">
        <f t="shared" si="71"/>
        <v>0.27732355312645041</v>
      </c>
      <c r="W66" s="116">
        <f>IF(AND(V66&gt;0,V66*$B$4+AC65&lt;=$B$2*'SFV+BESS'!$I$9,V66&lt;'SFV+BESS'!$I$7), V66*$B$4, IF(AND(V66&gt;0,V66*$B$4+AC65&gt;$B$2*'SFV+BESS'!$I$9,V66*$B$4&lt;'SFV+BESS'!$I$7),$B$2*'SFV+BESS'!$I$9-AC65,IF(AND(V66&gt;0,V66*$B$4+AC65&gt;$B$2*'SFV+BESS'!$I$9,V66*$B$4&gt;'SFV+BESS'!$I$7,AC65&lt;$B$2*'SFV+BESS'!$I$9),$B$2*'SFV+BESS'!$I$9-AC65,IF(AND(V66&gt;0,V66*$B$4+AC65&lt;=$B$2*'SFV+BESS'!$I$9,V66&gt;'SFV+BESS'!$I$7),'SFV+BESS'!$I$7,0))))</f>
        <v>0.26345737547012787</v>
      </c>
      <c r="X66" s="27">
        <f>IF(AND(V66&lt;0,AC65+V66/$B$5&gt;$H$2,-V66/'Carga-Descarga Año'!$B$5&lt;'SFV+BESS'!$I$7),V66/$B$5,IF(AND(V66&lt;0,AC65+V66/$B$5&gt;$H$2,-V66/'Carga-Descarga Año'!$B$5&gt;'SFV+BESS'!$I$7),-'SFV+BESS'!$I$7,IF(AND(V66&lt;0,AC65+V66/$B$5&lt;$H$2),-MIN('SFV+BESS'!$I$7,AC65-$H$2),0)))</f>
        <v>0</v>
      </c>
      <c r="Y66" s="33"/>
      <c r="Z66" s="33">
        <f t="shared" si="60"/>
        <v>82.027000000000001</v>
      </c>
      <c r="AA66" s="27">
        <f t="shared" si="7"/>
        <v>0</v>
      </c>
      <c r="AB66" s="27">
        <f t="shared" si="50"/>
        <v>0</v>
      </c>
      <c r="AC66" s="28">
        <f>IF((AC65+W66+X66)&gt;=$B$2*'SFV+BESS'!$I$9, $B$2*'SFV+BESS'!$I$9, (AC65+W66+X66))</f>
        <v>152.63802351145796</v>
      </c>
      <c r="AD66" s="110">
        <f t="shared" si="8"/>
        <v>0</v>
      </c>
      <c r="AI66" s="251"/>
      <c r="AJ66" s="48">
        <v>2.375</v>
      </c>
      <c r="AK66" s="52">
        <f t="shared" si="102"/>
        <v>81.411044901776492</v>
      </c>
      <c r="AL66" s="33">
        <f>Gen_Cons_Horario!B1508</f>
        <v>55.927500000000009</v>
      </c>
      <c r="AM66" s="34">
        <f t="shared" si="72"/>
        <v>25.483544901776483</v>
      </c>
      <c r="AN66" s="116">
        <f>IF(AND(AM66&gt;0,AM66*$B$4+AT65&lt;=$B$2*'SFV+BESS'!$I$9,AM66&lt;'SFV+BESS'!$I$7), AM66*$B$4, IF(AND(AM66&gt;0,AM66*$B$4+AT65&gt;$B$2*'SFV+BESS'!$I$9,AM66*$B$4&lt;'SFV+BESS'!$I$7),$B$2*'SFV+BESS'!$I$9-AT65,IF(AND(AM66&gt;0,AM66*$B$4+AT65&gt;$B$2*'SFV+BESS'!$I$9,AM66*$B$4&gt;'SFV+BESS'!$I$7,AT65&lt;$B$2*'SFV+BESS'!$I$9),$B$2*'SFV+BESS'!$I$9-AT65,IF(AND(AM66&gt;0,AM66*$B$4+AT65&lt;=$B$2*'SFV+BESS'!$I$9,AM66&gt;'SFV+BESS'!$I$7),'SFV+BESS'!$I$7,0))))</f>
        <v>12.20655593545672</v>
      </c>
      <c r="AO66" s="27">
        <f>IF(AND(AM66&lt;0,AT65+AM66/$B$5&gt;$H$2,-AM66/'Carga-Descarga Año'!$B$5&lt;'SFV+BESS'!$I$7),AM66/$B$5,IF(AND(AM66&lt;0,AT65+AM66/$B$5&gt;$H$2,-AM66/'Carga-Descarga Año'!$B$5&gt;'SFV+BESS'!$I$7),-'SFV+BESS'!$I$7,IF(AND(AM66&lt;0,AT65+AM66/$B$5&lt;$H$2),-MIN('SFV+BESS'!$I$7,AT65-$H$2),0)))</f>
        <v>0</v>
      </c>
      <c r="AP66" s="33"/>
      <c r="AQ66" s="33">
        <f t="shared" si="83"/>
        <v>55.927500000000009</v>
      </c>
      <c r="AR66" s="27">
        <f t="shared" si="11"/>
        <v>0</v>
      </c>
      <c r="AS66" s="27">
        <f t="shared" si="84"/>
        <v>0</v>
      </c>
      <c r="AT66" s="28">
        <f>IF((AT65+AN66+AO66)&gt;=$B$2*'SFV+BESS'!$I$9, $B$2*'SFV+BESS'!$I$9, (AT65+AN66+AO66))</f>
        <v>173.61249999999998</v>
      </c>
      <c r="AU66" s="110">
        <f t="shared" si="12"/>
        <v>12.634538653927304</v>
      </c>
      <c r="AZ66" s="251"/>
      <c r="BA66" s="48">
        <v>2.375</v>
      </c>
      <c r="BB66" s="33">
        <f t="shared" si="103"/>
        <v>71.326727478512353</v>
      </c>
      <c r="BC66" s="33">
        <f>Gen_Cons_Horario!B2252</f>
        <v>0</v>
      </c>
      <c r="BD66" s="34">
        <f t="shared" si="73"/>
        <v>71.326727478512353</v>
      </c>
      <c r="BE66" s="116">
        <f>IF(AND(BD66&gt;0,BD66*$B$4+BK65&lt;=$B$2*'SFV+BESS'!$I$9,BD66&lt;'SFV+BESS'!$I$7), BD66*$B$4, IF(AND(BD66&gt;0,BD66*$B$4+BK65&gt;$B$2*'SFV+BESS'!$I$9,BD66*$B$4&lt;'SFV+BESS'!$I$7),$B$2*'SFV+BESS'!$I$9-BK65,IF(AND(BD66&gt;0,BD66*$B$4+BK65&gt;$B$2*'SFV+BESS'!$I$9,BD66*$B$4&gt;'SFV+BESS'!$I$7,BK65&lt;$B$2*'SFV+BESS'!$I$9),$B$2*'SFV+BESS'!$I$9-BK65,IF(AND(BD66&gt;0,BD66*$B$4+BK65&lt;=$B$2*'SFV+BESS'!$I$9,BD66&gt;'SFV+BESS'!$I$7),'SFV+BESS'!$I$7,0))))</f>
        <v>0</v>
      </c>
      <c r="BF66" s="27">
        <f>IF(AND(BD66&lt;0,BK65+BD66/$B$5&gt;$H$2,-BD66/'Carga-Descarga Año'!$B$5&lt;'SFV+BESS'!$I$7),BD66/$B$5,IF(AND(BD66&lt;0,BK65+BD66/$B$5&gt;$H$2,-BD66/'Carga-Descarga Año'!$B$5&gt;'SFV+BESS'!$I$7),-'SFV+BESS'!$I$7,IF(AND(BD66&lt;0,BK65+BD66/$B$5&lt;$H$2),-MIN('SFV+BESS'!$I$7,BK65-$H$2),0)))</f>
        <v>0</v>
      </c>
      <c r="BG66" s="33"/>
      <c r="BH66" s="33">
        <f t="shared" si="85"/>
        <v>0</v>
      </c>
      <c r="BI66" s="27">
        <f t="shared" si="15"/>
        <v>0</v>
      </c>
      <c r="BJ66" s="27">
        <f t="shared" si="86"/>
        <v>0</v>
      </c>
      <c r="BK66" s="28">
        <f>IF((BK65+BE66+BF66)&gt;=$B$2*'SFV+BESS'!$I$9, $B$2*'SFV+BESS'!$I$9, (BK65+BE66+BF66))</f>
        <v>173.61249999999998</v>
      </c>
      <c r="BL66" s="110">
        <f t="shared" si="16"/>
        <v>71.326727478512353</v>
      </c>
      <c r="BQ66" s="251"/>
      <c r="BR66" s="48">
        <v>2.375</v>
      </c>
      <c r="BS66" s="33">
        <f t="shared" si="104"/>
        <v>45.284012249626699</v>
      </c>
      <c r="BT66" s="33">
        <f>Gen_Cons_Horario!B2972</f>
        <v>0</v>
      </c>
      <c r="BU66" s="34">
        <f t="shared" si="74"/>
        <v>45.284012249626699</v>
      </c>
      <c r="BV66" s="116">
        <f>IF(AND(BU66&gt;0,BU66*$B$4+CB65&lt;=$B$2*'SFV+BESS'!$I$9,BU66&lt;'SFV+BESS'!$I$7), BU66*$B$4, IF(AND(BU66&gt;0,BU66*$B$4+CB65&gt;$B$2*'SFV+BESS'!$I$9,BU66*$B$4&lt;'SFV+BESS'!$I$7),$B$2*'SFV+BESS'!$I$9-CB65,IF(AND(BU66&gt;0,BU66*$B$4+CB65&gt;$B$2*'SFV+BESS'!$I$9,BU66*$B$4&gt;'SFV+BESS'!$I$7,CB65&lt;$B$2*'SFV+BESS'!$I$9),$B$2*'SFV+BESS'!$I$9-CB65,IF(AND(BU66&gt;0,BU66*$B$4+CB65&lt;=$B$2*'SFV+BESS'!$I$9,BU66&gt;'SFV+BESS'!$I$7),'SFV+BESS'!$I$7,0))))</f>
        <v>0</v>
      </c>
      <c r="BW66" s="27">
        <f>IF(AND(BU66&lt;0,CB65+BU66/$B$5&gt;$H$2,-BU66/'Carga-Descarga Año'!$B$5&lt;'SFV+BESS'!$I$7),BU66/$B$5,IF(AND(BU66&lt;0,CB65+BU66/$B$5&gt;$H$2,-BU66/'Carga-Descarga Año'!$B$5&gt;'SFV+BESS'!$I$7),-'SFV+BESS'!$I$7,IF(AND(BU66&lt;0,CB65+BU66/$B$5&lt;$H$2),-MIN('SFV+BESS'!$I$7,CB65-$H$2),0)))</f>
        <v>0</v>
      </c>
      <c r="BX66" s="33"/>
      <c r="BY66" s="33">
        <f t="shared" si="87"/>
        <v>0</v>
      </c>
      <c r="BZ66" s="27">
        <f t="shared" si="18"/>
        <v>0</v>
      </c>
      <c r="CA66" s="27">
        <f t="shared" si="19"/>
        <v>0</v>
      </c>
      <c r="CB66" s="28">
        <f>IF((CB65+BV66+BW66)&gt;=$B$2*'SFV+BESS'!$I$9, $B$2*'SFV+BESS'!$I$9, (CB65+BV66+BW66))</f>
        <v>173.61249999999998</v>
      </c>
      <c r="CC66" s="110">
        <f t="shared" si="20"/>
        <v>45.284012249626699</v>
      </c>
      <c r="CH66" s="251"/>
      <c r="CI66" s="48">
        <v>2.375</v>
      </c>
      <c r="CJ66" s="33">
        <f t="shared" si="105"/>
        <v>28.883763720356487</v>
      </c>
      <c r="CK66" s="33">
        <f>Gen_Cons_Horario!B3716</f>
        <v>0</v>
      </c>
      <c r="CL66" s="34">
        <f t="shared" si="75"/>
        <v>28.883763720356487</v>
      </c>
      <c r="CM66" s="116">
        <f>IF(AND(CL66&gt;0,CL66*$B$4+CS65&lt;=$B$2*'SFV+BESS'!$I$9,CL66&lt;'SFV+BESS'!$I$7), CL66*$B$4, IF(AND(CL66&gt;0,CL66*$B$4+CS65&gt;$B$2*'SFV+BESS'!$I$9,CL66*$B$4&lt;'SFV+BESS'!$I$7),$B$2*'SFV+BESS'!$I$9-CS65,IF(AND(CL66&gt;0,CL66*$B$4+CS65&gt;$B$2*'SFV+BESS'!$I$9,CL66*$B$4&gt;'SFV+BESS'!$I$7,CS65&lt;$B$2*'SFV+BESS'!$I$9),$B$2*'SFV+BESS'!$I$9-CS65,IF(AND(CL66&gt;0,CL66*$B$4+CS65&lt;=$B$2*'SFV+BESS'!$I$9,CL66&gt;'SFV+BESS'!$I$7),'SFV+BESS'!$I$7,0))))</f>
        <v>0</v>
      </c>
      <c r="CN66" s="27">
        <f>IF(AND(CL66&lt;0,CS65+CL66/$B$5&gt;$H$2,-CL66/'Carga-Descarga Año'!$B$5&lt;'SFV+BESS'!$I$7),CL66/$B$5,IF(AND(CL66&lt;0,CS65+CL66/$B$5&gt;$H$2,-CL66/'Carga-Descarga Año'!$B$5&gt;'SFV+BESS'!$I$7),-'SFV+BESS'!$I$7,IF(AND(CL66&lt;0,CS65+CL66/$B$5&lt;$H$2),-MIN('SFV+BESS'!$I$7,CS65-$H$2),0)))</f>
        <v>0</v>
      </c>
      <c r="CO66" s="33"/>
      <c r="CP66" s="33">
        <f t="shared" si="88"/>
        <v>0</v>
      </c>
      <c r="CQ66" s="27">
        <f t="shared" si="23"/>
        <v>0</v>
      </c>
      <c r="CR66" s="27">
        <f t="shared" si="89"/>
        <v>0</v>
      </c>
      <c r="CS66" s="28">
        <f>IF((CS65+CM66+CN66)&gt;=$B$2*'SFV+BESS'!$I$9, $B$2*'SFV+BESS'!$I$9, (CS65+CM66+CN66))</f>
        <v>173.61249999999998</v>
      </c>
      <c r="CT66" s="110">
        <f t="shared" si="24"/>
        <v>28.883763720356487</v>
      </c>
      <c r="CY66" s="251"/>
      <c r="CZ66" s="48">
        <v>2.375</v>
      </c>
      <c r="DA66" s="33">
        <f t="shared" si="106"/>
        <v>35.322613829837657</v>
      </c>
      <c r="DB66" s="33">
        <f>Gen_Cons_Horario!B4436</f>
        <v>0</v>
      </c>
      <c r="DC66" s="34">
        <f t="shared" si="76"/>
        <v>35.322613829837657</v>
      </c>
      <c r="DD66" s="116">
        <f>IF(AND(DC66&gt;0,DC66*$B$4+DJ65&lt;=$B$2*'SFV+BESS'!$I$9,DC66&lt;'SFV+BESS'!$I$7), DC66*$B$4, IF(AND(DC66&gt;0,DC66*$B$4+DJ65&gt;$B$2*'SFV+BESS'!$I$9,DC66*$B$4&lt;'SFV+BESS'!$I$7),$B$2*'SFV+BESS'!$I$9-DJ65,IF(AND(DC66&gt;0,DC66*$B$4+DJ65&gt;$B$2*'SFV+BESS'!$I$9,DC66*$B$4&gt;'SFV+BESS'!$I$7,DJ65&lt;$B$2*'SFV+BESS'!$I$9),$B$2*'SFV+BESS'!$I$9-DJ65,IF(AND(DC66&gt;0,DC66*$B$4+DJ65&lt;=$B$2*'SFV+BESS'!$I$9,DC66&gt;'SFV+BESS'!$I$7),'SFV+BESS'!$I$7,0))))</f>
        <v>0</v>
      </c>
      <c r="DE66" s="27">
        <f>IF(AND(DC66&lt;0,DJ65+DC66/$B$5&gt;$H$2,-DC66/'Carga-Descarga Año'!$B$5&lt;'SFV+BESS'!$I$7),DC66/$B$5,IF(AND(DC66&lt;0,DJ65+DC66/$B$5&gt;$H$2,-DC66/'Carga-Descarga Año'!$B$5&gt;'SFV+BESS'!$I$7),-'SFV+BESS'!$I$7,IF(AND(DC66&lt;0,DJ65+DC66/$B$5&lt;$H$2),-MIN('SFV+BESS'!$I$7,DJ65-$H$2),0)))</f>
        <v>0</v>
      </c>
      <c r="DF66" s="33"/>
      <c r="DG66" s="33">
        <f t="shared" si="90"/>
        <v>0</v>
      </c>
      <c r="DH66" s="27">
        <f t="shared" si="27"/>
        <v>0</v>
      </c>
      <c r="DI66" s="27">
        <f t="shared" si="28"/>
        <v>0</v>
      </c>
      <c r="DJ66" s="28">
        <f>IF((DJ65+DD66+DE66)&gt;=$B$2*'SFV+BESS'!$I$9, $B$2*'SFV+BESS'!$I$9, (DJ65+DD66+DE66))</f>
        <v>173.61249999999998</v>
      </c>
      <c r="DK66" s="110">
        <f t="shared" si="29"/>
        <v>35.322613829837657</v>
      </c>
      <c r="DP66" s="251"/>
      <c r="DQ66" s="48">
        <v>2.375</v>
      </c>
      <c r="DR66" s="33">
        <f t="shared" si="107"/>
        <v>51.868223435829627</v>
      </c>
      <c r="DS66" s="33">
        <f>Gen_Cons_Horario!B5180</f>
        <v>0</v>
      </c>
      <c r="DT66" s="34">
        <f t="shared" si="77"/>
        <v>51.868223435829627</v>
      </c>
      <c r="DU66" s="116">
        <f>IF(AND(DT66&gt;0,DT66*$B$4+EA65&lt;=$B$2*'SFV+BESS'!$I$9,DT66&lt;'SFV+BESS'!$I$7), DT66*$B$4, IF(AND(DT66&gt;0,DT66*$B$4+EA65&gt;$B$2*'SFV+BESS'!$I$9,DT66*$B$4&lt;'SFV+BESS'!$I$7),$B$2*'SFV+BESS'!$I$9-EA65,IF(AND(DT66&gt;0,DT66*$B$4+EA65&gt;$B$2*'SFV+BESS'!$I$9,DT66*$B$4&gt;'SFV+BESS'!$I$7,EA65&lt;$B$2*'SFV+BESS'!$I$9),$B$2*'SFV+BESS'!$I$9-EA65,IF(AND(DT66&gt;0,DT66*$B$4+EA65&lt;=$B$2*'SFV+BESS'!$I$9,DT66&gt;'SFV+BESS'!$I$7),'SFV+BESS'!$I$7,0))))</f>
        <v>0</v>
      </c>
      <c r="DV66" s="27">
        <f>IF(AND(DT66&lt;0,EA65+DT66/$B$5&gt;$H$2,-DT66/'Carga-Descarga Año'!$B$5&lt;'SFV+BESS'!$I$7),DT66/$B$5,IF(AND(DT66&lt;0,EA65+DT66/$B$5&gt;$H$2,-DT66/'Carga-Descarga Año'!$B$5&gt;'SFV+BESS'!$I$7),-'SFV+BESS'!$I$7,IF(AND(DT66&lt;0,EA65+DT66/$B$5&lt;$H$2),-MIN('SFV+BESS'!$I$7,EA65-$H$2),0)))</f>
        <v>0</v>
      </c>
      <c r="DW66" s="33"/>
      <c r="DX66" s="33">
        <f t="shared" si="91"/>
        <v>0</v>
      </c>
      <c r="DY66" s="27">
        <f t="shared" si="32"/>
        <v>0</v>
      </c>
      <c r="DZ66" s="27">
        <f t="shared" si="92"/>
        <v>0</v>
      </c>
      <c r="EA66" s="28">
        <f>IF((EA65+DU66+DV66)&gt;=$B$2*'SFV+BESS'!$I$9, $B$2*'SFV+BESS'!$I$9, (EA65+DU66+DV66))</f>
        <v>173.61249999999998</v>
      </c>
      <c r="EB66" s="110">
        <f t="shared" si="33"/>
        <v>51.868223435829627</v>
      </c>
      <c r="EG66" s="251"/>
      <c r="EH66" s="48">
        <v>2.375</v>
      </c>
      <c r="EI66" s="33">
        <f t="shared" si="108"/>
        <v>72.15510433493921</v>
      </c>
      <c r="EJ66" s="33">
        <f>Gen_Cons_Horario!B5924</f>
        <v>0</v>
      </c>
      <c r="EK66" s="34">
        <f t="shared" si="78"/>
        <v>72.15510433493921</v>
      </c>
      <c r="EL66" s="116">
        <f>IF(AND(EK66&gt;0,EK66*$B$4+ER65&lt;=$B$2*'SFV+BESS'!$I$9,EK66&lt;'SFV+BESS'!$I$7), EK66*$B$4, IF(AND(EK66&gt;0,EK66*$B$4+ER65&gt;$B$2*'SFV+BESS'!$I$9,EK66*$B$4&lt;'SFV+BESS'!$I$7),$B$2*'SFV+BESS'!$I$9-ER65,IF(AND(EK66&gt;0,EK66*$B$4+ER65&gt;$B$2*'SFV+BESS'!$I$9,EK66*$B$4&gt;'SFV+BESS'!$I$7,ER65&lt;$B$2*'SFV+BESS'!$I$9),$B$2*'SFV+BESS'!$I$9-ER65,IF(AND(EK66&gt;0,EK66*$B$4+ER65&lt;=$B$2*'SFV+BESS'!$I$9,EK66&gt;'SFV+BESS'!$I$7),'SFV+BESS'!$I$7,0))))</f>
        <v>0</v>
      </c>
      <c r="EM66" s="27">
        <f>IF(AND(EK66&lt;0,ER65+EK66/$B$5&gt;$H$2,-EK66/'Carga-Descarga Año'!$B$5&lt;'SFV+BESS'!$I$7),EK66/$B$5,IF(AND(EK66&lt;0,ER65+EK66/$B$5&gt;$H$2,-EK66/'Carga-Descarga Año'!$B$5&gt;'SFV+BESS'!$I$7),-'SFV+BESS'!$I$7,IF(AND(EK66&lt;0,ER65+EK66/$B$5&lt;$H$2),-MIN('SFV+BESS'!$I$7,ER65-$H$2),0)))</f>
        <v>0</v>
      </c>
      <c r="EN66" s="33"/>
      <c r="EO66" s="33">
        <f t="shared" si="93"/>
        <v>0</v>
      </c>
      <c r="EP66" s="27">
        <f t="shared" si="36"/>
        <v>0</v>
      </c>
      <c r="EQ66" s="27">
        <f t="shared" si="94"/>
        <v>0</v>
      </c>
      <c r="ER66" s="28">
        <f>IF((ER65+EL66+EM66)&gt;=$B$2*'SFV+BESS'!$I$9, $B$2*'SFV+BESS'!$I$9, (ER65+EL66+EM66))</f>
        <v>173.61249999999998</v>
      </c>
      <c r="ES66" s="110">
        <f t="shared" si="37"/>
        <v>72.15510433493921</v>
      </c>
      <c r="EX66" s="251"/>
      <c r="EY66" s="48">
        <v>2.375</v>
      </c>
      <c r="EZ66" s="33">
        <f t="shared" si="109"/>
        <v>83.787881880507953</v>
      </c>
      <c r="FA66" s="33">
        <f>Gen_Cons_Horario!B6644</f>
        <v>0</v>
      </c>
      <c r="FB66" s="34">
        <f t="shared" si="79"/>
        <v>83.787881880507953</v>
      </c>
      <c r="FC66" s="116">
        <f>IF(AND(FB66&gt;0,FB66*$B$4+FI65&lt;=$B$2*'SFV+BESS'!$I$9,FB66&lt;'SFV+BESS'!$I$7), FB66*$B$4, IF(AND(FB66&gt;0,FB66*$B$4+FI65&gt;$B$2*'SFV+BESS'!$I$9,FB66*$B$4&lt;'SFV+BESS'!$I$7),$B$2*'SFV+BESS'!$I$9-FI65,IF(AND(FB66&gt;0,FB66*$B$4+FI65&gt;$B$2*'SFV+BESS'!$I$9,FB66*$B$4&gt;'SFV+BESS'!$I$7,FI65&lt;$B$2*'SFV+BESS'!$I$9),$B$2*'SFV+BESS'!$I$9-FI65,IF(AND(FB66&gt;0,FB66*$B$4+FI65&lt;=$B$2*'SFV+BESS'!$I$9,FB66&gt;'SFV+BESS'!$I$7),'SFV+BESS'!$I$7,0))))</f>
        <v>0</v>
      </c>
      <c r="FD66" s="27">
        <f>IF(AND(FB66&lt;0,FI65+FB66/$B$5&gt;$H$2,-FB66/'Carga-Descarga Año'!$B$5&lt;'SFV+BESS'!$I$7),FB66/$B$5,IF(AND(FB66&lt;0,FI65+FB66/$B$5&gt;$H$2,-FB66/'Carga-Descarga Año'!$B$5&gt;'SFV+BESS'!$I$7),-'SFV+BESS'!$I$7,IF(AND(FB66&lt;0,FI65+FB66/$B$5&lt;$H$2),-MIN('SFV+BESS'!$I$7,FI65-$H$2),0)))</f>
        <v>0</v>
      </c>
      <c r="FE66" s="33"/>
      <c r="FF66" s="33">
        <f t="shared" si="95"/>
        <v>0</v>
      </c>
      <c r="FG66" s="27">
        <f t="shared" si="40"/>
        <v>0</v>
      </c>
      <c r="FH66" s="27">
        <f t="shared" si="96"/>
        <v>0</v>
      </c>
      <c r="FI66" s="28">
        <f>IF((FI65+FC66+FD66)&gt;=$B$2*'SFV+BESS'!$I$9, $B$2*'SFV+BESS'!$I$9, (FI65+FC66+FD66))</f>
        <v>173.61249999999998</v>
      </c>
      <c r="FJ66" s="110">
        <f t="shared" si="41"/>
        <v>83.787881880507953</v>
      </c>
      <c r="FO66" s="251"/>
      <c r="FP66" s="48">
        <v>2.375</v>
      </c>
      <c r="FQ66" s="33">
        <f t="shared" si="110"/>
        <v>88.522249840285639</v>
      </c>
      <c r="FR66" s="33">
        <f>Gen_Cons_Horario!B7388</f>
        <v>0</v>
      </c>
      <c r="FS66" s="34">
        <f t="shared" si="80"/>
        <v>88.522249840285639</v>
      </c>
      <c r="FT66" s="116">
        <f>IF(AND(FS66&gt;0,FS66*$B$4+FZ65&lt;=$B$2*'SFV+BESS'!$I$9,FS66&lt;'SFV+BESS'!$I$7), FS66*$B$4, IF(AND(FS66&gt;0,FS66*$B$4+FZ65&gt;$B$2*'SFV+BESS'!$I$9,FS66*$B$4&lt;'SFV+BESS'!$I$7),$B$2*'SFV+BESS'!$I$9-FZ65,IF(AND(FS66&gt;0,FS66*$B$4+FZ65&gt;$B$2*'SFV+BESS'!$I$9,FS66*$B$4&gt;'SFV+BESS'!$I$7,FZ65&lt;$B$2*'SFV+BESS'!$I$9),$B$2*'SFV+BESS'!$I$9-FZ65,IF(AND(FS66&gt;0,FS66*$B$4+FZ65&lt;=$B$2*'SFV+BESS'!$I$9,FS66&gt;'SFV+BESS'!$I$7),'SFV+BESS'!$I$7,0))))</f>
        <v>0</v>
      </c>
      <c r="FU66" s="27">
        <f>IF(AND(FS66&lt;0,FZ65+FS66/$B$5&gt;$H$2,-FS66/'Carga-Descarga Año'!$B$5&lt;'SFV+BESS'!$I$7),FS66/$B$5,IF(AND(FS66&lt;0,FZ65+FS66/$B$5&gt;$H$2,-FS66/'Carga-Descarga Año'!$B$5&gt;'SFV+BESS'!$I$7),-'SFV+BESS'!$I$7,IF(AND(FS66&lt;0,FZ65+FS66/$B$5&lt;$H$2),-MIN('SFV+BESS'!$I$7,FZ65-$H$2),0)))</f>
        <v>0</v>
      </c>
      <c r="FV66" s="33"/>
      <c r="FW66" s="33">
        <f t="shared" si="97"/>
        <v>0</v>
      </c>
      <c r="FX66" s="27">
        <f t="shared" si="44"/>
        <v>0</v>
      </c>
      <c r="FY66" s="27">
        <f t="shared" si="98"/>
        <v>0</v>
      </c>
      <c r="FZ66" s="28">
        <f>IF((FZ65+FT66+FU66)&gt;=$B$2*'SFV+BESS'!$I$9, $B$2*'SFV+BESS'!$I$9, (FZ65+FT66+FU66))</f>
        <v>173.61249999999998</v>
      </c>
      <c r="GA66" s="110">
        <f t="shared" si="45"/>
        <v>88.522249840285639</v>
      </c>
      <c r="GF66" s="251"/>
      <c r="GG66" s="48">
        <v>2.375</v>
      </c>
      <c r="GH66" s="33">
        <f t="shared" si="111"/>
        <v>85.975736621117875</v>
      </c>
      <c r="GI66" s="33">
        <f>Gen_Cons_Horario!B8108</f>
        <v>104.398</v>
      </c>
      <c r="GJ66" s="34">
        <f t="shared" si="81"/>
        <v>-18.422263378882121</v>
      </c>
      <c r="GK66" s="116">
        <f>IF(AND(GJ66&gt;0,GJ66*$B$4+GQ65&lt;=$B$2*'SFV+BESS'!$I$9,GJ66&lt;'SFV+BESS'!$I$7), GJ66*$B$4, IF(AND(GJ66&gt;0,GJ66*$B$4+GQ65&gt;$B$2*'SFV+BESS'!$I$9,GJ66*$B$4&lt;'SFV+BESS'!$I$7),$B$2*'SFV+BESS'!$I$9-GQ65,IF(AND(GJ66&gt;0,GJ66*$B$4+GQ65&gt;$B$2*'SFV+BESS'!$I$9,GJ66*$B$4&gt;'SFV+BESS'!$I$7,GQ65&lt;$B$2*'SFV+BESS'!$I$9),$B$2*'SFV+BESS'!$I$9-GQ65,IF(AND(GJ66&gt;0,GJ66*$B$4+GQ65&lt;=$B$2*'SFV+BESS'!$I$9,GJ66&gt;'SFV+BESS'!$I$7),'SFV+BESS'!$I$7,0))))</f>
        <v>0</v>
      </c>
      <c r="GL66" s="27">
        <f>IF(AND(GJ66&lt;0,GQ65+GJ66/$B$5&gt;$H$2,-GJ66/'Carga-Descarga Año'!$B$5&lt;'SFV+BESS'!$I$7),GJ66/$B$5,IF(AND(GJ66&lt;0,GQ65+GJ66/$B$5&gt;$H$2,-GJ66/'Carga-Descarga Año'!$B$5&gt;'SFV+BESS'!$I$7),-'SFV+BESS'!$I$7,IF(AND(GJ66&lt;0,GQ65+GJ66/$B$5&lt;$H$2),-MIN('SFV+BESS'!$I$7,GQ65-$H$2),0)))</f>
        <v>-19.39185618829697</v>
      </c>
      <c r="GM66" s="33"/>
      <c r="GN66" s="33">
        <f t="shared" si="99"/>
        <v>85.975736621117875</v>
      </c>
      <c r="GO66" s="27">
        <f t="shared" si="48"/>
        <v>18.422263378882121</v>
      </c>
      <c r="GP66" s="27">
        <f t="shared" si="100"/>
        <v>0</v>
      </c>
      <c r="GQ66" s="28">
        <f>IF((GQ65+GK66+GL66)&gt;=$B$2*'SFV+BESS'!$I$9, $B$2*'SFV+BESS'!$I$9, (GQ65+GK66+GL66))</f>
        <v>118.92165474757499</v>
      </c>
      <c r="GR66" s="110">
        <f t="shared" si="49"/>
        <v>0</v>
      </c>
    </row>
    <row r="67" spans="1:200">
      <c r="A67" s="249"/>
      <c r="B67" s="48">
        <v>2.4166666666666701</v>
      </c>
      <c r="C67" s="38">
        <f t="shared" si="82"/>
        <v>102.56597254203621</v>
      </c>
      <c r="D67" s="2">
        <f>Gen_Cons_Horario!B93</f>
        <v>119.312</v>
      </c>
      <c r="E67" s="140">
        <f t="shared" si="0"/>
        <v>-16.746027457963791</v>
      </c>
      <c r="F67" s="116">
        <f>IF(AND(E67&gt;0,E67*$B$4+L66&lt;=$B$2*'SFV+BESS'!$I$9,E67&lt;'SFV+BESS'!$I$7), E67*$B$4, IF(AND(E67&gt;0,E67*$B$4+L66&gt;$B$2*'SFV+BESS'!$I$9,E67*$B$4&lt;'SFV+BESS'!$I$7),$B$2*'SFV+BESS'!$I$9-L66,IF(AND(E67&gt;0,E67*$B$4+L66&gt;$B$2*'SFV+BESS'!$I$9,E67*$B$4&gt;'SFV+BESS'!$I$7,L66&lt;$B$2*'SFV+BESS'!$I$9),$B$2*'SFV+BESS'!$I$9-L66,IF(AND(E67&gt;0,E67*$B$4+L66&lt;=$B$2*'SFV+BESS'!$I$9,E67&gt;'SFV+BESS'!$I$7),'SFV+BESS'!$I$7,0))))</f>
        <v>0</v>
      </c>
      <c r="G67" s="27">
        <f>IF(AND(E67&lt;0,L66+E67/$B$5&gt;$H$2,-E67/'Carga-Descarga Año'!$B$5&lt;'SFV+BESS'!$I$7),E67/$B$5,IF(AND(E67&lt;0,L66+E67/$B$5&gt;$H$2,-E67/'Carga-Descarga Año'!$B$5&gt;'SFV+BESS'!$I$7),-'SFV+BESS'!$I$7,IF(AND(E67&lt;0,L66+E67/$B$5&lt;$H$2),-MIN('SFV+BESS'!$I$7,L66-$H$2),0)))</f>
        <v>-1.7763568394002505E-15</v>
      </c>
      <c r="I67" s="38">
        <f t="shared" si="1"/>
        <v>102.56597254203621</v>
      </c>
      <c r="J67" s="27">
        <f t="shared" si="3"/>
        <v>1.6875389974302379E-15</v>
      </c>
      <c r="K67" s="27">
        <f t="shared" si="2"/>
        <v>16.746027457963791</v>
      </c>
      <c r="L67" s="28">
        <f>IF((L66+F67+G67)&gt;=$B$2*'SFV+BESS'!$I$9, $B$2*'SFV+BESS'!$I$9, (L66+F67+G67))</f>
        <v>9.1375000000000011</v>
      </c>
      <c r="M67" s="110">
        <f t="shared" si="4"/>
        <v>0</v>
      </c>
      <c r="R67" s="251"/>
      <c r="S67" s="48">
        <v>2.4166666666666701</v>
      </c>
      <c r="T67" s="2">
        <f t="shared" si="101"/>
        <v>99.976027218608863</v>
      </c>
      <c r="U67" s="2">
        <f>Gen_Cons_Horario!B837</f>
        <v>82.027000000000001</v>
      </c>
      <c r="V67" s="34">
        <f t="shared" si="71"/>
        <v>17.949027218608862</v>
      </c>
      <c r="W67" s="116">
        <f>IF(AND(V67&gt;0,V67*$B$4+AC66&lt;=$B$2*'SFV+BESS'!$I$9,V67&lt;'SFV+BESS'!$I$7), V67*$B$4, IF(AND(V67&gt;0,V67*$B$4+AC66&gt;$B$2*'SFV+BESS'!$I$9,V67*$B$4&lt;'SFV+BESS'!$I$7),$B$2*'SFV+BESS'!$I$9-AC66,IF(AND(V67&gt;0,V67*$B$4+AC66&gt;$B$2*'SFV+BESS'!$I$9,V67*$B$4&gt;'SFV+BESS'!$I$7,AC66&lt;$B$2*'SFV+BESS'!$I$9),$B$2*'SFV+BESS'!$I$9-AC66,IF(AND(V67&gt;0,V67*$B$4+AC66&lt;=$B$2*'SFV+BESS'!$I$9,V67&gt;'SFV+BESS'!$I$7),'SFV+BESS'!$I$7,0))))</f>
        <v>17.051575857678419</v>
      </c>
      <c r="X67" s="27">
        <f>IF(AND(V67&lt;0,AC66+V67/$B$5&gt;$H$2,-V67/'Carga-Descarga Año'!$B$5&lt;'SFV+BESS'!$I$7),V67/$B$5,IF(AND(V67&lt;0,AC66+V67/$B$5&gt;$H$2,-V67/'Carga-Descarga Año'!$B$5&gt;'SFV+BESS'!$I$7),-'SFV+BESS'!$I$7,IF(AND(V67&lt;0,AC66+V67/$B$5&lt;$H$2),-MIN('SFV+BESS'!$I$7,AC66-$H$2),0)))</f>
        <v>0</v>
      </c>
      <c r="Y67" s="33"/>
      <c r="Z67" s="33">
        <f t="shared" si="60"/>
        <v>82.027000000000001</v>
      </c>
      <c r="AA67" s="27">
        <f t="shared" si="7"/>
        <v>0</v>
      </c>
      <c r="AB67" s="27">
        <f t="shared" si="50"/>
        <v>0</v>
      </c>
      <c r="AC67" s="28">
        <f>IF((AC66+W67+X67)&gt;=$B$2*'SFV+BESS'!$I$9, $B$2*'SFV+BESS'!$I$9, (AC66+W67+X67))</f>
        <v>169.68959936913637</v>
      </c>
      <c r="AD67" s="110">
        <f t="shared" si="8"/>
        <v>0</v>
      </c>
      <c r="AI67" s="251"/>
      <c r="AJ67" s="48">
        <v>2.4166666666666701</v>
      </c>
      <c r="AK67" s="52">
        <f t="shared" si="102"/>
        <v>98.343173988490506</v>
      </c>
      <c r="AL67" s="33">
        <f>Gen_Cons_Horario!B1509</f>
        <v>55.927500000000009</v>
      </c>
      <c r="AM67" s="34">
        <f t="shared" si="72"/>
        <v>42.415673988490497</v>
      </c>
      <c r="AN67" s="116">
        <f>IF(AND(AM67&gt;0,AM67*$B$4+AT66&lt;=$B$2*'SFV+BESS'!$I$9,AM67&lt;'SFV+BESS'!$I$7), AM67*$B$4, IF(AND(AM67&gt;0,AM67*$B$4+AT66&gt;$B$2*'SFV+BESS'!$I$9,AM67*$B$4&lt;'SFV+BESS'!$I$7),$B$2*'SFV+BESS'!$I$9-AT66,IF(AND(AM67&gt;0,AM67*$B$4+AT66&gt;$B$2*'SFV+BESS'!$I$9,AM67*$B$4&gt;'SFV+BESS'!$I$7,AT66&lt;$B$2*'SFV+BESS'!$I$9),$B$2*'SFV+BESS'!$I$9-AT66,IF(AND(AM67&gt;0,AM67*$B$4+AT66&lt;=$B$2*'SFV+BESS'!$I$9,AM67&gt;'SFV+BESS'!$I$7),'SFV+BESS'!$I$7,0))))</f>
        <v>0</v>
      </c>
      <c r="AO67" s="27">
        <f>IF(AND(AM67&lt;0,AT66+AM67/$B$5&gt;$H$2,-AM67/'Carga-Descarga Año'!$B$5&lt;'SFV+BESS'!$I$7),AM67/$B$5,IF(AND(AM67&lt;0,AT66+AM67/$B$5&gt;$H$2,-AM67/'Carga-Descarga Año'!$B$5&gt;'SFV+BESS'!$I$7),-'SFV+BESS'!$I$7,IF(AND(AM67&lt;0,AT66+AM67/$B$5&lt;$H$2),-MIN('SFV+BESS'!$I$7,AT66-$H$2),0)))</f>
        <v>0</v>
      </c>
      <c r="AP67" s="33"/>
      <c r="AQ67" s="33">
        <f t="shared" si="83"/>
        <v>55.927500000000009</v>
      </c>
      <c r="AR67" s="27">
        <f t="shared" si="11"/>
        <v>0</v>
      </c>
      <c r="AS67" s="27">
        <f t="shared" si="84"/>
        <v>0</v>
      </c>
      <c r="AT67" s="28">
        <f>IF((AT66+AN67+AO67)&gt;=$B$2*'SFV+BESS'!$I$9, $B$2*'SFV+BESS'!$I$9, (AT66+AN67+AO67))</f>
        <v>173.61249999999998</v>
      </c>
      <c r="AU67" s="110">
        <f t="shared" si="12"/>
        <v>42.415673988490497</v>
      </c>
      <c r="AZ67" s="251"/>
      <c r="BA67" s="48">
        <v>2.4166666666666701</v>
      </c>
      <c r="BB67" s="33">
        <f t="shared" si="103"/>
        <v>89.500386808653857</v>
      </c>
      <c r="BC67" s="33">
        <f>Gen_Cons_Horario!B2253</f>
        <v>0</v>
      </c>
      <c r="BD67" s="34">
        <f t="shared" si="73"/>
        <v>89.500386808653857</v>
      </c>
      <c r="BE67" s="116">
        <f>IF(AND(BD67&gt;0,BD67*$B$4+BK66&lt;=$B$2*'SFV+BESS'!$I$9,BD67&lt;'SFV+BESS'!$I$7), BD67*$B$4, IF(AND(BD67&gt;0,BD67*$B$4+BK66&gt;$B$2*'SFV+BESS'!$I$9,BD67*$B$4&lt;'SFV+BESS'!$I$7),$B$2*'SFV+BESS'!$I$9-BK66,IF(AND(BD67&gt;0,BD67*$B$4+BK66&gt;$B$2*'SFV+BESS'!$I$9,BD67*$B$4&gt;'SFV+BESS'!$I$7,BK66&lt;$B$2*'SFV+BESS'!$I$9),$B$2*'SFV+BESS'!$I$9-BK66,IF(AND(BD67&gt;0,BD67*$B$4+BK66&lt;=$B$2*'SFV+BESS'!$I$9,BD67&gt;'SFV+BESS'!$I$7),'SFV+BESS'!$I$7,0))))</f>
        <v>0</v>
      </c>
      <c r="BF67" s="27">
        <f>IF(AND(BD67&lt;0,BK66+BD67/$B$5&gt;$H$2,-BD67/'Carga-Descarga Año'!$B$5&lt;'SFV+BESS'!$I$7),BD67/$B$5,IF(AND(BD67&lt;0,BK66+BD67/$B$5&gt;$H$2,-BD67/'Carga-Descarga Año'!$B$5&gt;'SFV+BESS'!$I$7),-'SFV+BESS'!$I$7,IF(AND(BD67&lt;0,BK66+BD67/$B$5&lt;$H$2),-MIN('SFV+BESS'!$I$7,BK66-$H$2),0)))</f>
        <v>0</v>
      </c>
      <c r="BG67" s="33"/>
      <c r="BH67" s="33">
        <f t="shared" si="85"/>
        <v>0</v>
      </c>
      <c r="BI67" s="27">
        <f t="shared" si="15"/>
        <v>0</v>
      </c>
      <c r="BJ67" s="27">
        <f t="shared" si="86"/>
        <v>0</v>
      </c>
      <c r="BK67" s="28">
        <f>IF((BK66+BE67+BF67)&gt;=$B$2*'SFV+BESS'!$I$9, $B$2*'SFV+BESS'!$I$9, (BK66+BE67+BF67))</f>
        <v>173.61249999999998</v>
      </c>
      <c r="BL67" s="110">
        <f t="shared" si="16"/>
        <v>89.500386808653857</v>
      </c>
      <c r="BQ67" s="251"/>
      <c r="BR67" s="48">
        <v>2.4166666666666701</v>
      </c>
      <c r="BS67" s="33">
        <f t="shared" si="104"/>
        <v>68.489252357644361</v>
      </c>
      <c r="BT67" s="33">
        <f>Gen_Cons_Horario!B2973</f>
        <v>0</v>
      </c>
      <c r="BU67" s="34">
        <f t="shared" si="74"/>
        <v>68.489252357644361</v>
      </c>
      <c r="BV67" s="116">
        <f>IF(AND(BU67&gt;0,BU67*$B$4+CB66&lt;=$B$2*'SFV+BESS'!$I$9,BU67&lt;'SFV+BESS'!$I$7), BU67*$B$4, IF(AND(BU67&gt;0,BU67*$B$4+CB66&gt;$B$2*'SFV+BESS'!$I$9,BU67*$B$4&lt;'SFV+BESS'!$I$7),$B$2*'SFV+BESS'!$I$9-CB66,IF(AND(BU67&gt;0,BU67*$B$4+CB66&gt;$B$2*'SFV+BESS'!$I$9,BU67*$B$4&gt;'SFV+BESS'!$I$7,CB66&lt;$B$2*'SFV+BESS'!$I$9),$B$2*'SFV+BESS'!$I$9-CB66,IF(AND(BU67&gt;0,BU67*$B$4+CB66&lt;=$B$2*'SFV+BESS'!$I$9,BU67&gt;'SFV+BESS'!$I$7),'SFV+BESS'!$I$7,0))))</f>
        <v>0</v>
      </c>
      <c r="BW67" s="27">
        <f>IF(AND(BU67&lt;0,CB66+BU67/$B$5&gt;$H$2,-BU67/'Carga-Descarga Año'!$B$5&lt;'SFV+BESS'!$I$7),BU67/$B$5,IF(AND(BU67&lt;0,CB66+BU67/$B$5&gt;$H$2,-BU67/'Carga-Descarga Año'!$B$5&gt;'SFV+BESS'!$I$7),-'SFV+BESS'!$I$7,IF(AND(BU67&lt;0,CB66+BU67/$B$5&lt;$H$2),-MIN('SFV+BESS'!$I$7,CB66-$H$2),0)))</f>
        <v>0</v>
      </c>
      <c r="BX67" s="33"/>
      <c r="BY67" s="33">
        <f t="shared" si="87"/>
        <v>0</v>
      </c>
      <c r="BZ67" s="27">
        <f t="shared" si="18"/>
        <v>0</v>
      </c>
      <c r="CA67" s="27">
        <f t="shared" si="19"/>
        <v>0</v>
      </c>
      <c r="CB67" s="28">
        <f>IF((CB66+BV67+BW67)&gt;=$B$2*'SFV+BESS'!$I$9, $B$2*'SFV+BESS'!$I$9, (CB66+BV67+BW67))</f>
        <v>173.61249999999998</v>
      </c>
      <c r="CC67" s="110">
        <f t="shared" si="20"/>
        <v>68.489252357644361</v>
      </c>
      <c r="CH67" s="251"/>
      <c r="CI67" s="48">
        <v>2.4166666666666701</v>
      </c>
      <c r="CJ67" s="33">
        <f t="shared" si="105"/>
        <v>60.041839544678055</v>
      </c>
      <c r="CK67" s="33">
        <f>Gen_Cons_Horario!B3717</f>
        <v>0</v>
      </c>
      <c r="CL67" s="34">
        <f t="shared" si="75"/>
        <v>60.041839544678055</v>
      </c>
      <c r="CM67" s="116">
        <f>IF(AND(CL67&gt;0,CL67*$B$4+CS66&lt;=$B$2*'SFV+BESS'!$I$9,CL67&lt;'SFV+BESS'!$I$7), CL67*$B$4, IF(AND(CL67&gt;0,CL67*$B$4+CS66&gt;$B$2*'SFV+BESS'!$I$9,CL67*$B$4&lt;'SFV+BESS'!$I$7),$B$2*'SFV+BESS'!$I$9-CS66,IF(AND(CL67&gt;0,CL67*$B$4+CS66&gt;$B$2*'SFV+BESS'!$I$9,CL67*$B$4&gt;'SFV+BESS'!$I$7,CS66&lt;$B$2*'SFV+BESS'!$I$9),$B$2*'SFV+BESS'!$I$9-CS66,IF(AND(CL67&gt;0,CL67*$B$4+CS66&lt;=$B$2*'SFV+BESS'!$I$9,CL67&gt;'SFV+BESS'!$I$7),'SFV+BESS'!$I$7,0))))</f>
        <v>0</v>
      </c>
      <c r="CN67" s="27">
        <f>IF(AND(CL67&lt;0,CS66+CL67/$B$5&gt;$H$2,-CL67/'Carga-Descarga Año'!$B$5&lt;'SFV+BESS'!$I$7),CL67/$B$5,IF(AND(CL67&lt;0,CS66+CL67/$B$5&gt;$H$2,-CL67/'Carga-Descarga Año'!$B$5&gt;'SFV+BESS'!$I$7),-'SFV+BESS'!$I$7,IF(AND(CL67&lt;0,CS66+CL67/$B$5&lt;$H$2),-MIN('SFV+BESS'!$I$7,CS66-$H$2),0)))</f>
        <v>0</v>
      </c>
      <c r="CO67" s="33"/>
      <c r="CP67" s="33">
        <f t="shared" si="88"/>
        <v>0</v>
      </c>
      <c r="CQ67" s="27">
        <f t="shared" si="23"/>
        <v>0</v>
      </c>
      <c r="CR67" s="27">
        <f t="shared" si="89"/>
        <v>0</v>
      </c>
      <c r="CS67" s="28">
        <f>IF((CS66+CM67+CN67)&gt;=$B$2*'SFV+BESS'!$I$9, $B$2*'SFV+BESS'!$I$9, (CS66+CM67+CN67))</f>
        <v>173.61249999999998</v>
      </c>
      <c r="CT67" s="110">
        <f t="shared" si="24"/>
        <v>60.041839544678055</v>
      </c>
      <c r="CY67" s="251"/>
      <c r="CZ67" s="48">
        <v>2.4166666666666701</v>
      </c>
      <c r="DA67" s="33">
        <f t="shared" si="106"/>
        <v>68.060646159931082</v>
      </c>
      <c r="DB67" s="33">
        <f>Gen_Cons_Horario!B4437</f>
        <v>0</v>
      </c>
      <c r="DC67" s="34">
        <f t="shared" si="76"/>
        <v>68.060646159931082</v>
      </c>
      <c r="DD67" s="116">
        <f>IF(AND(DC67&gt;0,DC67*$B$4+DJ66&lt;=$B$2*'SFV+BESS'!$I$9,DC67&lt;'SFV+BESS'!$I$7), DC67*$B$4, IF(AND(DC67&gt;0,DC67*$B$4+DJ66&gt;$B$2*'SFV+BESS'!$I$9,DC67*$B$4&lt;'SFV+BESS'!$I$7),$B$2*'SFV+BESS'!$I$9-DJ66,IF(AND(DC67&gt;0,DC67*$B$4+DJ66&gt;$B$2*'SFV+BESS'!$I$9,DC67*$B$4&gt;'SFV+BESS'!$I$7,DJ66&lt;$B$2*'SFV+BESS'!$I$9),$B$2*'SFV+BESS'!$I$9-DJ66,IF(AND(DC67&gt;0,DC67*$B$4+DJ66&lt;=$B$2*'SFV+BESS'!$I$9,DC67&gt;'SFV+BESS'!$I$7),'SFV+BESS'!$I$7,0))))</f>
        <v>0</v>
      </c>
      <c r="DE67" s="27">
        <f>IF(AND(DC67&lt;0,DJ66+DC67/$B$5&gt;$H$2,-DC67/'Carga-Descarga Año'!$B$5&lt;'SFV+BESS'!$I$7),DC67/$B$5,IF(AND(DC67&lt;0,DJ66+DC67/$B$5&gt;$H$2,-DC67/'Carga-Descarga Año'!$B$5&gt;'SFV+BESS'!$I$7),-'SFV+BESS'!$I$7,IF(AND(DC67&lt;0,DJ66+DC67/$B$5&lt;$H$2),-MIN('SFV+BESS'!$I$7,DJ66-$H$2),0)))</f>
        <v>0</v>
      </c>
      <c r="DF67" s="33"/>
      <c r="DG67" s="33">
        <f t="shared" si="90"/>
        <v>0</v>
      </c>
      <c r="DH67" s="27">
        <f t="shared" si="27"/>
        <v>0</v>
      </c>
      <c r="DI67" s="27">
        <f t="shared" si="28"/>
        <v>0</v>
      </c>
      <c r="DJ67" s="28">
        <f>IF((DJ66+DD67+DE67)&gt;=$B$2*'SFV+BESS'!$I$9, $B$2*'SFV+BESS'!$I$9, (DJ66+DD67+DE67))</f>
        <v>173.61249999999998</v>
      </c>
      <c r="DK67" s="110">
        <f t="shared" si="29"/>
        <v>68.060646159931082</v>
      </c>
      <c r="DP67" s="251"/>
      <c r="DQ67" s="48">
        <v>2.4166666666666701</v>
      </c>
      <c r="DR67" s="33">
        <f t="shared" si="107"/>
        <v>72.573683597713242</v>
      </c>
      <c r="DS67" s="33">
        <f>Gen_Cons_Horario!B5181</f>
        <v>0</v>
      </c>
      <c r="DT67" s="34">
        <f t="shared" si="77"/>
        <v>72.573683597713242</v>
      </c>
      <c r="DU67" s="116">
        <f>IF(AND(DT67&gt;0,DT67*$B$4+EA66&lt;=$B$2*'SFV+BESS'!$I$9,DT67&lt;'SFV+BESS'!$I$7), DT67*$B$4, IF(AND(DT67&gt;0,DT67*$B$4+EA66&gt;$B$2*'SFV+BESS'!$I$9,DT67*$B$4&lt;'SFV+BESS'!$I$7),$B$2*'SFV+BESS'!$I$9-EA66,IF(AND(DT67&gt;0,DT67*$B$4+EA66&gt;$B$2*'SFV+BESS'!$I$9,DT67*$B$4&gt;'SFV+BESS'!$I$7,EA66&lt;$B$2*'SFV+BESS'!$I$9),$B$2*'SFV+BESS'!$I$9-EA66,IF(AND(DT67&gt;0,DT67*$B$4+EA66&lt;=$B$2*'SFV+BESS'!$I$9,DT67&gt;'SFV+BESS'!$I$7),'SFV+BESS'!$I$7,0))))</f>
        <v>0</v>
      </c>
      <c r="DV67" s="27">
        <f>IF(AND(DT67&lt;0,EA66+DT67/$B$5&gt;$H$2,-DT67/'Carga-Descarga Año'!$B$5&lt;'SFV+BESS'!$I$7),DT67/$B$5,IF(AND(DT67&lt;0,EA66+DT67/$B$5&gt;$H$2,-DT67/'Carga-Descarga Año'!$B$5&gt;'SFV+BESS'!$I$7),-'SFV+BESS'!$I$7,IF(AND(DT67&lt;0,EA66+DT67/$B$5&lt;$H$2),-MIN('SFV+BESS'!$I$7,EA66-$H$2),0)))</f>
        <v>0</v>
      </c>
      <c r="DW67" s="33"/>
      <c r="DX67" s="33">
        <f t="shared" si="91"/>
        <v>0</v>
      </c>
      <c r="DY67" s="27">
        <f t="shared" si="32"/>
        <v>0</v>
      </c>
      <c r="DZ67" s="27">
        <f t="shared" si="92"/>
        <v>0</v>
      </c>
      <c r="EA67" s="28">
        <f>IF((EA66+DU67+DV67)&gt;=$B$2*'SFV+BESS'!$I$9, $B$2*'SFV+BESS'!$I$9, (EA66+DU67+DV67))</f>
        <v>173.61249999999998</v>
      </c>
      <c r="EB67" s="110">
        <f t="shared" si="33"/>
        <v>72.573683597713242</v>
      </c>
      <c r="EG67" s="251"/>
      <c r="EH67" s="48">
        <v>2.4166666666666701</v>
      </c>
      <c r="EI67" s="33">
        <f t="shared" si="108"/>
        <v>88.07759942561016</v>
      </c>
      <c r="EJ67" s="33">
        <f>Gen_Cons_Horario!B5925</f>
        <v>0</v>
      </c>
      <c r="EK67" s="34">
        <f t="shared" si="78"/>
        <v>88.07759942561016</v>
      </c>
      <c r="EL67" s="116">
        <f>IF(AND(EK67&gt;0,EK67*$B$4+ER66&lt;=$B$2*'SFV+BESS'!$I$9,EK67&lt;'SFV+BESS'!$I$7), EK67*$B$4, IF(AND(EK67&gt;0,EK67*$B$4+ER66&gt;$B$2*'SFV+BESS'!$I$9,EK67*$B$4&lt;'SFV+BESS'!$I$7),$B$2*'SFV+BESS'!$I$9-ER66,IF(AND(EK67&gt;0,EK67*$B$4+ER66&gt;$B$2*'SFV+BESS'!$I$9,EK67*$B$4&gt;'SFV+BESS'!$I$7,ER66&lt;$B$2*'SFV+BESS'!$I$9),$B$2*'SFV+BESS'!$I$9-ER66,IF(AND(EK67&gt;0,EK67*$B$4+ER66&lt;=$B$2*'SFV+BESS'!$I$9,EK67&gt;'SFV+BESS'!$I$7),'SFV+BESS'!$I$7,0))))</f>
        <v>0</v>
      </c>
      <c r="EM67" s="27">
        <f>IF(AND(EK67&lt;0,ER66+EK67/$B$5&gt;$H$2,-EK67/'Carga-Descarga Año'!$B$5&lt;'SFV+BESS'!$I$7),EK67/$B$5,IF(AND(EK67&lt;0,ER66+EK67/$B$5&gt;$H$2,-EK67/'Carga-Descarga Año'!$B$5&gt;'SFV+BESS'!$I$7),-'SFV+BESS'!$I$7,IF(AND(EK67&lt;0,ER66+EK67/$B$5&lt;$H$2),-MIN('SFV+BESS'!$I$7,ER66-$H$2),0)))</f>
        <v>0</v>
      </c>
      <c r="EN67" s="33"/>
      <c r="EO67" s="33">
        <f t="shared" si="93"/>
        <v>0</v>
      </c>
      <c r="EP67" s="27">
        <f t="shared" si="36"/>
        <v>0</v>
      </c>
      <c r="EQ67" s="27">
        <f t="shared" si="94"/>
        <v>0</v>
      </c>
      <c r="ER67" s="28">
        <f>IF((ER66+EL67+EM67)&gt;=$B$2*'SFV+BESS'!$I$9, $B$2*'SFV+BESS'!$I$9, (ER66+EL67+EM67))</f>
        <v>173.61249999999998</v>
      </c>
      <c r="ES67" s="110">
        <f t="shared" si="37"/>
        <v>88.07759942561016</v>
      </c>
      <c r="EX67" s="251"/>
      <c r="EY67" s="48">
        <v>2.4166666666666701</v>
      </c>
      <c r="EZ67" s="33">
        <f t="shared" si="109"/>
        <v>96.19383250062873</v>
      </c>
      <c r="FA67" s="33">
        <f>Gen_Cons_Horario!B6645</f>
        <v>0</v>
      </c>
      <c r="FB67" s="34">
        <f t="shared" si="79"/>
        <v>96.19383250062873</v>
      </c>
      <c r="FC67" s="116">
        <f>IF(AND(FB67&gt;0,FB67*$B$4+FI66&lt;=$B$2*'SFV+BESS'!$I$9,FB67&lt;'SFV+BESS'!$I$7), FB67*$B$4, IF(AND(FB67&gt;0,FB67*$B$4+FI66&gt;$B$2*'SFV+BESS'!$I$9,FB67*$B$4&lt;'SFV+BESS'!$I$7),$B$2*'SFV+BESS'!$I$9-FI66,IF(AND(FB67&gt;0,FB67*$B$4+FI66&gt;$B$2*'SFV+BESS'!$I$9,FB67*$B$4&gt;'SFV+BESS'!$I$7,FI66&lt;$B$2*'SFV+BESS'!$I$9),$B$2*'SFV+BESS'!$I$9-FI66,IF(AND(FB67&gt;0,FB67*$B$4+FI66&lt;=$B$2*'SFV+BESS'!$I$9,FB67&gt;'SFV+BESS'!$I$7),'SFV+BESS'!$I$7,0))))</f>
        <v>0</v>
      </c>
      <c r="FD67" s="27">
        <f>IF(AND(FB67&lt;0,FI66+FB67/$B$5&gt;$H$2,-FB67/'Carga-Descarga Año'!$B$5&lt;'SFV+BESS'!$I$7),FB67/$B$5,IF(AND(FB67&lt;0,FI66+FB67/$B$5&gt;$H$2,-FB67/'Carga-Descarga Año'!$B$5&gt;'SFV+BESS'!$I$7),-'SFV+BESS'!$I$7,IF(AND(FB67&lt;0,FI66+FB67/$B$5&lt;$H$2),-MIN('SFV+BESS'!$I$7,FI66-$H$2),0)))</f>
        <v>0</v>
      </c>
      <c r="FE67" s="33"/>
      <c r="FF67" s="33">
        <f t="shared" si="95"/>
        <v>0</v>
      </c>
      <c r="FG67" s="27">
        <f t="shared" si="40"/>
        <v>0</v>
      </c>
      <c r="FH67" s="27">
        <f t="shared" si="96"/>
        <v>0</v>
      </c>
      <c r="FI67" s="28">
        <f>IF((FI66+FC67+FD67)&gt;=$B$2*'SFV+BESS'!$I$9, $B$2*'SFV+BESS'!$I$9, (FI66+FC67+FD67))</f>
        <v>173.61249999999998</v>
      </c>
      <c r="FJ67" s="110">
        <f t="shared" si="41"/>
        <v>96.19383250062873</v>
      </c>
      <c r="FO67" s="251"/>
      <c r="FP67" s="48">
        <v>2.4166666666666701</v>
      </c>
      <c r="FQ67" s="33">
        <f t="shared" si="110"/>
        <v>101.70295248194581</v>
      </c>
      <c r="FR67" s="33">
        <f>Gen_Cons_Horario!B7389</f>
        <v>0</v>
      </c>
      <c r="FS67" s="34">
        <f t="shared" si="80"/>
        <v>101.70295248194581</v>
      </c>
      <c r="FT67" s="116">
        <f>IF(AND(FS67&gt;0,FS67*$B$4+FZ66&lt;=$B$2*'SFV+BESS'!$I$9,FS67&lt;'SFV+BESS'!$I$7), FS67*$B$4, IF(AND(FS67&gt;0,FS67*$B$4+FZ66&gt;$B$2*'SFV+BESS'!$I$9,FS67*$B$4&lt;'SFV+BESS'!$I$7),$B$2*'SFV+BESS'!$I$9-FZ66,IF(AND(FS67&gt;0,FS67*$B$4+FZ66&gt;$B$2*'SFV+BESS'!$I$9,FS67*$B$4&gt;'SFV+BESS'!$I$7,FZ66&lt;$B$2*'SFV+BESS'!$I$9),$B$2*'SFV+BESS'!$I$9-FZ66,IF(AND(FS67&gt;0,FS67*$B$4+FZ66&lt;=$B$2*'SFV+BESS'!$I$9,FS67&gt;'SFV+BESS'!$I$7),'SFV+BESS'!$I$7,0))))</f>
        <v>0</v>
      </c>
      <c r="FU67" s="27">
        <f>IF(AND(FS67&lt;0,FZ66+FS67/$B$5&gt;$H$2,-FS67/'Carga-Descarga Año'!$B$5&lt;'SFV+BESS'!$I$7),FS67/$B$5,IF(AND(FS67&lt;0,FZ66+FS67/$B$5&gt;$H$2,-FS67/'Carga-Descarga Año'!$B$5&gt;'SFV+BESS'!$I$7),-'SFV+BESS'!$I$7,IF(AND(FS67&lt;0,FZ66+FS67/$B$5&lt;$H$2),-MIN('SFV+BESS'!$I$7,FZ66-$H$2),0)))</f>
        <v>0</v>
      </c>
      <c r="FV67" s="33"/>
      <c r="FW67" s="33">
        <f t="shared" si="97"/>
        <v>0</v>
      </c>
      <c r="FX67" s="27">
        <f t="shared" si="44"/>
        <v>0</v>
      </c>
      <c r="FY67" s="27">
        <f t="shared" si="98"/>
        <v>0</v>
      </c>
      <c r="FZ67" s="28">
        <f>IF((FZ66+FT67+FU67)&gt;=$B$2*'SFV+BESS'!$I$9, $B$2*'SFV+BESS'!$I$9, (FZ66+FT67+FU67))</f>
        <v>173.61249999999998</v>
      </c>
      <c r="GA67" s="110">
        <f t="shared" si="45"/>
        <v>101.70295248194581</v>
      </c>
      <c r="GF67" s="251"/>
      <c r="GG67" s="48">
        <v>2.4166666666666701</v>
      </c>
      <c r="GH67" s="33">
        <f t="shared" si="111"/>
        <v>103.14154069052196</v>
      </c>
      <c r="GI67" s="33">
        <f>Gen_Cons_Horario!B8109</f>
        <v>104.398</v>
      </c>
      <c r="GJ67" s="34">
        <f t="shared" si="81"/>
        <v>-1.2564593094780321</v>
      </c>
      <c r="GK67" s="116">
        <f>IF(AND(GJ67&gt;0,GJ67*$B$4+GQ66&lt;=$B$2*'SFV+BESS'!$I$9,GJ67&lt;'SFV+BESS'!$I$7), GJ67*$B$4, IF(AND(GJ67&gt;0,GJ67*$B$4+GQ66&gt;$B$2*'SFV+BESS'!$I$9,GJ67*$B$4&lt;'SFV+BESS'!$I$7),$B$2*'SFV+BESS'!$I$9-GQ66,IF(AND(GJ67&gt;0,GJ67*$B$4+GQ66&gt;$B$2*'SFV+BESS'!$I$9,GJ67*$B$4&gt;'SFV+BESS'!$I$7,GQ66&lt;$B$2*'SFV+BESS'!$I$9),$B$2*'SFV+BESS'!$I$9-GQ66,IF(AND(GJ67&gt;0,GJ67*$B$4+GQ66&lt;=$B$2*'SFV+BESS'!$I$9,GJ67&gt;'SFV+BESS'!$I$7),'SFV+BESS'!$I$7,0))))</f>
        <v>0</v>
      </c>
      <c r="GL67" s="27">
        <f>IF(AND(GJ67&lt;0,GQ66+GJ67/$B$5&gt;$H$2,-GJ67/'Carga-Descarga Año'!$B$5&lt;'SFV+BESS'!$I$7),GJ67/$B$5,IF(AND(GJ67&lt;0,GQ66+GJ67/$B$5&gt;$H$2,-GJ67/'Carga-Descarga Año'!$B$5&gt;'SFV+BESS'!$I$7),-'SFV+BESS'!$I$7,IF(AND(GJ67&lt;0,GQ66+GJ67/$B$5&lt;$H$2),-MIN('SFV+BESS'!$I$7,GQ66-$H$2),0)))</f>
        <v>-1.3225887468189812</v>
      </c>
      <c r="GM67" s="33"/>
      <c r="GN67" s="33">
        <f t="shared" si="99"/>
        <v>103.14154069052196</v>
      </c>
      <c r="GO67" s="27">
        <f t="shared" si="48"/>
        <v>1.2564593094780321</v>
      </c>
      <c r="GP67" s="27">
        <f t="shared" si="100"/>
        <v>0</v>
      </c>
      <c r="GQ67" s="28">
        <f>IF((GQ66+GK67+GL67)&gt;=$B$2*'SFV+BESS'!$I$9, $B$2*'SFV+BESS'!$I$9, (GQ66+GK67+GL67))</f>
        <v>117.59906600075601</v>
      </c>
      <c r="GR67" s="110">
        <f t="shared" si="49"/>
        <v>0</v>
      </c>
    </row>
    <row r="68" spans="1:200">
      <c r="A68" s="249"/>
      <c r="B68" s="48">
        <v>2.4583333333333401</v>
      </c>
      <c r="C68" s="38">
        <f t="shared" si="82"/>
        <v>114.26609089127589</v>
      </c>
      <c r="D68" s="2">
        <f>Gen_Cons_Horario!B94</f>
        <v>119.312</v>
      </c>
      <c r="E68" s="140">
        <f t="shared" si="0"/>
        <v>-5.0459091087241035</v>
      </c>
      <c r="F68" s="116">
        <f>IF(AND(E68&gt;0,E68*$B$4+L67&lt;=$B$2*'SFV+BESS'!$I$9,E68&lt;'SFV+BESS'!$I$7), E68*$B$4, IF(AND(E68&gt;0,E68*$B$4+L67&gt;$B$2*'SFV+BESS'!$I$9,E68*$B$4&lt;'SFV+BESS'!$I$7),$B$2*'SFV+BESS'!$I$9-L67,IF(AND(E68&gt;0,E68*$B$4+L67&gt;$B$2*'SFV+BESS'!$I$9,E68*$B$4&gt;'SFV+BESS'!$I$7,L67&lt;$B$2*'SFV+BESS'!$I$9),$B$2*'SFV+BESS'!$I$9-L67,IF(AND(E68&gt;0,E68*$B$4+L67&lt;=$B$2*'SFV+BESS'!$I$9,E68&gt;'SFV+BESS'!$I$7),'SFV+BESS'!$I$7,0))))</f>
        <v>0</v>
      </c>
      <c r="G68" s="27">
        <f>IF(AND(E68&lt;0,L67+E68/$B$5&gt;$H$2,-E68/'Carga-Descarga Año'!$B$5&lt;'SFV+BESS'!$I$7),E68/$B$5,IF(AND(E68&lt;0,L67+E68/$B$5&gt;$H$2,-E68/'Carga-Descarga Año'!$B$5&gt;'SFV+BESS'!$I$7),-'SFV+BESS'!$I$7,IF(AND(E68&lt;0,L67+E68/$B$5&lt;$H$2),-MIN('SFV+BESS'!$I$7,L67-$H$2),0)))</f>
        <v>0</v>
      </c>
      <c r="I68" s="38">
        <f t="shared" si="1"/>
        <v>114.26609089127589</v>
      </c>
      <c r="J68" s="27">
        <f t="shared" si="3"/>
        <v>0</v>
      </c>
      <c r="K68" s="27">
        <f t="shared" si="2"/>
        <v>5.0459091087241035</v>
      </c>
      <c r="L68" s="28">
        <f>IF((L67+F68+G68)&gt;=$B$2*'SFV+BESS'!$I$9, $B$2*'SFV+BESS'!$I$9, (L67+F68+G68))</f>
        <v>9.1375000000000011</v>
      </c>
      <c r="M68" s="110">
        <f t="shared" si="4"/>
        <v>0</v>
      </c>
      <c r="R68" s="251"/>
      <c r="S68" s="48">
        <v>2.4583333333333401</v>
      </c>
      <c r="T68" s="2">
        <f t="shared" si="101"/>
        <v>115.68420825459324</v>
      </c>
      <c r="U68" s="2">
        <f>Gen_Cons_Horario!B838</f>
        <v>82.027000000000001</v>
      </c>
      <c r="V68" s="34">
        <f t="shared" si="71"/>
        <v>33.657208254593243</v>
      </c>
      <c r="W68" s="116">
        <f>IF(AND(V68&gt;0,V68*$B$4+AC67&lt;=$B$2*'SFV+BESS'!$I$9,V68&lt;'SFV+BESS'!$I$7), V68*$B$4, IF(AND(V68&gt;0,V68*$B$4+AC67&gt;$B$2*'SFV+BESS'!$I$9,V68*$B$4&lt;'SFV+BESS'!$I$7),$B$2*'SFV+BESS'!$I$9-AC67,IF(AND(V68&gt;0,V68*$B$4+AC67&gt;$B$2*'SFV+BESS'!$I$9,V68*$B$4&gt;'SFV+BESS'!$I$7,AC67&lt;$B$2*'SFV+BESS'!$I$9),$B$2*'SFV+BESS'!$I$9-AC67,IF(AND(V68&gt;0,V68*$B$4+AC67&lt;=$B$2*'SFV+BESS'!$I$9,V68&gt;'SFV+BESS'!$I$7),'SFV+BESS'!$I$7,0))))</f>
        <v>3.9229006308636087</v>
      </c>
      <c r="X68" s="27">
        <f>IF(AND(V68&lt;0,AC67+V68/$B$5&gt;$H$2,-V68/'Carga-Descarga Año'!$B$5&lt;'SFV+BESS'!$I$7),V68/$B$5,IF(AND(V68&lt;0,AC67+V68/$B$5&gt;$H$2,-V68/'Carga-Descarga Año'!$B$5&gt;'SFV+BESS'!$I$7),-'SFV+BESS'!$I$7,IF(AND(V68&lt;0,AC67+V68/$B$5&lt;$H$2),-MIN('SFV+BESS'!$I$7,AC67-$H$2),0)))</f>
        <v>0</v>
      </c>
      <c r="Y68" s="33"/>
      <c r="Z68" s="33">
        <f t="shared" si="60"/>
        <v>82.027000000000001</v>
      </c>
      <c r="AA68" s="27">
        <f t="shared" si="7"/>
        <v>0</v>
      </c>
      <c r="AB68" s="27">
        <f t="shared" si="50"/>
        <v>0</v>
      </c>
      <c r="AC68" s="28">
        <f>IF((AC67+W68+X68)&gt;=$B$2*'SFV+BESS'!$I$9, $B$2*'SFV+BESS'!$I$9, (AC67+W68+X68))</f>
        <v>173.61249999999998</v>
      </c>
      <c r="AD68" s="110">
        <f t="shared" si="8"/>
        <v>29.527839169473655</v>
      </c>
      <c r="AI68" s="251"/>
      <c r="AJ68" s="48">
        <v>2.4583333333333401</v>
      </c>
      <c r="AK68" s="52">
        <f t="shared" si="102"/>
        <v>115.61736628907755</v>
      </c>
      <c r="AL68" s="33">
        <f>Gen_Cons_Horario!B1510</f>
        <v>55.927500000000009</v>
      </c>
      <c r="AM68" s="34">
        <f t="shared" si="72"/>
        <v>59.689866289077543</v>
      </c>
      <c r="AN68" s="116">
        <f>IF(AND(AM68&gt;0,AM68*$B$4+AT67&lt;=$B$2*'SFV+BESS'!$I$9,AM68&lt;'SFV+BESS'!$I$7), AM68*$B$4, IF(AND(AM68&gt;0,AM68*$B$4+AT67&gt;$B$2*'SFV+BESS'!$I$9,AM68*$B$4&lt;'SFV+BESS'!$I$7),$B$2*'SFV+BESS'!$I$9-AT67,IF(AND(AM68&gt;0,AM68*$B$4+AT67&gt;$B$2*'SFV+BESS'!$I$9,AM68*$B$4&gt;'SFV+BESS'!$I$7,AT67&lt;$B$2*'SFV+BESS'!$I$9),$B$2*'SFV+BESS'!$I$9-AT67,IF(AND(AM68&gt;0,AM68*$B$4+AT67&lt;=$B$2*'SFV+BESS'!$I$9,AM68&gt;'SFV+BESS'!$I$7),'SFV+BESS'!$I$7,0))))</f>
        <v>0</v>
      </c>
      <c r="AO68" s="27">
        <f>IF(AND(AM68&lt;0,AT67+AM68/$B$5&gt;$H$2,-AM68/'Carga-Descarga Año'!$B$5&lt;'SFV+BESS'!$I$7),AM68/$B$5,IF(AND(AM68&lt;0,AT67+AM68/$B$5&gt;$H$2,-AM68/'Carga-Descarga Año'!$B$5&gt;'SFV+BESS'!$I$7),-'SFV+BESS'!$I$7,IF(AND(AM68&lt;0,AT67+AM68/$B$5&lt;$H$2),-MIN('SFV+BESS'!$I$7,AT67-$H$2),0)))</f>
        <v>0</v>
      </c>
      <c r="AP68" s="33"/>
      <c r="AQ68" s="33">
        <f t="shared" si="83"/>
        <v>55.927500000000009</v>
      </c>
      <c r="AR68" s="27">
        <f t="shared" si="11"/>
        <v>0</v>
      </c>
      <c r="AS68" s="27">
        <f t="shared" si="84"/>
        <v>0</v>
      </c>
      <c r="AT68" s="28">
        <f>IF((AT67+AN68+AO68)&gt;=$B$2*'SFV+BESS'!$I$9, $B$2*'SFV+BESS'!$I$9, (AT67+AN68+AO68))</f>
        <v>173.61249999999998</v>
      </c>
      <c r="AU68" s="110">
        <f t="shared" si="12"/>
        <v>59.689866289077543</v>
      </c>
      <c r="AZ68" s="251"/>
      <c r="BA68" s="48">
        <v>2.4583333333333401</v>
      </c>
      <c r="BB68" s="33">
        <f t="shared" si="103"/>
        <v>100.24824985336119</v>
      </c>
      <c r="BC68" s="33">
        <f>Gen_Cons_Horario!B2254</f>
        <v>0</v>
      </c>
      <c r="BD68" s="34">
        <f t="shared" si="73"/>
        <v>100.24824985336119</v>
      </c>
      <c r="BE68" s="116">
        <f>IF(AND(BD68&gt;0,BD68*$B$4+BK67&lt;=$B$2*'SFV+BESS'!$I$9,BD68&lt;'SFV+BESS'!$I$7), BD68*$B$4, IF(AND(BD68&gt;0,BD68*$B$4+BK67&gt;$B$2*'SFV+BESS'!$I$9,BD68*$B$4&lt;'SFV+BESS'!$I$7),$B$2*'SFV+BESS'!$I$9-BK67,IF(AND(BD68&gt;0,BD68*$B$4+BK67&gt;$B$2*'SFV+BESS'!$I$9,BD68*$B$4&gt;'SFV+BESS'!$I$7,BK67&lt;$B$2*'SFV+BESS'!$I$9),$B$2*'SFV+BESS'!$I$9-BK67,IF(AND(BD68&gt;0,BD68*$B$4+BK67&lt;=$B$2*'SFV+BESS'!$I$9,BD68&gt;'SFV+BESS'!$I$7),'SFV+BESS'!$I$7,0))))</f>
        <v>0</v>
      </c>
      <c r="BF68" s="27">
        <f>IF(AND(BD68&lt;0,BK67+BD68/$B$5&gt;$H$2,-BD68/'Carga-Descarga Año'!$B$5&lt;'SFV+BESS'!$I$7),BD68/$B$5,IF(AND(BD68&lt;0,BK67+BD68/$B$5&gt;$H$2,-BD68/'Carga-Descarga Año'!$B$5&gt;'SFV+BESS'!$I$7),-'SFV+BESS'!$I$7,IF(AND(BD68&lt;0,BK67+BD68/$B$5&lt;$H$2),-MIN('SFV+BESS'!$I$7,BK67-$H$2),0)))</f>
        <v>0</v>
      </c>
      <c r="BG68" s="33"/>
      <c r="BH68" s="33">
        <f t="shared" si="85"/>
        <v>0</v>
      </c>
      <c r="BI68" s="27">
        <f t="shared" si="15"/>
        <v>0</v>
      </c>
      <c r="BJ68" s="27">
        <f t="shared" si="86"/>
        <v>0</v>
      </c>
      <c r="BK68" s="28">
        <f>IF((BK67+BE68+BF68)&gt;=$B$2*'SFV+BESS'!$I$9, $B$2*'SFV+BESS'!$I$9, (BK67+BE68+BF68))</f>
        <v>173.61249999999998</v>
      </c>
      <c r="BL68" s="110">
        <f t="shared" si="16"/>
        <v>100.24824985336119</v>
      </c>
      <c r="BQ68" s="251"/>
      <c r="BR68" s="48">
        <v>2.4583333333333401</v>
      </c>
      <c r="BS68" s="33">
        <f t="shared" si="104"/>
        <v>79.979225615012339</v>
      </c>
      <c r="BT68" s="33">
        <f>Gen_Cons_Horario!B2974</f>
        <v>0</v>
      </c>
      <c r="BU68" s="34">
        <f t="shared" si="74"/>
        <v>79.979225615012339</v>
      </c>
      <c r="BV68" s="116">
        <f>IF(AND(BU68&gt;0,BU68*$B$4+CB67&lt;=$B$2*'SFV+BESS'!$I$9,BU68&lt;'SFV+BESS'!$I$7), BU68*$B$4, IF(AND(BU68&gt;0,BU68*$B$4+CB67&gt;$B$2*'SFV+BESS'!$I$9,BU68*$B$4&lt;'SFV+BESS'!$I$7),$B$2*'SFV+BESS'!$I$9-CB67,IF(AND(BU68&gt;0,BU68*$B$4+CB67&gt;$B$2*'SFV+BESS'!$I$9,BU68*$B$4&gt;'SFV+BESS'!$I$7,CB67&lt;$B$2*'SFV+BESS'!$I$9),$B$2*'SFV+BESS'!$I$9-CB67,IF(AND(BU68&gt;0,BU68*$B$4+CB67&lt;=$B$2*'SFV+BESS'!$I$9,BU68&gt;'SFV+BESS'!$I$7),'SFV+BESS'!$I$7,0))))</f>
        <v>0</v>
      </c>
      <c r="BW68" s="27">
        <f>IF(AND(BU68&lt;0,CB67+BU68/$B$5&gt;$H$2,-BU68/'Carga-Descarga Año'!$B$5&lt;'SFV+BESS'!$I$7),BU68/$B$5,IF(AND(BU68&lt;0,CB67+BU68/$B$5&gt;$H$2,-BU68/'Carga-Descarga Año'!$B$5&gt;'SFV+BESS'!$I$7),-'SFV+BESS'!$I$7,IF(AND(BU68&lt;0,CB67+BU68/$B$5&lt;$H$2),-MIN('SFV+BESS'!$I$7,CB67-$H$2),0)))</f>
        <v>0</v>
      </c>
      <c r="BX68" s="33"/>
      <c r="BY68" s="33">
        <f t="shared" si="87"/>
        <v>0</v>
      </c>
      <c r="BZ68" s="27">
        <f t="shared" si="18"/>
        <v>0</v>
      </c>
      <c r="CA68" s="27">
        <f t="shared" si="19"/>
        <v>0</v>
      </c>
      <c r="CB68" s="28">
        <f>IF((CB67+BV68+BW68)&gt;=$B$2*'SFV+BESS'!$I$9, $B$2*'SFV+BESS'!$I$9, (CB67+BV68+BW68))</f>
        <v>173.61249999999998</v>
      </c>
      <c r="CC68" s="110">
        <f t="shared" si="20"/>
        <v>79.979225615012339</v>
      </c>
      <c r="CH68" s="251"/>
      <c r="CI68" s="48">
        <v>2.4583333333333401</v>
      </c>
      <c r="CJ68" s="33">
        <f t="shared" si="105"/>
        <v>71.185968854106946</v>
      </c>
      <c r="CK68" s="33">
        <f>Gen_Cons_Horario!B3718</f>
        <v>0</v>
      </c>
      <c r="CL68" s="34">
        <f t="shared" si="75"/>
        <v>71.185968854106946</v>
      </c>
      <c r="CM68" s="116">
        <f>IF(AND(CL68&gt;0,CL68*$B$4+CS67&lt;=$B$2*'SFV+BESS'!$I$9,CL68&lt;'SFV+BESS'!$I$7), CL68*$B$4, IF(AND(CL68&gt;0,CL68*$B$4+CS67&gt;$B$2*'SFV+BESS'!$I$9,CL68*$B$4&lt;'SFV+BESS'!$I$7),$B$2*'SFV+BESS'!$I$9-CS67,IF(AND(CL68&gt;0,CL68*$B$4+CS67&gt;$B$2*'SFV+BESS'!$I$9,CL68*$B$4&gt;'SFV+BESS'!$I$7,CS67&lt;$B$2*'SFV+BESS'!$I$9),$B$2*'SFV+BESS'!$I$9-CS67,IF(AND(CL68&gt;0,CL68*$B$4+CS67&lt;=$B$2*'SFV+BESS'!$I$9,CL68&gt;'SFV+BESS'!$I$7),'SFV+BESS'!$I$7,0))))</f>
        <v>0</v>
      </c>
      <c r="CN68" s="27">
        <f>IF(AND(CL68&lt;0,CS67+CL68/$B$5&gt;$H$2,-CL68/'Carga-Descarga Año'!$B$5&lt;'SFV+BESS'!$I$7),CL68/$B$5,IF(AND(CL68&lt;0,CS67+CL68/$B$5&gt;$H$2,-CL68/'Carga-Descarga Año'!$B$5&gt;'SFV+BESS'!$I$7),-'SFV+BESS'!$I$7,IF(AND(CL68&lt;0,CS67+CL68/$B$5&lt;$H$2),-MIN('SFV+BESS'!$I$7,CS67-$H$2),0)))</f>
        <v>0</v>
      </c>
      <c r="CO68" s="33"/>
      <c r="CP68" s="33">
        <f t="shared" si="88"/>
        <v>0</v>
      </c>
      <c r="CQ68" s="27">
        <f t="shared" si="23"/>
        <v>0</v>
      </c>
      <c r="CR68" s="27">
        <f t="shared" si="89"/>
        <v>0</v>
      </c>
      <c r="CS68" s="28">
        <f>IF((CS67+CM68+CN68)&gt;=$B$2*'SFV+BESS'!$I$9, $B$2*'SFV+BESS'!$I$9, (CS67+CM68+CN68))</f>
        <v>173.61249999999998</v>
      </c>
      <c r="CT68" s="110">
        <f t="shared" si="24"/>
        <v>71.185968854106946</v>
      </c>
      <c r="CY68" s="251"/>
      <c r="CZ68" s="48">
        <v>2.4583333333333401</v>
      </c>
      <c r="DA68" s="33">
        <f t="shared" si="106"/>
        <v>79.260499325489363</v>
      </c>
      <c r="DB68" s="33">
        <f>Gen_Cons_Horario!B4438</f>
        <v>0</v>
      </c>
      <c r="DC68" s="34">
        <f t="shared" si="76"/>
        <v>79.260499325489363</v>
      </c>
      <c r="DD68" s="116">
        <f>IF(AND(DC68&gt;0,DC68*$B$4+DJ67&lt;=$B$2*'SFV+BESS'!$I$9,DC68&lt;'SFV+BESS'!$I$7), DC68*$B$4, IF(AND(DC68&gt;0,DC68*$B$4+DJ67&gt;$B$2*'SFV+BESS'!$I$9,DC68*$B$4&lt;'SFV+BESS'!$I$7),$B$2*'SFV+BESS'!$I$9-DJ67,IF(AND(DC68&gt;0,DC68*$B$4+DJ67&gt;$B$2*'SFV+BESS'!$I$9,DC68*$B$4&gt;'SFV+BESS'!$I$7,DJ67&lt;$B$2*'SFV+BESS'!$I$9),$B$2*'SFV+BESS'!$I$9-DJ67,IF(AND(DC68&gt;0,DC68*$B$4+DJ67&lt;=$B$2*'SFV+BESS'!$I$9,DC68&gt;'SFV+BESS'!$I$7),'SFV+BESS'!$I$7,0))))</f>
        <v>0</v>
      </c>
      <c r="DE68" s="27">
        <f>IF(AND(DC68&lt;0,DJ67+DC68/$B$5&gt;$H$2,-DC68/'Carga-Descarga Año'!$B$5&lt;'SFV+BESS'!$I$7),DC68/$B$5,IF(AND(DC68&lt;0,DJ67+DC68/$B$5&gt;$H$2,-DC68/'Carga-Descarga Año'!$B$5&gt;'SFV+BESS'!$I$7),-'SFV+BESS'!$I$7,IF(AND(DC68&lt;0,DJ67+DC68/$B$5&lt;$H$2),-MIN('SFV+BESS'!$I$7,DJ67-$H$2),0)))</f>
        <v>0</v>
      </c>
      <c r="DF68" s="33"/>
      <c r="DG68" s="33">
        <f t="shared" si="90"/>
        <v>0</v>
      </c>
      <c r="DH68" s="27">
        <f t="shared" si="27"/>
        <v>0</v>
      </c>
      <c r="DI68" s="27">
        <f t="shared" si="28"/>
        <v>0</v>
      </c>
      <c r="DJ68" s="28">
        <f>IF((DJ67+DD68+DE68)&gt;=$B$2*'SFV+BESS'!$I$9, $B$2*'SFV+BESS'!$I$9, (DJ67+DD68+DE68))</f>
        <v>173.61249999999998</v>
      </c>
      <c r="DK68" s="110">
        <f t="shared" si="29"/>
        <v>79.260499325489363</v>
      </c>
      <c r="DP68" s="251"/>
      <c r="DQ68" s="48">
        <v>2.4583333333333401</v>
      </c>
      <c r="DR68" s="33">
        <f t="shared" si="107"/>
        <v>83.030986709775661</v>
      </c>
      <c r="DS68" s="33">
        <f>Gen_Cons_Horario!B5182</f>
        <v>0</v>
      </c>
      <c r="DT68" s="34">
        <f t="shared" si="77"/>
        <v>83.030986709775661</v>
      </c>
      <c r="DU68" s="116">
        <f>IF(AND(DT68&gt;0,DT68*$B$4+EA67&lt;=$B$2*'SFV+BESS'!$I$9,DT68&lt;'SFV+BESS'!$I$7), DT68*$B$4, IF(AND(DT68&gt;0,DT68*$B$4+EA67&gt;$B$2*'SFV+BESS'!$I$9,DT68*$B$4&lt;'SFV+BESS'!$I$7),$B$2*'SFV+BESS'!$I$9-EA67,IF(AND(DT68&gt;0,DT68*$B$4+EA67&gt;$B$2*'SFV+BESS'!$I$9,DT68*$B$4&gt;'SFV+BESS'!$I$7,EA67&lt;$B$2*'SFV+BESS'!$I$9),$B$2*'SFV+BESS'!$I$9-EA67,IF(AND(DT68&gt;0,DT68*$B$4+EA67&lt;=$B$2*'SFV+BESS'!$I$9,DT68&gt;'SFV+BESS'!$I$7),'SFV+BESS'!$I$7,0))))</f>
        <v>0</v>
      </c>
      <c r="DV68" s="27">
        <f>IF(AND(DT68&lt;0,EA67+DT68/$B$5&gt;$H$2,-DT68/'Carga-Descarga Año'!$B$5&lt;'SFV+BESS'!$I$7),DT68/$B$5,IF(AND(DT68&lt;0,EA67+DT68/$B$5&gt;$H$2,-DT68/'Carga-Descarga Año'!$B$5&gt;'SFV+BESS'!$I$7),-'SFV+BESS'!$I$7,IF(AND(DT68&lt;0,EA67+DT68/$B$5&lt;$H$2),-MIN('SFV+BESS'!$I$7,EA67-$H$2),0)))</f>
        <v>0</v>
      </c>
      <c r="DW68" s="33"/>
      <c r="DX68" s="33">
        <f t="shared" si="91"/>
        <v>0</v>
      </c>
      <c r="DY68" s="27">
        <f t="shared" si="32"/>
        <v>0</v>
      </c>
      <c r="DZ68" s="27">
        <f t="shared" si="92"/>
        <v>0</v>
      </c>
      <c r="EA68" s="28">
        <f>IF((EA67+DU68+DV68)&gt;=$B$2*'SFV+BESS'!$I$9, $B$2*'SFV+BESS'!$I$9, (EA67+DU68+DV68))</f>
        <v>173.61249999999998</v>
      </c>
      <c r="EB68" s="110">
        <f t="shared" si="33"/>
        <v>83.030986709775661</v>
      </c>
      <c r="EG68" s="251"/>
      <c r="EH68" s="48">
        <v>2.4583333333333401</v>
      </c>
      <c r="EI68" s="33">
        <f t="shared" si="108"/>
        <v>98.155127964009495</v>
      </c>
      <c r="EJ68" s="33">
        <f>Gen_Cons_Horario!B5926</f>
        <v>0</v>
      </c>
      <c r="EK68" s="34">
        <f t="shared" si="78"/>
        <v>98.155127964009495</v>
      </c>
      <c r="EL68" s="116">
        <f>IF(AND(EK68&gt;0,EK68*$B$4+ER67&lt;=$B$2*'SFV+BESS'!$I$9,EK68&lt;'SFV+BESS'!$I$7), EK68*$B$4, IF(AND(EK68&gt;0,EK68*$B$4+ER67&gt;$B$2*'SFV+BESS'!$I$9,EK68*$B$4&lt;'SFV+BESS'!$I$7),$B$2*'SFV+BESS'!$I$9-ER67,IF(AND(EK68&gt;0,EK68*$B$4+ER67&gt;$B$2*'SFV+BESS'!$I$9,EK68*$B$4&gt;'SFV+BESS'!$I$7,ER67&lt;$B$2*'SFV+BESS'!$I$9),$B$2*'SFV+BESS'!$I$9-ER67,IF(AND(EK68&gt;0,EK68*$B$4+ER67&lt;=$B$2*'SFV+BESS'!$I$9,EK68&gt;'SFV+BESS'!$I$7),'SFV+BESS'!$I$7,0))))</f>
        <v>0</v>
      </c>
      <c r="EM68" s="27">
        <f>IF(AND(EK68&lt;0,ER67+EK68/$B$5&gt;$H$2,-EK68/'Carga-Descarga Año'!$B$5&lt;'SFV+BESS'!$I$7),EK68/$B$5,IF(AND(EK68&lt;0,ER67+EK68/$B$5&gt;$H$2,-EK68/'Carga-Descarga Año'!$B$5&gt;'SFV+BESS'!$I$7),-'SFV+BESS'!$I$7,IF(AND(EK68&lt;0,ER67+EK68/$B$5&lt;$H$2),-MIN('SFV+BESS'!$I$7,ER67-$H$2),0)))</f>
        <v>0</v>
      </c>
      <c r="EN68" s="33"/>
      <c r="EO68" s="33">
        <f t="shared" si="93"/>
        <v>0</v>
      </c>
      <c r="EP68" s="27">
        <f t="shared" si="36"/>
        <v>0</v>
      </c>
      <c r="EQ68" s="27">
        <f t="shared" si="94"/>
        <v>0</v>
      </c>
      <c r="ER68" s="28">
        <f>IF((ER67+EL68+EM68)&gt;=$B$2*'SFV+BESS'!$I$9, $B$2*'SFV+BESS'!$I$9, (ER67+EL68+EM68))</f>
        <v>173.61249999999998</v>
      </c>
      <c r="ES68" s="110">
        <f t="shared" si="37"/>
        <v>98.155127964009495</v>
      </c>
      <c r="EX68" s="251"/>
      <c r="EY68" s="48">
        <v>2.4583333333333401</v>
      </c>
      <c r="EZ68" s="33">
        <f t="shared" si="109"/>
        <v>105.54601066041208</v>
      </c>
      <c r="FA68" s="33">
        <f>Gen_Cons_Horario!B6646</f>
        <v>0</v>
      </c>
      <c r="FB68" s="34">
        <f t="shared" si="79"/>
        <v>105.54601066041208</v>
      </c>
      <c r="FC68" s="116">
        <f>IF(AND(FB68&gt;0,FB68*$B$4+FI67&lt;=$B$2*'SFV+BESS'!$I$9,FB68&lt;'SFV+BESS'!$I$7), FB68*$B$4, IF(AND(FB68&gt;0,FB68*$B$4+FI67&gt;$B$2*'SFV+BESS'!$I$9,FB68*$B$4&lt;'SFV+BESS'!$I$7),$B$2*'SFV+BESS'!$I$9-FI67,IF(AND(FB68&gt;0,FB68*$B$4+FI67&gt;$B$2*'SFV+BESS'!$I$9,FB68*$B$4&gt;'SFV+BESS'!$I$7,FI67&lt;$B$2*'SFV+BESS'!$I$9),$B$2*'SFV+BESS'!$I$9-FI67,IF(AND(FB68&gt;0,FB68*$B$4+FI67&lt;=$B$2*'SFV+BESS'!$I$9,FB68&gt;'SFV+BESS'!$I$7),'SFV+BESS'!$I$7,0))))</f>
        <v>0</v>
      </c>
      <c r="FD68" s="27">
        <f>IF(AND(FB68&lt;0,FI67+FB68/$B$5&gt;$H$2,-FB68/'Carga-Descarga Año'!$B$5&lt;'SFV+BESS'!$I$7),FB68/$B$5,IF(AND(FB68&lt;0,FI67+FB68/$B$5&gt;$H$2,-FB68/'Carga-Descarga Año'!$B$5&gt;'SFV+BESS'!$I$7),-'SFV+BESS'!$I$7,IF(AND(FB68&lt;0,FI67+FB68/$B$5&lt;$H$2),-MIN('SFV+BESS'!$I$7,FI67-$H$2),0)))</f>
        <v>0</v>
      </c>
      <c r="FE68" s="33"/>
      <c r="FF68" s="33">
        <f t="shared" si="95"/>
        <v>0</v>
      </c>
      <c r="FG68" s="27">
        <f t="shared" si="40"/>
        <v>0</v>
      </c>
      <c r="FH68" s="27">
        <f t="shared" si="96"/>
        <v>0</v>
      </c>
      <c r="FI68" s="28">
        <f>IF((FI67+FC68+FD68)&gt;=$B$2*'SFV+BESS'!$I$9, $B$2*'SFV+BESS'!$I$9, (FI67+FC68+FD68))</f>
        <v>173.61249999999998</v>
      </c>
      <c r="FJ68" s="110">
        <f t="shared" si="41"/>
        <v>105.54601066041208</v>
      </c>
      <c r="FO68" s="251"/>
      <c r="FP68" s="48">
        <v>2.4583333333333401</v>
      </c>
      <c r="FQ68" s="33">
        <f t="shared" si="110"/>
        <v>111.79188536815481</v>
      </c>
      <c r="FR68" s="33">
        <f>Gen_Cons_Horario!B7390</f>
        <v>0</v>
      </c>
      <c r="FS68" s="34">
        <f t="shared" si="80"/>
        <v>111.79188536815481</v>
      </c>
      <c r="FT68" s="116">
        <f>IF(AND(FS68&gt;0,FS68*$B$4+FZ67&lt;=$B$2*'SFV+BESS'!$I$9,FS68&lt;'SFV+BESS'!$I$7), FS68*$B$4, IF(AND(FS68&gt;0,FS68*$B$4+FZ67&gt;$B$2*'SFV+BESS'!$I$9,FS68*$B$4&lt;'SFV+BESS'!$I$7),$B$2*'SFV+BESS'!$I$9-FZ67,IF(AND(FS68&gt;0,FS68*$B$4+FZ67&gt;$B$2*'SFV+BESS'!$I$9,FS68*$B$4&gt;'SFV+BESS'!$I$7,FZ67&lt;$B$2*'SFV+BESS'!$I$9),$B$2*'SFV+BESS'!$I$9-FZ67,IF(AND(FS68&gt;0,FS68*$B$4+FZ67&lt;=$B$2*'SFV+BESS'!$I$9,FS68&gt;'SFV+BESS'!$I$7),'SFV+BESS'!$I$7,0))))</f>
        <v>0</v>
      </c>
      <c r="FU68" s="27">
        <f>IF(AND(FS68&lt;0,FZ67+FS68/$B$5&gt;$H$2,-FS68/'Carga-Descarga Año'!$B$5&lt;'SFV+BESS'!$I$7),FS68/$B$5,IF(AND(FS68&lt;0,FZ67+FS68/$B$5&gt;$H$2,-FS68/'Carga-Descarga Año'!$B$5&gt;'SFV+BESS'!$I$7),-'SFV+BESS'!$I$7,IF(AND(FS68&lt;0,FZ67+FS68/$B$5&lt;$H$2),-MIN('SFV+BESS'!$I$7,FZ67-$H$2),0)))</f>
        <v>0</v>
      </c>
      <c r="FV68" s="33"/>
      <c r="FW68" s="33">
        <f t="shared" si="97"/>
        <v>0</v>
      </c>
      <c r="FX68" s="27">
        <f t="shared" si="44"/>
        <v>0</v>
      </c>
      <c r="FY68" s="27">
        <f t="shared" si="98"/>
        <v>0</v>
      </c>
      <c r="FZ68" s="28">
        <f>IF((FZ67+FT68+FU68)&gt;=$B$2*'SFV+BESS'!$I$9, $B$2*'SFV+BESS'!$I$9, (FZ67+FT68+FU68))</f>
        <v>173.61249999999998</v>
      </c>
      <c r="GA68" s="110">
        <f t="shared" si="45"/>
        <v>111.79188536815481</v>
      </c>
      <c r="GF68" s="251"/>
      <c r="GG68" s="48">
        <v>2.4583333333333401</v>
      </c>
      <c r="GH68" s="33">
        <f t="shared" si="111"/>
        <v>113.11824732914998</v>
      </c>
      <c r="GI68" s="33">
        <f>Gen_Cons_Horario!B8110</f>
        <v>82.027000000000001</v>
      </c>
      <c r="GJ68" s="34">
        <f t="shared" si="81"/>
        <v>31.091247329149979</v>
      </c>
      <c r="GK68" s="116">
        <f>IF(AND(GJ68&gt;0,GJ68*$B$4+GQ67&lt;=$B$2*'SFV+BESS'!$I$9,GJ68&lt;'SFV+BESS'!$I$7), GJ68*$B$4, IF(AND(GJ68&gt;0,GJ68*$B$4+GQ67&gt;$B$2*'SFV+BESS'!$I$9,GJ68*$B$4&lt;'SFV+BESS'!$I$7),$B$2*'SFV+BESS'!$I$9-GQ67,IF(AND(GJ68&gt;0,GJ68*$B$4+GQ67&gt;$B$2*'SFV+BESS'!$I$9,GJ68*$B$4&gt;'SFV+BESS'!$I$7,GQ67&lt;$B$2*'SFV+BESS'!$I$9),$B$2*'SFV+BESS'!$I$9-GQ67,IF(AND(GJ68&gt;0,GJ68*$B$4+GQ67&lt;=$B$2*'SFV+BESS'!$I$9,GJ68&gt;'SFV+BESS'!$I$7),'SFV+BESS'!$I$7,0))))</f>
        <v>29.53668496269248</v>
      </c>
      <c r="GL68" s="27">
        <f>IF(AND(GJ68&lt;0,GQ67+GJ68/$B$5&gt;$H$2,-GJ68/'Carga-Descarga Año'!$B$5&lt;'SFV+BESS'!$I$7),GJ68/$B$5,IF(AND(GJ68&lt;0,GQ67+GJ68/$B$5&gt;$H$2,-GJ68/'Carga-Descarga Año'!$B$5&gt;'SFV+BESS'!$I$7),-'SFV+BESS'!$I$7,IF(AND(GJ68&lt;0,GQ67+GJ68/$B$5&lt;$H$2),-MIN('SFV+BESS'!$I$7,GQ67-$H$2),0)))</f>
        <v>0</v>
      </c>
      <c r="GM68" s="33"/>
      <c r="GN68" s="33">
        <f t="shared" si="99"/>
        <v>82.027000000000001</v>
      </c>
      <c r="GO68" s="27">
        <f t="shared" si="48"/>
        <v>0</v>
      </c>
      <c r="GP68" s="27">
        <f t="shared" si="100"/>
        <v>0</v>
      </c>
      <c r="GQ68" s="28">
        <f>IF((GQ67+GK68+GL68)&gt;=$B$2*'SFV+BESS'!$I$9, $B$2*'SFV+BESS'!$I$9, (GQ67+GK68+GL68))</f>
        <v>147.13575096344849</v>
      </c>
      <c r="GR68" s="110">
        <f t="shared" si="49"/>
        <v>0</v>
      </c>
    </row>
    <row r="69" spans="1:200">
      <c r="A69" s="249"/>
      <c r="B69" s="48">
        <v>2.5</v>
      </c>
      <c r="C69" s="38">
        <f t="shared" si="82"/>
        <v>123.83891499519927</v>
      </c>
      <c r="D69" s="2">
        <f>Gen_Cons_Horario!B95</f>
        <v>119.312</v>
      </c>
      <c r="E69" s="140">
        <f t="shared" si="0"/>
        <v>4.5269149951992773</v>
      </c>
      <c r="F69" s="116">
        <f>IF(AND(E69&gt;0,E69*$B$4+L68&lt;=$B$2*'SFV+BESS'!$I$9,E69&lt;'SFV+BESS'!$I$7), E69*$B$4, IF(AND(E69&gt;0,E69*$B$4+L68&gt;$B$2*'SFV+BESS'!$I$9,E69*$B$4&lt;'SFV+BESS'!$I$7),$B$2*'SFV+BESS'!$I$9-L68,IF(AND(E69&gt;0,E69*$B$4+L68&gt;$B$2*'SFV+BESS'!$I$9,E69*$B$4&gt;'SFV+BESS'!$I$7,L68&lt;$B$2*'SFV+BESS'!$I$9),$B$2*'SFV+BESS'!$I$9-L68,IF(AND(E69&gt;0,E69*$B$4+L68&lt;=$B$2*'SFV+BESS'!$I$9,E69&gt;'SFV+BESS'!$I$7),'SFV+BESS'!$I$7,0))))</f>
        <v>4.3005692454393136</v>
      </c>
      <c r="G69" s="27">
        <f>IF(AND(E69&lt;0,L68+E69/$B$5&gt;$H$2,-E69/'Carga-Descarga Año'!$B$5&lt;'SFV+BESS'!$I$7),E69/$B$5,IF(AND(E69&lt;0,L68+E69/$B$5&gt;$H$2,-E69/'Carga-Descarga Año'!$B$5&gt;'SFV+BESS'!$I$7),-'SFV+BESS'!$I$7,IF(AND(E69&lt;0,L68+E69/$B$5&lt;$H$2),-MIN('SFV+BESS'!$I$7,L68-$H$2),0)))</f>
        <v>0</v>
      </c>
      <c r="I69" s="38">
        <f t="shared" si="1"/>
        <v>119.312</v>
      </c>
      <c r="J69" s="27">
        <f t="shared" si="3"/>
        <v>0</v>
      </c>
      <c r="K69" s="27">
        <f t="shared" si="2"/>
        <v>0</v>
      </c>
      <c r="L69" s="28">
        <f>IF((L68+F69+G69)&gt;=$B$2*'SFV+BESS'!$I$9, $B$2*'SFV+BESS'!$I$9, (L68+F69+G69))</f>
        <v>13.438069245439316</v>
      </c>
      <c r="M69" s="110">
        <f t="shared" si="4"/>
        <v>0</v>
      </c>
      <c r="R69" s="251"/>
      <c r="S69" s="48">
        <v>2.5</v>
      </c>
      <c r="T69" s="2">
        <f t="shared" si="101"/>
        <v>127.13809025999851</v>
      </c>
      <c r="U69" s="2">
        <f>Gen_Cons_Horario!B839</f>
        <v>82.027000000000001</v>
      </c>
      <c r="V69" s="34">
        <f t="shared" si="71"/>
        <v>45.111090259998505</v>
      </c>
      <c r="W69" s="116">
        <f>IF(AND(V69&gt;0,V69*$B$4+AC68&lt;=$B$2*'SFV+BESS'!$I$9,V69&lt;'SFV+BESS'!$I$7), V69*$B$4, IF(AND(V69&gt;0,V69*$B$4+AC68&gt;$B$2*'SFV+BESS'!$I$9,V69*$B$4&lt;'SFV+BESS'!$I$7),$B$2*'SFV+BESS'!$I$9-AC68,IF(AND(V69&gt;0,V69*$B$4+AC68&gt;$B$2*'SFV+BESS'!$I$9,V69*$B$4&gt;'SFV+BESS'!$I$7,AC68&lt;$B$2*'SFV+BESS'!$I$9),$B$2*'SFV+BESS'!$I$9-AC68,IF(AND(V69&gt;0,V69*$B$4+AC68&lt;=$B$2*'SFV+BESS'!$I$9,V69&gt;'SFV+BESS'!$I$7),'SFV+BESS'!$I$7,0))))</f>
        <v>0</v>
      </c>
      <c r="X69" s="27">
        <f>IF(AND(V69&lt;0,AC68+V69/$B$5&gt;$H$2,-V69/'Carga-Descarga Año'!$B$5&lt;'SFV+BESS'!$I$7),V69/$B$5,IF(AND(V69&lt;0,AC68+V69/$B$5&gt;$H$2,-V69/'Carga-Descarga Año'!$B$5&gt;'SFV+BESS'!$I$7),-'SFV+BESS'!$I$7,IF(AND(V69&lt;0,AC68+V69/$B$5&lt;$H$2),-MIN('SFV+BESS'!$I$7,AC68-$H$2),0)))</f>
        <v>0</v>
      </c>
      <c r="Y69" s="33"/>
      <c r="Z69" s="33">
        <f t="shared" si="60"/>
        <v>82.027000000000001</v>
      </c>
      <c r="AA69" s="27">
        <f t="shared" si="7"/>
        <v>0</v>
      </c>
      <c r="AB69" s="27">
        <f t="shared" si="50"/>
        <v>0</v>
      </c>
      <c r="AC69" s="28">
        <f>IF((AC68+W69+X69)&gt;=$B$2*'SFV+BESS'!$I$9, $B$2*'SFV+BESS'!$I$9, (AC68+W69+X69))</f>
        <v>173.61249999999998</v>
      </c>
      <c r="AD69" s="110">
        <f t="shared" si="8"/>
        <v>45.111090259998505</v>
      </c>
      <c r="AI69" s="251"/>
      <c r="AJ69" s="48">
        <v>2.5</v>
      </c>
      <c r="AK69" s="52">
        <f t="shared" si="102"/>
        <v>127.24751556075989</v>
      </c>
      <c r="AL69" s="33">
        <f>Gen_Cons_Horario!B1511</f>
        <v>55.927500000000009</v>
      </c>
      <c r="AM69" s="34">
        <f t="shared" si="72"/>
        <v>71.320015560759884</v>
      </c>
      <c r="AN69" s="116">
        <f>IF(AND(AM69&gt;0,AM69*$B$4+AT68&lt;=$B$2*'SFV+BESS'!$I$9,AM69&lt;'SFV+BESS'!$I$7), AM69*$B$4, IF(AND(AM69&gt;0,AM69*$B$4+AT68&gt;$B$2*'SFV+BESS'!$I$9,AM69*$B$4&lt;'SFV+BESS'!$I$7),$B$2*'SFV+BESS'!$I$9-AT68,IF(AND(AM69&gt;0,AM69*$B$4+AT68&gt;$B$2*'SFV+BESS'!$I$9,AM69*$B$4&gt;'SFV+BESS'!$I$7,AT68&lt;$B$2*'SFV+BESS'!$I$9),$B$2*'SFV+BESS'!$I$9-AT68,IF(AND(AM69&gt;0,AM69*$B$4+AT68&lt;=$B$2*'SFV+BESS'!$I$9,AM69&gt;'SFV+BESS'!$I$7),'SFV+BESS'!$I$7,0))))</f>
        <v>0</v>
      </c>
      <c r="AO69" s="27">
        <f>IF(AND(AM69&lt;0,AT68+AM69/$B$5&gt;$H$2,-AM69/'Carga-Descarga Año'!$B$5&lt;'SFV+BESS'!$I$7),AM69/$B$5,IF(AND(AM69&lt;0,AT68+AM69/$B$5&gt;$H$2,-AM69/'Carga-Descarga Año'!$B$5&gt;'SFV+BESS'!$I$7),-'SFV+BESS'!$I$7,IF(AND(AM69&lt;0,AT68+AM69/$B$5&lt;$H$2),-MIN('SFV+BESS'!$I$7,AT68-$H$2),0)))</f>
        <v>0</v>
      </c>
      <c r="AP69" s="33"/>
      <c r="AQ69" s="33">
        <f t="shared" si="83"/>
        <v>55.927500000000009</v>
      </c>
      <c r="AR69" s="27">
        <f t="shared" si="11"/>
        <v>0</v>
      </c>
      <c r="AS69" s="27">
        <f t="shared" si="84"/>
        <v>0</v>
      </c>
      <c r="AT69" s="28">
        <f>IF((AT68+AN69+AO69)&gt;=$B$2*'SFV+BESS'!$I$9, $B$2*'SFV+BESS'!$I$9, (AT68+AN69+AO69))</f>
        <v>173.61249999999998</v>
      </c>
      <c r="AU69" s="110">
        <f t="shared" si="12"/>
        <v>71.320015560759884</v>
      </c>
      <c r="AZ69" s="251"/>
      <c r="BA69" s="48">
        <v>2.5</v>
      </c>
      <c r="BB69" s="33">
        <f t="shared" si="103"/>
        <v>110.01903443945878</v>
      </c>
      <c r="BC69" s="33">
        <f>Gen_Cons_Horario!B2255</f>
        <v>0</v>
      </c>
      <c r="BD69" s="34">
        <f t="shared" si="73"/>
        <v>110.01903443945878</v>
      </c>
      <c r="BE69" s="116">
        <f>IF(AND(BD69&gt;0,BD69*$B$4+BK68&lt;=$B$2*'SFV+BESS'!$I$9,BD69&lt;'SFV+BESS'!$I$7), BD69*$B$4, IF(AND(BD69&gt;0,BD69*$B$4+BK68&gt;$B$2*'SFV+BESS'!$I$9,BD69*$B$4&lt;'SFV+BESS'!$I$7),$B$2*'SFV+BESS'!$I$9-BK68,IF(AND(BD69&gt;0,BD69*$B$4+BK68&gt;$B$2*'SFV+BESS'!$I$9,BD69*$B$4&gt;'SFV+BESS'!$I$7,BK68&lt;$B$2*'SFV+BESS'!$I$9),$B$2*'SFV+BESS'!$I$9-BK68,IF(AND(BD69&gt;0,BD69*$B$4+BK68&lt;=$B$2*'SFV+BESS'!$I$9,BD69&gt;'SFV+BESS'!$I$7),'SFV+BESS'!$I$7,0))))</f>
        <v>0</v>
      </c>
      <c r="BF69" s="27">
        <f>IF(AND(BD69&lt;0,BK68+BD69/$B$5&gt;$H$2,-BD69/'Carga-Descarga Año'!$B$5&lt;'SFV+BESS'!$I$7),BD69/$B$5,IF(AND(BD69&lt;0,BK68+BD69/$B$5&gt;$H$2,-BD69/'Carga-Descarga Año'!$B$5&gt;'SFV+BESS'!$I$7),-'SFV+BESS'!$I$7,IF(AND(BD69&lt;0,BK68+BD69/$B$5&lt;$H$2),-MIN('SFV+BESS'!$I$7,BK68-$H$2),0)))</f>
        <v>0</v>
      </c>
      <c r="BG69" s="33"/>
      <c r="BH69" s="33">
        <f t="shared" si="85"/>
        <v>0</v>
      </c>
      <c r="BI69" s="27">
        <f t="shared" si="15"/>
        <v>0</v>
      </c>
      <c r="BJ69" s="27">
        <f t="shared" si="86"/>
        <v>0</v>
      </c>
      <c r="BK69" s="28">
        <f>IF((BK68+BE69+BF69)&gt;=$B$2*'SFV+BESS'!$I$9, $B$2*'SFV+BESS'!$I$9, (BK68+BE69+BF69))</f>
        <v>173.61249999999998</v>
      </c>
      <c r="BL69" s="110">
        <f t="shared" si="16"/>
        <v>110.01903443945878</v>
      </c>
      <c r="BQ69" s="251"/>
      <c r="BR69" s="48">
        <v>2.5</v>
      </c>
      <c r="BS69" s="33">
        <f t="shared" si="104"/>
        <v>93.046254025352383</v>
      </c>
      <c r="BT69" s="33">
        <f>Gen_Cons_Horario!B2975</f>
        <v>0</v>
      </c>
      <c r="BU69" s="34">
        <f t="shared" si="74"/>
        <v>93.046254025352383</v>
      </c>
      <c r="BV69" s="116">
        <f>IF(AND(BU69&gt;0,BU69*$B$4+CB68&lt;=$B$2*'SFV+BESS'!$I$9,BU69&lt;'SFV+BESS'!$I$7), BU69*$B$4, IF(AND(BU69&gt;0,BU69*$B$4+CB68&gt;$B$2*'SFV+BESS'!$I$9,BU69*$B$4&lt;'SFV+BESS'!$I$7),$B$2*'SFV+BESS'!$I$9-CB68,IF(AND(BU69&gt;0,BU69*$B$4+CB68&gt;$B$2*'SFV+BESS'!$I$9,BU69*$B$4&gt;'SFV+BESS'!$I$7,CB68&lt;$B$2*'SFV+BESS'!$I$9),$B$2*'SFV+BESS'!$I$9-CB68,IF(AND(BU69&gt;0,BU69*$B$4+CB68&lt;=$B$2*'SFV+BESS'!$I$9,BU69&gt;'SFV+BESS'!$I$7),'SFV+BESS'!$I$7,0))))</f>
        <v>0</v>
      </c>
      <c r="BW69" s="27">
        <f>IF(AND(BU69&lt;0,CB68+BU69/$B$5&gt;$H$2,-BU69/'Carga-Descarga Año'!$B$5&lt;'SFV+BESS'!$I$7),BU69/$B$5,IF(AND(BU69&lt;0,CB68+BU69/$B$5&gt;$H$2,-BU69/'Carga-Descarga Año'!$B$5&gt;'SFV+BESS'!$I$7),-'SFV+BESS'!$I$7,IF(AND(BU69&lt;0,CB68+BU69/$B$5&lt;$H$2),-MIN('SFV+BESS'!$I$7,CB68-$H$2),0)))</f>
        <v>0</v>
      </c>
      <c r="BX69" s="33"/>
      <c r="BY69" s="33">
        <f t="shared" si="87"/>
        <v>0</v>
      </c>
      <c r="BZ69" s="27">
        <f t="shared" si="18"/>
        <v>0</v>
      </c>
      <c r="CA69" s="27">
        <f t="shared" si="19"/>
        <v>0</v>
      </c>
      <c r="CB69" s="28">
        <f>IF((CB68+BV69+BW69)&gt;=$B$2*'SFV+BESS'!$I$9, $B$2*'SFV+BESS'!$I$9, (CB68+BV69+BW69))</f>
        <v>173.61249999999998</v>
      </c>
      <c r="CC69" s="110">
        <f t="shared" si="20"/>
        <v>93.046254025352383</v>
      </c>
      <c r="CH69" s="251"/>
      <c r="CI69" s="48">
        <v>2.5</v>
      </c>
      <c r="CJ69" s="33">
        <f t="shared" si="105"/>
        <v>80.738079690760259</v>
      </c>
      <c r="CK69" s="33">
        <f>Gen_Cons_Horario!B3719</f>
        <v>0</v>
      </c>
      <c r="CL69" s="34">
        <f t="shared" si="75"/>
        <v>80.738079690760259</v>
      </c>
      <c r="CM69" s="116">
        <f>IF(AND(CL69&gt;0,CL69*$B$4+CS68&lt;=$B$2*'SFV+BESS'!$I$9,CL69&lt;'SFV+BESS'!$I$7), CL69*$B$4, IF(AND(CL69&gt;0,CL69*$B$4+CS68&gt;$B$2*'SFV+BESS'!$I$9,CL69*$B$4&lt;'SFV+BESS'!$I$7),$B$2*'SFV+BESS'!$I$9-CS68,IF(AND(CL69&gt;0,CL69*$B$4+CS68&gt;$B$2*'SFV+BESS'!$I$9,CL69*$B$4&gt;'SFV+BESS'!$I$7,CS68&lt;$B$2*'SFV+BESS'!$I$9),$B$2*'SFV+BESS'!$I$9-CS68,IF(AND(CL69&gt;0,CL69*$B$4+CS68&lt;=$B$2*'SFV+BESS'!$I$9,CL69&gt;'SFV+BESS'!$I$7),'SFV+BESS'!$I$7,0))))</f>
        <v>0</v>
      </c>
      <c r="CN69" s="27">
        <f>IF(AND(CL69&lt;0,CS68+CL69/$B$5&gt;$H$2,-CL69/'Carga-Descarga Año'!$B$5&lt;'SFV+BESS'!$I$7),CL69/$B$5,IF(AND(CL69&lt;0,CS68+CL69/$B$5&gt;$H$2,-CL69/'Carga-Descarga Año'!$B$5&gt;'SFV+BESS'!$I$7),-'SFV+BESS'!$I$7,IF(AND(CL69&lt;0,CS68+CL69/$B$5&lt;$H$2),-MIN('SFV+BESS'!$I$7,CS68-$H$2),0)))</f>
        <v>0</v>
      </c>
      <c r="CO69" s="33"/>
      <c r="CP69" s="33">
        <f t="shared" si="88"/>
        <v>0</v>
      </c>
      <c r="CQ69" s="27">
        <f t="shared" si="23"/>
        <v>0</v>
      </c>
      <c r="CR69" s="27">
        <f t="shared" si="89"/>
        <v>0</v>
      </c>
      <c r="CS69" s="28">
        <f>IF((CS68+CM69+CN69)&gt;=$B$2*'SFV+BESS'!$I$9, $B$2*'SFV+BESS'!$I$9, (CS68+CM69+CN69))</f>
        <v>173.61249999999998</v>
      </c>
      <c r="CT69" s="110">
        <f t="shared" si="24"/>
        <v>80.738079690760259</v>
      </c>
      <c r="CY69" s="251"/>
      <c r="CZ69" s="48">
        <v>2.5</v>
      </c>
      <c r="DA69" s="33">
        <f t="shared" si="106"/>
        <v>89.383443532820891</v>
      </c>
      <c r="DB69" s="33">
        <f>Gen_Cons_Horario!B4439</f>
        <v>0</v>
      </c>
      <c r="DC69" s="34">
        <f t="shared" si="76"/>
        <v>89.383443532820891</v>
      </c>
      <c r="DD69" s="116">
        <f>IF(AND(DC69&gt;0,DC69*$B$4+DJ68&lt;=$B$2*'SFV+BESS'!$I$9,DC69&lt;'SFV+BESS'!$I$7), DC69*$B$4, IF(AND(DC69&gt;0,DC69*$B$4+DJ68&gt;$B$2*'SFV+BESS'!$I$9,DC69*$B$4&lt;'SFV+BESS'!$I$7),$B$2*'SFV+BESS'!$I$9-DJ68,IF(AND(DC69&gt;0,DC69*$B$4+DJ68&gt;$B$2*'SFV+BESS'!$I$9,DC69*$B$4&gt;'SFV+BESS'!$I$7,DJ68&lt;$B$2*'SFV+BESS'!$I$9),$B$2*'SFV+BESS'!$I$9-DJ68,IF(AND(DC69&gt;0,DC69*$B$4+DJ68&lt;=$B$2*'SFV+BESS'!$I$9,DC69&gt;'SFV+BESS'!$I$7),'SFV+BESS'!$I$7,0))))</f>
        <v>0</v>
      </c>
      <c r="DE69" s="27">
        <f>IF(AND(DC69&lt;0,DJ68+DC69/$B$5&gt;$H$2,-DC69/'Carga-Descarga Año'!$B$5&lt;'SFV+BESS'!$I$7),DC69/$B$5,IF(AND(DC69&lt;0,DJ68+DC69/$B$5&gt;$H$2,-DC69/'Carga-Descarga Año'!$B$5&gt;'SFV+BESS'!$I$7),-'SFV+BESS'!$I$7,IF(AND(DC69&lt;0,DJ68+DC69/$B$5&lt;$H$2),-MIN('SFV+BESS'!$I$7,DJ68-$H$2),0)))</f>
        <v>0</v>
      </c>
      <c r="DF69" s="33"/>
      <c r="DG69" s="33">
        <f t="shared" si="90"/>
        <v>0</v>
      </c>
      <c r="DH69" s="27">
        <f t="shared" si="27"/>
        <v>0</v>
      </c>
      <c r="DI69" s="27">
        <f t="shared" si="28"/>
        <v>0</v>
      </c>
      <c r="DJ69" s="28">
        <f>IF((DJ68+DD69+DE69)&gt;=$B$2*'SFV+BESS'!$I$9, $B$2*'SFV+BESS'!$I$9, (DJ68+DD69+DE69))</f>
        <v>173.61249999999998</v>
      </c>
      <c r="DK69" s="110">
        <f t="shared" si="29"/>
        <v>89.383443532820891</v>
      </c>
      <c r="DP69" s="251"/>
      <c r="DQ69" s="48">
        <v>2.5</v>
      </c>
      <c r="DR69" s="33">
        <f t="shared" si="107"/>
        <v>91.815121323908102</v>
      </c>
      <c r="DS69" s="33">
        <f>Gen_Cons_Horario!B5183</f>
        <v>0</v>
      </c>
      <c r="DT69" s="34">
        <f t="shared" si="77"/>
        <v>91.815121323908102</v>
      </c>
      <c r="DU69" s="116">
        <f>IF(AND(DT69&gt;0,DT69*$B$4+EA68&lt;=$B$2*'SFV+BESS'!$I$9,DT69&lt;'SFV+BESS'!$I$7), DT69*$B$4, IF(AND(DT69&gt;0,DT69*$B$4+EA68&gt;$B$2*'SFV+BESS'!$I$9,DT69*$B$4&lt;'SFV+BESS'!$I$7),$B$2*'SFV+BESS'!$I$9-EA68,IF(AND(DT69&gt;0,DT69*$B$4+EA68&gt;$B$2*'SFV+BESS'!$I$9,DT69*$B$4&gt;'SFV+BESS'!$I$7,EA68&lt;$B$2*'SFV+BESS'!$I$9),$B$2*'SFV+BESS'!$I$9-EA68,IF(AND(DT69&gt;0,DT69*$B$4+EA68&lt;=$B$2*'SFV+BESS'!$I$9,DT69&gt;'SFV+BESS'!$I$7),'SFV+BESS'!$I$7,0))))</f>
        <v>0</v>
      </c>
      <c r="DV69" s="27">
        <f>IF(AND(DT69&lt;0,EA68+DT69/$B$5&gt;$H$2,-DT69/'Carga-Descarga Año'!$B$5&lt;'SFV+BESS'!$I$7),DT69/$B$5,IF(AND(DT69&lt;0,EA68+DT69/$B$5&gt;$H$2,-DT69/'Carga-Descarga Año'!$B$5&gt;'SFV+BESS'!$I$7),-'SFV+BESS'!$I$7,IF(AND(DT69&lt;0,EA68+DT69/$B$5&lt;$H$2),-MIN('SFV+BESS'!$I$7,EA68-$H$2),0)))</f>
        <v>0</v>
      </c>
      <c r="DW69" s="33"/>
      <c r="DX69" s="33">
        <f t="shared" si="91"/>
        <v>0</v>
      </c>
      <c r="DY69" s="27">
        <f t="shared" si="32"/>
        <v>0</v>
      </c>
      <c r="DZ69" s="27">
        <f t="shared" si="92"/>
        <v>0</v>
      </c>
      <c r="EA69" s="28">
        <f>IF((EA68+DU69+DV69)&gt;=$B$2*'SFV+BESS'!$I$9, $B$2*'SFV+BESS'!$I$9, (EA68+DU69+DV69))</f>
        <v>173.61249999999998</v>
      </c>
      <c r="EB69" s="110">
        <f t="shared" si="33"/>
        <v>91.815121323908102</v>
      </c>
      <c r="EG69" s="251"/>
      <c r="EH69" s="48">
        <v>2.5</v>
      </c>
      <c r="EI69" s="33">
        <f t="shared" si="108"/>
        <v>105.612499082425</v>
      </c>
      <c r="EJ69" s="33">
        <f>Gen_Cons_Horario!B5927</f>
        <v>0</v>
      </c>
      <c r="EK69" s="34">
        <f t="shared" si="78"/>
        <v>105.612499082425</v>
      </c>
      <c r="EL69" s="116">
        <f>IF(AND(EK69&gt;0,EK69*$B$4+ER68&lt;=$B$2*'SFV+BESS'!$I$9,EK69&lt;'SFV+BESS'!$I$7), EK69*$B$4, IF(AND(EK69&gt;0,EK69*$B$4+ER68&gt;$B$2*'SFV+BESS'!$I$9,EK69*$B$4&lt;'SFV+BESS'!$I$7),$B$2*'SFV+BESS'!$I$9-ER68,IF(AND(EK69&gt;0,EK69*$B$4+ER68&gt;$B$2*'SFV+BESS'!$I$9,EK69*$B$4&gt;'SFV+BESS'!$I$7,ER68&lt;$B$2*'SFV+BESS'!$I$9),$B$2*'SFV+BESS'!$I$9-ER68,IF(AND(EK69&gt;0,EK69*$B$4+ER68&lt;=$B$2*'SFV+BESS'!$I$9,EK69&gt;'SFV+BESS'!$I$7),'SFV+BESS'!$I$7,0))))</f>
        <v>0</v>
      </c>
      <c r="EM69" s="27">
        <f>IF(AND(EK69&lt;0,ER68+EK69/$B$5&gt;$H$2,-EK69/'Carga-Descarga Año'!$B$5&lt;'SFV+BESS'!$I$7),EK69/$B$5,IF(AND(EK69&lt;0,ER68+EK69/$B$5&gt;$H$2,-EK69/'Carga-Descarga Año'!$B$5&gt;'SFV+BESS'!$I$7),-'SFV+BESS'!$I$7,IF(AND(EK69&lt;0,ER68+EK69/$B$5&lt;$H$2),-MIN('SFV+BESS'!$I$7,ER68-$H$2),0)))</f>
        <v>0</v>
      </c>
      <c r="EN69" s="33"/>
      <c r="EO69" s="33">
        <f t="shared" si="93"/>
        <v>0</v>
      </c>
      <c r="EP69" s="27">
        <f t="shared" si="36"/>
        <v>0</v>
      </c>
      <c r="EQ69" s="27">
        <f t="shared" si="94"/>
        <v>0</v>
      </c>
      <c r="ER69" s="28">
        <f>IF((ER68+EL69+EM69)&gt;=$B$2*'SFV+BESS'!$I$9, $B$2*'SFV+BESS'!$I$9, (ER68+EL69+EM69))</f>
        <v>173.61249999999998</v>
      </c>
      <c r="ES69" s="110">
        <f t="shared" si="37"/>
        <v>105.612499082425</v>
      </c>
      <c r="EX69" s="251"/>
      <c r="EY69" s="48">
        <v>2.5</v>
      </c>
      <c r="EZ69" s="33">
        <f t="shared" si="109"/>
        <v>113.56216336879781</v>
      </c>
      <c r="FA69" s="33">
        <f>Gen_Cons_Horario!B6647</f>
        <v>0</v>
      </c>
      <c r="FB69" s="34">
        <f t="shared" si="79"/>
        <v>113.56216336879781</v>
      </c>
      <c r="FC69" s="116">
        <f>IF(AND(FB69&gt;0,FB69*$B$4+FI68&lt;=$B$2*'SFV+BESS'!$I$9,FB69&lt;'SFV+BESS'!$I$7), FB69*$B$4, IF(AND(FB69&gt;0,FB69*$B$4+FI68&gt;$B$2*'SFV+BESS'!$I$9,FB69*$B$4&lt;'SFV+BESS'!$I$7),$B$2*'SFV+BESS'!$I$9-FI68,IF(AND(FB69&gt;0,FB69*$B$4+FI68&gt;$B$2*'SFV+BESS'!$I$9,FB69*$B$4&gt;'SFV+BESS'!$I$7,FI68&lt;$B$2*'SFV+BESS'!$I$9),$B$2*'SFV+BESS'!$I$9-FI68,IF(AND(FB69&gt;0,FB69*$B$4+FI68&lt;=$B$2*'SFV+BESS'!$I$9,FB69&gt;'SFV+BESS'!$I$7),'SFV+BESS'!$I$7,0))))</f>
        <v>0</v>
      </c>
      <c r="FD69" s="27">
        <f>IF(AND(FB69&lt;0,FI68+FB69/$B$5&gt;$H$2,-FB69/'Carga-Descarga Año'!$B$5&lt;'SFV+BESS'!$I$7),FB69/$B$5,IF(AND(FB69&lt;0,FI68+FB69/$B$5&gt;$H$2,-FB69/'Carga-Descarga Año'!$B$5&gt;'SFV+BESS'!$I$7),-'SFV+BESS'!$I$7,IF(AND(FB69&lt;0,FI68+FB69/$B$5&lt;$H$2),-MIN('SFV+BESS'!$I$7,FI68-$H$2),0)))</f>
        <v>0</v>
      </c>
      <c r="FE69" s="33"/>
      <c r="FF69" s="33">
        <f t="shared" si="95"/>
        <v>0</v>
      </c>
      <c r="FG69" s="27">
        <f t="shared" si="40"/>
        <v>0</v>
      </c>
      <c r="FH69" s="27">
        <f t="shared" si="96"/>
        <v>0</v>
      </c>
      <c r="FI69" s="28">
        <f>IF((FI68+FC69+FD69)&gt;=$B$2*'SFV+BESS'!$I$9, $B$2*'SFV+BESS'!$I$9, (FI68+FC69+FD69))</f>
        <v>173.61249999999998</v>
      </c>
      <c r="FJ69" s="110">
        <f t="shared" si="41"/>
        <v>113.56216336879781</v>
      </c>
      <c r="FO69" s="251"/>
      <c r="FP69" s="48">
        <v>2.5</v>
      </c>
      <c r="FQ69" s="33">
        <f t="shared" si="110"/>
        <v>118.78904849891269</v>
      </c>
      <c r="FR69" s="33">
        <f>Gen_Cons_Horario!B7391</f>
        <v>0</v>
      </c>
      <c r="FS69" s="34">
        <f t="shared" si="80"/>
        <v>118.78904849891269</v>
      </c>
      <c r="FT69" s="116">
        <f>IF(AND(FS69&gt;0,FS69*$B$4+FZ68&lt;=$B$2*'SFV+BESS'!$I$9,FS69&lt;'SFV+BESS'!$I$7), FS69*$B$4, IF(AND(FS69&gt;0,FS69*$B$4+FZ68&gt;$B$2*'SFV+BESS'!$I$9,FS69*$B$4&lt;'SFV+BESS'!$I$7),$B$2*'SFV+BESS'!$I$9-FZ68,IF(AND(FS69&gt;0,FS69*$B$4+FZ68&gt;$B$2*'SFV+BESS'!$I$9,FS69*$B$4&gt;'SFV+BESS'!$I$7,FZ68&lt;$B$2*'SFV+BESS'!$I$9),$B$2*'SFV+BESS'!$I$9-FZ68,IF(AND(FS69&gt;0,FS69*$B$4+FZ68&lt;=$B$2*'SFV+BESS'!$I$9,FS69&gt;'SFV+BESS'!$I$7),'SFV+BESS'!$I$7,0))))</f>
        <v>0</v>
      </c>
      <c r="FU69" s="27">
        <f>IF(AND(FS69&lt;0,FZ68+FS69/$B$5&gt;$H$2,-FS69/'Carga-Descarga Año'!$B$5&lt;'SFV+BESS'!$I$7),FS69/$B$5,IF(AND(FS69&lt;0,FZ68+FS69/$B$5&gt;$H$2,-FS69/'Carga-Descarga Año'!$B$5&gt;'SFV+BESS'!$I$7),-'SFV+BESS'!$I$7,IF(AND(FS69&lt;0,FZ68+FS69/$B$5&lt;$H$2),-MIN('SFV+BESS'!$I$7,FZ68-$H$2),0)))</f>
        <v>0</v>
      </c>
      <c r="FV69" s="33"/>
      <c r="FW69" s="33">
        <f t="shared" si="97"/>
        <v>0</v>
      </c>
      <c r="FX69" s="27">
        <f t="shared" si="44"/>
        <v>0</v>
      </c>
      <c r="FY69" s="27">
        <f t="shared" si="98"/>
        <v>0</v>
      </c>
      <c r="FZ69" s="28">
        <f>IF((FZ68+FT69+FU69)&gt;=$B$2*'SFV+BESS'!$I$9, $B$2*'SFV+BESS'!$I$9, (FZ68+FT69+FU69))</f>
        <v>173.61249999999998</v>
      </c>
      <c r="GA69" s="110">
        <f t="shared" si="45"/>
        <v>118.78904849891269</v>
      </c>
      <c r="GF69" s="251"/>
      <c r="GG69" s="48">
        <v>2.5</v>
      </c>
      <c r="GH69" s="33">
        <f t="shared" si="111"/>
        <v>118.69346574485387</v>
      </c>
      <c r="GI69" s="33">
        <f>Gen_Cons_Horario!B8111</f>
        <v>82.027000000000001</v>
      </c>
      <c r="GJ69" s="34">
        <f t="shared" si="81"/>
        <v>36.666465744853866</v>
      </c>
      <c r="GK69" s="116">
        <f>IF(AND(GJ69&gt;0,GJ69*$B$4+GQ68&lt;=$B$2*'SFV+BESS'!$I$9,GJ69&lt;'SFV+BESS'!$I$7), GJ69*$B$4, IF(AND(GJ69&gt;0,GJ69*$B$4+GQ68&gt;$B$2*'SFV+BESS'!$I$9,GJ69*$B$4&lt;'SFV+BESS'!$I$7),$B$2*'SFV+BESS'!$I$9-GQ68,IF(AND(GJ69&gt;0,GJ69*$B$4+GQ68&gt;$B$2*'SFV+BESS'!$I$9,GJ69*$B$4&gt;'SFV+BESS'!$I$7,GQ68&lt;$B$2*'SFV+BESS'!$I$9),$B$2*'SFV+BESS'!$I$9-GQ68,IF(AND(GJ69&gt;0,GJ69*$B$4+GQ68&lt;=$B$2*'SFV+BESS'!$I$9,GJ69&gt;'SFV+BESS'!$I$7),'SFV+BESS'!$I$7,0))))</f>
        <v>26.476749036551496</v>
      </c>
      <c r="GL69" s="27">
        <f>IF(AND(GJ69&lt;0,GQ68+GJ69/$B$5&gt;$H$2,-GJ69/'Carga-Descarga Año'!$B$5&lt;'SFV+BESS'!$I$7),GJ69/$B$5,IF(AND(GJ69&lt;0,GQ68+GJ69/$B$5&gt;$H$2,-GJ69/'Carga-Descarga Año'!$B$5&gt;'SFV+BESS'!$I$7),-'SFV+BESS'!$I$7,IF(AND(GJ69&lt;0,GQ68+GJ69/$B$5&lt;$H$2),-MIN('SFV+BESS'!$I$7,GQ68-$H$2),0)))</f>
        <v>0</v>
      </c>
      <c r="GM69" s="33"/>
      <c r="GN69" s="33">
        <f t="shared" si="99"/>
        <v>82.027000000000001</v>
      </c>
      <c r="GO69" s="27">
        <f t="shared" si="48"/>
        <v>0</v>
      </c>
      <c r="GP69" s="27">
        <f t="shared" si="100"/>
        <v>0</v>
      </c>
      <c r="GQ69" s="28">
        <f>IF((GQ68+GK69+GL69)&gt;=$B$2*'SFV+BESS'!$I$9, $B$2*'SFV+BESS'!$I$9, (GQ68+GK69+GL69))</f>
        <v>173.61249999999998</v>
      </c>
      <c r="GR69" s="110">
        <f t="shared" si="49"/>
        <v>8.7962036011154474</v>
      </c>
    </row>
    <row r="70" spans="1:200">
      <c r="A70" s="249"/>
      <c r="B70" s="48">
        <v>2.5416666666666701</v>
      </c>
      <c r="C70" s="38">
        <f t="shared" si="82"/>
        <v>130.98054567590401</v>
      </c>
      <c r="D70" s="2">
        <f>Gen_Cons_Horario!B96</f>
        <v>119.312</v>
      </c>
      <c r="E70" s="140">
        <f t="shared" si="0"/>
        <v>11.668545675904014</v>
      </c>
      <c r="F70" s="116">
        <f>IF(AND(E70&gt;0,E70*$B$4+L69&lt;=$B$2*'SFV+BESS'!$I$9,E70&lt;'SFV+BESS'!$I$7), E70*$B$4, IF(AND(E70&gt;0,E70*$B$4+L69&gt;$B$2*'SFV+BESS'!$I$9,E70*$B$4&lt;'SFV+BESS'!$I$7),$B$2*'SFV+BESS'!$I$9-L69,IF(AND(E70&gt;0,E70*$B$4+L69&gt;$B$2*'SFV+BESS'!$I$9,E70*$B$4&gt;'SFV+BESS'!$I$7,L69&lt;$B$2*'SFV+BESS'!$I$9),$B$2*'SFV+BESS'!$I$9-L69,IF(AND(E70&gt;0,E70*$B$4+L69&lt;=$B$2*'SFV+BESS'!$I$9,E70&gt;'SFV+BESS'!$I$7),'SFV+BESS'!$I$7,0))))</f>
        <v>11.085118392108813</v>
      </c>
      <c r="G70" s="27">
        <f>IF(AND(E70&lt;0,L69+E70/$B$5&gt;$H$2,-E70/'Carga-Descarga Año'!$B$5&lt;'SFV+BESS'!$I$7),E70/$B$5,IF(AND(E70&lt;0,L69+E70/$B$5&gt;$H$2,-E70/'Carga-Descarga Año'!$B$5&gt;'SFV+BESS'!$I$7),-'SFV+BESS'!$I$7,IF(AND(E70&lt;0,L69+E70/$B$5&lt;$H$2),-MIN('SFV+BESS'!$I$7,L69-$H$2),0)))</f>
        <v>0</v>
      </c>
      <c r="I70" s="38">
        <f t="shared" si="1"/>
        <v>119.312</v>
      </c>
      <c r="J70" s="27">
        <f t="shared" si="3"/>
        <v>0</v>
      </c>
      <c r="K70" s="27">
        <f t="shared" si="2"/>
        <v>0</v>
      </c>
      <c r="L70" s="28">
        <f>IF((L69+F70+G70)&gt;=$B$2*'SFV+BESS'!$I$9, $B$2*'SFV+BESS'!$I$9, (L69+F70+G70))</f>
        <v>24.523187637548126</v>
      </c>
      <c r="M70" s="110">
        <f t="shared" si="4"/>
        <v>0</v>
      </c>
      <c r="R70" s="251"/>
      <c r="S70" s="48">
        <v>2.5416666666666701</v>
      </c>
      <c r="T70" s="2">
        <f t="shared" si="101"/>
        <v>135.48306143536522</v>
      </c>
      <c r="U70" s="2">
        <f>Gen_Cons_Horario!B840</f>
        <v>82.027000000000001</v>
      </c>
      <c r="V70" s="34">
        <f t="shared" si="71"/>
        <v>53.456061435365214</v>
      </c>
      <c r="W70" s="116">
        <f>IF(AND(V70&gt;0,V70*$B$4+AC69&lt;=$B$2*'SFV+BESS'!$I$9,V70&lt;'SFV+BESS'!$I$7), V70*$B$4, IF(AND(V70&gt;0,V70*$B$4+AC69&gt;$B$2*'SFV+BESS'!$I$9,V70*$B$4&lt;'SFV+BESS'!$I$7),$B$2*'SFV+BESS'!$I$9-AC69,IF(AND(V70&gt;0,V70*$B$4+AC69&gt;$B$2*'SFV+BESS'!$I$9,V70*$B$4&gt;'SFV+BESS'!$I$7,AC69&lt;$B$2*'SFV+BESS'!$I$9),$B$2*'SFV+BESS'!$I$9-AC69,IF(AND(V70&gt;0,V70*$B$4+AC69&lt;=$B$2*'SFV+BESS'!$I$9,V70&gt;'SFV+BESS'!$I$7),'SFV+BESS'!$I$7,0))))</f>
        <v>0</v>
      </c>
      <c r="X70" s="27">
        <f>IF(AND(V70&lt;0,AC69+V70/$B$5&gt;$H$2,-V70/'Carga-Descarga Año'!$B$5&lt;'SFV+BESS'!$I$7),V70/$B$5,IF(AND(V70&lt;0,AC69+V70/$B$5&gt;$H$2,-V70/'Carga-Descarga Año'!$B$5&gt;'SFV+BESS'!$I$7),-'SFV+BESS'!$I$7,IF(AND(V70&lt;0,AC69+V70/$B$5&lt;$H$2),-MIN('SFV+BESS'!$I$7,AC69-$H$2),0)))</f>
        <v>0</v>
      </c>
      <c r="Y70" s="33"/>
      <c r="Z70" s="33">
        <f t="shared" si="60"/>
        <v>82.027000000000001</v>
      </c>
      <c r="AA70" s="27">
        <f t="shared" si="7"/>
        <v>0</v>
      </c>
      <c r="AB70" s="27">
        <f t="shared" si="50"/>
        <v>0</v>
      </c>
      <c r="AC70" s="28">
        <f>IF((AC69+W70+X70)&gt;=$B$2*'SFV+BESS'!$I$9, $B$2*'SFV+BESS'!$I$9, (AC69+W70+X70))</f>
        <v>173.61249999999998</v>
      </c>
      <c r="AD70" s="110">
        <f t="shared" si="8"/>
        <v>53.456061435365214</v>
      </c>
      <c r="AI70" s="251"/>
      <c r="AJ70" s="48">
        <v>2.5416666666666701</v>
      </c>
      <c r="AK70" s="52">
        <f t="shared" si="102"/>
        <v>135.11496947983915</v>
      </c>
      <c r="AL70" s="33">
        <f>Gen_Cons_Horario!B1512</f>
        <v>55.927500000000009</v>
      </c>
      <c r="AM70" s="34">
        <f t="shared" si="72"/>
        <v>79.187469479839137</v>
      </c>
      <c r="AN70" s="116">
        <f>IF(AND(AM70&gt;0,AM70*$B$4+AT69&lt;=$B$2*'SFV+BESS'!$I$9,AM70&lt;'SFV+BESS'!$I$7), AM70*$B$4, IF(AND(AM70&gt;0,AM70*$B$4+AT69&gt;$B$2*'SFV+BESS'!$I$9,AM70*$B$4&lt;'SFV+BESS'!$I$7),$B$2*'SFV+BESS'!$I$9-AT69,IF(AND(AM70&gt;0,AM70*$B$4+AT69&gt;$B$2*'SFV+BESS'!$I$9,AM70*$B$4&gt;'SFV+BESS'!$I$7,AT69&lt;$B$2*'SFV+BESS'!$I$9),$B$2*'SFV+BESS'!$I$9-AT69,IF(AND(AM70&gt;0,AM70*$B$4+AT69&lt;=$B$2*'SFV+BESS'!$I$9,AM70&gt;'SFV+BESS'!$I$7),'SFV+BESS'!$I$7,0))))</f>
        <v>0</v>
      </c>
      <c r="AO70" s="27">
        <f>IF(AND(AM70&lt;0,AT69+AM70/$B$5&gt;$H$2,-AM70/'Carga-Descarga Año'!$B$5&lt;'SFV+BESS'!$I$7),AM70/$B$5,IF(AND(AM70&lt;0,AT69+AM70/$B$5&gt;$H$2,-AM70/'Carga-Descarga Año'!$B$5&gt;'SFV+BESS'!$I$7),-'SFV+BESS'!$I$7,IF(AND(AM70&lt;0,AT69+AM70/$B$5&lt;$H$2),-MIN('SFV+BESS'!$I$7,AT69-$H$2),0)))</f>
        <v>0</v>
      </c>
      <c r="AP70" s="33"/>
      <c r="AQ70" s="33">
        <f t="shared" si="83"/>
        <v>55.927500000000009</v>
      </c>
      <c r="AR70" s="27">
        <f t="shared" si="11"/>
        <v>0</v>
      </c>
      <c r="AS70" s="27">
        <f t="shared" si="84"/>
        <v>0</v>
      </c>
      <c r="AT70" s="28">
        <f>IF((AT69+AN70+AO70)&gt;=$B$2*'SFV+BESS'!$I$9, $B$2*'SFV+BESS'!$I$9, (AT69+AN70+AO70))</f>
        <v>173.61249999999998</v>
      </c>
      <c r="AU70" s="110">
        <f t="shared" si="12"/>
        <v>79.187469479839137</v>
      </c>
      <c r="AZ70" s="251"/>
      <c r="BA70" s="48">
        <v>2.5416666666666701</v>
      </c>
      <c r="BB70" s="33">
        <f t="shared" si="103"/>
        <v>117.05399934144904</v>
      </c>
      <c r="BC70" s="33">
        <f>Gen_Cons_Horario!B2256</f>
        <v>0</v>
      </c>
      <c r="BD70" s="34">
        <f t="shared" si="73"/>
        <v>117.05399934144904</v>
      </c>
      <c r="BE70" s="116">
        <f>IF(AND(BD70&gt;0,BD70*$B$4+BK69&lt;=$B$2*'SFV+BESS'!$I$9,BD70&lt;'SFV+BESS'!$I$7), BD70*$B$4, IF(AND(BD70&gt;0,BD70*$B$4+BK69&gt;$B$2*'SFV+BESS'!$I$9,BD70*$B$4&lt;'SFV+BESS'!$I$7),$B$2*'SFV+BESS'!$I$9-BK69,IF(AND(BD70&gt;0,BD70*$B$4+BK69&gt;$B$2*'SFV+BESS'!$I$9,BD70*$B$4&gt;'SFV+BESS'!$I$7,BK69&lt;$B$2*'SFV+BESS'!$I$9),$B$2*'SFV+BESS'!$I$9-BK69,IF(AND(BD70&gt;0,BD70*$B$4+BK69&lt;=$B$2*'SFV+BESS'!$I$9,BD70&gt;'SFV+BESS'!$I$7),'SFV+BESS'!$I$7,0))))</f>
        <v>0</v>
      </c>
      <c r="BF70" s="27">
        <f>IF(AND(BD70&lt;0,BK69+BD70/$B$5&gt;$H$2,-BD70/'Carga-Descarga Año'!$B$5&lt;'SFV+BESS'!$I$7),BD70/$B$5,IF(AND(BD70&lt;0,BK69+BD70/$B$5&gt;$H$2,-BD70/'Carga-Descarga Año'!$B$5&gt;'SFV+BESS'!$I$7),-'SFV+BESS'!$I$7,IF(AND(BD70&lt;0,BK69+BD70/$B$5&lt;$H$2),-MIN('SFV+BESS'!$I$7,BK69-$H$2),0)))</f>
        <v>0</v>
      </c>
      <c r="BG70" s="33"/>
      <c r="BH70" s="33">
        <f t="shared" si="85"/>
        <v>0</v>
      </c>
      <c r="BI70" s="27">
        <f t="shared" si="15"/>
        <v>0</v>
      </c>
      <c r="BJ70" s="27">
        <f t="shared" si="86"/>
        <v>0</v>
      </c>
      <c r="BK70" s="28">
        <f>IF((BK69+BE70+BF70)&gt;=$B$2*'SFV+BESS'!$I$9, $B$2*'SFV+BESS'!$I$9, (BK69+BE70+BF70))</f>
        <v>173.61249999999998</v>
      </c>
      <c r="BL70" s="110">
        <f t="shared" si="16"/>
        <v>117.05399934144904</v>
      </c>
      <c r="BQ70" s="251"/>
      <c r="BR70" s="48">
        <v>2.5416666666666701</v>
      </c>
      <c r="BS70" s="33">
        <f t="shared" si="104"/>
        <v>101.15682338349448</v>
      </c>
      <c r="BT70" s="33">
        <f>Gen_Cons_Horario!B2976</f>
        <v>0</v>
      </c>
      <c r="BU70" s="34">
        <f t="shared" si="74"/>
        <v>101.15682338349448</v>
      </c>
      <c r="BV70" s="116">
        <f>IF(AND(BU70&gt;0,BU70*$B$4+CB69&lt;=$B$2*'SFV+BESS'!$I$9,BU70&lt;'SFV+BESS'!$I$7), BU70*$B$4, IF(AND(BU70&gt;0,BU70*$B$4+CB69&gt;$B$2*'SFV+BESS'!$I$9,BU70*$B$4&lt;'SFV+BESS'!$I$7),$B$2*'SFV+BESS'!$I$9-CB69,IF(AND(BU70&gt;0,BU70*$B$4+CB69&gt;$B$2*'SFV+BESS'!$I$9,BU70*$B$4&gt;'SFV+BESS'!$I$7,CB69&lt;$B$2*'SFV+BESS'!$I$9),$B$2*'SFV+BESS'!$I$9-CB69,IF(AND(BU70&gt;0,BU70*$B$4+CB69&lt;=$B$2*'SFV+BESS'!$I$9,BU70&gt;'SFV+BESS'!$I$7),'SFV+BESS'!$I$7,0))))</f>
        <v>0</v>
      </c>
      <c r="BW70" s="27">
        <f>IF(AND(BU70&lt;0,CB69+BU70/$B$5&gt;$H$2,-BU70/'Carga-Descarga Año'!$B$5&lt;'SFV+BESS'!$I$7),BU70/$B$5,IF(AND(BU70&lt;0,CB69+BU70/$B$5&gt;$H$2,-BU70/'Carga-Descarga Año'!$B$5&gt;'SFV+BESS'!$I$7),-'SFV+BESS'!$I$7,IF(AND(BU70&lt;0,CB69+BU70/$B$5&lt;$H$2),-MIN('SFV+BESS'!$I$7,CB69-$H$2),0)))</f>
        <v>0</v>
      </c>
      <c r="BX70" s="33"/>
      <c r="BY70" s="33">
        <f t="shared" si="87"/>
        <v>0</v>
      </c>
      <c r="BZ70" s="27">
        <f t="shared" si="18"/>
        <v>0</v>
      </c>
      <c r="CA70" s="27">
        <f t="shared" si="19"/>
        <v>0</v>
      </c>
      <c r="CB70" s="28">
        <f>IF((CB69+BV70+BW70)&gt;=$B$2*'SFV+BESS'!$I$9, $B$2*'SFV+BESS'!$I$9, (CB69+BV70+BW70))</f>
        <v>173.61249999999998</v>
      </c>
      <c r="CC70" s="110">
        <f t="shared" si="20"/>
        <v>101.15682338349448</v>
      </c>
      <c r="CH70" s="251"/>
      <c r="CI70" s="48">
        <v>2.5416666666666701</v>
      </c>
      <c r="CJ70" s="33">
        <f t="shared" si="105"/>
        <v>89.380465685827559</v>
      </c>
      <c r="CK70" s="33">
        <f>Gen_Cons_Horario!B3720</f>
        <v>0</v>
      </c>
      <c r="CL70" s="34">
        <f t="shared" si="75"/>
        <v>89.380465685827559</v>
      </c>
      <c r="CM70" s="116">
        <f>IF(AND(CL70&gt;0,CL70*$B$4+CS69&lt;=$B$2*'SFV+BESS'!$I$9,CL70&lt;'SFV+BESS'!$I$7), CL70*$B$4, IF(AND(CL70&gt;0,CL70*$B$4+CS69&gt;$B$2*'SFV+BESS'!$I$9,CL70*$B$4&lt;'SFV+BESS'!$I$7),$B$2*'SFV+BESS'!$I$9-CS69,IF(AND(CL70&gt;0,CL70*$B$4+CS69&gt;$B$2*'SFV+BESS'!$I$9,CL70*$B$4&gt;'SFV+BESS'!$I$7,CS69&lt;$B$2*'SFV+BESS'!$I$9),$B$2*'SFV+BESS'!$I$9-CS69,IF(AND(CL70&gt;0,CL70*$B$4+CS69&lt;=$B$2*'SFV+BESS'!$I$9,CL70&gt;'SFV+BESS'!$I$7),'SFV+BESS'!$I$7,0))))</f>
        <v>0</v>
      </c>
      <c r="CN70" s="27">
        <f>IF(AND(CL70&lt;0,CS69+CL70/$B$5&gt;$H$2,-CL70/'Carga-Descarga Año'!$B$5&lt;'SFV+BESS'!$I$7),CL70/$B$5,IF(AND(CL70&lt;0,CS69+CL70/$B$5&gt;$H$2,-CL70/'Carga-Descarga Año'!$B$5&gt;'SFV+BESS'!$I$7),-'SFV+BESS'!$I$7,IF(AND(CL70&lt;0,CS69+CL70/$B$5&lt;$H$2),-MIN('SFV+BESS'!$I$7,CS69-$H$2),0)))</f>
        <v>0</v>
      </c>
      <c r="CO70" s="33"/>
      <c r="CP70" s="33">
        <f t="shared" si="88"/>
        <v>0</v>
      </c>
      <c r="CQ70" s="27">
        <f t="shared" si="23"/>
        <v>0</v>
      </c>
      <c r="CR70" s="27">
        <f t="shared" si="89"/>
        <v>0</v>
      </c>
      <c r="CS70" s="28">
        <f>IF((CS69+CM70+CN70)&gt;=$B$2*'SFV+BESS'!$I$9, $B$2*'SFV+BESS'!$I$9, (CS69+CM70+CN70))</f>
        <v>173.61249999999998</v>
      </c>
      <c r="CT70" s="110">
        <f t="shared" si="24"/>
        <v>89.380465685827559</v>
      </c>
      <c r="CY70" s="251"/>
      <c r="CZ70" s="48">
        <v>2.5416666666666701</v>
      </c>
      <c r="DA70" s="33">
        <f t="shared" si="106"/>
        <v>97.567951615344242</v>
      </c>
      <c r="DB70" s="33">
        <f>Gen_Cons_Horario!B4440</f>
        <v>0</v>
      </c>
      <c r="DC70" s="34">
        <f t="shared" si="76"/>
        <v>97.567951615344242</v>
      </c>
      <c r="DD70" s="116">
        <f>IF(AND(DC70&gt;0,DC70*$B$4+DJ69&lt;=$B$2*'SFV+BESS'!$I$9,DC70&lt;'SFV+BESS'!$I$7), DC70*$B$4, IF(AND(DC70&gt;0,DC70*$B$4+DJ69&gt;$B$2*'SFV+BESS'!$I$9,DC70*$B$4&lt;'SFV+BESS'!$I$7),$B$2*'SFV+BESS'!$I$9-DJ69,IF(AND(DC70&gt;0,DC70*$B$4+DJ69&gt;$B$2*'SFV+BESS'!$I$9,DC70*$B$4&gt;'SFV+BESS'!$I$7,DJ69&lt;$B$2*'SFV+BESS'!$I$9),$B$2*'SFV+BESS'!$I$9-DJ69,IF(AND(DC70&gt;0,DC70*$B$4+DJ69&lt;=$B$2*'SFV+BESS'!$I$9,DC70&gt;'SFV+BESS'!$I$7),'SFV+BESS'!$I$7,0))))</f>
        <v>0</v>
      </c>
      <c r="DE70" s="27">
        <f>IF(AND(DC70&lt;0,DJ69+DC70/$B$5&gt;$H$2,-DC70/'Carga-Descarga Año'!$B$5&lt;'SFV+BESS'!$I$7),DC70/$B$5,IF(AND(DC70&lt;0,DJ69+DC70/$B$5&gt;$H$2,-DC70/'Carga-Descarga Año'!$B$5&gt;'SFV+BESS'!$I$7),-'SFV+BESS'!$I$7,IF(AND(DC70&lt;0,DJ69+DC70/$B$5&lt;$H$2),-MIN('SFV+BESS'!$I$7,DJ69-$H$2),0)))</f>
        <v>0</v>
      </c>
      <c r="DF70" s="33"/>
      <c r="DG70" s="33">
        <f t="shared" si="90"/>
        <v>0</v>
      </c>
      <c r="DH70" s="27">
        <f t="shared" si="27"/>
        <v>0</v>
      </c>
      <c r="DI70" s="27">
        <f t="shared" si="28"/>
        <v>0</v>
      </c>
      <c r="DJ70" s="28">
        <f>IF((DJ69+DD70+DE70)&gt;=$B$2*'SFV+BESS'!$I$9, $B$2*'SFV+BESS'!$I$9, (DJ69+DD70+DE70))</f>
        <v>173.61249999999998</v>
      </c>
      <c r="DK70" s="110">
        <f t="shared" si="29"/>
        <v>97.567951615344242</v>
      </c>
      <c r="DP70" s="251"/>
      <c r="DQ70" s="48">
        <v>2.5416666666666701</v>
      </c>
      <c r="DR70" s="33">
        <f t="shared" si="107"/>
        <v>96.834626817698066</v>
      </c>
      <c r="DS70" s="33">
        <f>Gen_Cons_Horario!B5184</f>
        <v>0</v>
      </c>
      <c r="DT70" s="34">
        <f t="shared" si="77"/>
        <v>96.834626817698066</v>
      </c>
      <c r="DU70" s="116">
        <f>IF(AND(DT70&gt;0,DT70*$B$4+EA69&lt;=$B$2*'SFV+BESS'!$I$9,DT70&lt;'SFV+BESS'!$I$7), DT70*$B$4, IF(AND(DT70&gt;0,DT70*$B$4+EA69&gt;$B$2*'SFV+BESS'!$I$9,DT70*$B$4&lt;'SFV+BESS'!$I$7),$B$2*'SFV+BESS'!$I$9-EA69,IF(AND(DT70&gt;0,DT70*$B$4+EA69&gt;$B$2*'SFV+BESS'!$I$9,DT70*$B$4&gt;'SFV+BESS'!$I$7,EA69&lt;$B$2*'SFV+BESS'!$I$9),$B$2*'SFV+BESS'!$I$9-EA69,IF(AND(DT70&gt;0,DT70*$B$4+EA69&lt;=$B$2*'SFV+BESS'!$I$9,DT70&gt;'SFV+BESS'!$I$7),'SFV+BESS'!$I$7,0))))</f>
        <v>0</v>
      </c>
      <c r="DV70" s="27">
        <f>IF(AND(DT70&lt;0,EA69+DT70/$B$5&gt;$H$2,-DT70/'Carga-Descarga Año'!$B$5&lt;'SFV+BESS'!$I$7),DT70/$B$5,IF(AND(DT70&lt;0,EA69+DT70/$B$5&gt;$H$2,-DT70/'Carga-Descarga Año'!$B$5&gt;'SFV+BESS'!$I$7),-'SFV+BESS'!$I$7,IF(AND(DT70&lt;0,EA69+DT70/$B$5&lt;$H$2),-MIN('SFV+BESS'!$I$7,EA69-$H$2),0)))</f>
        <v>0</v>
      </c>
      <c r="DW70" s="33"/>
      <c r="DX70" s="33">
        <f t="shared" si="91"/>
        <v>0</v>
      </c>
      <c r="DY70" s="27">
        <f t="shared" si="32"/>
        <v>0</v>
      </c>
      <c r="DZ70" s="27">
        <f t="shared" si="92"/>
        <v>0</v>
      </c>
      <c r="EA70" s="28">
        <f>IF((EA69+DU70+DV70)&gt;=$B$2*'SFV+BESS'!$I$9, $B$2*'SFV+BESS'!$I$9, (EA69+DU70+DV70))</f>
        <v>173.61249999999998</v>
      </c>
      <c r="EB70" s="110">
        <f t="shared" si="33"/>
        <v>96.834626817698066</v>
      </c>
      <c r="EG70" s="251"/>
      <c r="EH70" s="48">
        <v>2.5416666666666701</v>
      </c>
      <c r="EI70" s="33">
        <f t="shared" si="108"/>
        <v>107.82955536087286</v>
      </c>
      <c r="EJ70" s="33">
        <f>Gen_Cons_Horario!B5928</f>
        <v>0</v>
      </c>
      <c r="EK70" s="34">
        <f t="shared" si="78"/>
        <v>107.82955536087286</v>
      </c>
      <c r="EL70" s="116">
        <f>IF(AND(EK70&gt;0,EK70*$B$4+ER69&lt;=$B$2*'SFV+BESS'!$I$9,EK70&lt;'SFV+BESS'!$I$7), EK70*$B$4, IF(AND(EK70&gt;0,EK70*$B$4+ER69&gt;$B$2*'SFV+BESS'!$I$9,EK70*$B$4&lt;'SFV+BESS'!$I$7),$B$2*'SFV+BESS'!$I$9-ER69,IF(AND(EK70&gt;0,EK70*$B$4+ER69&gt;$B$2*'SFV+BESS'!$I$9,EK70*$B$4&gt;'SFV+BESS'!$I$7,ER69&lt;$B$2*'SFV+BESS'!$I$9),$B$2*'SFV+BESS'!$I$9-ER69,IF(AND(EK70&gt;0,EK70*$B$4+ER69&lt;=$B$2*'SFV+BESS'!$I$9,EK70&gt;'SFV+BESS'!$I$7),'SFV+BESS'!$I$7,0))))</f>
        <v>0</v>
      </c>
      <c r="EM70" s="27">
        <f>IF(AND(EK70&lt;0,ER69+EK70/$B$5&gt;$H$2,-EK70/'Carga-Descarga Año'!$B$5&lt;'SFV+BESS'!$I$7),EK70/$B$5,IF(AND(EK70&lt;0,ER69+EK70/$B$5&gt;$H$2,-EK70/'Carga-Descarga Año'!$B$5&gt;'SFV+BESS'!$I$7),-'SFV+BESS'!$I$7,IF(AND(EK70&lt;0,ER69+EK70/$B$5&lt;$H$2),-MIN('SFV+BESS'!$I$7,ER69-$H$2),0)))</f>
        <v>0</v>
      </c>
      <c r="EN70" s="33"/>
      <c r="EO70" s="33">
        <f t="shared" si="93"/>
        <v>0</v>
      </c>
      <c r="EP70" s="27">
        <f t="shared" si="36"/>
        <v>0</v>
      </c>
      <c r="EQ70" s="27">
        <f t="shared" si="94"/>
        <v>0</v>
      </c>
      <c r="ER70" s="28">
        <f>IF((ER69+EL70+EM70)&gt;=$B$2*'SFV+BESS'!$I$9, $B$2*'SFV+BESS'!$I$9, (ER69+EL70+EM70))</f>
        <v>173.61249999999998</v>
      </c>
      <c r="ES70" s="110">
        <f t="shared" si="37"/>
        <v>107.82955536087286</v>
      </c>
      <c r="EX70" s="251"/>
      <c r="EY70" s="48">
        <v>2.5416666666666701</v>
      </c>
      <c r="EZ70" s="33">
        <f t="shared" si="109"/>
        <v>116.9976573866774</v>
      </c>
      <c r="FA70" s="33">
        <f>Gen_Cons_Horario!B6648</f>
        <v>0</v>
      </c>
      <c r="FB70" s="34">
        <f t="shared" si="79"/>
        <v>116.9976573866774</v>
      </c>
      <c r="FC70" s="116">
        <f>IF(AND(FB70&gt;0,FB70*$B$4+FI69&lt;=$B$2*'SFV+BESS'!$I$9,FB70&lt;'SFV+BESS'!$I$7), FB70*$B$4, IF(AND(FB70&gt;0,FB70*$B$4+FI69&gt;$B$2*'SFV+BESS'!$I$9,FB70*$B$4&lt;'SFV+BESS'!$I$7),$B$2*'SFV+BESS'!$I$9-FI69,IF(AND(FB70&gt;0,FB70*$B$4+FI69&gt;$B$2*'SFV+BESS'!$I$9,FB70*$B$4&gt;'SFV+BESS'!$I$7,FI69&lt;$B$2*'SFV+BESS'!$I$9),$B$2*'SFV+BESS'!$I$9-FI69,IF(AND(FB70&gt;0,FB70*$B$4+FI69&lt;=$B$2*'SFV+BESS'!$I$9,FB70&gt;'SFV+BESS'!$I$7),'SFV+BESS'!$I$7,0))))</f>
        <v>0</v>
      </c>
      <c r="FD70" s="27">
        <f>IF(AND(FB70&lt;0,FI69+FB70/$B$5&gt;$H$2,-FB70/'Carga-Descarga Año'!$B$5&lt;'SFV+BESS'!$I$7),FB70/$B$5,IF(AND(FB70&lt;0,FI69+FB70/$B$5&gt;$H$2,-FB70/'Carga-Descarga Año'!$B$5&gt;'SFV+BESS'!$I$7),-'SFV+BESS'!$I$7,IF(AND(FB70&lt;0,FI69+FB70/$B$5&lt;$H$2),-MIN('SFV+BESS'!$I$7,FI69-$H$2),0)))</f>
        <v>0</v>
      </c>
      <c r="FE70" s="33"/>
      <c r="FF70" s="33">
        <f t="shared" si="95"/>
        <v>0</v>
      </c>
      <c r="FG70" s="27">
        <f t="shared" si="40"/>
        <v>0</v>
      </c>
      <c r="FH70" s="27">
        <f t="shared" si="96"/>
        <v>0</v>
      </c>
      <c r="FI70" s="28">
        <f>IF((FI69+FC70+FD70)&gt;=$B$2*'SFV+BESS'!$I$9, $B$2*'SFV+BESS'!$I$9, (FI69+FC70+FD70))</f>
        <v>173.61249999999998</v>
      </c>
      <c r="FJ70" s="110">
        <f t="shared" si="41"/>
        <v>116.9976573866774</v>
      </c>
      <c r="FO70" s="251"/>
      <c r="FP70" s="48">
        <v>2.5416666666666701</v>
      </c>
      <c r="FQ70" s="33">
        <f t="shared" si="110"/>
        <v>124.15896438995942</v>
      </c>
      <c r="FR70" s="33">
        <f>Gen_Cons_Horario!B7392</f>
        <v>0</v>
      </c>
      <c r="FS70" s="34">
        <f t="shared" si="80"/>
        <v>124.15896438995942</v>
      </c>
      <c r="FT70" s="116">
        <f>IF(AND(FS70&gt;0,FS70*$B$4+FZ69&lt;=$B$2*'SFV+BESS'!$I$9,FS70&lt;'SFV+BESS'!$I$7), FS70*$B$4, IF(AND(FS70&gt;0,FS70*$B$4+FZ69&gt;$B$2*'SFV+BESS'!$I$9,FS70*$B$4&lt;'SFV+BESS'!$I$7),$B$2*'SFV+BESS'!$I$9-FZ69,IF(AND(FS70&gt;0,FS70*$B$4+FZ69&gt;$B$2*'SFV+BESS'!$I$9,FS70*$B$4&gt;'SFV+BESS'!$I$7,FZ69&lt;$B$2*'SFV+BESS'!$I$9),$B$2*'SFV+BESS'!$I$9-FZ69,IF(AND(FS70&gt;0,FS70*$B$4+FZ69&lt;=$B$2*'SFV+BESS'!$I$9,FS70&gt;'SFV+BESS'!$I$7),'SFV+BESS'!$I$7,0))))</f>
        <v>0</v>
      </c>
      <c r="FU70" s="27">
        <f>IF(AND(FS70&lt;0,FZ69+FS70/$B$5&gt;$H$2,-FS70/'Carga-Descarga Año'!$B$5&lt;'SFV+BESS'!$I$7),FS70/$B$5,IF(AND(FS70&lt;0,FZ69+FS70/$B$5&gt;$H$2,-FS70/'Carga-Descarga Año'!$B$5&gt;'SFV+BESS'!$I$7),-'SFV+BESS'!$I$7,IF(AND(FS70&lt;0,FZ69+FS70/$B$5&lt;$H$2),-MIN('SFV+BESS'!$I$7,FZ69-$H$2),0)))</f>
        <v>0</v>
      </c>
      <c r="FV70" s="33"/>
      <c r="FW70" s="33">
        <f t="shared" si="97"/>
        <v>0</v>
      </c>
      <c r="FX70" s="27">
        <f t="shared" si="44"/>
        <v>0</v>
      </c>
      <c r="FY70" s="27">
        <f t="shared" si="98"/>
        <v>0</v>
      </c>
      <c r="FZ70" s="28">
        <f>IF((FZ69+FT70+FU70)&gt;=$B$2*'SFV+BESS'!$I$9, $B$2*'SFV+BESS'!$I$9, (FZ69+FT70+FU70))</f>
        <v>173.61249999999998</v>
      </c>
      <c r="GA70" s="110">
        <f t="shared" si="45"/>
        <v>124.15896438995942</v>
      </c>
      <c r="GF70" s="251"/>
      <c r="GG70" s="48">
        <v>2.5416666666666701</v>
      </c>
      <c r="GH70" s="33">
        <f t="shared" si="111"/>
        <v>123.094953967778</v>
      </c>
      <c r="GI70" s="33">
        <f>Gen_Cons_Horario!B8112</f>
        <v>82.027000000000001</v>
      </c>
      <c r="GJ70" s="34">
        <f t="shared" si="81"/>
        <v>41.067953967777996</v>
      </c>
      <c r="GK70" s="116">
        <f>IF(AND(GJ70&gt;0,GJ70*$B$4+GQ69&lt;=$B$2*'SFV+BESS'!$I$9,GJ70&lt;'SFV+BESS'!$I$7), GJ70*$B$4, IF(AND(GJ70&gt;0,GJ70*$B$4+GQ69&gt;$B$2*'SFV+BESS'!$I$9,GJ70*$B$4&lt;'SFV+BESS'!$I$7),$B$2*'SFV+BESS'!$I$9-GQ69,IF(AND(GJ70&gt;0,GJ70*$B$4+GQ69&gt;$B$2*'SFV+BESS'!$I$9,GJ70*$B$4&gt;'SFV+BESS'!$I$7,GQ69&lt;$B$2*'SFV+BESS'!$I$9),$B$2*'SFV+BESS'!$I$9-GQ69,IF(AND(GJ70&gt;0,GJ70*$B$4+GQ69&lt;=$B$2*'SFV+BESS'!$I$9,GJ70&gt;'SFV+BESS'!$I$7),'SFV+BESS'!$I$7,0))))</f>
        <v>0</v>
      </c>
      <c r="GL70" s="27">
        <f>IF(AND(GJ70&lt;0,GQ69+GJ70/$B$5&gt;$H$2,-GJ70/'Carga-Descarga Año'!$B$5&lt;'SFV+BESS'!$I$7),GJ70/$B$5,IF(AND(GJ70&lt;0,GQ69+GJ70/$B$5&gt;$H$2,-GJ70/'Carga-Descarga Año'!$B$5&gt;'SFV+BESS'!$I$7),-'SFV+BESS'!$I$7,IF(AND(GJ70&lt;0,GQ69+GJ70/$B$5&lt;$H$2),-MIN('SFV+BESS'!$I$7,GQ69-$H$2),0)))</f>
        <v>0</v>
      </c>
      <c r="GM70" s="33"/>
      <c r="GN70" s="33">
        <f t="shared" si="99"/>
        <v>82.027000000000001</v>
      </c>
      <c r="GO70" s="27">
        <f t="shared" si="48"/>
        <v>0</v>
      </c>
      <c r="GP70" s="27">
        <f t="shared" si="100"/>
        <v>0</v>
      </c>
      <c r="GQ70" s="28">
        <f>IF((GQ69+GK70+GL70)&gt;=$B$2*'SFV+BESS'!$I$9, $B$2*'SFV+BESS'!$I$9, (GQ69+GK70+GL70))</f>
        <v>173.61249999999998</v>
      </c>
      <c r="GR70" s="110">
        <f t="shared" si="49"/>
        <v>41.067953967777996</v>
      </c>
    </row>
    <row r="71" spans="1:200">
      <c r="A71" s="249"/>
      <c r="B71" s="48">
        <v>2.5833333333333401</v>
      </c>
      <c r="C71" s="38">
        <f t="shared" si="82"/>
        <v>133.25978951017149</v>
      </c>
      <c r="D71" s="2">
        <f>Gen_Cons_Horario!B97</f>
        <v>119.312</v>
      </c>
      <c r="E71" s="140">
        <f t="shared" si="0"/>
        <v>13.947789510171489</v>
      </c>
      <c r="F71" s="116">
        <f>IF(AND(E71&gt;0,E71*$B$4+L70&lt;=$B$2*'SFV+BESS'!$I$9,E71&lt;'SFV+BESS'!$I$7), E71*$B$4, IF(AND(E71&gt;0,E71*$B$4+L70&gt;$B$2*'SFV+BESS'!$I$9,E71*$B$4&lt;'SFV+BESS'!$I$7),$B$2*'SFV+BESS'!$I$9-L70,IF(AND(E71&gt;0,E71*$B$4+L70&gt;$B$2*'SFV+BESS'!$I$9,E71*$B$4&gt;'SFV+BESS'!$I$7,L70&lt;$B$2*'SFV+BESS'!$I$9),$B$2*'SFV+BESS'!$I$9-L70,IF(AND(E71&gt;0,E71*$B$4+L70&lt;=$B$2*'SFV+BESS'!$I$9,E71&gt;'SFV+BESS'!$I$7),'SFV+BESS'!$I$7,0))))</f>
        <v>13.250400034662913</v>
      </c>
      <c r="G71" s="27">
        <f>IF(AND(E71&lt;0,L70+E71/$B$5&gt;$H$2,-E71/'Carga-Descarga Año'!$B$5&lt;'SFV+BESS'!$I$7),E71/$B$5,IF(AND(E71&lt;0,L70+E71/$B$5&gt;$H$2,-E71/'Carga-Descarga Año'!$B$5&gt;'SFV+BESS'!$I$7),-'SFV+BESS'!$I$7,IF(AND(E71&lt;0,L70+E71/$B$5&lt;$H$2),-MIN('SFV+BESS'!$I$7,L70-$H$2),0)))</f>
        <v>0</v>
      </c>
      <c r="I71" s="38">
        <f t="shared" si="1"/>
        <v>119.312</v>
      </c>
      <c r="J71" s="27">
        <f t="shared" si="3"/>
        <v>0</v>
      </c>
      <c r="K71" s="27">
        <f t="shared" si="2"/>
        <v>0</v>
      </c>
      <c r="L71" s="28">
        <f>IF((L70+F71+G71)&gt;=$B$2*'SFV+BESS'!$I$9, $B$2*'SFV+BESS'!$I$9, (L70+F71+G71))</f>
        <v>37.773587672211036</v>
      </c>
      <c r="M71" s="110">
        <f t="shared" si="4"/>
        <v>0</v>
      </c>
      <c r="R71" s="251"/>
      <c r="S71" s="48">
        <v>2.5833333333333401</v>
      </c>
      <c r="T71" s="2">
        <f t="shared" si="101"/>
        <v>139.0828529227783</v>
      </c>
      <c r="U71" s="2">
        <f>Gen_Cons_Horario!B841</f>
        <v>82.027000000000001</v>
      </c>
      <c r="V71" s="34">
        <f t="shared" si="71"/>
        <v>57.0558529227783</v>
      </c>
      <c r="W71" s="116">
        <f>IF(AND(V71&gt;0,V71*$B$4+AC70&lt;=$B$2*'SFV+BESS'!$I$9,V71&lt;'SFV+BESS'!$I$7), V71*$B$4, IF(AND(V71&gt;0,V71*$B$4+AC70&gt;$B$2*'SFV+BESS'!$I$9,V71*$B$4&lt;'SFV+BESS'!$I$7),$B$2*'SFV+BESS'!$I$9-AC70,IF(AND(V71&gt;0,V71*$B$4+AC70&gt;$B$2*'SFV+BESS'!$I$9,V71*$B$4&gt;'SFV+BESS'!$I$7,AC70&lt;$B$2*'SFV+BESS'!$I$9),$B$2*'SFV+BESS'!$I$9-AC70,IF(AND(V71&gt;0,V71*$B$4+AC70&lt;=$B$2*'SFV+BESS'!$I$9,V71&gt;'SFV+BESS'!$I$7),'SFV+BESS'!$I$7,0))))</f>
        <v>0</v>
      </c>
      <c r="X71" s="27">
        <f>IF(AND(V71&lt;0,AC70+V71/$B$5&gt;$H$2,-V71/'Carga-Descarga Año'!$B$5&lt;'SFV+BESS'!$I$7),V71/$B$5,IF(AND(V71&lt;0,AC70+V71/$B$5&gt;$H$2,-V71/'Carga-Descarga Año'!$B$5&gt;'SFV+BESS'!$I$7),-'SFV+BESS'!$I$7,IF(AND(V71&lt;0,AC70+V71/$B$5&lt;$H$2),-MIN('SFV+BESS'!$I$7,AC70-$H$2),0)))</f>
        <v>0</v>
      </c>
      <c r="Y71" s="33"/>
      <c r="Z71" s="33">
        <f t="shared" si="60"/>
        <v>82.027000000000001</v>
      </c>
      <c r="AA71" s="27">
        <f t="shared" si="7"/>
        <v>0</v>
      </c>
      <c r="AB71" s="27">
        <f t="shared" si="50"/>
        <v>0</v>
      </c>
      <c r="AC71" s="28">
        <f>IF((AC70+W71+X71)&gt;=$B$2*'SFV+BESS'!$I$9, $B$2*'SFV+BESS'!$I$9, (AC70+W71+X71))</f>
        <v>173.61249999999998</v>
      </c>
      <c r="AD71" s="110">
        <f t="shared" si="8"/>
        <v>57.0558529227783</v>
      </c>
      <c r="AI71" s="251"/>
      <c r="AJ71" s="48">
        <v>2.5833333333333401</v>
      </c>
      <c r="AK71" s="52">
        <f t="shared" si="102"/>
        <v>137.68044358388673</v>
      </c>
      <c r="AL71" s="33">
        <f>Gen_Cons_Horario!B1513</f>
        <v>55.927500000000009</v>
      </c>
      <c r="AM71" s="34">
        <f t="shared" si="72"/>
        <v>81.752943583886719</v>
      </c>
      <c r="AN71" s="116">
        <f>IF(AND(AM71&gt;0,AM71*$B$4+AT70&lt;=$B$2*'SFV+BESS'!$I$9,AM71&lt;'SFV+BESS'!$I$7), AM71*$B$4, IF(AND(AM71&gt;0,AM71*$B$4+AT70&gt;$B$2*'SFV+BESS'!$I$9,AM71*$B$4&lt;'SFV+BESS'!$I$7),$B$2*'SFV+BESS'!$I$9-AT70,IF(AND(AM71&gt;0,AM71*$B$4+AT70&gt;$B$2*'SFV+BESS'!$I$9,AM71*$B$4&gt;'SFV+BESS'!$I$7,AT70&lt;$B$2*'SFV+BESS'!$I$9),$B$2*'SFV+BESS'!$I$9-AT70,IF(AND(AM71&gt;0,AM71*$B$4+AT70&lt;=$B$2*'SFV+BESS'!$I$9,AM71&gt;'SFV+BESS'!$I$7),'SFV+BESS'!$I$7,0))))</f>
        <v>0</v>
      </c>
      <c r="AO71" s="27">
        <f>IF(AND(AM71&lt;0,AT70+AM71/$B$5&gt;$H$2,-AM71/'Carga-Descarga Año'!$B$5&lt;'SFV+BESS'!$I$7),AM71/$B$5,IF(AND(AM71&lt;0,AT70+AM71/$B$5&gt;$H$2,-AM71/'Carga-Descarga Año'!$B$5&gt;'SFV+BESS'!$I$7),-'SFV+BESS'!$I$7,IF(AND(AM71&lt;0,AT70+AM71/$B$5&lt;$H$2),-MIN('SFV+BESS'!$I$7,AT70-$H$2),0)))</f>
        <v>0</v>
      </c>
      <c r="AP71" s="33"/>
      <c r="AQ71" s="33">
        <f t="shared" si="83"/>
        <v>55.927500000000009</v>
      </c>
      <c r="AR71" s="27">
        <f t="shared" si="11"/>
        <v>0</v>
      </c>
      <c r="AS71" s="27">
        <f t="shared" si="84"/>
        <v>0</v>
      </c>
      <c r="AT71" s="28">
        <f>IF((AT70+AN71+AO71)&gt;=$B$2*'SFV+BESS'!$I$9, $B$2*'SFV+BESS'!$I$9, (AT70+AN71+AO71))</f>
        <v>173.61249999999998</v>
      </c>
      <c r="AU71" s="110">
        <f t="shared" si="12"/>
        <v>81.752943583886719</v>
      </c>
      <c r="AZ71" s="251"/>
      <c r="BA71" s="48">
        <v>2.5833333333333401</v>
      </c>
      <c r="BB71" s="33">
        <f t="shared" si="103"/>
        <v>119.78981902555637</v>
      </c>
      <c r="BC71" s="33">
        <f>Gen_Cons_Horario!B2257</f>
        <v>0</v>
      </c>
      <c r="BD71" s="34">
        <f t="shared" si="73"/>
        <v>119.78981902555637</v>
      </c>
      <c r="BE71" s="116">
        <f>IF(AND(BD71&gt;0,BD71*$B$4+BK70&lt;=$B$2*'SFV+BESS'!$I$9,BD71&lt;'SFV+BESS'!$I$7), BD71*$B$4, IF(AND(BD71&gt;0,BD71*$B$4+BK70&gt;$B$2*'SFV+BESS'!$I$9,BD71*$B$4&lt;'SFV+BESS'!$I$7),$B$2*'SFV+BESS'!$I$9-BK70,IF(AND(BD71&gt;0,BD71*$B$4+BK70&gt;$B$2*'SFV+BESS'!$I$9,BD71*$B$4&gt;'SFV+BESS'!$I$7,BK70&lt;$B$2*'SFV+BESS'!$I$9),$B$2*'SFV+BESS'!$I$9-BK70,IF(AND(BD71&gt;0,BD71*$B$4+BK70&lt;=$B$2*'SFV+BESS'!$I$9,BD71&gt;'SFV+BESS'!$I$7),'SFV+BESS'!$I$7,0))))</f>
        <v>0</v>
      </c>
      <c r="BF71" s="27">
        <f>IF(AND(BD71&lt;0,BK70+BD71/$B$5&gt;$H$2,-BD71/'Carga-Descarga Año'!$B$5&lt;'SFV+BESS'!$I$7),BD71/$B$5,IF(AND(BD71&lt;0,BK70+BD71/$B$5&gt;$H$2,-BD71/'Carga-Descarga Año'!$B$5&gt;'SFV+BESS'!$I$7),-'SFV+BESS'!$I$7,IF(AND(BD71&lt;0,BK70+BD71/$B$5&lt;$H$2),-MIN('SFV+BESS'!$I$7,BK70-$H$2),0)))</f>
        <v>0</v>
      </c>
      <c r="BG71" s="33"/>
      <c r="BH71" s="33">
        <f t="shared" si="85"/>
        <v>0</v>
      </c>
      <c r="BI71" s="27">
        <f t="shared" si="15"/>
        <v>0</v>
      </c>
      <c r="BJ71" s="27">
        <f t="shared" si="86"/>
        <v>0</v>
      </c>
      <c r="BK71" s="28">
        <f>IF((BK70+BE71+BF71)&gt;=$B$2*'SFV+BESS'!$I$9, $B$2*'SFV+BESS'!$I$9, (BK70+BE71+BF71))</f>
        <v>173.61249999999998</v>
      </c>
      <c r="BL71" s="110">
        <f t="shared" si="16"/>
        <v>119.78981902555637</v>
      </c>
      <c r="BQ71" s="251"/>
      <c r="BR71" s="48">
        <v>2.5833333333333401</v>
      </c>
      <c r="BS71" s="33">
        <f t="shared" si="104"/>
        <v>102.95917212974827</v>
      </c>
      <c r="BT71" s="33">
        <f>Gen_Cons_Horario!B2977</f>
        <v>0</v>
      </c>
      <c r="BU71" s="34">
        <f t="shared" si="74"/>
        <v>102.95917212974827</v>
      </c>
      <c r="BV71" s="116">
        <f>IF(AND(BU71&gt;0,BU71*$B$4+CB70&lt;=$B$2*'SFV+BESS'!$I$9,BU71&lt;'SFV+BESS'!$I$7), BU71*$B$4, IF(AND(BU71&gt;0,BU71*$B$4+CB70&gt;$B$2*'SFV+BESS'!$I$9,BU71*$B$4&lt;'SFV+BESS'!$I$7),$B$2*'SFV+BESS'!$I$9-CB70,IF(AND(BU71&gt;0,BU71*$B$4+CB70&gt;$B$2*'SFV+BESS'!$I$9,BU71*$B$4&gt;'SFV+BESS'!$I$7,CB70&lt;$B$2*'SFV+BESS'!$I$9),$B$2*'SFV+BESS'!$I$9-CB70,IF(AND(BU71&gt;0,BU71*$B$4+CB70&lt;=$B$2*'SFV+BESS'!$I$9,BU71&gt;'SFV+BESS'!$I$7),'SFV+BESS'!$I$7,0))))</f>
        <v>0</v>
      </c>
      <c r="BW71" s="27">
        <f>IF(AND(BU71&lt;0,CB70+BU71/$B$5&gt;$H$2,-BU71/'Carga-Descarga Año'!$B$5&lt;'SFV+BESS'!$I$7),BU71/$B$5,IF(AND(BU71&lt;0,CB70+BU71/$B$5&gt;$H$2,-BU71/'Carga-Descarga Año'!$B$5&gt;'SFV+BESS'!$I$7),-'SFV+BESS'!$I$7,IF(AND(BU71&lt;0,CB70+BU71/$B$5&lt;$H$2),-MIN('SFV+BESS'!$I$7,CB70-$H$2),0)))</f>
        <v>0</v>
      </c>
      <c r="BX71" s="33"/>
      <c r="BY71" s="33">
        <f t="shared" si="87"/>
        <v>0</v>
      </c>
      <c r="BZ71" s="27">
        <f t="shared" si="18"/>
        <v>0</v>
      </c>
      <c r="CA71" s="27">
        <f t="shared" si="19"/>
        <v>0</v>
      </c>
      <c r="CB71" s="28">
        <f>IF((CB70+BV71+BW71)&gt;=$B$2*'SFV+BESS'!$I$9, $B$2*'SFV+BESS'!$I$9, (CB70+BV71+BW71))</f>
        <v>173.61249999999998</v>
      </c>
      <c r="CC71" s="110">
        <f t="shared" si="20"/>
        <v>102.95917212974827</v>
      </c>
      <c r="CH71" s="251"/>
      <c r="CI71" s="48">
        <v>2.5833333333333401</v>
      </c>
      <c r="CJ71" s="33">
        <f t="shared" si="105"/>
        <v>92.109640210585653</v>
      </c>
      <c r="CK71" s="33">
        <f>Gen_Cons_Horario!B3721</f>
        <v>0</v>
      </c>
      <c r="CL71" s="34">
        <f t="shared" si="75"/>
        <v>92.109640210585653</v>
      </c>
      <c r="CM71" s="116">
        <f>IF(AND(CL71&gt;0,CL71*$B$4+CS70&lt;=$B$2*'SFV+BESS'!$I$9,CL71&lt;'SFV+BESS'!$I$7), CL71*$B$4, IF(AND(CL71&gt;0,CL71*$B$4+CS70&gt;$B$2*'SFV+BESS'!$I$9,CL71*$B$4&lt;'SFV+BESS'!$I$7),$B$2*'SFV+BESS'!$I$9-CS70,IF(AND(CL71&gt;0,CL71*$B$4+CS70&gt;$B$2*'SFV+BESS'!$I$9,CL71*$B$4&gt;'SFV+BESS'!$I$7,CS70&lt;$B$2*'SFV+BESS'!$I$9),$B$2*'SFV+BESS'!$I$9-CS70,IF(AND(CL71&gt;0,CL71*$B$4+CS70&lt;=$B$2*'SFV+BESS'!$I$9,CL71&gt;'SFV+BESS'!$I$7),'SFV+BESS'!$I$7,0))))</f>
        <v>0</v>
      </c>
      <c r="CN71" s="27">
        <f>IF(AND(CL71&lt;0,CS70+CL71/$B$5&gt;$H$2,-CL71/'Carga-Descarga Año'!$B$5&lt;'SFV+BESS'!$I$7),CL71/$B$5,IF(AND(CL71&lt;0,CS70+CL71/$B$5&gt;$H$2,-CL71/'Carga-Descarga Año'!$B$5&gt;'SFV+BESS'!$I$7),-'SFV+BESS'!$I$7,IF(AND(CL71&lt;0,CS70+CL71/$B$5&lt;$H$2),-MIN('SFV+BESS'!$I$7,CS70-$H$2),0)))</f>
        <v>0</v>
      </c>
      <c r="CO71" s="33"/>
      <c r="CP71" s="33">
        <f t="shared" si="88"/>
        <v>0</v>
      </c>
      <c r="CQ71" s="27">
        <f t="shared" si="23"/>
        <v>0</v>
      </c>
      <c r="CR71" s="27">
        <f t="shared" si="89"/>
        <v>0</v>
      </c>
      <c r="CS71" s="28">
        <f>IF((CS70+CM71+CN71)&gt;=$B$2*'SFV+BESS'!$I$9, $B$2*'SFV+BESS'!$I$9, (CS70+CM71+CN71))</f>
        <v>173.61249999999998</v>
      </c>
      <c r="CT71" s="110">
        <f t="shared" si="24"/>
        <v>92.109640210585653</v>
      </c>
      <c r="CY71" s="251"/>
      <c r="CZ71" s="48">
        <v>2.5833333333333401</v>
      </c>
      <c r="DA71" s="33">
        <f t="shared" si="106"/>
        <v>99.291005948507078</v>
      </c>
      <c r="DB71" s="33">
        <f>Gen_Cons_Horario!B4441</f>
        <v>0</v>
      </c>
      <c r="DC71" s="34">
        <f t="shared" si="76"/>
        <v>99.291005948507078</v>
      </c>
      <c r="DD71" s="116">
        <f>IF(AND(DC71&gt;0,DC71*$B$4+DJ70&lt;=$B$2*'SFV+BESS'!$I$9,DC71&lt;'SFV+BESS'!$I$7), DC71*$B$4, IF(AND(DC71&gt;0,DC71*$B$4+DJ70&gt;$B$2*'SFV+BESS'!$I$9,DC71*$B$4&lt;'SFV+BESS'!$I$7),$B$2*'SFV+BESS'!$I$9-DJ70,IF(AND(DC71&gt;0,DC71*$B$4+DJ70&gt;$B$2*'SFV+BESS'!$I$9,DC71*$B$4&gt;'SFV+BESS'!$I$7,DJ70&lt;$B$2*'SFV+BESS'!$I$9),$B$2*'SFV+BESS'!$I$9-DJ70,IF(AND(DC71&gt;0,DC71*$B$4+DJ70&lt;=$B$2*'SFV+BESS'!$I$9,DC71&gt;'SFV+BESS'!$I$7),'SFV+BESS'!$I$7,0))))</f>
        <v>0</v>
      </c>
      <c r="DE71" s="27">
        <f>IF(AND(DC71&lt;0,DJ70+DC71/$B$5&gt;$H$2,-DC71/'Carga-Descarga Año'!$B$5&lt;'SFV+BESS'!$I$7),DC71/$B$5,IF(AND(DC71&lt;0,DJ70+DC71/$B$5&gt;$H$2,-DC71/'Carga-Descarga Año'!$B$5&gt;'SFV+BESS'!$I$7),-'SFV+BESS'!$I$7,IF(AND(DC71&lt;0,DJ70+DC71/$B$5&lt;$H$2),-MIN('SFV+BESS'!$I$7,DJ70-$H$2),0)))</f>
        <v>0</v>
      </c>
      <c r="DF71" s="33"/>
      <c r="DG71" s="33">
        <f t="shared" si="90"/>
        <v>0</v>
      </c>
      <c r="DH71" s="27">
        <f t="shared" si="27"/>
        <v>0</v>
      </c>
      <c r="DI71" s="27">
        <f t="shared" si="28"/>
        <v>0</v>
      </c>
      <c r="DJ71" s="28">
        <f>IF((DJ70+DD71+DE71)&gt;=$B$2*'SFV+BESS'!$I$9, $B$2*'SFV+BESS'!$I$9, (DJ70+DD71+DE71))</f>
        <v>173.61249999999998</v>
      </c>
      <c r="DK71" s="110">
        <f t="shared" si="29"/>
        <v>99.291005948507078</v>
      </c>
      <c r="DP71" s="251"/>
      <c r="DQ71" s="48">
        <v>2.5833333333333401</v>
      </c>
      <c r="DR71" s="33">
        <f t="shared" si="107"/>
        <v>97.880357128904294</v>
      </c>
      <c r="DS71" s="33">
        <f>Gen_Cons_Horario!B5185</f>
        <v>0</v>
      </c>
      <c r="DT71" s="34">
        <f t="shared" si="77"/>
        <v>97.880357128904294</v>
      </c>
      <c r="DU71" s="116">
        <f>IF(AND(DT71&gt;0,DT71*$B$4+EA70&lt;=$B$2*'SFV+BESS'!$I$9,DT71&lt;'SFV+BESS'!$I$7), DT71*$B$4, IF(AND(DT71&gt;0,DT71*$B$4+EA70&gt;$B$2*'SFV+BESS'!$I$9,DT71*$B$4&lt;'SFV+BESS'!$I$7),$B$2*'SFV+BESS'!$I$9-EA70,IF(AND(DT71&gt;0,DT71*$B$4+EA70&gt;$B$2*'SFV+BESS'!$I$9,DT71*$B$4&gt;'SFV+BESS'!$I$7,EA70&lt;$B$2*'SFV+BESS'!$I$9),$B$2*'SFV+BESS'!$I$9-EA70,IF(AND(DT71&gt;0,DT71*$B$4+EA70&lt;=$B$2*'SFV+BESS'!$I$9,DT71&gt;'SFV+BESS'!$I$7),'SFV+BESS'!$I$7,0))))</f>
        <v>0</v>
      </c>
      <c r="DV71" s="27">
        <f>IF(AND(DT71&lt;0,EA70+DT71/$B$5&gt;$H$2,-DT71/'Carga-Descarga Año'!$B$5&lt;'SFV+BESS'!$I$7),DT71/$B$5,IF(AND(DT71&lt;0,EA70+DT71/$B$5&gt;$H$2,-DT71/'Carga-Descarga Año'!$B$5&gt;'SFV+BESS'!$I$7),-'SFV+BESS'!$I$7,IF(AND(DT71&lt;0,EA70+DT71/$B$5&lt;$H$2),-MIN('SFV+BESS'!$I$7,EA70-$H$2),0)))</f>
        <v>0</v>
      </c>
      <c r="DW71" s="33"/>
      <c r="DX71" s="33">
        <f t="shared" si="91"/>
        <v>0</v>
      </c>
      <c r="DY71" s="27">
        <f t="shared" si="32"/>
        <v>0</v>
      </c>
      <c r="DZ71" s="27">
        <f t="shared" si="92"/>
        <v>0</v>
      </c>
      <c r="EA71" s="28">
        <f>IF((EA70+DU71+DV71)&gt;=$B$2*'SFV+BESS'!$I$9, $B$2*'SFV+BESS'!$I$9, (EA70+DU71+DV71))</f>
        <v>173.61249999999998</v>
      </c>
      <c r="EB71" s="110">
        <f t="shared" si="33"/>
        <v>97.880357128904294</v>
      </c>
      <c r="EG71" s="251"/>
      <c r="EH71" s="48">
        <v>2.5833333333333401</v>
      </c>
      <c r="EI71" s="33">
        <f t="shared" si="108"/>
        <v>107.02335307780091</v>
      </c>
      <c r="EJ71" s="33">
        <f>Gen_Cons_Horario!B5929</f>
        <v>0</v>
      </c>
      <c r="EK71" s="34">
        <f t="shared" si="78"/>
        <v>107.02335307780091</v>
      </c>
      <c r="EL71" s="116">
        <f>IF(AND(EK71&gt;0,EK71*$B$4+ER70&lt;=$B$2*'SFV+BESS'!$I$9,EK71&lt;'SFV+BESS'!$I$7), EK71*$B$4, IF(AND(EK71&gt;0,EK71*$B$4+ER70&gt;$B$2*'SFV+BESS'!$I$9,EK71*$B$4&lt;'SFV+BESS'!$I$7),$B$2*'SFV+BESS'!$I$9-ER70,IF(AND(EK71&gt;0,EK71*$B$4+ER70&gt;$B$2*'SFV+BESS'!$I$9,EK71*$B$4&gt;'SFV+BESS'!$I$7,ER70&lt;$B$2*'SFV+BESS'!$I$9),$B$2*'SFV+BESS'!$I$9-ER70,IF(AND(EK71&gt;0,EK71*$B$4+ER70&lt;=$B$2*'SFV+BESS'!$I$9,EK71&gt;'SFV+BESS'!$I$7),'SFV+BESS'!$I$7,0))))</f>
        <v>0</v>
      </c>
      <c r="EM71" s="27">
        <f>IF(AND(EK71&lt;0,ER70+EK71/$B$5&gt;$H$2,-EK71/'Carga-Descarga Año'!$B$5&lt;'SFV+BESS'!$I$7),EK71/$B$5,IF(AND(EK71&lt;0,ER70+EK71/$B$5&gt;$H$2,-EK71/'Carga-Descarga Año'!$B$5&gt;'SFV+BESS'!$I$7),-'SFV+BESS'!$I$7,IF(AND(EK71&lt;0,ER70+EK71/$B$5&lt;$H$2),-MIN('SFV+BESS'!$I$7,ER70-$H$2),0)))</f>
        <v>0</v>
      </c>
      <c r="EN71" s="33"/>
      <c r="EO71" s="33">
        <f t="shared" si="93"/>
        <v>0</v>
      </c>
      <c r="EP71" s="27">
        <f t="shared" si="36"/>
        <v>0</v>
      </c>
      <c r="EQ71" s="27">
        <f t="shared" si="94"/>
        <v>0</v>
      </c>
      <c r="ER71" s="28">
        <f>IF((ER70+EL71+EM71)&gt;=$B$2*'SFV+BESS'!$I$9, $B$2*'SFV+BESS'!$I$9, (ER70+EL71+EM71))</f>
        <v>173.61249999999998</v>
      </c>
      <c r="ES71" s="110">
        <f t="shared" si="37"/>
        <v>107.02335307780091</v>
      </c>
      <c r="EX71" s="251"/>
      <c r="EY71" s="48">
        <v>2.5833333333333401</v>
      </c>
      <c r="EZ71" s="33">
        <f t="shared" si="109"/>
        <v>117.95196128053284</v>
      </c>
      <c r="FA71" s="33">
        <f>Gen_Cons_Horario!B6649</f>
        <v>0</v>
      </c>
      <c r="FB71" s="34">
        <f t="shared" si="79"/>
        <v>117.95196128053284</v>
      </c>
      <c r="FC71" s="116">
        <f>IF(AND(FB71&gt;0,FB71*$B$4+FI70&lt;=$B$2*'SFV+BESS'!$I$9,FB71&lt;'SFV+BESS'!$I$7), FB71*$B$4, IF(AND(FB71&gt;0,FB71*$B$4+FI70&gt;$B$2*'SFV+BESS'!$I$9,FB71*$B$4&lt;'SFV+BESS'!$I$7),$B$2*'SFV+BESS'!$I$9-FI70,IF(AND(FB71&gt;0,FB71*$B$4+FI70&gt;$B$2*'SFV+BESS'!$I$9,FB71*$B$4&gt;'SFV+BESS'!$I$7,FI70&lt;$B$2*'SFV+BESS'!$I$9),$B$2*'SFV+BESS'!$I$9-FI70,IF(AND(FB71&gt;0,FB71*$B$4+FI70&lt;=$B$2*'SFV+BESS'!$I$9,FB71&gt;'SFV+BESS'!$I$7),'SFV+BESS'!$I$7,0))))</f>
        <v>0</v>
      </c>
      <c r="FD71" s="27">
        <f>IF(AND(FB71&lt;0,FI70+FB71/$B$5&gt;$H$2,-FB71/'Carga-Descarga Año'!$B$5&lt;'SFV+BESS'!$I$7),FB71/$B$5,IF(AND(FB71&lt;0,FI70+FB71/$B$5&gt;$H$2,-FB71/'Carga-Descarga Año'!$B$5&gt;'SFV+BESS'!$I$7),-'SFV+BESS'!$I$7,IF(AND(FB71&lt;0,FI70+FB71/$B$5&lt;$H$2),-MIN('SFV+BESS'!$I$7,FI70-$H$2),0)))</f>
        <v>0</v>
      </c>
      <c r="FE71" s="33"/>
      <c r="FF71" s="33">
        <f t="shared" si="95"/>
        <v>0</v>
      </c>
      <c r="FG71" s="27">
        <f t="shared" si="40"/>
        <v>0</v>
      </c>
      <c r="FH71" s="27">
        <f t="shared" si="96"/>
        <v>0</v>
      </c>
      <c r="FI71" s="28">
        <f>IF((FI70+FC71+FD71)&gt;=$B$2*'SFV+BESS'!$I$9, $B$2*'SFV+BESS'!$I$9, (FI70+FC71+FD71))</f>
        <v>173.61249999999998</v>
      </c>
      <c r="FJ71" s="110">
        <f t="shared" si="41"/>
        <v>117.95196128053284</v>
      </c>
      <c r="FO71" s="251"/>
      <c r="FP71" s="48">
        <v>2.5833333333333401</v>
      </c>
      <c r="FQ71" s="33">
        <f t="shared" si="110"/>
        <v>124.97258800981498</v>
      </c>
      <c r="FR71" s="33">
        <f>Gen_Cons_Horario!B7393</f>
        <v>0</v>
      </c>
      <c r="FS71" s="34">
        <f t="shared" si="80"/>
        <v>124.97258800981498</v>
      </c>
      <c r="FT71" s="116">
        <f>IF(AND(FS71&gt;0,FS71*$B$4+FZ70&lt;=$B$2*'SFV+BESS'!$I$9,FS71&lt;'SFV+BESS'!$I$7), FS71*$B$4, IF(AND(FS71&gt;0,FS71*$B$4+FZ70&gt;$B$2*'SFV+BESS'!$I$9,FS71*$B$4&lt;'SFV+BESS'!$I$7),$B$2*'SFV+BESS'!$I$9-FZ70,IF(AND(FS71&gt;0,FS71*$B$4+FZ70&gt;$B$2*'SFV+BESS'!$I$9,FS71*$B$4&gt;'SFV+BESS'!$I$7,FZ70&lt;$B$2*'SFV+BESS'!$I$9),$B$2*'SFV+BESS'!$I$9-FZ70,IF(AND(FS71&gt;0,FS71*$B$4+FZ70&lt;=$B$2*'SFV+BESS'!$I$9,FS71&gt;'SFV+BESS'!$I$7),'SFV+BESS'!$I$7,0))))</f>
        <v>0</v>
      </c>
      <c r="FU71" s="27">
        <f>IF(AND(FS71&lt;0,FZ70+FS71/$B$5&gt;$H$2,-FS71/'Carga-Descarga Año'!$B$5&lt;'SFV+BESS'!$I$7),FS71/$B$5,IF(AND(FS71&lt;0,FZ70+FS71/$B$5&gt;$H$2,-FS71/'Carga-Descarga Año'!$B$5&gt;'SFV+BESS'!$I$7),-'SFV+BESS'!$I$7,IF(AND(FS71&lt;0,FZ70+FS71/$B$5&lt;$H$2),-MIN('SFV+BESS'!$I$7,FZ70-$H$2),0)))</f>
        <v>0</v>
      </c>
      <c r="FV71" s="33"/>
      <c r="FW71" s="33">
        <f t="shared" si="97"/>
        <v>0</v>
      </c>
      <c r="FX71" s="27">
        <f t="shared" si="44"/>
        <v>0</v>
      </c>
      <c r="FY71" s="27">
        <f t="shared" si="98"/>
        <v>0</v>
      </c>
      <c r="FZ71" s="28">
        <f>IF((FZ70+FT71+FU71)&gt;=$B$2*'SFV+BESS'!$I$9, $B$2*'SFV+BESS'!$I$9, (FZ70+FT71+FU71))</f>
        <v>173.61249999999998</v>
      </c>
      <c r="GA71" s="110">
        <f t="shared" si="45"/>
        <v>124.97258800981498</v>
      </c>
      <c r="GF71" s="251"/>
      <c r="GG71" s="48">
        <v>2.5833333333333401</v>
      </c>
      <c r="GH71" s="33">
        <f t="shared" si="111"/>
        <v>125.58913062743498</v>
      </c>
      <c r="GI71" s="33">
        <f>Gen_Cons_Horario!B8113</f>
        <v>44.742000000000004</v>
      </c>
      <c r="GJ71" s="34">
        <f t="shared" si="81"/>
        <v>80.847130627434979</v>
      </c>
      <c r="GK71" s="116">
        <f>IF(AND(GJ71&gt;0,GJ71*$B$4+GQ70&lt;=$B$2*'SFV+BESS'!$I$9,GJ71&lt;'SFV+BESS'!$I$7), GJ71*$B$4, IF(AND(GJ71&gt;0,GJ71*$B$4+GQ70&gt;$B$2*'SFV+BESS'!$I$9,GJ71*$B$4&lt;'SFV+BESS'!$I$7),$B$2*'SFV+BESS'!$I$9-GQ70,IF(AND(GJ71&gt;0,GJ71*$B$4+GQ70&gt;$B$2*'SFV+BESS'!$I$9,GJ71*$B$4&gt;'SFV+BESS'!$I$7,GQ70&lt;$B$2*'SFV+BESS'!$I$9),$B$2*'SFV+BESS'!$I$9-GQ70,IF(AND(GJ71&gt;0,GJ71*$B$4+GQ70&lt;=$B$2*'SFV+BESS'!$I$9,GJ71&gt;'SFV+BESS'!$I$7),'SFV+BESS'!$I$7,0))))</f>
        <v>0</v>
      </c>
      <c r="GL71" s="27">
        <f>IF(AND(GJ71&lt;0,GQ70+GJ71/$B$5&gt;$H$2,-GJ71/'Carga-Descarga Año'!$B$5&lt;'SFV+BESS'!$I$7),GJ71/$B$5,IF(AND(GJ71&lt;0,GQ70+GJ71/$B$5&gt;$H$2,-GJ71/'Carga-Descarga Año'!$B$5&gt;'SFV+BESS'!$I$7),-'SFV+BESS'!$I$7,IF(AND(GJ71&lt;0,GQ70+GJ71/$B$5&lt;$H$2),-MIN('SFV+BESS'!$I$7,GQ70-$H$2),0)))</f>
        <v>0</v>
      </c>
      <c r="GM71" s="33"/>
      <c r="GN71" s="33">
        <f t="shared" si="99"/>
        <v>44.742000000000004</v>
      </c>
      <c r="GO71" s="27">
        <f t="shared" si="48"/>
        <v>0</v>
      </c>
      <c r="GP71" s="27">
        <f t="shared" si="100"/>
        <v>0</v>
      </c>
      <c r="GQ71" s="28">
        <f>IF((GQ70+GK71+GL71)&gt;=$B$2*'SFV+BESS'!$I$9, $B$2*'SFV+BESS'!$I$9, (GQ70+GK71+GL71))</f>
        <v>173.61249999999998</v>
      </c>
      <c r="GR71" s="110">
        <f t="shared" si="49"/>
        <v>80.847130627434979</v>
      </c>
    </row>
    <row r="72" spans="1:200">
      <c r="A72" s="249"/>
      <c r="B72" s="48">
        <v>2.625</v>
      </c>
      <c r="C72" s="38">
        <f t="shared" si="82"/>
        <v>131.43639444275752</v>
      </c>
      <c r="D72" s="2">
        <f>Gen_Cons_Horario!B98</f>
        <v>119.312</v>
      </c>
      <c r="E72" s="140">
        <f t="shared" si="0"/>
        <v>12.12439444275752</v>
      </c>
      <c r="F72" s="116">
        <f>IF(AND(E72&gt;0,E72*$B$4+L71&lt;=$B$2*'SFV+BESS'!$I$9,E72&lt;'SFV+BESS'!$I$7), E72*$B$4, IF(AND(E72&gt;0,E72*$B$4+L71&gt;$B$2*'SFV+BESS'!$I$9,E72*$B$4&lt;'SFV+BESS'!$I$7),$B$2*'SFV+BESS'!$I$9-L71,IF(AND(E72&gt;0,E72*$B$4+L71&gt;$B$2*'SFV+BESS'!$I$9,E72*$B$4&gt;'SFV+BESS'!$I$7,L71&lt;$B$2*'SFV+BESS'!$I$9),$B$2*'SFV+BESS'!$I$9-L71,IF(AND(E72&gt;0,E72*$B$4+L71&lt;=$B$2*'SFV+BESS'!$I$9,E72&gt;'SFV+BESS'!$I$7),'SFV+BESS'!$I$7,0))))</f>
        <v>11.518174720619644</v>
      </c>
      <c r="G72" s="27">
        <f>IF(AND(E72&lt;0,L71+E72/$B$5&gt;$H$2,-E72/'Carga-Descarga Año'!$B$5&lt;'SFV+BESS'!$I$7),E72/$B$5,IF(AND(E72&lt;0,L71+E72/$B$5&gt;$H$2,-E72/'Carga-Descarga Año'!$B$5&gt;'SFV+BESS'!$I$7),-'SFV+BESS'!$I$7,IF(AND(E72&lt;0,L71+E72/$B$5&lt;$H$2),-MIN('SFV+BESS'!$I$7,L71-$H$2),0)))</f>
        <v>0</v>
      </c>
      <c r="I72" s="38">
        <f t="shared" si="1"/>
        <v>119.312</v>
      </c>
      <c r="J72" s="27">
        <f t="shared" si="3"/>
        <v>0</v>
      </c>
      <c r="K72" s="27">
        <f t="shared" si="2"/>
        <v>0</v>
      </c>
      <c r="L72" s="28">
        <f>IF((L71+F72+G72)&gt;=$B$2*'SFV+BESS'!$I$9, $B$2*'SFV+BESS'!$I$9, (L71+F72+G72))</f>
        <v>49.291762392830677</v>
      </c>
      <c r="M72" s="110">
        <f t="shared" si="4"/>
        <v>0</v>
      </c>
      <c r="R72" s="251"/>
      <c r="S72" s="48">
        <v>2.625</v>
      </c>
      <c r="T72" s="2">
        <f t="shared" si="101"/>
        <v>136.95570340748876</v>
      </c>
      <c r="U72" s="2">
        <f>Gen_Cons_Horario!B842</f>
        <v>82.027000000000001</v>
      </c>
      <c r="V72" s="34">
        <f t="shared" si="71"/>
        <v>54.928703407488754</v>
      </c>
      <c r="W72" s="116">
        <f>IF(AND(V72&gt;0,V72*$B$4+AC71&lt;=$B$2*'SFV+BESS'!$I$9,V72&lt;'SFV+BESS'!$I$7), V72*$B$4, IF(AND(V72&gt;0,V72*$B$4+AC71&gt;$B$2*'SFV+BESS'!$I$9,V72*$B$4&lt;'SFV+BESS'!$I$7),$B$2*'SFV+BESS'!$I$9-AC71,IF(AND(V72&gt;0,V72*$B$4+AC71&gt;$B$2*'SFV+BESS'!$I$9,V72*$B$4&gt;'SFV+BESS'!$I$7,AC71&lt;$B$2*'SFV+BESS'!$I$9),$B$2*'SFV+BESS'!$I$9-AC71,IF(AND(V72&gt;0,V72*$B$4+AC71&lt;=$B$2*'SFV+BESS'!$I$9,V72&gt;'SFV+BESS'!$I$7),'SFV+BESS'!$I$7,0))))</f>
        <v>0</v>
      </c>
      <c r="X72" s="27">
        <f>IF(AND(V72&lt;0,AC71+V72/$B$5&gt;$H$2,-V72/'Carga-Descarga Año'!$B$5&lt;'SFV+BESS'!$I$7),V72/$B$5,IF(AND(V72&lt;0,AC71+V72/$B$5&gt;$H$2,-V72/'Carga-Descarga Año'!$B$5&gt;'SFV+BESS'!$I$7),-'SFV+BESS'!$I$7,IF(AND(V72&lt;0,AC71+V72/$B$5&lt;$H$2),-MIN('SFV+BESS'!$I$7,AC71-$H$2),0)))</f>
        <v>0</v>
      </c>
      <c r="Y72" s="33"/>
      <c r="Z72" s="33">
        <f t="shared" si="60"/>
        <v>82.027000000000001</v>
      </c>
      <c r="AA72" s="27">
        <f t="shared" si="7"/>
        <v>0</v>
      </c>
      <c r="AB72" s="27">
        <f t="shared" si="50"/>
        <v>0</v>
      </c>
      <c r="AC72" s="28">
        <f>IF((AC71+W72+X72)&gt;=$B$2*'SFV+BESS'!$I$9, $B$2*'SFV+BESS'!$I$9, (AC71+W72+X72))</f>
        <v>173.61249999999998</v>
      </c>
      <c r="AD72" s="110">
        <f t="shared" si="8"/>
        <v>54.928703407488754</v>
      </c>
      <c r="AI72" s="251"/>
      <c r="AJ72" s="48">
        <v>2.625</v>
      </c>
      <c r="AK72" s="52">
        <f t="shared" si="102"/>
        <v>135.45703269371216</v>
      </c>
      <c r="AL72" s="33">
        <f>Gen_Cons_Horario!B1514</f>
        <v>55.927500000000009</v>
      </c>
      <c r="AM72" s="34">
        <f t="shared" si="72"/>
        <v>79.529532693712156</v>
      </c>
      <c r="AN72" s="116">
        <f>IF(AND(AM72&gt;0,AM72*$B$4+AT71&lt;=$B$2*'SFV+BESS'!$I$9,AM72&lt;'SFV+BESS'!$I$7), AM72*$B$4, IF(AND(AM72&gt;0,AM72*$B$4+AT71&gt;$B$2*'SFV+BESS'!$I$9,AM72*$B$4&lt;'SFV+BESS'!$I$7),$B$2*'SFV+BESS'!$I$9-AT71,IF(AND(AM72&gt;0,AM72*$B$4+AT71&gt;$B$2*'SFV+BESS'!$I$9,AM72*$B$4&gt;'SFV+BESS'!$I$7,AT71&lt;$B$2*'SFV+BESS'!$I$9),$B$2*'SFV+BESS'!$I$9-AT71,IF(AND(AM72&gt;0,AM72*$B$4+AT71&lt;=$B$2*'SFV+BESS'!$I$9,AM72&gt;'SFV+BESS'!$I$7),'SFV+BESS'!$I$7,0))))</f>
        <v>0</v>
      </c>
      <c r="AO72" s="27">
        <f>IF(AND(AM72&lt;0,AT71+AM72/$B$5&gt;$H$2,-AM72/'Carga-Descarga Año'!$B$5&lt;'SFV+BESS'!$I$7),AM72/$B$5,IF(AND(AM72&lt;0,AT71+AM72/$B$5&gt;$H$2,-AM72/'Carga-Descarga Año'!$B$5&gt;'SFV+BESS'!$I$7),-'SFV+BESS'!$I$7,IF(AND(AM72&lt;0,AT71+AM72/$B$5&lt;$H$2),-MIN('SFV+BESS'!$I$7,AT71-$H$2),0)))</f>
        <v>0</v>
      </c>
      <c r="AP72" s="33"/>
      <c r="AQ72" s="33">
        <f t="shared" si="83"/>
        <v>55.927500000000009</v>
      </c>
      <c r="AR72" s="27">
        <f t="shared" si="11"/>
        <v>0</v>
      </c>
      <c r="AS72" s="27">
        <f t="shared" si="84"/>
        <v>0</v>
      </c>
      <c r="AT72" s="28">
        <f>IF((AT71+AN72+AO72)&gt;=$B$2*'SFV+BESS'!$I$9, $B$2*'SFV+BESS'!$I$9, (AT71+AN72+AO72))</f>
        <v>173.61249999999998</v>
      </c>
      <c r="AU72" s="110">
        <f t="shared" si="12"/>
        <v>79.529532693712156</v>
      </c>
      <c r="AZ72" s="251"/>
      <c r="BA72" s="48">
        <v>2.625</v>
      </c>
      <c r="BB72" s="33">
        <f t="shared" si="103"/>
        <v>117.44483072489295</v>
      </c>
      <c r="BC72" s="33">
        <f>Gen_Cons_Horario!B2258</f>
        <v>0</v>
      </c>
      <c r="BD72" s="34">
        <f t="shared" si="73"/>
        <v>117.44483072489295</v>
      </c>
      <c r="BE72" s="116">
        <f>IF(AND(BD72&gt;0,BD72*$B$4+BK71&lt;=$B$2*'SFV+BESS'!$I$9,BD72&lt;'SFV+BESS'!$I$7), BD72*$B$4, IF(AND(BD72&gt;0,BD72*$B$4+BK71&gt;$B$2*'SFV+BESS'!$I$9,BD72*$B$4&lt;'SFV+BESS'!$I$7),$B$2*'SFV+BESS'!$I$9-BK71,IF(AND(BD72&gt;0,BD72*$B$4+BK71&gt;$B$2*'SFV+BESS'!$I$9,BD72*$B$4&gt;'SFV+BESS'!$I$7,BK71&lt;$B$2*'SFV+BESS'!$I$9),$B$2*'SFV+BESS'!$I$9-BK71,IF(AND(BD72&gt;0,BD72*$B$4+BK71&lt;=$B$2*'SFV+BESS'!$I$9,BD72&gt;'SFV+BESS'!$I$7),'SFV+BESS'!$I$7,0))))</f>
        <v>0</v>
      </c>
      <c r="BF72" s="27">
        <f>IF(AND(BD72&lt;0,BK71+BD72/$B$5&gt;$H$2,-BD72/'Carga-Descarga Año'!$B$5&lt;'SFV+BESS'!$I$7),BD72/$B$5,IF(AND(BD72&lt;0,BK71+BD72/$B$5&gt;$H$2,-BD72/'Carga-Descarga Año'!$B$5&gt;'SFV+BESS'!$I$7),-'SFV+BESS'!$I$7,IF(AND(BD72&lt;0,BK71+BD72/$B$5&lt;$H$2),-MIN('SFV+BESS'!$I$7,BK71-$H$2),0)))</f>
        <v>0</v>
      </c>
      <c r="BG72" s="33"/>
      <c r="BH72" s="33">
        <f t="shared" si="85"/>
        <v>0</v>
      </c>
      <c r="BI72" s="27">
        <f t="shared" si="15"/>
        <v>0</v>
      </c>
      <c r="BJ72" s="27">
        <f t="shared" si="86"/>
        <v>0</v>
      </c>
      <c r="BK72" s="28">
        <f>IF((BK71+BE72+BF72)&gt;=$B$2*'SFV+BESS'!$I$9, $B$2*'SFV+BESS'!$I$9, (BK71+BE72+BF72))</f>
        <v>173.61249999999998</v>
      </c>
      <c r="BL72" s="110">
        <f t="shared" si="16"/>
        <v>117.44483072489295</v>
      </c>
      <c r="BQ72" s="251"/>
      <c r="BR72" s="48">
        <v>2.625</v>
      </c>
      <c r="BS72" s="33">
        <f t="shared" si="104"/>
        <v>98.228006670832059</v>
      </c>
      <c r="BT72" s="33">
        <f>Gen_Cons_Horario!B2978</f>
        <v>0</v>
      </c>
      <c r="BU72" s="34">
        <f t="shared" si="74"/>
        <v>98.228006670832059</v>
      </c>
      <c r="BV72" s="116">
        <f>IF(AND(BU72&gt;0,BU72*$B$4+CB71&lt;=$B$2*'SFV+BESS'!$I$9,BU72&lt;'SFV+BESS'!$I$7), BU72*$B$4, IF(AND(BU72&gt;0,BU72*$B$4+CB71&gt;$B$2*'SFV+BESS'!$I$9,BU72*$B$4&lt;'SFV+BESS'!$I$7),$B$2*'SFV+BESS'!$I$9-CB71,IF(AND(BU72&gt;0,BU72*$B$4+CB71&gt;$B$2*'SFV+BESS'!$I$9,BU72*$B$4&gt;'SFV+BESS'!$I$7,CB71&lt;$B$2*'SFV+BESS'!$I$9),$B$2*'SFV+BESS'!$I$9-CB71,IF(AND(BU72&gt;0,BU72*$B$4+CB71&lt;=$B$2*'SFV+BESS'!$I$9,BU72&gt;'SFV+BESS'!$I$7),'SFV+BESS'!$I$7,0))))</f>
        <v>0</v>
      </c>
      <c r="BW72" s="27">
        <f>IF(AND(BU72&lt;0,CB71+BU72/$B$5&gt;$H$2,-BU72/'Carga-Descarga Año'!$B$5&lt;'SFV+BESS'!$I$7),BU72/$B$5,IF(AND(BU72&lt;0,CB71+BU72/$B$5&gt;$H$2,-BU72/'Carga-Descarga Año'!$B$5&gt;'SFV+BESS'!$I$7),-'SFV+BESS'!$I$7,IF(AND(BU72&lt;0,CB71+BU72/$B$5&lt;$H$2),-MIN('SFV+BESS'!$I$7,CB71-$H$2),0)))</f>
        <v>0</v>
      </c>
      <c r="BX72" s="33"/>
      <c r="BY72" s="33">
        <f t="shared" si="87"/>
        <v>0</v>
      </c>
      <c r="BZ72" s="27">
        <f t="shared" si="18"/>
        <v>0</v>
      </c>
      <c r="CA72" s="27">
        <f t="shared" si="19"/>
        <v>0</v>
      </c>
      <c r="CB72" s="28">
        <f>IF((CB71+BV72+BW72)&gt;=$B$2*'SFV+BESS'!$I$9, $B$2*'SFV+BESS'!$I$9, (CB71+BV72+BW72))</f>
        <v>173.61249999999998</v>
      </c>
      <c r="CC72" s="110">
        <f t="shared" si="20"/>
        <v>98.228006670832059</v>
      </c>
      <c r="CH72" s="251"/>
      <c r="CI72" s="48">
        <v>2.625</v>
      </c>
      <c r="CJ72" s="33">
        <f t="shared" si="105"/>
        <v>88.925603265034539</v>
      </c>
      <c r="CK72" s="33">
        <f>Gen_Cons_Horario!B3722</f>
        <v>0</v>
      </c>
      <c r="CL72" s="34">
        <f t="shared" si="75"/>
        <v>88.925603265034539</v>
      </c>
      <c r="CM72" s="116">
        <f>IF(AND(CL72&gt;0,CL72*$B$4+CS71&lt;=$B$2*'SFV+BESS'!$I$9,CL72&lt;'SFV+BESS'!$I$7), CL72*$B$4, IF(AND(CL72&gt;0,CL72*$B$4+CS71&gt;$B$2*'SFV+BESS'!$I$9,CL72*$B$4&lt;'SFV+BESS'!$I$7),$B$2*'SFV+BESS'!$I$9-CS71,IF(AND(CL72&gt;0,CL72*$B$4+CS71&gt;$B$2*'SFV+BESS'!$I$9,CL72*$B$4&gt;'SFV+BESS'!$I$7,CS71&lt;$B$2*'SFV+BESS'!$I$9),$B$2*'SFV+BESS'!$I$9-CS71,IF(AND(CL72&gt;0,CL72*$B$4+CS71&lt;=$B$2*'SFV+BESS'!$I$9,CL72&gt;'SFV+BESS'!$I$7),'SFV+BESS'!$I$7,0))))</f>
        <v>0</v>
      </c>
      <c r="CN72" s="27">
        <f>IF(AND(CL72&lt;0,CS71+CL72/$B$5&gt;$H$2,-CL72/'Carga-Descarga Año'!$B$5&lt;'SFV+BESS'!$I$7),CL72/$B$5,IF(AND(CL72&lt;0,CS71+CL72/$B$5&gt;$H$2,-CL72/'Carga-Descarga Año'!$B$5&gt;'SFV+BESS'!$I$7),-'SFV+BESS'!$I$7,IF(AND(CL72&lt;0,CS71+CL72/$B$5&lt;$H$2),-MIN('SFV+BESS'!$I$7,CS71-$H$2),0)))</f>
        <v>0</v>
      </c>
      <c r="CO72" s="33"/>
      <c r="CP72" s="33">
        <f t="shared" si="88"/>
        <v>0</v>
      </c>
      <c r="CQ72" s="27">
        <f t="shared" si="23"/>
        <v>0</v>
      </c>
      <c r="CR72" s="27">
        <f t="shared" si="89"/>
        <v>0</v>
      </c>
      <c r="CS72" s="28">
        <f>IF((CS71+CM72+CN72)&gt;=$B$2*'SFV+BESS'!$I$9, $B$2*'SFV+BESS'!$I$9, (CS71+CM72+CN72))</f>
        <v>173.61249999999998</v>
      </c>
      <c r="CT72" s="110">
        <f t="shared" si="24"/>
        <v>88.925603265034539</v>
      </c>
      <c r="CY72" s="251"/>
      <c r="CZ72" s="48">
        <v>2.625</v>
      </c>
      <c r="DA72" s="33">
        <f t="shared" si="106"/>
        <v>95.414133698890723</v>
      </c>
      <c r="DB72" s="33">
        <f>Gen_Cons_Horario!B4442</f>
        <v>0</v>
      </c>
      <c r="DC72" s="34">
        <f t="shared" si="76"/>
        <v>95.414133698890723</v>
      </c>
      <c r="DD72" s="116">
        <f>IF(AND(DC72&gt;0,DC72*$B$4+DJ71&lt;=$B$2*'SFV+BESS'!$I$9,DC72&lt;'SFV+BESS'!$I$7), DC72*$B$4, IF(AND(DC72&gt;0,DC72*$B$4+DJ71&gt;$B$2*'SFV+BESS'!$I$9,DC72*$B$4&lt;'SFV+BESS'!$I$7),$B$2*'SFV+BESS'!$I$9-DJ71,IF(AND(DC72&gt;0,DC72*$B$4+DJ71&gt;$B$2*'SFV+BESS'!$I$9,DC72*$B$4&gt;'SFV+BESS'!$I$7,DJ71&lt;$B$2*'SFV+BESS'!$I$9),$B$2*'SFV+BESS'!$I$9-DJ71,IF(AND(DC72&gt;0,DC72*$B$4+DJ71&lt;=$B$2*'SFV+BESS'!$I$9,DC72&gt;'SFV+BESS'!$I$7),'SFV+BESS'!$I$7,0))))</f>
        <v>0</v>
      </c>
      <c r="DE72" s="27">
        <f>IF(AND(DC72&lt;0,DJ71+DC72/$B$5&gt;$H$2,-DC72/'Carga-Descarga Año'!$B$5&lt;'SFV+BESS'!$I$7),DC72/$B$5,IF(AND(DC72&lt;0,DJ71+DC72/$B$5&gt;$H$2,-DC72/'Carga-Descarga Año'!$B$5&gt;'SFV+BESS'!$I$7),-'SFV+BESS'!$I$7,IF(AND(DC72&lt;0,DJ71+DC72/$B$5&lt;$H$2),-MIN('SFV+BESS'!$I$7,DJ71-$H$2),0)))</f>
        <v>0</v>
      </c>
      <c r="DF72" s="33"/>
      <c r="DG72" s="33">
        <f t="shared" si="90"/>
        <v>0</v>
      </c>
      <c r="DH72" s="27">
        <f t="shared" si="27"/>
        <v>0</v>
      </c>
      <c r="DI72" s="27">
        <f t="shared" si="28"/>
        <v>0</v>
      </c>
      <c r="DJ72" s="28">
        <f>IF((DJ71+DD72+DE72)&gt;=$B$2*'SFV+BESS'!$I$9, $B$2*'SFV+BESS'!$I$9, (DJ71+DD72+DE72))</f>
        <v>173.61249999999998</v>
      </c>
      <c r="DK72" s="110">
        <f t="shared" si="29"/>
        <v>95.414133698890723</v>
      </c>
      <c r="DP72" s="251"/>
      <c r="DQ72" s="48">
        <v>2.625</v>
      </c>
      <c r="DR72" s="33">
        <f t="shared" si="107"/>
        <v>94.952312257526813</v>
      </c>
      <c r="DS72" s="33">
        <f>Gen_Cons_Horario!B5186</f>
        <v>0</v>
      </c>
      <c r="DT72" s="34">
        <f t="shared" si="77"/>
        <v>94.952312257526813</v>
      </c>
      <c r="DU72" s="116">
        <f>IF(AND(DT72&gt;0,DT72*$B$4+EA71&lt;=$B$2*'SFV+BESS'!$I$9,DT72&lt;'SFV+BESS'!$I$7), DT72*$B$4, IF(AND(DT72&gt;0,DT72*$B$4+EA71&gt;$B$2*'SFV+BESS'!$I$9,DT72*$B$4&lt;'SFV+BESS'!$I$7),$B$2*'SFV+BESS'!$I$9-EA71,IF(AND(DT72&gt;0,DT72*$B$4+EA71&gt;$B$2*'SFV+BESS'!$I$9,DT72*$B$4&gt;'SFV+BESS'!$I$7,EA71&lt;$B$2*'SFV+BESS'!$I$9),$B$2*'SFV+BESS'!$I$9-EA71,IF(AND(DT72&gt;0,DT72*$B$4+EA71&lt;=$B$2*'SFV+BESS'!$I$9,DT72&gt;'SFV+BESS'!$I$7),'SFV+BESS'!$I$7,0))))</f>
        <v>0</v>
      </c>
      <c r="DV72" s="27">
        <f>IF(AND(DT72&lt;0,EA71+DT72/$B$5&gt;$H$2,-DT72/'Carga-Descarga Año'!$B$5&lt;'SFV+BESS'!$I$7),DT72/$B$5,IF(AND(DT72&lt;0,EA71+DT72/$B$5&gt;$H$2,-DT72/'Carga-Descarga Año'!$B$5&gt;'SFV+BESS'!$I$7),-'SFV+BESS'!$I$7,IF(AND(DT72&lt;0,EA71+DT72/$B$5&lt;$H$2),-MIN('SFV+BESS'!$I$7,EA71-$H$2),0)))</f>
        <v>0</v>
      </c>
      <c r="DW72" s="33"/>
      <c r="DX72" s="33">
        <f t="shared" si="91"/>
        <v>0</v>
      </c>
      <c r="DY72" s="27">
        <f t="shared" si="32"/>
        <v>0</v>
      </c>
      <c r="DZ72" s="27">
        <f t="shared" si="92"/>
        <v>0</v>
      </c>
      <c r="EA72" s="28">
        <f>IF((EA71+DU72+DV72)&gt;=$B$2*'SFV+BESS'!$I$9, $B$2*'SFV+BESS'!$I$9, (EA71+DU72+DV72))</f>
        <v>173.61249999999998</v>
      </c>
      <c r="EB72" s="110">
        <f t="shared" si="33"/>
        <v>94.952312257526813</v>
      </c>
      <c r="EG72" s="251"/>
      <c r="EH72" s="48">
        <v>2.625</v>
      </c>
      <c r="EI72" s="33">
        <f t="shared" si="108"/>
        <v>101.17838652552929</v>
      </c>
      <c r="EJ72" s="33">
        <f>Gen_Cons_Horario!B5930</f>
        <v>0</v>
      </c>
      <c r="EK72" s="34">
        <f t="shared" si="78"/>
        <v>101.17838652552929</v>
      </c>
      <c r="EL72" s="116">
        <f>IF(AND(EK72&gt;0,EK72*$B$4+ER71&lt;=$B$2*'SFV+BESS'!$I$9,EK72&lt;'SFV+BESS'!$I$7), EK72*$B$4, IF(AND(EK72&gt;0,EK72*$B$4+ER71&gt;$B$2*'SFV+BESS'!$I$9,EK72*$B$4&lt;'SFV+BESS'!$I$7),$B$2*'SFV+BESS'!$I$9-ER71,IF(AND(EK72&gt;0,EK72*$B$4+ER71&gt;$B$2*'SFV+BESS'!$I$9,EK72*$B$4&gt;'SFV+BESS'!$I$7,ER71&lt;$B$2*'SFV+BESS'!$I$9),$B$2*'SFV+BESS'!$I$9-ER71,IF(AND(EK72&gt;0,EK72*$B$4+ER71&lt;=$B$2*'SFV+BESS'!$I$9,EK72&gt;'SFV+BESS'!$I$7),'SFV+BESS'!$I$7,0))))</f>
        <v>0</v>
      </c>
      <c r="EM72" s="27">
        <f>IF(AND(EK72&lt;0,ER71+EK72/$B$5&gt;$H$2,-EK72/'Carga-Descarga Año'!$B$5&lt;'SFV+BESS'!$I$7),EK72/$B$5,IF(AND(EK72&lt;0,ER71+EK72/$B$5&gt;$H$2,-EK72/'Carga-Descarga Año'!$B$5&gt;'SFV+BESS'!$I$7),-'SFV+BESS'!$I$7,IF(AND(EK72&lt;0,ER71+EK72/$B$5&lt;$H$2),-MIN('SFV+BESS'!$I$7,ER71-$H$2),0)))</f>
        <v>0</v>
      </c>
      <c r="EN72" s="33"/>
      <c r="EO72" s="33">
        <f t="shared" si="93"/>
        <v>0</v>
      </c>
      <c r="EP72" s="27">
        <f t="shared" si="36"/>
        <v>0</v>
      </c>
      <c r="EQ72" s="27">
        <f t="shared" si="94"/>
        <v>0</v>
      </c>
      <c r="ER72" s="28">
        <f>IF((ER71+EL72+EM72)&gt;=$B$2*'SFV+BESS'!$I$9, $B$2*'SFV+BESS'!$I$9, (ER71+EL72+EM72))</f>
        <v>173.61249999999998</v>
      </c>
      <c r="ES72" s="110">
        <f t="shared" si="37"/>
        <v>101.17838652552929</v>
      </c>
      <c r="EX72" s="251"/>
      <c r="EY72" s="48">
        <v>2.625</v>
      </c>
      <c r="EZ72" s="33">
        <f t="shared" si="109"/>
        <v>113.18044181125563</v>
      </c>
      <c r="FA72" s="33">
        <f>Gen_Cons_Horario!B6650</f>
        <v>0</v>
      </c>
      <c r="FB72" s="34">
        <f t="shared" si="79"/>
        <v>113.18044181125563</v>
      </c>
      <c r="FC72" s="116">
        <f>IF(AND(FB72&gt;0,FB72*$B$4+FI71&lt;=$B$2*'SFV+BESS'!$I$9,FB72&lt;'SFV+BESS'!$I$7), FB72*$B$4, IF(AND(FB72&gt;0,FB72*$B$4+FI71&gt;$B$2*'SFV+BESS'!$I$9,FB72*$B$4&lt;'SFV+BESS'!$I$7),$B$2*'SFV+BESS'!$I$9-FI71,IF(AND(FB72&gt;0,FB72*$B$4+FI71&gt;$B$2*'SFV+BESS'!$I$9,FB72*$B$4&gt;'SFV+BESS'!$I$7,FI71&lt;$B$2*'SFV+BESS'!$I$9),$B$2*'SFV+BESS'!$I$9-FI71,IF(AND(FB72&gt;0,FB72*$B$4+FI71&lt;=$B$2*'SFV+BESS'!$I$9,FB72&gt;'SFV+BESS'!$I$7),'SFV+BESS'!$I$7,0))))</f>
        <v>0</v>
      </c>
      <c r="FD72" s="27">
        <f>IF(AND(FB72&lt;0,FI71+FB72/$B$5&gt;$H$2,-FB72/'Carga-Descarga Año'!$B$5&lt;'SFV+BESS'!$I$7),FB72/$B$5,IF(AND(FB72&lt;0,FI71+FB72/$B$5&gt;$H$2,-FB72/'Carga-Descarga Año'!$B$5&gt;'SFV+BESS'!$I$7),-'SFV+BESS'!$I$7,IF(AND(FB72&lt;0,FI71+FB72/$B$5&lt;$H$2),-MIN('SFV+BESS'!$I$7,FI71-$H$2),0)))</f>
        <v>0</v>
      </c>
      <c r="FE72" s="33"/>
      <c r="FF72" s="33">
        <f t="shared" si="95"/>
        <v>0</v>
      </c>
      <c r="FG72" s="27">
        <f t="shared" si="40"/>
        <v>0</v>
      </c>
      <c r="FH72" s="27">
        <f t="shared" si="96"/>
        <v>0</v>
      </c>
      <c r="FI72" s="28">
        <f>IF((FI71+FC72+FD72)&gt;=$B$2*'SFV+BESS'!$I$9, $B$2*'SFV+BESS'!$I$9, (FI71+FC72+FD72))</f>
        <v>173.61249999999998</v>
      </c>
      <c r="FJ72" s="110">
        <f t="shared" si="41"/>
        <v>113.18044181125563</v>
      </c>
      <c r="FO72" s="251"/>
      <c r="FP72" s="48">
        <v>2.625</v>
      </c>
      <c r="FQ72" s="33">
        <f t="shared" si="110"/>
        <v>120.57902046259493</v>
      </c>
      <c r="FR72" s="33">
        <f>Gen_Cons_Horario!B7394</f>
        <v>0</v>
      </c>
      <c r="FS72" s="34">
        <f t="shared" si="80"/>
        <v>120.57902046259493</v>
      </c>
      <c r="FT72" s="116">
        <f>IF(AND(FS72&gt;0,FS72*$B$4+FZ71&lt;=$B$2*'SFV+BESS'!$I$9,FS72&lt;'SFV+BESS'!$I$7), FS72*$B$4, IF(AND(FS72&gt;0,FS72*$B$4+FZ71&gt;$B$2*'SFV+BESS'!$I$9,FS72*$B$4&lt;'SFV+BESS'!$I$7),$B$2*'SFV+BESS'!$I$9-FZ71,IF(AND(FS72&gt;0,FS72*$B$4+FZ71&gt;$B$2*'SFV+BESS'!$I$9,FS72*$B$4&gt;'SFV+BESS'!$I$7,FZ71&lt;$B$2*'SFV+BESS'!$I$9),$B$2*'SFV+BESS'!$I$9-FZ71,IF(AND(FS72&gt;0,FS72*$B$4+FZ71&lt;=$B$2*'SFV+BESS'!$I$9,FS72&gt;'SFV+BESS'!$I$7),'SFV+BESS'!$I$7,0))))</f>
        <v>0</v>
      </c>
      <c r="FU72" s="27">
        <f>IF(AND(FS72&lt;0,FZ71+FS72/$B$5&gt;$H$2,-FS72/'Carga-Descarga Año'!$B$5&lt;'SFV+BESS'!$I$7),FS72/$B$5,IF(AND(FS72&lt;0,FZ71+FS72/$B$5&gt;$H$2,-FS72/'Carga-Descarga Año'!$B$5&gt;'SFV+BESS'!$I$7),-'SFV+BESS'!$I$7,IF(AND(FS72&lt;0,FZ71+FS72/$B$5&lt;$H$2),-MIN('SFV+BESS'!$I$7,FZ71-$H$2),0)))</f>
        <v>0</v>
      </c>
      <c r="FV72" s="33"/>
      <c r="FW72" s="33">
        <f t="shared" si="97"/>
        <v>0</v>
      </c>
      <c r="FX72" s="27">
        <f t="shared" si="44"/>
        <v>0</v>
      </c>
      <c r="FY72" s="27">
        <f t="shared" si="98"/>
        <v>0</v>
      </c>
      <c r="FZ72" s="28">
        <f>IF((FZ71+FT72+FU72)&gt;=$B$2*'SFV+BESS'!$I$9, $B$2*'SFV+BESS'!$I$9, (FZ71+FT72+FU72))</f>
        <v>173.61249999999998</v>
      </c>
      <c r="GA72" s="110">
        <f t="shared" si="45"/>
        <v>120.57902046259493</v>
      </c>
      <c r="GF72" s="251"/>
      <c r="GG72" s="48">
        <v>2.625</v>
      </c>
      <c r="GH72" s="33">
        <f t="shared" si="111"/>
        <v>124.1219678864603</v>
      </c>
      <c r="GI72" s="33">
        <f>Gen_Cons_Horario!B8114</f>
        <v>44.742000000000004</v>
      </c>
      <c r="GJ72" s="34">
        <f t="shared" si="81"/>
        <v>79.379967886460292</v>
      </c>
      <c r="GK72" s="116">
        <f>IF(AND(GJ72&gt;0,GJ72*$B$4+GQ71&lt;=$B$2*'SFV+BESS'!$I$9,GJ72&lt;'SFV+BESS'!$I$7), GJ72*$B$4, IF(AND(GJ72&gt;0,GJ72*$B$4+GQ71&gt;$B$2*'SFV+BESS'!$I$9,GJ72*$B$4&lt;'SFV+BESS'!$I$7),$B$2*'SFV+BESS'!$I$9-GQ71,IF(AND(GJ72&gt;0,GJ72*$B$4+GQ71&gt;$B$2*'SFV+BESS'!$I$9,GJ72*$B$4&gt;'SFV+BESS'!$I$7,GQ71&lt;$B$2*'SFV+BESS'!$I$9),$B$2*'SFV+BESS'!$I$9-GQ71,IF(AND(GJ72&gt;0,GJ72*$B$4+GQ71&lt;=$B$2*'SFV+BESS'!$I$9,GJ72&gt;'SFV+BESS'!$I$7),'SFV+BESS'!$I$7,0))))</f>
        <v>0</v>
      </c>
      <c r="GL72" s="27">
        <f>IF(AND(GJ72&lt;0,GQ71+GJ72/$B$5&gt;$H$2,-GJ72/'Carga-Descarga Año'!$B$5&lt;'SFV+BESS'!$I$7),GJ72/$B$5,IF(AND(GJ72&lt;0,GQ71+GJ72/$B$5&gt;$H$2,-GJ72/'Carga-Descarga Año'!$B$5&gt;'SFV+BESS'!$I$7),-'SFV+BESS'!$I$7,IF(AND(GJ72&lt;0,GQ71+GJ72/$B$5&lt;$H$2),-MIN('SFV+BESS'!$I$7,GQ71-$H$2),0)))</f>
        <v>0</v>
      </c>
      <c r="GM72" s="33"/>
      <c r="GN72" s="33">
        <f t="shared" si="99"/>
        <v>44.742000000000004</v>
      </c>
      <c r="GO72" s="27">
        <f t="shared" si="48"/>
        <v>0</v>
      </c>
      <c r="GP72" s="27">
        <f t="shared" si="100"/>
        <v>0</v>
      </c>
      <c r="GQ72" s="28">
        <f>IF((GQ71+GK72+GL72)&gt;=$B$2*'SFV+BESS'!$I$9, $B$2*'SFV+BESS'!$I$9, (GQ71+GK72+GL72))</f>
        <v>173.61249999999998</v>
      </c>
      <c r="GR72" s="110">
        <f t="shared" si="49"/>
        <v>79.379967886460292</v>
      </c>
    </row>
    <row r="73" spans="1:200">
      <c r="A73" s="249"/>
      <c r="B73" s="48">
        <v>2.6666666666666701</v>
      </c>
      <c r="C73" s="38">
        <f t="shared" si="82"/>
        <v>126.27010841841791</v>
      </c>
      <c r="D73" s="2">
        <f>Gen_Cons_Horario!B99</f>
        <v>119.312</v>
      </c>
      <c r="E73" s="140">
        <f t="shared" ref="E73:E136" si="112">C73-D73</f>
        <v>6.9581084184179076</v>
      </c>
      <c r="F73" s="116">
        <f>IF(AND(E73&gt;0,E73*$B$4+L72&lt;=$B$2*'SFV+BESS'!$I$9,E73&lt;'SFV+BESS'!$I$7), E73*$B$4, IF(AND(E73&gt;0,E73*$B$4+L72&gt;$B$2*'SFV+BESS'!$I$9,E73*$B$4&lt;'SFV+BESS'!$I$7),$B$2*'SFV+BESS'!$I$9-L72,IF(AND(E73&gt;0,E73*$B$4+L72&gt;$B$2*'SFV+BESS'!$I$9,E73*$B$4&gt;'SFV+BESS'!$I$7,L72&lt;$B$2*'SFV+BESS'!$I$9),$B$2*'SFV+BESS'!$I$9-L72,IF(AND(E73&gt;0,E73*$B$4+L72&lt;=$B$2*'SFV+BESS'!$I$9,E73&gt;'SFV+BESS'!$I$7),'SFV+BESS'!$I$7,0))))</f>
        <v>6.6102029974970122</v>
      </c>
      <c r="G73" s="27">
        <f>IF(AND(E73&lt;0,L72+E73/$B$5&gt;$H$2,-E73/'Carga-Descarga Año'!$B$5&lt;'SFV+BESS'!$I$7),E73/$B$5,IF(AND(E73&lt;0,L72+E73/$B$5&gt;$H$2,-E73/'Carga-Descarga Año'!$B$5&gt;'SFV+BESS'!$I$7),-'SFV+BESS'!$I$7,IF(AND(E73&lt;0,L72+E73/$B$5&lt;$H$2),-MIN('SFV+BESS'!$I$7,L72-$H$2),0)))</f>
        <v>0</v>
      </c>
      <c r="I73" s="38">
        <f t="shared" ref="I73:I136" si="113">IF(E73&gt;0,D73,C73)</f>
        <v>119.312</v>
      </c>
      <c r="J73" s="27">
        <f t="shared" si="3"/>
        <v>0</v>
      </c>
      <c r="K73" s="27">
        <f t="shared" ref="K73:K136" si="114">IF(J73&lt;-E73,-(E73+J73),0)</f>
        <v>0</v>
      </c>
      <c r="L73" s="28">
        <f>IF((L72+F73+G73)&gt;=$B$2*'SFV+BESS'!$I$9, $B$2*'SFV+BESS'!$I$9, (L72+F73+G73))</f>
        <v>55.901965390327689</v>
      </c>
      <c r="M73" s="110">
        <f t="shared" si="4"/>
        <v>0</v>
      </c>
      <c r="R73" s="251"/>
      <c r="S73" s="48">
        <v>2.6666666666666701</v>
      </c>
      <c r="T73" s="2">
        <f t="shared" si="101"/>
        <v>130.90150863320309</v>
      </c>
      <c r="U73" s="2">
        <f>Gen_Cons_Horario!B843</f>
        <v>82.027000000000001</v>
      </c>
      <c r="V73" s="34">
        <f t="shared" si="71"/>
        <v>48.874508633203092</v>
      </c>
      <c r="W73" s="116">
        <f>IF(AND(V73&gt;0,V73*$B$4+AC72&lt;=$B$2*'SFV+BESS'!$I$9,V73&lt;'SFV+BESS'!$I$7), V73*$B$4, IF(AND(V73&gt;0,V73*$B$4+AC72&gt;$B$2*'SFV+BESS'!$I$9,V73*$B$4&lt;'SFV+BESS'!$I$7),$B$2*'SFV+BESS'!$I$9-AC72,IF(AND(V73&gt;0,V73*$B$4+AC72&gt;$B$2*'SFV+BESS'!$I$9,V73*$B$4&gt;'SFV+BESS'!$I$7,AC72&lt;$B$2*'SFV+BESS'!$I$9),$B$2*'SFV+BESS'!$I$9-AC72,IF(AND(V73&gt;0,V73*$B$4+AC72&lt;=$B$2*'SFV+BESS'!$I$9,V73&gt;'SFV+BESS'!$I$7),'SFV+BESS'!$I$7,0))))</f>
        <v>0</v>
      </c>
      <c r="X73" s="27">
        <f>IF(AND(V73&lt;0,AC72+V73/$B$5&gt;$H$2,-V73/'Carga-Descarga Año'!$B$5&lt;'SFV+BESS'!$I$7),V73/$B$5,IF(AND(V73&lt;0,AC72+V73/$B$5&gt;$H$2,-V73/'Carga-Descarga Año'!$B$5&gt;'SFV+BESS'!$I$7),-'SFV+BESS'!$I$7,IF(AND(V73&lt;0,AC72+V73/$B$5&lt;$H$2),-MIN('SFV+BESS'!$I$7,AC72-$H$2),0)))</f>
        <v>0</v>
      </c>
      <c r="Y73" s="33"/>
      <c r="Z73" s="33">
        <f t="shared" si="60"/>
        <v>82.027000000000001</v>
      </c>
      <c r="AA73" s="27">
        <f t="shared" si="7"/>
        <v>0</v>
      </c>
      <c r="AB73" s="27">
        <f t="shared" si="50"/>
        <v>0</v>
      </c>
      <c r="AC73" s="28">
        <f>IF((AC72+W73+X73)&gt;=$B$2*'SFV+BESS'!$I$9, $B$2*'SFV+BESS'!$I$9, (AC72+W73+X73))</f>
        <v>173.61249999999998</v>
      </c>
      <c r="AD73" s="110">
        <f t="shared" si="8"/>
        <v>48.874508633203092</v>
      </c>
      <c r="AI73" s="251"/>
      <c r="AJ73" s="48">
        <v>2.6666666666666701</v>
      </c>
      <c r="AK73" s="52">
        <f t="shared" si="102"/>
        <v>127.76061038156942</v>
      </c>
      <c r="AL73" s="33">
        <f>Gen_Cons_Horario!B1515</f>
        <v>55.927500000000009</v>
      </c>
      <c r="AM73" s="34">
        <f t="shared" si="72"/>
        <v>71.833110381569412</v>
      </c>
      <c r="AN73" s="116">
        <f>IF(AND(AM73&gt;0,AM73*$B$4+AT72&lt;=$B$2*'SFV+BESS'!$I$9,AM73&lt;'SFV+BESS'!$I$7), AM73*$B$4, IF(AND(AM73&gt;0,AM73*$B$4+AT72&gt;$B$2*'SFV+BESS'!$I$9,AM73*$B$4&lt;'SFV+BESS'!$I$7),$B$2*'SFV+BESS'!$I$9-AT72,IF(AND(AM73&gt;0,AM73*$B$4+AT72&gt;$B$2*'SFV+BESS'!$I$9,AM73*$B$4&gt;'SFV+BESS'!$I$7,AT72&lt;$B$2*'SFV+BESS'!$I$9),$B$2*'SFV+BESS'!$I$9-AT72,IF(AND(AM73&gt;0,AM73*$B$4+AT72&lt;=$B$2*'SFV+BESS'!$I$9,AM73&gt;'SFV+BESS'!$I$7),'SFV+BESS'!$I$7,0))))</f>
        <v>0</v>
      </c>
      <c r="AO73" s="27">
        <f>IF(AND(AM73&lt;0,AT72+AM73/$B$5&gt;$H$2,-AM73/'Carga-Descarga Año'!$B$5&lt;'SFV+BESS'!$I$7),AM73/$B$5,IF(AND(AM73&lt;0,AT72+AM73/$B$5&gt;$H$2,-AM73/'Carga-Descarga Año'!$B$5&gt;'SFV+BESS'!$I$7),-'SFV+BESS'!$I$7,IF(AND(AM73&lt;0,AT72+AM73/$B$5&lt;$H$2),-MIN('SFV+BESS'!$I$7,AT72-$H$2),0)))</f>
        <v>0</v>
      </c>
      <c r="AP73" s="33"/>
      <c r="AQ73" s="33">
        <f t="shared" si="83"/>
        <v>55.927500000000009</v>
      </c>
      <c r="AR73" s="27">
        <f t="shared" si="11"/>
        <v>0</v>
      </c>
      <c r="AS73" s="27">
        <f t="shared" si="84"/>
        <v>0</v>
      </c>
      <c r="AT73" s="28">
        <f>IF((AT72+AN73+AO73)&gt;=$B$2*'SFV+BESS'!$I$9, $B$2*'SFV+BESS'!$I$9, (AT72+AN73+AO73))</f>
        <v>173.61249999999998</v>
      </c>
      <c r="AU73" s="110">
        <f t="shared" si="12"/>
        <v>71.833110381569412</v>
      </c>
      <c r="AZ73" s="251"/>
      <c r="BA73" s="48">
        <v>2.6666666666666701</v>
      </c>
      <c r="BB73" s="33">
        <f t="shared" si="103"/>
        <v>109.23737167257097</v>
      </c>
      <c r="BC73" s="33">
        <f>Gen_Cons_Horario!B2259</f>
        <v>0</v>
      </c>
      <c r="BD73" s="34">
        <f t="shared" si="73"/>
        <v>109.23737167257097</v>
      </c>
      <c r="BE73" s="116">
        <f>IF(AND(BD73&gt;0,BD73*$B$4+BK72&lt;=$B$2*'SFV+BESS'!$I$9,BD73&lt;'SFV+BESS'!$I$7), BD73*$B$4, IF(AND(BD73&gt;0,BD73*$B$4+BK72&gt;$B$2*'SFV+BESS'!$I$9,BD73*$B$4&lt;'SFV+BESS'!$I$7),$B$2*'SFV+BESS'!$I$9-BK72,IF(AND(BD73&gt;0,BD73*$B$4+BK72&gt;$B$2*'SFV+BESS'!$I$9,BD73*$B$4&gt;'SFV+BESS'!$I$7,BK72&lt;$B$2*'SFV+BESS'!$I$9),$B$2*'SFV+BESS'!$I$9-BK72,IF(AND(BD73&gt;0,BD73*$B$4+BK72&lt;=$B$2*'SFV+BESS'!$I$9,BD73&gt;'SFV+BESS'!$I$7),'SFV+BESS'!$I$7,0))))</f>
        <v>0</v>
      </c>
      <c r="BF73" s="27">
        <f>IF(AND(BD73&lt;0,BK72+BD73/$B$5&gt;$H$2,-BD73/'Carga-Descarga Año'!$B$5&lt;'SFV+BESS'!$I$7),BD73/$B$5,IF(AND(BD73&lt;0,BK72+BD73/$B$5&gt;$H$2,-BD73/'Carga-Descarga Año'!$B$5&gt;'SFV+BESS'!$I$7),-'SFV+BESS'!$I$7,IF(AND(BD73&lt;0,BK72+BD73/$B$5&lt;$H$2),-MIN('SFV+BESS'!$I$7,BK72-$H$2),0)))</f>
        <v>0</v>
      </c>
      <c r="BG73" s="33"/>
      <c r="BH73" s="33">
        <f t="shared" si="85"/>
        <v>0</v>
      </c>
      <c r="BI73" s="27">
        <f t="shared" si="15"/>
        <v>0</v>
      </c>
      <c r="BJ73" s="27">
        <f t="shared" si="86"/>
        <v>0</v>
      </c>
      <c r="BK73" s="28">
        <f>IF((BK72+BE73+BF73)&gt;=$B$2*'SFV+BESS'!$I$9, $B$2*'SFV+BESS'!$I$9, (BK72+BE73+BF73))</f>
        <v>173.61249999999998</v>
      </c>
      <c r="BL73" s="110">
        <f t="shared" si="16"/>
        <v>109.23737167257097</v>
      </c>
      <c r="BQ73" s="251"/>
      <c r="BR73" s="48">
        <v>2.6666666666666701</v>
      </c>
      <c r="BS73" s="33">
        <f t="shared" si="104"/>
        <v>88.31508856643616</v>
      </c>
      <c r="BT73" s="33">
        <f>Gen_Cons_Horario!B2979</f>
        <v>0</v>
      </c>
      <c r="BU73" s="34">
        <f t="shared" si="74"/>
        <v>88.31508856643616</v>
      </c>
      <c r="BV73" s="116">
        <f>IF(AND(BU73&gt;0,BU73*$B$4+CB72&lt;=$B$2*'SFV+BESS'!$I$9,BU73&lt;'SFV+BESS'!$I$7), BU73*$B$4, IF(AND(BU73&gt;0,BU73*$B$4+CB72&gt;$B$2*'SFV+BESS'!$I$9,BU73*$B$4&lt;'SFV+BESS'!$I$7),$B$2*'SFV+BESS'!$I$9-CB72,IF(AND(BU73&gt;0,BU73*$B$4+CB72&gt;$B$2*'SFV+BESS'!$I$9,BU73*$B$4&gt;'SFV+BESS'!$I$7,CB72&lt;$B$2*'SFV+BESS'!$I$9),$B$2*'SFV+BESS'!$I$9-CB72,IF(AND(BU73&gt;0,BU73*$B$4+CB72&lt;=$B$2*'SFV+BESS'!$I$9,BU73&gt;'SFV+BESS'!$I$7),'SFV+BESS'!$I$7,0))))</f>
        <v>0</v>
      </c>
      <c r="BW73" s="27">
        <f>IF(AND(BU73&lt;0,CB72+BU73/$B$5&gt;$H$2,-BU73/'Carga-Descarga Año'!$B$5&lt;'SFV+BESS'!$I$7),BU73/$B$5,IF(AND(BU73&lt;0,CB72+BU73/$B$5&gt;$H$2,-BU73/'Carga-Descarga Año'!$B$5&gt;'SFV+BESS'!$I$7),-'SFV+BESS'!$I$7,IF(AND(BU73&lt;0,CB72+BU73/$B$5&lt;$H$2),-MIN('SFV+BESS'!$I$7,CB72-$H$2),0)))</f>
        <v>0</v>
      </c>
      <c r="BX73" s="33"/>
      <c r="BY73" s="33">
        <f t="shared" si="87"/>
        <v>0</v>
      </c>
      <c r="BZ73" s="27">
        <f t="shared" si="18"/>
        <v>0</v>
      </c>
      <c r="CA73" s="27">
        <f t="shared" si="19"/>
        <v>0</v>
      </c>
      <c r="CB73" s="28">
        <f>IF((CB72+BV73+BW73)&gt;=$B$2*'SFV+BESS'!$I$9, $B$2*'SFV+BESS'!$I$9, (CB72+BV73+BW73))</f>
        <v>173.61249999999998</v>
      </c>
      <c r="CC73" s="110">
        <f t="shared" si="20"/>
        <v>88.31508856643616</v>
      </c>
      <c r="CH73" s="251"/>
      <c r="CI73" s="48">
        <v>2.6666666666666701</v>
      </c>
      <c r="CJ73" s="33">
        <f t="shared" si="105"/>
        <v>79.373492428381212</v>
      </c>
      <c r="CK73" s="33">
        <f>Gen_Cons_Horario!B3723</f>
        <v>0</v>
      </c>
      <c r="CL73" s="34">
        <f t="shared" si="75"/>
        <v>79.373492428381212</v>
      </c>
      <c r="CM73" s="116">
        <f>IF(AND(CL73&gt;0,CL73*$B$4+CS72&lt;=$B$2*'SFV+BESS'!$I$9,CL73&lt;'SFV+BESS'!$I$7), CL73*$B$4, IF(AND(CL73&gt;0,CL73*$B$4+CS72&gt;$B$2*'SFV+BESS'!$I$9,CL73*$B$4&lt;'SFV+BESS'!$I$7),$B$2*'SFV+BESS'!$I$9-CS72,IF(AND(CL73&gt;0,CL73*$B$4+CS72&gt;$B$2*'SFV+BESS'!$I$9,CL73*$B$4&gt;'SFV+BESS'!$I$7,CS72&lt;$B$2*'SFV+BESS'!$I$9),$B$2*'SFV+BESS'!$I$9-CS72,IF(AND(CL73&gt;0,CL73*$B$4+CS72&lt;=$B$2*'SFV+BESS'!$I$9,CL73&gt;'SFV+BESS'!$I$7),'SFV+BESS'!$I$7,0))))</f>
        <v>0</v>
      </c>
      <c r="CN73" s="27">
        <f>IF(AND(CL73&lt;0,CS72+CL73/$B$5&gt;$H$2,-CL73/'Carga-Descarga Año'!$B$5&lt;'SFV+BESS'!$I$7),CL73/$B$5,IF(AND(CL73&lt;0,CS72+CL73/$B$5&gt;$H$2,-CL73/'Carga-Descarga Año'!$B$5&gt;'SFV+BESS'!$I$7),-'SFV+BESS'!$I$7,IF(AND(CL73&lt;0,CS72+CL73/$B$5&lt;$H$2),-MIN('SFV+BESS'!$I$7,CS72-$H$2),0)))</f>
        <v>0</v>
      </c>
      <c r="CO73" s="33"/>
      <c r="CP73" s="33">
        <f t="shared" si="88"/>
        <v>0</v>
      </c>
      <c r="CQ73" s="27">
        <f t="shared" si="23"/>
        <v>0</v>
      </c>
      <c r="CR73" s="27">
        <f t="shared" si="89"/>
        <v>0</v>
      </c>
      <c r="CS73" s="28">
        <f>IF((CS72+CM73+CN73)&gt;=$B$2*'SFV+BESS'!$I$9, $B$2*'SFV+BESS'!$I$9, (CS72+CM73+CN73))</f>
        <v>173.61249999999998</v>
      </c>
      <c r="CT73" s="110">
        <f t="shared" si="24"/>
        <v>79.373492428381212</v>
      </c>
      <c r="CY73" s="251"/>
      <c r="CZ73" s="48">
        <v>2.6666666666666701</v>
      </c>
      <c r="DA73" s="33">
        <f t="shared" si="106"/>
        <v>87.445007408012728</v>
      </c>
      <c r="DB73" s="33">
        <f>Gen_Cons_Horario!B4443</f>
        <v>0</v>
      </c>
      <c r="DC73" s="34">
        <f t="shared" si="76"/>
        <v>87.445007408012728</v>
      </c>
      <c r="DD73" s="116">
        <f>IF(AND(DC73&gt;0,DC73*$B$4+DJ72&lt;=$B$2*'SFV+BESS'!$I$9,DC73&lt;'SFV+BESS'!$I$7), DC73*$B$4, IF(AND(DC73&gt;0,DC73*$B$4+DJ72&gt;$B$2*'SFV+BESS'!$I$9,DC73*$B$4&lt;'SFV+BESS'!$I$7),$B$2*'SFV+BESS'!$I$9-DJ72,IF(AND(DC73&gt;0,DC73*$B$4+DJ72&gt;$B$2*'SFV+BESS'!$I$9,DC73*$B$4&gt;'SFV+BESS'!$I$7,DJ72&lt;$B$2*'SFV+BESS'!$I$9),$B$2*'SFV+BESS'!$I$9-DJ72,IF(AND(DC73&gt;0,DC73*$B$4+DJ72&lt;=$B$2*'SFV+BESS'!$I$9,DC73&gt;'SFV+BESS'!$I$7),'SFV+BESS'!$I$7,0))))</f>
        <v>0</v>
      </c>
      <c r="DE73" s="27">
        <f>IF(AND(DC73&lt;0,DJ72+DC73/$B$5&gt;$H$2,-DC73/'Carga-Descarga Año'!$B$5&lt;'SFV+BESS'!$I$7),DC73/$B$5,IF(AND(DC73&lt;0,DJ72+DC73/$B$5&gt;$H$2,-DC73/'Carga-Descarga Año'!$B$5&gt;'SFV+BESS'!$I$7),-'SFV+BESS'!$I$7,IF(AND(DC73&lt;0,DJ72+DC73/$B$5&lt;$H$2),-MIN('SFV+BESS'!$I$7,DJ72-$H$2),0)))</f>
        <v>0</v>
      </c>
      <c r="DF73" s="33"/>
      <c r="DG73" s="33">
        <f t="shared" si="90"/>
        <v>0</v>
      </c>
      <c r="DH73" s="27">
        <f t="shared" si="27"/>
        <v>0</v>
      </c>
      <c r="DI73" s="27">
        <f t="shared" si="28"/>
        <v>0</v>
      </c>
      <c r="DJ73" s="28">
        <f>IF((DJ72+DD73+DE73)&gt;=$B$2*'SFV+BESS'!$I$9, $B$2*'SFV+BESS'!$I$9, (DJ72+DD73+DE73))</f>
        <v>173.61249999999998</v>
      </c>
      <c r="DK73" s="110">
        <f t="shared" si="29"/>
        <v>87.445007408012728</v>
      </c>
      <c r="DP73" s="251"/>
      <c r="DQ73" s="48">
        <v>2.6666666666666701</v>
      </c>
      <c r="DR73" s="33">
        <f t="shared" si="107"/>
        <v>84.495009145464408</v>
      </c>
      <c r="DS73" s="33">
        <f>Gen_Cons_Horario!B5187</f>
        <v>0</v>
      </c>
      <c r="DT73" s="34">
        <f t="shared" si="77"/>
        <v>84.495009145464408</v>
      </c>
      <c r="DU73" s="116">
        <f>IF(AND(DT73&gt;0,DT73*$B$4+EA72&lt;=$B$2*'SFV+BESS'!$I$9,DT73&lt;'SFV+BESS'!$I$7), DT73*$B$4, IF(AND(DT73&gt;0,DT73*$B$4+EA72&gt;$B$2*'SFV+BESS'!$I$9,DT73*$B$4&lt;'SFV+BESS'!$I$7),$B$2*'SFV+BESS'!$I$9-EA72,IF(AND(DT73&gt;0,DT73*$B$4+EA72&gt;$B$2*'SFV+BESS'!$I$9,DT73*$B$4&gt;'SFV+BESS'!$I$7,EA72&lt;$B$2*'SFV+BESS'!$I$9),$B$2*'SFV+BESS'!$I$9-EA72,IF(AND(DT73&gt;0,DT73*$B$4+EA72&lt;=$B$2*'SFV+BESS'!$I$9,DT73&gt;'SFV+BESS'!$I$7),'SFV+BESS'!$I$7,0))))</f>
        <v>0</v>
      </c>
      <c r="DV73" s="27">
        <f>IF(AND(DT73&lt;0,EA72+DT73/$B$5&gt;$H$2,-DT73/'Carga-Descarga Año'!$B$5&lt;'SFV+BESS'!$I$7),DT73/$B$5,IF(AND(DT73&lt;0,EA72+DT73/$B$5&gt;$H$2,-DT73/'Carga-Descarga Año'!$B$5&gt;'SFV+BESS'!$I$7),-'SFV+BESS'!$I$7,IF(AND(DT73&lt;0,EA72+DT73/$B$5&lt;$H$2),-MIN('SFV+BESS'!$I$7,EA72-$H$2),0)))</f>
        <v>0</v>
      </c>
      <c r="DW73" s="33"/>
      <c r="DX73" s="33">
        <f t="shared" si="91"/>
        <v>0</v>
      </c>
      <c r="DY73" s="27">
        <f t="shared" si="32"/>
        <v>0</v>
      </c>
      <c r="DZ73" s="27">
        <f t="shared" si="92"/>
        <v>0</v>
      </c>
      <c r="EA73" s="28">
        <f>IF((EA72+DU73+DV73)&gt;=$B$2*'SFV+BESS'!$I$9, $B$2*'SFV+BESS'!$I$9, (EA72+DU73+DV73))</f>
        <v>173.61249999999998</v>
      </c>
      <c r="EB73" s="110">
        <f t="shared" si="33"/>
        <v>84.495009145464408</v>
      </c>
      <c r="EG73" s="251"/>
      <c r="EH73" s="48">
        <v>2.6666666666666701</v>
      </c>
      <c r="EI73" s="33">
        <f t="shared" si="108"/>
        <v>92.511711982505858</v>
      </c>
      <c r="EJ73" s="33">
        <f>Gen_Cons_Horario!B5931</f>
        <v>0</v>
      </c>
      <c r="EK73" s="34">
        <f t="shared" si="78"/>
        <v>92.511711982505858</v>
      </c>
      <c r="EL73" s="116">
        <f>IF(AND(EK73&gt;0,EK73*$B$4+ER72&lt;=$B$2*'SFV+BESS'!$I$9,EK73&lt;'SFV+BESS'!$I$7), EK73*$B$4, IF(AND(EK73&gt;0,EK73*$B$4+ER72&gt;$B$2*'SFV+BESS'!$I$9,EK73*$B$4&lt;'SFV+BESS'!$I$7),$B$2*'SFV+BESS'!$I$9-ER72,IF(AND(EK73&gt;0,EK73*$B$4+ER72&gt;$B$2*'SFV+BESS'!$I$9,EK73*$B$4&gt;'SFV+BESS'!$I$7,ER72&lt;$B$2*'SFV+BESS'!$I$9),$B$2*'SFV+BESS'!$I$9-ER72,IF(AND(EK73&gt;0,EK73*$B$4+ER72&lt;=$B$2*'SFV+BESS'!$I$9,EK73&gt;'SFV+BESS'!$I$7),'SFV+BESS'!$I$7,0))))</f>
        <v>0</v>
      </c>
      <c r="EM73" s="27">
        <f>IF(AND(EK73&lt;0,ER72+EK73/$B$5&gt;$H$2,-EK73/'Carga-Descarga Año'!$B$5&lt;'SFV+BESS'!$I$7),EK73/$B$5,IF(AND(EK73&lt;0,ER72+EK73/$B$5&gt;$H$2,-EK73/'Carga-Descarga Año'!$B$5&gt;'SFV+BESS'!$I$7),-'SFV+BESS'!$I$7,IF(AND(EK73&lt;0,ER72+EK73/$B$5&lt;$H$2),-MIN('SFV+BESS'!$I$7,ER72-$H$2),0)))</f>
        <v>0</v>
      </c>
      <c r="EN73" s="33"/>
      <c r="EO73" s="33">
        <f t="shared" si="93"/>
        <v>0</v>
      </c>
      <c r="EP73" s="27">
        <f t="shared" si="36"/>
        <v>0</v>
      </c>
      <c r="EQ73" s="27">
        <f t="shared" si="94"/>
        <v>0</v>
      </c>
      <c r="ER73" s="28">
        <f>IF((ER72+EL73+EM73)&gt;=$B$2*'SFV+BESS'!$I$9, $B$2*'SFV+BESS'!$I$9, (ER72+EL73+EM73))</f>
        <v>173.61249999999998</v>
      </c>
      <c r="ES73" s="110">
        <f t="shared" si="37"/>
        <v>92.511711982505858</v>
      </c>
      <c r="EX73" s="251"/>
      <c r="EY73" s="48">
        <v>2.6666666666666701</v>
      </c>
      <c r="EZ73" s="33">
        <f t="shared" si="109"/>
        <v>104.9734283240988</v>
      </c>
      <c r="FA73" s="33">
        <f>Gen_Cons_Horario!B6651</f>
        <v>0</v>
      </c>
      <c r="FB73" s="34">
        <f t="shared" si="79"/>
        <v>104.9734283240988</v>
      </c>
      <c r="FC73" s="116">
        <f>IF(AND(FB73&gt;0,FB73*$B$4+FI72&lt;=$B$2*'SFV+BESS'!$I$9,FB73&lt;'SFV+BESS'!$I$7), FB73*$B$4, IF(AND(FB73&gt;0,FB73*$B$4+FI72&gt;$B$2*'SFV+BESS'!$I$9,FB73*$B$4&lt;'SFV+BESS'!$I$7),$B$2*'SFV+BESS'!$I$9-FI72,IF(AND(FB73&gt;0,FB73*$B$4+FI72&gt;$B$2*'SFV+BESS'!$I$9,FB73*$B$4&gt;'SFV+BESS'!$I$7,FI72&lt;$B$2*'SFV+BESS'!$I$9),$B$2*'SFV+BESS'!$I$9-FI72,IF(AND(FB73&gt;0,FB73*$B$4+FI72&lt;=$B$2*'SFV+BESS'!$I$9,FB73&gt;'SFV+BESS'!$I$7),'SFV+BESS'!$I$7,0))))</f>
        <v>0</v>
      </c>
      <c r="FD73" s="27">
        <f>IF(AND(FB73&lt;0,FI72+FB73/$B$5&gt;$H$2,-FB73/'Carga-Descarga Año'!$B$5&lt;'SFV+BESS'!$I$7),FB73/$B$5,IF(AND(FB73&lt;0,FI72+FB73/$B$5&gt;$H$2,-FB73/'Carga-Descarga Año'!$B$5&gt;'SFV+BESS'!$I$7),-'SFV+BESS'!$I$7,IF(AND(FB73&lt;0,FI72+FB73/$B$5&lt;$H$2),-MIN('SFV+BESS'!$I$7,FI72-$H$2),0)))</f>
        <v>0</v>
      </c>
      <c r="FE73" s="33"/>
      <c r="FF73" s="33">
        <f t="shared" si="95"/>
        <v>0</v>
      </c>
      <c r="FG73" s="27">
        <f t="shared" si="40"/>
        <v>0</v>
      </c>
      <c r="FH73" s="27">
        <f t="shared" si="96"/>
        <v>0</v>
      </c>
      <c r="FI73" s="28">
        <f>IF((FI72+FC73+FD73)&gt;=$B$2*'SFV+BESS'!$I$9, $B$2*'SFV+BESS'!$I$9, (FI72+FC73+FD73))</f>
        <v>173.61249999999998</v>
      </c>
      <c r="FJ73" s="110">
        <f t="shared" si="41"/>
        <v>104.9734283240988</v>
      </c>
      <c r="FO73" s="251"/>
      <c r="FP73" s="48">
        <v>2.6666666666666701</v>
      </c>
      <c r="FQ73" s="33">
        <f t="shared" si="110"/>
        <v>113.74458205580818</v>
      </c>
      <c r="FR73" s="33">
        <f>Gen_Cons_Horario!B7395</f>
        <v>0</v>
      </c>
      <c r="FS73" s="34">
        <f t="shared" si="80"/>
        <v>113.74458205580818</v>
      </c>
      <c r="FT73" s="116">
        <f>IF(AND(FS73&gt;0,FS73*$B$4+FZ72&lt;=$B$2*'SFV+BESS'!$I$9,FS73&lt;'SFV+BESS'!$I$7), FS73*$B$4, IF(AND(FS73&gt;0,FS73*$B$4+FZ72&gt;$B$2*'SFV+BESS'!$I$9,FS73*$B$4&lt;'SFV+BESS'!$I$7),$B$2*'SFV+BESS'!$I$9-FZ72,IF(AND(FS73&gt;0,FS73*$B$4+FZ72&gt;$B$2*'SFV+BESS'!$I$9,FS73*$B$4&gt;'SFV+BESS'!$I$7,FZ72&lt;$B$2*'SFV+BESS'!$I$9),$B$2*'SFV+BESS'!$I$9-FZ72,IF(AND(FS73&gt;0,FS73*$B$4+FZ72&lt;=$B$2*'SFV+BESS'!$I$9,FS73&gt;'SFV+BESS'!$I$7),'SFV+BESS'!$I$7,0))))</f>
        <v>0</v>
      </c>
      <c r="FU73" s="27">
        <f>IF(AND(FS73&lt;0,FZ72+FS73/$B$5&gt;$H$2,-FS73/'Carga-Descarga Año'!$B$5&lt;'SFV+BESS'!$I$7),FS73/$B$5,IF(AND(FS73&lt;0,FZ72+FS73/$B$5&gt;$H$2,-FS73/'Carga-Descarga Año'!$B$5&gt;'SFV+BESS'!$I$7),-'SFV+BESS'!$I$7,IF(AND(FS73&lt;0,FZ72+FS73/$B$5&lt;$H$2),-MIN('SFV+BESS'!$I$7,FZ72-$H$2),0)))</f>
        <v>0</v>
      </c>
      <c r="FV73" s="33"/>
      <c r="FW73" s="33">
        <f t="shared" si="97"/>
        <v>0</v>
      </c>
      <c r="FX73" s="27">
        <f t="shared" si="44"/>
        <v>0</v>
      </c>
      <c r="FY73" s="27">
        <f t="shared" si="98"/>
        <v>0</v>
      </c>
      <c r="FZ73" s="28">
        <f>IF((FZ72+FT73+FU73)&gt;=$B$2*'SFV+BESS'!$I$9, $B$2*'SFV+BESS'!$I$9, (FZ72+FT73+FU73))</f>
        <v>173.61249999999998</v>
      </c>
      <c r="GA73" s="110">
        <f t="shared" si="45"/>
        <v>113.74458205580818</v>
      </c>
      <c r="GF73" s="251"/>
      <c r="GG73" s="48">
        <v>2.6666666666666701</v>
      </c>
      <c r="GH73" s="33">
        <f t="shared" si="111"/>
        <v>118.10660064846397</v>
      </c>
      <c r="GI73" s="33">
        <f>Gen_Cons_Horario!B8115</f>
        <v>22.371000000000002</v>
      </c>
      <c r="GJ73" s="34">
        <f t="shared" si="81"/>
        <v>95.735600648463958</v>
      </c>
      <c r="GK73" s="116">
        <f>IF(AND(GJ73&gt;0,GJ73*$B$4+GQ72&lt;=$B$2*'SFV+BESS'!$I$9,GJ73&lt;'SFV+BESS'!$I$7), GJ73*$B$4, IF(AND(GJ73&gt;0,GJ73*$B$4+GQ72&gt;$B$2*'SFV+BESS'!$I$9,GJ73*$B$4&lt;'SFV+BESS'!$I$7),$B$2*'SFV+BESS'!$I$9-GQ72,IF(AND(GJ73&gt;0,GJ73*$B$4+GQ72&gt;$B$2*'SFV+BESS'!$I$9,GJ73*$B$4&gt;'SFV+BESS'!$I$7,GQ72&lt;$B$2*'SFV+BESS'!$I$9),$B$2*'SFV+BESS'!$I$9-GQ72,IF(AND(GJ73&gt;0,GJ73*$B$4+GQ72&lt;=$B$2*'SFV+BESS'!$I$9,GJ73&gt;'SFV+BESS'!$I$7),'SFV+BESS'!$I$7,0))))</f>
        <v>0</v>
      </c>
      <c r="GL73" s="27">
        <f>IF(AND(GJ73&lt;0,GQ72+GJ73/$B$5&gt;$H$2,-GJ73/'Carga-Descarga Año'!$B$5&lt;'SFV+BESS'!$I$7),GJ73/$B$5,IF(AND(GJ73&lt;0,GQ72+GJ73/$B$5&gt;$H$2,-GJ73/'Carga-Descarga Año'!$B$5&gt;'SFV+BESS'!$I$7),-'SFV+BESS'!$I$7,IF(AND(GJ73&lt;0,GQ72+GJ73/$B$5&lt;$H$2),-MIN('SFV+BESS'!$I$7,GQ72-$H$2),0)))</f>
        <v>0</v>
      </c>
      <c r="GM73" s="33"/>
      <c r="GN73" s="33">
        <f t="shared" si="99"/>
        <v>22.371000000000002</v>
      </c>
      <c r="GO73" s="27">
        <f t="shared" si="48"/>
        <v>0</v>
      </c>
      <c r="GP73" s="27">
        <f t="shared" si="100"/>
        <v>0</v>
      </c>
      <c r="GQ73" s="28">
        <f>IF((GQ72+GK73+GL73)&gt;=$B$2*'SFV+BESS'!$I$9, $B$2*'SFV+BESS'!$I$9, (GQ72+GK73+GL73))</f>
        <v>173.61249999999998</v>
      </c>
      <c r="GR73" s="110">
        <f t="shared" si="49"/>
        <v>95.735600648463958</v>
      </c>
    </row>
    <row r="74" spans="1:200">
      <c r="A74" s="249"/>
      <c r="B74" s="48">
        <v>2.7083333333333401</v>
      </c>
      <c r="C74" s="38">
        <f t="shared" si="82"/>
        <v>117.3050826702992</v>
      </c>
      <c r="D74" s="2">
        <f>Gen_Cons_Horario!B100</f>
        <v>119.312</v>
      </c>
      <c r="E74" s="140">
        <f t="shared" si="112"/>
        <v>-2.0069173297007978</v>
      </c>
      <c r="F74" s="116">
        <f>IF(AND(E74&gt;0,E74*$B$4+L73&lt;=$B$2*'SFV+BESS'!$I$9,E74&lt;'SFV+BESS'!$I$7), E74*$B$4, IF(AND(E74&gt;0,E74*$B$4+L73&gt;$B$2*'SFV+BESS'!$I$9,E74*$B$4&lt;'SFV+BESS'!$I$7),$B$2*'SFV+BESS'!$I$9-L73,IF(AND(E74&gt;0,E74*$B$4+L73&gt;$B$2*'SFV+BESS'!$I$9,E74*$B$4&gt;'SFV+BESS'!$I$7,L73&lt;$B$2*'SFV+BESS'!$I$9),$B$2*'SFV+BESS'!$I$9-L73,IF(AND(E74&gt;0,E74*$B$4+L73&lt;=$B$2*'SFV+BESS'!$I$9,E74&gt;'SFV+BESS'!$I$7),'SFV+BESS'!$I$7,0))))</f>
        <v>0</v>
      </c>
      <c r="G74" s="27">
        <f>IF(AND(E74&lt;0,L73+E74/$B$5&gt;$H$2,-E74/'Carga-Descarga Año'!$B$5&lt;'SFV+BESS'!$I$7),E74/$B$5,IF(AND(E74&lt;0,L73+E74/$B$5&gt;$H$2,-E74/'Carga-Descarga Año'!$B$5&gt;'SFV+BESS'!$I$7),-'SFV+BESS'!$I$7,IF(AND(E74&lt;0,L73+E74/$B$5&lt;$H$2),-MIN('SFV+BESS'!$I$7,L73-$H$2),0)))</f>
        <v>-2.1125445575797874</v>
      </c>
      <c r="I74" s="38">
        <f t="shared" si="113"/>
        <v>117.3050826702992</v>
      </c>
      <c r="J74" s="27">
        <f t="shared" ref="J74:J137" si="115">-G74*$B$5</f>
        <v>2.0069173297007978</v>
      </c>
      <c r="K74" s="27">
        <f t="shared" si="114"/>
        <v>0</v>
      </c>
      <c r="L74" s="28">
        <f>IF((L73+F74+G74)&gt;=$B$2*'SFV+BESS'!$I$9, $B$2*'SFV+BESS'!$I$9, (L73+F74+G74))</f>
        <v>53.789420832747901</v>
      </c>
      <c r="M74" s="110">
        <f t="shared" ref="M74:M137" si="116">IF(E74&gt;0,E74-F74/$B$4,0)</f>
        <v>0</v>
      </c>
      <c r="R74" s="251"/>
      <c r="S74" s="48">
        <v>2.7083333333333401</v>
      </c>
      <c r="T74" s="2">
        <f t="shared" si="101"/>
        <v>120.92026859992137</v>
      </c>
      <c r="U74" s="2">
        <f>Gen_Cons_Horario!B844</f>
        <v>82.027000000000001</v>
      </c>
      <c r="V74" s="34">
        <f t="shared" si="71"/>
        <v>38.89326859992137</v>
      </c>
      <c r="W74" s="116">
        <f>IF(AND(V74&gt;0,V74*$B$4+AC73&lt;=$B$2*'SFV+BESS'!$I$9,V74&lt;'SFV+BESS'!$I$7), V74*$B$4, IF(AND(V74&gt;0,V74*$B$4+AC73&gt;$B$2*'SFV+BESS'!$I$9,V74*$B$4&lt;'SFV+BESS'!$I$7),$B$2*'SFV+BESS'!$I$9-AC73,IF(AND(V74&gt;0,V74*$B$4+AC73&gt;$B$2*'SFV+BESS'!$I$9,V74*$B$4&gt;'SFV+BESS'!$I$7,AC73&lt;$B$2*'SFV+BESS'!$I$9),$B$2*'SFV+BESS'!$I$9-AC73,IF(AND(V74&gt;0,V74*$B$4+AC73&lt;=$B$2*'SFV+BESS'!$I$9,V74&gt;'SFV+BESS'!$I$7),'SFV+BESS'!$I$7,0))))</f>
        <v>0</v>
      </c>
      <c r="X74" s="27">
        <f>IF(AND(V74&lt;0,AC73+V74/$B$5&gt;$H$2,-V74/'Carga-Descarga Año'!$B$5&lt;'SFV+BESS'!$I$7),V74/$B$5,IF(AND(V74&lt;0,AC73+V74/$B$5&gt;$H$2,-V74/'Carga-Descarga Año'!$B$5&gt;'SFV+BESS'!$I$7),-'SFV+BESS'!$I$7,IF(AND(V74&lt;0,AC73+V74/$B$5&lt;$H$2),-MIN('SFV+BESS'!$I$7,AC73-$H$2),0)))</f>
        <v>0</v>
      </c>
      <c r="Y74" s="33"/>
      <c r="Z74" s="33">
        <f t="shared" si="60"/>
        <v>82.027000000000001</v>
      </c>
      <c r="AA74" s="27">
        <f t="shared" ref="AA74:AA137" si="117">-X74*$B$5</f>
        <v>0</v>
      </c>
      <c r="AB74" s="27">
        <f t="shared" si="50"/>
        <v>0</v>
      </c>
      <c r="AC74" s="28">
        <f>IF((AC73+W74+X74)&gt;=$B$2*'SFV+BESS'!$I$9, $B$2*'SFV+BESS'!$I$9, (AC73+W74+X74))</f>
        <v>173.61249999999998</v>
      </c>
      <c r="AD74" s="110">
        <f t="shared" ref="AD74:AD137" si="118">IF(V74&gt;0,V74-W74/$B$4,0)</f>
        <v>38.89326859992137</v>
      </c>
      <c r="AI74" s="251"/>
      <c r="AJ74" s="48">
        <v>2.7083333333333401</v>
      </c>
      <c r="AK74" s="52">
        <f t="shared" si="102"/>
        <v>116.13046110988708</v>
      </c>
      <c r="AL74" s="33">
        <f>Gen_Cons_Horario!B1516</f>
        <v>55.927500000000009</v>
      </c>
      <c r="AM74" s="34">
        <f t="shared" si="72"/>
        <v>60.20296110988707</v>
      </c>
      <c r="AN74" s="116">
        <f>IF(AND(AM74&gt;0,AM74*$B$4+AT73&lt;=$B$2*'SFV+BESS'!$I$9,AM74&lt;'SFV+BESS'!$I$7), AM74*$B$4, IF(AND(AM74&gt;0,AM74*$B$4+AT73&gt;$B$2*'SFV+BESS'!$I$9,AM74*$B$4&lt;'SFV+BESS'!$I$7),$B$2*'SFV+BESS'!$I$9-AT73,IF(AND(AM74&gt;0,AM74*$B$4+AT73&gt;$B$2*'SFV+BESS'!$I$9,AM74*$B$4&gt;'SFV+BESS'!$I$7,AT73&lt;$B$2*'SFV+BESS'!$I$9),$B$2*'SFV+BESS'!$I$9-AT73,IF(AND(AM74&gt;0,AM74*$B$4+AT73&lt;=$B$2*'SFV+BESS'!$I$9,AM74&gt;'SFV+BESS'!$I$7),'SFV+BESS'!$I$7,0))))</f>
        <v>0</v>
      </c>
      <c r="AO74" s="27">
        <f>IF(AND(AM74&lt;0,AT73+AM74/$B$5&gt;$H$2,-AM74/'Carga-Descarga Año'!$B$5&lt;'SFV+BESS'!$I$7),AM74/$B$5,IF(AND(AM74&lt;0,AT73+AM74/$B$5&gt;$H$2,-AM74/'Carga-Descarga Año'!$B$5&gt;'SFV+BESS'!$I$7),-'SFV+BESS'!$I$7,IF(AND(AM74&lt;0,AT73+AM74/$B$5&lt;$H$2),-MIN('SFV+BESS'!$I$7,AT73-$H$2),0)))</f>
        <v>0</v>
      </c>
      <c r="AP74" s="33"/>
      <c r="AQ74" s="33">
        <f t="shared" si="83"/>
        <v>55.927500000000009</v>
      </c>
      <c r="AR74" s="27">
        <f t="shared" ref="AR74:AR137" si="119">-AO74*$B$5</f>
        <v>0</v>
      </c>
      <c r="AS74" s="27">
        <f t="shared" si="84"/>
        <v>0</v>
      </c>
      <c r="AT74" s="28">
        <f>IF((AT73+AN74+AO74)&gt;=$B$2*'SFV+BESS'!$I$9, $B$2*'SFV+BESS'!$I$9, (AT73+AN74+AO74))</f>
        <v>173.61249999999998</v>
      </c>
      <c r="AU74" s="110">
        <f t="shared" ref="AU74:AU137" si="120">IF(AM74&gt;0,AM74-AN74/$B$4,0)</f>
        <v>60.20296110988707</v>
      </c>
      <c r="AZ74" s="251"/>
      <c r="BA74" s="48">
        <v>2.7083333333333401</v>
      </c>
      <c r="BB74" s="33">
        <f t="shared" si="103"/>
        <v>96.73076740236607</v>
      </c>
      <c r="BC74" s="33">
        <f>Gen_Cons_Horario!B2260</f>
        <v>0</v>
      </c>
      <c r="BD74" s="34">
        <f t="shared" si="73"/>
        <v>96.73076740236607</v>
      </c>
      <c r="BE74" s="116">
        <f>IF(AND(BD74&gt;0,BD74*$B$4+BK73&lt;=$B$2*'SFV+BESS'!$I$9,BD74&lt;'SFV+BESS'!$I$7), BD74*$B$4, IF(AND(BD74&gt;0,BD74*$B$4+BK73&gt;$B$2*'SFV+BESS'!$I$9,BD74*$B$4&lt;'SFV+BESS'!$I$7),$B$2*'SFV+BESS'!$I$9-BK73,IF(AND(BD74&gt;0,BD74*$B$4+BK73&gt;$B$2*'SFV+BESS'!$I$9,BD74*$B$4&gt;'SFV+BESS'!$I$7,BK73&lt;$B$2*'SFV+BESS'!$I$9),$B$2*'SFV+BESS'!$I$9-BK73,IF(AND(BD74&gt;0,BD74*$B$4+BK73&lt;=$B$2*'SFV+BESS'!$I$9,BD74&gt;'SFV+BESS'!$I$7),'SFV+BESS'!$I$7,0))))</f>
        <v>0</v>
      </c>
      <c r="BF74" s="27">
        <f>IF(AND(BD74&lt;0,BK73+BD74/$B$5&gt;$H$2,-BD74/'Carga-Descarga Año'!$B$5&lt;'SFV+BESS'!$I$7),BD74/$B$5,IF(AND(BD74&lt;0,BK73+BD74/$B$5&gt;$H$2,-BD74/'Carga-Descarga Año'!$B$5&gt;'SFV+BESS'!$I$7),-'SFV+BESS'!$I$7,IF(AND(BD74&lt;0,BK73+BD74/$B$5&lt;$H$2),-MIN('SFV+BESS'!$I$7,BK73-$H$2),0)))</f>
        <v>0</v>
      </c>
      <c r="BG74" s="33"/>
      <c r="BH74" s="33">
        <f t="shared" si="85"/>
        <v>0</v>
      </c>
      <c r="BI74" s="27">
        <f t="shared" ref="BI74:BI137" si="121">-BF74*$B$5</f>
        <v>0</v>
      </c>
      <c r="BJ74" s="27">
        <f t="shared" si="86"/>
        <v>0</v>
      </c>
      <c r="BK74" s="28">
        <f>IF((BK73+BE74+BF74)&gt;=$B$2*'SFV+BESS'!$I$9, $B$2*'SFV+BESS'!$I$9, (BK73+BE74+BF74))</f>
        <v>173.61249999999998</v>
      </c>
      <c r="BL74" s="110">
        <f t="shared" ref="BL74:BL137" si="122">IF(BD74&gt;0,BD74-BE74/$B$4,0)</f>
        <v>96.73076740236607</v>
      </c>
      <c r="BQ74" s="251"/>
      <c r="BR74" s="48">
        <v>2.7083333333333401</v>
      </c>
      <c r="BS74" s="33">
        <f t="shared" si="104"/>
        <v>70.967481883743332</v>
      </c>
      <c r="BT74" s="33">
        <f>Gen_Cons_Horario!B2980</f>
        <v>0</v>
      </c>
      <c r="BU74" s="34">
        <f t="shared" si="74"/>
        <v>70.967481883743332</v>
      </c>
      <c r="BV74" s="116">
        <f>IF(AND(BU74&gt;0,BU74*$B$4+CB73&lt;=$B$2*'SFV+BESS'!$I$9,BU74&lt;'SFV+BESS'!$I$7), BU74*$B$4, IF(AND(BU74&gt;0,BU74*$B$4+CB73&gt;$B$2*'SFV+BESS'!$I$9,BU74*$B$4&lt;'SFV+BESS'!$I$7),$B$2*'SFV+BESS'!$I$9-CB73,IF(AND(BU74&gt;0,BU74*$B$4+CB73&gt;$B$2*'SFV+BESS'!$I$9,BU74*$B$4&gt;'SFV+BESS'!$I$7,CB73&lt;$B$2*'SFV+BESS'!$I$9),$B$2*'SFV+BESS'!$I$9-CB73,IF(AND(BU74&gt;0,BU74*$B$4+CB73&lt;=$B$2*'SFV+BESS'!$I$9,BU74&gt;'SFV+BESS'!$I$7),'SFV+BESS'!$I$7,0))))</f>
        <v>0</v>
      </c>
      <c r="BW74" s="27">
        <f>IF(AND(BU74&lt;0,CB73+BU74/$B$5&gt;$H$2,-BU74/'Carga-Descarga Año'!$B$5&lt;'SFV+BESS'!$I$7),BU74/$B$5,IF(AND(BU74&lt;0,CB73+BU74/$B$5&gt;$H$2,-BU74/'Carga-Descarga Año'!$B$5&gt;'SFV+BESS'!$I$7),-'SFV+BESS'!$I$7,IF(AND(BU74&lt;0,CB73+BU74/$B$5&lt;$H$2),-MIN('SFV+BESS'!$I$7,CB73-$H$2),0)))</f>
        <v>0</v>
      </c>
      <c r="BX74" s="33"/>
      <c r="BY74" s="33">
        <f t="shared" si="87"/>
        <v>0</v>
      </c>
      <c r="BZ74" s="27">
        <f t="shared" ref="BZ74:BZ137" si="123">-BW74*$B$5</f>
        <v>0</v>
      </c>
      <c r="CA74" s="27">
        <f t="shared" ref="CA74:CA137" si="124">IF(BZ74&lt;-BU74,-(BU74+BZ74),0)</f>
        <v>0</v>
      </c>
      <c r="CB74" s="28">
        <f>IF((CB73+BV74+BW74)&gt;=$B$2*'SFV+BESS'!$I$9, $B$2*'SFV+BESS'!$I$9, (CB73+BV74+BW74))</f>
        <v>173.61249999999998</v>
      </c>
      <c r="CC74" s="110">
        <f t="shared" ref="CC74:CC137" si="125">IF(BU74&gt;0,BU74-BV74/$B$4,0)</f>
        <v>70.967481883743332</v>
      </c>
      <c r="CH74" s="251"/>
      <c r="CI74" s="48">
        <v>2.7083333333333401</v>
      </c>
      <c r="CJ74" s="33">
        <f t="shared" si="105"/>
        <v>62.088720438246632</v>
      </c>
      <c r="CK74" s="33">
        <f>Gen_Cons_Horario!B3724</f>
        <v>0</v>
      </c>
      <c r="CL74" s="34">
        <f t="shared" si="75"/>
        <v>62.088720438246632</v>
      </c>
      <c r="CM74" s="116">
        <f>IF(AND(CL74&gt;0,CL74*$B$4+CS73&lt;=$B$2*'SFV+BESS'!$I$9,CL74&lt;'SFV+BESS'!$I$7), CL74*$B$4, IF(AND(CL74&gt;0,CL74*$B$4+CS73&gt;$B$2*'SFV+BESS'!$I$9,CL74*$B$4&lt;'SFV+BESS'!$I$7),$B$2*'SFV+BESS'!$I$9-CS73,IF(AND(CL74&gt;0,CL74*$B$4+CS73&gt;$B$2*'SFV+BESS'!$I$9,CL74*$B$4&gt;'SFV+BESS'!$I$7,CS73&lt;$B$2*'SFV+BESS'!$I$9),$B$2*'SFV+BESS'!$I$9-CS73,IF(AND(CL74&gt;0,CL74*$B$4+CS73&lt;=$B$2*'SFV+BESS'!$I$9,CL74&gt;'SFV+BESS'!$I$7),'SFV+BESS'!$I$7,0))))</f>
        <v>0</v>
      </c>
      <c r="CN74" s="27">
        <f>IF(AND(CL74&lt;0,CS73+CL74/$B$5&gt;$H$2,-CL74/'Carga-Descarga Año'!$B$5&lt;'SFV+BESS'!$I$7),CL74/$B$5,IF(AND(CL74&lt;0,CS73+CL74/$B$5&gt;$H$2,-CL74/'Carga-Descarga Año'!$B$5&gt;'SFV+BESS'!$I$7),-'SFV+BESS'!$I$7,IF(AND(CL74&lt;0,CS73+CL74/$B$5&lt;$H$2),-MIN('SFV+BESS'!$I$7,CS73-$H$2),0)))</f>
        <v>0</v>
      </c>
      <c r="CO74" s="33"/>
      <c r="CP74" s="33">
        <f t="shared" si="88"/>
        <v>0</v>
      </c>
      <c r="CQ74" s="27">
        <f t="shared" ref="CQ74:CQ137" si="126">-CN74*$B$5</f>
        <v>0</v>
      </c>
      <c r="CR74" s="27">
        <f t="shared" si="89"/>
        <v>0</v>
      </c>
      <c r="CS74" s="28">
        <f>IF((CS73+CM74+CN74)&gt;=$B$2*'SFV+BESS'!$I$9, $B$2*'SFV+BESS'!$I$9, (CS73+CM74+CN74))</f>
        <v>173.61249999999998</v>
      </c>
      <c r="CT74" s="110">
        <f t="shared" ref="CT74:CT137" si="127">IF(CL74&gt;0,CL74-CM74/$B$4,0)</f>
        <v>62.088720438246632</v>
      </c>
      <c r="CY74" s="251"/>
      <c r="CZ74" s="48">
        <v>2.7083333333333401</v>
      </c>
      <c r="DA74" s="33">
        <f t="shared" si="106"/>
        <v>71.722136617902081</v>
      </c>
      <c r="DB74" s="33">
        <f>Gen_Cons_Horario!B4444</f>
        <v>0</v>
      </c>
      <c r="DC74" s="34">
        <f t="shared" si="76"/>
        <v>71.722136617902081</v>
      </c>
      <c r="DD74" s="116">
        <f>IF(AND(DC74&gt;0,DC74*$B$4+DJ73&lt;=$B$2*'SFV+BESS'!$I$9,DC74&lt;'SFV+BESS'!$I$7), DC74*$B$4, IF(AND(DC74&gt;0,DC74*$B$4+DJ73&gt;$B$2*'SFV+BESS'!$I$9,DC74*$B$4&lt;'SFV+BESS'!$I$7),$B$2*'SFV+BESS'!$I$9-DJ73,IF(AND(DC74&gt;0,DC74*$B$4+DJ73&gt;$B$2*'SFV+BESS'!$I$9,DC74*$B$4&gt;'SFV+BESS'!$I$7,DJ73&lt;$B$2*'SFV+BESS'!$I$9),$B$2*'SFV+BESS'!$I$9-DJ73,IF(AND(DC74&gt;0,DC74*$B$4+DJ73&lt;=$B$2*'SFV+BESS'!$I$9,DC74&gt;'SFV+BESS'!$I$7),'SFV+BESS'!$I$7,0))))</f>
        <v>0</v>
      </c>
      <c r="DE74" s="27">
        <f>IF(AND(DC74&lt;0,DJ73+DC74/$B$5&gt;$H$2,-DC74/'Carga-Descarga Año'!$B$5&lt;'SFV+BESS'!$I$7),DC74/$B$5,IF(AND(DC74&lt;0,DJ73+DC74/$B$5&gt;$H$2,-DC74/'Carga-Descarga Año'!$B$5&gt;'SFV+BESS'!$I$7),-'SFV+BESS'!$I$7,IF(AND(DC74&lt;0,DJ73+DC74/$B$5&lt;$H$2),-MIN('SFV+BESS'!$I$7,DJ73-$H$2),0)))</f>
        <v>0</v>
      </c>
      <c r="DF74" s="33"/>
      <c r="DG74" s="33">
        <f t="shared" si="90"/>
        <v>0</v>
      </c>
      <c r="DH74" s="27">
        <f t="shared" ref="DH74:DH137" si="128">-DE74*$B$5</f>
        <v>0</v>
      </c>
      <c r="DI74" s="27">
        <f t="shared" ref="DI74:DI137" si="129">IF(DH74&lt;-DC74,-(DC74+DH74),0)</f>
        <v>0</v>
      </c>
      <c r="DJ74" s="28">
        <f>IF((DJ73+DD74+DE74)&gt;=$B$2*'SFV+BESS'!$I$9, $B$2*'SFV+BESS'!$I$9, (DJ73+DD74+DE74))</f>
        <v>173.61249999999998</v>
      </c>
      <c r="DK74" s="110">
        <f t="shared" ref="DK74:DK137" si="130">IF(DC74&gt;0,DC74-DD74/$B$4,0)</f>
        <v>71.722136617902081</v>
      </c>
      <c r="DP74" s="251"/>
      <c r="DQ74" s="48">
        <v>2.7083333333333401</v>
      </c>
      <c r="DR74" s="33">
        <f t="shared" si="107"/>
        <v>72.15539147323075</v>
      </c>
      <c r="DS74" s="33">
        <f>Gen_Cons_Horario!B5188</f>
        <v>0</v>
      </c>
      <c r="DT74" s="34">
        <f t="shared" si="77"/>
        <v>72.15539147323075</v>
      </c>
      <c r="DU74" s="116">
        <f>IF(AND(DT74&gt;0,DT74*$B$4+EA73&lt;=$B$2*'SFV+BESS'!$I$9,DT74&lt;'SFV+BESS'!$I$7), DT74*$B$4, IF(AND(DT74&gt;0,DT74*$B$4+EA73&gt;$B$2*'SFV+BESS'!$I$9,DT74*$B$4&lt;'SFV+BESS'!$I$7),$B$2*'SFV+BESS'!$I$9-EA73,IF(AND(DT74&gt;0,DT74*$B$4+EA73&gt;$B$2*'SFV+BESS'!$I$9,DT74*$B$4&gt;'SFV+BESS'!$I$7,EA73&lt;$B$2*'SFV+BESS'!$I$9),$B$2*'SFV+BESS'!$I$9-EA73,IF(AND(DT74&gt;0,DT74*$B$4+EA73&lt;=$B$2*'SFV+BESS'!$I$9,DT74&gt;'SFV+BESS'!$I$7),'SFV+BESS'!$I$7,0))))</f>
        <v>0</v>
      </c>
      <c r="DV74" s="27">
        <f>IF(AND(DT74&lt;0,EA73+DT74/$B$5&gt;$H$2,-DT74/'Carga-Descarga Año'!$B$5&lt;'SFV+BESS'!$I$7),DT74/$B$5,IF(AND(DT74&lt;0,EA73+DT74/$B$5&gt;$H$2,-DT74/'Carga-Descarga Año'!$B$5&gt;'SFV+BESS'!$I$7),-'SFV+BESS'!$I$7,IF(AND(DT74&lt;0,EA73+DT74/$B$5&lt;$H$2),-MIN('SFV+BESS'!$I$7,EA73-$H$2),0)))</f>
        <v>0</v>
      </c>
      <c r="DW74" s="33"/>
      <c r="DX74" s="33">
        <f t="shared" si="91"/>
        <v>0</v>
      </c>
      <c r="DY74" s="27">
        <f t="shared" ref="DY74:DY137" si="131">-DV74*$B$5</f>
        <v>0</v>
      </c>
      <c r="DZ74" s="27">
        <f t="shared" si="92"/>
        <v>0</v>
      </c>
      <c r="EA74" s="28">
        <f>IF((EA73+DU74+DV74)&gt;=$B$2*'SFV+BESS'!$I$9, $B$2*'SFV+BESS'!$I$9, (EA73+DU74+DV74))</f>
        <v>173.61249999999998</v>
      </c>
      <c r="EB74" s="110">
        <f t="shared" ref="EB74:EB137" si="132">IF(DT74&gt;0,DT74-DU74/$B$4,0)</f>
        <v>72.15539147323075</v>
      </c>
      <c r="EG74" s="251"/>
      <c r="EH74" s="48">
        <v>2.7083333333333401</v>
      </c>
      <c r="EI74" s="33">
        <f t="shared" si="108"/>
        <v>82.031082302570567</v>
      </c>
      <c r="EJ74" s="33">
        <f>Gen_Cons_Horario!B5932</f>
        <v>0</v>
      </c>
      <c r="EK74" s="34">
        <f t="shared" si="78"/>
        <v>82.031082302570567</v>
      </c>
      <c r="EL74" s="116">
        <f>IF(AND(EK74&gt;0,EK74*$B$4+ER73&lt;=$B$2*'SFV+BESS'!$I$9,EK74&lt;'SFV+BESS'!$I$7), EK74*$B$4, IF(AND(EK74&gt;0,EK74*$B$4+ER73&gt;$B$2*'SFV+BESS'!$I$9,EK74*$B$4&lt;'SFV+BESS'!$I$7),$B$2*'SFV+BESS'!$I$9-ER73,IF(AND(EK74&gt;0,EK74*$B$4+ER73&gt;$B$2*'SFV+BESS'!$I$9,EK74*$B$4&gt;'SFV+BESS'!$I$7,ER73&lt;$B$2*'SFV+BESS'!$I$9),$B$2*'SFV+BESS'!$I$9-ER73,IF(AND(EK74&gt;0,EK74*$B$4+ER73&lt;=$B$2*'SFV+BESS'!$I$9,EK74&gt;'SFV+BESS'!$I$7),'SFV+BESS'!$I$7,0))))</f>
        <v>0</v>
      </c>
      <c r="EM74" s="27">
        <f>IF(AND(EK74&lt;0,ER73+EK74/$B$5&gt;$H$2,-EK74/'Carga-Descarga Año'!$B$5&lt;'SFV+BESS'!$I$7),EK74/$B$5,IF(AND(EK74&lt;0,ER73+EK74/$B$5&gt;$H$2,-EK74/'Carga-Descarga Año'!$B$5&gt;'SFV+BESS'!$I$7),-'SFV+BESS'!$I$7,IF(AND(EK74&lt;0,ER73+EK74/$B$5&lt;$H$2),-MIN('SFV+BESS'!$I$7,ER73-$H$2),0)))</f>
        <v>0</v>
      </c>
      <c r="EN74" s="33"/>
      <c r="EO74" s="33">
        <f t="shared" si="93"/>
        <v>0</v>
      </c>
      <c r="EP74" s="27">
        <f t="shared" ref="EP74:EP137" si="133">-EM74*$B$5</f>
        <v>0</v>
      </c>
      <c r="EQ74" s="27">
        <f t="shared" si="94"/>
        <v>0</v>
      </c>
      <c r="ER74" s="28">
        <f>IF((ER73+EL74+EM74)&gt;=$B$2*'SFV+BESS'!$I$9, $B$2*'SFV+BESS'!$I$9, (ER73+EL74+EM74))</f>
        <v>173.61249999999998</v>
      </c>
      <c r="ES74" s="110">
        <f t="shared" ref="ES74:ES137" si="134">IF(EK74&gt;0,EK74-EL74/$B$4,0)</f>
        <v>82.031082302570567</v>
      </c>
      <c r="EX74" s="251"/>
      <c r="EY74" s="48">
        <v>2.7083333333333401</v>
      </c>
      <c r="EZ74" s="33">
        <f t="shared" si="109"/>
        <v>93.140060040291317</v>
      </c>
      <c r="FA74" s="33">
        <f>Gen_Cons_Horario!B6652</f>
        <v>0</v>
      </c>
      <c r="FB74" s="34">
        <f t="shared" si="79"/>
        <v>93.140060040291317</v>
      </c>
      <c r="FC74" s="116">
        <f>IF(AND(FB74&gt;0,FB74*$B$4+FI73&lt;=$B$2*'SFV+BESS'!$I$9,FB74&lt;'SFV+BESS'!$I$7), FB74*$B$4, IF(AND(FB74&gt;0,FB74*$B$4+FI73&gt;$B$2*'SFV+BESS'!$I$9,FB74*$B$4&lt;'SFV+BESS'!$I$7),$B$2*'SFV+BESS'!$I$9-FI73,IF(AND(FB74&gt;0,FB74*$B$4+FI73&gt;$B$2*'SFV+BESS'!$I$9,FB74*$B$4&gt;'SFV+BESS'!$I$7,FI73&lt;$B$2*'SFV+BESS'!$I$9),$B$2*'SFV+BESS'!$I$9-FI73,IF(AND(FB74&gt;0,FB74*$B$4+FI73&lt;=$B$2*'SFV+BESS'!$I$9,FB74&gt;'SFV+BESS'!$I$7),'SFV+BESS'!$I$7,0))))</f>
        <v>0</v>
      </c>
      <c r="FD74" s="27">
        <f>IF(AND(FB74&lt;0,FI73+FB74/$B$5&gt;$H$2,-FB74/'Carga-Descarga Año'!$B$5&lt;'SFV+BESS'!$I$7),FB74/$B$5,IF(AND(FB74&lt;0,FI73+FB74/$B$5&gt;$H$2,-FB74/'Carga-Descarga Año'!$B$5&gt;'SFV+BESS'!$I$7),-'SFV+BESS'!$I$7,IF(AND(FB74&lt;0,FI73+FB74/$B$5&lt;$H$2),-MIN('SFV+BESS'!$I$7,FI73-$H$2),0)))</f>
        <v>0</v>
      </c>
      <c r="FE74" s="33"/>
      <c r="FF74" s="33">
        <f t="shared" si="95"/>
        <v>0</v>
      </c>
      <c r="FG74" s="27">
        <f t="shared" ref="FG74:FG137" si="135">-FD74*$B$5</f>
        <v>0</v>
      </c>
      <c r="FH74" s="27">
        <f t="shared" si="96"/>
        <v>0</v>
      </c>
      <c r="FI74" s="28">
        <f>IF((FI73+FC74+FD74)&gt;=$B$2*'SFV+BESS'!$I$9, $B$2*'SFV+BESS'!$I$9, (FI73+FC74+FD74))</f>
        <v>173.61249999999998</v>
      </c>
      <c r="FJ74" s="110">
        <f t="shared" ref="FJ74:FJ137" si="136">IF(FB74&gt;0,FB74-FC74/$B$4,0)</f>
        <v>93.140060040291317</v>
      </c>
      <c r="FO74" s="251"/>
      <c r="FP74" s="48">
        <v>2.7083333333333401</v>
      </c>
      <c r="FQ74" s="33">
        <f t="shared" si="110"/>
        <v>106.09652002916586</v>
      </c>
      <c r="FR74" s="33">
        <f>Gen_Cons_Horario!B7396</f>
        <v>0</v>
      </c>
      <c r="FS74" s="34">
        <f t="shared" si="80"/>
        <v>106.09652002916586</v>
      </c>
      <c r="FT74" s="116">
        <f>IF(AND(FS74&gt;0,FS74*$B$4+FZ73&lt;=$B$2*'SFV+BESS'!$I$9,FS74&lt;'SFV+BESS'!$I$7), FS74*$B$4, IF(AND(FS74&gt;0,FS74*$B$4+FZ73&gt;$B$2*'SFV+BESS'!$I$9,FS74*$B$4&lt;'SFV+BESS'!$I$7),$B$2*'SFV+BESS'!$I$9-FZ73,IF(AND(FS74&gt;0,FS74*$B$4+FZ73&gt;$B$2*'SFV+BESS'!$I$9,FS74*$B$4&gt;'SFV+BESS'!$I$7,FZ73&lt;$B$2*'SFV+BESS'!$I$9),$B$2*'SFV+BESS'!$I$9-FZ73,IF(AND(FS74&gt;0,FS74*$B$4+FZ73&lt;=$B$2*'SFV+BESS'!$I$9,FS74&gt;'SFV+BESS'!$I$7),'SFV+BESS'!$I$7,0))))</f>
        <v>0</v>
      </c>
      <c r="FU74" s="27">
        <f>IF(AND(FS74&lt;0,FZ73+FS74/$B$5&gt;$H$2,-FS74/'Carga-Descarga Año'!$B$5&lt;'SFV+BESS'!$I$7),FS74/$B$5,IF(AND(FS74&lt;0,FZ73+FS74/$B$5&gt;$H$2,-FS74/'Carga-Descarga Año'!$B$5&gt;'SFV+BESS'!$I$7),-'SFV+BESS'!$I$7,IF(AND(FS74&lt;0,FZ73+FS74/$B$5&lt;$H$2),-MIN('SFV+BESS'!$I$7,FZ73-$H$2),0)))</f>
        <v>0</v>
      </c>
      <c r="FV74" s="33"/>
      <c r="FW74" s="33">
        <f t="shared" si="97"/>
        <v>0</v>
      </c>
      <c r="FX74" s="27">
        <f t="shared" ref="FX74:FX137" si="137">-FU74*$B$5</f>
        <v>0</v>
      </c>
      <c r="FY74" s="27">
        <f t="shared" si="98"/>
        <v>0</v>
      </c>
      <c r="FZ74" s="28">
        <f>IF((FZ73+FT74+FU74)&gt;=$B$2*'SFV+BESS'!$I$9, $B$2*'SFV+BESS'!$I$9, (FZ73+FT74+FU74))</f>
        <v>173.61249999999998</v>
      </c>
      <c r="GA74" s="110">
        <f t="shared" ref="GA74:GA137" si="138">IF(FS74&gt;0,FS74-FT74/$B$4,0)</f>
        <v>106.09652002916586</v>
      </c>
      <c r="GF74" s="251"/>
      <c r="GG74" s="48">
        <v>2.7083333333333401</v>
      </c>
      <c r="GH74" s="33">
        <f t="shared" si="111"/>
        <v>108.86347538032331</v>
      </c>
      <c r="GI74" s="33">
        <f>Gen_Cons_Horario!B8116</f>
        <v>22.371000000000002</v>
      </c>
      <c r="GJ74" s="34">
        <f t="shared" si="81"/>
        <v>86.492475380323299</v>
      </c>
      <c r="GK74" s="116">
        <f>IF(AND(GJ74&gt;0,GJ74*$B$4+GQ73&lt;=$B$2*'SFV+BESS'!$I$9,GJ74&lt;'SFV+BESS'!$I$7), GJ74*$B$4, IF(AND(GJ74&gt;0,GJ74*$B$4+GQ73&gt;$B$2*'SFV+BESS'!$I$9,GJ74*$B$4&lt;'SFV+BESS'!$I$7),$B$2*'SFV+BESS'!$I$9-GQ73,IF(AND(GJ74&gt;0,GJ74*$B$4+GQ73&gt;$B$2*'SFV+BESS'!$I$9,GJ74*$B$4&gt;'SFV+BESS'!$I$7,GQ73&lt;$B$2*'SFV+BESS'!$I$9),$B$2*'SFV+BESS'!$I$9-GQ73,IF(AND(GJ74&gt;0,GJ74*$B$4+GQ73&lt;=$B$2*'SFV+BESS'!$I$9,GJ74&gt;'SFV+BESS'!$I$7),'SFV+BESS'!$I$7,0))))</f>
        <v>0</v>
      </c>
      <c r="GL74" s="27">
        <f>IF(AND(GJ74&lt;0,GQ73+GJ74/$B$5&gt;$H$2,-GJ74/'Carga-Descarga Año'!$B$5&lt;'SFV+BESS'!$I$7),GJ74/$B$5,IF(AND(GJ74&lt;0,GQ73+GJ74/$B$5&gt;$H$2,-GJ74/'Carga-Descarga Año'!$B$5&gt;'SFV+BESS'!$I$7),-'SFV+BESS'!$I$7,IF(AND(GJ74&lt;0,GQ73+GJ74/$B$5&lt;$H$2),-MIN('SFV+BESS'!$I$7,GQ73-$H$2),0)))</f>
        <v>0</v>
      </c>
      <c r="GM74" s="33"/>
      <c r="GN74" s="33">
        <f t="shared" si="99"/>
        <v>22.371000000000002</v>
      </c>
      <c r="GO74" s="27">
        <f t="shared" ref="GO74:GO137" si="139">-GL74*$B$5</f>
        <v>0</v>
      </c>
      <c r="GP74" s="27">
        <f t="shared" si="100"/>
        <v>0</v>
      </c>
      <c r="GQ74" s="28">
        <f>IF((GQ73+GK74+GL74)&gt;=$B$2*'SFV+BESS'!$I$9, $B$2*'SFV+BESS'!$I$9, (GQ73+GK74+GL74))</f>
        <v>173.61249999999998</v>
      </c>
      <c r="GR74" s="110">
        <f t="shared" ref="GR74:GR137" si="140">IF(GJ74&gt;0,GJ74-GK74/$B$4,0)</f>
        <v>86.492475380323299</v>
      </c>
    </row>
    <row r="75" spans="1:200">
      <c r="A75" s="249"/>
      <c r="B75" s="48">
        <v>2.75</v>
      </c>
      <c r="C75" s="38">
        <f t="shared" si="82"/>
        <v>102.86987171993853</v>
      </c>
      <c r="D75" s="2">
        <f>Gen_Cons_Horario!B101</f>
        <v>119.312</v>
      </c>
      <c r="E75" s="140">
        <f t="shared" si="112"/>
        <v>-16.442128280061468</v>
      </c>
      <c r="F75" s="116">
        <f>IF(AND(E75&gt;0,E75*$B$4+L74&lt;=$B$2*'SFV+BESS'!$I$9,E75&lt;'SFV+BESS'!$I$7), E75*$B$4, IF(AND(E75&gt;0,E75*$B$4+L74&gt;$B$2*'SFV+BESS'!$I$9,E75*$B$4&lt;'SFV+BESS'!$I$7),$B$2*'SFV+BESS'!$I$9-L74,IF(AND(E75&gt;0,E75*$B$4+L74&gt;$B$2*'SFV+BESS'!$I$9,E75*$B$4&gt;'SFV+BESS'!$I$7,L74&lt;$B$2*'SFV+BESS'!$I$9),$B$2*'SFV+BESS'!$I$9-L74,IF(AND(E75&gt;0,E75*$B$4+L74&lt;=$B$2*'SFV+BESS'!$I$9,E75&gt;'SFV+BESS'!$I$7),'SFV+BESS'!$I$7,0))))</f>
        <v>0</v>
      </c>
      <c r="G75" s="27">
        <f>IF(AND(E75&lt;0,L74+E75/$B$5&gt;$H$2,-E75/'Carga-Descarga Año'!$B$5&lt;'SFV+BESS'!$I$7),E75/$B$5,IF(AND(E75&lt;0,L74+E75/$B$5&gt;$H$2,-E75/'Carga-Descarga Año'!$B$5&gt;'SFV+BESS'!$I$7),-'SFV+BESS'!$I$7,IF(AND(E75&lt;0,L74+E75/$B$5&lt;$H$2),-MIN('SFV+BESS'!$I$7,L74-$H$2),0)))</f>
        <v>-17.307503452696281</v>
      </c>
      <c r="I75" s="38">
        <f t="shared" si="113"/>
        <v>102.86987171993853</v>
      </c>
      <c r="J75" s="27">
        <f t="shared" si="115"/>
        <v>16.442128280061468</v>
      </c>
      <c r="K75" s="27">
        <f t="shared" si="114"/>
        <v>0</v>
      </c>
      <c r="L75" s="28">
        <f>IF((L74+F75+G75)&gt;=$B$2*'SFV+BESS'!$I$9, $B$2*'SFV+BESS'!$I$9, (L74+F75+G75))</f>
        <v>36.48191738005162</v>
      </c>
      <c r="M75" s="110">
        <f t="shared" si="116"/>
        <v>0</v>
      </c>
      <c r="R75" s="251"/>
      <c r="S75" s="48">
        <v>2.75</v>
      </c>
      <c r="T75" s="2">
        <f t="shared" si="101"/>
        <v>103.90307247760497</v>
      </c>
      <c r="U75" s="2">
        <f>Gen_Cons_Horario!B845</f>
        <v>82.027000000000001</v>
      </c>
      <c r="V75" s="34">
        <f t="shared" si="71"/>
        <v>21.876072477604964</v>
      </c>
      <c r="W75" s="116">
        <f>IF(AND(V75&gt;0,V75*$B$4+AC74&lt;=$B$2*'SFV+BESS'!$I$9,V75&lt;'SFV+BESS'!$I$7), V75*$B$4, IF(AND(V75&gt;0,V75*$B$4+AC74&gt;$B$2*'SFV+BESS'!$I$9,V75*$B$4&lt;'SFV+BESS'!$I$7),$B$2*'SFV+BESS'!$I$9-AC74,IF(AND(V75&gt;0,V75*$B$4+AC74&gt;$B$2*'SFV+BESS'!$I$9,V75*$B$4&gt;'SFV+BESS'!$I$7,AC74&lt;$B$2*'SFV+BESS'!$I$9),$B$2*'SFV+BESS'!$I$9-AC74,IF(AND(V75&gt;0,V75*$B$4+AC74&lt;=$B$2*'SFV+BESS'!$I$9,V75&gt;'SFV+BESS'!$I$7),'SFV+BESS'!$I$7,0))))</f>
        <v>0</v>
      </c>
      <c r="X75" s="27">
        <f>IF(AND(V75&lt;0,AC74+V75/$B$5&gt;$H$2,-V75/'Carga-Descarga Año'!$B$5&lt;'SFV+BESS'!$I$7),V75/$B$5,IF(AND(V75&lt;0,AC74+V75/$B$5&gt;$H$2,-V75/'Carga-Descarga Año'!$B$5&gt;'SFV+BESS'!$I$7),-'SFV+BESS'!$I$7,IF(AND(V75&lt;0,AC74+V75/$B$5&lt;$H$2),-MIN('SFV+BESS'!$I$7,AC74-$H$2),0)))</f>
        <v>0</v>
      </c>
      <c r="Y75" s="33"/>
      <c r="Z75" s="33">
        <f t="shared" si="60"/>
        <v>82.027000000000001</v>
      </c>
      <c r="AA75" s="27">
        <f t="shared" si="117"/>
        <v>0</v>
      </c>
      <c r="AB75" s="27">
        <f t="shared" ref="AB75:AB138" si="141">IF(AA75&lt;-V75,-(V75+AA75),0)</f>
        <v>0</v>
      </c>
      <c r="AC75" s="28">
        <f>IF((AC74+W75+X75)&gt;=$B$2*'SFV+BESS'!$I$9, $B$2*'SFV+BESS'!$I$9, (AC74+W75+X75))</f>
        <v>173.61249999999998</v>
      </c>
      <c r="AD75" s="110">
        <f t="shared" si="118"/>
        <v>21.876072477604964</v>
      </c>
      <c r="AI75" s="251"/>
      <c r="AJ75" s="48">
        <v>2.75</v>
      </c>
      <c r="AK75" s="52">
        <f t="shared" si="102"/>
        <v>95.435636670569934</v>
      </c>
      <c r="AL75" s="33">
        <f>Gen_Cons_Horario!B1517</f>
        <v>37.285000000000004</v>
      </c>
      <c r="AM75" s="34">
        <f t="shared" si="72"/>
        <v>58.150636670569931</v>
      </c>
      <c r="AN75" s="116">
        <f>IF(AND(AM75&gt;0,AM75*$B$4+AT74&lt;=$B$2*'SFV+BESS'!$I$9,AM75&lt;'SFV+BESS'!$I$7), AM75*$B$4, IF(AND(AM75&gt;0,AM75*$B$4+AT74&gt;$B$2*'SFV+BESS'!$I$9,AM75*$B$4&lt;'SFV+BESS'!$I$7),$B$2*'SFV+BESS'!$I$9-AT74,IF(AND(AM75&gt;0,AM75*$B$4+AT74&gt;$B$2*'SFV+BESS'!$I$9,AM75*$B$4&gt;'SFV+BESS'!$I$7,AT74&lt;$B$2*'SFV+BESS'!$I$9),$B$2*'SFV+BESS'!$I$9-AT74,IF(AND(AM75&gt;0,AM75*$B$4+AT74&lt;=$B$2*'SFV+BESS'!$I$9,AM75&gt;'SFV+BESS'!$I$7),'SFV+BESS'!$I$7,0))))</f>
        <v>0</v>
      </c>
      <c r="AO75" s="27">
        <f>IF(AND(AM75&lt;0,AT74+AM75/$B$5&gt;$H$2,-AM75/'Carga-Descarga Año'!$B$5&lt;'SFV+BESS'!$I$7),AM75/$B$5,IF(AND(AM75&lt;0,AT74+AM75/$B$5&gt;$H$2,-AM75/'Carga-Descarga Año'!$B$5&gt;'SFV+BESS'!$I$7),-'SFV+BESS'!$I$7,IF(AND(AM75&lt;0,AT74+AM75/$B$5&lt;$H$2),-MIN('SFV+BESS'!$I$7,AT74-$H$2),0)))</f>
        <v>0</v>
      </c>
      <c r="AP75" s="33"/>
      <c r="AQ75" s="33">
        <f t="shared" si="83"/>
        <v>37.285000000000004</v>
      </c>
      <c r="AR75" s="27">
        <f t="shared" si="119"/>
        <v>0</v>
      </c>
      <c r="AS75" s="27">
        <f t="shared" si="84"/>
        <v>0</v>
      </c>
      <c r="AT75" s="28">
        <f>IF((AT74+AN75+AO75)&gt;=$B$2*'SFV+BESS'!$I$9, $B$2*'SFV+BESS'!$I$9, (AT74+AN75+AO75))</f>
        <v>173.61249999999998</v>
      </c>
      <c r="AU75" s="110">
        <f t="shared" si="120"/>
        <v>58.150636670569931</v>
      </c>
      <c r="AZ75" s="251"/>
      <c r="BA75" s="48">
        <v>2.75</v>
      </c>
      <c r="BB75" s="33">
        <f t="shared" si="103"/>
        <v>62.728437042746478</v>
      </c>
      <c r="BC75" s="33">
        <f>Gen_Cons_Horario!B2261</f>
        <v>0</v>
      </c>
      <c r="BD75" s="34">
        <f t="shared" si="73"/>
        <v>62.728437042746478</v>
      </c>
      <c r="BE75" s="116">
        <f>IF(AND(BD75&gt;0,BD75*$B$4+BK74&lt;=$B$2*'SFV+BESS'!$I$9,BD75&lt;'SFV+BESS'!$I$7), BD75*$B$4, IF(AND(BD75&gt;0,BD75*$B$4+BK74&gt;$B$2*'SFV+BESS'!$I$9,BD75*$B$4&lt;'SFV+BESS'!$I$7),$B$2*'SFV+BESS'!$I$9-BK74,IF(AND(BD75&gt;0,BD75*$B$4+BK74&gt;$B$2*'SFV+BESS'!$I$9,BD75*$B$4&gt;'SFV+BESS'!$I$7,BK74&lt;$B$2*'SFV+BESS'!$I$9),$B$2*'SFV+BESS'!$I$9-BK74,IF(AND(BD75&gt;0,BD75*$B$4+BK74&lt;=$B$2*'SFV+BESS'!$I$9,BD75&gt;'SFV+BESS'!$I$7),'SFV+BESS'!$I$7,0))))</f>
        <v>0</v>
      </c>
      <c r="BF75" s="27">
        <f>IF(AND(BD75&lt;0,BK74+BD75/$B$5&gt;$H$2,-BD75/'Carga-Descarga Año'!$B$5&lt;'SFV+BESS'!$I$7),BD75/$B$5,IF(AND(BD75&lt;0,BK74+BD75/$B$5&gt;$H$2,-BD75/'Carga-Descarga Año'!$B$5&gt;'SFV+BESS'!$I$7),-'SFV+BESS'!$I$7,IF(AND(BD75&lt;0,BK74+BD75/$B$5&lt;$H$2),-MIN('SFV+BESS'!$I$7,BK74-$H$2),0)))</f>
        <v>0</v>
      </c>
      <c r="BG75" s="33"/>
      <c r="BH75" s="33">
        <f t="shared" si="85"/>
        <v>0</v>
      </c>
      <c r="BI75" s="27">
        <f t="shared" si="121"/>
        <v>0</v>
      </c>
      <c r="BJ75" s="27">
        <f t="shared" si="86"/>
        <v>0</v>
      </c>
      <c r="BK75" s="28">
        <f>IF((BK74+BE75+BF75)&gt;=$B$2*'SFV+BESS'!$I$9, $B$2*'SFV+BESS'!$I$9, (BK74+BE75+BF75))</f>
        <v>173.61249999999998</v>
      </c>
      <c r="BL75" s="110">
        <f t="shared" si="122"/>
        <v>62.728437042746478</v>
      </c>
      <c r="BQ75" s="251"/>
      <c r="BR75" s="48">
        <v>2.75</v>
      </c>
      <c r="BS75" s="33">
        <f t="shared" si="104"/>
        <v>20.952304175200414</v>
      </c>
      <c r="BT75" s="33">
        <f>Gen_Cons_Horario!B2981</f>
        <v>0</v>
      </c>
      <c r="BU75" s="34">
        <f t="shared" si="74"/>
        <v>20.952304175200414</v>
      </c>
      <c r="BV75" s="116">
        <f>IF(AND(BU75&gt;0,BU75*$B$4+CB74&lt;=$B$2*'SFV+BESS'!$I$9,BU75&lt;'SFV+BESS'!$I$7), BU75*$B$4, IF(AND(BU75&gt;0,BU75*$B$4+CB74&gt;$B$2*'SFV+BESS'!$I$9,BU75*$B$4&lt;'SFV+BESS'!$I$7),$B$2*'SFV+BESS'!$I$9-CB74,IF(AND(BU75&gt;0,BU75*$B$4+CB74&gt;$B$2*'SFV+BESS'!$I$9,BU75*$B$4&gt;'SFV+BESS'!$I$7,CB74&lt;$B$2*'SFV+BESS'!$I$9),$B$2*'SFV+BESS'!$I$9-CB74,IF(AND(BU75&gt;0,BU75*$B$4+CB74&lt;=$B$2*'SFV+BESS'!$I$9,BU75&gt;'SFV+BESS'!$I$7),'SFV+BESS'!$I$7,0))))</f>
        <v>0</v>
      </c>
      <c r="BW75" s="27">
        <f>IF(AND(BU75&lt;0,CB74+BU75/$B$5&gt;$H$2,-BU75/'Carga-Descarga Año'!$B$5&lt;'SFV+BESS'!$I$7),BU75/$B$5,IF(AND(BU75&lt;0,CB74+BU75/$B$5&gt;$H$2,-BU75/'Carga-Descarga Año'!$B$5&gt;'SFV+BESS'!$I$7),-'SFV+BESS'!$I$7,IF(AND(BU75&lt;0,CB74+BU75/$B$5&lt;$H$2),-MIN('SFV+BESS'!$I$7,CB74-$H$2),0)))</f>
        <v>0</v>
      </c>
      <c r="BX75" s="33"/>
      <c r="BY75" s="33">
        <f t="shared" si="87"/>
        <v>0</v>
      </c>
      <c r="BZ75" s="27">
        <f t="shared" si="123"/>
        <v>0</v>
      </c>
      <c r="CA75" s="27">
        <f t="shared" si="124"/>
        <v>0</v>
      </c>
      <c r="CB75" s="28">
        <f>IF((CB74+BV75+BW75)&gt;=$B$2*'SFV+BESS'!$I$9, $B$2*'SFV+BESS'!$I$9, (CB74+BV75+BW75))</f>
        <v>173.61249999999998</v>
      </c>
      <c r="CC75" s="110">
        <f t="shared" si="125"/>
        <v>20.952304175200414</v>
      </c>
      <c r="CH75" s="251"/>
      <c r="CI75" s="48">
        <v>2.75</v>
      </c>
      <c r="CJ75" s="33">
        <f t="shared" si="105"/>
        <v>15.237891096566022</v>
      </c>
      <c r="CK75" s="33">
        <f>Gen_Cons_Horario!B3725</f>
        <v>0</v>
      </c>
      <c r="CL75" s="34">
        <f t="shared" si="75"/>
        <v>15.237891096566022</v>
      </c>
      <c r="CM75" s="116">
        <f>IF(AND(CL75&gt;0,CL75*$B$4+CS74&lt;=$B$2*'SFV+BESS'!$I$9,CL75&lt;'SFV+BESS'!$I$7), CL75*$B$4, IF(AND(CL75&gt;0,CL75*$B$4+CS74&gt;$B$2*'SFV+BESS'!$I$9,CL75*$B$4&lt;'SFV+BESS'!$I$7),$B$2*'SFV+BESS'!$I$9-CS74,IF(AND(CL75&gt;0,CL75*$B$4+CS74&gt;$B$2*'SFV+BESS'!$I$9,CL75*$B$4&gt;'SFV+BESS'!$I$7,CS74&lt;$B$2*'SFV+BESS'!$I$9),$B$2*'SFV+BESS'!$I$9-CS74,IF(AND(CL75&gt;0,CL75*$B$4+CS74&lt;=$B$2*'SFV+BESS'!$I$9,CL75&gt;'SFV+BESS'!$I$7),'SFV+BESS'!$I$7,0))))</f>
        <v>0</v>
      </c>
      <c r="CN75" s="27">
        <f>IF(AND(CL75&lt;0,CS74+CL75/$B$5&gt;$H$2,-CL75/'Carga-Descarga Año'!$B$5&lt;'SFV+BESS'!$I$7),CL75/$B$5,IF(AND(CL75&lt;0,CS74+CL75/$B$5&gt;$H$2,-CL75/'Carga-Descarga Año'!$B$5&gt;'SFV+BESS'!$I$7),-'SFV+BESS'!$I$7,IF(AND(CL75&lt;0,CS74+CL75/$B$5&lt;$H$2),-MIN('SFV+BESS'!$I$7,CS74-$H$2),0)))</f>
        <v>0</v>
      </c>
      <c r="CO75" s="33"/>
      <c r="CP75" s="33">
        <f t="shared" si="88"/>
        <v>0</v>
      </c>
      <c r="CQ75" s="27">
        <f t="shared" si="126"/>
        <v>0</v>
      </c>
      <c r="CR75" s="27">
        <f t="shared" si="89"/>
        <v>0</v>
      </c>
      <c r="CS75" s="28">
        <f>IF((CS74+CM75+CN75)&gt;=$B$2*'SFV+BESS'!$I$9, $B$2*'SFV+BESS'!$I$9, (CS74+CM75+CN75))</f>
        <v>173.61249999999998</v>
      </c>
      <c r="CT75" s="110">
        <f t="shared" si="127"/>
        <v>15.237891096566022</v>
      </c>
      <c r="CY75" s="251"/>
      <c r="CZ75" s="48">
        <v>2.75</v>
      </c>
      <c r="DA75" s="33">
        <f t="shared" si="106"/>
        <v>22.399706331116558</v>
      </c>
      <c r="DB75" s="33">
        <f>Gen_Cons_Horario!B4445</f>
        <v>0</v>
      </c>
      <c r="DC75" s="34">
        <f t="shared" si="76"/>
        <v>22.399706331116558</v>
      </c>
      <c r="DD75" s="116">
        <f>IF(AND(DC75&gt;0,DC75*$B$4+DJ74&lt;=$B$2*'SFV+BESS'!$I$9,DC75&lt;'SFV+BESS'!$I$7), DC75*$B$4, IF(AND(DC75&gt;0,DC75*$B$4+DJ74&gt;$B$2*'SFV+BESS'!$I$9,DC75*$B$4&lt;'SFV+BESS'!$I$7),$B$2*'SFV+BESS'!$I$9-DJ74,IF(AND(DC75&gt;0,DC75*$B$4+DJ74&gt;$B$2*'SFV+BESS'!$I$9,DC75*$B$4&gt;'SFV+BESS'!$I$7,DJ74&lt;$B$2*'SFV+BESS'!$I$9),$B$2*'SFV+BESS'!$I$9-DJ74,IF(AND(DC75&gt;0,DC75*$B$4+DJ74&lt;=$B$2*'SFV+BESS'!$I$9,DC75&gt;'SFV+BESS'!$I$7),'SFV+BESS'!$I$7,0))))</f>
        <v>0</v>
      </c>
      <c r="DE75" s="27">
        <f>IF(AND(DC75&lt;0,DJ74+DC75/$B$5&gt;$H$2,-DC75/'Carga-Descarga Año'!$B$5&lt;'SFV+BESS'!$I$7),DC75/$B$5,IF(AND(DC75&lt;0,DJ74+DC75/$B$5&gt;$H$2,-DC75/'Carga-Descarga Año'!$B$5&gt;'SFV+BESS'!$I$7),-'SFV+BESS'!$I$7,IF(AND(DC75&lt;0,DJ74+DC75/$B$5&lt;$H$2),-MIN('SFV+BESS'!$I$7,DJ74-$H$2),0)))</f>
        <v>0</v>
      </c>
      <c r="DF75" s="33"/>
      <c r="DG75" s="33">
        <f t="shared" si="90"/>
        <v>0</v>
      </c>
      <c r="DH75" s="27">
        <f t="shared" si="128"/>
        <v>0</v>
      </c>
      <c r="DI75" s="27">
        <f t="shared" si="129"/>
        <v>0</v>
      </c>
      <c r="DJ75" s="28">
        <f>IF((DJ74+DD75+DE75)&gt;=$B$2*'SFV+BESS'!$I$9, $B$2*'SFV+BESS'!$I$9, (DJ74+DD75+DE75))</f>
        <v>173.61249999999998</v>
      </c>
      <c r="DK75" s="110">
        <f t="shared" si="130"/>
        <v>22.399706331116558</v>
      </c>
      <c r="DP75" s="251"/>
      <c r="DQ75" s="48">
        <v>2.75</v>
      </c>
      <c r="DR75" s="33">
        <f t="shared" si="107"/>
        <v>43.502380946179692</v>
      </c>
      <c r="DS75" s="33">
        <f>Gen_Cons_Horario!B5189</f>
        <v>0</v>
      </c>
      <c r="DT75" s="34">
        <f t="shared" si="77"/>
        <v>43.502380946179692</v>
      </c>
      <c r="DU75" s="116">
        <f>IF(AND(DT75&gt;0,DT75*$B$4+EA74&lt;=$B$2*'SFV+BESS'!$I$9,DT75&lt;'SFV+BESS'!$I$7), DT75*$B$4, IF(AND(DT75&gt;0,DT75*$B$4+EA74&gt;$B$2*'SFV+BESS'!$I$9,DT75*$B$4&lt;'SFV+BESS'!$I$7),$B$2*'SFV+BESS'!$I$9-EA74,IF(AND(DT75&gt;0,DT75*$B$4+EA74&gt;$B$2*'SFV+BESS'!$I$9,DT75*$B$4&gt;'SFV+BESS'!$I$7,EA74&lt;$B$2*'SFV+BESS'!$I$9),$B$2*'SFV+BESS'!$I$9-EA74,IF(AND(DT75&gt;0,DT75*$B$4+EA74&lt;=$B$2*'SFV+BESS'!$I$9,DT75&gt;'SFV+BESS'!$I$7),'SFV+BESS'!$I$7,0))))</f>
        <v>0</v>
      </c>
      <c r="DV75" s="27">
        <f>IF(AND(DT75&lt;0,EA74+DT75/$B$5&gt;$H$2,-DT75/'Carga-Descarga Año'!$B$5&lt;'SFV+BESS'!$I$7),DT75/$B$5,IF(AND(DT75&lt;0,EA74+DT75/$B$5&gt;$H$2,-DT75/'Carga-Descarga Año'!$B$5&gt;'SFV+BESS'!$I$7),-'SFV+BESS'!$I$7,IF(AND(DT75&lt;0,EA74+DT75/$B$5&lt;$H$2),-MIN('SFV+BESS'!$I$7,EA74-$H$2),0)))</f>
        <v>0</v>
      </c>
      <c r="DW75" s="33"/>
      <c r="DX75" s="33">
        <f t="shared" si="91"/>
        <v>0</v>
      </c>
      <c r="DY75" s="27">
        <f t="shared" si="131"/>
        <v>0</v>
      </c>
      <c r="DZ75" s="27">
        <f t="shared" si="92"/>
        <v>0</v>
      </c>
      <c r="EA75" s="28">
        <f>IF((EA74+DU75+DV75)&gt;=$B$2*'SFV+BESS'!$I$9, $B$2*'SFV+BESS'!$I$9, (EA74+DU75+DV75))</f>
        <v>173.61249999999998</v>
      </c>
      <c r="EB75" s="110">
        <f t="shared" si="132"/>
        <v>43.502380946179692</v>
      </c>
      <c r="EG75" s="251"/>
      <c r="EH75" s="48">
        <v>2.75</v>
      </c>
      <c r="EI75" s="33">
        <f t="shared" si="108"/>
        <v>59.658968947324041</v>
      </c>
      <c r="EJ75" s="33">
        <f>Gen_Cons_Horario!B5933</f>
        <v>0</v>
      </c>
      <c r="EK75" s="34">
        <f t="shared" si="78"/>
        <v>59.658968947324041</v>
      </c>
      <c r="EL75" s="116">
        <f>IF(AND(EK75&gt;0,EK75*$B$4+ER74&lt;=$B$2*'SFV+BESS'!$I$9,EK75&lt;'SFV+BESS'!$I$7), EK75*$B$4, IF(AND(EK75&gt;0,EK75*$B$4+ER74&gt;$B$2*'SFV+BESS'!$I$9,EK75*$B$4&lt;'SFV+BESS'!$I$7),$B$2*'SFV+BESS'!$I$9-ER74,IF(AND(EK75&gt;0,EK75*$B$4+ER74&gt;$B$2*'SFV+BESS'!$I$9,EK75*$B$4&gt;'SFV+BESS'!$I$7,ER74&lt;$B$2*'SFV+BESS'!$I$9),$B$2*'SFV+BESS'!$I$9-ER74,IF(AND(EK75&gt;0,EK75*$B$4+ER74&lt;=$B$2*'SFV+BESS'!$I$9,EK75&gt;'SFV+BESS'!$I$7),'SFV+BESS'!$I$7,0))))</f>
        <v>0</v>
      </c>
      <c r="EM75" s="27">
        <f>IF(AND(EK75&lt;0,ER74+EK75/$B$5&gt;$H$2,-EK75/'Carga-Descarga Año'!$B$5&lt;'SFV+BESS'!$I$7),EK75/$B$5,IF(AND(EK75&lt;0,ER74+EK75/$B$5&gt;$H$2,-EK75/'Carga-Descarga Año'!$B$5&gt;'SFV+BESS'!$I$7),-'SFV+BESS'!$I$7,IF(AND(EK75&lt;0,ER74+EK75/$B$5&lt;$H$2),-MIN('SFV+BESS'!$I$7,ER74-$H$2),0)))</f>
        <v>0</v>
      </c>
      <c r="EN75" s="33"/>
      <c r="EO75" s="33">
        <f t="shared" si="93"/>
        <v>0</v>
      </c>
      <c r="EP75" s="27">
        <f t="shared" si="133"/>
        <v>0</v>
      </c>
      <c r="EQ75" s="27">
        <f t="shared" si="94"/>
        <v>0</v>
      </c>
      <c r="ER75" s="28">
        <f>IF((ER74+EL75+EM75)&gt;=$B$2*'SFV+BESS'!$I$9, $B$2*'SFV+BESS'!$I$9, (ER74+EL75+EM75))</f>
        <v>173.61249999999998</v>
      </c>
      <c r="ES75" s="110">
        <f t="shared" si="134"/>
        <v>59.658968947324041</v>
      </c>
      <c r="EX75" s="251"/>
      <c r="EY75" s="48">
        <v>2.75</v>
      </c>
      <c r="EZ75" s="33">
        <f t="shared" si="109"/>
        <v>74.053982163182425</v>
      </c>
      <c r="FA75" s="33">
        <f>Gen_Cons_Horario!B6653</f>
        <v>0</v>
      </c>
      <c r="FB75" s="34">
        <f t="shared" si="79"/>
        <v>74.053982163182425</v>
      </c>
      <c r="FC75" s="116">
        <f>IF(AND(FB75&gt;0,FB75*$B$4+FI74&lt;=$B$2*'SFV+BESS'!$I$9,FB75&lt;'SFV+BESS'!$I$7), FB75*$B$4, IF(AND(FB75&gt;0,FB75*$B$4+FI74&gt;$B$2*'SFV+BESS'!$I$9,FB75*$B$4&lt;'SFV+BESS'!$I$7),$B$2*'SFV+BESS'!$I$9-FI74,IF(AND(FB75&gt;0,FB75*$B$4+FI74&gt;$B$2*'SFV+BESS'!$I$9,FB75*$B$4&gt;'SFV+BESS'!$I$7,FI74&lt;$B$2*'SFV+BESS'!$I$9),$B$2*'SFV+BESS'!$I$9-FI74,IF(AND(FB75&gt;0,FB75*$B$4+FI74&lt;=$B$2*'SFV+BESS'!$I$9,FB75&gt;'SFV+BESS'!$I$7),'SFV+BESS'!$I$7,0))))</f>
        <v>0</v>
      </c>
      <c r="FD75" s="27">
        <f>IF(AND(FB75&lt;0,FI74+FB75/$B$5&gt;$H$2,-FB75/'Carga-Descarga Año'!$B$5&lt;'SFV+BESS'!$I$7),FB75/$B$5,IF(AND(FB75&lt;0,FI74+FB75/$B$5&gt;$H$2,-FB75/'Carga-Descarga Año'!$B$5&gt;'SFV+BESS'!$I$7),-'SFV+BESS'!$I$7,IF(AND(FB75&lt;0,FI74+FB75/$B$5&lt;$H$2),-MIN('SFV+BESS'!$I$7,FI74-$H$2),0)))</f>
        <v>0</v>
      </c>
      <c r="FE75" s="33"/>
      <c r="FF75" s="33">
        <f t="shared" si="95"/>
        <v>0</v>
      </c>
      <c r="FG75" s="27">
        <f t="shared" si="135"/>
        <v>0</v>
      </c>
      <c r="FH75" s="27">
        <f t="shared" si="96"/>
        <v>0</v>
      </c>
      <c r="FI75" s="28">
        <f>IF((FI74+FC75+FD75)&gt;=$B$2*'SFV+BESS'!$I$9, $B$2*'SFV+BESS'!$I$9, (FI74+FC75+FD75))</f>
        <v>173.61249999999998</v>
      </c>
      <c r="FJ75" s="110">
        <f t="shared" si="136"/>
        <v>74.053982163182425</v>
      </c>
      <c r="FO75" s="251"/>
      <c r="FP75" s="48">
        <v>2.75</v>
      </c>
      <c r="FQ75" s="33">
        <f t="shared" si="110"/>
        <v>90.474946527938982</v>
      </c>
      <c r="FR75" s="33">
        <f>Gen_Cons_Horario!B7397</f>
        <v>0</v>
      </c>
      <c r="FS75" s="34">
        <f t="shared" si="80"/>
        <v>90.474946527938982</v>
      </c>
      <c r="FT75" s="116">
        <f>IF(AND(FS75&gt;0,FS75*$B$4+FZ74&lt;=$B$2*'SFV+BESS'!$I$9,FS75&lt;'SFV+BESS'!$I$7), FS75*$B$4, IF(AND(FS75&gt;0,FS75*$B$4+FZ74&gt;$B$2*'SFV+BESS'!$I$9,FS75*$B$4&lt;'SFV+BESS'!$I$7),$B$2*'SFV+BESS'!$I$9-FZ74,IF(AND(FS75&gt;0,FS75*$B$4+FZ74&gt;$B$2*'SFV+BESS'!$I$9,FS75*$B$4&gt;'SFV+BESS'!$I$7,FZ74&lt;$B$2*'SFV+BESS'!$I$9),$B$2*'SFV+BESS'!$I$9-FZ74,IF(AND(FS75&gt;0,FS75*$B$4+FZ74&lt;=$B$2*'SFV+BESS'!$I$9,FS75&gt;'SFV+BESS'!$I$7),'SFV+BESS'!$I$7,0))))</f>
        <v>0</v>
      </c>
      <c r="FU75" s="27">
        <f>IF(AND(FS75&lt;0,FZ74+FS75/$B$5&gt;$H$2,-FS75/'Carga-Descarga Año'!$B$5&lt;'SFV+BESS'!$I$7),FS75/$B$5,IF(AND(FS75&lt;0,FZ74+FS75/$B$5&gt;$H$2,-FS75/'Carga-Descarga Año'!$B$5&gt;'SFV+BESS'!$I$7),-'SFV+BESS'!$I$7,IF(AND(FS75&lt;0,FZ74+FS75/$B$5&lt;$H$2),-MIN('SFV+BESS'!$I$7,FZ74-$H$2),0)))</f>
        <v>0</v>
      </c>
      <c r="FV75" s="33"/>
      <c r="FW75" s="33">
        <f t="shared" si="97"/>
        <v>0</v>
      </c>
      <c r="FX75" s="27">
        <f t="shared" si="137"/>
        <v>0</v>
      </c>
      <c r="FY75" s="27">
        <f t="shared" si="98"/>
        <v>0</v>
      </c>
      <c r="FZ75" s="28">
        <f>IF((FZ74+FT75+FU75)&gt;=$B$2*'SFV+BESS'!$I$9, $B$2*'SFV+BESS'!$I$9, (FZ74+FT75+FU75))</f>
        <v>173.61249999999998</v>
      </c>
      <c r="GA75" s="110">
        <f t="shared" si="138"/>
        <v>90.474946527938982</v>
      </c>
      <c r="GF75" s="251"/>
      <c r="GG75" s="48">
        <v>2.75</v>
      </c>
      <c r="GH75" s="33">
        <f t="shared" si="111"/>
        <v>95.072145615161062</v>
      </c>
      <c r="GI75" s="33">
        <f>Gen_Cons_Horario!B8117</f>
        <v>0</v>
      </c>
      <c r="GJ75" s="34">
        <f t="shared" si="81"/>
        <v>95.072145615161062</v>
      </c>
      <c r="GK75" s="116">
        <f>IF(AND(GJ75&gt;0,GJ75*$B$4+GQ74&lt;=$B$2*'SFV+BESS'!$I$9,GJ75&lt;'SFV+BESS'!$I$7), GJ75*$B$4, IF(AND(GJ75&gt;0,GJ75*$B$4+GQ74&gt;$B$2*'SFV+BESS'!$I$9,GJ75*$B$4&lt;'SFV+BESS'!$I$7),$B$2*'SFV+BESS'!$I$9-GQ74,IF(AND(GJ75&gt;0,GJ75*$B$4+GQ74&gt;$B$2*'SFV+BESS'!$I$9,GJ75*$B$4&gt;'SFV+BESS'!$I$7,GQ74&lt;$B$2*'SFV+BESS'!$I$9),$B$2*'SFV+BESS'!$I$9-GQ74,IF(AND(GJ75&gt;0,GJ75*$B$4+GQ74&lt;=$B$2*'SFV+BESS'!$I$9,GJ75&gt;'SFV+BESS'!$I$7),'SFV+BESS'!$I$7,0))))</f>
        <v>0</v>
      </c>
      <c r="GL75" s="27">
        <f>IF(AND(GJ75&lt;0,GQ74+GJ75/$B$5&gt;$H$2,-GJ75/'Carga-Descarga Año'!$B$5&lt;'SFV+BESS'!$I$7),GJ75/$B$5,IF(AND(GJ75&lt;0,GQ74+GJ75/$B$5&gt;$H$2,-GJ75/'Carga-Descarga Año'!$B$5&gt;'SFV+BESS'!$I$7),-'SFV+BESS'!$I$7,IF(AND(GJ75&lt;0,GQ74+GJ75/$B$5&lt;$H$2),-MIN('SFV+BESS'!$I$7,GQ74-$H$2),0)))</f>
        <v>0</v>
      </c>
      <c r="GM75" s="33"/>
      <c r="GN75" s="33">
        <f t="shared" si="99"/>
        <v>0</v>
      </c>
      <c r="GO75" s="27">
        <f t="shared" si="139"/>
        <v>0</v>
      </c>
      <c r="GP75" s="27">
        <f t="shared" si="100"/>
        <v>0</v>
      </c>
      <c r="GQ75" s="28">
        <f>IF((GQ74+GK75+GL75)&gt;=$B$2*'SFV+BESS'!$I$9, $B$2*'SFV+BESS'!$I$9, (GQ74+GK75+GL75))</f>
        <v>173.61249999999998</v>
      </c>
      <c r="GR75" s="110">
        <f t="shared" si="140"/>
        <v>95.072145615161062</v>
      </c>
    </row>
    <row r="76" spans="1:200">
      <c r="A76" s="249"/>
      <c r="B76" s="48">
        <v>2.7916666666666701</v>
      </c>
      <c r="C76" s="38">
        <f t="shared" si="82"/>
        <v>79.925483788312661</v>
      </c>
      <c r="D76" s="2">
        <f>Gen_Cons_Horario!B102</f>
        <v>119.312</v>
      </c>
      <c r="E76" s="140">
        <f t="shared" si="112"/>
        <v>-39.386516211687336</v>
      </c>
      <c r="F76" s="116">
        <f>IF(AND(E76&gt;0,E76*$B$4+L75&lt;=$B$2*'SFV+BESS'!$I$9,E76&lt;'SFV+BESS'!$I$7), E76*$B$4, IF(AND(E76&gt;0,E76*$B$4+L75&gt;$B$2*'SFV+BESS'!$I$9,E76*$B$4&lt;'SFV+BESS'!$I$7),$B$2*'SFV+BESS'!$I$9-L75,IF(AND(E76&gt;0,E76*$B$4+L75&gt;$B$2*'SFV+BESS'!$I$9,E76*$B$4&gt;'SFV+BESS'!$I$7,L75&lt;$B$2*'SFV+BESS'!$I$9),$B$2*'SFV+BESS'!$I$9-L75,IF(AND(E76&gt;0,E76*$B$4+L75&lt;=$B$2*'SFV+BESS'!$I$9,E76&gt;'SFV+BESS'!$I$7),'SFV+BESS'!$I$7,0))))</f>
        <v>0</v>
      </c>
      <c r="G76" s="27">
        <f>IF(AND(E76&lt;0,L75+E76/$B$5&gt;$H$2,-E76/'Carga-Descarga Año'!$B$5&lt;'SFV+BESS'!$I$7),E76/$B$5,IF(AND(E76&lt;0,L75+E76/$B$5&gt;$H$2,-E76/'Carga-Descarga Año'!$B$5&gt;'SFV+BESS'!$I$7),-'SFV+BESS'!$I$7,IF(AND(E76&lt;0,L75+E76/$B$5&lt;$H$2),-MIN('SFV+BESS'!$I$7,L75-$H$2),0)))</f>
        <v>-27.344417380051617</v>
      </c>
      <c r="I76" s="38">
        <f t="shared" si="113"/>
        <v>79.925483788312661</v>
      </c>
      <c r="J76" s="27">
        <f t="shared" si="115"/>
        <v>25.977196511049033</v>
      </c>
      <c r="K76" s="27">
        <f t="shared" si="114"/>
        <v>13.409319700638303</v>
      </c>
      <c r="L76" s="28">
        <f>IF((L75+F76+G76)&gt;=$B$2*'SFV+BESS'!$I$9, $B$2*'SFV+BESS'!$I$9, (L75+F76+G76))</f>
        <v>9.1375000000000028</v>
      </c>
      <c r="M76" s="110">
        <f t="shared" si="116"/>
        <v>0</v>
      </c>
      <c r="R76" s="251"/>
      <c r="S76" s="48">
        <v>2.7916666666666701</v>
      </c>
      <c r="T76" s="2">
        <f t="shared" si="101"/>
        <v>73.959352377759757</v>
      </c>
      <c r="U76" s="2">
        <f>Gen_Cons_Horario!B846</f>
        <v>82.027000000000001</v>
      </c>
      <c r="V76" s="35">
        <f t="shared" si="71"/>
        <v>-8.0676476222402442</v>
      </c>
      <c r="W76" s="116">
        <f>IF(AND(V76&gt;0,V76*$B$4+AC75&lt;=$B$2*'SFV+BESS'!$I$9,V76&lt;'SFV+BESS'!$I$7), V76*$B$4, IF(AND(V76&gt;0,V76*$B$4+AC75&gt;$B$2*'SFV+BESS'!$I$9,V76*$B$4&lt;'SFV+BESS'!$I$7),$B$2*'SFV+BESS'!$I$9-AC75,IF(AND(V76&gt;0,V76*$B$4+AC75&gt;$B$2*'SFV+BESS'!$I$9,V76*$B$4&gt;'SFV+BESS'!$I$7,AC75&lt;$B$2*'SFV+BESS'!$I$9),$B$2*'SFV+BESS'!$I$9-AC75,IF(AND(V76&gt;0,V76*$B$4+AC75&lt;=$B$2*'SFV+BESS'!$I$9,V76&gt;'SFV+BESS'!$I$7),'SFV+BESS'!$I$7,0))))</f>
        <v>0</v>
      </c>
      <c r="X76" s="27">
        <f>IF(AND(V76&lt;0,AC75+V76/$B$5&gt;$H$2,-V76/'Carga-Descarga Año'!$B$5&lt;'SFV+BESS'!$I$7),V76/$B$5,IF(AND(V76&lt;0,AC75+V76/$B$5&gt;$H$2,-V76/'Carga-Descarga Año'!$B$5&gt;'SFV+BESS'!$I$7),-'SFV+BESS'!$I$7,IF(AND(V76&lt;0,AC75+V76/$B$5&lt;$H$2),-MIN('SFV+BESS'!$I$7,AC75-$H$2),0)))</f>
        <v>-8.4922606549897317</v>
      </c>
      <c r="Y76" s="33"/>
      <c r="Z76" s="33">
        <f t="shared" si="60"/>
        <v>73.959352377759757</v>
      </c>
      <c r="AA76" s="27">
        <f t="shared" si="117"/>
        <v>8.0676476222402442</v>
      </c>
      <c r="AB76" s="27">
        <f t="shared" si="141"/>
        <v>0</v>
      </c>
      <c r="AC76" s="28">
        <f>IF((AC75+W76+X76)&gt;=$B$2*'SFV+BESS'!$I$9, $B$2*'SFV+BESS'!$I$9, (AC75+W76+X76))</f>
        <v>165.12023934501025</v>
      </c>
      <c r="AD76" s="110">
        <f t="shared" si="118"/>
        <v>0</v>
      </c>
      <c r="AI76" s="251"/>
      <c r="AJ76" s="48">
        <v>2.7916666666666701</v>
      </c>
      <c r="AK76" s="52">
        <f t="shared" si="102"/>
        <v>36.25870067053912</v>
      </c>
      <c r="AL76" s="33">
        <f>Gen_Cons_Horario!B1518</f>
        <v>37.285000000000004</v>
      </c>
      <c r="AM76" s="35">
        <f t="shared" si="72"/>
        <v>-1.0262993294608833</v>
      </c>
      <c r="AN76" s="116">
        <f>IF(AND(AM76&gt;0,AM76*$B$4+AT75&lt;=$B$2*'SFV+BESS'!$I$9,AM76&lt;'SFV+BESS'!$I$7), AM76*$B$4, IF(AND(AM76&gt;0,AM76*$B$4+AT75&gt;$B$2*'SFV+BESS'!$I$9,AM76*$B$4&lt;'SFV+BESS'!$I$7),$B$2*'SFV+BESS'!$I$9-AT75,IF(AND(AM76&gt;0,AM76*$B$4+AT75&gt;$B$2*'SFV+BESS'!$I$9,AM76*$B$4&gt;'SFV+BESS'!$I$7,AT75&lt;$B$2*'SFV+BESS'!$I$9),$B$2*'SFV+BESS'!$I$9-AT75,IF(AND(AM76&gt;0,AM76*$B$4+AT75&lt;=$B$2*'SFV+BESS'!$I$9,AM76&gt;'SFV+BESS'!$I$7),'SFV+BESS'!$I$7,0))))</f>
        <v>0</v>
      </c>
      <c r="AO76" s="27">
        <f>IF(AND(AM76&lt;0,AT75+AM76/$B$5&gt;$H$2,-AM76/'Carga-Descarga Año'!$B$5&lt;'SFV+BESS'!$I$7),AM76/$B$5,IF(AND(AM76&lt;0,AT75+AM76/$B$5&gt;$H$2,-AM76/'Carga-Descarga Año'!$B$5&gt;'SFV+BESS'!$I$7),-'SFV+BESS'!$I$7,IF(AND(AM76&lt;0,AT75+AM76/$B$5&lt;$H$2),-MIN('SFV+BESS'!$I$7,AT75-$H$2),0)))</f>
        <v>-1.0803150836430351</v>
      </c>
      <c r="AP76" s="33"/>
      <c r="AQ76" s="33">
        <f t="shared" si="83"/>
        <v>36.25870067053912</v>
      </c>
      <c r="AR76" s="27">
        <f t="shared" si="119"/>
        <v>1.0262993294608833</v>
      </c>
      <c r="AS76" s="27">
        <f t="shared" si="84"/>
        <v>0</v>
      </c>
      <c r="AT76" s="28">
        <f>IF((AT75+AN76+AO76)&gt;=$B$2*'SFV+BESS'!$I$9, $B$2*'SFV+BESS'!$I$9, (AT75+AN76+AO76))</f>
        <v>172.53218491635695</v>
      </c>
      <c r="AU76" s="110">
        <f t="shared" si="120"/>
        <v>0</v>
      </c>
      <c r="AZ76" s="251"/>
      <c r="BA76" s="48">
        <v>2.7916666666666701</v>
      </c>
      <c r="BB76" s="33">
        <f t="shared" si="103"/>
        <v>0.19541569172195167</v>
      </c>
      <c r="BC76" s="33">
        <f>Gen_Cons_Horario!B2262</f>
        <v>0</v>
      </c>
      <c r="BD76" s="35">
        <f t="shared" si="73"/>
        <v>0.19541569172195167</v>
      </c>
      <c r="BE76" s="116">
        <f>IF(AND(BD76&gt;0,BD76*$B$4+BK75&lt;=$B$2*'SFV+BESS'!$I$9,BD76&lt;'SFV+BESS'!$I$7), BD76*$B$4, IF(AND(BD76&gt;0,BD76*$B$4+BK75&gt;$B$2*'SFV+BESS'!$I$9,BD76*$B$4&lt;'SFV+BESS'!$I$7),$B$2*'SFV+BESS'!$I$9-BK75,IF(AND(BD76&gt;0,BD76*$B$4+BK75&gt;$B$2*'SFV+BESS'!$I$9,BD76*$B$4&gt;'SFV+BESS'!$I$7,BK75&lt;$B$2*'SFV+BESS'!$I$9),$B$2*'SFV+BESS'!$I$9-BK75,IF(AND(BD76&gt;0,BD76*$B$4+BK75&lt;=$B$2*'SFV+BESS'!$I$9,BD76&gt;'SFV+BESS'!$I$7),'SFV+BESS'!$I$7,0))))</f>
        <v>0</v>
      </c>
      <c r="BF76" s="27">
        <f>IF(AND(BD76&lt;0,BK75+BD76/$B$5&gt;$H$2,-BD76/'Carga-Descarga Año'!$B$5&lt;'SFV+BESS'!$I$7),BD76/$B$5,IF(AND(BD76&lt;0,BK75+BD76/$B$5&gt;$H$2,-BD76/'Carga-Descarga Año'!$B$5&gt;'SFV+BESS'!$I$7),-'SFV+BESS'!$I$7,IF(AND(BD76&lt;0,BK75+BD76/$B$5&lt;$H$2),-MIN('SFV+BESS'!$I$7,BK75-$H$2),0)))</f>
        <v>0</v>
      </c>
      <c r="BG76" s="33"/>
      <c r="BH76" s="33">
        <f t="shared" si="85"/>
        <v>0</v>
      </c>
      <c r="BI76" s="27">
        <f t="shared" si="121"/>
        <v>0</v>
      </c>
      <c r="BJ76" s="27">
        <f t="shared" si="86"/>
        <v>0</v>
      </c>
      <c r="BK76" s="28">
        <f>IF((BK75+BE76+BF76)&gt;=$B$2*'SFV+BESS'!$I$9, $B$2*'SFV+BESS'!$I$9, (BK75+BE76+BF76))</f>
        <v>173.61249999999998</v>
      </c>
      <c r="BL76" s="110">
        <f t="shared" si="122"/>
        <v>0.19541569172195167</v>
      </c>
      <c r="BQ76" s="251"/>
      <c r="BR76" s="48">
        <v>2.7916666666666701</v>
      </c>
      <c r="BS76" s="33">
        <f t="shared" si="104"/>
        <v>0</v>
      </c>
      <c r="BT76" s="33">
        <f>Gen_Cons_Horario!B2982</f>
        <v>0</v>
      </c>
      <c r="BU76" s="35">
        <f t="shared" si="74"/>
        <v>0</v>
      </c>
      <c r="BV76" s="116">
        <f>IF(AND(BU76&gt;0,BU76*$B$4+CB75&lt;=$B$2*'SFV+BESS'!$I$9,BU76&lt;'SFV+BESS'!$I$7), BU76*$B$4, IF(AND(BU76&gt;0,BU76*$B$4+CB75&gt;$B$2*'SFV+BESS'!$I$9,BU76*$B$4&lt;'SFV+BESS'!$I$7),$B$2*'SFV+BESS'!$I$9-CB75,IF(AND(BU76&gt;0,BU76*$B$4+CB75&gt;$B$2*'SFV+BESS'!$I$9,BU76*$B$4&gt;'SFV+BESS'!$I$7,CB75&lt;$B$2*'SFV+BESS'!$I$9),$B$2*'SFV+BESS'!$I$9-CB75,IF(AND(BU76&gt;0,BU76*$B$4+CB75&lt;=$B$2*'SFV+BESS'!$I$9,BU76&gt;'SFV+BESS'!$I$7),'SFV+BESS'!$I$7,0))))</f>
        <v>0</v>
      </c>
      <c r="BW76" s="27">
        <f>IF(AND(BU76&lt;0,CB75+BU76/$B$5&gt;$H$2,-BU76/'Carga-Descarga Año'!$B$5&lt;'SFV+BESS'!$I$7),BU76/$B$5,IF(AND(BU76&lt;0,CB75+BU76/$B$5&gt;$H$2,-BU76/'Carga-Descarga Año'!$B$5&gt;'SFV+BESS'!$I$7),-'SFV+BESS'!$I$7,IF(AND(BU76&lt;0,CB75+BU76/$B$5&lt;$H$2),-MIN('SFV+BESS'!$I$7,CB75-$H$2),0)))</f>
        <v>0</v>
      </c>
      <c r="BX76" s="33"/>
      <c r="BY76" s="33">
        <f t="shared" si="87"/>
        <v>0</v>
      </c>
      <c r="BZ76" s="27">
        <f t="shared" si="123"/>
        <v>0</v>
      </c>
      <c r="CA76" s="27">
        <f t="shared" si="124"/>
        <v>0</v>
      </c>
      <c r="CB76" s="28">
        <f>IF((CB75+BV76+BW76)&gt;=$B$2*'SFV+BESS'!$I$9, $B$2*'SFV+BESS'!$I$9, (CB75+BV76+BW76))</f>
        <v>173.61249999999998</v>
      </c>
      <c r="CC76" s="110">
        <f t="shared" si="125"/>
        <v>0</v>
      </c>
      <c r="CH76" s="251"/>
      <c r="CI76" s="48">
        <v>2.7916666666666701</v>
      </c>
      <c r="CJ76" s="33">
        <f t="shared" si="105"/>
        <v>0</v>
      </c>
      <c r="CK76" s="33">
        <f>Gen_Cons_Horario!B3726</f>
        <v>0</v>
      </c>
      <c r="CL76" s="35">
        <f t="shared" si="75"/>
        <v>0</v>
      </c>
      <c r="CM76" s="116">
        <f>IF(AND(CL76&gt;0,CL76*$B$4+CS75&lt;=$B$2*'SFV+BESS'!$I$9,CL76&lt;'SFV+BESS'!$I$7), CL76*$B$4, IF(AND(CL76&gt;0,CL76*$B$4+CS75&gt;$B$2*'SFV+BESS'!$I$9,CL76*$B$4&lt;'SFV+BESS'!$I$7),$B$2*'SFV+BESS'!$I$9-CS75,IF(AND(CL76&gt;0,CL76*$B$4+CS75&gt;$B$2*'SFV+BESS'!$I$9,CL76*$B$4&gt;'SFV+BESS'!$I$7,CS75&lt;$B$2*'SFV+BESS'!$I$9),$B$2*'SFV+BESS'!$I$9-CS75,IF(AND(CL76&gt;0,CL76*$B$4+CS75&lt;=$B$2*'SFV+BESS'!$I$9,CL76&gt;'SFV+BESS'!$I$7),'SFV+BESS'!$I$7,0))))</f>
        <v>0</v>
      </c>
      <c r="CN76" s="27">
        <f>IF(AND(CL76&lt;0,CS75+CL76/$B$5&gt;$H$2,-CL76/'Carga-Descarga Año'!$B$5&lt;'SFV+BESS'!$I$7),CL76/$B$5,IF(AND(CL76&lt;0,CS75+CL76/$B$5&gt;$H$2,-CL76/'Carga-Descarga Año'!$B$5&gt;'SFV+BESS'!$I$7),-'SFV+BESS'!$I$7,IF(AND(CL76&lt;0,CS75+CL76/$B$5&lt;$H$2),-MIN('SFV+BESS'!$I$7,CS75-$H$2),0)))</f>
        <v>0</v>
      </c>
      <c r="CO76" s="33"/>
      <c r="CP76" s="33">
        <f t="shared" si="88"/>
        <v>0</v>
      </c>
      <c r="CQ76" s="27">
        <f t="shared" si="126"/>
        <v>0</v>
      </c>
      <c r="CR76" s="27">
        <f t="shared" si="89"/>
        <v>0</v>
      </c>
      <c r="CS76" s="28">
        <f>IF((CS75+CM76+CN76)&gt;=$B$2*'SFV+BESS'!$I$9, $B$2*'SFV+BESS'!$I$9, (CS75+CM76+CN76))</f>
        <v>173.61249999999998</v>
      </c>
      <c r="CT76" s="110">
        <f t="shared" si="127"/>
        <v>0</v>
      </c>
      <c r="CY76" s="251"/>
      <c r="CZ76" s="48">
        <v>2.7916666666666701</v>
      </c>
      <c r="DA76" s="33">
        <f t="shared" si="106"/>
        <v>0</v>
      </c>
      <c r="DB76" s="33">
        <f>Gen_Cons_Horario!B4446</f>
        <v>0</v>
      </c>
      <c r="DC76" s="35">
        <f t="shared" si="76"/>
        <v>0</v>
      </c>
      <c r="DD76" s="116">
        <f>IF(AND(DC76&gt;0,DC76*$B$4+DJ75&lt;=$B$2*'SFV+BESS'!$I$9,DC76&lt;'SFV+BESS'!$I$7), DC76*$B$4, IF(AND(DC76&gt;0,DC76*$B$4+DJ75&gt;$B$2*'SFV+BESS'!$I$9,DC76*$B$4&lt;'SFV+BESS'!$I$7),$B$2*'SFV+BESS'!$I$9-DJ75,IF(AND(DC76&gt;0,DC76*$B$4+DJ75&gt;$B$2*'SFV+BESS'!$I$9,DC76*$B$4&gt;'SFV+BESS'!$I$7,DJ75&lt;$B$2*'SFV+BESS'!$I$9),$B$2*'SFV+BESS'!$I$9-DJ75,IF(AND(DC76&gt;0,DC76*$B$4+DJ75&lt;=$B$2*'SFV+BESS'!$I$9,DC76&gt;'SFV+BESS'!$I$7),'SFV+BESS'!$I$7,0))))</f>
        <v>0</v>
      </c>
      <c r="DE76" s="27">
        <f>IF(AND(DC76&lt;0,DJ75+DC76/$B$5&gt;$H$2,-DC76/'Carga-Descarga Año'!$B$5&lt;'SFV+BESS'!$I$7),DC76/$B$5,IF(AND(DC76&lt;0,DJ75+DC76/$B$5&gt;$H$2,-DC76/'Carga-Descarga Año'!$B$5&gt;'SFV+BESS'!$I$7),-'SFV+BESS'!$I$7,IF(AND(DC76&lt;0,DJ75+DC76/$B$5&lt;$H$2),-MIN('SFV+BESS'!$I$7,DJ75-$H$2),0)))</f>
        <v>0</v>
      </c>
      <c r="DF76" s="33"/>
      <c r="DG76" s="33">
        <f t="shared" si="90"/>
        <v>0</v>
      </c>
      <c r="DH76" s="27">
        <f t="shared" si="128"/>
        <v>0</v>
      </c>
      <c r="DI76" s="27">
        <f t="shared" si="129"/>
        <v>0</v>
      </c>
      <c r="DJ76" s="28">
        <f>IF((DJ75+DD76+DE76)&gt;=$B$2*'SFV+BESS'!$I$9, $B$2*'SFV+BESS'!$I$9, (DJ75+DD76+DE76))</f>
        <v>173.61249999999998</v>
      </c>
      <c r="DK76" s="110">
        <f t="shared" si="130"/>
        <v>0</v>
      </c>
      <c r="DP76" s="251"/>
      <c r="DQ76" s="48">
        <v>2.7916666666666701</v>
      </c>
      <c r="DR76" s="33">
        <f t="shared" si="107"/>
        <v>0</v>
      </c>
      <c r="DS76" s="33">
        <f>Gen_Cons_Horario!B5190</f>
        <v>0</v>
      </c>
      <c r="DT76" s="35">
        <f t="shared" si="77"/>
        <v>0</v>
      </c>
      <c r="DU76" s="116">
        <f>IF(AND(DT76&gt;0,DT76*$B$4+EA75&lt;=$B$2*'SFV+BESS'!$I$9,DT76&lt;'SFV+BESS'!$I$7), DT76*$B$4, IF(AND(DT76&gt;0,DT76*$B$4+EA75&gt;$B$2*'SFV+BESS'!$I$9,DT76*$B$4&lt;'SFV+BESS'!$I$7),$B$2*'SFV+BESS'!$I$9-EA75,IF(AND(DT76&gt;0,DT76*$B$4+EA75&gt;$B$2*'SFV+BESS'!$I$9,DT76*$B$4&gt;'SFV+BESS'!$I$7,EA75&lt;$B$2*'SFV+BESS'!$I$9),$B$2*'SFV+BESS'!$I$9-EA75,IF(AND(DT76&gt;0,DT76*$B$4+EA75&lt;=$B$2*'SFV+BESS'!$I$9,DT76&gt;'SFV+BESS'!$I$7),'SFV+BESS'!$I$7,0))))</f>
        <v>0</v>
      </c>
      <c r="DV76" s="27">
        <f>IF(AND(DT76&lt;0,EA75+DT76/$B$5&gt;$H$2,-DT76/'Carga-Descarga Año'!$B$5&lt;'SFV+BESS'!$I$7),DT76/$B$5,IF(AND(DT76&lt;0,EA75+DT76/$B$5&gt;$H$2,-DT76/'Carga-Descarga Año'!$B$5&gt;'SFV+BESS'!$I$7),-'SFV+BESS'!$I$7,IF(AND(DT76&lt;0,EA75+DT76/$B$5&lt;$H$2),-MIN('SFV+BESS'!$I$7,EA75-$H$2),0)))</f>
        <v>0</v>
      </c>
      <c r="DW76" s="33"/>
      <c r="DX76" s="33">
        <f t="shared" si="91"/>
        <v>0</v>
      </c>
      <c r="DY76" s="27">
        <f t="shared" si="131"/>
        <v>0</v>
      </c>
      <c r="DZ76" s="27">
        <f t="shared" si="92"/>
        <v>0</v>
      </c>
      <c r="EA76" s="28">
        <f>IF((EA75+DU76+DV76)&gt;=$B$2*'SFV+BESS'!$I$9, $B$2*'SFV+BESS'!$I$9, (EA75+DU76+DV76))</f>
        <v>173.61249999999998</v>
      </c>
      <c r="EB76" s="110">
        <f t="shared" si="132"/>
        <v>0</v>
      </c>
      <c r="EG76" s="251"/>
      <c r="EH76" s="48">
        <v>2.7916666666666701</v>
      </c>
      <c r="EI76" s="33">
        <f t="shared" si="108"/>
        <v>9.0697756845593993</v>
      </c>
      <c r="EJ76" s="33">
        <f>Gen_Cons_Horario!B5934</f>
        <v>0</v>
      </c>
      <c r="EK76" s="35">
        <f t="shared" si="78"/>
        <v>9.0697756845593993</v>
      </c>
      <c r="EL76" s="116">
        <f>IF(AND(EK76&gt;0,EK76*$B$4+ER75&lt;=$B$2*'SFV+BESS'!$I$9,EK76&lt;'SFV+BESS'!$I$7), EK76*$B$4, IF(AND(EK76&gt;0,EK76*$B$4+ER75&gt;$B$2*'SFV+BESS'!$I$9,EK76*$B$4&lt;'SFV+BESS'!$I$7),$B$2*'SFV+BESS'!$I$9-ER75,IF(AND(EK76&gt;0,EK76*$B$4+ER75&gt;$B$2*'SFV+BESS'!$I$9,EK76*$B$4&gt;'SFV+BESS'!$I$7,ER75&lt;$B$2*'SFV+BESS'!$I$9),$B$2*'SFV+BESS'!$I$9-ER75,IF(AND(EK76&gt;0,EK76*$B$4+ER75&lt;=$B$2*'SFV+BESS'!$I$9,EK76&gt;'SFV+BESS'!$I$7),'SFV+BESS'!$I$7,0))))</f>
        <v>0</v>
      </c>
      <c r="EM76" s="27">
        <f>IF(AND(EK76&lt;0,ER75+EK76/$B$5&gt;$H$2,-EK76/'Carga-Descarga Año'!$B$5&lt;'SFV+BESS'!$I$7),EK76/$B$5,IF(AND(EK76&lt;0,ER75+EK76/$B$5&gt;$H$2,-EK76/'Carga-Descarga Año'!$B$5&gt;'SFV+BESS'!$I$7),-'SFV+BESS'!$I$7,IF(AND(EK76&lt;0,ER75+EK76/$B$5&lt;$H$2),-MIN('SFV+BESS'!$I$7,ER75-$H$2),0)))</f>
        <v>0</v>
      </c>
      <c r="EN76" s="33"/>
      <c r="EO76" s="33">
        <f t="shared" si="93"/>
        <v>0</v>
      </c>
      <c r="EP76" s="27">
        <f t="shared" si="133"/>
        <v>0</v>
      </c>
      <c r="EQ76" s="27">
        <f t="shared" si="94"/>
        <v>0</v>
      </c>
      <c r="ER76" s="28">
        <f>IF((ER75+EL76+EM76)&gt;=$B$2*'SFV+BESS'!$I$9, $B$2*'SFV+BESS'!$I$9, (ER75+EL76+EM76))</f>
        <v>173.61249999999998</v>
      </c>
      <c r="ES76" s="110">
        <f t="shared" si="134"/>
        <v>9.0697756845593993</v>
      </c>
      <c r="EX76" s="251"/>
      <c r="EY76" s="48">
        <v>2.7916666666666701</v>
      </c>
      <c r="EZ76" s="33">
        <f t="shared" si="109"/>
        <v>26.14792669163916</v>
      </c>
      <c r="FA76" s="33">
        <f>Gen_Cons_Horario!B6654</f>
        <v>0</v>
      </c>
      <c r="FB76" s="35">
        <f t="shared" si="79"/>
        <v>26.14792669163916</v>
      </c>
      <c r="FC76" s="116">
        <f>IF(AND(FB76&gt;0,FB76*$B$4+FI75&lt;=$B$2*'SFV+BESS'!$I$9,FB76&lt;'SFV+BESS'!$I$7), FB76*$B$4, IF(AND(FB76&gt;0,FB76*$B$4+FI75&gt;$B$2*'SFV+BESS'!$I$9,FB76*$B$4&lt;'SFV+BESS'!$I$7),$B$2*'SFV+BESS'!$I$9-FI75,IF(AND(FB76&gt;0,FB76*$B$4+FI75&gt;$B$2*'SFV+BESS'!$I$9,FB76*$B$4&gt;'SFV+BESS'!$I$7,FI75&lt;$B$2*'SFV+BESS'!$I$9),$B$2*'SFV+BESS'!$I$9-FI75,IF(AND(FB76&gt;0,FB76*$B$4+FI75&lt;=$B$2*'SFV+BESS'!$I$9,FB76&gt;'SFV+BESS'!$I$7),'SFV+BESS'!$I$7,0))))</f>
        <v>0</v>
      </c>
      <c r="FD76" s="27">
        <f>IF(AND(FB76&lt;0,FI75+FB76/$B$5&gt;$H$2,-FB76/'Carga-Descarga Año'!$B$5&lt;'SFV+BESS'!$I$7),FB76/$B$5,IF(AND(FB76&lt;0,FI75+FB76/$B$5&gt;$H$2,-FB76/'Carga-Descarga Año'!$B$5&gt;'SFV+BESS'!$I$7),-'SFV+BESS'!$I$7,IF(AND(FB76&lt;0,FI75+FB76/$B$5&lt;$H$2),-MIN('SFV+BESS'!$I$7,FI75-$H$2),0)))</f>
        <v>0</v>
      </c>
      <c r="FE76" s="33"/>
      <c r="FF76" s="33">
        <f t="shared" si="95"/>
        <v>0</v>
      </c>
      <c r="FG76" s="27">
        <f t="shared" si="135"/>
        <v>0</v>
      </c>
      <c r="FH76" s="27">
        <f t="shared" si="96"/>
        <v>0</v>
      </c>
      <c r="FI76" s="28">
        <f>IF((FI75+FC76+FD76)&gt;=$B$2*'SFV+BESS'!$I$9, $B$2*'SFV+BESS'!$I$9, (FI75+FC76+FD76))</f>
        <v>173.61249999999998</v>
      </c>
      <c r="FJ76" s="110">
        <f t="shared" si="136"/>
        <v>26.14792669163916</v>
      </c>
      <c r="FO76" s="251"/>
      <c r="FP76" s="48">
        <v>2.7916666666666701</v>
      </c>
      <c r="FQ76" s="33">
        <f t="shared" si="110"/>
        <v>59.231799525485236</v>
      </c>
      <c r="FR76" s="33">
        <f>Gen_Cons_Horario!B7398</f>
        <v>0</v>
      </c>
      <c r="FS76" s="35">
        <f t="shared" si="80"/>
        <v>59.231799525485236</v>
      </c>
      <c r="FT76" s="116">
        <f>IF(AND(FS76&gt;0,FS76*$B$4+FZ75&lt;=$B$2*'SFV+BESS'!$I$9,FS76&lt;'SFV+BESS'!$I$7), FS76*$B$4, IF(AND(FS76&gt;0,FS76*$B$4+FZ75&gt;$B$2*'SFV+BESS'!$I$9,FS76*$B$4&lt;'SFV+BESS'!$I$7),$B$2*'SFV+BESS'!$I$9-FZ75,IF(AND(FS76&gt;0,FS76*$B$4+FZ75&gt;$B$2*'SFV+BESS'!$I$9,FS76*$B$4&gt;'SFV+BESS'!$I$7,FZ75&lt;$B$2*'SFV+BESS'!$I$9),$B$2*'SFV+BESS'!$I$9-FZ75,IF(AND(FS76&gt;0,FS76*$B$4+FZ75&lt;=$B$2*'SFV+BESS'!$I$9,FS76&gt;'SFV+BESS'!$I$7),'SFV+BESS'!$I$7,0))))</f>
        <v>0</v>
      </c>
      <c r="FU76" s="27">
        <f>IF(AND(FS76&lt;0,FZ75+FS76/$B$5&gt;$H$2,-FS76/'Carga-Descarga Año'!$B$5&lt;'SFV+BESS'!$I$7),FS76/$B$5,IF(AND(FS76&lt;0,FZ75+FS76/$B$5&gt;$H$2,-FS76/'Carga-Descarga Año'!$B$5&gt;'SFV+BESS'!$I$7),-'SFV+BESS'!$I$7,IF(AND(FS76&lt;0,FZ75+FS76/$B$5&lt;$H$2),-MIN('SFV+BESS'!$I$7,FZ75-$H$2),0)))</f>
        <v>0</v>
      </c>
      <c r="FV76" s="33"/>
      <c r="FW76" s="33">
        <f t="shared" si="97"/>
        <v>0</v>
      </c>
      <c r="FX76" s="27">
        <f t="shared" si="137"/>
        <v>0</v>
      </c>
      <c r="FY76" s="27">
        <f t="shared" si="98"/>
        <v>0</v>
      </c>
      <c r="FZ76" s="28">
        <f>IF((FZ75+FT76+FU76)&gt;=$B$2*'SFV+BESS'!$I$9, $B$2*'SFV+BESS'!$I$9, (FZ75+FT76+FU76))</f>
        <v>173.61249999999998</v>
      </c>
      <c r="GA76" s="110">
        <f t="shared" si="138"/>
        <v>59.231799525485236</v>
      </c>
      <c r="GF76" s="251"/>
      <c r="GG76" s="48">
        <v>2.7916666666666701</v>
      </c>
      <c r="GH76" s="33">
        <f t="shared" si="111"/>
        <v>72.477839404150572</v>
      </c>
      <c r="GI76" s="33">
        <f>Gen_Cons_Horario!B8118</f>
        <v>0</v>
      </c>
      <c r="GJ76" s="35">
        <f t="shared" si="81"/>
        <v>72.477839404150572</v>
      </c>
      <c r="GK76" s="116">
        <f>IF(AND(GJ76&gt;0,GJ76*$B$4+GQ75&lt;=$B$2*'SFV+BESS'!$I$9,GJ76&lt;'SFV+BESS'!$I$7), GJ76*$B$4, IF(AND(GJ76&gt;0,GJ76*$B$4+GQ75&gt;$B$2*'SFV+BESS'!$I$9,GJ76*$B$4&lt;'SFV+BESS'!$I$7),$B$2*'SFV+BESS'!$I$9-GQ75,IF(AND(GJ76&gt;0,GJ76*$B$4+GQ75&gt;$B$2*'SFV+BESS'!$I$9,GJ76*$B$4&gt;'SFV+BESS'!$I$7,GQ75&lt;$B$2*'SFV+BESS'!$I$9),$B$2*'SFV+BESS'!$I$9-GQ75,IF(AND(GJ76&gt;0,GJ76*$B$4+GQ75&lt;=$B$2*'SFV+BESS'!$I$9,GJ76&gt;'SFV+BESS'!$I$7),'SFV+BESS'!$I$7,0))))</f>
        <v>0</v>
      </c>
      <c r="GL76" s="27">
        <f>IF(AND(GJ76&lt;0,GQ75+GJ76/$B$5&gt;$H$2,-GJ76/'Carga-Descarga Año'!$B$5&lt;'SFV+BESS'!$I$7),GJ76/$B$5,IF(AND(GJ76&lt;0,GQ75+GJ76/$B$5&gt;$H$2,-GJ76/'Carga-Descarga Año'!$B$5&gt;'SFV+BESS'!$I$7),-'SFV+BESS'!$I$7,IF(AND(GJ76&lt;0,GQ75+GJ76/$B$5&lt;$H$2),-MIN('SFV+BESS'!$I$7,GQ75-$H$2),0)))</f>
        <v>0</v>
      </c>
      <c r="GM76" s="33"/>
      <c r="GN76" s="33">
        <f t="shared" si="99"/>
        <v>0</v>
      </c>
      <c r="GO76" s="27">
        <f t="shared" si="139"/>
        <v>0</v>
      </c>
      <c r="GP76" s="27">
        <f t="shared" si="100"/>
        <v>0</v>
      </c>
      <c r="GQ76" s="28">
        <f>IF((GQ75+GK76+GL76)&gt;=$B$2*'SFV+BESS'!$I$9, $B$2*'SFV+BESS'!$I$9, (GQ75+GK76+GL76))</f>
        <v>173.61249999999998</v>
      </c>
      <c r="GR76" s="110">
        <f t="shared" si="140"/>
        <v>72.477839404150572</v>
      </c>
    </row>
    <row r="77" spans="1:200">
      <c r="A77" s="249"/>
      <c r="B77" s="48">
        <v>2.8333333333333401</v>
      </c>
      <c r="C77" s="38">
        <f t="shared" si="82"/>
        <v>27.350926011209655</v>
      </c>
      <c r="D77" s="2">
        <f>Gen_Cons_Horario!B103</f>
        <v>44.742000000000004</v>
      </c>
      <c r="E77" s="140">
        <f t="shared" si="112"/>
        <v>-17.39107398879035</v>
      </c>
      <c r="F77" s="116">
        <f>IF(AND(E77&gt;0,E77*$B$4+L76&lt;=$B$2*'SFV+BESS'!$I$9,E77&lt;'SFV+BESS'!$I$7), E77*$B$4, IF(AND(E77&gt;0,E77*$B$4+L76&gt;$B$2*'SFV+BESS'!$I$9,E77*$B$4&lt;'SFV+BESS'!$I$7),$B$2*'SFV+BESS'!$I$9-L76,IF(AND(E77&gt;0,E77*$B$4+L76&gt;$B$2*'SFV+BESS'!$I$9,E77*$B$4&gt;'SFV+BESS'!$I$7,L76&lt;$B$2*'SFV+BESS'!$I$9),$B$2*'SFV+BESS'!$I$9-L76,IF(AND(E77&gt;0,E77*$B$4+L76&lt;=$B$2*'SFV+BESS'!$I$9,E77&gt;'SFV+BESS'!$I$7),'SFV+BESS'!$I$7,0))))</f>
        <v>0</v>
      </c>
      <c r="G77" s="27">
        <f>IF(AND(E77&lt;0,L76+E77/$B$5&gt;$H$2,-E77/'Carga-Descarga Año'!$B$5&lt;'SFV+BESS'!$I$7),E77/$B$5,IF(AND(E77&lt;0,L76+E77/$B$5&gt;$H$2,-E77/'Carga-Descarga Año'!$B$5&gt;'SFV+BESS'!$I$7),-'SFV+BESS'!$I$7,IF(AND(E77&lt;0,L76+E77/$B$5&lt;$H$2),-MIN('SFV+BESS'!$I$7,L76-$H$2),0)))</f>
        <v>-1.7763568394002505E-15</v>
      </c>
      <c r="I77" s="38">
        <f t="shared" si="113"/>
        <v>27.350926011209655</v>
      </c>
      <c r="J77" s="27">
        <f t="shared" si="115"/>
        <v>1.6875389974302379E-15</v>
      </c>
      <c r="K77" s="27">
        <f t="shared" si="114"/>
        <v>17.39107398879035</v>
      </c>
      <c r="L77" s="28">
        <f>IF((L76+F77+G77)&gt;=$B$2*'SFV+BESS'!$I$9, $B$2*'SFV+BESS'!$I$9, (L76+F77+G77))</f>
        <v>9.1375000000000011</v>
      </c>
      <c r="M77" s="110">
        <f t="shared" si="116"/>
        <v>0</v>
      </c>
      <c r="R77" s="251"/>
      <c r="S77" s="48">
        <v>2.8333333333333401</v>
      </c>
      <c r="T77" s="2">
        <f t="shared" si="101"/>
        <v>9.3267324901157203</v>
      </c>
      <c r="U77" s="2">
        <f>Gen_Cons_Horario!B847</f>
        <v>44.742000000000004</v>
      </c>
      <c r="V77" s="35">
        <f t="shared" si="71"/>
        <v>-35.415267509884288</v>
      </c>
      <c r="W77" s="116">
        <f>IF(AND(V77&gt;0,V77*$B$4+AC76&lt;=$B$2*'SFV+BESS'!$I$9,V77&lt;'SFV+BESS'!$I$7), V77*$B$4, IF(AND(V77&gt;0,V77*$B$4+AC76&gt;$B$2*'SFV+BESS'!$I$9,V77*$B$4&lt;'SFV+BESS'!$I$7),$B$2*'SFV+BESS'!$I$9-AC76,IF(AND(V77&gt;0,V77*$B$4+AC76&gt;$B$2*'SFV+BESS'!$I$9,V77*$B$4&gt;'SFV+BESS'!$I$7,AC76&lt;$B$2*'SFV+BESS'!$I$9),$B$2*'SFV+BESS'!$I$9-AC76,IF(AND(V77&gt;0,V77*$B$4+AC76&lt;=$B$2*'SFV+BESS'!$I$9,V77&gt;'SFV+BESS'!$I$7),'SFV+BESS'!$I$7,0))))</f>
        <v>0</v>
      </c>
      <c r="X77" s="27">
        <f>IF(AND(V77&lt;0,AC76+V77/$B$5&gt;$H$2,-V77/'Carga-Descarga Año'!$B$5&lt;'SFV+BESS'!$I$7),V77/$B$5,IF(AND(V77&lt;0,AC76+V77/$B$5&gt;$H$2,-V77/'Carga-Descarga Año'!$B$5&gt;'SFV+BESS'!$I$7),-'SFV+BESS'!$I$7,IF(AND(V77&lt;0,AC76+V77/$B$5&lt;$H$2),-MIN('SFV+BESS'!$I$7,AC76-$H$2),0)))</f>
        <v>-37.279228957772936</v>
      </c>
      <c r="Y77" s="33"/>
      <c r="Z77" s="33">
        <f t="shared" si="60"/>
        <v>9.3267324901157203</v>
      </c>
      <c r="AA77" s="27">
        <f t="shared" si="117"/>
        <v>35.415267509884288</v>
      </c>
      <c r="AB77" s="27">
        <f t="shared" si="141"/>
        <v>0</v>
      </c>
      <c r="AC77" s="28">
        <f>IF((AC76+W77+X77)&gt;=$B$2*'SFV+BESS'!$I$9, $B$2*'SFV+BESS'!$I$9, (AC76+W77+X77))</f>
        <v>127.8410103872373</v>
      </c>
      <c r="AD77" s="110">
        <f t="shared" si="118"/>
        <v>0</v>
      </c>
      <c r="AI77" s="251"/>
      <c r="AJ77" s="48">
        <v>2.8333333333333401</v>
      </c>
      <c r="AK77" s="52">
        <f t="shared" si="102"/>
        <v>0</v>
      </c>
      <c r="AL77" s="33">
        <f>Gen_Cons_Horario!B1519</f>
        <v>0</v>
      </c>
      <c r="AM77" s="35">
        <f t="shared" si="72"/>
        <v>0</v>
      </c>
      <c r="AN77" s="116">
        <f>IF(AND(AM77&gt;0,AM77*$B$4+AT76&lt;=$B$2*'SFV+BESS'!$I$9,AM77&lt;'SFV+BESS'!$I$7), AM77*$B$4, IF(AND(AM77&gt;0,AM77*$B$4+AT76&gt;$B$2*'SFV+BESS'!$I$9,AM77*$B$4&lt;'SFV+BESS'!$I$7),$B$2*'SFV+BESS'!$I$9-AT76,IF(AND(AM77&gt;0,AM77*$B$4+AT76&gt;$B$2*'SFV+BESS'!$I$9,AM77*$B$4&gt;'SFV+BESS'!$I$7,AT76&lt;$B$2*'SFV+BESS'!$I$9),$B$2*'SFV+BESS'!$I$9-AT76,IF(AND(AM77&gt;0,AM77*$B$4+AT76&lt;=$B$2*'SFV+BESS'!$I$9,AM77&gt;'SFV+BESS'!$I$7),'SFV+BESS'!$I$7,0))))</f>
        <v>0</v>
      </c>
      <c r="AO77" s="27">
        <f>IF(AND(AM77&lt;0,AT76+AM77/$B$5&gt;$H$2,-AM77/'Carga-Descarga Año'!$B$5&lt;'SFV+BESS'!$I$7),AM77/$B$5,IF(AND(AM77&lt;0,AT76+AM77/$B$5&gt;$H$2,-AM77/'Carga-Descarga Año'!$B$5&gt;'SFV+BESS'!$I$7),-'SFV+BESS'!$I$7,IF(AND(AM77&lt;0,AT76+AM77/$B$5&lt;$H$2),-MIN('SFV+BESS'!$I$7,AT76-$H$2),0)))</f>
        <v>0</v>
      </c>
      <c r="AP77" s="33"/>
      <c r="AQ77" s="33">
        <f t="shared" si="83"/>
        <v>0</v>
      </c>
      <c r="AR77" s="27">
        <f t="shared" si="119"/>
        <v>0</v>
      </c>
      <c r="AS77" s="27">
        <f t="shared" si="84"/>
        <v>0</v>
      </c>
      <c r="AT77" s="28">
        <f>IF((AT76+AN77+AO77)&gt;=$B$2*'SFV+BESS'!$I$9, $B$2*'SFV+BESS'!$I$9, (AT76+AN77+AO77))</f>
        <v>172.53218491635695</v>
      </c>
      <c r="AU77" s="110">
        <f t="shared" si="120"/>
        <v>0</v>
      </c>
      <c r="AZ77" s="251"/>
      <c r="BA77" s="48">
        <v>2.8333333333333401</v>
      </c>
      <c r="BB77" s="33">
        <f t="shared" si="103"/>
        <v>0</v>
      </c>
      <c r="BC77" s="33">
        <f>Gen_Cons_Horario!B2263</f>
        <v>0</v>
      </c>
      <c r="BD77" s="35">
        <f t="shared" si="73"/>
        <v>0</v>
      </c>
      <c r="BE77" s="116">
        <f>IF(AND(BD77&gt;0,BD77*$B$4+BK76&lt;=$B$2*'SFV+BESS'!$I$9,BD77&lt;'SFV+BESS'!$I$7), BD77*$B$4, IF(AND(BD77&gt;0,BD77*$B$4+BK76&gt;$B$2*'SFV+BESS'!$I$9,BD77*$B$4&lt;'SFV+BESS'!$I$7),$B$2*'SFV+BESS'!$I$9-BK76,IF(AND(BD77&gt;0,BD77*$B$4+BK76&gt;$B$2*'SFV+BESS'!$I$9,BD77*$B$4&gt;'SFV+BESS'!$I$7,BK76&lt;$B$2*'SFV+BESS'!$I$9),$B$2*'SFV+BESS'!$I$9-BK76,IF(AND(BD77&gt;0,BD77*$B$4+BK76&lt;=$B$2*'SFV+BESS'!$I$9,BD77&gt;'SFV+BESS'!$I$7),'SFV+BESS'!$I$7,0))))</f>
        <v>0</v>
      </c>
      <c r="BF77" s="27">
        <f>IF(AND(BD77&lt;0,BK76+BD77/$B$5&gt;$H$2,-BD77/'Carga-Descarga Año'!$B$5&lt;'SFV+BESS'!$I$7),BD77/$B$5,IF(AND(BD77&lt;0,BK76+BD77/$B$5&gt;$H$2,-BD77/'Carga-Descarga Año'!$B$5&gt;'SFV+BESS'!$I$7),-'SFV+BESS'!$I$7,IF(AND(BD77&lt;0,BK76+BD77/$B$5&lt;$H$2),-MIN('SFV+BESS'!$I$7,BK76-$H$2),0)))</f>
        <v>0</v>
      </c>
      <c r="BG77" s="33"/>
      <c r="BH77" s="33">
        <f t="shared" si="85"/>
        <v>0</v>
      </c>
      <c r="BI77" s="27">
        <f t="shared" si="121"/>
        <v>0</v>
      </c>
      <c r="BJ77" s="27">
        <f t="shared" si="86"/>
        <v>0</v>
      </c>
      <c r="BK77" s="28">
        <f>IF((BK76+BE77+BF77)&gt;=$B$2*'SFV+BESS'!$I$9, $B$2*'SFV+BESS'!$I$9, (BK76+BE77+BF77))</f>
        <v>173.61249999999998</v>
      </c>
      <c r="BL77" s="110">
        <f t="shared" si="122"/>
        <v>0</v>
      </c>
      <c r="BQ77" s="251"/>
      <c r="BR77" s="48">
        <v>2.8333333333333401</v>
      </c>
      <c r="BS77" s="33">
        <f t="shared" si="104"/>
        <v>0</v>
      </c>
      <c r="BT77" s="33">
        <f>Gen_Cons_Horario!B2983</f>
        <v>0</v>
      </c>
      <c r="BU77" s="35">
        <f t="shared" si="74"/>
        <v>0</v>
      </c>
      <c r="BV77" s="116">
        <f>IF(AND(BU77&gt;0,BU77*$B$4+CB76&lt;=$B$2*'SFV+BESS'!$I$9,BU77&lt;'SFV+BESS'!$I$7), BU77*$B$4, IF(AND(BU77&gt;0,BU77*$B$4+CB76&gt;$B$2*'SFV+BESS'!$I$9,BU77*$B$4&lt;'SFV+BESS'!$I$7),$B$2*'SFV+BESS'!$I$9-CB76,IF(AND(BU77&gt;0,BU77*$B$4+CB76&gt;$B$2*'SFV+BESS'!$I$9,BU77*$B$4&gt;'SFV+BESS'!$I$7,CB76&lt;$B$2*'SFV+BESS'!$I$9),$B$2*'SFV+BESS'!$I$9-CB76,IF(AND(BU77&gt;0,BU77*$B$4+CB76&lt;=$B$2*'SFV+BESS'!$I$9,BU77&gt;'SFV+BESS'!$I$7),'SFV+BESS'!$I$7,0))))</f>
        <v>0</v>
      </c>
      <c r="BW77" s="27">
        <f>IF(AND(BU77&lt;0,CB76+BU77/$B$5&gt;$H$2,-BU77/'Carga-Descarga Año'!$B$5&lt;'SFV+BESS'!$I$7),BU77/$B$5,IF(AND(BU77&lt;0,CB76+BU77/$B$5&gt;$H$2,-BU77/'Carga-Descarga Año'!$B$5&gt;'SFV+BESS'!$I$7),-'SFV+BESS'!$I$7,IF(AND(BU77&lt;0,CB76+BU77/$B$5&lt;$H$2),-MIN('SFV+BESS'!$I$7,CB76-$H$2),0)))</f>
        <v>0</v>
      </c>
      <c r="BX77" s="33"/>
      <c r="BY77" s="33">
        <f t="shared" si="87"/>
        <v>0</v>
      </c>
      <c r="BZ77" s="27">
        <f t="shared" si="123"/>
        <v>0</v>
      </c>
      <c r="CA77" s="27">
        <f t="shared" si="124"/>
        <v>0</v>
      </c>
      <c r="CB77" s="28">
        <f>IF((CB76+BV77+BW77)&gt;=$B$2*'SFV+BESS'!$I$9, $B$2*'SFV+BESS'!$I$9, (CB76+BV77+BW77))</f>
        <v>173.61249999999998</v>
      </c>
      <c r="CC77" s="110">
        <f t="shared" si="125"/>
        <v>0</v>
      </c>
      <c r="CH77" s="251"/>
      <c r="CI77" s="48">
        <v>2.8333333333333401</v>
      </c>
      <c r="CJ77" s="33">
        <f t="shared" si="105"/>
        <v>0</v>
      </c>
      <c r="CK77" s="33">
        <f>Gen_Cons_Horario!B3727</f>
        <v>0</v>
      </c>
      <c r="CL77" s="35">
        <f t="shared" si="75"/>
        <v>0</v>
      </c>
      <c r="CM77" s="116">
        <f>IF(AND(CL77&gt;0,CL77*$B$4+CS76&lt;=$B$2*'SFV+BESS'!$I$9,CL77&lt;'SFV+BESS'!$I$7), CL77*$B$4, IF(AND(CL77&gt;0,CL77*$B$4+CS76&gt;$B$2*'SFV+BESS'!$I$9,CL77*$B$4&lt;'SFV+BESS'!$I$7),$B$2*'SFV+BESS'!$I$9-CS76,IF(AND(CL77&gt;0,CL77*$B$4+CS76&gt;$B$2*'SFV+BESS'!$I$9,CL77*$B$4&gt;'SFV+BESS'!$I$7,CS76&lt;$B$2*'SFV+BESS'!$I$9),$B$2*'SFV+BESS'!$I$9-CS76,IF(AND(CL77&gt;0,CL77*$B$4+CS76&lt;=$B$2*'SFV+BESS'!$I$9,CL77&gt;'SFV+BESS'!$I$7),'SFV+BESS'!$I$7,0))))</f>
        <v>0</v>
      </c>
      <c r="CN77" s="27">
        <f>IF(AND(CL77&lt;0,CS76+CL77/$B$5&gt;$H$2,-CL77/'Carga-Descarga Año'!$B$5&lt;'SFV+BESS'!$I$7),CL77/$B$5,IF(AND(CL77&lt;0,CS76+CL77/$B$5&gt;$H$2,-CL77/'Carga-Descarga Año'!$B$5&gt;'SFV+BESS'!$I$7),-'SFV+BESS'!$I$7,IF(AND(CL77&lt;0,CS76+CL77/$B$5&lt;$H$2),-MIN('SFV+BESS'!$I$7,CS76-$H$2),0)))</f>
        <v>0</v>
      </c>
      <c r="CO77" s="33"/>
      <c r="CP77" s="33">
        <f t="shared" si="88"/>
        <v>0</v>
      </c>
      <c r="CQ77" s="27">
        <f t="shared" si="126"/>
        <v>0</v>
      </c>
      <c r="CR77" s="27">
        <f t="shared" si="89"/>
        <v>0</v>
      </c>
      <c r="CS77" s="28">
        <f>IF((CS76+CM77+CN77)&gt;=$B$2*'SFV+BESS'!$I$9, $B$2*'SFV+BESS'!$I$9, (CS76+CM77+CN77))</f>
        <v>173.61249999999998</v>
      </c>
      <c r="CT77" s="110">
        <f t="shared" si="127"/>
        <v>0</v>
      </c>
      <c r="CY77" s="251"/>
      <c r="CZ77" s="48">
        <v>2.8333333333333401</v>
      </c>
      <c r="DA77" s="33">
        <f t="shared" si="106"/>
        <v>0</v>
      </c>
      <c r="DB77" s="33">
        <f>Gen_Cons_Horario!B4447</f>
        <v>0</v>
      </c>
      <c r="DC77" s="35">
        <f t="shared" si="76"/>
        <v>0</v>
      </c>
      <c r="DD77" s="116">
        <f>IF(AND(DC77&gt;0,DC77*$B$4+DJ76&lt;=$B$2*'SFV+BESS'!$I$9,DC77&lt;'SFV+BESS'!$I$7), DC77*$B$4, IF(AND(DC77&gt;0,DC77*$B$4+DJ76&gt;$B$2*'SFV+BESS'!$I$9,DC77*$B$4&lt;'SFV+BESS'!$I$7),$B$2*'SFV+BESS'!$I$9-DJ76,IF(AND(DC77&gt;0,DC77*$B$4+DJ76&gt;$B$2*'SFV+BESS'!$I$9,DC77*$B$4&gt;'SFV+BESS'!$I$7,DJ76&lt;$B$2*'SFV+BESS'!$I$9),$B$2*'SFV+BESS'!$I$9-DJ76,IF(AND(DC77&gt;0,DC77*$B$4+DJ76&lt;=$B$2*'SFV+BESS'!$I$9,DC77&gt;'SFV+BESS'!$I$7),'SFV+BESS'!$I$7,0))))</f>
        <v>0</v>
      </c>
      <c r="DE77" s="27">
        <f>IF(AND(DC77&lt;0,DJ76+DC77/$B$5&gt;$H$2,-DC77/'Carga-Descarga Año'!$B$5&lt;'SFV+BESS'!$I$7),DC77/$B$5,IF(AND(DC77&lt;0,DJ76+DC77/$B$5&gt;$H$2,-DC77/'Carga-Descarga Año'!$B$5&gt;'SFV+BESS'!$I$7),-'SFV+BESS'!$I$7,IF(AND(DC77&lt;0,DJ76+DC77/$B$5&lt;$H$2),-MIN('SFV+BESS'!$I$7,DJ76-$H$2),0)))</f>
        <v>0</v>
      </c>
      <c r="DF77" s="33"/>
      <c r="DG77" s="33">
        <f t="shared" si="90"/>
        <v>0</v>
      </c>
      <c r="DH77" s="27">
        <f t="shared" si="128"/>
        <v>0</v>
      </c>
      <c r="DI77" s="27">
        <f t="shared" si="129"/>
        <v>0</v>
      </c>
      <c r="DJ77" s="28">
        <f>IF((DJ76+DD77+DE77)&gt;=$B$2*'SFV+BESS'!$I$9, $B$2*'SFV+BESS'!$I$9, (DJ76+DD77+DE77))</f>
        <v>173.61249999999998</v>
      </c>
      <c r="DK77" s="110">
        <f t="shared" si="130"/>
        <v>0</v>
      </c>
      <c r="DP77" s="251"/>
      <c r="DQ77" s="48">
        <v>2.8333333333333401</v>
      </c>
      <c r="DR77" s="33">
        <f t="shared" si="107"/>
        <v>0</v>
      </c>
      <c r="DS77" s="33">
        <f>Gen_Cons_Horario!B5191</f>
        <v>0</v>
      </c>
      <c r="DT77" s="35">
        <f t="shared" si="77"/>
        <v>0</v>
      </c>
      <c r="DU77" s="116">
        <f>IF(AND(DT77&gt;0,DT77*$B$4+EA76&lt;=$B$2*'SFV+BESS'!$I$9,DT77&lt;'SFV+BESS'!$I$7), DT77*$B$4, IF(AND(DT77&gt;0,DT77*$B$4+EA76&gt;$B$2*'SFV+BESS'!$I$9,DT77*$B$4&lt;'SFV+BESS'!$I$7),$B$2*'SFV+BESS'!$I$9-EA76,IF(AND(DT77&gt;0,DT77*$B$4+EA76&gt;$B$2*'SFV+BESS'!$I$9,DT77*$B$4&gt;'SFV+BESS'!$I$7,EA76&lt;$B$2*'SFV+BESS'!$I$9),$B$2*'SFV+BESS'!$I$9-EA76,IF(AND(DT77&gt;0,DT77*$B$4+EA76&lt;=$B$2*'SFV+BESS'!$I$9,DT77&gt;'SFV+BESS'!$I$7),'SFV+BESS'!$I$7,0))))</f>
        <v>0</v>
      </c>
      <c r="DV77" s="27">
        <f>IF(AND(DT77&lt;0,EA76+DT77/$B$5&gt;$H$2,-DT77/'Carga-Descarga Año'!$B$5&lt;'SFV+BESS'!$I$7),DT77/$B$5,IF(AND(DT77&lt;0,EA76+DT77/$B$5&gt;$H$2,-DT77/'Carga-Descarga Año'!$B$5&gt;'SFV+BESS'!$I$7),-'SFV+BESS'!$I$7,IF(AND(DT77&lt;0,EA76+DT77/$B$5&lt;$H$2),-MIN('SFV+BESS'!$I$7,EA76-$H$2),0)))</f>
        <v>0</v>
      </c>
      <c r="DW77" s="33"/>
      <c r="DX77" s="33">
        <f t="shared" si="91"/>
        <v>0</v>
      </c>
      <c r="DY77" s="27">
        <f t="shared" si="131"/>
        <v>0</v>
      </c>
      <c r="DZ77" s="27">
        <f t="shared" si="92"/>
        <v>0</v>
      </c>
      <c r="EA77" s="28">
        <f>IF((EA76+DU77+DV77)&gt;=$B$2*'SFV+BESS'!$I$9, $B$2*'SFV+BESS'!$I$9, (EA76+DU77+DV77))</f>
        <v>173.61249999999998</v>
      </c>
      <c r="EB77" s="110">
        <f t="shared" si="132"/>
        <v>0</v>
      </c>
      <c r="EG77" s="251"/>
      <c r="EH77" s="48">
        <v>2.8333333333333401</v>
      </c>
      <c r="EI77" s="33">
        <f t="shared" si="108"/>
        <v>0</v>
      </c>
      <c r="EJ77" s="33">
        <f>Gen_Cons_Horario!B5935</f>
        <v>0</v>
      </c>
      <c r="EK77" s="35">
        <f t="shared" si="78"/>
        <v>0</v>
      </c>
      <c r="EL77" s="116">
        <f>IF(AND(EK77&gt;0,EK77*$B$4+ER76&lt;=$B$2*'SFV+BESS'!$I$9,EK77&lt;'SFV+BESS'!$I$7), EK77*$B$4, IF(AND(EK77&gt;0,EK77*$B$4+ER76&gt;$B$2*'SFV+BESS'!$I$9,EK77*$B$4&lt;'SFV+BESS'!$I$7),$B$2*'SFV+BESS'!$I$9-ER76,IF(AND(EK77&gt;0,EK77*$B$4+ER76&gt;$B$2*'SFV+BESS'!$I$9,EK77*$B$4&gt;'SFV+BESS'!$I$7,ER76&lt;$B$2*'SFV+BESS'!$I$9),$B$2*'SFV+BESS'!$I$9-ER76,IF(AND(EK77&gt;0,EK77*$B$4+ER76&lt;=$B$2*'SFV+BESS'!$I$9,EK77&gt;'SFV+BESS'!$I$7),'SFV+BESS'!$I$7,0))))</f>
        <v>0</v>
      </c>
      <c r="EM77" s="27">
        <f>IF(AND(EK77&lt;0,ER76+EK77/$B$5&gt;$H$2,-EK77/'Carga-Descarga Año'!$B$5&lt;'SFV+BESS'!$I$7),EK77/$B$5,IF(AND(EK77&lt;0,ER76+EK77/$B$5&gt;$H$2,-EK77/'Carga-Descarga Año'!$B$5&gt;'SFV+BESS'!$I$7),-'SFV+BESS'!$I$7,IF(AND(EK77&lt;0,ER76+EK77/$B$5&lt;$H$2),-MIN('SFV+BESS'!$I$7,ER76-$H$2),0)))</f>
        <v>0</v>
      </c>
      <c r="EN77" s="33"/>
      <c r="EO77" s="33">
        <f t="shared" si="93"/>
        <v>0</v>
      </c>
      <c r="EP77" s="27">
        <f t="shared" si="133"/>
        <v>0</v>
      </c>
      <c r="EQ77" s="27">
        <f t="shared" si="94"/>
        <v>0</v>
      </c>
      <c r="ER77" s="28">
        <f>IF((ER76+EL77+EM77)&gt;=$B$2*'SFV+BESS'!$I$9, $B$2*'SFV+BESS'!$I$9, (ER76+EL77+EM77))</f>
        <v>173.61249999999998</v>
      </c>
      <c r="ES77" s="110">
        <f t="shared" si="134"/>
        <v>0</v>
      </c>
      <c r="EX77" s="251"/>
      <c r="EY77" s="48">
        <v>2.8333333333333401</v>
      </c>
      <c r="EZ77" s="33">
        <f t="shared" si="109"/>
        <v>0</v>
      </c>
      <c r="FA77" s="33">
        <f>Gen_Cons_Horario!B6655</f>
        <v>0</v>
      </c>
      <c r="FB77" s="35">
        <f t="shared" si="79"/>
        <v>0</v>
      </c>
      <c r="FC77" s="116">
        <f>IF(AND(FB77&gt;0,FB77*$B$4+FI76&lt;=$B$2*'SFV+BESS'!$I$9,FB77&lt;'SFV+BESS'!$I$7), FB77*$B$4, IF(AND(FB77&gt;0,FB77*$B$4+FI76&gt;$B$2*'SFV+BESS'!$I$9,FB77*$B$4&lt;'SFV+BESS'!$I$7),$B$2*'SFV+BESS'!$I$9-FI76,IF(AND(FB77&gt;0,FB77*$B$4+FI76&gt;$B$2*'SFV+BESS'!$I$9,FB77*$B$4&gt;'SFV+BESS'!$I$7,FI76&lt;$B$2*'SFV+BESS'!$I$9),$B$2*'SFV+BESS'!$I$9-FI76,IF(AND(FB77&gt;0,FB77*$B$4+FI76&lt;=$B$2*'SFV+BESS'!$I$9,FB77&gt;'SFV+BESS'!$I$7),'SFV+BESS'!$I$7,0))))</f>
        <v>0</v>
      </c>
      <c r="FD77" s="27">
        <f>IF(AND(FB77&lt;0,FI76+FB77/$B$5&gt;$H$2,-FB77/'Carga-Descarga Año'!$B$5&lt;'SFV+BESS'!$I$7),FB77/$B$5,IF(AND(FB77&lt;0,FI76+FB77/$B$5&gt;$H$2,-FB77/'Carga-Descarga Año'!$B$5&gt;'SFV+BESS'!$I$7),-'SFV+BESS'!$I$7,IF(AND(FB77&lt;0,FI76+FB77/$B$5&lt;$H$2),-MIN('SFV+BESS'!$I$7,FI76-$H$2),0)))</f>
        <v>0</v>
      </c>
      <c r="FE77" s="33"/>
      <c r="FF77" s="33">
        <f t="shared" si="95"/>
        <v>0</v>
      </c>
      <c r="FG77" s="27">
        <f t="shared" si="135"/>
        <v>0</v>
      </c>
      <c r="FH77" s="27">
        <f t="shared" si="96"/>
        <v>0</v>
      </c>
      <c r="FI77" s="28">
        <f>IF((FI76+FC77+FD77)&gt;=$B$2*'SFV+BESS'!$I$9, $B$2*'SFV+BESS'!$I$9, (FI76+FC77+FD77))</f>
        <v>173.61249999999998</v>
      </c>
      <c r="FJ77" s="110">
        <f t="shared" si="136"/>
        <v>0</v>
      </c>
      <c r="FO77" s="251"/>
      <c r="FP77" s="48">
        <v>2.8333333333333401</v>
      </c>
      <c r="FQ77" s="33">
        <f t="shared" si="110"/>
        <v>1.3017977917689063</v>
      </c>
      <c r="FR77" s="33">
        <f>Gen_Cons_Horario!B7399</f>
        <v>0</v>
      </c>
      <c r="FS77" s="35">
        <f t="shared" si="80"/>
        <v>1.3017977917689063</v>
      </c>
      <c r="FT77" s="116">
        <f>IF(AND(FS77&gt;0,FS77*$B$4+FZ76&lt;=$B$2*'SFV+BESS'!$I$9,FS77&lt;'SFV+BESS'!$I$7), FS77*$B$4, IF(AND(FS77&gt;0,FS77*$B$4+FZ76&gt;$B$2*'SFV+BESS'!$I$9,FS77*$B$4&lt;'SFV+BESS'!$I$7),$B$2*'SFV+BESS'!$I$9-FZ76,IF(AND(FS77&gt;0,FS77*$B$4+FZ76&gt;$B$2*'SFV+BESS'!$I$9,FS77*$B$4&gt;'SFV+BESS'!$I$7,FZ76&lt;$B$2*'SFV+BESS'!$I$9),$B$2*'SFV+BESS'!$I$9-FZ76,IF(AND(FS77&gt;0,FS77*$B$4+FZ76&lt;=$B$2*'SFV+BESS'!$I$9,FS77&gt;'SFV+BESS'!$I$7),'SFV+BESS'!$I$7,0))))</f>
        <v>0</v>
      </c>
      <c r="FU77" s="27">
        <f>IF(AND(FS77&lt;0,FZ76+FS77/$B$5&gt;$H$2,-FS77/'Carga-Descarga Año'!$B$5&lt;'SFV+BESS'!$I$7),FS77/$B$5,IF(AND(FS77&lt;0,FZ76+FS77/$B$5&gt;$H$2,-FS77/'Carga-Descarga Año'!$B$5&gt;'SFV+BESS'!$I$7),-'SFV+BESS'!$I$7,IF(AND(FS77&lt;0,FZ76+FS77/$B$5&lt;$H$2),-MIN('SFV+BESS'!$I$7,FZ76-$H$2),0)))</f>
        <v>0</v>
      </c>
      <c r="FV77" s="33"/>
      <c r="FW77" s="33">
        <f t="shared" si="97"/>
        <v>0</v>
      </c>
      <c r="FX77" s="27">
        <f t="shared" si="137"/>
        <v>0</v>
      </c>
      <c r="FY77" s="27">
        <f t="shared" si="98"/>
        <v>0</v>
      </c>
      <c r="FZ77" s="28">
        <f>IF((FZ76+FT77+FU77)&gt;=$B$2*'SFV+BESS'!$I$9, $B$2*'SFV+BESS'!$I$9, (FZ76+FT77+FU77))</f>
        <v>173.61249999999998</v>
      </c>
      <c r="GA77" s="110">
        <f t="shared" si="138"/>
        <v>1.3017977917689063</v>
      </c>
      <c r="GF77" s="251"/>
      <c r="GG77" s="48">
        <v>2.8333333333333401</v>
      </c>
      <c r="GH77" s="33">
        <f t="shared" si="111"/>
        <v>19.953413277256026</v>
      </c>
      <c r="GI77" s="33">
        <f>Gen_Cons_Horario!B8119</f>
        <v>0</v>
      </c>
      <c r="GJ77" s="35">
        <f t="shared" si="81"/>
        <v>19.953413277256026</v>
      </c>
      <c r="GK77" s="116">
        <f>IF(AND(GJ77&gt;0,GJ77*$B$4+GQ76&lt;=$B$2*'SFV+BESS'!$I$9,GJ77&lt;'SFV+BESS'!$I$7), GJ77*$B$4, IF(AND(GJ77&gt;0,GJ77*$B$4+GQ76&gt;$B$2*'SFV+BESS'!$I$9,GJ77*$B$4&lt;'SFV+BESS'!$I$7),$B$2*'SFV+BESS'!$I$9-GQ76,IF(AND(GJ77&gt;0,GJ77*$B$4+GQ76&gt;$B$2*'SFV+BESS'!$I$9,GJ77*$B$4&gt;'SFV+BESS'!$I$7,GQ76&lt;$B$2*'SFV+BESS'!$I$9),$B$2*'SFV+BESS'!$I$9-GQ76,IF(AND(GJ77&gt;0,GJ77*$B$4+GQ76&lt;=$B$2*'SFV+BESS'!$I$9,GJ77&gt;'SFV+BESS'!$I$7),'SFV+BESS'!$I$7,0))))</f>
        <v>0</v>
      </c>
      <c r="GL77" s="27">
        <f>IF(AND(GJ77&lt;0,GQ76+GJ77/$B$5&gt;$H$2,-GJ77/'Carga-Descarga Año'!$B$5&lt;'SFV+BESS'!$I$7),GJ77/$B$5,IF(AND(GJ77&lt;0,GQ76+GJ77/$B$5&gt;$H$2,-GJ77/'Carga-Descarga Año'!$B$5&gt;'SFV+BESS'!$I$7),-'SFV+BESS'!$I$7,IF(AND(GJ77&lt;0,GQ76+GJ77/$B$5&lt;$H$2),-MIN('SFV+BESS'!$I$7,GQ76-$H$2),0)))</f>
        <v>0</v>
      </c>
      <c r="GM77" s="33"/>
      <c r="GN77" s="33">
        <f t="shared" si="99"/>
        <v>0</v>
      </c>
      <c r="GO77" s="27">
        <f t="shared" si="139"/>
        <v>0</v>
      </c>
      <c r="GP77" s="27">
        <f t="shared" si="100"/>
        <v>0</v>
      </c>
      <c r="GQ77" s="28">
        <f>IF((GQ76+GK77+GL77)&gt;=$B$2*'SFV+BESS'!$I$9, $B$2*'SFV+BESS'!$I$9, (GQ76+GK77+GL77))</f>
        <v>173.61249999999998</v>
      </c>
      <c r="GR77" s="110">
        <f t="shared" si="140"/>
        <v>19.953413277256026</v>
      </c>
    </row>
    <row r="78" spans="1:200">
      <c r="A78" s="249"/>
      <c r="B78" s="48">
        <v>2.875</v>
      </c>
      <c r="C78" s="38">
        <f t="shared" si="82"/>
        <v>0</v>
      </c>
      <c r="D78" s="2">
        <f>Gen_Cons_Horario!B104</f>
        <v>44.742000000000004</v>
      </c>
      <c r="E78" s="140">
        <f t="shared" si="112"/>
        <v>-44.742000000000004</v>
      </c>
      <c r="F78" s="116">
        <f>IF(AND(E78&gt;0,E78*$B$4+L77&lt;=$B$2*'SFV+BESS'!$I$9,E78&lt;'SFV+BESS'!$I$7), E78*$B$4, IF(AND(E78&gt;0,E78*$B$4+L77&gt;$B$2*'SFV+BESS'!$I$9,E78*$B$4&lt;'SFV+BESS'!$I$7),$B$2*'SFV+BESS'!$I$9-L77,IF(AND(E78&gt;0,E78*$B$4+L77&gt;$B$2*'SFV+BESS'!$I$9,E78*$B$4&gt;'SFV+BESS'!$I$7,L77&lt;$B$2*'SFV+BESS'!$I$9),$B$2*'SFV+BESS'!$I$9-L77,IF(AND(E78&gt;0,E78*$B$4+L77&lt;=$B$2*'SFV+BESS'!$I$9,E78&gt;'SFV+BESS'!$I$7),'SFV+BESS'!$I$7,0))))</f>
        <v>0</v>
      </c>
      <c r="G78" s="27">
        <f>IF(AND(E78&lt;0,L77+E78/$B$5&gt;$H$2,-E78/'Carga-Descarga Año'!$B$5&lt;'SFV+BESS'!$I$7),E78/$B$5,IF(AND(E78&lt;0,L77+E78/$B$5&gt;$H$2,-E78/'Carga-Descarga Año'!$B$5&gt;'SFV+BESS'!$I$7),-'SFV+BESS'!$I$7,IF(AND(E78&lt;0,L77+E78/$B$5&lt;$H$2),-MIN('SFV+BESS'!$I$7,L77-$H$2),0)))</f>
        <v>0</v>
      </c>
      <c r="I78" s="38">
        <f t="shared" si="113"/>
        <v>0</v>
      </c>
      <c r="J78" s="27">
        <f t="shared" si="115"/>
        <v>0</v>
      </c>
      <c r="K78" s="27">
        <f t="shared" si="114"/>
        <v>44.742000000000004</v>
      </c>
      <c r="L78" s="28">
        <f>IF((L77+F78+G78)&gt;=$B$2*'SFV+BESS'!$I$9, $B$2*'SFV+BESS'!$I$9, (L77+F78+G78))</f>
        <v>9.1375000000000011</v>
      </c>
      <c r="M78" s="110">
        <f t="shared" si="116"/>
        <v>0</v>
      </c>
      <c r="R78" s="251"/>
      <c r="S78" s="48">
        <v>2.875</v>
      </c>
      <c r="T78" s="2">
        <f t="shared" si="101"/>
        <v>0</v>
      </c>
      <c r="U78" s="2">
        <f>Gen_Cons_Horario!B848</f>
        <v>44.742000000000004</v>
      </c>
      <c r="V78" s="35">
        <f t="shared" si="71"/>
        <v>-44.742000000000004</v>
      </c>
      <c r="W78" s="116">
        <f>IF(AND(V78&gt;0,V78*$B$4+AC77&lt;=$B$2*'SFV+BESS'!$I$9,V78&lt;'SFV+BESS'!$I$7), V78*$B$4, IF(AND(V78&gt;0,V78*$B$4+AC77&gt;$B$2*'SFV+BESS'!$I$9,V78*$B$4&lt;'SFV+BESS'!$I$7),$B$2*'SFV+BESS'!$I$9-AC77,IF(AND(V78&gt;0,V78*$B$4+AC77&gt;$B$2*'SFV+BESS'!$I$9,V78*$B$4&gt;'SFV+BESS'!$I$7,AC77&lt;$B$2*'SFV+BESS'!$I$9),$B$2*'SFV+BESS'!$I$9-AC77,IF(AND(V78&gt;0,V78*$B$4+AC77&lt;=$B$2*'SFV+BESS'!$I$9,V78&gt;'SFV+BESS'!$I$7),'SFV+BESS'!$I$7,0))))</f>
        <v>0</v>
      </c>
      <c r="X78" s="27">
        <f>IF(AND(V78&lt;0,AC77+V78/$B$5&gt;$H$2,-V78/'Carga-Descarga Año'!$B$5&lt;'SFV+BESS'!$I$7),V78/$B$5,IF(AND(V78&lt;0,AC77+V78/$B$5&gt;$H$2,-V78/'Carga-Descarga Año'!$B$5&gt;'SFV+BESS'!$I$7),-'SFV+BESS'!$I$7,IF(AND(V78&lt;0,AC77+V78/$B$5&lt;$H$2),-MIN('SFV+BESS'!$I$7,AC77-$H$2),0)))</f>
        <v>-47.096842105263164</v>
      </c>
      <c r="Y78" s="33"/>
      <c r="Z78" s="33">
        <f t="shared" si="60"/>
        <v>0</v>
      </c>
      <c r="AA78" s="27">
        <f t="shared" si="117"/>
        <v>44.742000000000004</v>
      </c>
      <c r="AB78" s="27">
        <f t="shared" si="141"/>
        <v>0</v>
      </c>
      <c r="AC78" s="28">
        <f>IF((AC77+W78+X78)&gt;=$B$2*'SFV+BESS'!$I$9, $B$2*'SFV+BESS'!$I$9, (AC77+W78+X78))</f>
        <v>80.74416828197414</v>
      </c>
      <c r="AD78" s="110">
        <f t="shared" si="118"/>
        <v>0</v>
      </c>
      <c r="AI78" s="251"/>
      <c r="AJ78" s="48">
        <v>2.875</v>
      </c>
      <c r="AK78" s="52">
        <f t="shared" si="102"/>
        <v>0</v>
      </c>
      <c r="AL78" s="33">
        <f>Gen_Cons_Horario!B1520</f>
        <v>0</v>
      </c>
      <c r="AM78" s="35">
        <f t="shared" si="72"/>
        <v>0</v>
      </c>
      <c r="AN78" s="116">
        <f>IF(AND(AM78&gt;0,AM78*$B$4+AT77&lt;=$B$2*'SFV+BESS'!$I$9,AM78&lt;'SFV+BESS'!$I$7), AM78*$B$4, IF(AND(AM78&gt;0,AM78*$B$4+AT77&gt;$B$2*'SFV+BESS'!$I$9,AM78*$B$4&lt;'SFV+BESS'!$I$7),$B$2*'SFV+BESS'!$I$9-AT77,IF(AND(AM78&gt;0,AM78*$B$4+AT77&gt;$B$2*'SFV+BESS'!$I$9,AM78*$B$4&gt;'SFV+BESS'!$I$7,AT77&lt;$B$2*'SFV+BESS'!$I$9),$B$2*'SFV+BESS'!$I$9-AT77,IF(AND(AM78&gt;0,AM78*$B$4+AT77&lt;=$B$2*'SFV+BESS'!$I$9,AM78&gt;'SFV+BESS'!$I$7),'SFV+BESS'!$I$7,0))))</f>
        <v>0</v>
      </c>
      <c r="AO78" s="27">
        <f>IF(AND(AM78&lt;0,AT77+AM78/$B$5&gt;$H$2,-AM78/'Carga-Descarga Año'!$B$5&lt;'SFV+BESS'!$I$7),AM78/$B$5,IF(AND(AM78&lt;0,AT77+AM78/$B$5&gt;$H$2,-AM78/'Carga-Descarga Año'!$B$5&gt;'SFV+BESS'!$I$7),-'SFV+BESS'!$I$7,IF(AND(AM78&lt;0,AT77+AM78/$B$5&lt;$H$2),-MIN('SFV+BESS'!$I$7,AT77-$H$2),0)))</f>
        <v>0</v>
      </c>
      <c r="AP78" s="33"/>
      <c r="AQ78" s="33">
        <f t="shared" si="83"/>
        <v>0</v>
      </c>
      <c r="AR78" s="27">
        <f t="shared" si="119"/>
        <v>0</v>
      </c>
      <c r="AS78" s="27">
        <f t="shared" si="84"/>
        <v>0</v>
      </c>
      <c r="AT78" s="28">
        <f>IF((AT77+AN78+AO78)&gt;=$B$2*'SFV+BESS'!$I$9, $B$2*'SFV+BESS'!$I$9, (AT77+AN78+AO78))</f>
        <v>172.53218491635695</v>
      </c>
      <c r="AU78" s="110">
        <f t="shared" si="120"/>
        <v>0</v>
      </c>
      <c r="AZ78" s="251"/>
      <c r="BA78" s="48">
        <v>2.875</v>
      </c>
      <c r="BB78" s="33">
        <f t="shared" si="103"/>
        <v>0</v>
      </c>
      <c r="BC78" s="33">
        <f>Gen_Cons_Horario!B2264</f>
        <v>0</v>
      </c>
      <c r="BD78" s="35">
        <f t="shared" si="73"/>
        <v>0</v>
      </c>
      <c r="BE78" s="116">
        <f>IF(AND(BD78&gt;0,BD78*$B$4+BK77&lt;=$B$2*'SFV+BESS'!$I$9,BD78&lt;'SFV+BESS'!$I$7), BD78*$B$4, IF(AND(BD78&gt;0,BD78*$B$4+BK77&gt;$B$2*'SFV+BESS'!$I$9,BD78*$B$4&lt;'SFV+BESS'!$I$7),$B$2*'SFV+BESS'!$I$9-BK77,IF(AND(BD78&gt;0,BD78*$B$4+BK77&gt;$B$2*'SFV+BESS'!$I$9,BD78*$B$4&gt;'SFV+BESS'!$I$7,BK77&lt;$B$2*'SFV+BESS'!$I$9),$B$2*'SFV+BESS'!$I$9-BK77,IF(AND(BD78&gt;0,BD78*$B$4+BK77&lt;=$B$2*'SFV+BESS'!$I$9,BD78&gt;'SFV+BESS'!$I$7),'SFV+BESS'!$I$7,0))))</f>
        <v>0</v>
      </c>
      <c r="BF78" s="27">
        <f>IF(AND(BD78&lt;0,BK77+BD78/$B$5&gt;$H$2,-BD78/'Carga-Descarga Año'!$B$5&lt;'SFV+BESS'!$I$7),BD78/$B$5,IF(AND(BD78&lt;0,BK77+BD78/$B$5&gt;$H$2,-BD78/'Carga-Descarga Año'!$B$5&gt;'SFV+BESS'!$I$7),-'SFV+BESS'!$I$7,IF(AND(BD78&lt;0,BK77+BD78/$B$5&lt;$H$2),-MIN('SFV+BESS'!$I$7,BK77-$H$2),0)))</f>
        <v>0</v>
      </c>
      <c r="BG78" s="33"/>
      <c r="BH78" s="33">
        <f t="shared" si="85"/>
        <v>0</v>
      </c>
      <c r="BI78" s="27">
        <f t="shared" si="121"/>
        <v>0</v>
      </c>
      <c r="BJ78" s="27">
        <f t="shared" si="86"/>
        <v>0</v>
      </c>
      <c r="BK78" s="28">
        <f>IF((BK77+BE78+BF78)&gt;=$B$2*'SFV+BESS'!$I$9, $B$2*'SFV+BESS'!$I$9, (BK77+BE78+BF78))</f>
        <v>173.61249999999998</v>
      </c>
      <c r="BL78" s="110">
        <f t="shared" si="122"/>
        <v>0</v>
      </c>
      <c r="BQ78" s="251"/>
      <c r="BR78" s="48">
        <v>2.875</v>
      </c>
      <c r="BS78" s="33">
        <f t="shared" si="104"/>
        <v>0</v>
      </c>
      <c r="BT78" s="33">
        <f>Gen_Cons_Horario!B2984</f>
        <v>0</v>
      </c>
      <c r="BU78" s="35">
        <f t="shared" si="74"/>
        <v>0</v>
      </c>
      <c r="BV78" s="116">
        <f>IF(AND(BU78&gt;0,BU78*$B$4+CB77&lt;=$B$2*'SFV+BESS'!$I$9,BU78&lt;'SFV+BESS'!$I$7), BU78*$B$4, IF(AND(BU78&gt;0,BU78*$B$4+CB77&gt;$B$2*'SFV+BESS'!$I$9,BU78*$B$4&lt;'SFV+BESS'!$I$7),$B$2*'SFV+BESS'!$I$9-CB77,IF(AND(BU78&gt;0,BU78*$B$4+CB77&gt;$B$2*'SFV+BESS'!$I$9,BU78*$B$4&gt;'SFV+BESS'!$I$7,CB77&lt;$B$2*'SFV+BESS'!$I$9),$B$2*'SFV+BESS'!$I$9-CB77,IF(AND(BU78&gt;0,BU78*$B$4+CB77&lt;=$B$2*'SFV+BESS'!$I$9,BU78&gt;'SFV+BESS'!$I$7),'SFV+BESS'!$I$7,0))))</f>
        <v>0</v>
      </c>
      <c r="BW78" s="27">
        <f>IF(AND(BU78&lt;0,CB77+BU78/$B$5&gt;$H$2,-BU78/'Carga-Descarga Año'!$B$5&lt;'SFV+BESS'!$I$7),BU78/$B$5,IF(AND(BU78&lt;0,CB77+BU78/$B$5&gt;$H$2,-BU78/'Carga-Descarga Año'!$B$5&gt;'SFV+BESS'!$I$7),-'SFV+BESS'!$I$7,IF(AND(BU78&lt;0,CB77+BU78/$B$5&lt;$H$2),-MIN('SFV+BESS'!$I$7,CB77-$H$2),0)))</f>
        <v>0</v>
      </c>
      <c r="BX78" s="33"/>
      <c r="BY78" s="33">
        <f t="shared" si="87"/>
        <v>0</v>
      </c>
      <c r="BZ78" s="27">
        <f t="shared" si="123"/>
        <v>0</v>
      </c>
      <c r="CA78" s="27">
        <f t="shared" si="124"/>
        <v>0</v>
      </c>
      <c r="CB78" s="28">
        <f>IF((CB77+BV78+BW78)&gt;=$B$2*'SFV+BESS'!$I$9, $B$2*'SFV+BESS'!$I$9, (CB77+BV78+BW78))</f>
        <v>173.61249999999998</v>
      </c>
      <c r="CC78" s="110">
        <f t="shared" si="125"/>
        <v>0</v>
      </c>
      <c r="CH78" s="251"/>
      <c r="CI78" s="48">
        <v>2.875</v>
      </c>
      <c r="CJ78" s="33">
        <f t="shared" si="105"/>
        <v>0</v>
      </c>
      <c r="CK78" s="33">
        <f>Gen_Cons_Horario!B3728</f>
        <v>0</v>
      </c>
      <c r="CL78" s="35">
        <f t="shared" si="75"/>
        <v>0</v>
      </c>
      <c r="CM78" s="116">
        <f>IF(AND(CL78&gt;0,CL78*$B$4+CS77&lt;=$B$2*'SFV+BESS'!$I$9,CL78&lt;'SFV+BESS'!$I$7), CL78*$B$4, IF(AND(CL78&gt;0,CL78*$B$4+CS77&gt;$B$2*'SFV+BESS'!$I$9,CL78*$B$4&lt;'SFV+BESS'!$I$7),$B$2*'SFV+BESS'!$I$9-CS77,IF(AND(CL78&gt;0,CL78*$B$4+CS77&gt;$B$2*'SFV+BESS'!$I$9,CL78*$B$4&gt;'SFV+BESS'!$I$7,CS77&lt;$B$2*'SFV+BESS'!$I$9),$B$2*'SFV+BESS'!$I$9-CS77,IF(AND(CL78&gt;0,CL78*$B$4+CS77&lt;=$B$2*'SFV+BESS'!$I$9,CL78&gt;'SFV+BESS'!$I$7),'SFV+BESS'!$I$7,0))))</f>
        <v>0</v>
      </c>
      <c r="CN78" s="27">
        <f>IF(AND(CL78&lt;0,CS77+CL78/$B$5&gt;$H$2,-CL78/'Carga-Descarga Año'!$B$5&lt;'SFV+BESS'!$I$7),CL78/$B$5,IF(AND(CL78&lt;0,CS77+CL78/$B$5&gt;$H$2,-CL78/'Carga-Descarga Año'!$B$5&gt;'SFV+BESS'!$I$7),-'SFV+BESS'!$I$7,IF(AND(CL78&lt;0,CS77+CL78/$B$5&lt;$H$2),-MIN('SFV+BESS'!$I$7,CS77-$H$2),0)))</f>
        <v>0</v>
      </c>
      <c r="CO78" s="33"/>
      <c r="CP78" s="33">
        <f t="shared" si="88"/>
        <v>0</v>
      </c>
      <c r="CQ78" s="27">
        <f t="shared" si="126"/>
        <v>0</v>
      </c>
      <c r="CR78" s="27">
        <f t="shared" si="89"/>
        <v>0</v>
      </c>
      <c r="CS78" s="28">
        <f>IF((CS77+CM78+CN78)&gt;=$B$2*'SFV+BESS'!$I$9, $B$2*'SFV+BESS'!$I$9, (CS77+CM78+CN78))</f>
        <v>173.61249999999998</v>
      </c>
      <c r="CT78" s="110">
        <f t="shared" si="127"/>
        <v>0</v>
      </c>
      <c r="CY78" s="251"/>
      <c r="CZ78" s="48">
        <v>2.875</v>
      </c>
      <c r="DA78" s="33">
        <f t="shared" si="106"/>
        <v>0</v>
      </c>
      <c r="DB78" s="33">
        <f>Gen_Cons_Horario!B4448</f>
        <v>0</v>
      </c>
      <c r="DC78" s="35">
        <f t="shared" si="76"/>
        <v>0</v>
      </c>
      <c r="DD78" s="116">
        <f>IF(AND(DC78&gt;0,DC78*$B$4+DJ77&lt;=$B$2*'SFV+BESS'!$I$9,DC78&lt;'SFV+BESS'!$I$7), DC78*$B$4, IF(AND(DC78&gt;0,DC78*$B$4+DJ77&gt;$B$2*'SFV+BESS'!$I$9,DC78*$B$4&lt;'SFV+BESS'!$I$7),$B$2*'SFV+BESS'!$I$9-DJ77,IF(AND(DC78&gt;0,DC78*$B$4+DJ77&gt;$B$2*'SFV+BESS'!$I$9,DC78*$B$4&gt;'SFV+BESS'!$I$7,DJ77&lt;$B$2*'SFV+BESS'!$I$9),$B$2*'SFV+BESS'!$I$9-DJ77,IF(AND(DC78&gt;0,DC78*$B$4+DJ77&lt;=$B$2*'SFV+BESS'!$I$9,DC78&gt;'SFV+BESS'!$I$7),'SFV+BESS'!$I$7,0))))</f>
        <v>0</v>
      </c>
      <c r="DE78" s="27">
        <f>IF(AND(DC78&lt;0,DJ77+DC78/$B$5&gt;$H$2,-DC78/'Carga-Descarga Año'!$B$5&lt;'SFV+BESS'!$I$7),DC78/$B$5,IF(AND(DC78&lt;0,DJ77+DC78/$B$5&gt;$H$2,-DC78/'Carga-Descarga Año'!$B$5&gt;'SFV+BESS'!$I$7),-'SFV+BESS'!$I$7,IF(AND(DC78&lt;0,DJ77+DC78/$B$5&lt;$H$2),-MIN('SFV+BESS'!$I$7,DJ77-$H$2),0)))</f>
        <v>0</v>
      </c>
      <c r="DF78" s="33"/>
      <c r="DG78" s="33">
        <f t="shared" si="90"/>
        <v>0</v>
      </c>
      <c r="DH78" s="27">
        <f t="shared" si="128"/>
        <v>0</v>
      </c>
      <c r="DI78" s="27">
        <f t="shared" si="129"/>
        <v>0</v>
      </c>
      <c r="DJ78" s="28">
        <f>IF((DJ77+DD78+DE78)&gt;=$B$2*'SFV+BESS'!$I$9, $B$2*'SFV+BESS'!$I$9, (DJ77+DD78+DE78))</f>
        <v>173.61249999999998</v>
      </c>
      <c r="DK78" s="110">
        <f t="shared" si="130"/>
        <v>0</v>
      </c>
      <c r="DP78" s="251"/>
      <c r="DQ78" s="48">
        <v>2.875</v>
      </c>
      <c r="DR78" s="33">
        <f t="shared" si="107"/>
        <v>0</v>
      </c>
      <c r="DS78" s="33">
        <f>Gen_Cons_Horario!B5192</f>
        <v>0</v>
      </c>
      <c r="DT78" s="35">
        <f t="shared" si="77"/>
        <v>0</v>
      </c>
      <c r="DU78" s="116">
        <f>IF(AND(DT78&gt;0,DT78*$B$4+EA77&lt;=$B$2*'SFV+BESS'!$I$9,DT78&lt;'SFV+BESS'!$I$7), DT78*$B$4, IF(AND(DT78&gt;0,DT78*$B$4+EA77&gt;$B$2*'SFV+BESS'!$I$9,DT78*$B$4&lt;'SFV+BESS'!$I$7),$B$2*'SFV+BESS'!$I$9-EA77,IF(AND(DT78&gt;0,DT78*$B$4+EA77&gt;$B$2*'SFV+BESS'!$I$9,DT78*$B$4&gt;'SFV+BESS'!$I$7,EA77&lt;$B$2*'SFV+BESS'!$I$9),$B$2*'SFV+BESS'!$I$9-EA77,IF(AND(DT78&gt;0,DT78*$B$4+EA77&lt;=$B$2*'SFV+BESS'!$I$9,DT78&gt;'SFV+BESS'!$I$7),'SFV+BESS'!$I$7,0))))</f>
        <v>0</v>
      </c>
      <c r="DV78" s="27">
        <f>IF(AND(DT78&lt;0,EA77+DT78/$B$5&gt;$H$2,-DT78/'Carga-Descarga Año'!$B$5&lt;'SFV+BESS'!$I$7),DT78/$B$5,IF(AND(DT78&lt;0,EA77+DT78/$B$5&gt;$H$2,-DT78/'Carga-Descarga Año'!$B$5&gt;'SFV+BESS'!$I$7),-'SFV+BESS'!$I$7,IF(AND(DT78&lt;0,EA77+DT78/$B$5&lt;$H$2),-MIN('SFV+BESS'!$I$7,EA77-$H$2),0)))</f>
        <v>0</v>
      </c>
      <c r="DW78" s="33"/>
      <c r="DX78" s="33">
        <f t="shared" si="91"/>
        <v>0</v>
      </c>
      <c r="DY78" s="27">
        <f t="shared" si="131"/>
        <v>0</v>
      </c>
      <c r="DZ78" s="27">
        <f t="shared" si="92"/>
        <v>0</v>
      </c>
      <c r="EA78" s="28">
        <f>IF((EA77+DU78+DV78)&gt;=$B$2*'SFV+BESS'!$I$9, $B$2*'SFV+BESS'!$I$9, (EA77+DU78+DV78))</f>
        <v>173.61249999999998</v>
      </c>
      <c r="EB78" s="110">
        <f t="shared" si="132"/>
        <v>0</v>
      </c>
      <c r="EG78" s="251"/>
      <c r="EH78" s="48">
        <v>2.875</v>
      </c>
      <c r="EI78" s="33">
        <f t="shared" si="108"/>
        <v>0</v>
      </c>
      <c r="EJ78" s="33">
        <f>Gen_Cons_Horario!B5936</f>
        <v>0</v>
      </c>
      <c r="EK78" s="35">
        <f t="shared" si="78"/>
        <v>0</v>
      </c>
      <c r="EL78" s="116">
        <f>IF(AND(EK78&gt;0,EK78*$B$4+ER77&lt;=$B$2*'SFV+BESS'!$I$9,EK78&lt;'SFV+BESS'!$I$7), EK78*$B$4, IF(AND(EK78&gt;0,EK78*$B$4+ER77&gt;$B$2*'SFV+BESS'!$I$9,EK78*$B$4&lt;'SFV+BESS'!$I$7),$B$2*'SFV+BESS'!$I$9-ER77,IF(AND(EK78&gt;0,EK78*$B$4+ER77&gt;$B$2*'SFV+BESS'!$I$9,EK78*$B$4&gt;'SFV+BESS'!$I$7,ER77&lt;$B$2*'SFV+BESS'!$I$9),$B$2*'SFV+BESS'!$I$9-ER77,IF(AND(EK78&gt;0,EK78*$B$4+ER77&lt;=$B$2*'SFV+BESS'!$I$9,EK78&gt;'SFV+BESS'!$I$7),'SFV+BESS'!$I$7,0))))</f>
        <v>0</v>
      </c>
      <c r="EM78" s="27">
        <f>IF(AND(EK78&lt;0,ER77+EK78/$B$5&gt;$H$2,-EK78/'Carga-Descarga Año'!$B$5&lt;'SFV+BESS'!$I$7),EK78/$B$5,IF(AND(EK78&lt;0,ER77+EK78/$B$5&gt;$H$2,-EK78/'Carga-Descarga Año'!$B$5&gt;'SFV+BESS'!$I$7),-'SFV+BESS'!$I$7,IF(AND(EK78&lt;0,ER77+EK78/$B$5&lt;$H$2),-MIN('SFV+BESS'!$I$7,ER77-$H$2),0)))</f>
        <v>0</v>
      </c>
      <c r="EN78" s="33"/>
      <c r="EO78" s="33">
        <f t="shared" si="93"/>
        <v>0</v>
      </c>
      <c r="EP78" s="27">
        <f t="shared" si="133"/>
        <v>0</v>
      </c>
      <c r="EQ78" s="27">
        <f t="shared" si="94"/>
        <v>0</v>
      </c>
      <c r="ER78" s="28">
        <f>IF((ER77+EL78+EM78)&gt;=$B$2*'SFV+BESS'!$I$9, $B$2*'SFV+BESS'!$I$9, (ER77+EL78+EM78))</f>
        <v>173.61249999999998</v>
      </c>
      <c r="ES78" s="110">
        <f t="shared" si="134"/>
        <v>0</v>
      </c>
      <c r="EX78" s="251"/>
      <c r="EY78" s="48">
        <v>2.875</v>
      </c>
      <c r="EZ78" s="33">
        <f t="shared" si="109"/>
        <v>0</v>
      </c>
      <c r="FA78" s="33">
        <f>Gen_Cons_Horario!B6656</f>
        <v>0</v>
      </c>
      <c r="FB78" s="35">
        <f t="shared" si="79"/>
        <v>0</v>
      </c>
      <c r="FC78" s="116">
        <f>IF(AND(FB78&gt;0,FB78*$B$4+FI77&lt;=$B$2*'SFV+BESS'!$I$9,FB78&lt;'SFV+BESS'!$I$7), FB78*$B$4, IF(AND(FB78&gt;0,FB78*$B$4+FI77&gt;$B$2*'SFV+BESS'!$I$9,FB78*$B$4&lt;'SFV+BESS'!$I$7),$B$2*'SFV+BESS'!$I$9-FI77,IF(AND(FB78&gt;0,FB78*$B$4+FI77&gt;$B$2*'SFV+BESS'!$I$9,FB78*$B$4&gt;'SFV+BESS'!$I$7,FI77&lt;$B$2*'SFV+BESS'!$I$9),$B$2*'SFV+BESS'!$I$9-FI77,IF(AND(FB78&gt;0,FB78*$B$4+FI77&lt;=$B$2*'SFV+BESS'!$I$9,FB78&gt;'SFV+BESS'!$I$7),'SFV+BESS'!$I$7,0))))</f>
        <v>0</v>
      </c>
      <c r="FD78" s="27">
        <f>IF(AND(FB78&lt;0,FI77+FB78/$B$5&gt;$H$2,-FB78/'Carga-Descarga Año'!$B$5&lt;'SFV+BESS'!$I$7),FB78/$B$5,IF(AND(FB78&lt;0,FI77+FB78/$B$5&gt;$H$2,-FB78/'Carga-Descarga Año'!$B$5&gt;'SFV+BESS'!$I$7),-'SFV+BESS'!$I$7,IF(AND(FB78&lt;0,FI77+FB78/$B$5&lt;$H$2),-MIN('SFV+BESS'!$I$7,FI77-$H$2),0)))</f>
        <v>0</v>
      </c>
      <c r="FE78" s="33"/>
      <c r="FF78" s="33">
        <f t="shared" si="95"/>
        <v>0</v>
      </c>
      <c r="FG78" s="27">
        <f t="shared" si="135"/>
        <v>0</v>
      </c>
      <c r="FH78" s="27">
        <f t="shared" si="96"/>
        <v>0</v>
      </c>
      <c r="FI78" s="28">
        <f>IF((FI77+FC78+FD78)&gt;=$B$2*'SFV+BESS'!$I$9, $B$2*'SFV+BESS'!$I$9, (FI77+FC78+FD78))</f>
        <v>173.61249999999998</v>
      </c>
      <c r="FJ78" s="110">
        <f t="shared" si="136"/>
        <v>0</v>
      </c>
      <c r="FO78" s="251"/>
      <c r="FP78" s="48">
        <v>2.875</v>
      </c>
      <c r="FQ78" s="33">
        <f t="shared" si="110"/>
        <v>0</v>
      </c>
      <c r="FR78" s="33">
        <f>Gen_Cons_Horario!B7400</f>
        <v>0</v>
      </c>
      <c r="FS78" s="35">
        <f t="shared" si="80"/>
        <v>0</v>
      </c>
      <c r="FT78" s="116">
        <f>IF(AND(FS78&gt;0,FS78*$B$4+FZ77&lt;=$B$2*'SFV+BESS'!$I$9,FS78&lt;'SFV+BESS'!$I$7), FS78*$B$4, IF(AND(FS78&gt;0,FS78*$B$4+FZ77&gt;$B$2*'SFV+BESS'!$I$9,FS78*$B$4&lt;'SFV+BESS'!$I$7),$B$2*'SFV+BESS'!$I$9-FZ77,IF(AND(FS78&gt;0,FS78*$B$4+FZ77&gt;$B$2*'SFV+BESS'!$I$9,FS78*$B$4&gt;'SFV+BESS'!$I$7,FZ77&lt;$B$2*'SFV+BESS'!$I$9),$B$2*'SFV+BESS'!$I$9-FZ77,IF(AND(FS78&gt;0,FS78*$B$4+FZ77&lt;=$B$2*'SFV+BESS'!$I$9,FS78&gt;'SFV+BESS'!$I$7),'SFV+BESS'!$I$7,0))))</f>
        <v>0</v>
      </c>
      <c r="FU78" s="27">
        <f>IF(AND(FS78&lt;0,FZ77+FS78/$B$5&gt;$H$2,-FS78/'Carga-Descarga Año'!$B$5&lt;'SFV+BESS'!$I$7),FS78/$B$5,IF(AND(FS78&lt;0,FZ77+FS78/$B$5&gt;$H$2,-FS78/'Carga-Descarga Año'!$B$5&gt;'SFV+BESS'!$I$7),-'SFV+BESS'!$I$7,IF(AND(FS78&lt;0,FZ77+FS78/$B$5&lt;$H$2),-MIN('SFV+BESS'!$I$7,FZ77-$H$2),0)))</f>
        <v>0</v>
      </c>
      <c r="FV78" s="33"/>
      <c r="FW78" s="33">
        <f t="shared" si="97"/>
        <v>0</v>
      </c>
      <c r="FX78" s="27">
        <f t="shared" si="137"/>
        <v>0</v>
      </c>
      <c r="FY78" s="27">
        <f t="shared" si="98"/>
        <v>0</v>
      </c>
      <c r="FZ78" s="28">
        <f>IF((FZ77+FT78+FU78)&gt;=$B$2*'SFV+BESS'!$I$9, $B$2*'SFV+BESS'!$I$9, (FZ77+FT78+FU78))</f>
        <v>173.61249999999998</v>
      </c>
      <c r="GA78" s="110">
        <f t="shared" si="138"/>
        <v>0</v>
      </c>
      <c r="GF78" s="251"/>
      <c r="GG78" s="48">
        <v>2.875</v>
      </c>
      <c r="GH78" s="33">
        <f t="shared" si="111"/>
        <v>0</v>
      </c>
      <c r="GI78" s="33">
        <f>Gen_Cons_Horario!B8120</f>
        <v>0</v>
      </c>
      <c r="GJ78" s="35">
        <f t="shared" si="81"/>
        <v>0</v>
      </c>
      <c r="GK78" s="116">
        <f>IF(AND(GJ78&gt;0,GJ78*$B$4+GQ77&lt;=$B$2*'SFV+BESS'!$I$9,GJ78&lt;'SFV+BESS'!$I$7), GJ78*$B$4, IF(AND(GJ78&gt;0,GJ78*$B$4+GQ77&gt;$B$2*'SFV+BESS'!$I$9,GJ78*$B$4&lt;'SFV+BESS'!$I$7),$B$2*'SFV+BESS'!$I$9-GQ77,IF(AND(GJ78&gt;0,GJ78*$B$4+GQ77&gt;$B$2*'SFV+BESS'!$I$9,GJ78*$B$4&gt;'SFV+BESS'!$I$7,GQ77&lt;$B$2*'SFV+BESS'!$I$9),$B$2*'SFV+BESS'!$I$9-GQ77,IF(AND(GJ78&gt;0,GJ78*$B$4+GQ77&lt;=$B$2*'SFV+BESS'!$I$9,GJ78&gt;'SFV+BESS'!$I$7),'SFV+BESS'!$I$7,0))))</f>
        <v>0</v>
      </c>
      <c r="GL78" s="27">
        <f>IF(AND(GJ78&lt;0,GQ77+GJ78/$B$5&gt;$H$2,-GJ78/'Carga-Descarga Año'!$B$5&lt;'SFV+BESS'!$I$7),GJ78/$B$5,IF(AND(GJ78&lt;0,GQ77+GJ78/$B$5&gt;$H$2,-GJ78/'Carga-Descarga Año'!$B$5&gt;'SFV+BESS'!$I$7),-'SFV+BESS'!$I$7,IF(AND(GJ78&lt;0,GQ77+GJ78/$B$5&lt;$H$2),-MIN('SFV+BESS'!$I$7,GQ77-$H$2),0)))</f>
        <v>0</v>
      </c>
      <c r="GM78" s="33"/>
      <c r="GN78" s="33">
        <f t="shared" si="99"/>
        <v>0</v>
      </c>
      <c r="GO78" s="27">
        <f t="shared" si="139"/>
        <v>0</v>
      </c>
      <c r="GP78" s="27">
        <f t="shared" si="100"/>
        <v>0</v>
      </c>
      <c r="GQ78" s="28">
        <f>IF((GQ77+GK78+GL78)&gt;=$B$2*'SFV+BESS'!$I$9, $B$2*'SFV+BESS'!$I$9, (GQ77+GK78+GL78))</f>
        <v>173.61249999999998</v>
      </c>
      <c r="GR78" s="110">
        <f t="shared" si="140"/>
        <v>0</v>
      </c>
    </row>
    <row r="79" spans="1:200">
      <c r="A79" s="249"/>
      <c r="B79" s="48">
        <v>2.9166666666666701</v>
      </c>
      <c r="C79" s="38">
        <f t="shared" si="82"/>
        <v>0</v>
      </c>
      <c r="D79" s="2">
        <f>Gen_Cons_Horario!B105</f>
        <v>0</v>
      </c>
      <c r="E79" s="140">
        <f t="shared" si="112"/>
        <v>0</v>
      </c>
      <c r="F79" s="116">
        <f>IF(AND(E79&gt;0,E79*$B$4+L78&lt;=$B$2*'SFV+BESS'!$I$9,E79&lt;'SFV+BESS'!$I$7), E79*$B$4, IF(AND(E79&gt;0,E79*$B$4+L78&gt;$B$2*'SFV+BESS'!$I$9,E79*$B$4&lt;'SFV+BESS'!$I$7),$B$2*'SFV+BESS'!$I$9-L78,IF(AND(E79&gt;0,E79*$B$4+L78&gt;$B$2*'SFV+BESS'!$I$9,E79*$B$4&gt;'SFV+BESS'!$I$7,L78&lt;$B$2*'SFV+BESS'!$I$9),$B$2*'SFV+BESS'!$I$9-L78,IF(AND(E79&gt;0,E79*$B$4+L78&lt;=$B$2*'SFV+BESS'!$I$9,E79&gt;'SFV+BESS'!$I$7),'SFV+BESS'!$I$7,0))))</f>
        <v>0</v>
      </c>
      <c r="G79" s="27">
        <f>IF(AND(E79&lt;0,L78+E79/$B$5&gt;$H$2,-E79/'Carga-Descarga Año'!$B$5&lt;'SFV+BESS'!$I$7),E79/$B$5,IF(AND(E79&lt;0,L78+E79/$B$5&gt;$H$2,-E79/'Carga-Descarga Año'!$B$5&gt;'SFV+BESS'!$I$7),-'SFV+BESS'!$I$7,IF(AND(E79&lt;0,L78+E79/$B$5&lt;$H$2),-MIN('SFV+BESS'!$I$7,L78-$H$2),0)))</f>
        <v>0</v>
      </c>
      <c r="I79" s="38">
        <f t="shared" si="113"/>
        <v>0</v>
      </c>
      <c r="J79" s="27">
        <f t="shared" si="115"/>
        <v>0</v>
      </c>
      <c r="K79" s="27">
        <f t="shared" si="114"/>
        <v>0</v>
      </c>
      <c r="L79" s="28">
        <f>IF((L78+F79+G79)&gt;=$B$2*'SFV+BESS'!$I$9, $B$2*'SFV+BESS'!$I$9, (L78+F79+G79))</f>
        <v>9.1375000000000011</v>
      </c>
      <c r="M79" s="110">
        <f t="shared" si="116"/>
        <v>0</v>
      </c>
      <c r="R79" s="251"/>
      <c r="S79" s="48">
        <v>2.9166666666666701</v>
      </c>
      <c r="T79" s="2">
        <f t="shared" si="101"/>
        <v>0</v>
      </c>
      <c r="U79" s="2">
        <f>Gen_Cons_Horario!B849</f>
        <v>0</v>
      </c>
      <c r="V79" s="35">
        <f t="shared" si="71"/>
        <v>0</v>
      </c>
      <c r="W79" s="116">
        <f>IF(AND(V79&gt;0,V79*$B$4+AC78&lt;=$B$2*'SFV+BESS'!$I$9,V79&lt;'SFV+BESS'!$I$7), V79*$B$4, IF(AND(V79&gt;0,V79*$B$4+AC78&gt;$B$2*'SFV+BESS'!$I$9,V79*$B$4&lt;'SFV+BESS'!$I$7),$B$2*'SFV+BESS'!$I$9-AC78,IF(AND(V79&gt;0,V79*$B$4+AC78&gt;$B$2*'SFV+BESS'!$I$9,V79*$B$4&gt;'SFV+BESS'!$I$7,AC78&lt;$B$2*'SFV+BESS'!$I$9),$B$2*'SFV+BESS'!$I$9-AC78,IF(AND(V79&gt;0,V79*$B$4+AC78&lt;=$B$2*'SFV+BESS'!$I$9,V79&gt;'SFV+BESS'!$I$7),'SFV+BESS'!$I$7,0))))</f>
        <v>0</v>
      </c>
      <c r="X79" s="27">
        <f>IF(AND(V79&lt;0,AC78+V79/$B$5&gt;$H$2,-V79/'Carga-Descarga Año'!$B$5&lt;'SFV+BESS'!$I$7),V79/$B$5,IF(AND(V79&lt;0,AC78+V79/$B$5&gt;$H$2,-V79/'Carga-Descarga Año'!$B$5&gt;'SFV+BESS'!$I$7),-'SFV+BESS'!$I$7,IF(AND(V79&lt;0,AC78+V79/$B$5&lt;$H$2),-MIN('SFV+BESS'!$I$7,AC78-$H$2),0)))</f>
        <v>0</v>
      </c>
      <c r="Y79" s="33"/>
      <c r="Z79" s="33">
        <f t="shared" si="60"/>
        <v>0</v>
      </c>
      <c r="AA79" s="27">
        <f t="shared" si="117"/>
        <v>0</v>
      </c>
      <c r="AB79" s="27">
        <f t="shared" si="141"/>
        <v>0</v>
      </c>
      <c r="AC79" s="28">
        <f>IF((AC78+W79+X79)&gt;=$B$2*'SFV+BESS'!$I$9, $B$2*'SFV+BESS'!$I$9, (AC78+W79+X79))</f>
        <v>80.74416828197414</v>
      </c>
      <c r="AD79" s="110">
        <f t="shared" si="118"/>
        <v>0</v>
      </c>
      <c r="AI79" s="251"/>
      <c r="AJ79" s="48">
        <v>2.9166666666666701</v>
      </c>
      <c r="AK79" s="52">
        <f t="shared" si="102"/>
        <v>0</v>
      </c>
      <c r="AL79" s="33">
        <f>Gen_Cons_Horario!B1521</f>
        <v>0</v>
      </c>
      <c r="AM79" s="35">
        <f t="shared" si="72"/>
        <v>0</v>
      </c>
      <c r="AN79" s="116">
        <f>IF(AND(AM79&gt;0,AM79*$B$4+AT78&lt;=$B$2*'SFV+BESS'!$I$9,AM79&lt;'SFV+BESS'!$I$7), AM79*$B$4, IF(AND(AM79&gt;0,AM79*$B$4+AT78&gt;$B$2*'SFV+BESS'!$I$9,AM79*$B$4&lt;'SFV+BESS'!$I$7),$B$2*'SFV+BESS'!$I$9-AT78,IF(AND(AM79&gt;0,AM79*$B$4+AT78&gt;$B$2*'SFV+BESS'!$I$9,AM79*$B$4&gt;'SFV+BESS'!$I$7,AT78&lt;$B$2*'SFV+BESS'!$I$9),$B$2*'SFV+BESS'!$I$9-AT78,IF(AND(AM79&gt;0,AM79*$B$4+AT78&lt;=$B$2*'SFV+BESS'!$I$9,AM79&gt;'SFV+BESS'!$I$7),'SFV+BESS'!$I$7,0))))</f>
        <v>0</v>
      </c>
      <c r="AO79" s="27">
        <f>IF(AND(AM79&lt;0,AT78+AM79/$B$5&gt;$H$2,-AM79/'Carga-Descarga Año'!$B$5&lt;'SFV+BESS'!$I$7),AM79/$B$5,IF(AND(AM79&lt;0,AT78+AM79/$B$5&gt;$H$2,-AM79/'Carga-Descarga Año'!$B$5&gt;'SFV+BESS'!$I$7),-'SFV+BESS'!$I$7,IF(AND(AM79&lt;0,AT78+AM79/$B$5&lt;$H$2),-MIN('SFV+BESS'!$I$7,AT78-$H$2),0)))</f>
        <v>0</v>
      </c>
      <c r="AP79" s="33"/>
      <c r="AQ79" s="33">
        <f t="shared" si="83"/>
        <v>0</v>
      </c>
      <c r="AR79" s="27">
        <f t="shared" si="119"/>
        <v>0</v>
      </c>
      <c r="AS79" s="27">
        <f t="shared" si="84"/>
        <v>0</v>
      </c>
      <c r="AT79" s="28">
        <f>IF((AT78+AN79+AO79)&gt;=$B$2*'SFV+BESS'!$I$9, $B$2*'SFV+BESS'!$I$9, (AT78+AN79+AO79))</f>
        <v>172.53218491635695</v>
      </c>
      <c r="AU79" s="110">
        <f t="shared" si="120"/>
        <v>0</v>
      </c>
      <c r="AZ79" s="251"/>
      <c r="BA79" s="48">
        <v>2.9166666666666701</v>
      </c>
      <c r="BB79" s="33">
        <f t="shared" si="103"/>
        <v>0</v>
      </c>
      <c r="BC79" s="33">
        <f>Gen_Cons_Horario!B2265</f>
        <v>0</v>
      </c>
      <c r="BD79" s="35">
        <f t="shared" si="73"/>
        <v>0</v>
      </c>
      <c r="BE79" s="116">
        <f>IF(AND(BD79&gt;0,BD79*$B$4+BK78&lt;=$B$2*'SFV+BESS'!$I$9,BD79&lt;'SFV+BESS'!$I$7), BD79*$B$4, IF(AND(BD79&gt;0,BD79*$B$4+BK78&gt;$B$2*'SFV+BESS'!$I$9,BD79*$B$4&lt;'SFV+BESS'!$I$7),$B$2*'SFV+BESS'!$I$9-BK78,IF(AND(BD79&gt;0,BD79*$B$4+BK78&gt;$B$2*'SFV+BESS'!$I$9,BD79*$B$4&gt;'SFV+BESS'!$I$7,BK78&lt;$B$2*'SFV+BESS'!$I$9),$B$2*'SFV+BESS'!$I$9-BK78,IF(AND(BD79&gt;0,BD79*$B$4+BK78&lt;=$B$2*'SFV+BESS'!$I$9,BD79&gt;'SFV+BESS'!$I$7),'SFV+BESS'!$I$7,0))))</f>
        <v>0</v>
      </c>
      <c r="BF79" s="27">
        <f>IF(AND(BD79&lt;0,BK78+BD79/$B$5&gt;$H$2,-BD79/'Carga-Descarga Año'!$B$5&lt;'SFV+BESS'!$I$7),BD79/$B$5,IF(AND(BD79&lt;0,BK78+BD79/$B$5&gt;$H$2,-BD79/'Carga-Descarga Año'!$B$5&gt;'SFV+BESS'!$I$7),-'SFV+BESS'!$I$7,IF(AND(BD79&lt;0,BK78+BD79/$B$5&lt;$H$2),-MIN('SFV+BESS'!$I$7,BK78-$H$2),0)))</f>
        <v>0</v>
      </c>
      <c r="BG79" s="33"/>
      <c r="BH79" s="33">
        <f t="shared" si="85"/>
        <v>0</v>
      </c>
      <c r="BI79" s="27">
        <f t="shared" si="121"/>
        <v>0</v>
      </c>
      <c r="BJ79" s="27">
        <f t="shared" si="86"/>
        <v>0</v>
      </c>
      <c r="BK79" s="28">
        <f>IF((BK78+BE79+BF79)&gt;=$B$2*'SFV+BESS'!$I$9, $B$2*'SFV+BESS'!$I$9, (BK78+BE79+BF79))</f>
        <v>173.61249999999998</v>
      </c>
      <c r="BL79" s="110">
        <f t="shared" si="122"/>
        <v>0</v>
      </c>
      <c r="BQ79" s="251"/>
      <c r="BR79" s="48">
        <v>2.9166666666666701</v>
      </c>
      <c r="BS79" s="33">
        <f t="shared" si="104"/>
        <v>0</v>
      </c>
      <c r="BT79" s="33">
        <f>Gen_Cons_Horario!B2985</f>
        <v>0</v>
      </c>
      <c r="BU79" s="35">
        <f t="shared" si="74"/>
        <v>0</v>
      </c>
      <c r="BV79" s="116">
        <f>IF(AND(BU79&gt;0,BU79*$B$4+CB78&lt;=$B$2*'SFV+BESS'!$I$9,BU79&lt;'SFV+BESS'!$I$7), BU79*$B$4, IF(AND(BU79&gt;0,BU79*$B$4+CB78&gt;$B$2*'SFV+BESS'!$I$9,BU79*$B$4&lt;'SFV+BESS'!$I$7),$B$2*'SFV+BESS'!$I$9-CB78,IF(AND(BU79&gt;0,BU79*$B$4+CB78&gt;$B$2*'SFV+BESS'!$I$9,BU79*$B$4&gt;'SFV+BESS'!$I$7,CB78&lt;$B$2*'SFV+BESS'!$I$9),$B$2*'SFV+BESS'!$I$9-CB78,IF(AND(BU79&gt;0,BU79*$B$4+CB78&lt;=$B$2*'SFV+BESS'!$I$9,BU79&gt;'SFV+BESS'!$I$7),'SFV+BESS'!$I$7,0))))</f>
        <v>0</v>
      </c>
      <c r="BW79" s="27">
        <f>IF(AND(BU79&lt;0,CB78+BU79/$B$5&gt;$H$2,-BU79/'Carga-Descarga Año'!$B$5&lt;'SFV+BESS'!$I$7),BU79/$B$5,IF(AND(BU79&lt;0,CB78+BU79/$B$5&gt;$H$2,-BU79/'Carga-Descarga Año'!$B$5&gt;'SFV+BESS'!$I$7),-'SFV+BESS'!$I$7,IF(AND(BU79&lt;0,CB78+BU79/$B$5&lt;$H$2),-MIN('SFV+BESS'!$I$7,CB78-$H$2),0)))</f>
        <v>0</v>
      </c>
      <c r="BX79" s="33"/>
      <c r="BY79" s="33">
        <f t="shared" si="87"/>
        <v>0</v>
      </c>
      <c r="BZ79" s="27">
        <f t="shared" si="123"/>
        <v>0</v>
      </c>
      <c r="CA79" s="27">
        <f t="shared" si="124"/>
        <v>0</v>
      </c>
      <c r="CB79" s="28">
        <f>IF((CB78+BV79+BW79)&gt;=$B$2*'SFV+BESS'!$I$9, $B$2*'SFV+BESS'!$I$9, (CB78+BV79+BW79))</f>
        <v>173.61249999999998</v>
      </c>
      <c r="CC79" s="110">
        <f t="shared" si="125"/>
        <v>0</v>
      </c>
      <c r="CH79" s="251"/>
      <c r="CI79" s="48">
        <v>2.9166666666666701</v>
      </c>
      <c r="CJ79" s="33">
        <f t="shared" si="105"/>
        <v>0</v>
      </c>
      <c r="CK79" s="33">
        <f>Gen_Cons_Horario!B3729</f>
        <v>0</v>
      </c>
      <c r="CL79" s="35">
        <f t="shared" si="75"/>
        <v>0</v>
      </c>
      <c r="CM79" s="116">
        <f>IF(AND(CL79&gt;0,CL79*$B$4+CS78&lt;=$B$2*'SFV+BESS'!$I$9,CL79&lt;'SFV+BESS'!$I$7), CL79*$B$4, IF(AND(CL79&gt;0,CL79*$B$4+CS78&gt;$B$2*'SFV+BESS'!$I$9,CL79*$B$4&lt;'SFV+BESS'!$I$7),$B$2*'SFV+BESS'!$I$9-CS78,IF(AND(CL79&gt;0,CL79*$B$4+CS78&gt;$B$2*'SFV+BESS'!$I$9,CL79*$B$4&gt;'SFV+BESS'!$I$7,CS78&lt;$B$2*'SFV+BESS'!$I$9),$B$2*'SFV+BESS'!$I$9-CS78,IF(AND(CL79&gt;0,CL79*$B$4+CS78&lt;=$B$2*'SFV+BESS'!$I$9,CL79&gt;'SFV+BESS'!$I$7),'SFV+BESS'!$I$7,0))))</f>
        <v>0</v>
      </c>
      <c r="CN79" s="27">
        <f>IF(AND(CL79&lt;0,CS78+CL79/$B$5&gt;$H$2,-CL79/'Carga-Descarga Año'!$B$5&lt;'SFV+BESS'!$I$7),CL79/$B$5,IF(AND(CL79&lt;0,CS78+CL79/$B$5&gt;$H$2,-CL79/'Carga-Descarga Año'!$B$5&gt;'SFV+BESS'!$I$7),-'SFV+BESS'!$I$7,IF(AND(CL79&lt;0,CS78+CL79/$B$5&lt;$H$2),-MIN('SFV+BESS'!$I$7,CS78-$H$2),0)))</f>
        <v>0</v>
      </c>
      <c r="CO79" s="33"/>
      <c r="CP79" s="33">
        <f t="shared" si="88"/>
        <v>0</v>
      </c>
      <c r="CQ79" s="27">
        <f t="shared" si="126"/>
        <v>0</v>
      </c>
      <c r="CR79" s="27">
        <f t="shared" si="89"/>
        <v>0</v>
      </c>
      <c r="CS79" s="28">
        <f>IF((CS78+CM79+CN79)&gt;=$B$2*'SFV+BESS'!$I$9, $B$2*'SFV+BESS'!$I$9, (CS78+CM79+CN79))</f>
        <v>173.61249999999998</v>
      </c>
      <c r="CT79" s="110">
        <f t="shared" si="127"/>
        <v>0</v>
      </c>
      <c r="CY79" s="251"/>
      <c r="CZ79" s="48">
        <v>2.9166666666666701</v>
      </c>
      <c r="DA79" s="33">
        <f t="shared" si="106"/>
        <v>0</v>
      </c>
      <c r="DB79" s="33">
        <f>Gen_Cons_Horario!B4449</f>
        <v>0</v>
      </c>
      <c r="DC79" s="35">
        <f t="shared" si="76"/>
        <v>0</v>
      </c>
      <c r="DD79" s="116">
        <f>IF(AND(DC79&gt;0,DC79*$B$4+DJ78&lt;=$B$2*'SFV+BESS'!$I$9,DC79&lt;'SFV+BESS'!$I$7), DC79*$B$4, IF(AND(DC79&gt;0,DC79*$B$4+DJ78&gt;$B$2*'SFV+BESS'!$I$9,DC79*$B$4&lt;'SFV+BESS'!$I$7),$B$2*'SFV+BESS'!$I$9-DJ78,IF(AND(DC79&gt;0,DC79*$B$4+DJ78&gt;$B$2*'SFV+BESS'!$I$9,DC79*$B$4&gt;'SFV+BESS'!$I$7,DJ78&lt;$B$2*'SFV+BESS'!$I$9),$B$2*'SFV+BESS'!$I$9-DJ78,IF(AND(DC79&gt;0,DC79*$B$4+DJ78&lt;=$B$2*'SFV+BESS'!$I$9,DC79&gt;'SFV+BESS'!$I$7),'SFV+BESS'!$I$7,0))))</f>
        <v>0</v>
      </c>
      <c r="DE79" s="27">
        <f>IF(AND(DC79&lt;0,DJ78+DC79/$B$5&gt;$H$2,-DC79/'Carga-Descarga Año'!$B$5&lt;'SFV+BESS'!$I$7),DC79/$B$5,IF(AND(DC79&lt;0,DJ78+DC79/$B$5&gt;$H$2,-DC79/'Carga-Descarga Año'!$B$5&gt;'SFV+BESS'!$I$7),-'SFV+BESS'!$I$7,IF(AND(DC79&lt;0,DJ78+DC79/$B$5&lt;$H$2),-MIN('SFV+BESS'!$I$7,DJ78-$H$2),0)))</f>
        <v>0</v>
      </c>
      <c r="DF79" s="33"/>
      <c r="DG79" s="33">
        <f t="shared" si="90"/>
        <v>0</v>
      </c>
      <c r="DH79" s="27">
        <f t="shared" si="128"/>
        <v>0</v>
      </c>
      <c r="DI79" s="27">
        <f t="shared" si="129"/>
        <v>0</v>
      </c>
      <c r="DJ79" s="28">
        <f>IF((DJ78+DD79+DE79)&gt;=$B$2*'SFV+BESS'!$I$9, $B$2*'SFV+BESS'!$I$9, (DJ78+DD79+DE79))</f>
        <v>173.61249999999998</v>
      </c>
      <c r="DK79" s="110">
        <f t="shared" si="130"/>
        <v>0</v>
      </c>
      <c r="DP79" s="251"/>
      <c r="DQ79" s="48">
        <v>2.9166666666666701</v>
      </c>
      <c r="DR79" s="33">
        <f t="shared" si="107"/>
        <v>0</v>
      </c>
      <c r="DS79" s="33">
        <f>Gen_Cons_Horario!B5193</f>
        <v>0</v>
      </c>
      <c r="DT79" s="35">
        <f t="shared" si="77"/>
        <v>0</v>
      </c>
      <c r="DU79" s="116">
        <f>IF(AND(DT79&gt;0,DT79*$B$4+EA78&lt;=$B$2*'SFV+BESS'!$I$9,DT79&lt;'SFV+BESS'!$I$7), DT79*$B$4, IF(AND(DT79&gt;0,DT79*$B$4+EA78&gt;$B$2*'SFV+BESS'!$I$9,DT79*$B$4&lt;'SFV+BESS'!$I$7),$B$2*'SFV+BESS'!$I$9-EA78,IF(AND(DT79&gt;0,DT79*$B$4+EA78&gt;$B$2*'SFV+BESS'!$I$9,DT79*$B$4&gt;'SFV+BESS'!$I$7,EA78&lt;$B$2*'SFV+BESS'!$I$9),$B$2*'SFV+BESS'!$I$9-EA78,IF(AND(DT79&gt;0,DT79*$B$4+EA78&lt;=$B$2*'SFV+BESS'!$I$9,DT79&gt;'SFV+BESS'!$I$7),'SFV+BESS'!$I$7,0))))</f>
        <v>0</v>
      </c>
      <c r="DV79" s="27">
        <f>IF(AND(DT79&lt;0,EA78+DT79/$B$5&gt;$H$2,-DT79/'Carga-Descarga Año'!$B$5&lt;'SFV+BESS'!$I$7),DT79/$B$5,IF(AND(DT79&lt;0,EA78+DT79/$B$5&gt;$H$2,-DT79/'Carga-Descarga Año'!$B$5&gt;'SFV+BESS'!$I$7),-'SFV+BESS'!$I$7,IF(AND(DT79&lt;0,EA78+DT79/$B$5&lt;$H$2),-MIN('SFV+BESS'!$I$7,EA78-$H$2),0)))</f>
        <v>0</v>
      </c>
      <c r="DW79" s="33"/>
      <c r="DX79" s="33">
        <f t="shared" si="91"/>
        <v>0</v>
      </c>
      <c r="DY79" s="27">
        <f t="shared" si="131"/>
        <v>0</v>
      </c>
      <c r="DZ79" s="27">
        <f t="shared" si="92"/>
        <v>0</v>
      </c>
      <c r="EA79" s="28">
        <f>IF((EA78+DU79+DV79)&gt;=$B$2*'SFV+BESS'!$I$9, $B$2*'SFV+BESS'!$I$9, (EA78+DU79+DV79))</f>
        <v>173.61249999999998</v>
      </c>
      <c r="EB79" s="110">
        <f t="shared" si="132"/>
        <v>0</v>
      </c>
      <c r="EG79" s="251"/>
      <c r="EH79" s="48">
        <v>2.9166666666666701</v>
      </c>
      <c r="EI79" s="33">
        <f t="shared" si="108"/>
        <v>0</v>
      </c>
      <c r="EJ79" s="33">
        <f>Gen_Cons_Horario!B5937</f>
        <v>0</v>
      </c>
      <c r="EK79" s="35">
        <f t="shared" si="78"/>
        <v>0</v>
      </c>
      <c r="EL79" s="116">
        <f>IF(AND(EK79&gt;0,EK79*$B$4+ER78&lt;=$B$2*'SFV+BESS'!$I$9,EK79&lt;'SFV+BESS'!$I$7), EK79*$B$4, IF(AND(EK79&gt;0,EK79*$B$4+ER78&gt;$B$2*'SFV+BESS'!$I$9,EK79*$B$4&lt;'SFV+BESS'!$I$7),$B$2*'SFV+BESS'!$I$9-ER78,IF(AND(EK79&gt;0,EK79*$B$4+ER78&gt;$B$2*'SFV+BESS'!$I$9,EK79*$B$4&gt;'SFV+BESS'!$I$7,ER78&lt;$B$2*'SFV+BESS'!$I$9),$B$2*'SFV+BESS'!$I$9-ER78,IF(AND(EK79&gt;0,EK79*$B$4+ER78&lt;=$B$2*'SFV+BESS'!$I$9,EK79&gt;'SFV+BESS'!$I$7),'SFV+BESS'!$I$7,0))))</f>
        <v>0</v>
      </c>
      <c r="EM79" s="27">
        <f>IF(AND(EK79&lt;0,ER78+EK79/$B$5&gt;$H$2,-EK79/'Carga-Descarga Año'!$B$5&lt;'SFV+BESS'!$I$7),EK79/$B$5,IF(AND(EK79&lt;0,ER78+EK79/$B$5&gt;$H$2,-EK79/'Carga-Descarga Año'!$B$5&gt;'SFV+BESS'!$I$7),-'SFV+BESS'!$I$7,IF(AND(EK79&lt;0,ER78+EK79/$B$5&lt;$H$2),-MIN('SFV+BESS'!$I$7,ER78-$H$2),0)))</f>
        <v>0</v>
      </c>
      <c r="EN79" s="33"/>
      <c r="EO79" s="33">
        <f t="shared" si="93"/>
        <v>0</v>
      </c>
      <c r="EP79" s="27">
        <f t="shared" si="133"/>
        <v>0</v>
      </c>
      <c r="EQ79" s="27">
        <f t="shared" si="94"/>
        <v>0</v>
      </c>
      <c r="ER79" s="28">
        <f>IF((ER78+EL79+EM79)&gt;=$B$2*'SFV+BESS'!$I$9, $B$2*'SFV+BESS'!$I$9, (ER78+EL79+EM79))</f>
        <v>173.61249999999998</v>
      </c>
      <c r="ES79" s="110">
        <f t="shared" si="134"/>
        <v>0</v>
      </c>
      <c r="EX79" s="251"/>
      <c r="EY79" s="48">
        <v>2.9166666666666701</v>
      </c>
      <c r="EZ79" s="33">
        <f t="shared" si="109"/>
        <v>0</v>
      </c>
      <c r="FA79" s="33">
        <f>Gen_Cons_Horario!B6657</f>
        <v>0</v>
      </c>
      <c r="FB79" s="35">
        <f t="shared" si="79"/>
        <v>0</v>
      </c>
      <c r="FC79" s="116">
        <f>IF(AND(FB79&gt;0,FB79*$B$4+FI78&lt;=$B$2*'SFV+BESS'!$I$9,FB79&lt;'SFV+BESS'!$I$7), FB79*$B$4, IF(AND(FB79&gt;0,FB79*$B$4+FI78&gt;$B$2*'SFV+BESS'!$I$9,FB79*$B$4&lt;'SFV+BESS'!$I$7),$B$2*'SFV+BESS'!$I$9-FI78,IF(AND(FB79&gt;0,FB79*$B$4+FI78&gt;$B$2*'SFV+BESS'!$I$9,FB79*$B$4&gt;'SFV+BESS'!$I$7,FI78&lt;$B$2*'SFV+BESS'!$I$9),$B$2*'SFV+BESS'!$I$9-FI78,IF(AND(FB79&gt;0,FB79*$B$4+FI78&lt;=$B$2*'SFV+BESS'!$I$9,FB79&gt;'SFV+BESS'!$I$7),'SFV+BESS'!$I$7,0))))</f>
        <v>0</v>
      </c>
      <c r="FD79" s="27">
        <f>IF(AND(FB79&lt;0,FI78+FB79/$B$5&gt;$H$2,-FB79/'Carga-Descarga Año'!$B$5&lt;'SFV+BESS'!$I$7),FB79/$B$5,IF(AND(FB79&lt;0,FI78+FB79/$B$5&gt;$H$2,-FB79/'Carga-Descarga Año'!$B$5&gt;'SFV+BESS'!$I$7),-'SFV+BESS'!$I$7,IF(AND(FB79&lt;0,FI78+FB79/$B$5&lt;$H$2),-MIN('SFV+BESS'!$I$7,FI78-$H$2),0)))</f>
        <v>0</v>
      </c>
      <c r="FE79" s="33"/>
      <c r="FF79" s="33">
        <f t="shared" si="95"/>
        <v>0</v>
      </c>
      <c r="FG79" s="27">
        <f t="shared" si="135"/>
        <v>0</v>
      </c>
      <c r="FH79" s="27">
        <f t="shared" si="96"/>
        <v>0</v>
      </c>
      <c r="FI79" s="28">
        <f>IF((FI78+FC79+FD79)&gt;=$B$2*'SFV+BESS'!$I$9, $B$2*'SFV+BESS'!$I$9, (FI78+FC79+FD79))</f>
        <v>173.61249999999998</v>
      </c>
      <c r="FJ79" s="110">
        <f t="shared" si="136"/>
        <v>0</v>
      </c>
      <c r="FO79" s="251"/>
      <c r="FP79" s="48">
        <v>2.9166666666666701</v>
      </c>
      <c r="FQ79" s="33">
        <f t="shared" si="110"/>
        <v>0</v>
      </c>
      <c r="FR79" s="33">
        <f>Gen_Cons_Horario!B7401</f>
        <v>0</v>
      </c>
      <c r="FS79" s="35">
        <f t="shared" si="80"/>
        <v>0</v>
      </c>
      <c r="FT79" s="116">
        <f>IF(AND(FS79&gt;0,FS79*$B$4+FZ78&lt;=$B$2*'SFV+BESS'!$I$9,FS79&lt;'SFV+BESS'!$I$7), FS79*$B$4, IF(AND(FS79&gt;0,FS79*$B$4+FZ78&gt;$B$2*'SFV+BESS'!$I$9,FS79*$B$4&lt;'SFV+BESS'!$I$7),$B$2*'SFV+BESS'!$I$9-FZ78,IF(AND(FS79&gt;0,FS79*$B$4+FZ78&gt;$B$2*'SFV+BESS'!$I$9,FS79*$B$4&gt;'SFV+BESS'!$I$7,FZ78&lt;$B$2*'SFV+BESS'!$I$9),$B$2*'SFV+BESS'!$I$9-FZ78,IF(AND(FS79&gt;0,FS79*$B$4+FZ78&lt;=$B$2*'SFV+BESS'!$I$9,FS79&gt;'SFV+BESS'!$I$7),'SFV+BESS'!$I$7,0))))</f>
        <v>0</v>
      </c>
      <c r="FU79" s="27">
        <f>IF(AND(FS79&lt;0,FZ78+FS79/$B$5&gt;$H$2,-FS79/'Carga-Descarga Año'!$B$5&lt;'SFV+BESS'!$I$7),FS79/$B$5,IF(AND(FS79&lt;0,FZ78+FS79/$B$5&gt;$H$2,-FS79/'Carga-Descarga Año'!$B$5&gt;'SFV+BESS'!$I$7),-'SFV+BESS'!$I$7,IF(AND(FS79&lt;0,FZ78+FS79/$B$5&lt;$H$2),-MIN('SFV+BESS'!$I$7,FZ78-$H$2),0)))</f>
        <v>0</v>
      </c>
      <c r="FV79" s="33"/>
      <c r="FW79" s="33">
        <f t="shared" si="97"/>
        <v>0</v>
      </c>
      <c r="FX79" s="27">
        <f t="shared" si="137"/>
        <v>0</v>
      </c>
      <c r="FY79" s="27">
        <f t="shared" si="98"/>
        <v>0</v>
      </c>
      <c r="FZ79" s="28">
        <f>IF((FZ78+FT79+FU79)&gt;=$B$2*'SFV+BESS'!$I$9, $B$2*'SFV+BESS'!$I$9, (FZ78+FT79+FU79))</f>
        <v>173.61249999999998</v>
      </c>
      <c r="GA79" s="110">
        <f t="shared" si="138"/>
        <v>0</v>
      </c>
      <c r="GF79" s="251"/>
      <c r="GG79" s="48">
        <v>2.9166666666666701</v>
      </c>
      <c r="GH79" s="33">
        <f t="shared" si="111"/>
        <v>0</v>
      </c>
      <c r="GI79" s="33">
        <f>Gen_Cons_Horario!B8121</f>
        <v>0</v>
      </c>
      <c r="GJ79" s="35">
        <f t="shared" si="81"/>
        <v>0</v>
      </c>
      <c r="GK79" s="116">
        <f>IF(AND(GJ79&gt;0,GJ79*$B$4+GQ78&lt;=$B$2*'SFV+BESS'!$I$9,GJ79&lt;'SFV+BESS'!$I$7), GJ79*$B$4, IF(AND(GJ79&gt;0,GJ79*$B$4+GQ78&gt;$B$2*'SFV+BESS'!$I$9,GJ79*$B$4&lt;'SFV+BESS'!$I$7),$B$2*'SFV+BESS'!$I$9-GQ78,IF(AND(GJ79&gt;0,GJ79*$B$4+GQ78&gt;$B$2*'SFV+BESS'!$I$9,GJ79*$B$4&gt;'SFV+BESS'!$I$7,GQ78&lt;$B$2*'SFV+BESS'!$I$9),$B$2*'SFV+BESS'!$I$9-GQ78,IF(AND(GJ79&gt;0,GJ79*$B$4+GQ78&lt;=$B$2*'SFV+BESS'!$I$9,GJ79&gt;'SFV+BESS'!$I$7),'SFV+BESS'!$I$7,0))))</f>
        <v>0</v>
      </c>
      <c r="GL79" s="27">
        <f>IF(AND(GJ79&lt;0,GQ78+GJ79/$B$5&gt;$H$2,-GJ79/'Carga-Descarga Año'!$B$5&lt;'SFV+BESS'!$I$7),GJ79/$B$5,IF(AND(GJ79&lt;0,GQ78+GJ79/$B$5&gt;$H$2,-GJ79/'Carga-Descarga Año'!$B$5&gt;'SFV+BESS'!$I$7),-'SFV+BESS'!$I$7,IF(AND(GJ79&lt;0,GQ78+GJ79/$B$5&lt;$H$2),-MIN('SFV+BESS'!$I$7,GQ78-$H$2),0)))</f>
        <v>0</v>
      </c>
      <c r="GM79" s="33"/>
      <c r="GN79" s="33">
        <f t="shared" si="99"/>
        <v>0</v>
      </c>
      <c r="GO79" s="27">
        <f t="shared" si="139"/>
        <v>0</v>
      </c>
      <c r="GP79" s="27">
        <f t="shared" si="100"/>
        <v>0</v>
      </c>
      <c r="GQ79" s="28">
        <f>IF((GQ78+GK79+GL79)&gt;=$B$2*'SFV+BESS'!$I$9, $B$2*'SFV+BESS'!$I$9, (GQ78+GK79+GL79))</f>
        <v>173.61249999999998</v>
      </c>
      <c r="GR79" s="110">
        <f t="shared" si="140"/>
        <v>0</v>
      </c>
    </row>
    <row r="80" spans="1:200">
      <c r="A80" s="250"/>
      <c r="B80" s="48">
        <v>2.9583333333333401</v>
      </c>
      <c r="C80" s="38">
        <f t="shared" si="82"/>
        <v>0</v>
      </c>
      <c r="D80" s="2">
        <f>Gen_Cons_Horario!B106</f>
        <v>0</v>
      </c>
      <c r="E80" s="140">
        <f t="shared" si="112"/>
        <v>0</v>
      </c>
      <c r="F80" s="116">
        <f>IF(AND(E80&gt;0,E80*$B$4+L79&lt;=$B$2*'SFV+BESS'!$I$9,E80&lt;'SFV+BESS'!$I$7), E80*$B$4, IF(AND(E80&gt;0,E80*$B$4+L79&gt;$B$2*'SFV+BESS'!$I$9,E80*$B$4&lt;'SFV+BESS'!$I$7),$B$2*'SFV+BESS'!$I$9-L79,IF(AND(E80&gt;0,E80*$B$4+L79&gt;$B$2*'SFV+BESS'!$I$9,E80*$B$4&gt;'SFV+BESS'!$I$7,L79&lt;$B$2*'SFV+BESS'!$I$9),$B$2*'SFV+BESS'!$I$9-L79,IF(AND(E80&gt;0,E80*$B$4+L79&lt;=$B$2*'SFV+BESS'!$I$9,E80&gt;'SFV+BESS'!$I$7),'SFV+BESS'!$I$7,0))))</f>
        <v>0</v>
      </c>
      <c r="G80" s="27">
        <f>IF(AND(E80&lt;0,L79+E80/$B$5&gt;$H$2,-E80/'Carga-Descarga Año'!$B$5&lt;'SFV+BESS'!$I$7),E80/$B$5,IF(AND(E80&lt;0,L79+E80/$B$5&gt;$H$2,-E80/'Carga-Descarga Año'!$B$5&gt;'SFV+BESS'!$I$7),-'SFV+BESS'!$I$7,IF(AND(E80&lt;0,L79+E80/$B$5&lt;$H$2),-MIN('SFV+BESS'!$I$7,L79-$H$2),0)))</f>
        <v>0</v>
      </c>
      <c r="I80" s="38">
        <f t="shared" si="113"/>
        <v>0</v>
      </c>
      <c r="J80" s="27">
        <f t="shared" si="115"/>
        <v>0</v>
      </c>
      <c r="K80" s="27">
        <f t="shared" si="114"/>
        <v>0</v>
      </c>
      <c r="L80" s="28">
        <f>IF((L79+F80+G80)&gt;=$B$2*'SFV+BESS'!$I$9, $B$2*'SFV+BESS'!$I$9, (L79+F80+G80))</f>
        <v>9.1375000000000011</v>
      </c>
      <c r="M80" s="110">
        <f t="shared" si="116"/>
        <v>0</v>
      </c>
      <c r="R80" s="251"/>
      <c r="S80" s="48">
        <v>2.9583333333333401</v>
      </c>
      <c r="T80" s="2">
        <f t="shared" si="101"/>
        <v>0</v>
      </c>
      <c r="U80" s="2">
        <f>Gen_Cons_Horario!B850</f>
        <v>0</v>
      </c>
      <c r="V80" s="35">
        <f t="shared" si="71"/>
        <v>0</v>
      </c>
      <c r="W80" s="116">
        <f>IF(AND(V80&gt;0,V80*$B$4+AC79&lt;=$B$2*'SFV+BESS'!$I$9,V80&lt;'SFV+BESS'!$I$7), V80*$B$4, IF(AND(V80&gt;0,V80*$B$4+AC79&gt;$B$2*'SFV+BESS'!$I$9,V80*$B$4&lt;'SFV+BESS'!$I$7),$B$2*'SFV+BESS'!$I$9-AC79,IF(AND(V80&gt;0,V80*$B$4+AC79&gt;$B$2*'SFV+BESS'!$I$9,V80*$B$4&gt;'SFV+BESS'!$I$7,AC79&lt;$B$2*'SFV+BESS'!$I$9),$B$2*'SFV+BESS'!$I$9-AC79,IF(AND(V80&gt;0,V80*$B$4+AC79&lt;=$B$2*'SFV+BESS'!$I$9,V80&gt;'SFV+BESS'!$I$7),'SFV+BESS'!$I$7,0))))</f>
        <v>0</v>
      </c>
      <c r="X80" s="27">
        <f>IF(AND(V80&lt;0,AC79+V80/$B$5&gt;$H$2,-V80/'Carga-Descarga Año'!$B$5&lt;'SFV+BESS'!$I$7),V80/$B$5,IF(AND(V80&lt;0,AC79+V80/$B$5&gt;$H$2,-V80/'Carga-Descarga Año'!$B$5&gt;'SFV+BESS'!$I$7),-'SFV+BESS'!$I$7,IF(AND(V80&lt;0,AC79+V80/$B$5&lt;$H$2),-MIN('SFV+BESS'!$I$7,AC79-$H$2),0)))</f>
        <v>0</v>
      </c>
      <c r="Y80" s="33"/>
      <c r="Z80" s="33">
        <f t="shared" ref="Z80:Z143" si="142">IF(V80&gt;0,U80,T80)</f>
        <v>0</v>
      </c>
      <c r="AA80" s="27">
        <f t="shared" si="117"/>
        <v>0</v>
      </c>
      <c r="AB80" s="27">
        <f t="shared" si="141"/>
        <v>0</v>
      </c>
      <c r="AC80" s="28">
        <f>IF((AC79+W80+X80)&gt;=$B$2*'SFV+BESS'!$I$9, $B$2*'SFV+BESS'!$I$9, (AC79+W80+X80))</f>
        <v>80.74416828197414</v>
      </c>
      <c r="AD80" s="110">
        <f t="shared" si="118"/>
        <v>0</v>
      </c>
      <c r="AI80" s="251"/>
      <c r="AJ80" s="48">
        <v>2.9583333333333401</v>
      </c>
      <c r="AK80" s="52">
        <f t="shared" si="102"/>
        <v>0</v>
      </c>
      <c r="AL80" s="33">
        <f>Gen_Cons_Horario!B1522</f>
        <v>0</v>
      </c>
      <c r="AM80" s="35">
        <f t="shared" si="72"/>
        <v>0</v>
      </c>
      <c r="AN80" s="116">
        <f>IF(AND(AM80&gt;0,AM80*$B$4+AT79&lt;=$B$2*'SFV+BESS'!$I$9,AM80&lt;'SFV+BESS'!$I$7), AM80*$B$4, IF(AND(AM80&gt;0,AM80*$B$4+AT79&gt;$B$2*'SFV+BESS'!$I$9,AM80*$B$4&lt;'SFV+BESS'!$I$7),$B$2*'SFV+BESS'!$I$9-AT79,IF(AND(AM80&gt;0,AM80*$B$4+AT79&gt;$B$2*'SFV+BESS'!$I$9,AM80*$B$4&gt;'SFV+BESS'!$I$7,AT79&lt;$B$2*'SFV+BESS'!$I$9),$B$2*'SFV+BESS'!$I$9-AT79,IF(AND(AM80&gt;0,AM80*$B$4+AT79&lt;=$B$2*'SFV+BESS'!$I$9,AM80&gt;'SFV+BESS'!$I$7),'SFV+BESS'!$I$7,0))))</f>
        <v>0</v>
      </c>
      <c r="AO80" s="27">
        <f>IF(AND(AM80&lt;0,AT79+AM80/$B$5&gt;$H$2,-AM80/'Carga-Descarga Año'!$B$5&lt;'SFV+BESS'!$I$7),AM80/$B$5,IF(AND(AM80&lt;0,AT79+AM80/$B$5&gt;$H$2,-AM80/'Carga-Descarga Año'!$B$5&gt;'SFV+BESS'!$I$7),-'SFV+BESS'!$I$7,IF(AND(AM80&lt;0,AT79+AM80/$B$5&lt;$H$2),-MIN('SFV+BESS'!$I$7,AT79-$H$2),0)))</f>
        <v>0</v>
      </c>
      <c r="AP80" s="33"/>
      <c r="AQ80" s="33">
        <f t="shared" si="83"/>
        <v>0</v>
      </c>
      <c r="AR80" s="27">
        <f t="shared" si="119"/>
        <v>0</v>
      </c>
      <c r="AS80" s="27">
        <f t="shared" si="84"/>
        <v>0</v>
      </c>
      <c r="AT80" s="28">
        <f>IF((AT79+AN80+AO80)&gt;=$B$2*'SFV+BESS'!$I$9, $B$2*'SFV+BESS'!$I$9, (AT79+AN80+AO80))</f>
        <v>172.53218491635695</v>
      </c>
      <c r="AU80" s="110">
        <f t="shared" si="120"/>
        <v>0</v>
      </c>
      <c r="AZ80" s="251"/>
      <c r="BA80" s="48">
        <v>2.9583333333333401</v>
      </c>
      <c r="BB80" s="33">
        <f t="shared" si="103"/>
        <v>0</v>
      </c>
      <c r="BC80" s="33">
        <f>Gen_Cons_Horario!B2266</f>
        <v>0</v>
      </c>
      <c r="BD80" s="35">
        <f t="shared" si="73"/>
        <v>0</v>
      </c>
      <c r="BE80" s="116">
        <f>IF(AND(BD80&gt;0,BD80*$B$4+BK79&lt;=$B$2*'SFV+BESS'!$I$9,BD80&lt;'SFV+BESS'!$I$7), BD80*$B$4, IF(AND(BD80&gt;0,BD80*$B$4+BK79&gt;$B$2*'SFV+BESS'!$I$9,BD80*$B$4&lt;'SFV+BESS'!$I$7),$B$2*'SFV+BESS'!$I$9-BK79,IF(AND(BD80&gt;0,BD80*$B$4+BK79&gt;$B$2*'SFV+BESS'!$I$9,BD80*$B$4&gt;'SFV+BESS'!$I$7,BK79&lt;$B$2*'SFV+BESS'!$I$9),$B$2*'SFV+BESS'!$I$9-BK79,IF(AND(BD80&gt;0,BD80*$B$4+BK79&lt;=$B$2*'SFV+BESS'!$I$9,BD80&gt;'SFV+BESS'!$I$7),'SFV+BESS'!$I$7,0))))</f>
        <v>0</v>
      </c>
      <c r="BF80" s="27">
        <f>IF(AND(BD80&lt;0,BK79+BD80/$B$5&gt;$H$2,-BD80/'Carga-Descarga Año'!$B$5&lt;'SFV+BESS'!$I$7),BD80/$B$5,IF(AND(BD80&lt;0,BK79+BD80/$B$5&gt;$H$2,-BD80/'Carga-Descarga Año'!$B$5&gt;'SFV+BESS'!$I$7),-'SFV+BESS'!$I$7,IF(AND(BD80&lt;0,BK79+BD80/$B$5&lt;$H$2),-MIN('SFV+BESS'!$I$7,BK79-$H$2),0)))</f>
        <v>0</v>
      </c>
      <c r="BG80" s="33"/>
      <c r="BH80" s="33">
        <f t="shared" si="85"/>
        <v>0</v>
      </c>
      <c r="BI80" s="27">
        <f t="shared" si="121"/>
        <v>0</v>
      </c>
      <c r="BJ80" s="27">
        <f t="shared" si="86"/>
        <v>0</v>
      </c>
      <c r="BK80" s="28">
        <f>IF((BK79+BE80+BF80)&gt;=$B$2*'SFV+BESS'!$I$9, $B$2*'SFV+BESS'!$I$9, (BK79+BE80+BF80))</f>
        <v>173.61249999999998</v>
      </c>
      <c r="BL80" s="110">
        <f t="shared" si="122"/>
        <v>0</v>
      </c>
      <c r="BQ80" s="251"/>
      <c r="BR80" s="48">
        <v>2.9583333333333401</v>
      </c>
      <c r="BS80" s="33">
        <f t="shared" si="104"/>
        <v>0</v>
      </c>
      <c r="BT80" s="33">
        <f>Gen_Cons_Horario!B2986</f>
        <v>0</v>
      </c>
      <c r="BU80" s="35">
        <f t="shared" si="74"/>
        <v>0</v>
      </c>
      <c r="BV80" s="116">
        <f>IF(AND(BU80&gt;0,BU80*$B$4+CB79&lt;=$B$2*'SFV+BESS'!$I$9,BU80&lt;'SFV+BESS'!$I$7), BU80*$B$4, IF(AND(BU80&gt;0,BU80*$B$4+CB79&gt;$B$2*'SFV+BESS'!$I$9,BU80*$B$4&lt;'SFV+BESS'!$I$7),$B$2*'SFV+BESS'!$I$9-CB79,IF(AND(BU80&gt;0,BU80*$B$4+CB79&gt;$B$2*'SFV+BESS'!$I$9,BU80*$B$4&gt;'SFV+BESS'!$I$7,CB79&lt;$B$2*'SFV+BESS'!$I$9),$B$2*'SFV+BESS'!$I$9-CB79,IF(AND(BU80&gt;0,BU80*$B$4+CB79&lt;=$B$2*'SFV+BESS'!$I$9,BU80&gt;'SFV+BESS'!$I$7),'SFV+BESS'!$I$7,0))))</f>
        <v>0</v>
      </c>
      <c r="BW80" s="27">
        <f>IF(AND(BU80&lt;0,CB79+BU80/$B$5&gt;$H$2,-BU80/'Carga-Descarga Año'!$B$5&lt;'SFV+BESS'!$I$7),BU80/$B$5,IF(AND(BU80&lt;0,CB79+BU80/$B$5&gt;$H$2,-BU80/'Carga-Descarga Año'!$B$5&gt;'SFV+BESS'!$I$7),-'SFV+BESS'!$I$7,IF(AND(BU80&lt;0,CB79+BU80/$B$5&lt;$H$2),-MIN('SFV+BESS'!$I$7,CB79-$H$2),0)))</f>
        <v>0</v>
      </c>
      <c r="BX80" s="33"/>
      <c r="BY80" s="33">
        <f t="shared" si="87"/>
        <v>0</v>
      </c>
      <c r="BZ80" s="27">
        <f t="shared" si="123"/>
        <v>0</v>
      </c>
      <c r="CA80" s="27">
        <f t="shared" si="124"/>
        <v>0</v>
      </c>
      <c r="CB80" s="28">
        <f>IF((CB79+BV80+BW80)&gt;=$B$2*'SFV+BESS'!$I$9, $B$2*'SFV+BESS'!$I$9, (CB79+BV80+BW80))</f>
        <v>173.61249999999998</v>
      </c>
      <c r="CC80" s="110">
        <f t="shared" si="125"/>
        <v>0</v>
      </c>
      <c r="CH80" s="251"/>
      <c r="CI80" s="48">
        <v>2.9583333333333401</v>
      </c>
      <c r="CJ80" s="33">
        <f t="shared" si="105"/>
        <v>0</v>
      </c>
      <c r="CK80" s="33">
        <f>Gen_Cons_Horario!B3730</f>
        <v>0</v>
      </c>
      <c r="CL80" s="35">
        <f t="shared" si="75"/>
        <v>0</v>
      </c>
      <c r="CM80" s="116">
        <f>IF(AND(CL80&gt;0,CL80*$B$4+CS79&lt;=$B$2*'SFV+BESS'!$I$9,CL80&lt;'SFV+BESS'!$I$7), CL80*$B$4, IF(AND(CL80&gt;0,CL80*$B$4+CS79&gt;$B$2*'SFV+BESS'!$I$9,CL80*$B$4&lt;'SFV+BESS'!$I$7),$B$2*'SFV+BESS'!$I$9-CS79,IF(AND(CL80&gt;0,CL80*$B$4+CS79&gt;$B$2*'SFV+BESS'!$I$9,CL80*$B$4&gt;'SFV+BESS'!$I$7,CS79&lt;$B$2*'SFV+BESS'!$I$9),$B$2*'SFV+BESS'!$I$9-CS79,IF(AND(CL80&gt;0,CL80*$B$4+CS79&lt;=$B$2*'SFV+BESS'!$I$9,CL80&gt;'SFV+BESS'!$I$7),'SFV+BESS'!$I$7,0))))</f>
        <v>0</v>
      </c>
      <c r="CN80" s="27">
        <f>IF(AND(CL80&lt;0,CS79+CL80/$B$5&gt;$H$2,-CL80/'Carga-Descarga Año'!$B$5&lt;'SFV+BESS'!$I$7),CL80/$B$5,IF(AND(CL80&lt;0,CS79+CL80/$B$5&gt;$H$2,-CL80/'Carga-Descarga Año'!$B$5&gt;'SFV+BESS'!$I$7),-'SFV+BESS'!$I$7,IF(AND(CL80&lt;0,CS79+CL80/$B$5&lt;$H$2),-MIN('SFV+BESS'!$I$7,CS79-$H$2),0)))</f>
        <v>0</v>
      </c>
      <c r="CO80" s="33"/>
      <c r="CP80" s="33">
        <f t="shared" si="88"/>
        <v>0</v>
      </c>
      <c r="CQ80" s="27">
        <f t="shared" si="126"/>
        <v>0</v>
      </c>
      <c r="CR80" s="27">
        <f t="shared" si="89"/>
        <v>0</v>
      </c>
      <c r="CS80" s="28">
        <f>IF((CS79+CM80+CN80)&gt;=$B$2*'SFV+BESS'!$I$9, $B$2*'SFV+BESS'!$I$9, (CS79+CM80+CN80))</f>
        <v>173.61249999999998</v>
      </c>
      <c r="CT80" s="110">
        <f t="shared" si="127"/>
        <v>0</v>
      </c>
      <c r="CY80" s="251"/>
      <c r="CZ80" s="48">
        <v>2.9583333333333401</v>
      </c>
      <c r="DA80" s="33">
        <f t="shared" si="106"/>
        <v>0</v>
      </c>
      <c r="DB80" s="33">
        <f>Gen_Cons_Horario!B4450</f>
        <v>0</v>
      </c>
      <c r="DC80" s="35">
        <f t="shared" si="76"/>
        <v>0</v>
      </c>
      <c r="DD80" s="116">
        <f>IF(AND(DC80&gt;0,DC80*$B$4+DJ79&lt;=$B$2*'SFV+BESS'!$I$9,DC80&lt;'SFV+BESS'!$I$7), DC80*$B$4, IF(AND(DC80&gt;0,DC80*$B$4+DJ79&gt;$B$2*'SFV+BESS'!$I$9,DC80*$B$4&lt;'SFV+BESS'!$I$7),$B$2*'SFV+BESS'!$I$9-DJ79,IF(AND(DC80&gt;0,DC80*$B$4+DJ79&gt;$B$2*'SFV+BESS'!$I$9,DC80*$B$4&gt;'SFV+BESS'!$I$7,DJ79&lt;$B$2*'SFV+BESS'!$I$9),$B$2*'SFV+BESS'!$I$9-DJ79,IF(AND(DC80&gt;0,DC80*$B$4+DJ79&lt;=$B$2*'SFV+BESS'!$I$9,DC80&gt;'SFV+BESS'!$I$7),'SFV+BESS'!$I$7,0))))</f>
        <v>0</v>
      </c>
      <c r="DE80" s="27">
        <f>IF(AND(DC80&lt;0,DJ79+DC80/$B$5&gt;$H$2,-DC80/'Carga-Descarga Año'!$B$5&lt;'SFV+BESS'!$I$7),DC80/$B$5,IF(AND(DC80&lt;0,DJ79+DC80/$B$5&gt;$H$2,-DC80/'Carga-Descarga Año'!$B$5&gt;'SFV+BESS'!$I$7),-'SFV+BESS'!$I$7,IF(AND(DC80&lt;0,DJ79+DC80/$B$5&lt;$H$2),-MIN('SFV+BESS'!$I$7,DJ79-$H$2),0)))</f>
        <v>0</v>
      </c>
      <c r="DF80" s="33"/>
      <c r="DG80" s="33">
        <f t="shared" si="90"/>
        <v>0</v>
      </c>
      <c r="DH80" s="27">
        <f t="shared" si="128"/>
        <v>0</v>
      </c>
      <c r="DI80" s="27">
        <f t="shared" si="129"/>
        <v>0</v>
      </c>
      <c r="DJ80" s="28">
        <f>IF((DJ79+DD80+DE80)&gt;=$B$2*'SFV+BESS'!$I$9, $B$2*'SFV+BESS'!$I$9, (DJ79+DD80+DE80))</f>
        <v>173.61249999999998</v>
      </c>
      <c r="DK80" s="110">
        <f t="shared" si="130"/>
        <v>0</v>
      </c>
      <c r="DP80" s="251"/>
      <c r="DQ80" s="48">
        <v>2.9583333333333401</v>
      </c>
      <c r="DR80" s="33">
        <f t="shared" si="107"/>
        <v>0</v>
      </c>
      <c r="DS80" s="33">
        <f>Gen_Cons_Horario!B5194</f>
        <v>0</v>
      </c>
      <c r="DT80" s="35">
        <f t="shared" si="77"/>
        <v>0</v>
      </c>
      <c r="DU80" s="116">
        <f>IF(AND(DT80&gt;0,DT80*$B$4+EA79&lt;=$B$2*'SFV+BESS'!$I$9,DT80&lt;'SFV+BESS'!$I$7), DT80*$B$4, IF(AND(DT80&gt;0,DT80*$B$4+EA79&gt;$B$2*'SFV+BESS'!$I$9,DT80*$B$4&lt;'SFV+BESS'!$I$7),$B$2*'SFV+BESS'!$I$9-EA79,IF(AND(DT80&gt;0,DT80*$B$4+EA79&gt;$B$2*'SFV+BESS'!$I$9,DT80*$B$4&gt;'SFV+BESS'!$I$7,EA79&lt;$B$2*'SFV+BESS'!$I$9),$B$2*'SFV+BESS'!$I$9-EA79,IF(AND(DT80&gt;0,DT80*$B$4+EA79&lt;=$B$2*'SFV+BESS'!$I$9,DT80&gt;'SFV+BESS'!$I$7),'SFV+BESS'!$I$7,0))))</f>
        <v>0</v>
      </c>
      <c r="DV80" s="27">
        <f>IF(AND(DT80&lt;0,EA79+DT80/$B$5&gt;$H$2,-DT80/'Carga-Descarga Año'!$B$5&lt;'SFV+BESS'!$I$7),DT80/$B$5,IF(AND(DT80&lt;0,EA79+DT80/$B$5&gt;$H$2,-DT80/'Carga-Descarga Año'!$B$5&gt;'SFV+BESS'!$I$7),-'SFV+BESS'!$I$7,IF(AND(DT80&lt;0,EA79+DT80/$B$5&lt;$H$2),-MIN('SFV+BESS'!$I$7,EA79-$H$2),0)))</f>
        <v>0</v>
      </c>
      <c r="DW80" s="33"/>
      <c r="DX80" s="33">
        <f t="shared" si="91"/>
        <v>0</v>
      </c>
      <c r="DY80" s="27">
        <f t="shared" si="131"/>
        <v>0</v>
      </c>
      <c r="DZ80" s="27">
        <f t="shared" si="92"/>
        <v>0</v>
      </c>
      <c r="EA80" s="28">
        <f>IF((EA79+DU80+DV80)&gt;=$B$2*'SFV+BESS'!$I$9, $B$2*'SFV+BESS'!$I$9, (EA79+DU80+DV80))</f>
        <v>173.61249999999998</v>
      </c>
      <c r="EB80" s="110">
        <f t="shared" si="132"/>
        <v>0</v>
      </c>
      <c r="EG80" s="251"/>
      <c r="EH80" s="48">
        <v>2.9583333333333401</v>
      </c>
      <c r="EI80" s="33">
        <f t="shared" si="108"/>
        <v>0</v>
      </c>
      <c r="EJ80" s="33">
        <f>Gen_Cons_Horario!B5938</f>
        <v>0</v>
      </c>
      <c r="EK80" s="35">
        <f t="shared" si="78"/>
        <v>0</v>
      </c>
      <c r="EL80" s="116">
        <f>IF(AND(EK80&gt;0,EK80*$B$4+ER79&lt;=$B$2*'SFV+BESS'!$I$9,EK80&lt;'SFV+BESS'!$I$7), EK80*$B$4, IF(AND(EK80&gt;0,EK80*$B$4+ER79&gt;$B$2*'SFV+BESS'!$I$9,EK80*$B$4&lt;'SFV+BESS'!$I$7),$B$2*'SFV+BESS'!$I$9-ER79,IF(AND(EK80&gt;0,EK80*$B$4+ER79&gt;$B$2*'SFV+BESS'!$I$9,EK80*$B$4&gt;'SFV+BESS'!$I$7,ER79&lt;$B$2*'SFV+BESS'!$I$9),$B$2*'SFV+BESS'!$I$9-ER79,IF(AND(EK80&gt;0,EK80*$B$4+ER79&lt;=$B$2*'SFV+BESS'!$I$9,EK80&gt;'SFV+BESS'!$I$7),'SFV+BESS'!$I$7,0))))</f>
        <v>0</v>
      </c>
      <c r="EM80" s="27">
        <f>IF(AND(EK80&lt;0,ER79+EK80/$B$5&gt;$H$2,-EK80/'Carga-Descarga Año'!$B$5&lt;'SFV+BESS'!$I$7),EK80/$B$5,IF(AND(EK80&lt;0,ER79+EK80/$B$5&gt;$H$2,-EK80/'Carga-Descarga Año'!$B$5&gt;'SFV+BESS'!$I$7),-'SFV+BESS'!$I$7,IF(AND(EK80&lt;0,ER79+EK80/$B$5&lt;$H$2),-MIN('SFV+BESS'!$I$7,ER79-$H$2),0)))</f>
        <v>0</v>
      </c>
      <c r="EN80" s="33"/>
      <c r="EO80" s="33">
        <f t="shared" si="93"/>
        <v>0</v>
      </c>
      <c r="EP80" s="27">
        <f t="shared" si="133"/>
        <v>0</v>
      </c>
      <c r="EQ80" s="27">
        <f t="shared" si="94"/>
        <v>0</v>
      </c>
      <c r="ER80" s="28">
        <f>IF((ER79+EL80+EM80)&gt;=$B$2*'SFV+BESS'!$I$9, $B$2*'SFV+BESS'!$I$9, (ER79+EL80+EM80))</f>
        <v>173.61249999999998</v>
      </c>
      <c r="ES80" s="110">
        <f t="shared" si="134"/>
        <v>0</v>
      </c>
      <c r="EX80" s="251"/>
      <c r="EY80" s="48">
        <v>2.9583333333333401</v>
      </c>
      <c r="EZ80" s="33">
        <f t="shared" si="109"/>
        <v>0</v>
      </c>
      <c r="FA80" s="33">
        <f>Gen_Cons_Horario!B6658</f>
        <v>0</v>
      </c>
      <c r="FB80" s="35">
        <f t="shared" si="79"/>
        <v>0</v>
      </c>
      <c r="FC80" s="116">
        <f>IF(AND(FB80&gt;0,FB80*$B$4+FI79&lt;=$B$2*'SFV+BESS'!$I$9,FB80&lt;'SFV+BESS'!$I$7), FB80*$B$4, IF(AND(FB80&gt;0,FB80*$B$4+FI79&gt;$B$2*'SFV+BESS'!$I$9,FB80*$B$4&lt;'SFV+BESS'!$I$7),$B$2*'SFV+BESS'!$I$9-FI79,IF(AND(FB80&gt;0,FB80*$B$4+FI79&gt;$B$2*'SFV+BESS'!$I$9,FB80*$B$4&gt;'SFV+BESS'!$I$7,FI79&lt;$B$2*'SFV+BESS'!$I$9),$B$2*'SFV+BESS'!$I$9-FI79,IF(AND(FB80&gt;0,FB80*$B$4+FI79&lt;=$B$2*'SFV+BESS'!$I$9,FB80&gt;'SFV+BESS'!$I$7),'SFV+BESS'!$I$7,0))))</f>
        <v>0</v>
      </c>
      <c r="FD80" s="27">
        <f>IF(AND(FB80&lt;0,FI79+FB80/$B$5&gt;$H$2,-FB80/'Carga-Descarga Año'!$B$5&lt;'SFV+BESS'!$I$7),FB80/$B$5,IF(AND(FB80&lt;0,FI79+FB80/$B$5&gt;$H$2,-FB80/'Carga-Descarga Año'!$B$5&gt;'SFV+BESS'!$I$7),-'SFV+BESS'!$I$7,IF(AND(FB80&lt;0,FI79+FB80/$B$5&lt;$H$2),-MIN('SFV+BESS'!$I$7,FI79-$H$2),0)))</f>
        <v>0</v>
      </c>
      <c r="FE80" s="33"/>
      <c r="FF80" s="33">
        <f t="shared" si="95"/>
        <v>0</v>
      </c>
      <c r="FG80" s="27">
        <f t="shared" si="135"/>
        <v>0</v>
      </c>
      <c r="FH80" s="27">
        <f t="shared" si="96"/>
        <v>0</v>
      </c>
      <c r="FI80" s="28">
        <f>IF((FI79+FC80+FD80)&gt;=$B$2*'SFV+BESS'!$I$9, $B$2*'SFV+BESS'!$I$9, (FI79+FC80+FD80))</f>
        <v>173.61249999999998</v>
      </c>
      <c r="FJ80" s="110">
        <f t="shared" si="136"/>
        <v>0</v>
      </c>
      <c r="FO80" s="251"/>
      <c r="FP80" s="48">
        <v>2.9583333333333401</v>
      </c>
      <c r="FQ80" s="33">
        <f t="shared" si="110"/>
        <v>0</v>
      </c>
      <c r="FR80" s="33">
        <f>Gen_Cons_Horario!B7402</f>
        <v>0</v>
      </c>
      <c r="FS80" s="35">
        <f t="shared" si="80"/>
        <v>0</v>
      </c>
      <c r="FT80" s="116">
        <f>IF(AND(FS80&gt;0,FS80*$B$4+FZ79&lt;=$B$2*'SFV+BESS'!$I$9,FS80&lt;'SFV+BESS'!$I$7), FS80*$B$4, IF(AND(FS80&gt;0,FS80*$B$4+FZ79&gt;$B$2*'SFV+BESS'!$I$9,FS80*$B$4&lt;'SFV+BESS'!$I$7),$B$2*'SFV+BESS'!$I$9-FZ79,IF(AND(FS80&gt;0,FS80*$B$4+FZ79&gt;$B$2*'SFV+BESS'!$I$9,FS80*$B$4&gt;'SFV+BESS'!$I$7,FZ79&lt;$B$2*'SFV+BESS'!$I$9),$B$2*'SFV+BESS'!$I$9-FZ79,IF(AND(FS80&gt;0,FS80*$B$4+FZ79&lt;=$B$2*'SFV+BESS'!$I$9,FS80&gt;'SFV+BESS'!$I$7),'SFV+BESS'!$I$7,0))))</f>
        <v>0</v>
      </c>
      <c r="FU80" s="27">
        <f>IF(AND(FS80&lt;0,FZ79+FS80/$B$5&gt;$H$2,-FS80/'Carga-Descarga Año'!$B$5&lt;'SFV+BESS'!$I$7),FS80/$B$5,IF(AND(FS80&lt;0,FZ79+FS80/$B$5&gt;$H$2,-FS80/'Carga-Descarga Año'!$B$5&gt;'SFV+BESS'!$I$7),-'SFV+BESS'!$I$7,IF(AND(FS80&lt;0,FZ79+FS80/$B$5&lt;$H$2),-MIN('SFV+BESS'!$I$7,FZ79-$H$2),0)))</f>
        <v>0</v>
      </c>
      <c r="FV80" s="33"/>
      <c r="FW80" s="33">
        <f t="shared" si="97"/>
        <v>0</v>
      </c>
      <c r="FX80" s="27">
        <f t="shared" si="137"/>
        <v>0</v>
      </c>
      <c r="FY80" s="27">
        <f t="shared" si="98"/>
        <v>0</v>
      </c>
      <c r="FZ80" s="28">
        <f>IF((FZ79+FT80+FU80)&gt;=$B$2*'SFV+BESS'!$I$9, $B$2*'SFV+BESS'!$I$9, (FZ79+FT80+FU80))</f>
        <v>173.61249999999998</v>
      </c>
      <c r="GA80" s="110">
        <f t="shared" si="138"/>
        <v>0</v>
      </c>
      <c r="GF80" s="251"/>
      <c r="GG80" s="48">
        <v>2.9583333333333401</v>
      </c>
      <c r="GH80" s="33">
        <f t="shared" si="111"/>
        <v>0</v>
      </c>
      <c r="GI80" s="33">
        <f>Gen_Cons_Horario!B8122</f>
        <v>0</v>
      </c>
      <c r="GJ80" s="35">
        <f t="shared" si="81"/>
        <v>0</v>
      </c>
      <c r="GK80" s="116">
        <f>IF(AND(GJ80&gt;0,GJ80*$B$4+GQ79&lt;=$B$2*'SFV+BESS'!$I$9,GJ80&lt;'SFV+BESS'!$I$7), GJ80*$B$4, IF(AND(GJ80&gt;0,GJ80*$B$4+GQ79&gt;$B$2*'SFV+BESS'!$I$9,GJ80*$B$4&lt;'SFV+BESS'!$I$7),$B$2*'SFV+BESS'!$I$9-GQ79,IF(AND(GJ80&gt;0,GJ80*$B$4+GQ79&gt;$B$2*'SFV+BESS'!$I$9,GJ80*$B$4&gt;'SFV+BESS'!$I$7,GQ79&lt;$B$2*'SFV+BESS'!$I$9),$B$2*'SFV+BESS'!$I$9-GQ79,IF(AND(GJ80&gt;0,GJ80*$B$4+GQ79&lt;=$B$2*'SFV+BESS'!$I$9,GJ80&gt;'SFV+BESS'!$I$7),'SFV+BESS'!$I$7,0))))</f>
        <v>0</v>
      </c>
      <c r="GL80" s="27">
        <f>IF(AND(GJ80&lt;0,GQ79+GJ80/$B$5&gt;$H$2,-GJ80/'Carga-Descarga Año'!$B$5&lt;'SFV+BESS'!$I$7),GJ80/$B$5,IF(AND(GJ80&lt;0,GQ79+GJ80/$B$5&gt;$H$2,-GJ80/'Carga-Descarga Año'!$B$5&gt;'SFV+BESS'!$I$7),-'SFV+BESS'!$I$7,IF(AND(GJ80&lt;0,GQ79+GJ80/$B$5&lt;$H$2),-MIN('SFV+BESS'!$I$7,GQ79-$H$2),0)))</f>
        <v>0</v>
      </c>
      <c r="GM80" s="33"/>
      <c r="GN80" s="33">
        <f t="shared" si="99"/>
        <v>0</v>
      </c>
      <c r="GO80" s="27">
        <f t="shared" si="139"/>
        <v>0</v>
      </c>
      <c r="GP80" s="27">
        <f t="shared" si="100"/>
        <v>0</v>
      </c>
      <c r="GQ80" s="28">
        <f>IF((GQ79+GK80+GL80)&gt;=$B$2*'SFV+BESS'!$I$9, $B$2*'SFV+BESS'!$I$9, (GQ79+GK80+GL80))</f>
        <v>173.61249999999998</v>
      </c>
      <c r="GR80" s="110">
        <f t="shared" si="140"/>
        <v>0</v>
      </c>
    </row>
    <row r="81" spans="1:200">
      <c r="A81" s="248">
        <v>4</v>
      </c>
      <c r="B81" s="41">
        <v>3</v>
      </c>
      <c r="C81" s="38">
        <f t="shared" si="82"/>
        <v>0</v>
      </c>
      <c r="D81" s="2">
        <f>Gen_Cons_Horario!B107</f>
        <v>0</v>
      </c>
      <c r="E81" s="140">
        <f t="shared" si="112"/>
        <v>0</v>
      </c>
      <c r="F81" s="116">
        <f>IF(AND(E81&gt;0,E81*$B$4+L80&lt;=$B$2*'SFV+BESS'!$I$9,E81&lt;'SFV+BESS'!$I$7), E81*$B$4, IF(AND(E81&gt;0,E81*$B$4+L80&gt;$B$2*'SFV+BESS'!$I$9,E81*$B$4&lt;'SFV+BESS'!$I$7),$B$2*'SFV+BESS'!$I$9-L80,IF(AND(E81&gt;0,E81*$B$4+L80&gt;$B$2*'SFV+BESS'!$I$9,E81*$B$4&gt;'SFV+BESS'!$I$7,L80&lt;$B$2*'SFV+BESS'!$I$9),$B$2*'SFV+BESS'!$I$9-L80,IF(AND(E81&gt;0,E81*$B$4+L80&lt;=$B$2*'SFV+BESS'!$I$9,E81&gt;'SFV+BESS'!$I$7),'SFV+BESS'!$I$7,0))))</f>
        <v>0</v>
      </c>
      <c r="G81" s="27">
        <f>IF(AND(E81&lt;0,L80+E81/$B$5&gt;$H$2,-E81/'Carga-Descarga Año'!$B$5&lt;'SFV+BESS'!$I$7),E81/$B$5,IF(AND(E81&lt;0,L80+E81/$B$5&gt;$H$2,-E81/'Carga-Descarga Año'!$B$5&gt;'SFV+BESS'!$I$7),-'SFV+BESS'!$I$7,IF(AND(E81&lt;0,L80+E81/$B$5&lt;$H$2),-MIN('SFV+BESS'!$I$7,L80-$H$2),0)))</f>
        <v>0</v>
      </c>
      <c r="I81" s="38">
        <f t="shared" si="113"/>
        <v>0</v>
      </c>
      <c r="J81" s="27">
        <f t="shared" si="115"/>
        <v>0</v>
      </c>
      <c r="K81" s="27">
        <f t="shared" si="114"/>
        <v>0</v>
      </c>
      <c r="L81" s="28">
        <f>IF((L80+F81+G81)&gt;=$B$2*'SFV+BESS'!$I$9, $B$2*'SFV+BESS'!$I$9, (L80+F81+G81))</f>
        <v>9.1375000000000011</v>
      </c>
      <c r="M81" s="110">
        <f t="shared" si="116"/>
        <v>0</v>
      </c>
      <c r="R81" s="251">
        <v>4</v>
      </c>
      <c r="S81" s="41">
        <v>3</v>
      </c>
      <c r="T81" s="2">
        <f t="shared" si="101"/>
        <v>0</v>
      </c>
      <c r="U81" s="2">
        <f>Gen_Cons_Horario!B851</f>
        <v>0</v>
      </c>
      <c r="V81" s="35">
        <f t="shared" si="71"/>
        <v>0</v>
      </c>
      <c r="W81" s="116">
        <f>IF(AND(V81&gt;0,V81*$B$4+AC80&lt;=$B$2*'SFV+BESS'!$I$9,V81&lt;'SFV+BESS'!$I$7), V81*$B$4, IF(AND(V81&gt;0,V81*$B$4+AC80&gt;$B$2*'SFV+BESS'!$I$9,V81*$B$4&lt;'SFV+BESS'!$I$7),$B$2*'SFV+BESS'!$I$9-AC80,IF(AND(V81&gt;0,V81*$B$4+AC80&gt;$B$2*'SFV+BESS'!$I$9,V81*$B$4&gt;'SFV+BESS'!$I$7,AC80&lt;$B$2*'SFV+BESS'!$I$9),$B$2*'SFV+BESS'!$I$9-AC80,IF(AND(V81&gt;0,V81*$B$4+AC80&lt;=$B$2*'SFV+BESS'!$I$9,V81&gt;'SFV+BESS'!$I$7),'SFV+BESS'!$I$7,0))))</f>
        <v>0</v>
      </c>
      <c r="X81" s="27">
        <f>IF(AND(V81&lt;0,AC80+V81/$B$5&gt;$H$2,-V81/'Carga-Descarga Año'!$B$5&lt;'SFV+BESS'!$I$7),V81/$B$5,IF(AND(V81&lt;0,AC80+V81/$B$5&gt;$H$2,-V81/'Carga-Descarga Año'!$B$5&gt;'SFV+BESS'!$I$7),-'SFV+BESS'!$I$7,IF(AND(V81&lt;0,AC80+V81/$B$5&lt;$H$2),-MIN('SFV+BESS'!$I$7,AC80-$H$2),0)))</f>
        <v>0</v>
      </c>
      <c r="Y81" t="s">
        <v>126</v>
      </c>
      <c r="Z81" s="33">
        <f t="shared" si="142"/>
        <v>0</v>
      </c>
      <c r="AA81" s="27">
        <f t="shared" si="117"/>
        <v>0</v>
      </c>
      <c r="AB81" s="27">
        <f t="shared" si="141"/>
        <v>0</v>
      </c>
      <c r="AC81" s="28">
        <f>IF((AC80+W81+X81)&gt;=$B$2*'SFV+BESS'!$I$9, $B$2*'SFV+BESS'!$I$9, (AC80+W81+X81))</f>
        <v>80.74416828197414</v>
      </c>
      <c r="AD81" s="110">
        <f t="shared" si="118"/>
        <v>0</v>
      </c>
      <c r="AI81" s="251">
        <v>4</v>
      </c>
      <c r="AJ81" s="41">
        <v>3</v>
      </c>
      <c r="AK81" s="52">
        <f t="shared" si="102"/>
        <v>0</v>
      </c>
      <c r="AL81" s="33">
        <f>Gen_Cons_Horario!B1523</f>
        <v>0</v>
      </c>
      <c r="AM81" s="35">
        <f t="shared" si="72"/>
        <v>0</v>
      </c>
      <c r="AN81" s="116">
        <f>IF(AND(AM81&gt;0,AM81*$B$4+AT80&lt;=$B$2*'SFV+BESS'!$I$9,AM81&lt;'SFV+BESS'!$I$7), AM81*$B$4, IF(AND(AM81&gt;0,AM81*$B$4+AT80&gt;$B$2*'SFV+BESS'!$I$9,AM81*$B$4&lt;'SFV+BESS'!$I$7),$B$2*'SFV+BESS'!$I$9-AT80,IF(AND(AM81&gt;0,AM81*$B$4+AT80&gt;$B$2*'SFV+BESS'!$I$9,AM81*$B$4&gt;'SFV+BESS'!$I$7,AT80&lt;$B$2*'SFV+BESS'!$I$9),$B$2*'SFV+BESS'!$I$9-AT80,IF(AND(AM81&gt;0,AM81*$B$4+AT80&lt;=$B$2*'SFV+BESS'!$I$9,AM81&gt;'SFV+BESS'!$I$7),'SFV+BESS'!$I$7,0))))</f>
        <v>0</v>
      </c>
      <c r="AO81" s="27">
        <f>IF(AND(AM81&lt;0,AT80+AM81/$B$5&gt;$H$2,-AM81/'Carga-Descarga Año'!$B$5&lt;'SFV+BESS'!$I$7),AM81/$B$5,IF(AND(AM81&lt;0,AT80+AM81/$B$5&gt;$H$2,-AM81/'Carga-Descarga Año'!$B$5&gt;'SFV+BESS'!$I$7),-'SFV+BESS'!$I$7,IF(AND(AM81&lt;0,AT80+AM81/$B$5&lt;$H$2),-MIN('SFV+BESS'!$I$7,AT80-$H$2),0)))</f>
        <v>0</v>
      </c>
      <c r="AP81" s="33"/>
      <c r="AQ81" s="33">
        <f t="shared" si="83"/>
        <v>0</v>
      </c>
      <c r="AR81" s="27">
        <f t="shared" si="119"/>
        <v>0</v>
      </c>
      <c r="AS81" s="27">
        <f t="shared" si="84"/>
        <v>0</v>
      </c>
      <c r="AT81" s="28">
        <f>IF((AT80+AN81+AO81)&gt;=$B$2*'SFV+BESS'!$I$9, $B$2*'SFV+BESS'!$I$9, (AT80+AN81+AO81))</f>
        <v>172.53218491635695</v>
      </c>
      <c r="AU81" s="110">
        <f t="shared" si="120"/>
        <v>0</v>
      </c>
      <c r="AZ81" s="251">
        <v>4</v>
      </c>
      <c r="BA81" s="41">
        <v>3</v>
      </c>
      <c r="BB81" s="33">
        <f t="shared" si="103"/>
        <v>0</v>
      </c>
      <c r="BC81" s="33">
        <f>Gen_Cons_Horario!B2267</f>
        <v>0</v>
      </c>
      <c r="BD81" s="35">
        <f t="shared" si="73"/>
        <v>0</v>
      </c>
      <c r="BE81" s="116">
        <f>IF(AND(BD81&gt;0,BD81*$B$4+BK80&lt;=$B$2*'SFV+BESS'!$I$9,BD81&lt;'SFV+BESS'!$I$7), BD81*$B$4, IF(AND(BD81&gt;0,BD81*$B$4+BK80&gt;$B$2*'SFV+BESS'!$I$9,BD81*$B$4&lt;'SFV+BESS'!$I$7),$B$2*'SFV+BESS'!$I$9-BK80,IF(AND(BD81&gt;0,BD81*$B$4+BK80&gt;$B$2*'SFV+BESS'!$I$9,BD81*$B$4&gt;'SFV+BESS'!$I$7,BK80&lt;$B$2*'SFV+BESS'!$I$9),$B$2*'SFV+BESS'!$I$9-BK80,IF(AND(BD81&gt;0,BD81*$B$4+BK80&lt;=$B$2*'SFV+BESS'!$I$9,BD81&gt;'SFV+BESS'!$I$7),'SFV+BESS'!$I$7,0))))</f>
        <v>0</v>
      </c>
      <c r="BF81" s="27">
        <f>IF(AND(BD81&lt;0,BK80+BD81/$B$5&gt;$H$2,-BD81/'Carga-Descarga Año'!$B$5&lt;'SFV+BESS'!$I$7),BD81/$B$5,IF(AND(BD81&lt;0,BK80+BD81/$B$5&gt;$H$2,-BD81/'Carga-Descarga Año'!$B$5&gt;'SFV+BESS'!$I$7),-'SFV+BESS'!$I$7,IF(AND(BD81&lt;0,BK80+BD81/$B$5&lt;$H$2),-MIN('SFV+BESS'!$I$7,BK80-$H$2),0)))</f>
        <v>0</v>
      </c>
      <c r="BG81" s="33"/>
      <c r="BH81" s="33">
        <f t="shared" si="85"/>
        <v>0</v>
      </c>
      <c r="BI81" s="27">
        <f t="shared" si="121"/>
        <v>0</v>
      </c>
      <c r="BJ81" s="27">
        <f t="shared" si="86"/>
        <v>0</v>
      </c>
      <c r="BK81" s="28">
        <f>IF((BK80+BE81+BF81)&gt;=$B$2*'SFV+BESS'!$I$9, $B$2*'SFV+BESS'!$I$9, (BK80+BE81+BF81))</f>
        <v>173.61249999999998</v>
      </c>
      <c r="BL81" s="110">
        <f t="shared" si="122"/>
        <v>0</v>
      </c>
      <c r="BQ81" s="251">
        <v>4</v>
      </c>
      <c r="BR81" s="41">
        <v>3</v>
      </c>
      <c r="BS81" s="33">
        <f t="shared" si="104"/>
        <v>0</v>
      </c>
      <c r="BT81" s="33">
        <f>Gen_Cons_Horario!B2987</f>
        <v>0</v>
      </c>
      <c r="BU81" s="35">
        <f t="shared" si="74"/>
        <v>0</v>
      </c>
      <c r="BV81" s="116">
        <f>IF(AND(BU81&gt;0,BU81*$B$4+CB80&lt;=$B$2*'SFV+BESS'!$I$9,BU81&lt;'SFV+BESS'!$I$7), BU81*$B$4, IF(AND(BU81&gt;0,BU81*$B$4+CB80&gt;$B$2*'SFV+BESS'!$I$9,BU81*$B$4&lt;'SFV+BESS'!$I$7),$B$2*'SFV+BESS'!$I$9-CB80,IF(AND(BU81&gt;0,BU81*$B$4+CB80&gt;$B$2*'SFV+BESS'!$I$9,BU81*$B$4&gt;'SFV+BESS'!$I$7,CB80&lt;$B$2*'SFV+BESS'!$I$9),$B$2*'SFV+BESS'!$I$9-CB80,IF(AND(BU81&gt;0,BU81*$B$4+CB80&lt;=$B$2*'SFV+BESS'!$I$9,BU81&gt;'SFV+BESS'!$I$7),'SFV+BESS'!$I$7,0))))</f>
        <v>0</v>
      </c>
      <c r="BW81" s="27">
        <f>IF(AND(BU81&lt;0,CB80+BU81/$B$5&gt;$H$2,-BU81/'Carga-Descarga Año'!$B$5&lt;'SFV+BESS'!$I$7),BU81/$B$5,IF(AND(BU81&lt;0,CB80+BU81/$B$5&gt;$H$2,-BU81/'Carga-Descarga Año'!$B$5&gt;'SFV+BESS'!$I$7),-'SFV+BESS'!$I$7,IF(AND(BU81&lt;0,CB80+BU81/$B$5&lt;$H$2),-MIN('SFV+BESS'!$I$7,CB80-$H$2),0)))</f>
        <v>0</v>
      </c>
      <c r="BX81" s="33"/>
      <c r="BY81" s="33">
        <f t="shared" si="87"/>
        <v>0</v>
      </c>
      <c r="BZ81" s="27">
        <f t="shared" si="123"/>
        <v>0</v>
      </c>
      <c r="CA81" s="27">
        <f t="shared" si="124"/>
        <v>0</v>
      </c>
      <c r="CB81" s="28">
        <f>IF((CB80+BV81+BW81)&gt;=$B$2*'SFV+BESS'!$I$9, $B$2*'SFV+BESS'!$I$9, (CB80+BV81+BW81))</f>
        <v>173.61249999999998</v>
      </c>
      <c r="CC81" s="110">
        <f t="shared" si="125"/>
        <v>0</v>
      </c>
      <c r="CH81" s="251">
        <v>4</v>
      </c>
      <c r="CI81" s="41">
        <v>3</v>
      </c>
      <c r="CJ81" s="33">
        <f t="shared" si="105"/>
        <v>0</v>
      </c>
      <c r="CK81" s="33">
        <f>Gen_Cons_Horario!B3731</f>
        <v>0</v>
      </c>
      <c r="CL81" s="35">
        <f t="shared" si="75"/>
        <v>0</v>
      </c>
      <c r="CM81" s="116">
        <f>IF(AND(CL81&gt;0,CL81*$B$4+CS80&lt;=$B$2*'SFV+BESS'!$I$9,CL81&lt;'SFV+BESS'!$I$7), CL81*$B$4, IF(AND(CL81&gt;0,CL81*$B$4+CS80&gt;$B$2*'SFV+BESS'!$I$9,CL81*$B$4&lt;'SFV+BESS'!$I$7),$B$2*'SFV+BESS'!$I$9-CS80,IF(AND(CL81&gt;0,CL81*$B$4+CS80&gt;$B$2*'SFV+BESS'!$I$9,CL81*$B$4&gt;'SFV+BESS'!$I$7,CS80&lt;$B$2*'SFV+BESS'!$I$9),$B$2*'SFV+BESS'!$I$9-CS80,IF(AND(CL81&gt;0,CL81*$B$4+CS80&lt;=$B$2*'SFV+BESS'!$I$9,CL81&gt;'SFV+BESS'!$I$7),'SFV+BESS'!$I$7,0))))</f>
        <v>0</v>
      </c>
      <c r="CN81" s="27">
        <f>IF(AND(CL81&lt;0,CS80+CL81/$B$5&gt;$H$2,-CL81/'Carga-Descarga Año'!$B$5&lt;'SFV+BESS'!$I$7),CL81/$B$5,IF(AND(CL81&lt;0,CS80+CL81/$B$5&gt;$H$2,-CL81/'Carga-Descarga Año'!$B$5&gt;'SFV+BESS'!$I$7),-'SFV+BESS'!$I$7,IF(AND(CL81&lt;0,CS80+CL81/$B$5&lt;$H$2),-MIN('SFV+BESS'!$I$7,CS80-$H$2),0)))</f>
        <v>0</v>
      </c>
      <c r="CO81" s="33"/>
      <c r="CP81" s="33">
        <f t="shared" si="88"/>
        <v>0</v>
      </c>
      <c r="CQ81" s="27">
        <f t="shared" si="126"/>
        <v>0</v>
      </c>
      <c r="CR81" s="27">
        <f t="shared" si="89"/>
        <v>0</v>
      </c>
      <c r="CS81" s="28">
        <f>IF((CS80+CM81+CN81)&gt;=$B$2*'SFV+BESS'!$I$9, $B$2*'SFV+BESS'!$I$9, (CS80+CM81+CN81))</f>
        <v>173.61249999999998</v>
      </c>
      <c r="CT81" s="110">
        <f t="shared" si="127"/>
        <v>0</v>
      </c>
      <c r="CY81" s="251">
        <v>4</v>
      </c>
      <c r="CZ81" s="41">
        <v>3</v>
      </c>
      <c r="DA81" s="33">
        <f t="shared" si="106"/>
        <v>0</v>
      </c>
      <c r="DB81" s="33">
        <f>Gen_Cons_Horario!B4451</f>
        <v>0</v>
      </c>
      <c r="DC81" s="35">
        <f t="shared" ref="DC81:DC144" si="143">DA81-DB81</f>
        <v>0</v>
      </c>
      <c r="DD81" s="116">
        <f>IF(AND(DC81&gt;0,DC81*$B$4+DJ80&lt;=$B$2*'SFV+BESS'!$I$9,DC81&lt;'SFV+BESS'!$I$7), DC81*$B$4, IF(AND(DC81&gt;0,DC81*$B$4+DJ80&gt;$B$2*'SFV+BESS'!$I$9,DC81*$B$4&lt;'SFV+BESS'!$I$7),$B$2*'SFV+BESS'!$I$9-DJ80,IF(AND(DC81&gt;0,DC81*$B$4+DJ80&gt;$B$2*'SFV+BESS'!$I$9,DC81*$B$4&gt;'SFV+BESS'!$I$7,DJ80&lt;$B$2*'SFV+BESS'!$I$9),$B$2*'SFV+BESS'!$I$9-DJ80,IF(AND(DC81&gt;0,DC81*$B$4+DJ80&lt;=$B$2*'SFV+BESS'!$I$9,DC81&gt;'SFV+BESS'!$I$7),'SFV+BESS'!$I$7,0))))</f>
        <v>0</v>
      </c>
      <c r="DE81" s="27">
        <f>IF(AND(DC81&lt;0,DJ80+DC81/$B$5&gt;$H$2,-DC81/'Carga-Descarga Año'!$B$5&lt;'SFV+BESS'!$I$7),DC81/$B$5,IF(AND(DC81&lt;0,DJ80+DC81/$B$5&gt;$H$2,-DC81/'Carga-Descarga Año'!$B$5&gt;'SFV+BESS'!$I$7),-'SFV+BESS'!$I$7,IF(AND(DC81&lt;0,DJ80+DC81/$B$5&lt;$H$2),-MIN('SFV+BESS'!$I$7,DJ80-$H$2),0)))</f>
        <v>0</v>
      </c>
      <c r="DF81" s="33"/>
      <c r="DG81" s="33">
        <f t="shared" si="90"/>
        <v>0</v>
      </c>
      <c r="DH81" s="27">
        <f t="shared" si="128"/>
        <v>0</v>
      </c>
      <c r="DI81" s="27">
        <f t="shared" si="129"/>
        <v>0</v>
      </c>
      <c r="DJ81" s="28">
        <f>IF((DJ80+DD81+DE81)&gt;=$B$2*'SFV+BESS'!$I$9, $B$2*'SFV+BESS'!$I$9, (DJ80+DD81+DE81))</f>
        <v>173.61249999999998</v>
      </c>
      <c r="DK81" s="110">
        <f t="shared" si="130"/>
        <v>0</v>
      </c>
      <c r="DP81" s="251">
        <v>4</v>
      </c>
      <c r="DQ81" s="41">
        <v>3</v>
      </c>
      <c r="DR81" s="33">
        <f t="shared" si="107"/>
        <v>0</v>
      </c>
      <c r="DS81" s="33">
        <f>Gen_Cons_Horario!B5195</f>
        <v>0</v>
      </c>
      <c r="DT81" s="35">
        <f t="shared" ref="DT81:DT144" si="144">DR81-DS81</f>
        <v>0</v>
      </c>
      <c r="DU81" s="116">
        <f>IF(AND(DT81&gt;0,DT81*$B$4+EA80&lt;=$B$2*'SFV+BESS'!$I$9,DT81&lt;'SFV+BESS'!$I$7), DT81*$B$4, IF(AND(DT81&gt;0,DT81*$B$4+EA80&gt;$B$2*'SFV+BESS'!$I$9,DT81*$B$4&lt;'SFV+BESS'!$I$7),$B$2*'SFV+BESS'!$I$9-EA80,IF(AND(DT81&gt;0,DT81*$B$4+EA80&gt;$B$2*'SFV+BESS'!$I$9,DT81*$B$4&gt;'SFV+BESS'!$I$7,EA80&lt;$B$2*'SFV+BESS'!$I$9),$B$2*'SFV+BESS'!$I$9-EA80,IF(AND(DT81&gt;0,DT81*$B$4+EA80&lt;=$B$2*'SFV+BESS'!$I$9,DT81&gt;'SFV+BESS'!$I$7),'SFV+BESS'!$I$7,0))))</f>
        <v>0</v>
      </c>
      <c r="DV81" s="27">
        <f>IF(AND(DT81&lt;0,EA80+DT81/$B$5&gt;$H$2,-DT81/'Carga-Descarga Año'!$B$5&lt;'SFV+BESS'!$I$7),DT81/$B$5,IF(AND(DT81&lt;0,EA80+DT81/$B$5&gt;$H$2,-DT81/'Carga-Descarga Año'!$B$5&gt;'SFV+BESS'!$I$7),-'SFV+BESS'!$I$7,IF(AND(DT81&lt;0,EA80+DT81/$B$5&lt;$H$2),-MIN('SFV+BESS'!$I$7,EA80-$H$2),0)))</f>
        <v>0</v>
      </c>
      <c r="DW81" s="33"/>
      <c r="DX81" s="33">
        <f t="shared" si="91"/>
        <v>0</v>
      </c>
      <c r="DY81" s="27">
        <f t="shared" si="131"/>
        <v>0</v>
      </c>
      <c r="DZ81" s="27">
        <f t="shared" si="92"/>
        <v>0</v>
      </c>
      <c r="EA81" s="28">
        <f>IF((EA80+DU81+DV81)&gt;=$B$2*'SFV+BESS'!$I$9, $B$2*'SFV+BESS'!$I$9, (EA80+DU81+DV81))</f>
        <v>173.61249999999998</v>
      </c>
      <c r="EB81" s="110">
        <f t="shared" si="132"/>
        <v>0</v>
      </c>
      <c r="EG81" s="251">
        <v>4</v>
      </c>
      <c r="EH81" s="41">
        <v>3</v>
      </c>
      <c r="EI81" s="33">
        <f t="shared" si="108"/>
        <v>0</v>
      </c>
      <c r="EJ81" s="33">
        <f>Gen_Cons_Horario!B5939</f>
        <v>0</v>
      </c>
      <c r="EK81" s="35">
        <f t="shared" ref="EK81:EK144" si="145">EI81-EJ81</f>
        <v>0</v>
      </c>
      <c r="EL81" s="116">
        <f>IF(AND(EK81&gt;0,EK81*$B$4+ER80&lt;=$B$2*'SFV+BESS'!$I$9,EK81&lt;'SFV+BESS'!$I$7), EK81*$B$4, IF(AND(EK81&gt;0,EK81*$B$4+ER80&gt;$B$2*'SFV+BESS'!$I$9,EK81*$B$4&lt;'SFV+BESS'!$I$7),$B$2*'SFV+BESS'!$I$9-ER80,IF(AND(EK81&gt;0,EK81*$B$4+ER80&gt;$B$2*'SFV+BESS'!$I$9,EK81*$B$4&gt;'SFV+BESS'!$I$7,ER80&lt;$B$2*'SFV+BESS'!$I$9),$B$2*'SFV+BESS'!$I$9-ER80,IF(AND(EK81&gt;0,EK81*$B$4+ER80&lt;=$B$2*'SFV+BESS'!$I$9,EK81&gt;'SFV+BESS'!$I$7),'SFV+BESS'!$I$7,0))))</f>
        <v>0</v>
      </c>
      <c r="EM81" s="27">
        <f>IF(AND(EK81&lt;0,ER80+EK81/$B$5&gt;$H$2,-EK81/'Carga-Descarga Año'!$B$5&lt;'SFV+BESS'!$I$7),EK81/$B$5,IF(AND(EK81&lt;0,ER80+EK81/$B$5&gt;$H$2,-EK81/'Carga-Descarga Año'!$B$5&gt;'SFV+BESS'!$I$7),-'SFV+BESS'!$I$7,IF(AND(EK81&lt;0,ER80+EK81/$B$5&lt;$H$2),-MIN('SFV+BESS'!$I$7,ER80-$H$2),0)))</f>
        <v>0</v>
      </c>
      <c r="EN81" s="33"/>
      <c r="EO81" s="33">
        <f t="shared" si="93"/>
        <v>0</v>
      </c>
      <c r="EP81" s="27">
        <f t="shared" si="133"/>
        <v>0</v>
      </c>
      <c r="EQ81" s="27">
        <f t="shared" si="94"/>
        <v>0</v>
      </c>
      <c r="ER81" s="28">
        <f>IF((ER80+EL81+EM81)&gt;=$B$2*'SFV+BESS'!$I$9, $B$2*'SFV+BESS'!$I$9, (ER80+EL81+EM81))</f>
        <v>173.61249999999998</v>
      </c>
      <c r="ES81" s="110">
        <f t="shared" si="134"/>
        <v>0</v>
      </c>
      <c r="EX81" s="251">
        <v>4</v>
      </c>
      <c r="EY81" s="41">
        <v>3</v>
      </c>
      <c r="EZ81" s="33">
        <f t="shared" si="109"/>
        <v>0</v>
      </c>
      <c r="FA81" s="33">
        <f>Gen_Cons_Horario!B6659</f>
        <v>0</v>
      </c>
      <c r="FB81" s="35">
        <f t="shared" ref="FB81:FB144" si="146">EZ81-FA81</f>
        <v>0</v>
      </c>
      <c r="FC81" s="116">
        <f>IF(AND(FB81&gt;0,FB81*$B$4+FI80&lt;=$B$2*'SFV+BESS'!$I$9,FB81&lt;'SFV+BESS'!$I$7), FB81*$B$4, IF(AND(FB81&gt;0,FB81*$B$4+FI80&gt;$B$2*'SFV+BESS'!$I$9,FB81*$B$4&lt;'SFV+BESS'!$I$7),$B$2*'SFV+BESS'!$I$9-FI80,IF(AND(FB81&gt;0,FB81*$B$4+FI80&gt;$B$2*'SFV+BESS'!$I$9,FB81*$B$4&gt;'SFV+BESS'!$I$7,FI80&lt;$B$2*'SFV+BESS'!$I$9),$B$2*'SFV+BESS'!$I$9-FI80,IF(AND(FB81&gt;0,FB81*$B$4+FI80&lt;=$B$2*'SFV+BESS'!$I$9,FB81&gt;'SFV+BESS'!$I$7),'SFV+BESS'!$I$7,0))))</f>
        <v>0</v>
      </c>
      <c r="FD81" s="27">
        <f>IF(AND(FB81&lt;0,FI80+FB81/$B$5&gt;$H$2,-FB81/'Carga-Descarga Año'!$B$5&lt;'SFV+BESS'!$I$7),FB81/$B$5,IF(AND(FB81&lt;0,FI80+FB81/$B$5&gt;$H$2,-FB81/'Carga-Descarga Año'!$B$5&gt;'SFV+BESS'!$I$7),-'SFV+BESS'!$I$7,IF(AND(FB81&lt;0,FI80+FB81/$B$5&lt;$H$2),-MIN('SFV+BESS'!$I$7,FI80-$H$2),0)))</f>
        <v>0</v>
      </c>
      <c r="FE81" s="33"/>
      <c r="FF81" s="33">
        <f t="shared" si="95"/>
        <v>0</v>
      </c>
      <c r="FG81" s="27">
        <f t="shared" si="135"/>
        <v>0</v>
      </c>
      <c r="FH81" s="27">
        <f t="shared" si="96"/>
        <v>0</v>
      </c>
      <c r="FI81" s="28">
        <f>IF((FI80+FC81+FD81)&gt;=$B$2*'SFV+BESS'!$I$9, $B$2*'SFV+BESS'!$I$9, (FI80+FC81+FD81))</f>
        <v>173.61249999999998</v>
      </c>
      <c r="FJ81" s="110">
        <f t="shared" si="136"/>
        <v>0</v>
      </c>
      <c r="FO81" s="251">
        <v>4</v>
      </c>
      <c r="FP81" s="41">
        <v>3</v>
      </c>
      <c r="FQ81" s="33">
        <f t="shared" si="110"/>
        <v>0</v>
      </c>
      <c r="FR81" s="33">
        <f>Gen_Cons_Horario!B7403</f>
        <v>0</v>
      </c>
      <c r="FS81" s="35">
        <f t="shared" ref="FS81:FS144" si="147">FQ81-FR81</f>
        <v>0</v>
      </c>
      <c r="FT81" s="116">
        <f>IF(AND(FS81&gt;0,FS81*$B$4+FZ80&lt;=$B$2*'SFV+BESS'!$I$9,FS81&lt;'SFV+BESS'!$I$7), FS81*$B$4, IF(AND(FS81&gt;0,FS81*$B$4+FZ80&gt;$B$2*'SFV+BESS'!$I$9,FS81*$B$4&lt;'SFV+BESS'!$I$7),$B$2*'SFV+BESS'!$I$9-FZ80,IF(AND(FS81&gt;0,FS81*$B$4+FZ80&gt;$B$2*'SFV+BESS'!$I$9,FS81*$B$4&gt;'SFV+BESS'!$I$7,FZ80&lt;$B$2*'SFV+BESS'!$I$9),$B$2*'SFV+BESS'!$I$9-FZ80,IF(AND(FS81&gt;0,FS81*$B$4+FZ80&lt;=$B$2*'SFV+BESS'!$I$9,FS81&gt;'SFV+BESS'!$I$7),'SFV+BESS'!$I$7,0))))</f>
        <v>0</v>
      </c>
      <c r="FU81" s="27">
        <f>IF(AND(FS81&lt;0,FZ80+FS81/$B$5&gt;$H$2,-FS81/'Carga-Descarga Año'!$B$5&lt;'SFV+BESS'!$I$7),FS81/$B$5,IF(AND(FS81&lt;0,FZ80+FS81/$B$5&gt;$H$2,-FS81/'Carga-Descarga Año'!$B$5&gt;'SFV+BESS'!$I$7),-'SFV+BESS'!$I$7,IF(AND(FS81&lt;0,FZ80+FS81/$B$5&lt;$H$2),-MIN('SFV+BESS'!$I$7,FZ80-$H$2),0)))</f>
        <v>0</v>
      </c>
      <c r="FV81" s="33"/>
      <c r="FW81" s="33">
        <f t="shared" si="97"/>
        <v>0</v>
      </c>
      <c r="FX81" s="27">
        <f t="shared" si="137"/>
        <v>0</v>
      </c>
      <c r="FY81" s="27">
        <f t="shared" si="98"/>
        <v>0</v>
      </c>
      <c r="FZ81" s="28">
        <f>IF((FZ80+FT81+FU81)&gt;=$B$2*'SFV+BESS'!$I$9, $B$2*'SFV+BESS'!$I$9, (FZ80+FT81+FU81))</f>
        <v>173.61249999999998</v>
      </c>
      <c r="GA81" s="110">
        <f t="shared" si="138"/>
        <v>0</v>
      </c>
      <c r="GF81" s="251">
        <v>4</v>
      </c>
      <c r="GG81" s="41">
        <v>3</v>
      </c>
      <c r="GH81" s="33">
        <f t="shared" si="111"/>
        <v>0</v>
      </c>
      <c r="GI81" s="33">
        <f>Gen_Cons_Horario!B8123</f>
        <v>0</v>
      </c>
      <c r="GJ81" s="35">
        <f t="shared" si="81"/>
        <v>0</v>
      </c>
      <c r="GK81" s="116">
        <f>IF(AND(GJ81&gt;0,GJ81*$B$4+GQ80&lt;=$B$2*'SFV+BESS'!$I$9,GJ81&lt;'SFV+BESS'!$I$7), GJ81*$B$4, IF(AND(GJ81&gt;0,GJ81*$B$4+GQ80&gt;$B$2*'SFV+BESS'!$I$9,GJ81*$B$4&lt;'SFV+BESS'!$I$7),$B$2*'SFV+BESS'!$I$9-GQ80,IF(AND(GJ81&gt;0,GJ81*$B$4+GQ80&gt;$B$2*'SFV+BESS'!$I$9,GJ81*$B$4&gt;'SFV+BESS'!$I$7,GQ80&lt;$B$2*'SFV+BESS'!$I$9),$B$2*'SFV+BESS'!$I$9-GQ80,IF(AND(GJ81&gt;0,GJ81*$B$4+GQ80&lt;=$B$2*'SFV+BESS'!$I$9,GJ81&gt;'SFV+BESS'!$I$7),'SFV+BESS'!$I$7,0))))</f>
        <v>0</v>
      </c>
      <c r="GL81" s="27">
        <f>IF(AND(GJ81&lt;0,GQ80+GJ81/$B$5&gt;$H$2,-GJ81/'Carga-Descarga Año'!$B$5&lt;'SFV+BESS'!$I$7),GJ81/$B$5,IF(AND(GJ81&lt;0,GQ80+GJ81/$B$5&gt;$H$2,-GJ81/'Carga-Descarga Año'!$B$5&gt;'SFV+BESS'!$I$7),-'SFV+BESS'!$I$7,IF(AND(GJ81&lt;0,GQ80+GJ81/$B$5&lt;$H$2),-MIN('SFV+BESS'!$I$7,GQ80-$H$2),0)))</f>
        <v>0</v>
      </c>
      <c r="GM81" s="33"/>
      <c r="GN81" s="33">
        <f t="shared" si="99"/>
        <v>0</v>
      </c>
      <c r="GO81" s="27">
        <f t="shared" si="139"/>
        <v>0</v>
      </c>
      <c r="GP81" s="27">
        <f t="shared" si="100"/>
        <v>0</v>
      </c>
      <c r="GQ81" s="28">
        <f>IF((GQ80+GK81+GL81)&gt;=$B$2*'SFV+BESS'!$I$9, $B$2*'SFV+BESS'!$I$9, (GQ80+GK81+GL81))</f>
        <v>173.61249999999998</v>
      </c>
      <c r="GR81" s="110">
        <f t="shared" si="140"/>
        <v>0</v>
      </c>
    </row>
    <row r="82" spans="1:200">
      <c r="A82" s="249"/>
      <c r="B82" s="41">
        <v>3.0416666666666701</v>
      </c>
      <c r="C82" s="38">
        <f t="shared" si="82"/>
        <v>0</v>
      </c>
      <c r="D82" s="2">
        <f>Gen_Cons_Horario!B108</f>
        <v>0</v>
      </c>
      <c r="E82" s="140">
        <f t="shared" si="112"/>
        <v>0</v>
      </c>
      <c r="F82" s="116">
        <f>IF(AND(E82&gt;0,E82*$B$4+L81&lt;=$B$2*'SFV+BESS'!$I$9,E82&lt;'SFV+BESS'!$I$7), E82*$B$4, IF(AND(E82&gt;0,E82*$B$4+L81&gt;$B$2*'SFV+BESS'!$I$9,E82*$B$4&lt;'SFV+BESS'!$I$7),$B$2*'SFV+BESS'!$I$9-L81,IF(AND(E82&gt;0,E82*$B$4+L81&gt;$B$2*'SFV+BESS'!$I$9,E82*$B$4&gt;'SFV+BESS'!$I$7,L81&lt;$B$2*'SFV+BESS'!$I$9),$B$2*'SFV+BESS'!$I$9-L81,IF(AND(E82&gt;0,E82*$B$4+L81&lt;=$B$2*'SFV+BESS'!$I$9,E82&gt;'SFV+BESS'!$I$7),'SFV+BESS'!$I$7,0))))</f>
        <v>0</v>
      </c>
      <c r="G82" s="27">
        <f>IF(AND(E82&lt;0,L81+E82/$B$5&gt;$H$2,-E82/'Carga-Descarga Año'!$B$5&lt;'SFV+BESS'!$I$7),E82/$B$5,IF(AND(E82&lt;0,L81+E82/$B$5&gt;$H$2,-E82/'Carga-Descarga Año'!$B$5&gt;'SFV+BESS'!$I$7),-'SFV+BESS'!$I$7,IF(AND(E82&lt;0,L81+E82/$B$5&lt;$H$2),-MIN('SFV+BESS'!$I$7,L81-$H$2),0)))</f>
        <v>0</v>
      </c>
      <c r="I82" s="38">
        <f t="shared" si="113"/>
        <v>0</v>
      </c>
      <c r="J82" s="27">
        <f t="shared" si="115"/>
        <v>0</v>
      </c>
      <c r="K82" s="27">
        <f t="shared" si="114"/>
        <v>0</v>
      </c>
      <c r="L82" s="28">
        <f>IF((L81+F82+G82)&gt;=$B$2*'SFV+BESS'!$I$9, $B$2*'SFV+BESS'!$I$9, (L81+F82+G82))</f>
        <v>9.1375000000000011</v>
      </c>
      <c r="M82" s="110">
        <f t="shared" si="116"/>
        <v>0</v>
      </c>
      <c r="R82" s="251"/>
      <c r="S82" s="41">
        <v>3.0416666666666701</v>
      </c>
      <c r="T82" s="2">
        <f t="shared" si="101"/>
        <v>0</v>
      </c>
      <c r="U82" s="2">
        <f>Gen_Cons_Horario!B852</f>
        <v>0</v>
      </c>
      <c r="V82" s="35">
        <f t="shared" si="71"/>
        <v>0</v>
      </c>
      <c r="W82" s="116">
        <f>IF(AND(V82&gt;0,V82*$B$4+AC81&lt;=$B$2*'SFV+BESS'!$I$9,V82&lt;'SFV+BESS'!$I$7), V82*$B$4, IF(AND(V82&gt;0,V82*$B$4+AC81&gt;$B$2*'SFV+BESS'!$I$9,V82*$B$4&lt;'SFV+BESS'!$I$7),$B$2*'SFV+BESS'!$I$9-AC81,IF(AND(V82&gt;0,V82*$B$4+AC81&gt;$B$2*'SFV+BESS'!$I$9,V82*$B$4&gt;'SFV+BESS'!$I$7,AC81&lt;$B$2*'SFV+BESS'!$I$9),$B$2*'SFV+BESS'!$I$9-AC81,IF(AND(V82&gt;0,V82*$B$4+AC81&lt;=$B$2*'SFV+BESS'!$I$9,V82&gt;'SFV+BESS'!$I$7),'SFV+BESS'!$I$7,0))))</f>
        <v>0</v>
      </c>
      <c r="X82" s="27">
        <f>IF(AND(V82&lt;0,AC81+V82/$B$5&gt;$H$2,-V82/'Carga-Descarga Año'!$B$5&lt;'SFV+BESS'!$I$7),V82/$B$5,IF(AND(V82&lt;0,AC81+V82/$B$5&gt;$H$2,-V82/'Carga-Descarga Año'!$B$5&gt;'SFV+BESS'!$I$7),-'SFV+BESS'!$I$7,IF(AND(V82&lt;0,AC81+V82/$B$5&lt;$H$2),-MIN('SFV+BESS'!$I$7,AC81-$H$2),0)))</f>
        <v>0</v>
      </c>
      <c r="Z82" s="33">
        <f t="shared" si="142"/>
        <v>0</v>
      </c>
      <c r="AA82" s="27">
        <f t="shared" si="117"/>
        <v>0</v>
      </c>
      <c r="AB82" s="27">
        <f t="shared" si="141"/>
        <v>0</v>
      </c>
      <c r="AC82" s="28">
        <f>IF((AC81+W82+X82)&gt;=$B$2*'SFV+BESS'!$I$9, $B$2*'SFV+BESS'!$I$9, (AC81+W82+X82))</f>
        <v>80.74416828197414</v>
      </c>
      <c r="AD82" s="110">
        <f t="shared" si="118"/>
        <v>0</v>
      </c>
      <c r="AI82" s="251"/>
      <c r="AJ82" s="41">
        <v>3.0416666666666701</v>
      </c>
      <c r="AK82" s="52">
        <f t="shared" si="102"/>
        <v>0</v>
      </c>
      <c r="AL82" s="33">
        <f>Gen_Cons_Horario!B1524</f>
        <v>0</v>
      </c>
      <c r="AM82" s="35">
        <f t="shared" si="72"/>
        <v>0</v>
      </c>
      <c r="AN82" s="116">
        <f>IF(AND(AM82&gt;0,AM82*$B$4+AT81&lt;=$B$2*'SFV+BESS'!$I$9,AM82&lt;'SFV+BESS'!$I$7), AM82*$B$4, IF(AND(AM82&gt;0,AM82*$B$4+AT81&gt;$B$2*'SFV+BESS'!$I$9,AM82*$B$4&lt;'SFV+BESS'!$I$7),$B$2*'SFV+BESS'!$I$9-AT81,IF(AND(AM82&gt;0,AM82*$B$4+AT81&gt;$B$2*'SFV+BESS'!$I$9,AM82*$B$4&gt;'SFV+BESS'!$I$7,AT81&lt;$B$2*'SFV+BESS'!$I$9),$B$2*'SFV+BESS'!$I$9-AT81,IF(AND(AM82&gt;0,AM82*$B$4+AT81&lt;=$B$2*'SFV+BESS'!$I$9,AM82&gt;'SFV+BESS'!$I$7),'SFV+BESS'!$I$7,0))))</f>
        <v>0</v>
      </c>
      <c r="AO82" s="27">
        <f>IF(AND(AM82&lt;0,AT81+AM82/$B$5&gt;$H$2,-AM82/'Carga-Descarga Año'!$B$5&lt;'SFV+BESS'!$I$7),AM82/$B$5,IF(AND(AM82&lt;0,AT81+AM82/$B$5&gt;$H$2,-AM82/'Carga-Descarga Año'!$B$5&gt;'SFV+BESS'!$I$7),-'SFV+BESS'!$I$7,IF(AND(AM82&lt;0,AT81+AM82/$B$5&lt;$H$2),-MIN('SFV+BESS'!$I$7,AT81-$H$2),0)))</f>
        <v>0</v>
      </c>
      <c r="AP82" s="33"/>
      <c r="AQ82" s="33">
        <f t="shared" si="83"/>
        <v>0</v>
      </c>
      <c r="AR82" s="27">
        <f t="shared" si="119"/>
        <v>0</v>
      </c>
      <c r="AS82" s="27">
        <f t="shared" si="84"/>
        <v>0</v>
      </c>
      <c r="AT82" s="28">
        <f>IF((AT81+AN82+AO82)&gt;=$B$2*'SFV+BESS'!$I$9, $B$2*'SFV+BESS'!$I$9, (AT81+AN82+AO82))</f>
        <v>172.53218491635695</v>
      </c>
      <c r="AU82" s="110">
        <f t="shared" si="120"/>
        <v>0</v>
      </c>
      <c r="AZ82" s="251"/>
      <c r="BA82" s="41">
        <v>3.0416666666666701</v>
      </c>
      <c r="BB82" s="33">
        <f t="shared" si="103"/>
        <v>0</v>
      </c>
      <c r="BC82" s="33">
        <f>Gen_Cons_Horario!B2268</f>
        <v>0</v>
      </c>
      <c r="BD82" s="35">
        <f t="shared" si="73"/>
        <v>0</v>
      </c>
      <c r="BE82" s="116">
        <f>IF(AND(BD82&gt;0,BD82*$B$4+BK81&lt;=$B$2*'SFV+BESS'!$I$9,BD82&lt;'SFV+BESS'!$I$7), BD82*$B$4, IF(AND(BD82&gt;0,BD82*$B$4+BK81&gt;$B$2*'SFV+BESS'!$I$9,BD82*$B$4&lt;'SFV+BESS'!$I$7),$B$2*'SFV+BESS'!$I$9-BK81,IF(AND(BD82&gt;0,BD82*$B$4+BK81&gt;$B$2*'SFV+BESS'!$I$9,BD82*$B$4&gt;'SFV+BESS'!$I$7,BK81&lt;$B$2*'SFV+BESS'!$I$9),$B$2*'SFV+BESS'!$I$9-BK81,IF(AND(BD82&gt;0,BD82*$B$4+BK81&lt;=$B$2*'SFV+BESS'!$I$9,BD82&gt;'SFV+BESS'!$I$7),'SFV+BESS'!$I$7,0))))</f>
        <v>0</v>
      </c>
      <c r="BF82" s="27">
        <f>IF(AND(BD82&lt;0,BK81+BD82/$B$5&gt;$H$2,-BD82/'Carga-Descarga Año'!$B$5&lt;'SFV+BESS'!$I$7),BD82/$B$5,IF(AND(BD82&lt;0,BK81+BD82/$B$5&gt;$H$2,-BD82/'Carga-Descarga Año'!$B$5&gt;'SFV+BESS'!$I$7),-'SFV+BESS'!$I$7,IF(AND(BD82&lt;0,BK81+BD82/$B$5&lt;$H$2),-MIN('SFV+BESS'!$I$7,BK81-$H$2),0)))</f>
        <v>0</v>
      </c>
      <c r="BG82" s="33"/>
      <c r="BH82" s="33">
        <f t="shared" si="85"/>
        <v>0</v>
      </c>
      <c r="BI82" s="27">
        <f t="shared" si="121"/>
        <v>0</v>
      </c>
      <c r="BJ82" s="27">
        <f t="shared" si="86"/>
        <v>0</v>
      </c>
      <c r="BK82" s="28">
        <f>IF((BK81+BE82+BF82)&gt;=$B$2*'SFV+BESS'!$I$9, $B$2*'SFV+BESS'!$I$9, (BK81+BE82+BF82))</f>
        <v>173.61249999999998</v>
      </c>
      <c r="BL82" s="110">
        <f t="shared" si="122"/>
        <v>0</v>
      </c>
      <c r="BQ82" s="251"/>
      <c r="BR82" s="41">
        <v>3.0416666666666701</v>
      </c>
      <c r="BS82" s="33">
        <f t="shared" si="104"/>
        <v>0</v>
      </c>
      <c r="BT82" s="33">
        <f>Gen_Cons_Horario!B2988</f>
        <v>0</v>
      </c>
      <c r="BU82" s="35">
        <f t="shared" si="74"/>
        <v>0</v>
      </c>
      <c r="BV82" s="116">
        <f>IF(AND(BU82&gt;0,BU82*$B$4+CB81&lt;=$B$2*'SFV+BESS'!$I$9,BU82&lt;'SFV+BESS'!$I$7), BU82*$B$4, IF(AND(BU82&gt;0,BU82*$B$4+CB81&gt;$B$2*'SFV+BESS'!$I$9,BU82*$B$4&lt;'SFV+BESS'!$I$7),$B$2*'SFV+BESS'!$I$9-CB81,IF(AND(BU82&gt;0,BU82*$B$4+CB81&gt;$B$2*'SFV+BESS'!$I$9,BU82*$B$4&gt;'SFV+BESS'!$I$7,CB81&lt;$B$2*'SFV+BESS'!$I$9),$B$2*'SFV+BESS'!$I$9-CB81,IF(AND(BU82&gt;0,BU82*$B$4+CB81&lt;=$B$2*'SFV+BESS'!$I$9,BU82&gt;'SFV+BESS'!$I$7),'SFV+BESS'!$I$7,0))))</f>
        <v>0</v>
      </c>
      <c r="BW82" s="27">
        <f>IF(AND(BU82&lt;0,CB81+BU82/$B$5&gt;$H$2,-BU82/'Carga-Descarga Año'!$B$5&lt;'SFV+BESS'!$I$7),BU82/$B$5,IF(AND(BU82&lt;0,CB81+BU82/$B$5&gt;$H$2,-BU82/'Carga-Descarga Año'!$B$5&gt;'SFV+BESS'!$I$7),-'SFV+BESS'!$I$7,IF(AND(BU82&lt;0,CB81+BU82/$B$5&lt;$H$2),-MIN('SFV+BESS'!$I$7,CB81-$H$2),0)))</f>
        <v>0</v>
      </c>
      <c r="BX82" s="33"/>
      <c r="BY82" s="33">
        <f t="shared" si="87"/>
        <v>0</v>
      </c>
      <c r="BZ82" s="27">
        <f t="shared" si="123"/>
        <v>0</v>
      </c>
      <c r="CA82" s="27">
        <f t="shared" si="124"/>
        <v>0</v>
      </c>
      <c r="CB82" s="28">
        <f>IF((CB81+BV82+BW82)&gt;=$B$2*'SFV+BESS'!$I$9, $B$2*'SFV+BESS'!$I$9, (CB81+BV82+BW82))</f>
        <v>173.61249999999998</v>
      </c>
      <c r="CC82" s="110">
        <f t="shared" si="125"/>
        <v>0</v>
      </c>
      <c r="CH82" s="251"/>
      <c r="CI82" s="41">
        <v>3.0416666666666701</v>
      </c>
      <c r="CJ82" s="33">
        <f t="shared" si="105"/>
        <v>0</v>
      </c>
      <c r="CK82" s="33">
        <f>Gen_Cons_Horario!B3732</f>
        <v>0</v>
      </c>
      <c r="CL82" s="35">
        <f t="shared" si="75"/>
        <v>0</v>
      </c>
      <c r="CM82" s="116">
        <f>IF(AND(CL82&gt;0,CL82*$B$4+CS81&lt;=$B$2*'SFV+BESS'!$I$9,CL82&lt;'SFV+BESS'!$I$7), CL82*$B$4, IF(AND(CL82&gt;0,CL82*$B$4+CS81&gt;$B$2*'SFV+BESS'!$I$9,CL82*$B$4&lt;'SFV+BESS'!$I$7),$B$2*'SFV+BESS'!$I$9-CS81,IF(AND(CL82&gt;0,CL82*$B$4+CS81&gt;$B$2*'SFV+BESS'!$I$9,CL82*$B$4&gt;'SFV+BESS'!$I$7,CS81&lt;$B$2*'SFV+BESS'!$I$9),$B$2*'SFV+BESS'!$I$9-CS81,IF(AND(CL82&gt;0,CL82*$B$4+CS81&lt;=$B$2*'SFV+BESS'!$I$9,CL82&gt;'SFV+BESS'!$I$7),'SFV+BESS'!$I$7,0))))</f>
        <v>0</v>
      </c>
      <c r="CN82" s="27">
        <f>IF(AND(CL82&lt;0,CS81+CL82/$B$5&gt;$H$2,-CL82/'Carga-Descarga Año'!$B$5&lt;'SFV+BESS'!$I$7),CL82/$B$5,IF(AND(CL82&lt;0,CS81+CL82/$B$5&gt;$H$2,-CL82/'Carga-Descarga Año'!$B$5&gt;'SFV+BESS'!$I$7),-'SFV+BESS'!$I$7,IF(AND(CL82&lt;0,CS81+CL82/$B$5&lt;$H$2),-MIN('SFV+BESS'!$I$7,CS81-$H$2),0)))</f>
        <v>0</v>
      </c>
      <c r="CO82" s="33"/>
      <c r="CP82" s="33">
        <f t="shared" si="88"/>
        <v>0</v>
      </c>
      <c r="CQ82" s="27">
        <f t="shared" si="126"/>
        <v>0</v>
      </c>
      <c r="CR82" s="27">
        <f t="shared" si="89"/>
        <v>0</v>
      </c>
      <c r="CS82" s="28">
        <f>IF((CS81+CM82+CN82)&gt;=$B$2*'SFV+BESS'!$I$9, $B$2*'SFV+BESS'!$I$9, (CS81+CM82+CN82))</f>
        <v>173.61249999999998</v>
      </c>
      <c r="CT82" s="110">
        <f t="shared" si="127"/>
        <v>0</v>
      </c>
      <c r="CY82" s="251"/>
      <c r="CZ82" s="41">
        <v>3.0416666666666701</v>
      </c>
      <c r="DA82" s="33">
        <f t="shared" si="106"/>
        <v>0</v>
      </c>
      <c r="DB82" s="33">
        <f>Gen_Cons_Horario!B4452</f>
        <v>0</v>
      </c>
      <c r="DC82" s="35">
        <f t="shared" si="143"/>
        <v>0</v>
      </c>
      <c r="DD82" s="116">
        <f>IF(AND(DC82&gt;0,DC82*$B$4+DJ81&lt;=$B$2*'SFV+BESS'!$I$9,DC82&lt;'SFV+BESS'!$I$7), DC82*$B$4, IF(AND(DC82&gt;0,DC82*$B$4+DJ81&gt;$B$2*'SFV+BESS'!$I$9,DC82*$B$4&lt;'SFV+BESS'!$I$7),$B$2*'SFV+BESS'!$I$9-DJ81,IF(AND(DC82&gt;0,DC82*$B$4+DJ81&gt;$B$2*'SFV+BESS'!$I$9,DC82*$B$4&gt;'SFV+BESS'!$I$7,DJ81&lt;$B$2*'SFV+BESS'!$I$9),$B$2*'SFV+BESS'!$I$9-DJ81,IF(AND(DC82&gt;0,DC82*$B$4+DJ81&lt;=$B$2*'SFV+BESS'!$I$9,DC82&gt;'SFV+BESS'!$I$7),'SFV+BESS'!$I$7,0))))</f>
        <v>0</v>
      </c>
      <c r="DE82" s="27">
        <f>IF(AND(DC82&lt;0,DJ81+DC82/$B$5&gt;$H$2,-DC82/'Carga-Descarga Año'!$B$5&lt;'SFV+BESS'!$I$7),DC82/$B$5,IF(AND(DC82&lt;0,DJ81+DC82/$B$5&gt;$H$2,-DC82/'Carga-Descarga Año'!$B$5&gt;'SFV+BESS'!$I$7),-'SFV+BESS'!$I$7,IF(AND(DC82&lt;0,DJ81+DC82/$B$5&lt;$H$2),-MIN('SFV+BESS'!$I$7,DJ81-$H$2),0)))</f>
        <v>0</v>
      </c>
      <c r="DF82" s="33"/>
      <c r="DG82" s="33">
        <f t="shared" si="90"/>
        <v>0</v>
      </c>
      <c r="DH82" s="27">
        <f t="shared" si="128"/>
        <v>0</v>
      </c>
      <c r="DI82" s="27">
        <f t="shared" si="129"/>
        <v>0</v>
      </c>
      <c r="DJ82" s="28">
        <f>IF((DJ81+DD82+DE82)&gt;=$B$2*'SFV+BESS'!$I$9, $B$2*'SFV+BESS'!$I$9, (DJ81+DD82+DE82))</f>
        <v>173.61249999999998</v>
      </c>
      <c r="DK82" s="110">
        <f t="shared" si="130"/>
        <v>0</v>
      </c>
      <c r="DP82" s="251"/>
      <c r="DQ82" s="41">
        <v>3.0416666666666701</v>
      </c>
      <c r="DR82" s="33">
        <f t="shared" si="107"/>
        <v>0</v>
      </c>
      <c r="DS82" s="33">
        <f>Gen_Cons_Horario!B5196</f>
        <v>0</v>
      </c>
      <c r="DT82" s="35">
        <f t="shared" si="144"/>
        <v>0</v>
      </c>
      <c r="DU82" s="116">
        <f>IF(AND(DT82&gt;0,DT82*$B$4+EA81&lt;=$B$2*'SFV+BESS'!$I$9,DT82&lt;'SFV+BESS'!$I$7), DT82*$B$4, IF(AND(DT82&gt;0,DT82*$B$4+EA81&gt;$B$2*'SFV+BESS'!$I$9,DT82*$B$4&lt;'SFV+BESS'!$I$7),$B$2*'SFV+BESS'!$I$9-EA81,IF(AND(DT82&gt;0,DT82*$B$4+EA81&gt;$B$2*'SFV+BESS'!$I$9,DT82*$B$4&gt;'SFV+BESS'!$I$7,EA81&lt;$B$2*'SFV+BESS'!$I$9),$B$2*'SFV+BESS'!$I$9-EA81,IF(AND(DT82&gt;0,DT82*$B$4+EA81&lt;=$B$2*'SFV+BESS'!$I$9,DT82&gt;'SFV+BESS'!$I$7),'SFV+BESS'!$I$7,0))))</f>
        <v>0</v>
      </c>
      <c r="DV82" s="27">
        <f>IF(AND(DT82&lt;0,EA81+DT82/$B$5&gt;$H$2,-DT82/'Carga-Descarga Año'!$B$5&lt;'SFV+BESS'!$I$7),DT82/$B$5,IF(AND(DT82&lt;0,EA81+DT82/$B$5&gt;$H$2,-DT82/'Carga-Descarga Año'!$B$5&gt;'SFV+BESS'!$I$7),-'SFV+BESS'!$I$7,IF(AND(DT82&lt;0,EA81+DT82/$B$5&lt;$H$2),-MIN('SFV+BESS'!$I$7,EA81-$H$2),0)))</f>
        <v>0</v>
      </c>
      <c r="DW82" s="33"/>
      <c r="DX82" s="33">
        <f t="shared" si="91"/>
        <v>0</v>
      </c>
      <c r="DY82" s="27">
        <f t="shared" si="131"/>
        <v>0</v>
      </c>
      <c r="DZ82" s="27">
        <f t="shared" si="92"/>
        <v>0</v>
      </c>
      <c r="EA82" s="28">
        <f>IF((EA81+DU82+DV82)&gt;=$B$2*'SFV+BESS'!$I$9, $B$2*'SFV+BESS'!$I$9, (EA81+DU82+DV82))</f>
        <v>173.61249999999998</v>
      </c>
      <c r="EB82" s="110">
        <f t="shared" si="132"/>
        <v>0</v>
      </c>
      <c r="EG82" s="251"/>
      <c r="EH82" s="41">
        <v>3.0416666666666701</v>
      </c>
      <c r="EI82" s="33">
        <f t="shared" si="108"/>
        <v>0</v>
      </c>
      <c r="EJ82" s="33">
        <f>Gen_Cons_Horario!B5940</f>
        <v>0</v>
      </c>
      <c r="EK82" s="35">
        <f t="shared" si="145"/>
        <v>0</v>
      </c>
      <c r="EL82" s="116">
        <f>IF(AND(EK82&gt;0,EK82*$B$4+ER81&lt;=$B$2*'SFV+BESS'!$I$9,EK82&lt;'SFV+BESS'!$I$7), EK82*$B$4, IF(AND(EK82&gt;0,EK82*$B$4+ER81&gt;$B$2*'SFV+BESS'!$I$9,EK82*$B$4&lt;'SFV+BESS'!$I$7),$B$2*'SFV+BESS'!$I$9-ER81,IF(AND(EK82&gt;0,EK82*$B$4+ER81&gt;$B$2*'SFV+BESS'!$I$9,EK82*$B$4&gt;'SFV+BESS'!$I$7,ER81&lt;$B$2*'SFV+BESS'!$I$9),$B$2*'SFV+BESS'!$I$9-ER81,IF(AND(EK82&gt;0,EK82*$B$4+ER81&lt;=$B$2*'SFV+BESS'!$I$9,EK82&gt;'SFV+BESS'!$I$7),'SFV+BESS'!$I$7,0))))</f>
        <v>0</v>
      </c>
      <c r="EM82" s="27">
        <f>IF(AND(EK82&lt;0,ER81+EK82/$B$5&gt;$H$2,-EK82/'Carga-Descarga Año'!$B$5&lt;'SFV+BESS'!$I$7),EK82/$B$5,IF(AND(EK82&lt;0,ER81+EK82/$B$5&gt;$H$2,-EK82/'Carga-Descarga Año'!$B$5&gt;'SFV+BESS'!$I$7),-'SFV+BESS'!$I$7,IF(AND(EK82&lt;0,ER81+EK82/$B$5&lt;$H$2),-MIN('SFV+BESS'!$I$7,ER81-$H$2),0)))</f>
        <v>0</v>
      </c>
      <c r="EN82" s="33"/>
      <c r="EO82" s="33">
        <f t="shared" si="93"/>
        <v>0</v>
      </c>
      <c r="EP82" s="27">
        <f t="shared" si="133"/>
        <v>0</v>
      </c>
      <c r="EQ82" s="27">
        <f t="shared" si="94"/>
        <v>0</v>
      </c>
      <c r="ER82" s="28">
        <f>IF((ER81+EL82+EM82)&gt;=$B$2*'SFV+BESS'!$I$9, $B$2*'SFV+BESS'!$I$9, (ER81+EL82+EM82))</f>
        <v>173.61249999999998</v>
      </c>
      <c r="ES82" s="110">
        <f t="shared" si="134"/>
        <v>0</v>
      </c>
      <c r="EX82" s="251"/>
      <c r="EY82" s="41">
        <v>3.0416666666666701</v>
      </c>
      <c r="EZ82" s="33">
        <f t="shared" si="109"/>
        <v>0</v>
      </c>
      <c r="FA82" s="33">
        <f>Gen_Cons_Horario!B6660</f>
        <v>0</v>
      </c>
      <c r="FB82" s="35">
        <f t="shared" si="146"/>
        <v>0</v>
      </c>
      <c r="FC82" s="116">
        <f>IF(AND(FB82&gt;0,FB82*$B$4+FI81&lt;=$B$2*'SFV+BESS'!$I$9,FB82&lt;'SFV+BESS'!$I$7), FB82*$B$4, IF(AND(FB82&gt;0,FB82*$B$4+FI81&gt;$B$2*'SFV+BESS'!$I$9,FB82*$B$4&lt;'SFV+BESS'!$I$7),$B$2*'SFV+BESS'!$I$9-FI81,IF(AND(FB82&gt;0,FB82*$B$4+FI81&gt;$B$2*'SFV+BESS'!$I$9,FB82*$B$4&gt;'SFV+BESS'!$I$7,FI81&lt;$B$2*'SFV+BESS'!$I$9),$B$2*'SFV+BESS'!$I$9-FI81,IF(AND(FB82&gt;0,FB82*$B$4+FI81&lt;=$B$2*'SFV+BESS'!$I$9,FB82&gt;'SFV+BESS'!$I$7),'SFV+BESS'!$I$7,0))))</f>
        <v>0</v>
      </c>
      <c r="FD82" s="27">
        <f>IF(AND(FB82&lt;0,FI81+FB82/$B$5&gt;$H$2,-FB82/'Carga-Descarga Año'!$B$5&lt;'SFV+BESS'!$I$7),FB82/$B$5,IF(AND(FB82&lt;0,FI81+FB82/$B$5&gt;$H$2,-FB82/'Carga-Descarga Año'!$B$5&gt;'SFV+BESS'!$I$7),-'SFV+BESS'!$I$7,IF(AND(FB82&lt;0,FI81+FB82/$B$5&lt;$H$2),-MIN('SFV+BESS'!$I$7,FI81-$H$2),0)))</f>
        <v>0</v>
      </c>
      <c r="FE82" s="33"/>
      <c r="FF82" s="33">
        <f t="shared" si="95"/>
        <v>0</v>
      </c>
      <c r="FG82" s="27">
        <f t="shared" si="135"/>
        <v>0</v>
      </c>
      <c r="FH82" s="27">
        <f t="shared" si="96"/>
        <v>0</v>
      </c>
      <c r="FI82" s="28">
        <f>IF((FI81+FC82+FD82)&gt;=$B$2*'SFV+BESS'!$I$9, $B$2*'SFV+BESS'!$I$9, (FI81+FC82+FD82))</f>
        <v>173.61249999999998</v>
      </c>
      <c r="FJ82" s="110">
        <f t="shared" si="136"/>
        <v>0</v>
      </c>
      <c r="FO82" s="251"/>
      <c r="FP82" s="41">
        <v>3.0416666666666701</v>
      </c>
      <c r="FQ82" s="33">
        <f t="shared" si="110"/>
        <v>0</v>
      </c>
      <c r="FR82" s="33">
        <f>Gen_Cons_Horario!B7404</f>
        <v>0</v>
      </c>
      <c r="FS82" s="35">
        <f t="shared" si="147"/>
        <v>0</v>
      </c>
      <c r="FT82" s="116">
        <f>IF(AND(FS82&gt;0,FS82*$B$4+FZ81&lt;=$B$2*'SFV+BESS'!$I$9,FS82&lt;'SFV+BESS'!$I$7), FS82*$B$4, IF(AND(FS82&gt;0,FS82*$B$4+FZ81&gt;$B$2*'SFV+BESS'!$I$9,FS82*$B$4&lt;'SFV+BESS'!$I$7),$B$2*'SFV+BESS'!$I$9-FZ81,IF(AND(FS82&gt;0,FS82*$B$4+FZ81&gt;$B$2*'SFV+BESS'!$I$9,FS82*$B$4&gt;'SFV+BESS'!$I$7,FZ81&lt;$B$2*'SFV+BESS'!$I$9),$B$2*'SFV+BESS'!$I$9-FZ81,IF(AND(FS82&gt;0,FS82*$B$4+FZ81&lt;=$B$2*'SFV+BESS'!$I$9,FS82&gt;'SFV+BESS'!$I$7),'SFV+BESS'!$I$7,0))))</f>
        <v>0</v>
      </c>
      <c r="FU82" s="27">
        <f>IF(AND(FS82&lt;0,FZ81+FS82/$B$5&gt;$H$2,-FS82/'Carga-Descarga Año'!$B$5&lt;'SFV+BESS'!$I$7),FS82/$B$5,IF(AND(FS82&lt;0,FZ81+FS82/$B$5&gt;$H$2,-FS82/'Carga-Descarga Año'!$B$5&gt;'SFV+BESS'!$I$7),-'SFV+BESS'!$I$7,IF(AND(FS82&lt;0,FZ81+FS82/$B$5&lt;$H$2),-MIN('SFV+BESS'!$I$7,FZ81-$H$2),0)))</f>
        <v>0</v>
      </c>
      <c r="FV82" s="33"/>
      <c r="FW82" s="33">
        <f t="shared" si="97"/>
        <v>0</v>
      </c>
      <c r="FX82" s="27">
        <f t="shared" si="137"/>
        <v>0</v>
      </c>
      <c r="FY82" s="27">
        <f t="shared" si="98"/>
        <v>0</v>
      </c>
      <c r="FZ82" s="28">
        <f>IF((FZ81+FT82+FU82)&gt;=$B$2*'SFV+BESS'!$I$9, $B$2*'SFV+BESS'!$I$9, (FZ81+FT82+FU82))</f>
        <v>173.61249999999998</v>
      </c>
      <c r="GA82" s="110">
        <f t="shared" si="138"/>
        <v>0</v>
      </c>
      <c r="GF82" s="251"/>
      <c r="GG82" s="41">
        <v>3.0416666666666701</v>
      </c>
      <c r="GH82" s="33">
        <f t="shared" si="111"/>
        <v>0</v>
      </c>
      <c r="GI82" s="33">
        <f>Gen_Cons_Horario!B8124</f>
        <v>0</v>
      </c>
      <c r="GJ82" s="35">
        <f t="shared" si="81"/>
        <v>0</v>
      </c>
      <c r="GK82" s="116">
        <f>IF(AND(GJ82&gt;0,GJ82*$B$4+GQ81&lt;=$B$2*'SFV+BESS'!$I$9,GJ82&lt;'SFV+BESS'!$I$7), GJ82*$B$4, IF(AND(GJ82&gt;0,GJ82*$B$4+GQ81&gt;$B$2*'SFV+BESS'!$I$9,GJ82*$B$4&lt;'SFV+BESS'!$I$7),$B$2*'SFV+BESS'!$I$9-GQ81,IF(AND(GJ82&gt;0,GJ82*$B$4+GQ81&gt;$B$2*'SFV+BESS'!$I$9,GJ82*$B$4&gt;'SFV+BESS'!$I$7,GQ81&lt;$B$2*'SFV+BESS'!$I$9),$B$2*'SFV+BESS'!$I$9-GQ81,IF(AND(GJ82&gt;0,GJ82*$B$4+GQ81&lt;=$B$2*'SFV+BESS'!$I$9,GJ82&gt;'SFV+BESS'!$I$7),'SFV+BESS'!$I$7,0))))</f>
        <v>0</v>
      </c>
      <c r="GL82" s="27">
        <f>IF(AND(GJ82&lt;0,GQ81+GJ82/$B$5&gt;$H$2,-GJ82/'Carga-Descarga Año'!$B$5&lt;'SFV+BESS'!$I$7),GJ82/$B$5,IF(AND(GJ82&lt;0,GQ81+GJ82/$B$5&gt;$H$2,-GJ82/'Carga-Descarga Año'!$B$5&gt;'SFV+BESS'!$I$7),-'SFV+BESS'!$I$7,IF(AND(GJ82&lt;0,GQ81+GJ82/$B$5&lt;$H$2),-MIN('SFV+BESS'!$I$7,GQ81-$H$2),0)))</f>
        <v>0</v>
      </c>
      <c r="GM82" s="33"/>
      <c r="GN82" s="33">
        <f t="shared" si="99"/>
        <v>0</v>
      </c>
      <c r="GO82" s="27">
        <f t="shared" si="139"/>
        <v>0</v>
      </c>
      <c r="GP82" s="27">
        <f t="shared" si="100"/>
        <v>0</v>
      </c>
      <c r="GQ82" s="28">
        <f>IF((GQ81+GK82+GL82)&gt;=$B$2*'SFV+BESS'!$I$9, $B$2*'SFV+BESS'!$I$9, (GQ81+GK82+GL82))</f>
        <v>173.61249999999998</v>
      </c>
      <c r="GR82" s="110">
        <f t="shared" si="140"/>
        <v>0</v>
      </c>
    </row>
    <row r="83" spans="1:200">
      <c r="A83" s="249"/>
      <c r="B83" s="41">
        <v>3.0833333333333401</v>
      </c>
      <c r="C83" s="38">
        <f t="shared" si="82"/>
        <v>0</v>
      </c>
      <c r="D83" s="2">
        <f>Gen_Cons_Horario!B109</f>
        <v>0</v>
      </c>
      <c r="E83" s="140">
        <f t="shared" si="112"/>
        <v>0</v>
      </c>
      <c r="F83" s="116">
        <f>IF(AND(E83&gt;0,E83*$B$4+L82&lt;=$B$2*'SFV+BESS'!$I$9,E83&lt;'SFV+BESS'!$I$7), E83*$B$4, IF(AND(E83&gt;0,E83*$B$4+L82&gt;$B$2*'SFV+BESS'!$I$9,E83*$B$4&lt;'SFV+BESS'!$I$7),$B$2*'SFV+BESS'!$I$9-L82,IF(AND(E83&gt;0,E83*$B$4+L82&gt;$B$2*'SFV+BESS'!$I$9,E83*$B$4&gt;'SFV+BESS'!$I$7,L82&lt;$B$2*'SFV+BESS'!$I$9),$B$2*'SFV+BESS'!$I$9-L82,IF(AND(E83&gt;0,E83*$B$4+L82&lt;=$B$2*'SFV+BESS'!$I$9,E83&gt;'SFV+BESS'!$I$7),'SFV+BESS'!$I$7,0))))</f>
        <v>0</v>
      </c>
      <c r="G83" s="27">
        <f>IF(AND(E83&lt;0,L82+E83/$B$5&gt;$H$2,-E83/'Carga-Descarga Año'!$B$5&lt;'SFV+BESS'!$I$7),E83/$B$5,IF(AND(E83&lt;0,L82+E83/$B$5&gt;$H$2,-E83/'Carga-Descarga Año'!$B$5&gt;'SFV+BESS'!$I$7),-'SFV+BESS'!$I$7,IF(AND(E83&lt;0,L82+E83/$B$5&lt;$H$2),-MIN('SFV+BESS'!$I$7,L82-$H$2),0)))</f>
        <v>0</v>
      </c>
      <c r="I83" s="38">
        <f t="shared" si="113"/>
        <v>0</v>
      </c>
      <c r="J83" s="27">
        <f t="shared" si="115"/>
        <v>0</v>
      </c>
      <c r="K83" s="27">
        <f t="shared" si="114"/>
        <v>0</v>
      </c>
      <c r="L83" s="28">
        <f>IF((L82+F83+G83)&gt;=$B$2*'SFV+BESS'!$I$9, $B$2*'SFV+BESS'!$I$9, (L82+F83+G83))</f>
        <v>9.1375000000000011</v>
      </c>
      <c r="M83" s="110">
        <f t="shared" si="116"/>
        <v>0</v>
      </c>
      <c r="R83" s="251"/>
      <c r="S83" s="41">
        <v>3.0833333333333401</v>
      </c>
      <c r="T83" s="2">
        <f t="shared" si="101"/>
        <v>0</v>
      </c>
      <c r="U83" s="2">
        <f>Gen_Cons_Horario!B853</f>
        <v>0</v>
      </c>
      <c r="V83" s="35">
        <f t="shared" si="71"/>
        <v>0</v>
      </c>
      <c r="W83" s="116">
        <f>IF(AND(V83&gt;0,V83*$B$4+AC82&lt;=$B$2*'SFV+BESS'!$I$9,V83&lt;'SFV+BESS'!$I$7), V83*$B$4, IF(AND(V83&gt;0,V83*$B$4+AC82&gt;$B$2*'SFV+BESS'!$I$9,V83*$B$4&lt;'SFV+BESS'!$I$7),$B$2*'SFV+BESS'!$I$9-AC82,IF(AND(V83&gt;0,V83*$B$4+AC82&gt;$B$2*'SFV+BESS'!$I$9,V83*$B$4&gt;'SFV+BESS'!$I$7,AC82&lt;$B$2*'SFV+BESS'!$I$9),$B$2*'SFV+BESS'!$I$9-AC82,IF(AND(V83&gt;0,V83*$B$4+AC82&lt;=$B$2*'SFV+BESS'!$I$9,V83&gt;'SFV+BESS'!$I$7),'SFV+BESS'!$I$7,0))))</f>
        <v>0</v>
      </c>
      <c r="X83" s="27">
        <f>IF(AND(V83&lt;0,AC82+V83/$B$5&gt;$H$2,-V83/'Carga-Descarga Año'!$B$5&lt;'SFV+BESS'!$I$7),V83/$B$5,IF(AND(V83&lt;0,AC82+V83/$B$5&gt;$H$2,-V83/'Carga-Descarga Año'!$B$5&gt;'SFV+BESS'!$I$7),-'SFV+BESS'!$I$7,IF(AND(V83&lt;0,AC82+V83/$B$5&lt;$H$2),-MIN('SFV+BESS'!$I$7,AC82-$H$2),0)))</f>
        <v>0</v>
      </c>
      <c r="Z83" s="33">
        <f t="shared" si="142"/>
        <v>0</v>
      </c>
      <c r="AA83" s="27">
        <f t="shared" si="117"/>
        <v>0</v>
      </c>
      <c r="AB83" s="27">
        <f t="shared" si="141"/>
        <v>0</v>
      </c>
      <c r="AC83" s="28">
        <f>IF((AC82+W83+X83)&gt;=$B$2*'SFV+BESS'!$I$9, $B$2*'SFV+BESS'!$I$9, (AC82+W83+X83))</f>
        <v>80.74416828197414</v>
      </c>
      <c r="AD83" s="110">
        <f t="shared" si="118"/>
        <v>0</v>
      </c>
      <c r="AI83" s="251"/>
      <c r="AJ83" s="41">
        <v>3.0833333333333401</v>
      </c>
      <c r="AK83" s="52">
        <f t="shared" si="102"/>
        <v>0</v>
      </c>
      <c r="AL83" s="33">
        <f>Gen_Cons_Horario!B1525</f>
        <v>0</v>
      </c>
      <c r="AM83" s="35">
        <f t="shared" si="72"/>
        <v>0</v>
      </c>
      <c r="AN83" s="116">
        <f>IF(AND(AM83&gt;0,AM83*$B$4+AT82&lt;=$B$2*'SFV+BESS'!$I$9,AM83&lt;'SFV+BESS'!$I$7), AM83*$B$4, IF(AND(AM83&gt;0,AM83*$B$4+AT82&gt;$B$2*'SFV+BESS'!$I$9,AM83*$B$4&lt;'SFV+BESS'!$I$7),$B$2*'SFV+BESS'!$I$9-AT82,IF(AND(AM83&gt;0,AM83*$B$4+AT82&gt;$B$2*'SFV+BESS'!$I$9,AM83*$B$4&gt;'SFV+BESS'!$I$7,AT82&lt;$B$2*'SFV+BESS'!$I$9),$B$2*'SFV+BESS'!$I$9-AT82,IF(AND(AM83&gt;0,AM83*$B$4+AT82&lt;=$B$2*'SFV+BESS'!$I$9,AM83&gt;'SFV+BESS'!$I$7),'SFV+BESS'!$I$7,0))))</f>
        <v>0</v>
      </c>
      <c r="AO83" s="27">
        <f>IF(AND(AM83&lt;0,AT82+AM83/$B$5&gt;$H$2,-AM83/'Carga-Descarga Año'!$B$5&lt;'SFV+BESS'!$I$7),AM83/$B$5,IF(AND(AM83&lt;0,AT82+AM83/$B$5&gt;$H$2,-AM83/'Carga-Descarga Año'!$B$5&gt;'SFV+BESS'!$I$7),-'SFV+BESS'!$I$7,IF(AND(AM83&lt;0,AT82+AM83/$B$5&lt;$H$2),-MIN('SFV+BESS'!$I$7,AT82-$H$2),0)))</f>
        <v>0</v>
      </c>
      <c r="AP83" s="33"/>
      <c r="AQ83" s="33">
        <f t="shared" si="83"/>
        <v>0</v>
      </c>
      <c r="AR83" s="27">
        <f t="shared" si="119"/>
        <v>0</v>
      </c>
      <c r="AS83" s="27">
        <f t="shared" si="84"/>
        <v>0</v>
      </c>
      <c r="AT83" s="28">
        <f>IF((AT82+AN83+AO83)&gt;=$B$2*'SFV+BESS'!$I$9, $B$2*'SFV+BESS'!$I$9, (AT82+AN83+AO83))</f>
        <v>172.53218491635695</v>
      </c>
      <c r="AU83" s="110">
        <f t="shared" si="120"/>
        <v>0</v>
      </c>
      <c r="AZ83" s="251"/>
      <c r="BA83" s="41">
        <v>3.0833333333333401</v>
      </c>
      <c r="BB83" s="33">
        <f t="shared" si="103"/>
        <v>0</v>
      </c>
      <c r="BC83" s="33">
        <f>Gen_Cons_Horario!B2269</f>
        <v>0</v>
      </c>
      <c r="BD83" s="35">
        <f t="shared" si="73"/>
        <v>0</v>
      </c>
      <c r="BE83" s="116">
        <f>IF(AND(BD83&gt;0,BD83*$B$4+BK82&lt;=$B$2*'SFV+BESS'!$I$9,BD83&lt;'SFV+BESS'!$I$7), BD83*$B$4, IF(AND(BD83&gt;0,BD83*$B$4+BK82&gt;$B$2*'SFV+BESS'!$I$9,BD83*$B$4&lt;'SFV+BESS'!$I$7),$B$2*'SFV+BESS'!$I$9-BK82,IF(AND(BD83&gt;0,BD83*$B$4+BK82&gt;$B$2*'SFV+BESS'!$I$9,BD83*$B$4&gt;'SFV+BESS'!$I$7,BK82&lt;$B$2*'SFV+BESS'!$I$9),$B$2*'SFV+BESS'!$I$9-BK82,IF(AND(BD83&gt;0,BD83*$B$4+BK82&lt;=$B$2*'SFV+BESS'!$I$9,BD83&gt;'SFV+BESS'!$I$7),'SFV+BESS'!$I$7,0))))</f>
        <v>0</v>
      </c>
      <c r="BF83" s="27">
        <f>IF(AND(BD83&lt;0,BK82+BD83/$B$5&gt;$H$2,-BD83/'Carga-Descarga Año'!$B$5&lt;'SFV+BESS'!$I$7),BD83/$B$5,IF(AND(BD83&lt;0,BK82+BD83/$B$5&gt;$H$2,-BD83/'Carga-Descarga Año'!$B$5&gt;'SFV+BESS'!$I$7),-'SFV+BESS'!$I$7,IF(AND(BD83&lt;0,BK82+BD83/$B$5&lt;$H$2),-MIN('SFV+BESS'!$I$7,BK82-$H$2),0)))</f>
        <v>0</v>
      </c>
      <c r="BG83" s="33"/>
      <c r="BH83" s="33">
        <f t="shared" si="85"/>
        <v>0</v>
      </c>
      <c r="BI83" s="27">
        <f t="shared" si="121"/>
        <v>0</v>
      </c>
      <c r="BJ83" s="27">
        <f t="shared" si="86"/>
        <v>0</v>
      </c>
      <c r="BK83" s="28">
        <f>IF((BK82+BE83+BF83)&gt;=$B$2*'SFV+BESS'!$I$9, $B$2*'SFV+BESS'!$I$9, (BK82+BE83+BF83))</f>
        <v>173.61249999999998</v>
      </c>
      <c r="BL83" s="110">
        <f t="shared" si="122"/>
        <v>0</v>
      </c>
      <c r="BQ83" s="251"/>
      <c r="BR83" s="41">
        <v>3.0833333333333401</v>
      </c>
      <c r="BS83" s="33">
        <f t="shared" si="104"/>
        <v>0</v>
      </c>
      <c r="BT83" s="33">
        <f>Gen_Cons_Horario!B2989</f>
        <v>0</v>
      </c>
      <c r="BU83" s="35">
        <f t="shared" si="74"/>
        <v>0</v>
      </c>
      <c r="BV83" s="116">
        <f>IF(AND(BU83&gt;0,BU83*$B$4+CB82&lt;=$B$2*'SFV+BESS'!$I$9,BU83&lt;'SFV+BESS'!$I$7), BU83*$B$4, IF(AND(BU83&gt;0,BU83*$B$4+CB82&gt;$B$2*'SFV+BESS'!$I$9,BU83*$B$4&lt;'SFV+BESS'!$I$7),$B$2*'SFV+BESS'!$I$9-CB82,IF(AND(BU83&gt;0,BU83*$B$4+CB82&gt;$B$2*'SFV+BESS'!$I$9,BU83*$B$4&gt;'SFV+BESS'!$I$7,CB82&lt;$B$2*'SFV+BESS'!$I$9),$B$2*'SFV+BESS'!$I$9-CB82,IF(AND(BU83&gt;0,BU83*$B$4+CB82&lt;=$B$2*'SFV+BESS'!$I$9,BU83&gt;'SFV+BESS'!$I$7),'SFV+BESS'!$I$7,0))))</f>
        <v>0</v>
      </c>
      <c r="BW83" s="27">
        <f>IF(AND(BU83&lt;0,CB82+BU83/$B$5&gt;$H$2,-BU83/'Carga-Descarga Año'!$B$5&lt;'SFV+BESS'!$I$7),BU83/$B$5,IF(AND(BU83&lt;0,CB82+BU83/$B$5&gt;$H$2,-BU83/'Carga-Descarga Año'!$B$5&gt;'SFV+BESS'!$I$7),-'SFV+BESS'!$I$7,IF(AND(BU83&lt;0,CB82+BU83/$B$5&lt;$H$2),-MIN('SFV+BESS'!$I$7,CB82-$H$2),0)))</f>
        <v>0</v>
      </c>
      <c r="BX83" s="33"/>
      <c r="BY83" s="33">
        <f t="shared" si="87"/>
        <v>0</v>
      </c>
      <c r="BZ83" s="27">
        <f t="shared" si="123"/>
        <v>0</v>
      </c>
      <c r="CA83" s="27">
        <f t="shared" si="124"/>
        <v>0</v>
      </c>
      <c r="CB83" s="28">
        <f>IF((CB82+BV83+BW83)&gt;=$B$2*'SFV+BESS'!$I$9, $B$2*'SFV+BESS'!$I$9, (CB82+BV83+BW83))</f>
        <v>173.61249999999998</v>
      </c>
      <c r="CC83" s="110">
        <f t="shared" si="125"/>
        <v>0</v>
      </c>
      <c r="CH83" s="251"/>
      <c r="CI83" s="41">
        <v>3.0833333333333401</v>
      </c>
      <c r="CJ83" s="33">
        <f t="shared" si="105"/>
        <v>0</v>
      </c>
      <c r="CK83" s="33">
        <f>Gen_Cons_Horario!B3733</f>
        <v>0</v>
      </c>
      <c r="CL83" s="35">
        <f t="shared" si="75"/>
        <v>0</v>
      </c>
      <c r="CM83" s="116">
        <f>IF(AND(CL83&gt;0,CL83*$B$4+CS82&lt;=$B$2*'SFV+BESS'!$I$9,CL83&lt;'SFV+BESS'!$I$7), CL83*$B$4, IF(AND(CL83&gt;0,CL83*$B$4+CS82&gt;$B$2*'SFV+BESS'!$I$9,CL83*$B$4&lt;'SFV+BESS'!$I$7),$B$2*'SFV+BESS'!$I$9-CS82,IF(AND(CL83&gt;0,CL83*$B$4+CS82&gt;$B$2*'SFV+BESS'!$I$9,CL83*$B$4&gt;'SFV+BESS'!$I$7,CS82&lt;$B$2*'SFV+BESS'!$I$9),$B$2*'SFV+BESS'!$I$9-CS82,IF(AND(CL83&gt;0,CL83*$B$4+CS82&lt;=$B$2*'SFV+BESS'!$I$9,CL83&gt;'SFV+BESS'!$I$7),'SFV+BESS'!$I$7,0))))</f>
        <v>0</v>
      </c>
      <c r="CN83" s="27">
        <f>IF(AND(CL83&lt;0,CS82+CL83/$B$5&gt;$H$2,-CL83/'Carga-Descarga Año'!$B$5&lt;'SFV+BESS'!$I$7),CL83/$B$5,IF(AND(CL83&lt;0,CS82+CL83/$B$5&gt;$H$2,-CL83/'Carga-Descarga Año'!$B$5&gt;'SFV+BESS'!$I$7),-'SFV+BESS'!$I$7,IF(AND(CL83&lt;0,CS82+CL83/$B$5&lt;$H$2),-MIN('SFV+BESS'!$I$7,CS82-$H$2),0)))</f>
        <v>0</v>
      </c>
      <c r="CO83" s="33"/>
      <c r="CP83" s="33">
        <f t="shared" si="88"/>
        <v>0</v>
      </c>
      <c r="CQ83" s="27">
        <f t="shared" si="126"/>
        <v>0</v>
      </c>
      <c r="CR83" s="27">
        <f t="shared" si="89"/>
        <v>0</v>
      </c>
      <c r="CS83" s="28">
        <f>IF((CS82+CM83+CN83)&gt;=$B$2*'SFV+BESS'!$I$9, $B$2*'SFV+BESS'!$I$9, (CS82+CM83+CN83))</f>
        <v>173.61249999999998</v>
      </c>
      <c r="CT83" s="110">
        <f t="shared" si="127"/>
        <v>0</v>
      </c>
      <c r="CY83" s="251"/>
      <c r="CZ83" s="41">
        <v>3.0833333333333401</v>
      </c>
      <c r="DA83" s="33">
        <f t="shared" si="106"/>
        <v>0</v>
      </c>
      <c r="DB83" s="33">
        <f>Gen_Cons_Horario!B4453</f>
        <v>0</v>
      </c>
      <c r="DC83" s="35">
        <f t="shared" si="143"/>
        <v>0</v>
      </c>
      <c r="DD83" s="116">
        <f>IF(AND(DC83&gt;0,DC83*$B$4+DJ82&lt;=$B$2*'SFV+BESS'!$I$9,DC83&lt;'SFV+BESS'!$I$7), DC83*$B$4, IF(AND(DC83&gt;0,DC83*$B$4+DJ82&gt;$B$2*'SFV+BESS'!$I$9,DC83*$B$4&lt;'SFV+BESS'!$I$7),$B$2*'SFV+BESS'!$I$9-DJ82,IF(AND(DC83&gt;0,DC83*$B$4+DJ82&gt;$B$2*'SFV+BESS'!$I$9,DC83*$B$4&gt;'SFV+BESS'!$I$7,DJ82&lt;$B$2*'SFV+BESS'!$I$9),$B$2*'SFV+BESS'!$I$9-DJ82,IF(AND(DC83&gt;0,DC83*$B$4+DJ82&lt;=$B$2*'SFV+BESS'!$I$9,DC83&gt;'SFV+BESS'!$I$7),'SFV+BESS'!$I$7,0))))</f>
        <v>0</v>
      </c>
      <c r="DE83" s="27">
        <f>IF(AND(DC83&lt;0,DJ82+DC83/$B$5&gt;$H$2,-DC83/'Carga-Descarga Año'!$B$5&lt;'SFV+BESS'!$I$7),DC83/$B$5,IF(AND(DC83&lt;0,DJ82+DC83/$B$5&gt;$H$2,-DC83/'Carga-Descarga Año'!$B$5&gt;'SFV+BESS'!$I$7),-'SFV+BESS'!$I$7,IF(AND(DC83&lt;0,DJ82+DC83/$B$5&lt;$H$2),-MIN('SFV+BESS'!$I$7,DJ82-$H$2),0)))</f>
        <v>0</v>
      </c>
      <c r="DF83" s="33"/>
      <c r="DG83" s="33">
        <f t="shared" si="90"/>
        <v>0</v>
      </c>
      <c r="DH83" s="27">
        <f t="shared" si="128"/>
        <v>0</v>
      </c>
      <c r="DI83" s="27">
        <f t="shared" si="129"/>
        <v>0</v>
      </c>
      <c r="DJ83" s="28">
        <f>IF((DJ82+DD83+DE83)&gt;=$B$2*'SFV+BESS'!$I$9, $B$2*'SFV+BESS'!$I$9, (DJ82+DD83+DE83))</f>
        <v>173.61249999999998</v>
      </c>
      <c r="DK83" s="110">
        <f t="shared" si="130"/>
        <v>0</v>
      </c>
      <c r="DP83" s="251"/>
      <c r="DQ83" s="41">
        <v>3.0833333333333401</v>
      </c>
      <c r="DR83" s="33">
        <f t="shared" si="107"/>
        <v>0</v>
      </c>
      <c r="DS83" s="33">
        <f>Gen_Cons_Horario!B5197</f>
        <v>0</v>
      </c>
      <c r="DT83" s="35">
        <f t="shared" si="144"/>
        <v>0</v>
      </c>
      <c r="DU83" s="116">
        <f>IF(AND(DT83&gt;0,DT83*$B$4+EA82&lt;=$B$2*'SFV+BESS'!$I$9,DT83&lt;'SFV+BESS'!$I$7), DT83*$B$4, IF(AND(DT83&gt;0,DT83*$B$4+EA82&gt;$B$2*'SFV+BESS'!$I$9,DT83*$B$4&lt;'SFV+BESS'!$I$7),$B$2*'SFV+BESS'!$I$9-EA82,IF(AND(DT83&gt;0,DT83*$B$4+EA82&gt;$B$2*'SFV+BESS'!$I$9,DT83*$B$4&gt;'SFV+BESS'!$I$7,EA82&lt;$B$2*'SFV+BESS'!$I$9),$B$2*'SFV+BESS'!$I$9-EA82,IF(AND(DT83&gt;0,DT83*$B$4+EA82&lt;=$B$2*'SFV+BESS'!$I$9,DT83&gt;'SFV+BESS'!$I$7),'SFV+BESS'!$I$7,0))))</f>
        <v>0</v>
      </c>
      <c r="DV83" s="27">
        <f>IF(AND(DT83&lt;0,EA82+DT83/$B$5&gt;$H$2,-DT83/'Carga-Descarga Año'!$B$5&lt;'SFV+BESS'!$I$7),DT83/$B$5,IF(AND(DT83&lt;0,EA82+DT83/$B$5&gt;$H$2,-DT83/'Carga-Descarga Año'!$B$5&gt;'SFV+BESS'!$I$7),-'SFV+BESS'!$I$7,IF(AND(DT83&lt;0,EA82+DT83/$B$5&lt;$H$2),-MIN('SFV+BESS'!$I$7,EA82-$H$2),0)))</f>
        <v>0</v>
      </c>
      <c r="DW83" s="33"/>
      <c r="DX83" s="33">
        <f t="shared" si="91"/>
        <v>0</v>
      </c>
      <c r="DY83" s="27">
        <f t="shared" si="131"/>
        <v>0</v>
      </c>
      <c r="DZ83" s="27">
        <f t="shared" si="92"/>
        <v>0</v>
      </c>
      <c r="EA83" s="28">
        <f>IF((EA82+DU83+DV83)&gt;=$B$2*'SFV+BESS'!$I$9, $B$2*'SFV+BESS'!$I$9, (EA82+DU83+DV83))</f>
        <v>173.61249999999998</v>
      </c>
      <c r="EB83" s="110">
        <f t="shared" si="132"/>
        <v>0</v>
      </c>
      <c r="EG83" s="251"/>
      <c r="EH83" s="41">
        <v>3.0833333333333401</v>
      </c>
      <c r="EI83" s="33">
        <f t="shared" si="108"/>
        <v>0</v>
      </c>
      <c r="EJ83" s="33">
        <f>Gen_Cons_Horario!B5941</f>
        <v>0</v>
      </c>
      <c r="EK83" s="35">
        <f t="shared" si="145"/>
        <v>0</v>
      </c>
      <c r="EL83" s="116">
        <f>IF(AND(EK83&gt;0,EK83*$B$4+ER82&lt;=$B$2*'SFV+BESS'!$I$9,EK83&lt;'SFV+BESS'!$I$7), EK83*$B$4, IF(AND(EK83&gt;0,EK83*$B$4+ER82&gt;$B$2*'SFV+BESS'!$I$9,EK83*$B$4&lt;'SFV+BESS'!$I$7),$B$2*'SFV+BESS'!$I$9-ER82,IF(AND(EK83&gt;0,EK83*$B$4+ER82&gt;$B$2*'SFV+BESS'!$I$9,EK83*$B$4&gt;'SFV+BESS'!$I$7,ER82&lt;$B$2*'SFV+BESS'!$I$9),$B$2*'SFV+BESS'!$I$9-ER82,IF(AND(EK83&gt;0,EK83*$B$4+ER82&lt;=$B$2*'SFV+BESS'!$I$9,EK83&gt;'SFV+BESS'!$I$7),'SFV+BESS'!$I$7,0))))</f>
        <v>0</v>
      </c>
      <c r="EM83" s="27">
        <f>IF(AND(EK83&lt;0,ER82+EK83/$B$5&gt;$H$2,-EK83/'Carga-Descarga Año'!$B$5&lt;'SFV+BESS'!$I$7),EK83/$B$5,IF(AND(EK83&lt;0,ER82+EK83/$B$5&gt;$H$2,-EK83/'Carga-Descarga Año'!$B$5&gt;'SFV+BESS'!$I$7),-'SFV+BESS'!$I$7,IF(AND(EK83&lt;0,ER82+EK83/$B$5&lt;$H$2),-MIN('SFV+BESS'!$I$7,ER82-$H$2),0)))</f>
        <v>0</v>
      </c>
      <c r="EN83" s="33"/>
      <c r="EO83" s="33">
        <f t="shared" si="93"/>
        <v>0</v>
      </c>
      <c r="EP83" s="27">
        <f t="shared" si="133"/>
        <v>0</v>
      </c>
      <c r="EQ83" s="27">
        <f t="shared" si="94"/>
        <v>0</v>
      </c>
      <c r="ER83" s="28">
        <f>IF((ER82+EL83+EM83)&gt;=$B$2*'SFV+BESS'!$I$9, $B$2*'SFV+BESS'!$I$9, (ER82+EL83+EM83))</f>
        <v>173.61249999999998</v>
      </c>
      <c r="ES83" s="110">
        <f t="shared" si="134"/>
        <v>0</v>
      </c>
      <c r="EX83" s="251"/>
      <c r="EY83" s="41">
        <v>3.0833333333333401</v>
      </c>
      <c r="EZ83" s="33">
        <f t="shared" si="109"/>
        <v>0</v>
      </c>
      <c r="FA83" s="33">
        <f>Gen_Cons_Horario!B6661</f>
        <v>0</v>
      </c>
      <c r="FB83" s="35">
        <f t="shared" si="146"/>
        <v>0</v>
      </c>
      <c r="FC83" s="116">
        <f>IF(AND(FB83&gt;0,FB83*$B$4+FI82&lt;=$B$2*'SFV+BESS'!$I$9,FB83&lt;'SFV+BESS'!$I$7), FB83*$B$4, IF(AND(FB83&gt;0,FB83*$B$4+FI82&gt;$B$2*'SFV+BESS'!$I$9,FB83*$B$4&lt;'SFV+BESS'!$I$7),$B$2*'SFV+BESS'!$I$9-FI82,IF(AND(FB83&gt;0,FB83*$B$4+FI82&gt;$B$2*'SFV+BESS'!$I$9,FB83*$B$4&gt;'SFV+BESS'!$I$7,FI82&lt;$B$2*'SFV+BESS'!$I$9),$B$2*'SFV+BESS'!$I$9-FI82,IF(AND(FB83&gt;0,FB83*$B$4+FI82&lt;=$B$2*'SFV+BESS'!$I$9,FB83&gt;'SFV+BESS'!$I$7),'SFV+BESS'!$I$7,0))))</f>
        <v>0</v>
      </c>
      <c r="FD83" s="27">
        <f>IF(AND(FB83&lt;0,FI82+FB83/$B$5&gt;$H$2,-FB83/'Carga-Descarga Año'!$B$5&lt;'SFV+BESS'!$I$7),FB83/$B$5,IF(AND(FB83&lt;0,FI82+FB83/$B$5&gt;$H$2,-FB83/'Carga-Descarga Año'!$B$5&gt;'SFV+BESS'!$I$7),-'SFV+BESS'!$I$7,IF(AND(FB83&lt;0,FI82+FB83/$B$5&lt;$H$2),-MIN('SFV+BESS'!$I$7,FI82-$H$2),0)))</f>
        <v>0</v>
      </c>
      <c r="FE83" s="33"/>
      <c r="FF83" s="33">
        <f t="shared" si="95"/>
        <v>0</v>
      </c>
      <c r="FG83" s="27">
        <f t="shared" si="135"/>
        <v>0</v>
      </c>
      <c r="FH83" s="27">
        <f t="shared" si="96"/>
        <v>0</v>
      </c>
      <c r="FI83" s="28">
        <f>IF((FI82+FC83+FD83)&gt;=$B$2*'SFV+BESS'!$I$9, $B$2*'SFV+BESS'!$I$9, (FI82+FC83+FD83))</f>
        <v>173.61249999999998</v>
      </c>
      <c r="FJ83" s="110">
        <f t="shared" si="136"/>
        <v>0</v>
      </c>
      <c r="FO83" s="251"/>
      <c r="FP83" s="41">
        <v>3.0833333333333401</v>
      </c>
      <c r="FQ83" s="33">
        <f t="shared" si="110"/>
        <v>0</v>
      </c>
      <c r="FR83" s="33">
        <f>Gen_Cons_Horario!B7405</f>
        <v>0</v>
      </c>
      <c r="FS83" s="35">
        <f t="shared" si="147"/>
        <v>0</v>
      </c>
      <c r="FT83" s="116">
        <f>IF(AND(FS83&gt;0,FS83*$B$4+FZ82&lt;=$B$2*'SFV+BESS'!$I$9,FS83&lt;'SFV+BESS'!$I$7), FS83*$B$4, IF(AND(FS83&gt;0,FS83*$B$4+FZ82&gt;$B$2*'SFV+BESS'!$I$9,FS83*$B$4&lt;'SFV+BESS'!$I$7),$B$2*'SFV+BESS'!$I$9-FZ82,IF(AND(FS83&gt;0,FS83*$B$4+FZ82&gt;$B$2*'SFV+BESS'!$I$9,FS83*$B$4&gt;'SFV+BESS'!$I$7,FZ82&lt;$B$2*'SFV+BESS'!$I$9),$B$2*'SFV+BESS'!$I$9-FZ82,IF(AND(FS83&gt;0,FS83*$B$4+FZ82&lt;=$B$2*'SFV+BESS'!$I$9,FS83&gt;'SFV+BESS'!$I$7),'SFV+BESS'!$I$7,0))))</f>
        <v>0</v>
      </c>
      <c r="FU83" s="27">
        <f>IF(AND(FS83&lt;0,FZ82+FS83/$B$5&gt;$H$2,-FS83/'Carga-Descarga Año'!$B$5&lt;'SFV+BESS'!$I$7),FS83/$B$5,IF(AND(FS83&lt;0,FZ82+FS83/$B$5&gt;$H$2,-FS83/'Carga-Descarga Año'!$B$5&gt;'SFV+BESS'!$I$7),-'SFV+BESS'!$I$7,IF(AND(FS83&lt;0,FZ82+FS83/$B$5&lt;$H$2),-MIN('SFV+BESS'!$I$7,FZ82-$H$2),0)))</f>
        <v>0</v>
      </c>
      <c r="FV83" s="33"/>
      <c r="FW83" s="33">
        <f t="shared" si="97"/>
        <v>0</v>
      </c>
      <c r="FX83" s="27">
        <f t="shared" si="137"/>
        <v>0</v>
      </c>
      <c r="FY83" s="27">
        <f t="shared" si="98"/>
        <v>0</v>
      </c>
      <c r="FZ83" s="28">
        <f>IF((FZ82+FT83+FU83)&gt;=$B$2*'SFV+BESS'!$I$9, $B$2*'SFV+BESS'!$I$9, (FZ82+FT83+FU83))</f>
        <v>173.61249999999998</v>
      </c>
      <c r="GA83" s="110">
        <f t="shared" si="138"/>
        <v>0</v>
      </c>
      <c r="GF83" s="251"/>
      <c r="GG83" s="41">
        <v>3.0833333333333401</v>
      </c>
      <c r="GH83" s="33">
        <f t="shared" si="111"/>
        <v>0</v>
      </c>
      <c r="GI83" s="33">
        <f>Gen_Cons_Horario!B8125</f>
        <v>0</v>
      </c>
      <c r="GJ83" s="35">
        <f t="shared" si="81"/>
        <v>0</v>
      </c>
      <c r="GK83" s="116">
        <f>IF(AND(GJ83&gt;0,GJ83*$B$4+GQ82&lt;=$B$2*'SFV+BESS'!$I$9,GJ83&lt;'SFV+BESS'!$I$7), GJ83*$B$4, IF(AND(GJ83&gt;0,GJ83*$B$4+GQ82&gt;$B$2*'SFV+BESS'!$I$9,GJ83*$B$4&lt;'SFV+BESS'!$I$7),$B$2*'SFV+BESS'!$I$9-GQ82,IF(AND(GJ83&gt;0,GJ83*$B$4+GQ82&gt;$B$2*'SFV+BESS'!$I$9,GJ83*$B$4&gt;'SFV+BESS'!$I$7,GQ82&lt;$B$2*'SFV+BESS'!$I$9),$B$2*'SFV+BESS'!$I$9-GQ82,IF(AND(GJ83&gt;0,GJ83*$B$4+GQ82&lt;=$B$2*'SFV+BESS'!$I$9,GJ83&gt;'SFV+BESS'!$I$7),'SFV+BESS'!$I$7,0))))</f>
        <v>0</v>
      </c>
      <c r="GL83" s="27">
        <f>IF(AND(GJ83&lt;0,GQ82+GJ83/$B$5&gt;$H$2,-GJ83/'Carga-Descarga Año'!$B$5&lt;'SFV+BESS'!$I$7),GJ83/$B$5,IF(AND(GJ83&lt;0,GQ82+GJ83/$B$5&gt;$H$2,-GJ83/'Carga-Descarga Año'!$B$5&gt;'SFV+BESS'!$I$7),-'SFV+BESS'!$I$7,IF(AND(GJ83&lt;0,GQ82+GJ83/$B$5&lt;$H$2),-MIN('SFV+BESS'!$I$7,GQ82-$H$2),0)))</f>
        <v>0</v>
      </c>
      <c r="GM83" s="33"/>
      <c r="GN83" s="33">
        <f t="shared" si="99"/>
        <v>0</v>
      </c>
      <c r="GO83" s="27">
        <f t="shared" si="139"/>
        <v>0</v>
      </c>
      <c r="GP83" s="27">
        <f t="shared" si="100"/>
        <v>0</v>
      </c>
      <c r="GQ83" s="28">
        <f>IF((GQ82+GK83+GL83)&gt;=$B$2*'SFV+BESS'!$I$9, $B$2*'SFV+BESS'!$I$9, (GQ82+GK83+GL83))</f>
        <v>173.61249999999998</v>
      </c>
      <c r="GR83" s="110">
        <f t="shared" si="140"/>
        <v>0</v>
      </c>
    </row>
    <row r="84" spans="1:200">
      <c r="A84" s="249"/>
      <c r="B84" s="41">
        <v>3.125</v>
      </c>
      <c r="C84" s="38">
        <f t="shared" si="82"/>
        <v>0</v>
      </c>
      <c r="D84" s="2">
        <f>Gen_Cons_Horario!B110</f>
        <v>0</v>
      </c>
      <c r="E84" s="140">
        <f t="shared" si="112"/>
        <v>0</v>
      </c>
      <c r="F84" s="116">
        <f>IF(AND(E84&gt;0,E84*$B$4+L83&lt;=$B$2*'SFV+BESS'!$I$9,E84&lt;'SFV+BESS'!$I$7), E84*$B$4, IF(AND(E84&gt;0,E84*$B$4+L83&gt;$B$2*'SFV+BESS'!$I$9,E84*$B$4&lt;'SFV+BESS'!$I$7),$B$2*'SFV+BESS'!$I$9-L83,IF(AND(E84&gt;0,E84*$B$4+L83&gt;$B$2*'SFV+BESS'!$I$9,E84*$B$4&gt;'SFV+BESS'!$I$7,L83&lt;$B$2*'SFV+BESS'!$I$9),$B$2*'SFV+BESS'!$I$9-L83,IF(AND(E84&gt;0,E84*$B$4+L83&lt;=$B$2*'SFV+BESS'!$I$9,E84&gt;'SFV+BESS'!$I$7),'SFV+BESS'!$I$7,0))))</f>
        <v>0</v>
      </c>
      <c r="G84" s="27">
        <f>IF(AND(E84&lt;0,L83+E84/$B$5&gt;$H$2,-E84/'Carga-Descarga Año'!$B$5&lt;'SFV+BESS'!$I$7),E84/$B$5,IF(AND(E84&lt;0,L83+E84/$B$5&gt;$H$2,-E84/'Carga-Descarga Año'!$B$5&gt;'SFV+BESS'!$I$7),-'SFV+BESS'!$I$7,IF(AND(E84&lt;0,L83+E84/$B$5&lt;$H$2),-MIN('SFV+BESS'!$I$7,L83-$H$2),0)))</f>
        <v>0</v>
      </c>
      <c r="I84" s="38">
        <f t="shared" si="113"/>
        <v>0</v>
      </c>
      <c r="J84" s="27">
        <f t="shared" si="115"/>
        <v>0</v>
      </c>
      <c r="K84" s="27">
        <f t="shared" si="114"/>
        <v>0</v>
      </c>
      <c r="L84" s="28">
        <f>IF((L83+F84+G84)&gt;=$B$2*'SFV+BESS'!$I$9, $B$2*'SFV+BESS'!$I$9, (L83+F84+G84))</f>
        <v>9.1375000000000011</v>
      </c>
      <c r="M84" s="110">
        <f t="shared" si="116"/>
        <v>0</v>
      </c>
      <c r="R84" s="251"/>
      <c r="S84" s="41">
        <v>3.125</v>
      </c>
      <c r="T84" s="2">
        <f t="shared" si="101"/>
        <v>0</v>
      </c>
      <c r="U84" s="2">
        <f>Gen_Cons_Horario!B854</f>
        <v>0</v>
      </c>
      <c r="V84" s="35">
        <f t="shared" si="71"/>
        <v>0</v>
      </c>
      <c r="W84" s="116">
        <f>IF(AND(V84&gt;0,V84*$B$4+AC83&lt;=$B$2*'SFV+BESS'!$I$9,V84&lt;'SFV+BESS'!$I$7), V84*$B$4, IF(AND(V84&gt;0,V84*$B$4+AC83&gt;$B$2*'SFV+BESS'!$I$9,V84*$B$4&lt;'SFV+BESS'!$I$7),$B$2*'SFV+BESS'!$I$9-AC83,IF(AND(V84&gt;0,V84*$B$4+AC83&gt;$B$2*'SFV+BESS'!$I$9,V84*$B$4&gt;'SFV+BESS'!$I$7,AC83&lt;$B$2*'SFV+BESS'!$I$9),$B$2*'SFV+BESS'!$I$9-AC83,IF(AND(V84&gt;0,V84*$B$4+AC83&lt;=$B$2*'SFV+BESS'!$I$9,V84&gt;'SFV+BESS'!$I$7),'SFV+BESS'!$I$7,0))))</f>
        <v>0</v>
      </c>
      <c r="X84" s="27">
        <f>IF(AND(V84&lt;0,AC83+V84/$B$5&gt;$H$2,-V84/'Carga-Descarga Año'!$B$5&lt;'SFV+BESS'!$I$7),V84/$B$5,IF(AND(V84&lt;0,AC83+V84/$B$5&gt;$H$2,-V84/'Carga-Descarga Año'!$B$5&gt;'SFV+BESS'!$I$7),-'SFV+BESS'!$I$7,IF(AND(V84&lt;0,AC83+V84/$B$5&lt;$H$2),-MIN('SFV+BESS'!$I$7,AC83-$H$2),0)))</f>
        <v>0</v>
      </c>
      <c r="Z84" s="33">
        <f t="shared" si="142"/>
        <v>0</v>
      </c>
      <c r="AA84" s="27">
        <f t="shared" si="117"/>
        <v>0</v>
      </c>
      <c r="AB84" s="27">
        <f t="shared" si="141"/>
        <v>0</v>
      </c>
      <c r="AC84" s="28">
        <f>IF((AC83+W84+X84)&gt;=$B$2*'SFV+BESS'!$I$9, $B$2*'SFV+BESS'!$I$9, (AC83+W84+X84))</f>
        <v>80.74416828197414</v>
      </c>
      <c r="AD84" s="110">
        <f t="shared" si="118"/>
        <v>0</v>
      </c>
      <c r="AI84" s="251"/>
      <c r="AJ84" s="41">
        <v>3.125</v>
      </c>
      <c r="AK84" s="52">
        <f t="shared" si="102"/>
        <v>0</v>
      </c>
      <c r="AL84" s="33">
        <f>Gen_Cons_Horario!B1526</f>
        <v>0</v>
      </c>
      <c r="AM84" s="35">
        <f t="shared" si="72"/>
        <v>0</v>
      </c>
      <c r="AN84" s="116">
        <f>IF(AND(AM84&gt;0,AM84*$B$4+AT83&lt;=$B$2*'SFV+BESS'!$I$9,AM84&lt;'SFV+BESS'!$I$7), AM84*$B$4, IF(AND(AM84&gt;0,AM84*$B$4+AT83&gt;$B$2*'SFV+BESS'!$I$9,AM84*$B$4&lt;'SFV+BESS'!$I$7),$B$2*'SFV+BESS'!$I$9-AT83,IF(AND(AM84&gt;0,AM84*$B$4+AT83&gt;$B$2*'SFV+BESS'!$I$9,AM84*$B$4&gt;'SFV+BESS'!$I$7,AT83&lt;$B$2*'SFV+BESS'!$I$9),$B$2*'SFV+BESS'!$I$9-AT83,IF(AND(AM84&gt;0,AM84*$B$4+AT83&lt;=$B$2*'SFV+BESS'!$I$9,AM84&gt;'SFV+BESS'!$I$7),'SFV+BESS'!$I$7,0))))</f>
        <v>0</v>
      </c>
      <c r="AO84" s="27">
        <f>IF(AND(AM84&lt;0,AT83+AM84/$B$5&gt;$H$2,-AM84/'Carga-Descarga Año'!$B$5&lt;'SFV+BESS'!$I$7),AM84/$B$5,IF(AND(AM84&lt;0,AT83+AM84/$B$5&gt;$H$2,-AM84/'Carga-Descarga Año'!$B$5&gt;'SFV+BESS'!$I$7),-'SFV+BESS'!$I$7,IF(AND(AM84&lt;0,AT83+AM84/$B$5&lt;$H$2),-MIN('SFV+BESS'!$I$7,AT83-$H$2),0)))</f>
        <v>0</v>
      </c>
      <c r="AP84" s="33"/>
      <c r="AQ84" s="33">
        <f t="shared" si="83"/>
        <v>0</v>
      </c>
      <c r="AR84" s="27">
        <f t="shared" si="119"/>
        <v>0</v>
      </c>
      <c r="AS84" s="27">
        <f t="shared" si="84"/>
        <v>0</v>
      </c>
      <c r="AT84" s="28">
        <f>IF((AT83+AN84+AO84)&gt;=$B$2*'SFV+BESS'!$I$9, $B$2*'SFV+BESS'!$I$9, (AT83+AN84+AO84))</f>
        <v>172.53218491635695</v>
      </c>
      <c r="AU84" s="110">
        <f t="shared" si="120"/>
        <v>0</v>
      </c>
      <c r="AZ84" s="251"/>
      <c r="BA84" s="41">
        <v>3.125</v>
      </c>
      <c r="BB84" s="33">
        <f t="shared" si="103"/>
        <v>0</v>
      </c>
      <c r="BC84" s="33">
        <f>Gen_Cons_Horario!B2270</f>
        <v>0</v>
      </c>
      <c r="BD84" s="35">
        <f t="shared" si="73"/>
        <v>0</v>
      </c>
      <c r="BE84" s="116">
        <f>IF(AND(BD84&gt;0,BD84*$B$4+BK83&lt;=$B$2*'SFV+BESS'!$I$9,BD84&lt;'SFV+BESS'!$I$7), BD84*$B$4, IF(AND(BD84&gt;0,BD84*$B$4+BK83&gt;$B$2*'SFV+BESS'!$I$9,BD84*$B$4&lt;'SFV+BESS'!$I$7),$B$2*'SFV+BESS'!$I$9-BK83,IF(AND(BD84&gt;0,BD84*$B$4+BK83&gt;$B$2*'SFV+BESS'!$I$9,BD84*$B$4&gt;'SFV+BESS'!$I$7,BK83&lt;$B$2*'SFV+BESS'!$I$9),$B$2*'SFV+BESS'!$I$9-BK83,IF(AND(BD84&gt;0,BD84*$B$4+BK83&lt;=$B$2*'SFV+BESS'!$I$9,BD84&gt;'SFV+BESS'!$I$7),'SFV+BESS'!$I$7,0))))</f>
        <v>0</v>
      </c>
      <c r="BF84" s="27">
        <f>IF(AND(BD84&lt;0,BK83+BD84/$B$5&gt;$H$2,-BD84/'Carga-Descarga Año'!$B$5&lt;'SFV+BESS'!$I$7),BD84/$B$5,IF(AND(BD84&lt;0,BK83+BD84/$B$5&gt;$H$2,-BD84/'Carga-Descarga Año'!$B$5&gt;'SFV+BESS'!$I$7),-'SFV+BESS'!$I$7,IF(AND(BD84&lt;0,BK83+BD84/$B$5&lt;$H$2),-MIN('SFV+BESS'!$I$7,BK83-$H$2),0)))</f>
        <v>0</v>
      </c>
      <c r="BG84" s="33"/>
      <c r="BH84" s="33">
        <f t="shared" si="85"/>
        <v>0</v>
      </c>
      <c r="BI84" s="27">
        <f t="shared" si="121"/>
        <v>0</v>
      </c>
      <c r="BJ84" s="27">
        <f t="shared" si="86"/>
        <v>0</v>
      </c>
      <c r="BK84" s="28">
        <f>IF((BK83+BE84+BF84)&gt;=$B$2*'SFV+BESS'!$I$9, $B$2*'SFV+BESS'!$I$9, (BK83+BE84+BF84))</f>
        <v>173.61249999999998</v>
      </c>
      <c r="BL84" s="110">
        <f t="shared" si="122"/>
        <v>0</v>
      </c>
      <c r="BQ84" s="251"/>
      <c r="BR84" s="41">
        <v>3.125</v>
      </c>
      <c r="BS84" s="33">
        <f t="shared" si="104"/>
        <v>0</v>
      </c>
      <c r="BT84" s="33">
        <f>Gen_Cons_Horario!B2990</f>
        <v>0</v>
      </c>
      <c r="BU84" s="35">
        <f t="shared" si="74"/>
        <v>0</v>
      </c>
      <c r="BV84" s="116">
        <f>IF(AND(BU84&gt;0,BU84*$B$4+CB83&lt;=$B$2*'SFV+BESS'!$I$9,BU84&lt;'SFV+BESS'!$I$7), BU84*$B$4, IF(AND(BU84&gt;0,BU84*$B$4+CB83&gt;$B$2*'SFV+BESS'!$I$9,BU84*$B$4&lt;'SFV+BESS'!$I$7),$B$2*'SFV+BESS'!$I$9-CB83,IF(AND(BU84&gt;0,BU84*$B$4+CB83&gt;$B$2*'SFV+BESS'!$I$9,BU84*$B$4&gt;'SFV+BESS'!$I$7,CB83&lt;$B$2*'SFV+BESS'!$I$9),$B$2*'SFV+BESS'!$I$9-CB83,IF(AND(BU84&gt;0,BU84*$B$4+CB83&lt;=$B$2*'SFV+BESS'!$I$9,BU84&gt;'SFV+BESS'!$I$7),'SFV+BESS'!$I$7,0))))</f>
        <v>0</v>
      </c>
      <c r="BW84" s="27">
        <f>IF(AND(BU84&lt;0,CB83+BU84/$B$5&gt;$H$2,-BU84/'Carga-Descarga Año'!$B$5&lt;'SFV+BESS'!$I$7),BU84/$B$5,IF(AND(BU84&lt;0,CB83+BU84/$B$5&gt;$H$2,-BU84/'Carga-Descarga Año'!$B$5&gt;'SFV+BESS'!$I$7),-'SFV+BESS'!$I$7,IF(AND(BU84&lt;0,CB83+BU84/$B$5&lt;$H$2),-MIN('SFV+BESS'!$I$7,CB83-$H$2),0)))</f>
        <v>0</v>
      </c>
      <c r="BX84" s="33"/>
      <c r="BY84" s="33">
        <f t="shared" si="87"/>
        <v>0</v>
      </c>
      <c r="BZ84" s="27">
        <f t="shared" si="123"/>
        <v>0</v>
      </c>
      <c r="CA84" s="27">
        <f t="shared" si="124"/>
        <v>0</v>
      </c>
      <c r="CB84" s="28">
        <f>IF((CB83+BV84+BW84)&gt;=$B$2*'SFV+BESS'!$I$9, $B$2*'SFV+BESS'!$I$9, (CB83+BV84+BW84))</f>
        <v>173.61249999999998</v>
      </c>
      <c r="CC84" s="110">
        <f t="shared" si="125"/>
        <v>0</v>
      </c>
      <c r="CH84" s="251"/>
      <c r="CI84" s="41">
        <v>3.125</v>
      </c>
      <c r="CJ84" s="33">
        <f t="shared" si="105"/>
        <v>0</v>
      </c>
      <c r="CK84" s="33">
        <f>Gen_Cons_Horario!B3734</f>
        <v>0</v>
      </c>
      <c r="CL84" s="35">
        <f t="shared" si="75"/>
        <v>0</v>
      </c>
      <c r="CM84" s="116">
        <f>IF(AND(CL84&gt;0,CL84*$B$4+CS83&lt;=$B$2*'SFV+BESS'!$I$9,CL84&lt;'SFV+BESS'!$I$7), CL84*$B$4, IF(AND(CL84&gt;0,CL84*$B$4+CS83&gt;$B$2*'SFV+BESS'!$I$9,CL84*$B$4&lt;'SFV+BESS'!$I$7),$B$2*'SFV+BESS'!$I$9-CS83,IF(AND(CL84&gt;0,CL84*$B$4+CS83&gt;$B$2*'SFV+BESS'!$I$9,CL84*$B$4&gt;'SFV+BESS'!$I$7,CS83&lt;$B$2*'SFV+BESS'!$I$9),$B$2*'SFV+BESS'!$I$9-CS83,IF(AND(CL84&gt;0,CL84*$B$4+CS83&lt;=$B$2*'SFV+BESS'!$I$9,CL84&gt;'SFV+BESS'!$I$7),'SFV+BESS'!$I$7,0))))</f>
        <v>0</v>
      </c>
      <c r="CN84" s="27">
        <f>IF(AND(CL84&lt;0,CS83+CL84/$B$5&gt;$H$2,-CL84/'Carga-Descarga Año'!$B$5&lt;'SFV+BESS'!$I$7),CL84/$B$5,IF(AND(CL84&lt;0,CS83+CL84/$B$5&gt;$H$2,-CL84/'Carga-Descarga Año'!$B$5&gt;'SFV+BESS'!$I$7),-'SFV+BESS'!$I$7,IF(AND(CL84&lt;0,CS83+CL84/$B$5&lt;$H$2),-MIN('SFV+BESS'!$I$7,CS83-$H$2),0)))</f>
        <v>0</v>
      </c>
      <c r="CO84" s="33"/>
      <c r="CP84" s="33">
        <f t="shared" si="88"/>
        <v>0</v>
      </c>
      <c r="CQ84" s="27">
        <f t="shared" si="126"/>
        <v>0</v>
      </c>
      <c r="CR84" s="27">
        <f t="shared" si="89"/>
        <v>0</v>
      </c>
      <c r="CS84" s="28">
        <f>IF((CS83+CM84+CN84)&gt;=$B$2*'SFV+BESS'!$I$9, $B$2*'SFV+BESS'!$I$9, (CS83+CM84+CN84))</f>
        <v>173.61249999999998</v>
      </c>
      <c r="CT84" s="110">
        <f t="shared" si="127"/>
        <v>0</v>
      </c>
      <c r="CY84" s="251"/>
      <c r="CZ84" s="41">
        <v>3.125</v>
      </c>
      <c r="DA84" s="33">
        <f t="shared" si="106"/>
        <v>0</v>
      </c>
      <c r="DB84" s="33">
        <f>Gen_Cons_Horario!B4454</f>
        <v>0</v>
      </c>
      <c r="DC84" s="35">
        <f t="shared" si="143"/>
        <v>0</v>
      </c>
      <c r="DD84" s="116">
        <f>IF(AND(DC84&gt;0,DC84*$B$4+DJ83&lt;=$B$2*'SFV+BESS'!$I$9,DC84&lt;'SFV+BESS'!$I$7), DC84*$B$4, IF(AND(DC84&gt;0,DC84*$B$4+DJ83&gt;$B$2*'SFV+BESS'!$I$9,DC84*$B$4&lt;'SFV+BESS'!$I$7),$B$2*'SFV+BESS'!$I$9-DJ83,IF(AND(DC84&gt;0,DC84*$B$4+DJ83&gt;$B$2*'SFV+BESS'!$I$9,DC84*$B$4&gt;'SFV+BESS'!$I$7,DJ83&lt;$B$2*'SFV+BESS'!$I$9),$B$2*'SFV+BESS'!$I$9-DJ83,IF(AND(DC84&gt;0,DC84*$B$4+DJ83&lt;=$B$2*'SFV+BESS'!$I$9,DC84&gt;'SFV+BESS'!$I$7),'SFV+BESS'!$I$7,0))))</f>
        <v>0</v>
      </c>
      <c r="DE84" s="27">
        <f>IF(AND(DC84&lt;0,DJ83+DC84/$B$5&gt;$H$2,-DC84/'Carga-Descarga Año'!$B$5&lt;'SFV+BESS'!$I$7),DC84/$B$5,IF(AND(DC84&lt;0,DJ83+DC84/$B$5&gt;$H$2,-DC84/'Carga-Descarga Año'!$B$5&gt;'SFV+BESS'!$I$7),-'SFV+BESS'!$I$7,IF(AND(DC84&lt;0,DJ83+DC84/$B$5&lt;$H$2),-MIN('SFV+BESS'!$I$7,DJ83-$H$2),0)))</f>
        <v>0</v>
      </c>
      <c r="DF84" s="33"/>
      <c r="DG84" s="33">
        <f t="shared" si="90"/>
        <v>0</v>
      </c>
      <c r="DH84" s="27">
        <f t="shared" si="128"/>
        <v>0</v>
      </c>
      <c r="DI84" s="27">
        <f t="shared" si="129"/>
        <v>0</v>
      </c>
      <c r="DJ84" s="28">
        <f>IF((DJ83+DD84+DE84)&gt;=$B$2*'SFV+BESS'!$I$9, $B$2*'SFV+BESS'!$I$9, (DJ83+DD84+DE84))</f>
        <v>173.61249999999998</v>
      </c>
      <c r="DK84" s="110">
        <f t="shared" si="130"/>
        <v>0</v>
      </c>
      <c r="DP84" s="251"/>
      <c r="DQ84" s="41">
        <v>3.125</v>
      </c>
      <c r="DR84" s="33">
        <f t="shared" si="107"/>
        <v>0</v>
      </c>
      <c r="DS84" s="33">
        <f>Gen_Cons_Horario!B5198</f>
        <v>0</v>
      </c>
      <c r="DT84" s="35">
        <f t="shared" si="144"/>
        <v>0</v>
      </c>
      <c r="DU84" s="116">
        <f>IF(AND(DT84&gt;0,DT84*$B$4+EA83&lt;=$B$2*'SFV+BESS'!$I$9,DT84&lt;'SFV+BESS'!$I$7), DT84*$B$4, IF(AND(DT84&gt;0,DT84*$B$4+EA83&gt;$B$2*'SFV+BESS'!$I$9,DT84*$B$4&lt;'SFV+BESS'!$I$7),$B$2*'SFV+BESS'!$I$9-EA83,IF(AND(DT84&gt;0,DT84*$B$4+EA83&gt;$B$2*'SFV+BESS'!$I$9,DT84*$B$4&gt;'SFV+BESS'!$I$7,EA83&lt;$B$2*'SFV+BESS'!$I$9),$B$2*'SFV+BESS'!$I$9-EA83,IF(AND(DT84&gt;0,DT84*$B$4+EA83&lt;=$B$2*'SFV+BESS'!$I$9,DT84&gt;'SFV+BESS'!$I$7),'SFV+BESS'!$I$7,0))))</f>
        <v>0</v>
      </c>
      <c r="DV84" s="27">
        <f>IF(AND(DT84&lt;0,EA83+DT84/$B$5&gt;$H$2,-DT84/'Carga-Descarga Año'!$B$5&lt;'SFV+BESS'!$I$7),DT84/$B$5,IF(AND(DT84&lt;0,EA83+DT84/$B$5&gt;$H$2,-DT84/'Carga-Descarga Año'!$B$5&gt;'SFV+BESS'!$I$7),-'SFV+BESS'!$I$7,IF(AND(DT84&lt;0,EA83+DT84/$B$5&lt;$H$2),-MIN('SFV+BESS'!$I$7,EA83-$H$2),0)))</f>
        <v>0</v>
      </c>
      <c r="DW84" s="33"/>
      <c r="DX84" s="33">
        <f t="shared" si="91"/>
        <v>0</v>
      </c>
      <c r="DY84" s="27">
        <f t="shared" si="131"/>
        <v>0</v>
      </c>
      <c r="DZ84" s="27">
        <f t="shared" si="92"/>
        <v>0</v>
      </c>
      <c r="EA84" s="28">
        <f>IF((EA83+DU84+DV84)&gt;=$B$2*'SFV+BESS'!$I$9, $B$2*'SFV+BESS'!$I$9, (EA83+DU84+DV84))</f>
        <v>173.61249999999998</v>
      </c>
      <c r="EB84" s="110">
        <f t="shared" si="132"/>
        <v>0</v>
      </c>
      <c r="EG84" s="251"/>
      <c r="EH84" s="41">
        <v>3.125</v>
      </c>
      <c r="EI84" s="33">
        <f t="shared" si="108"/>
        <v>0</v>
      </c>
      <c r="EJ84" s="33">
        <f>Gen_Cons_Horario!B5942</f>
        <v>0</v>
      </c>
      <c r="EK84" s="35">
        <f t="shared" si="145"/>
        <v>0</v>
      </c>
      <c r="EL84" s="116">
        <f>IF(AND(EK84&gt;0,EK84*$B$4+ER83&lt;=$B$2*'SFV+BESS'!$I$9,EK84&lt;'SFV+BESS'!$I$7), EK84*$B$4, IF(AND(EK84&gt;0,EK84*$B$4+ER83&gt;$B$2*'SFV+BESS'!$I$9,EK84*$B$4&lt;'SFV+BESS'!$I$7),$B$2*'SFV+BESS'!$I$9-ER83,IF(AND(EK84&gt;0,EK84*$B$4+ER83&gt;$B$2*'SFV+BESS'!$I$9,EK84*$B$4&gt;'SFV+BESS'!$I$7,ER83&lt;$B$2*'SFV+BESS'!$I$9),$B$2*'SFV+BESS'!$I$9-ER83,IF(AND(EK84&gt;0,EK84*$B$4+ER83&lt;=$B$2*'SFV+BESS'!$I$9,EK84&gt;'SFV+BESS'!$I$7),'SFV+BESS'!$I$7,0))))</f>
        <v>0</v>
      </c>
      <c r="EM84" s="27">
        <f>IF(AND(EK84&lt;0,ER83+EK84/$B$5&gt;$H$2,-EK84/'Carga-Descarga Año'!$B$5&lt;'SFV+BESS'!$I$7),EK84/$B$5,IF(AND(EK84&lt;0,ER83+EK84/$B$5&gt;$H$2,-EK84/'Carga-Descarga Año'!$B$5&gt;'SFV+BESS'!$I$7),-'SFV+BESS'!$I$7,IF(AND(EK84&lt;0,ER83+EK84/$B$5&lt;$H$2),-MIN('SFV+BESS'!$I$7,ER83-$H$2),0)))</f>
        <v>0</v>
      </c>
      <c r="EN84" s="33"/>
      <c r="EO84" s="33">
        <f t="shared" si="93"/>
        <v>0</v>
      </c>
      <c r="EP84" s="27">
        <f t="shared" si="133"/>
        <v>0</v>
      </c>
      <c r="EQ84" s="27">
        <f t="shared" si="94"/>
        <v>0</v>
      </c>
      <c r="ER84" s="28">
        <f>IF((ER83+EL84+EM84)&gt;=$B$2*'SFV+BESS'!$I$9, $B$2*'SFV+BESS'!$I$9, (ER83+EL84+EM84))</f>
        <v>173.61249999999998</v>
      </c>
      <c r="ES84" s="110">
        <f t="shared" si="134"/>
        <v>0</v>
      </c>
      <c r="EX84" s="251"/>
      <c r="EY84" s="41">
        <v>3.125</v>
      </c>
      <c r="EZ84" s="33">
        <f t="shared" si="109"/>
        <v>0</v>
      </c>
      <c r="FA84" s="33">
        <f>Gen_Cons_Horario!B6662</f>
        <v>0</v>
      </c>
      <c r="FB84" s="35">
        <f t="shared" si="146"/>
        <v>0</v>
      </c>
      <c r="FC84" s="116">
        <f>IF(AND(FB84&gt;0,FB84*$B$4+FI83&lt;=$B$2*'SFV+BESS'!$I$9,FB84&lt;'SFV+BESS'!$I$7), FB84*$B$4, IF(AND(FB84&gt;0,FB84*$B$4+FI83&gt;$B$2*'SFV+BESS'!$I$9,FB84*$B$4&lt;'SFV+BESS'!$I$7),$B$2*'SFV+BESS'!$I$9-FI83,IF(AND(FB84&gt;0,FB84*$B$4+FI83&gt;$B$2*'SFV+BESS'!$I$9,FB84*$B$4&gt;'SFV+BESS'!$I$7,FI83&lt;$B$2*'SFV+BESS'!$I$9),$B$2*'SFV+BESS'!$I$9-FI83,IF(AND(FB84&gt;0,FB84*$B$4+FI83&lt;=$B$2*'SFV+BESS'!$I$9,FB84&gt;'SFV+BESS'!$I$7),'SFV+BESS'!$I$7,0))))</f>
        <v>0</v>
      </c>
      <c r="FD84" s="27">
        <f>IF(AND(FB84&lt;0,FI83+FB84/$B$5&gt;$H$2,-FB84/'Carga-Descarga Año'!$B$5&lt;'SFV+BESS'!$I$7),FB84/$B$5,IF(AND(FB84&lt;0,FI83+FB84/$B$5&gt;$H$2,-FB84/'Carga-Descarga Año'!$B$5&gt;'SFV+BESS'!$I$7),-'SFV+BESS'!$I$7,IF(AND(FB84&lt;0,FI83+FB84/$B$5&lt;$H$2),-MIN('SFV+BESS'!$I$7,FI83-$H$2),0)))</f>
        <v>0</v>
      </c>
      <c r="FE84" s="33"/>
      <c r="FF84" s="33">
        <f t="shared" si="95"/>
        <v>0</v>
      </c>
      <c r="FG84" s="27">
        <f t="shared" si="135"/>
        <v>0</v>
      </c>
      <c r="FH84" s="27">
        <f t="shared" si="96"/>
        <v>0</v>
      </c>
      <c r="FI84" s="28">
        <f>IF((FI83+FC84+FD84)&gt;=$B$2*'SFV+BESS'!$I$9, $B$2*'SFV+BESS'!$I$9, (FI83+FC84+FD84))</f>
        <v>173.61249999999998</v>
      </c>
      <c r="FJ84" s="110">
        <f t="shared" si="136"/>
        <v>0</v>
      </c>
      <c r="FO84" s="251"/>
      <c r="FP84" s="41">
        <v>3.125</v>
      </c>
      <c r="FQ84" s="33">
        <f t="shared" si="110"/>
        <v>0</v>
      </c>
      <c r="FR84" s="33">
        <f>Gen_Cons_Horario!B7406</f>
        <v>0</v>
      </c>
      <c r="FS84" s="35">
        <f t="shared" si="147"/>
        <v>0</v>
      </c>
      <c r="FT84" s="116">
        <f>IF(AND(FS84&gt;0,FS84*$B$4+FZ83&lt;=$B$2*'SFV+BESS'!$I$9,FS84&lt;'SFV+BESS'!$I$7), FS84*$B$4, IF(AND(FS84&gt;0,FS84*$B$4+FZ83&gt;$B$2*'SFV+BESS'!$I$9,FS84*$B$4&lt;'SFV+BESS'!$I$7),$B$2*'SFV+BESS'!$I$9-FZ83,IF(AND(FS84&gt;0,FS84*$B$4+FZ83&gt;$B$2*'SFV+BESS'!$I$9,FS84*$B$4&gt;'SFV+BESS'!$I$7,FZ83&lt;$B$2*'SFV+BESS'!$I$9),$B$2*'SFV+BESS'!$I$9-FZ83,IF(AND(FS84&gt;0,FS84*$B$4+FZ83&lt;=$B$2*'SFV+BESS'!$I$9,FS84&gt;'SFV+BESS'!$I$7),'SFV+BESS'!$I$7,0))))</f>
        <v>0</v>
      </c>
      <c r="FU84" s="27">
        <f>IF(AND(FS84&lt;0,FZ83+FS84/$B$5&gt;$H$2,-FS84/'Carga-Descarga Año'!$B$5&lt;'SFV+BESS'!$I$7),FS84/$B$5,IF(AND(FS84&lt;0,FZ83+FS84/$B$5&gt;$H$2,-FS84/'Carga-Descarga Año'!$B$5&gt;'SFV+BESS'!$I$7),-'SFV+BESS'!$I$7,IF(AND(FS84&lt;0,FZ83+FS84/$B$5&lt;$H$2),-MIN('SFV+BESS'!$I$7,FZ83-$H$2),0)))</f>
        <v>0</v>
      </c>
      <c r="FV84" s="33"/>
      <c r="FW84" s="33">
        <f t="shared" si="97"/>
        <v>0</v>
      </c>
      <c r="FX84" s="27">
        <f t="shared" si="137"/>
        <v>0</v>
      </c>
      <c r="FY84" s="27">
        <f t="shared" si="98"/>
        <v>0</v>
      </c>
      <c r="FZ84" s="28">
        <f>IF((FZ83+FT84+FU84)&gt;=$B$2*'SFV+BESS'!$I$9, $B$2*'SFV+BESS'!$I$9, (FZ83+FT84+FU84))</f>
        <v>173.61249999999998</v>
      </c>
      <c r="GA84" s="110">
        <f t="shared" si="138"/>
        <v>0</v>
      </c>
      <c r="GF84" s="251"/>
      <c r="GG84" s="41">
        <v>3.125</v>
      </c>
      <c r="GH84" s="33">
        <f t="shared" si="111"/>
        <v>0</v>
      </c>
      <c r="GI84" s="33">
        <f>Gen_Cons_Horario!B8126</f>
        <v>0</v>
      </c>
      <c r="GJ84" s="35">
        <f t="shared" si="81"/>
        <v>0</v>
      </c>
      <c r="GK84" s="116">
        <f>IF(AND(GJ84&gt;0,GJ84*$B$4+GQ83&lt;=$B$2*'SFV+BESS'!$I$9,GJ84&lt;'SFV+BESS'!$I$7), GJ84*$B$4, IF(AND(GJ84&gt;0,GJ84*$B$4+GQ83&gt;$B$2*'SFV+BESS'!$I$9,GJ84*$B$4&lt;'SFV+BESS'!$I$7),$B$2*'SFV+BESS'!$I$9-GQ83,IF(AND(GJ84&gt;0,GJ84*$B$4+GQ83&gt;$B$2*'SFV+BESS'!$I$9,GJ84*$B$4&gt;'SFV+BESS'!$I$7,GQ83&lt;$B$2*'SFV+BESS'!$I$9),$B$2*'SFV+BESS'!$I$9-GQ83,IF(AND(GJ84&gt;0,GJ84*$B$4+GQ83&lt;=$B$2*'SFV+BESS'!$I$9,GJ84&gt;'SFV+BESS'!$I$7),'SFV+BESS'!$I$7,0))))</f>
        <v>0</v>
      </c>
      <c r="GL84" s="27">
        <f>IF(AND(GJ84&lt;0,GQ83+GJ84/$B$5&gt;$H$2,-GJ84/'Carga-Descarga Año'!$B$5&lt;'SFV+BESS'!$I$7),GJ84/$B$5,IF(AND(GJ84&lt;0,GQ83+GJ84/$B$5&gt;$H$2,-GJ84/'Carga-Descarga Año'!$B$5&gt;'SFV+BESS'!$I$7),-'SFV+BESS'!$I$7,IF(AND(GJ84&lt;0,GQ83+GJ84/$B$5&lt;$H$2),-MIN('SFV+BESS'!$I$7,GQ83-$H$2),0)))</f>
        <v>0</v>
      </c>
      <c r="GM84" s="33"/>
      <c r="GN84" s="33">
        <f t="shared" si="99"/>
        <v>0</v>
      </c>
      <c r="GO84" s="27">
        <f t="shared" si="139"/>
        <v>0</v>
      </c>
      <c r="GP84" s="27">
        <f t="shared" si="100"/>
        <v>0</v>
      </c>
      <c r="GQ84" s="28">
        <f>IF((GQ83+GK84+GL84)&gt;=$B$2*'SFV+BESS'!$I$9, $B$2*'SFV+BESS'!$I$9, (GQ83+GK84+GL84))</f>
        <v>173.61249999999998</v>
      </c>
      <c r="GR84" s="110">
        <f t="shared" si="140"/>
        <v>0</v>
      </c>
    </row>
    <row r="85" spans="1:200">
      <c r="A85" s="249"/>
      <c r="B85" s="41">
        <v>3.1666666666666701</v>
      </c>
      <c r="C85" s="38">
        <f t="shared" si="82"/>
        <v>0</v>
      </c>
      <c r="D85" s="2">
        <f>Gen_Cons_Horario!B111</f>
        <v>0</v>
      </c>
      <c r="E85" s="140">
        <f t="shared" si="112"/>
        <v>0</v>
      </c>
      <c r="F85" s="116">
        <f>IF(AND(E85&gt;0,E85*$B$4+L84&lt;=$B$2*'SFV+BESS'!$I$9,E85&lt;'SFV+BESS'!$I$7), E85*$B$4, IF(AND(E85&gt;0,E85*$B$4+L84&gt;$B$2*'SFV+BESS'!$I$9,E85*$B$4&lt;'SFV+BESS'!$I$7),$B$2*'SFV+BESS'!$I$9-L84,IF(AND(E85&gt;0,E85*$B$4+L84&gt;$B$2*'SFV+BESS'!$I$9,E85*$B$4&gt;'SFV+BESS'!$I$7,L84&lt;$B$2*'SFV+BESS'!$I$9),$B$2*'SFV+BESS'!$I$9-L84,IF(AND(E85&gt;0,E85*$B$4+L84&lt;=$B$2*'SFV+BESS'!$I$9,E85&gt;'SFV+BESS'!$I$7),'SFV+BESS'!$I$7,0))))</f>
        <v>0</v>
      </c>
      <c r="G85" s="27">
        <f>IF(AND(E85&lt;0,L84+E85/$B$5&gt;$H$2,-E85/'Carga-Descarga Año'!$B$5&lt;'SFV+BESS'!$I$7),E85/$B$5,IF(AND(E85&lt;0,L84+E85/$B$5&gt;$H$2,-E85/'Carga-Descarga Año'!$B$5&gt;'SFV+BESS'!$I$7),-'SFV+BESS'!$I$7,IF(AND(E85&lt;0,L84+E85/$B$5&lt;$H$2),-MIN('SFV+BESS'!$I$7,L84-$H$2),0)))</f>
        <v>0</v>
      </c>
      <c r="I85" s="38">
        <f t="shared" si="113"/>
        <v>0</v>
      </c>
      <c r="J85" s="27">
        <f t="shared" si="115"/>
        <v>0</v>
      </c>
      <c r="K85" s="27">
        <f t="shared" si="114"/>
        <v>0</v>
      </c>
      <c r="L85" s="28">
        <f>IF((L84+F85+G85)&gt;=$B$2*'SFV+BESS'!$I$9, $B$2*'SFV+BESS'!$I$9, (L84+F85+G85))</f>
        <v>9.1375000000000011</v>
      </c>
      <c r="M85" s="110">
        <f t="shared" si="116"/>
        <v>0</v>
      </c>
      <c r="R85" s="251"/>
      <c r="S85" s="41">
        <v>3.1666666666666701</v>
      </c>
      <c r="T85" s="2">
        <f t="shared" si="101"/>
        <v>0</v>
      </c>
      <c r="U85" s="2">
        <f>Gen_Cons_Horario!B855</f>
        <v>0</v>
      </c>
      <c r="V85" s="35">
        <f t="shared" si="71"/>
        <v>0</v>
      </c>
      <c r="W85" s="116">
        <f>IF(AND(V85&gt;0,V85*$B$4+AC84&lt;=$B$2*'SFV+BESS'!$I$9,V85&lt;'SFV+BESS'!$I$7), V85*$B$4, IF(AND(V85&gt;0,V85*$B$4+AC84&gt;$B$2*'SFV+BESS'!$I$9,V85*$B$4&lt;'SFV+BESS'!$I$7),$B$2*'SFV+BESS'!$I$9-AC84,IF(AND(V85&gt;0,V85*$B$4+AC84&gt;$B$2*'SFV+BESS'!$I$9,V85*$B$4&gt;'SFV+BESS'!$I$7,AC84&lt;$B$2*'SFV+BESS'!$I$9),$B$2*'SFV+BESS'!$I$9-AC84,IF(AND(V85&gt;0,V85*$B$4+AC84&lt;=$B$2*'SFV+BESS'!$I$9,V85&gt;'SFV+BESS'!$I$7),'SFV+BESS'!$I$7,0))))</f>
        <v>0</v>
      </c>
      <c r="X85" s="27">
        <f>IF(AND(V85&lt;0,AC84+V85/$B$5&gt;$H$2,-V85/'Carga-Descarga Año'!$B$5&lt;'SFV+BESS'!$I$7),V85/$B$5,IF(AND(V85&lt;0,AC84+V85/$B$5&gt;$H$2,-V85/'Carga-Descarga Año'!$B$5&gt;'SFV+BESS'!$I$7),-'SFV+BESS'!$I$7,IF(AND(V85&lt;0,AC84+V85/$B$5&lt;$H$2),-MIN('SFV+BESS'!$I$7,AC84-$H$2),0)))</f>
        <v>0</v>
      </c>
      <c r="Z85" s="33">
        <f t="shared" si="142"/>
        <v>0</v>
      </c>
      <c r="AA85" s="27">
        <f t="shared" si="117"/>
        <v>0</v>
      </c>
      <c r="AB85" s="27">
        <f t="shared" si="141"/>
        <v>0</v>
      </c>
      <c r="AC85" s="28">
        <f>IF((AC84+W85+X85)&gt;=$B$2*'SFV+BESS'!$I$9, $B$2*'SFV+BESS'!$I$9, (AC84+W85+X85))</f>
        <v>80.74416828197414</v>
      </c>
      <c r="AD85" s="110">
        <f t="shared" si="118"/>
        <v>0</v>
      </c>
      <c r="AI85" s="251"/>
      <c r="AJ85" s="41">
        <v>3.1666666666666701</v>
      </c>
      <c r="AK85" s="52">
        <f t="shared" si="102"/>
        <v>0</v>
      </c>
      <c r="AL85" s="33">
        <f>Gen_Cons_Horario!B1527</f>
        <v>0</v>
      </c>
      <c r="AM85" s="35">
        <f t="shared" si="72"/>
        <v>0</v>
      </c>
      <c r="AN85" s="116">
        <f>IF(AND(AM85&gt;0,AM85*$B$4+AT84&lt;=$B$2*'SFV+BESS'!$I$9,AM85&lt;'SFV+BESS'!$I$7), AM85*$B$4, IF(AND(AM85&gt;0,AM85*$B$4+AT84&gt;$B$2*'SFV+BESS'!$I$9,AM85*$B$4&lt;'SFV+BESS'!$I$7),$B$2*'SFV+BESS'!$I$9-AT84,IF(AND(AM85&gt;0,AM85*$B$4+AT84&gt;$B$2*'SFV+BESS'!$I$9,AM85*$B$4&gt;'SFV+BESS'!$I$7,AT84&lt;$B$2*'SFV+BESS'!$I$9),$B$2*'SFV+BESS'!$I$9-AT84,IF(AND(AM85&gt;0,AM85*$B$4+AT84&lt;=$B$2*'SFV+BESS'!$I$9,AM85&gt;'SFV+BESS'!$I$7),'SFV+BESS'!$I$7,0))))</f>
        <v>0</v>
      </c>
      <c r="AO85" s="27">
        <f>IF(AND(AM85&lt;0,AT84+AM85/$B$5&gt;$H$2,-AM85/'Carga-Descarga Año'!$B$5&lt;'SFV+BESS'!$I$7),AM85/$B$5,IF(AND(AM85&lt;0,AT84+AM85/$B$5&gt;$H$2,-AM85/'Carga-Descarga Año'!$B$5&gt;'SFV+BESS'!$I$7),-'SFV+BESS'!$I$7,IF(AND(AM85&lt;0,AT84+AM85/$B$5&lt;$H$2),-MIN('SFV+BESS'!$I$7,AT84-$H$2),0)))</f>
        <v>0</v>
      </c>
      <c r="AP85" s="33"/>
      <c r="AQ85" s="33">
        <f t="shared" si="83"/>
        <v>0</v>
      </c>
      <c r="AR85" s="27">
        <f t="shared" si="119"/>
        <v>0</v>
      </c>
      <c r="AS85" s="27">
        <f t="shared" si="84"/>
        <v>0</v>
      </c>
      <c r="AT85" s="28">
        <f>IF((AT84+AN85+AO85)&gt;=$B$2*'SFV+BESS'!$I$9, $B$2*'SFV+BESS'!$I$9, (AT84+AN85+AO85))</f>
        <v>172.53218491635695</v>
      </c>
      <c r="AU85" s="110">
        <f t="shared" si="120"/>
        <v>0</v>
      </c>
      <c r="AZ85" s="251"/>
      <c r="BA85" s="41">
        <v>3.1666666666666701</v>
      </c>
      <c r="BB85" s="33">
        <f t="shared" si="103"/>
        <v>0</v>
      </c>
      <c r="BC85" s="33">
        <f>Gen_Cons_Horario!B2271</f>
        <v>0</v>
      </c>
      <c r="BD85" s="35">
        <f t="shared" si="73"/>
        <v>0</v>
      </c>
      <c r="BE85" s="116">
        <f>IF(AND(BD85&gt;0,BD85*$B$4+BK84&lt;=$B$2*'SFV+BESS'!$I$9,BD85&lt;'SFV+BESS'!$I$7), BD85*$B$4, IF(AND(BD85&gt;0,BD85*$B$4+BK84&gt;$B$2*'SFV+BESS'!$I$9,BD85*$B$4&lt;'SFV+BESS'!$I$7),$B$2*'SFV+BESS'!$I$9-BK84,IF(AND(BD85&gt;0,BD85*$B$4+BK84&gt;$B$2*'SFV+BESS'!$I$9,BD85*$B$4&gt;'SFV+BESS'!$I$7,BK84&lt;$B$2*'SFV+BESS'!$I$9),$B$2*'SFV+BESS'!$I$9-BK84,IF(AND(BD85&gt;0,BD85*$B$4+BK84&lt;=$B$2*'SFV+BESS'!$I$9,BD85&gt;'SFV+BESS'!$I$7),'SFV+BESS'!$I$7,0))))</f>
        <v>0</v>
      </c>
      <c r="BF85" s="27">
        <f>IF(AND(BD85&lt;0,BK84+BD85/$B$5&gt;$H$2,-BD85/'Carga-Descarga Año'!$B$5&lt;'SFV+BESS'!$I$7),BD85/$B$5,IF(AND(BD85&lt;0,BK84+BD85/$B$5&gt;$H$2,-BD85/'Carga-Descarga Año'!$B$5&gt;'SFV+BESS'!$I$7),-'SFV+BESS'!$I$7,IF(AND(BD85&lt;0,BK84+BD85/$B$5&lt;$H$2),-MIN('SFV+BESS'!$I$7,BK84-$H$2),0)))</f>
        <v>0</v>
      </c>
      <c r="BG85" s="33"/>
      <c r="BH85" s="33">
        <f t="shared" si="85"/>
        <v>0</v>
      </c>
      <c r="BI85" s="27">
        <f t="shared" si="121"/>
        <v>0</v>
      </c>
      <c r="BJ85" s="27">
        <f t="shared" si="86"/>
        <v>0</v>
      </c>
      <c r="BK85" s="28">
        <f>IF((BK84+BE85+BF85)&gt;=$B$2*'SFV+BESS'!$I$9, $B$2*'SFV+BESS'!$I$9, (BK84+BE85+BF85))</f>
        <v>173.61249999999998</v>
      </c>
      <c r="BL85" s="110">
        <f t="shared" si="122"/>
        <v>0</v>
      </c>
      <c r="BQ85" s="251"/>
      <c r="BR85" s="41">
        <v>3.1666666666666701</v>
      </c>
      <c r="BS85" s="33">
        <f t="shared" si="104"/>
        <v>0</v>
      </c>
      <c r="BT85" s="33">
        <f>Gen_Cons_Horario!B2991</f>
        <v>0</v>
      </c>
      <c r="BU85" s="35">
        <f t="shared" si="74"/>
        <v>0</v>
      </c>
      <c r="BV85" s="116">
        <f>IF(AND(BU85&gt;0,BU85*$B$4+CB84&lt;=$B$2*'SFV+BESS'!$I$9,BU85&lt;'SFV+BESS'!$I$7), BU85*$B$4, IF(AND(BU85&gt;0,BU85*$B$4+CB84&gt;$B$2*'SFV+BESS'!$I$9,BU85*$B$4&lt;'SFV+BESS'!$I$7),$B$2*'SFV+BESS'!$I$9-CB84,IF(AND(BU85&gt;0,BU85*$B$4+CB84&gt;$B$2*'SFV+BESS'!$I$9,BU85*$B$4&gt;'SFV+BESS'!$I$7,CB84&lt;$B$2*'SFV+BESS'!$I$9),$B$2*'SFV+BESS'!$I$9-CB84,IF(AND(BU85&gt;0,BU85*$B$4+CB84&lt;=$B$2*'SFV+BESS'!$I$9,BU85&gt;'SFV+BESS'!$I$7),'SFV+BESS'!$I$7,0))))</f>
        <v>0</v>
      </c>
      <c r="BW85" s="27">
        <f>IF(AND(BU85&lt;0,CB84+BU85/$B$5&gt;$H$2,-BU85/'Carga-Descarga Año'!$B$5&lt;'SFV+BESS'!$I$7),BU85/$B$5,IF(AND(BU85&lt;0,CB84+BU85/$B$5&gt;$H$2,-BU85/'Carga-Descarga Año'!$B$5&gt;'SFV+BESS'!$I$7),-'SFV+BESS'!$I$7,IF(AND(BU85&lt;0,CB84+BU85/$B$5&lt;$H$2),-MIN('SFV+BESS'!$I$7,CB84-$H$2),0)))</f>
        <v>0</v>
      </c>
      <c r="BX85" s="33"/>
      <c r="BY85" s="33">
        <f t="shared" si="87"/>
        <v>0</v>
      </c>
      <c r="BZ85" s="27">
        <f t="shared" si="123"/>
        <v>0</v>
      </c>
      <c r="CA85" s="27">
        <f t="shared" si="124"/>
        <v>0</v>
      </c>
      <c r="CB85" s="28">
        <f>IF((CB84+BV85+BW85)&gt;=$B$2*'SFV+BESS'!$I$9, $B$2*'SFV+BESS'!$I$9, (CB84+BV85+BW85))</f>
        <v>173.61249999999998</v>
      </c>
      <c r="CC85" s="110">
        <f t="shared" si="125"/>
        <v>0</v>
      </c>
      <c r="CH85" s="251"/>
      <c r="CI85" s="41">
        <v>3.1666666666666701</v>
      </c>
      <c r="CJ85" s="33">
        <f t="shared" si="105"/>
        <v>0</v>
      </c>
      <c r="CK85" s="33">
        <f>Gen_Cons_Horario!B3735</f>
        <v>0</v>
      </c>
      <c r="CL85" s="35">
        <f t="shared" si="75"/>
        <v>0</v>
      </c>
      <c r="CM85" s="116">
        <f>IF(AND(CL85&gt;0,CL85*$B$4+CS84&lt;=$B$2*'SFV+BESS'!$I$9,CL85&lt;'SFV+BESS'!$I$7), CL85*$B$4, IF(AND(CL85&gt;0,CL85*$B$4+CS84&gt;$B$2*'SFV+BESS'!$I$9,CL85*$B$4&lt;'SFV+BESS'!$I$7),$B$2*'SFV+BESS'!$I$9-CS84,IF(AND(CL85&gt;0,CL85*$B$4+CS84&gt;$B$2*'SFV+BESS'!$I$9,CL85*$B$4&gt;'SFV+BESS'!$I$7,CS84&lt;$B$2*'SFV+BESS'!$I$9),$B$2*'SFV+BESS'!$I$9-CS84,IF(AND(CL85&gt;0,CL85*$B$4+CS84&lt;=$B$2*'SFV+BESS'!$I$9,CL85&gt;'SFV+BESS'!$I$7),'SFV+BESS'!$I$7,0))))</f>
        <v>0</v>
      </c>
      <c r="CN85" s="27">
        <f>IF(AND(CL85&lt;0,CS84+CL85/$B$5&gt;$H$2,-CL85/'Carga-Descarga Año'!$B$5&lt;'SFV+BESS'!$I$7),CL85/$B$5,IF(AND(CL85&lt;0,CS84+CL85/$B$5&gt;$H$2,-CL85/'Carga-Descarga Año'!$B$5&gt;'SFV+BESS'!$I$7),-'SFV+BESS'!$I$7,IF(AND(CL85&lt;0,CS84+CL85/$B$5&lt;$H$2),-MIN('SFV+BESS'!$I$7,CS84-$H$2),0)))</f>
        <v>0</v>
      </c>
      <c r="CO85" s="33"/>
      <c r="CP85" s="33">
        <f t="shared" si="88"/>
        <v>0</v>
      </c>
      <c r="CQ85" s="27">
        <f t="shared" si="126"/>
        <v>0</v>
      </c>
      <c r="CR85" s="27">
        <f t="shared" si="89"/>
        <v>0</v>
      </c>
      <c r="CS85" s="28">
        <f>IF((CS84+CM85+CN85)&gt;=$B$2*'SFV+BESS'!$I$9, $B$2*'SFV+BESS'!$I$9, (CS84+CM85+CN85))</f>
        <v>173.61249999999998</v>
      </c>
      <c r="CT85" s="110">
        <f t="shared" si="127"/>
        <v>0</v>
      </c>
      <c r="CY85" s="251"/>
      <c r="CZ85" s="41">
        <v>3.1666666666666701</v>
      </c>
      <c r="DA85" s="33">
        <f t="shared" si="106"/>
        <v>0</v>
      </c>
      <c r="DB85" s="33">
        <f>Gen_Cons_Horario!B4455</f>
        <v>0</v>
      </c>
      <c r="DC85" s="35">
        <f t="shared" si="143"/>
        <v>0</v>
      </c>
      <c r="DD85" s="116">
        <f>IF(AND(DC85&gt;0,DC85*$B$4+DJ84&lt;=$B$2*'SFV+BESS'!$I$9,DC85&lt;'SFV+BESS'!$I$7), DC85*$B$4, IF(AND(DC85&gt;0,DC85*$B$4+DJ84&gt;$B$2*'SFV+BESS'!$I$9,DC85*$B$4&lt;'SFV+BESS'!$I$7),$B$2*'SFV+BESS'!$I$9-DJ84,IF(AND(DC85&gt;0,DC85*$B$4+DJ84&gt;$B$2*'SFV+BESS'!$I$9,DC85*$B$4&gt;'SFV+BESS'!$I$7,DJ84&lt;$B$2*'SFV+BESS'!$I$9),$B$2*'SFV+BESS'!$I$9-DJ84,IF(AND(DC85&gt;0,DC85*$B$4+DJ84&lt;=$B$2*'SFV+BESS'!$I$9,DC85&gt;'SFV+BESS'!$I$7),'SFV+BESS'!$I$7,0))))</f>
        <v>0</v>
      </c>
      <c r="DE85" s="27">
        <f>IF(AND(DC85&lt;0,DJ84+DC85/$B$5&gt;$H$2,-DC85/'Carga-Descarga Año'!$B$5&lt;'SFV+BESS'!$I$7),DC85/$B$5,IF(AND(DC85&lt;0,DJ84+DC85/$B$5&gt;$H$2,-DC85/'Carga-Descarga Año'!$B$5&gt;'SFV+BESS'!$I$7),-'SFV+BESS'!$I$7,IF(AND(DC85&lt;0,DJ84+DC85/$B$5&lt;$H$2),-MIN('SFV+BESS'!$I$7,DJ84-$H$2),0)))</f>
        <v>0</v>
      </c>
      <c r="DF85" s="33"/>
      <c r="DG85" s="33">
        <f t="shared" si="90"/>
        <v>0</v>
      </c>
      <c r="DH85" s="27">
        <f t="shared" si="128"/>
        <v>0</v>
      </c>
      <c r="DI85" s="27">
        <f t="shared" si="129"/>
        <v>0</v>
      </c>
      <c r="DJ85" s="28">
        <f>IF((DJ84+DD85+DE85)&gt;=$B$2*'SFV+BESS'!$I$9, $B$2*'SFV+BESS'!$I$9, (DJ84+DD85+DE85))</f>
        <v>173.61249999999998</v>
      </c>
      <c r="DK85" s="110">
        <f t="shared" si="130"/>
        <v>0</v>
      </c>
      <c r="DP85" s="251"/>
      <c r="DQ85" s="41">
        <v>3.1666666666666701</v>
      </c>
      <c r="DR85" s="33">
        <f t="shared" si="107"/>
        <v>0</v>
      </c>
      <c r="DS85" s="33">
        <f>Gen_Cons_Horario!B5199</f>
        <v>0</v>
      </c>
      <c r="DT85" s="35">
        <f t="shared" si="144"/>
        <v>0</v>
      </c>
      <c r="DU85" s="116">
        <f>IF(AND(DT85&gt;0,DT85*$B$4+EA84&lt;=$B$2*'SFV+BESS'!$I$9,DT85&lt;'SFV+BESS'!$I$7), DT85*$B$4, IF(AND(DT85&gt;0,DT85*$B$4+EA84&gt;$B$2*'SFV+BESS'!$I$9,DT85*$B$4&lt;'SFV+BESS'!$I$7),$B$2*'SFV+BESS'!$I$9-EA84,IF(AND(DT85&gt;0,DT85*$B$4+EA84&gt;$B$2*'SFV+BESS'!$I$9,DT85*$B$4&gt;'SFV+BESS'!$I$7,EA84&lt;$B$2*'SFV+BESS'!$I$9),$B$2*'SFV+BESS'!$I$9-EA84,IF(AND(DT85&gt;0,DT85*$B$4+EA84&lt;=$B$2*'SFV+BESS'!$I$9,DT85&gt;'SFV+BESS'!$I$7),'SFV+BESS'!$I$7,0))))</f>
        <v>0</v>
      </c>
      <c r="DV85" s="27">
        <f>IF(AND(DT85&lt;0,EA84+DT85/$B$5&gt;$H$2,-DT85/'Carga-Descarga Año'!$B$5&lt;'SFV+BESS'!$I$7),DT85/$B$5,IF(AND(DT85&lt;0,EA84+DT85/$B$5&gt;$H$2,-DT85/'Carga-Descarga Año'!$B$5&gt;'SFV+BESS'!$I$7),-'SFV+BESS'!$I$7,IF(AND(DT85&lt;0,EA84+DT85/$B$5&lt;$H$2),-MIN('SFV+BESS'!$I$7,EA84-$H$2),0)))</f>
        <v>0</v>
      </c>
      <c r="DW85" s="33"/>
      <c r="DX85" s="33">
        <f t="shared" si="91"/>
        <v>0</v>
      </c>
      <c r="DY85" s="27">
        <f t="shared" si="131"/>
        <v>0</v>
      </c>
      <c r="DZ85" s="27">
        <f t="shared" si="92"/>
        <v>0</v>
      </c>
      <c r="EA85" s="28">
        <f>IF((EA84+DU85+DV85)&gt;=$B$2*'SFV+BESS'!$I$9, $B$2*'SFV+BESS'!$I$9, (EA84+DU85+DV85))</f>
        <v>173.61249999999998</v>
      </c>
      <c r="EB85" s="110">
        <f t="shared" si="132"/>
        <v>0</v>
      </c>
      <c r="EG85" s="251"/>
      <c r="EH85" s="41">
        <v>3.1666666666666701</v>
      </c>
      <c r="EI85" s="33">
        <f t="shared" si="108"/>
        <v>0</v>
      </c>
      <c r="EJ85" s="33">
        <f>Gen_Cons_Horario!B5943</f>
        <v>0</v>
      </c>
      <c r="EK85" s="35">
        <f t="shared" si="145"/>
        <v>0</v>
      </c>
      <c r="EL85" s="116">
        <f>IF(AND(EK85&gt;0,EK85*$B$4+ER84&lt;=$B$2*'SFV+BESS'!$I$9,EK85&lt;'SFV+BESS'!$I$7), EK85*$B$4, IF(AND(EK85&gt;0,EK85*$B$4+ER84&gt;$B$2*'SFV+BESS'!$I$9,EK85*$B$4&lt;'SFV+BESS'!$I$7),$B$2*'SFV+BESS'!$I$9-ER84,IF(AND(EK85&gt;0,EK85*$B$4+ER84&gt;$B$2*'SFV+BESS'!$I$9,EK85*$B$4&gt;'SFV+BESS'!$I$7,ER84&lt;$B$2*'SFV+BESS'!$I$9),$B$2*'SFV+BESS'!$I$9-ER84,IF(AND(EK85&gt;0,EK85*$B$4+ER84&lt;=$B$2*'SFV+BESS'!$I$9,EK85&gt;'SFV+BESS'!$I$7),'SFV+BESS'!$I$7,0))))</f>
        <v>0</v>
      </c>
      <c r="EM85" s="27">
        <f>IF(AND(EK85&lt;0,ER84+EK85/$B$5&gt;$H$2,-EK85/'Carga-Descarga Año'!$B$5&lt;'SFV+BESS'!$I$7),EK85/$B$5,IF(AND(EK85&lt;0,ER84+EK85/$B$5&gt;$H$2,-EK85/'Carga-Descarga Año'!$B$5&gt;'SFV+BESS'!$I$7),-'SFV+BESS'!$I$7,IF(AND(EK85&lt;0,ER84+EK85/$B$5&lt;$H$2),-MIN('SFV+BESS'!$I$7,ER84-$H$2),0)))</f>
        <v>0</v>
      </c>
      <c r="EN85" s="33"/>
      <c r="EO85" s="33">
        <f t="shared" si="93"/>
        <v>0</v>
      </c>
      <c r="EP85" s="27">
        <f t="shared" si="133"/>
        <v>0</v>
      </c>
      <c r="EQ85" s="27">
        <f t="shared" si="94"/>
        <v>0</v>
      </c>
      <c r="ER85" s="28">
        <f>IF((ER84+EL85+EM85)&gt;=$B$2*'SFV+BESS'!$I$9, $B$2*'SFV+BESS'!$I$9, (ER84+EL85+EM85))</f>
        <v>173.61249999999998</v>
      </c>
      <c r="ES85" s="110">
        <f t="shared" si="134"/>
        <v>0</v>
      </c>
      <c r="EX85" s="251"/>
      <c r="EY85" s="41">
        <v>3.1666666666666701</v>
      </c>
      <c r="EZ85" s="33">
        <f t="shared" si="109"/>
        <v>0</v>
      </c>
      <c r="FA85" s="33">
        <f>Gen_Cons_Horario!B6663</f>
        <v>0</v>
      </c>
      <c r="FB85" s="35">
        <f t="shared" si="146"/>
        <v>0</v>
      </c>
      <c r="FC85" s="116">
        <f>IF(AND(FB85&gt;0,FB85*$B$4+FI84&lt;=$B$2*'SFV+BESS'!$I$9,FB85&lt;'SFV+BESS'!$I$7), FB85*$B$4, IF(AND(FB85&gt;0,FB85*$B$4+FI84&gt;$B$2*'SFV+BESS'!$I$9,FB85*$B$4&lt;'SFV+BESS'!$I$7),$B$2*'SFV+BESS'!$I$9-FI84,IF(AND(FB85&gt;0,FB85*$B$4+FI84&gt;$B$2*'SFV+BESS'!$I$9,FB85*$B$4&gt;'SFV+BESS'!$I$7,FI84&lt;$B$2*'SFV+BESS'!$I$9),$B$2*'SFV+BESS'!$I$9-FI84,IF(AND(FB85&gt;0,FB85*$B$4+FI84&lt;=$B$2*'SFV+BESS'!$I$9,FB85&gt;'SFV+BESS'!$I$7),'SFV+BESS'!$I$7,0))))</f>
        <v>0</v>
      </c>
      <c r="FD85" s="27">
        <f>IF(AND(FB85&lt;0,FI84+FB85/$B$5&gt;$H$2,-FB85/'Carga-Descarga Año'!$B$5&lt;'SFV+BESS'!$I$7),FB85/$B$5,IF(AND(FB85&lt;0,FI84+FB85/$B$5&gt;$H$2,-FB85/'Carga-Descarga Año'!$B$5&gt;'SFV+BESS'!$I$7),-'SFV+BESS'!$I$7,IF(AND(FB85&lt;0,FI84+FB85/$B$5&lt;$H$2),-MIN('SFV+BESS'!$I$7,FI84-$H$2),0)))</f>
        <v>0</v>
      </c>
      <c r="FE85" s="33"/>
      <c r="FF85" s="33">
        <f t="shared" si="95"/>
        <v>0</v>
      </c>
      <c r="FG85" s="27">
        <f t="shared" si="135"/>
        <v>0</v>
      </c>
      <c r="FH85" s="27">
        <f t="shared" si="96"/>
        <v>0</v>
      </c>
      <c r="FI85" s="28">
        <f>IF((FI84+FC85+FD85)&gt;=$B$2*'SFV+BESS'!$I$9, $B$2*'SFV+BESS'!$I$9, (FI84+FC85+FD85))</f>
        <v>173.61249999999998</v>
      </c>
      <c r="FJ85" s="110">
        <f t="shared" si="136"/>
        <v>0</v>
      </c>
      <c r="FO85" s="251"/>
      <c r="FP85" s="41">
        <v>3.1666666666666701</v>
      </c>
      <c r="FQ85" s="33">
        <f t="shared" si="110"/>
        <v>0</v>
      </c>
      <c r="FR85" s="33">
        <f>Gen_Cons_Horario!B7407</f>
        <v>0</v>
      </c>
      <c r="FS85" s="35">
        <f t="shared" si="147"/>
        <v>0</v>
      </c>
      <c r="FT85" s="116">
        <f>IF(AND(FS85&gt;0,FS85*$B$4+FZ84&lt;=$B$2*'SFV+BESS'!$I$9,FS85&lt;'SFV+BESS'!$I$7), FS85*$B$4, IF(AND(FS85&gt;0,FS85*$B$4+FZ84&gt;$B$2*'SFV+BESS'!$I$9,FS85*$B$4&lt;'SFV+BESS'!$I$7),$B$2*'SFV+BESS'!$I$9-FZ84,IF(AND(FS85&gt;0,FS85*$B$4+FZ84&gt;$B$2*'SFV+BESS'!$I$9,FS85*$B$4&gt;'SFV+BESS'!$I$7,FZ84&lt;$B$2*'SFV+BESS'!$I$9),$B$2*'SFV+BESS'!$I$9-FZ84,IF(AND(FS85&gt;0,FS85*$B$4+FZ84&lt;=$B$2*'SFV+BESS'!$I$9,FS85&gt;'SFV+BESS'!$I$7),'SFV+BESS'!$I$7,0))))</f>
        <v>0</v>
      </c>
      <c r="FU85" s="27">
        <f>IF(AND(FS85&lt;0,FZ84+FS85/$B$5&gt;$H$2,-FS85/'Carga-Descarga Año'!$B$5&lt;'SFV+BESS'!$I$7),FS85/$B$5,IF(AND(FS85&lt;0,FZ84+FS85/$B$5&gt;$H$2,-FS85/'Carga-Descarga Año'!$B$5&gt;'SFV+BESS'!$I$7),-'SFV+BESS'!$I$7,IF(AND(FS85&lt;0,FZ84+FS85/$B$5&lt;$H$2),-MIN('SFV+BESS'!$I$7,FZ84-$H$2),0)))</f>
        <v>0</v>
      </c>
      <c r="FV85" s="33"/>
      <c r="FW85" s="33">
        <f t="shared" si="97"/>
        <v>0</v>
      </c>
      <c r="FX85" s="27">
        <f t="shared" si="137"/>
        <v>0</v>
      </c>
      <c r="FY85" s="27">
        <f t="shared" si="98"/>
        <v>0</v>
      </c>
      <c r="FZ85" s="28">
        <f>IF((FZ84+FT85+FU85)&gt;=$B$2*'SFV+BESS'!$I$9, $B$2*'SFV+BESS'!$I$9, (FZ84+FT85+FU85))</f>
        <v>173.61249999999998</v>
      </c>
      <c r="GA85" s="110">
        <f t="shared" si="138"/>
        <v>0</v>
      </c>
      <c r="GF85" s="251"/>
      <c r="GG85" s="41">
        <v>3.1666666666666701</v>
      </c>
      <c r="GH85" s="33">
        <f t="shared" si="111"/>
        <v>0</v>
      </c>
      <c r="GI85" s="33">
        <f>Gen_Cons_Horario!B8127</f>
        <v>0</v>
      </c>
      <c r="GJ85" s="35">
        <f t="shared" si="81"/>
        <v>0</v>
      </c>
      <c r="GK85" s="116">
        <f>IF(AND(GJ85&gt;0,GJ85*$B$4+GQ84&lt;=$B$2*'SFV+BESS'!$I$9,GJ85&lt;'SFV+BESS'!$I$7), GJ85*$B$4, IF(AND(GJ85&gt;0,GJ85*$B$4+GQ84&gt;$B$2*'SFV+BESS'!$I$9,GJ85*$B$4&lt;'SFV+BESS'!$I$7),$B$2*'SFV+BESS'!$I$9-GQ84,IF(AND(GJ85&gt;0,GJ85*$B$4+GQ84&gt;$B$2*'SFV+BESS'!$I$9,GJ85*$B$4&gt;'SFV+BESS'!$I$7,GQ84&lt;$B$2*'SFV+BESS'!$I$9),$B$2*'SFV+BESS'!$I$9-GQ84,IF(AND(GJ85&gt;0,GJ85*$B$4+GQ84&lt;=$B$2*'SFV+BESS'!$I$9,GJ85&gt;'SFV+BESS'!$I$7),'SFV+BESS'!$I$7,0))))</f>
        <v>0</v>
      </c>
      <c r="GL85" s="27">
        <f>IF(AND(GJ85&lt;0,GQ84+GJ85/$B$5&gt;$H$2,-GJ85/'Carga-Descarga Año'!$B$5&lt;'SFV+BESS'!$I$7),GJ85/$B$5,IF(AND(GJ85&lt;0,GQ84+GJ85/$B$5&gt;$H$2,-GJ85/'Carga-Descarga Año'!$B$5&gt;'SFV+BESS'!$I$7),-'SFV+BESS'!$I$7,IF(AND(GJ85&lt;0,GQ84+GJ85/$B$5&lt;$H$2),-MIN('SFV+BESS'!$I$7,GQ84-$H$2),0)))</f>
        <v>0</v>
      </c>
      <c r="GM85" s="33"/>
      <c r="GN85" s="33">
        <f t="shared" si="99"/>
        <v>0</v>
      </c>
      <c r="GO85" s="27">
        <f t="shared" si="139"/>
        <v>0</v>
      </c>
      <c r="GP85" s="27">
        <f t="shared" si="100"/>
        <v>0</v>
      </c>
      <c r="GQ85" s="28">
        <f>IF((GQ84+GK85+GL85)&gt;=$B$2*'SFV+BESS'!$I$9, $B$2*'SFV+BESS'!$I$9, (GQ84+GK85+GL85))</f>
        <v>173.61249999999998</v>
      </c>
      <c r="GR85" s="110">
        <f t="shared" si="140"/>
        <v>0</v>
      </c>
    </row>
    <row r="86" spans="1:200">
      <c r="A86" s="249"/>
      <c r="B86" s="41">
        <v>3.2083333333333401</v>
      </c>
      <c r="C86" s="38">
        <f t="shared" si="82"/>
        <v>0</v>
      </c>
      <c r="D86" s="2">
        <f>Gen_Cons_Horario!B112</f>
        <v>0</v>
      </c>
      <c r="E86" s="140">
        <f t="shared" si="112"/>
        <v>0</v>
      </c>
      <c r="F86" s="116">
        <f>IF(AND(E86&gt;0,E86*$B$4+L85&lt;=$B$2*'SFV+BESS'!$I$9,E86&lt;'SFV+BESS'!$I$7), E86*$B$4, IF(AND(E86&gt;0,E86*$B$4+L85&gt;$B$2*'SFV+BESS'!$I$9,E86*$B$4&lt;'SFV+BESS'!$I$7),$B$2*'SFV+BESS'!$I$9-L85,IF(AND(E86&gt;0,E86*$B$4+L85&gt;$B$2*'SFV+BESS'!$I$9,E86*$B$4&gt;'SFV+BESS'!$I$7,L85&lt;$B$2*'SFV+BESS'!$I$9),$B$2*'SFV+BESS'!$I$9-L85,IF(AND(E86&gt;0,E86*$B$4+L85&lt;=$B$2*'SFV+BESS'!$I$9,E86&gt;'SFV+BESS'!$I$7),'SFV+BESS'!$I$7,0))))</f>
        <v>0</v>
      </c>
      <c r="G86" s="27">
        <f>IF(AND(E86&lt;0,L85+E86/$B$5&gt;$H$2,-E86/'Carga-Descarga Año'!$B$5&lt;'SFV+BESS'!$I$7),E86/$B$5,IF(AND(E86&lt;0,L85+E86/$B$5&gt;$H$2,-E86/'Carga-Descarga Año'!$B$5&gt;'SFV+BESS'!$I$7),-'SFV+BESS'!$I$7,IF(AND(E86&lt;0,L85+E86/$B$5&lt;$H$2),-MIN('SFV+BESS'!$I$7,L85-$H$2),0)))</f>
        <v>0</v>
      </c>
      <c r="I86" s="38">
        <f t="shared" si="113"/>
        <v>0</v>
      </c>
      <c r="J86" s="27">
        <f t="shared" si="115"/>
        <v>0</v>
      </c>
      <c r="K86" s="27">
        <f t="shared" si="114"/>
        <v>0</v>
      </c>
      <c r="L86" s="28">
        <f>IF((L85+F86+G86)&gt;=$B$2*'SFV+BESS'!$I$9, $B$2*'SFV+BESS'!$I$9, (L85+F86+G86))</f>
        <v>9.1375000000000011</v>
      </c>
      <c r="M86" s="110">
        <f t="shared" si="116"/>
        <v>0</v>
      </c>
      <c r="R86" s="251"/>
      <c r="S86" s="41">
        <v>3.2083333333333401</v>
      </c>
      <c r="T86" s="2">
        <f t="shared" si="101"/>
        <v>0</v>
      </c>
      <c r="U86" s="2">
        <f>Gen_Cons_Horario!B856</f>
        <v>0</v>
      </c>
      <c r="V86" s="35">
        <f t="shared" ref="V86:V149" si="148">T86-U86</f>
        <v>0</v>
      </c>
      <c r="W86" s="116">
        <f>IF(AND(V86&gt;0,V86*$B$4+AC85&lt;=$B$2*'SFV+BESS'!$I$9,V86&lt;'SFV+BESS'!$I$7), V86*$B$4, IF(AND(V86&gt;0,V86*$B$4+AC85&gt;$B$2*'SFV+BESS'!$I$9,V86*$B$4&lt;'SFV+BESS'!$I$7),$B$2*'SFV+BESS'!$I$9-AC85,IF(AND(V86&gt;0,V86*$B$4+AC85&gt;$B$2*'SFV+BESS'!$I$9,V86*$B$4&gt;'SFV+BESS'!$I$7,AC85&lt;$B$2*'SFV+BESS'!$I$9),$B$2*'SFV+BESS'!$I$9-AC85,IF(AND(V86&gt;0,V86*$B$4+AC85&lt;=$B$2*'SFV+BESS'!$I$9,V86&gt;'SFV+BESS'!$I$7),'SFV+BESS'!$I$7,0))))</f>
        <v>0</v>
      </c>
      <c r="X86" s="27">
        <f>IF(AND(V86&lt;0,AC85+V86/$B$5&gt;$H$2,-V86/'Carga-Descarga Año'!$B$5&lt;'SFV+BESS'!$I$7),V86/$B$5,IF(AND(V86&lt;0,AC85+V86/$B$5&gt;$H$2,-V86/'Carga-Descarga Año'!$B$5&gt;'SFV+BESS'!$I$7),-'SFV+BESS'!$I$7,IF(AND(V86&lt;0,AC85+V86/$B$5&lt;$H$2),-MIN('SFV+BESS'!$I$7,AC85-$H$2),0)))</f>
        <v>0</v>
      </c>
      <c r="Z86" s="33">
        <f t="shared" si="142"/>
        <v>0</v>
      </c>
      <c r="AA86" s="27">
        <f t="shared" si="117"/>
        <v>0</v>
      </c>
      <c r="AB86" s="27">
        <f t="shared" si="141"/>
        <v>0</v>
      </c>
      <c r="AC86" s="28">
        <f>IF((AC85+W86+X86)&gt;=$B$2*'SFV+BESS'!$I$9, $B$2*'SFV+BESS'!$I$9, (AC85+W86+X86))</f>
        <v>80.74416828197414</v>
      </c>
      <c r="AD86" s="110">
        <f t="shared" si="118"/>
        <v>0</v>
      </c>
      <c r="AI86" s="251"/>
      <c r="AJ86" s="41">
        <v>3.2083333333333401</v>
      </c>
      <c r="AK86" s="52">
        <f t="shared" si="102"/>
        <v>0</v>
      </c>
      <c r="AL86" s="33">
        <f>Gen_Cons_Horario!B1528</f>
        <v>0</v>
      </c>
      <c r="AM86" s="35">
        <f t="shared" ref="AM86:AM149" si="149">AK86-AL86</f>
        <v>0</v>
      </c>
      <c r="AN86" s="116">
        <f>IF(AND(AM86&gt;0,AM86*$B$4+AT85&lt;=$B$2*'SFV+BESS'!$I$9,AM86&lt;'SFV+BESS'!$I$7), AM86*$B$4, IF(AND(AM86&gt;0,AM86*$B$4+AT85&gt;$B$2*'SFV+BESS'!$I$9,AM86*$B$4&lt;'SFV+BESS'!$I$7),$B$2*'SFV+BESS'!$I$9-AT85,IF(AND(AM86&gt;0,AM86*$B$4+AT85&gt;$B$2*'SFV+BESS'!$I$9,AM86*$B$4&gt;'SFV+BESS'!$I$7,AT85&lt;$B$2*'SFV+BESS'!$I$9),$B$2*'SFV+BESS'!$I$9-AT85,IF(AND(AM86&gt;0,AM86*$B$4+AT85&lt;=$B$2*'SFV+BESS'!$I$9,AM86&gt;'SFV+BESS'!$I$7),'SFV+BESS'!$I$7,0))))</f>
        <v>0</v>
      </c>
      <c r="AO86" s="27">
        <f>IF(AND(AM86&lt;0,AT85+AM86/$B$5&gt;$H$2,-AM86/'Carga-Descarga Año'!$B$5&lt;'SFV+BESS'!$I$7),AM86/$B$5,IF(AND(AM86&lt;0,AT85+AM86/$B$5&gt;$H$2,-AM86/'Carga-Descarga Año'!$B$5&gt;'SFV+BESS'!$I$7),-'SFV+BESS'!$I$7,IF(AND(AM86&lt;0,AT85+AM86/$B$5&lt;$H$2),-MIN('SFV+BESS'!$I$7,AT85-$H$2),0)))</f>
        <v>0</v>
      </c>
      <c r="AP86" s="33"/>
      <c r="AQ86" s="33">
        <f t="shared" si="83"/>
        <v>0</v>
      </c>
      <c r="AR86" s="27">
        <f t="shared" si="119"/>
        <v>0</v>
      </c>
      <c r="AS86" s="27">
        <f t="shared" si="84"/>
        <v>0</v>
      </c>
      <c r="AT86" s="28">
        <f>IF((AT85+AN86+AO86)&gt;=$B$2*'SFV+BESS'!$I$9, $B$2*'SFV+BESS'!$I$9, (AT85+AN86+AO86))</f>
        <v>172.53218491635695</v>
      </c>
      <c r="AU86" s="110">
        <f t="shared" si="120"/>
        <v>0</v>
      </c>
      <c r="AZ86" s="251"/>
      <c r="BA86" s="41">
        <v>3.2083333333333401</v>
      </c>
      <c r="BB86" s="33">
        <f t="shared" si="103"/>
        <v>0</v>
      </c>
      <c r="BC86" s="33">
        <f>Gen_Cons_Horario!B2272</f>
        <v>0</v>
      </c>
      <c r="BD86" s="35">
        <f t="shared" ref="BD86:BD149" si="150">BB86-BC86</f>
        <v>0</v>
      </c>
      <c r="BE86" s="116">
        <f>IF(AND(BD86&gt;0,BD86*$B$4+BK85&lt;=$B$2*'SFV+BESS'!$I$9,BD86&lt;'SFV+BESS'!$I$7), BD86*$B$4, IF(AND(BD86&gt;0,BD86*$B$4+BK85&gt;$B$2*'SFV+BESS'!$I$9,BD86*$B$4&lt;'SFV+BESS'!$I$7),$B$2*'SFV+BESS'!$I$9-BK85,IF(AND(BD86&gt;0,BD86*$B$4+BK85&gt;$B$2*'SFV+BESS'!$I$9,BD86*$B$4&gt;'SFV+BESS'!$I$7,BK85&lt;$B$2*'SFV+BESS'!$I$9),$B$2*'SFV+BESS'!$I$9-BK85,IF(AND(BD86&gt;0,BD86*$B$4+BK85&lt;=$B$2*'SFV+BESS'!$I$9,BD86&gt;'SFV+BESS'!$I$7),'SFV+BESS'!$I$7,0))))</f>
        <v>0</v>
      </c>
      <c r="BF86" s="27">
        <f>IF(AND(BD86&lt;0,BK85+BD86/$B$5&gt;$H$2,-BD86/'Carga-Descarga Año'!$B$5&lt;'SFV+BESS'!$I$7),BD86/$B$5,IF(AND(BD86&lt;0,BK85+BD86/$B$5&gt;$H$2,-BD86/'Carga-Descarga Año'!$B$5&gt;'SFV+BESS'!$I$7),-'SFV+BESS'!$I$7,IF(AND(BD86&lt;0,BK85+BD86/$B$5&lt;$H$2),-MIN('SFV+BESS'!$I$7,BK85-$H$2),0)))</f>
        <v>0</v>
      </c>
      <c r="BG86" s="33"/>
      <c r="BH86" s="33">
        <f t="shared" si="85"/>
        <v>0</v>
      </c>
      <c r="BI86" s="27">
        <f t="shared" si="121"/>
        <v>0</v>
      </c>
      <c r="BJ86" s="27">
        <f t="shared" si="86"/>
        <v>0</v>
      </c>
      <c r="BK86" s="28">
        <f>IF((BK85+BE86+BF86)&gt;=$B$2*'SFV+BESS'!$I$9, $B$2*'SFV+BESS'!$I$9, (BK85+BE86+BF86))</f>
        <v>173.61249999999998</v>
      </c>
      <c r="BL86" s="110">
        <f t="shared" si="122"/>
        <v>0</v>
      </c>
      <c r="BQ86" s="251"/>
      <c r="BR86" s="41">
        <v>3.2083333333333401</v>
      </c>
      <c r="BS86" s="33">
        <f t="shared" si="104"/>
        <v>0</v>
      </c>
      <c r="BT86" s="33">
        <f>Gen_Cons_Horario!B2992</f>
        <v>0</v>
      </c>
      <c r="BU86" s="35">
        <f t="shared" ref="BU86:BU149" si="151">BS86-BT86</f>
        <v>0</v>
      </c>
      <c r="BV86" s="116">
        <f>IF(AND(BU86&gt;0,BU86*$B$4+CB85&lt;=$B$2*'SFV+BESS'!$I$9,BU86&lt;'SFV+BESS'!$I$7), BU86*$B$4, IF(AND(BU86&gt;0,BU86*$B$4+CB85&gt;$B$2*'SFV+BESS'!$I$9,BU86*$B$4&lt;'SFV+BESS'!$I$7),$B$2*'SFV+BESS'!$I$9-CB85,IF(AND(BU86&gt;0,BU86*$B$4+CB85&gt;$B$2*'SFV+BESS'!$I$9,BU86*$B$4&gt;'SFV+BESS'!$I$7,CB85&lt;$B$2*'SFV+BESS'!$I$9),$B$2*'SFV+BESS'!$I$9-CB85,IF(AND(BU86&gt;0,BU86*$B$4+CB85&lt;=$B$2*'SFV+BESS'!$I$9,BU86&gt;'SFV+BESS'!$I$7),'SFV+BESS'!$I$7,0))))</f>
        <v>0</v>
      </c>
      <c r="BW86" s="27">
        <f>IF(AND(BU86&lt;0,CB85+BU86/$B$5&gt;$H$2,-BU86/'Carga-Descarga Año'!$B$5&lt;'SFV+BESS'!$I$7),BU86/$B$5,IF(AND(BU86&lt;0,CB85+BU86/$B$5&gt;$H$2,-BU86/'Carga-Descarga Año'!$B$5&gt;'SFV+BESS'!$I$7),-'SFV+BESS'!$I$7,IF(AND(BU86&lt;0,CB85+BU86/$B$5&lt;$H$2),-MIN('SFV+BESS'!$I$7,CB85-$H$2),0)))</f>
        <v>0</v>
      </c>
      <c r="BX86" s="33"/>
      <c r="BY86" s="33">
        <f t="shared" si="87"/>
        <v>0</v>
      </c>
      <c r="BZ86" s="27">
        <f t="shared" si="123"/>
        <v>0</v>
      </c>
      <c r="CA86" s="27">
        <f t="shared" si="124"/>
        <v>0</v>
      </c>
      <c r="CB86" s="28">
        <f>IF((CB85+BV86+BW86)&gt;=$B$2*'SFV+BESS'!$I$9, $B$2*'SFV+BESS'!$I$9, (CB85+BV86+BW86))</f>
        <v>173.61249999999998</v>
      </c>
      <c r="CC86" s="110">
        <f t="shared" si="125"/>
        <v>0</v>
      </c>
      <c r="CH86" s="251"/>
      <c r="CI86" s="41">
        <v>3.2083333333333401</v>
      </c>
      <c r="CJ86" s="33">
        <f t="shared" si="105"/>
        <v>0</v>
      </c>
      <c r="CK86" s="33">
        <f>Gen_Cons_Horario!B3736</f>
        <v>0</v>
      </c>
      <c r="CL86" s="35">
        <f t="shared" ref="CL86:CL149" si="152">CJ86-CK86</f>
        <v>0</v>
      </c>
      <c r="CM86" s="116">
        <f>IF(AND(CL86&gt;0,CL86*$B$4+CS85&lt;=$B$2*'SFV+BESS'!$I$9,CL86&lt;'SFV+BESS'!$I$7), CL86*$B$4, IF(AND(CL86&gt;0,CL86*$B$4+CS85&gt;$B$2*'SFV+BESS'!$I$9,CL86*$B$4&lt;'SFV+BESS'!$I$7),$B$2*'SFV+BESS'!$I$9-CS85,IF(AND(CL86&gt;0,CL86*$B$4+CS85&gt;$B$2*'SFV+BESS'!$I$9,CL86*$B$4&gt;'SFV+BESS'!$I$7,CS85&lt;$B$2*'SFV+BESS'!$I$9),$B$2*'SFV+BESS'!$I$9-CS85,IF(AND(CL86&gt;0,CL86*$B$4+CS85&lt;=$B$2*'SFV+BESS'!$I$9,CL86&gt;'SFV+BESS'!$I$7),'SFV+BESS'!$I$7,0))))</f>
        <v>0</v>
      </c>
      <c r="CN86" s="27">
        <f>IF(AND(CL86&lt;0,CS85+CL86/$B$5&gt;$H$2,-CL86/'Carga-Descarga Año'!$B$5&lt;'SFV+BESS'!$I$7),CL86/$B$5,IF(AND(CL86&lt;0,CS85+CL86/$B$5&gt;$H$2,-CL86/'Carga-Descarga Año'!$B$5&gt;'SFV+BESS'!$I$7),-'SFV+BESS'!$I$7,IF(AND(CL86&lt;0,CS85+CL86/$B$5&lt;$H$2),-MIN('SFV+BESS'!$I$7,CS85-$H$2),0)))</f>
        <v>0</v>
      </c>
      <c r="CO86" s="33"/>
      <c r="CP86" s="33">
        <f t="shared" si="88"/>
        <v>0</v>
      </c>
      <c r="CQ86" s="27">
        <f t="shared" si="126"/>
        <v>0</v>
      </c>
      <c r="CR86" s="27">
        <f t="shared" si="89"/>
        <v>0</v>
      </c>
      <c r="CS86" s="28">
        <f>IF((CS85+CM86+CN86)&gt;=$B$2*'SFV+BESS'!$I$9, $B$2*'SFV+BESS'!$I$9, (CS85+CM86+CN86))</f>
        <v>173.61249999999998</v>
      </c>
      <c r="CT86" s="110">
        <f t="shared" si="127"/>
        <v>0</v>
      </c>
      <c r="CY86" s="251"/>
      <c r="CZ86" s="41">
        <v>3.2083333333333401</v>
      </c>
      <c r="DA86" s="33">
        <f t="shared" si="106"/>
        <v>0</v>
      </c>
      <c r="DB86" s="33">
        <f>Gen_Cons_Horario!B4456</f>
        <v>0</v>
      </c>
      <c r="DC86" s="35">
        <f t="shared" si="143"/>
        <v>0</v>
      </c>
      <c r="DD86" s="116">
        <f>IF(AND(DC86&gt;0,DC86*$B$4+DJ85&lt;=$B$2*'SFV+BESS'!$I$9,DC86&lt;'SFV+BESS'!$I$7), DC86*$B$4, IF(AND(DC86&gt;0,DC86*$B$4+DJ85&gt;$B$2*'SFV+BESS'!$I$9,DC86*$B$4&lt;'SFV+BESS'!$I$7),$B$2*'SFV+BESS'!$I$9-DJ85,IF(AND(DC86&gt;0,DC86*$B$4+DJ85&gt;$B$2*'SFV+BESS'!$I$9,DC86*$B$4&gt;'SFV+BESS'!$I$7,DJ85&lt;$B$2*'SFV+BESS'!$I$9),$B$2*'SFV+BESS'!$I$9-DJ85,IF(AND(DC86&gt;0,DC86*$B$4+DJ85&lt;=$B$2*'SFV+BESS'!$I$9,DC86&gt;'SFV+BESS'!$I$7),'SFV+BESS'!$I$7,0))))</f>
        <v>0</v>
      </c>
      <c r="DE86" s="27">
        <f>IF(AND(DC86&lt;0,DJ85+DC86/$B$5&gt;$H$2,-DC86/'Carga-Descarga Año'!$B$5&lt;'SFV+BESS'!$I$7),DC86/$B$5,IF(AND(DC86&lt;0,DJ85+DC86/$B$5&gt;$H$2,-DC86/'Carga-Descarga Año'!$B$5&gt;'SFV+BESS'!$I$7),-'SFV+BESS'!$I$7,IF(AND(DC86&lt;0,DJ85+DC86/$B$5&lt;$H$2),-MIN('SFV+BESS'!$I$7,DJ85-$H$2),0)))</f>
        <v>0</v>
      </c>
      <c r="DF86" s="33"/>
      <c r="DG86" s="33">
        <f t="shared" si="90"/>
        <v>0</v>
      </c>
      <c r="DH86" s="27">
        <f t="shared" si="128"/>
        <v>0</v>
      </c>
      <c r="DI86" s="27">
        <f t="shared" si="129"/>
        <v>0</v>
      </c>
      <c r="DJ86" s="28">
        <f>IF((DJ85+DD86+DE86)&gt;=$B$2*'SFV+BESS'!$I$9, $B$2*'SFV+BESS'!$I$9, (DJ85+DD86+DE86))</f>
        <v>173.61249999999998</v>
      </c>
      <c r="DK86" s="110">
        <f t="shared" si="130"/>
        <v>0</v>
      </c>
      <c r="DP86" s="251"/>
      <c r="DQ86" s="41">
        <v>3.2083333333333401</v>
      </c>
      <c r="DR86" s="33">
        <f t="shared" si="107"/>
        <v>0</v>
      </c>
      <c r="DS86" s="33">
        <f>Gen_Cons_Horario!B5200</f>
        <v>0</v>
      </c>
      <c r="DT86" s="35">
        <f t="shared" si="144"/>
        <v>0</v>
      </c>
      <c r="DU86" s="116">
        <f>IF(AND(DT86&gt;0,DT86*$B$4+EA85&lt;=$B$2*'SFV+BESS'!$I$9,DT86&lt;'SFV+BESS'!$I$7), DT86*$B$4, IF(AND(DT86&gt;0,DT86*$B$4+EA85&gt;$B$2*'SFV+BESS'!$I$9,DT86*$B$4&lt;'SFV+BESS'!$I$7),$B$2*'SFV+BESS'!$I$9-EA85,IF(AND(DT86&gt;0,DT86*$B$4+EA85&gt;$B$2*'SFV+BESS'!$I$9,DT86*$B$4&gt;'SFV+BESS'!$I$7,EA85&lt;$B$2*'SFV+BESS'!$I$9),$B$2*'SFV+BESS'!$I$9-EA85,IF(AND(DT86&gt;0,DT86*$B$4+EA85&lt;=$B$2*'SFV+BESS'!$I$9,DT86&gt;'SFV+BESS'!$I$7),'SFV+BESS'!$I$7,0))))</f>
        <v>0</v>
      </c>
      <c r="DV86" s="27">
        <f>IF(AND(DT86&lt;0,EA85+DT86/$B$5&gt;$H$2,-DT86/'Carga-Descarga Año'!$B$5&lt;'SFV+BESS'!$I$7),DT86/$B$5,IF(AND(DT86&lt;0,EA85+DT86/$B$5&gt;$H$2,-DT86/'Carga-Descarga Año'!$B$5&gt;'SFV+BESS'!$I$7),-'SFV+BESS'!$I$7,IF(AND(DT86&lt;0,EA85+DT86/$B$5&lt;$H$2),-MIN('SFV+BESS'!$I$7,EA85-$H$2),0)))</f>
        <v>0</v>
      </c>
      <c r="DW86" s="33"/>
      <c r="DX86" s="33">
        <f t="shared" si="91"/>
        <v>0</v>
      </c>
      <c r="DY86" s="27">
        <f t="shared" si="131"/>
        <v>0</v>
      </c>
      <c r="DZ86" s="27">
        <f t="shared" si="92"/>
        <v>0</v>
      </c>
      <c r="EA86" s="28">
        <f>IF((EA85+DU86+DV86)&gt;=$B$2*'SFV+BESS'!$I$9, $B$2*'SFV+BESS'!$I$9, (EA85+DU86+DV86))</f>
        <v>173.61249999999998</v>
      </c>
      <c r="EB86" s="110">
        <f t="shared" si="132"/>
        <v>0</v>
      </c>
      <c r="EG86" s="251"/>
      <c r="EH86" s="41">
        <v>3.2083333333333401</v>
      </c>
      <c r="EI86" s="33">
        <f t="shared" si="108"/>
        <v>0</v>
      </c>
      <c r="EJ86" s="33">
        <f>Gen_Cons_Horario!B5944</f>
        <v>0</v>
      </c>
      <c r="EK86" s="35">
        <f t="shared" si="145"/>
        <v>0</v>
      </c>
      <c r="EL86" s="116">
        <f>IF(AND(EK86&gt;0,EK86*$B$4+ER85&lt;=$B$2*'SFV+BESS'!$I$9,EK86&lt;'SFV+BESS'!$I$7), EK86*$B$4, IF(AND(EK86&gt;0,EK86*$B$4+ER85&gt;$B$2*'SFV+BESS'!$I$9,EK86*$B$4&lt;'SFV+BESS'!$I$7),$B$2*'SFV+BESS'!$I$9-ER85,IF(AND(EK86&gt;0,EK86*$B$4+ER85&gt;$B$2*'SFV+BESS'!$I$9,EK86*$B$4&gt;'SFV+BESS'!$I$7,ER85&lt;$B$2*'SFV+BESS'!$I$9),$B$2*'SFV+BESS'!$I$9-ER85,IF(AND(EK86&gt;0,EK86*$B$4+ER85&lt;=$B$2*'SFV+BESS'!$I$9,EK86&gt;'SFV+BESS'!$I$7),'SFV+BESS'!$I$7,0))))</f>
        <v>0</v>
      </c>
      <c r="EM86" s="27">
        <f>IF(AND(EK86&lt;0,ER85+EK86/$B$5&gt;$H$2,-EK86/'Carga-Descarga Año'!$B$5&lt;'SFV+BESS'!$I$7),EK86/$B$5,IF(AND(EK86&lt;0,ER85+EK86/$B$5&gt;$H$2,-EK86/'Carga-Descarga Año'!$B$5&gt;'SFV+BESS'!$I$7),-'SFV+BESS'!$I$7,IF(AND(EK86&lt;0,ER85+EK86/$B$5&lt;$H$2),-MIN('SFV+BESS'!$I$7,ER85-$H$2),0)))</f>
        <v>0</v>
      </c>
      <c r="EN86" s="33"/>
      <c r="EO86" s="33">
        <f t="shared" si="93"/>
        <v>0</v>
      </c>
      <c r="EP86" s="27">
        <f t="shared" si="133"/>
        <v>0</v>
      </c>
      <c r="EQ86" s="27">
        <f t="shared" si="94"/>
        <v>0</v>
      </c>
      <c r="ER86" s="28">
        <f>IF((ER85+EL86+EM86)&gt;=$B$2*'SFV+BESS'!$I$9, $B$2*'SFV+BESS'!$I$9, (ER85+EL86+EM86))</f>
        <v>173.61249999999998</v>
      </c>
      <c r="ES86" s="110">
        <f t="shared" si="134"/>
        <v>0</v>
      </c>
      <c r="EX86" s="251"/>
      <c r="EY86" s="41">
        <v>3.2083333333333401</v>
      </c>
      <c r="EZ86" s="33">
        <f t="shared" si="109"/>
        <v>0</v>
      </c>
      <c r="FA86" s="33">
        <f>Gen_Cons_Horario!B6664</f>
        <v>0</v>
      </c>
      <c r="FB86" s="35">
        <f t="shared" si="146"/>
        <v>0</v>
      </c>
      <c r="FC86" s="116">
        <f>IF(AND(FB86&gt;0,FB86*$B$4+FI85&lt;=$B$2*'SFV+BESS'!$I$9,FB86&lt;'SFV+BESS'!$I$7), FB86*$B$4, IF(AND(FB86&gt;0,FB86*$B$4+FI85&gt;$B$2*'SFV+BESS'!$I$9,FB86*$B$4&lt;'SFV+BESS'!$I$7),$B$2*'SFV+BESS'!$I$9-FI85,IF(AND(FB86&gt;0,FB86*$B$4+FI85&gt;$B$2*'SFV+BESS'!$I$9,FB86*$B$4&gt;'SFV+BESS'!$I$7,FI85&lt;$B$2*'SFV+BESS'!$I$9),$B$2*'SFV+BESS'!$I$9-FI85,IF(AND(FB86&gt;0,FB86*$B$4+FI85&lt;=$B$2*'SFV+BESS'!$I$9,FB86&gt;'SFV+BESS'!$I$7),'SFV+BESS'!$I$7,0))))</f>
        <v>0</v>
      </c>
      <c r="FD86" s="27">
        <f>IF(AND(FB86&lt;0,FI85+FB86/$B$5&gt;$H$2,-FB86/'Carga-Descarga Año'!$B$5&lt;'SFV+BESS'!$I$7),FB86/$B$5,IF(AND(FB86&lt;0,FI85+FB86/$B$5&gt;$H$2,-FB86/'Carga-Descarga Año'!$B$5&gt;'SFV+BESS'!$I$7),-'SFV+BESS'!$I$7,IF(AND(FB86&lt;0,FI85+FB86/$B$5&lt;$H$2),-MIN('SFV+BESS'!$I$7,FI85-$H$2),0)))</f>
        <v>0</v>
      </c>
      <c r="FE86" s="33"/>
      <c r="FF86" s="33">
        <f t="shared" si="95"/>
        <v>0</v>
      </c>
      <c r="FG86" s="27">
        <f t="shared" si="135"/>
        <v>0</v>
      </c>
      <c r="FH86" s="27">
        <f t="shared" si="96"/>
        <v>0</v>
      </c>
      <c r="FI86" s="28">
        <f>IF((FI85+FC86+FD86)&gt;=$B$2*'SFV+BESS'!$I$9, $B$2*'SFV+BESS'!$I$9, (FI85+FC86+FD86))</f>
        <v>173.61249999999998</v>
      </c>
      <c r="FJ86" s="110">
        <f t="shared" si="136"/>
        <v>0</v>
      </c>
      <c r="FO86" s="251"/>
      <c r="FP86" s="41">
        <v>3.2083333333333401</v>
      </c>
      <c r="FQ86" s="33">
        <f t="shared" si="110"/>
        <v>0</v>
      </c>
      <c r="FR86" s="33">
        <f>Gen_Cons_Horario!B7408</f>
        <v>0</v>
      </c>
      <c r="FS86" s="35">
        <f t="shared" si="147"/>
        <v>0</v>
      </c>
      <c r="FT86" s="116">
        <f>IF(AND(FS86&gt;0,FS86*$B$4+FZ85&lt;=$B$2*'SFV+BESS'!$I$9,FS86&lt;'SFV+BESS'!$I$7), FS86*$B$4, IF(AND(FS86&gt;0,FS86*$B$4+FZ85&gt;$B$2*'SFV+BESS'!$I$9,FS86*$B$4&lt;'SFV+BESS'!$I$7),$B$2*'SFV+BESS'!$I$9-FZ85,IF(AND(FS86&gt;0,FS86*$B$4+FZ85&gt;$B$2*'SFV+BESS'!$I$9,FS86*$B$4&gt;'SFV+BESS'!$I$7,FZ85&lt;$B$2*'SFV+BESS'!$I$9),$B$2*'SFV+BESS'!$I$9-FZ85,IF(AND(FS86&gt;0,FS86*$B$4+FZ85&lt;=$B$2*'SFV+BESS'!$I$9,FS86&gt;'SFV+BESS'!$I$7),'SFV+BESS'!$I$7,0))))</f>
        <v>0</v>
      </c>
      <c r="FU86" s="27">
        <f>IF(AND(FS86&lt;0,FZ85+FS86/$B$5&gt;$H$2,-FS86/'Carga-Descarga Año'!$B$5&lt;'SFV+BESS'!$I$7),FS86/$B$5,IF(AND(FS86&lt;0,FZ85+FS86/$B$5&gt;$H$2,-FS86/'Carga-Descarga Año'!$B$5&gt;'SFV+BESS'!$I$7),-'SFV+BESS'!$I$7,IF(AND(FS86&lt;0,FZ85+FS86/$B$5&lt;$H$2),-MIN('SFV+BESS'!$I$7,FZ85-$H$2),0)))</f>
        <v>0</v>
      </c>
      <c r="FV86" s="33"/>
      <c r="FW86" s="33">
        <f t="shared" si="97"/>
        <v>0</v>
      </c>
      <c r="FX86" s="27">
        <f t="shared" si="137"/>
        <v>0</v>
      </c>
      <c r="FY86" s="27">
        <f t="shared" si="98"/>
        <v>0</v>
      </c>
      <c r="FZ86" s="28">
        <f>IF((FZ85+FT86+FU86)&gt;=$B$2*'SFV+BESS'!$I$9, $B$2*'SFV+BESS'!$I$9, (FZ85+FT86+FU86))</f>
        <v>173.61249999999998</v>
      </c>
      <c r="GA86" s="110">
        <f t="shared" si="138"/>
        <v>0</v>
      </c>
      <c r="GF86" s="251"/>
      <c r="GG86" s="41">
        <v>3.2083333333333401</v>
      </c>
      <c r="GH86" s="33">
        <f t="shared" si="111"/>
        <v>0</v>
      </c>
      <c r="GI86" s="33">
        <f>Gen_Cons_Horario!B8128</f>
        <v>0</v>
      </c>
      <c r="GJ86" s="35">
        <f t="shared" ref="GJ86:GJ149" si="153">GH86-GI86</f>
        <v>0</v>
      </c>
      <c r="GK86" s="116">
        <f>IF(AND(GJ86&gt;0,GJ86*$B$4+GQ85&lt;=$B$2*'SFV+BESS'!$I$9,GJ86&lt;'SFV+BESS'!$I$7), GJ86*$B$4, IF(AND(GJ86&gt;0,GJ86*$B$4+GQ85&gt;$B$2*'SFV+BESS'!$I$9,GJ86*$B$4&lt;'SFV+BESS'!$I$7),$B$2*'SFV+BESS'!$I$9-GQ85,IF(AND(GJ86&gt;0,GJ86*$B$4+GQ85&gt;$B$2*'SFV+BESS'!$I$9,GJ86*$B$4&gt;'SFV+BESS'!$I$7,GQ85&lt;$B$2*'SFV+BESS'!$I$9),$B$2*'SFV+BESS'!$I$9-GQ85,IF(AND(GJ86&gt;0,GJ86*$B$4+GQ85&lt;=$B$2*'SFV+BESS'!$I$9,GJ86&gt;'SFV+BESS'!$I$7),'SFV+BESS'!$I$7,0))))</f>
        <v>0</v>
      </c>
      <c r="GL86" s="27">
        <f>IF(AND(GJ86&lt;0,GQ85+GJ86/$B$5&gt;$H$2,-GJ86/'Carga-Descarga Año'!$B$5&lt;'SFV+BESS'!$I$7),GJ86/$B$5,IF(AND(GJ86&lt;0,GQ85+GJ86/$B$5&gt;$H$2,-GJ86/'Carga-Descarga Año'!$B$5&gt;'SFV+BESS'!$I$7),-'SFV+BESS'!$I$7,IF(AND(GJ86&lt;0,GQ85+GJ86/$B$5&lt;$H$2),-MIN('SFV+BESS'!$I$7,GQ85-$H$2),0)))</f>
        <v>0</v>
      </c>
      <c r="GM86" s="33"/>
      <c r="GN86" s="33">
        <f t="shared" si="99"/>
        <v>0</v>
      </c>
      <c r="GO86" s="27">
        <f t="shared" si="139"/>
        <v>0</v>
      </c>
      <c r="GP86" s="27">
        <f t="shared" si="100"/>
        <v>0</v>
      </c>
      <c r="GQ86" s="28">
        <f>IF((GQ85+GK86+GL86)&gt;=$B$2*'SFV+BESS'!$I$9, $B$2*'SFV+BESS'!$I$9, (GQ85+GK86+GL86))</f>
        <v>173.61249999999998</v>
      </c>
      <c r="GR86" s="110">
        <f t="shared" si="140"/>
        <v>0</v>
      </c>
    </row>
    <row r="87" spans="1:200">
      <c r="A87" s="249"/>
      <c r="B87" s="41">
        <v>3.25</v>
      </c>
      <c r="C87" s="38">
        <f t="shared" si="82"/>
        <v>0</v>
      </c>
      <c r="D87" s="2">
        <f>Gen_Cons_Horario!B113</f>
        <v>0</v>
      </c>
      <c r="E87" s="140">
        <f t="shared" si="112"/>
        <v>0</v>
      </c>
      <c r="F87" s="116">
        <f>IF(AND(E87&gt;0,E87*$B$4+L86&lt;=$B$2*'SFV+BESS'!$I$9,E87&lt;'SFV+BESS'!$I$7), E87*$B$4, IF(AND(E87&gt;0,E87*$B$4+L86&gt;$B$2*'SFV+BESS'!$I$9,E87*$B$4&lt;'SFV+BESS'!$I$7),$B$2*'SFV+BESS'!$I$9-L86,IF(AND(E87&gt;0,E87*$B$4+L86&gt;$B$2*'SFV+BESS'!$I$9,E87*$B$4&gt;'SFV+BESS'!$I$7,L86&lt;$B$2*'SFV+BESS'!$I$9),$B$2*'SFV+BESS'!$I$9-L86,IF(AND(E87&gt;0,E87*$B$4+L86&lt;=$B$2*'SFV+BESS'!$I$9,E87&gt;'SFV+BESS'!$I$7),'SFV+BESS'!$I$7,0))))</f>
        <v>0</v>
      </c>
      <c r="G87" s="27">
        <f>IF(AND(E87&lt;0,L86+E87/$B$5&gt;$H$2,-E87/'Carga-Descarga Año'!$B$5&lt;'SFV+BESS'!$I$7),E87/$B$5,IF(AND(E87&lt;0,L86+E87/$B$5&gt;$H$2,-E87/'Carga-Descarga Año'!$B$5&gt;'SFV+BESS'!$I$7),-'SFV+BESS'!$I$7,IF(AND(E87&lt;0,L86+E87/$B$5&lt;$H$2),-MIN('SFV+BESS'!$I$7,L86-$H$2),0)))</f>
        <v>0</v>
      </c>
      <c r="I87" s="38">
        <f t="shared" si="113"/>
        <v>0</v>
      </c>
      <c r="J87" s="27">
        <f t="shared" si="115"/>
        <v>0</v>
      </c>
      <c r="K87" s="27">
        <f t="shared" si="114"/>
        <v>0</v>
      </c>
      <c r="L87" s="28">
        <f>IF((L86+F87+G87)&gt;=$B$2*'SFV+BESS'!$I$9, $B$2*'SFV+BESS'!$I$9, (L86+F87+G87))</f>
        <v>9.1375000000000011</v>
      </c>
      <c r="M87" s="110">
        <f t="shared" si="116"/>
        <v>0</v>
      </c>
      <c r="R87" s="251"/>
      <c r="S87" s="41">
        <v>3.25</v>
      </c>
      <c r="T87" s="2">
        <f t="shared" si="101"/>
        <v>0</v>
      </c>
      <c r="U87" s="2">
        <f>Gen_Cons_Horario!B857</f>
        <v>0</v>
      </c>
      <c r="V87" s="35">
        <f t="shared" si="148"/>
        <v>0</v>
      </c>
      <c r="W87" s="116">
        <f>IF(AND(V87&gt;0,V87*$B$4+AC86&lt;=$B$2*'SFV+BESS'!$I$9,V87&lt;'SFV+BESS'!$I$7), V87*$B$4, IF(AND(V87&gt;0,V87*$B$4+AC86&gt;$B$2*'SFV+BESS'!$I$9,V87*$B$4&lt;'SFV+BESS'!$I$7),$B$2*'SFV+BESS'!$I$9-AC86,IF(AND(V87&gt;0,V87*$B$4+AC86&gt;$B$2*'SFV+BESS'!$I$9,V87*$B$4&gt;'SFV+BESS'!$I$7,AC86&lt;$B$2*'SFV+BESS'!$I$9),$B$2*'SFV+BESS'!$I$9-AC86,IF(AND(V87&gt;0,V87*$B$4+AC86&lt;=$B$2*'SFV+BESS'!$I$9,V87&gt;'SFV+BESS'!$I$7),'SFV+BESS'!$I$7,0))))</f>
        <v>0</v>
      </c>
      <c r="X87" s="27">
        <f>IF(AND(V87&lt;0,AC86+V87/$B$5&gt;$H$2,-V87/'Carga-Descarga Año'!$B$5&lt;'SFV+BESS'!$I$7),V87/$B$5,IF(AND(V87&lt;0,AC86+V87/$B$5&gt;$H$2,-V87/'Carga-Descarga Año'!$B$5&gt;'SFV+BESS'!$I$7),-'SFV+BESS'!$I$7,IF(AND(V87&lt;0,AC86+V87/$B$5&lt;$H$2),-MIN('SFV+BESS'!$I$7,AC86-$H$2),0)))</f>
        <v>0</v>
      </c>
      <c r="Z87" s="33">
        <f t="shared" si="142"/>
        <v>0</v>
      </c>
      <c r="AA87" s="27">
        <f t="shared" si="117"/>
        <v>0</v>
      </c>
      <c r="AB87" s="27">
        <f t="shared" si="141"/>
        <v>0</v>
      </c>
      <c r="AC87" s="28">
        <f>IF((AC86+W87+X87)&gt;=$B$2*'SFV+BESS'!$I$9, $B$2*'SFV+BESS'!$I$9, (AC86+W87+X87))</f>
        <v>80.74416828197414</v>
      </c>
      <c r="AD87" s="110">
        <f t="shared" si="118"/>
        <v>0</v>
      </c>
      <c r="AI87" s="251"/>
      <c r="AJ87" s="41">
        <v>3.25</v>
      </c>
      <c r="AK87" s="52">
        <f t="shared" si="102"/>
        <v>0</v>
      </c>
      <c r="AL87" s="33">
        <f>Gen_Cons_Horario!B1529</f>
        <v>0</v>
      </c>
      <c r="AM87" s="35">
        <f t="shared" si="149"/>
        <v>0</v>
      </c>
      <c r="AN87" s="116">
        <f>IF(AND(AM87&gt;0,AM87*$B$4+AT86&lt;=$B$2*'SFV+BESS'!$I$9,AM87&lt;'SFV+BESS'!$I$7), AM87*$B$4, IF(AND(AM87&gt;0,AM87*$B$4+AT86&gt;$B$2*'SFV+BESS'!$I$9,AM87*$B$4&lt;'SFV+BESS'!$I$7),$B$2*'SFV+BESS'!$I$9-AT86,IF(AND(AM87&gt;0,AM87*$B$4+AT86&gt;$B$2*'SFV+BESS'!$I$9,AM87*$B$4&gt;'SFV+BESS'!$I$7,AT86&lt;$B$2*'SFV+BESS'!$I$9),$B$2*'SFV+BESS'!$I$9-AT86,IF(AND(AM87&gt;0,AM87*$B$4+AT86&lt;=$B$2*'SFV+BESS'!$I$9,AM87&gt;'SFV+BESS'!$I$7),'SFV+BESS'!$I$7,0))))</f>
        <v>0</v>
      </c>
      <c r="AO87" s="27">
        <f>IF(AND(AM87&lt;0,AT86+AM87/$B$5&gt;$H$2,-AM87/'Carga-Descarga Año'!$B$5&lt;'SFV+BESS'!$I$7),AM87/$B$5,IF(AND(AM87&lt;0,AT86+AM87/$B$5&gt;$H$2,-AM87/'Carga-Descarga Año'!$B$5&gt;'SFV+BESS'!$I$7),-'SFV+BESS'!$I$7,IF(AND(AM87&lt;0,AT86+AM87/$B$5&lt;$H$2),-MIN('SFV+BESS'!$I$7,AT86-$H$2),0)))</f>
        <v>0</v>
      </c>
      <c r="AP87" s="33"/>
      <c r="AQ87" s="33">
        <f t="shared" si="83"/>
        <v>0</v>
      </c>
      <c r="AR87" s="27">
        <f t="shared" si="119"/>
        <v>0</v>
      </c>
      <c r="AS87" s="27">
        <f t="shared" si="84"/>
        <v>0</v>
      </c>
      <c r="AT87" s="28">
        <f>IF((AT86+AN87+AO87)&gt;=$B$2*'SFV+BESS'!$I$9, $B$2*'SFV+BESS'!$I$9, (AT86+AN87+AO87))</f>
        <v>172.53218491635695</v>
      </c>
      <c r="AU87" s="110">
        <f t="shared" si="120"/>
        <v>0</v>
      </c>
      <c r="AZ87" s="251"/>
      <c r="BA87" s="41">
        <v>3.25</v>
      </c>
      <c r="BB87" s="33">
        <f t="shared" si="103"/>
        <v>0</v>
      </c>
      <c r="BC87" s="33">
        <f>Gen_Cons_Horario!B2273</f>
        <v>0</v>
      </c>
      <c r="BD87" s="35">
        <f t="shared" si="150"/>
        <v>0</v>
      </c>
      <c r="BE87" s="116">
        <f>IF(AND(BD87&gt;0,BD87*$B$4+BK86&lt;=$B$2*'SFV+BESS'!$I$9,BD87&lt;'SFV+BESS'!$I$7), BD87*$B$4, IF(AND(BD87&gt;0,BD87*$B$4+BK86&gt;$B$2*'SFV+BESS'!$I$9,BD87*$B$4&lt;'SFV+BESS'!$I$7),$B$2*'SFV+BESS'!$I$9-BK86,IF(AND(BD87&gt;0,BD87*$B$4+BK86&gt;$B$2*'SFV+BESS'!$I$9,BD87*$B$4&gt;'SFV+BESS'!$I$7,BK86&lt;$B$2*'SFV+BESS'!$I$9),$B$2*'SFV+BESS'!$I$9-BK86,IF(AND(BD87&gt;0,BD87*$B$4+BK86&lt;=$B$2*'SFV+BESS'!$I$9,BD87&gt;'SFV+BESS'!$I$7),'SFV+BESS'!$I$7,0))))</f>
        <v>0</v>
      </c>
      <c r="BF87" s="27">
        <f>IF(AND(BD87&lt;0,BK86+BD87/$B$5&gt;$H$2,-BD87/'Carga-Descarga Año'!$B$5&lt;'SFV+BESS'!$I$7),BD87/$B$5,IF(AND(BD87&lt;0,BK86+BD87/$B$5&gt;$H$2,-BD87/'Carga-Descarga Año'!$B$5&gt;'SFV+BESS'!$I$7),-'SFV+BESS'!$I$7,IF(AND(BD87&lt;0,BK86+BD87/$B$5&lt;$H$2),-MIN('SFV+BESS'!$I$7,BK86-$H$2),0)))</f>
        <v>0</v>
      </c>
      <c r="BG87" s="33"/>
      <c r="BH87" s="33">
        <f t="shared" si="85"/>
        <v>0</v>
      </c>
      <c r="BI87" s="27">
        <f t="shared" si="121"/>
        <v>0</v>
      </c>
      <c r="BJ87" s="27">
        <f t="shared" si="86"/>
        <v>0</v>
      </c>
      <c r="BK87" s="28">
        <f>IF((BK86+BE87+BF87)&gt;=$B$2*'SFV+BESS'!$I$9, $B$2*'SFV+BESS'!$I$9, (BK86+BE87+BF87))</f>
        <v>173.61249999999998</v>
      </c>
      <c r="BL87" s="110">
        <f t="shared" si="122"/>
        <v>0</v>
      </c>
      <c r="BQ87" s="251"/>
      <c r="BR87" s="41">
        <v>3.25</v>
      </c>
      <c r="BS87" s="33">
        <f t="shared" si="104"/>
        <v>0</v>
      </c>
      <c r="BT87" s="33">
        <f>Gen_Cons_Horario!B2993</f>
        <v>0</v>
      </c>
      <c r="BU87" s="35">
        <f t="shared" si="151"/>
        <v>0</v>
      </c>
      <c r="BV87" s="116">
        <f>IF(AND(BU87&gt;0,BU87*$B$4+CB86&lt;=$B$2*'SFV+BESS'!$I$9,BU87&lt;'SFV+BESS'!$I$7), BU87*$B$4, IF(AND(BU87&gt;0,BU87*$B$4+CB86&gt;$B$2*'SFV+BESS'!$I$9,BU87*$B$4&lt;'SFV+BESS'!$I$7),$B$2*'SFV+BESS'!$I$9-CB86,IF(AND(BU87&gt;0,BU87*$B$4+CB86&gt;$B$2*'SFV+BESS'!$I$9,BU87*$B$4&gt;'SFV+BESS'!$I$7,CB86&lt;$B$2*'SFV+BESS'!$I$9),$B$2*'SFV+BESS'!$I$9-CB86,IF(AND(BU87&gt;0,BU87*$B$4+CB86&lt;=$B$2*'SFV+BESS'!$I$9,BU87&gt;'SFV+BESS'!$I$7),'SFV+BESS'!$I$7,0))))</f>
        <v>0</v>
      </c>
      <c r="BW87" s="27">
        <f>IF(AND(BU87&lt;0,CB86+BU87/$B$5&gt;$H$2,-BU87/'Carga-Descarga Año'!$B$5&lt;'SFV+BESS'!$I$7),BU87/$B$5,IF(AND(BU87&lt;0,CB86+BU87/$B$5&gt;$H$2,-BU87/'Carga-Descarga Año'!$B$5&gt;'SFV+BESS'!$I$7),-'SFV+BESS'!$I$7,IF(AND(BU87&lt;0,CB86+BU87/$B$5&lt;$H$2),-MIN('SFV+BESS'!$I$7,CB86-$H$2),0)))</f>
        <v>0</v>
      </c>
      <c r="BX87" s="33"/>
      <c r="BY87" s="33">
        <f t="shared" si="87"/>
        <v>0</v>
      </c>
      <c r="BZ87" s="27">
        <f t="shared" si="123"/>
        <v>0</v>
      </c>
      <c r="CA87" s="27">
        <f t="shared" si="124"/>
        <v>0</v>
      </c>
      <c r="CB87" s="28">
        <f>IF((CB86+BV87+BW87)&gt;=$B$2*'SFV+BESS'!$I$9, $B$2*'SFV+BESS'!$I$9, (CB86+BV87+BW87))</f>
        <v>173.61249999999998</v>
      </c>
      <c r="CC87" s="110">
        <f t="shared" si="125"/>
        <v>0</v>
      </c>
      <c r="CH87" s="251"/>
      <c r="CI87" s="41">
        <v>3.25</v>
      </c>
      <c r="CJ87" s="33">
        <f t="shared" si="105"/>
        <v>0</v>
      </c>
      <c r="CK87" s="33">
        <f>Gen_Cons_Horario!B3737</f>
        <v>0</v>
      </c>
      <c r="CL87" s="35">
        <f t="shared" si="152"/>
        <v>0</v>
      </c>
      <c r="CM87" s="116">
        <f>IF(AND(CL87&gt;0,CL87*$B$4+CS86&lt;=$B$2*'SFV+BESS'!$I$9,CL87&lt;'SFV+BESS'!$I$7), CL87*$B$4, IF(AND(CL87&gt;0,CL87*$B$4+CS86&gt;$B$2*'SFV+BESS'!$I$9,CL87*$B$4&lt;'SFV+BESS'!$I$7),$B$2*'SFV+BESS'!$I$9-CS86,IF(AND(CL87&gt;0,CL87*$B$4+CS86&gt;$B$2*'SFV+BESS'!$I$9,CL87*$B$4&gt;'SFV+BESS'!$I$7,CS86&lt;$B$2*'SFV+BESS'!$I$9),$B$2*'SFV+BESS'!$I$9-CS86,IF(AND(CL87&gt;0,CL87*$B$4+CS86&lt;=$B$2*'SFV+BESS'!$I$9,CL87&gt;'SFV+BESS'!$I$7),'SFV+BESS'!$I$7,0))))</f>
        <v>0</v>
      </c>
      <c r="CN87" s="27">
        <f>IF(AND(CL87&lt;0,CS86+CL87/$B$5&gt;$H$2,-CL87/'Carga-Descarga Año'!$B$5&lt;'SFV+BESS'!$I$7),CL87/$B$5,IF(AND(CL87&lt;0,CS86+CL87/$B$5&gt;$H$2,-CL87/'Carga-Descarga Año'!$B$5&gt;'SFV+BESS'!$I$7),-'SFV+BESS'!$I$7,IF(AND(CL87&lt;0,CS86+CL87/$B$5&lt;$H$2),-MIN('SFV+BESS'!$I$7,CS86-$H$2),0)))</f>
        <v>0</v>
      </c>
      <c r="CO87" s="33"/>
      <c r="CP87" s="33">
        <f t="shared" si="88"/>
        <v>0</v>
      </c>
      <c r="CQ87" s="27">
        <f t="shared" si="126"/>
        <v>0</v>
      </c>
      <c r="CR87" s="27">
        <f t="shared" si="89"/>
        <v>0</v>
      </c>
      <c r="CS87" s="28">
        <f>IF((CS86+CM87+CN87)&gt;=$B$2*'SFV+BESS'!$I$9, $B$2*'SFV+BESS'!$I$9, (CS86+CM87+CN87))</f>
        <v>173.61249999999998</v>
      </c>
      <c r="CT87" s="110">
        <f t="shared" si="127"/>
        <v>0</v>
      </c>
      <c r="CY87" s="251"/>
      <c r="CZ87" s="41">
        <v>3.25</v>
      </c>
      <c r="DA87" s="33">
        <f t="shared" si="106"/>
        <v>0</v>
      </c>
      <c r="DB87" s="33">
        <f>Gen_Cons_Horario!B4457</f>
        <v>0</v>
      </c>
      <c r="DC87" s="35">
        <f t="shared" si="143"/>
        <v>0</v>
      </c>
      <c r="DD87" s="116">
        <f>IF(AND(DC87&gt;0,DC87*$B$4+DJ86&lt;=$B$2*'SFV+BESS'!$I$9,DC87&lt;'SFV+BESS'!$I$7), DC87*$B$4, IF(AND(DC87&gt;0,DC87*$B$4+DJ86&gt;$B$2*'SFV+BESS'!$I$9,DC87*$B$4&lt;'SFV+BESS'!$I$7),$B$2*'SFV+BESS'!$I$9-DJ86,IF(AND(DC87&gt;0,DC87*$B$4+DJ86&gt;$B$2*'SFV+BESS'!$I$9,DC87*$B$4&gt;'SFV+BESS'!$I$7,DJ86&lt;$B$2*'SFV+BESS'!$I$9),$B$2*'SFV+BESS'!$I$9-DJ86,IF(AND(DC87&gt;0,DC87*$B$4+DJ86&lt;=$B$2*'SFV+BESS'!$I$9,DC87&gt;'SFV+BESS'!$I$7),'SFV+BESS'!$I$7,0))))</f>
        <v>0</v>
      </c>
      <c r="DE87" s="27">
        <f>IF(AND(DC87&lt;0,DJ86+DC87/$B$5&gt;$H$2,-DC87/'Carga-Descarga Año'!$B$5&lt;'SFV+BESS'!$I$7),DC87/$B$5,IF(AND(DC87&lt;0,DJ86+DC87/$B$5&gt;$H$2,-DC87/'Carga-Descarga Año'!$B$5&gt;'SFV+BESS'!$I$7),-'SFV+BESS'!$I$7,IF(AND(DC87&lt;0,DJ86+DC87/$B$5&lt;$H$2),-MIN('SFV+BESS'!$I$7,DJ86-$H$2),0)))</f>
        <v>0</v>
      </c>
      <c r="DF87" s="33"/>
      <c r="DG87" s="33">
        <f t="shared" si="90"/>
        <v>0</v>
      </c>
      <c r="DH87" s="27">
        <f t="shared" si="128"/>
        <v>0</v>
      </c>
      <c r="DI87" s="27">
        <f t="shared" si="129"/>
        <v>0</v>
      </c>
      <c r="DJ87" s="28">
        <f>IF((DJ86+DD87+DE87)&gt;=$B$2*'SFV+BESS'!$I$9, $B$2*'SFV+BESS'!$I$9, (DJ86+DD87+DE87))</f>
        <v>173.61249999999998</v>
      </c>
      <c r="DK87" s="110">
        <f t="shared" si="130"/>
        <v>0</v>
      </c>
      <c r="DP87" s="251"/>
      <c r="DQ87" s="41">
        <v>3.25</v>
      </c>
      <c r="DR87" s="33">
        <f t="shared" si="107"/>
        <v>0</v>
      </c>
      <c r="DS87" s="33">
        <f>Gen_Cons_Horario!B5201</f>
        <v>0</v>
      </c>
      <c r="DT87" s="35">
        <f t="shared" si="144"/>
        <v>0</v>
      </c>
      <c r="DU87" s="116">
        <f>IF(AND(DT87&gt;0,DT87*$B$4+EA86&lt;=$B$2*'SFV+BESS'!$I$9,DT87&lt;'SFV+BESS'!$I$7), DT87*$B$4, IF(AND(DT87&gt;0,DT87*$B$4+EA86&gt;$B$2*'SFV+BESS'!$I$9,DT87*$B$4&lt;'SFV+BESS'!$I$7),$B$2*'SFV+BESS'!$I$9-EA86,IF(AND(DT87&gt;0,DT87*$B$4+EA86&gt;$B$2*'SFV+BESS'!$I$9,DT87*$B$4&gt;'SFV+BESS'!$I$7,EA86&lt;$B$2*'SFV+BESS'!$I$9),$B$2*'SFV+BESS'!$I$9-EA86,IF(AND(DT87&gt;0,DT87*$B$4+EA86&lt;=$B$2*'SFV+BESS'!$I$9,DT87&gt;'SFV+BESS'!$I$7),'SFV+BESS'!$I$7,0))))</f>
        <v>0</v>
      </c>
      <c r="DV87" s="27">
        <f>IF(AND(DT87&lt;0,EA86+DT87/$B$5&gt;$H$2,-DT87/'Carga-Descarga Año'!$B$5&lt;'SFV+BESS'!$I$7),DT87/$B$5,IF(AND(DT87&lt;0,EA86+DT87/$B$5&gt;$H$2,-DT87/'Carga-Descarga Año'!$B$5&gt;'SFV+BESS'!$I$7),-'SFV+BESS'!$I$7,IF(AND(DT87&lt;0,EA86+DT87/$B$5&lt;$H$2),-MIN('SFV+BESS'!$I$7,EA86-$H$2),0)))</f>
        <v>0</v>
      </c>
      <c r="DW87" s="33"/>
      <c r="DX87" s="33">
        <f t="shared" si="91"/>
        <v>0</v>
      </c>
      <c r="DY87" s="27">
        <f t="shared" si="131"/>
        <v>0</v>
      </c>
      <c r="DZ87" s="27">
        <f t="shared" si="92"/>
        <v>0</v>
      </c>
      <c r="EA87" s="28">
        <f>IF((EA86+DU87+DV87)&gt;=$B$2*'SFV+BESS'!$I$9, $B$2*'SFV+BESS'!$I$9, (EA86+DU87+DV87))</f>
        <v>173.61249999999998</v>
      </c>
      <c r="EB87" s="110">
        <f t="shared" si="132"/>
        <v>0</v>
      </c>
      <c r="EG87" s="251"/>
      <c r="EH87" s="41">
        <v>3.25</v>
      </c>
      <c r="EI87" s="33">
        <f t="shared" si="108"/>
        <v>0</v>
      </c>
      <c r="EJ87" s="33">
        <f>Gen_Cons_Horario!B5945</f>
        <v>0</v>
      </c>
      <c r="EK87" s="35">
        <f t="shared" si="145"/>
        <v>0</v>
      </c>
      <c r="EL87" s="116">
        <f>IF(AND(EK87&gt;0,EK87*$B$4+ER86&lt;=$B$2*'SFV+BESS'!$I$9,EK87&lt;'SFV+BESS'!$I$7), EK87*$B$4, IF(AND(EK87&gt;0,EK87*$B$4+ER86&gt;$B$2*'SFV+BESS'!$I$9,EK87*$B$4&lt;'SFV+BESS'!$I$7),$B$2*'SFV+BESS'!$I$9-ER86,IF(AND(EK87&gt;0,EK87*$B$4+ER86&gt;$B$2*'SFV+BESS'!$I$9,EK87*$B$4&gt;'SFV+BESS'!$I$7,ER86&lt;$B$2*'SFV+BESS'!$I$9),$B$2*'SFV+BESS'!$I$9-ER86,IF(AND(EK87&gt;0,EK87*$B$4+ER86&lt;=$B$2*'SFV+BESS'!$I$9,EK87&gt;'SFV+BESS'!$I$7),'SFV+BESS'!$I$7,0))))</f>
        <v>0</v>
      </c>
      <c r="EM87" s="27">
        <f>IF(AND(EK87&lt;0,ER86+EK87/$B$5&gt;$H$2,-EK87/'Carga-Descarga Año'!$B$5&lt;'SFV+BESS'!$I$7),EK87/$B$5,IF(AND(EK87&lt;0,ER86+EK87/$B$5&gt;$H$2,-EK87/'Carga-Descarga Año'!$B$5&gt;'SFV+BESS'!$I$7),-'SFV+BESS'!$I$7,IF(AND(EK87&lt;0,ER86+EK87/$B$5&lt;$H$2),-MIN('SFV+BESS'!$I$7,ER86-$H$2),0)))</f>
        <v>0</v>
      </c>
      <c r="EN87" s="33"/>
      <c r="EO87" s="33">
        <f t="shared" si="93"/>
        <v>0</v>
      </c>
      <c r="EP87" s="27">
        <f t="shared" si="133"/>
        <v>0</v>
      </c>
      <c r="EQ87" s="27">
        <f t="shared" si="94"/>
        <v>0</v>
      </c>
      <c r="ER87" s="28">
        <f>IF((ER86+EL87+EM87)&gt;=$B$2*'SFV+BESS'!$I$9, $B$2*'SFV+BESS'!$I$9, (ER86+EL87+EM87))</f>
        <v>173.61249999999998</v>
      </c>
      <c r="ES87" s="110">
        <f t="shared" si="134"/>
        <v>0</v>
      </c>
      <c r="EX87" s="251"/>
      <c r="EY87" s="41">
        <v>3.25</v>
      </c>
      <c r="EZ87" s="33">
        <f t="shared" si="109"/>
        <v>0</v>
      </c>
      <c r="FA87" s="33">
        <f>Gen_Cons_Horario!B6665</f>
        <v>0</v>
      </c>
      <c r="FB87" s="35">
        <f t="shared" si="146"/>
        <v>0</v>
      </c>
      <c r="FC87" s="116">
        <f>IF(AND(FB87&gt;0,FB87*$B$4+FI86&lt;=$B$2*'SFV+BESS'!$I$9,FB87&lt;'SFV+BESS'!$I$7), FB87*$B$4, IF(AND(FB87&gt;0,FB87*$B$4+FI86&gt;$B$2*'SFV+BESS'!$I$9,FB87*$B$4&lt;'SFV+BESS'!$I$7),$B$2*'SFV+BESS'!$I$9-FI86,IF(AND(FB87&gt;0,FB87*$B$4+FI86&gt;$B$2*'SFV+BESS'!$I$9,FB87*$B$4&gt;'SFV+BESS'!$I$7,FI86&lt;$B$2*'SFV+BESS'!$I$9),$B$2*'SFV+BESS'!$I$9-FI86,IF(AND(FB87&gt;0,FB87*$B$4+FI86&lt;=$B$2*'SFV+BESS'!$I$9,FB87&gt;'SFV+BESS'!$I$7),'SFV+BESS'!$I$7,0))))</f>
        <v>0</v>
      </c>
      <c r="FD87" s="27">
        <f>IF(AND(FB87&lt;0,FI86+FB87/$B$5&gt;$H$2,-FB87/'Carga-Descarga Año'!$B$5&lt;'SFV+BESS'!$I$7),FB87/$B$5,IF(AND(FB87&lt;0,FI86+FB87/$B$5&gt;$H$2,-FB87/'Carga-Descarga Año'!$B$5&gt;'SFV+BESS'!$I$7),-'SFV+BESS'!$I$7,IF(AND(FB87&lt;0,FI86+FB87/$B$5&lt;$H$2),-MIN('SFV+BESS'!$I$7,FI86-$H$2),0)))</f>
        <v>0</v>
      </c>
      <c r="FE87" s="33"/>
      <c r="FF87" s="33">
        <f t="shared" si="95"/>
        <v>0</v>
      </c>
      <c r="FG87" s="27">
        <f t="shared" si="135"/>
        <v>0</v>
      </c>
      <c r="FH87" s="27">
        <f t="shared" si="96"/>
        <v>0</v>
      </c>
      <c r="FI87" s="28">
        <f>IF((FI86+FC87+FD87)&gt;=$B$2*'SFV+BESS'!$I$9, $B$2*'SFV+BESS'!$I$9, (FI86+FC87+FD87))</f>
        <v>173.61249999999998</v>
      </c>
      <c r="FJ87" s="110">
        <f t="shared" si="136"/>
        <v>0</v>
      </c>
      <c r="FO87" s="251"/>
      <c r="FP87" s="41">
        <v>3.25</v>
      </c>
      <c r="FQ87" s="33">
        <f t="shared" si="110"/>
        <v>1.7899719636822458</v>
      </c>
      <c r="FR87" s="33">
        <f>Gen_Cons_Horario!B7409</f>
        <v>0</v>
      </c>
      <c r="FS87" s="35">
        <f t="shared" si="147"/>
        <v>1.7899719636822458</v>
      </c>
      <c r="FT87" s="116">
        <f>IF(AND(FS87&gt;0,FS87*$B$4+FZ86&lt;=$B$2*'SFV+BESS'!$I$9,FS87&lt;'SFV+BESS'!$I$7), FS87*$B$4, IF(AND(FS87&gt;0,FS87*$B$4+FZ86&gt;$B$2*'SFV+BESS'!$I$9,FS87*$B$4&lt;'SFV+BESS'!$I$7),$B$2*'SFV+BESS'!$I$9-FZ86,IF(AND(FS87&gt;0,FS87*$B$4+FZ86&gt;$B$2*'SFV+BESS'!$I$9,FS87*$B$4&gt;'SFV+BESS'!$I$7,FZ86&lt;$B$2*'SFV+BESS'!$I$9),$B$2*'SFV+BESS'!$I$9-FZ86,IF(AND(FS87&gt;0,FS87*$B$4+FZ86&lt;=$B$2*'SFV+BESS'!$I$9,FS87&gt;'SFV+BESS'!$I$7),'SFV+BESS'!$I$7,0))))</f>
        <v>0</v>
      </c>
      <c r="FU87" s="27">
        <f>IF(AND(FS87&lt;0,FZ86+FS87/$B$5&gt;$H$2,-FS87/'Carga-Descarga Año'!$B$5&lt;'SFV+BESS'!$I$7),FS87/$B$5,IF(AND(FS87&lt;0,FZ86+FS87/$B$5&gt;$H$2,-FS87/'Carga-Descarga Año'!$B$5&gt;'SFV+BESS'!$I$7),-'SFV+BESS'!$I$7,IF(AND(FS87&lt;0,FZ86+FS87/$B$5&lt;$H$2),-MIN('SFV+BESS'!$I$7,FZ86-$H$2),0)))</f>
        <v>0</v>
      </c>
      <c r="FV87" s="33"/>
      <c r="FW87" s="33">
        <f t="shared" si="97"/>
        <v>0</v>
      </c>
      <c r="FX87" s="27">
        <f t="shared" si="137"/>
        <v>0</v>
      </c>
      <c r="FY87" s="27">
        <f t="shared" si="98"/>
        <v>0</v>
      </c>
      <c r="FZ87" s="28">
        <f>IF((FZ86+FT87+FU87)&gt;=$B$2*'SFV+BESS'!$I$9, $B$2*'SFV+BESS'!$I$9, (FZ86+FT87+FU87))</f>
        <v>173.61249999999998</v>
      </c>
      <c r="GA87" s="110">
        <f t="shared" si="138"/>
        <v>1.7899719636822458</v>
      </c>
      <c r="GF87" s="251"/>
      <c r="GG87" s="41">
        <v>3.25</v>
      </c>
      <c r="GH87" s="33">
        <f t="shared" si="111"/>
        <v>3.3744743042418284</v>
      </c>
      <c r="GI87" s="33">
        <f>Gen_Cons_Horario!B8129</f>
        <v>0</v>
      </c>
      <c r="GJ87" s="35">
        <f t="shared" si="153"/>
        <v>3.3744743042418284</v>
      </c>
      <c r="GK87" s="116">
        <f>IF(AND(GJ87&gt;0,GJ87*$B$4+GQ86&lt;=$B$2*'SFV+BESS'!$I$9,GJ87&lt;'SFV+BESS'!$I$7), GJ87*$B$4, IF(AND(GJ87&gt;0,GJ87*$B$4+GQ86&gt;$B$2*'SFV+BESS'!$I$9,GJ87*$B$4&lt;'SFV+BESS'!$I$7),$B$2*'SFV+BESS'!$I$9-GQ86,IF(AND(GJ87&gt;0,GJ87*$B$4+GQ86&gt;$B$2*'SFV+BESS'!$I$9,GJ87*$B$4&gt;'SFV+BESS'!$I$7,GQ86&lt;$B$2*'SFV+BESS'!$I$9),$B$2*'SFV+BESS'!$I$9-GQ86,IF(AND(GJ87&gt;0,GJ87*$B$4+GQ86&lt;=$B$2*'SFV+BESS'!$I$9,GJ87&gt;'SFV+BESS'!$I$7),'SFV+BESS'!$I$7,0))))</f>
        <v>0</v>
      </c>
      <c r="GL87" s="27">
        <f>IF(AND(GJ87&lt;0,GQ86+GJ87/$B$5&gt;$H$2,-GJ87/'Carga-Descarga Año'!$B$5&lt;'SFV+BESS'!$I$7),GJ87/$B$5,IF(AND(GJ87&lt;0,GQ86+GJ87/$B$5&gt;$H$2,-GJ87/'Carga-Descarga Año'!$B$5&gt;'SFV+BESS'!$I$7),-'SFV+BESS'!$I$7,IF(AND(GJ87&lt;0,GQ86+GJ87/$B$5&lt;$H$2),-MIN('SFV+BESS'!$I$7,GQ86-$H$2),0)))</f>
        <v>0</v>
      </c>
      <c r="GM87" s="33"/>
      <c r="GN87" s="33">
        <f t="shared" si="99"/>
        <v>0</v>
      </c>
      <c r="GO87" s="27">
        <f t="shared" si="139"/>
        <v>0</v>
      </c>
      <c r="GP87" s="27">
        <f t="shared" si="100"/>
        <v>0</v>
      </c>
      <c r="GQ87" s="28">
        <f>IF((GQ86+GK87+GL87)&gt;=$B$2*'SFV+BESS'!$I$9, $B$2*'SFV+BESS'!$I$9, (GQ86+GK87+GL87))</f>
        <v>173.61249999999998</v>
      </c>
      <c r="GR87" s="110">
        <f t="shared" si="140"/>
        <v>3.3744743042418284</v>
      </c>
    </row>
    <row r="88" spans="1:200">
      <c r="A88" s="249"/>
      <c r="B88" s="41">
        <v>3.2916666666666701</v>
      </c>
      <c r="C88" s="38">
        <f t="shared" si="82"/>
        <v>31.909413679744592</v>
      </c>
      <c r="D88" s="2">
        <f>Gen_Cons_Horario!B114</f>
        <v>0</v>
      </c>
      <c r="E88" s="140">
        <f t="shared" si="112"/>
        <v>31.909413679744592</v>
      </c>
      <c r="F88" s="116">
        <f>IF(AND(E88&gt;0,E88*$B$4+L87&lt;=$B$2*'SFV+BESS'!$I$9,E88&lt;'SFV+BESS'!$I$7), E88*$B$4, IF(AND(E88&gt;0,E88*$B$4+L87&gt;$B$2*'SFV+BESS'!$I$9,E88*$B$4&lt;'SFV+BESS'!$I$7),$B$2*'SFV+BESS'!$I$9-L87,IF(AND(E88&gt;0,E88*$B$4+L87&gt;$B$2*'SFV+BESS'!$I$9,E88*$B$4&gt;'SFV+BESS'!$I$7,L87&lt;$B$2*'SFV+BESS'!$I$9),$B$2*'SFV+BESS'!$I$9-L87,IF(AND(E88&gt;0,E88*$B$4+L87&lt;=$B$2*'SFV+BESS'!$I$9,E88&gt;'SFV+BESS'!$I$7),'SFV+BESS'!$I$7,0))))</f>
        <v>30.313942995757362</v>
      </c>
      <c r="G88" s="27">
        <f>IF(AND(E88&lt;0,L87+E88/$B$5&gt;$H$2,-E88/'Carga-Descarga Año'!$B$5&lt;'SFV+BESS'!$I$7),E88/$B$5,IF(AND(E88&lt;0,L87+E88/$B$5&gt;$H$2,-E88/'Carga-Descarga Año'!$B$5&gt;'SFV+BESS'!$I$7),-'SFV+BESS'!$I$7,IF(AND(E88&lt;0,L87+E88/$B$5&lt;$H$2),-MIN('SFV+BESS'!$I$7,L87-$H$2),0)))</f>
        <v>0</v>
      </c>
      <c r="I88" s="38">
        <f t="shared" si="113"/>
        <v>0</v>
      </c>
      <c r="J88" s="27">
        <f t="shared" si="115"/>
        <v>0</v>
      </c>
      <c r="K88" s="27">
        <f t="shared" si="114"/>
        <v>0</v>
      </c>
      <c r="L88" s="28">
        <f>IF((L87+F88+G88)&gt;=$B$2*'SFV+BESS'!$I$9, $B$2*'SFV+BESS'!$I$9, (L87+F88+G88))</f>
        <v>39.451442995757361</v>
      </c>
      <c r="M88" s="110">
        <f t="shared" si="116"/>
        <v>0</v>
      </c>
      <c r="R88" s="251"/>
      <c r="S88" s="41">
        <v>3.2916666666666701</v>
      </c>
      <c r="T88" s="2">
        <f t="shared" si="101"/>
        <v>11.29025511961377</v>
      </c>
      <c r="U88" s="2">
        <f>Gen_Cons_Horario!B858</f>
        <v>0</v>
      </c>
      <c r="V88" s="35">
        <f t="shared" si="148"/>
        <v>11.29025511961377</v>
      </c>
      <c r="W88" s="116">
        <f>IF(AND(V88&gt;0,V88*$B$4+AC87&lt;=$B$2*'SFV+BESS'!$I$9,V88&lt;'SFV+BESS'!$I$7), V88*$B$4, IF(AND(V88&gt;0,V88*$B$4+AC87&gt;$B$2*'SFV+BESS'!$I$9,V88*$B$4&lt;'SFV+BESS'!$I$7),$B$2*'SFV+BESS'!$I$9-AC87,IF(AND(V88&gt;0,V88*$B$4+AC87&gt;$B$2*'SFV+BESS'!$I$9,V88*$B$4&gt;'SFV+BESS'!$I$7,AC87&lt;$B$2*'SFV+BESS'!$I$9),$B$2*'SFV+BESS'!$I$9-AC87,IF(AND(V88&gt;0,V88*$B$4+AC87&lt;=$B$2*'SFV+BESS'!$I$9,V88&gt;'SFV+BESS'!$I$7),'SFV+BESS'!$I$7,0))))</f>
        <v>10.725742363633081</v>
      </c>
      <c r="X88" s="27">
        <f>IF(AND(V88&lt;0,AC87+V88/$B$5&gt;$H$2,-V88/'Carga-Descarga Año'!$B$5&lt;'SFV+BESS'!$I$7),V88/$B$5,IF(AND(V88&lt;0,AC87+V88/$B$5&gt;$H$2,-V88/'Carga-Descarga Año'!$B$5&gt;'SFV+BESS'!$I$7),-'SFV+BESS'!$I$7,IF(AND(V88&lt;0,AC87+V88/$B$5&lt;$H$2),-MIN('SFV+BESS'!$I$7,AC87-$H$2),0)))</f>
        <v>0</v>
      </c>
      <c r="Z88" s="33">
        <f t="shared" si="142"/>
        <v>0</v>
      </c>
      <c r="AA88" s="27">
        <f t="shared" si="117"/>
        <v>0</v>
      </c>
      <c r="AB88" s="27">
        <f t="shared" si="141"/>
        <v>0</v>
      </c>
      <c r="AC88" s="28">
        <f>IF((AC87+W88+X88)&gt;=$B$2*'SFV+BESS'!$I$9, $B$2*'SFV+BESS'!$I$9, (AC87+W88+X88))</f>
        <v>91.469910645607229</v>
      </c>
      <c r="AD88" s="110">
        <f t="shared" si="118"/>
        <v>0</v>
      </c>
      <c r="AI88" s="251"/>
      <c r="AJ88" s="41">
        <v>3.2916666666666701</v>
      </c>
      <c r="AK88" s="52">
        <f t="shared" si="102"/>
        <v>0</v>
      </c>
      <c r="AL88" s="33">
        <f>Gen_Cons_Horario!B1530</f>
        <v>0</v>
      </c>
      <c r="AM88" s="35">
        <f t="shared" si="149"/>
        <v>0</v>
      </c>
      <c r="AN88" s="116">
        <f>IF(AND(AM88&gt;0,AM88*$B$4+AT87&lt;=$B$2*'SFV+BESS'!$I$9,AM88&lt;'SFV+BESS'!$I$7), AM88*$B$4, IF(AND(AM88&gt;0,AM88*$B$4+AT87&gt;$B$2*'SFV+BESS'!$I$9,AM88*$B$4&lt;'SFV+BESS'!$I$7),$B$2*'SFV+BESS'!$I$9-AT87,IF(AND(AM88&gt;0,AM88*$B$4+AT87&gt;$B$2*'SFV+BESS'!$I$9,AM88*$B$4&gt;'SFV+BESS'!$I$7,AT87&lt;$B$2*'SFV+BESS'!$I$9),$B$2*'SFV+BESS'!$I$9-AT87,IF(AND(AM88&gt;0,AM88*$B$4+AT87&lt;=$B$2*'SFV+BESS'!$I$9,AM88&gt;'SFV+BESS'!$I$7),'SFV+BESS'!$I$7,0))))</f>
        <v>0</v>
      </c>
      <c r="AO88" s="27">
        <f>IF(AND(AM88&lt;0,AT87+AM88/$B$5&gt;$H$2,-AM88/'Carga-Descarga Año'!$B$5&lt;'SFV+BESS'!$I$7),AM88/$B$5,IF(AND(AM88&lt;0,AT87+AM88/$B$5&gt;$H$2,-AM88/'Carga-Descarga Año'!$B$5&gt;'SFV+BESS'!$I$7),-'SFV+BESS'!$I$7,IF(AND(AM88&lt;0,AT87+AM88/$B$5&lt;$H$2),-MIN('SFV+BESS'!$I$7,AT87-$H$2),0)))</f>
        <v>0</v>
      </c>
      <c r="AP88" s="33"/>
      <c r="AQ88" s="33">
        <f t="shared" si="83"/>
        <v>0</v>
      </c>
      <c r="AR88" s="27">
        <f t="shared" si="119"/>
        <v>0</v>
      </c>
      <c r="AS88" s="27">
        <f t="shared" si="84"/>
        <v>0</v>
      </c>
      <c r="AT88" s="28">
        <f>IF((AT87+AN88+AO88)&gt;=$B$2*'SFV+BESS'!$I$9, $B$2*'SFV+BESS'!$I$9, (AT87+AN88+AO88))</f>
        <v>172.53218491635695</v>
      </c>
      <c r="AU88" s="110">
        <f t="shared" si="120"/>
        <v>0</v>
      </c>
      <c r="AZ88" s="251"/>
      <c r="BA88" s="41">
        <v>3.2916666666666701</v>
      </c>
      <c r="BB88" s="33">
        <f t="shared" si="103"/>
        <v>0</v>
      </c>
      <c r="BC88" s="33">
        <f>Gen_Cons_Horario!B2274</f>
        <v>0</v>
      </c>
      <c r="BD88" s="35">
        <f t="shared" si="150"/>
        <v>0</v>
      </c>
      <c r="BE88" s="116">
        <f>IF(AND(BD88&gt;0,BD88*$B$4+BK87&lt;=$B$2*'SFV+BESS'!$I$9,BD88&lt;'SFV+BESS'!$I$7), BD88*$B$4, IF(AND(BD88&gt;0,BD88*$B$4+BK87&gt;$B$2*'SFV+BESS'!$I$9,BD88*$B$4&lt;'SFV+BESS'!$I$7),$B$2*'SFV+BESS'!$I$9-BK87,IF(AND(BD88&gt;0,BD88*$B$4+BK87&gt;$B$2*'SFV+BESS'!$I$9,BD88*$B$4&gt;'SFV+BESS'!$I$7,BK87&lt;$B$2*'SFV+BESS'!$I$9),$B$2*'SFV+BESS'!$I$9-BK87,IF(AND(BD88&gt;0,BD88*$B$4+BK87&lt;=$B$2*'SFV+BESS'!$I$9,BD88&gt;'SFV+BESS'!$I$7),'SFV+BESS'!$I$7,0))))</f>
        <v>0</v>
      </c>
      <c r="BF88" s="27">
        <f>IF(AND(BD88&lt;0,BK87+BD88/$B$5&gt;$H$2,-BD88/'Carga-Descarga Año'!$B$5&lt;'SFV+BESS'!$I$7),BD88/$B$5,IF(AND(BD88&lt;0,BK87+BD88/$B$5&gt;$H$2,-BD88/'Carga-Descarga Año'!$B$5&gt;'SFV+BESS'!$I$7),-'SFV+BESS'!$I$7,IF(AND(BD88&lt;0,BK87+BD88/$B$5&lt;$H$2),-MIN('SFV+BESS'!$I$7,BK87-$H$2),0)))</f>
        <v>0</v>
      </c>
      <c r="BG88" s="33"/>
      <c r="BH88" s="33">
        <f t="shared" si="85"/>
        <v>0</v>
      </c>
      <c r="BI88" s="27">
        <f t="shared" si="121"/>
        <v>0</v>
      </c>
      <c r="BJ88" s="27">
        <f t="shared" si="86"/>
        <v>0</v>
      </c>
      <c r="BK88" s="28">
        <f>IF((BK87+BE88+BF88)&gt;=$B$2*'SFV+BESS'!$I$9, $B$2*'SFV+BESS'!$I$9, (BK87+BE88+BF88))</f>
        <v>173.61249999999998</v>
      </c>
      <c r="BL88" s="110">
        <f t="shared" si="122"/>
        <v>0</v>
      </c>
      <c r="BQ88" s="251"/>
      <c r="BR88" s="41">
        <v>3.2916666666666701</v>
      </c>
      <c r="BS88" s="33">
        <f t="shared" si="104"/>
        <v>0</v>
      </c>
      <c r="BT88" s="33">
        <f>Gen_Cons_Horario!B2994</f>
        <v>0</v>
      </c>
      <c r="BU88" s="35">
        <f t="shared" si="151"/>
        <v>0</v>
      </c>
      <c r="BV88" s="116">
        <f>IF(AND(BU88&gt;0,BU88*$B$4+CB87&lt;=$B$2*'SFV+BESS'!$I$9,BU88&lt;'SFV+BESS'!$I$7), BU88*$B$4, IF(AND(BU88&gt;0,BU88*$B$4+CB87&gt;$B$2*'SFV+BESS'!$I$9,BU88*$B$4&lt;'SFV+BESS'!$I$7),$B$2*'SFV+BESS'!$I$9-CB87,IF(AND(BU88&gt;0,BU88*$B$4+CB87&gt;$B$2*'SFV+BESS'!$I$9,BU88*$B$4&gt;'SFV+BESS'!$I$7,CB87&lt;$B$2*'SFV+BESS'!$I$9),$B$2*'SFV+BESS'!$I$9-CB87,IF(AND(BU88&gt;0,BU88*$B$4+CB87&lt;=$B$2*'SFV+BESS'!$I$9,BU88&gt;'SFV+BESS'!$I$7),'SFV+BESS'!$I$7,0))))</f>
        <v>0</v>
      </c>
      <c r="BW88" s="27">
        <f>IF(AND(BU88&lt;0,CB87+BU88/$B$5&gt;$H$2,-BU88/'Carga-Descarga Año'!$B$5&lt;'SFV+BESS'!$I$7),BU88/$B$5,IF(AND(BU88&lt;0,CB87+BU88/$B$5&gt;$H$2,-BU88/'Carga-Descarga Año'!$B$5&gt;'SFV+BESS'!$I$7),-'SFV+BESS'!$I$7,IF(AND(BU88&lt;0,CB87+BU88/$B$5&lt;$H$2),-MIN('SFV+BESS'!$I$7,CB87-$H$2),0)))</f>
        <v>0</v>
      </c>
      <c r="BX88" s="33"/>
      <c r="BY88" s="33">
        <f t="shared" si="87"/>
        <v>0</v>
      </c>
      <c r="BZ88" s="27">
        <f t="shared" si="123"/>
        <v>0</v>
      </c>
      <c r="CA88" s="27">
        <f t="shared" si="124"/>
        <v>0</v>
      </c>
      <c r="CB88" s="28">
        <f>IF((CB87+BV88+BW88)&gt;=$B$2*'SFV+BESS'!$I$9, $B$2*'SFV+BESS'!$I$9, (CB87+BV88+BW88))</f>
        <v>173.61249999999998</v>
      </c>
      <c r="CC88" s="110">
        <f t="shared" si="125"/>
        <v>0</v>
      </c>
      <c r="CH88" s="251"/>
      <c r="CI88" s="41">
        <v>3.2916666666666701</v>
      </c>
      <c r="CJ88" s="33">
        <f t="shared" si="105"/>
        <v>0</v>
      </c>
      <c r="CK88" s="33">
        <f>Gen_Cons_Horario!B3738</f>
        <v>0</v>
      </c>
      <c r="CL88" s="35">
        <f t="shared" si="152"/>
        <v>0</v>
      </c>
      <c r="CM88" s="116">
        <f>IF(AND(CL88&gt;0,CL88*$B$4+CS87&lt;=$B$2*'SFV+BESS'!$I$9,CL88&lt;'SFV+BESS'!$I$7), CL88*$B$4, IF(AND(CL88&gt;0,CL88*$B$4+CS87&gt;$B$2*'SFV+BESS'!$I$9,CL88*$B$4&lt;'SFV+BESS'!$I$7),$B$2*'SFV+BESS'!$I$9-CS87,IF(AND(CL88&gt;0,CL88*$B$4+CS87&gt;$B$2*'SFV+BESS'!$I$9,CL88*$B$4&gt;'SFV+BESS'!$I$7,CS87&lt;$B$2*'SFV+BESS'!$I$9),$B$2*'SFV+BESS'!$I$9-CS87,IF(AND(CL88&gt;0,CL88*$B$4+CS87&lt;=$B$2*'SFV+BESS'!$I$9,CL88&gt;'SFV+BESS'!$I$7),'SFV+BESS'!$I$7,0))))</f>
        <v>0</v>
      </c>
      <c r="CN88" s="27">
        <f>IF(AND(CL88&lt;0,CS87+CL88/$B$5&gt;$H$2,-CL88/'Carga-Descarga Año'!$B$5&lt;'SFV+BESS'!$I$7),CL88/$B$5,IF(AND(CL88&lt;0,CS87+CL88/$B$5&gt;$H$2,-CL88/'Carga-Descarga Año'!$B$5&gt;'SFV+BESS'!$I$7),-'SFV+BESS'!$I$7,IF(AND(CL88&lt;0,CS87+CL88/$B$5&lt;$H$2),-MIN('SFV+BESS'!$I$7,CS87-$H$2),0)))</f>
        <v>0</v>
      </c>
      <c r="CO88" s="33"/>
      <c r="CP88" s="33">
        <f t="shared" si="88"/>
        <v>0</v>
      </c>
      <c r="CQ88" s="27">
        <f t="shared" si="126"/>
        <v>0</v>
      </c>
      <c r="CR88" s="27">
        <f t="shared" si="89"/>
        <v>0</v>
      </c>
      <c r="CS88" s="28">
        <f>IF((CS87+CM88+CN88)&gt;=$B$2*'SFV+BESS'!$I$9, $B$2*'SFV+BESS'!$I$9, (CS87+CM88+CN88))</f>
        <v>173.61249999999998</v>
      </c>
      <c r="CT88" s="110">
        <f t="shared" si="127"/>
        <v>0</v>
      </c>
      <c r="CY88" s="251"/>
      <c r="CZ88" s="41">
        <v>3.2916666666666701</v>
      </c>
      <c r="DA88" s="33">
        <f t="shared" si="106"/>
        <v>0</v>
      </c>
      <c r="DB88" s="33">
        <f>Gen_Cons_Horario!B4458</f>
        <v>0</v>
      </c>
      <c r="DC88" s="35">
        <f t="shared" si="143"/>
        <v>0</v>
      </c>
      <c r="DD88" s="116">
        <f>IF(AND(DC88&gt;0,DC88*$B$4+DJ87&lt;=$B$2*'SFV+BESS'!$I$9,DC88&lt;'SFV+BESS'!$I$7), DC88*$B$4, IF(AND(DC88&gt;0,DC88*$B$4+DJ87&gt;$B$2*'SFV+BESS'!$I$9,DC88*$B$4&lt;'SFV+BESS'!$I$7),$B$2*'SFV+BESS'!$I$9-DJ87,IF(AND(DC88&gt;0,DC88*$B$4+DJ87&gt;$B$2*'SFV+BESS'!$I$9,DC88*$B$4&gt;'SFV+BESS'!$I$7,DJ87&lt;$B$2*'SFV+BESS'!$I$9),$B$2*'SFV+BESS'!$I$9-DJ87,IF(AND(DC88&gt;0,DC88*$B$4+DJ87&lt;=$B$2*'SFV+BESS'!$I$9,DC88&gt;'SFV+BESS'!$I$7),'SFV+BESS'!$I$7,0))))</f>
        <v>0</v>
      </c>
      <c r="DE88" s="27">
        <f>IF(AND(DC88&lt;0,DJ87+DC88/$B$5&gt;$H$2,-DC88/'Carga-Descarga Año'!$B$5&lt;'SFV+BESS'!$I$7),DC88/$B$5,IF(AND(DC88&lt;0,DJ87+DC88/$B$5&gt;$H$2,-DC88/'Carga-Descarga Año'!$B$5&gt;'SFV+BESS'!$I$7),-'SFV+BESS'!$I$7,IF(AND(DC88&lt;0,DJ87+DC88/$B$5&lt;$H$2),-MIN('SFV+BESS'!$I$7,DJ87-$H$2),0)))</f>
        <v>0</v>
      </c>
      <c r="DF88" s="33"/>
      <c r="DG88" s="33">
        <f t="shared" si="90"/>
        <v>0</v>
      </c>
      <c r="DH88" s="27">
        <f t="shared" si="128"/>
        <v>0</v>
      </c>
      <c r="DI88" s="27">
        <f t="shared" si="129"/>
        <v>0</v>
      </c>
      <c r="DJ88" s="28">
        <f>IF((DJ87+DD88+DE88)&gt;=$B$2*'SFV+BESS'!$I$9, $B$2*'SFV+BESS'!$I$9, (DJ87+DD88+DE88))</f>
        <v>173.61249999999998</v>
      </c>
      <c r="DK88" s="110">
        <f t="shared" si="130"/>
        <v>0</v>
      </c>
      <c r="DP88" s="251"/>
      <c r="DQ88" s="41">
        <v>3.2916666666666701</v>
      </c>
      <c r="DR88" s="33">
        <f t="shared" si="107"/>
        <v>0</v>
      </c>
      <c r="DS88" s="33">
        <f>Gen_Cons_Horario!B5202</f>
        <v>0</v>
      </c>
      <c r="DT88" s="35">
        <f t="shared" si="144"/>
        <v>0</v>
      </c>
      <c r="DU88" s="116">
        <f>IF(AND(DT88&gt;0,DT88*$B$4+EA87&lt;=$B$2*'SFV+BESS'!$I$9,DT88&lt;'SFV+BESS'!$I$7), DT88*$B$4, IF(AND(DT88&gt;0,DT88*$B$4+EA87&gt;$B$2*'SFV+BESS'!$I$9,DT88*$B$4&lt;'SFV+BESS'!$I$7),$B$2*'SFV+BESS'!$I$9-EA87,IF(AND(DT88&gt;0,DT88*$B$4+EA87&gt;$B$2*'SFV+BESS'!$I$9,DT88*$B$4&gt;'SFV+BESS'!$I$7,EA87&lt;$B$2*'SFV+BESS'!$I$9),$B$2*'SFV+BESS'!$I$9-EA87,IF(AND(DT88&gt;0,DT88*$B$4+EA87&lt;=$B$2*'SFV+BESS'!$I$9,DT88&gt;'SFV+BESS'!$I$7),'SFV+BESS'!$I$7,0))))</f>
        <v>0</v>
      </c>
      <c r="DV88" s="27">
        <f>IF(AND(DT88&lt;0,EA87+DT88/$B$5&gt;$H$2,-DT88/'Carga-Descarga Año'!$B$5&lt;'SFV+BESS'!$I$7),DT88/$B$5,IF(AND(DT88&lt;0,EA87+DT88/$B$5&gt;$H$2,-DT88/'Carga-Descarga Año'!$B$5&gt;'SFV+BESS'!$I$7),-'SFV+BESS'!$I$7,IF(AND(DT88&lt;0,EA87+DT88/$B$5&lt;$H$2),-MIN('SFV+BESS'!$I$7,EA87-$H$2),0)))</f>
        <v>0</v>
      </c>
      <c r="DW88" s="33"/>
      <c r="DX88" s="33">
        <f t="shared" si="91"/>
        <v>0</v>
      </c>
      <c r="DY88" s="27">
        <f t="shared" si="131"/>
        <v>0</v>
      </c>
      <c r="DZ88" s="27">
        <f t="shared" si="92"/>
        <v>0</v>
      </c>
      <c r="EA88" s="28">
        <f>IF((EA87+DU88+DV88)&gt;=$B$2*'SFV+BESS'!$I$9, $B$2*'SFV+BESS'!$I$9, (EA87+DU88+DV88))</f>
        <v>173.61249999999998</v>
      </c>
      <c r="EB88" s="110">
        <f t="shared" si="132"/>
        <v>0</v>
      </c>
      <c r="EG88" s="251"/>
      <c r="EH88" s="41">
        <v>3.2916666666666701</v>
      </c>
      <c r="EI88" s="33">
        <f t="shared" si="108"/>
        <v>0</v>
      </c>
      <c r="EJ88" s="33">
        <f>Gen_Cons_Horario!B5946</f>
        <v>0</v>
      </c>
      <c r="EK88" s="35">
        <f t="shared" si="145"/>
        <v>0</v>
      </c>
      <c r="EL88" s="116">
        <f>IF(AND(EK88&gt;0,EK88*$B$4+ER87&lt;=$B$2*'SFV+BESS'!$I$9,EK88&lt;'SFV+BESS'!$I$7), EK88*$B$4, IF(AND(EK88&gt;0,EK88*$B$4+ER87&gt;$B$2*'SFV+BESS'!$I$9,EK88*$B$4&lt;'SFV+BESS'!$I$7),$B$2*'SFV+BESS'!$I$9-ER87,IF(AND(EK88&gt;0,EK88*$B$4+ER87&gt;$B$2*'SFV+BESS'!$I$9,EK88*$B$4&gt;'SFV+BESS'!$I$7,ER87&lt;$B$2*'SFV+BESS'!$I$9),$B$2*'SFV+BESS'!$I$9-ER87,IF(AND(EK88&gt;0,EK88*$B$4+ER87&lt;=$B$2*'SFV+BESS'!$I$9,EK88&gt;'SFV+BESS'!$I$7),'SFV+BESS'!$I$7,0))))</f>
        <v>0</v>
      </c>
      <c r="EM88" s="27">
        <f>IF(AND(EK88&lt;0,ER87+EK88/$B$5&gt;$H$2,-EK88/'Carga-Descarga Año'!$B$5&lt;'SFV+BESS'!$I$7),EK88/$B$5,IF(AND(EK88&lt;0,ER87+EK88/$B$5&gt;$H$2,-EK88/'Carga-Descarga Año'!$B$5&gt;'SFV+BESS'!$I$7),-'SFV+BESS'!$I$7,IF(AND(EK88&lt;0,ER87+EK88/$B$5&lt;$H$2),-MIN('SFV+BESS'!$I$7,ER87-$H$2),0)))</f>
        <v>0</v>
      </c>
      <c r="EN88" s="33"/>
      <c r="EO88" s="33">
        <f t="shared" si="93"/>
        <v>0</v>
      </c>
      <c r="EP88" s="27">
        <f t="shared" si="133"/>
        <v>0</v>
      </c>
      <c r="EQ88" s="27">
        <f t="shared" si="94"/>
        <v>0</v>
      </c>
      <c r="ER88" s="28">
        <f>IF((ER87+EL88+EM88)&gt;=$B$2*'SFV+BESS'!$I$9, $B$2*'SFV+BESS'!$I$9, (ER87+EL88+EM88))</f>
        <v>173.61249999999998</v>
      </c>
      <c r="ES88" s="110">
        <f t="shared" si="134"/>
        <v>0</v>
      </c>
      <c r="EX88" s="251"/>
      <c r="EY88" s="41">
        <v>3.2916666666666701</v>
      </c>
      <c r="EZ88" s="33">
        <f t="shared" si="109"/>
        <v>20.231242549735406</v>
      </c>
      <c r="FA88" s="33">
        <f>Gen_Cons_Horario!B6666</f>
        <v>0</v>
      </c>
      <c r="FB88" s="35">
        <f t="shared" si="146"/>
        <v>20.231242549735406</v>
      </c>
      <c r="FC88" s="116">
        <f>IF(AND(FB88&gt;0,FB88*$B$4+FI87&lt;=$B$2*'SFV+BESS'!$I$9,FB88&lt;'SFV+BESS'!$I$7), FB88*$B$4, IF(AND(FB88&gt;0,FB88*$B$4+FI87&gt;$B$2*'SFV+BESS'!$I$9,FB88*$B$4&lt;'SFV+BESS'!$I$7),$B$2*'SFV+BESS'!$I$9-FI87,IF(AND(FB88&gt;0,FB88*$B$4+FI87&gt;$B$2*'SFV+BESS'!$I$9,FB88*$B$4&gt;'SFV+BESS'!$I$7,FI87&lt;$B$2*'SFV+BESS'!$I$9),$B$2*'SFV+BESS'!$I$9-FI87,IF(AND(FB88&gt;0,FB88*$B$4+FI87&lt;=$B$2*'SFV+BESS'!$I$9,FB88&gt;'SFV+BESS'!$I$7),'SFV+BESS'!$I$7,0))))</f>
        <v>0</v>
      </c>
      <c r="FD88" s="27">
        <f>IF(AND(FB88&lt;0,FI87+FB88/$B$5&gt;$H$2,-FB88/'Carga-Descarga Año'!$B$5&lt;'SFV+BESS'!$I$7),FB88/$B$5,IF(AND(FB88&lt;0,FI87+FB88/$B$5&gt;$H$2,-FB88/'Carga-Descarga Año'!$B$5&gt;'SFV+BESS'!$I$7),-'SFV+BESS'!$I$7,IF(AND(FB88&lt;0,FI87+FB88/$B$5&lt;$H$2),-MIN('SFV+BESS'!$I$7,FI87-$H$2),0)))</f>
        <v>0</v>
      </c>
      <c r="FE88" s="33"/>
      <c r="FF88" s="33">
        <f t="shared" si="95"/>
        <v>0</v>
      </c>
      <c r="FG88" s="27">
        <f t="shared" si="135"/>
        <v>0</v>
      </c>
      <c r="FH88" s="27">
        <f t="shared" si="96"/>
        <v>0</v>
      </c>
      <c r="FI88" s="28">
        <f>IF((FI87+FC88+FD88)&gt;=$B$2*'SFV+BESS'!$I$9, $B$2*'SFV+BESS'!$I$9, (FI87+FC88+FD88))</f>
        <v>173.61249999999998</v>
      </c>
      <c r="FJ88" s="110">
        <f t="shared" si="136"/>
        <v>20.231242549735406</v>
      </c>
      <c r="FO88" s="251"/>
      <c r="FP88" s="41">
        <v>3.2916666666666701</v>
      </c>
      <c r="FQ88" s="33">
        <f t="shared" si="110"/>
        <v>47.678344123536192</v>
      </c>
      <c r="FR88" s="33">
        <f>Gen_Cons_Horario!B7410</f>
        <v>0</v>
      </c>
      <c r="FS88" s="35">
        <f t="shared" si="147"/>
        <v>47.678344123536192</v>
      </c>
      <c r="FT88" s="116">
        <f>IF(AND(FS88&gt;0,FS88*$B$4+FZ87&lt;=$B$2*'SFV+BESS'!$I$9,FS88&lt;'SFV+BESS'!$I$7), FS88*$B$4, IF(AND(FS88&gt;0,FS88*$B$4+FZ87&gt;$B$2*'SFV+BESS'!$I$9,FS88*$B$4&lt;'SFV+BESS'!$I$7),$B$2*'SFV+BESS'!$I$9-FZ87,IF(AND(FS88&gt;0,FS88*$B$4+FZ87&gt;$B$2*'SFV+BESS'!$I$9,FS88*$B$4&gt;'SFV+BESS'!$I$7,FZ87&lt;$B$2*'SFV+BESS'!$I$9),$B$2*'SFV+BESS'!$I$9-FZ87,IF(AND(FS88&gt;0,FS88*$B$4+FZ87&lt;=$B$2*'SFV+BESS'!$I$9,FS88&gt;'SFV+BESS'!$I$7),'SFV+BESS'!$I$7,0))))</f>
        <v>0</v>
      </c>
      <c r="FU88" s="27">
        <f>IF(AND(FS88&lt;0,FZ87+FS88/$B$5&gt;$H$2,-FS88/'Carga-Descarga Año'!$B$5&lt;'SFV+BESS'!$I$7),FS88/$B$5,IF(AND(FS88&lt;0,FZ87+FS88/$B$5&gt;$H$2,-FS88/'Carga-Descarga Año'!$B$5&gt;'SFV+BESS'!$I$7),-'SFV+BESS'!$I$7,IF(AND(FS88&lt;0,FZ87+FS88/$B$5&lt;$H$2),-MIN('SFV+BESS'!$I$7,FZ87-$H$2),0)))</f>
        <v>0</v>
      </c>
      <c r="FV88" s="33"/>
      <c r="FW88" s="33">
        <f t="shared" si="97"/>
        <v>0</v>
      </c>
      <c r="FX88" s="27">
        <f t="shared" si="137"/>
        <v>0</v>
      </c>
      <c r="FY88" s="27">
        <f t="shared" si="98"/>
        <v>0</v>
      </c>
      <c r="FZ88" s="28">
        <f>IF((FZ87+FT88+FU88)&gt;=$B$2*'SFV+BESS'!$I$9, $B$2*'SFV+BESS'!$I$9, (FZ87+FT88+FU88))</f>
        <v>173.61249999999998</v>
      </c>
      <c r="GA88" s="110">
        <f t="shared" si="138"/>
        <v>47.678344123536192</v>
      </c>
      <c r="GF88" s="251"/>
      <c r="GG88" s="41">
        <v>3.2916666666666701</v>
      </c>
      <c r="GH88" s="33">
        <f t="shared" si="111"/>
        <v>47.68278908167801</v>
      </c>
      <c r="GI88" s="33">
        <f>Gen_Cons_Horario!B8130</f>
        <v>0</v>
      </c>
      <c r="GJ88" s="35">
        <f t="shared" si="153"/>
        <v>47.68278908167801</v>
      </c>
      <c r="GK88" s="116">
        <f>IF(AND(GJ88&gt;0,GJ88*$B$4+GQ87&lt;=$B$2*'SFV+BESS'!$I$9,GJ88&lt;'SFV+BESS'!$I$7), GJ88*$B$4, IF(AND(GJ88&gt;0,GJ88*$B$4+GQ87&gt;$B$2*'SFV+BESS'!$I$9,GJ88*$B$4&lt;'SFV+BESS'!$I$7),$B$2*'SFV+BESS'!$I$9-GQ87,IF(AND(GJ88&gt;0,GJ88*$B$4+GQ87&gt;$B$2*'SFV+BESS'!$I$9,GJ88*$B$4&gt;'SFV+BESS'!$I$7,GQ87&lt;$B$2*'SFV+BESS'!$I$9),$B$2*'SFV+BESS'!$I$9-GQ87,IF(AND(GJ88&gt;0,GJ88*$B$4+GQ87&lt;=$B$2*'SFV+BESS'!$I$9,GJ88&gt;'SFV+BESS'!$I$7),'SFV+BESS'!$I$7,0))))</f>
        <v>0</v>
      </c>
      <c r="GL88" s="27">
        <f>IF(AND(GJ88&lt;0,GQ87+GJ88/$B$5&gt;$H$2,-GJ88/'Carga-Descarga Año'!$B$5&lt;'SFV+BESS'!$I$7),GJ88/$B$5,IF(AND(GJ88&lt;0,GQ87+GJ88/$B$5&gt;$H$2,-GJ88/'Carga-Descarga Año'!$B$5&gt;'SFV+BESS'!$I$7),-'SFV+BESS'!$I$7,IF(AND(GJ88&lt;0,GQ87+GJ88/$B$5&lt;$H$2),-MIN('SFV+BESS'!$I$7,GQ87-$H$2),0)))</f>
        <v>0</v>
      </c>
      <c r="GM88" s="33"/>
      <c r="GN88" s="33">
        <f t="shared" si="99"/>
        <v>0</v>
      </c>
      <c r="GO88" s="27">
        <f t="shared" si="139"/>
        <v>0</v>
      </c>
      <c r="GP88" s="27">
        <f t="shared" si="100"/>
        <v>0</v>
      </c>
      <c r="GQ88" s="28">
        <f>IF((GQ87+GK88+GL88)&gt;=$B$2*'SFV+BESS'!$I$9, $B$2*'SFV+BESS'!$I$9, (GQ87+GK88+GL88))</f>
        <v>173.61249999999998</v>
      </c>
      <c r="GR88" s="110">
        <f t="shared" si="140"/>
        <v>47.68278908167801</v>
      </c>
    </row>
    <row r="89" spans="1:200">
      <c r="A89" s="249"/>
      <c r="B89" s="41">
        <v>3.3333333333333401</v>
      </c>
      <c r="C89" s="38">
        <f t="shared" si="82"/>
        <v>70.656558862291604</v>
      </c>
      <c r="D89" s="2">
        <f>Gen_Cons_Horario!B115</f>
        <v>119.312</v>
      </c>
      <c r="E89" s="140">
        <f t="shared" si="112"/>
        <v>-48.655441137708394</v>
      </c>
      <c r="F89" s="116">
        <f>IF(AND(E89&gt;0,E89*$B$4+L88&lt;=$B$2*'SFV+BESS'!$I$9,E89&lt;'SFV+BESS'!$I$7), E89*$B$4, IF(AND(E89&gt;0,E89*$B$4+L88&gt;$B$2*'SFV+BESS'!$I$9,E89*$B$4&lt;'SFV+BESS'!$I$7),$B$2*'SFV+BESS'!$I$9-L88,IF(AND(E89&gt;0,E89*$B$4+L88&gt;$B$2*'SFV+BESS'!$I$9,E89*$B$4&gt;'SFV+BESS'!$I$7,L88&lt;$B$2*'SFV+BESS'!$I$9),$B$2*'SFV+BESS'!$I$9-L88,IF(AND(E89&gt;0,E89*$B$4+L88&lt;=$B$2*'SFV+BESS'!$I$9,E89&gt;'SFV+BESS'!$I$7),'SFV+BESS'!$I$7,0))))</f>
        <v>0</v>
      </c>
      <c r="G89" s="27">
        <f>IF(AND(E89&lt;0,L88+E89/$B$5&gt;$H$2,-E89/'Carga-Descarga Año'!$B$5&lt;'SFV+BESS'!$I$7),E89/$B$5,IF(AND(E89&lt;0,L88+E89/$B$5&gt;$H$2,-E89/'Carga-Descarga Año'!$B$5&gt;'SFV+BESS'!$I$7),-'SFV+BESS'!$I$7,IF(AND(E89&lt;0,L88+E89/$B$5&lt;$H$2),-MIN('SFV+BESS'!$I$7,L88-$H$2),0)))</f>
        <v>-30.313942995757358</v>
      </c>
      <c r="I89" s="38">
        <f t="shared" si="113"/>
        <v>70.656558862291604</v>
      </c>
      <c r="J89" s="27">
        <f t="shared" si="115"/>
        <v>28.79824584596949</v>
      </c>
      <c r="K89" s="27">
        <f t="shared" si="114"/>
        <v>19.857195291738904</v>
      </c>
      <c r="L89" s="28">
        <f>IF((L88+F89+G89)&gt;=$B$2*'SFV+BESS'!$I$9, $B$2*'SFV+BESS'!$I$9, (L88+F89+G89))</f>
        <v>9.1375000000000028</v>
      </c>
      <c r="M89" s="110">
        <f t="shared" si="116"/>
        <v>0</v>
      </c>
      <c r="R89" s="251"/>
      <c r="S89" s="41">
        <v>3.3333333333333401</v>
      </c>
      <c r="T89" s="2">
        <f t="shared" si="101"/>
        <v>61.850962829188468</v>
      </c>
      <c r="U89" s="2">
        <f>Gen_Cons_Horario!B859</f>
        <v>78.298500000000004</v>
      </c>
      <c r="V89" s="35">
        <f t="shared" si="148"/>
        <v>-16.447537170811536</v>
      </c>
      <c r="W89" s="116">
        <f>IF(AND(V89&gt;0,V89*$B$4+AC88&lt;=$B$2*'SFV+BESS'!$I$9,V89&lt;'SFV+BESS'!$I$7), V89*$B$4, IF(AND(V89&gt;0,V89*$B$4+AC88&gt;$B$2*'SFV+BESS'!$I$9,V89*$B$4&lt;'SFV+BESS'!$I$7),$B$2*'SFV+BESS'!$I$9-AC88,IF(AND(V89&gt;0,V89*$B$4+AC88&gt;$B$2*'SFV+BESS'!$I$9,V89*$B$4&gt;'SFV+BESS'!$I$7,AC88&lt;$B$2*'SFV+BESS'!$I$9),$B$2*'SFV+BESS'!$I$9-AC88,IF(AND(V89&gt;0,V89*$B$4+AC88&lt;=$B$2*'SFV+BESS'!$I$9,V89&gt;'SFV+BESS'!$I$7),'SFV+BESS'!$I$7,0))))</f>
        <v>0</v>
      </c>
      <c r="X89" s="27">
        <f>IF(AND(V89&lt;0,AC88+V89/$B$5&gt;$H$2,-V89/'Carga-Descarga Año'!$B$5&lt;'SFV+BESS'!$I$7),V89/$B$5,IF(AND(V89&lt;0,AC88+V89/$B$5&gt;$H$2,-V89/'Carga-Descarga Año'!$B$5&gt;'SFV+BESS'!$I$7),-'SFV+BESS'!$I$7,IF(AND(V89&lt;0,AC88+V89/$B$5&lt;$H$2),-MIN('SFV+BESS'!$I$7,AC88-$H$2),0)))</f>
        <v>-17.31319702190688</v>
      </c>
      <c r="Z89" s="33">
        <f t="shared" si="142"/>
        <v>61.850962829188468</v>
      </c>
      <c r="AA89" s="27">
        <f t="shared" si="117"/>
        <v>16.447537170811536</v>
      </c>
      <c r="AB89" s="27">
        <f t="shared" si="141"/>
        <v>0</v>
      </c>
      <c r="AC89" s="28">
        <f>IF((AC88+W89+X89)&gt;=$B$2*'SFV+BESS'!$I$9, $B$2*'SFV+BESS'!$I$9, (AC88+W89+X89))</f>
        <v>74.156713623700341</v>
      </c>
      <c r="AD89" s="110">
        <f t="shared" si="118"/>
        <v>0</v>
      </c>
      <c r="AI89" s="251"/>
      <c r="AJ89" s="41">
        <v>3.3333333333333401</v>
      </c>
      <c r="AK89" s="52">
        <f t="shared" si="102"/>
        <v>49.086071190777005</v>
      </c>
      <c r="AL89" s="33">
        <f>Gen_Cons_Horario!B1531</f>
        <v>74.570000000000007</v>
      </c>
      <c r="AM89" s="35">
        <f t="shared" si="149"/>
        <v>-25.483928809223002</v>
      </c>
      <c r="AN89" s="116">
        <f>IF(AND(AM89&gt;0,AM89*$B$4+AT88&lt;=$B$2*'SFV+BESS'!$I$9,AM89&lt;'SFV+BESS'!$I$7), AM89*$B$4, IF(AND(AM89&gt;0,AM89*$B$4+AT88&gt;$B$2*'SFV+BESS'!$I$9,AM89*$B$4&lt;'SFV+BESS'!$I$7),$B$2*'SFV+BESS'!$I$9-AT88,IF(AND(AM89&gt;0,AM89*$B$4+AT88&gt;$B$2*'SFV+BESS'!$I$9,AM89*$B$4&gt;'SFV+BESS'!$I$7,AT88&lt;$B$2*'SFV+BESS'!$I$9),$B$2*'SFV+BESS'!$I$9-AT88,IF(AND(AM89&gt;0,AM89*$B$4+AT88&lt;=$B$2*'SFV+BESS'!$I$9,AM89&gt;'SFV+BESS'!$I$7),'SFV+BESS'!$I$7,0))))</f>
        <v>0</v>
      </c>
      <c r="AO89" s="27">
        <f>IF(AND(AM89&lt;0,AT88+AM89/$B$5&gt;$H$2,-AM89/'Carga-Descarga Año'!$B$5&lt;'SFV+BESS'!$I$7),AM89/$B$5,IF(AND(AM89&lt;0,AT88+AM89/$B$5&gt;$H$2,-AM89/'Carga-Descarga Año'!$B$5&gt;'SFV+BESS'!$I$7),-'SFV+BESS'!$I$7,IF(AND(AM89&lt;0,AT88+AM89/$B$5&lt;$H$2),-MIN('SFV+BESS'!$I$7,AT88-$H$2),0)))</f>
        <v>-26.82518822023474</v>
      </c>
      <c r="AP89" s="33"/>
      <c r="AQ89" s="33">
        <f t="shared" si="83"/>
        <v>49.086071190777005</v>
      </c>
      <c r="AR89" s="27">
        <f t="shared" si="119"/>
        <v>25.483928809223002</v>
      </c>
      <c r="AS89" s="27">
        <f t="shared" si="84"/>
        <v>0</v>
      </c>
      <c r="AT89" s="28">
        <f>IF((AT88+AN89+AO89)&gt;=$B$2*'SFV+BESS'!$I$9, $B$2*'SFV+BESS'!$I$9, (AT88+AN89+AO89))</f>
        <v>145.70699669612222</v>
      </c>
      <c r="AU89" s="110">
        <f t="shared" si="120"/>
        <v>0</v>
      </c>
      <c r="AZ89" s="251"/>
      <c r="BA89" s="41">
        <v>3.3333333333333401</v>
      </c>
      <c r="BB89" s="33">
        <f t="shared" si="103"/>
        <v>20.518647630804924</v>
      </c>
      <c r="BC89" s="33">
        <f>Gen_Cons_Horario!B2275</f>
        <v>0</v>
      </c>
      <c r="BD89" s="35">
        <f t="shared" si="150"/>
        <v>20.518647630804924</v>
      </c>
      <c r="BE89" s="116">
        <f>IF(AND(BD89&gt;0,BD89*$B$4+BK88&lt;=$B$2*'SFV+BESS'!$I$9,BD89&lt;'SFV+BESS'!$I$7), BD89*$B$4, IF(AND(BD89&gt;0,BD89*$B$4+BK88&gt;$B$2*'SFV+BESS'!$I$9,BD89*$B$4&lt;'SFV+BESS'!$I$7),$B$2*'SFV+BESS'!$I$9-BK88,IF(AND(BD89&gt;0,BD89*$B$4+BK88&gt;$B$2*'SFV+BESS'!$I$9,BD89*$B$4&gt;'SFV+BESS'!$I$7,BK88&lt;$B$2*'SFV+BESS'!$I$9),$B$2*'SFV+BESS'!$I$9-BK88,IF(AND(BD89&gt;0,BD89*$B$4+BK88&lt;=$B$2*'SFV+BESS'!$I$9,BD89&gt;'SFV+BESS'!$I$7),'SFV+BESS'!$I$7,0))))</f>
        <v>0</v>
      </c>
      <c r="BF89" s="27">
        <f>IF(AND(BD89&lt;0,BK88+BD89/$B$5&gt;$H$2,-BD89/'Carga-Descarga Año'!$B$5&lt;'SFV+BESS'!$I$7),BD89/$B$5,IF(AND(BD89&lt;0,BK88+BD89/$B$5&gt;$H$2,-BD89/'Carga-Descarga Año'!$B$5&gt;'SFV+BESS'!$I$7),-'SFV+BESS'!$I$7,IF(AND(BD89&lt;0,BK88+BD89/$B$5&lt;$H$2),-MIN('SFV+BESS'!$I$7,BK88-$H$2),0)))</f>
        <v>0</v>
      </c>
      <c r="BG89" s="33"/>
      <c r="BH89" s="33">
        <f t="shared" si="85"/>
        <v>0</v>
      </c>
      <c r="BI89" s="27">
        <f t="shared" si="121"/>
        <v>0</v>
      </c>
      <c r="BJ89" s="27">
        <f t="shared" si="86"/>
        <v>0</v>
      </c>
      <c r="BK89" s="28">
        <f>IF((BK88+BE89+BF89)&gt;=$B$2*'SFV+BESS'!$I$9, $B$2*'SFV+BESS'!$I$9, (BK88+BE89+BF89))</f>
        <v>173.61249999999998</v>
      </c>
      <c r="BL89" s="110">
        <f t="shared" si="122"/>
        <v>20.518647630804924</v>
      </c>
      <c r="BQ89" s="251"/>
      <c r="BR89" s="41">
        <v>3.3333333333333401</v>
      </c>
      <c r="BS89" s="33">
        <f t="shared" si="104"/>
        <v>1.3517615596903494</v>
      </c>
      <c r="BT89" s="33">
        <f>Gen_Cons_Horario!B2995</f>
        <v>0</v>
      </c>
      <c r="BU89" s="35">
        <f t="shared" si="151"/>
        <v>1.3517615596903494</v>
      </c>
      <c r="BV89" s="116">
        <f>IF(AND(BU89&gt;0,BU89*$B$4+CB88&lt;=$B$2*'SFV+BESS'!$I$9,BU89&lt;'SFV+BESS'!$I$7), BU89*$B$4, IF(AND(BU89&gt;0,BU89*$B$4+CB88&gt;$B$2*'SFV+BESS'!$I$9,BU89*$B$4&lt;'SFV+BESS'!$I$7),$B$2*'SFV+BESS'!$I$9-CB88,IF(AND(BU89&gt;0,BU89*$B$4+CB88&gt;$B$2*'SFV+BESS'!$I$9,BU89*$B$4&gt;'SFV+BESS'!$I$7,CB88&lt;$B$2*'SFV+BESS'!$I$9),$B$2*'SFV+BESS'!$I$9-CB88,IF(AND(BU89&gt;0,BU89*$B$4+CB88&lt;=$B$2*'SFV+BESS'!$I$9,BU89&gt;'SFV+BESS'!$I$7),'SFV+BESS'!$I$7,0))))</f>
        <v>0</v>
      </c>
      <c r="BW89" s="27">
        <f>IF(AND(BU89&lt;0,CB88+BU89/$B$5&gt;$H$2,-BU89/'Carga-Descarga Año'!$B$5&lt;'SFV+BESS'!$I$7),BU89/$B$5,IF(AND(BU89&lt;0,CB88+BU89/$B$5&gt;$H$2,-BU89/'Carga-Descarga Año'!$B$5&gt;'SFV+BESS'!$I$7),-'SFV+BESS'!$I$7,IF(AND(BU89&lt;0,CB88+BU89/$B$5&lt;$H$2),-MIN('SFV+BESS'!$I$7,CB88-$H$2),0)))</f>
        <v>0</v>
      </c>
      <c r="BX89" s="33"/>
      <c r="BY89" s="33">
        <f t="shared" si="87"/>
        <v>0</v>
      </c>
      <c r="BZ89" s="27">
        <f t="shared" si="123"/>
        <v>0</v>
      </c>
      <c r="CA89" s="27">
        <f t="shared" si="124"/>
        <v>0</v>
      </c>
      <c r="CB89" s="28">
        <f>IF((CB88+BV89+BW89)&gt;=$B$2*'SFV+BESS'!$I$9, $B$2*'SFV+BESS'!$I$9, (CB88+BV89+BW89))</f>
        <v>173.61249999999998</v>
      </c>
      <c r="CC89" s="110">
        <f t="shared" si="125"/>
        <v>1.3517615596903494</v>
      </c>
      <c r="CH89" s="251"/>
      <c r="CI89" s="41">
        <v>3.3333333333333401</v>
      </c>
      <c r="CJ89" s="33">
        <f t="shared" si="105"/>
        <v>0</v>
      </c>
      <c r="CK89" s="33">
        <f>Gen_Cons_Horario!B3739</f>
        <v>0</v>
      </c>
      <c r="CL89" s="35">
        <f t="shared" si="152"/>
        <v>0</v>
      </c>
      <c r="CM89" s="116">
        <f>IF(AND(CL89&gt;0,CL89*$B$4+CS88&lt;=$B$2*'SFV+BESS'!$I$9,CL89&lt;'SFV+BESS'!$I$7), CL89*$B$4, IF(AND(CL89&gt;0,CL89*$B$4+CS88&gt;$B$2*'SFV+BESS'!$I$9,CL89*$B$4&lt;'SFV+BESS'!$I$7),$B$2*'SFV+BESS'!$I$9-CS88,IF(AND(CL89&gt;0,CL89*$B$4+CS88&gt;$B$2*'SFV+BESS'!$I$9,CL89*$B$4&gt;'SFV+BESS'!$I$7,CS88&lt;$B$2*'SFV+BESS'!$I$9),$B$2*'SFV+BESS'!$I$9-CS88,IF(AND(CL89&gt;0,CL89*$B$4+CS88&lt;=$B$2*'SFV+BESS'!$I$9,CL89&gt;'SFV+BESS'!$I$7),'SFV+BESS'!$I$7,0))))</f>
        <v>0</v>
      </c>
      <c r="CN89" s="27">
        <f>IF(AND(CL89&lt;0,CS88+CL89/$B$5&gt;$H$2,-CL89/'Carga-Descarga Año'!$B$5&lt;'SFV+BESS'!$I$7),CL89/$B$5,IF(AND(CL89&lt;0,CS88+CL89/$B$5&gt;$H$2,-CL89/'Carga-Descarga Año'!$B$5&gt;'SFV+BESS'!$I$7),-'SFV+BESS'!$I$7,IF(AND(CL89&lt;0,CS88+CL89/$B$5&lt;$H$2),-MIN('SFV+BESS'!$I$7,CS88-$H$2),0)))</f>
        <v>0</v>
      </c>
      <c r="CO89" s="33"/>
      <c r="CP89" s="33">
        <f t="shared" si="88"/>
        <v>0</v>
      </c>
      <c r="CQ89" s="27">
        <f t="shared" si="126"/>
        <v>0</v>
      </c>
      <c r="CR89" s="27">
        <f t="shared" si="89"/>
        <v>0</v>
      </c>
      <c r="CS89" s="28">
        <f>IF((CS88+CM89+CN89)&gt;=$B$2*'SFV+BESS'!$I$9, $B$2*'SFV+BESS'!$I$9, (CS88+CM89+CN89))</f>
        <v>173.61249999999998</v>
      </c>
      <c r="CT89" s="110">
        <f t="shared" si="127"/>
        <v>0</v>
      </c>
      <c r="CY89" s="251"/>
      <c r="CZ89" s="41">
        <v>3.3333333333333401</v>
      </c>
      <c r="DA89" s="33">
        <f t="shared" si="106"/>
        <v>0</v>
      </c>
      <c r="DB89" s="33">
        <f>Gen_Cons_Horario!B4459</f>
        <v>0</v>
      </c>
      <c r="DC89" s="35">
        <f t="shared" si="143"/>
        <v>0</v>
      </c>
      <c r="DD89" s="116">
        <f>IF(AND(DC89&gt;0,DC89*$B$4+DJ88&lt;=$B$2*'SFV+BESS'!$I$9,DC89&lt;'SFV+BESS'!$I$7), DC89*$B$4, IF(AND(DC89&gt;0,DC89*$B$4+DJ88&gt;$B$2*'SFV+BESS'!$I$9,DC89*$B$4&lt;'SFV+BESS'!$I$7),$B$2*'SFV+BESS'!$I$9-DJ88,IF(AND(DC89&gt;0,DC89*$B$4+DJ88&gt;$B$2*'SFV+BESS'!$I$9,DC89*$B$4&gt;'SFV+BESS'!$I$7,DJ88&lt;$B$2*'SFV+BESS'!$I$9),$B$2*'SFV+BESS'!$I$9-DJ88,IF(AND(DC89&gt;0,DC89*$B$4+DJ88&lt;=$B$2*'SFV+BESS'!$I$9,DC89&gt;'SFV+BESS'!$I$7),'SFV+BESS'!$I$7,0))))</f>
        <v>0</v>
      </c>
      <c r="DE89" s="27">
        <f>IF(AND(DC89&lt;0,DJ88+DC89/$B$5&gt;$H$2,-DC89/'Carga-Descarga Año'!$B$5&lt;'SFV+BESS'!$I$7),DC89/$B$5,IF(AND(DC89&lt;0,DJ88+DC89/$B$5&gt;$H$2,-DC89/'Carga-Descarga Año'!$B$5&gt;'SFV+BESS'!$I$7),-'SFV+BESS'!$I$7,IF(AND(DC89&lt;0,DJ88+DC89/$B$5&lt;$H$2),-MIN('SFV+BESS'!$I$7,DJ88-$H$2),0)))</f>
        <v>0</v>
      </c>
      <c r="DF89" s="33"/>
      <c r="DG89" s="33">
        <f t="shared" si="90"/>
        <v>0</v>
      </c>
      <c r="DH89" s="27">
        <f t="shared" si="128"/>
        <v>0</v>
      </c>
      <c r="DI89" s="27">
        <f t="shared" si="129"/>
        <v>0</v>
      </c>
      <c r="DJ89" s="28">
        <f>IF((DJ88+DD89+DE89)&gt;=$B$2*'SFV+BESS'!$I$9, $B$2*'SFV+BESS'!$I$9, (DJ88+DD89+DE89))</f>
        <v>173.61249999999998</v>
      </c>
      <c r="DK89" s="110">
        <f t="shared" si="130"/>
        <v>0</v>
      </c>
      <c r="DP89" s="251"/>
      <c r="DQ89" s="41">
        <v>3.3333333333333401</v>
      </c>
      <c r="DR89" s="33">
        <f t="shared" si="107"/>
        <v>6.4835279294787034</v>
      </c>
      <c r="DS89" s="33">
        <f>Gen_Cons_Horario!B5203</f>
        <v>0</v>
      </c>
      <c r="DT89" s="35">
        <f t="shared" si="144"/>
        <v>6.4835279294787034</v>
      </c>
      <c r="DU89" s="116">
        <f>IF(AND(DT89&gt;0,DT89*$B$4+EA88&lt;=$B$2*'SFV+BESS'!$I$9,DT89&lt;'SFV+BESS'!$I$7), DT89*$B$4, IF(AND(DT89&gt;0,DT89*$B$4+EA88&gt;$B$2*'SFV+BESS'!$I$9,DT89*$B$4&lt;'SFV+BESS'!$I$7),$B$2*'SFV+BESS'!$I$9-EA88,IF(AND(DT89&gt;0,DT89*$B$4+EA88&gt;$B$2*'SFV+BESS'!$I$9,DT89*$B$4&gt;'SFV+BESS'!$I$7,EA88&lt;$B$2*'SFV+BESS'!$I$9),$B$2*'SFV+BESS'!$I$9-EA88,IF(AND(DT89&gt;0,DT89*$B$4+EA88&lt;=$B$2*'SFV+BESS'!$I$9,DT89&gt;'SFV+BESS'!$I$7),'SFV+BESS'!$I$7,0))))</f>
        <v>0</v>
      </c>
      <c r="DV89" s="27">
        <f>IF(AND(DT89&lt;0,EA88+DT89/$B$5&gt;$H$2,-DT89/'Carga-Descarga Año'!$B$5&lt;'SFV+BESS'!$I$7),DT89/$B$5,IF(AND(DT89&lt;0,EA88+DT89/$B$5&gt;$H$2,-DT89/'Carga-Descarga Año'!$B$5&gt;'SFV+BESS'!$I$7),-'SFV+BESS'!$I$7,IF(AND(DT89&lt;0,EA88+DT89/$B$5&lt;$H$2),-MIN('SFV+BESS'!$I$7,EA88-$H$2),0)))</f>
        <v>0</v>
      </c>
      <c r="DW89" s="33"/>
      <c r="DX89" s="33">
        <f t="shared" si="91"/>
        <v>0</v>
      </c>
      <c r="DY89" s="27">
        <f t="shared" si="131"/>
        <v>0</v>
      </c>
      <c r="DZ89" s="27">
        <f t="shared" si="92"/>
        <v>0</v>
      </c>
      <c r="EA89" s="28">
        <f>IF((EA88+DU89+DV89)&gt;=$B$2*'SFV+BESS'!$I$9, $B$2*'SFV+BESS'!$I$9, (EA88+DU89+DV89))</f>
        <v>173.61249999999998</v>
      </c>
      <c r="EB89" s="110">
        <f t="shared" si="132"/>
        <v>6.4835279294787034</v>
      </c>
      <c r="EG89" s="251"/>
      <c r="EH89" s="41">
        <v>3.3333333333333401</v>
      </c>
      <c r="EI89" s="33">
        <f t="shared" si="108"/>
        <v>40.108563582829348</v>
      </c>
      <c r="EJ89" s="33">
        <f>Gen_Cons_Horario!B5947</f>
        <v>0</v>
      </c>
      <c r="EK89" s="35">
        <f t="shared" si="145"/>
        <v>40.108563582829348</v>
      </c>
      <c r="EL89" s="116">
        <f>IF(AND(EK89&gt;0,EK89*$B$4+ER88&lt;=$B$2*'SFV+BESS'!$I$9,EK89&lt;'SFV+BESS'!$I$7), EK89*$B$4, IF(AND(EK89&gt;0,EK89*$B$4+ER88&gt;$B$2*'SFV+BESS'!$I$9,EK89*$B$4&lt;'SFV+BESS'!$I$7),$B$2*'SFV+BESS'!$I$9-ER88,IF(AND(EK89&gt;0,EK89*$B$4+ER88&gt;$B$2*'SFV+BESS'!$I$9,EK89*$B$4&gt;'SFV+BESS'!$I$7,ER88&lt;$B$2*'SFV+BESS'!$I$9),$B$2*'SFV+BESS'!$I$9-ER88,IF(AND(EK89&gt;0,EK89*$B$4+ER88&lt;=$B$2*'SFV+BESS'!$I$9,EK89&gt;'SFV+BESS'!$I$7),'SFV+BESS'!$I$7,0))))</f>
        <v>0</v>
      </c>
      <c r="EM89" s="27">
        <f>IF(AND(EK89&lt;0,ER88+EK89/$B$5&gt;$H$2,-EK89/'Carga-Descarga Año'!$B$5&lt;'SFV+BESS'!$I$7),EK89/$B$5,IF(AND(EK89&lt;0,ER88+EK89/$B$5&gt;$H$2,-EK89/'Carga-Descarga Año'!$B$5&gt;'SFV+BESS'!$I$7),-'SFV+BESS'!$I$7,IF(AND(EK89&lt;0,ER88+EK89/$B$5&lt;$H$2),-MIN('SFV+BESS'!$I$7,ER88-$H$2),0)))</f>
        <v>0</v>
      </c>
      <c r="EN89" s="33"/>
      <c r="EO89" s="33">
        <f t="shared" si="93"/>
        <v>0</v>
      </c>
      <c r="EP89" s="27">
        <f t="shared" si="133"/>
        <v>0</v>
      </c>
      <c r="EQ89" s="27">
        <f t="shared" si="94"/>
        <v>0</v>
      </c>
      <c r="ER89" s="28">
        <f>IF((ER88+EL89+EM89)&gt;=$B$2*'SFV+BESS'!$I$9, $B$2*'SFV+BESS'!$I$9, (ER88+EL89+EM89))</f>
        <v>173.61249999999998</v>
      </c>
      <c r="ES89" s="110">
        <f t="shared" si="134"/>
        <v>40.108563582829348</v>
      </c>
      <c r="EX89" s="251"/>
      <c r="EY89" s="41">
        <v>3.3333333333333401</v>
      </c>
      <c r="EZ89" s="33">
        <f t="shared" si="109"/>
        <v>65.465247118483433</v>
      </c>
      <c r="FA89" s="33">
        <f>Gen_Cons_Horario!B6667</f>
        <v>0</v>
      </c>
      <c r="FB89" s="35">
        <f t="shared" si="146"/>
        <v>65.465247118483433</v>
      </c>
      <c r="FC89" s="116">
        <f>IF(AND(FB89&gt;0,FB89*$B$4+FI88&lt;=$B$2*'SFV+BESS'!$I$9,FB89&lt;'SFV+BESS'!$I$7), FB89*$B$4, IF(AND(FB89&gt;0,FB89*$B$4+FI88&gt;$B$2*'SFV+BESS'!$I$9,FB89*$B$4&lt;'SFV+BESS'!$I$7),$B$2*'SFV+BESS'!$I$9-FI88,IF(AND(FB89&gt;0,FB89*$B$4+FI88&gt;$B$2*'SFV+BESS'!$I$9,FB89*$B$4&gt;'SFV+BESS'!$I$7,FI88&lt;$B$2*'SFV+BESS'!$I$9),$B$2*'SFV+BESS'!$I$9-FI88,IF(AND(FB89&gt;0,FB89*$B$4+FI88&lt;=$B$2*'SFV+BESS'!$I$9,FB89&gt;'SFV+BESS'!$I$7),'SFV+BESS'!$I$7,0))))</f>
        <v>0</v>
      </c>
      <c r="FD89" s="27">
        <f>IF(AND(FB89&lt;0,FI88+FB89/$B$5&gt;$H$2,-FB89/'Carga-Descarga Año'!$B$5&lt;'SFV+BESS'!$I$7),FB89/$B$5,IF(AND(FB89&lt;0,FI88+FB89/$B$5&gt;$H$2,-FB89/'Carga-Descarga Año'!$B$5&gt;'SFV+BESS'!$I$7),-'SFV+BESS'!$I$7,IF(AND(FB89&lt;0,FI88+FB89/$B$5&lt;$H$2),-MIN('SFV+BESS'!$I$7,FI88-$H$2),0)))</f>
        <v>0</v>
      </c>
      <c r="FE89" s="33"/>
      <c r="FF89" s="33">
        <f t="shared" si="95"/>
        <v>0</v>
      </c>
      <c r="FG89" s="27">
        <f t="shared" si="135"/>
        <v>0</v>
      </c>
      <c r="FH89" s="27">
        <f t="shared" si="96"/>
        <v>0</v>
      </c>
      <c r="FI89" s="28">
        <f>IF((FI88+FC89+FD89)&gt;=$B$2*'SFV+BESS'!$I$9, $B$2*'SFV+BESS'!$I$9, (FI88+FC89+FD89))</f>
        <v>173.61249999999998</v>
      </c>
      <c r="FJ89" s="110">
        <f t="shared" si="136"/>
        <v>65.465247118483433</v>
      </c>
      <c r="FO89" s="251"/>
      <c r="FP89" s="41">
        <v>3.3333333333333401</v>
      </c>
      <c r="FQ89" s="33">
        <f t="shared" si="110"/>
        <v>73.71429995891431</v>
      </c>
      <c r="FR89" s="33">
        <f>Gen_Cons_Horario!B7411</f>
        <v>82.027000000000001</v>
      </c>
      <c r="FS89" s="35">
        <f t="shared" si="147"/>
        <v>-8.3127000410856908</v>
      </c>
      <c r="FT89" s="116">
        <f>IF(AND(FS89&gt;0,FS89*$B$4+FZ88&lt;=$B$2*'SFV+BESS'!$I$9,FS89&lt;'SFV+BESS'!$I$7), FS89*$B$4, IF(AND(FS89&gt;0,FS89*$B$4+FZ88&gt;$B$2*'SFV+BESS'!$I$9,FS89*$B$4&lt;'SFV+BESS'!$I$7),$B$2*'SFV+BESS'!$I$9-FZ88,IF(AND(FS89&gt;0,FS89*$B$4+FZ88&gt;$B$2*'SFV+BESS'!$I$9,FS89*$B$4&gt;'SFV+BESS'!$I$7,FZ88&lt;$B$2*'SFV+BESS'!$I$9),$B$2*'SFV+BESS'!$I$9-FZ88,IF(AND(FS89&gt;0,FS89*$B$4+FZ88&lt;=$B$2*'SFV+BESS'!$I$9,FS89&gt;'SFV+BESS'!$I$7),'SFV+BESS'!$I$7,0))))</f>
        <v>0</v>
      </c>
      <c r="FU89" s="27">
        <f>IF(AND(FS89&lt;0,FZ88+FS89/$B$5&gt;$H$2,-FS89/'Carga-Descarga Año'!$B$5&lt;'SFV+BESS'!$I$7),FS89/$B$5,IF(AND(FS89&lt;0,FZ88+FS89/$B$5&gt;$H$2,-FS89/'Carga-Descarga Año'!$B$5&gt;'SFV+BESS'!$I$7),-'SFV+BESS'!$I$7,IF(AND(FS89&lt;0,FZ88+FS89/$B$5&lt;$H$2),-MIN('SFV+BESS'!$I$7,FZ88-$H$2),0)))</f>
        <v>-8.750210569563885</v>
      </c>
      <c r="FV89" s="33"/>
      <c r="FW89" s="33">
        <f t="shared" si="97"/>
        <v>73.71429995891431</v>
      </c>
      <c r="FX89" s="27">
        <f t="shared" si="137"/>
        <v>8.3127000410856908</v>
      </c>
      <c r="FY89" s="27">
        <f t="shared" si="98"/>
        <v>0</v>
      </c>
      <c r="FZ89" s="28">
        <f>IF((FZ88+FT89+FU89)&gt;=$B$2*'SFV+BESS'!$I$9, $B$2*'SFV+BESS'!$I$9, (FZ88+FT89+FU89))</f>
        <v>164.86228943043611</v>
      </c>
      <c r="GA89" s="110">
        <f t="shared" si="138"/>
        <v>0</v>
      </c>
      <c r="GF89" s="251"/>
      <c r="GG89" s="41">
        <v>3.3333333333333401</v>
      </c>
      <c r="GH89" s="33">
        <f t="shared" si="111"/>
        <v>70.863960389078386</v>
      </c>
      <c r="GI89" s="33">
        <f>Gen_Cons_Horario!B8131</f>
        <v>59.656000000000006</v>
      </c>
      <c r="GJ89" s="35">
        <f t="shared" si="153"/>
        <v>11.20796038907838</v>
      </c>
      <c r="GK89" s="116">
        <f>IF(AND(GJ89&gt;0,GJ89*$B$4+GQ88&lt;=$B$2*'SFV+BESS'!$I$9,GJ89&lt;'SFV+BESS'!$I$7), GJ89*$B$4, IF(AND(GJ89&gt;0,GJ89*$B$4+GQ88&gt;$B$2*'SFV+BESS'!$I$9,GJ89*$B$4&lt;'SFV+BESS'!$I$7),$B$2*'SFV+BESS'!$I$9-GQ88,IF(AND(GJ89&gt;0,GJ89*$B$4+GQ88&gt;$B$2*'SFV+BESS'!$I$9,GJ89*$B$4&gt;'SFV+BESS'!$I$7,GQ88&lt;$B$2*'SFV+BESS'!$I$9),$B$2*'SFV+BESS'!$I$9-GQ88,IF(AND(GJ89&gt;0,GJ89*$B$4+GQ88&lt;=$B$2*'SFV+BESS'!$I$9,GJ89&gt;'SFV+BESS'!$I$7),'SFV+BESS'!$I$7,0))))</f>
        <v>0</v>
      </c>
      <c r="GL89" s="27">
        <f>IF(AND(GJ89&lt;0,GQ88+GJ89/$B$5&gt;$H$2,-GJ89/'Carga-Descarga Año'!$B$5&lt;'SFV+BESS'!$I$7),GJ89/$B$5,IF(AND(GJ89&lt;0,GQ88+GJ89/$B$5&gt;$H$2,-GJ89/'Carga-Descarga Año'!$B$5&gt;'SFV+BESS'!$I$7),-'SFV+BESS'!$I$7,IF(AND(GJ89&lt;0,GQ88+GJ89/$B$5&lt;$H$2),-MIN('SFV+BESS'!$I$7,GQ88-$H$2),0)))</f>
        <v>0</v>
      </c>
      <c r="GM89" s="33"/>
      <c r="GN89" s="33">
        <f t="shared" si="99"/>
        <v>59.656000000000006</v>
      </c>
      <c r="GO89" s="27">
        <f t="shared" si="139"/>
        <v>0</v>
      </c>
      <c r="GP89" s="27">
        <f t="shared" si="100"/>
        <v>0</v>
      </c>
      <c r="GQ89" s="28">
        <f>IF((GQ88+GK89+GL89)&gt;=$B$2*'SFV+BESS'!$I$9, $B$2*'SFV+BESS'!$I$9, (GQ88+GK89+GL89))</f>
        <v>173.61249999999998</v>
      </c>
      <c r="GR89" s="110">
        <f t="shared" si="140"/>
        <v>11.20796038907838</v>
      </c>
    </row>
    <row r="90" spans="1:200">
      <c r="A90" s="249"/>
      <c r="B90" s="41">
        <v>3.375</v>
      </c>
      <c r="C90" s="38">
        <f t="shared" si="82"/>
        <v>87.219064057968581</v>
      </c>
      <c r="D90" s="2">
        <f>Gen_Cons_Horario!B116</f>
        <v>119.312</v>
      </c>
      <c r="E90" s="140">
        <f t="shared" si="112"/>
        <v>-32.092935942031417</v>
      </c>
      <c r="F90" s="116">
        <f>IF(AND(E90&gt;0,E90*$B$4+L89&lt;=$B$2*'SFV+BESS'!$I$9,E90&lt;'SFV+BESS'!$I$7), E90*$B$4, IF(AND(E90&gt;0,E90*$B$4+L89&gt;$B$2*'SFV+BESS'!$I$9,E90*$B$4&lt;'SFV+BESS'!$I$7),$B$2*'SFV+BESS'!$I$9-L89,IF(AND(E90&gt;0,E90*$B$4+L89&gt;$B$2*'SFV+BESS'!$I$9,E90*$B$4&gt;'SFV+BESS'!$I$7,L89&lt;$B$2*'SFV+BESS'!$I$9),$B$2*'SFV+BESS'!$I$9-L89,IF(AND(E90&gt;0,E90*$B$4+L89&lt;=$B$2*'SFV+BESS'!$I$9,E90&gt;'SFV+BESS'!$I$7),'SFV+BESS'!$I$7,0))))</f>
        <v>0</v>
      </c>
      <c r="G90" s="27">
        <f>IF(AND(E90&lt;0,L89+E90/$B$5&gt;$H$2,-E90/'Carga-Descarga Año'!$B$5&lt;'SFV+BESS'!$I$7),E90/$B$5,IF(AND(E90&lt;0,L89+E90/$B$5&gt;$H$2,-E90/'Carga-Descarga Año'!$B$5&gt;'SFV+BESS'!$I$7),-'SFV+BESS'!$I$7,IF(AND(E90&lt;0,L89+E90/$B$5&lt;$H$2),-MIN('SFV+BESS'!$I$7,L89-$H$2),0)))</f>
        <v>-1.7763568394002505E-15</v>
      </c>
      <c r="I90" s="38">
        <f t="shared" si="113"/>
        <v>87.219064057968581</v>
      </c>
      <c r="J90" s="27">
        <f t="shared" si="115"/>
        <v>1.6875389974302379E-15</v>
      </c>
      <c r="K90" s="27">
        <f t="shared" si="114"/>
        <v>32.092935942031417</v>
      </c>
      <c r="L90" s="28">
        <f>IF((L89+F90+G90)&gt;=$B$2*'SFV+BESS'!$I$9, $B$2*'SFV+BESS'!$I$9, (L89+F90+G90))</f>
        <v>9.1375000000000011</v>
      </c>
      <c r="M90" s="110">
        <f t="shared" si="116"/>
        <v>0</v>
      </c>
      <c r="R90" s="251"/>
      <c r="S90" s="41">
        <v>3.375</v>
      </c>
      <c r="T90" s="2">
        <f t="shared" si="101"/>
        <v>82.304323553126451</v>
      </c>
      <c r="U90" s="2">
        <f>Gen_Cons_Horario!B860</f>
        <v>78.298500000000004</v>
      </c>
      <c r="V90" s="35">
        <f t="shared" si="148"/>
        <v>4.0058235531264472</v>
      </c>
      <c r="W90" s="116">
        <f>IF(AND(V90&gt;0,V90*$B$4+AC89&lt;=$B$2*'SFV+BESS'!$I$9,V90&lt;'SFV+BESS'!$I$7), V90*$B$4, IF(AND(V90&gt;0,V90*$B$4+AC89&gt;$B$2*'SFV+BESS'!$I$9,V90*$B$4&lt;'SFV+BESS'!$I$7),$B$2*'SFV+BESS'!$I$9-AC89,IF(AND(V90&gt;0,V90*$B$4+AC89&gt;$B$2*'SFV+BESS'!$I$9,V90*$B$4&gt;'SFV+BESS'!$I$7,AC89&lt;$B$2*'SFV+BESS'!$I$9),$B$2*'SFV+BESS'!$I$9-AC89,IF(AND(V90&gt;0,V90*$B$4+AC89&lt;=$B$2*'SFV+BESS'!$I$9,V90&gt;'SFV+BESS'!$I$7),'SFV+BESS'!$I$7,0))))</f>
        <v>3.8055323754701247</v>
      </c>
      <c r="X90" s="27">
        <f>IF(AND(V90&lt;0,AC89+V90/$B$5&gt;$H$2,-V90/'Carga-Descarga Año'!$B$5&lt;'SFV+BESS'!$I$7),V90/$B$5,IF(AND(V90&lt;0,AC89+V90/$B$5&gt;$H$2,-V90/'Carga-Descarga Año'!$B$5&gt;'SFV+BESS'!$I$7),-'SFV+BESS'!$I$7,IF(AND(V90&lt;0,AC89+V90/$B$5&lt;$H$2),-MIN('SFV+BESS'!$I$7,AC89-$H$2),0)))</f>
        <v>0</v>
      </c>
      <c r="Z90" s="33">
        <f t="shared" si="142"/>
        <v>78.298500000000004</v>
      </c>
      <c r="AA90" s="27">
        <f t="shared" si="117"/>
        <v>0</v>
      </c>
      <c r="AB90" s="27">
        <f t="shared" si="141"/>
        <v>0</v>
      </c>
      <c r="AC90" s="28">
        <f>IF((AC89+W90+X90)&gt;=$B$2*'SFV+BESS'!$I$9, $B$2*'SFV+BESS'!$I$9, (AC89+W90+X90))</f>
        <v>77.962245999170463</v>
      </c>
      <c r="AD90" s="110">
        <f t="shared" si="118"/>
        <v>0</v>
      </c>
      <c r="AI90" s="251"/>
      <c r="AJ90" s="41">
        <v>3.375</v>
      </c>
      <c r="AK90" s="52">
        <f t="shared" si="102"/>
        <v>81.411044901776492</v>
      </c>
      <c r="AL90" s="33">
        <f>Gen_Cons_Horario!B1532</f>
        <v>74.570000000000007</v>
      </c>
      <c r="AM90" s="35">
        <f t="shared" si="149"/>
        <v>6.8410449017764847</v>
      </c>
      <c r="AN90" s="116">
        <f>IF(AND(AM90&gt;0,AM90*$B$4+AT89&lt;=$B$2*'SFV+BESS'!$I$9,AM90&lt;'SFV+BESS'!$I$7), AM90*$B$4, IF(AND(AM90&gt;0,AM90*$B$4+AT89&gt;$B$2*'SFV+BESS'!$I$9,AM90*$B$4&lt;'SFV+BESS'!$I$7),$B$2*'SFV+BESS'!$I$9-AT89,IF(AND(AM90&gt;0,AM90*$B$4+AT89&gt;$B$2*'SFV+BESS'!$I$9,AM90*$B$4&gt;'SFV+BESS'!$I$7,AT89&lt;$B$2*'SFV+BESS'!$I$9),$B$2*'SFV+BESS'!$I$9-AT89,IF(AND(AM90&gt;0,AM90*$B$4+AT89&lt;=$B$2*'SFV+BESS'!$I$9,AM90&gt;'SFV+BESS'!$I$7),'SFV+BESS'!$I$7,0))))</f>
        <v>6.4989926566876601</v>
      </c>
      <c r="AO90" s="27">
        <f>IF(AND(AM90&lt;0,AT89+AM90/$B$5&gt;$H$2,-AM90/'Carga-Descarga Año'!$B$5&lt;'SFV+BESS'!$I$7),AM90/$B$5,IF(AND(AM90&lt;0,AT89+AM90/$B$5&gt;$H$2,-AM90/'Carga-Descarga Año'!$B$5&gt;'SFV+BESS'!$I$7),-'SFV+BESS'!$I$7,IF(AND(AM90&lt;0,AT89+AM90/$B$5&lt;$H$2),-MIN('SFV+BESS'!$I$7,AT89-$H$2),0)))</f>
        <v>0</v>
      </c>
      <c r="AP90" s="33"/>
      <c r="AQ90" s="33">
        <f t="shared" si="83"/>
        <v>74.570000000000007</v>
      </c>
      <c r="AR90" s="27">
        <f t="shared" si="119"/>
        <v>0</v>
      </c>
      <c r="AS90" s="27">
        <f t="shared" si="84"/>
        <v>0</v>
      </c>
      <c r="AT90" s="28">
        <f>IF((AT89+AN90+AO90)&gt;=$B$2*'SFV+BESS'!$I$9, $B$2*'SFV+BESS'!$I$9, (AT89+AN90+AO90))</f>
        <v>152.20598935280987</v>
      </c>
      <c r="AU90" s="110">
        <f t="shared" si="120"/>
        <v>0</v>
      </c>
      <c r="AZ90" s="251"/>
      <c r="BA90" s="41">
        <v>3.375</v>
      </c>
      <c r="BB90" s="33">
        <f t="shared" si="103"/>
        <v>71.326727478512353</v>
      </c>
      <c r="BC90" s="33">
        <f>Gen_Cons_Horario!B2276</f>
        <v>0</v>
      </c>
      <c r="BD90" s="35">
        <f t="shared" si="150"/>
        <v>71.326727478512353</v>
      </c>
      <c r="BE90" s="116">
        <f>IF(AND(BD90&gt;0,BD90*$B$4+BK89&lt;=$B$2*'SFV+BESS'!$I$9,BD90&lt;'SFV+BESS'!$I$7), BD90*$B$4, IF(AND(BD90&gt;0,BD90*$B$4+BK89&gt;$B$2*'SFV+BESS'!$I$9,BD90*$B$4&lt;'SFV+BESS'!$I$7),$B$2*'SFV+BESS'!$I$9-BK89,IF(AND(BD90&gt;0,BD90*$B$4+BK89&gt;$B$2*'SFV+BESS'!$I$9,BD90*$B$4&gt;'SFV+BESS'!$I$7,BK89&lt;$B$2*'SFV+BESS'!$I$9),$B$2*'SFV+BESS'!$I$9-BK89,IF(AND(BD90&gt;0,BD90*$B$4+BK89&lt;=$B$2*'SFV+BESS'!$I$9,BD90&gt;'SFV+BESS'!$I$7),'SFV+BESS'!$I$7,0))))</f>
        <v>0</v>
      </c>
      <c r="BF90" s="27">
        <f>IF(AND(BD90&lt;0,BK89+BD90/$B$5&gt;$H$2,-BD90/'Carga-Descarga Año'!$B$5&lt;'SFV+BESS'!$I$7),BD90/$B$5,IF(AND(BD90&lt;0,BK89+BD90/$B$5&gt;$H$2,-BD90/'Carga-Descarga Año'!$B$5&gt;'SFV+BESS'!$I$7),-'SFV+BESS'!$I$7,IF(AND(BD90&lt;0,BK89+BD90/$B$5&lt;$H$2),-MIN('SFV+BESS'!$I$7,BK89-$H$2),0)))</f>
        <v>0</v>
      </c>
      <c r="BG90" s="33"/>
      <c r="BH90" s="33">
        <f t="shared" si="85"/>
        <v>0</v>
      </c>
      <c r="BI90" s="27">
        <f t="shared" si="121"/>
        <v>0</v>
      </c>
      <c r="BJ90" s="27">
        <f t="shared" si="86"/>
        <v>0</v>
      </c>
      <c r="BK90" s="28">
        <f>IF((BK89+BE90+BF90)&gt;=$B$2*'SFV+BESS'!$I$9, $B$2*'SFV+BESS'!$I$9, (BK89+BE90+BF90))</f>
        <v>173.61249999999998</v>
      </c>
      <c r="BL90" s="110">
        <f t="shared" si="122"/>
        <v>71.326727478512353</v>
      </c>
      <c r="BQ90" s="251"/>
      <c r="BR90" s="41">
        <v>3.375</v>
      </c>
      <c r="BS90" s="33">
        <f t="shared" si="104"/>
        <v>45.284012249626699</v>
      </c>
      <c r="BT90" s="33">
        <f>Gen_Cons_Horario!B2996</f>
        <v>0</v>
      </c>
      <c r="BU90" s="35">
        <f t="shared" si="151"/>
        <v>45.284012249626699</v>
      </c>
      <c r="BV90" s="116">
        <f>IF(AND(BU90&gt;0,BU90*$B$4+CB89&lt;=$B$2*'SFV+BESS'!$I$9,BU90&lt;'SFV+BESS'!$I$7), BU90*$B$4, IF(AND(BU90&gt;0,BU90*$B$4+CB89&gt;$B$2*'SFV+BESS'!$I$9,BU90*$B$4&lt;'SFV+BESS'!$I$7),$B$2*'SFV+BESS'!$I$9-CB89,IF(AND(BU90&gt;0,BU90*$B$4+CB89&gt;$B$2*'SFV+BESS'!$I$9,BU90*$B$4&gt;'SFV+BESS'!$I$7,CB89&lt;$B$2*'SFV+BESS'!$I$9),$B$2*'SFV+BESS'!$I$9-CB89,IF(AND(BU90&gt;0,BU90*$B$4+CB89&lt;=$B$2*'SFV+BESS'!$I$9,BU90&gt;'SFV+BESS'!$I$7),'SFV+BESS'!$I$7,0))))</f>
        <v>0</v>
      </c>
      <c r="BW90" s="27">
        <f>IF(AND(BU90&lt;0,CB89+BU90/$B$5&gt;$H$2,-BU90/'Carga-Descarga Año'!$B$5&lt;'SFV+BESS'!$I$7),BU90/$B$5,IF(AND(BU90&lt;0,CB89+BU90/$B$5&gt;$H$2,-BU90/'Carga-Descarga Año'!$B$5&gt;'SFV+BESS'!$I$7),-'SFV+BESS'!$I$7,IF(AND(BU90&lt;0,CB89+BU90/$B$5&lt;$H$2),-MIN('SFV+BESS'!$I$7,CB89-$H$2),0)))</f>
        <v>0</v>
      </c>
      <c r="BX90" s="33"/>
      <c r="BY90" s="33">
        <f t="shared" si="87"/>
        <v>0</v>
      </c>
      <c r="BZ90" s="27">
        <f t="shared" si="123"/>
        <v>0</v>
      </c>
      <c r="CA90" s="27">
        <f t="shared" si="124"/>
        <v>0</v>
      </c>
      <c r="CB90" s="28">
        <f>IF((CB89+BV90+BW90)&gt;=$B$2*'SFV+BESS'!$I$9, $B$2*'SFV+BESS'!$I$9, (CB89+BV90+BW90))</f>
        <v>173.61249999999998</v>
      </c>
      <c r="CC90" s="110">
        <f t="shared" si="125"/>
        <v>45.284012249626699</v>
      </c>
      <c r="CH90" s="251"/>
      <c r="CI90" s="41">
        <v>3.375</v>
      </c>
      <c r="CJ90" s="33">
        <f t="shared" si="105"/>
        <v>28.883763720356487</v>
      </c>
      <c r="CK90" s="33">
        <f>Gen_Cons_Horario!B3740</f>
        <v>0</v>
      </c>
      <c r="CL90" s="35">
        <f t="shared" si="152"/>
        <v>28.883763720356487</v>
      </c>
      <c r="CM90" s="116">
        <f>IF(AND(CL90&gt;0,CL90*$B$4+CS89&lt;=$B$2*'SFV+BESS'!$I$9,CL90&lt;'SFV+BESS'!$I$7), CL90*$B$4, IF(AND(CL90&gt;0,CL90*$B$4+CS89&gt;$B$2*'SFV+BESS'!$I$9,CL90*$B$4&lt;'SFV+BESS'!$I$7),$B$2*'SFV+BESS'!$I$9-CS89,IF(AND(CL90&gt;0,CL90*$B$4+CS89&gt;$B$2*'SFV+BESS'!$I$9,CL90*$B$4&gt;'SFV+BESS'!$I$7,CS89&lt;$B$2*'SFV+BESS'!$I$9),$B$2*'SFV+BESS'!$I$9-CS89,IF(AND(CL90&gt;0,CL90*$B$4+CS89&lt;=$B$2*'SFV+BESS'!$I$9,CL90&gt;'SFV+BESS'!$I$7),'SFV+BESS'!$I$7,0))))</f>
        <v>0</v>
      </c>
      <c r="CN90" s="27">
        <f>IF(AND(CL90&lt;0,CS89+CL90/$B$5&gt;$H$2,-CL90/'Carga-Descarga Año'!$B$5&lt;'SFV+BESS'!$I$7),CL90/$B$5,IF(AND(CL90&lt;0,CS89+CL90/$B$5&gt;$H$2,-CL90/'Carga-Descarga Año'!$B$5&gt;'SFV+BESS'!$I$7),-'SFV+BESS'!$I$7,IF(AND(CL90&lt;0,CS89+CL90/$B$5&lt;$H$2),-MIN('SFV+BESS'!$I$7,CS89-$H$2),0)))</f>
        <v>0</v>
      </c>
      <c r="CO90" s="33"/>
      <c r="CP90" s="33">
        <f t="shared" si="88"/>
        <v>0</v>
      </c>
      <c r="CQ90" s="27">
        <f t="shared" si="126"/>
        <v>0</v>
      </c>
      <c r="CR90" s="27">
        <f t="shared" si="89"/>
        <v>0</v>
      </c>
      <c r="CS90" s="28">
        <f>IF((CS89+CM90+CN90)&gt;=$B$2*'SFV+BESS'!$I$9, $B$2*'SFV+BESS'!$I$9, (CS89+CM90+CN90))</f>
        <v>173.61249999999998</v>
      </c>
      <c r="CT90" s="110">
        <f t="shared" si="127"/>
        <v>28.883763720356487</v>
      </c>
      <c r="CY90" s="251"/>
      <c r="CZ90" s="41">
        <v>3.375</v>
      </c>
      <c r="DA90" s="33">
        <f t="shared" si="106"/>
        <v>35.322613829837657</v>
      </c>
      <c r="DB90" s="33">
        <f>Gen_Cons_Horario!B4460</f>
        <v>0</v>
      </c>
      <c r="DC90" s="35">
        <f t="shared" si="143"/>
        <v>35.322613829837657</v>
      </c>
      <c r="DD90" s="116">
        <f>IF(AND(DC90&gt;0,DC90*$B$4+DJ89&lt;=$B$2*'SFV+BESS'!$I$9,DC90&lt;'SFV+BESS'!$I$7), DC90*$B$4, IF(AND(DC90&gt;0,DC90*$B$4+DJ89&gt;$B$2*'SFV+BESS'!$I$9,DC90*$B$4&lt;'SFV+BESS'!$I$7),$B$2*'SFV+BESS'!$I$9-DJ89,IF(AND(DC90&gt;0,DC90*$B$4+DJ89&gt;$B$2*'SFV+BESS'!$I$9,DC90*$B$4&gt;'SFV+BESS'!$I$7,DJ89&lt;$B$2*'SFV+BESS'!$I$9),$B$2*'SFV+BESS'!$I$9-DJ89,IF(AND(DC90&gt;0,DC90*$B$4+DJ89&lt;=$B$2*'SFV+BESS'!$I$9,DC90&gt;'SFV+BESS'!$I$7),'SFV+BESS'!$I$7,0))))</f>
        <v>0</v>
      </c>
      <c r="DE90" s="27">
        <f>IF(AND(DC90&lt;0,DJ89+DC90/$B$5&gt;$H$2,-DC90/'Carga-Descarga Año'!$B$5&lt;'SFV+BESS'!$I$7),DC90/$B$5,IF(AND(DC90&lt;0,DJ89+DC90/$B$5&gt;$H$2,-DC90/'Carga-Descarga Año'!$B$5&gt;'SFV+BESS'!$I$7),-'SFV+BESS'!$I$7,IF(AND(DC90&lt;0,DJ89+DC90/$B$5&lt;$H$2),-MIN('SFV+BESS'!$I$7,DJ89-$H$2),0)))</f>
        <v>0</v>
      </c>
      <c r="DF90" s="33"/>
      <c r="DG90" s="33">
        <f t="shared" si="90"/>
        <v>0</v>
      </c>
      <c r="DH90" s="27">
        <f t="shared" si="128"/>
        <v>0</v>
      </c>
      <c r="DI90" s="27">
        <f t="shared" si="129"/>
        <v>0</v>
      </c>
      <c r="DJ90" s="28">
        <f>IF((DJ89+DD90+DE90)&gt;=$B$2*'SFV+BESS'!$I$9, $B$2*'SFV+BESS'!$I$9, (DJ89+DD90+DE90))</f>
        <v>173.61249999999998</v>
      </c>
      <c r="DK90" s="110">
        <f t="shared" si="130"/>
        <v>35.322613829837657</v>
      </c>
      <c r="DP90" s="251"/>
      <c r="DQ90" s="41">
        <v>3.375</v>
      </c>
      <c r="DR90" s="33">
        <f t="shared" si="107"/>
        <v>51.868223435829627</v>
      </c>
      <c r="DS90" s="33">
        <f>Gen_Cons_Horario!B5204</f>
        <v>0</v>
      </c>
      <c r="DT90" s="35">
        <f t="shared" si="144"/>
        <v>51.868223435829627</v>
      </c>
      <c r="DU90" s="116">
        <f>IF(AND(DT90&gt;0,DT90*$B$4+EA89&lt;=$B$2*'SFV+BESS'!$I$9,DT90&lt;'SFV+BESS'!$I$7), DT90*$B$4, IF(AND(DT90&gt;0,DT90*$B$4+EA89&gt;$B$2*'SFV+BESS'!$I$9,DT90*$B$4&lt;'SFV+BESS'!$I$7),$B$2*'SFV+BESS'!$I$9-EA89,IF(AND(DT90&gt;0,DT90*$B$4+EA89&gt;$B$2*'SFV+BESS'!$I$9,DT90*$B$4&gt;'SFV+BESS'!$I$7,EA89&lt;$B$2*'SFV+BESS'!$I$9),$B$2*'SFV+BESS'!$I$9-EA89,IF(AND(DT90&gt;0,DT90*$B$4+EA89&lt;=$B$2*'SFV+BESS'!$I$9,DT90&gt;'SFV+BESS'!$I$7),'SFV+BESS'!$I$7,0))))</f>
        <v>0</v>
      </c>
      <c r="DV90" s="27">
        <f>IF(AND(DT90&lt;0,EA89+DT90/$B$5&gt;$H$2,-DT90/'Carga-Descarga Año'!$B$5&lt;'SFV+BESS'!$I$7),DT90/$B$5,IF(AND(DT90&lt;0,EA89+DT90/$B$5&gt;$H$2,-DT90/'Carga-Descarga Año'!$B$5&gt;'SFV+BESS'!$I$7),-'SFV+BESS'!$I$7,IF(AND(DT90&lt;0,EA89+DT90/$B$5&lt;$H$2),-MIN('SFV+BESS'!$I$7,EA89-$H$2),0)))</f>
        <v>0</v>
      </c>
      <c r="DW90" s="33"/>
      <c r="DX90" s="33">
        <f t="shared" si="91"/>
        <v>0</v>
      </c>
      <c r="DY90" s="27">
        <f t="shared" si="131"/>
        <v>0</v>
      </c>
      <c r="DZ90" s="27">
        <f t="shared" si="92"/>
        <v>0</v>
      </c>
      <c r="EA90" s="28">
        <f>IF((EA89+DU90+DV90)&gt;=$B$2*'SFV+BESS'!$I$9, $B$2*'SFV+BESS'!$I$9, (EA89+DU90+DV90))</f>
        <v>173.61249999999998</v>
      </c>
      <c r="EB90" s="110">
        <f t="shared" si="132"/>
        <v>51.868223435829627</v>
      </c>
      <c r="EG90" s="251"/>
      <c r="EH90" s="41">
        <v>3.375</v>
      </c>
      <c r="EI90" s="33">
        <f t="shared" si="108"/>
        <v>72.15510433493921</v>
      </c>
      <c r="EJ90" s="33">
        <f>Gen_Cons_Horario!B5948</f>
        <v>0</v>
      </c>
      <c r="EK90" s="35">
        <f t="shared" si="145"/>
        <v>72.15510433493921</v>
      </c>
      <c r="EL90" s="116">
        <f>IF(AND(EK90&gt;0,EK90*$B$4+ER89&lt;=$B$2*'SFV+BESS'!$I$9,EK90&lt;'SFV+BESS'!$I$7), EK90*$B$4, IF(AND(EK90&gt;0,EK90*$B$4+ER89&gt;$B$2*'SFV+BESS'!$I$9,EK90*$B$4&lt;'SFV+BESS'!$I$7),$B$2*'SFV+BESS'!$I$9-ER89,IF(AND(EK90&gt;0,EK90*$B$4+ER89&gt;$B$2*'SFV+BESS'!$I$9,EK90*$B$4&gt;'SFV+BESS'!$I$7,ER89&lt;$B$2*'SFV+BESS'!$I$9),$B$2*'SFV+BESS'!$I$9-ER89,IF(AND(EK90&gt;0,EK90*$B$4+ER89&lt;=$B$2*'SFV+BESS'!$I$9,EK90&gt;'SFV+BESS'!$I$7),'SFV+BESS'!$I$7,0))))</f>
        <v>0</v>
      </c>
      <c r="EM90" s="27">
        <f>IF(AND(EK90&lt;0,ER89+EK90/$B$5&gt;$H$2,-EK90/'Carga-Descarga Año'!$B$5&lt;'SFV+BESS'!$I$7),EK90/$B$5,IF(AND(EK90&lt;0,ER89+EK90/$B$5&gt;$H$2,-EK90/'Carga-Descarga Año'!$B$5&gt;'SFV+BESS'!$I$7),-'SFV+BESS'!$I$7,IF(AND(EK90&lt;0,ER89+EK90/$B$5&lt;$H$2),-MIN('SFV+BESS'!$I$7,ER89-$H$2),0)))</f>
        <v>0</v>
      </c>
      <c r="EN90" s="33"/>
      <c r="EO90" s="33">
        <f t="shared" si="93"/>
        <v>0</v>
      </c>
      <c r="EP90" s="27">
        <f t="shared" si="133"/>
        <v>0</v>
      </c>
      <c r="EQ90" s="27">
        <f t="shared" si="94"/>
        <v>0</v>
      </c>
      <c r="ER90" s="28">
        <f>IF((ER89+EL90+EM90)&gt;=$B$2*'SFV+BESS'!$I$9, $B$2*'SFV+BESS'!$I$9, (ER89+EL90+EM90))</f>
        <v>173.61249999999998</v>
      </c>
      <c r="ES90" s="110">
        <f t="shared" si="134"/>
        <v>72.15510433493921</v>
      </c>
      <c r="EX90" s="251"/>
      <c r="EY90" s="41">
        <v>3.375</v>
      </c>
      <c r="EZ90" s="33">
        <f t="shared" si="109"/>
        <v>83.787881880507953</v>
      </c>
      <c r="FA90" s="33">
        <f>Gen_Cons_Horario!B6668</f>
        <v>0</v>
      </c>
      <c r="FB90" s="35">
        <f t="shared" si="146"/>
        <v>83.787881880507953</v>
      </c>
      <c r="FC90" s="116">
        <f>IF(AND(FB90&gt;0,FB90*$B$4+FI89&lt;=$B$2*'SFV+BESS'!$I$9,FB90&lt;'SFV+BESS'!$I$7), FB90*$B$4, IF(AND(FB90&gt;0,FB90*$B$4+FI89&gt;$B$2*'SFV+BESS'!$I$9,FB90*$B$4&lt;'SFV+BESS'!$I$7),$B$2*'SFV+BESS'!$I$9-FI89,IF(AND(FB90&gt;0,FB90*$B$4+FI89&gt;$B$2*'SFV+BESS'!$I$9,FB90*$B$4&gt;'SFV+BESS'!$I$7,FI89&lt;$B$2*'SFV+BESS'!$I$9),$B$2*'SFV+BESS'!$I$9-FI89,IF(AND(FB90&gt;0,FB90*$B$4+FI89&lt;=$B$2*'SFV+BESS'!$I$9,FB90&gt;'SFV+BESS'!$I$7),'SFV+BESS'!$I$7,0))))</f>
        <v>0</v>
      </c>
      <c r="FD90" s="27">
        <f>IF(AND(FB90&lt;0,FI89+FB90/$B$5&gt;$H$2,-FB90/'Carga-Descarga Año'!$B$5&lt;'SFV+BESS'!$I$7),FB90/$B$5,IF(AND(FB90&lt;0,FI89+FB90/$B$5&gt;$H$2,-FB90/'Carga-Descarga Año'!$B$5&gt;'SFV+BESS'!$I$7),-'SFV+BESS'!$I$7,IF(AND(FB90&lt;0,FI89+FB90/$B$5&lt;$H$2),-MIN('SFV+BESS'!$I$7,FI89-$H$2),0)))</f>
        <v>0</v>
      </c>
      <c r="FE90" s="33"/>
      <c r="FF90" s="33">
        <f t="shared" si="95"/>
        <v>0</v>
      </c>
      <c r="FG90" s="27">
        <f t="shared" si="135"/>
        <v>0</v>
      </c>
      <c r="FH90" s="27">
        <f t="shared" si="96"/>
        <v>0</v>
      </c>
      <c r="FI90" s="28">
        <f>IF((FI89+FC90+FD90)&gt;=$B$2*'SFV+BESS'!$I$9, $B$2*'SFV+BESS'!$I$9, (FI89+FC90+FD90))</f>
        <v>173.61249999999998</v>
      </c>
      <c r="FJ90" s="110">
        <f t="shared" si="136"/>
        <v>83.787881880507953</v>
      </c>
      <c r="FO90" s="251"/>
      <c r="FP90" s="41">
        <v>3.375</v>
      </c>
      <c r="FQ90" s="33">
        <f t="shared" si="110"/>
        <v>88.522249840285639</v>
      </c>
      <c r="FR90" s="33">
        <f>Gen_Cons_Horario!B7412</f>
        <v>82.027000000000001</v>
      </c>
      <c r="FS90" s="35">
        <f t="shared" si="147"/>
        <v>6.4952498402856378</v>
      </c>
      <c r="FT90" s="116">
        <f>IF(AND(FS90&gt;0,FS90*$B$4+FZ89&lt;=$B$2*'SFV+BESS'!$I$9,FS90&lt;'SFV+BESS'!$I$7), FS90*$B$4, IF(AND(FS90&gt;0,FS90*$B$4+FZ89&gt;$B$2*'SFV+BESS'!$I$9,FS90*$B$4&lt;'SFV+BESS'!$I$7),$B$2*'SFV+BESS'!$I$9-FZ89,IF(AND(FS90&gt;0,FS90*$B$4+FZ89&gt;$B$2*'SFV+BESS'!$I$9,FS90*$B$4&gt;'SFV+BESS'!$I$7,FZ89&lt;$B$2*'SFV+BESS'!$I$9),$B$2*'SFV+BESS'!$I$9-FZ89,IF(AND(FS90&gt;0,FS90*$B$4+FZ89&lt;=$B$2*'SFV+BESS'!$I$9,FS90&gt;'SFV+BESS'!$I$7),'SFV+BESS'!$I$7,0))))</f>
        <v>6.1704873482713554</v>
      </c>
      <c r="FU90" s="27">
        <f>IF(AND(FS90&lt;0,FZ89+FS90/$B$5&gt;$H$2,-FS90/'Carga-Descarga Año'!$B$5&lt;'SFV+BESS'!$I$7),FS90/$B$5,IF(AND(FS90&lt;0,FZ89+FS90/$B$5&gt;$H$2,-FS90/'Carga-Descarga Año'!$B$5&gt;'SFV+BESS'!$I$7),-'SFV+BESS'!$I$7,IF(AND(FS90&lt;0,FZ89+FS90/$B$5&lt;$H$2),-MIN('SFV+BESS'!$I$7,FZ89-$H$2),0)))</f>
        <v>0</v>
      </c>
      <c r="FV90" s="33"/>
      <c r="FW90" s="33">
        <f t="shared" si="97"/>
        <v>82.027000000000001</v>
      </c>
      <c r="FX90" s="27">
        <f t="shared" si="137"/>
        <v>0</v>
      </c>
      <c r="FY90" s="27">
        <f t="shared" si="98"/>
        <v>0</v>
      </c>
      <c r="FZ90" s="28">
        <f>IF((FZ89+FT90+FU90)&gt;=$B$2*'SFV+BESS'!$I$9, $B$2*'SFV+BESS'!$I$9, (FZ89+FT90+FU90))</f>
        <v>171.03277677870747</v>
      </c>
      <c r="GA90" s="110">
        <f t="shared" si="138"/>
        <v>0</v>
      </c>
      <c r="GF90" s="251"/>
      <c r="GG90" s="41">
        <v>3.375</v>
      </c>
      <c r="GH90" s="33">
        <f t="shared" si="111"/>
        <v>85.975736621117875</v>
      </c>
      <c r="GI90" s="33">
        <f>Gen_Cons_Horario!B8132</f>
        <v>59.656000000000006</v>
      </c>
      <c r="GJ90" s="35">
        <f t="shared" si="153"/>
        <v>26.319736621117869</v>
      </c>
      <c r="GK90" s="116">
        <f>IF(AND(GJ90&gt;0,GJ90*$B$4+GQ89&lt;=$B$2*'SFV+BESS'!$I$9,GJ90&lt;'SFV+BESS'!$I$7), GJ90*$B$4, IF(AND(GJ90&gt;0,GJ90*$B$4+GQ89&gt;$B$2*'SFV+BESS'!$I$9,GJ90*$B$4&lt;'SFV+BESS'!$I$7),$B$2*'SFV+BESS'!$I$9-GQ89,IF(AND(GJ90&gt;0,GJ90*$B$4+GQ89&gt;$B$2*'SFV+BESS'!$I$9,GJ90*$B$4&gt;'SFV+BESS'!$I$7,GQ89&lt;$B$2*'SFV+BESS'!$I$9),$B$2*'SFV+BESS'!$I$9-GQ89,IF(AND(GJ90&gt;0,GJ90*$B$4+GQ89&lt;=$B$2*'SFV+BESS'!$I$9,GJ90&gt;'SFV+BESS'!$I$7),'SFV+BESS'!$I$7,0))))</f>
        <v>0</v>
      </c>
      <c r="GL90" s="27">
        <f>IF(AND(GJ90&lt;0,GQ89+GJ90/$B$5&gt;$H$2,-GJ90/'Carga-Descarga Año'!$B$5&lt;'SFV+BESS'!$I$7),GJ90/$B$5,IF(AND(GJ90&lt;0,GQ89+GJ90/$B$5&gt;$H$2,-GJ90/'Carga-Descarga Año'!$B$5&gt;'SFV+BESS'!$I$7),-'SFV+BESS'!$I$7,IF(AND(GJ90&lt;0,GQ89+GJ90/$B$5&lt;$H$2),-MIN('SFV+BESS'!$I$7,GQ89-$H$2),0)))</f>
        <v>0</v>
      </c>
      <c r="GM90" s="33"/>
      <c r="GN90" s="33">
        <f t="shared" si="99"/>
        <v>59.656000000000006</v>
      </c>
      <c r="GO90" s="27">
        <f t="shared" si="139"/>
        <v>0</v>
      </c>
      <c r="GP90" s="27">
        <f t="shared" si="100"/>
        <v>0</v>
      </c>
      <c r="GQ90" s="28">
        <f>IF((GQ89+GK90+GL90)&gt;=$B$2*'SFV+BESS'!$I$9, $B$2*'SFV+BESS'!$I$9, (GQ89+GK90+GL90))</f>
        <v>173.61249999999998</v>
      </c>
      <c r="GR90" s="110">
        <f t="shared" si="140"/>
        <v>26.319736621117869</v>
      </c>
    </row>
    <row r="91" spans="1:200">
      <c r="A91" s="249"/>
      <c r="B91" s="41">
        <v>3.4166666666666701</v>
      </c>
      <c r="C91" s="38">
        <f t="shared" si="82"/>
        <v>102.56597254203621</v>
      </c>
      <c r="D91" s="2">
        <f>Gen_Cons_Horario!B117</f>
        <v>119.312</v>
      </c>
      <c r="E91" s="140">
        <f t="shared" si="112"/>
        <v>-16.746027457963791</v>
      </c>
      <c r="F91" s="116">
        <f>IF(AND(E91&gt;0,E91*$B$4+L90&lt;=$B$2*'SFV+BESS'!$I$9,E91&lt;'SFV+BESS'!$I$7), E91*$B$4, IF(AND(E91&gt;0,E91*$B$4+L90&gt;$B$2*'SFV+BESS'!$I$9,E91*$B$4&lt;'SFV+BESS'!$I$7),$B$2*'SFV+BESS'!$I$9-L90,IF(AND(E91&gt;0,E91*$B$4+L90&gt;$B$2*'SFV+BESS'!$I$9,E91*$B$4&gt;'SFV+BESS'!$I$7,L90&lt;$B$2*'SFV+BESS'!$I$9),$B$2*'SFV+BESS'!$I$9-L90,IF(AND(E91&gt;0,E91*$B$4+L90&lt;=$B$2*'SFV+BESS'!$I$9,E91&gt;'SFV+BESS'!$I$7),'SFV+BESS'!$I$7,0))))</f>
        <v>0</v>
      </c>
      <c r="G91" s="27">
        <f>IF(AND(E91&lt;0,L90+E91/$B$5&gt;$H$2,-E91/'Carga-Descarga Año'!$B$5&lt;'SFV+BESS'!$I$7),E91/$B$5,IF(AND(E91&lt;0,L90+E91/$B$5&gt;$H$2,-E91/'Carga-Descarga Año'!$B$5&gt;'SFV+BESS'!$I$7),-'SFV+BESS'!$I$7,IF(AND(E91&lt;0,L90+E91/$B$5&lt;$H$2),-MIN('SFV+BESS'!$I$7,L90-$H$2),0)))</f>
        <v>0</v>
      </c>
      <c r="I91" s="38">
        <f t="shared" si="113"/>
        <v>102.56597254203621</v>
      </c>
      <c r="J91" s="27">
        <f t="shared" si="115"/>
        <v>0</v>
      </c>
      <c r="K91" s="27">
        <f t="shared" si="114"/>
        <v>16.746027457963791</v>
      </c>
      <c r="L91" s="28">
        <f>IF((L90+F91+G91)&gt;=$B$2*'SFV+BESS'!$I$9, $B$2*'SFV+BESS'!$I$9, (L90+F91+G91))</f>
        <v>9.1375000000000011</v>
      </c>
      <c r="M91" s="110">
        <f t="shared" si="116"/>
        <v>0</v>
      </c>
      <c r="R91" s="251"/>
      <c r="S91" s="41">
        <v>3.4166666666666701</v>
      </c>
      <c r="T91" s="2">
        <f t="shared" si="101"/>
        <v>99.976027218608863</v>
      </c>
      <c r="U91" s="2">
        <f>Gen_Cons_Horario!B861</f>
        <v>78.298500000000004</v>
      </c>
      <c r="V91" s="35">
        <f t="shared" si="148"/>
        <v>21.677527218608859</v>
      </c>
      <c r="W91" s="116">
        <f>IF(AND(V91&gt;0,V91*$B$4+AC90&lt;=$B$2*'SFV+BESS'!$I$9,V91&lt;'SFV+BESS'!$I$7), V91*$B$4, IF(AND(V91&gt;0,V91*$B$4+AC90&gt;$B$2*'SFV+BESS'!$I$9,V91*$B$4&lt;'SFV+BESS'!$I$7),$B$2*'SFV+BESS'!$I$9-AC90,IF(AND(V91&gt;0,V91*$B$4+AC90&gt;$B$2*'SFV+BESS'!$I$9,V91*$B$4&gt;'SFV+BESS'!$I$7,AC90&lt;$B$2*'SFV+BESS'!$I$9),$B$2*'SFV+BESS'!$I$9-AC90,IF(AND(V91&gt;0,V91*$B$4+AC90&lt;=$B$2*'SFV+BESS'!$I$9,V91&gt;'SFV+BESS'!$I$7),'SFV+BESS'!$I$7,0))))</f>
        <v>20.593650857678416</v>
      </c>
      <c r="X91" s="27">
        <f>IF(AND(V91&lt;0,AC90+V91/$B$5&gt;$H$2,-V91/'Carga-Descarga Año'!$B$5&lt;'SFV+BESS'!$I$7),V91/$B$5,IF(AND(V91&lt;0,AC90+V91/$B$5&gt;$H$2,-V91/'Carga-Descarga Año'!$B$5&gt;'SFV+BESS'!$I$7),-'SFV+BESS'!$I$7,IF(AND(V91&lt;0,AC90+V91/$B$5&lt;$H$2),-MIN('SFV+BESS'!$I$7,AC90-$H$2),0)))</f>
        <v>0</v>
      </c>
      <c r="Z91" s="33">
        <f t="shared" si="142"/>
        <v>78.298500000000004</v>
      </c>
      <c r="AA91" s="27">
        <f t="shared" si="117"/>
        <v>0</v>
      </c>
      <c r="AB91" s="27">
        <f t="shared" si="141"/>
        <v>0</v>
      </c>
      <c r="AC91" s="28">
        <f>IF((AC90+W91+X91)&gt;=$B$2*'SFV+BESS'!$I$9, $B$2*'SFV+BESS'!$I$9, (AC90+W91+X91))</f>
        <v>98.555896856848875</v>
      </c>
      <c r="AD91" s="110">
        <f t="shared" si="118"/>
        <v>0</v>
      </c>
      <c r="AI91" s="251"/>
      <c r="AJ91" s="41">
        <v>3.4166666666666701</v>
      </c>
      <c r="AK91" s="52">
        <f t="shared" si="102"/>
        <v>98.343173988490506</v>
      </c>
      <c r="AL91" s="33">
        <f>Gen_Cons_Horario!B1533</f>
        <v>74.570000000000007</v>
      </c>
      <c r="AM91" s="35">
        <f t="shared" si="149"/>
        <v>23.773173988490498</v>
      </c>
      <c r="AN91" s="116">
        <f>IF(AND(AM91&gt;0,AM91*$B$4+AT90&lt;=$B$2*'SFV+BESS'!$I$9,AM91&lt;'SFV+BESS'!$I$7), AM91*$B$4, IF(AND(AM91&gt;0,AM91*$B$4+AT90&gt;$B$2*'SFV+BESS'!$I$9,AM91*$B$4&lt;'SFV+BESS'!$I$7),$B$2*'SFV+BESS'!$I$9-AT90,IF(AND(AM91&gt;0,AM91*$B$4+AT90&gt;$B$2*'SFV+BESS'!$I$9,AM91*$B$4&gt;'SFV+BESS'!$I$7,AT90&lt;$B$2*'SFV+BESS'!$I$9),$B$2*'SFV+BESS'!$I$9-AT90,IF(AND(AM91&gt;0,AM91*$B$4+AT90&lt;=$B$2*'SFV+BESS'!$I$9,AM91&gt;'SFV+BESS'!$I$7),'SFV+BESS'!$I$7,0))))</f>
        <v>21.406510647190117</v>
      </c>
      <c r="AO91" s="27">
        <f>IF(AND(AM91&lt;0,AT90+AM91/$B$5&gt;$H$2,-AM91/'Carga-Descarga Año'!$B$5&lt;'SFV+BESS'!$I$7),AM91/$B$5,IF(AND(AM91&lt;0,AT90+AM91/$B$5&gt;$H$2,-AM91/'Carga-Descarga Año'!$B$5&gt;'SFV+BESS'!$I$7),-'SFV+BESS'!$I$7,IF(AND(AM91&lt;0,AT90+AM91/$B$5&lt;$H$2),-MIN('SFV+BESS'!$I$7,AT90-$H$2),0)))</f>
        <v>0</v>
      </c>
      <c r="AP91" s="33"/>
      <c r="AQ91" s="33">
        <f t="shared" si="83"/>
        <v>74.570000000000007</v>
      </c>
      <c r="AR91" s="27">
        <f t="shared" si="119"/>
        <v>0</v>
      </c>
      <c r="AS91" s="27">
        <f t="shared" si="84"/>
        <v>0</v>
      </c>
      <c r="AT91" s="28">
        <f>IF((AT90+AN91+AO91)&gt;=$B$2*'SFV+BESS'!$I$9, $B$2*'SFV+BESS'!$I$9, (AT90+AN91+AO91))</f>
        <v>173.61249999999998</v>
      </c>
      <c r="AU91" s="110">
        <f t="shared" si="120"/>
        <v>1.2400048861851118</v>
      </c>
      <c r="AZ91" s="251"/>
      <c r="BA91" s="41">
        <v>3.4166666666666701</v>
      </c>
      <c r="BB91" s="33">
        <f t="shared" si="103"/>
        <v>89.500386808653857</v>
      </c>
      <c r="BC91" s="33">
        <f>Gen_Cons_Horario!B2277</f>
        <v>0</v>
      </c>
      <c r="BD91" s="35">
        <f t="shared" si="150"/>
        <v>89.500386808653857</v>
      </c>
      <c r="BE91" s="116">
        <f>IF(AND(BD91&gt;0,BD91*$B$4+BK90&lt;=$B$2*'SFV+BESS'!$I$9,BD91&lt;'SFV+BESS'!$I$7), BD91*$B$4, IF(AND(BD91&gt;0,BD91*$B$4+BK90&gt;$B$2*'SFV+BESS'!$I$9,BD91*$B$4&lt;'SFV+BESS'!$I$7),$B$2*'SFV+BESS'!$I$9-BK90,IF(AND(BD91&gt;0,BD91*$B$4+BK90&gt;$B$2*'SFV+BESS'!$I$9,BD91*$B$4&gt;'SFV+BESS'!$I$7,BK90&lt;$B$2*'SFV+BESS'!$I$9),$B$2*'SFV+BESS'!$I$9-BK90,IF(AND(BD91&gt;0,BD91*$B$4+BK90&lt;=$B$2*'SFV+BESS'!$I$9,BD91&gt;'SFV+BESS'!$I$7),'SFV+BESS'!$I$7,0))))</f>
        <v>0</v>
      </c>
      <c r="BF91" s="27">
        <f>IF(AND(BD91&lt;0,BK90+BD91/$B$5&gt;$H$2,-BD91/'Carga-Descarga Año'!$B$5&lt;'SFV+BESS'!$I$7),BD91/$B$5,IF(AND(BD91&lt;0,BK90+BD91/$B$5&gt;$H$2,-BD91/'Carga-Descarga Año'!$B$5&gt;'SFV+BESS'!$I$7),-'SFV+BESS'!$I$7,IF(AND(BD91&lt;0,BK90+BD91/$B$5&lt;$H$2),-MIN('SFV+BESS'!$I$7,BK90-$H$2),0)))</f>
        <v>0</v>
      </c>
      <c r="BG91" s="33"/>
      <c r="BH91" s="33">
        <f t="shared" si="85"/>
        <v>0</v>
      </c>
      <c r="BI91" s="27">
        <f t="shared" si="121"/>
        <v>0</v>
      </c>
      <c r="BJ91" s="27">
        <f t="shared" si="86"/>
        <v>0</v>
      </c>
      <c r="BK91" s="28">
        <f>IF((BK90+BE91+BF91)&gt;=$B$2*'SFV+BESS'!$I$9, $B$2*'SFV+BESS'!$I$9, (BK90+BE91+BF91))</f>
        <v>173.61249999999998</v>
      </c>
      <c r="BL91" s="110">
        <f t="shared" si="122"/>
        <v>89.500386808653857</v>
      </c>
      <c r="BQ91" s="251"/>
      <c r="BR91" s="41">
        <v>3.4166666666666701</v>
      </c>
      <c r="BS91" s="33">
        <f t="shared" si="104"/>
        <v>68.489252357644361</v>
      </c>
      <c r="BT91" s="33">
        <f>Gen_Cons_Horario!B2997</f>
        <v>0</v>
      </c>
      <c r="BU91" s="35">
        <f t="shared" si="151"/>
        <v>68.489252357644361</v>
      </c>
      <c r="BV91" s="116">
        <f>IF(AND(BU91&gt;0,BU91*$B$4+CB90&lt;=$B$2*'SFV+BESS'!$I$9,BU91&lt;'SFV+BESS'!$I$7), BU91*$B$4, IF(AND(BU91&gt;0,BU91*$B$4+CB90&gt;$B$2*'SFV+BESS'!$I$9,BU91*$B$4&lt;'SFV+BESS'!$I$7),$B$2*'SFV+BESS'!$I$9-CB90,IF(AND(BU91&gt;0,BU91*$B$4+CB90&gt;$B$2*'SFV+BESS'!$I$9,BU91*$B$4&gt;'SFV+BESS'!$I$7,CB90&lt;$B$2*'SFV+BESS'!$I$9),$B$2*'SFV+BESS'!$I$9-CB90,IF(AND(BU91&gt;0,BU91*$B$4+CB90&lt;=$B$2*'SFV+BESS'!$I$9,BU91&gt;'SFV+BESS'!$I$7),'SFV+BESS'!$I$7,0))))</f>
        <v>0</v>
      </c>
      <c r="BW91" s="27">
        <f>IF(AND(BU91&lt;0,CB90+BU91/$B$5&gt;$H$2,-BU91/'Carga-Descarga Año'!$B$5&lt;'SFV+BESS'!$I$7),BU91/$B$5,IF(AND(BU91&lt;0,CB90+BU91/$B$5&gt;$H$2,-BU91/'Carga-Descarga Año'!$B$5&gt;'SFV+BESS'!$I$7),-'SFV+BESS'!$I$7,IF(AND(BU91&lt;0,CB90+BU91/$B$5&lt;$H$2),-MIN('SFV+BESS'!$I$7,CB90-$H$2),0)))</f>
        <v>0</v>
      </c>
      <c r="BX91" s="33"/>
      <c r="BY91" s="33">
        <f t="shared" si="87"/>
        <v>0</v>
      </c>
      <c r="BZ91" s="27">
        <f t="shared" si="123"/>
        <v>0</v>
      </c>
      <c r="CA91" s="27">
        <f t="shared" si="124"/>
        <v>0</v>
      </c>
      <c r="CB91" s="28">
        <f>IF((CB90+BV91+BW91)&gt;=$B$2*'SFV+BESS'!$I$9, $B$2*'SFV+BESS'!$I$9, (CB90+BV91+BW91))</f>
        <v>173.61249999999998</v>
      </c>
      <c r="CC91" s="110">
        <f t="shared" si="125"/>
        <v>68.489252357644361</v>
      </c>
      <c r="CH91" s="251"/>
      <c r="CI91" s="41">
        <v>3.4166666666666701</v>
      </c>
      <c r="CJ91" s="33">
        <f t="shared" si="105"/>
        <v>60.041839544678055</v>
      </c>
      <c r="CK91" s="33">
        <f>Gen_Cons_Horario!B3741</f>
        <v>0</v>
      </c>
      <c r="CL91" s="35">
        <f t="shared" si="152"/>
        <v>60.041839544678055</v>
      </c>
      <c r="CM91" s="116">
        <f>IF(AND(CL91&gt;0,CL91*$B$4+CS90&lt;=$B$2*'SFV+BESS'!$I$9,CL91&lt;'SFV+BESS'!$I$7), CL91*$B$4, IF(AND(CL91&gt;0,CL91*$B$4+CS90&gt;$B$2*'SFV+BESS'!$I$9,CL91*$B$4&lt;'SFV+BESS'!$I$7),$B$2*'SFV+BESS'!$I$9-CS90,IF(AND(CL91&gt;0,CL91*$B$4+CS90&gt;$B$2*'SFV+BESS'!$I$9,CL91*$B$4&gt;'SFV+BESS'!$I$7,CS90&lt;$B$2*'SFV+BESS'!$I$9),$B$2*'SFV+BESS'!$I$9-CS90,IF(AND(CL91&gt;0,CL91*$B$4+CS90&lt;=$B$2*'SFV+BESS'!$I$9,CL91&gt;'SFV+BESS'!$I$7),'SFV+BESS'!$I$7,0))))</f>
        <v>0</v>
      </c>
      <c r="CN91" s="27">
        <f>IF(AND(CL91&lt;0,CS90+CL91/$B$5&gt;$H$2,-CL91/'Carga-Descarga Año'!$B$5&lt;'SFV+BESS'!$I$7),CL91/$B$5,IF(AND(CL91&lt;0,CS90+CL91/$B$5&gt;$H$2,-CL91/'Carga-Descarga Año'!$B$5&gt;'SFV+BESS'!$I$7),-'SFV+BESS'!$I$7,IF(AND(CL91&lt;0,CS90+CL91/$B$5&lt;$H$2),-MIN('SFV+BESS'!$I$7,CS90-$H$2),0)))</f>
        <v>0</v>
      </c>
      <c r="CO91" s="33"/>
      <c r="CP91" s="33">
        <f t="shared" si="88"/>
        <v>0</v>
      </c>
      <c r="CQ91" s="27">
        <f t="shared" si="126"/>
        <v>0</v>
      </c>
      <c r="CR91" s="27">
        <f t="shared" si="89"/>
        <v>0</v>
      </c>
      <c r="CS91" s="28">
        <f>IF((CS90+CM91+CN91)&gt;=$B$2*'SFV+BESS'!$I$9, $B$2*'SFV+BESS'!$I$9, (CS90+CM91+CN91))</f>
        <v>173.61249999999998</v>
      </c>
      <c r="CT91" s="110">
        <f t="shared" si="127"/>
        <v>60.041839544678055</v>
      </c>
      <c r="CY91" s="251"/>
      <c r="CZ91" s="41">
        <v>3.4166666666666701</v>
      </c>
      <c r="DA91" s="33">
        <f t="shared" si="106"/>
        <v>68.060646159931082</v>
      </c>
      <c r="DB91" s="33">
        <f>Gen_Cons_Horario!B4461</f>
        <v>0</v>
      </c>
      <c r="DC91" s="35">
        <f t="shared" si="143"/>
        <v>68.060646159931082</v>
      </c>
      <c r="DD91" s="116">
        <f>IF(AND(DC91&gt;0,DC91*$B$4+DJ90&lt;=$B$2*'SFV+BESS'!$I$9,DC91&lt;'SFV+BESS'!$I$7), DC91*$B$4, IF(AND(DC91&gt;0,DC91*$B$4+DJ90&gt;$B$2*'SFV+BESS'!$I$9,DC91*$B$4&lt;'SFV+BESS'!$I$7),$B$2*'SFV+BESS'!$I$9-DJ90,IF(AND(DC91&gt;0,DC91*$B$4+DJ90&gt;$B$2*'SFV+BESS'!$I$9,DC91*$B$4&gt;'SFV+BESS'!$I$7,DJ90&lt;$B$2*'SFV+BESS'!$I$9),$B$2*'SFV+BESS'!$I$9-DJ90,IF(AND(DC91&gt;0,DC91*$B$4+DJ90&lt;=$B$2*'SFV+BESS'!$I$9,DC91&gt;'SFV+BESS'!$I$7),'SFV+BESS'!$I$7,0))))</f>
        <v>0</v>
      </c>
      <c r="DE91" s="27">
        <f>IF(AND(DC91&lt;0,DJ90+DC91/$B$5&gt;$H$2,-DC91/'Carga-Descarga Año'!$B$5&lt;'SFV+BESS'!$I$7),DC91/$B$5,IF(AND(DC91&lt;0,DJ90+DC91/$B$5&gt;$H$2,-DC91/'Carga-Descarga Año'!$B$5&gt;'SFV+BESS'!$I$7),-'SFV+BESS'!$I$7,IF(AND(DC91&lt;0,DJ90+DC91/$B$5&lt;$H$2),-MIN('SFV+BESS'!$I$7,DJ90-$H$2),0)))</f>
        <v>0</v>
      </c>
      <c r="DF91" s="33"/>
      <c r="DG91" s="33">
        <f t="shared" si="90"/>
        <v>0</v>
      </c>
      <c r="DH91" s="27">
        <f t="shared" si="128"/>
        <v>0</v>
      </c>
      <c r="DI91" s="27">
        <f t="shared" si="129"/>
        <v>0</v>
      </c>
      <c r="DJ91" s="28">
        <f>IF((DJ90+DD91+DE91)&gt;=$B$2*'SFV+BESS'!$I$9, $B$2*'SFV+BESS'!$I$9, (DJ90+DD91+DE91))</f>
        <v>173.61249999999998</v>
      </c>
      <c r="DK91" s="110">
        <f t="shared" si="130"/>
        <v>68.060646159931082</v>
      </c>
      <c r="DP91" s="251"/>
      <c r="DQ91" s="41">
        <v>3.4166666666666701</v>
      </c>
      <c r="DR91" s="33">
        <f t="shared" si="107"/>
        <v>72.573683597713242</v>
      </c>
      <c r="DS91" s="33">
        <f>Gen_Cons_Horario!B5205</f>
        <v>0</v>
      </c>
      <c r="DT91" s="35">
        <f t="shared" si="144"/>
        <v>72.573683597713242</v>
      </c>
      <c r="DU91" s="116">
        <f>IF(AND(DT91&gt;0,DT91*$B$4+EA90&lt;=$B$2*'SFV+BESS'!$I$9,DT91&lt;'SFV+BESS'!$I$7), DT91*$B$4, IF(AND(DT91&gt;0,DT91*$B$4+EA90&gt;$B$2*'SFV+BESS'!$I$9,DT91*$B$4&lt;'SFV+BESS'!$I$7),$B$2*'SFV+BESS'!$I$9-EA90,IF(AND(DT91&gt;0,DT91*$B$4+EA90&gt;$B$2*'SFV+BESS'!$I$9,DT91*$B$4&gt;'SFV+BESS'!$I$7,EA90&lt;$B$2*'SFV+BESS'!$I$9),$B$2*'SFV+BESS'!$I$9-EA90,IF(AND(DT91&gt;0,DT91*$B$4+EA90&lt;=$B$2*'SFV+BESS'!$I$9,DT91&gt;'SFV+BESS'!$I$7),'SFV+BESS'!$I$7,0))))</f>
        <v>0</v>
      </c>
      <c r="DV91" s="27">
        <f>IF(AND(DT91&lt;0,EA90+DT91/$B$5&gt;$H$2,-DT91/'Carga-Descarga Año'!$B$5&lt;'SFV+BESS'!$I$7),DT91/$B$5,IF(AND(DT91&lt;0,EA90+DT91/$B$5&gt;$H$2,-DT91/'Carga-Descarga Año'!$B$5&gt;'SFV+BESS'!$I$7),-'SFV+BESS'!$I$7,IF(AND(DT91&lt;0,EA90+DT91/$B$5&lt;$H$2),-MIN('SFV+BESS'!$I$7,EA90-$H$2),0)))</f>
        <v>0</v>
      </c>
      <c r="DW91" s="33"/>
      <c r="DX91" s="33">
        <f t="shared" si="91"/>
        <v>0</v>
      </c>
      <c r="DY91" s="27">
        <f t="shared" si="131"/>
        <v>0</v>
      </c>
      <c r="DZ91" s="27">
        <f t="shared" si="92"/>
        <v>0</v>
      </c>
      <c r="EA91" s="28">
        <f>IF((EA90+DU91+DV91)&gt;=$B$2*'SFV+BESS'!$I$9, $B$2*'SFV+BESS'!$I$9, (EA90+DU91+DV91))</f>
        <v>173.61249999999998</v>
      </c>
      <c r="EB91" s="110">
        <f t="shared" si="132"/>
        <v>72.573683597713242</v>
      </c>
      <c r="EG91" s="251"/>
      <c r="EH91" s="41">
        <v>3.4166666666666701</v>
      </c>
      <c r="EI91" s="33">
        <f t="shared" si="108"/>
        <v>88.07759942561016</v>
      </c>
      <c r="EJ91" s="33">
        <f>Gen_Cons_Horario!B5949</f>
        <v>0</v>
      </c>
      <c r="EK91" s="35">
        <f t="shared" si="145"/>
        <v>88.07759942561016</v>
      </c>
      <c r="EL91" s="116">
        <f>IF(AND(EK91&gt;0,EK91*$B$4+ER90&lt;=$B$2*'SFV+BESS'!$I$9,EK91&lt;'SFV+BESS'!$I$7), EK91*$B$4, IF(AND(EK91&gt;0,EK91*$B$4+ER90&gt;$B$2*'SFV+BESS'!$I$9,EK91*$B$4&lt;'SFV+BESS'!$I$7),$B$2*'SFV+BESS'!$I$9-ER90,IF(AND(EK91&gt;0,EK91*$B$4+ER90&gt;$B$2*'SFV+BESS'!$I$9,EK91*$B$4&gt;'SFV+BESS'!$I$7,ER90&lt;$B$2*'SFV+BESS'!$I$9),$B$2*'SFV+BESS'!$I$9-ER90,IF(AND(EK91&gt;0,EK91*$B$4+ER90&lt;=$B$2*'SFV+BESS'!$I$9,EK91&gt;'SFV+BESS'!$I$7),'SFV+BESS'!$I$7,0))))</f>
        <v>0</v>
      </c>
      <c r="EM91" s="27">
        <f>IF(AND(EK91&lt;0,ER90+EK91/$B$5&gt;$H$2,-EK91/'Carga-Descarga Año'!$B$5&lt;'SFV+BESS'!$I$7),EK91/$B$5,IF(AND(EK91&lt;0,ER90+EK91/$B$5&gt;$H$2,-EK91/'Carga-Descarga Año'!$B$5&gt;'SFV+BESS'!$I$7),-'SFV+BESS'!$I$7,IF(AND(EK91&lt;0,ER90+EK91/$B$5&lt;$H$2),-MIN('SFV+BESS'!$I$7,ER90-$H$2),0)))</f>
        <v>0</v>
      </c>
      <c r="EN91" s="33"/>
      <c r="EO91" s="33">
        <f t="shared" si="93"/>
        <v>0</v>
      </c>
      <c r="EP91" s="27">
        <f t="shared" si="133"/>
        <v>0</v>
      </c>
      <c r="EQ91" s="27">
        <f t="shared" si="94"/>
        <v>0</v>
      </c>
      <c r="ER91" s="28">
        <f>IF((ER90+EL91+EM91)&gt;=$B$2*'SFV+BESS'!$I$9, $B$2*'SFV+BESS'!$I$9, (ER90+EL91+EM91))</f>
        <v>173.61249999999998</v>
      </c>
      <c r="ES91" s="110">
        <f t="shared" si="134"/>
        <v>88.07759942561016</v>
      </c>
      <c r="EX91" s="251"/>
      <c r="EY91" s="41">
        <v>3.4166666666666701</v>
      </c>
      <c r="EZ91" s="33">
        <f t="shared" si="109"/>
        <v>96.19383250062873</v>
      </c>
      <c r="FA91" s="33">
        <f>Gen_Cons_Horario!B6669</f>
        <v>0</v>
      </c>
      <c r="FB91" s="35">
        <f t="shared" si="146"/>
        <v>96.19383250062873</v>
      </c>
      <c r="FC91" s="116">
        <f>IF(AND(FB91&gt;0,FB91*$B$4+FI90&lt;=$B$2*'SFV+BESS'!$I$9,FB91&lt;'SFV+BESS'!$I$7), FB91*$B$4, IF(AND(FB91&gt;0,FB91*$B$4+FI90&gt;$B$2*'SFV+BESS'!$I$9,FB91*$B$4&lt;'SFV+BESS'!$I$7),$B$2*'SFV+BESS'!$I$9-FI90,IF(AND(FB91&gt;0,FB91*$B$4+FI90&gt;$B$2*'SFV+BESS'!$I$9,FB91*$B$4&gt;'SFV+BESS'!$I$7,FI90&lt;$B$2*'SFV+BESS'!$I$9),$B$2*'SFV+BESS'!$I$9-FI90,IF(AND(FB91&gt;0,FB91*$B$4+FI90&lt;=$B$2*'SFV+BESS'!$I$9,FB91&gt;'SFV+BESS'!$I$7),'SFV+BESS'!$I$7,0))))</f>
        <v>0</v>
      </c>
      <c r="FD91" s="27">
        <f>IF(AND(FB91&lt;0,FI90+FB91/$B$5&gt;$H$2,-FB91/'Carga-Descarga Año'!$B$5&lt;'SFV+BESS'!$I$7),FB91/$B$5,IF(AND(FB91&lt;0,FI90+FB91/$B$5&gt;$H$2,-FB91/'Carga-Descarga Año'!$B$5&gt;'SFV+BESS'!$I$7),-'SFV+BESS'!$I$7,IF(AND(FB91&lt;0,FI90+FB91/$B$5&lt;$H$2),-MIN('SFV+BESS'!$I$7,FI90-$H$2),0)))</f>
        <v>0</v>
      </c>
      <c r="FE91" s="33"/>
      <c r="FF91" s="33">
        <f t="shared" si="95"/>
        <v>0</v>
      </c>
      <c r="FG91" s="27">
        <f t="shared" si="135"/>
        <v>0</v>
      </c>
      <c r="FH91" s="27">
        <f t="shared" si="96"/>
        <v>0</v>
      </c>
      <c r="FI91" s="28">
        <f>IF((FI90+FC91+FD91)&gt;=$B$2*'SFV+BESS'!$I$9, $B$2*'SFV+BESS'!$I$9, (FI90+FC91+FD91))</f>
        <v>173.61249999999998</v>
      </c>
      <c r="FJ91" s="110">
        <f t="shared" si="136"/>
        <v>96.19383250062873</v>
      </c>
      <c r="FO91" s="251"/>
      <c r="FP91" s="41">
        <v>3.4166666666666701</v>
      </c>
      <c r="FQ91" s="33">
        <f t="shared" si="110"/>
        <v>101.70295248194581</v>
      </c>
      <c r="FR91" s="33">
        <f>Gen_Cons_Horario!B7413</f>
        <v>82.027000000000001</v>
      </c>
      <c r="FS91" s="35">
        <f t="shared" si="147"/>
        <v>19.675952481945814</v>
      </c>
      <c r="FT91" s="116">
        <f>IF(AND(FS91&gt;0,FS91*$B$4+FZ90&lt;=$B$2*'SFV+BESS'!$I$9,FS91&lt;'SFV+BESS'!$I$7), FS91*$B$4, IF(AND(FS91&gt;0,FS91*$B$4+FZ90&gt;$B$2*'SFV+BESS'!$I$9,FS91*$B$4&lt;'SFV+BESS'!$I$7),$B$2*'SFV+BESS'!$I$9-FZ90,IF(AND(FS91&gt;0,FS91*$B$4+FZ90&gt;$B$2*'SFV+BESS'!$I$9,FS91*$B$4&gt;'SFV+BESS'!$I$7,FZ90&lt;$B$2*'SFV+BESS'!$I$9),$B$2*'SFV+BESS'!$I$9-FZ90,IF(AND(FS91&gt;0,FS91*$B$4+FZ90&lt;=$B$2*'SFV+BESS'!$I$9,FS91&gt;'SFV+BESS'!$I$7),'SFV+BESS'!$I$7,0))))</f>
        <v>2.579723221292511</v>
      </c>
      <c r="FU91" s="27">
        <f>IF(AND(FS91&lt;0,FZ90+FS91/$B$5&gt;$H$2,-FS91/'Carga-Descarga Año'!$B$5&lt;'SFV+BESS'!$I$7),FS91/$B$5,IF(AND(FS91&lt;0,FZ90+FS91/$B$5&gt;$H$2,-FS91/'Carga-Descarga Año'!$B$5&gt;'SFV+BESS'!$I$7),-'SFV+BESS'!$I$7,IF(AND(FS91&lt;0,FZ90+FS91/$B$5&lt;$H$2),-MIN('SFV+BESS'!$I$7,FZ90-$H$2),0)))</f>
        <v>0</v>
      </c>
      <c r="FV91" s="33"/>
      <c r="FW91" s="33">
        <f t="shared" si="97"/>
        <v>82.027000000000001</v>
      </c>
      <c r="FX91" s="27">
        <f t="shared" si="137"/>
        <v>0</v>
      </c>
      <c r="FY91" s="27">
        <f t="shared" si="98"/>
        <v>0</v>
      </c>
      <c r="FZ91" s="28">
        <f>IF((FZ90+FT91+FU91)&gt;=$B$2*'SFV+BESS'!$I$9, $B$2*'SFV+BESS'!$I$9, (FZ90+FT91+FU91))</f>
        <v>173.61249999999998</v>
      </c>
      <c r="GA91" s="110">
        <f t="shared" si="138"/>
        <v>16.960454354269487</v>
      </c>
      <c r="GF91" s="251"/>
      <c r="GG91" s="41">
        <v>3.4166666666666701</v>
      </c>
      <c r="GH91" s="33">
        <f t="shared" si="111"/>
        <v>103.14154069052196</v>
      </c>
      <c r="GI91" s="33">
        <f>Gen_Cons_Horario!B8133</f>
        <v>59.656000000000006</v>
      </c>
      <c r="GJ91" s="35">
        <f t="shared" si="153"/>
        <v>43.485540690521958</v>
      </c>
      <c r="GK91" s="116">
        <f>IF(AND(GJ91&gt;0,GJ91*$B$4+GQ90&lt;=$B$2*'SFV+BESS'!$I$9,GJ91&lt;'SFV+BESS'!$I$7), GJ91*$B$4, IF(AND(GJ91&gt;0,GJ91*$B$4+GQ90&gt;$B$2*'SFV+BESS'!$I$9,GJ91*$B$4&lt;'SFV+BESS'!$I$7),$B$2*'SFV+BESS'!$I$9-GQ90,IF(AND(GJ91&gt;0,GJ91*$B$4+GQ90&gt;$B$2*'SFV+BESS'!$I$9,GJ91*$B$4&gt;'SFV+BESS'!$I$7,GQ90&lt;$B$2*'SFV+BESS'!$I$9),$B$2*'SFV+BESS'!$I$9-GQ90,IF(AND(GJ91&gt;0,GJ91*$B$4+GQ90&lt;=$B$2*'SFV+BESS'!$I$9,GJ91&gt;'SFV+BESS'!$I$7),'SFV+BESS'!$I$7,0))))</f>
        <v>0</v>
      </c>
      <c r="GL91" s="27">
        <f>IF(AND(GJ91&lt;0,GQ90+GJ91/$B$5&gt;$H$2,-GJ91/'Carga-Descarga Año'!$B$5&lt;'SFV+BESS'!$I$7),GJ91/$B$5,IF(AND(GJ91&lt;0,GQ90+GJ91/$B$5&gt;$H$2,-GJ91/'Carga-Descarga Año'!$B$5&gt;'SFV+BESS'!$I$7),-'SFV+BESS'!$I$7,IF(AND(GJ91&lt;0,GQ90+GJ91/$B$5&lt;$H$2),-MIN('SFV+BESS'!$I$7,GQ90-$H$2),0)))</f>
        <v>0</v>
      </c>
      <c r="GM91" s="33"/>
      <c r="GN91" s="33">
        <f t="shared" si="99"/>
        <v>59.656000000000006</v>
      </c>
      <c r="GO91" s="27">
        <f t="shared" si="139"/>
        <v>0</v>
      </c>
      <c r="GP91" s="27">
        <f t="shared" si="100"/>
        <v>0</v>
      </c>
      <c r="GQ91" s="28">
        <f>IF((GQ90+GK91+GL91)&gt;=$B$2*'SFV+BESS'!$I$9, $B$2*'SFV+BESS'!$I$9, (GQ90+GK91+GL91))</f>
        <v>173.61249999999998</v>
      </c>
      <c r="GR91" s="110">
        <f t="shared" si="140"/>
        <v>43.485540690521958</v>
      </c>
    </row>
    <row r="92" spans="1:200">
      <c r="A92" s="249"/>
      <c r="B92" s="41">
        <v>3.4583333333333401</v>
      </c>
      <c r="C92" s="38">
        <f t="shared" si="82"/>
        <v>114.26609089127589</v>
      </c>
      <c r="D92" s="2">
        <f>Gen_Cons_Horario!B118</f>
        <v>119.312</v>
      </c>
      <c r="E92" s="140">
        <f t="shared" si="112"/>
        <v>-5.0459091087241035</v>
      </c>
      <c r="F92" s="116">
        <f>IF(AND(E92&gt;0,E92*$B$4+L91&lt;=$B$2*'SFV+BESS'!$I$9,E92&lt;'SFV+BESS'!$I$7), E92*$B$4, IF(AND(E92&gt;0,E92*$B$4+L91&gt;$B$2*'SFV+BESS'!$I$9,E92*$B$4&lt;'SFV+BESS'!$I$7),$B$2*'SFV+BESS'!$I$9-L91,IF(AND(E92&gt;0,E92*$B$4+L91&gt;$B$2*'SFV+BESS'!$I$9,E92*$B$4&gt;'SFV+BESS'!$I$7,L91&lt;$B$2*'SFV+BESS'!$I$9),$B$2*'SFV+BESS'!$I$9-L91,IF(AND(E92&gt;0,E92*$B$4+L91&lt;=$B$2*'SFV+BESS'!$I$9,E92&gt;'SFV+BESS'!$I$7),'SFV+BESS'!$I$7,0))))</f>
        <v>0</v>
      </c>
      <c r="G92" s="27">
        <f>IF(AND(E92&lt;0,L91+E92/$B$5&gt;$H$2,-E92/'Carga-Descarga Año'!$B$5&lt;'SFV+BESS'!$I$7),E92/$B$5,IF(AND(E92&lt;0,L91+E92/$B$5&gt;$H$2,-E92/'Carga-Descarga Año'!$B$5&gt;'SFV+BESS'!$I$7),-'SFV+BESS'!$I$7,IF(AND(E92&lt;0,L91+E92/$B$5&lt;$H$2),-MIN('SFV+BESS'!$I$7,L91-$H$2),0)))</f>
        <v>0</v>
      </c>
      <c r="I92" s="38">
        <f t="shared" si="113"/>
        <v>114.26609089127589</v>
      </c>
      <c r="J92" s="27">
        <f t="shared" si="115"/>
        <v>0</v>
      </c>
      <c r="K92" s="27">
        <f t="shared" si="114"/>
        <v>5.0459091087241035</v>
      </c>
      <c r="L92" s="28">
        <f>IF((L91+F92+G92)&gt;=$B$2*'SFV+BESS'!$I$9, $B$2*'SFV+BESS'!$I$9, (L91+F92+G92))</f>
        <v>9.1375000000000011</v>
      </c>
      <c r="M92" s="110">
        <f t="shared" si="116"/>
        <v>0</v>
      </c>
      <c r="R92" s="251"/>
      <c r="S92" s="41">
        <v>3.4583333333333401</v>
      </c>
      <c r="T92" s="2">
        <f t="shared" si="101"/>
        <v>115.68420825459324</v>
      </c>
      <c r="U92" s="2">
        <f>Gen_Cons_Horario!B862</f>
        <v>78.298500000000004</v>
      </c>
      <c r="V92" s="35">
        <f t="shared" si="148"/>
        <v>37.38570825459324</v>
      </c>
      <c r="W92" s="116">
        <f>IF(AND(V92&gt;0,V92*$B$4+AC91&lt;=$B$2*'SFV+BESS'!$I$9,V92&lt;'SFV+BESS'!$I$7), V92*$B$4, IF(AND(V92&gt;0,V92*$B$4+AC91&gt;$B$2*'SFV+BESS'!$I$9,V92*$B$4&lt;'SFV+BESS'!$I$7),$B$2*'SFV+BESS'!$I$9-AC91,IF(AND(V92&gt;0,V92*$B$4+AC91&gt;$B$2*'SFV+BESS'!$I$9,V92*$B$4&gt;'SFV+BESS'!$I$7,AC91&lt;$B$2*'SFV+BESS'!$I$9),$B$2*'SFV+BESS'!$I$9-AC91,IF(AND(V92&gt;0,V92*$B$4+AC91&lt;=$B$2*'SFV+BESS'!$I$9,V92&gt;'SFV+BESS'!$I$7),'SFV+BESS'!$I$7,0))))</f>
        <v>35.516422841863573</v>
      </c>
      <c r="X92" s="27">
        <f>IF(AND(V92&lt;0,AC91+V92/$B$5&gt;$H$2,-V92/'Carga-Descarga Año'!$B$5&lt;'SFV+BESS'!$I$7),V92/$B$5,IF(AND(V92&lt;0,AC91+V92/$B$5&gt;$H$2,-V92/'Carga-Descarga Año'!$B$5&gt;'SFV+BESS'!$I$7),-'SFV+BESS'!$I$7,IF(AND(V92&lt;0,AC91+V92/$B$5&lt;$H$2),-MIN('SFV+BESS'!$I$7,AC91-$H$2),0)))</f>
        <v>0</v>
      </c>
      <c r="Z92" s="33">
        <f t="shared" si="142"/>
        <v>78.298500000000004</v>
      </c>
      <c r="AA92" s="27">
        <f t="shared" si="117"/>
        <v>0</v>
      </c>
      <c r="AB92" s="27">
        <f t="shared" si="141"/>
        <v>0</v>
      </c>
      <c r="AC92" s="28">
        <f>IF((AC91+W92+X92)&gt;=$B$2*'SFV+BESS'!$I$9, $B$2*'SFV+BESS'!$I$9, (AC91+W92+X92))</f>
        <v>134.07231969871245</v>
      </c>
      <c r="AD92" s="110">
        <f t="shared" si="118"/>
        <v>0</v>
      </c>
      <c r="AI92" s="251"/>
      <c r="AJ92" s="41">
        <v>3.4583333333333401</v>
      </c>
      <c r="AK92" s="52">
        <f t="shared" si="102"/>
        <v>115.61736628907755</v>
      </c>
      <c r="AL92" s="33">
        <f>Gen_Cons_Horario!B1534</f>
        <v>74.570000000000007</v>
      </c>
      <c r="AM92" s="35">
        <f t="shared" si="149"/>
        <v>41.047366289077544</v>
      </c>
      <c r="AN92" s="116">
        <f>IF(AND(AM92&gt;0,AM92*$B$4+AT91&lt;=$B$2*'SFV+BESS'!$I$9,AM92&lt;'SFV+BESS'!$I$7), AM92*$B$4, IF(AND(AM92&gt;0,AM92*$B$4+AT91&gt;$B$2*'SFV+BESS'!$I$9,AM92*$B$4&lt;'SFV+BESS'!$I$7),$B$2*'SFV+BESS'!$I$9-AT91,IF(AND(AM92&gt;0,AM92*$B$4+AT91&gt;$B$2*'SFV+BESS'!$I$9,AM92*$B$4&gt;'SFV+BESS'!$I$7,AT91&lt;$B$2*'SFV+BESS'!$I$9),$B$2*'SFV+BESS'!$I$9-AT91,IF(AND(AM92&gt;0,AM92*$B$4+AT91&lt;=$B$2*'SFV+BESS'!$I$9,AM92&gt;'SFV+BESS'!$I$7),'SFV+BESS'!$I$7,0))))</f>
        <v>0</v>
      </c>
      <c r="AO92" s="27">
        <f>IF(AND(AM92&lt;0,AT91+AM92/$B$5&gt;$H$2,-AM92/'Carga-Descarga Año'!$B$5&lt;'SFV+BESS'!$I$7),AM92/$B$5,IF(AND(AM92&lt;0,AT91+AM92/$B$5&gt;$H$2,-AM92/'Carga-Descarga Año'!$B$5&gt;'SFV+BESS'!$I$7),-'SFV+BESS'!$I$7,IF(AND(AM92&lt;0,AT91+AM92/$B$5&lt;$H$2),-MIN('SFV+BESS'!$I$7,AT91-$H$2),0)))</f>
        <v>0</v>
      </c>
      <c r="AP92" s="33"/>
      <c r="AQ92" s="33">
        <f t="shared" si="83"/>
        <v>74.570000000000007</v>
      </c>
      <c r="AR92" s="27">
        <f t="shared" si="119"/>
        <v>0</v>
      </c>
      <c r="AS92" s="27">
        <f t="shared" si="84"/>
        <v>0</v>
      </c>
      <c r="AT92" s="28">
        <f>IF((AT91+AN92+AO92)&gt;=$B$2*'SFV+BESS'!$I$9, $B$2*'SFV+BESS'!$I$9, (AT91+AN92+AO92))</f>
        <v>173.61249999999998</v>
      </c>
      <c r="AU92" s="110">
        <f t="shared" si="120"/>
        <v>41.047366289077544</v>
      </c>
      <c r="AZ92" s="251"/>
      <c r="BA92" s="41">
        <v>3.4583333333333401</v>
      </c>
      <c r="BB92" s="33">
        <f t="shared" si="103"/>
        <v>100.24824985336119</v>
      </c>
      <c r="BC92" s="33">
        <f>Gen_Cons_Horario!B2278</f>
        <v>0</v>
      </c>
      <c r="BD92" s="35">
        <f t="shared" si="150"/>
        <v>100.24824985336119</v>
      </c>
      <c r="BE92" s="116">
        <f>IF(AND(BD92&gt;0,BD92*$B$4+BK91&lt;=$B$2*'SFV+BESS'!$I$9,BD92&lt;'SFV+BESS'!$I$7), BD92*$B$4, IF(AND(BD92&gt;0,BD92*$B$4+BK91&gt;$B$2*'SFV+BESS'!$I$9,BD92*$B$4&lt;'SFV+BESS'!$I$7),$B$2*'SFV+BESS'!$I$9-BK91,IF(AND(BD92&gt;0,BD92*$B$4+BK91&gt;$B$2*'SFV+BESS'!$I$9,BD92*$B$4&gt;'SFV+BESS'!$I$7,BK91&lt;$B$2*'SFV+BESS'!$I$9),$B$2*'SFV+BESS'!$I$9-BK91,IF(AND(BD92&gt;0,BD92*$B$4+BK91&lt;=$B$2*'SFV+BESS'!$I$9,BD92&gt;'SFV+BESS'!$I$7),'SFV+BESS'!$I$7,0))))</f>
        <v>0</v>
      </c>
      <c r="BF92" s="27">
        <f>IF(AND(BD92&lt;0,BK91+BD92/$B$5&gt;$H$2,-BD92/'Carga-Descarga Año'!$B$5&lt;'SFV+BESS'!$I$7),BD92/$B$5,IF(AND(BD92&lt;0,BK91+BD92/$B$5&gt;$H$2,-BD92/'Carga-Descarga Año'!$B$5&gt;'SFV+BESS'!$I$7),-'SFV+BESS'!$I$7,IF(AND(BD92&lt;0,BK91+BD92/$B$5&lt;$H$2),-MIN('SFV+BESS'!$I$7,BK91-$H$2),0)))</f>
        <v>0</v>
      </c>
      <c r="BG92" s="33"/>
      <c r="BH92" s="33">
        <f t="shared" si="85"/>
        <v>0</v>
      </c>
      <c r="BI92" s="27">
        <f t="shared" si="121"/>
        <v>0</v>
      </c>
      <c r="BJ92" s="27">
        <f t="shared" si="86"/>
        <v>0</v>
      </c>
      <c r="BK92" s="28">
        <f>IF((BK91+BE92+BF92)&gt;=$B$2*'SFV+BESS'!$I$9, $B$2*'SFV+BESS'!$I$9, (BK91+BE92+BF92))</f>
        <v>173.61249999999998</v>
      </c>
      <c r="BL92" s="110">
        <f t="shared" si="122"/>
        <v>100.24824985336119</v>
      </c>
      <c r="BQ92" s="251"/>
      <c r="BR92" s="41">
        <v>3.4583333333333401</v>
      </c>
      <c r="BS92" s="33">
        <f t="shared" si="104"/>
        <v>79.979225615012339</v>
      </c>
      <c r="BT92" s="33">
        <f>Gen_Cons_Horario!B2998</f>
        <v>0</v>
      </c>
      <c r="BU92" s="35">
        <f t="shared" si="151"/>
        <v>79.979225615012339</v>
      </c>
      <c r="BV92" s="116">
        <f>IF(AND(BU92&gt;0,BU92*$B$4+CB91&lt;=$B$2*'SFV+BESS'!$I$9,BU92&lt;'SFV+BESS'!$I$7), BU92*$B$4, IF(AND(BU92&gt;0,BU92*$B$4+CB91&gt;$B$2*'SFV+BESS'!$I$9,BU92*$B$4&lt;'SFV+BESS'!$I$7),$B$2*'SFV+BESS'!$I$9-CB91,IF(AND(BU92&gt;0,BU92*$B$4+CB91&gt;$B$2*'SFV+BESS'!$I$9,BU92*$B$4&gt;'SFV+BESS'!$I$7,CB91&lt;$B$2*'SFV+BESS'!$I$9),$B$2*'SFV+BESS'!$I$9-CB91,IF(AND(BU92&gt;0,BU92*$B$4+CB91&lt;=$B$2*'SFV+BESS'!$I$9,BU92&gt;'SFV+BESS'!$I$7),'SFV+BESS'!$I$7,0))))</f>
        <v>0</v>
      </c>
      <c r="BW92" s="27">
        <f>IF(AND(BU92&lt;0,CB91+BU92/$B$5&gt;$H$2,-BU92/'Carga-Descarga Año'!$B$5&lt;'SFV+BESS'!$I$7),BU92/$B$5,IF(AND(BU92&lt;0,CB91+BU92/$B$5&gt;$H$2,-BU92/'Carga-Descarga Año'!$B$5&gt;'SFV+BESS'!$I$7),-'SFV+BESS'!$I$7,IF(AND(BU92&lt;0,CB91+BU92/$B$5&lt;$H$2),-MIN('SFV+BESS'!$I$7,CB91-$H$2),0)))</f>
        <v>0</v>
      </c>
      <c r="BX92" s="33"/>
      <c r="BY92" s="33">
        <f t="shared" si="87"/>
        <v>0</v>
      </c>
      <c r="BZ92" s="27">
        <f t="shared" si="123"/>
        <v>0</v>
      </c>
      <c r="CA92" s="27">
        <f t="shared" si="124"/>
        <v>0</v>
      </c>
      <c r="CB92" s="28">
        <f>IF((CB91+BV92+BW92)&gt;=$B$2*'SFV+BESS'!$I$9, $B$2*'SFV+BESS'!$I$9, (CB91+BV92+BW92))</f>
        <v>173.61249999999998</v>
      </c>
      <c r="CC92" s="110">
        <f t="shared" si="125"/>
        <v>79.979225615012339</v>
      </c>
      <c r="CH92" s="251"/>
      <c r="CI92" s="41">
        <v>3.4583333333333401</v>
      </c>
      <c r="CJ92" s="33">
        <f t="shared" si="105"/>
        <v>71.185968854106946</v>
      </c>
      <c r="CK92" s="33">
        <f>Gen_Cons_Horario!B3742</f>
        <v>0</v>
      </c>
      <c r="CL92" s="35">
        <f t="shared" si="152"/>
        <v>71.185968854106946</v>
      </c>
      <c r="CM92" s="116">
        <f>IF(AND(CL92&gt;0,CL92*$B$4+CS91&lt;=$B$2*'SFV+BESS'!$I$9,CL92&lt;'SFV+BESS'!$I$7), CL92*$B$4, IF(AND(CL92&gt;0,CL92*$B$4+CS91&gt;$B$2*'SFV+BESS'!$I$9,CL92*$B$4&lt;'SFV+BESS'!$I$7),$B$2*'SFV+BESS'!$I$9-CS91,IF(AND(CL92&gt;0,CL92*$B$4+CS91&gt;$B$2*'SFV+BESS'!$I$9,CL92*$B$4&gt;'SFV+BESS'!$I$7,CS91&lt;$B$2*'SFV+BESS'!$I$9),$B$2*'SFV+BESS'!$I$9-CS91,IF(AND(CL92&gt;0,CL92*$B$4+CS91&lt;=$B$2*'SFV+BESS'!$I$9,CL92&gt;'SFV+BESS'!$I$7),'SFV+BESS'!$I$7,0))))</f>
        <v>0</v>
      </c>
      <c r="CN92" s="27">
        <f>IF(AND(CL92&lt;0,CS91+CL92/$B$5&gt;$H$2,-CL92/'Carga-Descarga Año'!$B$5&lt;'SFV+BESS'!$I$7),CL92/$B$5,IF(AND(CL92&lt;0,CS91+CL92/$B$5&gt;$H$2,-CL92/'Carga-Descarga Año'!$B$5&gt;'SFV+BESS'!$I$7),-'SFV+BESS'!$I$7,IF(AND(CL92&lt;0,CS91+CL92/$B$5&lt;$H$2),-MIN('SFV+BESS'!$I$7,CS91-$H$2),0)))</f>
        <v>0</v>
      </c>
      <c r="CO92" s="33"/>
      <c r="CP92" s="33">
        <f t="shared" si="88"/>
        <v>0</v>
      </c>
      <c r="CQ92" s="27">
        <f t="shared" si="126"/>
        <v>0</v>
      </c>
      <c r="CR92" s="27">
        <f t="shared" si="89"/>
        <v>0</v>
      </c>
      <c r="CS92" s="28">
        <f>IF((CS91+CM92+CN92)&gt;=$B$2*'SFV+BESS'!$I$9, $B$2*'SFV+BESS'!$I$9, (CS91+CM92+CN92))</f>
        <v>173.61249999999998</v>
      </c>
      <c r="CT92" s="110">
        <f t="shared" si="127"/>
        <v>71.185968854106946</v>
      </c>
      <c r="CY92" s="251"/>
      <c r="CZ92" s="41">
        <v>3.4583333333333401</v>
      </c>
      <c r="DA92" s="33">
        <f t="shared" si="106"/>
        <v>79.260499325489363</v>
      </c>
      <c r="DB92" s="33">
        <f>Gen_Cons_Horario!B4462</f>
        <v>0</v>
      </c>
      <c r="DC92" s="35">
        <f t="shared" si="143"/>
        <v>79.260499325489363</v>
      </c>
      <c r="DD92" s="116">
        <f>IF(AND(DC92&gt;0,DC92*$B$4+DJ91&lt;=$B$2*'SFV+BESS'!$I$9,DC92&lt;'SFV+BESS'!$I$7), DC92*$B$4, IF(AND(DC92&gt;0,DC92*$B$4+DJ91&gt;$B$2*'SFV+BESS'!$I$9,DC92*$B$4&lt;'SFV+BESS'!$I$7),$B$2*'SFV+BESS'!$I$9-DJ91,IF(AND(DC92&gt;0,DC92*$B$4+DJ91&gt;$B$2*'SFV+BESS'!$I$9,DC92*$B$4&gt;'SFV+BESS'!$I$7,DJ91&lt;$B$2*'SFV+BESS'!$I$9),$B$2*'SFV+BESS'!$I$9-DJ91,IF(AND(DC92&gt;0,DC92*$B$4+DJ91&lt;=$B$2*'SFV+BESS'!$I$9,DC92&gt;'SFV+BESS'!$I$7),'SFV+BESS'!$I$7,0))))</f>
        <v>0</v>
      </c>
      <c r="DE92" s="27">
        <f>IF(AND(DC92&lt;0,DJ91+DC92/$B$5&gt;$H$2,-DC92/'Carga-Descarga Año'!$B$5&lt;'SFV+BESS'!$I$7),DC92/$B$5,IF(AND(DC92&lt;0,DJ91+DC92/$B$5&gt;$H$2,-DC92/'Carga-Descarga Año'!$B$5&gt;'SFV+BESS'!$I$7),-'SFV+BESS'!$I$7,IF(AND(DC92&lt;0,DJ91+DC92/$B$5&lt;$H$2),-MIN('SFV+BESS'!$I$7,DJ91-$H$2),0)))</f>
        <v>0</v>
      </c>
      <c r="DF92" s="33"/>
      <c r="DG92" s="33">
        <f t="shared" si="90"/>
        <v>0</v>
      </c>
      <c r="DH92" s="27">
        <f t="shared" si="128"/>
        <v>0</v>
      </c>
      <c r="DI92" s="27">
        <f t="shared" si="129"/>
        <v>0</v>
      </c>
      <c r="DJ92" s="28">
        <f>IF((DJ91+DD92+DE92)&gt;=$B$2*'SFV+BESS'!$I$9, $B$2*'SFV+BESS'!$I$9, (DJ91+DD92+DE92))</f>
        <v>173.61249999999998</v>
      </c>
      <c r="DK92" s="110">
        <f t="shared" si="130"/>
        <v>79.260499325489363</v>
      </c>
      <c r="DP92" s="251"/>
      <c r="DQ92" s="41">
        <v>3.4583333333333401</v>
      </c>
      <c r="DR92" s="33">
        <f t="shared" si="107"/>
        <v>83.030986709775661</v>
      </c>
      <c r="DS92" s="33">
        <f>Gen_Cons_Horario!B5206</f>
        <v>0</v>
      </c>
      <c r="DT92" s="35">
        <f t="shared" si="144"/>
        <v>83.030986709775661</v>
      </c>
      <c r="DU92" s="116">
        <f>IF(AND(DT92&gt;0,DT92*$B$4+EA91&lt;=$B$2*'SFV+BESS'!$I$9,DT92&lt;'SFV+BESS'!$I$7), DT92*$B$4, IF(AND(DT92&gt;0,DT92*$B$4+EA91&gt;$B$2*'SFV+BESS'!$I$9,DT92*$B$4&lt;'SFV+BESS'!$I$7),$B$2*'SFV+BESS'!$I$9-EA91,IF(AND(DT92&gt;0,DT92*$B$4+EA91&gt;$B$2*'SFV+BESS'!$I$9,DT92*$B$4&gt;'SFV+BESS'!$I$7,EA91&lt;$B$2*'SFV+BESS'!$I$9),$B$2*'SFV+BESS'!$I$9-EA91,IF(AND(DT92&gt;0,DT92*$B$4+EA91&lt;=$B$2*'SFV+BESS'!$I$9,DT92&gt;'SFV+BESS'!$I$7),'SFV+BESS'!$I$7,0))))</f>
        <v>0</v>
      </c>
      <c r="DV92" s="27">
        <f>IF(AND(DT92&lt;0,EA91+DT92/$B$5&gt;$H$2,-DT92/'Carga-Descarga Año'!$B$5&lt;'SFV+BESS'!$I$7),DT92/$B$5,IF(AND(DT92&lt;0,EA91+DT92/$B$5&gt;$H$2,-DT92/'Carga-Descarga Año'!$B$5&gt;'SFV+BESS'!$I$7),-'SFV+BESS'!$I$7,IF(AND(DT92&lt;0,EA91+DT92/$B$5&lt;$H$2),-MIN('SFV+BESS'!$I$7,EA91-$H$2),0)))</f>
        <v>0</v>
      </c>
      <c r="DW92" s="33"/>
      <c r="DX92" s="33">
        <f t="shared" si="91"/>
        <v>0</v>
      </c>
      <c r="DY92" s="27">
        <f t="shared" si="131"/>
        <v>0</v>
      </c>
      <c r="DZ92" s="27">
        <f t="shared" si="92"/>
        <v>0</v>
      </c>
      <c r="EA92" s="28">
        <f>IF((EA91+DU92+DV92)&gt;=$B$2*'SFV+BESS'!$I$9, $B$2*'SFV+BESS'!$I$9, (EA91+DU92+DV92))</f>
        <v>173.61249999999998</v>
      </c>
      <c r="EB92" s="110">
        <f t="shared" si="132"/>
        <v>83.030986709775661</v>
      </c>
      <c r="EG92" s="251"/>
      <c r="EH92" s="41">
        <v>3.4583333333333401</v>
      </c>
      <c r="EI92" s="33">
        <f t="shared" si="108"/>
        <v>98.155127964009495</v>
      </c>
      <c r="EJ92" s="33">
        <f>Gen_Cons_Horario!B5950</f>
        <v>0</v>
      </c>
      <c r="EK92" s="35">
        <f t="shared" si="145"/>
        <v>98.155127964009495</v>
      </c>
      <c r="EL92" s="116">
        <f>IF(AND(EK92&gt;0,EK92*$B$4+ER91&lt;=$B$2*'SFV+BESS'!$I$9,EK92&lt;'SFV+BESS'!$I$7), EK92*$B$4, IF(AND(EK92&gt;0,EK92*$B$4+ER91&gt;$B$2*'SFV+BESS'!$I$9,EK92*$B$4&lt;'SFV+BESS'!$I$7),$B$2*'SFV+BESS'!$I$9-ER91,IF(AND(EK92&gt;0,EK92*$B$4+ER91&gt;$B$2*'SFV+BESS'!$I$9,EK92*$B$4&gt;'SFV+BESS'!$I$7,ER91&lt;$B$2*'SFV+BESS'!$I$9),$B$2*'SFV+BESS'!$I$9-ER91,IF(AND(EK92&gt;0,EK92*$B$4+ER91&lt;=$B$2*'SFV+BESS'!$I$9,EK92&gt;'SFV+BESS'!$I$7),'SFV+BESS'!$I$7,0))))</f>
        <v>0</v>
      </c>
      <c r="EM92" s="27">
        <f>IF(AND(EK92&lt;0,ER91+EK92/$B$5&gt;$H$2,-EK92/'Carga-Descarga Año'!$B$5&lt;'SFV+BESS'!$I$7),EK92/$B$5,IF(AND(EK92&lt;0,ER91+EK92/$B$5&gt;$H$2,-EK92/'Carga-Descarga Año'!$B$5&gt;'SFV+BESS'!$I$7),-'SFV+BESS'!$I$7,IF(AND(EK92&lt;0,ER91+EK92/$B$5&lt;$H$2),-MIN('SFV+BESS'!$I$7,ER91-$H$2),0)))</f>
        <v>0</v>
      </c>
      <c r="EN92" s="33"/>
      <c r="EO92" s="33">
        <f t="shared" si="93"/>
        <v>0</v>
      </c>
      <c r="EP92" s="27">
        <f t="shared" si="133"/>
        <v>0</v>
      </c>
      <c r="EQ92" s="27">
        <f t="shared" si="94"/>
        <v>0</v>
      </c>
      <c r="ER92" s="28">
        <f>IF((ER91+EL92+EM92)&gt;=$B$2*'SFV+BESS'!$I$9, $B$2*'SFV+BESS'!$I$9, (ER91+EL92+EM92))</f>
        <v>173.61249999999998</v>
      </c>
      <c r="ES92" s="110">
        <f t="shared" si="134"/>
        <v>98.155127964009495</v>
      </c>
      <c r="EX92" s="251"/>
      <c r="EY92" s="41">
        <v>3.4583333333333401</v>
      </c>
      <c r="EZ92" s="33">
        <f t="shared" si="109"/>
        <v>105.54601066041208</v>
      </c>
      <c r="FA92" s="33">
        <f>Gen_Cons_Horario!B6670</f>
        <v>0</v>
      </c>
      <c r="FB92" s="35">
        <f t="shared" si="146"/>
        <v>105.54601066041208</v>
      </c>
      <c r="FC92" s="116">
        <f>IF(AND(FB92&gt;0,FB92*$B$4+FI91&lt;=$B$2*'SFV+BESS'!$I$9,FB92&lt;'SFV+BESS'!$I$7), FB92*$B$4, IF(AND(FB92&gt;0,FB92*$B$4+FI91&gt;$B$2*'SFV+BESS'!$I$9,FB92*$B$4&lt;'SFV+BESS'!$I$7),$B$2*'SFV+BESS'!$I$9-FI91,IF(AND(FB92&gt;0,FB92*$B$4+FI91&gt;$B$2*'SFV+BESS'!$I$9,FB92*$B$4&gt;'SFV+BESS'!$I$7,FI91&lt;$B$2*'SFV+BESS'!$I$9),$B$2*'SFV+BESS'!$I$9-FI91,IF(AND(FB92&gt;0,FB92*$B$4+FI91&lt;=$B$2*'SFV+BESS'!$I$9,FB92&gt;'SFV+BESS'!$I$7),'SFV+BESS'!$I$7,0))))</f>
        <v>0</v>
      </c>
      <c r="FD92" s="27">
        <f>IF(AND(FB92&lt;0,FI91+FB92/$B$5&gt;$H$2,-FB92/'Carga-Descarga Año'!$B$5&lt;'SFV+BESS'!$I$7),FB92/$B$5,IF(AND(FB92&lt;0,FI91+FB92/$B$5&gt;$H$2,-FB92/'Carga-Descarga Año'!$B$5&gt;'SFV+BESS'!$I$7),-'SFV+BESS'!$I$7,IF(AND(FB92&lt;0,FI91+FB92/$B$5&lt;$H$2),-MIN('SFV+BESS'!$I$7,FI91-$H$2),0)))</f>
        <v>0</v>
      </c>
      <c r="FE92" s="33"/>
      <c r="FF92" s="33">
        <f t="shared" si="95"/>
        <v>0</v>
      </c>
      <c r="FG92" s="27">
        <f t="shared" si="135"/>
        <v>0</v>
      </c>
      <c r="FH92" s="27">
        <f t="shared" si="96"/>
        <v>0</v>
      </c>
      <c r="FI92" s="28">
        <f>IF((FI91+FC92+FD92)&gt;=$B$2*'SFV+BESS'!$I$9, $B$2*'SFV+BESS'!$I$9, (FI91+FC92+FD92))</f>
        <v>173.61249999999998</v>
      </c>
      <c r="FJ92" s="110">
        <f t="shared" si="136"/>
        <v>105.54601066041208</v>
      </c>
      <c r="FO92" s="251"/>
      <c r="FP92" s="41">
        <v>3.4583333333333401</v>
      </c>
      <c r="FQ92" s="33">
        <f t="shared" si="110"/>
        <v>111.79188536815481</v>
      </c>
      <c r="FR92" s="33">
        <f>Gen_Cons_Horario!B7414</f>
        <v>82.027000000000001</v>
      </c>
      <c r="FS92" s="35">
        <f t="shared" si="147"/>
        <v>29.764885368154808</v>
      </c>
      <c r="FT92" s="116">
        <f>IF(AND(FS92&gt;0,FS92*$B$4+FZ91&lt;=$B$2*'SFV+BESS'!$I$9,FS92&lt;'SFV+BESS'!$I$7), FS92*$B$4, IF(AND(FS92&gt;0,FS92*$B$4+FZ91&gt;$B$2*'SFV+BESS'!$I$9,FS92*$B$4&lt;'SFV+BESS'!$I$7),$B$2*'SFV+BESS'!$I$9-FZ91,IF(AND(FS92&gt;0,FS92*$B$4+FZ91&gt;$B$2*'SFV+BESS'!$I$9,FS92*$B$4&gt;'SFV+BESS'!$I$7,FZ91&lt;$B$2*'SFV+BESS'!$I$9),$B$2*'SFV+BESS'!$I$9-FZ91,IF(AND(FS92&gt;0,FS92*$B$4+FZ91&lt;=$B$2*'SFV+BESS'!$I$9,FS92&gt;'SFV+BESS'!$I$7),'SFV+BESS'!$I$7,0))))</f>
        <v>0</v>
      </c>
      <c r="FU92" s="27">
        <f>IF(AND(FS92&lt;0,FZ91+FS92/$B$5&gt;$H$2,-FS92/'Carga-Descarga Año'!$B$5&lt;'SFV+BESS'!$I$7),FS92/$B$5,IF(AND(FS92&lt;0,FZ91+FS92/$B$5&gt;$H$2,-FS92/'Carga-Descarga Año'!$B$5&gt;'SFV+BESS'!$I$7),-'SFV+BESS'!$I$7,IF(AND(FS92&lt;0,FZ91+FS92/$B$5&lt;$H$2),-MIN('SFV+BESS'!$I$7,FZ91-$H$2),0)))</f>
        <v>0</v>
      </c>
      <c r="FV92" s="33"/>
      <c r="FW92" s="33">
        <f t="shared" si="97"/>
        <v>82.027000000000001</v>
      </c>
      <c r="FX92" s="27">
        <f t="shared" si="137"/>
        <v>0</v>
      </c>
      <c r="FY92" s="27">
        <f t="shared" si="98"/>
        <v>0</v>
      </c>
      <c r="FZ92" s="28">
        <f>IF((FZ91+FT92+FU92)&gt;=$B$2*'SFV+BESS'!$I$9, $B$2*'SFV+BESS'!$I$9, (FZ91+FT92+FU92))</f>
        <v>173.61249999999998</v>
      </c>
      <c r="GA92" s="110">
        <f t="shared" si="138"/>
        <v>29.764885368154808</v>
      </c>
      <c r="GF92" s="251"/>
      <c r="GG92" s="41">
        <v>3.4583333333333401</v>
      </c>
      <c r="GH92" s="33">
        <f t="shared" si="111"/>
        <v>113.11824732914998</v>
      </c>
      <c r="GI92" s="33">
        <f>Gen_Cons_Horario!B8134</f>
        <v>59.656000000000006</v>
      </c>
      <c r="GJ92" s="35">
        <f t="shared" si="153"/>
        <v>53.462247329149974</v>
      </c>
      <c r="GK92" s="116">
        <f>IF(AND(GJ92&gt;0,GJ92*$B$4+GQ91&lt;=$B$2*'SFV+BESS'!$I$9,GJ92&lt;'SFV+BESS'!$I$7), GJ92*$B$4, IF(AND(GJ92&gt;0,GJ92*$B$4+GQ91&gt;$B$2*'SFV+BESS'!$I$9,GJ92*$B$4&lt;'SFV+BESS'!$I$7),$B$2*'SFV+BESS'!$I$9-GQ91,IF(AND(GJ92&gt;0,GJ92*$B$4+GQ91&gt;$B$2*'SFV+BESS'!$I$9,GJ92*$B$4&gt;'SFV+BESS'!$I$7,GQ91&lt;$B$2*'SFV+BESS'!$I$9),$B$2*'SFV+BESS'!$I$9-GQ91,IF(AND(GJ92&gt;0,GJ92*$B$4+GQ91&lt;=$B$2*'SFV+BESS'!$I$9,GJ92&gt;'SFV+BESS'!$I$7),'SFV+BESS'!$I$7,0))))</f>
        <v>0</v>
      </c>
      <c r="GL92" s="27">
        <f>IF(AND(GJ92&lt;0,GQ91+GJ92/$B$5&gt;$H$2,-GJ92/'Carga-Descarga Año'!$B$5&lt;'SFV+BESS'!$I$7),GJ92/$B$5,IF(AND(GJ92&lt;0,GQ91+GJ92/$B$5&gt;$H$2,-GJ92/'Carga-Descarga Año'!$B$5&gt;'SFV+BESS'!$I$7),-'SFV+BESS'!$I$7,IF(AND(GJ92&lt;0,GQ91+GJ92/$B$5&lt;$H$2),-MIN('SFV+BESS'!$I$7,GQ91-$H$2),0)))</f>
        <v>0</v>
      </c>
      <c r="GM92" s="33"/>
      <c r="GN92" s="33">
        <f t="shared" si="99"/>
        <v>59.656000000000006</v>
      </c>
      <c r="GO92" s="27">
        <f t="shared" si="139"/>
        <v>0</v>
      </c>
      <c r="GP92" s="27">
        <f t="shared" si="100"/>
        <v>0</v>
      </c>
      <c r="GQ92" s="28">
        <f>IF((GQ91+GK92+GL92)&gt;=$B$2*'SFV+BESS'!$I$9, $B$2*'SFV+BESS'!$I$9, (GQ91+GK92+GL92))</f>
        <v>173.61249999999998</v>
      </c>
      <c r="GR92" s="110">
        <f t="shared" si="140"/>
        <v>53.462247329149974</v>
      </c>
    </row>
    <row r="93" spans="1:200">
      <c r="A93" s="249"/>
      <c r="B93" s="41">
        <v>3.5</v>
      </c>
      <c r="C93" s="38">
        <f t="shared" si="82"/>
        <v>123.83891499519927</v>
      </c>
      <c r="D93" s="2">
        <f>Gen_Cons_Horario!B119</f>
        <v>119.312</v>
      </c>
      <c r="E93" s="140">
        <f t="shared" si="112"/>
        <v>4.5269149951992773</v>
      </c>
      <c r="F93" s="116">
        <f>IF(AND(E93&gt;0,E93*$B$4+L92&lt;=$B$2*'SFV+BESS'!$I$9,E93&lt;'SFV+BESS'!$I$7), E93*$B$4, IF(AND(E93&gt;0,E93*$B$4+L92&gt;$B$2*'SFV+BESS'!$I$9,E93*$B$4&lt;'SFV+BESS'!$I$7),$B$2*'SFV+BESS'!$I$9-L92,IF(AND(E93&gt;0,E93*$B$4+L92&gt;$B$2*'SFV+BESS'!$I$9,E93*$B$4&gt;'SFV+BESS'!$I$7,L92&lt;$B$2*'SFV+BESS'!$I$9),$B$2*'SFV+BESS'!$I$9-L92,IF(AND(E93&gt;0,E93*$B$4+L92&lt;=$B$2*'SFV+BESS'!$I$9,E93&gt;'SFV+BESS'!$I$7),'SFV+BESS'!$I$7,0))))</f>
        <v>4.3005692454393136</v>
      </c>
      <c r="G93" s="27">
        <f>IF(AND(E93&lt;0,L92+E93/$B$5&gt;$H$2,-E93/'Carga-Descarga Año'!$B$5&lt;'SFV+BESS'!$I$7),E93/$B$5,IF(AND(E93&lt;0,L92+E93/$B$5&gt;$H$2,-E93/'Carga-Descarga Año'!$B$5&gt;'SFV+BESS'!$I$7),-'SFV+BESS'!$I$7,IF(AND(E93&lt;0,L92+E93/$B$5&lt;$H$2),-MIN('SFV+BESS'!$I$7,L92-$H$2),0)))</f>
        <v>0</v>
      </c>
      <c r="I93" s="38">
        <f t="shared" si="113"/>
        <v>119.312</v>
      </c>
      <c r="J93" s="27">
        <f t="shared" si="115"/>
        <v>0</v>
      </c>
      <c r="K93" s="27">
        <f t="shared" si="114"/>
        <v>0</v>
      </c>
      <c r="L93" s="28">
        <f>IF((L92+F93+G93)&gt;=$B$2*'SFV+BESS'!$I$9, $B$2*'SFV+BESS'!$I$9, (L92+F93+G93))</f>
        <v>13.438069245439316</v>
      </c>
      <c r="M93" s="110">
        <f t="shared" si="116"/>
        <v>0</v>
      </c>
      <c r="R93" s="251"/>
      <c r="S93" s="41">
        <v>3.5</v>
      </c>
      <c r="T93" s="2">
        <f t="shared" si="101"/>
        <v>127.13809025999851</v>
      </c>
      <c r="U93" s="2">
        <f>Gen_Cons_Horario!B863</f>
        <v>78.298500000000004</v>
      </c>
      <c r="V93" s="35">
        <f t="shared" si="148"/>
        <v>48.839590259998502</v>
      </c>
      <c r="W93" s="116">
        <f>IF(AND(V93&gt;0,V93*$B$4+AC92&lt;=$B$2*'SFV+BESS'!$I$9,V93&lt;'SFV+BESS'!$I$7), V93*$B$4, IF(AND(V93&gt;0,V93*$B$4+AC92&gt;$B$2*'SFV+BESS'!$I$9,V93*$B$4&lt;'SFV+BESS'!$I$7),$B$2*'SFV+BESS'!$I$9-AC92,IF(AND(V93&gt;0,V93*$B$4+AC92&gt;$B$2*'SFV+BESS'!$I$9,V93*$B$4&gt;'SFV+BESS'!$I$7,AC92&lt;$B$2*'SFV+BESS'!$I$9),$B$2*'SFV+BESS'!$I$9-AC92,IF(AND(V93&gt;0,V93*$B$4+AC92&lt;=$B$2*'SFV+BESS'!$I$9,V93&gt;'SFV+BESS'!$I$7),'SFV+BESS'!$I$7,0))))</f>
        <v>39.540180301287535</v>
      </c>
      <c r="X93" s="27">
        <f>IF(AND(V93&lt;0,AC92+V93/$B$5&gt;$H$2,-V93/'Carga-Descarga Año'!$B$5&lt;'SFV+BESS'!$I$7),V93/$B$5,IF(AND(V93&lt;0,AC92+V93/$B$5&gt;$H$2,-V93/'Carga-Descarga Año'!$B$5&gt;'SFV+BESS'!$I$7),-'SFV+BESS'!$I$7,IF(AND(V93&lt;0,AC92+V93/$B$5&lt;$H$2),-MIN('SFV+BESS'!$I$7,AC92-$H$2),0)))</f>
        <v>0</v>
      </c>
      <c r="Z93" s="33">
        <f t="shared" si="142"/>
        <v>78.298500000000004</v>
      </c>
      <c r="AA93" s="27">
        <f t="shared" si="117"/>
        <v>0</v>
      </c>
      <c r="AB93" s="27">
        <f t="shared" si="141"/>
        <v>0</v>
      </c>
      <c r="AC93" s="28">
        <f>IF((AC92+W93+X93)&gt;=$B$2*'SFV+BESS'!$I$9, $B$2*'SFV+BESS'!$I$9, (AC92+W93+X93))</f>
        <v>173.61249999999998</v>
      </c>
      <c r="AD93" s="110">
        <f t="shared" si="118"/>
        <v>7.2183478375905707</v>
      </c>
      <c r="AI93" s="251"/>
      <c r="AJ93" s="41">
        <v>3.5</v>
      </c>
      <c r="AK93" s="52">
        <f t="shared" si="102"/>
        <v>127.24751556075989</v>
      </c>
      <c r="AL93" s="33">
        <f>Gen_Cons_Horario!B1535</f>
        <v>74.570000000000007</v>
      </c>
      <c r="AM93" s="35">
        <f t="shared" si="149"/>
        <v>52.677515560759886</v>
      </c>
      <c r="AN93" s="116">
        <f>IF(AND(AM93&gt;0,AM93*$B$4+AT92&lt;=$B$2*'SFV+BESS'!$I$9,AM93&lt;'SFV+BESS'!$I$7), AM93*$B$4, IF(AND(AM93&gt;0,AM93*$B$4+AT92&gt;$B$2*'SFV+BESS'!$I$9,AM93*$B$4&lt;'SFV+BESS'!$I$7),$B$2*'SFV+BESS'!$I$9-AT92,IF(AND(AM93&gt;0,AM93*$B$4+AT92&gt;$B$2*'SFV+BESS'!$I$9,AM93*$B$4&gt;'SFV+BESS'!$I$7,AT92&lt;$B$2*'SFV+BESS'!$I$9),$B$2*'SFV+BESS'!$I$9-AT92,IF(AND(AM93&gt;0,AM93*$B$4+AT92&lt;=$B$2*'SFV+BESS'!$I$9,AM93&gt;'SFV+BESS'!$I$7),'SFV+BESS'!$I$7,0))))</f>
        <v>0</v>
      </c>
      <c r="AO93" s="27">
        <f>IF(AND(AM93&lt;0,AT92+AM93/$B$5&gt;$H$2,-AM93/'Carga-Descarga Año'!$B$5&lt;'SFV+BESS'!$I$7),AM93/$B$5,IF(AND(AM93&lt;0,AT92+AM93/$B$5&gt;$H$2,-AM93/'Carga-Descarga Año'!$B$5&gt;'SFV+BESS'!$I$7),-'SFV+BESS'!$I$7,IF(AND(AM93&lt;0,AT92+AM93/$B$5&lt;$H$2),-MIN('SFV+BESS'!$I$7,AT92-$H$2),0)))</f>
        <v>0</v>
      </c>
      <c r="AP93" s="33"/>
      <c r="AQ93" s="33">
        <f t="shared" si="83"/>
        <v>74.570000000000007</v>
      </c>
      <c r="AR93" s="27">
        <f t="shared" si="119"/>
        <v>0</v>
      </c>
      <c r="AS93" s="27">
        <f t="shared" si="84"/>
        <v>0</v>
      </c>
      <c r="AT93" s="28">
        <f>IF((AT92+AN93+AO93)&gt;=$B$2*'SFV+BESS'!$I$9, $B$2*'SFV+BESS'!$I$9, (AT92+AN93+AO93))</f>
        <v>173.61249999999998</v>
      </c>
      <c r="AU93" s="110">
        <f t="shared" si="120"/>
        <v>52.677515560759886</v>
      </c>
      <c r="AZ93" s="251"/>
      <c r="BA93" s="41">
        <v>3.5</v>
      </c>
      <c r="BB93" s="33">
        <f t="shared" si="103"/>
        <v>110.01903443945878</v>
      </c>
      <c r="BC93" s="33">
        <f>Gen_Cons_Horario!B2279</f>
        <v>0</v>
      </c>
      <c r="BD93" s="35">
        <f t="shared" si="150"/>
        <v>110.01903443945878</v>
      </c>
      <c r="BE93" s="116">
        <f>IF(AND(BD93&gt;0,BD93*$B$4+BK92&lt;=$B$2*'SFV+BESS'!$I$9,BD93&lt;'SFV+BESS'!$I$7), BD93*$B$4, IF(AND(BD93&gt;0,BD93*$B$4+BK92&gt;$B$2*'SFV+BESS'!$I$9,BD93*$B$4&lt;'SFV+BESS'!$I$7),$B$2*'SFV+BESS'!$I$9-BK92,IF(AND(BD93&gt;0,BD93*$B$4+BK92&gt;$B$2*'SFV+BESS'!$I$9,BD93*$B$4&gt;'SFV+BESS'!$I$7,BK92&lt;$B$2*'SFV+BESS'!$I$9),$B$2*'SFV+BESS'!$I$9-BK92,IF(AND(BD93&gt;0,BD93*$B$4+BK92&lt;=$B$2*'SFV+BESS'!$I$9,BD93&gt;'SFV+BESS'!$I$7),'SFV+BESS'!$I$7,0))))</f>
        <v>0</v>
      </c>
      <c r="BF93" s="27">
        <f>IF(AND(BD93&lt;0,BK92+BD93/$B$5&gt;$H$2,-BD93/'Carga-Descarga Año'!$B$5&lt;'SFV+BESS'!$I$7),BD93/$B$5,IF(AND(BD93&lt;0,BK92+BD93/$B$5&gt;$H$2,-BD93/'Carga-Descarga Año'!$B$5&gt;'SFV+BESS'!$I$7),-'SFV+BESS'!$I$7,IF(AND(BD93&lt;0,BK92+BD93/$B$5&lt;$H$2),-MIN('SFV+BESS'!$I$7,BK92-$H$2),0)))</f>
        <v>0</v>
      </c>
      <c r="BG93" s="33"/>
      <c r="BH93" s="33">
        <f t="shared" si="85"/>
        <v>0</v>
      </c>
      <c r="BI93" s="27">
        <f t="shared" si="121"/>
        <v>0</v>
      </c>
      <c r="BJ93" s="27">
        <f t="shared" si="86"/>
        <v>0</v>
      </c>
      <c r="BK93" s="28">
        <f>IF((BK92+BE93+BF93)&gt;=$B$2*'SFV+BESS'!$I$9, $B$2*'SFV+BESS'!$I$9, (BK92+BE93+BF93))</f>
        <v>173.61249999999998</v>
      </c>
      <c r="BL93" s="110">
        <f t="shared" si="122"/>
        <v>110.01903443945878</v>
      </c>
      <c r="BQ93" s="251"/>
      <c r="BR93" s="41">
        <v>3.5</v>
      </c>
      <c r="BS93" s="33">
        <f t="shared" si="104"/>
        <v>93.046254025352383</v>
      </c>
      <c r="BT93" s="33">
        <f>Gen_Cons_Horario!B2999</f>
        <v>0</v>
      </c>
      <c r="BU93" s="35">
        <f t="shared" si="151"/>
        <v>93.046254025352383</v>
      </c>
      <c r="BV93" s="116">
        <f>IF(AND(BU93&gt;0,BU93*$B$4+CB92&lt;=$B$2*'SFV+BESS'!$I$9,BU93&lt;'SFV+BESS'!$I$7), BU93*$B$4, IF(AND(BU93&gt;0,BU93*$B$4+CB92&gt;$B$2*'SFV+BESS'!$I$9,BU93*$B$4&lt;'SFV+BESS'!$I$7),$B$2*'SFV+BESS'!$I$9-CB92,IF(AND(BU93&gt;0,BU93*$B$4+CB92&gt;$B$2*'SFV+BESS'!$I$9,BU93*$B$4&gt;'SFV+BESS'!$I$7,CB92&lt;$B$2*'SFV+BESS'!$I$9),$B$2*'SFV+BESS'!$I$9-CB92,IF(AND(BU93&gt;0,BU93*$B$4+CB92&lt;=$B$2*'SFV+BESS'!$I$9,BU93&gt;'SFV+BESS'!$I$7),'SFV+BESS'!$I$7,0))))</f>
        <v>0</v>
      </c>
      <c r="BW93" s="27">
        <f>IF(AND(BU93&lt;0,CB92+BU93/$B$5&gt;$H$2,-BU93/'Carga-Descarga Año'!$B$5&lt;'SFV+BESS'!$I$7),BU93/$B$5,IF(AND(BU93&lt;0,CB92+BU93/$B$5&gt;$H$2,-BU93/'Carga-Descarga Año'!$B$5&gt;'SFV+BESS'!$I$7),-'SFV+BESS'!$I$7,IF(AND(BU93&lt;0,CB92+BU93/$B$5&lt;$H$2),-MIN('SFV+BESS'!$I$7,CB92-$H$2),0)))</f>
        <v>0</v>
      </c>
      <c r="BX93" s="33"/>
      <c r="BY93" s="33">
        <f t="shared" si="87"/>
        <v>0</v>
      </c>
      <c r="BZ93" s="27">
        <f t="shared" si="123"/>
        <v>0</v>
      </c>
      <c r="CA93" s="27">
        <f t="shared" si="124"/>
        <v>0</v>
      </c>
      <c r="CB93" s="28">
        <f>IF((CB92+BV93+BW93)&gt;=$B$2*'SFV+BESS'!$I$9, $B$2*'SFV+BESS'!$I$9, (CB92+BV93+BW93))</f>
        <v>173.61249999999998</v>
      </c>
      <c r="CC93" s="110">
        <f t="shared" si="125"/>
        <v>93.046254025352383</v>
      </c>
      <c r="CH93" s="251"/>
      <c r="CI93" s="41">
        <v>3.5</v>
      </c>
      <c r="CJ93" s="33">
        <f t="shared" si="105"/>
        <v>80.738079690760259</v>
      </c>
      <c r="CK93" s="33">
        <f>Gen_Cons_Horario!B3743</f>
        <v>0</v>
      </c>
      <c r="CL93" s="35">
        <f t="shared" si="152"/>
        <v>80.738079690760259</v>
      </c>
      <c r="CM93" s="116">
        <f>IF(AND(CL93&gt;0,CL93*$B$4+CS92&lt;=$B$2*'SFV+BESS'!$I$9,CL93&lt;'SFV+BESS'!$I$7), CL93*$B$4, IF(AND(CL93&gt;0,CL93*$B$4+CS92&gt;$B$2*'SFV+BESS'!$I$9,CL93*$B$4&lt;'SFV+BESS'!$I$7),$B$2*'SFV+BESS'!$I$9-CS92,IF(AND(CL93&gt;0,CL93*$B$4+CS92&gt;$B$2*'SFV+BESS'!$I$9,CL93*$B$4&gt;'SFV+BESS'!$I$7,CS92&lt;$B$2*'SFV+BESS'!$I$9),$B$2*'SFV+BESS'!$I$9-CS92,IF(AND(CL93&gt;0,CL93*$B$4+CS92&lt;=$B$2*'SFV+BESS'!$I$9,CL93&gt;'SFV+BESS'!$I$7),'SFV+BESS'!$I$7,0))))</f>
        <v>0</v>
      </c>
      <c r="CN93" s="27">
        <f>IF(AND(CL93&lt;0,CS92+CL93/$B$5&gt;$H$2,-CL93/'Carga-Descarga Año'!$B$5&lt;'SFV+BESS'!$I$7),CL93/$B$5,IF(AND(CL93&lt;0,CS92+CL93/$B$5&gt;$H$2,-CL93/'Carga-Descarga Año'!$B$5&gt;'SFV+BESS'!$I$7),-'SFV+BESS'!$I$7,IF(AND(CL93&lt;0,CS92+CL93/$B$5&lt;$H$2),-MIN('SFV+BESS'!$I$7,CS92-$H$2),0)))</f>
        <v>0</v>
      </c>
      <c r="CO93" s="33"/>
      <c r="CP93" s="33">
        <f t="shared" si="88"/>
        <v>0</v>
      </c>
      <c r="CQ93" s="27">
        <f t="shared" si="126"/>
        <v>0</v>
      </c>
      <c r="CR93" s="27">
        <f t="shared" si="89"/>
        <v>0</v>
      </c>
      <c r="CS93" s="28">
        <f>IF((CS92+CM93+CN93)&gt;=$B$2*'SFV+BESS'!$I$9, $B$2*'SFV+BESS'!$I$9, (CS92+CM93+CN93))</f>
        <v>173.61249999999998</v>
      </c>
      <c r="CT93" s="110">
        <f t="shared" si="127"/>
        <v>80.738079690760259</v>
      </c>
      <c r="CY93" s="251"/>
      <c r="CZ93" s="41">
        <v>3.5</v>
      </c>
      <c r="DA93" s="33">
        <f t="shared" si="106"/>
        <v>89.383443532820891</v>
      </c>
      <c r="DB93" s="33">
        <f>Gen_Cons_Horario!B4463</f>
        <v>0</v>
      </c>
      <c r="DC93" s="35">
        <f t="shared" si="143"/>
        <v>89.383443532820891</v>
      </c>
      <c r="DD93" s="116">
        <f>IF(AND(DC93&gt;0,DC93*$B$4+DJ92&lt;=$B$2*'SFV+BESS'!$I$9,DC93&lt;'SFV+BESS'!$I$7), DC93*$B$4, IF(AND(DC93&gt;0,DC93*$B$4+DJ92&gt;$B$2*'SFV+BESS'!$I$9,DC93*$B$4&lt;'SFV+BESS'!$I$7),$B$2*'SFV+BESS'!$I$9-DJ92,IF(AND(DC93&gt;0,DC93*$B$4+DJ92&gt;$B$2*'SFV+BESS'!$I$9,DC93*$B$4&gt;'SFV+BESS'!$I$7,DJ92&lt;$B$2*'SFV+BESS'!$I$9),$B$2*'SFV+BESS'!$I$9-DJ92,IF(AND(DC93&gt;0,DC93*$B$4+DJ92&lt;=$B$2*'SFV+BESS'!$I$9,DC93&gt;'SFV+BESS'!$I$7),'SFV+BESS'!$I$7,0))))</f>
        <v>0</v>
      </c>
      <c r="DE93" s="27">
        <f>IF(AND(DC93&lt;0,DJ92+DC93/$B$5&gt;$H$2,-DC93/'Carga-Descarga Año'!$B$5&lt;'SFV+BESS'!$I$7),DC93/$B$5,IF(AND(DC93&lt;0,DJ92+DC93/$B$5&gt;$H$2,-DC93/'Carga-Descarga Año'!$B$5&gt;'SFV+BESS'!$I$7),-'SFV+BESS'!$I$7,IF(AND(DC93&lt;0,DJ92+DC93/$B$5&lt;$H$2),-MIN('SFV+BESS'!$I$7,DJ92-$H$2),0)))</f>
        <v>0</v>
      </c>
      <c r="DF93" s="33"/>
      <c r="DG93" s="33">
        <f t="shared" si="90"/>
        <v>0</v>
      </c>
      <c r="DH93" s="27">
        <f t="shared" si="128"/>
        <v>0</v>
      </c>
      <c r="DI93" s="27">
        <f t="shared" si="129"/>
        <v>0</v>
      </c>
      <c r="DJ93" s="28">
        <f>IF((DJ92+DD93+DE93)&gt;=$B$2*'SFV+BESS'!$I$9, $B$2*'SFV+BESS'!$I$9, (DJ92+DD93+DE93))</f>
        <v>173.61249999999998</v>
      </c>
      <c r="DK93" s="110">
        <f t="shared" si="130"/>
        <v>89.383443532820891</v>
      </c>
      <c r="DP93" s="251"/>
      <c r="DQ93" s="41">
        <v>3.5</v>
      </c>
      <c r="DR93" s="33">
        <f t="shared" si="107"/>
        <v>91.815121323908102</v>
      </c>
      <c r="DS93" s="33">
        <f>Gen_Cons_Horario!B5207</f>
        <v>0</v>
      </c>
      <c r="DT93" s="35">
        <f t="shared" si="144"/>
        <v>91.815121323908102</v>
      </c>
      <c r="DU93" s="116">
        <f>IF(AND(DT93&gt;0,DT93*$B$4+EA92&lt;=$B$2*'SFV+BESS'!$I$9,DT93&lt;'SFV+BESS'!$I$7), DT93*$B$4, IF(AND(DT93&gt;0,DT93*$B$4+EA92&gt;$B$2*'SFV+BESS'!$I$9,DT93*$B$4&lt;'SFV+BESS'!$I$7),$B$2*'SFV+BESS'!$I$9-EA92,IF(AND(DT93&gt;0,DT93*$B$4+EA92&gt;$B$2*'SFV+BESS'!$I$9,DT93*$B$4&gt;'SFV+BESS'!$I$7,EA92&lt;$B$2*'SFV+BESS'!$I$9),$B$2*'SFV+BESS'!$I$9-EA92,IF(AND(DT93&gt;0,DT93*$B$4+EA92&lt;=$B$2*'SFV+BESS'!$I$9,DT93&gt;'SFV+BESS'!$I$7),'SFV+BESS'!$I$7,0))))</f>
        <v>0</v>
      </c>
      <c r="DV93" s="27">
        <f>IF(AND(DT93&lt;0,EA92+DT93/$B$5&gt;$H$2,-DT93/'Carga-Descarga Año'!$B$5&lt;'SFV+BESS'!$I$7),DT93/$B$5,IF(AND(DT93&lt;0,EA92+DT93/$B$5&gt;$H$2,-DT93/'Carga-Descarga Año'!$B$5&gt;'SFV+BESS'!$I$7),-'SFV+BESS'!$I$7,IF(AND(DT93&lt;0,EA92+DT93/$B$5&lt;$H$2),-MIN('SFV+BESS'!$I$7,EA92-$H$2),0)))</f>
        <v>0</v>
      </c>
      <c r="DW93" s="33"/>
      <c r="DX93" s="33">
        <f t="shared" si="91"/>
        <v>0</v>
      </c>
      <c r="DY93" s="27">
        <f t="shared" si="131"/>
        <v>0</v>
      </c>
      <c r="DZ93" s="27">
        <f t="shared" si="92"/>
        <v>0</v>
      </c>
      <c r="EA93" s="28">
        <f>IF((EA92+DU93+DV93)&gt;=$B$2*'SFV+BESS'!$I$9, $B$2*'SFV+BESS'!$I$9, (EA92+DU93+DV93))</f>
        <v>173.61249999999998</v>
      </c>
      <c r="EB93" s="110">
        <f t="shared" si="132"/>
        <v>91.815121323908102</v>
      </c>
      <c r="EG93" s="251"/>
      <c r="EH93" s="41">
        <v>3.5</v>
      </c>
      <c r="EI93" s="33">
        <f t="shared" si="108"/>
        <v>105.612499082425</v>
      </c>
      <c r="EJ93" s="33">
        <f>Gen_Cons_Horario!B5951</f>
        <v>0</v>
      </c>
      <c r="EK93" s="35">
        <f t="shared" si="145"/>
        <v>105.612499082425</v>
      </c>
      <c r="EL93" s="116">
        <f>IF(AND(EK93&gt;0,EK93*$B$4+ER92&lt;=$B$2*'SFV+BESS'!$I$9,EK93&lt;'SFV+BESS'!$I$7), EK93*$B$4, IF(AND(EK93&gt;0,EK93*$B$4+ER92&gt;$B$2*'SFV+BESS'!$I$9,EK93*$B$4&lt;'SFV+BESS'!$I$7),$B$2*'SFV+BESS'!$I$9-ER92,IF(AND(EK93&gt;0,EK93*$B$4+ER92&gt;$B$2*'SFV+BESS'!$I$9,EK93*$B$4&gt;'SFV+BESS'!$I$7,ER92&lt;$B$2*'SFV+BESS'!$I$9),$B$2*'SFV+BESS'!$I$9-ER92,IF(AND(EK93&gt;0,EK93*$B$4+ER92&lt;=$B$2*'SFV+BESS'!$I$9,EK93&gt;'SFV+BESS'!$I$7),'SFV+BESS'!$I$7,0))))</f>
        <v>0</v>
      </c>
      <c r="EM93" s="27">
        <f>IF(AND(EK93&lt;0,ER92+EK93/$B$5&gt;$H$2,-EK93/'Carga-Descarga Año'!$B$5&lt;'SFV+BESS'!$I$7),EK93/$B$5,IF(AND(EK93&lt;0,ER92+EK93/$B$5&gt;$H$2,-EK93/'Carga-Descarga Año'!$B$5&gt;'SFV+BESS'!$I$7),-'SFV+BESS'!$I$7,IF(AND(EK93&lt;0,ER92+EK93/$B$5&lt;$H$2),-MIN('SFV+BESS'!$I$7,ER92-$H$2),0)))</f>
        <v>0</v>
      </c>
      <c r="EN93" s="33"/>
      <c r="EO93" s="33">
        <f t="shared" si="93"/>
        <v>0</v>
      </c>
      <c r="EP93" s="27">
        <f t="shared" si="133"/>
        <v>0</v>
      </c>
      <c r="EQ93" s="27">
        <f t="shared" si="94"/>
        <v>0</v>
      </c>
      <c r="ER93" s="28">
        <f>IF((ER92+EL93+EM93)&gt;=$B$2*'SFV+BESS'!$I$9, $B$2*'SFV+BESS'!$I$9, (ER92+EL93+EM93))</f>
        <v>173.61249999999998</v>
      </c>
      <c r="ES93" s="110">
        <f t="shared" si="134"/>
        <v>105.612499082425</v>
      </c>
      <c r="EX93" s="251"/>
      <c r="EY93" s="41">
        <v>3.5</v>
      </c>
      <c r="EZ93" s="33">
        <f t="shared" si="109"/>
        <v>113.56216336879781</v>
      </c>
      <c r="FA93" s="33">
        <f>Gen_Cons_Horario!B6671</f>
        <v>0</v>
      </c>
      <c r="FB93" s="35">
        <f t="shared" si="146"/>
        <v>113.56216336879781</v>
      </c>
      <c r="FC93" s="116">
        <f>IF(AND(FB93&gt;0,FB93*$B$4+FI92&lt;=$B$2*'SFV+BESS'!$I$9,FB93&lt;'SFV+BESS'!$I$7), FB93*$B$4, IF(AND(FB93&gt;0,FB93*$B$4+FI92&gt;$B$2*'SFV+BESS'!$I$9,FB93*$B$4&lt;'SFV+BESS'!$I$7),$B$2*'SFV+BESS'!$I$9-FI92,IF(AND(FB93&gt;0,FB93*$B$4+FI92&gt;$B$2*'SFV+BESS'!$I$9,FB93*$B$4&gt;'SFV+BESS'!$I$7,FI92&lt;$B$2*'SFV+BESS'!$I$9),$B$2*'SFV+BESS'!$I$9-FI92,IF(AND(FB93&gt;0,FB93*$B$4+FI92&lt;=$B$2*'SFV+BESS'!$I$9,FB93&gt;'SFV+BESS'!$I$7),'SFV+BESS'!$I$7,0))))</f>
        <v>0</v>
      </c>
      <c r="FD93" s="27">
        <f>IF(AND(FB93&lt;0,FI92+FB93/$B$5&gt;$H$2,-FB93/'Carga-Descarga Año'!$B$5&lt;'SFV+BESS'!$I$7),FB93/$B$5,IF(AND(FB93&lt;0,FI92+FB93/$B$5&gt;$H$2,-FB93/'Carga-Descarga Año'!$B$5&gt;'SFV+BESS'!$I$7),-'SFV+BESS'!$I$7,IF(AND(FB93&lt;0,FI92+FB93/$B$5&lt;$H$2),-MIN('SFV+BESS'!$I$7,FI92-$H$2),0)))</f>
        <v>0</v>
      </c>
      <c r="FE93" s="33"/>
      <c r="FF93" s="33">
        <f t="shared" si="95"/>
        <v>0</v>
      </c>
      <c r="FG93" s="27">
        <f t="shared" si="135"/>
        <v>0</v>
      </c>
      <c r="FH93" s="27">
        <f t="shared" si="96"/>
        <v>0</v>
      </c>
      <c r="FI93" s="28">
        <f>IF((FI92+FC93+FD93)&gt;=$B$2*'SFV+BESS'!$I$9, $B$2*'SFV+BESS'!$I$9, (FI92+FC93+FD93))</f>
        <v>173.61249999999998</v>
      </c>
      <c r="FJ93" s="110">
        <f t="shared" si="136"/>
        <v>113.56216336879781</v>
      </c>
      <c r="FO93" s="251"/>
      <c r="FP93" s="41">
        <v>3.5</v>
      </c>
      <c r="FQ93" s="33">
        <f t="shared" si="110"/>
        <v>118.78904849891269</v>
      </c>
      <c r="FR93" s="33">
        <f>Gen_Cons_Horario!B7415</f>
        <v>82.027000000000001</v>
      </c>
      <c r="FS93" s="35">
        <f t="shared" si="147"/>
        <v>36.762048498912691</v>
      </c>
      <c r="FT93" s="116">
        <f>IF(AND(FS93&gt;0,FS93*$B$4+FZ92&lt;=$B$2*'SFV+BESS'!$I$9,FS93&lt;'SFV+BESS'!$I$7), FS93*$B$4, IF(AND(FS93&gt;0,FS93*$B$4+FZ92&gt;$B$2*'SFV+BESS'!$I$9,FS93*$B$4&lt;'SFV+BESS'!$I$7),$B$2*'SFV+BESS'!$I$9-FZ92,IF(AND(FS93&gt;0,FS93*$B$4+FZ92&gt;$B$2*'SFV+BESS'!$I$9,FS93*$B$4&gt;'SFV+BESS'!$I$7,FZ92&lt;$B$2*'SFV+BESS'!$I$9),$B$2*'SFV+BESS'!$I$9-FZ92,IF(AND(FS93&gt;0,FS93*$B$4+FZ92&lt;=$B$2*'SFV+BESS'!$I$9,FS93&gt;'SFV+BESS'!$I$7),'SFV+BESS'!$I$7,0))))</f>
        <v>0</v>
      </c>
      <c r="FU93" s="27">
        <f>IF(AND(FS93&lt;0,FZ92+FS93/$B$5&gt;$H$2,-FS93/'Carga-Descarga Año'!$B$5&lt;'SFV+BESS'!$I$7),FS93/$B$5,IF(AND(FS93&lt;0,FZ92+FS93/$B$5&gt;$H$2,-FS93/'Carga-Descarga Año'!$B$5&gt;'SFV+BESS'!$I$7),-'SFV+BESS'!$I$7,IF(AND(FS93&lt;0,FZ92+FS93/$B$5&lt;$H$2),-MIN('SFV+BESS'!$I$7,FZ92-$H$2),0)))</f>
        <v>0</v>
      </c>
      <c r="FV93" s="33"/>
      <c r="FW93" s="33">
        <f t="shared" si="97"/>
        <v>82.027000000000001</v>
      </c>
      <c r="FX93" s="27">
        <f t="shared" si="137"/>
        <v>0</v>
      </c>
      <c r="FY93" s="27">
        <f t="shared" si="98"/>
        <v>0</v>
      </c>
      <c r="FZ93" s="28">
        <f>IF((FZ92+FT93+FU93)&gt;=$B$2*'SFV+BESS'!$I$9, $B$2*'SFV+BESS'!$I$9, (FZ92+FT93+FU93))</f>
        <v>173.61249999999998</v>
      </c>
      <c r="GA93" s="110">
        <f t="shared" si="138"/>
        <v>36.762048498912691</v>
      </c>
      <c r="GF93" s="251"/>
      <c r="GG93" s="41">
        <v>3.5</v>
      </c>
      <c r="GH93" s="33">
        <f t="shared" si="111"/>
        <v>118.69346574485387</v>
      </c>
      <c r="GI93" s="33">
        <f>Gen_Cons_Horario!B8135</f>
        <v>59.656000000000006</v>
      </c>
      <c r="GJ93" s="35">
        <f t="shared" si="153"/>
        <v>59.037465744853861</v>
      </c>
      <c r="GK93" s="116">
        <f>IF(AND(GJ93&gt;0,GJ93*$B$4+GQ92&lt;=$B$2*'SFV+BESS'!$I$9,GJ93&lt;'SFV+BESS'!$I$7), GJ93*$B$4, IF(AND(GJ93&gt;0,GJ93*$B$4+GQ92&gt;$B$2*'SFV+BESS'!$I$9,GJ93*$B$4&lt;'SFV+BESS'!$I$7),$B$2*'SFV+BESS'!$I$9-GQ92,IF(AND(GJ93&gt;0,GJ93*$B$4+GQ92&gt;$B$2*'SFV+BESS'!$I$9,GJ93*$B$4&gt;'SFV+BESS'!$I$7,GQ92&lt;$B$2*'SFV+BESS'!$I$9),$B$2*'SFV+BESS'!$I$9-GQ92,IF(AND(GJ93&gt;0,GJ93*$B$4+GQ92&lt;=$B$2*'SFV+BESS'!$I$9,GJ93&gt;'SFV+BESS'!$I$7),'SFV+BESS'!$I$7,0))))</f>
        <v>0</v>
      </c>
      <c r="GL93" s="27">
        <f>IF(AND(GJ93&lt;0,GQ92+GJ93/$B$5&gt;$H$2,-GJ93/'Carga-Descarga Año'!$B$5&lt;'SFV+BESS'!$I$7),GJ93/$B$5,IF(AND(GJ93&lt;0,GQ92+GJ93/$B$5&gt;$H$2,-GJ93/'Carga-Descarga Año'!$B$5&gt;'SFV+BESS'!$I$7),-'SFV+BESS'!$I$7,IF(AND(GJ93&lt;0,GQ92+GJ93/$B$5&lt;$H$2),-MIN('SFV+BESS'!$I$7,GQ92-$H$2),0)))</f>
        <v>0</v>
      </c>
      <c r="GM93" s="33"/>
      <c r="GN93" s="33">
        <f t="shared" si="99"/>
        <v>59.656000000000006</v>
      </c>
      <c r="GO93" s="27">
        <f t="shared" si="139"/>
        <v>0</v>
      </c>
      <c r="GP93" s="27">
        <f t="shared" si="100"/>
        <v>0</v>
      </c>
      <c r="GQ93" s="28">
        <f>IF((GQ92+GK93+GL93)&gt;=$B$2*'SFV+BESS'!$I$9, $B$2*'SFV+BESS'!$I$9, (GQ92+GK93+GL93))</f>
        <v>173.61249999999998</v>
      </c>
      <c r="GR93" s="110">
        <f t="shared" si="140"/>
        <v>59.037465744853861</v>
      </c>
    </row>
    <row r="94" spans="1:200">
      <c r="A94" s="249"/>
      <c r="B94" s="41">
        <v>3.5416666666666701</v>
      </c>
      <c r="C94" s="38">
        <f t="shared" si="82"/>
        <v>130.98054567590401</v>
      </c>
      <c r="D94" s="2">
        <f>Gen_Cons_Horario!B120</f>
        <v>119.312</v>
      </c>
      <c r="E94" s="140">
        <f t="shared" si="112"/>
        <v>11.668545675904014</v>
      </c>
      <c r="F94" s="116">
        <f>IF(AND(E94&gt;0,E94*$B$4+L93&lt;=$B$2*'SFV+BESS'!$I$9,E94&lt;'SFV+BESS'!$I$7), E94*$B$4, IF(AND(E94&gt;0,E94*$B$4+L93&gt;$B$2*'SFV+BESS'!$I$9,E94*$B$4&lt;'SFV+BESS'!$I$7),$B$2*'SFV+BESS'!$I$9-L93,IF(AND(E94&gt;0,E94*$B$4+L93&gt;$B$2*'SFV+BESS'!$I$9,E94*$B$4&gt;'SFV+BESS'!$I$7,L93&lt;$B$2*'SFV+BESS'!$I$9),$B$2*'SFV+BESS'!$I$9-L93,IF(AND(E94&gt;0,E94*$B$4+L93&lt;=$B$2*'SFV+BESS'!$I$9,E94&gt;'SFV+BESS'!$I$7),'SFV+BESS'!$I$7,0))))</f>
        <v>11.085118392108813</v>
      </c>
      <c r="G94" s="27">
        <f>IF(AND(E94&lt;0,L93+E94/$B$5&gt;$H$2,-E94/'Carga-Descarga Año'!$B$5&lt;'SFV+BESS'!$I$7),E94/$B$5,IF(AND(E94&lt;0,L93+E94/$B$5&gt;$H$2,-E94/'Carga-Descarga Año'!$B$5&gt;'SFV+BESS'!$I$7),-'SFV+BESS'!$I$7,IF(AND(E94&lt;0,L93+E94/$B$5&lt;$H$2),-MIN('SFV+BESS'!$I$7,L93-$H$2),0)))</f>
        <v>0</v>
      </c>
      <c r="I94" s="38">
        <f t="shared" si="113"/>
        <v>119.312</v>
      </c>
      <c r="J94" s="27">
        <f t="shared" si="115"/>
        <v>0</v>
      </c>
      <c r="K94" s="27">
        <f t="shared" si="114"/>
        <v>0</v>
      </c>
      <c r="L94" s="28">
        <f>IF((L93+F94+G94)&gt;=$B$2*'SFV+BESS'!$I$9, $B$2*'SFV+BESS'!$I$9, (L93+F94+G94))</f>
        <v>24.523187637548126</v>
      </c>
      <c r="M94" s="110">
        <f t="shared" si="116"/>
        <v>0</v>
      </c>
      <c r="R94" s="251"/>
      <c r="S94" s="41">
        <v>3.5416666666666701</v>
      </c>
      <c r="T94" s="2">
        <f t="shared" si="101"/>
        <v>135.48306143536522</v>
      </c>
      <c r="U94" s="2">
        <f>Gen_Cons_Horario!B864</f>
        <v>78.298500000000004</v>
      </c>
      <c r="V94" s="35">
        <f t="shared" si="148"/>
        <v>57.184561435365211</v>
      </c>
      <c r="W94" s="116">
        <f>IF(AND(V94&gt;0,V94*$B$4+AC93&lt;=$B$2*'SFV+BESS'!$I$9,V94&lt;'SFV+BESS'!$I$7), V94*$B$4, IF(AND(V94&gt;0,V94*$B$4+AC93&gt;$B$2*'SFV+BESS'!$I$9,V94*$B$4&lt;'SFV+BESS'!$I$7),$B$2*'SFV+BESS'!$I$9-AC93,IF(AND(V94&gt;0,V94*$B$4+AC93&gt;$B$2*'SFV+BESS'!$I$9,V94*$B$4&gt;'SFV+BESS'!$I$7,AC93&lt;$B$2*'SFV+BESS'!$I$9),$B$2*'SFV+BESS'!$I$9-AC93,IF(AND(V94&gt;0,V94*$B$4+AC93&lt;=$B$2*'SFV+BESS'!$I$9,V94&gt;'SFV+BESS'!$I$7),'SFV+BESS'!$I$7,0))))</f>
        <v>0</v>
      </c>
      <c r="X94" s="27">
        <f>IF(AND(V94&lt;0,AC93+V94/$B$5&gt;$H$2,-V94/'Carga-Descarga Año'!$B$5&lt;'SFV+BESS'!$I$7),V94/$B$5,IF(AND(V94&lt;0,AC93+V94/$B$5&gt;$H$2,-V94/'Carga-Descarga Año'!$B$5&gt;'SFV+BESS'!$I$7),-'SFV+BESS'!$I$7,IF(AND(V94&lt;0,AC93+V94/$B$5&lt;$H$2),-MIN('SFV+BESS'!$I$7,AC93-$H$2),0)))</f>
        <v>0</v>
      </c>
      <c r="Z94" s="33">
        <f t="shared" si="142"/>
        <v>78.298500000000004</v>
      </c>
      <c r="AA94" s="27">
        <f t="shared" si="117"/>
        <v>0</v>
      </c>
      <c r="AB94" s="27">
        <f t="shared" si="141"/>
        <v>0</v>
      </c>
      <c r="AC94" s="28">
        <f>IF((AC93+W94+X94)&gt;=$B$2*'SFV+BESS'!$I$9, $B$2*'SFV+BESS'!$I$9, (AC93+W94+X94))</f>
        <v>173.61249999999998</v>
      </c>
      <c r="AD94" s="110">
        <f t="shared" si="118"/>
        <v>57.184561435365211</v>
      </c>
      <c r="AI94" s="251"/>
      <c r="AJ94" s="41">
        <v>3.5416666666666701</v>
      </c>
      <c r="AK94" s="52">
        <f t="shared" si="102"/>
        <v>135.11496947983915</v>
      </c>
      <c r="AL94" s="33">
        <f>Gen_Cons_Horario!B1536</f>
        <v>74.570000000000007</v>
      </c>
      <c r="AM94" s="35">
        <f t="shared" si="149"/>
        <v>60.544969479839139</v>
      </c>
      <c r="AN94" s="116">
        <f>IF(AND(AM94&gt;0,AM94*$B$4+AT93&lt;=$B$2*'SFV+BESS'!$I$9,AM94&lt;'SFV+BESS'!$I$7), AM94*$B$4, IF(AND(AM94&gt;0,AM94*$B$4+AT93&gt;$B$2*'SFV+BESS'!$I$9,AM94*$B$4&lt;'SFV+BESS'!$I$7),$B$2*'SFV+BESS'!$I$9-AT93,IF(AND(AM94&gt;0,AM94*$B$4+AT93&gt;$B$2*'SFV+BESS'!$I$9,AM94*$B$4&gt;'SFV+BESS'!$I$7,AT93&lt;$B$2*'SFV+BESS'!$I$9),$B$2*'SFV+BESS'!$I$9-AT93,IF(AND(AM94&gt;0,AM94*$B$4+AT93&lt;=$B$2*'SFV+BESS'!$I$9,AM94&gt;'SFV+BESS'!$I$7),'SFV+BESS'!$I$7,0))))</f>
        <v>0</v>
      </c>
      <c r="AO94" s="27">
        <f>IF(AND(AM94&lt;0,AT93+AM94/$B$5&gt;$H$2,-AM94/'Carga-Descarga Año'!$B$5&lt;'SFV+BESS'!$I$7),AM94/$B$5,IF(AND(AM94&lt;0,AT93+AM94/$B$5&gt;$H$2,-AM94/'Carga-Descarga Año'!$B$5&gt;'SFV+BESS'!$I$7),-'SFV+BESS'!$I$7,IF(AND(AM94&lt;0,AT93+AM94/$B$5&lt;$H$2),-MIN('SFV+BESS'!$I$7,AT93-$H$2),0)))</f>
        <v>0</v>
      </c>
      <c r="AP94" s="33"/>
      <c r="AQ94" s="33">
        <f t="shared" si="83"/>
        <v>74.570000000000007</v>
      </c>
      <c r="AR94" s="27">
        <f t="shared" si="119"/>
        <v>0</v>
      </c>
      <c r="AS94" s="27">
        <f t="shared" si="84"/>
        <v>0</v>
      </c>
      <c r="AT94" s="28">
        <f>IF((AT93+AN94+AO94)&gt;=$B$2*'SFV+BESS'!$I$9, $B$2*'SFV+BESS'!$I$9, (AT93+AN94+AO94))</f>
        <v>173.61249999999998</v>
      </c>
      <c r="AU94" s="110">
        <f t="shared" si="120"/>
        <v>60.544969479839139</v>
      </c>
      <c r="AZ94" s="251"/>
      <c r="BA94" s="41">
        <v>3.5416666666666701</v>
      </c>
      <c r="BB94" s="33">
        <f t="shared" si="103"/>
        <v>117.05399934144904</v>
      </c>
      <c r="BC94" s="33">
        <f>Gen_Cons_Horario!B2280</f>
        <v>0</v>
      </c>
      <c r="BD94" s="35">
        <f t="shared" si="150"/>
        <v>117.05399934144904</v>
      </c>
      <c r="BE94" s="116">
        <f>IF(AND(BD94&gt;0,BD94*$B$4+BK93&lt;=$B$2*'SFV+BESS'!$I$9,BD94&lt;'SFV+BESS'!$I$7), BD94*$B$4, IF(AND(BD94&gt;0,BD94*$B$4+BK93&gt;$B$2*'SFV+BESS'!$I$9,BD94*$B$4&lt;'SFV+BESS'!$I$7),$B$2*'SFV+BESS'!$I$9-BK93,IF(AND(BD94&gt;0,BD94*$B$4+BK93&gt;$B$2*'SFV+BESS'!$I$9,BD94*$B$4&gt;'SFV+BESS'!$I$7,BK93&lt;$B$2*'SFV+BESS'!$I$9),$B$2*'SFV+BESS'!$I$9-BK93,IF(AND(BD94&gt;0,BD94*$B$4+BK93&lt;=$B$2*'SFV+BESS'!$I$9,BD94&gt;'SFV+BESS'!$I$7),'SFV+BESS'!$I$7,0))))</f>
        <v>0</v>
      </c>
      <c r="BF94" s="27">
        <f>IF(AND(BD94&lt;0,BK93+BD94/$B$5&gt;$H$2,-BD94/'Carga-Descarga Año'!$B$5&lt;'SFV+BESS'!$I$7),BD94/$B$5,IF(AND(BD94&lt;0,BK93+BD94/$B$5&gt;$H$2,-BD94/'Carga-Descarga Año'!$B$5&gt;'SFV+BESS'!$I$7),-'SFV+BESS'!$I$7,IF(AND(BD94&lt;0,BK93+BD94/$B$5&lt;$H$2),-MIN('SFV+BESS'!$I$7,BK93-$H$2),0)))</f>
        <v>0</v>
      </c>
      <c r="BG94" s="33"/>
      <c r="BH94" s="33">
        <f t="shared" si="85"/>
        <v>0</v>
      </c>
      <c r="BI94" s="27">
        <f t="shared" si="121"/>
        <v>0</v>
      </c>
      <c r="BJ94" s="27">
        <f t="shared" si="86"/>
        <v>0</v>
      </c>
      <c r="BK94" s="28">
        <f>IF((BK93+BE94+BF94)&gt;=$B$2*'SFV+BESS'!$I$9, $B$2*'SFV+BESS'!$I$9, (BK93+BE94+BF94))</f>
        <v>173.61249999999998</v>
      </c>
      <c r="BL94" s="110">
        <f t="shared" si="122"/>
        <v>117.05399934144904</v>
      </c>
      <c r="BQ94" s="251"/>
      <c r="BR94" s="41">
        <v>3.5416666666666701</v>
      </c>
      <c r="BS94" s="33">
        <f t="shared" si="104"/>
        <v>101.15682338349448</v>
      </c>
      <c r="BT94" s="33">
        <f>Gen_Cons_Horario!B3000</f>
        <v>0</v>
      </c>
      <c r="BU94" s="35">
        <f t="shared" si="151"/>
        <v>101.15682338349448</v>
      </c>
      <c r="BV94" s="116">
        <f>IF(AND(BU94&gt;0,BU94*$B$4+CB93&lt;=$B$2*'SFV+BESS'!$I$9,BU94&lt;'SFV+BESS'!$I$7), BU94*$B$4, IF(AND(BU94&gt;0,BU94*$B$4+CB93&gt;$B$2*'SFV+BESS'!$I$9,BU94*$B$4&lt;'SFV+BESS'!$I$7),$B$2*'SFV+BESS'!$I$9-CB93,IF(AND(BU94&gt;0,BU94*$B$4+CB93&gt;$B$2*'SFV+BESS'!$I$9,BU94*$B$4&gt;'SFV+BESS'!$I$7,CB93&lt;$B$2*'SFV+BESS'!$I$9),$B$2*'SFV+BESS'!$I$9-CB93,IF(AND(BU94&gt;0,BU94*$B$4+CB93&lt;=$B$2*'SFV+BESS'!$I$9,BU94&gt;'SFV+BESS'!$I$7),'SFV+BESS'!$I$7,0))))</f>
        <v>0</v>
      </c>
      <c r="BW94" s="27">
        <f>IF(AND(BU94&lt;0,CB93+BU94/$B$5&gt;$H$2,-BU94/'Carga-Descarga Año'!$B$5&lt;'SFV+BESS'!$I$7),BU94/$B$5,IF(AND(BU94&lt;0,CB93+BU94/$B$5&gt;$H$2,-BU94/'Carga-Descarga Año'!$B$5&gt;'SFV+BESS'!$I$7),-'SFV+BESS'!$I$7,IF(AND(BU94&lt;0,CB93+BU94/$B$5&lt;$H$2),-MIN('SFV+BESS'!$I$7,CB93-$H$2),0)))</f>
        <v>0</v>
      </c>
      <c r="BX94" s="33"/>
      <c r="BY94" s="33">
        <f t="shared" si="87"/>
        <v>0</v>
      </c>
      <c r="BZ94" s="27">
        <f t="shared" si="123"/>
        <v>0</v>
      </c>
      <c r="CA94" s="27">
        <f t="shared" si="124"/>
        <v>0</v>
      </c>
      <c r="CB94" s="28">
        <f>IF((CB93+BV94+BW94)&gt;=$B$2*'SFV+BESS'!$I$9, $B$2*'SFV+BESS'!$I$9, (CB93+BV94+BW94))</f>
        <v>173.61249999999998</v>
      </c>
      <c r="CC94" s="110">
        <f t="shared" si="125"/>
        <v>101.15682338349448</v>
      </c>
      <c r="CH94" s="251"/>
      <c r="CI94" s="41">
        <v>3.5416666666666701</v>
      </c>
      <c r="CJ94" s="33">
        <f t="shared" si="105"/>
        <v>89.380465685827559</v>
      </c>
      <c r="CK94" s="33">
        <f>Gen_Cons_Horario!B3744</f>
        <v>0</v>
      </c>
      <c r="CL94" s="35">
        <f t="shared" si="152"/>
        <v>89.380465685827559</v>
      </c>
      <c r="CM94" s="116">
        <f>IF(AND(CL94&gt;0,CL94*$B$4+CS93&lt;=$B$2*'SFV+BESS'!$I$9,CL94&lt;'SFV+BESS'!$I$7), CL94*$B$4, IF(AND(CL94&gt;0,CL94*$B$4+CS93&gt;$B$2*'SFV+BESS'!$I$9,CL94*$B$4&lt;'SFV+BESS'!$I$7),$B$2*'SFV+BESS'!$I$9-CS93,IF(AND(CL94&gt;0,CL94*$B$4+CS93&gt;$B$2*'SFV+BESS'!$I$9,CL94*$B$4&gt;'SFV+BESS'!$I$7,CS93&lt;$B$2*'SFV+BESS'!$I$9),$B$2*'SFV+BESS'!$I$9-CS93,IF(AND(CL94&gt;0,CL94*$B$4+CS93&lt;=$B$2*'SFV+BESS'!$I$9,CL94&gt;'SFV+BESS'!$I$7),'SFV+BESS'!$I$7,0))))</f>
        <v>0</v>
      </c>
      <c r="CN94" s="27">
        <f>IF(AND(CL94&lt;0,CS93+CL94/$B$5&gt;$H$2,-CL94/'Carga-Descarga Año'!$B$5&lt;'SFV+BESS'!$I$7),CL94/$B$5,IF(AND(CL94&lt;0,CS93+CL94/$B$5&gt;$H$2,-CL94/'Carga-Descarga Año'!$B$5&gt;'SFV+BESS'!$I$7),-'SFV+BESS'!$I$7,IF(AND(CL94&lt;0,CS93+CL94/$B$5&lt;$H$2),-MIN('SFV+BESS'!$I$7,CS93-$H$2),0)))</f>
        <v>0</v>
      </c>
      <c r="CO94" s="33"/>
      <c r="CP94" s="33">
        <f t="shared" si="88"/>
        <v>0</v>
      </c>
      <c r="CQ94" s="27">
        <f t="shared" si="126"/>
        <v>0</v>
      </c>
      <c r="CR94" s="27">
        <f t="shared" si="89"/>
        <v>0</v>
      </c>
      <c r="CS94" s="28">
        <f>IF((CS93+CM94+CN94)&gt;=$B$2*'SFV+BESS'!$I$9, $B$2*'SFV+BESS'!$I$9, (CS93+CM94+CN94))</f>
        <v>173.61249999999998</v>
      </c>
      <c r="CT94" s="110">
        <f t="shared" si="127"/>
        <v>89.380465685827559</v>
      </c>
      <c r="CY94" s="251"/>
      <c r="CZ94" s="41">
        <v>3.5416666666666701</v>
      </c>
      <c r="DA94" s="33">
        <f t="shared" si="106"/>
        <v>97.567951615344242</v>
      </c>
      <c r="DB94" s="33">
        <f>Gen_Cons_Horario!B4464</f>
        <v>0</v>
      </c>
      <c r="DC94" s="35">
        <f t="shared" si="143"/>
        <v>97.567951615344242</v>
      </c>
      <c r="DD94" s="116">
        <f>IF(AND(DC94&gt;0,DC94*$B$4+DJ93&lt;=$B$2*'SFV+BESS'!$I$9,DC94&lt;'SFV+BESS'!$I$7), DC94*$B$4, IF(AND(DC94&gt;0,DC94*$B$4+DJ93&gt;$B$2*'SFV+BESS'!$I$9,DC94*$B$4&lt;'SFV+BESS'!$I$7),$B$2*'SFV+BESS'!$I$9-DJ93,IF(AND(DC94&gt;0,DC94*$B$4+DJ93&gt;$B$2*'SFV+BESS'!$I$9,DC94*$B$4&gt;'SFV+BESS'!$I$7,DJ93&lt;$B$2*'SFV+BESS'!$I$9),$B$2*'SFV+BESS'!$I$9-DJ93,IF(AND(DC94&gt;0,DC94*$B$4+DJ93&lt;=$B$2*'SFV+BESS'!$I$9,DC94&gt;'SFV+BESS'!$I$7),'SFV+BESS'!$I$7,0))))</f>
        <v>0</v>
      </c>
      <c r="DE94" s="27">
        <f>IF(AND(DC94&lt;0,DJ93+DC94/$B$5&gt;$H$2,-DC94/'Carga-Descarga Año'!$B$5&lt;'SFV+BESS'!$I$7),DC94/$B$5,IF(AND(DC94&lt;0,DJ93+DC94/$B$5&gt;$H$2,-DC94/'Carga-Descarga Año'!$B$5&gt;'SFV+BESS'!$I$7),-'SFV+BESS'!$I$7,IF(AND(DC94&lt;0,DJ93+DC94/$B$5&lt;$H$2),-MIN('SFV+BESS'!$I$7,DJ93-$H$2),0)))</f>
        <v>0</v>
      </c>
      <c r="DF94" s="33"/>
      <c r="DG94" s="33">
        <f t="shared" si="90"/>
        <v>0</v>
      </c>
      <c r="DH94" s="27">
        <f t="shared" si="128"/>
        <v>0</v>
      </c>
      <c r="DI94" s="27">
        <f t="shared" si="129"/>
        <v>0</v>
      </c>
      <c r="DJ94" s="28">
        <f>IF((DJ93+DD94+DE94)&gt;=$B$2*'SFV+BESS'!$I$9, $B$2*'SFV+BESS'!$I$9, (DJ93+DD94+DE94))</f>
        <v>173.61249999999998</v>
      </c>
      <c r="DK94" s="110">
        <f t="shared" si="130"/>
        <v>97.567951615344242</v>
      </c>
      <c r="DP94" s="251"/>
      <c r="DQ94" s="41">
        <v>3.5416666666666701</v>
      </c>
      <c r="DR94" s="33">
        <f t="shared" si="107"/>
        <v>96.834626817698066</v>
      </c>
      <c r="DS94" s="33">
        <f>Gen_Cons_Horario!B5208</f>
        <v>0</v>
      </c>
      <c r="DT94" s="35">
        <f t="shared" si="144"/>
        <v>96.834626817698066</v>
      </c>
      <c r="DU94" s="116">
        <f>IF(AND(DT94&gt;0,DT94*$B$4+EA93&lt;=$B$2*'SFV+BESS'!$I$9,DT94&lt;'SFV+BESS'!$I$7), DT94*$B$4, IF(AND(DT94&gt;0,DT94*$B$4+EA93&gt;$B$2*'SFV+BESS'!$I$9,DT94*$B$4&lt;'SFV+BESS'!$I$7),$B$2*'SFV+BESS'!$I$9-EA93,IF(AND(DT94&gt;0,DT94*$B$4+EA93&gt;$B$2*'SFV+BESS'!$I$9,DT94*$B$4&gt;'SFV+BESS'!$I$7,EA93&lt;$B$2*'SFV+BESS'!$I$9),$B$2*'SFV+BESS'!$I$9-EA93,IF(AND(DT94&gt;0,DT94*$B$4+EA93&lt;=$B$2*'SFV+BESS'!$I$9,DT94&gt;'SFV+BESS'!$I$7),'SFV+BESS'!$I$7,0))))</f>
        <v>0</v>
      </c>
      <c r="DV94" s="27">
        <f>IF(AND(DT94&lt;0,EA93+DT94/$B$5&gt;$H$2,-DT94/'Carga-Descarga Año'!$B$5&lt;'SFV+BESS'!$I$7),DT94/$B$5,IF(AND(DT94&lt;0,EA93+DT94/$B$5&gt;$H$2,-DT94/'Carga-Descarga Año'!$B$5&gt;'SFV+BESS'!$I$7),-'SFV+BESS'!$I$7,IF(AND(DT94&lt;0,EA93+DT94/$B$5&lt;$H$2),-MIN('SFV+BESS'!$I$7,EA93-$H$2),0)))</f>
        <v>0</v>
      </c>
      <c r="DW94" s="33"/>
      <c r="DX94" s="33">
        <f t="shared" si="91"/>
        <v>0</v>
      </c>
      <c r="DY94" s="27">
        <f t="shared" si="131"/>
        <v>0</v>
      </c>
      <c r="DZ94" s="27">
        <f t="shared" si="92"/>
        <v>0</v>
      </c>
      <c r="EA94" s="28">
        <f>IF((EA93+DU94+DV94)&gt;=$B$2*'SFV+BESS'!$I$9, $B$2*'SFV+BESS'!$I$9, (EA93+DU94+DV94))</f>
        <v>173.61249999999998</v>
      </c>
      <c r="EB94" s="110">
        <f t="shared" si="132"/>
        <v>96.834626817698066</v>
      </c>
      <c r="EG94" s="251"/>
      <c r="EH94" s="41">
        <v>3.5416666666666701</v>
      </c>
      <c r="EI94" s="33">
        <f t="shared" si="108"/>
        <v>107.82955536087286</v>
      </c>
      <c r="EJ94" s="33">
        <f>Gen_Cons_Horario!B5952</f>
        <v>0</v>
      </c>
      <c r="EK94" s="35">
        <f t="shared" si="145"/>
        <v>107.82955536087286</v>
      </c>
      <c r="EL94" s="116">
        <f>IF(AND(EK94&gt;0,EK94*$B$4+ER93&lt;=$B$2*'SFV+BESS'!$I$9,EK94&lt;'SFV+BESS'!$I$7), EK94*$B$4, IF(AND(EK94&gt;0,EK94*$B$4+ER93&gt;$B$2*'SFV+BESS'!$I$9,EK94*$B$4&lt;'SFV+BESS'!$I$7),$B$2*'SFV+BESS'!$I$9-ER93,IF(AND(EK94&gt;0,EK94*$B$4+ER93&gt;$B$2*'SFV+BESS'!$I$9,EK94*$B$4&gt;'SFV+BESS'!$I$7,ER93&lt;$B$2*'SFV+BESS'!$I$9),$B$2*'SFV+BESS'!$I$9-ER93,IF(AND(EK94&gt;0,EK94*$B$4+ER93&lt;=$B$2*'SFV+BESS'!$I$9,EK94&gt;'SFV+BESS'!$I$7),'SFV+BESS'!$I$7,0))))</f>
        <v>0</v>
      </c>
      <c r="EM94" s="27">
        <f>IF(AND(EK94&lt;0,ER93+EK94/$B$5&gt;$H$2,-EK94/'Carga-Descarga Año'!$B$5&lt;'SFV+BESS'!$I$7),EK94/$B$5,IF(AND(EK94&lt;0,ER93+EK94/$B$5&gt;$H$2,-EK94/'Carga-Descarga Año'!$B$5&gt;'SFV+BESS'!$I$7),-'SFV+BESS'!$I$7,IF(AND(EK94&lt;0,ER93+EK94/$B$5&lt;$H$2),-MIN('SFV+BESS'!$I$7,ER93-$H$2),0)))</f>
        <v>0</v>
      </c>
      <c r="EN94" s="33"/>
      <c r="EO94" s="33">
        <f t="shared" si="93"/>
        <v>0</v>
      </c>
      <c r="EP94" s="27">
        <f t="shared" si="133"/>
        <v>0</v>
      </c>
      <c r="EQ94" s="27">
        <f t="shared" si="94"/>
        <v>0</v>
      </c>
      <c r="ER94" s="28">
        <f>IF((ER93+EL94+EM94)&gt;=$B$2*'SFV+BESS'!$I$9, $B$2*'SFV+BESS'!$I$9, (ER93+EL94+EM94))</f>
        <v>173.61249999999998</v>
      </c>
      <c r="ES94" s="110">
        <f t="shared" si="134"/>
        <v>107.82955536087286</v>
      </c>
      <c r="EX94" s="251"/>
      <c r="EY94" s="41">
        <v>3.5416666666666701</v>
      </c>
      <c r="EZ94" s="33">
        <f t="shared" si="109"/>
        <v>116.9976573866774</v>
      </c>
      <c r="FA94" s="33">
        <f>Gen_Cons_Horario!B6672</f>
        <v>0</v>
      </c>
      <c r="FB94" s="35">
        <f t="shared" si="146"/>
        <v>116.9976573866774</v>
      </c>
      <c r="FC94" s="116">
        <f>IF(AND(FB94&gt;0,FB94*$B$4+FI93&lt;=$B$2*'SFV+BESS'!$I$9,FB94&lt;'SFV+BESS'!$I$7), FB94*$B$4, IF(AND(FB94&gt;0,FB94*$B$4+FI93&gt;$B$2*'SFV+BESS'!$I$9,FB94*$B$4&lt;'SFV+BESS'!$I$7),$B$2*'SFV+BESS'!$I$9-FI93,IF(AND(FB94&gt;0,FB94*$B$4+FI93&gt;$B$2*'SFV+BESS'!$I$9,FB94*$B$4&gt;'SFV+BESS'!$I$7,FI93&lt;$B$2*'SFV+BESS'!$I$9),$B$2*'SFV+BESS'!$I$9-FI93,IF(AND(FB94&gt;0,FB94*$B$4+FI93&lt;=$B$2*'SFV+BESS'!$I$9,FB94&gt;'SFV+BESS'!$I$7),'SFV+BESS'!$I$7,0))))</f>
        <v>0</v>
      </c>
      <c r="FD94" s="27">
        <f>IF(AND(FB94&lt;0,FI93+FB94/$B$5&gt;$H$2,-FB94/'Carga-Descarga Año'!$B$5&lt;'SFV+BESS'!$I$7),FB94/$B$5,IF(AND(FB94&lt;0,FI93+FB94/$B$5&gt;$H$2,-FB94/'Carga-Descarga Año'!$B$5&gt;'SFV+BESS'!$I$7),-'SFV+BESS'!$I$7,IF(AND(FB94&lt;0,FI93+FB94/$B$5&lt;$H$2),-MIN('SFV+BESS'!$I$7,FI93-$H$2),0)))</f>
        <v>0</v>
      </c>
      <c r="FE94" s="33"/>
      <c r="FF94" s="33">
        <f t="shared" si="95"/>
        <v>0</v>
      </c>
      <c r="FG94" s="27">
        <f t="shared" si="135"/>
        <v>0</v>
      </c>
      <c r="FH94" s="27">
        <f t="shared" si="96"/>
        <v>0</v>
      </c>
      <c r="FI94" s="28">
        <f>IF((FI93+FC94+FD94)&gt;=$B$2*'SFV+BESS'!$I$9, $B$2*'SFV+BESS'!$I$9, (FI93+FC94+FD94))</f>
        <v>173.61249999999998</v>
      </c>
      <c r="FJ94" s="110">
        <f t="shared" si="136"/>
        <v>116.9976573866774</v>
      </c>
      <c r="FO94" s="251"/>
      <c r="FP94" s="41">
        <v>3.5416666666666701</v>
      </c>
      <c r="FQ94" s="33">
        <f t="shared" si="110"/>
        <v>124.15896438995942</v>
      </c>
      <c r="FR94" s="33">
        <f>Gen_Cons_Horario!B7416</f>
        <v>82.027000000000001</v>
      </c>
      <c r="FS94" s="35">
        <f t="shared" si="147"/>
        <v>42.131964389959421</v>
      </c>
      <c r="FT94" s="116">
        <f>IF(AND(FS94&gt;0,FS94*$B$4+FZ93&lt;=$B$2*'SFV+BESS'!$I$9,FS94&lt;'SFV+BESS'!$I$7), FS94*$B$4, IF(AND(FS94&gt;0,FS94*$B$4+FZ93&gt;$B$2*'SFV+BESS'!$I$9,FS94*$B$4&lt;'SFV+BESS'!$I$7),$B$2*'SFV+BESS'!$I$9-FZ93,IF(AND(FS94&gt;0,FS94*$B$4+FZ93&gt;$B$2*'SFV+BESS'!$I$9,FS94*$B$4&gt;'SFV+BESS'!$I$7,FZ93&lt;$B$2*'SFV+BESS'!$I$9),$B$2*'SFV+BESS'!$I$9-FZ93,IF(AND(FS94&gt;0,FS94*$B$4+FZ93&lt;=$B$2*'SFV+BESS'!$I$9,FS94&gt;'SFV+BESS'!$I$7),'SFV+BESS'!$I$7,0))))</f>
        <v>0</v>
      </c>
      <c r="FU94" s="27">
        <f>IF(AND(FS94&lt;0,FZ93+FS94/$B$5&gt;$H$2,-FS94/'Carga-Descarga Año'!$B$5&lt;'SFV+BESS'!$I$7),FS94/$B$5,IF(AND(FS94&lt;0,FZ93+FS94/$B$5&gt;$H$2,-FS94/'Carga-Descarga Año'!$B$5&gt;'SFV+BESS'!$I$7),-'SFV+BESS'!$I$7,IF(AND(FS94&lt;0,FZ93+FS94/$B$5&lt;$H$2),-MIN('SFV+BESS'!$I$7,FZ93-$H$2),0)))</f>
        <v>0</v>
      </c>
      <c r="FV94" s="33"/>
      <c r="FW94" s="33">
        <f t="shared" si="97"/>
        <v>82.027000000000001</v>
      </c>
      <c r="FX94" s="27">
        <f t="shared" si="137"/>
        <v>0</v>
      </c>
      <c r="FY94" s="27">
        <f t="shared" si="98"/>
        <v>0</v>
      </c>
      <c r="FZ94" s="28">
        <f>IF((FZ93+FT94+FU94)&gt;=$B$2*'SFV+BESS'!$I$9, $B$2*'SFV+BESS'!$I$9, (FZ93+FT94+FU94))</f>
        <v>173.61249999999998</v>
      </c>
      <c r="GA94" s="110">
        <f t="shared" si="138"/>
        <v>42.131964389959421</v>
      </c>
      <c r="GF94" s="251"/>
      <c r="GG94" s="41">
        <v>3.5416666666666701</v>
      </c>
      <c r="GH94" s="33">
        <f t="shared" si="111"/>
        <v>123.094953967778</v>
      </c>
      <c r="GI94" s="33">
        <f>Gen_Cons_Horario!B8136</f>
        <v>59.656000000000006</v>
      </c>
      <c r="GJ94" s="35">
        <f t="shared" si="153"/>
        <v>63.438953967777991</v>
      </c>
      <c r="GK94" s="116">
        <f>IF(AND(GJ94&gt;0,GJ94*$B$4+GQ93&lt;=$B$2*'SFV+BESS'!$I$9,GJ94&lt;'SFV+BESS'!$I$7), GJ94*$B$4, IF(AND(GJ94&gt;0,GJ94*$B$4+GQ93&gt;$B$2*'SFV+BESS'!$I$9,GJ94*$B$4&lt;'SFV+BESS'!$I$7),$B$2*'SFV+BESS'!$I$9-GQ93,IF(AND(GJ94&gt;0,GJ94*$B$4+GQ93&gt;$B$2*'SFV+BESS'!$I$9,GJ94*$B$4&gt;'SFV+BESS'!$I$7,GQ93&lt;$B$2*'SFV+BESS'!$I$9),$B$2*'SFV+BESS'!$I$9-GQ93,IF(AND(GJ94&gt;0,GJ94*$B$4+GQ93&lt;=$B$2*'SFV+BESS'!$I$9,GJ94&gt;'SFV+BESS'!$I$7),'SFV+BESS'!$I$7,0))))</f>
        <v>0</v>
      </c>
      <c r="GL94" s="27">
        <f>IF(AND(GJ94&lt;0,GQ93+GJ94/$B$5&gt;$H$2,-GJ94/'Carga-Descarga Año'!$B$5&lt;'SFV+BESS'!$I$7),GJ94/$B$5,IF(AND(GJ94&lt;0,GQ93+GJ94/$B$5&gt;$H$2,-GJ94/'Carga-Descarga Año'!$B$5&gt;'SFV+BESS'!$I$7),-'SFV+BESS'!$I$7,IF(AND(GJ94&lt;0,GQ93+GJ94/$B$5&lt;$H$2),-MIN('SFV+BESS'!$I$7,GQ93-$H$2),0)))</f>
        <v>0</v>
      </c>
      <c r="GM94" s="33"/>
      <c r="GN94" s="33">
        <f t="shared" si="99"/>
        <v>59.656000000000006</v>
      </c>
      <c r="GO94" s="27">
        <f t="shared" si="139"/>
        <v>0</v>
      </c>
      <c r="GP94" s="27">
        <f t="shared" si="100"/>
        <v>0</v>
      </c>
      <c r="GQ94" s="28">
        <f>IF((GQ93+GK94+GL94)&gt;=$B$2*'SFV+BESS'!$I$9, $B$2*'SFV+BESS'!$I$9, (GQ93+GK94+GL94))</f>
        <v>173.61249999999998</v>
      </c>
      <c r="GR94" s="110">
        <f t="shared" si="140"/>
        <v>63.438953967777991</v>
      </c>
    </row>
    <row r="95" spans="1:200">
      <c r="A95" s="249"/>
      <c r="B95" s="41">
        <v>3.5833333333333401</v>
      </c>
      <c r="C95" s="38">
        <f t="shared" si="82"/>
        <v>133.25978951017149</v>
      </c>
      <c r="D95" s="2">
        <f>Gen_Cons_Horario!B121</f>
        <v>119.312</v>
      </c>
      <c r="E95" s="140">
        <f t="shared" si="112"/>
        <v>13.947789510171489</v>
      </c>
      <c r="F95" s="116">
        <f>IF(AND(E95&gt;0,E95*$B$4+L94&lt;=$B$2*'SFV+BESS'!$I$9,E95&lt;'SFV+BESS'!$I$7), E95*$B$4, IF(AND(E95&gt;0,E95*$B$4+L94&gt;$B$2*'SFV+BESS'!$I$9,E95*$B$4&lt;'SFV+BESS'!$I$7),$B$2*'SFV+BESS'!$I$9-L94,IF(AND(E95&gt;0,E95*$B$4+L94&gt;$B$2*'SFV+BESS'!$I$9,E95*$B$4&gt;'SFV+BESS'!$I$7,L94&lt;$B$2*'SFV+BESS'!$I$9),$B$2*'SFV+BESS'!$I$9-L94,IF(AND(E95&gt;0,E95*$B$4+L94&lt;=$B$2*'SFV+BESS'!$I$9,E95&gt;'SFV+BESS'!$I$7),'SFV+BESS'!$I$7,0))))</f>
        <v>13.250400034662913</v>
      </c>
      <c r="G95" s="27">
        <f>IF(AND(E95&lt;0,L94+E95/$B$5&gt;$H$2,-E95/'Carga-Descarga Año'!$B$5&lt;'SFV+BESS'!$I$7),E95/$B$5,IF(AND(E95&lt;0,L94+E95/$B$5&gt;$H$2,-E95/'Carga-Descarga Año'!$B$5&gt;'SFV+BESS'!$I$7),-'SFV+BESS'!$I$7,IF(AND(E95&lt;0,L94+E95/$B$5&lt;$H$2),-MIN('SFV+BESS'!$I$7,L94-$H$2),0)))</f>
        <v>0</v>
      </c>
      <c r="I95" s="38">
        <f t="shared" si="113"/>
        <v>119.312</v>
      </c>
      <c r="J95" s="27">
        <f t="shared" si="115"/>
        <v>0</v>
      </c>
      <c r="K95" s="27">
        <f t="shared" si="114"/>
        <v>0</v>
      </c>
      <c r="L95" s="28">
        <f>IF((L94+F95+G95)&gt;=$B$2*'SFV+BESS'!$I$9, $B$2*'SFV+BESS'!$I$9, (L94+F95+G95))</f>
        <v>37.773587672211036</v>
      </c>
      <c r="M95" s="110">
        <f t="shared" si="116"/>
        <v>0</v>
      </c>
      <c r="R95" s="251"/>
      <c r="S95" s="41">
        <v>3.5833333333333401</v>
      </c>
      <c r="T95" s="2">
        <f t="shared" si="101"/>
        <v>139.0828529227783</v>
      </c>
      <c r="U95" s="2">
        <f>Gen_Cons_Horario!B865</f>
        <v>78.298500000000004</v>
      </c>
      <c r="V95" s="35">
        <f t="shared" si="148"/>
        <v>60.784352922778297</v>
      </c>
      <c r="W95" s="116">
        <f>IF(AND(V95&gt;0,V95*$B$4+AC94&lt;=$B$2*'SFV+BESS'!$I$9,V95&lt;'SFV+BESS'!$I$7), V95*$B$4, IF(AND(V95&gt;0,V95*$B$4+AC94&gt;$B$2*'SFV+BESS'!$I$9,V95*$B$4&lt;'SFV+BESS'!$I$7),$B$2*'SFV+BESS'!$I$9-AC94,IF(AND(V95&gt;0,V95*$B$4+AC94&gt;$B$2*'SFV+BESS'!$I$9,V95*$B$4&gt;'SFV+BESS'!$I$7,AC94&lt;$B$2*'SFV+BESS'!$I$9),$B$2*'SFV+BESS'!$I$9-AC94,IF(AND(V95&gt;0,V95*$B$4+AC94&lt;=$B$2*'SFV+BESS'!$I$9,V95&gt;'SFV+BESS'!$I$7),'SFV+BESS'!$I$7,0))))</f>
        <v>0</v>
      </c>
      <c r="X95" s="27">
        <f>IF(AND(V95&lt;0,AC94+V95/$B$5&gt;$H$2,-V95/'Carga-Descarga Año'!$B$5&lt;'SFV+BESS'!$I$7),V95/$B$5,IF(AND(V95&lt;0,AC94+V95/$B$5&gt;$H$2,-V95/'Carga-Descarga Año'!$B$5&gt;'SFV+BESS'!$I$7),-'SFV+BESS'!$I$7,IF(AND(V95&lt;0,AC94+V95/$B$5&lt;$H$2),-MIN('SFV+BESS'!$I$7,AC94-$H$2),0)))</f>
        <v>0</v>
      </c>
      <c r="Z95" s="33">
        <f t="shared" si="142"/>
        <v>78.298500000000004</v>
      </c>
      <c r="AA95" s="27">
        <f t="shared" si="117"/>
        <v>0</v>
      </c>
      <c r="AB95" s="27">
        <f t="shared" si="141"/>
        <v>0</v>
      </c>
      <c r="AC95" s="28">
        <f>IF((AC94+W95+X95)&gt;=$B$2*'SFV+BESS'!$I$9, $B$2*'SFV+BESS'!$I$9, (AC94+W95+X95))</f>
        <v>173.61249999999998</v>
      </c>
      <c r="AD95" s="110">
        <f t="shared" si="118"/>
        <v>60.784352922778297</v>
      </c>
      <c r="AI95" s="251"/>
      <c r="AJ95" s="41">
        <v>3.5833333333333401</v>
      </c>
      <c r="AK95" s="52">
        <f t="shared" si="102"/>
        <v>137.68044358388673</v>
      </c>
      <c r="AL95" s="33">
        <f>Gen_Cons_Horario!B1537</f>
        <v>74.570000000000007</v>
      </c>
      <c r="AM95" s="35">
        <f t="shared" si="149"/>
        <v>63.11044358388672</v>
      </c>
      <c r="AN95" s="116">
        <f>IF(AND(AM95&gt;0,AM95*$B$4+AT94&lt;=$B$2*'SFV+BESS'!$I$9,AM95&lt;'SFV+BESS'!$I$7), AM95*$B$4, IF(AND(AM95&gt;0,AM95*$B$4+AT94&gt;$B$2*'SFV+BESS'!$I$9,AM95*$B$4&lt;'SFV+BESS'!$I$7),$B$2*'SFV+BESS'!$I$9-AT94,IF(AND(AM95&gt;0,AM95*$B$4+AT94&gt;$B$2*'SFV+BESS'!$I$9,AM95*$B$4&gt;'SFV+BESS'!$I$7,AT94&lt;$B$2*'SFV+BESS'!$I$9),$B$2*'SFV+BESS'!$I$9-AT94,IF(AND(AM95&gt;0,AM95*$B$4+AT94&lt;=$B$2*'SFV+BESS'!$I$9,AM95&gt;'SFV+BESS'!$I$7),'SFV+BESS'!$I$7,0))))</f>
        <v>0</v>
      </c>
      <c r="AO95" s="27">
        <f>IF(AND(AM95&lt;0,AT94+AM95/$B$5&gt;$H$2,-AM95/'Carga-Descarga Año'!$B$5&lt;'SFV+BESS'!$I$7),AM95/$B$5,IF(AND(AM95&lt;0,AT94+AM95/$B$5&gt;$H$2,-AM95/'Carga-Descarga Año'!$B$5&gt;'SFV+BESS'!$I$7),-'SFV+BESS'!$I$7,IF(AND(AM95&lt;0,AT94+AM95/$B$5&lt;$H$2),-MIN('SFV+BESS'!$I$7,AT94-$H$2),0)))</f>
        <v>0</v>
      </c>
      <c r="AP95" s="33"/>
      <c r="AQ95" s="33">
        <f t="shared" si="83"/>
        <v>74.570000000000007</v>
      </c>
      <c r="AR95" s="27">
        <f t="shared" si="119"/>
        <v>0</v>
      </c>
      <c r="AS95" s="27">
        <f t="shared" si="84"/>
        <v>0</v>
      </c>
      <c r="AT95" s="28">
        <f>IF((AT94+AN95+AO95)&gt;=$B$2*'SFV+BESS'!$I$9, $B$2*'SFV+BESS'!$I$9, (AT94+AN95+AO95))</f>
        <v>173.61249999999998</v>
      </c>
      <c r="AU95" s="110">
        <f t="shared" si="120"/>
        <v>63.11044358388672</v>
      </c>
      <c r="AZ95" s="251"/>
      <c r="BA95" s="41">
        <v>3.5833333333333401</v>
      </c>
      <c r="BB95" s="33">
        <f t="shared" si="103"/>
        <v>119.78981902555637</v>
      </c>
      <c r="BC95" s="33">
        <f>Gen_Cons_Horario!B2281</f>
        <v>0</v>
      </c>
      <c r="BD95" s="35">
        <f t="shared" si="150"/>
        <v>119.78981902555637</v>
      </c>
      <c r="BE95" s="116">
        <f>IF(AND(BD95&gt;0,BD95*$B$4+BK94&lt;=$B$2*'SFV+BESS'!$I$9,BD95&lt;'SFV+BESS'!$I$7), BD95*$B$4, IF(AND(BD95&gt;0,BD95*$B$4+BK94&gt;$B$2*'SFV+BESS'!$I$9,BD95*$B$4&lt;'SFV+BESS'!$I$7),$B$2*'SFV+BESS'!$I$9-BK94,IF(AND(BD95&gt;0,BD95*$B$4+BK94&gt;$B$2*'SFV+BESS'!$I$9,BD95*$B$4&gt;'SFV+BESS'!$I$7,BK94&lt;$B$2*'SFV+BESS'!$I$9),$B$2*'SFV+BESS'!$I$9-BK94,IF(AND(BD95&gt;0,BD95*$B$4+BK94&lt;=$B$2*'SFV+BESS'!$I$9,BD95&gt;'SFV+BESS'!$I$7),'SFV+BESS'!$I$7,0))))</f>
        <v>0</v>
      </c>
      <c r="BF95" s="27">
        <f>IF(AND(BD95&lt;0,BK94+BD95/$B$5&gt;$H$2,-BD95/'Carga-Descarga Año'!$B$5&lt;'SFV+BESS'!$I$7),BD95/$B$5,IF(AND(BD95&lt;0,BK94+BD95/$B$5&gt;$H$2,-BD95/'Carga-Descarga Año'!$B$5&gt;'SFV+BESS'!$I$7),-'SFV+BESS'!$I$7,IF(AND(BD95&lt;0,BK94+BD95/$B$5&lt;$H$2),-MIN('SFV+BESS'!$I$7,BK94-$H$2),0)))</f>
        <v>0</v>
      </c>
      <c r="BG95" s="33"/>
      <c r="BH95" s="33">
        <f t="shared" si="85"/>
        <v>0</v>
      </c>
      <c r="BI95" s="27">
        <f t="shared" si="121"/>
        <v>0</v>
      </c>
      <c r="BJ95" s="27">
        <f t="shared" si="86"/>
        <v>0</v>
      </c>
      <c r="BK95" s="28">
        <f>IF((BK94+BE95+BF95)&gt;=$B$2*'SFV+BESS'!$I$9, $B$2*'SFV+BESS'!$I$9, (BK94+BE95+BF95))</f>
        <v>173.61249999999998</v>
      </c>
      <c r="BL95" s="110">
        <f t="shared" si="122"/>
        <v>119.78981902555637</v>
      </c>
      <c r="BQ95" s="251"/>
      <c r="BR95" s="41">
        <v>3.5833333333333401</v>
      </c>
      <c r="BS95" s="33">
        <f t="shared" si="104"/>
        <v>102.95917212974827</v>
      </c>
      <c r="BT95" s="33">
        <f>Gen_Cons_Horario!B3001</f>
        <v>0</v>
      </c>
      <c r="BU95" s="35">
        <f t="shared" si="151"/>
        <v>102.95917212974827</v>
      </c>
      <c r="BV95" s="116">
        <f>IF(AND(BU95&gt;0,BU95*$B$4+CB94&lt;=$B$2*'SFV+BESS'!$I$9,BU95&lt;'SFV+BESS'!$I$7), BU95*$B$4, IF(AND(BU95&gt;0,BU95*$B$4+CB94&gt;$B$2*'SFV+BESS'!$I$9,BU95*$B$4&lt;'SFV+BESS'!$I$7),$B$2*'SFV+BESS'!$I$9-CB94,IF(AND(BU95&gt;0,BU95*$B$4+CB94&gt;$B$2*'SFV+BESS'!$I$9,BU95*$B$4&gt;'SFV+BESS'!$I$7,CB94&lt;$B$2*'SFV+BESS'!$I$9),$B$2*'SFV+BESS'!$I$9-CB94,IF(AND(BU95&gt;0,BU95*$B$4+CB94&lt;=$B$2*'SFV+BESS'!$I$9,BU95&gt;'SFV+BESS'!$I$7),'SFV+BESS'!$I$7,0))))</f>
        <v>0</v>
      </c>
      <c r="BW95" s="27">
        <f>IF(AND(BU95&lt;0,CB94+BU95/$B$5&gt;$H$2,-BU95/'Carga-Descarga Año'!$B$5&lt;'SFV+BESS'!$I$7),BU95/$B$5,IF(AND(BU95&lt;0,CB94+BU95/$B$5&gt;$H$2,-BU95/'Carga-Descarga Año'!$B$5&gt;'SFV+BESS'!$I$7),-'SFV+BESS'!$I$7,IF(AND(BU95&lt;0,CB94+BU95/$B$5&lt;$H$2),-MIN('SFV+BESS'!$I$7,CB94-$H$2),0)))</f>
        <v>0</v>
      </c>
      <c r="BX95" s="33"/>
      <c r="BY95" s="33">
        <f t="shared" si="87"/>
        <v>0</v>
      </c>
      <c r="BZ95" s="27">
        <f t="shared" si="123"/>
        <v>0</v>
      </c>
      <c r="CA95" s="27">
        <f t="shared" si="124"/>
        <v>0</v>
      </c>
      <c r="CB95" s="28">
        <f>IF((CB94+BV95+BW95)&gt;=$B$2*'SFV+BESS'!$I$9, $B$2*'SFV+BESS'!$I$9, (CB94+BV95+BW95))</f>
        <v>173.61249999999998</v>
      </c>
      <c r="CC95" s="110">
        <f t="shared" si="125"/>
        <v>102.95917212974827</v>
      </c>
      <c r="CH95" s="251"/>
      <c r="CI95" s="41">
        <v>3.5833333333333401</v>
      </c>
      <c r="CJ95" s="33">
        <f t="shared" si="105"/>
        <v>92.109640210585653</v>
      </c>
      <c r="CK95" s="33">
        <f>Gen_Cons_Horario!B3745</f>
        <v>0</v>
      </c>
      <c r="CL95" s="35">
        <f t="shared" si="152"/>
        <v>92.109640210585653</v>
      </c>
      <c r="CM95" s="116">
        <f>IF(AND(CL95&gt;0,CL95*$B$4+CS94&lt;=$B$2*'SFV+BESS'!$I$9,CL95&lt;'SFV+BESS'!$I$7), CL95*$B$4, IF(AND(CL95&gt;0,CL95*$B$4+CS94&gt;$B$2*'SFV+BESS'!$I$9,CL95*$B$4&lt;'SFV+BESS'!$I$7),$B$2*'SFV+BESS'!$I$9-CS94,IF(AND(CL95&gt;0,CL95*$B$4+CS94&gt;$B$2*'SFV+BESS'!$I$9,CL95*$B$4&gt;'SFV+BESS'!$I$7,CS94&lt;$B$2*'SFV+BESS'!$I$9),$B$2*'SFV+BESS'!$I$9-CS94,IF(AND(CL95&gt;0,CL95*$B$4+CS94&lt;=$B$2*'SFV+BESS'!$I$9,CL95&gt;'SFV+BESS'!$I$7),'SFV+BESS'!$I$7,0))))</f>
        <v>0</v>
      </c>
      <c r="CN95" s="27">
        <f>IF(AND(CL95&lt;0,CS94+CL95/$B$5&gt;$H$2,-CL95/'Carga-Descarga Año'!$B$5&lt;'SFV+BESS'!$I$7),CL95/$B$5,IF(AND(CL95&lt;0,CS94+CL95/$B$5&gt;$H$2,-CL95/'Carga-Descarga Año'!$B$5&gt;'SFV+BESS'!$I$7),-'SFV+BESS'!$I$7,IF(AND(CL95&lt;0,CS94+CL95/$B$5&lt;$H$2),-MIN('SFV+BESS'!$I$7,CS94-$H$2),0)))</f>
        <v>0</v>
      </c>
      <c r="CO95" s="33"/>
      <c r="CP95" s="33">
        <f t="shared" si="88"/>
        <v>0</v>
      </c>
      <c r="CQ95" s="27">
        <f t="shared" si="126"/>
        <v>0</v>
      </c>
      <c r="CR95" s="27">
        <f t="shared" si="89"/>
        <v>0</v>
      </c>
      <c r="CS95" s="28">
        <f>IF((CS94+CM95+CN95)&gt;=$B$2*'SFV+BESS'!$I$9, $B$2*'SFV+BESS'!$I$9, (CS94+CM95+CN95))</f>
        <v>173.61249999999998</v>
      </c>
      <c r="CT95" s="110">
        <f t="shared" si="127"/>
        <v>92.109640210585653</v>
      </c>
      <c r="CY95" s="251"/>
      <c r="CZ95" s="41">
        <v>3.5833333333333401</v>
      </c>
      <c r="DA95" s="33">
        <f t="shared" si="106"/>
        <v>99.291005948507078</v>
      </c>
      <c r="DB95" s="33">
        <f>Gen_Cons_Horario!B4465</f>
        <v>0</v>
      </c>
      <c r="DC95" s="35">
        <f t="shared" si="143"/>
        <v>99.291005948507078</v>
      </c>
      <c r="DD95" s="116">
        <f>IF(AND(DC95&gt;0,DC95*$B$4+DJ94&lt;=$B$2*'SFV+BESS'!$I$9,DC95&lt;'SFV+BESS'!$I$7), DC95*$B$4, IF(AND(DC95&gt;0,DC95*$B$4+DJ94&gt;$B$2*'SFV+BESS'!$I$9,DC95*$B$4&lt;'SFV+BESS'!$I$7),$B$2*'SFV+BESS'!$I$9-DJ94,IF(AND(DC95&gt;0,DC95*$B$4+DJ94&gt;$B$2*'SFV+BESS'!$I$9,DC95*$B$4&gt;'SFV+BESS'!$I$7,DJ94&lt;$B$2*'SFV+BESS'!$I$9),$B$2*'SFV+BESS'!$I$9-DJ94,IF(AND(DC95&gt;0,DC95*$B$4+DJ94&lt;=$B$2*'SFV+BESS'!$I$9,DC95&gt;'SFV+BESS'!$I$7),'SFV+BESS'!$I$7,0))))</f>
        <v>0</v>
      </c>
      <c r="DE95" s="27">
        <f>IF(AND(DC95&lt;0,DJ94+DC95/$B$5&gt;$H$2,-DC95/'Carga-Descarga Año'!$B$5&lt;'SFV+BESS'!$I$7),DC95/$B$5,IF(AND(DC95&lt;0,DJ94+DC95/$B$5&gt;$H$2,-DC95/'Carga-Descarga Año'!$B$5&gt;'SFV+BESS'!$I$7),-'SFV+BESS'!$I$7,IF(AND(DC95&lt;0,DJ94+DC95/$B$5&lt;$H$2),-MIN('SFV+BESS'!$I$7,DJ94-$H$2),0)))</f>
        <v>0</v>
      </c>
      <c r="DF95" s="33"/>
      <c r="DG95" s="33">
        <f t="shared" si="90"/>
        <v>0</v>
      </c>
      <c r="DH95" s="27">
        <f t="shared" si="128"/>
        <v>0</v>
      </c>
      <c r="DI95" s="27">
        <f t="shared" si="129"/>
        <v>0</v>
      </c>
      <c r="DJ95" s="28">
        <f>IF((DJ94+DD95+DE95)&gt;=$B$2*'SFV+BESS'!$I$9, $B$2*'SFV+BESS'!$I$9, (DJ94+DD95+DE95))</f>
        <v>173.61249999999998</v>
      </c>
      <c r="DK95" s="110">
        <f t="shared" si="130"/>
        <v>99.291005948507078</v>
      </c>
      <c r="DP95" s="251"/>
      <c r="DQ95" s="41">
        <v>3.5833333333333401</v>
      </c>
      <c r="DR95" s="33">
        <f t="shared" si="107"/>
        <v>97.880357128904294</v>
      </c>
      <c r="DS95" s="33">
        <f>Gen_Cons_Horario!B5209</f>
        <v>0</v>
      </c>
      <c r="DT95" s="35">
        <f t="shared" si="144"/>
        <v>97.880357128904294</v>
      </c>
      <c r="DU95" s="116">
        <f>IF(AND(DT95&gt;0,DT95*$B$4+EA94&lt;=$B$2*'SFV+BESS'!$I$9,DT95&lt;'SFV+BESS'!$I$7), DT95*$B$4, IF(AND(DT95&gt;0,DT95*$B$4+EA94&gt;$B$2*'SFV+BESS'!$I$9,DT95*$B$4&lt;'SFV+BESS'!$I$7),$B$2*'SFV+BESS'!$I$9-EA94,IF(AND(DT95&gt;0,DT95*$B$4+EA94&gt;$B$2*'SFV+BESS'!$I$9,DT95*$B$4&gt;'SFV+BESS'!$I$7,EA94&lt;$B$2*'SFV+BESS'!$I$9),$B$2*'SFV+BESS'!$I$9-EA94,IF(AND(DT95&gt;0,DT95*$B$4+EA94&lt;=$B$2*'SFV+BESS'!$I$9,DT95&gt;'SFV+BESS'!$I$7),'SFV+BESS'!$I$7,0))))</f>
        <v>0</v>
      </c>
      <c r="DV95" s="27">
        <f>IF(AND(DT95&lt;0,EA94+DT95/$B$5&gt;$H$2,-DT95/'Carga-Descarga Año'!$B$5&lt;'SFV+BESS'!$I$7),DT95/$B$5,IF(AND(DT95&lt;0,EA94+DT95/$B$5&gt;$H$2,-DT95/'Carga-Descarga Año'!$B$5&gt;'SFV+BESS'!$I$7),-'SFV+BESS'!$I$7,IF(AND(DT95&lt;0,EA94+DT95/$B$5&lt;$H$2),-MIN('SFV+BESS'!$I$7,EA94-$H$2),0)))</f>
        <v>0</v>
      </c>
      <c r="DW95" s="33"/>
      <c r="DX95" s="33">
        <f t="shared" si="91"/>
        <v>0</v>
      </c>
      <c r="DY95" s="27">
        <f t="shared" si="131"/>
        <v>0</v>
      </c>
      <c r="DZ95" s="27">
        <f t="shared" si="92"/>
        <v>0</v>
      </c>
      <c r="EA95" s="28">
        <f>IF((EA94+DU95+DV95)&gt;=$B$2*'SFV+BESS'!$I$9, $B$2*'SFV+BESS'!$I$9, (EA94+DU95+DV95))</f>
        <v>173.61249999999998</v>
      </c>
      <c r="EB95" s="110">
        <f t="shared" si="132"/>
        <v>97.880357128904294</v>
      </c>
      <c r="EG95" s="251"/>
      <c r="EH95" s="41">
        <v>3.5833333333333401</v>
      </c>
      <c r="EI95" s="33">
        <f t="shared" si="108"/>
        <v>107.02335307780091</v>
      </c>
      <c r="EJ95" s="33">
        <f>Gen_Cons_Horario!B5953</f>
        <v>0</v>
      </c>
      <c r="EK95" s="35">
        <f t="shared" si="145"/>
        <v>107.02335307780091</v>
      </c>
      <c r="EL95" s="116">
        <f>IF(AND(EK95&gt;0,EK95*$B$4+ER94&lt;=$B$2*'SFV+BESS'!$I$9,EK95&lt;'SFV+BESS'!$I$7), EK95*$B$4, IF(AND(EK95&gt;0,EK95*$B$4+ER94&gt;$B$2*'SFV+BESS'!$I$9,EK95*$B$4&lt;'SFV+BESS'!$I$7),$B$2*'SFV+BESS'!$I$9-ER94,IF(AND(EK95&gt;0,EK95*$B$4+ER94&gt;$B$2*'SFV+BESS'!$I$9,EK95*$B$4&gt;'SFV+BESS'!$I$7,ER94&lt;$B$2*'SFV+BESS'!$I$9),$B$2*'SFV+BESS'!$I$9-ER94,IF(AND(EK95&gt;0,EK95*$B$4+ER94&lt;=$B$2*'SFV+BESS'!$I$9,EK95&gt;'SFV+BESS'!$I$7),'SFV+BESS'!$I$7,0))))</f>
        <v>0</v>
      </c>
      <c r="EM95" s="27">
        <f>IF(AND(EK95&lt;0,ER94+EK95/$B$5&gt;$H$2,-EK95/'Carga-Descarga Año'!$B$5&lt;'SFV+BESS'!$I$7),EK95/$B$5,IF(AND(EK95&lt;0,ER94+EK95/$B$5&gt;$H$2,-EK95/'Carga-Descarga Año'!$B$5&gt;'SFV+BESS'!$I$7),-'SFV+BESS'!$I$7,IF(AND(EK95&lt;0,ER94+EK95/$B$5&lt;$H$2),-MIN('SFV+BESS'!$I$7,ER94-$H$2),0)))</f>
        <v>0</v>
      </c>
      <c r="EN95" s="33"/>
      <c r="EO95" s="33">
        <f t="shared" si="93"/>
        <v>0</v>
      </c>
      <c r="EP95" s="27">
        <f t="shared" si="133"/>
        <v>0</v>
      </c>
      <c r="EQ95" s="27">
        <f t="shared" si="94"/>
        <v>0</v>
      </c>
      <c r="ER95" s="28">
        <f>IF((ER94+EL95+EM95)&gt;=$B$2*'SFV+BESS'!$I$9, $B$2*'SFV+BESS'!$I$9, (ER94+EL95+EM95))</f>
        <v>173.61249999999998</v>
      </c>
      <c r="ES95" s="110">
        <f t="shared" si="134"/>
        <v>107.02335307780091</v>
      </c>
      <c r="EX95" s="251"/>
      <c r="EY95" s="41">
        <v>3.5833333333333401</v>
      </c>
      <c r="EZ95" s="33">
        <f t="shared" si="109"/>
        <v>117.95196128053284</v>
      </c>
      <c r="FA95" s="33">
        <f>Gen_Cons_Horario!B6673</f>
        <v>0</v>
      </c>
      <c r="FB95" s="35">
        <f t="shared" si="146"/>
        <v>117.95196128053284</v>
      </c>
      <c r="FC95" s="116">
        <f>IF(AND(FB95&gt;0,FB95*$B$4+FI94&lt;=$B$2*'SFV+BESS'!$I$9,FB95&lt;'SFV+BESS'!$I$7), FB95*$B$4, IF(AND(FB95&gt;0,FB95*$B$4+FI94&gt;$B$2*'SFV+BESS'!$I$9,FB95*$B$4&lt;'SFV+BESS'!$I$7),$B$2*'SFV+BESS'!$I$9-FI94,IF(AND(FB95&gt;0,FB95*$B$4+FI94&gt;$B$2*'SFV+BESS'!$I$9,FB95*$B$4&gt;'SFV+BESS'!$I$7,FI94&lt;$B$2*'SFV+BESS'!$I$9),$B$2*'SFV+BESS'!$I$9-FI94,IF(AND(FB95&gt;0,FB95*$B$4+FI94&lt;=$B$2*'SFV+BESS'!$I$9,FB95&gt;'SFV+BESS'!$I$7),'SFV+BESS'!$I$7,0))))</f>
        <v>0</v>
      </c>
      <c r="FD95" s="27">
        <f>IF(AND(FB95&lt;0,FI94+FB95/$B$5&gt;$H$2,-FB95/'Carga-Descarga Año'!$B$5&lt;'SFV+BESS'!$I$7),FB95/$B$5,IF(AND(FB95&lt;0,FI94+FB95/$B$5&gt;$H$2,-FB95/'Carga-Descarga Año'!$B$5&gt;'SFV+BESS'!$I$7),-'SFV+BESS'!$I$7,IF(AND(FB95&lt;0,FI94+FB95/$B$5&lt;$H$2),-MIN('SFV+BESS'!$I$7,FI94-$H$2),0)))</f>
        <v>0</v>
      </c>
      <c r="FE95" s="33"/>
      <c r="FF95" s="33">
        <f t="shared" si="95"/>
        <v>0</v>
      </c>
      <c r="FG95" s="27">
        <f t="shared" si="135"/>
        <v>0</v>
      </c>
      <c r="FH95" s="27">
        <f t="shared" si="96"/>
        <v>0</v>
      </c>
      <c r="FI95" s="28">
        <f>IF((FI94+FC95+FD95)&gt;=$B$2*'SFV+BESS'!$I$9, $B$2*'SFV+BESS'!$I$9, (FI94+FC95+FD95))</f>
        <v>173.61249999999998</v>
      </c>
      <c r="FJ95" s="110">
        <f t="shared" si="136"/>
        <v>117.95196128053284</v>
      </c>
      <c r="FO95" s="251"/>
      <c r="FP95" s="41">
        <v>3.5833333333333401</v>
      </c>
      <c r="FQ95" s="33">
        <f t="shared" si="110"/>
        <v>124.97258800981498</v>
      </c>
      <c r="FR95" s="33">
        <f>Gen_Cons_Horario!B7417</f>
        <v>82.027000000000001</v>
      </c>
      <c r="FS95" s="35">
        <f t="shared" si="147"/>
        <v>42.945588009814983</v>
      </c>
      <c r="FT95" s="116">
        <f>IF(AND(FS95&gt;0,FS95*$B$4+FZ94&lt;=$B$2*'SFV+BESS'!$I$9,FS95&lt;'SFV+BESS'!$I$7), FS95*$B$4, IF(AND(FS95&gt;0,FS95*$B$4+FZ94&gt;$B$2*'SFV+BESS'!$I$9,FS95*$B$4&lt;'SFV+BESS'!$I$7),$B$2*'SFV+BESS'!$I$9-FZ94,IF(AND(FS95&gt;0,FS95*$B$4+FZ94&gt;$B$2*'SFV+BESS'!$I$9,FS95*$B$4&gt;'SFV+BESS'!$I$7,FZ94&lt;$B$2*'SFV+BESS'!$I$9),$B$2*'SFV+BESS'!$I$9-FZ94,IF(AND(FS95&gt;0,FS95*$B$4+FZ94&lt;=$B$2*'SFV+BESS'!$I$9,FS95&gt;'SFV+BESS'!$I$7),'SFV+BESS'!$I$7,0))))</f>
        <v>0</v>
      </c>
      <c r="FU95" s="27">
        <f>IF(AND(FS95&lt;0,FZ94+FS95/$B$5&gt;$H$2,-FS95/'Carga-Descarga Año'!$B$5&lt;'SFV+BESS'!$I$7),FS95/$B$5,IF(AND(FS95&lt;0,FZ94+FS95/$B$5&gt;$H$2,-FS95/'Carga-Descarga Año'!$B$5&gt;'SFV+BESS'!$I$7),-'SFV+BESS'!$I$7,IF(AND(FS95&lt;0,FZ94+FS95/$B$5&lt;$H$2),-MIN('SFV+BESS'!$I$7,FZ94-$H$2),0)))</f>
        <v>0</v>
      </c>
      <c r="FV95" s="33"/>
      <c r="FW95" s="33">
        <f t="shared" si="97"/>
        <v>82.027000000000001</v>
      </c>
      <c r="FX95" s="27">
        <f t="shared" si="137"/>
        <v>0</v>
      </c>
      <c r="FY95" s="27">
        <f t="shared" si="98"/>
        <v>0</v>
      </c>
      <c r="FZ95" s="28">
        <f>IF((FZ94+FT95+FU95)&gt;=$B$2*'SFV+BESS'!$I$9, $B$2*'SFV+BESS'!$I$9, (FZ94+FT95+FU95))</f>
        <v>173.61249999999998</v>
      </c>
      <c r="GA95" s="110">
        <f t="shared" si="138"/>
        <v>42.945588009814983</v>
      </c>
      <c r="GF95" s="251"/>
      <c r="GG95" s="41">
        <v>3.5833333333333401</v>
      </c>
      <c r="GH95" s="33">
        <f t="shared" si="111"/>
        <v>125.58913062743498</v>
      </c>
      <c r="GI95" s="33">
        <f>Gen_Cons_Horario!B8137</f>
        <v>59.656000000000006</v>
      </c>
      <c r="GJ95" s="35">
        <f t="shared" si="153"/>
        <v>65.933130627434977</v>
      </c>
      <c r="GK95" s="116">
        <f>IF(AND(GJ95&gt;0,GJ95*$B$4+GQ94&lt;=$B$2*'SFV+BESS'!$I$9,GJ95&lt;'SFV+BESS'!$I$7), GJ95*$B$4, IF(AND(GJ95&gt;0,GJ95*$B$4+GQ94&gt;$B$2*'SFV+BESS'!$I$9,GJ95*$B$4&lt;'SFV+BESS'!$I$7),$B$2*'SFV+BESS'!$I$9-GQ94,IF(AND(GJ95&gt;0,GJ95*$B$4+GQ94&gt;$B$2*'SFV+BESS'!$I$9,GJ95*$B$4&gt;'SFV+BESS'!$I$7,GQ94&lt;$B$2*'SFV+BESS'!$I$9),$B$2*'SFV+BESS'!$I$9-GQ94,IF(AND(GJ95&gt;0,GJ95*$B$4+GQ94&lt;=$B$2*'SFV+BESS'!$I$9,GJ95&gt;'SFV+BESS'!$I$7),'SFV+BESS'!$I$7,0))))</f>
        <v>0</v>
      </c>
      <c r="GL95" s="27">
        <f>IF(AND(GJ95&lt;0,GQ94+GJ95/$B$5&gt;$H$2,-GJ95/'Carga-Descarga Año'!$B$5&lt;'SFV+BESS'!$I$7),GJ95/$B$5,IF(AND(GJ95&lt;0,GQ94+GJ95/$B$5&gt;$H$2,-GJ95/'Carga-Descarga Año'!$B$5&gt;'SFV+BESS'!$I$7),-'SFV+BESS'!$I$7,IF(AND(GJ95&lt;0,GQ94+GJ95/$B$5&lt;$H$2),-MIN('SFV+BESS'!$I$7,GQ94-$H$2),0)))</f>
        <v>0</v>
      </c>
      <c r="GM95" s="33"/>
      <c r="GN95" s="33">
        <f t="shared" si="99"/>
        <v>59.656000000000006</v>
      </c>
      <c r="GO95" s="27">
        <f t="shared" si="139"/>
        <v>0</v>
      </c>
      <c r="GP95" s="27">
        <f t="shared" si="100"/>
        <v>0</v>
      </c>
      <c r="GQ95" s="28">
        <f>IF((GQ94+GK95+GL95)&gt;=$B$2*'SFV+BESS'!$I$9, $B$2*'SFV+BESS'!$I$9, (GQ94+GK95+GL95))</f>
        <v>173.61249999999998</v>
      </c>
      <c r="GR95" s="110">
        <f t="shared" si="140"/>
        <v>65.933130627434977</v>
      </c>
    </row>
    <row r="96" spans="1:200">
      <c r="A96" s="249"/>
      <c r="B96" s="41">
        <v>3.625</v>
      </c>
      <c r="C96" s="38">
        <f t="shared" si="82"/>
        <v>131.43639444275752</v>
      </c>
      <c r="D96" s="2">
        <f>Gen_Cons_Horario!B122</f>
        <v>119.312</v>
      </c>
      <c r="E96" s="140">
        <f t="shared" si="112"/>
        <v>12.12439444275752</v>
      </c>
      <c r="F96" s="116">
        <f>IF(AND(E96&gt;0,E96*$B$4+L95&lt;=$B$2*'SFV+BESS'!$I$9,E96&lt;'SFV+BESS'!$I$7), E96*$B$4, IF(AND(E96&gt;0,E96*$B$4+L95&gt;$B$2*'SFV+BESS'!$I$9,E96*$B$4&lt;'SFV+BESS'!$I$7),$B$2*'SFV+BESS'!$I$9-L95,IF(AND(E96&gt;0,E96*$B$4+L95&gt;$B$2*'SFV+BESS'!$I$9,E96*$B$4&gt;'SFV+BESS'!$I$7,L95&lt;$B$2*'SFV+BESS'!$I$9),$B$2*'SFV+BESS'!$I$9-L95,IF(AND(E96&gt;0,E96*$B$4+L95&lt;=$B$2*'SFV+BESS'!$I$9,E96&gt;'SFV+BESS'!$I$7),'SFV+BESS'!$I$7,0))))</f>
        <v>11.518174720619644</v>
      </c>
      <c r="G96" s="27">
        <f>IF(AND(E96&lt;0,L95+E96/$B$5&gt;$H$2,-E96/'Carga-Descarga Año'!$B$5&lt;'SFV+BESS'!$I$7),E96/$B$5,IF(AND(E96&lt;0,L95+E96/$B$5&gt;$H$2,-E96/'Carga-Descarga Año'!$B$5&gt;'SFV+BESS'!$I$7),-'SFV+BESS'!$I$7,IF(AND(E96&lt;0,L95+E96/$B$5&lt;$H$2),-MIN('SFV+BESS'!$I$7,L95-$H$2),0)))</f>
        <v>0</v>
      </c>
      <c r="I96" s="38">
        <f t="shared" si="113"/>
        <v>119.312</v>
      </c>
      <c r="J96" s="27">
        <f t="shared" si="115"/>
        <v>0</v>
      </c>
      <c r="K96" s="27">
        <f t="shared" si="114"/>
        <v>0</v>
      </c>
      <c r="L96" s="28">
        <f>IF((L95+F96+G96)&gt;=$B$2*'SFV+BESS'!$I$9, $B$2*'SFV+BESS'!$I$9, (L95+F96+G96))</f>
        <v>49.291762392830677</v>
      </c>
      <c r="M96" s="110">
        <f t="shared" si="116"/>
        <v>0</v>
      </c>
      <c r="R96" s="251"/>
      <c r="S96" s="41">
        <v>3.625</v>
      </c>
      <c r="T96" s="2">
        <f t="shared" si="101"/>
        <v>136.95570340748876</v>
      </c>
      <c r="U96" s="2">
        <f>Gen_Cons_Horario!B866</f>
        <v>78.298500000000004</v>
      </c>
      <c r="V96" s="35">
        <f t="shared" si="148"/>
        <v>58.657203407488751</v>
      </c>
      <c r="W96" s="116">
        <f>IF(AND(V96&gt;0,V96*$B$4+AC95&lt;=$B$2*'SFV+BESS'!$I$9,V96&lt;'SFV+BESS'!$I$7), V96*$B$4, IF(AND(V96&gt;0,V96*$B$4+AC95&gt;$B$2*'SFV+BESS'!$I$9,V96*$B$4&lt;'SFV+BESS'!$I$7),$B$2*'SFV+BESS'!$I$9-AC95,IF(AND(V96&gt;0,V96*$B$4+AC95&gt;$B$2*'SFV+BESS'!$I$9,V96*$B$4&gt;'SFV+BESS'!$I$7,AC95&lt;$B$2*'SFV+BESS'!$I$9),$B$2*'SFV+BESS'!$I$9-AC95,IF(AND(V96&gt;0,V96*$B$4+AC95&lt;=$B$2*'SFV+BESS'!$I$9,V96&gt;'SFV+BESS'!$I$7),'SFV+BESS'!$I$7,0))))</f>
        <v>0</v>
      </c>
      <c r="X96" s="27">
        <f>IF(AND(V96&lt;0,AC95+V96/$B$5&gt;$H$2,-V96/'Carga-Descarga Año'!$B$5&lt;'SFV+BESS'!$I$7),V96/$B$5,IF(AND(V96&lt;0,AC95+V96/$B$5&gt;$H$2,-V96/'Carga-Descarga Año'!$B$5&gt;'SFV+BESS'!$I$7),-'SFV+BESS'!$I$7,IF(AND(V96&lt;0,AC95+V96/$B$5&lt;$H$2),-MIN('SFV+BESS'!$I$7,AC95-$H$2),0)))</f>
        <v>0</v>
      </c>
      <c r="Z96" s="33">
        <f t="shared" si="142"/>
        <v>78.298500000000004</v>
      </c>
      <c r="AA96" s="27">
        <f t="shared" si="117"/>
        <v>0</v>
      </c>
      <c r="AB96" s="27">
        <f t="shared" si="141"/>
        <v>0</v>
      </c>
      <c r="AC96" s="28">
        <f>IF((AC95+W96+X96)&gt;=$B$2*'SFV+BESS'!$I$9, $B$2*'SFV+BESS'!$I$9, (AC95+W96+X96))</f>
        <v>173.61249999999998</v>
      </c>
      <c r="AD96" s="110">
        <f t="shared" si="118"/>
        <v>58.657203407488751</v>
      </c>
      <c r="AI96" s="251"/>
      <c r="AJ96" s="41">
        <v>3.625</v>
      </c>
      <c r="AK96" s="52">
        <f t="shared" si="102"/>
        <v>135.45703269371216</v>
      </c>
      <c r="AL96" s="33">
        <f>Gen_Cons_Horario!B1538</f>
        <v>74.570000000000007</v>
      </c>
      <c r="AM96" s="35">
        <f t="shared" si="149"/>
        <v>60.887032693712158</v>
      </c>
      <c r="AN96" s="116">
        <f>IF(AND(AM96&gt;0,AM96*$B$4+AT95&lt;=$B$2*'SFV+BESS'!$I$9,AM96&lt;'SFV+BESS'!$I$7), AM96*$B$4, IF(AND(AM96&gt;0,AM96*$B$4+AT95&gt;$B$2*'SFV+BESS'!$I$9,AM96*$B$4&lt;'SFV+BESS'!$I$7),$B$2*'SFV+BESS'!$I$9-AT95,IF(AND(AM96&gt;0,AM96*$B$4+AT95&gt;$B$2*'SFV+BESS'!$I$9,AM96*$B$4&gt;'SFV+BESS'!$I$7,AT95&lt;$B$2*'SFV+BESS'!$I$9),$B$2*'SFV+BESS'!$I$9-AT95,IF(AND(AM96&gt;0,AM96*$B$4+AT95&lt;=$B$2*'SFV+BESS'!$I$9,AM96&gt;'SFV+BESS'!$I$7),'SFV+BESS'!$I$7,0))))</f>
        <v>0</v>
      </c>
      <c r="AO96" s="27">
        <f>IF(AND(AM96&lt;0,AT95+AM96/$B$5&gt;$H$2,-AM96/'Carga-Descarga Año'!$B$5&lt;'SFV+BESS'!$I$7),AM96/$B$5,IF(AND(AM96&lt;0,AT95+AM96/$B$5&gt;$H$2,-AM96/'Carga-Descarga Año'!$B$5&gt;'SFV+BESS'!$I$7),-'SFV+BESS'!$I$7,IF(AND(AM96&lt;0,AT95+AM96/$B$5&lt;$H$2),-MIN('SFV+BESS'!$I$7,AT95-$H$2),0)))</f>
        <v>0</v>
      </c>
      <c r="AP96" s="33"/>
      <c r="AQ96" s="33">
        <f t="shared" si="83"/>
        <v>74.570000000000007</v>
      </c>
      <c r="AR96" s="27">
        <f t="shared" si="119"/>
        <v>0</v>
      </c>
      <c r="AS96" s="27">
        <f t="shared" si="84"/>
        <v>0</v>
      </c>
      <c r="AT96" s="28">
        <f>IF((AT95+AN96+AO96)&gt;=$B$2*'SFV+BESS'!$I$9, $B$2*'SFV+BESS'!$I$9, (AT95+AN96+AO96))</f>
        <v>173.61249999999998</v>
      </c>
      <c r="AU96" s="110">
        <f t="shared" si="120"/>
        <v>60.887032693712158</v>
      </c>
      <c r="AZ96" s="251"/>
      <c r="BA96" s="41">
        <v>3.625</v>
      </c>
      <c r="BB96" s="33">
        <f t="shared" si="103"/>
        <v>117.44483072489295</v>
      </c>
      <c r="BC96" s="33">
        <f>Gen_Cons_Horario!B2282</f>
        <v>0</v>
      </c>
      <c r="BD96" s="35">
        <f t="shared" si="150"/>
        <v>117.44483072489295</v>
      </c>
      <c r="BE96" s="116">
        <f>IF(AND(BD96&gt;0,BD96*$B$4+BK95&lt;=$B$2*'SFV+BESS'!$I$9,BD96&lt;'SFV+BESS'!$I$7), BD96*$B$4, IF(AND(BD96&gt;0,BD96*$B$4+BK95&gt;$B$2*'SFV+BESS'!$I$9,BD96*$B$4&lt;'SFV+BESS'!$I$7),$B$2*'SFV+BESS'!$I$9-BK95,IF(AND(BD96&gt;0,BD96*$B$4+BK95&gt;$B$2*'SFV+BESS'!$I$9,BD96*$B$4&gt;'SFV+BESS'!$I$7,BK95&lt;$B$2*'SFV+BESS'!$I$9),$B$2*'SFV+BESS'!$I$9-BK95,IF(AND(BD96&gt;0,BD96*$B$4+BK95&lt;=$B$2*'SFV+BESS'!$I$9,BD96&gt;'SFV+BESS'!$I$7),'SFV+BESS'!$I$7,0))))</f>
        <v>0</v>
      </c>
      <c r="BF96" s="27">
        <f>IF(AND(BD96&lt;0,BK95+BD96/$B$5&gt;$H$2,-BD96/'Carga-Descarga Año'!$B$5&lt;'SFV+BESS'!$I$7),BD96/$B$5,IF(AND(BD96&lt;0,BK95+BD96/$B$5&gt;$H$2,-BD96/'Carga-Descarga Año'!$B$5&gt;'SFV+BESS'!$I$7),-'SFV+BESS'!$I$7,IF(AND(BD96&lt;0,BK95+BD96/$B$5&lt;$H$2),-MIN('SFV+BESS'!$I$7,BK95-$H$2),0)))</f>
        <v>0</v>
      </c>
      <c r="BG96" s="33"/>
      <c r="BH96" s="33">
        <f t="shared" si="85"/>
        <v>0</v>
      </c>
      <c r="BI96" s="27">
        <f t="shared" si="121"/>
        <v>0</v>
      </c>
      <c r="BJ96" s="27">
        <f t="shared" si="86"/>
        <v>0</v>
      </c>
      <c r="BK96" s="28">
        <f>IF((BK95+BE96+BF96)&gt;=$B$2*'SFV+BESS'!$I$9, $B$2*'SFV+BESS'!$I$9, (BK95+BE96+BF96))</f>
        <v>173.61249999999998</v>
      </c>
      <c r="BL96" s="110">
        <f t="shared" si="122"/>
        <v>117.44483072489295</v>
      </c>
      <c r="BQ96" s="251"/>
      <c r="BR96" s="41">
        <v>3.625</v>
      </c>
      <c r="BS96" s="33">
        <f t="shared" si="104"/>
        <v>98.228006670832059</v>
      </c>
      <c r="BT96" s="33">
        <f>Gen_Cons_Horario!B3002</f>
        <v>0</v>
      </c>
      <c r="BU96" s="35">
        <f t="shared" si="151"/>
        <v>98.228006670832059</v>
      </c>
      <c r="BV96" s="116">
        <f>IF(AND(BU96&gt;0,BU96*$B$4+CB95&lt;=$B$2*'SFV+BESS'!$I$9,BU96&lt;'SFV+BESS'!$I$7), BU96*$B$4, IF(AND(BU96&gt;0,BU96*$B$4+CB95&gt;$B$2*'SFV+BESS'!$I$9,BU96*$B$4&lt;'SFV+BESS'!$I$7),$B$2*'SFV+BESS'!$I$9-CB95,IF(AND(BU96&gt;0,BU96*$B$4+CB95&gt;$B$2*'SFV+BESS'!$I$9,BU96*$B$4&gt;'SFV+BESS'!$I$7,CB95&lt;$B$2*'SFV+BESS'!$I$9),$B$2*'SFV+BESS'!$I$9-CB95,IF(AND(BU96&gt;0,BU96*$B$4+CB95&lt;=$B$2*'SFV+BESS'!$I$9,BU96&gt;'SFV+BESS'!$I$7),'SFV+BESS'!$I$7,0))))</f>
        <v>0</v>
      </c>
      <c r="BW96" s="27">
        <f>IF(AND(BU96&lt;0,CB95+BU96/$B$5&gt;$H$2,-BU96/'Carga-Descarga Año'!$B$5&lt;'SFV+BESS'!$I$7),BU96/$B$5,IF(AND(BU96&lt;0,CB95+BU96/$B$5&gt;$H$2,-BU96/'Carga-Descarga Año'!$B$5&gt;'SFV+BESS'!$I$7),-'SFV+BESS'!$I$7,IF(AND(BU96&lt;0,CB95+BU96/$B$5&lt;$H$2),-MIN('SFV+BESS'!$I$7,CB95-$H$2),0)))</f>
        <v>0</v>
      </c>
      <c r="BX96" s="33"/>
      <c r="BY96" s="33">
        <f t="shared" si="87"/>
        <v>0</v>
      </c>
      <c r="BZ96" s="27">
        <f t="shared" si="123"/>
        <v>0</v>
      </c>
      <c r="CA96" s="27">
        <f t="shared" si="124"/>
        <v>0</v>
      </c>
      <c r="CB96" s="28">
        <f>IF((CB95+BV96+BW96)&gt;=$B$2*'SFV+BESS'!$I$9, $B$2*'SFV+BESS'!$I$9, (CB95+BV96+BW96))</f>
        <v>173.61249999999998</v>
      </c>
      <c r="CC96" s="110">
        <f t="shared" si="125"/>
        <v>98.228006670832059</v>
      </c>
      <c r="CH96" s="251"/>
      <c r="CI96" s="41">
        <v>3.625</v>
      </c>
      <c r="CJ96" s="33">
        <f t="shared" si="105"/>
        <v>88.925603265034539</v>
      </c>
      <c r="CK96" s="33">
        <f>Gen_Cons_Horario!B3746</f>
        <v>0</v>
      </c>
      <c r="CL96" s="35">
        <f t="shared" si="152"/>
        <v>88.925603265034539</v>
      </c>
      <c r="CM96" s="116">
        <f>IF(AND(CL96&gt;0,CL96*$B$4+CS95&lt;=$B$2*'SFV+BESS'!$I$9,CL96&lt;'SFV+BESS'!$I$7), CL96*$B$4, IF(AND(CL96&gt;0,CL96*$B$4+CS95&gt;$B$2*'SFV+BESS'!$I$9,CL96*$B$4&lt;'SFV+BESS'!$I$7),$B$2*'SFV+BESS'!$I$9-CS95,IF(AND(CL96&gt;0,CL96*$B$4+CS95&gt;$B$2*'SFV+BESS'!$I$9,CL96*$B$4&gt;'SFV+BESS'!$I$7,CS95&lt;$B$2*'SFV+BESS'!$I$9),$B$2*'SFV+BESS'!$I$9-CS95,IF(AND(CL96&gt;0,CL96*$B$4+CS95&lt;=$B$2*'SFV+BESS'!$I$9,CL96&gt;'SFV+BESS'!$I$7),'SFV+BESS'!$I$7,0))))</f>
        <v>0</v>
      </c>
      <c r="CN96" s="27">
        <f>IF(AND(CL96&lt;0,CS95+CL96/$B$5&gt;$H$2,-CL96/'Carga-Descarga Año'!$B$5&lt;'SFV+BESS'!$I$7),CL96/$B$5,IF(AND(CL96&lt;0,CS95+CL96/$B$5&gt;$H$2,-CL96/'Carga-Descarga Año'!$B$5&gt;'SFV+BESS'!$I$7),-'SFV+BESS'!$I$7,IF(AND(CL96&lt;0,CS95+CL96/$B$5&lt;$H$2),-MIN('SFV+BESS'!$I$7,CS95-$H$2),0)))</f>
        <v>0</v>
      </c>
      <c r="CO96" s="33"/>
      <c r="CP96" s="33">
        <f t="shared" si="88"/>
        <v>0</v>
      </c>
      <c r="CQ96" s="27">
        <f t="shared" si="126"/>
        <v>0</v>
      </c>
      <c r="CR96" s="27">
        <f t="shared" si="89"/>
        <v>0</v>
      </c>
      <c r="CS96" s="28">
        <f>IF((CS95+CM96+CN96)&gt;=$B$2*'SFV+BESS'!$I$9, $B$2*'SFV+BESS'!$I$9, (CS95+CM96+CN96))</f>
        <v>173.61249999999998</v>
      </c>
      <c r="CT96" s="110">
        <f t="shared" si="127"/>
        <v>88.925603265034539</v>
      </c>
      <c r="CY96" s="251"/>
      <c r="CZ96" s="41">
        <v>3.625</v>
      </c>
      <c r="DA96" s="33">
        <f t="shared" si="106"/>
        <v>95.414133698890723</v>
      </c>
      <c r="DB96" s="33">
        <f>Gen_Cons_Horario!B4466</f>
        <v>0</v>
      </c>
      <c r="DC96" s="35">
        <f t="shared" si="143"/>
        <v>95.414133698890723</v>
      </c>
      <c r="DD96" s="116">
        <f>IF(AND(DC96&gt;0,DC96*$B$4+DJ95&lt;=$B$2*'SFV+BESS'!$I$9,DC96&lt;'SFV+BESS'!$I$7), DC96*$B$4, IF(AND(DC96&gt;0,DC96*$B$4+DJ95&gt;$B$2*'SFV+BESS'!$I$9,DC96*$B$4&lt;'SFV+BESS'!$I$7),$B$2*'SFV+BESS'!$I$9-DJ95,IF(AND(DC96&gt;0,DC96*$B$4+DJ95&gt;$B$2*'SFV+BESS'!$I$9,DC96*$B$4&gt;'SFV+BESS'!$I$7,DJ95&lt;$B$2*'SFV+BESS'!$I$9),$B$2*'SFV+BESS'!$I$9-DJ95,IF(AND(DC96&gt;0,DC96*$B$4+DJ95&lt;=$B$2*'SFV+BESS'!$I$9,DC96&gt;'SFV+BESS'!$I$7),'SFV+BESS'!$I$7,0))))</f>
        <v>0</v>
      </c>
      <c r="DE96" s="27">
        <f>IF(AND(DC96&lt;0,DJ95+DC96/$B$5&gt;$H$2,-DC96/'Carga-Descarga Año'!$B$5&lt;'SFV+BESS'!$I$7),DC96/$B$5,IF(AND(DC96&lt;0,DJ95+DC96/$B$5&gt;$H$2,-DC96/'Carga-Descarga Año'!$B$5&gt;'SFV+BESS'!$I$7),-'SFV+BESS'!$I$7,IF(AND(DC96&lt;0,DJ95+DC96/$B$5&lt;$H$2),-MIN('SFV+BESS'!$I$7,DJ95-$H$2),0)))</f>
        <v>0</v>
      </c>
      <c r="DF96" s="33"/>
      <c r="DG96" s="33">
        <f t="shared" si="90"/>
        <v>0</v>
      </c>
      <c r="DH96" s="27">
        <f t="shared" si="128"/>
        <v>0</v>
      </c>
      <c r="DI96" s="27">
        <f t="shared" si="129"/>
        <v>0</v>
      </c>
      <c r="DJ96" s="28">
        <f>IF((DJ95+DD96+DE96)&gt;=$B$2*'SFV+BESS'!$I$9, $B$2*'SFV+BESS'!$I$9, (DJ95+DD96+DE96))</f>
        <v>173.61249999999998</v>
      </c>
      <c r="DK96" s="110">
        <f t="shared" si="130"/>
        <v>95.414133698890723</v>
      </c>
      <c r="DP96" s="251"/>
      <c r="DQ96" s="41">
        <v>3.625</v>
      </c>
      <c r="DR96" s="33">
        <f t="shared" si="107"/>
        <v>94.952312257526813</v>
      </c>
      <c r="DS96" s="33">
        <f>Gen_Cons_Horario!B5210</f>
        <v>0</v>
      </c>
      <c r="DT96" s="35">
        <f t="shared" si="144"/>
        <v>94.952312257526813</v>
      </c>
      <c r="DU96" s="116">
        <f>IF(AND(DT96&gt;0,DT96*$B$4+EA95&lt;=$B$2*'SFV+BESS'!$I$9,DT96&lt;'SFV+BESS'!$I$7), DT96*$B$4, IF(AND(DT96&gt;0,DT96*$B$4+EA95&gt;$B$2*'SFV+BESS'!$I$9,DT96*$B$4&lt;'SFV+BESS'!$I$7),$B$2*'SFV+BESS'!$I$9-EA95,IF(AND(DT96&gt;0,DT96*$B$4+EA95&gt;$B$2*'SFV+BESS'!$I$9,DT96*$B$4&gt;'SFV+BESS'!$I$7,EA95&lt;$B$2*'SFV+BESS'!$I$9),$B$2*'SFV+BESS'!$I$9-EA95,IF(AND(DT96&gt;0,DT96*$B$4+EA95&lt;=$B$2*'SFV+BESS'!$I$9,DT96&gt;'SFV+BESS'!$I$7),'SFV+BESS'!$I$7,0))))</f>
        <v>0</v>
      </c>
      <c r="DV96" s="27">
        <f>IF(AND(DT96&lt;0,EA95+DT96/$B$5&gt;$H$2,-DT96/'Carga-Descarga Año'!$B$5&lt;'SFV+BESS'!$I$7),DT96/$B$5,IF(AND(DT96&lt;0,EA95+DT96/$B$5&gt;$H$2,-DT96/'Carga-Descarga Año'!$B$5&gt;'SFV+BESS'!$I$7),-'SFV+BESS'!$I$7,IF(AND(DT96&lt;0,EA95+DT96/$B$5&lt;$H$2),-MIN('SFV+BESS'!$I$7,EA95-$H$2),0)))</f>
        <v>0</v>
      </c>
      <c r="DW96" s="33"/>
      <c r="DX96" s="33">
        <f t="shared" si="91"/>
        <v>0</v>
      </c>
      <c r="DY96" s="27">
        <f t="shared" si="131"/>
        <v>0</v>
      </c>
      <c r="DZ96" s="27">
        <f t="shared" si="92"/>
        <v>0</v>
      </c>
      <c r="EA96" s="28">
        <f>IF((EA95+DU96+DV96)&gt;=$B$2*'SFV+BESS'!$I$9, $B$2*'SFV+BESS'!$I$9, (EA95+DU96+DV96))</f>
        <v>173.61249999999998</v>
      </c>
      <c r="EB96" s="110">
        <f t="shared" si="132"/>
        <v>94.952312257526813</v>
      </c>
      <c r="EG96" s="251"/>
      <c r="EH96" s="41">
        <v>3.625</v>
      </c>
      <c r="EI96" s="33">
        <f t="shared" si="108"/>
        <v>101.17838652552929</v>
      </c>
      <c r="EJ96" s="33">
        <f>Gen_Cons_Horario!B5954</f>
        <v>0</v>
      </c>
      <c r="EK96" s="35">
        <f t="shared" si="145"/>
        <v>101.17838652552929</v>
      </c>
      <c r="EL96" s="116">
        <f>IF(AND(EK96&gt;0,EK96*$B$4+ER95&lt;=$B$2*'SFV+BESS'!$I$9,EK96&lt;'SFV+BESS'!$I$7), EK96*$B$4, IF(AND(EK96&gt;0,EK96*$B$4+ER95&gt;$B$2*'SFV+BESS'!$I$9,EK96*$B$4&lt;'SFV+BESS'!$I$7),$B$2*'SFV+BESS'!$I$9-ER95,IF(AND(EK96&gt;0,EK96*$B$4+ER95&gt;$B$2*'SFV+BESS'!$I$9,EK96*$B$4&gt;'SFV+BESS'!$I$7,ER95&lt;$B$2*'SFV+BESS'!$I$9),$B$2*'SFV+BESS'!$I$9-ER95,IF(AND(EK96&gt;0,EK96*$B$4+ER95&lt;=$B$2*'SFV+BESS'!$I$9,EK96&gt;'SFV+BESS'!$I$7),'SFV+BESS'!$I$7,0))))</f>
        <v>0</v>
      </c>
      <c r="EM96" s="27">
        <f>IF(AND(EK96&lt;0,ER95+EK96/$B$5&gt;$H$2,-EK96/'Carga-Descarga Año'!$B$5&lt;'SFV+BESS'!$I$7),EK96/$B$5,IF(AND(EK96&lt;0,ER95+EK96/$B$5&gt;$H$2,-EK96/'Carga-Descarga Año'!$B$5&gt;'SFV+BESS'!$I$7),-'SFV+BESS'!$I$7,IF(AND(EK96&lt;0,ER95+EK96/$B$5&lt;$H$2),-MIN('SFV+BESS'!$I$7,ER95-$H$2),0)))</f>
        <v>0</v>
      </c>
      <c r="EN96" s="33"/>
      <c r="EO96" s="33">
        <f t="shared" si="93"/>
        <v>0</v>
      </c>
      <c r="EP96" s="27">
        <f t="shared" si="133"/>
        <v>0</v>
      </c>
      <c r="EQ96" s="27">
        <f t="shared" si="94"/>
        <v>0</v>
      </c>
      <c r="ER96" s="28">
        <f>IF((ER95+EL96+EM96)&gt;=$B$2*'SFV+BESS'!$I$9, $B$2*'SFV+BESS'!$I$9, (ER95+EL96+EM96))</f>
        <v>173.61249999999998</v>
      </c>
      <c r="ES96" s="110">
        <f t="shared" si="134"/>
        <v>101.17838652552929</v>
      </c>
      <c r="EX96" s="251"/>
      <c r="EY96" s="41">
        <v>3.625</v>
      </c>
      <c r="EZ96" s="33">
        <f t="shared" si="109"/>
        <v>113.18044181125563</v>
      </c>
      <c r="FA96" s="33">
        <f>Gen_Cons_Horario!B6674</f>
        <v>0</v>
      </c>
      <c r="FB96" s="35">
        <f t="shared" si="146"/>
        <v>113.18044181125563</v>
      </c>
      <c r="FC96" s="116">
        <f>IF(AND(FB96&gt;0,FB96*$B$4+FI95&lt;=$B$2*'SFV+BESS'!$I$9,FB96&lt;'SFV+BESS'!$I$7), FB96*$B$4, IF(AND(FB96&gt;0,FB96*$B$4+FI95&gt;$B$2*'SFV+BESS'!$I$9,FB96*$B$4&lt;'SFV+BESS'!$I$7),$B$2*'SFV+BESS'!$I$9-FI95,IF(AND(FB96&gt;0,FB96*$B$4+FI95&gt;$B$2*'SFV+BESS'!$I$9,FB96*$B$4&gt;'SFV+BESS'!$I$7,FI95&lt;$B$2*'SFV+BESS'!$I$9),$B$2*'SFV+BESS'!$I$9-FI95,IF(AND(FB96&gt;0,FB96*$B$4+FI95&lt;=$B$2*'SFV+BESS'!$I$9,FB96&gt;'SFV+BESS'!$I$7),'SFV+BESS'!$I$7,0))))</f>
        <v>0</v>
      </c>
      <c r="FD96" s="27">
        <f>IF(AND(FB96&lt;0,FI95+FB96/$B$5&gt;$H$2,-FB96/'Carga-Descarga Año'!$B$5&lt;'SFV+BESS'!$I$7),FB96/$B$5,IF(AND(FB96&lt;0,FI95+FB96/$B$5&gt;$H$2,-FB96/'Carga-Descarga Año'!$B$5&gt;'SFV+BESS'!$I$7),-'SFV+BESS'!$I$7,IF(AND(FB96&lt;0,FI95+FB96/$B$5&lt;$H$2),-MIN('SFV+BESS'!$I$7,FI95-$H$2),0)))</f>
        <v>0</v>
      </c>
      <c r="FE96" s="33"/>
      <c r="FF96" s="33">
        <f t="shared" si="95"/>
        <v>0</v>
      </c>
      <c r="FG96" s="27">
        <f t="shared" si="135"/>
        <v>0</v>
      </c>
      <c r="FH96" s="27">
        <f t="shared" si="96"/>
        <v>0</v>
      </c>
      <c r="FI96" s="28">
        <f>IF((FI95+FC96+FD96)&gt;=$B$2*'SFV+BESS'!$I$9, $B$2*'SFV+BESS'!$I$9, (FI95+FC96+FD96))</f>
        <v>173.61249999999998</v>
      </c>
      <c r="FJ96" s="110">
        <f t="shared" si="136"/>
        <v>113.18044181125563</v>
      </c>
      <c r="FO96" s="251"/>
      <c r="FP96" s="41">
        <v>3.625</v>
      </c>
      <c r="FQ96" s="33">
        <f t="shared" si="110"/>
        <v>120.57902046259493</v>
      </c>
      <c r="FR96" s="33">
        <f>Gen_Cons_Horario!B7418</f>
        <v>0</v>
      </c>
      <c r="FS96" s="35">
        <f t="shared" si="147"/>
        <v>120.57902046259493</v>
      </c>
      <c r="FT96" s="116">
        <f>IF(AND(FS96&gt;0,FS96*$B$4+FZ95&lt;=$B$2*'SFV+BESS'!$I$9,FS96&lt;'SFV+BESS'!$I$7), FS96*$B$4, IF(AND(FS96&gt;0,FS96*$B$4+FZ95&gt;$B$2*'SFV+BESS'!$I$9,FS96*$B$4&lt;'SFV+BESS'!$I$7),$B$2*'SFV+BESS'!$I$9-FZ95,IF(AND(FS96&gt;0,FS96*$B$4+FZ95&gt;$B$2*'SFV+BESS'!$I$9,FS96*$B$4&gt;'SFV+BESS'!$I$7,FZ95&lt;$B$2*'SFV+BESS'!$I$9),$B$2*'SFV+BESS'!$I$9-FZ95,IF(AND(FS96&gt;0,FS96*$B$4+FZ95&lt;=$B$2*'SFV+BESS'!$I$9,FS96&gt;'SFV+BESS'!$I$7),'SFV+BESS'!$I$7,0))))</f>
        <v>0</v>
      </c>
      <c r="FU96" s="27">
        <f>IF(AND(FS96&lt;0,FZ95+FS96/$B$5&gt;$H$2,-FS96/'Carga-Descarga Año'!$B$5&lt;'SFV+BESS'!$I$7),FS96/$B$5,IF(AND(FS96&lt;0,FZ95+FS96/$B$5&gt;$H$2,-FS96/'Carga-Descarga Año'!$B$5&gt;'SFV+BESS'!$I$7),-'SFV+BESS'!$I$7,IF(AND(FS96&lt;0,FZ95+FS96/$B$5&lt;$H$2),-MIN('SFV+BESS'!$I$7,FZ95-$H$2),0)))</f>
        <v>0</v>
      </c>
      <c r="FV96" s="33"/>
      <c r="FW96" s="33">
        <f t="shared" si="97"/>
        <v>0</v>
      </c>
      <c r="FX96" s="27">
        <f t="shared" si="137"/>
        <v>0</v>
      </c>
      <c r="FY96" s="27">
        <f t="shared" si="98"/>
        <v>0</v>
      </c>
      <c r="FZ96" s="28">
        <f>IF((FZ95+FT96+FU96)&gt;=$B$2*'SFV+BESS'!$I$9, $B$2*'SFV+BESS'!$I$9, (FZ95+FT96+FU96))</f>
        <v>173.61249999999998</v>
      </c>
      <c r="GA96" s="110">
        <f t="shared" si="138"/>
        <v>120.57902046259493</v>
      </c>
      <c r="GF96" s="251"/>
      <c r="GG96" s="41">
        <v>3.625</v>
      </c>
      <c r="GH96" s="33">
        <f t="shared" si="111"/>
        <v>124.1219678864603</v>
      </c>
      <c r="GI96" s="33">
        <f>Gen_Cons_Horario!B8138</f>
        <v>0</v>
      </c>
      <c r="GJ96" s="35">
        <f t="shared" si="153"/>
        <v>124.1219678864603</v>
      </c>
      <c r="GK96" s="116">
        <f>IF(AND(GJ96&gt;0,GJ96*$B$4+GQ95&lt;=$B$2*'SFV+BESS'!$I$9,GJ96&lt;'SFV+BESS'!$I$7), GJ96*$B$4, IF(AND(GJ96&gt;0,GJ96*$B$4+GQ95&gt;$B$2*'SFV+BESS'!$I$9,GJ96*$B$4&lt;'SFV+BESS'!$I$7),$B$2*'SFV+BESS'!$I$9-GQ95,IF(AND(GJ96&gt;0,GJ96*$B$4+GQ95&gt;$B$2*'SFV+BESS'!$I$9,GJ96*$B$4&gt;'SFV+BESS'!$I$7,GQ95&lt;$B$2*'SFV+BESS'!$I$9),$B$2*'SFV+BESS'!$I$9-GQ95,IF(AND(GJ96&gt;0,GJ96*$B$4+GQ95&lt;=$B$2*'SFV+BESS'!$I$9,GJ96&gt;'SFV+BESS'!$I$7),'SFV+BESS'!$I$7,0))))</f>
        <v>0</v>
      </c>
      <c r="GL96" s="27">
        <f>IF(AND(GJ96&lt;0,GQ95+GJ96/$B$5&gt;$H$2,-GJ96/'Carga-Descarga Año'!$B$5&lt;'SFV+BESS'!$I$7),GJ96/$B$5,IF(AND(GJ96&lt;0,GQ95+GJ96/$B$5&gt;$H$2,-GJ96/'Carga-Descarga Año'!$B$5&gt;'SFV+BESS'!$I$7),-'SFV+BESS'!$I$7,IF(AND(GJ96&lt;0,GQ95+GJ96/$B$5&lt;$H$2),-MIN('SFV+BESS'!$I$7,GQ95-$H$2),0)))</f>
        <v>0</v>
      </c>
      <c r="GM96" s="33"/>
      <c r="GN96" s="33">
        <f t="shared" si="99"/>
        <v>0</v>
      </c>
      <c r="GO96" s="27">
        <f t="shared" si="139"/>
        <v>0</v>
      </c>
      <c r="GP96" s="27">
        <f t="shared" si="100"/>
        <v>0</v>
      </c>
      <c r="GQ96" s="28">
        <f>IF((GQ95+GK96+GL96)&gt;=$B$2*'SFV+BESS'!$I$9, $B$2*'SFV+BESS'!$I$9, (GQ95+GK96+GL96))</f>
        <v>173.61249999999998</v>
      </c>
      <c r="GR96" s="110">
        <f t="shared" si="140"/>
        <v>124.1219678864603</v>
      </c>
    </row>
    <row r="97" spans="1:200">
      <c r="A97" s="249"/>
      <c r="B97" s="41">
        <v>3.6666666666666701</v>
      </c>
      <c r="C97" s="38">
        <f t="shared" ref="C97:C160" si="154">C73</f>
        <v>126.27010841841791</v>
      </c>
      <c r="D97" s="2">
        <f>Gen_Cons_Horario!B123</f>
        <v>119.312</v>
      </c>
      <c r="E97" s="140">
        <f t="shared" si="112"/>
        <v>6.9581084184179076</v>
      </c>
      <c r="F97" s="116">
        <f>IF(AND(E97&gt;0,E97*$B$4+L96&lt;=$B$2*'SFV+BESS'!$I$9,E97&lt;'SFV+BESS'!$I$7), E97*$B$4, IF(AND(E97&gt;0,E97*$B$4+L96&gt;$B$2*'SFV+BESS'!$I$9,E97*$B$4&lt;'SFV+BESS'!$I$7),$B$2*'SFV+BESS'!$I$9-L96,IF(AND(E97&gt;0,E97*$B$4+L96&gt;$B$2*'SFV+BESS'!$I$9,E97*$B$4&gt;'SFV+BESS'!$I$7,L96&lt;$B$2*'SFV+BESS'!$I$9),$B$2*'SFV+BESS'!$I$9-L96,IF(AND(E97&gt;0,E97*$B$4+L96&lt;=$B$2*'SFV+BESS'!$I$9,E97&gt;'SFV+BESS'!$I$7),'SFV+BESS'!$I$7,0))))</f>
        <v>6.6102029974970122</v>
      </c>
      <c r="G97" s="27">
        <f>IF(AND(E97&lt;0,L96+E97/$B$5&gt;$H$2,-E97/'Carga-Descarga Año'!$B$5&lt;'SFV+BESS'!$I$7),E97/$B$5,IF(AND(E97&lt;0,L96+E97/$B$5&gt;$H$2,-E97/'Carga-Descarga Año'!$B$5&gt;'SFV+BESS'!$I$7),-'SFV+BESS'!$I$7,IF(AND(E97&lt;0,L96+E97/$B$5&lt;$H$2),-MIN('SFV+BESS'!$I$7,L96-$H$2),0)))</f>
        <v>0</v>
      </c>
      <c r="I97" s="38">
        <f t="shared" si="113"/>
        <v>119.312</v>
      </c>
      <c r="J97" s="27">
        <f t="shared" si="115"/>
        <v>0</v>
      </c>
      <c r="K97" s="27">
        <f t="shared" si="114"/>
        <v>0</v>
      </c>
      <c r="L97" s="28">
        <f>IF((L96+F97+G97)&gt;=$B$2*'SFV+BESS'!$I$9, $B$2*'SFV+BESS'!$I$9, (L96+F97+G97))</f>
        <v>55.901965390327689</v>
      </c>
      <c r="M97" s="110">
        <f t="shared" si="116"/>
        <v>0</v>
      </c>
      <c r="R97" s="251"/>
      <c r="S97" s="41">
        <v>3.6666666666666701</v>
      </c>
      <c r="T97" s="2">
        <f t="shared" si="101"/>
        <v>130.90150863320309</v>
      </c>
      <c r="U97" s="2">
        <f>Gen_Cons_Horario!B867</f>
        <v>78.298500000000004</v>
      </c>
      <c r="V97" s="35">
        <f t="shared" si="148"/>
        <v>52.603008633203089</v>
      </c>
      <c r="W97" s="116">
        <f>IF(AND(V97&gt;0,V97*$B$4+AC96&lt;=$B$2*'SFV+BESS'!$I$9,V97&lt;'SFV+BESS'!$I$7), V97*$B$4, IF(AND(V97&gt;0,V97*$B$4+AC96&gt;$B$2*'SFV+BESS'!$I$9,V97*$B$4&lt;'SFV+BESS'!$I$7),$B$2*'SFV+BESS'!$I$9-AC96,IF(AND(V97&gt;0,V97*$B$4+AC96&gt;$B$2*'SFV+BESS'!$I$9,V97*$B$4&gt;'SFV+BESS'!$I$7,AC96&lt;$B$2*'SFV+BESS'!$I$9),$B$2*'SFV+BESS'!$I$9-AC96,IF(AND(V97&gt;0,V97*$B$4+AC96&lt;=$B$2*'SFV+BESS'!$I$9,V97&gt;'SFV+BESS'!$I$7),'SFV+BESS'!$I$7,0))))</f>
        <v>0</v>
      </c>
      <c r="X97" s="27">
        <f>IF(AND(V97&lt;0,AC96+V97/$B$5&gt;$H$2,-V97/'Carga-Descarga Año'!$B$5&lt;'SFV+BESS'!$I$7),V97/$B$5,IF(AND(V97&lt;0,AC96+V97/$B$5&gt;$H$2,-V97/'Carga-Descarga Año'!$B$5&gt;'SFV+BESS'!$I$7),-'SFV+BESS'!$I$7,IF(AND(V97&lt;0,AC96+V97/$B$5&lt;$H$2),-MIN('SFV+BESS'!$I$7,AC96-$H$2),0)))</f>
        <v>0</v>
      </c>
      <c r="Z97" s="33">
        <f t="shared" si="142"/>
        <v>78.298500000000004</v>
      </c>
      <c r="AA97" s="27">
        <f t="shared" si="117"/>
        <v>0</v>
      </c>
      <c r="AB97" s="27">
        <f t="shared" si="141"/>
        <v>0</v>
      </c>
      <c r="AC97" s="28">
        <f>IF((AC96+W97+X97)&gt;=$B$2*'SFV+BESS'!$I$9, $B$2*'SFV+BESS'!$I$9, (AC96+W97+X97))</f>
        <v>173.61249999999998</v>
      </c>
      <c r="AD97" s="110">
        <f t="shared" si="118"/>
        <v>52.603008633203089</v>
      </c>
      <c r="AI97" s="251"/>
      <c r="AJ97" s="41">
        <v>3.6666666666666701</v>
      </c>
      <c r="AK97" s="52">
        <f t="shared" si="102"/>
        <v>127.76061038156942</v>
      </c>
      <c r="AL97" s="33">
        <f>Gen_Cons_Horario!B1539</f>
        <v>74.570000000000007</v>
      </c>
      <c r="AM97" s="35">
        <f t="shared" si="149"/>
        <v>53.190610381569414</v>
      </c>
      <c r="AN97" s="116">
        <f>IF(AND(AM97&gt;0,AM97*$B$4+AT96&lt;=$B$2*'SFV+BESS'!$I$9,AM97&lt;'SFV+BESS'!$I$7), AM97*$B$4, IF(AND(AM97&gt;0,AM97*$B$4+AT96&gt;$B$2*'SFV+BESS'!$I$9,AM97*$B$4&lt;'SFV+BESS'!$I$7),$B$2*'SFV+BESS'!$I$9-AT96,IF(AND(AM97&gt;0,AM97*$B$4+AT96&gt;$B$2*'SFV+BESS'!$I$9,AM97*$B$4&gt;'SFV+BESS'!$I$7,AT96&lt;$B$2*'SFV+BESS'!$I$9),$B$2*'SFV+BESS'!$I$9-AT96,IF(AND(AM97&gt;0,AM97*$B$4+AT96&lt;=$B$2*'SFV+BESS'!$I$9,AM97&gt;'SFV+BESS'!$I$7),'SFV+BESS'!$I$7,0))))</f>
        <v>0</v>
      </c>
      <c r="AO97" s="27">
        <f>IF(AND(AM97&lt;0,AT96+AM97/$B$5&gt;$H$2,-AM97/'Carga-Descarga Año'!$B$5&lt;'SFV+BESS'!$I$7),AM97/$B$5,IF(AND(AM97&lt;0,AT96+AM97/$B$5&gt;$H$2,-AM97/'Carga-Descarga Año'!$B$5&gt;'SFV+BESS'!$I$7),-'SFV+BESS'!$I$7,IF(AND(AM97&lt;0,AT96+AM97/$B$5&lt;$H$2),-MIN('SFV+BESS'!$I$7,AT96-$H$2),0)))</f>
        <v>0</v>
      </c>
      <c r="AP97" s="33"/>
      <c r="AQ97" s="33">
        <f t="shared" ref="AQ97:AQ160" si="155">IF(AM97&gt;0,AL97,AK97)</f>
        <v>74.570000000000007</v>
      </c>
      <c r="AR97" s="27">
        <f t="shared" si="119"/>
        <v>0</v>
      </c>
      <c r="AS97" s="27">
        <f t="shared" ref="AS97:AS160" si="156">IF(AR97&lt;-AM97,-(AM97+AR97),0)</f>
        <v>0</v>
      </c>
      <c r="AT97" s="28">
        <f>IF((AT96+AN97+AO97)&gt;=$B$2*'SFV+BESS'!$I$9, $B$2*'SFV+BESS'!$I$9, (AT96+AN97+AO97))</f>
        <v>173.61249999999998</v>
      </c>
      <c r="AU97" s="110">
        <f t="shared" si="120"/>
        <v>53.190610381569414</v>
      </c>
      <c r="AZ97" s="251"/>
      <c r="BA97" s="41">
        <v>3.6666666666666701</v>
      </c>
      <c r="BB97" s="33">
        <f t="shared" si="103"/>
        <v>109.23737167257097</v>
      </c>
      <c r="BC97" s="33">
        <f>Gen_Cons_Horario!B2283</f>
        <v>0</v>
      </c>
      <c r="BD97" s="35">
        <f t="shared" si="150"/>
        <v>109.23737167257097</v>
      </c>
      <c r="BE97" s="116">
        <f>IF(AND(BD97&gt;0,BD97*$B$4+BK96&lt;=$B$2*'SFV+BESS'!$I$9,BD97&lt;'SFV+BESS'!$I$7), BD97*$B$4, IF(AND(BD97&gt;0,BD97*$B$4+BK96&gt;$B$2*'SFV+BESS'!$I$9,BD97*$B$4&lt;'SFV+BESS'!$I$7),$B$2*'SFV+BESS'!$I$9-BK96,IF(AND(BD97&gt;0,BD97*$B$4+BK96&gt;$B$2*'SFV+BESS'!$I$9,BD97*$B$4&gt;'SFV+BESS'!$I$7,BK96&lt;$B$2*'SFV+BESS'!$I$9),$B$2*'SFV+BESS'!$I$9-BK96,IF(AND(BD97&gt;0,BD97*$B$4+BK96&lt;=$B$2*'SFV+BESS'!$I$9,BD97&gt;'SFV+BESS'!$I$7),'SFV+BESS'!$I$7,0))))</f>
        <v>0</v>
      </c>
      <c r="BF97" s="27">
        <f>IF(AND(BD97&lt;0,BK96+BD97/$B$5&gt;$H$2,-BD97/'Carga-Descarga Año'!$B$5&lt;'SFV+BESS'!$I$7),BD97/$B$5,IF(AND(BD97&lt;0,BK96+BD97/$B$5&gt;$H$2,-BD97/'Carga-Descarga Año'!$B$5&gt;'SFV+BESS'!$I$7),-'SFV+BESS'!$I$7,IF(AND(BD97&lt;0,BK96+BD97/$B$5&lt;$H$2),-MIN('SFV+BESS'!$I$7,BK96-$H$2),0)))</f>
        <v>0</v>
      </c>
      <c r="BG97" s="33"/>
      <c r="BH97" s="33">
        <f t="shared" ref="BH97:BH160" si="157">IF(BD97&gt;0,BC97,BB97)</f>
        <v>0</v>
      </c>
      <c r="BI97" s="27">
        <f t="shared" si="121"/>
        <v>0</v>
      </c>
      <c r="BJ97" s="27">
        <f t="shared" ref="BJ97:BJ160" si="158">IF(BI97&lt;-BD97,-(BD97+BI97),0)</f>
        <v>0</v>
      </c>
      <c r="BK97" s="28">
        <f>IF((BK96+BE97+BF97)&gt;=$B$2*'SFV+BESS'!$I$9, $B$2*'SFV+BESS'!$I$9, (BK96+BE97+BF97))</f>
        <v>173.61249999999998</v>
      </c>
      <c r="BL97" s="110">
        <f t="shared" si="122"/>
        <v>109.23737167257097</v>
      </c>
      <c r="BQ97" s="251"/>
      <c r="BR97" s="41">
        <v>3.6666666666666701</v>
      </c>
      <c r="BS97" s="33">
        <f t="shared" si="104"/>
        <v>88.31508856643616</v>
      </c>
      <c r="BT97" s="33">
        <f>Gen_Cons_Horario!B3003</f>
        <v>0</v>
      </c>
      <c r="BU97" s="35">
        <f t="shared" si="151"/>
        <v>88.31508856643616</v>
      </c>
      <c r="BV97" s="116">
        <f>IF(AND(BU97&gt;0,BU97*$B$4+CB96&lt;=$B$2*'SFV+BESS'!$I$9,BU97&lt;'SFV+BESS'!$I$7), BU97*$B$4, IF(AND(BU97&gt;0,BU97*$B$4+CB96&gt;$B$2*'SFV+BESS'!$I$9,BU97*$B$4&lt;'SFV+BESS'!$I$7),$B$2*'SFV+BESS'!$I$9-CB96,IF(AND(BU97&gt;0,BU97*$B$4+CB96&gt;$B$2*'SFV+BESS'!$I$9,BU97*$B$4&gt;'SFV+BESS'!$I$7,CB96&lt;$B$2*'SFV+BESS'!$I$9),$B$2*'SFV+BESS'!$I$9-CB96,IF(AND(BU97&gt;0,BU97*$B$4+CB96&lt;=$B$2*'SFV+BESS'!$I$9,BU97&gt;'SFV+BESS'!$I$7),'SFV+BESS'!$I$7,0))))</f>
        <v>0</v>
      </c>
      <c r="BW97" s="27">
        <f>IF(AND(BU97&lt;0,CB96+BU97/$B$5&gt;$H$2,-BU97/'Carga-Descarga Año'!$B$5&lt;'SFV+BESS'!$I$7),BU97/$B$5,IF(AND(BU97&lt;0,CB96+BU97/$B$5&gt;$H$2,-BU97/'Carga-Descarga Año'!$B$5&gt;'SFV+BESS'!$I$7),-'SFV+BESS'!$I$7,IF(AND(BU97&lt;0,CB96+BU97/$B$5&lt;$H$2),-MIN('SFV+BESS'!$I$7,CB96-$H$2),0)))</f>
        <v>0</v>
      </c>
      <c r="BX97" s="33"/>
      <c r="BY97" s="33">
        <f t="shared" ref="BY97:BY160" si="159">IF(BU97&gt;0,BT97,BS97)</f>
        <v>0</v>
      </c>
      <c r="BZ97" s="27">
        <f t="shared" si="123"/>
        <v>0</v>
      </c>
      <c r="CA97" s="27">
        <f t="shared" si="124"/>
        <v>0</v>
      </c>
      <c r="CB97" s="28">
        <f>IF((CB96+BV97+BW97)&gt;=$B$2*'SFV+BESS'!$I$9, $B$2*'SFV+BESS'!$I$9, (CB96+BV97+BW97))</f>
        <v>173.61249999999998</v>
      </c>
      <c r="CC97" s="110">
        <f t="shared" si="125"/>
        <v>88.31508856643616</v>
      </c>
      <c r="CH97" s="251"/>
      <c r="CI97" s="41">
        <v>3.6666666666666701</v>
      </c>
      <c r="CJ97" s="33">
        <f t="shared" si="105"/>
        <v>79.373492428381212</v>
      </c>
      <c r="CK97" s="33">
        <f>Gen_Cons_Horario!B3747</f>
        <v>0</v>
      </c>
      <c r="CL97" s="35">
        <f t="shared" si="152"/>
        <v>79.373492428381212</v>
      </c>
      <c r="CM97" s="116">
        <f>IF(AND(CL97&gt;0,CL97*$B$4+CS96&lt;=$B$2*'SFV+BESS'!$I$9,CL97&lt;'SFV+BESS'!$I$7), CL97*$B$4, IF(AND(CL97&gt;0,CL97*$B$4+CS96&gt;$B$2*'SFV+BESS'!$I$9,CL97*$B$4&lt;'SFV+BESS'!$I$7),$B$2*'SFV+BESS'!$I$9-CS96,IF(AND(CL97&gt;0,CL97*$B$4+CS96&gt;$B$2*'SFV+BESS'!$I$9,CL97*$B$4&gt;'SFV+BESS'!$I$7,CS96&lt;$B$2*'SFV+BESS'!$I$9),$B$2*'SFV+BESS'!$I$9-CS96,IF(AND(CL97&gt;0,CL97*$B$4+CS96&lt;=$B$2*'SFV+BESS'!$I$9,CL97&gt;'SFV+BESS'!$I$7),'SFV+BESS'!$I$7,0))))</f>
        <v>0</v>
      </c>
      <c r="CN97" s="27">
        <f>IF(AND(CL97&lt;0,CS96+CL97/$B$5&gt;$H$2,-CL97/'Carga-Descarga Año'!$B$5&lt;'SFV+BESS'!$I$7),CL97/$B$5,IF(AND(CL97&lt;0,CS96+CL97/$B$5&gt;$H$2,-CL97/'Carga-Descarga Año'!$B$5&gt;'SFV+BESS'!$I$7),-'SFV+BESS'!$I$7,IF(AND(CL97&lt;0,CS96+CL97/$B$5&lt;$H$2),-MIN('SFV+BESS'!$I$7,CS96-$H$2),0)))</f>
        <v>0</v>
      </c>
      <c r="CO97" s="33"/>
      <c r="CP97" s="33">
        <f t="shared" ref="CP97:CP160" si="160">IF(CL97&gt;0,CK97,CJ97)</f>
        <v>0</v>
      </c>
      <c r="CQ97" s="27">
        <f t="shared" si="126"/>
        <v>0</v>
      </c>
      <c r="CR97" s="27">
        <f t="shared" ref="CR97:CR160" si="161">IF(CQ97&lt;-CL97,-(CL97+CQ97),0)</f>
        <v>0</v>
      </c>
      <c r="CS97" s="28">
        <f>IF((CS96+CM97+CN97)&gt;=$B$2*'SFV+BESS'!$I$9, $B$2*'SFV+BESS'!$I$9, (CS96+CM97+CN97))</f>
        <v>173.61249999999998</v>
      </c>
      <c r="CT97" s="110">
        <f t="shared" si="127"/>
        <v>79.373492428381212</v>
      </c>
      <c r="CY97" s="251"/>
      <c r="CZ97" s="41">
        <v>3.6666666666666701</v>
      </c>
      <c r="DA97" s="33">
        <f t="shared" si="106"/>
        <v>87.445007408012728</v>
      </c>
      <c r="DB97" s="33">
        <f>Gen_Cons_Horario!B4467</f>
        <v>0</v>
      </c>
      <c r="DC97" s="35">
        <f t="shared" si="143"/>
        <v>87.445007408012728</v>
      </c>
      <c r="DD97" s="116">
        <f>IF(AND(DC97&gt;0,DC97*$B$4+DJ96&lt;=$B$2*'SFV+BESS'!$I$9,DC97&lt;'SFV+BESS'!$I$7), DC97*$B$4, IF(AND(DC97&gt;0,DC97*$B$4+DJ96&gt;$B$2*'SFV+BESS'!$I$9,DC97*$B$4&lt;'SFV+BESS'!$I$7),$B$2*'SFV+BESS'!$I$9-DJ96,IF(AND(DC97&gt;0,DC97*$B$4+DJ96&gt;$B$2*'SFV+BESS'!$I$9,DC97*$B$4&gt;'SFV+BESS'!$I$7,DJ96&lt;$B$2*'SFV+BESS'!$I$9),$B$2*'SFV+BESS'!$I$9-DJ96,IF(AND(DC97&gt;0,DC97*$B$4+DJ96&lt;=$B$2*'SFV+BESS'!$I$9,DC97&gt;'SFV+BESS'!$I$7),'SFV+BESS'!$I$7,0))))</f>
        <v>0</v>
      </c>
      <c r="DE97" s="27">
        <f>IF(AND(DC97&lt;0,DJ96+DC97/$B$5&gt;$H$2,-DC97/'Carga-Descarga Año'!$B$5&lt;'SFV+BESS'!$I$7),DC97/$B$5,IF(AND(DC97&lt;0,DJ96+DC97/$B$5&gt;$H$2,-DC97/'Carga-Descarga Año'!$B$5&gt;'SFV+BESS'!$I$7),-'SFV+BESS'!$I$7,IF(AND(DC97&lt;0,DJ96+DC97/$B$5&lt;$H$2),-MIN('SFV+BESS'!$I$7,DJ96-$H$2),0)))</f>
        <v>0</v>
      </c>
      <c r="DF97" s="33"/>
      <c r="DG97" s="33">
        <f t="shared" ref="DG97:DG160" si="162">IF(DC97&gt;0,DB97,DA97)</f>
        <v>0</v>
      </c>
      <c r="DH97" s="27">
        <f t="shared" si="128"/>
        <v>0</v>
      </c>
      <c r="DI97" s="27">
        <f t="shared" si="129"/>
        <v>0</v>
      </c>
      <c r="DJ97" s="28">
        <f>IF((DJ96+DD97+DE97)&gt;=$B$2*'SFV+BESS'!$I$9, $B$2*'SFV+BESS'!$I$9, (DJ96+DD97+DE97))</f>
        <v>173.61249999999998</v>
      </c>
      <c r="DK97" s="110">
        <f t="shared" si="130"/>
        <v>87.445007408012728</v>
      </c>
      <c r="DP97" s="251"/>
      <c r="DQ97" s="41">
        <v>3.6666666666666701</v>
      </c>
      <c r="DR97" s="33">
        <f t="shared" si="107"/>
        <v>84.495009145464408</v>
      </c>
      <c r="DS97" s="33">
        <f>Gen_Cons_Horario!B5211</f>
        <v>0</v>
      </c>
      <c r="DT97" s="35">
        <f t="shared" si="144"/>
        <v>84.495009145464408</v>
      </c>
      <c r="DU97" s="116">
        <f>IF(AND(DT97&gt;0,DT97*$B$4+EA96&lt;=$B$2*'SFV+BESS'!$I$9,DT97&lt;'SFV+BESS'!$I$7), DT97*$B$4, IF(AND(DT97&gt;0,DT97*$B$4+EA96&gt;$B$2*'SFV+BESS'!$I$9,DT97*$B$4&lt;'SFV+BESS'!$I$7),$B$2*'SFV+BESS'!$I$9-EA96,IF(AND(DT97&gt;0,DT97*$B$4+EA96&gt;$B$2*'SFV+BESS'!$I$9,DT97*$B$4&gt;'SFV+BESS'!$I$7,EA96&lt;$B$2*'SFV+BESS'!$I$9),$B$2*'SFV+BESS'!$I$9-EA96,IF(AND(DT97&gt;0,DT97*$B$4+EA96&lt;=$B$2*'SFV+BESS'!$I$9,DT97&gt;'SFV+BESS'!$I$7),'SFV+BESS'!$I$7,0))))</f>
        <v>0</v>
      </c>
      <c r="DV97" s="27">
        <f>IF(AND(DT97&lt;0,EA96+DT97/$B$5&gt;$H$2,-DT97/'Carga-Descarga Año'!$B$5&lt;'SFV+BESS'!$I$7),DT97/$B$5,IF(AND(DT97&lt;0,EA96+DT97/$B$5&gt;$H$2,-DT97/'Carga-Descarga Año'!$B$5&gt;'SFV+BESS'!$I$7),-'SFV+BESS'!$I$7,IF(AND(DT97&lt;0,EA96+DT97/$B$5&lt;$H$2),-MIN('SFV+BESS'!$I$7,EA96-$H$2),0)))</f>
        <v>0</v>
      </c>
      <c r="DW97" s="33"/>
      <c r="DX97" s="33">
        <f t="shared" ref="DX97:DX160" si="163">IF(DT97&gt;0,DS97,DR97)</f>
        <v>0</v>
      </c>
      <c r="DY97" s="27">
        <f t="shared" si="131"/>
        <v>0</v>
      </c>
      <c r="DZ97" s="27">
        <f t="shared" ref="DZ97:DZ160" si="164">IF(DY97&lt;-DT97,-(DT97+DY97),0)</f>
        <v>0</v>
      </c>
      <c r="EA97" s="28">
        <f>IF((EA96+DU97+DV97)&gt;=$B$2*'SFV+BESS'!$I$9, $B$2*'SFV+BESS'!$I$9, (EA96+DU97+DV97))</f>
        <v>173.61249999999998</v>
      </c>
      <c r="EB97" s="110">
        <f t="shared" si="132"/>
        <v>84.495009145464408</v>
      </c>
      <c r="EG97" s="251"/>
      <c r="EH97" s="41">
        <v>3.6666666666666701</v>
      </c>
      <c r="EI97" s="33">
        <f t="shared" si="108"/>
        <v>92.511711982505858</v>
      </c>
      <c r="EJ97" s="33">
        <f>Gen_Cons_Horario!B5955</f>
        <v>0</v>
      </c>
      <c r="EK97" s="35">
        <f t="shared" si="145"/>
        <v>92.511711982505858</v>
      </c>
      <c r="EL97" s="116">
        <f>IF(AND(EK97&gt;0,EK97*$B$4+ER96&lt;=$B$2*'SFV+BESS'!$I$9,EK97&lt;'SFV+BESS'!$I$7), EK97*$B$4, IF(AND(EK97&gt;0,EK97*$B$4+ER96&gt;$B$2*'SFV+BESS'!$I$9,EK97*$B$4&lt;'SFV+BESS'!$I$7),$B$2*'SFV+BESS'!$I$9-ER96,IF(AND(EK97&gt;0,EK97*$B$4+ER96&gt;$B$2*'SFV+BESS'!$I$9,EK97*$B$4&gt;'SFV+BESS'!$I$7,ER96&lt;$B$2*'SFV+BESS'!$I$9),$B$2*'SFV+BESS'!$I$9-ER96,IF(AND(EK97&gt;0,EK97*$B$4+ER96&lt;=$B$2*'SFV+BESS'!$I$9,EK97&gt;'SFV+BESS'!$I$7),'SFV+BESS'!$I$7,0))))</f>
        <v>0</v>
      </c>
      <c r="EM97" s="27">
        <f>IF(AND(EK97&lt;0,ER96+EK97/$B$5&gt;$H$2,-EK97/'Carga-Descarga Año'!$B$5&lt;'SFV+BESS'!$I$7),EK97/$B$5,IF(AND(EK97&lt;0,ER96+EK97/$B$5&gt;$H$2,-EK97/'Carga-Descarga Año'!$B$5&gt;'SFV+BESS'!$I$7),-'SFV+BESS'!$I$7,IF(AND(EK97&lt;0,ER96+EK97/$B$5&lt;$H$2),-MIN('SFV+BESS'!$I$7,ER96-$H$2),0)))</f>
        <v>0</v>
      </c>
      <c r="EN97" s="33"/>
      <c r="EO97" s="33">
        <f t="shared" ref="EO97:EO160" si="165">IF(EK97&gt;0,EJ97,EI97)</f>
        <v>0</v>
      </c>
      <c r="EP97" s="27">
        <f t="shared" si="133"/>
        <v>0</v>
      </c>
      <c r="EQ97" s="27">
        <f t="shared" ref="EQ97:EQ160" si="166">IF(EP97&lt;-EK97,-(EK97+EP97),0)</f>
        <v>0</v>
      </c>
      <c r="ER97" s="28">
        <f>IF((ER96+EL97+EM97)&gt;=$B$2*'SFV+BESS'!$I$9, $B$2*'SFV+BESS'!$I$9, (ER96+EL97+EM97))</f>
        <v>173.61249999999998</v>
      </c>
      <c r="ES97" s="110">
        <f t="shared" si="134"/>
        <v>92.511711982505858</v>
      </c>
      <c r="EX97" s="251"/>
      <c r="EY97" s="41">
        <v>3.6666666666666701</v>
      </c>
      <c r="EZ97" s="33">
        <f t="shared" si="109"/>
        <v>104.9734283240988</v>
      </c>
      <c r="FA97" s="33">
        <f>Gen_Cons_Horario!B6675</f>
        <v>0</v>
      </c>
      <c r="FB97" s="35">
        <f t="shared" si="146"/>
        <v>104.9734283240988</v>
      </c>
      <c r="FC97" s="116">
        <f>IF(AND(FB97&gt;0,FB97*$B$4+FI96&lt;=$B$2*'SFV+BESS'!$I$9,FB97&lt;'SFV+BESS'!$I$7), FB97*$B$4, IF(AND(FB97&gt;0,FB97*$B$4+FI96&gt;$B$2*'SFV+BESS'!$I$9,FB97*$B$4&lt;'SFV+BESS'!$I$7),$B$2*'SFV+BESS'!$I$9-FI96,IF(AND(FB97&gt;0,FB97*$B$4+FI96&gt;$B$2*'SFV+BESS'!$I$9,FB97*$B$4&gt;'SFV+BESS'!$I$7,FI96&lt;$B$2*'SFV+BESS'!$I$9),$B$2*'SFV+BESS'!$I$9-FI96,IF(AND(FB97&gt;0,FB97*$B$4+FI96&lt;=$B$2*'SFV+BESS'!$I$9,FB97&gt;'SFV+BESS'!$I$7),'SFV+BESS'!$I$7,0))))</f>
        <v>0</v>
      </c>
      <c r="FD97" s="27">
        <f>IF(AND(FB97&lt;0,FI96+FB97/$B$5&gt;$H$2,-FB97/'Carga-Descarga Año'!$B$5&lt;'SFV+BESS'!$I$7),FB97/$B$5,IF(AND(FB97&lt;0,FI96+FB97/$B$5&gt;$H$2,-FB97/'Carga-Descarga Año'!$B$5&gt;'SFV+BESS'!$I$7),-'SFV+BESS'!$I$7,IF(AND(FB97&lt;0,FI96+FB97/$B$5&lt;$H$2),-MIN('SFV+BESS'!$I$7,FI96-$H$2),0)))</f>
        <v>0</v>
      </c>
      <c r="FE97" s="33"/>
      <c r="FF97" s="33">
        <f t="shared" ref="FF97:FF160" si="167">IF(FB97&gt;0,FA97,EZ97)</f>
        <v>0</v>
      </c>
      <c r="FG97" s="27">
        <f t="shared" si="135"/>
        <v>0</v>
      </c>
      <c r="FH97" s="27">
        <f t="shared" ref="FH97:FH160" si="168">IF(FG97&lt;-FB97,-(FB97+FG97),0)</f>
        <v>0</v>
      </c>
      <c r="FI97" s="28">
        <f>IF((FI96+FC97+FD97)&gt;=$B$2*'SFV+BESS'!$I$9, $B$2*'SFV+BESS'!$I$9, (FI96+FC97+FD97))</f>
        <v>173.61249999999998</v>
      </c>
      <c r="FJ97" s="110">
        <f t="shared" si="136"/>
        <v>104.9734283240988</v>
      </c>
      <c r="FO97" s="251"/>
      <c r="FP97" s="41">
        <v>3.6666666666666701</v>
      </c>
      <c r="FQ97" s="33">
        <f t="shared" si="110"/>
        <v>113.74458205580818</v>
      </c>
      <c r="FR97" s="33">
        <f>Gen_Cons_Horario!B7419</f>
        <v>0</v>
      </c>
      <c r="FS97" s="35">
        <f t="shared" si="147"/>
        <v>113.74458205580818</v>
      </c>
      <c r="FT97" s="116">
        <f>IF(AND(FS97&gt;0,FS97*$B$4+FZ96&lt;=$B$2*'SFV+BESS'!$I$9,FS97&lt;'SFV+BESS'!$I$7), FS97*$B$4, IF(AND(FS97&gt;0,FS97*$B$4+FZ96&gt;$B$2*'SFV+BESS'!$I$9,FS97*$B$4&lt;'SFV+BESS'!$I$7),$B$2*'SFV+BESS'!$I$9-FZ96,IF(AND(FS97&gt;0,FS97*$B$4+FZ96&gt;$B$2*'SFV+BESS'!$I$9,FS97*$B$4&gt;'SFV+BESS'!$I$7,FZ96&lt;$B$2*'SFV+BESS'!$I$9),$B$2*'SFV+BESS'!$I$9-FZ96,IF(AND(FS97&gt;0,FS97*$B$4+FZ96&lt;=$B$2*'SFV+BESS'!$I$9,FS97&gt;'SFV+BESS'!$I$7),'SFV+BESS'!$I$7,0))))</f>
        <v>0</v>
      </c>
      <c r="FU97" s="27">
        <f>IF(AND(FS97&lt;0,FZ96+FS97/$B$5&gt;$H$2,-FS97/'Carga-Descarga Año'!$B$5&lt;'SFV+BESS'!$I$7),FS97/$B$5,IF(AND(FS97&lt;0,FZ96+FS97/$B$5&gt;$H$2,-FS97/'Carga-Descarga Año'!$B$5&gt;'SFV+BESS'!$I$7),-'SFV+BESS'!$I$7,IF(AND(FS97&lt;0,FZ96+FS97/$B$5&lt;$H$2),-MIN('SFV+BESS'!$I$7,FZ96-$H$2),0)))</f>
        <v>0</v>
      </c>
      <c r="FV97" s="33"/>
      <c r="FW97" s="33">
        <f t="shared" ref="FW97:FW160" si="169">IF(FS97&gt;0,FR97,FQ97)</f>
        <v>0</v>
      </c>
      <c r="FX97" s="27">
        <f t="shared" si="137"/>
        <v>0</v>
      </c>
      <c r="FY97" s="27">
        <f t="shared" ref="FY97:FY160" si="170">IF(FX97&lt;-FS97,-(FS97+FX97),0)</f>
        <v>0</v>
      </c>
      <c r="FZ97" s="28">
        <f>IF((FZ96+FT97+FU97)&gt;=$B$2*'SFV+BESS'!$I$9, $B$2*'SFV+BESS'!$I$9, (FZ96+FT97+FU97))</f>
        <v>173.61249999999998</v>
      </c>
      <c r="GA97" s="110">
        <f t="shared" si="138"/>
        <v>113.74458205580818</v>
      </c>
      <c r="GF97" s="251"/>
      <c r="GG97" s="41">
        <v>3.6666666666666701</v>
      </c>
      <c r="GH97" s="33">
        <f t="shared" si="111"/>
        <v>118.10660064846397</v>
      </c>
      <c r="GI97" s="33">
        <f>Gen_Cons_Horario!B8139</f>
        <v>0</v>
      </c>
      <c r="GJ97" s="35">
        <f t="shared" si="153"/>
        <v>118.10660064846397</v>
      </c>
      <c r="GK97" s="116">
        <f>IF(AND(GJ97&gt;0,GJ97*$B$4+GQ96&lt;=$B$2*'SFV+BESS'!$I$9,GJ97&lt;'SFV+BESS'!$I$7), GJ97*$B$4, IF(AND(GJ97&gt;0,GJ97*$B$4+GQ96&gt;$B$2*'SFV+BESS'!$I$9,GJ97*$B$4&lt;'SFV+BESS'!$I$7),$B$2*'SFV+BESS'!$I$9-GQ96,IF(AND(GJ97&gt;0,GJ97*$B$4+GQ96&gt;$B$2*'SFV+BESS'!$I$9,GJ97*$B$4&gt;'SFV+BESS'!$I$7,GQ96&lt;$B$2*'SFV+BESS'!$I$9),$B$2*'SFV+BESS'!$I$9-GQ96,IF(AND(GJ97&gt;0,GJ97*$B$4+GQ96&lt;=$B$2*'SFV+BESS'!$I$9,GJ97&gt;'SFV+BESS'!$I$7),'SFV+BESS'!$I$7,0))))</f>
        <v>0</v>
      </c>
      <c r="GL97" s="27">
        <f>IF(AND(GJ97&lt;0,GQ96+GJ97/$B$5&gt;$H$2,-GJ97/'Carga-Descarga Año'!$B$5&lt;'SFV+BESS'!$I$7),GJ97/$B$5,IF(AND(GJ97&lt;0,GQ96+GJ97/$B$5&gt;$H$2,-GJ97/'Carga-Descarga Año'!$B$5&gt;'SFV+BESS'!$I$7),-'SFV+BESS'!$I$7,IF(AND(GJ97&lt;0,GQ96+GJ97/$B$5&lt;$H$2),-MIN('SFV+BESS'!$I$7,GQ96-$H$2),0)))</f>
        <v>0</v>
      </c>
      <c r="GM97" s="33"/>
      <c r="GN97" s="33">
        <f t="shared" ref="GN97:GN160" si="171">IF(GJ97&gt;0,GI97,GH97)</f>
        <v>0</v>
      </c>
      <c r="GO97" s="27">
        <f t="shared" si="139"/>
        <v>0</v>
      </c>
      <c r="GP97" s="27">
        <f t="shared" ref="GP97:GP160" si="172">IF(GO97&lt;-GJ97,-(GJ97+GO97),0)</f>
        <v>0</v>
      </c>
      <c r="GQ97" s="28">
        <f>IF((GQ96+GK97+GL97)&gt;=$B$2*'SFV+BESS'!$I$9, $B$2*'SFV+BESS'!$I$9, (GQ96+GK97+GL97))</f>
        <v>173.61249999999998</v>
      </c>
      <c r="GR97" s="110">
        <f t="shared" si="140"/>
        <v>118.10660064846397</v>
      </c>
    </row>
    <row r="98" spans="1:200">
      <c r="A98" s="249"/>
      <c r="B98" s="41">
        <v>3.7083333333333401</v>
      </c>
      <c r="C98" s="38">
        <f t="shared" si="154"/>
        <v>117.3050826702992</v>
      </c>
      <c r="D98" s="2">
        <f>Gen_Cons_Horario!B124</f>
        <v>119.312</v>
      </c>
      <c r="E98" s="140">
        <f t="shared" si="112"/>
        <v>-2.0069173297007978</v>
      </c>
      <c r="F98" s="116">
        <f>IF(AND(E98&gt;0,E98*$B$4+L97&lt;=$B$2*'SFV+BESS'!$I$9,E98&lt;'SFV+BESS'!$I$7), E98*$B$4, IF(AND(E98&gt;0,E98*$B$4+L97&gt;$B$2*'SFV+BESS'!$I$9,E98*$B$4&lt;'SFV+BESS'!$I$7),$B$2*'SFV+BESS'!$I$9-L97,IF(AND(E98&gt;0,E98*$B$4+L97&gt;$B$2*'SFV+BESS'!$I$9,E98*$B$4&gt;'SFV+BESS'!$I$7,L97&lt;$B$2*'SFV+BESS'!$I$9),$B$2*'SFV+BESS'!$I$9-L97,IF(AND(E98&gt;0,E98*$B$4+L97&lt;=$B$2*'SFV+BESS'!$I$9,E98&gt;'SFV+BESS'!$I$7),'SFV+BESS'!$I$7,0))))</f>
        <v>0</v>
      </c>
      <c r="G98" s="27">
        <f>IF(AND(E98&lt;0,L97+E98/$B$5&gt;$H$2,-E98/'Carga-Descarga Año'!$B$5&lt;'SFV+BESS'!$I$7),E98/$B$5,IF(AND(E98&lt;0,L97+E98/$B$5&gt;$H$2,-E98/'Carga-Descarga Año'!$B$5&gt;'SFV+BESS'!$I$7),-'SFV+BESS'!$I$7,IF(AND(E98&lt;0,L97+E98/$B$5&lt;$H$2),-MIN('SFV+BESS'!$I$7,L97-$H$2),0)))</f>
        <v>-2.1125445575797874</v>
      </c>
      <c r="I98" s="38">
        <f t="shared" si="113"/>
        <v>117.3050826702992</v>
      </c>
      <c r="J98" s="27">
        <f t="shared" si="115"/>
        <v>2.0069173297007978</v>
      </c>
      <c r="K98" s="27">
        <f t="shared" si="114"/>
        <v>0</v>
      </c>
      <c r="L98" s="28">
        <f>IF((L97+F98+G98)&gt;=$B$2*'SFV+BESS'!$I$9, $B$2*'SFV+BESS'!$I$9, (L97+F98+G98))</f>
        <v>53.789420832747901</v>
      </c>
      <c r="M98" s="110">
        <f t="shared" si="116"/>
        <v>0</v>
      </c>
      <c r="R98" s="251"/>
      <c r="S98" s="41">
        <v>3.7083333333333401</v>
      </c>
      <c r="T98" s="2">
        <f t="shared" ref="T98:T161" si="173">T74</f>
        <v>120.92026859992137</v>
      </c>
      <c r="U98" s="2">
        <f>Gen_Cons_Horario!B868</f>
        <v>78.298500000000004</v>
      </c>
      <c r="V98" s="35">
        <f t="shared" si="148"/>
        <v>42.621768599921367</v>
      </c>
      <c r="W98" s="116">
        <f>IF(AND(V98&gt;0,V98*$B$4+AC97&lt;=$B$2*'SFV+BESS'!$I$9,V98&lt;'SFV+BESS'!$I$7), V98*$B$4, IF(AND(V98&gt;0,V98*$B$4+AC97&gt;$B$2*'SFV+BESS'!$I$9,V98*$B$4&lt;'SFV+BESS'!$I$7),$B$2*'SFV+BESS'!$I$9-AC97,IF(AND(V98&gt;0,V98*$B$4+AC97&gt;$B$2*'SFV+BESS'!$I$9,V98*$B$4&gt;'SFV+BESS'!$I$7,AC97&lt;$B$2*'SFV+BESS'!$I$9),$B$2*'SFV+BESS'!$I$9-AC97,IF(AND(V98&gt;0,V98*$B$4+AC97&lt;=$B$2*'SFV+BESS'!$I$9,V98&gt;'SFV+BESS'!$I$7),'SFV+BESS'!$I$7,0))))</f>
        <v>0</v>
      </c>
      <c r="X98" s="27">
        <f>IF(AND(V98&lt;0,AC97+V98/$B$5&gt;$H$2,-V98/'Carga-Descarga Año'!$B$5&lt;'SFV+BESS'!$I$7),V98/$B$5,IF(AND(V98&lt;0,AC97+V98/$B$5&gt;$H$2,-V98/'Carga-Descarga Año'!$B$5&gt;'SFV+BESS'!$I$7),-'SFV+BESS'!$I$7,IF(AND(V98&lt;0,AC97+V98/$B$5&lt;$H$2),-MIN('SFV+BESS'!$I$7,AC97-$H$2),0)))</f>
        <v>0</v>
      </c>
      <c r="Z98" s="33">
        <f t="shared" si="142"/>
        <v>78.298500000000004</v>
      </c>
      <c r="AA98" s="27">
        <f t="shared" si="117"/>
        <v>0</v>
      </c>
      <c r="AB98" s="27">
        <f t="shared" si="141"/>
        <v>0</v>
      </c>
      <c r="AC98" s="28">
        <f>IF((AC97+W98+X98)&gt;=$B$2*'SFV+BESS'!$I$9, $B$2*'SFV+BESS'!$I$9, (AC97+W98+X98))</f>
        <v>173.61249999999998</v>
      </c>
      <c r="AD98" s="110">
        <f t="shared" si="118"/>
        <v>42.621768599921367</v>
      </c>
      <c r="AI98" s="251"/>
      <c r="AJ98" s="41">
        <v>3.7083333333333401</v>
      </c>
      <c r="AK98" s="52">
        <f t="shared" ref="AK98:AK161" si="174">AK74</f>
        <v>116.13046110988708</v>
      </c>
      <c r="AL98" s="33">
        <f>Gen_Cons_Horario!B1540</f>
        <v>74.570000000000007</v>
      </c>
      <c r="AM98" s="35">
        <f t="shared" si="149"/>
        <v>41.560461109887072</v>
      </c>
      <c r="AN98" s="116">
        <f>IF(AND(AM98&gt;0,AM98*$B$4+AT97&lt;=$B$2*'SFV+BESS'!$I$9,AM98&lt;'SFV+BESS'!$I$7), AM98*$B$4, IF(AND(AM98&gt;0,AM98*$B$4+AT97&gt;$B$2*'SFV+BESS'!$I$9,AM98*$B$4&lt;'SFV+BESS'!$I$7),$B$2*'SFV+BESS'!$I$9-AT97,IF(AND(AM98&gt;0,AM98*$B$4+AT97&gt;$B$2*'SFV+BESS'!$I$9,AM98*$B$4&gt;'SFV+BESS'!$I$7,AT97&lt;$B$2*'SFV+BESS'!$I$9),$B$2*'SFV+BESS'!$I$9-AT97,IF(AND(AM98&gt;0,AM98*$B$4+AT97&lt;=$B$2*'SFV+BESS'!$I$9,AM98&gt;'SFV+BESS'!$I$7),'SFV+BESS'!$I$7,0))))</f>
        <v>0</v>
      </c>
      <c r="AO98" s="27">
        <f>IF(AND(AM98&lt;0,AT97+AM98/$B$5&gt;$H$2,-AM98/'Carga-Descarga Año'!$B$5&lt;'SFV+BESS'!$I$7),AM98/$B$5,IF(AND(AM98&lt;0,AT97+AM98/$B$5&gt;$H$2,-AM98/'Carga-Descarga Año'!$B$5&gt;'SFV+BESS'!$I$7),-'SFV+BESS'!$I$7,IF(AND(AM98&lt;0,AT97+AM98/$B$5&lt;$H$2),-MIN('SFV+BESS'!$I$7,AT97-$H$2),0)))</f>
        <v>0</v>
      </c>
      <c r="AP98" s="33"/>
      <c r="AQ98" s="33">
        <f t="shared" si="155"/>
        <v>74.570000000000007</v>
      </c>
      <c r="AR98" s="27">
        <f t="shared" si="119"/>
        <v>0</v>
      </c>
      <c r="AS98" s="27">
        <f t="shared" si="156"/>
        <v>0</v>
      </c>
      <c r="AT98" s="28">
        <f>IF((AT97+AN98+AO98)&gt;=$B$2*'SFV+BESS'!$I$9, $B$2*'SFV+BESS'!$I$9, (AT97+AN98+AO98))</f>
        <v>173.61249999999998</v>
      </c>
      <c r="AU98" s="110">
        <f t="shared" si="120"/>
        <v>41.560461109887072</v>
      </c>
      <c r="AZ98" s="251"/>
      <c r="BA98" s="41">
        <v>3.7083333333333401</v>
      </c>
      <c r="BB98" s="33">
        <f t="shared" ref="BB98:BB161" si="175">BB74</f>
        <v>96.73076740236607</v>
      </c>
      <c r="BC98" s="33">
        <f>Gen_Cons_Horario!B2284</f>
        <v>0</v>
      </c>
      <c r="BD98" s="35">
        <f t="shared" si="150"/>
        <v>96.73076740236607</v>
      </c>
      <c r="BE98" s="116">
        <f>IF(AND(BD98&gt;0,BD98*$B$4+BK97&lt;=$B$2*'SFV+BESS'!$I$9,BD98&lt;'SFV+BESS'!$I$7), BD98*$B$4, IF(AND(BD98&gt;0,BD98*$B$4+BK97&gt;$B$2*'SFV+BESS'!$I$9,BD98*$B$4&lt;'SFV+BESS'!$I$7),$B$2*'SFV+BESS'!$I$9-BK97,IF(AND(BD98&gt;0,BD98*$B$4+BK97&gt;$B$2*'SFV+BESS'!$I$9,BD98*$B$4&gt;'SFV+BESS'!$I$7,BK97&lt;$B$2*'SFV+BESS'!$I$9),$B$2*'SFV+BESS'!$I$9-BK97,IF(AND(BD98&gt;0,BD98*$B$4+BK97&lt;=$B$2*'SFV+BESS'!$I$9,BD98&gt;'SFV+BESS'!$I$7),'SFV+BESS'!$I$7,0))))</f>
        <v>0</v>
      </c>
      <c r="BF98" s="27">
        <f>IF(AND(BD98&lt;0,BK97+BD98/$B$5&gt;$H$2,-BD98/'Carga-Descarga Año'!$B$5&lt;'SFV+BESS'!$I$7),BD98/$B$5,IF(AND(BD98&lt;0,BK97+BD98/$B$5&gt;$H$2,-BD98/'Carga-Descarga Año'!$B$5&gt;'SFV+BESS'!$I$7),-'SFV+BESS'!$I$7,IF(AND(BD98&lt;0,BK97+BD98/$B$5&lt;$H$2),-MIN('SFV+BESS'!$I$7,BK97-$H$2),0)))</f>
        <v>0</v>
      </c>
      <c r="BG98" s="33"/>
      <c r="BH98" s="33">
        <f t="shared" si="157"/>
        <v>0</v>
      </c>
      <c r="BI98" s="27">
        <f t="shared" si="121"/>
        <v>0</v>
      </c>
      <c r="BJ98" s="27">
        <f t="shared" si="158"/>
        <v>0</v>
      </c>
      <c r="BK98" s="28">
        <f>IF((BK97+BE98+BF98)&gt;=$B$2*'SFV+BESS'!$I$9, $B$2*'SFV+BESS'!$I$9, (BK97+BE98+BF98))</f>
        <v>173.61249999999998</v>
      </c>
      <c r="BL98" s="110">
        <f t="shared" si="122"/>
        <v>96.73076740236607</v>
      </c>
      <c r="BQ98" s="251"/>
      <c r="BR98" s="41">
        <v>3.7083333333333401</v>
      </c>
      <c r="BS98" s="33">
        <f t="shared" ref="BS98:BS161" si="176">BS74</f>
        <v>70.967481883743332</v>
      </c>
      <c r="BT98" s="33">
        <f>Gen_Cons_Horario!B3004</f>
        <v>0</v>
      </c>
      <c r="BU98" s="35">
        <f t="shared" si="151"/>
        <v>70.967481883743332</v>
      </c>
      <c r="BV98" s="116">
        <f>IF(AND(BU98&gt;0,BU98*$B$4+CB97&lt;=$B$2*'SFV+BESS'!$I$9,BU98&lt;'SFV+BESS'!$I$7), BU98*$B$4, IF(AND(BU98&gt;0,BU98*$B$4+CB97&gt;$B$2*'SFV+BESS'!$I$9,BU98*$B$4&lt;'SFV+BESS'!$I$7),$B$2*'SFV+BESS'!$I$9-CB97,IF(AND(BU98&gt;0,BU98*$B$4+CB97&gt;$B$2*'SFV+BESS'!$I$9,BU98*$B$4&gt;'SFV+BESS'!$I$7,CB97&lt;$B$2*'SFV+BESS'!$I$9),$B$2*'SFV+BESS'!$I$9-CB97,IF(AND(BU98&gt;0,BU98*$B$4+CB97&lt;=$B$2*'SFV+BESS'!$I$9,BU98&gt;'SFV+BESS'!$I$7),'SFV+BESS'!$I$7,0))))</f>
        <v>0</v>
      </c>
      <c r="BW98" s="27">
        <f>IF(AND(BU98&lt;0,CB97+BU98/$B$5&gt;$H$2,-BU98/'Carga-Descarga Año'!$B$5&lt;'SFV+BESS'!$I$7),BU98/$B$5,IF(AND(BU98&lt;0,CB97+BU98/$B$5&gt;$H$2,-BU98/'Carga-Descarga Año'!$B$5&gt;'SFV+BESS'!$I$7),-'SFV+BESS'!$I$7,IF(AND(BU98&lt;0,CB97+BU98/$B$5&lt;$H$2),-MIN('SFV+BESS'!$I$7,CB97-$H$2),0)))</f>
        <v>0</v>
      </c>
      <c r="BX98" s="33"/>
      <c r="BY98" s="33">
        <f t="shared" si="159"/>
        <v>0</v>
      </c>
      <c r="BZ98" s="27">
        <f t="shared" si="123"/>
        <v>0</v>
      </c>
      <c r="CA98" s="27">
        <f t="shared" si="124"/>
        <v>0</v>
      </c>
      <c r="CB98" s="28">
        <f>IF((CB97+BV98+BW98)&gt;=$B$2*'SFV+BESS'!$I$9, $B$2*'SFV+BESS'!$I$9, (CB97+BV98+BW98))</f>
        <v>173.61249999999998</v>
      </c>
      <c r="CC98" s="110">
        <f t="shared" si="125"/>
        <v>70.967481883743332</v>
      </c>
      <c r="CH98" s="251"/>
      <c r="CI98" s="41">
        <v>3.7083333333333401</v>
      </c>
      <c r="CJ98" s="33">
        <f t="shared" ref="CJ98:CJ161" si="177">CJ74</f>
        <v>62.088720438246632</v>
      </c>
      <c r="CK98" s="33">
        <f>Gen_Cons_Horario!B3748</f>
        <v>0</v>
      </c>
      <c r="CL98" s="35">
        <f t="shared" si="152"/>
        <v>62.088720438246632</v>
      </c>
      <c r="CM98" s="116">
        <f>IF(AND(CL98&gt;0,CL98*$B$4+CS97&lt;=$B$2*'SFV+BESS'!$I$9,CL98&lt;'SFV+BESS'!$I$7), CL98*$B$4, IF(AND(CL98&gt;0,CL98*$B$4+CS97&gt;$B$2*'SFV+BESS'!$I$9,CL98*$B$4&lt;'SFV+BESS'!$I$7),$B$2*'SFV+BESS'!$I$9-CS97,IF(AND(CL98&gt;0,CL98*$B$4+CS97&gt;$B$2*'SFV+BESS'!$I$9,CL98*$B$4&gt;'SFV+BESS'!$I$7,CS97&lt;$B$2*'SFV+BESS'!$I$9),$B$2*'SFV+BESS'!$I$9-CS97,IF(AND(CL98&gt;0,CL98*$B$4+CS97&lt;=$B$2*'SFV+BESS'!$I$9,CL98&gt;'SFV+BESS'!$I$7),'SFV+BESS'!$I$7,0))))</f>
        <v>0</v>
      </c>
      <c r="CN98" s="27">
        <f>IF(AND(CL98&lt;0,CS97+CL98/$B$5&gt;$H$2,-CL98/'Carga-Descarga Año'!$B$5&lt;'SFV+BESS'!$I$7),CL98/$B$5,IF(AND(CL98&lt;0,CS97+CL98/$B$5&gt;$H$2,-CL98/'Carga-Descarga Año'!$B$5&gt;'SFV+BESS'!$I$7),-'SFV+BESS'!$I$7,IF(AND(CL98&lt;0,CS97+CL98/$B$5&lt;$H$2),-MIN('SFV+BESS'!$I$7,CS97-$H$2),0)))</f>
        <v>0</v>
      </c>
      <c r="CO98" s="33"/>
      <c r="CP98" s="33">
        <f t="shared" si="160"/>
        <v>0</v>
      </c>
      <c r="CQ98" s="27">
        <f t="shared" si="126"/>
        <v>0</v>
      </c>
      <c r="CR98" s="27">
        <f t="shared" si="161"/>
        <v>0</v>
      </c>
      <c r="CS98" s="28">
        <f>IF((CS97+CM98+CN98)&gt;=$B$2*'SFV+BESS'!$I$9, $B$2*'SFV+BESS'!$I$9, (CS97+CM98+CN98))</f>
        <v>173.61249999999998</v>
      </c>
      <c r="CT98" s="110">
        <f t="shared" si="127"/>
        <v>62.088720438246632</v>
      </c>
      <c r="CY98" s="251"/>
      <c r="CZ98" s="41">
        <v>3.7083333333333401</v>
      </c>
      <c r="DA98" s="33">
        <f t="shared" ref="DA98:DA161" si="178">DA74</f>
        <v>71.722136617902081</v>
      </c>
      <c r="DB98" s="33">
        <f>Gen_Cons_Horario!B4468</f>
        <v>0</v>
      </c>
      <c r="DC98" s="35">
        <f t="shared" si="143"/>
        <v>71.722136617902081</v>
      </c>
      <c r="DD98" s="116">
        <f>IF(AND(DC98&gt;0,DC98*$B$4+DJ97&lt;=$B$2*'SFV+BESS'!$I$9,DC98&lt;'SFV+BESS'!$I$7), DC98*$B$4, IF(AND(DC98&gt;0,DC98*$B$4+DJ97&gt;$B$2*'SFV+BESS'!$I$9,DC98*$B$4&lt;'SFV+BESS'!$I$7),$B$2*'SFV+BESS'!$I$9-DJ97,IF(AND(DC98&gt;0,DC98*$B$4+DJ97&gt;$B$2*'SFV+BESS'!$I$9,DC98*$B$4&gt;'SFV+BESS'!$I$7,DJ97&lt;$B$2*'SFV+BESS'!$I$9),$B$2*'SFV+BESS'!$I$9-DJ97,IF(AND(DC98&gt;0,DC98*$B$4+DJ97&lt;=$B$2*'SFV+BESS'!$I$9,DC98&gt;'SFV+BESS'!$I$7),'SFV+BESS'!$I$7,0))))</f>
        <v>0</v>
      </c>
      <c r="DE98" s="27">
        <f>IF(AND(DC98&lt;0,DJ97+DC98/$B$5&gt;$H$2,-DC98/'Carga-Descarga Año'!$B$5&lt;'SFV+BESS'!$I$7),DC98/$B$5,IF(AND(DC98&lt;0,DJ97+DC98/$B$5&gt;$H$2,-DC98/'Carga-Descarga Año'!$B$5&gt;'SFV+BESS'!$I$7),-'SFV+BESS'!$I$7,IF(AND(DC98&lt;0,DJ97+DC98/$B$5&lt;$H$2),-MIN('SFV+BESS'!$I$7,DJ97-$H$2),0)))</f>
        <v>0</v>
      </c>
      <c r="DF98" s="33"/>
      <c r="DG98" s="33">
        <f t="shared" si="162"/>
        <v>0</v>
      </c>
      <c r="DH98" s="27">
        <f t="shared" si="128"/>
        <v>0</v>
      </c>
      <c r="DI98" s="27">
        <f t="shared" si="129"/>
        <v>0</v>
      </c>
      <c r="DJ98" s="28">
        <f>IF((DJ97+DD98+DE98)&gt;=$B$2*'SFV+BESS'!$I$9, $B$2*'SFV+BESS'!$I$9, (DJ97+DD98+DE98))</f>
        <v>173.61249999999998</v>
      </c>
      <c r="DK98" s="110">
        <f t="shared" si="130"/>
        <v>71.722136617902081</v>
      </c>
      <c r="DP98" s="251"/>
      <c r="DQ98" s="41">
        <v>3.7083333333333401</v>
      </c>
      <c r="DR98" s="33">
        <f t="shared" ref="DR98:DR161" si="179">DR74</f>
        <v>72.15539147323075</v>
      </c>
      <c r="DS98" s="33">
        <f>Gen_Cons_Horario!B5212</f>
        <v>0</v>
      </c>
      <c r="DT98" s="35">
        <f t="shared" si="144"/>
        <v>72.15539147323075</v>
      </c>
      <c r="DU98" s="116">
        <f>IF(AND(DT98&gt;0,DT98*$B$4+EA97&lt;=$B$2*'SFV+BESS'!$I$9,DT98&lt;'SFV+BESS'!$I$7), DT98*$B$4, IF(AND(DT98&gt;0,DT98*$B$4+EA97&gt;$B$2*'SFV+BESS'!$I$9,DT98*$B$4&lt;'SFV+BESS'!$I$7),$B$2*'SFV+BESS'!$I$9-EA97,IF(AND(DT98&gt;0,DT98*$B$4+EA97&gt;$B$2*'SFV+BESS'!$I$9,DT98*$B$4&gt;'SFV+BESS'!$I$7,EA97&lt;$B$2*'SFV+BESS'!$I$9),$B$2*'SFV+BESS'!$I$9-EA97,IF(AND(DT98&gt;0,DT98*$B$4+EA97&lt;=$B$2*'SFV+BESS'!$I$9,DT98&gt;'SFV+BESS'!$I$7),'SFV+BESS'!$I$7,0))))</f>
        <v>0</v>
      </c>
      <c r="DV98" s="27">
        <f>IF(AND(DT98&lt;0,EA97+DT98/$B$5&gt;$H$2,-DT98/'Carga-Descarga Año'!$B$5&lt;'SFV+BESS'!$I$7),DT98/$B$5,IF(AND(DT98&lt;0,EA97+DT98/$B$5&gt;$H$2,-DT98/'Carga-Descarga Año'!$B$5&gt;'SFV+BESS'!$I$7),-'SFV+BESS'!$I$7,IF(AND(DT98&lt;0,EA97+DT98/$B$5&lt;$H$2),-MIN('SFV+BESS'!$I$7,EA97-$H$2),0)))</f>
        <v>0</v>
      </c>
      <c r="DW98" s="33"/>
      <c r="DX98" s="33">
        <f t="shared" si="163"/>
        <v>0</v>
      </c>
      <c r="DY98" s="27">
        <f t="shared" si="131"/>
        <v>0</v>
      </c>
      <c r="DZ98" s="27">
        <f t="shared" si="164"/>
        <v>0</v>
      </c>
      <c r="EA98" s="28">
        <f>IF((EA97+DU98+DV98)&gt;=$B$2*'SFV+BESS'!$I$9, $B$2*'SFV+BESS'!$I$9, (EA97+DU98+DV98))</f>
        <v>173.61249999999998</v>
      </c>
      <c r="EB98" s="110">
        <f t="shared" si="132"/>
        <v>72.15539147323075</v>
      </c>
      <c r="EG98" s="251"/>
      <c r="EH98" s="41">
        <v>3.7083333333333401</v>
      </c>
      <c r="EI98" s="33">
        <f t="shared" ref="EI98:EI161" si="180">EI74</f>
        <v>82.031082302570567</v>
      </c>
      <c r="EJ98" s="33">
        <f>Gen_Cons_Horario!B5956</f>
        <v>0</v>
      </c>
      <c r="EK98" s="35">
        <f t="shared" si="145"/>
        <v>82.031082302570567</v>
      </c>
      <c r="EL98" s="116">
        <f>IF(AND(EK98&gt;0,EK98*$B$4+ER97&lt;=$B$2*'SFV+BESS'!$I$9,EK98&lt;'SFV+BESS'!$I$7), EK98*$B$4, IF(AND(EK98&gt;0,EK98*$B$4+ER97&gt;$B$2*'SFV+BESS'!$I$9,EK98*$B$4&lt;'SFV+BESS'!$I$7),$B$2*'SFV+BESS'!$I$9-ER97,IF(AND(EK98&gt;0,EK98*$B$4+ER97&gt;$B$2*'SFV+BESS'!$I$9,EK98*$B$4&gt;'SFV+BESS'!$I$7,ER97&lt;$B$2*'SFV+BESS'!$I$9),$B$2*'SFV+BESS'!$I$9-ER97,IF(AND(EK98&gt;0,EK98*$B$4+ER97&lt;=$B$2*'SFV+BESS'!$I$9,EK98&gt;'SFV+BESS'!$I$7),'SFV+BESS'!$I$7,0))))</f>
        <v>0</v>
      </c>
      <c r="EM98" s="27">
        <f>IF(AND(EK98&lt;0,ER97+EK98/$B$5&gt;$H$2,-EK98/'Carga-Descarga Año'!$B$5&lt;'SFV+BESS'!$I$7),EK98/$B$5,IF(AND(EK98&lt;0,ER97+EK98/$B$5&gt;$H$2,-EK98/'Carga-Descarga Año'!$B$5&gt;'SFV+BESS'!$I$7),-'SFV+BESS'!$I$7,IF(AND(EK98&lt;0,ER97+EK98/$B$5&lt;$H$2),-MIN('SFV+BESS'!$I$7,ER97-$H$2),0)))</f>
        <v>0</v>
      </c>
      <c r="EN98" s="33"/>
      <c r="EO98" s="33">
        <f t="shared" si="165"/>
        <v>0</v>
      </c>
      <c r="EP98" s="27">
        <f t="shared" si="133"/>
        <v>0</v>
      </c>
      <c r="EQ98" s="27">
        <f t="shared" si="166"/>
        <v>0</v>
      </c>
      <c r="ER98" s="28">
        <f>IF((ER97+EL98+EM98)&gt;=$B$2*'SFV+BESS'!$I$9, $B$2*'SFV+BESS'!$I$9, (ER97+EL98+EM98))</f>
        <v>173.61249999999998</v>
      </c>
      <c r="ES98" s="110">
        <f t="shared" si="134"/>
        <v>82.031082302570567</v>
      </c>
      <c r="EX98" s="251"/>
      <c r="EY98" s="41">
        <v>3.7083333333333401</v>
      </c>
      <c r="EZ98" s="33">
        <f t="shared" ref="EZ98:EZ161" si="181">EZ74</f>
        <v>93.140060040291317</v>
      </c>
      <c r="FA98" s="33">
        <f>Gen_Cons_Horario!B6676</f>
        <v>0</v>
      </c>
      <c r="FB98" s="35">
        <f t="shared" si="146"/>
        <v>93.140060040291317</v>
      </c>
      <c r="FC98" s="116">
        <f>IF(AND(FB98&gt;0,FB98*$B$4+FI97&lt;=$B$2*'SFV+BESS'!$I$9,FB98&lt;'SFV+BESS'!$I$7), FB98*$B$4, IF(AND(FB98&gt;0,FB98*$B$4+FI97&gt;$B$2*'SFV+BESS'!$I$9,FB98*$B$4&lt;'SFV+BESS'!$I$7),$B$2*'SFV+BESS'!$I$9-FI97,IF(AND(FB98&gt;0,FB98*$B$4+FI97&gt;$B$2*'SFV+BESS'!$I$9,FB98*$B$4&gt;'SFV+BESS'!$I$7,FI97&lt;$B$2*'SFV+BESS'!$I$9),$B$2*'SFV+BESS'!$I$9-FI97,IF(AND(FB98&gt;0,FB98*$B$4+FI97&lt;=$B$2*'SFV+BESS'!$I$9,FB98&gt;'SFV+BESS'!$I$7),'SFV+BESS'!$I$7,0))))</f>
        <v>0</v>
      </c>
      <c r="FD98" s="27">
        <f>IF(AND(FB98&lt;0,FI97+FB98/$B$5&gt;$H$2,-FB98/'Carga-Descarga Año'!$B$5&lt;'SFV+BESS'!$I$7),FB98/$B$5,IF(AND(FB98&lt;0,FI97+FB98/$B$5&gt;$H$2,-FB98/'Carga-Descarga Año'!$B$5&gt;'SFV+BESS'!$I$7),-'SFV+BESS'!$I$7,IF(AND(FB98&lt;0,FI97+FB98/$B$5&lt;$H$2),-MIN('SFV+BESS'!$I$7,FI97-$H$2),0)))</f>
        <v>0</v>
      </c>
      <c r="FE98" s="33"/>
      <c r="FF98" s="33">
        <f t="shared" si="167"/>
        <v>0</v>
      </c>
      <c r="FG98" s="27">
        <f t="shared" si="135"/>
        <v>0</v>
      </c>
      <c r="FH98" s="27">
        <f t="shared" si="168"/>
        <v>0</v>
      </c>
      <c r="FI98" s="28">
        <f>IF((FI97+FC98+FD98)&gt;=$B$2*'SFV+BESS'!$I$9, $B$2*'SFV+BESS'!$I$9, (FI97+FC98+FD98))</f>
        <v>173.61249999999998</v>
      </c>
      <c r="FJ98" s="110">
        <f t="shared" si="136"/>
        <v>93.140060040291317</v>
      </c>
      <c r="FO98" s="251"/>
      <c r="FP98" s="41">
        <v>3.7083333333333401</v>
      </c>
      <c r="FQ98" s="33">
        <f t="shared" ref="FQ98:FQ161" si="182">FQ74</f>
        <v>106.09652002916586</v>
      </c>
      <c r="FR98" s="33">
        <f>Gen_Cons_Horario!B7420</f>
        <v>0</v>
      </c>
      <c r="FS98" s="35">
        <f t="shared" si="147"/>
        <v>106.09652002916586</v>
      </c>
      <c r="FT98" s="116">
        <f>IF(AND(FS98&gt;0,FS98*$B$4+FZ97&lt;=$B$2*'SFV+BESS'!$I$9,FS98&lt;'SFV+BESS'!$I$7), FS98*$B$4, IF(AND(FS98&gt;0,FS98*$B$4+FZ97&gt;$B$2*'SFV+BESS'!$I$9,FS98*$B$4&lt;'SFV+BESS'!$I$7),$B$2*'SFV+BESS'!$I$9-FZ97,IF(AND(FS98&gt;0,FS98*$B$4+FZ97&gt;$B$2*'SFV+BESS'!$I$9,FS98*$B$4&gt;'SFV+BESS'!$I$7,FZ97&lt;$B$2*'SFV+BESS'!$I$9),$B$2*'SFV+BESS'!$I$9-FZ97,IF(AND(FS98&gt;0,FS98*$B$4+FZ97&lt;=$B$2*'SFV+BESS'!$I$9,FS98&gt;'SFV+BESS'!$I$7),'SFV+BESS'!$I$7,0))))</f>
        <v>0</v>
      </c>
      <c r="FU98" s="27">
        <f>IF(AND(FS98&lt;0,FZ97+FS98/$B$5&gt;$H$2,-FS98/'Carga-Descarga Año'!$B$5&lt;'SFV+BESS'!$I$7),FS98/$B$5,IF(AND(FS98&lt;0,FZ97+FS98/$B$5&gt;$H$2,-FS98/'Carga-Descarga Año'!$B$5&gt;'SFV+BESS'!$I$7),-'SFV+BESS'!$I$7,IF(AND(FS98&lt;0,FZ97+FS98/$B$5&lt;$H$2),-MIN('SFV+BESS'!$I$7,FZ97-$H$2),0)))</f>
        <v>0</v>
      </c>
      <c r="FV98" s="33"/>
      <c r="FW98" s="33">
        <f t="shared" si="169"/>
        <v>0</v>
      </c>
      <c r="FX98" s="27">
        <f t="shared" si="137"/>
        <v>0</v>
      </c>
      <c r="FY98" s="27">
        <f t="shared" si="170"/>
        <v>0</v>
      </c>
      <c r="FZ98" s="28">
        <f>IF((FZ97+FT98+FU98)&gt;=$B$2*'SFV+BESS'!$I$9, $B$2*'SFV+BESS'!$I$9, (FZ97+FT98+FU98))</f>
        <v>173.61249999999998</v>
      </c>
      <c r="GA98" s="110">
        <f t="shared" si="138"/>
        <v>106.09652002916586</v>
      </c>
      <c r="GF98" s="251"/>
      <c r="GG98" s="41">
        <v>3.7083333333333401</v>
      </c>
      <c r="GH98" s="33">
        <f t="shared" ref="GH98:GH161" si="183">GH74</f>
        <v>108.86347538032331</v>
      </c>
      <c r="GI98" s="33">
        <f>Gen_Cons_Horario!B8140</f>
        <v>0</v>
      </c>
      <c r="GJ98" s="35">
        <f t="shared" si="153"/>
        <v>108.86347538032331</v>
      </c>
      <c r="GK98" s="116">
        <f>IF(AND(GJ98&gt;0,GJ98*$B$4+GQ97&lt;=$B$2*'SFV+BESS'!$I$9,GJ98&lt;'SFV+BESS'!$I$7), GJ98*$B$4, IF(AND(GJ98&gt;0,GJ98*$B$4+GQ97&gt;$B$2*'SFV+BESS'!$I$9,GJ98*$B$4&lt;'SFV+BESS'!$I$7),$B$2*'SFV+BESS'!$I$9-GQ97,IF(AND(GJ98&gt;0,GJ98*$B$4+GQ97&gt;$B$2*'SFV+BESS'!$I$9,GJ98*$B$4&gt;'SFV+BESS'!$I$7,GQ97&lt;$B$2*'SFV+BESS'!$I$9),$B$2*'SFV+BESS'!$I$9-GQ97,IF(AND(GJ98&gt;0,GJ98*$B$4+GQ97&lt;=$B$2*'SFV+BESS'!$I$9,GJ98&gt;'SFV+BESS'!$I$7),'SFV+BESS'!$I$7,0))))</f>
        <v>0</v>
      </c>
      <c r="GL98" s="27">
        <f>IF(AND(GJ98&lt;0,GQ97+GJ98/$B$5&gt;$H$2,-GJ98/'Carga-Descarga Año'!$B$5&lt;'SFV+BESS'!$I$7),GJ98/$B$5,IF(AND(GJ98&lt;0,GQ97+GJ98/$B$5&gt;$H$2,-GJ98/'Carga-Descarga Año'!$B$5&gt;'SFV+BESS'!$I$7),-'SFV+BESS'!$I$7,IF(AND(GJ98&lt;0,GQ97+GJ98/$B$5&lt;$H$2),-MIN('SFV+BESS'!$I$7,GQ97-$H$2),0)))</f>
        <v>0</v>
      </c>
      <c r="GM98" s="33"/>
      <c r="GN98" s="33">
        <f t="shared" si="171"/>
        <v>0</v>
      </c>
      <c r="GO98" s="27">
        <f t="shared" si="139"/>
        <v>0</v>
      </c>
      <c r="GP98" s="27">
        <f t="shared" si="172"/>
        <v>0</v>
      </c>
      <c r="GQ98" s="28">
        <f>IF((GQ97+GK98+GL98)&gt;=$B$2*'SFV+BESS'!$I$9, $B$2*'SFV+BESS'!$I$9, (GQ97+GK98+GL98))</f>
        <v>173.61249999999998</v>
      </c>
      <c r="GR98" s="110">
        <f t="shared" si="140"/>
        <v>108.86347538032331</v>
      </c>
    </row>
    <row r="99" spans="1:200">
      <c r="A99" s="249"/>
      <c r="B99" s="41">
        <v>3.75</v>
      </c>
      <c r="C99" s="38">
        <f t="shared" si="154"/>
        <v>102.86987171993853</v>
      </c>
      <c r="D99" s="2">
        <f>Gen_Cons_Horario!B125</f>
        <v>119.312</v>
      </c>
      <c r="E99" s="140">
        <f t="shared" si="112"/>
        <v>-16.442128280061468</v>
      </c>
      <c r="F99" s="116">
        <f>IF(AND(E99&gt;0,E99*$B$4+L98&lt;=$B$2*'SFV+BESS'!$I$9,E99&lt;'SFV+BESS'!$I$7), E99*$B$4, IF(AND(E99&gt;0,E99*$B$4+L98&gt;$B$2*'SFV+BESS'!$I$9,E99*$B$4&lt;'SFV+BESS'!$I$7),$B$2*'SFV+BESS'!$I$9-L98,IF(AND(E99&gt;0,E99*$B$4+L98&gt;$B$2*'SFV+BESS'!$I$9,E99*$B$4&gt;'SFV+BESS'!$I$7,L98&lt;$B$2*'SFV+BESS'!$I$9),$B$2*'SFV+BESS'!$I$9-L98,IF(AND(E99&gt;0,E99*$B$4+L98&lt;=$B$2*'SFV+BESS'!$I$9,E99&gt;'SFV+BESS'!$I$7),'SFV+BESS'!$I$7,0))))</f>
        <v>0</v>
      </c>
      <c r="G99" s="27">
        <f>IF(AND(E99&lt;0,L98+E99/$B$5&gt;$H$2,-E99/'Carga-Descarga Año'!$B$5&lt;'SFV+BESS'!$I$7),E99/$B$5,IF(AND(E99&lt;0,L98+E99/$B$5&gt;$H$2,-E99/'Carga-Descarga Año'!$B$5&gt;'SFV+BESS'!$I$7),-'SFV+BESS'!$I$7,IF(AND(E99&lt;0,L98+E99/$B$5&lt;$H$2),-MIN('SFV+BESS'!$I$7,L98-$H$2),0)))</f>
        <v>-17.307503452696281</v>
      </c>
      <c r="I99" s="38">
        <f t="shared" si="113"/>
        <v>102.86987171993853</v>
      </c>
      <c r="J99" s="27">
        <f t="shared" si="115"/>
        <v>16.442128280061468</v>
      </c>
      <c r="K99" s="27">
        <f t="shared" si="114"/>
        <v>0</v>
      </c>
      <c r="L99" s="28">
        <f>IF((L98+F99+G99)&gt;=$B$2*'SFV+BESS'!$I$9, $B$2*'SFV+BESS'!$I$9, (L98+F99+G99))</f>
        <v>36.48191738005162</v>
      </c>
      <c r="M99" s="110">
        <f t="shared" si="116"/>
        <v>0</v>
      </c>
      <c r="R99" s="251"/>
      <c r="S99" s="41">
        <v>3.75</v>
      </c>
      <c r="T99" s="2">
        <f t="shared" si="173"/>
        <v>103.90307247760497</v>
      </c>
      <c r="U99" s="2">
        <f>Gen_Cons_Horario!B869</f>
        <v>78.298500000000004</v>
      </c>
      <c r="V99" s="35">
        <f t="shared" si="148"/>
        <v>25.604572477604961</v>
      </c>
      <c r="W99" s="116">
        <f>IF(AND(V99&gt;0,V99*$B$4+AC98&lt;=$B$2*'SFV+BESS'!$I$9,V99&lt;'SFV+BESS'!$I$7), V99*$B$4, IF(AND(V99&gt;0,V99*$B$4+AC98&gt;$B$2*'SFV+BESS'!$I$9,V99*$B$4&lt;'SFV+BESS'!$I$7),$B$2*'SFV+BESS'!$I$9-AC98,IF(AND(V99&gt;0,V99*$B$4+AC98&gt;$B$2*'SFV+BESS'!$I$9,V99*$B$4&gt;'SFV+BESS'!$I$7,AC98&lt;$B$2*'SFV+BESS'!$I$9),$B$2*'SFV+BESS'!$I$9-AC98,IF(AND(V99&gt;0,V99*$B$4+AC98&lt;=$B$2*'SFV+BESS'!$I$9,V99&gt;'SFV+BESS'!$I$7),'SFV+BESS'!$I$7,0))))</f>
        <v>0</v>
      </c>
      <c r="X99" s="27">
        <f>IF(AND(V99&lt;0,AC98+V99/$B$5&gt;$H$2,-V99/'Carga-Descarga Año'!$B$5&lt;'SFV+BESS'!$I$7),V99/$B$5,IF(AND(V99&lt;0,AC98+V99/$B$5&gt;$H$2,-V99/'Carga-Descarga Año'!$B$5&gt;'SFV+BESS'!$I$7),-'SFV+BESS'!$I$7,IF(AND(V99&lt;0,AC98+V99/$B$5&lt;$H$2),-MIN('SFV+BESS'!$I$7,AC98-$H$2),0)))</f>
        <v>0</v>
      </c>
      <c r="Z99" s="33">
        <f t="shared" si="142"/>
        <v>78.298500000000004</v>
      </c>
      <c r="AA99" s="27">
        <f t="shared" si="117"/>
        <v>0</v>
      </c>
      <c r="AB99" s="27">
        <f t="shared" si="141"/>
        <v>0</v>
      </c>
      <c r="AC99" s="28">
        <f>IF((AC98+W99+X99)&gt;=$B$2*'SFV+BESS'!$I$9, $B$2*'SFV+BESS'!$I$9, (AC98+W99+X99))</f>
        <v>173.61249999999998</v>
      </c>
      <c r="AD99" s="110">
        <f t="shared" si="118"/>
        <v>25.604572477604961</v>
      </c>
      <c r="AI99" s="251"/>
      <c r="AJ99" s="41">
        <v>3.75</v>
      </c>
      <c r="AK99" s="52">
        <f t="shared" si="174"/>
        <v>95.435636670569934</v>
      </c>
      <c r="AL99" s="33">
        <f>Gen_Cons_Horario!B1541</f>
        <v>37.285000000000004</v>
      </c>
      <c r="AM99" s="35">
        <f t="shared" si="149"/>
        <v>58.150636670569931</v>
      </c>
      <c r="AN99" s="116">
        <f>IF(AND(AM99&gt;0,AM99*$B$4+AT98&lt;=$B$2*'SFV+BESS'!$I$9,AM99&lt;'SFV+BESS'!$I$7), AM99*$B$4, IF(AND(AM99&gt;0,AM99*$B$4+AT98&gt;$B$2*'SFV+BESS'!$I$9,AM99*$B$4&lt;'SFV+BESS'!$I$7),$B$2*'SFV+BESS'!$I$9-AT98,IF(AND(AM99&gt;0,AM99*$B$4+AT98&gt;$B$2*'SFV+BESS'!$I$9,AM99*$B$4&gt;'SFV+BESS'!$I$7,AT98&lt;$B$2*'SFV+BESS'!$I$9),$B$2*'SFV+BESS'!$I$9-AT98,IF(AND(AM99&gt;0,AM99*$B$4+AT98&lt;=$B$2*'SFV+BESS'!$I$9,AM99&gt;'SFV+BESS'!$I$7),'SFV+BESS'!$I$7,0))))</f>
        <v>0</v>
      </c>
      <c r="AO99" s="27">
        <f>IF(AND(AM99&lt;0,AT98+AM99/$B$5&gt;$H$2,-AM99/'Carga-Descarga Año'!$B$5&lt;'SFV+BESS'!$I$7),AM99/$B$5,IF(AND(AM99&lt;0,AT98+AM99/$B$5&gt;$H$2,-AM99/'Carga-Descarga Año'!$B$5&gt;'SFV+BESS'!$I$7),-'SFV+BESS'!$I$7,IF(AND(AM99&lt;0,AT98+AM99/$B$5&lt;$H$2),-MIN('SFV+BESS'!$I$7,AT98-$H$2),0)))</f>
        <v>0</v>
      </c>
      <c r="AP99" s="33"/>
      <c r="AQ99" s="33">
        <f t="shared" si="155"/>
        <v>37.285000000000004</v>
      </c>
      <c r="AR99" s="27">
        <f t="shared" si="119"/>
        <v>0</v>
      </c>
      <c r="AS99" s="27">
        <f t="shared" si="156"/>
        <v>0</v>
      </c>
      <c r="AT99" s="28">
        <f>IF((AT98+AN99+AO99)&gt;=$B$2*'SFV+BESS'!$I$9, $B$2*'SFV+BESS'!$I$9, (AT98+AN99+AO99))</f>
        <v>173.61249999999998</v>
      </c>
      <c r="AU99" s="110">
        <f t="shared" si="120"/>
        <v>58.150636670569931</v>
      </c>
      <c r="AZ99" s="251"/>
      <c r="BA99" s="41">
        <v>3.75</v>
      </c>
      <c r="BB99" s="33">
        <f t="shared" si="175"/>
        <v>62.728437042746478</v>
      </c>
      <c r="BC99" s="33">
        <f>Gen_Cons_Horario!B2285</f>
        <v>0</v>
      </c>
      <c r="BD99" s="35">
        <f t="shared" si="150"/>
        <v>62.728437042746478</v>
      </c>
      <c r="BE99" s="116">
        <f>IF(AND(BD99&gt;0,BD99*$B$4+BK98&lt;=$B$2*'SFV+BESS'!$I$9,BD99&lt;'SFV+BESS'!$I$7), BD99*$B$4, IF(AND(BD99&gt;0,BD99*$B$4+BK98&gt;$B$2*'SFV+BESS'!$I$9,BD99*$B$4&lt;'SFV+BESS'!$I$7),$B$2*'SFV+BESS'!$I$9-BK98,IF(AND(BD99&gt;0,BD99*$B$4+BK98&gt;$B$2*'SFV+BESS'!$I$9,BD99*$B$4&gt;'SFV+BESS'!$I$7,BK98&lt;$B$2*'SFV+BESS'!$I$9),$B$2*'SFV+BESS'!$I$9-BK98,IF(AND(BD99&gt;0,BD99*$B$4+BK98&lt;=$B$2*'SFV+BESS'!$I$9,BD99&gt;'SFV+BESS'!$I$7),'SFV+BESS'!$I$7,0))))</f>
        <v>0</v>
      </c>
      <c r="BF99" s="27">
        <f>IF(AND(BD99&lt;0,BK98+BD99/$B$5&gt;$H$2,-BD99/'Carga-Descarga Año'!$B$5&lt;'SFV+BESS'!$I$7),BD99/$B$5,IF(AND(BD99&lt;0,BK98+BD99/$B$5&gt;$H$2,-BD99/'Carga-Descarga Año'!$B$5&gt;'SFV+BESS'!$I$7),-'SFV+BESS'!$I$7,IF(AND(BD99&lt;0,BK98+BD99/$B$5&lt;$H$2),-MIN('SFV+BESS'!$I$7,BK98-$H$2),0)))</f>
        <v>0</v>
      </c>
      <c r="BG99" s="33"/>
      <c r="BH99" s="33">
        <f t="shared" si="157"/>
        <v>0</v>
      </c>
      <c r="BI99" s="27">
        <f t="shared" si="121"/>
        <v>0</v>
      </c>
      <c r="BJ99" s="27">
        <f t="shared" si="158"/>
        <v>0</v>
      </c>
      <c r="BK99" s="28">
        <f>IF((BK98+BE99+BF99)&gt;=$B$2*'SFV+BESS'!$I$9, $B$2*'SFV+BESS'!$I$9, (BK98+BE99+BF99))</f>
        <v>173.61249999999998</v>
      </c>
      <c r="BL99" s="110">
        <f t="shared" si="122"/>
        <v>62.728437042746478</v>
      </c>
      <c r="BQ99" s="251"/>
      <c r="BR99" s="41">
        <v>3.75</v>
      </c>
      <c r="BS99" s="33">
        <f t="shared" si="176"/>
        <v>20.952304175200414</v>
      </c>
      <c r="BT99" s="33">
        <f>Gen_Cons_Horario!B3005</f>
        <v>0</v>
      </c>
      <c r="BU99" s="35">
        <f t="shared" si="151"/>
        <v>20.952304175200414</v>
      </c>
      <c r="BV99" s="116">
        <f>IF(AND(BU99&gt;0,BU99*$B$4+CB98&lt;=$B$2*'SFV+BESS'!$I$9,BU99&lt;'SFV+BESS'!$I$7), BU99*$B$4, IF(AND(BU99&gt;0,BU99*$B$4+CB98&gt;$B$2*'SFV+BESS'!$I$9,BU99*$B$4&lt;'SFV+BESS'!$I$7),$B$2*'SFV+BESS'!$I$9-CB98,IF(AND(BU99&gt;0,BU99*$B$4+CB98&gt;$B$2*'SFV+BESS'!$I$9,BU99*$B$4&gt;'SFV+BESS'!$I$7,CB98&lt;$B$2*'SFV+BESS'!$I$9),$B$2*'SFV+BESS'!$I$9-CB98,IF(AND(BU99&gt;0,BU99*$B$4+CB98&lt;=$B$2*'SFV+BESS'!$I$9,BU99&gt;'SFV+BESS'!$I$7),'SFV+BESS'!$I$7,0))))</f>
        <v>0</v>
      </c>
      <c r="BW99" s="27">
        <f>IF(AND(BU99&lt;0,CB98+BU99/$B$5&gt;$H$2,-BU99/'Carga-Descarga Año'!$B$5&lt;'SFV+BESS'!$I$7),BU99/$B$5,IF(AND(BU99&lt;0,CB98+BU99/$B$5&gt;$H$2,-BU99/'Carga-Descarga Año'!$B$5&gt;'SFV+BESS'!$I$7),-'SFV+BESS'!$I$7,IF(AND(BU99&lt;0,CB98+BU99/$B$5&lt;$H$2),-MIN('SFV+BESS'!$I$7,CB98-$H$2),0)))</f>
        <v>0</v>
      </c>
      <c r="BX99" s="33"/>
      <c r="BY99" s="33">
        <f t="shared" si="159"/>
        <v>0</v>
      </c>
      <c r="BZ99" s="27">
        <f t="shared" si="123"/>
        <v>0</v>
      </c>
      <c r="CA99" s="27">
        <f t="shared" si="124"/>
        <v>0</v>
      </c>
      <c r="CB99" s="28">
        <f>IF((CB98+BV99+BW99)&gt;=$B$2*'SFV+BESS'!$I$9, $B$2*'SFV+BESS'!$I$9, (CB98+BV99+BW99))</f>
        <v>173.61249999999998</v>
      </c>
      <c r="CC99" s="110">
        <f t="shared" si="125"/>
        <v>20.952304175200414</v>
      </c>
      <c r="CH99" s="251"/>
      <c r="CI99" s="41">
        <v>3.75</v>
      </c>
      <c r="CJ99" s="33">
        <f t="shared" si="177"/>
        <v>15.237891096566022</v>
      </c>
      <c r="CK99" s="33">
        <f>Gen_Cons_Horario!B3749</f>
        <v>0</v>
      </c>
      <c r="CL99" s="35">
        <f t="shared" si="152"/>
        <v>15.237891096566022</v>
      </c>
      <c r="CM99" s="116">
        <f>IF(AND(CL99&gt;0,CL99*$B$4+CS98&lt;=$B$2*'SFV+BESS'!$I$9,CL99&lt;'SFV+BESS'!$I$7), CL99*$B$4, IF(AND(CL99&gt;0,CL99*$B$4+CS98&gt;$B$2*'SFV+BESS'!$I$9,CL99*$B$4&lt;'SFV+BESS'!$I$7),$B$2*'SFV+BESS'!$I$9-CS98,IF(AND(CL99&gt;0,CL99*$B$4+CS98&gt;$B$2*'SFV+BESS'!$I$9,CL99*$B$4&gt;'SFV+BESS'!$I$7,CS98&lt;$B$2*'SFV+BESS'!$I$9),$B$2*'SFV+BESS'!$I$9-CS98,IF(AND(CL99&gt;0,CL99*$B$4+CS98&lt;=$B$2*'SFV+BESS'!$I$9,CL99&gt;'SFV+BESS'!$I$7),'SFV+BESS'!$I$7,0))))</f>
        <v>0</v>
      </c>
      <c r="CN99" s="27">
        <f>IF(AND(CL99&lt;0,CS98+CL99/$B$5&gt;$H$2,-CL99/'Carga-Descarga Año'!$B$5&lt;'SFV+BESS'!$I$7),CL99/$B$5,IF(AND(CL99&lt;0,CS98+CL99/$B$5&gt;$H$2,-CL99/'Carga-Descarga Año'!$B$5&gt;'SFV+BESS'!$I$7),-'SFV+BESS'!$I$7,IF(AND(CL99&lt;0,CS98+CL99/$B$5&lt;$H$2),-MIN('SFV+BESS'!$I$7,CS98-$H$2),0)))</f>
        <v>0</v>
      </c>
      <c r="CO99" s="33"/>
      <c r="CP99" s="33">
        <f t="shared" si="160"/>
        <v>0</v>
      </c>
      <c r="CQ99" s="27">
        <f t="shared" si="126"/>
        <v>0</v>
      </c>
      <c r="CR99" s="27">
        <f t="shared" si="161"/>
        <v>0</v>
      </c>
      <c r="CS99" s="28">
        <f>IF((CS98+CM99+CN99)&gt;=$B$2*'SFV+BESS'!$I$9, $B$2*'SFV+BESS'!$I$9, (CS98+CM99+CN99))</f>
        <v>173.61249999999998</v>
      </c>
      <c r="CT99" s="110">
        <f t="shared" si="127"/>
        <v>15.237891096566022</v>
      </c>
      <c r="CY99" s="251"/>
      <c r="CZ99" s="41">
        <v>3.75</v>
      </c>
      <c r="DA99" s="33">
        <f t="shared" si="178"/>
        <v>22.399706331116558</v>
      </c>
      <c r="DB99" s="33">
        <f>Gen_Cons_Horario!B4469</f>
        <v>0</v>
      </c>
      <c r="DC99" s="35">
        <f t="shared" si="143"/>
        <v>22.399706331116558</v>
      </c>
      <c r="DD99" s="116">
        <f>IF(AND(DC99&gt;0,DC99*$B$4+DJ98&lt;=$B$2*'SFV+BESS'!$I$9,DC99&lt;'SFV+BESS'!$I$7), DC99*$B$4, IF(AND(DC99&gt;0,DC99*$B$4+DJ98&gt;$B$2*'SFV+BESS'!$I$9,DC99*$B$4&lt;'SFV+BESS'!$I$7),$B$2*'SFV+BESS'!$I$9-DJ98,IF(AND(DC99&gt;0,DC99*$B$4+DJ98&gt;$B$2*'SFV+BESS'!$I$9,DC99*$B$4&gt;'SFV+BESS'!$I$7,DJ98&lt;$B$2*'SFV+BESS'!$I$9),$B$2*'SFV+BESS'!$I$9-DJ98,IF(AND(DC99&gt;0,DC99*$B$4+DJ98&lt;=$B$2*'SFV+BESS'!$I$9,DC99&gt;'SFV+BESS'!$I$7),'SFV+BESS'!$I$7,0))))</f>
        <v>0</v>
      </c>
      <c r="DE99" s="27">
        <f>IF(AND(DC99&lt;0,DJ98+DC99/$B$5&gt;$H$2,-DC99/'Carga-Descarga Año'!$B$5&lt;'SFV+BESS'!$I$7),DC99/$B$5,IF(AND(DC99&lt;0,DJ98+DC99/$B$5&gt;$H$2,-DC99/'Carga-Descarga Año'!$B$5&gt;'SFV+BESS'!$I$7),-'SFV+BESS'!$I$7,IF(AND(DC99&lt;0,DJ98+DC99/$B$5&lt;$H$2),-MIN('SFV+BESS'!$I$7,DJ98-$H$2),0)))</f>
        <v>0</v>
      </c>
      <c r="DF99" s="33"/>
      <c r="DG99" s="33">
        <f t="shared" si="162"/>
        <v>0</v>
      </c>
      <c r="DH99" s="27">
        <f t="shared" si="128"/>
        <v>0</v>
      </c>
      <c r="DI99" s="27">
        <f t="shared" si="129"/>
        <v>0</v>
      </c>
      <c r="DJ99" s="28">
        <f>IF((DJ98+DD99+DE99)&gt;=$B$2*'SFV+BESS'!$I$9, $B$2*'SFV+BESS'!$I$9, (DJ98+DD99+DE99))</f>
        <v>173.61249999999998</v>
      </c>
      <c r="DK99" s="110">
        <f t="shared" si="130"/>
        <v>22.399706331116558</v>
      </c>
      <c r="DP99" s="251"/>
      <c r="DQ99" s="41">
        <v>3.75</v>
      </c>
      <c r="DR99" s="33">
        <f t="shared" si="179"/>
        <v>43.502380946179692</v>
      </c>
      <c r="DS99" s="33">
        <f>Gen_Cons_Horario!B5213</f>
        <v>0</v>
      </c>
      <c r="DT99" s="35">
        <f t="shared" si="144"/>
        <v>43.502380946179692</v>
      </c>
      <c r="DU99" s="116">
        <f>IF(AND(DT99&gt;0,DT99*$B$4+EA98&lt;=$B$2*'SFV+BESS'!$I$9,DT99&lt;'SFV+BESS'!$I$7), DT99*$B$4, IF(AND(DT99&gt;0,DT99*$B$4+EA98&gt;$B$2*'SFV+BESS'!$I$9,DT99*$B$4&lt;'SFV+BESS'!$I$7),$B$2*'SFV+BESS'!$I$9-EA98,IF(AND(DT99&gt;0,DT99*$B$4+EA98&gt;$B$2*'SFV+BESS'!$I$9,DT99*$B$4&gt;'SFV+BESS'!$I$7,EA98&lt;$B$2*'SFV+BESS'!$I$9),$B$2*'SFV+BESS'!$I$9-EA98,IF(AND(DT99&gt;0,DT99*$B$4+EA98&lt;=$B$2*'SFV+BESS'!$I$9,DT99&gt;'SFV+BESS'!$I$7),'SFV+BESS'!$I$7,0))))</f>
        <v>0</v>
      </c>
      <c r="DV99" s="27">
        <f>IF(AND(DT99&lt;0,EA98+DT99/$B$5&gt;$H$2,-DT99/'Carga-Descarga Año'!$B$5&lt;'SFV+BESS'!$I$7),DT99/$B$5,IF(AND(DT99&lt;0,EA98+DT99/$B$5&gt;$H$2,-DT99/'Carga-Descarga Año'!$B$5&gt;'SFV+BESS'!$I$7),-'SFV+BESS'!$I$7,IF(AND(DT99&lt;0,EA98+DT99/$B$5&lt;$H$2),-MIN('SFV+BESS'!$I$7,EA98-$H$2),0)))</f>
        <v>0</v>
      </c>
      <c r="DW99" s="33"/>
      <c r="DX99" s="33">
        <f t="shared" si="163"/>
        <v>0</v>
      </c>
      <c r="DY99" s="27">
        <f t="shared" si="131"/>
        <v>0</v>
      </c>
      <c r="DZ99" s="27">
        <f t="shared" si="164"/>
        <v>0</v>
      </c>
      <c r="EA99" s="28">
        <f>IF((EA98+DU99+DV99)&gt;=$B$2*'SFV+BESS'!$I$9, $B$2*'SFV+BESS'!$I$9, (EA98+DU99+DV99))</f>
        <v>173.61249999999998</v>
      </c>
      <c r="EB99" s="110">
        <f t="shared" si="132"/>
        <v>43.502380946179692</v>
      </c>
      <c r="EG99" s="251"/>
      <c r="EH99" s="41">
        <v>3.75</v>
      </c>
      <c r="EI99" s="33">
        <f t="shared" si="180"/>
        <v>59.658968947324041</v>
      </c>
      <c r="EJ99" s="33">
        <f>Gen_Cons_Horario!B5957</f>
        <v>0</v>
      </c>
      <c r="EK99" s="35">
        <f t="shared" si="145"/>
        <v>59.658968947324041</v>
      </c>
      <c r="EL99" s="116">
        <f>IF(AND(EK99&gt;0,EK99*$B$4+ER98&lt;=$B$2*'SFV+BESS'!$I$9,EK99&lt;'SFV+BESS'!$I$7), EK99*$B$4, IF(AND(EK99&gt;0,EK99*$B$4+ER98&gt;$B$2*'SFV+BESS'!$I$9,EK99*$B$4&lt;'SFV+BESS'!$I$7),$B$2*'SFV+BESS'!$I$9-ER98,IF(AND(EK99&gt;0,EK99*$B$4+ER98&gt;$B$2*'SFV+BESS'!$I$9,EK99*$B$4&gt;'SFV+BESS'!$I$7,ER98&lt;$B$2*'SFV+BESS'!$I$9),$B$2*'SFV+BESS'!$I$9-ER98,IF(AND(EK99&gt;0,EK99*$B$4+ER98&lt;=$B$2*'SFV+BESS'!$I$9,EK99&gt;'SFV+BESS'!$I$7),'SFV+BESS'!$I$7,0))))</f>
        <v>0</v>
      </c>
      <c r="EM99" s="27">
        <f>IF(AND(EK99&lt;0,ER98+EK99/$B$5&gt;$H$2,-EK99/'Carga-Descarga Año'!$B$5&lt;'SFV+BESS'!$I$7),EK99/$B$5,IF(AND(EK99&lt;0,ER98+EK99/$B$5&gt;$H$2,-EK99/'Carga-Descarga Año'!$B$5&gt;'SFV+BESS'!$I$7),-'SFV+BESS'!$I$7,IF(AND(EK99&lt;0,ER98+EK99/$B$5&lt;$H$2),-MIN('SFV+BESS'!$I$7,ER98-$H$2),0)))</f>
        <v>0</v>
      </c>
      <c r="EN99" s="33"/>
      <c r="EO99" s="33">
        <f t="shared" si="165"/>
        <v>0</v>
      </c>
      <c r="EP99" s="27">
        <f t="shared" si="133"/>
        <v>0</v>
      </c>
      <c r="EQ99" s="27">
        <f t="shared" si="166"/>
        <v>0</v>
      </c>
      <c r="ER99" s="28">
        <f>IF((ER98+EL99+EM99)&gt;=$B$2*'SFV+BESS'!$I$9, $B$2*'SFV+BESS'!$I$9, (ER98+EL99+EM99))</f>
        <v>173.61249999999998</v>
      </c>
      <c r="ES99" s="110">
        <f t="shared" si="134"/>
        <v>59.658968947324041</v>
      </c>
      <c r="EX99" s="251"/>
      <c r="EY99" s="41">
        <v>3.75</v>
      </c>
      <c r="EZ99" s="33">
        <f t="shared" si="181"/>
        <v>74.053982163182425</v>
      </c>
      <c r="FA99" s="33">
        <f>Gen_Cons_Horario!B6677</f>
        <v>0</v>
      </c>
      <c r="FB99" s="35">
        <f t="shared" si="146"/>
        <v>74.053982163182425</v>
      </c>
      <c r="FC99" s="116">
        <f>IF(AND(FB99&gt;0,FB99*$B$4+FI98&lt;=$B$2*'SFV+BESS'!$I$9,FB99&lt;'SFV+BESS'!$I$7), FB99*$B$4, IF(AND(FB99&gt;0,FB99*$B$4+FI98&gt;$B$2*'SFV+BESS'!$I$9,FB99*$B$4&lt;'SFV+BESS'!$I$7),$B$2*'SFV+BESS'!$I$9-FI98,IF(AND(FB99&gt;0,FB99*$B$4+FI98&gt;$B$2*'SFV+BESS'!$I$9,FB99*$B$4&gt;'SFV+BESS'!$I$7,FI98&lt;$B$2*'SFV+BESS'!$I$9),$B$2*'SFV+BESS'!$I$9-FI98,IF(AND(FB99&gt;0,FB99*$B$4+FI98&lt;=$B$2*'SFV+BESS'!$I$9,FB99&gt;'SFV+BESS'!$I$7),'SFV+BESS'!$I$7,0))))</f>
        <v>0</v>
      </c>
      <c r="FD99" s="27">
        <f>IF(AND(FB99&lt;0,FI98+FB99/$B$5&gt;$H$2,-FB99/'Carga-Descarga Año'!$B$5&lt;'SFV+BESS'!$I$7),FB99/$B$5,IF(AND(FB99&lt;0,FI98+FB99/$B$5&gt;$H$2,-FB99/'Carga-Descarga Año'!$B$5&gt;'SFV+BESS'!$I$7),-'SFV+BESS'!$I$7,IF(AND(FB99&lt;0,FI98+FB99/$B$5&lt;$H$2),-MIN('SFV+BESS'!$I$7,FI98-$H$2),0)))</f>
        <v>0</v>
      </c>
      <c r="FE99" s="33"/>
      <c r="FF99" s="33">
        <f t="shared" si="167"/>
        <v>0</v>
      </c>
      <c r="FG99" s="27">
        <f t="shared" si="135"/>
        <v>0</v>
      </c>
      <c r="FH99" s="27">
        <f t="shared" si="168"/>
        <v>0</v>
      </c>
      <c r="FI99" s="28">
        <f>IF((FI98+FC99+FD99)&gt;=$B$2*'SFV+BESS'!$I$9, $B$2*'SFV+BESS'!$I$9, (FI98+FC99+FD99))</f>
        <v>173.61249999999998</v>
      </c>
      <c r="FJ99" s="110">
        <f t="shared" si="136"/>
        <v>74.053982163182425</v>
      </c>
      <c r="FO99" s="251"/>
      <c r="FP99" s="41">
        <v>3.75</v>
      </c>
      <c r="FQ99" s="33">
        <f t="shared" si="182"/>
        <v>90.474946527938982</v>
      </c>
      <c r="FR99" s="33">
        <f>Gen_Cons_Horario!B7421</f>
        <v>0</v>
      </c>
      <c r="FS99" s="35">
        <f t="shared" si="147"/>
        <v>90.474946527938982</v>
      </c>
      <c r="FT99" s="116">
        <f>IF(AND(FS99&gt;0,FS99*$B$4+FZ98&lt;=$B$2*'SFV+BESS'!$I$9,FS99&lt;'SFV+BESS'!$I$7), FS99*$B$4, IF(AND(FS99&gt;0,FS99*$B$4+FZ98&gt;$B$2*'SFV+BESS'!$I$9,FS99*$B$4&lt;'SFV+BESS'!$I$7),$B$2*'SFV+BESS'!$I$9-FZ98,IF(AND(FS99&gt;0,FS99*$B$4+FZ98&gt;$B$2*'SFV+BESS'!$I$9,FS99*$B$4&gt;'SFV+BESS'!$I$7,FZ98&lt;$B$2*'SFV+BESS'!$I$9),$B$2*'SFV+BESS'!$I$9-FZ98,IF(AND(FS99&gt;0,FS99*$B$4+FZ98&lt;=$B$2*'SFV+BESS'!$I$9,FS99&gt;'SFV+BESS'!$I$7),'SFV+BESS'!$I$7,0))))</f>
        <v>0</v>
      </c>
      <c r="FU99" s="27">
        <f>IF(AND(FS99&lt;0,FZ98+FS99/$B$5&gt;$H$2,-FS99/'Carga-Descarga Año'!$B$5&lt;'SFV+BESS'!$I$7),FS99/$B$5,IF(AND(FS99&lt;0,FZ98+FS99/$B$5&gt;$H$2,-FS99/'Carga-Descarga Año'!$B$5&gt;'SFV+BESS'!$I$7),-'SFV+BESS'!$I$7,IF(AND(FS99&lt;0,FZ98+FS99/$B$5&lt;$H$2),-MIN('SFV+BESS'!$I$7,FZ98-$H$2),0)))</f>
        <v>0</v>
      </c>
      <c r="FV99" s="33"/>
      <c r="FW99" s="33">
        <f t="shared" si="169"/>
        <v>0</v>
      </c>
      <c r="FX99" s="27">
        <f t="shared" si="137"/>
        <v>0</v>
      </c>
      <c r="FY99" s="27">
        <f t="shared" si="170"/>
        <v>0</v>
      </c>
      <c r="FZ99" s="28">
        <f>IF((FZ98+FT99+FU99)&gt;=$B$2*'SFV+BESS'!$I$9, $B$2*'SFV+BESS'!$I$9, (FZ98+FT99+FU99))</f>
        <v>173.61249999999998</v>
      </c>
      <c r="GA99" s="110">
        <f t="shared" si="138"/>
        <v>90.474946527938982</v>
      </c>
      <c r="GF99" s="251"/>
      <c r="GG99" s="41">
        <v>3.75</v>
      </c>
      <c r="GH99" s="33">
        <f t="shared" si="183"/>
        <v>95.072145615161062</v>
      </c>
      <c r="GI99" s="33">
        <f>Gen_Cons_Horario!B8141</f>
        <v>0</v>
      </c>
      <c r="GJ99" s="35">
        <f t="shared" si="153"/>
        <v>95.072145615161062</v>
      </c>
      <c r="GK99" s="116">
        <f>IF(AND(GJ99&gt;0,GJ99*$B$4+GQ98&lt;=$B$2*'SFV+BESS'!$I$9,GJ99&lt;'SFV+BESS'!$I$7), GJ99*$B$4, IF(AND(GJ99&gt;0,GJ99*$B$4+GQ98&gt;$B$2*'SFV+BESS'!$I$9,GJ99*$B$4&lt;'SFV+BESS'!$I$7),$B$2*'SFV+BESS'!$I$9-GQ98,IF(AND(GJ99&gt;0,GJ99*$B$4+GQ98&gt;$B$2*'SFV+BESS'!$I$9,GJ99*$B$4&gt;'SFV+BESS'!$I$7,GQ98&lt;$B$2*'SFV+BESS'!$I$9),$B$2*'SFV+BESS'!$I$9-GQ98,IF(AND(GJ99&gt;0,GJ99*$B$4+GQ98&lt;=$B$2*'SFV+BESS'!$I$9,GJ99&gt;'SFV+BESS'!$I$7),'SFV+BESS'!$I$7,0))))</f>
        <v>0</v>
      </c>
      <c r="GL99" s="27">
        <f>IF(AND(GJ99&lt;0,GQ98+GJ99/$B$5&gt;$H$2,-GJ99/'Carga-Descarga Año'!$B$5&lt;'SFV+BESS'!$I$7),GJ99/$B$5,IF(AND(GJ99&lt;0,GQ98+GJ99/$B$5&gt;$H$2,-GJ99/'Carga-Descarga Año'!$B$5&gt;'SFV+BESS'!$I$7),-'SFV+BESS'!$I$7,IF(AND(GJ99&lt;0,GQ98+GJ99/$B$5&lt;$H$2),-MIN('SFV+BESS'!$I$7,GQ98-$H$2),0)))</f>
        <v>0</v>
      </c>
      <c r="GM99" s="33"/>
      <c r="GN99" s="33">
        <f t="shared" si="171"/>
        <v>0</v>
      </c>
      <c r="GO99" s="27">
        <f t="shared" si="139"/>
        <v>0</v>
      </c>
      <c r="GP99" s="27">
        <f t="shared" si="172"/>
        <v>0</v>
      </c>
      <c r="GQ99" s="28">
        <f>IF((GQ98+GK99+GL99)&gt;=$B$2*'SFV+BESS'!$I$9, $B$2*'SFV+BESS'!$I$9, (GQ98+GK99+GL99))</f>
        <v>173.61249999999998</v>
      </c>
      <c r="GR99" s="110">
        <f t="shared" si="140"/>
        <v>95.072145615161062</v>
      </c>
    </row>
    <row r="100" spans="1:200">
      <c r="A100" s="249"/>
      <c r="B100" s="41">
        <v>3.7916666666666701</v>
      </c>
      <c r="C100" s="38">
        <f t="shared" si="154"/>
        <v>79.925483788312661</v>
      </c>
      <c r="D100" s="2">
        <f>Gen_Cons_Horario!B126</f>
        <v>119.312</v>
      </c>
      <c r="E100" s="140">
        <f t="shared" si="112"/>
        <v>-39.386516211687336</v>
      </c>
      <c r="F100" s="116">
        <f>IF(AND(E100&gt;0,E100*$B$4+L99&lt;=$B$2*'SFV+BESS'!$I$9,E100&lt;'SFV+BESS'!$I$7), E100*$B$4, IF(AND(E100&gt;0,E100*$B$4+L99&gt;$B$2*'SFV+BESS'!$I$9,E100*$B$4&lt;'SFV+BESS'!$I$7),$B$2*'SFV+BESS'!$I$9-L99,IF(AND(E100&gt;0,E100*$B$4+L99&gt;$B$2*'SFV+BESS'!$I$9,E100*$B$4&gt;'SFV+BESS'!$I$7,L99&lt;$B$2*'SFV+BESS'!$I$9),$B$2*'SFV+BESS'!$I$9-L99,IF(AND(E100&gt;0,E100*$B$4+L99&lt;=$B$2*'SFV+BESS'!$I$9,E100&gt;'SFV+BESS'!$I$7),'SFV+BESS'!$I$7,0))))</f>
        <v>0</v>
      </c>
      <c r="G100" s="27">
        <f>IF(AND(E100&lt;0,L99+E100/$B$5&gt;$H$2,-E100/'Carga-Descarga Año'!$B$5&lt;'SFV+BESS'!$I$7),E100/$B$5,IF(AND(E100&lt;0,L99+E100/$B$5&gt;$H$2,-E100/'Carga-Descarga Año'!$B$5&gt;'SFV+BESS'!$I$7),-'SFV+BESS'!$I$7,IF(AND(E100&lt;0,L99+E100/$B$5&lt;$H$2),-MIN('SFV+BESS'!$I$7,L99-$H$2),0)))</f>
        <v>-27.344417380051617</v>
      </c>
      <c r="I100" s="38">
        <f t="shared" si="113"/>
        <v>79.925483788312661</v>
      </c>
      <c r="J100" s="27">
        <f t="shared" si="115"/>
        <v>25.977196511049033</v>
      </c>
      <c r="K100" s="27">
        <f t="shared" si="114"/>
        <v>13.409319700638303</v>
      </c>
      <c r="L100" s="28">
        <f>IF((L99+F100+G100)&gt;=$B$2*'SFV+BESS'!$I$9, $B$2*'SFV+BESS'!$I$9, (L99+F100+G100))</f>
        <v>9.1375000000000028</v>
      </c>
      <c r="M100" s="110">
        <f t="shared" si="116"/>
        <v>0</v>
      </c>
      <c r="R100" s="251"/>
      <c r="S100" s="41">
        <v>3.7916666666666701</v>
      </c>
      <c r="T100" s="2">
        <f t="shared" si="173"/>
        <v>73.959352377759757</v>
      </c>
      <c r="U100" s="2">
        <f>Gen_Cons_Horario!B870</f>
        <v>78.298500000000004</v>
      </c>
      <c r="V100" s="35">
        <f t="shared" si="148"/>
        <v>-4.3391476222402474</v>
      </c>
      <c r="W100" s="116">
        <f>IF(AND(V100&gt;0,V100*$B$4+AC99&lt;=$B$2*'SFV+BESS'!$I$9,V100&lt;'SFV+BESS'!$I$7), V100*$B$4, IF(AND(V100&gt;0,V100*$B$4+AC99&gt;$B$2*'SFV+BESS'!$I$9,V100*$B$4&lt;'SFV+BESS'!$I$7),$B$2*'SFV+BESS'!$I$9-AC99,IF(AND(V100&gt;0,V100*$B$4+AC99&gt;$B$2*'SFV+BESS'!$I$9,V100*$B$4&gt;'SFV+BESS'!$I$7,AC99&lt;$B$2*'SFV+BESS'!$I$9),$B$2*'SFV+BESS'!$I$9-AC99,IF(AND(V100&gt;0,V100*$B$4+AC99&lt;=$B$2*'SFV+BESS'!$I$9,V100&gt;'SFV+BESS'!$I$7),'SFV+BESS'!$I$7,0))))</f>
        <v>0</v>
      </c>
      <c r="X100" s="27">
        <f>IF(AND(V100&lt;0,AC99+V100/$B$5&gt;$H$2,-V100/'Carga-Descarga Año'!$B$5&lt;'SFV+BESS'!$I$7),V100/$B$5,IF(AND(V100&lt;0,AC99+V100/$B$5&gt;$H$2,-V100/'Carga-Descarga Año'!$B$5&gt;'SFV+BESS'!$I$7),-'SFV+BESS'!$I$7,IF(AND(V100&lt;0,AC99+V100/$B$5&lt;$H$2),-MIN('SFV+BESS'!$I$7,AC99-$H$2),0)))</f>
        <v>-4.5675238128844713</v>
      </c>
      <c r="Z100" s="33">
        <f t="shared" si="142"/>
        <v>73.959352377759757</v>
      </c>
      <c r="AA100" s="27">
        <f t="shared" si="117"/>
        <v>4.3391476222402474</v>
      </c>
      <c r="AB100" s="27">
        <f t="shared" si="141"/>
        <v>0</v>
      </c>
      <c r="AC100" s="28">
        <f>IF((AC99+W100+X100)&gt;=$B$2*'SFV+BESS'!$I$9, $B$2*'SFV+BESS'!$I$9, (AC99+W100+X100))</f>
        <v>169.04497618711551</v>
      </c>
      <c r="AD100" s="110">
        <f t="shared" si="118"/>
        <v>0</v>
      </c>
      <c r="AI100" s="251"/>
      <c r="AJ100" s="41">
        <v>3.7916666666666701</v>
      </c>
      <c r="AK100" s="52">
        <f t="shared" si="174"/>
        <v>36.25870067053912</v>
      </c>
      <c r="AL100" s="33">
        <f>Gen_Cons_Horario!B1542</f>
        <v>37.285000000000004</v>
      </c>
      <c r="AM100" s="35">
        <f t="shared" si="149"/>
        <v>-1.0262993294608833</v>
      </c>
      <c r="AN100" s="116">
        <f>IF(AND(AM100&gt;0,AM100*$B$4+AT99&lt;=$B$2*'SFV+BESS'!$I$9,AM100&lt;'SFV+BESS'!$I$7), AM100*$B$4, IF(AND(AM100&gt;0,AM100*$B$4+AT99&gt;$B$2*'SFV+BESS'!$I$9,AM100*$B$4&lt;'SFV+BESS'!$I$7),$B$2*'SFV+BESS'!$I$9-AT99,IF(AND(AM100&gt;0,AM100*$B$4+AT99&gt;$B$2*'SFV+BESS'!$I$9,AM100*$B$4&gt;'SFV+BESS'!$I$7,AT99&lt;$B$2*'SFV+BESS'!$I$9),$B$2*'SFV+BESS'!$I$9-AT99,IF(AND(AM100&gt;0,AM100*$B$4+AT99&lt;=$B$2*'SFV+BESS'!$I$9,AM100&gt;'SFV+BESS'!$I$7),'SFV+BESS'!$I$7,0))))</f>
        <v>0</v>
      </c>
      <c r="AO100" s="27">
        <f>IF(AND(AM100&lt;0,AT99+AM100/$B$5&gt;$H$2,-AM100/'Carga-Descarga Año'!$B$5&lt;'SFV+BESS'!$I$7),AM100/$B$5,IF(AND(AM100&lt;0,AT99+AM100/$B$5&gt;$H$2,-AM100/'Carga-Descarga Año'!$B$5&gt;'SFV+BESS'!$I$7),-'SFV+BESS'!$I$7,IF(AND(AM100&lt;0,AT99+AM100/$B$5&lt;$H$2),-MIN('SFV+BESS'!$I$7,AT99-$H$2),0)))</f>
        <v>-1.0803150836430351</v>
      </c>
      <c r="AP100" s="33"/>
      <c r="AQ100" s="33">
        <f t="shared" si="155"/>
        <v>36.25870067053912</v>
      </c>
      <c r="AR100" s="27">
        <f t="shared" si="119"/>
        <v>1.0262993294608833</v>
      </c>
      <c r="AS100" s="27">
        <f t="shared" si="156"/>
        <v>0</v>
      </c>
      <c r="AT100" s="28">
        <f>IF((AT99+AN100+AO100)&gt;=$B$2*'SFV+BESS'!$I$9, $B$2*'SFV+BESS'!$I$9, (AT99+AN100+AO100))</f>
        <v>172.53218491635695</v>
      </c>
      <c r="AU100" s="110">
        <f t="shared" si="120"/>
        <v>0</v>
      </c>
      <c r="AZ100" s="251"/>
      <c r="BA100" s="41">
        <v>3.7916666666666701</v>
      </c>
      <c r="BB100" s="33">
        <f t="shared" si="175"/>
        <v>0.19541569172195167</v>
      </c>
      <c r="BC100" s="33">
        <f>Gen_Cons_Horario!B2286</f>
        <v>0</v>
      </c>
      <c r="BD100" s="35">
        <f t="shared" si="150"/>
        <v>0.19541569172195167</v>
      </c>
      <c r="BE100" s="116">
        <f>IF(AND(BD100&gt;0,BD100*$B$4+BK99&lt;=$B$2*'SFV+BESS'!$I$9,BD100&lt;'SFV+BESS'!$I$7), BD100*$B$4, IF(AND(BD100&gt;0,BD100*$B$4+BK99&gt;$B$2*'SFV+BESS'!$I$9,BD100*$B$4&lt;'SFV+BESS'!$I$7),$B$2*'SFV+BESS'!$I$9-BK99,IF(AND(BD100&gt;0,BD100*$B$4+BK99&gt;$B$2*'SFV+BESS'!$I$9,BD100*$B$4&gt;'SFV+BESS'!$I$7,BK99&lt;$B$2*'SFV+BESS'!$I$9),$B$2*'SFV+BESS'!$I$9-BK99,IF(AND(BD100&gt;0,BD100*$B$4+BK99&lt;=$B$2*'SFV+BESS'!$I$9,BD100&gt;'SFV+BESS'!$I$7),'SFV+BESS'!$I$7,0))))</f>
        <v>0</v>
      </c>
      <c r="BF100" s="27">
        <f>IF(AND(BD100&lt;0,BK99+BD100/$B$5&gt;$H$2,-BD100/'Carga-Descarga Año'!$B$5&lt;'SFV+BESS'!$I$7),BD100/$B$5,IF(AND(BD100&lt;0,BK99+BD100/$B$5&gt;$H$2,-BD100/'Carga-Descarga Año'!$B$5&gt;'SFV+BESS'!$I$7),-'SFV+BESS'!$I$7,IF(AND(BD100&lt;0,BK99+BD100/$B$5&lt;$H$2),-MIN('SFV+BESS'!$I$7,BK99-$H$2),0)))</f>
        <v>0</v>
      </c>
      <c r="BG100" s="33"/>
      <c r="BH100" s="33">
        <f t="shared" si="157"/>
        <v>0</v>
      </c>
      <c r="BI100" s="27">
        <f t="shared" si="121"/>
        <v>0</v>
      </c>
      <c r="BJ100" s="27">
        <f t="shared" si="158"/>
        <v>0</v>
      </c>
      <c r="BK100" s="28">
        <f>IF((BK99+BE100+BF100)&gt;=$B$2*'SFV+BESS'!$I$9, $B$2*'SFV+BESS'!$I$9, (BK99+BE100+BF100))</f>
        <v>173.61249999999998</v>
      </c>
      <c r="BL100" s="110">
        <f t="shared" si="122"/>
        <v>0.19541569172195167</v>
      </c>
      <c r="BQ100" s="251"/>
      <c r="BR100" s="41">
        <v>3.7916666666666701</v>
      </c>
      <c r="BS100" s="33">
        <f t="shared" si="176"/>
        <v>0</v>
      </c>
      <c r="BT100" s="33">
        <f>Gen_Cons_Horario!B3006</f>
        <v>0</v>
      </c>
      <c r="BU100" s="35">
        <f t="shared" si="151"/>
        <v>0</v>
      </c>
      <c r="BV100" s="116">
        <f>IF(AND(BU100&gt;0,BU100*$B$4+CB99&lt;=$B$2*'SFV+BESS'!$I$9,BU100&lt;'SFV+BESS'!$I$7), BU100*$B$4, IF(AND(BU100&gt;0,BU100*$B$4+CB99&gt;$B$2*'SFV+BESS'!$I$9,BU100*$B$4&lt;'SFV+BESS'!$I$7),$B$2*'SFV+BESS'!$I$9-CB99,IF(AND(BU100&gt;0,BU100*$B$4+CB99&gt;$B$2*'SFV+BESS'!$I$9,BU100*$B$4&gt;'SFV+BESS'!$I$7,CB99&lt;$B$2*'SFV+BESS'!$I$9),$B$2*'SFV+BESS'!$I$9-CB99,IF(AND(BU100&gt;0,BU100*$B$4+CB99&lt;=$B$2*'SFV+BESS'!$I$9,BU100&gt;'SFV+BESS'!$I$7),'SFV+BESS'!$I$7,0))))</f>
        <v>0</v>
      </c>
      <c r="BW100" s="27">
        <f>IF(AND(BU100&lt;0,CB99+BU100/$B$5&gt;$H$2,-BU100/'Carga-Descarga Año'!$B$5&lt;'SFV+BESS'!$I$7),BU100/$B$5,IF(AND(BU100&lt;0,CB99+BU100/$B$5&gt;$H$2,-BU100/'Carga-Descarga Año'!$B$5&gt;'SFV+BESS'!$I$7),-'SFV+BESS'!$I$7,IF(AND(BU100&lt;0,CB99+BU100/$B$5&lt;$H$2),-MIN('SFV+BESS'!$I$7,CB99-$H$2),0)))</f>
        <v>0</v>
      </c>
      <c r="BX100" s="33"/>
      <c r="BY100" s="33">
        <f t="shared" si="159"/>
        <v>0</v>
      </c>
      <c r="BZ100" s="27">
        <f t="shared" si="123"/>
        <v>0</v>
      </c>
      <c r="CA100" s="27">
        <f t="shared" si="124"/>
        <v>0</v>
      </c>
      <c r="CB100" s="28">
        <f>IF((CB99+BV100+BW100)&gt;=$B$2*'SFV+BESS'!$I$9, $B$2*'SFV+BESS'!$I$9, (CB99+BV100+BW100))</f>
        <v>173.61249999999998</v>
      </c>
      <c r="CC100" s="110">
        <f t="shared" si="125"/>
        <v>0</v>
      </c>
      <c r="CH100" s="251"/>
      <c r="CI100" s="41">
        <v>3.7916666666666701</v>
      </c>
      <c r="CJ100" s="33">
        <f t="shared" si="177"/>
        <v>0</v>
      </c>
      <c r="CK100" s="33">
        <f>Gen_Cons_Horario!B3750</f>
        <v>0</v>
      </c>
      <c r="CL100" s="35">
        <f t="shared" si="152"/>
        <v>0</v>
      </c>
      <c r="CM100" s="116">
        <f>IF(AND(CL100&gt;0,CL100*$B$4+CS99&lt;=$B$2*'SFV+BESS'!$I$9,CL100&lt;'SFV+BESS'!$I$7), CL100*$B$4, IF(AND(CL100&gt;0,CL100*$B$4+CS99&gt;$B$2*'SFV+BESS'!$I$9,CL100*$B$4&lt;'SFV+BESS'!$I$7),$B$2*'SFV+BESS'!$I$9-CS99,IF(AND(CL100&gt;0,CL100*$B$4+CS99&gt;$B$2*'SFV+BESS'!$I$9,CL100*$B$4&gt;'SFV+BESS'!$I$7,CS99&lt;$B$2*'SFV+BESS'!$I$9),$B$2*'SFV+BESS'!$I$9-CS99,IF(AND(CL100&gt;0,CL100*$B$4+CS99&lt;=$B$2*'SFV+BESS'!$I$9,CL100&gt;'SFV+BESS'!$I$7),'SFV+BESS'!$I$7,0))))</f>
        <v>0</v>
      </c>
      <c r="CN100" s="27">
        <f>IF(AND(CL100&lt;0,CS99+CL100/$B$5&gt;$H$2,-CL100/'Carga-Descarga Año'!$B$5&lt;'SFV+BESS'!$I$7),CL100/$B$5,IF(AND(CL100&lt;0,CS99+CL100/$B$5&gt;$H$2,-CL100/'Carga-Descarga Año'!$B$5&gt;'SFV+BESS'!$I$7),-'SFV+BESS'!$I$7,IF(AND(CL100&lt;0,CS99+CL100/$B$5&lt;$H$2),-MIN('SFV+BESS'!$I$7,CS99-$H$2),0)))</f>
        <v>0</v>
      </c>
      <c r="CO100" s="33"/>
      <c r="CP100" s="33">
        <f t="shared" si="160"/>
        <v>0</v>
      </c>
      <c r="CQ100" s="27">
        <f t="shared" si="126"/>
        <v>0</v>
      </c>
      <c r="CR100" s="27">
        <f t="shared" si="161"/>
        <v>0</v>
      </c>
      <c r="CS100" s="28">
        <f>IF((CS99+CM100+CN100)&gt;=$B$2*'SFV+BESS'!$I$9, $B$2*'SFV+BESS'!$I$9, (CS99+CM100+CN100))</f>
        <v>173.61249999999998</v>
      </c>
      <c r="CT100" s="110">
        <f t="shared" si="127"/>
        <v>0</v>
      </c>
      <c r="CY100" s="251"/>
      <c r="CZ100" s="41">
        <v>3.7916666666666701</v>
      </c>
      <c r="DA100" s="33">
        <f t="shared" si="178"/>
        <v>0</v>
      </c>
      <c r="DB100" s="33">
        <f>Gen_Cons_Horario!B4470</f>
        <v>0</v>
      </c>
      <c r="DC100" s="35">
        <f t="shared" si="143"/>
        <v>0</v>
      </c>
      <c r="DD100" s="116">
        <f>IF(AND(DC100&gt;0,DC100*$B$4+DJ99&lt;=$B$2*'SFV+BESS'!$I$9,DC100&lt;'SFV+BESS'!$I$7), DC100*$B$4, IF(AND(DC100&gt;0,DC100*$B$4+DJ99&gt;$B$2*'SFV+BESS'!$I$9,DC100*$B$4&lt;'SFV+BESS'!$I$7),$B$2*'SFV+BESS'!$I$9-DJ99,IF(AND(DC100&gt;0,DC100*$B$4+DJ99&gt;$B$2*'SFV+BESS'!$I$9,DC100*$B$4&gt;'SFV+BESS'!$I$7,DJ99&lt;$B$2*'SFV+BESS'!$I$9),$B$2*'SFV+BESS'!$I$9-DJ99,IF(AND(DC100&gt;0,DC100*$B$4+DJ99&lt;=$B$2*'SFV+BESS'!$I$9,DC100&gt;'SFV+BESS'!$I$7),'SFV+BESS'!$I$7,0))))</f>
        <v>0</v>
      </c>
      <c r="DE100" s="27">
        <f>IF(AND(DC100&lt;0,DJ99+DC100/$B$5&gt;$H$2,-DC100/'Carga-Descarga Año'!$B$5&lt;'SFV+BESS'!$I$7),DC100/$B$5,IF(AND(DC100&lt;0,DJ99+DC100/$B$5&gt;$H$2,-DC100/'Carga-Descarga Año'!$B$5&gt;'SFV+BESS'!$I$7),-'SFV+BESS'!$I$7,IF(AND(DC100&lt;0,DJ99+DC100/$B$5&lt;$H$2),-MIN('SFV+BESS'!$I$7,DJ99-$H$2),0)))</f>
        <v>0</v>
      </c>
      <c r="DF100" s="33"/>
      <c r="DG100" s="33">
        <f t="shared" si="162"/>
        <v>0</v>
      </c>
      <c r="DH100" s="27">
        <f t="shared" si="128"/>
        <v>0</v>
      </c>
      <c r="DI100" s="27">
        <f t="shared" si="129"/>
        <v>0</v>
      </c>
      <c r="DJ100" s="28">
        <f>IF((DJ99+DD100+DE100)&gt;=$B$2*'SFV+BESS'!$I$9, $B$2*'SFV+BESS'!$I$9, (DJ99+DD100+DE100))</f>
        <v>173.61249999999998</v>
      </c>
      <c r="DK100" s="110">
        <f t="shared" si="130"/>
        <v>0</v>
      </c>
      <c r="DP100" s="251"/>
      <c r="DQ100" s="41">
        <v>3.7916666666666701</v>
      </c>
      <c r="DR100" s="33">
        <f t="shared" si="179"/>
        <v>0</v>
      </c>
      <c r="DS100" s="33">
        <f>Gen_Cons_Horario!B5214</f>
        <v>0</v>
      </c>
      <c r="DT100" s="35">
        <f t="shared" si="144"/>
        <v>0</v>
      </c>
      <c r="DU100" s="116">
        <f>IF(AND(DT100&gt;0,DT100*$B$4+EA99&lt;=$B$2*'SFV+BESS'!$I$9,DT100&lt;'SFV+BESS'!$I$7), DT100*$B$4, IF(AND(DT100&gt;0,DT100*$B$4+EA99&gt;$B$2*'SFV+BESS'!$I$9,DT100*$B$4&lt;'SFV+BESS'!$I$7),$B$2*'SFV+BESS'!$I$9-EA99,IF(AND(DT100&gt;0,DT100*$B$4+EA99&gt;$B$2*'SFV+BESS'!$I$9,DT100*$B$4&gt;'SFV+BESS'!$I$7,EA99&lt;$B$2*'SFV+BESS'!$I$9),$B$2*'SFV+BESS'!$I$9-EA99,IF(AND(DT100&gt;0,DT100*$B$4+EA99&lt;=$B$2*'SFV+BESS'!$I$9,DT100&gt;'SFV+BESS'!$I$7),'SFV+BESS'!$I$7,0))))</f>
        <v>0</v>
      </c>
      <c r="DV100" s="27">
        <f>IF(AND(DT100&lt;0,EA99+DT100/$B$5&gt;$H$2,-DT100/'Carga-Descarga Año'!$B$5&lt;'SFV+BESS'!$I$7),DT100/$B$5,IF(AND(DT100&lt;0,EA99+DT100/$B$5&gt;$H$2,-DT100/'Carga-Descarga Año'!$B$5&gt;'SFV+BESS'!$I$7),-'SFV+BESS'!$I$7,IF(AND(DT100&lt;0,EA99+DT100/$B$5&lt;$H$2),-MIN('SFV+BESS'!$I$7,EA99-$H$2),0)))</f>
        <v>0</v>
      </c>
      <c r="DW100" s="33"/>
      <c r="DX100" s="33">
        <f t="shared" si="163"/>
        <v>0</v>
      </c>
      <c r="DY100" s="27">
        <f t="shared" si="131"/>
        <v>0</v>
      </c>
      <c r="DZ100" s="27">
        <f t="shared" si="164"/>
        <v>0</v>
      </c>
      <c r="EA100" s="28">
        <f>IF((EA99+DU100+DV100)&gt;=$B$2*'SFV+BESS'!$I$9, $B$2*'SFV+BESS'!$I$9, (EA99+DU100+DV100))</f>
        <v>173.61249999999998</v>
      </c>
      <c r="EB100" s="110">
        <f t="shared" si="132"/>
        <v>0</v>
      </c>
      <c r="EG100" s="251"/>
      <c r="EH100" s="41">
        <v>3.7916666666666701</v>
      </c>
      <c r="EI100" s="33">
        <f t="shared" si="180"/>
        <v>9.0697756845593993</v>
      </c>
      <c r="EJ100" s="33">
        <f>Gen_Cons_Horario!B5958</f>
        <v>0</v>
      </c>
      <c r="EK100" s="35">
        <f t="shared" si="145"/>
        <v>9.0697756845593993</v>
      </c>
      <c r="EL100" s="116">
        <f>IF(AND(EK100&gt;0,EK100*$B$4+ER99&lt;=$B$2*'SFV+BESS'!$I$9,EK100&lt;'SFV+BESS'!$I$7), EK100*$B$4, IF(AND(EK100&gt;0,EK100*$B$4+ER99&gt;$B$2*'SFV+BESS'!$I$9,EK100*$B$4&lt;'SFV+BESS'!$I$7),$B$2*'SFV+BESS'!$I$9-ER99,IF(AND(EK100&gt;0,EK100*$B$4+ER99&gt;$B$2*'SFV+BESS'!$I$9,EK100*$B$4&gt;'SFV+BESS'!$I$7,ER99&lt;$B$2*'SFV+BESS'!$I$9),$B$2*'SFV+BESS'!$I$9-ER99,IF(AND(EK100&gt;0,EK100*$B$4+ER99&lt;=$B$2*'SFV+BESS'!$I$9,EK100&gt;'SFV+BESS'!$I$7),'SFV+BESS'!$I$7,0))))</f>
        <v>0</v>
      </c>
      <c r="EM100" s="27">
        <f>IF(AND(EK100&lt;0,ER99+EK100/$B$5&gt;$H$2,-EK100/'Carga-Descarga Año'!$B$5&lt;'SFV+BESS'!$I$7),EK100/$B$5,IF(AND(EK100&lt;0,ER99+EK100/$B$5&gt;$H$2,-EK100/'Carga-Descarga Año'!$B$5&gt;'SFV+BESS'!$I$7),-'SFV+BESS'!$I$7,IF(AND(EK100&lt;0,ER99+EK100/$B$5&lt;$H$2),-MIN('SFV+BESS'!$I$7,ER99-$H$2),0)))</f>
        <v>0</v>
      </c>
      <c r="EN100" s="33"/>
      <c r="EO100" s="33">
        <f t="shared" si="165"/>
        <v>0</v>
      </c>
      <c r="EP100" s="27">
        <f t="shared" si="133"/>
        <v>0</v>
      </c>
      <c r="EQ100" s="27">
        <f t="shared" si="166"/>
        <v>0</v>
      </c>
      <c r="ER100" s="28">
        <f>IF((ER99+EL100+EM100)&gt;=$B$2*'SFV+BESS'!$I$9, $B$2*'SFV+BESS'!$I$9, (ER99+EL100+EM100))</f>
        <v>173.61249999999998</v>
      </c>
      <c r="ES100" s="110">
        <f t="shared" si="134"/>
        <v>9.0697756845593993</v>
      </c>
      <c r="EX100" s="251"/>
      <c r="EY100" s="41">
        <v>3.7916666666666701</v>
      </c>
      <c r="EZ100" s="33">
        <f t="shared" si="181"/>
        <v>26.14792669163916</v>
      </c>
      <c r="FA100" s="33">
        <f>Gen_Cons_Horario!B6678</f>
        <v>0</v>
      </c>
      <c r="FB100" s="35">
        <f t="shared" si="146"/>
        <v>26.14792669163916</v>
      </c>
      <c r="FC100" s="116">
        <f>IF(AND(FB100&gt;0,FB100*$B$4+FI99&lt;=$B$2*'SFV+BESS'!$I$9,FB100&lt;'SFV+BESS'!$I$7), FB100*$B$4, IF(AND(FB100&gt;0,FB100*$B$4+FI99&gt;$B$2*'SFV+BESS'!$I$9,FB100*$B$4&lt;'SFV+BESS'!$I$7),$B$2*'SFV+BESS'!$I$9-FI99,IF(AND(FB100&gt;0,FB100*$B$4+FI99&gt;$B$2*'SFV+BESS'!$I$9,FB100*$B$4&gt;'SFV+BESS'!$I$7,FI99&lt;$B$2*'SFV+BESS'!$I$9),$B$2*'SFV+BESS'!$I$9-FI99,IF(AND(FB100&gt;0,FB100*$B$4+FI99&lt;=$B$2*'SFV+BESS'!$I$9,FB100&gt;'SFV+BESS'!$I$7),'SFV+BESS'!$I$7,0))))</f>
        <v>0</v>
      </c>
      <c r="FD100" s="27">
        <f>IF(AND(FB100&lt;0,FI99+FB100/$B$5&gt;$H$2,-FB100/'Carga-Descarga Año'!$B$5&lt;'SFV+BESS'!$I$7),FB100/$B$5,IF(AND(FB100&lt;0,FI99+FB100/$B$5&gt;$H$2,-FB100/'Carga-Descarga Año'!$B$5&gt;'SFV+BESS'!$I$7),-'SFV+BESS'!$I$7,IF(AND(FB100&lt;0,FI99+FB100/$B$5&lt;$H$2),-MIN('SFV+BESS'!$I$7,FI99-$H$2),0)))</f>
        <v>0</v>
      </c>
      <c r="FE100" s="33"/>
      <c r="FF100" s="33">
        <f t="shared" si="167"/>
        <v>0</v>
      </c>
      <c r="FG100" s="27">
        <f t="shared" si="135"/>
        <v>0</v>
      </c>
      <c r="FH100" s="27">
        <f t="shared" si="168"/>
        <v>0</v>
      </c>
      <c r="FI100" s="28">
        <f>IF((FI99+FC100+FD100)&gt;=$B$2*'SFV+BESS'!$I$9, $B$2*'SFV+BESS'!$I$9, (FI99+FC100+FD100))</f>
        <v>173.61249999999998</v>
      </c>
      <c r="FJ100" s="110">
        <f t="shared" si="136"/>
        <v>26.14792669163916</v>
      </c>
      <c r="FO100" s="251"/>
      <c r="FP100" s="41">
        <v>3.7916666666666701</v>
      </c>
      <c r="FQ100" s="33">
        <f t="shared" si="182"/>
        <v>59.231799525485236</v>
      </c>
      <c r="FR100" s="33">
        <f>Gen_Cons_Horario!B7422</f>
        <v>0</v>
      </c>
      <c r="FS100" s="35">
        <f t="shared" si="147"/>
        <v>59.231799525485236</v>
      </c>
      <c r="FT100" s="116">
        <f>IF(AND(FS100&gt;0,FS100*$B$4+FZ99&lt;=$B$2*'SFV+BESS'!$I$9,FS100&lt;'SFV+BESS'!$I$7), FS100*$B$4, IF(AND(FS100&gt;0,FS100*$B$4+FZ99&gt;$B$2*'SFV+BESS'!$I$9,FS100*$B$4&lt;'SFV+BESS'!$I$7),$B$2*'SFV+BESS'!$I$9-FZ99,IF(AND(FS100&gt;0,FS100*$B$4+FZ99&gt;$B$2*'SFV+BESS'!$I$9,FS100*$B$4&gt;'SFV+BESS'!$I$7,FZ99&lt;$B$2*'SFV+BESS'!$I$9),$B$2*'SFV+BESS'!$I$9-FZ99,IF(AND(FS100&gt;0,FS100*$B$4+FZ99&lt;=$B$2*'SFV+BESS'!$I$9,FS100&gt;'SFV+BESS'!$I$7),'SFV+BESS'!$I$7,0))))</f>
        <v>0</v>
      </c>
      <c r="FU100" s="27">
        <f>IF(AND(FS100&lt;0,FZ99+FS100/$B$5&gt;$H$2,-FS100/'Carga-Descarga Año'!$B$5&lt;'SFV+BESS'!$I$7),FS100/$B$5,IF(AND(FS100&lt;0,FZ99+FS100/$B$5&gt;$H$2,-FS100/'Carga-Descarga Año'!$B$5&gt;'SFV+BESS'!$I$7),-'SFV+BESS'!$I$7,IF(AND(FS100&lt;0,FZ99+FS100/$B$5&lt;$H$2),-MIN('SFV+BESS'!$I$7,FZ99-$H$2),0)))</f>
        <v>0</v>
      </c>
      <c r="FV100" s="33"/>
      <c r="FW100" s="33">
        <f t="shared" si="169"/>
        <v>0</v>
      </c>
      <c r="FX100" s="27">
        <f t="shared" si="137"/>
        <v>0</v>
      </c>
      <c r="FY100" s="27">
        <f t="shared" si="170"/>
        <v>0</v>
      </c>
      <c r="FZ100" s="28">
        <f>IF((FZ99+FT100+FU100)&gt;=$B$2*'SFV+BESS'!$I$9, $B$2*'SFV+BESS'!$I$9, (FZ99+FT100+FU100))</f>
        <v>173.61249999999998</v>
      </c>
      <c r="GA100" s="110">
        <f t="shared" si="138"/>
        <v>59.231799525485236</v>
      </c>
      <c r="GF100" s="251"/>
      <c r="GG100" s="41">
        <v>3.7916666666666701</v>
      </c>
      <c r="GH100" s="33">
        <f t="shared" si="183"/>
        <v>72.477839404150572</v>
      </c>
      <c r="GI100" s="33">
        <f>Gen_Cons_Horario!B8142</f>
        <v>0</v>
      </c>
      <c r="GJ100" s="35">
        <f t="shared" si="153"/>
        <v>72.477839404150572</v>
      </c>
      <c r="GK100" s="116">
        <f>IF(AND(GJ100&gt;0,GJ100*$B$4+GQ99&lt;=$B$2*'SFV+BESS'!$I$9,GJ100&lt;'SFV+BESS'!$I$7), GJ100*$B$4, IF(AND(GJ100&gt;0,GJ100*$B$4+GQ99&gt;$B$2*'SFV+BESS'!$I$9,GJ100*$B$4&lt;'SFV+BESS'!$I$7),$B$2*'SFV+BESS'!$I$9-GQ99,IF(AND(GJ100&gt;0,GJ100*$B$4+GQ99&gt;$B$2*'SFV+BESS'!$I$9,GJ100*$B$4&gt;'SFV+BESS'!$I$7,GQ99&lt;$B$2*'SFV+BESS'!$I$9),$B$2*'SFV+BESS'!$I$9-GQ99,IF(AND(GJ100&gt;0,GJ100*$B$4+GQ99&lt;=$B$2*'SFV+BESS'!$I$9,GJ100&gt;'SFV+BESS'!$I$7),'SFV+BESS'!$I$7,0))))</f>
        <v>0</v>
      </c>
      <c r="GL100" s="27">
        <f>IF(AND(GJ100&lt;0,GQ99+GJ100/$B$5&gt;$H$2,-GJ100/'Carga-Descarga Año'!$B$5&lt;'SFV+BESS'!$I$7),GJ100/$B$5,IF(AND(GJ100&lt;0,GQ99+GJ100/$B$5&gt;$H$2,-GJ100/'Carga-Descarga Año'!$B$5&gt;'SFV+BESS'!$I$7),-'SFV+BESS'!$I$7,IF(AND(GJ100&lt;0,GQ99+GJ100/$B$5&lt;$H$2),-MIN('SFV+BESS'!$I$7,GQ99-$H$2),0)))</f>
        <v>0</v>
      </c>
      <c r="GM100" s="33"/>
      <c r="GN100" s="33">
        <f t="shared" si="171"/>
        <v>0</v>
      </c>
      <c r="GO100" s="27">
        <f t="shared" si="139"/>
        <v>0</v>
      </c>
      <c r="GP100" s="27">
        <f t="shared" si="172"/>
        <v>0</v>
      </c>
      <c r="GQ100" s="28">
        <f>IF((GQ99+GK100+GL100)&gt;=$B$2*'SFV+BESS'!$I$9, $B$2*'SFV+BESS'!$I$9, (GQ99+GK100+GL100))</f>
        <v>173.61249999999998</v>
      </c>
      <c r="GR100" s="110">
        <f t="shared" si="140"/>
        <v>72.477839404150572</v>
      </c>
    </row>
    <row r="101" spans="1:200">
      <c r="A101" s="249"/>
      <c r="B101" s="41">
        <v>3.8333333333333401</v>
      </c>
      <c r="C101" s="38">
        <f t="shared" si="154"/>
        <v>27.350926011209655</v>
      </c>
      <c r="D101" s="2">
        <f>Gen_Cons_Horario!B127</f>
        <v>37.285000000000004</v>
      </c>
      <c r="E101" s="140">
        <f t="shared" si="112"/>
        <v>-9.9340739887903489</v>
      </c>
      <c r="F101" s="116">
        <f>IF(AND(E101&gt;0,E101*$B$4+L100&lt;=$B$2*'SFV+BESS'!$I$9,E101&lt;'SFV+BESS'!$I$7), E101*$B$4, IF(AND(E101&gt;0,E101*$B$4+L100&gt;$B$2*'SFV+BESS'!$I$9,E101*$B$4&lt;'SFV+BESS'!$I$7),$B$2*'SFV+BESS'!$I$9-L100,IF(AND(E101&gt;0,E101*$B$4+L100&gt;$B$2*'SFV+BESS'!$I$9,E101*$B$4&gt;'SFV+BESS'!$I$7,L100&lt;$B$2*'SFV+BESS'!$I$9),$B$2*'SFV+BESS'!$I$9-L100,IF(AND(E101&gt;0,E101*$B$4+L100&lt;=$B$2*'SFV+BESS'!$I$9,E101&gt;'SFV+BESS'!$I$7),'SFV+BESS'!$I$7,0))))</f>
        <v>0</v>
      </c>
      <c r="G101" s="27">
        <f>IF(AND(E101&lt;0,L100+E101/$B$5&gt;$H$2,-E101/'Carga-Descarga Año'!$B$5&lt;'SFV+BESS'!$I$7),E101/$B$5,IF(AND(E101&lt;0,L100+E101/$B$5&gt;$H$2,-E101/'Carga-Descarga Año'!$B$5&gt;'SFV+BESS'!$I$7),-'SFV+BESS'!$I$7,IF(AND(E101&lt;0,L100+E101/$B$5&lt;$H$2),-MIN('SFV+BESS'!$I$7,L100-$H$2),0)))</f>
        <v>-1.7763568394002505E-15</v>
      </c>
      <c r="I101" s="38">
        <f t="shared" si="113"/>
        <v>27.350926011209655</v>
      </c>
      <c r="J101" s="27">
        <f t="shared" si="115"/>
        <v>1.6875389974302379E-15</v>
      </c>
      <c r="K101" s="27">
        <f t="shared" si="114"/>
        <v>9.9340739887903471</v>
      </c>
      <c r="L101" s="28">
        <f>IF((L100+F101+G101)&gt;=$B$2*'SFV+BESS'!$I$9, $B$2*'SFV+BESS'!$I$9, (L100+F101+G101))</f>
        <v>9.1375000000000011</v>
      </c>
      <c r="M101" s="110">
        <f t="shared" si="116"/>
        <v>0</v>
      </c>
      <c r="R101" s="251"/>
      <c r="S101" s="41">
        <v>3.8333333333333401</v>
      </c>
      <c r="T101" s="2">
        <f t="shared" si="173"/>
        <v>9.3267324901157203</v>
      </c>
      <c r="U101" s="2">
        <f>Gen_Cons_Horario!B871</f>
        <v>78.298500000000004</v>
      </c>
      <c r="V101" s="35">
        <f t="shared" si="148"/>
        <v>-68.971767509884288</v>
      </c>
      <c r="W101" s="116">
        <f>IF(AND(V101&gt;0,V101*$B$4+AC100&lt;=$B$2*'SFV+BESS'!$I$9,V101&lt;'SFV+BESS'!$I$7), V101*$B$4, IF(AND(V101&gt;0,V101*$B$4+AC100&gt;$B$2*'SFV+BESS'!$I$9,V101*$B$4&lt;'SFV+BESS'!$I$7),$B$2*'SFV+BESS'!$I$9-AC100,IF(AND(V101&gt;0,V101*$B$4+AC100&gt;$B$2*'SFV+BESS'!$I$9,V101*$B$4&gt;'SFV+BESS'!$I$7,AC100&lt;$B$2*'SFV+BESS'!$I$9),$B$2*'SFV+BESS'!$I$9-AC100,IF(AND(V101&gt;0,V101*$B$4+AC100&lt;=$B$2*'SFV+BESS'!$I$9,V101&gt;'SFV+BESS'!$I$7),'SFV+BESS'!$I$7,0))))</f>
        <v>0</v>
      </c>
      <c r="X101" s="27">
        <f>IF(AND(V101&lt;0,AC100+V101/$B$5&gt;$H$2,-V101/'Carga-Descarga Año'!$B$5&lt;'SFV+BESS'!$I$7),V101/$B$5,IF(AND(V101&lt;0,AC100+V101/$B$5&gt;$H$2,-V101/'Carga-Descarga Año'!$B$5&gt;'SFV+BESS'!$I$7),-'SFV+BESS'!$I$7,IF(AND(V101&lt;0,AC100+V101/$B$5&lt;$H$2),-MIN('SFV+BESS'!$I$7,AC100-$H$2),0)))</f>
        <v>-72.601860536720309</v>
      </c>
      <c r="Z101" s="33">
        <f t="shared" si="142"/>
        <v>9.3267324901157203</v>
      </c>
      <c r="AA101" s="27">
        <f t="shared" si="117"/>
        <v>68.971767509884288</v>
      </c>
      <c r="AB101" s="27">
        <f t="shared" si="141"/>
        <v>0</v>
      </c>
      <c r="AC101" s="28">
        <f>IF((AC100+W101+X101)&gt;=$B$2*'SFV+BESS'!$I$9, $B$2*'SFV+BESS'!$I$9, (AC100+W101+X101))</f>
        <v>96.4431156503952</v>
      </c>
      <c r="AD101" s="110">
        <f t="shared" si="118"/>
        <v>0</v>
      </c>
      <c r="AI101" s="251"/>
      <c r="AJ101" s="41">
        <v>3.8333333333333401</v>
      </c>
      <c r="AK101" s="52">
        <f t="shared" si="174"/>
        <v>0</v>
      </c>
      <c r="AL101" s="33">
        <f>Gen_Cons_Horario!B1543</f>
        <v>0</v>
      </c>
      <c r="AM101" s="35">
        <f t="shared" si="149"/>
        <v>0</v>
      </c>
      <c r="AN101" s="116">
        <f>IF(AND(AM101&gt;0,AM101*$B$4+AT100&lt;=$B$2*'SFV+BESS'!$I$9,AM101&lt;'SFV+BESS'!$I$7), AM101*$B$4, IF(AND(AM101&gt;0,AM101*$B$4+AT100&gt;$B$2*'SFV+BESS'!$I$9,AM101*$B$4&lt;'SFV+BESS'!$I$7),$B$2*'SFV+BESS'!$I$9-AT100,IF(AND(AM101&gt;0,AM101*$B$4+AT100&gt;$B$2*'SFV+BESS'!$I$9,AM101*$B$4&gt;'SFV+BESS'!$I$7,AT100&lt;$B$2*'SFV+BESS'!$I$9),$B$2*'SFV+BESS'!$I$9-AT100,IF(AND(AM101&gt;0,AM101*$B$4+AT100&lt;=$B$2*'SFV+BESS'!$I$9,AM101&gt;'SFV+BESS'!$I$7),'SFV+BESS'!$I$7,0))))</f>
        <v>0</v>
      </c>
      <c r="AO101" s="27">
        <f>IF(AND(AM101&lt;0,AT100+AM101/$B$5&gt;$H$2,-AM101/'Carga-Descarga Año'!$B$5&lt;'SFV+BESS'!$I$7),AM101/$B$5,IF(AND(AM101&lt;0,AT100+AM101/$B$5&gt;$H$2,-AM101/'Carga-Descarga Año'!$B$5&gt;'SFV+BESS'!$I$7),-'SFV+BESS'!$I$7,IF(AND(AM101&lt;0,AT100+AM101/$B$5&lt;$H$2),-MIN('SFV+BESS'!$I$7,AT100-$H$2),0)))</f>
        <v>0</v>
      </c>
      <c r="AP101" s="33"/>
      <c r="AQ101" s="33">
        <f t="shared" si="155"/>
        <v>0</v>
      </c>
      <c r="AR101" s="27">
        <f t="shared" si="119"/>
        <v>0</v>
      </c>
      <c r="AS101" s="27">
        <f t="shared" si="156"/>
        <v>0</v>
      </c>
      <c r="AT101" s="28">
        <f>IF((AT100+AN101+AO101)&gt;=$B$2*'SFV+BESS'!$I$9, $B$2*'SFV+BESS'!$I$9, (AT100+AN101+AO101))</f>
        <v>172.53218491635695</v>
      </c>
      <c r="AU101" s="110">
        <f t="shared" si="120"/>
        <v>0</v>
      </c>
      <c r="AZ101" s="251"/>
      <c r="BA101" s="41">
        <v>3.8333333333333401</v>
      </c>
      <c r="BB101" s="33">
        <f t="shared" si="175"/>
        <v>0</v>
      </c>
      <c r="BC101" s="33">
        <f>Gen_Cons_Horario!B2287</f>
        <v>0</v>
      </c>
      <c r="BD101" s="35">
        <f t="shared" si="150"/>
        <v>0</v>
      </c>
      <c r="BE101" s="116">
        <f>IF(AND(BD101&gt;0,BD101*$B$4+BK100&lt;=$B$2*'SFV+BESS'!$I$9,BD101&lt;'SFV+BESS'!$I$7), BD101*$B$4, IF(AND(BD101&gt;0,BD101*$B$4+BK100&gt;$B$2*'SFV+BESS'!$I$9,BD101*$B$4&lt;'SFV+BESS'!$I$7),$B$2*'SFV+BESS'!$I$9-BK100,IF(AND(BD101&gt;0,BD101*$B$4+BK100&gt;$B$2*'SFV+BESS'!$I$9,BD101*$B$4&gt;'SFV+BESS'!$I$7,BK100&lt;$B$2*'SFV+BESS'!$I$9),$B$2*'SFV+BESS'!$I$9-BK100,IF(AND(BD101&gt;0,BD101*$B$4+BK100&lt;=$B$2*'SFV+BESS'!$I$9,BD101&gt;'SFV+BESS'!$I$7),'SFV+BESS'!$I$7,0))))</f>
        <v>0</v>
      </c>
      <c r="BF101" s="27">
        <f>IF(AND(BD101&lt;0,BK100+BD101/$B$5&gt;$H$2,-BD101/'Carga-Descarga Año'!$B$5&lt;'SFV+BESS'!$I$7),BD101/$B$5,IF(AND(BD101&lt;0,BK100+BD101/$B$5&gt;$H$2,-BD101/'Carga-Descarga Año'!$B$5&gt;'SFV+BESS'!$I$7),-'SFV+BESS'!$I$7,IF(AND(BD101&lt;0,BK100+BD101/$B$5&lt;$H$2),-MIN('SFV+BESS'!$I$7,BK100-$H$2),0)))</f>
        <v>0</v>
      </c>
      <c r="BG101" s="33"/>
      <c r="BH101" s="33">
        <f t="shared" si="157"/>
        <v>0</v>
      </c>
      <c r="BI101" s="27">
        <f t="shared" si="121"/>
        <v>0</v>
      </c>
      <c r="BJ101" s="27">
        <f t="shared" si="158"/>
        <v>0</v>
      </c>
      <c r="BK101" s="28">
        <f>IF((BK100+BE101+BF101)&gt;=$B$2*'SFV+BESS'!$I$9, $B$2*'SFV+BESS'!$I$9, (BK100+BE101+BF101))</f>
        <v>173.61249999999998</v>
      </c>
      <c r="BL101" s="110">
        <f t="shared" si="122"/>
        <v>0</v>
      </c>
      <c r="BQ101" s="251"/>
      <c r="BR101" s="41">
        <v>3.8333333333333401</v>
      </c>
      <c r="BS101" s="33">
        <f t="shared" si="176"/>
        <v>0</v>
      </c>
      <c r="BT101" s="33">
        <f>Gen_Cons_Horario!B3007</f>
        <v>0</v>
      </c>
      <c r="BU101" s="35">
        <f t="shared" si="151"/>
        <v>0</v>
      </c>
      <c r="BV101" s="116">
        <f>IF(AND(BU101&gt;0,BU101*$B$4+CB100&lt;=$B$2*'SFV+BESS'!$I$9,BU101&lt;'SFV+BESS'!$I$7), BU101*$B$4, IF(AND(BU101&gt;0,BU101*$B$4+CB100&gt;$B$2*'SFV+BESS'!$I$9,BU101*$B$4&lt;'SFV+BESS'!$I$7),$B$2*'SFV+BESS'!$I$9-CB100,IF(AND(BU101&gt;0,BU101*$B$4+CB100&gt;$B$2*'SFV+BESS'!$I$9,BU101*$B$4&gt;'SFV+BESS'!$I$7,CB100&lt;$B$2*'SFV+BESS'!$I$9),$B$2*'SFV+BESS'!$I$9-CB100,IF(AND(BU101&gt;0,BU101*$B$4+CB100&lt;=$B$2*'SFV+BESS'!$I$9,BU101&gt;'SFV+BESS'!$I$7),'SFV+BESS'!$I$7,0))))</f>
        <v>0</v>
      </c>
      <c r="BW101" s="27">
        <f>IF(AND(BU101&lt;0,CB100+BU101/$B$5&gt;$H$2,-BU101/'Carga-Descarga Año'!$B$5&lt;'SFV+BESS'!$I$7),BU101/$B$5,IF(AND(BU101&lt;0,CB100+BU101/$B$5&gt;$H$2,-BU101/'Carga-Descarga Año'!$B$5&gt;'SFV+BESS'!$I$7),-'SFV+BESS'!$I$7,IF(AND(BU101&lt;0,CB100+BU101/$B$5&lt;$H$2),-MIN('SFV+BESS'!$I$7,CB100-$H$2),0)))</f>
        <v>0</v>
      </c>
      <c r="BX101" s="33"/>
      <c r="BY101" s="33">
        <f t="shared" si="159"/>
        <v>0</v>
      </c>
      <c r="BZ101" s="27">
        <f t="shared" si="123"/>
        <v>0</v>
      </c>
      <c r="CA101" s="27">
        <f t="shared" si="124"/>
        <v>0</v>
      </c>
      <c r="CB101" s="28">
        <f>IF((CB100+BV101+BW101)&gt;=$B$2*'SFV+BESS'!$I$9, $B$2*'SFV+BESS'!$I$9, (CB100+BV101+BW101))</f>
        <v>173.61249999999998</v>
      </c>
      <c r="CC101" s="110">
        <f t="shared" si="125"/>
        <v>0</v>
      </c>
      <c r="CH101" s="251"/>
      <c r="CI101" s="41">
        <v>3.8333333333333401</v>
      </c>
      <c r="CJ101" s="33">
        <f t="shared" si="177"/>
        <v>0</v>
      </c>
      <c r="CK101" s="33">
        <f>Gen_Cons_Horario!B3751</f>
        <v>0</v>
      </c>
      <c r="CL101" s="35">
        <f t="shared" si="152"/>
        <v>0</v>
      </c>
      <c r="CM101" s="116">
        <f>IF(AND(CL101&gt;0,CL101*$B$4+CS100&lt;=$B$2*'SFV+BESS'!$I$9,CL101&lt;'SFV+BESS'!$I$7), CL101*$B$4, IF(AND(CL101&gt;0,CL101*$B$4+CS100&gt;$B$2*'SFV+BESS'!$I$9,CL101*$B$4&lt;'SFV+BESS'!$I$7),$B$2*'SFV+BESS'!$I$9-CS100,IF(AND(CL101&gt;0,CL101*$B$4+CS100&gt;$B$2*'SFV+BESS'!$I$9,CL101*$B$4&gt;'SFV+BESS'!$I$7,CS100&lt;$B$2*'SFV+BESS'!$I$9),$B$2*'SFV+BESS'!$I$9-CS100,IF(AND(CL101&gt;0,CL101*$B$4+CS100&lt;=$B$2*'SFV+BESS'!$I$9,CL101&gt;'SFV+BESS'!$I$7),'SFV+BESS'!$I$7,0))))</f>
        <v>0</v>
      </c>
      <c r="CN101" s="27">
        <f>IF(AND(CL101&lt;0,CS100+CL101/$B$5&gt;$H$2,-CL101/'Carga-Descarga Año'!$B$5&lt;'SFV+BESS'!$I$7),CL101/$B$5,IF(AND(CL101&lt;0,CS100+CL101/$B$5&gt;$H$2,-CL101/'Carga-Descarga Año'!$B$5&gt;'SFV+BESS'!$I$7),-'SFV+BESS'!$I$7,IF(AND(CL101&lt;0,CS100+CL101/$B$5&lt;$H$2),-MIN('SFV+BESS'!$I$7,CS100-$H$2),0)))</f>
        <v>0</v>
      </c>
      <c r="CO101" s="33"/>
      <c r="CP101" s="33">
        <f t="shared" si="160"/>
        <v>0</v>
      </c>
      <c r="CQ101" s="27">
        <f t="shared" si="126"/>
        <v>0</v>
      </c>
      <c r="CR101" s="27">
        <f t="shared" si="161"/>
        <v>0</v>
      </c>
      <c r="CS101" s="28">
        <f>IF((CS100+CM101+CN101)&gt;=$B$2*'SFV+BESS'!$I$9, $B$2*'SFV+BESS'!$I$9, (CS100+CM101+CN101))</f>
        <v>173.61249999999998</v>
      </c>
      <c r="CT101" s="110">
        <f t="shared" si="127"/>
        <v>0</v>
      </c>
      <c r="CY101" s="251"/>
      <c r="CZ101" s="41">
        <v>3.8333333333333401</v>
      </c>
      <c r="DA101" s="33">
        <f t="shared" si="178"/>
        <v>0</v>
      </c>
      <c r="DB101" s="33">
        <f>Gen_Cons_Horario!B4471</f>
        <v>0</v>
      </c>
      <c r="DC101" s="35">
        <f t="shared" si="143"/>
        <v>0</v>
      </c>
      <c r="DD101" s="116">
        <f>IF(AND(DC101&gt;0,DC101*$B$4+DJ100&lt;=$B$2*'SFV+BESS'!$I$9,DC101&lt;'SFV+BESS'!$I$7), DC101*$B$4, IF(AND(DC101&gt;0,DC101*$B$4+DJ100&gt;$B$2*'SFV+BESS'!$I$9,DC101*$B$4&lt;'SFV+BESS'!$I$7),$B$2*'SFV+BESS'!$I$9-DJ100,IF(AND(DC101&gt;0,DC101*$B$4+DJ100&gt;$B$2*'SFV+BESS'!$I$9,DC101*$B$4&gt;'SFV+BESS'!$I$7,DJ100&lt;$B$2*'SFV+BESS'!$I$9),$B$2*'SFV+BESS'!$I$9-DJ100,IF(AND(DC101&gt;0,DC101*$B$4+DJ100&lt;=$B$2*'SFV+BESS'!$I$9,DC101&gt;'SFV+BESS'!$I$7),'SFV+BESS'!$I$7,0))))</f>
        <v>0</v>
      </c>
      <c r="DE101" s="27">
        <f>IF(AND(DC101&lt;0,DJ100+DC101/$B$5&gt;$H$2,-DC101/'Carga-Descarga Año'!$B$5&lt;'SFV+BESS'!$I$7),DC101/$B$5,IF(AND(DC101&lt;0,DJ100+DC101/$B$5&gt;$H$2,-DC101/'Carga-Descarga Año'!$B$5&gt;'SFV+BESS'!$I$7),-'SFV+BESS'!$I$7,IF(AND(DC101&lt;0,DJ100+DC101/$B$5&lt;$H$2),-MIN('SFV+BESS'!$I$7,DJ100-$H$2),0)))</f>
        <v>0</v>
      </c>
      <c r="DF101" s="33"/>
      <c r="DG101" s="33">
        <f t="shared" si="162"/>
        <v>0</v>
      </c>
      <c r="DH101" s="27">
        <f t="shared" si="128"/>
        <v>0</v>
      </c>
      <c r="DI101" s="27">
        <f t="shared" si="129"/>
        <v>0</v>
      </c>
      <c r="DJ101" s="28">
        <f>IF((DJ100+DD101+DE101)&gt;=$B$2*'SFV+BESS'!$I$9, $B$2*'SFV+BESS'!$I$9, (DJ100+DD101+DE101))</f>
        <v>173.61249999999998</v>
      </c>
      <c r="DK101" s="110">
        <f t="shared" si="130"/>
        <v>0</v>
      </c>
      <c r="DP101" s="251"/>
      <c r="DQ101" s="41">
        <v>3.8333333333333401</v>
      </c>
      <c r="DR101" s="33">
        <f t="shared" si="179"/>
        <v>0</v>
      </c>
      <c r="DS101" s="33">
        <f>Gen_Cons_Horario!B5215</f>
        <v>0</v>
      </c>
      <c r="DT101" s="35">
        <f t="shared" si="144"/>
        <v>0</v>
      </c>
      <c r="DU101" s="116">
        <f>IF(AND(DT101&gt;0,DT101*$B$4+EA100&lt;=$B$2*'SFV+BESS'!$I$9,DT101&lt;'SFV+BESS'!$I$7), DT101*$B$4, IF(AND(DT101&gt;0,DT101*$B$4+EA100&gt;$B$2*'SFV+BESS'!$I$9,DT101*$B$4&lt;'SFV+BESS'!$I$7),$B$2*'SFV+BESS'!$I$9-EA100,IF(AND(DT101&gt;0,DT101*$B$4+EA100&gt;$B$2*'SFV+BESS'!$I$9,DT101*$B$4&gt;'SFV+BESS'!$I$7,EA100&lt;$B$2*'SFV+BESS'!$I$9),$B$2*'SFV+BESS'!$I$9-EA100,IF(AND(DT101&gt;0,DT101*$B$4+EA100&lt;=$B$2*'SFV+BESS'!$I$9,DT101&gt;'SFV+BESS'!$I$7),'SFV+BESS'!$I$7,0))))</f>
        <v>0</v>
      </c>
      <c r="DV101" s="27">
        <f>IF(AND(DT101&lt;0,EA100+DT101/$B$5&gt;$H$2,-DT101/'Carga-Descarga Año'!$B$5&lt;'SFV+BESS'!$I$7),DT101/$B$5,IF(AND(DT101&lt;0,EA100+DT101/$B$5&gt;$H$2,-DT101/'Carga-Descarga Año'!$B$5&gt;'SFV+BESS'!$I$7),-'SFV+BESS'!$I$7,IF(AND(DT101&lt;0,EA100+DT101/$B$5&lt;$H$2),-MIN('SFV+BESS'!$I$7,EA100-$H$2),0)))</f>
        <v>0</v>
      </c>
      <c r="DW101" s="33"/>
      <c r="DX101" s="33">
        <f t="shared" si="163"/>
        <v>0</v>
      </c>
      <c r="DY101" s="27">
        <f t="shared" si="131"/>
        <v>0</v>
      </c>
      <c r="DZ101" s="27">
        <f t="shared" si="164"/>
        <v>0</v>
      </c>
      <c r="EA101" s="28">
        <f>IF((EA100+DU101+DV101)&gt;=$B$2*'SFV+BESS'!$I$9, $B$2*'SFV+BESS'!$I$9, (EA100+DU101+DV101))</f>
        <v>173.61249999999998</v>
      </c>
      <c r="EB101" s="110">
        <f t="shared" si="132"/>
        <v>0</v>
      </c>
      <c r="EG101" s="251"/>
      <c r="EH101" s="41">
        <v>3.8333333333333401</v>
      </c>
      <c r="EI101" s="33">
        <f t="shared" si="180"/>
        <v>0</v>
      </c>
      <c r="EJ101" s="33">
        <f>Gen_Cons_Horario!B5959</f>
        <v>0</v>
      </c>
      <c r="EK101" s="35">
        <f t="shared" si="145"/>
        <v>0</v>
      </c>
      <c r="EL101" s="116">
        <f>IF(AND(EK101&gt;0,EK101*$B$4+ER100&lt;=$B$2*'SFV+BESS'!$I$9,EK101&lt;'SFV+BESS'!$I$7), EK101*$B$4, IF(AND(EK101&gt;0,EK101*$B$4+ER100&gt;$B$2*'SFV+BESS'!$I$9,EK101*$B$4&lt;'SFV+BESS'!$I$7),$B$2*'SFV+BESS'!$I$9-ER100,IF(AND(EK101&gt;0,EK101*$B$4+ER100&gt;$B$2*'SFV+BESS'!$I$9,EK101*$B$4&gt;'SFV+BESS'!$I$7,ER100&lt;$B$2*'SFV+BESS'!$I$9),$B$2*'SFV+BESS'!$I$9-ER100,IF(AND(EK101&gt;0,EK101*$B$4+ER100&lt;=$B$2*'SFV+BESS'!$I$9,EK101&gt;'SFV+BESS'!$I$7),'SFV+BESS'!$I$7,0))))</f>
        <v>0</v>
      </c>
      <c r="EM101" s="27">
        <f>IF(AND(EK101&lt;0,ER100+EK101/$B$5&gt;$H$2,-EK101/'Carga-Descarga Año'!$B$5&lt;'SFV+BESS'!$I$7),EK101/$B$5,IF(AND(EK101&lt;0,ER100+EK101/$B$5&gt;$H$2,-EK101/'Carga-Descarga Año'!$B$5&gt;'SFV+BESS'!$I$7),-'SFV+BESS'!$I$7,IF(AND(EK101&lt;0,ER100+EK101/$B$5&lt;$H$2),-MIN('SFV+BESS'!$I$7,ER100-$H$2),0)))</f>
        <v>0</v>
      </c>
      <c r="EN101" s="33"/>
      <c r="EO101" s="33">
        <f t="shared" si="165"/>
        <v>0</v>
      </c>
      <c r="EP101" s="27">
        <f t="shared" si="133"/>
        <v>0</v>
      </c>
      <c r="EQ101" s="27">
        <f t="shared" si="166"/>
        <v>0</v>
      </c>
      <c r="ER101" s="28">
        <f>IF((ER100+EL101+EM101)&gt;=$B$2*'SFV+BESS'!$I$9, $B$2*'SFV+BESS'!$I$9, (ER100+EL101+EM101))</f>
        <v>173.61249999999998</v>
      </c>
      <c r="ES101" s="110">
        <f t="shared" si="134"/>
        <v>0</v>
      </c>
      <c r="EX101" s="251"/>
      <c r="EY101" s="41">
        <v>3.8333333333333401</v>
      </c>
      <c r="EZ101" s="33">
        <f t="shared" si="181"/>
        <v>0</v>
      </c>
      <c r="FA101" s="33">
        <f>Gen_Cons_Horario!B6679</f>
        <v>0</v>
      </c>
      <c r="FB101" s="35">
        <f t="shared" si="146"/>
        <v>0</v>
      </c>
      <c r="FC101" s="116">
        <f>IF(AND(FB101&gt;0,FB101*$B$4+FI100&lt;=$B$2*'SFV+BESS'!$I$9,FB101&lt;'SFV+BESS'!$I$7), FB101*$B$4, IF(AND(FB101&gt;0,FB101*$B$4+FI100&gt;$B$2*'SFV+BESS'!$I$9,FB101*$B$4&lt;'SFV+BESS'!$I$7),$B$2*'SFV+BESS'!$I$9-FI100,IF(AND(FB101&gt;0,FB101*$B$4+FI100&gt;$B$2*'SFV+BESS'!$I$9,FB101*$B$4&gt;'SFV+BESS'!$I$7,FI100&lt;$B$2*'SFV+BESS'!$I$9),$B$2*'SFV+BESS'!$I$9-FI100,IF(AND(FB101&gt;0,FB101*$B$4+FI100&lt;=$B$2*'SFV+BESS'!$I$9,FB101&gt;'SFV+BESS'!$I$7),'SFV+BESS'!$I$7,0))))</f>
        <v>0</v>
      </c>
      <c r="FD101" s="27">
        <f>IF(AND(FB101&lt;0,FI100+FB101/$B$5&gt;$H$2,-FB101/'Carga-Descarga Año'!$B$5&lt;'SFV+BESS'!$I$7),FB101/$B$5,IF(AND(FB101&lt;0,FI100+FB101/$B$5&gt;$H$2,-FB101/'Carga-Descarga Año'!$B$5&gt;'SFV+BESS'!$I$7),-'SFV+BESS'!$I$7,IF(AND(FB101&lt;0,FI100+FB101/$B$5&lt;$H$2),-MIN('SFV+BESS'!$I$7,FI100-$H$2),0)))</f>
        <v>0</v>
      </c>
      <c r="FE101" s="33"/>
      <c r="FF101" s="33">
        <f t="shared" si="167"/>
        <v>0</v>
      </c>
      <c r="FG101" s="27">
        <f t="shared" si="135"/>
        <v>0</v>
      </c>
      <c r="FH101" s="27">
        <f t="shared" si="168"/>
        <v>0</v>
      </c>
      <c r="FI101" s="28">
        <f>IF((FI100+FC101+FD101)&gt;=$B$2*'SFV+BESS'!$I$9, $B$2*'SFV+BESS'!$I$9, (FI100+FC101+FD101))</f>
        <v>173.61249999999998</v>
      </c>
      <c r="FJ101" s="110">
        <f t="shared" si="136"/>
        <v>0</v>
      </c>
      <c r="FO101" s="251"/>
      <c r="FP101" s="41">
        <v>3.8333333333333401</v>
      </c>
      <c r="FQ101" s="33">
        <f t="shared" si="182"/>
        <v>1.3017977917689063</v>
      </c>
      <c r="FR101" s="33">
        <f>Gen_Cons_Horario!B7423</f>
        <v>0</v>
      </c>
      <c r="FS101" s="35">
        <f t="shared" si="147"/>
        <v>1.3017977917689063</v>
      </c>
      <c r="FT101" s="116">
        <f>IF(AND(FS101&gt;0,FS101*$B$4+FZ100&lt;=$B$2*'SFV+BESS'!$I$9,FS101&lt;'SFV+BESS'!$I$7), FS101*$B$4, IF(AND(FS101&gt;0,FS101*$B$4+FZ100&gt;$B$2*'SFV+BESS'!$I$9,FS101*$B$4&lt;'SFV+BESS'!$I$7),$B$2*'SFV+BESS'!$I$9-FZ100,IF(AND(FS101&gt;0,FS101*$B$4+FZ100&gt;$B$2*'SFV+BESS'!$I$9,FS101*$B$4&gt;'SFV+BESS'!$I$7,FZ100&lt;$B$2*'SFV+BESS'!$I$9),$B$2*'SFV+BESS'!$I$9-FZ100,IF(AND(FS101&gt;0,FS101*$B$4+FZ100&lt;=$B$2*'SFV+BESS'!$I$9,FS101&gt;'SFV+BESS'!$I$7),'SFV+BESS'!$I$7,0))))</f>
        <v>0</v>
      </c>
      <c r="FU101" s="27">
        <f>IF(AND(FS101&lt;0,FZ100+FS101/$B$5&gt;$H$2,-FS101/'Carga-Descarga Año'!$B$5&lt;'SFV+BESS'!$I$7),FS101/$B$5,IF(AND(FS101&lt;0,FZ100+FS101/$B$5&gt;$H$2,-FS101/'Carga-Descarga Año'!$B$5&gt;'SFV+BESS'!$I$7),-'SFV+BESS'!$I$7,IF(AND(FS101&lt;0,FZ100+FS101/$B$5&lt;$H$2),-MIN('SFV+BESS'!$I$7,FZ100-$H$2),0)))</f>
        <v>0</v>
      </c>
      <c r="FV101" s="33"/>
      <c r="FW101" s="33">
        <f t="shared" si="169"/>
        <v>0</v>
      </c>
      <c r="FX101" s="27">
        <f t="shared" si="137"/>
        <v>0</v>
      </c>
      <c r="FY101" s="27">
        <f t="shared" si="170"/>
        <v>0</v>
      </c>
      <c r="FZ101" s="28">
        <f>IF((FZ100+FT101+FU101)&gt;=$B$2*'SFV+BESS'!$I$9, $B$2*'SFV+BESS'!$I$9, (FZ100+FT101+FU101))</f>
        <v>173.61249999999998</v>
      </c>
      <c r="GA101" s="110">
        <f t="shared" si="138"/>
        <v>1.3017977917689063</v>
      </c>
      <c r="GF101" s="251"/>
      <c r="GG101" s="41">
        <v>3.8333333333333401</v>
      </c>
      <c r="GH101" s="33">
        <f t="shared" si="183"/>
        <v>19.953413277256026</v>
      </c>
      <c r="GI101" s="33">
        <f>Gen_Cons_Horario!B8143</f>
        <v>0</v>
      </c>
      <c r="GJ101" s="35">
        <f t="shared" si="153"/>
        <v>19.953413277256026</v>
      </c>
      <c r="GK101" s="116">
        <f>IF(AND(GJ101&gt;0,GJ101*$B$4+GQ100&lt;=$B$2*'SFV+BESS'!$I$9,GJ101&lt;'SFV+BESS'!$I$7), GJ101*$B$4, IF(AND(GJ101&gt;0,GJ101*$B$4+GQ100&gt;$B$2*'SFV+BESS'!$I$9,GJ101*$B$4&lt;'SFV+BESS'!$I$7),$B$2*'SFV+BESS'!$I$9-GQ100,IF(AND(GJ101&gt;0,GJ101*$B$4+GQ100&gt;$B$2*'SFV+BESS'!$I$9,GJ101*$B$4&gt;'SFV+BESS'!$I$7,GQ100&lt;$B$2*'SFV+BESS'!$I$9),$B$2*'SFV+BESS'!$I$9-GQ100,IF(AND(GJ101&gt;0,GJ101*$B$4+GQ100&lt;=$B$2*'SFV+BESS'!$I$9,GJ101&gt;'SFV+BESS'!$I$7),'SFV+BESS'!$I$7,0))))</f>
        <v>0</v>
      </c>
      <c r="GL101" s="27">
        <f>IF(AND(GJ101&lt;0,GQ100+GJ101/$B$5&gt;$H$2,-GJ101/'Carga-Descarga Año'!$B$5&lt;'SFV+BESS'!$I$7),GJ101/$B$5,IF(AND(GJ101&lt;0,GQ100+GJ101/$B$5&gt;$H$2,-GJ101/'Carga-Descarga Año'!$B$5&gt;'SFV+BESS'!$I$7),-'SFV+BESS'!$I$7,IF(AND(GJ101&lt;0,GQ100+GJ101/$B$5&lt;$H$2),-MIN('SFV+BESS'!$I$7,GQ100-$H$2),0)))</f>
        <v>0</v>
      </c>
      <c r="GM101" s="33"/>
      <c r="GN101" s="33">
        <f t="shared" si="171"/>
        <v>0</v>
      </c>
      <c r="GO101" s="27">
        <f t="shared" si="139"/>
        <v>0</v>
      </c>
      <c r="GP101" s="27">
        <f t="shared" si="172"/>
        <v>0</v>
      </c>
      <c r="GQ101" s="28">
        <f>IF((GQ100+GK101+GL101)&gt;=$B$2*'SFV+BESS'!$I$9, $B$2*'SFV+BESS'!$I$9, (GQ100+GK101+GL101))</f>
        <v>173.61249999999998</v>
      </c>
      <c r="GR101" s="110">
        <f t="shared" si="140"/>
        <v>19.953413277256026</v>
      </c>
    </row>
    <row r="102" spans="1:200">
      <c r="A102" s="249"/>
      <c r="B102" s="41">
        <v>3.875</v>
      </c>
      <c r="C102" s="38">
        <f t="shared" si="154"/>
        <v>0</v>
      </c>
      <c r="D102" s="2">
        <f>Gen_Cons_Horario!B128</f>
        <v>37.285000000000004</v>
      </c>
      <c r="E102" s="140">
        <f t="shared" si="112"/>
        <v>-37.285000000000004</v>
      </c>
      <c r="F102" s="116">
        <f>IF(AND(E102&gt;0,E102*$B$4+L101&lt;=$B$2*'SFV+BESS'!$I$9,E102&lt;'SFV+BESS'!$I$7), E102*$B$4, IF(AND(E102&gt;0,E102*$B$4+L101&gt;$B$2*'SFV+BESS'!$I$9,E102*$B$4&lt;'SFV+BESS'!$I$7),$B$2*'SFV+BESS'!$I$9-L101,IF(AND(E102&gt;0,E102*$B$4+L101&gt;$B$2*'SFV+BESS'!$I$9,E102*$B$4&gt;'SFV+BESS'!$I$7,L101&lt;$B$2*'SFV+BESS'!$I$9),$B$2*'SFV+BESS'!$I$9-L101,IF(AND(E102&gt;0,E102*$B$4+L101&lt;=$B$2*'SFV+BESS'!$I$9,E102&gt;'SFV+BESS'!$I$7),'SFV+BESS'!$I$7,0))))</f>
        <v>0</v>
      </c>
      <c r="G102" s="27">
        <f>IF(AND(E102&lt;0,L101+E102/$B$5&gt;$H$2,-E102/'Carga-Descarga Año'!$B$5&lt;'SFV+BESS'!$I$7),E102/$B$5,IF(AND(E102&lt;0,L101+E102/$B$5&gt;$H$2,-E102/'Carga-Descarga Año'!$B$5&gt;'SFV+BESS'!$I$7),-'SFV+BESS'!$I$7,IF(AND(E102&lt;0,L101+E102/$B$5&lt;$H$2),-MIN('SFV+BESS'!$I$7,L101-$H$2),0)))</f>
        <v>0</v>
      </c>
      <c r="I102" s="38">
        <f t="shared" si="113"/>
        <v>0</v>
      </c>
      <c r="J102" s="27">
        <f t="shared" si="115"/>
        <v>0</v>
      </c>
      <c r="K102" s="27">
        <f t="shared" si="114"/>
        <v>37.285000000000004</v>
      </c>
      <c r="L102" s="28">
        <f>IF((L101+F102+G102)&gt;=$B$2*'SFV+BESS'!$I$9, $B$2*'SFV+BESS'!$I$9, (L101+F102+G102))</f>
        <v>9.1375000000000011</v>
      </c>
      <c r="M102" s="110">
        <f t="shared" si="116"/>
        <v>0</v>
      </c>
      <c r="R102" s="251"/>
      <c r="S102" s="41">
        <v>3.875</v>
      </c>
      <c r="T102" s="2">
        <f t="shared" si="173"/>
        <v>0</v>
      </c>
      <c r="U102" s="2">
        <f>Gen_Cons_Horario!B872</f>
        <v>78.298500000000004</v>
      </c>
      <c r="V102" s="35">
        <f t="shared" si="148"/>
        <v>-78.298500000000004</v>
      </c>
      <c r="W102" s="116">
        <f>IF(AND(V102&gt;0,V102*$B$4+AC101&lt;=$B$2*'SFV+BESS'!$I$9,V102&lt;'SFV+BESS'!$I$7), V102*$B$4, IF(AND(V102&gt;0,V102*$B$4+AC101&gt;$B$2*'SFV+BESS'!$I$9,V102*$B$4&lt;'SFV+BESS'!$I$7),$B$2*'SFV+BESS'!$I$9-AC101,IF(AND(V102&gt;0,V102*$B$4+AC101&gt;$B$2*'SFV+BESS'!$I$9,V102*$B$4&gt;'SFV+BESS'!$I$7,AC101&lt;$B$2*'SFV+BESS'!$I$9),$B$2*'SFV+BESS'!$I$9-AC101,IF(AND(V102&gt;0,V102*$B$4+AC101&lt;=$B$2*'SFV+BESS'!$I$9,V102&gt;'SFV+BESS'!$I$7),'SFV+BESS'!$I$7,0))))</f>
        <v>0</v>
      </c>
      <c r="X102" s="27">
        <f>IF(AND(V102&lt;0,AC101+V102/$B$5&gt;$H$2,-V102/'Carga-Descarga Año'!$B$5&lt;'SFV+BESS'!$I$7),V102/$B$5,IF(AND(V102&lt;0,AC101+V102/$B$5&gt;$H$2,-V102/'Carga-Descarga Año'!$B$5&gt;'SFV+BESS'!$I$7),-'SFV+BESS'!$I$7,IF(AND(V102&lt;0,AC101+V102/$B$5&lt;$H$2),-MIN('SFV+BESS'!$I$7,AC101-$H$2),0)))</f>
        <v>-82.41947368421053</v>
      </c>
      <c r="Z102" s="33">
        <f t="shared" si="142"/>
        <v>0</v>
      </c>
      <c r="AA102" s="27">
        <f t="shared" si="117"/>
        <v>78.298500000000004</v>
      </c>
      <c r="AB102" s="27">
        <f t="shared" si="141"/>
        <v>0</v>
      </c>
      <c r="AC102" s="28">
        <f>IF((AC101+W102+X102)&gt;=$B$2*'SFV+BESS'!$I$9, $B$2*'SFV+BESS'!$I$9, (AC101+W102+X102))</f>
        <v>14.02364196618467</v>
      </c>
      <c r="AD102" s="110">
        <f t="shared" si="118"/>
        <v>0</v>
      </c>
      <c r="AI102" s="251"/>
      <c r="AJ102" s="41">
        <v>3.875</v>
      </c>
      <c r="AK102" s="52">
        <f t="shared" si="174"/>
        <v>0</v>
      </c>
      <c r="AL102" s="33">
        <f>Gen_Cons_Horario!B1544</f>
        <v>0</v>
      </c>
      <c r="AM102" s="35">
        <f t="shared" si="149"/>
        <v>0</v>
      </c>
      <c r="AN102" s="116">
        <f>IF(AND(AM102&gt;0,AM102*$B$4+AT101&lt;=$B$2*'SFV+BESS'!$I$9,AM102&lt;'SFV+BESS'!$I$7), AM102*$B$4, IF(AND(AM102&gt;0,AM102*$B$4+AT101&gt;$B$2*'SFV+BESS'!$I$9,AM102*$B$4&lt;'SFV+BESS'!$I$7),$B$2*'SFV+BESS'!$I$9-AT101,IF(AND(AM102&gt;0,AM102*$B$4+AT101&gt;$B$2*'SFV+BESS'!$I$9,AM102*$B$4&gt;'SFV+BESS'!$I$7,AT101&lt;$B$2*'SFV+BESS'!$I$9),$B$2*'SFV+BESS'!$I$9-AT101,IF(AND(AM102&gt;0,AM102*$B$4+AT101&lt;=$B$2*'SFV+BESS'!$I$9,AM102&gt;'SFV+BESS'!$I$7),'SFV+BESS'!$I$7,0))))</f>
        <v>0</v>
      </c>
      <c r="AO102" s="27">
        <f>IF(AND(AM102&lt;0,AT101+AM102/$B$5&gt;$H$2,-AM102/'Carga-Descarga Año'!$B$5&lt;'SFV+BESS'!$I$7),AM102/$B$5,IF(AND(AM102&lt;0,AT101+AM102/$B$5&gt;$H$2,-AM102/'Carga-Descarga Año'!$B$5&gt;'SFV+BESS'!$I$7),-'SFV+BESS'!$I$7,IF(AND(AM102&lt;0,AT101+AM102/$B$5&lt;$H$2),-MIN('SFV+BESS'!$I$7,AT101-$H$2),0)))</f>
        <v>0</v>
      </c>
      <c r="AP102" s="33"/>
      <c r="AQ102" s="33">
        <f t="shared" si="155"/>
        <v>0</v>
      </c>
      <c r="AR102" s="27">
        <f t="shared" si="119"/>
        <v>0</v>
      </c>
      <c r="AS102" s="27">
        <f t="shared" si="156"/>
        <v>0</v>
      </c>
      <c r="AT102" s="28">
        <f>IF((AT101+AN102+AO102)&gt;=$B$2*'SFV+BESS'!$I$9, $B$2*'SFV+BESS'!$I$9, (AT101+AN102+AO102))</f>
        <v>172.53218491635695</v>
      </c>
      <c r="AU102" s="110">
        <f t="shared" si="120"/>
        <v>0</v>
      </c>
      <c r="AZ102" s="251"/>
      <c r="BA102" s="41">
        <v>3.875</v>
      </c>
      <c r="BB102" s="33">
        <f t="shared" si="175"/>
        <v>0</v>
      </c>
      <c r="BC102" s="33">
        <f>Gen_Cons_Horario!B2288</f>
        <v>0</v>
      </c>
      <c r="BD102" s="35">
        <f t="shared" si="150"/>
        <v>0</v>
      </c>
      <c r="BE102" s="116">
        <f>IF(AND(BD102&gt;0,BD102*$B$4+BK101&lt;=$B$2*'SFV+BESS'!$I$9,BD102&lt;'SFV+BESS'!$I$7), BD102*$B$4, IF(AND(BD102&gt;0,BD102*$B$4+BK101&gt;$B$2*'SFV+BESS'!$I$9,BD102*$B$4&lt;'SFV+BESS'!$I$7),$B$2*'SFV+BESS'!$I$9-BK101,IF(AND(BD102&gt;0,BD102*$B$4+BK101&gt;$B$2*'SFV+BESS'!$I$9,BD102*$B$4&gt;'SFV+BESS'!$I$7,BK101&lt;$B$2*'SFV+BESS'!$I$9),$B$2*'SFV+BESS'!$I$9-BK101,IF(AND(BD102&gt;0,BD102*$B$4+BK101&lt;=$B$2*'SFV+BESS'!$I$9,BD102&gt;'SFV+BESS'!$I$7),'SFV+BESS'!$I$7,0))))</f>
        <v>0</v>
      </c>
      <c r="BF102" s="27">
        <f>IF(AND(BD102&lt;0,BK101+BD102/$B$5&gt;$H$2,-BD102/'Carga-Descarga Año'!$B$5&lt;'SFV+BESS'!$I$7),BD102/$B$5,IF(AND(BD102&lt;0,BK101+BD102/$B$5&gt;$H$2,-BD102/'Carga-Descarga Año'!$B$5&gt;'SFV+BESS'!$I$7),-'SFV+BESS'!$I$7,IF(AND(BD102&lt;0,BK101+BD102/$B$5&lt;$H$2),-MIN('SFV+BESS'!$I$7,BK101-$H$2),0)))</f>
        <v>0</v>
      </c>
      <c r="BG102" s="33"/>
      <c r="BH102" s="33">
        <f t="shared" si="157"/>
        <v>0</v>
      </c>
      <c r="BI102" s="27">
        <f t="shared" si="121"/>
        <v>0</v>
      </c>
      <c r="BJ102" s="27">
        <f t="shared" si="158"/>
        <v>0</v>
      </c>
      <c r="BK102" s="28">
        <f>IF((BK101+BE102+BF102)&gt;=$B$2*'SFV+BESS'!$I$9, $B$2*'SFV+BESS'!$I$9, (BK101+BE102+BF102))</f>
        <v>173.61249999999998</v>
      </c>
      <c r="BL102" s="110">
        <f t="shared" si="122"/>
        <v>0</v>
      </c>
      <c r="BQ102" s="251"/>
      <c r="BR102" s="41">
        <v>3.875</v>
      </c>
      <c r="BS102" s="33">
        <f t="shared" si="176"/>
        <v>0</v>
      </c>
      <c r="BT102" s="33">
        <f>Gen_Cons_Horario!B3008</f>
        <v>0</v>
      </c>
      <c r="BU102" s="35">
        <f t="shared" si="151"/>
        <v>0</v>
      </c>
      <c r="BV102" s="116">
        <f>IF(AND(BU102&gt;0,BU102*$B$4+CB101&lt;=$B$2*'SFV+BESS'!$I$9,BU102&lt;'SFV+BESS'!$I$7), BU102*$B$4, IF(AND(BU102&gt;0,BU102*$B$4+CB101&gt;$B$2*'SFV+BESS'!$I$9,BU102*$B$4&lt;'SFV+BESS'!$I$7),$B$2*'SFV+BESS'!$I$9-CB101,IF(AND(BU102&gt;0,BU102*$B$4+CB101&gt;$B$2*'SFV+BESS'!$I$9,BU102*$B$4&gt;'SFV+BESS'!$I$7,CB101&lt;$B$2*'SFV+BESS'!$I$9),$B$2*'SFV+BESS'!$I$9-CB101,IF(AND(BU102&gt;0,BU102*$B$4+CB101&lt;=$B$2*'SFV+BESS'!$I$9,BU102&gt;'SFV+BESS'!$I$7),'SFV+BESS'!$I$7,0))))</f>
        <v>0</v>
      </c>
      <c r="BW102" s="27">
        <f>IF(AND(BU102&lt;0,CB101+BU102/$B$5&gt;$H$2,-BU102/'Carga-Descarga Año'!$B$5&lt;'SFV+BESS'!$I$7),BU102/$B$5,IF(AND(BU102&lt;0,CB101+BU102/$B$5&gt;$H$2,-BU102/'Carga-Descarga Año'!$B$5&gt;'SFV+BESS'!$I$7),-'SFV+BESS'!$I$7,IF(AND(BU102&lt;0,CB101+BU102/$B$5&lt;$H$2),-MIN('SFV+BESS'!$I$7,CB101-$H$2),0)))</f>
        <v>0</v>
      </c>
      <c r="BX102" s="33"/>
      <c r="BY102" s="33">
        <f t="shared" si="159"/>
        <v>0</v>
      </c>
      <c r="BZ102" s="27">
        <f t="shared" si="123"/>
        <v>0</v>
      </c>
      <c r="CA102" s="27">
        <f t="shared" si="124"/>
        <v>0</v>
      </c>
      <c r="CB102" s="28">
        <f>IF((CB101+BV102+BW102)&gt;=$B$2*'SFV+BESS'!$I$9, $B$2*'SFV+BESS'!$I$9, (CB101+BV102+BW102))</f>
        <v>173.61249999999998</v>
      </c>
      <c r="CC102" s="110">
        <f t="shared" si="125"/>
        <v>0</v>
      </c>
      <c r="CH102" s="251"/>
      <c r="CI102" s="41">
        <v>3.875</v>
      </c>
      <c r="CJ102" s="33">
        <f t="shared" si="177"/>
        <v>0</v>
      </c>
      <c r="CK102" s="33">
        <f>Gen_Cons_Horario!B3752</f>
        <v>0</v>
      </c>
      <c r="CL102" s="35">
        <f t="shared" si="152"/>
        <v>0</v>
      </c>
      <c r="CM102" s="116">
        <f>IF(AND(CL102&gt;0,CL102*$B$4+CS101&lt;=$B$2*'SFV+BESS'!$I$9,CL102&lt;'SFV+BESS'!$I$7), CL102*$B$4, IF(AND(CL102&gt;0,CL102*$B$4+CS101&gt;$B$2*'SFV+BESS'!$I$9,CL102*$B$4&lt;'SFV+BESS'!$I$7),$B$2*'SFV+BESS'!$I$9-CS101,IF(AND(CL102&gt;0,CL102*$B$4+CS101&gt;$B$2*'SFV+BESS'!$I$9,CL102*$B$4&gt;'SFV+BESS'!$I$7,CS101&lt;$B$2*'SFV+BESS'!$I$9),$B$2*'SFV+BESS'!$I$9-CS101,IF(AND(CL102&gt;0,CL102*$B$4+CS101&lt;=$B$2*'SFV+BESS'!$I$9,CL102&gt;'SFV+BESS'!$I$7),'SFV+BESS'!$I$7,0))))</f>
        <v>0</v>
      </c>
      <c r="CN102" s="27">
        <f>IF(AND(CL102&lt;0,CS101+CL102/$B$5&gt;$H$2,-CL102/'Carga-Descarga Año'!$B$5&lt;'SFV+BESS'!$I$7),CL102/$B$5,IF(AND(CL102&lt;0,CS101+CL102/$B$5&gt;$H$2,-CL102/'Carga-Descarga Año'!$B$5&gt;'SFV+BESS'!$I$7),-'SFV+BESS'!$I$7,IF(AND(CL102&lt;0,CS101+CL102/$B$5&lt;$H$2),-MIN('SFV+BESS'!$I$7,CS101-$H$2),0)))</f>
        <v>0</v>
      </c>
      <c r="CO102" s="33"/>
      <c r="CP102" s="33">
        <f t="shared" si="160"/>
        <v>0</v>
      </c>
      <c r="CQ102" s="27">
        <f t="shared" si="126"/>
        <v>0</v>
      </c>
      <c r="CR102" s="27">
        <f t="shared" si="161"/>
        <v>0</v>
      </c>
      <c r="CS102" s="28">
        <f>IF((CS101+CM102+CN102)&gt;=$B$2*'SFV+BESS'!$I$9, $B$2*'SFV+BESS'!$I$9, (CS101+CM102+CN102))</f>
        <v>173.61249999999998</v>
      </c>
      <c r="CT102" s="110">
        <f t="shared" si="127"/>
        <v>0</v>
      </c>
      <c r="CY102" s="251"/>
      <c r="CZ102" s="41">
        <v>3.875</v>
      </c>
      <c r="DA102" s="33">
        <f t="shared" si="178"/>
        <v>0</v>
      </c>
      <c r="DB102" s="33">
        <f>Gen_Cons_Horario!B4472</f>
        <v>0</v>
      </c>
      <c r="DC102" s="35">
        <f t="shared" si="143"/>
        <v>0</v>
      </c>
      <c r="DD102" s="116">
        <f>IF(AND(DC102&gt;0,DC102*$B$4+DJ101&lt;=$B$2*'SFV+BESS'!$I$9,DC102&lt;'SFV+BESS'!$I$7), DC102*$B$4, IF(AND(DC102&gt;0,DC102*$B$4+DJ101&gt;$B$2*'SFV+BESS'!$I$9,DC102*$B$4&lt;'SFV+BESS'!$I$7),$B$2*'SFV+BESS'!$I$9-DJ101,IF(AND(DC102&gt;0,DC102*$B$4+DJ101&gt;$B$2*'SFV+BESS'!$I$9,DC102*$B$4&gt;'SFV+BESS'!$I$7,DJ101&lt;$B$2*'SFV+BESS'!$I$9),$B$2*'SFV+BESS'!$I$9-DJ101,IF(AND(DC102&gt;0,DC102*$B$4+DJ101&lt;=$B$2*'SFV+BESS'!$I$9,DC102&gt;'SFV+BESS'!$I$7),'SFV+BESS'!$I$7,0))))</f>
        <v>0</v>
      </c>
      <c r="DE102" s="27">
        <f>IF(AND(DC102&lt;0,DJ101+DC102/$B$5&gt;$H$2,-DC102/'Carga-Descarga Año'!$B$5&lt;'SFV+BESS'!$I$7),DC102/$B$5,IF(AND(DC102&lt;0,DJ101+DC102/$B$5&gt;$H$2,-DC102/'Carga-Descarga Año'!$B$5&gt;'SFV+BESS'!$I$7),-'SFV+BESS'!$I$7,IF(AND(DC102&lt;0,DJ101+DC102/$B$5&lt;$H$2),-MIN('SFV+BESS'!$I$7,DJ101-$H$2),0)))</f>
        <v>0</v>
      </c>
      <c r="DF102" s="33"/>
      <c r="DG102" s="33">
        <f t="shared" si="162"/>
        <v>0</v>
      </c>
      <c r="DH102" s="27">
        <f t="shared" si="128"/>
        <v>0</v>
      </c>
      <c r="DI102" s="27">
        <f t="shared" si="129"/>
        <v>0</v>
      </c>
      <c r="DJ102" s="28">
        <f>IF((DJ101+DD102+DE102)&gt;=$B$2*'SFV+BESS'!$I$9, $B$2*'SFV+BESS'!$I$9, (DJ101+DD102+DE102))</f>
        <v>173.61249999999998</v>
      </c>
      <c r="DK102" s="110">
        <f t="shared" si="130"/>
        <v>0</v>
      </c>
      <c r="DP102" s="251"/>
      <c r="DQ102" s="41">
        <v>3.875</v>
      </c>
      <c r="DR102" s="33">
        <f t="shared" si="179"/>
        <v>0</v>
      </c>
      <c r="DS102" s="33">
        <f>Gen_Cons_Horario!B5216</f>
        <v>0</v>
      </c>
      <c r="DT102" s="35">
        <f t="shared" si="144"/>
        <v>0</v>
      </c>
      <c r="DU102" s="116">
        <f>IF(AND(DT102&gt;0,DT102*$B$4+EA101&lt;=$B$2*'SFV+BESS'!$I$9,DT102&lt;'SFV+BESS'!$I$7), DT102*$B$4, IF(AND(DT102&gt;0,DT102*$B$4+EA101&gt;$B$2*'SFV+BESS'!$I$9,DT102*$B$4&lt;'SFV+BESS'!$I$7),$B$2*'SFV+BESS'!$I$9-EA101,IF(AND(DT102&gt;0,DT102*$B$4+EA101&gt;$B$2*'SFV+BESS'!$I$9,DT102*$B$4&gt;'SFV+BESS'!$I$7,EA101&lt;$B$2*'SFV+BESS'!$I$9),$B$2*'SFV+BESS'!$I$9-EA101,IF(AND(DT102&gt;0,DT102*$B$4+EA101&lt;=$B$2*'SFV+BESS'!$I$9,DT102&gt;'SFV+BESS'!$I$7),'SFV+BESS'!$I$7,0))))</f>
        <v>0</v>
      </c>
      <c r="DV102" s="27">
        <f>IF(AND(DT102&lt;0,EA101+DT102/$B$5&gt;$H$2,-DT102/'Carga-Descarga Año'!$B$5&lt;'SFV+BESS'!$I$7),DT102/$B$5,IF(AND(DT102&lt;0,EA101+DT102/$B$5&gt;$H$2,-DT102/'Carga-Descarga Año'!$B$5&gt;'SFV+BESS'!$I$7),-'SFV+BESS'!$I$7,IF(AND(DT102&lt;0,EA101+DT102/$B$5&lt;$H$2),-MIN('SFV+BESS'!$I$7,EA101-$H$2),0)))</f>
        <v>0</v>
      </c>
      <c r="DW102" s="33"/>
      <c r="DX102" s="33">
        <f t="shared" si="163"/>
        <v>0</v>
      </c>
      <c r="DY102" s="27">
        <f t="shared" si="131"/>
        <v>0</v>
      </c>
      <c r="DZ102" s="27">
        <f t="shared" si="164"/>
        <v>0</v>
      </c>
      <c r="EA102" s="28">
        <f>IF((EA101+DU102+DV102)&gt;=$B$2*'SFV+BESS'!$I$9, $B$2*'SFV+BESS'!$I$9, (EA101+DU102+DV102))</f>
        <v>173.61249999999998</v>
      </c>
      <c r="EB102" s="110">
        <f t="shared" si="132"/>
        <v>0</v>
      </c>
      <c r="EG102" s="251"/>
      <c r="EH102" s="41">
        <v>3.875</v>
      </c>
      <c r="EI102" s="33">
        <f t="shared" si="180"/>
        <v>0</v>
      </c>
      <c r="EJ102" s="33">
        <f>Gen_Cons_Horario!B5960</f>
        <v>0</v>
      </c>
      <c r="EK102" s="35">
        <f t="shared" si="145"/>
        <v>0</v>
      </c>
      <c r="EL102" s="116">
        <f>IF(AND(EK102&gt;0,EK102*$B$4+ER101&lt;=$B$2*'SFV+BESS'!$I$9,EK102&lt;'SFV+BESS'!$I$7), EK102*$B$4, IF(AND(EK102&gt;0,EK102*$B$4+ER101&gt;$B$2*'SFV+BESS'!$I$9,EK102*$B$4&lt;'SFV+BESS'!$I$7),$B$2*'SFV+BESS'!$I$9-ER101,IF(AND(EK102&gt;0,EK102*$B$4+ER101&gt;$B$2*'SFV+BESS'!$I$9,EK102*$B$4&gt;'SFV+BESS'!$I$7,ER101&lt;$B$2*'SFV+BESS'!$I$9),$B$2*'SFV+BESS'!$I$9-ER101,IF(AND(EK102&gt;0,EK102*$B$4+ER101&lt;=$B$2*'SFV+BESS'!$I$9,EK102&gt;'SFV+BESS'!$I$7),'SFV+BESS'!$I$7,0))))</f>
        <v>0</v>
      </c>
      <c r="EM102" s="27">
        <f>IF(AND(EK102&lt;0,ER101+EK102/$B$5&gt;$H$2,-EK102/'Carga-Descarga Año'!$B$5&lt;'SFV+BESS'!$I$7),EK102/$B$5,IF(AND(EK102&lt;0,ER101+EK102/$B$5&gt;$H$2,-EK102/'Carga-Descarga Año'!$B$5&gt;'SFV+BESS'!$I$7),-'SFV+BESS'!$I$7,IF(AND(EK102&lt;0,ER101+EK102/$B$5&lt;$H$2),-MIN('SFV+BESS'!$I$7,ER101-$H$2),0)))</f>
        <v>0</v>
      </c>
      <c r="EN102" s="33"/>
      <c r="EO102" s="33">
        <f t="shared" si="165"/>
        <v>0</v>
      </c>
      <c r="EP102" s="27">
        <f t="shared" si="133"/>
        <v>0</v>
      </c>
      <c r="EQ102" s="27">
        <f t="shared" si="166"/>
        <v>0</v>
      </c>
      <c r="ER102" s="28">
        <f>IF((ER101+EL102+EM102)&gt;=$B$2*'SFV+BESS'!$I$9, $B$2*'SFV+BESS'!$I$9, (ER101+EL102+EM102))</f>
        <v>173.61249999999998</v>
      </c>
      <c r="ES102" s="110">
        <f t="shared" si="134"/>
        <v>0</v>
      </c>
      <c r="EX102" s="251"/>
      <c r="EY102" s="41">
        <v>3.875</v>
      </c>
      <c r="EZ102" s="33">
        <f t="shared" si="181"/>
        <v>0</v>
      </c>
      <c r="FA102" s="33">
        <f>Gen_Cons_Horario!B6680</f>
        <v>0</v>
      </c>
      <c r="FB102" s="35">
        <f t="shared" si="146"/>
        <v>0</v>
      </c>
      <c r="FC102" s="116">
        <f>IF(AND(FB102&gt;0,FB102*$B$4+FI101&lt;=$B$2*'SFV+BESS'!$I$9,FB102&lt;'SFV+BESS'!$I$7), FB102*$B$4, IF(AND(FB102&gt;0,FB102*$B$4+FI101&gt;$B$2*'SFV+BESS'!$I$9,FB102*$B$4&lt;'SFV+BESS'!$I$7),$B$2*'SFV+BESS'!$I$9-FI101,IF(AND(FB102&gt;0,FB102*$B$4+FI101&gt;$B$2*'SFV+BESS'!$I$9,FB102*$B$4&gt;'SFV+BESS'!$I$7,FI101&lt;$B$2*'SFV+BESS'!$I$9),$B$2*'SFV+BESS'!$I$9-FI101,IF(AND(FB102&gt;0,FB102*$B$4+FI101&lt;=$B$2*'SFV+BESS'!$I$9,FB102&gt;'SFV+BESS'!$I$7),'SFV+BESS'!$I$7,0))))</f>
        <v>0</v>
      </c>
      <c r="FD102" s="27">
        <f>IF(AND(FB102&lt;0,FI101+FB102/$B$5&gt;$H$2,-FB102/'Carga-Descarga Año'!$B$5&lt;'SFV+BESS'!$I$7),FB102/$B$5,IF(AND(FB102&lt;0,FI101+FB102/$B$5&gt;$H$2,-FB102/'Carga-Descarga Año'!$B$5&gt;'SFV+BESS'!$I$7),-'SFV+BESS'!$I$7,IF(AND(FB102&lt;0,FI101+FB102/$B$5&lt;$H$2),-MIN('SFV+BESS'!$I$7,FI101-$H$2),0)))</f>
        <v>0</v>
      </c>
      <c r="FE102" s="33"/>
      <c r="FF102" s="33">
        <f t="shared" si="167"/>
        <v>0</v>
      </c>
      <c r="FG102" s="27">
        <f t="shared" si="135"/>
        <v>0</v>
      </c>
      <c r="FH102" s="27">
        <f t="shared" si="168"/>
        <v>0</v>
      </c>
      <c r="FI102" s="28">
        <f>IF((FI101+FC102+FD102)&gt;=$B$2*'SFV+BESS'!$I$9, $B$2*'SFV+BESS'!$I$9, (FI101+FC102+FD102))</f>
        <v>173.61249999999998</v>
      </c>
      <c r="FJ102" s="110">
        <f t="shared" si="136"/>
        <v>0</v>
      </c>
      <c r="FO102" s="251"/>
      <c r="FP102" s="41">
        <v>3.875</v>
      </c>
      <c r="FQ102" s="33">
        <f t="shared" si="182"/>
        <v>0</v>
      </c>
      <c r="FR102" s="33">
        <f>Gen_Cons_Horario!B7424</f>
        <v>0</v>
      </c>
      <c r="FS102" s="35">
        <f t="shared" si="147"/>
        <v>0</v>
      </c>
      <c r="FT102" s="116">
        <f>IF(AND(FS102&gt;0,FS102*$B$4+FZ101&lt;=$B$2*'SFV+BESS'!$I$9,FS102&lt;'SFV+BESS'!$I$7), FS102*$B$4, IF(AND(FS102&gt;0,FS102*$B$4+FZ101&gt;$B$2*'SFV+BESS'!$I$9,FS102*$B$4&lt;'SFV+BESS'!$I$7),$B$2*'SFV+BESS'!$I$9-FZ101,IF(AND(FS102&gt;0,FS102*$B$4+FZ101&gt;$B$2*'SFV+BESS'!$I$9,FS102*$B$4&gt;'SFV+BESS'!$I$7,FZ101&lt;$B$2*'SFV+BESS'!$I$9),$B$2*'SFV+BESS'!$I$9-FZ101,IF(AND(FS102&gt;0,FS102*$B$4+FZ101&lt;=$B$2*'SFV+BESS'!$I$9,FS102&gt;'SFV+BESS'!$I$7),'SFV+BESS'!$I$7,0))))</f>
        <v>0</v>
      </c>
      <c r="FU102" s="27">
        <f>IF(AND(FS102&lt;0,FZ101+FS102/$B$5&gt;$H$2,-FS102/'Carga-Descarga Año'!$B$5&lt;'SFV+BESS'!$I$7),FS102/$B$5,IF(AND(FS102&lt;0,FZ101+FS102/$B$5&gt;$H$2,-FS102/'Carga-Descarga Año'!$B$5&gt;'SFV+BESS'!$I$7),-'SFV+BESS'!$I$7,IF(AND(FS102&lt;0,FZ101+FS102/$B$5&lt;$H$2),-MIN('SFV+BESS'!$I$7,FZ101-$H$2),0)))</f>
        <v>0</v>
      </c>
      <c r="FV102" s="33"/>
      <c r="FW102" s="33">
        <f t="shared" si="169"/>
        <v>0</v>
      </c>
      <c r="FX102" s="27">
        <f t="shared" si="137"/>
        <v>0</v>
      </c>
      <c r="FY102" s="27">
        <f t="shared" si="170"/>
        <v>0</v>
      </c>
      <c r="FZ102" s="28">
        <f>IF((FZ101+FT102+FU102)&gt;=$B$2*'SFV+BESS'!$I$9, $B$2*'SFV+BESS'!$I$9, (FZ101+FT102+FU102))</f>
        <v>173.61249999999998</v>
      </c>
      <c r="GA102" s="110">
        <f t="shared" si="138"/>
        <v>0</v>
      </c>
      <c r="GF102" s="251"/>
      <c r="GG102" s="41">
        <v>3.875</v>
      </c>
      <c r="GH102" s="33">
        <f t="shared" si="183"/>
        <v>0</v>
      </c>
      <c r="GI102" s="33">
        <f>Gen_Cons_Horario!B8144</f>
        <v>0</v>
      </c>
      <c r="GJ102" s="35">
        <f t="shared" si="153"/>
        <v>0</v>
      </c>
      <c r="GK102" s="116">
        <f>IF(AND(GJ102&gt;0,GJ102*$B$4+GQ101&lt;=$B$2*'SFV+BESS'!$I$9,GJ102&lt;'SFV+BESS'!$I$7), GJ102*$B$4, IF(AND(GJ102&gt;0,GJ102*$B$4+GQ101&gt;$B$2*'SFV+BESS'!$I$9,GJ102*$B$4&lt;'SFV+BESS'!$I$7),$B$2*'SFV+BESS'!$I$9-GQ101,IF(AND(GJ102&gt;0,GJ102*$B$4+GQ101&gt;$B$2*'SFV+BESS'!$I$9,GJ102*$B$4&gt;'SFV+BESS'!$I$7,GQ101&lt;$B$2*'SFV+BESS'!$I$9),$B$2*'SFV+BESS'!$I$9-GQ101,IF(AND(GJ102&gt;0,GJ102*$B$4+GQ101&lt;=$B$2*'SFV+BESS'!$I$9,GJ102&gt;'SFV+BESS'!$I$7),'SFV+BESS'!$I$7,0))))</f>
        <v>0</v>
      </c>
      <c r="GL102" s="27">
        <f>IF(AND(GJ102&lt;0,GQ101+GJ102/$B$5&gt;$H$2,-GJ102/'Carga-Descarga Año'!$B$5&lt;'SFV+BESS'!$I$7),GJ102/$B$5,IF(AND(GJ102&lt;0,GQ101+GJ102/$B$5&gt;$H$2,-GJ102/'Carga-Descarga Año'!$B$5&gt;'SFV+BESS'!$I$7),-'SFV+BESS'!$I$7,IF(AND(GJ102&lt;0,GQ101+GJ102/$B$5&lt;$H$2),-MIN('SFV+BESS'!$I$7,GQ101-$H$2),0)))</f>
        <v>0</v>
      </c>
      <c r="GM102" s="33"/>
      <c r="GN102" s="33">
        <f t="shared" si="171"/>
        <v>0</v>
      </c>
      <c r="GO102" s="27">
        <f t="shared" si="139"/>
        <v>0</v>
      </c>
      <c r="GP102" s="27">
        <f t="shared" si="172"/>
        <v>0</v>
      </c>
      <c r="GQ102" s="28">
        <f>IF((GQ101+GK102+GL102)&gt;=$B$2*'SFV+BESS'!$I$9, $B$2*'SFV+BESS'!$I$9, (GQ101+GK102+GL102))</f>
        <v>173.61249999999998</v>
      </c>
      <c r="GR102" s="110">
        <f t="shared" si="140"/>
        <v>0</v>
      </c>
    </row>
    <row r="103" spans="1:200">
      <c r="A103" s="249"/>
      <c r="B103" s="41">
        <v>3.9166666666666701</v>
      </c>
      <c r="C103" s="38">
        <f t="shared" si="154"/>
        <v>0</v>
      </c>
      <c r="D103" s="2">
        <f>Gen_Cons_Horario!B129</f>
        <v>22.371000000000002</v>
      </c>
      <c r="E103" s="140">
        <f t="shared" si="112"/>
        <v>-22.371000000000002</v>
      </c>
      <c r="F103" s="116">
        <f>IF(AND(E103&gt;0,E103*$B$4+L102&lt;=$B$2*'SFV+BESS'!$I$9,E103&lt;'SFV+BESS'!$I$7), E103*$B$4, IF(AND(E103&gt;0,E103*$B$4+L102&gt;$B$2*'SFV+BESS'!$I$9,E103*$B$4&lt;'SFV+BESS'!$I$7),$B$2*'SFV+BESS'!$I$9-L102,IF(AND(E103&gt;0,E103*$B$4+L102&gt;$B$2*'SFV+BESS'!$I$9,E103*$B$4&gt;'SFV+BESS'!$I$7,L102&lt;$B$2*'SFV+BESS'!$I$9),$B$2*'SFV+BESS'!$I$9-L102,IF(AND(E103&gt;0,E103*$B$4+L102&lt;=$B$2*'SFV+BESS'!$I$9,E103&gt;'SFV+BESS'!$I$7),'SFV+BESS'!$I$7,0))))</f>
        <v>0</v>
      </c>
      <c r="G103" s="27">
        <f>IF(AND(E103&lt;0,L102+E103/$B$5&gt;$H$2,-E103/'Carga-Descarga Año'!$B$5&lt;'SFV+BESS'!$I$7),E103/$B$5,IF(AND(E103&lt;0,L102+E103/$B$5&gt;$H$2,-E103/'Carga-Descarga Año'!$B$5&gt;'SFV+BESS'!$I$7),-'SFV+BESS'!$I$7,IF(AND(E103&lt;0,L102+E103/$B$5&lt;$H$2),-MIN('SFV+BESS'!$I$7,L102-$H$2),0)))</f>
        <v>0</v>
      </c>
      <c r="I103" s="38">
        <f t="shared" si="113"/>
        <v>0</v>
      </c>
      <c r="J103" s="27">
        <f t="shared" si="115"/>
        <v>0</v>
      </c>
      <c r="K103" s="27">
        <f t="shared" si="114"/>
        <v>22.371000000000002</v>
      </c>
      <c r="L103" s="28">
        <f>IF((L102+F103+G103)&gt;=$B$2*'SFV+BESS'!$I$9, $B$2*'SFV+BESS'!$I$9, (L102+F103+G103))</f>
        <v>9.1375000000000011</v>
      </c>
      <c r="M103" s="110">
        <f t="shared" si="116"/>
        <v>0</v>
      </c>
      <c r="R103" s="251"/>
      <c r="S103" s="41">
        <v>3.9166666666666701</v>
      </c>
      <c r="T103" s="2">
        <f t="shared" si="173"/>
        <v>0</v>
      </c>
      <c r="U103" s="2">
        <f>Gen_Cons_Horario!B873</f>
        <v>0</v>
      </c>
      <c r="V103" s="35">
        <f t="shared" si="148"/>
        <v>0</v>
      </c>
      <c r="W103" s="116">
        <f>IF(AND(V103&gt;0,V103*$B$4+AC102&lt;=$B$2*'SFV+BESS'!$I$9,V103&lt;'SFV+BESS'!$I$7), V103*$B$4, IF(AND(V103&gt;0,V103*$B$4+AC102&gt;$B$2*'SFV+BESS'!$I$9,V103*$B$4&lt;'SFV+BESS'!$I$7),$B$2*'SFV+BESS'!$I$9-AC102,IF(AND(V103&gt;0,V103*$B$4+AC102&gt;$B$2*'SFV+BESS'!$I$9,V103*$B$4&gt;'SFV+BESS'!$I$7,AC102&lt;$B$2*'SFV+BESS'!$I$9),$B$2*'SFV+BESS'!$I$9-AC102,IF(AND(V103&gt;0,V103*$B$4+AC102&lt;=$B$2*'SFV+BESS'!$I$9,V103&gt;'SFV+BESS'!$I$7),'SFV+BESS'!$I$7,0))))</f>
        <v>0</v>
      </c>
      <c r="X103" s="27">
        <f>IF(AND(V103&lt;0,AC102+V103/$B$5&gt;$H$2,-V103/'Carga-Descarga Año'!$B$5&lt;'SFV+BESS'!$I$7),V103/$B$5,IF(AND(V103&lt;0,AC102+V103/$B$5&gt;$H$2,-V103/'Carga-Descarga Año'!$B$5&gt;'SFV+BESS'!$I$7),-'SFV+BESS'!$I$7,IF(AND(V103&lt;0,AC102+V103/$B$5&lt;$H$2),-MIN('SFV+BESS'!$I$7,AC102-$H$2),0)))</f>
        <v>0</v>
      </c>
      <c r="Z103" s="33">
        <f t="shared" si="142"/>
        <v>0</v>
      </c>
      <c r="AA103" s="27">
        <f t="shared" si="117"/>
        <v>0</v>
      </c>
      <c r="AB103" s="27">
        <f t="shared" si="141"/>
        <v>0</v>
      </c>
      <c r="AC103" s="28">
        <f>IF((AC102+W103+X103)&gt;=$B$2*'SFV+BESS'!$I$9, $B$2*'SFV+BESS'!$I$9, (AC102+W103+X103))</f>
        <v>14.02364196618467</v>
      </c>
      <c r="AD103" s="110">
        <f t="shared" si="118"/>
        <v>0</v>
      </c>
      <c r="AI103" s="251"/>
      <c r="AJ103" s="41">
        <v>3.9166666666666701</v>
      </c>
      <c r="AK103" s="52">
        <f t="shared" si="174"/>
        <v>0</v>
      </c>
      <c r="AL103" s="33">
        <f>Gen_Cons_Horario!B1545</f>
        <v>0</v>
      </c>
      <c r="AM103" s="35">
        <f t="shared" si="149"/>
        <v>0</v>
      </c>
      <c r="AN103" s="116">
        <f>IF(AND(AM103&gt;0,AM103*$B$4+AT102&lt;=$B$2*'SFV+BESS'!$I$9,AM103&lt;'SFV+BESS'!$I$7), AM103*$B$4, IF(AND(AM103&gt;0,AM103*$B$4+AT102&gt;$B$2*'SFV+BESS'!$I$9,AM103*$B$4&lt;'SFV+BESS'!$I$7),$B$2*'SFV+BESS'!$I$9-AT102,IF(AND(AM103&gt;0,AM103*$B$4+AT102&gt;$B$2*'SFV+BESS'!$I$9,AM103*$B$4&gt;'SFV+BESS'!$I$7,AT102&lt;$B$2*'SFV+BESS'!$I$9),$B$2*'SFV+BESS'!$I$9-AT102,IF(AND(AM103&gt;0,AM103*$B$4+AT102&lt;=$B$2*'SFV+BESS'!$I$9,AM103&gt;'SFV+BESS'!$I$7),'SFV+BESS'!$I$7,0))))</f>
        <v>0</v>
      </c>
      <c r="AO103" s="27">
        <f>IF(AND(AM103&lt;0,AT102+AM103/$B$5&gt;$H$2,-AM103/'Carga-Descarga Año'!$B$5&lt;'SFV+BESS'!$I$7),AM103/$B$5,IF(AND(AM103&lt;0,AT102+AM103/$B$5&gt;$H$2,-AM103/'Carga-Descarga Año'!$B$5&gt;'SFV+BESS'!$I$7),-'SFV+BESS'!$I$7,IF(AND(AM103&lt;0,AT102+AM103/$B$5&lt;$H$2),-MIN('SFV+BESS'!$I$7,AT102-$H$2),0)))</f>
        <v>0</v>
      </c>
      <c r="AP103" s="33"/>
      <c r="AQ103" s="33">
        <f t="shared" si="155"/>
        <v>0</v>
      </c>
      <c r="AR103" s="27">
        <f t="shared" si="119"/>
        <v>0</v>
      </c>
      <c r="AS103" s="27">
        <f t="shared" si="156"/>
        <v>0</v>
      </c>
      <c r="AT103" s="28">
        <f>IF((AT102+AN103+AO103)&gt;=$B$2*'SFV+BESS'!$I$9, $B$2*'SFV+BESS'!$I$9, (AT102+AN103+AO103))</f>
        <v>172.53218491635695</v>
      </c>
      <c r="AU103" s="110">
        <f t="shared" si="120"/>
        <v>0</v>
      </c>
      <c r="AZ103" s="251"/>
      <c r="BA103" s="41">
        <v>3.9166666666666701</v>
      </c>
      <c r="BB103" s="33">
        <f t="shared" si="175"/>
        <v>0</v>
      </c>
      <c r="BC103" s="33">
        <f>Gen_Cons_Horario!B2289</f>
        <v>0</v>
      </c>
      <c r="BD103" s="35">
        <f t="shared" si="150"/>
        <v>0</v>
      </c>
      <c r="BE103" s="116">
        <f>IF(AND(BD103&gt;0,BD103*$B$4+BK102&lt;=$B$2*'SFV+BESS'!$I$9,BD103&lt;'SFV+BESS'!$I$7), BD103*$B$4, IF(AND(BD103&gt;0,BD103*$B$4+BK102&gt;$B$2*'SFV+BESS'!$I$9,BD103*$B$4&lt;'SFV+BESS'!$I$7),$B$2*'SFV+BESS'!$I$9-BK102,IF(AND(BD103&gt;0,BD103*$B$4+BK102&gt;$B$2*'SFV+BESS'!$I$9,BD103*$B$4&gt;'SFV+BESS'!$I$7,BK102&lt;$B$2*'SFV+BESS'!$I$9),$B$2*'SFV+BESS'!$I$9-BK102,IF(AND(BD103&gt;0,BD103*$B$4+BK102&lt;=$B$2*'SFV+BESS'!$I$9,BD103&gt;'SFV+BESS'!$I$7),'SFV+BESS'!$I$7,0))))</f>
        <v>0</v>
      </c>
      <c r="BF103" s="27">
        <f>IF(AND(BD103&lt;0,BK102+BD103/$B$5&gt;$H$2,-BD103/'Carga-Descarga Año'!$B$5&lt;'SFV+BESS'!$I$7),BD103/$B$5,IF(AND(BD103&lt;0,BK102+BD103/$B$5&gt;$H$2,-BD103/'Carga-Descarga Año'!$B$5&gt;'SFV+BESS'!$I$7),-'SFV+BESS'!$I$7,IF(AND(BD103&lt;0,BK102+BD103/$B$5&lt;$H$2),-MIN('SFV+BESS'!$I$7,BK102-$H$2),0)))</f>
        <v>0</v>
      </c>
      <c r="BG103" s="33"/>
      <c r="BH103" s="33">
        <f t="shared" si="157"/>
        <v>0</v>
      </c>
      <c r="BI103" s="27">
        <f t="shared" si="121"/>
        <v>0</v>
      </c>
      <c r="BJ103" s="27">
        <f t="shared" si="158"/>
        <v>0</v>
      </c>
      <c r="BK103" s="28">
        <f>IF((BK102+BE103+BF103)&gt;=$B$2*'SFV+BESS'!$I$9, $B$2*'SFV+BESS'!$I$9, (BK102+BE103+BF103))</f>
        <v>173.61249999999998</v>
      </c>
      <c r="BL103" s="110">
        <f t="shared" si="122"/>
        <v>0</v>
      </c>
      <c r="BQ103" s="251"/>
      <c r="BR103" s="41">
        <v>3.9166666666666701</v>
      </c>
      <c r="BS103" s="33">
        <f t="shared" si="176"/>
        <v>0</v>
      </c>
      <c r="BT103" s="33">
        <f>Gen_Cons_Horario!B3009</f>
        <v>0</v>
      </c>
      <c r="BU103" s="35">
        <f t="shared" si="151"/>
        <v>0</v>
      </c>
      <c r="BV103" s="116">
        <f>IF(AND(BU103&gt;0,BU103*$B$4+CB102&lt;=$B$2*'SFV+BESS'!$I$9,BU103&lt;'SFV+BESS'!$I$7), BU103*$B$4, IF(AND(BU103&gt;0,BU103*$B$4+CB102&gt;$B$2*'SFV+BESS'!$I$9,BU103*$B$4&lt;'SFV+BESS'!$I$7),$B$2*'SFV+BESS'!$I$9-CB102,IF(AND(BU103&gt;0,BU103*$B$4+CB102&gt;$B$2*'SFV+BESS'!$I$9,BU103*$B$4&gt;'SFV+BESS'!$I$7,CB102&lt;$B$2*'SFV+BESS'!$I$9),$B$2*'SFV+BESS'!$I$9-CB102,IF(AND(BU103&gt;0,BU103*$B$4+CB102&lt;=$B$2*'SFV+BESS'!$I$9,BU103&gt;'SFV+BESS'!$I$7),'SFV+BESS'!$I$7,0))))</f>
        <v>0</v>
      </c>
      <c r="BW103" s="27">
        <f>IF(AND(BU103&lt;0,CB102+BU103/$B$5&gt;$H$2,-BU103/'Carga-Descarga Año'!$B$5&lt;'SFV+BESS'!$I$7),BU103/$B$5,IF(AND(BU103&lt;0,CB102+BU103/$B$5&gt;$H$2,-BU103/'Carga-Descarga Año'!$B$5&gt;'SFV+BESS'!$I$7),-'SFV+BESS'!$I$7,IF(AND(BU103&lt;0,CB102+BU103/$B$5&lt;$H$2),-MIN('SFV+BESS'!$I$7,CB102-$H$2),0)))</f>
        <v>0</v>
      </c>
      <c r="BX103" s="33"/>
      <c r="BY103" s="33">
        <f t="shared" si="159"/>
        <v>0</v>
      </c>
      <c r="BZ103" s="27">
        <f t="shared" si="123"/>
        <v>0</v>
      </c>
      <c r="CA103" s="27">
        <f t="shared" si="124"/>
        <v>0</v>
      </c>
      <c r="CB103" s="28">
        <f>IF((CB102+BV103+BW103)&gt;=$B$2*'SFV+BESS'!$I$9, $B$2*'SFV+BESS'!$I$9, (CB102+BV103+BW103))</f>
        <v>173.61249999999998</v>
      </c>
      <c r="CC103" s="110">
        <f t="shared" si="125"/>
        <v>0</v>
      </c>
      <c r="CH103" s="251"/>
      <c r="CI103" s="41">
        <v>3.9166666666666701</v>
      </c>
      <c r="CJ103" s="33">
        <f t="shared" si="177"/>
        <v>0</v>
      </c>
      <c r="CK103" s="33">
        <f>Gen_Cons_Horario!B3753</f>
        <v>0</v>
      </c>
      <c r="CL103" s="35">
        <f t="shared" si="152"/>
        <v>0</v>
      </c>
      <c r="CM103" s="116">
        <f>IF(AND(CL103&gt;0,CL103*$B$4+CS102&lt;=$B$2*'SFV+BESS'!$I$9,CL103&lt;'SFV+BESS'!$I$7), CL103*$B$4, IF(AND(CL103&gt;0,CL103*$B$4+CS102&gt;$B$2*'SFV+BESS'!$I$9,CL103*$B$4&lt;'SFV+BESS'!$I$7),$B$2*'SFV+BESS'!$I$9-CS102,IF(AND(CL103&gt;0,CL103*$B$4+CS102&gt;$B$2*'SFV+BESS'!$I$9,CL103*$B$4&gt;'SFV+BESS'!$I$7,CS102&lt;$B$2*'SFV+BESS'!$I$9),$B$2*'SFV+BESS'!$I$9-CS102,IF(AND(CL103&gt;0,CL103*$B$4+CS102&lt;=$B$2*'SFV+BESS'!$I$9,CL103&gt;'SFV+BESS'!$I$7),'SFV+BESS'!$I$7,0))))</f>
        <v>0</v>
      </c>
      <c r="CN103" s="27">
        <f>IF(AND(CL103&lt;0,CS102+CL103/$B$5&gt;$H$2,-CL103/'Carga-Descarga Año'!$B$5&lt;'SFV+BESS'!$I$7),CL103/$B$5,IF(AND(CL103&lt;0,CS102+CL103/$B$5&gt;$H$2,-CL103/'Carga-Descarga Año'!$B$5&gt;'SFV+BESS'!$I$7),-'SFV+BESS'!$I$7,IF(AND(CL103&lt;0,CS102+CL103/$B$5&lt;$H$2),-MIN('SFV+BESS'!$I$7,CS102-$H$2),0)))</f>
        <v>0</v>
      </c>
      <c r="CO103" s="33"/>
      <c r="CP103" s="33">
        <f t="shared" si="160"/>
        <v>0</v>
      </c>
      <c r="CQ103" s="27">
        <f t="shared" si="126"/>
        <v>0</v>
      </c>
      <c r="CR103" s="27">
        <f t="shared" si="161"/>
        <v>0</v>
      </c>
      <c r="CS103" s="28">
        <f>IF((CS102+CM103+CN103)&gt;=$B$2*'SFV+BESS'!$I$9, $B$2*'SFV+BESS'!$I$9, (CS102+CM103+CN103))</f>
        <v>173.61249999999998</v>
      </c>
      <c r="CT103" s="110">
        <f t="shared" si="127"/>
        <v>0</v>
      </c>
      <c r="CY103" s="251"/>
      <c r="CZ103" s="41">
        <v>3.9166666666666701</v>
      </c>
      <c r="DA103" s="33">
        <f t="shared" si="178"/>
        <v>0</v>
      </c>
      <c r="DB103" s="33">
        <f>Gen_Cons_Horario!B4473</f>
        <v>0</v>
      </c>
      <c r="DC103" s="35">
        <f t="shared" si="143"/>
        <v>0</v>
      </c>
      <c r="DD103" s="116">
        <f>IF(AND(DC103&gt;0,DC103*$B$4+DJ102&lt;=$B$2*'SFV+BESS'!$I$9,DC103&lt;'SFV+BESS'!$I$7), DC103*$B$4, IF(AND(DC103&gt;0,DC103*$B$4+DJ102&gt;$B$2*'SFV+BESS'!$I$9,DC103*$B$4&lt;'SFV+BESS'!$I$7),$B$2*'SFV+BESS'!$I$9-DJ102,IF(AND(DC103&gt;0,DC103*$B$4+DJ102&gt;$B$2*'SFV+BESS'!$I$9,DC103*$B$4&gt;'SFV+BESS'!$I$7,DJ102&lt;$B$2*'SFV+BESS'!$I$9),$B$2*'SFV+BESS'!$I$9-DJ102,IF(AND(DC103&gt;0,DC103*$B$4+DJ102&lt;=$B$2*'SFV+BESS'!$I$9,DC103&gt;'SFV+BESS'!$I$7),'SFV+BESS'!$I$7,0))))</f>
        <v>0</v>
      </c>
      <c r="DE103" s="27">
        <f>IF(AND(DC103&lt;0,DJ102+DC103/$B$5&gt;$H$2,-DC103/'Carga-Descarga Año'!$B$5&lt;'SFV+BESS'!$I$7),DC103/$B$5,IF(AND(DC103&lt;0,DJ102+DC103/$B$5&gt;$H$2,-DC103/'Carga-Descarga Año'!$B$5&gt;'SFV+BESS'!$I$7),-'SFV+BESS'!$I$7,IF(AND(DC103&lt;0,DJ102+DC103/$B$5&lt;$H$2),-MIN('SFV+BESS'!$I$7,DJ102-$H$2),0)))</f>
        <v>0</v>
      </c>
      <c r="DF103" s="33"/>
      <c r="DG103" s="33">
        <f t="shared" si="162"/>
        <v>0</v>
      </c>
      <c r="DH103" s="27">
        <f t="shared" si="128"/>
        <v>0</v>
      </c>
      <c r="DI103" s="27">
        <f t="shared" si="129"/>
        <v>0</v>
      </c>
      <c r="DJ103" s="28">
        <f>IF((DJ102+DD103+DE103)&gt;=$B$2*'SFV+BESS'!$I$9, $B$2*'SFV+BESS'!$I$9, (DJ102+DD103+DE103))</f>
        <v>173.61249999999998</v>
      </c>
      <c r="DK103" s="110">
        <f t="shared" si="130"/>
        <v>0</v>
      </c>
      <c r="DP103" s="251"/>
      <c r="DQ103" s="41">
        <v>3.9166666666666701</v>
      </c>
      <c r="DR103" s="33">
        <f t="shared" si="179"/>
        <v>0</v>
      </c>
      <c r="DS103" s="33">
        <f>Gen_Cons_Horario!B5217</f>
        <v>0</v>
      </c>
      <c r="DT103" s="35">
        <f t="shared" si="144"/>
        <v>0</v>
      </c>
      <c r="DU103" s="116">
        <f>IF(AND(DT103&gt;0,DT103*$B$4+EA102&lt;=$B$2*'SFV+BESS'!$I$9,DT103&lt;'SFV+BESS'!$I$7), DT103*$B$4, IF(AND(DT103&gt;0,DT103*$B$4+EA102&gt;$B$2*'SFV+BESS'!$I$9,DT103*$B$4&lt;'SFV+BESS'!$I$7),$B$2*'SFV+BESS'!$I$9-EA102,IF(AND(DT103&gt;0,DT103*$B$4+EA102&gt;$B$2*'SFV+BESS'!$I$9,DT103*$B$4&gt;'SFV+BESS'!$I$7,EA102&lt;$B$2*'SFV+BESS'!$I$9),$B$2*'SFV+BESS'!$I$9-EA102,IF(AND(DT103&gt;0,DT103*$B$4+EA102&lt;=$B$2*'SFV+BESS'!$I$9,DT103&gt;'SFV+BESS'!$I$7),'SFV+BESS'!$I$7,0))))</f>
        <v>0</v>
      </c>
      <c r="DV103" s="27">
        <f>IF(AND(DT103&lt;0,EA102+DT103/$B$5&gt;$H$2,-DT103/'Carga-Descarga Año'!$B$5&lt;'SFV+BESS'!$I$7),DT103/$B$5,IF(AND(DT103&lt;0,EA102+DT103/$B$5&gt;$H$2,-DT103/'Carga-Descarga Año'!$B$5&gt;'SFV+BESS'!$I$7),-'SFV+BESS'!$I$7,IF(AND(DT103&lt;0,EA102+DT103/$B$5&lt;$H$2),-MIN('SFV+BESS'!$I$7,EA102-$H$2),0)))</f>
        <v>0</v>
      </c>
      <c r="DW103" s="33"/>
      <c r="DX103" s="33">
        <f t="shared" si="163"/>
        <v>0</v>
      </c>
      <c r="DY103" s="27">
        <f t="shared" si="131"/>
        <v>0</v>
      </c>
      <c r="DZ103" s="27">
        <f t="shared" si="164"/>
        <v>0</v>
      </c>
      <c r="EA103" s="28">
        <f>IF((EA102+DU103+DV103)&gt;=$B$2*'SFV+BESS'!$I$9, $B$2*'SFV+BESS'!$I$9, (EA102+DU103+DV103))</f>
        <v>173.61249999999998</v>
      </c>
      <c r="EB103" s="110">
        <f t="shared" si="132"/>
        <v>0</v>
      </c>
      <c r="EG103" s="251"/>
      <c r="EH103" s="41">
        <v>3.9166666666666701</v>
      </c>
      <c r="EI103" s="33">
        <f t="shared" si="180"/>
        <v>0</v>
      </c>
      <c r="EJ103" s="33">
        <f>Gen_Cons_Horario!B5961</f>
        <v>0</v>
      </c>
      <c r="EK103" s="35">
        <f t="shared" si="145"/>
        <v>0</v>
      </c>
      <c r="EL103" s="116">
        <f>IF(AND(EK103&gt;0,EK103*$B$4+ER102&lt;=$B$2*'SFV+BESS'!$I$9,EK103&lt;'SFV+BESS'!$I$7), EK103*$B$4, IF(AND(EK103&gt;0,EK103*$B$4+ER102&gt;$B$2*'SFV+BESS'!$I$9,EK103*$B$4&lt;'SFV+BESS'!$I$7),$B$2*'SFV+BESS'!$I$9-ER102,IF(AND(EK103&gt;0,EK103*$B$4+ER102&gt;$B$2*'SFV+BESS'!$I$9,EK103*$B$4&gt;'SFV+BESS'!$I$7,ER102&lt;$B$2*'SFV+BESS'!$I$9),$B$2*'SFV+BESS'!$I$9-ER102,IF(AND(EK103&gt;0,EK103*$B$4+ER102&lt;=$B$2*'SFV+BESS'!$I$9,EK103&gt;'SFV+BESS'!$I$7),'SFV+BESS'!$I$7,0))))</f>
        <v>0</v>
      </c>
      <c r="EM103" s="27">
        <f>IF(AND(EK103&lt;0,ER102+EK103/$B$5&gt;$H$2,-EK103/'Carga-Descarga Año'!$B$5&lt;'SFV+BESS'!$I$7),EK103/$B$5,IF(AND(EK103&lt;0,ER102+EK103/$B$5&gt;$H$2,-EK103/'Carga-Descarga Año'!$B$5&gt;'SFV+BESS'!$I$7),-'SFV+BESS'!$I$7,IF(AND(EK103&lt;0,ER102+EK103/$B$5&lt;$H$2),-MIN('SFV+BESS'!$I$7,ER102-$H$2),0)))</f>
        <v>0</v>
      </c>
      <c r="EN103" s="33"/>
      <c r="EO103" s="33">
        <f t="shared" si="165"/>
        <v>0</v>
      </c>
      <c r="EP103" s="27">
        <f t="shared" si="133"/>
        <v>0</v>
      </c>
      <c r="EQ103" s="27">
        <f t="shared" si="166"/>
        <v>0</v>
      </c>
      <c r="ER103" s="28">
        <f>IF((ER102+EL103+EM103)&gt;=$B$2*'SFV+BESS'!$I$9, $B$2*'SFV+BESS'!$I$9, (ER102+EL103+EM103))</f>
        <v>173.61249999999998</v>
      </c>
      <c r="ES103" s="110">
        <f t="shared" si="134"/>
        <v>0</v>
      </c>
      <c r="EX103" s="251"/>
      <c r="EY103" s="41">
        <v>3.9166666666666701</v>
      </c>
      <c r="EZ103" s="33">
        <f t="shared" si="181"/>
        <v>0</v>
      </c>
      <c r="FA103" s="33">
        <f>Gen_Cons_Horario!B6681</f>
        <v>0</v>
      </c>
      <c r="FB103" s="35">
        <f t="shared" si="146"/>
        <v>0</v>
      </c>
      <c r="FC103" s="116">
        <f>IF(AND(FB103&gt;0,FB103*$B$4+FI102&lt;=$B$2*'SFV+BESS'!$I$9,FB103&lt;'SFV+BESS'!$I$7), FB103*$B$4, IF(AND(FB103&gt;0,FB103*$B$4+FI102&gt;$B$2*'SFV+BESS'!$I$9,FB103*$B$4&lt;'SFV+BESS'!$I$7),$B$2*'SFV+BESS'!$I$9-FI102,IF(AND(FB103&gt;0,FB103*$B$4+FI102&gt;$B$2*'SFV+BESS'!$I$9,FB103*$B$4&gt;'SFV+BESS'!$I$7,FI102&lt;$B$2*'SFV+BESS'!$I$9),$B$2*'SFV+BESS'!$I$9-FI102,IF(AND(FB103&gt;0,FB103*$B$4+FI102&lt;=$B$2*'SFV+BESS'!$I$9,FB103&gt;'SFV+BESS'!$I$7),'SFV+BESS'!$I$7,0))))</f>
        <v>0</v>
      </c>
      <c r="FD103" s="27">
        <f>IF(AND(FB103&lt;0,FI102+FB103/$B$5&gt;$H$2,-FB103/'Carga-Descarga Año'!$B$5&lt;'SFV+BESS'!$I$7),FB103/$B$5,IF(AND(FB103&lt;0,FI102+FB103/$B$5&gt;$H$2,-FB103/'Carga-Descarga Año'!$B$5&gt;'SFV+BESS'!$I$7),-'SFV+BESS'!$I$7,IF(AND(FB103&lt;0,FI102+FB103/$B$5&lt;$H$2),-MIN('SFV+BESS'!$I$7,FI102-$H$2),0)))</f>
        <v>0</v>
      </c>
      <c r="FE103" s="33"/>
      <c r="FF103" s="33">
        <f t="shared" si="167"/>
        <v>0</v>
      </c>
      <c r="FG103" s="27">
        <f t="shared" si="135"/>
        <v>0</v>
      </c>
      <c r="FH103" s="27">
        <f t="shared" si="168"/>
        <v>0</v>
      </c>
      <c r="FI103" s="28">
        <f>IF((FI102+FC103+FD103)&gt;=$B$2*'SFV+BESS'!$I$9, $B$2*'SFV+BESS'!$I$9, (FI102+FC103+FD103))</f>
        <v>173.61249999999998</v>
      </c>
      <c r="FJ103" s="110">
        <f t="shared" si="136"/>
        <v>0</v>
      </c>
      <c r="FO103" s="251"/>
      <c r="FP103" s="41">
        <v>3.9166666666666701</v>
      </c>
      <c r="FQ103" s="33">
        <f t="shared" si="182"/>
        <v>0</v>
      </c>
      <c r="FR103" s="33">
        <f>Gen_Cons_Horario!B7425</f>
        <v>0</v>
      </c>
      <c r="FS103" s="35">
        <f t="shared" si="147"/>
        <v>0</v>
      </c>
      <c r="FT103" s="116">
        <f>IF(AND(FS103&gt;0,FS103*$B$4+FZ102&lt;=$B$2*'SFV+BESS'!$I$9,FS103&lt;'SFV+BESS'!$I$7), FS103*$B$4, IF(AND(FS103&gt;0,FS103*$B$4+FZ102&gt;$B$2*'SFV+BESS'!$I$9,FS103*$B$4&lt;'SFV+BESS'!$I$7),$B$2*'SFV+BESS'!$I$9-FZ102,IF(AND(FS103&gt;0,FS103*$B$4+FZ102&gt;$B$2*'SFV+BESS'!$I$9,FS103*$B$4&gt;'SFV+BESS'!$I$7,FZ102&lt;$B$2*'SFV+BESS'!$I$9),$B$2*'SFV+BESS'!$I$9-FZ102,IF(AND(FS103&gt;0,FS103*$B$4+FZ102&lt;=$B$2*'SFV+BESS'!$I$9,FS103&gt;'SFV+BESS'!$I$7),'SFV+BESS'!$I$7,0))))</f>
        <v>0</v>
      </c>
      <c r="FU103" s="27">
        <f>IF(AND(FS103&lt;0,FZ102+FS103/$B$5&gt;$H$2,-FS103/'Carga-Descarga Año'!$B$5&lt;'SFV+BESS'!$I$7),FS103/$B$5,IF(AND(FS103&lt;0,FZ102+FS103/$B$5&gt;$H$2,-FS103/'Carga-Descarga Año'!$B$5&gt;'SFV+BESS'!$I$7),-'SFV+BESS'!$I$7,IF(AND(FS103&lt;0,FZ102+FS103/$B$5&lt;$H$2),-MIN('SFV+BESS'!$I$7,FZ102-$H$2),0)))</f>
        <v>0</v>
      </c>
      <c r="FV103" s="33"/>
      <c r="FW103" s="33">
        <f t="shared" si="169"/>
        <v>0</v>
      </c>
      <c r="FX103" s="27">
        <f t="shared" si="137"/>
        <v>0</v>
      </c>
      <c r="FY103" s="27">
        <f t="shared" si="170"/>
        <v>0</v>
      </c>
      <c r="FZ103" s="28">
        <f>IF((FZ102+FT103+FU103)&gt;=$B$2*'SFV+BESS'!$I$9, $B$2*'SFV+BESS'!$I$9, (FZ102+FT103+FU103))</f>
        <v>173.61249999999998</v>
      </c>
      <c r="GA103" s="110">
        <f t="shared" si="138"/>
        <v>0</v>
      </c>
      <c r="GF103" s="251"/>
      <c r="GG103" s="41">
        <v>3.9166666666666701</v>
      </c>
      <c r="GH103" s="33">
        <f t="shared" si="183"/>
        <v>0</v>
      </c>
      <c r="GI103" s="33">
        <f>Gen_Cons_Horario!B8145</f>
        <v>0</v>
      </c>
      <c r="GJ103" s="35">
        <f t="shared" si="153"/>
        <v>0</v>
      </c>
      <c r="GK103" s="116">
        <f>IF(AND(GJ103&gt;0,GJ103*$B$4+GQ102&lt;=$B$2*'SFV+BESS'!$I$9,GJ103&lt;'SFV+BESS'!$I$7), GJ103*$B$4, IF(AND(GJ103&gt;0,GJ103*$B$4+GQ102&gt;$B$2*'SFV+BESS'!$I$9,GJ103*$B$4&lt;'SFV+BESS'!$I$7),$B$2*'SFV+BESS'!$I$9-GQ102,IF(AND(GJ103&gt;0,GJ103*$B$4+GQ102&gt;$B$2*'SFV+BESS'!$I$9,GJ103*$B$4&gt;'SFV+BESS'!$I$7,GQ102&lt;$B$2*'SFV+BESS'!$I$9),$B$2*'SFV+BESS'!$I$9-GQ102,IF(AND(GJ103&gt;0,GJ103*$B$4+GQ102&lt;=$B$2*'SFV+BESS'!$I$9,GJ103&gt;'SFV+BESS'!$I$7),'SFV+BESS'!$I$7,0))))</f>
        <v>0</v>
      </c>
      <c r="GL103" s="27">
        <f>IF(AND(GJ103&lt;0,GQ102+GJ103/$B$5&gt;$H$2,-GJ103/'Carga-Descarga Año'!$B$5&lt;'SFV+BESS'!$I$7),GJ103/$B$5,IF(AND(GJ103&lt;0,GQ102+GJ103/$B$5&gt;$H$2,-GJ103/'Carga-Descarga Año'!$B$5&gt;'SFV+BESS'!$I$7),-'SFV+BESS'!$I$7,IF(AND(GJ103&lt;0,GQ102+GJ103/$B$5&lt;$H$2),-MIN('SFV+BESS'!$I$7,GQ102-$H$2),0)))</f>
        <v>0</v>
      </c>
      <c r="GM103" s="33"/>
      <c r="GN103" s="33">
        <f t="shared" si="171"/>
        <v>0</v>
      </c>
      <c r="GO103" s="27">
        <f t="shared" si="139"/>
        <v>0</v>
      </c>
      <c r="GP103" s="27">
        <f t="shared" si="172"/>
        <v>0</v>
      </c>
      <c r="GQ103" s="28">
        <f>IF((GQ102+GK103+GL103)&gt;=$B$2*'SFV+BESS'!$I$9, $B$2*'SFV+BESS'!$I$9, (GQ102+GK103+GL103))</f>
        <v>173.61249999999998</v>
      </c>
      <c r="GR103" s="110">
        <f t="shared" si="140"/>
        <v>0</v>
      </c>
    </row>
    <row r="104" spans="1:200">
      <c r="A104" s="250"/>
      <c r="B104" s="41">
        <v>3.9583333333333401</v>
      </c>
      <c r="C104" s="38">
        <f t="shared" si="154"/>
        <v>0</v>
      </c>
      <c r="D104" s="2">
        <f>Gen_Cons_Horario!B130</f>
        <v>22.371000000000002</v>
      </c>
      <c r="E104" s="140">
        <f t="shared" si="112"/>
        <v>-22.371000000000002</v>
      </c>
      <c r="F104" s="116">
        <f>IF(AND(E104&gt;0,E104*$B$4+L103&lt;=$B$2*'SFV+BESS'!$I$9,E104&lt;'SFV+BESS'!$I$7), E104*$B$4, IF(AND(E104&gt;0,E104*$B$4+L103&gt;$B$2*'SFV+BESS'!$I$9,E104*$B$4&lt;'SFV+BESS'!$I$7),$B$2*'SFV+BESS'!$I$9-L103,IF(AND(E104&gt;0,E104*$B$4+L103&gt;$B$2*'SFV+BESS'!$I$9,E104*$B$4&gt;'SFV+BESS'!$I$7,L103&lt;$B$2*'SFV+BESS'!$I$9),$B$2*'SFV+BESS'!$I$9-L103,IF(AND(E104&gt;0,E104*$B$4+L103&lt;=$B$2*'SFV+BESS'!$I$9,E104&gt;'SFV+BESS'!$I$7),'SFV+BESS'!$I$7,0))))</f>
        <v>0</v>
      </c>
      <c r="G104" s="27">
        <f>IF(AND(E104&lt;0,L103+E104/$B$5&gt;$H$2,-E104/'Carga-Descarga Año'!$B$5&lt;'SFV+BESS'!$I$7),E104/$B$5,IF(AND(E104&lt;0,L103+E104/$B$5&gt;$H$2,-E104/'Carga-Descarga Año'!$B$5&gt;'SFV+BESS'!$I$7),-'SFV+BESS'!$I$7,IF(AND(E104&lt;0,L103+E104/$B$5&lt;$H$2),-MIN('SFV+BESS'!$I$7,L103-$H$2),0)))</f>
        <v>0</v>
      </c>
      <c r="I104" s="38">
        <f t="shared" si="113"/>
        <v>0</v>
      </c>
      <c r="J104" s="27">
        <f t="shared" si="115"/>
        <v>0</v>
      </c>
      <c r="K104" s="27">
        <f t="shared" si="114"/>
        <v>22.371000000000002</v>
      </c>
      <c r="L104" s="28">
        <f>IF((L103+F104+G104)&gt;=$B$2*'SFV+BESS'!$I$9, $B$2*'SFV+BESS'!$I$9, (L103+F104+G104))</f>
        <v>9.1375000000000011</v>
      </c>
      <c r="M104" s="110">
        <f t="shared" si="116"/>
        <v>0</v>
      </c>
      <c r="R104" s="251"/>
      <c r="S104" s="41">
        <v>3.9583333333333401</v>
      </c>
      <c r="T104" s="2">
        <f t="shared" si="173"/>
        <v>0</v>
      </c>
      <c r="U104" s="2">
        <f>Gen_Cons_Horario!B874</f>
        <v>0</v>
      </c>
      <c r="V104" s="35">
        <f t="shared" si="148"/>
        <v>0</v>
      </c>
      <c r="W104" s="116">
        <f>IF(AND(V104&gt;0,V104*$B$4+AC103&lt;=$B$2*'SFV+BESS'!$I$9,V104&lt;'SFV+BESS'!$I$7), V104*$B$4, IF(AND(V104&gt;0,V104*$B$4+AC103&gt;$B$2*'SFV+BESS'!$I$9,V104*$B$4&lt;'SFV+BESS'!$I$7),$B$2*'SFV+BESS'!$I$9-AC103,IF(AND(V104&gt;0,V104*$B$4+AC103&gt;$B$2*'SFV+BESS'!$I$9,V104*$B$4&gt;'SFV+BESS'!$I$7,AC103&lt;$B$2*'SFV+BESS'!$I$9),$B$2*'SFV+BESS'!$I$9-AC103,IF(AND(V104&gt;0,V104*$B$4+AC103&lt;=$B$2*'SFV+BESS'!$I$9,V104&gt;'SFV+BESS'!$I$7),'SFV+BESS'!$I$7,0))))</f>
        <v>0</v>
      </c>
      <c r="X104" s="27">
        <f>IF(AND(V104&lt;0,AC103+V104/$B$5&gt;$H$2,-V104/'Carga-Descarga Año'!$B$5&lt;'SFV+BESS'!$I$7),V104/$B$5,IF(AND(V104&lt;0,AC103+V104/$B$5&gt;$H$2,-V104/'Carga-Descarga Año'!$B$5&gt;'SFV+BESS'!$I$7),-'SFV+BESS'!$I$7,IF(AND(V104&lt;0,AC103+V104/$B$5&lt;$H$2),-MIN('SFV+BESS'!$I$7,AC103-$H$2),0)))</f>
        <v>0</v>
      </c>
      <c r="Z104" s="33">
        <f t="shared" si="142"/>
        <v>0</v>
      </c>
      <c r="AA104" s="27">
        <f t="shared" si="117"/>
        <v>0</v>
      </c>
      <c r="AB104" s="27">
        <f t="shared" si="141"/>
        <v>0</v>
      </c>
      <c r="AC104" s="28">
        <f>IF((AC103+W104+X104)&gt;=$B$2*'SFV+BESS'!$I$9, $B$2*'SFV+BESS'!$I$9, (AC103+W104+X104))</f>
        <v>14.02364196618467</v>
      </c>
      <c r="AD104" s="110">
        <f t="shared" si="118"/>
        <v>0</v>
      </c>
      <c r="AI104" s="251"/>
      <c r="AJ104" s="41">
        <v>3.9583333333333401</v>
      </c>
      <c r="AK104" s="52">
        <f t="shared" si="174"/>
        <v>0</v>
      </c>
      <c r="AL104" s="33">
        <f>Gen_Cons_Horario!B1546</f>
        <v>0</v>
      </c>
      <c r="AM104" s="35">
        <f t="shared" si="149"/>
        <v>0</v>
      </c>
      <c r="AN104" s="116">
        <f>IF(AND(AM104&gt;0,AM104*$B$4+AT103&lt;=$B$2*'SFV+BESS'!$I$9,AM104&lt;'SFV+BESS'!$I$7), AM104*$B$4, IF(AND(AM104&gt;0,AM104*$B$4+AT103&gt;$B$2*'SFV+BESS'!$I$9,AM104*$B$4&lt;'SFV+BESS'!$I$7),$B$2*'SFV+BESS'!$I$9-AT103,IF(AND(AM104&gt;0,AM104*$B$4+AT103&gt;$B$2*'SFV+BESS'!$I$9,AM104*$B$4&gt;'SFV+BESS'!$I$7,AT103&lt;$B$2*'SFV+BESS'!$I$9),$B$2*'SFV+BESS'!$I$9-AT103,IF(AND(AM104&gt;0,AM104*$B$4+AT103&lt;=$B$2*'SFV+BESS'!$I$9,AM104&gt;'SFV+BESS'!$I$7),'SFV+BESS'!$I$7,0))))</f>
        <v>0</v>
      </c>
      <c r="AO104" s="27">
        <f>IF(AND(AM104&lt;0,AT103+AM104/$B$5&gt;$H$2,-AM104/'Carga-Descarga Año'!$B$5&lt;'SFV+BESS'!$I$7),AM104/$B$5,IF(AND(AM104&lt;0,AT103+AM104/$B$5&gt;$H$2,-AM104/'Carga-Descarga Año'!$B$5&gt;'SFV+BESS'!$I$7),-'SFV+BESS'!$I$7,IF(AND(AM104&lt;0,AT103+AM104/$B$5&lt;$H$2),-MIN('SFV+BESS'!$I$7,AT103-$H$2),0)))</f>
        <v>0</v>
      </c>
      <c r="AP104" s="33"/>
      <c r="AQ104" s="33">
        <f t="shared" si="155"/>
        <v>0</v>
      </c>
      <c r="AR104" s="27">
        <f t="shared" si="119"/>
        <v>0</v>
      </c>
      <c r="AS104" s="27">
        <f t="shared" si="156"/>
        <v>0</v>
      </c>
      <c r="AT104" s="28">
        <f>IF((AT103+AN104+AO104)&gt;=$B$2*'SFV+BESS'!$I$9, $B$2*'SFV+BESS'!$I$9, (AT103+AN104+AO104))</f>
        <v>172.53218491635695</v>
      </c>
      <c r="AU104" s="110">
        <f t="shared" si="120"/>
        <v>0</v>
      </c>
      <c r="AZ104" s="251"/>
      <c r="BA104" s="41">
        <v>3.9583333333333401</v>
      </c>
      <c r="BB104" s="33">
        <f t="shared" si="175"/>
        <v>0</v>
      </c>
      <c r="BC104" s="33">
        <f>Gen_Cons_Horario!B2290</f>
        <v>0</v>
      </c>
      <c r="BD104" s="35">
        <f t="shared" si="150"/>
        <v>0</v>
      </c>
      <c r="BE104" s="116">
        <f>IF(AND(BD104&gt;0,BD104*$B$4+BK103&lt;=$B$2*'SFV+BESS'!$I$9,BD104&lt;'SFV+BESS'!$I$7), BD104*$B$4, IF(AND(BD104&gt;0,BD104*$B$4+BK103&gt;$B$2*'SFV+BESS'!$I$9,BD104*$B$4&lt;'SFV+BESS'!$I$7),$B$2*'SFV+BESS'!$I$9-BK103,IF(AND(BD104&gt;0,BD104*$B$4+BK103&gt;$B$2*'SFV+BESS'!$I$9,BD104*$B$4&gt;'SFV+BESS'!$I$7,BK103&lt;$B$2*'SFV+BESS'!$I$9),$B$2*'SFV+BESS'!$I$9-BK103,IF(AND(BD104&gt;0,BD104*$B$4+BK103&lt;=$B$2*'SFV+BESS'!$I$9,BD104&gt;'SFV+BESS'!$I$7),'SFV+BESS'!$I$7,0))))</f>
        <v>0</v>
      </c>
      <c r="BF104" s="27">
        <f>IF(AND(BD104&lt;0,BK103+BD104/$B$5&gt;$H$2,-BD104/'Carga-Descarga Año'!$B$5&lt;'SFV+BESS'!$I$7),BD104/$B$5,IF(AND(BD104&lt;0,BK103+BD104/$B$5&gt;$H$2,-BD104/'Carga-Descarga Año'!$B$5&gt;'SFV+BESS'!$I$7),-'SFV+BESS'!$I$7,IF(AND(BD104&lt;0,BK103+BD104/$B$5&lt;$H$2),-MIN('SFV+BESS'!$I$7,BK103-$H$2),0)))</f>
        <v>0</v>
      </c>
      <c r="BG104" s="33"/>
      <c r="BH104" s="33">
        <f t="shared" si="157"/>
        <v>0</v>
      </c>
      <c r="BI104" s="27">
        <f t="shared" si="121"/>
        <v>0</v>
      </c>
      <c r="BJ104" s="27">
        <f t="shared" si="158"/>
        <v>0</v>
      </c>
      <c r="BK104" s="28">
        <f>IF((BK103+BE104+BF104)&gt;=$B$2*'SFV+BESS'!$I$9, $B$2*'SFV+BESS'!$I$9, (BK103+BE104+BF104))</f>
        <v>173.61249999999998</v>
      </c>
      <c r="BL104" s="110">
        <f t="shared" si="122"/>
        <v>0</v>
      </c>
      <c r="BQ104" s="251"/>
      <c r="BR104" s="41">
        <v>3.9583333333333401</v>
      </c>
      <c r="BS104" s="33">
        <f t="shared" si="176"/>
        <v>0</v>
      </c>
      <c r="BT104" s="33">
        <f>Gen_Cons_Horario!B3010</f>
        <v>0</v>
      </c>
      <c r="BU104" s="35">
        <f t="shared" si="151"/>
        <v>0</v>
      </c>
      <c r="BV104" s="116">
        <f>IF(AND(BU104&gt;0,BU104*$B$4+CB103&lt;=$B$2*'SFV+BESS'!$I$9,BU104&lt;'SFV+BESS'!$I$7), BU104*$B$4, IF(AND(BU104&gt;0,BU104*$B$4+CB103&gt;$B$2*'SFV+BESS'!$I$9,BU104*$B$4&lt;'SFV+BESS'!$I$7),$B$2*'SFV+BESS'!$I$9-CB103,IF(AND(BU104&gt;0,BU104*$B$4+CB103&gt;$B$2*'SFV+BESS'!$I$9,BU104*$B$4&gt;'SFV+BESS'!$I$7,CB103&lt;$B$2*'SFV+BESS'!$I$9),$B$2*'SFV+BESS'!$I$9-CB103,IF(AND(BU104&gt;0,BU104*$B$4+CB103&lt;=$B$2*'SFV+BESS'!$I$9,BU104&gt;'SFV+BESS'!$I$7),'SFV+BESS'!$I$7,0))))</f>
        <v>0</v>
      </c>
      <c r="BW104" s="27">
        <f>IF(AND(BU104&lt;0,CB103+BU104/$B$5&gt;$H$2,-BU104/'Carga-Descarga Año'!$B$5&lt;'SFV+BESS'!$I$7),BU104/$B$5,IF(AND(BU104&lt;0,CB103+BU104/$B$5&gt;$H$2,-BU104/'Carga-Descarga Año'!$B$5&gt;'SFV+BESS'!$I$7),-'SFV+BESS'!$I$7,IF(AND(BU104&lt;0,CB103+BU104/$B$5&lt;$H$2),-MIN('SFV+BESS'!$I$7,CB103-$H$2),0)))</f>
        <v>0</v>
      </c>
      <c r="BX104" s="33"/>
      <c r="BY104" s="33">
        <f t="shared" si="159"/>
        <v>0</v>
      </c>
      <c r="BZ104" s="27">
        <f t="shared" si="123"/>
        <v>0</v>
      </c>
      <c r="CA104" s="27">
        <f t="shared" si="124"/>
        <v>0</v>
      </c>
      <c r="CB104" s="28">
        <f>IF((CB103+BV104+BW104)&gt;=$B$2*'SFV+BESS'!$I$9, $B$2*'SFV+BESS'!$I$9, (CB103+BV104+BW104))</f>
        <v>173.61249999999998</v>
      </c>
      <c r="CC104" s="110">
        <f t="shared" si="125"/>
        <v>0</v>
      </c>
      <c r="CH104" s="251"/>
      <c r="CI104" s="41">
        <v>3.9583333333333401</v>
      </c>
      <c r="CJ104" s="33">
        <f t="shared" si="177"/>
        <v>0</v>
      </c>
      <c r="CK104" s="33">
        <f>Gen_Cons_Horario!B3754</f>
        <v>0</v>
      </c>
      <c r="CL104" s="35">
        <f t="shared" si="152"/>
        <v>0</v>
      </c>
      <c r="CM104" s="116">
        <f>IF(AND(CL104&gt;0,CL104*$B$4+CS103&lt;=$B$2*'SFV+BESS'!$I$9,CL104&lt;'SFV+BESS'!$I$7), CL104*$B$4, IF(AND(CL104&gt;0,CL104*$B$4+CS103&gt;$B$2*'SFV+BESS'!$I$9,CL104*$B$4&lt;'SFV+BESS'!$I$7),$B$2*'SFV+BESS'!$I$9-CS103,IF(AND(CL104&gt;0,CL104*$B$4+CS103&gt;$B$2*'SFV+BESS'!$I$9,CL104*$B$4&gt;'SFV+BESS'!$I$7,CS103&lt;$B$2*'SFV+BESS'!$I$9),$B$2*'SFV+BESS'!$I$9-CS103,IF(AND(CL104&gt;0,CL104*$B$4+CS103&lt;=$B$2*'SFV+BESS'!$I$9,CL104&gt;'SFV+BESS'!$I$7),'SFV+BESS'!$I$7,0))))</f>
        <v>0</v>
      </c>
      <c r="CN104" s="27">
        <f>IF(AND(CL104&lt;0,CS103+CL104/$B$5&gt;$H$2,-CL104/'Carga-Descarga Año'!$B$5&lt;'SFV+BESS'!$I$7),CL104/$B$5,IF(AND(CL104&lt;0,CS103+CL104/$B$5&gt;$H$2,-CL104/'Carga-Descarga Año'!$B$5&gt;'SFV+BESS'!$I$7),-'SFV+BESS'!$I$7,IF(AND(CL104&lt;0,CS103+CL104/$B$5&lt;$H$2),-MIN('SFV+BESS'!$I$7,CS103-$H$2),0)))</f>
        <v>0</v>
      </c>
      <c r="CO104" s="33"/>
      <c r="CP104" s="33">
        <f t="shared" si="160"/>
        <v>0</v>
      </c>
      <c r="CQ104" s="27">
        <f t="shared" si="126"/>
        <v>0</v>
      </c>
      <c r="CR104" s="27">
        <f t="shared" si="161"/>
        <v>0</v>
      </c>
      <c r="CS104" s="28">
        <f>IF((CS103+CM104+CN104)&gt;=$B$2*'SFV+BESS'!$I$9, $B$2*'SFV+BESS'!$I$9, (CS103+CM104+CN104))</f>
        <v>173.61249999999998</v>
      </c>
      <c r="CT104" s="110">
        <f t="shared" si="127"/>
        <v>0</v>
      </c>
      <c r="CY104" s="251"/>
      <c r="CZ104" s="41">
        <v>3.9583333333333401</v>
      </c>
      <c r="DA104" s="33">
        <f t="shared" si="178"/>
        <v>0</v>
      </c>
      <c r="DB104" s="33">
        <f>Gen_Cons_Horario!B4474</f>
        <v>0</v>
      </c>
      <c r="DC104" s="35">
        <f t="shared" si="143"/>
        <v>0</v>
      </c>
      <c r="DD104" s="116">
        <f>IF(AND(DC104&gt;0,DC104*$B$4+DJ103&lt;=$B$2*'SFV+BESS'!$I$9,DC104&lt;'SFV+BESS'!$I$7), DC104*$B$4, IF(AND(DC104&gt;0,DC104*$B$4+DJ103&gt;$B$2*'SFV+BESS'!$I$9,DC104*$B$4&lt;'SFV+BESS'!$I$7),$B$2*'SFV+BESS'!$I$9-DJ103,IF(AND(DC104&gt;0,DC104*$B$4+DJ103&gt;$B$2*'SFV+BESS'!$I$9,DC104*$B$4&gt;'SFV+BESS'!$I$7,DJ103&lt;$B$2*'SFV+BESS'!$I$9),$B$2*'SFV+BESS'!$I$9-DJ103,IF(AND(DC104&gt;0,DC104*$B$4+DJ103&lt;=$B$2*'SFV+BESS'!$I$9,DC104&gt;'SFV+BESS'!$I$7),'SFV+BESS'!$I$7,0))))</f>
        <v>0</v>
      </c>
      <c r="DE104" s="27">
        <f>IF(AND(DC104&lt;0,DJ103+DC104/$B$5&gt;$H$2,-DC104/'Carga-Descarga Año'!$B$5&lt;'SFV+BESS'!$I$7),DC104/$B$5,IF(AND(DC104&lt;0,DJ103+DC104/$B$5&gt;$H$2,-DC104/'Carga-Descarga Año'!$B$5&gt;'SFV+BESS'!$I$7),-'SFV+BESS'!$I$7,IF(AND(DC104&lt;0,DJ103+DC104/$B$5&lt;$H$2),-MIN('SFV+BESS'!$I$7,DJ103-$H$2),0)))</f>
        <v>0</v>
      </c>
      <c r="DF104" s="33"/>
      <c r="DG104" s="33">
        <f t="shared" si="162"/>
        <v>0</v>
      </c>
      <c r="DH104" s="27">
        <f t="shared" si="128"/>
        <v>0</v>
      </c>
      <c r="DI104" s="27">
        <f t="shared" si="129"/>
        <v>0</v>
      </c>
      <c r="DJ104" s="28">
        <f>IF((DJ103+DD104+DE104)&gt;=$B$2*'SFV+BESS'!$I$9, $B$2*'SFV+BESS'!$I$9, (DJ103+DD104+DE104))</f>
        <v>173.61249999999998</v>
      </c>
      <c r="DK104" s="110">
        <f t="shared" si="130"/>
        <v>0</v>
      </c>
      <c r="DP104" s="251"/>
      <c r="DQ104" s="41">
        <v>3.9583333333333401</v>
      </c>
      <c r="DR104" s="33">
        <f t="shared" si="179"/>
        <v>0</v>
      </c>
      <c r="DS104" s="33">
        <f>Gen_Cons_Horario!B5218</f>
        <v>0</v>
      </c>
      <c r="DT104" s="35">
        <f t="shared" si="144"/>
        <v>0</v>
      </c>
      <c r="DU104" s="116">
        <f>IF(AND(DT104&gt;0,DT104*$B$4+EA103&lt;=$B$2*'SFV+BESS'!$I$9,DT104&lt;'SFV+BESS'!$I$7), DT104*$B$4, IF(AND(DT104&gt;0,DT104*$B$4+EA103&gt;$B$2*'SFV+BESS'!$I$9,DT104*$B$4&lt;'SFV+BESS'!$I$7),$B$2*'SFV+BESS'!$I$9-EA103,IF(AND(DT104&gt;0,DT104*$B$4+EA103&gt;$B$2*'SFV+BESS'!$I$9,DT104*$B$4&gt;'SFV+BESS'!$I$7,EA103&lt;$B$2*'SFV+BESS'!$I$9),$B$2*'SFV+BESS'!$I$9-EA103,IF(AND(DT104&gt;0,DT104*$B$4+EA103&lt;=$B$2*'SFV+BESS'!$I$9,DT104&gt;'SFV+BESS'!$I$7),'SFV+BESS'!$I$7,0))))</f>
        <v>0</v>
      </c>
      <c r="DV104" s="27">
        <f>IF(AND(DT104&lt;0,EA103+DT104/$B$5&gt;$H$2,-DT104/'Carga-Descarga Año'!$B$5&lt;'SFV+BESS'!$I$7),DT104/$B$5,IF(AND(DT104&lt;0,EA103+DT104/$B$5&gt;$H$2,-DT104/'Carga-Descarga Año'!$B$5&gt;'SFV+BESS'!$I$7),-'SFV+BESS'!$I$7,IF(AND(DT104&lt;0,EA103+DT104/$B$5&lt;$H$2),-MIN('SFV+BESS'!$I$7,EA103-$H$2),0)))</f>
        <v>0</v>
      </c>
      <c r="DW104" s="33"/>
      <c r="DX104" s="33">
        <f t="shared" si="163"/>
        <v>0</v>
      </c>
      <c r="DY104" s="27">
        <f t="shared" si="131"/>
        <v>0</v>
      </c>
      <c r="DZ104" s="27">
        <f t="shared" si="164"/>
        <v>0</v>
      </c>
      <c r="EA104" s="28">
        <f>IF((EA103+DU104+DV104)&gt;=$B$2*'SFV+BESS'!$I$9, $B$2*'SFV+BESS'!$I$9, (EA103+DU104+DV104))</f>
        <v>173.61249999999998</v>
      </c>
      <c r="EB104" s="110">
        <f t="shared" si="132"/>
        <v>0</v>
      </c>
      <c r="EG104" s="251"/>
      <c r="EH104" s="41">
        <v>3.9583333333333401</v>
      </c>
      <c r="EI104" s="33">
        <f t="shared" si="180"/>
        <v>0</v>
      </c>
      <c r="EJ104" s="33">
        <f>Gen_Cons_Horario!B5962</f>
        <v>0</v>
      </c>
      <c r="EK104" s="35">
        <f t="shared" si="145"/>
        <v>0</v>
      </c>
      <c r="EL104" s="116">
        <f>IF(AND(EK104&gt;0,EK104*$B$4+ER103&lt;=$B$2*'SFV+BESS'!$I$9,EK104&lt;'SFV+BESS'!$I$7), EK104*$B$4, IF(AND(EK104&gt;0,EK104*$B$4+ER103&gt;$B$2*'SFV+BESS'!$I$9,EK104*$B$4&lt;'SFV+BESS'!$I$7),$B$2*'SFV+BESS'!$I$9-ER103,IF(AND(EK104&gt;0,EK104*$B$4+ER103&gt;$B$2*'SFV+BESS'!$I$9,EK104*$B$4&gt;'SFV+BESS'!$I$7,ER103&lt;$B$2*'SFV+BESS'!$I$9),$B$2*'SFV+BESS'!$I$9-ER103,IF(AND(EK104&gt;0,EK104*$B$4+ER103&lt;=$B$2*'SFV+BESS'!$I$9,EK104&gt;'SFV+BESS'!$I$7),'SFV+BESS'!$I$7,0))))</f>
        <v>0</v>
      </c>
      <c r="EM104" s="27">
        <f>IF(AND(EK104&lt;0,ER103+EK104/$B$5&gt;$H$2,-EK104/'Carga-Descarga Año'!$B$5&lt;'SFV+BESS'!$I$7),EK104/$B$5,IF(AND(EK104&lt;0,ER103+EK104/$B$5&gt;$H$2,-EK104/'Carga-Descarga Año'!$B$5&gt;'SFV+BESS'!$I$7),-'SFV+BESS'!$I$7,IF(AND(EK104&lt;0,ER103+EK104/$B$5&lt;$H$2),-MIN('SFV+BESS'!$I$7,ER103-$H$2),0)))</f>
        <v>0</v>
      </c>
      <c r="EN104" s="33"/>
      <c r="EO104" s="33">
        <f t="shared" si="165"/>
        <v>0</v>
      </c>
      <c r="EP104" s="27">
        <f t="shared" si="133"/>
        <v>0</v>
      </c>
      <c r="EQ104" s="27">
        <f t="shared" si="166"/>
        <v>0</v>
      </c>
      <c r="ER104" s="28">
        <f>IF((ER103+EL104+EM104)&gt;=$B$2*'SFV+BESS'!$I$9, $B$2*'SFV+BESS'!$I$9, (ER103+EL104+EM104))</f>
        <v>173.61249999999998</v>
      </c>
      <c r="ES104" s="110">
        <f t="shared" si="134"/>
        <v>0</v>
      </c>
      <c r="EX104" s="251"/>
      <c r="EY104" s="41">
        <v>3.9583333333333401</v>
      </c>
      <c r="EZ104" s="33">
        <f t="shared" si="181"/>
        <v>0</v>
      </c>
      <c r="FA104" s="33">
        <f>Gen_Cons_Horario!B6682</f>
        <v>0</v>
      </c>
      <c r="FB104" s="35">
        <f t="shared" si="146"/>
        <v>0</v>
      </c>
      <c r="FC104" s="116">
        <f>IF(AND(FB104&gt;0,FB104*$B$4+FI103&lt;=$B$2*'SFV+BESS'!$I$9,FB104&lt;'SFV+BESS'!$I$7), FB104*$B$4, IF(AND(FB104&gt;0,FB104*$B$4+FI103&gt;$B$2*'SFV+BESS'!$I$9,FB104*$B$4&lt;'SFV+BESS'!$I$7),$B$2*'SFV+BESS'!$I$9-FI103,IF(AND(FB104&gt;0,FB104*$B$4+FI103&gt;$B$2*'SFV+BESS'!$I$9,FB104*$B$4&gt;'SFV+BESS'!$I$7,FI103&lt;$B$2*'SFV+BESS'!$I$9),$B$2*'SFV+BESS'!$I$9-FI103,IF(AND(FB104&gt;0,FB104*$B$4+FI103&lt;=$B$2*'SFV+BESS'!$I$9,FB104&gt;'SFV+BESS'!$I$7),'SFV+BESS'!$I$7,0))))</f>
        <v>0</v>
      </c>
      <c r="FD104" s="27">
        <f>IF(AND(FB104&lt;0,FI103+FB104/$B$5&gt;$H$2,-FB104/'Carga-Descarga Año'!$B$5&lt;'SFV+BESS'!$I$7),FB104/$B$5,IF(AND(FB104&lt;0,FI103+FB104/$B$5&gt;$H$2,-FB104/'Carga-Descarga Año'!$B$5&gt;'SFV+BESS'!$I$7),-'SFV+BESS'!$I$7,IF(AND(FB104&lt;0,FI103+FB104/$B$5&lt;$H$2),-MIN('SFV+BESS'!$I$7,FI103-$H$2),0)))</f>
        <v>0</v>
      </c>
      <c r="FE104" s="33"/>
      <c r="FF104" s="33">
        <f t="shared" si="167"/>
        <v>0</v>
      </c>
      <c r="FG104" s="27">
        <f t="shared" si="135"/>
        <v>0</v>
      </c>
      <c r="FH104" s="27">
        <f t="shared" si="168"/>
        <v>0</v>
      </c>
      <c r="FI104" s="28">
        <f>IF((FI103+FC104+FD104)&gt;=$B$2*'SFV+BESS'!$I$9, $B$2*'SFV+BESS'!$I$9, (FI103+FC104+FD104))</f>
        <v>173.61249999999998</v>
      </c>
      <c r="FJ104" s="110">
        <f t="shared" si="136"/>
        <v>0</v>
      </c>
      <c r="FO104" s="251"/>
      <c r="FP104" s="41">
        <v>3.9583333333333401</v>
      </c>
      <c r="FQ104" s="33">
        <f t="shared" si="182"/>
        <v>0</v>
      </c>
      <c r="FR104" s="33">
        <f>Gen_Cons_Horario!B7426</f>
        <v>0</v>
      </c>
      <c r="FS104" s="35">
        <f t="shared" si="147"/>
        <v>0</v>
      </c>
      <c r="FT104" s="116">
        <f>IF(AND(FS104&gt;0,FS104*$B$4+FZ103&lt;=$B$2*'SFV+BESS'!$I$9,FS104&lt;'SFV+BESS'!$I$7), FS104*$B$4, IF(AND(FS104&gt;0,FS104*$B$4+FZ103&gt;$B$2*'SFV+BESS'!$I$9,FS104*$B$4&lt;'SFV+BESS'!$I$7),$B$2*'SFV+BESS'!$I$9-FZ103,IF(AND(FS104&gt;0,FS104*$B$4+FZ103&gt;$B$2*'SFV+BESS'!$I$9,FS104*$B$4&gt;'SFV+BESS'!$I$7,FZ103&lt;$B$2*'SFV+BESS'!$I$9),$B$2*'SFV+BESS'!$I$9-FZ103,IF(AND(FS104&gt;0,FS104*$B$4+FZ103&lt;=$B$2*'SFV+BESS'!$I$9,FS104&gt;'SFV+BESS'!$I$7),'SFV+BESS'!$I$7,0))))</f>
        <v>0</v>
      </c>
      <c r="FU104" s="27">
        <f>IF(AND(FS104&lt;0,FZ103+FS104/$B$5&gt;$H$2,-FS104/'Carga-Descarga Año'!$B$5&lt;'SFV+BESS'!$I$7),FS104/$B$5,IF(AND(FS104&lt;0,FZ103+FS104/$B$5&gt;$H$2,-FS104/'Carga-Descarga Año'!$B$5&gt;'SFV+BESS'!$I$7),-'SFV+BESS'!$I$7,IF(AND(FS104&lt;0,FZ103+FS104/$B$5&lt;$H$2),-MIN('SFV+BESS'!$I$7,FZ103-$H$2),0)))</f>
        <v>0</v>
      </c>
      <c r="FV104" s="33"/>
      <c r="FW104" s="33">
        <f t="shared" si="169"/>
        <v>0</v>
      </c>
      <c r="FX104" s="27">
        <f t="shared" si="137"/>
        <v>0</v>
      </c>
      <c r="FY104" s="27">
        <f t="shared" si="170"/>
        <v>0</v>
      </c>
      <c r="FZ104" s="28">
        <f>IF((FZ103+FT104+FU104)&gt;=$B$2*'SFV+BESS'!$I$9, $B$2*'SFV+BESS'!$I$9, (FZ103+FT104+FU104))</f>
        <v>173.61249999999998</v>
      </c>
      <c r="GA104" s="110">
        <f t="shared" si="138"/>
        <v>0</v>
      </c>
      <c r="GF104" s="251"/>
      <c r="GG104" s="41">
        <v>3.9583333333333401</v>
      </c>
      <c r="GH104" s="33">
        <f t="shared" si="183"/>
        <v>0</v>
      </c>
      <c r="GI104" s="33">
        <f>Gen_Cons_Horario!B8146</f>
        <v>0</v>
      </c>
      <c r="GJ104" s="35">
        <f t="shared" si="153"/>
        <v>0</v>
      </c>
      <c r="GK104" s="116">
        <f>IF(AND(GJ104&gt;0,GJ104*$B$4+GQ103&lt;=$B$2*'SFV+BESS'!$I$9,GJ104&lt;'SFV+BESS'!$I$7), GJ104*$B$4, IF(AND(GJ104&gt;0,GJ104*$B$4+GQ103&gt;$B$2*'SFV+BESS'!$I$9,GJ104*$B$4&lt;'SFV+BESS'!$I$7),$B$2*'SFV+BESS'!$I$9-GQ103,IF(AND(GJ104&gt;0,GJ104*$B$4+GQ103&gt;$B$2*'SFV+BESS'!$I$9,GJ104*$B$4&gt;'SFV+BESS'!$I$7,GQ103&lt;$B$2*'SFV+BESS'!$I$9),$B$2*'SFV+BESS'!$I$9-GQ103,IF(AND(GJ104&gt;0,GJ104*$B$4+GQ103&lt;=$B$2*'SFV+BESS'!$I$9,GJ104&gt;'SFV+BESS'!$I$7),'SFV+BESS'!$I$7,0))))</f>
        <v>0</v>
      </c>
      <c r="GL104" s="27">
        <f>IF(AND(GJ104&lt;0,GQ103+GJ104/$B$5&gt;$H$2,-GJ104/'Carga-Descarga Año'!$B$5&lt;'SFV+BESS'!$I$7),GJ104/$B$5,IF(AND(GJ104&lt;0,GQ103+GJ104/$B$5&gt;$H$2,-GJ104/'Carga-Descarga Año'!$B$5&gt;'SFV+BESS'!$I$7),-'SFV+BESS'!$I$7,IF(AND(GJ104&lt;0,GQ103+GJ104/$B$5&lt;$H$2),-MIN('SFV+BESS'!$I$7,GQ103-$H$2),0)))</f>
        <v>0</v>
      </c>
      <c r="GM104" s="33"/>
      <c r="GN104" s="33">
        <f t="shared" si="171"/>
        <v>0</v>
      </c>
      <c r="GO104" s="27">
        <f t="shared" si="139"/>
        <v>0</v>
      </c>
      <c r="GP104" s="27">
        <f t="shared" si="172"/>
        <v>0</v>
      </c>
      <c r="GQ104" s="28">
        <f>IF((GQ103+GK104+GL104)&gt;=$B$2*'SFV+BESS'!$I$9, $B$2*'SFV+BESS'!$I$9, (GQ103+GK104+GL104))</f>
        <v>173.61249999999998</v>
      </c>
      <c r="GR104" s="110">
        <f t="shared" si="140"/>
        <v>0</v>
      </c>
    </row>
    <row r="105" spans="1:200">
      <c r="A105" s="248">
        <v>5</v>
      </c>
      <c r="B105" s="117">
        <v>4</v>
      </c>
      <c r="C105" s="38">
        <f t="shared" si="154"/>
        <v>0</v>
      </c>
      <c r="D105" s="2">
        <f>Gen_Cons_Horario!B131</f>
        <v>0</v>
      </c>
      <c r="E105" s="140">
        <f t="shared" si="112"/>
        <v>0</v>
      </c>
      <c r="F105" s="116">
        <f>IF(AND(E105&gt;0,E105*$B$4+L104&lt;=$B$2*'SFV+BESS'!$I$9,E105&lt;'SFV+BESS'!$I$7), E105*$B$4, IF(AND(E105&gt;0,E105*$B$4+L104&gt;$B$2*'SFV+BESS'!$I$9,E105*$B$4&lt;'SFV+BESS'!$I$7),$B$2*'SFV+BESS'!$I$9-L104,IF(AND(E105&gt;0,E105*$B$4+L104&gt;$B$2*'SFV+BESS'!$I$9,E105*$B$4&gt;'SFV+BESS'!$I$7,L104&lt;$B$2*'SFV+BESS'!$I$9),$B$2*'SFV+BESS'!$I$9-L104,IF(AND(E105&gt;0,E105*$B$4+L104&lt;=$B$2*'SFV+BESS'!$I$9,E105&gt;'SFV+BESS'!$I$7),'SFV+BESS'!$I$7,0))))</f>
        <v>0</v>
      </c>
      <c r="G105" s="27">
        <f>IF(AND(E105&lt;0,L104+E105/$B$5&gt;$H$2,-E105/'Carga-Descarga Año'!$B$5&lt;'SFV+BESS'!$I$7),E105/$B$5,IF(AND(E105&lt;0,L104+E105/$B$5&gt;$H$2,-E105/'Carga-Descarga Año'!$B$5&gt;'SFV+BESS'!$I$7),-'SFV+BESS'!$I$7,IF(AND(E105&lt;0,L104+E105/$B$5&lt;$H$2),-MIN('SFV+BESS'!$I$7,L104-$H$2),0)))</f>
        <v>0</v>
      </c>
      <c r="I105" s="38">
        <f t="shared" si="113"/>
        <v>0</v>
      </c>
      <c r="J105" s="27">
        <f t="shared" si="115"/>
        <v>0</v>
      </c>
      <c r="K105" s="27">
        <f t="shared" si="114"/>
        <v>0</v>
      </c>
      <c r="L105" s="28">
        <f>IF((L104+F105+G105)&gt;=$B$2*'SFV+BESS'!$I$9, $B$2*'SFV+BESS'!$I$9, (L104+F105+G105))</f>
        <v>9.1375000000000011</v>
      </c>
      <c r="M105" s="110">
        <f t="shared" si="116"/>
        <v>0</v>
      </c>
      <c r="R105" s="251">
        <v>5</v>
      </c>
      <c r="S105" s="117">
        <v>4</v>
      </c>
      <c r="T105" s="2">
        <f t="shared" si="173"/>
        <v>0</v>
      </c>
      <c r="U105" s="2">
        <f>Gen_Cons_Horario!B875</f>
        <v>0</v>
      </c>
      <c r="V105" s="35">
        <f t="shared" si="148"/>
        <v>0</v>
      </c>
      <c r="W105" s="116">
        <f>IF(AND(V105&gt;0,V105*$B$4+AC104&lt;=$B$2*'SFV+BESS'!$I$9,V105&lt;'SFV+BESS'!$I$7), V105*$B$4, IF(AND(V105&gt;0,V105*$B$4+AC104&gt;$B$2*'SFV+BESS'!$I$9,V105*$B$4&lt;'SFV+BESS'!$I$7),$B$2*'SFV+BESS'!$I$9-AC104,IF(AND(V105&gt;0,V105*$B$4+AC104&gt;$B$2*'SFV+BESS'!$I$9,V105*$B$4&gt;'SFV+BESS'!$I$7,AC104&lt;$B$2*'SFV+BESS'!$I$9),$B$2*'SFV+BESS'!$I$9-AC104,IF(AND(V105&gt;0,V105*$B$4+AC104&lt;=$B$2*'SFV+BESS'!$I$9,V105&gt;'SFV+BESS'!$I$7),'SFV+BESS'!$I$7,0))))</f>
        <v>0</v>
      </c>
      <c r="X105" s="27">
        <f>IF(AND(V105&lt;0,AC104+V105/$B$5&gt;$H$2,-V105/'Carga-Descarga Año'!$B$5&lt;'SFV+BESS'!$I$7),V105/$B$5,IF(AND(V105&lt;0,AC104+V105/$B$5&gt;$H$2,-V105/'Carga-Descarga Año'!$B$5&gt;'SFV+BESS'!$I$7),-'SFV+BESS'!$I$7,IF(AND(V105&lt;0,AC104+V105/$B$5&lt;$H$2),-MIN('SFV+BESS'!$I$7,AC104-$H$2),0)))</f>
        <v>0</v>
      </c>
      <c r="Z105" s="33">
        <f t="shared" si="142"/>
        <v>0</v>
      </c>
      <c r="AA105" s="27">
        <f t="shared" si="117"/>
        <v>0</v>
      </c>
      <c r="AB105" s="27">
        <f t="shared" si="141"/>
        <v>0</v>
      </c>
      <c r="AC105" s="28">
        <f>IF((AC104+W105+X105)&gt;=$B$2*'SFV+BESS'!$I$9, $B$2*'SFV+BESS'!$I$9, (AC104+W105+X105))</f>
        <v>14.02364196618467</v>
      </c>
      <c r="AD105" s="110">
        <f t="shared" si="118"/>
        <v>0</v>
      </c>
      <c r="AI105" s="251">
        <v>5</v>
      </c>
      <c r="AJ105" s="117">
        <v>4</v>
      </c>
      <c r="AK105" s="52">
        <f t="shared" si="174"/>
        <v>0</v>
      </c>
      <c r="AL105" s="33">
        <f>Gen_Cons_Horario!B1547</f>
        <v>0</v>
      </c>
      <c r="AM105" s="35">
        <f t="shared" si="149"/>
        <v>0</v>
      </c>
      <c r="AN105" s="116">
        <f>IF(AND(AM105&gt;0,AM105*$B$4+AT104&lt;=$B$2*'SFV+BESS'!$I$9,AM105&lt;'SFV+BESS'!$I$7), AM105*$B$4, IF(AND(AM105&gt;0,AM105*$B$4+AT104&gt;$B$2*'SFV+BESS'!$I$9,AM105*$B$4&lt;'SFV+BESS'!$I$7),$B$2*'SFV+BESS'!$I$9-AT104,IF(AND(AM105&gt;0,AM105*$B$4+AT104&gt;$B$2*'SFV+BESS'!$I$9,AM105*$B$4&gt;'SFV+BESS'!$I$7,AT104&lt;$B$2*'SFV+BESS'!$I$9),$B$2*'SFV+BESS'!$I$9-AT104,IF(AND(AM105&gt;0,AM105*$B$4+AT104&lt;=$B$2*'SFV+BESS'!$I$9,AM105&gt;'SFV+BESS'!$I$7),'SFV+BESS'!$I$7,0))))</f>
        <v>0</v>
      </c>
      <c r="AO105" s="27">
        <f>IF(AND(AM105&lt;0,AT104+AM105/$B$5&gt;$H$2,-AM105/'Carga-Descarga Año'!$B$5&lt;'SFV+BESS'!$I$7),AM105/$B$5,IF(AND(AM105&lt;0,AT104+AM105/$B$5&gt;$H$2,-AM105/'Carga-Descarga Año'!$B$5&gt;'SFV+BESS'!$I$7),-'SFV+BESS'!$I$7,IF(AND(AM105&lt;0,AT104+AM105/$B$5&lt;$H$2),-MIN('SFV+BESS'!$I$7,AT104-$H$2),0)))</f>
        <v>0</v>
      </c>
      <c r="AP105" s="33"/>
      <c r="AQ105" s="33">
        <f t="shared" si="155"/>
        <v>0</v>
      </c>
      <c r="AR105" s="27">
        <f t="shared" si="119"/>
        <v>0</v>
      </c>
      <c r="AS105" s="27">
        <f t="shared" si="156"/>
        <v>0</v>
      </c>
      <c r="AT105" s="28">
        <f>IF((AT104+AN105+AO105)&gt;=$B$2*'SFV+BESS'!$I$9, $B$2*'SFV+BESS'!$I$9, (AT104+AN105+AO105))</f>
        <v>172.53218491635695</v>
      </c>
      <c r="AU105" s="110">
        <f t="shared" si="120"/>
        <v>0</v>
      </c>
      <c r="AZ105" s="251">
        <v>5</v>
      </c>
      <c r="BA105" s="117">
        <v>4</v>
      </c>
      <c r="BB105" s="33">
        <f t="shared" si="175"/>
        <v>0</v>
      </c>
      <c r="BC105" s="33">
        <f>Gen_Cons_Horario!B2291</f>
        <v>0</v>
      </c>
      <c r="BD105" s="35">
        <f t="shared" si="150"/>
        <v>0</v>
      </c>
      <c r="BE105" s="116">
        <f>IF(AND(BD105&gt;0,BD105*$B$4+BK104&lt;=$B$2*'SFV+BESS'!$I$9,BD105&lt;'SFV+BESS'!$I$7), BD105*$B$4, IF(AND(BD105&gt;0,BD105*$B$4+BK104&gt;$B$2*'SFV+BESS'!$I$9,BD105*$B$4&lt;'SFV+BESS'!$I$7),$B$2*'SFV+BESS'!$I$9-BK104,IF(AND(BD105&gt;0,BD105*$B$4+BK104&gt;$B$2*'SFV+BESS'!$I$9,BD105*$B$4&gt;'SFV+BESS'!$I$7,BK104&lt;$B$2*'SFV+BESS'!$I$9),$B$2*'SFV+BESS'!$I$9-BK104,IF(AND(BD105&gt;0,BD105*$B$4+BK104&lt;=$B$2*'SFV+BESS'!$I$9,BD105&gt;'SFV+BESS'!$I$7),'SFV+BESS'!$I$7,0))))</f>
        <v>0</v>
      </c>
      <c r="BF105" s="27">
        <f>IF(AND(BD105&lt;0,BK104+BD105/$B$5&gt;$H$2,-BD105/'Carga-Descarga Año'!$B$5&lt;'SFV+BESS'!$I$7),BD105/$B$5,IF(AND(BD105&lt;0,BK104+BD105/$B$5&gt;$H$2,-BD105/'Carga-Descarga Año'!$B$5&gt;'SFV+BESS'!$I$7),-'SFV+BESS'!$I$7,IF(AND(BD105&lt;0,BK104+BD105/$B$5&lt;$H$2),-MIN('SFV+BESS'!$I$7,BK104-$H$2),0)))</f>
        <v>0</v>
      </c>
      <c r="BG105" s="33"/>
      <c r="BH105" s="33">
        <f t="shared" si="157"/>
        <v>0</v>
      </c>
      <c r="BI105" s="27">
        <f t="shared" si="121"/>
        <v>0</v>
      </c>
      <c r="BJ105" s="27">
        <f t="shared" si="158"/>
        <v>0</v>
      </c>
      <c r="BK105" s="28">
        <f>IF((BK104+BE105+BF105)&gt;=$B$2*'SFV+BESS'!$I$9, $B$2*'SFV+BESS'!$I$9, (BK104+BE105+BF105))</f>
        <v>173.61249999999998</v>
      </c>
      <c r="BL105" s="110">
        <f t="shared" si="122"/>
        <v>0</v>
      </c>
      <c r="BQ105" s="251">
        <v>5</v>
      </c>
      <c r="BR105" s="117">
        <v>4</v>
      </c>
      <c r="BS105" s="33">
        <f t="shared" si="176"/>
        <v>0</v>
      </c>
      <c r="BT105" s="33">
        <f>Gen_Cons_Horario!B3011</f>
        <v>0</v>
      </c>
      <c r="BU105" s="35">
        <f t="shared" si="151"/>
        <v>0</v>
      </c>
      <c r="BV105" s="116">
        <f>IF(AND(BU105&gt;0,BU105*$B$4+CB104&lt;=$B$2*'SFV+BESS'!$I$9,BU105&lt;'SFV+BESS'!$I$7), BU105*$B$4, IF(AND(BU105&gt;0,BU105*$B$4+CB104&gt;$B$2*'SFV+BESS'!$I$9,BU105*$B$4&lt;'SFV+BESS'!$I$7),$B$2*'SFV+BESS'!$I$9-CB104,IF(AND(BU105&gt;0,BU105*$B$4+CB104&gt;$B$2*'SFV+BESS'!$I$9,BU105*$B$4&gt;'SFV+BESS'!$I$7,CB104&lt;$B$2*'SFV+BESS'!$I$9),$B$2*'SFV+BESS'!$I$9-CB104,IF(AND(BU105&gt;0,BU105*$B$4+CB104&lt;=$B$2*'SFV+BESS'!$I$9,BU105&gt;'SFV+BESS'!$I$7),'SFV+BESS'!$I$7,0))))</f>
        <v>0</v>
      </c>
      <c r="BW105" s="27">
        <f>IF(AND(BU105&lt;0,CB104+BU105/$B$5&gt;$H$2,-BU105/'Carga-Descarga Año'!$B$5&lt;'SFV+BESS'!$I$7),BU105/$B$5,IF(AND(BU105&lt;0,CB104+BU105/$B$5&gt;$H$2,-BU105/'Carga-Descarga Año'!$B$5&gt;'SFV+BESS'!$I$7),-'SFV+BESS'!$I$7,IF(AND(BU105&lt;0,CB104+BU105/$B$5&lt;$H$2),-MIN('SFV+BESS'!$I$7,CB104-$H$2),0)))</f>
        <v>0</v>
      </c>
      <c r="BX105" s="33"/>
      <c r="BY105" s="33">
        <f t="shared" si="159"/>
        <v>0</v>
      </c>
      <c r="BZ105" s="27">
        <f t="shared" si="123"/>
        <v>0</v>
      </c>
      <c r="CA105" s="27">
        <f t="shared" si="124"/>
        <v>0</v>
      </c>
      <c r="CB105" s="28">
        <f>IF((CB104+BV105+BW105)&gt;=$B$2*'SFV+BESS'!$I$9, $B$2*'SFV+BESS'!$I$9, (CB104+BV105+BW105))</f>
        <v>173.61249999999998</v>
      </c>
      <c r="CC105" s="110">
        <f t="shared" si="125"/>
        <v>0</v>
      </c>
      <c r="CH105" s="251">
        <v>5</v>
      </c>
      <c r="CI105" s="117">
        <v>4</v>
      </c>
      <c r="CJ105" s="33">
        <f t="shared" si="177"/>
        <v>0</v>
      </c>
      <c r="CK105" s="33">
        <f>Gen_Cons_Horario!B3755</f>
        <v>0</v>
      </c>
      <c r="CL105" s="35">
        <f t="shared" si="152"/>
        <v>0</v>
      </c>
      <c r="CM105" s="116">
        <f>IF(AND(CL105&gt;0,CL105*$B$4+CS104&lt;=$B$2*'SFV+BESS'!$I$9,CL105&lt;'SFV+BESS'!$I$7), CL105*$B$4, IF(AND(CL105&gt;0,CL105*$B$4+CS104&gt;$B$2*'SFV+BESS'!$I$9,CL105*$B$4&lt;'SFV+BESS'!$I$7),$B$2*'SFV+BESS'!$I$9-CS104,IF(AND(CL105&gt;0,CL105*$B$4+CS104&gt;$B$2*'SFV+BESS'!$I$9,CL105*$B$4&gt;'SFV+BESS'!$I$7,CS104&lt;$B$2*'SFV+BESS'!$I$9),$B$2*'SFV+BESS'!$I$9-CS104,IF(AND(CL105&gt;0,CL105*$B$4+CS104&lt;=$B$2*'SFV+BESS'!$I$9,CL105&gt;'SFV+BESS'!$I$7),'SFV+BESS'!$I$7,0))))</f>
        <v>0</v>
      </c>
      <c r="CN105" s="27">
        <f>IF(AND(CL105&lt;0,CS104+CL105/$B$5&gt;$H$2,-CL105/'Carga-Descarga Año'!$B$5&lt;'SFV+BESS'!$I$7),CL105/$B$5,IF(AND(CL105&lt;0,CS104+CL105/$B$5&gt;$H$2,-CL105/'Carga-Descarga Año'!$B$5&gt;'SFV+BESS'!$I$7),-'SFV+BESS'!$I$7,IF(AND(CL105&lt;0,CS104+CL105/$B$5&lt;$H$2),-MIN('SFV+BESS'!$I$7,CS104-$H$2),0)))</f>
        <v>0</v>
      </c>
      <c r="CO105" s="33"/>
      <c r="CP105" s="33">
        <f t="shared" si="160"/>
        <v>0</v>
      </c>
      <c r="CQ105" s="27">
        <f t="shared" si="126"/>
        <v>0</v>
      </c>
      <c r="CR105" s="27">
        <f t="shared" si="161"/>
        <v>0</v>
      </c>
      <c r="CS105" s="28">
        <f>IF((CS104+CM105+CN105)&gt;=$B$2*'SFV+BESS'!$I$9, $B$2*'SFV+BESS'!$I$9, (CS104+CM105+CN105))</f>
        <v>173.61249999999998</v>
      </c>
      <c r="CT105" s="110">
        <f t="shared" si="127"/>
        <v>0</v>
      </c>
      <c r="CY105" s="251">
        <v>5</v>
      </c>
      <c r="CZ105" s="117">
        <v>4</v>
      </c>
      <c r="DA105" s="33">
        <f t="shared" si="178"/>
        <v>0</v>
      </c>
      <c r="DB105" s="33">
        <f>Gen_Cons_Horario!B4475</f>
        <v>0</v>
      </c>
      <c r="DC105" s="35">
        <f t="shared" si="143"/>
        <v>0</v>
      </c>
      <c r="DD105" s="116">
        <f>IF(AND(DC105&gt;0,DC105*$B$4+DJ104&lt;=$B$2*'SFV+BESS'!$I$9,DC105&lt;'SFV+BESS'!$I$7), DC105*$B$4, IF(AND(DC105&gt;0,DC105*$B$4+DJ104&gt;$B$2*'SFV+BESS'!$I$9,DC105*$B$4&lt;'SFV+BESS'!$I$7),$B$2*'SFV+BESS'!$I$9-DJ104,IF(AND(DC105&gt;0,DC105*$B$4+DJ104&gt;$B$2*'SFV+BESS'!$I$9,DC105*$B$4&gt;'SFV+BESS'!$I$7,DJ104&lt;$B$2*'SFV+BESS'!$I$9),$B$2*'SFV+BESS'!$I$9-DJ104,IF(AND(DC105&gt;0,DC105*$B$4+DJ104&lt;=$B$2*'SFV+BESS'!$I$9,DC105&gt;'SFV+BESS'!$I$7),'SFV+BESS'!$I$7,0))))</f>
        <v>0</v>
      </c>
      <c r="DE105" s="27">
        <f>IF(AND(DC105&lt;0,DJ104+DC105/$B$5&gt;$H$2,-DC105/'Carga-Descarga Año'!$B$5&lt;'SFV+BESS'!$I$7),DC105/$B$5,IF(AND(DC105&lt;0,DJ104+DC105/$B$5&gt;$H$2,-DC105/'Carga-Descarga Año'!$B$5&gt;'SFV+BESS'!$I$7),-'SFV+BESS'!$I$7,IF(AND(DC105&lt;0,DJ104+DC105/$B$5&lt;$H$2),-MIN('SFV+BESS'!$I$7,DJ104-$H$2),0)))</f>
        <v>0</v>
      </c>
      <c r="DF105" s="33"/>
      <c r="DG105" s="33">
        <f t="shared" si="162"/>
        <v>0</v>
      </c>
      <c r="DH105" s="27">
        <f t="shared" si="128"/>
        <v>0</v>
      </c>
      <c r="DI105" s="27">
        <f t="shared" si="129"/>
        <v>0</v>
      </c>
      <c r="DJ105" s="28">
        <f>IF((DJ104+DD105+DE105)&gt;=$B$2*'SFV+BESS'!$I$9, $B$2*'SFV+BESS'!$I$9, (DJ104+DD105+DE105))</f>
        <v>173.61249999999998</v>
      </c>
      <c r="DK105" s="110">
        <f t="shared" si="130"/>
        <v>0</v>
      </c>
      <c r="DP105" s="251">
        <v>5</v>
      </c>
      <c r="DQ105" s="117">
        <v>4</v>
      </c>
      <c r="DR105" s="33">
        <f t="shared" si="179"/>
        <v>0</v>
      </c>
      <c r="DS105" s="33">
        <f>Gen_Cons_Horario!B5219</f>
        <v>0</v>
      </c>
      <c r="DT105" s="35">
        <f t="shared" si="144"/>
        <v>0</v>
      </c>
      <c r="DU105" s="116">
        <f>IF(AND(DT105&gt;0,DT105*$B$4+EA104&lt;=$B$2*'SFV+BESS'!$I$9,DT105&lt;'SFV+BESS'!$I$7), DT105*$B$4, IF(AND(DT105&gt;0,DT105*$B$4+EA104&gt;$B$2*'SFV+BESS'!$I$9,DT105*$B$4&lt;'SFV+BESS'!$I$7),$B$2*'SFV+BESS'!$I$9-EA104,IF(AND(DT105&gt;0,DT105*$B$4+EA104&gt;$B$2*'SFV+BESS'!$I$9,DT105*$B$4&gt;'SFV+BESS'!$I$7,EA104&lt;$B$2*'SFV+BESS'!$I$9),$B$2*'SFV+BESS'!$I$9-EA104,IF(AND(DT105&gt;0,DT105*$B$4+EA104&lt;=$B$2*'SFV+BESS'!$I$9,DT105&gt;'SFV+BESS'!$I$7),'SFV+BESS'!$I$7,0))))</f>
        <v>0</v>
      </c>
      <c r="DV105" s="27">
        <f>IF(AND(DT105&lt;0,EA104+DT105/$B$5&gt;$H$2,-DT105/'Carga-Descarga Año'!$B$5&lt;'SFV+BESS'!$I$7),DT105/$B$5,IF(AND(DT105&lt;0,EA104+DT105/$B$5&gt;$H$2,-DT105/'Carga-Descarga Año'!$B$5&gt;'SFV+BESS'!$I$7),-'SFV+BESS'!$I$7,IF(AND(DT105&lt;0,EA104+DT105/$B$5&lt;$H$2),-MIN('SFV+BESS'!$I$7,EA104-$H$2),0)))</f>
        <v>0</v>
      </c>
      <c r="DW105" s="33"/>
      <c r="DX105" s="33">
        <f t="shared" si="163"/>
        <v>0</v>
      </c>
      <c r="DY105" s="27">
        <f t="shared" si="131"/>
        <v>0</v>
      </c>
      <c r="DZ105" s="27">
        <f t="shared" si="164"/>
        <v>0</v>
      </c>
      <c r="EA105" s="28">
        <f>IF((EA104+DU105+DV105)&gt;=$B$2*'SFV+BESS'!$I$9, $B$2*'SFV+BESS'!$I$9, (EA104+DU105+DV105))</f>
        <v>173.61249999999998</v>
      </c>
      <c r="EB105" s="110">
        <f t="shared" si="132"/>
        <v>0</v>
      </c>
      <c r="EG105" s="251">
        <v>5</v>
      </c>
      <c r="EH105" s="117">
        <v>4</v>
      </c>
      <c r="EI105" s="33">
        <f t="shared" si="180"/>
        <v>0</v>
      </c>
      <c r="EJ105" s="33">
        <f>Gen_Cons_Horario!B5963</f>
        <v>0</v>
      </c>
      <c r="EK105" s="35">
        <f t="shared" si="145"/>
        <v>0</v>
      </c>
      <c r="EL105" s="116">
        <f>IF(AND(EK105&gt;0,EK105*$B$4+ER104&lt;=$B$2*'SFV+BESS'!$I$9,EK105&lt;'SFV+BESS'!$I$7), EK105*$B$4, IF(AND(EK105&gt;0,EK105*$B$4+ER104&gt;$B$2*'SFV+BESS'!$I$9,EK105*$B$4&lt;'SFV+BESS'!$I$7),$B$2*'SFV+BESS'!$I$9-ER104,IF(AND(EK105&gt;0,EK105*$B$4+ER104&gt;$B$2*'SFV+BESS'!$I$9,EK105*$B$4&gt;'SFV+BESS'!$I$7,ER104&lt;$B$2*'SFV+BESS'!$I$9),$B$2*'SFV+BESS'!$I$9-ER104,IF(AND(EK105&gt;0,EK105*$B$4+ER104&lt;=$B$2*'SFV+BESS'!$I$9,EK105&gt;'SFV+BESS'!$I$7),'SFV+BESS'!$I$7,0))))</f>
        <v>0</v>
      </c>
      <c r="EM105" s="27">
        <f>IF(AND(EK105&lt;0,ER104+EK105/$B$5&gt;$H$2,-EK105/'Carga-Descarga Año'!$B$5&lt;'SFV+BESS'!$I$7),EK105/$B$5,IF(AND(EK105&lt;0,ER104+EK105/$B$5&gt;$H$2,-EK105/'Carga-Descarga Año'!$B$5&gt;'SFV+BESS'!$I$7),-'SFV+BESS'!$I$7,IF(AND(EK105&lt;0,ER104+EK105/$B$5&lt;$H$2),-MIN('SFV+BESS'!$I$7,ER104-$H$2),0)))</f>
        <v>0</v>
      </c>
      <c r="EN105" s="33"/>
      <c r="EO105" s="33">
        <f t="shared" si="165"/>
        <v>0</v>
      </c>
      <c r="EP105" s="27">
        <f t="shared" si="133"/>
        <v>0</v>
      </c>
      <c r="EQ105" s="27">
        <f t="shared" si="166"/>
        <v>0</v>
      </c>
      <c r="ER105" s="28">
        <f>IF((ER104+EL105+EM105)&gt;=$B$2*'SFV+BESS'!$I$9, $B$2*'SFV+BESS'!$I$9, (ER104+EL105+EM105))</f>
        <v>173.61249999999998</v>
      </c>
      <c r="ES105" s="110">
        <f t="shared" si="134"/>
        <v>0</v>
      </c>
      <c r="EX105" s="251">
        <v>5</v>
      </c>
      <c r="EY105" s="117">
        <v>4</v>
      </c>
      <c r="EZ105" s="33">
        <f t="shared" si="181"/>
        <v>0</v>
      </c>
      <c r="FA105" s="33">
        <f>Gen_Cons_Horario!B6683</f>
        <v>0</v>
      </c>
      <c r="FB105" s="35">
        <f t="shared" si="146"/>
        <v>0</v>
      </c>
      <c r="FC105" s="116">
        <f>IF(AND(FB105&gt;0,FB105*$B$4+FI104&lt;=$B$2*'SFV+BESS'!$I$9,FB105&lt;'SFV+BESS'!$I$7), FB105*$B$4, IF(AND(FB105&gt;0,FB105*$B$4+FI104&gt;$B$2*'SFV+BESS'!$I$9,FB105*$B$4&lt;'SFV+BESS'!$I$7),$B$2*'SFV+BESS'!$I$9-FI104,IF(AND(FB105&gt;0,FB105*$B$4+FI104&gt;$B$2*'SFV+BESS'!$I$9,FB105*$B$4&gt;'SFV+BESS'!$I$7,FI104&lt;$B$2*'SFV+BESS'!$I$9),$B$2*'SFV+BESS'!$I$9-FI104,IF(AND(FB105&gt;0,FB105*$B$4+FI104&lt;=$B$2*'SFV+BESS'!$I$9,FB105&gt;'SFV+BESS'!$I$7),'SFV+BESS'!$I$7,0))))</f>
        <v>0</v>
      </c>
      <c r="FD105" s="27">
        <f>IF(AND(FB105&lt;0,FI104+FB105/$B$5&gt;$H$2,-FB105/'Carga-Descarga Año'!$B$5&lt;'SFV+BESS'!$I$7),FB105/$B$5,IF(AND(FB105&lt;0,FI104+FB105/$B$5&gt;$H$2,-FB105/'Carga-Descarga Año'!$B$5&gt;'SFV+BESS'!$I$7),-'SFV+BESS'!$I$7,IF(AND(FB105&lt;0,FI104+FB105/$B$5&lt;$H$2),-MIN('SFV+BESS'!$I$7,FI104-$H$2),0)))</f>
        <v>0</v>
      </c>
      <c r="FE105" s="33"/>
      <c r="FF105" s="33">
        <f t="shared" si="167"/>
        <v>0</v>
      </c>
      <c r="FG105" s="27">
        <f t="shared" si="135"/>
        <v>0</v>
      </c>
      <c r="FH105" s="27">
        <f t="shared" si="168"/>
        <v>0</v>
      </c>
      <c r="FI105" s="28">
        <f>IF((FI104+FC105+FD105)&gt;=$B$2*'SFV+BESS'!$I$9, $B$2*'SFV+BESS'!$I$9, (FI104+FC105+FD105))</f>
        <v>173.61249999999998</v>
      </c>
      <c r="FJ105" s="110">
        <f t="shared" si="136"/>
        <v>0</v>
      </c>
      <c r="FO105" s="251">
        <v>5</v>
      </c>
      <c r="FP105" s="117">
        <v>4</v>
      </c>
      <c r="FQ105" s="33">
        <f t="shared" si="182"/>
        <v>0</v>
      </c>
      <c r="FR105" s="33">
        <f>Gen_Cons_Horario!B7427</f>
        <v>0</v>
      </c>
      <c r="FS105" s="35">
        <f t="shared" si="147"/>
        <v>0</v>
      </c>
      <c r="FT105" s="116">
        <f>IF(AND(FS105&gt;0,FS105*$B$4+FZ104&lt;=$B$2*'SFV+BESS'!$I$9,FS105&lt;'SFV+BESS'!$I$7), FS105*$B$4, IF(AND(FS105&gt;0,FS105*$B$4+FZ104&gt;$B$2*'SFV+BESS'!$I$9,FS105*$B$4&lt;'SFV+BESS'!$I$7),$B$2*'SFV+BESS'!$I$9-FZ104,IF(AND(FS105&gt;0,FS105*$B$4+FZ104&gt;$B$2*'SFV+BESS'!$I$9,FS105*$B$4&gt;'SFV+BESS'!$I$7,FZ104&lt;$B$2*'SFV+BESS'!$I$9),$B$2*'SFV+BESS'!$I$9-FZ104,IF(AND(FS105&gt;0,FS105*$B$4+FZ104&lt;=$B$2*'SFV+BESS'!$I$9,FS105&gt;'SFV+BESS'!$I$7),'SFV+BESS'!$I$7,0))))</f>
        <v>0</v>
      </c>
      <c r="FU105" s="27">
        <f>IF(AND(FS105&lt;0,FZ104+FS105/$B$5&gt;$H$2,-FS105/'Carga-Descarga Año'!$B$5&lt;'SFV+BESS'!$I$7),FS105/$B$5,IF(AND(FS105&lt;0,FZ104+FS105/$B$5&gt;$H$2,-FS105/'Carga-Descarga Año'!$B$5&gt;'SFV+BESS'!$I$7),-'SFV+BESS'!$I$7,IF(AND(FS105&lt;0,FZ104+FS105/$B$5&lt;$H$2),-MIN('SFV+BESS'!$I$7,FZ104-$H$2),0)))</f>
        <v>0</v>
      </c>
      <c r="FV105" s="33"/>
      <c r="FW105" s="33">
        <f t="shared" si="169"/>
        <v>0</v>
      </c>
      <c r="FX105" s="27">
        <f t="shared" si="137"/>
        <v>0</v>
      </c>
      <c r="FY105" s="27">
        <f t="shared" si="170"/>
        <v>0</v>
      </c>
      <c r="FZ105" s="28">
        <f>IF((FZ104+FT105+FU105)&gt;=$B$2*'SFV+BESS'!$I$9, $B$2*'SFV+BESS'!$I$9, (FZ104+FT105+FU105))</f>
        <v>173.61249999999998</v>
      </c>
      <c r="GA105" s="110">
        <f t="shared" si="138"/>
        <v>0</v>
      </c>
      <c r="GF105" s="251">
        <v>5</v>
      </c>
      <c r="GG105" s="117">
        <v>4</v>
      </c>
      <c r="GH105" s="33">
        <f t="shared" si="183"/>
        <v>0</v>
      </c>
      <c r="GI105" s="33">
        <f>Gen_Cons_Horario!B8147</f>
        <v>0</v>
      </c>
      <c r="GJ105" s="35">
        <f t="shared" si="153"/>
        <v>0</v>
      </c>
      <c r="GK105" s="116">
        <f>IF(AND(GJ105&gt;0,GJ105*$B$4+GQ104&lt;=$B$2*'SFV+BESS'!$I$9,GJ105&lt;'SFV+BESS'!$I$7), GJ105*$B$4, IF(AND(GJ105&gt;0,GJ105*$B$4+GQ104&gt;$B$2*'SFV+BESS'!$I$9,GJ105*$B$4&lt;'SFV+BESS'!$I$7),$B$2*'SFV+BESS'!$I$9-GQ104,IF(AND(GJ105&gt;0,GJ105*$B$4+GQ104&gt;$B$2*'SFV+BESS'!$I$9,GJ105*$B$4&gt;'SFV+BESS'!$I$7,GQ104&lt;$B$2*'SFV+BESS'!$I$9),$B$2*'SFV+BESS'!$I$9-GQ104,IF(AND(GJ105&gt;0,GJ105*$B$4+GQ104&lt;=$B$2*'SFV+BESS'!$I$9,GJ105&gt;'SFV+BESS'!$I$7),'SFV+BESS'!$I$7,0))))</f>
        <v>0</v>
      </c>
      <c r="GL105" s="27">
        <f>IF(AND(GJ105&lt;0,GQ104+GJ105/$B$5&gt;$H$2,-GJ105/'Carga-Descarga Año'!$B$5&lt;'SFV+BESS'!$I$7),GJ105/$B$5,IF(AND(GJ105&lt;0,GQ104+GJ105/$B$5&gt;$H$2,-GJ105/'Carga-Descarga Año'!$B$5&gt;'SFV+BESS'!$I$7),-'SFV+BESS'!$I$7,IF(AND(GJ105&lt;0,GQ104+GJ105/$B$5&lt;$H$2),-MIN('SFV+BESS'!$I$7,GQ104-$H$2),0)))</f>
        <v>0</v>
      </c>
      <c r="GM105" s="33"/>
      <c r="GN105" s="33">
        <f t="shared" si="171"/>
        <v>0</v>
      </c>
      <c r="GO105" s="27">
        <f t="shared" si="139"/>
        <v>0</v>
      </c>
      <c r="GP105" s="27">
        <f t="shared" si="172"/>
        <v>0</v>
      </c>
      <c r="GQ105" s="28">
        <f>IF((GQ104+GK105+GL105)&gt;=$B$2*'SFV+BESS'!$I$9, $B$2*'SFV+BESS'!$I$9, (GQ104+GK105+GL105))</f>
        <v>173.61249999999998</v>
      </c>
      <c r="GR105" s="110">
        <f t="shared" si="140"/>
        <v>0</v>
      </c>
    </row>
    <row r="106" spans="1:200">
      <c r="A106" s="249"/>
      <c r="B106" s="48">
        <v>4.0416666666666696</v>
      </c>
      <c r="C106" s="38">
        <f t="shared" si="154"/>
        <v>0</v>
      </c>
      <c r="D106" s="2">
        <f>Gen_Cons_Horario!B132</f>
        <v>0</v>
      </c>
      <c r="E106" s="140">
        <f t="shared" si="112"/>
        <v>0</v>
      </c>
      <c r="F106" s="116">
        <f>IF(AND(E106&gt;0,E106*$B$4+L105&lt;=$B$2*'SFV+BESS'!$I$9,E106&lt;'SFV+BESS'!$I$7), E106*$B$4, IF(AND(E106&gt;0,E106*$B$4+L105&gt;$B$2*'SFV+BESS'!$I$9,E106*$B$4&lt;'SFV+BESS'!$I$7),$B$2*'SFV+BESS'!$I$9-L105,IF(AND(E106&gt;0,E106*$B$4+L105&gt;$B$2*'SFV+BESS'!$I$9,E106*$B$4&gt;'SFV+BESS'!$I$7,L105&lt;$B$2*'SFV+BESS'!$I$9),$B$2*'SFV+BESS'!$I$9-L105,IF(AND(E106&gt;0,E106*$B$4+L105&lt;=$B$2*'SFV+BESS'!$I$9,E106&gt;'SFV+BESS'!$I$7),'SFV+BESS'!$I$7,0))))</f>
        <v>0</v>
      </c>
      <c r="G106" s="27">
        <f>IF(AND(E106&lt;0,L105+E106/$B$5&gt;$H$2,-E106/'Carga-Descarga Año'!$B$5&lt;'SFV+BESS'!$I$7),E106/$B$5,IF(AND(E106&lt;0,L105+E106/$B$5&gt;$H$2,-E106/'Carga-Descarga Año'!$B$5&gt;'SFV+BESS'!$I$7),-'SFV+BESS'!$I$7,IF(AND(E106&lt;0,L105+E106/$B$5&lt;$H$2),-MIN('SFV+BESS'!$I$7,L105-$H$2),0)))</f>
        <v>0</v>
      </c>
      <c r="I106" s="38">
        <f t="shared" si="113"/>
        <v>0</v>
      </c>
      <c r="J106" s="27">
        <f t="shared" si="115"/>
        <v>0</v>
      </c>
      <c r="K106" s="27">
        <f t="shared" si="114"/>
        <v>0</v>
      </c>
      <c r="L106" s="28">
        <f>IF((L105+F106+G106)&gt;=$B$2*'SFV+BESS'!$I$9, $B$2*'SFV+BESS'!$I$9, (L105+F106+G106))</f>
        <v>9.1375000000000011</v>
      </c>
      <c r="M106" s="110">
        <f t="shared" si="116"/>
        <v>0</v>
      </c>
      <c r="R106" s="251"/>
      <c r="S106" s="48">
        <v>4.0416666666666696</v>
      </c>
      <c r="T106" s="2">
        <f t="shared" si="173"/>
        <v>0</v>
      </c>
      <c r="U106" s="2">
        <f>Gen_Cons_Horario!B876</f>
        <v>0</v>
      </c>
      <c r="V106" s="35">
        <f t="shared" si="148"/>
        <v>0</v>
      </c>
      <c r="W106" s="116">
        <f>IF(AND(V106&gt;0,V106*$B$4+AC105&lt;=$B$2*'SFV+BESS'!$I$9,V106&lt;'SFV+BESS'!$I$7), V106*$B$4, IF(AND(V106&gt;0,V106*$B$4+AC105&gt;$B$2*'SFV+BESS'!$I$9,V106*$B$4&lt;'SFV+BESS'!$I$7),$B$2*'SFV+BESS'!$I$9-AC105,IF(AND(V106&gt;0,V106*$B$4+AC105&gt;$B$2*'SFV+BESS'!$I$9,V106*$B$4&gt;'SFV+BESS'!$I$7,AC105&lt;$B$2*'SFV+BESS'!$I$9),$B$2*'SFV+BESS'!$I$9-AC105,IF(AND(V106&gt;0,V106*$B$4+AC105&lt;=$B$2*'SFV+BESS'!$I$9,V106&gt;'SFV+BESS'!$I$7),'SFV+BESS'!$I$7,0))))</f>
        <v>0</v>
      </c>
      <c r="X106" s="27">
        <f>IF(AND(V106&lt;0,AC105+V106/$B$5&gt;$H$2,-V106/'Carga-Descarga Año'!$B$5&lt;'SFV+BESS'!$I$7),V106/$B$5,IF(AND(V106&lt;0,AC105+V106/$B$5&gt;$H$2,-V106/'Carga-Descarga Año'!$B$5&gt;'SFV+BESS'!$I$7),-'SFV+BESS'!$I$7,IF(AND(V106&lt;0,AC105+V106/$B$5&lt;$H$2),-MIN('SFV+BESS'!$I$7,AC105-$H$2),0)))</f>
        <v>0</v>
      </c>
      <c r="Z106" s="33">
        <f t="shared" si="142"/>
        <v>0</v>
      </c>
      <c r="AA106" s="27">
        <f t="shared" si="117"/>
        <v>0</v>
      </c>
      <c r="AB106" s="27">
        <f t="shared" si="141"/>
        <v>0</v>
      </c>
      <c r="AC106" s="28">
        <f>IF((AC105+W106+X106)&gt;=$B$2*'SFV+BESS'!$I$9, $B$2*'SFV+BESS'!$I$9, (AC105+W106+X106))</f>
        <v>14.02364196618467</v>
      </c>
      <c r="AD106" s="110">
        <f t="shared" si="118"/>
        <v>0</v>
      </c>
      <c r="AI106" s="251"/>
      <c r="AJ106" s="48">
        <v>4.0416666666666696</v>
      </c>
      <c r="AK106" s="52">
        <f t="shared" si="174"/>
        <v>0</v>
      </c>
      <c r="AL106" s="33">
        <f>Gen_Cons_Horario!B1548</f>
        <v>0</v>
      </c>
      <c r="AM106" s="35">
        <f t="shared" si="149"/>
        <v>0</v>
      </c>
      <c r="AN106" s="116">
        <f>IF(AND(AM106&gt;0,AM106*$B$4+AT105&lt;=$B$2*'SFV+BESS'!$I$9,AM106&lt;'SFV+BESS'!$I$7), AM106*$B$4, IF(AND(AM106&gt;0,AM106*$B$4+AT105&gt;$B$2*'SFV+BESS'!$I$9,AM106*$B$4&lt;'SFV+BESS'!$I$7),$B$2*'SFV+BESS'!$I$9-AT105,IF(AND(AM106&gt;0,AM106*$B$4+AT105&gt;$B$2*'SFV+BESS'!$I$9,AM106*$B$4&gt;'SFV+BESS'!$I$7,AT105&lt;$B$2*'SFV+BESS'!$I$9),$B$2*'SFV+BESS'!$I$9-AT105,IF(AND(AM106&gt;0,AM106*$B$4+AT105&lt;=$B$2*'SFV+BESS'!$I$9,AM106&gt;'SFV+BESS'!$I$7),'SFV+BESS'!$I$7,0))))</f>
        <v>0</v>
      </c>
      <c r="AO106" s="27">
        <f>IF(AND(AM106&lt;0,AT105+AM106/$B$5&gt;$H$2,-AM106/'Carga-Descarga Año'!$B$5&lt;'SFV+BESS'!$I$7),AM106/$B$5,IF(AND(AM106&lt;0,AT105+AM106/$B$5&gt;$H$2,-AM106/'Carga-Descarga Año'!$B$5&gt;'SFV+BESS'!$I$7),-'SFV+BESS'!$I$7,IF(AND(AM106&lt;0,AT105+AM106/$B$5&lt;$H$2),-MIN('SFV+BESS'!$I$7,AT105-$H$2),0)))</f>
        <v>0</v>
      </c>
      <c r="AP106" s="33"/>
      <c r="AQ106" s="33">
        <f t="shared" si="155"/>
        <v>0</v>
      </c>
      <c r="AR106" s="27">
        <f t="shared" si="119"/>
        <v>0</v>
      </c>
      <c r="AS106" s="27">
        <f t="shared" si="156"/>
        <v>0</v>
      </c>
      <c r="AT106" s="28">
        <f>IF((AT105+AN106+AO106)&gt;=$B$2*'SFV+BESS'!$I$9, $B$2*'SFV+BESS'!$I$9, (AT105+AN106+AO106))</f>
        <v>172.53218491635695</v>
      </c>
      <c r="AU106" s="110">
        <f t="shared" si="120"/>
        <v>0</v>
      </c>
      <c r="AZ106" s="251"/>
      <c r="BA106" s="48">
        <v>4.0416666666666696</v>
      </c>
      <c r="BB106" s="33">
        <f t="shared" si="175"/>
        <v>0</v>
      </c>
      <c r="BC106" s="33">
        <f>Gen_Cons_Horario!B2292</f>
        <v>0</v>
      </c>
      <c r="BD106" s="35">
        <f t="shared" si="150"/>
        <v>0</v>
      </c>
      <c r="BE106" s="116">
        <f>IF(AND(BD106&gt;0,BD106*$B$4+BK105&lt;=$B$2*'SFV+BESS'!$I$9,BD106&lt;'SFV+BESS'!$I$7), BD106*$B$4, IF(AND(BD106&gt;0,BD106*$B$4+BK105&gt;$B$2*'SFV+BESS'!$I$9,BD106*$B$4&lt;'SFV+BESS'!$I$7),$B$2*'SFV+BESS'!$I$9-BK105,IF(AND(BD106&gt;0,BD106*$B$4+BK105&gt;$B$2*'SFV+BESS'!$I$9,BD106*$B$4&gt;'SFV+BESS'!$I$7,BK105&lt;$B$2*'SFV+BESS'!$I$9),$B$2*'SFV+BESS'!$I$9-BK105,IF(AND(BD106&gt;0,BD106*$B$4+BK105&lt;=$B$2*'SFV+BESS'!$I$9,BD106&gt;'SFV+BESS'!$I$7),'SFV+BESS'!$I$7,0))))</f>
        <v>0</v>
      </c>
      <c r="BF106" s="27">
        <f>IF(AND(BD106&lt;0,BK105+BD106/$B$5&gt;$H$2,-BD106/'Carga-Descarga Año'!$B$5&lt;'SFV+BESS'!$I$7),BD106/$B$5,IF(AND(BD106&lt;0,BK105+BD106/$B$5&gt;$H$2,-BD106/'Carga-Descarga Año'!$B$5&gt;'SFV+BESS'!$I$7),-'SFV+BESS'!$I$7,IF(AND(BD106&lt;0,BK105+BD106/$B$5&lt;$H$2),-MIN('SFV+BESS'!$I$7,BK105-$H$2),0)))</f>
        <v>0</v>
      </c>
      <c r="BG106" s="33"/>
      <c r="BH106" s="33">
        <f t="shared" si="157"/>
        <v>0</v>
      </c>
      <c r="BI106" s="27">
        <f t="shared" si="121"/>
        <v>0</v>
      </c>
      <c r="BJ106" s="27">
        <f t="shared" si="158"/>
        <v>0</v>
      </c>
      <c r="BK106" s="28">
        <f>IF((BK105+BE106+BF106)&gt;=$B$2*'SFV+BESS'!$I$9, $B$2*'SFV+BESS'!$I$9, (BK105+BE106+BF106))</f>
        <v>173.61249999999998</v>
      </c>
      <c r="BL106" s="110">
        <f t="shared" si="122"/>
        <v>0</v>
      </c>
      <c r="BQ106" s="251"/>
      <c r="BR106" s="48">
        <v>4.0416666666666696</v>
      </c>
      <c r="BS106" s="33">
        <f t="shared" si="176"/>
        <v>0</v>
      </c>
      <c r="BT106" s="33">
        <f>Gen_Cons_Horario!B3012</f>
        <v>0</v>
      </c>
      <c r="BU106" s="35">
        <f t="shared" si="151"/>
        <v>0</v>
      </c>
      <c r="BV106" s="116">
        <f>IF(AND(BU106&gt;0,BU106*$B$4+CB105&lt;=$B$2*'SFV+BESS'!$I$9,BU106&lt;'SFV+BESS'!$I$7), BU106*$B$4, IF(AND(BU106&gt;0,BU106*$B$4+CB105&gt;$B$2*'SFV+BESS'!$I$9,BU106*$B$4&lt;'SFV+BESS'!$I$7),$B$2*'SFV+BESS'!$I$9-CB105,IF(AND(BU106&gt;0,BU106*$B$4+CB105&gt;$B$2*'SFV+BESS'!$I$9,BU106*$B$4&gt;'SFV+BESS'!$I$7,CB105&lt;$B$2*'SFV+BESS'!$I$9),$B$2*'SFV+BESS'!$I$9-CB105,IF(AND(BU106&gt;0,BU106*$B$4+CB105&lt;=$B$2*'SFV+BESS'!$I$9,BU106&gt;'SFV+BESS'!$I$7),'SFV+BESS'!$I$7,0))))</f>
        <v>0</v>
      </c>
      <c r="BW106" s="27">
        <f>IF(AND(BU106&lt;0,CB105+BU106/$B$5&gt;$H$2,-BU106/'Carga-Descarga Año'!$B$5&lt;'SFV+BESS'!$I$7),BU106/$B$5,IF(AND(BU106&lt;0,CB105+BU106/$B$5&gt;$H$2,-BU106/'Carga-Descarga Año'!$B$5&gt;'SFV+BESS'!$I$7),-'SFV+BESS'!$I$7,IF(AND(BU106&lt;0,CB105+BU106/$B$5&lt;$H$2),-MIN('SFV+BESS'!$I$7,CB105-$H$2),0)))</f>
        <v>0</v>
      </c>
      <c r="BX106" s="33"/>
      <c r="BY106" s="33">
        <f t="shared" si="159"/>
        <v>0</v>
      </c>
      <c r="BZ106" s="27">
        <f t="shared" si="123"/>
        <v>0</v>
      </c>
      <c r="CA106" s="27">
        <f t="shared" si="124"/>
        <v>0</v>
      </c>
      <c r="CB106" s="28">
        <f>IF((CB105+BV106+BW106)&gt;=$B$2*'SFV+BESS'!$I$9, $B$2*'SFV+BESS'!$I$9, (CB105+BV106+BW106))</f>
        <v>173.61249999999998</v>
      </c>
      <c r="CC106" s="110">
        <f t="shared" si="125"/>
        <v>0</v>
      </c>
      <c r="CH106" s="251"/>
      <c r="CI106" s="48">
        <v>4.0416666666666696</v>
      </c>
      <c r="CJ106" s="33">
        <f t="shared" si="177"/>
        <v>0</v>
      </c>
      <c r="CK106" s="33">
        <f>Gen_Cons_Horario!B3756</f>
        <v>0</v>
      </c>
      <c r="CL106" s="35">
        <f t="shared" si="152"/>
        <v>0</v>
      </c>
      <c r="CM106" s="116">
        <f>IF(AND(CL106&gt;0,CL106*$B$4+CS105&lt;=$B$2*'SFV+BESS'!$I$9,CL106&lt;'SFV+BESS'!$I$7), CL106*$B$4, IF(AND(CL106&gt;0,CL106*$B$4+CS105&gt;$B$2*'SFV+BESS'!$I$9,CL106*$B$4&lt;'SFV+BESS'!$I$7),$B$2*'SFV+BESS'!$I$9-CS105,IF(AND(CL106&gt;0,CL106*$B$4+CS105&gt;$B$2*'SFV+BESS'!$I$9,CL106*$B$4&gt;'SFV+BESS'!$I$7,CS105&lt;$B$2*'SFV+BESS'!$I$9),$B$2*'SFV+BESS'!$I$9-CS105,IF(AND(CL106&gt;0,CL106*$B$4+CS105&lt;=$B$2*'SFV+BESS'!$I$9,CL106&gt;'SFV+BESS'!$I$7),'SFV+BESS'!$I$7,0))))</f>
        <v>0</v>
      </c>
      <c r="CN106" s="27">
        <f>IF(AND(CL106&lt;0,CS105+CL106/$B$5&gt;$H$2,-CL106/'Carga-Descarga Año'!$B$5&lt;'SFV+BESS'!$I$7),CL106/$B$5,IF(AND(CL106&lt;0,CS105+CL106/$B$5&gt;$H$2,-CL106/'Carga-Descarga Año'!$B$5&gt;'SFV+BESS'!$I$7),-'SFV+BESS'!$I$7,IF(AND(CL106&lt;0,CS105+CL106/$B$5&lt;$H$2),-MIN('SFV+BESS'!$I$7,CS105-$H$2),0)))</f>
        <v>0</v>
      </c>
      <c r="CO106" s="33"/>
      <c r="CP106" s="33">
        <f t="shared" si="160"/>
        <v>0</v>
      </c>
      <c r="CQ106" s="27">
        <f t="shared" si="126"/>
        <v>0</v>
      </c>
      <c r="CR106" s="27">
        <f t="shared" si="161"/>
        <v>0</v>
      </c>
      <c r="CS106" s="28">
        <f>IF((CS105+CM106+CN106)&gt;=$B$2*'SFV+BESS'!$I$9, $B$2*'SFV+BESS'!$I$9, (CS105+CM106+CN106))</f>
        <v>173.61249999999998</v>
      </c>
      <c r="CT106" s="110">
        <f t="shared" si="127"/>
        <v>0</v>
      </c>
      <c r="CY106" s="251"/>
      <c r="CZ106" s="48">
        <v>4.0416666666666696</v>
      </c>
      <c r="DA106" s="33">
        <f t="shared" si="178"/>
        <v>0</v>
      </c>
      <c r="DB106" s="33">
        <f>Gen_Cons_Horario!B4476</f>
        <v>0</v>
      </c>
      <c r="DC106" s="35">
        <f t="shared" si="143"/>
        <v>0</v>
      </c>
      <c r="DD106" s="116">
        <f>IF(AND(DC106&gt;0,DC106*$B$4+DJ105&lt;=$B$2*'SFV+BESS'!$I$9,DC106&lt;'SFV+BESS'!$I$7), DC106*$B$4, IF(AND(DC106&gt;0,DC106*$B$4+DJ105&gt;$B$2*'SFV+BESS'!$I$9,DC106*$B$4&lt;'SFV+BESS'!$I$7),$B$2*'SFV+BESS'!$I$9-DJ105,IF(AND(DC106&gt;0,DC106*$B$4+DJ105&gt;$B$2*'SFV+BESS'!$I$9,DC106*$B$4&gt;'SFV+BESS'!$I$7,DJ105&lt;$B$2*'SFV+BESS'!$I$9),$B$2*'SFV+BESS'!$I$9-DJ105,IF(AND(DC106&gt;0,DC106*$B$4+DJ105&lt;=$B$2*'SFV+BESS'!$I$9,DC106&gt;'SFV+BESS'!$I$7),'SFV+BESS'!$I$7,0))))</f>
        <v>0</v>
      </c>
      <c r="DE106" s="27">
        <f>IF(AND(DC106&lt;0,DJ105+DC106/$B$5&gt;$H$2,-DC106/'Carga-Descarga Año'!$B$5&lt;'SFV+BESS'!$I$7),DC106/$B$5,IF(AND(DC106&lt;0,DJ105+DC106/$B$5&gt;$H$2,-DC106/'Carga-Descarga Año'!$B$5&gt;'SFV+BESS'!$I$7),-'SFV+BESS'!$I$7,IF(AND(DC106&lt;0,DJ105+DC106/$B$5&lt;$H$2),-MIN('SFV+BESS'!$I$7,DJ105-$H$2),0)))</f>
        <v>0</v>
      </c>
      <c r="DF106" s="33"/>
      <c r="DG106" s="33">
        <f t="shared" si="162"/>
        <v>0</v>
      </c>
      <c r="DH106" s="27">
        <f t="shared" si="128"/>
        <v>0</v>
      </c>
      <c r="DI106" s="27">
        <f t="shared" si="129"/>
        <v>0</v>
      </c>
      <c r="DJ106" s="28">
        <f>IF((DJ105+DD106+DE106)&gt;=$B$2*'SFV+BESS'!$I$9, $B$2*'SFV+BESS'!$I$9, (DJ105+DD106+DE106))</f>
        <v>173.61249999999998</v>
      </c>
      <c r="DK106" s="110">
        <f t="shared" si="130"/>
        <v>0</v>
      </c>
      <c r="DP106" s="251"/>
      <c r="DQ106" s="48">
        <v>4.0416666666666696</v>
      </c>
      <c r="DR106" s="33">
        <f t="shared" si="179"/>
        <v>0</v>
      </c>
      <c r="DS106" s="33">
        <f>Gen_Cons_Horario!B5220</f>
        <v>0</v>
      </c>
      <c r="DT106" s="35">
        <f t="shared" si="144"/>
        <v>0</v>
      </c>
      <c r="DU106" s="116">
        <f>IF(AND(DT106&gt;0,DT106*$B$4+EA105&lt;=$B$2*'SFV+BESS'!$I$9,DT106&lt;'SFV+BESS'!$I$7), DT106*$B$4, IF(AND(DT106&gt;0,DT106*$B$4+EA105&gt;$B$2*'SFV+BESS'!$I$9,DT106*$B$4&lt;'SFV+BESS'!$I$7),$B$2*'SFV+BESS'!$I$9-EA105,IF(AND(DT106&gt;0,DT106*$B$4+EA105&gt;$B$2*'SFV+BESS'!$I$9,DT106*$B$4&gt;'SFV+BESS'!$I$7,EA105&lt;$B$2*'SFV+BESS'!$I$9),$B$2*'SFV+BESS'!$I$9-EA105,IF(AND(DT106&gt;0,DT106*$B$4+EA105&lt;=$B$2*'SFV+BESS'!$I$9,DT106&gt;'SFV+BESS'!$I$7),'SFV+BESS'!$I$7,0))))</f>
        <v>0</v>
      </c>
      <c r="DV106" s="27">
        <f>IF(AND(DT106&lt;0,EA105+DT106/$B$5&gt;$H$2,-DT106/'Carga-Descarga Año'!$B$5&lt;'SFV+BESS'!$I$7),DT106/$B$5,IF(AND(DT106&lt;0,EA105+DT106/$B$5&gt;$H$2,-DT106/'Carga-Descarga Año'!$B$5&gt;'SFV+BESS'!$I$7),-'SFV+BESS'!$I$7,IF(AND(DT106&lt;0,EA105+DT106/$B$5&lt;$H$2),-MIN('SFV+BESS'!$I$7,EA105-$H$2),0)))</f>
        <v>0</v>
      </c>
      <c r="DW106" s="33"/>
      <c r="DX106" s="33">
        <f t="shared" si="163"/>
        <v>0</v>
      </c>
      <c r="DY106" s="27">
        <f t="shared" si="131"/>
        <v>0</v>
      </c>
      <c r="DZ106" s="27">
        <f t="shared" si="164"/>
        <v>0</v>
      </c>
      <c r="EA106" s="28">
        <f>IF((EA105+DU106+DV106)&gt;=$B$2*'SFV+BESS'!$I$9, $B$2*'SFV+BESS'!$I$9, (EA105+DU106+DV106))</f>
        <v>173.61249999999998</v>
      </c>
      <c r="EB106" s="110">
        <f t="shared" si="132"/>
        <v>0</v>
      </c>
      <c r="EG106" s="251"/>
      <c r="EH106" s="48">
        <v>4.0416666666666696</v>
      </c>
      <c r="EI106" s="33">
        <f t="shared" si="180"/>
        <v>0</v>
      </c>
      <c r="EJ106" s="33">
        <f>Gen_Cons_Horario!B5964</f>
        <v>0</v>
      </c>
      <c r="EK106" s="35">
        <f t="shared" si="145"/>
        <v>0</v>
      </c>
      <c r="EL106" s="116">
        <f>IF(AND(EK106&gt;0,EK106*$B$4+ER105&lt;=$B$2*'SFV+BESS'!$I$9,EK106&lt;'SFV+BESS'!$I$7), EK106*$B$4, IF(AND(EK106&gt;0,EK106*$B$4+ER105&gt;$B$2*'SFV+BESS'!$I$9,EK106*$B$4&lt;'SFV+BESS'!$I$7),$B$2*'SFV+BESS'!$I$9-ER105,IF(AND(EK106&gt;0,EK106*$B$4+ER105&gt;$B$2*'SFV+BESS'!$I$9,EK106*$B$4&gt;'SFV+BESS'!$I$7,ER105&lt;$B$2*'SFV+BESS'!$I$9),$B$2*'SFV+BESS'!$I$9-ER105,IF(AND(EK106&gt;0,EK106*$B$4+ER105&lt;=$B$2*'SFV+BESS'!$I$9,EK106&gt;'SFV+BESS'!$I$7),'SFV+BESS'!$I$7,0))))</f>
        <v>0</v>
      </c>
      <c r="EM106" s="27">
        <f>IF(AND(EK106&lt;0,ER105+EK106/$B$5&gt;$H$2,-EK106/'Carga-Descarga Año'!$B$5&lt;'SFV+BESS'!$I$7),EK106/$B$5,IF(AND(EK106&lt;0,ER105+EK106/$B$5&gt;$H$2,-EK106/'Carga-Descarga Año'!$B$5&gt;'SFV+BESS'!$I$7),-'SFV+BESS'!$I$7,IF(AND(EK106&lt;0,ER105+EK106/$B$5&lt;$H$2),-MIN('SFV+BESS'!$I$7,ER105-$H$2),0)))</f>
        <v>0</v>
      </c>
      <c r="EN106" s="33"/>
      <c r="EO106" s="33">
        <f t="shared" si="165"/>
        <v>0</v>
      </c>
      <c r="EP106" s="27">
        <f t="shared" si="133"/>
        <v>0</v>
      </c>
      <c r="EQ106" s="27">
        <f t="shared" si="166"/>
        <v>0</v>
      </c>
      <c r="ER106" s="28">
        <f>IF((ER105+EL106+EM106)&gt;=$B$2*'SFV+BESS'!$I$9, $B$2*'SFV+BESS'!$I$9, (ER105+EL106+EM106))</f>
        <v>173.61249999999998</v>
      </c>
      <c r="ES106" s="110">
        <f t="shared" si="134"/>
        <v>0</v>
      </c>
      <c r="EX106" s="251"/>
      <c r="EY106" s="48">
        <v>4.0416666666666696</v>
      </c>
      <c r="EZ106" s="33">
        <f t="shared" si="181"/>
        <v>0</v>
      </c>
      <c r="FA106" s="33">
        <f>Gen_Cons_Horario!B6684</f>
        <v>0</v>
      </c>
      <c r="FB106" s="35">
        <f t="shared" si="146"/>
        <v>0</v>
      </c>
      <c r="FC106" s="116">
        <f>IF(AND(FB106&gt;0,FB106*$B$4+FI105&lt;=$B$2*'SFV+BESS'!$I$9,FB106&lt;'SFV+BESS'!$I$7), FB106*$B$4, IF(AND(FB106&gt;0,FB106*$B$4+FI105&gt;$B$2*'SFV+BESS'!$I$9,FB106*$B$4&lt;'SFV+BESS'!$I$7),$B$2*'SFV+BESS'!$I$9-FI105,IF(AND(FB106&gt;0,FB106*$B$4+FI105&gt;$B$2*'SFV+BESS'!$I$9,FB106*$B$4&gt;'SFV+BESS'!$I$7,FI105&lt;$B$2*'SFV+BESS'!$I$9),$B$2*'SFV+BESS'!$I$9-FI105,IF(AND(FB106&gt;0,FB106*$B$4+FI105&lt;=$B$2*'SFV+BESS'!$I$9,FB106&gt;'SFV+BESS'!$I$7),'SFV+BESS'!$I$7,0))))</f>
        <v>0</v>
      </c>
      <c r="FD106" s="27">
        <f>IF(AND(FB106&lt;0,FI105+FB106/$B$5&gt;$H$2,-FB106/'Carga-Descarga Año'!$B$5&lt;'SFV+BESS'!$I$7),FB106/$B$5,IF(AND(FB106&lt;0,FI105+FB106/$B$5&gt;$H$2,-FB106/'Carga-Descarga Año'!$B$5&gt;'SFV+BESS'!$I$7),-'SFV+BESS'!$I$7,IF(AND(FB106&lt;0,FI105+FB106/$B$5&lt;$H$2),-MIN('SFV+BESS'!$I$7,FI105-$H$2),0)))</f>
        <v>0</v>
      </c>
      <c r="FE106" s="33"/>
      <c r="FF106" s="33">
        <f t="shared" si="167"/>
        <v>0</v>
      </c>
      <c r="FG106" s="27">
        <f t="shared" si="135"/>
        <v>0</v>
      </c>
      <c r="FH106" s="27">
        <f t="shared" si="168"/>
        <v>0</v>
      </c>
      <c r="FI106" s="28">
        <f>IF((FI105+FC106+FD106)&gt;=$B$2*'SFV+BESS'!$I$9, $B$2*'SFV+BESS'!$I$9, (FI105+FC106+FD106))</f>
        <v>173.61249999999998</v>
      </c>
      <c r="FJ106" s="110">
        <f t="shared" si="136"/>
        <v>0</v>
      </c>
      <c r="FO106" s="251"/>
      <c r="FP106" s="48">
        <v>4.0416666666666696</v>
      </c>
      <c r="FQ106" s="33">
        <f t="shared" si="182"/>
        <v>0</v>
      </c>
      <c r="FR106" s="33">
        <f>Gen_Cons_Horario!B7428</f>
        <v>0</v>
      </c>
      <c r="FS106" s="35">
        <f t="shared" si="147"/>
        <v>0</v>
      </c>
      <c r="FT106" s="116">
        <f>IF(AND(FS106&gt;0,FS106*$B$4+FZ105&lt;=$B$2*'SFV+BESS'!$I$9,FS106&lt;'SFV+BESS'!$I$7), FS106*$B$4, IF(AND(FS106&gt;0,FS106*$B$4+FZ105&gt;$B$2*'SFV+BESS'!$I$9,FS106*$B$4&lt;'SFV+BESS'!$I$7),$B$2*'SFV+BESS'!$I$9-FZ105,IF(AND(FS106&gt;0,FS106*$B$4+FZ105&gt;$B$2*'SFV+BESS'!$I$9,FS106*$B$4&gt;'SFV+BESS'!$I$7,FZ105&lt;$B$2*'SFV+BESS'!$I$9),$B$2*'SFV+BESS'!$I$9-FZ105,IF(AND(FS106&gt;0,FS106*$B$4+FZ105&lt;=$B$2*'SFV+BESS'!$I$9,FS106&gt;'SFV+BESS'!$I$7),'SFV+BESS'!$I$7,0))))</f>
        <v>0</v>
      </c>
      <c r="FU106" s="27">
        <f>IF(AND(FS106&lt;0,FZ105+FS106/$B$5&gt;$H$2,-FS106/'Carga-Descarga Año'!$B$5&lt;'SFV+BESS'!$I$7),FS106/$B$5,IF(AND(FS106&lt;0,FZ105+FS106/$B$5&gt;$H$2,-FS106/'Carga-Descarga Año'!$B$5&gt;'SFV+BESS'!$I$7),-'SFV+BESS'!$I$7,IF(AND(FS106&lt;0,FZ105+FS106/$B$5&lt;$H$2),-MIN('SFV+BESS'!$I$7,FZ105-$H$2),0)))</f>
        <v>0</v>
      </c>
      <c r="FV106" s="33"/>
      <c r="FW106" s="33">
        <f t="shared" si="169"/>
        <v>0</v>
      </c>
      <c r="FX106" s="27">
        <f t="shared" si="137"/>
        <v>0</v>
      </c>
      <c r="FY106" s="27">
        <f t="shared" si="170"/>
        <v>0</v>
      </c>
      <c r="FZ106" s="28">
        <f>IF((FZ105+FT106+FU106)&gt;=$B$2*'SFV+BESS'!$I$9, $B$2*'SFV+BESS'!$I$9, (FZ105+FT106+FU106))</f>
        <v>173.61249999999998</v>
      </c>
      <c r="GA106" s="110">
        <f t="shared" si="138"/>
        <v>0</v>
      </c>
      <c r="GF106" s="251"/>
      <c r="GG106" s="48">
        <v>4.0416666666666696</v>
      </c>
      <c r="GH106" s="33">
        <f t="shared" si="183"/>
        <v>0</v>
      </c>
      <c r="GI106" s="33">
        <f>Gen_Cons_Horario!B8148</f>
        <v>0</v>
      </c>
      <c r="GJ106" s="35">
        <f t="shared" si="153"/>
        <v>0</v>
      </c>
      <c r="GK106" s="116">
        <f>IF(AND(GJ106&gt;0,GJ106*$B$4+GQ105&lt;=$B$2*'SFV+BESS'!$I$9,GJ106&lt;'SFV+BESS'!$I$7), GJ106*$B$4, IF(AND(GJ106&gt;0,GJ106*$B$4+GQ105&gt;$B$2*'SFV+BESS'!$I$9,GJ106*$B$4&lt;'SFV+BESS'!$I$7),$B$2*'SFV+BESS'!$I$9-GQ105,IF(AND(GJ106&gt;0,GJ106*$B$4+GQ105&gt;$B$2*'SFV+BESS'!$I$9,GJ106*$B$4&gt;'SFV+BESS'!$I$7,GQ105&lt;$B$2*'SFV+BESS'!$I$9),$B$2*'SFV+BESS'!$I$9-GQ105,IF(AND(GJ106&gt;0,GJ106*$B$4+GQ105&lt;=$B$2*'SFV+BESS'!$I$9,GJ106&gt;'SFV+BESS'!$I$7),'SFV+BESS'!$I$7,0))))</f>
        <v>0</v>
      </c>
      <c r="GL106" s="27">
        <f>IF(AND(GJ106&lt;0,GQ105+GJ106/$B$5&gt;$H$2,-GJ106/'Carga-Descarga Año'!$B$5&lt;'SFV+BESS'!$I$7),GJ106/$B$5,IF(AND(GJ106&lt;0,GQ105+GJ106/$B$5&gt;$H$2,-GJ106/'Carga-Descarga Año'!$B$5&gt;'SFV+BESS'!$I$7),-'SFV+BESS'!$I$7,IF(AND(GJ106&lt;0,GQ105+GJ106/$B$5&lt;$H$2),-MIN('SFV+BESS'!$I$7,GQ105-$H$2),0)))</f>
        <v>0</v>
      </c>
      <c r="GM106" s="33"/>
      <c r="GN106" s="33">
        <f t="shared" si="171"/>
        <v>0</v>
      </c>
      <c r="GO106" s="27">
        <f t="shared" si="139"/>
        <v>0</v>
      </c>
      <c r="GP106" s="27">
        <f t="shared" si="172"/>
        <v>0</v>
      </c>
      <c r="GQ106" s="28">
        <f>IF((GQ105+GK106+GL106)&gt;=$B$2*'SFV+BESS'!$I$9, $B$2*'SFV+BESS'!$I$9, (GQ105+GK106+GL106))</f>
        <v>173.61249999999998</v>
      </c>
      <c r="GR106" s="110">
        <f t="shared" si="140"/>
        <v>0</v>
      </c>
    </row>
    <row r="107" spans="1:200">
      <c r="A107" s="249"/>
      <c r="B107" s="48">
        <v>4.0833333333333401</v>
      </c>
      <c r="C107" s="38">
        <f t="shared" si="154"/>
        <v>0</v>
      </c>
      <c r="D107" s="2">
        <f>Gen_Cons_Horario!B133</f>
        <v>0</v>
      </c>
      <c r="E107" s="140">
        <f t="shared" si="112"/>
        <v>0</v>
      </c>
      <c r="F107" s="116">
        <f>IF(AND(E107&gt;0,E107*$B$4+L106&lt;=$B$2*'SFV+BESS'!$I$9,E107&lt;'SFV+BESS'!$I$7), E107*$B$4, IF(AND(E107&gt;0,E107*$B$4+L106&gt;$B$2*'SFV+BESS'!$I$9,E107*$B$4&lt;'SFV+BESS'!$I$7),$B$2*'SFV+BESS'!$I$9-L106,IF(AND(E107&gt;0,E107*$B$4+L106&gt;$B$2*'SFV+BESS'!$I$9,E107*$B$4&gt;'SFV+BESS'!$I$7,L106&lt;$B$2*'SFV+BESS'!$I$9),$B$2*'SFV+BESS'!$I$9-L106,IF(AND(E107&gt;0,E107*$B$4+L106&lt;=$B$2*'SFV+BESS'!$I$9,E107&gt;'SFV+BESS'!$I$7),'SFV+BESS'!$I$7,0))))</f>
        <v>0</v>
      </c>
      <c r="G107" s="27">
        <f>IF(AND(E107&lt;0,L106+E107/$B$5&gt;$H$2,-E107/'Carga-Descarga Año'!$B$5&lt;'SFV+BESS'!$I$7),E107/$B$5,IF(AND(E107&lt;0,L106+E107/$B$5&gt;$H$2,-E107/'Carga-Descarga Año'!$B$5&gt;'SFV+BESS'!$I$7),-'SFV+BESS'!$I$7,IF(AND(E107&lt;0,L106+E107/$B$5&lt;$H$2),-MIN('SFV+BESS'!$I$7,L106-$H$2),0)))</f>
        <v>0</v>
      </c>
      <c r="I107" s="38">
        <f t="shared" si="113"/>
        <v>0</v>
      </c>
      <c r="J107" s="27">
        <f t="shared" si="115"/>
        <v>0</v>
      </c>
      <c r="K107" s="27">
        <f t="shared" si="114"/>
        <v>0</v>
      </c>
      <c r="L107" s="28">
        <f>IF((L106+F107+G107)&gt;=$B$2*'SFV+BESS'!$I$9, $B$2*'SFV+BESS'!$I$9, (L106+F107+G107))</f>
        <v>9.1375000000000011</v>
      </c>
      <c r="M107" s="110">
        <f t="shared" si="116"/>
        <v>0</v>
      </c>
      <c r="R107" s="251"/>
      <c r="S107" s="48">
        <v>4.0833333333333401</v>
      </c>
      <c r="T107" s="2">
        <f t="shared" si="173"/>
        <v>0</v>
      </c>
      <c r="U107" s="2">
        <f>Gen_Cons_Horario!B877</f>
        <v>0</v>
      </c>
      <c r="V107" s="35">
        <f t="shared" si="148"/>
        <v>0</v>
      </c>
      <c r="W107" s="116">
        <f>IF(AND(V107&gt;0,V107*$B$4+AC106&lt;=$B$2*'SFV+BESS'!$I$9,V107&lt;'SFV+BESS'!$I$7), V107*$B$4, IF(AND(V107&gt;0,V107*$B$4+AC106&gt;$B$2*'SFV+BESS'!$I$9,V107*$B$4&lt;'SFV+BESS'!$I$7),$B$2*'SFV+BESS'!$I$9-AC106,IF(AND(V107&gt;0,V107*$B$4+AC106&gt;$B$2*'SFV+BESS'!$I$9,V107*$B$4&gt;'SFV+BESS'!$I$7,AC106&lt;$B$2*'SFV+BESS'!$I$9),$B$2*'SFV+BESS'!$I$9-AC106,IF(AND(V107&gt;0,V107*$B$4+AC106&lt;=$B$2*'SFV+BESS'!$I$9,V107&gt;'SFV+BESS'!$I$7),'SFV+BESS'!$I$7,0))))</f>
        <v>0</v>
      </c>
      <c r="X107" s="27">
        <f>IF(AND(V107&lt;0,AC106+V107/$B$5&gt;$H$2,-V107/'Carga-Descarga Año'!$B$5&lt;'SFV+BESS'!$I$7),V107/$B$5,IF(AND(V107&lt;0,AC106+V107/$B$5&gt;$H$2,-V107/'Carga-Descarga Año'!$B$5&gt;'SFV+BESS'!$I$7),-'SFV+BESS'!$I$7,IF(AND(V107&lt;0,AC106+V107/$B$5&lt;$H$2),-MIN('SFV+BESS'!$I$7,AC106-$H$2),0)))</f>
        <v>0</v>
      </c>
      <c r="Z107" s="33">
        <f t="shared" si="142"/>
        <v>0</v>
      </c>
      <c r="AA107" s="27">
        <f t="shared" si="117"/>
        <v>0</v>
      </c>
      <c r="AB107" s="27">
        <f t="shared" si="141"/>
        <v>0</v>
      </c>
      <c r="AC107" s="28">
        <f>IF((AC106+W107+X107)&gt;=$B$2*'SFV+BESS'!$I$9, $B$2*'SFV+BESS'!$I$9, (AC106+W107+X107))</f>
        <v>14.02364196618467</v>
      </c>
      <c r="AD107" s="110">
        <f t="shared" si="118"/>
        <v>0</v>
      </c>
      <c r="AI107" s="251"/>
      <c r="AJ107" s="48">
        <v>4.0833333333333401</v>
      </c>
      <c r="AK107" s="52">
        <f t="shared" si="174"/>
        <v>0</v>
      </c>
      <c r="AL107" s="33">
        <f>Gen_Cons_Horario!B1549</f>
        <v>0</v>
      </c>
      <c r="AM107" s="35">
        <f t="shared" si="149"/>
        <v>0</v>
      </c>
      <c r="AN107" s="116">
        <f>IF(AND(AM107&gt;0,AM107*$B$4+AT106&lt;=$B$2*'SFV+BESS'!$I$9,AM107&lt;'SFV+BESS'!$I$7), AM107*$B$4, IF(AND(AM107&gt;0,AM107*$B$4+AT106&gt;$B$2*'SFV+BESS'!$I$9,AM107*$B$4&lt;'SFV+BESS'!$I$7),$B$2*'SFV+BESS'!$I$9-AT106,IF(AND(AM107&gt;0,AM107*$B$4+AT106&gt;$B$2*'SFV+BESS'!$I$9,AM107*$B$4&gt;'SFV+BESS'!$I$7,AT106&lt;$B$2*'SFV+BESS'!$I$9),$B$2*'SFV+BESS'!$I$9-AT106,IF(AND(AM107&gt;0,AM107*$B$4+AT106&lt;=$B$2*'SFV+BESS'!$I$9,AM107&gt;'SFV+BESS'!$I$7),'SFV+BESS'!$I$7,0))))</f>
        <v>0</v>
      </c>
      <c r="AO107" s="27">
        <f>IF(AND(AM107&lt;0,AT106+AM107/$B$5&gt;$H$2,-AM107/'Carga-Descarga Año'!$B$5&lt;'SFV+BESS'!$I$7),AM107/$B$5,IF(AND(AM107&lt;0,AT106+AM107/$B$5&gt;$H$2,-AM107/'Carga-Descarga Año'!$B$5&gt;'SFV+BESS'!$I$7),-'SFV+BESS'!$I$7,IF(AND(AM107&lt;0,AT106+AM107/$B$5&lt;$H$2),-MIN('SFV+BESS'!$I$7,AT106-$H$2),0)))</f>
        <v>0</v>
      </c>
      <c r="AP107" s="33"/>
      <c r="AQ107" s="33">
        <f t="shared" si="155"/>
        <v>0</v>
      </c>
      <c r="AR107" s="27">
        <f t="shared" si="119"/>
        <v>0</v>
      </c>
      <c r="AS107" s="27">
        <f t="shared" si="156"/>
        <v>0</v>
      </c>
      <c r="AT107" s="28">
        <f>IF((AT106+AN107+AO107)&gt;=$B$2*'SFV+BESS'!$I$9, $B$2*'SFV+BESS'!$I$9, (AT106+AN107+AO107))</f>
        <v>172.53218491635695</v>
      </c>
      <c r="AU107" s="110">
        <f t="shared" si="120"/>
        <v>0</v>
      </c>
      <c r="AZ107" s="251"/>
      <c r="BA107" s="48">
        <v>4.0833333333333401</v>
      </c>
      <c r="BB107" s="33">
        <f t="shared" si="175"/>
        <v>0</v>
      </c>
      <c r="BC107" s="33">
        <f>Gen_Cons_Horario!B2293</f>
        <v>0</v>
      </c>
      <c r="BD107" s="35">
        <f t="shared" si="150"/>
        <v>0</v>
      </c>
      <c r="BE107" s="116">
        <f>IF(AND(BD107&gt;0,BD107*$B$4+BK106&lt;=$B$2*'SFV+BESS'!$I$9,BD107&lt;'SFV+BESS'!$I$7), BD107*$B$4, IF(AND(BD107&gt;0,BD107*$B$4+BK106&gt;$B$2*'SFV+BESS'!$I$9,BD107*$B$4&lt;'SFV+BESS'!$I$7),$B$2*'SFV+BESS'!$I$9-BK106,IF(AND(BD107&gt;0,BD107*$B$4+BK106&gt;$B$2*'SFV+BESS'!$I$9,BD107*$B$4&gt;'SFV+BESS'!$I$7,BK106&lt;$B$2*'SFV+BESS'!$I$9),$B$2*'SFV+BESS'!$I$9-BK106,IF(AND(BD107&gt;0,BD107*$B$4+BK106&lt;=$B$2*'SFV+BESS'!$I$9,BD107&gt;'SFV+BESS'!$I$7),'SFV+BESS'!$I$7,0))))</f>
        <v>0</v>
      </c>
      <c r="BF107" s="27">
        <f>IF(AND(BD107&lt;0,BK106+BD107/$B$5&gt;$H$2,-BD107/'Carga-Descarga Año'!$B$5&lt;'SFV+BESS'!$I$7),BD107/$B$5,IF(AND(BD107&lt;0,BK106+BD107/$B$5&gt;$H$2,-BD107/'Carga-Descarga Año'!$B$5&gt;'SFV+BESS'!$I$7),-'SFV+BESS'!$I$7,IF(AND(BD107&lt;0,BK106+BD107/$B$5&lt;$H$2),-MIN('SFV+BESS'!$I$7,BK106-$H$2),0)))</f>
        <v>0</v>
      </c>
      <c r="BG107" s="33"/>
      <c r="BH107" s="33">
        <f t="shared" si="157"/>
        <v>0</v>
      </c>
      <c r="BI107" s="27">
        <f t="shared" si="121"/>
        <v>0</v>
      </c>
      <c r="BJ107" s="27">
        <f t="shared" si="158"/>
        <v>0</v>
      </c>
      <c r="BK107" s="28">
        <f>IF((BK106+BE107+BF107)&gt;=$B$2*'SFV+BESS'!$I$9, $B$2*'SFV+BESS'!$I$9, (BK106+BE107+BF107))</f>
        <v>173.61249999999998</v>
      </c>
      <c r="BL107" s="110">
        <f t="shared" si="122"/>
        <v>0</v>
      </c>
      <c r="BQ107" s="251"/>
      <c r="BR107" s="48">
        <v>4.0833333333333401</v>
      </c>
      <c r="BS107" s="33">
        <f t="shared" si="176"/>
        <v>0</v>
      </c>
      <c r="BT107" s="33">
        <f>Gen_Cons_Horario!B3013</f>
        <v>0</v>
      </c>
      <c r="BU107" s="35">
        <f t="shared" si="151"/>
        <v>0</v>
      </c>
      <c r="BV107" s="116">
        <f>IF(AND(BU107&gt;0,BU107*$B$4+CB106&lt;=$B$2*'SFV+BESS'!$I$9,BU107&lt;'SFV+BESS'!$I$7), BU107*$B$4, IF(AND(BU107&gt;0,BU107*$B$4+CB106&gt;$B$2*'SFV+BESS'!$I$9,BU107*$B$4&lt;'SFV+BESS'!$I$7),$B$2*'SFV+BESS'!$I$9-CB106,IF(AND(BU107&gt;0,BU107*$B$4+CB106&gt;$B$2*'SFV+BESS'!$I$9,BU107*$B$4&gt;'SFV+BESS'!$I$7,CB106&lt;$B$2*'SFV+BESS'!$I$9),$B$2*'SFV+BESS'!$I$9-CB106,IF(AND(BU107&gt;0,BU107*$B$4+CB106&lt;=$B$2*'SFV+BESS'!$I$9,BU107&gt;'SFV+BESS'!$I$7),'SFV+BESS'!$I$7,0))))</f>
        <v>0</v>
      </c>
      <c r="BW107" s="27">
        <f>IF(AND(BU107&lt;0,CB106+BU107/$B$5&gt;$H$2,-BU107/'Carga-Descarga Año'!$B$5&lt;'SFV+BESS'!$I$7),BU107/$B$5,IF(AND(BU107&lt;0,CB106+BU107/$B$5&gt;$H$2,-BU107/'Carga-Descarga Año'!$B$5&gt;'SFV+BESS'!$I$7),-'SFV+BESS'!$I$7,IF(AND(BU107&lt;0,CB106+BU107/$B$5&lt;$H$2),-MIN('SFV+BESS'!$I$7,CB106-$H$2),0)))</f>
        <v>0</v>
      </c>
      <c r="BX107" s="33"/>
      <c r="BY107" s="33">
        <f t="shared" si="159"/>
        <v>0</v>
      </c>
      <c r="BZ107" s="27">
        <f t="shared" si="123"/>
        <v>0</v>
      </c>
      <c r="CA107" s="27">
        <f t="shared" si="124"/>
        <v>0</v>
      </c>
      <c r="CB107" s="28">
        <f>IF((CB106+BV107+BW107)&gt;=$B$2*'SFV+BESS'!$I$9, $B$2*'SFV+BESS'!$I$9, (CB106+BV107+BW107))</f>
        <v>173.61249999999998</v>
      </c>
      <c r="CC107" s="110">
        <f t="shared" si="125"/>
        <v>0</v>
      </c>
      <c r="CH107" s="251"/>
      <c r="CI107" s="48">
        <v>4.0833333333333401</v>
      </c>
      <c r="CJ107" s="33">
        <f t="shared" si="177"/>
        <v>0</v>
      </c>
      <c r="CK107" s="33">
        <f>Gen_Cons_Horario!B3757</f>
        <v>0</v>
      </c>
      <c r="CL107" s="35">
        <f t="shared" si="152"/>
        <v>0</v>
      </c>
      <c r="CM107" s="116">
        <f>IF(AND(CL107&gt;0,CL107*$B$4+CS106&lt;=$B$2*'SFV+BESS'!$I$9,CL107&lt;'SFV+BESS'!$I$7), CL107*$B$4, IF(AND(CL107&gt;0,CL107*$B$4+CS106&gt;$B$2*'SFV+BESS'!$I$9,CL107*$B$4&lt;'SFV+BESS'!$I$7),$B$2*'SFV+BESS'!$I$9-CS106,IF(AND(CL107&gt;0,CL107*$B$4+CS106&gt;$B$2*'SFV+BESS'!$I$9,CL107*$B$4&gt;'SFV+BESS'!$I$7,CS106&lt;$B$2*'SFV+BESS'!$I$9),$B$2*'SFV+BESS'!$I$9-CS106,IF(AND(CL107&gt;0,CL107*$B$4+CS106&lt;=$B$2*'SFV+BESS'!$I$9,CL107&gt;'SFV+BESS'!$I$7),'SFV+BESS'!$I$7,0))))</f>
        <v>0</v>
      </c>
      <c r="CN107" s="27">
        <f>IF(AND(CL107&lt;0,CS106+CL107/$B$5&gt;$H$2,-CL107/'Carga-Descarga Año'!$B$5&lt;'SFV+BESS'!$I$7),CL107/$B$5,IF(AND(CL107&lt;0,CS106+CL107/$B$5&gt;$H$2,-CL107/'Carga-Descarga Año'!$B$5&gt;'SFV+BESS'!$I$7),-'SFV+BESS'!$I$7,IF(AND(CL107&lt;0,CS106+CL107/$B$5&lt;$H$2),-MIN('SFV+BESS'!$I$7,CS106-$H$2),0)))</f>
        <v>0</v>
      </c>
      <c r="CO107" s="33"/>
      <c r="CP107" s="33">
        <f t="shared" si="160"/>
        <v>0</v>
      </c>
      <c r="CQ107" s="27">
        <f t="shared" si="126"/>
        <v>0</v>
      </c>
      <c r="CR107" s="27">
        <f t="shared" si="161"/>
        <v>0</v>
      </c>
      <c r="CS107" s="28">
        <f>IF((CS106+CM107+CN107)&gt;=$B$2*'SFV+BESS'!$I$9, $B$2*'SFV+BESS'!$I$9, (CS106+CM107+CN107))</f>
        <v>173.61249999999998</v>
      </c>
      <c r="CT107" s="110">
        <f t="shared" si="127"/>
        <v>0</v>
      </c>
      <c r="CY107" s="251"/>
      <c r="CZ107" s="48">
        <v>4.0833333333333401</v>
      </c>
      <c r="DA107" s="33">
        <f t="shared" si="178"/>
        <v>0</v>
      </c>
      <c r="DB107" s="33">
        <f>Gen_Cons_Horario!B4477</f>
        <v>0</v>
      </c>
      <c r="DC107" s="35">
        <f t="shared" si="143"/>
        <v>0</v>
      </c>
      <c r="DD107" s="116">
        <f>IF(AND(DC107&gt;0,DC107*$B$4+DJ106&lt;=$B$2*'SFV+BESS'!$I$9,DC107&lt;'SFV+BESS'!$I$7), DC107*$B$4, IF(AND(DC107&gt;0,DC107*$B$4+DJ106&gt;$B$2*'SFV+BESS'!$I$9,DC107*$B$4&lt;'SFV+BESS'!$I$7),$B$2*'SFV+BESS'!$I$9-DJ106,IF(AND(DC107&gt;0,DC107*$B$4+DJ106&gt;$B$2*'SFV+BESS'!$I$9,DC107*$B$4&gt;'SFV+BESS'!$I$7,DJ106&lt;$B$2*'SFV+BESS'!$I$9),$B$2*'SFV+BESS'!$I$9-DJ106,IF(AND(DC107&gt;0,DC107*$B$4+DJ106&lt;=$B$2*'SFV+BESS'!$I$9,DC107&gt;'SFV+BESS'!$I$7),'SFV+BESS'!$I$7,0))))</f>
        <v>0</v>
      </c>
      <c r="DE107" s="27">
        <f>IF(AND(DC107&lt;0,DJ106+DC107/$B$5&gt;$H$2,-DC107/'Carga-Descarga Año'!$B$5&lt;'SFV+BESS'!$I$7),DC107/$B$5,IF(AND(DC107&lt;0,DJ106+DC107/$B$5&gt;$H$2,-DC107/'Carga-Descarga Año'!$B$5&gt;'SFV+BESS'!$I$7),-'SFV+BESS'!$I$7,IF(AND(DC107&lt;0,DJ106+DC107/$B$5&lt;$H$2),-MIN('SFV+BESS'!$I$7,DJ106-$H$2),0)))</f>
        <v>0</v>
      </c>
      <c r="DF107" s="33"/>
      <c r="DG107" s="33">
        <f t="shared" si="162"/>
        <v>0</v>
      </c>
      <c r="DH107" s="27">
        <f t="shared" si="128"/>
        <v>0</v>
      </c>
      <c r="DI107" s="27">
        <f t="shared" si="129"/>
        <v>0</v>
      </c>
      <c r="DJ107" s="28">
        <f>IF((DJ106+DD107+DE107)&gt;=$B$2*'SFV+BESS'!$I$9, $B$2*'SFV+BESS'!$I$9, (DJ106+DD107+DE107))</f>
        <v>173.61249999999998</v>
      </c>
      <c r="DK107" s="110">
        <f t="shared" si="130"/>
        <v>0</v>
      </c>
      <c r="DP107" s="251"/>
      <c r="DQ107" s="48">
        <v>4.0833333333333401</v>
      </c>
      <c r="DR107" s="33">
        <f t="shared" si="179"/>
        <v>0</v>
      </c>
      <c r="DS107" s="33">
        <f>Gen_Cons_Horario!B5221</f>
        <v>0</v>
      </c>
      <c r="DT107" s="35">
        <f t="shared" si="144"/>
        <v>0</v>
      </c>
      <c r="DU107" s="116">
        <f>IF(AND(DT107&gt;0,DT107*$B$4+EA106&lt;=$B$2*'SFV+BESS'!$I$9,DT107&lt;'SFV+BESS'!$I$7), DT107*$B$4, IF(AND(DT107&gt;0,DT107*$B$4+EA106&gt;$B$2*'SFV+BESS'!$I$9,DT107*$B$4&lt;'SFV+BESS'!$I$7),$B$2*'SFV+BESS'!$I$9-EA106,IF(AND(DT107&gt;0,DT107*$B$4+EA106&gt;$B$2*'SFV+BESS'!$I$9,DT107*$B$4&gt;'SFV+BESS'!$I$7,EA106&lt;$B$2*'SFV+BESS'!$I$9),$B$2*'SFV+BESS'!$I$9-EA106,IF(AND(DT107&gt;0,DT107*$B$4+EA106&lt;=$B$2*'SFV+BESS'!$I$9,DT107&gt;'SFV+BESS'!$I$7),'SFV+BESS'!$I$7,0))))</f>
        <v>0</v>
      </c>
      <c r="DV107" s="27">
        <f>IF(AND(DT107&lt;0,EA106+DT107/$B$5&gt;$H$2,-DT107/'Carga-Descarga Año'!$B$5&lt;'SFV+BESS'!$I$7),DT107/$B$5,IF(AND(DT107&lt;0,EA106+DT107/$B$5&gt;$H$2,-DT107/'Carga-Descarga Año'!$B$5&gt;'SFV+BESS'!$I$7),-'SFV+BESS'!$I$7,IF(AND(DT107&lt;0,EA106+DT107/$B$5&lt;$H$2),-MIN('SFV+BESS'!$I$7,EA106-$H$2),0)))</f>
        <v>0</v>
      </c>
      <c r="DW107" s="33"/>
      <c r="DX107" s="33">
        <f t="shared" si="163"/>
        <v>0</v>
      </c>
      <c r="DY107" s="27">
        <f t="shared" si="131"/>
        <v>0</v>
      </c>
      <c r="DZ107" s="27">
        <f t="shared" si="164"/>
        <v>0</v>
      </c>
      <c r="EA107" s="28">
        <f>IF((EA106+DU107+DV107)&gt;=$B$2*'SFV+BESS'!$I$9, $B$2*'SFV+BESS'!$I$9, (EA106+DU107+DV107))</f>
        <v>173.61249999999998</v>
      </c>
      <c r="EB107" s="110">
        <f t="shared" si="132"/>
        <v>0</v>
      </c>
      <c r="EG107" s="251"/>
      <c r="EH107" s="48">
        <v>4.0833333333333401</v>
      </c>
      <c r="EI107" s="33">
        <f t="shared" si="180"/>
        <v>0</v>
      </c>
      <c r="EJ107" s="33">
        <f>Gen_Cons_Horario!B5965</f>
        <v>0</v>
      </c>
      <c r="EK107" s="35">
        <f t="shared" si="145"/>
        <v>0</v>
      </c>
      <c r="EL107" s="116">
        <f>IF(AND(EK107&gt;0,EK107*$B$4+ER106&lt;=$B$2*'SFV+BESS'!$I$9,EK107&lt;'SFV+BESS'!$I$7), EK107*$B$4, IF(AND(EK107&gt;0,EK107*$B$4+ER106&gt;$B$2*'SFV+BESS'!$I$9,EK107*$B$4&lt;'SFV+BESS'!$I$7),$B$2*'SFV+BESS'!$I$9-ER106,IF(AND(EK107&gt;0,EK107*$B$4+ER106&gt;$B$2*'SFV+BESS'!$I$9,EK107*$B$4&gt;'SFV+BESS'!$I$7,ER106&lt;$B$2*'SFV+BESS'!$I$9),$B$2*'SFV+BESS'!$I$9-ER106,IF(AND(EK107&gt;0,EK107*$B$4+ER106&lt;=$B$2*'SFV+BESS'!$I$9,EK107&gt;'SFV+BESS'!$I$7),'SFV+BESS'!$I$7,0))))</f>
        <v>0</v>
      </c>
      <c r="EM107" s="27">
        <f>IF(AND(EK107&lt;0,ER106+EK107/$B$5&gt;$H$2,-EK107/'Carga-Descarga Año'!$B$5&lt;'SFV+BESS'!$I$7),EK107/$B$5,IF(AND(EK107&lt;0,ER106+EK107/$B$5&gt;$H$2,-EK107/'Carga-Descarga Año'!$B$5&gt;'SFV+BESS'!$I$7),-'SFV+BESS'!$I$7,IF(AND(EK107&lt;0,ER106+EK107/$B$5&lt;$H$2),-MIN('SFV+BESS'!$I$7,ER106-$H$2),0)))</f>
        <v>0</v>
      </c>
      <c r="EN107" s="33"/>
      <c r="EO107" s="33">
        <f t="shared" si="165"/>
        <v>0</v>
      </c>
      <c r="EP107" s="27">
        <f t="shared" si="133"/>
        <v>0</v>
      </c>
      <c r="EQ107" s="27">
        <f t="shared" si="166"/>
        <v>0</v>
      </c>
      <c r="ER107" s="28">
        <f>IF((ER106+EL107+EM107)&gt;=$B$2*'SFV+BESS'!$I$9, $B$2*'SFV+BESS'!$I$9, (ER106+EL107+EM107))</f>
        <v>173.61249999999998</v>
      </c>
      <c r="ES107" s="110">
        <f t="shared" si="134"/>
        <v>0</v>
      </c>
      <c r="EX107" s="251"/>
      <c r="EY107" s="48">
        <v>4.0833333333333401</v>
      </c>
      <c r="EZ107" s="33">
        <f t="shared" si="181"/>
        <v>0</v>
      </c>
      <c r="FA107" s="33">
        <f>Gen_Cons_Horario!B6685</f>
        <v>0</v>
      </c>
      <c r="FB107" s="35">
        <f t="shared" si="146"/>
        <v>0</v>
      </c>
      <c r="FC107" s="116">
        <f>IF(AND(FB107&gt;0,FB107*$B$4+FI106&lt;=$B$2*'SFV+BESS'!$I$9,FB107&lt;'SFV+BESS'!$I$7), FB107*$B$4, IF(AND(FB107&gt;0,FB107*$B$4+FI106&gt;$B$2*'SFV+BESS'!$I$9,FB107*$B$4&lt;'SFV+BESS'!$I$7),$B$2*'SFV+BESS'!$I$9-FI106,IF(AND(FB107&gt;0,FB107*$B$4+FI106&gt;$B$2*'SFV+BESS'!$I$9,FB107*$B$4&gt;'SFV+BESS'!$I$7,FI106&lt;$B$2*'SFV+BESS'!$I$9),$B$2*'SFV+BESS'!$I$9-FI106,IF(AND(FB107&gt;0,FB107*$B$4+FI106&lt;=$B$2*'SFV+BESS'!$I$9,FB107&gt;'SFV+BESS'!$I$7),'SFV+BESS'!$I$7,0))))</f>
        <v>0</v>
      </c>
      <c r="FD107" s="27">
        <f>IF(AND(FB107&lt;0,FI106+FB107/$B$5&gt;$H$2,-FB107/'Carga-Descarga Año'!$B$5&lt;'SFV+BESS'!$I$7),FB107/$B$5,IF(AND(FB107&lt;0,FI106+FB107/$B$5&gt;$H$2,-FB107/'Carga-Descarga Año'!$B$5&gt;'SFV+BESS'!$I$7),-'SFV+BESS'!$I$7,IF(AND(FB107&lt;0,FI106+FB107/$B$5&lt;$H$2),-MIN('SFV+BESS'!$I$7,FI106-$H$2),0)))</f>
        <v>0</v>
      </c>
      <c r="FE107" s="33"/>
      <c r="FF107" s="33">
        <f t="shared" si="167"/>
        <v>0</v>
      </c>
      <c r="FG107" s="27">
        <f t="shared" si="135"/>
        <v>0</v>
      </c>
      <c r="FH107" s="27">
        <f t="shared" si="168"/>
        <v>0</v>
      </c>
      <c r="FI107" s="28">
        <f>IF((FI106+FC107+FD107)&gt;=$B$2*'SFV+BESS'!$I$9, $B$2*'SFV+BESS'!$I$9, (FI106+FC107+FD107))</f>
        <v>173.61249999999998</v>
      </c>
      <c r="FJ107" s="110">
        <f t="shared" si="136"/>
        <v>0</v>
      </c>
      <c r="FO107" s="251"/>
      <c r="FP107" s="48">
        <v>4.0833333333333401</v>
      </c>
      <c r="FQ107" s="33">
        <f t="shared" si="182"/>
        <v>0</v>
      </c>
      <c r="FR107" s="33">
        <f>Gen_Cons_Horario!B7429</f>
        <v>0</v>
      </c>
      <c r="FS107" s="35">
        <f t="shared" si="147"/>
        <v>0</v>
      </c>
      <c r="FT107" s="116">
        <f>IF(AND(FS107&gt;0,FS107*$B$4+FZ106&lt;=$B$2*'SFV+BESS'!$I$9,FS107&lt;'SFV+BESS'!$I$7), FS107*$B$4, IF(AND(FS107&gt;0,FS107*$B$4+FZ106&gt;$B$2*'SFV+BESS'!$I$9,FS107*$B$4&lt;'SFV+BESS'!$I$7),$B$2*'SFV+BESS'!$I$9-FZ106,IF(AND(FS107&gt;0,FS107*$B$4+FZ106&gt;$B$2*'SFV+BESS'!$I$9,FS107*$B$4&gt;'SFV+BESS'!$I$7,FZ106&lt;$B$2*'SFV+BESS'!$I$9),$B$2*'SFV+BESS'!$I$9-FZ106,IF(AND(FS107&gt;0,FS107*$B$4+FZ106&lt;=$B$2*'SFV+BESS'!$I$9,FS107&gt;'SFV+BESS'!$I$7),'SFV+BESS'!$I$7,0))))</f>
        <v>0</v>
      </c>
      <c r="FU107" s="27">
        <f>IF(AND(FS107&lt;0,FZ106+FS107/$B$5&gt;$H$2,-FS107/'Carga-Descarga Año'!$B$5&lt;'SFV+BESS'!$I$7),FS107/$B$5,IF(AND(FS107&lt;0,FZ106+FS107/$B$5&gt;$H$2,-FS107/'Carga-Descarga Año'!$B$5&gt;'SFV+BESS'!$I$7),-'SFV+BESS'!$I$7,IF(AND(FS107&lt;0,FZ106+FS107/$B$5&lt;$H$2),-MIN('SFV+BESS'!$I$7,FZ106-$H$2),0)))</f>
        <v>0</v>
      </c>
      <c r="FV107" s="33"/>
      <c r="FW107" s="33">
        <f t="shared" si="169"/>
        <v>0</v>
      </c>
      <c r="FX107" s="27">
        <f t="shared" si="137"/>
        <v>0</v>
      </c>
      <c r="FY107" s="27">
        <f t="shared" si="170"/>
        <v>0</v>
      </c>
      <c r="FZ107" s="28">
        <f>IF((FZ106+FT107+FU107)&gt;=$B$2*'SFV+BESS'!$I$9, $B$2*'SFV+BESS'!$I$9, (FZ106+FT107+FU107))</f>
        <v>173.61249999999998</v>
      </c>
      <c r="GA107" s="110">
        <f t="shared" si="138"/>
        <v>0</v>
      </c>
      <c r="GF107" s="251"/>
      <c r="GG107" s="48">
        <v>4.0833333333333401</v>
      </c>
      <c r="GH107" s="33">
        <f t="shared" si="183"/>
        <v>0</v>
      </c>
      <c r="GI107" s="33">
        <f>Gen_Cons_Horario!B8149</f>
        <v>0</v>
      </c>
      <c r="GJ107" s="35">
        <f t="shared" si="153"/>
        <v>0</v>
      </c>
      <c r="GK107" s="116">
        <f>IF(AND(GJ107&gt;0,GJ107*$B$4+GQ106&lt;=$B$2*'SFV+BESS'!$I$9,GJ107&lt;'SFV+BESS'!$I$7), GJ107*$B$4, IF(AND(GJ107&gt;0,GJ107*$B$4+GQ106&gt;$B$2*'SFV+BESS'!$I$9,GJ107*$B$4&lt;'SFV+BESS'!$I$7),$B$2*'SFV+BESS'!$I$9-GQ106,IF(AND(GJ107&gt;0,GJ107*$B$4+GQ106&gt;$B$2*'SFV+BESS'!$I$9,GJ107*$B$4&gt;'SFV+BESS'!$I$7,GQ106&lt;$B$2*'SFV+BESS'!$I$9),$B$2*'SFV+BESS'!$I$9-GQ106,IF(AND(GJ107&gt;0,GJ107*$B$4+GQ106&lt;=$B$2*'SFV+BESS'!$I$9,GJ107&gt;'SFV+BESS'!$I$7),'SFV+BESS'!$I$7,0))))</f>
        <v>0</v>
      </c>
      <c r="GL107" s="27">
        <f>IF(AND(GJ107&lt;0,GQ106+GJ107/$B$5&gt;$H$2,-GJ107/'Carga-Descarga Año'!$B$5&lt;'SFV+BESS'!$I$7),GJ107/$B$5,IF(AND(GJ107&lt;0,GQ106+GJ107/$B$5&gt;$H$2,-GJ107/'Carga-Descarga Año'!$B$5&gt;'SFV+BESS'!$I$7),-'SFV+BESS'!$I$7,IF(AND(GJ107&lt;0,GQ106+GJ107/$B$5&lt;$H$2),-MIN('SFV+BESS'!$I$7,GQ106-$H$2),0)))</f>
        <v>0</v>
      </c>
      <c r="GM107" s="33"/>
      <c r="GN107" s="33">
        <f t="shared" si="171"/>
        <v>0</v>
      </c>
      <c r="GO107" s="27">
        <f t="shared" si="139"/>
        <v>0</v>
      </c>
      <c r="GP107" s="27">
        <f t="shared" si="172"/>
        <v>0</v>
      </c>
      <c r="GQ107" s="28">
        <f>IF((GQ106+GK107+GL107)&gt;=$B$2*'SFV+BESS'!$I$9, $B$2*'SFV+BESS'!$I$9, (GQ106+GK107+GL107))</f>
        <v>173.61249999999998</v>
      </c>
      <c r="GR107" s="110">
        <f t="shared" si="140"/>
        <v>0</v>
      </c>
    </row>
    <row r="108" spans="1:200">
      <c r="A108" s="249"/>
      <c r="B108" s="48">
        <v>4.125</v>
      </c>
      <c r="C108" s="38">
        <f t="shared" si="154"/>
        <v>0</v>
      </c>
      <c r="D108" s="2">
        <f>Gen_Cons_Horario!B134</f>
        <v>0</v>
      </c>
      <c r="E108" s="140">
        <f t="shared" si="112"/>
        <v>0</v>
      </c>
      <c r="F108" s="116">
        <f>IF(AND(E108&gt;0,E108*$B$4+L107&lt;=$B$2*'SFV+BESS'!$I$9,E108&lt;'SFV+BESS'!$I$7), E108*$B$4, IF(AND(E108&gt;0,E108*$B$4+L107&gt;$B$2*'SFV+BESS'!$I$9,E108*$B$4&lt;'SFV+BESS'!$I$7),$B$2*'SFV+BESS'!$I$9-L107,IF(AND(E108&gt;0,E108*$B$4+L107&gt;$B$2*'SFV+BESS'!$I$9,E108*$B$4&gt;'SFV+BESS'!$I$7,L107&lt;$B$2*'SFV+BESS'!$I$9),$B$2*'SFV+BESS'!$I$9-L107,IF(AND(E108&gt;0,E108*$B$4+L107&lt;=$B$2*'SFV+BESS'!$I$9,E108&gt;'SFV+BESS'!$I$7),'SFV+BESS'!$I$7,0))))</f>
        <v>0</v>
      </c>
      <c r="G108" s="27">
        <f>IF(AND(E108&lt;0,L107+E108/$B$5&gt;$H$2,-E108/'Carga-Descarga Año'!$B$5&lt;'SFV+BESS'!$I$7),E108/$B$5,IF(AND(E108&lt;0,L107+E108/$B$5&gt;$H$2,-E108/'Carga-Descarga Año'!$B$5&gt;'SFV+BESS'!$I$7),-'SFV+BESS'!$I$7,IF(AND(E108&lt;0,L107+E108/$B$5&lt;$H$2),-MIN('SFV+BESS'!$I$7,L107-$H$2),0)))</f>
        <v>0</v>
      </c>
      <c r="I108" s="38">
        <f t="shared" si="113"/>
        <v>0</v>
      </c>
      <c r="J108" s="27">
        <f t="shared" si="115"/>
        <v>0</v>
      </c>
      <c r="K108" s="27">
        <f t="shared" si="114"/>
        <v>0</v>
      </c>
      <c r="L108" s="28">
        <f>IF((L107+F108+G108)&gt;=$B$2*'SFV+BESS'!$I$9, $B$2*'SFV+BESS'!$I$9, (L107+F108+G108))</f>
        <v>9.1375000000000011</v>
      </c>
      <c r="M108" s="110">
        <f t="shared" si="116"/>
        <v>0</v>
      </c>
      <c r="R108" s="251"/>
      <c r="S108" s="48">
        <v>4.125</v>
      </c>
      <c r="T108" s="2">
        <f t="shared" si="173"/>
        <v>0</v>
      </c>
      <c r="U108" s="2">
        <f>Gen_Cons_Horario!B878</f>
        <v>0</v>
      </c>
      <c r="V108" s="35">
        <f t="shared" si="148"/>
        <v>0</v>
      </c>
      <c r="W108" s="116">
        <f>IF(AND(V108&gt;0,V108*$B$4+AC107&lt;=$B$2*'SFV+BESS'!$I$9,V108&lt;'SFV+BESS'!$I$7), V108*$B$4, IF(AND(V108&gt;0,V108*$B$4+AC107&gt;$B$2*'SFV+BESS'!$I$9,V108*$B$4&lt;'SFV+BESS'!$I$7),$B$2*'SFV+BESS'!$I$9-AC107,IF(AND(V108&gt;0,V108*$B$4+AC107&gt;$B$2*'SFV+BESS'!$I$9,V108*$B$4&gt;'SFV+BESS'!$I$7,AC107&lt;$B$2*'SFV+BESS'!$I$9),$B$2*'SFV+BESS'!$I$9-AC107,IF(AND(V108&gt;0,V108*$B$4+AC107&lt;=$B$2*'SFV+BESS'!$I$9,V108&gt;'SFV+BESS'!$I$7),'SFV+BESS'!$I$7,0))))</f>
        <v>0</v>
      </c>
      <c r="X108" s="27">
        <f>IF(AND(V108&lt;0,AC107+V108/$B$5&gt;$H$2,-V108/'Carga-Descarga Año'!$B$5&lt;'SFV+BESS'!$I$7),V108/$B$5,IF(AND(V108&lt;0,AC107+V108/$B$5&gt;$H$2,-V108/'Carga-Descarga Año'!$B$5&gt;'SFV+BESS'!$I$7),-'SFV+BESS'!$I$7,IF(AND(V108&lt;0,AC107+V108/$B$5&lt;$H$2),-MIN('SFV+BESS'!$I$7,AC107-$H$2),0)))</f>
        <v>0</v>
      </c>
      <c r="Z108" s="33">
        <f t="shared" si="142"/>
        <v>0</v>
      </c>
      <c r="AA108" s="27">
        <f t="shared" si="117"/>
        <v>0</v>
      </c>
      <c r="AB108" s="27">
        <f t="shared" si="141"/>
        <v>0</v>
      </c>
      <c r="AC108" s="28">
        <f>IF((AC107+W108+X108)&gt;=$B$2*'SFV+BESS'!$I$9, $B$2*'SFV+BESS'!$I$9, (AC107+W108+X108))</f>
        <v>14.02364196618467</v>
      </c>
      <c r="AD108" s="110">
        <f t="shared" si="118"/>
        <v>0</v>
      </c>
      <c r="AI108" s="251"/>
      <c r="AJ108" s="48">
        <v>4.125</v>
      </c>
      <c r="AK108" s="52">
        <f t="shared" si="174"/>
        <v>0</v>
      </c>
      <c r="AL108" s="33">
        <f>Gen_Cons_Horario!B1550</f>
        <v>0</v>
      </c>
      <c r="AM108" s="35">
        <f t="shared" si="149"/>
        <v>0</v>
      </c>
      <c r="AN108" s="116">
        <f>IF(AND(AM108&gt;0,AM108*$B$4+AT107&lt;=$B$2*'SFV+BESS'!$I$9,AM108&lt;'SFV+BESS'!$I$7), AM108*$B$4, IF(AND(AM108&gt;0,AM108*$B$4+AT107&gt;$B$2*'SFV+BESS'!$I$9,AM108*$B$4&lt;'SFV+BESS'!$I$7),$B$2*'SFV+BESS'!$I$9-AT107,IF(AND(AM108&gt;0,AM108*$B$4+AT107&gt;$B$2*'SFV+BESS'!$I$9,AM108*$B$4&gt;'SFV+BESS'!$I$7,AT107&lt;$B$2*'SFV+BESS'!$I$9),$B$2*'SFV+BESS'!$I$9-AT107,IF(AND(AM108&gt;0,AM108*$B$4+AT107&lt;=$B$2*'SFV+BESS'!$I$9,AM108&gt;'SFV+BESS'!$I$7),'SFV+BESS'!$I$7,0))))</f>
        <v>0</v>
      </c>
      <c r="AO108" s="27">
        <f>IF(AND(AM108&lt;0,AT107+AM108/$B$5&gt;$H$2,-AM108/'Carga-Descarga Año'!$B$5&lt;'SFV+BESS'!$I$7),AM108/$B$5,IF(AND(AM108&lt;0,AT107+AM108/$B$5&gt;$H$2,-AM108/'Carga-Descarga Año'!$B$5&gt;'SFV+BESS'!$I$7),-'SFV+BESS'!$I$7,IF(AND(AM108&lt;0,AT107+AM108/$B$5&lt;$H$2),-MIN('SFV+BESS'!$I$7,AT107-$H$2),0)))</f>
        <v>0</v>
      </c>
      <c r="AP108" s="33"/>
      <c r="AQ108" s="33">
        <f t="shared" si="155"/>
        <v>0</v>
      </c>
      <c r="AR108" s="27">
        <f t="shared" si="119"/>
        <v>0</v>
      </c>
      <c r="AS108" s="27">
        <f t="shared" si="156"/>
        <v>0</v>
      </c>
      <c r="AT108" s="28">
        <f>IF((AT107+AN108+AO108)&gt;=$B$2*'SFV+BESS'!$I$9, $B$2*'SFV+BESS'!$I$9, (AT107+AN108+AO108))</f>
        <v>172.53218491635695</v>
      </c>
      <c r="AU108" s="110">
        <f t="shared" si="120"/>
        <v>0</v>
      </c>
      <c r="AZ108" s="251"/>
      <c r="BA108" s="48">
        <v>4.125</v>
      </c>
      <c r="BB108" s="33">
        <f t="shared" si="175"/>
        <v>0</v>
      </c>
      <c r="BC108" s="33">
        <f>Gen_Cons_Horario!B2294</f>
        <v>0</v>
      </c>
      <c r="BD108" s="35">
        <f t="shared" si="150"/>
        <v>0</v>
      </c>
      <c r="BE108" s="116">
        <f>IF(AND(BD108&gt;0,BD108*$B$4+BK107&lt;=$B$2*'SFV+BESS'!$I$9,BD108&lt;'SFV+BESS'!$I$7), BD108*$B$4, IF(AND(BD108&gt;0,BD108*$B$4+BK107&gt;$B$2*'SFV+BESS'!$I$9,BD108*$B$4&lt;'SFV+BESS'!$I$7),$B$2*'SFV+BESS'!$I$9-BK107,IF(AND(BD108&gt;0,BD108*$B$4+BK107&gt;$B$2*'SFV+BESS'!$I$9,BD108*$B$4&gt;'SFV+BESS'!$I$7,BK107&lt;$B$2*'SFV+BESS'!$I$9),$B$2*'SFV+BESS'!$I$9-BK107,IF(AND(BD108&gt;0,BD108*$B$4+BK107&lt;=$B$2*'SFV+BESS'!$I$9,BD108&gt;'SFV+BESS'!$I$7),'SFV+BESS'!$I$7,0))))</f>
        <v>0</v>
      </c>
      <c r="BF108" s="27">
        <f>IF(AND(BD108&lt;0,BK107+BD108/$B$5&gt;$H$2,-BD108/'Carga-Descarga Año'!$B$5&lt;'SFV+BESS'!$I$7),BD108/$B$5,IF(AND(BD108&lt;0,BK107+BD108/$B$5&gt;$H$2,-BD108/'Carga-Descarga Año'!$B$5&gt;'SFV+BESS'!$I$7),-'SFV+BESS'!$I$7,IF(AND(BD108&lt;0,BK107+BD108/$B$5&lt;$H$2),-MIN('SFV+BESS'!$I$7,BK107-$H$2),0)))</f>
        <v>0</v>
      </c>
      <c r="BG108" s="33"/>
      <c r="BH108" s="33">
        <f t="shared" si="157"/>
        <v>0</v>
      </c>
      <c r="BI108" s="27">
        <f t="shared" si="121"/>
        <v>0</v>
      </c>
      <c r="BJ108" s="27">
        <f t="shared" si="158"/>
        <v>0</v>
      </c>
      <c r="BK108" s="28">
        <f>IF((BK107+BE108+BF108)&gt;=$B$2*'SFV+BESS'!$I$9, $B$2*'SFV+BESS'!$I$9, (BK107+BE108+BF108))</f>
        <v>173.61249999999998</v>
      </c>
      <c r="BL108" s="110">
        <f t="shared" si="122"/>
        <v>0</v>
      </c>
      <c r="BQ108" s="251"/>
      <c r="BR108" s="48">
        <v>4.125</v>
      </c>
      <c r="BS108" s="33">
        <f t="shared" si="176"/>
        <v>0</v>
      </c>
      <c r="BT108" s="33">
        <f>Gen_Cons_Horario!B3014</f>
        <v>0</v>
      </c>
      <c r="BU108" s="35">
        <f t="shared" si="151"/>
        <v>0</v>
      </c>
      <c r="BV108" s="116">
        <f>IF(AND(BU108&gt;0,BU108*$B$4+CB107&lt;=$B$2*'SFV+BESS'!$I$9,BU108&lt;'SFV+BESS'!$I$7), BU108*$B$4, IF(AND(BU108&gt;0,BU108*$B$4+CB107&gt;$B$2*'SFV+BESS'!$I$9,BU108*$B$4&lt;'SFV+BESS'!$I$7),$B$2*'SFV+BESS'!$I$9-CB107,IF(AND(BU108&gt;0,BU108*$B$4+CB107&gt;$B$2*'SFV+BESS'!$I$9,BU108*$B$4&gt;'SFV+BESS'!$I$7,CB107&lt;$B$2*'SFV+BESS'!$I$9),$B$2*'SFV+BESS'!$I$9-CB107,IF(AND(BU108&gt;0,BU108*$B$4+CB107&lt;=$B$2*'SFV+BESS'!$I$9,BU108&gt;'SFV+BESS'!$I$7),'SFV+BESS'!$I$7,0))))</f>
        <v>0</v>
      </c>
      <c r="BW108" s="27">
        <f>IF(AND(BU108&lt;0,CB107+BU108/$B$5&gt;$H$2,-BU108/'Carga-Descarga Año'!$B$5&lt;'SFV+BESS'!$I$7),BU108/$B$5,IF(AND(BU108&lt;0,CB107+BU108/$B$5&gt;$H$2,-BU108/'Carga-Descarga Año'!$B$5&gt;'SFV+BESS'!$I$7),-'SFV+BESS'!$I$7,IF(AND(BU108&lt;0,CB107+BU108/$B$5&lt;$H$2),-MIN('SFV+BESS'!$I$7,CB107-$H$2),0)))</f>
        <v>0</v>
      </c>
      <c r="BX108" s="33"/>
      <c r="BY108" s="33">
        <f t="shared" si="159"/>
        <v>0</v>
      </c>
      <c r="BZ108" s="27">
        <f t="shared" si="123"/>
        <v>0</v>
      </c>
      <c r="CA108" s="27">
        <f t="shared" si="124"/>
        <v>0</v>
      </c>
      <c r="CB108" s="28">
        <f>IF((CB107+BV108+BW108)&gt;=$B$2*'SFV+BESS'!$I$9, $B$2*'SFV+BESS'!$I$9, (CB107+BV108+BW108))</f>
        <v>173.61249999999998</v>
      </c>
      <c r="CC108" s="110">
        <f t="shared" si="125"/>
        <v>0</v>
      </c>
      <c r="CH108" s="251"/>
      <c r="CI108" s="48">
        <v>4.125</v>
      </c>
      <c r="CJ108" s="33">
        <f t="shared" si="177"/>
        <v>0</v>
      </c>
      <c r="CK108" s="33">
        <f>Gen_Cons_Horario!B3758</f>
        <v>0</v>
      </c>
      <c r="CL108" s="35">
        <f t="shared" si="152"/>
        <v>0</v>
      </c>
      <c r="CM108" s="116">
        <f>IF(AND(CL108&gt;0,CL108*$B$4+CS107&lt;=$B$2*'SFV+BESS'!$I$9,CL108&lt;'SFV+BESS'!$I$7), CL108*$B$4, IF(AND(CL108&gt;0,CL108*$B$4+CS107&gt;$B$2*'SFV+BESS'!$I$9,CL108*$B$4&lt;'SFV+BESS'!$I$7),$B$2*'SFV+BESS'!$I$9-CS107,IF(AND(CL108&gt;0,CL108*$B$4+CS107&gt;$B$2*'SFV+BESS'!$I$9,CL108*$B$4&gt;'SFV+BESS'!$I$7,CS107&lt;$B$2*'SFV+BESS'!$I$9),$B$2*'SFV+BESS'!$I$9-CS107,IF(AND(CL108&gt;0,CL108*$B$4+CS107&lt;=$B$2*'SFV+BESS'!$I$9,CL108&gt;'SFV+BESS'!$I$7),'SFV+BESS'!$I$7,0))))</f>
        <v>0</v>
      </c>
      <c r="CN108" s="27">
        <f>IF(AND(CL108&lt;0,CS107+CL108/$B$5&gt;$H$2,-CL108/'Carga-Descarga Año'!$B$5&lt;'SFV+BESS'!$I$7),CL108/$B$5,IF(AND(CL108&lt;0,CS107+CL108/$B$5&gt;$H$2,-CL108/'Carga-Descarga Año'!$B$5&gt;'SFV+BESS'!$I$7),-'SFV+BESS'!$I$7,IF(AND(CL108&lt;0,CS107+CL108/$B$5&lt;$H$2),-MIN('SFV+BESS'!$I$7,CS107-$H$2),0)))</f>
        <v>0</v>
      </c>
      <c r="CO108" s="33"/>
      <c r="CP108" s="33">
        <f t="shared" si="160"/>
        <v>0</v>
      </c>
      <c r="CQ108" s="27">
        <f t="shared" si="126"/>
        <v>0</v>
      </c>
      <c r="CR108" s="27">
        <f t="shared" si="161"/>
        <v>0</v>
      </c>
      <c r="CS108" s="28">
        <f>IF((CS107+CM108+CN108)&gt;=$B$2*'SFV+BESS'!$I$9, $B$2*'SFV+BESS'!$I$9, (CS107+CM108+CN108))</f>
        <v>173.61249999999998</v>
      </c>
      <c r="CT108" s="110">
        <f t="shared" si="127"/>
        <v>0</v>
      </c>
      <c r="CY108" s="251"/>
      <c r="CZ108" s="48">
        <v>4.125</v>
      </c>
      <c r="DA108" s="33">
        <f t="shared" si="178"/>
        <v>0</v>
      </c>
      <c r="DB108" s="33">
        <f>Gen_Cons_Horario!B4478</f>
        <v>0</v>
      </c>
      <c r="DC108" s="35">
        <f t="shared" si="143"/>
        <v>0</v>
      </c>
      <c r="DD108" s="116">
        <f>IF(AND(DC108&gt;0,DC108*$B$4+DJ107&lt;=$B$2*'SFV+BESS'!$I$9,DC108&lt;'SFV+BESS'!$I$7), DC108*$B$4, IF(AND(DC108&gt;0,DC108*$B$4+DJ107&gt;$B$2*'SFV+BESS'!$I$9,DC108*$B$4&lt;'SFV+BESS'!$I$7),$B$2*'SFV+BESS'!$I$9-DJ107,IF(AND(DC108&gt;0,DC108*$B$4+DJ107&gt;$B$2*'SFV+BESS'!$I$9,DC108*$B$4&gt;'SFV+BESS'!$I$7,DJ107&lt;$B$2*'SFV+BESS'!$I$9),$B$2*'SFV+BESS'!$I$9-DJ107,IF(AND(DC108&gt;0,DC108*$B$4+DJ107&lt;=$B$2*'SFV+BESS'!$I$9,DC108&gt;'SFV+BESS'!$I$7),'SFV+BESS'!$I$7,0))))</f>
        <v>0</v>
      </c>
      <c r="DE108" s="27">
        <f>IF(AND(DC108&lt;0,DJ107+DC108/$B$5&gt;$H$2,-DC108/'Carga-Descarga Año'!$B$5&lt;'SFV+BESS'!$I$7),DC108/$B$5,IF(AND(DC108&lt;0,DJ107+DC108/$B$5&gt;$H$2,-DC108/'Carga-Descarga Año'!$B$5&gt;'SFV+BESS'!$I$7),-'SFV+BESS'!$I$7,IF(AND(DC108&lt;0,DJ107+DC108/$B$5&lt;$H$2),-MIN('SFV+BESS'!$I$7,DJ107-$H$2),0)))</f>
        <v>0</v>
      </c>
      <c r="DF108" s="33"/>
      <c r="DG108" s="33">
        <f t="shared" si="162"/>
        <v>0</v>
      </c>
      <c r="DH108" s="27">
        <f t="shared" si="128"/>
        <v>0</v>
      </c>
      <c r="DI108" s="27">
        <f t="shared" si="129"/>
        <v>0</v>
      </c>
      <c r="DJ108" s="28">
        <f>IF((DJ107+DD108+DE108)&gt;=$B$2*'SFV+BESS'!$I$9, $B$2*'SFV+BESS'!$I$9, (DJ107+DD108+DE108))</f>
        <v>173.61249999999998</v>
      </c>
      <c r="DK108" s="110">
        <f t="shared" si="130"/>
        <v>0</v>
      </c>
      <c r="DP108" s="251"/>
      <c r="DQ108" s="48">
        <v>4.125</v>
      </c>
      <c r="DR108" s="33">
        <f t="shared" si="179"/>
        <v>0</v>
      </c>
      <c r="DS108" s="33">
        <f>Gen_Cons_Horario!B5222</f>
        <v>0</v>
      </c>
      <c r="DT108" s="35">
        <f t="shared" si="144"/>
        <v>0</v>
      </c>
      <c r="DU108" s="116">
        <f>IF(AND(DT108&gt;0,DT108*$B$4+EA107&lt;=$B$2*'SFV+BESS'!$I$9,DT108&lt;'SFV+BESS'!$I$7), DT108*$B$4, IF(AND(DT108&gt;0,DT108*$B$4+EA107&gt;$B$2*'SFV+BESS'!$I$9,DT108*$B$4&lt;'SFV+BESS'!$I$7),$B$2*'SFV+BESS'!$I$9-EA107,IF(AND(DT108&gt;0,DT108*$B$4+EA107&gt;$B$2*'SFV+BESS'!$I$9,DT108*$B$4&gt;'SFV+BESS'!$I$7,EA107&lt;$B$2*'SFV+BESS'!$I$9),$B$2*'SFV+BESS'!$I$9-EA107,IF(AND(DT108&gt;0,DT108*$B$4+EA107&lt;=$B$2*'SFV+BESS'!$I$9,DT108&gt;'SFV+BESS'!$I$7),'SFV+BESS'!$I$7,0))))</f>
        <v>0</v>
      </c>
      <c r="DV108" s="27">
        <f>IF(AND(DT108&lt;0,EA107+DT108/$B$5&gt;$H$2,-DT108/'Carga-Descarga Año'!$B$5&lt;'SFV+BESS'!$I$7),DT108/$B$5,IF(AND(DT108&lt;0,EA107+DT108/$B$5&gt;$H$2,-DT108/'Carga-Descarga Año'!$B$5&gt;'SFV+BESS'!$I$7),-'SFV+BESS'!$I$7,IF(AND(DT108&lt;0,EA107+DT108/$B$5&lt;$H$2),-MIN('SFV+BESS'!$I$7,EA107-$H$2),0)))</f>
        <v>0</v>
      </c>
      <c r="DW108" s="33"/>
      <c r="DX108" s="33">
        <f t="shared" si="163"/>
        <v>0</v>
      </c>
      <c r="DY108" s="27">
        <f t="shared" si="131"/>
        <v>0</v>
      </c>
      <c r="DZ108" s="27">
        <f t="shared" si="164"/>
        <v>0</v>
      </c>
      <c r="EA108" s="28">
        <f>IF((EA107+DU108+DV108)&gt;=$B$2*'SFV+BESS'!$I$9, $B$2*'SFV+BESS'!$I$9, (EA107+DU108+DV108))</f>
        <v>173.61249999999998</v>
      </c>
      <c r="EB108" s="110">
        <f t="shared" si="132"/>
        <v>0</v>
      </c>
      <c r="EG108" s="251"/>
      <c r="EH108" s="48">
        <v>4.125</v>
      </c>
      <c r="EI108" s="33">
        <f t="shared" si="180"/>
        <v>0</v>
      </c>
      <c r="EJ108" s="33">
        <f>Gen_Cons_Horario!B5966</f>
        <v>0</v>
      </c>
      <c r="EK108" s="35">
        <f t="shared" si="145"/>
        <v>0</v>
      </c>
      <c r="EL108" s="116">
        <f>IF(AND(EK108&gt;0,EK108*$B$4+ER107&lt;=$B$2*'SFV+BESS'!$I$9,EK108&lt;'SFV+BESS'!$I$7), EK108*$B$4, IF(AND(EK108&gt;0,EK108*$B$4+ER107&gt;$B$2*'SFV+BESS'!$I$9,EK108*$B$4&lt;'SFV+BESS'!$I$7),$B$2*'SFV+BESS'!$I$9-ER107,IF(AND(EK108&gt;0,EK108*$B$4+ER107&gt;$B$2*'SFV+BESS'!$I$9,EK108*$B$4&gt;'SFV+BESS'!$I$7,ER107&lt;$B$2*'SFV+BESS'!$I$9),$B$2*'SFV+BESS'!$I$9-ER107,IF(AND(EK108&gt;0,EK108*$B$4+ER107&lt;=$B$2*'SFV+BESS'!$I$9,EK108&gt;'SFV+BESS'!$I$7),'SFV+BESS'!$I$7,0))))</f>
        <v>0</v>
      </c>
      <c r="EM108" s="27">
        <f>IF(AND(EK108&lt;0,ER107+EK108/$B$5&gt;$H$2,-EK108/'Carga-Descarga Año'!$B$5&lt;'SFV+BESS'!$I$7),EK108/$B$5,IF(AND(EK108&lt;0,ER107+EK108/$B$5&gt;$H$2,-EK108/'Carga-Descarga Año'!$B$5&gt;'SFV+BESS'!$I$7),-'SFV+BESS'!$I$7,IF(AND(EK108&lt;0,ER107+EK108/$B$5&lt;$H$2),-MIN('SFV+BESS'!$I$7,ER107-$H$2),0)))</f>
        <v>0</v>
      </c>
      <c r="EN108" s="33"/>
      <c r="EO108" s="33">
        <f t="shared" si="165"/>
        <v>0</v>
      </c>
      <c r="EP108" s="27">
        <f t="shared" si="133"/>
        <v>0</v>
      </c>
      <c r="EQ108" s="27">
        <f t="shared" si="166"/>
        <v>0</v>
      </c>
      <c r="ER108" s="28">
        <f>IF((ER107+EL108+EM108)&gt;=$B$2*'SFV+BESS'!$I$9, $B$2*'SFV+BESS'!$I$9, (ER107+EL108+EM108))</f>
        <v>173.61249999999998</v>
      </c>
      <c r="ES108" s="110">
        <f t="shared" si="134"/>
        <v>0</v>
      </c>
      <c r="EX108" s="251"/>
      <c r="EY108" s="48">
        <v>4.125</v>
      </c>
      <c r="EZ108" s="33">
        <f t="shared" si="181"/>
        <v>0</v>
      </c>
      <c r="FA108" s="33">
        <f>Gen_Cons_Horario!B6686</f>
        <v>0</v>
      </c>
      <c r="FB108" s="35">
        <f t="shared" si="146"/>
        <v>0</v>
      </c>
      <c r="FC108" s="116">
        <f>IF(AND(FB108&gt;0,FB108*$B$4+FI107&lt;=$B$2*'SFV+BESS'!$I$9,FB108&lt;'SFV+BESS'!$I$7), FB108*$B$4, IF(AND(FB108&gt;0,FB108*$B$4+FI107&gt;$B$2*'SFV+BESS'!$I$9,FB108*$B$4&lt;'SFV+BESS'!$I$7),$B$2*'SFV+BESS'!$I$9-FI107,IF(AND(FB108&gt;0,FB108*$B$4+FI107&gt;$B$2*'SFV+BESS'!$I$9,FB108*$B$4&gt;'SFV+BESS'!$I$7,FI107&lt;$B$2*'SFV+BESS'!$I$9),$B$2*'SFV+BESS'!$I$9-FI107,IF(AND(FB108&gt;0,FB108*$B$4+FI107&lt;=$B$2*'SFV+BESS'!$I$9,FB108&gt;'SFV+BESS'!$I$7),'SFV+BESS'!$I$7,0))))</f>
        <v>0</v>
      </c>
      <c r="FD108" s="27">
        <f>IF(AND(FB108&lt;0,FI107+FB108/$B$5&gt;$H$2,-FB108/'Carga-Descarga Año'!$B$5&lt;'SFV+BESS'!$I$7),FB108/$B$5,IF(AND(FB108&lt;0,FI107+FB108/$B$5&gt;$H$2,-FB108/'Carga-Descarga Año'!$B$5&gt;'SFV+BESS'!$I$7),-'SFV+BESS'!$I$7,IF(AND(FB108&lt;0,FI107+FB108/$B$5&lt;$H$2),-MIN('SFV+BESS'!$I$7,FI107-$H$2),0)))</f>
        <v>0</v>
      </c>
      <c r="FE108" s="33"/>
      <c r="FF108" s="33">
        <f t="shared" si="167"/>
        <v>0</v>
      </c>
      <c r="FG108" s="27">
        <f t="shared" si="135"/>
        <v>0</v>
      </c>
      <c r="FH108" s="27">
        <f t="shared" si="168"/>
        <v>0</v>
      </c>
      <c r="FI108" s="28">
        <f>IF((FI107+FC108+FD108)&gt;=$B$2*'SFV+BESS'!$I$9, $B$2*'SFV+BESS'!$I$9, (FI107+FC108+FD108))</f>
        <v>173.61249999999998</v>
      </c>
      <c r="FJ108" s="110">
        <f t="shared" si="136"/>
        <v>0</v>
      </c>
      <c r="FO108" s="251"/>
      <c r="FP108" s="48">
        <v>4.125</v>
      </c>
      <c r="FQ108" s="33">
        <f t="shared" si="182"/>
        <v>0</v>
      </c>
      <c r="FR108" s="33">
        <f>Gen_Cons_Horario!B7430</f>
        <v>0</v>
      </c>
      <c r="FS108" s="35">
        <f t="shared" si="147"/>
        <v>0</v>
      </c>
      <c r="FT108" s="116">
        <f>IF(AND(FS108&gt;0,FS108*$B$4+FZ107&lt;=$B$2*'SFV+BESS'!$I$9,FS108&lt;'SFV+BESS'!$I$7), FS108*$B$4, IF(AND(FS108&gt;0,FS108*$B$4+FZ107&gt;$B$2*'SFV+BESS'!$I$9,FS108*$B$4&lt;'SFV+BESS'!$I$7),$B$2*'SFV+BESS'!$I$9-FZ107,IF(AND(FS108&gt;0,FS108*$B$4+FZ107&gt;$B$2*'SFV+BESS'!$I$9,FS108*$B$4&gt;'SFV+BESS'!$I$7,FZ107&lt;$B$2*'SFV+BESS'!$I$9),$B$2*'SFV+BESS'!$I$9-FZ107,IF(AND(FS108&gt;0,FS108*$B$4+FZ107&lt;=$B$2*'SFV+BESS'!$I$9,FS108&gt;'SFV+BESS'!$I$7),'SFV+BESS'!$I$7,0))))</f>
        <v>0</v>
      </c>
      <c r="FU108" s="27">
        <f>IF(AND(FS108&lt;0,FZ107+FS108/$B$5&gt;$H$2,-FS108/'Carga-Descarga Año'!$B$5&lt;'SFV+BESS'!$I$7),FS108/$B$5,IF(AND(FS108&lt;0,FZ107+FS108/$B$5&gt;$H$2,-FS108/'Carga-Descarga Año'!$B$5&gt;'SFV+BESS'!$I$7),-'SFV+BESS'!$I$7,IF(AND(FS108&lt;0,FZ107+FS108/$B$5&lt;$H$2),-MIN('SFV+BESS'!$I$7,FZ107-$H$2),0)))</f>
        <v>0</v>
      </c>
      <c r="FV108" s="33"/>
      <c r="FW108" s="33">
        <f t="shared" si="169"/>
        <v>0</v>
      </c>
      <c r="FX108" s="27">
        <f t="shared" si="137"/>
        <v>0</v>
      </c>
      <c r="FY108" s="27">
        <f t="shared" si="170"/>
        <v>0</v>
      </c>
      <c r="FZ108" s="28">
        <f>IF((FZ107+FT108+FU108)&gt;=$B$2*'SFV+BESS'!$I$9, $B$2*'SFV+BESS'!$I$9, (FZ107+FT108+FU108))</f>
        <v>173.61249999999998</v>
      </c>
      <c r="GA108" s="110">
        <f t="shared" si="138"/>
        <v>0</v>
      </c>
      <c r="GF108" s="251"/>
      <c r="GG108" s="48">
        <v>4.125</v>
      </c>
      <c r="GH108" s="33">
        <f t="shared" si="183"/>
        <v>0</v>
      </c>
      <c r="GI108" s="33">
        <f>Gen_Cons_Horario!B8150</f>
        <v>0</v>
      </c>
      <c r="GJ108" s="35">
        <f t="shared" si="153"/>
        <v>0</v>
      </c>
      <c r="GK108" s="116">
        <f>IF(AND(GJ108&gt;0,GJ108*$B$4+GQ107&lt;=$B$2*'SFV+BESS'!$I$9,GJ108&lt;'SFV+BESS'!$I$7), GJ108*$B$4, IF(AND(GJ108&gt;0,GJ108*$B$4+GQ107&gt;$B$2*'SFV+BESS'!$I$9,GJ108*$B$4&lt;'SFV+BESS'!$I$7),$B$2*'SFV+BESS'!$I$9-GQ107,IF(AND(GJ108&gt;0,GJ108*$B$4+GQ107&gt;$B$2*'SFV+BESS'!$I$9,GJ108*$B$4&gt;'SFV+BESS'!$I$7,GQ107&lt;$B$2*'SFV+BESS'!$I$9),$B$2*'SFV+BESS'!$I$9-GQ107,IF(AND(GJ108&gt;0,GJ108*$B$4+GQ107&lt;=$B$2*'SFV+BESS'!$I$9,GJ108&gt;'SFV+BESS'!$I$7),'SFV+BESS'!$I$7,0))))</f>
        <v>0</v>
      </c>
      <c r="GL108" s="27">
        <f>IF(AND(GJ108&lt;0,GQ107+GJ108/$B$5&gt;$H$2,-GJ108/'Carga-Descarga Año'!$B$5&lt;'SFV+BESS'!$I$7),GJ108/$B$5,IF(AND(GJ108&lt;0,GQ107+GJ108/$B$5&gt;$H$2,-GJ108/'Carga-Descarga Año'!$B$5&gt;'SFV+BESS'!$I$7),-'SFV+BESS'!$I$7,IF(AND(GJ108&lt;0,GQ107+GJ108/$B$5&lt;$H$2),-MIN('SFV+BESS'!$I$7,GQ107-$H$2),0)))</f>
        <v>0</v>
      </c>
      <c r="GM108" s="33"/>
      <c r="GN108" s="33">
        <f t="shared" si="171"/>
        <v>0</v>
      </c>
      <c r="GO108" s="27">
        <f t="shared" si="139"/>
        <v>0</v>
      </c>
      <c r="GP108" s="27">
        <f t="shared" si="172"/>
        <v>0</v>
      </c>
      <c r="GQ108" s="28">
        <f>IF((GQ107+GK108+GL108)&gt;=$B$2*'SFV+BESS'!$I$9, $B$2*'SFV+BESS'!$I$9, (GQ107+GK108+GL108))</f>
        <v>173.61249999999998</v>
      </c>
      <c r="GR108" s="110">
        <f t="shared" si="140"/>
        <v>0</v>
      </c>
    </row>
    <row r="109" spans="1:200">
      <c r="A109" s="249"/>
      <c r="B109" s="48">
        <v>4.1666666666666696</v>
      </c>
      <c r="C109" s="38">
        <f t="shared" si="154"/>
        <v>0</v>
      </c>
      <c r="D109" s="2">
        <f>Gen_Cons_Horario!B135</f>
        <v>0</v>
      </c>
      <c r="E109" s="140">
        <f t="shared" si="112"/>
        <v>0</v>
      </c>
      <c r="F109" s="116">
        <f>IF(AND(E109&gt;0,E109*$B$4+L108&lt;=$B$2*'SFV+BESS'!$I$9,E109&lt;'SFV+BESS'!$I$7), E109*$B$4, IF(AND(E109&gt;0,E109*$B$4+L108&gt;$B$2*'SFV+BESS'!$I$9,E109*$B$4&lt;'SFV+BESS'!$I$7),$B$2*'SFV+BESS'!$I$9-L108,IF(AND(E109&gt;0,E109*$B$4+L108&gt;$B$2*'SFV+BESS'!$I$9,E109*$B$4&gt;'SFV+BESS'!$I$7,L108&lt;$B$2*'SFV+BESS'!$I$9),$B$2*'SFV+BESS'!$I$9-L108,IF(AND(E109&gt;0,E109*$B$4+L108&lt;=$B$2*'SFV+BESS'!$I$9,E109&gt;'SFV+BESS'!$I$7),'SFV+BESS'!$I$7,0))))</f>
        <v>0</v>
      </c>
      <c r="G109" s="27">
        <f>IF(AND(E109&lt;0,L108+E109/$B$5&gt;$H$2,-E109/'Carga-Descarga Año'!$B$5&lt;'SFV+BESS'!$I$7),E109/$B$5,IF(AND(E109&lt;0,L108+E109/$B$5&gt;$H$2,-E109/'Carga-Descarga Año'!$B$5&gt;'SFV+BESS'!$I$7),-'SFV+BESS'!$I$7,IF(AND(E109&lt;0,L108+E109/$B$5&lt;$H$2),-MIN('SFV+BESS'!$I$7,L108-$H$2),0)))</f>
        <v>0</v>
      </c>
      <c r="I109" s="38">
        <f t="shared" si="113"/>
        <v>0</v>
      </c>
      <c r="J109" s="27">
        <f t="shared" si="115"/>
        <v>0</v>
      </c>
      <c r="K109" s="27">
        <f t="shared" si="114"/>
        <v>0</v>
      </c>
      <c r="L109" s="28">
        <f>IF((L108+F109+G109)&gt;=$B$2*'SFV+BESS'!$I$9, $B$2*'SFV+BESS'!$I$9, (L108+F109+G109))</f>
        <v>9.1375000000000011</v>
      </c>
      <c r="M109" s="110">
        <f t="shared" si="116"/>
        <v>0</v>
      </c>
      <c r="R109" s="251"/>
      <c r="S109" s="48">
        <v>4.1666666666666696</v>
      </c>
      <c r="T109" s="2">
        <f t="shared" si="173"/>
        <v>0</v>
      </c>
      <c r="U109" s="2">
        <f>Gen_Cons_Horario!B879</f>
        <v>0</v>
      </c>
      <c r="V109" s="35">
        <f t="shared" si="148"/>
        <v>0</v>
      </c>
      <c r="W109" s="116">
        <f>IF(AND(V109&gt;0,V109*$B$4+AC108&lt;=$B$2*'SFV+BESS'!$I$9,V109&lt;'SFV+BESS'!$I$7), V109*$B$4, IF(AND(V109&gt;0,V109*$B$4+AC108&gt;$B$2*'SFV+BESS'!$I$9,V109*$B$4&lt;'SFV+BESS'!$I$7),$B$2*'SFV+BESS'!$I$9-AC108,IF(AND(V109&gt;0,V109*$B$4+AC108&gt;$B$2*'SFV+BESS'!$I$9,V109*$B$4&gt;'SFV+BESS'!$I$7,AC108&lt;$B$2*'SFV+BESS'!$I$9),$B$2*'SFV+BESS'!$I$9-AC108,IF(AND(V109&gt;0,V109*$B$4+AC108&lt;=$B$2*'SFV+BESS'!$I$9,V109&gt;'SFV+BESS'!$I$7),'SFV+BESS'!$I$7,0))))</f>
        <v>0</v>
      </c>
      <c r="X109" s="27">
        <f>IF(AND(V109&lt;0,AC108+V109/$B$5&gt;$H$2,-V109/'Carga-Descarga Año'!$B$5&lt;'SFV+BESS'!$I$7),V109/$B$5,IF(AND(V109&lt;0,AC108+V109/$B$5&gt;$H$2,-V109/'Carga-Descarga Año'!$B$5&gt;'SFV+BESS'!$I$7),-'SFV+BESS'!$I$7,IF(AND(V109&lt;0,AC108+V109/$B$5&lt;$H$2),-MIN('SFV+BESS'!$I$7,AC108-$H$2),0)))</f>
        <v>0</v>
      </c>
      <c r="Z109" s="33">
        <f t="shared" si="142"/>
        <v>0</v>
      </c>
      <c r="AA109" s="27">
        <f t="shared" si="117"/>
        <v>0</v>
      </c>
      <c r="AB109" s="27">
        <f t="shared" si="141"/>
        <v>0</v>
      </c>
      <c r="AC109" s="28">
        <f>IF((AC108+W109+X109)&gt;=$B$2*'SFV+BESS'!$I$9, $B$2*'SFV+BESS'!$I$9, (AC108+W109+X109))</f>
        <v>14.02364196618467</v>
      </c>
      <c r="AD109" s="110">
        <f t="shared" si="118"/>
        <v>0</v>
      </c>
      <c r="AI109" s="251"/>
      <c r="AJ109" s="48">
        <v>4.1666666666666696</v>
      </c>
      <c r="AK109" s="52">
        <f t="shared" si="174"/>
        <v>0</v>
      </c>
      <c r="AL109" s="33">
        <f>Gen_Cons_Horario!B1551</f>
        <v>0</v>
      </c>
      <c r="AM109" s="35">
        <f t="shared" si="149"/>
        <v>0</v>
      </c>
      <c r="AN109" s="116">
        <f>IF(AND(AM109&gt;0,AM109*$B$4+AT108&lt;=$B$2*'SFV+BESS'!$I$9,AM109&lt;'SFV+BESS'!$I$7), AM109*$B$4, IF(AND(AM109&gt;0,AM109*$B$4+AT108&gt;$B$2*'SFV+BESS'!$I$9,AM109*$B$4&lt;'SFV+BESS'!$I$7),$B$2*'SFV+BESS'!$I$9-AT108,IF(AND(AM109&gt;0,AM109*$B$4+AT108&gt;$B$2*'SFV+BESS'!$I$9,AM109*$B$4&gt;'SFV+BESS'!$I$7,AT108&lt;$B$2*'SFV+BESS'!$I$9),$B$2*'SFV+BESS'!$I$9-AT108,IF(AND(AM109&gt;0,AM109*$B$4+AT108&lt;=$B$2*'SFV+BESS'!$I$9,AM109&gt;'SFV+BESS'!$I$7),'SFV+BESS'!$I$7,0))))</f>
        <v>0</v>
      </c>
      <c r="AO109" s="27">
        <f>IF(AND(AM109&lt;0,AT108+AM109/$B$5&gt;$H$2,-AM109/'Carga-Descarga Año'!$B$5&lt;'SFV+BESS'!$I$7),AM109/$B$5,IF(AND(AM109&lt;0,AT108+AM109/$B$5&gt;$H$2,-AM109/'Carga-Descarga Año'!$B$5&gt;'SFV+BESS'!$I$7),-'SFV+BESS'!$I$7,IF(AND(AM109&lt;0,AT108+AM109/$B$5&lt;$H$2),-MIN('SFV+BESS'!$I$7,AT108-$H$2),0)))</f>
        <v>0</v>
      </c>
      <c r="AP109" s="33"/>
      <c r="AQ109" s="33">
        <f t="shared" si="155"/>
        <v>0</v>
      </c>
      <c r="AR109" s="27">
        <f t="shared" si="119"/>
        <v>0</v>
      </c>
      <c r="AS109" s="27">
        <f t="shared" si="156"/>
        <v>0</v>
      </c>
      <c r="AT109" s="28">
        <f>IF((AT108+AN109+AO109)&gt;=$B$2*'SFV+BESS'!$I$9, $B$2*'SFV+BESS'!$I$9, (AT108+AN109+AO109))</f>
        <v>172.53218491635695</v>
      </c>
      <c r="AU109" s="110">
        <f t="shared" si="120"/>
        <v>0</v>
      </c>
      <c r="AZ109" s="251"/>
      <c r="BA109" s="48">
        <v>4.1666666666666696</v>
      </c>
      <c r="BB109" s="33">
        <f t="shared" si="175"/>
        <v>0</v>
      </c>
      <c r="BC109" s="33">
        <f>Gen_Cons_Horario!B2295</f>
        <v>0</v>
      </c>
      <c r="BD109" s="35">
        <f t="shared" si="150"/>
        <v>0</v>
      </c>
      <c r="BE109" s="116">
        <f>IF(AND(BD109&gt;0,BD109*$B$4+BK108&lt;=$B$2*'SFV+BESS'!$I$9,BD109&lt;'SFV+BESS'!$I$7), BD109*$B$4, IF(AND(BD109&gt;0,BD109*$B$4+BK108&gt;$B$2*'SFV+BESS'!$I$9,BD109*$B$4&lt;'SFV+BESS'!$I$7),$B$2*'SFV+BESS'!$I$9-BK108,IF(AND(BD109&gt;0,BD109*$B$4+BK108&gt;$B$2*'SFV+BESS'!$I$9,BD109*$B$4&gt;'SFV+BESS'!$I$7,BK108&lt;$B$2*'SFV+BESS'!$I$9),$B$2*'SFV+BESS'!$I$9-BK108,IF(AND(BD109&gt;0,BD109*$B$4+BK108&lt;=$B$2*'SFV+BESS'!$I$9,BD109&gt;'SFV+BESS'!$I$7),'SFV+BESS'!$I$7,0))))</f>
        <v>0</v>
      </c>
      <c r="BF109" s="27">
        <f>IF(AND(BD109&lt;0,BK108+BD109/$B$5&gt;$H$2,-BD109/'Carga-Descarga Año'!$B$5&lt;'SFV+BESS'!$I$7),BD109/$B$5,IF(AND(BD109&lt;0,BK108+BD109/$B$5&gt;$H$2,-BD109/'Carga-Descarga Año'!$B$5&gt;'SFV+BESS'!$I$7),-'SFV+BESS'!$I$7,IF(AND(BD109&lt;0,BK108+BD109/$B$5&lt;$H$2),-MIN('SFV+BESS'!$I$7,BK108-$H$2),0)))</f>
        <v>0</v>
      </c>
      <c r="BG109" s="33"/>
      <c r="BH109" s="33">
        <f t="shared" si="157"/>
        <v>0</v>
      </c>
      <c r="BI109" s="27">
        <f t="shared" si="121"/>
        <v>0</v>
      </c>
      <c r="BJ109" s="27">
        <f t="shared" si="158"/>
        <v>0</v>
      </c>
      <c r="BK109" s="28">
        <f>IF((BK108+BE109+BF109)&gt;=$B$2*'SFV+BESS'!$I$9, $B$2*'SFV+BESS'!$I$9, (BK108+BE109+BF109))</f>
        <v>173.61249999999998</v>
      </c>
      <c r="BL109" s="110">
        <f t="shared" si="122"/>
        <v>0</v>
      </c>
      <c r="BQ109" s="251"/>
      <c r="BR109" s="48">
        <v>4.1666666666666696</v>
      </c>
      <c r="BS109" s="33">
        <f t="shared" si="176"/>
        <v>0</v>
      </c>
      <c r="BT109" s="33">
        <f>Gen_Cons_Horario!B3015</f>
        <v>0</v>
      </c>
      <c r="BU109" s="35">
        <f t="shared" si="151"/>
        <v>0</v>
      </c>
      <c r="BV109" s="116">
        <f>IF(AND(BU109&gt;0,BU109*$B$4+CB108&lt;=$B$2*'SFV+BESS'!$I$9,BU109&lt;'SFV+BESS'!$I$7), BU109*$B$4, IF(AND(BU109&gt;0,BU109*$B$4+CB108&gt;$B$2*'SFV+BESS'!$I$9,BU109*$B$4&lt;'SFV+BESS'!$I$7),$B$2*'SFV+BESS'!$I$9-CB108,IF(AND(BU109&gt;0,BU109*$B$4+CB108&gt;$B$2*'SFV+BESS'!$I$9,BU109*$B$4&gt;'SFV+BESS'!$I$7,CB108&lt;$B$2*'SFV+BESS'!$I$9),$B$2*'SFV+BESS'!$I$9-CB108,IF(AND(BU109&gt;0,BU109*$B$4+CB108&lt;=$B$2*'SFV+BESS'!$I$9,BU109&gt;'SFV+BESS'!$I$7),'SFV+BESS'!$I$7,0))))</f>
        <v>0</v>
      </c>
      <c r="BW109" s="27">
        <f>IF(AND(BU109&lt;0,CB108+BU109/$B$5&gt;$H$2,-BU109/'Carga-Descarga Año'!$B$5&lt;'SFV+BESS'!$I$7),BU109/$B$5,IF(AND(BU109&lt;0,CB108+BU109/$B$5&gt;$H$2,-BU109/'Carga-Descarga Año'!$B$5&gt;'SFV+BESS'!$I$7),-'SFV+BESS'!$I$7,IF(AND(BU109&lt;0,CB108+BU109/$B$5&lt;$H$2),-MIN('SFV+BESS'!$I$7,CB108-$H$2),0)))</f>
        <v>0</v>
      </c>
      <c r="BX109" s="33"/>
      <c r="BY109" s="33">
        <f t="shared" si="159"/>
        <v>0</v>
      </c>
      <c r="BZ109" s="27">
        <f t="shared" si="123"/>
        <v>0</v>
      </c>
      <c r="CA109" s="27">
        <f t="shared" si="124"/>
        <v>0</v>
      </c>
      <c r="CB109" s="28">
        <f>IF((CB108+BV109+BW109)&gt;=$B$2*'SFV+BESS'!$I$9, $B$2*'SFV+BESS'!$I$9, (CB108+BV109+BW109))</f>
        <v>173.61249999999998</v>
      </c>
      <c r="CC109" s="110">
        <f t="shared" si="125"/>
        <v>0</v>
      </c>
      <c r="CH109" s="251"/>
      <c r="CI109" s="48">
        <v>4.1666666666666696</v>
      </c>
      <c r="CJ109" s="33">
        <f t="shared" si="177"/>
        <v>0</v>
      </c>
      <c r="CK109" s="33">
        <f>Gen_Cons_Horario!B3759</f>
        <v>0</v>
      </c>
      <c r="CL109" s="35">
        <f t="shared" si="152"/>
        <v>0</v>
      </c>
      <c r="CM109" s="116">
        <f>IF(AND(CL109&gt;0,CL109*$B$4+CS108&lt;=$B$2*'SFV+BESS'!$I$9,CL109&lt;'SFV+BESS'!$I$7), CL109*$B$4, IF(AND(CL109&gt;0,CL109*$B$4+CS108&gt;$B$2*'SFV+BESS'!$I$9,CL109*$B$4&lt;'SFV+BESS'!$I$7),$B$2*'SFV+BESS'!$I$9-CS108,IF(AND(CL109&gt;0,CL109*$B$4+CS108&gt;$B$2*'SFV+BESS'!$I$9,CL109*$B$4&gt;'SFV+BESS'!$I$7,CS108&lt;$B$2*'SFV+BESS'!$I$9),$B$2*'SFV+BESS'!$I$9-CS108,IF(AND(CL109&gt;0,CL109*$B$4+CS108&lt;=$B$2*'SFV+BESS'!$I$9,CL109&gt;'SFV+BESS'!$I$7),'SFV+BESS'!$I$7,0))))</f>
        <v>0</v>
      </c>
      <c r="CN109" s="27">
        <f>IF(AND(CL109&lt;0,CS108+CL109/$B$5&gt;$H$2,-CL109/'Carga-Descarga Año'!$B$5&lt;'SFV+BESS'!$I$7),CL109/$B$5,IF(AND(CL109&lt;0,CS108+CL109/$B$5&gt;$H$2,-CL109/'Carga-Descarga Año'!$B$5&gt;'SFV+BESS'!$I$7),-'SFV+BESS'!$I$7,IF(AND(CL109&lt;0,CS108+CL109/$B$5&lt;$H$2),-MIN('SFV+BESS'!$I$7,CS108-$H$2),0)))</f>
        <v>0</v>
      </c>
      <c r="CO109" s="33"/>
      <c r="CP109" s="33">
        <f t="shared" si="160"/>
        <v>0</v>
      </c>
      <c r="CQ109" s="27">
        <f t="shared" si="126"/>
        <v>0</v>
      </c>
      <c r="CR109" s="27">
        <f t="shared" si="161"/>
        <v>0</v>
      </c>
      <c r="CS109" s="28">
        <f>IF((CS108+CM109+CN109)&gt;=$B$2*'SFV+BESS'!$I$9, $B$2*'SFV+BESS'!$I$9, (CS108+CM109+CN109))</f>
        <v>173.61249999999998</v>
      </c>
      <c r="CT109" s="110">
        <f t="shared" si="127"/>
        <v>0</v>
      </c>
      <c r="CY109" s="251"/>
      <c r="CZ109" s="48">
        <v>4.1666666666666696</v>
      </c>
      <c r="DA109" s="33">
        <f t="shared" si="178"/>
        <v>0</v>
      </c>
      <c r="DB109" s="33">
        <f>Gen_Cons_Horario!B4479</f>
        <v>0</v>
      </c>
      <c r="DC109" s="35">
        <f t="shared" si="143"/>
        <v>0</v>
      </c>
      <c r="DD109" s="116">
        <f>IF(AND(DC109&gt;0,DC109*$B$4+DJ108&lt;=$B$2*'SFV+BESS'!$I$9,DC109&lt;'SFV+BESS'!$I$7), DC109*$B$4, IF(AND(DC109&gt;0,DC109*$B$4+DJ108&gt;$B$2*'SFV+BESS'!$I$9,DC109*$B$4&lt;'SFV+BESS'!$I$7),$B$2*'SFV+BESS'!$I$9-DJ108,IF(AND(DC109&gt;0,DC109*$B$4+DJ108&gt;$B$2*'SFV+BESS'!$I$9,DC109*$B$4&gt;'SFV+BESS'!$I$7,DJ108&lt;$B$2*'SFV+BESS'!$I$9),$B$2*'SFV+BESS'!$I$9-DJ108,IF(AND(DC109&gt;0,DC109*$B$4+DJ108&lt;=$B$2*'SFV+BESS'!$I$9,DC109&gt;'SFV+BESS'!$I$7),'SFV+BESS'!$I$7,0))))</f>
        <v>0</v>
      </c>
      <c r="DE109" s="27">
        <f>IF(AND(DC109&lt;0,DJ108+DC109/$B$5&gt;$H$2,-DC109/'Carga-Descarga Año'!$B$5&lt;'SFV+BESS'!$I$7),DC109/$B$5,IF(AND(DC109&lt;0,DJ108+DC109/$B$5&gt;$H$2,-DC109/'Carga-Descarga Año'!$B$5&gt;'SFV+BESS'!$I$7),-'SFV+BESS'!$I$7,IF(AND(DC109&lt;0,DJ108+DC109/$B$5&lt;$H$2),-MIN('SFV+BESS'!$I$7,DJ108-$H$2),0)))</f>
        <v>0</v>
      </c>
      <c r="DF109" s="33"/>
      <c r="DG109" s="33">
        <f t="shared" si="162"/>
        <v>0</v>
      </c>
      <c r="DH109" s="27">
        <f t="shared" si="128"/>
        <v>0</v>
      </c>
      <c r="DI109" s="27">
        <f t="shared" si="129"/>
        <v>0</v>
      </c>
      <c r="DJ109" s="28">
        <f>IF((DJ108+DD109+DE109)&gt;=$B$2*'SFV+BESS'!$I$9, $B$2*'SFV+BESS'!$I$9, (DJ108+DD109+DE109))</f>
        <v>173.61249999999998</v>
      </c>
      <c r="DK109" s="110">
        <f t="shared" si="130"/>
        <v>0</v>
      </c>
      <c r="DP109" s="251"/>
      <c r="DQ109" s="48">
        <v>4.1666666666666696</v>
      </c>
      <c r="DR109" s="33">
        <f t="shared" si="179"/>
        <v>0</v>
      </c>
      <c r="DS109" s="33">
        <f>Gen_Cons_Horario!B5223</f>
        <v>0</v>
      </c>
      <c r="DT109" s="35">
        <f t="shared" si="144"/>
        <v>0</v>
      </c>
      <c r="DU109" s="116">
        <f>IF(AND(DT109&gt;0,DT109*$B$4+EA108&lt;=$B$2*'SFV+BESS'!$I$9,DT109&lt;'SFV+BESS'!$I$7), DT109*$B$4, IF(AND(DT109&gt;0,DT109*$B$4+EA108&gt;$B$2*'SFV+BESS'!$I$9,DT109*$B$4&lt;'SFV+BESS'!$I$7),$B$2*'SFV+BESS'!$I$9-EA108,IF(AND(DT109&gt;0,DT109*$B$4+EA108&gt;$B$2*'SFV+BESS'!$I$9,DT109*$B$4&gt;'SFV+BESS'!$I$7,EA108&lt;$B$2*'SFV+BESS'!$I$9),$B$2*'SFV+BESS'!$I$9-EA108,IF(AND(DT109&gt;0,DT109*$B$4+EA108&lt;=$B$2*'SFV+BESS'!$I$9,DT109&gt;'SFV+BESS'!$I$7),'SFV+BESS'!$I$7,0))))</f>
        <v>0</v>
      </c>
      <c r="DV109" s="27">
        <f>IF(AND(DT109&lt;0,EA108+DT109/$B$5&gt;$H$2,-DT109/'Carga-Descarga Año'!$B$5&lt;'SFV+BESS'!$I$7),DT109/$B$5,IF(AND(DT109&lt;0,EA108+DT109/$B$5&gt;$H$2,-DT109/'Carga-Descarga Año'!$B$5&gt;'SFV+BESS'!$I$7),-'SFV+BESS'!$I$7,IF(AND(DT109&lt;0,EA108+DT109/$B$5&lt;$H$2),-MIN('SFV+BESS'!$I$7,EA108-$H$2),0)))</f>
        <v>0</v>
      </c>
      <c r="DW109" s="33"/>
      <c r="DX109" s="33">
        <f t="shared" si="163"/>
        <v>0</v>
      </c>
      <c r="DY109" s="27">
        <f t="shared" si="131"/>
        <v>0</v>
      </c>
      <c r="DZ109" s="27">
        <f t="shared" si="164"/>
        <v>0</v>
      </c>
      <c r="EA109" s="28">
        <f>IF((EA108+DU109+DV109)&gt;=$B$2*'SFV+BESS'!$I$9, $B$2*'SFV+BESS'!$I$9, (EA108+DU109+DV109))</f>
        <v>173.61249999999998</v>
      </c>
      <c r="EB109" s="110">
        <f t="shared" si="132"/>
        <v>0</v>
      </c>
      <c r="EG109" s="251"/>
      <c r="EH109" s="48">
        <v>4.1666666666666696</v>
      </c>
      <c r="EI109" s="33">
        <f t="shared" si="180"/>
        <v>0</v>
      </c>
      <c r="EJ109" s="33">
        <f>Gen_Cons_Horario!B5967</f>
        <v>0</v>
      </c>
      <c r="EK109" s="35">
        <f t="shared" si="145"/>
        <v>0</v>
      </c>
      <c r="EL109" s="116">
        <f>IF(AND(EK109&gt;0,EK109*$B$4+ER108&lt;=$B$2*'SFV+BESS'!$I$9,EK109&lt;'SFV+BESS'!$I$7), EK109*$B$4, IF(AND(EK109&gt;0,EK109*$B$4+ER108&gt;$B$2*'SFV+BESS'!$I$9,EK109*$B$4&lt;'SFV+BESS'!$I$7),$B$2*'SFV+BESS'!$I$9-ER108,IF(AND(EK109&gt;0,EK109*$B$4+ER108&gt;$B$2*'SFV+BESS'!$I$9,EK109*$B$4&gt;'SFV+BESS'!$I$7,ER108&lt;$B$2*'SFV+BESS'!$I$9),$B$2*'SFV+BESS'!$I$9-ER108,IF(AND(EK109&gt;0,EK109*$B$4+ER108&lt;=$B$2*'SFV+BESS'!$I$9,EK109&gt;'SFV+BESS'!$I$7),'SFV+BESS'!$I$7,0))))</f>
        <v>0</v>
      </c>
      <c r="EM109" s="27">
        <f>IF(AND(EK109&lt;0,ER108+EK109/$B$5&gt;$H$2,-EK109/'Carga-Descarga Año'!$B$5&lt;'SFV+BESS'!$I$7),EK109/$B$5,IF(AND(EK109&lt;0,ER108+EK109/$B$5&gt;$H$2,-EK109/'Carga-Descarga Año'!$B$5&gt;'SFV+BESS'!$I$7),-'SFV+BESS'!$I$7,IF(AND(EK109&lt;0,ER108+EK109/$B$5&lt;$H$2),-MIN('SFV+BESS'!$I$7,ER108-$H$2),0)))</f>
        <v>0</v>
      </c>
      <c r="EN109" s="33"/>
      <c r="EO109" s="33">
        <f t="shared" si="165"/>
        <v>0</v>
      </c>
      <c r="EP109" s="27">
        <f t="shared" si="133"/>
        <v>0</v>
      </c>
      <c r="EQ109" s="27">
        <f t="shared" si="166"/>
        <v>0</v>
      </c>
      <c r="ER109" s="28">
        <f>IF((ER108+EL109+EM109)&gt;=$B$2*'SFV+BESS'!$I$9, $B$2*'SFV+BESS'!$I$9, (ER108+EL109+EM109))</f>
        <v>173.61249999999998</v>
      </c>
      <c r="ES109" s="110">
        <f t="shared" si="134"/>
        <v>0</v>
      </c>
      <c r="EX109" s="251"/>
      <c r="EY109" s="48">
        <v>4.1666666666666696</v>
      </c>
      <c r="EZ109" s="33">
        <f t="shared" si="181"/>
        <v>0</v>
      </c>
      <c r="FA109" s="33">
        <f>Gen_Cons_Horario!B6687</f>
        <v>0</v>
      </c>
      <c r="FB109" s="35">
        <f t="shared" si="146"/>
        <v>0</v>
      </c>
      <c r="FC109" s="116">
        <f>IF(AND(FB109&gt;0,FB109*$B$4+FI108&lt;=$B$2*'SFV+BESS'!$I$9,FB109&lt;'SFV+BESS'!$I$7), FB109*$B$4, IF(AND(FB109&gt;0,FB109*$B$4+FI108&gt;$B$2*'SFV+BESS'!$I$9,FB109*$B$4&lt;'SFV+BESS'!$I$7),$B$2*'SFV+BESS'!$I$9-FI108,IF(AND(FB109&gt;0,FB109*$B$4+FI108&gt;$B$2*'SFV+BESS'!$I$9,FB109*$B$4&gt;'SFV+BESS'!$I$7,FI108&lt;$B$2*'SFV+BESS'!$I$9),$B$2*'SFV+BESS'!$I$9-FI108,IF(AND(FB109&gt;0,FB109*$B$4+FI108&lt;=$B$2*'SFV+BESS'!$I$9,FB109&gt;'SFV+BESS'!$I$7),'SFV+BESS'!$I$7,0))))</f>
        <v>0</v>
      </c>
      <c r="FD109" s="27">
        <f>IF(AND(FB109&lt;0,FI108+FB109/$B$5&gt;$H$2,-FB109/'Carga-Descarga Año'!$B$5&lt;'SFV+BESS'!$I$7),FB109/$B$5,IF(AND(FB109&lt;0,FI108+FB109/$B$5&gt;$H$2,-FB109/'Carga-Descarga Año'!$B$5&gt;'SFV+BESS'!$I$7),-'SFV+BESS'!$I$7,IF(AND(FB109&lt;0,FI108+FB109/$B$5&lt;$H$2),-MIN('SFV+BESS'!$I$7,FI108-$H$2),0)))</f>
        <v>0</v>
      </c>
      <c r="FE109" s="33"/>
      <c r="FF109" s="33">
        <f t="shared" si="167"/>
        <v>0</v>
      </c>
      <c r="FG109" s="27">
        <f t="shared" si="135"/>
        <v>0</v>
      </c>
      <c r="FH109" s="27">
        <f t="shared" si="168"/>
        <v>0</v>
      </c>
      <c r="FI109" s="28">
        <f>IF((FI108+FC109+FD109)&gt;=$B$2*'SFV+BESS'!$I$9, $B$2*'SFV+BESS'!$I$9, (FI108+FC109+FD109))</f>
        <v>173.61249999999998</v>
      </c>
      <c r="FJ109" s="110">
        <f t="shared" si="136"/>
        <v>0</v>
      </c>
      <c r="FO109" s="251"/>
      <c r="FP109" s="48">
        <v>4.1666666666666696</v>
      </c>
      <c r="FQ109" s="33">
        <f t="shared" si="182"/>
        <v>0</v>
      </c>
      <c r="FR109" s="33">
        <f>Gen_Cons_Horario!B7431</f>
        <v>0</v>
      </c>
      <c r="FS109" s="35">
        <f t="shared" si="147"/>
        <v>0</v>
      </c>
      <c r="FT109" s="116">
        <f>IF(AND(FS109&gt;0,FS109*$B$4+FZ108&lt;=$B$2*'SFV+BESS'!$I$9,FS109&lt;'SFV+BESS'!$I$7), FS109*$B$4, IF(AND(FS109&gt;0,FS109*$B$4+FZ108&gt;$B$2*'SFV+BESS'!$I$9,FS109*$B$4&lt;'SFV+BESS'!$I$7),$B$2*'SFV+BESS'!$I$9-FZ108,IF(AND(FS109&gt;0,FS109*$B$4+FZ108&gt;$B$2*'SFV+BESS'!$I$9,FS109*$B$4&gt;'SFV+BESS'!$I$7,FZ108&lt;$B$2*'SFV+BESS'!$I$9),$B$2*'SFV+BESS'!$I$9-FZ108,IF(AND(FS109&gt;0,FS109*$B$4+FZ108&lt;=$B$2*'SFV+BESS'!$I$9,FS109&gt;'SFV+BESS'!$I$7),'SFV+BESS'!$I$7,0))))</f>
        <v>0</v>
      </c>
      <c r="FU109" s="27">
        <f>IF(AND(FS109&lt;0,FZ108+FS109/$B$5&gt;$H$2,-FS109/'Carga-Descarga Año'!$B$5&lt;'SFV+BESS'!$I$7),FS109/$B$5,IF(AND(FS109&lt;0,FZ108+FS109/$B$5&gt;$H$2,-FS109/'Carga-Descarga Año'!$B$5&gt;'SFV+BESS'!$I$7),-'SFV+BESS'!$I$7,IF(AND(FS109&lt;0,FZ108+FS109/$B$5&lt;$H$2),-MIN('SFV+BESS'!$I$7,FZ108-$H$2),0)))</f>
        <v>0</v>
      </c>
      <c r="FV109" s="33"/>
      <c r="FW109" s="33">
        <f t="shared" si="169"/>
        <v>0</v>
      </c>
      <c r="FX109" s="27">
        <f t="shared" si="137"/>
        <v>0</v>
      </c>
      <c r="FY109" s="27">
        <f t="shared" si="170"/>
        <v>0</v>
      </c>
      <c r="FZ109" s="28">
        <f>IF((FZ108+FT109+FU109)&gt;=$B$2*'SFV+BESS'!$I$9, $B$2*'SFV+BESS'!$I$9, (FZ108+FT109+FU109))</f>
        <v>173.61249999999998</v>
      </c>
      <c r="GA109" s="110">
        <f t="shared" si="138"/>
        <v>0</v>
      </c>
      <c r="GF109" s="251"/>
      <c r="GG109" s="48">
        <v>4.1666666666666696</v>
      </c>
      <c r="GH109" s="33">
        <f t="shared" si="183"/>
        <v>0</v>
      </c>
      <c r="GI109" s="33">
        <f>Gen_Cons_Horario!B8151</f>
        <v>0</v>
      </c>
      <c r="GJ109" s="35">
        <f t="shared" si="153"/>
        <v>0</v>
      </c>
      <c r="GK109" s="116">
        <f>IF(AND(GJ109&gt;0,GJ109*$B$4+GQ108&lt;=$B$2*'SFV+BESS'!$I$9,GJ109&lt;'SFV+BESS'!$I$7), GJ109*$B$4, IF(AND(GJ109&gt;0,GJ109*$B$4+GQ108&gt;$B$2*'SFV+BESS'!$I$9,GJ109*$B$4&lt;'SFV+BESS'!$I$7),$B$2*'SFV+BESS'!$I$9-GQ108,IF(AND(GJ109&gt;0,GJ109*$B$4+GQ108&gt;$B$2*'SFV+BESS'!$I$9,GJ109*$B$4&gt;'SFV+BESS'!$I$7,GQ108&lt;$B$2*'SFV+BESS'!$I$9),$B$2*'SFV+BESS'!$I$9-GQ108,IF(AND(GJ109&gt;0,GJ109*$B$4+GQ108&lt;=$B$2*'SFV+BESS'!$I$9,GJ109&gt;'SFV+BESS'!$I$7),'SFV+BESS'!$I$7,0))))</f>
        <v>0</v>
      </c>
      <c r="GL109" s="27">
        <f>IF(AND(GJ109&lt;0,GQ108+GJ109/$B$5&gt;$H$2,-GJ109/'Carga-Descarga Año'!$B$5&lt;'SFV+BESS'!$I$7),GJ109/$B$5,IF(AND(GJ109&lt;0,GQ108+GJ109/$B$5&gt;$H$2,-GJ109/'Carga-Descarga Año'!$B$5&gt;'SFV+BESS'!$I$7),-'SFV+BESS'!$I$7,IF(AND(GJ109&lt;0,GQ108+GJ109/$B$5&lt;$H$2),-MIN('SFV+BESS'!$I$7,GQ108-$H$2),0)))</f>
        <v>0</v>
      </c>
      <c r="GM109" s="33"/>
      <c r="GN109" s="33">
        <f t="shared" si="171"/>
        <v>0</v>
      </c>
      <c r="GO109" s="27">
        <f t="shared" si="139"/>
        <v>0</v>
      </c>
      <c r="GP109" s="27">
        <f t="shared" si="172"/>
        <v>0</v>
      </c>
      <c r="GQ109" s="28">
        <f>IF((GQ108+GK109+GL109)&gt;=$B$2*'SFV+BESS'!$I$9, $B$2*'SFV+BESS'!$I$9, (GQ108+GK109+GL109))</f>
        <v>173.61249999999998</v>
      </c>
      <c r="GR109" s="110">
        <f t="shared" si="140"/>
        <v>0</v>
      </c>
    </row>
    <row r="110" spans="1:200">
      <c r="A110" s="249"/>
      <c r="B110" s="48">
        <v>4.2083333333333401</v>
      </c>
      <c r="C110" s="38">
        <f t="shared" si="154"/>
        <v>0</v>
      </c>
      <c r="D110" s="2">
        <f>Gen_Cons_Horario!B136</f>
        <v>0</v>
      </c>
      <c r="E110" s="140">
        <f t="shared" si="112"/>
        <v>0</v>
      </c>
      <c r="F110" s="116">
        <f>IF(AND(E110&gt;0,E110*$B$4+L109&lt;=$B$2*'SFV+BESS'!$I$9,E110&lt;'SFV+BESS'!$I$7), E110*$B$4, IF(AND(E110&gt;0,E110*$B$4+L109&gt;$B$2*'SFV+BESS'!$I$9,E110*$B$4&lt;'SFV+BESS'!$I$7),$B$2*'SFV+BESS'!$I$9-L109,IF(AND(E110&gt;0,E110*$B$4+L109&gt;$B$2*'SFV+BESS'!$I$9,E110*$B$4&gt;'SFV+BESS'!$I$7,L109&lt;$B$2*'SFV+BESS'!$I$9),$B$2*'SFV+BESS'!$I$9-L109,IF(AND(E110&gt;0,E110*$B$4+L109&lt;=$B$2*'SFV+BESS'!$I$9,E110&gt;'SFV+BESS'!$I$7),'SFV+BESS'!$I$7,0))))</f>
        <v>0</v>
      </c>
      <c r="G110" s="27">
        <f>IF(AND(E110&lt;0,L109+E110/$B$5&gt;$H$2,-E110/'Carga-Descarga Año'!$B$5&lt;'SFV+BESS'!$I$7),E110/$B$5,IF(AND(E110&lt;0,L109+E110/$B$5&gt;$H$2,-E110/'Carga-Descarga Año'!$B$5&gt;'SFV+BESS'!$I$7),-'SFV+BESS'!$I$7,IF(AND(E110&lt;0,L109+E110/$B$5&lt;$H$2),-MIN('SFV+BESS'!$I$7,L109-$H$2),0)))</f>
        <v>0</v>
      </c>
      <c r="I110" s="38">
        <f t="shared" si="113"/>
        <v>0</v>
      </c>
      <c r="J110" s="27">
        <f t="shared" si="115"/>
        <v>0</v>
      </c>
      <c r="K110" s="27">
        <f t="shared" si="114"/>
        <v>0</v>
      </c>
      <c r="L110" s="28">
        <f>IF((L109+F110+G110)&gt;=$B$2*'SFV+BESS'!$I$9, $B$2*'SFV+BESS'!$I$9, (L109+F110+G110))</f>
        <v>9.1375000000000011</v>
      </c>
      <c r="M110" s="110">
        <f t="shared" si="116"/>
        <v>0</v>
      </c>
      <c r="R110" s="251"/>
      <c r="S110" s="48">
        <v>4.2083333333333401</v>
      </c>
      <c r="T110" s="2">
        <f t="shared" si="173"/>
        <v>0</v>
      </c>
      <c r="U110" s="2">
        <f>Gen_Cons_Horario!B880</f>
        <v>0</v>
      </c>
      <c r="V110" s="35">
        <f t="shared" si="148"/>
        <v>0</v>
      </c>
      <c r="W110" s="116">
        <f>IF(AND(V110&gt;0,V110*$B$4+AC109&lt;=$B$2*'SFV+BESS'!$I$9,V110&lt;'SFV+BESS'!$I$7), V110*$B$4, IF(AND(V110&gt;0,V110*$B$4+AC109&gt;$B$2*'SFV+BESS'!$I$9,V110*$B$4&lt;'SFV+BESS'!$I$7),$B$2*'SFV+BESS'!$I$9-AC109,IF(AND(V110&gt;0,V110*$B$4+AC109&gt;$B$2*'SFV+BESS'!$I$9,V110*$B$4&gt;'SFV+BESS'!$I$7,AC109&lt;$B$2*'SFV+BESS'!$I$9),$B$2*'SFV+BESS'!$I$9-AC109,IF(AND(V110&gt;0,V110*$B$4+AC109&lt;=$B$2*'SFV+BESS'!$I$9,V110&gt;'SFV+BESS'!$I$7),'SFV+BESS'!$I$7,0))))</f>
        <v>0</v>
      </c>
      <c r="X110" s="27">
        <f>IF(AND(V110&lt;0,AC109+V110/$B$5&gt;$H$2,-V110/'Carga-Descarga Año'!$B$5&lt;'SFV+BESS'!$I$7),V110/$B$5,IF(AND(V110&lt;0,AC109+V110/$B$5&gt;$H$2,-V110/'Carga-Descarga Año'!$B$5&gt;'SFV+BESS'!$I$7),-'SFV+BESS'!$I$7,IF(AND(V110&lt;0,AC109+V110/$B$5&lt;$H$2),-MIN('SFV+BESS'!$I$7,AC109-$H$2),0)))</f>
        <v>0</v>
      </c>
      <c r="Z110" s="33">
        <f t="shared" si="142"/>
        <v>0</v>
      </c>
      <c r="AA110" s="27">
        <f t="shared" si="117"/>
        <v>0</v>
      </c>
      <c r="AB110" s="27">
        <f t="shared" si="141"/>
        <v>0</v>
      </c>
      <c r="AC110" s="28">
        <f>IF((AC109+W110+X110)&gt;=$B$2*'SFV+BESS'!$I$9, $B$2*'SFV+BESS'!$I$9, (AC109+W110+X110))</f>
        <v>14.02364196618467</v>
      </c>
      <c r="AD110" s="110">
        <f t="shared" si="118"/>
        <v>0</v>
      </c>
      <c r="AI110" s="251"/>
      <c r="AJ110" s="48">
        <v>4.2083333333333401</v>
      </c>
      <c r="AK110" s="52">
        <f t="shared" si="174"/>
        <v>0</v>
      </c>
      <c r="AL110" s="33">
        <f>Gen_Cons_Horario!B1552</f>
        <v>0</v>
      </c>
      <c r="AM110" s="35">
        <f t="shared" si="149"/>
        <v>0</v>
      </c>
      <c r="AN110" s="116">
        <f>IF(AND(AM110&gt;0,AM110*$B$4+AT109&lt;=$B$2*'SFV+BESS'!$I$9,AM110&lt;'SFV+BESS'!$I$7), AM110*$B$4, IF(AND(AM110&gt;0,AM110*$B$4+AT109&gt;$B$2*'SFV+BESS'!$I$9,AM110*$B$4&lt;'SFV+BESS'!$I$7),$B$2*'SFV+BESS'!$I$9-AT109,IF(AND(AM110&gt;0,AM110*$B$4+AT109&gt;$B$2*'SFV+BESS'!$I$9,AM110*$B$4&gt;'SFV+BESS'!$I$7,AT109&lt;$B$2*'SFV+BESS'!$I$9),$B$2*'SFV+BESS'!$I$9-AT109,IF(AND(AM110&gt;0,AM110*$B$4+AT109&lt;=$B$2*'SFV+BESS'!$I$9,AM110&gt;'SFV+BESS'!$I$7),'SFV+BESS'!$I$7,0))))</f>
        <v>0</v>
      </c>
      <c r="AO110" s="27">
        <f>IF(AND(AM110&lt;0,AT109+AM110/$B$5&gt;$H$2,-AM110/'Carga-Descarga Año'!$B$5&lt;'SFV+BESS'!$I$7),AM110/$B$5,IF(AND(AM110&lt;0,AT109+AM110/$B$5&gt;$H$2,-AM110/'Carga-Descarga Año'!$B$5&gt;'SFV+BESS'!$I$7),-'SFV+BESS'!$I$7,IF(AND(AM110&lt;0,AT109+AM110/$B$5&lt;$H$2),-MIN('SFV+BESS'!$I$7,AT109-$H$2),0)))</f>
        <v>0</v>
      </c>
      <c r="AP110" s="33"/>
      <c r="AQ110" s="33">
        <f t="shared" si="155"/>
        <v>0</v>
      </c>
      <c r="AR110" s="27">
        <f t="shared" si="119"/>
        <v>0</v>
      </c>
      <c r="AS110" s="27">
        <f t="shared" si="156"/>
        <v>0</v>
      </c>
      <c r="AT110" s="28">
        <f>IF((AT109+AN110+AO110)&gt;=$B$2*'SFV+BESS'!$I$9, $B$2*'SFV+BESS'!$I$9, (AT109+AN110+AO110))</f>
        <v>172.53218491635695</v>
      </c>
      <c r="AU110" s="110">
        <f t="shared" si="120"/>
        <v>0</v>
      </c>
      <c r="AZ110" s="251"/>
      <c r="BA110" s="48">
        <v>4.2083333333333401</v>
      </c>
      <c r="BB110" s="33">
        <f t="shared" si="175"/>
        <v>0</v>
      </c>
      <c r="BC110" s="33">
        <f>Gen_Cons_Horario!B2296</f>
        <v>0</v>
      </c>
      <c r="BD110" s="35">
        <f t="shared" si="150"/>
        <v>0</v>
      </c>
      <c r="BE110" s="116">
        <f>IF(AND(BD110&gt;0,BD110*$B$4+BK109&lt;=$B$2*'SFV+BESS'!$I$9,BD110&lt;'SFV+BESS'!$I$7), BD110*$B$4, IF(AND(BD110&gt;0,BD110*$B$4+BK109&gt;$B$2*'SFV+BESS'!$I$9,BD110*$B$4&lt;'SFV+BESS'!$I$7),$B$2*'SFV+BESS'!$I$9-BK109,IF(AND(BD110&gt;0,BD110*$B$4+BK109&gt;$B$2*'SFV+BESS'!$I$9,BD110*$B$4&gt;'SFV+BESS'!$I$7,BK109&lt;$B$2*'SFV+BESS'!$I$9),$B$2*'SFV+BESS'!$I$9-BK109,IF(AND(BD110&gt;0,BD110*$B$4+BK109&lt;=$B$2*'SFV+BESS'!$I$9,BD110&gt;'SFV+BESS'!$I$7),'SFV+BESS'!$I$7,0))))</f>
        <v>0</v>
      </c>
      <c r="BF110" s="27">
        <f>IF(AND(BD110&lt;0,BK109+BD110/$B$5&gt;$H$2,-BD110/'Carga-Descarga Año'!$B$5&lt;'SFV+BESS'!$I$7),BD110/$B$5,IF(AND(BD110&lt;0,BK109+BD110/$B$5&gt;$H$2,-BD110/'Carga-Descarga Año'!$B$5&gt;'SFV+BESS'!$I$7),-'SFV+BESS'!$I$7,IF(AND(BD110&lt;0,BK109+BD110/$B$5&lt;$H$2),-MIN('SFV+BESS'!$I$7,BK109-$H$2),0)))</f>
        <v>0</v>
      </c>
      <c r="BG110" s="33"/>
      <c r="BH110" s="33">
        <f t="shared" si="157"/>
        <v>0</v>
      </c>
      <c r="BI110" s="27">
        <f t="shared" si="121"/>
        <v>0</v>
      </c>
      <c r="BJ110" s="27">
        <f t="shared" si="158"/>
        <v>0</v>
      </c>
      <c r="BK110" s="28">
        <f>IF((BK109+BE110+BF110)&gt;=$B$2*'SFV+BESS'!$I$9, $B$2*'SFV+BESS'!$I$9, (BK109+BE110+BF110))</f>
        <v>173.61249999999998</v>
      </c>
      <c r="BL110" s="110">
        <f t="shared" si="122"/>
        <v>0</v>
      </c>
      <c r="BQ110" s="251"/>
      <c r="BR110" s="48">
        <v>4.2083333333333401</v>
      </c>
      <c r="BS110" s="33">
        <f t="shared" si="176"/>
        <v>0</v>
      </c>
      <c r="BT110" s="33">
        <f>Gen_Cons_Horario!B3016</f>
        <v>0</v>
      </c>
      <c r="BU110" s="35">
        <f t="shared" si="151"/>
        <v>0</v>
      </c>
      <c r="BV110" s="116">
        <f>IF(AND(BU110&gt;0,BU110*$B$4+CB109&lt;=$B$2*'SFV+BESS'!$I$9,BU110&lt;'SFV+BESS'!$I$7), BU110*$B$4, IF(AND(BU110&gt;0,BU110*$B$4+CB109&gt;$B$2*'SFV+BESS'!$I$9,BU110*$B$4&lt;'SFV+BESS'!$I$7),$B$2*'SFV+BESS'!$I$9-CB109,IF(AND(BU110&gt;0,BU110*$B$4+CB109&gt;$B$2*'SFV+BESS'!$I$9,BU110*$B$4&gt;'SFV+BESS'!$I$7,CB109&lt;$B$2*'SFV+BESS'!$I$9),$B$2*'SFV+BESS'!$I$9-CB109,IF(AND(BU110&gt;0,BU110*$B$4+CB109&lt;=$B$2*'SFV+BESS'!$I$9,BU110&gt;'SFV+BESS'!$I$7),'SFV+BESS'!$I$7,0))))</f>
        <v>0</v>
      </c>
      <c r="BW110" s="27">
        <f>IF(AND(BU110&lt;0,CB109+BU110/$B$5&gt;$H$2,-BU110/'Carga-Descarga Año'!$B$5&lt;'SFV+BESS'!$I$7),BU110/$B$5,IF(AND(BU110&lt;0,CB109+BU110/$B$5&gt;$H$2,-BU110/'Carga-Descarga Año'!$B$5&gt;'SFV+BESS'!$I$7),-'SFV+BESS'!$I$7,IF(AND(BU110&lt;0,CB109+BU110/$B$5&lt;$H$2),-MIN('SFV+BESS'!$I$7,CB109-$H$2),0)))</f>
        <v>0</v>
      </c>
      <c r="BX110" s="33"/>
      <c r="BY110" s="33">
        <f t="shared" si="159"/>
        <v>0</v>
      </c>
      <c r="BZ110" s="27">
        <f t="shared" si="123"/>
        <v>0</v>
      </c>
      <c r="CA110" s="27">
        <f t="shared" si="124"/>
        <v>0</v>
      </c>
      <c r="CB110" s="28">
        <f>IF((CB109+BV110+BW110)&gt;=$B$2*'SFV+BESS'!$I$9, $B$2*'SFV+BESS'!$I$9, (CB109+BV110+BW110))</f>
        <v>173.61249999999998</v>
      </c>
      <c r="CC110" s="110">
        <f t="shared" si="125"/>
        <v>0</v>
      </c>
      <c r="CH110" s="251"/>
      <c r="CI110" s="48">
        <v>4.2083333333333401</v>
      </c>
      <c r="CJ110" s="33">
        <f t="shared" si="177"/>
        <v>0</v>
      </c>
      <c r="CK110" s="33">
        <f>Gen_Cons_Horario!B3760</f>
        <v>0</v>
      </c>
      <c r="CL110" s="35">
        <f t="shared" si="152"/>
        <v>0</v>
      </c>
      <c r="CM110" s="116">
        <f>IF(AND(CL110&gt;0,CL110*$B$4+CS109&lt;=$B$2*'SFV+BESS'!$I$9,CL110&lt;'SFV+BESS'!$I$7), CL110*$B$4, IF(AND(CL110&gt;0,CL110*$B$4+CS109&gt;$B$2*'SFV+BESS'!$I$9,CL110*$B$4&lt;'SFV+BESS'!$I$7),$B$2*'SFV+BESS'!$I$9-CS109,IF(AND(CL110&gt;0,CL110*$B$4+CS109&gt;$B$2*'SFV+BESS'!$I$9,CL110*$B$4&gt;'SFV+BESS'!$I$7,CS109&lt;$B$2*'SFV+BESS'!$I$9),$B$2*'SFV+BESS'!$I$9-CS109,IF(AND(CL110&gt;0,CL110*$B$4+CS109&lt;=$B$2*'SFV+BESS'!$I$9,CL110&gt;'SFV+BESS'!$I$7),'SFV+BESS'!$I$7,0))))</f>
        <v>0</v>
      </c>
      <c r="CN110" s="27">
        <f>IF(AND(CL110&lt;0,CS109+CL110/$B$5&gt;$H$2,-CL110/'Carga-Descarga Año'!$B$5&lt;'SFV+BESS'!$I$7),CL110/$B$5,IF(AND(CL110&lt;0,CS109+CL110/$B$5&gt;$H$2,-CL110/'Carga-Descarga Año'!$B$5&gt;'SFV+BESS'!$I$7),-'SFV+BESS'!$I$7,IF(AND(CL110&lt;0,CS109+CL110/$B$5&lt;$H$2),-MIN('SFV+BESS'!$I$7,CS109-$H$2),0)))</f>
        <v>0</v>
      </c>
      <c r="CO110" s="33"/>
      <c r="CP110" s="33">
        <f t="shared" si="160"/>
        <v>0</v>
      </c>
      <c r="CQ110" s="27">
        <f t="shared" si="126"/>
        <v>0</v>
      </c>
      <c r="CR110" s="27">
        <f t="shared" si="161"/>
        <v>0</v>
      </c>
      <c r="CS110" s="28">
        <f>IF((CS109+CM110+CN110)&gt;=$B$2*'SFV+BESS'!$I$9, $B$2*'SFV+BESS'!$I$9, (CS109+CM110+CN110))</f>
        <v>173.61249999999998</v>
      </c>
      <c r="CT110" s="110">
        <f t="shared" si="127"/>
        <v>0</v>
      </c>
      <c r="CY110" s="251"/>
      <c r="CZ110" s="48">
        <v>4.2083333333333401</v>
      </c>
      <c r="DA110" s="33">
        <f t="shared" si="178"/>
        <v>0</v>
      </c>
      <c r="DB110" s="33">
        <f>Gen_Cons_Horario!B4480</f>
        <v>0</v>
      </c>
      <c r="DC110" s="35">
        <f t="shared" si="143"/>
        <v>0</v>
      </c>
      <c r="DD110" s="116">
        <f>IF(AND(DC110&gt;0,DC110*$B$4+DJ109&lt;=$B$2*'SFV+BESS'!$I$9,DC110&lt;'SFV+BESS'!$I$7), DC110*$B$4, IF(AND(DC110&gt;0,DC110*$B$4+DJ109&gt;$B$2*'SFV+BESS'!$I$9,DC110*$B$4&lt;'SFV+BESS'!$I$7),$B$2*'SFV+BESS'!$I$9-DJ109,IF(AND(DC110&gt;0,DC110*$B$4+DJ109&gt;$B$2*'SFV+BESS'!$I$9,DC110*$B$4&gt;'SFV+BESS'!$I$7,DJ109&lt;$B$2*'SFV+BESS'!$I$9),$B$2*'SFV+BESS'!$I$9-DJ109,IF(AND(DC110&gt;0,DC110*$B$4+DJ109&lt;=$B$2*'SFV+BESS'!$I$9,DC110&gt;'SFV+BESS'!$I$7),'SFV+BESS'!$I$7,0))))</f>
        <v>0</v>
      </c>
      <c r="DE110" s="27">
        <f>IF(AND(DC110&lt;0,DJ109+DC110/$B$5&gt;$H$2,-DC110/'Carga-Descarga Año'!$B$5&lt;'SFV+BESS'!$I$7),DC110/$B$5,IF(AND(DC110&lt;0,DJ109+DC110/$B$5&gt;$H$2,-DC110/'Carga-Descarga Año'!$B$5&gt;'SFV+BESS'!$I$7),-'SFV+BESS'!$I$7,IF(AND(DC110&lt;0,DJ109+DC110/$B$5&lt;$H$2),-MIN('SFV+BESS'!$I$7,DJ109-$H$2),0)))</f>
        <v>0</v>
      </c>
      <c r="DF110" s="33"/>
      <c r="DG110" s="33">
        <f t="shared" si="162"/>
        <v>0</v>
      </c>
      <c r="DH110" s="27">
        <f t="shared" si="128"/>
        <v>0</v>
      </c>
      <c r="DI110" s="27">
        <f t="shared" si="129"/>
        <v>0</v>
      </c>
      <c r="DJ110" s="28">
        <f>IF((DJ109+DD110+DE110)&gt;=$B$2*'SFV+BESS'!$I$9, $B$2*'SFV+BESS'!$I$9, (DJ109+DD110+DE110))</f>
        <v>173.61249999999998</v>
      </c>
      <c r="DK110" s="110">
        <f t="shared" si="130"/>
        <v>0</v>
      </c>
      <c r="DP110" s="251"/>
      <c r="DQ110" s="48">
        <v>4.2083333333333401</v>
      </c>
      <c r="DR110" s="33">
        <f t="shared" si="179"/>
        <v>0</v>
      </c>
      <c r="DS110" s="33">
        <f>Gen_Cons_Horario!B5224</f>
        <v>0</v>
      </c>
      <c r="DT110" s="35">
        <f t="shared" si="144"/>
        <v>0</v>
      </c>
      <c r="DU110" s="116">
        <f>IF(AND(DT110&gt;0,DT110*$B$4+EA109&lt;=$B$2*'SFV+BESS'!$I$9,DT110&lt;'SFV+BESS'!$I$7), DT110*$B$4, IF(AND(DT110&gt;0,DT110*$B$4+EA109&gt;$B$2*'SFV+BESS'!$I$9,DT110*$B$4&lt;'SFV+BESS'!$I$7),$B$2*'SFV+BESS'!$I$9-EA109,IF(AND(DT110&gt;0,DT110*$B$4+EA109&gt;$B$2*'SFV+BESS'!$I$9,DT110*$B$4&gt;'SFV+BESS'!$I$7,EA109&lt;$B$2*'SFV+BESS'!$I$9),$B$2*'SFV+BESS'!$I$9-EA109,IF(AND(DT110&gt;0,DT110*$B$4+EA109&lt;=$B$2*'SFV+BESS'!$I$9,DT110&gt;'SFV+BESS'!$I$7),'SFV+BESS'!$I$7,0))))</f>
        <v>0</v>
      </c>
      <c r="DV110" s="27">
        <f>IF(AND(DT110&lt;0,EA109+DT110/$B$5&gt;$H$2,-DT110/'Carga-Descarga Año'!$B$5&lt;'SFV+BESS'!$I$7),DT110/$B$5,IF(AND(DT110&lt;0,EA109+DT110/$B$5&gt;$H$2,-DT110/'Carga-Descarga Año'!$B$5&gt;'SFV+BESS'!$I$7),-'SFV+BESS'!$I$7,IF(AND(DT110&lt;0,EA109+DT110/$B$5&lt;$H$2),-MIN('SFV+BESS'!$I$7,EA109-$H$2),0)))</f>
        <v>0</v>
      </c>
      <c r="DW110" s="33"/>
      <c r="DX110" s="33">
        <f t="shared" si="163"/>
        <v>0</v>
      </c>
      <c r="DY110" s="27">
        <f t="shared" si="131"/>
        <v>0</v>
      </c>
      <c r="DZ110" s="27">
        <f t="shared" si="164"/>
        <v>0</v>
      </c>
      <c r="EA110" s="28">
        <f>IF((EA109+DU110+DV110)&gt;=$B$2*'SFV+BESS'!$I$9, $B$2*'SFV+BESS'!$I$9, (EA109+DU110+DV110))</f>
        <v>173.61249999999998</v>
      </c>
      <c r="EB110" s="110">
        <f t="shared" si="132"/>
        <v>0</v>
      </c>
      <c r="EG110" s="251"/>
      <c r="EH110" s="48">
        <v>4.2083333333333401</v>
      </c>
      <c r="EI110" s="33">
        <f t="shared" si="180"/>
        <v>0</v>
      </c>
      <c r="EJ110" s="33">
        <f>Gen_Cons_Horario!B5968</f>
        <v>0</v>
      </c>
      <c r="EK110" s="35">
        <f t="shared" si="145"/>
        <v>0</v>
      </c>
      <c r="EL110" s="116">
        <f>IF(AND(EK110&gt;0,EK110*$B$4+ER109&lt;=$B$2*'SFV+BESS'!$I$9,EK110&lt;'SFV+BESS'!$I$7), EK110*$B$4, IF(AND(EK110&gt;0,EK110*$B$4+ER109&gt;$B$2*'SFV+BESS'!$I$9,EK110*$B$4&lt;'SFV+BESS'!$I$7),$B$2*'SFV+BESS'!$I$9-ER109,IF(AND(EK110&gt;0,EK110*$B$4+ER109&gt;$B$2*'SFV+BESS'!$I$9,EK110*$B$4&gt;'SFV+BESS'!$I$7,ER109&lt;$B$2*'SFV+BESS'!$I$9),$B$2*'SFV+BESS'!$I$9-ER109,IF(AND(EK110&gt;0,EK110*$B$4+ER109&lt;=$B$2*'SFV+BESS'!$I$9,EK110&gt;'SFV+BESS'!$I$7),'SFV+BESS'!$I$7,0))))</f>
        <v>0</v>
      </c>
      <c r="EM110" s="27">
        <f>IF(AND(EK110&lt;0,ER109+EK110/$B$5&gt;$H$2,-EK110/'Carga-Descarga Año'!$B$5&lt;'SFV+BESS'!$I$7),EK110/$B$5,IF(AND(EK110&lt;0,ER109+EK110/$B$5&gt;$H$2,-EK110/'Carga-Descarga Año'!$B$5&gt;'SFV+BESS'!$I$7),-'SFV+BESS'!$I$7,IF(AND(EK110&lt;0,ER109+EK110/$B$5&lt;$H$2),-MIN('SFV+BESS'!$I$7,ER109-$H$2),0)))</f>
        <v>0</v>
      </c>
      <c r="EN110" s="33"/>
      <c r="EO110" s="33">
        <f t="shared" si="165"/>
        <v>0</v>
      </c>
      <c r="EP110" s="27">
        <f t="shared" si="133"/>
        <v>0</v>
      </c>
      <c r="EQ110" s="27">
        <f t="shared" si="166"/>
        <v>0</v>
      </c>
      <c r="ER110" s="28">
        <f>IF((ER109+EL110+EM110)&gt;=$B$2*'SFV+BESS'!$I$9, $B$2*'SFV+BESS'!$I$9, (ER109+EL110+EM110))</f>
        <v>173.61249999999998</v>
      </c>
      <c r="ES110" s="110">
        <f t="shared" si="134"/>
        <v>0</v>
      </c>
      <c r="EX110" s="251"/>
      <c r="EY110" s="48">
        <v>4.2083333333333401</v>
      </c>
      <c r="EZ110" s="33">
        <f t="shared" si="181"/>
        <v>0</v>
      </c>
      <c r="FA110" s="33">
        <f>Gen_Cons_Horario!B6688</f>
        <v>0</v>
      </c>
      <c r="FB110" s="35">
        <f t="shared" si="146"/>
        <v>0</v>
      </c>
      <c r="FC110" s="116">
        <f>IF(AND(FB110&gt;0,FB110*$B$4+FI109&lt;=$B$2*'SFV+BESS'!$I$9,FB110&lt;'SFV+BESS'!$I$7), FB110*$B$4, IF(AND(FB110&gt;0,FB110*$B$4+FI109&gt;$B$2*'SFV+BESS'!$I$9,FB110*$B$4&lt;'SFV+BESS'!$I$7),$B$2*'SFV+BESS'!$I$9-FI109,IF(AND(FB110&gt;0,FB110*$B$4+FI109&gt;$B$2*'SFV+BESS'!$I$9,FB110*$B$4&gt;'SFV+BESS'!$I$7,FI109&lt;$B$2*'SFV+BESS'!$I$9),$B$2*'SFV+BESS'!$I$9-FI109,IF(AND(FB110&gt;0,FB110*$B$4+FI109&lt;=$B$2*'SFV+BESS'!$I$9,FB110&gt;'SFV+BESS'!$I$7),'SFV+BESS'!$I$7,0))))</f>
        <v>0</v>
      </c>
      <c r="FD110" s="27">
        <f>IF(AND(FB110&lt;0,FI109+FB110/$B$5&gt;$H$2,-FB110/'Carga-Descarga Año'!$B$5&lt;'SFV+BESS'!$I$7),FB110/$B$5,IF(AND(FB110&lt;0,FI109+FB110/$B$5&gt;$H$2,-FB110/'Carga-Descarga Año'!$B$5&gt;'SFV+BESS'!$I$7),-'SFV+BESS'!$I$7,IF(AND(FB110&lt;0,FI109+FB110/$B$5&lt;$H$2),-MIN('SFV+BESS'!$I$7,FI109-$H$2),0)))</f>
        <v>0</v>
      </c>
      <c r="FE110" s="33"/>
      <c r="FF110" s="33">
        <f t="shared" si="167"/>
        <v>0</v>
      </c>
      <c r="FG110" s="27">
        <f t="shared" si="135"/>
        <v>0</v>
      </c>
      <c r="FH110" s="27">
        <f t="shared" si="168"/>
        <v>0</v>
      </c>
      <c r="FI110" s="28">
        <f>IF((FI109+FC110+FD110)&gt;=$B$2*'SFV+BESS'!$I$9, $B$2*'SFV+BESS'!$I$9, (FI109+FC110+FD110))</f>
        <v>173.61249999999998</v>
      </c>
      <c r="FJ110" s="110">
        <f t="shared" si="136"/>
        <v>0</v>
      </c>
      <c r="FO110" s="251"/>
      <c r="FP110" s="48">
        <v>4.2083333333333401</v>
      </c>
      <c r="FQ110" s="33">
        <f t="shared" si="182"/>
        <v>0</v>
      </c>
      <c r="FR110" s="33">
        <f>Gen_Cons_Horario!B7432</f>
        <v>0</v>
      </c>
      <c r="FS110" s="35">
        <f t="shared" si="147"/>
        <v>0</v>
      </c>
      <c r="FT110" s="116">
        <f>IF(AND(FS110&gt;0,FS110*$B$4+FZ109&lt;=$B$2*'SFV+BESS'!$I$9,FS110&lt;'SFV+BESS'!$I$7), FS110*$B$4, IF(AND(FS110&gt;0,FS110*$B$4+FZ109&gt;$B$2*'SFV+BESS'!$I$9,FS110*$B$4&lt;'SFV+BESS'!$I$7),$B$2*'SFV+BESS'!$I$9-FZ109,IF(AND(FS110&gt;0,FS110*$B$4+FZ109&gt;$B$2*'SFV+BESS'!$I$9,FS110*$B$4&gt;'SFV+BESS'!$I$7,FZ109&lt;$B$2*'SFV+BESS'!$I$9),$B$2*'SFV+BESS'!$I$9-FZ109,IF(AND(FS110&gt;0,FS110*$B$4+FZ109&lt;=$B$2*'SFV+BESS'!$I$9,FS110&gt;'SFV+BESS'!$I$7),'SFV+BESS'!$I$7,0))))</f>
        <v>0</v>
      </c>
      <c r="FU110" s="27">
        <f>IF(AND(FS110&lt;0,FZ109+FS110/$B$5&gt;$H$2,-FS110/'Carga-Descarga Año'!$B$5&lt;'SFV+BESS'!$I$7),FS110/$B$5,IF(AND(FS110&lt;0,FZ109+FS110/$B$5&gt;$H$2,-FS110/'Carga-Descarga Año'!$B$5&gt;'SFV+BESS'!$I$7),-'SFV+BESS'!$I$7,IF(AND(FS110&lt;0,FZ109+FS110/$B$5&lt;$H$2),-MIN('SFV+BESS'!$I$7,FZ109-$H$2),0)))</f>
        <v>0</v>
      </c>
      <c r="FV110" s="33"/>
      <c r="FW110" s="33">
        <f t="shared" si="169"/>
        <v>0</v>
      </c>
      <c r="FX110" s="27">
        <f t="shared" si="137"/>
        <v>0</v>
      </c>
      <c r="FY110" s="27">
        <f t="shared" si="170"/>
        <v>0</v>
      </c>
      <c r="FZ110" s="28">
        <f>IF((FZ109+FT110+FU110)&gt;=$B$2*'SFV+BESS'!$I$9, $B$2*'SFV+BESS'!$I$9, (FZ109+FT110+FU110))</f>
        <v>173.61249999999998</v>
      </c>
      <c r="GA110" s="110">
        <f t="shared" si="138"/>
        <v>0</v>
      </c>
      <c r="GF110" s="251"/>
      <c r="GG110" s="48">
        <v>4.2083333333333401</v>
      </c>
      <c r="GH110" s="33">
        <f t="shared" si="183"/>
        <v>0</v>
      </c>
      <c r="GI110" s="33">
        <f>Gen_Cons_Horario!B8152</f>
        <v>0</v>
      </c>
      <c r="GJ110" s="35">
        <f t="shared" si="153"/>
        <v>0</v>
      </c>
      <c r="GK110" s="116">
        <f>IF(AND(GJ110&gt;0,GJ110*$B$4+GQ109&lt;=$B$2*'SFV+BESS'!$I$9,GJ110&lt;'SFV+BESS'!$I$7), GJ110*$B$4, IF(AND(GJ110&gt;0,GJ110*$B$4+GQ109&gt;$B$2*'SFV+BESS'!$I$9,GJ110*$B$4&lt;'SFV+BESS'!$I$7),$B$2*'SFV+BESS'!$I$9-GQ109,IF(AND(GJ110&gt;0,GJ110*$B$4+GQ109&gt;$B$2*'SFV+BESS'!$I$9,GJ110*$B$4&gt;'SFV+BESS'!$I$7,GQ109&lt;$B$2*'SFV+BESS'!$I$9),$B$2*'SFV+BESS'!$I$9-GQ109,IF(AND(GJ110&gt;0,GJ110*$B$4+GQ109&lt;=$B$2*'SFV+BESS'!$I$9,GJ110&gt;'SFV+BESS'!$I$7),'SFV+BESS'!$I$7,0))))</f>
        <v>0</v>
      </c>
      <c r="GL110" s="27">
        <f>IF(AND(GJ110&lt;0,GQ109+GJ110/$B$5&gt;$H$2,-GJ110/'Carga-Descarga Año'!$B$5&lt;'SFV+BESS'!$I$7),GJ110/$B$5,IF(AND(GJ110&lt;0,GQ109+GJ110/$B$5&gt;$H$2,-GJ110/'Carga-Descarga Año'!$B$5&gt;'SFV+BESS'!$I$7),-'SFV+BESS'!$I$7,IF(AND(GJ110&lt;0,GQ109+GJ110/$B$5&lt;$H$2),-MIN('SFV+BESS'!$I$7,GQ109-$H$2),0)))</f>
        <v>0</v>
      </c>
      <c r="GM110" s="33"/>
      <c r="GN110" s="33">
        <f t="shared" si="171"/>
        <v>0</v>
      </c>
      <c r="GO110" s="27">
        <f t="shared" si="139"/>
        <v>0</v>
      </c>
      <c r="GP110" s="27">
        <f t="shared" si="172"/>
        <v>0</v>
      </c>
      <c r="GQ110" s="28">
        <f>IF((GQ109+GK110+GL110)&gt;=$B$2*'SFV+BESS'!$I$9, $B$2*'SFV+BESS'!$I$9, (GQ109+GK110+GL110))</f>
        <v>173.61249999999998</v>
      </c>
      <c r="GR110" s="110">
        <f t="shared" si="140"/>
        <v>0</v>
      </c>
    </row>
    <row r="111" spans="1:200">
      <c r="A111" s="249"/>
      <c r="B111" s="48">
        <v>4.25</v>
      </c>
      <c r="C111" s="38">
        <f t="shared" si="154"/>
        <v>0</v>
      </c>
      <c r="D111" s="2">
        <f>Gen_Cons_Horario!B137</f>
        <v>0</v>
      </c>
      <c r="E111" s="140">
        <f t="shared" si="112"/>
        <v>0</v>
      </c>
      <c r="F111" s="116">
        <f>IF(AND(E111&gt;0,E111*$B$4+L110&lt;=$B$2*'SFV+BESS'!$I$9,E111&lt;'SFV+BESS'!$I$7), E111*$B$4, IF(AND(E111&gt;0,E111*$B$4+L110&gt;$B$2*'SFV+BESS'!$I$9,E111*$B$4&lt;'SFV+BESS'!$I$7),$B$2*'SFV+BESS'!$I$9-L110,IF(AND(E111&gt;0,E111*$B$4+L110&gt;$B$2*'SFV+BESS'!$I$9,E111*$B$4&gt;'SFV+BESS'!$I$7,L110&lt;$B$2*'SFV+BESS'!$I$9),$B$2*'SFV+BESS'!$I$9-L110,IF(AND(E111&gt;0,E111*$B$4+L110&lt;=$B$2*'SFV+BESS'!$I$9,E111&gt;'SFV+BESS'!$I$7),'SFV+BESS'!$I$7,0))))</f>
        <v>0</v>
      </c>
      <c r="G111" s="27">
        <f>IF(AND(E111&lt;0,L110+E111/$B$5&gt;$H$2,-E111/'Carga-Descarga Año'!$B$5&lt;'SFV+BESS'!$I$7),E111/$B$5,IF(AND(E111&lt;0,L110+E111/$B$5&gt;$H$2,-E111/'Carga-Descarga Año'!$B$5&gt;'SFV+BESS'!$I$7),-'SFV+BESS'!$I$7,IF(AND(E111&lt;0,L110+E111/$B$5&lt;$H$2),-MIN('SFV+BESS'!$I$7,L110-$H$2),0)))</f>
        <v>0</v>
      </c>
      <c r="I111" s="38">
        <f t="shared" si="113"/>
        <v>0</v>
      </c>
      <c r="J111" s="27">
        <f t="shared" si="115"/>
        <v>0</v>
      </c>
      <c r="K111" s="27">
        <f t="shared" si="114"/>
        <v>0</v>
      </c>
      <c r="L111" s="28">
        <f>IF((L110+F111+G111)&gt;=$B$2*'SFV+BESS'!$I$9, $B$2*'SFV+BESS'!$I$9, (L110+F111+G111))</f>
        <v>9.1375000000000011</v>
      </c>
      <c r="M111" s="110">
        <f t="shared" si="116"/>
        <v>0</v>
      </c>
      <c r="R111" s="251"/>
      <c r="S111" s="48">
        <v>4.25</v>
      </c>
      <c r="T111" s="2">
        <f t="shared" si="173"/>
        <v>0</v>
      </c>
      <c r="U111" s="2">
        <f>Gen_Cons_Horario!B881</f>
        <v>0</v>
      </c>
      <c r="V111" s="35">
        <f t="shared" si="148"/>
        <v>0</v>
      </c>
      <c r="W111" s="116">
        <f>IF(AND(V111&gt;0,V111*$B$4+AC110&lt;=$B$2*'SFV+BESS'!$I$9,V111&lt;'SFV+BESS'!$I$7), V111*$B$4, IF(AND(V111&gt;0,V111*$B$4+AC110&gt;$B$2*'SFV+BESS'!$I$9,V111*$B$4&lt;'SFV+BESS'!$I$7),$B$2*'SFV+BESS'!$I$9-AC110,IF(AND(V111&gt;0,V111*$B$4+AC110&gt;$B$2*'SFV+BESS'!$I$9,V111*$B$4&gt;'SFV+BESS'!$I$7,AC110&lt;$B$2*'SFV+BESS'!$I$9),$B$2*'SFV+BESS'!$I$9-AC110,IF(AND(V111&gt;0,V111*$B$4+AC110&lt;=$B$2*'SFV+BESS'!$I$9,V111&gt;'SFV+BESS'!$I$7),'SFV+BESS'!$I$7,0))))</f>
        <v>0</v>
      </c>
      <c r="X111" s="27">
        <f>IF(AND(V111&lt;0,AC110+V111/$B$5&gt;$H$2,-V111/'Carga-Descarga Año'!$B$5&lt;'SFV+BESS'!$I$7),V111/$B$5,IF(AND(V111&lt;0,AC110+V111/$B$5&gt;$H$2,-V111/'Carga-Descarga Año'!$B$5&gt;'SFV+BESS'!$I$7),-'SFV+BESS'!$I$7,IF(AND(V111&lt;0,AC110+V111/$B$5&lt;$H$2),-MIN('SFV+BESS'!$I$7,AC110-$H$2),0)))</f>
        <v>0</v>
      </c>
      <c r="Z111" s="33">
        <f t="shared" si="142"/>
        <v>0</v>
      </c>
      <c r="AA111" s="27">
        <f t="shared" si="117"/>
        <v>0</v>
      </c>
      <c r="AB111" s="27">
        <f t="shared" si="141"/>
        <v>0</v>
      </c>
      <c r="AC111" s="28">
        <f>IF((AC110+W111+X111)&gt;=$B$2*'SFV+BESS'!$I$9, $B$2*'SFV+BESS'!$I$9, (AC110+W111+X111))</f>
        <v>14.02364196618467</v>
      </c>
      <c r="AD111" s="110">
        <f t="shared" si="118"/>
        <v>0</v>
      </c>
      <c r="AI111" s="251"/>
      <c r="AJ111" s="48">
        <v>4.25</v>
      </c>
      <c r="AK111" s="52">
        <f t="shared" si="174"/>
        <v>0</v>
      </c>
      <c r="AL111" s="33">
        <f>Gen_Cons_Horario!B1553</f>
        <v>0</v>
      </c>
      <c r="AM111" s="35">
        <f t="shared" si="149"/>
        <v>0</v>
      </c>
      <c r="AN111" s="116">
        <f>IF(AND(AM111&gt;0,AM111*$B$4+AT110&lt;=$B$2*'SFV+BESS'!$I$9,AM111&lt;'SFV+BESS'!$I$7), AM111*$B$4, IF(AND(AM111&gt;0,AM111*$B$4+AT110&gt;$B$2*'SFV+BESS'!$I$9,AM111*$B$4&lt;'SFV+BESS'!$I$7),$B$2*'SFV+BESS'!$I$9-AT110,IF(AND(AM111&gt;0,AM111*$B$4+AT110&gt;$B$2*'SFV+BESS'!$I$9,AM111*$B$4&gt;'SFV+BESS'!$I$7,AT110&lt;$B$2*'SFV+BESS'!$I$9),$B$2*'SFV+BESS'!$I$9-AT110,IF(AND(AM111&gt;0,AM111*$B$4+AT110&lt;=$B$2*'SFV+BESS'!$I$9,AM111&gt;'SFV+BESS'!$I$7),'SFV+BESS'!$I$7,0))))</f>
        <v>0</v>
      </c>
      <c r="AO111" s="27">
        <f>IF(AND(AM111&lt;0,AT110+AM111/$B$5&gt;$H$2,-AM111/'Carga-Descarga Año'!$B$5&lt;'SFV+BESS'!$I$7),AM111/$B$5,IF(AND(AM111&lt;0,AT110+AM111/$B$5&gt;$H$2,-AM111/'Carga-Descarga Año'!$B$5&gt;'SFV+BESS'!$I$7),-'SFV+BESS'!$I$7,IF(AND(AM111&lt;0,AT110+AM111/$B$5&lt;$H$2),-MIN('SFV+BESS'!$I$7,AT110-$H$2),0)))</f>
        <v>0</v>
      </c>
      <c r="AP111" s="33"/>
      <c r="AQ111" s="33">
        <f t="shared" si="155"/>
        <v>0</v>
      </c>
      <c r="AR111" s="27">
        <f t="shared" si="119"/>
        <v>0</v>
      </c>
      <c r="AS111" s="27">
        <f t="shared" si="156"/>
        <v>0</v>
      </c>
      <c r="AT111" s="28">
        <f>IF((AT110+AN111+AO111)&gt;=$B$2*'SFV+BESS'!$I$9, $B$2*'SFV+BESS'!$I$9, (AT110+AN111+AO111))</f>
        <v>172.53218491635695</v>
      </c>
      <c r="AU111" s="110">
        <f t="shared" si="120"/>
        <v>0</v>
      </c>
      <c r="AZ111" s="251"/>
      <c r="BA111" s="48">
        <v>4.25</v>
      </c>
      <c r="BB111" s="33">
        <f t="shared" si="175"/>
        <v>0</v>
      </c>
      <c r="BC111" s="33">
        <f>Gen_Cons_Horario!B2297</f>
        <v>0</v>
      </c>
      <c r="BD111" s="35">
        <f t="shared" si="150"/>
        <v>0</v>
      </c>
      <c r="BE111" s="116">
        <f>IF(AND(BD111&gt;0,BD111*$B$4+BK110&lt;=$B$2*'SFV+BESS'!$I$9,BD111&lt;'SFV+BESS'!$I$7), BD111*$B$4, IF(AND(BD111&gt;0,BD111*$B$4+BK110&gt;$B$2*'SFV+BESS'!$I$9,BD111*$B$4&lt;'SFV+BESS'!$I$7),$B$2*'SFV+BESS'!$I$9-BK110,IF(AND(BD111&gt;0,BD111*$B$4+BK110&gt;$B$2*'SFV+BESS'!$I$9,BD111*$B$4&gt;'SFV+BESS'!$I$7,BK110&lt;$B$2*'SFV+BESS'!$I$9),$B$2*'SFV+BESS'!$I$9-BK110,IF(AND(BD111&gt;0,BD111*$B$4+BK110&lt;=$B$2*'SFV+BESS'!$I$9,BD111&gt;'SFV+BESS'!$I$7),'SFV+BESS'!$I$7,0))))</f>
        <v>0</v>
      </c>
      <c r="BF111" s="27">
        <f>IF(AND(BD111&lt;0,BK110+BD111/$B$5&gt;$H$2,-BD111/'Carga-Descarga Año'!$B$5&lt;'SFV+BESS'!$I$7),BD111/$B$5,IF(AND(BD111&lt;0,BK110+BD111/$B$5&gt;$H$2,-BD111/'Carga-Descarga Año'!$B$5&gt;'SFV+BESS'!$I$7),-'SFV+BESS'!$I$7,IF(AND(BD111&lt;0,BK110+BD111/$B$5&lt;$H$2),-MIN('SFV+BESS'!$I$7,BK110-$H$2),0)))</f>
        <v>0</v>
      </c>
      <c r="BG111" s="33"/>
      <c r="BH111" s="33">
        <f t="shared" si="157"/>
        <v>0</v>
      </c>
      <c r="BI111" s="27">
        <f t="shared" si="121"/>
        <v>0</v>
      </c>
      <c r="BJ111" s="27">
        <f t="shared" si="158"/>
        <v>0</v>
      </c>
      <c r="BK111" s="28">
        <f>IF((BK110+BE111+BF111)&gt;=$B$2*'SFV+BESS'!$I$9, $B$2*'SFV+BESS'!$I$9, (BK110+BE111+BF111))</f>
        <v>173.61249999999998</v>
      </c>
      <c r="BL111" s="110">
        <f t="shared" si="122"/>
        <v>0</v>
      </c>
      <c r="BQ111" s="251"/>
      <c r="BR111" s="48">
        <v>4.25</v>
      </c>
      <c r="BS111" s="33">
        <f t="shared" si="176"/>
        <v>0</v>
      </c>
      <c r="BT111" s="33">
        <f>Gen_Cons_Horario!B3017</f>
        <v>0</v>
      </c>
      <c r="BU111" s="35">
        <f t="shared" si="151"/>
        <v>0</v>
      </c>
      <c r="BV111" s="116">
        <f>IF(AND(BU111&gt;0,BU111*$B$4+CB110&lt;=$B$2*'SFV+BESS'!$I$9,BU111&lt;'SFV+BESS'!$I$7), BU111*$B$4, IF(AND(BU111&gt;0,BU111*$B$4+CB110&gt;$B$2*'SFV+BESS'!$I$9,BU111*$B$4&lt;'SFV+BESS'!$I$7),$B$2*'SFV+BESS'!$I$9-CB110,IF(AND(BU111&gt;0,BU111*$B$4+CB110&gt;$B$2*'SFV+BESS'!$I$9,BU111*$B$4&gt;'SFV+BESS'!$I$7,CB110&lt;$B$2*'SFV+BESS'!$I$9),$B$2*'SFV+BESS'!$I$9-CB110,IF(AND(BU111&gt;0,BU111*$B$4+CB110&lt;=$B$2*'SFV+BESS'!$I$9,BU111&gt;'SFV+BESS'!$I$7),'SFV+BESS'!$I$7,0))))</f>
        <v>0</v>
      </c>
      <c r="BW111" s="27">
        <f>IF(AND(BU111&lt;0,CB110+BU111/$B$5&gt;$H$2,-BU111/'Carga-Descarga Año'!$B$5&lt;'SFV+BESS'!$I$7),BU111/$B$5,IF(AND(BU111&lt;0,CB110+BU111/$B$5&gt;$H$2,-BU111/'Carga-Descarga Año'!$B$5&gt;'SFV+BESS'!$I$7),-'SFV+BESS'!$I$7,IF(AND(BU111&lt;0,CB110+BU111/$B$5&lt;$H$2),-MIN('SFV+BESS'!$I$7,CB110-$H$2),0)))</f>
        <v>0</v>
      </c>
      <c r="BX111" s="33"/>
      <c r="BY111" s="33">
        <f t="shared" si="159"/>
        <v>0</v>
      </c>
      <c r="BZ111" s="27">
        <f t="shared" si="123"/>
        <v>0</v>
      </c>
      <c r="CA111" s="27">
        <f t="shared" si="124"/>
        <v>0</v>
      </c>
      <c r="CB111" s="28">
        <f>IF((CB110+BV111+BW111)&gt;=$B$2*'SFV+BESS'!$I$9, $B$2*'SFV+BESS'!$I$9, (CB110+BV111+BW111))</f>
        <v>173.61249999999998</v>
      </c>
      <c r="CC111" s="110">
        <f t="shared" si="125"/>
        <v>0</v>
      </c>
      <c r="CH111" s="251"/>
      <c r="CI111" s="48">
        <v>4.25</v>
      </c>
      <c r="CJ111" s="33">
        <f t="shared" si="177"/>
        <v>0</v>
      </c>
      <c r="CK111" s="33">
        <f>Gen_Cons_Horario!B3761</f>
        <v>0</v>
      </c>
      <c r="CL111" s="35">
        <f t="shared" si="152"/>
        <v>0</v>
      </c>
      <c r="CM111" s="116">
        <f>IF(AND(CL111&gt;0,CL111*$B$4+CS110&lt;=$B$2*'SFV+BESS'!$I$9,CL111&lt;'SFV+BESS'!$I$7), CL111*$B$4, IF(AND(CL111&gt;0,CL111*$B$4+CS110&gt;$B$2*'SFV+BESS'!$I$9,CL111*$B$4&lt;'SFV+BESS'!$I$7),$B$2*'SFV+BESS'!$I$9-CS110,IF(AND(CL111&gt;0,CL111*$B$4+CS110&gt;$B$2*'SFV+BESS'!$I$9,CL111*$B$4&gt;'SFV+BESS'!$I$7,CS110&lt;$B$2*'SFV+BESS'!$I$9),$B$2*'SFV+BESS'!$I$9-CS110,IF(AND(CL111&gt;0,CL111*$B$4+CS110&lt;=$B$2*'SFV+BESS'!$I$9,CL111&gt;'SFV+BESS'!$I$7),'SFV+BESS'!$I$7,0))))</f>
        <v>0</v>
      </c>
      <c r="CN111" s="27">
        <f>IF(AND(CL111&lt;0,CS110+CL111/$B$5&gt;$H$2,-CL111/'Carga-Descarga Año'!$B$5&lt;'SFV+BESS'!$I$7),CL111/$B$5,IF(AND(CL111&lt;0,CS110+CL111/$B$5&gt;$H$2,-CL111/'Carga-Descarga Año'!$B$5&gt;'SFV+BESS'!$I$7),-'SFV+BESS'!$I$7,IF(AND(CL111&lt;0,CS110+CL111/$B$5&lt;$H$2),-MIN('SFV+BESS'!$I$7,CS110-$H$2),0)))</f>
        <v>0</v>
      </c>
      <c r="CO111" s="33"/>
      <c r="CP111" s="33">
        <f t="shared" si="160"/>
        <v>0</v>
      </c>
      <c r="CQ111" s="27">
        <f t="shared" si="126"/>
        <v>0</v>
      </c>
      <c r="CR111" s="27">
        <f t="shared" si="161"/>
        <v>0</v>
      </c>
      <c r="CS111" s="28">
        <f>IF((CS110+CM111+CN111)&gt;=$B$2*'SFV+BESS'!$I$9, $B$2*'SFV+BESS'!$I$9, (CS110+CM111+CN111))</f>
        <v>173.61249999999998</v>
      </c>
      <c r="CT111" s="110">
        <f t="shared" si="127"/>
        <v>0</v>
      </c>
      <c r="CY111" s="251"/>
      <c r="CZ111" s="48">
        <v>4.25</v>
      </c>
      <c r="DA111" s="33">
        <f t="shared" si="178"/>
        <v>0</v>
      </c>
      <c r="DB111" s="33">
        <f>Gen_Cons_Horario!B4481</f>
        <v>0</v>
      </c>
      <c r="DC111" s="35">
        <f t="shared" si="143"/>
        <v>0</v>
      </c>
      <c r="DD111" s="116">
        <f>IF(AND(DC111&gt;0,DC111*$B$4+DJ110&lt;=$B$2*'SFV+BESS'!$I$9,DC111&lt;'SFV+BESS'!$I$7), DC111*$B$4, IF(AND(DC111&gt;0,DC111*$B$4+DJ110&gt;$B$2*'SFV+BESS'!$I$9,DC111*$B$4&lt;'SFV+BESS'!$I$7),$B$2*'SFV+BESS'!$I$9-DJ110,IF(AND(DC111&gt;0,DC111*$B$4+DJ110&gt;$B$2*'SFV+BESS'!$I$9,DC111*$B$4&gt;'SFV+BESS'!$I$7,DJ110&lt;$B$2*'SFV+BESS'!$I$9),$B$2*'SFV+BESS'!$I$9-DJ110,IF(AND(DC111&gt;0,DC111*$B$4+DJ110&lt;=$B$2*'SFV+BESS'!$I$9,DC111&gt;'SFV+BESS'!$I$7),'SFV+BESS'!$I$7,0))))</f>
        <v>0</v>
      </c>
      <c r="DE111" s="27">
        <f>IF(AND(DC111&lt;0,DJ110+DC111/$B$5&gt;$H$2,-DC111/'Carga-Descarga Año'!$B$5&lt;'SFV+BESS'!$I$7),DC111/$B$5,IF(AND(DC111&lt;0,DJ110+DC111/$B$5&gt;$H$2,-DC111/'Carga-Descarga Año'!$B$5&gt;'SFV+BESS'!$I$7),-'SFV+BESS'!$I$7,IF(AND(DC111&lt;0,DJ110+DC111/$B$5&lt;$H$2),-MIN('SFV+BESS'!$I$7,DJ110-$H$2),0)))</f>
        <v>0</v>
      </c>
      <c r="DF111" s="33"/>
      <c r="DG111" s="33">
        <f t="shared" si="162"/>
        <v>0</v>
      </c>
      <c r="DH111" s="27">
        <f t="shared" si="128"/>
        <v>0</v>
      </c>
      <c r="DI111" s="27">
        <f t="shared" si="129"/>
        <v>0</v>
      </c>
      <c r="DJ111" s="28">
        <f>IF((DJ110+DD111+DE111)&gt;=$B$2*'SFV+BESS'!$I$9, $B$2*'SFV+BESS'!$I$9, (DJ110+DD111+DE111))</f>
        <v>173.61249999999998</v>
      </c>
      <c r="DK111" s="110">
        <f t="shared" si="130"/>
        <v>0</v>
      </c>
      <c r="DP111" s="251"/>
      <c r="DQ111" s="48">
        <v>4.25</v>
      </c>
      <c r="DR111" s="33">
        <f t="shared" si="179"/>
        <v>0</v>
      </c>
      <c r="DS111" s="33">
        <f>Gen_Cons_Horario!B5225</f>
        <v>0</v>
      </c>
      <c r="DT111" s="35">
        <f t="shared" si="144"/>
        <v>0</v>
      </c>
      <c r="DU111" s="116">
        <f>IF(AND(DT111&gt;0,DT111*$B$4+EA110&lt;=$B$2*'SFV+BESS'!$I$9,DT111&lt;'SFV+BESS'!$I$7), DT111*$B$4, IF(AND(DT111&gt;0,DT111*$B$4+EA110&gt;$B$2*'SFV+BESS'!$I$9,DT111*$B$4&lt;'SFV+BESS'!$I$7),$B$2*'SFV+BESS'!$I$9-EA110,IF(AND(DT111&gt;0,DT111*$B$4+EA110&gt;$B$2*'SFV+BESS'!$I$9,DT111*$B$4&gt;'SFV+BESS'!$I$7,EA110&lt;$B$2*'SFV+BESS'!$I$9),$B$2*'SFV+BESS'!$I$9-EA110,IF(AND(DT111&gt;0,DT111*$B$4+EA110&lt;=$B$2*'SFV+BESS'!$I$9,DT111&gt;'SFV+BESS'!$I$7),'SFV+BESS'!$I$7,0))))</f>
        <v>0</v>
      </c>
      <c r="DV111" s="27">
        <f>IF(AND(DT111&lt;0,EA110+DT111/$B$5&gt;$H$2,-DT111/'Carga-Descarga Año'!$B$5&lt;'SFV+BESS'!$I$7),DT111/$B$5,IF(AND(DT111&lt;0,EA110+DT111/$B$5&gt;$H$2,-DT111/'Carga-Descarga Año'!$B$5&gt;'SFV+BESS'!$I$7),-'SFV+BESS'!$I$7,IF(AND(DT111&lt;0,EA110+DT111/$B$5&lt;$H$2),-MIN('SFV+BESS'!$I$7,EA110-$H$2),0)))</f>
        <v>0</v>
      </c>
      <c r="DW111" s="33"/>
      <c r="DX111" s="33">
        <f t="shared" si="163"/>
        <v>0</v>
      </c>
      <c r="DY111" s="27">
        <f t="shared" si="131"/>
        <v>0</v>
      </c>
      <c r="DZ111" s="27">
        <f t="shared" si="164"/>
        <v>0</v>
      </c>
      <c r="EA111" s="28">
        <f>IF((EA110+DU111+DV111)&gt;=$B$2*'SFV+BESS'!$I$9, $B$2*'SFV+BESS'!$I$9, (EA110+DU111+DV111))</f>
        <v>173.61249999999998</v>
      </c>
      <c r="EB111" s="110">
        <f t="shared" si="132"/>
        <v>0</v>
      </c>
      <c r="EG111" s="251"/>
      <c r="EH111" s="48">
        <v>4.25</v>
      </c>
      <c r="EI111" s="33">
        <f t="shared" si="180"/>
        <v>0</v>
      </c>
      <c r="EJ111" s="33">
        <f>Gen_Cons_Horario!B5969</f>
        <v>0</v>
      </c>
      <c r="EK111" s="35">
        <f t="shared" si="145"/>
        <v>0</v>
      </c>
      <c r="EL111" s="116">
        <f>IF(AND(EK111&gt;0,EK111*$B$4+ER110&lt;=$B$2*'SFV+BESS'!$I$9,EK111&lt;'SFV+BESS'!$I$7), EK111*$B$4, IF(AND(EK111&gt;0,EK111*$B$4+ER110&gt;$B$2*'SFV+BESS'!$I$9,EK111*$B$4&lt;'SFV+BESS'!$I$7),$B$2*'SFV+BESS'!$I$9-ER110,IF(AND(EK111&gt;0,EK111*$B$4+ER110&gt;$B$2*'SFV+BESS'!$I$9,EK111*$B$4&gt;'SFV+BESS'!$I$7,ER110&lt;$B$2*'SFV+BESS'!$I$9),$B$2*'SFV+BESS'!$I$9-ER110,IF(AND(EK111&gt;0,EK111*$B$4+ER110&lt;=$B$2*'SFV+BESS'!$I$9,EK111&gt;'SFV+BESS'!$I$7),'SFV+BESS'!$I$7,0))))</f>
        <v>0</v>
      </c>
      <c r="EM111" s="27">
        <f>IF(AND(EK111&lt;0,ER110+EK111/$B$5&gt;$H$2,-EK111/'Carga-Descarga Año'!$B$5&lt;'SFV+BESS'!$I$7),EK111/$B$5,IF(AND(EK111&lt;0,ER110+EK111/$B$5&gt;$H$2,-EK111/'Carga-Descarga Año'!$B$5&gt;'SFV+BESS'!$I$7),-'SFV+BESS'!$I$7,IF(AND(EK111&lt;0,ER110+EK111/$B$5&lt;$H$2),-MIN('SFV+BESS'!$I$7,ER110-$H$2),0)))</f>
        <v>0</v>
      </c>
      <c r="EN111" s="33"/>
      <c r="EO111" s="33">
        <f t="shared" si="165"/>
        <v>0</v>
      </c>
      <c r="EP111" s="27">
        <f t="shared" si="133"/>
        <v>0</v>
      </c>
      <c r="EQ111" s="27">
        <f t="shared" si="166"/>
        <v>0</v>
      </c>
      <c r="ER111" s="28">
        <f>IF((ER110+EL111+EM111)&gt;=$B$2*'SFV+BESS'!$I$9, $B$2*'SFV+BESS'!$I$9, (ER110+EL111+EM111))</f>
        <v>173.61249999999998</v>
      </c>
      <c r="ES111" s="110">
        <f t="shared" si="134"/>
        <v>0</v>
      </c>
      <c r="EX111" s="251"/>
      <c r="EY111" s="48">
        <v>4.25</v>
      </c>
      <c r="EZ111" s="33">
        <f t="shared" si="181"/>
        <v>0</v>
      </c>
      <c r="FA111" s="33">
        <f>Gen_Cons_Horario!B6689</f>
        <v>0</v>
      </c>
      <c r="FB111" s="35">
        <f t="shared" si="146"/>
        <v>0</v>
      </c>
      <c r="FC111" s="116">
        <f>IF(AND(FB111&gt;0,FB111*$B$4+FI110&lt;=$B$2*'SFV+BESS'!$I$9,FB111&lt;'SFV+BESS'!$I$7), FB111*$B$4, IF(AND(FB111&gt;0,FB111*$B$4+FI110&gt;$B$2*'SFV+BESS'!$I$9,FB111*$B$4&lt;'SFV+BESS'!$I$7),$B$2*'SFV+BESS'!$I$9-FI110,IF(AND(FB111&gt;0,FB111*$B$4+FI110&gt;$B$2*'SFV+BESS'!$I$9,FB111*$B$4&gt;'SFV+BESS'!$I$7,FI110&lt;$B$2*'SFV+BESS'!$I$9),$B$2*'SFV+BESS'!$I$9-FI110,IF(AND(FB111&gt;0,FB111*$B$4+FI110&lt;=$B$2*'SFV+BESS'!$I$9,FB111&gt;'SFV+BESS'!$I$7),'SFV+BESS'!$I$7,0))))</f>
        <v>0</v>
      </c>
      <c r="FD111" s="27">
        <f>IF(AND(FB111&lt;0,FI110+FB111/$B$5&gt;$H$2,-FB111/'Carga-Descarga Año'!$B$5&lt;'SFV+BESS'!$I$7),FB111/$B$5,IF(AND(FB111&lt;0,FI110+FB111/$B$5&gt;$H$2,-FB111/'Carga-Descarga Año'!$B$5&gt;'SFV+BESS'!$I$7),-'SFV+BESS'!$I$7,IF(AND(FB111&lt;0,FI110+FB111/$B$5&lt;$H$2),-MIN('SFV+BESS'!$I$7,FI110-$H$2),0)))</f>
        <v>0</v>
      </c>
      <c r="FE111" s="33"/>
      <c r="FF111" s="33">
        <f t="shared" si="167"/>
        <v>0</v>
      </c>
      <c r="FG111" s="27">
        <f t="shared" si="135"/>
        <v>0</v>
      </c>
      <c r="FH111" s="27">
        <f t="shared" si="168"/>
        <v>0</v>
      </c>
      <c r="FI111" s="28">
        <f>IF((FI110+FC111+FD111)&gt;=$B$2*'SFV+BESS'!$I$9, $B$2*'SFV+BESS'!$I$9, (FI110+FC111+FD111))</f>
        <v>173.61249999999998</v>
      </c>
      <c r="FJ111" s="110">
        <f t="shared" si="136"/>
        <v>0</v>
      </c>
      <c r="FO111" s="251"/>
      <c r="FP111" s="48">
        <v>4.25</v>
      </c>
      <c r="FQ111" s="33">
        <f t="shared" si="182"/>
        <v>1.7899719636822458</v>
      </c>
      <c r="FR111" s="33">
        <f>Gen_Cons_Horario!B7433</f>
        <v>0</v>
      </c>
      <c r="FS111" s="35">
        <f t="shared" si="147"/>
        <v>1.7899719636822458</v>
      </c>
      <c r="FT111" s="116">
        <f>IF(AND(FS111&gt;0,FS111*$B$4+FZ110&lt;=$B$2*'SFV+BESS'!$I$9,FS111&lt;'SFV+BESS'!$I$7), FS111*$B$4, IF(AND(FS111&gt;0,FS111*$B$4+FZ110&gt;$B$2*'SFV+BESS'!$I$9,FS111*$B$4&lt;'SFV+BESS'!$I$7),$B$2*'SFV+BESS'!$I$9-FZ110,IF(AND(FS111&gt;0,FS111*$B$4+FZ110&gt;$B$2*'SFV+BESS'!$I$9,FS111*$B$4&gt;'SFV+BESS'!$I$7,FZ110&lt;$B$2*'SFV+BESS'!$I$9),$B$2*'SFV+BESS'!$I$9-FZ110,IF(AND(FS111&gt;0,FS111*$B$4+FZ110&lt;=$B$2*'SFV+BESS'!$I$9,FS111&gt;'SFV+BESS'!$I$7),'SFV+BESS'!$I$7,0))))</f>
        <v>0</v>
      </c>
      <c r="FU111" s="27">
        <f>IF(AND(FS111&lt;0,FZ110+FS111/$B$5&gt;$H$2,-FS111/'Carga-Descarga Año'!$B$5&lt;'SFV+BESS'!$I$7),FS111/$B$5,IF(AND(FS111&lt;0,FZ110+FS111/$B$5&gt;$H$2,-FS111/'Carga-Descarga Año'!$B$5&gt;'SFV+BESS'!$I$7),-'SFV+BESS'!$I$7,IF(AND(FS111&lt;0,FZ110+FS111/$B$5&lt;$H$2),-MIN('SFV+BESS'!$I$7,FZ110-$H$2),0)))</f>
        <v>0</v>
      </c>
      <c r="FV111" s="33"/>
      <c r="FW111" s="33">
        <f t="shared" si="169"/>
        <v>0</v>
      </c>
      <c r="FX111" s="27">
        <f t="shared" si="137"/>
        <v>0</v>
      </c>
      <c r="FY111" s="27">
        <f t="shared" si="170"/>
        <v>0</v>
      </c>
      <c r="FZ111" s="28">
        <f>IF((FZ110+FT111+FU111)&gt;=$B$2*'SFV+BESS'!$I$9, $B$2*'SFV+BESS'!$I$9, (FZ110+FT111+FU111))</f>
        <v>173.61249999999998</v>
      </c>
      <c r="GA111" s="110">
        <f t="shared" si="138"/>
        <v>1.7899719636822458</v>
      </c>
      <c r="GF111" s="251"/>
      <c r="GG111" s="48">
        <v>4.25</v>
      </c>
      <c r="GH111" s="33">
        <f t="shared" si="183"/>
        <v>3.3744743042418284</v>
      </c>
      <c r="GI111" s="33">
        <f>Gen_Cons_Horario!B8153</f>
        <v>0</v>
      </c>
      <c r="GJ111" s="35">
        <f t="shared" si="153"/>
        <v>3.3744743042418284</v>
      </c>
      <c r="GK111" s="116">
        <f>IF(AND(GJ111&gt;0,GJ111*$B$4+GQ110&lt;=$B$2*'SFV+BESS'!$I$9,GJ111&lt;'SFV+BESS'!$I$7), GJ111*$B$4, IF(AND(GJ111&gt;0,GJ111*$B$4+GQ110&gt;$B$2*'SFV+BESS'!$I$9,GJ111*$B$4&lt;'SFV+BESS'!$I$7),$B$2*'SFV+BESS'!$I$9-GQ110,IF(AND(GJ111&gt;0,GJ111*$B$4+GQ110&gt;$B$2*'SFV+BESS'!$I$9,GJ111*$B$4&gt;'SFV+BESS'!$I$7,GQ110&lt;$B$2*'SFV+BESS'!$I$9),$B$2*'SFV+BESS'!$I$9-GQ110,IF(AND(GJ111&gt;0,GJ111*$B$4+GQ110&lt;=$B$2*'SFV+BESS'!$I$9,GJ111&gt;'SFV+BESS'!$I$7),'SFV+BESS'!$I$7,0))))</f>
        <v>0</v>
      </c>
      <c r="GL111" s="27">
        <f>IF(AND(GJ111&lt;0,GQ110+GJ111/$B$5&gt;$H$2,-GJ111/'Carga-Descarga Año'!$B$5&lt;'SFV+BESS'!$I$7),GJ111/$B$5,IF(AND(GJ111&lt;0,GQ110+GJ111/$B$5&gt;$H$2,-GJ111/'Carga-Descarga Año'!$B$5&gt;'SFV+BESS'!$I$7),-'SFV+BESS'!$I$7,IF(AND(GJ111&lt;0,GQ110+GJ111/$B$5&lt;$H$2),-MIN('SFV+BESS'!$I$7,GQ110-$H$2),0)))</f>
        <v>0</v>
      </c>
      <c r="GM111" s="33"/>
      <c r="GN111" s="33">
        <f t="shared" si="171"/>
        <v>0</v>
      </c>
      <c r="GO111" s="27">
        <f t="shared" si="139"/>
        <v>0</v>
      </c>
      <c r="GP111" s="27">
        <f t="shared" si="172"/>
        <v>0</v>
      </c>
      <c r="GQ111" s="28">
        <f>IF((GQ110+GK111+GL111)&gt;=$B$2*'SFV+BESS'!$I$9, $B$2*'SFV+BESS'!$I$9, (GQ110+GK111+GL111))</f>
        <v>173.61249999999998</v>
      </c>
      <c r="GR111" s="110">
        <f t="shared" si="140"/>
        <v>3.3744743042418284</v>
      </c>
    </row>
    <row r="112" spans="1:200">
      <c r="A112" s="249"/>
      <c r="B112" s="48">
        <v>4.2916666666666696</v>
      </c>
      <c r="C112" s="38">
        <f t="shared" si="154"/>
        <v>31.909413679744592</v>
      </c>
      <c r="D112" s="2">
        <f>Gen_Cons_Horario!B138</f>
        <v>0</v>
      </c>
      <c r="E112" s="140">
        <f t="shared" si="112"/>
        <v>31.909413679744592</v>
      </c>
      <c r="F112" s="116">
        <f>IF(AND(E112&gt;0,E112*$B$4+L111&lt;=$B$2*'SFV+BESS'!$I$9,E112&lt;'SFV+BESS'!$I$7), E112*$B$4, IF(AND(E112&gt;0,E112*$B$4+L111&gt;$B$2*'SFV+BESS'!$I$9,E112*$B$4&lt;'SFV+BESS'!$I$7),$B$2*'SFV+BESS'!$I$9-L111,IF(AND(E112&gt;0,E112*$B$4+L111&gt;$B$2*'SFV+BESS'!$I$9,E112*$B$4&gt;'SFV+BESS'!$I$7,L111&lt;$B$2*'SFV+BESS'!$I$9),$B$2*'SFV+BESS'!$I$9-L111,IF(AND(E112&gt;0,E112*$B$4+L111&lt;=$B$2*'SFV+BESS'!$I$9,E112&gt;'SFV+BESS'!$I$7),'SFV+BESS'!$I$7,0))))</f>
        <v>30.313942995757362</v>
      </c>
      <c r="G112" s="27">
        <f>IF(AND(E112&lt;0,L111+E112/$B$5&gt;$H$2,-E112/'Carga-Descarga Año'!$B$5&lt;'SFV+BESS'!$I$7),E112/$B$5,IF(AND(E112&lt;0,L111+E112/$B$5&gt;$H$2,-E112/'Carga-Descarga Año'!$B$5&gt;'SFV+BESS'!$I$7),-'SFV+BESS'!$I$7,IF(AND(E112&lt;0,L111+E112/$B$5&lt;$H$2),-MIN('SFV+BESS'!$I$7,L111-$H$2),0)))</f>
        <v>0</v>
      </c>
      <c r="I112" s="38">
        <f t="shared" si="113"/>
        <v>0</v>
      </c>
      <c r="J112" s="27">
        <f t="shared" si="115"/>
        <v>0</v>
      </c>
      <c r="K112" s="27">
        <f t="shared" si="114"/>
        <v>0</v>
      </c>
      <c r="L112" s="28">
        <f>IF((L111+F112+G112)&gt;=$B$2*'SFV+BESS'!$I$9, $B$2*'SFV+BESS'!$I$9, (L111+F112+G112))</f>
        <v>39.451442995757361</v>
      </c>
      <c r="M112" s="110">
        <f t="shared" si="116"/>
        <v>0</v>
      </c>
      <c r="R112" s="251"/>
      <c r="S112" s="48">
        <v>4.2916666666666696</v>
      </c>
      <c r="T112" s="2">
        <f t="shared" si="173"/>
        <v>11.29025511961377</v>
      </c>
      <c r="U112" s="2">
        <f>Gen_Cons_Horario!B882</f>
        <v>0</v>
      </c>
      <c r="V112" s="35">
        <f t="shared" si="148"/>
        <v>11.29025511961377</v>
      </c>
      <c r="W112" s="116">
        <f>IF(AND(V112&gt;0,V112*$B$4+AC111&lt;=$B$2*'SFV+BESS'!$I$9,V112&lt;'SFV+BESS'!$I$7), V112*$B$4, IF(AND(V112&gt;0,V112*$B$4+AC111&gt;$B$2*'SFV+BESS'!$I$9,V112*$B$4&lt;'SFV+BESS'!$I$7),$B$2*'SFV+BESS'!$I$9-AC111,IF(AND(V112&gt;0,V112*$B$4+AC111&gt;$B$2*'SFV+BESS'!$I$9,V112*$B$4&gt;'SFV+BESS'!$I$7,AC111&lt;$B$2*'SFV+BESS'!$I$9),$B$2*'SFV+BESS'!$I$9-AC111,IF(AND(V112&gt;0,V112*$B$4+AC111&lt;=$B$2*'SFV+BESS'!$I$9,V112&gt;'SFV+BESS'!$I$7),'SFV+BESS'!$I$7,0))))</f>
        <v>10.725742363633081</v>
      </c>
      <c r="X112" s="27">
        <f>IF(AND(V112&lt;0,AC111+V112/$B$5&gt;$H$2,-V112/'Carga-Descarga Año'!$B$5&lt;'SFV+BESS'!$I$7),V112/$B$5,IF(AND(V112&lt;0,AC111+V112/$B$5&gt;$H$2,-V112/'Carga-Descarga Año'!$B$5&gt;'SFV+BESS'!$I$7),-'SFV+BESS'!$I$7,IF(AND(V112&lt;0,AC111+V112/$B$5&lt;$H$2),-MIN('SFV+BESS'!$I$7,AC111-$H$2),0)))</f>
        <v>0</v>
      </c>
      <c r="Z112" s="33">
        <f t="shared" si="142"/>
        <v>0</v>
      </c>
      <c r="AA112" s="27">
        <f t="shared" si="117"/>
        <v>0</v>
      </c>
      <c r="AB112" s="27">
        <f t="shared" si="141"/>
        <v>0</v>
      </c>
      <c r="AC112" s="28">
        <f>IF((AC111+W112+X112)&gt;=$B$2*'SFV+BESS'!$I$9, $B$2*'SFV+BESS'!$I$9, (AC111+W112+X112))</f>
        <v>24.749384329817751</v>
      </c>
      <c r="AD112" s="110">
        <f t="shared" si="118"/>
        <v>0</v>
      </c>
      <c r="AI112" s="251"/>
      <c r="AJ112" s="48">
        <v>4.2916666666666696</v>
      </c>
      <c r="AK112" s="52">
        <f t="shared" si="174"/>
        <v>0</v>
      </c>
      <c r="AL112" s="33">
        <f>Gen_Cons_Horario!B1554</f>
        <v>0</v>
      </c>
      <c r="AM112" s="35">
        <f t="shared" si="149"/>
        <v>0</v>
      </c>
      <c r="AN112" s="116">
        <f>IF(AND(AM112&gt;0,AM112*$B$4+AT111&lt;=$B$2*'SFV+BESS'!$I$9,AM112&lt;'SFV+BESS'!$I$7), AM112*$B$4, IF(AND(AM112&gt;0,AM112*$B$4+AT111&gt;$B$2*'SFV+BESS'!$I$9,AM112*$B$4&lt;'SFV+BESS'!$I$7),$B$2*'SFV+BESS'!$I$9-AT111,IF(AND(AM112&gt;0,AM112*$B$4+AT111&gt;$B$2*'SFV+BESS'!$I$9,AM112*$B$4&gt;'SFV+BESS'!$I$7,AT111&lt;$B$2*'SFV+BESS'!$I$9),$B$2*'SFV+BESS'!$I$9-AT111,IF(AND(AM112&gt;0,AM112*$B$4+AT111&lt;=$B$2*'SFV+BESS'!$I$9,AM112&gt;'SFV+BESS'!$I$7),'SFV+BESS'!$I$7,0))))</f>
        <v>0</v>
      </c>
      <c r="AO112" s="27">
        <f>IF(AND(AM112&lt;0,AT111+AM112/$B$5&gt;$H$2,-AM112/'Carga-Descarga Año'!$B$5&lt;'SFV+BESS'!$I$7),AM112/$B$5,IF(AND(AM112&lt;0,AT111+AM112/$B$5&gt;$H$2,-AM112/'Carga-Descarga Año'!$B$5&gt;'SFV+BESS'!$I$7),-'SFV+BESS'!$I$7,IF(AND(AM112&lt;0,AT111+AM112/$B$5&lt;$H$2),-MIN('SFV+BESS'!$I$7,AT111-$H$2),0)))</f>
        <v>0</v>
      </c>
      <c r="AP112" s="33"/>
      <c r="AQ112" s="33">
        <f t="shared" si="155"/>
        <v>0</v>
      </c>
      <c r="AR112" s="27">
        <f t="shared" si="119"/>
        <v>0</v>
      </c>
      <c r="AS112" s="27">
        <f t="shared" si="156"/>
        <v>0</v>
      </c>
      <c r="AT112" s="28">
        <f>IF((AT111+AN112+AO112)&gt;=$B$2*'SFV+BESS'!$I$9, $B$2*'SFV+BESS'!$I$9, (AT111+AN112+AO112))</f>
        <v>172.53218491635695</v>
      </c>
      <c r="AU112" s="110">
        <f t="shared" si="120"/>
        <v>0</v>
      </c>
      <c r="AZ112" s="251"/>
      <c r="BA112" s="48">
        <v>4.2916666666666696</v>
      </c>
      <c r="BB112" s="33">
        <f t="shared" si="175"/>
        <v>0</v>
      </c>
      <c r="BC112" s="33">
        <f>Gen_Cons_Horario!B2298</f>
        <v>0</v>
      </c>
      <c r="BD112" s="35">
        <f t="shared" si="150"/>
        <v>0</v>
      </c>
      <c r="BE112" s="116">
        <f>IF(AND(BD112&gt;0,BD112*$B$4+BK111&lt;=$B$2*'SFV+BESS'!$I$9,BD112&lt;'SFV+BESS'!$I$7), BD112*$B$4, IF(AND(BD112&gt;0,BD112*$B$4+BK111&gt;$B$2*'SFV+BESS'!$I$9,BD112*$B$4&lt;'SFV+BESS'!$I$7),$B$2*'SFV+BESS'!$I$9-BK111,IF(AND(BD112&gt;0,BD112*$B$4+BK111&gt;$B$2*'SFV+BESS'!$I$9,BD112*$B$4&gt;'SFV+BESS'!$I$7,BK111&lt;$B$2*'SFV+BESS'!$I$9),$B$2*'SFV+BESS'!$I$9-BK111,IF(AND(BD112&gt;0,BD112*$B$4+BK111&lt;=$B$2*'SFV+BESS'!$I$9,BD112&gt;'SFV+BESS'!$I$7),'SFV+BESS'!$I$7,0))))</f>
        <v>0</v>
      </c>
      <c r="BF112" s="27">
        <f>IF(AND(BD112&lt;0,BK111+BD112/$B$5&gt;$H$2,-BD112/'Carga-Descarga Año'!$B$5&lt;'SFV+BESS'!$I$7),BD112/$B$5,IF(AND(BD112&lt;0,BK111+BD112/$B$5&gt;$H$2,-BD112/'Carga-Descarga Año'!$B$5&gt;'SFV+BESS'!$I$7),-'SFV+BESS'!$I$7,IF(AND(BD112&lt;0,BK111+BD112/$B$5&lt;$H$2),-MIN('SFV+BESS'!$I$7,BK111-$H$2),0)))</f>
        <v>0</v>
      </c>
      <c r="BG112" s="33"/>
      <c r="BH112" s="33">
        <f t="shared" si="157"/>
        <v>0</v>
      </c>
      <c r="BI112" s="27">
        <f t="shared" si="121"/>
        <v>0</v>
      </c>
      <c r="BJ112" s="27">
        <f t="shared" si="158"/>
        <v>0</v>
      </c>
      <c r="BK112" s="28">
        <f>IF((BK111+BE112+BF112)&gt;=$B$2*'SFV+BESS'!$I$9, $B$2*'SFV+BESS'!$I$9, (BK111+BE112+BF112))</f>
        <v>173.61249999999998</v>
      </c>
      <c r="BL112" s="110">
        <f t="shared" si="122"/>
        <v>0</v>
      </c>
      <c r="BQ112" s="251"/>
      <c r="BR112" s="48">
        <v>4.2916666666666696</v>
      </c>
      <c r="BS112" s="33">
        <f t="shared" si="176"/>
        <v>0</v>
      </c>
      <c r="BT112" s="33">
        <f>Gen_Cons_Horario!B3018</f>
        <v>0</v>
      </c>
      <c r="BU112" s="35">
        <f t="shared" si="151"/>
        <v>0</v>
      </c>
      <c r="BV112" s="116">
        <f>IF(AND(BU112&gt;0,BU112*$B$4+CB111&lt;=$B$2*'SFV+BESS'!$I$9,BU112&lt;'SFV+BESS'!$I$7), BU112*$B$4, IF(AND(BU112&gt;0,BU112*$B$4+CB111&gt;$B$2*'SFV+BESS'!$I$9,BU112*$B$4&lt;'SFV+BESS'!$I$7),$B$2*'SFV+BESS'!$I$9-CB111,IF(AND(BU112&gt;0,BU112*$B$4+CB111&gt;$B$2*'SFV+BESS'!$I$9,BU112*$B$4&gt;'SFV+BESS'!$I$7,CB111&lt;$B$2*'SFV+BESS'!$I$9),$B$2*'SFV+BESS'!$I$9-CB111,IF(AND(BU112&gt;0,BU112*$B$4+CB111&lt;=$B$2*'SFV+BESS'!$I$9,BU112&gt;'SFV+BESS'!$I$7),'SFV+BESS'!$I$7,0))))</f>
        <v>0</v>
      </c>
      <c r="BW112" s="27">
        <f>IF(AND(BU112&lt;0,CB111+BU112/$B$5&gt;$H$2,-BU112/'Carga-Descarga Año'!$B$5&lt;'SFV+BESS'!$I$7),BU112/$B$5,IF(AND(BU112&lt;0,CB111+BU112/$B$5&gt;$H$2,-BU112/'Carga-Descarga Año'!$B$5&gt;'SFV+BESS'!$I$7),-'SFV+BESS'!$I$7,IF(AND(BU112&lt;0,CB111+BU112/$B$5&lt;$H$2),-MIN('SFV+BESS'!$I$7,CB111-$H$2),0)))</f>
        <v>0</v>
      </c>
      <c r="BX112" s="33"/>
      <c r="BY112" s="33">
        <f t="shared" si="159"/>
        <v>0</v>
      </c>
      <c r="BZ112" s="27">
        <f t="shared" si="123"/>
        <v>0</v>
      </c>
      <c r="CA112" s="27">
        <f t="shared" si="124"/>
        <v>0</v>
      </c>
      <c r="CB112" s="28">
        <f>IF((CB111+BV112+BW112)&gt;=$B$2*'SFV+BESS'!$I$9, $B$2*'SFV+BESS'!$I$9, (CB111+BV112+BW112))</f>
        <v>173.61249999999998</v>
      </c>
      <c r="CC112" s="110">
        <f t="shared" si="125"/>
        <v>0</v>
      </c>
      <c r="CH112" s="251"/>
      <c r="CI112" s="48">
        <v>4.2916666666666696</v>
      </c>
      <c r="CJ112" s="33">
        <f t="shared" si="177"/>
        <v>0</v>
      </c>
      <c r="CK112" s="33">
        <f>Gen_Cons_Horario!B3762</f>
        <v>0</v>
      </c>
      <c r="CL112" s="35">
        <f t="shared" si="152"/>
        <v>0</v>
      </c>
      <c r="CM112" s="116">
        <f>IF(AND(CL112&gt;0,CL112*$B$4+CS111&lt;=$B$2*'SFV+BESS'!$I$9,CL112&lt;'SFV+BESS'!$I$7), CL112*$B$4, IF(AND(CL112&gt;0,CL112*$B$4+CS111&gt;$B$2*'SFV+BESS'!$I$9,CL112*$B$4&lt;'SFV+BESS'!$I$7),$B$2*'SFV+BESS'!$I$9-CS111,IF(AND(CL112&gt;0,CL112*$B$4+CS111&gt;$B$2*'SFV+BESS'!$I$9,CL112*$B$4&gt;'SFV+BESS'!$I$7,CS111&lt;$B$2*'SFV+BESS'!$I$9),$B$2*'SFV+BESS'!$I$9-CS111,IF(AND(CL112&gt;0,CL112*$B$4+CS111&lt;=$B$2*'SFV+BESS'!$I$9,CL112&gt;'SFV+BESS'!$I$7),'SFV+BESS'!$I$7,0))))</f>
        <v>0</v>
      </c>
      <c r="CN112" s="27">
        <f>IF(AND(CL112&lt;0,CS111+CL112/$B$5&gt;$H$2,-CL112/'Carga-Descarga Año'!$B$5&lt;'SFV+BESS'!$I$7),CL112/$B$5,IF(AND(CL112&lt;0,CS111+CL112/$B$5&gt;$H$2,-CL112/'Carga-Descarga Año'!$B$5&gt;'SFV+BESS'!$I$7),-'SFV+BESS'!$I$7,IF(AND(CL112&lt;0,CS111+CL112/$B$5&lt;$H$2),-MIN('SFV+BESS'!$I$7,CS111-$H$2),0)))</f>
        <v>0</v>
      </c>
      <c r="CO112" s="33"/>
      <c r="CP112" s="33">
        <f t="shared" si="160"/>
        <v>0</v>
      </c>
      <c r="CQ112" s="27">
        <f t="shared" si="126"/>
        <v>0</v>
      </c>
      <c r="CR112" s="27">
        <f t="shared" si="161"/>
        <v>0</v>
      </c>
      <c r="CS112" s="28">
        <f>IF((CS111+CM112+CN112)&gt;=$B$2*'SFV+BESS'!$I$9, $B$2*'SFV+BESS'!$I$9, (CS111+CM112+CN112))</f>
        <v>173.61249999999998</v>
      </c>
      <c r="CT112" s="110">
        <f t="shared" si="127"/>
        <v>0</v>
      </c>
      <c r="CY112" s="251"/>
      <c r="CZ112" s="48">
        <v>4.2916666666666696</v>
      </c>
      <c r="DA112" s="33">
        <f t="shared" si="178"/>
        <v>0</v>
      </c>
      <c r="DB112" s="33">
        <f>Gen_Cons_Horario!B4482</f>
        <v>0</v>
      </c>
      <c r="DC112" s="35">
        <f t="shared" si="143"/>
        <v>0</v>
      </c>
      <c r="DD112" s="116">
        <f>IF(AND(DC112&gt;0,DC112*$B$4+DJ111&lt;=$B$2*'SFV+BESS'!$I$9,DC112&lt;'SFV+BESS'!$I$7), DC112*$B$4, IF(AND(DC112&gt;0,DC112*$B$4+DJ111&gt;$B$2*'SFV+BESS'!$I$9,DC112*$B$4&lt;'SFV+BESS'!$I$7),$B$2*'SFV+BESS'!$I$9-DJ111,IF(AND(DC112&gt;0,DC112*$B$4+DJ111&gt;$B$2*'SFV+BESS'!$I$9,DC112*$B$4&gt;'SFV+BESS'!$I$7,DJ111&lt;$B$2*'SFV+BESS'!$I$9),$B$2*'SFV+BESS'!$I$9-DJ111,IF(AND(DC112&gt;0,DC112*$B$4+DJ111&lt;=$B$2*'SFV+BESS'!$I$9,DC112&gt;'SFV+BESS'!$I$7),'SFV+BESS'!$I$7,0))))</f>
        <v>0</v>
      </c>
      <c r="DE112" s="27">
        <f>IF(AND(DC112&lt;0,DJ111+DC112/$B$5&gt;$H$2,-DC112/'Carga-Descarga Año'!$B$5&lt;'SFV+BESS'!$I$7),DC112/$B$5,IF(AND(DC112&lt;0,DJ111+DC112/$B$5&gt;$H$2,-DC112/'Carga-Descarga Año'!$B$5&gt;'SFV+BESS'!$I$7),-'SFV+BESS'!$I$7,IF(AND(DC112&lt;0,DJ111+DC112/$B$5&lt;$H$2),-MIN('SFV+BESS'!$I$7,DJ111-$H$2),0)))</f>
        <v>0</v>
      </c>
      <c r="DF112" s="33"/>
      <c r="DG112" s="33">
        <f t="shared" si="162"/>
        <v>0</v>
      </c>
      <c r="DH112" s="27">
        <f t="shared" si="128"/>
        <v>0</v>
      </c>
      <c r="DI112" s="27">
        <f t="shared" si="129"/>
        <v>0</v>
      </c>
      <c r="DJ112" s="28">
        <f>IF((DJ111+DD112+DE112)&gt;=$B$2*'SFV+BESS'!$I$9, $B$2*'SFV+BESS'!$I$9, (DJ111+DD112+DE112))</f>
        <v>173.61249999999998</v>
      </c>
      <c r="DK112" s="110">
        <f t="shared" si="130"/>
        <v>0</v>
      </c>
      <c r="DP112" s="251"/>
      <c r="DQ112" s="48">
        <v>4.2916666666666696</v>
      </c>
      <c r="DR112" s="33">
        <f t="shared" si="179"/>
        <v>0</v>
      </c>
      <c r="DS112" s="33">
        <f>Gen_Cons_Horario!B5226</f>
        <v>0</v>
      </c>
      <c r="DT112" s="35">
        <f t="shared" si="144"/>
        <v>0</v>
      </c>
      <c r="DU112" s="116">
        <f>IF(AND(DT112&gt;0,DT112*$B$4+EA111&lt;=$B$2*'SFV+BESS'!$I$9,DT112&lt;'SFV+BESS'!$I$7), DT112*$B$4, IF(AND(DT112&gt;0,DT112*$B$4+EA111&gt;$B$2*'SFV+BESS'!$I$9,DT112*$B$4&lt;'SFV+BESS'!$I$7),$B$2*'SFV+BESS'!$I$9-EA111,IF(AND(DT112&gt;0,DT112*$B$4+EA111&gt;$B$2*'SFV+BESS'!$I$9,DT112*$B$4&gt;'SFV+BESS'!$I$7,EA111&lt;$B$2*'SFV+BESS'!$I$9),$B$2*'SFV+BESS'!$I$9-EA111,IF(AND(DT112&gt;0,DT112*$B$4+EA111&lt;=$B$2*'SFV+BESS'!$I$9,DT112&gt;'SFV+BESS'!$I$7),'SFV+BESS'!$I$7,0))))</f>
        <v>0</v>
      </c>
      <c r="DV112" s="27">
        <f>IF(AND(DT112&lt;0,EA111+DT112/$B$5&gt;$H$2,-DT112/'Carga-Descarga Año'!$B$5&lt;'SFV+BESS'!$I$7),DT112/$B$5,IF(AND(DT112&lt;0,EA111+DT112/$B$5&gt;$H$2,-DT112/'Carga-Descarga Año'!$B$5&gt;'SFV+BESS'!$I$7),-'SFV+BESS'!$I$7,IF(AND(DT112&lt;0,EA111+DT112/$B$5&lt;$H$2),-MIN('SFV+BESS'!$I$7,EA111-$H$2),0)))</f>
        <v>0</v>
      </c>
      <c r="DW112" s="33"/>
      <c r="DX112" s="33">
        <f t="shared" si="163"/>
        <v>0</v>
      </c>
      <c r="DY112" s="27">
        <f t="shared" si="131"/>
        <v>0</v>
      </c>
      <c r="DZ112" s="27">
        <f t="shared" si="164"/>
        <v>0</v>
      </c>
      <c r="EA112" s="28">
        <f>IF((EA111+DU112+DV112)&gt;=$B$2*'SFV+BESS'!$I$9, $B$2*'SFV+BESS'!$I$9, (EA111+DU112+DV112))</f>
        <v>173.61249999999998</v>
      </c>
      <c r="EB112" s="110">
        <f t="shared" si="132"/>
        <v>0</v>
      </c>
      <c r="EG112" s="251"/>
      <c r="EH112" s="48">
        <v>4.2916666666666696</v>
      </c>
      <c r="EI112" s="33">
        <f t="shared" si="180"/>
        <v>0</v>
      </c>
      <c r="EJ112" s="33">
        <f>Gen_Cons_Horario!B5970</f>
        <v>0</v>
      </c>
      <c r="EK112" s="35">
        <f t="shared" si="145"/>
        <v>0</v>
      </c>
      <c r="EL112" s="116">
        <f>IF(AND(EK112&gt;0,EK112*$B$4+ER111&lt;=$B$2*'SFV+BESS'!$I$9,EK112&lt;'SFV+BESS'!$I$7), EK112*$B$4, IF(AND(EK112&gt;0,EK112*$B$4+ER111&gt;$B$2*'SFV+BESS'!$I$9,EK112*$B$4&lt;'SFV+BESS'!$I$7),$B$2*'SFV+BESS'!$I$9-ER111,IF(AND(EK112&gt;0,EK112*$B$4+ER111&gt;$B$2*'SFV+BESS'!$I$9,EK112*$B$4&gt;'SFV+BESS'!$I$7,ER111&lt;$B$2*'SFV+BESS'!$I$9),$B$2*'SFV+BESS'!$I$9-ER111,IF(AND(EK112&gt;0,EK112*$B$4+ER111&lt;=$B$2*'SFV+BESS'!$I$9,EK112&gt;'SFV+BESS'!$I$7),'SFV+BESS'!$I$7,0))))</f>
        <v>0</v>
      </c>
      <c r="EM112" s="27">
        <f>IF(AND(EK112&lt;0,ER111+EK112/$B$5&gt;$H$2,-EK112/'Carga-Descarga Año'!$B$5&lt;'SFV+BESS'!$I$7),EK112/$B$5,IF(AND(EK112&lt;0,ER111+EK112/$B$5&gt;$H$2,-EK112/'Carga-Descarga Año'!$B$5&gt;'SFV+BESS'!$I$7),-'SFV+BESS'!$I$7,IF(AND(EK112&lt;0,ER111+EK112/$B$5&lt;$H$2),-MIN('SFV+BESS'!$I$7,ER111-$H$2),0)))</f>
        <v>0</v>
      </c>
      <c r="EN112" s="33"/>
      <c r="EO112" s="33">
        <f t="shared" si="165"/>
        <v>0</v>
      </c>
      <c r="EP112" s="27">
        <f t="shared" si="133"/>
        <v>0</v>
      </c>
      <c r="EQ112" s="27">
        <f t="shared" si="166"/>
        <v>0</v>
      </c>
      <c r="ER112" s="28">
        <f>IF((ER111+EL112+EM112)&gt;=$B$2*'SFV+BESS'!$I$9, $B$2*'SFV+BESS'!$I$9, (ER111+EL112+EM112))</f>
        <v>173.61249999999998</v>
      </c>
      <c r="ES112" s="110">
        <f t="shared" si="134"/>
        <v>0</v>
      </c>
      <c r="EX112" s="251"/>
      <c r="EY112" s="48">
        <v>4.2916666666666696</v>
      </c>
      <c r="EZ112" s="33">
        <f t="shared" si="181"/>
        <v>20.231242549735406</v>
      </c>
      <c r="FA112" s="33">
        <f>Gen_Cons_Horario!B6690</f>
        <v>0</v>
      </c>
      <c r="FB112" s="35">
        <f t="shared" si="146"/>
        <v>20.231242549735406</v>
      </c>
      <c r="FC112" s="116">
        <f>IF(AND(FB112&gt;0,FB112*$B$4+FI111&lt;=$B$2*'SFV+BESS'!$I$9,FB112&lt;'SFV+BESS'!$I$7), FB112*$B$4, IF(AND(FB112&gt;0,FB112*$B$4+FI111&gt;$B$2*'SFV+BESS'!$I$9,FB112*$B$4&lt;'SFV+BESS'!$I$7),$B$2*'SFV+BESS'!$I$9-FI111,IF(AND(FB112&gt;0,FB112*$B$4+FI111&gt;$B$2*'SFV+BESS'!$I$9,FB112*$B$4&gt;'SFV+BESS'!$I$7,FI111&lt;$B$2*'SFV+BESS'!$I$9),$B$2*'SFV+BESS'!$I$9-FI111,IF(AND(FB112&gt;0,FB112*$B$4+FI111&lt;=$B$2*'SFV+BESS'!$I$9,FB112&gt;'SFV+BESS'!$I$7),'SFV+BESS'!$I$7,0))))</f>
        <v>0</v>
      </c>
      <c r="FD112" s="27">
        <f>IF(AND(FB112&lt;0,FI111+FB112/$B$5&gt;$H$2,-FB112/'Carga-Descarga Año'!$B$5&lt;'SFV+BESS'!$I$7),FB112/$B$5,IF(AND(FB112&lt;0,FI111+FB112/$B$5&gt;$H$2,-FB112/'Carga-Descarga Año'!$B$5&gt;'SFV+BESS'!$I$7),-'SFV+BESS'!$I$7,IF(AND(FB112&lt;0,FI111+FB112/$B$5&lt;$H$2),-MIN('SFV+BESS'!$I$7,FI111-$H$2),0)))</f>
        <v>0</v>
      </c>
      <c r="FE112" s="33"/>
      <c r="FF112" s="33">
        <f t="shared" si="167"/>
        <v>0</v>
      </c>
      <c r="FG112" s="27">
        <f t="shared" si="135"/>
        <v>0</v>
      </c>
      <c r="FH112" s="27">
        <f t="shared" si="168"/>
        <v>0</v>
      </c>
      <c r="FI112" s="28">
        <f>IF((FI111+FC112+FD112)&gt;=$B$2*'SFV+BESS'!$I$9, $B$2*'SFV+BESS'!$I$9, (FI111+FC112+FD112))</f>
        <v>173.61249999999998</v>
      </c>
      <c r="FJ112" s="110">
        <f t="shared" si="136"/>
        <v>20.231242549735406</v>
      </c>
      <c r="FO112" s="251"/>
      <c r="FP112" s="48">
        <v>4.2916666666666696</v>
      </c>
      <c r="FQ112" s="33">
        <f t="shared" si="182"/>
        <v>47.678344123536192</v>
      </c>
      <c r="FR112" s="33">
        <f>Gen_Cons_Horario!B7434</f>
        <v>0</v>
      </c>
      <c r="FS112" s="35">
        <f t="shared" si="147"/>
        <v>47.678344123536192</v>
      </c>
      <c r="FT112" s="116">
        <f>IF(AND(FS112&gt;0,FS112*$B$4+FZ111&lt;=$B$2*'SFV+BESS'!$I$9,FS112&lt;'SFV+BESS'!$I$7), FS112*$B$4, IF(AND(FS112&gt;0,FS112*$B$4+FZ111&gt;$B$2*'SFV+BESS'!$I$9,FS112*$B$4&lt;'SFV+BESS'!$I$7),$B$2*'SFV+BESS'!$I$9-FZ111,IF(AND(FS112&gt;0,FS112*$B$4+FZ111&gt;$B$2*'SFV+BESS'!$I$9,FS112*$B$4&gt;'SFV+BESS'!$I$7,FZ111&lt;$B$2*'SFV+BESS'!$I$9),$B$2*'SFV+BESS'!$I$9-FZ111,IF(AND(FS112&gt;0,FS112*$B$4+FZ111&lt;=$B$2*'SFV+BESS'!$I$9,FS112&gt;'SFV+BESS'!$I$7),'SFV+BESS'!$I$7,0))))</f>
        <v>0</v>
      </c>
      <c r="FU112" s="27">
        <f>IF(AND(FS112&lt;0,FZ111+FS112/$B$5&gt;$H$2,-FS112/'Carga-Descarga Año'!$B$5&lt;'SFV+BESS'!$I$7),FS112/$B$5,IF(AND(FS112&lt;0,FZ111+FS112/$B$5&gt;$H$2,-FS112/'Carga-Descarga Año'!$B$5&gt;'SFV+BESS'!$I$7),-'SFV+BESS'!$I$7,IF(AND(FS112&lt;0,FZ111+FS112/$B$5&lt;$H$2),-MIN('SFV+BESS'!$I$7,FZ111-$H$2),0)))</f>
        <v>0</v>
      </c>
      <c r="FV112" s="33"/>
      <c r="FW112" s="33">
        <f t="shared" si="169"/>
        <v>0</v>
      </c>
      <c r="FX112" s="27">
        <f t="shared" si="137"/>
        <v>0</v>
      </c>
      <c r="FY112" s="27">
        <f t="shared" si="170"/>
        <v>0</v>
      </c>
      <c r="FZ112" s="28">
        <f>IF((FZ111+FT112+FU112)&gt;=$B$2*'SFV+BESS'!$I$9, $B$2*'SFV+BESS'!$I$9, (FZ111+FT112+FU112))</f>
        <v>173.61249999999998</v>
      </c>
      <c r="GA112" s="110">
        <f t="shared" si="138"/>
        <v>47.678344123536192</v>
      </c>
      <c r="GF112" s="251"/>
      <c r="GG112" s="48">
        <v>4.2916666666666696</v>
      </c>
      <c r="GH112" s="33">
        <f t="shared" si="183"/>
        <v>47.68278908167801</v>
      </c>
      <c r="GI112" s="33">
        <f>Gen_Cons_Horario!B8154</f>
        <v>0</v>
      </c>
      <c r="GJ112" s="35">
        <f t="shared" si="153"/>
        <v>47.68278908167801</v>
      </c>
      <c r="GK112" s="116">
        <f>IF(AND(GJ112&gt;0,GJ112*$B$4+GQ111&lt;=$B$2*'SFV+BESS'!$I$9,GJ112&lt;'SFV+BESS'!$I$7), GJ112*$B$4, IF(AND(GJ112&gt;0,GJ112*$B$4+GQ111&gt;$B$2*'SFV+BESS'!$I$9,GJ112*$B$4&lt;'SFV+BESS'!$I$7),$B$2*'SFV+BESS'!$I$9-GQ111,IF(AND(GJ112&gt;0,GJ112*$B$4+GQ111&gt;$B$2*'SFV+BESS'!$I$9,GJ112*$B$4&gt;'SFV+BESS'!$I$7,GQ111&lt;$B$2*'SFV+BESS'!$I$9),$B$2*'SFV+BESS'!$I$9-GQ111,IF(AND(GJ112&gt;0,GJ112*$B$4+GQ111&lt;=$B$2*'SFV+BESS'!$I$9,GJ112&gt;'SFV+BESS'!$I$7),'SFV+BESS'!$I$7,0))))</f>
        <v>0</v>
      </c>
      <c r="GL112" s="27">
        <f>IF(AND(GJ112&lt;0,GQ111+GJ112/$B$5&gt;$H$2,-GJ112/'Carga-Descarga Año'!$B$5&lt;'SFV+BESS'!$I$7),GJ112/$B$5,IF(AND(GJ112&lt;0,GQ111+GJ112/$B$5&gt;$H$2,-GJ112/'Carga-Descarga Año'!$B$5&gt;'SFV+BESS'!$I$7),-'SFV+BESS'!$I$7,IF(AND(GJ112&lt;0,GQ111+GJ112/$B$5&lt;$H$2),-MIN('SFV+BESS'!$I$7,GQ111-$H$2),0)))</f>
        <v>0</v>
      </c>
      <c r="GM112" s="33"/>
      <c r="GN112" s="33">
        <f t="shared" si="171"/>
        <v>0</v>
      </c>
      <c r="GO112" s="27">
        <f t="shared" si="139"/>
        <v>0</v>
      </c>
      <c r="GP112" s="27">
        <f t="shared" si="172"/>
        <v>0</v>
      </c>
      <c r="GQ112" s="28">
        <f>IF((GQ111+GK112+GL112)&gt;=$B$2*'SFV+BESS'!$I$9, $B$2*'SFV+BESS'!$I$9, (GQ111+GK112+GL112))</f>
        <v>173.61249999999998</v>
      </c>
      <c r="GR112" s="110">
        <f t="shared" si="140"/>
        <v>47.68278908167801</v>
      </c>
    </row>
    <row r="113" spans="1:200">
      <c r="A113" s="249"/>
      <c r="B113" s="48">
        <v>4.3333333333333401</v>
      </c>
      <c r="C113" s="38">
        <f t="shared" si="154"/>
        <v>70.656558862291604</v>
      </c>
      <c r="D113" s="2">
        <f>Gen_Cons_Horario!B139</f>
        <v>100.6695</v>
      </c>
      <c r="E113" s="140">
        <f t="shared" si="112"/>
        <v>-30.012941137708395</v>
      </c>
      <c r="F113" s="116">
        <f>IF(AND(E113&gt;0,E113*$B$4+L112&lt;=$B$2*'SFV+BESS'!$I$9,E113&lt;'SFV+BESS'!$I$7), E113*$B$4, IF(AND(E113&gt;0,E113*$B$4+L112&gt;$B$2*'SFV+BESS'!$I$9,E113*$B$4&lt;'SFV+BESS'!$I$7),$B$2*'SFV+BESS'!$I$9-L112,IF(AND(E113&gt;0,E113*$B$4+L112&gt;$B$2*'SFV+BESS'!$I$9,E113*$B$4&gt;'SFV+BESS'!$I$7,L112&lt;$B$2*'SFV+BESS'!$I$9),$B$2*'SFV+BESS'!$I$9-L112,IF(AND(E113&gt;0,E113*$B$4+L112&lt;=$B$2*'SFV+BESS'!$I$9,E113&gt;'SFV+BESS'!$I$7),'SFV+BESS'!$I$7,0))))</f>
        <v>0</v>
      </c>
      <c r="G113" s="27">
        <f>IF(AND(E113&lt;0,L112+E113/$B$5&gt;$H$2,-E113/'Carga-Descarga Año'!$B$5&lt;'SFV+BESS'!$I$7),E113/$B$5,IF(AND(E113&lt;0,L112+E113/$B$5&gt;$H$2,-E113/'Carga-Descarga Año'!$B$5&gt;'SFV+BESS'!$I$7),-'SFV+BESS'!$I$7,IF(AND(E113&lt;0,L112+E113/$B$5&lt;$H$2),-MIN('SFV+BESS'!$I$7,L112-$H$2),0)))</f>
        <v>-30.313942995757358</v>
      </c>
      <c r="I113" s="38">
        <f t="shared" si="113"/>
        <v>70.656558862291604</v>
      </c>
      <c r="J113" s="27">
        <f t="shared" si="115"/>
        <v>28.79824584596949</v>
      </c>
      <c r="K113" s="27">
        <f t="shared" si="114"/>
        <v>1.2146952917389058</v>
      </c>
      <c r="L113" s="28">
        <f>IF((L112+F113+G113)&gt;=$B$2*'SFV+BESS'!$I$9, $B$2*'SFV+BESS'!$I$9, (L112+F113+G113))</f>
        <v>9.1375000000000028</v>
      </c>
      <c r="M113" s="110">
        <f t="shared" si="116"/>
        <v>0</v>
      </c>
      <c r="R113" s="251"/>
      <c r="S113" s="48">
        <v>4.3333333333333401</v>
      </c>
      <c r="T113" s="2">
        <f t="shared" si="173"/>
        <v>61.850962829188468</v>
      </c>
      <c r="U113" s="2">
        <f>Gen_Cons_Horario!B883</f>
        <v>74.570000000000007</v>
      </c>
      <c r="V113" s="35">
        <f t="shared" si="148"/>
        <v>-12.719037170811539</v>
      </c>
      <c r="W113" s="116">
        <f>IF(AND(V113&gt;0,V113*$B$4+AC112&lt;=$B$2*'SFV+BESS'!$I$9,V113&lt;'SFV+BESS'!$I$7), V113*$B$4, IF(AND(V113&gt;0,V113*$B$4+AC112&gt;$B$2*'SFV+BESS'!$I$9,V113*$B$4&lt;'SFV+BESS'!$I$7),$B$2*'SFV+BESS'!$I$9-AC112,IF(AND(V113&gt;0,V113*$B$4+AC112&gt;$B$2*'SFV+BESS'!$I$9,V113*$B$4&gt;'SFV+BESS'!$I$7,AC112&lt;$B$2*'SFV+BESS'!$I$9),$B$2*'SFV+BESS'!$I$9-AC112,IF(AND(V113&gt;0,V113*$B$4+AC112&lt;=$B$2*'SFV+BESS'!$I$9,V113&gt;'SFV+BESS'!$I$7),'SFV+BESS'!$I$7,0))))</f>
        <v>0</v>
      </c>
      <c r="X113" s="27">
        <f>IF(AND(V113&lt;0,AC112+V113/$B$5&gt;$H$2,-V113/'Carga-Descarga Año'!$B$5&lt;'SFV+BESS'!$I$7),V113/$B$5,IF(AND(V113&lt;0,AC112+V113/$B$5&gt;$H$2,-V113/'Carga-Descarga Año'!$B$5&gt;'SFV+BESS'!$I$7),-'SFV+BESS'!$I$7,IF(AND(V113&lt;0,AC112+V113/$B$5&lt;$H$2),-MIN('SFV+BESS'!$I$7,AC112-$H$2),0)))</f>
        <v>-13.388460179801621</v>
      </c>
      <c r="Z113" s="33">
        <f t="shared" si="142"/>
        <v>61.850962829188468</v>
      </c>
      <c r="AA113" s="27">
        <f t="shared" si="117"/>
        <v>12.719037170811539</v>
      </c>
      <c r="AB113" s="27">
        <f t="shared" si="141"/>
        <v>0</v>
      </c>
      <c r="AC113" s="28">
        <f>IF((AC112+W113+X113)&gt;=$B$2*'SFV+BESS'!$I$9, $B$2*'SFV+BESS'!$I$9, (AC112+W113+X113))</f>
        <v>11.36092415001613</v>
      </c>
      <c r="AD113" s="110">
        <f t="shared" si="118"/>
        <v>0</v>
      </c>
      <c r="AI113" s="251"/>
      <c r="AJ113" s="48">
        <v>4.3333333333333401</v>
      </c>
      <c r="AK113" s="52">
        <f t="shared" si="174"/>
        <v>49.086071190777005</v>
      </c>
      <c r="AL113" s="33">
        <f>Gen_Cons_Horario!B1555</f>
        <v>74.570000000000007</v>
      </c>
      <c r="AM113" s="35">
        <f t="shared" si="149"/>
        <v>-25.483928809223002</v>
      </c>
      <c r="AN113" s="116">
        <f>IF(AND(AM113&gt;0,AM113*$B$4+AT112&lt;=$B$2*'SFV+BESS'!$I$9,AM113&lt;'SFV+BESS'!$I$7), AM113*$B$4, IF(AND(AM113&gt;0,AM113*$B$4+AT112&gt;$B$2*'SFV+BESS'!$I$9,AM113*$B$4&lt;'SFV+BESS'!$I$7),$B$2*'SFV+BESS'!$I$9-AT112,IF(AND(AM113&gt;0,AM113*$B$4+AT112&gt;$B$2*'SFV+BESS'!$I$9,AM113*$B$4&gt;'SFV+BESS'!$I$7,AT112&lt;$B$2*'SFV+BESS'!$I$9),$B$2*'SFV+BESS'!$I$9-AT112,IF(AND(AM113&gt;0,AM113*$B$4+AT112&lt;=$B$2*'SFV+BESS'!$I$9,AM113&gt;'SFV+BESS'!$I$7),'SFV+BESS'!$I$7,0))))</f>
        <v>0</v>
      </c>
      <c r="AO113" s="27">
        <f>IF(AND(AM113&lt;0,AT112+AM113/$B$5&gt;$H$2,-AM113/'Carga-Descarga Año'!$B$5&lt;'SFV+BESS'!$I$7),AM113/$B$5,IF(AND(AM113&lt;0,AT112+AM113/$B$5&gt;$H$2,-AM113/'Carga-Descarga Año'!$B$5&gt;'SFV+BESS'!$I$7),-'SFV+BESS'!$I$7,IF(AND(AM113&lt;0,AT112+AM113/$B$5&lt;$H$2),-MIN('SFV+BESS'!$I$7,AT112-$H$2),0)))</f>
        <v>-26.82518822023474</v>
      </c>
      <c r="AP113" s="33"/>
      <c r="AQ113" s="33">
        <f t="shared" si="155"/>
        <v>49.086071190777005</v>
      </c>
      <c r="AR113" s="27">
        <f t="shared" si="119"/>
        <v>25.483928809223002</v>
      </c>
      <c r="AS113" s="27">
        <f t="shared" si="156"/>
        <v>0</v>
      </c>
      <c r="AT113" s="28">
        <f>IF((AT112+AN113+AO113)&gt;=$B$2*'SFV+BESS'!$I$9, $B$2*'SFV+BESS'!$I$9, (AT112+AN113+AO113))</f>
        <v>145.70699669612222</v>
      </c>
      <c r="AU113" s="110">
        <f t="shared" si="120"/>
        <v>0</v>
      </c>
      <c r="AZ113" s="251"/>
      <c r="BA113" s="48">
        <v>4.3333333333333401</v>
      </c>
      <c r="BB113" s="33">
        <f t="shared" si="175"/>
        <v>20.518647630804924</v>
      </c>
      <c r="BC113" s="33">
        <f>Gen_Cons_Horario!B2299</f>
        <v>0</v>
      </c>
      <c r="BD113" s="35">
        <f t="shared" si="150"/>
        <v>20.518647630804924</v>
      </c>
      <c r="BE113" s="116">
        <f>IF(AND(BD113&gt;0,BD113*$B$4+BK112&lt;=$B$2*'SFV+BESS'!$I$9,BD113&lt;'SFV+BESS'!$I$7), BD113*$B$4, IF(AND(BD113&gt;0,BD113*$B$4+BK112&gt;$B$2*'SFV+BESS'!$I$9,BD113*$B$4&lt;'SFV+BESS'!$I$7),$B$2*'SFV+BESS'!$I$9-BK112,IF(AND(BD113&gt;0,BD113*$B$4+BK112&gt;$B$2*'SFV+BESS'!$I$9,BD113*$B$4&gt;'SFV+BESS'!$I$7,BK112&lt;$B$2*'SFV+BESS'!$I$9),$B$2*'SFV+BESS'!$I$9-BK112,IF(AND(BD113&gt;0,BD113*$B$4+BK112&lt;=$B$2*'SFV+BESS'!$I$9,BD113&gt;'SFV+BESS'!$I$7),'SFV+BESS'!$I$7,0))))</f>
        <v>0</v>
      </c>
      <c r="BF113" s="27">
        <f>IF(AND(BD113&lt;0,BK112+BD113/$B$5&gt;$H$2,-BD113/'Carga-Descarga Año'!$B$5&lt;'SFV+BESS'!$I$7),BD113/$B$5,IF(AND(BD113&lt;0,BK112+BD113/$B$5&gt;$H$2,-BD113/'Carga-Descarga Año'!$B$5&gt;'SFV+BESS'!$I$7),-'SFV+BESS'!$I$7,IF(AND(BD113&lt;0,BK112+BD113/$B$5&lt;$H$2),-MIN('SFV+BESS'!$I$7,BK112-$H$2),0)))</f>
        <v>0</v>
      </c>
      <c r="BG113" s="33"/>
      <c r="BH113" s="33">
        <f t="shared" si="157"/>
        <v>0</v>
      </c>
      <c r="BI113" s="27">
        <f t="shared" si="121"/>
        <v>0</v>
      </c>
      <c r="BJ113" s="27">
        <f t="shared" si="158"/>
        <v>0</v>
      </c>
      <c r="BK113" s="28">
        <f>IF((BK112+BE113+BF113)&gt;=$B$2*'SFV+BESS'!$I$9, $B$2*'SFV+BESS'!$I$9, (BK112+BE113+BF113))</f>
        <v>173.61249999999998</v>
      </c>
      <c r="BL113" s="110">
        <f t="shared" si="122"/>
        <v>20.518647630804924</v>
      </c>
      <c r="BQ113" s="251"/>
      <c r="BR113" s="48">
        <v>4.3333333333333401</v>
      </c>
      <c r="BS113" s="33">
        <f t="shared" si="176"/>
        <v>1.3517615596903494</v>
      </c>
      <c r="BT113" s="33">
        <f>Gen_Cons_Horario!B3019</f>
        <v>0</v>
      </c>
      <c r="BU113" s="35">
        <f t="shared" si="151"/>
        <v>1.3517615596903494</v>
      </c>
      <c r="BV113" s="116">
        <f>IF(AND(BU113&gt;0,BU113*$B$4+CB112&lt;=$B$2*'SFV+BESS'!$I$9,BU113&lt;'SFV+BESS'!$I$7), BU113*$B$4, IF(AND(BU113&gt;0,BU113*$B$4+CB112&gt;$B$2*'SFV+BESS'!$I$9,BU113*$B$4&lt;'SFV+BESS'!$I$7),$B$2*'SFV+BESS'!$I$9-CB112,IF(AND(BU113&gt;0,BU113*$B$4+CB112&gt;$B$2*'SFV+BESS'!$I$9,BU113*$B$4&gt;'SFV+BESS'!$I$7,CB112&lt;$B$2*'SFV+BESS'!$I$9),$B$2*'SFV+BESS'!$I$9-CB112,IF(AND(BU113&gt;0,BU113*$B$4+CB112&lt;=$B$2*'SFV+BESS'!$I$9,BU113&gt;'SFV+BESS'!$I$7),'SFV+BESS'!$I$7,0))))</f>
        <v>0</v>
      </c>
      <c r="BW113" s="27">
        <f>IF(AND(BU113&lt;0,CB112+BU113/$B$5&gt;$H$2,-BU113/'Carga-Descarga Año'!$B$5&lt;'SFV+BESS'!$I$7),BU113/$B$5,IF(AND(BU113&lt;0,CB112+BU113/$B$5&gt;$H$2,-BU113/'Carga-Descarga Año'!$B$5&gt;'SFV+BESS'!$I$7),-'SFV+BESS'!$I$7,IF(AND(BU113&lt;0,CB112+BU113/$B$5&lt;$H$2),-MIN('SFV+BESS'!$I$7,CB112-$H$2),0)))</f>
        <v>0</v>
      </c>
      <c r="BX113" s="33"/>
      <c r="BY113" s="33">
        <f t="shared" si="159"/>
        <v>0</v>
      </c>
      <c r="BZ113" s="27">
        <f t="shared" si="123"/>
        <v>0</v>
      </c>
      <c r="CA113" s="27">
        <f t="shared" si="124"/>
        <v>0</v>
      </c>
      <c r="CB113" s="28">
        <f>IF((CB112+BV113+BW113)&gt;=$B$2*'SFV+BESS'!$I$9, $B$2*'SFV+BESS'!$I$9, (CB112+BV113+BW113))</f>
        <v>173.61249999999998</v>
      </c>
      <c r="CC113" s="110">
        <f t="shared" si="125"/>
        <v>1.3517615596903494</v>
      </c>
      <c r="CH113" s="251"/>
      <c r="CI113" s="48">
        <v>4.3333333333333401</v>
      </c>
      <c r="CJ113" s="33">
        <f t="shared" si="177"/>
        <v>0</v>
      </c>
      <c r="CK113" s="33">
        <f>Gen_Cons_Horario!B3763</f>
        <v>0</v>
      </c>
      <c r="CL113" s="35">
        <f t="shared" si="152"/>
        <v>0</v>
      </c>
      <c r="CM113" s="116">
        <f>IF(AND(CL113&gt;0,CL113*$B$4+CS112&lt;=$B$2*'SFV+BESS'!$I$9,CL113&lt;'SFV+BESS'!$I$7), CL113*$B$4, IF(AND(CL113&gt;0,CL113*$B$4+CS112&gt;$B$2*'SFV+BESS'!$I$9,CL113*$B$4&lt;'SFV+BESS'!$I$7),$B$2*'SFV+BESS'!$I$9-CS112,IF(AND(CL113&gt;0,CL113*$B$4+CS112&gt;$B$2*'SFV+BESS'!$I$9,CL113*$B$4&gt;'SFV+BESS'!$I$7,CS112&lt;$B$2*'SFV+BESS'!$I$9),$B$2*'SFV+BESS'!$I$9-CS112,IF(AND(CL113&gt;0,CL113*$B$4+CS112&lt;=$B$2*'SFV+BESS'!$I$9,CL113&gt;'SFV+BESS'!$I$7),'SFV+BESS'!$I$7,0))))</f>
        <v>0</v>
      </c>
      <c r="CN113" s="27">
        <f>IF(AND(CL113&lt;0,CS112+CL113/$B$5&gt;$H$2,-CL113/'Carga-Descarga Año'!$B$5&lt;'SFV+BESS'!$I$7),CL113/$B$5,IF(AND(CL113&lt;0,CS112+CL113/$B$5&gt;$H$2,-CL113/'Carga-Descarga Año'!$B$5&gt;'SFV+BESS'!$I$7),-'SFV+BESS'!$I$7,IF(AND(CL113&lt;0,CS112+CL113/$B$5&lt;$H$2),-MIN('SFV+BESS'!$I$7,CS112-$H$2),0)))</f>
        <v>0</v>
      </c>
      <c r="CO113" s="33"/>
      <c r="CP113" s="33">
        <f t="shared" si="160"/>
        <v>0</v>
      </c>
      <c r="CQ113" s="27">
        <f t="shared" si="126"/>
        <v>0</v>
      </c>
      <c r="CR113" s="27">
        <f t="shared" si="161"/>
        <v>0</v>
      </c>
      <c r="CS113" s="28">
        <f>IF((CS112+CM113+CN113)&gt;=$B$2*'SFV+BESS'!$I$9, $B$2*'SFV+BESS'!$I$9, (CS112+CM113+CN113))</f>
        <v>173.61249999999998</v>
      </c>
      <c r="CT113" s="110">
        <f t="shared" si="127"/>
        <v>0</v>
      </c>
      <c r="CY113" s="251"/>
      <c r="CZ113" s="48">
        <v>4.3333333333333401</v>
      </c>
      <c r="DA113" s="33">
        <f t="shared" si="178"/>
        <v>0</v>
      </c>
      <c r="DB113" s="33">
        <f>Gen_Cons_Horario!B4483</f>
        <v>0</v>
      </c>
      <c r="DC113" s="35">
        <f t="shared" si="143"/>
        <v>0</v>
      </c>
      <c r="DD113" s="116">
        <f>IF(AND(DC113&gt;0,DC113*$B$4+DJ112&lt;=$B$2*'SFV+BESS'!$I$9,DC113&lt;'SFV+BESS'!$I$7), DC113*$B$4, IF(AND(DC113&gt;0,DC113*$B$4+DJ112&gt;$B$2*'SFV+BESS'!$I$9,DC113*$B$4&lt;'SFV+BESS'!$I$7),$B$2*'SFV+BESS'!$I$9-DJ112,IF(AND(DC113&gt;0,DC113*$B$4+DJ112&gt;$B$2*'SFV+BESS'!$I$9,DC113*$B$4&gt;'SFV+BESS'!$I$7,DJ112&lt;$B$2*'SFV+BESS'!$I$9),$B$2*'SFV+BESS'!$I$9-DJ112,IF(AND(DC113&gt;0,DC113*$B$4+DJ112&lt;=$B$2*'SFV+BESS'!$I$9,DC113&gt;'SFV+BESS'!$I$7),'SFV+BESS'!$I$7,0))))</f>
        <v>0</v>
      </c>
      <c r="DE113" s="27">
        <f>IF(AND(DC113&lt;0,DJ112+DC113/$B$5&gt;$H$2,-DC113/'Carga-Descarga Año'!$B$5&lt;'SFV+BESS'!$I$7),DC113/$B$5,IF(AND(DC113&lt;0,DJ112+DC113/$B$5&gt;$H$2,-DC113/'Carga-Descarga Año'!$B$5&gt;'SFV+BESS'!$I$7),-'SFV+BESS'!$I$7,IF(AND(DC113&lt;0,DJ112+DC113/$B$5&lt;$H$2),-MIN('SFV+BESS'!$I$7,DJ112-$H$2),0)))</f>
        <v>0</v>
      </c>
      <c r="DF113" s="33"/>
      <c r="DG113" s="33">
        <f t="shared" si="162"/>
        <v>0</v>
      </c>
      <c r="DH113" s="27">
        <f t="shared" si="128"/>
        <v>0</v>
      </c>
      <c r="DI113" s="27">
        <f t="shared" si="129"/>
        <v>0</v>
      </c>
      <c r="DJ113" s="28">
        <f>IF((DJ112+DD113+DE113)&gt;=$B$2*'SFV+BESS'!$I$9, $B$2*'SFV+BESS'!$I$9, (DJ112+DD113+DE113))</f>
        <v>173.61249999999998</v>
      </c>
      <c r="DK113" s="110">
        <f t="shared" si="130"/>
        <v>0</v>
      </c>
      <c r="DP113" s="251"/>
      <c r="DQ113" s="48">
        <v>4.3333333333333401</v>
      </c>
      <c r="DR113" s="33">
        <f t="shared" si="179"/>
        <v>6.4835279294787034</v>
      </c>
      <c r="DS113" s="33">
        <f>Gen_Cons_Horario!B5227</f>
        <v>0</v>
      </c>
      <c r="DT113" s="35">
        <f t="shared" si="144"/>
        <v>6.4835279294787034</v>
      </c>
      <c r="DU113" s="116">
        <f>IF(AND(DT113&gt;0,DT113*$B$4+EA112&lt;=$B$2*'SFV+BESS'!$I$9,DT113&lt;'SFV+BESS'!$I$7), DT113*$B$4, IF(AND(DT113&gt;0,DT113*$B$4+EA112&gt;$B$2*'SFV+BESS'!$I$9,DT113*$B$4&lt;'SFV+BESS'!$I$7),$B$2*'SFV+BESS'!$I$9-EA112,IF(AND(DT113&gt;0,DT113*$B$4+EA112&gt;$B$2*'SFV+BESS'!$I$9,DT113*$B$4&gt;'SFV+BESS'!$I$7,EA112&lt;$B$2*'SFV+BESS'!$I$9),$B$2*'SFV+BESS'!$I$9-EA112,IF(AND(DT113&gt;0,DT113*$B$4+EA112&lt;=$B$2*'SFV+BESS'!$I$9,DT113&gt;'SFV+BESS'!$I$7),'SFV+BESS'!$I$7,0))))</f>
        <v>0</v>
      </c>
      <c r="DV113" s="27">
        <f>IF(AND(DT113&lt;0,EA112+DT113/$B$5&gt;$H$2,-DT113/'Carga-Descarga Año'!$B$5&lt;'SFV+BESS'!$I$7),DT113/$B$5,IF(AND(DT113&lt;0,EA112+DT113/$B$5&gt;$H$2,-DT113/'Carga-Descarga Año'!$B$5&gt;'SFV+BESS'!$I$7),-'SFV+BESS'!$I$7,IF(AND(DT113&lt;0,EA112+DT113/$B$5&lt;$H$2),-MIN('SFV+BESS'!$I$7,EA112-$H$2),0)))</f>
        <v>0</v>
      </c>
      <c r="DW113" s="33"/>
      <c r="DX113" s="33">
        <f t="shared" si="163"/>
        <v>0</v>
      </c>
      <c r="DY113" s="27">
        <f t="shared" si="131"/>
        <v>0</v>
      </c>
      <c r="DZ113" s="27">
        <f t="shared" si="164"/>
        <v>0</v>
      </c>
      <c r="EA113" s="28">
        <f>IF((EA112+DU113+DV113)&gt;=$B$2*'SFV+BESS'!$I$9, $B$2*'SFV+BESS'!$I$9, (EA112+DU113+DV113))</f>
        <v>173.61249999999998</v>
      </c>
      <c r="EB113" s="110">
        <f t="shared" si="132"/>
        <v>6.4835279294787034</v>
      </c>
      <c r="EG113" s="251"/>
      <c r="EH113" s="48">
        <v>4.3333333333333401</v>
      </c>
      <c r="EI113" s="33">
        <f t="shared" si="180"/>
        <v>40.108563582829348</v>
      </c>
      <c r="EJ113" s="33">
        <f>Gen_Cons_Horario!B5971</f>
        <v>0</v>
      </c>
      <c r="EK113" s="35">
        <f t="shared" si="145"/>
        <v>40.108563582829348</v>
      </c>
      <c r="EL113" s="116">
        <f>IF(AND(EK113&gt;0,EK113*$B$4+ER112&lt;=$B$2*'SFV+BESS'!$I$9,EK113&lt;'SFV+BESS'!$I$7), EK113*$B$4, IF(AND(EK113&gt;0,EK113*$B$4+ER112&gt;$B$2*'SFV+BESS'!$I$9,EK113*$B$4&lt;'SFV+BESS'!$I$7),$B$2*'SFV+BESS'!$I$9-ER112,IF(AND(EK113&gt;0,EK113*$B$4+ER112&gt;$B$2*'SFV+BESS'!$I$9,EK113*$B$4&gt;'SFV+BESS'!$I$7,ER112&lt;$B$2*'SFV+BESS'!$I$9),$B$2*'SFV+BESS'!$I$9-ER112,IF(AND(EK113&gt;0,EK113*$B$4+ER112&lt;=$B$2*'SFV+BESS'!$I$9,EK113&gt;'SFV+BESS'!$I$7),'SFV+BESS'!$I$7,0))))</f>
        <v>0</v>
      </c>
      <c r="EM113" s="27">
        <f>IF(AND(EK113&lt;0,ER112+EK113/$B$5&gt;$H$2,-EK113/'Carga-Descarga Año'!$B$5&lt;'SFV+BESS'!$I$7),EK113/$B$5,IF(AND(EK113&lt;0,ER112+EK113/$B$5&gt;$H$2,-EK113/'Carga-Descarga Año'!$B$5&gt;'SFV+BESS'!$I$7),-'SFV+BESS'!$I$7,IF(AND(EK113&lt;0,ER112+EK113/$B$5&lt;$H$2),-MIN('SFV+BESS'!$I$7,ER112-$H$2),0)))</f>
        <v>0</v>
      </c>
      <c r="EN113" s="33"/>
      <c r="EO113" s="33">
        <f t="shared" si="165"/>
        <v>0</v>
      </c>
      <c r="EP113" s="27">
        <f t="shared" si="133"/>
        <v>0</v>
      </c>
      <c r="EQ113" s="27">
        <f t="shared" si="166"/>
        <v>0</v>
      </c>
      <c r="ER113" s="28">
        <f>IF((ER112+EL113+EM113)&gt;=$B$2*'SFV+BESS'!$I$9, $B$2*'SFV+BESS'!$I$9, (ER112+EL113+EM113))</f>
        <v>173.61249999999998</v>
      </c>
      <c r="ES113" s="110">
        <f t="shared" si="134"/>
        <v>40.108563582829348</v>
      </c>
      <c r="EX113" s="251"/>
      <c r="EY113" s="48">
        <v>4.3333333333333401</v>
      </c>
      <c r="EZ113" s="33">
        <f t="shared" si="181"/>
        <v>65.465247118483433</v>
      </c>
      <c r="FA113" s="33">
        <f>Gen_Cons_Horario!B6691</f>
        <v>0</v>
      </c>
      <c r="FB113" s="35">
        <f t="shared" si="146"/>
        <v>65.465247118483433</v>
      </c>
      <c r="FC113" s="116">
        <f>IF(AND(FB113&gt;0,FB113*$B$4+FI112&lt;=$B$2*'SFV+BESS'!$I$9,FB113&lt;'SFV+BESS'!$I$7), FB113*$B$4, IF(AND(FB113&gt;0,FB113*$B$4+FI112&gt;$B$2*'SFV+BESS'!$I$9,FB113*$B$4&lt;'SFV+BESS'!$I$7),$B$2*'SFV+BESS'!$I$9-FI112,IF(AND(FB113&gt;0,FB113*$B$4+FI112&gt;$B$2*'SFV+BESS'!$I$9,FB113*$B$4&gt;'SFV+BESS'!$I$7,FI112&lt;$B$2*'SFV+BESS'!$I$9),$B$2*'SFV+BESS'!$I$9-FI112,IF(AND(FB113&gt;0,FB113*$B$4+FI112&lt;=$B$2*'SFV+BESS'!$I$9,FB113&gt;'SFV+BESS'!$I$7),'SFV+BESS'!$I$7,0))))</f>
        <v>0</v>
      </c>
      <c r="FD113" s="27">
        <f>IF(AND(FB113&lt;0,FI112+FB113/$B$5&gt;$H$2,-FB113/'Carga-Descarga Año'!$B$5&lt;'SFV+BESS'!$I$7),FB113/$B$5,IF(AND(FB113&lt;0,FI112+FB113/$B$5&gt;$H$2,-FB113/'Carga-Descarga Año'!$B$5&gt;'SFV+BESS'!$I$7),-'SFV+BESS'!$I$7,IF(AND(FB113&lt;0,FI112+FB113/$B$5&lt;$H$2),-MIN('SFV+BESS'!$I$7,FI112-$H$2),0)))</f>
        <v>0</v>
      </c>
      <c r="FE113" s="33"/>
      <c r="FF113" s="33">
        <f t="shared" si="167"/>
        <v>0</v>
      </c>
      <c r="FG113" s="27">
        <f t="shared" si="135"/>
        <v>0</v>
      </c>
      <c r="FH113" s="27">
        <f t="shared" si="168"/>
        <v>0</v>
      </c>
      <c r="FI113" s="28">
        <f>IF((FI112+FC113+FD113)&gt;=$B$2*'SFV+BESS'!$I$9, $B$2*'SFV+BESS'!$I$9, (FI112+FC113+FD113))</f>
        <v>173.61249999999998</v>
      </c>
      <c r="FJ113" s="110">
        <f t="shared" si="136"/>
        <v>65.465247118483433</v>
      </c>
      <c r="FO113" s="251"/>
      <c r="FP113" s="48">
        <v>4.3333333333333401</v>
      </c>
      <c r="FQ113" s="33">
        <f t="shared" si="182"/>
        <v>73.71429995891431</v>
      </c>
      <c r="FR113" s="33">
        <f>Gen_Cons_Horario!B7435</f>
        <v>100.6695</v>
      </c>
      <c r="FS113" s="35">
        <f t="shared" si="147"/>
        <v>-26.955200041085689</v>
      </c>
      <c r="FT113" s="116">
        <f>IF(AND(FS113&gt;0,FS113*$B$4+FZ112&lt;=$B$2*'SFV+BESS'!$I$9,FS113&lt;'SFV+BESS'!$I$7), FS113*$B$4, IF(AND(FS113&gt;0,FS113*$B$4+FZ112&gt;$B$2*'SFV+BESS'!$I$9,FS113*$B$4&lt;'SFV+BESS'!$I$7),$B$2*'SFV+BESS'!$I$9-FZ112,IF(AND(FS113&gt;0,FS113*$B$4+FZ112&gt;$B$2*'SFV+BESS'!$I$9,FS113*$B$4&gt;'SFV+BESS'!$I$7,FZ112&lt;$B$2*'SFV+BESS'!$I$9),$B$2*'SFV+BESS'!$I$9-FZ112,IF(AND(FS113&gt;0,FS113*$B$4+FZ112&lt;=$B$2*'SFV+BESS'!$I$9,FS113&gt;'SFV+BESS'!$I$7),'SFV+BESS'!$I$7,0))))</f>
        <v>0</v>
      </c>
      <c r="FU113" s="27">
        <f>IF(AND(FS113&lt;0,FZ112+FS113/$B$5&gt;$H$2,-FS113/'Carga-Descarga Año'!$B$5&lt;'SFV+BESS'!$I$7),FS113/$B$5,IF(AND(FS113&lt;0,FZ112+FS113/$B$5&gt;$H$2,-FS113/'Carga-Descarga Año'!$B$5&gt;'SFV+BESS'!$I$7),-'SFV+BESS'!$I$7,IF(AND(FS113&lt;0,FZ112+FS113/$B$5&lt;$H$2),-MIN('SFV+BESS'!$I$7,FZ112-$H$2),0)))</f>
        <v>-28.3738947800902</v>
      </c>
      <c r="FV113" s="33"/>
      <c r="FW113" s="33">
        <f t="shared" si="169"/>
        <v>73.71429995891431</v>
      </c>
      <c r="FX113" s="27">
        <f t="shared" si="137"/>
        <v>26.955200041085689</v>
      </c>
      <c r="FY113" s="27">
        <f t="shared" si="170"/>
        <v>0</v>
      </c>
      <c r="FZ113" s="28">
        <f>IF((FZ112+FT113+FU113)&gt;=$B$2*'SFV+BESS'!$I$9, $B$2*'SFV+BESS'!$I$9, (FZ112+FT113+FU113))</f>
        <v>145.23860521990977</v>
      </c>
      <c r="GA113" s="110">
        <f t="shared" si="138"/>
        <v>0</v>
      </c>
      <c r="GF113" s="251"/>
      <c r="GG113" s="48">
        <v>4.3333333333333401</v>
      </c>
      <c r="GH113" s="33">
        <f t="shared" si="183"/>
        <v>70.863960389078386</v>
      </c>
      <c r="GI113" s="33">
        <f>Gen_Cons_Horario!B8155</f>
        <v>59.656000000000006</v>
      </c>
      <c r="GJ113" s="35">
        <f t="shared" si="153"/>
        <v>11.20796038907838</v>
      </c>
      <c r="GK113" s="116">
        <f>IF(AND(GJ113&gt;0,GJ113*$B$4+GQ112&lt;=$B$2*'SFV+BESS'!$I$9,GJ113&lt;'SFV+BESS'!$I$7), GJ113*$B$4, IF(AND(GJ113&gt;0,GJ113*$B$4+GQ112&gt;$B$2*'SFV+BESS'!$I$9,GJ113*$B$4&lt;'SFV+BESS'!$I$7),$B$2*'SFV+BESS'!$I$9-GQ112,IF(AND(GJ113&gt;0,GJ113*$B$4+GQ112&gt;$B$2*'SFV+BESS'!$I$9,GJ113*$B$4&gt;'SFV+BESS'!$I$7,GQ112&lt;$B$2*'SFV+BESS'!$I$9),$B$2*'SFV+BESS'!$I$9-GQ112,IF(AND(GJ113&gt;0,GJ113*$B$4+GQ112&lt;=$B$2*'SFV+BESS'!$I$9,GJ113&gt;'SFV+BESS'!$I$7),'SFV+BESS'!$I$7,0))))</f>
        <v>0</v>
      </c>
      <c r="GL113" s="27">
        <f>IF(AND(GJ113&lt;0,GQ112+GJ113/$B$5&gt;$H$2,-GJ113/'Carga-Descarga Año'!$B$5&lt;'SFV+BESS'!$I$7),GJ113/$B$5,IF(AND(GJ113&lt;0,GQ112+GJ113/$B$5&gt;$H$2,-GJ113/'Carga-Descarga Año'!$B$5&gt;'SFV+BESS'!$I$7),-'SFV+BESS'!$I$7,IF(AND(GJ113&lt;0,GQ112+GJ113/$B$5&lt;$H$2),-MIN('SFV+BESS'!$I$7,GQ112-$H$2),0)))</f>
        <v>0</v>
      </c>
      <c r="GM113" s="33"/>
      <c r="GN113" s="33">
        <f t="shared" si="171"/>
        <v>59.656000000000006</v>
      </c>
      <c r="GO113" s="27">
        <f t="shared" si="139"/>
        <v>0</v>
      </c>
      <c r="GP113" s="27">
        <f t="shared" si="172"/>
        <v>0</v>
      </c>
      <c r="GQ113" s="28">
        <f>IF((GQ112+GK113+GL113)&gt;=$B$2*'SFV+BESS'!$I$9, $B$2*'SFV+BESS'!$I$9, (GQ112+GK113+GL113))</f>
        <v>173.61249999999998</v>
      </c>
      <c r="GR113" s="110">
        <f t="shared" si="140"/>
        <v>11.20796038907838</v>
      </c>
    </row>
    <row r="114" spans="1:200">
      <c r="A114" s="249"/>
      <c r="B114" s="48">
        <v>4.375</v>
      </c>
      <c r="C114" s="38">
        <f t="shared" si="154"/>
        <v>87.219064057968581</v>
      </c>
      <c r="D114" s="2">
        <f>Gen_Cons_Horario!B140</f>
        <v>100.6695</v>
      </c>
      <c r="E114" s="140">
        <f t="shared" si="112"/>
        <v>-13.450435942031419</v>
      </c>
      <c r="F114" s="116">
        <f>IF(AND(E114&gt;0,E114*$B$4+L113&lt;=$B$2*'SFV+BESS'!$I$9,E114&lt;'SFV+BESS'!$I$7), E114*$B$4, IF(AND(E114&gt;0,E114*$B$4+L113&gt;$B$2*'SFV+BESS'!$I$9,E114*$B$4&lt;'SFV+BESS'!$I$7),$B$2*'SFV+BESS'!$I$9-L113,IF(AND(E114&gt;0,E114*$B$4+L113&gt;$B$2*'SFV+BESS'!$I$9,E114*$B$4&gt;'SFV+BESS'!$I$7,L113&lt;$B$2*'SFV+BESS'!$I$9),$B$2*'SFV+BESS'!$I$9-L113,IF(AND(E114&gt;0,E114*$B$4+L113&lt;=$B$2*'SFV+BESS'!$I$9,E114&gt;'SFV+BESS'!$I$7),'SFV+BESS'!$I$7,0))))</f>
        <v>0</v>
      </c>
      <c r="G114" s="27">
        <f>IF(AND(E114&lt;0,L113+E114/$B$5&gt;$H$2,-E114/'Carga-Descarga Año'!$B$5&lt;'SFV+BESS'!$I$7),E114/$B$5,IF(AND(E114&lt;0,L113+E114/$B$5&gt;$H$2,-E114/'Carga-Descarga Año'!$B$5&gt;'SFV+BESS'!$I$7),-'SFV+BESS'!$I$7,IF(AND(E114&lt;0,L113+E114/$B$5&lt;$H$2),-MIN('SFV+BESS'!$I$7,L113-$H$2),0)))</f>
        <v>-1.7763568394002505E-15</v>
      </c>
      <c r="I114" s="38">
        <f t="shared" si="113"/>
        <v>87.219064057968581</v>
      </c>
      <c r="J114" s="27">
        <f t="shared" si="115"/>
        <v>1.6875389974302379E-15</v>
      </c>
      <c r="K114" s="27">
        <f t="shared" si="114"/>
        <v>13.450435942031417</v>
      </c>
      <c r="L114" s="28">
        <f>IF((L113+F114+G114)&gt;=$B$2*'SFV+BESS'!$I$9, $B$2*'SFV+BESS'!$I$9, (L113+F114+G114))</f>
        <v>9.1375000000000011</v>
      </c>
      <c r="M114" s="110">
        <f t="shared" si="116"/>
        <v>0</v>
      </c>
      <c r="R114" s="251"/>
      <c r="S114" s="48">
        <v>4.375</v>
      </c>
      <c r="T114" s="2">
        <f t="shared" si="173"/>
        <v>82.304323553126451</v>
      </c>
      <c r="U114" s="2">
        <f>Gen_Cons_Horario!B884</f>
        <v>74.570000000000007</v>
      </c>
      <c r="V114" s="35">
        <f t="shared" si="148"/>
        <v>7.734323553126444</v>
      </c>
      <c r="W114" s="116">
        <f>IF(AND(V114&gt;0,V114*$B$4+AC113&lt;=$B$2*'SFV+BESS'!$I$9,V114&lt;'SFV+BESS'!$I$7), V114*$B$4, IF(AND(V114&gt;0,V114*$B$4+AC113&gt;$B$2*'SFV+BESS'!$I$9,V114*$B$4&lt;'SFV+BESS'!$I$7),$B$2*'SFV+BESS'!$I$9-AC113,IF(AND(V114&gt;0,V114*$B$4+AC113&gt;$B$2*'SFV+BESS'!$I$9,V114*$B$4&gt;'SFV+BESS'!$I$7,AC113&lt;$B$2*'SFV+BESS'!$I$9),$B$2*'SFV+BESS'!$I$9-AC113,IF(AND(V114&gt;0,V114*$B$4+AC113&lt;=$B$2*'SFV+BESS'!$I$9,V114&gt;'SFV+BESS'!$I$7),'SFV+BESS'!$I$7,0))))</f>
        <v>7.3476073754701217</v>
      </c>
      <c r="X114" s="27">
        <f>IF(AND(V114&lt;0,AC113+V114/$B$5&gt;$H$2,-V114/'Carga-Descarga Año'!$B$5&lt;'SFV+BESS'!$I$7),V114/$B$5,IF(AND(V114&lt;0,AC113+V114/$B$5&gt;$H$2,-V114/'Carga-Descarga Año'!$B$5&gt;'SFV+BESS'!$I$7),-'SFV+BESS'!$I$7,IF(AND(V114&lt;0,AC113+V114/$B$5&lt;$H$2),-MIN('SFV+BESS'!$I$7,AC113-$H$2),0)))</f>
        <v>0</v>
      </c>
      <c r="Z114" s="33">
        <f t="shared" si="142"/>
        <v>74.570000000000007</v>
      </c>
      <c r="AA114" s="27">
        <f t="shared" si="117"/>
        <v>0</v>
      </c>
      <c r="AB114" s="27">
        <f t="shared" si="141"/>
        <v>0</v>
      </c>
      <c r="AC114" s="28">
        <f>IF((AC113+W114+X114)&gt;=$B$2*'SFV+BESS'!$I$9, $B$2*'SFV+BESS'!$I$9, (AC113+W114+X114))</f>
        <v>18.708531525486251</v>
      </c>
      <c r="AD114" s="110">
        <f t="shared" si="118"/>
        <v>0</v>
      </c>
      <c r="AI114" s="251"/>
      <c r="AJ114" s="48">
        <v>4.375</v>
      </c>
      <c r="AK114" s="52">
        <f t="shared" si="174"/>
        <v>81.411044901776492</v>
      </c>
      <c r="AL114" s="33">
        <f>Gen_Cons_Horario!B1556</f>
        <v>74.570000000000007</v>
      </c>
      <c r="AM114" s="35">
        <f t="shared" si="149"/>
        <v>6.8410449017764847</v>
      </c>
      <c r="AN114" s="116">
        <f>IF(AND(AM114&gt;0,AM114*$B$4+AT113&lt;=$B$2*'SFV+BESS'!$I$9,AM114&lt;'SFV+BESS'!$I$7), AM114*$B$4, IF(AND(AM114&gt;0,AM114*$B$4+AT113&gt;$B$2*'SFV+BESS'!$I$9,AM114*$B$4&lt;'SFV+BESS'!$I$7),$B$2*'SFV+BESS'!$I$9-AT113,IF(AND(AM114&gt;0,AM114*$B$4+AT113&gt;$B$2*'SFV+BESS'!$I$9,AM114*$B$4&gt;'SFV+BESS'!$I$7,AT113&lt;$B$2*'SFV+BESS'!$I$9),$B$2*'SFV+BESS'!$I$9-AT113,IF(AND(AM114&gt;0,AM114*$B$4+AT113&lt;=$B$2*'SFV+BESS'!$I$9,AM114&gt;'SFV+BESS'!$I$7),'SFV+BESS'!$I$7,0))))</f>
        <v>6.4989926566876601</v>
      </c>
      <c r="AO114" s="27">
        <f>IF(AND(AM114&lt;0,AT113+AM114/$B$5&gt;$H$2,-AM114/'Carga-Descarga Año'!$B$5&lt;'SFV+BESS'!$I$7),AM114/$B$5,IF(AND(AM114&lt;0,AT113+AM114/$B$5&gt;$H$2,-AM114/'Carga-Descarga Año'!$B$5&gt;'SFV+BESS'!$I$7),-'SFV+BESS'!$I$7,IF(AND(AM114&lt;0,AT113+AM114/$B$5&lt;$H$2),-MIN('SFV+BESS'!$I$7,AT113-$H$2),0)))</f>
        <v>0</v>
      </c>
      <c r="AP114" s="33"/>
      <c r="AQ114" s="33">
        <f t="shared" si="155"/>
        <v>74.570000000000007</v>
      </c>
      <c r="AR114" s="27">
        <f t="shared" si="119"/>
        <v>0</v>
      </c>
      <c r="AS114" s="27">
        <f t="shared" si="156"/>
        <v>0</v>
      </c>
      <c r="AT114" s="28">
        <f>IF((AT113+AN114+AO114)&gt;=$B$2*'SFV+BESS'!$I$9, $B$2*'SFV+BESS'!$I$9, (AT113+AN114+AO114))</f>
        <v>152.20598935280987</v>
      </c>
      <c r="AU114" s="110">
        <f t="shared" si="120"/>
        <v>0</v>
      </c>
      <c r="AZ114" s="251"/>
      <c r="BA114" s="48">
        <v>4.375</v>
      </c>
      <c r="BB114" s="33">
        <f t="shared" si="175"/>
        <v>71.326727478512353</v>
      </c>
      <c r="BC114" s="33">
        <f>Gen_Cons_Horario!B2300</f>
        <v>0</v>
      </c>
      <c r="BD114" s="35">
        <f t="shared" si="150"/>
        <v>71.326727478512353</v>
      </c>
      <c r="BE114" s="116">
        <f>IF(AND(BD114&gt;0,BD114*$B$4+BK113&lt;=$B$2*'SFV+BESS'!$I$9,BD114&lt;'SFV+BESS'!$I$7), BD114*$B$4, IF(AND(BD114&gt;0,BD114*$B$4+BK113&gt;$B$2*'SFV+BESS'!$I$9,BD114*$B$4&lt;'SFV+BESS'!$I$7),$B$2*'SFV+BESS'!$I$9-BK113,IF(AND(BD114&gt;0,BD114*$B$4+BK113&gt;$B$2*'SFV+BESS'!$I$9,BD114*$B$4&gt;'SFV+BESS'!$I$7,BK113&lt;$B$2*'SFV+BESS'!$I$9),$B$2*'SFV+BESS'!$I$9-BK113,IF(AND(BD114&gt;0,BD114*$B$4+BK113&lt;=$B$2*'SFV+BESS'!$I$9,BD114&gt;'SFV+BESS'!$I$7),'SFV+BESS'!$I$7,0))))</f>
        <v>0</v>
      </c>
      <c r="BF114" s="27">
        <f>IF(AND(BD114&lt;0,BK113+BD114/$B$5&gt;$H$2,-BD114/'Carga-Descarga Año'!$B$5&lt;'SFV+BESS'!$I$7),BD114/$B$5,IF(AND(BD114&lt;0,BK113+BD114/$B$5&gt;$H$2,-BD114/'Carga-Descarga Año'!$B$5&gt;'SFV+BESS'!$I$7),-'SFV+BESS'!$I$7,IF(AND(BD114&lt;0,BK113+BD114/$B$5&lt;$H$2),-MIN('SFV+BESS'!$I$7,BK113-$H$2),0)))</f>
        <v>0</v>
      </c>
      <c r="BG114" s="33"/>
      <c r="BH114" s="33">
        <f t="shared" si="157"/>
        <v>0</v>
      </c>
      <c r="BI114" s="27">
        <f t="shared" si="121"/>
        <v>0</v>
      </c>
      <c r="BJ114" s="27">
        <f t="shared" si="158"/>
        <v>0</v>
      </c>
      <c r="BK114" s="28">
        <f>IF((BK113+BE114+BF114)&gt;=$B$2*'SFV+BESS'!$I$9, $B$2*'SFV+BESS'!$I$9, (BK113+BE114+BF114))</f>
        <v>173.61249999999998</v>
      </c>
      <c r="BL114" s="110">
        <f t="shared" si="122"/>
        <v>71.326727478512353</v>
      </c>
      <c r="BQ114" s="251"/>
      <c r="BR114" s="48">
        <v>4.375</v>
      </c>
      <c r="BS114" s="33">
        <f t="shared" si="176"/>
        <v>45.284012249626699</v>
      </c>
      <c r="BT114" s="33">
        <f>Gen_Cons_Horario!B3020</f>
        <v>0</v>
      </c>
      <c r="BU114" s="35">
        <f t="shared" si="151"/>
        <v>45.284012249626699</v>
      </c>
      <c r="BV114" s="116">
        <f>IF(AND(BU114&gt;0,BU114*$B$4+CB113&lt;=$B$2*'SFV+BESS'!$I$9,BU114&lt;'SFV+BESS'!$I$7), BU114*$B$4, IF(AND(BU114&gt;0,BU114*$B$4+CB113&gt;$B$2*'SFV+BESS'!$I$9,BU114*$B$4&lt;'SFV+BESS'!$I$7),$B$2*'SFV+BESS'!$I$9-CB113,IF(AND(BU114&gt;0,BU114*$B$4+CB113&gt;$B$2*'SFV+BESS'!$I$9,BU114*$B$4&gt;'SFV+BESS'!$I$7,CB113&lt;$B$2*'SFV+BESS'!$I$9),$B$2*'SFV+BESS'!$I$9-CB113,IF(AND(BU114&gt;0,BU114*$B$4+CB113&lt;=$B$2*'SFV+BESS'!$I$9,BU114&gt;'SFV+BESS'!$I$7),'SFV+BESS'!$I$7,0))))</f>
        <v>0</v>
      </c>
      <c r="BW114" s="27">
        <f>IF(AND(BU114&lt;0,CB113+BU114/$B$5&gt;$H$2,-BU114/'Carga-Descarga Año'!$B$5&lt;'SFV+BESS'!$I$7),BU114/$B$5,IF(AND(BU114&lt;0,CB113+BU114/$B$5&gt;$H$2,-BU114/'Carga-Descarga Año'!$B$5&gt;'SFV+BESS'!$I$7),-'SFV+BESS'!$I$7,IF(AND(BU114&lt;0,CB113+BU114/$B$5&lt;$H$2),-MIN('SFV+BESS'!$I$7,CB113-$H$2),0)))</f>
        <v>0</v>
      </c>
      <c r="BX114" s="33"/>
      <c r="BY114" s="33">
        <f t="shared" si="159"/>
        <v>0</v>
      </c>
      <c r="BZ114" s="27">
        <f t="shared" si="123"/>
        <v>0</v>
      </c>
      <c r="CA114" s="27">
        <f t="shared" si="124"/>
        <v>0</v>
      </c>
      <c r="CB114" s="28">
        <f>IF((CB113+BV114+BW114)&gt;=$B$2*'SFV+BESS'!$I$9, $B$2*'SFV+BESS'!$I$9, (CB113+BV114+BW114))</f>
        <v>173.61249999999998</v>
      </c>
      <c r="CC114" s="110">
        <f t="shared" si="125"/>
        <v>45.284012249626699</v>
      </c>
      <c r="CH114" s="251"/>
      <c r="CI114" s="48">
        <v>4.375</v>
      </c>
      <c r="CJ114" s="33">
        <f t="shared" si="177"/>
        <v>28.883763720356487</v>
      </c>
      <c r="CK114" s="33">
        <f>Gen_Cons_Horario!B3764</f>
        <v>0</v>
      </c>
      <c r="CL114" s="35">
        <f t="shared" si="152"/>
        <v>28.883763720356487</v>
      </c>
      <c r="CM114" s="116">
        <f>IF(AND(CL114&gt;0,CL114*$B$4+CS113&lt;=$B$2*'SFV+BESS'!$I$9,CL114&lt;'SFV+BESS'!$I$7), CL114*$B$4, IF(AND(CL114&gt;0,CL114*$B$4+CS113&gt;$B$2*'SFV+BESS'!$I$9,CL114*$B$4&lt;'SFV+BESS'!$I$7),$B$2*'SFV+BESS'!$I$9-CS113,IF(AND(CL114&gt;0,CL114*$B$4+CS113&gt;$B$2*'SFV+BESS'!$I$9,CL114*$B$4&gt;'SFV+BESS'!$I$7,CS113&lt;$B$2*'SFV+BESS'!$I$9),$B$2*'SFV+BESS'!$I$9-CS113,IF(AND(CL114&gt;0,CL114*$B$4+CS113&lt;=$B$2*'SFV+BESS'!$I$9,CL114&gt;'SFV+BESS'!$I$7),'SFV+BESS'!$I$7,0))))</f>
        <v>0</v>
      </c>
      <c r="CN114" s="27">
        <f>IF(AND(CL114&lt;0,CS113+CL114/$B$5&gt;$H$2,-CL114/'Carga-Descarga Año'!$B$5&lt;'SFV+BESS'!$I$7),CL114/$B$5,IF(AND(CL114&lt;0,CS113+CL114/$B$5&gt;$H$2,-CL114/'Carga-Descarga Año'!$B$5&gt;'SFV+BESS'!$I$7),-'SFV+BESS'!$I$7,IF(AND(CL114&lt;0,CS113+CL114/$B$5&lt;$H$2),-MIN('SFV+BESS'!$I$7,CS113-$H$2),0)))</f>
        <v>0</v>
      </c>
      <c r="CO114" s="33"/>
      <c r="CP114" s="33">
        <f t="shared" si="160"/>
        <v>0</v>
      </c>
      <c r="CQ114" s="27">
        <f t="shared" si="126"/>
        <v>0</v>
      </c>
      <c r="CR114" s="27">
        <f t="shared" si="161"/>
        <v>0</v>
      </c>
      <c r="CS114" s="28">
        <f>IF((CS113+CM114+CN114)&gt;=$B$2*'SFV+BESS'!$I$9, $B$2*'SFV+BESS'!$I$9, (CS113+CM114+CN114))</f>
        <v>173.61249999999998</v>
      </c>
      <c r="CT114" s="110">
        <f t="shared" si="127"/>
        <v>28.883763720356487</v>
      </c>
      <c r="CY114" s="251"/>
      <c r="CZ114" s="48">
        <v>4.375</v>
      </c>
      <c r="DA114" s="33">
        <f t="shared" si="178"/>
        <v>35.322613829837657</v>
      </c>
      <c r="DB114" s="33">
        <f>Gen_Cons_Horario!B4484</f>
        <v>0</v>
      </c>
      <c r="DC114" s="35">
        <f t="shared" si="143"/>
        <v>35.322613829837657</v>
      </c>
      <c r="DD114" s="116">
        <f>IF(AND(DC114&gt;0,DC114*$B$4+DJ113&lt;=$B$2*'SFV+BESS'!$I$9,DC114&lt;'SFV+BESS'!$I$7), DC114*$B$4, IF(AND(DC114&gt;0,DC114*$B$4+DJ113&gt;$B$2*'SFV+BESS'!$I$9,DC114*$B$4&lt;'SFV+BESS'!$I$7),$B$2*'SFV+BESS'!$I$9-DJ113,IF(AND(DC114&gt;0,DC114*$B$4+DJ113&gt;$B$2*'SFV+BESS'!$I$9,DC114*$B$4&gt;'SFV+BESS'!$I$7,DJ113&lt;$B$2*'SFV+BESS'!$I$9),$B$2*'SFV+BESS'!$I$9-DJ113,IF(AND(DC114&gt;0,DC114*$B$4+DJ113&lt;=$B$2*'SFV+BESS'!$I$9,DC114&gt;'SFV+BESS'!$I$7),'SFV+BESS'!$I$7,0))))</f>
        <v>0</v>
      </c>
      <c r="DE114" s="27">
        <f>IF(AND(DC114&lt;0,DJ113+DC114/$B$5&gt;$H$2,-DC114/'Carga-Descarga Año'!$B$5&lt;'SFV+BESS'!$I$7),DC114/$B$5,IF(AND(DC114&lt;0,DJ113+DC114/$B$5&gt;$H$2,-DC114/'Carga-Descarga Año'!$B$5&gt;'SFV+BESS'!$I$7),-'SFV+BESS'!$I$7,IF(AND(DC114&lt;0,DJ113+DC114/$B$5&lt;$H$2),-MIN('SFV+BESS'!$I$7,DJ113-$H$2),0)))</f>
        <v>0</v>
      </c>
      <c r="DF114" s="33"/>
      <c r="DG114" s="33">
        <f t="shared" si="162"/>
        <v>0</v>
      </c>
      <c r="DH114" s="27">
        <f t="shared" si="128"/>
        <v>0</v>
      </c>
      <c r="DI114" s="27">
        <f t="shared" si="129"/>
        <v>0</v>
      </c>
      <c r="DJ114" s="28">
        <f>IF((DJ113+DD114+DE114)&gt;=$B$2*'SFV+BESS'!$I$9, $B$2*'SFV+BESS'!$I$9, (DJ113+DD114+DE114))</f>
        <v>173.61249999999998</v>
      </c>
      <c r="DK114" s="110">
        <f t="shared" si="130"/>
        <v>35.322613829837657</v>
      </c>
      <c r="DP114" s="251"/>
      <c r="DQ114" s="48">
        <v>4.375</v>
      </c>
      <c r="DR114" s="33">
        <f t="shared" si="179"/>
        <v>51.868223435829627</v>
      </c>
      <c r="DS114" s="33">
        <f>Gen_Cons_Horario!B5228</f>
        <v>0</v>
      </c>
      <c r="DT114" s="35">
        <f t="shared" si="144"/>
        <v>51.868223435829627</v>
      </c>
      <c r="DU114" s="116">
        <f>IF(AND(DT114&gt;0,DT114*$B$4+EA113&lt;=$B$2*'SFV+BESS'!$I$9,DT114&lt;'SFV+BESS'!$I$7), DT114*$B$4, IF(AND(DT114&gt;0,DT114*$B$4+EA113&gt;$B$2*'SFV+BESS'!$I$9,DT114*$B$4&lt;'SFV+BESS'!$I$7),$B$2*'SFV+BESS'!$I$9-EA113,IF(AND(DT114&gt;0,DT114*$B$4+EA113&gt;$B$2*'SFV+BESS'!$I$9,DT114*$B$4&gt;'SFV+BESS'!$I$7,EA113&lt;$B$2*'SFV+BESS'!$I$9),$B$2*'SFV+BESS'!$I$9-EA113,IF(AND(DT114&gt;0,DT114*$B$4+EA113&lt;=$B$2*'SFV+BESS'!$I$9,DT114&gt;'SFV+BESS'!$I$7),'SFV+BESS'!$I$7,0))))</f>
        <v>0</v>
      </c>
      <c r="DV114" s="27">
        <f>IF(AND(DT114&lt;0,EA113+DT114/$B$5&gt;$H$2,-DT114/'Carga-Descarga Año'!$B$5&lt;'SFV+BESS'!$I$7),DT114/$B$5,IF(AND(DT114&lt;0,EA113+DT114/$B$5&gt;$H$2,-DT114/'Carga-Descarga Año'!$B$5&gt;'SFV+BESS'!$I$7),-'SFV+BESS'!$I$7,IF(AND(DT114&lt;0,EA113+DT114/$B$5&lt;$H$2),-MIN('SFV+BESS'!$I$7,EA113-$H$2),0)))</f>
        <v>0</v>
      </c>
      <c r="DW114" s="33"/>
      <c r="DX114" s="33">
        <f t="shared" si="163"/>
        <v>0</v>
      </c>
      <c r="DY114" s="27">
        <f t="shared" si="131"/>
        <v>0</v>
      </c>
      <c r="DZ114" s="27">
        <f t="shared" si="164"/>
        <v>0</v>
      </c>
      <c r="EA114" s="28">
        <f>IF((EA113+DU114+DV114)&gt;=$B$2*'SFV+BESS'!$I$9, $B$2*'SFV+BESS'!$I$9, (EA113+DU114+DV114))</f>
        <v>173.61249999999998</v>
      </c>
      <c r="EB114" s="110">
        <f t="shared" si="132"/>
        <v>51.868223435829627</v>
      </c>
      <c r="EG114" s="251"/>
      <c r="EH114" s="48">
        <v>4.375</v>
      </c>
      <c r="EI114" s="33">
        <f t="shared" si="180"/>
        <v>72.15510433493921</v>
      </c>
      <c r="EJ114" s="33">
        <f>Gen_Cons_Horario!B5972</f>
        <v>0</v>
      </c>
      <c r="EK114" s="35">
        <f t="shared" si="145"/>
        <v>72.15510433493921</v>
      </c>
      <c r="EL114" s="116">
        <f>IF(AND(EK114&gt;0,EK114*$B$4+ER113&lt;=$B$2*'SFV+BESS'!$I$9,EK114&lt;'SFV+BESS'!$I$7), EK114*$B$4, IF(AND(EK114&gt;0,EK114*$B$4+ER113&gt;$B$2*'SFV+BESS'!$I$9,EK114*$B$4&lt;'SFV+BESS'!$I$7),$B$2*'SFV+BESS'!$I$9-ER113,IF(AND(EK114&gt;0,EK114*$B$4+ER113&gt;$B$2*'SFV+BESS'!$I$9,EK114*$B$4&gt;'SFV+BESS'!$I$7,ER113&lt;$B$2*'SFV+BESS'!$I$9),$B$2*'SFV+BESS'!$I$9-ER113,IF(AND(EK114&gt;0,EK114*$B$4+ER113&lt;=$B$2*'SFV+BESS'!$I$9,EK114&gt;'SFV+BESS'!$I$7),'SFV+BESS'!$I$7,0))))</f>
        <v>0</v>
      </c>
      <c r="EM114" s="27">
        <f>IF(AND(EK114&lt;0,ER113+EK114/$B$5&gt;$H$2,-EK114/'Carga-Descarga Año'!$B$5&lt;'SFV+BESS'!$I$7),EK114/$B$5,IF(AND(EK114&lt;0,ER113+EK114/$B$5&gt;$H$2,-EK114/'Carga-Descarga Año'!$B$5&gt;'SFV+BESS'!$I$7),-'SFV+BESS'!$I$7,IF(AND(EK114&lt;0,ER113+EK114/$B$5&lt;$H$2),-MIN('SFV+BESS'!$I$7,ER113-$H$2),0)))</f>
        <v>0</v>
      </c>
      <c r="EN114" s="33"/>
      <c r="EO114" s="33">
        <f t="shared" si="165"/>
        <v>0</v>
      </c>
      <c r="EP114" s="27">
        <f t="shared" si="133"/>
        <v>0</v>
      </c>
      <c r="EQ114" s="27">
        <f t="shared" si="166"/>
        <v>0</v>
      </c>
      <c r="ER114" s="28">
        <f>IF((ER113+EL114+EM114)&gt;=$B$2*'SFV+BESS'!$I$9, $B$2*'SFV+BESS'!$I$9, (ER113+EL114+EM114))</f>
        <v>173.61249999999998</v>
      </c>
      <c r="ES114" s="110">
        <f t="shared" si="134"/>
        <v>72.15510433493921</v>
      </c>
      <c r="EX114" s="251"/>
      <c r="EY114" s="48">
        <v>4.375</v>
      </c>
      <c r="EZ114" s="33">
        <f t="shared" si="181"/>
        <v>83.787881880507953</v>
      </c>
      <c r="FA114" s="33">
        <f>Gen_Cons_Horario!B6692</f>
        <v>0</v>
      </c>
      <c r="FB114" s="35">
        <f t="shared" si="146"/>
        <v>83.787881880507953</v>
      </c>
      <c r="FC114" s="116">
        <f>IF(AND(FB114&gt;0,FB114*$B$4+FI113&lt;=$B$2*'SFV+BESS'!$I$9,FB114&lt;'SFV+BESS'!$I$7), FB114*$B$4, IF(AND(FB114&gt;0,FB114*$B$4+FI113&gt;$B$2*'SFV+BESS'!$I$9,FB114*$B$4&lt;'SFV+BESS'!$I$7),$B$2*'SFV+BESS'!$I$9-FI113,IF(AND(FB114&gt;0,FB114*$B$4+FI113&gt;$B$2*'SFV+BESS'!$I$9,FB114*$B$4&gt;'SFV+BESS'!$I$7,FI113&lt;$B$2*'SFV+BESS'!$I$9),$B$2*'SFV+BESS'!$I$9-FI113,IF(AND(FB114&gt;0,FB114*$B$4+FI113&lt;=$B$2*'SFV+BESS'!$I$9,FB114&gt;'SFV+BESS'!$I$7),'SFV+BESS'!$I$7,0))))</f>
        <v>0</v>
      </c>
      <c r="FD114" s="27">
        <f>IF(AND(FB114&lt;0,FI113+FB114/$B$5&gt;$H$2,-FB114/'Carga-Descarga Año'!$B$5&lt;'SFV+BESS'!$I$7),FB114/$B$5,IF(AND(FB114&lt;0,FI113+FB114/$B$5&gt;$H$2,-FB114/'Carga-Descarga Año'!$B$5&gt;'SFV+BESS'!$I$7),-'SFV+BESS'!$I$7,IF(AND(FB114&lt;0,FI113+FB114/$B$5&lt;$H$2),-MIN('SFV+BESS'!$I$7,FI113-$H$2),0)))</f>
        <v>0</v>
      </c>
      <c r="FE114" s="33"/>
      <c r="FF114" s="33">
        <f t="shared" si="167"/>
        <v>0</v>
      </c>
      <c r="FG114" s="27">
        <f t="shared" si="135"/>
        <v>0</v>
      </c>
      <c r="FH114" s="27">
        <f t="shared" si="168"/>
        <v>0</v>
      </c>
      <c r="FI114" s="28">
        <f>IF((FI113+FC114+FD114)&gt;=$B$2*'SFV+BESS'!$I$9, $B$2*'SFV+BESS'!$I$9, (FI113+FC114+FD114))</f>
        <v>173.61249999999998</v>
      </c>
      <c r="FJ114" s="110">
        <f t="shared" si="136"/>
        <v>83.787881880507953</v>
      </c>
      <c r="FO114" s="251"/>
      <c r="FP114" s="48">
        <v>4.375</v>
      </c>
      <c r="FQ114" s="33">
        <f t="shared" si="182"/>
        <v>88.522249840285639</v>
      </c>
      <c r="FR114" s="33">
        <f>Gen_Cons_Horario!B7436</f>
        <v>100.6695</v>
      </c>
      <c r="FS114" s="35">
        <f t="shared" si="147"/>
        <v>-12.147250159714361</v>
      </c>
      <c r="FT114" s="116">
        <f>IF(AND(FS114&gt;0,FS114*$B$4+FZ113&lt;=$B$2*'SFV+BESS'!$I$9,FS114&lt;'SFV+BESS'!$I$7), FS114*$B$4, IF(AND(FS114&gt;0,FS114*$B$4+FZ113&gt;$B$2*'SFV+BESS'!$I$9,FS114*$B$4&lt;'SFV+BESS'!$I$7),$B$2*'SFV+BESS'!$I$9-FZ113,IF(AND(FS114&gt;0,FS114*$B$4+FZ113&gt;$B$2*'SFV+BESS'!$I$9,FS114*$B$4&gt;'SFV+BESS'!$I$7,FZ113&lt;$B$2*'SFV+BESS'!$I$9),$B$2*'SFV+BESS'!$I$9-FZ113,IF(AND(FS114&gt;0,FS114*$B$4+FZ113&lt;=$B$2*'SFV+BESS'!$I$9,FS114&gt;'SFV+BESS'!$I$7),'SFV+BESS'!$I$7,0))))</f>
        <v>0</v>
      </c>
      <c r="FU114" s="27">
        <f>IF(AND(FS114&lt;0,FZ113+FS114/$B$5&gt;$H$2,-FS114/'Carga-Descarga Año'!$B$5&lt;'SFV+BESS'!$I$7),FS114/$B$5,IF(AND(FS114&lt;0,FZ113+FS114/$B$5&gt;$H$2,-FS114/'Carga-Descarga Año'!$B$5&gt;'SFV+BESS'!$I$7),-'SFV+BESS'!$I$7,IF(AND(FS114&lt;0,FZ113+FS114/$B$5&lt;$H$2),-MIN('SFV+BESS'!$I$7,FZ113-$H$2),0)))</f>
        <v>-12.7865791154888</v>
      </c>
      <c r="FV114" s="33"/>
      <c r="FW114" s="33">
        <f t="shared" si="169"/>
        <v>88.522249840285639</v>
      </c>
      <c r="FX114" s="27">
        <f t="shared" si="137"/>
        <v>12.147250159714361</v>
      </c>
      <c r="FY114" s="27">
        <f t="shared" si="170"/>
        <v>0</v>
      </c>
      <c r="FZ114" s="28">
        <f>IF((FZ113+FT114+FU114)&gt;=$B$2*'SFV+BESS'!$I$9, $B$2*'SFV+BESS'!$I$9, (FZ113+FT114+FU114))</f>
        <v>132.45202610442098</v>
      </c>
      <c r="GA114" s="110">
        <f t="shared" si="138"/>
        <v>0</v>
      </c>
      <c r="GF114" s="251"/>
      <c r="GG114" s="48">
        <v>4.375</v>
      </c>
      <c r="GH114" s="33">
        <f t="shared" si="183"/>
        <v>85.975736621117875</v>
      </c>
      <c r="GI114" s="33">
        <f>Gen_Cons_Horario!B8156</f>
        <v>59.656000000000006</v>
      </c>
      <c r="GJ114" s="35">
        <f t="shared" si="153"/>
        <v>26.319736621117869</v>
      </c>
      <c r="GK114" s="116">
        <f>IF(AND(GJ114&gt;0,GJ114*$B$4+GQ113&lt;=$B$2*'SFV+BESS'!$I$9,GJ114&lt;'SFV+BESS'!$I$7), GJ114*$B$4, IF(AND(GJ114&gt;0,GJ114*$B$4+GQ113&gt;$B$2*'SFV+BESS'!$I$9,GJ114*$B$4&lt;'SFV+BESS'!$I$7),$B$2*'SFV+BESS'!$I$9-GQ113,IF(AND(GJ114&gt;0,GJ114*$B$4+GQ113&gt;$B$2*'SFV+BESS'!$I$9,GJ114*$B$4&gt;'SFV+BESS'!$I$7,GQ113&lt;$B$2*'SFV+BESS'!$I$9),$B$2*'SFV+BESS'!$I$9-GQ113,IF(AND(GJ114&gt;0,GJ114*$B$4+GQ113&lt;=$B$2*'SFV+BESS'!$I$9,GJ114&gt;'SFV+BESS'!$I$7),'SFV+BESS'!$I$7,0))))</f>
        <v>0</v>
      </c>
      <c r="GL114" s="27">
        <f>IF(AND(GJ114&lt;0,GQ113+GJ114/$B$5&gt;$H$2,-GJ114/'Carga-Descarga Año'!$B$5&lt;'SFV+BESS'!$I$7),GJ114/$B$5,IF(AND(GJ114&lt;0,GQ113+GJ114/$B$5&gt;$H$2,-GJ114/'Carga-Descarga Año'!$B$5&gt;'SFV+BESS'!$I$7),-'SFV+BESS'!$I$7,IF(AND(GJ114&lt;0,GQ113+GJ114/$B$5&lt;$H$2),-MIN('SFV+BESS'!$I$7,GQ113-$H$2),0)))</f>
        <v>0</v>
      </c>
      <c r="GM114" s="33"/>
      <c r="GN114" s="33">
        <f t="shared" si="171"/>
        <v>59.656000000000006</v>
      </c>
      <c r="GO114" s="27">
        <f t="shared" si="139"/>
        <v>0</v>
      </c>
      <c r="GP114" s="27">
        <f t="shared" si="172"/>
        <v>0</v>
      </c>
      <c r="GQ114" s="28">
        <f>IF((GQ113+GK114+GL114)&gt;=$B$2*'SFV+BESS'!$I$9, $B$2*'SFV+BESS'!$I$9, (GQ113+GK114+GL114))</f>
        <v>173.61249999999998</v>
      </c>
      <c r="GR114" s="110">
        <f t="shared" si="140"/>
        <v>26.319736621117869</v>
      </c>
    </row>
    <row r="115" spans="1:200">
      <c r="A115" s="249"/>
      <c r="B115" s="48">
        <v>4.4166666666666696</v>
      </c>
      <c r="C115" s="38">
        <f t="shared" si="154"/>
        <v>102.56597254203621</v>
      </c>
      <c r="D115" s="2">
        <f>Gen_Cons_Horario!B141</f>
        <v>100.6695</v>
      </c>
      <c r="E115" s="140">
        <f t="shared" si="112"/>
        <v>1.8964725420362072</v>
      </c>
      <c r="F115" s="116">
        <f>IF(AND(E115&gt;0,E115*$B$4+L114&lt;=$B$2*'SFV+BESS'!$I$9,E115&lt;'SFV+BESS'!$I$7), E115*$B$4, IF(AND(E115&gt;0,E115*$B$4+L114&gt;$B$2*'SFV+BESS'!$I$9,E115*$B$4&lt;'SFV+BESS'!$I$7),$B$2*'SFV+BESS'!$I$9-L114,IF(AND(E115&gt;0,E115*$B$4+L114&gt;$B$2*'SFV+BESS'!$I$9,E115*$B$4&gt;'SFV+BESS'!$I$7,L114&lt;$B$2*'SFV+BESS'!$I$9),$B$2*'SFV+BESS'!$I$9-L114,IF(AND(E115&gt;0,E115*$B$4+L114&lt;=$B$2*'SFV+BESS'!$I$9,E115&gt;'SFV+BESS'!$I$7),'SFV+BESS'!$I$7,0))))</f>
        <v>1.8016489149343968</v>
      </c>
      <c r="G115" s="27">
        <f>IF(AND(E115&lt;0,L114+E115/$B$5&gt;$H$2,-E115/'Carga-Descarga Año'!$B$5&lt;'SFV+BESS'!$I$7),E115/$B$5,IF(AND(E115&lt;0,L114+E115/$B$5&gt;$H$2,-E115/'Carga-Descarga Año'!$B$5&gt;'SFV+BESS'!$I$7),-'SFV+BESS'!$I$7,IF(AND(E115&lt;0,L114+E115/$B$5&lt;$H$2),-MIN('SFV+BESS'!$I$7,L114-$H$2),0)))</f>
        <v>0</v>
      </c>
      <c r="I115" s="38">
        <f t="shared" si="113"/>
        <v>100.6695</v>
      </c>
      <c r="J115" s="27">
        <f t="shared" si="115"/>
        <v>0</v>
      </c>
      <c r="K115" s="27">
        <f t="shared" si="114"/>
        <v>0</v>
      </c>
      <c r="L115" s="28">
        <f>IF((L114+F115+G115)&gt;=$B$2*'SFV+BESS'!$I$9, $B$2*'SFV+BESS'!$I$9, (L114+F115+G115))</f>
        <v>10.939148914934398</v>
      </c>
      <c r="M115" s="110">
        <f t="shared" si="116"/>
        <v>0</v>
      </c>
      <c r="R115" s="251"/>
      <c r="S115" s="48">
        <v>4.4166666666666696</v>
      </c>
      <c r="T115" s="2">
        <f t="shared" si="173"/>
        <v>99.976027218608863</v>
      </c>
      <c r="U115" s="2">
        <f>Gen_Cons_Horario!B885</f>
        <v>74.570000000000007</v>
      </c>
      <c r="V115" s="35">
        <f t="shared" si="148"/>
        <v>25.406027218608855</v>
      </c>
      <c r="W115" s="116">
        <f>IF(AND(V115&gt;0,V115*$B$4+AC114&lt;=$B$2*'SFV+BESS'!$I$9,V115&lt;'SFV+BESS'!$I$7), V115*$B$4, IF(AND(V115&gt;0,V115*$B$4+AC114&gt;$B$2*'SFV+BESS'!$I$9,V115*$B$4&lt;'SFV+BESS'!$I$7),$B$2*'SFV+BESS'!$I$9-AC114,IF(AND(V115&gt;0,V115*$B$4+AC114&gt;$B$2*'SFV+BESS'!$I$9,V115*$B$4&gt;'SFV+BESS'!$I$7,AC114&lt;$B$2*'SFV+BESS'!$I$9),$B$2*'SFV+BESS'!$I$9-AC114,IF(AND(V115&gt;0,V115*$B$4+AC114&lt;=$B$2*'SFV+BESS'!$I$9,V115&gt;'SFV+BESS'!$I$7),'SFV+BESS'!$I$7,0))))</f>
        <v>24.135725857678413</v>
      </c>
      <c r="X115" s="27">
        <f>IF(AND(V115&lt;0,AC114+V115/$B$5&gt;$H$2,-V115/'Carga-Descarga Año'!$B$5&lt;'SFV+BESS'!$I$7),V115/$B$5,IF(AND(V115&lt;0,AC114+V115/$B$5&gt;$H$2,-V115/'Carga-Descarga Año'!$B$5&gt;'SFV+BESS'!$I$7),-'SFV+BESS'!$I$7,IF(AND(V115&lt;0,AC114+V115/$B$5&lt;$H$2),-MIN('SFV+BESS'!$I$7,AC114-$H$2),0)))</f>
        <v>0</v>
      </c>
      <c r="Z115" s="33">
        <f t="shared" si="142"/>
        <v>74.570000000000007</v>
      </c>
      <c r="AA115" s="27">
        <f t="shared" si="117"/>
        <v>0</v>
      </c>
      <c r="AB115" s="27">
        <f t="shared" si="141"/>
        <v>0</v>
      </c>
      <c r="AC115" s="28">
        <f>IF((AC114+W115+X115)&gt;=$B$2*'SFV+BESS'!$I$9, $B$2*'SFV+BESS'!$I$9, (AC114+W115+X115))</f>
        <v>42.84425738316466</v>
      </c>
      <c r="AD115" s="110">
        <f t="shared" si="118"/>
        <v>0</v>
      </c>
      <c r="AI115" s="251"/>
      <c r="AJ115" s="48">
        <v>4.4166666666666696</v>
      </c>
      <c r="AK115" s="52">
        <f t="shared" si="174"/>
        <v>98.343173988490506</v>
      </c>
      <c r="AL115" s="33">
        <f>Gen_Cons_Horario!B1557</f>
        <v>74.570000000000007</v>
      </c>
      <c r="AM115" s="35">
        <f t="shared" si="149"/>
        <v>23.773173988490498</v>
      </c>
      <c r="AN115" s="116">
        <f>IF(AND(AM115&gt;0,AM115*$B$4+AT114&lt;=$B$2*'SFV+BESS'!$I$9,AM115&lt;'SFV+BESS'!$I$7), AM115*$B$4, IF(AND(AM115&gt;0,AM115*$B$4+AT114&gt;$B$2*'SFV+BESS'!$I$9,AM115*$B$4&lt;'SFV+BESS'!$I$7),$B$2*'SFV+BESS'!$I$9-AT114,IF(AND(AM115&gt;0,AM115*$B$4+AT114&gt;$B$2*'SFV+BESS'!$I$9,AM115*$B$4&gt;'SFV+BESS'!$I$7,AT114&lt;$B$2*'SFV+BESS'!$I$9),$B$2*'SFV+BESS'!$I$9-AT114,IF(AND(AM115&gt;0,AM115*$B$4+AT114&lt;=$B$2*'SFV+BESS'!$I$9,AM115&gt;'SFV+BESS'!$I$7),'SFV+BESS'!$I$7,0))))</f>
        <v>21.406510647190117</v>
      </c>
      <c r="AO115" s="27">
        <f>IF(AND(AM115&lt;0,AT114+AM115/$B$5&gt;$H$2,-AM115/'Carga-Descarga Año'!$B$5&lt;'SFV+BESS'!$I$7),AM115/$B$5,IF(AND(AM115&lt;0,AT114+AM115/$B$5&gt;$H$2,-AM115/'Carga-Descarga Año'!$B$5&gt;'SFV+BESS'!$I$7),-'SFV+BESS'!$I$7,IF(AND(AM115&lt;0,AT114+AM115/$B$5&lt;$H$2),-MIN('SFV+BESS'!$I$7,AT114-$H$2),0)))</f>
        <v>0</v>
      </c>
      <c r="AP115" s="33"/>
      <c r="AQ115" s="33">
        <f t="shared" si="155"/>
        <v>74.570000000000007</v>
      </c>
      <c r="AR115" s="27">
        <f t="shared" si="119"/>
        <v>0</v>
      </c>
      <c r="AS115" s="27">
        <f t="shared" si="156"/>
        <v>0</v>
      </c>
      <c r="AT115" s="28">
        <f>IF((AT114+AN115+AO115)&gt;=$B$2*'SFV+BESS'!$I$9, $B$2*'SFV+BESS'!$I$9, (AT114+AN115+AO115))</f>
        <v>173.61249999999998</v>
      </c>
      <c r="AU115" s="110">
        <f t="shared" si="120"/>
        <v>1.2400048861851118</v>
      </c>
      <c r="AZ115" s="251"/>
      <c r="BA115" s="48">
        <v>4.4166666666666696</v>
      </c>
      <c r="BB115" s="33">
        <f t="shared" si="175"/>
        <v>89.500386808653857</v>
      </c>
      <c r="BC115" s="33">
        <f>Gen_Cons_Horario!B2301</f>
        <v>0</v>
      </c>
      <c r="BD115" s="35">
        <f t="shared" si="150"/>
        <v>89.500386808653857</v>
      </c>
      <c r="BE115" s="116">
        <f>IF(AND(BD115&gt;0,BD115*$B$4+BK114&lt;=$B$2*'SFV+BESS'!$I$9,BD115&lt;'SFV+BESS'!$I$7), BD115*$B$4, IF(AND(BD115&gt;0,BD115*$B$4+BK114&gt;$B$2*'SFV+BESS'!$I$9,BD115*$B$4&lt;'SFV+BESS'!$I$7),$B$2*'SFV+BESS'!$I$9-BK114,IF(AND(BD115&gt;0,BD115*$B$4+BK114&gt;$B$2*'SFV+BESS'!$I$9,BD115*$B$4&gt;'SFV+BESS'!$I$7,BK114&lt;$B$2*'SFV+BESS'!$I$9),$B$2*'SFV+BESS'!$I$9-BK114,IF(AND(BD115&gt;0,BD115*$B$4+BK114&lt;=$B$2*'SFV+BESS'!$I$9,BD115&gt;'SFV+BESS'!$I$7),'SFV+BESS'!$I$7,0))))</f>
        <v>0</v>
      </c>
      <c r="BF115" s="27">
        <f>IF(AND(BD115&lt;0,BK114+BD115/$B$5&gt;$H$2,-BD115/'Carga-Descarga Año'!$B$5&lt;'SFV+BESS'!$I$7),BD115/$B$5,IF(AND(BD115&lt;0,BK114+BD115/$B$5&gt;$H$2,-BD115/'Carga-Descarga Año'!$B$5&gt;'SFV+BESS'!$I$7),-'SFV+BESS'!$I$7,IF(AND(BD115&lt;0,BK114+BD115/$B$5&lt;$H$2),-MIN('SFV+BESS'!$I$7,BK114-$H$2),0)))</f>
        <v>0</v>
      </c>
      <c r="BG115" s="33"/>
      <c r="BH115" s="33">
        <f t="shared" si="157"/>
        <v>0</v>
      </c>
      <c r="BI115" s="27">
        <f t="shared" si="121"/>
        <v>0</v>
      </c>
      <c r="BJ115" s="27">
        <f t="shared" si="158"/>
        <v>0</v>
      </c>
      <c r="BK115" s="28">
        <f>IF((BK114+BE115+BF115)&gt;=$B$2*'SFV+BESS'!$I$9, $B$2*'SFV+BESS'!$I$9, (BK114+BE115+BF115))</f>
        <v>173.61249999999998</v>
      </c>
      <c r="BL115" s="110">
        <f t="shared" si="122"/>
        <v>89.500386808653857</v>
      </c>
      <c r="BQ115" s="251"/>
      <c r="BR115" s="48">
        <v>4.4166666666666696</v>
      </c>
      <c r="BS115" s="33">
        <f t="shared" si="176"/>
        <v>68.489252357644361</v>
      </c>
      <c r="BT115" s="33">
        <f>Gen_Cons_Horario!B3021</f>
        <v>0</v>
      </c>
      <c r="BU115" s="35">
        <f t="shared" si="151"/>
        <v>68.489252357644361</v>
      </c>
      <c r="BV115" s="116">
        <f>IF(AND(BU115&gt;0,BU115*$B$4+CB114&lt;=$B$2*'SFV+BESS'!$I$9,BU115&lt;'SFV+BESS'!$I$7), BU115*$B$4, IF(AND(BU115&gt;0,BU115*$B$4+CB114&gt;$B$2*'SFV+BESS'!$I$9,BU115*$B$4&lt;'SFV+BESS'!$I$7),$B$2*'SFV+BESS'!$I$9-CB114,IF(AND(BU115&gt;0,BU115*$B$4+CB114&gt;$B$2*'SFV+BESS'!$I$9,BU115*$B$4&gt;'SFV+BESS'!$I$7,CB114&lt;$B$2*'SFV+BESS'!$I$9),$B$2*'SFV+BESS'!$I$9-CB114,IF(AND(BU115&gt;0,BU115*$B$4+CB114&lt;=$B$2*'SFV+BESS'!$I$9,BU115&gt;'SFV+BESS'!$I$7),'SFV+BESS'!$I$7,0))))</f>
        <v>0</v>
      </c>
      <c r="BW115" s="27">
        <f>IF(AND(BU115&lt;0,CB114+BU115/$B$5&gt;$H$2,-BU115/'Carga-Descarga Año'!$B$5&lt;'SFV+BESS'!$I$7),BU115/$B$5,IF(AND(BU115&lt;0,CB114+BU115/$B$5&gt;$H$2,-BU115/'Carga-Descarga Año'!$B$5&gt;'SFV+BESS'!$I$7),-'SFV+BESS'!$I$7,IF(AND(BU115&lt;0,CB114+BU115/$B$5&lt;$H$2),-MIN('SFV+BESS'!$I$7,CB114-$H$2),0)))</f>
        <v>0</v>
      </c>
      <c r="BX115" s="33"/>
      <c r="BY115" s="33">
        <f t="shared" si="159"/>
        <v>0</v>
      </c>
      <c r="BZ115" s="27">
        <f t="shared" si="123"/>
        <v>0</v>
      </c>
      <c r="CA115" s="27">
        <f t="shared" si="124"/>
        <v>0</v>
      </c>
      <c r="CB115" s="28">
        <f>IF((CB114+BV115+BW115)&gt;=$B$2*'SFV+BESS'!$I$9, $B$2*'SFV+BESS'!$I$9, (CB114+BV115+BW115))</f>
        <v>173.61249999999998</v>
      </c>
      <c r="CC115" s="110">
        <f t="shared" si="125"/>
        <v>68.489252357644361</v>
      </c>
      <c r="CH115" s="251"/>
      <c r="CI115" s="48">
        <v>4.4166666666666696</v>
      </c>
      <c r="CJ115" s="33">
        <f t="shared" si="177"/>
        <v>60.041839544678055</v>
      </c>
      <c r="CK115" s="33">
        <f>Gen_Cons_Horario!B3765</f>
        <v>0</v>
      </c>
      <c r="CL115" s="35">
        <f t="shared" si="152"/>
        <v>60.041839544678055</v>
      </c>
      <c r="CM115" s="116">
        <f>IF(AND(CL115&gt;0,CL115*$B$4+CS114&lt;=$B$2*'SFV+BESS'!$I$9,CL115&lt;'SFV+BESS'!$I$7), CL115*$B$4, IF(AND(CL115&gt;0,CL115*$B$4+CS114&gt;$B$2*'SFV+BESS'!$I$9,CL115*$B$4&lt;'SFV+BESS'!$I$7),$B$2*'SFV+BESS'!$I$9-CS114,IF(AND(CL115&gt;0,CL115*$B$4+CS114&gt;$B$2*'SFV+BESS'!$I$9,CL115*$B$4&gt;'SFV+BESS'!$I$7,CS114&lt;$B$2*'SFV+BESS'!$I$9),$B$2*'SFV+BESS'!$I$9-CS114,IF(AND(CL115&gt;0,CL115*$B$4+CS114&lt;=$B$2*'SFV+BESS'!$I$9,CL115&gt;'SFV+BESS'!$I$7),'SFV+BESS'!$I$7,0))))</f>
        <v>0</v>
      </c>
      <c r="CN115" s="27">
        <f>IF(AND(CL115&lt;0,CS114+CL115/$B$5&gt;$H$2,-CL115/'Carga-Descarga Año'!$B$5&lt;'SFV+BESS'!$I$7),CL115/$B$5,IF(AND(CL115&lt;0,CS114+CL115/$B$5&gt;$H$2,-CL115/'Carga-Descarga Año'!$B$5&gt;'SFV+BESS'!$I$7),-'SFV+BESS'!$I$7,IF(AND(CL115&lt;0,CS114+CL115/$B$5&lt;$H$2),-MIN('SFV+BESS'!$I$7,CS114-$H$2),0)))</f>
        <v>0</v>
      </c>
      <c r="CO115" s="33"/>
      <c r="CP115" s="33">
        <f t="shared" si="160"/>
        <v>0</v>
      </c>
      <c r="CQ115" s="27">
        <f t="shared" si="126"/>
        <v>0</v>
      </c>
      <c r="CR115" s="27">
        <f t="shared" si="161"/>
        <v>0</v>
      </c>
      <c r="CS115" s="28">
        <f>IF((CS114+CM115+CN115)&gt;=$B$2*'SFV+BESS'!$I$9, $B$2*'SFV+BESS'!$I$9, (CS114+CM115+CN115))</f>
        <v>173.61249999999998</v>
      </c>
      <c r="CT115" s="110">
        <f t="shared" si="127"/>
        <v>60.041839544678055</v>
      </c>
      <c r="CY115" s="251"/>
      <c r="CZ115" s="48">
        <v>4.4166666666666696</v>
      </c>
      <c r="DA115" s="33">
        <f t="shared" si="178"/>
        <v>68.060646159931082</v>
      </c>
      <c r="DB115" s="33">
        <f>Gen_Cons_Horario!B4485</f>
        <v>0</v>
      </c>
      <c r="DC115" s="35">
        <f t="shared" si="143"/>
        <v>68.060646159931082</v>
      </c>
      <c r="DD115" s="116">
        <f>IF(AND(DC115&gt;0,DC115*$B$4+DJ114&lt;=$B$2*'SFV+BESS'!$I$9,DC115&lt;'SFV+BESS'!$I$7), DC115*$B$4, IF(AND(DC115&gt;0,DC115*$B$4+DJ114&gt;$B$2*'SFV+BESS'!$I$9,DC115*$B$4&lt;'SFV+BESS'!$I$7),$B$2*'SFV+BESS'!$I$9-DJ114,IF(AND(DC115&gt;0,DC115*$B$4+DJ114&gt;$B$2*'SFV+BESS'!$I$9,DC115*$B$4&gt;'SFV+BESS'!$I$7,DJ114&lt;$B$2*'SFV+BESS'!$I$9),$B$2*'SFV+BESS'!$I$9-DJ114,IF(AND(DC115&gt;0,DC115*$B$4+DJ114&lt;=$B$2*'SFV+BESS'!$I$9,DC115&gt;'SFV+BESS'!$I$7),'SFV+BESS'!$I$7,0))))</f>
        <v>0</v>
      </c>
      <c r="DE115" s="27">
        <f>IF(AND(DC115&lt;0,DJ114+DC115/$B$5&gt;$H$2,-DC115/'Carga-Descarga Año'!$B$5&lt;'SFV+BESS'!$I$7),DC115/$B$5,IF(AND(DC115&lt;0,DJ114+DC115/$B$5&gt;$H$2,-DC115/'Carga-Descarga Año'!$B$5&gt;'SFV+BESS'!$I$7),-'SFV+BESS'!$I$7,IF(AND(DC115&lt;0,DJ114+DC115/$B$5&lt;$H$2),-MIN('SFV+BESS'!$I$7,DJ114-$H$2),0)))</f>
        <v>0</v>
      </c>
      <c r="DF115" s="33"/>
      <c r="DG115" s="33">
        <f t="shared" si="162"/>
        <v>0</v>
      </c>
      <c r="DH115" s="27">
        <f t="shared" si="128"/>
        <v>0</v>
      </c>
      <c r="DI115" s="27">
        <f t="shared" si="129"/>
        <v>0</v>
      </c>
      <c r="DJ115" s="28">
        <f>IF((DJ114+DD115+DE115)&gt;=$B$2*'SFV+BESS'!$I$9, $B$2*'SFV+BESS'!$I$9, (DJ114+DD115+DE115))</f>
        <v>173.61249999999998</v>
      </c>
      <c r="DK115" s="110">
        <f t="shared" si="130"/>
        <v>68.060646159931082</v>
      </c>
      <c r="DP115" s="251"/>
      <c r="DQ115" s="48">
        <v>4.4166666666666696</v>
      </c>
      <c r="DR115" s="33">
        <f t="shared" si="179"/>
        <v>72.573683597713242</v>
      </c>
      <c r="DS115" s="33">
        <f>Gen_Cons_Horario!B5229</f>
        <v>0</v>
      </c>
      <c r="DT115" s="35">
        <f t="shared" si="144"/>
        <v>72.573683597713242</v>
      </c>
      <c r="DU115" s="116">
        <f>IF(AND(DT115&gt;0,DT115*$B$4+EA114&lt;=$B$2*'SFV+BESS'!$I$9,DT115&lt;'SFV+BESS'!$I$7), DT115*$B$4, IF(AND(DT115&gt;0,DT115*$B$4+EA114&gt;$B$2*'SFV+BESS'!$I$9,DT115*$B$4&lt;'SFV+BESS'!$I$7),$B$2*'SFV+BESS'!$I$9-EA114,IF(AND(DT115&gt;0,DT115*$B$4+EA114&gt;$B$2*'SFV+BESS'!$I$9,DT115*$B$4&gt;'SFV+BESS'!$I$7,EA114&lt;$B$2*'SFV+BESS'!$I$9),$B$2*'SFV+BESS'!$I$9-EA114,IF(AND(DT115&gt;0,DT115*$B$4+EA114&lt;=$B$2*'SFV+BESS'!$I$9,DT115&gt;'SFV+BESS'!$I$7),'SFV+BESS'!$I$7,0))))</f>
        <v>0</v>
      </c>
      <c r="DV115" s="27">
        <f>IF(AND(DT115&lt;0,EA114+DT115/$B$5&gt;$H$2,-DT115/'Carga-Descarga Año'!$B$5&lt;'SFV+BESS'!$I$7),DT115/$B$5,IF(AND(DT115&lt;0,EA114+DT115/$B$5&gt;$H$2,-DT115/'Carga-Descarga Año'!$B$5&gt;'SFV+BESS'!$I$7),-'SFV+BESS'!$I$7,IF(AND(DT115&lt;0,EA114+DT115/$B$5&lt;$H$2),-MIN('SFV+BESS'!$I$7,EA114-$H$2),0)))</f>
        <v>0</v>
      </c>
      <c r="DW115" s="33"/>
      <c r="DX115" s="33">
        <f t="shared" si="163"/>
        <v>0</v>
      </c>
      <c r="DY115" s="27">
        <f t="shared" si="131"/>
        <v>0</v>
      </c>
      <c r="DZ115" s="27">
        <f t="shared" si="164"/>
        <v>0</v>
      </c>
      <c r="EA115" s="28">
        <f>IF((EA114+DU115+DV115)&gt;=$B$2*'SFV+BESS'!$I$9, $B$2*'SFV+BESS'!$I$9, (EA114+DU115+DV115))</f>
        <v>173.61249999999998</v>
      </c>
      <c r="EB115" s="110">
        <f t="shared" si="132"/>
        <v>72.573683597713242</v>
      </c>
      <c r="EG115" s="251"/>
      <c r="EH115" s="48">
        <v>4.4166666666666696</v>
      </c>
      <c r="EI115" s="33">
        <f t="shared" si="180"/>
        <v>88.07759942561016</v>
      </c>
      <c r="EJ115" s="33">
        <f>Gen_Cons_Horario!B5973</f>
        <v>0</v>
      </c>
      <c r="EK115" s="35">
        <f t="shared" si="145"/>
        <v>88.07759942561016</v>
      </c>
      <c r="EL115" s="116">
        <f>IF(AND(EK115&gt;0,EK115*$B$4+ER114&lt;=$B$2*'SFV+BESS'!$I$9,EK115&lt;'SFV+BESS'!$I$7), EK115*$B$4, IF(AND(EK115&gt;0,EK115*$B$4+ER114&gt;$B$2*'SFV+BESS'!$I$9,EK115*$B$4&lt;'SFV+BESS'!$I$7),$B$2*'SFV+BESS'!$I$9-ER114,IF(AND(EK115&gt;0,EK115*$B$4+ER114&gt;$B$2*'SFV+BESS'!$I$9,EK115*$B$4&gt;'SFV+BESS'!$I$7,ER114&lt;$B$2*'SFV+BESS'!$I$9),$B$2*'SFV+BESS'!$I$9-ER114,IF(AND(EK115&gt;0,EK115*$B$4+ER114&lt;=$B$2*'SFV+BESS'!$I$9,EK115&gt;'SFV+BESS'!$I$7),'SFV+BESS'!$I$7,0))))</f>
        <v>0</v>
      </c>
      <c r="EM115" s="27">
        <f>IF(AND(EK115&lt;0,ER114+EK115/$B$5&gt;$H$2,-EK115/'Carga-Descarga Año'!$B$5&lt;'SFV+BESS'!$I$7),EK115/$B$5,IF(AND(EK115&lt;0,ER114+EK115/$B$5&gt;$H$2,-EK115/'Carga-Descarga Año'!$B$5&gt;'SFV+BESS'!$I$7),-'SFV+BESS'!$I$7,IF(AND(EK115&lt;0,ER114+EK115/$B$5&lt;$H$2),-MIN('SFV+BESS'!$I$7,ER114-$H$2),0)))</f>
        <v>0</v>
      </c>
      <c r="EN115" s="33"/>
      <c r="EO115" s="33">
        <f t="shared" si="165"/>
        <v>0</v>
      </c>
      <c r="EP115" s="27">
        <f t="shared" si="133"/>
        <v>0</v>
      </c>
      <c r="EQ115" s="27">
        <f t="shared" si="166"/>
        <v>0</v>
      </c>
      <c r="ER115" s="28">
        <f>IF((ER114+EL115+EM115)&gt;=$B$2*'SFV+BESS'!$I$9, $B$2*'SFV+BESS'!$I$9, (ER114+EL115+EM115))</f>
        <v>173.61249999999998</v>
      </c>
      <c r="ES115" s="110">
        <f t="shared" si="134"/>
        <v>88.07759942561016</v>
      </c>
      <c r="EX115" s="251"/>
      <c r="EY115" s="48">
        <v>4.4166666666666696</v>
      </c>
      <c r="EZ115" s="33">
        <f t="shared" si="181"/>
        <v>96.19383250062873</v>
      </c>
      <c r="FA115" s="33">
        <f>Gen_Cons_Horario!B6693</f>
        <v>0</v>
      </c>
      <c r="FB115" s="35">
        <f t="shared" si="146"/>
        <v>96.19383250062873</v>
      </c>
      <c r="FC115" s="116">
        <f>IF(AND(FB115&gt;0,FB115*$B$4+FI114&lt;=$B$2*'SFV+BESS'!$I$9,FB115&lt;'SFV+BESS'!$I$7), FB115*$B$4, IF(AND(FB115&gt;0,FB115*$B$4+FI114&gt;$B$2*'SFV+BESS'!$I$9,FB115*$B$4&lt;'SFV+BESS'!$I$7),$B$2*'SFV+BESS'!$I$9-FI114,IF(AND(FB115&gt;0,FB115*$B$4+FI114&gt;$B$2*'SFV+BESS'!$I$9,FB115*$B$4&gt;'SFV+BESS'!$I$7,FI114&lt;$B$2*'SFV+BESS'!$I$9),$B$2*'SFV+BESS'!$I$9-FI114,IF(AND(FB115&gt;0,FB115*$B$4+FI114&lt;=$B$2*'SFV+BESS'!$I$9,FB115&gt;'SFV+BESS'!$I$7),'SFV+BESS'!$I$7,0))))</f>
        <v>0</v>
      </c>
      <c r="FD115" s="27">
        <f>IF(AND(FB115&lt;0,FI114+FB115/$B$5&gt;$H$2,-FB115/'Carga-Descarga Año'!$B$5&lt;'SFV+BESS'!$I$7),FB115/$B$5,IF(AND(FB115&lt;0,FI114+FB115/$B$5&gt;$H$2,-FB115/'Carga-Descarga Año'!$B$5&gt;'SFV+BESS'!$I$7),-'SFV+BESS'!$I$7,IF(AND(FB115&lt;0,FI114+FB115/$B$5&lt;$H$2),-MIN('SFV+BESS'!$I$7,FI114-$H$2),0)))</f>
        <v>0</v>
      </c>
      <c r="FE115" s="33"/>
      <c r="FF115" s="33">
        <f t="shared" si="167"/>
        <v>0</v>
      </c>
      <c r="FG115" s="27">
        <f t="shared" si="135"/>
        <v>0</v>
      </c>
      <c r="FH115" s="27">
        <f t="shared" si="168"/>
        <v>0</v>
      </c>
      <c r="FI115" s="28">
        <f>IF((FI114+FC115+FD115)&gt;=$B$2*'SFV+BESS'!$I$9, $B$2*'SFV+BESS'!$I$9, (FI114+FC115+FD115))</f>
        <v>173.61249999999998</v>
      </c>
      <c r="FJ115" s="110">
        <f t="shared" si="136"/>
        <v>96.19383250062873</v>
      </c>
      <c r="FO115" s="251"/>
      <c r="FP115" s="48">
        <v>4.4166666666666696</v>
      </c>
      <c r="FQ115" s="33">
        <f t="shared" si="182"/>
        <v>101.70295248194581</v>
      </c>
      <c r="FR115" s="33">
        <f>Gen_Cons_Horario!B7437</f>
        <v>100.6695</v>
      </c>
      <c r="FS115" s="35">
        <f t="shared" si="147"/>
        <v>1.0334524819458153</v>
      </c>
      <c r="FT115" s="116">
        <f>IF(AND(FS115&gt;0,FS115*$B$4+FZ114&lt;=$B$2*'SFV+BESS'!$I$9,FS115&lt;'SFV+BESS'!$I$7), FS115*$B$4, IF(AND(FS115&gt;0,FS115*$B$4+FZ114&gt;$B$2*'SFV+BESS'!$I$9,FS115*$B$4&lt;'SFV+BESS'!$I$7),$B$2*'SFV+BESS'!$I$9-FZ114,IF(AND(FS115&gt;0,FS115*$B$4+FZ114&gt;$B$2*'SFV+BESS'!$I$9,FS115*$B$4&gt;'SFV+BESS'!$I$7,FZ114&lt;$B$2*'SFV+BESS'!$I$9),$B$2*'SFV+BESS'!$I$9-FZ114,IF(AND(FS115&gt;0,FS115*$B$4+FZ114&lt;=$B$2*'SFV+BESS'!$I$9,FS115&gt;'SFV+BESS'!$I$7),'SFV+BESS'!$I$7,0))))</f>
        <v>0.98177985784852451</v>
      </c>
      <c r="FU115" s="27">
        <f>IF(AND(FS115&lt;0,FZ114+FS115/$B$5&gt;$H$2,-FS115/'Carga-Descarga Año'!$B$5&lt;'SFV+BESS'!$I$7),FS115/$B$5,IF(AND(FS115&lt;0,FZ114+FS115/$B$5&gt;$H$2,-FS115/'Carga-Descarga Año'!$B$5&gt;'SFV+BESS'!$I$7),-'SFV+BESS'!$I$7,IF(AND(FS115&lt;0,FZ114+FS115/$B$5&lt;$H$2),-MIN('SFV+BESS'!$I$7,FZ114-$H$2),0)))</f>
        <v>0</v>
      </c>
      <c r="FV115" s="33"/>
      <c r="FW115" s="33">
        <f t="shared" si="169"/>
        <v>100.6695</v>
      </c>
      <c r="FX115" s="27">
        <f t="shared" si="137"/>
        <v>0</v>
      </c>
      <c r="FY115" s="27">
        <f t="shared" si="170"/>
        <v>0</v>
      </c>
      <c r="FZ115" s="28">
        <f>IF((FZ114+FT115+FU115)&gt;=$B$2*'SFV+BESS'!$I$9, $B$2*'SFV+BESS'!$I$9, (FZ114+FT115+FU115))</f>
        <v>133.4338059622695</v>
      </c>
      <c r="GA115" s="110">
        <f t="shared" si="138"/>
        <v>0</v>
      </c>
      <c r="GF115" s="251"/>
      <c r="GG115" s="48">
        <v>4.4166666666666696</v>
      </c>
      <c r="GH115" s="33">
        <f t="shared" si="183"/>
        <v>103.14154069052196</v>
      </c>
      <c r="GI115" s="33">
        <f>Gen_Cons_Horario!B8157</f>
        <v>59.656000000000006</v>
      </c>
      <c r="GJ115" s="35">
        <f t="shared" si="153"/>
        <v>43.485540690521958</v>
      </c>
      <c r="GK115" s="116">
        <f>IF(AND(GJ115&gt;0,GJ115*$B$4+GQ114&lt;=$B$2*'SFV+BESS'!$I$9,GJ115&lt;'SFV+BESS'!$I$7), GJ115*$B$4, IF(AND(GJ115&gt;0,GJ115*$B$4+GQ114&gt;$B$2*'SFV+BESS'!$I$9,GJ115*$B$4&lt;'SFV+BESS'!$I$7),$B$2*'SFV+BESS'!$I$9-GQ114,IF(AND(GJ115&gt;0,GJ115*$B$4+GQ114&gt;$B$2*'SFV+BESS'!$I$9,GJ115*$B$4&gt;'SFV+BESS'!$I$7,GQ114&lt;$B$2*'SFV+BESS'!$I$9),$B$2*'SFV+BESS'!$I$9-GQ114,IF(AND(GJ115&gt;0,GJ115*$B$4+GQ114&lt;=$B$2*'SFV+BESS'!$I$9,GJ115&gt;'SFV+BESS'!$I$7),'SFV+BESS'!$I$7,0))))</f>
        <v>0</v>
      </c>
      <c r="GL115" s="27">
        <f>IF(AND(GJ115&lt;0,GQ114+GJ115/$B$5&gt;$H$2,-GJ115/'Carga-Descarga Año'!$B$5&lt;'SFV+BESS'!$I$7),GJ115/$B$5,IF(AND(GJ115&lt;0,GQ114+GJ115/$B$5&gt;$H$2,-GJ115/'Carga-Descarga Año'!$B$5&gt;'SFV+BESS'!$I$7),-'SFV+BESS'!$I$7,IF(AND(GJ115&lt;0,GQ114+GJ115/$B$5&lt;$H$2),-MIN('SFV+BESS'!$I$7,GQ114-$H$2),0)))</f>
        <v>0</v>
      </c>
      <c r="GM115" s="33"/>
      <c r="GN115" s="33">
        <f t="shared" si="171"/>
        <v>59.656000000000006</v>
      </c>
      <c r="GO115" s="27">
        <f t="shared" si="139"/>
        <v>0</v>
      </c>
      <c r="GP115" s="27">
        <f t="shared" si="172"/>
        <v>0</v>
      </c>
      <c r="GQ115" s="28">
        <f>IF((GQ114+GK115+GL115)&gt;=$B$2*'SFV+BESS'!$I$9, $B$2*'SFV+BESS'!$I$9, (GQ114+GK115+GL115))</f>
        <v>173.61249999999998</v>
      </c>
      <c r="GR115" s="110">
        <f t="shared" si="140"/>
        <v>43.485540690521958</v>
      </c>
    </row>
    <row r="116" spans="1:200">
      <c r="A116" s="249"/>
      <c r="B116" s="48">
        <v>4.4583333333333401</v>
      </c>
      <c r="C116" s="38">
        <f t="shared" si="154"/>
        <v>114.26609089127589</v>
      </c>
      <c r="D116" s="2">
        <f>Gen_Cons_Horario!B142</f>
        <v>78.298500000000004</v>
      </c>
      <c r="E116" s="140">
        <f t="shared" si="112"/>
        <v>35.96759089127589</v>
      </c>
      <c r="F116" s="116">
        <f>IF(AND(E116&gt;0,E116*$B$4+L115&lt;=$B$2*'SFV+BESS'!$I$9,E116&lt;'SFV+BESS'!$I$7), E116*$B$4, IF(AND(E116&gt;0,E116*$B$4+L115&gt;$B$2*'SFV+BESS'!$I$9,E116*$B$4&lt;'SFV+BESS'!$I$7),$B$2*'SFV+BESS'!$I$9-L115,IF(AND(E116&gt;0,E116*$B$4+L115&gt;$B$2*'SFV+BESS'!$I$9,E116*$B$4&gt;'SFV+BESS'!$I$7,L115&lt;$B$2*'SFV+BESS'!$I$9),$B$2*'SFV+BESS'!$I$9-L115,IF(AND(E116&gt;0,E116*$B$4+L115&lt;=$B$2*'SFV+BESS'!$I$9,E116&gt;'SFV+BESS'!$I$7),'SFV+BESS'!$I$7,0))))</f>
        <v>34.169211346712096</v>
      </c>
      <c r="G116" s="27">
        <f>IF(AND(E116&lt;0,L115+E116/$B$5&gt;$H$2,-E116/'Carga-Descarga Año'!$B$5&lt;'SFV+BESS'!$I$7),E116/$B$5,IF(AND(E116&lt;0,L115+E116/$B$5&gt;$H$2,-E116/'Carga-Descarga Año'!$B$5&gt;'SFV+BESS'!$I$7),-'SFV+BESS'!$I$7,IF(AND(E116&lt;0,L115+E116/$B$5&lt;$H$2),-MIN('SFV+BESS'!$I$7,L115-$H$2),0)))</f>
        <v>0</v>
      </c>
      <c r="I116" s="38">
        <f t="shared" si="113"/>
        <v>78.298500000000004</v>
      </c>
      <c r="J116" s="27">
        <f t="shared" si="115"/>
        <v>0</v>
      </c>
      <c r="K116" s="27">
        <f t="shared" si="114"/>
        <v>0</v>
      </c>
      <c r="L116" s="28">
        <f>IF((L115+F116+G116)&gt;=$B$2*'SFV+BESS'!$I$9, $B$2*'SFV+BESS'!$I$9, (L115+F116+G116))</f>
        <v>45.108360261646496</v>
      </c>
      <c r="M116" s="110">
        <f t="shared" si="116"/>
        <v>0</v>
      </c>
      <c r="R116" s="251"/>
      <c r="S116" s="48">
        <v>4.4583333333333401</v>
      </c>
      <c r="T116" s="2">
        <f t="shared" si="173"/>
        <v>115.68420825459324</v>
      </c>
      <c r="U116" s="2">
        <f>Gen_Cons_Horario!B886</f>
        <v>74.570000000000007</v>
      </c>
      <c r="V116" s="35">
        <f t="shared" si="148"/>
        <v>41.114208254593237</v>
      </c>
      <c r="W116" s="116">
        <f>IF(AND(V116&gt;0,V116*$B$4+AC115&lt;=$B$2*'SFV+BESS'!$I$9,V116&lt;'SFV+BESS'!$I$7), V116*$B$4, IF(AND(V116&gt;0,V116*$B$4+AC115&gt;$B$2*'SFV+BESS'!$I$9,V116*$B$4&lt;'SFV+BESS'!$I$7),$B$2*'SFV+BESS'!$I$9-AC115,IF(AND(V116&gt;0,V116*$B$4+AC115&gt;$B$2*'SFV+BESS'!$I$9,V116*$B$4&gt;'SFV+BESS'!$I$7,AC115&lt;$B$2*'SFV+BESS'!$I$9),$B$2*'SFV+BESS'!$I$9-AC115,IF(AND(V116&gt;0,V116*$B$4+AC115&lt;=$B$2*'SFV+BESS'!$I$9,V116&gt;'SFV+BESS'!$I$7),'SFV+BESS'!$I$7,0))))</f>
        <v>39.05849784186357</v>
      </c>
      <c r="X116" s="27">
        <f>IF(AND(V116&lt;0,AC115+V116/$B$5&gt;$H$2,-V116/'Carga-Descarga Año'!$B$5&lt;'SFV+BESS'!$I$7),V116/$B$5,IF(AND(V116&lt;0,AC115+V116/$B$5&gt;$H$2,-V116/'Carga-Descarga Año'!$B$5&gt;'SFV+BESS'!$I$7),-'SFV+BESS'!$I$7,IF(AND(V116&lt;0,AC115+V116/$B$5&lt;$H$2),-MIN('SFV+BESS'!$I$7,AC115-$H$2),0)))</f>
        <v>0</v>
      </c>
      <c r="Z116" s="33">
        <f t="shared" si="142"/>
        <v>74.570000000000007</v>
      </c>
      <c r="AA116" s="27">
        <f t="shared" si="117"/>
        <v>0</v>
      </c>
      <c r="AB116" s="27">
        <f t="shared" si="141"/>
        <v>0</v>
      </c>
      <c r="AC116" s="28">
        <f>IF((AC115+W116+X116)&gt;=$B$2*'SFV+BESS'!$I$9, $B$2*'SFV+BESS'!$I$9, (AC115+W116+X116))</f>
        <v>81.90275522502823</v>
      </c>
      <c r="AD116" s="110">
        <f t="shared" si="118"/>
        <v>0</v>
      </c>
      <c r="AI116" s="251"/>
      <c r="AJ116" s="48">
        <v>4.4583333333333401</v>
      </c>
      <c r="AK116" s="52">
        <f t="shared" si="174"/>
        <v>115.61736628907755</v>
      </c>
      <c r="AL116" s="33">
        <f>Gen_Cons_Horario!B1558</f>
        <v>74.570000000000007</v>
      </c>
      <c r="AM116" s="35">
        <f t="shared" si="149"/>
        <v>41.047366289077544</v>
      </c>
      <c r="AN116" s="116">
        <f>IF(AND(AM116&gt;0,AM116*$B$4+AT115&lt;=$B$2*'SFV+BESS'!$I$9,AM116&lt;'SFV+BESS'!$I$7), AM116*$B$4, IF(AND(AM116&gt;0,AM116*$B$4+AT115&gt;$B$2*'SFV+BESS'!$I$9,AM116*$B$4&lt;'SFV+BESS'!$I$7),$B$2*'SFV+BESS'!$I$9-AT115,IF(AND(AM116&gt;0,AM116*$B$4+AT115&gt;$B$2*'SFV+BESS'!$I$9,AM116*$B$4&gt;'SFV+BESS'!$I$7,AT115&lt;$B$2*'SFV+BESS'!$I$9),$B$2*'SFV+BESS'!$I$9-AT115,IF(AND(AM116&gt;0,AM116*$B$4+AT115&lt;=$B$2*'SFV+BESS'!$I$9,AM116&gt;'SFV+BESS'!$I$7),'SFV+BESS'!$I$7,0))))</f>
        <v>0</v>
      </c>
      <c r="AO116" s="27">
        <f>IF(AND(AM116&lt;0,AT115+AM116/$B$5&gt;$H$2,-AM116/'Carga-Descarga Año'!$B$5&lt;'SFV+BESS'!$I$7),AM116/$B$5,IF(AND(AM116&lt;0,AT115+AM116/$B$5&gt;$H$2,-AM116/'Carga-Descarga Año'!$B$5&gt;'SFV+BESS'!$I$7),-'SFV+BESS'!$I$7,IF(AND(AM116&lt;0,AT115+AM116/$B$5&lt;$H$2),-MIN('SFV+BESS'!$I$7,AT115-$H$2),0)))</f>
        <v>0</v>
      </c>
      <c r="AP116" s="33"/>
      <c r="AQ116" s="33">
        <f t="shared" si="155"/>
        <v>74.570000000000007</v>
      </c>
      <c r="AR116" s="27">
        <f t="shared" si="119"/>
        <v>0</v>
      </c>
      <c r="AS116" s="27">
        <f t="shared" si="156"/>
        <v>0</v>
      </c>
      <c r="AT116" s="28">
        <f>IF((AT115+AN116+AO116)&gt;=$B$2*'SFV+BESS'!$I$9, $B$2*'SFV+BESS'!$I$9, (AT115+AN116+AO116))</f>
        <v>173.61249999999998</v>
      </c>
      <c r="AU116" s="110">
        <f t="shared" si="120"/>
        <v>41.047366289077544</v>
      </c>
      <c r="AZ116" s="251"/>
      <c r="BA116" s="48">
        <v>4.4583333333333401</v>
      </c>
      <c r="BB116" s="33">
        <f t="shared" si="175"/>
        <v>100.24824985336119</v>
      </c>
      <c r="BC116" s="33">
        <f>Gen_Cons_Horario!B2302</f>
        <v>0</v>
      </c>
      <c r="BD116" s="35">
        <f t="shared" si="150"/>
        <v>100.24824985336119</v>
      </c>
      <c r="BE116" s="116">
        <f>IF(AND(BD116&gt;0,BD116*$B$4+BK115&lt;=$B$2*'SFV+BESS'!$I$9,BD116&lt;'SFV+BESS'!$I$7), BD116*$B$4, IF(AND(BD116&gt;0,BD116*$B$4+BK115&gt;$B$2*'SFV+BESS'!$I$9,BD116*$B$4&lt;'SFV+BESS'!$I$7),$B$2*'SFV+BESS'!$I$9-BK115,IF(AND(BD116&gt;0,BD116*$B$4+BK115&gt;$B$2*'SFV+BESS'!$I$9,BD116*$B$4&gt;'SFV+BESS'!$I$7,BK115&lt;$B$2*'SFV+BESS'!$I$9),$B$2*'SFV+BESS'!$I$9-BK115,IF(AND(BD116&gt;0,BD116*$B$4+BK115&lt;=$B$2*'SFV+BESS'!$I$9,BD116&gt;'SFV+BESS'!$I$7),'SFV+BESS'!$I$7,0))))</f>
        <v>0</v>
      </c>
      <c r="BF116" s="27">
        <f>IF(AND(BD116&lt;0,BK115+BD116/$B$5&gt;$H$2,-BD116/'Carga-Descarga Año'!$B$5&lt;'SFV+BESS'!$I$7),BD116/$B$5,IF(AND(BD116&lt;0,BK115+BD116/$B$5&gt;$H$2,-BD116/'Carga-Descarga Año'!$B$5&gt;'SFV+BESS'!$I$7),-'SFV+BESS'!$I$7,IF(AND(BD116&lt;0,BK115+BD116/$B$5&lt;$H$2),-MIN('SFV+BESS'!$I$7,BK115-$H$2),0)))</f>
        <v>0</v>
      </c>
      <c r="BG116" s="33"/>
      <c r="BH116" s="33">
        <f t="shared" si="157"/>
        <v>0</v>
      </c>
      <c r="BI116" s="27">
        <f t="shared" si="121"/>
        <v>0</v>
      </c>
      <c r="BJ116" s="27">
        <f t="shared" si="158"/>
        <v>0</v>
      </c>
      <c r="BK116" s="28">
        <f>IF((BK115+BE116+BF116)&gt;=$B$2*'SFV+BESS'!$I$9, $B$2*'SFV+BESS'!$I$9, (BK115+BE116+BF116))</f>
        <v>173.61249999999998</v>
      </c>
      <c r="BL116" s="110">
        <f t="shared" si="122"/>
        <v>100.24824985336119</v>
      </c>
      <c r="BQ116" s="251"/>
      <c r="BR116" s="48">
        <v>4.4583333333333401</v>
      </c>
      <c r="BS116" s="33">
        <f t="shared" si="176"/>
        <v>79.979225615012339</v>
      </c>
      <c r="BT116" s="33">
        <f>Gen_Cons_Horario!B3022</f>
        <v>0</v>
      </c>
      <c r="BU116" s="35">
        <f t="shared" si="151"/>
        <v>79.979225615012339</v>
      </c>
      <c r="BV116" s="116">
        <f>IF(AND(BU116&gt;0,BU116*$B$4+CB115&lt;=$B$2*'SFV+BESS'!$I$9,BU116&lt;'SFV+BESS'!$I$7), BU116*$B$4, IF(AND(BU116&gt;0,BU116*$B$4+CB115&gt;$B$2*'SFV+BESS'!$I$9,BU116*$B$4&lt;'SFV+BESS'!$I$7),$B$2*'SFV+BESS'!$I$9-CB115,IF(AND(BU116&gt;0,BU116*$B$4+CB115&gt;$B$2*'SFV+BESS'!$I$9,BU116*$B$4&gt;'SFV+BESS'!$I$7,CB115&lt;$B$2*'SFV+BESS'!$I$9),$B$2*'SFV+BESS'!$I$9-CB115,IF(AND(BU116&gt;0,BU116*$B$4+CB115&lt;=$B$2*'SFV+BESS'!$I$9,BU116&gt;'SFV+BESS'!$I$7),'SFV+BESS'!$I$7,0))))</f>
        <v>0</v>
      </c>
      <c r="BW116" s="27">
        <f>IF(AND(BU116&lt;0,CB115+BU116/$B$5&gt;$H$2,-BU116/'Carga-Descarga Año'!$B$5&lt;'SFV+BESS'!$I$7),BU116/$B$5,IF(AND(BU116&lt;0,CB115+BU116/$B$5&gt;$H$2,-BU116/'Carga-Descarga Año'!$B$5&gt;'SFV+BESS'!$I$7),-'SFV+BESS'!$I$7,IF(AND(BU116&lt;0,CB115+BU116/$B$5&lt;$H$2),-MIN('SFV+BESS'!$I$7,CB115-$H$2),0)))</f>
        <v>0</v>
      </c>
      <c r="BX116" s="33"/>
      <c r="BY116" s="33">
        <f t="shared" si="159"/>
        <v>0</v>
      </c>
      <c r="BZ116" s="27">
        <f t="shared" si="123"/>
        <v>0</v>
      </c>
      <c r="CA116" s="27">
        <f t="shared" si="124"/>
        <v>0</v>
      </c>
      <c r="CB116" s="28">
        <f>IF((CB115+BV116+BW116)&gt;=$B$2*'SFV+BESS'!$I$9, $B$2*'SFV+BESS'!$I$9, (CB115+BV116+BW116))</f>
        <v>173.61249999999998</v>
      </c>
      <c r="CC116" s="110">
        <f t="shared" si="125"/>
        <v>79.979225615012339</v>
      </c>
      <c r="CH116" s="251"/>
      <c r="CI116" s="48">
        <v>4.4583333333333401</v>
      </c>
      <c r="CJ116" s="33">
        <f t="shared" si="177"/>
        <v>71.185968854106946</v>
      </c>
      <c r="CK116" s="33">
        <f>Gen_Cons_Horario!B3766</f>
        <v>0</v>
      </c>
      <c r="CL116" s="35">
        <f t="shared" si="152"/>
        <v>71.185968854106946</v>
      </c>
      <c r="CM116" s="116">
        <f>IF(AND(CL116&gt;0,CL116*$B$4+CS115&lt;=$B$2*'SFV+BESS'!$I$9,CL116&lt;'SFV+BESS'!$I$7), CL116*$B$4, IF(AND(CL116&gt;0,CL116*$B$4+CS115&gt;$B$2*'SFV+BESS'!$I$9,CL116*$B$4&lt;'SFV+BESS'!$I$7),$B$2*'SFV+BESS'!$I$9-CS115,IF(AND(CL116&gt;0,CL116*$B$4+CS115&gt;$B$2*'SFV+BESS'!$I$9,CL116*$B$4&gt;'SFV+BESS'!$I$7,CS115&lt;$B$2*'SFV+BESS'!$I$9),$B$2*'SFV+BESS'!$I$9-CS115,IF(AND(CL116&gt;0,CL116*$B$4+CS115&lt;=$B$2*'SFV+BESS'!$I$9,CL116&gt;'SFV+BESS'!$I$7),'SFV+BESS'!$I$7,0))))</f>
        <v>0</v>
      </c>
      <c r="CN116" s="27">
        <f>IF(AND(CL116&lt;0,CS115+CL116/$B$5&gt;$H$2,-CL116/'Carga-Descarga Año'!$B$5&lt;'SFV+BESS'!$I$7),CL116/$B$5,IF(AND(CL116&lt;0,CS115+CL116/$B$5&gt;$H$2,-CL116/'Carga-Descarga Año'!$B$5&gt;'SFV+BESS'!$I$7),-'SFV+BESS'!$I$7,IF(AND(CL116&lt;0,CS115+CL116/$B$5&lt;$H$2),-MIN('SFV+BESS'!$I$7,CS115-$H$2),0)))</f>
        <v>0</v>
      </c>
      <c r="CO116" s="33"/>
      <c r="CP116" s="33">
        <f t="shared" si="160"/>
        <v>0</v>
      </c>
      <c r="CQ116" s="27">
        <f t="shared" si="126"/>
        <v>0</v>
      </c>
      <c r="CR116" s="27">
        <f t="shared" si="161"/>
        <v>0</v>
      </c>
      <c r="CS116" s="28">
        <f>IF((CS115+CM116+CN116)&gt;=$B$2*'SFV+BESS'!$I$9, $B$2*'SFV+BESS'!$I$9, (CS115+CM116+CN116))</f>
        <v>173.61249999999998</v>
      </c>
      <c r="CT116" s="110">
        <f t="shared" si="127"/>
        <v>71.185968854106946</v>
      </c>
      <c r="CY116" s="251"/>
      <c r="CZ116" s="48">
        <v>4.4583333333333401</v>
      </c>
      <c r="DA116" s="33">
        <f t="shared" si="178"/>
        <v>79.260499325489363</v>
      </c>
      <c r="DB116" s="33">
        <f>Gen_Cons_Horario!B4486</f>
        <v>0</v>
      </c>
      <c r="DC116" s="35">
        <f t="shared" si="143"/>
        <v>79.260499325489363</v>
      </c>
      <c r="DD116" s="116">
        <f>IF(AND(DC116&gt;0,DC116*$B$4+DJ115&lt;=$B$2*'SFV+BESS'!$I$9,DC116&lt;'SFV+BESS'!$I$7), DC116*$B$4, IF(AND(DC116&gt;0,DC116*$B$4+DJ115&gt;$B$2*'SFV+BESS'!$I$9,DC116*$B$4&lt;'SFV+BESS'!$I$7),$B$2*'SFV+BESS'!$I$9-DJ115,IF(AND(DC116&gt;0,DC116*$B$4+DJ115&gt;$B$2*'SFV+BESS'!$I$9,DC116*$B$4&gt;'SFV+BESS'!$I$7,DJ115&lt;$B$2*'SFV+BESS'!$I$9),$B$2*'SFV+BESS'!$I$9-DJ115,IF(AND(DC116&gt;0,DC116*$B$4+DJ115&lt;=$B$2*'SFV+BESS'!$I$9,DC116&gt;'SFV+BESS'!$I$7),'SFV+BESS'!$I$7,0))))</f>
        <v>0</v>
      </c>
      <c r="DE116" s="27">
        <f>IF(AND(DC116&lt;0,DJ115+DC116/$B$5&gt;$H$2,-DC116/'Carga-Descarga Año'!$B$5&lt;'SFV+BESS'!$I$7),DC116/$B$5,IF(AND(DC116&lt;0,DJ115+DC116/$B$5&gt;$H$2,-DC116/'Carga-Descarga Año'!$B$5&gt;'SFV+BESS'!$I$7),-'SFV+BESS'!$I$7,IF(AND(DC116&lt;0,DJ115+DC116/$B$5&lt;$H$2),-MIN('SFV+BESS'!$I$7,DJ115-$H$2),0)))</f>
        <v>0</v>
      </c>
      <c r="DF116" s="33"/>
      <c r="DG116" s="33">
        <f t="shared" si="162"/>
        <v>0</v>
      </c>
      <c r="DH116" s="27">
        <f t="shared" si="128"/>
        <v>0</v>
      </c>
      <c r="DI116" s="27">
        <f t="shared" si="129"/>
        <v>0</v>
      </c>
      <c r="DJ116" s="28">
        <f>IF((DJ115+DD116+DE116)&gt;=$B$2*'SFV+BESS'!$I$9, $B$2*'SFV+BESS'!$I$9, (DJ115+DD116+DE116))</f>
        <v>173.61249999999998</v>
      </c>
      <c r="DK116" s="110">
        <f t="shared" si="130"/>
        <v>79.260499325489363</v>
      </c>
      <c r="DP116" s="251"/>
      <c r="DQ116" s="48">
        <v>4.4583333333333401</v>
      </c>
      <c r="DR116" s="33">
        <f t="shared" si="179"/>
        <v>83.030986709775661</v>
      </c>
      <c r="DS116" s="33">
        <f>Gen_Cons_Horario!B5230</f>
        <v>0</v>
      </c>
      <c r="DT116" s="35">
        <f t="shared" si="144"/>
        <v>83.030986709775661</v>
      </c>
      <c r="DU116" s="116">
        <f>IF(AND(DT116&gt;0,DT116*$B$4+EA115&lt;=$B$2*'SFV+BESS'!$I$9,DT116&lt;'SFV+BESS'!$I$7), DT116*$B$4, IF(AND(DT116&gt;0,DT116*$B$4+EA115&gt;$B$2*'SFV+BESS'!$I$9,DT116*$B$4&lt;'SFV+BESS'!$I$7),$B$2*'SFV+BESS'!$I$9-EA115,IF(AND(DT116&gt;0,DT116*$B$4+EA115&gt;$B$2*'SFV+BESS'!$I$9,DT116*$B$4&gt;'SFV+BESS'!$I$7,EA115&lt;$B$2*'SFV+BESS'!$I$9),$B$2*'SFV+BESS'!$I$9-EA115,IF(AND(DT116&gt;0,DT116*$B$4+EA115&lt;=$B$2*'SFV+BESS'!$I$9,DT116&gt;'SFV+BESS'!$I$7),'SFV+BESS'!$I$7,0))))</f>
        <v>0</v>
      </c>
      <c r="DV116" s="27">
        <f>IF(AND(DT116&lt;0,EA115+DT116/$B$5&gt;$H$2,-DT116/'Carga-Descarga Año'!$B$5&lt;'SFV+BESS'!$I$7),DT116/$B$5,IF(AND(DT116&lt;0,EA115+DT116/$B$5&gt;$H$2,-DT116/'Carga-Descarga Año'!$B$5&gt;'SFV+BESS'!$I$7),-'SFV+BESS'!$I$7,IF(AND(DT116&lt;0,EA115+DT116/$B$5&lt;$H$2),-MIN('SFV+BESS'!$I$7,EA115-$H$2),0)))</f>
        <v>0</v>
      </c>
      <c r="DW116" s="33"/>
      <c r="DX116" s="33">
        <f t="shared" si="163"/>
        <v>0</v>
      </c>
      <c r="DY116" s="27">
        <f t="shared" si="131"/>
        <v>0</v>
      </c>
      <c r="DZ116" s="27">
        <f t="shared" si="164"/>
        <v>0</v>
      </c>
      <c r="EA116" s="28">
        <f>IF((EA115+DU116+DV116)&gt;=$B$2*'SFV+BESS'!$I$9, $B$2*'SFV+BESS'!$I$9, (EA115+DU116+DV116))</f>
        <v>173.61249999999998</v>
      </c>
      <c r="EB116" s="110">
        <f t="shared" si="132"/>
        <v>83.030986709775661</v>
      </c>
      <c r="EG116" s="251"/>
      <c r="EH116" s="48">
        <v>4.4583333333333401</v>
      </c>
      <c r="EI116" s="33">
        <f t="shared" si="180"/>
        <v>98.155127964009495</v>
      </c>
      <c r="EJ116" s="33">
        <f>Gen_Cons_Horario!B5974</f>
        <v>0</v>
      </c>
      <c r="EK116" s="35">
        <f t="shared" si="145"/>
        <v>98.155127964009495</v>
      </c>
      <c r="EL116" s="116">
        <f>IF(AND(EK116&gt;0,EK116*$B$4+ER115&lt;=$B$2*'SFV+BESS'!$I$9,EK116&lt;'SFV+BESS'!$I$7), EK116*$B$4, IF(AND(EK116&gt;0,EK116*$B$4+ER115&gt;$B$2*'SFV+BESS'!$I$9,EK116*$B$4&lt;'SFV+BESS'!$I$7),$B$2*'SFV+BESS'!$I$9-ER115,IF(AND(EK116&gt;0,EK116*$B$4+ER115&gt;$B$2*'SFV+BESS'!$I$9,EK116*$B$4&gt;'SFV+BESS'!$I$7,ER115&lt;$B$2*'SFV+BESS'!$I$9),$B$2*'SFV+BESS'!$I$9-ER115,IF(AND(EK116&gt;0,EK116*$B$4+ER115&lt;=$B$2*'SFV+BESS'!$I$9,EK116&gt;'SFV+BESS'!$I$7),'SFV+BESS'!$I$7,0))))</f>
        <v>0</v>
      </c>
      <c r="EM116" s="27">
        <f>IF(AND(EK116&lt;0,ER115+EK116/$B$5&gt;$H$2,-EK116/'Carga-Descarga Año'!$B$5&lt;'SFV+BESS'!$I$7),EK116/$B$5,IF(AND(EK116&lt;0,ER115+EK116/$B$5&gt;$H$2,-EK116/'Carga-Descarga Año'!$B$5&gt;'SFV+BESS'!$I$7),-'SFV+BESS'!$I$7,IF(AND(EK116&lt;0,ER115+EK116/$B$5&lt;$H$2),-MIN('SFV+BESS'!$I$7,ER115-$H$2),0)))</f>
        <v>0</v>
      </c>
      <c r="EN116" s="33"/>
      <c r="EO116" s="33">
        <f t="shared" si="165"/>
        <v>0</v>
      </c>
      <c r="EP116" s="27">
        <f t="shared" si="133"/>
        <v>0</v>
      </c>
      <c r="EQ116" s="27">
        <f t="shared" si="166"/>
        <v>0</v>
      </c>
      <c r="ER116" s="28">
        <f>IF((ER115+EL116+EM116)&gt;=$B$2*'SFV+BESS'!$I$9, $B$2*'SFV+BESS'!$I$9, (ER115+EL116+EM116))</f>
        <v>173.61249999999998</v>
      </c>
      <c r="ES116" s="110">
        <f t="shared" si="134"/>
        <v>98.155127964009495</v>
      </c>
      <c r="EX116" s="251"/>
      <c r="EY116" s="48">
        <v>4.4583333333333401</v>
      </c>
      <c r="EZ116" s="33">
        <f t="shared" si="181"/>
        <v>105.54601066041208</v>
      </c>
      <c r="FA116" s="33">
        <f>Gen_Cons_Horario!B6694</f>
        <v>0</v>
      </c>
      <c r="FB116" s="35">
        <f t="shared" si="146"/>
        <v>105.54601066041208</v>
      </c>
      <c r="FC116" s="116">
        <f>IF(AND(FB116&gt;0,FB116*$B$4+FI115&lt;=$B$2*'SFV+BESS'!$I$9,FB116&lt;'SFV+BESS'!$I$7), FB116*$B$4, IF(AND(FB116&gt;0,FB116*$B$4+FI115&gt;$B$2*'SFV+BESS'!$I$9,FB116*$B$4&lt;'SFV+BESS'!$I$7),$B$2*'SFV+BESS'!$I$9-FI115,IF(AND(FB116&gt;0,FB116*$B$4+FI115&gt;$B$2*'SFV+BESS'!$I$9,FB116*$B$4&gt;'SFV+BESS'!$I$7,FI115&lt;$B$2*'SFV+BESS'!$I$9),$B$2*'SFV+BESS'!$I$9-FI115,IF(AND(FB116&gt;0,FB116*$B$4+FI115&lt;=$B$2*'SFV+BESS'!$I$9,FB116&gt;'SFV+BESS'!$I$7),'SFV+BESS'!$I$7,0))))</f>
        <v>0</v>
      </c>
      <c r="FD116" s="27">
        <f>IF(AND(FB116&lt;0,FI115+FB116/$B$5&gt;$H$2,-FB116/'Carga-Descarga Año'!$B$5&lt;'SFV+BESS'!$I$7),FB116/$B$5,IF(AND(FB116&lt;0,FI115+FB116/$B$5&gt;$H$2,-FB116/'Carga-Descarga Año'!$B$5&gt;'SFV+BESS'!$I$7),-'SFV+BESS'!$I$7,IF(AND(FB116&lt;0,FI115+FB116/$B$5&lt;$H$2),-MIN('SFV+BESS'!$I$7,FI115-$H$2),0)))</f>
        <v>0</v>
      </c>
      <c r="FE116" s="33"/>
      <c r="FF116" s="33">
        <f t="shared" si="167"/>
        <v>0</v>
      </c>
      <c r="FG116" s="27">
        <f t="shared" si="135"/>
        <v>0</v>
      </c>
      <c r="FH116" s="27">
        <f t="shared" si="168"/>
        <v>0</v>
      </c>
      <c r="FI116" s="28">
        <f>IF((FI115+FC116+FD116)&gt;=$B$2*'SFV+BESS'!$I$9, $B$2*'SFV+BESS'!$I$9, (FI115+FC116+FD116))</f>
        <v>173.61249999999998</v>
      </c>
      <c r="FJ116" s="110">
        <f t="shared" si="136"/>
        <v>105.54601066041208</v>
      </c>
      <c r="FO116" s="251"/>
      <c r="FP116" s="48">
        <v>4.4583333333333401</v>
      </c>
      <c r="FQ116" s="33">
        <f t="shared" si="182"/>
        <v>111.79188536815481</v>
      </c>
      <c r="FR116" s="33">
        <f>Gen_Cons_Horario!B7438</f>
        <v>100.6695</v>
      </c>
      <c r="FS116" s="35">
        <f t="shared" si="147"/>
        <v>11.122385368154809</v>
      </c>
      <c r="FT116" s="116">
        <f>IF(AND(FS116&gt;0,FS116*$B$4+FZ115&lt;=$B$2*'SFV+BESS'!$I$9,FS116&lt;'SFV+BESS'!$I$7), FS116*$B$4, IF(AND(FS116&gt;0,FS116*$B$4+FZ115&gt;$B$2*'SFV+BESS'!$I$9,FS116*$B$4&lt;'SFV+BESS'!$I$7),$B$2*'SFV+BESS'!$I$9-FZ115,IF(AND(FS116&gt;0,FS116*$B$4+FZ115&gt;$B$2*'SFV+BESS'!$I$9,FS116*$B$4&gt;'SFV+BESS'!$I$7,FZ115&lt;$B$2*'SFV+BESS'!$I$9),$B$2*'SFV+BESS'!$I$9-FZ115,IF(AND(FS116&gt;0,FS116*$B$4+FZ115&lt;=$B$2*'SFV+BESS'!$I$9,FS116&gt;'SFV+BESS'!$I$7),'SFV+BESS'!$I$7,0))))</f>
        <v>10.566266099747068</v>
      </c>
      <c r="FU116" s="27">
        <f>IF(AND(FS116&lt;0,FZ115+FS116/$B$5&gt;$H$2,-FS116/'Carga-Descarga Año'!$B$5&lt;'SFV+BESS'!$I$7),FS116/$B$5,IF(AND(FS116&lt;0,FZ115+FS116/$B$5&gt;$H$2,-FS116/'Carga-Descarga Año'!$B$5&gt;'SFV+BESS'!$I$7),-'SFV+BESS'!$I$7,IF(AND(FS116&lt;0,FZ115+FS116/$B$5&lt;$H$2),-MIN('SFV+BESS'!$I$7,FZ115-$H$2),0)))</f>
        <v>0</v>
      </c>
      <c r="FV116" s="33"/>
      <c r="FW116" s="33">
        <f t="shared" si="169"/>
        <v>100.6695</v>
      </c>
      <c r="FX116" s="27">
        <f t="shared" si="137"/>
        <v>0</v>
      </c>
      <c r="FY116" s="27">
        <f t="shared" si="170"/>
        <v>0</v>
      </c>
      <c r="FZ116" s="28">
        <f>IF((FZ115+FT116+FU116)&gt;=$B$2*'SFV+BESS'!$I$9, $B$2*'SFV+BESS'!$I$9, (FZ115+FT116+FU116))</f>
        <v>144.00007206201656</v>
      </c>
      <c r="GA116" s="110">
        <f t="shared" si="138"/>
        <v>0</v>
      </c>
      <c r="GF116" s="251"/>
      <c r="GG116" s="48">
        <v>4.4583333333333401</v>
      </c>
      <c r="GH116" s="33">
        <f t="shared" si="183"/>
        <v>113.11824732914998</v>
      </c>
      <c r="GI116" s="33">
        <f>Gen_Cons_Horario!B8158</f>
        <v>59.656000000000006</v>
      </c>
      <c r="GJ116" s="35">
        <f t="shared" si="153"/>
        <v>53.462247329149974</v>
      </c>
      <c r="GK116" s="116">
        <f>IF(AND(GJ116&gt;0,GJ116*$B$4+GQ115&lt;=$B$2*'SFV+BESS'!$I$9,GJ116&lt;'SFV+BESS'!$I$7), GJ116*$B$4, IF(AND(GJ116&gt;0,GJ116*$B$4+GQ115&gt;$B$2*'SFV+BESS'!$I$9,GJ116*$B$4&lt;'SFV+BESS'!$I$7),$B$2*'SFV+BESS'!$I$9-GQ115,IF(AND(GJ116&gt;0,GJ116*$B$4+GQ115&gt;$B$2*'SFV+BESS'!$I$9,GJ116*$B$4&gt;'SFV+BESS'!$I$7,GQ115&lt;$B$2*'SFV+BESS'!$I$9),$B$2*'SFV+BESS'!$I$9-GQ115,IF(AND(GJ116&gt;0,GJ116*$B$4+GQ115&lt;=$B$2*'SFV+BESS'!$I$9,GJ116&gt;'SFV+BESS'!$I$7),'SFV+BESS'!$I$7,0))))</f>
        <v>0</v>
      </c>
      <c r="GL116" s="27">
        <f>IF(AND(GJ116&lt;0,GQ115+GJ116/$B$5&gt;$H$2,-GJ116/'Carga-Descarga Año'!$B$5&lt;'SFV+BESS'!$I$7),GJ116/$B$5,IF(AND(GJ116&lt;0,GQ115+GJ116/$B$5&gt;$H$2,-GJ116/'Carga-Descarga Año'!$B$5&gt;'SFV+BESS'!$I$7),-'SFV+BESS'!$I$7,IF(AND(GJ116&lt;0,GQ115+GJ116/$B$5&lt;$H$2),-MIN('SFV+BESS'!$I$7,GQ115-$H$2),0)))</f>
        <v>0</v>
      </c>
      <c r="GM116" s="33"/>
      <c r="GN116" s="33">
        <f t="shared" si="171"/>
        <v>59.656000000000006</v>
      </c>
      <c r="GO116" s="27">
        <f t="shared" si="139"/>
        <v>0</v>
      </c>
      <c r="GP116" s="27">
        <f t="shared" si="172"/>
        <v>0</v>
      </c>
      <c r="GQ116" s="28">
        <f>IF((GQ115+GK116+GL116)&gt;=$B$2*'SFV+BESS'!$I$9, $B$2*'SFV+BESS'!$I$9, (GQ115+GK116+GL116))</f>
        <v>173.61249999999998</v>
      </c>
      <c r="GR116" s="110">
        <f t="shared" si="140"/>
        <v>53.462247329149974</v>
      </c>
    </row>
    <row r="117" spans="1:200">
      <c r="A117" s="249"/>
      <c r="B117" s="48">
        <v>4.5</v>
      </c>
      <c r="C117" s="38">
        <f t="shared" si="154"/>
        <v>123.83891499519927</v>
      </c>
      <c r="D117" s="2">
        <f>Gen_Cons_Horario!B143</f>
        <v>37.285000000000004</v>
      </c>
      <c r="E117" s="140">
        <f t="shared" si="112"/>
        <v>86.553914995199278</v>
      </c>
      <c r="F117" s="116">
        <f>IF(AND(E117&gt;0,E117*$B$4+L116&lt;=$B$2*'SFV+BESS'!$I$9,E117&lt;'SFV+BESS'!$I$7), E117*$B$4, IF(AND(E117&gt;0,E117*$B$4+L116&gt;$B$2*'SFV+BESS'!$I$9,E117*$B$4&lt;'SFV+BESS'!$I$7),$B$2*'SFV+BESS'!$I$9-L116,IF(AND(E117&gt;0,E117*$B$4+L116&gt;$B$2*'SFV+BESS'!$I$9,E117*$B$4&gt;'SFV+BESS'!$I$7,L116&lt;$B$2*'SFV+BESS'!$I$9),$B$2*'SFV+BESS'!$I$9-L116,IF(AND(E117&gt;0,E117*$B$4+L116&lt;=$B$2*'SFV+BESS'!$I$9,E117&gt;'SFV+BESS'!$I$7),'SFV+BESS'!$I$7,0))))</f>
        <v>82.22621924543931</v>
      </c>
      <c r="G117" s="27">
        <f>IF(AND(E117&lt;0,L116+E117/$B$5&gt;$H$2,-E117/'Carga-Descarga Año'!$B$5&lt;'SFV+BESS'!$I$7),E117/$B$5,IF(AND(E117&lt;0,L116+E117/$B$5&gt;$H$2,-E117/'Carga-Descarga Año'!$B$5&gt;'SFV+BESS'!$I$7),-'SFV+BESS'!$I$7,IF(AND(E117&lt;0,L116+E117/$B$5&lt;$H$2),-MIN('SFV+BESS'!$I$7,L116-$H$2),0)))</f>
        <v>0</v>
      </c>
      <c r="I117" s="38">
        <f t="shared" si="113"/>
        <v>37.285000000000004</v>
      </c>
      <c r="J117" s="27">
        <f t="shared" si="115"/>
        <v>0</v>
      </c>
      <c r="K117" s="27">
        <f t="shared" si="114"/>
        <v>0</v>
      </c>
      <c r="L117" s="28">
        <f>IF((L116+F117+G117)&gt;=$B$2*'SFV+BESS'!$I$9, $B$2*'SFV+BESS'!$I$9, (L116+F117+G117))</f>
        <v>127.33457950708581</v>
      </c>
      <c r="M117" s="110">
        <f t="shared" si="116"/>
        <v>0</v>
      </c>
      <c r="R117" s="251"/>
      <c r="S117" s="48">
        <v>4.5</v>
      </c>
      <c r="T117" s="2">
        <f t="shared" si="173"/>
        <v>127.13809025999851</v>
      </c>
      <c r="U117" s="2">
        <f>Gen_Cons_Horario!B887</f>
        <v>74.570000000000007</v>
      </c>
      <c r="V117" s="35">
        <f t="shared" si="148"/>
        <v>52.568090259998499</v>
      </c>
      <c r="W117" s="116">
        <f>IF(AND(V117&gt;0,V117*$B$4+AC116&lt;=$B$2*'SFV+BESS'!$I$9,V117&lt;'SFV+BESS'!$I$7), V117*$B$4, IF(AND(V117&gt;0,V117*$B$4+AC116&gt;$B$2*'SFV+BESS'!$I$9,V117*$B$4&lt;'SFV+BESS'!$I$7),$B$2*'SFV+BESS'!$I$9-AC116,IF(AND(V117&gt;0,V117*$B$4+AC116&gt;$B$2*'SFV+BESS'!$I$9,V117*$B$4&gt;'SFV+BESS'!$I$7,AC116&lt;$B$2*'SFV+BESS'!$I$9),$B$2*'SFV+BESS'!$I$9-AC116,IF(AND(V117&gt;0,V117*$B$4+AC116&lt;=$B$2*'SFV+BESS'!$I$9,V117&gt;'SFV+BESS'!$I$7),'SFV+BESS'!$I$7,0))))</f>
        <v>49.93968574699857</v>
      </c>
      <c r="X117" s="27">
        <f>IF(AND(V117&lt;0,AC116+V117/$B$5&gt;$H$2,-V117/'Carga-Descarga Año'!$B$5&lt;'SFV+BESS'!$I$7),V117/$B$5,IF(AND(V117&lt;0,AC116+V117/$B$5&gt;$H$2,-V117/'Carga-Descarga Año'!$B$5&gt;'SFV+BESS'!$I$7),-'SFV+BESS'!$I$7,IF(AND(V117&lt;0,AC116+V117/$B$5&lt;$H$2),-MIN('SFV+BESS'!$I$7,AC116-$H$2),0)))</f>
        <v>0</v>
      </c>
      <c r="Z117" s="33">
        <f t="shared" si="142"/>
        <v>74.570000000000007</v>
      </c>
      <c r="AA117" s="27">
        <f t="shared" si="117"/>
        <v>0</v>
      </c>
      <c r="AB117" s="27">
        <f t="shared" si="141"/>
        <v>0</v>
      </c>
      <c r="AC117" s="28">
        <f>IF((AC116+W117+X117)&gt;=$B$2*'SFV+BESS'!$I$9, $B$2*'SFV+BESS'!$I$9, (AC116+W117+X117))</f>
        <v>131.84244097202679</v>
      </c>
      <c r="AD117" s="110">
        <f t="shared" si="118"/>
        <v>0</v>
      </c>
      <c r="AI117" s="251"/>
      <c r="AJ117" s="48">
        <v>4.5</v>
      </c>
      <c r="AK117" s="52">
        <f t="shared" si="174"/>
        <v>127.24751556075989</v>
      </c>
      <c r="AL117" s="33">
        <f>Gen_Cons_Horario!B1559</f>
        <v>74.570000000000007</v>
      </c>
      <c r="AM117" s="35">
        <f t="shared" si="149"/>
        <v>52.677515560759886</v>
      </c>
      <c r="AN117" s="116">
        <f>IF(AND(AM117&gt;0,AM117*$B$4+AT116&lt;=$B$2*'SFV+BESS'!$I$9,AM117&lt;'SFV+BESS'!$I$7), AM117*$B$4, IF(AND(AM117&gt;0,AM117*$B$4+AT116&gt;$B$2*'SFV+BESS'!$I$9,AM117*$B$4&lt;'SFV+BESS'!$I$7),$B$2*'SFV+BESS'!$I$9-AT116,IF(AND(AM117&gt;0,AM117*$B$4+AT116&gt;$B$2*'SFV+BESS'!$I$9,AM117*$B$4&gt;'SFV+BESS'!$I$7,AT116&lt;$B$2*'SFV+BESS'!$I$9),$B$2*'SFV+BESS'!$I$9-AT116,IF(AND(AM117&gt;0,AM117*$B$4+AT116&lt;=$B$2*'SFV+BESS'!$I$9,AM117&gt;'SFV+BESS'!$I$7),'SFV+BESS'!$I$7,0))))</f>
        <v>0</v>
      </c>
      <c r="AO117" s="27">
        <f>IF(AND(AM117&lt;0,AT116+AM117/$B$5&gt;$H$2,-AM117/'Carga-Descarga Año'!$B$5&lt;'SFV+BESS'!$I$7),AM117/$B$5,IF(AND(AM117&lt;0,AT116+AM117/$B$5&gt;$H$2,-AM117/'Carga-Descarga Año'!$B$5&gt;'SFV+BESS'!$I$7),-'SFV+BESS'!$I$7,IF(AND(AM117&lt;0,AT116+AM117/$B$5&lt;$H$2),-MIN('SFV+BESS'!$I$7,AT116-$H$2),0)))</f>
        <v>0</v>
      </c>
      <c r="AP117" s="33"/>
      <c r="AQ117" s="33">
        <f t="shared" si="155"/>
        <v>74.570000000000007</v>
      </c>
      <c r="AR117" s="27">
        <f t="shared" si="119"/>
        <v>0</v>
      </c>
      <c r="AS117" s="27">
        <f t="shared" si="156"/>
        <v>0</v>
      </c>
      <c r="AT117" s="28">
        <f>IF((AT116+AN117+AO117)&gt;=$B$2*'SFV+BESS'!$I$9, $B$2*'SFV+BESS'!$I$9, (AT116+AN117+AO117))</f>
        <v>173.61249999999998</v>
      </c>
      <c r="AU117" s="110">
        <f t="shared" si="120"/>
        <v>52.677515560759886</v>
      </c>
      <c r="AZ117" s="251"/>
      <c r="BA117" s="48">
        <v>4.5</v>
      </c>
      <c r="BB117" s="33">
        <f t="shared" si="175"/>
        <v>110.01903443945878</v>
      </c>
      <c r="BC117" s="33">
        <f>Gen_Cons_Horario!B2303</f>
        <v>0</v>
      </c>
      <c r="BD117" s="35">
        <f t="shared" si="150"/>
        <v>110.01903443945878</v>
      </c>
      <c r="BE117" s="116">
        <f>IF(AND(BD117&gt;0,BD117*$B$4+BK116&lt;=$B$2*'SFV+BESS'!$I$9,BD117&lt;'SFV+BESS'!$I$7), BD117*$B$4, IF(AND(BD117&gt;0,BD117*$B$4+BK116&gt;$B$2*'SFV+BESS'!$I$9,BD117*$B$4&lt;'SFV+BESS'!$I$7),$B$2*'SFV+BESS'!$I$9-BK116,IF(AND(BD117&gt;0,BD117*$B$4+BK116&gt;$B$2*'SFV+BESS'!$I$9,BD117*$B$4&gt;'SFV+BESS'!$I$7,BK116&lt;$B$2*'SFV+BESS'!$I$9),$B$2*'SFV+BESS'!$I$9-BK116,IF(AND(BD117&gt;0,BD117*$B$4+BK116&lt;=$B$2*'SFV+BESS'!$I$9,BD117&gt;'SFV+BESS'!$I$7),'SFV+BESS'!$I$7,0))))</f>
        <v>0</v>
      </c>
      <c r="BF117" s="27">
        <f>IF(AND(BD117&lt;0,BK116+BD117/$B$5&gt;$H$2,-BD117/'Carga-Descarga Año'!$B$5&lt;'SFV+BESS'!$I$7),BD117/$B$5,IF(AND(BD117&lt;0,BK116+BD117/$B$5&gt;$H$2,-BD117/'Carga-Descarga Año'!$B$5&gt;'SFV+BESS'!$I$7),-'SFV+BESS'!$I$7,IF(AND(BD117&lt;0,BK116+BD117/$B$5&lt;$H$2),-MIN('SFV+BESS'!$I$7,BK116-$H$2),0)))</f>
        <v>0</v>
      </c>
      <c r="BG117" s="33"/>
      <c r="BH117" s="33">
        <f t="shared" si="157"/>
        <v>0</v>
      </c>
      <c r="BI117" s="27">
        <f t="shared" si="121"/>
        <v>0</v>
      </c>
      <c r="BJ117" s="27">
        <f t="shared" si="158"/>
        <v>0</v>
      </c>
      <c r="BK117" s="28">
        <f>IF((BK116+BE117+BF117)&gt;=$B$2*'SFV+BESS'!$I$9, $B$2*'SFV+BESS'!$I$9, (BK116+BE117+BF117))</f>
        <v>173.61249999999998</v>
      </c>
      <c r="BL117" s="110">
        <f t="shared" si="122"/>
        <v>110.01903443945878</v>
      </c>
      <c r="BQ117" s="251"/>
      <c r="BR117" s="48">
        <v>4.5</v>
      </c>
      <c r="BS117" s="33">
        <f t="shared" si="176"/>
        <v>93.046254025352383</v>
      </c>
      <c r="BT117" s="33">
        <f>Gen_Cons_Horario!B3023</f>
        <v>0</v>
      </c>
      <c r="BU117" s="35">
        <f t="shared" si="151"/>
        <v>93.046254025352383</v>
      </c>
      <c r="BV117" s="116">
        <f>IF(AND(BU117&gt;0,BU117*$B$4+CB116&lt;=$B$2*'SFV+BESS'!$I$9,BU117&lt;'SFV+BESS'!$I$7), BU117*$B$4, IF(AND(BU117&gt;0,BU117*$B$4+CB116&gt;$B$2*'SFV+BESS'!$I$9,BU117*$B$4&lt;'SFV+BESS'!$I$7),$B$2*'SFV+BESS'!$I$9-CB116,IF(AND(BU117&gt;0,BU117*$B$4+CB116&gt;$B$2*'SFV+BESS'!$I$9,BU117*$B$4&gt;'SFV+BESS'!$I$7,CB116&lt;$B$2*'SFV+BESS'!$I$9),$B$2*'SFV+BESS'!$I$9-CB116,IF(AND(BU117&gt;0,BU117*$B$4+CB116&lt;=$B$2*'SFV+BESS'!$I$9,BU117&gt;'SFV+BESS'!$I$7),'SFV+BESS'!$I$7,0))))</f>
        <v>0</v>
      </c>
      <c r="BW117" s="27">
        <f>IF(AND(BU117&lt;0,CB116+BU117/$B$5&gt;$H$2,-BU117/'Carga-Descarga Año'!$B$5&lt;'SFV+BESS'!$I$7),BU117/$B$5,IF(AND(BU117&lt;0,CB116+BU117/$B$5&gt;$H$2,-BU117/'Carga-Descarga Año'!$B$5&gt;'SFV+BESS'!$I$7),-'SFV+BESS'!$I$7,IF(AND(BU117&lt;0,CB116+BU117/$B$5&lt;$H$2),-MIN('SFV+BESS'!$I$7,CB116-$H$2),0)))</f>
        <v>0</v>
      </c>
      <c r="BX117" s="33"/>
      <c r="BY117" s="33">
        <f t="shared" si="159"/>
        <v>0</v>
      </c>
      <c r="BZ117" s="27">
        <f t="shared" si="123"/>
        <v>0</v>
      </c>
      <c r="CA117" s="27">
        <f t="shared" si="124"/>
        <v>0</v>
      </c>
      <c r="CB117" s="28">
        <f>IF((CB116+BV117+BW117)&gt;=$B$2*'SFV+BESS'!$I$9, $B$2*'SFV+BESS'!$I$9, (CB116+BV117+BW117))</f>
        <v>173.61249999999998</v>
      </c>
      <c r="CC117" s="110">
        <f t="shared" si="125"/>
        <v>93.046254025352383</v>
      </c>
      <c r="CH117" s="251"/>
      <c r="CI117" s="48">
        <v>4.5</v>
      </c>
      <c r="CJ117" s="33">
        <f t="shared" si="177"/>
        <v>80.738079690760259</v>
      </c>
      <c r="CK117" s="33">
        <f>Gen_Cons_Horario!B3767</f>
        <v>0</v>
      </c>
      <c r="CL117" s="35">
        <f t="shared" si="152"/>
        <v>80.738079690760259</v>
      </c>
      <c r="CM117" s="116">
        <f>IF(AND(CL117&gt;0,CL117*$B$4+CS116&lt;=$B$2*'SFV+BESS'!$I$9,CL117&lt;'SFV+BESS'!$I$7), CL117*$B$4, IF(AND(CL117&gt;0,CL117*$B$4+CS116&gt;$B$2*'SFV+BESS'!$I$9,CL117*$B$4&lt;'SFV+BESS'!$I$7),$B$2*'SFV+BESS'!$I$9-CS116,IF(AND(CL117&gt;0,CL117*$B$4+CS116&gt;$B$2*'SFV+BESS'!$I$9,CL117*$B$4&gt;'SFV+BESS'!$I$7,CS116&lt;$B$2*'SFV+BESS'!$I$9),$B$2*'SFV+BESS'!$I$9-CS116,IF(AND(CL117&gt;0,CL117*$B$4+CS116&lt;=$B$2*'SFV+BESS'!$I$9,CL117&gt;'SFV+BESS'!$I$7),'SFV+BESS'!$I$7,0))))</f>
        <v>0</v>
      </c>
      <c r="CN117" s="27">
        <f>IF(AND(CL117&lt;0,CS116+CL117/$B$5&gt;$H$2,-CL117/'Carga-Descarga Año'!$B$5&lt;'SFV+BESS'!$I$7),CL117/$B$5,IF(AND(CL117&lt;0,CS116+CL117/$B$5&gt;$H$2,-CL117/'Carga-Descarga Año'!$B$5&gt;'SFV+BESS'!$I$7),-'SFV+BESS'!$I$7,IF(AND(CL117&lt;0,CS116+CL117/$B$5&lt;$H$2),-MIN('SFV+BESS'!$I$7,CS116-$H$2),0)))</f>
        <v>0</v>
      </c>
      <c r="CO117" s="33"/>
      <c r="CP117" s="33">
        <f t="shared" si="160"/>
        <v>0</v>
      </c>
      <c r="CQ117" s="27">
        <f t="shared" si="126"/>
        <v>0</v>
      </c>
      <c r="CR117" s="27">
        <f t="shared" si="161"/>
        <v>0</v>
      </c>
      <c r="CS117" s="28">
        <f>IF((CS116+CM117+CN117)&gt;=$B$2*'SFV+BESS'!$I$9, $B$2*'SFV+BESS'!$I$9, (CS116+CM117+CN117))</f>
        <v>173.61249999999998</v>
      </c>
      <c r="CT117" s="110">
        <f t="shared" si="127"/>
        <v>80.738079690760259</v>
      </c>
      <c r="CY117" s="251"/>
      <c r="CZ117" s="48">
        <v>4.5</v>
      </c>
      <c r="DA117" s="33">
        <f t="shared" si="178"/>
        <v>89.383443532820891</v>
      </c>
      <c r="DB117" s="33">
        <f>Gen_Cons_Horario!B4487</f>
        <v>0</v>
      </c>
      <c r="DC117" s="35">
        <f t="shared" si="143"/>
        <v>89.383443532820891</v>
      </c>
      <c r="DD117" s="116">
        <f>IF(AND(DC117&gt;0,DC117*$B$4+DJ116&lt;=$B$2*'SFV+BESS'!$I$9,DC117&lt;'SFV+BESS'!$I$7), DC117*$B$4, IF(AND(DC117&gt;0,DC117*$B$4+DJ116&gt;$B$2*'SFV+BESS'!$I$9,DC117*$B$4&lt;'SFV+BESS'!$I$7),$B$2*'SFV+BESS'!$I$9-DJ116,IF(AND(DC117&gt;0,DC117*$B$4+DJ116&gt;$B$2*'SFV+BESS'!$I$9,DC117*$B$4&gt;'SFV+BESS'!$I$7,DJ116&lt;$B$2*'SFV+BESS'!$I$9),$B$2*'SFV+BESS'!$I$9-DJ116,IF(AND(DC117&gt;0,DC117*$B$4+DJ116&lt;=$B$2*'SFV+BESS'!$I$9,DC117&gt;'SFV+BESS'!$I$7),'SFV+BESS'!$I$7,0))))</f>
        <v>0</v>
      </c>
      <c r="DE117" s="27">
        <f>IF(AND(DC117&lt;0,DJ116+DC117/$B$5&gt;$H$2,-DC117/'Carga-Descarga Año'!$B$5&lt;'SFV+BESS'!$I$7),DC117/$B$5,IF(AND(DC117&lt;0,DJ116+DC117/$B$5&gt;$H$2,-DC117/'Carga-Descarga Año'!$B$5&gt;'SFV+BESS'!$I$7),-'SFV+BESS'!$I$7,IF(AND(DC117&lt;0,DJ116+DC117/$B$5&lt;$H$2),-MIN('SFV+BESS'!$I$7,DJ116-$H$2),0)))</f>
        <v>0</v>
      </c>
      <c r="DF117" s="33"/>
      <c r="DG117" s="33">
        <f t="shared" si="162"/>
        <v>0</v>
      </c>
      <c r="DH117" s="27">
        <f t="shared" si="128"/>
        <v>0</v>
      </c>
      <c r="DI117" s="27">
        <f t="shared" si="129"/>
        <v>0</v>
      </c>
      <c r="DJ117" s="28">
        <f>IF((DJ116+DD117+DE117)&gt;=$B$2*'SFV+BESS'!$I$9, $B$2*'SFV+BESS'!$I$9, (DJ116+DD117+DE117))</f>
        <v>173.61249999999998</v>
      </c>
      <c r="DK117" s="110">
        <f t="shared" si="130"/>
        <v>89.383443532820891</v>
      </c>
      <c r="DP117" s="251"/>
      <c r="DQ117" s="48">
        <v>4.5</v>
      </c>
      <c r="DR117" s="33">
        <f t="shared" si="179"/>
        <v>91.815121323908102</v>
      </c>
      <c r="DS117" s="33">
        <f>Gen_Cons_Horario!B5231</f>
        <v>0</v>
      </c>
      <c r="DT117" s="35">
        <f t="shared" si="144"/>
        <v>91.815121323908102</v>
      </c>
      <c r="DU117" s="116">
        <f>IF(AND(DT117&gt;0,DT117*$B$4+EA116&lt;=$B$2*'SFV+BESS'!$I$9,DT117&lt;'SFV+BESS'!$I$7), DT117*$B$4, IF(AND(DT117&gt;0,DT117*$B$4+EA116&gt;$B$2*'SFV+BESS'!$I$9,DT117*$B$4&lt;'SFV+BESS'!$I$7),$B$2*'SFV+BESS'!$I$9-EA116,IF(AND(DT117&gt;0,DT117*$B$4+EA116&gt;$B$2*'SFV+BESS'!$I$9,DT117*$B$4&gt;'SFV+BESS'!$I$7,EA116&lt;$B$2*'SFV+BESS'!$I$9),$B$2*'SFV+BESS'!$I$9-EA116,IF(AND(DT117&gt;0,DT117*$B$4+EA116&lt;=$B$2*'SFV+BESS'!$I$9,DT117&gt;'SFV+BESS'!$I$7),'SFV+BESS'!$I$7,0))))</f>
        <v>0</v>
      </c>
      <c r="DV117" s="27">
        <f>IF(AND(DT117&lt;0,EA116+DT117/$B$5&gt;$H$2,-DT117/'Carga-Descarga Año'!$B$5&lt;'SFV+BESS'!$I$7),DT117/$B$5,IF(AND(DT117&lt;0,EA116+DT117/$B$5&gt;$H$2,-DT117/'Carga-Descarga Año'!$B$5&gt;'SFV+BESS'!$I$7),-'SFV+BESS'!$I$7,IF(AND(DT117&lt;0,EA116+DT117/$B$5&lt;$H$2),-MIN('SFV+BESS'!$I$7,EA116-$H$2),0)))</f>
        <v>0</v>
      </c>
      <c r="DW117" s="33"/>
      <c r="DX117" s="33">
        <f t="shared" si="163"/>
        <v>0</v>
      </c>
      <c r="DY117" s="27">
        <f t="shared" si="131"/>
        <v>0</v>
      </c>
      <c r="DZ117" s="27">
        <f t="shared" si="164"/>
        <v>0</v>
      </c>
      <c r="EA117" s="28">
        <f>IF((EA116+DU117+DV117)&gt;=$B$2*'SFV+BESS'!$I$9, $B$2*'SFV+BESS'!$I$9, (EA116+DU117+DV117))</f>
        <v>173.61249999999998</v>
      </c>
      <c r="EB117" s="110">
        <f t="shared" si="132"/>
        <v>91.815121323908102</v>
      </c>
      <c r="EG117" s="251"/>
      <c r="EH117" s="48">
        <v>4.5</v>
      </c>
      <c r="EI117" s="33">
        <f t="shared" si="180"/>
        <v>105.612499082425</v>
      </c>
      <c r="EJ117" s="33">
        <f>Gen_Cons_Horario!B5975</f>
        <v>0</v>
      </c>
      <c r="EK117" s="35">
        <f t="shared" si="145"/>
        <v>105.612499082425</v>
      </c>
      <c r="EL117" s="116">
        <f>IF(AND(EK117&gt;0,EK117*$B$4+ER116&lt;=$B$2*'SFV+BESS'!$I$9,EK117&lt;'SFV+BESS'!$I$7), EK117*$B$4, IF(AND(EK117&gt;0,EK117*$B$4+ER116&gt;$B$2*'SFV+BESS'!$I$9,EK117*$B$4&lt;'SFV+BESS'!$I$7),$B$2*'SFV+BESS'!$I$9-ER116,IF(AND(EK117&gt;0,EK117*$B$4+ER116&gt;$B$2*'SFV+BESS'!$I$9,EK117*$B$4&gt;'SFV+BESS'!$I$7,ER116&lt;$B$2*'SFV+BESS'!$I$9),$B$2*'SFV+BESS'!$I$9-ER116,IF(AND(EK117&gt;0,EK117*$B$4+ER116&lt;=$B$2*'SFV+BESS'!$I$9,EK117&gt;'SFV+BESS'!$I$7),'SFV+BESS'!$I$7,0))))</f>
        <v>0</v>
      </c>
      <c r="EM117" s="27">
        <f>IF(AND(EK117&lt;0,ER116+EK117/$B$5&gt;$H$2,-EK117/'Carga-Descarga Año'!$B$5&lt;'SFV+BESS'!$I$7),EK117/$B$5,IF(AND(EK117&lt;0,ER116+EK117/$B$5&gt;$H$2,-EK117/'Carga-Descarga Año'!$B$5&gt;'SFV+BESS'!$I$7),-'SFV+BESS'!$I$7,IF(AND(EK117&lt;0,ER116+EK117/$B$5&lt;$H$2),-MIN('SFV+BESS'!$I$7,ER116-$H$2),0)))</f>
        <v>0</v>
      </c>
      <c r="EN117" s="33"/>
      <c r="EO117" s="33">
        <f t="shared" si="165"/>
        <v>0</v>
      </c>
      <c r="EP117" s="27">
        <f t="shared" si="133"/>
        <v>0</v>
      </c>
      <c r="EQ117" s="27">
        <f t="shared" si="166"/>
        <v>0</v>
      </c>
      <c r="ER117" s="28">
        <f>IF((ER116+EL117+EM117)&gt;=$B$2*'SFV+BESS'!$I$9, $B$2*'SFV+BESS'!$I$9, (ER116+EL117+EM117))</f>
        <v>173.61249999999998</v>
      </c>
      <c r="ES117" s="110">
        <f t="shared" si="134"/>
        <v>105.612499082425</v>
      </c>
      <c r="EX117" s="251"/>
      <c r="EY117" s="48">
        <v>4.5</v>
      </c>
      <c r="EZ117" s="33">
        <f t="shared" si="181"/>
        <v>113.56216336879781</v>
      </c>
      <c r="FA117" s="33">
        <f>Gen_Cons_Horario!B6695</f>
        <v>0</v>
      </c>
      <c r="FB117" s="35">
        <f t="shared" si="146"/>
        <v>113.56216336879781</v>
      </c>
      <c r="FC117" s="116">
        <f>IF(AND(FB117&gt;0,FB117*$B$4+FI116&lt;=$B$2*'SFV+BESS'!$I$9,FB117&lt;'SFV+BESS'!$I$7), FB117*$B$4, IF(AND(FB117&gt;0,FB117*$B$4+FI116&gt;$B$2*'SFV+BESS'!$I$9,FB117*$B$4&lt;'SFV+BESS'!$I$7),$B$2*'SFV+BESS'!$I$9-FI116,IF(AND(FB117&gt;0,FB117*$B$4+FI116&gt;$B$2*'SFV+BESS'!$I$9,FB117*$B$4&gt;'SFV+BESS'!$I$7,FI116&lt;$B$2*'SFV+BESS'!$I$9),$B$2*'SFV+BESS'!$I$9-FI116,IF(AND(FB117&gt;0,FB117*$B$4+FI116&lt;=$B$2*'SFV+BESS'!$I$9,FB117&gt;'SFV+BESS'!$I$7),'SFV+BESS'!$I$7,0))))</f>
        <v>0</v>
      </c>
      <c r="FD117" s="27">
        <f>IF(AND(FB117&lt;0,FI116+FB117/$B$5&gt;$H$2,-FB117/'Carga-Descarga Año'!$B$5&lt;'SFV+BESS'!$I$7),FB117/$B$5,IF(AND(FB117&lt;0,FI116+FB117/$B$5&gt;$H$2,-FB117/'Carga-Descarga Año'!$B$5&gt;'SFV+BESS'!$I$7),-'SFV+BESS'!$I$7,IF(AND(FB117&lt;0,FI116+FB117/$B$5&lt;$H$2),-MIN('SFV+BESS'!$I$7,FI116-$H$2),0)))</f>
        <v>0</v>
      </c>
      <c r="FE117" s="33"/>
      <c r="FF117" s="33">
        <f t="shared" si="167"/>
        <v>0</v>
      </c>
      <c r="FG117" s="27">
        <f t="shared" si="135"/>
        <v>0</v>
      </c>
      <c r="FH117" s="27">
        <f t="shared" si="168"/>
        <v>0</v>
      </c>
      <c r="FI117" s="28">
        <f>IF((FI116+FC117+FD117)&gt;=$B$2*'SFV+BESS'!$I$9, $B$2*'SFV+BESS'!$I$9, (FI116+FC117+FD117))</f>
        <v>173.61249999999998</v>
      </c>
      <c r="FJ117" s="110">
        <f t="shared" si="136"/>
        <v>113.56216336879781</v>
      </c>
      <c r="FO117" s="251"/>
      <c r="FP117" s="48">
        <v>4.5</v>
      </c>
      <c r="FQ117" s="33">
        <f t="shared" si="182"/>
        <v>118.78904849891269</v>
      </c>
      <c r="FR117" s="33">
        <f>Gen_Cons_Horario!B7439</f>
        <v>100.6695</v>
      </c>
      <c r="FS117" s="35">
        <f t="shared" si="147"/>
        <v>18.119548498912692</v>
      </c>
      <c r="FT117" s="116">
        <f>IF(AND(FS117&gt;0,FS117*$B$4+FZ116&lt;=$B$2*'SFV+BESS'!$I$9,FS117&lt;'SFV+BESS'!$I$7), FS117*$B$4, IF(AND(FS117&gt;0,FS117*$B$4+FZ116&gt;$B$2*'SFV+BESS'!$I$9,FS117*$B$4&lt;'SFV+BESS'!$I$7),$B$2*'SFV+BESS'!$I$9-FZ116,IF(AND(FS117&gt;0,FS117*$B$4+FZ116&gt;$B$2*'SFV+BESS'!$I$9,FS117*$B$4&gt;'SFV+BESS'!$I$7,FZ116&lt;$B$2*'SFV+BESS'!$I$9),$B$2*'SFV+BESS'!$I$9-FZ116,IF(AND(FS117&gt;0,FS117*$B$4+FZ116&lt;=$B$2*'SFV+BESS'!$I$9,FS117&gt;'SFV+BESS'!$I$7),'SFV+BESS'!$I$7,0))))</f>
        <v>17.213571073967056</v>
      </c>
      <c r="FU117" s="27">
        <f>IF(AND(FS117&lt;0,FZ116+FS117/$B$5&gt;$H$2,-FS117/'Carga-Descarga Año'!$B$5&lt;'SFV+BESS'!$I$7),FS117/$B$5,IF(AND(FS117&lt;0,FZ116+FS117/$B$5&gt;$H$2,-FS117/'Carga-Descarga Año'!$B$5&gt;'SFV+BESS'!$I$7),-'SFV+BESS'!$I$7,IF(AND(FS117&lt;0,FZ116+FS117/$B$5&lt;$H$2),-MIN('SFV+BESS'!$I$7,FZ116-$H$2),0)))</f>
        <v>0</v>
      </c>
      <c r="FV117" s="33"/>
      <c r="FW117" s="33">
        <f t="shared" si="169"/>
        <v>100.6695</v>
      </c>
      <c r="FX117" s="27">
        <f t="shared" si="137"/>
        <v>0</v>
      </c>
      <c r="FY117" s="27">
        <f t="shared" si="170"/>
        <v>0</v>
      </c>
      <c r="FZ117" s="28">
        <f>IF((FZ116+FT117+FU117)&gt;=$B$2*'SFV+BESS'!$I$9, $B$2*'SFV+BESS'!$I$9, (FZ116+FT117+FU117))</f>
        <v>161.2136431359836</v>
      </c>
      <c r="GA117" s="110">
        <f t="shared" si="138"/>
        <v>0</v>
      </c>
      <c r="GF117" s="251"/>
      <c r="GG117" s="48">
        <v>4.5</v>
      </c>
      <c r="GH117" s="33">
        <f t="shared" si="183"/>
        <v>118.69346574485387</v>
      </c>
      <c r="GI117" s="33">
        <f>Gen_Cons_Horario!B8159</f>
        <v>59.656000000000006</v>
      </c>
      <c r="GJ117" s="35">
        <f t="shared" si="153"/>
        <v>59.037465744853861</v>
      </c>
      <c r="GK117" s="116">
        <f>IF(AND(GJ117&gt;0,GJ117*$B$4+GQ116&lt;=$B$2*'SFV+BESS'!$I$9,GJ117&lt;'SFV+BESS'!$I$7), GJ117*$B$4, IF(AND(GJ117&gt;0,GJ117*$B$4+GQ116&gt;$B$2*'SFV+BESS'!$I$9,GJ117*$B$4&lt;'SFV+BESS'!$I$7),$B$2*'SFV+BESS'!$I$9-GQ116,IF(AND(GJ117&gt;0,GJ117*$B$4+GQ116&gt;$B$2*'SFV+BESS'!$I$9,GJ117*$B$4&gt;'SFV+BESS'!$I$7,GQ116&lt;$B$2*'SFV+BESS'!$I$9),$B$2*'SFV+BESS'!$I$9-GQ116,IF(AND(GJ117&gt;0,GJ117*$B$4+GQ116&lt;=$B$2*'SFV+BESS'!$I$9,GJ117&gt;'SFV+BESS'!$I$7),'SFV+BESS'!$I$7,0))))</f>
        <v>0</v>
      </c>
      <c r="GL117" s="27">
        <f>IF(AND(GJ117&lt;0,GQ116+GJ117/$B$5&gt;$H$2,-GJ117/'Carga-Descarga Año'!$B$5&lt;'SFV+BESS'!$I$7),GJ117/$B$5,IF(AND(GJ117&lt;0,GQ116+GJ117/$B$5&gt;$H$2,-GJ117/'Carga-Descarga Año'!$B$5&gt;'SFV+BESS'!$I$7),-'SFV+BESS'!$I$7,IF(AND(GJ117&lt;0,GQ116+GJ117/$B$5&lt;$H$2),-MIN('SFV+BESS'!$I$7,GQ116-$H$2),0)))</f>
        <v>0</v>
      </c>
      <c r="GM117" s="33"/>
      <c r="GN117" s="33">
        <f t="shared" si="171"/>
        <v>59.656000000000006</v>
      </c>
      <c r="GO117" s="27">
        <f t="shared" si="139"/>
        <v>0</v>
      </c>
      <c r="GP117" s="27">
        <f t="shared" si="172"/>
        <v>0</v>
      </c>
      <c r="GQ117" s="28">
        <f>IF((GQ116+GK117+GL117)&gt;=$B$2*'SFV+BESS'!$I$9, $B$2*'SFV+BESS'!$I$9, (GQ116+GK117+GL117))</f>
        <v>173.61249999999998</v>
      </c>
      <c r="GR117" s="110">
        <f t="shared" si="140"/>
        <v>59.037465744853861</v>
      </c>
    </row>
    <row r="118" spans="1:200">
      <c r="A118" s="249"/>
      <c r="B118" s="48">
        <v>4.5416666666666696</v>
      </c>
      <c r="C118" s="38">
        <f t="shared" si="154"/>
        <v>130.98054567590401</v>
      </c>
      <c r="D118" s="2">
        <f>Gen_Cons_Horario!B144</f>
        <v>37.285000000000004</v>
      </c>
      <c r="E118" s="140">
        <f t="shared" si="112"/>
        <v>93.695545675904015</v>
      </c>
      <c r="F118" s="116">
        <f>IF(AND(E118&gt;0,E118*$B$4+L117&lt;=$B$2*'SFV+BESS'!$I$9,E118&lt;'SFV+BESS'!$I$7), E118*$B$4, IF(AND(E118&gt;0,E118*$B$4+L117&gt;$B$2*'SFV+BESS'!$I$9,E118*$B$4&lt;'SFV+BESS'!$I$7),$B$2*'SFV+BESS'!$I$9-L117,IF(AND(E118&gt;0,E118*$B$4+L117&gt;$B$2*'SFV+BESS'!$I$9,E118*$B$4&gt;'SFV+BESS'!$I$7,L117&lt;$B$2*'SFV+BESS'!$I$9),$B$2*'SFV+BESS'!$I$9-L117,IF(AND(E118&gt;0,E118*$B$4+L117&lt;=$B$2*'SFV+BESS'!$I$9,E118&gt;'SFV+BESS'!$I$7),'SFV+BESS'!$I$7,0))))</f>
        <v>46.277920492914177</v>
      </c>
      <c r="G118" s="27">
        <f>IF(AND(E118&lt;0,L117+E118/$B$5&gt;$H$2,-E118/'Carga-Descarga Año'!$B$5&lt;'SFV+BESS'!$I$7),E118/$B$5,IF(AND(E118&lt;0,L117+E118/$B$5&gt;$H$2,-E118/'Carga-Descarga Año'!$B$5&gt;'SFV+BESS'!$I$7),-'SFV+BESS'!$I$7,IF(AND(E118&lt;0,L117+E118/$B$5&lt;$H$2),-MIN('SFV+BESS'!$I$7,L117-$H$2),0)))</f>
        <v>0</v>
      </c>
      <c r="I118" s="38">
        <f t="shared" si="113"/>
        <v>37.285000000000004</v>
      </c>
      <c r="J118" s="27">
        <f t="shared" si="115"/>
        <v>0</v>
      </c>
      <c r="K118" s="27">
        <f t="shared" si="114"/>
        <v>0</v>
      </c>
      <c r="L118" s="28">
        <f>IF((L117+F118+G118)&gt;=$B$2*'SFV+BESS'!$I$9, $B$2*'SFV+BESS'!$I$9, (L117+F118+G118))</f>
        <v>173.61249999999998</v>
      </c>
      <c r="M118" s="110">
        <f t="shared" si="116"/>
        <v>44.981945157046987</v>
      </c>
      <c r="R118" s="251"/>
      <c r="S118" s="48">
        <v>4.5416666666666696</v>
      </c>
      <c r="T118" s="2">
        <f t="shared" si="173"/>
        <v>135.48306143536522</v>
      </c>
      <c r="U118" s="2">
        <f>Gen_Cons_Horario!B888</f>
        <v>74.570000000000007</v>
      </c>
      <c r="V118" s="35">
        <f t="shared" si="148"/>
        <v>60.913061435365208</v>
      </c>
      <c r="W118" s="116">
        <f>IF(AND(V118&gt;0,V118*$B$4+AC117&lt;=$B$2*'SFV+BESS'!$I$9,V118&lt;'SFV+BESS'!$I$7), V118*$B$4, IF(AND(V118&gt;0,V118*$B$4+AC117&gt;$B$2*'SFV+BESS'!$I$9,V118*$B$4&lt;'SFV+BESS'!$I$7),$B$2*'SFV+BESS'!$I$9-AC117,IF(AND(V118&gt;0,V118*$B$4+AC117&gt;$B$2*'SFV+BESS'!$I$9,V118*$B$4&gt;'SFV+BESS'!$I$7,AC117&lt;$B$2*'SFV+BESS'!$I$9),$B$2*'SFV+BESS'!$I$9-AC117,IF(AND(V118&gt;0,V118*$B$4+AC117&lt;=$B$2*'SFV+BESS'!$I$9,V118&gt;'SFV+BESS'!$I$7),'SFV+BESS'!$I$7,0))))</f>
        <v>41.77005902797319</v>
      </c>
      <c r="X118" s="27">
        <f>IF(AND(V118&lt;0,AC117+V118/$B$5&gt;$H$2,-V118/'Carga-Descarga Año'!$B$5&lt;'SFV+BESS'!$I$7),V118/$B$5,IF(AND(V118&lt;0,AC117+V118/$B$5&gt;$H$2,-V118/'Carga-Descarga Año'!$B$5&gt;'SFV+BESS'!$I$7),-'SFV+BESS'!$I$7,IF(AND(V118&lt;0,AC117+V118/$B$5&lt;$H$2),-MIN('SFV+BESS'!$I$7,AC117-$H$2),0)))</f>
        <v>0</v>
      </c>
      <c r="Z118" s="33">
        <f t="shared" si="142"/>
        <v>74.570000000000007</v>
      </c>
      <c r="AA118" s="27">
        <f t="shared" si="117"/>
        <v>0</v>
      </c>
      <c r="AB118" s="27">
        <f t="shared" si="141"/>
        <v>0</v>
      </c>
      <c r="AC118" s="28">
        <f>IF((AC117+W118+X118)&gt;=$B$2*'SFV+BESS'!$I$9, $B$2*'SFV+BESS'!$I$9, (AC117+W118+X118))</f>
        <v>173.61249999999998</v>
      </c>
      <c r="AD118" s="110">
        <f t="shared" si="118"/>
        <v>16.944578248025003</v>
      </c>
      <c r="AI118" s="251"/>
      <c r="AJ118" s="48">
        <v>4.5416666666666696</v>
      </c>
      <c r="AK118" s="52">
        <f t="shared" si="174"/>
        <v>135.11496947983915</v>
      </c>
      <c r="AL118" s="33">
        <f>Gen_Cons_Horario!B1560</f>
        <v>74.570000000000007</v>
      </c>
      <c r="AM118" s="35">
        <f t="shared" si="149"/>
        <v>60.544969479839139</v>
      </c>
      <c r="AN118" s="116">
        <f>IF(AND(AM118&gt;0,AM118*$B$4+AT117&lt;=$B$2*'SFV+BESS'!$I$9,AM118&lt;'SFV+BESS'!$I$7), AM118*$B$4, IF(AND(AM118&gt;0,AM118*$B$4+AT117&gt;$B$2*'SFV+BESS'!$I$9,AM118*$B$4&lt;'SFV+BESS'!$I$7),$B$2*'SFV+BESS'!$I$9-AT117,IF(AND(AM118&gt;0,AM118*$B$4+AT117&gt;$B$2*'SFV+BESS'!$I$9,AM118*$B$4&gt;'SFV+BESS'!$I$7,AT117&lt;$B$2*'SFV+BESS'!$I$9),$B$2*'SFV+BESS'!$I$9-AT117,IF(AND(AM118&gt;0,AM118*$B$4+AT117&lt;=$B$2*'SFV+BESS'!$I$9,AM118&gt;'SFV+BESS'!$I$7),'SFV+BESS'!$I$7,0))))</f>
        <v>0</v>
      </c>
      <c r="AO118" s="27">
        <f>IF(AND(AM118&lt;0,AT117+AM118/$B$5&gt;$H$2,-AM118/'Carga-Descarga Año'!$B$5&lt;'SFV+BESS'!$I$7),AM118/$B$5,IF(AND(AM118&lt;0,AT117+AM118/$B$5&gt;$H$2,-AM118/'Carga-Descarga Año'!$B$5&gt;'SFV+BESS'!$I$7),-'SFV+BESS'!$I$7,IF(AND(AM118&lt;0,AT117+AM118/$B$5&lt;$H$2),-MIN('SFV+BESS'!$I$7,AT117-$H$2),0)))</f>
        <v>0</v>
      </c>
      <c r="AP118" s="33"/>
      <c r="AQ118" s="33">
        <f t="shared" si="155"/>
        <v>74.570000000000007</v>
      </c>
      <c r="AR118" s="27">
        <f t="shared" si="119"/>
        <v>0</v>
      </c>
      <c r="AS118" s="27">
        <f t="shared" si="156"/>
        <v>0</v>
      </c>
      <c r="AT118" s="28">
        <f>IF((AT117+AN118+AO118)&gt;=$B$2*'SFV+BESS'!$I$9, $B$2*'SFV+BESS'!$I$9, (AT117+AN118+AO118))</f>
        <v>173.61249999999998</v>
      </c>
      <c r="AU118" s="110">
        <f t="shared" si="120"/>
        <v>60.544969479839139</v>
      </c>
      <c r="AZ118" s="251"/>
      <c r="BA118" s="48">
        <v>4.5416666666666696</v>
      </c>
      <c r="BB118" s="33">
        <f t="shared" si="175"/>
        <v>117.05399934144904</v>
      </c>
      <c r="BC118" s="33">
        <f>Gen_Cons_Horario!B2304</f>
        <v>0</v>
      </c>
      <c r="BD118" s="35">
        <f t="shared" si="150"/>
        <v>117.05399934144904</v>
      </c>
      <c r="BE118" s="116">
        <f>IF(AND(BD118&gt;0,BD118*$B$4+BK117&lt;=$B$2*'SFV+BESS'!$I$9,BD118&lt;'SFV+BESS'!$I$7), BD118*$B$4, IF(AND(BD118&gt;0,BD118*$B$4+BK117&gt;$B$2*'SFV+BESS'!$I$9,BD118*$B$4&lt;'SFV+BESS'!$I$7),$B$2*'SFV+BESS'!$I$9-BK117,IF(AND(BD118&gt;0,BD118*$B$4+BK117&gt;$B$2*'SFV+BESS'!$I$9,BD118*$B$4&gt;'SFV+BESS'!$I$7,BK117&lt;$B$2*'SFV+BESS'!$I$9),$B$2*'SFV+BESS'!$I$9-BK117,IF(AND(BD118&gt;0,BD118*$B$4+BK117&lt;=$B$2*'SFV+BESS'!$I$9,BD118&gt;'SFV+BESS'!$I$7),'SFV+BESS'!$I$7,0))))</f>
        <v>0</v>
      </c>
      <c r="BF118" s="27">
        <f>IF(AND(BD118&lt;0,BK117+BD118/$B$5&gt;$H$2,-BD118/'Carga-Descarga Año'!$B$5&lt;'SFV+BESS'!$I$7),BD118/$B$5,IF(AND(BD118&lt;0,BK117+BD118/$B$5&gt;$H$2,-BD118/'Carga-Descarga Año'!$B$5&gt;'SFV+BESS'!$I$7),-'SFV+BESS'!$I$7,IF(AND(BD118&lt;0,BK117+BD118/$B$5&lt;$H$2),-MIN('SFV+BESS'!$I$7,BK117-$H$2),0)))</f>
        <v>0</v>
      </c>
      <c r="BG118" s="33"/>
      <c r="BH118" s="33">
        <f t="shared" si="157"/>
        <v>0</v>
      </c>
      <c r="BI118" s="27">
        <f t="shared" si="121"/>
        <v>0</v>
      </c>
      <c r="BJ118" s="27">
        <f t="shared" si="158"/>
        <v>0</v>
      </c>
      <c r="BK118" s="28">
        <f>IF((BK117+BE118+BF118)&gt;=$B$2*'SFV+BESS'!$I$9, $B$2*'SFV+BESS'!$I$9, (BK117+BE118+BF118))</f>
        <v>173.61249999999998</v>
      </c>
      <c r="BL118" s="110">
        <f t="shared" si="122"/>
        <v>117.05399934144904</v>
      </c>
      <c r="BQ118" s="251"/>
      <c r="BR118" s="48">
        <v>4.5416666666666696</v>
      </c>
      <c r="BS118" s="33">
        <f t="shared" si="176"/>
        <v>101.15682338349448</v>
      </c>
      <c r="BT118" s="33">
        <f>Gen_Cons_Horario!B3024</f>
        <v>0</v>
      </c>
      <c r="BU118" s="35">
        <f t="shared" si="151"/>
        <v>101.15682338349448</v>
      </c>
      <c r="BV118" s="116">
        <f>IF(AND(BU118&gt;0,BU118*$B$4+CB117&lt;=$B$2*'SFV+BESS'!$I$9,BU118&lt;'SFV+BESS'!$I$7), BU118*$B$4, IF(AND(BU118&gt;0,BU118*$B$4+CB117&gt;$B$2*'SFV+BESS'!$I$9,BU118*$B$4&lt;'SFV+BESS'!$I$7),$B$2*'SFV+BESS'!$I$9-CB117,IF(AND(BU118&gt;0,BU118*$B$4+CB117&gt;$B$2*'SFV+BESS'!$I$9,BU118*$B$4&gt;'SFV+BESS'!$I$7,CB117&lt;$B$2*'SFV+BESS'!$I$9),$B$2*'SFV+BESS'!$I$9-CB117,IF(AND(BU118&gt;0,BU118*$B$4+CB117&lt;=$B$2*'SFV+BESS'!$I$9,BU118&gt;'SFV+BESS'!$I$7),'SFV+BESS'!$I$7,0))))</f>
        <v>0</v>
      </c>
      <c r="BW118" s="27">
        <f>IF(AND(BU118&lt;0,CB117+BU118/$B$5&gt;$H$2,-BU118/'Carga-Descarga Año'!$B$5&lt;'SFV+BESS'!$I$7),BU118/$B$5,IF(AND(BU118&lt;0,CB117+BU118/$B$5&gt;$H$2,-BU118/'Carga-Descarga Año'!$B$5&gt;'SFV+BESS'!$I$7),-'SFV+BESS'!$I$7,IF(AND(BU118&lt;0,CB117+BU118/$B$5&lt;$H$2),-MIN('SFV+BESS'!$I$7,CB117-$H$2),0)))</f>
        <v>0</v>
      </c>
      <c r="BX118" s="33"/>
      <c r="BY118" s="33">
        <f t="shared" si="159"/>
        <v>0</v>
      </c>
      <c r="BZ118" s="27">
        <f t="shared" si="123"/>
        <v>0</v>
      </c>
      <c r="CA118" s="27">
        <f t="shared" si="124"/>
        <v>0</v>
      </c>
      <c r="CB118" s="28">
        <f>IF((CB117+BV118+BW118)&gt;=$B$2*'SFV+BESS'!$I$9, $B$2*'SFV+BESS'!$I$9, (CB117+BV118+BW118))</f>
        <v>173.61249999999998</v>
      </c>
      <c r="CC118" s="110">
        <f t="shared" si="125"/>
        <v>101.15682338349448</v>
      </c>
      <c r="CH118" s="251"/>
      <c r="CI118" s="48">
        <v>4.5416666666666696</v>
      </c>
      <c r="CJ118" s="33">
        <f t="shared" si="177"/>
        <v>89.380465685827559</v>
      </c>
      <c r="CK118" s="33">
        <f>Gen_Cons_Horario!B3768</f>
        <v>0</v>
      </c>
      <c r="CL118" s="35">
        <f t="shared" si="152"/>
        <v>89.380465685827559</v>
      </c>
      <c r="CM118" s="116">
        <f>IF(AND(CL118&gt;0,CL118*$B$4+CS117&lt;=$B$2*'SFV+BESS'!$I$9,CL118&lt;'SFV+BESS'!$I$7), CL118*$B$4, IF(AND(CL118&gt;0,CL118*$B$4+CS117&gt;$B$2*'SFV+BESS'!$I$9,CL118*$B$4&lt;'SFV+BESS'!$I$7),$B$2*'SFV+BESS'!$I$9-CS117,IF(AND(CL118&gt;0,CL118*$B$4+CS117&gt;$B$2*'SFV+BESS'!$I$9,CL118*$B$4&gt;'SFV+BESS'!$I$7,CS117&lt;$B$2*'SFV+BESS'!$I$9),$B$2*'SFV+BESS'!$I$9-CS117,IF(AND(CL118&gt;0,CL118*$B$4+CS117&lt;=$B$2*'SFV+BESS'!$I$9,CL118&gt;'SFV+BESS'!$I$7),'SFV+BESS'!$I$7,0))))</f>
        <v>0</v>
      </c>
      <c r="CN118" s="27">
        <f>IF(AND(CL118&lt;0,CS117+CL118/$B$5&gt;$H$2,-CL118/'Carga-Descarga Año'!$B$5&lt;'SFV+BESS'!$I$7),CL118/$B$5,IF(AND(CL118&lt;0,CS117+CL118/$B$5&gt;$H$2,-CL118/'Carga-Descarga Año'!$B$5&gt;'SFV+BESS'!$I$7),-'SFV+BESS'!$I$7,IF(AND(CL118&lt;0,CS117+CL118/$B$5&lt;$H$2),-MIN('SFV+BESS'!$I$7,CS117-$H$2),0)))</f>
        <v>0</v>
      </c>
      <c r="CO118" s="33"/>
      <c r="CP118" s="33">
        <f t="shared" si="160"/>
        <v>0</v>
      </c>
      <c r="CQ118" s="27">
        <f t="shared" si="126"/>
        <v>0</v>
      </c>
      <c r="CR118" s="27">
        <f t="shared" si="161"/>
        <v>0</v>
      </c>
      <c r="CS118" s="28">
        <f>IF((CS117+CM118+CN118)&gt;=$B$2*'SFV+BESS'!$I$9, $B$2*'SFV+BESS'!$I$9, (CS117+CM118+CN118))</f>
        <v>173.61249999999998</v>
      </c>
      <c r="CT118" s="110">
        <f t="shared" si="127"/>
        <v>89.380465685827559</v>
      </c>
      <c r="CY118" s="251"/>
      <c r="CZ118" s="48">
        <v>4.5416666666666696</v>
      </c>
      <c r="DA118" s="33">
        <f t="shared" si="178"/>
        <v>97.567951615344242</v>
      </c>
      <c r="DB118" s="33">
        <f>Gen_Cons_Horario!B4488</f>
        <v>0</v>
      </c>
      <c r="DC118" s="35">
        <f t="shared" si="143"/>
        <v>97.567951615344242</v>
      </c>
      <c r="DD118" s="116">
        <f>IF(AND(DC118&gt;0,DC118*$B$4+DJ117&lt;=$B$2*'SFV+BESS'!$I$9,DC118&lt;'SFV+BESS'!$I$7), DC118*$B$4, IF(AND(DC118&gt;0,DC118*$B$4+DJ117&gt;$B$2*'SFV+BESS'!$I$9,DC118*$B$4&lt;'SFV+BESS'!$I$7),$B$2*'SFV+BESS'!$I$9-DJ117,IF(AND(DC118&gt;0,DC118*$B$4+DJ117&gt;$B$2*'SFV+BESS'!$I$9,DC118*$B$4&gt;'SFV+BESS'!$I$7,DJ117&lt;$B$2*'SFV+BESS'!$I$9),$B$2*'SFV+BESS'!$I$9-DJ117,IF(AND(DC118&gt;0,DC118*$B$4+DJ117&lt;=$B$2*'SFV+BESS'!$I$9,DC118&gt;'SFV+BESS'!$I$7),'SFV+BESS'!$I$7,0))))</f>
        <v>0</v>
      </c>
      <c r="DE118" s="27">
        <f>IF(AND(DC118&lt;0,DJ117+DC118/$B$5&gt;$H$2,-DC118/'Carga-Descarga Año'!$B$5&lt;'SFV+BESS'!$I$7),DC118/$B$5,IF(AND(DC118&lt;0,DJ117+DC118/$B$5&gt;$H$2,-DC118/'Carga-Descarga Año'!$B$5&gt;'SFV+BESS'!$I$7),-'SFV+BESS'!$I$7,IF(AND(DC118&lt;0,DJ117+DC118/$B$5&lt;$H$2),-MIN('SFV+BESS'!$I$7,DJ117-$H$2),0)))</f>
        <v>0</v>
      </c>
      <c r="DF118" s="33"/>
      <c r="DG118" s="33">
        <f t="shared" si="162"/>
        <v>0</v>
      </c>
      <c r="DH118" s="27">
        <f t="shared" si="128"/>
        <v>0</v>
      </c>
      <c r="DI118" s="27">
        <f t="shared" si="129"/>
        <v>0</v>
      </c>
      <c r="DJ118" s="28">
        <f>IF((DJ117+DD118+DE118)&gt;=$B$2*'SFV+BESS'!$I$9, $B$2*'SFV+BESS'!$I$9, (DJ117+DD118+DE118))</f>
        <v>173.61249999999998</v>
      </c>
      <c r="DK118" s="110">
        <f t="shared" si="130"/>
        <v>97.567951615344242</v>
      </c>
      <c r="DP118" s="251"/>
      <c r="DQ118" s="48">
        <v>4.5416666666666696</v>
      </c>
      <c r="DR118" s="33">
        <f t="shared" si="179"/>
        <v>96.834626817698066</v>
      </c>
      <c r="DS118" s="33">
        <f>Gen_Cons_Horario!B5232</f>
        <v>0</v>
      </c>
      <c r="DT118" s="35">
        <f t="shared" si="144"/>
        <v>96.834626817698066</v>
      </c>
      <c r="DU118" s="116">
        <f>IF(AND(DT118&gt;0,DT118*$B$4+EA117&lt;=$B$2*'SFV+BESS'!$I$9,DT118&lt;'SFV+BESS'!$I$7), DT118*$B$4, IF(AND(DT118&gt;0,DT118*$B$4+EA117&gt;$B$2*'SFV+BESS'!$I$9,DT118*$B$4&lt;'SFV+BESS'!$I$7),$B$2*'SFV+BESS'!$I$9-EA117,IF(AND(DT118&gt;0,DT118*$B$4+EA117&gt;$B$2*'SFV+BESS'!$I$9,DT118*$B$4&gt;'SFV+BESS'!$I$7,EA117&lt;$B$2*'SFV+BESS'!$I$9),$B$2*'SFV+BESS'!$I$9-EA117,IF(AND(DT118&gt;0,DT118*$B$4+EA117&lt;=$B$2*'SFV+BESS'!$I$9,DT118&gt;'SFV+BESS'!$I$7),'SFV+BESS'!$I$7,0))))</f>
        <v>0</v>
      </c>
      <c r="DV118" s="27">
        <f>IF(AND(DT118&lt;0,EA117+DT118/$B$5&gt;$H$2,-DT118/'Carga-Descarga Año'!$B$5&lt;'SFV+BESS'!$I$7),DT118/$B$5,IF(AND(DT118&lt;0,EA117+DT118/$B$5&gt;$H$2,-DT118/'Carga-Descarga Año'!$B$5&gt;'SFV+BESS'!$I$7),-'SFV+BESS'!$I$7,IF(AND(DT118&lt;0,EA117+DT118/$B$5&lt;$H$2),-MIN('SFV+BESS'!$I$7,EA117-$H$2),0)))</f>
        <v>0</v>
      </c>
      <c r="DW118" s="33"/>
      <c r="DX118" s="33">
        <f t="shared" si="163"/>
        <v>0</v>
      </c>
      <c r="DY118" s="27">
        <f t="shared" si="131"/>
        <v>0</v>
      </c>
      <c r="DZ118" s="27">
        <f t="shared" si="164"/>
        <v>0</v>
      </c>
      <c r="EA118" s="28">
        <f>IF((EA117+DU118+DV118)&gt;=$B$2*'SFV+BESS'!$I$9, $B$2*'SFV+BESS'!$I$9, (EA117+DU118+DV118))</f>
        <v>173.61249999999998</v>
      </c>
      <c r="EB118" s="110">
        <f t="shared" si="132"/>
        <v>96.834626817698066</v>
      </c>
      <c r="EG118" s="251"/>
      <c r="EH118" s="48">
        <v>4.5416666666666696</v>
      </c>
      <c r="EI118" s="33">
        <f t="shared" si="180"/>
        <v>107.82955536087286</v>
      </c>
      <c r="EJ118" s="33">
        <f>Gen_Cons_Horario!B5976</f>
        <v>0</v>
      </c>
      <c r="EK118" s="35">
        <f t="shared" si="145"/>
        <v>107.82955536087286</v>
      </c>
      <c r="EL118" s="116">
        <f>IF(AND(EK118&gt;0,EK118*$B$4+ER117&lt;=$B$2*'SFV+BESS'!$I$9,EK118&lt;'SFV+BESS'!$I$7), EK118*$B$4, IF(AND(EK118&gt;0,EK118*$B$4+ER117&gt;$B$2*'SFV+BESS'!$I$9,EK118*$B$4&lt;'SFV+BESS'!$I$7),$B$2*'SFV+BESS'!$I$9-ER117,IF(AND(EK118&gt;0,EK118*$B$4+ER117&gt;$B$2*'SFV+BESS'!$I$9,EK118*$B$4&gt;'SFV+BESS'!$I$7,ER117&lt;$B$2*'SFV+BESS'!$I$9),$B$2*'SFV+BESS'!$I$9-ER117,IF(AND(EK118&gt;0,EK118*$B$4+ER117&lt;=$B$2*'SFV+BESS'!$I$9,EK118&gt;'SFV+BESS'!$I$7),'SFV+BESS'!$I$7,0))))</f>
        <v>0</v>
      </c>
      <c r="EM118" s="27">
        <f>IF(AND(EK118&lt;0,ER117+EK118/$B$5&gt;$H$2,-EK118/'Carga-Descarga Año'!$B$5&lt;'SFV+BESS'!$I$7),EK118/$B$5,IF(AND(EK118&lt;0,ER117+EK118/$B$5&gt;$H$2,-EK118/'Carga-Descarga Año'!$B$5&gt;'SFV+BESS'!$I$7),-'SFV+BESS'!$I$7,IF(AND(EK118&lt;0,ER117+EK118/$B$5&lt;$H$2),-MIN('SFV+BESS'!$I$7,ER117-$H$2),0)))</f>
        <v>0</v>
      </c>
      <c r="EN118" s="33"/>
      <c r="EO118" s="33">
        <f t="shared" si="165"/>
        <v>0</v>
      </c>
      <c r="EP118" s="27">
        <f t="shared" si="133"/>
        <v>0</v>
      </c>
      <c r="EQ118" s="27">
        <f t="shared" si="166"/>
        <v>0</v>
      </c>
      <c r="ER118" s="28">
        <f>IF((ER117+EL118+EM118)&gt;=$B$2*'SFV+BESS'!$I$9, $B$2*'SFV+BESS'!$I$9, (ER117+EL118+EM118))</f>
        <v>173.61249999999998</v>
      </c>
      <c r="ES118" s="110">
        <f t="shared" si="134"/>
        <v>107.82955536087286</v>
      </c>
      <c r="EX118" s="251"/>
      <c r="EY118" s="48">
        <v>4.5416666666666696</v>
      </c>
      <c r="EZ118" s="33">
        <f t="shared" si="181"/>
        <v>116.9976573866774</v>
      </c>
      <c r="FA118" s="33">
        <f>Gen_Cons_Horario!B6696</f>
        <v>0</v>
      </c>
      <c r="FB118" s="35">
        <f t="shared" si="146"/>
        <v>116.9976573866774</v>
      </c>
      <c r="FC118" s="116">
        <f>IF(AND(FB118&gt;0,FB118*$B$4+FI117&lt;=$B$2*'SFV+BESS'!$I$9,FB118&lt;'SFV+BESS'!$I$7), FB118*$B$4, IF(AND(FB118&gt;0,FB118*$B$4+FI117&gt;$B$2*'SFV+BESS'!$I$9,FB118*$B$4&lt;'SFV+BESS'!$I$7),$B$2*'SFV+BESS'!$I$9-FI117,IF(AND(FB118&gt;0,FB118*$B$4+FI117&gt;$B$2*'SFV+BESS'!$I$9,FB118*$B$4&gt;'SFV+BESS'!$I$7,FI117&lt;$B$2*'SFV+BESS'!$I$9),$B$2*'SFV+BESS'!$I$9-FI117,IF(AND(FB118&gt;0,FB118*$B$4+FI117&lt;=$B$2*'SFV+BESS'!$I$9,FB118&gt;'SFV+BESS'!$I$7),'SFV+BESS'!$I$7,0))))</f>
        <v>0</v>
      </c>
      <c r="FD118" s="27">
        <f>IF(AND(FB118&lt;0,FI117+FB118/$B$5&gt;$H$2,-FB118/'Carga-Descarga Año'!$B$5&lt;'SFV+BESS'!$I$7),FB118/$B$5,IF(AND(FB118&lt;0,FI117+FB118/$B$5&gt;$H$2,-FB118/'Carga-Descarga Año'!$B$5&gt;'SFV+BESS'!$I$7),-'SFV+BESS'!$I$7,IF(AND(FB118&lt;0,FI117+FB118/$B$5&lt;$H$2),-MIN('SFV+BESS'!$I$7,FI117-$H$2),0)))</f>
        <v>0</v>
      </c>
      <c r="FE118" s="33"/>
      <c r="FF118" s="33">
        <f t="shared" si="167"/>
        <v>0</v>
      </c>
      <c r="FG118" s="27">
        <f t="shared" si="135"/>
        <v>0</v>
      </c>
      <c r="FH118" s="27">
        <f t="shared" si="168"/>
        <v>0</v>
      </c>
      <c r="FI118" s="28">
        <f>IF((FI117+FC118+FD118)&gt;=$B$2*'SFV+BESS'!$I$9, $B$2*'SFV+BESS'!$I$9, (FI117+FC118+FD118))</f>
        <v>173.61249999999998</v>
      </c>
      <c r="FJ118" s="110">
        <f t="shared" si="136"/>
        <v>116.9976573866774</v>
      </c>
      <c r="FO118" s="251"/>
      <c r="FP118" s="48">
        <v>4.5416666666666696</v>
      </c>
      <c r="FQ118" s="33">
        <f t="shared" si="182"/>
        <v>124.15896438995942</v>
      </c>
      <c r="FR118" s="33">
        <f>Gen_Cons_Horario!B7440</f>
        <v>82.027000000000001</v>
      </c>
      <c r="FS118" s="35">
        <f t="shared" si="147"/>
        <v>42.131964389959421</v>
      </c>
      <c r="FT118" s="116">
        <f>IF(AND(FS118&gt;0,FS118*$B$4+FZ117&lt;=$B$2*'SFV+BESS'!$I$9,FS118&lt;'SFV+BESS'!$I$7), FS118*$B$4, IF(AND(FS118&gt;0,FS118*$B$4+FZ117&gt;$B$2*'SFV+BESS'!$I$9,FS118*$B$4&lt;'SFV+BESS'!$I$7),$B$2*'SFV+BESS'!$I$9-FZ117,IF(AND(FS118&gt;0,FS118*$B$4+FZ117&gt;$B$2*'SFV+BESS'!$I$9,FS118*$B$4&gt;'SFV+BESS'!$I$7,FZ117&lt;$B$2*'SFV+BESS'!$I$9),$B$2*'SFV+BESS'!$I$9-FZ117,IF(AND(FS118&gt;0,FS118*$B$4+FZ117&lt;=$B$2*'SFV+BESS'!$I$9,FS118&gt;'SFV+BESS'!$I$7),'SFV+BESS'!$I$7,0))))</f>
        <v>12.398856864016381</v>
      </c>
      <c r="FU118" s="27">
        <f>IF(AND(FS118&lt;0,FZ117+FS118/$B$5&gt;$H$2,-FS118/'Carga-Descarga Año'!$B$5&lt;'SFV+BESS'!$I$7),FS118/$B$5,IF(AND(FS118&lt;0,FZ117+FS118/$B$5&gt;$H$2,-FS118/'Carga-Descarga Año'!$B$5&gt;'SFV+BESS'!$I$7),-'SFV+BESS'!$I$7,IF(AND(FS118&lt;0,FZ117+FS118/$B$5&lt;$H$2),-MIN('SFV+BESS'!$I$7,FZ117-$H$2),0)))</f>
        <v>0</v>
      </c>
      <c r="FV118" s="33"/>
      <c r="FW118" s="33">
        <f t="shared" si="169"/>
        <v>82.027000000000001</v>
      </c>
      <c r="FX118" s="27">
        <f t="shared" si="137"/>
        <v>0</v>
      </c>
      <c r="FY118" s="27">
        <f t="shared" si="170"/>
        <v>0</v>
      </c>
      <c r="FZ118" s="28">
        <f>IF((FZ117+FT118+FU118)&gt;=$B$2*'SFV+BESS'!$I$9, $B$2*'SFV+BESS'!$I$9, (FZ117+FT118+FU118))</f>
        <v>173.61249999999998</v>
      </c>
      <c r="GA118" s="110">
        <f t="shared" si="138"/>
        <v>29.08053611204744</v>
      </c>
      <c r="GF118" s="251"/>
      <c r="GG118" s="48">
        <v>4.5416666666666696</v>
      </c>
      <c r="GH118" s="33">
        <f t="shared" si="183"/>
        <v>123.094953967778</v>
      </c>
      <c r="GI118" s="33">
        <f>Gen_Cons_Horario!B8160</f>
        <v>59.656000000000006</v>
      </c>
      <c r="GJ118" s="35">
        <f t="shared" si="153"/>
        <v>63.438953967777991</v>
      </c>
      <c r="GK118" s="116">
        <f>IF(AND(GJ118&gt;0,GJ118*$B$4+GQ117&lt;=$B$2*'SFV+BESS'!$I$9,GJ118&lt;'SFV+BESS'!$I$7), GJ118*$B$4, IF(AND(GJ118&gt;0,GJ118*$B$4+GQ117&gt;$B$2*'SFV+BESS'!$I$9,GJ118*$B$4&lt;'SFV+BESS'!$I$7),$B$2*'SFV+BESS'!$I$9-GQ117,IF(AND(GJ118&gt;0,GJ118*$B$4+GQ117&gt;$B$2*'SFV+BESS'!$I$9,GJ118*$B$4&gt;'SFV+BESS'!$I$7,GQ117&lt;$B$2*'SFV+BESS'!$I$9),$B$2*'SFV+BESS'!$I$9-GQ117,IF(AND(GJ118&gt;0,GJ118*$B$4+GQ117&lt;=$B$2*'SFV+BESS'!$I$9,GJ118&gt;'SFV+BESS'!$I$7),'SFV+BESS'!$I$7,0))))</f>
        <v>0</v>
      </c>
      <c r="GL118" s="27">
        <f>IF(AND(GJ118&lt;0,GQ117+GJ118/$B$5&gt;$H$2,-GJ118/'Carga-Descarga Año'!$B$5&lt;'SFV+BESS'!$I$7),GJ118/$B$5,IF(AND(GJ118&lt;0,GQ117+GJ118/$B$5&gt;$H$2,-GJ118/'Carga-Descarga Año'!$B$5&gt;'SFV+BESS'!$I$7),-'SFV+BESS'!$I$7,IF(AND(GJ118&lt;0,GQ117+GJ118/$B$5&lt;$H$2),-MIN('SFV+BESS'!$I$7,GQ117-$H$2),0)))</f>
        <v>0</v>
      </c>
      <c r="GM118" s="33"/>
      <c r="GN118" s="33">
        <f t="shared" si="171"/>
        <v>59.656000000000006</v>
      </c>
      <c r="GO118" s="27">
        <f t="shared" si="139"/>
        <v>0</v>
      </c>
      <c r="GP118" s="27">
        <f t="shared" si="172"/>
        <v>0</v>
      </c>
      <c r="GQ118" s="28">
        <f>IF((GQ117+GK118+GL118)&gt;=$B$2*'SFV+BESS'!$I$9, $B$2*'SFV+BESS'!$I$9, (GQ117+GK118+GL118))</f>
        <v>173.61249999999998</v>
      </c>
      <c r="GR118" s="110">
        <f t="shared" si="140"/>
        <v>63.438953967777991</v>
      </c>
    </row>
    <row r="119" spans="1:200">
      <c r="A119" s="249"/>
      <c r="B119" s="48">
        <v>4.5833333333333401</v>
      </c>
      <c r="C119" s="38">
        <f t="shared" si="154"/>
        <v>133.25978951017149</v>
      </c>
      <c r="D119" s="2">
        <f>Gen_Cons_Horario!B145</f>
        <v>37.285000000000004</v>
      </c>
      <c r="E119" s="140">
        <f t="shared" si="112"/>
        <v>95.97478951017149</v>
      </c>
      <c r="F119" s="116">
        <f>IF(AND(E119&gt;0,E119*$B$4+L118&lt;=$B$2*'SFV+BESS'!$I$9,E119&lt;'SFV+BESS'!$I$7), E119*$B$4, IF(AND(E119&gt;0,E119*$B$4+L118&gt;$B$2*'SFV+BESS'!$I$9,E119*$B$4&lt;'SFV+BESS'!$I$7),$B$2*'SFV+BESS'!$I$9-L118,IF(AND(E119&gt;0,E119*$B$4+L118&gt;$B$2*'SFV+BESS'!$I$9,E119*$B$4&gt;'SFV+BESS'!$I$7,L118&lt;$B$2*'SFV+BESS'!$I$9),$B$2*'SFV+BESS'!$I$9-L118,IF(AND(E119&gt;0,E119*$B$4+L118&lt;=$B$2*'SFV+BESS'!$I$9,E119&gt;'SFV+BESS'!$I$7),'SFV+BESS'!$I$7,0))))</f>
        <v>0</v>
      </c>
      <c r="G119" s="27">
        <f>IF(AND(E119&lt;0,L118+E119/$B$5&gt;$H$2,-E119/'Carga-Descarga Año'!$B$5&lt;'SFV+BESS'!$I$7),E119/$B$5,IF(AND(E119&lt;0,L118+E119/$B$5&gt;$H$2,-E119/'Carga-Descarga Año'!$B$5&gt;'SFV+BESS'!$I$7),-'SFV+BESS'!$I$7,IF(AND(E119&lt;0,L118+E119/$B$5&lt;$H$2),-MIN('SFV+BESS'!$I$7,L118-$H$2),0)))</f>
        <v>0</v>
      </c>
      <c r="I119" s="38">
        <f t="shared" si="113"/>
        <v>37.285000000000004</v>
      </c>
      <c r="J119" s="27">
        <f t="shared" si="115"/>
        <v>0</v>
      </c>
      <c r="K119" s="27">
        <f t="shared" si="114"/>
        <v>0</v>
      </c>
      <c r="L119" s="28">
        <f>IF((L118+F119+G119)&gt;=$B$2*'SFV+BESS'!$I$9, $B$2*'SFV+BESS'!$I$9, (L118+F119+G119))</f>
        <v>173.61249999999998</v>
      </c>
      <c r="M119" s="110">
        <f t="shared" si="116"/>
        <v>95.97478951017149</v>
      </c>
      <c r="R119" s="251"/>
      <c r="S119" s="48">
        <v>4.5833333333333401</v>
      </c>
      <c r="T119" s="2">
        <f t="shared" si="173"/>
        <v>139.0828529227783</v>
      </c>
      <c r="U119" s="2">
        <f>Gen_Cons_Horario!B889</f>
        <v>74.570000000000007</v>
      </c>
      <c r="V119" s="35">
        <f t="shared" si="148"/>
        <v>64.512852922778293</v>
      </c>
      <c r="W119" s="116">
        <f>IF(AND(V119&gt;0,V119*$B$4+AC118&lt;=$B$2*'SFV+BESS'!$I$9,V119&lt;'SFV+BESS'!$I$7), V119*$B$4, IF(AND(V119&gt;0,V119*$B$4+AC118&gt;$B$2*'SFV+BESS'!$I$9,V119*$B$4&lt;'SFV+BESS'!$I$7),$B$2*'SFV+BESS'!$I$9-AC118,IF(AND(V119&gt;0,V119*$B$4+AC118&gt;$B$2*'SFV+BESS'!$I$9,V119*$B$4&gt;'SFV+BESS'!$I$7,AC118&lt;$B$2*'SFV+BESS'!$I$9),$B$2*'SFV+BESS'!$I$9-AC118,IF(AND(V119&gt;0,V119*$B$4+AC118&lt;=$B$2*'SFV+BESS'!$I$9,V119&gt;'SFV+BESS'!$I$7),'SFV+BESS'!$I$7,0))))</f>
        <v>0</v>
      </c>
      <c r="X119" s="27">
        <f>IF(AND(V119&lt;0,AC118+V119/$B$5&gt;$H$2,-V119/'Carga-Descarga Año'!$B$5&lt;'SFV+BESS'!$I$7),V119/$B$5,IF(AND(V119&lt;0,AC118+V119/$B$5&gt;$H$2,-V119/'Carga-Descarga Año'!$B$5&gt;'SFV+BESS'!$I$7),-'SFV+BESS'!$I$7,IF(AND(V119&lt;0,AC118+V119/$B$5&lt;$H$2),-MIN('SFV+BESS'!$I$7,AC118-$H$2),0)))</f>
        <v>0</v>
      </c>
      <c r="Z119" s="33">
        <f t="shared" si="142"/>
        <v>74.570000000000007</v>
      </c>
      <c r="AA119" s="27">
        <f t="shared" si="117"/>
        <v>0</v>
      </c>
      <c r="AB119" s="27">
        <f t="shared" si="141"/>
        <v>0</v>
      </c>
      <c r="AC119" s="28">
        <f>IF((AC118+W119+X119)&gt;=$B$2*'SFV+BESS'!$I$9, $B$2*'SFV+BESS'!$I$9, (AC118+W119+X119))</f>
        <v>173.61249999999998</v>
      </c>
      <c r="AD119" s="110">
        <f t="shared" si="118"/>
        <v>64.512852922778293</v>
      </c>
      <c r="AI119" s="251"/>
      <c r="AJ119" s="48">
        <v>4.5833333333333401</v>
      </c>
      <c r="AK119" s="52">
        <f t="shared" si="174"/>
        <v>137.68044358388673</v>
      </c>
      <c r="AL119" s="33">
        <f>Gen_Cons_Horario!B1561</f>
        <v>74.570000000000007</v>
      </c>
      <c r="AM119" s="35">
        <f t="shared" si="149"/>
        <v>63.11044358388672</v>
      </c>
      <c r="AN119" s="116">
        <f>IF(AND(AM119&gt;0,AM119*$B$4+AT118&lt;=$B$2*'SFV+BESS'!$I$9,AM119&lt;'SFV+BESS'!$I$7), AM119*$B$4, IF(AND(AM119&gt;0,AM119*$B$4+AT118&gt;$B$2*'SFV+BESS'!$I$9,AM119*$B$4&lt;'SFV+BESS'!$I$7),$B$2*'SFV+BESS'!$I$9-AT118,IF(AND(AM119&gt;0,AM119*$B$4+AT118&gt;$B$2*'SFV+BESS'!$I$9,AM119*$B$4&gt;'SFV+BESS'!$I$7,AT118&lt;$B$2*'SFV+BESS'!$I$9),$B$2*'SFV+BESS'!$I$9-AT118,IF(AND(AM119&gt;0,AM119*$B$4+AT118&lt;=$B$2*'SFV+BESS'!$I$9,AM119&gt;'SFV+BESS'!$I$7),'SFV+BESS'!$I$7,0))))</f>
        <v>0</v>
      </c>
      <c r="AO119" s="27">
        <f>IF(AND(AM119&lt;0,AT118+AM119/$B$5&gt;$H$2,-AM119/'Carga-Descarga Año'!$B$5&lt;'SFV+BESS'!$I$7),AM119/$B$5,IF(AND(AM119&lt;0,AT118+AM119/$B$5&gt;$H$2,-AM119/'Carga-Descarga Año'!$B$5&gt;'SFV+BESS'!$I$7),-'SFV+BESS'!$I$7,IF(AND(AM119&lt;0,AT118+AM119/$B$5&lt;$H$2),-MIN('SFV+BESS'!$I$7,AT118-$H$2),0)))</f>
        <v>0</v>
      </c>
      <c r="AP119" s="33"/>
      <c r="AQ119" s="33">
        <f t="shared" si="155"/>
        <v>74.570000000000007</v>
      </c>
      <c r="AR119" s="27">
        <f t="shared" si="119"/>
        <v>0</v>
      </c>
      <c r="AS119" s="27">
        <f t="shared" si="156"/>
        <v>0</v>
      </c>
      <c r="AT119" s="28">
        <f>IF((AT118+AN119+AO119)&gt;=$B$2*'SFV+BESS'!$I$9, $B$2*'SFV+BESS'!$I$9, (AT118+AN119+AO119))</f>
        <v>173.61249999999998</v>
      </c>
      <c r="AU119" s="110">
        <f t="shared" si="120"/>
        <v>63.11044358388672</v>
      </c>
      <c r="AZ119" s="251"/>
      <c r="BA119" s="48">
        <v>4.5833333333333401</v>
      </c>
      <c r="BB119" s="33">
        <f t="shared" si="175"/>
        <v>119.78981902555637</v>
      </c>
      <c r="BC119" s="33">
        <f>Gen_Cons_Horario!B2305</f>
        <v>0</v>
      </c>
      <c r="BD119" s="35">
        <f t="shared" si="150"/>
        <v>119.78981902555637</v>
      </c>
      <c r="BE119" s="116">
        <f>IF(AND(BD119&gt;0,BD119*$B$4+BK118&lt;=$B$2*'SFV+BESS'!$I$9,BD119&lt;'SFV+BESS'!$I$7), BD119*$B$4, IF(AND(BD119&gt;0,BD119*$B$4+BK118&gt;$B$2*'SFV+BESS'!$I$9,BD119*$B$4&lt;'SFV+BESS'!$I$7),$B$2*'SFV+BESS'!$I$9-BK118,IF(AND(BD119&gt;0,BD119*$B$4+BK118&gt;$B$2*'SFV+BESS'!$I$9,BD119*$B$4&gt;'SFV+BESS'!$I$7,BK118&lt;$B$2*'SFV+BESS'!$I$9),$B$2*'SFV+BESS'!$I$9-BK118,IF(AND(BD119&gt;0,BD119*$B$4+BK118&lt;=$B$2*'SFV+BESS'!$I$9,BD119&gt;'SFV+BESS'!$I$7),'SFV+BESS'!$I$7,0))))</f>
        <v>0</v>
      </c>
      <c r="BF119" s="27">
        <f>IF(AND(BD119&lt;0,BK118+BD119/$B$5&gt;$H$2,-BD119/'Carga-Descarga Año'!$B$5&lt;'SFV+BESS'!$I$7),BD119/$B$5,IF(AND(BD119&lt;0,BK118+BD119/$B$5&gt;$H$2,-BD119/'Carga-Descarga Año'!$B$5&gt;'SFV+BESS'!$I$7),-'SFV+BESS'!$I$7,IF(AND(BD119&lt;0,BK118+BD119/$B$5&lt;$H$2),-MIN('SFV+BESS'!$I$7,BK118-$H$2),0)))</f>
        <v>0</v>
      </c>
      <c r="BG119" s="33"/>
      <c r="BH119" s="33">
        <f t="shared" si="157"/>
        <v>0</v>
      </c>
      <c r="BI119" s="27">
        <f t="shared" si="121"/>
        <v>0</v>
      </c>
      <c r="BJ119" s="27">
        <f t="shared" si="158"/>
        <v>0</v>
      </c>
      <c r="BK119" s="28">
        <f>IF((BK118+BE119+BF119)&gt;=$B$2*'SFV+BESS'!$I$9, $B$2*'SFV+BESS'!$I$9, (BK118+BE119+BF119))</f>
        <v>173.61249999999998</v>
      </c>
      <c r="BL119" s="110">
        <f t="shared" si="122"/>
        <v>119.78981902555637</v>
      </c>
      <c r="BQ119" s="251"/>
      <c r="BR119" s="48">
        <v>4.5833333333333401</v>
      </c>
      <c r="BS119" s="33">
        <f t="shared" si="176"/>
        <v>102.95917212974827</v>
      </c>
      <c r="BT119" s="33">
        <f>Gen_Cons_Horario!B3025</f>
        <v>0</v>
      </c>
      <c r="BU119" s="35">
        <f t="shared" si="151"/>
        <v>102.95917212974827</v>
      </c>
      <c r="BV119" s="116">
        <f>IF(AND(BU119&gt;0,BU119*$B$4+CB118&lt;=$B$2*'SFV+BESS'!$I$9,BU119&lt;'SFV+BESS'!$I$7), BU119*$B$4, IF(AND(BU119&gt;0,BU119*$B$4+CB118&gt;$B$2*'SFV+BESS'!$I$9,BU119*$B$4&lt;'SFV+BESS'!$I$7),$B$2*'SFV+BESS'!$I$9-CB118,IF(AND(BU119&gt;0,BU119*$B$4+CB118&gt;$B$2*'SFV+BESS'!$I$9,BU119*$B$4&gt;'SFV+BESS'!$I$7,CB118&lt;$B$2*'SFV+BESS'!$I$9),$B$2*'SFV+BESS'!$I$9-CB118,IF(AND(BU119&gt;0,BU119*$B$4+CB118&lt;=$B$2*'SFV+BESS'!$I$9,BU119&gt;'SFV+BESS'!$I$7),'SFV+BESS'!$I$7,0))))</f>
        <v>0</v>
      </c>
      <c r="BW119" s="27">
        <f>IF(AND(BU119&lt;0,CB118+BU119/$B$5&gt;$H$2,-BU119/'Carga-Descarga Año'!$B$5&lt;'SFV+BESS'!$I$7),BU119/$B$5,IF(AND(BU119&lt;0,CB118+BU119/$B$5&gt;$H$2,-BU119/'Carga-Descarga Año'!$B$5&gt;'SFV+BESS'!$I$7),-'SFV+BESS'!$I$7,IF(AND(BU119&lt;0,CB118+BU119/$B$5&lt;$H$2),-MIN('SFV+BESS'!$I$7,CB118-$H$2),0)))</f>
        <v>0</v>
      </c>
      <c r="BX119" s="33"/>
      <c r="BY119" s="33">
        <f t="shared" si="159"/>
        <v>0</v>
      </c>
      <c r="BZ119" s="27">
        <f t="shared" si="123"/>
        <v>0</v>
      </c>
      <c r="CA119" s="27">
        <f t="shared" si="124"/>
        <v>0</v>
      </c>
      <c r="CB119" s="28">
        <f>IF((CB118+BV119+BW119)&gt;=$B$2*'SFV+BESS'!$I$9, $B$2*'SFV+BESS'!$I$9, (CB118+BV119+BW119))</f>
        <v>173.61249999999998</v>
      </c>
      <c r="CC119" s="110">
        <f t="shared" si="125"/>
        <v>102.95917212974827</v>
      </c>
      <c r="CH119" s="251"/>
      <c r="CI119" s="48">
        <v>4.5833333333333401</v>
      </c>
      <c r="CJ119" s="33">
        <f t="shared" si="177"/>
        <v>92.109640210585653</v>
      </c>
      <c r="CK119" s="33">
        <f>Gen_Cons_Horario!B3769</f>
        <v>0</v>
      </c>
      <c r="CL119" s="35">
        <f t="shared" si="152"/>
        <v>92.109640210585653</v>
      </c>
      <c r="CM119" s="116">
        <f>IF(AND(CL119&gt;0,CL119*$B$4+CS118&lt;=$B$2*'SFV+BESS'!$I$9,CL119&lt;'SFV+BESS'!$I$7), CL119*$B$4, IF(AND(CL119&gt;0,CL119*$B$4+CS118&gt;$B$2*'SFV+BESS'!$I$9,CL119*$B$4&lt;'SFV+BESS'!$I$7),$B$2*'SFV+BESS'!$I$9-CS118,IF(AND(CL119&gt;0,CL119*$B$4+CS118&gt;$B$2*'SFV+BESS'!$I$9,CL119*$B$4&gt;'SFV+BESS'!$I$7,CS118&lt;$B$2*'SFV+BESS'!$I$9),$B$2*'SFV+BESS'!$I$9-CS118,IF(AND(CL119&gt;0,CL119*$B$4+CS118&lt;=$B$2*'SFV+BESS'!$I$9,CL119&gt;'SFV+BESS'!$I$7),'SFV+BESS'!$I$7,0))))</f>
        <v>0</v>
      </c>
      <c r="CN119" s="27">
        <f>IF(AND(CL119&lt;0,CS118+CL119/$B$5&gt;$H$2,-CL119/'Carga-Descarga Año'!$B$5&lt;'SFV+BESS'!$I$7),CL119/$B$5,IF(AND(CL119&lt;0,CS118+CL119/$B$5&gt;$H$2,-CL119/'Carga-Descarga Año'!$B$5&gt;'SFV+BESS'!$I$7),-'SFV+BESS'!$I$7,IF(AND(CL119&lt;0,CS118+CL119/$B$5&lt;$H$2),-MIN('SFV+BESS'!$I$7,CS118-$H$2),0)))</f>
        <v>0</v>
      </c>
      <c r="CO119" s="33"/>
      <c r="CP119" s="33">
        <f t="shared" si="160"/>
        <v>0</v>
      </c>
      <c r="CQ119" s="27">
        <f t="shared" si="126"/>
        <v>0</v>
      </c>
      <c r="CR119" s="27">
        <f t="shared" si="161"/>
        <v>0</v>
      </c>
      <c r="CS119" s="28">
        <f>IF((CS118+CM119+CN119)&gt;=$B$2*'SFV+BESS'!$I$9, $B$2*'SFV+BESS'!$I$9, (CS118+CM119+CN119))</f>
        <v>173.61249999999998</v>
      </c>
      <c r="CT119" s="110">
        <f t="shared" si="127"/>
        <v>92.109640210585653</v>
      </c>
      <c r="CY119" s="251"/>
      <c r="CZ119" s="48">
        <v>4.5833333333333401</v>
      </c>
      <c r="DA119" s="33">
        <f t="shared" si="178"/>
        <v>99.291005948507078</v>
      </c>
      <c r="DB119" s="33">
        <f>Gen_Cons_Horario!B4489</f>
        <v>0</v>
      </c>
      <c r="DC119" s="35">
        <f t="shared" si="143"/>
        <v>99.291005948507078</v>
      </c>
      <c r="DD119" s="116">
        <f>IF(AND(DC119&gt;0,DC119*$B$4+DJ118&lt;=$B$2*'SFV+BESS'!$I$9,DC119&lt;'SFV+BESS'!$I$7), DC119*$B$4, IF(AND(DC119&gt;0,DC119*$B$4+DJ118&gt;$B$2*'SFV+BESS'!$I$9,DC119*$B$4&lt;'SFV+BESS'!$I$7),$B$2*'SFV+BESS'!$I$9-DJ118,IF(AND(DC119&gt;0,DC119*$B$4+DJ118&gt;$B$2*'SFV+BESS'!$I$9,DC119*$B$4&gt;'SFV+BESS'!$I$7,DJ118&lt;$B$2*'SFV+BESS'!$I$9),$B$2*'SFV+BESS'!$I$9-DJ118,IF(AND(DC119&gt;0,DC119*$B$4+DJ118&lt;=$B$2*'SFV+BESS'!$I$9,DC119&gt;'SFV+BESS'!$I$7),'SFV+BESS'!$I$7,0))))</f>
        <v>0</v>
      </c>
      <c r="DE119" s="27">
        <f>IF(AND(DC119&lt;0,DJ118+DC119/$B$5&gt;$H$2,-DC119/'Carga-Descarga Año'!$B$5&lt;'SFV+BESS'!$I$7),DC119/$B$5,IF(AND(DC119&lt;0,DJ118+DC119/$B$5&gt;$H$2,-DC119/'Carga-Descarga Año'!$B$5&gt;'SFV+BESS'!$I$7),-'SFV+BESS'!$I$7,IF(AND(DC119&lt;0,DJ118+DC119/$B$5&lt;$H$2),-MIN('SFV+BESS'!$I$7,DJ118-$H$2),0)))</f>
        <v>0</v>
      </c>
      <c r="DF119" s="33"/>
      <c r="DG119" s="33">
        <f t="shared" si="162"/>
        <v>0</v>
      </c>
      <c r="DH119" s="27">
        <f t="shared" si="128"/>
        <v>0</v>
      </c>
      <c r="DI119" s="27">
        <f t="shared" si="129"/>
        <v>0</v>
      </c>
      <c r="DJ119" s="28">
        <f>IF((DJ118+DD119+DE119)&gt;=$B$2*'SFV+BESS'!$I$9, $B$2*'SFV+BESS'!$I$9, (DJ118+DD119+DE119))</f>
        <v>173.61249999999998</v>
      </c>
      <c r="DK119" s="110">
        <f t="shared" si="130"/>
        <v>99.291005948507078</v>
      </c>
      <c r="DP119" s="251"/>
      <c r="DQ119" s="48">
        <v>4.5833333333333401</v>
      </c>
      <c r="DR119" s="33">
        <f t="shared" si="179"/>
        <v>97.880357128904294</v>
      </c>
      <c r="DS119" s="33">
        <f>Gen_Cons_Horario!B5233</f>
        <v>0</v>
      </c>
      <c r="DT119" s="35">
        <f t="shared" si="144"/>
        <v>97.880357128904294</v>
      </c>
      <c r="DU119" s="116">
        <f>IF(AND(DT119&gt;0,DT119*$B$4+EA118&lt;=$B$2*'SFV+BESS'!$I$9,DT119&lt;'SFV+BESS'!$I$7), DT119*$B$4, IF(AND(DT119&gt;0,DT119*$B$4+EA118&gt;$B$2*'SFV+BESS'!$I$9,DT119*$B$4&lt;'SFV+BESS'!$I$7),$B$2*'SFV+BESS'!$I$9-EA118,IF(AND(DT119&gt;0,DT119*$B$4+EA118&gt;$B$2*'SFV+BESS'!$I$9,DT119*$B$4&gt;'SFV+BESS'!$I$7,EA118&lt;$B$2*'SFV+BESS'!$I$9),$B$2*'SFV+BESS'!$I$9-EA118,IF(AND(DT119&gt;0,DT119*$B$4+EA118&lt;=$B$2*'SFV+BESS'!$I$9,DT119&gt;'SFV+BESS'!$I$7),'SFV+BESS'!$I$7,0))))</f>
        <v>0</v>
      </c>
      <c r="DV119" s="27">
        <f>IF(AND(DT119&lt;0,EA118+DT119/$B$5&gt;$H$2,-DT119/'Carga-Descarga Año'!$B$5&lt;'SFV+BESS'!$I$7),DT119/$B$5,IF(AND(DT119&lt;0,EA118+DT119/$B$5&gt;$H$2,-DT119/'Carga-Descarga Año'!$B$5&gt;'SFV+BESS'!$I$7),-'SFV+BESS'!$I$7,IF(AND(DT119&lt;0,EA118+DT119/$B$5&lt;$H$2),-MIN('SFV+BESS'!$I$7,EA118-$H$2),0)))</f>
        <v>0</v>
      </c>
      <c r="DW119" s="33"/>
      <c r="DX119" s="33">
        <f t="shared" si="163"/>
        <v>0</v>
      </c>
      <c r="DY119" s="27">
        <f t="shared" si="131"/>
        <v>0</v>
      </c>
      <c r="DZ119" s="27">
        <f t="shared" si="164"/>
        <v>0</v>
      </c>
      <c r="EA119" s="28">
        <f>IF((EA118+DU119+DV119)&gt;=$B$2*'SFV+BESS'!$I$9, $B$2*'SFV+BESS'!$I$9, (EA118+DU119+DV119))</f>
        <v>173.61249999999998</v>
      </c>
      <c r="EB119" s="110">
        <f t="shared" si="132"/>
        <v>97.880357128904294</v>
      </c>
      <c r="EG119" s="251"/>
      <c r="EH119" s="48">
        <v>4.5833333333333401</v>
      </c>
      <c r="EI119" s="33">
        <f t="shared" si="180"/>
        <v>107.02335307780091</v>
      </c>
      <c r="EJ119" s="33">
        <f>Gen_Cons_Horario!B5977</f>
        <v>0</v>
      </c>
      <c r="EK119" s="35">
        <f t="shared" si="145"/>
        <v>107.02335307780091</v>
      </c>
      <c r="EL119" s="116">
        <f>IF(AND(EK119&gt;0,EK119*$B$4+ER118&lt;=$B$2*'SFV+BESS'!$I$9,EK119&lt;'SFV+BESS'!$I$7), EK119*$B$4, IF(AND(EK119&gt;0,EK119*$B$4+ER118&gt;$B$2*'SFV+BESS'!$I$9,EK119*$B$4&lt;'SFV+BESS'!$I$7),$B$2*'SFV+BESS'!$I$9-ER118,IF(AND(EK119&gt;0,EK119*$B$4+ER118&gt;$B$2*'SFV+BESS'!$I$9,EK119*$B$4&gt;'SFV+BESS'!$I$7,ER118&lt;$B$2*'SFV+BESS'!$I$9),$B$2*'SFV+BESS'!$I$9-ER118,IF(AND(EK119&gt;0,EK119*$B$4+ER118&lt;=$B$2*'SFV+BESS'!$I$9,EK119&gt;'SFV+BESS'!$I$7),'SFV+BESS'!$I$7,0))))</f>
        <v>0</v>
      </c>
      <c r="EM119" s="27">
        <f>IF(AND(EK119&lt;0,ER118+EK119/$B$5&gt;$H$2,-EK119/'Carga-Descarga Año'!$B$5&lt;'SFV+BESS'!$I$7),EK119/$B$5,IF(AND(EK119&lt;0,ER118+EK119/$B$5&gt;$H$2,-EK119/'Carga-Descarga Año'!$B$5&gt;'SFV+BESS'!$I$7),-'SFV+BESS'!$I$7,IF(AND(EK119&lt;0,ER118+EK119/$B$5&lt;$H$2),-MIN('SFV+BESS'!$I$7,ER118-$H$2),0)))</f>
        <v>0</v>
      </c>
      <c r="EN119" s="33"/>
      <c r="EO119" s="33">
        <f t="shared" si="165"/>
        <v>0</v>
      </c>
      <c r="EP119" s="27">
        <f t="shared" si="133"/>
        <v>0</v>
      </c>
      <c r="EQ119" s="27">
        <f t="shared" si="166"/>
        <v>0</v>
      </c>
      <c r="ER119" s="28">
        <f>IF((ER118+EL119+EM119)&gt;=$B$2*'SFV+BESS'!$I$9, $B$2*'SFV+BESS'!$I$9, (ER118+EL119+EM119))</f>
        <v>173.61249999999998</v>
      </c>
      <c r="ES119" s="110">
        <f t="shared" si="134"/>
        <v>107.02335307780091</v>
      </c>
      <c r="EX119" s="251"/>
      <c r="EY119" s="48">
        <v>4.5833333333333401</v>
      </c>
      <c r="EZ119" s="33">
        <f t="shared" si="181"/>
        <v>117.95196128053284</v>
      </c>
      <c r="FA119" s="33">
        <f>Gen_Cons_Horario!B6697</f>
        <v>0</v>
      </c>
      <c r="FB119" s="35">
        <f t="shared" si="146"/>
        <v>117.95196128053284</v>
      </c>
      <c r="FC119" s="116">
        <f>IF(AND(FB119&gt;0,FB119*$B$4+FI118&lt;=$B$2*'SFV+BESS'!$I$9,FB119&lt;'SFV+BESS'!$I$7), FB119*$B$4, IF(AND(FB119&gt;0,FB119*$B$4+FI118&gt;$B$2*'SFV+BESS'!$I$9,FB119*$B$4&lt;'SFV+BESS'!$I$7),$B$2*'SFV+BESS'!$I$9-FI118,IF(AND(FB119&gt;0,FB119*$B$4+FI118&gt;$B$2*'SFV+BESS'!$I$9,FB119*$B$4&gt;'SFV+BESS'!$I$7,FI118&lt;$B$2*'SFV+BESS'!$I$9),$B$2*'SFV+BESS'!$I$9-FI118,IF(AND(FB119&gt;0,FB119*$B$4+FI118&lt;=$B$2*'SFV+BESS'!$I$9,FB119&gt;'SFV+BESS'!$I$7),'SFV+BESS'!$I$7,0))))</f>
        <v>0</v>
      </c>
      <c r="FD119" s="27">
        <f>IF(AND(FB119&lt;0,FI118+FB119/$B$5&gt;$H$2,-FB119/'Carga-Descarga Año'!$B$5&lt;'SFV+BESS'!$I$7),FB119/$B$5,IF(AND(FB119&lt;0,FI118+FB119/$B$5&gt;$H$2,-FB119/'Carga-Descarga Año'!$B$5&gt;'SFV+BESS'!$I$7),-'SFV+BESS'!$I$7,IF(AND(FB119&lt;0,FI118+FB119/$B$5&lt;$H$2),-MIN('SFV+BESS'!$I$7,FI118-$H$2),0)))</f>
        <v>0</v>
      </c>
      <c r="FE119" s="33"/>
      <c r="FF119" s="33">
        <f t="shared" si="167"/>
        <v>0</v>
      </c>
      <c r="FG119" s="27">
        <f t="shared" si="135"/>
        <v>0</v>
      </c>
      <c r="FH119" s="27">
        <f t="shared" si="168"/>
        <v>0</v>
      </c>
      <c r="FI119" s="28">
        <f>IF((FI118+FC119+FD119)&gt;=$B$2*'SFV+BESS'!$I$9, $B$2*'SFV+BESS'!$I$9, (FI118+FC119+FD119))</f>
        <v>173.61249999999998</v>
      </c>
      <c r="FJ119" s="110">
        <f t="shared" si="136"/>
        <v>117.95196128053284</v>
      </c>
      <c r="FO119" s="251"/>
      <c r="FP119" s="48">
        <v>4.5833333333333401</v>
      </c>
      <c r="FQ119" s="33">
        <f t="shared" si="182"/>
        <v>124.97258800981498</v>
      </c>
      <c r="FR119" s="33">
        <f>Gen_Cons_Horario!B7441</f>
        <v>82.027000000000001</v>
      </c>
      <c r="FS119" s="35">
        <f t="shared" si="147"/>
        <v>42.945588009814983</v>
      </c>
      <c r="FT119" s="116">
        <f>IF(AND(FS119&gt;0,FS119*$B$4+FZ118&lt;=$B$2*'SFV+BESS'!$I$9,FS119&lt;'SFV+BESS'!$I$7), FS119*$B$4, IF(AND(FS119&gt;0,FS119*$B$4+FZ118&gt;$B$2*'SFV+BESS'!$I$9,FS119*$B$4&lt;'SFV+BESS'!$I$7),$B$2*'SFV+BESS'!$I$9-FZ118,IF(AND(FS119&gt;0,FS119*$B$4+FZ118&gt;$B$2*'SFV+BESS'!$I$9,FS119*$B$4&gt;'SFV+BESS'!$I$7,FZ118&lt;$B$2*'SFV+BESS'!$I$9),$B$2*'SFV+BESS'!$I$9-FZ118,IF(AND(FS119&gt;0,FS119*$B$4+FZ118&lt;=$B$2*'SFV+BESS'!$I$9,FS119&gt;'SFV+BESS'!$I$7),'SFV+BESS'!$I$7,0))))</f>
        <v>0</v>
      </c>
      <c r="FU119" s="27">
        <f>IF(AND(FS119&lt;0,FZ118+FS119/$B$5&gt;$H$2,-FS119/'Carga-Descarga Año'!$B$5&lt;'SFV+BESS'!$I$7),FS119/$B$5,IF(AND(FS119&lt;0,FZ118+FS119/$B$5&gt;$H$2,-FS119/'Carga-Descarga Año'!$B$5&gt;'SFV+BESS'!$I$7),-'SFV+BESS'!$I$7,IF(AND(FS119&lt;0,FZ118+FS119/$B$5&lt;$H$2),-MIN('SFV+BESS'!$I$7,FZ118-$H$2),0)))</f>
        <v>0</v>
      </c>
      <c r="FV119" s="33"/>
      <c r="FW119" s="33">
        <f t="shared" si="169"/>
        <v>82.027000000000001</v>
      </c>
      <c r="FX119" s="27">
        <f t="shared" si="137"/>
        <v>0</v>
      </c>
      <c r="FY119" s="27">
        <f t="shared" si="170"/>
        <v>0</v>
      </c>
      <c r="FZ119" s="28">
        <f>IF((FZ118+FT119+FU119)&gt;=$B$2*'SFV+BESS'!$I$9, $B$2*'SFV+BESS'!$I$9, (FZ118+FT119+FU119))</f>
        <v>173.61249999999998</v>
      </c>
      <c r="GA119" s="110">
        <f t="shared" si="138"/>
        <v>42.945588009814983</v>
      </c>
      <c r="GF119" s="251"/>
      <c r="GG119" s="48">
        <v>4.5833333333333401</v>
      </c>
      <c r="GH119" s="33">
        <f t="shared" si="183"/>
        <v>125.58913062743498</v>
      </c>
      <c r="GI119" s="33">
        <f>Gen_Cons_Horario!B8161</f>
        <v>59.656000000000006</v>
      </c>
      <c r="GJ119" s="35">
        <f t="shared" si="153"/>
        <v>65.933130627434977</v>
      </c>
      <c r="GK119" s="116">
        <f>IF(AND(GJ119&gt;0,GJ119*$B$4+GQ118&lt;=$B$2*'SFV+BESS'!$I$9,GJ119&lt;'SFV+BESS'!$I$7), GJ119*$B$4, IF(AND(GJ119&gt;0,GJ119*$B$4+GQ118&gt;$B$2*'SFV+BESS'!$I$9,GJ119*$B$4&lt;'SFV+BESS'!$I$7),$B$2*'SFV+BESS'!$I$9-GQ118,IF(AND(GJ119&gt;0,GJ119*$B$4+GQ118&gt;$B$2*'SFV+BESS'!$I$9,GJ119*$B$4&gt;'SFV+BESS'!$I$7,GQ118&lt;$B$2*'SFV+BESS'!$I$9),$B$2*'SFV+BESS'!$I$9-GQ118,IF(AND(GJ119&gt;0,GJ119*$B$4+GQ118&lt;=$B$2*'SFV+BESS'!$I$9,GJ119&gt;'SFV+BESS'!$I$7),'SFV+BESS'!$I$7,0))))</f>
        <v>0</v>
      </c>
      <c r="GL119" s="27">
        <f>IF(AND(GJ119&lt;0,GQ118+GJ119/$B$5&gt;$H$2,-GJ119/'Carga-Descarga Año'!$B$5&lt;'SFV+BESS'!$I$7),GJ119/$B$5,IF(AND(GJ119&lt;0,GQ118+GJ119/$B$5&gt;$H$2,-GJ119/'Carga-Descarga Año'!$B$5&gt;'SFV+BESS'!$I$7),-'SFV+BESS'!$I$7,IF(AND(GJ119&lt;0,GQ118+GJ119/$B$5&lt;$H$2),-MIN('SFV+BESS'!$I$7,GQ118-$H$2),0)))</f>
        <v>0</v>
      </c>
      <c r="GM119" s="33"/>
      <c r="GN119" s="33">
        <f t="shared" si="171"/>
        <v>59.656000000000006</v>
      </c>
      <c r="GO119" s="27">
        <f t="shared" si="139"/>
        <v>0</v>
      </c>
      <c r="GP119" s="27">
        <f t="shared" si="172"/>
        <v>0</v>
      </c>
      <c r="GQ119" s="28">
        <f>IF((GQ118+GK119+GL119)&gt;=$B$2*'SFV+BESS'!$I$9, $B$2*'SFV+BESS'!$I$9, (GQ118+GK119+GL119))</f>
        <v>173.61249999999998</v>
      </c>
      <c r="GR119" s="110">
        <f t="shared" si="140"/>
        <v>65.933130627434977</v>
      </c>
    </row>
    <row r="120" spans="1:200">
      <c r="A120" s="249"/>
      <c r="B120" s="48">
        <v>4.625</v>
      </c>
      <c r="C120" s="38">
        <f t="shared" si="154"/>
        <v>131.43639444275752</v>
      </c>
      <c r="D120" s="2">
        <f>Gen_Cons_Horario!B146</f>
        <v>37.285000000000004</v>
      </c>
      <c r="E120" s="140">
        <f t="shared" si="112"/>
        <v>94.151394442757521</v>
      </c>
      <c r="F120" s="116">
        <f>IF(AND(E120&gt;0,E120*$B$4+L119&lt;=$B$2*'SFV+BESS'!$I$9,E120&lt;'SFV+BESS'!$I$7), E120*$B$4, IF(AND(E120&gt;0,E120*$B$4+L119&gt;$B$2*'SFV+BESS'!$I$9,E120*$B$4&lt;'SFV+BESS'!$I$7),$B$2*'SFV+BESS'!$I$9-L119,IF(AND(E120&gt;0,E120*$B$4+L119&gt;$B$2*'SFV+BESS'!$I$9,E120*$B$4&gt;'SFV+BESS'!$I$7,L119&lt;$B$2*'SFV+BESS'!$I$9),$B$2*'SFV+BESS'!$I$9-L119,IF(AND(E120&gt;0,E120*$B$4+L119&lt;=$B$2*'SFV+BESS'!$I$9,E120&gt;'SFV+BESS'!$I$7),'SFV+BESS'!$I$7,0))))</f>
        <v>0</v>
      </c>
      <c r="G120" s="27">
        <f>IF(AND(E120&lt;0,L119+E120/$B$5&gt;$H$2,-E120/'Carga-Descarga Año'!$B$5&lt;'SFV+BESS'!$I$7),E120/$B$5,IF(AND(E120&lt;0,L119+E120/$B$5&gt;$H$2,-E120/'Carga-Descarga Año'!$B$5&gt;'SFV+BESS'!$I$7),-'SFV+BESS'!$I$7,IF(AND(E120&lt;0,L119+E120/$B$5&lt;$H$2),-MIN('SFV+BESS'!$I$7,L119-$H$2),0)))</f>
        <v>0</v>
      </c>
      <c r="I120" s="38">
        <f t="shared" si="113"/>
        <v>37.285000000000004</v>
      </c>
      <c r="J120" s="27">
        <f t="shared" si="115"/>
        <v>0</v>
      </c>
      <c r="K120" s="27">
        <f t="shared" si="114"/>
        <v>0</v>
      </c>
      <c r="L120" s="28">
        <f>IF((L119+F120+G120)&gt;=$B$2*'SFV+BESS'!$I$9, $B$2*'SFV+BESS'!$I$9, (L119+F120+G120))</f>
        <v>173.61249999999998</v>
      </c>
      <c r="M120" s="110">
        <f t="shared" si="116"/>
        <v>94.151394442757521</v>
      </c>
      <c r="R120" s="251"/>
      <c r="S120" s="48">
        <v>4.625</v>
      </c>
      <c r="T120" s="2">
        <f t="shared" si="173"/>
        <v>136.95570340748876</v>
      </c>
      <c r="U120" s="2">
        <f>Gen_Cons_Horario!B890</f>
        <v>74.570000000000007</v>
      </c>
      <c r="V120" s="35">
        <f t="shared" si="148"/>
        <v>62.385703407488748</v>
      </c>
      <c r="W120" s="116">
        <f>IF(AND(V120&gt;0,V120*$B$4+AC119&lt;=$B$2*'SFV+BESS'!$I$9,V120&lt;'SFV+BESS'!$I$7), V120*$B$4, IF(AND(V120&gt;0,V120*$B$4+AC119&gt;$B$2*'SFV+BESS'!$I$9,V120*$B$4&lt;'SFV+BESS'!$I$7),$B$2*'SFV+BESS'!$I$9-AC119,IF(AND(V120&gt;0,V120*$B$4+AC119&gt;$B$2*'SFV+BESS'!$I$9,V120*$B$4&gt;'SFV+BESS'!$I$7,AC119&lt;$B$2*'SFV+BESS'!$I$9),$B$2*'SFV+BESS'!$I$9-AC119,IF(AND(V120&gt;0,V120*$B$4+AC119&lt;=$B$2*'SFV+BESS'!$I$9,V120&gt;'SFV+BESS'!$I$7),'SFV+BESS'!$I$7,0))))</f>
        <v>0</v>
      </c>
      <c r="X120" s="27">
        <f>IF(AND(V120&lt;0,AC119+V120/$B$5&gt;$H$2,-V120/'Carga-Descarga Año'!$B$5&lt;'SFV+BESS'!$I$7),V120/$B$5,IF(AND(V120&lt;0,AC119+V120/$B$5&gt;$H$2,-V120/'Carga-Descarga Año'!$B$5&gt;'SFV+BESS'!$I$7),-'SFV+BESS'!$I$7,IF(AND(V120&lt;0,AC119+V120/$B$5&lt;$H$2),-MIN('SFV+BESS'!$I$7,AC119-$H$2),0)))</f>
        <v>0</v>
      </c>
      <c r="Z120" s="33">
        <f t="shared" si="142"/>
        <v>74.570000000000007</v>
      </c>
      <c r="AA120" s="27">
        <f t="shared" si="117"/>
        <v>0</v>
      </c>
      <c r="AB120" s="27">
        <f t="shared" si="141"/>
        <v>0</v>
      </c>
      <c r="AC120" s="28">
        <f>IF((AC119+W120+X120)&gt;=$B$2*'SFV+BESS'!$I$9, $B$2*'SFV+BESS'!$I$9, (AC119+W120+X120))</f>
        <v>173.61249999999998</v>
      </c>
      <c r="AD120" s="110">
        <f t="shared" si="118"/>
        <v>62.385703407488748</v>
      </c>
      <c r="AI120" s="251"/>
      <c r="AJ120" s="48">
        <v>4.625</v>
      </c>
      <c r="AK120" s="52">
        <f t="shared" si="174"/>
        <v>135.45703269371216</v>
      </c>
      <c r="AL120" s="33">
        <f>Gen_Cons_Horario!B1562</f>
        <v>74.570000000000007</v>
      </c>
      <c r="AM120" s="35">
        <f t="shared" si="149"/>
        <v>60.887032693712158</v>
      </c>
      <c r="AN120" s="116">
        <f>IF(AND(AM120&gt;0,AM120*$B$4+AT119&lt;=$B$2*'SFV+BESS'!$I$9,AM120&lt;'SFV+BESS'!$I$7), AM120*$B$4, IF(AND(AM120&gt;0,AM120*$B$4+AT119&gt;$B$2*'SFV+BESS'!$I$9,AM120*$B$4&lt;'SFV+BESS'!$I$7),$B$2*'SFV+BESS'!$I$9-AT119,IF(AND(AM120&gt;0,AM120*$B$4+AT119&gt;$B$2*'SFV+BESS'!$I$9,AM120*$B$4&gt;'SFV+BESS'!$I$7,AT119&lt;$B$2*'SFV+BESS'!$I$9),$B$2*'SFV+BESS'!$I$9-AT119,IF(AND(AM120&gt;0,AM120*$B$4+AT119&lt;=$B$2*'SFV+BESS'!$I$9,AM120&gt;'SFV+BESS'!$I$7),'SFV+BESS'!$I$7,0))))</f>
        <v>0</v>
      </c>
      <c r="AO120" s="27">
        <f>IF(AND(AM120&lt;0,AT119+AM120/$B$5&gt;$H$2,-AM120/'Carga-Descarga Año'!$B$5&lt;'SFV+BESS'!$I$7),AM120/$B$5,IF(AND(AM120&lt;0,AT119+AM120/$B$5&gt;$H$2,-AM120/'Carga-Descarga Año'!$B$5&gt;'SFV+BESS'!$I$7),-'SFV+BESS'!$I$7,IF(AND(AM120&lt;0,AT119+AM120/$B$5&lt;$H$2),-MIN('SFV+BESS'!$I$7,AT119-$H$2),0)))</f>
        <v>0</v>
      </c>
      <c r="AP120" s="33"/>
      <c r="AQ120" s="33">
        <f t="shared" si="155"/>
        <v>74.570000000000007</v>
      </c>
      <c r="AR120" s="27">
        <f t="shared" si="119"/>
        <v>0</v>
      </c>
      <c r="AS120" s="27">
        <f t="shared" si="156"/>
        <v>0</v>
      </c>
      <c r="AT120" s="28">
        <f>IF((AT119+AN120+AO120)&gt;=$B$2*'SFV+BESS'!$I$9, $B$2*'SFV+BESS'!$I$9, (AT119+AN120+AO120))</f>
        <v>173.61249999999998</v>
      </c>
      <c r="AU120" s="110">
        <f t="shared" si="120"/>
        <v>60.887032693712158</v>
      </c>
      <c r="AZ120" s="251"/>
      <c r="BA120" s="48">
        <v>4.625</v>
      </c>
      <c r="BB120" s="33">
        <f t="shared" si="175"/>
        <v>117.44483072489295</v>
      </c>
      <c r="BC120" s="33">
        <f>Gen_Cons_Horario!B2306</f>
        <v>0</v>
      </c>
      <c r="BD120" s="35">
        <f t="shared" si="150"/>
        <v>117.44483072489295</v>
      </c>
      <c r="BE120" s="116">
        <f>IF(AND(BD120&gt;0,BD120*$B$4+BK119&lt;=$B$2*'SFV+BESS'!$I$9,BD120&lt;'SFV+BESS'!$I$7), BD120*$B$4, IF(AND(BD120&gt;0,BD120*$B$4+BK119&gt;$B$2*'SFV+BESS'!$I$9,BD120*$B$4&lt;'SFV+BESS'!$I$7),$B$2*'SFV+BESS'!$I$9-BK119,IF(AND(BD120&gt;0,BD120*$B$4+BK119&gt;$B$2*'SFV+BESS'!$I$9,BD120*$B$4&gt;'SFV+BESS'!$I$7,BK119&lt;$B$2*'SFV+BESS'!$I$9),$B$2*'SFV+BESS'!$I$9-BK119,IF(AND(BD120&gt;0,BD120*$B$4+BK119&lt;=$B$2*'SFV+BESS'!$I$9,BD120&gt;'SFV+BESS'!$I$7),'SFV+BESS'!$I$7,0))))</f>
        <v>0</v>
      </c>
      <c r="BF120" s="27">
        <f>IF(AND(BD120&lt;0,BK119+BD120/$B$5&gt;$H$2,-BD120/'Carga-Descarga Año'!$B$5&lt;'SFV+BESS'!$I$7),BD120/$B$5,IF(AND(BD120&lt;0,BK119+BD120/$B$5&gt;$H$2,-BD120/'Carga-Descarga Año'!$B$5&gt;'SFV+BESS'!$I$7),-'SFV+BESS'!$I$7,IF(AND(BD120&lt;0,BK119+BD120/$B$5&lt;$H$2),-MIN('SFV+BESS'!$I$7,BK119-$H$2),0)))</f>
        <v>0</v>
      </c>
      <c r="BG120" s="33"/>
      <c r="BH120" s="33">
        <f t="shared" si="157"/>
        <v>0</v>
      </c>
      <c r="BI120" s="27">
        <f t="shared" si="121"/>
        <v>0</v>
      </c>
      <c r="BJ120" s="27">
        <f t="shared" si="158"/>
        <v>0</v>
      </c>
      <c r="BK120" s="28">
        <f>IF((BK119+BE120+BF120)&gt;=$B$2*'SFV+BESS'!$I$9, $B$2*'SFV+BESS'!$I$9, (BK119+BE120+BF120))</f>
        <v>173.61249999999998</v>
      </c>
      <c r="BL120" s="110">
        <f t="shared" si="122"/>
        <v>117.44483072489295</v>
      </c>
      <c r="BQ120" s="251"/>
      <c r="BR120" s="48">
        <v>4.625</v>
      </c>
      <c r="BS120" s="33">
        <f t="shared" si="176"/>
        <v>98.228006670832059</v>
      </c>
      <c r="BT120" s="33">
        <f>Gen_Cons_Horario!B3026</f>
        <v>0</v>
      </c>
      <c r="BU120" s="35">
        <f t="shared" si="151"/>
        <v>98.228006670832059</v>
      </c>
      <c r="BV120" s="116">
        <f>IF(AND(BU120&gt;0,BU120*$B$4+CB119&lt;=$B$2*'SFV+BESS'!$I$9,BU120&lt;'SFV+BESS'!$I$7), BU120*$B$4, IF(AND(BU120&gt;0,BU120*$B$4+CB119&gt;$B$2*'SFV+BESS'!$I$9,BU120*$B$4&lt;'SFV+BESS'!$I$7),$B$2*'SFV+BESS'!$I$9-CB119,IF(AND(BU120&gt;0,BU120*$B$4+CB119&gt;$B$2*'SFV+BESS'!$I$9,BU120*$B$4&gt;'SFV+BESS'!$I$7,CB119&lt;$B$2*'SFV+BESS'!$I$9),$B$2*'SFV+BESS'!$I$9-CB119,IF(AND(BU120&gt;0,BU120*$B$4+CB119&lt;=$B$2*'SFV+BESS'!$I$9,BU120&gt;'SFV+BESS'!$I$7),'SFV+BESS'!$I$7,0))))</f>
        <v>0</v>
      </c>
      <c r="BW120" s="27">
        <f>IF(AND(BU120&lt;0,CB119+BU120/$B$5&gt;$H$2,-BU120/'Carga-Descarga Año'!$B$5&lt;'SFV+BESS'!$I$7),BU120/$B$5,IF(AND(BU120&lt;0,CB119+BU120/$B$5&gt;$H$2,-BU120/'Carga-Descarga Año'!$B$5&gt;'SFV+BESS'!$I$7),-'SFV+BESS'!$I$7,IF(AND(BU120&lt;0,CB119+BU120/$B$5&lt;$H$2),-MIN('SFV+BESS'!$I$7,CB119-$H$2),0)))</f>
        <v>0</v>
      </c>
      <c r="BX120" s="33"/>
      <c r="BY120" s="33">
        <f t="shared" si="159"/>
        <v>0</v>
      </c>
      <c r="BZ120" s="27">
        <f t="shared" si="123"/>
        <v>0</v>
      </c>
      <c r="CA120" s="27">
        <f t="shared" si="124"/>
        <v>0</v>
      </c>
      <c r="CB120" s="28">
        <f>IF((CB119+BV120+BW120)&gt;=$B$2*'SFV+BESS'!$I$9, $B$2*'SFV+BESS'!$I$9, (CB119+BV120+BW120))</f>
        <v>173.61249999999998</v>
      </c>
      <c r="CC120" s="110">
        <f t="shared" si="125"/>
        <v>98.228006670832059</v>
      </c>
      <c r="CH120" s="251"/>
      <c r="CI120" s="48">
        <v>4.625</v>
      </c>
      <c r="CJ120" s="33">
        <f t="shared" si="177"/>
        <v>88.925603265034539</v>
      </c>
      <c r="CK120" s="33">
        <f>Gen_Cons_Horario!B3770</f>
        <v>0</v>
      </c>
      <c r="CL120" s="35">
        <f t="shared" si="152"/>
        <v>88.925603265034539</v>
      </c>
      <c r="CM120" s="116">
        <f>IF(AND(CL120&gt;0,CL120*$B$4+CS119&lt;=$B$2*'SFV+BESS'!$I$9,CL120&lt;'SFV+BESS'!$I$7), CL120*$B$4, IF(AND(CL120&gt;0,CL120*$B$4+CS119&gt;$B$2*'SFV+BESS'!$I$9,CL120*$B$4&lt;'SFV+BESS'!$I$7),$B$2*'SFV+BESS'!$I$9-CS119,IF(AND(CL120&gt;0,CL120*$B$4+CS119&gt;$B$2*'SFV+BESS'!$I$9,CL120*$B$4&gt;'SFV+BESS'!$I$7,CS119&lt;$B$2*'SFV+BESS'!$I$9),$B$2*'SFV+BESS'!$I$9-CS119,IF(AND(CL120&gt;0,CL120*$B$4+CS119&lt;=$B$2*'SFV+BESS'!$I$9,CL120&gt;'SFV+BESS'!$I$7),'SFV+BESS'!$I$7,0))))</f>
        <v>0</v>
      </c>
      <c r="CN120" s="27">
        <f>IF(AND(CL120&lt;0,CS119+CL120/$B$5&gt;$H$2,-CL120/'Carga-Descarga Año'!$B$5&lt;'SFV+BESS'!$I$7),CL120/$B$5,IF(AND(CL120&lt;0,CS119+CL120/$B$5&gt;$H$2,-CL120/'Carga-Descarga Año'!$B$5&gt;'SFV+BESS'!$I$7),-'SFV+BESS'!$I$7,IF(AND(CL120&lt;0,CS119+CL120/$B$5&lt;$H$2),-MIN('SFV+BESS'!$I$7,CS119-$H$2),0)))</f>
        <v>0</v>
      </c>
      <c r="CO120" s="33"/>
      <c r="CP120" s="33">
        <f t="shared" si="160"/>
        <v>0</v>
      </c>
      <c r="CQ120" s="27">
        <f t="shared" si="126"/>
        <v>0</v>
      </c>
      <c r="CR120" s="27">
        <f t="shared" si="161"/>
        <v>0</v>
      </c>
      <c r="CS120" s="28">
        <f>IF((CS119+CM120+CN120)&gt;=$B$2*'SFV+BESS'!$I$9, $B$2*'SFV+BESS'!$I$9, (CS119+CM120+CN120))</f>
        <v>173.61249999999998</v>
      </c>
      <c r="CT120" s="110">
        <f t="shared" si="127"/>
        <v>88.925603265034539</v>
      </c>
      <c r="CY120" s="251"/>
      <c r="CZ120" s="48">
        <v>4.625</v>
      </c>
      <c r="DA120" s="33">
        <f t="shared" si="178"/>
        <v>95.414133698890723</v>
      </c>
      <c r="DB120" s="33">
        <f>Gen_Cons_Horario!B4490</f>
        <v>0</v>
      </c>
      <c r="DC120" s="35">
        <f t="shared" si="143"/>
        <v>95.414133698890723</v>
      </c>
      <c r="DD120" s="116">
        <f>IF(AND(DC120&gt;0,DC120*$B$4+DJ119&lt;=$B$2*'SFV+BESS'!$I$9,DC120&lt;'SFV+BESS'!$I$7), DC120*$B$4, IF(AND(DC120&gt;0,DC120*$B$4+DJ119&gt;$B$2*'SFV+BESS'!$I$9,DC120*$B$4&lt;'SFV+BESS'!$I$7),$B$2*'SFV+BESS'!$I$9-DJ119,IF(AND(DC120&gt;0,DC120*$B$4+DJ119&gt;$B$2*'SFV+BESS'!$I$9,DC120*$B$4&gt;'SFV+BESS'!$I$7,DJ119&lt;$B$2*'SFV+BESS'!$I$9),$B$2*'SFV+BESS'!$I$9-DJ119,IF(AND(DC120&gt;0,DC120*$B$4+DJ119&lt;=$B$2*'SFV+BESS'!$I$9,DC120&gt;'SFV+BESS'!$I$7),'SFV+BESS'!$I$7,0))))</f>
        <v>0</v>
      </c>
      <c r="DE120" s="27">
        <f>IF(AND(DC120&lt;0,DJ119+DC120/$B$5&gt;$H$2,-DC120/'Carga-Descarga Año'!$B$5&lt;'SFV+BESS'!$I$7),DC120/$B$5,IF(AND(DC120&lt;0,DJ119+DC120/$B$5&gt;$H$2,-DC120/'Carga-Descarga Año'!$B$5&gt;'SFV+BESS'!$I$7),-'SFV+BESS'!$I$7,IF(AND(DC120&lt;0,DJ119+DC120/$B$5&lt;$H$2),-MIN('SFV+BESS'!$I$7,DJ119-$H$2),0)))</f>
        <v>0</v>
      </c>
      <c r="DF120" s="33"/>
      <c r="DG120" s="33">
        <f t="shared" si="162"/>
        <v>0</v>
      </c>
      <c r="DH120" s="27">
        <f t="shared" si="128"/>
        <v>0</v>
      </c>
      <c r="DI120" s="27">
        <f t="shared" si="129"/>
        <v>0</v>
      </c>
      <c r="DJ120" s="28">
        <f>IF((DJ119+DD120+DE120)&gt;=$B$2*'SFV+BESS'!$I$9, $B$2*'SFV+BESS'!$I$9, (DJ119+DD120+DE120))</f>
        <v>173.61249999999998</v>
      </c>
      <c r="DK120" s="110">
        <f t="shared" si="130"/>
        <v>95.414133698890723</v>
      </c>
      <c r="DP120" s="251"/>
      <c r="DQ120" s="48">
        <v>4.625</v>
      </c>
      <c r="DR120" s="33">
        <f t="shared" si="179"/>
        <v>94.952312257526813</v>
      </c>
      <c r="DS120" s="33">
        <f>Gen_Cons_Horario!B5234</f>
        <v>0</v>
      </c>
      <c r="DT120" s="35">
        <f t="shared" si="144"/>
        <v>94.952312257526813</v>
      </c>
      <c r="DU120" s="116">
        <f>IF(AND(DT120&gt;0,DT120*$B$4+EA119&lt;=$B$2*'SFV+BESS'!$I$9,DT120&lt;'SFV+BESS'!$I$7), DT120*$B$4, IF(AND(DT120&gt;0,DT120*$B$4+EA119&gt;$B$2*'SFV+BESS'!$I$9,DT120*$B$4&lt;'SFV+BESS'!$I$7),$B$2*'SFV+BESS'!$I$9-EA119,IF(AND(DT120&gt;0,DT120*$B$4+EA119&gt;$B$2*'SFV+BESS'!$I$9,DT120*$B$4&gt;'SFV+BESS'!$I$7,EA119&lt;$B$2*'SFV+BESS'!$I$9),$B$2*'SFV+BESS'!$I$9-EA119,IF(AND(DT120&gt;0,DT120*$B$4+EA119&lt;=$B$2*'SFV+BESS'!$I$9,DT120&gt;'SFV+BESS'!$I$7),'SFV+BESS'!$I$7,0))))</f>
        <v>0</v>
      </c>
      <c r="DV120" s="27">
        <f>IF(AND(DT120&lt;0,EA119+DT120/$B$5&gt;$H$2,-DT120/'Carga-Descarga Año'!$B$5&lt;'SFV+BESS'!$I$7),DT120/$B$5,IF(AND(DT120&lt;0,EA119+DT120/$B$5&gt;$H$2,-DT120/'Carga-Descarga Año'!$B$5&gt;'SFV+BESS'!$I$7),-'SFV+BESS'!$I$7,IF(AND(DT120&lt;0,EA119+DT120/$B$5&lt;$H$2),-MIN('SFV+BESS'!$I$7,EA119-$H$2),0)))</f>
        <v>0</v>
      </c>
      <c r="DW120" s="33"/>
      <c r="DX120" s="33">
        <f t="shared" si="163"/>
        <v>0</v>
      </c>
      <c r="DY120" s="27">
        <f t="shared" si="131"/>
        <v>0</v>
      </c>
      <c r="DZ120" s="27">
        <f t="shared" si="164"/>
        <v>0</v>
      </c>
      <c r="EA120" s="28">
        <f>IF((EA119+DU120+DV120)&gt;=$B$2*'SFV+BESS'!$I$9, $B$2*'SFV+BESS'!$I$9, (EA119+DU120+DV120))</f>
        <v>173.61249999999998</v>
      </c>
      <c r="EB120" s="110">
        <f t="shared" si="132"/>
        <v>94.952312257526813</v>
      </c>
      <c r="EG120" s="251"/>
      <c r="EH120" s="48">
        <v>4.625</v>
      </c>
      <c r="EI120" s="33">
        <f t="shared" si="180"/>
        <v>101.17838652552929</v>
      </c>
      <c r="EJ120" s="33">
        <f>Gen_Cons_Horario!B5978</f>
        <v>0</v>
      </c>
      <c r="EK120" s="35">
        <f t="shared" si="145"/>
        <v>101.17838652552929</v>
      </c>
      <c r="EL120" s="116">
        <f>IF(AND(EK120&gt;0,EK120*$B$4+ER119&lt;=$B$2*'SFV+BESS'!$I$9,EK120&lt;'SFV+BESS'!$I$7), EK120*$B$4, IF(AND(EK120&gt;0,EK120*$B$4+ER119&gt;$B$2*'SFV+BESS'!$I$9,EK120*$B$4&lt;'SFV+BESS'!$I$7),$B$2*'SFV+BESS'!$I$9-ER119,IF(AND(EK120&gt;0,EK120*$B$4+ER119&gt;$B$2*'SFV+BESS'!$I$9,EK120*$B$4&gt;'SFV+BESS'!$I$7,ER119&lt;$B$2*'SFV+BESS'!$I$9),$B$2*'SFV+BESS'!$I$9-ER119,IF(AND(EK120&gt;0,EK120*$B$4+ER119&lt;=$B$2*'SFV+BESS'!$I$9,EK120&gt;'SFV+BESS'!$I$7),'SFV+BESS'!$I$7,0))))</f>
        <v>0</v>
      </c>
      <c r="EM120" s="27">
        <f>IF(AND(EK120&lt;0,ER119+EK120/$B$5&gt;$H$2,-EK120/'Carga-Descarga Año'!$B$5&lt;'SFV+BESS'!$I$7),EK120/$B$5,IF(AND(EK120&lt;0,ER119+EK120/$B$5&gt;$H$2,-EK120/'Carga-Descarga Año'!$B$5&gt;'SFV+BESS'!$I$7),-'SFV+BESS'!$I$7,IF(AND(EK120&lt;0,ER119+EK120/$B$5&lt;$H$2),-MIN('SFV+BESS'!$I$7,ER119-$H$2),0)))</f>
        <v>0</v>
      </c>
      <c r="EN120" s="33"/>
      <c r="EO120" s="33">
        <f t="shared" si="165"/>
        <v>0</v>
      </c>
      <c r="EP120" s="27">
        <f t="shared" si="133"/>
        <v>0</v>
      </c>
      <c r="EQ120" s="27">
        <f t="shared" si="166"/>
        <v>0</v>
      </c>
      <c r="ER120" s="28">
        <f>IF((ER119+EL120+EM120)&gt;=$B$2*'SFV+BESS'!$I$9, $B$2*'SFV+BESS'!$I$9, (ER119+EL120+EM120))</f>
        <v>173.61249999999998</v>
      </c>
      <c r="ES120" s="110">
        <f t="shared" si="134"/>
        <v>101.17838652552929</v>
      </c>
      <c r="EX120" s="251"/>
      <c r="EY120" s="48">
        <v>4.625</v>
      </c>
      <c r="EZ120" s="33">
        <f t="shared" si="181"/>
        <v>113.18044181125563</v>
      </c>
      <c r="FA120" s="33">
        <f>Gen_Cons_Horario!B6698</f>
        <v>0</v>
      </c>
      <c r="FB120" s="35">
        <f t="shared" si="146"/>
        <v>113.18044181125563</v>
      </c>
      <c r="FC120" s="116">
        <f>IF(AND(FB120&gt;0,FB120*$B$4+FI119&lt;=$B$2*'SFV+BESS'!$I$9,FB120&lt;'SFV+BESS'!$I$7), FB120*$B$4, IF(AND(FB120&gt;0,FB120*$B$4+FI119&gt;$B$2*'SFV+BESS'!$I$9,FB120*$B$4&lt;'SFV+BESS'!$I$7),$B$2*'SFV+BESS'!$I$9-FI119,IF(AND(FB120&gt;0,FB120*$B$4+FI119&gt;$B$2*'SFV+BESS'!$I$9,FB120*$B$4&gt;'SFV+BESS'!$I$7,FI119&lt;$B$2*'SFV+BESS'!$I$9),$B$2*'SFV+BESS'!$I$9-FI119,IF(AND(FB120&gt;0,FB120*$B$4+FI119&lt;=$B$2*'SFV+BESS'!$I$9,FB120&gt;'SFV+BESS'!$I$7),'SFV+BESS'!$I$7,0))))</f>
        <v>0</v>
      </c>
      <c r="FD120" s="27">
        <f>IF(AND(FB120&lt;0,FI119+FB120/$B$5&gt;$H$2,-FB120/'Carga-Descarga Año'!$B$5&lt;'SFV+BESS'!$I$7),FB120/$B$5,IF(AND(FB120&lt;0,FI119+FB120/$B$5&gt;$H$2,-FB120/'Carga-Descarga Año'!$B$5&gt;'SFV+BESS'!$I$7),-'SFV+BESS'!$I$7,IF(AND(FB120&lt;0,FI119+FB120/$B$5&lt;$H$2),-MIN('SFV+BESS'!$I$7,FI119-$H$2),0)))</f>
        <v>0</v>
      </c>
      <c r="FE120" s="33"/>
      <c r="FF120" s="33">
        <f t="shared" si="167"/>
        <v>0</v>
      </c>
      <c r="FG120" s="27">
        <f t="shared" si="135"/>
        <v>0</v>
      </c>
      <c r="FH120" s="27">
        <f t="shared" si="168"/>
        <v>0</v>
      </c>
      <c r="FI120" s="28">
        <f>IF((FI119+FC120+FD120)&gt;=$B$2*'SFV+BESS'!$I$9, $B$2*'SFV+BESS'!$I$9, (FI119+FC120+FD120))</f>
        <v>173.61249999999998</v>
      </c>
      <c r="FJ120" s="110">
        <f t="shared" si="136"/>
        <v>113.18044181125563</v>
      </c>
      <c r="FO120" s="251"/>
      <c r="FP120" s="48">
        <v>4.625</v>
      </c>
      <c r="FQ120" s="33">
        <f t="shared" si="182"/>
        <v>120.57902046259493</v>
      </c>
      <c r="FR120" s="33">
        <f>Gen_Cons_Horario!B7442</f>
        <v>0</v>
      </c>
      <c r="FS120" s="35">
        <f t="shared" si="147"/>
        <v>120.57902046259493</v>
      </c>
      <c r="FT120" s="116">
        <f>IF(AND(FS120&gt;0,FS120*$B$4+FZ119&lt;=$B$2*'SFV+BESS'!$I$9,FS120&lt;'SFV+BESS'!$I$7), FS120*$B$4, IF(AND(FS120&gt;0,FS120*$B$4+FZ119&gt;$B$2*'SFV+BESS'!$I$9,FS120*$B$4&lt;'SFV+BESS'!$I$7),$B$2*'SFV+BESS'!$I$9-FZ119,IF(AND(FS120&gt;0,FS120*$B$4+FZ119&gt;$B$2*'SFV+BESS'!$I$9,FS120*$B$4&gt;'SFV+BESS'!$I$7,FZ119&lt;$B$2*'SFV+BESS'!$I$9),$B$2*'SFV+BESS'!$I$9-FZ119,IF(AND(FS120&gt;0,FS120*$B$4+FZ119&lt;=$B$2*'SFV+BESS'!$I$9,FS120&gt;'SFV+BESS'!$I$7),'SFV+BESS'!$I$7,0))))</f>
        <v>0</v>
      </c>
      <c r="FU120" s="27">
        <f>IF(AND(FS120&lt;0,FZ119+FS120/$B$5&gt;$H$2,-FS120/'Carga-Descarga Año'!$B$5&lt;'SFV+BESS'!$I$7),FS120/$B$5,IF(AND(FS120&lt;0,FZ119+FS120/$B$5&gt;$H$2,-FS120/'Carga-Descarga Año'!$B$5&gt;'SFV+BESS'!$I$7),-'SFV+BESS'!$I$7,IF(AND(FS120&lt;0,FZ119+FS120/$B$5&lt;$H$2),-MIN('SFV+BESS'!$I$7,FZ119-$H$2),0)))</f>
        <v>0</v>
      </c>
      <c r="FV120" s="33"/>
      <c r="FW120" s="33">
        <f t="shared" si="169"/>
        <v>0</v>
      </c>
      <c r="FX120" s="27">
        <f t="shared" si="137"/>
        <v>0</v>
      </c>
      <c r="FY120" s="27">
        <f t="shared" si="170"/>
        <v>0</v>
      </c>
      <c r="FZ120" s="28">
        <f>IF((FZ119+FT120+FU120)&gt;=$B$2*'SFV+BESS'!$I$9, $B$2*'SFV+BESS'!$I$9, (FZ119+FT120+FU120))</f>
        <v>173.61249999999998</v>
      </c>
      <c r="GA120" s="110">
        <f t="shared" si="138"/>
        <v>120.57902046259493</v>
      </c>
      <c r="GF120" s="251"/>
      <c r="GG120" s="48">
        <v>4.625</v>
      </c>
      <c r="GH120" s="33">
        <f t="shared" si="183"/>
        <v>124.1219678864603</v>
      </c>
      <c r="GI120" s="33">
        <f>Gen_Cons_Horario!B8162</f>
        <v>0</v>
      </c>
      <c r="GJ120" s="35">
        <f t="shared" si="153"/>
        <v>124.1219678864603</v>
      </c>
      <c r="GK120" s="116">
        <f>IF(AND(GJ120&gt;0,GJ120*$B$4+GQ119&lt;=$B$2*'SFV+BESS'!$I$9,GJ120&lt;'SFV+BESS'!$I$7), GJ120*$B$4, IF(AND(GJ120&gt;0,GJ120*$B$4+GQ119&gt;$B$2*'SFV+BESS'!$I$9,GJ120*$B$4&lt;'SFV+BESS'!$I$7),$B$2*'SFV+BESS'!$I$9-GQ119,IF(AND(GJ120&gt;0,GJ120*$B$4+GQ119&gt;$B$2*'SFV+BESS'!$I$9,GJ120*$B$4&gt;'SFV+BESS'!$I$7,GQ119&lt;$B$2*'SFV+BESS'!$I$9),$B$2*'SFV+BESS'!$I$9-GQ119,IF(AND(GJ120&gt;0,GJ120*$B$4+GQ119&lt;=$B$2*'SFV+BESS'!$I$9,GJ120&gt;'SFV+BESS'!$I$7),'SFV+BESS'!$I$7,0))))</f>
        <v>0</v>
      </c>
      <c r="GL120" s="27">
        <f>IF(AND(GJ120&lt;0,GQ119+GJ120/$B$5&gt;$H$2,-GJ120/'Carga-Descarga Año'!$B$5&lt;'SFV+BESS'!$I$7),GJ120/$B$5,IF(AND(GJ120&lt;0,GQ119+GJ120/$B$5&gt;$H$2,-GJ120/'Carga-Descarga Año'!$B$5&gt;'SFV+BESS'!$I$7),-'SFV+BESS'!$I$7,IF(AND(GJ120&lt;0,GQ119+GJ120/$B$5&lt;$H$2),-MIN('SFV+BESS'!$I$7,GQ119-$H$2),0)))</f>
        <v>0</v>
      </c>
      <c r="GM120" s="33"/>
      <c r="GN120" s="33">
        <f t="shared" si="171"/>
        <v>0</v>
      </c>
      <c r="GO120" s="27">
        <f t="shared" si="139"/>
        <v>0</v>
      </c>
      <c r="GP120" s="27">
        <f t="shared" si="172"/>
        <v>0</v>
      </c>
      <c r="GQ120" s="28">
        <f>IF((GQ119+GK120+GL120)&gt;=$B$2*'SFV+BESS'!$I$9, $B$2*'SFV+BESS'!$I$9, (GQ119+GK120+GL120))</f>
        <v>173.61249999999998</v>
      </c>
      <c r="GR120" s="110">
        <f t="shared" si="140"/>
        <v>124.1219678864603</v>
      </c>
    </row>
    <row r="121" spans="1:200">
      <c r="A121" s="249"/>
      <c r="B121" s="48">
        <v>4.6666666666666696</v>
      </c>
      <c r="C121" s="38">
        <f t="shared" si="154"/>
        <v>126.27010841841791</v>
      </c>
      <c r="D121" s="2">
        <f>Gen_Cons_Horario!B147</f>
        <v>37.285000000000004</v>
      </c>
      <c r="E121" s="140">
        <f t="shared" si="112"/>
        <v>88.985108418417894</v>
      </c>
      <c r="F121" s="116">
        <f>IF(AND(E121&gt;0,E121*$B$4+L120&lt;=$B$2*'SFV+BESS'!$I$9,E121&lt;'SFV+BESS'!$I$7), E121*$B$4, IF(AND(E121&gt;0,E121*$B$4+L120&gt;$B$2*'SFV+BESS'!$I$9,E121*$B$4&lt;'SFV+BESS'!$I$7),$B$2*'SFV+BESS'!$I$9-L120,IF(AND(E121&gt;0,E121*$B$4+L120&gt;$B$2*'SFV+BESS'!$I$9,E121*$B$4&gt;'SFV+BESS'!$I$7,L120&lt;$B$2*'SFV+BESS'!$I$9),$B$2*'SFV+BESS'!$I$9-L120,IF(AND(E121&gt;0,E121*$B$4+L120&lt;=$B$2*'SFV+BESS'!$I$9,E121&gt;'SFV+BESS'!$I$7),'SFV+BESS'!$I$7,0))))</f>
        <v>0</v>
      </c>
      <c r="G121" s="27">
        <f>IF(AND(E121&lt;0,L120+E121/$B$5&gt;$H$2,-E121/'Carga-Descarga Año'!$B$5&lt;'SFV+BESS'!$I$7),E121/$B$5,IF(AND(E121&lt;0,L120+E121/$B$5&gt;$H$2,-E121/'Carga-Descarga Año'!$B$5&gt;'SFV+BESS'!$I$7),-'SFV+BESS'!$I$7,IF(AND(E121&lt;0,L120+E121/$B$5&lt;$H$2),-MIN('SFV+BESS'!$I$7,L120-$H$2),0)))</f>
        <v>0</v>
      </c>
      <c r="I121" s="38">
        <f t="shared" si="113"/>
        <v>37.285000000000004</v>
      </c>
      <c r="J121" s="27">
        <f t="shared" si="115"/>
        <v>0</v>
      </c>
      <c r="K121" s="27">
        <f t="shared" si="114"/>
        <v>0</v>
      </c>
      <c r="L121" s="28">
        <f>IF((L120+F121+G121)&gt;=$B$2*'SFV+BESS'!$I$9, $B$2*'SFV+BESS'!$I$9, (L120+F121+G121))</f>
        <v>173.61249999999998</v>
      </c>
      <c r="M121" s="110">
        <f t="shared" si="116"/>
        <v>88.985108418417894</v>
      </c>
      <c r="R121" s="251"/>
      <c r="S121" s="48">
        <v>4.6666666666666696</v>
      </c>
      <c r="T121" s="2">
        <f t="shared" si="173"/>
        <v>130.90150863320309</v>
      </c>
      <c r="U121" s="2">
        <f>Gen_Cons_Horario!B891</f>
        <v>74.570000000000007</v>
      </c>
      <c r="V121" s="35">
        <f t="shared" si="148"/>
        <v>56.331508633203086</v>
      </c>
      <c r="W121" s="116">
        <f>IF(AND(V121&gt;0,V121*$B$4+AC120&lt;=$B$2*'SFV+BESS'!$I$9,V121&lt;'SFV+BESS'!$I$7), V121*$B$4, IF(AND(V121&gt;0,V121*$B$4+AC120&gt;$B$2*'SFV+BESS'!$I$9,V121*$B$4&lt;'SFV+BESS'!$I$7),$B$2*'SFV+BESS'!$I$9-AC120,IF(AND(V121&gt;0,V121*$B$4+AC120&gt;$B$2*'SFV+BESS'!$I$9,V121*$B$4&gt;'SFV+BESS'!$I$7,AC120&lt;$B$2*'SFV+BESS'!$I$9),$B$2*'SFV+BESS'!$I$9-AC120,IF(AND(V121&gt;0,V121*$B$4+AC120&lt;=$B$2*'SFV+BESS'!$I$9,V121&gt;'SFV+BESS'!$I$7),'SFV+BESS'!$I$7,0))))</f>
        <v>0</v>
      </c>
      <c r="X121" s="27">
        <f>IF(AND(V121&lt;0,AC120+V121/$B$5&gt;$H$2,-V121/'Carga-Descarga Año'!$B$5&lt;'SFV+BESS'!$I$7),V121/$B$5,IF(AND(V121&lt;0,AC120+V121/$B$5&gt;$H$2,-V121/'Carga-Descarga Año'!$B$5&gt;'SFV+BESS'!$I$7),-'SFV+BESS'!$I$7,IF(AND(V121&lt;0,AC120+V121/$B$5&lt;$H$2),-MIN('SFV+BESS'!$I$7,AC120-$H$2),0)))</f>
        <v>0</v>
      </c>
      <c r="Z121" s="33">
        <f t="shared" si="142"/>
        <v>74.570000000000007</v>
      </c>
      <c r="AA121" s="27">
        <f t="shared" si="117"/>
        <v>0</v>
      </c>
      <c r="AB121" s="27">
        <f t="shared" si="141"/>
        <v>0</v>
      </c>
      <c r="AC121" s="28">
        <f>IF((AC120+W121+X121)&gt;=$B$2*'SFV+BESS'!$I$9, $B$2*'SFV+BESS'!$I$9, (AC120+W121+X121))</f>
        <v>173.61249999999998</v>
      </c>
      <c r="AD121" s="110">
        <f t="shared" si="118"/>
        <v>56.331508633203086</v>
      </c>
      <c r="AI121" s="251"/>
      <c r="AJ121" s="48">
        <v>4.6666666666666696</v>
      </c>
      <c r="AK121" s="52">
        <f t="shared" si="174"/>
        <v>127.76061038156942</v>
      </c>
      <c r="AL121" s="33">
        <f>Gen_Cons_Horario!B1563</f>
        <v>74.570000000000007</v>
      </c>
      <c r="AM121" s="35">
        <f t="shared" si="149"/>
        <v>53.190610381569414</v>
      </c>
      <c r="AN121" s="116">
        <f>IF(AND(AM121&gt;0,AM121*$B$4+AT120&lt;=$B$2*'SFV+BESS'!$I$9,AM121&lt;'SFV+BESS'!$I$7), AM121*$B$4, IF(AND(AM121&gt;0,AM121*$B$4+AT120&gt;$B$2*'SFV+BESS'!$I$9,AM121*$B$4&lt;'SFV+BESS'!$I$7),$B$2*'SFV+BESS'!$I$9-AT120,IF(AND(AM121&gt;0,AM121*$B$4+AT120&gt;$B$2*'SFV+BESS'!$I$9,AM121*$B$4&gt;'SFV+BESS'!$I$7,AT120&lt;$B$2*'SFV+BESS'!$I$9),$B$2*'SFV+BESS'!$I$9-AT120,IF(AND(AM121&gt;0,AM121*$B$4+AT120&lt;=$B$2*'SFV+BESS'!$I$9,AM121&gt;'SFV+BESS'!$I$7),'SFV+BESS'!$I$7,0))))</f>
        <v>0</v>
      </c>
      <c r="AO121" s="27">
        <f>IF(AND(AM121&lt;0,AT120+AM121/$B$5&gt;$H$2,-AM121/'Carga-Descarga Año'!$B$5&lt;'SFV+BESS'!$I$7),AM121/$B$5,IF(AND(AM121&lt;0,AT120+AM121/$B$5&gt;$H$2,-AM121/'Carga-Descarga Año'!$B$5&gt;'SFV+BESS'!$I$7),-'SFV+BESS'!$I$7,IF(AND(AM121&lt;0,AT120+AM121/$B$5&lt;$H$2),-MIN('SFV+BESS'!$I$7,AT120-$H$2),0)))</f>
        <v>0</v>
      </c>
      <c r="AP121" s="33"/>
      <c r="AQ121" s="33">
        <f t="shared" si="155"/>
        <v>74.570000000000007</v>
      </c>
      <c r="AR121" s="27">
        <f t="shared" si="119"/>
        <v>0</v>
      </c>
      <c r="AS121" s="27">
        <f t="shared" si="156"/>
        <v>0</v>
      </c>
      <c r="AT121" s="28">
        <f>IF((AT120+AN121+AO121)&gt;=$B$2*'SFV+BESS'!$I$9, $B$2*'SFV+BESS'!$I$9, (AT120+AN121+AO121))</f>
        <v>173.61249999999998</v>
      </c>
      <c r="AU121" s="110">
        <f t="shared" si="120"/>
        <v>53.190610381569414</v>
      </c>
      <c r="AZ121" s="251"/>
      <c r="BA121" s="48">
        <v>4.6666666666666696</v>
      </c>
      <c r="BB121" s="33">
        <f t="shared" si="175"/>
        <v>109.23737167257097</v>
      </c>
      <c r="BC121" s="33">
        <f>Gen_Cons_Horario!B2307</f>
        <v>0</v>
      </c>
      <c r="BD121" s="35">
        <f t="shared" si="150"/>
        <v>109.23737167257097</v>
      </c>
      <c r="BE121" s="116">
        <f>IF(AND(BD121&gt;0,BD121*$B$4+BK120&lt;=$B$2*'SFV+BESS'!$I$9,BD121&lt;'SFV+BESS'!$I$7), BD121*$B$4, IF(AND(BD121&gt;0,BD121*$B$4+BK120&gt;$B$2*'SFV+BESS'!$I$9,BD121*$B$4&lt;'SFV+BESS'!$I$7),$B$2*'SFV+BESS'!$I$9-BK120,IF(AND(BD121&gt;0,BD121*$B$4+BK120&gt;$B$2*'SFV+BESS'!$I$9,BD121*$B$4&gt;'SFV+BESS'!$I$7,BK120&lt;$B$2*'SFV+BESS'!$I$9),$B$2*'SFV+BESS'!$I$9-BK120,IF(AND(BD121&gt;0,BD121*$B$4+BK120&lt;=$B$2*'SFV+BESS'!$I$9,BD121&gt;'SFV+BESS'!$I$7),'SFV+BESS'!$I$7,0))))</f>
        <v>0</v>
      </c>
      <c r="BF121" s="27">
        <f>IF(AND(BD121&lt;0,BK120+BD121/$B$5&gt;$H$2,-BD121/'Carga-Descarga Año'!$B$5&lt;'SFV+BESS'!$I$7),BD121/$B$5,IF(AND(BD121&lt;0,BK120+BD121/$B$5&gt;$H$2,-BD121/'Carga-Descarga Año'!$B$5&gt;'SFV+BESS'!$I$7),-'SFV+BESS'!$I$7,IF(AND(BD121&lt;0,BK120+BD121/$B$5&lt;$H$2),-MIN('SFV+BESS'!$I$7,BK120-$H$2),0)))</f>
        <v>0</v>
      </c>
      <c r="BG121" s="33"/>
      <c r="BH121" s="33">
        <f t="shared" si="157"/>
        <v>0</v>
      </c>
      <c r="BI121" s="27">
        <f t="shared" si="121"/>
        <v>0</v>
      </c>
      <c r="BJ121" s="27">
        <f t="shared" si="158"/>
        <v>0</v>
      </c>
      <c r="BK121" s="28">
        <f>IF((BK120+BE121+BF121)&gt;=$B$2*'SFV+BESS'!$I$9, $B$2*'SFV+BESS'!$I$9, (BK120+BE121+BF121))</f>
        <v>173.61249999999998</v>
      </c>
      <c r="BL121" s="110">
        <f t="shared" si="122"/>
        <v>109.23737167257097</v>
      </c>
      <c r="BQ121" s="251"/>
      <c r="BR121" s="48">
        <v>4.6666666666666696</v>
      </c>
      <c r="BS121" s="33">
        <f t="shared" si="176"/>
        <v>88.31508856643616</v>
      </c>
      <c r="BT121" s="33">
        <f>Gen_Cons_Horario!B3027</f>
        <v>0</v>
      </c>
      <c r="BU121" s="35">
        <f t="shared" si="151"/>
        <v>88.31508856643616</v>
      </c>
      <c r="BV121" s="116">
        <f>IF(AND(BU121&gt;0,BU121*$B$4+CB120&lt;=$B$2*'SFV+BESS'!$I$9,BU121&lt;'SFV+BESS'!$I$7), BU121*$B$4, IF(AND(BU121&gt;0,BU121*$B$4+CB120&gt;$B$2*'SFV+BESS'!$I$9,BU121*$B$4&lt;'SFV+BESS'!$I$7),$B$2*'SFV+BESS'!$I$9-CB120,IF(AND(BU121&gt;0,BU121*$B$4+CB120&gt;$B$2*'SFV+BESS'!$I$9,BU121*$B$4&gt;'SFV+BESS'!$I$7,CB120&lt;$B$2*'SFV+BESS'!$I$9),$B$2*'SFV+BESS'!$I$9-CB120,IF(AND(BU121&gt;0,BU121*$B$4+CB120&lt;=$B$2*'SFV+BESS'!$I$9,BU121&gt;'SFV+BESS'!$I$7),'SFV+BESS'!$I$7,0))))</f>
        <v>0</v>
      </c>
      <c r="BW121" s="27">
        <f>IF(AND(BU121&lt;0,CB120+BU121/$B$5&gt;$H$2,-BU121/'Carga-Descarga Año'!$B$5&lt;'SFV+BESS'!$I$7),BU121/$B$5,IF(AND(BU121&lt;0,CB120+BU121/$B$5&gt;$H$2,-BU121/'Carga-Descarga Año'!$B$5&gt;'SFV+BESS'!$I$7),-'SFV+BESS'!$I$7,IF(AND(BU121&lt;0,CB120+BU121/$B$5&lt;$H$2),-MIN('SFV+BESS'!$I$7,CB120-$H$2),0)))</f>
        <v>0</v>
      </c>
      <c r="BX121" s="33"/>
      <c r="BY121" s="33">
        <f t="shared" si="159"/>
        <v>0</v>
      </c>
      <c r="BZ121" s="27">
        <f t="shared" si="123"/>
        <v>0</v>
      </c>
      <c r="CA121" s="27">
        <f t="shared" si="124"/>
        <v>0</v>
      </c>
      <c r="CB121" s="28">
        <f>IF((CB120+BV121+BW121)&gt;=$B$2*'SFV+BESS'!$I$9, $B$2*'SFV+BESS'!$I$9, (CB120+BV121+BW121))</f>
        <v>173.61249999999998</v>
      </c>
      <c r="CC121" s="110">
        <f t="shared" si="125"/>
        <v>88.31508856643616</v>
      </c>
      <c r="CH121" s="251"/>
      <c r="CI121" s="48">
        <v>4.6666666666666696</v>
      </c>
      <c r="CJ121" s="33">
        <f t="shared" si="177"/>
        <v>79.373492428381212</v>
      </c>
      <c r="CK121" s="33">
        <f>Gen_Cons_Horario!B3771</f>
        <v>0</v>
      </c>
      <c r="CL121" s="35">
        <f t="shared" si="152"/>
        <v>79.373492428381212</v>
      </c>
      <c r="CM121" s="116">
        <f>IF(AND(CL121&gt;0,CL121*$B$4+CS120&lt;=$B$2*'SFV+BESS'!$I$9,CL121&lt;'SFV+BESS'!$I$7), CL121*$B$4, IF(AND(CL121&gt;0,CL121*$B$4+CS120&gt;$B$2*'SFV+BESS'!$I$9,CL121*$B$4&lt;'SFV+BESS'!$I$7),$B$2*'SFV+BESS'!$I$9-CS120,IF(AND(CL121&gt;0,CL121*$B$4+CS120&gt;$B$2*'SFV+BESS'!$I$9,CL121*$B$4&gt;'SFV+BESS'!$I$7,CS120&lt;$B$2*'SFV+BESS'!$I$9),$B$2*'SFV+BESS'!$I$9-CS120,IF(AND(CL121&gt;0,CL121*$B$4+CS120&lt;=$B$2*'SFV+BESS'!$I$9,CL121&gt;'SFV+BESS'!$I$7),'SFV+BESS'!$I$7,0))))</f>
        <v>0</v>
      </c>
      <c r="CN121" s="27">
        <f>IF(AND(CL121&lt;0,CS120+CL121/$B$5&gt;$H$2,-CL121/'Carga-Descarga Año'!$B$5&lt;'SFV+BESS'!$I$7),CL121/$B$5,IF(AND(CL121&lt;0,CS120+CL121/$B$5&gt;$H$2,-CL121/'Carga-Descarga Año'!$B$5&gt;'SFV+BESS'!$I$7),-'SFV+BESS'!$I$7,IF(AND(CL121&lt;0,CS120+CL121/$B$5&lt;$H$2),-MIN('SFV+BESS'!$I$7,CS120-$H$2),0)))</f>
        <v>0</v>
      </c>
      <c r="CO121" s="33"/>
      <c r="CP121" s="33">
        <f t="shared" si="160"/>
        <v>0</v>
      </c>
      <c r="CQ121" s="27">
        <f t="shared" si="126"/>
        <v>0</v>
      </c>
      <c r="CR121" s="27">
        <f t="shared" si="161"/>
        <v>0</v>
      </c>
      <c r="CS121" s="28">
        <f>IF((CS120+CM121+CN121)&gt;=$B$2*'SFV+BESS'!$I$9, $B$2*'SFV+BESS'!$I$9, (CS120+CM121+CN121))</f>
        <v>173.61249999999998</v>
      </c>
      <c r="CT121" s="110">
        <f t="shared" si="127"/>
        <v>79.373492428381212</v>
      </c>
      <c r="CY121" s="251"/>
      <c r="CZ121" s="48">
        <v>4.6666666666666696</v>
      </c>
      <c r="DA121" s="33">
        <f t="shared" si="178"/>
        <v>87.445007408012728</v>
      </c>
      <c r="DB121" s="33">
        <f>Gen_Cons_Horario!B4491</f>
        <v>0</v>
      </c>
      <c r="DC121" s="35">
        <f t="shared" si="143"/>
        <v>87.445007408012728</v>
      </c>
      <c r="DD121" s="116">
        <f>IF(AND(DC121&gt;0,DC121*$B$4+DJ120&lt;=$B$2*'SFV+BESS'!$I$9,DC121&lt;'SFV+BESS'!$I$7), DC121*$B$4, IF(AND(DC121&gt;0,DC121*$B$4+DJ120&gt;$B$2*'SFV+BESS'!$I$9,DC121*$B$4&lt;'SFV+BESS'!$I$7),$B$2*'SFV+BESS'!$I$9-DJ120,IF(AND(DC121&gt;0,DC121*$B$4+DJ120&gt;$B$2*'SFV+BESS'!$I$9,DC121*$B$4&gt;'SFV+BESS'!$I$7,DJ120&lt;$B$2*'SFV+BESS'!$I$9),$B$2*'SFV+BESS'!$I$9-DJ120,IF(AND(DC121&gt;0,DC121*$B$4+DJ120&lt;=$B$2*'SFV+BESS'!$I$9,DC121&gt;'SFV+BESS'!$I$7),'SFV+BESS'!$I$7,0))))</f>
        <v>0</v>
      </c>
      <c r="DE121" s="27">
        <f>IF(AND(DC121&lt;0,DJ120+DC121/$B$5&gt;$H$2,-DC121/'Carga-Descarga Año'!$B$5&lt;'SFV+BESS'!$I$7),DC121/$B$5,IF(AND(DC121&lt;0,DJ120+DC121/$B$5&gt;$H$2,-DC121/'Carga-Descarga Año'!$B$5&gt;'SFV+BESS'!$I$7),-'SFV+BESS'!$I$7,IF(AND(DC121&lt;0,DJ120+DC121/$B$5&lt;$H$2),-MIN('SFV+BESS'!$I$7,DJ120-$H$2),0)))</f>
        <v>0</v>
      </c>
      <c r="DF121" s="33"/>
      <c r="DG121" s="33">
        <f t="shared" si="162"/>
        <v>0</v>
      </c>
      <c r="DH121" s="27">
        <f t="shared" si="128"/>
        <v>0</v>
      </c>
      <c r="DI121" s="27">
        <f t="shared" si="129"/>
        <v>0</v>
      </c>
      <c r="DJ121" s="28">
        <f>IF((DJ120+DD121+DE121)&gt;=$B$2*'SFV+BESS'!$I$9, $B$2*'SFV+BESS'!$I$9, (DJ120+DD121+DE121))</f>
        <v>173.61249999999998</v>
      </c>
      <c r="DK121" s="110">
        <f t="shared" si="130"/>
        <v>87.445007408012728</v>
      </c>
      <c r="DP121" s="251"/>
      <c r="DQ121" s="48">
        <v>4.6666666666666696</v>
      </c>
      <c r="DR121" s="33">
        <f t="shared" si="179"/>
        <v>84.495009145464408</v>
      </c>
      <c r="DS121" s="33">
        <f>Gen_Cons_Horario!B5235</f>
        <v>0</v>
      </c>
      <c r="DT121" s="35">
        <f t="shared" si="144"/>
        <v>84.495009145464408</v>
      </c>
      <c r="DU121" s="116">
        <f>IF(AND(DT121&gt;0,DT121*$B$4+EA120&lt;=$B$2*'SFV+BESS'!$I$9,DT121&lt;'SFV+BESS'!$I$7), DT121*$B$4, IF(AND(DT121&gt;0,DT121*$B$4+EA120&gt;$B$2*'SFV+BESS'!$I$9,DT121*$B$4&lt;'SFV+BESS'!$I$7),$B$2*'SFV+BESS'!$I$9-EA120,IF(AND(DT121&gt;0,DT121*$B$4+EA120&gt;$B$2*'SFV+BESS'!$I$9,DT121*$B$4&gt;'SFV+BESS'!$I$7,EA120&lt;$B$2*'SFV+BESS'!$I$9),$B$2*'SFV+BESS'!$I$9-EA120,IF(AND(DT121&gt;0,DT121*$B$4+EA120&lt;=$B$2*'SFV+BESS'!$I$9,DT121&gt;'SFV+BESS'!$I$7),'SFV+BESS'!$I$7,0))))</f>
        <v>0</v>
      </c>
      <c r="DV121" s="27">
        <f>IF(AND(DT121&lt;0,EA120+DT121/$B$5&gt;$H$2,-DT121/'Carga-Descarga Año'!$B$5&lt;'SFV+BESS'!$I$7),DT121/$B$5,IF(AND(DT121&lt;0,EA120+DT121/$B$5&gt;$H$2,-DT121/'Carga-Descarga Año'!$B$5&gt;'SFV+BESS'!$I$7),-'SFV+BESS'!$I$7,IF(AND(DT121&lt;0,EA120+DT121/$B$5&lt;$H$2),-MIN('SFV+BESS'!$I$7,EA120-$H$2),0)))</f>
        <v>0</v>
      </c>
      <c r="DW121" s="33"/>
      <c r="DX121" s="33">
        <f t="shared" si="163"/>
        <v>0</v>
      </c>
      <c r="DY121" s="27">
        <f t="shared" si="131"/>
        <v>0</v>
      </c>
      <c r="DZ121" s="27">
        <f t="shared" si="164"/>
        <v>0</v>
      </c>
      <c r="EA121" s="28">
        <f>IF((EA120+DU121+DV121)&gt;=$B$2*'SFV+BESS'!$I$9, $B$2*'SFV+BESS'!$I$9, (EA120+DU121+DV121))</f>
        <v>173.61249999999998</v>
      </c>
      <c r="EB121" s="110">
        <f t="shared" si="132"/>
        <v>84.495009145464408</v>
      </c>
      <c r="EG121" s="251"/>
      <c r="EH121" s="48">
        <v>4.6666666666666696</v>
      </c>
      <c r="EI121" s="33">
        <f t="shared" si="180"/>
        <v>92.511711982505858</v>
      </c>
      <c r="EJ121" s="33">
        <f>Gen_Cons_Horario!B5979</f>
        <v>0</v>
      </c>
      <c r="EK121" s="35">
        <f t="shared" si="145"/>
        <v>92.511711982505858</v>
      </c>
      <c r="EL121" s="116">
        <f>IF(AND(EK121&gt;0,EK121*$B$4+ER120&lt;=$B$2*'SFV+BESS'!$I$9,EK121&lt;'SFV+BESS'!$I$7), EK121*$B$4, IF(AND(EK121&gt;0,EK121*$B$4+ER120&gt;$B$2*'SFV+BESS'!$I$9,EK121*$B$4&lt;'SFV+BESS'!$I$7),$B$2*'SFV+BESS'!$I$9-ER120,IF(AND(EK121&gt;0,EK121*$B$4+ER120&gt;$B$2*'SFV+BESS'!$I$9,EK121*$B$4&gt;'SFV+BESS'!$I$7,ER120&lt;$B$2*'SFV+BESS'!$I$9),$B$2*'SFV+BESS'!$I$9-ER120,IF(AND(EK121&gt;0,EK121*$B$4+ER120&lt;=$B$2*'SFV+BESS'!$I$9,EK121&gt;'SFV+BESS'!$I$7),'SFV+BESS'!$I$7,0))))</f>
        <v>0</v>
      </c>
      <c r="EM121" s="27">
        <f>IF(AND(EK121&lt;0,ER120+EK121/$B$5&gt;$H$2,-EK121/'Carga-Descarga Año'!$B$5&lt;'SFV+BESS'!$I$7),EK121/$B$5,IF(AND(EK121&lt;0,ER120+EK121/$B$5&gt;$H$2,-EK121/'Carga-Descarga Año'!$B$5&gt;'SFV+BESS'!$I$7),-'SFV+BESS'!$I$7,IF(AND(EK121&lt;0,ER120+EK121/$B$5&lt;$H$2),-MIN('SFV+BESS'!$I$7,ER120-$H$2),0)))</f>
        <v>0</v>
      </c>
      <c r="EN121" s="33"/>
      <c r="EO121" s="33">
        <f t="shared" si="165"/>
        <v>0</v>
      </c>
      <c r="EP121" s="27">
        <f t="shared" si="133"/>
        <v>0</v>
      </c>
      <c r="EQ121" s="27">
        <f t="shared" si="166"/>
        <v>0</v>
      </c>
      <c r="ER121" s="28">
        <f>IF((ER120+EL121+EM121)&gt;=$B$2*'SFV+BESS'!$I$9, $B$2*'SFV+BESS'!$I$9, (ER120+EL121+EM121))</f>
        <v>173.61249999999998</v>
      </c>
      <c r="ES121" s="110">
        <f t="shared" si="134"/>
        <v>92.511711982505858</v>
      </c>
      <c r="EX121" s="251"/>
      <c r="EY121" s="48">
        <v>4.6666666666666696</v>
      </c>
      <c r="EZ121" s="33">
        <f t="shared" si="181"/>
        <v>104.9734283240988</v>
      </c>
      <c r="FA121" s="33">
        <f>Gen_Cons_Horario!B6699</f>
        <v>0</v>
      </c>
      <c r="FB121" s="35">
        <f t="shared" si="146"/>
        <v>104.9734283240988</v>
      </c>
      <c r="FC121" s="116">
        <f>IF(AND(FB121&gt;0,FB121*$B$4+FI120&lt;=$B$2*'SFV+BESS'!$I$9,FB121&lt;'SFV+BESS'!$I$7), FB121*$B$4, IF(AND(FB121&gt;0,FB121*$B$4+FI120&gt;$B$2*'SFV+BESS'!$I$9,FB121*$B$4&lt;'SFV+BESS'!$I$7),$B$2*'SFV+BESS'!$I$9-FI120,IF(AND(FB121&gt;0,FB121*$B$4+FI120&gt;$B$2*'SFV+BESS'!$I$9,FB121*$B$4&gt;'SFV+BESS'!$I$7,FI120&lt;$B$2*'SFV+BESS'!$I$9),$B$2*'SFV+BESS'!$I$9-FI120,IF(AND(FB121&gt;0,FB121*$B$4+FI120&lt;=$B$2*'SFV+BESS'!$I$9,FB121&gt;'SFV+BESS'!$I$7),'SFV+BESS'!$I$7,0))))</f>
        <v>0</v>
      </c>
      <c r="FD121" s="27">
        <f>IF(AND(FB121&lt;0,FI120+FB121/$B$5&gt;$H$2,-FB121/'Carga-Descarga Año'!$B$5&lt;'SFV+BESS'!$I$7),FB121/$B$5,IF(AND(FB121&lt;0,FI120+FB121/$B$5&gt;$H$2,-FB121/'Carga-Descarga Año'!$B$5&gt;'SFV+BESS'!$I$7),-'SFV+BESS'!$I$7,IF(AND(FB121&lt;0,FI120+FB121/$B$5&lt;$H$2),-MIN('SFV+BESS'!$I$7,FI120-$H$2),0)))</f>
        <v>0</v>
      </c>
      <c r="FE121" s="33"/>
      <c r="FF121" s="33">
        <f t="shared" si="167"/>
        <v>0</v>
      </c>
      <c r="FG121" s="27">
        <f t="shared" si="135"/>
        <v>0</v>
      </c>
      <c r="FH121" s="27">
        <f t="shared" si="168"/>
        <v>0</v>
      </c>
      <c r="FI121" s="28">
        <f>IF((FI120+FC121+FD121)&gt;=$B$2*'SFV+BESS'!$I$9, $B$2*'SFV+BESS'!$I$9, (FI120+FC121+FD121))</f>
        <v>173.61249999999998</v>
      </c>
      <c r="FJ121" s="110">
        <f t="shared" si="136"/>
        <v>104.9734283240988</v>
      </c>
      <c r="FO121" s="251"/>
      <c r="FP121" s="48">
        <v>4.6666666666666696</v>
      </c>
      <c r="FQ121" s="33">
        <f t="shared" si="182"/>
        <v>113.74458205580818</v>
      </c>
      <c r="FR121" s="33">
        <f>Gen_Cons_Horario!B7443</f>
        <v>0</v>
      </c>
      <c r="FS121" s="35">
        <f t="shared" si="147"/>
        <v>113.74458205580818</v>
      </c>
      <c r="FT121" s="116">
        <f>IF(AND(FS121&gt;0,FS121*$B$4+FZ120&lt;=$B$2*'SFV+BESS'!$I$9,FS121&lt;'SFV+BESS'!$I$7), FS121*$B$4, IF(AND(FS121&gt;0,FS121*$B$4+FZ120&gt;$B$2*'SFV+BESS'!$I$9,FS121*$B$4&lt;'SFV+BESS'!$I$7),$B$2*'SFV+BESS'!$I$9-FZ120,IF(AND(FS121&gt;0,FS121*$B$4+FZ120&gt;$B$2*'SFV+BESS'!$I$9,FS121*$B$4&gt;'SFV+BESS'!$I$7,FZ120&lt;$B$2*'SFV+BESS'!$I$9),$B$2*'SFV+BESS'!$I$9-FZ120,IF(AND(FS121&gt;0,FS121*$B$4+FZ120&lt;=$B$2*'SFV+BESS'!$I$9,FS121&gt;'SFV+BESS'!$I$7),'SFV+BESS'!$I$7,0))))</f>
        <v>0</v>
      </c>
      <c r="FU121" s="27">
        <f>IF(AND(FS121&lt;0,FZ120+FS121/$B$5&gt;$H$2,-FS121/'Carga-Descarga Año'!$B$5&lt;'SFV+BESS'!$I$7),FS121/$B$5,IF(AND(FS121&lt;0,FZ120+FS121/$B$5&gt;$H$2,-FS121/'Carga-Descarga Año'!$B$5&gt;'SFV+BESS'!$I$7),-'SFV+BESS'!$I$7,IF(AND(FS121&lt;0,FZ120+FS121/$B$5&lt;$H$2),-MIN('SFV+BESS'!$I$7,FZ120-$H$2),0)))</f>
        <v>0</v>
      </c>
      <c r="FV121" s="33"/>
      <c r="FW121" s="33">
        <f t="shared" si="169"/>
        <v>0</v>
      </c>
      <c r="FX121" s="27">
        <f t="shared" si="137"/>
        <v>0</v>
      </c>
      <c r="FY121" s="27">
        <f t="shared" si="170"/>
        <v>0</v>
      </c>
      <c r="FZ121" s="28">
        <f>IF((FZ120+FT121+FU121)&gt;=$B$2*'SFV+BESS'!$I$9, $B$2*'SFV+BESS'!$I$9, (FZ120+FT121+FU121))</f>
        <v>173.61249999999998</v>
      </c>
      <c r="GA121" s="110">
        <f t="shared" si="138"/>
        <v>113.74458205580818</v>
      </c>
      <c r="GF121" s="251"/>
      <c r="GG121" s="48">
        <v>4.6666666666666696</v>
      </c>
      <c r="GH121" s="33">
        <f t="shared" si="183"/>
        <v>118.10660064846397</v>
      </c>
      <c r="GI121" s="33">
        <f>Gen_Cons_Horario!B8163</f>
        <v>0</v>
      </c>
      <c r="GJ121" s="35">
        <f t="shared" si="153"/>
        <v>118.10660064846397</v>
      </c>
      <c r="GK121" s="116">
        <f>IF(AND(GJ121&gt;0,GJ121*$B$4+GQ120&lt;=$B$2*'SFV+BESS'!$I$9,GJ121&lt;'SFV+BESS'!$I$7), GJ121*$B$4, IF(AND(GJ121&gt;0,GJ121*$B$4+GQ120&gt;$B$2*'SFV+BESS'!$I$9,GJ121*$B$4&lt;'SFV+BESS'!$I$7),$B$2*'SFV+BESS'!$I$9-GQ120,IF(AND(GJ121&gt;0,GJ121*$B$4+GQ120&gt;$B$2*'SFV+BESS'!$I$9,GJ121*$B$4&gt;'SFV+BESS'!$I$7,GQ120&lt;$B$2*'SFV+BESS'!$I$9),$B$2*'SFV+BESS'!$I$9-GQ120,IF(AND(GJ121&gt;0,GJ121*$B$4+GQ120&lt;=$B$2*'SFV+BESS'!$I$9,GJ121&gt;'SFV+BESS'!$I$7),'SFV+BESS'!$I$7,0))))</f>
        <v>0</v>
      </c>
      <c r="GL121" s="27">
        <f>IF(AND(GJ121&lt;0,GQ120+GJ121/$B$5&gt;$H$2,-GJ121/'Carga-Descarga Año'!$B$5&lt;'SFV+BESS'!$I$7),GJ121/$B$5,IF(AND(GJ121&lt;0,GQ120+GJ121/$B$5&gt;$H$2,-GJ121/'Carga-Descarga Año'!$B$5&gt;'SFV+BESS'!$I$7),-'SFV+BESS'!$I$7,IF(AND(GJ121&lt;0,GQ120+GJ121/$B$5&lt;$H$2),-MIN('SFV+BESS'!$I$7,GQ120-$H$2),0)))</f>
        <v>0</v>
      </c>
      <c r="GM121" s="33"/>
      <c r="GN121" s="33">
        <f t="shared" si="171"/>
        <v>0</v>
      </c>
      <c r="GO121" s="27">
        <f t="shared" si="139"/>
        <v>0</v>
      </c>
      <c r="GP121" s="27">
        <f t="shared" si="172"/>
        <v>0</v>
      </c>
      <c r="GQ121" s="28">
        <f>IF((GQ120+GK121+GL121)&gt;=$B$2*'SFV+BESS'!$I$9, $B$2*'SFV+BESS'!$I$9, (GQ120+GK121+GL121))</f>
        <v>173.61249999999998</v>
      </c>
      <c r="GR121" s="110">
        <f t="shared" si="140"/>
        <v>118.10660064846397</v>
      </c>
    </row>
    <row r="122" spans="1:200">
      <c r="A122" s="249"/>
      <c r="B122" s="48">
        <v>4.7083333333333401</v>
      </c>
      <c r="C122" s="38">
        <f t="shared" si="154"/>
        <v>117.3050826702992</v>
      </c>
      <c r="D122" s="2">
        <f>Gen_Cons_Horario!B148</f>
        <v>37.285000000000004</v>
      </c>
      <c r="E122" s="140">
        <f t="shared" si="112"/>
        <v>80.020082670299189</v>
      </c>
      <c r="F122" s="116">
        <f>IF(AND(E122&gt;0,E122*$B$4+L121&lt;=$B$2*'SFV+BESS'!$I$9,E122&lt;'SFV+BESS'!$I$7), E122*$B$4, IF(AND(E122&gt;0,E122*$B$4+L121&gt;$B$2*'SFV+BESS'!$I$9,E122*$B$4&lt;'SFV+BESS'!$I$7),$B$2*'SFV+BESS'!$I$9-L121,IF(AND(E122&gt;0,E122*$B$4+L121&gt;$B$2*'SFV+BESS'!$I$9,E122*$B$4&gt;'SFV+BESS'!$I$7,L121&lt;$B$2*'SFV+BESS'!$I$9),$B$2*'SFV+BESS'!$I$9-L121,IF(AND(E122&gt;0,E122*$B$4+L121&lt;=$B$2*'SFV+BESS'!$I$9,E122&gt;'SFV+BESS'!$I$7),'SFV+BESS'!$I$7,0))))</f>
        <v>0</v>
      </c>
      <c r="G122" s="27">
        <f>IF(AND(E122&lt;0,L121+E122/$B$5&gt;$H$2,-E122/'Carga-Descarga Año'!$B$5&lt;'SFV+BESS'!$I$7),E122/$B$5,IF(AND(E122&lt;0,L121+E122/$B$5&gt;$H$2,-E122/'Carga-Descarga Año'!$B$5&gt;'SFV+BESS'!$I$7),-'SFV+BESS'!$I$7,IF(AND(E122&lt;0,L121+E122/$B$5&lt;$H$2),-MIN('SFV+BESS'!$I$7,L121-$H$2),0)))</f>
        <v>0</v>
      </c>
      <c r="I122" s="38">
        <f t="shared" si="113"/>
        <v>37.285000000000004</v>
      </c>
      <c r="J122" s="27">
        <f t="shared" si="115"/>
        <v>0</v>
      </c>
      <c r="K122" s="27">
        <f t="shared" si="114"/>
        <v>0</v>
      </c>
      <c r="L122" s="28">
        <f>IF((L121+F122+G122)&gt;=$B$2*'SFV+BESS'!$I$9, $B$2*'SFV+BESS'!$I$9, (L121+F122+G122))</f>
        <v>173.61249999999998</v>
      </c>
      <c r="M122" s="110">
        <f t="shared" si="116"/>
        <v>80.020082670299189</v>
      </c>
      <c r="R122" s="251"/>
      <c r="S122" s="48">
        <v>4.7083333333333401</v>
      </c>
      <c r="T122" s="2">
        <f t="shared" si="173"/>
        <v>120.92026859992137</v>
      </c>
      <c r="U122" s="2">
        <f>Gen_Cons_Horario!B892</f>
        <v>74.570000000000007</v>
      </c>
      <c r="V122" s="35">
        <f t="shared" si="148"/>
        <v>46.350268599921364</v>
      </c>
      <c r="W122" s="116">
        <f>IF(AND(V122&gt;0,V122*$B$4+AC121&lt;=$B$2*'SFV+BESS'!$I$9,V122&lt;'SFV+BESS'!$I$7), V122*$B$4, IF(AND(V122&gt;0,V122*$B$4+AC121&gt;$B$2*'SFV+BESS'!$I$9,V122*$B$4&lt;'SFV+BESS'!$I$7),$B$2*'SFV+BESS'!$I$9-AC121,IF(AND(V122&gt;0,V122*$B$4+AC121&gt;$B$2*'SFV+BESS'!$I$9,V122*$B$4&gt;'SFV+BESS'!$I$7,AC121&lt;$B$2*'SFV+BESS'!$I$9),$B$2*'SFV+BESS'!$I$9-AC121,IF(AND(V122&gt;0,V122*$B$4+AC121&lt;=$B$2*'SFV+BESS'!$I$9,V122&gt;'SFV+BESS'!$I$7),'SFV+BESS'!$I$7,0))))</f>
        <v>0</v>
      </c>
      <c r="X122" s="27">
        <f>IF(AND(V122&lt;0,AC121+V122/$B$5&gt;$H$2,-V122/'Carga-Descarga Año'!$B$5&lt;'SFV+BESS'!$I$7),V122/$B$5,IF(AND(V122&lt;0,AC121+V122/$B$5&gt;$H$2,-V122/'Carga-Descarga Año'!$B$5&gt;'SFV+BESS'!$I$7),-'SFV+BESS'!$I$7,IF(AND(V122&lt;0,AC121+V122/$B$5&lt;$H$2),-MIN('SFV+BESS'!$I$7,AC121-$H$2),0)))</f>
        <v>0</v>
      </c>
      <c r="Z122" s="33">
        <f t="shared" si="142"/>
        <v>74.570000000000007</v>
      </c>
      <c r="AA122" s="27">
        <f t="shared" si="117"/>
        <v>0</v>
      </c>
      <c r="AB122" s="27">
        <f t="shared" si="141"/>
        <v>0</v>
      </c>
      <c r="AC122" s="28">
        <f>IF((AC121+W122+X122)&gt;=$B$2*'SFV+BESS'!$I$9, $B$2*'SFV+BESS'!$I$9, (AC121+W122+X122))</f>
        <v>173.61249999999998</v>
      </c>
      <c r="AD122" s="110">
        <f t="shared" si="118"/>
        <v>46.350268599921364</v>
      </c>
      <c r="AI122" s="251"/>
      <c r="AJ122" s="48">
        <v>4.7083333333333401</v>
      </c>
      <c r="AK122" s="52">
        <f t="shared" si="174"/>
        <v>116.13046110988708</v>
      </c>
      <c r="AL122" s="33">
        <f>Gen_Cons_Horario!B1564</f>
        <v>74.570000000000007</v>
      </c>
      <c r="AM122" s="35">
        <f t="shared" si="149"/>
        <v>41.560461109887072</v>
      </c>
      <c r="AN122" s="116">
        <f>IF(AND(AM122&gt;0,AM122*$B$4+AT121&lt;=$B$2*'SFV+BESS'!$I$9,AM122&lt;'SFV+BESS'!$I$7), AM122*$B$4, IF(AND(AM122&gt;0,AM122*$B$4+AT121&gt;$B$2*'SFV+BESS'!$I$9,AM122*$B$4&lt;'SFV+BESS'!$I$7),$B$2*'SFV+BESS'!$I$9-AT121,IF(AND(AM122&gt;0,AM122*$B$4+AT121&gt;$B$2*'SFV+BESS'!$I$9,AM122*$B$4&gt;'SFV+BESS'!$I$7,AT121&lt;$B$2*'SFV+BESS'!$I$9),$B$2*'SFV+BESS'!$I$9-AT121,IF(AND(AM122&gt;0,AM122*$B$4+AT121&lt;=$B$2*'SFV+BESS'!$I$9,AM122&gt;'SFV+BESS'!$I$7),'SFV+BESS'!$I$7,0))))</f>
        <v>0</v>
      </c>
      <c r="AO122" s="27">
        <f>IF(AND(AM122&lt;0,AT121+AM122/$B$5&gt;$H$2,-AM122/'Carga-Descarga Año'!$B$5&lt;'SFV+BESS'!$I$7),AM122/$B$5,IF(AND(AM122&lt;0,AT121+AM122/$B$5&gt;$H$2,-AM122/'Carga-Descarga Año'!$B$5&gt;'SFV+BESS'!$I$7),-'SFV+BESS'!$I$7,IF(AND(AM122&lt;0,AT121+AM122/$B$5&lt;$H$2),-MIN('SFV+BESS'!$I$7,AT121-$H$2),0)))</f>
        <v>0</v>
      </c>
      <c r="AP122" s="33"/>
      <c r="AQ122" s="33">
        <f t="shared" si="155"/>
        <v>74.570000000000007</v>
      </c>
      <c r="AR122" s="27">
        <f t="shared" si="119"/>
        <v>0</v>
      </c>
      <c r="AS122" s="27">
        <f t="shared" si="156"/>
        <v>0</v>
      </c>
      <c r="AT122" s="28">
        <f>IF((AT121+AN122+AO122)&gt;=$B$2*'SFV+BESS'!$I$9, $B$2*'SFV+BESS'!$I$9, (AT121+AN122+AO122))</f>
        <v>173.61249999999998</v>
      </c>
      <c r="AU122" s="110">
        <f t="shared" si="120"/>
        <v>41.560461109887072</v>
      </c>
      <c r="AZ122" s="251"/>
      <c r="BA122" s="48">
        <v>4.7083333333333401</v>
      </c>
      <c r="BB122" s="33">
        <f t="shared" si="175"/>
        <v>96.73076740236607</v>
      </c>
      <c r="BC122" s="33">
        <f>Gen_Cons_Horario!B2308</f>
        <v>0</v>
      </c>
      <c r="BD122" s="35">
        <f t="shared" si="150"/>
        <v>96.73076740236607</v>
      </c>
      <c r="BE122" s="116">
        <f>IF(AND(BD122&gt;0,BD122*$B$4+BK121&lt;=$B$2*'SFV+BESS'!$I$9,BD122&lt;'SFV+BESS'!$I$7), BD122*$B$4, IF(AND(BD122&gt;0,BD122*$B$4+BK121&gt;$B$2*'SFV+BESS'!$I$9,BD122*$B$4&lt;'SFV+BESS'!$I$7),$B$2*'SFV+BESS'!$I$9-BK121,IF(AND(BD122&gt;0,BD122*$B$4+BK121&gt;$B$2*'SFV+BESS'!$I$9,BD122*$B$4&gt;'SFV+BESS'!$I$7,BK121&lt;$B$2*'SFV+BESS'!$I$9),$B$2*'SFV+BESS'!$I$9-BK121,IF(AND(BD122&gt;0,BD122*$B$4+BK121&lt;=$B$2*'SFV+BESS'!$I$9,BD122&gt;'SFV+BESS'!$I$7),'SFV+BESS'!$I$7,0))))</f>
        <v>0</v>
      </c>
      <c r="BF122" s="27">
        <f>IF(AND(BD122&lt;0,BK121+BD122/$B$5&gt;$H$2,-BD122/'Carga-Descarga Año'!$B$5&lt;'SFV+BESS'!$I$7),BD122/$B$5,IF(AND(BD122&lt;0,BK121+BD122/$B$5&gt;$H$2,-BD122/'Carga-Descarga Año'!$B$5&gt;'SFV+BESS'!$I$7),-'SFV+BESS'!$I$7,IF(AND(BD122&lt;0,BK121+BD122/$B$5&lt;$H$2),-MIN('SFV+BESS'!$I$7,BK121-$H$2),0)))</f>
        <v>0</v>
      </c>
      <c r="BG122" s="33"/>
      <c r="BH122" s="33">
        <f t="shared" si="157"/>
        <v>0</v>
      </c>
      <c r="BI122" s="27">
        <f t="shared" si="121"/>
        <v>0</v>
      </c>
      <c r="BJ122" s="27">
        <f t="shared" si="158"/>
        <v>0</v>
      </c>
      <c r="BK122" s="28">
        <f>IF((BK121+BE122+BF122)&gt;=$B$2*'SFV+BESS'!$I$9, $B$2*'SFV+BESS'!$I$9, (BK121+BE122+BF122))</f>
        <v>173.61249999999998</v>
      </c>
      <c r="BL122" s="110">
        <f t="shared" si="122"/>
        <v>96.73076740236607</v>
      </c>
      <c r="BQ122" s="251"/>
      <c r="BR122" s="48">
        <v>4.7083333333333401</v>
      </c>
      <c r="BS122" s="33">
        <f t="shared" si="176"/>
        <v>70.967481883743332</v>
      </c>
      <c r="BT122" s="33">
        <f>Gen_Cons_Horario!B3028</f>
        <v>0</v>
      </c>
      <c r="BU122" s="35">
        <f t="shared" si="151"/>
        <v>70.967481883743332</v>
      </c>
      <c r="BV122" s="116">
        <f>IF(AND(BU122&gt;0,BU122*$B$4+CB121&lt;=$B$2*'SFV+BESS'!$I$9,BU122&lt;'SFV+BESS'!$I$7), BU122*$B$4, IF(AND(BU122&gt;0,BU122*$B$4+CB121&gt;$B$2*'SFV+BESS'!$I$9,BU122*$B$4&lt;'SFV+BESS'!$I$7),$B$2*'SFV+BESS'!$I$9-CB121,IF(AND(BU122&gt;0,BU122*$B$4+CB121&gt;$B$2*'SFV+BESS'!$I$9,BU122*$B$4&gt;'SFV+BESS'!$I$7,CB121&lt;$B$2*'SFV+BESS'!$I$9),$B$2*'SFV+BESS'!$I$9-CB121,IF(AND(BU122&gt;0,BU122*$B$4+CB121&lt;=$B$2*'SFV+BESS'!$I$9,BU122&gt;'SFV+BESS'!$I$7),'SFV+BESS'!$I$7,0))))</f>
        <v>0</v>
      </c>
      <c r="BW122" s="27">
        <f>IF(AND(BU122&lt;0,CB121+BU122/$B$5&gt;$H$2,-BU122/'Carga-Descarga Año'!$B$5&lt;'SFV+BESS'!$I$7),BU122/$B$5,IF(AND(BU122&lt;0,CB121+BU122/$B$5&gt;$H$2,-BU122/'Carga-Descarga Año'!$B$5&gt;'SFV+BESS'!$I$7),-'SFV+BESS'!$I$7,IF(AND(BU122&lt;0,CB121+BU122/$B$5&lt;$H$2),-MIN('SFV+BESS'!$I$7,CB121-$H$2),0)))</f>
        <v>0</v>
      </c>
      <c r="BX122" s="33"/>
      <c r="BY122" s="33">
        <f t="shared" si="159"/>
        <v>0</v>
      </c>
      <c r="BZ122" s="27">
        <f t="shared" si="123"/>
        <v>0</v>
      </c>
      <c r="CA122" s="27">
        <f t="shared" si="124"/>
        <v>0</v>
      </c>
      <c r="CB122" s="28">
        <f>IF((CB121+BV122+BW122)&gt;=$B$2*'SFV+BESS'!$I$9, $B$2*'SFV+BESS'!$I$9, (CB121+BV122+BW122))</f>
        <v>173.61249999999998</v>
      </c>
      <c r="CC122" s="110">
        <f t="shared" si="125"/>
        <v>70.967481883743332</v>
      </c>
      <c r="CH122" s="251"/>
      <c r="CI122" s="48">
        <v>4.7083333333333401</v>
      </c>
      <c r="CJ122" s="33">
        <f t="shared" si="177"/>
        <v>62.088720438246632</v>
      </c>
      <c r="CK122" s="33">
        <f>Gen_Cons_Horario!B3772</f>
        <v>0</v>
      </c>
      <c r="CL122" s="35">
        <f t="shared" si="152"/>
        <v>62.088720438246632</v>
      </c>
      <c r="CM122" s="116">
        <f>IF(AND(CL122&gt;0,CL122*$B$4+CS121&lt;=$B$2*'SFV+BESS'!$I$9,CL122&lt;'SFV+BESS'!$I$7), CL122*$B$4, IF(AND(CL122&gt;0,CL122*$B$4+CS121&gt;$B$2*'SFV+BESS'!$I$9,CL122*$B$4&lt;'SFV+BESS'!$I$7),$B$2*'SFV+BESS'!$I$9-CS121,IF(AND(CL122&gt;0,CL122*$B$4+CS121&gt;$B$2*'SFV+BESS'!$I$9,CL122*$B$4&gt;'SFV+BESS'!$I$7,CS121&lt;$B$2*'SFV+BESS'!$I$9),$B$2*'SFV+BESS'!$I$9-CS121,IF(AND(CL122&gt;0,CL122*$B$4+CS121&lt;=$B$2*'SFV+BESS'!$I$9,CL122&gt;'SFV+BESS'!$I$7),'SFV+BESS'!$I$7,0))))</f>
        <v>0</v>
      </c>
      <c r="CN122" s="27">
        <f>IF(AND(CL122&lt;0,CS121+CL122/$B$5&gt;$H$2,-CL122/'Carga-Descarga Año'!$B$5&lt;'SFV+BESS'!$I$7),CL122/$B$5,IF(AND(CL122&lt;0,CS121+CL122/$B$5&gt;$H$2,-CL122/'Carga-Descarga Año'!$B$5&gt;'SFV+BESS'!$I$7),-'SFV+BESS'!$I$7,IF(AND(CL122&lt;0,CS121+CL122/$B$5&lt;$H$2),-MIN('SFV+BESS'!$I$7,CS121-$H$2),0)))</f>
        <v>0</v>
      </c>
      <c r="CO122" s="33"/>
      <c r="CP122" s="33">
        <f t="shared" si="160"/>
        <v>0</v>
      </c>
      <c r="CQ122" s="27">
        <f t="shared" si="126"/>
        <v>0</v>
      </c>
      <c r="CR122" s="27">
        <f t="shared" si="161"/>
        <v>0</v>
      </c>
      <c r="CS122" s="28">
        <f>IF((CS121+CM122+CN122)&gt;=$B$2*'SFV+BESS'!$I$9, $B$2*'SFV+BESS'!$I$9, (CS121+CM122+CN122))</f>
        <v>173.61249999999998</v>
      </c>
      <c r="CT122" s="110">
        <f t="shared" si="127"/>
        <v>62.088720438246632</v>
      </c>
      <c r="CY122" s="251"/>
      <c r="CZ122" s="48">
        <v>4.7083333333333401</v>
      </c>
      <c r="DA122" s="33">
        <f t="shared" si="178"/>
        <v>71.722136617902081</v>
      </c>
      <c r="DB122" s="33">
        <f>Gen_Cons_Horario!B4492</f>
        <v>0</v>
      </c>
      <c r="DC122" s="35">
        <f t="shared" si="143"/>
        <v>71.722136617902081</v>
      </c>
      <c r="DD122" s="116">
        <f>IF(AND(DC122&gt;0,DC122*$B$4+DJ121&lt;=$B$2*'SFV+BESS'!$I$9,DC122&lt;'SFV+BESS'!$I$7), DC122*$B$4, IF(AND(DC122&gt;0,DC122*$B$4+DJ121&gt;$B$2*'SFV+BESS'!$I$9,DC122*$B$4&lt;'SFV+BESS'!$I$7),$B$2*'SFV+BESS'!$I$9-DJ121,IF(AND(DC122&gt;0,DC122*$B$4+DJ121&gt;$B$2*'SFV+BESS'!$I$9,DC122*$B$4&gt;'SFV+BESS'!$I$7,DJ121&lt;$B$2*'SFV+BESS'!$I$9),$B$2*'SFV+BESS'!$I$9-DJ121,IF(AND(DC122&gt;0,DC122*$B$4+DJ121&lt;=$B$2*'SFV+BESS'!$I$9,DC122&gt;'SFV+BESS'!$I$7),'SFV+BESS'!$I$7,0))))</f>
        <v>0</v>
      </c>
      <c r="DE122" s="27">
        <f>IF(AND(DC122&lt;0,DJ121+DC122/$B$5&gt;$H$2,-DC122/'Carga-Descarga Año'!$B$5&lt;'SFV+BESS'!$I$7),DC122/$B$5,IF(AND(DC122&lt;0,DJ121+DC122/$B$5&gt;$H$2,-DC122/'Carga-Descarga Año'!$B$5&gt;'SFV+BESS'!$I$7),-'SFV+BESS'!$I$7,IF(AND(DC122&lt;0,DJ121+DC122/$B$5&lt;$H$2),-MIN('SFV+BESS'!$I$7,DJ121-$H$2),0)))</f>
        <v>0</v>
      </c>
      <c r="DF122" s="33"/>
      <c r="DG122" s="33">
        <f t="shared" si="162"/>
        <v>0</v>
      </c>
      <c r="DH122" s="27">
        <f t="shared" si="128"/>
        <v>0</v>
      </c>
      <c r="DI122" s="27">
        <f t="shared" si="129"/>
        <v>0</v>
      </c>
      <c r="DJ122" s="28">
        <f>IF((DJ121+DD122+DE122)&gt;=$B$2*'SFV+BESS'!$I$9, $B$2*'SFV+BESS'!$I$9, (DJ121+DD122+DE122))</f>
        <v>173.61249999999998</v>
      </c>
      <c r="DK122" s="110">
        <f t="shared" si="130"/>
        <v>71.722136617902081</v>
      </c>
      <c r="DP122" s="251"/>
      <c r="DQ122" s="48">
        <v>4.7083333333333401</v>
      </c>
      <c r="DR122" s="33">
        <f t="shared" si="179"/>
        <v>72.15539147323075</v>
      </c>
      <c r="DS122" s="33">
        <f>Gen_Cons_Horario!B5236</f>
        <v>0</v>
      </c>
      <c r="DT122" s="35">
        <f t="shared" si="144"/>
        <v>72.15539147323075</v>
      </c>
      <c r="DU122" s="116">
        <f>IF(AND(DT122&gt;0,DT122*$B$4+EA121&lt;=$B$2*'SFV+BESS'!$I$9,DT122&lt;'SFV+BESS'!$I$7), DT122*$B$4, IF(AND(DT122&gt;0,DT122*$B$4+EA121&gt;$B$2*'SFV+BESS'!$I$9,DT122*$B$4&lt;'SFV+BESS'!$I$7),$B$2*'SFV+BESS'!$I$9-EA121,IF(AND(DT122&gt;0,DT122*$B$4+EA121&gt;$B$2*'SFV+BESS'!$I$9,DT122*$B$4&gt;'SFV+BESS'!$I$7,EA121&lt;$B$2*'SFV+BESS'!$I$9),$B$2*'SFV+BESS'!$I$9-EA121,IF(AND(DT122&gt;0,DT122*$B$4+EA121&lt;=$B$2*'SFV+BESS'!$I$9,DT122&gt;'SFV+BESS'!$I$7),'SFV+BESS'!$I$7,0))))</f>
        <v>0</v>
      </c>
      <c r="DV122" s="27">
        <f>IF(AND(DT122&lt;0,EA121+DT122/$B$5&gt;$H$2,-DT122/'Carga-Descarga Año'!$B$5&lt;'SFV+BESS'!$I$7),DT122/$B$5,IF(AND(DT122&lt;0,EA121+DT122/$B$5&gt;$H$2,-DT122/'Carga-Descarga Año'!$B$5&gt;'SFV+BESS'!$I$7),-'SFV+BESS'!$I$7,IF(AND(DT122&lt;0,EA121+DT122/$B$5&lt;$H$2),-MIN('SFV+BESS'!$I$7,EA121-$H$2),0)))</f>
        <v>0</v>
      </c>
      <c r="DW122" s="33"/>
      <c r="DX122" s="33">
        <f t="shared" si="163"/>
        <v>0</v>
      </c>
      <c r="DY122" s="27">
        <f t="shared" si="131"/>
        <v>0</v>
      </c>
      <c r="DZ122" s="27">
        <f t="shared" si="164"/>
        <v>0</v>
      </c>
      <c r="EA122" s="28">
        <f>IF((EA121+DU122+DV122)&gt;=$B$2*'SFV+BESS'!$I$9, $B$2*'SFV+BESS'!$I$9, (EA121+DU122+DV122))</f>
        <v>173.61249999999998</v>
      </c>
      <c r="EB122" s="110">
        <f t="shared" si="132"/>
        <v>72.15539147323075</v>
      </c>
      <c r="EG122" s="251"/>
      <c r="EH122" s="48">
        <v>4.7083333333333401</v>
      </c>
      <c r="EI122" s="33">
        <f t="shared" si="180"/>
        <v>82.031082302570567</v>
      </c>
      <c r="EJ122" s="33">
        <f>Gen_Cons_Horario!B5980</f>
        <v>0</v>
      </c>
      <c r="EK122" s="35">
        <f t="shared" si="145"/>
        <v>82.031082302570567</v>
      </c>
      <c r="EL122" s="116">
        <f>IF(AND(EK122&gt;0,EK122*$B$4+ER121&lt;=$B$2*'SFV+BESS'!$I$9,EK122&lt;'SFV+BESS'!$I$7), EK122*$B$4, IF(AND(EK122&gt;0,EK122*$B$4+ER121&gt;$B$2*'SFV+BESS'!$I$9,EK122*$B$4&lt;'SFV+BESS'!$I$7),$B$2*'SFV+BESS'!$I$9-ER121,IF(AND(EK122&gt;0,EK122*$B$4+ER121&gt;$B$2*'SFV+BESS'!$I$9,EK122*$B$4&gt;'SFV+BESS'!$I$7,ER121&lt;$B$2*'SFV+BESS'!$I$9),$B$2*'SFV+BESS'!$I$9-ER121,IF(AND(EK122&gt;0,EK122*$B$4+ER121&lt;=$B$2*'SFV+BESS'!$I$9,EK122&gt;'SFV+BESS'!$I$7),'SFV+BESS'!$I$7,0))))</f>
        <v>0</v>
      </c>
      <c r="EM122" s="27">
        <f>IF(AND(EK122&lt;0,ER121+EK122/$B$5&gt;$H$2,-EK122/'Carga-Descarga Año'!$B$5&lt;'SFV+BESS'!$I$7),EK122/$B$5,IF(AND(EK122&lt;0,ER121+EK122/$B$5&gt;$H$2,-EK122/'Carga-Descarga Año'!$B$5&gt;'SFV+BESS'!$I$7),-'SFV+BESS'!$I$7,IF(AND(EK122&lt;0,ER121+EK122/$B$5&lt;$H$2),-MIN('SFV+BESS'!$I$7,ER121-$H$2),0)))</f>
        <v>0</v>
      </c>
      <c r="EN122" s="33"/>
      <c r="EO122" s="33">
        <f t="shared" si="165"/>
        <v>0</v>
      </c>
      <c r="EP122" s="27">
        <f t="shared" si="133"/>
        <v>0</v>
      </c>
      <c r="EQ122" s="27">
        <f t="shared" si="166"/>
        <v>0</v>
      </c>
      <c r="ER122" s="28">
        <f>IF((ER121+EL122+EM122)&gt;=$B$2*'SFV+BESS'!$I$9, $B$2*'SFV+BESS'!$I$9, (ER121+EL122+EM122))</f>
        <v>173.61249999999998</v>
      </c>
      <c r="ES122" s="110">
        <f t="shared" si="134"/>
        <v>82.031082302570567</v>
      </c>
      <c r="EX122" s="251"/>
      <c r="EY122" s="48">
        <v>4.7083333333333401</v>
      </c>
      <c r="EZ122" s="33">
        <f t="shared" si="181"/>
        <v>93.140060040291317</v>
      </c>
      <c r="FA122" s="33">
        <f>Gen_Cons_Horario!B6700</f>
        <v>0</v>
      </c>
      <c r="FB122" s="35">
        <f t="shared" si="146"/>
        <v>93.140060040291317</v>
      </c>
      <c r="FC122" s="116">
        <f>IF(AND(FB122&gt;0,FB122*$B$4+FI121&lt;=$B$2*'SFV+BESS'!$I$9,FB122&lt;'SFV+BESS'!$I$7), FB122*$B$4, IF(AND(FB122&gt;0,FB122*$B$4+FI121&gt;$B$2*'SFV+BESS'!$I$9,FB122*$B$4&lt;'SFV+BESS'!$I$7),$B$2*'SFV+BESS'!$I$9-FI121,IF(AND(FB122&gt;0,FB122*$B$4+FI121&gt;$B$2*'SFV+BESS'!$I$9,FB122*$B$4&gt;'SFV+BESS'!$I$7,FI121&lt;$B$2*'SFV+BESS'!$I$9),$B$2*'SFV+BESS'!$I$9-FI121,IF(AND(FB122&gt;0,FB122*$B$4+FI121&lt;=$B$2*'SFV+BESS'!$I$9,FB122&gt;'SFV+BESS'!$I$7),'SFV+BESS'!$I$7,0))))</f>
        <v>0</v>
      </c>
      <c r="FD122" s="27">
        <f>IF(AND(FB122&lt;0,FI121+FB122/$B$5&gt;$H$2,-FB122/'Carga-Descarga Año'!$B$5&lt;'SFV+BESS'!$I$7),FB122/$B$5,IF(AND(FB122&lt;0,FI121+FB122/$B$5&gt;$H$2,-FB122/'Carga-Descarga Año'!$B$5&gt;'SFV+BESS'!$I$7),-'SFV+BESS'!$I$7,IF(AND(FB122&lt;0,FI121+FB122/$B$5&lt;$H$2),-MIN('SFV+BESS'!$I$7,FI121-$H$2),0)))</f>
        <v>0</v>
      </c>
      <c r="FE122" s="33"/>
      <c r="FF122" s="33">
        <f t="shared" si="167"/>
        <v>0</v>
      </c>
      <c r="FG122" s="27">
        <f t="shared" si="135"/>
        <v>0</v>
      </c>
      <c r="FH122" s="27">
        <f t="shared" si="168"/>
        <v>0</v>
      </c>
      <c r="FI122" s="28">
        <f>IF((FI121+FC122+FD122)&gt;=$B$2*'SFV+BESS'!$I$9, $B$2*'SFV+BESS'!$I$9, (FI121+FC122+FD122))</f>
        <v>173.61249999999998</v>
      </c>
      <c r="FJ122" s="110">
        <f t="shared" si="136"/>
        <v>93.140060040291317</v>
      </c>
      <c r="FO122" s="251"/>
      <c r="FP122" s="48">
        <v>4.7083333333333401</v>
      </c>
      <c r="FQ122" s="33">
        <f t="shared" si="182"/>
        <v>106.09652002916586</v>
      </c>
      <c r="FR122" s="33">
        <f>Gen_Cons_Horario!B7444</f>
        <v>0</v>
      </c>
      <c r="FS122" s="35">
        <f t="shared" si="147"/>
        <v>106.09652002916586</v>
      </c>
      <c r="FT122" s="116">
        <f>IF(AND(FS122&gt;0,FS122*$B$4+FZ121&lt;=$B$2*'SFV+BESS'!$I$9,FS122&lt;'SFV+BESS'!$I$7), FS122*$B$4, IF(AND(FS122&gt;0,FS122*$B$4+FZ121&gt;$B$2*'SFV+BESS'!$I$9,FS122*$B$4&lt;'SFV+BESS'!$I$7),$B$2*'SFV+BESS'!$I$9-FZ121,IF(AND(FS122&gt;0,FS122*$B$4+FZ121&gt;$B$2*'SFV+BESS'!$I$9,FS122*$B$4&gt;'SFV+BESS'!$I$7,FZ121&lt;$B$2*'SFV+BESS'!$I$9),$B$2*'SFV+BESS'!$I$9-FZ121,IF(AND(FS122&gt;0,FS122*$B$4+FZ121&lt;=$B$2*'SFV+BESS'!$I$9,FS122&gt;'SFV+BESS'!$I$7),'SFV+BESS'!$I$7,0))))</f>
        <v>0</v>
      </c>
      <c r="FU122" s="27">
        <f>IF(AND(FS122&lt;0,FZ121+FS122/$B$5&gt;$H$2,-FS122/'Carga-Descarga Año'!$B$5&lt;'SFV+BESS'!$I$7),FS122/$B$5,IF(AND(FS122&lt;0,FZ121+FS122/$B$5&gt;$H$2,-FS122/'Carga-Descarga Año'!$B$5&gt;'SFV+BESS'!$I$7),-'SFV+BESS'!$I$7,IF(AND(FS122&lt;0,FZ121+FS122/$B$5&lt;$H$2),-MIN('SFV+BESS'!$I$7,FZ121-$H$2),0)))</f>
        <v>0</v>
      </c>
      <c r="FV122" s="33"/>
      <c r="FW122" s="33">
        <f t="shared" si="169"/>
        <v>0</v>
      </c>
      <c r="FX122" s="27">
        <f t="shared" si="137"/>
        <v>0</v>
      </c>
      <c r="FY122" s="27">
        <f t="shared" si="170"/>
        <v>0</v>
      </c>
      <c r="FZ122" s="28">
        <f>IF((FZ121+FT122+FU122)&gt;=$B$2*'SFV+BESS'!$I$9, $B$2*'SFV+BESS'!$I$9, (FZ121+FT122+FU122))</f>
        <v>173.61249999999998</v>
      </c>
      <c r="GA122" s="110">
        <f t="shared" si="138"/>
        <v>106.09652002916586</v>
      </c>
      <c r="GF122" s="251"/>
      <c r="GG122" s="48">
        <v>4.7083333333333401</v>
      </c>
      <c r="GH122" s="33">
        <f t="shared" si="183"/>
        <v>108.86347538032331</v>
      </c>
      <c r="GI122" s="33">
        <f>Gen_Cons_Horario!B8164</f>
        <v>0</v>
      </c>
      <c r="GJ122" s="35">
        <f t="shared" si="153"/>
        <v>108.86347538032331</v>
      </c>
      <c r="GK122" s="116">
        <f>IF(AND(GJ122&gt;0,GJ122*$B$4+GQ121&lt;=$B$2*'SFV+BESS'!$I$9,GJ122&lt;'SFV+BESS'!$I$7), GJ122*$B$4, IF(AND(GJ122&gt;0,GJ122*$B$4+GQ121&gt;$B$2*'SFV+BESS'!$I$9,GJ122*$B$4&lt;'SFV+BESS'!$I$7),$B$2*'SFV+BESS'!$I$9-GQ121,IF(AND(GJ122&gt;0,GJ122*$B$4+GQ121&gt;$B$2*'SFV+BESS'!$I$9,GJ122*$B$4&gt;'SFV+BESS'!$I$7,GQ121&lt;$B$2*'SFV+BESS'!$I$9),$B$2*'SFV+BESS'!$I$9-GQ121,IF(AND(GJ122&gt;0,GJ122*$B$4+GQ121&lt;=$B$2*'SFV+BESS'!$I$9,GJ122&gt;'SFV+BESS'!$I$7),'SFV+BESS'!$I$7,0))))</f>
        <v>0</v>
      </c>
      <c r="GL122" s="27">
        <f>IF(AND(GJ122&lt;0,GQ121+GJ122/$B$5&gt;$H$2,-GJ122/'Carga-Descarga Año'!$B$5&lt;'SFV+BESS'!$I$7),GJ122/$B$5,IF(AND(GJ122&lt;0,GQ121+GJ122/$B$5&gt;$H$2,-GJ122/'Carga-Descarga Año'!$B$5&gt;'SFV+BESS'!$I$7),-'SFV+BESS'!$I$7,IF(AND(GJ122&lt;0,GQ121+GJ122/$B$5&lt;$H$2),-MIN('SFV+BESS'!$I$7,GQ121-$H$2),0)))</f>
        <v>0</v>
      </c>
      <c r="GM122" s="33"/>
      <c r="GN122" s="33">
        <f t="shared" si="171"/>
        <v>0</v>
      </c>
      <c r="GO122" s="27">
        <f t="shared" si="139"/>
        <v>0</v>
      </c>
      <c r="GP122" s="27">
        <f t="shared" si="172"/>
        <v>0</v>
      </c>
      <c r="GQ122" s="28">
        <f>IF((GQ121+GK122+GL122)&gt;=$B$2*'SFV+BESS'!$I$9, $B$2*'SFV+BESS'!$I$9, (GQ121+GK122+GL122))</f>
        <v>173.61249999999998</v>
      </c>
      <c r="GR122" s="110">
        <f t="shared" si="140"/>
        <v>108.86347538032331</v>
      </c>
    </row>
    <row r="123" spans="1:200">
      <c r="A123" s="249"/>
      <c r="B123" s="48">
        <v>4.75</v>
      </c>
      <c r="C123" s="38">
        <f t="shared" si="154"/>
        <v>102.86987171993853</v>
      </c>
      <c r="D123" s="2">
        <f>Gen_Cons_Horario!B149</f>
        <v>14.914000000000001</v>
      </c>
      <c r="E123" s="140">
        <f t="shared" si="112"/>
        <v>87.955871719938528</v>
      </c>
      <c r="F123" s="116">
        <f>IF(AND(E123&gt;0,E123*$B$4+L122&lt;=$B$2*'SFV+BESS'!$I$9,E123&lt;'SFV+BESS'!$I$7), E123*$B$4, IF(AND(E123&gt;0,E123*$B$4+L122&gt;$B$2*'SFV+BESS'!$I$9,E123*$B$4&lt;'SFV+BESS'!$I$7),$B$2*'SFV+BESS'!$I$9-L122,IF(AND(E123&gt;0,E123*$B$4+L122&gt;$B$2*'SFV+BESS'!$I$9,E123*$B$4&gt;'SFV+BESS'!$I$7,L122&lt;$B$2*'SFV+BESS'!$I$9),$B$2*'SFV+BESS'!$I$9-L122,IF(AND(E123&gt;0,E123*$B$4+L122&lt;=$B$2*'SFV+BESS'!$I$9,E123&gt;'SFV+BESS'!$I$7),'SFV+BESS'!$I$7,0))))</f>
        <v>0</v>
      </c>
      <c r="G123" s="27">
        <f>IF(AND(E123&lt;0,L122+E123/$B$5&gt;$H$2,-E123/'Carga-Descarga Año'!$B$5&lt;'SFV+BESS'!$I$7),E123/$B$5,IF(AND(E123&lt;0,L122+E123/$B$5&gt;$H$2,-E123/'Carga-Descarga Año'!$B$5&gt;'SFV+BESS'!$I$7),-'SFV+BESS'!$I$7,IF(AND(E123&lt;0,L122+E123/$B$5&lt;$H$2),-MIN('SFV+BESS'!$I$7,L122-$H$2),0)))</f>
        <v>0</v>
      </c>
      <c r="I123" s="38">
        <f t="shared" si="113"/>
        <v>14.914000000000001</v>
      </c>
      <c r="J123" s="27">
        <f t="shared" si="115"/>
        <v>0</v>
      </c>
      <c r="K123" s="27">
        <f t="shared" si="114"/>
        <v>0</v>
      </c>
      <c r="L123" s="28">
        <f>IF((L122+F123+G123)&gt;=$B$2*'SFV+BESS'!$I$9, $B$2*'SFV+BESS'!$I$9, (L122+F123+G123))</f>
        <v>173.61249999999998</v>
      </c>
      <c r="M123" s="110">
        <f t="shared" si="116"/>
        <v>87.955871719938528</v>
      </c>
      <c r="R123" s="251"/>
      <c r="S123" s="48">
        <v>4.75</v>
      </c>
      <c r="T123" s="2">
        <f t="shared" si="173"/>
        <v>103.90307247760497</v>
      </c>
      <c r="U123" s="2">
        <f>Gen_Cons_Horario!B893</f>
        <v>14.914000000000001</v>
      </c>
      <c r="V123" s="35">
        <f t="shared" si="148"/>
        <v>88.989072477604964</v>
      </c>
      <c r="W123" s="116">
        <f>IF(AND(V123&gt;0,V123*$B$4+AC122&lt;=$B$2*'SFV+BESS'!$I$9,V123&lt;'SFV+BESS'!$I$7), V123*$B$4, IF(AND(V123&gt;0,V123*$B$4+AC122&gt;$B$2*'SFV+BESS'!$I$9,V123*$B$4&lt;'SFV+BESS'!$I$7),$B$2*'SFV+BESS'!$I$9-AC122,IF(AND(V123&gt;0,V123*$B$4+AC122&gt;$B$2*'SFV+BESS'!$I$9,V123*$B$4&gt;'SFV+BESS'!$I$7,AC122&lt;$B$2*'SFV+BESS'!$I$9),$B$2*'SFV+BESS'!$I$9-AC122,IF(AND(V123&gt;0,V123*$B$4+AC122&lt;=$B$2*'SFV+BESS'!$I$9,V123&gt;'SFV+BESS'!$I$7),'SFV+BESS'!$I$7,0))))</f>
        <v>0</v>
      </c>
      <c r="X123" s="27">
        <f>IF(AND(V123&lt;0,AC122+V123/$B$5&gt;$H$2,-V123/'Carga-Descarga Año'!$B$5&lt;'SFV+BESS'!$I$7),V123/$B$5,IF(AND(V123&lt;0,AC122+V123/$B$5&gt;$H$2,-V123/'Carga-Descarga Año'!$B$5&gt;'SFV+BESS'!$I$7),-'SFV+BESS'!$I$7,IF(AND(V123&lt;0,AC122+V123/$B$5&lt;$H$2),-MIN('SFV+BESS'!$I$7,AC122-$H$2),0)))</f>
        <v>0</v>
      </c>
      <c r="Z123" s="33">
        <f t="shared" si="142"/>
        <v>14.914000000000001</v>
      </c>
      <c r="AA123" s="27">
        <f t="shared" si="117"/>
        <v>0</v>
      </c>
      <c r="AB123" s="27">
        <f t="shared" si="141"/>
        <v>0</v>
      </c>
      <c r="AC123" s="28">
        <f>IF((AC122+W123+X123)&gt;=$B$2*'SFV+BESS'!$I$9, $B$2*'SFV+BESS'!$I$9, (AC122+W123+X123))</f>
        <v>173.61249999999998</v>
      </c>
      <c r="AD123" s="110">
        <f t="shared" si="118"/>
        <v>88.989072477604964</v>
      </c>
      <c r="AI123" s="251"/>
      <c r="AJ123" s="48">
        <v>4.75</v>
      </c>
      <c r="AK123" s="52">
        <f t="shared" si="174"/>
        <v>95.435636670569934</v>
      </c>
      <c r="AL123" s="33">
        <f>Gen_Cons_Horario!B1565</f>
        <v>37.285000000000004</v>
      </c>
      <c r="AM123" s="35">
        <f t="shared" si="149"/>
        <v>58.150636670569931</v>
      </c>
      <c r="AN123" s="116">
        <f>IF(AND(AM123&gt;0,AM123*$B$4+AT122&lt;=$B$2*'SFV+BESS'!$I$9,AM123&lt;'SFV+BESS'!$I$7), AM123*$B$4, IF(AND(AM123&gt;0,AM123*$B$4+AT122&gt;$B$2*'SFV+BESS'!$I$9,AM123*$B$4&lt;'SFV+BESS'!$I$7),$B$2*'SFV+BESS'!$I$9-AT122,IF(AND(AM123&gt;0,AM123*$B$4+AT122&gt;$B$2*'SFV+BESS'!$I$9,AM123*$B$4&gt;'SFV+BESS'!$I$7,AT122&lt;$B$2*'SFV+BESS'!$I$9),$B$2*'SFV+BESS'!$I$9-AT122,IF(AND(AM123&gt;0,AM123*$B$4+AT122&lt;=$B$2*'SFV+BESS'!$I$9,AM123&gt;'SFV+BESS'!$I$7),'SFV+BESS'!$I$7,0))))</f>
        <v>0</v>
      </c>
      <c r="AO123" s="27">
        <f>IF(AND(AM123&lt;0,AT122+AM123/$B$5&gt;$H$2,-AM123/'Carga-Descarga Año'!$B$5&lt;'SFV+BESS'!$I$7),AM123/$B$5,IF(AND(AM123&lt;0,AT122+AM123/$B$5&gt;$H$2,-AM123/'Carga-Descarga Año'!$B$5&gt;'SFV+BESS'!$I$7),-'SFV+BESS'!$I$7,IF(AND(AM123&lt;0,AT122+AM123/$B$5&lt;$H$2),-MIN('SFV+BESS'!$I$7,AT122-$H$2),0)))</f>
        <v>0</v>
      </c>
      <c r="AP123" s="33"/>
      <c r="AQ123" s="33">
        <f t="shared" si="155"/>
        <v>37.285000000000004</v>
      </c>
      <c r="AR123" s="27">
        <f t="shared" si="119"/>
        <v>0</v>
      </c>
      <c r="AS123" s="27">
        <f t="shared" si="156"/>
        <v>0</v>
      </c>
      <c r="AT123" s="28">
        <f>IF((AT122+AN123+AO123)&gt;=$B$2*'SFV+BESS'!$I$9, $B$2*'SFV+BESS'!$I$9, (AT122+AN123+AO123))</f>
        <v>173.61249999999998</v>
      </c>
      <c r="AU123" s="110">
        <f t="shared" si="120"/>
        <v>58.150636670569931</v>
      </c>
      <c r="AZ123" s="251"/>
      <c r="BA123" s="48">
        <v>4.75</v>
      </c>
      <c r="BB123" s="33">
        <f t="shared" si="175"/>
        <v>62.728437042746478</v>
      </c>
      <c r="BC123" s="33">
        <f>Gen_Cons_Horario!B2309</f>
        <v>0</v>
      </c>
      <c r="BD123" s="35">
        <f t="shared" si="150"/>
        <v>62.728437042746478</v>
      </c>
      <c r="BE123" s="116">
        <f>IF(AND(BD123&gt;0,BD123*$B$4+BK122&lt;=$B$2*'SFV+BESS'!$I$9,BD123&lt;'SFV+BESS'!$I$7), BD123*$B$4, IF(AND(BD123&gt;0,BD123*$B$4+BK122&gt;$B$2*'SFV+BESS'!$I$9,BD123*$B$4&lt;'SFV+BESS'!$I$7),$B$2*'SFV+BESS'!$I$9-BK122,IF(AND(BD123&gt;0,BD123*$B$4+BK122&gt;$B$2*'SFV+BESS'!$I$9,BD123*$B$4&gt;'SFV+BESS'!$I$7,BK122&lt;$B$2*'SFV+BESS'!$I$9),$B$2*'SFV+BESS'!$I$9-BK122,IF(AND(BD123&gt;0,BD123*$B$4+BK122&lt;=$B$2*'SFV+BESS'!$I$9,BD123&gt;'SFV+BESS'!$I$7),'SFV+BESS'!$I$7,0))))</f>
        <v>0</v>
      </c>
      <c r="BF123" s="27">
        <f>IF(AND(BD123&lt;0,BK122+BD123/$B$5&gt;$H$2,-BD123/'Carga-Descarga Año'!$B$5&lt;'SFV+BESS'!$I$7),BD123/$B$5,IF(AND(BD123&lt;0,BK122+BD123/$B$5&gt;$H$2,-BD123/'Carga-Descarga Año'!$B$5&gt;'SFV+BESS'!$I$7),-'SFV+BESS'!$I$7,IF(AND(BD123&lt;0,BK122+BD123/$B$5&lt;$H$2),-MIN('SFV+BESS'!$I$7,BK122-$H$2),0)))</f>
        <v>0</v>
      </c>
      <c r="BG123" s="33"/>
      <c r="BH123" s="33">
        <f t="shared" si="157"/>
        <v>0</v>
      </c>
      <c r="BI123" s="27">
        <f t="shared" si="121"/>
        <v>0</v>
      </c>
      <c r="BJ123" s="27">
        <f t="shared" si="158"/>
        <v>0</v>
      </c>
      <c r="BK123" s="28">
        <f>IF((BK122+BE123+BF123)&gt;=$B$2*'SFV+BESS'!$I$9, $B$2*'SFV+BESS'!$I$9, (BK122+BE123+BF123))</f>
        <v>173.61249999999998</v>
      </c>
      <c r="BL123" s="110">
        <f t="shared" si="122"/>
        <v>62.728437042746478</v>
      </c>
      <c r="BQ123" s="251"/>
      <c r="BR123" s="48">
        <v>4.75</v>
      </c>
      <c r="BS123" s="33">
        <f t="shared" si="176"/>
        <v>20.952304175200414</v>
      </c>
      <c r="BT123" s="33">
        <f>Gen_Cons_Horario!B3029</f>
        <v>0</v>
      </c>
      <c r="BU123" s="35">
        <f t="shared" si="151"/>
        <v>20.952304175200414</v>
      </c>
      <c r="BV123" s="116">
        <f>IF(AND(BU123&gt;0,BU123*$B$4+CB122&lt;=$B$2*'SFV+BESS'!$I$9,BU123&lt;'SFV+BESS'!$I$7), BU123*$B$4, IF(AND(BU123&gt;0,BU123*$B$4+CB122&gt;$B$2*'SFV+BESS'!$I$9,BU123*$B$4&lt;'SFV+BESS'!$I$7),$B$2*'SFV+BESS'!$I$9-CB122,IF(AND(BU123&gt;0,BU123*$B$4+CB122&gt;$B$2*'SFV+BESS'!$I$9,BU123*$B$4&gt;'SFV+BESS'!$I$7,CB122&lt;$B$2*'SFV+BESS'!$I$9),$B$2*'SFV+BESS'!$I$9-CB122,IF(AND(BU123&gt;0,BU123*$B$4+CB122&lt;=$B$2*'SFV+BESS'!$I$9,BU123&gt;'SFV+BESS'!$I$7),'SFV+BESS'!$I$7,0))))</f>
        <v>0</v>
      </c>
      <c r="BW123" s="27">
        <f>IF(AND(BU123&lt;0,CB122+BU123/$B$5&gt;$H$2,-BU123/'Carga-Descarga Año'!$B$5&lt;'SFV+BESS'!$I$7),BU123/$B$5,IF(AND(BU123&lt;0,CB122+BU123/$B$5&gt;$H$2,-BU123/'Carga-Descarga Año'!$B$5&gt;'SFV+BESS'!$I$7),-'SFV+BESS'!$I$7,IF(AND(BU123&lt;0,CB122+BU123/$B$5&lt;$H$2),-MIN('SFV+BESS'!$I$7,CB122-$H$2),0)))</f>
        <v>0</v>
      </c>
      <c r="BX123" s="33"/>
      <c r="BY123" s="33">
        <f t="shared" si="159"/>
        <v>0</v>
      </c>
      <c r="BZ123" s="27">
        <f t="shared" si="123"/>
        <v>0</v>
      </c>
      <c r="CA123" s="27">
        <f t="shared" si="124"/>
        <v>0</v>
      </c>
      <c r="CB123" s="28">
        <f>IF((CB122+BV123+BW123)&gt;=$B$2*'SFV+BESS'!$I$9, $B$2*'SFV+BESS'!$I$9, (CB122+BV123+BW123))</f>
        <v>173.61249999999998</v>
      </c>
      <c r="CC123" s="110">
        <f t="shared" si="125"/>
        <v>20.952304175200414</v>
      </c>
      <c r="CH123" s="251"/>
      <c r="CI123" s="48">
        <v>4.75</v>
      </c>
      <c r="CJ123" s="33">
        <f t="shared" si="177"/>
        <v>15.237891096566022</v>
      </c>
      <c r="CK123" s="33">
        <f>Gen_Cons_Horario!B3773</f>
        <v>0</v>
      </c>
      <c r="CL123" s="35">
        <f t="shared" si="152"/>
        <v>15.237891096566022</v>
      </c>
      <c r="CM123" s="116">
        <f>IF(AND(CL123&gt;0,CL123*$B$4+CS122&lt;=$B$2*'SFV+BESS'!$I$9,CL123&lt;'SFV+BESS'!$I$7), CL123*$B$4, IF(AND(CL123&gt;0,CL123*$B$4+CS122&gt;$B$2*'SFV+BESS'!$I$9,CL123*$B$4&lt;'SFV+BESS'!$I$7),$B$2*'SFV+BESS'!$I$9-CS122,IF(AND(CL123&gt;0,CL123*$B$4+CS122&gt;$B$2*'SFV+BESS'!$I$9,CL123*$B$4&gt;'SFV+BESS'!$I$7,CS122&lt;$B$2*'SFV+BESS'!$I$9),$B$2*'SFV+BESS'!$I$9-CS122,IF(AND(CL123&gt;0,CL123*$B$4+CS122&lt;=$B$2*'SFV+BESS'!$I$9,CL123&gt;'SFV+BESS'!$I$7),'SFV+BESS'!$I$7,0))))</f>
        <v>0</v>
      </c>
      <c r="CN123" s="27">
        <f>IF(AND(CL123&lt;0,CS122+CL123/$B$5&gt;$H$2,-CL123/'Carga-Descarga Año'!$B$5&lt;'SFV+BESS'!$I$7),CL123/$B$5,IF(AND(CL123&lt;0,CS122+CL123/$B$5&gt;$H$2,-CL123/'Carga-Descarga Año'!$B$5&gt;'SFV+BESS'!$I$7),-'SFV+BESS'!$I$7,IF(AND(CL123&lt;0,CS122+CL123/$B$5&lt;$H$2),-MIN('SFV+BESS'!$I$7,CS122-$H$2),0)))</f>
        <v>0</v>
      </c>
      <c r="CO123" s="33"/>
      <c r="CP123" s="33">
        <f t="shared" si="160"/>
        <v>0</v>
      </c>
      <c r="CQ123" s="27">
        <f t="shared" si="126"/>
        <v>0</v>
      </c>
      <c r="CR123" s="27">
        <f t="shared" si="161"/>
        <v>0</v>
      </c>
      <c r="CS123" s="28">
        <f>IF((CS122+CM123+CN123)&gt;=$B$2*'SFV+BESS'!$I$9, $B$2*'SFV+BESS'!$I$9, (CS122+CM123+CN123))</f>
        <v>173.61249999999998</v>
      </c>
      <c r="CT123" s="110">
        <f t="shared" si="127"/>
        <v>15.237891096566022</v>
      </c>
      <c r="CY123" s="251"/>
      <c r="CZ123" s="48">
        <v>4.75</v>
      </c>
      <c r="DA123" s="33">
        <f t="shared" si="178"/>
        <v>22.399706331116558</v>
      </c>
      <c r="DB123" s="33">
        <f>Gen_Cons_Horario!B4493</f>
        <v>0</v>
      </c>
      <c r="DC123" s="35">
        <f t="shared" si="143"/>
        <v>22.399706331116558</v>
      </c>
      <c r="DD123" s="116">
        <f>IF(AND(DC123&gt;0,DC123*$B$4+DJ122&lt;=$B$2*'SFV+BESS'!$I$9,DC123&lt;'SFV+BESS'!$I$7), DC123*$B$4, IF(AND(DC123&gt;0,DC123*$B$4+DJ122&gt;$B$2*'SFV+BESS'!$I$9,DC123*$B$4&lt;'SFV+BESS'!$I$7),$B$2*'SFV+BESS'!$I$9-DJ122,IF(AND(DC123&gt;0,DC123*$B$4+DJ122&gt;$B$2*'SFV+BESS'!$I$9,DC123*$B$4&gt;'SFV+BESS'!$I$7,DJ122&lt;$B$2*'SFV+BESS'!$I$9),$B$2*'SFV+BESS'!$I$9-DJ122,IF(AND(DC123&gt;0,DC123*$B$4+DJ122&lt;=$B$2*'SFV+BESS'!$I$9,DC123&gt;'SFV+BESS'!$I$7),'SFV+BESS'!$I$7,0))))</f>
        <v>0</v>
      </c>
      <c r="DE123" s="27">
        <f>IF(AND(DC123&lt;0,DJ122+DC123/$B$5&gt;$H$2,-DC123/'Carga-Descarga Año'!$B$5&lt;'SFV+BESS'!$I$7),DC123/$B$5,IF(AND(DC123&lt;0,DJ122+DC123/$B$5&gt;$H$2,-DC123/'Carga-Descarga Año'!$B$5&gt;'SFV+BESS'!$I$7),-'SFV+BESS'!$I$7,IF(AND(DC123&lt;0,DJ122+DC123/$B$5&lt;$H$2),-MIN('SFV+BESS'!$I$7,DJ122-$H$2),0)))</f>
        <v>0</v>
      </c>
      <c r="DF123" s="33"/>
      <c r="DG123" s="33">
        <f t="shared" si="162"/>
        <v>0</v>
      </c>
      <c r="DH123" s="27">
        <f t="shared" si="128"/>
        <v>0</v>
      </c>
      <c r="DI123" s="27">
        <f t="shared" si="129"/>
        <v>0</v>
      </c>
      <c r="DJ123" s="28">
        <f>IF((DJ122+DD123+DE123)&gt;=$B$2*'SFV+BESS'!$I$9, $B$2*'SFV+BESS'!$I$9, (DJ122+DD123+DE123))</f>
        <v>173.61249999999998</v>
      </c>
      <c r="DK123" s="110">
        <f t="shared" si="130"/>
        <v>22.399706331116558</v>
      </c>
      <c r="DP123" s="251"/>
      <c r="DQ123" s="48">
        <v>4.75</v>
      </c>
      <c r="DR123" s="33">
        <f t="shared" si="179"/>
        <v>43.502380946179692</v>
      </c>
      <c r="DS123" s="33">
        <f>Gen_Cons_Horario!B5237</f>
        <v>0</v>
      </c>
      <c r="DT123" s="35">
        <f t="shared" si="144"/>
        <v>43.502380946179692</v>
      </c>
      <c r="DU123" s="116">
        <f>IF(AND(DT123&gt;0,DT123*$B$4+EA122&lt;=$B$2*'SFV+BESS'!$I$9,DT123&lt;'SFV+BESS'!$I$7), DT123*$B$4, IF(AND(DT123&gt;0,DT123*$B$4+EA122&gt;$B$2*'SFV+BESS'!$I$9,DT123*$B$4&lt;'SFV+BESS'!$I$7),$B$2*'SFV+BESS'!$I$9-EA122,IF(AND(DT123&gt;0,DT123*$B$4+EA122&gt;$B$2*'SFV+BESS'!$I$9,DT123*$B$4&gt;'SFV+BESS'!$I$7,EA122&lt;$B$2*'SFV+BESS'!$I$9),$B$2*'SFV+BESS'!$I$9-EA122,IF(AND(DT123&gt;0,DT123*$B$4+EA122&lt;=$B$2*'SFV+BESS'!$I$9,DT123&gt;'SFV+BESS'!$I$7),'SFV+BESS'!$I$7,0))))</f>
        <v>0</v>
      </c>
      <c r="DV123" s="27">
        <f>IF(AND(DT123&lt;0,EA122+DT123/$B$5&gt;$H$2,-DT123/'Carga-Descarga Año'!$B$5&lt;'SFV+BESS'!$I$7),DT123/$B$5,IF(AND(DT123&lt;0,EA122+DT123/$B$5&gt;$H$2,-DT123/'Carga-Descarga Año'!$B$5&gt;'SFV+BESS'!$I$7),-'SFV+BESS'!$I$7,IF(AND(DT123&lt;0,EA122+DT123/$B$5&lt;$H$2),-MIN('SFV+BESS'!$I$7,EA122-$H$2),0)))</f>
        <v>0</v>
      </c>
      <c r="DW123" s="33"/>
      <c r="DX123" s="33">
        <f t="shared" si="163"/>
        <v>0</v>
      </c>
      <c r="DY123" s="27">
        <f t="shared" si="131"/>
        <v>0</v>
      </c>
      <c r="DZ123" s="27">
        <f t="shared" si="164"/>
        <v>0</v>
      </c>
      <c r="EA123" s="28">
        <f>IF((EA122+DU123+DV123)&gt;=$B$2*'SFV+BESS'!$I$9, $B$2*'SFV+BESS'!$I$9, (EA122+DU123+DV123))</f>
        <v>173.61249999999998</v>
      </c>
      <c r="EB123" s="110">
        <f t="shared" si="132"/>
        <v>43.502380946179692</v>
      </c>
      <c r="EG123" s="251"/>
      <c r="EH123" s="48">
        <v>4.75</v>
      </c>
      <c r="EI123" s="33">
        <f t="shared" si="180"/>
        <v>59.658968947324041</v>
      </c>
      <c r="EJ123" s="33">
        <f>Gen_Cons_Horario!B5981</f>
        <v>0</v>
      </c>
      <c r="EK123" s="35">
        <f t="shared" si="145"/>
        <v>59.658968947324041</v>
      </c>
      <c r="EL123" s="116">
        <f>IF(AND(EK123&gt;0,EK123*$B$4+ER122&lt;=$B$2*'SFV+BESS'!$I$9,EK123&lt;'SFV+BESS'!$I$7), EK123*$B$4, IF(AND(EK123&gt;0,EK123*$B$4+ER122&gt;$B$2*'SFV+BESS'!$I$9,EK123*$B$4&lt;'SFV+BESS'!$I$7),$B$2*'SFV+BESS'!$I$9-ER122,IF(AND(EK123&gt;0,EK123*$B$4+ER122&gt;$B$2*'SFV+BESS'!$I$9,EK123*$B$4&gt;'SFV+BESS'!$I$7,ER122&lt;$B$2*'SFV+BESS'!$I$9),$B$2*'SFV+BESS'!$I$9-ER122,IF(AND(EK123&gt;0,EK123*$B$4+ER122&lt;=$B$2*'SFV+BESS'!$I$9,EK123&gt;'SFV+BESS'!$I$7),'SFV+BESS'!$I$7,0))))</f>
        <v>0</v>
      </c>
      <c r="EM123" s="27">
        <f>IF(AND(EK123&lt;0,ER122+EK123/$B$5&gt;$H$2,-EK123/'Carga-Descarga Año'!$B$5&lt;'SFV+BESS'!$I$7),EK123/$B$5,IF(AND(EK123&lt;0,ER122+EK123/$B$5&gt;$H$2,-EK123/'Carga-Descarga Año'!$B$5&gt;'SFV+BESS'!$I$7),-'SFV+BESS'!$I$7,IF(AND(EK123&lt;0,ER122+EK123/$B$5&lt;$H$2),-MIN('SFV+BESS'!$I$7,ER122-$H$2),0)))</f>
        <v>0</v>
      </c>
      <c r="EN123" s="33"/>
      <c r="EO123" s="33">
        <f t="shared" si="165"/>
        <v>0</v>
      </c>
      <c r="EP123" s="27">
        <f t="shared" si="133"/>
        <v>0</v>
      </c>
      <c r="EQ123" s="27">
        <f t="shared" si="166"/>
        <v>0</v>
      </c>
      <c r="ER123" s="28">
        <f>IF((ER122+EL123+EM123)&gt;=$B$2*'SFV+BESS'!$I$9, $B$2*'SFV+BESS'!$I$9, (ER122+EL123+EM123))</f>
        <v>173.61249999999998</v>
      </c>
      <c r="ES123" s="110">
        <f t="shared" si="134"/>
        <v>59.658968947324041</v>
      </c>
      <c r="EX123" s="251"/>
      <c r="EY123" s="48">
        <v>4.75</v>
      </c>
      <c r="EZ123" s="33">
        <f t="shared" si="181"/>
        <v>74.053982163182425</v>
      </c>
      <c r="FA123" s="33">
        <f>Gen_Cons_Horario!B6701</f>
        <v>0</v>
      </c>
      <c r="FB123" s="35">
        <f t="shared" si="146"/>
        <v>74.053982163182425</v>
      </c>
      <c r="FC123" s="116">
        <f>IF(AND(FB123&gt;0,FB123*$B$4+FI122&lt;=$B$2*'SFV+BESS'!$I$9,FB123&lt;'SFV+BESS'!$I$7), FB123*$B$4, IF(AND(FB123&gt;0,FB123*$B$4+FI122&gt;$B$2*'SFV+BESS'!$I$9,FB123*$B$4&lt;'SFV+BESS'!$I$7),$B$2*'SFV+BESS'!$I$9-FI122,IF(AND(FB123&gt;0,FB123*$B$4+FI122&gt;$B$2*'SFV+BESS'!$I$9,FB123*$B$4&gt;'SFV+BESS'!$I$7,FI122&lt;$B$2*'SFV+BESS'!$I$9),$B$2*'SFV+BESS'!$I$9-FI122,IF(AND(FB123&gt;0,FB123*$B$4+FI122&lt;=$B$2*'SFV+BESS'!$I$9,FB123&gt;'SFV+BESS'!$I$7),'SFV+BESS'!$I$7,0))))</f>
        <v>0</v>
      </c>
      <c r="FD123" s="27">
        <f>IF(AND(FB123&lt;0,FI122+FB123/$B$5&gt;$H$2,-FB123/'Carga-Descarga Año'!$B$5&lt;'SFV+BESS'!$I$7),FB123/$B$5,IF(AND(FB123&lt;0,FI122+FB123/$B$5&gt;$H$2,-FB123/'Carga-Descarga Año'!$B$5&gt;'SFV+BESS'!$I$7),-'SFV+BESS'!$I$7,IF(AND(FB123&lt;0,FI122+FB123/$B$5&lt;$H$2),-MIN('SFV+BESS'!$I$7,FI122-$H$2),0)))</f>
        <v>0</v>
      </c>
      <c r="FE123" s="33"/>
      <c r="FF123" s="33">
        <f t="shared" si="167"/>
        <v>0</v>
      </c>
      <c r="FG123" s="27">
        <f t="shared" si="135"/>
        <v>0</v>
      </c>
      <c r="FH123" s="27">
        <f t="shared" si="168"/>
        <v>0</v>
      </c>
      <c r="FI123" s="28">
        <f>IF((FI122+FC123+FD123)&gt;=$B$2*'SFV+BESS'!$I$9, $B$2*'SFV+BESS'!$I$9, (FI122+FC123+FD123))</f>
        <v>173.61249999999998</v>
      </c>
      <c r="FJ123" s="110">
        <f t="shared" si="136"/>
        <v>74.053982163182425</v>
      </c>
      <c r="FO123" s="251"/>
      <c r="FP123" s="48">
        <v>4.75</v>
      </c>
      <c r="FQ123" s="33">
        <f t="shared" si="182"/>
        <v>90.474946527938982</v>
      </c>
      <c r="FR123" s="33">
        <f>Gen_Cons_Horario!B7445</f>
        <v>0</v>
      </c>
      <c r="FS123" s="35">
        <f t="shared" si="147"/>
        <v>90.474946527938982</v>
      </c>
      <c r="FT123" s="116">
        <f>IF(AND(FS123&gt;0,FS123*$B$4+FZ122&lt;=$B$2*'SFV+BESS'!$I$9,FS123&lt;'SFV+BESS'!$I$7), FS123*$B$4, IF(AND(FS123&gt;0,FS123*$B$4+FZ122&gt;$B$2*'SFV+BESS'!$I$9,FS123*$B$4&lt;'SFV+BESS'!$I$7),$B$2*'SFV+BESS'!$I$9-FZ122,IF(AND(FS123&gt;0,FS123*$B$4+FZ122&gt;$B$2*'SFV+BESS'!$I$9,FS123*$B$4&gt;'SFV+BESS'!$I$7,FZ122&lt;$B$2*'SFV+BESS'!$I$9),$B$2*'SFV+BESS'!$I$9-FZ122,IF(AND(FS123&gt;0,FS123*$B$4+FZ122&lt;=$B$2*'SFV+BESS'!$I$9,FS123&gt;'SFV+BESS'!$I$7),'SFV+BESS'!$I$7,0))))</f>
        <v>0</v>
      </c>
      <c r="FU123" s="27">
        <f>IF(AND(FS123&lt;0,FZ122+FS123/$B$5&gt;$H$2,-FS123/'Carga-Descarga Año'!$B$5&lt;'SFV+BESS'!$I$7),FS123/$B$5,IF(AND(FS123&lt;0,FZ122+FS123/$B$5&gt;$H$2,-FS123/'Carga-Descarga Año'!$B$5&gt;'SFV+BESS'!$I$7),-'SFV+BESS'!$I$7,IF(AND(FS123&lt;0,FZ122+FS123/$B$5&lt;$H$2),-MIN('SFV+BESS'!$I$7,FZ122-$H$2),0)))</f>
        <v>0</v>
      </c>
      <c r="FV123" s="33"/>
      <c r="FW123" s="33">
        <f t="shared" si="169"/>
        <v>0</v>
      </c>
      <c r="FX123" s="27">
        <f t="shared" si="137"/>
        <v>0</v>
      </c>
      <c r="FY123" s="27">
        <f t="shared" si="170"/>
        <v>0</v>
      </c>
      <c r="FZ123" s="28">
        <f>IF((FZ122+FT123+FU123)&gt;=$B$2*'SFV+BESS'!$I$9, $B$2*'SFV+BESS'!$I$9, (FZ122+FT123+FU123))</f>
        <v>173.61249999999998</v>
      </c>
      <c r="GA123" s="110">
        <f t="shared" si="138"/>
        <v>90.474946527938982</v>
      </c>
      <c r="GF123" s="251"/>
      <c r="GG123" s="48">
        <v>4.75</v>
      </c>
      <c r="GH123" s="33">
        <f t="shared" si="183"/>
        <v>95.072145615161062</v>
      </c>
      <c r="GI123" s="33">
        <f>Gen_Cons_Horario!B8165</f>
        <v>0</v>
      </c>
      <c r="GJ123" s="35">
        <f t="shared" si="153"/>
        <v>95.072145615161062</v>
      </c>
      <c r="GK123" s="116">
        <f>IF(AND(GJ123&gt;0,GJ123*$B$4+GQ122&lt;=$B$2*'SFV+BESS'!$I$9,GJ123&lt;'SFV+BESS'!$I$7), GJ123*$B$4, IF(AND(GJ123&gt;0,GJ123*$B$4+GQ122&gt;$B$2*'SFV+BESS'!$I$9,GJ123*$B$4&lt;'SFV+BESS'!$I$7),$B$2*'SFV+BESS'!$I$9-GQ122,IF(AND(GJ123&gt;0,GJ123*$B$4+GQ122&gt;$B$2*'SFV+BESS'!$I$9,GJ123*$B$4&gt;'SFV+BESS'!$I$7,GQ122&lt;$B$2*'SFV+BESS'!$I$9),$B$2*'SFV+BESS'!$I$9-GQ122,IF(AND(GJ123&gt;0,GJ123*$B$4+GQ122&lt;=$B$2*'SFV+BESS'!$I$9,GJ123&gt;'SFV+BESS'!$I$7),'SFV+BESS'!$I$7,0))))</f>
        <v>0</v>
      </c>
      <c r="GL123" s="27">
        <f>IF(AND(GJ123&lt;0,GQ122+GJ123/$B$5&gt;$H$2,-GJ123/'Carga-Descarga Año'!$B$5&lt;'SFV+BESS'!$I$7),GJ123/$B$5,IF(AND(GJ123&lt;0,GQ122+GJ123/$B$5&gt;$H$2,-GJ123/'Carga-Descarga Año'!$B$5&gt;'SFV+BESS'!$I$7),-'SFV+BESS'!$I$7,IF(AND(GJ123&lt;0,GQ122+GJ123/$B$5&lt;$H$2),-MIN('SFV+BESS'!$I$7,GQ122-$H$2),0)))</f>
        <v>0</v>
      </c>
      <c r="GM123" s="33"/>
      <c r="GN123" s="33">
        <f t="shared" si="171"/>
        <v>0</v>
      </c>
      <c r="GO123" s="27">
        <f t="shared" si="139"/>
        <v>0</v>
      </c>
      <c r="GP123" s="27">
        <f t="shared" si="172"/>
        <v>0</v>
      </c>
      <c r="GQ123" s="28">
        <f>IF((GQ122+GK123+GL123)&gt;=$B$2*'SFV+BESS'!$I$9, $B$2*'SFV+BESS'!$I$9, (GQ122+GK123+GL123))</f>
        <v>173.61249999999998</v>
      </c>
      <c r="GR123" s="110">
        <f t="shared" si="140"/>
        <v>95.072145615161062</v>
      </c>
    </row>
    <row r="124" spans="1:200">
      <c r="A124" s="249"/>
      <c r="B124" s="48">
        <v>4.7916666666666696</v>
      </c>
      <c r="C124" s="38">
        <f t="shared" si="154"/>
        <v>79.925483788312661</v>
      </c>
      <c r="D124" s="2">
        <f>Gen_Cons_Horario!B150</f>
        <v>14.914000000000001</v>
      </c>
      <c r="E124" s="140">
        <f t="shared" si="112"/>
        <v>65.01148378831266</v>
      </c>
      <c r="F124" s="116">
        <f>IF(AND(E124&gt;0,E124*$B$4+L123&lt;=$B$2*'SFV+BESS'!$I$9,E124&lt;'SFV+BESS'!$I$7), E124*$B$4, IF(AND(E124&gt;0,E124*$B$4+L123&gt;$B$2*'SFV+BESS'!$I$9,E124*$B$4&lt;'SFV+BESS'!$I$7),$B$2*'SFV+BESS'!$I$9-L123,IF(AND(E124&gt;0,E124*$B$4+L123&gt;$B$2*'SFV+BESS'!$I$9,E124*$B$4&gt;'SFV+BESS'!$I$7,L123&lt;$B$2*'SFV+BESS'!$I$9),$B$2*'SFV+BESS'!$I$9-L123,IF(AND(E124&gt;0,E124*$B$4+L123&lt;=$B$2*'SFV+BESS'!$I$9,E124&gt;'SFV+BESS'!$I$7),'SFV+BESS'!$I$7,0))))</f>
        <v>0</v>
      </c>
      <c r="G124" s="27">
        <f>IF(AND(E124&lt;0,L123+E124/$B$5&gt;$H$2,-E124/'Carga-Descarga Año'!$B$5&lt;'SFV+BESS'!$I$7),E124/$B$5,IF(AND(E124&lt;0,L123+E124/$B$5&gt;$H$2,-E124/'Carga-Descarga Año'!$B$5&gt;'SFV+BESS'!$I$7),-'SFV+BESS'!$I$7,IF(AND(E124&lt;0,L123+E124/$B$5&lt;$H$2),-MIN('SFV+BESS'!$I$7,L123-$H$2),0)))</f>
        <v>0</v>
      </c>
      <c r="I124" s="38">
        <f t="shared" si="113"/>
        <v>14.914000000000001</v>
      </c>
      <c r="J124" s="27">
        <f t="shared" si="115"/>
        <v>0</v>
      </c>
      <c r="K124" s="27">
        <f t="shared" si="114"/>
        <v>0</v>
      </c>
      <c r="L124" s="28">
        <f>IF((L123+F124+G124)&gt;=$B$2*'SFV+BESS'!$I$9, $B$2*'SFV+BESS'!$I$9, (L123+F124+G124))</f>
        <v>173.61249999999998</v>
      </c>
      <c r="M124" s="110">
        <f t="shared" si="116"/>
        <v>65.01148378831266</v>
      </c>
      <c r="R124" s="251"/>
      <c r="S124" s="48">
        <v>4.7916666666666696</v>
      </c>
      <c r="T124" s="2">
        <f t="shared" si="173"/>
        <v>73.959352377759757</v>
      </c>
      <c r="U124" s="2">
        <f>Gen_Cons_Horario!B894</f>
        <v>14.914000000000001</v>
      </c>
      <c r="V124" s="35">
        <f t="shared" si="148"/>
        <v>59.045352377759755</v>
      </c>
      <c r="W124" s="116">
        <f>IF(AND(V124&gt;0,V124*$B$4+AC123&lt;=$B$2*'SFV+BESS'!$I$9,V124&lt;'SFV+BESS'!$I$7), V124*$B$4, IF(AND(V124&gt;0,V124*$B$4+AC123&gt;$B$2*'SFV+BESS'!$I$9,V124*$B$4&lt;'SFV+BESS'!$I$7),$B$2*'SFV+BESS'!$I$9-AC123,IF(AND(V124&gt;0,V124*$B$4+AC123&gt;$B$2*'SFV+BESS'!$I$9,V124*$B$4&gt;'SFV+BESS'!$I$7,AC123&lt;$B$2*'SFV+BESS'!$I$9),$B$2*'SFV+BESS'!$I$9-AC123,IF(AND(V124&gt;0,V124*$B$4+AC123&lt;=$B$2*'SFV+BESS'!$I$9,V124&gt;'SFV+BESS'!$I$7),'SFV+BESS'!$I$7,0))))</f>
        <v>0</v>
      </c>
      <c r="X124" s="27">
        <f>IF(AND(V124&lt;0,AC123+V124/$B$5&gt;$H$2,-V124/'Carga-Descarga Año'!$B$5&lt;'SFV+BESS'!$I$7),V124/$B$5,IF(AND(V124&lt;0,AC123+V124/$B$5&gt;$H$2,-V124/'Carga-Descarga Año'!$B$5&gt;'SFV+BESS'!$I$7),-'SFV+BESS'!$I$7,IF(AND(V124&lt;0,AC123+V124/$B$5&lt;$H$2),-MIN('SFV+BESS'!$I$7,AC123-$H$2),0)))</f>
        <v>0</v>
      </c>
      <c r="Z124" s="33">
        <f t="shared" si="142"/>
        <v>14.914000000000001</v>
      </c>
      <c r="AA124" s="27">
        <f t="shared" si="117"/>
        <v>0</v>
      </c>
      <c r="AB124" s="27">
        <f t="shared" si="141"/>
        <v>0</v>
      </c>
      <c r="AC124" s="28">
        <f>IF((AC123+W124+X124)&gt;=$B$2*'SFV+BESS'!$I$9, $B$2*'SFV+BESS'!$I$9, (AC123+W124+X124))</f>
        <v>173.61249999999998</v>
      </c>
      <c r="AD124" s="110">
        <f t="shared" si="118"/>
        <v>59.045352377759755</v>
      </c>
      <c r="AI124" s="251"/>
      <c r="AJ124" s="48">
        <v>4.7916666666666696</v>
      </c>
      <c r="AK124" s="52">
        <f t="shared" si="174"/>
        <v>36.25870067053912</v>
      </c>
      <c r="AL124" s="33">
        <f>Gen_Cons_Horario!B1566</f>
        <v>37.285000000000004</v>
      </c>
      <c r="AM124" s="35">
        <f t="shared" si="149"/>
        <v>-1.0262993294608833</v>
      </c>
      <c r="AN124" s="116">
        <f>IF(AND(AM124&gt;0,AM124*$B$4+AT123&lt;=$B$2*'SFV+BESS'!$I$9,AM124&lt;'SFV+BESS'!$I$7), AM124*$B$4, IF(AND(AM124&gt;0,AM124*$B$4+AT123&gt;$B$2*'SFV+BESS'!$I$9,AM124*$B$4&lt;'SFV+BESS'!$I$7),$B$2*'SFV+BESS'!$I$9-AT123,IF(AND(AM124&gt;0,AM124*$B$4+AT123&gt;$B$2*'SFV+BESS'!$I$9,AM124*$B$4&gt;'SFV+BESS'!$I$7,AT123&lt;$B$2*'SFV+BESS'!$I$9),$B$2*'SFV+BESS'!$I$9-AT123,IF(AND(AM124&gt;0,AM124*$B$4+AT123&lt;=$B$2*'SFV+BESS'!$I$9,AM124&gt;'SFV+BESS'!$I$7),'SFV+BESS'!$I$7,0))))</f>
        <v>0</v>
      </c>
      <c r="AO124" s="27">
        <f>IF(AND(AM124&lt;0,AT123+AM124/$B$5&gt;$H$2,-AM124/'Carga-Descarga Año'!$B$5&lt;'SFV+BESS'!$I$7),AM124/$B$5,IF(AND(AM124&lt;0,AT123+AM124/$B$5&gt;$H$2,-AM124/'Carga-Descarga Año'!$B$5&gt;'SFV+BESS'!$I$7),-'SFV+BESS'!$I$7,IF(AND(AM124&lt;0,AT123+AM124/$B$5&lt;$H$2),-MIN('SFV+BESS'!$I$7,AT123-$H$2),0)))</f>
        <v>-1.0803150836430351</v>
      </c>
      <c r="AP124" s="33"/>
      <c r="AQ124" s="33">
        <f t="shared" si="155"/>
        <v>36.25870067053912</v>
      </c>
      <c r="AR124" s="27">
        <f t="shared" si="119"/>
        <v>1.0262993294608833</v>
      </c>
      <c r="AS124" s="27">
        <f t="shared" si="156"/>
        <v>0</v>
      </c>
      <c r="AT124" s="28">
        <f>IF((AT123+AN124+AO124)&gt;=$B$2*'SFV+BESS'!$I$9, $B$2*'SFV+BESS'!$I$9, (AT123+AN124+AO124))</f>
        <v>172.53218491635695</v>
      </c>
      <c r="AU124" s="110">
        <f t="shared" si="120"/>
        <v>0</v>
      </c>
      <c r="AZ124" s="251"/>
      <c r="BA124" s="48">
        <v>4.7916666666666696</v>
      </c>
      <c r="BB124" s="33">
        <f t="shared" si="175"/>
        <v>0.19541569172195167</v>
      </c>
      <c r="BC124" s="33">
        <f>Gen_Cons_Horario!B2310</f>
        <v>0</v>
      </c>
      <c r="BD124" s="35">
        <f t="shared" si="150"/>
        <v>0.19541569172195167</v>
      </c>
      <c r="BE124" s="116">
        <f>IF(AND(BD124&gt;0,BD124*$B$4+BK123&lt;=$B$2*'SFV+BESS'!$I$9,BD124&lt;'SFV+BESS'!$I$7), BD124*$B$4, IF(AND(BD124&gt;0,BD124*$B$4+BK123&gt;$B$2*'SFV+BESS'!$I$9,BD124*$B$4&lt;'SFV+BESS'!$I$7),$B$2*'SFV+BESS'!$I$9-BK123,IF(AND(BD124&gt;0,BD124*$B$4+BK123&gt;$B$2*'SFV+BESS'!$I$9,BD124*$B$4&gt;'SFV+BESS'!$I$7,BK123&lt;$B$2*'SFV+BESS'!$I$9),$B$2*'SFV+BESS'!$I$9-BK123,IF(AND(BD124&gt;0,BD124*$B$4+BK123&lt;=$B$2*'SFV+BESS'!$I$9,BD124&gt;'SFV+BESS'!$I$7),'SFV+BESS'!$I$7,0))))</f>
        <v>0</v>
      </c>
      <c r="BF124" s="27">
        <f>IF(AND(BD124&lt;0,BK123+BD124/$B$5&gt;$H$2,-BD124/'Carga-Descarga Año'!$B$5&lt;'SFV+BESS'!$I$7),BD124/$B$5,IF(AND(BD124&lt;0,BK123+BD124/$B$5&gt;$H$2,-BD124/'Carga-Descarga Año'!$B$5&gt;'SFV+BESS'!$I$7),-'SFV+BESS'!$I$7,IF(AND(BD124&lt;0,BK123+BD124/$B$5&lt;$H$2),-MIN('SFV+BESS'!$I$7,BK123-$H$2),0)))</f>
        <v>0</v>
      </c>
      <c r="BG124" s="33"/>
      <c r="BH124" s="33">
        <f t="shared" si="157"/>
        <v>0</v>
      </c>
      <c r="BI124" s="27">
        <f t="shared" si="121"/>
        <v>0</v>
      </c>
      <c r="BJ124" s="27">
        <f t="shared" si="158"/>
        <v>0</v>
      </c>
      <c r="BK124" s="28">
        <f>IF((BK123+BE124+BF124)&gt;=$B$2*'SFV+BESS'!$I$9, $B$2*'SFV+BESS'!$I$9, (BK123+BE124+BF124))</f>
        <v>173.61249999999998</v>
      </c>
      <c r="BL124" s="110">
        <f t="shared" si="122"/>
        <v>0.19541569172195167</v>
      </c>
      <c r="BQ124" s="251"/>
      <c r="BR124" s="48">
        <v>4.7916666666666696</v>
      </c>
      <c r="BS124" s="33">
        <f t="shared" si="176"/>
        <v>0</v>
      </c>
      <c r="BT124" s="33">
        <f>Gen_Cons_Horario!B3030</f>
        <v>0</v>
      </c>
      <c r="BU124" s="35">
        <f t="shared" si="151"/>
        <v>0</v>
      </c>
      <c r="BV124" s="116">
        <f>IF(AND(BU124&gt;0,BU124*$B$4+CB123&lt;=$B$2*'SFV+BESS'!$I$9,BU124&lt;'SFV+BESS'!$I$7), BU124*$B$4, IF(AND(BU124&gt;0,BU124*$B$4+CB123&gt;$B$2*'SFV+BESS'!$I$9,BU124*$B$4&lt;'SFV+BESS'!$I$7),$B$2*'SFV+BESS'!$I$9-CB123,IF(AND(BU124&gt;0,BU124*$B$4+CB123&gt;$B$2*'SFV+BESS'!$I$9,BU124*$B$4&gt;'SFV+BESS'!$I$7,CB123&lt;$B$2*'SFV+BESS'!$I$9),$B$2*'SFV+BESS'!$I$9-CB123,IF(AND(BU124&gt;0,BU124*$B$4+CB123&lt;=$B$2*'SFV+BESS'!$I$9,BU124&gt;'SFV+BESS'!$I$7),'SFV+BESS'!$I$7,0))))</f>
        <v>0</v>
      </c>
      <c r="BW124" s="27">
        <f>IF(AND(BU124&lt;0,CB123+BU124/$B$5&gt;$H$2,-BU124/'Carga-Descarga Año'!$B$5&lt;'SFV+BESS'!$I$7),BU124/$B$5,IF(AND(BU124&lt;0,CB123+BU124/$B$5&gt;$H$2,-BU124/'Carga-Descarga Año'!$B$5&gt;'SFV+BESS'!$I$7),-'SFV+BESS'!$I$7,IF(AND(BU124&lt;0,CB123+BU124/$B$5&lt;$H$2),-MIN('SFV+BESS'!$I$7,CB123-$H$2),0)))</f>
        <v>0</v>
      </c>
      <c r="BX124" s="33"/>
      <c r="BY124" s="33">
        <f t="shared" si="159"/>
        <v>0</v>
      </c>
      <c r="BZ124" s="27">
        <f t="shared" si="123"/>
        <v>0</v>
      </c>
      <c r="CA124" s="27">
        <f t="shared" si="124"/>
        <v>0</v>
      </c>
      <c r="CB124" s="28">
        <f>IF((CB123+BV124+BW124)&gt;=$B$2*'SFV+BESS'!$I$9, $B$2*'SFV+BESS'!$I$9, (CB123+BV124+BW124))</f>
        <v>173.61249999999998</v>
      </c>
      <c r="CC124" s="110">
        <f t="shared" si="125"/>
        <v>0</v>
      </c>
      <c r="CH124" s="251"/>
      <c r="CI124" s="48">
        <v>4.7916666666666696</v>
      </c>
      <c r="CJ124" s="33">
        <f t="shared" si="177"/>
        <v>0</v>
      </c>
      <c r="CK124" s="33">
        <f>Gen_Cons_Horario!B3774</f>
        <v>0</v>
      </c>
      <c r="CL124" s="35">
        <f t="shared" si="152"/>
        <v>0</v>
      </c>
      <c r="CM124" s="116">
        <f>IF(AND(CL124&gt;0,CL124*$B$4+CS123&lt;=$B$2*'SFV+BESS'!$I$9,CL124&lt;'SFV+BESS'!$I$7), CL124*$B$4, IF(AND(CL124&gt;0,CL124*$B$4+CS123&gt;$B$2*'SFV+BESS'!$I$9,CL124*$B$4&lt;'SFV+BESS'!$I$7),$B$2*'SFV+BESS'!$I$9-CS123,IF(AND(CL124&gt;0,CL124*$B$4+CS123&gt;$B$2*'SFV+BESS'!$I$9,CL124*$B$4&gt;'SFV+BESS'!$I$7,CS123&lt;$B$2*'SFV+BESS'!$I$9),$B$2*'SFV+BESS'!$I$9-CS123,IF(AND(CL124&gt;0,CL124*$B$4+CS123&lt;=$B$2*'SFV+BESS'!$I$9,CL124&gt;'SFV+BESS'!$I$7),'SFV+BESS'!$I$7,0))))</f>
        <v>0</v>
      </c>
      <c r="CN124" s="27">
        <f>IF(AND(CL124&lt;0,CS123+CL124/$B$5&gt;$H$2,-CL124/'Carga-Descarga Año'!$B$5&lt;'SFV+BESS'!$I$7),CL124/$B$5,IF(AND(CL124&lt;0,CS123+CL124/$B$5&gt;$H$2,-CL124/'Carga-Descarga Año'!$B$5&gt;'SFV+BESS'!$I$7),-'SFV+BESS'!$I$7,IF(AND(CL124&lt;0,CS123+CL124/$B$5&lt;$H$2),-MIN('SFV+BESS'!$I$7,CS123-$H$2),0)))</f>
        <v>0</v>
      </c>
      <c r="CO124" s="33"/>
      <c r="CP124" s="33">
        <f t="shared" si="160"/>
        <v>0</v>
      </c>
      <c r="CQ124" s="27">
        <f t="shared" si="126"/>
        <v>0</v>
      </c>
      <c r="CR124" s="27">
        <f t="shared" si="161"/>
        <v>0</v>
      </c>
      <c r="CS124" s="28">
        <f>IF((CS123+CM124+CN124)&gt;=$B$2*'SFV+BESS'!$I$9, $B$2*'SFV+BESS'!$I$9, (CS123+CM124+CN124))</f>
        <v>173.61249999999998</v>
      </c>
      <c r="CT124" s="110">
        <f t="shared" si="127"/>
        <v>0</v>
      </c>
      <c r="CY124" s="251"/>
      <c r="CZ124" s="48">
        <v>4.7916666666666696</v>
      </c>
      <c r="DA124" s="33">
        <f t="shared" si="178"/>
        <v>0</v>
      </c>
      <c r="DB124" s="33">
        <f>Gen_Cons_Horario!B4494</f>
        <v>0</v>
      </c>
      <c r="DC124" s="35">
        <f t="shared" si="143"/>
        <v>0</v>
      </c>
      <c r="DD124" s="116">
        <f>IF(AND(DC124&gt;0,DC124*$B$4+DJ123&lt;=$B$2*'SFV+BESS'!$I$9,DC124&lt;'SFV+BESS'!$I$7), DC124*$B$4, IF(AND(DC124&gt;0,DC124*$B$4+DJ123&gt;$B$2*'SFV+BESS'!$I$9,DC124*$B$4&lt;'SFV+BESS'!$I$7),$B$2*'SFV+BESS'!$I$9-DJ123,IF(AND(DC124&gt;0,DC124*$B$4+DJ123&gt;$B$2*'SFV+BESS'!$I$9,DC124*$B$4&gt;'SFV+BESS'!$I$7,DJ123&lt;$B$2*'SFV+BESS'!$I$9),$B$2*'SFV+BESS'!$I$9-DJ123,IF(AND(DC124&gt;0,DC124*$B$4+DJ123&lt;=$B$2*'SFV+BESS'!$I$9,DC124&gt;'SFV+BESS'!$I$7),'SFV+BESS'!$I$7,0))))</f>
        <v>0</v>
      </c>
      <c r="DE124" s="27">
        <f>IF(AND(DC124&lt;0,DJ123+DC124/$B$5&gt;$H$2,-DC124/'Carga-Descarga Año'!$B$5&lt;'SFV+BESS'!$I$7),DC124/$B$5,IF(AND(DC124&lt;0,DJ123+DC124/$B$5&gt;$H$2,-DC124/'Carga-Descarga Año'!$B$5&gt;'SFV+BESS'!$I$7),-'SFV+BESS'!$I$7,IF(AND(DC124&lt;0,DJ123+DC124/$B$5&lt;$H$2),-MIN('SFV+BESS'!$I$7,DJ123-$H$2),0)))</f>
        <v>0</v>
      </c>
      <c r="DF124" s="33"/>
      <c r="DG124" s="33">
        <f t="shared" si="162"/>
        <v>0</v>
      </c>
      <c r="DH124" s="27">
        <f t="shared" si="128"/>
        <v>0</v>
      </c>
      <c r="DI124" s="27">
        <f t="shared" si="129"/>
        <v>0</v>
      </c>
      <c r="DJ124" s="28">
        <f>IF((DJ123+DD124+DE124)&gt;=$B$2*'SFV+BESS'!$I$9, $B$2*'SFV+BESS'!$I$9, (DJ123+DD124+DE124))</f>
        <v>173.61249999999998</v>
      </c>
      <c r="DK124" s="110">
        <f t="shared" si="130"/>
        <v>0</v>
      </c>
      <c r="DP124" s="251"/>
      <c r="DQ124" s="48">
        <v>4.7916666666666696</v>
      </c>
      <c r="DR124" s="33">
        <f t="shared" si="179"/>
        <v>0</v>
      </c>
      <c r="DS124" s="33">
        <f>Gen_Cons_Horario!B5238</f>
        <v>0</v>
      </c>
      <c r="DT124" s="35">
        <f t="shared" si="144"/>
        <v>0</v>
      </c>
      <c r="DU124" s="116">
        <f>IF(AND(DT124&gt;0,DT124*$B$4+EA123&lt;=$B$2*'SFV+BESS'!$I$9,DT124&lt;'SFV+BESS'!$I$7), DT124*$B$4, IF(AND(DT124&gt;0,DT124*$B$4+EA123&gt;$B$2*'SFV+BESS'!$I$9,DT124*$B$4&lt;'SFV+BESS'!$I$7),$B$2*'SFV+BESS'!$I$9-EA123,IF(AND(DT124&gt;0,DT124*$B$4+EA123&gt;$B$2*'SFV+BESS'!$I$9,DT124*$B$4&gt;'SFV+BESS'!$I$7,EA123&lt;$B$2*'SFV+BESS'!$I$9),$B$2*'SFV+BESS'!$I$9-EA123,IF(AND(DT124&gt;0,DT124*$B$4+EA123&lt;=$B$2*'SFV+BESS'!$I$9,DT124&gt;'SFV+BESS'!$I$7),'SFV+BESS'!$I$7,0))))</f>
        <v>0</v>
      </c>
      <c r="DV124" s="27">
        <f>IF(AND(DT124&lt;0,EA123+DT124/$B$5&gt;$H$2,-DT124/'Carga-Descarga Año'!$B$5&lt;'SFV+BESS'!$I$7),DT124/$B$5,IF(AND(DT124&lt;0,EA123+DT124/$B$5&gt;$H$2,-DT124/'Carga-Descarga Año'!$B$5&gt;'SFV+BESS'!$I$7),-'SFV+BESS'!$I$7,IF(AND(DT124&lt;0,EA123+DT124/$B$5&lt;$H$2),-MIN('SFV+BESS'!$I$7,EA123-$H$2),0)))</f>
        <v>0</v>
      </c>
      <c r="DW124" s="33"/>
      <c r="DX124" s="33">
        <f t="shared" si="163"/>
        <v>0</v>
      </c>
      <c r="DY124" s="27">
        <f t="shared" si="131"/>
        <v>0</v>
      </c>
      <c r="DZ124" s="27">
        <f t="shared" si="164"/>
        <v>0</v>
      </c>
      <c r="EA124" s="28">
        <f>IF((EA123+DU124+DV124)&gt;=$B$2*'SFV+BESS'!$I$9, $B$2*'SFV+BESS'!$I$9, (EA123+DU124+DV124))</f>
        <v>173.61249999999998</v>
      </c>
      <c r="EB124" s="110">
        <f t="shared" si="132"/>
        <v>0</v>
      </c>
      <c r="EG124" s="251"/>
      <c r="EH124" s="48">
        <v>4.7916666666666696</v>
      </c>
      <c r="EI124" s="33">
        <f t="shared" si="180"/>
        <v>9.0697756845593993</v>
      </c>
      <c r="EJ124" s="33">
        <f>Gen_Cons_Horario!B5982</f>
        <v>0</v>
      </c>
      <c r="EK124" s="35">
        <f t="shared" si="145"/>
        <v>9.0697756845593993</v>
      </c>
      <c r="EL124" s="116">
        <f>IF(AND(EK124&gt;0,EK124*$B$4+ER123&lt;=$B$2*'SFV+BESS'!$I$9,EK124&lt;'SFV+BESS'!$I$7), EK124*$B$4, IF(AND(EK124&gt;0,EK124*$B$4+ER123&gt;$B$2*'SFV+BESS'!$I$9,EK124*$B$4&lt;'SFV+BESS'!$I$7),$B$2*'SFV+BESS'!$I$9-ER123,IF(AND(EK124&gt;0,EK124*$B$4+ER123&gt;$B$2*'SFV+BESS'!$I$9,EK124*$B$4&gt;'SFV+BESS'!$I$7,ER123&lt;$B$2*'SFV+BESS'!$I$9),$B$2*'SFV+BESS'!$I$9-ER123,IF(AND(EK124&gt;0,EK124*$B$4+ER123&lt;=$B$2*'SFV+BESS'!$I$9,EK124&gt;'SFV+BESS'!$I$7),'SFV+BESS'!$I$7,0))))</f>
        <v>0</v>
      </c>
      <c r="EM124" s="27">
        <f>IF(AND(EK124&lt;0,ER123+EK124/$B$5&gt;$H$2,-EK124/'Carga-Descarga Año'!$B$5&lt;'SFV+BESS'!$I$7),EK124/$B$5,IF(AND(EK124&lt;0,ER123+EK124/$B$5&gt;$H$2,-EK124/'Carga-Descarga Año'!$B$5&gt;'SFV+BESS'!$I$7),-'SFV+BESS'!$I$7,IF(AND(EK124&lt;0,ER123+EK124/$B$5&lt;$H$2),-MIN('SFV+BESS'!$I$7,ER123-$H$2),0)))</f>
        <v>0</v>
      </c>
      <c r="EN124" s="33"/>
      <c r="EO124" s="33">
        <f t="shared" si="165"/>
        <v>0</v>
      </c>
      <c r="EP124" s="27">
        <f t="shared" si="133"/>
        <v>0</v>
      </c>
      <c r="EQ124" s="27">
        <f t="shared" si="166"/>
        <v>0</v>
      </c>
      <c r="ER124" s="28">
        <f>IF((ER123+EL124+EM124)&gt;=$B$2*'SFV+BESS'!$I$9, $B$2*'SFV+BESS'!$I$9, (ER123+EL124+EM124))</f>
        <v>173.61249999999998</v>
      </c>
      <c r="ES124" s="110">
        <f t="shared" si="134"/>
        <v>9.0697756845593993</v>
      </c>
      <c r="EX124" s="251"/>
      <c r="EY124" s="48">
        <v>4.7916666666666696</v>
      </c>
      <c r="EZ124" s="33">
        <f t="shared" si="181"/>
        <v>26.14792669163916</v>
      </c>
      <c r="FA124" s="33">
        <f>Gen_Cons_Horario!B6702</f>
        <v>0</v>
      </c>
      <c r="FB124" s="35">
        <f t="shared" si="146"/>
        <v>26.14792669163916</v>
      </c>
      <c r="FC124" s="116">
        <f>IF(AND(FB124&gt;0,FB124*$B$4+FI123&lt;=$B$2*'SFV+BESS'!$I$9,FB124&lt;'SFV+BESS'!$I$7), FB124*$B$4, IF(AND(FB124&gt;0,FB124*$B$4+FI123&gt;$B$2*'SFV+BESS'!$I$9,FB124*$B$4&lt;'SFV+BESS'!$I$7),$B$2*'SFV+BESS'!$I$9-FI123,IF(AND(FB124&gt;0,FB124*$B$4+FI123&gt;$B$2*'SFV+BESS'!$I$9,FB124*$B$4&gt;'SFV+BESS'!$I$7,FI123&lt;$B$2*'SFV+BESS'!$I$9),$B$2*'SFV+BESS'!$I$9-FI123,IF(AND(FB124&gt;0,FB124*$B$4+FI123&lt;=$B$2*'SFV+BESS'!$I$9,FB124&gt;'SFV+BESS'!$I$7),'SFV+BESS'!$I$7,0))))</f>
        <v>0</v>
      </c>
      <c r="FD124" s="27">
        <f>IF(AND(FB124&lt;0,FI123+FB124/$B$5&gt;$H$2,-FB124/'Carga-Descarga Año'!$B$5&lt;'SFV+BESS'!$I$7),FB124/$B$5,IF(AND(FB124&lt;0,FI123+FB124/$B$5&gt;$H$2,-FB124/'Carga-Descarga Año'!$B$5&gt;'SFV+BESS'!$I$7),-'SFV+BESS'!$I$7,IF(AND(FB124&lt;0,FI123+FB124/$B$5&lt;$H$2),-MIN('SFV+BESS'!$I$7,FI123-$H$2),0)))</f>
        <v>0</v>
      </c>
      <c r="FE124" s="33"/>
      <c r="FF124" s="33">
        <f t="shared" si="167"/>
        <v>0</v>
      </c>
      <c r="FG124" s="27">
        <f t="shared" si="135"/>
        <v>0</v>
      </c>
      <c r="FH124" s="27">
        <f t="shared" si="168"/>
        <v>0</v>
      </c>
      <c r="FI124" s="28">
        <f>IF((FI123+FC124+FD124)&gt;=$B$2*'SFV+BESS'!$I$9, $B$2*'SFV+BESS'!$I$9, (FI123+FC124+FD124))</f>
        <v>173.61249999999998</v>
      </c>
      <c r="FJ124" s="110">
        <f t="shared" si="136"/>
        <v>26.14792669163916</v>
      </c>
      <c r="FO124" s="251"/>
      <c r="FP124" s="48">
        <v>4.7916666666666696</v>
      </c>
      <c r="FQ124" s="33">
        <f t="shared" si="182"/>
        <v>59.231799525485236</v>
      </c>
      <c r="FR124" s="33">
        <f>Gen_Cons_Horario!B7446</f>
        <v>0</v>
      </c>
      <c r="FS124" s="35">
        <f t="shared" si="147"/>
        <v>59.231799525485236</v>
      </c>
      <c r="FT124" s="116">
        <f>IF(AND(FS124&gt;0,FS124*$B$4+FZ123&lt;=$B$2*'SFV+BESS'!$I$9,FS124&lt;'SFV+BESS'!$I$7), FS124*$B$4, IF(AND(FS124&gt;0,FS124*$B$4+FZ123&gt;$B$2*'SFV+BESS'!$I$9,FS124*$B$4&lt;'SFV+BESS'!$I$7),$B$2*'SFV+BESS'!$I$9-FZ123,IF(AND(FS124&gt;0,FS124*$B$4+FZ123&gt;$B$2*'SFV+BESS'!$I$9,FS124*$B$4&gt;'SFV+BESS'!$I$7,FZ123&lt;$B$2*'SFV+BESS'!$I$9),$B$2*'SFV+BESS'!$I$9-FZ123,IF(AND(FS124&gt;0,FS124*$B$4+FZ123&lt;=$B$2*'SFV+BESS'!$I$9,FS124&gt;'SFV+BESS'!$I$7),'SFV+BESS'!$I$7,0))))</f>
        <v>0</v>
      </c>
      <c r="FU124" s="27">
        <f>IF(AND(FS124&lt;0,FZ123+FS124/$B$5&gt;$H$2,-FS124/'Carga-Descarga Año'!$B$5&lt;'SFV+BESS'!$I$7),FS124/$B$5,IF(AND(FS124&lt;0,FZ123+FS124/$B$5&gt;$H$2,-FS124/'Carga-Descarga Año'!$B$5&gt;'SFV+BESS'!$I$7),-'SFV+BESS'!$I$7,IF(AND(FS124&lt;0,FZ123+FS124/$B$5&lt;$H$2),-MIN('SFV+BESS'!$I$7,FZ123-$H$2),0)))</f>
        <v>0</v>
      </c>
      <c r="FV124" s="33"/>
      <c r="FW124" s="33">
        <f t="shared" si="169"/>
        <v>0</v>
      </c>
      <c r="FX124" s="27">
        <f t="shared" si="137"/>
        <v>0</v>
      </c>
      <c r="FY124" s="27">
        <f t="shared" si="170"/>
        <v>0</v>
      </c>
      <c r="FZ124" s="28">
        <f>IF((FZ123+FT124+FU124)&gt;=$B$2*'SFV+BESS'!$I$9, $B$2*'SFV+BESS'!$I$9, (FZ123+FT124+FU124))</f>
        <v>173.61249999999998</v>
      </c>
      <c r="GA124" s="110">
        <f t="shared" si="138"/>
        <v>59.231799525485236</v>
      </c>
      <c r="GF124" s="251"/>
      <c r="GG124" s="48">
        <v>4.7916666666666696</v>
      </c>
      <c r="GH124" s="33">
        <f t="shared" si="183"/>
        <v>72.477839404150572</v>
      </c>
      <c r="GI124" s="33">
        <f>Gen_Cons_Horario!B8166</f>
        <v>0</v>
      </c>
      <c r="GJ124" s="35">
        <f t="shared" si="153"/>
        <v>72.477839404150572</v>
      </c>
      <c r="GK124" s="116">
        <f>IF(AND(GJ124&gt;0,GJ124*$B$4+GQ123&lt;=$B$2*'SFV+BESS'!$I$9,GJ124&lt;'SFV+BESS'!$I$7), GJ124*$B$4, IF(AND(GJ124&gt;0,GJ124*$B$4+GQ123&gt;$B$2*'SFV+BESS'!$I$9,GJ124*$B$4&lt;'SFV+BESS'!$I$7),$B$2*'SFV+BESS'!$I$9-GQ123,IF(AND(GJ124&gt;0,GJ124*$B$4+GQ123&gt;$B$2*'SFV+BESS'!$I$9,GJ124*$B$4&gt;'SFV+BESS'!$I$7,GQ123&lt;$B$2*'SFV+BESS'!$I$9),$B$2*'SFV+BESS'!$I$9-GQ123,IF(AND(GJ124&gt;0,GJ124*$B$4+GQ123&lt;=$B$2*'SFV+BESS'!$I$9,GJ124&gt;'SFV+BESS'!$I$7),'SFV+BESS'!$I$7,0))))</f>
        <v>0</v>
      </c>
      <c r="GL124" s="27">
        <f>IF(AND(GJ124&lt;0,GQ123+GJ124/$B$5&gt;$H$2,-GJ124/'Carga-Descarga Año'!$B$5&lt;'SFV+BESS'!$I$7),GJ124/$B$5,IF(AND(GJ124&lt;0,GQ123+GJ124/$B$5&gt;$H$2,-GJ124/'Carga-Descarga Año'!$B$5&gt;'SFV+BESS'!$I$7),-'SFV+BESS'!$I$7,IF(AND(GJ124&lt;0,GQ123+GJ124/$B$5&lt;$H$2),-MIN('SFV+BESS'!$I$7,GQ123-$H$2),0)))</f>
        <v>0</v>
      </c>
      <c r="GM124" s="33"/>
      <c r="GN124" s="33">
        <f t="shared" si="171"/>
        <v>0</v>
      </c>
      <c r="GO124" s="27">
        <f t="shared" si="139"/>
        <v>0</v>
      </c>
      <c r="GP124" s="27">
        <f t="shared" si="172"/>
        <v>0</v>
      </c>
      <c r="GQ124" s="28">
        <f>IF((GQ123+GK124+GL124)&gt;=$B$2*'SFV+BESS'!$I$9, $B$2*'SFV+BESS'!$I$9, (GQ123+GK124+GL124))</f>
        <v>173.61249999999998</v>
      </c>
      <c r="GR124" s="110">
        <f t="shared" si="140"/>
        <v>72.477839404150572</v>
      </c>
    </row>
    <row r="125" spans="1:200">
      <c r="A125" s="249"/>
      <c r="B125" s="48">
        <v>4.8333333333333401</v>
      </c>
      <c r="C125" s="38">
        <f t="shared" si="154"/>
        <v>27.350926011209655</v>
      </c>
      <c r="D125" s="2">
        <f>Gen_Cons_Horario!B151</f>
        <v>14.914000000000001</v>
      </c>
      <c r="E125" s="140">
        <f t="shared" si="112"/>
        <v>12.436926011209653</v>
      </c>
      <c r="F125" s="116">
        <f>IF(AND(E125&gt;0,E125*$B$4+L124&lt;=$B$2*'SFV+BESS'!$I$9,E125&lt;'SFV+BESS'!$I$7), E125*$B$4, IF(AND(E125&gt;0,E125*$B$4+L124&gt;$B$2*'SFV+BESS'!$I$9,E125*$B$4&lt;'SFV+BESS'!$I$7),$B$2*'SFV+BESS'!$I$9-L124,IF(AND(E125&gt;0,E125*$B$4+L124&gt;$B$2*'SFV+BESS'!$I$9,E125*$B$4&gt;'SFV+BESS'!$I$7,L124&lt;$B$2*'SFV+BESS'!$I$9),$B$2*'SFV+BESS'!$I$9-L124,IF(AND(E125&gt;0,E125*$B$4+L124&lt;=$B$2*'SFV+BESS'!$I$9,E125&gt;'SFV+BESS'!$I$7),'SFV+BESS'!$I$7,0))))</f>
        <v>0</v>
      </c>
      <c r="G125" s="27">
        <f>IF(AND(E125&lt;0,L124+E125/$B$5&gt;$H$2,-E125/'Carga-Descarga Año'!$B$5&lt;'SFV+BESS'!$I$7),E125/$B$5,IF(AND(E125&lt;0,L124+E125/$B$5&gt;$H$2,-E125/'Carga-Descarga Año'!$B$5&gt;'SFV+BESS'!$I$7),-'SFV+BESS'!$I$7,IF(AND(E125&lt;0,L124+E125/$B$5&lt;$H$2),-MIN('SFV+BESS'!$I$7,L124-$H$2),0)))</f>
        <v>0</v>
      </c>
      <c r="I125" s="38">
        <f t="shared" si="113"/>
        <v>14.914000000000001</v>
      </c>
      <c r="J125" s="27">
        <f t="shared" si="115"/>
        <v>0</v>
      </c>
      <c r="K125" s="27">
        <f t="shared" si="114"/>
        <v>0</v>
      </c>
      <c r="L125" s="28">
        <f>IF((L124+F125+G125)&gt;=$B$2*'SFV+BESS'!$I$9, $B$2*'SFV+BESS'!$I$9, (L124+F125+G125))</f>
        <v>173.61249999999998</v>
      </c>
      <c r="M125" s="110">
        <f t="shared" si="116"/>
        <v>12.436926011209653</v>
      </c>
      <c r="R125" s="251"/>
      <c r="S125" s="48">
        <v>4.8333333333333401</v>
      </c>
      <c r="T125" s="2">
        <f t="shared" si="173"/>
        <v>9.3267324901157203</v>
      </c>
      <c r="U125" s="2">
        <f>Gen_Cons_Horario!B895</f>
        <v>0</v>
      </c>
      <c r="V125" s="35">
        <f t="shared" si="148"/>
        <v>9.3267324901157203</v>
      </c>
      <c r="W125" s="116">
        <f>IF(AND(V125&gt;0,V125*$B$4+AC124&lt;=$B$2*'SFV+BESS'!$I$9,V125&lt;'SFV+BESS'!$I$7), V125*$B$4, IF(AND(V125&gt;0,V125*$B$4+AC124&gt;$B$2*'SFV+BESS'!$I$9,V125*$B$4&lt;'SFV+BESS'!$I$7),$B$2*'SFV+BESS'!$I$9-AC124,IF(AND(V125&gt;0,V125*$B$4+AC124&gt;$B$2*'SFV+BESS'!$I$9,V125*$B$4&gt;'SFV+BESS'!$I$7,AC124&lt;$B$2*'SFV+BESS'!$I$9),$B$2*'SFV+BESS'!$I$9-AC124,IF(AND(V125&gt;0,V125*$B$4+AC124&lt;=$B$2*'SFV+BESS'!$I$9,V125&gt;'SFV+BESS'!$I$7),'SFV+BESS'!$I$7,0))))</f>
        <v>0</v>
      </c>
      <c r="X125" s="27">
        <f>IF(AND(V125&lt;0,AC124+V125/$B$5&gt;$H$2,-V125/'Carga-Descarga Año'!$B$5&lt;'SFV+BESS'!$I$7),V125/$B$5,IF(AND(V125&lt;0,AC124+V125/$B$5&gt;$H$2,-V125/'Carga-Descarga Año'!$B$5&gt;'SFV+BESS'!$I$7),-'SFV+BESS'!$I$7,IF(AND(V125&lt;0,AC124+V125/$B$5&lt;$H$2),-MIN('SFV+BESS'!$I$7,AC124-$H$2),0)))</f>
        <v>0</v>
      </c>
      <c r="Z125" s="33">
        <f t="shared" si="142"/>
        <v>0</v>
      </c>
      <c r="AA125" s="27">
        <f t="shared" si="117"/>
        <v>0</v>
      </c>
      <c r="AB125" s="27">
        <f t="shared" si="141"/>
        <v>0</v>
      </c>
      <c r="AC125" s="28">
        <f>IF((AC124+W125+X125)&gt;=$B$2*'SFV+BESS'!$I$9, $B$2*'SFV+BESS'!$I$9, (AC124+W125+X125))</f>
        <v>173.61249999999998</v>
      </c>
      <c r="AD125" s="110">
        <f t="shared" si="118"/>
        <v>9.3267324901157203</v>
      </c>
      <c r="AI125" s="251"/>
      <c r="AJ125" s="48">
        <v>4.8333333333333401</v>
      </c>
      <c r="AK125" s="52">
        <f t="shared" si="174"/>
        <v>0</v>
      </c>
      <c r="AL125" s="33">
        <f>Gen_Cons_Horario!B1567</f>
        <v>0</v>
      </c>
      <c r="AM125" s="35">
        <f t="shared" si="149"/>
        <v>0</v>
      </c>
      <c r="AN125" s="116">
        <f>IF(AND(AM125&gt;0,AM125*$B$4+AT124&lt;=$B$2*'SFV+BESS'!$I$9,AM125&lt;'SFV+BESS'!$I$7), AM125*$B$4, IF(AND(AM125&gt;0,AM125*$B$4+AT124&gt;$B$2*'SFV+BESS'!$I$9,AM125*$B$4&lt;'SFV+BESS'!$I$7),$B$2*'SFV+BESS'!$I$9-AT124,IF(AND(AM125&gt;0,AM125*$B$4+AT124&gt;$B$2*'SFV+BESS'!$I$9,AM125*$B$4&gt;'SFV+BESS'!$I$7,AT124&lt;$B$2*'SFV+BESS'!$I$9),$B$2*'SFV+BESS'!$I$9-AT124,IF(AND(AM125&gt;0,AM125*$B$4+AT124&lt;=$B$2*'SFV+BESS'!$I$9,AM125&gt;'SFV+BESS'!$I$7),'SFV+BESS'!$I$7,0))))</f>
        <v>0</v>
      </c>
      <c r="AO125" s="27">
        <f>IF(AND(AM125&lt;0,AT124+AM125/$B$5&gt;$H$2,-AM125/'Carga-Descarga Año'!$B$5&lt;'SFV+BESS'!$I$7),AM125/$B$5,IF(AND(AM125&lt;0,AT124+AM125/$B$5&gt;$H$2,-AM125/'Carga-Descarga Año'!$B$5&gt;'SFV+BESS'!$I$7),-'SFV+BESS'!$I$7,IF(AND(AM125&lt;0,AT124+AM125/$B$5&lt;$H$2),-MIN('SFV+BESS'!$I$7,AT124-$H$2),0)))</f>
        <v>0</v>
      </c>
      <c r="AP125" s="33"/>
      <c r="AQ125" s="33">
        <f t="shared" si="155"/>
        <v>0</v>
      </c>
      <c r="AR125" s="27">
        <f t="shared" si="119"/>
        <v>0</v>
      </c>
      <c r="AS125" s="27">
        <f t="shared" si="156"/>
        <v>0</v>
      </c>
      <c r="AT125" s="28">
        <f>IF((AT124+AN125+AO125)&gt;=$B$2*'SFV+BESS'!$I$9, $B$2*'SFV+BESS'!$I$9, (AT124+AN125+AO125))</f>
        <v>172.53218491635695</v>
      </c>
      <c r="AU125" s="110">
        <f t="shared" si="120"/>
        <v>0</v>
      </c>
      <c r="AZ125" s="251"/>
      <c r="BA125" s="48">
        <v>4.8333333333333401</v>
      </c>
      <c r="BB125" s="33">
        <f t="shared" si="175"/>
        <v>0</v>
      </c>
      <c r="BC125" s="33">
        <f>Gen_Cons_Horario!B2311</f>
        <v>0</v>
      </c>
      <c r="BD125" s="35">
        <f t="shared" si="150"/>
        <v>0</v>
      </c>
      <c r="BE125" s="116">
        <f>IF(AND(BD125&gt;0,BD125*$B$4+BK124&lt;=$B$2*'SFV+BESS'!$I$9,BD125&lt;'SFV+BESS'!$I$7), BD125*$B$4, IF(AND(BD125&gt;0,BD125*$B$4+BK124&gt;$B$2*'SFV+BESS'!$I$9,BD125*$B$4&lt;'SFV+BESS'!$I$7),$B$2*'SFV+BESS'!$I$9-BK124,IF(AND(BD125&gt;0,BD125*$B$4+BK124&gt;$B$2*'SFV+BESS'!$I$9,BD125*$B$4&gt;'SFV+BESS'!$I$7,BK124&lt;$B$2*'SFV+BESS'!$I$9),$B$2*'SFV+BESS'!$I$9-BK124,IF(AND(BD125&gt;0,BD125*$B$4+BK124&lt;=$B$2*'SFV+BESS'!$I$9,BD125&gt;'SFV+BESS'!$I$7),'SFV+BESS'!$I$7,0))))</f>
        <v>0</v>
      </c>
      <c r="BF125" s="27">
        <f>IF(AND(BD125&lt;0,BK124+BD125/$B$5&gt;$H$2,-BD125/'Carga-Descarga Año'!$B$5&lt;'SFV+BESS'!$I$7),BD125/$B$5,IF(AND(BD125&lt;0,BK124+BD125/$B$5&gt;$H$2,-BD125/'Carga-Descarga Año'!$B$5&gt;'SFV+BESS'!$I$7),-'SFV+BESS'!$I$7,IF(AND(BD125&lt;0,BK124+BD125/$B$5&lt;$H$2),-MIN('SFV+BESS'!$I$7,BK124-$H$2),0)))</f>
        <v>0</v>
      </c>
      <c r="BG125" s="33"/>
      <c r="BH125" s="33">
        <f t="shared" si="157"/>
        <v>0</v>
      </c>
      <c r="BI125" s="27">
        <f t="shared" si="121"/>
        <v>0</v>
      </c>
      <c r="BJ125" s="27">
        <f t="shared" si="158"/>
        <v>0</v>
      </c>
      <c r="BK125" s="28">
        <f>IF((BK124+BE125+BF125)&gt;=$B$2*'SFV+BESS'!$I$9, $B$2*'SFV+BESS'!$I$9, (BK124+BE125+BF125))</f>
        <v>173.61249999999998</v>
      </c>
      <c r="BL125" s="110">
        <f t="shared" si="122"/>
        <v>0</v>
      </c>
      <c r="BQ125" s="251"/>
      <c r="BR125" s="48">
        <v>4.8333333333333401</v>
      </c>
      <c r="BS125" s="33">
        <f t="shared" si="176"/>
        <v>0</v>
      </c>
      <c r="BT125" s="33">
        <f>Gen_Cons_Horario!B3031</f>
        <v>0</v>
      </c>
      <c r="BU125" s="35">
        <f t="shared" si="151"/>
        <v>0</v>
      </c>
      <c r="BV125" s="116">
        <f>IF(AND(BU125&gt;0,BU125*$B$4+CB124&lt;=$B$2*'SFV+BESS'!$I$9,BU125&lt;'SFV+BESS'!$I$7), BU125*$B$4, IF(AND(BU125&gt;0,BU125*$B$4+CB124&gt;$B$2*'SFV+BESS'!$I$9,BU125*$B$4&lt;'SFV+BESS'!$I$7),$B$2*'SFV+BESS'!$I$9-CB124,IF(AND(BU125&gt;0,BU125*$B$4+CB124&gt;$B$2*'SFV+BESS'!$I$9,BU125*$B$4&gt;'SFV+BESS'!$I$7,CB124&lt;$B$2*'SFV+BESS'!$I$9),$B$2*'SFV+BESS'!$I$9-CB124,IF(AND(BU125&gt;0,BU125*$B$4+CB124&lt;=$B$2*'SFV+BESS'!$I$9,BU125&gt;'SFV+BESS'!$I$7),'SFV+BESS'!$I$7,0))))</f>
        <v>0</v>
      </c>
      <c r="BW125" s="27">
        <f>IF(AND(BU125&lt;0,CB124+BU125/$B$5&gt;$H$2,-BU125/'Carga-Descarga Año'!$B$5&lt;'SFV+BESS'!$I$7),BU125/$B$5,IF(AND(BU125&lt;0,CB124+BU125/$B$5&gt;$H$2,-BU125/'Carga-Descarga Año'!$B$5&gt;'SFV+BESS'!$I$7),-'SFV+BESS'!$I$7,IF(AND(BU125&lt;0,CB124+BU125/$B$5&lt;$H$2),-MIN('SFV+BESS'!$I$7,CB124-$H$2),0)))</f>
        <v>0</v>
      </c>
      <c r="BX125" s="33"/>
      <c r="BY125" s="33">
        <f t="shared" si="159"/>
        <v>0</v>
      </c>
      <c r="BZ125" s="27">
        <f t="shared" si="123"/>
        <v>0</v>
      </c>
      <c r="CA125" s="27">
        <f t="shared" si="124"/>
        <v>0</v>
      </c>
      <c r="CB125" s="28">
        <f>IF((CB124+BV125+BW125)&gt;=$B$2*'SFV+BESS'!$I$9, $B$2*'SFV+BESS'!$I$9, (CB124+BV125+BW125))</f>
        <v>173.61249999999998</v>
      </c>
      <c r="CC125" s="110">
        <f t="shared" si="125"/>
        <v>0</v>
      </c>
      <c r="CH125" s="251"/>
      <c r="CI125" s="48">
        <v>4.8333333333333401</v>
      </c>
      <c r="CJ125" s="33">
        <f t="shared" si="177"/>
        <v>0</v>
      </c>
      <c r="CK125" s="33">
        <f>Gen_Cons_Horario!B3775</f>
        <v>0</v>
      </c>
      <c r="CL125" s="35">
        <f t="shared" si="152"/>
        <v>0</v>
      </c>
      <c r="CM125" s="116">
        <f>IF(AND(CL125&gt;0,CL125*$B$4+CS124&lt;=$B$2*'SFV+BESS'!$I$9,CL125&lt;'SFV+BESS'!$I$7), CL125*$B$4, IF(AND(CL125&gt;0,CL125*$B$4+CS124&gt;$B$2*'SFV+BESS'!$I$9,CL125*$B$4&lt;'SFV+BESS'!$I$7),$B$2*'SFV+BESS'!$I$9-CS124,IF(AND(CL125&gt;0,CL125*$B$4+CS124&gt;$B$2*'SFV+BESS'!$I$9,CL125*$B$4&gt;'SFV+BESS'!$I$7,CS124&lt;$B$2*'SFV+BESS'!$I$9),$B$2*'SFV+BESS'!$I$9-CS124,IF(AND(CL125&gt;0,CL125*$B$4+CS124&lt;=$B$2*'SFV+BESS'!$I$9,CL125&gt;'SFV+BESS'!$I$7),'SFV+BESS'!$I$7,0))))</f>
        <v>0</v>
      </c>
      <c r="CN125" s="27">
        <f>IF(AND(CL125&lt;0,CS124+CL125/$B$5&gt;$H$2,-CL125/'Carga-Descarga Año'!$B$5&lt;'SFV+BESS'!$I$7),CL125/$B$5,IF(AND(CL125&lt;0,CS124+CL125/$B$5&gt;$H$2,-CL125/'Carga-Descarga Año'!$B$5&gt;'SFV+BESS'!$I$7),-'SFV+BESS'!$I$7,IF(AND(CL125&lt;0,CS124+CL125/$B$5&lt;$H$2),-MIN('SFV+BESS'!$I$7,CS124-$H$2),0)))</f>
        <v>0</v>
      </c>
      <c r="CO125" s="33"/>
      <c r="CP125" s="33">
        <f t="shared" si="160"/>
        <v>0</v>
      </c>
      <c r="CQ125" s="27">
        <f t="shared" si="126"/>
        <v>0</v>
      </c>
      <c r="CR125" s="27">
        <f t="shared" si="161"/>
        <v>0</v>
      </c>
      <c r="CS125" s="28">
        <f>IF((CS124+CM125+CN125)&gt;=$B$2*'SFV+BESS'!$I$9, $B$2*'SFV+BESS'!$I$9, (CS124+CM125+CN125))</f>
        <v>173.61249999999998</v>
      </c>
      <c r="CT125" s="110">
        <f t="shared" si="127"/>
        <v>0</v>
      </c>
      <c r="CY125" s="251"/>
      <c r="CZ125" s="48">
        <v>4.8333333333333401</v>
      </c>
      <c r="DA125" s="33">
        <f t="shared" si="178"/>
        <v>0</v>
      </c>
      <c r="DB125" s="33">
        <f>Gen_Cons_Horario!B4495</f>
        <v>0</v>
      </c>
      <c r="DC125" s="35">
        <f t="shared" si="143"/>
        <v>0</v>
      </c>
      <c r="DD125" s="116">
        <f>IF(AND(DC125&gt;0,DC125*$B$4+DJ124&lt;=$B$2*'SFV+BESS'!$I$9,DC125&lt;'SFV+BESS'!$I$7), DC125*$B$4, IF(AND(DC125&gt;0,DC125*$B$4+DJ124&gt;$B$2*'SFV+BESS'!$I$9,DC125*$B$4&lt;'SFV+BESS'!$I$7),$B$2*'SFV+BESS'!$I$9-DJ124,IF(AND(DC125&gt;0,DC125*$B$4+DJ124&gt;$B$2*'SFV+BESS'!$I$9,DC125*$B$4&gt;'SFV+BESS'!$I$7,DJ124&lt;$B$2*'SFV+BESS'!$I$9),$B$2*'SFV+BESS'!$I$9-DJ124,IF(AND(DC125&gt;0,DC125*$B$4+DJ124&lt;=$B$2*'SFV+BESS'!$I$9,DC125&gt;'SFV+BESS'!$I$7),'SFV+BESS'!$I$7,0))))</f>
        <v>0</v>
      </c>
      <c r="DE125" s="27">
        <f>IF(AND(DC125&lt;0,DJ124+DC125/$B$5&gt;$H$2,-DC125/'Carga-Descarga Año'!$B$5&lt;'SFV+BESS'!$I$7),DC125/$B$5,IF(AND(DC125&lt;0,DJ124+DC125/$B$5&gt;$H$2,-DC125/'Carga-Descarga Año'!$B$5&gt;'SFV+BESS'!$I$7),-'SFV+BESS'!$I$7,IF(AND(DC125&lt;0,DJ124+DC125/$B$5&lt;$H$2),-MIN('SFV+BESS'!$I$7,DJ124-$H$2),0)))</f>
        <v>0</v>
      </c>
      <c r="DF125" s="33"/>
      <c r="DG125" s="33">
        <f t="shared" si="162"/>
        <v>0</v>
      </c>
      <c r="DH125" s="27">
        <f t="shared" si="128"/>
        <v>0</v>
      </c>
      <c r="DI125" s="27">
        <f t="shared" si="129"/>
        <v>0</v>
      </c>
      <c r="DJ125" s="28">
        <f>IF((DJ124+DD125+DE125)&gt;=$B$2*'SFV+BESS'!$I$9, $B$2*'SFV+BESS'!$I$9, (DJ124+DD125+DE125))</f>
        <v>173.61249999999998</v>
      </c>
      <c r="DK125" s="110">
        <f t="shared" si="130"/>
        <v>0</v>
      </c>
      <c r="DP125" s="251"/>
      <c r="DQ125" s="48">
        <v>4.8333333333333401</v>
      </c>
      <c r="DR125" s="33">
        <f t="shared" si="179"/>
        <v>0</v>
      </c>
      <c r="DS125" s="33">
        <f>Gen_Cons_Horario!B5239</f>
        <v>0</v>
      </c>
      <c r="DT125" s="35">
        <f t="shared" si="144"/>
        <v>0</v>
      </c>
      <c r="DU125" s="116">
        <f>IF(AND(DT125&gt;0,DT125*$B$4+EA124&lt;=$B$2*'SFV+BESS'!$I$9,DT125&lt;'SFV+BESS'!$I$7), DT125*$B$4, IF(AND(DT125&gt;0,DT125*$B$4+EA124&gt;$B$2*'SFV+BESS'!$I$9,DT125*$B$4&lt;'SFV+BESS'!$I$7),$B$2*'SFV+BESS'!$I$9-EA124,IF(AND(DT125&gt;0,DT125*$B$4+EA124&gt;$B$2*'SFV+BESS'!$I$9,DT125*$B$4&gt;'SFV+BESS'!$I$7,EA124&lt;$B$2*'SFV+BESS'!$I$9),$B$2*'SFV+BESS'!$I$9-EA124,IF(AND(DT125&gt;0,DT125*$B$4+EA124&lt;=$B$2*'SFV+BESS'!$I$9,DT125&gt;'SFV+BESS'!$I$7),'SFV+BESS'!$I$7,0))))</f>
        <v>0</v>
      </c>
      <c r="DV125" s="27">
        <f>IF(AND(DT125&lt;0,EA124+DT125/$B$5&gt;$H$2,-DT125/'Carga-Descarga Año'!$B$5&lt;'SFV+BESS'!$I$7),DT125/$B$5,IF(AND(DT125&lt;0,EA124+DT125/$B$5&gt;$H$2,-DT125/'Carga-Descarga Año'!$B$5&gt;'SFV+BESS'!$I$7),-'SFV+BESS'!$I$7,IF(AND(DT125&lt;0,EA124+DT125/$B$5&lt;$H$2),-MIN('SFV+BESS'!$I$7,EA124-$H$2),0)))</f>
        <v>0</v>
      </c>
      <c r="DW125" s="33"/>
      <c r="DX125" s="33">
        <f t="shared" si="163"/>
        <v>0</v>
      </c>
      <c r="DY125" s="27">
        <f t="shared" si="131"/>
        <v>0</v>
      </c>
      <c r="DZ125" s="27">
        <f t="shared" si="164"/>
        <v>0</v>
      </c>
      <c r="EA125" s="28">
        <f>IF((EA124+DU125+DV125)&gt;=$B$2*'SFV+BESS'!$I$9, $B$2*'SFV+BESS'!$I$9, (EA124+DU125+DV125))</f>
        <v>173.61249999999998</v>
      </c>
      <c r="EB125" s="110">
        <f t="shared" si="132"/>
        <v>0</v>
      </c>
      <c r="EG125" s="251"/>
      <c r="EH125" s="48">
        <v>4.8333333333333401</v>
      </c>
      <c r="EI125" s="33">
        <f t="shared" si="180"/>
        <v>0</v>
      </c>
      <c r="EJ125" s="33">
        <f>Gen_Cons_Horario!B5983</f>
        <v>0</v>
      </c>
      <c r="EK125" s="35">
        <f t="shared" si="145"/>
        <v>0</v>
      </c>
      <c r="EL125" s="116">
        <f>IF(AND(EK125&gt;0,EK125*$B$4+ER124&lt;=$B$2*'SFV+BESS'!$I$9,EK125&lt;'SFV+BESS'!$I$7), EK125*$B$4, IF(AND(EK125&gt;0,EK125*$B$4+ER124&gt;$B$2*'SFV+BESS'!$I$9,EK125*$B$4&lt;'SFV+BESS'!$I$7),$B$2*'SFV+BESS'!$I$9-ER124,IF(AND(EK125&gt;0,EK125*$B$4+ER124&gt;$B$2*'SFV+BESS'!$I$9,EK125*$B$4&gt;'SFV+BESS'!$I$7,ER124&lt;$B$2*'SFV+BESS'!$I$9),$B$2*'SFV+BESS'!$I$9-ER124,IF(AND(EK125&gt;0,EK125*$B$4+ER124&lt;=$B$2*'SFV+BESS'!$I$9,EK125&gt;'SFV+BESS'!$I$7),'SFV+BESS'!$I$7,0))))</f>
        <v>0</v>
      </c>
      <c r="EM125" s="27">
        <f>IF(AND(EK125&lt;0,ER124+EK125/$B$5&gt;$H$2,-EK125/'Carga-Descarga Año'!$B$5&lt;'SFV+BESS'!$I$7),EK125/$B$5,IF(AND(EK125&lt;0,ER124+EK125/$B$5&gt;$H$2,-EK125/'Carga-Descarga Año'!$B$5&gt;'SFV+BESS'!$I$7),-'SFV+BESS'!$I$7,IF(AND(EK125&lt;0,ER124+EK125/$B$5&lt;$H$2),-MIN('SFV+BESS'!$I$7,ER124-$H$2),0)))</f>
        <v>0</v>
      </c>
      <c r="EN125" s="33"/>
      <c r="EO125" s="33">
        <f t="shared" si="165"/>
        <v>0</v>
      </c>
      <c r="EP125" s="27">
        <f t="shared" si="133"/>
        <v>0</v>
      </c>
      <c r="EQ125" s="27">
        <f t="shared" si="166"/>
        <v>0</v>
      </c>
      <c r="ER125" s="28">
        <f>IF((ER124+EL125+EM125)&gt;=$B$2*'SFV+BESS'!$I$9, $B$2*'SFV+BESS'!$I$9, (ER124+EL125+EM125))</f>
        <v>173.61249999999998</v>
      </c>
      <c r="ES125" s="110">
        <f t="shared" si="134"/>
        <v>0</v>
      </c>
      <c r="EX125" s="251"/>
      <c r="EY125" s="48">
        <v>4.8333333333333401</v>
      </c>
      <c r="EZ125" s="33">
        <f t="shared" si="181"/>
        <v>0</v>
      </c>
      <c r="FA125" s="33">
        <f>Gen_Cons_Horario!B6703</f>
        <v>0</v>
      </c>
      <c r="FB125" s="35">
        <f t="shared" si="146"/>
        <v>0</v>
      </c>
      <c r="FC125" s="116">
        <f>IF(AND(FB125&gt;0,FB125*$B$4+FI124&lt;=$B$2*'SFV+BESS'!$I$9,FB125&lt;'SFV+BESS'!$I$7), FB125*$B$4, IF(AND(FB125&gt;0,FB125*$B$4+FI124&gt;$B$2*'SFV+BESS'!$I$9,FB125*$B$4&lt;'SFV+BESS'!$I$7),$B$2*'SFV+BESS'!$I$9-FI124,IF(AND(FB125&gt;0,FB125*$B$4+FI124&gt;$B$2*'SFV+BESS'!$I$9,FB125*$B$4&gt;'SFV+BESS'!$I$7,FI124&lt;$B$2*'SFV+BESS'!$I$9),$B$2*'SFV+BESS'!$I$9-FI124,IF(AND(FB125&gt;0,FB125*$B$4+FI124&lt;=$B$2*'SFV+BESS'!$I$9,FB125&gt;'SFV+BESS'!$I$7),'SFV+BESS'!$I$7,0))))</f>
        <v>0</v>
      </c>
      <c r="FD125" s="27">
        <f>IF(AND(FB125&lt;0,FI124+FB125/$B$5&gt;$H$2,-FB125/'Carga-Descarga Año'!$B$5&lt;'SFV+BESS'!$I$7),FB125/$B$5,IF(AND(FB125&lt;0,FI124+FB125/$B$5&gt;$H$2,-FB125/'Carga-Descarga Año'!$B$5&gt;'SFV+BESS'!$I$7),-'SFV+BESS'!$I$7,IF(AND(FB125&lt;0,FI124+FB125/$B$5&lt;$H$2),-MIN('SFV+BESS'!$I$7,FI124-$H$2),0)))</f>
        <v>0</v>
      </c>
      <c r="FE125" s="33"/>
      <c r="FF125" s="33">
        <f t="shared" si="167"/>
        <v>0</v>
      </c>
      <c r="FG125" s="27">
        <f t="shared" si="135"/>
        <v>0</v>
      </c>
      <c r="FH125" s="27">
        <f t="shared" si="168"/>
        <v>0</v>
      </c>
      <c r="FI125" s="28">
        <f>IF((FI124+FC125+FD125)&gt;=$B$2*'SFV+BESS'!$I$9, $B$2*'SFV+BESS'!$I$9, (FI124+FC125+FD125))</f>
        <v>173.61249999999998</v>
      </c>
      <c r="FJ125" s="110">
        <f t="shared" si="136"/>
        <v>0</v>
      </c>
      <c r="FO125" s="251"/>
      <c r="FP125" s="48">
        <v>4.8333333333333401</v>
      </c>
      <c r="FQ125" s="33">
        <f t="shared" si="182"/>
        <v>1.3017977917689063</v>
      </c>
      <c r="FR125" s="33">
        <f>Gen_Cons_Horario!B7447</f>
        <v>0</v>
      </c>
      <c r="FS125" s="35">
        <f t="shared" si="147"/>
        <v>1.3017977917689063</v>
      </c>
      <c r="FT125" s="116">
        <f>IF(AND(FS125&gt;0,FS125*$B$4+FZ124&lt;=$B$2*'SFV+BESS'!$I$9,FS125&lt;'SFV+BESS'!$I$7), FS125*$B$4, IF(AND(FS125&gt;0,FS125*$B$4+FZ124&gt;$B$2*'SFV+BESS'!$I$9,FS125*$B$4&lt;'SFV+BESS'!$I$7),$B$2*'SFV+BESS'!$I$9-FZ124,IF(AND(FS125&gt;0,FS125*$B$4+FZ124&gt;$B$2*'SFV+BESS'!$I$9,FS125*$B$4&gt;'SFV+BESS'!$I$7,FZ124&lt;$B$2*'SFV+BESS'!$I$9),$B$2*'SFV+BESS'!$I$9-FZ124,IF(AND(FS125&gt;0,FS125*$B$4+FZ124&lt;=$B$2*'SFV+BESS'!$I$9,FS125&gt;'SFV+BESS'!$I$7),'SFV+BESS'!$I$7,0))))</f>
        <v>0</v>
      </c>
      <c r="FU125" s="27">
        <f>IF(AND(FS125&lt;0,FZ124+FS125/$B$5&gt;$H$2,-FS125/'Carga-Descarga Año'!$B$5&lt;'SFV+BESS'!$I$7),FS125/$B$5,IF(AND(FS125&lt;0,FZ124+FS125/$B$5&gt;$H$2,-FS125/'Carga-Descarga Año'!$B$5&gt;'SFV+BESS'!$I$7),-'SFV+BESS'!$I$7,IF(AND(FS125&lt;0,FZ124+FS125/$B$5&lt;$H$2),-MIN('SFV+BESS'!$I$7,FZ124-$H$2),0)))</f>
        <v>0</v>
      </c>
      <c r="FV125" s="33"/>
      <c r="FW125" s="33">
        <f t="shared" si="169"/>
        <v>0</v>
      </c>
      <c r="FX125" s="27">
        <f t="shared" si="137"/>
        <v>0</v>
      </c>
      <c r="FY125" s="27">
        <f t="shared" si="170"/>
        <v>0</v>
      </c>
      <c r="FZ125" s="28">
        <f>IF((FZ124+FT125+FU125)&gt;=$B$2*'SFV+BESS'!$I$9, $B$2*'SFV+BESS'!$I$9, (FZ124+FT125+FU125))</f>
        <v>173.61249999999998</v>
      </c>
      <c r="GA125" s="110">
        <f t="shared" si="138"/>
        <v>1.3017977917689063</v>
      </c>
      <c r="GF125" s="251"/>
      <c r="GG125" s="48">
        <v>4.8333333333333401</v>
      </c>
      <c r="GH125" s="33">
        <f t="shared" si="183"/>
        <v>19.953413277256026</v>
      </c>
      <c r="GI125" s="33">
        <f>Gen_Cons_Horario!B8167</f>
        <v>0</v>
      </c>
      <c r="GJ125" s="35">
        <f t="shared" si="153"/>
        <v>19.953413277256026</v>
      </c>
      <c r="GK125" s="116">
        <f>IF(AND(GJ125&gt;0,GJ125*$B$4+GQ124&lt;=$B$2*'SFV+BESS'!$I$9,GJ125&lt;'SFV+BESS'!$I$7), GJ125*$B$4, IF(AND(GJ125&gt;0,GJ125*$B$4+GQ124&gt;$B$2*'SFV+BESS'!$I$9,GJ125*$B$4&lt;'SFV+BESS'!$I$7),$B$2*'SFV+BESS'!$I$9-GQ124,IF(AND(GJ125&gt;0,GJ125*$B$4+GQ124&gt;$B$2*'SFV+BESS'!$I$9,GJ125*$B$4&gt;'SFV+BESS'!$I$7,GQ124&lt;$B$2*'SFV+BESS'!$I$9),$B$2*'SFV+BESS'!$I$9-GQ124,IF(AND(GJ125&gt;0,GJ125*$B$4+GQ124&lt;=$B$2*'SFV+BESS'!$I$9,GJ125&gt;'SFV+BESS'!$I$7),'SFV+BESS'!$I$7,0))))</f>
        <v>0</v>
      </c>
      <c r="GL125" s="27">
        <f>IF(AND(GJ125&lt;0,GQ124+GJ125/$B$5&gt;$H$2,-GJ125/'Carga-Descarga Año'!$B$5&lt;'SFV+BESS'!$I$7),GJ125/$B$5,IF(AND(GJ125&lt;0,GQ124+GJ125/$B$5&gt;$H$2,-GJ125/'Carga-Descarga Año'!$B$5&gt;'SFV+BESS'!$I$7),-'SFV+BESS'!$I$7,IF(AND(GJ125&lt;0,GQ124+GJ125/$B$5&lt;$H$2),-MIN('SFV+BESS'!$I$7,GQ124-$H$2),0)))</f>
        <v>0</v>
      </c>
      <c r="GM125" s="33"/>
      <c r="GN125" s="33">
        <f t="shared" si="171"/>
        <v>0</v>
      </c>
      <c r="GO125" s="27">
        <f t="shared" si="139"/>
        <v>0</v>
      </c>
      <c r="GP125" s="27">
        <f t="shared" si="172"/>
        <v>0</v>
      </c>
      <c r="GQ125" s="28">
        <f>IF((GQ124+GK125+GL125)&gt;=$B$2*'SFV+BESS'!$I$9, $B$2*'SFV+BESS'!$I$9, (GQ124+GK125+GL125))</f>
        <v>173.61249999999998</v>
      </c>
      <c r="GR125" s="110">
        <f t="shared" si="140"/>
        <v>19.953413277256026</v>
      </c>
    </row>
    <row r="126" spans="1:200">
      <c r="A126" s="249"/>
      <c r="B126" s="48">
        <v>4.875</v>
      </c>
      <c r="C126" s="38">
        <f t="shared" si="154"/>
        <v>0</v>
      </c>
      <c r="D126" s="2">
        <f>Gen_Cons_Horario!B152</f>
        <v>14.914000000000001</v>
      </c>
      <c r="E126" s="140">
        <f t="shared" si="112"/>
        <v>-14.914000000000001</v>
      </c>
      <c r="F126" s="116">
        <f>IF(AND(E126&gt;0,E126*$B$4+L125&lt;=$B$2*'SFV+BESS'!$I$9,E126&lt;'SFV+BESS'!$I$7), E126*$B$4, IF(AND(E126&gt;0,E126*$B$4+L125&gt;$B$2*'SFV+BESS'!$I$9,E126*$B$4&lt;'SFV+BESS'!$I$7),$B$2*'SFV+BESS'!$I$9-L125,IF(AND(E126&gt;0,E126*$B$4+L125&gt;$B$2*'SFV+BESS'!$I$9,E126*$B$4&gt;'SFV+BESS'!$I$7,L125&lt;$B$2*'SFV+BESS'!$I$9),$B$2*'SFV+BESS'!$I$9-L125,IF(AND(E126&gt;0,E126*$B$4+L125&lt;=$B$2*'SFV+BESS'!$I$9,E126&gt;'SFV+BESS'!$I$7),'SFV+BESS'!$I$7,0))))</f>
        <v>0</v>
      </c>
      <c r="G126" s="27">
        <f>IF(AND(E126&lt;0,L125+E126/$B$5&gt;$H$2,-E126/'Carga-Descarga Año'!$B$5&lt;'SFV+BESS'!$I$7),E126/$B$5,IF(AND(E126&lt;0,L125+E126/$B$5&gt;$H$2,-E126/'Carga-Descarga Año'!$B$5&gt;'SFV+BESS'!$I$7),-'SFV+BESS'!$I$7,IF(AND(E126&lt;0,L125+E126/$B$5&lt;$H$2),-MIN('SFV+BESS'!$I$7,L125-$H$2),0)))</f>
        <v>-15.698947368421054</v>
      </c>
      <c r="I126" s="38">
        <f t="shared" si="113"/>
        <v>0</v>
      </c>
      <c r="J126" s="27">
        <f t="shared" si="115"/>
        <v>14.914000000000001</v>
      </c>
      <c r="K126" s="27">
        <f t="shared" si="114"/>
        <v>0</v>
      </c>
      <c r="L126" s="28">
        <f>IF((L125+F126+G126)&gt;=$B$2*'SFV+BESS'!$I$9, $B$2*'SFV+BESS'!$I$9, (L125+F126+G126))</f>
        <v>157.91355263157894</v>
      </c>
      <c r="M126" s="110">
        <f t="shared" si="116"/>
        <v>0</v>
      </c>
      <c r="R126" s="251"/>
      <c r="S126" s="48">
        <v>4.875</v>
      </c>
      <c r="T126" s="2">
        <f t="shared" si="173"/>
        <v>0</v>
      </c>
      <c r="U126" s="2">
        <f>Gen_Cons_Horario!B896</f>
        <v>0</v>
      </c>
      <c r="V126" s="35">
        <f t="shared" si="148"/>
        <v>0</v>
      </c>
      <c r="W126" s="116">
        <f>IF(AND(V126&gt;0,V126*$B$4+AC125&lt;=$B$2*'SFV+BESS'!$I$9,V126&lt;'SFV+BESS'!$I$7), V126*$B$4, IF(AND(V126&gt;0,V126*$B$4+AC125&gt;$B$2*'SFV+BESS'!$I$9,V126*$B$4&lt;'SFV+BESS'!$I$7),$B$2*'SFV+BESS'!$I$9-AC125,IF(AND(V126&gt;0,V126*$B$4+AC125&gt;$B$2*'SFV+BESS'!$I$9,V126*$B$4&gt;'SFV+BESS'!$I$7,AC125&lt;$B$2*'SFV+BESS'!$I$9),$B$2*'SFV+BESS'!$I$9-AC125,IF(AND(V126&gt;0,V126*$B$4+AC125&lt;=$B$2*'SFV+BESS'!$I$9,V126&gt;'SFV+BESS'!$I$7),'SFV+BESS'!$I$7,0))))</f>
        <v>0</v>
      </c>
      <c r="X126" s="27">
        <f>IF(AND(V126&lt;0,AC125+V126/$B$5&gt;$H$2,-V126/'Carga-Descarga Año'!$B$5&lt;'SFV+BESS'!$I$7),V126/$B$5,IF(AND(V126&lt;0,AC125+V126/$B$5&gt;$H$2,-V126/'Carga-Descarga Año'!$B$5&gt;'SFV+BESS'!$I$7),-'SFV+BESS'!$I$7,IF(AND(V126&lt;0,AC125+V126/$B$5&lt;$H$2),-MIN('SFV+BESS'!$I$7,AC125-$H$2),0)))</f>
        <v>0</v>
      </c>
      <c r="Z126" s="33">
        <f t="shared" si="142"/>
        <v>0</v>
      </c>
      <c r="AA126" s="27">
        <f t="shared" si="117"/>
        <v>0</v>
      </c>
      <c r="AB126" s="27">
        <f t="shared" si="141"/>
        <v>0</v>
      </c>
      <c r="AC126" s="28">
        <f>IF((AC125+W126+X126)&gt;=$B$2*'SFV+BESS'!$I$9, $B$2*'SFV+BESS'!$I$9, (AC125+W126+X126))</f>
        <v>173.61249999999998</v>
      </c>
      <c r="AD126" s="110">
        <f t="shared" si="118"/>
        <v>0</v>
      </c>
      <c r="AI126" s="251"/>
      <c r="AJ126" s="48">
        <v>4.875</v>
      </c>
      <c r="AK126" s="52">
        <f t="shared" si="174"/>
        <v>0</v>
      </c>
      <c r="AL126" s="33">
        <f>Gen_Cons_Horario!B1568</f>
        <v>0</v>
      </c>
      <c r="AM126" s="35">
        <f t="shared" si="149"/>
        <v>0</v>
      </c>
      <c r="AN126" s="116">
        <f>IF(AND(AM126&gt;0,AM126*$B$4+AT125&lt;=$B$2*'SFV+BESS'!$I$9,AM126&lt;'SFV+BESS'!$I$7), AM126*$B$4, IF(AND(AM126&gt;0,AM126*$B$4+AT125&gt;$B$2*'SFV+BESS'!$I$9,AM126*$B$4&lt;'SFV+BESS'!$I$7),$B$2*'SFV+BESS'!$I$9-AT125,IF(AND(AM126&gt;0,AM126*$B$4+AT125&gt;$B$2*'SFV+BESS'!$I$9,AM126*$B$4&gt;'SFV+BESS'!$I$7,AT125&lt;$B$2*'SFV+BESS'!$I$9),$B$2*'SFV+BESS'!$I$9-AT125,IF(AND(AM126&gt;0,AM126*$B$4+AT125&lt;=$B$2*'SFV+BESS'!$I$9,AM126&gt;'SFV+BESS'!$I$7),'SFV+BESS'!$I$7,0))))</f>
        <v>0</v>
      </c>
      <c r="AO126" s="27">
        <f>IF(AND(AM126&lt;0,AT125+AM126/$B$5&gt;$H$2,-AM126/'Carga-Descarga Año'!$B$5&lt;'SFV+BESS'!$I$7),AM126/$B$5,IF(AND(AM126&lt;0,AT125+AM126/$B$5&gt;$H$2,-AM126/'Carga-Descarga Año'!$B$5&gt;'SFV+BESS'!$I$7),-'SFV+BESS'!$I$7,IF(AND(AM126&lt;0,AT125+AM126/$B$5&lt;$H$2),-MIN('SFV+BESS'!$I$7,AT125-$H$2),0)))</f>
        <v>0</v>
      </c>
      <c r="AP126" s="33"/>
      <c r="AQ126" s="33">
        <f t="shared" si="155"/>
        <v>0</v>
      </c>
      <c r="AR126" s="27">
        <f t="shared" si="119"/>
        <v>0</v>
      </c>
      <c r="AS126" s="27">
        <f t="shared" si="156"/>
        <v>0</v>
      </c>
      <c r="AT126" s="28">
        <f>IF((AT125+AN126+AO126)&gt;=$B$2*'SFV+BESS'!$I$9, $B$2*'SFV+BESS'!$I$9, (AT125+AN126+AO126))</f>
        <v>172.53218491635695</v>
      </c>
      <c r="AU126" s="110">
        <f t="shared" si="120"/>
        <v>0</v>
      </c>
      <c r="AZ126" s="251"/>
      <c r="BA126" s="48">
        <v>4.875</v>
      </c>
      <c r="BB126" s="33">
        <f t="shared" si="175"/>
        <v>0</v>
      </c>
      <c r="BC126" s="33">
        <f>Gen_Cons_Horario!B2312</f>
        <v>0</v>
      </c>
      <c r="BD126" s="35">
        <f t="shared" si="150"/>
        <v>0</v>
      </c>
      <c r="BE126" s="116">
        <f>IF(AND(BD126&gt;0,BD126*$B$4+BK125&lt;=$B$2*'SFV+BESS'!$I$9,BD126&lt;'SFV+BESS'!$I$7), BD126*$B$4, IF(AND(BD126&gt;0,BD126*$B$4+BK125&gt;$B$2*'SFV+BESS'!$I$9,BD126*$B$4&lt;'SFV+BESS'!$I$7),$B$2*'SFV+BESS'!$I$9-BK125,IF(AND(BD126&gt;0,BD126*$B$4+BK125&gt;$B$2*'SFV+BESS'!$I$9,BD126*$B$4&gt;'SFV+BESS'!$I$7,BK125&lt;$B$2*'SFV+BESS'!$I$9),$B$2*'SFV+BESS'!$I$9-BK125,IF(AND(BD126&gt;0,BD126*$B$4+BK125&lt;=$B$2*'SFV+BESS'!$I$9,BD126&gt;'SFV+BESS'!$I$7),'SFV+BESS'!$I$7,0))))</f>
        <v>0</v>
      </c>
      <c r="BF126" s="27">
        <f>IF(AND(BD126&lt;0,BK125+BD126/$B$5&gt;$H$2,-BD126/'Carga-Descarga Año'!$B$5&lt;'SFV+BESS'!$I$7),BD126/$B$5,IF(AND(BD126&lt;0,BK125+BD126/$B$5&gt;$H$2,-BD126/'Carga-Descarga Año'!$B$5&gt;'SFV+BESS'!$I$7),-'SFV+BESS'!$I$7,IF(AND(BD126&lt;0,BK125+BD126/$B$5&lt;$H$2),-MIN('SFV+BESS'!$I$7,BK125-$H$2),0)))</f>
        <v>0</v>
      </c>
      <c r="BG126" s="33"/>
      <c r="BH126" s="33">
        <f t="shared" si="157"/>
        <v>0</v>
      </c>
      <c r="BI126" s="27">
        <f t="shared" si="121"/>
        <v>0</v>
      </c>
      <c r="BJ126" s="27">
        <f t="shared" si="158"/>
        <v>0</v>
      </c>
      <c r="BK126" s="28">
        <f>IF((BK125+BE126+BF126)&gt;=$B$2*'SFV+BESS'!$I$9, $B$2*'SFV+BESS'!$I$9, (BK125+BE126+BF126))</f>
        <v>173.61249999999998</v>
      </c>
      <c r="BL126" s="110">
        <f t="shared" si="122"/>
        <v>0</v>
      </c>
      <c r="BQ126" s="251"/>
      <c r="BR126" s="48">
        <v>4.875</v>
      </c>
      <c r="BS126" s="33">
        <f t="shared" si="176"/>
        <v>0</v>
      </c>
      <c r="BT126" s="33">
        <f>Gen_Cons_Horario!B3032</f>
        <v>0</v>
      </c>
      <c r="BU126" s="35">
        <f t="shared" si="151"/>
        <v>0</v>
      </c>
      <c r="BV126" s="116">
        <f>IF(AND(BU126&gt;0,BU126*$B$4+CB125&lt;=$B$2*'SFV+BESS'!$I$9,BU126&lt;'SFV+BESS'!$I$7), BU126*$B$4, IF(AND(BU126&gt;0,BU126*$B$4+CB125&gt;$B$2*'SFV+BESS'!$I$9,BU126*$B$4&lt;'SFV+BESS'!$I$7),$B$2*'SFV+BESS'!$I$9-CB125,IF(AND(BU126&gt;0,BU126*$B$4+CB125&gt;$B$2*'SFV+BESS'!$I$9,BU126*$B$4&gt;'SFV+BESS'!$I$7,CB125&lt;$B$2*'SFV+BESS'!$I$9),$B$2*'SFV+BESS'!$I$9-CB125,IF(AND(BU126&gt;0,BU126*$B$4+CB125&lt;=$B$2*'SFV+BESS'!$I$9,BU126&gt;'SFV+BESS'!$I$7),'SFV+BESS'!$I$7,0))))</f>
        <v>0</v>
      </c>
      <c r="BW126" s="27">
        <f>IF(AND(BU126&lt;0,CB125+BU126/$B$5&gt;$H$2,-BU126/'Carga-Descarga Año'!$B$5&lt;'SFV+BESS'!$I$7),BU126/$B$5,IF(AND(BU126&lt;0,CB125+BU126/$B$5&gt;$H$2,-BU126/'Carga-Descarga Año'!$B$5&gt;'SFV+BESS'!$I$7),-'SFV+BESS'!$I$7,IF(AND(BU126&lt;0,CB125+BU126/$B$5&lt;$H$2),-MIN('SFV+BESS'!$I$7,CB125-$H$2),0)))</f>
        <v>0</v>
      </c>
      <c r="BX126" s="33"/>
      <c r="BY126" s="33">
        <f t="shared" si="159"/>
        <v>0</v>
      </c>
      <c r="BZ126" s="27">
        <f t="shared" si="123"/>
        <v>0</v>
      </c>
      <c r="CA126" s="27">
        <f t="shared" si="124"/>
        <v>0</v>
      </c>
      <c r="CB126" s="28">
        <f>IF((CB125+BV126+BW126)&gt;=$B$2*'SFV+BESS'!$I$9, $B$2*'SFV+BESS'!$I$9, (CB125+BV126+BW126))</f>
        <v>173.61249999999998</v>
      </c>
      <c r="CC126" s="110">
        <f t="shared" si="125"/>
        <v>0</v>
      </c>
      <c r="CH126" s="251"/>
      <c r="CI126" s="48">
        <v>4.875</v>
      </c>
      <c r="CJ126" s="33">
        <f t="shared" si="177"/>
        <v>0</v>
      </c>
      <c r="CK126" s="33">
        <f>Gen_Cons_Horario!B3776</f>
        <v>0</v>
      </c>
      <c r="CL126" s="35">
        <f t="shared" si="152"/>
        <v>0</v>
      </c>
      <c r="CM126" s="116">
        <f>IF(AND(CL126&gt;0,CL126*$B$4+CS125&lt;=$B$2*'SFV+BESS'!$I$9,CL126&lt;'SFV+BESS'!$I$7), CL126*$B$4, IF(AND(CL126&gt;0,CL126*$B$4+CS125&gt;$B$2*'SFV+BESS'!$I$9,CL126*$B$4&lt;'SFV+BESS'!$I$7),$B$2*'SFV+BESS'!$I$9-CS125,IF(AND(CL126&gt;0,CL126*$B$4+CS125&gt;$B$2*'SFV+BESS'!$I$9,CL126*$B$4&gt;'SFV+BESS'!$I$7,CS125&lt;$B$2*'SFV+BESS'!$I$9),$B$2*'SFV+BESS'!$I$9-CS125,IF(AND(CL126&gt;0,CL126*$B$4+CS125&lt;=$B$2*'SFV+BESS'!$I$9,CL126&gt;'SFV+BESS'!$I$7),'SFV+BESS'!$I$7,0))))</f>
        <v>0</v>
      </c>
      <c r="CN126" s="27">
        <f>IF(AND(CL126&lt;0,CS125+CL126/$B$5&gt;$H$2,-CL126/'Carga-Descarga Año'!$B$5&lt;'SFV+BESS'!$I$7),CL126/$B$5,IF(AND(CL126&lt;0,CS125+CL126/$B$5&gt;$H$2,-CL126/'Carga-Descarga Año'!$B$5&gt;'SFV+BESS'!$I$7),-'SFV+BESS'!$I$7,IF(AND(CL126&lt;0,CS125+CL126/$B$5&lt;$H$2),-MIN('SFV+BESS'!$I$7,CS125-$H$2),0)))</f>
        <v>0</v>
      </c>
      <c r="CO126" s="33"/>
      <c r="CP126" s="33">
        <f t="shared" si="160"/>
        <v>0</v>
      </c>
      <c r="CQ126" s="27">
        <f t="shared" si="126"/>
        <v>0</v>
      </c>
      <c r="CR126" s="27">
        <f t="shared" si="161"/>
        <v>0</v>
      </c>
      <c r="CS126" s="28">
        <f>IF((CS125+CM126+CN126)&gt;=$B$2*'SFV+BESS'!$I$9, $B$2*'SFV+BESS'!$I$9, (CS125+CM126+CN126))</f>
        <v>173.61249999999998</v>
      </c>
      <c r="CT126" s="110">
        <f t="shared" si="127"/>
        <v>0</v>
      </c>
      <c r="CY126" s="251"/>
      <c r="CZ126" s="48">
        <v>4.875</v>
      </c>
      <c r="DA126" s="33">
        <f t="shared" si="178"/>
        <v>0</v>
      </c>
      <c r="DB126" s="33">
        <f>Gen_Cons_Horario!B4496</f>
        <v>0</v>
      </c>
      <c r="DC126" s="35">
        <f t="shared" si="143"/>
        <v>0</v>
      </c>
      <c r="DD126" s="116">
        <f>IF(AND(DC126&gt;0,DC126*$B$4+DJ125&lt;=$B$2*'SFV+BESS'!$I$9,DC126&lt;'SFV+BESS'!$I$7), DC126*$B$4, IF(AND(DC126&gt;0,DC126*$B$4+DJ125&gt;$B$2*'SFV+BESS'!$I$9,DC126*$B$4&lt;'SFV+BESS'!$I$7),$B$2*'SFV+BESS'!$I$9-DJ125,IF(AND(DC126&gt;0,DC126*$B$4+DJ125&gt;$B$2*'SFV+BESS'!$I$9,DC126*$B$4&gt;'SFV+BESS'!$I$7,DJ125&lt;$B$2*'SFV+BESS'!$I$9),$B$2*'SFV+BESS'!$I$9-DJ125,IF(AND(DC126&gt;0,DC126*$B$4+DJ125&lt;=$B$2*'SFV+BESS'!$I$9,DC126&gt;'SFV+BESS'!$I$7),'SFV+BESS'!$I$7,0))))</f>
        <v>0</v>
      </c>
      <c r="DE126" s="27">
        <f>IF(AND(DC126&lt;0,DJ125+DC126/$B$5&gt;$H$2,-DC126/'Carga-Descarga Año'!$B$5&lt;'SFV+BESS'!$I$7),DC126/$B$5,IF(AND(DC126&lt;0,DJ125+DC126/$B$5&gt;$H$2,-DC126/'Carga-Descarga Año'!$B$5&gt;'SFV+BESS'!$I$7),-'SFV+BESS'!$I$7,IF(AND(DC126&lt;0,DJ125+DC126/$B$5&lt;$H$2),-MIN('SFV+BESS'!$I$7,DJ125-$H$2),0)))</f>
        <v>0</v>
      </c>
      <c r="DF126" s="33"/>
      <c r="DG126" s="33">
        <f t="shared" si="162"/>
        <v>0</v>
      </c>
      <c r="DH126" s="27">
        <f t="shared" si="128"/>
        <v>0</v>
      </c>
      <c r="DI126" s="27">
        <f t="shared" si="129"/>
        <v>0</v>
      </c>
      <c r="DJ126" s="28">
        <f>IF((DJ125+DD126+DE126)&gt;=$B$2*'SFV+BESS'!$I$9, $B$2*'SFV+BESS'!$I$9, (DJ125+DD126+DE126))</f>
        <v>173.61249999999998</v>
      </c>
      <c r="DK126" s="110">
        <f t="shared" si="130"/>
        <v>0</v>
      </c>
      <c r="DP126" s="251"/>
      <c r="DQ126" s="48">
        <v>4.875</v>
      </c>
      <c r="DR126" s="33">
        <f t="shared" si="179"/>
        <v>0</v>
      </c>
      <c r="DS126" s="33">
        <f>Gen_Cons_Horario!B5240</f>
        <v>0</v>
      </c>
      <c r="DT126" s="35">
        <f t="shared" si="144"/>
        <v>0</v>
      </c>
      <c r="DU126" s="116">
        <f>IF(AND(DT126&gt;0,DT126*$B$4+EA125&lt;=$B$2*'SFV+BESS'!$I$9,DT126&lt;'SFV+BESS'!$I$7), DT126*$B$4, IF(AND(DT126&gt;0,DT126*$B$4+EA125&gt;$B$2*'SFV+BESS'!$I$9,DT126*$B$4&lt;'SFV+BESS'!$I$7),$B$2*'SFV+BESS'!$I$9-EA125,IF(AND(DT126&gt;0,DT126*$B$4+EA125&gt;$B$2*'SFV+BESS'!$I$9,DT126*$B$4&gt;'SFV+BESS'!$I$7,EA125&lt;$B$2*'SFV+BESS'!$I$9),$B$2*'SFV+BESS'!$I$9-EA125,IF(AND(DT126&gt;0,DT126*$B$4+EA125&lt;=$B$2*'SFV+BESS'!$I$9,DT126&gt;'SFV+BESS'!$I$7),'SFV+BESS'!$I$7,0))))</f>
        <v>0</v>
      </c>
      <c r="DV126" s="27">
        <f>IF(AND(DT126&lt;0,EA125+DT126/$B$5&gt;$H$2,-DT126/'Carga-Descarga Año'!$B$5&lt;'SFV+BESS'!$I$7),DT126/$B$5,IF(AND(DT126&lt;0,EA125+DT126/$B$5&gt;$H$2,-DT126/'Carga-Descarga Año'!$B$5&gt;'SFV+BESS'!$I$7),-'SFV+BESS'!$I$7,IF(AND(DT126&lt;0,EA125+DT126/$B$5&lt;$H$2),-MIN('SFV+BESS'!$I$7,EA125-$H$2),0)))</f>
        <v>0</v>
      </c>
      <c r="DW126" s="33"/>
      <c r="DX126" s="33">
        <f t="shared" si="163"/>
        <v>0</v>
      </c>
      <c r="DY126" s="27">
        <f t="shared" si="131"/>
        <v>0</v>
      </c>
      <c r="DZ126" s="27">
        <f t="shared" si="164"/>
        <v>0</v>
      </c>
      <c r="EA126" s="28">
        <f>IF((EA125+DU126+DV126)&gt;=$B$2*'SFV+BESS'!$I$9, $B$2*'SFV+BESS'!$I$9, (EA125+DU126+DV126))</f>
        <v>173.61249999999998</v>
      </c>
      <c r="EB126" s="110">
        <f t="shared" si="132"/>
        <v>0</v>
      </c>
      <c r="EG126" s="251"/>
      <c r="EH126" s="48">
        <v>4.875</v>
      </c>
      <c r="EI126" s="33">
        <f t="shared" si="180"/>
        <v>0</v>
      </c>
      <c r="EJ126" s="33">
        <f>Gen_Cons_Horario!B5984</f>
        <v>0</v>
      </c>
      <c r="EK126" s="35">
        <f t="shared" si="145"/>
        <v>0</v>
      </c>
      <c r="EL126" s="116">
        <f>IF(AND(EK126&gt;0,EK126*$B$4+ER125&lt;=$B$2*'SFV+BESS'!$I$9,EK126&lt;'SFV+BESS'!$I$7), EK126*$B$4, IF(AND(EK126&gt;0,EK126*$B$4+ER125&gt;$B$2*'SFV+BESS'!$I$9,EK126*$B$4&lt;'SFV+BESS'!$I$7),$B$2*'SFV+BESS'!$I$9-ER125,IF(AND(EK126&gt;0,EK126*$B$4+ER125&gt;$B$2*'SFV+BESS'!$I$9,EK126*$B$4&gt;'SFV+BESS'!$I$7,ER125&lt;$B$2*'SFV+BESS'!$I$9),$B$2*'SFV+BESS'!$I$9-ER125,IF(AND(EK126&gt;0,EK126*$B$4+ER125&lt;=$B$2*'SFV+BESS'!$I$9,EK126&gt;'SFV+BESS'!$I$7),'SFV+BESS'!$I$7,0))))</f>
        <v>0</v>
      </c>
      <c r="EM126" s="27">
        <f>IF(AND(EK126&lt;0,ER125+EK126/$B$5&gt;$H$2,-EK126/'Carga-Descarga Año'!$B$5&lt;'SFV+BESS'!$I$7),EK126/$B$5,IF(AND(EK126&lt;0,ER125+EK126/$B$5&gt;$H$2,-EK126/'Carga-Descarga Año'!$B$5&gt;'SFV+BESS'!$I$7),-'SFV+BESS'!$I$7,IF(AND(EK126&lt;0,ER125+EK126/$B$5&lt;$H$2),-MIN('SFV+BESS'!$I$7,ER125-$H$2),0)))</f>
        <v>0</v>
      </c>
      <c r="EN126" s="33"/>
      <c r="EO126" s="33">
        <f t="shared" si="165"/>
        <v>0</v>
      </c>
      <c r="EP126" s="27">
        <f t="shared" si="133"/>
        <v>0</v>
      </c>
      <c r="EQ126" s="27">
        <f t="shared" si="166"/>
        <v>0</v>
      </c>
      <c r="ER126" s="28">
        <f>IF((ER125+EL126+EM126)&gt;=$B$2*'SFV+BESS'!$I$9, $B$2*'SFV+BESS'!$I$9, (ER125+EL126+EM126))</f>
        <v>173.61249999999998</v>
      </c>
      <c r="ES126" s="110">
        <f t="shared" si="134"/>
        <v>0</v>
      </c>
      <c r="EX126" s="251"/>
      <c r="EY126" s="48">
        <v>4.875</v>
      </c>
      <c r="EZ126" s="33">
        <f t="shared" si="181"/>
        <v>0</v>
      </c>
      <c r="FA126" s="33">
        <f>Gen_Cons_Horario!B6704</f>
        <v>0</v>
      </c>
      <c r="FB126" s="35">
        <f t="shared" si="146"/>
        <v>0</v>
      </c>
      <c r="FC126" s="116">
        <f>IF(AND(FB126&gt;0,FB126*$B$4+FI125&lt;=$B$2*'SFV+BESS'!$I$9,FB126&lt;'SFV+BESS'!$I$7), FB126*$B$4, IF(AND(FB126&gt;0,FB126*$B$4+FI125&gt;$B$2*'SFV+BESS'!$I$9,FB126*$B$4&lt;'SFV+BESS'!$I$7),$B$2*'SFV+BESS'!$I$9-FI125,IF(AND(FB126&gt;0,FB126*$B$4+FI125&gt;$B$2*'SFV+BESS'!$I$9,FB126*$B$4&gt;'SFV+BESS'!$I$7,FI125&lt;$B$2*'SFV+BESS'!$I$9),$B$2*'SFV+BESS'!$I$9-FI125,IF(AND(FB126&gt;0,FB126*$B$4+FI125&lt;=$B$2*'SFV+BESS'!$I$9,FB126&gt;'SFV+BESS'!$I$7),'SFV+BESS'!$I$7,0))))</f>
        <v>0</v>
      </c>
      <c r="FD126" s="27">
        <f>IF(AND(FB126&lt;0,FI125+FB126/$B$5&gt;$H$2,-FB126/'Carga-Descarga Año'!$B$5&lt;'SFV+BESS'!$I$7),FB126/$B$5,IF(AND(FB126&lt;0,FI125+FB126/$B$5&gt;$H$2,-FB126/'Carga-Descarga Año'!$B$5&gt;'SFV+BESS'!$I$7),-'SFV+BESS'!$I$7,IF(AND(FB126&lt;0,FI125+FB126/$B$5&lt;$H$2),-MIN('SFV+BESS'!$I$7,FI125-$H$2),0)))</f>
        <v>0</v>
      </c>
      <c r="FE126" s="33"/>
      <c r="FF126" s="33">
        <f t="shared" si="167"/>
        <v>0</v>
      </c>
      <c r="FG126" s="27">
        <f t="shared" si="135"/>
        <v>0</v>
      </c>
      <c r="FH126" s="27">
        <f t="shared" si="168"/>
        <v>0</v>
      </c>
      <c r="FI126" s="28">
        <f>IF((FI125+FC126+FD126)&gt;=$B$2*'SFV+BESS'!$I$9, $B$2*'SFV+BESS'!$I$9, (FI125+FC126+FD126))</f>
        <v>173.61249999999998</v>
      </c>
      <c r="FJ126" s="110">
        <f t="shared" si="136"/>
        <v>0</v>
      </c>
      <c r="FO126" s="251"/>
      <c r="FP126" s="48">
        <v>4.875</v>
      </c>
      <c r="FQ126" s="33">
        <f t="shared" si="182"/>
        <v>0</v>
      </c>
      <c r="FR126" s="33">
        <f>Gen_Cons_Horario!B7448</f>
        <v>0</v>
      </c>
      <c r="FS126" s="35">
        <f t="shared" si="147"/>
        <v>0</v>
      </c>
      <c r="FT126" s="116">
        <f>IF(AND(FS126&gt;0,FS126*$B$4+FZ125&lt;=$B$2*'SFV+BESS'!$I$9,FS126&lt;'SFV+BESS'!$I$7), FS126*$B$4, IF(AND(FS126&gt;0,FS126*$B$4+FZ125&gt;$B$2*'SFV+BESS'!$I$9,FS126*$B$4&lt;'SFV+BESS'!$I$7),$B$2*'SFV+BESS'!$I$9-FZ125,IF(AND(FS126&gt;0,FS126*$B$4+FZ125&gt;$B$2*'SFV+BESS'!$I$9,FS126*$B$4&gt;'SFV+BESS'!$I$7,FZ125&lt;$B$2*'SFV+BESS'!$I$9),$B$2*'SFV+BESS'!$I$9-FZ125,IF(AND(FS126&gt;0,FS126*$B$4+FZ125&lt;=$B$2*'SFV+BESS'!$I$9,FS126&gt;'SFV+BESS'!$I$7),'SFV+BESS'!$I$7,0))))</f>
        <v>0</v>
      </c>
      <c r="FU126" s="27">
        <f>IF(AND(FS126&lt;0,FZ125+FS126/$B$5&gt;$H$2,-FS126/'Carga-Descarga Año'!$B$5&lt;'SFV+BESS'!$I$7),FS126/$B$5,IF(AND(FS126&lt;0,FZ125+FS126/$B$5&gt;$H$2,-FS126/'Carga-Descarga Año'!$B$5&gt;'SFV+BESS'!$I$7),-'SFV+BESS'!$I$7,IF(AND(FS126&lt;0,FZ125+FS126/$B$5&lt;$H$2),-MIN('SFV+BESS'!$I$7,FZ125-$H$2),0)))</f>
        <v>0</v>
      </c>
      <c r="FV126" s="33"/>
      <c r="FW126" s="33">
        <f t="shared" si="169"/>
        <v>0</v>
      </c>
      <c r="FX126" s="27">
        <f t="shared" si="137"/>
        <v>0</v>
      </c>
      <c r="FY126" s="27">
        <f t="shared" si="170"/>
        <v>0</v>
      </c>
      <c r="FZ126" s="28">
        <f>IF((FZ125+FT126+FU126)&gt;=$B$2*'SFV+BESS'!$I$9, $B$2*'SFV+BESS'!$I$9, (FZ125+FT126+FU126))</f>
        <v>173.61249999999998</v>
      </c>
      <c r="GA126" s="110">
        <f t="shared" si="138"/>
        <v>0</v>
      </c>
      <c r="GF126" s="251"/>
      <c r="GG126" s="48">
        <v>4.875</v>
      </c>
      <c r="GH126" s="33">
        <f t="shared" si="183"/>
        <v>0</v>
      </c>
      <c r="GI126" s="33">
        <f>Gen_Cons_Horario!B8168</f>
        <v>0</v>
      </c>
      <c r="GJ126" s="35">
        <f t="shared" si="153"/>
        <v>0</v>
      </c>
      <c r="GK126" s="116">
        <f>IF(AND(GJ126&gt;0,GJ126*$B$4+GQ125&lt;=$B$2*'SFV+BESS'!$I$9,GJ126&lt;'SFV+BESS'!$I$7), GJ126*$B$4, IF(AND(GJ126&gt;0,GJ126*$B$4+GQ125&gt;$B$2*'SFV+BESS'!$I$9,GJ126*$B$4&lt;'SFV+BESS'!$I$7),$B$2*'SFV+BESS'!$I$9-GQ125,IF(AND(GJ126&gt;0,GJ126*$B$4+GQ125&gt;$B$2*'SFV+BESS'!$I$9,GJ126*$B$4&gt;'SFV+BESS'!$I$7,GQ125&lt;$B$2*'SFV+BESS'!$I$9),$B$2*'SFV+BESS'!$I$9-GQ125,IF(AND(GJ126&gt;0,GJ126*$B$4+GQ125&lt;=$B$2*'SFV+BESS'!$I$9,GJ126&gt;'SFV+BESS'!$I$7),'SFV+BESS'!$I$7,0))))</f>
        <v>0</v>
      </c>
      <c r="GL126" s="27">
        <f>IF(AND(GJ126&lt;0,GQ125+GJ126/$B$5&gt;$H$2,-GJ126/'Carga-Descarga Año'!$B$5&lt;'SFV+BESS'!$I$7),GJ126/$B$5,IF(AND(GJ126&lt;0,GQ125+GJ126/$B$5&gt;$H$2,-GJ126/'Carga-Descarga Año'!$B$5&gt;'SFV+BESS'!$I$7),-'SFV+BESS'!$I$7,IF(AND(GJ126&lt;0,GQ125+GJ126/$B$5&lt;$H$2),-MIN('SFV+BESS'!$I$7,GQ125-$H$2),0)))</f>
        <v>0</v>
      </c>
      <c r="GM126" s="33"/>
      <c r="GN126" s="33">
        <f t="shared" si="171"/>
        <v>0</v>
      </c>
      <c r="GO126" s="27">
        <f t="shared" si="139"/>
        <v>0</v>
      </c>
      <c r="GP126" s="27">
        <f t="shared" si="172"/>
        <v>0</v>
      </c>
      <c r="GQ126" s="28">
        <f>IF((GQ125+GK126+GL126)&gt;=$B$2*'SFV+BESS'!$I$9, $B$2*'SFV+BESS'!$I$9, (GQ125+GK126+GL126))</f>
        <v>173.61249999999998</v>
      </c>
      <c r="GR126" s="110">
        <f t="shared" si="140"/>
        <v>0</v>
      </c>
    </row>
    <row r="127" spans="1:200">
      <c r="A127" s="249"/>
      <c r="B127" s="48">
        <v>4.9166666666666696</v>
      </c>
      <c r="C127" s="38">
        <f t="shared" si="154"/>
        <v>0</v>
      </c>
      <c r="D127" s="2">
        <f>Gen_Cons_Horario!B153</f>
        <v>14.914000000000001</v>
      </c>
      <c r="E127" s="140">
        <f t="shared" si="112"/>
        <v>-14.914000000000001</v>
      </c>
      <c r="F127" s="116">
        <f>IF(AND(E127&gt;0,E127*$B$4+L126&lt;=$B$2*'SFV+BESS'!$I$9,E127&lt;'SFV+BESS'!$I$7), E127*$B$4, IF(AND(E127&gt;0,E127*$B$4+L126&gt;$B$2*'SFV+BESS'!$I$9,E127*$B$4&lt;'SFV+BESS'!$I$7),$B$2*'SFV+BESS'!$I$9-L126,IF(AND(E127&gt;0,E127*$B$4+L126&gt;$B$2*'SFV+BESS'!$I$9,E127*$B$4&gt;'SFV+BESS'!$I$7,L126&lt;$B$2*'SFV+BESS'!$I$9),$B$2*'SFV+BESS'!$I$9-L126,IF(AND(E127&gt;0,E127*$B$4+L126&lt;=$B$2*'SFV+BESS'!$I$9,E127&gt;'SFV+BESS'!$I$7),'SFV+BESS'!$I$7,0))))</f>
        <v>0</v>
      </c>
      <c r="G127" s="27">
        <f>IF(AND(E127&lt;0,L126+E127/$B$5&gt;$H$2,-E127/'Carga-Descarga Año'!$B$5&lt;'SFV+BESS'!$I$7),E127/$B$5,IF(AND(E127&lt;0,L126+E127/$B$5&gt;$H$2,-E127/'Carga-Descarga Año'!$B$5&gt;'SFV+BESS'!$I$7),-'SFV+BESS'!$I$7,IF(AND(E127&lt;0,L126+E127/$B$5&lt;$H$2),-MIN('SFV+BESS'!$I$7,L126-$H$2),0)))</f>
        <v>-15.698947368421054</v>
      </c>
      <c r="I127" s="38">
        <f t="shared" si="113"/>
        <v>0</v>
      </c>
      <c r="J127" s="27">
        <f t="shared" si="115"/>
        <v>14.914000000000001</v>
      </c>
      <c r="K127" s="27">
        <f t="shared" si="114"/>
        <v>0</v>
      </c>
      <c r="L127" s="28">
        <f>IF((L126+F127+G127)&gt;=$B$2*'SFV+BESS'!$I$9, $B$2*'SFV+BESS'!$I$9, (L126+F127+G127))</f>
        <v>142.21460526315789</v>
      </c>
      <c r="M127" s="110">
        <f t="shared" si="116"/>
        <v>0</v>
      </c>
      <c r="R127" s="251"/>
      <c r="S127" s="48">
        <v>4.9166666666666696</v>
      </c>
      <c r="T127" s="2">
        <f t="shared" si="173"/>
        <v>0</v>
      </c>
      <c r="U127" s="2">
        <f>Gen_Cons_Horario!B897</f>
        <v>0</v>
      </c>
      <c r="V127" s="35">
        <f t="shared" si="148"/>
        <v>0</v>
      </c>
      <c r="W127" s="116">
        <f>IF(AND(V127&gt;0,V127*$B$4+AC126&lt;=$B$2*'SFV+BESS'!$I$9,V127&lt;'SFV+BESS'!$I$7), V127*$B$4, IF(AND(V127&gt;0,V127*$B$4+AC126&gt;$B$2*'SFV+BESS'!$I$9,V127*$B$4&lt;'SFV+BESS'!$I$7),$B$2*'SFV+BESS'!$I$9-AC126,IF(AND(V127&gt;0,V127*$B$4+AC126&gt;$B$2*'SFV+BESS'!$I$9,V127*$B$4&gt;'SFV+BESS'!$I$7,AC126&lt;$B$2*'SFV+BESS'!$I$9),$B$2*'SFV+BESS'!$I$9-AC126,IF(AND(V127&gt;0,V127*$B$4+AC126&lt;=$B$2*'SFV+BESS'!$I$9,V127&gt;'SFV+BESS'!$I$7),'SFV+BESS'!$I$7,0))))</f>
        <v>0</v>
      </c>
      <c r="X127" s="27">
        <f>IF(AND(V127&lt;0,AC126+V127/$B$5&gt;$H$2,-V127/'Carga-Descarga Año'!$B$5&lt;'SFV+BESS'!$I$7),V127/$B$5,IF(AND(V127&lt;0,AC126+V127/$B$5&gt;$H$2,-V127/'Carga-Descarga Año'!$B$5&gt;'SFV+BESS'!$I$7),-'SFV+BESS'!$I$7,IF(AND(V127&lt;0,AC126+V127/$B$5&lt;$H$2),-MIN('SFV+BESS'!$I$7,AC126-$H$2),0)))</f>
        <v>0</v>
      </c>
      <c r="Z127" s="33">
        <f t="shared" si="142"/>
        <v>0</v>
      </c>
      <c r="AA127" s="27">
        <f t="shared" si="117"/>
        <v>0</v>
      </c>
      <c r="AB127" s="27">
        <f t="shared" si="141"/>
        <v>0</v>
      </c>
      <c r="AC127" s="28">
        <f>IF((AC126+W127+X127)&gt;=$B$2*'SFV+BESS'!$I$9, $B$2*'SFV+BESS'!$I$9, (AC126+W127+X127))</f>
        <v>173.61249999999998</v>
      </c>
      <c r="AD127" s="110">
        <f t="shared" si="118"/>
        <v>0</v>
      </c>
      <c r="AI127" s="251"/>
      <c r="AJ127" s="48">
        <v>4.9166666666666696</v>
      </c>
      <c r="AK127" s="52">
        <f t="shared" si="174"/>
        <v>0</v>
      </c>
      <c r="AL127" s="33">
        <f>Gen_Cons_Horario!B1569</f>
        <v>0</v>
      </c>
      <c r="AM127" s="35">
        <f t="shared" si="149"/>
        <v>0</v>
      </c>
      <c r="AN127" s="116">
        <f>IF(AND(AM127&gt;0,AM127*$B$4+AT126&lt;=$B$2*'SFV+BESS'!$I$9,AM127&lt;'SFV+BESS'!$I$7), AM127*$B$4, IF(AND(AM127&gt;0,AM127*$B$4+AT126&gt;$B$2*'SFV+BESS'!$I$9,AM127*$B$4&lt;'SFV+BESS'!$I$7),$B$2*'SFV+BESS'!$I$9-AT126,IF(AND(AM127&gt;0,AM127*$B$4+AT126&gt;$B$2*'SFV+BESS'!$I$9,AM127*$B$4&gt;'SFV+BESS'!$I$7,AT126&lt;$B$2*'SFV+BESS'!$I$9),$B$2*'SFV+BESS'!$I$9-AT126,IF(AND(AM127&gt;0,AM127*$B$4+AT126&lt;=$B$2*'SFV+BESS'!$I$9,AM127&gt;'SFV+BESS'!$I$7),'SFV+BESS'!$I$7,0))))</f>
        <v>0</v>
      </c>
      <c r="AO127" s="27">
        <f>IF(AND(AM127&lt;0,AT126+AM127/$B$5&gt;$H$2,-AM127/'Carga-Descarga Año'!$B$5&lt;'SFV+BESS'!$I$7),AM127/$B$5,IF(AND(AM127&lt;0,AT126+AM127/$B$5&gt;$H$2,-AM127/'Carga-Descarga Año'!$B$5&gt;'SFV+BESS'!$I$7),-'SFV+BESS'!$I$7,IF(AND(AM127&lt;0,AT126+AM127/$B$5&lt;$H$2),-MIN('SFV+BESS'!$I$7,AT126-$H$2),0)))</f>
        <v>0</v>
      </c>
      <c r="AP127" s="33"/>
      <c r="AQ127" s="33">
        <f t="shared" si="155"/>
        <v>0</v>
      </c>
      <c r="AR127" s="27">
        <f t="shared" si="119"/>
        <v>0</v>
      </c>
      <c r="AS127" s="27">
        <f t="shared" si="156"/>
        <v>0</v>
      </c>
      <c r="AT127" s="28">
        <f>IF((AT126+AN127+AO127)&gt;=$B$2*'SFV+BESS'!$I$9, $B$2*'SFV+BESS'!$I$9, (AT126+AN127+AO127))</f>
        <v>172.53218491635695</v>
      </c>
      <c r="AU127" s="110">
        <f t="shared" si="120"/>
        <v>0</v>
      </c>
      <c r="AZ127" s="251"/>
      <c r="BA127" s="48">
        <v>4.9166666666666696</v>
      </c>
      <c r="BB127" s="33">
        <f t="shared" si="175"/>
        <v>0</v>
      </c>
      <c r="BC127" s="33">
        <f>Gen_Cons_Horario!B2313</f>
        <v>0</v>
      </c>
      <c r="BD127" s="35">
        <f t="shared" si="150"/>
        <v>0</v>
      </c>
      <c r="BE127" s="116">
        <f>IF(AND(BD127&gt;0,BD127*$B$4+BK126&lt;=$B$2*'SFV+BESS'!$I$9,BD127&lt;'SFV+BESS'!$I$7), BD127*$B$4, IF(AND(BD127&gt;0,BD127*$B$4+BK126&gt;$B$2*'SFV+BESS'!$I$9,BD127*$B$4&lt;'SFV+BESS'!$I$7),$B$2*'SFV+BESS'!$I$9-BK126,IF(AND(BD127&gt;0,BD127*$B$4+BK126&gt;$B$2*'SFV+BESS'!$I$9,BD127*$B$4&gt;'SFV+BESS'!$I$7,BK126&lt;$B$2*'SFV+BESS'!$I$9),$B$2*'SFV+BESS'!$I$9-BK126,IF(AND(BD127&gt;0,BD127*$B$4+BK126&lt;=$B$2*'SFV+BESS'!$I$9,BD127&gt;'SFV+BESS'!$I$7),'SFV+BESS'!$I$7,0))))</f>
        <v>0</v>
      </c>
      <c r="BF127" s="27">
        <f>IF(AND(BD127&lt;0,BK126+BD127/$B$5&gt;$H$2,-BD127/'Carga-Descarga Año'!$B$5&lt;'SFV+BESS'!$I$7),BD127/$B$5,IF(AND(BD127&lt;0,BK126+BD127/$B$5&gt;$H$2,-BD127/'Carga-Descarga Año'!$B$5&gt;'SFV+BESS'!$I$7),-'SFV+BESS'!$I$7,IF(AND(BD127&lt;0,BK126+BD127/$B$5&lt;$H$2),-MIN('SFV+BESS'!$I$7,BK126-$H$2),0)))</f>
        <v>0</v>
      </c>
      <c r="BG127" s="33"/>
      <c r="BH127" s="33">
        <f t="shared" si="157"/>
        <v>0</v>
      </c>
      <c r="BI127" s="27">
        <f t="shared" si="121"/>
        <v>0</v>
      </c>
      <c r="BJ127" s="27">
        <f t="shared" si="158"/>
        <v>0</v>
      </c>
      <c r="BK127" s="28">
        <f>IF((BK126+BE127+BF127)&gt;=$B$2*'SFV+BESS'!$I$9, $B$2*'SFV+BESS'!$I$9, (BK126+BE127+BF127))</f>
        <v>173.61249999999998</v>
      </c>
      <c r="BL127" s="110">
        <f t="shared" si="122"/>
        <v>0</v>
      </c>
      <c r="BQ127" s="251"/>
      <c r="BR127" s="48">
        <v>4.9166666666666696</v>
      </c>
      <c r="BS127" s="33">
        <f t="shared" si="176"/>
        <v>0</v>
      </c>
      <c r="BT127" s="33">
        <f>Gen_Cons_Horario!B3033</f>
        <v>0</v>
      </c>
      <c r="BU127" s="35">
        <f t="shared" si="151"/>
        <v>0</v>
      </c>
      <c r="BV127" s="116">
        <f>IF(AND(BU127&gt;0,BU127*$B$4+CB126&lt;=$B$2*'SFV+BESS'!$I$9,BU127&lt;'SFV+BESS'!$I$7), BU127*$B$4, IF(AND(BU127&gt;0,BU127*$B$4+CB126&gt;$B$2*'SFV+BESS'!$I$9,BU127*$B$4&lt;'SFV+BESS'!$I$7),$B$2*'SFV+BESS'!$I$9-CB126,IF(AND(BU127&gt;0,BU127*$B$4+CB126&gt;$B$2*'SFV+BESS'!$I$9,BU127*$B$4&gt;'SFV+BESS'!$I$7,CB126&lt;$B$2*'SFV+BESS'!$I$9),$B$2*'SFV+BESS'!$I$9-CB126,IF(AND(BU127&gt;0,BU127*$B$4+CB126&lt;=$B$2*'SFV+BESS'!$I$9,BU127&gt;'SFV+BESS'!$I$7),'SFV+BESS'!$I$7,0))))</f>
        <v>0</v>
      </c>
      <c r="BW127" s="27">
        <f>IF(AND(BU127&lt;0,CB126+BU127/$B$5&gt;$H$2,-BU127/'Carga-Descarga Año'!$B$5&lt;'SFV+BESS'!$I$7),BU127/$B$5,IF(AND(BU127&lt;0,CB126+BU127/$B$5&gt;$H$2,-BU127/'Carga-Descarga Año'!$B$5&gt;'SFV+BESS'!$I$7),-'SFV+BESS'!$I$7,IF(AND(BU127&lt;0,CB126+BU127/$B$5&lt;$H$2),-MIN('SFV+BESS'!$I$7,CB126-$H$2),0)))</f>
        <v>0</v>
      </c>
      <c r="BX127" s="33"/>
      <c r="BY127" s="33">
        <f t="shared" si="159"/>
        <v>0</v>
      </c>
      <c r="BZ127" s="27">
        <f t="shared" si="123"/>
        <v>0</v>
      </c>
      <c r="CA127" s="27">
        <f t="shared" si="124"/>
        <v>0</v>
      </c>
      <c r="CB127" s="28">
        <f>IF((CB126+BV127+BW127)&gt;=$B$2*'SFV+BESS'!$I$9, $B$2*'SFV+BESS'!$I$9, (CB126+BV127+BW127))</f>
        <v>173.61249999999998</v>
      </c>
      <c r="CC127" s="110">
        <f t="shared" si="125"/>
        <v>0</v>
      </c>
      <c r="CH127" s="251"/>
      <c r="CI127" s="48">
        <v>4.9166666666666696</v>
      </c>
      <c r="CJ127" s="33">
        <f t="shared" si="177"/>
        <v>0</v>
      </c>
      <c r="CK127" s="33">
        <f>Gen_Cons_Horario!B3777</f>
        <v>0</v>
      </c>
      <c r="CL127" s="35">
        <f t="shared" si="152"/>
        <v>0</v>
      </c>
      <c r="CM127" s="116">
        <f>IF(AND(CL127&gt;0,CL127*$B$4+CS126&lt;=$B$2*'SFV+BESS'!$I$9,CL127&lt;'SFV+BESS'!$I$7), CL127*$B$4, IF(AND(CL127&gt;0,CL127*$B$4+CS126&gt;$B$2*'SFV+BESS'!$I$9,CL127*$B$4&lt;'SFV+BESS'!$I$7),$B$2*'SFV+BESS'!$I$9-CS126,IF(AND(CL127&gt;0,CL127*$B$4+CS126&gt;$B$2*'SFV+BESS'!$I$9,CL127*$B$4&gt;'SFV+BESS'!$I$7,CS126&lt;$B$2*'SFV+BESS'!$I$9),$B$2*'SFV+BESS'!$I$9-CS126,IF(AND(CL127&gt;0,CL127*$B$4+CS126&lt;=$B$2*'SFV+BESS'!$I$9,CL127&gt;'SFV+BESS'!$I$7),'SFV+BESS'!$I$7,0))))</f>
        <v>0</v>
      </c>
      <c r="CN127" s="27">
        <f>IF(AND(CL127&lt;0,CS126+CL127/$B$5&gt;$H$2,-CL127/'Carga-Descarga Año'!$B$5&lt;'SFV+BESS'!$I$7),CL127/$B$5,IF(AND(CL127&lt;0,CS126+CL127/$B$5&gt;$H$2,-CL127/'Carga-Descarga Año'!$B$5&gt;'SFV+BESS'!$I$7),-'SFV+BESS'!$I$7,IF(AND(CL127&lt;0,CS126+CL127/$B$5&lt;$H$2),-MIN('SFV+BESS'!$I$7,CS126-$H$2),0)))</f>
        <v>0</v>
      </c>
      <c r="CO127" s="33"/>
      <c r="CP127" s="33">
        <f t="shared" si="160"/>
        <v>0</v>
      </c>
      <c r="CQ127" s="27">
        <f t="shared" si="126"/>
        <v>0</v>
      </c>
      <c r="CR127" s="27">
        <f t="shared" si="161"/>
        <v>0</v>
      </c>
      <c r="CS127" s="28">
        <f>IF((CS126+CM127+CN127)&gt;=$B$2*'SFV+BESS'!$I$9, $B$2*'SFV+BESS'!$I$9, (CS126+CM127+CN127))</f>
        <v>173.61249999999998</v>
      </c>
      <c r="CT127" s="110">
        <f t="shared" si="127"/>
        <v>0</v>
      </c>
      <c r="CY127" s="251"/>
      <c r="CZ127" s="48">
        <v>4.9166666666666696</v>
      </c>
      <c r="DA127" s="33">
        <f t="shared" si="178"/>
        <v>0</v>
      </c>
      <c r="DB127" s="33">
        <f>Gen_Cons_Horario!B4497</f>
        <v>0</v>
      </c>
      <c r="DC127" s="35">
        <f t="shared" si="143"/>
        <v>0</v>
      </c>
      <c r="DD127" s="116">
        <f>IF(AND(DC127&gt;0,DC127*$B$4+DJ126&lt;=$B$2*'SFV+BESS'!$I$9,DC127&lt;'SFV+BESS'!$I$7), DC127*$B$4, IF(AND(DC127&gt;0,DC127*$B$4+DJ126&gt;$B$2*'SFV+BESS'!$I$9,DC127*$B$4&lt;'SFV+BESS'!$I$7),$B$2*'SFV+BESS'!$I$9-DJ126,IF(AND(DC127&gt;0,DC127*$B$4+DJ126&gt;$B$2*'SFV+BESS'!$I$9,DC127*$B$4&gt;'SFV+BESS'!$I$7,DJ126&lt;$B$2*'SFV+BESS'!$I$9),$B$2*'SFV+BESS'!$I$9-DJ126,IF(AND(DC127&gt;0,DC127*$B$4+DJ126&lt;=$B$2*'SFV+BESS'!$I$9,DC127&gt;'SFV+BESS'!$I$7),'SFV+BESS'!$I$7,0))))</f>
        <v>0</v>
      </c>
      <c r="DE127" s="27">
        <f>IF(AND(DC127&lt;0,DJ126+DC127/$B$5&gt;$H$2,-DC127/'Carga-Descarga Año'!$B$5&lt;'SFV+BESS'!$I$7),DC127/$B$5,IF(AND(DC127&lt;0,DJ126+DC127/$B$5&gt;$H$2,-DC127/'Carga-Descarga Año'!$B$5&gt;'SFV+BESS'!$I$7),-'SFV+BESS'!$I$7,IF(AND(DC127&lt;0,DJ126+DC127/$B$5&lt;$H$2),-MIN('SFV+BESS'!$I$7,DJ126-$H$2),0)))</f>
        <v>0</v>
      </c>
      <c r="DF127" s="33"/>
      <c r="DG127" s="33">
        <f t="shared" si="162"/>
        <v>0</v>
      </c>
      <c r="DH127" s="27">
        <f t="shared" si="128"/>
        <v>0</v>
      </c>
      <c r="DI127" s="27">
        <f t="shared" si="129"/>
        <v>0</v>
      </c>
      <c r="DJ127" s="28">
        <f>IF((DJ126+DD127+DE127)&gt;=$B$2*'SFV+BESS'!$I$9, $B$2*'SFV+BESS'!$I$9, (DJ126+DD127+DE127))</f>
        <v>173.61249999999998</v>
      </c>
      <c r="DK127" s="110">
        <f t="shared" si="130"/>
        <v>0</v>
      </c>
      <c r="DP127" s="251"/>
      <c r="DQ127" s="48">
        <v>4.9166666666666696</v>
      </c>
      <c r="DR127" s="33">
        <f t="shared" si="179"/>
        <v>0</v>
      </c>
      <c r="DS127" s="33">
        <f>Gen_Cons_Horario!B5241</f>
        <v>0</v>
      </c>
      <c r="DT127" s="35">
        <f t="shared" si="144"/>
        <v>0</v>
      </c>
      <c r="DU127" s="116">
        <f>IF(AND(DT127&gt;0,DT127*$B$4+EA126&lt;=$B$2*'SFV+BESS'!$I$9,DT127&lt;'SFV+BESS'!$I$7), DT127*$B$4, IF(AND(DT127&gt;0,DT127*$B$4+EA126&gt;$B$2*'SFV+BESS'!$I$9,DT127*$B$4&lt;'SFV+BESS'!$I$7),$B$2*'SFV+BESS'!$I$9-EA126,IF(AND(DT127&gt;0,DT127*$B$4+EA126&gt;$B$2*'SFV+BESS'!$I$9,DT127*$B$4&gt;'SFV+BESS'!$I$7,EA126&lt;$B$2*'SFV+BESS'!$I$9),$B$2*'SFV+BESS'!$I$9-EA126,IF(AND(DT127&gt;0,DT127*$B$4+EA126&lt;=$B$2*'SFV+BESS'!$I$9,DT127&gt;'SFV+BESS'!$I$7),'SFV+BESS'!$I$7,0))))</f>
        <v>0</v>
      </c>
      <c r="DV127" s="27">
        <f>IF(AND(DT127&lt;0,EA126+DT127/$B$5&gt;$H$2,-DT127/'Carga-Descarga Año'!$B$5&lt;'SFV+BESS'!$I$7),DT127/$B$5,IF(AND(DT127&lt;0,EA126+DT127/$B$5&gt;$H$2,-DT127/'Carga-Descarga Año'!$B$5&gt;'SFV+BESS'!$I$7),-'SFV+BESS'!$I$7,IF(AND(DT127&lt;0,EA126+DT127/$B$5&lt;$H$2),-MIN('SFV+BESS'!$I$7,EA126-$H$2),0)))</f>
        <v>0</v>
      </c>
      <c r="DW127" s="33"/>
      <c r="DX127" s="33">
        <f t="shared" si="163"/>
        <v>0</v>
      </c>
      <c r="DY127" s="27">
        <f t="shared" si="131"/>
        <v>0</v>
      </c>
      <c r="DZ127" s="27">
        <f t="shared" si="164"/>
        <v>0</v>
      </c>
      <c r="EA127" s="28">
        <f>IF((EA126+DU127+DV127)&gt;=$B$2*'SFV+BESS'!$I$9, $B$2*'SFV+BESS'!$I$9, (EA126+DU127+DV127))</f>
        <v>173.61249999999998</v>
      </c>
      <c r="EB127" s="110">
        <f t="shared" si="132"/>
        <v>0</v>
      </c>
      <c r="EG127" s="251"/>
      <c r="EH127" s="48">
        <v>4.9166666666666696</v>
      </c>
      <c r="EI127" s="33">
        <f t="shared" si="180"/>
        <v>0</v>
      </c>
      <c r="EJ127" s="33">
        <f>Gen_Cons_Horario!B5985</f>
        <v>0</v>
      </c>
      <c r="EK127" s="35">
        <f t="shared" si="145"/>
        <v>0</v>
      </c>
      <c r="EL127" s="116">
        <f>IF(AND(EK127&gt;0,EK127*$B$4+ER126&lt;=$B$2*'SFV+BESS'!$I$9,EK127&lt;'SFV+BESS'!$I$7), EK127*$B$4, IF(AND(EK127&gt;0,EK127*$B$4+ER126&gt;$B$2*'SFV+BESS'!$I$9,EK127*$B$4&lt;'SFV+BESS'!$I$7),$B$2*'SFV+BESS'!$I$9-ER126,IF(AND(EK127&gt;0,EK127*$B$4+ER126&gt;$B$2*'SFV+BESS'!$I$9,EK127*$B$4&gt;'SFV+BESS'!$I$7,ER126&lt;$B$2*'SFV+BESS'!$I$9),$B$2*'SFV+BESS'!$I$9-ER126,IF(AND(EK127&gt;0,EK127*$B$4+ER126&lt;=$B$2*'SFV+BESS'!$I$9,EK127&gt;'SFV+BESS'!$I$7),'SFV+BESS'!$I$7,0))))</f>
        <v>0</v>
      </c>
      <c r="EM127" s="27">
        <f>IF(AND(EK127&lt;0,ER126+EK127/$B$5&gt;$H$2,-EK127/'Carga-Descarga Año'!$B$5&lt;'SFV+BESS'!$I$7),EK127/$B$5,IF(AND(EK127&lt;0,ER126+EK127/$B$5&gt;$H$2,-EK127/'Carga-Descarga Año'!$B$5&gt;'SFV+BESS'!$I$7),-'SFV+BESS'!$I$7,IF(AND(EK127&lt;0,ER126+EK127/$B$5&lt;$H$2),-MIN('SFV+BESS'!$I$7,ER126-$H$2),0)))</f>
        <v>0</v>
      </c>
      <c r="EN127" s="33"/>
      <c r="EO127" s="33">
        <f t="shared" si="165"/>
        <v>0</v>
      </c>
      <c r="EP127" s="27">
        <f t="shared" si="133"/>
        <v>0</v>
      </c>
      <c r="EQ127" s="27">
        <f t="shared" si="166"/>
        <v>0</v>
      </c>
      <c r="ER127" s="28">
        <f>IF((ER126+EL127+EM127)&gt;=$B$2*'SFV+BESS'!$I$9, $B$2*'SFV+BESS'!$I$9, (ER126+EL127+EM127))</f>
        <v>173.61249999999998</v>
      </c>
      <c r="ES127" s="110">
        <f t="shared" si="134"/>
        <v>0</v>
      </c>
      <c r="EX127" s="251"/>
      <c r="EY127" s="48">
        <v>4.9166666666666696</v>
      </c>
      <c r="EZ127" s="33">
        <f t="shared" si="181"/>
        <v>0</v>
      </c>
      <c r="FA127" s="33">
        <f>Gen_Cons_Horario!B6705</f>
        <v>0</v>
      </c>
      <c r="FB127" s="35">
        <f t="shared" si="146"/>
        <v>0</v>
      </c>
      <c r="FC127" s="116">
        <f>IF(AND(FB127&gt;0,FB127*$B$4+FI126&lt;=$B$2*'SFV+BESS'!$I$9,FB127&lt;'SFV+BESS'!$I$7), FB127*$B$4, IF(AND(FB127&gt;0,FB127*$B$4+FI126&gt;$B$2*'SFV+BESS'!$I$9,FB127*$B$4&lt;'SFV+BESS'!$I$7),$B$2*'SFV+BESS'!$I$9-FI126,IF(AND(FB127&gt;0,FB127*$B$4+FI126&gt;$B$2*'SFV+BESS'!$I$9,FB127*$B$4&gt;'SFV+BESS'!$I$7,FI126&lt;$B$2*'SFV+BESS'!$I$9),$B$2*'SFV+BESS'!$I$9-FI126,IF(AND(FB127&gt;0,FB127*$B$4+FI126&lt;=$B$2*'SFV+BESS'!$I$9,FB127&gt;'SFV+BESS'!$I$7),'SFV+BESS'!$I$7,0))))</f>
        <v>0</v>
      </c>
      <c r="FD127" s="27">
        <f>IF(AND(FB127&lt;0,FI126+FB127/$B$5&gt;$H$2,-FB127/'Carga-Descarga Año'!$B$5&lt;'SFV+BESS'!$I$7),FB127/$B$5,IF(AND(FB127&lt;0,FI126+FB127/$B$5&gt;$H$2,-FB127/'Carga-Descarga Año'!$B$5&gt;'SFV+BESS'!$I$7),-'SFV+BESS'!$I$7,IF(AND(FB127&lt;0,FI126+FB127/$B$5&lt;$H$2),-MIN('SFV+BESS'!$I$7,FI126-$H$2),0)))</f>
        <v>0</v>
      </c>
      <c r="FE127" s="33"/>
      <c r="FF127" s="33">
        <f t="shared" si="167"/>
        <v>0</v>
      </c>
      <c r="FG127" s="27">
        <f t="shared" si="135"/>
        <v>0</v>
      </c>
      <c r="FH127" s="27">
        <f t="shared" si="168"/>
        <v>0</v>
      </c>
      <c r="FI127" s="28">
        <f>IF((FI126+FC127+FD127)&gt;=$B$2*'SFV+BESS'!$I$9, $B$2*'SFV+BESS'!$I$9, (FI126+FC127+FD127))</f>
        <v>173.61249999999998</v>
      </c>
      <c r="FJ127" s="110">
        <f t="shared" si="136"/>
        <v>0</v>
      </c>
      <c r="FO127" s="251"/>
      <c r="FP127" s="48">
        <v>4.9166666666666696</v>
      </c>
      <c r="FQ127" s="33">
        <f t="shared" si="182"/>
        <v>0</v>
      </c>
      <c r="FR127" s="33">
        <f>Gen_Cons_Horario!B7449</f>
        <v>0</v>
      </c>
      <c r="FS127" s="35">
        <f t="shared" si="147"/>
        <v>0</v>
      </c>
      <c r="FT127" s="116">
        <f>IF(AND(FS127&gt;0,FS127*$B$4+FZ126&lt;=$B$2*'SFV+BESS'!$I$9,FS127&lt;'SFV+BESS'!$I$7), FS127*$B$4, IF(AND(FS127&gt;0,FS127*$B$4+FZ126&gt;$B$2*'SFV+BESS'!$I$9,FS127*$B$4&lt;'SFV+BESS'!$I$7),$B$2*'SFV+BESS'!$I$9-FZ126,IF(AND(FS127&gt;0,FS127*$B$4+FZ126&gt;$B$2*'SFV+BESS'!$I$9,FS127*$B$4&gt;'SFV+BESS'!$I$7,FZ126&lt;$B$2*'SFV+BESS'!$I$9),$B$2*'SFV+BESS'!$I$9-FZ126,IF(AND(FS127&gt;0,FS127*$B$4+FZ126&lt;=$B$2*'SFV+BESS'!$I$9,FS127&gt;'SFV+BESS'!$I$7),'SFV+BESS'!$I$7,0))))</f>
        <v>0</v>
      </c>
      <c r="FU127" s="27">
        <f>IF(AND(FS127&lt;0,FZ126+FS127/$B$5&gt;$H$2,-FS127/'Carga-Descarga Año'!$B$5&lt;'SFV+BESS'!$I$7),FS127/$B$5,IF(AND(FS127&lt;0,FZ126+FS127/$B$5&gt;$H$2,-FS127/'Carga-Descarga Año'!$B$5&gt;'SFV+BESS'!$I$7),-'SFV+BESS'!$I$7,IF(AND(FS127&lt;0,FZ126+FS127/$B$5&lt;$H$2),-MIN('SFV+BESS'!$I$7,FZ126-$H$2),0)))</f>
        <v>0</v>
      </c>
      <c r="FV127" s="33"/>
      <c r="FW127" s="33">
        <f t="shared" si="169"/>
        <v>0</v>
      </c>
      <c r="FX127" s="27">
        <f t="shared" si="137"/>
        <v>0</v>
      </c>
      <c r="FY127" s="27">
        <f t="shared" si="170"/>
        <v>0</v>
      </c>
      <c r="FZ127" s="28">
        <f>IF((FZ126+FT127+FU127)&gt;=$B$2*'SFV+BESS'!$I$9, $B$2*'SFV+BESS'!$I$9, (FZ126+FT127+FU127))</f>
        <v>173.61249999999998</v>
      </c>
      <c r="GA127" s="110">
        <f t="shared" si="138"/>
        <v>0</v>
      </c>
      <c r="GF127" s="251"/>
      <c r="GG127" s="48">
        <v>4.9166666666666696</v>
      </c>
      <c r="GH127" s="33">
        <f t="shared" si="183"/>
        <v>0</v>
      </c>
      <c r="GI127" s="33">
        <f>Gen_Cons_Horario!B8169</f>
        <v>0</v>
      </c>
      <c r="GJ127" s="35">
        <f t="shared" si="153"/>
        <v>0</v>
      </c>
      <c r="GK127" s="116">
        <f>IF(AND(GJ127&gt;0,GJ127*$B$4+GQ126&lt;=$B$2*'SFV+BESS'!$I$9,GJ127&lt;'SFV+BESS'!$I$7), GJ127*$B$4, IF(AND(GJ127&gt;0,GJ127*$B$4+GQ126&gt;$B$2*'SFV+BESS'!$I$9,GJ127*$B$4&lt;'SFV+BESS'!$I$7),$B$2*'SFV+BESS'!$I$9-GQ126,IF(AND(GJ127&gt;0,GJ127*$B$4+GQ126&gt;$B$2*'SFV+BESS'!$I$9,GJ127*$B$4&gt;'SFV+BESS'!$I$7,GQ126&lt;$B$2*'SFV+BESS'!$I$9),$B$2*'SFV+BESS'!$I$9-GQ126,IF(AND(GJ127&gt;0,GJ127*$B$4+GQ126&lt;=$B$2*'SFV+BESS'!$I$9,GJ127&gt;'SFV+BESS'!$I$7),'SFV+BESS'!$I$7,0))))</f>
        <v>0</v>
      </c>
      <c r="GL127" s="27">
        <f>IF(AND(GJ127&lt;0,GQ126+GJ127/$B$5&gt;$H$2,-GJ127/'Carga-Descarga Año'!$B$5&lt;'SFV+BESS'!$I$7),GJ127/$B$5,IF(AND(GJ127&lt;0,GQ126+GJ127/$B$5&gt;$H$2,-GJ127/'Carga-Descarga Año'!$B$5&gt;'SFV+BESS'!$I$7),-'SFV+BESS'!$I$7,IF(AND(GJ127&lt;0,GQ126+GJ127/$B$5&lt;$H$2),-MIN('SFV+BESS'!$I$7,GQ126-$H$2),0)))</f>
        <v>0</v>
      </c>
      <c r="GM127" s="33"/>
      <c r="GN127" s="33">
        <f t="shared" si="171"/>
        <v>0</v>
      </c>
      <c r="GO127" s="27">
        <f t="shared" si="139"/>
        <v>0</v>
      </c>
      <c r="GP127" s="27">
        <f t="shared" si="172"/>
        <v>0</v>
      </c>
      <c r="GQ127" s="28">
        <f>IF((GQ126+GK127+GL127)&gt;=$B$2*'SFV+BESS'!$I$9, $B$2*'SFV+BESS'!$I$9, (GQ126+GK127+GL127))</f>
        <v>173.61249999999998</v>
      </c>
      <c r="GR127" s="110">
        <f t="shared" si="140"/>
        <v>0</v>
      </c>
    </row>
    <row r="128" spans="1:200">
      <c r="A128" s="250"/>
      <c r="B128" s="48">
        <v>4.9583333333333401</v>
      </c>
      <c r="C128" s="38">
        <f t="shared" si="154"/>
        <v>0</v>
      </c>
      <c r="D128" s="2">
        <f>Gen_Cons_Horario!B154</f>
        <v>0</v>
      </c>
      <c r="E128" s="140">
        <f t="shared" si="112"/>
        <v>0</v>
      </c>
      <c r="F128" s="116">
        <f>IF(AND(E128&gt;0,E128*$B$4+L127&lt;=$B$2*'SFV+BESS'!$I$9,E128&lt;'SFV+BESS'!$I$7), E128*$B$4, IF(AND(E128&gt;0,E128*$B$4+L127&gt;$B$2*'SFV+BESS'!$I$9,E128*$B$4&lt;'SFV+BESS'!$I$7),$B$2*'SFV+BESS'!$I$9-L127,IF(AND(E128&gt;0,E128*$B$4+L127&gt;$B$2*'SFV+BESS'!$I$9,E128*$B$4&gt;'SFV+BESS'!$I$7,L127&lt;$B$2*'SFV+BESS'!$I$9),$B$2*'SFV+BESS'!$I$9-L127,IF(AND(E128&gt;0,E128*$B$4+L127&lt;=$B$2*'SFV+BESS'!$I$9,E128&gt;'SFV+BESS'!$I$7),'SFV+BESS'!$I$7,0))))</f>
        <v>0</v>
      </c>
      <c r="G128" s="27">
        <f>IF(AND(E128&lt;0,L127+E128/$B$5&gt;$H$2,-E128/'Carga-Descarga Año'!$B$5&lt;'SFV+BESS'!$I$7),E128/$B$5,IF(AND(E128&lt;0,L127+E128/$B$5&gt;$H$2,-E128/'Carga-Descarga Año'!$B$5&gt;'SFV+BESS'!$I$7),-'SFV+BESS'!$I$7,IF(AND(E128&lt;0,L127+E128/$B$5&lt;$H$2),-MIN('SFV+BESS'!$I$7,L127-$H$2),0)))</f>
        <v>0</v>
      </c>
      <c r="I128" s="38">
        <f t="shared" si="113"/>
        <v>0</v>
      </c>
      <c r="J128" s="27">
        <f t="shared" si="115"/>
        <v>0</v>
      </c>
      <c r="K128" s="27">
        <f t="shared" si="114"/>
        <v>0</v>
      </c>
      <c r="L128" s="28">
        <f>IF((L127+F128+G128)&gt;=$B$2*'SFV+BESS'!$I$9, $B$2*'SFV+BESS'!$I$9, (L127+F128+G128))</f>
        <v>142.21460526315789</v>
      </c>
      <c r="M128" s="110">
        <f t="shared" si="116"/>
        <v>0</v>
      </c>
      <c r="R128" s="251"/>
      <c r="S128" s="48">
        <v>4.9583333333333401</v>
      </c>
      <c r="T128" s="2">
        <f t="shared" si="173"/>
        <v>0</v>
      </c>
      <c r="U128" s="2">
        <f>Gen_Cons_Horario!B898</f>
        <v>0</v>
      </c>
      <c r="V128" s="35">
        <f t="shared" si="148"/>
        <v>0</v>
      </c>
      <c r="W128" s="116">
        <f>IF(AND(V128&gt;0,V128*$B$4+AC127&lt;=$B$2*'SFV+BESS'!$I$9,V128&lt;'SFV+BESS'!$I$7), V128*$B$4, IF(AND(V128&gt;0,V128*$B$4+AC127&gt;$B$2*'SFV+BESS'!$I$9,V128*$B$4&lt;'SFV+BESS'!$I$7),$B$2*'SFV+BESS'!$I$9-AC127,IF(AND(V128&gt;0,V128*$B$4+AC127&gt;$B$2*'SFV+BESS'!$I$9,V128*$B$4&gt;'SFV+BESS'!$I$7,AC127&lt;$B$2*'SFV+BESS'!$I$9),$B$2*'SFV+BESS'!$I$9-AC127,IF(AND(V128&gt;0,V128*$B$4+AC127&lt;=$B$2*'SFV+BESS'!$I$9,V128&gt;'SFV+BESS'!$I$7),'SFV+BESS'!$I$7,0))))</f>
        <v>0</v>
      </c>
      <c r="X128" s="27">
        <f>IF(AND(V128&lt;0,AC127+V128/$B$5&gt;$H$2,-V128/'Carga-Descarga Año'!$B$5&lt;'SFV+BESS'!$I$7),V128/$B$5,IF(AND(V128&lt;0,AC127+V128/$B$5&gt;$H$2,-V128/'Carga-Descarga Año'!$B$5&gt;'SFV+BESS'!$I$7),-'SFV+BESS'!$I$7,IF(AND(V128&lt;0,AC127+V128/$B$5&lt;$H$2),-MIN('SFV+BESS'!$I$7,AC127-$H$2),0)))</f>
        <v>0</v>
      </c>
      <c r="Z128" s="33">
        <f t="shared" si="142"/>
        <v>0</v>
      </c>
      <c r="AA128" s="27">
        <f t="shared" si="117"/>
        <v>0</v>
      </c>
      <c r="AB128" s="27">
        <f t="shared" si="141"/>
        <v>0</v>
      </c>
      <c r="AC128" s="28">
        <f>IF((AC127+W128+X128)&gt;=$B$2*'SFV+BESS'!$I$9, $B$2*'SFV+BESS'!$I$9, (AC127+W128+X128))</f>
        <v>173.61249999999998</v>
      </c>
      <c r="AD128" s="110">
        <f t="shared" si="118"/>
        <v>0</v>
      </c>
      <c r="AI128" s="251"/>
      <c r="AJ128" s="48">
        <v>4.9583333333333401</v>
      </c>
      <c r="AK128" s="52">
        <f t="shared" si="174"/>
        <v>0</v>
      </c>
      <c r="AL128" s="33">
        <f>Gen_Cons_Horario!B1570</f>
        <v>0</v>
      </c>
      <c r="AM128" s="35">
        <f t="shared" si="149"/>
        <v>0</v>
      </c>
      <c r="AN128" s="116">
        <f>IF(AND(AM128&gt;0,AM128*$B$4+AT127&lt;=$B$2*'SFV+BESS'!$I$9,AM128&lt;'SFV+BESS'!$I$7), AM128*$B$4, IF(AND(AM128&gt;0,AM128*$B$4+AT127&gt;$B$2*'SFV+BESS'!$I$9,AM128*$B$4&lt;'SFV+BESS'!$I$7),$B$2*'SFV+BESS'!$I$9-AT127,IF(AND(AM128&gt;0,AM128*$B$4+AT127&gt;$B$2*'SFV+BESS'!$I$9,AM128*$B$4&gt;'SFV+BESS'!$I$7,AT127&lt;$B$2*'SFV+BESS'!$I$9),$B$2*'SFV+BESS'!$I$9-AT127,IF(AND(AM128&gt;0,AM128*$B$4+AT127&lt;=$B$2*'SFV+BESS'!$I$9,AM128&gt;'SFV+BESS'!$I$7),'SFV+BESS'!$I$7,0))))</f>
        <v>0</v>
      </c>
      <c r="AO128" s="27">
        <f>IF(AND(AM128&lt;0,AT127+AM128/$B$5&gt;$H$2,-AM128/'Carga-Descarga Año'!$B$5&lt;'SFV+BESS'!$I$7),AM128/$B$5,IF(AND(AM128&lt;0,AT127+AM128/$B$5&gt;$H$2,-AM128/'Carga-Descarga Año'!$B$5&gt;'SFV+BESS'!$I$7),-'SFV+BESS'!$I$7,IF(AND(AM128&lt;0,AT127+AM128/$B$5&lt;$H$2),-MIN('SFV+BESS'!$I$7,AT127-$H$2),0)))</f>
        <v>0</v>
      </c>
      <c r="AP128" s="33"/>
      <c r="AQ128" s="33">
        <f t="shared" si="155"/>
        <v>0</v>
      </c>
      <c r="AR128" s="27">
        <f t="shared" si="119"/>
        <v>0</v>
      </c>
      <c r="AS128" s="27">
        <f t="shared" si="156"/>
        <v>0</v>
      </c>
      <c r="AT128" s="28">
        <f>IF((AT127+AN128+AO128)&gt;=$B$2*'SFV+BESS'!$I$9, $B$2*'SFV+BESS'!$I$9, (AT127+AN128+AO128))</f>
        <v>172.53218491635695</v>
      </c>
      <c r="AU128" s="110">
        <f t="shared" si="120"/>
        <v>0</v>
      </c>
      <c r="AZ128" s="251"/>
      <c r="BA128" s="48">
        <v>4.9583333333333401</v>
      </c>
      <c r="BB128" s="33">
        <f t="shared" si="175"/>
        <v>0</v>
      </c>
      <c r="BC128" s="33">
        <f>Gen_Cons_Horario!B2314</f>
        <v>0</v>
      </c>
      <c r="BD128" s="35">
        <f t="shared" si="150"/>
        <v>0</v>
      </c>
      <c r="BE128" s="116">
        <f>IF(AND(BD128&gt;0,BD128*$B$4+BK127&lt;=$B$2*'SFV+BESS'!$I$9,BD128&lt;'SFV+BESS'!$I$7), BD128*$B$4, IF(AND(BD128&gt;0,BD128*$B$4+BK127&gt;$B$2*'SFV+BESS'!$I$9,BD128*$B$4&lt;'SFV+BESS'!$I$7),$B$2*'SFV+BESS'!$I$9-BK127,IF(AND(BD128&gt;0,BD128*$B$4+BK127&gt;$B$2*'SFV+BESS'!$I$9,BD128*$B$4&gt;'SFV+BESS'!$I$7,BK127&lt;$B$2*'SFV+BESS'!$I$9),$B$2*'SFV+BESS'!$I$9-BK127,IF(AND(BD128&gt;0,BD128*$B$4+BK127&lt;=$B$2*'SFV+BESS'!$I$9,BD128&gt;'SFV+BESS'!$I$7),'SFV+BESS'!$I$7,0))))</f>
        <v>0</v>
      </c>
      <c r="BF128" s="27">
        <f>IF(AND(BD128&lt;0,BK127+BD128/$B$5&gt;$H$2,-BD128/'Carga-Descarga Año'!$B$5&lt;'SFV+BESS'!$I$7),BD128/$B$5,IF(AND(BD128&lt;0,BK127+BD128/$B$5&gt;$H$2,-BD128/'Carga-Descarga Año'!$B$5&gt;'SFV+BESS'!$I$7),-'SFV+BESS'!$I$7,IF(AND(BD128&lt;0,BK127+BD128/$B$5&lt;$H$2),-MIN('SFV+BESS'!$I$7,BK127-$H$2),0)))</f>
        <v>0</v>
      </c>
      <c r="BG128" s="33"/>
      <c r="BH128" s="33">
        <f t="shared" si="157"/>
        <v>0</v>
      </c>
      <c r="BI128" s="27">
        <f t="shared" si="121"/>
        <v>0</v>
      </c>
      <c r="BJ128" s="27">
        <f t="shared" si="158"/>
        <v>0</v>
      </c>
      <c r="BK128" s="28">
        <f>IF((BK127+BE128+BF128)&gt;=$B$2*'SFV+BESS'!$I$9, $B$2*'SFV+BESS'!$I$9, (BK127+BE128+BF128))</f>
        <v>173.61249999999998</v>
      </c>
      <c r="BL128" s="110">
        <f t="shared" si="122"/>
        <v>0</v>
      </c>
      <c r="BQ128" s="251"/>
      <c r="BR128" s="48">
        <v>4.9583333333333401</v>
      </c>
      <c r="BS128" s="33">
        <f t="shared" si="176"/>
        <v>0</v>
      </c>
      <c r="BT128" s="33">
        <f>Gen_Cons_Horario!B3034</f>
        <v>0</v>
      </c>
      <c r="BU128" s="35">
        <f t="shared" si="151"/>
        <v>0</v>
      </c>
      <c r="BV128" s="116">
        <f>IF(AND(BU128&gt;0,BU128*$B$4+CB127&lt;=$B$2*'SFV+BESS'!$I$9,BU128&lt;'SFV+BESS'!$I$7), BU128*$B$4, IF(AND(BU128&gt;0,BU128*$B$4+CB127&gt;$B$2*'SFV+BESS'!$I$9,BU128*$B$4&lt;'SFV+BESS'!$I$7),$B$2*'SFV+BESS'!$I$9-CB127,IF(AND(BU128&gt;0,BU128*$B$4+CB127&gt;$B$2*'SFV+BESS'!$I$9,BU128*$B$4&gt;'SFV+BESS'!$I$7,CB127&lt;$B$2*'SFV+BESS'!$I$9),$B$2*'SFV+BESS'!$I$9-CB127,IF(AND(BU128&gt;0,BU128*$B$4+CB127&lt;=$B$2*'SFV+BESS'!$I$9,BU128&gt;'SFV+BESS'!$I$7),'SFV+BESS'!$I$7,0))))</f>
        <v>0</v>
      </c>
      <c r="BW128" s="27">
        <f>IF(AND(BU128&lt;0,CB127+BU128/$B$5&gt;$H$2,-BU128/'Carga-Descarga Año'!$B$5&lt;'SFV+BESS'!$I$7),BU128/$B$5,IF(AND(BU128&lt;0,CB127+BU128/$B$5&gt;$H$2,-BU128/'Carga-Descarga Año'!$B$5&gt;'SFV+BESS'!$I$7),-'SFV+BESS'!$I$7,IF(AND(BU128&lt;0,CB127+BU128/$B$5&lt;$H$2),-MIN('SFV+BESS'!$I$7,CB127-$H$2),0)))</f>
        <v>0</v>
      </c>
      <c r="BX128" s="33"/>
      <c r="BY128" s="33">
        <f t="shared" si="159"/>
        <v>0</v>
      </c>
      <c r="BZ128" s="27">
        <f t="shared" si="123"/>
        <v>0</v>
      </c>
      <c r="CA128" s="27">
        <f t="shared" si="124"/>
        <v>0</v>
      </c>
      <c r="CB128" s="28">
        <f>IF((CB127+BV128+BW128)&gt;=$B$2*'SFV+BESS'!$I$9, $B$2*'SFV+BESS'!$I$9, (CB127+BV128+BW128))</f>
        <v>173.61249999999998</v>
      </c>
      <c r="CC128" s="110">
        <f t="shared" si="125"/>
        <v>0</v>
      </c>
      <c r="CH128" s="251"/>
      <c r="CI128" s="48">
        <v>4.9583333333333401</v>
      </c>
      <c r="CJ128" s="33">
        <f t="shared" si="177"/>
        <v>0</v>
      </c>
      <c r="CK128" s="33">
        <f>Gen_Cons_Horario!B3778</f>
        <v>0</v>
      </c>
      <c r="CL128" s="35">
        <f t="shared" si="152"/>
        <v>0</v>
      </c>
      <c r="CM128" s="116">
        <f>IF(AND(CL128&gt;0,CL128*$B$4+CS127&lt;=$B$2*'SFV+BESS'!$I$9,CL128&lt;'SFV+BESS'!$I$7), CL128*$B$4, IF(AND(CL128&gt;0,CL128*$B$4+CS127&gt;$B$2*'SFV+BESS'!$I$9,CL128*$B$4&lt;'SFV+BESS'!$I$7),$B$2*'SFV+BESS'!$I$9-CS127,IF(AND(CL128&gt;0,CL128*$B$4+CS127&gt;$B$2*'SFV+BESS'!$I$9,CL128*$B$4&gt;'SFV+BESS'!$I$7,CS127&lt;$B$2*'SFV+BESS'!$I$9),$B$2*'SFV+BESS'!$I$9-CS127,IF(AND(CL128&gt;0,CL128*$B$4+CS127&lt;=$B$2*'SFV+BESS'!$I$9,CL128&gt;'SFV+BESS'!$I$7),'SFV+BESS'!$I$7,0))))</f>
        <v>0</v>
      </c>
      <c r="CN128" s="27">
        <f>IF(AND(CL128&lt;0,CS127+CL128/$B$5&gt;$H$2,-CL128/'Carga-Descarga Año'!$B$5&lt;'SFV+BESS'!$I$7),CL128/$B$5,IF(AND(CL128&lt;0,CS127+CL128/$B$5&gt;$H$2,-CL128/'Carga-Descarga Año'!$B$5&gt;'SFV+BESS'!$I$7),-'SFV+BESS'!$I$7,IF(AND(CL128&lt;0,CS127+CL128/$B$5&lt;$H$2),-MIN('SFV+BESS'!$I$7,CS127-$H$2),0)))</f>
        <v>0</v>
      </c>
      <c r="CO128" s="33"/>
      <c r="CP128" s="33">
        <f t="shared" si="160"/>
        <v>0</v>
      </c>
      <c r="CQ128" s="27">
        <f t="shared" si="126"/>
        <v>0</v>
      </c>
      <c r="CR128" s="27">
        <f t="shared" si="161"/>
        <v>0</v>
      </c>
      <c r="CS128" s="28">
        <f>IF((CS127+CM128+CN128)&gt;=$B$2*'SFV+BESS'!$I$9, $B$2*'SFV+BESS'!$I$9, (CS127+CM128+CN128))</f>
        <v>173.61249999999998</v>
      </c>
      <c r="CT128" s="110">
        <f t="shared" si="127"/>
        <v>0</v>
      </c>
      <c r="CY128" s="251"/>
      <c r="CZ128" s="48">
        <v>4.9583333333333401</v>
      </c>
      <c r="DA128" s="33">
        <f t="shared" si="178"/>
        <v>0</v>
      </c>
      <c r="DB128" s="33">
        <f>Gen_Cons_Horario!B4498</f>
        <v>0</v>
      </c>
      <c r="DC128" s="35">
        <f t="shared" si="143"/>
        <v>0</v>
      </c>
      <c r="DD128" s="116">
        <f>IF(AND(DC128&gt;0,DC128*$B$4+DJ127&lt;=$B$2*'SFV+BESS'!$I$9,DC128&lt;'SFV+BESS'!$I$7), DC128*$B$4, IF(AND(DC128&gt;0,DC128*$B$4+DJ127&gt;$B$2*'SFV+BESS'!$I$9,DC128*$B$4&lt;'SFV+BESS'!$I$7),$B$2*'SFV+BESS'!$I$9-DJ127,IF(AND(DC128&gt;0,DC128*$B$4+DJ127&gt;$B$2*'SFV+BESS'!$I$9,DC128*$B$4&gt;'SFV+BESS'!$I$7,DJ127&lt;$B$2*'SFV+BESS'!$I$9),$B$2*'SFV+BESS'!$I$9-DJ127,IF(AND(DC128&gt;0,DC128*$B$4+DJ127&lt;=$B$2*'SFV+BESS'!$I$9,DC128&gt;'SFV+BESS'!$I$7),'SFV+BESS'!$I$7,0))))</f>
        <v>0</v>
      </c>
      <c r="DE128" s="27">
        <f>IF(AND(DC128&lt;0,DJ127+DC128/$B$5&gt;$H$2,-DC128/'Carga-Descarga Año'!$B$5&lt;'SFV+BESS'!$I$7),DC128/$B$5,IF(AND(DC128&lt;0,DJ127+DC128/$B$5&gt;$H$2,-DC128/'Carga-Descarga Año'!$B$5&gt;'SFV+BESS'!$I$7),-'SFV+BESS'!$I$7,IF(AND(DC128&lt;0,DJ127+DC128/$B$5&lt;$H$2),-MIN('SFV+BESS'!$I$7,DJ127-$H$2),0)))</f>
        <v>0</v>
      </c>
      <c r="DF128" s="33"/>
      <c r="DG128" s="33">
        <f t="shared" si="162"/>
        <v>0</v>
      </c>
      <c r="DH128" s="27">
        <f t="shared" si="128"/>
        <v>0</v>
      </c>
      <c r="DI128" s="27">
        <f t="shared" si="129"/>
        <v>0</v>
      </c>
      <c r="DJ128" s="28">
        <f>IF((DJ127+DD128+DE128)&gt;=$B$2*'SFV+BESS'!$I$9, $B$2*'SFV+BESS'!$I$9, (DJ127+DD128+DE128))</f>
        <v>173.61249999999998</v>
      </c>
      <c r="DK128" s="110">
        <f t="shared" si="130"/>
        <v>0</v>
      </c>
      <c r="DP128" s="251"/>
      <c r="DQ128" s="48">
        <v>4.9583333333333401</v>
      </c>
      <c r="DR128" s="33">
        <f t="shared" si="179"/>
        <v>0</v>
      </c>
      <c r="DS128" s="33">
        <f>Gen_Cons_Horario!B5242</f>
        <v>0</v>
      </c>
      <c r="DT128" s="35">
        <f t="shared" si="144"/>
        <v>0</v>
      </c>
      <c r="DU128" s="116">
        <f>IF(AND(DT128&gt;0,DT128*$B$4+EA127&lt;=$B$2*'SFV+BESS'!$I$9,DT128&lt;'SFV+BESS'!$I$7), DT128*$B$4, IF(AND(DT128&gt;0,DT128*$B$4+EA127&gt;$B$2*'SFV+BESS'!$I$9,DT128*$B$4&lt;'SFV+BESS'!$I$7),$B$2*'SFV+BESS'!$I$9-EA127,IF(AND(DT128&gt;0,DT128*$B$4+EA127&gt;$B$2*'SFV+BESS'!$I$9,DT128*$B$4&gt;'SFV+BESS'!$I$7,EA127&lt;$B$2*'SFV+BESS'!$I$9),$B$2*'SFV+BESS'!$I$9-EA127,IF(AND(DT128&gt;0,DT128*$B$4+EA127&lt;=$B$2*'SFV+BESS'!$I$9,DT128&gt;'SFV+BESS'!$I$7),'SFV+BESS'!$I$7,0))))</f>
        <v>0</v>
      </c>
      <c r="DV128" s="27">
        <f>IF(AND(DT128&lt;0,EA127+DT128/$B$5&gt;$H$2,-DT128/'Carga-Descarga Año'!$B$5&lt;'SFV+BESS'!$I$7),DT128/$B$5,IF(AND(DT128&lt;0,EA127+DT128/$B$5&gt;$H$2,-DT128/'Carga-Descarga Año'!$B$5&gt;'SFV+BESS'!$I$7),-'SFV+BESS'!$I$7,IF(AND(DT128&lt;0,EA127+DT128/$B$5&lt;$H$2),-MIN('SFV+BESS'!$I$7,EA127-$H$2),0)))</f>
        <v>0</v>
      </c>
      <c r="DW128" s="33"/>
      <c r="DX128" s="33">
        <f t="shared" si="163"/>
        <v>0</v>
      </c>
      <c r="DY128" s="27">
        <f t="shared" si="131"/>
        <v>0</v>
      </c>
      <c r="DZ128" s="27">
        <f t="shared" si="164"/>
        <v>0</v>
      </c>
      <c r="EA128" s="28">
        <f>IF((EA127+DU128+DV128)&gt;=$B$2*'SFV+BESS'!$I$9, $B$2*'SFV+BESS'!$I$9, (EA127+DU128+DV128))</f>
        <v>173.61249999999998</v>
      </c>
      <c r="EB128" s="110">
        <f t="shared" si="132"/>
        <v>0</v>
      </c>
      <c r="EG128" s="251"/>
      <c r="EH128" s="48">
        <v>4.9583333333333401</v>
      </c>
      <c r="EI128" s="33">
        <f t="shared" si="180"/>
        <v>0</v>
      </c>
      <c r="EJ128" s="33">
        <f>Gen_Cons_Horario!B5986</f>
        <v>0</v>
      </c>
      <c r="EK128" s="35">
        <f t="shared" si="145"/>
        <v>0</v>
      </c>
      <c r="EL128" s="116">
        <f>IF(AND(EK128&gt;0,EK128*$B$4+ER127&lt;=$B$2*'SFV+BESS'!$I$9,EK128&lt;'SFV+BESS'!$I$7), EK128*$B$4, IF(AND(EK128&gt;0,EK128*$B$4+ER127&gt;$B$2*'SFV+BESS'!$I$9,EK128*$B$4&lt;'SFV+BESS'!$I$7),$B$2*'SFV+BESS'!$I$9-ER127,IF(AND(EK128&gt;0,EK128*$B$4+ER127&gt;$B$2*'SFV+BESS'!$I$9,EK128*$B$4&gt;'SFV+BESS'!$I$7,ER127&lt;$B$2*'SFV+BESS'!$I$9),$B$2*'SFV+BESS'!$I$9-ER127,IF(AND(EK128&gt;0,EK128*$B$4+ER127&lt;=$B$2*'SFV+BESS'!$I$9,EK128&gt;'SFV+BESS'!$I$7),'SFV+BESS'!$I$7,0))))</f>
        <v>0</v>
      </c>
      <c r="EM128" s="27">
        <f>IF(AND(EK128&lt;0,ER127+EK128/$B$5&gt;$H$2,-EK128/'Carga-Descarga Año'!$B$5&lt;'SFV+BESS'!$I$7),EK128/$B$5,IF(AND(EK128&lt;0,ER127+EK128/$B$5&gt;$H$2,-EK128/'Carga-Descarga Año'!$B$5&gt;'SFV+BESS'!$I$7),-'SFV+BESS'!$I$7,IF(AND(EK128&lt;0,ER127+EK128/$B$5&lt;$H$2),-MIN('SFV+BESS'!$I$7,ER127-$H$2),0)))</f>
        <v>0</v>
      </c>
      <c r="EN128" s="33"/>
      <c r="EO128" s="33">
        <f t="shared" si="165"/>
        <v>0</v>
      </c>
      <c r="EP128" s="27">
        <f t="shared" si="133"/>
        <v>0</v>
      </c>
      <c r="EQ128" s="27">
        <f t="shared" si="166"/>
        <v>0</v>
      </c>
      <c r="ER128" s="28">
        <f>IF((ER127+EL128+EM128)&gt;=$B$2*'SFV+BESS'!$I$9, $B$2*'SFV+BESS'!$I$9, (ER127+EL128+EM128))</f>
        <v>173.61249999999998</v>
      </c>
      <c r="ES128" s="110">
        <f t="shared" si="134"/>
        <v>0</v>
      </c>
      <c r="EX128" s="251"/>
      <c r="EY128" s="48">
        <v>4.9583333333333401</v>
      </c>
      <c r="EZ128" s="33">
        <f t="shared" si="181"/>
        <v>0</v>
      </c>
      <c r="FA128" s="33">
        <f>Gen_Cons_Horario!B6706</f>
        <v>0</v>
      </c>
      <c r="FB128" s="35">
        <f t="shared" si="146"/>
        <v>0</v>
      </c>
      <c r="FC128" s="116">
        <f>IF(AND(FB128&gt;0,FB128*$B$4+FI127&lt;=$B$2*'SFV+BESS'!$I$9,FB128&lt;'SFV+BESS'!$I$7), FB128*$B$4, IF(AND(FB128&gt;0,FB128*$B$4+FI127&gt;$B$2*'SFV+BESS'!$I$9,FB128*$B$4&lt;'SFV+BESS'!$I$7),$B$2*'SFV+BESS'!$I$9-FI127,IF(AND(FB128&gt;0,FB128*$B$4+FI127&gt;$B$2*'SFV+BESS'!$I$9,FB128*$B$4&gt;'SFV+BESS'!$I$7,FI127&lt;$B$2*'SFV+BESS'!$I$9),$B$2*'SFV+BESS'!$I$9-FI127,IF(AND(FB128&gt;0,FB128*$B$4+FI127&lt;=$B$2*'SFV+BESS'!$I$9,FB128&gt;'SFV+BESS'!$I$7),'SFV+BESS'!$I$7,0))))</f>
        <v>0</v>
      </c>
      <c r="FD128" s="27">
        <f>IF(AND(FB128&lt;0,FI127+FB128/$B$5&gt;$H$2,-FB128/'Carga-Descarga Año'!$B$5&lt;'SFV+BESS'!$I$7),FB128/$B$5,IF(AND(FB128&lt;0,FI127+FB128/$B$5&gt;$H$2,-FB128/'Carga-Descarga Año'!$B$5&gt;'SFV+BESS'!$I$7),-'SFV+BESS'!$I$7,IF(AND(FB128&lt;0,FI127+FB128/$B$5&lt;$H$2),-MIN('SFV+BESS'!$I$7,FI127-$H$2),0)))</f>
        <v>0</v>
      </c>
      <c r="FE128" s="33"/>
      <c r="FF128" s="33">
        <f t="shared" si="167"/>
        <v>0</v>
      </c>
      <c r="FG128" s="27">
        <f t="shared" si="135"/>
        <v>0</v>
      </c>
      <c r="FH128" s="27">
        <f t="shared" si="168"/>
        <v>0</v>
      </c>
      <c r="FI128" s="28">
        <f>IF((FI127+FC128+FD128)&gt;=$B$2*'SFV+BESS'!$I$9, $B$2*'SFV+BESS'!$I$9, (FI127+FC128+FD128))</f>
        <v>173.61249999999998</v>
      </c>
      <c r="FJ128" s="110">
        <f t="shared" si="136"/>
        <v>0</v>
      </c>
      <c r="FO128" s="251"/>
      <c r="FP128" s="48">
        <v>4.9583333333333401</v>
      </c>
      <c r="FQ128" s="33">
        <f t="shared" si="182"/>
        <v>0</v>
      </c>
      <c r="FR128" s="33">
        <f>Gen_Cons_Horario!B7450</f>
        <v>0</v>
      </c>
      <c r="FS128" s="35">
        <f t="shared" si="147"/>
        <v>0</v>
      </c>
      <c r="FT128" s="116">
        <f>IF(AND(FS128&gt;0,FS128*$B$4+FZ127&lt;=$B$2*'SFV+BESS'!$I$9,FS128&lt;'SFV+BESS'!$I$7), FS128*$B$4, IF(AND(FS128&gt;0,FS128*$B$4+FZ127&gt;$B$2*'SFV+BESS'!$I$9,FS128*$B$4&lt;'SFV+BESS'!$I$7),$B$2*'SFV+BESS'!$I$9-FZ127,IF(AND(FS128&gt;0,FS128*$B$4+FZ127&gt;$B$2*'SFV+BESS'!$I$9,FS128*$B$4&gt;'SFV+BESS'!$I$7,FZ127&lt;$B$2*'SFV+BESS'!$I$9),$B$2*'SFV+BESS'!$I$9-FZ127,IF(AND(FS128&gt;0,FS128*$B$4+FZ127&lt;=$B$2*'SFV+BESS'!$I$9,FS128&gt;'SFV+BESS'!$I$7),'SFV+BESS'!$I$7,0))))</f>
        <v>0</v>
      </c>
      <c r="FU128" s="27">
        <f>IF(AND(FS128&lt;0,FZ127+FS128/$B$5&gt;$H$2,-FS128/'Carga-Descarga Año'!$B$5&lt;'SFV+BESS'!$I$7),FS128/$B$5,IF(AND(FS128&lt;0,FZ127+FS128/$B$5&gt;$H$2,-FS128/'Carga-Descarga Año'!$B$5&gt;'SFV+BESS'!$I$7),-'SFV+BESS'!$I$7,IF(AND(FS128&lt;0,FZ127+FS128/$B$5&lt;$H$2),-MIN('SFV+BESS'!$I$7,FZ127-$H$2),0)))</f>
        <v>0</v>
      </c>
      <c r="FV128" s="33"/>
      <c r="FW128" s="33">
        <f t="shared" si="169"/>
        <v>0</v>
      </c>
      <c r="FX128" s="27">
        <f t="shared" si="137"/>
        <v>0</v>
      </c>
      <c r="FY128" s="27">
        <f t="shared" si="170"/>
        <v>0</v>
      </c>
      <c r="FZ128" s="28">
        <f>IF((FZ127+FT128+FU128)&gt;=$B$2*'SFV+BESS'!$I$9, $B$2*'SFV+BESS'!$I$9, (FZ127+FT128+FU128))</f>
        <v>173.61249999999998</v>
      </c>
      <c r="GA128" s="110">
        <f t="shared" si="138"/>
        <v>0</v>
      </c>
      <c r="GF128" s="251"/>
      <c r="GG128" s="48">
        <v>4.9583333333333401</v>
      </c>
      <c r="GH128" s="33">
        <f t="shared" si="183"/>
        <v>0</v>
      </c>
      <c r="GI128" s="33">
        <f>Gen_Cons_Horario!B8170</f>
        <v>0</v>
      </c>
      <c r="GJ128" s="35">
        <f t="shared" si="153"/>
        <v>0</v>
      </c>
      <c r="GK128" s="116">
        <f>IF(AND(GJ128&gt;0,GJ128*$B$4+GQ127&lt;=$B$2*'SFV+BESS'!$I$9,GJ128&lt;'SFV+BESS'!$I$7), GJ128*$B$4, IF(AND(GJ128&gt;0,GJ128*$B$4+GQ127&gt;$B$2*'SFV+BESS'!$I$9,GJ128*$B$4&lt;'SFV+BESS'!$I$7),$B$2*'SFV+BESS'!$I$9-GQ127,IF(AND(GJ128&gt;0,GJ128*$B$4+GQ127&gt;$B$2*'SFV+BESS'!$I$9,GJ128*$B$4&gt;'SFV+BESS'!$I$7,GQ127&lt;$B$2*'SFV+BESS'!$I$9),$B$2*'SFV+BESS'!$I$9-GQ127,IF(AND(GJ128&gt;0,GJ128*$B$4+GQ127&lt;=$B$2*'SFV+BESS'!$I$9,GJ128&gt;'SFV+BESS'!$I$7),'SFV+BESS'!$I$7,0))))</f>
        <v>0</v>
      </c>
      <c r="GL128" s="27">
        <f>IF(AND(GJ128&lt;0,GQ127+GJ128/$B$5&gt;$H$2,-GJ128/'Carga-Descarga Año'!$B$5&lt;'SFV+BESS'!$I$7),GJ128/$B$5,IF(AND(GJ128&lt;0,GQ127+GJ128/$B$5&gt;$H$2,-GJ128/'Carga-Descarga Año'!$B$5&gt;'SFV+BESS'!$I$7),-'SFV+BESS'!$I$7,IF(AND(GJ128&lt;0,GQ127+GJ128/$B$5&lt;$H$2),-MIN('SFV+BESS'!$I$7,GQ127-$H$2),0)))</f>
        <v>0</v>
      </c>
      <c r="GM128" s="33"/>
      <c r="GN128" s="33">
        <f t="shared" si="171"/>
        <v>0</v>
      </c>
      <c r="GO128" s="27">
        <f t="shared" si="139"/>
        <v>0</v>
      </c>
      <c r="GP128" s="27">
        <f t="shared" si="172"/>
        <v>0</v>
      </c>
      <c r="GQ128" s="28">
        <f>IF((GQ127+GK128+GL128)&gt;=$B$2*'SFV+BESS'!$I$9, $B$2*'SFV+BESS'!$I$9, (GQ127+GK128+GL128))</f>
        <v>173.61249999999998</v>
      </c>
      <c r="GR128" s="110">
        <f t="shared" si="140"/>
        <v>0</v>
      </c>
    </row>
    <row r="129" spans="1:200">
      <c r="A129" s="248">
        <v>6</v>
      </c>
      <c r="B129" s="41">
        <v>5</v>
      </c>
      <c r="C129" s="38">
        <f t="shared" si="154"/>
        <v>0</v>
      </c>
      <c r="D129" s="2">
        <f>Gen_Cons_Horario!B155</f>
        <v>0</v>
      </c>
      <c r="E129" s="140">
        <f t="shared" si="112"/>
        <v>0</v>
      </c>
      <c r="F129" s="116">
        <f>IF(AND(E129&gt;0,E129*$B$4+L128&lt;=$B$2*'SFV+BESS'!$I$9,E129&lt;'SFV+BESS'!$I$7), E129*$B$4, IF(AND(E129&gt;0,E129*$B$4+L128&gt;$B$2*'SFV+BESS'!$I$9,E129*$B$4&lt;'SFV+BESS'!$I$7),$B$2*'SFV+BESS'!$I$9-L128,IF(AND(E129&gt;0,E129*$B$4+L128&gt;$B$2*'SFV+BESS'!$I$9,E129*$B$4&gt;'SFV+BESS'!$I$7,L128&lt;$B$2*'SFV+BESS'!$I$9),$B$2*'SFV+BESS'!$I$9-L128,IF(AND(E129&gt;0,E129*$B$4+L128&lt;=$B$2*'SFV+BESS'!$I$9,E129&gt;'SFV+BESS'!$I$7),'SFV+BESS'!$I$7,0))))</f>
        <v>0</v>
      </c>
      <c r="G129" s="27">
        <f>IF(AND(E129&lt;0,L128+E129/$B$5&gt;$H$2,-E129/'Carga-Descarga Año'!$B$5&lt;'SFV+BESS'!$I$7),E129/$B$5,IF(AND(E129&lt;0,L128+E129/$B$5&gt;$H$2,-E129/'Carga-Descarga Año'!$B$5&gt;'SFV+BESS'!$I$7),-'SFV+BESS'!$I$7,IF(AND(E129&lt;0,L128+E129/$B$5&lt;$H$2),-MIN('SFV+BESS'!$I$7,L128-$H$2),0)))</f>
        <v>0</v>
      </c>
      <c r="I129" s="38">
        <f t="shared" si="113"/>
        <v>0</v>
      </c>
      <c r="J129" s="27">
        <f t="shared" si="115"/>
        <v>0</v>
      </c>
      <c r="K129" s="27">
        <f t="shared" si="114"/>
        <v>0</v>
      </c>
      <c r="L129" s="28">
        <f>IF((L128+F129+G129)&gt;=$B$2*'SFV+BESS'!$I$9, $B$2*'SFV+BESS'!$I$9, (L128+F129+G129))</f>
        <v>142.21460526315789</v>
      </c>
      <c r="M129" s="110">
        <f t="shared" si="116"/>
        <v>0</v>
      </c>
      <c r="R129" s="251">
        <v>6</v>
      </c>
      <c r="S129" s="41">
        <v>5</v>
      </c>
      <c r="T129" s="2">
        <f t="shared" si="173"/>
        <v>0</v>
      </c>
      <c r="U129" s="2">
        <f>Gen_Cons_Horario!B899</f>
        <v>0</v>
      </c>
      <c r="V129" s="35">
        <f t="shared" si="148"/>
        <v>0</v>
      </c>
      <c r="W129" s="116">
        <f>IF(AND(V129&gt;0,V129*$B$4+AC128&lt;=$B$2*'SFV+BESS'!$I$9,V129&lt;'SFV+BESS'!$I$7), V129*$B$4, IF(AND(V129&gt;0,V129*$B$4+AC128&gt;$B$2*'SFV+BESS'!$I$9,V129*$B$4&lt;'SFV+BESS'!$I$7),$B$2*'SFV+BESS'!$I$9-AC128,IF(AND(V129&gt;0,V129*$B$4+AC128&gt;$B$2*'SFV+BESS'!$I$9,V129*$B$4&gt;'SFV+BESS'!$I$7,AC128&lt;$B$2*'SFV+BESS'!$I$9),$B$2*'SFV+BESS'!$I$9-AC128,IF(AND(V129&gt;0,V129*$B$4+AC128&lt;=$B$2*'SFV+BESS'!$I$9,V129&gt;'SFV+BESS'!$I$7),'SFV+BESS'!$I$7,0))))</f>
        <v>0</v>
      </c>
      <c r="X129" s="27">
        <f>IF(AND(V129&lt;0,AC128+V129/$B$5&gt;$H$2,-V129/'Carga-Descarga Año'!$B$5&lt;'SFV+BESS'!$I$7),V129/$B$5,IF(AND(V129&lt;0,AC128+V129/$B$5&gt;$H$2,-V129/'Carga-Descarga Año'!$B$5&gt;'SFV+BESS'!$I$7),-'SFV+BESS'!$I$7,IF(AND(V129&lt;0,AC128+V129/$B$5&lt;$H$2),-MIN('SFV+BESS'!$I$7,AC128-$H$2),0)))</f>
        <v>0</v>
      </c>
      <c r="Z129" s="33">
        <f t="shared" si="142"/>
        <v>0</v>
      </c>
      <c r="AA129" s="27">
        <f t="shared" si="117"/>
        <v>0</v>
      </c>
      <c r="AB129" s="27">
        <f t="shared" si="141"/>
        <v>0</v>
      </c>
      <c r="AC129" s="28">
        <f>IF((AC128+W129+X129)&gt;=$B$2*'SFV+BESS'!$I$9, $B$2*'SFV+BESS'!$I$9, (AC128+W129+X129))</f>
        <v>173.61249999999998</v>
      </c>
      <c r="AD129" s="110">
        <f t="shared" si="118"/>
        <v>0</v>
      </c>
      <c r="AI129" s="251">
        <v>6</v>
      </c>
      <c r="AJ129" s="41">
        <v>5</v>
      </c>
      <c r="AK129" s="52">
        <f t="shared" si="174"/>
        <v>0</v>
      </c>
      <c r="AL129" s="33">
        <f>Gen_Cons_Horario!B1571</f>
        <v>0</v>
      </c>
      <c r="AM129" s="35">
        <f t="shared" si="149"/>
        <v>0</v>
      </c>
      <c r="AN129" s="116">
        <f>IF(AND(AM129&gt;0,AM129*$B$4+AT128&lt;=$B$2*'SFV+BESS'!$I$9,AM129&lt;'SFV+BESS'!$I$7), AM129*$B$4, IF(AND(AM129&gt;0,AM129*$B$4+AT128&gt;$B$2*'SFV+BESS'!$I$9,AM129*$B$4&lt;'SFV+BESS'!$I$7),$B$2*'SFV+BESS'!$I$9-AT128,IF(AND(AM129&gt;0,AM129*$B$4+AT128&gt;$B$2*'SFV+BESS'!$I$9,AM129*$B$4&gt;'SFV+BESS'!$I$7,AT128&lt;$B$2*'SFV+BESS'!$I$9),$B$2*'SFV+BESS'!$I$9-AT128,IF(AND(AM129&gt;0,AM129*$B$4+AT128&lt;=$B$2*'SFV+BESS'!$I$9,AM129&gt;'SFV+BESS'!$I$7),'SFV+BESS'!$I$7,0))))</f>
        <v>0</v>
      </c>
      <c r="AO129" s="27">
        <f>IF(AND(AM129&lt;0,AT128+AM129/$B$5&gt;$H$2,-AM129/'Carga-Descarga Año'!$B$5&lt;'SFV+BESS'!$I$7),AM129/$B$5,IF(AND(AM129&lt;0,AT128+AM129/$B$5&gt;$H$2,-AM129/'Carga-Descarga Año'!$B$5&gt;'SFV+BESS'!$I$7),-'SFV+BESS'!$I$7,IF(AND(AM129&lt;0,AT128+AM129/$B$5&lt;$H$2),-MIN('SFV+BESS'!$I$7,AT128-$H$2),0)))</f>
        <v>0</v>
      </c>
      <c r="AP129" s="33"/>
      <c r="AQ129" s="33">
        <f t="shared" si="155"/>
        <v>0</v>
      </c>
      <c r="AR129" s="27">
        <f t="shared" si="119"/>
        <v>0</v>
      </c>
      <c r="AS129" s="27">
        <f t="shared" si="156"/>
        <v>0</v>
      </c>
      <c r="AT129" s="28">
        <f>IF((AT128+AN129+AO129)&gt;=$B$2*'SFV+BESS'!$I$9, $B$2*'SFV+BESS'!$I$9, (AT128+AN129+AO129))</f>
        <v>172.53218491635695</v>
      </c>
      <c r="AU129" s="110">
        <f t="shared" si="120"/>
        <v>0</v>
      </c>
      <c r="AZ129" s="251">
        <v>6</v>
      </c>
      <c r="BA129" s="41">
        <v>5</v>
      </c>
      <c r="BB129" s="33">
        <f t="shared" si="175"/>
        <v>0</v>
      </c>
      <c r="BC129" s="33">
        <f>Gen_Cons_Horario!B2315</f>
        <v>0</v>
      </c>
      <c r="BD129" s="35">
        <f t="shared" si="150"/>
        <v>0</v>
      </c>
      <c r="BE129" s="116">
        <f>IF(AND(BD129&gt;0,BD129*$B$4+BK128&lt;=$B$2*'SFV+BESS'!$I$9,BD129&lt;'SFV+BESS'!$I$7), BD129*$B$4, IF(AND(BD129&gt;0,BD129*$B$4+BK128&gt;$B$2*'SFV+BESS'!$I$9,BD129*$B$4&lt;'SFV+BESS'!$I$7),$B$2*'SFV+BESS'!$I$9-BK128,IF(AND(BD129&gt;0,BD129*$B$4+BK128&gt;$B$2*'SFV+BESS'!$I$9,BD129*$B$4&gt;'SFV+BESS'!$I$7,BK128&lt;$B$2*'SFV+BESS'!$I$9),$B$2*'SFV+BESS'!$I$9-BK128,IF(AND(BD129&gt;0,BD129*$B$4+BK128&lt;=$B$2*'SFV+BESS'!$I$9,BD129&gt;'SFV+BESS'!$I$7),'SFV+BESS'!$I$7,0))))</f>
        <v>0</v>
      </c>
      <c r="BF129" s="27">
        <f>IF(AND(BD129&lt;0,BK128+BD129/$B$5&gt;$H$2,-BD129/'Carga-Descarga Año'!$B$5&lt;'SFV+BESS'!$I$7),BD129/$B$5,IF(AND(BD129&lt;0,BK128+BD129/$B$5&gt;$H$2,-BD129/'Carga-Descarga Año'!$B$5&gt;'SFV+BESS'!$I$7),-'SFV+BESS'!$I$7,IF(AND(BD129&lt;0,BK128+BD129/$B$5&lt;$H$2),-MIN('SFV+BESS'!$I$7,BK128-$H$2),0)))</f>
        <v>0</v>
      </c>
      <c r="BG129" s="33"/>
      <c r="BH129" s="33">
        <f t="shared" si="157"/>
        <v>0</v>
      </c>
      <c r="BI129" s="27">
        <f t="shared" si="121"/>
        <v>0</v>
      </c>
      <c r="BJ129" s="27">
        <f t="shared" si="158"/>
        <v>0</v>
      </c>
      <c r="BK129" s="28">
        <f>IF((BK128+BE129+BF129)&gt;=$B$2*'SFV+BESS'!$I$9, $B$2*'SFV+BESS'!$I$9, (BK128+BE129+BF129))</f>
        <v>173.61249999999998</v>
      </c>
      <c r="BL129" s="110">
        <f t="shared" si="122"/>
        <v>0</v>
      </c>
      <c r="BQ129" s="251">
        <v>6</v>
      </c>
      <c r="BR129" s="41">
        <v>5</v>
      </c>
      <c r="BS129" s="33">
        <f t="shared" si="176"/>
        <v>0</v>
      </c>
      <c r="BT129" s="33">
        <f>Gen_Cons_Horario!B3035</f>
        <v>0</v>
      </c>
      <c r="BU129" s="35">
        <f t="shared" si="151"/>
        <v>0</v>
      </c>
      <c r="BV129" s="116">
        <f>IF(AND(BU129&gt;0,BU129*$B$4+CB128&lt;=$B$2*'SFV+BESS'!$I$9,BU129&lt;'SFV+BESS'!$I$7), BU129*$B$4, IF(AND(BU129&gt;0,BU129*$B$4+CB128&gt;$B$2*'SFV+BESS'!$I$9,BU129*$B$4&lt;'SFV+BESS'!$I$7),$B$2*'SFV+BESS'!$I$9-CB128,IF(AND(BU129&gt;0,BU129*$B$4+CB128&gt;$B$2*'SFV+BESS'!$I$9,BU129*$B$4&gt;'SFV+BESS'!$I$7,CB128&lt;$B$2*'SFV+BESS'!$I$9),$B$2*'SFV+BESS'!$I$9-CB128,IF(AND(BU129&gt;0,BU129*$B$4+CB128&lt;=$B$2*'SFV+BESS'!$I$9,BU129&gt;'SFV+BESS'!$I$7),'SFV+BESS'!$I$7,0))))</f>
        <v>0</v>
      </c>
      <c r="BW129" s="27">
        <f>IF(AND(BU129&lt;0,CB128+BU129/$B$5&gt;$H$2,-BU129/'Carga-Descarga Año'!$B$5&lt;'SFV+BESS'!$I$7),BU129/$B$5,IF(AND(BU129&lt;0,CB128+BU129/$B$5&gt;$H$2,-BU129/'Carga-Descarga Año'!$B$5&gt;'SFV+BESS'!$I$7),-'SFV+BESS'!$I$7,IF(AND(BU129&lt;0,CB128+BU129/$B$5&lt;$H$2),-MIN('SFV+BESS'!$I$7,CB128-$H$2),0)))</f>
        <v>0</v>
      </c>
      <c r="BX129" s="33"/>
      <c r="BY129" s="33">
        <f t="shared" si="159"/>
        <v>0</v>
      </c>
      <c r="BZ129" s="27">
        <f t="shared" si="123"/>
        <v>0</v>
      </c>
      <c r="CA129" s="27">
        <f t="shared" si="124"/>
        <v>0</v>
      </c>
      <c r="CB129" s="28">
        <f>IF((CB128+BV129+BW129)&gt;=$B$2*'SFV+BESS'!$I$9, $B$2*'SFV+BESS'!$I$9, (CB128+BV129+BW129))</f>
        <v>173.61249999999998</v>
      </c>
      <c r="CC129" s="110">
        <f t="shared" si="125"/>
        <v>0</v>
      </c>
      <c r="CH129" s="251">
        <v>6</v>
      </c>
      <c r="CI129" s="41">
        <v>5</v>
      </c>
      <c r="CJ129" s="33">
        <f t="shared" si="177"/>
        <v>0</v>
      </c>
      <c r="CK129" s="33">
        <f>Gen_Cons_Horario!B3779</f>
        <v>0</v>
      </c>
      <c r="CL129" s="35">
        <f t="shared" si="152"/>
        <v>0</v>
      </c>
      <c r="CM129" s="116">
        <f>IF(AND(CL129&gt;0,CL129*$B$4+CS128&lt;=$B$2*'SFV+BESS'!$I$9,CL129&lt;'SFV+BESS'!$I$7), CL129*$B$4, IF(AND(CL129&gt;0,CL129*$B$4+CS128&gt;$B$2*'SFV+BESS'!$I$9,CL129*$B$4&lt;'SFV+BESS'!$I$7),$B$2*'SFV+BESS'!$I$9-CS128,IF(AND(CL129&gt;0,CL129*$B$4+CS128&gt;$B$2*'SFV+BESS'!$I$9,CL129*$B$4&gt;'SFV+BESS'!$I$7,CS128&lt;$B$2*'SFV+BESS'!$I$9),$B$2*'SFV+BESS'!$I$9-CS128,IF(AND(CL129&gt;0,CL129*$B$4+CS128&lt;=$B$2*'SFV+BESS'!$I$9,CL129&gt;'SFV+BESS'!$I$7),'SFV+BESS'!$I$7,0))))</f>
        <v>0</v>
      </c>
      <c r="CN129" s="27">
        <f>IF(AND(CL129&lt;0,CS128+CL129/$B$5&gt;$H$2,-CL129/'Carga-Descarga Año'!$B$5&lt;'SFV+BESS'!$I$7),CL129/$B$5,IF(AND(CL129&lt;0,CS128+CL129/$B$5&gt;$H$2,-CL129/'Carga-Descarga Año'!$B$5&gt;'SFV+BESS'!$I$7),-'SFV+BESS'!$I$7,IF(AND(CL129&lt;0,CS128+CL129/$B$5&lt;$H$2),-MIN('SFV+BESS'!$I$7,CS128-$H$2),0)))</f>
        <v>0</v>
      </c>
      <c r="CO129" s="33"/>
      <c r="CP129" s="33">
        <f t="shared" si="160"/>
        <v>0</v>
      </c>
      <c r="CQ129" s="27">
        <f t="shared" si="126"/>
        <v>0</v>
      </c>
      <c r="CR129" s="27">
        <f t="shared" si="161"/>
        <v>0</v>
      </c>
      <c r="CS129" s="28">
        <f>IF((CS128+CM129+CN129)&gt;=$B$2*'SFV+BESS'!$I$9, $B$2*'SFV+BESS'!$I$9, (CS128+CM129+CN129))</f>
        <v>173.61249999999998</v>
      </c>
      <c r="CT129" s="110">
        <f t="shared" si="127"/>
        <v>0</v>
      </c>
      <c r="CY129" s="251">
        <v>6</v>
      </c>
      <c r="CZ129" s="41">
        <v>5</v>
      </c>
      <c r="DA129" s="33">
        <f t="shared" si="178"/>
        <v>0</v>
      </c>
      <c r="DB129" s="33">
        <f>Gen_Cons_Horario!B4499</f>
        <v>0</v>
      </c>
      <c r="DC129" s="35">
        <f t="shared" si="143"/>
        <v>0</v>
      </c>
      <c r="DD129" s="116">
        <f>IF(AND(DC129&gt;0,DC129*$B$4+DJ128&lt;=$B$2*'SFV+BESS'!$I$9,DC129&lt;'SFV+BESS'!$I$7), DC129*$B$4, IF(AND(DC129&gt;0,DC129*$B$4+DJ128&gt;$B$2*'SFV+BESS'!$I$9,DC129*$B$4&lt;'SFV+BESS'!$I$7),$B$2*'SFV+BESS'!$I$9-DJ128,IF(AND(DC129&gt;0,DC129*$B$4+DJ128&gt;$B$2*'SFV+BESS'!$I$9,DC129*$B$4&gt;'SFV+BESS'!$I$7,DJ128&lt;$B$2*'SFV+BESS'!$I$9),$B$2*'SFV+BESS'!$I$9-DJ128,IF(AND(DC129&gt;0,DC129*$B$4+DJ128&lt;=$B$2*'SFV+BESS'!$I$9,DC129&gt;'SFV+BESS'!$I$7),'SFV+BESS'!$I$7,0))))</f>
        <v>0</v>
      </c>
      <c r="DE129" s="27">
        <f>IF(AND(DC129&lt;0,DJ128+DC129/$B$5&gt;$H$2,-DC129/'Carga-Descarga Año'!$B$5&lt;'SFV+BESS'!$I$7),DC129/$B$5,IF(AND(DC129&lt;0,DJ128+DC129/$B$5&gt;$H$2,-DC129/'Carga-Descarga Año'!$B$5&gt;'SFV+BESS'!$I$7),-'SFV+BESS'!$I$7,IF(AND(DC129&lt;0,DJ128+DC129/$B$5&lt;$H$2),-MIN('SFV+BESS'!$I$7,DJ128-$H$2),0)))</f>
        <v>0</v>
      </c>
      <c r="DF129" s="33"/>
      <c r="DG129" s="33">
        <f t="shared" si="162"/>
        <v>0</v>
      </c>
      <c r="DH129" s="27">
        <f t="shared" si="128"/>
        <v>0</v>
      </c>
      <c r="DI129" s="27">
        <f t="shared" si="129"/>
        <v>0</v>
      </c>
      <c r="DJ129" s="28">
        <f>IF((DJ128+DD129+DE129)&gt;=$B$2*'SFV+BESS'!$I$9, $B$2*'SFV+BESS'!$I$9, (DJ128+DD129+DE129))</f>
        <v>173.61249999999998</v>
      </c>
      <c r="DK129" s="110">
        <f t="shared" si="130"/>
        <v>0</v>
      </c>
      <c r="DP129" s="251">
        <v>6</v>
      </c>
      <c r="DQ129" s="41">
        <v>5</v>
      </c>
      <c r="DR129" s="33">
        <f t="shared" si="179"/>
        <v>0</v>
      </c>
      <c r="DS129" s="33">
        <f>Gen_Cons_Horario!B5243</f>
        <v>0</v>
      </c>
      <c r="DT129" s="35">
        <f t="shared" si="144"/>
        <v>0</v>
      </c>
      <c r="DU129" s="116">
        <f>IF(AND(DT129&gt;0,DT129*$B$4+EA128&lt;=$B$2*'SFV+BESS'!$I$9,DT129&lt;'SFV+BESS'!$I$7), DT129*$B$4, IF(AND(DT129&gt;0,DT129*$B$4+EA128&gt;$B$2*'SFV+BESS'!$I$9,DT129*$B$4&lt;'SFV+BESS'!$I$7),$B$2*'SFV+BESS'!$I$9-EA128,IF(AND(DT129&gt;0,DT129*$B$4+EA128&gt;$B$2*'SFV+BESS'!$I$9,DT129*$B$4&gt;'SFV+BESS'!$I$7,EA128&lt;$B$2*'SFV+BESS'!$I$9),$B$2*'SFV+BESS'!$I$9-EA128,IF(AND(DT129&gt;0,DT129*$B$4+EA128&lt;=$B$2*'SFV+BESS'!$I$9,DT129&gt;'SFV+BESS'!$I$7),'SFV+BESS'!$I$7,0))))</f>
        <v>0</v>
      </c>
      <c r="DV129" s="27">
        <f>IF(AND(DT129&lt;0,EA128+DT129/$B$5&gt;$H$2,-DT129/'Carga-Descarga Año'!$B$5&lt;'SFV+BESS'!$I$7),DT129/$B$5,IF(AND(DT129&lt;0,EA128+DT129/$B$5&gt;$H$2,-DT129/'Carga-Descarga Año'!$B$5&gt;'SFV+BESS'!$I$7),-'SFV+BESS'!$I$7,IF(AND(DT129&lt;0,EA128+DT129/$B$5&lt;$H$2),-MIN('SFV+BESS'!$I$7,EA128-$H$2),0)))</f>
        <v>0</v>
      </c>
      <c r="DW129" s="33"/>
      <c r="DX129" s="33">
        <f t="shared" si="163"/>
        <v>0</v>
      </c>
      <c r="DY129" s="27">
        <f t="shared" si="131"/>
        <v>0</v>
      </c>
      <c r="DZ129" s="27">
        <f t="shared" si="164"/>
        <v>0</v>
      </c>
      <c r="EA129" s="28">
        <f>IF((EA128+DU129+DV129)&gt;=$B$2*'SFV+BESS'!$I$9, $B$2*'SFV+BESS'!$I$9, (EA128+DU129+DV129))</f>
        <v>173.61249999999998</v>
      </c>
      <c r="EB129" s="110">
        <f t="shared" si="132"/>
        <v>0</v>
      </c>
      <c r="EG129" s="251">
        <v>6</v>
      </c>
      <c r="EH129" s="41">
        <v>5</v>
      </c>
      <c r="EI129" s="33">
        <f t="shared" si="180"/>
        <v>0</v>
      </c>
      <c r="EJ129" s="33">
        <f>Gen_Cons_Horario!B5987</f>
        <v>0</v>
      </c>
      <c r="EK129" s="35">
        <f t="shared" si="145"/>
        <v>0</v>
      </c>
      <c r="EL129" s="116">
        <f>IF(AND(EK129&gt;0,EK129*$B$4+ER128&lt;=$B$2*'SFV+BESS'!$I$9,EK129&lt;'SFV+BESS'!$I$7), EK129*$B$4, IF(AND(EK129&gt;0,EK129*$B$4+ER128&gt;$B$2*'SFV+BESS'!$I$9,EK129*$B$4&lt;'SFV+BESS'!$I$7),$B$2*'SFV+BESS'!$I$9-ER128,IF(AND(EK129&gt;0,EK129*$B$4+ER128&gt;$B$2*'SFV+BESS'!$I$9,EK129*$B$4&gt;'SFV+BESS'!$I$7,ER128&lt;$B$2*'SFV+BESS'!$I$9),$B$2*'SFV+BESS'!$I$9-ER128,IF(AND(EK129&gt;0,EK129*$B$4+ER128&lt;=$B$2*'SFV+BESS'!$I$9,EK129&gt;'SFV+BESS'!$I$7),'SFV+BESS'!$I$7,0))))</f>
        <v>0</v>
      </c>
      <c r="EM129" s="27">
        <f>IF(AND(EK129&lt;0,ER128+EK129/$B$5&gt;$H$2,-EK129/'Carga-Descarga Año'!$B$5&lt;'SFV+BESS'!$I$7),EK129/$B$5,IF(AND(EK129&lt;0,ER128+EK129/$B$5&gt;$H$2,-EK129/'Carga-Descarga Año'!$B$5&gt;'SFV+BESS'!$I$7),-'SFV+BESS'!$I$7,IF(AND(EK129&lt;0,ER128+EK129/$B$5&lt;$H$2),-MIN('SFV+BESS'!$I$7,ER128-$H$2),0)))</f>
        <v>0</v>
      </c>
      <c r="EN129" s="33"/>
      <c r="EO129" s="33">
        <f t="shared" si="165"/>
        <v>0</v>
      </c>
      <c r="EP129" s="27">
        <f t="shared" si="133"/>
        <v>0</v>
      </c>
      <c r="EQ129" s="27">
        <f t="shared" si="166"/>
        <v>0</v>
      </c>
      <c r="ER129" s="28">
        <f>IF((ER128+EL129+EM129)&gt;=$B$2*'SFV+BESS'!$I$9, $B$2*'SFV+BESS'!$I$9, (ER128+EL129+EM129))</f>
        <v>173.61249999999998</v>
      </c>
      <c r="ES129" s="110">
        <f t="shared" si="134"/>
        <v>0</v>
      </c>
      <c r="EX129" s="251">
        <v>6</v>
      </c>
      <c r="EY129" s="41">
        <v>5</v>
      </c>
      <c r="EZ129" s="33">
        <f t="shared" si="181"/>
        <v>0</v>
      </c>
      <c r="FA129" s="33">
        <f>Gen_Cons_Horario!B6707</f>
        <v>0</v>
      </c>
      <c r="FB129" s="35">
        <f t="shared" si="146"/>
        <v>0</v>
      </c>
      <c r="FC129" s="116">
        <f>IF(AND(FB129&gt;0,FB129*$B$4+FI128&lt;=$B$2*'SFV+BESS'!$I$9,FB129&lt;'SFV+BESS'!$I$7), FB129*$B$4, IF(AND(FB129&gt;0,FB129*$B$4+FI128&gt;$B$2*'SFV+BESS'!$I$9,FB129*$B$4&lt;'SFV+BESS'!$I$7),$B$2*'SFV+BESS'!$I$9-FI128,IF(AND(FB129&gt;0,FB129*$B$4+FI128&gt;$B$2*'SFV+BESS'!$I$9,FB129*$B$4&gt;'SFV+BESS'!$I$7,FI128&lt;$B$2*'SFV+BESS'!$I$9),$B$2*'SFV+BESS'!$I$9-FI128,IF(AND(FB129&gt;0,FB129*$B$4+FI128&lt;=$B$2*'SFV+BESS'!$I$9,FB129&gt;'SFV+BESS'!$I$7),'SFV+BESS'!$I$7,0))))</f>
        <v>0</v>
      </c>
      <c r="FD129" s="27">
        <f>IF(AND(FB129&lt;0,FI128+FB129/$B$5&gt;$H$2,-FB129/'Carga-Descarga Año'!$B$5&lt;'SFV+BESS'!$I$7),FB129/$B$5,IF(AND(FB129&lt;0,FI128+FB129/$B$5&gt;$H$2,-FB129/'Carga-Descarga Año'!$B$5&gt;'SFV+BESS'!$I$7),-'SFV+BESS'!$I$7,IF(AND(FB129&lt;0,FI128+FB129/$B$5&lt;$H$2),-MIN('SFV+BESS'!$I$7,FI128-$H$2),0)))</f>
        <v>0</v>
      </c>
      <c r="FE129" s="33"/>
      <c r="FF129" s="33">
        <f t="shared" si="167"/>
        <v>0</v>
      </c>
      <c r="FG129" s="27">
        <f t="shared" si="135"/>
        <v>0</v>
      </c>
      <c r="FH129" s="27">
        <f t="shared" si="168"/>
        <v>0</v>
      </c>
      <c r="FI129" s="28">
        <f>IF((FI128+FC129+FD129)&gt;=$B$2*'SFV+BESS'!$I$9, $B$2*'SFV+BESS'!$I$9, (FI128+FC129+FD129))</f>
        <v>173.61249999999998</v>
      </c>
      <c r="FJ129" s="110">
        <f t="shared" si="136"/>
        <v>0</v>
      </c>
      <c r="FO129" s="251">
        <v>6</v>
      </c>
      <c r="FP129" s="41">
        <v>5</v>
      </c>
      <c r="FQ129" s="33">
        <f t="shared" si="182"/>
        <v>0</v>
      </c>
      <c r="FR129" s="33">
        <f>Gen_Cons_Horario!B7451</f>
        <v>0</v>
      </c>
      <c r="FS129" s="35">
        <f t="shared" si="147"/>
        <v>0</v>
      </c>
      <c r="FT129" s="116">
        <f>IF(AND(FS129&gt;0,FS129*$B$4+FZ128&lt;=$B$2*'SFV+BESS'!$I$9,FS129&lt;'SFV+BESS'!$I$7), FS129*$B$4, IF(AND(FS129&gt;0,FS129*$B$4+FZ128&gt;$B$2*'SFV+BESS'!$I$9,FS129*$B$4&lt;'SFV+BESS'!$I$7),$B$2*'SFV+BESS'!$I$9-FZ128,IF(AND(FS129&gt;0,FS129*$B$4+FZ128&gt;$B$2*'SFV+BESS'!$I$9,FS129*$B$4&gt;'SFV+BESS'!$I$7,FZ128&lt;$B$2*'SFV+BESS'!$I$9),$B$2*'SFV+BESS'!$I$9-FZ128,IF(AND(FS129&gt;0,FS129*$B$4+FZ128&lt;=$B$2*'SFV+BESS'!$I$9,FS129&gt;'SFV+BESS'!$I$7),'SFV+BESS'!$I$7,0))))</f>
        <v>0</v>
      </c>
      <c r="FU129" s="27">
        <f>IF(AND(FS129&lt;0,FZ128+FS129/$B$5&gt;$H$2,-FS129/'Carga-Descarga Año'!$B$5&lt;'SFV+BESS'!$I$7),FS129/$B$5,IF(AND(FS129&lt;0,FZ128+FS129/$B$5&gt;$H$2,-FS129/'Carga-Descarga Año'!$B$5&gt;'SFV+BESS'!$I$7),-'SFV+BESS'!$I$7,IF(AND(FS129&lt;0,FZ128+FS129/$B$5&lt;$H$2),-MIN('SFV+BESS'!$I$7,FZ128-$H$2),0)))</f>
        <v>0</v>
      </c>
      <c r="FV129" s="33"/>
      <c r="FW129" s="33">
        <f t="shared" si="169"/>
        <v>0</v>
      </c>
      <c r="FX129" s="27">
        <f t="shared" si="137"/>
        <v>0</v>
      </c>
      <c r="FY129" s="27">
        <f t="shared" si="170"/>
        <v>0</v>
      </c>
      <c r="FZ129" s="28">
        <f>IF((FZ128+FT129+FU129)&gt;=$B$2*'SFV+BESS'!$I$9, $B$2*'SFV+BESS'!$I$9, (FZ128+FT129+FU129))</f>
        <v>173.61249999999998</v>
      </c>
      <c r="GA129" s="110">
        <f t="shared" si="138"/>
        <v>0</v>
      </c>
      <c r="GF129" s="251">
        <v>6</v>
      </c>
      <c r="GG129" s="41">
        <v>5</v>
      </c>
      <c r="GH129" s="33">
        <f t="shared" si="183"/>
        <v>0</v>
      </c>
      <c r="GI129" s="33">
        <f>Gen_Cons_Horario!B8171</f>
        <v>0</v>
      </c>
      <c r="GJ129" s="35">
        <f t="shared" si="153"/>
        <v>0</v>
      </c>
      <c r="GK129" s="116">
        <f>IF(AND(GJ129&gt;0,GJ129*$B$4+GQ128&lt;=$B$2*'SFV+BESS'!$I$9,GJ129&lt;'SFV+BESS'!$I$7), GJ129*$B$4, IF(AND(GJ129&gt;0,GJ129*$B$4+GQ128&gt;$B$2*'SFV+BESS'!$I$9,GJ129*$B$4&lt;'SFV+BESS'!$I$7),$B$2*'SFV+BESS'!$I$9-GQ128,IF(AND(GJ129&gt;0,GJ129*$B$4+GQ128&gt;$B$2*'SFV+BESS'!$I$9,GJ129*$B$4&gt;'SFV+BESS'!$I$7,GQ128&lt;$B$2*'SFV+BESS'!$I$9),$B$2*'SFV+BESS'!$I$9-GQ128,IF(AND(GJ129&gt;0,GJ129*$B$4+GQ128&lt;=$B$2*'SFV+BESS'!$I$9,GJ129&gt;'SFV+BESS'!$I$7),'SFV+BESS'!$I$7,0))))</f>
        <v>0</v>
      </c>
      <c r="GL129" s="27">
        <f>IF(AND(GJ129&lt;0,GQ128+GJ129/$B$5&gt;$H$2,-GJ129/'Carga-Descarga Año'!$B$5&lt;'SFV+BESS'!$I$7),GJ129/$B$5,IF(AND(GJ129&lt;0,GQ128+GJ129/$B$5&gt;$H$2,-GJ129/'Carga-Descarga Año'!$B$5&gt;'SFV+BESS'!$I$7),-'SFV+BESS'!$I$7,IF(AND(GJ129&lt;0,GQ128+GJ129/$B$5&lt;$H$2),-MIN('SFV+BESS'!$I$7,GQ128-$H$2),0)))</f>
        <v>0</v>
      </c>
      <c r="GM129" s="33"/>
      <c r="GN129" s="33">
        <f t="shared" si="171"/>
        <v>0</v>
      </c>
      <c r="GO129" s="27">
        <f t="shared" si="139"/>
        <v>0</v>
      </c>
      <c r="GP129" s="27">
        <f t="shared" si="172"/>
        <v>0</v>
      </c>
      <c r="GQ129" s="28">
        <f>IF((GQ128+GK129+GL129)&gt;=$B$2*'SFV+BESS'!$I$9, $B$2*'SFV+BESS'!$I$9, (GQ128+GK129+GL129))</f>
        <v>173.61249999999998</v>
      </c>
      <c r="GR129" s="110">
        <f t="shared" si="140"/>
        <v>0</v>
      </c>
    </row>
    <row r="130" spans="1:200">
      <c r="A130" s="249"/>
      <c r="B130" s="41">
        <v>5.0416666666666696</v>
      </c>
      <c r="C130" s="38">
        <f t="shared" si="154"/>
        <v>0</v>
      </c>
      <c r="D130" s="2">
        <f>Gen_Cons_Horario!B156</f>
        <v>0</v>
      </c>
      <c r="E130" s="140">
        <f t="shared" si="112"/>
        <v>0</v>
      </c>
      <c r="F130" s="116">
        <f>IF(AND(E130&gt;0,E130*$B$4+L129&lt;=$B$2*'SFV+BESS'!$I$9,E130&lt;'SFV+BESS'!$I$7), E130*$B$4, IF(AND(E130&gt;0,E130*$B$4+L129&gt;$B$2*'SFV+BESS'!$I$9,E130*$B$4&lt;'SFV+BESS'!$I$7),$B$2*'SFV+BESS'!$I$9-L129,IF(AND(E130&gt;0,E130*$B$4+L129&gt;$B$2*'SFV+BESS'!$I$9,E130*$B$4&gt;'SFV+BESS'!$I$7,L129&lt;$B$2*'SFV+BESS'!$I$9),$B$2*'SFV+BESS'!$I$9-L129,IF(AND(E130&gt;0,E130*$B$4+L129&lt;=$B$2*'SFV+BESS'!$I$9,E130&gt;'SFV+BESS'!$I$7),'SFV+BESS'!$I$7,0))))</f>
        <v>0</v>
      </c>
      <c r="G130" s="27">
        <f>IF(AND(E130&lt;0,L129+E130/$B$5&gt;$H$2,-E130/'Carga-Descarga Año'!$B$5&lt;'SFV+BESS'!$I$7),E130/$B$5,IF(AND(E130&lt;0,L129+E130/$B$5&gt;$H$2,-E130/'Carga-Descarga Año'!$B$5&gt;'SFV+BESS'!$I$7),-'SFV+BESS'!$I$7,IF(AND(E130&lt;0,L129+E130/$B$5&lt;$H$2),-MIN('SFV+BESS'!$I$7,L129-$H$2),0)))</f>
        <v>0</v>
      </c>
      <c r="I130" s="38">
        <f t="shared" si="113"/>
        <v>0</v>
      </c>
      <c r="J130" s="27">
        <f t="shared" si="115"/>
        <v>0</v>
      </c>
      <c r="K130" s="27">
        <f t="shared" si="114"/>
        <v>0</v>
      </c>
      <c r="L130" s="28">
        <f>IF((L129+F130+G130)&gt;=$B$2*'SFV+BESS'!$I$9, $B$2*'SFV+BESS'!$I$9, (L129+F130+G130))</f>
        <v>142.21460526315789</v>
      </c>
      <c r="M130" s="110">
        <f t="shared" si="116"/>
        <v>0</v>
      </c>
      <c r="R130" s="251"/>
      <c r="S130" s="41">
        <v>5.0416666666666696</v>
      </c>
      <c r="T130" s="2">
        <f t="shared" si="173"/>
        <v>0</v>
      </c>
      <c r="U130" s="2">
        <f>Gen_Cons_Horario!B900</f>
        <v>0</v>
      </c>
      <c r="V130" s="35">
        <f t="shared" si="148"/>
        <v>0</v>
      </c>
      <c r="W130" s="116">
        <f>IF(AND(V130&gt;0,V130*$B$4+AC129&lt;=$B$2*'SFV+BESS'!$I$9,V130&lt;'SFV+BESS'!$I$7), V130*$B$4, IF(AND(V130&gt;0,V130*$B$4+AC129&gt;$B$2*'SFV+BESS'!$I$9,V130*$B$4&lt;'SFV+BESS'!$I$7),$B$2*'SFV+BESS'!$I$9-AC129,IF(AND(V130&gt;0,V130*$B$4+AC129&gt;$B$2*'SFV+BESS'!$I$9,V130*$B$4&gt;'SFV+BESS'!$I$7,AC129&lt;$B$2*'SFV+BESS'!$I$9),$B$2*'SFV+BESS'!$I$9-AC129,IF(AND(V130&gt;0,V130*$B$4+AC129&lt;=$B$2*'SFV+BESS'!$I$9,V130&gt;'SFV+BESS'!$I$7),'SFV+BESS'!$I$7,0))))</f>
        <v>0</v>
      </c>
      <c r="X130" s="27">
        <f>IF(AND(V130&lt;0,AC129+V130/$B$5&gt;$H$2,-V130/'Carga-Descarga Año'!$B$5&lt;'SFV+BESS'!$I$7),V130/$B$5,IF(AND(V130&lt;0,AC129+V130/$B$5&gt;$H$2,-V130/'Carga-Descarga Año'!$B$5&gt;'SFV+BESS'!$I$7),-'SFV+BESS'!$I$7,IF(AND(V130&lt;0,AC129+V130/$B$5&lt;$H$2),-MIN('SFV+BESS'!$I$7,AC129-$H$2),0)))</f>
        <v>0</v>
      </c>
      <c r="Z130" s="33">
        <f t="shared" si="142"/>
        <v>0</v>
      </c>
      <c r="AA130" s="27">
        <f t="shared" si="117"/>
        <v>0</v>
      </c>
      <c r="AB130" s="27">
        <f t="shared" si="141"/>
        <v>0</v>
      </c>
      <c r="AC130" s="28">
        <f>IF((AC129+W130+X130)&gt;=$B$2*'SFV+BESS'!$I$9, $B$2*'SFV+BESS'!$I$9, (AC129+W130+X130))</f>
        <v>173.61249999999998</v>
      </c>
      <c r="AD130" s="110">
        <f t="shared" si="118"/>
        <v>0</v>
      </c>
      <c r="AI130" s="251"/>
      <c r="AJ130" s="41">
        <v>5.0416666666666696</v>
      </c>
      <c r="AK130" s="52">
        <f t="shared" si="174"/>
        <v>0</v>
      </c>
      <c r="AL130" s="33">
        <f>Gen_Cons_Horario!B1572</f>
        <v>0</v>
      </c>
      <c r="AM130" s="35">
        <f t="shared" si="149"/>
        <v>0</v>
      </c>
      <c r="AN130" s="116">
        <f>IF(AND(AM130&gt;0,AM130*$B$4+AT129&lt;=$B$2*'SFV+BESS'!$I$9,AM130&lt;'SFV+BESS'!$I$7), AM130*$B$4, IF(AND(AM130&gt;0,AM130*$B$4+AT129&gt;$B$2*'SFV+BESS'!$I$9,AM130*$B$4&lt;'SFV+BESS'!$I$7),$B$2*'SFV+BESS'!$I$9-AT129,IF(AND(AM130&gt;0,AM130*$B$4+AT129&gt;$B$2*'SFV+BESS'!$I$9,AM130*$B$4&gt;'SFV+BESS'!$I$7,AT129&lt;$B$2*'SFV+BESS'!$I$9),$B$2*'SFV+BESS'!$I$9-AT129,IF(AND(AM130&gt;0,AM130*$B$4+AT129&lt;=$B$2*'SFV+BESS'!$I$9,AM130&gt;'SFV+BESS'!$I$7),'SFV+BESS'!$I$7,0))))</f>
        <v>0</v>
      </c>
      <c r="AO130" s="27">
        <f>IF(AND(AM130&lt;0,AT129+AM130/$B$5&gt;$H$2,-AM130/'Carga-Descarga Año'!$B$5&lt;'SFV+BESS'!$I$7),AM130/$B$5,IF(AND(AM130&lt;0,AT129+AM130/$B$5&gt;$H$2,-AM130/'Carga-Descarga Año'!$B$5&gt;'SFV+BESS'!$I$7),-'SFV+BESS'!$I$7,IF(AND(AM130&lt;0,AT129+AM130/$B$5&lt;$H$2),-MIN('SFV+BESS'!$I$7,AT129-$H$2),0)))</f>
        <v>0</v>
      </c>
      <c r="AP130" s="33"/>
      <c r="AQ130" s="33">
        <f t="shared" si="155"/>
        <v>0</v>
      </c>
      <c r="AR130" s="27">
        <f t="shared" si="119"/>
        <v>0</v>
      </c>
      <c r="AS130" s="27">
        <f t="shared" si="156"/>
        <v>0</v>
      </c>
      <c r="AT130" s="28">
        <f>IF((AT129+AN130+AO130)&gt;=$B$2*'SFV+BESS'!$I$9, $B$2*'SFV+BESS'!$I$9, (AT129+AN130+AO130))</f>
        <v>172.53218491635695</v>
      </c>
      <c r="AU130" s="110">
        <f t="shared" si="120"/>
        <v>0</v>
      </c>
      <c r="AZ130" s="251"/>
      <c r="BA130" s="41">
        <v>5.0416666666666696</v>
      </c>
      <c r="BB130" s="33">
        <f t="shared" si="175"/>
        <v>0</v>
      </c>
      <c r="BC130" s="33">
        <f>Gen_Cons_Horario!B2316</f>
        <v>0</v>
      </c>
      <c r="BD130" s="35">
        <f t="shared" si="150"/>
        <v>0</v>
      </c>
      <c r="BE130" s="116">
        <f>IF(AND(BD130&gt;0,BD130*$B$4+BK129&lt;=$B$2*'SFV+BESS'!$I$9,BD130&lt;'SFV+BESS'!$I$7), BD130*$B$4, IF(AND(BD130&gt;0,BD130*$B$4+BK129&gt;$B$2*'SFV+BESS'!$I$9,BD130*$B$4&lt;'SFV+BESS'!$I$7),$B$2*'SFV+BESS'!$I$9-BK129,IF(AND(BD130&gt;0,BD130*$B$4+BK129&gt;$B$2*'SFV+BESS'!$I$9,BD130*$B$4&gt;'SFV+BESS'!$I$7,BK129&lt;$B$2*'SFV+BESS'!$I$9),$B$2*'SFV+BESS'!$I$9-BK129,IF(AND(BD130&gt;0,BD130*$B$4+BK129&lt;=$B$2*'SFV+BESS'!$I$9,BD130&gt;'SFV+BESS'!$I$7),'SFV+BESS'!$I$7,0))))</f>
        <v>0</v>
      </c>
      <c r="BF130" s="27">
        <f>IF(AND(BD130&lt;0,BK129+BD130/$B$5&gt;$H$2,-BD130/'Carga-Descarga Año'!$B$5&lt;'SFV+BESS'!$I$7),BD130/$B$5,IF(AND(BD130&lt;0,BK129+BD130/$B$5&gt;$H$2,-BD130/'Carga-Descarga Año'!$B$5&gt;'SFV+BESS'!$I$7),-'SFV+BESS'!$I$7,IF(AND(BD130&lt;0,BK129+BD130/$B$5&lt;$H$2),-MIN('SFV+BESS'!$I$7,BK129-$H$2),0)))</f>
        <v>0</v>
      </c>
      <c r="BG130" s="33"/>
      <c r="BH130" s="33">
        <f t="shared" si="157"/>
        <v>0</v>
      </c>
      <c r="BI130" s="27">
        <f t="shared" si="121"/>
        <v>0</v>
      </c>
      <c r="BJ130" s="27">
        <f t="shared" si="158"/>
        <v>0</v>
      </c>
      <c r="BK130" s="28">
        <f>IF((BK129+BE130+BF130)&gt;=$B$2*'SFV+BESS'!$I$9, $B$2*'SFV+BESS'!$I$9, (BK129+BE130+BF130))</f>
        <v>173.61249999999998</v>
      </c>
      <c r="BL130" s="110">
        <f t="shared" si="122"/>
        <v>0</v>
      </c>
      <c r="BQ130" s="251"/>
      <c r="BR130" s="41">
        <v>5.0416666666666696</v>
      </c>
      <c r="BS130" s="33">
        <f t="shared" si="176"/>
        <v>0</v>
      </c>
      <c r="BT130" s="33">
        <f>Gen_Cons_Horario!B3036</f>
        <v>0</v>
      </c>
      <c r="BU130" s="35">
        <f t="shared" si="151"/>
        <v>0</v>
      </c>
      <c r="BV130" s="116">
        <f>IF(AND(BU130&gt;0,BU130*$B$4+CB129&lt;=$B$2*'SFV+BESS'!$I$9,BU130&lt;'SFV+BESS'!$I$7), BU130*$B$4, IF(AND(BU130&gt;0,BU130*$B$4+CB129&gt;$B$2*'SFV+BESS'!$I$9,BU130*$B$4&lt;'SFV+BESS'!$I$7),$B$2*'SFV+BESS'!$I$9-CB129,IF(AND(BU130&gt;0,BU130*$B$4+CB129&gt;$B$2*'SFV+BESS'!$I$9,BU130*$B$4&gt;'SFV+BESS'!$I$7,CB129&lt;$B$2*'SFV+BESS'!$I$9),$B$2*'SFV+BESS'!$I$9-CB129,IF(AND(BU130&gt;0,BU130*$B$4+CB129&lt;=$B$2*'SFV+BESS'!$I$9,BU130&gt;'SFV+BESS'!$I$7),'SFV+BESS'!$I$7,0))))</f>
        <v>0</v>
      </c>
      <c r="BW130" s="27">
        <f>IF(AND(BU130&lt;0,CB129+BU130/$B$5&gt;$H$2,-BU130/'Carga-Descarga Año'!$B$5&lt;'SFV+BESS'!$I$7),BU130/$B$5,IF(AND(BU130&lt;0,CB129+BU130/$B$5&gt;$H$2,-BU130/'Carga-Descarga Año'!$B$5&gt;'SFV+BESS'!$I$7),-'SFV+BESS'!$I$7,IF(AND(BU130&lt;0,CB129+BU130/$B$5&lt;$H$2),-MIN('SFV+BESS'!$I$7,CB129-$H$2),0)))</f>
        <v>0</v>
      </c>
      <c r="BX130" s="33"/>
      <c r="BY130" s="33">
        <f t="shared" si="159"/>
        <v>0</v>
      </c>
      <c r="BZ130" s="27">
        <f t="shared" si="123"/>
        <v>0</v>
      </c>
      <c r="CA130" s="27">
        <f t="shared" si="124"/>
        <v>0</v>
      </c>
      <c r="CB130" s="28">
        <f>IF((CB129+BV130+BW130)&gt;=$B$2*'SFV+BESS'!$I$9, $B$2*'SFV+BESS'!$I$9, (CB129+BV130+BW130))</f>
        <v>173.61249999999998</v>
      </c>
      <c r="CC130" s="110">
        <f t="shared" si="125"/>
        <v>0</v>
      </c>
      <c r="CH130" s="251"/>
      <c r="CI130" s="41">
        <v>5.0416666666666696</v>
      </c>
      <c r="CJ130" s="33">
        <f t="shared" si="177"/>
        <v>0</v>
      </c>
      <c r="CK130" s="33">
        <f>Gen_Cons_Horario!B3780</f>
        <v>0</v>
      </c>
      <c r="CL130" s="35">
        <f t="shared" si="152"/>
        <v>0</v>
      </c>
      <c r="CM130" s="116">
        <f>IF(AND(CL130&gt;0,CL130*$B$4+CS129&lt;=$B$2*'SFV+BESS'!$I$9,CL130&lt;'SFV+BESS'!$I$7), CL130*$B$4, IF(AND(CL130&gt;0,CL130*$B$4+CS129&gt;$B$2*'SFV+BESS'!$I$9,CL130*$B$4&lt;'SFV+BESS'!$I$7),$B$2*'SFV+BESS'!$I$9-CS129,IF(AND(CL130&gt;0,CL130*$B$4+CS129&gt;$B$2*'SFV+BESS'!$I$9,CL130*$B$4&gt;'SFV+BESS'!$I$7,CS129&lt;$B$2*'SFV+BESS'!$I$9),$B$2*'SFV+BESS'!$I$9-CS129,IF(AND(CL130&gt;0,CL130*$B$4+CS129&lt;=$B$2*'SFV+BESS'!$I$9,CL130&gt;'SFV+BESS'!$I$7),'SFV+BESS'!$I$7,0))))</f>
        <v>0</v>
      </c>
      <c r="CN130" s="27">
        <f>IF(AND(CL130&lt;0,CS129+CL130/$B$5&gt;$H$2,-CL130/'Carga-Descarga Año'!$B$5&lt;'SFV+BESS'!$I$7),CL130/$B$5,IF(AND(CL130&lt;0,CS129+CL130/$B$5&gt;$H$2,-CL130/'Carga-Descarga Año'!$B$5&gt;'SFV+BESS'!$I$7),-'SFV+BESS'!$I$7,IF(AND(CL130&lt;0,CS129+CL130/$B$5&lt;$H$2),-MIN('SFV+BESS'!$I$7,CS129-$H$2),0)))</f>
        <v>0</v>
      </c>
      <c r="CO130" s="33"/>
      <c r="CP130" s="33">
        <f t="shared" si="160"/>
        <v>0</v>
      </c>
      <c r="CQ130" s="27">
        <f t="shared" si="126"/>
        <v>0</v>
      </c>
      <c r="CR130" s="27">
        <f t="shared" si="161"/>
        <v>0</v>
      </c>
      <c r="CS130" s="28">
        <f>IF((CS129+CM130+CN130)&gt;=$B$2*'SFV+BESS'!$I$9, $B$2*'SFV+BESS'!$I$9, (CS129+CM130+CN130))</f>
        <v>173.61249999999998</v>
      </c>
      <c r="CT130" s="110">
        <f t="shared" si="127"/>
        <v>0</v>
      </c>
      <c r="CY130" s="251"/>
      <c r="CZ130" s="41">
        <v>5.0416666666666696</v>
      </c>
      <c r="DA130" s="33">
        <f t="shared" si="178"/>
        <v>0</v>
      </c>
      <c r="DB130" s="33">
        <f>Gen_Cons_Horario!B4500</f>
        <v>0</v>
      </c>
      <c r="DC130" s="35">
        <f t="shared" si="143"/>
        <v>0</v>
      </c>
      <c r="DD130" s="116">
        <f>IF(AND(DC130&gt;0,DC130*$B$4+DJ129&lt;=$B$2*'SFV+BESS'!$I$9,DC130&lt;'SFV+BESS'!$I$7), DC130*$B$4, IF(AND(DC130&gt;0,DC130*$B$4+DJ129&gt;$B$2*'SFV+BESS'!$I$9,DC130*$B$4&lt;'SFV+BESS'!$I$7),$B$2*'SFV+BESS'!$I$9-DJ129,IF(AND(DC130&gt;0,DC130*$B$4+DJ129&gt;$B$2*'SFV+BESS'!$I$9,DC130*$B$4&gt;'SFV+BESS'!$I$7,DJ129&lt;$B$2*'SFV+BESS'!$I$9),$B$2*'SFV+BESS'!$I$9-DJ129,IF(AND(DC130&gt;0,DC130*$B$4+DJ129&lt;=$B$2*'SFV+BESS'!$I$9,DC130&gt;'SFV+BESS'!$I$7),'SFV+BESS'!$I$7,0))))</f>
        <v>0</v>
      </c>
      <c r="DE130" s="27">
        <f>IF(AND(DC130&lt;0,DJ129+DC130/$B$5&gt;$H$2,-DC130/'Carga-Descarga Año'!$B$5&lt;'SFV+BESS'!$I$7),DC130/$B$5,IF(AND(DC130&lt;0,DJ129+DC130/$B$5&gt;$H$2,-DC130/'Carga-Descarga Año'!$B$5&gt;'SFV+BESS'!$I$7),-'SFV+BESS'!$I$7,IF(AND(DC130&lt;0,DJ129+DC130/$B$5&lt;$H$2),-MIN('SFV+BESS'!$I$7,DJ129-$H$2),0)))</f>
        <v>0</v>
      </c>
      <c r="DF130" s="33"/>
      <c r="DG130" s="33">
        <f t="shared" si="162"/>
        <v>0</v>
      </c>
      <c r="DH130" s="27">
        <f t="shared" si="128"/>
        <v>0</v>
      </c>
      <c r="DI130" s="27">
        <f t="shared" si="129"/>
        <v>0</v>
      </c>
      <c r="DJ130" s="28">
        <f>IF((DJ129+DD130+DE130)&gt;=$B$2*'SFV+BESS'!$I$9, $B$2*'SFV+BESS'!$I$9, (DJ129+DD130+DE130))</f>
        <v>173.61249999999998</v>
      </c>
      <c r="DK130" s="110">
        <f t="shared" si="130"/>
        <v>0</v>
      </c>
      <c r="DP130" s="251"/>
      <c r="DQ130" s="41">
        <v>5.0416666666666696</v>
      </c>
      <c r="DR130" s="33">
        <f t="shared" si="179"/>
        <v>0</v>
      </c>
      <c r="DS130" s="33">
        <f>Gen_Cons_Horario!B5244</f>
        <v>0</v>
      </c>
      <c r="DT130" s="35">
        <f t="shared" si="144"/>
        <v>0</v>
      </c>
      <c r="DU130" s="116">
        <f>IF(AND(DT130&gt;0,DT130*$B$4+EA129&lt;=$B$2*'SFV+BESS'!$I$9,DT130&lt;'SFV+BESS'!$I$7), DT130*$B$4, IF(AND(DT130&gt;0,DT130*$B$4+EA129&gt;$B$2*'SFV+BESS'!$I$9,DT130*$B$4&lt;'SFV+BESS'!$I$7),$B$2*'SFV+BESS'!$I$9-EA129,IF(AND(DT130&gt;0,DT130*$B$4+EA129&gt;$B$2*'SFV+BESS'!$I$9,DT130*$B$4&gt;'SFV+BESS'!$I$7,EA129&lt;$B$2*'SFV+BESS'!$I$9),$B$2*'SFV+BESS'!$I$9-EA129,IF(AND(DT130&gt;0,DT130*$B$4+EA129&lt;=$B$2*'SFV+BESS'!$I$9,DT130&gt;'SFV+BESS'!$I$7),'SFV+BESS'!$I$7,0))))</f>
        <v>0</v>
      </c>
      <c r="DV130" s="27">
        <f>IF(AND(DT130&lt;0,EA129+DT130/$B$5&gt;$H$2,-DT130/'Carga-Descarga Año'!$B$5&lt;'SFV+BESS'!$I$7),DT130/$B$5,IF(AND(DT130&lt;0,EA129+DT130/$B$5&gt;$H$2,-DT130/'Carga-Descarga Año'!$B$5&gt;'SFV+BESS'!$I$7),-'SFV+BESS'!$I$7,IF(AND(DT130&lt;0,EA129+DT130/$B$5&lt;$H$2),-MIN('SFV+BESS'!$I$7,EA129-$H$2),0)))</f>
        <v>0</v>
      </c>
      <c r="DW130" s="33"/>
      <c r="DX130" s="33">
        <f t="shared" si="163"/>
        <v>0</v>
      </c>
      <c r="DY130" s="27">
        <f t="shared" si="131"/>
        <v>0</v>
      </c>
      <c r="DZ130" s="27">
        <f t="shared" si="164"/>
        <v>0</v>
      </c>
      <c r="EA130" s="28">
        <f>IF((EA129+DU130+DV130)&gt;=$B$2*'SFV+BESS'!$I$9, $B$2*'SFV+BESS'!$I$9, (EA129+DU130+DV130))</f>
        <v>173.61249999999998</v>
      </c>
      <c r="EB130" s="110">
        <f t="shared" si="132"/>
        <v>0</v>
      </c>
      <c r="EG130" s="251"/>
      <c r="EH130" s="41">
        <v>5.0416666666666696</v>
      </c>
      <c r="EI130" s="33">
        <f t="shared" si="180"/>
        <v>0</v>
      </c>
      <c r="EJ130" s="33">
        <f>Gen_Cons_Horario!B5988</f>
        <v>0</v>
      </c>
      <c r="EK130" s="35">
        <f t="shared" si="145"/>
        <v>0</v>
      </c>
      <c r="EL130" s="116">
        <f>IF(AND(EK130&gt;0,EK130*$B$4+ER129&lt;=$B$2*'SFV+BESS'!$I$9,EK130&lt;'SFV+BESS'!$I$7), EK130*$B$4, IF(AND(EK130&gt;0,EK130*$B$4+ER129&gt;$B$2*'SFV+BESS'!$I$9,EK130*$B$4&lt;'SFV+BESS'!$I$7),$B$2*'SFV+BESS'!$I$9-ER129,IF(AND(EK130&gt;0,EK130*$B$4+ER129&gt;$B$2*'SFV+BESS'!$I$9,EK130*$B$4&gt;'SFV+BESS'!$I$7,ER129&lt;$B$2*'SFV+BESS'!$I$9),$B$2*'SFV+BESS'!$I$9-ER129,IF(AND(EK130&gt;0,EK130*$B$4+ER129&lt;=$B$2*'SFV+BESS'!$I$9,EK130&gt;'SFV+BESS'!$I$7),'SFV+BESS'!$I$7,0))))</f>
        <v>0</v>
      </c>
      <c r="EM130" s="27">
        <f>IF(AND(EK130&lt;0,ER129+EK130/$B$5&gt;$H$2,-EK130/'Carga-Descarga Año'!$B$5&lt;'SFV+BESS'!$I$7),EK130/$B$5,IF(AND(EK130&lt;0,ER129+EK130/$B$5&gt;$H$2,-EK130/'Carga-Descarga Año'!$B$5&gt;'SFV+BESS'!$I$7),-'SFV+BESS'!$I$7,IF(AND(EK130&lt;0,ER129+EK130/$B$5&lt;$H$2),-MIN('SFV+BESS'!$I$7,ER129-$H$2),0)))</f>
        <v>0</v>
      </c>
      <c r="EN130" s="33"/>
      <c r="EO130" s="33">
        <f t="shared" si="165"/>
        <v>0</v>
      </c>
      <c r="EP130" s="27">
        <f t="shared" si="133"/>
        <v>0</v>
      </c>
      <c r="EQ130" s="27">
        <f t="shared" si="166"/>
        <v>0</v>
      </c>
      <c r="ER130" s="28">
        <f>IF((ER129+EL130+EM130)&gt;=$B$2*'SFV+BESS'!$I$9, $B$2*'SFV+BESS'!$I$9, (ER129+EL130+EM130))</f>
        <v>173.61249999999998</v>
      </c>
      <c r="ES130" s="110">
        <f t="shared" si="134"/>
        <v>0</v>
      </c>
      <c r="EX130" s="251"/>
      <c r="EY130" s="41">
        <v>5.0416666666666696</v>
      </c>
      <c r="EZ130" s="33">
        <f t="shared" si="181"/>
        <v>0</v>
      </c>
      <c r="FA130" s="33">
        <f>Gen_Cons_Horario!B6708</f>
        <v>0</v>
      </c>
      <c r="FB130" s="35">
        <f t="shared" si="146"/>
        <v>0</v>
      </c>
      <c r="FC130" s="116">
        <f>IF(AND(FB130&gt;0,FB130*$B$4+FI129&lt;=$B$2*'SFV+BESS'!$I$9,FB130&lt;'SFV+BESS'!$I$7), FB130*$B$4, IF(AND(FB130&gt;0,FB130*$B$4+FI129&gt;$B$2*'SFV+BESS'!$I$9,FB130*$B$4&lt;'SFV+BESS'!$I$7),$B$2*'SFV+BESS'!$I$9-FI129,IF(AND(FB130&gt;0,FB130*$B$4+FI129&gt;$B$2*'SFV+BESS'!$I$9,FB130*$B$4&gt;'SFV+BESS'!$I$7,FI129&lt;$B$2*'SFV+BESS'!$I$9),$B$2*'SFV+BESS'!$I$9-FI129,IF(AND(FB130&gt;0,FB130*$B$4+FI129&lt;=$B$2*'SFV+BESS'!$I$9,FB130&gt;'SFV+BESS'!$I$7),'SFV+BESS'!$I$7,0))))</f>
        <v>0</v>
      </c>
      <c r="FD130" s="27">
        <f>IF(AND(FB130&lt;0,FI129+FB130/$B$5&gt;$H$2,-FB130/'Carga-Descarga Año'!$B$5&lt;'SFV+BESS'!$I$7),FB130/$B$5,IF(AND(FB130&lt;0,FI129+FB130/$B$5&gt;$H$2,-FB130/'Carga-Descarga Año'!$B$5&gt;'SFV+BESS'!$I$7),-'SFV+BESS'!$I$7,IF(AND(FB130&lt;0,FI129+FB130/$B$5&lt;$H$2),-MIN('SFV+BESS'!$I$7,FI129-$H$2),0)))</f>
        <v>0</v>
      </c>
      <c r="FE130" s="33"/>
      <c r="FF130" s="33">
        <f t="shared" si="167"/>
        <v>0</v>
      </c>
      <c r="FG130" s="27">
        <f t="shared" si="135"/>
        <v>0</v>
      </c>
      <c r="FH130" s="27">
        <f t="shared" si="168"/>
        <v>0</v>
      </c>
      <c r="FI130" s="28">
        <f>IF((FI129+FC130+FD130)&gt;=$B$2*'SFV+BESS'!$I$9, $B$2*'SFV+BESS'!$I$9, (FI129+FC130+FD130))</f>
        <v>173.61249999999998</v>
      </c>
      <c r="FJ130" s="110">
        <f t="shared" si="136"/>
        <v>0</v>
      </c>
      <c r="FO130" s="251"/>
      <c r="FP130" s="41">
        <v>5.0416666666666696</v>
      </c>
      <c r="FQ130" s="33">
        <f t="shared" si="182"/>
        <v>0</v>
      </c>
      <c r="FR130" s="33">
        <f>Gen_Cons_Horario!B7452</f>
        <v>0</v>
      </c>
      <c r="FS130" s="35">
        <f t="shared" si="147"/>
        <v>0</v>
      </c>
      <c r="FT130" s="116">
        <f>IF(AND(FS130&gt;0,FS130*$B$4+FZ129&lt;=$B$2*'SFV+BESS'!$I$9,FS130&lt;'SFV+BESS'!$I$7), FS130*$B$4, IF(AND(FS130&gt;0,FS130*$B$4+FZ129&gt;$B$2*'SFV+BESS'!$I$9,FS130*$B$4&lt;'SFV+BESS'!$I$7),$B$2*'SFV+BESS'!$I$9-FZ129,IF(AND(FS130&gt;0,FS130*$B$4+FZ129&gt;$B$2*'SFV+BESS'!$I$9,FS130*$B$4&gt;'SFV+BESS'!$I$7,FZ129&lt;$B$2*'SFV+BESS'!$I$9),$B$2*'SFV+BESS'!$I$9-FZ129,IF(AND(FS130&gt;0,FS130*$B$4+FZ129&lt;=$B$2*'SFV+BESS'!$I$9,FS130&gt;'SFV+BESS'!$I$7),'SFV+BESS'!$I$7,0))))</f>
        <v>0</v>
      </c>
      <c r="FU130" s="27">
        <f>IF(AND(FS130&lt;0,FZ129+FS130/$B$5&gt;$H$2,-FS130/'Carga-Descarga Año'!$B$5&lt;'SFV+BESS'!$I$7),FS130/$B$5,IF(AND(FS130&lt;0,FZ129+FS130/$B$5&gt;$H$2,-FS130/'Carga-Descarga Año'!$B$5&gt;'SFV+BESS'!$I$7),-'SFV+BESS'!$I$7,IF(AND(FS130&lt;0,FZ129+FS130/$B$5&lt;$H$2),-MIN('SFV+BESS'!$I$7,FZ129-$H$2),0)))</f>
        <v>0</v>
      </c>
      <c r="FV130" s="33"/>
      <c r="FW130" s="33">
        <f t="shared" si="169"/>
        <v>0</v>
      </c>
      <c r="FX130" s="27">
        <f t="shared" si="137"/>
        <v>0</v>
      </c>
      <c r="FY130" s="27">
        <f t="shared" si="170"/>
        <v>0</v>
      </c>
      <c r="FZ130" s="28">
        <f>IF((FZ129+FT130+FU130)&gt;=$B$2*'SFV+BESS'!$I$9, $B$2*'SFV+BESS'!$I$9, (FZ129+FT130+FU130))</f>
        <v>173.61249999999998</v>
      </c>
      <c r="GA130" s="110">
        <f t="shared" si="138"/>
        <v>0</v>
      </c>
      <c r="GF130" s="251"/>
      <c r="GG130" s="41">
        <v>5.0416666666666696</v>
      </c>
      <c r="GH130" s="33">
        <f t="shared" si="183"/>
        <v>0</v>
      </c>
      <c r="GI130" s="33">
        <f>Gen_Cons_Horario!B8172</f>
        <v>0</v>
      </c>
      <c r="GJ130" s="35">
        <f t="shared" si="153"/>
        <v>0</v>
      </c>
      <c r="GK130" s="116">
        <f>IF(AND(GJ130&gt;0,GJ130*$B$4+GQ129&lt;=$B$2*'SFV+BESS'!$I$9,GJ130&lt;'SFV+BESS'!$I$7), GJ130*$B$4, IF(AND(GJ130&gt;0,GJ130*$B$4+GQ129&gt;$B$2*'SFV+BESS'!$I$9,GJ130*$B$4&lt;'SFV+BESS'!$I$7),$B$2*'SFV+BESS'!$I$9-GQ129,IF(AND(GJ130&gt;0,GJ130*$B$4+GQ129&gt;$B$2*'SFV+BESS'!$I$9,GJ130*$B$4&gt;'SFV+BESS'!$I$7,GQ129&lt;$B$2*'SFV+BESS'!$I$9),$B$2*'SFV+BESS'!$I$9-GQ129,IF(AND(GJ130&gt;0,GJ130*$B$4+GQ129&lt;=$B$2*'SFV+BESS'!$I$9,GJ130&gt;'SFV+BESS'!$I$7),'SFV+BESS'!$I$7,0))))</f>
        <v>0</v>
      </c>
      <c r="GL130" s="27">
        <f>IF(AND(GJ130&lt;0,GQ129+GJ130/$B$5&gt;$H$2,-GJ130/'Carga-Descarga Año'!$B$5&lt;'SFV+BESS'!$I$7),GJ130/$B$5,IF(AND(GJ130&lt;0,GQ129+GJ130/$B$5&gt;$H$2,-GJ130/'Carga-Descarga Año'!$B$5&gt;'SFV+BESS'!$I$7),-'SFV+BESS'!$I$7,IF(AND(GJ130&lt;0,GQ129+GJ130/$B$5&lt;$H$2),-MIN('SFV+BESS'!$I$7,GQ129-$H$2),0)))</f>
        <v>0</v>
      </c>
      <c r="GM130" s="33"/>
      <c r="GN130" s="33">
        <f t="shared" si="171"/>
        <v>0</v>
      </c>
      <c r="GO130" s="27">
        <f t="shared" si="139"/>
        <v>0</v>
      </c>
      <c r="GP130" s="27">
        <f t="shared" si="172"/>
        <v>0</v>
      </c>
      <c r="GQ130" s="28">
        <f>IF((GQ129+GK130+GL130)&gt;=$B$2*'SFV+BESS'!$I$9, $B$2*'SFV+BESS'!$I$9, (GQ129+GK130+GL130))</f>
        <v>173.61249999999998</v>
      </c>
      <c r="GR130" s="110">
        <f t="shared" si="140"/>
        <v>0</v>
      </c>
    </row>
    <row r="131" spans="1:200">
      <c r="A131" s="249"/>
      <c r="B131" s="41">
        <v>5.0833333333333401</v>
      </c>
      <c r="C131" s="38">
        <f t="shared" si="154"/>
        <v>0</v>
      </c>
      <c r="D131" s="2">
        <f>Gen_Cons_Horario!B157</f>
        <v>0</v>
      </c>
      <c r="E131" s="140">
        <f t="shared" si="112"/>
        <v>0</v>
      </c>
      <c r="F131" s="116">
        <f>IF(AND(E131&gt;0,E131*$B$4+L130&lt;=$B$2*'SFV+BESS'!$I$9,E131&lt;'SFV+BESS'!$I$7), E131*$B$4, IF(AND(E131&gt;0,E131*$B$4+L130&gt;$B$2*'SFV+BESS'!$I$9,E131*$B$4&lt;'SFV+BESS'!$I$7),$B$2*'SFV+BESS'!$I$9-L130,IF(AND(E131&gt;0,E131*$B$4+L130&gt;$B$2*'SFV+BESS'!$I$9,E131*$B$4&gt;'SFV+BESS'!$I$7,L130&lt;$B$2*'SFV+BESS'!$I$9),$B$2*'SFV+BESS'!$I$9-L130,IF(AND(E131&gt;0,E131*$B$4+L130&lt;=$B$2*'SFV+BESS'!$I$9,E131&gt;'SFV+BESS'!$I$7),'SFV+BESS'!$I$7,0))))</f>
        <v>0</v>
      </c>
      <c r="G131" s="27">
        <f>IF(AND(E131&lt;0,L130+E131/$B$5&gt;$H$2,-E131/'Carga-Descarga Año'!$B$5&lt;'SFV+BESS'!$I$7),E131/$B$5,IF(AND(E131&lt;0,L130+E131/$B$5&gt;$H$2,-E131/'Carga-Descarga Año'!$B$5&gt;'SFV+BESS'!$I$7),-'SFV+BESS'!$I$7,IF(AND(E131&lt;0,L130+E131/$B$5&lt;$H$2),-MIN('SFV+BESS'!$I$7,L130-$H$2),0)))</f>
        <v>0</v>
      </c>
      <c r="I131" s="38">
        <f t="shared" si="113"/>
        <v>0</v>
      </c>
      <c r="J131" s="27">
        <f t="shared" si="115"/>
        <v>0</v>
      </c>
      <c r="K131" s="27">
        <f t="shared" si="114"/>
        <v>0</v>
      </c>
      <c r="L131" s="28">
        <f>IF((L130+F131+G131)&gt;=$B$2*'SFV+BESS'!$I$9, $B$2*'SFV+BESS'!$I$9, (L130+F131+G131))</f>
        <v>142.21460526315789</v>
      </c>
      <c r="M131" s="110">
        <f t="shared" si="116"/>
        <v>0</v>
      </c>
      <c r="R131" s="251"/>
      <c r="S131" s="41">
        <v>5.0833333333333401</v>
      </c>
      <c r="T131" s="2">
        <f t="shared" si="173"/>
        <v>0</v>
      </c>
      <c r="U131" s="2">
        <f>Gen_Cons_Horario!B901</f>
        <v>0</v>
      </c>
      <c r="V131" s="35">
        <f t="shared" si="148"/>
        <v>0</v>
      </c>
      <c r="W131" s="116">
        <f>IF(AND(V131&gt;0,V131*$B$4+AC130&lt;=$B$2*'SFV+BESS'!$I$9,V131&lt;'SFV+BESS'!$I$7), V131*$B$4, IF(AND(V131&gt;0,V131*$B$4+AC130&gt;$B$2*'SFV+BESS'!$I$9,V131*$B$4&lt;'SFV+BESS'!$I$7),$B$2*'SFV+BESS'!$I$9-AC130,IF(AND(V131&gt;0,V131*$B$4+AC130&gt;$B$2*'SFV+BESS'!$I$9,V131*$B$4&gt;'SFV+BESS'!$I$7,AC130&lt;$B$2*'SFV+BESS'!$I$9),$B$2*'SFV+BESS'!$I$9-AC130,IF(AND(V131&gt;0,V131*$B$4+AC130&lt;=$B$2*'SFV+BESS'!$I$9,V131&gt;'SFV+BESS'!$I$7),'SFV+BESS'!$I$7,0))))</f>
        <v>0</v>
      </c>
      <c r="X131" s="27">
        <f>IF(AND(V131&lt;0,AC130+V131/$B$5&gt;$H$2,-V131/'Carga-Descarga Año'!$B$5&lt;'SFV+BESS'!$I$7),V131/$B$5,IF(AND(V131&lt;0,AC130+V131/$B$5&gt;$H$2,-V131/'Carga-Descarga Año'!$B$5&gt;'SFV+BESS'!$I$7),-'SFV+BESS'!$I$7,IF(AND(V131&lt;0,AC130+V131/$B$5&lt;$H$2),-MIN('SFV+BESS'!$I$7,AC130-$H$2),0)))</f>
        <v>0</v>
      </c>
      <c r="Z131" s="33">
        <f t="shared" si="142"/>
        <v>0</v>
      </c>
      <c r="AA131" s="27">
        <f t="shared" si="117"/>
        <v>0</v>
      </c>
      <c r="AB131" s="27">
        <f t="shared" si="141"/>
        <v>0</v>
      </c>
      <c r="AC131" s="28">
        <f>IF((AC130+W131+X131)&gt;=$B$2*'SFV+BESS'!$I$9, $B$2*'SFV+BESS'!$I$9, (AC130+W131+X131))</f>
        <v>173.61249999999998</v>
      </c>
      <c r="AD131" s="110">
        <f t="shared" si="118"/>
        <v>0</v>
      </c>
      <c r="AI131" s="251"/>
      <c r="AJ131" s="41">
        <v>5.0833333333333401</v>
      </c>
      <c r="AK131" s="52">
        <f t="shared" si="174"/>
        <v>0</v>
      </c>
      <c r="AL131" s="33">
        <f>Gen_Cons_Horario!B1573</f>
        <v>0</v>
      </c>
      <c r="AM131" s="35">
        <f t="shared" si="149"/>
        <v>0</v>
      </c>
      <c r="AN131" s="116">
        <f>IF(AND(AM131&gt;0,AM131*$B$4+AT130&lt;=$B$2*'SFV+BESS'!$I$9,AM131&lt;'SFV+BESS'!$I$7), AM131*$B$4, IF(AND(AM131&gt;0,AM131*$B$4+AT130&gt;$B$2*'SFV+BESS'!$I$9,AM131*$B$4&lt;'SFV+BESS'!$I$7),$B$2*'SFV+BESS'!$I$9-AT130,IF(AND(AM131&gt;0,AM131*$B$4+AT130&gt;$B$2*'SFV+BESS'!$I$9,AM131*$B$4&gt;'SFV+BESS'!$I$7,AT130&lt;$B$2*'SFV+BESS'!$I$9),$B$2*'SFV+BESS'!$I$9-AT130,IF(AND(AM131&gt;0,AM131*$B$4+AT130&lt;=$B$2*'SFV+BESS'!$I$9,AM131&gt;'SFV+BESS'!$I$7),'SFV+BESS'!$I$7,0))))</f>
        <v>0</v>
      </c>
      <c r="AO131" s="27">
        <f>IF(AND(AM131&lt;0,AT130+AM131/$B$5&gt;$H$2,-AM131/'Carga-Descarga Año'!$B$5&lt;'SFV+BESS'!$I$7),AM131/$B$5,IF(AND(AM131&lt;0,AT130+AM131/$B$5&gt;$H$2,-AM131/'Carga-Descarga Año'!$B$5&gt;'SFV+BESS'!$I$7),-'SFV+BESS'!$I$7,IF(AND(AM131&lt;0,AT130+AM131/$B$5&lt;$H$2),-MIN('SFV+BESS'!$I$7,AT130-$H$2),0)))</f>
        <v>0</v>
      </c>
      <c r="AP131" s="33"/>
      <c r="AQ131" s="33">
        <f t="shared" si="155"/>
        <v>0</v>
      </c>
      <c r="AR131" s="27">
        <f t="shared" si="119"/>
        <v>0</v>
      </c>
      <c r="AS131" s="27">
        <f t="shared" si="156"/>
        <v>0</v>
      </c>
      <c r="AT131" s="28">
        <f>IF((AT130+AN131+AO131)&gt;=$B$2*'SFV+BESS'!$I$9, $B$2*'SFV+BESS'!$I$9, (AT130+AN131+AO131))</f>
        <v>172.53218491635695</v>
      </c>
      <c r="AU131" s="110">
        <f t="shared" si="120"/>
        <v>0</v>
      </c>
      <c r="AZ131" s="251"/>
      <c r="BA131" s="41">
        <v>5.0833333333333401</v>
      </c>
      <c r="BB131" s="33">
        <f t="shared" si="175"/>
        <v>0</v>
      </c>
      <c r="BC131" s="33">
        <f>Gen_Cons_Horario!B2317</f>
        <v>0</v>
      </c>
      <c r="BD131" s="35">
        <f t="shared" si="150"/>
        <v>0</v>
      </c>
      <c r="BE131" s="116">
        <f>IF(AND(BD131&gt;0,BD131*$B$4+BK130&lt;=$B$2*'SFV+BESS'!$I$9,BD131&lt;'SFV+BESS'!$I$7), BD131*$B$4, IF(AND(BD131&gt;0,BD131*$B$4+BK130&gt;$B$2*'SFV+BESS'!$I$9,BD131*$B$4&lt;'SFV+BESS'!$I$7),$B$2*'SFV+BESS'!$I$9-BK130,IF(AND(BD131&gt;0,BD131*$B$4+BK130&gt;$B$2*'SFV+BESS'!$I$9,BD131*$B$4&gt;'SFV+BESS'!$I$7,BK130&lt;$B$2*'SFV+BESS'!$I$9),$B$2*'SFV+BESS'!$I$9-BK130,IF(AND(BD131&gt;0,BD131*$B$4+BK130&lt;=$B$2*'SFV+BESS'!$I$9,BD131&gt;'SFV+BESS'!$I$7),'SFV+BESS'!$I$7,0))))</f>
        <v>0</v>
      </c>
      <c r="BF131" s="27">
        <f>IF(AND(BD131&lt;0,BK130+BD131/$B$5&gt;$H$2,-BD131/'Carga-Descarga Año'!$B$5&lt;'SFV+BESS'!$I$7),BD131/$B$5,IF(AND(BD131&lt;0,BK130+BD131/$B$5&gt;$H$2,-BD131/'Carga-Descarga Año'!$B$5&gt;'SFV+BESS'!$I$7),-'SFV+BESS'!$I$7,IF(AND(BD131&lt;0,BK130+BD131/$B$5&lt;$H$2),-MIN('SFV+BESS'!$I$7,BK130-$H$2),0)))</f>
        <v>0</v>
      </c>
      <c r="BG131" s="33"/>
      <c r="BH131" s="33">
        <f t="shared" si="157"/>
        <v>0</v>
      </c>
      <c r="BI131" s="27">
        <f t="shared" si="121"/>
        <v>0</v>
      </c>
      <c r="BJ131" s="27">
        <f t="shared" si="158"/>
        <v>0</v>
      </c>
      <c r="BK131" s="28">
        <f>IF((BK130+BE131+BF131)&gt;=$B$2*'SFV+BESS'!$I$9, $B$2*'SFV+BESS'!$I$9, (BK130+BE131+BF131))</f>
        <v>173.61249999999998</v>
      </c>
      <c r="BL131" s="110">
        <f t="shared" si="122"/>
        <v>0</v>
      </c>
      <c r="BQ131" s="251"/>
      <c r="BR131" s="41">
        <v>5.0833333333333401</v>
      </c>
      <c r="BS131" s="33">
        <f t="shared" si="176"/>
        <v>0</v>
      </c>
      <c r="BT131" s="33">
        <f>Gen_Cons_Horario!B3037</f>
        <v>0</v>
      </c>
      <c r="BU131" s="35">
        <f t="shared" si="151"/>
        <v>0</v>
      </c>
      <c r="BV131" s="116">
        <f>IF(AND(BU131&gt;0,BU131*$B$4+CB130&lt;=$B$2*'SFV+BESS'!$I$9,BU131&lt;'SFV+BESS'!$I$7), BU131*$B$4, IF(AND(BU131&gt;0,BU131*$B$4+CB130&gt;$B$2*'SFV+BESS'!$I$9,BU131*$B$4&lt;'SFV+BESS'!$I$7),$B$2*'SFV+BESS'!$I$9-CB130,IF(AND(BU131&gt;0,BU131*$B$4+CB130&gt;$B$2*'SFV+BESS'!$I$9,BU131*$B$4&gt;'SFV+BESS'!$I$7,CB130&lt;$B$2*'SFV+BESS'!$I$9),$B$2*'SFV+BESS'!$I$9-CB130,IF(AND(BU131&gt;0,BU131*$B$4+CB130&lt;=$B$2*'SFV+BESS'!$I$9,BU131&gt;'SFV+BESS'!$I$7),'SFV+BESS'!$I$7,0))))</f>
        <v>0</v>
      </c>
      <c r="BW131" s="27">
        <f>IF(AND(BU131&lt;0,CB130+BU131/$B$5&gt;$H$2,-BU131/'Carga-Descarga Año'!$B$5&lt;'SFV+BESS'!$I$7),BU131/$B$5,IF(AND(BU131&lt;0,CB130+BU131/$B$5&gt;$H$2,-BU131/'Carga-Descarga Año'!$B$5&gt;'SFV+BESS'!$I$7),-'SFV+BESS'!$I$7,IF(AND(BU131&lt;0,CB130+BU131/$B$5&lt;$H$2),-MIN('SFV+BESS'!$I$7,CB130-$H$2),0)))</f>
        <v>0</v>
      </c>
      <c r="BX131" s="33"/>
      <c r="BY131" s="33">
        <f t="shared" si="159"/>
        <v>0</v>
      </c>
      <c r="BZ131" s="27">
        <f t="shared" si="123"/>
        <v>0</v>
      </c>
      <c r="CA131" s="27">
        <f t="shared" si="124"/>
        <v>0</v>
      </c>
      <c r="CB131" s="28">
        <f>IF((CB130+BV131+BW131)&gt;=$B$2*'SFV+BESS'!$I$9, $B$2*'SFV+BESS'!$I$9, (CB130+BV131+BW131))</f>
        <v>173.61249999999998</v>
      </c>
      <c r="CC131" s="110">
        <f t="shared" si="125"/>
        <v>0</v>
      </c>
      <c r="CH131" s="251"/>
      <c r="CI131" s="41">
        <v>5.0833333333333401</v>
      </c>
      <c r="CJ131" s="33">
        <f t="shared" si="177"/>
        <v>0</v>
      </c>
      <c r="CK131" s="33">
        <f>Gen_Cons_Horario!B3781</f>
        <v>0</v>
      </c>
      <c r="CL131" s="35">
        <f t="shared" si="152"/>
        <v>0</v>
      </c>
      <c r="CM131" s="116">
        <f>IF(AND(CL131&gt;0,CL131*$B$4+CS130&lt;=$B$2*'SFV+BESS'!$I$9,CL131&lt;'SFV+BESS'!$I$7), CL131*$B$4, IF(AND(CL131&gt;0,CL131*$B$4+CS130&gt;$B$2*'SFV+BESS'!$I$9,CL131*$B$4&lt;'SFV+BESS'!$I$7),$B$2*'SFV+BESS'!$I$9-CS130,IF(AND(CL131&gt;0,CL131*$B$4+CS130&gt;$B$2*'SFV+BESS'!$I$9,CL131*$B$4&gt;'SFV+BESS'!$I$7,CS130&lt;$B$2*'SFV+BESS'!$I$9),$B$2*'SFV+BESS'!$I$9-CS130,IF(AND(CL131&gt;0,CL131*$B$4+CS130&lt;=$B$2*'SFV+BESS'!$I$9,CL131&gt;'SFV+BESS'!$I$7),'SFV+BESS'!$I$7,0))))</f>
        <v>0</v>
      </c>
      <c r="CN131" s="27">
        <f>IF(AND(CL131&lt;0,CS130+CL131/$B$5&gt;$H$2,-CL131/'Carga-Descarga Año'!$B$5&lt;'SFV+BESS'!$I$7),CL131/$B$5,IF(AND(CL131&lt;0,CS130+CL131/$B$5&gt;$H$2,-CL131/'Carga-Descarga Año'!$B$5&gt;'SFV+BESS'!$I$7),-'SFV+BESS'!$I$7,IF(AND(CL131&lt;0,CS130+CL131/$B$5&lt;$H$2),-MIN('SFV+BESS'!$I$7,CS130-$H$2),0)))</f>
        <v>0</v>
      </c>
      <c r="CO131" s="33"/>
      <c r="CP131" s="33">
        <f t="shared" si="160"/>
        <v>0</v>
      </c>
      <c r="CQ131" s="27">
        <f t="shared" si="126"/>
        <v>0</v>
      </c>
      <c r="CR131" s="27">
        <f t="shared" si="161"/>
        <v>0</v>
      </c>
      <c r="CS131" s="28">
        <f>IF((CS130+CM131+CN131)&gt;=$B$2*'SFV+BESS'!$I$9, $B$2*'SFV+BESS'!$I$9, (CS130+CM131+CN131))</f>
        <v>173.61249999999998</v>
      </c>
      <c r="CT131" s="110">
        <f t="shared" si="127"/>
        <v>0</v>
      </c>
      <c r="CY131" s="251"/>
      <c r="CZ131" s="41">
        <v>5.0833333333333401</v>
      </c>
      <c r="DA131" s="33">
        <f t="shared" si="178"/>
        <v>0</v>
      </c>
      <c r="DB131" s="33">
        <f>Gen_Cons_Horario!B4501</f>
        <v>0</v>
      </c>
      <c r="DC131" s="35">
        <f t="shared" si="143"/>
        <v>0</v>
      </c>
      <c r="DD131" s="116">
        <f>IF(AND(DC131&gt;0,DC131*$B$4+DJ130&lt;=$B$2*'SFV+BESS'!$I$9,DC131&lt;'SFV+BESS'!$I$7), DC131*$B$4, IF(AND(DC131&gt;0,DC131*$B$4+DJ130&gt;$B$2*'SFV+BESS'!$I$9,DC131*$B$4&lt;'SFV+BESS'!$I$7),$B$2*'SFV+BESS'!$I$9-DJ130,IF(AND(DC131&gt;0,DC131*$B$4+DJ130&gt;$B$2*'SFV+BESS'!$I$9,DC131*$B$4&gt;'SFV+BESS'!$I$7,DJ130&lt;$B$2*'SFV+BESS'!$I$9),$B$2*'SFV+BESS'!$I$9-DJ130,IF(AND(DC131&gt;0,DC131*$B$4+DJ130&lt;=$B$2*'SFV+BESS'!$I$9,DC131&gt;'SFV+BESS'!$I$7),'SFV+BESS'!$I$7,0))))</f>
        <v>0</v>
      </c>
      <c r="DE131" s="27">
        <f>IF(AND(DC131&lt;0,DJ130+DC131/$B$5&gt;$H$2,-DC131/'Carga-Descarga Año'!$B$5&lt;'SFV+BESS'!$I$7),DC131/$B$5,IF(AND(DC131&lt;0,DJ130+DC131/$B$5&gt;$H$2,-DC131/'Carga-Descarga Año'!$B$5&gt;'SFV+BESS'!$I$7),-'SFV+BESS'!$I$7,IF(AND(DC131&lt;0,DJ130+DC131/$B$5&lt;$H$2),-MIN('SFV+BESS'!$I$7,DJ130-$H$2),0)))</f>
        <v>0</v>
      </c>
      <c r="DF131" s="33"/>
      <c r="DG131" s="33">
        <f t="shared" si="162"/>
        <v>0</v>
      </c>
      <c r="DH131" s="27">
        <f t="shared" si="128"/>
        <v>0</v>
      </c>
      <c r="DI131" s="27">
        <f t="shared" si="129"/>
        <v>0</v>
      </c>
      <c r="DJ131" s="28">
        <f>IF((DJ130+DD131+DE131)&gt;=$B$2*'SFV+BESS'!$I$9, $B$2*'SFV+BESS'!$I$9, (DJ130+DD131+DE131))</f>
        <v>173.61249999999998</v>
      </c>
      <c r="DK131" s="110">
        <f t="shared" si="130"/>
        <v>0</v>
      </c>
      <c r="DP131" s="251"/>
      <c r="DQ131" s="41">
        <v>5.0833333333333401</v>
      </c>
      <c r="DR131" s="33">
        <f t="shared" si="179"/>
        <v>0</v>
      </c>
      <c r="DS131" s="33">
        <f>Gen_Cons_Horario!B5245</f>
        <v>0</v>
      </c>
      <c r="DT131" s="35">
        <f t="shared" si="144"/>
        <v>0</v>
      </c>
      <c r="DU131" s="116">
        <f>IF(AND(DT131&gt;0,DT131*$B$4+EA130&lt;=$B$2*'SFV+BESS'!$I$9,DT131&lt;'SFV+BESS'!$I$7), DT131*$B$4, IF(AND(DT131&gt;0,DT131*$B$4+EA130&gt;$B$2*'SFV+BESS'!$I$9,DT131*$B$4&lt;'SFV+BESS'!$I$7),$B$2*'SFV+BESS'!$I$9-EA130,IF(AND(DT131&gt;0,DT131*$B$4+EA130&gt;$B$2*'SFV+BESS'!$I$9,DT131*$B$4&gt;'SFV+BESS'!$I$7,EA130&lt;$B$2*'SFV+BESS'!$I$9),$B$2*'SFV+BESS'!$I$9-EA130,IF(AND(DT131&gt;0,DT131*$B$4+EA130&lt;=$B$2*'SFV+BESS'!$I$9,DT131&gt;'SFV+BESS'!$I$7),'SFV+BESS'!$I$7,0))))</f>
        <v>0</v>
      </c>
      <c r="DV131" s="27">
        <f>IF(AND(DT131&lt;0,EA130+DT131/$B$5&gt;$H$2,-DT131/'Carga-Descarga Año'!$B$5&lt;'SFV+BESS'!$I$7),DT131/$B$5,IF(AND(DT131&lt;0,EA130+DT131/$B$5&gt;$H$2,-DT131/'Carga-Descarga Año'!$B$5&gt;'SFV+BESS'!$I$7),-'SFV+BESS'!$I$7,IF(AND(DT131&lt;0,EA130+DT131/$B$5&lt;$H$2),-MIN('SFV+BESS'!$I$7,EA130-$H$2),0)))</f>
        <v>0</v>
      </c>
      <c r="DW131" s="33"/>
      <c r="DX131" s="33">
        <f t="shared" si="163"/>
        <v>0</v>
      </c>
      <c r="DY131" s="27">
        <f t="shared" si="131"/>
        <v>0</v>
      </c>
      <c r="DZ131" s="27">
        <f t="shared" si="164"/>
        <v>0</v>
      </c>
      <c r="EA131" s="28">
        <f>IF((EA130+DU131+DV131)&gt;=$B$2*'SFV+BESS'!$I$9, $B$2*'SFV+BESS'!$I$9, (EA130+DU131+DV131))</f>
        <v>173.61249999999998</v>
      </c>
      <c r="EB131" s="110">
        <f t="shared" si="132"/>
        <v>0</v>
      </c>
      <c r="EG131" s="251"/>
      <c r="EH131" s="41">
        <v>5.0833333333333401</v>
      </c>
      <c r="EI131" s="33">
        <f t="shared" si="180"/>
        <v>0</v>
      </c>
      <c r="EJ131" s="33">
        <f>Gen_Cons_Horario!B5989</f>
        <v>0</v>
      </c>
      <c r="EK131" s="35">
        <f t="shared" si="145"/>
        <v>0</v>
      </c>
      <c r="EL131" s="116">
        <f>IF(AND(EK131&gt;0,EK131*$B$4+ER130&lt;=$B$2*'SFV+BESS'!$I$9,EK131&lt;'SFV+BESS'!$I$7), EK131*$B$4, IF(AND(EK131&gt;0,EK131*$B$4+ER130&gt;$B$2*'SFV+BESS'!$I$9,EK131*$B$4&lt;'SFV+BESS'!$I$7),$B$2*'SFV+BESS'!$I$9-ER130,IF(AND(EK131&gt;0,EK131*$B$4+ER130&gt;$B$2*'SFV+BESS'!$I$9,EK131*$B$4&gt;'SFV+BESS'!$I$7,ER130&lt;$B$2*'SFV+BESS'!$I$9),$B$2*'SFV+BESS'!$I$9-ER130,IF(AND(EK131&gt;0,EK131*$B$4+ER130&lt;=$B$2*'SFV+BESS'!$I$9,EK131&gt;'SFV+BESS'!$I$7),'SFV+BESS'!$I$7,0))))</f>
        <v>0</v>
      </c>
      <c r="EM131" s="27">
        <f>IF(AND(EK131&lt;0,ER130+EK131/$B$5&gt;$H$2,-EK131/'Carga-Descarga Año'!$B$5&lt;'SFV+BESS'!$I$7),EK131/$B$5,IF(AND(EK131&lt;0,ER130+EK131/$B$5&gt;$H$2,-EK131/'Carga-Descarga Año'!$B$5&gt;'SFV+BESS'!$I$7),-'SFV+BESS'!$I$7,IF(AND(EK131&lt;0,ER130+EK131/$B$5&lt;$H$2),-MIN('SFV+BESS'!$I$7,ER130-$H$2),0)))</f>
        <v>0</v>
      </c>
      <c r="EN131" s="33"/>
      <c r="EO131" s="33">
        <f t="shared" si="165"/>
        <v>0</v>
      </c>
      <c r="EP131" s="27">
        <f t="shared" si="133"/>
        <v>0</v>
      </c>
      <c r="EQ131" s="27">
        <f t="shared" si="166"/>
        <v>0</v>
      </c>
      <c r="ER131" s="28">
        <f>IF((ER130+EL131+EM131)&gt;=$B$2*'SFV+BESS'!$I$9, $B$2*'SFV+BESS'!$I$9, (ER130+EL131+EM131))</f>
        <v>173.61249999999998</v>
      </c>
      <c r="ES131" s="110">
        <f t="shared" si="134"/>
        <v>0</v>
      </c>
      <c r="EX131" s="251"/>
      <c r="EY131" s="41">
        <v>5.0833333333333401</v>
      </c>
      <c r="EZ131" s="33">
        <f t="shared" si="181"/>
        <v>0</v>
      </c>
      <c r="FA131" s="33">
        <f>Gen_Cons_Horario!B6709</f>
        <v>0</v>
      </c>
      <c r="FB131" s="35">
        <f t="shared" si="146"/>
        <v>0</v>
      </c>
      <c r="FC131" s="116">
        <f>IF(AND(FB131&gt;0,FB131*$B$4+FI130&lt;=$B$2*'SFV+BESS'!$I$9,FB131&lt;'SFV+BESS'!$I$7), FB131*$B$4, IF(AND(FB131&gt;0,FB131*$B$4+FI130&gt;$B$2*'SFV+BESS'!$I$9,FB131*$B$4&lt;'SFV+BESS'!$I$7),$B$2*'SFV+BESS'!$I$9-FI130,IF(AND(FB131&gt;0,FB131*$B$4+FI130&gt;$B$2*'SFV+BESS'!$I$9,FB131*$B$4&gt;'SFV+BESS'!$I$7,FI130&lt;$B$2*'SFV+BESS'!$I$9),$B$2*'SFV+BESS'!$I$9-FI130,IF(AND(FB131&gt;0,FB131*$B$4+FI130&lt;=$B$2*'SFV+BESS'!$I$9,FB131&gt;'SFV+BESS'!$I$7),'SFV+BESS'!$I$7,0))))</f>
        <v>0</v>
      </c>
      <c r="FD131" s="27">
        <f>IF(AND(FB131&lt;0,FI130+FB131/$B$5&gt;$H$2,-FB131/'Carga-Descarga Año'!$B$5&lt;'SFV+BESS'!$I$7),FB131/$B$5,IF(AND(FB131&lt;0,FI130+FB131/$B$5&gt;$H$2,-FB131/'Carga-Descarga Año'!$B$5&gt;'SFV+BESS'!$I$7),-'SFV+BESS'!$I$7,IF(AND(FB131&lt;0,FI130+FB131/$B$5&lt;$H$2),-MIN('SFV+BESS'!$I$7,FI130-$H$2),0)))</f>
        <v>0</v>
      </c>
      <c r="FE131" s="33"/>
      <c r="FF131" s="33">
        <f t="shared" si="167"/>
        <v>0</v>
      </c>
      <c r="FG131" s="27">
        <f t="shared" si="135"/>
        <v>0</v>
      </c>
      <c r="FH131" s="27">
        <f t="shared" si="168"/>
        <v>0</v>
      </c>
      <c r="FI131" s="28">
        <f>IF((FI130+FC131+FD131)&gt;=$B$2*'SFV+BESS'!$I$9, $B$2*'SFV+BESS'!$I$9, (FI130+FC131+FD131))</f>
        <v>173.61249999999998</v>
      </c>
      <c r="FJ131" s="110">
        <f t="shared" si="136"/>
        <v>0</v>
      </c>
      <c r="FO131" s="251"/>
      <c r="FP131" s="41">
        <v>5.0833333333333401</v>
      </c>
      <c r="FQ131" s="33">
        <f t="shared" si="182"/>
        <v>0</v>
      </c>
      <c r="FR131" s="33">
        <f>Gen_Cons_Horario!B7453</f>
        <v>0</v>
      </c>
      <c r="FS131" s="35">
        <f t="shared" si="147"/>
        <v>0</v>
      </c>
      <c r="FT131" s="116">
        <f>IF(AND(FS131&gt;0,FS131*$B$4+FZ130&lt;=$B$2*'SFV+BESS'!$I$9,FS131&lt;'SFV+BESS'!$I$7), FS131*$B$4, IF(AND(FS131&gt;0,FS131*$B$4+FZ130&gt;$B$2*'SFV+BESS'!$I$9,FS131*$B$4&lt;'SFV+BESS'!$I$7),$B$2*'SFV+BESS'!$I$9-FZ130,IF(AND(FS131&gt;0,FS131*$B$4+FZ130&gt;$B$2*'SFV+BESS'!$I$9,FS131*$B$4&gt;'SFV+BESS'!$I$7,FZ130&lt;$B$2*'SFV+BESS'!$I$9),$B$2*'SFV+BESS'!$I$9-FZ130,IF(AND(FS131&gt;0,FS131*$B$4+FZ130&lt;=$B$2*'SFV+BESS'!$I$9,FS131&gt;'SFV+BESS'!$I$7),'SFV+BESS'!$I$7,0))))</f>
        <v>0</v>
      </c>
      <c r="FU131" s="27">
        <f>IF(AND(FS131&lt;0,FZ130+FS131/$B$5&gt;$H$2,-FS131/'Carga-Descarga Año'!$B$5&lt;'SFV+BESS'!$I$7),FS131/$B$5,IF(AND(FS131&lt;0,FZ130+FS131/$B$5&gt;$H$2,-FS131/'Carga-Descarga Año'!$B$5&gt;'SFV+BESS'!$I$7),-'SFV+BESS'!$I$7,IF(AND(FS131&lt;0,FZ130+FS131/$B$5&lt;$H$2),-MIN('SFV+BESS'!$I$7,FZ130-$H$2),0)))</f>
        <v>0</v>
      </c>
      <c r="FV131" s="33"/>
      <c r="FW131" s="33">
        <f t="shared" si="169"/>
        <v>0</v>
      </c>
      <c r="FX131" s="27">
        <f t="shared" si="137"/>
        <v>0</v>
      </c>
      <c r="FY131" s="27">
        <f t="shared" si="170"/>
        <v>0</v>
      </c>
      <c r="FZ131" s="28">
        <f>IF((FZ130+FT131+FU131)&gt;=$B$2*'SFV+BESS'!$I$9, $B$2*'SFV+BESS'!$I$9, (FZ130+FT131+FU131))</f>
        <v>173.61249999999998</v>
      </c>
      <c r="GA131" s="110">
        <f t="shared" si="138"/>
        <v>0</v>
      </c>
      <c r="GF131" s="251"/>
      <c r="GG131" s="41">
        <v>5.0833333333333401</v>
      </c>
      <c r="GH131" s="33">
        <f t="shared" si="183"/>
        <v>0</v>
      </c>
      <c r="GI131" s="33">
        <f>Gen_Cons_Horario!B8173</f>
        <v>0</v>
      </c>
      <c r="GJ131" s="35">
        <f t="shared" si="153"/>
        <v>0</v>
      </c>
      <c r="GK131" s="116">
        <f>IF(AND(GJ131&gt;0,GJ131*$B$4+GQ130&lt;=$B$2*'SFV+BESS'!$I$9,GJ131&lt;'SFV+BESS'!$I$7), GJ131*$B$4, IF(AND(GJ131&gt;0,GJ131*$B$4+GQ130&gt;$B$2*'SFV+BESS'!$I$9,GJ131*$B$4&lt;'SFV+BESS'!$I$7),$B$2*'SFV+BESS'!$I$9-GQ130,IF(AND(GJ131&gt;0,GJ131*$B$4+GQ130&gt;$B$2*'SFV+BESS'!$I$9,GJ131*$B$4&gt;'SFV+BESS'!$I$7,GQ130&lt;$B$2*'SFV+BESS'!$I$9),$B$2*'SFV+BESS'!$I$9-GQ130,IF(AND(GJ131&gt;0,GJ131*$B$4+GQ130&lt;=$B$2*'SFV+BESS'!$I$9,GJ131&gt;'SFV+BESS'!$I$7),'SFV+BESS'!$I$7,0))))</f>
        <v>0</v>
      </c>
      <c r="GL131" s="27">
        <f>IF(AND(GJ131&lt;0,GQ130+GJ131/$B$5&gt;$H$2,-GJ131/'Carga-Descarga Año'!$B$5&lt;'SFV+BESS'!$I$7),GJ131/$B$5,IF(AND(GJ131&lt;0,GQ130+GJ131/$B$5&gt;$H$2,-GJ131/'Carga-Descarga Año'!$B$5&gt;'SFV+BESS'!$I$7),-'SFV+BESS'!$I$7,IF(AND(GJ131&lt;0,GQ130+GJ131/$B$5&lt;$H$2),-MIN('SFV+BESS'!$I$7,GQ130-$H$2),0)))</f>
        <v>0</v>
      </c>
      <c r="GM131" s="33"/>
      <c r="GN131" s="33">
        <f t="shared" si="171"/>
        <v>0</v>
      </c>
      <c r="GO131" s="27">
        <f t="shared" si="139"/>
        <v>0</v>
      </c>
      <c r="GP131" s="27">
        <f t="shared" si="172"/>
        <v>0</v>
      </c>
      <c r="GQ131" s="28">
        <f>IF((GQ130+GK131+GL131)&gt;=$B$2*'SFV+BESS'!$I$9, $B$2*'SFV+BESS'!$I$9, (GQ130+GK131+GL131))</f>
        <v>173.61249999999998</v>
      </c>
      <c r="GR131" s="110">
        <f t="shared" si="140"/>
        <v>0</v>
      </c>
    </row>
    <row r="132" spans="1:200">
      <c r="A132" s="249"/>
      <c r="B132" s="41">
        <v>5.125</v>
      </c>
      <c r="C132" s="38">
        <f t="shared" si="154"/>
        <v>0</v>
      </c>
      <c r="D132" s="2">
        <f>Gen_Cons_Horario!B158</f>
        <v>0</v>
      </c>
      <c r="E132" s="140">
        <f t="shared" si="112"/>
        <v>0</v>
      </c>
      <c r="F132" s="116">
        <f>IF(AND(E132&gt;0,E132*$B$4+L131&lt;=$B$2*'SFV+BESS'!$I$9,E132&lt;'SFV+BESS'!$I$7), E132*$B$4, IF(AND(E132&gt;0,E132*$B$4+L131&gt;$B$2*'SFV+BESS'!$I$9,E132*$B$4&lt;'SFV+BESS'!$I$7),$B$2*'SFV+BESS'!$I$9-L131,IF(AND(E132&gt;0,E132*$B$4+L131&gt;$B$2*'SFV+BESS'!$I$9,E132*$B$4&gt;'SFV+BESS'!$I$7,L131&lt;$B$2*'SFV+BESS'!$I$9),$B$2*'SFV+BESS'!$I$9-L131,IF(AND(E132&gt;0,E132*$B$4+L131&lt;=$B$2*'SFV+BESS'!$I$9,E132&gt;'SFV+BESS'!$I$7),'SFV+BESS'!$I$7,0))))</f>
        <v>0</v>
      </c>
      <c r="G132" s="27">
        <f>IF(AND(E132&lt;0,L131+E132/$B$5&gt;$H$2,-E132/'Carga-Descarga Año'!$B$5&lt;'SFV+BESS'!$I$7),E132/$B$5,IF(AND(E132&lt;0,L131+E132/$B$5&gt;$H$2,-E132/'Carga-Descarga Año'!$B$5&gt;'SFV+BESS'!$I$7),-'SFV+BESS'!$I$7,IF(AND(E132&lt;0,L131+E132/$B$5&lt;$H$2),-MIN('SFV+BESS'!$I$7,L131-$H$2),0)))</f>
        <v>0</v>
      </c>
      <c r="I132" s="38">
        <f t="shared" si="113"/>
        <v>0</v>
      </c>
      <c r="J132" s="27">
        <f t="shared" si="115"/>
        <v>0</v>
      </c>
      <c r="K132" s="27">
        <f t="shared" si="114"/>
        <v>0</v>
      </c>
      <c r="L132" s="28">
        <f>IF((L131+F132+G132)&gt;=$B$2*'SFV+BESS'!$I$9, $B$2*'SFV+BESS'!$I$9, (L131+F132+G132))</f>
        <v>142.21460526315789</v>
      </c>
      <c r="M132" s="110">
        <f t="shared" si="116"/>
        <v>0</v>
      </c>
      <c r="R132" s="251"/>
      <c r="S132" s="41">
        <v>5.125</v>
      </c>
      <c r="T132" s="2">
        <f t="shared" si="173"/>
        <v>0</v>
      </c>
      <c r="U132" s="2">
        <f>Gen_Cons_Horario!B902</f>
        <v>0</v>
      </c>
      <c r="V132" s="35">
        <f t="shared" si="148"/>
        <v>0</v>
      </c>
      <c r="W132" s="116">
        <f>IF(AND(V132&gt;0,V132*$B$4+AC131&lt;=$B$2*'SFV+BESS'!$I$9,V132&lt;'SFV+BESS'!$I$7), V132*$B$4, IF(AND(V132&gt;0,V132*$B$4+AC131&gt;$B$2*'SFV+BESS'!$I$9,V132*$B$4&lt;'SFV+BESS'!$I$7),$B$2*'SFV+BESS'!$I$9-AC131,IF(AND(V132&gt;0,V132*$B$4+AC131&gt;$B$2*'SFV+BESS'!$I$9,V132*$B$4&gt;'SFV+BESS'!$I$7,AC131&lt;$B$2*'SFV+BESS'!$I$9),$B$2*'SFV+BESS'!$I$9-AC131,IF(AND(V132&gt;0,V132*$B$4+AC131&lt;=$B$2*'SFV+BESS'!$I$9,V132&gt;'SFV+BESS'!$I$7),'SFV+BESS'!$I$7,0))))</f>
        <v>0</v>
      </c>
      <c r="X132" s="27">
        <f>IF(AND(V132&lt;0,AC131+V132/$B$5&gt;$H$2,-V132/'Carga-Descarga Año'!$B$5&lt;'SFV+BESS'!$I$7),V132/$B$5,IF(AND(V132&lt;0,AC131+V132/$B$5&gt;$H$2,-V132/'Carga-Descarga Año'!$B$5&gt;'SFV+BESS'!$I$7),-'SFV+BESS'!$I$7,IF(AND(V132&lt;0,AC131+V132/$B$5&lt;$H$2),-MIN('SFV+BESS'!$I$7,AC131-$H$2),0)))</f>
        <v>0</v>
      </c>
      <c r="Z132" s="33">
        <f t="shared" si="142"/>
        <v>0</v>
      </c>
      <c r="AA132" s="27">
        <f t="shared" si="117"/>
        <v>0</v>
      </c>
      <c r="AB132" s="27">
        <f t="shared" si="141"/>
        <v>0</v>
      </c>
      <c r="AC132" s="28">
        <f>IF((AC131+W132+X132)&gt;=$B$2*'SFV+BESS'!$I$9, $B$2*'SFV+BESS'!$I$9, (AC131+W132+X132))</f>
        <v>173.61249999999998</v>
      </c>
      <c r="AD132" s="110">
        <f t="shared" si="118"/>
        <v>0</v>
      </c>
      <c r="AI132" s="251"/>
      <c r="AJ132" s="41">
        <v>5.125</v>
      </c>
      <c r="AK132" s="52">
        <f t="shared" si="174"/>
        <v>0</v>
      </c>
      <c r="AL132" s="33">
        <f>Gen_Cons_Horario!B1574</f>
        <v>0</v>
      </c>
      <c r="AM132" s="35">
        <f t="shared" si="149"/>
        <v>0</v>
      </c>
      <c r="AN132" s="116">
        <f>IF(AND(AM132&gt;0,AM132*$B$4+AT131&lt;=$B$2*'SFV+BESS'!$I$9,AM132&lt;'SFV+BESS'!$I$7), AM132*$B$4, IF(AND(AM132&gt;0,AM132*$B$4+AT131&gt;$B$2*'SFV+BESS'!$I$9,AM132*$B$4&lt;'SFV+BESS'!$I$7),$B$2*'SFV+BESS'!$I$9-AT131,IF(AND(AM132&gt;0,AM132*$B$4+AT131&gt;$B$2*'SFV+BESS'!$I$9,AM132*$B$4&gt;'SFV+BESS'!$I$7,AT131&lt;$B$2*'SFV+BESS'!$I$9),$B$2*'SFV+BESS'!$I$9-AT131,IF(AND(AM132&gt;0,AM132*$B$4+AT131&lt;=$B$2*'SFV+BESS'!$I$9,AM132&gt;'SFV+BESS'!$I$7),'SFV+BESS'!$I$7,0))))</f>
        <v>0</v>
      </c>
      <c r="AO132" s="27">
        <f>IF(AND(AM132&lt;0,AT131+AM132/$B$5&gt;$H$2,-AM132/'Carga-Descarga Año'!$B$5&lt;'SFV+BESS'!$I$7),AM132/$B$5,IF(AND(AM132&lt;0,AT131+AM132/$B$5&gt;$H$2,-AM132/'Carga-Descarga Año'!$B$5&gt;'SFV+BESS'!$I$7),-'SFV+BESS'!$I$7,IF(AND(AM132&lt;0,AT131+AM132/$B$5&lt;$H$2),-MIN('SFV+BESS'!$I$7,AT131-$H$2),0)))</f>
        <v>0</v>
      </c>
      <c r="AP132" s="33"/>
      <c r="AQ132" s="33">
        <f t="shared" si="155"/>
        <v>0</v>
      </c>
      <c r="AR132" s="27">
        <f t="shared" si="119"/>
        <v>0</v>
      </c>
      <c r="AS132" s="27">
        <f t="shared" si="156"/>
        <v>0</v>
      </c>
      <c r="AT132" s="28">
        <f>IF((AT131+AN132+AO132)&gt;=$B$2*'SFV+BESS'!$I$9, $B$2*'SFV+BESS'!$I$9, (AT131+AN132+AO132))</f>
        <v>172.53218491635695</v>
      </c>
      <c r="AU132" s="110">
        <f t="shared" si="120"/>
        <v>0</v>
      </c>
      <c r="AZ132" s="251"/>
      <c r="BA132" s="41">
        <v>5.125</v>
      </c>
      <c r="BB132" s="33">
        <f t="shared" si="175"/>
        <v>0</v>
      </c>
      <c r="BC132" s="33">
        <f>Gen_Cons_Horario!B2318</f>
        <v>0</v>
      </c>
      <c r="BD132" s="35">
        <f t="shared" si="150"/>
        <v>0</v>
      </c>
      <c r="BE132" s="116">
        <f>IF(AND(BD132&gt;0,BD132*$B$4+BK131&lt;=$B$2*'SFV+BESS'!$I$9,BD132&lt;'SFV+BESS'!$I$7), BD132*$B$4, IF(AND(BD132&gt;0,BD132*$B$4+BK131&gt;$B$2*'SFV+BESS'!$I$9,BD132*$B$4&lt;'SFV+BESS'!$I$7),$B$2*'SFV+BESS'!$I$9-BK131,IF(AND(BD132&gt;0,BD132*$B$4+BK131&gt;$B$2*'SFV+BESS'!$I$9,BD132*$B$4&gt;'SFV+BESS'!$I$7,BK131&lt;$B$2*'SFV+BESS'!$I$9),$B$2*'SFV+BESS'!$I$9-BK131,IF(AND(BD132&gt;0,BD132*$B$4+BK131&lt;=$B$2*'SFV+BESS'!$I$9,BD132&gt;'SFV+BESS'!$I$7),'SFV+BESS'!$I$7,0))))</f>
        <v>0</v>
      </c>
      <c r="BF132" s="27">
        <f>IF(AND(BD132&lt;0,BK131+BD132/$B$5&gt;$H$2,-BD132/'Carga-Descarga Año'!$B$5&lt;'SFV+BESS'!$I$7),BD132/$B$5,IF(AND(BD132&lt;0,BK131+BD132/$B$5&gt;$H$2,-BD132/'Carga-Descarga Año'!$B$5&gt;'SFV+BESS'!$I$7),-'SFV+BESS'!$I$7,IF(AND(BD132&lt;0,BK131+BD132/$B$5&lt;$H$2),-MIN('SFV+BESS'!$I$7,BK131-$H$2),0)))</f>
        <v>0</v>
      </c>
      <c r="BG132" s="33"/>
      <c r="BH132" s="33">
        <f t="shared" si="157"/>
        <v>0</v>
      </c>
      <c r="BI132" s="27">
        <f t="shared" si="121"/>
        <v>0</v>
      </c>
      <c r="BJ132" s="27">
        <f t="shared" si="158"/>
        <v>0</v>
      </c>
      <c r="BK132" s="28">
        <f>IF((BK131+BE132+BF132)&gt;=$B$2*'SFV+BESS'!$I$9, $B$2*'SFV+BESS'!$I$9, (BK131+BE132+BF132))</f>
        <v>173.61249999999998</v>
      </c>
      <c r="BL132" s="110">
        <f t="shared" si="122"/>
        <v>0</v>
      </c>
      <c r="BQ132" s="251"/>
      <c r="BR132" s="41">
        <v>5.125</v>
      </c>
      <c r="BS132" s="33">
        <f t="shared" si="176"/>
        <v>0</v>
      </c>
      <c r="BT132" s="33">
        <f>Gen_Cons_Horario!B3038</f>
        <v>0</v>
      </c>
      <c r="BU132" s="35">
        <f t="shared" si="151"/>
        <v>0</v>
      </c>
      <c r="BV132" s="116">
        <f>IF(AND(BU132&gt;0,BU132*$B$4+CB131&lt;=$B$2*'SFV+BESS'!$I$9,BU132&lt;'SFV+BESS'!$I$7), BU132*$B$4, IF(AND(BU132&gt;0,BU132*$B$4+CB131&gt;$B$2*'SFV+BESS'!$I$9,BU132*$B$4&lt;'SFV+BESS'!$I$7),$B$2*'SFV+BESS'!$I$9-CB131,IF(AND(BU132&gt;0,BU132*$B$4+CB131&gt;$B$2*'SFV+BESS'!$I$9,BU132*$B$4&gt;'SFV+BESS'!$I$7,CB131&lt;$B$2*'SFV+BESS'!$I$9),$B$2*'SFV+BESS'!$I$9-CB131,IF(AND(BU132&gt;0,BU132*$B$4+CB131&lt;=$B$2*'SFV+BESS'!$I$9,BU132&gt;'SFV+BESS'!$I$7),'SFV+BESS'!$I$7,0))))</f>
        <v>0</v>
      </c>
      <c r="BW132" s="27">
        <f>IF(AND(BU132&lt;0,CB131+BU132/$B$5&gt;$H$2,-BU132/'Carga-Descarga Año'!$B$5&lt;'SFV+BESS'!$I$7),BU132/$B$5,IF(AND(BU132&lt;0,CB131+BU132/$B$5&gt;$H$2,-BU132/'Carga-Descarga Año'!$B$5&gt;'SFV+BESS'!$I$7),-'SFV+BESS'!$I$7,IF(AND(BU132&lt;0,CB131+BU132/$B$5&lt;$H$2),-MIN('SFV+BESS'!$I$7,CB131-$H$2),0)))</f>
        <v>0</v>
      </c>
      <c r="BX132" s="33"/>
      <c r="BY132" s="33">
        <f t="shared" si="159"/>
        <v>0</v>
      </c>
      <c r="BZ132" s="27">
        <f t="shared" si="123"/>
        <v>0</v>
      </c>
      <c r="CA132" s="27">
        <f t="shared" si="124"/>
        <v>0</v>
      </c>
      <c r="CB132" s="28">
        <f>IF((CB131+BV132+BW132)&gt;=$B$2*'SFV+BESS'!$I$9, $B$2*'SFV+BESS'!$I$9, (CB131+BV132+BW132))</f>
        <v>173.61249999999998</v>
      </c>
      <c r="CC132" s="110">
        <f t="shared" si="125"/>
        <v>0</v>
      </c>
      <c r="CH132" s="251"/>
      <c r="CI132" s="41">
        <v>5.125</v>
      </c>
      <c r="CJ132" s="33">
        <f t="shared" si="177"/>
        <v>0</v>
      </c>
      <c r="CK132" s="33">
        <f>Gen_Cons_Horario!B3782</f>
        <v>0</v>
      </c>
      <c r="CL132" s="35">
        <f t="shared" si="152"/>
        <v>0</v>
      </c>
      <c r="CM132" s="116">
        <f>IF(AND(CL132&gt;0,CL132*$B$4+CS131&lt;=$B$2*'SFV+BESS'!$I$9,CL132&lt;'SFV+BESS'!$I$7), CL132*$B$4, IF(AND(CL132&gt;0,CL132*$B$4+CS131&gt;$B$2*'SFV+BESS'!$I$9,CL132*$B$4&lt;'SFV+BESS'!$I$7),$B$2*'SFV+BESS'!$I$9-CS131,IF(AND(CL132&gt;0,CL132*$B$4+CS131&gt;$B$2*'SFV+BESS'!$I$9,CL132*$B$4&gt;'SFV+BESS'!$I$7,CS131&lt;$B$2*'SFV+BESS'!$I$9),$B$2*'SFV+BESS'!$I$9-CS131,IF(AND(CL132&gt;0,CL132*$B$4+CS131&lt;=$B$2*'SFV+BESS'!$I$9,CL132&gt;'SFV+BESS'!$I$7),'SFV+BESS'!$I$7,0))))</f>
        <v>0</v>
      </c>
      <c r="CN132" s="27">
        <f>IF(AND(CL132&lt;0,CS131+CL132/$B$5&gt;$H$2,-CL132/'Carga-Descarga Año'!$B$5&lt;'SFV+BESS'!$I$7),CL132/$B$5,IF(AND(CL132&lt;0,CS131+CL132/$B$5&gt;$H$2,-CL132/'Carga-Descarga Año'!$B$5&gt;'SFV+BESS'!$I$7),-'SFV+BESS'!$I$7,IF(AND(CL132&lt;0,CS131+CL132/$B$5&lt;$H$2),-MIN('SFV+BESS'!$I$7,CS131-$H$2),0)))</f>
        <v>0</v>
      </c>
      <c r="CO132" s="33"/>
      <c r="CP132" s="33">
        <f t="shared" si="160"/>
        <v>0</v>
      </c>
      <c r="CQ132" s="27">
        <f t="shared" si="126"/>
        <v>0</v>
      </c>
      <c r="CR132" s="27">
        <f t="shared" si="161"/>
        <v>0</v>
      </c>
      <c r="CS132" s="28">
        <f>IF((CS131+CM132+CN132)&gt;=$B$2*'SFV+BESS'!$I$9, $B$2*'SFV+BESS'!$I$9, (CS131+CM132+CN132))</f>
        <v>173.61249999999998</v>
      </c>
      <c r="CT132" s="110">
        <f t="shared" si="127"/>
        <v>0</v>
      </c>
      <c r="CY132" s="251"/>
      <c r="CZ132" s="41">
        <v>5.125</v>
      </c>
      <c r="DA132" s="33">
        <f t="shared" si="178"/>
        <v>0</v>
      </c>
      <c r="DB132" s="33">
        <f>Gen_Cons_Horario!B4502</f>
        <v>0</v>
      </c>
      <c r="DC132" s="35">
        <f t="shared" si="143"/>
        <v>0</v>
      </c>
      <c r="DD132" s="116">
        <f>IF(AND(DC132&gt;0,DC132*$B$4+DJ131&lt;=$B$2*'SFV+BESS'!$I$9,DC132&lt;'SFV+BESS'!$I$7), DC132*$B$4, IF(AND(DC132&gt;0,DC132*$B$4+DJ131&gt;$B$2*'SFV+BESS'!$I$9,DC132*$B$4&lt;'SFV+BESS'!$I$7),$B$2*'SFV+BESS'!$I$9-DJ131,IF(AND(DC132&gt;0,DC132*$B$4+DJ131&gt;$B$2*'SFV+BESS'!$I$9,DC132*$B$4&gt;'SFV+BESS'!$I$7,DJ131&lt;$B$2*'SFV+BESS'!$I$9),$B$2*'SFV+BESS'!$I$9-DJ131,IF(AND(DC132&gt;0,DC132*$B$4+DJ131&lt;=$B$2*'SFV+BESS'!$I$9,DC132&gt;'SFV+BESS'!$I$7),'SFV+BESS'!$I$7,0))))</f>
        <v>0</v>
      </c>
      <c r="DE132" s="27">
        <f>IF(AND(DC132&lt;0,DJ131+DC132/$B$5&gt;$H$2,-DC132/'Carga-Descarga Año'!$B$5&lt;'SFV+BESS'!$I$7),DC132/$B$5,IF(AND(DC132&lt;0,DJ131+DC132/$B$5&gt;$H$2,-DC132/'Carga-Descarga Año'!$B$5&gt;'SFV+BESS'!$I$7),-'SFV+BESS'!$I$7,IF(AND(DC132&lt;0,DJ131+DC132/$B$5&lt;$H$2),-MIN('SFV+BESS'!$I$7,DJ131-$H$2),0)))</f>
        <v>0</v>
      </c>
      <c r="DF132" s="33"/>
      <c r="DG132" s="33">
        <f t="shared" si="162"/>
        <v>0</v>
      </c>
      <c r="DH132" s="27">
        <f t="shared" si="128"/>
        <v>0</v>
      </c>
      <c r="DI132" s="27">
        <f t="shared" si="129"/>
        <v>0</v>
      </c>
      <c r="DJ132" s="28">
        <f>IF((DJ131+DD132+DE132)&gt;=$B$2*'SFV+BESS'!$I$9, $B$2*'SFV+BESS'!$I$9, (DJ131+DD132+DE132))</f>
        <v>173.61249999999998</v>
      </c>
      <c r="DK132" s="110">
        <f t="shared" si="130"/>
        <v>0</v>
      </c>
      <c r="DP132" s="251"/>
      <c r="DQ132" s="41">
        <v>5.125</v>
      </c>
      <c r="DR132" s="33">
        <f t="shared" si="179"/>
        <v>0</v>
      </c>
      <c r="DS132" s="33">
        <f>Gen_Cons_Horario!B5246</f>
        <v>0</v>
      </c>
      <c r="DT132" s="35">
        <f t="shared" si="144"/>
        <v>0</v>
      </c>
      <c r="DU132" s="116">
        <f>IF(AND(DT132&gt;0,DT132*$B$4+EA131&lt;=$B$2*'SFV+BESS'!$I$9,DT132&lt;'SFV+BESS'!$I$7), DT132*$B$4, IF(AND(DT132&gt;0,DT132*$B$4+EA131&gt;$B$2*'SFV+BESS'!$I$9,DT132*$B$4&lt;'SFV+BESS'!$I$7),$B$2*'SFV+BESS'!$I$9-EA131,IF(AND(DT132&gt;0,DT132*$B$4+EA131&gt;$B$2*'SFV+BESS'!$I$9,DT132*$B$4&gt;'SFV+BESS'!$I$7,EA131&lt;$B$2*'SFV+BESS'!$I$9),$B$2*'SFV+BESS'!$I$9-EA131,IF(AND(DT132&gt;0,DT132*$B$4+EA131&lt;=$B$2*'SFV+BESS'!$I$9,DT132&gt;'SFV+BESS'!$I$7),'SFV+BESS'!$I$7,0))))</f>
        <v>0</v>
      </c>
      <c r="DV132" s="27">
        <f>IF(AND(DT132&lt;0,EA131+DT132/$B$5&gt;$H$2,-DT132/'Carga-Descarga Año'!$B$5&lt;'SFV+BESS'!$I$7),DT132/$B$5,IF(AND(DT132&lt;0,EA131+DT132/$B$5&gt;$H$2,-DT132/'Carga-Descarga Año'!$B$5&gt;'SFV+BESS'!$I$7),-'SFV+BESS'!$I$7,IF(AND(DT132&lt;0,EA131+DT132/$B$5&lt;$H$2),-MIN('SFV+BESS'!$I$7,EA131-$H$2),0)))</f>
        <v>0</v>
      </c>
      <c r="DW132" s="33"/>
      <c r="DX132" s="33">
        <f t="shared" si="163"/>
        <v>0</v>
      </c>
      <c r="DY132" s="27">
        <f t="shared" si="131"/>
        <v>0</v>
      </c>
      <c r="DZ132" s="27">
        <f t="shared" si="164"/>
        <v>0</v>
      </c>
      <c r="EA132" s="28">
        <f>IF((EA131+DU132+DV132)&gt;=$B$2*'SFV+BESS'!$I$9, $B$2*'SFV+BESS'!$I$9, (EA131+DU132+DV132))</f>
        <v>173.61249999999998</v>
      </c>
      <c r="EB132" s="110">
        <f t="shared" si="132"/>
        <v>0</v>
      </c>
      <c r="EG132" s="251"/>
      <c r="EH132" s="41">
        <v>5.125</v>
      </c>
      <c r="EI132" s="33">
        <f t="shared" si="180"/>
        <v>0</v>
      </c>
      <c r="EJ132" s="33">
        <f>Gen_Cons_Horario!B5990</f>
        <v>0</v>
      </c>
      <c r="EK132" s="35">
        <f t="shared" si="145"/>
        <v>0</v>
      </c>
      <c r="EL132" s="116">
        <f>IF(AND(EK132&gt;0,EK132*$B$4+ER131&lt;=$B$2*'SFV+BESS'!$I$9,EK132&lt;'SFV+BESS'!$I$7), EK132*$B$4, IF(AND(EK132&gt;0,EK132*$B$4+ER131&gt;$B$2*'SFV+BESS'!$I$9,EK132*$B$4&lt;'SFV+BESS'!$I$7),$B$2*'SFV+BESS'!$I$9-ER131,IF(AND(EK132&gt;0,EK132*$B$4+ER131&gt;$B$2*'SFV+BESS'!$I$9,EK132*$B$4&gt;'SFV+BESS'!$I$7,ER131&lt;$B$2*'SFV+BESS'!$I$9),$B$2*'SFV+BESS'!$I$9-ER131,IF(AND(EK132&gt;0,EK132*$B$4+ER131&lt;=$B$2*'SFV+BESS'!$I$9,EK132&gt;'SFV+BESS'!$I$7),'SFV+BESS'!$I$7,0))))</f>
        <v>0</v>
      </c>
      <c r="EM132" s="27">
        <f>IF(AND(EK132&lt;0,ER131+EK132/$B$5&gt;$H$2,-EK132/'Carga-Descarga Año'!$B$5&lt;'SFV+BESS'!$I$7),EK132/$B$5,IF(AND(EK132&lt;0,ER131+EK132/$B$5&gt;$H$2,-EK132/'Carga-Descarga Año'!$B$5&gt;'SFV+BESS'!$I$7),-'SFV+BESS'!$I$7,IF(AND(EK132&lt;0,ER131+EK132/$B$5&lt;$H$2),-MIN('SFV+BESS'!$I$7,ER131-$H$2),0)))</f>
        <v>0</v>
      </c>
      <c r="EN132" s="33"/>
      <c r="EO132" s="33">
        <f t="shared" si="165"/>
        <v>0</v>
      </c>
      <c r="EP132" s="27">
        <f t="shared" si="133"/>
        <v>0</v>
      </c>
      <c r="EQ132" s="27">
        <f t="shared" si="166"/>
        <v>0</v>
      </c>
      <c r="ER132" s="28">
        <f>IF((ER131+EL132+EM132)&gt;=$B$2*'SFV+BESS'!$I$9, $B$2*'SFV+BESS'!$I$9, (ER131+EL132+EM132))</f>
        <v>173.61249999999998</v>
      </c>
      <c r="ES132" s="110">
        <f t="shared" si="134"/>
        <v>0</v>
      </c>
      <c r="EX132" s="251"/>
      <c r="EY132" s="41">
        <v>5.125</v>
      </c>
      <c r="EZ132" s="33">
        <f t="shared" si="181"/>
        <v>0</v>
      </c>
      <c r="FA132" s="33">
        <f>Gen_Cons_Horario!B6710</f>
        <v>0</v>
      </c>
      <c r="FB132" s="35">
        <f t="shared" si="146"/>
        <v>0</v>
      </c>
      <c r="FC132" s="116">
        <f>IF(AND(FB132&gt;0,FB132*$B$4+FI131&lt;=$B$2*'SFV+BESS'!$I$9,FB132&lt;'SFV+BESS'!$I$7), FB132*$B$4, IF(AND(FB132&gt;0,FB132*$B$4+FI131&gt;$B$2*'SFV+BESS'!$I$9,FB132*$B$4&lt;'SFV+BESS'!$I$7),$B$2*'SFV+BESS'!$I$9-FI131,IF(AND(FB132&gt;0,FB132*$B$4+FI131&gt;$B$2*'SFV+BESS'!$I$9,FB132*$B$4&gt;'SFV+BESS'!$I$7,FI131&lt;$B$2*'SFV+BESS'!$I$9),$B$2*'SFV+BESS'!$I$9-FI131,IF(AND(FB132&gt;0,FB132*$B$4+FI131&lt;=$B$2*'SFV+BESS'!$I$9,FB132&gt;'SFV+BESS'!$I$7),'SFV+BESS'!$I$7,0))))</f>
        <v>0</v>
      </c>
      <c r="FD132" s="27">
        <f>IF(AND(FB132&lt;0,FI131+FB132/$B$5&gt;$H$2,-FB132/'Carga-Descarga Año'!$B$5&lt;'SFV+BESS'!$I$7),FB132/$B$5,IF(AND(FB132&lt;0,FI131+FB132/$B$5&gt;$H$2,-FB132/'Carga-Descarga Año'!$B$5&gt;'SFV+BESS'!$I$7),-'SFV+BESS'!$I$7,IF(AND(FB132&lt;0,FI131+FB132/$B$5&lt;$H$2),-MIN('SFV+BESS'!$I$7,FI131-$H$2),0)))</f>
        <v>0</v>
      </c>
      <c r="FE132" s="33"/>
      <c r="FF132" s="33">
        <f t="shared" si="167"/>
        <v>0</v>
      </c>
      <c r="FG132" s="27">
        <f t="shared" si="135"/>
        <v>0</v>
      </c>
      <c r="FH132" s="27">
        <f t="shared" si="168"/>
        <v>0</v>
      </c>
      <c r="FI132" s="28">
        <f>IF((FI131+FC132+FD132)&gt;=$B$2*'SFV+BESS'!$I$9, $B$2*'SFV+BESS'!$I$9, (FI131+FC132+FD132))</f>
        <v>173.61249999999998</v>
      </c>
      <c r="FJ132" s="110">
        <f t="shared" si="136"/>
        <v>0</v>
      </c>
      <c r="FO132" s="251"/>
      <c r="FP132" s="41">
        <v>5.125</v>
      </c>
      <c r="FQ132" s="33">
        <f t="shared" si="182"/>
        <v>0</v>
      </c>
      <c r="FR132" s="33">
        <f>Gen_Cons_Horario!B7454</f>
        <v>0</v>
      </c>
      <c r="FS132" s="35">
        <f t="shared" si="147"/>
        <v>0</v>
      </c>
      <c r="FT132" s="116">
        <f>IF(AND(FS132&gt;0,FS132*$B$4+FZ131&lt;=$B$2*'SFV+BESS'!$I$9,FS132&lt;'SFV+BESS'!$I$7), FS132*$B$4, IF(AND(FS132&gt;0,FS132*$B$4+FZ131&gt;$B$2*'SFV+BESS'!$I$9,FS132*$B$4&lt;'SFV+BESS'!$I$7),$B$2*'SFV+BESS'!$I$9-FZ131,IF(AND(FS132&gt;0,FS132*$B$4+FZ131&gt;$B$2*'SFV+BESS'!$I$9,FS132*$B$4&gt;'SFV+BESS'!$I$7,FZ131&lt;$B$2*'SFV+BESS'!$I$9),$B$2*'SFV+BESS'!$I$9-FZ131,IF(AND(FS132&gt;0,FS132*$B$4+FZ131&lt;=$B$2*'SFV+BESS'!$I$9,FS132&gt;'SFV+BESS'!$I$7),'SFV+BESS'!$I$7,0))))</f>
        <v>0</v>
      </c>
      <c r="FU132" s="27">
        <f>IF(AND(FS132&lt;0,FZ131+FS132/$B$5&gt;$H$2,-FS132/'Carga-Descarga Año'!$B$5&lt;'SFV+BESS'!$I$7),FS132/$B$5,IF(AND(FS132&lt;0,FZ131+FS132/$B$5&gt;$H$2,-FS132/'Carga-Descarga Año'!$B$5&gt;'SFV+BESS'!$I$7),-'SFV+BESS'!$I$7,IF(AND(FS132&lt;0,FZ131+FS132/$B$5&lt;$H$2),-MIN('SFV+BESS'!$I$7,FZ131-$H$2),0)))</f>
        <v>0</v>
      </c>
      <c r="FV132" s="33"/>
      <c r="FW132" s="33">
        <f t="shared" si="169"/>
        <v>0</v>
      </c>
      <c r="FX132" s="27">
        <f t="shared" si="137"/>
        <v>0</v>
      </c>
      <c r="FY132" s="27">
        <f t="shared" si="170"/>
        <v>0</v>
      </c>
      <c r="FZ132" s="28">
        <f>IF((FZ131+FT132+FU132)&gt;=$B$2*'SFV+BESS'!$I$9, $B$2*'SFV+BESS'!$I$9, (FZ131+FT132+FU132))</f>
        <v>173.61249999999998</v>
      </c>
      <c r="GA132" s="110">
        <f t="shared" si="138"/>
        <v>0</v>
      </c>
      <c r="GF132" s="251"/>
      <c r="GG132" s="41">
        <v>5.125</v>
      </c>
      <c r="GH132" s="33">
        <f t="shared" si="183"/>
        <v>0</v>
      </c>
      <c r="GI132" s="33">
        <f>Gen_Cons_Horario!B8174</f>
        <v>0</v>
      </c>
      <c r="GJ132" s="35">
        <f t="shared" si="153"/>
        <v>0</v>
      </c>
      <c r="GK132" s="116">
        <f>IF(AND(GJ132&gt;0,GJ132*$B$4+GQ131&lt;=$B$2*'SFV+BESS'!$I$9,GJ132&lt;'SFV+BESS'!$I$7), GJ132*$B$4, IF(AND(GJ132&gt;0,GJ132*$B$4+GQ131&gt;$B$2*'SFV+BESS'!$I$9,GJ132*$B$4&lt;'SFV+BESS'!$I$7),$B$2*'SFV+BESS'!$I$9-GQ131,IF(AND(GJ132&gt;0,GJ132*$B$4+GQ131&gt;$B$2*'SFV+BESS'!$I$9,GJ132*$B$4&gt;'SFV+BESS'!$I$7,GQ131&lt;$B$2*'SFV+BESS'!$I$9),$B$2*'SFV+BESS'!$I$9-GQ131,IF(AND(GJ132&gt;0,GJ132*$B$4+GQ131&lt;=$B$2*'SFV+BESS'!$I$9,GJ132&gt;'SFV+BESS'!$I$7),'SFV+BESS'!$I$7,0))))</f>
        <v>0</v>
      </c>
      <c r="GL132" s="27">
        <f>IF(AND(GJ132&lt;0,GQ131+GJ132/$B$5&gt;$H$2,-GJ132/'Carga-Descarga Año'!$B$5&lt;'SFV+BESS'!$I$7),GJ132/$B$5,IF(AND(GJ132&lt;0,GQ131+GJ132/$B$5&gt;$H$2,-GJ132/'Carga-Descarga Año'!$B$5&gt;'SFV+BESS'!$I$7),-'SFV+BESS'!$I$7,IF(AND(GJ132&lt;0,GQ131+GJ132/$B$5&lt;$H$2),-MIN('SFV+BESS'!$I$7,GQ131-$H$2),0)))</f>
        <v>0</v>
      </c>
      <c r="GM132" s="33"/>
      <c r="GN132" s="33">
        <f t="shared" si="171"/>
        <v>0</v>
      </c>
      <c r="GO132" s="27">
        <f t="shared" si="139"/>
        <v>0</v>
      </c>
      <c r="GP132" s="27">
        <f t="shared" si="172"/>
        <v>0</v>
      </c>
      <c r="GQ132" s="28">
        <f>IF((GQ131+GK132+GL132)&gt;=$B$2*'SFV+BESS'!$I$9, $B$2*'SFV+BESS'!$I$9, (GQ131+GK132+GL132))</f>
        <v>173.61249999999998</v>
      </c>
      <c r="GR132" s="110">
        <f t="shared" si="140"/>
        <v>0</v>
      </c>
    </row>
    <row r="133" spans="1:200">
      <c r="A133" s="249"/>
      <c r="B133" s="41">
        <v>5.1666666666666696</v>
      </c>
      <c r="C133" s="38">
        <f t="shared" si="154"/>
        <v>0</v>
      </c>
      <c r="D133" s="2">
        <f>Gen_Cons_Horario!B159</f>
        <v>0</v>
      </c>
      <c r="E133" s="140">
        <f t="shared" si="112"/>
        <v>0</v>
      </c>
      <c r="F133" s="116">
        <f>IF(AND(E133&gt;0,E133*$B$4+L132&lt;=$B$2*'SFV+BESS'!$I$9,E133&lt;'SFV+BESS'!$I$7), E133*$B$4, IF(AND(E133&gt;0,E133*$B$4+L132&gt;$B$2*'SFV+BESS'!$I$9,E133*$B$4&lt;'SFV+BESS'!$I$7),$B$2*'SFV+BESS'!$I$9-L132,IF(AND(E133&gt;0,E133*$B$4+L132&gt;$B$2*'SFV+BESS'!$I$9,E133*$B$4&gt;'SFV+BESS'!$I$7,L132&lt;$B$2*'SFV+BESS'!$I$9),$B$2*'SFV+BESS'!$I$9-L132,IF(AND(E133&gt;0,E133*$B$4+L132&lt;=$B$2*'SFV+BESS'!$I$9,E133&gt;'SFV+BESS'!$I$7),'SFV+BESS'!$I$7,0))))</f>
        <v>0</v>
      </c>
      <c r="G133" s="27">
        <f>IF(AND(E133&lt;0,L132+E133/$B$5&gt;$H$2,-E133/'Carga-Descarga Año'!$B$5&lt;'SFV+BESS'!$I$7),E133/$B$5,IF(AND(E133&lt;0,L132+E133/$B$5&gt;$H$2,-E133/'Carga-Descarga Año'!$B$5&gt;'SFV+BESS'!$I$7),-'SFV+BESS'!$I$7,IF(AND(E133&lt;0,L132+E133/$B$5&lt;$H$2),-MIN('SFV+BESS'!$I$7,L132-$H$2),0)))</f>
        <v>0</v>
      </c>
      <c r="I133" s="38">
        <f t="shared" si="113"/>
        <v>0</v>
      </c>
      <c r="J133" s="27">
        <f t="shared" si="115"/>
        <v>0</v>
      </c>
      <c r="K133" s="27">
        <f t="shared" si="114"/>
        <v>0</v>
      </c>
      <c r="L133" s="28">
        <f>IF((L132+F133+G133)&gt;=$B$2*'SFV+BESS'!$I$9, $B$2*'SFV+BESS'!$I$9, (L132+F133+G133))</f>
        <v>142.21460526315789</v>
      </c>
      <c r="M133" s="110">
        <f t="shared" si="116"/>
        <v>0</v>
      </c>
      <c r="R133" s="251"/>
      <c r="S133" s="41">
        <v>5.1666666666666696</v>
      </c>
      <c r="T133" s="2">
        <f t="shared" si="173"/>
        <v>0</v>
      </c>
      <c r="U133" s="2">
        <f>Gen_Cons_Horario!B903</f>
        <v>0</v>
      </c>
      <c r="V133" s="35">
        <f t="shared" si="148"/>
        <v>0</v>
      </c>
      <c r="W133" s="116">
        <f>IF(AND(V133&gt;0,V133*$B$4+AC132&lt;=$B$2*'SFV+BESS'!$I$9,V133&lt;'SFV+BESS'!$I$7), V133*$B$4, IF(AND(V133&gt;0,V133*$B$4+AC132&gt;$B$2*'SFV+BESS'!$I$9,V133*$B$4&lt;'SFV+BESS'!$I$7),$B$2*'SFV+BESS'!$I$9-AC132,IF(AND(V133&gt;0,V133*$B$4+AC132&gt;$B$2*'SFV+BESS'!$I$9,V133*$B$4&gt;'SFV+BESS'!$I$7,AC132&lt;$B$2*'SFV+BESS'!$I$9),$B$2*'SFV+BESS'!$I$9-AC132,IF(AND(V133&gt;0,V133*$B$4+AC132&lt;=$B$2*'SFV+BESS'!$I$9,V133&gt;'SFV+BESS'!$I$7),'SFV+BESS'!$I$7,0))))</f>
        <v>0</v>
      </c>
      <c r="X133" s="27">
        <f>IF(AND(V133&lt;0,AC132+V133/$B$5&gt;$H$2,-V133/'Carga-Descarga Año'!$B$5&lt;'SFV+BESS'!$I$7),V133/$B$5,IF(AND(V133&lt;0,AC132+V133/$B$5&gt;$H$2,-V133/'Carga-Descarga Año'!$B$5&gt;'SFV+BESS'!$I$7),-'SFV+BESS'!$I$7,IF(AND(V133&lt;0,AC132+V133/$B$5&lt;$H$2),-MIN('SFV+BESS'!$I$7,AC132-$H$2),0)))</f>
        <v>0</v>
      </c>
      <c r="Z133" s="33">
        <f t="shared" si="142"/>
        <v>0</v>
      </c>
      <c r="AA133" s="27">
        <f t="shared" si="117"/>
        <v>0</v>
      </c>
      <c r="AB133" s="27">
        <f t="shared" si="141"/>
        <v>0</v>
      </c>
      <c r="AC133" s="28">
        <f>IF((AC132+W133+X133)&gt;=$B$2*'SFV+BESS'!$I$9, $B$2*'SFV+BESS'!$I$9, (AC132+W133+X133))</f>
        <v>173.61249999999998</v>
      </c>
      <c r="AD133" s="110">
        <f t="shared" si="118"/>
        <v>0</v>
      </c>
      <c r="AI133" s="251"/>
      <c r="AJ133" s="41">
        <v>5.1666666666666696</v>
      </c>
      <c r="AK133" s="52">
        <f t="shared" si="174"/>
        <v>0</v>
      </c>
      <c r="AL133" s="33">
        <f>Gen_Cons_Horario!B1575</f>
        <v>0</v>
      </c>
      <c r="AM133" s="35">
        <f t="shared" si="149"/>
        <v>0</v>
      </c>
      <c r="AN133" s="116">
        <f>IF(AND(AM133&gt;0,AM133*$B$4+AT132&lt;=$B$2*'SFV+BESS'!$I$9,AM133&lt;'SFV+BESS'!$I$7), AM133*$B$4, IF(AND(AM133&gt;0,AM133*$B$4+AT132&gt;$B$2*'SFV+BESS'!$I$9,AM133*$B$4&lt;'SFV+BESS'!$I$7),$B$2*'SFV+BESS'!$I$9-AT132,IF(AND(AM133&gt;0,AM133*$B$4+AT132&gt;$B$2*'SFV+BESS'!$I$9,AM133*$B$4&gt;'SFV+BESS'!$I$7,AT132&lt;$B$2*'SFV+BESS'!$I$9),$B$2*'SFV+BESS'!$I$9-AT132,IF(AND(AM133&gt;0,AM133*$B$4+AT132&lt;=$B$2*'SFV+BESS'!$I$9,AM133&gt;'SFV+BESS'!$I$7),'SFV+BESS'!$I$7,0))))</f>
        <v>0</v>
      </c>
      <c r="AO133" s="27">
        <f>IF(AND(AM133&lt;0,AT132+AM133/$B$5&gt;$H$2,-AM133/'Carga-Descarga Año'!$B$5&lt;'SFV+BESS'!$I$7),AM133/$B$5,IF(AND(AM133&lt;0,AT132+AM133/$B$5&gt;$H$2,-AM133/'Carga-Descarga Año'!$B$5&gt;'SFV+BESS'!$I$7),-'SFV+BESS'!$I$7,IF(AND(AM133&lt;0,AT132+AM133/$B$5&lt;$H$2),-MIN('SFV+BESS'!$I$7,AT132-$H$2),0)))</f>
        <v>0</v>
      </c>
      <c r="AP133" s="33"/>
      <c r="AQ133" s="33">
        <f t="shared" si="155"/>
        <v>0</v>
      </c>
      <c r="AR133" s="27">
        <f t="shared" si="119"/>
        <v>0</v>
      </c>
      <c r="AS133" s="27">
        <f t="shared" si="156"/>
        <v>0</v>
      </c>
      <c r="AT133" s="28">
        <f>IF((AT132+AN133+AO133)&gt;=$B$2*'SFV+BESS'!$I$9, $B$2*'SFV+BESS'!$I$9, (AT132+AN133+AO133))</f>
        <v>172.53218491635695</v>
      </c>
      <c r="AU133" s="110">
        <f t="shared" si="120"/>
        <v>0</v>
      </c>
      <c r="AZ133" s="251"/>
      <c r="BA133" s="41">
        <v>5.1666666666666696</v>
      </c>
      <c r="BB133" s="33">
        <f t="shared" si="175"/>
        <v>0</v>
      </c>
      <c r="BC133" s="33">
        <f>Gen_Cons_Horario!B2319</f>
        <v>0</v>
      </c>
      <c r="BD133" s="35">
        <f t="shared" si="150"/>
        <v>0</v>
      </c>
      <c r="BE133" s="116">
        <f>IF(AND(BD133&gt;0,BD133*$B$4+BK132&lt;=$B$2*'SFV+BESS'!$I$9,BD133&lt;'SFV+BESS'!$I$7), BD133*$B$4, IF(AND(BD133&gt;0,BD133*$B$4+BK132&gt;$B$2*'SFV+BESS'!$I$9,BD133*$B$4&lt;'SFV+BESS'!$I$7),$B$2*'SFV+BESS'!$I$9-BK132,IF(AND(BD133&gt;0,BD133*$B$4+BK132&gt;$B$2*'SFV+BESS'!$I$9,BD133*$B$4&gt;'SFV+BESS'!$I$7,BK132&lt;$B$2*'SFV+BESS'!$I$9),$B$2*'SFV+BESS'!$I$9-BK132,IF(AND(BD133&gt;0,BD133*$B$4+BK132&lt;=$B$2*'SFV+BESS'!$I$9,BD133&gt;'SFV+BESS'!$I$7),'SFV+BESS'!$I$7,0))))</f>
        <v>0</v>
      </c>
      <c r="BF133" s="27">
        <f>IF(AND(BD133&lt;0,BK132+BD133/$B$5&gt;$H$2,-BD133/'Carga-Descarga Año'!$B$5&lt;'SFV+BESS'!$I$7),BD133/$B$5,IF(AND(BD133&lt;0,BK132+BD133/$B$5&gt;$H$2,-BD133/'Carga-Descarga Año'!$B$5&gt;'SFV+BESS'!$I$7),-'SFV+BESS'!$I$7,IF(AND(BD133&lt;0,BK132+BD133/$B$5&lt;$H$2),-MIN('SFV+BESS'!$I$7,BK132-$H$2),0)))</f>
        <v>0</v>
      </c>
      <c r="BG133" s="33"/>
      <c r="BH133" s="33">
        <f t="shared" si="157"/>
        <v>0</v>
      </c>
      <c r="BI133" s="27">
        <f t="shared" si="121"/>
        <v>0</v>
      </c>
      <c r="BJ133" s="27">
        <f t="shared" si="158"/>
        <v>0</v>
      </c>
      <c r="BK133" s="28">
        <f>IF((BK132+BE133+BF133)&gt;=$B$2*'SFV+BESS'!$I$9, $B$2*'SFV+BESS'!$I$9, (BK132+BE133+BF133))</f>
        <v>173.61249999999998</v>
      </c>
      <c r="BL133" s="110">
        <f t="shared" si="122"/>
        <v>0</v>
      </c>
      <c r="BQ133" s="251"/>
      <c r="BR133" s="41">
        <v>5.1666666666666696</v>
      </c>
      <c r="BS133" s="33">
        <f t="shared" si="176"/>
        <v>0</v>
      </c>
      <c r="BT133" s="33">
        <f>Gen_Cons_Horario!B3039</f>
        <v>0</v>
      </c>
      <c r="BU133" s="35">
        <f t="shared" si="151"/>
        <v>0</v>
      </c>
      <c r="BV133" s="116">
        <f>IF(AND(BU133&gt;0,BU133*$B$4+CB132&lt;=$B$2*'SFV+BESS'!$I$9,BU133&lt;'SFV+BESS'!$I$7), BU133*$B$4, IF(AND(BU133&gt;0,BU133*$B$4+CB132&gt;$B$2*'SFV+BESS'!$I$9,BU133*$B$4&lt;'SFV+BESS'!$I$7),$B$2*'SFV+BESS'!$I$9-CB132,IF(AND(BU133&gt;0,BU133*$B$4+CB132&gt;$B$2*'SFV+BESS'!$I$9,BU133*$B$4&gt;'SFV+BESS'!$I$7,CB132&lt;$B$2*'SFV+BESS'!$I$9),$B$2*'SFV+BESS'!$I$9-CB132,IF(AND(BU133&gt;0,BU133*$B$4+CB132&lt;=$B$2*'SFV+BESS'!$I$9,BU133&gt;'SFV+BESS'!$I$7),'SFV+BESS'!$I$7,0))))</f>
        <v>0</v>
      </c>
      <c r="BW133" s="27">
        <f>IF(AND(BU133&lt;0,CB132+BU133/$B$5&gt;$H$2,-BU133/'Carga-Descarga Año'!$B$5&lt;'SFV+BESS'!$I$7),BU133/$B$5,IF(AND(BU133&lt;0,CB132+BU133/$B$5&gt;$H$2,-BU133/'Carga-Descarga Año'!$B$5&gt;'SFV+BESS'!$I$7),-'SFV+BESS'!$I$7,IF(AND(BU133&lt;0,CB132+BU133/$B$5&lt;$H$2),-MIN('SFV+BESS'!$I$7,CB132-$H$2),0)))</f>
        <v>0</v>
      </c>
      <c r="BX133" s="33"/>
      <c r="BY133" s="33">
        <f t="shared" si="159"/>
        <v>0</v>
      </c>
      <c r="BZ133" s="27">
        <f t="shared" si="123"/>
        <v>0</v>
      </c>
      <c r="CA133" s="27">
        <f t="shared" si="124"/>
        <v>0</v>
      </c>
      <c r="CB133" s="28">
        <f>IF((CB132+BV133+BW133)&gt;=$B$2*'SFV+BESS'!$I$9, $B$2*'SFV+BESS'!$I$9, (CB132+BV133+BW133))</f>
        <v>173.61249999999998</v>
      </c>
      <c r="CC133" s="110">
        <f t="shared" si="125"/>
        <v>0</v>
      </c>
      <c r="CH133" s="251"/>
      <c r="CI133" s="41">
        <v>5.1666666666666696</v>
      </c>
      <c r="CJ133" s="33">
        <f t="shared" si="177"/>
        <v>0</v>
      </c>
      <c r="CK133" s="33">
        <f>Gen_Cons_Horario!B3783</f>
        <v>0</v>
      </c>
      <c r="CL133" s="35">
        <f t="shared" si="152"/>
        <v>0</v>
      </c>
      <c r="CM133" s="116">
        <f>IF(AND(CL133&gt;0,CL133*$B$4+CS132&lt;=$B$2*'SFV+BESS'!$I$9,CL133&lt;'SFV+BESS'!$I$7), CL133*$B$4, IF(AND(CL133&gt;0,CL133*$B$4+CS132&gt;$B$2*'SFV+BESS'!$I$9,CL133*$B$4&lt;'SFV+BESS'!$I$7),$B$2*'SFV+BESS'!$I$9-CS132,IF(AND(CL133&gt;0,CL133*$B$4+CS132&gt;$B$2*'SFV+BESS'!$I$9,CL133*$B$4&gt;'SFV+BESS'!$I$7,CS132&lt;$B$2*'SFV+BESS'!$I$9),$B$2*'SFV+BESS'!$I$9-CS132,IF(AND(CL133&gt;0,CL133*$B$4+CS132&lt;=$B$2*'SFV+BESS'!$I$9,CL133&gt;'SFV+BESS'!$I$7),'SFV+BESS'!$I$7,0))))</f>
        <v>0</v>
      </c>
      <c r="CN133" s="27">
        <f>IF(AND(CL133&lt;0,CS132+CL133/$B$5&gt;$H$2,-CL133/'Carga-Descarga Año'!$B$5&lt;'SFV+BESS'!$I$7),CL133/$B$5,IF(AND(CL133&lt;0,CS132+CL133/$B$5&gt;$H$2,-CL133/'Carga-Descarga Año'!$B$5&gt;'SFV+BESS'!$I$7),-'SFV+BESS'!$I$7,IF(AND(CL133&lt;0,CS132+CL133/$B$5&lt;$H$2),-MIN('SFV+BESS'!$I$7,CS132-$H$2),0)))</f>
        <v>0</v>
      </c>
      <c r="CO133" s="33"/>
      <c r="CP133" s="33">
        <f t="shared" si="160"/>
        <v>0</v>
      </c>
      <c r="CQ133" s="27">
        <f t="shared" si="126"/>
        <v>0</v>
      </c>
      <c r="CR133" s="27">
        <f t="shared" si="161"/>
        <v>0</v>
      </c>
      <c r="CS133" s="28">
        <f>IF((CS132+CM133+CN133)&gt;=$B$2*'SFV+BESS'!$I$9, $B$2*'SFV+BESS'!$I$9, (CS132+CM133+CN133))</f>
        <v>173.61249999999998</v>
      </c>
      <c r="CT133" s="110">
        <f t="shared" si="127"/>
        <v>0</v>
      </c>
      <c r="CY133" s="251"/>
      <c r="CZ133" s="41">
        <v>5.1666666666666696</v>
      </c>
      <c r="DA133" s="33">
        <f t="shared" si="178"/>
        <v>0</v>
      </c>
      <c r="DB133" s="33">
        <f>Gen_Cons_Horario!B4503</f>
        <v>0</v>
      </c>
      <c r="DC133" s="35">
        <f t="shared" si="143"/>
        <v>0</v>
      </c>
      <c r="DD133" s="116">
        <f>IF(AND(DC133&gt;0,DC133*$B$4+DJ132&lt;=$B$2*'SFV+BESS'!$I$9,DC133&lt;'SFV+BESS'!$I$7), DC133*$B$4, IF(AND(DC133&gt;0,DC133*$B$4+DJ132&gt;$B$2*'SFV+BESS'!$I$9,DC133*$B$4&lt;'SFV+BESS'!$I$7),$B$2*'SFV+BESS'!$I$9-DJ132,IF(AND(DC133&gt;0,DC133*$B$4+DJ132&gt;$B$2*'SFV+BESS'!$I$9,DC133*$B$4&gt;'SFV+BESS'!$I$7,DJ132&lt;$B$2*'SFV+BESS'!$I$9),$B$2*'SFV+BESS'!$I$9-DJ132,IF(AND(DC133&gt;0,DC133*$B$4+DJ132&lt;=$B$2*'SFV+BESS'!$I$9,DC133&gt;'SFV+BESS'!$I$7),'SFV+BESS'!$I$7,0))))</f>
        <v>0</v>
      </c>
      <c r="DE133" s="27">
        <f>IF(AND(DC133&lt;0,DJ132+DC133/$B$5&gt;$H$2,-DC133/'Carga-Descarga Año'!$B$5&lt;'SFV+BESS'!$I$7),DC133/$B$5,IF(AND(DC133&lt;0,DJ132+DC133/$B$5&gt;$H$2,-DC133/'Carga-Descarga Año'!$B$5&gt;'SFV+BESS'!$I$7),-'SFV+BESS'!$I$7,IF(AND(DC133&lt;0,DJ132+DC133/$B$5&lt;$H$2),-MIN('SFV+BESS'!$I$7,DJ132-$H$2),0)))</f>
        <v>0</v>
      </c>
      <c r="DF133" s="33"/>
      <c r="DG133" s="33">
        <f t="shared" si="162"/>
        <v>0</v>
      </c>
      <c r="DH133" s="27">
        <f t="shared" si="128"/>
        <v>0</v>
      </c>
      <c r="DI133" s="27">
        <f t="shared" si="129"/>
        <v>0</v>
      </c>
      <c r="DJ133" s="28">
        <f>IF((DJ132+DD133+DE133)&gt;=$B$2*'SFV+BESS'!$I$9, $B$2*'SFV+BESS'!$I$9, (DJ132+DD133+DE133))</f>
        <v>173.61249999999998</v>
      </c>
      <c r="DK133" s="110">
        <f t="shared" si="130"/>
        <v>0</v>
      </c>
      <c r="DP133" s="251"/>
      <c r="DQ133" s="41">
        <v>5.1666666666666696</v>
      </c>
      <c r="DR133" s="33">
        <f t="shared" si="179"/>
        <v>0</v>
      </c>
      <c r="DS133" s="33">
        <f>Gen_Cons_Horario!B5247</f>
        <v>0</v>
      </c>
      <c r="DT133" s="35">
        <f t="shared" si="144"/>
        <v>0</v>
      </c>
      <c r="DU133" s="116">
        <f>IF(AND(DT133&gt;0,DT133*$B$4+EA132&lt;=$B$2*'SFV+BESS'!$I$9,DT133&lt;'SFV+BESS'!$I$7), DT133*$B$4, IF(AND(DT133&gt;0,DT133*$B$4+EA132&gt;$B$2*'SFV+BESS'!$I$9,DT133*$B$4&lt;'SFV+BESS'!$I$7),$B$2*'SFV+BESS'!$I$9-EA132,IF(AND(DT133&gt;0,DT133*$B$4+EA132&gt;$B$2*'SFV+BESS'!$I$9,DT133*$B$4&gt;'SFV+BESS'!$I$7,EA132&lt;$B$2*'SFV+BESS'!$I$9),$B$2*'SFV+BESS'!$I$9-EA132,IF(AND(DT133&gt;0,DT133*$B$4+EA132&lt;=$B$2*'SFV+BESS'!$I$9,DT133&gt;'SFV+BESS'!$I$7),'SFV+BESS'!$I$7,0))))</f>
        <v>0</v>
      </c>
      <c r="DV133" s="27">
        <f>IF(AND(DT133&lt;0,EA132+DT133/$B$5&gt;$H$2,-DT133/'Carga-Descarga Año'!$B$5&lt;'SFV+BESS'!$I$7),DT133/$B$5,IF(AND(DT133&lt;0,EA132+DT133/$B$5&gt;$H$2,-DT133/'Carga-Descarga Año'!$B$5&gt;'SFV+BESS'!$I$7),-'SFV+BESS'!$I$7,IF(AND(DT133&lt;0,EA132+DT133/$B$5&lt;$H$2),-MIN('SFV+BESS'!$I$7,EA132-$H$2),0)))</f>
        <v>0</v>
      </c>
      <c r="DW133" s="33"/>
      <c r="DX133" s="33">
        <f t="shared" si="163"/>
        <v>0</v>
      </c>
      <c r="DY133" s="27">
        <f t="shared" si="131"/>
        <v>0</v>
      </c>
      <c r="DZ133" s="27">
        <f t="shared" si="164"/>
        <v>0</v>
      </c>
      <c r="EA133" s="28">
        <f>IF((EA132+DU133+DV133)&gt;=$B$2*'SFV+BESS'!$I$9, $B$2*'SFV+BESS'!$I$9, (EA132+DU133+DV133))</f>
        <v>173.61249999999998</v>
      </c>
      <c r="EB133" s="110">
        <f t="shared" si="132"/>
        <v>0</v>
      </c>
      <c r="EG133" s="251"/>
      <c r="EH133" s="41">
        <v>5.1666666666666696</v>
      </c>
      <c r="EI133" s="33">
        <f t="shared" si="180"/>
        <v>0</v>
      </c>
      <c r="EJ133" s="33">
        <f>Gen_Cons_Horario!B5991</f>
        <v>0</v>
      </c>
      <c r="EK133" s="35">
        <f t="shared" si="145"/>
        <v>0</v>
      </c>
      <c r="EL133" s="116">
        <f>IF(AND(EK133&gt;0,EK133*$B$4+ER132&lt;=$B$2*'SFV+BESS'!$I$9,EK133&lt;'SFV+BESS'!$I$7), EK133*$B$4, IF(AND(EK133&gt;0,EK133*$B$4+ER132&gt;$B$2*'SFV+BESS'!$I$9,EK133*$B$4&lt;'SFV+BESS'!$I$7),$B$2*'SFV+BESS'!$I$9-ER132,IF(AND(EK133&gt;0,EK133*$B$4+ER132&gt;$B$2*'SFV+BESS'!$I$9,EK133*$B$4&gt;'SFV+BESS'!$I$7,ER132&lt;$B$2*'SFV+BESS'!$I$9),$B$2*'SFV+BESS'!$I$9-ER132,IF(AND(EK133&gt;0,EK133*$B$4+ER132&lt;=$B$2*'SFV+BESS'!$I$9,EK133&gt;'SFV+BESS'!$I$7),'SFV+BESS'!$I$7,0))))</f>
        <v>0</v>
      </c>
      <c r="EM133" s="27">
        <f>IF(AND(EK133&lt;0,ER132+EK133/$B$5&gt;$H$2,-EK133/'Carga-Descarga Año'!$B$5&lt;'SFV+BESS'!$I$7),EK133/$B$5,IF(AND(EK133&lt;0,ER132+EK133/$B$5&gt;$H$2,-EK133/'Carga-Descarga Año'!$B$5&gt;'SFV+BESS'!$I$7),-'SFV+BESS'!$I$7,IF(AND(EK133&lt;0,ER132+EK133/$B$5&lt;$H$2),-MIN('SFV+BESS'!$I$7,ER132-$H$2),0)))</f>
        <v>0</v>
      </c>
      <c r="EN133" s="33"/>
      <c r="EO133" s="33">
        <f t="shared" si="165"/>
        <v>0</v>
      </c>
      <c r="EP133" s="27">
        <f t="shared" si="133"/>
        <v>0</v>
      </c>
      <c r="EQ133" s="27">
        <f t="shared" si="166"/>
        <v>0</v>
      </c>
      <c r="ER133" s="28">
        <f>IF((ER132+EL133+EM133)&gt;=$B$2*'SFV+BESS'!$I$9, $B$2*'SFV+BESS'!$I$9, (ER132+EL133+EM133))</f>
        <v>173.61249999999998</v>
      </c>
      <c r="ES133" s="110">
        <f t="shared" si="134"/>
        <v>0</v>
      </c>
      <c r="EX133" s="251"/>
      <c r="EY133" s="41">
        <v>5.1666666666666696</v>
      </c>
      <c r="EZ133" s="33">
        <f t="shared" si="181"/>
        <v>0</v>
      </c>
      <c r="FA133" s="33">
        <f>Gen_Cons_Horario!B6711</f>
        <v>0</v>
      </c>
      <c r="FB133" s="35">
        <f t="shared" si="146"/>
        <v>0</v>
      </c>
      <c r="FC133" s="116">
        <f>IF(AND(FB133&gt;0,FB133*$B$4+FI132&lt;=$B$2*'SFV+BESS'!$I$9,FB133&lt;'SFV+BESS'!$I$7), FB133*$B$4, IF(AND(FB133&gt;0,FB133*$B$4+FI132&gt;$B$2*'SFV+BESS'!$I$9,FB133*$B$4&lt;'SFV+BESS'!$I$7),$B$2*'SFV+BESS'!$I$9-FI132,IF(AND(FB133&gt;0,FB133*$B$4+FI132&gt;$B$2*'SFV+BESS'!$I$9,FB133*$B$4&gt;'SFV+BESS'!$I$7,FI132&lt;$B$2*'SFV+BESS'!$I$9),$B$2*'SFV+BESS'!$I$9-FI132,IF(AND(FB133&gt;0,FB133*$B$4+FI132&lt;=$B$2*'SFV+BESS'!$I$9,FB133&gt;'SFV+BESS'!$I$7),'SFV+BESS'!$I$7,0))))</f>
        <v>0</v>
      </c>
      <c r="FD133" s="27">
        <f>IF(AND(FB133&lt;0,FI132+FB133/$B$5&gt;$H$2,-FB133/'Carga-Descarga Año'!$B$5&lt;'SFV+BESS'!$I$7),FB133/$B$5,IF(AND(FB133&lt;0,FI132+FB133/$B$5&gt;$H$2,-FB133/'Carga-Descarga Año'!$B$5&gt;'SFV+BESS'!$I$7),-'SFV+BESS'!$I$7,IF(AND(FB133&lt;0,FI132+FB133/$B$5&lt;$H$2),-MIN('SFV+BESS'!$I$7,FI132-$H$2),0)))</f>
        <v>0</v>
      </c>
      <c r="FE133" s="33"/>
      <c r="FF133" s="33">
        <f t="shared" si="167"/>
        <v>0</v>
      </c>
      <c r="FG133" s="27">
        <f t="shared" si="135"/>
        <v>0</v>
      </c>
      <c r="FH133" s="27">
        <f t="shared" si="168"/>
        <v>0</v>
      </c>
      <c r="FI133" s="28">
        <f>IF((FI132+FC133+FD133)&gt;=$B$2*'SFV+BESS'!$I$9, $B$2*'SFV+BESS'!$I$9, (FI132+FC133+FD133))</f>
        <v>173.61249999999998</v>
      </c>
      <c r="FJ133" s="110">
        <f t="shared" si="136"/>
        <v>0</v>
      </c>
      <c r="FO133" s="251"/>
      <c r="FP133" s="41">
        <v>5.1666666666666696</v>
      </c>
      <c r="FQ133" s="33">
        <f t="shared" si="182"/>
        <v>0</v>
      </c>
      <c r="FR133" s="33">
        <f>Gen_Cons_Horario!B7455</f>
        <v>0</v>
      </c>
      <c r="FS133" s="35">
        <f t="shared" si="147"/>
        <v>0</v>
      </c>
      <c r="FT133" s="116">
        <f>IF(AND(FS133&gt;0,FS133*$B$4+FZ132&lt;=$B$2*'SFV+BESS'!$I$9,FS133&lt;'SFV+BESS'!$I$7), FS133*$B$4, IF(AND(FS133&gt;0,FS133*$B$4+FZ132&gt;$B$2*'SFV+BESS'!$I$9,FS133*$B$4&lt;'SFV+BESS'!$I$7),$B$2*'SFV+BESS'!$I$9-FZ132,IF(AND(FS133&gt;0,FS133*$B$4+FZ132&gt;$B$2*'SFV+BESS'!$I$9,FS133*$B$4&gt;'SFV+BESS'!$I$7,FZ132&lt;$B$2*'SFV+BESS'!$I$9),$B$2*'SFV+BESS'!$I$9-FZ132,IF(AND(FS133&gt;0,FS133*$B$4+FZ132&lt;=$B$2*'SFV+BESS'!$I$9,FS133&gt;'SFV+BESS'!$I$7),'SFV+BESS'!$I$7,0))))</f>
        <v>0</v>
      </c>
      <c r="FU133" s="27">
        <f>IF(AND(FS133&lt;0,FZ132+FS133/$B$5&gt;$H$2,-FS133/'Carga-Descarga Año'!$B$5&lt;'SFV+BESS'!$I$7),FS133/$B$5,IF(AND(FS133&lt;0,FZ132+FS133/$B$5&gt;$H$2,-FS133/'Carga-Descarga Año'!$B$5&gt;'SFV+BESS'!$I$7),-'SFV+BESS'!$I$7,IF(AND(FS133&lt;0,FZ132+FS133/$B$5&lt;$H$2),-MIN('SFV+BESS'!$I$7,FZ132-$H$2),0)))</f>
        <v>0</v>
      </c>
      <c r="FV133" s="33"/>
      <c r="FW133" s="33">
        <f t="shared" si="169"/>
        <v>0</v>
      </c>
      <c r="FX133" s="27">
        <f t="shared" si="137"/>
        <v>0</v>
      </c>
      <c r="FY133" s="27">
        <f t="shared" si="170"/>
        <v>0</v>
      </c>
      <c r="FZ133" s="28">
        <f>IF((FZ132+FT133+FU133)&gt;=$B$2*'SFV+BESS'!$I$9, $B$2*'SFV+BESS'!$I$9, (FZ132+FT133+FU133))</f>
        <v>173.61249999999998</v>
      </c>
      <c r="GA133" s="110">
        <f t="shared" si="138"/>
        <v>0</v>
      </c>
      <c r="GF133" s="251"/>
      <c r="GG133" s="41">
        <v>5.1666666666666696</v>
      </c>
      <c r="GH133" s="33">
        <f t="shared" si="183"/>
        <v>0</v>
      </c>
      <c r="GI133" s="33">
        <f>Gen_Cons_Horario!B8175</f>
        <v>0</v>
      </c>
      <c r="GJ133" s="35">
        <f t="shared" si="153"/>
        <v>0</v>
      </c>
      <c r="GK133" s="116">
        <f>IF(AND(GJ133&gt;0,GJ133*$B$4+GQ132&lt;=$B$2*'SFV+BESS'!$I$9,GJ133&lt;'SFV+BESS'!$I$7), GJ133*$B$4, IF(AND(GJ133&gt;0,GJ133*$B$4+GQ132&gt;$B$2*'SFV+BESS'!$I$9,GJ133*$B$4&lt;'SFV+BESS'!$I$7),$B$2*'SFV+BESS'!$I$9-GQ132,IF(AND(GJ133&gt;0,GJ133*$B$4+GQ132&gt;$B$2*'SFV+BESS'!$I$9,GJ133*$B$4&gt;'SFV+BESS'!$I$7,GQ132&lt;$B$2*'SFV+BESS'!$I$9),$B$2*'SFV+BESS'!$I$9-GQ132,IF(AND(GJ133&gt;0,GJ133*$B$4+GQ132&lt;=$B$2*'SFV+BESS'!$I$9,GJ133&gt;'SFV+BESS'!$I$7),'SFV+BESS'!$I$7,0))))</f>
        <v>0</v>
      </c>
      <c r="GL133" s="27">
        <f>IF(AND(GJ133&lt;0,GQ132+GJ133/$B$5&gt;$H$2,-GJ133/'Carga-Descarga Año'!$B$5&lt;'SFV+BESS'!$I$7),GJ133/$B$5,IF(AND(GJ133&lt;0,GQ132+GJ133/$B$5&gt;$H$2,-GJ133/'Carga-Descarga Año'!$B$5&gt;'SFV+BESS'!$I$7),-'SFV+BESS'!$I$7,IF(AND(GJ133&lt;0,GQ132+GJ133/$B$5&lt;$H$2),-MIN('SFV+BESS'!$I$7,GQ132-$H$2),0)))</f>
        <v>0</v>
      </c>
      <c r="GM133" s="33"/>
      <c r="GN133" s="33">
        <f t="shared" si="171"/>
        <v>0</v>
      </c>
      <c r="GO133" s="27">
        <f t="shared" si="139"/>
        <v>0</v>
      </c>
      <c r="GP133" s="27">
        <f t="shared" si="172"/>
        <v>0</v>
      </c>
      <c r="GQ133" s="28">
        <f>IF((GQ132+GK133+GL133)&gt;=$B$2*'SFV+BESS'!$I$9, $B$2*'SFV+BESS'!$I$9, (GQ132+GK133+GL133))</f>
        <v>173.61249999999998</v>
      </c>
      <c r="GR133" s="110">
        <f t="shared" si="140"/>
        <v>0</v>
      </c>
    </row>
    <row r="134" spans="1:200">
      <c r="A134" s="249"/>
      <c r="B134" s="41">
        <v>5.2083333333333401</v>
      </c>
      <c r="C134" s="38">
        <f t="shared" si="154"/>
        <v>0</v>
      </c>
      <c r="D134" s="2">
        <f>Gen_Cons_Horario!B160</f>
        <v>0</v>
      </c>
      <c r="E134" s="140">
        <f t="shared" si="112"/>
        <v>0</v>
      </c>
      <c r="F134" s="116">
        <f>IF(AND(E134&gt;0,E134*$B$4+L133&lt;=$B$2*'SFV+BESS'!$I$9,E134&lt;'SFV+BESS'!$I$7), E134*$B$4, IF(AND(E134&gt;0,E134*$B$4+L133&gt;$B$2*'SFV+BESS'!$I$9,E134*$B$4&lt;'SFV+BESS'!$I$7),$B$2*'SFV+BESS'!$I$9-L133,IF(AND(E134&gt;0,E134*$B$4+L133&gt;$B$2*'SFV+BESS'!$I$9,E134*$B$4&gt;'SFV+BESS'!$I$7,L133&lt;$B$2*'SFV+BESS'!$I$9),$B$2*'SFV+BESS'!$I$9-L133,IF(AND(E134&gt;0,E134*$B$4+L133&lt;=$B$2*'SFV+BESS'!$I$9,E134&gt;'SFV+BESS'!$I$7),'SFV+BESS'!$I$7,0))))</f>
        <v>0</v>
      </c>
      <c r="G134" s="27">
        <f>IF(AND(E134&lt;0,L133+E134/$B$5&gt;$H$2,-E134/'Carga-Descarga Año'!$B$5&lt;'SFV+BESS'!$I$7),E134/$B$5,IF(AND(E134&lt;0,L133+E134/$B$5&gt;$H$2,-E134/'Carga-Descarga Año'!$B$5&gt;'SFV+BESS'!$I$7),-'SFV+BESS'!$I$7,IF(AND(E134&lt;0,L133+E134/$B$5&lt;$H$2),-MIN('SFV+BESS'!$I$7,L133-$H$2),0)))</f>
        <v>0</v>
      </c>
      <c r="I134" s="38">
        <f t="shared" si="113"/>
        <v>0</v>
      </c>
      <c r="J134" s="27">
        <f t="shared" si="115"/>
        <v>0</v>
      </c>
      <c r="K134" s="27">
        <f t="shared" si="114"/>
        <v>0</v>
      </c>
      <c r="L134" s="28">
        <f>IF((L133+F134+G134)&gt;=$B$2*'SFV+BESS'!$I$9, $B$2*'SFV+BESS'!$I$9, (L133+F134+G134))</f>
        <v>142.21460526315789</v>
      </c>
      <c r="M134" s="110">
        <f t="shared" si="116"/>
        <v>0</v>
      </c>
      <c r="R134" s="251"/>
      <c r="S134" s="41">
        <v>5.2083333333333401</v>
      </c>
      <c r="T134" s="2">
        <f t="shared" si="173"/>
        <v>0</v>
      </c>
      <c r="U134" s="2">
        <f>Gen_Cons_Horario!B904</f>
        <v>0</v>
      </c>
      <c r="V134" s="35">
        <f t="shared" si="148"/>
        <v>0</v>
      </c>
      <c r="W134" s="116">
        <f>IF(AND(V134&gt;0,V134*$B$4+AC133&lt;=$B$2*'SFV+BESS'!$I$9,V134&lt;'SFV+BESS'!$I$7), V134*$B$4, IF(AND(V134&gt;0,V134*$B$4+AC133&gt;$B$2*'SFV+BESS'!$I$9,V134*$B$4&lt;'SFV+BESS'!$I$7),$B$2*'SFV+BESS'!$I$9-AC133,IF(AND(V134&gt;0,V134*$B$4+AC133&gt;$B$2*'SFV+BESS'!$I$9,V134*$B$4&gt;'SFV+BESS'!$I$7,AC133&lt;$B$2*'SFV+BESS'!$I$9),$B$2*'SFV+BESS'!$I$9-AC133,IF(AND(V134&gt;0,V134*$B$4+AC133&lt;=$B$2*'SFV+BESS'!$I$9,V134&gt;'SFV+BESS'!$I$7),'SFV+BESS'!$I$7,0))))</f>
        <v>0</v>
      </c>
      <c r="X134" s="27">
        <f>IF(AND(V134&lt;0,AC133+V134/$B$5&gt;$H$2,-V134/'Carga-Descarga Año'!$B$5&lt;'SFV+BESS'!$I$7),V134/$B$5,IF(AND(V134&lt;0,AC133+V134/$B$5&gt;$H$2,-V134/'Carga-Descarga Año'!$B$5&gt;'SFV+BESS'!$I$7),-'SFV+BESS'!$I$7,IF(AND(V134&lt;0,AC133+V134/$B$5&lt;$H$2),-MIN('SFV+BESS'!$I$7,AC133-$H$2),0)))</f>
        <v>0</v>
      </c>
      <c r="Z134" s="33">
        <f t="shared" si="142"/>
        <v>0</v>
      </c>
      <c r="AA134" s="27">
        <f t="shared" si="117"/>
        <v>0</v>
      </c>
      <c r="AB134" s="27">
        <f t="shared" si="141"/>
        <v>0</v>
      </c>
      <c r="AC134" s="28">
        <f>IF((AC133+W134+X134)&gt;=$B$2*'SFV+BESS'!$I$9, $B$2*'SFV+BESS'!$I$9, (AC133+W134+X134))</f>
        <v>173.61249999999998</v>
      </c>
      <c r="AD134" s="110">
        <f t="shared" si="118"/>
        <v>0</v>
      </c>
      <c r="AI134" s="251"/>
      <c r="AJ134" s="41">
        <v>5.2083333333333401</v>
      </c>
      <c r="AK134" s="52">
        <f t="shared" si="174"/>
        <v>0</v>
      </c>
      <c r="AL134" s="33">
        <f>Gen_Cons_Horario!B1576</f>
        <v>0</v>
      </c>
      <c r="AM134" s="35">
        <f t="shared" si="149"/>
        <v>0</v>
      </c>
      <c r="AN134" s="116">
        <f>IF(AND(AM134&gt;0,AM134*$B$4+AT133&lt;=$B$2*'SFV+BESS'!$I$9,AM134&lt;'SFV+BESS'!$I$7), AM134*$B$4, IF(AND(AM134&gt;0,AM134*$B$4+AT133&gt;$B$2*'SFV+BESS'!$I$9,AM134*$B$4&lt;'SFV+BESS'!$I$7),$B$2*'SFV+BESS'!$I$9-AT133,IF(AND(AM134&gt;0,AM134*$B$4+AT133&gt;$B$2*'SFV+BESS'!$I$9,AM134*$B$4&gt;'SFV+BESS'!$I$7,AT133&lt;$B$2*'SFV+BESS'!$I$9),$B$2*'SFV+BESS'!$I$9-AT133,IF(AND(AM134&gt;0,AM134*$B$4+AT133&lt;=$B$2*'SFV+BESS'!$I$9,AM134&gt;'SFV+BESS'!$I$7),'SFV+BESS'!$I$7,0))))</f>
        <v>0</v>
      </c>
      <c r="AO134" s="27">
        <f>IF(AND(AM134&lt;0,AT133+AM134/$B$5&gt;$H$2,-AM134/'Carga-Descarga Año'!$B$5&lt;'SFV+BESS'!$I$7),AM134/$B$5,IF(AND(AM134&lt;0,AT133+AM134/$B$5&gt;$H$2,-AM134/'Carga-Descarga Año'!$B$5&gt;'SFV+BESS'!$I$7),-'SFV+BESS'!$I$7,IF(AND(AM134&lt;0,AT133+AM134/$B$5&lt;$H$2),-MIN('SFV+BESS'!$I$7,AT133-$H$2),0)))</f>
        <v>0</v>
      </c>
      <c r="AP134" s="33"/>
      <c r="AQ134" s="33">
        <f t="shared" si="155"/>
        <v>0</v>
      </c>
      <c r="AR134" s="27">
        <f t="shared" si="119"/>
        <v>0</v>
      </c>
      <c r="AS134" s="27">
        <f t="shared" si="156"/>
        <v>0</v>
      </c>
      <c r="AT134" s="28">
        <f>IF((AT133+AN134+AO134)&gt;=$B$2*'SFV+BESS'!$I$9, $B$2*'SFV+BESS'!$I$9, (AT133+AN134+AO134))</f>
        <v>172.53218491635695</v>
      </c>
      <c r="AU134" s="110">
        <f t="shared" si="120"/>
        <v>0</v>
      </c>
      <c r="AZ134" s="251"/>
      <c r="BA134" s="41">
        <v>5.2083333333333401</v>
      </c>
      <c r="BB134" s="33">
        <f t="shared" si="175"/>
        <v>0</v>
      </c>
      <c r="BC134" s="33">
        <f>Gen_Cons_Horario!B2320</f>
        <v>0</v>
      </c>
      <c r="BD134" s="35">
        <f t="shared" si="150"/>
        <v>0</v>
      </c>
      <c r="BE134" s="116">
        <f>IF(AND(BD134&gt;0,BD134*$B$4+BK133&lt;=$B$2*'SFV+BESS'!$I$9,BD134&lt;'SFV+BESS'!$I$7), BD134*$B$4, IF(AND(BD134&gt;0,BD134*$B$4+BK133&gt;$B$2*'SFV+BESS'!$I$9,BD134*$B$4&lt;'SFV+BESS'!$I$7),$B$2*'SFV+BESS'!$I$9-BK133,IF(AND(BD134&gt;0,BD134*$B$4+BK133&gt;$B$2*'SFV+BESS'!$I$9,BD134*$B$4&gt;'SFV+BESS'!$I$7,BK133&lt;$B$2*'SFV+BESS'!$I$9),$B$2*'SFV+BESS'!$I$9-BK133,IF(AND(BD134&gt;0,BD134*$B$4+BK133&lt;=$B$2*'SFV+BESS'!$I$9,BD134&gt;'SFV+BESS'!$I$7),'SFV+BESS'!$I$7,0))))</f>
        <v>0</v>
      </c>
      <c r="BF134" s="27">
        <f>IF(AND(BD134&lt;0,BK133+BD134/$B$5&gt;$H$2,-BD134/'Carga-Descarga Año'!$B$5&lt;'SFV+BESS'!$I$7),BD134/$B$5,IF(AND(BD134&lt;0,BK133+BD134/$B$5&gt;$H$2,-BD134/'Carga-Descarga Año'!$B$5&gt;'SFV+BESS'!$I$7),-'SFV+BESS'!$I$7,IF(AND(BD134&lt;0,BK133+BD134/$B$5&lt;$H$2),-MIN('SFV+BESS'!$I$7,BK133-$H$2),0)))</f>
        <v>0</v>
      </c>
      <c r="BG134" s="33"/>
      <c r="BH134" s="33">
        <f t="shared" si="157"/>
        <v>0</v>
      </c>
      <c r="BI134" s="27">
        <f t="shared" si="121"/>
        <v>0</v>
      </c>
      <c r="BJ134" s="27">
        <f t="shared" si="158"/>
        <v>0</v>
      </c>
      <c r="BK134" s="28">
        <f>IF((BK133+BE134+BF134)&gt;=$B$2*'SFV+BESS'!$I$9, $B$2*'SFV+BESS'!$I$9, (BK133+BE134+BF134))</f>
        <v>173.61249999999998</v>
      </c>
      <c r="BL134" s="110">
        <f t="shared" si="122"/>
        <v>0</v>
      </c>
      <c r="BQ134" s="251"/>
      <c r="BR134" s="41">
        <v>5.2083333333333401</v>
      </c>
      <c r="BS134" s="33">
        <f t="shared" si="176"/>
        <v>0</v>
      </c>
      <c r="BT134" s="33">
        <f>Gen_Cons_Horario!B3040</f>
        <v>0</v>
      </c>
      <c r="BU134" s="35">
        <f t="shared" si="151"/>
        <v>0</v>
      </c>
      <c r="BV134" s="116">
        <f>IF(AND(BU134&gt;0,BU134*$B$4+CB133&lt;=$B$2*'SFV+BESS'!$I$9,BU134&lt;'SFV+BESS'!$I$7), BU134*$B$4, IF(AND(BU134&gt;0,BU134*$B$4+CB133&gt;$B$2*'SFV+BESS'!$I$9,BU134*$B$4&lt;'SFV+BESS'!$I$7),$B$2*'SFV+BESS'!$I$9-CB133,IF(AND(BU134&gt;0,BU134*$B$4+CB133&gt;$B$2*'SFV+BESS'!$I$9,BU134*$B$4&gt;'SFV+BESS'!$I$7,CB133&lt;$B$2*'SFV+BESS'!$I$9),$B$2*'SFV+BESS'!$I$9-CB133,IF(AND(BU134&gt;0,BU134*$B$4+CB133&lt;=$B$2*'SFV+BESS'!$I$9,BU134&gt;'SFV+BESS'!$I$7),'SFV+BESS'!$I$7,0))))</f>
        <v>0</v>
      </c>
      <c r="BW134" s="27">
        <f>IF(AND(BU134&lt;0,CB133+BU134/$B$5&gt;$H$2,-BU134/'Carga-Descarga Año'!$B$5&lt;'SFV+BESS'!$I$7),BU134/$B$5,IF(AND(BU134&lt;0,CB133+BU134/$B$5&gt;$H$2,-BU134/'Carga-Descarga Año'!$B$5&gt;'SFV+BESS'!$I$7),-'SFV+BESS'!$I$7,IF(AND(BU134&lt;0,CB133+BU134/$B$5&lt;$H$2),-MIN('SFV+BESS'!$I$7,CB133-$H$2),0)))</f>
        <v>0</v>
      </c>
      <c r="BX134" s="33"/>
      <c r="BY134" s="33">
        <f t="shared" si="159"/>
        <v>0</v>
      </c>
      <c r="BZ134" s="27">
        <f t="shared" si="123"/>
        <v>0</v>
      </c>
      <c r="CA134" s="27">
        <f t="shared" si="124"/>
        <v>0</v>
      </c>
      <c r="CB134" s="28">
        <f>IF((CB133+BV134+BW134)&gt;=$B$2*'SFV+BESS'!$I$9, $B$2*'SFV+BESS'!$I$9, (CB133+BV134+BW134))</f>
        <v>173.61249999999998</v>
      </c>
      <c r="CC134" s="110">
        <f t="shared" si="125"/>
        <v>0</v>
      </c>
      <c r="CH134" s="251"/>
      <c r="CI134" s="41">
        <v>5.2083333333333401</v>
      </c>
      <c r="CJ134" s="33">
        <f t="shared" si="177"/>
        <v>0</v>
      </c>
      <c r="CK134" s="33">
        <f>Gen_Cons_Horario!B3784</f>
        <v>0</v>
      </c>
      <c r="CL134" s="35">
        <f t="shared" si="152"/>
        <v>0</v>
      </c>
      <c r="CM134" s="116">
        <f>IF(AND(CL134&gt;0,CL134*$B$4+CS133&lt;=$B$2*'SFV+BESS'!$I$9,CL134&lt;'SFV+BESS'!$I$7), CL134*$B$4, IF(AND(CL134&gt;0,CL134*$B$4+CS133&gt;$B$2*'SFV+BESS'!$I$9,CL134*$B$4&lt;'SFV+BESS'!$I$7),$B$2*'SFV+BESS'!$I$9-CS133,IF(AND(CL134&gt;0,CL134*$B$4+CS133&gt;$B$2*'SFV+BESS'!$I$9,CL134*$B$4&gt;'SFV+BESS'!$I$7,CS133&lt;$B$2*'SFV+BESS'!$I$9),$B$2*'SFV+BESS'!$I$9-CS133,IF(AND(CL134&gt;0,CL134*$B$4+CS133&lt;=$B$2*'SFV+BESS'!$I$9,CL134&gt;'SFV+BESS'!$I$7),'SFV+BESS'!$I$7,0))))</f>
        <v>0</v>
      </c>
      <c r="CN134" s="27">
        <f>IF(AND(CL134&lt;0,CS133+CL134/$B$5&gt;$H$2,-CL134/'Carga-Descarga Año'!$B$5&lt;'SFV+BESS'!$I$7),CL134/$B$5,IF(AND(CL134&lt;0,CS133+CL134/$B$5&gt;$H$2,-CL134/'Carga-Descarga Año'!$B$5&gt;'SFV+BESS'!$I$7),-'SFV+BESS'!$I$7,IF(AND(CL134&lt;0,CS133+CL134/$B$5&lt;$H$2),-MIN('SFV+BESS'!$I$7,CS133-$H$2),0)))</f>
        <v>0</v>
      </c>
      <c r="CO134" s="33"/>
      <c r="CP134" s="33">
        <f t="shared" si="160"/>
        <v>0</v>
      </c>
      <c r="CQ134" s="27">
        <f t="shared" si="126"/>
        <v>0</v>
      </c>
      <c r="CR134" s="27">
        <f t="shared" si="161"/>
        <v>0</v>
      </c>
      <c r="CS134" s="28">
        <f>IF((CS133+CM134+CN134)&gt;=$B$2*'SFV+BESS'!$I$9, $B$2*'SFV+BESS'!$I$9, (CS133+CM134+CN134))</f>
        <v>173.61249999999998</v>
      </c>
      <c r="CT134" s="110">
        <f t="shared" si="127"/>
        <v>0</v>
      </c>
      <c r="CY134" s="251"/>
      <c r="CZ134" s="41">
        <v>5.2083333333333401</v>
      </c>
      <c r="DA134" s="33">
        <f t="shared" si="178"/>
        <v>0</v>
      </c>
      <c r="DB134" s="33">
        <f>Gen_Cons_Horario!B4504</f>
        <v>0</v>
      </c>
      <c r="DC134" s="35">
        <f t="shared" si="143"/>
        <v>0</v>
      </c>
      <c r="DD134" s="116">
        <f>IF(AND(DC134&gt;0,DC134*$B$4+DJ133&lt;=$B$2*'SFV+BESS'!$I$9,DC134&lt;'SFV+BESS'!$I$7), DC134*$B$4, IF(AND(DC134&gt;0,DC134*$B$4+DJ133&gt;$B$2*'SFV+BESS'!$I$9,DC134*$B$4&lt;'SFV+BESS'!$I$7),$B$2*'SFV+BESS'!$I$9-DJ133,IF(AND(DC134&gt;0,DC134*$B$4+DJ133&gt;$B$2*'SFV+BESS'!$I$9,DC134*$B$4&gt;'SFV+BESS'!$I$7,DJ133&lt;$B$2*'SFV+BESS'!$I$9),$B$2*'SFV+BESS'!$I$9-DJ133,IF(AND(DC134&gt;0,DC134*$B$4+DJ133&lt;=$B$2*'SFV+BESS'!$I$9,DC134&gt;'SFV+BESS'!$I$7),'SFV+BESS'!$I$7,0))))</f>
        <v>0</v>
      </c>
      <c r="DE134" s="27">
        <f>IF(AND(DC134&lt;0,DJ133+DC134/$B$5&gt;$H$2,-DC134/'Carga-Descarga Año'!$B$5&lt;'SFV+BESS'!$I$7),DC134/$B$5,IF(AND(DC134&lt;0,DJ133+DC134/$B$5&gt;$H$2,-DC134/'Carga-Descarga Año'!$B$5&gt;'SFV+BESS'!$I$7),-'SFV+BESS'!$I$7,IF(AND(DC134&lt;0,DJ133+DC134/$B$5&lt;$H$2),-MIN('SFV+BESS'!$I$7,DJ133-$H$2),0)))</f>
        <v>0</v>
      </c>
      <c r="DF134" s="33"/>
      <c r="DG134" s="33">
        <f t="shared" si="162"/>
        <v>0</v>
      </c>
      <c r="DH134" s="27">
        <f t="shared" si="128"/>
        <v>0</v>
      </c>
      <c r="DI134" s="27">
        <f t="shared" si="129"/>
        <v>0</v>
      </c>
      <c r="DJ134" s="28">
        <f>IF((DJ133+DD134+DE134)&gt;=$B$2*'SFV+BESS'!$I$9, $B$2*'SFV+BESS'!$I$9, (DJ133+DD134+DE134))</f>
        <v>173.61249999999998</v>
      </c>
      <c r="DK134" s="110">
        <f t="shared" si="130"/>
        <v>0</v>
      </c>
      <c r="DP134" s="251"/>
      <c r="DQ134" s="41">
        <v>5.2083333333333401</v>
      </c>
      <c r="DR134" s="33">
        <f t="shared" si="179"/>
        <v>0</v>
      </c>
      <c r="DS134" s="33">
        <f>Gen_Cons_Horario!B5248</f>
        <v>0</v>
      </c>
      <c r="DT134" s="35">
        <f t="shared" si="144"/>
        <v>0</v>
      </c>
      <c r="DU134" s="116">
        <f>IF(AND(DT134&gt;0,DT134*$B$4+EA133&lt;=$B$2*'SFV+BESS'!$I$9,DT134&lt;'SFV+BESS'!$I$7), DT134*$B$4, IF(AND(DT134&gt;0,DT134*$B$4+EA133&gt;$B$2*'SFV+BESS'!$I$9,DT134*$B$4&lt;'SFV+BESS'!$I$7),$B$2*'SFV+BESS'!$I$9-EA133,IF(AND(DT134&gt;0,DT134*$B$4+EA133&gt;$B$2*'SFV+BESS'!$I$9,DT134*$B$4&gt;'SFV+BESS'!$I$7,EA133&lt;$B$2*'SFV+BESS'!$I$9),$B$2*'SFV+BESS'!$I$9-EA133,IF(AND(DT134&gt;0,DT134*$B$4+EA133&lt;=$B$2*'SFV+BESS'!$I$9,DT134&gt;'SFV+BESS'!$I$7),'SFV+BESS'!$I$7,0))))</f>
        <v>0</v>
      </c>
      <c r="DV134" s="27">
        <f>IF(AND(DT134&lt;0,EA133+DT134/$B$5&gt;$H$2,-DT134/'Carga-Descarga Año'!$B$5&lt;'SFV+BESS'!$I$7),DT134/$B$5,IF(AND(DT134&lt;0,EA133+DT134/$B$5&gt;$H$2,-DT134/'Carga-Descarga Año'!$B$5&gt;'SFV+BESS'!$I$7),-'SFV+BESS'!$I$7,IF(AND(DT134&lt;0,EA133+DT134/$B$5&lt;$H$2),-MIN('SFV+BESS'!$I$7,EA133-$H$2),0)))</f>
        <v>0</v>
      </c>
      <c r="DW134" s="33"/>
      <c r="DX134" s="33">
        <f t="shared" si="163"/>
        <v>0</v>
      </c>
      <c r="DY134" s="27">
        <f t="shared" si="131"/>
        <v>0</v>
      </c>
      <c r="DZ134" s="27">
        <f t="shared" si="164"/>
        <v>0</v>
      </c>
      <c r="EA134" s="28">
        <f>IF((EA133+DU134+DV134)&gt;=$B$2*'SFV+BESS'!$I$9, $B$2*'SFV+BESS'!$I$9, (EA133+DU134+DV134))</f>
        <v>173.61249999999998</v>
      </c>
      <c r="EB134" s="110">
        <f t="shared" si="132"/>
        <v>0</v>
      </c>
      <c r="EG134" s="251"/>
      <c r="EH134" s="41">
        <v>5.2083333333333401</v>
      </c>
      <c r="EI134" s="33">
        <f t="shared" si="180"/>
        <v>0</v>
      </c>
      <c r="EJ134" s="33">
        <f>Gen_Cons_Horario!B5992</f>
        <v>0</v>
      </c>
      <c r="EK134" s="35">
        <f t="shared" si="145"/>
        <v>0</v>
      </c>
      <c r="EL134" s="116">
        <f>IF(AND(EK134&gt;0,EK134*$B$4+ER133&lt;=$B$2*'SFV+BESS'!$I$9,EK134&lt;'SFV+BESS'!$I$7), EK134*$B$4, IF(AND(EK134&gt;0,EK134*$B$4+ER133&gt;$B$2*'SFV+BESS'!$I$9,EK134*$B$4&lt;'SFV+BESS'!$I$7),$B$2*'SFV+BESS'!$I$9-ER133,IF(AND(EK134&gt;0,EK134*$B$4+ER133&gt;$B$2*'SFV+BESS'!$I$9,EK134*$B$4&gt;'SFV+BESS'!$I$7,ER133&lt;$B$2*'SFV+BESS'!$I$9),$B$2*'SFV+BESS'!$I$9-ER133,IF(AND(EK134&gt;0,EK134*$B$4+ER133&lt;=$B$2*'SFV+BESS'!$I$9,EK134&gt;'SFV+BESS'!$I$7),'SFV+BESS'!$I$7,0))))</f>
        <v>0</v>
      </c>
      <c r="EM134" s="27">
        <f>IF(AND(EK134&lt;0,ER133+EK134/$B$5&gt;$H$2,-EK134/'Carga-Descarga Año'!$B$5&lt;'SFV+BESS'!$I$7),EK134/$B$5,IF(AND(EK134&lt;0,ER133+EK134/$B$5&gt;$H$2,-EK134/'Carga-Descarga Año'!$B$5&gt;'SFV+BESS'!$I$7),-'SFV+BESS'!$I$7,IF(AND(EK134&lt;0,ER133+EK134/$B$5&lt;$H$2),-MIN('SFV+BESS'!$I$7,ER133-$H$2),0)))</f>
        <v>0</v>
      </c>
      <c r="EN134" s="33"/>
      <c r="EO134" s="33">
        <f t="shared" si="165"/>
        <v>0</v>
      </c>
      <c r="EP134" s="27">
        <f t="shared" si="133"/>
        <v>0</v>
      </c>
      <c r="EQ134" s="27">
        <f t="shared" si="166"/>
        <v>0</v>
      </c>
      <c r="ER134" s="28">
        <f>IF((ER133+EL134+EM134)&gt;=$B$2*'SFV+BESS'!$I$9, $B$2*'SFV+BESS'!$I$9, (ER133+EL134+EM134))</f>
        <v>173.61249999999998</v>
      </c>
      <c r="ES134" s="110">
        <f t="shared" si="134"/>
        <v>0</v>
      </c>
      <c r="EX134" s="251"/>
      <c r="EY134" s="41">
        <v>5.2083333333333401</v>
      </c>
      <c r="EZ134" s="33">
        <f t="shared" si="181"/>
        <v>0</v>
      </c>
      <c r="FA134" s="33">
        <f>Gen_Cons_Horario!B6712</f>
        <v>0</v>
      </c>
      <c r="FB134" s="35">
        <f t="shared" si="146"/>
        <v>0</v>
      </c>
      <c r="FC134" s="116">
        <f>IF(AND(FB134&gt;0,FB134*$B$4+FI133&lt;=$B$2*'SFV+BESS'!$I$9,FB134&lt;'SFV+BESS'!$I$7), FB134*$B$4, IF(AND(FB134&gt;0,FB134*$B$4+FI133&gt;$B$2*'SFV+BESS'!$I$9,FB134*$B$4&lt;'SFV+BESS'!$I$7),$B$2*'SFV+BESS'!$I$9-FI133,IF(AND(FB134&gt;0,FB134*$B$4+FI133&gt;$B$2*'SFV+BESS'!$I$9,FB134*$B$4&gt;'SFV+BESS'!$I$7,FI133&lt;$B$2*'SFV+BESS'!$I$9),$B$2*'SFV+BESS'!$I$9-FI133,IF(AND(FB134&gt;0,FB134*$B$4+FI133&lt;=$B$2*'SFV+BESS'!$I$9,FB134&gt;'SFV+BESS'!$I$7),'SFV+BESS'!$I$7,0))))</f>
        <v>0</v>
      </c>
      <c r="FD134" s="27">
        <f>IF(AND(FB134&lt;0,FI133+FB134/$B$5&gt;$H$2,-FB134/'Carga-Descarga Año'!$B$5&lt;'SFV+BESS'!$I$7),FB134/$B$5,IF(AND(FB134&lt;0,FI133+FB134/$B$5&gt;$H$2,-FB134/'Carga-Descarga Año'!$B$5&gt;'SFV+BESS'!$I$7),-'SFV+BESS'!$I$7,IF(AND(FB134&lt;0,FI133+FB134/$B$5&lt;$H$2),-MIN('SFV+BESS'!$I$7,FI133-$H$2),0)))</f>
        <v>0</v>
      </c>
      <c r="FE134" s="33"/>
      <c r="FF134" s="33">
        <f t="shared" si="167"/>
        <v>0</v>
      </c>
      <c r="FG134" s="27">
        <f t="shared" si="135"/>
        <v>0</v>
      </c>
      <c r="FH134" s="27">
        <f t="shared" si="168"/>
        <v>0</v>
      </c>
      <c r="FI134" s="28">
        <f>IF((FI133+FC134+FD134)&gt;=$B$2*'SFV+BESS'!$I$9, $B$2*'SFV+BESS'!$I$9, (FI133+FC134+FD134))</f>
        <v>173.61249999999998</v>
      </c>
      <c r="FJ134" s="110">
        <f t="shared" si="136"/>
        <v>0</v>
      </c>
      <c r="FO134" s="251"/>
      <c r="FP134" s="41">
        <v>5.2083333333333401</v>
      </c>
      <c r="FQ134" s="33">
        <f t="shared" si="182"/>
        <v>0</v>
      </c>
      <c r="FR134" s="33">
        <f>Gen_Cons_Horario!B7456</f>
        <v>0</v>
      </c>
      <c r="FS134" s="35">
        <f t="shared" si="147"/>
        <v>0</v>
      </c>
      <c r="FT134" s="116">
        <f>IF(AND(FS134&gt;0,FS134*$B$4+FZ133&lt;=$B$2*'SFV+BESS'!$I$9,FS134&lt;'SFV+BESS'!$I$7), FS134*$B$4, IF(AND(FS134&gt;0,FS134*$B$4+FZ133&gt;$B$2*'SFV+BESS'!$I$9,FS134*$B$4&lt;'SFV+BESS'!$I$7),$B$2*'SFV+BESS'!$I$9-FZ133,IF(AND(FS134&gt;0,FS134*$B$4+FZ133&gt;$B$2*'SFV+BESS'!$I$9,FS134*$B$4&gt;'SFV+BESS'!$I$7,FZ133&lt;$B$2*'SFV+BESS'!$I$9),$B$2*'SFV+BESS'!$I$9-FZ133,IF(AND(FS134&gt;0,FS134*$B$4+FZ133&lt;=$B$2*'SFV+BESS'!$I$9,FS134&gt;'SFV+BESS'!$I$7),'SFV+BESS'!$I$7,0))))</f>
        <v>0</v>
      </c>
      <c r="FU134" s="27">
        <f>IF(AND(FS134&lt;0,FZ133+FS134/$B$5&gt;$H$2,-FS134/'Carga-Descarga Año'!$B$5&lt;'SFV+BESS'!$I$7),FS134/$B$5,IF(AND(FS134&lt;0,FZ133+FS134/$B$5&gt;$H$2,-FS134/'Carga-Descarga Año'!$B$5&gt;'SFV+BESS'!$I$7),-'SFV+BESS'!$I$7,IF(AND(FS134&lt;0,FZ133+FS134/$B$5&lt;$H$2),-MIN('SFV+BESS'!$I$7,FZ133-$H$2),0)))</f>
        <v>0</v>
      </c>
      <c r="FV134" s="33"/>
      <c r="FW134" s="33">
        <f t="shared" si="169"/>
        <v>0</v>
      </c>
      <c r="FX134" s="27">
        <f t="shared" si="137"/>
        <v>0</v>
      </c>
      <c r="FY134" s="27">
        <f t="shared" si="170"/>
        <v>0</v>
      </c>
      <c r="FZ134" s="28">
        <f>IF((FZ133+FT134+FU134)&gt;=$B$2*'SFV+BESS'!$I$9, $B$2*'SFV+BESS'!$I$9, (FZ133+FT134+FU134))</f>
        <v>173.61249999999998</v>
      </c>
      <c r="GA134" s="110">
        <f t="shared" si="138"/>
        <v>0</v>
      </c>
      <c r="GF134" s="251"/>
      <c r="GG134" s="41">
        <v>5.2083333333333401</v>
      </c>
      <c r="GH134" s="33">
        <f t="shared" si="183"/>
        <v>0</v>
      </c>
      <c r="GI134" s="33">
        <f>Gen_Cons_Horario!B8176</f>
        <v>0</v>
      </c>
      <c r="GJ134" s="35">
        <f t="shared" si="153"/>
        <v>0</v>
      </c>
      <c r="GK134" s="116">
        <f>IF(AND(GJ134&gt;0,GJ134*$B$4+GQ133&lt;=$B$2*'SFV+BESS'!$I$9,GJ134&lt;'SFV+BESS'!$I$7), GJ134*$B$4, IF(AND(GJ134&gt;0,GJ134*$B$4+GQ133&gt;$B$2*'SFV+BESS'!$I$9,GJ134*$B$4&lt;'SFV+BESS'!$I$7),$B$2*'SFV+BESS'!$I$9-GQ133,IF(AND(GJ134&gt;0,GJ134*$B$4+GQ133&gt;$B$2*'SFV+BESS'!$I$9,GJ134*$B$4&gt;'SFV+BESS'!$I$7,GQ133&lt;$B$2*'SFV+BESS'!$I$9),$B$2*'SFV+BESS'!$I$9-GQ133,IF(AND(GJ134&gt;0,GJ134*$B$4+GQ133&lt;=$B$2*'SFV+BESS'!$I$9,GJ134&gt;'SFV+BESS'!$I$7),'SFV+BESS'!$I$7,0))))</f>
        <v>0</v>
      </c>
      <c r="GL134" s="27">
        <f>IF(AND(GJ134&lt;0,GQ133+GJ134/$B$5&gt;$H$2,-GJ134/'Carga-Descarga Año'!$B$5&lt;'SFV+BESS'!$I$7),GJ134/$B$5,IF(AND(GJ134&lt;0,GQ133+GJ134/$B$5&gt;$H$2,-GJ134/'Carga-Descarga Año'!$B$5&gt;'SFV+BESS'!$I$7),-'SFV+BESS'!$I$7,IF(AND(GJ134&lt;0,GQ133+GJ134/$B$5&lt;$H$2),-MIN('SFV+BESS'!$I$7,GQ133-$H$2),0)))</f>
        <v>0</v>
      </c>
      <c r="GM134" s="33"/>
      <c r="GN134" s="33">
        <f t="shared" si="171"/>
        <v>0</v>
      </c>
      <c r="GO134" s="27">
        <f t="shared" si="139"/>
        <v>0</v>
      </c>
      <c r="GP134" s="27">
        <f t="shared" si="172"/>
        <v>0</v>
      </c>
      <c r="GQ134" s="28">
        <f>IF((GQ133+GK134+GL134)&gt;=$B$2*'SFV+BESS'!$I$9, $B$2*'SFV+BESS'!$I$9, (GQ133+GK134+GL134))</f>
        <v>173.61249999999998</v>
      </c>
      <c r="GR134" s="110">
        <f t="shared" si="140"/>
        <v>0</v>
      </c>
    </row>
    <row r="135" spans="1:200">
      <c r="A135" s="249"/>
      <c r="B135" s="41">
        <v>5.25</v>
      </c>
      <c r="C135" s="38">
        <f t="shared" si="154"/>
        <v>0</v>
      </c>
      <c r="D135" s="2">
        <f>Gen_Cons_Horario!B161</f>
        <v>0</v>
      </c>
      <c r="E135" s="140">
        <f t="shared" si="112"/>
        <v>0</v>
      </c>
      <c r="F135" s="116">
        <f>IF(AND(E135&gt;0,E135*$B$4+L134&lt;=$B$2*'SFV+BESS'!$I$9,E135&lt;'SFV+BESS'!$I$7), E135*$B$4, IF(AND(E135&gt;0,E135*$B$4+L134&gt;$B$2*'SFV+BESS'!$I$9,E135*$B$4&lt;'SFV+BESS'!$I$7),$B$2*'SFV+BESS'!$I$9-L134,IF(AND(E135&gt;0,E135*$B$4+L134&gt;$B$2*'SFV+BESS'!$I$9,E135*$B$4&gt;'SFV+BESS'!$I$7,L134&lt;$B$2*'SFV+BESS'!$I$9),$B$2*'SFV+BESS'!$I$9-L134,IF(AND(E135&gt;0,E135*$B$4+L134&lt;=$B$2*'SFV+BESS'!$I$9,E135&gt;'SFV+BESS'!$I$7),'SFV+BESS'!$I$7,0))))</f>
        <v>0</v>
      </c>
      <c r="G135" s="27">
        <f>IF(AND(E135&lt;0,L134+E135/$B$5&gt;$H$2,-E135/'Carga-Descarga Año'!$B$5&lt;'SFV+BESS'!$I$7),E135/$B$5,IF(AND(E135&lt;0,L134+E135/$B$5&gt;$H$2,-E135/'Carga-Descarga Año'!$B$5&gt;'SFV+BESS'!$I$7),-'SFV+BESS'!$I$7,IF(AND(E135&lt;0,L134+E135/$B$5&lt;$H$2),-MIN('SFV+BESS'!$I$7,L134-$H$2),0)))</f>
        <v>0</v>
      </c>
      <c r="I135" s="38">
        <f t="shared" si="113"/>
        <v>0</v>
      </c>
      <c r="J135" s="27">
        <f t="shared" si="115"/>
        <v>0</v>
      </c>
      <c r="K135" s="27">
        <f t="shared" si="114"/>
        <v>0</v>
      </c>
      <c r="L135" s="28">
        <f>IF((L134+F135+G135)&gt;=$B$2*'SFV+BESS'!$I$9, $B$2*'SFV+BESS'!$I$9, (L134+F135+G135))</f>
        <v>142.21460526315789</v>
      </c>
      <c r="M135" s="110">
        <f t="shared" si="116"/>
        <v>0</v>
      </c>
      <c r="R135" s="251"/>
      <c r="S135" s="41">
        <v>5.25</v>
      </c>
      <c r="T135" s="2">
        <f t="shared" si="173"/>
        <v>0</v>
      </c>
      <c r="U135" s="2">
        <f>Gen_Cons_Horario!B905</f>
        <v>0</v>
      </c>
      <c r="V135" s="35">
        <f t="shared" si="148"/>
        <v>0</v>
      </c>
      <c r="W135" s="116">
        <f>IF(AND(V135&gt;0,V135*$B$4+AC134&lt;=$B$2*'SFV+BESS'!$I$9,V135&lt;'SFV+BESS'!$I$7), V135*$B$4, IF(AND(V135&gt;0,V135*$B$4+AC134&gt;$B$2*'SFV+BESS'!$I$9,V135*$B$4&lt;'SFV+BESS'!$I$7),$B$2*'SFV+BESS'!$I$9-AC134,IF(AND(V135&gt;0,V135*$B$4+AC134&gt;$B$2*'SFV+BESS'!$I$9,V135*$B$4&gt;'SFV+BESS'!$I$7,AC134&lt;$B$2*'SFV+BESS'!$I$9),$B$2*'SFV+BESS'!$I$9-AC134,IF(AND(V135&gt;0,V135*$B$4+AC134&lt;=$B$2*'SFV+BESS'!$I$9,V135&gt;'SFV+BESS'!$I$7),'SFV+BESS'!$I$7,0))))</f>
        <v>0</v>
      </c>
      <c r="X135" s="27">
        <f>IF(AND(V135&lt;0,AC134+V135/$B$5&gt;$H$2,-V135/'Carga-Descarga Año'!$B$5&lt;'SFV+BESS'!$I$7),V135/$B$5,IF(AND(V135&lt;0,AC134+V135/$B$5&gt;$H$2,-V135/'Carga-Descarga Año'!$B$5&gt;'SFV+BESS'!$I$7),-'SFV+BESS'!$I$7,IF(AND(V135&lt;0,AC134+V135/$B$5&lt;$H$2),-MIN('SFV+BESS'!$I$7,AC134-$H$2),0)))</f>
        <v>0</v>
      </c>
      <c r="Z135" s="33">
        <f t="shared" si="142"/>
        <v>0</v>
      </c>
      <c r="AA135" s="27">
        <f t="shared" si="117"/>
        <v>0</v>
      </c>
      <c r="AB135" s="27">
        <f t="shared" si="141"/>
        <v>0</v>
      </c>
      <c r="AC135" s="28">
        <f>IF((AC134+W135+X135)&gt;=$B$2*'SFV+BESS'!$I$9, $B$2*'SFV+BESS'!$I$9, (AC134+W135+X135))</f>
        <v>173.61249999999998</v>
      </c>
      <c r="AD135" s="110">
        <f t="shared" si="118"/>
        <v>0</v>
      </c>
      <c r="AI135" s="251"/>
      <c r="AJ135" s="41">
        <v>5.25</v>
      </c>
      <c r="AK135" s="52">
        <f t="shared" si="174"/>
        <v>0</v>
      </c>
      <c r="AL135" s="33">
        <f>Gen_Cons_Horario!B1577</f>
        <v>0</v>
      </c>
      <c r="AM135" s="35">
        <f t="shared" si="149"/>
        <v>0</v>
      </c>
      <c r="AN135" s="116">
        <f>IF(AND(AM135&gt;0,AM135*$B$4+AT134&lt;=$B$2*'SFV+BESS'!$I$9,AM135&lt;'SFV+BESS'!$I$7), AM135*$B$4, IF(AND(AM135&gt;0,AM135*$B$4+AT134&gt;$B$2*'SFV+BESS'!$I$9,AM135*$B$4&lt;'SFV+BESS'!$I$7),$B$2*'SFV+BESS'!$I$9-AT134,IF(AND(AM135&gt;0,AM135*$B$4+AT134&gt;$B$2*'SFV+BESS'!$I$9,AM135*$B$4&gt;'SFV+BESS'!$I$7,AT134&lt;$B$2*'SFV+BESS'!$I$9),$B$2*'SFV+BESS'!$I$9-AT134,IF(AND(AM135&gt;0,AM135*$B$4+AT134&lt;=$B$2*'SFV+BESS'!$I$9,AM135&gt;'SFV+BESS'!$I$7),'SFV+BESS'!$I$7,0))))</f>
        <v>0</v>
      </c>
      <c r="AO135" s="27">
        <f>IF(AND(AM135&lt;0,AT134+AM135/$B$5&gt;$H$2,-AM135/'Carga-Descarga Año'!$B$5&lt;'SFV+BESS'!$I$7),AM135/$B$5,IF(AND(AM135&lt;0,AT134+AM135/$B$5&gt;$H$2,-AM135/'Carga-Descarga Año'!$B$5&gt;'SFV+BESS'!$I$7),-'SFV+BESS'!$I$7,IF(AND(AM135&lt;0,AT134+AM135/$B$5&lt;$H$2),-MIN('SFV+BESS'!$I$7,AT134-$H$2),0)))</f>
        <v>0</v>
      </c>
      <c r="AP135" s="33"/>
      <c r="AQ135" s="33">
        <f t="shared" si="155"/>
        <v>0</v>
      </c>
      <c r="AR135" s="27">
        <f t="shared" si="119"/>
        <v>0</v>
      </c>
      <c r="AS135" s="27">
        <f t="shared" si="156"/>
        <v>0</v>
      </c>
      <c r="AT135" s="28">
        <f>IF((AT134+AN135+AO135)&gt;=$B$2*'SFV+BESS'!$I$9, $B$2*'SFV+BESS'!$I$9, (AT134+AN135+AO135))</f>
        <v>172.53218491635695</v>
      </c>
      <c r="AU135" s="110">
        <f t="shared" si="120"/>
        <v>0</v>
      </c>
      <c r="AZ135" s="251"/>
      <c r="BA135" s="41">
        <v>5.25</v>
      </c>
      <c r="BB135" s="33">
        <f t="shared" si="175"/>
        <v>0</v>
      </c>
      <c r="BC135" s="33">
        <f>Gen_Cons_Horario!B2321</f>
        <v>0</v>
      </c>
      <c r="BD135" s="35">
        <f t="shared" si="150"/>
        <v>0</v>
      </c>
      <c r="BE135" s="116">
        <f>IF(AND(BD135&gt;0,BD135*$B$4+BK134&lt;=$B$2*'SFV+BESS'!$I$9,BD135&lt;'SFV+BESS'!$I$7), BD135*$B$4, IF(AND(BD135&gt;0,BD135*$B$4+BK134&gt;$B$2*'SFV+BESS'!$I$9,BD135*$B$4&lt;'SFV+BESS'!$I$7),$B$2*'SFV+BESS'!$I$9-BK134,IF(AND(BD135&gt;0,BD135*$B$4+BK134&gt;$B$2*'SFV+BESS'!$I$9,BD135*$B$4&gt;'SFV+BESS'!$I$7,BK134&lt;$B$2*'SFV+BESS'!$I$9),$B$2*'SFV+BESS'!$I$9-BK134,IF(AND(BD135&gt;0,BD135*$B$4+BK134&lt;=$B$2*'SFV+BESS'!$I$9,BD135&gt;'SFV+BESS'!$I$7),'SFV+BESS'!$I$7,0))))</f>
        <v>0</v>
      </c>
      <c r="BF135" s="27">
        <f>IF(AND(BD135&lt;0,BK134+BD135/$B$5&gt;$H$2,-BD135/'Carga-Descarga Año'!$B$5&lt;'SFV+BESS'!$I$7),BD135/$B$5,IF(AND(BD135&lt;0,BK134+BD135/$B$5&gt;$H$2,-BD135/'Carga-Descarga Año'!$B$5&gt;'SFV+BESS'!$I$7),-'SFV+BESS'!$I$7,IF(AND(BD135&lt;0,BK134+BD135/$B$5&lt;$H$2),-MIN('SFV+BESS'!$I$7,BK134-$H$2),0)))</f>
        <v>0</v>
      </c>
      <c r="BG135" s="33"/>
      <c r="BH135" s="33">
        <f t="shared" si="157"/>
        <v>0</v>
      </c>
      <c r="BI135" s="27">
        <f t="shared" si="121"/>
        <v>0</v>
      </c>
      <c r="BJ135" s="27">
        <f t="shared" si="158"/>
        <v>0</v>
      </c>
      <c r="BK135" s="28">
        <f>IF((BK134+BE135+BF135)&gt;=$B$2*'SFV+BESS'!$I$9, $B$2*'SFV+BESS'!$I$9, (BK134+BE135+BF135))</f>
        <v>173.61249999999998</v>
      </c>
      <c r="BL135" s="110">
        <f t="shared" si="122"/>
        <v>0</v>
      </c>
      <c r="BQ135" s="251"/>
      <c r="BR135" s="41">
        <v>5.25</v>
      </c>
      <c r="BS135" s="33">
        <f t="shared" si="176"/>
        <v>0</v>
      </c>
      <c r="BT135" s="33">
        <f>Gen_Cons_Horario!B3041</f>
        <v>0</v>
      </c>
      <c r="BU135" s="35">
        <f t="shared" si="151"/>
        <v>0</v>
      </c>
      <c r="BV135" s="116">
        <f>IF(AND(BU135&gt;0,BU135*$B$4+CB134&lt;=$B$2*'SFV+BESS'!$I$9,BU135&lt;'SFV+BESS'!$I$7), BU135*$B$4, IF(AND(BU135&gt;0,BU135*$B$4+CB134&gt;$B$2*'SFV+BESS'!$I$9,BU135*$B$4&lt;'SFV+BESS'!$I$7),$B$2*'SFV+BESS'!$I$9-CB134,IF(AND(BU135&gt;0,BU135*$B$4+CB134&gt;$B$2*'SFV+BESS'!$I$9,BU135*$B$4&gt;'SFV+BESS'!$I$7,CB134&lt;$B$2*'SFV+BESS'!$I$9),$B$2*'SFV+BESS'!$I$9-CB134,IF(AND(BU135&gt;0,BU135*$B$4+CB134&lt;=$B$2*'SFV+BESS'!$I$9,BU135&gt;'SFV+BESS'!$I$7),'SFV+BESS'!$I$7,0))))</f>
        <v>0</v>
      </c>
      <c r="BW135" s="27">
        <f>IF(AND(BU135&lt;0,CB134+BU135/$B$5&gt;$H$2,-BU135/'Carga-Descarga Año'!$B$5&lt;'SFV+BESS'!$I$7),BU135/$B$5,IF(AND(BU135&lt;0,CB134+BU135/$B$5&gt;$H$2,-BU135/'Carga-Descarga Año'!$B$5&gt;'SFV+BESS'!$I$7),-'SFV+BESS'!$I$7,IF(AND(BU135&lt;0,CB134+BU135/$B$5&lt;$H$2),-MIN('SFV+BESS'!$I$7,CB134-$H$2),0)))</f>
        <v>0</v>
      </c>
      <c r="BX135" s="33"/>
      <c r="BY135" s="33">
        <f t="shared" si="159"/>
        <v>0</v>
      </c>
      <c r="BZ135" s="27">
        <f t="shared" si="123"/>
        <v>0</v>
      </c>
      <c r="CA135" s="27">
        <f t="shared" si="124"/>
        <v>0</v>
      </c>
      <c r="CB135" s="28">
        <f>IF((CB134+BV135+BW135)&gt;=$B$2*'SFV+BESS'!$I$9, $B$2*'SFV+BESS'!$I$9, (CB134+BV135+BW135))</f>
        <v>173.61249999999998</v>
      </c>
      <c r="CC135" s="110">
        <f t="shared" si="125"/>
        <v>0</v>
      </c>
      <c r="CH135" s="251"/>
      <c r="CI135" s="41">
        <v>5.25</v>
      </c>
      <c r="CJ135" s="33">
        <f t="shared" si="177"/>
        <v>0</v>
      </c>
      <c r="CK135" s="33">
        <f>Gen_Cons_Horario!B3785</f>
        <v>0</v>
      </c>
      <c r="CL135" s="35">
        <f t="shared" si="152"/>
        <v>0</v>
      </c>
      <c r="CM135" s="116">
        <f>IF(AND(CL135&gt;0,CL135*$B$4+CS134&lt;=$B$2*'SFV+BESS'!$I$9,CL135&lt;'SFV+BESS'!$I$7), CL135*$B$4, IF(AND(CL135&gt;0,CL135*$B$4+CS134&gt;$B$2*'SFV+BESS'!$I$9,CL135*$B$4&lt;'SFV+BESS'!$I$7),$B$2*'SFV+BESS'!$I$9-CS134,IF(AND(CL135&gt;0,CL135*$B$4+CS134&gt;$B$2*'SFV+BESS'!$I$9,CL135*$B$4&gt;'SFV+BESS'!$I$7,CS134&lt;$B$2*'SFV+BESS'!$I$9),$B$2*'SFV+BESS'!$I$9-CS134,IF(AND(CL135&gt;0,CL135*$B$4+CS134&lt;=$B$2*'SFV+BESS'!$I$9,CL135&gt;'SFV+BESS'!$I$7),'SFV+BESS'!$I$7,0))))</f>
        <v>0</v>
      </c>
      <c r="CN135" s="27">
        <f>IF(AND(CL135&lt;0,CS134+CL135/$B$5&gt;$H$2,-CL135/'Carga-Descarga Año'!$B$5&lt;'SFV+BESS'!$I$7),CL135/$B$5,IF(AND(CL135&lt;0,CS134+CL135/$B$5&gt;$H$2,-CL135/'Carga-Descarga Año'!$B$5&gt;'SFV+BESS'!$I$7),-'SFV+BESS'!$I$7,IF(AND(CL135&lt;0,CS134+CL135/$B$5&lt;$H$2),-MIN('SFV+BESS'!$I$7,CS134-$H$2),0)))</f>
        <v>0</v>
      </c>
      <c r="CO135" s="33"/>
      <c r="CP135" s="33">
        <f t="shared" si="160"/>
        <v>0</v>
      </c>
      <c r="CQ135" s="27">
        <f t="shared" si="126"/>
        <v>0</v>
      </c>
      <c r="CR135" s="27">
        <f t="shared" si="161"/>
        <v>0</v>
      </c>
      <c r="CS135" s="28">
        <f>IF((CS134+CM135+CN135)&gt;=$B$2*'SFV+BESS'!$I$9, $B$2*'SFV+BESS'!$I$9, (CS134+CM135+CN135))</f>
        <v>173.61249999999998</v>
      </c>
      <c r="CT135" s="110">
        <f t="shared" si="127"/>
        <v>0</v>
      </c>
      <c r="CY135" s="251"/>
      <c r="CZ135" s="41">
        <v>5.25</v>
      </c>
      <c r="DA135" s="33">
        <f t="shared" si="178"/>
        <v>0</v>
      </c>
      <c r="DB135" s="33">
        <f>Gen_Cons_Horario!B4505</f>
        <v>0</v>
      </c>
      <c r="DC135" s="35">
        <f t="shared" si="143"/>
        <v>0</v>
      </c>
      <c r="DD135" s="116">
        <f>IF(AND(DC135&gt;0,DC135*$B$4+DJ134&lt;=$B$2*'SFV+BESS'!$I$9,DC135&lt;'SFV+BESS'!$I$7), DC135*$B$4, IF(AND(DC135&gt;0,DC135*$B$4+DJ134&gt;$B$2*'SFV+BESS'!$I$9,DC135*$B$4&lt;'SFV+BESS'!$I$7),$B$2*'SFV+BESS'!$I$9-DJ134,IF(AND(DC135&gt;0,DC135*$B$4+DJ134&gt;$B$2*'SFV+BESS'!$I$9,DC135*$B$4&gt;'SFV+BESS'!$I$7,DJ134&lt;$B$2*'SFV+BESS'!$I$9),$B$2*'SFV+BESS'!$I$9-DJ134,IF(AND(DC135&gt;0,DC135*$B$4+DJ134&lt;=$B$2*'SFV+BESS'!$I$9,DC135&gt;'SFV+BESS'!$I$7),'SFV+BESS'!$I$7,0))))</f>
        <v>0</v>
      </c>
      <c r="DE135" s="27">
        <f>IF(AND(DC135&lt;0,DJ134+DC135/$B$5&gt;$H$2,-DC135/'Carga-Descarga Año'!$B$5&lt;'SFV+BESS'!$I$7),DC135/$B$5,IF(AND(DC135&lt;0,DJ134+DC135/$B$5&gt;$H$2,-DC135/'Carga-Descarga Año'!$B$5&gt;'SFV+BESS'!$I$7),-'SFV+BESS'!$I$7,IF(AND(DC135&lt;0,DJ134+DC135/$B$5&lt;$H$2),-MIN('SFV+BESS'!$I$7,DJ134-$H$2),0)))</f>
        <v>0</v>
      </c>
      <c r="DF135" s="33"/>
      <c r="DG135" s="33">
        <f t="shared" si="162"/>
        <v>0</v>
      </c>
      <c r="DH135" s="27">
        <f t="shared" si="128"/>
        <v>0</v>
      </c>
      <c r="DI135" s="27">
        <f t="shared" si="129"/>
        <v>0</v>
      </c>
      <c r="DJ135" s="28">
        <f>IF((DJ134+DD135+DE135)&gt;=$B$2*'SFV+BESS'!$I$9, $B$2*'SFV+BESS'!$I$9, (DJ134+DD135+DE135))</f>
        <v>173.61249999999998</v>
      </c>
      <c r="DK135" s="110">
        <f t="shared" si="130"/>
        <v>0</v>
      </c>
      <c r="DP135" s="251"/>
      <c r="DQ135" s="41">
        <v>5.25</v>
      </c>
      <c r="DR135" s="33">
        <f t="shared" si="179"/>
        <v>0</v>
      </c>
      <c r="DS135" s="33">
        <f>Gen_Cons_Horario!B5249</f>
        <v>0</v>
      </c>
      <c r="DT135" s="35">
        <f t="shared" si="144"/>
        <v>0</v>
      </c>
      <c r="DU135" s="116">
        <f>IF(AND(DT135&gt;0,DT135*$B$4+EA134&lt;=$B$2*'SFV+BESS'!$I$9,DT135&lt;'SFV+BESS'!$I$7), DT135*$B$4, IF(AND(DT135&gt;0,DT135*$B$4+EA134&gt;$B$2*'SFV+BESS'!$I$9,DT135*$B$4&lt;'SFV+BESS'!$I$7),$B$2*'SFV+BESS'!$I$9-EA134,IF(AND(DT135&gt;0,DT135*$B$4+EA134&gt;$B$2*'SFV+BESS'!$I$9,DT135*$B$4&gt;'SFV+BESS'!$I$7,EA134&lt;$B$2*'SFV+BESS'!$I$9),$B$2*'SFV+BESS'!$I$9-EA134,IF(AND(DT135&gt;0,DT135*$B$4+EA134&lt;=$B$2*'SFV+BESS'!$I$9,DT135&gt;'SFV+BESS'!$I$7),'SFV+BESS'!$I$7,0))))</f>
        <v>0</v>
      </c>
      <c r="DV135" s="27">
        <f>IF(AND(DT135&lt;0,EA134+DT135/$B$5&gt;$H$2,-DT135/'Carga-Descarga Año'!$B$5&lt;'SFV+BESS'!$I$7),DT135/$B$5,IF(AND(DT135&lt;0,EA134+DT135/$B$5&gt;$H$2,-DT135/'Carga-Descarga Año'!$B$5&gt;'SFV+BESS'!$I$7),-'SFV+BESS'!$I$7,IF(AND(DT135&lt;0,EA134+DT135/$B$5&lt;$H$2),-MIN('SFV+BESS'!$I$7,EA134-$H$2),0)))</f>
        <v>0</v>
      </c>
      <c r="DW135" s="33"/>
      <c r="DX135" s="33">
        <f t="shared" si="163"/>
        <v>0</v>
      </c>
      <c r="DY135" s="27">
        <f t="shared" si="131"/>
        <v>0</v>
      </c>
      <c r="DZ135" s="27">
        <f t="shared" si="164"/>
        <v>0</v>
      </c>
      <c r="EA135" s="28">
        <f>IF((EA134+DU135+DV135)&gt;=$B$2*'SFV+BESS'!$I$9, $B$2*'SFV+BESS'!$I$9, (EA134+DU135+DV135))</f>
        <v>173.61249999999998</v>
      </c>
      <c r="EB135" s="110">
        <f t="shared" si="132"/>
        <v>0</v>
      </c>
      <c r="EG135" s="251"/>
      <c r="EH135" s="41">
        <v>5.25</v>
      </c>
      <c r="EI135" s="33">
        <f t="shared" si="180"/>
        <v>0</v>
      </c>
      <c r="EJ135" s="33">
        <f>Gen_Cons_Horario!B5993</f>
        <v>0</v>
      </c>
      <c r="EK135" s="35">
        <f t="shared" si="145"/>
        <v>0</v>
      </c>
      <c r="EL135" s="116">
        <f>IF(AND(EK135&gt;0,EK135*$B$4+ER134&lt;=$B$2*'SFV+BESS'!$I$9,EK135&lt;'SFV+BESS'!$I$7), EK135*$B$4, IF(AND(EK135&gt;0,EK135*$B$4+ER134&gt;$B$2*'SFV+BESS'!$I$9,EK135*$B$4&lt;'SFV+BESS'!$I$7),$B$2*'SFV+BESS'!$I$9-ER134,IF(AND(EK135&gt;0,EK135*$B$4+ER134&gt;$B$2*'SFV+BESS'!$I$9,EK135*$B$4&gt;'SFV+BESS'!$I$7,ER134&lt;$B$2*'SFV+BESS'!$I$9),$B$2*'SFV+BESS'!$I$9-ER134,IF(AND(EK135&gt;0,EK135*$B$4+ER134&lt;=$B$2*'SFV+BESS'!$I$9,EK135&gt;'SFV+BESS'!$I$7),'SFV+BESS'!$I$7,0))))</f>
        <v>0</v>
      </c>
      <c r="EM135" s="27">
        <f>IF(AND(EK135&lt;0,ER134+EK135/$B$5&gt;$H$2,-EK135/'Carga-Descarga Año'!$B$5&lt;'SFV+BESS'!$I$7),EK135/$B$5,IF(AND(EK135&lt;0,ER134+EK135/$B$5&gt;$H$2,-EK135/'Carga-Descarga Año'!$B$5&gt;'SFV+BESS'!$I$7),-'SFV+BESS'!$I$7,IF(AND(EK135&lt;0,ER134+EK135/$B$5&lt;$H$2),-MIN('SFV+BESS'!$I$7,ER134-$H$2),0)))</f>
        <v>0</v>
      </c>
      <c r="EN135" s="33"/>
      <c r="EO135" s="33">
        <f t="shared" si="165"/>
        <v>0</v>
      </c>
      <c r="EP135" s="27">
        <f t="shared" si="133"/>
        <v>0</v>
      </c>
      <c r="EQ135" s="27">
        <f t="shared" si="166"/>
        <v>0</v>
      </c>
      <c r="ER135" s="28">
        <f>IF((ER134+EL135+EM135)&gt;=$B$2*'SFV+BESS'!$I$9, $B$2*'SFV+BESS'!$I$9, (ER134+EL135+EM135))</f>
        <v>173.61249999999998</v>
      </c>
      <c r="ES135" s="110">
        <f t="shared" si="134"/>
        <v>0</v>
      </c>
      <c r="EX135" s="251"/>
      <c r="EY135" s="41">
        <v>5.25</v>
      </c>
      <c r="EZ135" s="33">
        <f t="shared" si="181"/>
        <v>0</v>
      </c>
      <c r="FA135" s="33">
        <f>Gen_Cons_Horario!B6713</f>
        <v>0</v>
      </c>
      <c r="FB135" s="35">
        <f t="shared" si="146"/>
        <v>0</v>
      </c>
      <c r="FC135" s="116">
        <f>IF(AND(FB135&gt;0,FB135*$B$4+FI134&lt;=$B$2*'SFV+BESS'!$I$9,FB135&lt;'SFV+BESS'!$I$7), FB135*$B$4, IF(AND(FB135&gt;0,FB135*$B$4+FI134&gt;$B$2*'SFV+BESS'!$I$9,FB135*$B$4&lt;'SFV+BESS'!$I$7),$B$2*'SFV+BESS'!$I$9-FI134,IF(AND(FB135&gt;0,FB135*$B$4+FI134&gt;$B$2*'SFV+BESS'!$I$9,FB135*$B$4&gt;'SFV+BESS'!$I$7,FI134&lt;$B$2*'SFV+BESS'!$I$9),$B$2*'SFV+BESS'!$I$9-FI134,IF(AND(FB135&gt;0,FB135*$B$4+FI134&lt;=$B$2*'SFV+BESS'!$I$9,FB135&gt;'SFV+BESS'!$I$7),'SFV+BESS'!$I$7,0))))</f>
        <v>0</v>
      </c>
      <c r="FD135" s="27">
        <f>IF(AND(FB135&lt;0,FI134+FB135/$B$5&gt;$H$2,-FB135/'Carga-Descarga Año'!$B$5&lt;'SFV+BESS'!$I$7),FB135/$B$5,IF(AND(FB135&lt;0,FI134+FB135/$B$5&gt;$H$2,-FB135/'Carga-Descarga Año'!$B$5&gt;'SFV+BESS'!$I$7),-'SFV+BESS'!$I$7,IF(AND(FB135&lt;0,FI134+FB135/$B$5&lt;$H$2),-MIN('SFV+BESS'!$I$7,FI134-$H$2),0)))</f>
        <v>0</v>
      </c>
      <c r="FE135" s="33"/>
      <c r="FF135" s="33">
        <f t="shared" si="167"/>
        <v>0</v>
      </c>
      <c r="FG135" s="27">
        <f t="shared" si="135"/>
        <v>0</v>
      </c>
      <c r="FH135" s="27">
        <f t="shared" si="168"/>
        <v>0</v>
      </c>
      <c r="FI135" s="28">
        <f>IF((FI134+FC135+FD135)&gt;=$B$2*'SFV+BESS'!$I$9, $B$2*'SFV+BESS'!$I$9, (FI134+FC135+FD135))</f>
        <v>173.61249999999998</v>
      </c>
      <c r="FJ135" s="110">
        <f t="shared" si="136"/>
        <v>0</v>
      </c>
      <c r="FO135" s="251"/>
      <c r="FP135" s="41">
        <v>5.25</v>
      </c>
      <c r="FQ135" s="33">
        <f t="shared" si="182"/>
        <v>1.7899719636822458</v>
      </c>
      <c r="FR135" s="33">
        <f>Gen_Cons_Horario!B7457</f>
        <v>0</v>
      </c>
      <c r="FS135" s="35">
        <f t="shared" si="147"/>
        <v>1.7899719636822458</v>
      </c>
      <c r="FT135" s="116">
        <f>IF(AND(FS135&gt;0,FS135*$B$4+FZ134&lt;=$B$2*'SFV+BESS'!$I$9,FS135&lt;'SFV+BESS'!$I$7), FS135*$B$4, IF(AND(FS135&gt;0,FS135*$B$4+FZ134&gt;$B$2*'SFV+BESS'!$I$9,FS135*$B$4&lt;'SFV+BESS'!$I$7),$B$2*'SFV+BESS'!$I$9-FZ134,IF(AND(FS135&gt;0,FS135*$B$4+FZ134&gt;$B$2*'SFV+BESS'!$I$9,FS135*$B$4&gt;'SFV+BESS'!$I$7,FZ134&lt;$B$2*'SFV+BESS'!$I$9),$B$2*'SFV+BESS'!$I$9-FZ134,IF(AND(FS135&gt;0,FS135*$B$4+FZ134&lt;=$B$2*'SFV+BESS'!$I$9,FS135&gt;'SFV+BESS'!$I$7),'SFV+BESS'!$I$7,0))))</f>
        <v>0</v>
      </c>
      <c r="FU135" s="27">
        <f>IF(AND(FS135&lt;0,FZ134+FS135/$B$5&gt;$H$2,-FS135/'Carga-Descarga Año'!$B$5&lt;'SFV+BESS'!$I$7),FS135/$B$5,IF(AND(FS135&lt;0,FZ134+FS135/$B$5&gt;$H$2,-FS135/'Carga-Descarga Año'!$B$5&gt;'SFV+BESS'!$I$7),-'SFV+BESS'!$I$7,IF(AND(FS135&lt;0,FZ134+FS135/$B$5&lt;$H$2),-MIN('SFV+BESS'!$I$7,FZ134-$H$2),0)))</f>
        <v>0</v>
      </c>
      <c r="FV135" s="33"/>
      <c r="FW135" s="33">
        <f t="shared" si="169"/>
        <v>0</v>
      </c>
      <c r="FX135" s="27">
        <f t="shared" si="137"/>
        <v>0</v>
      </c>
      <c r="FY135" s="27">
        <f t="shared" si="170"/>
        <v>0</v>
      </c>
      <c r="FZ135" s="28">
        <f>IF((FZ134+FT135+FU135)&gt;=$B$2*'SFV+BESS'!$I$9, $B$2*'SFV+BESS'!$I$9, (FZ134+FT135+FU135))</f>
        <v>173.61249999999998</v>
      </c>
      <c r="GA135" s="110">
        <f t="shared" si="138"/>
        <v>1.7899719636822458</v>
      </c>
      <c r="GF135" s="251"/>
      <c r="GG135" s="41">
        <v>5.25</v>
      </c>
      <c r="GH135" s="33">
        <f t="shared" si="183"/>
        <v>3.3744743042418284</v>
      </c>
      <c r="GI135" s="33">
        <f>Gen_Cons_Horario!B8177</f>
        <v>0</v>
      </c>
      <c r="GJ135" s="35">
        <f t="shared" si="153"/>
        <v>3.3744743042418284</v>
      </c>
      <c r="GK135" s="116">
        <f>IF(AND(GJ135&gt;0,GJ135*$B$4+GQ134&lt;=$B$2*'SFV+BESS'!$I$9,GJ135&lt;'SFV+BESS'!$I$7), GJ135*$B$4, IF(AND(GJ135&gt;0,GJ135*$B$4+GQ134&gt;$B$2*'SFV+BESS'!$I$9,GJ135*$B$4&lt;'SFV+BESS'!$I$7),$B$2*'SFV+BESS'!$I$9-GQ134,IF(AND(GJ135&gt;0,GJ135*$B$4+GQ134&gt;$B$2*'SFV+BESS'!$I$9,GJ135*$B$4&gt;'SFV+BESS'!$I$7,GQ134&lt;$B$2*'SFV+BESS'!$I$9),$B$2*'SFV+BESS'!$I$9-GQ134,IF(AND(GJ135&gt;0,GJ135*$B$4+GQ134&lt;=$B$2*'SFV+BESS'!$I$9,GJ135&gt;'SFV+BESS'!$I$7),'SFV+BESS'!$I$7,0))))</f>
        <v>0</v>
      </c>
      <c r="GL135" s="27">
        <f>IF(AND(GJ135&lt;0,GQ134+GJ135/$B$5&gt;$H$2,-GJ135/'Carga-Descarga Año'!$B$5&lt;'SFV+BESS'!$I$7),GJ135/$B$5,IF(AND(GJ135&lt;0,GQ134+GJ135/$B$5&gt;$H$2,-GJ135/'Carga-Descarga Año'!$B$5&gt;'SFV+BESS'!$I$7),-'SFV+BESS'!$I$7,IF(AND(GJ135&lt;0,GQ134+GJ135/$B$5&lt;$H$2),-MIN('SFV+BESS'!$I$7,GQ134-$H$2),0)))</f>
        <v>0</v>
      </c>
      <c r="GM135" s="33"/>
      <c r="GN135" s="33">
        <f t="shared" si="171"/>
        <v>0</v>
      </c>
      <c r="GO135" s="27">
        <f t="shared" si="139"/>
        <v>0</v>
      </c>
      <c r="GP135" s="27">
        <f t="shared" si="172"/>
        <v>0</v>
      </c>
      <c r="GQ135" s="28">
        <f>IF((GQ134+GK135+GL135)&gt;=$B$2*'SFV+BESS'!$I$9, $B$2*'SFV+BESS'!$I$9, (GQ134+GK135+GL135))</f>
        <v>173.61249999999998</v>
      </c>
      <c r="GR135" s="110">
        <f t="shared" si="140"/>
        <v>3.3744743042418284</v>
      </c>
    </row>
    <row r="136" spans="1:200">
      <c r="A136" s="249"/>
      <c r="B136" s="41">
        <v>5.2916666666666696</v>
      </c>
      <c r="C136" s="38">
        <f t="shared" si="154"/>
        <v>31.909413679744592</v>
      </c>
      <c r="D136" s="2">
        <f>Gen_Cons_Horario!B162</f>
        <v>0</v>
      </c>
      <c r="E136" s="140">
        <f t="shared" si="112"/>
        <v>31.909413679744592</v>
      </c>
      <c r="F136" s="116">
        <f>IF(AND(E136&gt;0,E136*$B$4+L135&lt;=$B$2*'SFV+BESS'!$I$9,E136&lt;'SFV+BESS'!$I$7), E136*$B$4, IF(AND(E136&gt;0,E136*$B$4+L135&gt;$B$2*'SFV+BESS'!$I$9,E136*$B$4&lt;'SFV+BESS'!$I$7),$B$2*'SFV+BESS'!$I$9-L135,IF(AND(E136&gt;0,E136*$B$4+L135&gt;$B$2*'SFV+BESS'!$I$9,E136*$B$4&gt;'SFV+BESS'!$I$7,L135&lt;$B$2*'SFV+BESS'!$I$9),$B$2*'SFV+BESS'!$I$9-L135,IF(AND(E136&gt;0,E136*$B$4+L135&lt;=$B$2*'SFV+BESS'!$I$9,E136&gt;'SFV+BESS'!$I$7),'SFV+BESS'!$I$7,0))))</f>
        <v>30.313942995757362</v>
      </c>
      <c r="G136" s="27">
        <f>IF(AND(E136&lt;0,L135+E136/$B$5&gt;$H$2,-E136/'Carga-Descarga Año'!$B$5&lt;'SFV+BESS'!$I$7),E136/$B$5,IF(AND(E136&lt;0,L135+E136/$B$5&gt;$H$2,-E136/'Carga-Descarga Año'!$B$5&gt;'SFV+BESS'!$I$7),-'SFV+BESS'!$I$7,IF(AND(E136&lt;0,L135+E136/$B$5&lt;$H$2),-MIN('SFV+BESS'!$I$7,L135-$H$2),0)))</f>
        <v>0</v>
      </c>
      <c r="I136" s="38">
        <f t="shared" si="113"/>
        <v>0</v>
      </c>
      <c r="J136" s="27">
        <f t="shared" si="115"/>
        <v>0</v>
      </c>
      <c r="K136" s="27">
        <f t="shared" si="114"/>
        <v>0</v>
      </c>
      <c r="L136" s="28">
        <f>IF((L135+F136+G136)&gt;=$B$2*'SFV+BESS'!$I$9, $B$2*'SFV+BESS'!$I$9, (L135+F136+G136))</f>
        <v>172.52854825891527</v>
      </c>
      <c r="M136" s="110">
        <f t="shared" si="116"/>
        <v>0</v>
      </c>
      <c r="R136" s="251"/>
      <c r="S136" s="41">
        <v>5.2916666666666696</v>
      </c>
      <c r="T136" s="2">
        <f t="shared" si="173"/>
        <v>11.29025511961377</v>
      </c>
      <c r="U136" s="2">
        <f>Gen_Cons_Horario!B906</f>
        <v>0</v>
      </c>
      <c r="V136" s="35">
        <f t="shared" si="148"/>
        <v>11.29025511961377</v>
      </c>
      <c r="W136" s="116">
        <f>IF(AND(V136&gt;0,V136*$B$4+AC135&lt;=$B$2*'SFV+BESS'!$I$9,V136&lt;'SFV+BESS'!$I$7), V136*$B$4, IF(AND(V136&gt;0,V136*$B$4+AC135&gt;$B$2*'SFV+BESS'!$I$9,V136*$B$4&lt;'SFV+BESS'!$I$7),$B$2*'SFV+BESS'!$I$9-AC135,IF(AND(V136&gt;0,V136*$B$4+AC135&gt;$B$2*'SFV+BESS'!$I$9,V136*$B$4&gt;'SFV+BESS'!$I$7,AC135&lt;$B$2*'SFV+BESS'!$I$9),$B$2*'SFV+BESS'!$I$9-AC135,IF(AND(V136&gt;0,V136*$B$4+AC135&lt;=$B$2*'SFV+BESS'!$I$9,V136&gt;'SFV+BESS'!$I$7),'SFV+BESS'!$I$7,0))))</f>
        <v>0</v>
      </c>
      <c r="X136" s="27">
        <f>IF(AND(V136&lt;0,AC135+V136/$B$5&gt;$H$2,-V136/'Carga-Descarga Año'!$B$5&lt;'SFV+BESS'!$I$7),V136/$B$5,IF(AND(V136&lt;0,AC135+V136/$B$5&gt;$H$2,-V136/'Carga-Descarga Año'!$B$5&gt;'SFV+BESS'!$I$7),-'SFV+BESS'!$I$7,IF(AND(V136&lt;0,AC135+V136/$B$5&lt;$H$2),-MIN('SFV+BESS'!$I$7,AC135-$H$2),0)))</f>
        <v>0</v>
      </c>
      <c r="Z136" s="33">
        <f t="shared" si="142"/>
        <v>0</v>
      </c>
      <c r="AA136" s="27">
        <f t="shared" si="117"/>
        <v>0</v>
      </c>
      <c r="AB136" s="27">
        <f t="shared" si="141"/>
        <v>0</v>
      </c>
      <c r="AC136" s="28">
        <f>IF((AC135+W136+X136)&gt;=$B$2*'SFV+BESS'!$I$9, $B$2*'SFV+BESS'!$I$9, (AC135+W136+X136))</f>
        <v>173.61249999999998</v>
      </c>
      <c r="AD136" s="110">
        <f t="shared" si="118"/>
        <v>11.29025511961377</v>
      </c>
      <c r="AI136" s="251"/>
      <c r="AJ136" s="41">
        <v>5.2916666666666696</v>
      </c>
      <c r="AK136" s="52">
        <f t="shared" si="174"/>
        <v>0</v>
      </c>
      <c r="AL136" s="33">
        <f>Gen_Cons_Horario!B1578</f>
        <v>0</v>
      </c>
      <c r="AM136" s="35">
        <f t="shared" si="149"/>
        <v>0</v>
      </c>
      <c r="AN136" s="116">
        <f>IF(AND(AM136&gt;0,AM136*$B$4+AT135&lt;=$B$2*'SFV+BESS'!$I$9,AM136&lt;'SFV+BESS'!$I$7), AM136*$B$4, IF(AND(AM136&gt;0,AM136*$B$4+AT135&gt;$B$2*'SFV+BESS'!$I$9,AM136*$B$4&lt;'SFV+BESS'!$I$7),$B$2*'SFV+BESS'!$I$9-AT135,IF(AND(AM136&gt;0,AM136*$B$4+AT135&gt;$B$2*'SFV+BESS'!$I$9,AM136*$B$4&gt;'SFV+BESS'!$I$7,AT135&lt;$B$2*'SFV+BESS'!$I$9),$B$2*'SFV+BESS'!$I$9-AT135,IF(AND(AM136&gt;0,AM136*$B$4+AT135&lt;=$B$2*'SFV+BESS'!$I$9,AM136&gt;'SFV+BESS'!$I$7),'SFV+BESS'!$I$7,0))))</f>
        <v>0</v>
      </c>
      <c r="AO136" s="27">
        <f>IF(AND(AM136&lt;0,AT135+AM136/$B$5&gt;$H$2,-AM136/'Carga-Descarga Año'!$B$5&lt;'SFV+BESS'!$I$7),AM136/$B$5,IF(AND(AM136&lt;0,AT135+AM136/$B$5&gt;$H$2,-AM136/'Carga-Descarga Año'!$B$5&gt;'SFV+BESS'!$I$7),-'SFV+BESS'!$I$7,IF(AND(AM136&lt;0,AT135+AM136/$B$5&lt;$H$2),-MIN('SFV+BESS'!$I$7,AT135-$H$2),0)))</f>
        <v>0</v>
      </c>
      <c r="AP136" s="33"/>
      <c r="AQ136" s="33">
        <f t="shared" si="155"/>
        <v>0</v>
      </c>
      <c r="AR136" s="27">
        <f t="shared" si="119"/>
        <v>0</v>
      </c>
      <c r="AS136" s="27">
        <f t="shared" si="156"/>
        <v>0</v>
      </c>
      <c r="AT136" s="28">
        <f>IF((AT135+AN136+AO136)&gt;=$B$2*'SFV+BESS'!$I$9, $B$2*'SFV+BESS'!$I$9, (AT135+AN136+AO136))</f>
        <v>172.53218491635695</v>
      </c>
      <c r="AU136" s="110">
        <f t="shared" si="120"/>
        <v>0</v>
      </c>
      <c r="AZ136" s="251"/>
      <c r="BA136" s="41">
        <v>5.2916666666666696</v>
      </c>
      <c r="BB136" s="33">
        <f t="shared" si="175"/>
        <v>0</v>
      </c>
      <c r="BC136" s="33">
        <f>Gen_Cons_Horario!B2322</f>
        <v>0</v>
      </c>
      <c r="BD136" s="35">
        <f t="shared" si="150"/>
        <v>0</v>
      </c>
      <c r="BE136" s="116">
        <f>IF(AND(BD136&gt;0,BD136*$B$4+BK135&lt;=$B$2*'SFV+BESS'!$I$9,BD136&lt;'SFV+BESS'!$I$7), BD136*$B$4, IF(AND(BD136&gt;0,BD136*$B$4+BK135&gt;$B$2*'SFV+BESS'!$I$9,BD136*$B$4&lt;'SFV+BESS'!$I$7),$B$2*'SFV+BESS'!$I$9-BK135,IF(AND(BD136&gt;0,BD136*$B$4+BK135&gt;$B$2*'SFV+BESS'!$I$9,BD136*$B$4&gt;'SFV+BESS'!$I$7,BK135&lt;$B$2*'SFV+BESS'!$I$9),$B$2*'SFV+BESS'!$I$9-BK135,IF(AND(BD136&gt;0,BD136*$B$4+BK135&lt;=$B$2*'SFV+BESS'!$I$9,BD136&gt;'SFV+BESS'!$I$7),'SFV+BESS'!$I$7,0))))</f>
        <v>0</v>
      </c>
      <c r="BF136" s="27">
        <f>IF(AND(BD136&lt;0,BK135+BD136/$B$5&gt;$H$2,-BD136/'Carga-Descarga Año'!$B$5&lt;'SFV+BESS'!$I$7),BD136/$B$5,IF(AND(BD136&lt;0,BK135+BD136/$B$5&gt;$H$2,-BD136/'Carga-Descarga Año'!$B$5&gt;'SFV+BESS'!$I$7),-'SFV+BESS'!$I$7,IF(AND(BD136&lt;0,BK135+BD136/$B$5&lt;$H$2),-MIN('SFV+BESS'!$I$7,BK135-$H$2),0)))</f>
        <v>0</v>
      </c>
      <c r="BG136" s="33"/>
      <c r="BH136" s="33">
        <f t="shared" si="157"/>
        <v>0</v>
      </c>
      <c r="BI136" s="27">
        <f t="shared" si="121"/>
        <v>0</v>
      </c>
      <c r="BJ136" s="27">
        <f t="shared" si="158"/>
        <v>0</v>
      </c>
      <c r="BK136" s="28">
        <f>IF((BK135+BE136+BF136)&gt;=$B$2*'SFV+BESS'!$I$9, $B$2*'SFV+BESS'!$I$9, (BK135+BE136+BF136))</f>
        <v>173.61249999999998</v>
      </c>
      <c r="BL136" s="110">
        <f t="shared" si="122"/>
        <v>0</v>
      </c>
      <c r="BQ136" s="251"/>
      <c r="BR136" s="41">
        <v>5.2916666666666696</v>
      </c>
      <c r="BS136" s="33">
        <f t="shared" si="176"/>
        <v>0</v>
      </c>
      <c r="BT136" s="33">
        <f>Gen_Cons_Horario!B3042</f>
        <v>0</v>
      </c>
      <c r="BU136" s="35">
        <f t="shared" si="151"/>
        <v>0</v>
      </c>
      <c r="BV136" s="116">
        <f>IF(AND(BU136&gt;0,BU136*$B$4+CB135&lt;=$B$2*'SFV+BESS'!$I$9,BU136&lt;'SFV+BESS'!$I$7), BU136*$B$4, IF(AND(BU136&gt;0,BU136*$B$4+CB135&gt;$B$2*'SFV+BESS'!$I$9,BU136*$B$4&lt;'SFV+BESS'!$I$7),$B$2*'SFV+BESS'!$I$9-CB135,IF(AND(BU136&gt;0,BU136*$B$4+CB135&gt;$B$2*'SFV+BESS'!$I$9,BU136*$B$4&gt;'SFV+BESS'!$I$7,CB135&lt;$B$2*'SFV+BESS'!$I$9),$B$2*'SFV+BESS'!$I$9-CB135,IF(AND(BU136&gt;0,BU136*$B$4+CB135&lt;=$B$2*'SFV+BESS'!$I$9,BU136&gt;'SFV+BESS'!$I$7),'SFV+BESS'!$I$7,0))))</f>
        <v>0</v>
      </c>
      <c r="BW136" s="27">
        <f>IF(AND(BU136&lt;0,CB135+BU136/$B$5&gt;$H$2,-BU136/'Carga-Descarga Año'!$B$5&lt;'SFV+BESS'!$I$7),BU136/$B$5,IF(AND(BU136&lt;0,CB135+BU136/$B$5&gt;$H$2,-BU136/'Carga-Descarga Año'!$B$5&gt;'SFV+BESS'!$I$7),-'SFV+BESS'!$I$7,IF(AND(BU136&lt;0,CB135+BU136/$B$5&lt;$H$2),-MIN('SFV+BESS'!$I$7,CB135-$H$2),0)))</f>
        <v>0</v>
      </c>
      <c r="BX136" s="33"/>
      <c r="BY136" s="33">
        <f t="shared" si="159"/>
        <v>0</v>
      </c>
      <c r="BZ136" s="27">
        <f t="shared" si="123"/>
        <v>0</v>
      </c>
      <c r="CA136" s="27">
        <f t="shared" si="124"/>
        <v>0</v>
      </c>
      <c r="CB136" s="28">
        <f>IF((CB135+BV136+BW136)&gt;=$B$2*'SFV+BESS'!$I$9, $B$2*'SFV+BESS'!$I$9, (CB135+BV136+BW136))</f>
        <v>173.61249999999998</v>
      </c>
      <c r="CC136" s="110">
        <f t="shared" si="125"/>
        <v>0</v>
      </c>
      <c r="CH136" s="251"/>
      <c r="CI136" s="41">
        <v>5.2916666666666696</v>
      </c>
      <c r="CJ136" s="33">
        <f t="shared" si="177"/>
        <v>0</v>
      </c>
      <c r="CK136" s="33">
        <f>Gen_Cons_Horario!B3786</f>
        <v>0</v>
      </c>
      <c r="CL136" s="35">
        <f t="shared" si="152"/>
        <v>0</v>
      </c>
      <c r="CM136" s="116">
        <f>IF(AND(CL136&gt;0,CL136*$B$4+CS135&lt;=$B$2*'SFV+BESS'!$I$9,CL136&lt;'SFV+BESS'!$I$7), CL136*$B$4, IF(AND(CL136&gt;0,CL136*$B$4+CS135&gt;$B$2*'SFV+BESS'!$I$9,CL136*$B$4&lt;'SFV+BESS'!$I$7),$B$2*'SFV+BESS'!$I$9-CS135,IF(AND(CL136&gt;0,CL136*$B$4+CS135&gt;$B$2*'SFV+BESS'!$I$9,CL136*$B$4&gt;'SFV+BESS'!$I$7,CS135&lt;$B$2*'SFV+BESS'!$I$9),$B$2*'SFV+BESS'!$I$9-CS135,IF(AND(CL136&gt;0,CL136*$B$4+CS135&lt;=$B$2*'SFV+BESS'!$I$9,CL136&gt;'SFV+BESS'!$I$7),'SFV+BESS'!$I$7,0))))</f>
        <v>0</v>
      </c>
      <c r="CN136" s="27">
        <f>IF(AND(CL136&lt;0,CS135+CL136/$B$5&gt;$H$2,-CL136/'Carga-Descarga Año'!$B$5&lt;'SFV+BESS'!$I$7),CL136/$B$5,IF(AND(CL136&lt;0,CS135+CL136/$B$5&gt;$H$2,-CL136/'Carga-Descarga Año'!$B$5&gt;'SFV+BESS'!$I$7),-'SFV+BESS'!$I$7,IF(AND(CL136&lt;0,CS135+CL136/$B$5&lt;$H$2),-MIN('SFV+BESS'!$I$7,CS135-$H$2),0)))</f>
        <v>0</v>
      </c>
      <c r="CO136" s="33"/>
      <c r="CP136" s="33">
        <f t="shared" si="160"/>
        <v>0</v>
      </c>
      <c r="CQ136" s="27">
        <f t="shared" si="126"/>
        <v>0</v>
      </c>
      <c r="CR136" s="27">
        <f t="shared" si="161"/>
        <v>0</v>
      </c>
      <c r="CS136" s="28">
        <f>IF((CS135+CM136+CN136)&gt;=$B$2*'SFV+BESS'!$I$9, $B$2*'SFV+BESS'!$I$9, (CS135+CM136+CN136))</f>
        <v>173.61249999999998</v>
      </c>
      <c r="CT136" s="110">
        <f t="shared" si="127"/>
        <v>0</v>
      </c>
      <c r="CY136" s="251"/>
      <c r="CZ136" s="41">
        <v>5.2916666666666696</v>
      </c>
      <c r="DA136" s="33">
        <f t="shared" si="178"/>
        <v>0</v>
      </c>
      <c r="DB136" s="33">
        <f>Gen_Cons_Horario!B4506</f>
        <v>0</v>
      </c>
      <c r="DC136" s="35">
        <f t="shared" si="143"/>
        <v>0</v>
      </c>
      <c r="DD136" s="116">
        <f>IF(AND(DC136&gt;0,DC136*$B$4+DJ135&lt;=$B$2*'SFV+BESS'!$I$9,DC136&lt;'SFV+BESS'!$I$7), DC136*$B$4, IF(AND(DC136&gt;0,DC136*$B$4+DJ135&gt;$B$2*'SFV+BESS'!$I$9,DC136*$B$4&lt;'SFV+BESS'!$I$7),$B$2*'SFV+BESS'!$I$9-DJ135,IF(AND(DC136&gt;0,DC136*$B$4+DJ135&gt;$B$2*'SFV+BESS'!$I$9,DC136*$B$4&gt;'SFV+BESS'!$I$7,DJ135&lt;$B$2*'SFV+BESS'!$I$9),$B$2*'SFV+BESS'!$I$9-DJ135,IF(AND(DC136&gt;0,DC136*$B$4+DJ135&lt;=$B$2*'SFV+BESS'!$I$9,DC136&gt;'SFV+BESS'!$I$7),'SFV+BESS'!$I$7,0))))</f>
        <v>0</v>
      </c>
      <c r="DE136" s="27">
        <f>IF(AND(DC136&lt;0,DJ135+DC136/$B$5&gt;$H$2,-DC136/'Carga-Descarga Año'!$B$5&lt;'SFV+BESS'!$I$7),DC136/$B$5,IF(AND(DC136&lt;0,DJ135+DC136/$B$5&gt;$H$2,-DC136/'Carga-Descarga Año'!$B$5&gt;'SFV+BESS'!$I$7),-'SFV+BESS'!$I$7,IF(AND(DC136&lt;0,DJ135+DC136/$B$5&lt;$H$2),-MIN('SFV+BESS'!$I$7,DJ135-$H$2),0)))</f>
        <v>0</v>
      </c>
      <c r="DF136" s="33"/>
      <c r="DG136" s="33">
        <f t="shared" si="162"/>
        <v>0</v>
      </c>
      <c r="DH136" s="27">
        <f t="shared" si="128"/>
        <v>0</v>
      </c>
      <c r="DI136" s="27">
        <f t="shared" si="129"/>
        <v>0</v>
      </c>
      <c r="DJ136" s="28">
        <f>IF((DJ135+DD136+DE136)&gt;=$B$2*'SFV+BESS'!$I$9, $B$2*'SFV+BESS'!$I$9, (DJ135+DD136+DE136))</f>
        <v>173.61249999999998</v>
      </c>
      <c r="DK136" s="110">
        <f t="shared" si="130"/>
        <v>0</v>
      </c>
      <c r="DP136" s="251"/>
      <c r="DQ136" s="41">
        <v>5.2916666666666696</v>
      </c>
      <c r="DR136" s="33">
        <f t="shared" si="179"/>
        <v>0</v>
      </c>
      <c r="DS136" s="33">
        <f>Gen_Cons_Horario!B5250</f>
        <v>0</v>
      </c>
      <c r="DT136" s="35">
        <f t="shared" si="144"/>
        <v>0</v>
      </c>
      <c r="DU136" s="116">
        <f>IF(AND(DT136&gt;0,DT136*$B$4+EA135&lt;=$B$2*'SFV+BESS'!$I$9,DT136&lt;'SFV+BESS'!$I$7), DT136*$B$4, IF(AND(DT136&gt;0,DT136*$B$4+EA135&gt;$B$2*'SFV+BESS'!$I$9,DT136*$B$4&lt;'SFV+BESS'!$I$7),$B$2*'SFV+BESS'!$I$9-EA135,IF(AND(DT136&gt;0,DT136*$B$4+EA135&gt;$B$2*'SFV+BESS'!$I$9,DT136*$B$4&gt;'SFV+BESS'!$I$7,EA135&lt;$B$2*'SFV+BESS'!$I$9),$B$2*'SFV+BESS'!$I$9-EA135,IF(AND(DT136&gt;0,DT136*$B$4+EA135&lt;=$B$2*'SFV+BESS'!$I$9,DT136&gt;'SFV+BESS'!$I$7),'SFV+BESS'!$I$7,0))))</f>
        <v>0</v>
      </c>
      <c r="DV136" s="27">
        <f>IF(AND(DT136&lt;0,EA135+DT136/$B$5&gt;$H$2,-DT136/'Carga-Descarga Año'!$B$5&lt;'SFV+BESS'!$I$7),DT136/$B$5,IF(AND(DT136&lt;0,EA135+DT136/$B$5&gt;$H$2,-DT136/'Carga-Descarga Año'!$B$5&gt;'SFV+BESS'!$I$7),-'SFV+BESS'!$I$7,IF(AND(DT136&lt;0,EA135+DT136/$B$5&lt;$H$2),-MIN('SFV+BESS'!$I$7,EA135-$H$2),0)))</f>
        <v>0</v>
      </c>
      <c r="DW136" s="33"/>
      <c r="DX136" s="33">
        <f t="shared" si="163"/>
        <v>0</v>
      </c>
      <c r="DY136" s="27">
        <f t="shared" si="131"/>
        <v>0</v>
      </c>
      <c r="DZ136" s="27">
        <f t="shared" si="164"/>
        <v>0</v>
      </c>
      <c r="EA136" s="28">
        <f>IF((EA135+DU136+DV136)&gt;=$B$2*'SFV+BESS'!$I$9, $B$2*'SFV+BESS'!$I$9, (EA135+DU136+DV136))</f>
        <v>173.61249999999998</v>
      </c>
      <c r="EB136" s="110">
        <f t="shared" si="132"/>
        <v>0</v>
      </c>
      <c r="EG136" s="251"/>
      <c r="EH136" s="41">
        <v>5.2916666666666696</v>
      </c>
      <c r="EI136" s="33">
        <f t="shared" si="180"/>
        <v>0</v>
      </c>
      <c r="EJ136" s="33">
        <f>Gen_Cons_Horario!B5994</f>
        <v>0</v>
      </c>
      <c r="EK136" s="35">
        <f t="shared" si="145"/>
        <v>0</v>
      </c>
      <c r="EL136" s="116">
        <f>IF(AND(EK136&gt;0,EK136*$B$4+ER135&lt;=$B$2*'SFV+BESS'!$I$9,EK136&lt;'SFV+BESS'!$I$7), EK136*$B$4, IF(AND(EK136&gt;0,EK136*$B$4+ER135&gt;$B$2*'SFV+BESS'!$I$9,EK136*$B$4&lt;'SFV+BESS'!$I$7),$B$2*'SFV+BESS'!$I$9-ER135,IF(AND(EK136&gt;0,EK136*$B$4+ER135&gt;$B$2*'SFV+BESS'!$I$9,EK136*$B$4&gt;'SFV+BESS'!$I$7,ER135&lt;$B$2*'SFV+BESS'!$I$9),$B$2*'SFV+BESS'!$I$9-ER135,IF(AND(EK136&gt;0,EK136*$B$4+ER135&lt;=$B$2*'SFV+BESS'!$I$9,EK136&gt;'SFV+BESS'!$I$7),'SFV+BESS'!$I$7,0))))</f>
        <v>0</v>
      </c>
      <c r="EM136" s="27">
        <f>IF(AND(EK136&lt;0,ER135+EK136/$B$5&gt;$H$2,-EK136/'Carga-Descarga Año'!$B$5&lt;'SFV+BESS'!$I$7),EK136/$B$5,IF(AND(EK136&lt;0,ER135+EK136/$B$5&gt;$H$2,-EK136/'Carga-Descarga Año'!$B$5&gt;'SFV+BESS'!$I$7),-'SFV+BESS'!$I$7,IF(AND(EK136&lt;0,ER135+EK136/$B$5&lt;$H$2),-MIN('SFV+BESS'!$I$7,ER135-$H$2),0)))</f>
        <v>0</v>
      </c>
      <c r="EN136" s="33"/>
      <c r="EO136" s="33">
        <f t="shared" si="165"/>
        <v>0</v>
      </c>
      <c r="EP136" s="27">
        <f t="shared" si="133"/>
        <v>0</v>
      </c>
      <c r="EQ136" s="27">
        <f t="shared" si="166"/>
        <v>0</v>
      </c>
      <c r="ER136" s="28">
        <f>IF((ER135+EL136+EM136)&gt;=$B$2*'SFV+BESS'!$I$9, $B$2*'SFV+BESS'!$I$9, (ER135+EL136+EM136))</f>
        <v>173.61249999999998</v>
      </c>
      <c r="ES136" s="110">
        <f t="shared" si="134"/>
        <v>0</v>
      </c>
      <c r="EX136" s="251"/>
      <c r="EY136" s="41">
        <v>5.2916666666666696</v>
      </c>
      <c r="EZ136" s="33">
        <f t="shared" si="181"/>
        <v>20.231242549735406</v>
      </c>
      <c r="FA136" s="33">
        <f>Gen_Cons_Horario!B6714</f>
        <v>0</v>
      </c>
      <c r="FB136" s="35">
        <f t="shared" si="146"/>
        <v>20.231242549735406</v>
      </c>
      <c r="FC136" s="116">
        <f>IF(AND(FB136&gt;0,FB136*$B$4+FI135&lt;=$B$2*'SFV+BESS'!$I$9,FB136&lt;'SFV+BESS'!$I$7), FB136*$B$4, IF(AND(FB136&gt;0,FB136*$B$4+FI135&gt;$B$2*'SFV+BESS'!$I$9,FB136*$B$4&lt;'SFV+BESS'!$I$7),$B$2*'SFV+BESS'!$I$9-FI135,IF(AND(FB136&gt;0,FB136*$B$4+FI135&gt;$B$2*'SFV+BESS'!$I$9,FB136*$B$4&gt;'SFV+BESS'!$I$7,FI135&lt;$B$2*'SFV+BESS'!$I$9),$B$2*'SFV+BESS'!$I$9-FI135,IF(AND(FB136&gt;0,FB136*$B$4+FI135&lt;=$B$2*'SFV+BESS'!$I$9,FB136&gt;'SFV+BESS'!$I$7),'SFV+BESS'!$I$7,0))))</f>
        <v>0</v>
      </c>
      <c r="FD136" s="27">
        <f>IF(AND(FB136&lt;0,FI135+FB136/$B$5&gt;$H$2,-FB136/'Carga-Descarga Año'!$B$5&lt;'SFV+BESS'!$I$7),FB136/$B$5,IF(AND(FB136&lt;0,FI135+FB136/$B$5&gt;$H$2,-FB136/'Carga-Descarga Año'!$B$5&gt;'SFV+BESS'!$I$7),-'SFV+BESS'!$I$7,IF(AND(FB136&lt;0,FI135+FB136/$B$5&lt;$H$2),-MIN('SFV+BESS'!$I$7,FI135-$H$2),0)))</f>
        <v>0</v>
      </c>
      <c r="FE136" s="33"/>
      <c r="FF136" s="33">
        <f t="shared" si="167"/>
        <v>0</v>
      </c>
      <c r="FG136" s="27">
        <f t="shared" si="135"/>
        <v>0</v>
      </c>
      <c r="FH136" s="27">
        <f t="shared" si="168"/>
        <v>0</v>
      </c>
      <c r="FI136" s="28">
        <f>IF((FI135+FC136+FD136)&gt;=$B$2*'SFV+BESS'!$I$9, $B$2*'SFV+BESS'!$I$9, (FI135+FC136+FD136))</f>
        <v>173.61249999999998</v>
      </c>
      <c r="FJ136" s="110">
        <f t="shared" si="136"/>
        <v>20.231242549735406</v>
      </c>
      <c r="FO136" s="251"/>
      <c r="FP136" s="41">
        <v>5.2916666666666696</v>
      </c>
      <c r="FQ136" s="33">
        <f t="shared" si="182"/>
        <v>47.678344123536192</v>
      </c>
      <c r="FR136" s="33">
        <f>Gen_Cons_Horario!B7458</f>
        <v>0</v>
      </c>
      <c r="FS136" s="35">
        <f t="shared" si="147"/>
        <v>47.678344123536192</v>
      </c>
      <c r="FT136" s="116">
        <f>IF(AND(FS136&gt;0,FS136*$B$4+FZ135&lt;=$B$2*'SFV+BESS'!$I$9,FS136&lt;'SFV+BESS'!$I$7), FS136*$B$4, IF(AND(FS136&gt;0,FS136*$B$4+FZ135&gt;$B$2*'SFV+BESS'!$I$9,FS136*$B$4&lt;'SFV+BESS'!$I$7),$B$2*'SFV+BESS'!$I$9-FZ135,IF(AND(FS136&gt;0,FS136*$B$4+FZ135&gt;$B$2*'SFV+BESS'!$I$9,FS136*$B$4&gt;'SFV+BESS'!$I$7,FZ135&lt;$B$2*'SFV+BESS'!$I$9),$B$2*'SFV+BESS'!$I$9-FZ135,IF(AND(FS136&gt;0,FS136*$B$4+FZ135&lt;=$B$2*'SFV+BESS'!$I$9,FS136&gt;'SFV+BESS'!$I$7),'SFV+BESS'!$I$7,0))))</f>
        <v>0</v>
      </c>
      <c r="FU136" s="27">
        <f>IF(AND(FS136&lt;0,FZ135+FS136/$B$5&gt;$H$2,-FS136/'Carga-Descarga Año'!$B$5&lt;'SFV+BESS'!$I$7),FS136/$B$5,IF(AND(FS136&lt;0,FZ135+FS136/$B$5&gt;$H$2,-FS136/'Carga-Descarga Año'!$B$5&gt;'SFV+BESS'!$I$7),-'SFV+BESS'!$I$7,IF(AND(FS136&lt;0,FZ135+FS136/$B$5&lt;$H$2),-MIN('SFV+BESS'!$I$7,FZ135-$H$2),0)))</f>
        <v>0</v>
      </c>
      <c r="FV136" s="33"/>
      <c r="FW136" s="33">
        <f t="shared" si="169"/>
        <v>0</v>
      </c>
      <c r="FX136" s="27">
        <f t="shared" si="137"/>
        <v>0</v>
      </c>
      <c r="FY136" s="27">
        <f t="shared" si="170"/>
        <v>0</v>
      </c>
      <c r="FZ136" s="28">
        <f>IF((FZ135+FT136+FU136)&gt;=$B$2*'SFV+BESS'!$I$9, $B$2*'SFV+BESS'!$I$9, (FZ135+FT136+FU136))</f>
        <v>173.61249999999998</v>
      </c>
      <c r="GA136" s="110">
        <f t="shared" si="138"/>
        <v>47.678344123536192</v>
      </c>
      <c r="GF136" s="251"/>
      <c r="GG136" s="41">
        <v>5.2916666666666696</v>
      </c>
      <c r="GH136" s="33">
        <f t="shared" si="183"/>
        <v>47.68278908167801</v>
      </c>
      <c r="GI136" s="33">
        <f>Gen_Cons_Horario!B8178</f>
        <v>0</v>
      </c>
      <c r="GJ136" s="35">
        <f t="shared" si="153"/>
        <v>47.68278908167801</v>
      </c>
      <c r="GK136" s="116">
        <f>IF(AND(GJ136&gt;0,GJ136*$B$4+GQ135&lt;=$B$2*'SFV+BESS'!$I$9,GJ136&lt;'SFV+BESS'!$I$7), GJ136*$B$4, IF(AND(GJ136&gt;0,GJ136*$B$4+GQ135&gt;$B$2*'SFV+BESS'!$I$9,GJ136*$B$4&lt;'SFV+BESS'!$I$7),$B$2*'SFV+BESS'!$I$9-GQ135,IF(AND(GJ136&gt;0,GJ136*$B$4+GQ135&gt;$B$2*'SFV+BESS'!$I$9,GJ136*$B$4&gt;'SFV+BESS'!$I$7,GQ135&lt;$B$2*'SFV+BESS'!$I$9),$B$2*'SFV+BESS'!$I$9-GQ135,IF(AND(GJ136&gt;0,GJ136*$B$4+GQ135&lt;=$B$2*'SFV+BESS'!$I$9,GJ136&gt;'SFV+BESS'!$I$7),'SFV+BESS'!$I$7,0))))</f>
        <v>0</v>
      </c>
      <c r="GL136" s="27">
        <f>IF(AND(GJ136&lt;0,GQ135+GJ136/$B$5&gt;$H$2,-GJ136/'Carga-Descarga Año'!$B$5&lt;'SFV+BESS'!$I$7),GJ136/$B$5,IF(AND(GJ136&lt;0,GQ135+GJ136/$B$5&gt;$H$2,-GJ136/'Carga-Descarga Año'!$B$5&gt;'SFV+BESS'!$I$7),-'SFV+BESS'!$I$7,IF(AND(GJ136&lt;0,GQ135+GJ136/$B$5&lt;$H$2),-MIN('SFV+BESS'!$I$7,GQ135-$H$2),0)))</f>
        <v>0</v>
      </c>
      <c r="GM136" s="33"/>
      <c r="GN136" s="33">
        <f t="shared" si="171"/>
        <v>0</v>
      </c>
      <c r="GO136" s="27">
        <f t="shared" si="139"/>
        <v>0</v>
      </c>
      <c r="GP136" s="27">
        <f t="shared" si="172"/>
        <v>0</v>
      </c>
      <c r="GQ136" s="28">
        <f>IF((GQ135+GK136+GL136)&gt;=$B$2*'SFV+BESS'!$I$9, $B$2*'SFV+BESS'!$I$9, (GQ135+GK136+GL136))</f>
        <v>173.61249999999998</v>
      </c>
      <c r="GR136" s="110">
        <f t="shared" si="140"/>
        <v>47.68278908167801</v>
      </c>
    </row>
    <row r="137" spans="1:200">
      <c r="A137" s="249"/>
      <c r="B137" s="41">
        <v>5.3333333333333401</v>
      </c>
      <c r="C137" s="38">
        <f t="shared" si="154"/>
        <v>70.656558862291604</v>
      </c>
      <c r="D137" s="2">
        <f>Gen_Cons_Horario!B163</f>
        <v>104.398</v>
      </c>
      <c r="E137" s="140">
        <f t="shared" ref="E137:E200" si="184">C137-D137</f>
        <v>-33.741441137708392</v>
      </c>
      <c r="F137" s="116">
        <f>IF(AND(E137&gt;0,E137*$B$4+L136&lt;=$B$2*'SFV+BESS'!$I$9,E137&lt;'SFV+BESS'!$I$7), E137*$B$4, IF(AND(E137&gt;0,E137*$B$4+L136&gt;$B$2*'SFV+BESS'!$I$9,E137*$B$4&lt;'SFV+BESS'!$I$7),$B$2*'SFV+BESS'!$I$9-L136,IF(AND(E137&gt;0,E137*$B$4+L136&gt;$B$2*'SFV+BESS'!$I$9,E137*$B$4&gt;'SFV+BESS'!$I$7,L136&lt;$B$2*'SFV+BESS'!$I$9),$B$2*'SFV+BESS'!$I$9-L136,IF(AND(E137&gt;0,E137*$B$4+L136&lt;=$B$2*'SFV+BESS'!$I$9,E137&gt;'SFV+BESS'!$I$7),'SFV+BESS'!$I$7,0))))</f>
        <v>0</v>
      </c>
      <c r="G137" s="27">
        <f>IF(AND(E137&lt;0,L136+E137/$B$5&gt;$H$2,-E137/'Carga-Descarga Año'!$B$5&lt;'SFV+BESS'!$I$7),E137/$B$5,IF(AND(E137&lt;0,L136+E137/$B$5&gt;$H$2,-E137/'Carga-Descarga Año'!$B$5&gt;'SFV+BESS'!$I$7),-'SFV+BESS'!$I$7,IF(AND(E137&lt;0,L136+E137/$B$5&lt;$H$2),-MIN('SFV+BESS'!$I$7,L136-$H$2),0)))</f>
        <v>-35.517306460745679</v>
      </c>
      <c r="I137" s="38">
        <f t="shared" ref="I137:I200" si="185">IF(E137&gt;0,D137,C137)</f>
        <v>70.656558862291604</v>
      </c>
      <c r="J137" s="27">
        <f t="shared" si="115"/>
        <v>33.741441137708392</v>
      </c>
      <c r="K137" s="27">
        <f t="shared" ref="K137:K200" si="186">IF(J137&lt;-E137,-(E137+J137),0)</f>
        <v>0</v>
      </c>
      <c r="L137" s="28">
        <f>IF((L136+F137+G137)&gt;=$B$2*'SFV+BESS'!$I$9, $B$2*'SFV+BESS'!$I$9, (L136+F137+G137))</f>
        <v>137.01124179816958</v>
      </c>
      <c r="M137" s="110">
        <f t="shared" si="116"/>
        <v>0</v>
      </c>
      <c r="R137" s="251"/>
      <c r="S137" s="41">
        <v>5.3333333333333401</v>
      </c>
      <c r="T137" s="2">
        <f t="shared" si="173"/>
        <v>61.850962829188468</v>
      </c>
      <c r="U137" s="2">
        <f>Gen_Cons_Horario!B907</f>
        <v>74.570000000000007</v>
      </c>
      <c r="V137" s="35">
        <f t="shared" si="148"/>
        <v>-12.719037170811539</v>
      </c>
      <c r="W137" s="116">
        <f>IF(AND(V137&gt;0,V137*$B$4+AC136&lt;=$B$2*'SFV+BESS'!$I$9,V137&lt;'SFV+BESS'!$I$7), V137*$B$4, IF(AND(V137&gt;0,V137*$B$4+AC136&gt;$B$2*'SFV+BESS'!$I$9,V137*$B$4&lt;'SFV+BESS'!$I$7),$B$2*'SFV+BESS'!$I$9-AC136,IF(AND(V137&gt;0,V137*$B$4+AC136&gt;$B$2*'SFV+BESS'!$I$9,V137*$B$4&gt;'SFV+BESS'!$I$7,AC136&lt;$B$2*'SFV+BESS'!$I$9),$B$2*'SFV+BESS'!$I$9-AC136,IF(AND(V137&gt;0,V137*$B$4+AC136&lt;=$B$2*'SFV+BESS'!$I$9,V137&gt;'SFV+BESS'!$I$7),'SFV+BESS'!$I$7,0))))</f>
        <v>0</v>
      </c>
      <c r="X137" s="27">
        <f>IF(AND(V137&lt;0,AC136+V137/$B$5&gt;$H$2,-V137/'Carga-Descarga Año'!$B$5&lt;'SFV+BESS'!$I$7),V137/$B$5,IF(AND(V137&lt;0,AC136+V137/$B$5&gt;$H$2,-V137/'Carga-Descarga Año'!$B$5&gt;'SFV+BESS'!$I$7),-'SFV+BESS'!$I$7,IF(AND(V137&lt;0,AC136+V137/$B$5&lt;$H$2),-MIN('SFV+BESS'!$I$7,AC136-$H$2),0)))</f>
        <v>-13.388460179801621</v>
      </c>
      <c r="Z137" s="33">
        <f t="shared" si="142"/>
        <v>61.850962829188468</v>
      </c>
      <c r="AA137" s="27">
        <f t="shared" si="117"/>
        <v>12.719037170811539</v>
      </c>
      <c r="AB137" s="27">
        <f t="shared" si="141"/>
        <v>0</v>
      </c>
      <c r="AC137" s="28">
        <f>IF((AC136+W137+X137)&gt;=$B$2*'SFV+BESS'!$I$9, $B$2*'SFV+BESS'!$I$9, (AC136+W137+X137))</f>
        <v>160.22403982019836</v>
      </c>
      <c r="AD137" s="110">
        <f t="shared" si="118"/>
        <v>0</v>
      </c>
      <c r="AI137" s="251"/>
      <c r="AJ137" s="41">
        <v>5.3333333333333401</v>
      </c>
      <c r="AK137" s="52">
        <f t="shared" si="174"/>
        <v>49.086071190777005</v>
      </c>
      <c r="AL137" s="33">
        <f>Gen_Cons_Horario!B1579</f>
        <v>41.013500000000008</v>
      </c>
      <c r="AM137" s="35">
        <f t="shared" si="149"/>
        <v>8.0725711907769977</v>
      </c>
      <c r="AN137" s="116">
        <f>IF(AND(AM137&gt;0,AM137*$B$4+AT136&lt;=$B$2*'SFV+BESS'!$I$9,AM137&lt;'SFV+BESS'!$I$7), AM137*$B$4, IF(AND(AM137&gt;0,AM137*$B$4+AT136&gt;$B$2*'SFV+BESS'!$I$9,AM137*$B$4&lt;'SFV+BESS'!$I$7),$B$2*'SFV+BESS'!$I$9-AT136,IF(AND(AM137&gt;0,AM137*$B$4+AT136&gt;$B$2*'SFV+BESS'!$I$9,AM137*$B$4&gt;'SFV+BESS'!$I$7,AT136&lt;$B$2*'SFV+BESS'!$I$9),$B$2*'SFV+BESS'!$I$9-AT136,IF(AND(AM137&gt;0,AM137*$B$4+AT136&lt;=$B$2*'SFV+BESS'!$I$9,AM137&gt;'SFV+BESS'!$I$7),'SFV+BESS'!$I$7,0))))</f>
        <v>1.0803150836430291</v>
      </c>
      <c r="AO137" s="27">
        <f>IF(AND(AM137&lt;0,AT136+AM137/$B$5&gt;$H$2,-AM137/'Carga-Descarga Año'!$B$5&lt;'SFV+BESS'!$I$7),AM137/$B$5,IF(AND(AM137&lt;0,AT136+AM137/$B$5&gt;$H$2,-AM137/'Carga-Descarga Año'!$B$5&gt;'SFV+BESS'!$I$7),-'SFV+BESS'!$I$7,IF(AND(AM137&lt;0,AT136+AM137/$B$5&lt;$H$2),-MIN('SFV+BESS'!$I$7,AT136-$H$2),0)))</f>
        <v>0</v>
      </c>
      <c r="AP137" s="33"/>
      <c r="AQ137" s="33">
        <f t="shared" si="155"/>
        <v>41.013500000000008</v>
      </c>
      <c r="AR137" s="27">
        <f t="shared" si="119"/>
        <v>0</v>
      </c>
      <c r="AS137" s="27">
        <f t="shared" si="156"/>
        <v>0</v>
      </c>
      <c r="AT137" s="28">
        <f>IF((AT136+AN137+AO137)&gt;=$B$2*'SFV+BESS'!$I$9, $B$2*'SFV+BESS'!$I$9, (AT136+AN137+AO137))</f>
        <v>173.61249999999998</v>
      </c>
      <c r="AU137" s="110">
        <f t="shared" si="120"/>
        <v>6.9353974185211777</v>
      </c>
      <c r="AZ137" s="251"/>
      <c r="BA137" s="41">
        <v>5.3333333333333401</v>
      </c>
      <c r="BB137" s="33">
        <f t="shared" si="175"/>
        <v>20.518647630804924</v>
      </c>
      <c r="BC137" s="33">
        <f>Gen_Cons_Horario!B2323</f>
        <v>0</v>
      </c>
      <c r="BD137" s="35">
        <f t="shared" si="150"/>
        <v>20.518647630804924</v>
      </c>
      <c r="BE137" s="116">
        <f>IF(AND(BD137&gt;0,BD137*$B$4+BK136&lt;=$B$2*'SFV+BESS'!$I$9,BD137&lt;'SFV+BESS'!$I$7), BD137*$B$4, IF(AND(BD137&gt;0,BD137*$B$4+BK136&gt;$B$2*'SFV+BESS'!$I$9,BD137*$B$4&lt;'SFV+BESS'!$I$7),$B$2*'SFV+BESS'!$I$9-BK136,IF(AND(BD137&gt;0,BD137*$B$4+BK136&gt;$B$2*'SFV+BESS'!$I$9,BD137*$B$4&gt;'SFV+BESS'!$I$7,BK136&lt;$B$2*'SFV+BESS'!$I$9),$B$2*'SFV+BESS'!$I$9-BK136,IF(AND(BD137&gt;0,BD137*$B$4+BK136&lt;=$B$2*'SFV+BESS'!$I$9,BD137&gt;'SFV+BESS'!$I$7),'SFV+BESS'!$I$7,0))))</f>
        <v>0</v>
      </c>
      <c r="BF137" s="27">
        <f>IF(AND(BD137&lt;0,BK136+BD137/$B$5&gt;$H$2,-BD137/'Carga-Descarga Año'!$B$5&lt;'SFV+BESS'!$I$7),BD137/$B$5,IF(AND(BD137&lt;0,BK136+BD137/$B$5&gt;$H$2,-BD137/'Carga-Descarga Año'!$B$5&gt;'SFV+BESS'!$I$7),-'SFV+BESS'!$I$7,IF(AND(BD137&lt;0,BK136+BD137/$B$5&lt;$H$2),-MIN('SFV+BESS'!$I$7,BK136-$H$2),0)))</f>
        <v>0</v>
      </c>
      <c r="BG137" s="33"/>
      <c r="BH137" s="33">
        <f t="shared" si="157"/>
        <v>0</v>
      </c>
      <c r="BI137" s="27">
        <f t="shared" si="121"/>
        <v>0</v>
      </c>
      <c r="BJ137" s="27">
        <f t="shared" si="158"/>
        <v>0</v>
      </c>
      <c r="BK137" s="28">
        <f>IF((BK136+BE137+BF137)&gt;=$B$2*'SFV+BESS'!$I$9, $B$2*'SFV+BESS'!$I$9, (BK136+BE137+BF137))</f>
        <v>173.61249999999998</v>
      </c>
      <c r="BL137" s="110">
        <f t="shared" si="122"/>
        <v>20.518647630804924</v>
      </c>
      <c r="BQ137" s="251"/>
      <c r="BR137" s="41">
        <v>5.3333333333333401</v>
      </c>
      <c r="BS137" s="33">
        <f t="shared" si="176"/>
        <v>1.3517615596903494</v>
      </c>
      <c r="BT137" s="33">
        <f>Gen_Cons_Horario!B3043</f>
        <v>0</v>
      </c>
      <c r="BU137" s="35">
        <f t="shared" si="151"/>
        <v>1.3517615596903494</v>
      </c>
      <c r="BV137" s="116">
        <f>IF(AND(BU137&gt;0,BU137*$B$4+CB136&lt;=$B$2*'SFV+BESS'!$I$9,BU137&lt;'SFV+BESS'!$I$7), BU137*$B$4, IF(AND(BU137&gt;0,BU137*$B$4+CB136&gt;$B$2*'SFV+BESS'!$I$9,BU137*$B$4&lt;'SFV+BESS'!$I$7),$B$2*'SFV+BESS'!$I$9-CB136,IF(AND(BU137&gt;0,BU137*$B$4+CB136&gt;$B$2*'SFV+BESS'!$I$9,BU137*$B$4&gt;'SFV+BESS'!$I$7,CB136&lt;$B$2*'SFV+BESS'!$I$9),$B$2*'SFV+BESS'!$I$9-CB136,IF(AND(BU137&gt;0,BU137*$B$4+CB136&lt;=$B$2*'SFV+BESS'!$I$9,BU137&gt;'SFV+BESS'!$I$7),'SFV+BESS'!$I$7,0))))</f>
        <v>0</v>
      </c>
      <c r="BW137" s="27">
        <f>IF(AND(BU137&lt;0,CB136+BU137/$B$5&gt;$H$2,-BU137/'Carga-Descarga Año'!$B$5&lt;'SFV+BESS'!$I$7),BU137/$B$5,IF(AND(BU137&lt;0,CB136+BU137/$B$5&gt;$H$2,-BU137/'Carga-Descarga Año'!$B$5&gt;'SFV+BESS'!$I$7),-'SFV+BESS'!$I$7,IF(AND(BU137&lt;0,CB136+BU137/$B$5&lt;$H$2),-MIN('SFV+BESS'!$I$7,CB136-$H$2),0)))</f>
        <v>0</v>
      </c>
      <c r="BX137" s="33"/>
      <c r="BY137" s="33">
        <f t="shared" si="159"/>
        <v>0</v>
      </c>
      <c r="BZ137" s="27">
        <f t="shared" si="123"/>
        <v>0</v>
      </c>
      <c r="CA137" s="27">
        <f t="shared" si="124"/>
        <v>0</v>
      </c>
      <c r="CB137" s="28">
        <f>IF((CB136+BV137+BW137)&gt;=$B$2*'SFV+BESS'!$I$9, $B$2*'SFV+BESS'!$I$9, (CB136+BV137+BW137))</f>
        <v>173.61249999999998</v>
      </c>
      <c r="CC137" s="110">
        <f t="shared" si="125"/>
        <v>1.3517615596903494</v>
      </c>
      <c r="CH137" s="251"/>
      <c r="CI137" s="41">
        <v>5.3333333333333401</v>
      </c>
      <c r="CJ137" s="33">
        <f t="shared" si="177"/>
        <v>0</v>
      </c>
      <c r="CK137" s="33">
        <f>Gen_Cons_Horario!B3787</f>
        <v>0</v>
      </c>
      <c r="CL137" s="35">
        <f t="shared" si="152"/>
        <v>0</v>
      </c>
      <c r="CM137" s="116">
        <f>IF(AND(CL137&gt;0,CL137*$B$4+CS136&lt;=$B$2*'SFV+BESS'!$I$9,CL137&lt;'SFV+BESS'!$I$7), CL137*$B$4, IF(AND(CL137&gt;0,CL137*$B$4+CS136&gt;$B$2*'SFV+BESS'!$I$9,CL137*$B$4&lt;'SFV+BESS'!$I$7),$B$2*'SFV+BESS'!$I$9-CS136,IF(AND(CL137&gt;0,CL137*$B$4+CS136&gt;$B$2*'SFV+BESS'!$I$9,CL137*$B$4&gt;'SFV+BESS'!$I$7,CS136&lt;$B$2*'SFV+BESS'!$I$9),$B$2*'SFV+BESS'!$I$9-CS136,IF(AND(CL137&gt;0,CL137*$B$4+CS136&lt;=$B$2*'SFV+BESS'!$I$9,CL137&gt;'SFV+BESS'!$I$7),'SFV+BESS'!$I$7,0))))</f>
        <v>0</v>
      </c>
      <c r="CN137" s="27">
        <f>IF(AND(CL137&lt;0,CS136+CL137/$B$5&gt;$H$2,-CL137/'Carga-Descarga Año'!$B$5&lt;'SFV+BESS'!$I$7),CL137/$B$5,IF(AND(CL137&lt;0,CS136+CL137/$B$5&gt;$H$2,-CL137/'Carga-Descarga Año'!$B$5&gt;'SFV+BESS'!$I$7),-'SFV+BESS'!$I$7,IF(AND(CL137&lt;0,CS136+CL137/$B$5&lt;$H$2),-MIN('SFV+BESS'!$I$7,CS136-$H$2),0)))</f>
        <v>0</v>
      </c>
      <c r="CO137" s="33"/>
      <c r="CP137" s="33">
        <f t="shared" si="160"/>
        <v>0</v>
      </c>
      <c r="CQ137" s="27">
        <f t="shared" si="126"/>
        <v>0</v>
      </c>
      <c r="CR137" s="27">
        <f t="shared" si="161"/>
        <v>0</v>
      </c>
      <c r="CS137" s="28">
        <f>IF((CS136+CM137+CN137)&gt;=$B$2*'SFV+BESS'!$I$9, $B$2*'SFV+BESS'!$I$9, (CS136+CM137+CN137))</f>
        <v>173.61249999999998</v>
      </c>
      <c r="CT137" s="110">
        <f t="shared" si="127"/>
        <v>0</v>
      </c>
      <c r="CY137" s="251"/>
      <c r="CZ137" s="41">
        <v>5.3333333333333401</v>
      </c>
      <c r="DA137" s="33">
        <f t="shared" si="178"/>
        <v>0</v>
      </c>
      <c r="DB137" s="33">
        <f>Gen_Cons_Horario!B4507</f>
        <v>0</v>
      </c>
      <c r="DC137" s="35">
        <f t="shared" si="143"/>
        <v>0</v>
      </c>
      <c r="DD137" s="116">
        <f>IF(AND(DC137&gt;0,DC137*$B$4+DJ136&lt;=$B$2*'SFV+BESS'!$I$9,DC137&lt;'SFV+BESS'!$I$7), DC137*$B$4, IF(AND(DC137&gt;0,DC137*$B$4+DJ136&gt;$B$2*'SFV+BESS'!$I$9,DC137*$B$4&lt;'SFV+BESS'!$I$7),$B$2*'SFV+BESS'!$I$9-DJ136,IF(AND(DC137&gt;0,DC137*$B$4+DJ136&gt;$B$2*'SFV+BESS'!$I$9,DC137*$B$4&gt;'SFV+BESS'!$I$7,DJ136&lt;$B$2*'SFV+BESS'!$I$9),$B$2*'SFV+BESS'!$I$9-DJ136,IF(AND(DC137&gt;0,DC137*$B$4+DJ136&lt;=$B$2*'SFV+BESS'!$I$9,DC137&gt;'SFV+BESS'!$I$7),'SFV+BESS'!$I$7,0))))</f>
        <v>0</v>
      </c>
      <c r="DE137" s="27">
        <f>IF(AND(DC137&lt;0,DJ136+DC137/$B$5&gt;$H$2,-DC137/'Carga-Descarga Año'!$B$5&lt;'SFV+BESS'!$I$7),DC137/$B$5,IF(AND(DC137&lt;0,DJ136+DC137/$B$5&gt;$H$2,-DC137/'Carga-Descarga Año'!$B$5&gt;'SFV+BESS'!$I$7),-'SFV+BESS'!$I$7,IF(AND(DC137&lt;0,DJ136+DC137/$B$5&lt;$H$2),-MIN('SFV+BESS'!$I$7,DJ136-$H$2),0)))</f>
        <v>0</v>
      </c>
      <c r="DF137" s="33"/>
      <c r="DG137" s="33">
        <f t="shared" si="162"/>
        <v>0</v>
      </c>
      <c r="DH137" s="27">
        <f t="shared" si="128"/>
        <v>0</v>
      </c>
      <c r="DI137" s="27">
        <f t="shared" si="129"/>
        <v>0</v>
      </c>
      <c r="DJ137" s="28">
        <f>IF((DJ136+DD137+DE137)&gt;=$B$2*'SFV+BESS'!$I$9, $B$2*'SFV+BESS'!$I$9, (DJ136+DD137+DE137))</f>
        <v>173.61249999999998</v>
      </c>
      <c r="DK137" s="110">
        <f t="shared" si="130"/>
        <v>0</v>
      </c>
      <c r="DP137" s="251"/>
      <c r="DQ137" s="41">
        <v>5.3333333333333401</v>
      </c>
      <c r="DR137" s="33">
        <f t="shared" si="179"/>
        <v>6.4835279294787034</v>
      </c>
      <c r="DS137" s="33">
        <f>Gen_Cons_Horario!B5251</f>
        <v>0</v>
      </c>
      <c r="DT137" s="35">
        <f t="shared" si="144"/>
        <v>6.4835279294787034</v>
      </c>
      <c r="DU137" s="116">
        <f>IF(AND(DT137&gt;0,DT137*$B$4+EA136&lt;=$B$2*'SFV+BESS'!$I$9,DT137&lt;'SFV+BESS'!$I$7), DT137*$B$4, IF(AND(DT137&gt;0,DT137*$B$4+EA136&gt;$B$2*'SFV+BESS'!$I$9,DT137*$B$4&lt;'SFV+BESS'!$I$7),$B$2*'SFV+BESS'!$I$9-EA136,IF(AND(DT137&gt;0,DT137*$B$4+EA136&gt;$B$2*'SFV+BESS'!$I$9,DT137*$B$4&gt;'SFV+BESS'!$I$7,EA136&lt;$B$2*'SFV+BESS'!$I$9),$B$2*'SFV+BESS'!$I$9-EA136,IF(AND(DT137&gt;0,DT137*$B$4+EA136&lt;=$B$2*'SFV+BESS'!$I$9,DT137&gt;'SFV+BESS'!$I$7),'SFV+BESS'!$I$7,0))))</f>
        <v>0</v>
      </c>
      <c r="DV137" s="27">
        <f>IF(AND(DT137&lt;0,EA136+DT137/$B$5&gt;$H$2,-DT137/'Carga-Descarga Año'!$B$5&lt;'SFV+BESS'!$I$7),DT137/$B$5,IF(AND(DT137&lt;0,EA136+DT137/$B$5&gt;$H$2,-DT137/'Carga-Descarga Año'!$B$5&gt;'SFV+BESS'!$I$7),-'SFV+BESS'!$I$7,IF(AND(DT137&lt;0,EA136+DT137/$B$5&lt;$H$2),-MIN('SFV+BESS'!$I$7,EA136-$H$2),0)))</f>
        <v>0</v>
      </c>
      <c r="DW137" s="33"/>
      <c r="DX137" s="33">
        <f t="shared" si="163"/>
        <v>0</v>
      </c>
      <c r="DY137" s="27">
        <f t="shared" si="131"/>
        <v>0</v>
      </c>
      <c r="DZ137" s="27">
        <f t="shared" si="164"/>
        <v>0</v>
      </c>
      <c r="EA137" s="28">
        <f>IF((EA136+DU137+DV137)&gt;=$B$2*'SFV+BESS'!$I$9, $B$2*'SFV+BESS'!$I$9, (EA136+DU137+DV137))</f>
        <v>173.61249999999998</v>
      </c>
      <c r="EB137" s="110">
        <f t="shared" si="132"/>
        <v>6.4835279294787034</v>
      </c>
      <c r="EG137" s="251"/>
      <c r="EH137" s="41">
        <v>5.3333333333333401</v>
      </c>
      <c r="EI137" s="33">
        <f t="shared" si="180"/>
        <v>40.108563582829348</v>
      </c>
      <c r="EJ137" s="33">
        <f>Gen_Cons_Horario!B5995</f>
        <v>0</v>
      </c>
      <c r="EK137" s="35">
        <f t="shared" si="145"/>
        <v>40.108563582829348</v>
      </c>
      <c r="EL137" s="116">
        <f>IF(AND(EK137&gt;0,EK137*$B$4+ER136&lt;=$B$2*'SFV+BESS'!$I$9,EK137&lt;'SFV+BESS'!$I$7), EK137*$B$4, IF(AND(EK137&gt;0,EK137*$B$4+ER136&gt;$B$2*'SFV+BESS'!$I$9,EK137*$B$4&lt;'SFV+BESS'!$I$7),$B$2*'SFV+BESS'!$I$9-ER136,IF(AND(EK137&gt;0,EK137*$B$4+ER136&gt;$B$2*'SFV+BESS'!$I$9,EK137*$B$4&gt;'SFV+BESS'!$I$7,ER136&lt;$B$2*'SFV+BESS'!$I$9),$B$2*'SFV+BESS'!$I$9-ER136,IF(AND(EK137&gt;0,EK137*$B$4+ER136&lt;=$B$2*'SFV+BESS'!$I$9,EK137&gt;'SFV+BESS'!$I$7),'SFV+BESS'!$I$7,0))))</f>
        <v>0</v>
      </c>
      <c r="EM137" s="27">
        <f>IF(AND(EK137&lt;0,ER136+EK137/$B$5&gt;$H$2,-EK137/'Carga-Descarga Año'!$B$5&lt;'SFV+BESS'!$I$7),EK137/$B$5,IF(AND(EK137&lt;0,ER136+EK137/$B$5&gt;$H$2,-EK137/'Carga-Descarga Año'!$B$5&gt;'SFV+BESS'!$I$7),-'SFV+BESS'!$I$7,IF(AND(EK137&lt;0,ER136+EK137/$B$5&lt;$H$2),-MIN('SFV+BESS'!$I$7,ER136-$H$2),0)))</f>
        <v>0</v>
      </c>
      <c r="EN137" s="33"/>
      <c r="EO137" s="33">
        <f t="shared" si="165"/>
        <v>0</v>
      </c>
      <c r="EP137" s="27">
        <f t="shared" si="133"/>
        <v>0</v>
      </c>
      <c r="EQ137" s="27">
        <f t="shared" si="166"/>
        <v>0</v>
      </c>
      <c r="ER137" s="28">
        <f>IF((ER136+EL137+EM137)&gt;=$B$2*'SFV+BESS'!$I$9, $B$2*'SFV+BESS'!$I$9, (ER136+EL137+EM137))</f>
        <v>173.61249999999998</v>
      </c>
      <c r="ES137" s="110">
        <f t="shared" si="134"/>
        <v>40.108563582829348</v>
      </c>
      <c r="EX137" s="251"/>
      <c r="EY137" s="41">
        <v>5.3333333333333401</v>
      </c>
      <c r="EZ137" s="33">
        <f t="shared" si="181"/>
        <v>65.465247118483433</v>
      </c>
      <c r="FA137" s="33">
        <f>Gen_Cons_Horario!B6715</f>
        <v>0</v>
      </c>
      <c r="FB137" s="35">
        <f t="shared" si="146"/>
        <v>65.465247118483433</v>
      </c>
      <c r="FC137" s="116">
        <f>IF(AND(FB137&gt;0,FB137*$B$4+FI136&lt;=$B$2*'SFV+BESS'!$I$9,FB137&lt;'SFV+BESS'!$I$7), FB137*$B$4, IF(AND(FB137&gt;0,FB137*$B$4+FI136&gt;$B$2*'SFV+BESS'!$I$9,FB137*$B$4&lt;'SFV+BESS'!$I$7),$B$2*'SFV+BESS'!$I$9-FI136,IF(AND(FB137&gt;0,FB137*$B$4+FI136&gt;$B$2*'SFV+BESS'!$I$9,FB137*$B$4&gt;'SFV+BESS'!$I$7,FI136&lt;$B$2*'SFV+BESS'!$I$9),$B$2*'SFV+BESS'!$I$9-FI136,IF(AND(FB137&gt;0,FB137*$B$4+FI136&lt;=$B$2*'SFV+BESS'!$I$9,FB137&gt;'SFV+BESS'!$I$7),'SFV+BESS'!$I$7,0))))</f>
        <v>0</v>
      </c>
      <c r="FD137" s="27">
        <f>IF(AND(FB137&lt;0,FI136+FB137/$B$5&gt;$H$2,-FB137/'Carga-Descarga Año'!$B$5&lt;'SFV+BESS'!$I$7),FB137/$B$5,IF(AND(FB137&lt;0,FI136+FB137/$B$5&gt;$H$2,-FB137/'Carga-Descarga Año'!$B$5&gt;'SFV+BESS'!$I$7),-'SFV+BESS'!$I$7,IF(AND(FB137&lt;0,FI136+FB137/$B$5&lt;$H$2),-MIN('SFV+BESS'!$I$7,FI136-$H$2),0)))</f>
        <v>0</v>
      </c>
      <c r="FE137" s="33"/>
      <c r="FF137" s="33">
        <f t="shared" si="167"/>
        <v>0</v>
      </c>
      <c r="FG137" s="27">
        <f t="shared" si="135"/>
        <v>0</v>
      </c>
      <c r="FH137" s="27">
        <f t="shared" si="168"/>
        <v>0</v>
      </c>
      <c r="FI137" s="28">
        <f>IF((FI136+FC137+FD137)&gt;=$B$2*'SFV+BESS'!$I$9, $B$2*'SFV+BESS'!$I$9, (FI136+FC137+FD137))</f>
        <v>173.61249999999998</v>
      </c>
      <c r="FJ137" s="110">
        <f t="shared" si="136"/>
        <v>65.465247118483433</v>
      </c>
      <c r="FO137" s="251"/>
      <c r="FP137" s="41">
        <v>5.3333333333333401</v>
      </c>
      <c r="FQ137" s="33">
        <f t="shared" si="182"/>
        <v>73.71429995891431</v>
      </c>
      <c r="FR137" s="33">
        <f>Gen_Cons_Horario!B7459</f>
        <v>119.312</v>
      </c>
      <c r="FS137" s="35">
        <f t="shared" si="147"/>
        <v>-45.597700041085687</v>
      </c>
      <c r="FT137" s="116">
        <f>IF(AND(FS137&gt;0,FS137*$B$4+FZ136&lt;=$B$2*'SFV+BESS'!$I$9,FS137&lt;'SFV+BESS'!$I$7), FS137*$B$4, IF(AND(FS137&gt;0,FS137*$B$4+FZ136&gt;$B$2*'SFV+BESS'!$I$9,FS137*$B$4&lt;'SFV+BESS'!$I$7),$B$2*'SFV+BESS'!$I$9-FZ136,IF(AND(FS137&gt;0,FS137*$B$4+FZ136&gt;$B$2*'SFV+BESS'!$I$9,FS137*$B$4&gt;'SFV+BESS'!$I$7,FZ136&lt;$B$2*'SFV+BESS'!$I$9),$B$2*'SFV+BESS'!$I$9-FZ136,IF(AND(FS137&gt;0,FS137*$B$4+FZ136&lt;=$B$2*'SFV+BESS'!$I$9,FS137&gt;'SFV+BESS'!$I$7),'SFV+BESS'!$I$7,0))))</f>
        <v>0</v>
      </c>
      <c r="FU137" s="27">
        <f>IF(AND(FS137&lt;0,FZ136+FS137/$B$5&gt;$H$2,-FS137/'Carga-Descarga Año'!$B$5&lt;'SFV+BESS'!$I$7),FS137/$B$5,IF(AND(FS137&lt;0,FZ136+FS137/$B$5&gt;$H$2,-FS137/'Carga-Descarga Año'!$B$5&gt;'SFV+BESS'!$I$7),-'SFV+BESS'!$I$7,IF(AND(FS137&lt;0,FZ136+FS137/$B$5&lt;$H$2),-MIN('SFV+BESS'!$I$7,FZ136-$H$2),0)))</f>
        <v>-47.997578990616518</v>
      </c>
      <c r="FV137" s="33"/>
      <c r="FW137" s="33">
        <f t="shared" si="169"/>
        <v>73.71429995891431</v>
      </c>
      <c r="FX137" s="27">
        <f t="shared" si="137"/>
        <v>45.597700041085687</v>
      </c>
      <c r="FY137" s="27">
        <f t="shared" si="170"/>
        <v>0</v>
      </c>
      <c r="FZ137" s="28">
        <f>IF((FZ136+FT137+FU137)&gt;=$B$2*'SFV+BESS'!$I$9, $B$2*'SFV+BESS'!$I$9, (FZ136+FT137+FU137))</f>
        <v>125.61492100938347</v>
      </c>
      <c r="GA137" s="110">
        <f t="shared" si="138"/>
        <v>0</v>
      </c>
      <c r="GF137" s="251"/>
      <c r="GG137" s="41">
        <v>5.3333333333333401</v>
      </c>
      <c r="GH137" s="33">
        <f t="shared" si="183"/>
        <v>70.863960389078386</v>
      </c>
      <c r="GI137" s="33">
        <f>Gen_Cons_Horario!B8179</f>
        <v>59.656000000000006</v>
      </c>
      <c r="GJ137" s="35">
        <f t="shared" si="153"/>
        <v>11.20796038907838</v>
      </c>
      <c r="GK137" s="116">
        <f>IF(AND(GJ137&gt;0,GJ137*$B$4+GQ136&lt;=$B$2*'SFV+BESS'!$I$9,GJ137&lt;'SFV+BESS'!$I$7), GJ137*$B$4, IF(AND(GJ137&gt;0,GJ137*$B$4+GQ136&gt;$B$2*'SFV+BESS'!$I$9,GJ137*$B$4&lt;'SFV+BESS'!$I$7),$B$2*'SFV+BESS'!$I$9-GQ136,IF(AND(GJ137&gt;0,GJ137*$B$4+GQ136&gt;$B$2*'SFV+BESS'!$I$9,GJ137*$B$4&gt;'SFV+BESS'!$I$7,GQ136&lt;$B$2*'SFV+BESS'!$I$9),$B$2*'SFV+BESS'!$I$9-GQ136,IF(AND(GJ137&gt;0,GJ137*$B$4+GQ136&lt;=$B$2*'SFV+BESS'!$I$9,GJ137&gt;'SFV+BESS'!$I$7),'SFV+BESS'!$I$7,0))))</f>
        <v>0</v>
      </c>
      <c r="GL137" s="27">
        <f>IF(AND(GJ137&lt;0,GQ136+GJ137/$B$5&gt;$H$2,-GJ137/'Carga-Descarga Año'!$B$5&lt;'SFV+BESS'!$I$7),GJ137/$B$5,IF(AND(GJ137&lt;0,GQ136+GJ137/$B$5&gt;$H$2,-GJ137/'Carga-Descarga Año'!$B$5&gt;'SFV+BESS'!$I$7),-'SFV+BESS'!$I$7,IF(AND(GJ137&lt;0,GQ136+GJ137/$B$5&lt;$H$2),-MIN('SFV+BESS'!$I$7,GQ136-$H$2),0)))</f>
        <v>0</v>
      </c>
      <c r="GM137" s="33"/>
      <c r="GN137" s="33">
        <f t="shared" si="171"/>
        <v>59.656000000000006</v>
      </c>
      <c r="GO137" s="27">
        <f t="shared" si="139"/>
        <v>0</v>
      </c>
      <c r="GP137" s="27">
        <f t="shared" si="172"/>
        <v>0</v>
      </c>
      <c r="GQ137" s="28">
        <f>IF((GQ136+GK137+GL137)&gt;=$B$2*'SFV+BESS'!$I$9, $B$2*'SFV+BESS'!$I$9, (GQ136+GK137+GL137))</f>
        <v>173.61249999999998</v>
      </c>
      <c r="GR137" s="110">
        <f t="shared" si="140"/>
        <v>11.20796038907838</v>
      </c>
    </row>
    <row r="138" spans="1:200">
      <c r="A138" s="249"/>
      <c r="B138" s="41">
        <v>5.375</v>
      </c>
      <c r="C138" s="38">
        <f t="shared" si="154"/>
        <v>87.219064057968581</v>
      </c>
      <c r="D138" s="2">
        <f>Gen_Cons_Horario!B164</f>
        <v>104.398</v>
      </c>
      <c r="E138" s="140">
        <f t="shared" si="184"/>
        <v>-17.178935942031416</v>
      </c>
      <c r="F138" s="116">
        <f>IF(AND(E138&gt;0,E138*$B$4+L137&lt;=$B$2*'SFV+BESS'!$I$9,E138&lt;'SFV+BESS'!$I$7), E138*$B$4, IF(AND(E138&gt;0,E138*$B$4+L137&gt;$B$2*'SFV+BESS'!$I$9,E138*$B$4&lt;'SFV+BESS'!$I$7),$B$2*'SFV+BESS'!$I$9-L137,IF(AND(E138&gt;0,E138*$B$4+L137&gt;$B$2*'SFV+BESS'!$I$9,E138*$B$4&gt;'SFV+BESS'!$I$7,L137&lt;$B$2*'SFV+BESS'!$I$9),$B$2*'SFV+BESS'!$I$9-L137,IF(AND(E138&gt;0,E138*$B$4+L137&lt;=$B$2*'SFV+BESS'!$I$9,E138&gt;'SFV+BESS'!$I$7),'SFV+BESS'!$I$7,0))))</f>
        <v>0</v>
      </c>
      <c r="G138" s="27">
        <f>IF(AND(E138&lt;0,L137+E138/$B$5&gt;$H$2,-E138/'Carga-Descarga Año'!$B$5&lt;'SFV+BESS'!$I$7),E138/$B$5,IF(AND(E138&lt;0,L137+E138/$B$5&gt;$H$2,-E138/'Carga-Descarga Año'!$B$5&gt;'SFV+BESS'!$I$7),-'SFV+BESS'!$I$7,IF(AND(E138&lt;0,L137+E138/$B$5&lt;$H$2),-MIN('SFV+BESS'!$I$7,L137-$H$2),0)))</f>
        <v>-18.083090465296227</v>
      </c>
      <c r="I138" s="38">
        <f t="shared" si="185"/>
        <v>87.219064057968581</v>
      </c>
      <c r="J138" s="27">
        <f t="shared" ref="J138:J201" si="187">-G138*$B$5</f>
        <v>17.178935942031416</v>
      </c>
      <c r="K138" s="27">
        <f t="shared" si="186"/>
        <v>0</v>
      </c>
      <c r="L138" s="28">
        <f>IF((L137+F138+G138)&gt;=$B$2*'SFV+BESS'!$I$9, $B$2*'SFV+BESS'!$I$9, (L137+F138+G138))</f>
        <v>118.92815133287336</v>
      </c>
      <c r="M138" s="110">
        <f t="shared" ref="M138:M201" si="188">IF(E138&gt;0,E138-F138/$B$4,0)</f>
        <v>0</v>
      </c>
      <c r="R138" s="251"/>
      <c r="S138" s="41">
        <v>5.375</v>
      </c>
      <c r="T138" s="2">
        <f t="shared" si="173"/>
        <v>82.304323553126451</v>
      </c>
      <c r="U138" s="2">
        <f>Gen_Cons_Horario!B908</f>
        <v>74.570000000000007</v>
      </c>
      <c r="V138" s="35">
        <f t="shared" si="148"/>
        <v>7.734323553126444</v>
      </c>
      <c r="W138" s="116">
        <f>IF(AND(V138&gt;0,V138*$B$4+AC137&lt;=$B$2*'SFV+BESS'!$I$9,V138&lt;'SFV+BESS'!$I$7), V138*$B$4, IF(AND(V138&gt;0,V138*$B$4+AC137&gt;$B$2*'SFV+BESS'!$I$9,V138*$B$4&lt;'SFV+BESS'!$I$7),$B$2*'SFV+BESS'!$I$9-AC137,IF(AND(V138&gt;0,V138*$B$4+AC137&gt;$B$2*'SFV+BESS'!$I$9,V138*$B$4&gt;'SFV+BESS'!$I$7,AC137&lt;$B$2*'SFV+BESS'!$I$9),$B$2*'SFV+BESS'!$I$9-AC137,IF(AND(V138&gt;0,V138*$B$4+AC137&lt;=$B$2*'SFV+BESS'!$I$9,V138&gt;'SFV+BESS'!$I$7),'SFV+BESS'!$I$7,0))))</f>
        <v>7.3476073754701217</v>
      </c>
      <c r="X138" s="27">
        <f>IF(AND(V138&lt;0,AC137+V138/$B$5&gt;$H$2,-V138/'Carga-Descarga Año'!$B$5&lt;'SFV+BESS'!$I$7),V138/$B$5,IF(AND(V138&lt;0,AC137+V138/$B$5&gt;$H$2,-V138/'Carga-Descarga Año'!$B$5&gt;'SFV+BESS'!$I$7),-'SFV+BESS'!$I$7,IF(AND(V138&lt;0,AC137+V138/$B$5&lt;$H$2),-MIN('SFV+BESS'!$I$7,AC137-$H$2),0)))</f>
        <v>0</v>
      </c>
      <c r="Z138" s="33">
        <f t="shared" si="142"/>
        <v>74.570000000000007</v>
      </c>
      <c r="AA138" s="27">
        <f t="shared" ref="AA138:AA201" si="189">-X138*$B$5</f>
        <v>0</v>
      </c>
      <c r="AB138" s="27">
        <f t="shared" si="141"/>
        <v>0</v>
      </c>
      <c r="AC138" s="28">
        <f>IF((AC137+W138+X138)&gt;=$B$2*'SFV+BESS'!$I$9, $B$2*'SFV+BESS'!$I$9, (AC137+W138+X138))</f>
        <v>167.57164719566848</v>
      </c>
      <c r="AD138" s="110">
        <f t="shared" ref="AD138:AD201" si="190">IF(V138&gt;0,V138-W138/$B$4,0)</f>
        <v>0</v>
      </c>
      <c r="AI138" s="251"/>
      <c r="AJ138" s="41">
        <v>5.375</v>
      </c>
      <c r="AK138" s="52">
        <f t="shared" si="174"/>
        <v>81.411044901776492</v>
      </c>
      <c r="AL138" s="33">
        <f>Gen_Cons_Horario!B1580</f>
        <v>41.013500000000008</v>
      </c>
      <c r="AM138" s="35">
        <f t="shared" si="149"/>
        <v>40.397544901776484</v>
      </c>
      <c r="AN138" s="116">
        <f>IF(AND(AM138&gt;0,AM138*$B$4+AT137&lt;=$B$2*'SFV+BESS'!$I$9,AM138&lt;'SFV+BESS'!$I$7), AM138*$B$4, IF(AND(AM138&gt;0,AM138*$B$4+AT137&gt;$B$2*'SFV+BESS'!$I$9,AM138*$B$4&lt;'SFV+BESS'!$I$7),$B$2*'SFV+BESS'!$I$9-AT137,IF(AND(AM138&gt;0,AM138*$B$4+AT137&gt;$B$2*'SFV+BESS'!$I$9,AM138*$B$4&gt;'SFV+BESS'!$I$7,AT137&lt;$B$2*'SFV+BESS'!$I$9),$B$2*'SFV+BESS'!$I$9-AT137,IF(AND(AM138&gt;0,AM138*$B$4+AT137&lt;=$B$2*'SFV+BESS'!$I$9,AM138&gt;'SFV+BESS'!$I$7),'SFV+BESS'!$I$7,0))))</f>
        <v>0</v>
      </c>
      <c r="AO138" s="27">
        <f>IF(AND(AM138&lt;0,AT137+AM138/$B$5&gt;$H$2,-AM138/'Carga-Descarga Año'!$B$5&lt;'SFV+BESS'!$I$7),AM138/$B$5,IF(AND(AM138&lt;0,AT137+AM138/$B$5&gt;$H$2,-AM138/'Carga-Descarga Año'!$B$5&gt;'SFV+BESS'!$I$7),-'SFV+BESS'!$I$7,IF(AND(AM138&lt;0,AT137+AM138/$B$5&lt;$H$2),-MIN('SFV+BESS'!$I$7,AT137-$H$2),0)))</f>
        <v>0</v>
      </c>
      <c r="AP138" s="33"/>
      <c r="AQ138" s="33">
        <f t="shared" si="155"/>
        <v>41.013500000000008</v>
      </c>
      <c r="AR138" s="27">
        <f t="shared" ref="AR138:AR201" si="191">-AO138*$B$5</f>
        <v>0</v>
      </c>
      <c r="AS138" s="27">
        <f t="shared" si="156"/>
        <v>0</v>
      </c>
      <c r="AT138" s="28">
        <f>IF((AT137+AN138+AO138)&gt;=$B$2*'SFV+BESS'!$I$9, $B$2*'SFV+BESS'!$I$9, (AT137+AN138+AO138))</f>
        <v>173.61249999999998</v>
      </c>
      <c r="AU138" s="110">
        <f t="shared" ref="AU138:AU201" si="192">IF(AM138&gt;0,AM138-AN138/$B$4,0)</f>
        <v>40.397544901776484</v>
      </c>
      <c r="AZ138" s="251"/>
      <c r="BA138" s="41">
        <v>5.375</v>
      </c>
      <c r="BB138" s="33">
        <f t="shared" si="175"/>
        <v>71.326727478512353</v>
      </c>
      <c r="BC138" s="33">
        <f>Gen_Cons_Horario!B2324</f>
        <v>0</v>
      </c>
      <c r="BD138" s="35">
        <f t="shared" si="150"/>
        <v>71.326727478512353</v>
      </c>
      <c r="BE138" s="116">
        <f>IF(AND(BD138&gt;0,BD138*$B$4+BK137&lt;=$B$2*'SFV+BESS'!$I$9,BD138&lt;'SFV+BESS'!$I$7), BD138*$B$4, IF(AND(BD138&gt;0,BD138*$B$4+BK137&gt;$B$2*'SFV+BESS'!$I$9,BD138*$B$4&lt;'SFV+BESS'!$I$7),$B$2*'SFV+BESS'!$I$9-BK137,IF(AND(BD138&gt;0,BD138*$B$4+BK137&gt;$B$2*'SFV+BESS'!$I$9,BD138*$B$4&gt;'SFV+BESS'!$I$7,BK137&lt;$B$2*'SFV+BESS'!$I$9),$B$2*'SFV+BESS'!$I$9-BK137,IF(AND(BD138&gt;0,BD138*$B$4+BK137&lt;=$B$2*'SFV+BESS'!$I$9,BD138&gt;'SFV+BESS'!$I$7),'SFV+BESS'!$I$7,0))))</f>
        <v>0</v>
      </c>
      <c r="BF138" s="27">
        <f>IF(AND(BD138&lt;0,BK137+BD138/$B$5&gt;$H$2,-BD138/'Carga-Descarga Año'!$B$5&lt;'SFV+BESS'!$I$7),BD138/$B$5,IF(AND(BD138&lt;0,BK137+BD138/$B$5&gt;$H$2,-BD138/'Carga-Descarga Año'!$B$5&gt;'SFV+BESS'!$I$7),-'SFV+BESS'!$I$7,IF(AND(BD138&lt;0,BK137+BD138/$B$5&lt;$H$2),-MIN('SFV+BESS'!$I$7,BK137-$H$2),0)))</f>
        <v>0</v>
      </c>
      <c r="BG138" s="33"/>
      <c r="BH138" s="33">
        <f t="shared" si="157"/>
        <v>0</v>
      </c>
      <c r="BI138" s="27">
        <f t="shared" ref="BI138:BI201" si="193">-BF138*$B$5</f>
        <v>0</v>
      </c>
      <c r="BJ138" s="27">
        <f t="shared" si="158"/>
        <v>0</v>
      </c>
      <c r="BK138" s="28">
        <f>IF((BK137+BE138+BF138)&gt;=$B$2*'SFV+BESS'!$I$9, $B$2*'SFV+BESS'!$I$9, (BK137+BE138+BF138))</f>
        <v>173.61249999999998</v>
      </c>
      <c r="BL138" s="110">
        <f t="shared" ref="BL138:BL201" si="194">IF(BD138&gt;0,BD138-BE138/$B$4,0)</f>
        <v>71.326727478512353</v>
      </c>
      <c r="BQ138" s="251"/>
      <c r="BR138" s="41">
        <v>5.375</v>
      </c>
      <c r="BS138" s="33">
        <f t="shared" si="176"/>
        <v>45.284012249626699</v>
      </c>
      <c r="BT138" s="33">
        <f>Gen_Cons_Horario!B3044</f>
        <v>0</v>
      </c>
      <c r="BU138" s="35">
        <f t="shared" si="151"/>
        <v>45.284012249626699</v>
      </c>
      <c r="BV138" s="116">
        <f>IF(AND(BU138&gt;0,BU138*$B$4+CB137&lt;=$B$2*'SFV+BESS'!$I$9,BU138&lt;'SFV+BESS'!$I$7), BU138*$B$4, IF(AND(BU138&gt;0,BU138*$B$4+CB137&gt;$B$2*'SFV+BESS'!$I$9,BU138*$B$4&lt;'SFV+BESS'!$I$7),$B$2*'SFV+BESS'!$I$9-CB137,IF(AND(BU138&gt;0,BU138*$B$4+CB137&gt;$B$2*'SFV+BESS'!$I$9,BU138*$B$4&gt;'SFV+BESS'!$I$7,CB137&lt;$B$2*'SFV+BESS'!$I$9),$B$2*'SFV+BESS'!$I$9-CB137,IF(AND(BU138&gt;0,BU138*$B$4+CB137&lt;=$B$2*'SFV+BESS'!$I$9,BU138&gt;'SFV+BESS'!$I$7),'SFV+BESS'!$I$7,0))))</f>
        <v>0</v>
      </c>
      <c r="BW138" s="27">
        <f>IF(AND(BU138&lt;0,CB137+BU138/$B$5&gt;$H$2,-BU138/'Carga-Descarga Año'!$B$5&lt;'SFV+BESS'!$I$7),BU138/$B$5,IF(AND(BU138&lt;0,CB137+BU138/$B$5&gt;$H$2,-BU138/'Carga-Descarga Año'!$B$5&gt;'SFV+BESS'!$I$7),-'SFV+BESS'!$I$7,IF(AND(BU138&lt;0,CB137+BU138/$B$5&lt;$H$2),-MIN('SFV+BESS'!$I$7,CB137-$H$2),0)))</f>
        <v>0</v>
      </c>
      <c r="BX138" s="33"/>
      <c r="BY138" s="33">
        <f t="shared" si="159"/>
        <v>0</v>
      </c>
      <c r="BZ138" s="27">
        <f t="shared" ref="BZ138:BZ201" si="195">-BW138*$B$5</f>
        <v>0</v>
      </c>
      <c r="CA138" s="27">
        <f t="shared" ref="CA138:CA201" si="196">IF(BZ138&lt;-BU138,-(BU138+BZ138),0)</f>
        <v>0</v>
      </c>
      <c r="CB138" s="28">
        <f>IF((CB137+BV138+BW138)&gt;=$B$2*'SFV+BESS'!$I$9, $B$2*'SFV+BESS'!$I$9, (CB137+BV138+BW138))</f>
        <v>173.61249999999998</v>
      </c>
      <c r="CC138" s="110">
        <f t="shared" ref="CC138:CC201" si="197">IF(BU138&gt;0,BU138-BV138/$B$4,0)</f>
        <v>45.284012249626699</v>
      </c>
      <c r="CH138" s="251"/>
      <c r="CI138" s="41">
        <v>5.375</v>
      </c>
      <c r="CJ138" s="33">
        <f t="shared" si="177"/>
        <v>28.883763720356487</v>
      </c>
      <c r="CK138" s="33">
        <f>Gen_Cons_Horario!B3788</f>
        <v>0</v>
      </c>
      <c r="CL138" s="35">
        <f t="shared" si="152"/>
        <v>28.883763720356487</v>
      </c>
      <c r="CM138" s="116">
        <f>IF(AND(CL138&gt;0,CL138*$B$4+CS137&lt;=$B$2*'SFV+BESS'!$I$9,CL138&lt;'SFV+BESS'!$I$7), CL138*$B$4, IF(AND(CL138&gt;0,CL138*$B$4+CS137&gt;$B$2*'SFV+BESS'!$I$9,CL138*$B$4&lt;'SFV+BESS'!$I$7),$B$2*'SFV+BESS'!$I$9-CS137,IF(AND(CL138&gt;0,CL138*$B$4+CS137&gt;$B$2*'SFV+BESS'!$I$9,CL138*$B$4&gt;'SFV+BESS'!$I$7,CS137&lt;$B$2*'SFV+BESS'!$I$9),$B$2*'SFV+BESS'!$I$9-CS137,IF(AND(CL138&gt;0,CL138*$B$4+CS137&lt;=$B$2*'SFV+BESS'!$I$9,CL138&gt;'SFV+BESS'!$I$7),'SFV+BESS'!$I$7,0))))</f>
        <v>0</v>
      </c>
      <c r="CN138" s="27">
        <f>IF(AND(CL138&lt;0,CS137+CL138/$B$5&gt;$H$2,-CL138/'Carga-Descarga Año'!$B$5&lt;'SFV+BESS'!$I$7),CL138/$B$5,IF(AND(CL138&lt;0,CS137+CL138/$B$5&gt;$H$2,-CL138/'Carga-Descarga Año'!$B$5&gt;'SFV+BESS'!$I$7),-'SFV+BESS'!$I$7,IF(AND(CL138&lt;0,CS137+CL138/$B$5&lt;$H$2),-MIN('SFV+BESS'!$I$7,CS137-$H$2),0)))</f>
        <v>0</v>
      </c>
      <c r="CO138" s="33"/>
      <c r="CP138" s="33">
        <f t="shared" si="160"/>
        <v>0</v>
      </c>
      <c r="CQ138" s="27">
        <f t="shared" ref="CQ138:CQ201" si="198">-CN138*$B$5</f>
        <v>0</v>
      </c>
      <c r="CR138" s="27">
        <f t="shared" si="161"/>
        <v>0</v>
      </c>
      <c r="CS138" s="28">
        <f>IF((CS137+CM138+CN138)&gt;=$B$2*'SFV+BESS'!$I$9, $B$2*'SFV+BESS'!$I$9, (CS137+CM138+CN138))</f>
        <v>173.61249999999998</v>
      </c>
      <c r="CT138" s="110">
        <f t="shared" ref="CT138:CT201" si="199">IF(CL138&gt;0,CL138-CM138/$B$4,0)</f>
        <v>28.883763720356487</v>
      </c>
      <c r="CY138" s="251"/>
      <c r="CZ138" s="41">
        <v>5.375</v>
      </c>
      <c r="DA138" s="33">
        <f t="shared" si="178"/>
        <v>35.322613829837657</v>
      </c>
      <c r="DB138" s="33">
        <f>Gen_Cons_Horario!B4508</f>
        <v>0</v>
      </c>
      <c r="DC138" s="35">
        <f t="shared" si="143"/>
        <v>35.322613829837657</v>
      </c>
      <c r="DD138" s="116">
        <f>IF(AND(DC138&gt;0,DC138*$B$4+DJ137&lt;=$B$2*'SFV+BESS'!$I$9,DC138&lt;'SFV+BESS'!$I$7), DC138*$B$4, IF(AND(DC138&gt;0,DC138*$B$4+DJ137&gt;$B$2*'SFV+BESS'!$I$9,DC138*$B$4&lt;'SFV+BESS'!$I$7),$B$2*'SFV+BESS'!$I$9-DJ137,IF(AND(DC138&gt;0,DC138*$B$4+DJ137&gt;$B$2*'SFV+BESS'!$I$9,DC138*$B$4&gt;'SFV+BESS'!$I$7,DJ137&lt;$B$2*'SFV+BESS'!$I$9),$B$2*'SFV+BESS'!$I$9-DJ137,IF(AND(DC138&gt;0,DC138*$B$4+DJ137&lt;=$B$2*'SFV+BESS'!$I$9,DC138&gt;'SFV+BESS'!$I$7),'SFV+BESS'!$I$7,0))))</f>
        <v>0</v>
      </c>
      <c r="DE138" s="27">
        <f>IF(AND(DC138&lt;0,DJ137+DC138/$B$5&gt;$H$2,-DC138/'Carga-Descarga Año'!$B$5&lt;'SFV+BESS'!$I$7),DC138/$B$5,IF(AND(DC138&lt;0,DJ137+DC138/$B$5&gt;$H$2,-DC138/'Carga-Descarga Año'!$B$5&gt;'SFV+BESS'!$I$7),-'SFV+BESS'!$I$7,IF(AND(DC138&lt;0,DJ137+DC138/$B$5&lt;$H$2),-MIN('SFV+BESS'!$I$7,DJ137-$H$2),0)))</f>
        <v>0</v>
      </c>
      <c r="DF138" s="33"/>
      <c r="DG138" s="33">
        <f t="shared" si="162"/>
        <v>0</v>
      </c>
      <c r="DH138" s="27">
        <f t="shared" ref="DH138:DH201" si="200">-DE138*$B$5</f>
        <v>0</v>
      </c>
      <c r="DI138" s="27">
        <f t="shared" ref="DI138:DI201" si="201">IF(DH138&lt;-DC138,-(DC138+DH138),0)</f>
        <v>0</v>
      </c>
      <c r="DJ138" s="28">
        <f>IF((DJ137+DD138+DE138)&gt;=$B$2*'SFV+BESS'!$I$9, $B$2*'SFV+BESS'!$I$9, (DJ137+DD138+DE138))</f>
        <v>173.61249999999998</v>
      </c>
      <c r="DK138" s="110">
        <f t="shared" ref="DK138:DK201" si="202">IF(DC138&gt;0,DC138-DD138/$B$4,0)</f>
        <v>35.322613829837657</v>
      </c>
      <c r="DP138" s="251"/>
      <c r="DQ138" s="41">
        <v>5.375</v>
      </c>
      <c r="DR138" s="33">
        <f t="shared" si="179"/>
        <v>51.868223435829627</v>
      </c>
      <c r="DS138" s="33">
        <f>Gen_Cons_Horario!B5252</f>
        <v>0</v>
      </c>
      <c r="DT138" s="35">
        <f t="shared" si="144"/>
        <v>51.868223435829627</v>
      </c>
      <c r="DU138" s="116">
        <f>IF(AND(DT138&gt;0,DT138*$B$4+EA137&lt;=$B$2*'SFV+BESS'!$I$9,DT138&lt;'SFV+BESS'!$I$7), DT138*$B$4, IF(AND(DT138&gt;0,DT138*$B$4+EA137&gt;$B$2*'SFV+BESS'!$I$9,DT138*$B$4&lt;'SFV+BESS'!$I$7),$B$2*'SFV+BESS'!$I$9-EA137,IF(AND(DT138&gt;0,DT138*$B$4+EA137&gt;$B$2*'SFV+BESS'!$I$9,DT138*$B$4&gt;'SFV+BESS'!$I$7,EA137&lt;$B$2*'SFV+BESS'!$I$9),$B$2*'SFV+BESS'!$I$9-EA137,IF(AND(DT138&gt;0,DT138*$B$4+EA137&lt;=$B$2*'SFV+BESS'!$I$9,DT138&gt;'SFV+BESS'!$I$7),'SFV+BESS'!$I$7,0))))</f>
        <v>0</v>
      </c>
      <c r="DV138" s="27">
        <f>IF(AND(DT138&lt;0,EA137+DT138/$B$5&gt;$H$2,-DT138/'Carga-Descarga Año'!$B$5&lt;'SFV+BESS'!$I$7),DT138/$B$5,IF(AND(DT138&lt;0,EA137+DT138/$B$5&gt;$H$2,-DT138/'Carga-Descarga Año'!$B$5&gt;'SFV+BESS'!$I$7),-'SFV+BESS'!$I$7,IF(AND(DT138&lt;0,EA137+DT138/$B$5&lt;$H$2),-MIN('SFV+BESS'!$I$7,EA137-$H$2),0)))</f>
        <v>0</v>
      </c>
      <c r="DW138" s="33"/>
      <c r="DX138" s="33">
        <f t="shared" si="163"/>
        <v>0</v>
      </c>
      <c r="DY138" s="27">
        <f t="shared" ref="DY138:DY201" si="203">-DV138*$B$5</f>
        <v>0</v>
      </c>
      <c r="DZ138" s="27">
        <f t="shared" si="164"/>
        <v>0</v>
      </c>
      <c r="EA138" s="28">
        <f>IF((EA137+DU138+DV138)&gt;=$B$2*'SFV+BESS'!$I$9, $B$2*'SFV+BESS'!$I$9, (EA137+DU138+DV138))</f>
        <v>173.61249999999998</v>
      </c>
      <c r="EB138" s="110">
        <f t="shared" ref="EB138:EB201" si="204">IF(DT138&gt;0,DT138-DU138/$B$4,0)</f>
        <v>51.868223435829627</v>
      </c>
      <c r="EG138" s="251"/>
      <c r="EH138" s="41">
        <v>5.375</v>
      </c>
      <c r="EI138" s="33">
        <f t="shared" si="180"/>
        <v>72.15510433493921</v>
      </c>
      <c r="EJ138" s="33">
        <f>Gen_Cons_Horario!B5996</f>
        <v>0</v>
      </c>
      <c r="EK138" s="35">
        <f t="shared" si="145"/>
        <v>72.15510433493921</v>
      </c>
      <c r="EL138" s="116">
        <f>IF(AND(EK138&gt;0,EK138*$B$4+ER137&lt;=$B$2*'SFV+BESS'!$I$9,EK138&lt;'SFV+BESS'!$I$7), EK138*$B$4, IF(AND(EK138&gt;0,EK138*$B$4+ER137&gt;$B$2*'SFV+BESS'!$I$9,EK138*$B$4&lt;'SFV+BESS'!$I$7),$B$2*'SFV+BESS'!$I$9-ER137,IF(AND(EK138&gt;0,EK138*$B$4+ER137&gt;$B$2*'SFV+BESS'!$I$9,EK138*$B$4&gt;'SFV+BESS'!$I$7,ER137&lt;$B$2*'SFV+BESS'!$I$9),$B$2*'SFV+BESS'!$I$9-ER137,IF(AND(EK138&gt;0,EK138*$B$4+ER137&lt;=$B$2*'SFV+BESS'!$I$9,EK138&gt;'SFV+BESS'!$I$7),'SFV+BESS'!$I$7,0))))</f>
        <v>0</v>
      </c>
      <c r="EM138" s="27">
        <f>IF(AND(EK138&lt;0,ER137+EK138/$B$5&gt;$H$2,-EK138/'Carga-Descarga Año'!$B$5&lt;'SFV+BESS'!$I$7),EK138/$B$5,IF(AND(EK138&lt;0,ER137+EK138/$B$5&gt;$H$2,-EK138/'Carga-Descarga Año'!$B$5&gt;'SFV+BESS'!$I$7),-'SFV+BESS'!$I$7,IF(AND(EK138&lt;0,ER137+EK138/$B$5&lt;$H$2),-MIN('SFV+BESS'!$I$7,ER137-$H$2),0)))</f>
        <v>0</v>
      </c>
      <c r="EN138" s="33"/>
      <c r="EO138" s="33">
        <f t="shared" si="165"/>
        <v>0</v>
      </c>
      <c r="EP138" s="27">
        <f t="shared" ref="EP138:EP201" si="205">-EM138*$B$5</f>
        <v>0</v>
      </c>
      <c r="EQ138" s="27">
        <f t="shared" si="166"/>
        <v>0</v>
      </c>
      <c r="ER138" s="28">
        <f>IF((ER137+EL138+EM138)&gt;=$B$2*'SFV+BESS'!$I$9, $B$2*'SFV+BESS'!$I$9, (ER137+EL138+EM138))</f>
        <v>173.61249999999998</v>
      </c>
      <c r="ES138" s="110">
        <f t="shared" ref="ES138:ES201" si="206">IF(EK138&gt;0,EK138-EL138/$B$4,0)</f>
        <v>72.15510433493921</v>
      </c>
      <c r="EX138" s="251"/>
      <c r="EY138" s="41">
        <v>5.375</v>
      </c>
      <c r="EZ138" s="33">
        <f t="shared" si="181"/>
        <v>83.787881880507953</v>
      </c>
      <c r="FA138" s="33">
        <f>Gen_Cons_Horario!B6716</f>
        <v>0</v>
      </c>
      <c r="FB138" s="35">
        <f t="shared" si="146"/>
        <v>83.787881880507953</v>
      </c>
      <c r="FC138" s="116">
        <f>IF(AND(FB138&gt;0,FB138*$B$4+FI137&lt;=$B$2*'SFV+BESS'!$I$9,FB138&lt;'SFV+BESS'!$I$7), FB138*$B$4, IF(AND(FB138&gt;0,FB138*$B$4+FI137&gt;$B$2*'SFV+BESS'!$I$9,FB138*$B$4&lt;'SFV+BESS'!$I$7),$B$2*'SFV+BESS'!$I$9-FI137,IF(AND(FB138&gt;0,FB138*$B$4+FI137&gt;$B$2*'SFV+BESS'!$I$9,FB138*$B$4&gt;'SFV+BESS'!$I$7,FI137&lt;$B$2*'SFV+BESS'!$I$9),$B$2*'SFV+BESS'!$I$9-FI137,IF(AND(FB138&gt;0,FB138*$B$4+FI137&lt;=$B$2*'SFV+BESS'!$I$9,FB138&gt;'SFV+BESS'!$I$7),'SFV+BESS'!$I$7,0))))</f>
        <v>0</v>
      </c>
      <c r="FD138" s="27">
        <f>IF(AND(FB138&lt;0,FI137+FB138/$B$5&gt;$H$2,-FB138/'Carga-Descarga Año'!$B$5&lt;'SFV+BESS'!$I$7),FB138/$B$5,IF(AND(FB138&lt;0,FI137+FB138/$B$5&gt;$H$2,-FB138/'Carga-Descarga Año'!$B$5&gt;'SFV+BESS'!$I$7),-'SFV+BESS'!$I$7,IF(AND(FB138&lt;0,FI137+FB138/$B$5&lt;$H$2),-MIN('SFV+BESS'!$I$7,FI137-$H$2),0)))</f>
        <v>0</v>
      </c>
      <c r="FE138" s="33"/>
      <c r="FF138" s="33">
        <f t="shared" si="167"/>
        <v>0</v>
      </c>
      <c r="FG138" s="27">
        <f t="shared" ref="FG138:FG201" si="207">-FD138*$B$5</f>
        <v>0</v>
      </c>
      <c r="FH138" s="27">
        <f t="shared" si="168"/>
        <v>0</v>
      </c>
      <c r="FI138" s="28">
        <f>IF((FI137+FC138+FD138)&gt;=$B$2*'SFV+BESS'!$I$9, $B$2*'SFV+BESS'!$I$9, (FI137+FC138+FD138))</f>
        <v>173.61249999999998</v>
      </c>
      <c r="FJ138" s="110">
        <f t="shared" ref="FJ138:FJ201" si="208">IF(FB138&gt;0,FB138-FC138/$B$4,0)</f>
        <v>83.787881880507953</v>
      </c>
      <c r="FO138" s="251"/>
      <c r="FP138" s="41">
        <v>5.375</v>
      </c>
      <c r="FQ138" s="33">
        <f t="shared" si="182"/>
        <v>88.522249840285639</v>
      </c>
      <c r="FR138" s="33">
        <f>Gen_Cons_Horario!B7460</f>
        <v>119.312</v>
      </c>
      <c r="FS138" s="35">
        <f t="shared" si="147"/>
        <v>-30.789750159714359</v>
      </c>
      <c r="FT138" s="116">
        <f>IF(AND(FS138&gt;0,FS138*$B$4+FZ137&lt;=$B$2*'SFV+BESS'!$I$9,FS138&lt;'SFV+BESS'!$I$7), FS138*$B$4, IF(AND(FS138&gt;0,FS138*$B$4+FZ137&gt;$B$2*'SFV+BESS'!$I$9,FS138*$B$4&lt;'SFV+BESS'!$I$7),$B$2*'SFV+BESS'!$I$9-FZ137,IF(AND(FS138&gt;0,FS138*$B$4+FZ137&gt;$B$2*'SFV+BESS'!$I$9,FS138*$B$4&gt;'SFV+BESS'!$I$7,FZ137&lt;$B$2*'SFV+BESS'!$I$9),$B$2*'SFV+BESS'!$I$9-FZ137,IF(AND(FS138&gt;0,FS138*$B$4+FZ137&lt;=$B$2*'SFV+BESS'!$I$9,FS138&gt;'SFV+BESS'!$I$7),'SFV+BESS'!$I$7,0))))</f>
        <v>0</v>
      </c>
      <c r="FU138" s="27">
        <f>IF(AND(FS138&lt;0,FZ137+FS138/$B$5&gt;$H$2,-FS138/'Carga-Descarga Año'!$B$5&lt;'SFV+BESS'!$I$7),FS138/$B$5,IF(AND(FS138&lt;0,FZ137+FS138/$B$5&gt;$H$2,-FS138/'Carga-Descarga Año'!$B$5&gt;'SFV+BESS'!$I$7),-'SFV+BESS'!$I$7,IF(AND(FS138&lt;0,FZ137+FS138/$B$5&lt;$H$2),-MIN('SFV+BESS'!$I$7,FZ137-$H$2),0)))</f>
        <v>-32.410263326015119</v>
      </c>
      <c r="FV138" s="33"/>
      <c r="FW138" s="33">
        <f t="shared" si="169"/>
        <v>88.522249840285639</v>
      </c>
      <c r="FX138" s="27">
        <f t="shared" ref="FX138:FX201" si="209">-FU138*$B$5</f>
        <v>30.789750159714362</v>
      </c>
      <c r="FY138" s="27">
        <f t="shared" si="170"/>
        <v>0</v>
      </c>
      <c r="FZ138" s="28">
        <f>IF((FZ137+FT138+FU138)&gt;=$B$2*'SFV+BESS'!$I$9, $B$2*'SFV+BESS'!$I$9, (FZ137+FT138+FU138))</f>
        <v>93.204657683368339</v>
      </c>
      <c r="GA138" s="110">
        <f t="shared" ref="GA138:GA201" si="210">IF(FS138&gt;0,FS138-FT138/$B$4,0)</f>
        <v>0</v>
      </c>
      <c r="GF138" s="251"/>
      <c r="GG138" s="41">
        <v>5.375</v>
      </c>
      <c r="GH138" s="33">
        <f t="shared" si="183"/>
        <v>85.975736621117875</v>
      </c>
      <c r="GI138" s="33">
        <f>Gen_Cons_Horario!B8180</f>
        <v>59.656000000000006</v>
      </c>
      <c r="GJ138" s="35">
        <f t="shared" si="153"/>
        <v>26.319736621117869</v>
      </c>
      <c r="GK138" s="116">
        <f>IF(AND(GJ138&gt;0,GJ138*$B$4+GQ137&lt;=$B$2*'SFV+BESS'!$I$9,GJ138&lt;'SFV+BESS'!$I$7), GJ138*$B$4, IF(AND(GJ138&gt;0,GJ138*$B$4+GQ137&gt;$B$2*'SFV+BESS'!$I$9,GJ138*$B$4&lt;'SFV+BESS'!$I$7),$B$2*'SFV+BESS'!$I$9-GQ137,IF(AND(GJ138&gt;0,GJ138*$B$4+GQ137&gt;$B$2*'SFV+BESS'!$I$9,GJ138*$B$4&gt;'SFV+BESS'!$I$7,GQ137&lt;$B$2*'SFV+BESS'!$I$9),$B$2*'SFV+BESS'!$I$9-GQ137,IF(AND(GJ138&gt;0,GJ138*$B$4+GQ137&lt;=$B$2*'SFV+BESS'!$I$9,GJ138&gt;'SFV+BESS'!$I$7),'SFV+BESS'!$I$7,0))))</f>
        <v>0</v>
      </c>
      <c r="GL138" s="27">
        <f>IF(AND(GJ138&lt;0,GQ137+GJ138/$B$5&gt;$H$2,-GJ138/'Carga-Descarga Año'!$B$5&lt;'SFV+BESS'!$I$7),GJ138/$B$5,IF(AND(GJ138&lt;0,GQ137+GJ138/$B$5&gt;$H$2,-GJ138/'Carga-Descarga Año'!$B$5&gt;'SFV+BESS'!$I$7),-'SFV+BESS'!$I$7,IF(AND(GJ138&lt;0,GQ137+GJ138/$B$5&lt;$H$2),-MIN('SFV+BESS'!$I$7,GQ137-$H$2),0)))</f>
        <v>0</v>
      </c>
      <c r="GM138" s="33"/>
      <c r="GN138" s="33">
        <f t="shared" si="171"/>
        <v>59.656000000000006</v>
      </c>
      <c r="GO138" s="27">
        <f t="shared" ref="GO138:GO201" si="211">-GL138*$B$5</f>
        <v>0</v>
      </c>
      <c r="GP138" s="27">
        <f t="shared" si="172"/>
        <v>0</v>
      </c>
      <c r="GQ138" s="28">
        <f>IF((GQ137+GK138+GL138)&gt;=$B$2*'SFV+BESS'!$I$9, $B$2*'SFV+BESS'!$I$9, (GQ137+GK138+GL138))</f>
        <v>173.61249999999998</v>
      </c>
      <c r="GR138" s="110">
        <f t="shared" ref="GR138:GR201" si="212">IF(GJ138&gt;0,GJ138-GK138/$B$4,0)</f>
        <v>26.319736621117869</v>
      </c>
    </row>
    <row r="139" spans="1:200">
      <c r="A139" s="249"/>
      <c r="B139" s="41">
        <v>5.4166666666666696</v>
      </c>
      <c r="C139" s="38">
        <f t="shared" si="154"/>
        <v>102.56597254203621</v>
      </c>
      <c r="D139" s="2">
        <f>Gen_Cons_Horario!B165</f>
        <v>104.398</v>
      </c>
      <c r="E139" s="140">
        <f t="shared" si="184"/>
        <v>-1.8320274579637896</v>
      </c>
      <c r="F139" s="116">
        <f>IF(AND(E139&gt;0,E139*$B$4+L138&lt;=$B$2*'SFV+BESS'!$I$9,E139&lt;'SFV+BESS'!$I$7), E139*$B$4, IF(AND(E139&gt;0,E139*$B$4+L138&gt;$B$2*'SFV+BESS'!$I$9,E139*$B$4&lt;'SFV+BESS'!$I$7),$B$2*'SFV+BESS'!$I$9-L138,IF(AND(E139&gt;0,E139*$B$4+L138&gt;$B$2*'SFV+BESS'!$I$9,E139*$B$4&gt;'SFV+BESS'!$I$7,L138&lt;$B$2*'SFV+BESS'!$I$9),$B$2*'SFV+BESS'!$I$9-L138,IF(AND(E139&gt;0,E139*$B$4+L138&lt;=$B$2*'SFV+BESS'!$I$9,E139&gt;'SFV+BESS'!$I$7),'SFV+BESS'!$I$7,0))))</f>
        <v>0</v>
      </c>
      <c r="G139" s="27">
        <f>IF(AND(E139&lt;0,L138+E139/$B$5&gt;$H$2,-E139/'Carga-Descarga Año'!$B$5&lt;'SFV+BESS'!$I$7),E139/$B$5,IF(AND(E139&lt;0,L138+E139/$B$5&gt;$H$2,-E139/'Carga-Descarga Año'!$B$5&gt;'SFV+BESS'!$I$7),-'SFV+BESS'!$I$7,IF(AND(E139&lt;0,L138+E139/$B$5&lt;$H$2),-MIN('SFV+BESS'!$I$7,L138-$H$2),0)))</f>
        <v>-1.9284499557513577</v>
      </c>
      <c r="I139" s="38">
        <f t="shared" si="185"/>
        <v>102.56597254203621</v>
      </c>
      <c r="J139" s="27">
        <f t="shared" si="187"/>
        <v>1.8320274579637896</v>
      </c>
      <c r="K139" s="27">
        <f t="shared" si="186"/>
        <v>0</v>
      </c>
      <c r="L139" s="28">
        <f>IF((L138+F139+G139)&gt;=$B$2*'SFV+BESS'!$I$9, $B$2*'SFV+BESS'!$I$9, (L138+F139+G139))</f>
        <v>116.99970137712199</v>
      </c>
      <c r="M139" s="110">
        <f t="shared" si="188"/>
        <v>0</v>
      </c>
      <c r="R139" s="251"/>
      <c r="S139" s="41">
        <v>5.4166666666666696</v>
      </c>
      <c r="T139" s="2">
        <f t="shared" si="173"/>
        <v>99.976027218608863</v>
      </c>
      <c r="U139" s="2">
        <f>Gen_Cons_Horario!B909</f>
        <v>74.570000000000007</v>
      </c>
      <c r="V139" s="35">
        <f t="shared" si="148"/>
        <v>25.406027218608855</v>
      </c>
      <c r="W139" s="116">
        <f>IF(AND(V139&gt;0,V139*$B$4+AC138&lt;=$B$2*'SFV+BESS'!$I$9,V139&lt;'SFV+BESS'!$I$7), V139*$B$4, IF(AND(V139&gt;0,V139*$B$4+AC138&gt;$B$2*'SFV+BESS'!$I$9,V139*$B$4&lt;'SFV+BESS'!$I$7),$B$2*'SFV+BESS'!$I$9-AC138,IF(AND(V139&gt;0,V139*$B$4+AC138&gt;$B$2*'SFV+BESS'!$I$9,V139*$B$4&gt;'SFV+BESS'!$I$7,AC138&lt;$B$2*'SFV+BESS'!$I$9),$B$2*'SFV+BESS'!$I$9-AC138,IF(AND(V139&gt;0,V139*$B$4+AC138&lt;=$B$2*'SFV+BESS'!$I$9,V139&gt;'SFV+BESS'!$I$7),'SFV+BESS'!$I$7,0))))</f>
        <v>6.0408528043315073</v>
      </c>
      <c r="X139" s="27">
        <f>IF(AND(V139&lt;0,AC138+V139/$B$5&gt;$H$2,-V139/'Carga-Descarga Año'!$B$5&lt;'SFV+BESS'!$I$7),V139/$B$5,IF(AND(V139&lt;0,AC138+V139/$B$5&gt;$H$2,-V139/'Carga-Descarga Año'!$B$5&gt;'SFV+BESS'!$I$7),-'SFV+BESS'!$I$7,IF(AND(V139&lt;0,AC138+V139/$B$5&lt;$H$2),-MIN('SFV+BESS'!$I$7,AC138-$H$2),0)))</f>
        <v>0</v>
      </c>
      <c r="Z139" s="33">
        <f t="shared" si="142"/>
        <v>74.570000000000007</v>
      </c>
      <c r="AA139" s="27">
        <f t="shared" si="189"/>
        <v>0</v>
      </c>
      <c r="AB139" s="27">
        <f t="shared" ref="AB139:AB202" si="213">IF(AA139&lt;-V139,-(V139+AA139),0)</f>
        <v>0</v>
      </c>
      <c r="AC139" s="28">
        <f>IF((AC138+W139+X139)&gt;=$B$2*'SFV+BESS'!$I$9, $B$2*'SFV+BESS'!$I$9, (AC138+W139+X139))</f>
        <v>173.61249999999998</v>
      </c>
      <c r="AD139" s="110">
        <f t="shared" si="190"/>
        <v>19.047234792996743</v>
      </c>
      <c r="AI139" s="251"/>
      <c r="AJ139" s="41">
        <v>5.4166666666666696</v>
      </c>
      <c r="AK139" s="52">
        <f t="shared" si="174"/>
        <v>98.343173988490506</v>
      </c>
      <c r="AL139" s="33">
        <f>Gen_Cons_Horario!B1581</f>
        <v>41.013500000000008</v>
      </c>
      <c r="AM139" s="35">
        <f t="shared" si="149"/>
        <v>57.329673988490498</v>
      </c>
      <c r="AN139" s="116">
        <f>IF(AND(AM139&gt;0,AM139*$B$4+AT138&lt;=$B$2*'SFV+BESS'!$I$9,AM139&lt;'SFV+BESS'!$I$7), AM139*$B$4, IF(AND(AM139&gt;0,AM139*$B$4+AT138&gt;$B$2*'SFV+BESS'!$I$9,AM139*$B$4&lt;'SFV+BESS'!$I$7),$B$2*'SFV+BESS'!$I$9-AT138,IF(AND(AM139&gt;0,AM139*$B$4+AT138&gt;$B$2*'SFV+BESS'!$I$9,AM139*$B$4&gt;'SFV+BESS'!$I$7,AT138&lt;$B$2*'SFV+BESS'!$I$9),$B$2*'SFV+BESS'!$I$9-AT138,IF(AND(AM139&gt;0,AM139*$B$4+AT138&lt;=$B$2*'SFV+BESS'!$I$9,AM139&gt;'SFV+BESS'!$I$7),'SFV+BESS'!$I$7,0))))</f>
        <v>0</v>
      </c>
      <c r="AO139" s="27">
        <f>IF(AND(AM139&lt;0,AT138+AM139/$B$5&gt;$H$2,-AM139/'Carga-Descarga Año'!$B$5&lt;'SFV+BESS'!$I$7),AM139/$B$5,IF(AND(AM139&lt;0,AT138+AM139/$B$5&gt;$H$2,-AM139/'Carga-Descarga Año'!$B$5&gt;'SFV+BESS'!$I$7),-'SFV+BESS'!$I$7,IF(AND(AM139&lt;0,AT138+AM139/$B$5&lt;$H$2),-MIN('SFV+BESS'!$I$7,AT138-$H$2),0)))</f>
        <v>0</v>
      </c>
      <c r="AP139" s="33"/>
      <c r="AQ139" s="33">
        <f t="shared" si="155"/>
        <v>41.013500000000008</v>
      </c>
      <c r="AR139" s="27">
        <f t="shared" si="191"/>
        <v>0</v>
      </c>
      <c r="AS139" s="27">
        <f t="shared" si="156"/>
        <v>0</v>
      </c>
      <c r="AT139" s="28">
        <f>IF((AT138+AN139+AO139)&gt;=$B$2*'SFV+BESS'!$I$9, $B$2*'SFV+BESS'!$I$9, (AT138+AN139+AO139))</f>
        <v>173.61249999999998</v>
      </c>
      <c r="AU139" s="110">
        <f t="shared" si="192"/>
        <v>57.329673988490498</v>
      </c>
      <c r="AZ139" s="251"/>
      <c r="BA139" s="41">
        <v>5.4166666666666696</v>
      </c>
      <c r="BB139" s="33">
        <f t="shared" si="175"/>
        <v>89.500386808653857</v>
      </c>
      <c r="BC139" s="33">
        <f>Gen_Cons_Horario!B2325</f>
        <v>0</v>
      </c>
      <c r="BD139" s="35">
        <f t="shared" si="150"/>
        <v>89.500386808653857</v>
      </c>
      <c r="BE139" s="116">
        <f>IF(AND(BD139&gt;0,BD139*$B$4+BK138&lt;=$B$2*'SFV+BESS'!$I$9,BD139&lt;'SFV+BESS'!$I$7), BD139*$B$4, IF(AND(BD139&gt;0,BD139*$B$4+BK138&gt;$B$2*'SFV+BESS'!$I$9,BD139*$B$4&lt;'SFV+BESS'!$I$7),$B$2*'SFV+BESS'!$I$9-BK138,IF(AND(BD139&gt;0,BD139*$B$4+BK138&gt;$B$2*'SFV+BESS'!$I$9,BD139*$B$4&gt;'SFV+BESS'!$I$7,BK138&lt;$B$2*'SFV+BESS'!$I$9),$B$2*'SFV+BESS'!$I$9-BK138,IF(AND(BD139&gt;0,BD139*$B$4+BK138&lt;=$B$2*'SFV+BESS'!$I$9,BD139&gt;'SFV+BESS'!$I$7),'SFV+BESS'!$I$7,0))))</f>
        <v>0</v>
      </c>
      <c r="BF139" s="27">
        <f>IF(AND(BD139&lt;0,BK138+BD139/$B$5&gt;$H$2,-BD139/'Carga-Descarga Año'!$B$5&lt;'SFV+BESS'!$I$7),BD139/$B$5,IF(AND(BD139&lt;0,BK138+BD139/$B$5&gt;$H$2,-BD139/'Carga-Descarga Año'!$B$5&gt;'SFV+BESS'!$I$7),-'SFV+BESS'!$I$7,IF(AND(BD139&lt;0,BK138+BD139/$B$5&lt;$H$2),-MIN('SFV+BESS'!$I$7,BK138-$H$2),0)))</f>
        <v>0</v>
      </c>
      <c r="BG139" s="33"/>
      <c r="BH139" s="33">
        <f t="shared" si="157"/>
        <v>0</v>
      </c>
      <c r="BI139" s="27">
        <f t="shared" si="193"/>
        <v>0</v>
      </c>
      <c r="BJ139" s="27">
        <f t="shared" si="158"/>
        <v>0</v>
      </c>
      <c r="BK139" s="28">
        <f>IF((BK138+BE139+BF139)&gt;=$B$2*'SFV+BESS'!$I$9, $B$2*'SFV+BESS'!$I$9, (BK138+BE139+BF139))</f>
        <v>173.61249999999998</v>
      </c>
      <c r="BL139" s="110">
        <f t="shared" si="194"/>
        <v>89.500386808653857</v>
      </c>
      <c r="BQ139" s="251"/>
      <c r="BR139" s="41">
        <v>5.4166666666666696</v>
      </c>
      <c r="BS139" s="33">
        <f t="shared" si="176"/>
        <v>68.489252357644361</v>
      </c>
      <c r="BT139" s="33">
        <f>Gen_Cons_Horario!B3045</f>
        <v>0</v>
      </c>
      <c r="BU139" s="35">
        <f t="shared" si="151"/>
        <v>68.489252357644361</v>
      </c>
      <c r="BV139" s="116">
        <f>IF(AND(BU139&gt;0,BU139*$B$4+CB138&lt;=$B$2*'SFV+BESS'!$I$9,BU139&lt;'SFV+BESS'!$I$7), BU139*$B$4, IF(AND(BU139&gt;0,BU139*$B$4+CB138&gt;$B$2*'SFV+BESS'!$I$9,BU139*$B$4&lt;'SFV+BESS'!$I$7),$B$2*'SFV+BESS'!$I$9-CB138,IF(AND(BU139&gt;0,BU139*$B$4+CB138&gt;$B$2*'SFV+BESS'!$I$9,BU139*$B$4&gt;'SFV+BESS'!$I$7,CB138&lt;$B$2*'SFV+BESS'!$I$9),$B$2*'SFV+BESS'!$I$9-CB138,IF(AND(BU139&gt;0,BU139*$B$4+CB138&lt;=$B$2*'SFV+BESS'!$I$9,BU139&gt;'SFV+BESS'!$I$7),'SFV+BESS'!$I$7,0))))</f>
        <v>0</v>
      </c>
      <c r="BW139" s="27">
        <f>IF(AND(BU139&lt;0,CB138+BU139/$B$5&gt;$H$2,-BU139/'Carga-Descarga Año'!$B$5&lt;'SFV+BESS'!$I$7),BU139/$B$5,IF(AND(BU139&lt;0,CB138+BU139/$B$5&gt;$H$2,-BU139/'Carga-Descarga Año'!$B$5&gt;'SFV+BESS'!$I$7),-'SFV+BESS'!$I$7,IF(AND(BU139&lt;0,CB138+BU139/$B$5&lt;$H$2),-MIN('SFV+BESS'!$I$7,CB138-$H$2),0)))</f>
        <v>0</v>
      </c>
      <c r="BX139" s="33"/>
      <c r="BY139" s="33">
        <f t="shared" si="159"/>
        <v>0</v>
      </c>
      <c r="BZ139" s="27">
        <f t="shared" si="195"/>
        <v>0</v>
      </c>
      <c r="CA139" s="27">
        <f t="shared" si="196"/>
        <v>0</v>
      </c>
      <c r="CB139" s="28">
        <f>IF((CB138+BV139+BW139)&gt;=$B$2*'SFV+BESS'!$I$9, $B$2*'SFV+BESS'!$I$9, (CB138+BV139+BW139))</f>
        <v>173.61249999999998</v>
      </c>
      <c r="CC139" s="110">
        <f t="shared" si="197"/>
        <v>68.489252357644361</v>
      </c>
      <c r="CH139" s="251"/>
      <c r="CI139" s="41">
        <v>5.4166666666666696</v>
      </c>
      <c r="CJ139" s="33">
        <f t="shared" si="177"/>
        <v>60.041839544678055</v>
      </c>
      <c r="CK139" s="33">
        <f>Gen_Cons_Horario!B3789</f>
        <v>0</v>
      </c>
      <c r="CL139" s="35">
        <f t="shared" si="152"/>
        <v>60.041839544678055</v>
      </c>
      <c r="CM139" s="116">
        <f>IF(AND(CL139&gt;0,CL139*$B$4+CS138&lt;=$B$2*'SFV+BESS'!$I$9,CL139&lt;'SFV+BESS'!$I$7), CL139*$B$4, IF(AND(CL139&gt;0,CL139*$B$4+CS138&gt;$B$2*'SFV+BESS'!$I$9,CL139*$B$4&lt;'SFV+BESS'!$I$7),$B$2*'SFV+BESS'!$I$9-CS138,IF(AND(CL139&gt;0,CL139*$B$4+CS138&gt;$B$2*'SFV+BESS'!$I$9,CL139*$B$4&gt;'SFV+BESS'!$I$7,CS138&lt;$B$2*'SFV+BESS'!$I$9),$B$2*'SFV+BESS'!$I$9-CS138,IF(AND(CL139&gt;0,CL139*$B$4+CS138&lt;=$B$2*'SFV+BESS'!$I$9,CL139&gt;'SFV+BESS'!$I$7),'SFV+BESS'!$I$7,0))))</f>
        <v>0</v>
      </c>
      <c r="CN139" s="27">
        <f>IF(AND(CL139&lt;0,CS138+CL139/$B$5&gt;$H$2,-CL139/'Carga-Descarga Año'!$B$5&lt;'SFV+BESS'!$I$7),CL139/$B$5,IF(AND(CL139&lt;0,CS138+CL139/$B$5&gt;$H$2,-CL139/'Carga-Descarga Año'!$B$5&gt;'SFV+BESS'!$I$7),-'SFV+BESS'!$I$7,IF(AND(CL139&lt;0,CS138+CL139/$B$5&lt;$H$2),-MIN('SFV+BESS'!$I$7,CS138-$H$2),0)))</f>
        <v>0</v>
      </c>
      <c r="CO139" s="33"/>
      <c r="CP139" s="33">
        <f t="shared" si="160"/>
        <v>0</v>
      </c>
      <c r="CQ139" s="27">
        <f t="shared" si="198"/>
        <v>0</v>
      </c>
      <c r="CR139" s="27">
        <f t="shared" si="161"/>
        <v>0</v>
      </c>
      <c r="CS139" s="28">
        <f>IF((CS138+CM139+CN139)&gt;=$B$2*'SFV+BESS'!$I$9, $B$2*'SFV+BESS'!$I$9, (CS138+CM139+CN139))</f>
        <v>173.61249999999998</v>
      </c>
      <c r="CT139" s="110">
        <f t="shared" si="199"/>
        <v>60.041839544678055</v>
      </c>
      <c r="CY139" s="251"/>
      <c r="CZ139" s="41">
        <v>5.4166666666666696</v>
      </c>
      <c r="DA139" s="33">
        <f t="shared" si="178"/>
        <v>68.060646159931082</v>
      </c>
      <c r="DB139" s="33">
        <f>Gen_Cons_Horario!B4509</f>
        <v>0</v>
      </c>
      <c r="DC139" s="35">
        <f t="shared" si="143"/>
        <v>68.060646159931082</v>
      </c>
      <c r="DD139" s="116">
        <f>IF(AND(DC139&gt;0,DC139*$B$4+DJ138&lt;=$B$2*'SFV+BESS'!$I$9,DC139&lt;'SFV+BESS'!$I$7), DC139*$B$4, IF(AND(DC139&gt;0,DC139*$B$4+DJ138&gt;$B$2*'SFV+BESS'!$I$9,DC139*$B$4&lt;'SFV+BESS'!$I$7),$B$2*'SFV+BESS'!$I$9-DJ138,IF(AND(DC139&gt;0,DC139*$B$4+DJ138&gt;$B$2*'SFV+BESS'!$I$9,DC139*$B$4&gt;'SFV+BESS'!$I$7,DJ138&lt;$B$2*'SFV+BESS'!$I$9),$B$2*'SFV+BESS'!$I$9-DJ138,IF(AND(DC139&gt;0,DC139*$B$4+DJ138&lt;=$B$2*'SFV+BESS'!$I$9,DC139&gt;'SFV+BESS'!$I$7),'SFV+BESS'!$I$7,0))))</f>
        <v>0</v>
      </c>
      <c r="DE139" s="27">
        <f>IF(AND(DC139&lt;0,DJ138+DC139/$B$5&gt;$H$2,-DC139/'Carga-Descarga Año'!$B$5&lt;'SFV+BESS'!$I$7),DC139/$B$5,IF(AND(DC139&lt;0,DJ138+DC139/$B$5&gt;$H$2,-DC139/'Carga-Descarga Año'!$B$5&gt;'SFV+BESS'!$I$7),-'SFV+BESS'!$I$7,IF(AND(DC139&lt;0,DJ138+DC139/$B$5&lt;$H$2),-MIN('SFV+BESS'!$I$7,DJ138-$H$2),0)))</f>
        <v>0</v>
      </c>
      <c r="DF139" s="33"/>
      <c r="DG139" s="33">
        <f t="shared" si="162"/>
        <v>0</v>
      </c>
      <c r="DH139" s="27">
        <f t="shared" si="200"/>
        <v>0</v>
      </c>
      <c r="DI139" s="27">
        <f t="shared" si="201"/>
        <v>0</v>
      </c>
      <c r="DJ139" s="28">
        <f>IF((DJ138+DD139+DE139)&gt;=$B$2*'SFV+BESS'!$I$9, $B$2*'SFV+BESS'!$I$9, (DJ138+DD139+DE139))</f>
        <v>173.61249999999998</v>
      </c>
      <c r="DK139" s="110">
        <f t="shared" si="202"/>
        <v>68.060646159931082</v>
      </c>
      <c r="DP139" s="251"/>
      <c r="DQ139" s="41">
        <v>5.4166666666666696</v>
      </c>
      <c r="DR139" s="33">
        <f t="shared" si="179"/>
        <v>72.573683597713242</v>
      </c>
      <c r="DS139" s="33">
        <f>Gen_Cons_Horario!B5253</f>
        <v>0</v>
      </c>
      <c r="DT139" s="35">
        <f t="shared" si="144"/>
        <v>72.573683597713242</v>
      </c>
      <c r="DU139" s="116">
        <f>IF(AND(DT139&gt;0,DT139*$B$4+EA138&lt;=$B$2*'SFV+BESS'!$I$9,DT139&lt;'SFV+BESS'!$I$7), DT139*$B$4, IF(AND(DT139&gt;0,DT139*$B$4+EA138&gt;$B$2*'SFV+BESS'!$I$9,DT139*$B$4&lt;'SFV+BESS'!$I$7),$B$2*'SFV+BESS'!$I$9-EA138,IF(AND(DT139&gt;0,DT139*$B$4+EA138&gt;$B$2*'SFV+BESS'!$I$9,DT139*$B$4&gt;'SFV+BESS'!$I$7,EA138&lt;$B$2*'SFV+BESS'!$I$9),$B$2*'SFV+BESS'!$I$9-EA138,IF(AND(DT139&gt;0,DT139*$B$4+EA138&lt;=$B$2*'SFV+BESS'!$I$9,DT139&gt;'SFV+BESS'!$I$7),'SFV+BESS'!$I$7,0))))</f>
        <v>0</v>
      </c>
      <c r="DV139" s="27">
        <f>IF(AND(DT139&lt;0,EA138+DT139/$B$5&gt;$H$2,-DT139/'Carga-Descarga Año'!$B$5&lt;'SFV+BESS'!$I$7),DT139/$B$5,IF(AND(DT139&lt;0,EA138+DT139/$B$5&gt;$H$2,-DT139/'Carga-Descarga Año'!$B$5&gt;'SFV+BESS'!$I$7),-'SFV+BESS'!$I$7,IF(AND(DT139&lt;0,EA138+DT139/$B$5&lt;$H$2),-MIN('SFV+BESS'!$I$7,EA138-$H$2),0)))</f>
        <v>0</v>
      </c>
      <c r="DW139" s="33"/>
      <c r="DX139" s="33">
        <f t="shared" si="163"/>
        <v>0</v>
      </c>
      <c r="DY139" s="27">
        <f t="shared" si="203"/>
        <v>0</v>
      </c>
      <c r="DZ139" s="27">
        <f t="shared" si="164"/>
        <v>0</v>
      </c>
      <c r="EA139" s="28">
        <f>IF((EA138+DU139+DV139)&gt;=$B$2*'SFV+BESS'!$I$9, $B$2*'SFV+BESS'!$I$9, (EA138+DU139+DV139))</f>
        <v>173.61249999999998</v>
      </c>
      <c r="EB139" s="110">
        <f t="shared" si="204"/>
        <v>72.573683597713242</v>
      </c>
      <c r="EG139" s="251"/>
      <c r="EH139" s="41">
        <v>5.4166666666666696</v>
      </c>
      <c r="EI139" s="33">
        <f t="shared" si="180"/>
        <v>88.07759942561016</v>
      </c>
      <c r="EJ139" s="33">
        <f>Gen_Cons_Horario!B5997</f>
        <v>0</v>
      </c>
      <c r="EK139" s="35">
        <f t="shared" si="145"/>
        <v>88.07759942561016</v>
      </c>
      <c r="EL139" s="116">
        <f>IF(AND(EK139&gt;0,EK139*$B$4+ER138&lt;=$B$2*'SFV+BESS'!$I$9,EK139&lt;'SFV+BESS'!$I$7), EK139*$B$4, IF(AND(EK139&gt;0,EK139*$B$4+ER138&gt;$B$2*'SFV+BESS'!$I$9,EK139*$B$4&lt;'SFV+BESS'!$I$7),$B$2*'SFV+BESS'!$I$9-ER138,IF(AND(EK139&gt;0,EK139*$B$4+ER138&gt;$B$2*'SFV+BESS'!$I$9,EK139*$B$4&gt;'SFV+BESS'!$I$7,ER138&lt;$B$2*'SFV+BESS'!$I$9),$B$2*'SFV+BESS'!$I$9-ER138,IF(AND(EK139&gt;0,EK139*$B$4+ER138&lt;=$B$2*'SFV+BESS'!$I$9,EK139&gt;'SFV+BESS'!$I$7),'SFV+BESS'!$I$7,0))))</f>
        <v>0</v>
      </c>
      <c r="EM139" s="27">
        <f>IF(AND(EK139&lt;0,ER138+EK139/$B$5&gt;$H$2,-EK139/'Carga-Descarga Año'!$B$5&lt;'SFV+BESS'!$I$7),EK139/$B$5,IF(AND(EK139&lt;0,ER138+EK139/$B$5&gt;$H$2,-EK139/'Carga-Descarga Año'!$B$5&gt;'SFV+BESS'!$I$7),-'SFV+BESS'!$I$7,IF(AND(EK139&lt;0,ER138+EK139/$B$5&lt;$H$2),-MIN('SFV+BESS'!$I$7,ER138-$H$2),0)))</f>
        <v>0</v>
      </c>
      <c r="EN139" s="33"/>
      <c r="EO139" s="33">
        <f t="shared" si="165"/>
        <v>0</v>
      </c>
      <c r="EP139" s="27">
        <f t="shared" si="205"/>
        <v>0</v>
      </c>
      <c r="EQ139" s="27">
        <f t="shared" si="166"/>
        <v>0</v>
      </c>
      <c r="ER139" s="28">
        <f>IF((ER138+EL139+EM139)&gt;=$B$2*'SFV+BESS'!$I$9, $B$2*'SFV+BESS'!$I$9, (ER138+EL139+EM139))</f>
        <v>173.61249999999998</v>
      </c>
      <c r="ES139" s="110">
        <f t="shared" si="206"/>
        <v>88.07759942561016</v>
      </c>
      <c r="EX139" s="251"/>
      <c r="EY139" s="41">
        <v>5.4166666666666696</v>
      </c>
      <c r="EZ139" s="33">
        <f t="shared" si="181"/>
        <v>96.19383250062873</v>
      </c>
      <c r="FA139" s="33">
        <f>Gen_Cons_Horario!B6717</f>
        <v>0</v>
      </c>
      <c r="FB139" s="35">
        <f t="shared" si="146"/>
        <v>96.19383250062873</v>
      </c>
      <c r="FC139" s="116">
        <f>IF(AND(FB139&gt;0,FB139*$B$4+FI138&lt;=$B$2*'SFV+BESS'!$I$9,FB139&lt;'SFV+BESS'!$I$7), FB139*$B$4, IF(AND(FB139&gt;0,FB139*$B$4+FI138&gt;$B$2*'SFV+BESS'!$I$9,FB139*$B$4&lt;'SFV+BESS'!$I$7),$B$2*'SFV+BESS'!$I$9-FI138,IF(AND(FB139&gt;0,FB139*$B$4+FI138&gt;$B$2*'SFV+BESS'!$I$9,FB139*$B$4&gt;'SFV+BESS'!$I$7,FI138&lt;$B$2*'SFV+BESS'!$I$9),$B$2*'SFV+BESS'!$I$9-FI138,IF(AND(FB139&gt;0,FB139*$B$4+FI138&lt;=$B$2*'SFV+BESS'!$I$9,FB139&gt;'SFV+BESS'!$I$7),'SFV+BESS'!$I$7,0))))</f>
        <v>0</v>
      </c>
      <c r="FD139" s="27">
        <f>IF(AND(FB139&lt;0,FI138+FB139/$B$5&gt;$H$2,-FB139/'Carga-Descarga Año'!$B$5&lt;'SFV+BESS'!$I$7),FB139/$B$5,IF(AND(FB139&lt;0,FI138+FB139/$B$5&gt;$H$2,-FB139/'Carga-Descarga Año'!$B$5&gt;'SFV+BESS'!$I$7),-'SFV+BESS'!$I$7,IF(AND(FB139&lt;0,FI138+FB139/$B$5&lt;$H$2),-MIN('SFV+BESS'!$I$7,FI138-$H$2),0)))</f>
        <v>0</v>
      </c>
      <c r="FE139" s="33"/>
      <c r="FF139" s="33">
        <f t="shared" si="167"/>
        <v>0</v>
      </c>
      <c r="FG139" s="27">
        <f t="shared" si="207"/>
        <v>0</v>
      </c>
      <c r="FH139" s="27">
        <f t="shared" si="168"/>
        <v>0</v>
      </c>
      <c r="FI139" s="28">
        <f>IF((FI138+FC139+FD139)&gt;=$B$2*'SFV+BESS'!$I$9, $B$2*'SFV+BESS'!$I$9, (FI138+FC139+FD139))</f>
        <v>173.61249999999998</v>
      </c>
      <c r="FJ139" s="110">
        <f t="shared" si="208"/>
        <v>96.19383250062873</v>
      </c>
      <c r="FO139" s="251"/>
      <c r="FP139" s="41">
        <v>5.4166666666666696</v>
      </c>
      <c r="FQ139" s="33">
        <f t="shared" si="182"/>
        <v>101.70295248194581</v>
      </c>
      <c r="FR139" s="33">
        <f>Gen_Cons_Horario!B7461</f>
        <v>119.312</v>
      </c>
      <c r="FS139" s="35">
        <f t="shared" si="147"/>
        <v>-17.609047518054183</v>
      </c>
      <c r="FT139" s="116">
        <f>IF(AND(FS139&gt;0,FS139*$B$4+FZ138&lt;=$B$2*'SFV+BESS'!$I$9,FS139&lt;'SFV+BESS'!$I$7), FS139*$B$4, IF(AND(FS139&gt;0,FS139*$B$4+FZ138&gt;$B$2*'SFV+BESS'!$I$9,FS139*$B$4&lt;'SFV+BESS'!$I$7),$B$2*'SFV+BESS'!$I$9-FZ138,IF(AND(FS139&gt;0,FS139*$B$4+FZ138&gt;$B$2*'SFV+BESS'!$I$9,FS139*$B$4&gt;'SFV+BESS'!$I$7,FZ138&lt;$B$2*'SFV+BESS'!$I$9),$B$2*'SFV+BESS'!$I$9-FZ138,IF(AND(FS139&gt;0,FS139*$B$4+FZ138&lt;=$B$2*'SFV+BESS'!$I$9,FS139&gt;'SFV+BESS'!$I$7),'SFV+BESS'!$I$7,0))))</f>
        <v>0</v>
      </c>
      <c r="FU139" s="27">
        <f>IF(AND(FS139&lt;0,FZ138+FS139/$B$5&gt;$H$2,-FS139/'Carga-Descarga Año'!$B$5&lt;'SFV+BESS'!$I$7),FS139/$B$5,IF(AND(FS139&lt;0,FZ138+FS139/$B$5&gt;$H$2,-FS139/'Carga-Descarga Año'!$B$5&gt;'SFV+BESS'!$I$7),-'SFV+BESS'!$I$7,IF(AND(FS139&lt;0,FZ138+FS139/$B$5&lt;$H$2),-MIN('SFV+BESS'!$I$7,FZ138-$H$2),0)))</f>
        <v>-18.535839492688616</v>
      </c>
      <c r="FV139" s="33"/>
      <c r="FW139" s="33">
        <f t="shared" si="169"/>
        <v>101.70295248194581</v>
      </c>
      <c r="FX139" s="27">
        <f t="shared" si="209"/>
        <v>17.609047518054183</v>
      </c>
      <c r="FY139" s="27">
        <f t="shared" si="170"/>
        <v>0</v>
      </c>
      <c r="FZ139" s="28">
        <f>IF((FZ138+FT139+FU139)&gt;=$B$2*'SFV+BESS'!$I$9, $B$2*'SFV+BESS'!$I$9, (FZ138+FT139+FU139))</f>
        <v>74.66881819067973</v>
      </c>
      <c r="GA139" s="110">
        <f t="shared" si="210"/>
        <v>0</v>
      </c>
      <c r="GF139" s="251"/>
      <c r="GG139" s="41">
        <v>5.4166666666666696</v>
      </c>
      <c r="GH139" s="33">
        <f t="shared" si="183"/>
        <v>103.14154069052196</v>
      </c>
      <c r="GI139" s="33">
        <f>Gen_Cons_Horario!B8181</f>
        <v>41.013500000000008</v>
      </c>
      <c r="GJ139" s="35">
        <f t="shared" si="153"/>
        <v>62.128040690521956</v>
      </c>
      <c r="GK139" s="116">
        <f>IF(AND(GJ139&gt;0,GJ139*$B$4+GQ138&lt;=$B$2*'SFV+BESS'!$I$9,GJ139&lt;'SFV+BESS'!$I$7), GJ139*$B$4, IF(AND(GJ139&gt;0,GJ139*$B$4+GQ138&gt;$B$2*'SFV+BESS'!$I$9,GJ139*$B$4&lt;'SFV+BESS'!$I$7),$B$2*'SFV+BESS'!$I$9-GQ138,IF(AND(GJ139&gt;0,GJ139*$B$4+GQ138&gt;$B$2*'SFV+BESS'!$I$9,GJ139*$B$4&gt;'SFV+BESS'!$I$7,GQ138&lt;$B$2*'SFV+BESS'!$I$9),$B$2*'SFV+BESS'!$I$9-GQ138,IF(AND(GJ139&gt;0,GJ139*$B$4+GQ138&lt;=$B$2*'SFV+BESS'!$I$9,GJ139&gt;'SFV+BESS'!$I$7),'SFV+BESS'!$I$7,0))))</f>
        <v>0</v>
      </c>
      <c r="GL139" s="27">
        <f>IF(AND(GJ139&lt;0,GQ138+GJ139/$B$5&gt;$H$2,-GJ139/'Carga-Descarga Año'!$B$5&lt;'SFV+BESS'!$I$7),GJ139/$B$5,IF(AND(GJ139&lt;0,GQ138+GJ139/$B$5&gt;$H$2,-GJ139/'Carga-Descarga Año'!$B$5&gt;'SFV+BESS'!$I$7),-'SFV+BESS'!$I$7,IF(AND(GJ139&lt;0,GQ138+GJ139/$B$5&lt;$H$2),-MIN('SFV+BESS'!$I$7,GQ138-$H$2),0)))</f>
        <v>0</v>
      </c>
      <c r="GM139" s="33"/>
      <c r="GN139" s="33">
        <f t="shared" si="171"/>
        <v>41.013500000000008</v>
      </c>
      <c r="GO139" s="27">
        <f t="shared" si="211"/>
        <v>0</v>
      </c>
      <c r="GP139" s="27">
        <f t="shared" si="172"/>
        <v>0</v>
      </c>
      <c r="GQ139" s="28">
        <f>IF((GQ138+GK139+GL139)&gt;=$B$2*'SFV+BESS'!$I$9, $B$2*'SFV+BESS'!$I$9, (GQ138+GK139+GL139))</f>
        <v>173.61249999999998</v>
      </c>
      <c r="GR139" s="110">
        <f t="shared" si="212"/>
        <v>62.128040690521956</v>
      </c>
    </row>
    <row r="140" spans="1:200">
      <c r="A140" s="249"/>
      <c r="B140" s="41">
        <v>5.4583333333333401</v>
      </c>
      <c r="C140" s="38">
        <f t="shared" si="154"/>
        <v>114.26609089127589</v>
      </c>
      <c r="D140" s="2">
        <f>Gen_Cons_Horario!B166</f>
        <v>104.398</v>
      </c>
      <c r="E140" s="140">
        <f t="shared" si="184"/>
        <v>9.868090891275898</v>
      </c>
      <c r="F140" s="116">
        <f>IF(AND(E140&gt;0,E140*$B$4+L139&lt;=$B$2*'SFV+BESS'!$I$9,E140&lt;'SFV+BESS'!$I$7), E140*$B$4, IF(AND(E140&gt;0,E140*$B$4+L139&gt;$B$2*'SFV+BESS'!$I$9,E140*$B$4&lt;'SFV+BESS'!$I$7),$B$2*'SFV+BESS'!$I$9-L139,IF(AND(E140&gt;0,E140*$B$4+L139&gt;$B$2*'SFV+BESS'!$I$9,E140*$B$4&gt;'SFV+BESS'!$I$7,L139&lt;$B$2*'SFV+BESS'!$I$9),$B$2*'SFV+BESS'!$I$9-L139,IF(AND(E140&gt;0,E140*$B$4+L139&lt;=$B$2*'SFV+BESS'!$I$9,E140&gt;'SFV+BESS'!$I$7),'SFV+BESS'!$I$7,0))))</f>
        <v>9.3746863467121031</v>
      </c>
      <c r="G140" s="27">
        <f>IF(AND(E140&lt;0,L139+E140/$B$5&gt;$H$2,-E140/'Carga-Descarga Año'!$B$5&lt;'SFV+BESS'!$I$7),E140/$B$5,IF(AND(E140&lt;0,L139+E140/$B$5&gt;$H$2,-E140/'Carga-Descarga Año'!$B$5&gt;'SFV+BESS'!$I$7),-'SFV+BESS'!$I$7,IF(AND(E140&lt;0,L139+E140/$B$5&lt;$H$2),-MIN('SFV+BESS'!$I$7,L139-$H$2),0)))</f>
        <v>0</v>
      </c>
      <c r="I140" s="38">
        <f t="shared" si="185"/>
        <v>104.398</v>
      </c>
      <c r="J140" s="27">
        <f t="shared" si="187"/>
        <v>0</v>
      </c>
      <c r="K140" s="27">
        <f t="shared" si="186"/>
        <v>0</v>
      </c>
      <c r="L140" s="28">
        <f>IF((L139+F140+G140)&gt;=$B$2*'SFV+BESS'!$I$9, $B$2*'SFV+BESS'!$I$9, (L139+F140+G140))</f>
        <v>126.3743877238341</v>
      </c>
      <c r="M140" s="110">
        <f t="shared" si="188"/>
        <v>0</v>
      </c>
      <c r="R140" s="251"/>
      <c r="S140" s="41">
        <v>5.4583333333333401</v>
      </c>
      <c r="T140" s="2">
        <f t="shared" si="173"/>
        <v>115.68420825459324</v>
      </c>
      <c r="U140" s="2">
        <f>Gen_Cons_Horario!B910</f>
        <v>74.570000000000007</v>
      </c>
      <c r="V140" s="35">
        <f t="shared" si="148"/>
        <v>41.114208254593237</v>
      </c>
      <c r="W140" s="116">
        <f>IF(AND(V140&gt;0,V140*$B$4+AC139&lt;=$B$2*'SFV+BESS'!$I$9,V140&lt;'SFV+BESS'!$I$7), V140*$B$4, IF(AND(V140&gt;0,V140*$B$4+AC139&gt;$B$2*'SFV+BESS'!$I$9,V140*$B$4&lt;'SFV+BESS'!$I$7),$B$2*'SFV+BESS'!$I$9-AC139,IF(AND(V140&gt;0,V140*$B$4+AC139&gt;$B$2*'SFV+BESS'!$I$9,V140*$B$4&gt;'SFV+BESS'!$I$7,AC139&lt;$B$2*'SFV+BESS'!$I$9),$B$2*'SFV+BESS'!$I$9-AC139,IF(AND(V140&gt;0,V140*$B$4+AC139&lt;=$B$2*'SFV+BESS'!$I$9,V140&gt;'SFV+BESS'!$I$7),'SFV+BESS'!$I$7,0))))</f>
        <v>0</v>
      </c>
      <c r="X140" s="27">
        <f>IF(AND(V140&lt;0,AC139+V140/$B$5&gt;$H$2,-V140/'Carga-Descarga Año'!$B$5&lt;'SFV+BESS'!$I$7),V140/$B$5,IF(AND(V140&lt;0,AC139+V140/$B$5&gt;$H$2,-V140/'Carga-Descarga Año'!$B$5&gt;'SFV+BESS'!$I$7),-'SFV+BESS'!$I$7,IF(AND(V140&lt;0,AC139+V140/$B$5&lt;$H$2),-MIN('SFV+BESS'!$I$7,AC139-$H$2),0)))</f>
        <v>0</v>
      </c>
      <c r="Z140" s="33">
        <f t="shared" si="142"/>
        <v>74.570000000000007</v>
      </c>
      <c r="AA140" s="27">
        <f t="shared" si="189"/>
        <v>0</v>
      </c>
      <c r="AB140" s="27">
        <f t="shared" si="213"/>
        <v>0</v>
      </c>
      <c r="AC140" s="28">
        <f>IF((AC139+W140+X140)&gt;=$B$2*'SFV+BESS'!$I$9, $B$2*'SFV+BESS'!$I$9, (AC139+W140+X140))</f>
        <v>173.61249999999998</v>
      </c>
      <c r="AD140" s="110">
        <f t="shared" si="190"/>
        <v>41.114208254593237</v>
      </c>
      <c r="AI140" s="251"/>
      <c r="AJ140" s="41">
        <v>5.4583333333333401</v>
      </c>
      <c r="AK140" s="52">
        <f t="shared" si="174"/>
        <v>115.61736628907755</v>
      </c>
      <c r="AL140" s="33">
        <f>Gen_Cons_Horario!B1582</f>
        <v>41.013500000000008</v>
      </c>
      <c r="AM140" s="35">
        <f t="shared" si="149"/>
        <v>74.603866289077544</v>
      </c>
      <c r="AN140" s="116">
        <f>IF(AND(AM140&gt;0,AM140*$B$4+AT139&lt;=$B$2*'SFV+BESS'!$I$9,AM140&lt;'SFV+BESS'!$I$7), AM140*$B$4, IF(AND(AM140&gt;0,AM140*$B$4+AT139&gt;$B$2*'SFV+BESS'!$I$9,AM140*$B$4&lt;'SFV+BESS'!$I$7),$B$2*'SFV+BESS'!$I$9-AT139,IF(AND(AM140&gt;0,AM140*$B$4+AT139&gt;$B$2*'SFV+BESS'!$I$9,AM140*$B$4&gt;'SFV+BESS'!$I$7,AT139&lt;$B$2*'SFV+BESS'!$I$9),$B$2*'SFV+BESS'!$I$9-AT139,IF(AND(AM140&gt;0,AM140*$B$4+AT139&lt;=$B$2*'SFV+BESS'!$I$9,AM140&gt;'SFV+BESS'!$I$7),'SFV+BESS'!$I$7,0))))</f>
        <v>0</v>
      </c>
      <c r="AO140" s="27">
        <f>IF(AND(AM140&lt;0,AT139+AM140/$B$5&gt;$H$2,-AM140/'Carga-Descarga Año'!$B$5&lt;'SFV+BESS'!$I$7),AM140/$B$5,IF(AND(AM140&lt;0,AT139+AM140/$B$5&gt;$H$2,-AM140/'Carga-Descarga Año'!$B$5&gt;'SFV+BESS'!$I$7),-'SFV+BESS'!$I$7,IF(AND(AM140&lt;0,AT139+AM140/$B$5&lt;$H$2),-MIN('SFV+BESS'!$I$7,AT139-$H$2),0)))</f>
        <v>0</v>
      </c>
      <c r="AP140" s="33"/>
      <c r="AQ140" s="33">
        <f t="shared" si="155"/>
        <v>41.013500000000008</v>
      </c>
      <c r="AR140" s="27">
        <f t="shared" si="191"/>
        <v>0</v>
      </c>
      <c r="AS140" s="27">
        <f t="shared" si="156"/>
        <v>0</v>
      </c>
      <c r="AT140" s="28">
        <f>IF((AT139+AN140+AO140)&gt;=$B$2*'SFV+BESS'!$I$9, $B$2*'SFV+BESS'!$I$9, (AT139+AN140+AO140))</f>
        <v>173.61249999999998</v>
      </c>
      <c r="AU140" s="110">
        <f t="shared" si="192"/>
        <v>74.603866289077544</v>
      </c>
      <c r="AZ140" s="251"/>
      <c r="BA140" s="41">
        <v>5.4583333333333401</v>
      </c>
      <c r="BB140" s="33">
        <f t="shared" si="175"/>
        <v>100.24824985336119</v>
      </c>
      <c r="BC140" s="33">
        <f>Gen_Cons_Horario!B2326</f>
        <v>0</v>
      </c>
      <c r="BD140" s="35">
        <f t="shared" si="150"/>
        <v>100.24824985336119</v>
      </c>
      <c r="BE140" s="116">
        <f>IF(AND(BD140&gt;0,BD140*$B$4+BK139&lt;=$B$2*'SFV+BESS'!$I$9,BD140&lt;'SFV+BESS'!$I$7), BD140*$B$4, IF(AND(BD140&gt;0,BD140*$B$4+BK139&gt;$B$2*'SFV+BESS'!$I$9,BD140*$B$4&lt;'SFV+BESS'!$I$7),$B$2*'SFV+BESS'!$I$9-BK139,IF(AND(BD140&gt;0,BD140*$B$4+BK139&gt;$B$2*'SFV+BESS'!$I$9,BD140*$B$4&gt;'SFV+BESS'!$I$7,BK139&lt;$B$2*'SFV+BESS'!$I$9),$B$2*'SFV+BESS'!$I$9-BK139,IF(AND(BD140&gt;0,BD140*$B$4+BK139&lt;=$B$2*'SFV+BESS'!$I$9,BD140&gt;'SFV+BESS'!$I$7),'SFV+BESS'!$I$7,0))))</f>
        <v>0</v>
      </c>
      <c r="BF140" s="27">
        <f>IF(AND(BD140&lt;0,BK139+BD140/$B$5&gt;$H$2,-BD140/'Carga-Descarga Año'!$B$5&lt;'SFV+BESS'!$I$7),BD140/$B$5,IF(AND(BD140&lt;0,BK139+BD140/$B$5&gt;$H$2,-BD140/'Carga-Descarga Año'!$B$5&gt;'SFV+BESS'!$I$7),-'SFV+BESS'!$I$7,IF(AND(BD140&lt;0,BK139+BD140/$B$5&lt;$H$2),-MIN('SFV+BESS'!$I$7,BK139-$H$2),0)))</f>
        <v>0</v>
      </c>
      <c r="BG140" s="33"/>
      <c r="BH140" s="33">
        <f t="shared" si="157"/>
        <v>0</v>
      </c>
      <c r="BI140" s="27">
        <f t="shared" si="193"/>
        <v>0</v>
      </c>
      <c r="BJ140" s="27">
        <f t="shared" si="158"/>
        <v>0</v>
      </c>
      <c r="BK140" s="28">
        <f>IF((BK139+BE140+BF140)&gt;=$B$2*'SFV+BESS'!$I$9, $B$2*'SFV+BESS'!$I$9, (BK139+BE140+BF140))</f>
        <v>173.61249999999998</v>
      </c>
      <c r="BL140" s="110">
        <f t="shared" si="194"/>
        <v>100.24824985336119</v>
      </c>
      <c r="BQ140" s="251"/>
      <c r="BR140" s="41">
        <v>5.4583333333333401</v>
      </c>
      <c r="BS140" s="33">
        <f t="shared" si="176"/>
        <v>79.979225615012339</v>
      </c>
      <c r="BT140" s="33">
        <f>Gen_Cons_Horario!B3046</f>
        <v>0</v>
      </c>
      <c r="BU140" s="35">
        <f t="shared" si="151"/>
        <v>79.979225615012339</v>
      </c>
      <c r="BV140" s="116">
        <f>IF(AND(BU140&gt;0,BU140*$B$4+CB139&lt;=$B$2*'SFV+BESS'!$I$9,BU140&lt;'SFV+BESS'!$I$7), BU140*$B$4, IF(AND(BU140&gt;0,BU140*$B$4+CB139&gt;$B$2*'SFV+BESS'!$I$9,BU140*$B$4&lt;'SFV+BESS'!$I$7),$B$2*'SFV+BESS'!$I$9-CB139,IF(AND(BU140&gt;0,BU140*$B$4+CB139&gt;$B$2*'SFV+BESS'!$I$9,BU140*$B$4&gt;'SFV+BESS'!$I$7,CB139&lt;$B$2*'SFV+BESS'!$I$9),$B$2*'SFV+BESS'!$I$9-CB139,IF(AND(BU140&gt;0,BU140*$B$4+CB139&lt;=$B$2*'SFV+BESS'!$I$9,BU140&gt;'SFV+BESS'!$I$7),'SFV+BESS'!$I$7,0))))</f>
        <v>0</v>
      </c>
      <c r="BW140" s="27">
        <f>IF(AND(BU140&lt;0,CB139+BU140/$B$5&gt;$H$2,-BU140/'Carga-Descarga Año'!$B$5&lt;'SFV+BESS'!$I$7),BU140/$B$5,IF(AND(BU140&lt;0,CB139+BU140/$B$5&gt;$H$2,-BU140/'Carga-Descarga Año'!$B$5&gt;'SFV+BESS'!$I$7),-'SFV+BESS'!$I$7,IF(AND(BU140&lt;0,CB139+BU140/$B$5&lt;$H$2),-MIN('SFV+BESS'!$I$7,CB139-$H$2),0)))</f>
        <v>0</v>
      </c>
      <c r="BX140" s="33"/>
      <c r="BY140" s="33">
        <f t="shared" si="159"/>
        <v>0</v>
      </c>
      <c r="BZ140" s="27">
        <f t="shared" si="195"/>
        <v>0</v>
      </c>
      <c r="CA140" s="27">
        <f t="shared" si="196"/>
        <v>0</v>
      </c>
      <c r="CB140" s="28">
        <f>IF((CB139+BV140+BW140)&gt;=$B$2*'SFV+BESS'!$I$9, $B$2*'SFV+BESS'!$I$9, (CB139+BV140+BW140))</f>
        <v>173.61249999999998</v>
      </c>
      <c r="CC140" s="110">
        <f t="shared" si="197"/>
        <v>79.979225615012339</v>
      </c>
      <c r="CH140" s="251"/>
      <c r="CI140" s="41">
        <v>5.4583333333333401</v>
      </c>
      <c r="CJ140" s="33">
        <f t="shared" si="177"/>
        <v>71.185968854106946</v>
      </c>
      <c r="CK140" s="33">
        <f>Gen_Cons_Horario!B3790</f>
        <v>0</v>
      </c>
      <c r="CL140" s="35">
        <f t="shared" si="152"/>
        <v>71.185968854106946</v>
      </c>
      <c r="CM140" s="116">
        <f>IF(AND(CL140&gt;0,CL140*$B$4+CS139&lt;=$B$2*'SFV+BESS'!$I$9,CL140&lt;'SFV+BESS'!$I$7), CL140*$B$4, IF(AND(CL140&gt;0,CL140*$B$4+CS139&gt;$B$2*'SFV+BESS'!$I$9,CL140*$B$4&lt;'SFV+BESS'!$I$7),$B$2*'SFV+BESS'!$I$9-CS139,IF(AND(CL140&gt;0,CL140*$B$4+CS139&gt;$B$2*'SFV+BESS'!$I$9,CL140*$B$4&gt;'SFV+BESS'!$I$7,CS139&lt;$B$2*'SFV+BESS'!$I$9),$B$2*'SFV+BESS'!$I$9-CS139,IF(AND(CL140&gt;0,CL140*$B$4+CS139&lt;=$B$2*'SFV+BESS'!$I$9,CL140&gt;'SFV+BESS'!$I$7),'SFV+BESS'!$I$7,0))))</f>
        <v>0</v>
      </c>
      <c r="CN140" s="27">
        <f>IF(AND(CL140&lt;0,CS139+CL140/$B$5&gt;$H$2,-CL140/'Carga-Descarga Año'!$B$5&lt;'SFV+BESS'!$I$7),CL140/$B$5,IF(AND(CL140&lt;0,CS139+CL140/$B$5&gt;$H$2,-CL140/'Carga-Descarga Año'!$B$5&gt;'SFV+BESS'!$I$7),-'SFV+BESS'!$I$7,IF(AND(CL140&lt;0,CS139+CL140/$B$5&lt;$H$2),-MIN('SFV+BESS'!$I$7,CS139-$H$2),0)))</f>
        <v>0</v>
      </c>
      <c r="CO140" s="33"/>
      <c r="CP140" s="33">
        <f t="shared" si="160"/>
        <v>0</v>
      </c>
      <c r="CQ140" s="27">
        <f t="shared" si="198"/>
        <v>0</v>
      </c>
      <c r="CR140" s="27">
        <f t="shared" si="161"/>
        <v>0</v>
      </c>
      <c r="CS140" s="28">
        <f>IF((CS139+CM140+CN140)&gt;=$B$2*'SFV+BESS'!$I$9, $B$2*'SFV+BESS'!$I$9, (CS139+CM140+CN140))</f>
        <v>173.61249999999998</v>
      </c>
      <c r="CT140" s="110">
        <f t="shared" si="199"/>
        <v>71.185968854106946</v>
      </c>
      <c r="CY140" s="251"/>
      <c r="CZ140" s="41">
        <v>5.4583333333333401</v>
      </c>
      <c r="DA140" s="33">
        <f t="shared" si="178"/>
        <v>79.260499325489363</v>
      </c>
      <c r="DB140" s="33">
        <f>Gen_Cons_Horario!B4510</f>
        <v>0</v>
      </c>
      <c r="DC140" s="35">
        <f t="shared" si="143"/>
        <v>79.260499325489363</v>
      </c>
      <c r="DD140" s="116">
        <f>IF(AND(DC140&gt;0,DC140*$B$4+DJ139&lt;=$B$2*'SFV+BESS'!$I$9,DC140&lt;'SFV+BESS'!$I$7), DC140*$B$4, IF(AND(DC140&gt;0,DC140*$B$4+DJ139&gt;$B$2*'SFV+BESS'!$I$9,DC140*$B$4&lt;'SFV+BESS'!$I$7),$B$2*'SFV+BESS'!$I$9-DJ139,IF(AND(DC140&gt;0,DC140*$B$4+DJ139&gt;$B$2*'SFV+BESS'!$I$9,DC140*$B$4&gt;'SFV+BESS'!$I$7,DJ139&lt;$B$2*'SFV+BESS'!$I$9),$B$2*'SFV+BESS'!$I$9-DJ139,IF(AND(DC140&gt;0,DC140*$B$4+DJ139&lt;=$B$2*'SFV+BESS'!$I$9,DC140&gt;'SFV+BESS'!$I$7),'SFV+BESS'!$I$7,0))))</f>
        <v>0</v>
      </c>
      <c r="DE140" s="27">
        <f>IF(AND(DC140&lt;0,DJ139+DC140/$B$5&gt;$H$2,-DC140/'Carga-Descarga Año'!$B$5&lt;'SFV+BESS'!$I$7),DC140/$B$5,IF(AND(DC140&lt;0,DJ139+DC140/$B$5&gt;$H$2,-DC140/'Carga-Descarga Año'!$B$5&gt;'SFV+BESS'!$I$7),-'SFV+BESS'!$I$7,IF(AND(DC140&lt;0,DJ139+DC140/$B$5&lt;$H$2),-MIN('SFV+BESS'!$I$7,DJ139-$H$2),0)))</f>
        <v>0</v>
      </c>
      <c r="DF140" s="33"/>
      <c r="DG140" s="33">
        <f t="shared" si="162"/>
        <v>0</v>
      </c>
      <c r="DH140" s="27">
        <f t="shared" si="200"/>
        <v>0</v>
      </c>
      <c r="DI140" s="27">
        <f t="shared" si="201"/>
        <v>0</v>
      </c>
      <c r="DJ140" s="28">
        <f>IF((DJ139+DD140+DE140)&gt;=$B$2*'SFV+BESS'!$I$9, $B$2*'SFV+BESS'!$I$9, (DJ139+DD140+DE140))</f>
        <v>173.61249999999998</v>
      </c>
      <c r="DK140" s="110">
        <f t="shared" si="202"/>
        <v>79.260499325489363</v>
      </c>
      <c r="DP140" s="251"/>
      <c r="DQ140" s="41">
        <v>5.4583333333333401</v>
      </c>
      <c r="DR140" s="33">
        <f t="shared" si="179"/>
        <v>83.030986709775661</v>
      </c>
      <c r="DS140" s="33">
        <f>Gen_Cons_Horario!B5254</f>
        <v>0</v>
      </c>
      <c r="DT140" s="35">
        <f t="shared" si="144"/>
        <v>83.030986709775661</v>
      </c>
      <c r="DU140" s="116">
        <f>IF(AND(DT140&gt;0,DT140*$B$4+EA139&lt;=$B$2*'SFV+BESS'!$I$9,DT140&lt;'SFV+BESS'!$I$7), DT140*$B$4, IF(AND(DT140&gt;0,DT140*$B$4+EA139&gt;$B$2*'SFV+BESS'!$I$9,DT140*$B$4&lt;'SFV+BESS'!$I$7),$B$2*'SFV+BESS'!$I$9-EA139,IF(AND(DT140&gt;0,DT140*$B$4+EA139&gt;$B$2*'SFV+BESS'!$I$9,DT140*$B$4&gt;'SFV+BESS'!$I$7,EA139&lt;$B$2*'SFV+BESS'!$I$9),$B$2*'SFV+BESS'!$I$9-EA139,IF(AND(DT140&gt;0,DT140*$B$4+EA139&lt;=$B$2*'SFV+BESS'!$I$9,DT140&gt;'SFV+BESS'!$I$7),'SFV+BESS'!$I$7,0))))</f>
        <v>0</v>
      </c>
      <c r="DV140" s="27">
        <f>IF(AND(DT140&lt;0,EA139+DT140/$B$5&gt;$H$2,-DT140/'Carga-Descarga Año'!$B$5&lt;'SFV+BESS'!$I$7),DT140/$B$5,IF(AND(DT140&lt;0,EA139+DT140/$B$5&gt;$H$2,-DT140/'Carga-Descarga Año'!$B$5&gt;'SFV+BESS'!$I$7),-'SFV+BESS'!$I$7,IF(AND(DT140&lt;0,EA139+DT140/$B$5&lt;$H$2),-MIN('SFV+BESS'!$I$7,EA139-$H$2),0)))</f>
        <v>0</v>
      </c>
      <c r="DW140" s="33"/>
      <c r="DX140" s="33">
        <f t="shared" si="163"/>
        <v>0</v>
      </c>
      <c r="DY140" s="27">
        <f t="shared" si="203"/>
        <v>0</v>
      </c>
      <c r="DZ140" s="27">
        <f t="shared" si="164"/>
        <v>0</v>
      </c>
      <c r="EA140" s="28">
        <f>IF((EA139+DU140+DV140)&gt;=$B$2*'SFV+BESS'!$I$9, $B$2*'SFV+BESS'!$I$9, (EA139+DU140+DV140))</f>
        <v>173.61249999999998</v>
      </c>
      <c r="EB140" s="110">
        <f t="shared" si="204"/>
        <v>83.030986709775661</v>
      </c>
      <c r="EG140" s="251"/>
      <c r="EH140" s="41">
        <v>5.4583333333333401</v>
      </c>
      <c r="EI140" s="33">
        <f t="shared" si="180"/>
        <v>98.155127964009495</v>
      </c>
      <c r="EJ140" s="33">
        <f>Gen_Cons_Horario!B5998</f>
        <v>0</v>
      </c>
      <c r="EK140" s="35">
        <f t="shared" si="145"/>
        <v>98.155127964009495</v>
      </c>
      <c r="EL140" s="116">
        <f>IF(AND(EK140&gt;0,EK140*$B$4+ER139&lt;=$B$2*'SFV+BESS'!$I$9,EK140&lt;'SFV+BESS'!$I$7), EK140*$B$4, IF(AND(EK140&gt;0,EK140*$B$4+ER139&gt;$B$2*'SFV+BESS'!$I$9,EK140*$B$4&lt;'SFV+BESS'!$I$7),$B$2*'SFV+BESS'!$I$9-ER139,IF(AND(EK140&gt;0,EK140*$B$4+ER139&gt;$B$2*'SFV+BESS'!$I$9,EK140*$B$4&gt;'SFV+BESS'!$I$7,ER139&lt;$B$2*'SFV+BESS'!$I$9),$B$2*'SFV+BESS'!$I$9-ER139,IF(AND(EK140&gt;0,EK140*$B$4+ER139&lt;=$B$2*'SFV+BESS'!$I$9,EK140&gt;'SFV+BESS'!$I$7),'SFV+BESS'!$I$7,0))))</f>
        <v>0</v>
      </c>
      <c r="EM140" s="27">
        <f>IF(AND(EK140&lt;0,ER139+EK140/$B$5&gt;$H$2,-EK140/'Carga-Descarga Año'!$B$5&lt;'SFV+BESS'!$I$7),EK140/$B$5,IF(AND(EK140&lt;0,ER139+EK140/$B$5&gt;$H$2,-EK140/'Carga-Descarga Año'!$B$5&gt;'SFV+BESS'!$I$7),-'SFV+BESS'!$I$7,IF(AND(EK140&lt;0,ER139+EK140/$B$5&lt;$H$2),-MIN('SFV+BESS'!$I$7,ER139-$H$2),0)))</f>
        <v>0</v>
      </c>
      <c r="EN140" s="33"/>
      <c r="EO140" s="33">
        <f t="shared" si="165"/>
        <v>0</v>
      </c>
      <c r="EP140" s="27">
        <f t="shared" si="205"/>
        <v>0</v>
      </c>
      <c r="EQ140" s="27">
        <f t="shared" si="166"/>
        <v>0</v>
      </c>
      <c r="ER140" s="28">
        <f>IF((ER139+EL140+EM140)&gt;=$B$2*'SFV+BESS'!$I$9, $B$2*'SFV+BESS'!$I$9, (ER139+EL140+EM140))</f>
        <v>173.61249999999998</v>
      </c>
      <c r="ES140" s="110">
        <f t="shared" si="206"/>
        <v>98.155127964009495</v>
      </c>
      <c r="EX140" s="251"/>
      <c r="EY140" s="41">
        <v>5.4583333333333401</v>
      </c>
      <c r="EZ140" s="33">
        <f t="shared" si="181"/>
        <v>105.54601066041208</v>
      </c>
      <c r="FA140" s="33">
        <f>Gen_Cons_Horario!B6718</f>
        <v>0</v>
      </c>
      <c r="FB140" s="35">
        <f t="shared" si="146"/>
        <v>105.54601066041208</v>
      </c>
      <c r="FC140" s="116">
        <f>IF(AND(FB140&gt;0,FB140*$B$4+FI139&lt;=$B$2*'SFV+BESS'!$I$9,FB140&lt;'SFV+BESS'!$I$7), FB140*$B$4, IF(AND(FB140&gt;0,FB140*$B$4+FI139&gt;$B$2*'SFV+BESS'!$I$9,FB140*$B$4&lt;'SFV+BESS'!$I$7),$B$2*'SFV+BESS'!$I$9-FI139,IF(AND(FB140&gt;0,FB140*$B$4+FI139&gt;$B$2*'SFV+BESS'!$I$9,FB140*$B$4&gt;'SFV+BESS'!$I$7,FI139&lt;$B$2*'SFV+BESS'!$I$9),$B$2*'SFV+BESS'!$I$9-FI139,IF(AND(FB140&gt;0,FB140*$B$4+FI139&lt;=$B$2*'SFV+BESS'!$I$9,FB140&gt;'SFV+BESS'!$I$7),'SFV+BESS'!$I$7,0))))</f>
        <v>0</v>
      </c>
      <c r="FD140" s="27">
        <f>IF(AND(FB140&lt;0,FI139+FB140/$B$5&gt;$H$2,-FB140/'Carga-Descarga Año'!$B$5&lt;'SFV+BESS'!$I$7),FB140/$B$5,IF(AND(FB140&lt;0,FI139+FB140/$B$5&gt;$H$2,-FB140/'Carga-Descarga Año'!$B$5&gt;'SFV+BESS'!$I$7),-'SFV+BESS'!$I$7,IF(AND(FB140&lt;0,FI139+FB140/$B$5&lt;$H$2),-MIN('SFV+BESS'!$I$7,FI139-$H$2),0)))</f>
        <v>0</v>
      </c>
      <c r="FE140" s="33"/>
      <c r="FF140" s="33">
        <f t="shared" si="167"/>
        <v>0</v>
      </c>
      <c r="FG140" s="27">
        <f t="shared" si="207"/>
        <v>0</v>
      </c>
      <c r="FH140" s="27">
        <f t="shared" si="168"/>
        <v>0</v>
      </c>
      <c r="FI140" s="28">
        <f>IF((FI139+FC140+FD140)&gt;=$B$2*'SFV+BESS'!$I$9, $B$2*'SFV+BESS'!$I$9, (FI139+FC140+FD140))</f>
        <v>173.61249999999998</v>
      </c>
      <c r="FJ140" s="110">
        <f t="shared" si="208"/>
        <v>105.54601066041208</v>
      </c>
      <c r="FO140" s="251"/>
      <c r="FP140" s="41">
        <v>5.4583333333333401</v>
      </c>
      <c r="FQ140" s="33">
        <f t="shared" si="182"/>
        <v>111.79188536815481</v>
      </c>
      <c r="FR140" s="33">
        <f>Gen_Cons_Horario!B7462</f>
        <v>119.312</v>
      </c>
      <c r="FS140" s="35">
        <f t="shared" si="147"/>
        <v>-7.520114631845189</v>
      </c>
      <c r="FT140" s="116">
        <f>IF(AND(FS140&gt;0,FS140*$B$4+FZ139&lt;=$B$2*'SFV+BESS'!$I$9,FS140&lt;'SFV+BESS'!$I$7), FS140*$B$4, IF(AND(FS140&gt;0,FS140*$B$4+FZ139&gt;$B$2*'SFV+BESS'!$I$9,FS140*$B$4&lt;'SFV+BESS'!$I$7),$B$2*'SFV+BESS'!$I$9-FZ139,IF(AND(FS140&gt;0,FS140*$B$4+FZ139&gt;$B$2*'SFV+BESS'!$I$9,FS140*$B$4&gt;'SFV+BESS'!$I$7,FZ139&lt;$B$2*'SFV+BESS'!$I$9),$B$2*'SFV+BESS'!$I$9-FZ139,IF(AND(FS140&gt;0,FS140*$B$4+FZ139&lt;=$B$2*'SFV+BESS'!$I$9,FS140&gt;'SFV+BESS'!$I$7),'SFV+BESS'!$I$7,0))))</f>
        <v>0</v>
      </c>
      <c r="FU140" s="27">
        <f>IF(AND(FS140&lt;0,FZ139+FS140/$B$5&gt;$H$2,-FS140/'Carga-Descarga Año'!$B$5&lt;'SFV+BESS'!$I$7),FS140/$B$5,IF(AND(FS140&lt;0,FZ139+FS140/$B$5&gt;$H$2,-FS140/'Carga-Descarga Año'!$B$5&gt;'SFV+BESS'!$I$7),-'SFV+BESS'!$I$7,IF(AND(FS140&lt;0,FZ139+FS140/$B$5&lt;$H$2),-MIN('SFV+BESS'!$I$7,FZ139-$H$2),0)))</f>
        <v>-7.91591013878441</v>
      </c>
      <c r="FV140" s="33"/>
      <c r="FW140" s="33">
        <f t="shared" si="169"/>
        <v>111.79188536815481</v>
      </c>
      <c r="FX140" s="27">
        <f t="shared" si="209"/>
        <v>7.520114631845189</v>
      </c>
      <c r="FY140" s="27">
        <f t="shared" si="170"/>
        <v>0</v>
      </c>
      <c r="FZ140" s="28">
        <f>IF((FZ139+FT140+FU140)&gt;=$B$2*'SFV+BESS'!$I$9, $B$2*'SFV+BESS'!$I$9, (FZ139+FT140+FU140))</f>
        <v>66.752908051895318</v>
      </c>
      <c r="GA140" s="110">
        <f t="shared" si="210"/>
        <v>0</v>
      </c>
      <c r="GF140" s="251"/>
      <c r="GG140" s="41">
        <v>5.4583333333333401</v>
      </c>
      <c r="GH140" s="33">
        <f t="shared" si="183"/>
        <v>113.11824732914998</v>
      </c>
      <c r="GI140" s="33">
        <f>Gen_Cons_Horario!B8182</f>
        <v>0</v>
      </c>
      <c r="GJ140" s="35">
        <f t="shared" si="153"/>
        <v>113.11824732914998</v>
      </c>
      <c r="GK140" s="116">
        <f>IF(AND(GJ140&gt;0,GJ140*$B$4+GQ139&lt;=$B$2*'SFV+BESS'!$I$9,GJ140&lt;'SFV+BESS'!$I$7), GJ140*$B$4, IF(AND(GJ140&gt;0,GJ140*$B$4+GQ139&gt;$B$2*'SFV+BESS'!$I$9,GJ140*$B$4&lt;'SFV+BESS'!$I$7),$B$2*'SFV+BESS'!$I$9-GQ139,IF(AND(GJ140&gt;0,GJ140*$B$4+GQ139&gt;$B$2*'SFV+BESS'!$I$9,GJ140*$B$4&gt;'SFV+BESS'!$I$7,GQ139&lt;$B$2*'SFV+BESS'!$I$9),$B$2*'SFV+BESS'!$I$9-GQ139,IF(AND(GJ140&gt;0,GJ140*$B$4+GQ139&lt;=$B$2*'SFV+BESS'!$I$9,GJ140&gt;'SFV+BESS'!$I$7),'SFV+BESS'!$I$7,0))))</f>
        <v>0</v>
      </c>
      <c r="GL140" s="27">
        <f>IF(AND(GJ140&lt;0,GQ139+GJ140/$B$5&gt;$H$2,-GJ140/'Carga-Descarga Año'!$B$5&lt;'SFV+BESS'!$I$7),GJ140/$B$5,IF(AND(GJ140&lt;0,GQ139+GJ140/$B$5&gt;$H$2,-GJ140/'Carga-Descarga Año'!$B$5&gt;'SFV+BESS'!$I$7),-'SFV+BESS'!$I$7,IF(AND(GJ140&lt;0,GQ139+GJ140/$B$5&lt;$H$2),-MIN('SFV+BESS'!$I$7,GQ139-$H$2),0)))</f>
        <v>0</v>
      </c>
      <c r="GM140" s="33"/>
      <c r="GN140" s="33">
        <f t="shared" si="171"/>
        <v>0</v>
      </c>
      <c r="GO140" s="27">
        <f t="shared" si="211"/>
        <v>0</v>
      </c>
      <c r="GP140" s="27">
        <f t="shared" si="172"/>
        <v>0</v>
      </c>
      <c r="GQ140" s="28">
        <f>IF((GQ139+GK140+GL140)&gt;=$B$2*'SFV+BESS'!$I$9, $B$2*'SFV+BESS'!$I$9, (GQ139+GK140+GL140))</f>
        <v>173.61249999999998</v>
      </c>
      <c r="GR140" s="110">
        <f t="shared" si="212"/>
        <v>113.11824732914998</v>
      </c>
    </row>
    <row r="141" spans="1:200">
      <c r="A141" s="249"/>
      <c r="B141" s="41">
        <v>5.5</v>
      </c>
      <c r="C141" s="38">
        <f t="shared" si="154"/>
        <v>123.83891499519927</v>
      </c>
      <c r="D141" s="2">
        <f>Gen_Cons_Horario!B167</f>
        <v>104.398</v>
      </c>
      <c r="E141" s="140">
        <f t="shared" si="184"/>
        <v>19.440914995199279</v>
      </c>
      <c r="F141" s="116">
        <f>IF(AND(E141&gt;0,E141*$B$4+L140&lt;=$B$2*'SFV+BESS'!$I$9,E141&lt;'SFV+BESS'!$I$7), E141*$B$4, IF(AND(E141&gt;0,E141*$B$4+L140&gt;$B$2*'SFV+BESS'!$I$9,E141*$B$4&lt;'SFV+BESS'!$I$7),$B$2*'SFV+BESS'!$I$9-L140,IF(AND(E141&gt;0,E141*$B$4+L140&gt;$B$2*'SFV+BESS'!$I$9,E141*$B$4&gt;'SFV+BESS'!$I$7,L140&lt;$B$2*'SFV+BESS'!$I$9),$B$2*'SFV+BESS'!$I$9-L140,IF(AND(E141&gt;0,E141*$B$4+L140&lt;=$B$2*'SFV+BESS'!$I$9,E141&gt;'SFV+BESS'!$I$7),'SFV+BESS'!$I$7,0))))</f>
        <v>18.468869245439315</v>
      </c>
      <c r="G141" s="27">
        <f>IF(AND(E141&lt;0,L140+E141/$B$5&gt;$H$2,-E141/'Carga-Descarga Año'!$B$5&lt;'SFV+BESS'!$I$7),E141/$B$5,IF(AND(E141&lt;0,L140+E141/$B$5&gt;$H$2,-E141/'Carga-Descarga Año'!$B$5&gt;'SFV+BESS'!$I$7),-'SFV+BESS'!$I$7,IF(AND(E141&lt;0,L140+E141/$B$5&lt;$H$2),-MIN('SFV+BESS'!$I$7,L140-$H$2),0)))</f>
        <v>0</v>
      </c>
      <c r="I141" s="38">
        <f t="shared" si="185"/>
        <v>104.398</v>
      </c>
      <c r="J141" s="27">
        <f t="shared" si="187"/>
        <v>0</v>
      </c>
      <c r="K141" s="27">
        <f t="shared" si="186"/>
        <v>0</v>
      </c>
      <c r="L141" s="28">
        <f>IF((L140+F141+G141)&gt;=$B$2*'SFV+BESS'!$I$9, $B$2*'SFV+BESS'!$I$9, (L140+F141+G141))</f>
        <v>144.84325696927343</v>
      </c>
      <c r="M141" s="110">
        <f t="shared" si="188"/>
        <v>0</v>
      </c>
      <c r="R141" s="251"/>
      <c r="S141" s="41">
        <v>5.5</v>
      </c>
      <c r="T141" s="2">
        <f t="shared" si="173"/>
        <v>127.13809025999851</v>
      </c>
      <c r="U141" s="2">
        <f>Gen_Cons_Horario!B911</f>
        <v>74.570000000000007</v>
      </c>
      <c r="V141" s="35">
        <f t="shared" si="148"/>
        <v>52.568090259998499</v>
      </c>
      <c r="W141" s="116">
        <f>IF(AND(V141&gt;0,V141*$B$4+AC140&lt;=$B$2*'SFV+BESS'!$I$9,V141&lt;'SFV+BESS'!$I$7), V141*$B$4, IF(AND(V141&gt;0,V141*$B$4+AC140&gt;$B$2*'SFV+BESS'!$I$9,V141*$B$4&lt;'SFV+BESS'!$I$7),$B$2*'SFV+BESS'!$I$9-AC140,IF(AND(V141&gt;0,V141*$B$4+AC140&gt;$B$2*'SFV+BESS'!$I$9,V141*$B$4&gt;'SFV+BESS'!$I$7,AC140&lt;$B$2*'SFV+BESS'!$I$9),$B$2*'SFV+BESS'!$I$9-AC140,IF(AND(V141&gt;0,V141*$B$4+AC140&lt;=$B$2*'SFV+BESS'!$I$9,V141&gt;'SFV+BESS'!$I$7),'SFV+BESS'!$I$7,0))))</f>
        <v>0</v>
      </c>
      <c r="X141" s="27">
        <f>IF(AND(V141&lt;0,AC140+V141/$B$5&gt;$H$2,-V141/'Carga-Descarga Año'!$B$5&lt;'SFV+BESS'!$I$7),V141/$B$5,IF(AND(V141&lt;0,AC140+V141/$B$5&gt;$H$2,-V141/'Carga-Descarga Año'!$B$5&gt;'SFV+BESS'!$I$7),-'SFV+BESS'!$I$7,IF(AND(V141&lt;0,AC140+V141/$B$5&lt;$H$2),-MIN('SFV+BESS'!$I$7,AC140-$H$2),0)))</f>
        <v>0</v>
      </c>
      <c r="Z141" s="33">
        <f t="shared" si="142"/>
        <v>74.570000000000007</v>
      </c>
      <c r="AA141" s="27">
        <f t="shared" si="189"/>
        <v>0</v>
      </c>
      <c r="AB141" s="27">
        <f t="shared" si="213"/>
        <v>0</v>
      </c>
      <c r="AC141" s="28">
        <f>IF((AC140+W141+X141)&gt;=$B$2*'SFV+BESS'!$I$9, $B$2*'SFV+BESS'!$I$9, (AC140+W141+X141))</f>
        <v>173.61249999999998</v>
      </c>
      <c r="AD141" s="110">
        <f t="shared" si="190"/>
        <v>52.568090259998499</v>
      </c>
      <c r="AI141" s="251"/>
      <c r="AJ141" s="41">
        <v>5.5</v>
      </c>
      <c r="AK141" s="52">
        <f t="shared" si="174"/>
        <v>127.24751556075989</v>
      </c>
      <c r="AL141" s="33">
        <f>Gen_Cons_Horario!B1583</f>
        <v>41.013500000000008</v>
      </c>
      <c r="AM141" s="35">
        <f t="shared" si="149"/>
        <v>86.234015560759886</v>
      </c>
      <c r="AN141" s="116">
        <f>IF(AND(AM141&gt;0,AM141*$B$4+AT140&lt;=$B$2*'SFV+BESS'!$I$9,AM141&lt;'SFV+BESS'!$I$7), AM141*$B$4, IF(AND(AM141&gt;0,AM141*$B$4+AT140&gt;$B$2*'SFV+BESS'!$I$9,AM141*$B$4&lt;'SFV+BESS'!$I$7),$B$2*'SFV+BESS'!$I$9-AT140,IF(AND(AM141&gt;0,AM141*$B$4+AT140&gt;$B$2*'SFV+BESS'!$I$9,AM141*$B$4&gt;'SFV+BESS'!$I$7,AT140&lt;$B$2*'SFV+BESS'!$I$9),$B$2*'SFV+BESS'!$I$9-AT140,IF(AND(AM141&gt;0,AM141*$B$4+AT140&lt;=$B$2*'SFV+BESS'!$I$9,AM141&gt;'SFV+BESS'!$I$7),'SFV+BESS'!$I$7,0))))</f>
        <v>0</v>
      </c>
      <c r="AO141" s="27">
        <f>IF(AND(AM141&lt;0,AT140+AM141/$B$5&gt;$H$2,-AM141/'Carga-Descarga Año'!$B$5&lt;'SFV+BESS'!$I$7),AM141/$B$5,IF(AND(AM141&lt;0,AT140+AM141/$B$5&gt;$H$2,-AM141/'Carga-Descarga Año'!$B$5&gt;'SFV+BESS'!$I$7),-'SFV+BESS'!$I$7,IF(AND(AM141&lt;0,AT140+AM141/$B$5&lt;$H$2),-MIN('SFV+BESS'!$I$7,AT140-$H$2),0)))</f>
        <v>0</v>
      </c>
      <c r="AP141" s="33"/>
      <c r="AQ141" s="33">
        <f t="shared" si="155"/>
        <v>41.013500000000008</v>
      </c>
      <c r="AR141" s="27">
        <f t="shared" si="191"/>
        <v>0</v>
      </c>
      <c r="AS141" s="27">
        <f t="shared" si="156"/>
        <v>0</v>
      </c>
      <c r="AT141" s="28">
        <f>IF((AT140+AN141+AO141)&gt;=$B$2*'SFV+BESS'!$I$9, $B$2*'SFV+BESS'!$I$9, (AT140+AN141+AO141))</f>
        <v>173.61249999999998</v>
      </c>
      <c r="AU141" s="110">
        <f t="shared" si="192"/>
        <v>86.234015560759886</v>
      </c>
      <c r="AZ141" s="251"/>
      <c r="BA141" s="41">
        <v>5.5</v>
      </c>
      <c r="BB141" s="33">
        <f t="shared" si="175"/>
        <v>110.01903443945878</v>
      </c>
      <c r="BC141" s="33">
        <f>Gen_Cons_Horario!B2327</f>
        <v>0</v>
      </c>
      <c r="BD141" s="35">
        <f t="shared" si="150"/>
        <v>110.01903443945878</v>
      </c>
      <c r="BE141" s="116">
        <f>IF(AND(BD141&gt;0,BD141*$B$4+BK140&lt;=$B$2*'SFV+BESS'!$I$9,BD141&lt;'SFV+BESS'!$I$7), BD141*$B$4, IF(AND(BD141&gt;0,BD141*$B$4+BK140&gt;$B$2*'SFV+BESS'!$I$9,BD141*$B$4&lt;'SFV+BESS'!$I$7),$B$2*'SFV+BESS'!$I$9-BK140,IF(AND(BD141&gt;0,BD141*$B$4+BK140&gt;$B$2*'SFV+BESS'!$I$9,BD141*$B$4&gt;'SFV+BESS'!$I$7,BK140&lt;$B$2*'SFV+BESS'!$I$9),$B$2*'SFV+BESS'!$I$9-BK140,IF(AND(BD141&gt;0,BD141*$B$4+BK140&lt;=$B$2*'SFV+BESS'!$I$9,BD141&gt;'SFV+BESS'!$I$7),'SFV+BESS'!$I$7,0))))</f>
        <v>0</v>
      </c>
      <c r="BF141" s="27">
        <f>IF(AND(BD141&lt;0,BK140+BD141/$B$5&gt;$H$2,-BD141/'Carga-Descarga Año'!$B$5&lt;'SFV+BESS'!$I$7),BD141/$B$5,IF(AND(BD141&lt;0,BK140+BD141/$B$5&gt;$H$2,-BD141/'Carga-Descarga Año'!$B$5&gt;'SFV+BESS'!$I$7),-'SFV+BESS'!$I$7,IF(AND(BD141&lt;0,BK140+BD141/$B$5&lt;$H$2),-MIN('SFV+BESS'!$I$7,BK140-$H$2),0)))</f>
        <v>0</v>
      </c>
      <c r="BG141" s="33"/>
      <c r="BH141" s="33">
        <f t="shared" si="157"/>
        <v>0</v>
      </c>
      <c r="BI141" s="27">
        <f t="shared" si="193"/>
        <v>0</v>
      </c>
      <c r="BJ141" s="27">
        <f t="shared" si="158"/>
        <v>0</v>
      </c>
      <c r="BK141" s="28">
        <f>IF((BK140+BE141+BF141)&gt;=$B$2*'SFV+BESS'!$I$9, $B$2*'SFV+BESS'!$I$9, (BK140+BE141+BF141))</f>
        <v>173.61249999999998</v>
      </c>
      <c r="BL141" s="110">
        <f t="shared" si="194"/>
        <v>110.01903443945878</v>
      </c>
      <c r="BQ141" s="251"/>
      <c r="BR141" s="41">
        <v>5.5</v>
      </c>
      <c r="BS141" s="33">
        <f t="shared" si="176"/>
        <v>93.046254025352383</v>
      </c>
      <c r="BT141" s="33">
        <f>Gen_Cons_Horario!B3047</f>
        <v>0</v>
      </c>
      <c r="BU141" s="35">
        <f t="shared" si="151"/>
        <v>93.046254025352383</v>
      </c>
      <c r="BV141" s="116">
        <f>IF(AND(BU141&gt;0,BU141*$B$4+CB140&lt;=$B$2*'SFV+BESS'!$I$9,BU141&lt;'SFV+BESS'!$I$7), BU141*$B$4, IF(AND(BU141&gt;0,BU141*$B$4+CB140&gt;$B$2*'SFV+BESS'!$I$9,BU141*$B$4&lt;'SFV+BESS'!$I$7),$B$2*'SFV+BESS'!$I$9-CB140,IF(AND(BU141&gt;0,BU141*$B$4+CB140&gt;$B$2*'SFV+BESS'!$I$9,BU141*$B$4&gt;'SFV+BESS'!$I$7,CB140&lt;$B$2*'SFV+BESS'!$I$9),$B$2*'SFV+BESS'!$I$9-CB140,IF(AND(BU141&gt;0,BU141*$B$4+CB140&lt;=$B$2*'SFV+BESS'!$I$9,BU141&gt;'SFV+BESS'!$I$7),'SFV+BESS'!$I$7,0))))</f>
        <v>0</v>
      </c>
      <c r="BW141" s="27">
        <f>IF(AND(BU141&lt;0,CB140+BU141/$B$5&gt;$H$2,-BU141/'Carga-Descarga Año'!$B$5&lt;'SFV+BESS'!$I$7),BU141/$B$5,IF(AND(BU141&lt;0,CB140+BU141/$B$5&gt;$H$2,-BU141/'Carga-Descarga Año'!$B$5&gt;'SFV+BESS'!$I$7),-'SFV+BESS'!$I$7,IF(AND(BU141&lt;0,CB140+BU141/$B$5&lt;$H$2),-MIN('SFV+BESS'!$I$7,CB140-$H$2),0)))</f>
        <v>0</v>
      </c>
      <c r="BX141" s="33"/>
      <c r="BY141" s="33">
        <f t="shared" si="159"/>
        <v>0</v>
      </c>
      <c r="BZ141" s="27">
        <f t="shared" si="195"/>
        <v>0</v>
      </c>
      <c r="CA141" s="27">
        <f t="shared" si="196"/>
        <v>0</v>
      </c>
      <c r="CB141" s="28">
        <f>IF((CB140+BV141+BW141)&gt;=$B$2*'SFV+BESS'!$I$9, $B$2*'SFV+BESS'!$I$9, (CB140+BV141+BW141))</f>
        <v>173.61249999999998</v>
      </c>
      <c r="CC141" s="110">
        <f t="shared" si="197"/>
        <v>93.046254025352383</v>
      </c>
      <c r="CH141" s="251"/>
      <c r="CI141" s="41">
        <v>5.5</v>
      </c>
      <c r="CJ141" s="33">
        <f t="shared" si="177"/>
        <v>80.738079690760259</v>
      </c>
      <c r="CK141" s="33">
        <f>Gen_Cons_Horario!B3791</f>
        <v>0</v>
      </c>
      <c r="CL141" s="35">
        <f t="shared" si="152"/>
        <v>80.738079690760259</v>
      </c>
      <c r="CM141" s="116">
        <f>IF(AND(CL141&gt;0,CL141*$B$4+CS140&lt;=$B$2*'SFV+BESS'!$I$9,CL141&lt;'SFV+BESS'!$I$7), CL141*$B$4, IF(AND(CL141&gt;0,CL141*$B$4+CS140&gt;$B$2*'SFV+BESS'!$I$9,CL141*$B$4&lt;'SFV+BESS'!$I$7),$B$2*'SFV+BESS'!$I$9-CS140,IF(AND(CL141&gt;0,CL141*$B$4+CS140&gt;$B$2*'SFV+BESS'!$I$9,CL141*$B$4&gt;'SFV+BESS'!$I$7,CS140&lt;$B$2*'SFV+BESS'!$I$9),$B$2*'SFV+BESS'!$I$9-CS140,IF(AND(CL141&gt;0,CL141*$B$4+CS140&lt;=$B$2*'SFV+BESS'!$I$9,CL141&gt;'SFV+BESS'!$I$7),'SFV+BESS'!$I$7,0))))</f>
        <v>0</v>
      </c>
      <c r="CN141" s="27">
        <f>IF(AND(CL141&lt;0,CS140+CL141/$B$5&gt;$H$2,-CL141/'Carga-Descarga Año'!$B$5&lt;'SFV+BESS'!$I$7),CL141/$B$5,IF(AND(CL141&lt;0,CS140+CL141/$B$5&gt;$H$2,-CL141/'Carga-Descarga Año'!$B$5&gt;'SFV+BESS'!$I$7),-'SFV+BESS'!$I$7,IF(AND(CL141&lt;0,CS140+CL141/$B$5&lt;$H$2),-MIN('SFV+BESS'!$I$7,CS140-$H$2),0)))</f>
        <v>0</v>
      </c>
      <c r="CO141" s="33"/>
      <c r="CP141" s="33">
        <f t="shared" si="160"/>
        <v>0</v>
      </c>
      <c r="CQ141" s="27">
        <f t="shared" si="198"/>
        <v>0</v>
      </c>
      <c r="CR141" s="27">
        <f t="shared" si="161"/>
        <v>0</v>
      </c>
      <c r="CS141" s="28">
        <f>IF((CS140+CM141+CN141)&gt;=$B$2*'SFV+BESS'!$I$9, $B$2*'SFV+BESS'!$I$9, (CS140+CM141+CN141))</f>
        <v>173.61249999999998</v>
      </c>
      <c r="CT141" s="110">
        <f t="shared" si="199"/>
        <v>80.738079690760259</v>
      </c>
      <c r="CY141" s="251"/>
      <c r="CZ141" s="41">
        <v>5.5</v>
      </c>
      <c r="DA141" s="33">
        <f t="shared" si="178"/>
        <v>89.383443532820891</v>
      </c>
      <c r="DB141" s="33">
        <f>Gen_Cons_Horario!B4511</f>
        <v>0</v>
      </c>
      <c r="DC141" s="35">
        <f t="shared" si="143"/>
        <v>89.383443532820891</v>
      </c>
      <c r="DD141" s="116">
        <f>IF(AND(DC141&gt;0,DC141*$B$4+DJ140&lt;=$B$2*'SFV+BESS'!$I$9,DC141&lt;'SFV+BESS'!$I$7), DC141*$B$4, IF(AND(DC141&gt;0,DC141*$B$4+DJ140&gt;$B$2*'SFV+BESS'!$I$9,DC141*$B$4&lt;'SFV+BESS'!$I$7),$B$2*'SFV+BESS'!$I$9-DJ140,IF(AND(DC141&gt;0,DC141*$B$4+DJ140&gt;$B$2*'SFV+BESS'!$I$9,DC141*$B$4&gt;'SFV+BESS'!$I$7,DJ140&lt;$B$2*'SFV+BESS'!$I$9),$B$2*'SFV+BESS'!$I$9-DJ140,IF(AND(DC141&gt;0,DC141*$B$4+DJ140&lt;=$B$2*'SFV+BESS'!$I$9,DC141&gt;'SFV+BESS'!$I$7),'SFV+BESS'!$I$7,0))))</f>
        <v>0</v>
      </c>
      <c r="DE141" s="27">
        <f>IF(AND(DC141&lt;0,DJ140+DC141/$B$5&gt;$H$2,-DC141/'Carga-Descarga Año'!$B$5&lt;'SFV+BESS'!$I$7),DC141/$B$5,IF(AND(DC141&lt;0,DJ140+DC141/$B$5&gt;$H$2,-DC141/'Carga-Descarga Año'!$B$5&gt;'SFV+BESS'!$I$7),-'SFV+BESS'!$I$7,IF(AND(DC141&lt;0,DJ140+DC141/$B$5&lt;$H$2),-MIN('SFV+BESS'!$I$7,DJ140-$H$2),0)))</f>
        <v>0</v>
      </c>
      <c r="DF141" s="33"/>
      <c r="DG141" s="33">
        <f t="shared" si="162"/>
        <v>0</v>
      </c>
      <c r="DH141" s="27">
        <f t="shared" si="200"/>
        <v>0</v>
      </c>
      <c r="DI141" s="27">
        <f t="shared" si="201"/>
        <v>0</v>
      </c>
      <c r="DJ141" s="28">
        <f>IF((DJ140+DD141+DE141)&gt;=$B$2*'SFV+BESS'!$I$9, $B$2*'SFV+BESS'!$I$9, (DJ140+DD141+DE141))</f>
        <v>173.61249999999998</v>
      </c>
      <c r="DK141" s="110">
        <f t="shared" si="202"/>
        <v>89.383443532820891</v>
      </c>
      <c r="DP141" s="251"/>
      <c r="DQ141" s="41">
        <v>5.5</v>
      </c>
      <c r="DR141" s="33">
        <f t="shared" si="179"/>
        <v>91.815121323908102</v>
      </c>
      <c r="DS141" s="33">
        <f>Gen_Cons_Horario!B5255</f>
        <v>0</v>
      </c>
      <c r="DT141" s="35">
        <f t="shared" si="144"/>
        <v>91.815121323908102</v>
      </c>
      <c r="DU141" s="116">
        <f>IF(AND(DT141&gt;0,DT141*$B$4+EA140&lt;=$B$2*'SFV+BESS'!$I$9,DT141&lt;'SFV+BESS'!$I$7), DT141*$B$4, IF(AND(DT141&gt;0,DT141*$B$4+EA140&gt;$B$2*'SFV+BESS'!$I$9,DT141*$B$4&lt;'SFV+BESS'!$I$7),$B$2*'SFV+BESS'!$I$9-EA140,IF(AND(DT141&gt;0,DT141*$B$4+EA140&gt;$B$2*'SFV+BESS'!$I$9,DT141*$B$4&gt;'SFV+BESS'!$I$7,EA140&lt;$B$2*'SFV+BESS'!$I$9),$B$2*'SFV+BESS'!$I$9-EA140,IF(AND(DT141&gt;0,DT141*$B$4+EA140&lt;=$B$2*'SFV+BESS'!$I$9,DT141&gt;'SFV+BESS'!$I$7),'SFV+BESS'!$I$7,0))))</f>
        <v>0</v>
      </c>
      <c r="DV141" s="27">
        <f>IF(AND(DT141&lt;0,EA140+DT141/$B$5&gt;$H$2,-DT141/'Carga-Descarga Año'!$B$5&lt;'SFV+BESS'!$I$7),DT141/$B$5,IF(AND(DT141&lt;0,EA140+DT141/$B$5&gt;$H$2,-DT141/'Carga-Descarga Año'!$B$5&gt;'SFV+BESS'!$I$7),-'SFV+BESS'!$I$7,IF(AND(DT141&lt;0,EA140+DT141/$B$5&lt;$H$2),-MIN('SFV+BESS'!$I$7,EA140-$H$2),0)))</f>
        <v>0</v>
      </c>
      <c r="DW141" s="33"/>
      <c r="DX141" s="33">
        <f t="shared" si="163"/>
        <v>0</v>
      </c>
      <c r="DY141" s="27">
        <f t="shared" si="203"/>
        <v>0</v>
      </c>
      <c r="DZ141" s="27">
        <f t="shared" si="164"/>
        <v>0</v>
      </c>
      <c r="EA141" s="28">
        <f>IF((EA140+DU141+DV141)&gt;=$B$2*'SFV+BESS'!$I$9, $B$2*'SFV+BESS'!$I$9, (EA140+DU141+DV141))</f>
        <v>173.61249999999998</v>
      </c>
      <c r="EB141" s="110">
        <f t="shared" si="204"/>
        <v>91.815121323908102</v>
      </c>
      <c r="EG141" s="251"/>
      <c r="EH141" s="41">
        <v>5.5</v>
      </c>
      <c r="EI141" s="33">
        <f t="shared" si="180"/>
        <v>105.612499082425</v>
      </c>
      <c r="EJ141" s="33">
        <f>Gen_Cons_Horario!B5999</f>
        <v>0</v>
      </c>
      <c r="EK141" s="35">
        <f t="shared" si="145"/>
        <v>105.612499082425</v>
      </c>
      <c r="EL141" s="116">
        <f>IF(AND(EK141&gt;0,EK141*$B$4+ER140&lt;=$B$2*'SFV+BESS'!$I$9,EK141&lt;'SFV+BESS'!$I$7), EK141*$B$4, IF(AND(EK141&gt;0,EK141*$B$4+ER140&gt;$B$2*'SFV+BESS'!$I$9,EK141*$B$4&lt;'SFV+BESS'!$I$7),$B$2*'SFV+BESS'!$I$9-ER140,IF(AND(EK141&gt;0,EK141*$B$4+ER140&gt;$B$2*'SFV+BESS'!$I$9,EK141*$B$4&gt;'SFV+BESS'!$I$7,ER140&lt;$B$2*'SFV+BESS'!$I$9),$B$2*'SFV+BESS'!$I$9-ER140,IF(AND(EK141&gt;0,EK141*$B$4+ER140&lt;=$B$2*'SFV+BESS'!$I$9,EK141&gt;'SFV+BESS'!$I$7),'SFV+BESS'!$I$7,0))))</f>
        <v>0</v>
      </c>
      <c r="EM141" s="27">
        <f>IF(AND(EK141&lt;0,ER140+EK141/$B$5&gt;$H$2,-EK141/'Carga-Descarga Año'!$B$5&lt;'SFV+BESS'!$I$7),EK141/$B$5,IF(AND(EK141&lt;0,ER140+EK141/$B$5&gt;$H$2,-EK141/'Carga-Descarga Año'!$B$5&gt;'SFV+BESS'!$I$7),-'SFV+BESS'!$I$7,IF(AND(EK141&lt;0,ER140+EK141/$B$5&lt;$H$2),-MIN('SFV+BESS'!$I$7,ER140-$H$2),0)))</f>
        <v>0</v>
      </c>
      <c r="EN141" s="33"/>
      <c r="EO141" s="33">
        <f t="shared" si="165"/>
        <v>0</v>
      </c>
      <c r="EP141" s="27">
        <f t="shared" si="205"/>
        <v>0</v>
      </c>
      <c r="EQ141" s="27">
        <f t="shared" si="166"/>
        <v>0</v>
      </c>
      <c r="ER141" s="28">
        <f>IF((ER140+EL141+EM141)&gt;=$B$2*'SFV+BESS'!$I$9, $B$2*'SFV+BESS'!$I$9, (ER140+EL141+EM141))</f>
        <v>173.61249999999998</v>
      </c>
      <c r="ES141" s="110">
        <f t="shared" si="206"/>
        <v>105.612499082425</v>
      </c>
      <c r="EX141" s="251"/>
      <c r="EY141" s="41">
        <v>5.5</v>
      </c>
      <c r="EZ141" s="33">
        <f t="shared" si="181"/>
        <v>113.56216336879781</v>
      </c>
      <c r="FA141" s="33">
        <f>Gen_Cons_Horario!B6719</f>
        <v>0</v>
      </c>
      <c r="FB141" s="35">
        <f t="shared" si="146"/>
        <v>113.56216336879781</v>
      </c>
      <c r="FC141" s="116">
        <f>IF(AND(FB141&gt;0,FB141*$B$4+FI140&lt;=$B$2*'SFV+BESS'!$I$9,FB141&lt;'SFV+BESS'!$I$7), FB141*$B$4, IF(AND(FB141&gt;0,FB141*$B$4+FI140&gt;$B$2*'SFV+BESS'!$I$9,FB141*$B$4&lt;'SFV+BESS'!$I$7),$B$2*'SFV+BESS'!$I$9-FI140,IF(AND(FB141&gt;0,FB141*$B$4+FI140&gt;$B$2*'SFV+BESS'!$I$9,FB141*$B$4&gt;'SFV+BESS'!$I$7,FI140&lt;$B$2*'SFV+BESS'!$I$9),$B$2*'SFV+BESS'!$I$9-FI140,IF(AND(FB141&gt;0,FB141*$B$4+FI140&lt;=$B$2*'SFV+BESS'!$I$9,FB141&gt;'SFV+BESS'!$I$7),'SFV+BESS'!$I$7,0))))</f>
        <v>0</v>
      </c>
      <c r="FD141" s="27">
        <f>IF(AND(FB141&lt;0,FI140+FB141/$B$5&gt;$H$2,-FB141/'Carga-Descarga Año'!$B$5&lt;'SFV+BESS'!$I$7),FB141/$B$5,IF(AND(FB141&lt;0,FI140+FB141/$B$5&gt;$H$2,-FB141/'Carga-Descarga Año'!$B$5&gt;'SFV+BESS'!$I$7),-'SFV+BESS'!$I$7,IF(AND(FB141&lt;0,FI140+FB141/$B$5&lt;$H$2),-MIN('SFV+BESS'!$I$7,FI140-$H$2),0)))</f>
        <v>0</v>
      </c>
      <c r="FE141" s="33"/>
      <c r="FF141" s="33">
        <f t="shared" si="167"/>
        <v>0</v>
      </c>
      <c r="FG141" s="27">
        <f t="shared" si="207"/>
        <v>0</v>
      </c>
      <c r="FH141" s="27">
        <f t="shared" si="168"/>
        <v>0</v>
      </c>
      <c r="FI141" s="28">
        <f>IF((FI140+FC141+FD141)&gt;=$B$2*'SFV+BESS'!$I$9, $B$2*'SFV+BESS'!$I$9, (FI140+FC141+FD141))</f>
        <v>173.61249999999998</v>
      </c>
      <c r="FJ141" s="110">
        <f t="shared" si="208"/>
        <v>113.56216336879781</v>
      </c>
      <c r="FO141" s="251"/>
      <c r="FP141" s="41">
        <v>5.5</v>
      </c>
      <c r="FQ141" s="33">
        <f t="shared" si="182"/>
        <v>118.78904849891269</v>
      </c>
      <c r="FR141" s="33">
        <f>Gen_Cons_Horario!B7463</f>
        <v>119.312</v>
      </c>
      <c r="FS141" s="35">
        <f t="shared" si="147"/>
        <v>-0.52295150108730581</v>
      </c>
      <c r="FT141" s="116">
        <f>IF(AND(FS141&gt;0,FS141*$B$4+FZ140&lt;=$B$2*'SFV+BESS'!$I$9,FS141&lt;'SFV+BESS'!$I$7), FS141*$B$4, IF(AND(FS141&gt;0,FS141*$B$4+FZ140&gt;$B$2*'SFV+BESS'!$I$9,FS141*$B$4&lt;'SFV+BESS'!$I$7),$B$2*'SFV+BESS'!$I$9-FZ140,IF(AND(FS141&gt;0,FS141*$B$4+FZ140&gt;$B$2*'SFV+BESS'!$I$9,FS141*$B$4&gt;'SFV+BESS'!$I$7,FZ140&lt;$B$2*'SFV+BESS'!$I$9),$B$2*'SFV+BESS'!$I$9-FZ140,IF(AND(FS141&gt;0,FS141*$B$4+FZ140&lt;=$B$2*'SFV+BESS'!$I$9,FS141&gt;'SFV+BESS'!$I$7),'SFV+BESS'!$I$7,0))))</f>
        <v>0</v>
      </c>
      <c r="FU141" s="27">
        <f>IF(AND(FS141&lt;0,FZ140+FS141/$B$5&gt;$H$2,-FS141/'Carga-Descarga Año'!$B$5&lt;'SFV+BESS'!$I$7),FS141/$B$5,IF(AND(FS141&lt;0,FZ140+FS141/$B$5&gt;$H$2,-FS141/'Carga-Descarga Año'!$B$5&gt;'SFV+BESS'!$I$7),-'SFV+BESS'!$I$7,IF(AND(FS141&lt;0,FZ140+FS141/$B$5&lt;$H$2),-MIN('SFV+BESS'!$I$7,FZ140-$H$2),0)))</f>
        <v>-0.55047526430242721</v>
      </c>
      <c r="FV141" s="33"/>
      <c r="FW141" s="33">
        <f t="shared" si="169"/>
        <v>118.78904849891269</v>
      </c>
      <c r="FX141" s="27">
        <f t="shared" si="209"/>
        <v>0.52295150108730581</v>
      </c>
      <c r="FY141" s="27">
        <f t="shared" si="170"/>
        <v>0</v>
      </c>
      <c r="FZ141" s="28">
        <f>IF((FZ140+FT141+FU141)&gt;=$B$2*'SFV+BESS'!$I$9, $B$2*'SFV+BESS'!$I$9, (FZ140+FT141+FU141))</f>
        <v>66.202432787592898</v>
      </c>
      <c r="GA141" s="110">
        <f t="shared" si="210"/>
        <v>0</v>
      </c>
      <c r="GF141" s="251"/>
      <c r="GG141" s="41">
        <v>5.5</v>
      </c>
      <c r="GH141" s="33">
        <f t="shared" si="183"/>
        <v>118.69346574485387</v>
      </c>
      <c r="GI141" s="33">
        <f>Gen_Cons_Horario!B8183</f>
        <v>0</v>
      </c>
      <c r="GJ141" s="35">
        <f t="shared" si="153"/>
        <v>118.69346574485387</v>
      </c>
      <c r="GK141" s="116">
        <f>IF(AND(GJ141&gt;0,GJ141*$B$4+GQ140&lt;=$B$2*'SFV+BESS'!$I$9,GJ141&lt;'SFV+BESS'!$I$7), GJ141*$B$4, IF(AND(GJ141&gt;0,GJ141*$B$4+GQ140&gt;$B$2*'SFV+BESS'!$I$9,GJ141*$B$4&lt;'SFV+BESS'!$I$7),$B$2*'SFV+BESS'!$I$9-GQ140,IF(AND(GJ141&gt;0,GJ141*$B$4+GQ140&gt;$B$2*'SFV+BESS'!$I$9,GJ141*$B$4&gt;'SFV+BESS'!$I$7,GQ140&lt;$B$2*'SFV+BESS'!$I$9),$B$2*'SFV+BESS'!$I$9-GQ140,IF(AND(GJ141&gt;0,GJ141*$B$4+GQ140&lt;=$B$2*'SFV+BESS'!$I$9,GJ141&gt;'SFV+BESS'!$I$7),'SFV+BESS'!$I$7,0))))</f>
        <v>0</v>
      </c>
      <c r="GL141" s="27">
        <f>IF(AND(GJ141&lt;0,GQ140+GJ141/$B$5&gt;$H$2,-GJ141/'Carga-Descarga Año'!$B$5&lt;'SFV+BESS'!$I$7),GJ141/$B$5,IF(AND(GJ141&lt;0,GQ140+GJ141/$B$5&gt;$H$2,-GJ141/'Carga-Descarga Año'!$B$5&gt;'SFV+BESS'!$I$7),-'SFV+BESS'!$I$7,IF(AND(GJ141&lt;0,GQ140+GJ141/$B$5&lt;$H$2),-MIN('SFV+BESS'!$I$7,GQ140-$H$2),0)))</f>
        <v>0</v>
      </c>
      <c r="GM141" s="33"/>
      <c r="GN141" s="33">
        <f t="shared" si="171"/>
        <v>0</v>
      </c>
      <c r="GO141" s="27">
        <f t="shared" si="211"/>
        <v>0</v>
      </c>
      <c r="GP141" s="27">
        <f t="shared" si="172"/>
        <v>0</v>
      </c>
      <c r="GQ141" s="28">
        <f>IF((GQ140+GK141+GL141)&gt;=$B$2*'SFV+BESS'!$I$9, $B$2*'SFV+BESS'!$I$9, (GQ140+GK141+GL141))</f>
        <v>173.61249999999998</v>
      </c>
      <c r="GR141" s="110">
        <f t="shared" si="212"/>
        <v>118.69346574485387</v>
      </c>
    </row>
    <row r="142" spans="1:200">
      <c r="A142" s="249"/>
      <c r="B142" s="41">
        <v>5.5416666666666696</v>
      </c>
      <c r="C142" s="38">
        <f t="shared" si="154"/>
        <v>130.98054567590401</v>
      </c>
      <c r="D142" s="2">
        <f>Gen_Cons_Horario!B168</f>
        <v>104.398</v>
      </c>
      <c r="E142" s="140">
        <f t="shared" si="184"/>
        <v>26.582545675904015</v>
      </c>
      <c r="F142" s="116">
        <f>IF(AND(E142&gt;0,E142*$B$4+L141&lt;=$B$2*'SFV+BESS'!$I$9,E142&lt;'SFV+BESS'!$I$7), E142*$B$4, IF(AND(E142&gt;0,E142*$B$4+L141&gt;$B$2*'SFV+BESS'!$I$9,E142*$B$4&lt;'SFV+BESS'!$I$7),$B$2*'SFV+BESS'!$I$9-L141,IF(AND(E142&gt;0,E142*$B$4+L141&gt;$B$2*'SFV+BESS'!$I$9,E142*$B$4&gt;'SFV+BESS'!$I$7,L141&lt;$B$2*'SFV+BESS'!$I$9),$B$2*'SFV+BESS'!$I$9-L141,IF(AND(E142&gt;0,E142*$B$4+L141&lt;=$B$2*'SFV+BESS'!$I$9,E142&gt;'SFV+BESS'!$I$7),'SFV+BESS'!$I$7,0))))</f>
        <v>25.253418392108813</v>
      </c>
      <c r="G142" s="27">
        <f>IF(AND(E142&lt;0,L141+E142/$B$5&gt;$H$2,-E142/'Carga-Descarga Año'!$B$5&lt;'SFV+BESS'!$I$7),E142/$B$5,IF(AND(E142&lt;0,L141+E142/$B$5&gt;$H$2,-E142/'Carga-Descarga Año'!$B$5&gt;'SFV+BESS'!$I$7),-'SFV+BESS'!$I$7,IF(AND(E142&lt;0,L141+E142/$B$5&lt;$H$2),-MIN('SFV+BESS'!$I$7,L141-$H$2),0)))</f>
        <v>0</v>
      </c>
      <c r="I142" s="38">
        <f t="shared" si="185"/>
        <v>104.398</v>
      </c>
      <c r="J142" s="27">
        <f t="shared" si="187"/>
        <v>0</v>
      </c>
      <c r="K142" s="27">
        <f t="shared" si="186"/>
        <v>0</v>
      </c>
      <c r="L142" s="28">
        <f>IF((L141+F142+G142)&gt;=$B$2*'SFV+BESS'!$I$9, $B$2*'SFV+BESS'!$I$9, (L141+F142+G142))</f>
        <v>170.09667536138224</v>
      </c>
      <c r="M142" s="110">
        <f t="shared" si="188"/>
        <v>0</v>
      </c>
      <c r="R142" s="251"/>
      <c r="S142" s="41">
        <v>5.5416666666666696</v>
      </c>
      <c r="T142" s="2">
        <f t="shared" si="173"/>
        <v>135.48306143536522</v>
      </c>
      <c r="U142" s="2">
        <f>Gen_Cons_Horario!B912</f>
        <v>74.570000000000007</v>
      </c>
      <c r="V142" s="35">
        <f t="shared" si="148"/>
        <v>60.913061435365208</v>
      </c>
      <c r="W142" s="116">
        <f>IF(AND(V142&gt;0,V142*$B$4+AC141&lt;=$B$2*'SFV+BESS'!$I$9,V142&lt;'SFV+BESS'!$I$7), V142*$B$4, IF(AND(V142&gt;0,V142*$B$4+AC141&gt;$B$2*'SFV+BESS'!$I$9,V142*$B$4&lt;'SFV+BESS'!$I$7),$B$2*'SFV+BESS'!$I$9-AC141,IF(AND(V142&gt;0,V142*$B$4+AC141&gt;$B$2*'SFV+BESS'!$I$9,V142*$B$4&gt;'SFV+BESS'!$I$7,AC141&lt;$B$2*'SFV+BESS'!$I$9),$B$2*'SFV+BESS'!$I$9-AC141,IF(AND(V142&gt;0,V142*$B$4+AC141&lt;=$B$2*'SFV+BESS'!$I$9,V142&gt;'SFV+BESS'!$I$7),'SFV+BESS'!$I$7,0))))</f>
        <v>0</v>
      </c>
      <c r="X142" s="27">
        <f>IF(AND(V142&lt;0,AC141+V142/$B$5&gt;$H$2,-V142/'Carga-Descarga Año'!$B$5&lt;'SFV+BESS'!$I$7),V142/$B$5,IF(AND(V142&lt;0,AC141+V142/$B$5&gt;$H$2,-V142/'Carga-Descarga Año'!$B$5&gt;'SFV+BESS'!$I$7),-'SFV+BESS'!$I$7,IF(AND(V142&lt;0,AC141+V142/$B$5&lt;$H$2),-MIN('SFV+BESS'!$I$7,AC141-$H$2),0)))</f>
        <v>0</v>
      </c>
      <c r="Z142" s="33">
        <f t="shared" si="142"/>
        <v>74.570000000000007</v>
      </c>
      <c r="AA142" s="27">
        <f t="shared" si="189"/>
        <v>0</v>
      </c>
      <c r="AB142" s="27">
        <f t="shared" si="213"/>
        <v>0</v>
      </c>
      <c r="AC142" s="28">
        <f>IF((AC141+W142+X142)&gt;=$B$2*'SFV+BESS'!$I$9, $B$2*'SFV+BESS'!$I$9, (AC141+W142+X142))</f>
        <v>173.61249999999998</v>
      </c>
      <c r="AD142" s="110">
        <f t="shared" si="190"/>
        <v>60.913061435365208</v>
      </c>
      <c r="AI142" s="251"/>
      <c r="AJ142" s="41">
        <v>5.5416666666666696</v>
      </c>
      <c r="AK142" s="52">
        <f t="shared" si="174"/>
        <v>135.11496947983915</v>
      </c>
      <c r="AL142" s="33">
        <f>Gen_Cons_Horario!B1584</f>
        <v>41.013500000000008</v>
      </c>
      <c r="AM142" s="35">
        <f t="shared" si="149"/>
        <v>94.101469479839139</v>
      </c>
      <c r="AN142" s="116">
        <f>IF(AND(AM142&gt;0,AM142*$B$4+AT141&lt;=$B$2*'SFV+BESS'!$I$9,AM142&lt;'SFV+BESS'!$I$7), AM142*$B$4, IF(AND(AM142&gt;0,AM142*$B$4+AT141&gt;$B$2*'SFV+BESS'!$I$9,AM142*$B$4&lt;'SFV+BESS'!$I$7),$B$2*'SFV+BESS'!$I$9-AT141,IF(AND(AM142&gt;0,AM142*$B$4+AT141&gt;$B$2*'SFV+BESS'!$I$9,AM142*$B$4&gt;'SFV+BESS'!$I$7,AT141&lt;$B$2*'SFV+BESS'!$I$9),$B$2*'SFV+BESS'!$I$9-AT141,IF(AND(AM142&gt;0,AM142*$B$4+AT141&lt;=$B$2*'SFV+BESS'!$I$9,AM142&gt;'SFV+BESS'!$I$7),'SFV+BESS'!$I$7,0))))</f>
        <v>0</v>
      </c>
      <c r="AO142" s="27">
        <f>IF(AND(AM142&lt;0,AT141+AM142/$B$5&gt;$H$2,-AM142/'Carga-Descarga Año'!$B$5&lt;'SFV+BESS'!$I$7),AM142/$B$5,IF(AND(AM142&lt;0,AT141+AM142/$B$5&gt;$H$2,-AM142/'Carga-Descarga Año'!$B$5&gt;'SFV+BESS'!$I$7),-'SFV+BESS'!$I$7,IF(AND(AM142&lt;0,AT141+AM142/$B$5&lt;$H$2),-MIN('SFV+BESS'!$I$7,AT141-$H$2),0)))</f>
        <v>0</v>
      </c>
      <c r="AP142" s="33"/>
      <c r="AQ142" s="33">
        <f t="shared" si="155"/>
        <v>41.013500000000008</v>
      </c>
      <c r="AR142" s="27">
        <f t="shared" si="191"/>
        <v>0</v>
      </c>
      <c r="AS142" s="27">
        <f t="shared" si="156"/>
        <v>0</v>
      </c>
      <c r="AT142" s="28">
        <f>IF((AT141+AN142+AO142)&gt;=$B$2*'SFV+BESS'!$I$9, $B$2*'SFV+BESS'!$I$9, (AT141+AN142+AO142))</f>
        <v>173.61249999999998</v>
      </c>
      <c r="AU142" s="110">
        <f t="shared" si="192"/>
        <v>94.101469479839139</v>
      </c>
      <c r="AZ142" s="251"/>
      <c r="BA142" s="41">
        <v>5.5416666666666696</v>
      </c>
      <c r="BB142" s="33">
        <f t="shared" si="175"/>
        <v>117.05399934144904</v>
      </c>
      <c r="BC142" s="33">
        <f>Gen_Cons_Horario!B2328</f>
        <v>0</v>
      </c>
      <c r="BD142" s="35">
        <f t="shared" si="150"/>
        <v>117.05399934144904</v>
      </c>
      <c r="BE142" s="116">
        <f>IF(AND(BD142&gt;0,BD142*$B$4+BK141&lt;=$B$2*'SFV+BESS'!$I$9,BD142&lt;'SFV+BESS'!$I$7), BD142*$B$4, IF(AND(BD142&gt;0,BD142*$B$4+BK141&gt;$B$2*'SFV+BESS'!$I$9,BD142*$B$4&lt;'SFV+BESS'!$I$7),$B$2*'SFV+BESS'!$I$9-BK141,IF(AND(BD142&gt;0,BD142*$B$4+BK141&gt;$B$2*'SFV+BESS'!$I$9,BD142*$B$4&gt;'SFV+BESS'!$I$7,BK141&lt;$B$2*'SFV+BESS'!$I$9),$B$2*'SFV+BESS'!$I$9-BK141,IF(AND(BD142&gt;0,BD142*$B$4+BK141&lt;=$B$2*'SFV+BESS'!$I$9,BD142&gt;'SFV+BESS'!$I$7),'SFV+BESS'!$I$7,0))))</f>
        <v>0</v>
      </c>
      <c r="BF142" s="27">
        <f>IF(AND(BD142&lt;0,BK141+BD142/$B$5&gt;$H$2,-BD142/'Carga-Descarga Año'!$B$5&lt;'SFV+BESS'!$I$7),BD142/$B$5,IF(AND(BD142&lt;0,BK141+BD142/$B$5&gt;$H$2,-BD142/'Carga-Descarga Año'!$B$5&gt;'SFV+BESS'!$I$7),-'SFV+BESS'!$I$7,IF(AND(BD142&lt;0,BK141+BD142/$B$5&lt;$H$2),-MIN('SFV+BESS'!$I$7,BK141-$H$2),0)))</f>
        <v>0</v>
      </c>
      <c r="BG142" s="33"/>
      <c r="BH142" s="33">
        <f t="shared" si="157"/>
        <v>0</v>
      </c>
      <c r="BI142" s="27">
        <f t="shared" si="193"/>
        <v>0</v>
      </c>
      <c r="BJ142" s="27">
        <f t="shared" si="158"/>
        <v>0</v>
      </c>
      <c r="BK142" s="28">
        <f>IF((BK141+BE142+BF142)&gt;=$B$2*'SFV+BESS'!$I$9, $B$2*'SFV+BESS'!$I$9, (BK141+BE142+BF142))</f>
        <v>173.61249999999998</v>
      </c>
      <c r="BL142" s="110">
        <f t="shared" si="194"/>
        <v>117.05399934144904</v>
      </c>
      <c r="BQ142" s="251"/>
      <c r="BR142" s="41">
        <v>5.5416666666666696</v>
      </c>
      <c r="BS142" s="33">
        <f t="shared" si="176"/>
        <v>101.15682338349448</v>
      </c>
      <c r="BT142" s="33">
        <f>Gen_Cons_Horario!B3048</f>
        <v>0</v>
      </c>
      <c r="BU142" s="35">
        <f t="shared" si="151"/>
        <v>101.15682338349448</v>
      </c>
      <c r="BV142" s="116">
        <f>IF(AND(BU142&gt;0,BU142*$B$4+CB141&lt;=$B$2*'SFV+BESS'!$I$9,BU142&lt;'SFV+BESS'!$I$7), BU142*$B$4, IF(AND(BU142&gt;0,BU142*$B$4+CB141&gt;$B$2*'SFV+BESS'!$I$9,BU142*$B$4&lt;'SFV+BESS'!$I$7),$B$2*'SFV+BESS'!$I$9-CB141,IF(AND(BU142&gt;0,BU142*$B$4+CB141&gt;$B$2*'SFV+BESS'!$I$9,BU142*$B$4&gt;'SFV+BESS'!$I$7,CB141&lt;$B$2*'SFV+BESS'!$I$9),$B$2*'SFV+BESS'!$I$9-CB141,IF(AND(BU142&gt;0,BU142*$B$4+CB141&lt;=$B$2*'SFV+BESS'!$I$9,BU142&gt;'SFV+BESS'!$I$7),'SFV+BESS'!$I$7,0))))</f>
        <v>0</v>
      </c>
      <c r="BW142" s="27">
        <f>IF(AND(BU142&lt;0,CB141+BU142/$B$5&gt;$H$2,-BU142/'Carga-Descarga Año'!$B$5&lt;'SFV+BESS'!$I$7),BU142/$B$5,IF(AND(BU142&lt;0,CB141+BU142/$B$5&gt;$H$2,-BU142/'Carga-Descarga Año'!$B$5&gt;'SFV+BESS'!$I$7),-'SFV+BESS'!$I$7,IF(AND(BU142&lt;0,CB141+BU142/$B$5&lt;$H$2),-MIN('SFV+BESS'!$I$7,CB141-$H$2),0)))</f>
        <v>0</v>
      </c>
      <c r="BX142" s="33"/>
      <c r="BY142" s="33">
        <f t="shared" si="159"/>
        <v>0</v>
      </c>
      <c r="BZ142" s="27">
        <f t="shared" si="195"/>
        <v>0</v>
      </c>
      <c r="CA142" s="27">
        <f t="shared" si="196"/>
        <v>0</v>
      </c>
      <c r="CB142" s="28">
        <f>IF((CB141+BV142+BW142)&gt;=$B$2*'SFV+BESS'!$I$9, $B$2*'SFV+BESS'!$I$9, (CB141+BV142+BW142))</f>
        <v>173.61249999999998</v>
      </c>
      <c r="CC142" s="110">
        <f t="shared" si="197"/>
        <v>101.15682338349448</v>
      </c>
      <c r="CH142" s="251"/>
      <c r="CI142" s="41">
        <v>5.5416666666666696</v>
      </c>
      <c r="CJ142" s="33">
        <f t="shared" si="177"/>
        <v>89.380465685827559</v>
      </c>
      <c r="CK142" s="33">
        <f>Gen_Cons_Horario!B3792</f>
        <v>0</v>
      </c>
      <c r="CL142" s="35">
        <f t="shared" si="152"/>
        <v>89.380465685827559</v>
      </c>
      <c r="CM142" s="116">
        <f>IF(AND(CL142&gt;0,CL142*$B$4+CS141&lt;=$B$2*'SFV+BESS'!$I$9,CL142&lt;'SFV+BESS'!$I$7), CL142*$B$4, IF(AND(CL142&gt;0,CL142*$B$4+CS141&gt;$B$2*'SFV+BESS'!$I$9,CL142*$B$4&lt;'SFV+BESS'!$I$7),$B$2*'SFV+BESS'!$I$9-CS141,IF(AND(CL142&gt;0,CL142*$B$4+CS141&gt;$B$2*'SFV+BESS'!$I$9,CL142*$B$4&gt;'SFV+BESS'!$I$7,CS141&lt;$B$2*'SFV+BESS'!$I$9),$B$2*'SFV+BESS'!$I$9-CS141,IF(AND(CL142&gt;0,CL142*$B$4+CS141&lt;=$B$2*'SFV+BESS'!$I$9,CL142&gt;'SFV+BESS'!$I$7),'SFV+BESS'!$I$7,0))))</f>
        <v>0</v>
      </c>
      <c r="CN142" s="27">
        <f>IF(AND(CL142&lt;0,CS141+CL142/$B$5&gt;$H$2,-CL142/'Carga-Descarga Año'!$B$5&lt;'SFV+BESS'!$I$7),CL142/$B$5,IF(AND(CL142&lt;0,CS141+CL142/$B$5&gt;$H$2,-CL142/'Carga-Descarga Año'!$B$5&gt;'SFV+BESS'!$I$7),-'SFV+BESS'!$I$7,IF(AND(CL142&lt;0,CS141+CL142/$B$5&lt;$H$2),-MIN('SFV+BESS'!$I$7,CS141-$H$2),0)))</f>
        <v>0</v>
      </c>
      <c r="CO142" s="33"/>
      <c r="CP142" s="33">
        <f t="shared" si="160"/>
        <v>0</v>
      </c>
      <c r="CQ142" s="27">
        <f t="shared" si="198"/>
        <v>0</v>
      </c>
      <c r="CR142" s="27">
        <f t="shared" si="161"/>
        <v>0</v>
      </c>
      <c r="CS142" s="28">
        <f>IF((CS141+CM142+CN142)&gt;=$B$2*'SFV+BESS'!$I$9, $B$2*'SFV+BESS'!$I$9, (CS141+CM142+CN142))</f>
        <v>173.61249999999998</v>
      </c>
      <c r="CT142" s="110">
        <f t="shared" si="199"/>
        <v>89.380465685827559</v>
      </c>
      <c r="CY142" s="251"/>
      <c r="CZ142" s="41">
        <v>5.5416666666666696</v>
      </c>
      <c r="DA142" s="33">
        <f t="shared" si="178"/>
        <v>97.567951615344242</v>
      </c>
      <c r="DB142" s="33">
        <f>Gen_Cons_Horario!B4512</f>
        <v>0</v>
      </c>
      <c r="DC142" s="35">
        <f t="shared" si="143"/>
        <v>97.567951615344242</v>
      </c>
      <c r="DD142" s="116">
        <f>IF(AND(DC142&gt;0,DC142*$B$4+DJ141&lt;=$B$2*'SFV+BESS'!$I$9,DC142&lt;'SFV+BESS'!$I$7), DC142*$B$4, IF(AND(DC142&gt;0,DC142*$B$4+DJ141&gt;$B$2*'SFV+BESS'!$I$9,DC142*$B$4&lt;'SFV+BESS'!$I$7),$B$2*'SFV+BESS'!$I$9-DJ141,IF(AND(DC142&gt;0,DC142*$B$4+DJ141&gt;$B$2*'SFV+BESS'!$I$9,DC142*$B$4&gt;'SFV+BESS'!$I$7,DJ141&lt;$B$2*'SFV+BESS'!$I$9),$B$2*'SFV+BESS'!$I$9-DJ141,IF(AND(DC142&gt;0,DC142*$B$4+DJ141&lt;=$B$2*'SFV+BESS'!$I$9,DC142&gt;'SFV+BESS'!$I$7),'SFV+BESS'!$I$7,0))))</f>
        <v>0</v>
      </c>
      <c r="DE142" s="27">
        <f>IF(AND(DC142&lt;0,DJ141+DC142/$B$5&gt;$H$2,-DC142/'Carga-Descarga Año'!$B$5&lt;'SFV+BESS'!$I$7),DC142/$B$5,IF(AND(DC142&lt;0,DJ141+DC142/$B$5&gt;$H$2,-DC142/'Carga-Descarga Año'!$B$5&gt;'SFV+BESS'!$I$7),-'SFV+BESS'!$I$7,IF(AND(DC142&lt;0,DJ141+DC142/$B$5&lt;$H$2),-MIN('SFV+BESS'!$I$7,DJ141-$H$2),0)))</f>
        <v>0</v>
      </c>
      <c r="DF142" s="33"/>
      <c r="DG142" s="33">
        <f t="shared" si="162"/>
        <v>0</v>
      </c>
      <c r="DH142" s="27">
        <f t="shared" si="200"/>
        <v>0</v>
      </c>
      <c r="DI142" s="27">
        <f t="shared" si="201"/>
        <v>0</v>
      </c>
      <c r="DJ142" s="28">
        <f>IF((DJ141+DD142+DE142)&gt;=$B$2*'SFV+BESS'!$I$9, $B$2*'SFV+BESS'!$I$9, (DJ141+DD142+DE142))</f>
        <v>173.61249999999998</v>
      </c>
      <c r="DK142" s="110">
        <f t="shared" si="202"/>
        <v>97.567951615344242</v>
      </c>
      <c r="DP142" s="251"/>
      <c r="DQ142" s="41">
        <v>5.5416666666666696</v>
      </c>
      <c r="DR142" s="33">
        <f t="shared" si="179"/>
        <v>96.834626817698066</v>
      </c>
      <c r="DS142" s="33">
        <f>Gen_Cons_Horario!B5256</f>
        <v>0</v>
      </c>
      <c r="DT142" s="35">
        <f t="shared" si="144"/>
        <v>96.834626817698066</v>
      </c>
      <c r="DU142" s="116">
        <f>IF(AND(DT142&gt;0,DT142*$B$4+EA141&lt;=$B$2*'SFV+BESS'!$I$9,DT142&lt;'SFV+BESS'!$I$7), DT142*$B$4, IF(AND(DT142&gt;0,DT142*$B$4+EA141&gt;$B$2*'SFV+BESS'!$I$9,DT142*$B$4&lt;'SFV+BESS'!$I$7),$B$2*'SFV+BESS'!$I$9-EA141,IF(AND(DT142&gt;0,DT142*$B$4+EA141&gt;$B$2*'SFV+BESS'!$I$9,DT142*$B$4&gt;'SFV+BESS'!$I$7,EA141&lt;$B$2*'SFV+BESS'!$I$9),$B$2*'SFV+BESS'!$I$9-EA141,IF(AND(DT142&gt;0,DT142*$B$4+EA141&lt;=$B$2*'SFV+BESS'!$I$9,DT142&gt;'SFV+BESS'!$I$7),'SFV+BESS'!$I$7,0))))</f>
        <v>0</v>
      </c>
      <c r="DV142" s="27">
        <f>IF(AND(DT142&lt;0,EA141+DT142/$B$5&gt;$H$2,-DT142/'Carga-Descarga Año'!$B$5&lt;'SFV+BESS'!$I$7),DT142/$B$5,IF(AND(DT142&lt;0,EA141+DT142/$B$5&gt;$H$2,-DT142/'Carga-Descarga Año'!$B$5&gt;'SFV+BESS'!$I$7),-'SFV+BESS'!$I$7,IF(AND(DT142&lt;0,EA141+DT142/$B$5&lt;$H$2),-MIN('SFV+BESS'!$I$7,EA141-$H$2),0)))</f>
        <v>0</v>
      </c>
      <c r="DW142" s="33"/>
      <c r="DX142" s="33">
        <f t="shared" si="163"/>
        <v>0</v>
      </c>
      <c r="DY142" s="27">
        <f t="shared" si="203"/>
        <v>0</v>
      </c>
      <c r="DZ142" s="27">
        <f t="shared" si="164"/>
        <v>0</v>
      </c>
      <c r="EA142" s="28">
        <f>IF((EA141+DU142+DV142)&gt;=$B$2*'SFV+BESS'!$I$9, $B$2*'SFV+BESS'!$I$9, (EA141+DU142+DV142))</f>
        <v>173.61249999999998</v>
      </c>
      <c r="EB142" s="110">
        <f t="shared" si="204"/>
        <v>96.834626817698066</v>
      </c>
      <c r="EG142" s="251"/>
      <c r="EH142" s="41">
        <v>5.5416666666666696</v>
      </c>
      <c r="EI142" s="33">
        <f t="shared" si="180"/>
        <v>107.82955536087286</v>
      </c>
      <c r="EJ142" s="33">
        <f>Gen_Cons_Horario!B6000</f>
        <v>0</v>
      </c>
      <c r="EK142" s="35">
        <f t="shared" si="145"/>
        <v>107.82955536087286</v>
      </c>
      <c r="EL142" s="116">
        <f>IF(AND(EK142&gt;0,EK142*$B$4+ER141&lt;=$B$2*'SFV+BESS'!$I$9,EK142&lt;'SFV+BESS'!$I$7), EK142*$B$4, IF(AND(EK142&gt;0,EK142*$B$4+ER141&gt;$B$2*'SFV+BESS'!$I$9,EK142*$B$4&lt;'SFV+BESS'!$I$7),$B$2*'SFV+BESS'!$I$9-ER141,IF(AND(EK142&gt;0,EK142*$B$4+ER141&gt;$B$2*'SFV+BESS'!$I$9,EK142*$B$4&gt;'SFV+BESS'!$I$7,ER141&lt;$B$2*'SFV+BESS'!$I$9),$B$2*'SFV+BESS'!$I$9-ER141,IF(AND(EK142&gt;0,EK142*$B$4+ER141&lt;=$B$2*'SFV+BESS'!$I$9,EK142&gt;'SFV+BESS'!$I$7),'SFV+BESS'!$I$7,0))))</f>
        <v>0</v>
      </c>
      <c r="EM142" s="27">
        <f>IF(AND(EK142&lt;0,ER141+EK142/$B$5&gt;$H$2,-EK142/'Carga-Descarga Año'!$B$5&lt;'SFV+BESS'!$I$7),EK142/$B$5,IF(AND(EK142&lt;0,ER141+EK142/$B$5&gt;$H$2,-EK142/'Carga-Descarga Año'!$B$5&gt;'SFV+BESS'!$I$7),-'SFV+BESS'!$I$7,IF(AND(EK142&lt;0,ER141+EK142/$B$5&lt;$H$2),-MIN('SFV+BESS'!$I$7,ER141-$H$2),0)))</f>
        <v>0</v>
      </c>
      <c r="EN142" s="33"/>
      <c r="EO142" s="33">
        <f t="shared" si="165"/>
        <v>0</v>
      </c>
      <c r="EP142" s="27">
        <f t="shared" si="205"/>
        <v>0</v>
      </c>
      <c r="EQ142" s="27">
        <f t="shared" si="166"/>
        <v>0</v>
      </c>
      <c r="ER142" s="28">
        <f>IF((ER141+EL142+EM142)&gt;=$B$2*'SFV+BESS'!$I$9, $B$2*'SFV+BESS'!$I$9, (ER141+EL142+EM142))</f>
        <v>173.61249999999998</v>
      </c>
      <c r="ES142" s="110">
        <f t="shared" si="206"/>
        <v>107.82955536087286</v>
      </c>
      <c r="EX142" s="251"/>
      <c r="EY142" s="41">
        <v>5.5416666666666696</v>
      </c>
      <c r="EZ142" s="33">
        <f t="shared" si="181"/>
        <v>116.9976573866774</v>
      </c>
      <c r="FA142" s="33">
        <f>Gen_Cons_Horario!B6720</f>
        <v>0</v>
      </c>
      <c r="FB142" s="35">
        <f t="shared" si="146"/>
        <v>116.9976573866774</v>
      </c>
      <c r="FC142" s="116">
        <f>IF(AND(FB142&gt;0,FB142*$B$4+FI141&lt;=$B$2*'SFV+BESS'!$I$9,FB142&lt;'SFV+BESS'!$I$7), FB142*$B$4, IF(AND(FB142&gt;0,FB142*$B$4+FI141&gt;$B$2*'SFV+BESS'!$I$9,FB142*$B$4&lt;'SFV+BESS'!$I$7),$B$2*'SFV+BESS'!$I$9-FI141,IF(AND(FB142&gt;0,FB142*$B$4+FI141&gt;$B$2*'SFV+BESS'!$I$9,FB142*$B$4&gt;'SFV+BESS'!$I$7,FI141&lt;$B$2*'SFV+BESS'!$I$9),$B$2*'SFV+BESS'!$I$9-FI141,IF(AND(FB142&gt;0,FB142*$B$4+FI141&lt;=$B$2*'SFV+BESS'!$I$9,FB142&gt;'SFV+BESS'!$I$7),'SFV+BESS'!$I$7,0))))</f>
        <v>0</v>
      </c>
      <c r="FD142" s="27">
        <f>IF(AND(FB142&lt;0,FI141+FB142/$B$5&gt;$H$2,-FB142/'Carga-Descarga Año'!$B$5&lt;'SFV+BESS'!$I$7),FB142/$B$5,IF(AND(FB142&lt;0,FI141+FB142/$B$5&gt;$H$2,-FB142/'Carga-Descarga Año'!$B$5&gt;'SFV+BESS'!$I$7),-'SFV+BESS'!$I$7,IF(AND(FB142&lt;0,FI141+FB142/$B$5&lt;$H$2),-MIN('SFV+BESS'!$I$7,FI141-$H$2),0)))</f>
        <v>0</v>
      </c>
      <c r="FE142" s="33"/>
      <c r="FF142" s="33">
        <f t="shared" si="167"/>
        <v>0</v>
      </c>
      <c r="FG142" s="27">
        <f t="shared" si="207"/>
        <v>0</v>
      </c>
      <c r="FH142" s="27">
        <f t="shared" si="168"/>
        <v>0</v>
      </c>
      <c r="FI142" s="28">
        <f>IF((FI141+FC142+FD142)&gt;=$B$2*'SFV+BESS'!$I$9, $B$2*'SFV+BESS'!$I$9, (FI141+FC142+FD142))</f>
        <v>173.61249999999998</v>
      </c>
      <c r="FJ142" s="110">
        <f t="shared" si="208"/>
        <v>116.9976573866774</v>
      </c>
      <c r="FO142" s="251"/>
      <c r="FP142" s="41">
        <v>5.5416666666666696</v>
      </c>
      <c r="FQ142" s="33">
        <f t="shared" si="182"/>
        <v>124.15896438995942</v>
      </c>
      <c r="FR142" s="33">
        <f>Gen_Cons_Horario!B7464</f>
        <v>100.6695</v>
      </c>
      <c r="FS142" s="35">
        <f t="shared" si="147"/>
        <v>23.489464389959423</v>
      </c>
      <c r="FT142" s="116">
        <f>IF(AND(FS142&gt;0,FS142*$B$4+FZ141&lt;=$B$2*'SFV+BESS'!$I$9,FS142&lt;'SFV+BESS'!$I$7), FS142*$B$4, IF(AND(FS142&gt;0,FS142*$B$4+FZ141&gt;$B$2*'SFV+BESS'!$I$9,FS142*$B$4&lt;'SFV+BESS'!$I$7),$B$2*'SFV+BESS'!$I$9-FZ141,IF(AND(FS142&gt;0,FS142*$B$4+FZ141&gt;$B$2*'SFV+BESS'!$I$9,FS142*$B$4&gt;'SFV+BESS'!$I$7,FZ141&lt;$B$2*'SFV+BESS'!$I$9),$B$2*'SFV+BESS'!$I$9-FZ141,IF(AND(FS142&gt;0,FS142*$B$4+FZ141&lt;=$B$2*'SFV+BESS'!$I$9,FS142&gt;'SFV+BESS'!$I$7),'SFV+BESS'!$I$7,0))))</f>
        <v>22.31499117046145</v>
      </c>
      <c r="FU142" s="27">
        <f>IF(AND(FS142&lt;0,FZ141+FS142/$B$5&gt;$H$2,-FS142/'Carga-Descarga Año'!$B$5&lt;'SFV+BESS'!$I$7),FS142/$B$5,IF(AND(FS142&lt;0,FZ141+FS142/$B$5&gt;$H$2,-FS142/'Carga-Descarga Año'!$B$5&gt;'SFV+BESS'!$I$7),-'SFV+BESS'!$I$7,IF(AND(FS142&lt;0,FZ141+FS142/$B$5&lt;$H$2),-MIN('SFV+BESS'!$I$7,FZ141-$H$2),0)))</f>
        <v>0</v>
      </c>
      <c r="FV142" s="33"/>
      <c r="FW142" s="33">
        <f t="shared" si="169"/>
        <v>100.6695</v>
      </c>
      <c r="FX142" s="27">
        <f t="shared" si="209"/>
        <v>0</v>
      </c>
      <c r="FY142" s="27">
        <f t="shared" si="170"/>
        <v>0</v>
      </c>
      <c r="FZ142" s="28">
        <f>IF((FZ141+FT142+FU142)&gt;=$B$2*'SFV+BESS'!$I$9, $B$2*'SFV+BESS'!$I$9, (FZ141+FT142+FU142))</f>
        <v>88.517423958054351</v>
      </c>
      <c r="GA142" s="110">
        <f t="shared" si="210"/>
        <v>0</v>
      </c>
      <c r="GF142" s="251"/>
      <c r="GG142" s="41">
        <v>5.5416666666666696</v>
      </c>
      <c r="GH142" s="33">
        <f t="shared" si="183"/>
        <v>123.094953967778</v>
      </c>
      <c r="GI142" s="33">
        <f>Gen_Cons_Horario!B8184</f>
        <v>0</v>
      </c>
      <c r="GJ142" s="35">
        <f t="shared" si="153"/>
        <v>123.094953967778</v>
      </c>
      <c r="GK142" s="116">
        <f>IF(AND(GJ142&gt;0,GJ142*$B$4+GQ141&lt;=$B$2*'SFV+BESS'!$I$9,GJ142&lt;'SFV+BESS'!$I$7), GJ142*$B$4, IF(AND(GJ142&gt;0,GJ142*$B$4+GQ141&gt;$B$2*'SFV+BESS'!$I$9,GJ142*$B$4&lt;'SFV+BESS'!$I$7),$B$2*'SFV+BESS'!$I$9-GQ141,IF(AND(GJ142&gt;0,GJ142*$B$4+GQ141&gt;$B$2*'SFV+BESS'!$I$9,GJ142*$B$4&gt;'SFV+BESS'!$I$7,GQ141&lt;$B$2*'SFV+BESS'!$I$9),$B$2*'SFV+BESS'!$I$9-GQ141,IF(AND(GJ142&gt;0,GJ142*$B$4+GQ141&lt;=$B$2*'SFV+BESS'!$I$9,GJ142&gt;'SFV+BESS'!$I$7),'SFV+BESS'!$I$7,0))))</f>
        <v>0</v>
      </c>
      <c r="GL142" s="27">
        <f>IF(AND(GJ142&lt;0,GQ141+GJ142/$B$5&gt;$H$2,-GJ142/'Carga-Descarga Año'!$B$5&lt;'SFV+BESS'!$I$7),GJ142/$B$5,IF(AND(GJ142&lt;0,GQ141+GJ142/$B$5&gt;$H$2,-GJ142/'Carga-Descarga Año'!$B$5&gt;'SFV+BESS'!$I$7),-'SFV+BESS'!$I$7,IF(AND(GJ142&lt;0,GQ141+GJ142/$B$5&lt;$H$2),-MIN('SFV+BESS'!$I$7,GQ141-$H$2),0)))</f>
        <v>0</v>
      </c>
      <c r="GM142" s="33"/>
      <c r="GN142" s="33">
        <f t="shared" si="171"/>
        <v>0</v>
      </c>
      <c r="GO142" s="27">
        <f t="shared" si="211"/>
        <v>0</v>
      </c>
      <c r="GP142" s="27">
        <f t="shared" si="172"/>
        <v>0</v>
      </c>
      <c r="GQ142" s="28">
        <f>IF((GQ141+GK142+GL142)&gt;=$B$2*'SFV+BESS'!$I$9, $B$2*'SFV+BESS'!$I$9, (GQ141+GK142+GL142))</f>
        <v>173.61249999999998</v>
      </c>
      <c r="GR142" s="110">
        <f t="shared" si="212"/>
        <v>123.094953967778</v>
      </c>
    </row>
    <row r="143" spans="1:200">
      <c r="A143" s="249"/>
      <c r="B143" s="41">
        <v>5.5833333333333401</v>
      </c>
      <c r="C143" s="38">
        <f t="shared" si="154"/>
        <v>133.25978951017149</v>
      </c>
      <c r="D143" s="2">
        <f>Gen_Cons_Horario!B169</f>
        <v>85.755499999999998</v>
      </c>
      <c r="E143" s="140">
        <f t="shared" si="184"/>
        <v>47.504289510171489</v>
      </c>
      <c r="F143" s="116">
        <f>IF(AND(E143&gt;0,E143*$B$4+L142&lt;=$B$2*'SFV+BESS'!$I$9,E143&lt;'SFV+BESS'!$I$7), E143*$B$4, IF(AND(E143&gt;0,E143*$B$4+L142&gt;$B$2*'SFV+BESS'!$I$9,E143*$B$4&lt;'SFV+BESS'!$I$7),$B$2*'SFV+BESS'!$I$9-L142,IF(AND(E143&gt;0,E143*$B$4+L142&gt;$B$2*'SFV+BESS'!$I$9,E143*$B$4&gt;'SFV+BESS'!$I$7,L142&lt;$B$2*'SFV+BESS'!$I$9),$B$2*'SFV+BESS'!$I$9-L142,IF(AND(E143&gt;0,E143*$B$4+L142&lt;=$B$2*'SFV+BESS'!$I$9,E143&gt;'SFV+BESS'!$I$7),'SFV+BESS'!$I$7,0))))</f>
        <v>3.5158246386177439</v>
      </c>
      <c r="G143" s="27">
        <f>IF(AND(E143&lt;0,L142+E143/$B$5&gt;$H$2,-E143/'Carga-Descarga Año'!$B$5&lt;'SFV+BESS'!$I$7),E143/$B$5,IF(AND(E143&lt;0,L142+E143/$B$5&gt;$H$2,-E143/'Carga-Descarga Año'!$B$5&gt;'SFV+BESS'!$I$7),-'SFV+BESS'!$I$7,IF(AND(E143&lt;0,L142+E143/$B$5&lt;$H$2),-MIN('SFV+BESS'!$I$7,L142-$H$2),0)))</f>
        <v>0</v>
      </c>
      <c r="I143" s="38">
        <f t="shared" si="185"/>
        <v>85.755499999999998</v>
      </c>
      <c r="J143" s="27">
        <f t="shared" si="187"/>
        <v>0</v>
      </c>
      <c r="K143" s="27">
        <f t="shared" si="186"/>
        <v>0</v>
      </c>
      <c r="L143" s="28">
        <f>IF((L142+F143+G143)&gt;=$B$2*'SFV+BESS'!$I$9, $B$2*'SFV+BESS'!$I$9, (L142+F143+G143))</f>
        <v>173.61249999999998</v>
      </c>
      <c r="M143" s="110">
        <f t="shared" si="188"/>
        <v>43.803421469521233</v>
      </c>
      <c r="R143" s="251"/>
      <c r="S143" s="41">
        <v>5.5833333333333401</v>
      </c>
      <c r="T143" s="2">
        <f t="shared" si="173"/>
        <v>139.0828529227783</v>
      </c>
      <c r="U143" s="2">
        <f>Gen_Cons_Horario!B913</f>
        <v>74.570000000000007</v>
      </c>
      <c r="V143" s="35">
        <f t="shared" si="148"/>
        <v>64.512852922778293</v>
      </c>
      <c r="W143" s="116">
        <f>IF(AND(V143&gt;0,V143*$B$4+AC142&lt;=$B$2*'SFV+BESS'!$I$9,V143&lt;'SFV+BESS'!$I$7), V143*$B$4, IF(AND(V143&gt;0,V143*$B$4+AC142&gt;$B$2*'SFV+BESS'!$I$9,V143*$B$4&lt;'SFV+BESS'!$I$7),$B$2*'SFV+BESS'!$I$9-AC142,IF(AND(V143&gt;0,V143*$B$4+AC142&gt;$B$2*'SFV+BESS'!$I$9,V143*$B$4&gt;'SFV+BESS'!$I$7,AC142&lt;$B$2*'SFV+BESS'!$I$9),$B$2*'SFV+BESS'!$I$9-AC142,IF(AND(V143&gt;0,V143*$B$4+AC142&lt;=$B$2*'SFV+BESS'!$I$9,V143&gt;'SFV+BESS'!$I$7),'SFV+BESS'!$I$7,0))))</f>
        <v>0</v>
      </c>
      <c r="X143" s="27">
        <f>IF(AND(V143&lt;0,AC142+V143/$B$5&gt;$H$2,-V143/'Carga-Descarga Año'!$B$5&lt;'SFV+BESS'!$I$7),V143/$B$5,IF(AND(V143&lt;0,AC142+V143/$B$5&gt;$H$2,-V143/'Carga-Descarga Año'!$B$5&gt;'SFV+BESS'!$I$7),-'SFV+BESS'!$I$7,IF(AND(V143&lt;0,AC142+V143/$B$5&lt;$H$2),-MIN('SFV+BESS'!$I$7,AC142-$H$2),0)))</f>
        <v>0</v>
      </c>
      <c r="Z143" s="33">
        <f t="shared" si="142"/>
        <v>74.570000000000007</v>
      </c>
      <c r="AA143" s="27">
        <f t="shared" si="189"/>
        <v>0</v>
      </c>
      <c r="AB143" s="27">
        <f t="shared" si="213"/>
        <v>0</v>
      </c>
      <c r="AC143" s="28">
        <f>IF((AC142+W143+X143)&gt;=$B$2*'SFV+BESS'!$I$9, $B$2*'SFV+BESS'!$I$9, (AC142+W143+X143))</f>
        <v>173.61249999999998</v>
      </c>
      <c r="AD143" s="110">
        <f t="shared" si="190"/>
        <v>64.512852922778293</v>
      </c>
      <c r="AI143" s="251"/>
      <c r="AJ143" s="41">
        <v>5.5833333333333401</v>
      </c>
      <c r="AK143" s="52">
        <f t="shared" si="174"/>
        <v>137.68044358388673</v>
      </c>
      <c r="AL143" s="33">
        <f>Gen_Cons_Horario!B1585</f>
        <v>41.013500000000008</v>
      </c>
      <c r="AM143" s="35">
        <f t="shared" si="149"/>
        <v>96.66694358388672</v>
      </c>
      <c r="AN143" s="116">
        <f>IF(AND(AM143&gt;0,AM143*$B$4+AT142&lt;=$B$2*'SFV+BESS'!$I$9,AM143&lt;'SFV+BESS'!$I$7), AM143*$B$4, IF(AND(AM143&gt;0,AM143*$B$4+AT142&gt;$B$2*'SFV+BESS'!$I$9,AM143*$B$4&lt;'SFV+BESS'!$I$7),$B$2*'SFV+BESS'!$I$9-AT142,IF(AND(AM143&gt;0,AM143*$B$4+AT142&gt;$B$2*'SFV+BESS'!$I$9,AM143*$B$4&gt;'SFV+BESS'!$I$7,AT142&lt;$B$2*'SFV+BESS'!$I$9),$B$2*'SFV+BESS'!$I$9-AT142,IF(AND(AM143&gt;0,AM143*$B$4+AT142&lt;=$B$2*'SFV+BESS'!$I$9,AM143&gt;'SFV+BESS'!$I$7),'SFV+BESS'!$I$7,0))))</f>
        <v>0</v>
      </c>
      <c r="AO143" s="27">
        <f>IF(AND(AM143&lt;0,AT142+AM143/$B$5&gt;$H$2,-AM143/'Carga-Descarga Año'!$B$5&lt;'SFV+BESS'!$I$7),AM143/$B$5,IF(AND(AM143&lt;0,AT142+AM143/$B$5&gt;$H$2,-AM143/'Carga-Descarga Año'!$B$5&gt;'SFV+BESS'!$I$7),-'SFV+BESS'!$I$7,IF(AND(AM143&lt;0,AT142+AM143/$B$5&lt;$H$2),-MIN('SFV+BESS'!$I$7,AT142-$H$2),0)))</f>
        <v>0</v>
      </c>
      <c r="AP143" s="33"/>
      <c r="AQ143" s="33">
        <f t="shared" si="155"/>
        <v>41.013500000000008</v>
      </c>
      <c r="AR143" s="27">
        <f t="shared" si="191"/>
        <v>0</v>
      </c>
      <c r="AS143" s="27">
        <f t="shared" si="156"/>
        <v>0</v>
      </c>
      <c r="AT143" s="28">
        <f>IF((AT142+AN143+AO143)&gt;=$B$2*'SFV+BESS'!$I$9, $B$2*'SFV+BESS'!$I$9, (AT142+AN143+AO143))</f>
        <v>173.61249999999998</v>
      </c>
      <c r="AU143" s="110">
        <f t="shared" si="192"/>
        <v>96.66694358388672</v>
      </c>
      <c r="AZ143" s="251"/>
      <c r="BA143" s="41">
        <v>5.5833333333333401</v>
      </c>
      <c r="BB143" s="33">
        <f t="shared" si="175"/>
        <v>119.78981902555637</v>
      </c>
      <c r="BC143" s="33">
        <f>Gen_Cons_Horario!B2329</f>
        <v>0</v>
      </c>
      <c r="BD143" s="35">
        <f t="shared" si="150"/>
        <v>119.78981902555637</v>
      </c>
      <c r="BE143" s="116">
        <f>IF(AND(BD143&gt;0,BD143*$B$4+BK142&lt;=$B$2*'SFV+BESS'!$I$9,BD143&lt;'SFV+BESS'!$I$7), BD143*$B$4, IF(AND(BD143&gt;0,BD143*$B$4+BK142&gt;$B$2*'SFV+BESS'!$I$9,BD143*$B$4&lt;'SFV+BESS'!$I$7),$B$2*'SFV+BESS'!$I$9-BK142,IF(AND(BD143&gt;0,BD143*$B$4+BK142&gt;$B$2*'SFV+BESS'!$I$9,BD143*$B$4&gt;'SFV+BESS'!$I$7,BK142&lt;$B$2*'SFV+BESS'!$I$9),$B$2*'SFV+BESS'!$I$9-BK142,IF(AND(BD143&gt;0,BD143*$B$4+BK142&lt;=$B$2*'SFV+BESS'!$I$9,BD143&gt;'SFV+BESS'!$I$7),'SFV+BESS'!$I$7,0))))</f>
        <v>0</v>
      </c>
      <c r="BF143" s="27">
        <f>IF(AND(BD143&lt;0,BK142+BD143/$B$5&gt;$H$2,-BD143/'Carga-Descarga Año'!$B$5&lt;'SFV+BESS'!$I$7),BD143/$B$5,IF(AND(BD143&lt;0,BK142+BD143/$B$5&gt;$H$2,-BD143/'Carga-Descarga Año'!$B$5&gt;'SFV+BESS'!$I$7),-'SFV+BESS'!$I$7,IF(AND(BD143&lt;0,BK142+BD143/$B$5&lt;$H$2),-MIN('SFV+BESS'!$I$7,BK142-$H$2),0)))</f>
        <v>0</v>
      </c>
      <c r="BG143" s="33"/>
      <c r="BH143" s="33">
        <f t="shared" si="157"/>
        <v>0</v>
      </c>
      <c r="BI143" s="27">
        <f t="shared" si="193"/>
        <v>0</v>
      </c>
      <c r="BJ143" s="27">
        <f t="shared" si="158"/>
        <v>0</v>
      </c>
      <c r="BK143" s="28">
        <f>IF((BK142+BE143+BF143)&gt;=$B$2*'SFV+BESS'!$I$9, $B$2*'SFV+BESS'!$I$9, (BK142+BE143+BF143))</f>
        <v>173.61249999999998</v>
      </c>
      <c r="BL143" s="110">
        <f t="shared" si="194"/>
        <v>119.78981902555637</v>
      </c>
      <c r="BQ143" s="251"/>
      <c r="BR143" s="41">
        <v>5.5833333333333401</v>
      </c>
      <c r="BS143" s="33">
        <f t="shared" si="176"/>
        <v>102.95917212974827</v>
      </c>
      <c r="BT143" s="33">
        <f>Gen_Cons_Horario!B3049</f>
        <v>0</v>
      </c>
      <c r="BU143" s="35">
        <f t="shared" si="151"/>
        <v>102.95917212974827</v>
      </c>
      <c r="BV143" s="116">
        <f>IF(AND(BU143&gt;0,BU143*$B$4+CB142&lt;=$B$2*'SFV+BESS'!$I$9,BU143&lt;'SFV+BESS'!$I$7), BU143*$B$4, IF(AND(BU143&gt;0,BU143*$B$4+CB142&gt;$B$2*'SFV+BESS'!$I$9,BU143*$B$4&lt;'SFV+BESS'!$I$7),$B$2*'SFV+BESS'!$I$9-CB142,IF(AND(BU143&gt;0,BU143*$B$4+CB142&gt;$B$2*'SFV+BESS'!$I$9,BU143*$B$4&gt;'SFV+BESS'!$I$7,CB142&lt;$B$2*'SFV+BESS'!$I$9),$B$2*'SFV+BESS'!$I$9-CB142,IF(AND(BU143&gt;0,BU143*$B$4+CB142&lt;=$B$2*'SFV+BESS'!$I$9,BU143&gt;'SFV+BESS'!$I$7),'SFV+BESS'!$I$7,0))))</f>
        <v>0</v>
      </c>
      <c r="BW143" s="27">
        <f>IF(AND(BU143&lt;0,CB142+BU143/$B$5&gt;$H$2,-BU143/'Carga-Descarga Año'!$B$5&lt;'SFV+BESS'!$I$7),BU143/$B$5,IF(AND(BU143&lt;0,CB142+BU143/$B$5&gt;$H$2,-BU143/'Carga-Descarga Año'!$B$5&gt;'SFV+BESS'!$I$7),-'SFV+BESS'!$I$7,IF(AND(BU143&lt;0,CB142+BU143/$B$5&lt;$H$2),-MIN('SFV+BESS'!$I$7,CB142-$H$2),0)))</f>
        <v>0</v>
      </c>
      <c r="BX143" s="33"/>
      <c r="BY143" s="33">
        <f t="shared" si="159"/>
        <v>0</v>
      </c>
      <c r="BZ143" s="27">
        <f t="shared" si="195"/>
        <v>0</v>
      </c>
      <c r="CA143" s="27">
        <f t="shared" si="196"/>
        <v>0</v>
      </c>
      <c r="CB143" s="28">
        <f>IF((CB142+BV143+BW143)&gt;=$B$2*'SFV+BESS'!$I$9, $B$2*'SFV+BESS'!$I$9, (CB142+BV143+BW143))</f>
        <v>173.61249999999998</v>
      </c>
      <c r="CC143" s="110">
        <f t="shared" si="197"/>
        <v>102.95917212974827</v>
      </c>
      <c r="CH143" s="251"/>
      <c r="CI143" s="41">
        <v>5.5833333333333401</v>
      </c>
      <c r="CJ143" s="33">
        <f t="shared" si="177"/>
        <v>92.109640210585653</v>
      </c>
      <c r="CK143" s="33">
        <f>Gen_Cons_Horario!B3793</f>
        <v>0</v>
      </c>
      <c r="CL143" s="35">
        <f t="shared" si="152"/>
        <v>92.109640210585653</v>
      </c>
      <c r="CM143" s="116">
        <f>IF(AND(CL143&gt;0,CL143*$B$4+CS142&lt;=$B$2*'SFV+BESS'!$I$9,CL143&lt;'SFV+BESS'!$I$7), CL143*$B$4, IF(AND(CL143&gt;0,CL143*$B$4+CS142&gt;$B$2*'SFV+BESS'!$I$9,CL143*$B$4&lt;'SFV+BESS'!$I$7),$B$2*'SFV+BESS'!$I$9-CS142,IF(AND(CL143&gt;0,CL143*$B$4+CS142&gt;$B$2*'SFV+BESS'!$I$9,CL143*$B$4&gt;'SFV+BESS'!$I$7,CS142&lt;$B$2*'SFV+BESS'!$I$9),$B$2*'SFV+BESS'!$I$9-CS142,IF(AND(CL143&gt;0,CL143*$B$4+CS142&lt;=$B$2*'SFV+BESS'!$I$9,CL143&gt;'SFV+BESS'!$I$7),'SFV+BESS'!$I$7,0))))</f>
        <v>0</v>
      </c>
      <c r="CN143" s="27">
        <f>IF(AND(CL143&lt;0,CS142+CL143/$B$5&gt;$H$2,-CL143/'Carga-Descarga Año'!$B$5&lt;'SFV+BESS'!$I$7),CL143/$B$5,IF(AND(CL143&lt;0,CS142+CL143/$B$5&gt;$H$2,-CL143/'Carga-Descarga Año'!$B$5&gt;'SFV+BESS'!$I$7),-'SFV+BESS'!$I$7,IF(AND(CL143&lt;0,CS142+CL143/$B$5&lt;$H$2),-MIN('SFV+BESS'!$I$7,CS142-$H$2),0)))</f>
        <v>0</v>
      </c>
      <c r="CO143" s="33"/>
      <c r="CP143" s="33">
        <f t="shared" si="160"/>
        <v>0</v>
      </c>
      <c r="CQ143" s="27">
        <f t="shared" si="198"/>
        <v>0</v>
      </c>
      <c r="CR143" s="27">
        <f t="shared" si="161"/>
        <v>0</v>
      </c>
      <c r="CS143" s="28">
        <f>IF((CS142+CM143+CN143)&gt;=$B$2*'SFV+BESS'!$I$9, $B$2*'SFV+BESS'!$I$9, (CS142+CM143+CN143))</f>
        <v>173.61249999999998</v>
      </c>
      <c r="CT143" s="110">
        <f t="shared" si="199"/>
        <v>92.109640210585653</v>
      </c>
      <c r="CY143" s="251"/>
      <c r="CZ143" s="41">
        <v>5.5833333333333401</v>
      </c>
      <c r="DA143" s="33">
        <f t="shared" si="178"/>
        <v>99.291005948507078</v>
      </c>
      <c r="DB143" s="33">
        <f>Gen_Cons_Horario!B4513</f>
        <v>0</v>
      </c>
      <c r="DC143" s="35">
        <f t="shared" si="143"/>
        <v>99.291005948507078</v>
      </c>
      <c r="DD143" s="116">
        <f>IF(AND(DC143&gt;0,DC143*$B$4+DJ142&lt;=$B$2*'SFV+BESS'!$I$9,DC143&lt;'SFV+BESS'!$I$7), DC143*$B$4, IF(AND(DC143&gt;0,DC143*$B$4+DJ142&gt;$B$2*'SFV+BESS'!$I$9,DC143*$B$4&lt;'SFV+BESS'!$I$7),$B$2*'SFV+BESS'!$I$9-DJ142,IF(AND(DC143&gt;0,DC143*$B$4+DJ142&gt;$B$2*'SFV+BESS'!$I$9,DC143*$B$4&gt;'SFV+BESS'!$I$7,DJ142&lt;$B$2*'SFV+BESS'!$I$9),$B$2*'SFV+BESS'!$I$9-DJ142,IF(AND(DC143&gt;0,DC143*$B$4+DJ142&lt;=$B$2*'SFV+BESS'!$I$9,DC143&gt;'SFV+BESS'!$I$7),'SFV+BESS'!$I$7,0))))</f>
        <v>0</v>
      </c>
      <c r="DE143" s="27">
        <f>IF(AND(DC143&lt;0,DJ142+DC143/$B$5&gt;$H$2,-DC143/'Carga-Descarga Año'!$B$5&lt;'SFV+BESS'!$I$7),DC143/$B$5,IF(AND(DC143&lt;0,DJ142+DC143/$B$5&gt;$H$2,-DC143/'Carga-Descarga Año'!$B$5&gt;'SFV+BESS'!$I$7),-'SFV+BESS'!$I$7,IF(AND(DC143&lt;0,DJ142+DC143/$B$5&lt;$H$2),-MIN('SFV+BESS'!$I$7,DJ142-$H$2),0)))</f>
        <v>0</v>
      </c>
      <c r="DF143" s="33"/>
      <c r="DG143" s="33">
        <f t="shared" si="162"/>
        <v>0</v>
      </c>
      <c r="DH143" s="27">
        <f t="shared" si="200"/>
        <v>0</v>
      </c>
      <c r="DI143" s="27">
        <f t="shared" si="201"/>
        <v>0</v>
      </c>
      <c r="DJ143" s="28">
        <f>IF((DJ142+DD143+DE143)&gt;=$B$2*'SFV+BESS'!$I$9, $B$2*'SFV+BESS'!$I$9, (DJ142+DD143+DE143))</f>
        <v>173.61249999999998</v>
      </c>
      <c r="DK143" s="110">
        <f t="shared" si="202"/>
        <v>99.291005948507078</v>
      </c>
      <c r="DP143" s="251"/>
      <c r="DQ143" s="41">
        <v>5.5833333333333401</v>
      </c>
      <c r="DR143" s="33">
        <f t="shared" si="179"/>
        <v>97.880357128904294</v>
      </c>
      <c r="DS143" s="33">
        <f>Gen_Cons_Horario!B5257</f>
        <v>0</v>
      </c>
      <c r="DT143" s="35">
        <f t="shared" si="144"/>
        <v>97.880357128904294</v>
      </c>
      <c r="DU143" s="116">
        <f>IF(AND(DT143&gt;0,DT143*$B$4+EA142&lt;=$B$2*'SFV+BESS'!$I$9,DT143&lt;'SFV+BESS'!$I$7), DT143*$B$4, IF(AND(DT143&gt;0,DT143*$B$4+EA142&gt;$B$2*'SFV+BESS'!$I$9,DT143*$B$4&lt;'SFV+BESS'!$I$7),$B$2*'SFV+BESS'!$I$9-EA142,IF(AND(DT143&gt;0,DT143*$B$4+EA142&gt;$B$2*'SFV+BESS'!$I$9,DT143*$B$4&gt;'SFV+BESS'!$I$7,EA142&lt;$B$2*'SFV+BESS'!$I$9),$B$2*'SFV+BESS'!$I$9-EA142,IF(AND(DT143&gt;0,DT143*$B$4+EA142&lt;=$B$2*'SFV+BESS'!$I$9,DT143&gt;'SFV+BESS'!$I$7),'SFV+BESS'!$I$7,0))))</f>
        <v>0</v>
      </c>
      <c r="DV143" s="27">
        <f>IF(AND(DT143&lt;0,EA142+DT143/$B$5&gt;$H$2,-DT143/'Carga-Descarga Año'!$B$5&lt;'SFV+BESS'!$I$7),DT143/$B$5,IF(AND(DT143&lt;0,EA142+DT143/$B$5&gt;$H$2,-DT143/'Carga-Descarga Año'!$B$5&gt;'SFV+BESS'!$I$7),-'SFV+BESS'!$I$7,IF(AND(DT143&lt;0,EA142+DT143/$B$5&lt;$H$2),-MIN('SFV+BESS'!$I$7,EA142-$H$2),0)))</f>
        <v>0</v>
      </c>
      <c r="DW143" s="33"/>
      <c r="DX143" s="33">
        <f t="shared" si="163"/>
        <v>0</v>
      </c>
      <c r="DY143" s="27">
        <f t="shared" si="203"/>
        <v>0</v>
      </c>
      <c r="DZ143" s="27">
        <f t="shared" si="164"/>
        <v>0</v>
      </c>
      <c r="EA143" s="28">
        <f>IF((EA142+DU143+DV143)&gt;=$B$2*'SFV+BESS'!$I$9, $B$2*'SFV+BESS'!$I$9, (EA142+DU143+DV143))</f>
        <v>173.61249999999998</v>
      </c>
      <c r="EB143" s="110">
        <f t="shared" si="204"/>
        <v>97.880357128904294</v>
      </c>
      <c r="EG143" s="251"/>
      <c r="EH143" s="41">
        <v>5.5833333333333401</v>
      </c>
      <c r="EI143" s="33">
        <f t="shared" si="180"/>
        <v>107.02335307780091</v>
      </c>
      <c r="EJ143" s="33">
        <f>Gen_Cons_Horario!B6001</f>
        <v>0</v>
      </c>
      <c r="EK143" s="35">
        <f t="shared" si="145"/>
        <v>107.02335307780091</v>
      </c>
      <c r="EL143" s="116">
        <f>IF(AND(EK143&gt;0,EK143*$B$4+ER142&lt;=$B$2*'SFV+BESS'!$I$9,EK143&lt;'SFV+BESS'!$I$7), EK143*$B$4, IF(AND(EK143&gt;0,EK143*$B$4+ER142&gt;$B$2*'SFV+BESS'!$I$9,EK143*$B$4&lt;'SFV+BESS'!$I$7),$B$2*'SFV+BESS'!$I$9-ER142,IF(AND(EK143&gt;0,EK143*$B$4+ER142&gt;$B$2*'SFV+BESS'!$I$9,EK143*$B$4&gt;'SFV+BESS'!$I$7,ER142&lt;$B$2*'SFV+BESS'!$I$9),$B$2*'SFV+BESS'!$I$9-ER142,IF(AND(EK143&gt;0,EK143*$B$4+ER142&lt;=$B$2*'SFV+BESS'!$I$9,EK143&gt;'SFV+BESS'!$I$7),'SFV+BESS'!$I$7,0))))</f>
        <v>0</v>
      </c>
      <c r="EM143" s="27">
        <f>IF(AND(EK143&lt;0,ER142+EK143/$B$5&gt;$H$2,-EK143/'Carga-Descarga Año'!$B$5&lt;'SFV+BESS'!$I$7),EK143/$B$5,IF(AND(EK143&lt;0,ER142+EK143/$B$5&gt;$H$2,-EK143/'Carga-Descarga Año'!$B$5&gt;'SFV+BESS'!$I$7),-'SFV+BESS'!$I$7,IF(AND(EK143&lt;0,ER142+EK143/$B$5&lt;$H$2),-MIN('SFV+BESS'!$I$7,ER142-$H$2),0)))</f>
        <v>0</v>
      </c>
      <c r="EN143" s="33"/>
      <c r="EO143" s="33">
        <f t="shared" si="165"/>
        <v>0</v>
      </c>
      <c r="EP143" s="27">
        <f t="shared" si="205"/>
        <v>0</v>
      </c>
      <c r="EQ143" s="27">
        <f t="shared" si="166"/>
        <v>0</v>
      </c>
      <c r="ER143" s="28">
        <f>IF((ER142+EL143+EM143)&gt;=$B$2*'SFV+BESS'!$I$9, $B$2*'SFV+BESS'!$I$9, (ER142+EL143+EM143))</f>
        <v>173.61249999999998</v>
      </c>
      <c r="ES143" s="110">
        <f t="shared" si="206"/>
        <v>107.02335307780091</v>
      </c>
      <c r="EX143" s="251"/>
      <c r="EY143" s="41">
        <v>5.5833333333333401</v>
      </c>
      <c r="EZ143" s="33">
        <f t="shared" si="181"/>
        <v>117.95196128053284</v>
      </c>
      <c r="FA143" s="33">
        <f>Gen_Cons_Horario!B6721</f>
        <v>0</v>
      </c>
      <c r="FB143" s="35">
        <f t="shared" si="146"/>
        <v>117.95196128053284</v>
      </c>
      <c r="FC143" s="116">
        <f>IF(AND(FB143&gt;0,FB143*$B$4+FI142&lt;=$B$2*'SFV+BESS'!$I$9,FB143&lt;'SFV+BESS'!$I$7), FB143*$B$4, IF(AND(FB143&gt;0,FB143*$B$4+FI142&gt;$B$2*'SFV+BESS'!$I$9,FB143*$B$4&lt;'SFV+BESS'!$I$7),$B$2*'SFV+BESS'!$I$9-FI142,IF(AND(FB143&gt;0,FB143*$B$4+FI142&gt;$B$2*'SFV+BESS'!$I$9,FB143*$B$4&gt;'SFV+BESS'!$I$7,FI142&lt;$B$2*'SFV+BESS'!$I$9),$B$2*'SFV+BESS'!$I$9-FI142,IF(AND(FB143&gt;0,FB143*$B$4+FI142&lt;=$B$2*'SFV+BESS'!$I$9,FB143&gt;'SFV+BESS'!$I$7),'SFV+BESS'!$I$7,0))))</f>
        <v>0</v>
      </c>
      <c r="FD143" s="27">
        <f>IF(AND(FB143&lt;0,FI142+FB143/$B$5&gt;$H$2,-FB143/'Carga-Descarga Año'!$B$5&lt;'SFV+BESS'!$I$7),FB143/$B$5,IF(AND(FB143&lt;0,FI142+FB143/$B$5&gt;$H$2,-FB143/'Carga-Descarga Año'!$B$5&gt;'SFV+BESS'!$I$7),-'SFV+BESS'!$I$7,IF(AND(FB143&lt;0,FI142+FB143/$B$5&lt;$H$2),-MIN('SFV+BESS'!$I$7,FI142-$H$2),0)))</f>
        <v>0</v>
      </c>
      <c r="FE143" s="33"/>
      <c r="FF143" s="33">
        <f t="shared" si="167"/>
        <v>0</v>
      </c>
      <c r="FG143" s="27">
        <f t="shared" si="207"/>
        <v>0</v>
      </c>
      <c r="FH143" s="27">
        <f t="shared" si="168"/>
        <v>0</v>
      </c>
      <c r="FI143" s="28">
        <f>IF((FI142+FC143+FD143)&gt;=$B$2*'SFV+BESS'!$I$9, $B$2*'SFV+BESS'!$I$9, (FI142+FC143+FD143))</f>
        <v>173.61249999999998</v>
      </c>
      <c r="FJ143" s="110">
        <f t="shared" si="208"/>
        <v>117.95196128053284</v>
      </c>
      <c r="FO143" s="251"/>
      <c r="FP143" s="41">
        <v>5.5833333333333401</v>
      </c>
      <c r="FQ143" s="33">
        <f t="shared" si="182"/>
        <v>124.97258800981498</v>
      </c>
      <c r="FR143" s="33">
        <f>Gen_Cons_Horario!B7465</f>
        <v>82.027000000000001</v>
      </c>
      <c r="FS143" s="35">
        <f t="shared" si="147"/>
        <v>42.945588009814983</v>
      </c>
      <c r="FT143" s="116">
        <f>IF(AND(FS143&gt;0,FS143*$B$4+FZ142&lt;=$B$2*'SFV+BESS'!$I$9,FS143&lt;'SFV+BESS'!$I$7), FS143*$B$4, IF(AND(FS143&gt;0,FS143*$B$4+FZ142&gt;$B$2*'SFV+BESS'!$I$9,FS143*$B$4&lt;'SFV+BESS'!$I$7),$B$2*'SFV+BESS'!$I$9-FZ142,IF(AND(FS143&gt;0,FS143*$B$4+FZ142&gt;$B$2*'SFV+BESS'!$I$9,FS143*$B$4&gt;'SFV+BESS'!$I$7,FZ142&lt;$B$2*'SFV+BESS'!$I$9),$B$2*'SFV+BESS'!$I$9-FZ142,IF(AND(FS143&gt;0,FS143*$B$4+FZ142&lt;=$B$2*'SFV+BESS'!$I$9,FS143&gt;'SFV+BESS'!$I$7),'SFV+BESS'!$I$7,0))))</f>
        <v>40.798308609324231</v>
      </c>
      <c r="FU143" s="27">
        <f>IF(AND(FS143&lt;0,FZ142+FS143/$B$5&gt;$H$2,-FS143/'Carga-Descarga Año'!$B$5&lt;'SFV+BESS'!$I$7),FS143/$B$5,IF(AND(FS143&lt;0,FZ142+FS143/$B$5&gt;$H$2,-FS143/'Carga-Descarga Año'!$B$5&gt;'SFV+BESS'!$I$7),-'SFV+BESS'!$I$7,IF(AND(FS143&lt;0,FZ142+FS143/$B$5&lt;$H$2),-MIN('SFV+BESS'!$I$7,FZ142-$H$2),0)))</f>
        <v>0</v>
      </c>
      <c r="FV143" s="33"/>
      <c r="FW143" s="33">
        <f t="shared" si="169"/>
        <v>82.027000000000001</v>
      </c>
      <c r="FX143" s="27">
        <f t="shared" si="209"/>
        <v>0</v>
      </c>
      <c r="FY143" s="27">
        <f t="shared" si="170"/>
        <v>0</v>
      </c>
      <c r="FZ143" s="28">
        <f>IF((FZ142+FT143+FU143)&gt;=$B$2*'SFV+BESS'!$I$9, $B$2*'SFV+BESS'!$I$9, (FZ142+FT143+FU143))</f>
        <v>129.31573256737857</v>
      </c>
      <c r="GA143" s="110">
        <f t="shared" si="210"/>
        <v>0</v>
      </c>
      <c r="GF143" s="251"/>
      <c r="GG143" s="41">
        <v>5.5833333333333401</v>
      </c>
      <c r="GH143" s="33">
        <f t="shared" si="183"/>
        <v>125.58913062743498</v>
      </c>
      <c r="GI143" s="33">
        <f>Gen_Cons_Horario!B8185</f>
        <v>0</v>
      </c>
      <c r="GJ143" s="35">
        <f t="shared" si="153"/>
        <v>125.58913062743498</v>
      </c>
      <c r="GK143" s="116">
        <f>IF(AND(GJ143&gt;0,GJ143*$B$4+GQ142&lt;=$B$2*'SFV+BESS'!$I$9,GJ143&lt;'SFV+BESS'!$I$7), GJ143*$B$4, IF(AND(GJ143&gt;0,GJ143*$B$4+GQ142&gt;$B$2*'SFV+BESS'!$I$9,GJ143*$B$4&lt;'SFV+BESS'!$I$7),$B$2*'SFV+BESS'!$I$9-GQ142,IF(AND(GJ143&gt;0,GJ143*$B$4+GQ142&gt;$B$2*'SFV+BESS'!$I$9,GJ143*$B$4&gt;'SFV+BESS'!$I$7,GQ142&lt;$B$2*'SFV+BESS'!$I$9),$B$2*'SFV+BESS'!$I$9-GQ142,IF(AND(GJ143&gt;0,GJ143*$B$4+GQ142&lt;=$B$2*'SFV+BESS'!$I$9,GJ143&gt;'SFV+BESS'!$I$7),'SFV+BESS'!$I$7,0))))</f>
        <v>0</v>
      </c>
      <c r="GL143" s="27">
        <f>IF(AND(GJ143&lt;0,GQ142+GJ143/$B$5&gt;$H$2,-GJ143/'Carga-Descarga Año'!$B$5&lt;'SFV+BESS'!$I$7),GJ143/$B$5,IF(AND(GJ143&lt;0,GQ142+GJ143/$B$5&gt;$H$2,-GJ143/'Carga-Descarga Año'!$B$5&gt;'SFV+BESS'!$I$7),-'SFV+BESS'!$I$7,IF(AND(GJ143&lt;0,GQ142+GJ143/$B$5&lt;$H$2),-MIN('SFV+BESS'!$I$7,GQ142-$H$2),0)))</f>
        <v>0</v>
      </c>
      <c r="GM143" s="33"/>
      <c r="GN143" s="33">
        <f t="shared" si="171"/>
        <v>0</v>
      </c>
      <c r="GO143" s="27">
        <f t="shared" si="211"/>
        <v>0</v>
      </c>
      <c r="GP143" s="27">
        <f t="shared" si="172"/>
        <v>0</v>
      </c>
      <c r="GQ143" s="28">
        <f>IF((GQ142+GK143+GL143)&gt;=$B$2*'SFV+BESS'!$I$9, $B$2*'SFV+BESS'!$I$9, (GQ142+GK143+GL143))</f>
        <v>173.61249999999998</v>
      </c>
      <c r="GR143" s="110">
        <f t="shared" si="212"/>
        <v>125.58913062743498</v>
      </c>
    </row>
    <row r="144" spans="1:200">
      <c r="A144" s="249"/>
      <c r="B144" s="41">
        <v>5.625</v>
      </c>
      <c r="C144" s="38">
        <f t="shared" si="154"/>
        <v>131.43639444275752</v>
      </c>
      <c r="D144" s="2">
        <f>Gen_Cons_Horario!B170</f>
        <v>85.755499999999998</v>
      </c>
      <c r="E144" s="140">
        <f t="shared" si="184"/>
        <v>45.68089444275752</v>
      </c>
      <c r="F144" s="116">
        <f>IF(AND(E144&gt;0,E144*$B$4+L143&lt;=$B$2*'SFV+BESS'!$I$9,E144&lt;'SFV+BESS'!$I$7), E144*$B$4, IF(AND(E144&gt;0,E144*$B$4+L143&gt;$B$2*'SFV+BESS'!$I$9,E144*$B$4&lt;'SFV+BESS'!$I$7),$B$2*'SFV+BESS'!$I$9-L143,IF(AND(E144&gt;0,E144*$B$4+L143&gt;$B$2*'SFV+BESS'!$I$9,E144*$B$4&gt;'SFV+BESS'!$I$7,L143&lt;$B$2*'SFV+BESS'!$I$9),$B$2*'SFV+BESS'!$I$9-L143,IF(AND(E144&gt;0,E144*$B$4+L143&lt;=$B$2*'SFV+BESS'!$I$9,E144&gt;'SFV+BESS'!$I$7),'SFV+BESS'!$I$7,0))))</f>
        <v>0</v>
      </c>
      <c r="G144" s="27">
        <f>IF(AND(E144&lt;0,L143+E144/$B$5&gt;$H$2,-E144/'Carga-Descarga Año'!$B$5&lt;'SFV+BESS'!$I$7),E144/$B$5,IF(AND(E144&lt;0,L143+E144/$B$5&gt;$H$2,-E144/'Carga-Descarga Año'!$B$5&gt;'SFV+BESS'!$I$7),-'SFV+BESS'!$I$7,IF(AND(E144&lt;0,L143+E144/$B$5&lt;$H$2),-MIN('SFV+BESS'!$I$7,L143-$H$2),0)))</f>
        <v>0</v>
      </c>
      <c r="I144" s="38">
        <f t="shared" si="185"/>
        <v>85.755499999999998</v>
      </c>
      <c r="J144" s="27">
        <f t="shared" si="187"/>
        <v>0</v>
      </c>
      <c r="K144" s="27">
        <f t="shared" si="186"/>
        <v>0</v>
      </c>
      <c r="L144" s="28">
        <f>IF((L143+F144+G144)&gt;=$B$2*'SFV+BESS'!$I$9, $B$2*'SFV+BESS'!$I$9, (L143+F144+G144))</f>
        <v>173.61249999999998</v>
      </c>
      <c r="M144" s="110">
        <f t="shared" si="188"/>
        <v>45.68089444275752</v>
      </c>
      <c r="R144" s="251"/>
      <c r="S144" s="41">
        <v>5.625</v>
      </c>
      <c r="T144" s="2">
        <f t="shared" si="173"/>
        <v>136.95570340748876</v>
      </c>
      <c r="U144" s="2">
        <f>Gen_Cons_Horario!B914</f>
        <v>74.570000000000007</v>
      </c>
      <c r="V144" s="35">
        <f t="shared" si="148"/>
        <v>62.385703407488748</v>
      </c>
      <c r="W144" s="116">
        <f>IF(AND(V144&gt;0,V144*$B$4+AC143&lt;=$B$2*'SFV+BESS'!$I$9,V144&lt;'SFV+BESS'!$I$7), V144*$B$4, IF(AND(V144&gt;0,V144*$B$4+AC143&gt;$B$2*'SFV+BESS'!$I$9,V144*$B$4&lt;'SFV+BESS'!$I$7),$B$2*'SFV+BESS'!$I$9-AC143,IF(AND(V144&gt;0,V144*$B$4+AC143&gt;$B$2*'SFV+BESS'!$I$9,V144*$B$4&gt;'SFV+BESS'!$I$7,AC143&lt;$B$2*'SFV+BESS'!$I$9),$B$2*'SFV+BESS'!$I$9-AC143,IF(AND(V144&gt;0,V144*$B$4+AC143&lt;=$B$2*'SFV+BESS'!$I$9,V144&gt;'SFV+BESS'!$I$7),'SFV+BESS'!$I$7,0))))</f>
        <v>0</v>
      </c>
      <c r="X144" s="27">
        <f>IF(AND(V144&lt;0,AC143+V144/$B$5&gt;$H$2,-V144/'Carga-Descarga Año'!$B$5&lt;'SFV+BESS'!$I$7),V144/$B$5,IF(AND(V144&lt;0,AC143+V144/$B$5&gt;$H$2,-V144/'Carga-Descarga Año'!$B$5&gt;'SFV+BESS'!$I$7),-'SFV+BESS'!$I$7,IF(AND(V144&lt;0,AC143+V144/$B$5&lt;$H$2),-MIN('SFV+BESS'!$I$7,AC143-$H$2),0)))</f>
        <v>0</v>
      </c>
      <c r="Z144" s="33">
        <f t="shared" ref="Z144:Z207" si="214">IF(V144&gt;0,U144,T144)</f>
        <v>74.570000000000007</v>
      </c>
      <c r="AA144" s="27">
        <f t="shared" si="189"/>
        <v>0</v>
      </c>
      <c r="AB144" s="27">
        <f t="shared" si="213"/>
        <v>0</v>
      </c>
      <c r="AC144" s="28">
        <f>IF((AC143+W144+X144)&gt;=$B$2*'SFV+BESS'!$I$9, $B$2*'SFV+BESS'!$I$9, (AC143+W144+X144))</f>
        <v>173.61249999999998</v>
      </c>
      <c r="AD144" s="110">
        <f t="shared" si="190"/>
        <v>62.385703407488748</v>
      </c>
      <c r="AI144" s="251"/>
      <c r="AJ144" s="41">
        <v>5.625</v>
      </c>
      <c r="AK144" s="52">
        <f t="shared" si="174"/>
        <v>135.45703269371216</v>
      </c>
      <c r="AL144" s="33">
        <f>Gen_Cons_Horario!B1586</f>
        <v>41.013500000000008</v>
      </c>
      <c r="AM144" s="35">
        <f t="shared" si="149"/>
        <v>94.443532693712157</v>
      </c>
      <c r="AN144" s="116">
        <f>IF(AND(AM144&gt;0,AM144*$B$4+AT143&lt;=$B$2*'SFV+BESS'!$I$9,AM144&lt;'SFV+BESS'!$I$7), AM144*$B$4, IF(AND(AM144&gt;0,AM144*$B$4+AT143&gt;$B$2*'SFV+BESS'!$I$9,AM144*$B$4&lt;'SFV+BESS'!$I$7),$B$2*'SFV+BESS'!$I$9-AT143,IF(AND(AM144&gt;0,AM144*$B$4+AT143&gt;$B$2*'SFV+BESS'!$I$9,AM144*$B$4&gt;'SFV+BESS'!$I$7,AT143&lt;$B$2*'SFV+BESS'!$I$9),$B$2*'SFV+BESS'!$I$9-AT143,IF(AND(AM144&gt;0,AM144*$B$4+AT143&lt;=$B$2*'SFV+BESS'!$I$9,AM144&gt;'SFV+BESS'!$I$7),'SFV+BESS'!$I$7,0))))</f>
        <v>0</v>
      </c>
      <c r="AO144" s="27">
        <f>IF(AND(AM144&lt;0,AT143+AM144/$B$5&gt;$H$2,-AM144/'Carga-Descarga Año'!$B$5&lt;'SFV+BESS'!$I$7),AM144/$B$5,IF(AND(AM144&lt;0,AT143+AM144/$B$5&gt;$H$2,-AM144/'Carga-Descarga Año'!$B$5&gt;'SFV+BESS'!$I$7),-'SFV+BESS'!$I$7,IF(AND(AM144&lt;0,AT143+AM144/$B$5&lt;$H$2),-MIN('SFV+BESS'!$I$7,AT143-$H$2),0)))</f>
        <v>0</v>
      </c>
      <c r="AP144" s="33"/>
      <c r="AQ144" s="33">
        <f t="shared" si="155"/>
        <v>41.013500000000008</v>
      </c>
      <c r="AR144" s="27">
        <f t="shared" si="191"/>
        <v>0</v>
      </c>
      <c r="AS144" s="27">
        <f t="shared" si="156"/>
        <v>0</v>
      </c>
      <c r="AT144" s="28">
        <f>IF((AT143+AN144+AO144)&gt;=$B$2*'SFV+BESS'!$I$9, $B$2*'SFV+BESS'!$I$9, (AT143+AN144+AO144))</f>
        <v>173.61249999999998</v>
      </c>
      <c r="AU144" s="110">
        <f t="shared" si="192"/>
        <v>94.443532693712157</v>
      </c>
      <c r="AZ144" s="251"/>
      <c r="BA144" s="41">
        <v>5.625</v>
      </c>
      <c r="BB144" s="33">
        <f t="shared" si="175"/>
        <v>117.44483072489295</v>
      </c>
      <c r="BC144" s="33">
        <f>Gen_Cons_Horario!B2330</f>
        <v>0</v>
      </c>
      <c r="BD144" s="35">
        <f t="shared" si="150"/>
        <v>117.44483072489295</v>
      </c>
      <c r="BE144" s="116">
        <f>IF(AND(BD144&gt;0,BD144*$B$4+BK143&lt;=$B$2*'SFV+BESS'!$I$9,BD144&lt;'SFV+BESS'!$I$7), BD144*$B$4, IF(AND(BD144&gt;0,BD144*$B$4+BK143&gt;$B$2*'SFV+BESS'!$I$9,BD144*$B$4&lt;'SFV+BESS'!$I$7),$B$2*'SFV+BESS'!$I$9-BK143,IF(AND(BD144&gt;0,BD144*$B$4+BK143&gt;$B$2*'SFV+BESS'!$I$9,BD144*$B$4&gt;'SFV+BESS'!$I$7,BK143&lt;$B$2*'SFV+BESS'!$I$9),$B$2*'SFV+BESS'!$I$9-BK143,IF(AND(BD144&gt;0,BD144*$B$4+BK143&lt;=$B$2*'SFV+BESS'!$I$9,BD144&gt;'SFV+BESS'!$I$7),'SFV+BESS'!$I$7,0))))</f>
        <v>0</v>
      </c>
      <c r="BF144" s="27">
        <f>IF(AND(BD144&lt;0,BK143+BD144/$B$5&gt;$H$2,-BD144/'Carga-Descarga Año'!$B$5&lt;'SFV+BESS'!$I$7),BD144/$B$5,IF(AND(BD144&lt;0,BK143+BD144/$B$5&gt;$H$2,-BD144/'Carga-Descarga Año'!$B$5&gt;'SFV+BESS'!$I$7),-'SFV+BESS'!$I$7,IF(AND(BD144&lt;0,BK143+BD144/$B$5&lt;$H$2),-MIN('SFV+BESS'!$I$7,BK143-$H$2),0)))</f>
        <v>0</v>
      </c>
      <c r="BG144" s="33"/>
      <c r="BH144" s="33">
        <f t="shared" si="157"/>
        <v>0</v>
      </c>
      <c r="BI144" s="27">
        <f t="shared" si="193"/>
        <v>0</v>
      </c>
      <c r="BJ144" s="27">
        <f t="shared" si="158"/>
        <v>0</v>
      </c>
      <c r="BK144" s="28">
        <f>IF((BK143+BE144+BF144)&gt;=$B$2*'SFV+BESS'!$I$9, $B$2*'SFV+BESS'!$I$9, (BK143+BE144+BF144))</f>
        <v>173.61249999999998</v>
      </c>
      <c r="BL144" s="110">
        <f t="shared" si="194"/>
        <v>117.44483072489295</v>
      </c>
      <c r="BQ144" s="251"/>
      <c r="BR144" s="41">
        <v>5.625</v>
      </c>
      <c r="BS144" s="33">
        <f t="shared" si="176"/>
        <v>98.228006670832059</v>
      </c>
      <c r="BT144" s="33">
        <f>Gen_Cons_Horario!B3050</f>
        <v>0</v>
      </c>
      <c r="BU144" s="35">
        <f t="shared" si="151"/>
        <v>98.228006670832059</v>
      </c>
      <c r="BV144" s="116">
        <f>IF(AND(BU144&gt;0,BU144*$B$4+CB143&lt;=$B$2*'SFV+BESS'!$I$9,BU144&lt;'SFV+BESS'!$I$7), BU144*$B$4, IF(AND(BU144&gt;0,BU144*$B$4+CB143&gt;$B$2*'SFV+BESS'!$I$9,BU144*$B$4&lt;'SFV+BESS'!$I$7),$B$2*'SFV+BESS'!$I$9-CB143,IF(AND(BU144&gt;0,BU144*$B$4+CB143&gt;$B$2*'SFV+BESS'!$I$9,BU144*$B$4&gt;'SFV+BESS'!$I$7,CB143&lt;$B$2*'SFV+BESS'!$I$9),$B$2*'SFV+BESS'!$I$9-CB143,IF(AND(BU144&gt;0,BU144*$B$4+CB143&lt;=$B$2*'SFV+BESS'!$I$9,BU144&gt;'SFV+BESS'!$I$7),'SFV+BESS'!$I$7,0))))</f>
        <v>0</v>
      </c>
      <c r="BW144" s="27">
        <f>IF(AND(BU144&lt;0,CB143+BU144/$B$5&gt;$H$2,-BU144/'Carga-Descarga Año'!$B$5&lt;'SFV+BESS'!$I$7),BU144/$B$5,IF(AND(BU144&lt;0,CB143+BU144/$B$5&gt;$H$2,-BU144/'Carga-Descarga Año'!$B$5&gt;'SFV+BESS'!$I$7),-'SFV+BESS'!$I$7,IF(AND(BU144&lt;0,CB143+BU144/$B$5&lt;$H$2),-MIN('SFV+BESS'!$I$7,CB143-$H$2),0)))</f>
        <v>0</v>
      </c>
      <c r="BX144" s="33"/>
      <c r="BY144" s="33">
        <f t="shared" si="159"/>
        <v>0</v>
      </c>
      <c r="BZ144" s="27">
        <f t="shared" si="195"/>
        <v>0</v>
      </c>
      <c r="CA144" s="27">
        <f t="shared" si="196"/>
        <v>0</v>
      </c>
      <c r="CB144" s="28">
        <f>IF((CB143+BV144+BW144)&gt;=$B$2*'SFV+BESS'!$I$9, $B$2*'SFV+BESS'!$I$9, (CB143+BV144+BW144))</f>
        <v>173.61249999999998</v>
      </c>
      <c r="CC144" s="110">
        <f t="shared" si="197"/>
        <v>98.228006670832059</v>
      </c>
      <c r="CH144" s="251"/>
      <c r="CI144" s="41">
        <v>5.625</v>
      </c>
      <c r="CJ144" s="33">
        <f t="shared" si="177"/>
        <v>88.925603265034539</v>
      </c>
      <c r="CK144" s="33">
        <f>Gen_Cons_Horario!B3794</f>
        <v>0</v>
      </c>
      <c r="CL144" s="35">
        <f t="shared" si="152"/>
        <v>88.925603265034539</v>
      </c>
      <c r="CM144" s="116">
        <f>IF(AND(CL144&gt;0,CL144*$B$4+CS143&lt;=$B$2*'SFV+BESS'!$I$9,CL144&lt;'SFV+BESS'!$I$7), CL144*$B$4, IF(AND(CL144&gt;0,CL144*$B$4+CS143&gt;$B$2*'SFV+BESS'!$I$9,CL144*$B$4&lt;'SFV+BESS'!$I$7),$B$2*'SFV+BESS'!$I$9-CS143,IF(AND(CL144&gt;0,CL144*$B$4+CS143&gt;$B$2*'SFV+BESS'!$I$9,CL144*$B$4&gt;'SFV+BESS'!$I$7,CS143&lt;$B$2*'SFV+BESS'!$I$9),$B$2*'SFV+BESS'!$I$9-CS143,IF(AND(CL144&gt;0,CL144*$B$4+CS143&lt;=$B$2*'SFV+BESS'!$I$9,CL144&gt;'SFV+BESS'!$I$7),'SFV+BESS'!$I$7,0))))</f>
        <v>0</v>
      </c>
      <c r="CN144" s="27">
        <f>IF(AND(CL144&lt;0,CS143+CL144/$B$5&gt;$H$2,-CL144/'Carga-Descarga Año'!$B$5&lt;'SFV+BESS'!$I$7),CL144/$B$5,IF(AND(CL144&lt;0,CS143+CL144/$B$5&gt;$H$2,-CL144/'Carga-Descarga Año'!$B$5&gt;'SFV+BESS'!$I$7),-'SFV+BESS'!$I$7,IF(AND(CL144&lt;0,CS143+CL144/$B$5&lt;$H$2),-MIN('SFV+BESS'!$I$7,CS143-$H$2),0)))</f>
        <v>0</v>
      </c>
      <c r="CO144" s="33"/>
      <c r="CP144" s="33">
        <f t="shared" si="160"/>
        <v>0</v>
      </c>
      <c r="CQ144" s="27">
        <f t="shared" si="198"/>
        <v>0</v>
      </c>
      <c r="CR144" s="27">
        <f t="shared" si="161"/>
        <v>0</v>
      </c>
      <c r="CS144" s="28">
        <f>IF((CS143+CM144+CN144)&gt;=$B$2*'SFV+BESS'!$I$9, $B$2*'SFV+BESS'!$I$9, (CS143+CM144+CN144))</f>
        <v>173.61249999999998</v>
      </c>
      <c r="CT144" s="110">
        <f t="shared" si="199"/>
        <v>88.925603265034539</v>
      </c>
      <c r="CY144" s="251"/>
      <c r="CZ144" s="41">
        <v>5.625</v>
      </c>
      <c r="DA144" s="33">
        <f t="shared" si="178"/>
        <v>95.414133698890723</v>
      </c>
      <c r="DB144" s="33">
        <f>Gen_Cons_Horario!B4514</f>
        <v>0</v>
      </c>
      <c r="DC144" s="35">
        <f t="shared" si="143"/>
        <v>95.414133698890723</v>
      </c>
      <c r="DD144" s="116">
        <f>IF(AND(DC144&gt;0,DC144*$B$4+DJ143&lt;=$B$2*'SFV+BESS'!$I$9,DC144&lt;'SFV+BESS'!$I$7), DC144*$B$4, IF(AND(DC144&gt;0,DC144*$B$4+DJ143&gt;$B$2*'SFV+BESS'!$I$9,DC144*$B$4&lt;'SFV+BESS'!$I$7),$B$2*'SFV+BESS'!$I$9-DJ143,IF(AND(DC144&gt;0,DC144*$B$4+DJ143&gt;$B$2*'SFV+BESS'!$I$9,DC144*$B$4&gt;'SFV+BESS'!$I$7,DJ143&lt;$B$2*'SFV+BESS'!$I$9),$B$2*'SFV+BESS'!$I$9-DJ143,IF(AND(DC144&gt;0,DC144*$B$4+DJ143&lt;=$B$2*'SFV+BESS'!$I$9,DC144&gt;'SFV+BESS'!$I$7),'SFV+BESS'!$I$7,0))))</f>
        <v>0</v>
      </c>
      <c r="DE144" s="27">
        <f>IF(AND(DC144&lt;0,DJ143+DC144/$B$5&gt;$H$2,-DC144/'Carga-Descarga Año'!$B$5&lt;'SFV+BESS'!$I$7),DC144/$B$5,IF(AND(DC144&lt;0,DJ143+DC144/$B$5&gt;$H$2,-DC144/'Carga-Descarga Año'!$B$5&gt;'SFV+BESS'!$I$7),-'SFV+BESS'!$I$7,IF(AND(DC144&lt;0,DJ143+DC144/$B$5&lt;$H$2),-MIN('SFV+BESS'!$I$7,DJ143-$H$2),0)))</f>
        <v>0</v>
      </c>
      <c r="DF144" s="33"/>
      <c r="DG144" s="33">
        <f t="shared" si="162"/>
        <v>0</v>
      </c>
      <c r="DH144" s="27">
        <f t="shared" si="200"/>
        <v>0</v>
      </c>
      <c r="DI144" s="27">
        <f t="shared" si="201"/>
        <v>0</v>
      </c>
      <c r="DJ144" s="28">
        <f>IF((DJ143+DD144+DE144)&gt;=$B$2*'SFV+BESS'!$I$9, $B$2*'SFV+BESS'!$I$9, (DJ143+DD144+DE144))</f>
        <v>173.61249999999998</v>
      </c>
      <c r="DK144" s="110">
        <f t="shared" si="202"/>
        <v>95.414133698890723</v>
      </c>
      <c r="DP144" s="251"/>
      <c r="DQ144" s="41">
        <v>5.625</v>
      </c>
      <c r="DR144" s="33">
        <f t="shared" si="179"/>
        <v>94.952312257526813</v>
      </c>
      <c r="DS144" s="33">
        <f>Gen_Cons_Horario!B5258</f>
        <v>0</v>
      </c>
      <c r="DT144" s="35">
        <f t="shared" si="144"/>
        <v>94.952312257526813</v>
      </c>
      <c r="DU144" s="116">
        <f>IF(AND(DT144&gt;0,DT144*$B$4+EA143&lt;=$B$2*'SFV+BESS'!$I$9,DT144&lt;'SFV+BESS'!$I$7), DT144*$B$4, IF(AND(DT144&gt;0,DT144*$B$4+EA143&gt;$B$2*'SFV+BESS'!$I$9,DT144*$B$4&lt;'SFV+BESS'!$I$7),$B$2*'SFV+BESS'!$I$9-EA143,IF(AND(DT144&gt;0,DT144*$B$4+EA143&gt;$B$2*'SFV+BESS'!$I$9,DT144*$B$4&gt;'SFV+BESS'!$I$7,EA143&lt;$B$2*'SFV+BESS'!$I$9),$B$2*'SFV+BESS'!$I$9-EA143,IF(AND(DT144&gt;0,DT144*$B$4+EA143&lt;=$B$2*'SFV+BESS'!$I$9,DT144&gt;'SFV+BESS'!$I$7),'SFV+BESS'!$I$7,0))))</f>
        <v>0</v>
      </c>
      <c r="DV144" s="27">
        <f>IF(AND(DT144&lt;0,EA143+DT144/$B$5&gt;$H$2,-DT144/'Carga-Descarga Año'!$B$5&lt;'SFV+BESS'!$I$7),DT144/$B$5,IF(AND(DT144&lt;0,EA143+DT144/$B$5&gt;$H$2,-DT144/'Carga-Descarga Año'!$B$5&gt;'SFV+BESS'!$I$7),-'SFV+BESS'!$I$7,IF(AND(DT144&lt;0,EA143+DT144/$B$5&lt;$H$2),-MIN('SFV+BESS'!$I$7,EA143-$H$2),0)))</f>
        <v>0</v>
      </c>
      <c r="DW144" s="33"/>
      <c r="DX144" s="33">
        <f t="shared" si="163"/>
        <v>0</v>
      </c>
      <c r="DY144" s="27">
        <f t="shared" si="203"/>
        <v>0</v>
      </c>
      <c r="DZ144" s="27">
        <f t="shared" si="164"/>
        <v>0</v>
      </c>
      <c r="EA144" s="28">
        <f>IF((EA143+DU144+DV144)&gt;=$B$2*'SFV+BESS'!$I$9, $B$2*'SFV+BESS'!$I$9, (EA143+DU144+DV144))</f>
        <v>173.61249999999998</v>
      </c>
      <c r="EB144" s="110">
        <f t="shared" si="204"/>
        <v>94.952312257526813</v>
      </c>
      <c r="EG144" s="251"/>
      <c r="EH144" s="41">
        <v>5.625</v>
      </c>
      <c r="EI144" s="33">
        <f t="shared" si="180"/>
        <v>101.17838652552929</v>
      </c>
      <c r="EJ144" s="33">
        <f>Gen_Cons_Horario!B6002</f>
        <v>0</v>
      </c>
      <c r="EK144" s="35">
        <f t="shared" si="145"/>
        <v>101.17838652552929</v>
      </c>
      <c r="EL144" s="116">
        <f>IF(AND(EK144&gt;0,EK144*$B$4+ER143&lt;=$B$2*'SFV+BESS'!$I$9,EK144&lt;'SFV+BESS'!$I$7), EK144*$B$4, IF(AND(EK144&gt;0,EK144*$B$4+ER143&gt;$B$2*'SFV+BESS'!$I$9,EK144*$B$4&lt;'SFV+BESS'!$I$7),$B$2*'SFV+BESS'!$I$9-ER143,IF(AND(EK144&gt;0,EK144*$B$4+ER143&gt;$B$2*'SFV+BESS'!$I$9,EK144*$B$4&gt;'SFV+BESS'!$I$7,ER143&lt;$B$2*'SFV+BESS'!$I$9),$B$2*'SFV+BESS'!$I$9-ER143,IF(AND(EK144&gt;0,EK144*$B$4+ER143&lt;=$B$2*'SFV+BESS'!$I$9,EK144&gt;'SFV+BESS'!$I$7),'SFV+BESS'!$I$7,0))))</f>
        <v>0</v>
      </c>
      <c r="EM144" s="27">
        <f>IF(AND(EK144&lt;0,ER143+EK144/$B$5&gt;$H$2,-EK144/'Carga-Descarga Año'!$B$5&lt;'SFV+BESS'!$I$7),EK144/$B$5,IF(AND(EK144&lt;0,ER143+EK144/$B$5&gt;$H$2,-EK144/'Carga-Descarga Año'!$B$5&gt;'SFV+BESS'!$I$7),-'SFV+BESS'!$I$7,IF(AND(EK144&lt;0,ER143+EK144/$B$5&lt;$H$2),-MIN('SFV+BESS'!$I$7,ER143-$H$2),0)))</f>
        <v>0</v>
      </c>
      <c r="EN144" s="33"/>
      <c r="EO144" s="33">
        <f t="shared" si="165"/>
        <v>0</v>
      </c>
      <c r="EP144" s="27">
        <f t="shared" si="205"/>
        <v>0</v>
      </c>
      <c r="EQ144" s="27">
        <f t="shared" si="166"/>
        <v>0</v>
      </c>
      <c r="ER144" s="28">
        <f>IF((ER143+EL144+EM144)&gt;=$B$2*'SFV+BESS'!$I$9, $B$2*'SFV+BESS'!$I$9, (ER143+EL144+EM144))</f>
        <v>173.61249999999998</v>
      </c>
      <c r="ES144" s="110">
        <f t="shared" si="206"/>
        <v>101.17838652552929</v>
      </c>
      <c r="EX144" s="251"/>
      <c r="EY144" s="41">
        <v>5.625</v>
      </c>
      <c r="EZ144" s="33">
        <f t="shared" si="181"/>
        <v>113.18044181125563</v>
      </c>
      <c r="FA144" s="33">
        <f>Gen_Cons_Horario!B6722</f>
        <v>0</v>
      </c>
      <c r="FB144" s="35">
        <f t="shared" si="146"/>
        <v>113.18044181125563</v>
      </c>
      <c r="FC144" s="116">
        <f>IF(AND(FB144&gt;0,FB144*$B$4+FI143&lt;=$B$2*'SFV+BESS'!$I$9,FB144&lt;'SFV+BESS'!$I$7), FB144*$B$4, IF(AND(FB144&gt;0,FB144*$B$4+FI143&gt;$B$2*'SFV+BESS'!$I$9,FB144*$B$4&lt;'SFV+BESS'!$I$7),$B$2*'SFV+BESS'!$I$9-FI143,IF(AND(FB144&gt;0,FB144*$B$4+FI143&gt;$B$2*'SFV+BESS'!$I$9,FB144*$B$4&gt;'SFV+BESS'!$I$7,FI143&lt;$B$2*'SFV+BESS'!$I$9),$B$2*'SFV+BESS'!$I$9-FI143,IF(AND(FB144&gt;0,FB144*$B$4+FI143&lt;=$B$2*'SFV+BESS'!$I$9,FB144&gt;'SFV+BESS'!$I$7),'SFV+BESS'!$I$7,0))))</f>
        <v>0</v>
      </c>
      <c r="FD144" s="27">
        <f>IF(AND(FB144&lt;0,FI143+FB144/$B$5&gt;$H$2,-FB144/'Carga-Descarga Año'!$B$5&lt;'SFV+BESS'!$I$7),FB144/$B$5,IF(AND(FB144&lt;0,FI143+FB144/$B$5&gt;$H$2,-FB144/'Carga-Descarga Año'!$B$5&gt;'SFV+BESS'!$I$7),-'SFV+BESS'!$I$7,IF(AND(FB144&lt;0,FI143+FB144/$B$5&lt;$H$2),-MIN('SFV+BESS'!$I$7,FI143-$H$2),0)))</f>
        <v>0</v>
      </c>
      <c r="FE144" s="33"/>
      <c r="FF144" s="33">
        <f t="shared" si="167"/>
        <v>0</v>
      </c>
      <c r="FG144" s="27">
        <f t="shared" si="207"/>
        <v>0</v>
      </c>
      <c r="FH144" s="27">
        <f t="shared" si="168"/>
        <v>0</v>
      </c>
      <c r="FI144" s="28">
        <f>IF((FI143+FC144+FD144)&gt;=$B$2*'SFV+BESS'!$I$9, $B$2*'SFV+BESS'!$I$9, (FI143+FC144+FD144))</f>
        <v>173.61249999999998</v>
      </c>
      <c r="FJ144" s="110">
        <f t="shared" si="208"/>
        <v>113.18044181125563</v>
      </c>
      <c r="FO144" s="251"/>
      <c r="FP144" s="41">
        <v>5.625</v>
      </c>
      <c r="FQ144" s="33">
        <f t="shared" si="182"/>
        <v>120.57902046259493</v>
      </c>
      <c r="FR144" s="33">
        <f>Gen_Cons_Horario!B7466</f>
        <v>0</v>
      </c>
      <c r="FS144" s="35">
        <f t="shared" si="147"/>
        <v>120.57902046259493</v>
      </c>
      <c r="FT144" s="116">
        <f>IF(AND(FS144&gt;0,FS144*$B$4+FZ143&lt;=$B$2*'SFV+BESS'!$I$9,FS144&lt;'SFV+BESS'!$I$7), FS144*$B$4, IF(AND(FS144&gt;0,FS144*$B$4+FZ143&gt;$B$2*'SFV+BESS'!$I$9,FS144*$B$4&lt;'SFV+BESS'!$I$7),$B$2*'SFV+BESS'!$I$9-FZ143,IF(AND(FS144&gt;0,FS144*$B$4+FZ143&gt;$B$2*'SFV+BESS'!$I$9,FS144*$B$4&gt;'SFV+BESS'!$I$7,FZ143&lt;$B$2*'SFV+BESS'!$I$9),$B$2*'SFV+BESS'!$I$9-FZ143,IF(AND(FS144&gt;0,FS144*$B$4+FZ143&lt;=$B$2*'SFV+BESS'!$I$9,FS144&gt;'SFV+BESS'!$I$7),'SFV+BESS'!$I$7,0))))</f>
        <v>44.296767432621408</v>
      </c>
      <c r="FU144" s="27">
        <f>IF(AND(FS144&lt;0,FZ143+FS144/$B$5&gt;$H$2,-FS144/'Carga-Descarga Año'!$B$5&lt;'SFV+BESS'!$I$7),FS144/$B$5,IF(AND(FS144&lt;0,FZ143+FS144/$B$5&gt;$H$2,-FS144/'Carga-Descarga Año'!$B$5&gt;'SFV+BESS'!$I$7),-'SFV+BESS'!$I$7,IF(AND(FS144&lt;0,FZ143+FS144/$B$5&lt;$H$2),-MIN('SFV+BESS'!$I$7,FZ143-$H$2),0)))</f>
        <v>0</v>
      </c>
      <c r="FV144" s="33"/>
      <c r="FW144" s="33">
        <f t="shared" si="169"/>
        <v>0</v>
      </c>
      <c r="FX144" s="27">
        <f t="shared" si="209"/>
        <v>0</v>
      </c>
      <c r="FY144" s="27">
        <f t="shared" si="170"/>
        <v>0</v>
      </c>
      <c r="FZ144" s="28">
        <f>IF((FZ143+FT144+FU144)&gt;=$B$2*'SFV+BESS'!$I$9, $B$2*'SFV+BESS'!$I$9, (FZ143+FT144+FU144))</f>
        <v>173.61249999999998</v>
      </c>
      <c r="GA144" s="110">
        <f t="shared" si="210"/>
        <v>73.950844217730292</v>
      </c>
      <c r="GF144" s="251"/>
      <c r="GG144" s="41">
        <v>5.625</v>
      </c>
      <c r="GH144" s="33">
        <f t="shared" si="183"/>
        <v>124.1219678864603</v>
      </c>
      <c r="GI144" s="33">
        <f>Gen_Cons_Horario!B8186</f>
        <v>0</v>
      </c>
      <c r="GJ144" s="35">
        <f t="shared" si="153"/>
        <v>124.1219678864603</v>
      </c>
      <c r="GK144" s="116">
        <f>IF(AND(GJ144&gt;0,GJ144*$B$4+GQ143&lt;=$B$2*'SFV+BESS'!$I$9,GJ144&lt;'SFV+BESS'!$I$7), GJ144*$B$4, IF(AND(GJ144&gt;0,GJ144*$B$4+GQ143&gt;$B$2*'SFV+BESS'!$I$9,GJ144*$B$4&lt;'SFV+BESS'!$I$7),$B$2*'SFV+BESS'!$I$9-GQ143,IF(AND(GJ144&gt;0,GJ144*$B$4+GQ143&gt;$B$2*'SFV+BESS'!$I$9,GJ144*$B$4&gt;'SFV+BESS'!$I$7,GQ143&lt;$B$2*'SFV+BESS'!$I$9),$B$2*'SFV+BESS'!$I$9-GQ143,IF(AND(GJ144&gt;0,GJ144*$B$4+GQ143&lt;=$B$2*'SFV+BESS'!$I$9,GJ144&gt;'SFV+BESS'!$I$7),'SFV+BESS'!$I$7,0))))</f>
        <v>0</v>
      </c>
      <c r="GL144" s="27">
        <f>IF(AND(GJ144&lt;0,GQ143+GJ144/$B$5&gt;$H$2,-GJ144/'Carga-Descarga Año'!$B$5&lt;'SFV+BESS'!$I$7),GJ144/$B$5,IF(AND(GJ144&lt;0,GQ143+GJ144/$B$5&gt;$H$2,-GJ144/'Carga-Descarga Año'!$B$5&gt;'SFV+BESS'!$I$7),-'SFV+BESS'!$I$7,IF(AND(GJ144&lt;0,GQ143+GJ144/$B$5&lt;$H$2),-MIN('SFV+BESS'!$I$7,GQ143-$H$2),0)))</f>
        <v>0</v>
      </c>
      <c r="GM144" s="33"/>
      <c r="GN144" s="33">
        <f t="shared" si="171"/>
        <v>0</v>
      </c>
      <c r="GO144" s="27">
        <f t="shared" si="211"/>
        <v>0</v>
      </c>
      <c r="GP144" s="27">
        <f t="shared" si="172"/>
        <v>0</v>
      </c>
      <c r="GQ144" s="28">
        <f>IF((GQ143+GK144+GL144)&gt;=$B$2*'SFV+BESS'!$I$9, $B$2*'SFV+BESS'!$I$9, (GQ143+GK144+GL144))</f>
        <v>173.61249999999998</v>
      </c>
      <c r="GR144" s="110">
        <f t="shared" si="212"/>
        <v>124.1219678864603</v>
      </c>
    </row>
    <row r="145" spans="1:200">
      <c r="A145" s="249"/>
      <c r="B145" s="41">
        <v>5.6666666666666696</v>
      </c>
      <c r="C145" s="38">
        <f t="shared" si="154"/>
        <v>126.27010841841791</v>
      </c>
      <c r="D145" s="2">
        <f>Gen_Cons_Horario!B171</f>
        <v>85.755499999999998</v>
      </c>
      <c r="E145" s="140">
        <f t="shared" si="184"/>
        <v>40.514608418417907</v>
      </c>
      <c r="F145" s="116">
        <f>IF(AND(E145&gt;0,E145*$B$4+L144&lt;=$B$2*'SFV+BESS'!$I$9,E145&lt;'SFV+BESS'!$I$7), E145*$B$4, IF(AND(E145&gt;0,E145*$B$4+L144&gt;$B$2*'SFV+BESS'!$I$9,E145*$B$4&lt;'SFV+BESS'!$I$7),$B$2*'SFV+BESS'!$I$9-L144,IF(AND(E145&gt;0,E145*$B$4+L144&gt;$B$2*'SFV+BESS'!$I$9,E145*$B$4&gt;'SFV+BESS'!$I$7,L144&lt;$B$2*'SFV+BESS'!$I$9),$B$2*'SFV+BESS'!$I$9-L144,IF(AND(E145&gt;0,E145*$B$4+L144&lt;=$B$2*'SFV+BESS'!$I$9,E145&gt;'SFV+BESS'!$I$7),'SFV+BESS'!$I$7,0))))</f>
        <v>0</v>
      </c>
      <c r="G145" s="27">
        <f>IF(AND(E145&lt;0,L144+E145/$B$5&gt;$H$2,-E145/'Carga-Descarga Año'!$B$5&lt;'SFV+BESS'!$I$7),E145/$B$5,IF(AND(E145&lt;0,L144+E145/$B$5&gt;$H$2,-E145/'Carga-Descarga Año'!$B$5&gt;'SFV+BESS'!$I$7),-'SFV+BESS'!$I$7,IF(AND(E145&lt;0,L144+E145/$B$5&lt;$H$2),-MIN('SFV+BESS'!$I$7,L144-$H$2),0)))</f>
        <v>0</v>
      </c>
      <c r="I145" s="38">
        <f t="shared" si="185"/>
        <v>85.755499999999998</v>
      </c>
      <c r="J145" s="27">
        <f t="shared" si="187"/>
        <v>0</v>
      </c>
      <c r="K145" s="27">
        <f t="shared" si="186"/>
        <v>0</v>
      </c>
      <c r="L145" s="28">
        <f>IF((L144+F145+G145)&gt;=$B$2*'SFV+BESS'!$I$9, $B$2*'SFV+BESS'!$I$9, (L144+F145+G145))</f>
        <v>173.61249999999998</v>
      </c>
      <c r="M145" s="110">
        <f t="shared" si="188"/>
        <v>40.514608418417907</v>
      </c>
      <c r="R145" s="251"/>
      <c r="S145" s="41">
        <v>5.6666666666666696</v>
      </c>
      <c r="T145" s="2">
        <f t="shared" si="173"/>
        <v>130.90150863320309</v>
      </c>
      <c r="U145" s="2">
        <f>Gen_Cons_Horario!B915</f>
        <v>74.570000000000007</v>
      </c>
      <c r="V145" s="35">
        <f t="shared" si="148"/>
        <v>56.331508633203086</v>
      </c>
      <c r="W145" s="116">
        <f>IF(AND(V145&gt;0,V145*$B$4+AC144&lt;=$B$2*'SFV+BESS'!$I$9,V145&lt;'SFV+BESS'!$I$7), V145*$B$4, IF(AND(V145&gt;0,V145*$B$4+AC144&gt;$B$2*'SFV+BESS'!$I$9,V145*$B$4&lt;'SFV+BESS'!$I$7),$B$2*'SFV+BESS'!$I$9-AC144,IF(AND(V145&gt;0,V145*$B$4+AC144&gt;$B$2*'SFV+BESS'!$I$9,V145*$B$4&gt;'SFV+BESS'!$I$7,AC144&lt;$B$2*'SFV+BESS'!$I$9),$B$2*'SFV+BESS'!$I$9-AC144,IF(AND(V145&gt;0,V145*$B$4+AC144&lt;=$B$2*'SFV+BESS'!$I$9,V145&gt;'SFV+BESS'!$I$7),'SFV+BESS'!$I$7,0))))</f>
        <v>0</v>
      </c>
      <c r="X145" s="27">
        <f>IF(AND(V145&lt;0,AC144+V145/$B$5&gt;$H$2,-V145/'Carga-Descarga Año'!$B$5&lt;'SFV+BESS'!$I$7),V145/$B$5,IF(AND(V145&lt;0,AC144+V145/$B$5&gt;$H$2,-V145/'Carga-Descarga Año'!$B$5&gt;'SFV+BESS'!$I$7),-'SFV+BESS'!$I$7,IF(AND(V145&lt;0,AC144+V145/$B$5&lt;$H$2),-MIN('SFV+BESS'!$I$7,AC144-$H$2),0)))</f>
        <v>0</v>
      </c>
      <c r="Z145" s="33">
        <f t="shared" si="214"/>
        <v>74.570000000000007</v>
      </c>
      <c r="AA145" s="27">
        <f t="shared" si="189"/>
        <v>0</v>
      </c>
      <c r="AB145" s="27">
        <f t="shared" si="213"/>
        <v>0</v>
      </c>
      <c r="AC145" s="28">
        <f>IF((AC144+W145+X145)&gt;=$B$2*'SFV+BESS'!$I$9, $B$2*'SFV+BESS'!$I$9, (AC144+W145+X145))</f>
        <v>173.61249999999998</v>
      </c>
      <c r="AD145" s="110">
        <f t="shared" si="190"/>
        <v>56.331508633203086</v>
      </c>
      <c r="AI145" s="251"/>
      <c r="AJ145" s="41">
        <v>5.6666666666666696</v>
      </c>
      <c r="AK145" s="52">
        <f t="shared" si="174"/>
        <v>127.76061038156942</v>
      </c>
      <c r="AL145" s="33">
        <f>Gen_Cons_Horario!B1587</f>
        <v>41.013500000000008</v>
      </c>
      <c r="AM145" s="35">
        <f t="shared" si="149"/>
        <v>86.747110381569414</v>
      </c>
      <c r="AN145" s="116">
        <f>IF(AND(AM145&gt;0,AM145*$B$4+AT144&lt;=$B$2*'SFV+BESS'!$I$9,AM145&lt;'SFV+BESS'!$I$7), AM145*$B$4, IF(AND(AM145&gt;0,AM145*$B$4+AT144&gt;$B$2*'SFV+BESS'!$I$9,AM145*$B$4&lt;'SFV+BESS'!$I$7),$B$2*'SFV+BESS'!$I$9-AT144,IF(AND(AM145&gt;0,AM145*$B$4+AT144&gt;$B$2*'SFV+BESS'!$I$9,AM145*$B$4&gt;'SFV+BESS'!$I$7,AT144&lt;$B$2*'SFV+BESS'!$I$9),$B$2*'SFV+BESS'!$I$9-AT144,IF(AND(AM145&gt;0,AM145*$B$4+AT144&lt;=$B$2*'SFV+BESS'!$I$9,AM145&gt;'SFV+BESS'!$I$7),'SFV+BESS'!$I$7,0))))</f>
        <v>0</v>
      </c>
      <c r="AO145" s="27">
        <f>IF(AND(AM145&lt;0,AT144+AM145/$B$5&gt;$H$2,-AM145/'Carga-Descarga Año'!$B$5&lt;'SFV+BESS'!$I$7),AM145/$B$5,IF(AND(AM145&lt;0,AT144+AM145/$B$5&gt;$H$2,-AM145/'Carga-Descarga Año'!$B$5&gt;'SFV+BESS'!$I$7),-'SFV+BESS'!$I$7,IF(AND(AM145&lt;0,AT144+AM145/$B$5&lt;$H$2),-MIN('SFV+BESS'!$I$7,AT144-$H$2),0)))</f>
        <v>0</v>
      </c>
      <c r="AP145" s="33"/>
      <c r="AQ145" s="33">
        <f t="shared" si="155"/>
        <v>41.013500000000008</v>
      </c>
      <c r="AR145" s="27">
        <f t="shared" si="191"/>
        <v>0</v>
      </c>
      <c r="AS145" s="27">
        <f t="shared" si="156"/>
        <v>0</v>
      </c>
      <c r="AT145" s="28">
        <f>IF((AT144+AN145+AO145)&gt;=$B$2*'SFV+BESS'!$I$9, $B$2*'SFV+BESS'!$I$9, (AT144+AN145+AO145))</f>
        <v>173.61249999999998</v>
      </c>
      <c r="AU145" s="110">
        <f t="shared" si="192"/>
        <v>86.747110381569414</v>
      </c>
      <c r="AZ145" s="251"/>
      <c r="BA145" s="41">
        <v>5.6666666666666696</v>
      </c>
      <c r="BB145" s="33">
        <f t="shared" si="175"/>
        <v>109.23737167257097</v>
      </c>
      <c r="BC145" s="33">
        <f>Gen_Cons_Horario!B2331</f>
        <v>0</v>
      </c>
      <c r="BD145" s="35">
        <f t="shared" si="150"/>
        <v>109.23737167257097</v>
      </c>
      <c r="BE145" s="116">
        <f>IF(AND(BD145&gt;0,BD145*$B$4+BK144&lt;=$B$2*'SFV+BESS'!$I$9,BD145&lt;'SFV+BESS'!$I$7), BD145*$B$4, IF(AND(BD145&gt;0,BD145*$B$4+BK144&gt;$B$2*'SFV+BESS'!$I$9,BD145*$B$4&lt;'SFV+BESS'!$I$7),$B$2*'SFV+BESS'!$I$9-BK144,IF(AND(BD145&gt;0,BD145*$B$4+BK144&gt;$B$2*'SFV+BESS'!$I$9,BD145*$B$4&gt;'SFV+BESS'!$I$7,BK144&lt;$B$2*'SFV+BESS'!$I$9),$B$2*'SFV+BESS'!$I$9-BK144,IF(AND(BD145&gt;0,BD145*$B$4+BK144&lt;=$B$2*'SFV+BESS'!$I$9,BD145&gt;'SFV+BESS'!$I$7),'SFV+BESS'!$I$7,0))))</f>
        <v>0</v>
      </c>
      <c r="BF145" s="27">
        <f>IF(AND(BD145&lt;0,BK144+BD145/$B$5&gt;$H$2,-BD145/'Carga-Descarga Año'!$B$5&lt;'SFV+BESS'!$I$7),BD145/$B$5,IF(AND(BD145&lt;0,BK144+BD145/$B$5&gt;$H$2,-BD145/'Carga-Descarga Año'!$B$5&gt;'SFV+BESS'!$I$7),-'SFV+BESS'!$I$7,IF(AND(BD145&lt;0,BK144+BD145/$B$5&lt;$H$2),-MIN('SFV+BESS'!$I$7,BK144-$H$2),0)))</f>
        <v>0</v>
      </c>
      <c r="BG145" s="33"/>
      <c r="BH145" s="33">
        <f t="shared" si="157"/>
        <v>0</v>
      </c>
      <c r="BI145" s="27">
        <f t="shared" si="193"/>
        <v>0</v>
      </c>
      <c r="BJ145" s="27">
        <f t="shared" si="158"/>
        <v>0</v>
      </c>
      <c r="BK145" s="28">
        <f>IF((BK144+BE145+BF145)&gt;=$B$2*'SFV+BESS'!$I$9, $B$2*'SFV+BESS'!$I$9, (BK144+BE145+BF145))</f>
        <v>173.61249999999998</v>
      </c>
      <c r="BL145" s="110">
        <f t="shared" si="194"/>
        <v>109.23737167257097</v>
      </c>
      <c r="BQ145" s="251"/>
      <c r="BR145" s="41">
        <v>5.6666666666666696</v>
      </c>
      <c r="BS145" s="33">
        <f t="shared" si="176"/>
        <v>88.31508856643616</v>
      </c>
      <c r="BT145" s="33">
        <f>Gen_Cons_Horario!B3051</f>
        <v>0</v>
      </c>
      <c r="BU145" s="35">
        <f t="shared" si="151"/>
        <v>88.31508856643616</v>
      </c>
      <c r="BV145" s="116">
        <f>IF(AND(BU145&gt;0,BU145*$B$4+CB144&lt;=$B$2*'SFV+BESS'!$I$9,BU145&lt;'SFV+BESS'!$I$7), BU145*$B$4, IF(AND(BU145&gt;0,BU145*$B$4+CB144&gt;$B$2*'SFV+BESS'!$I$9,BU145*$B$4&lt;'SFV+BESS'!$I$7),$B$2*'SFV+BESS'!$I$9-CB144,IF(AND(BU145&gt;0,BU145*$B$4+CB144&gt;$B$2*'SFV+BESS'!$I$9,BU145*$B$4&gt;'SFV+BESS'!$I$7,CB144&lt;$B$2*'SFV+BESS'!$I$9),$B$2*'SFV+BESS'!$I$9-CB144,IF(AND(BU145&gt;0,BU145*$B$4+CB144&lt;=$B$2*'SFV+BESS'!$I$9,BU145&gt;'SFV+BESS'!$I$7),'SFV+BESS'!$I$7,0))))</f>
        <v>0</v>
      </c>
      <c r="BW145" s="27">
        <f>IF(AND(BU145&lt;0,CB144+BU145/$B$5&gt;$H$2,-BU145/'Carga-Descarga Año'!$B$5&lt;'SFV+BESS'!$I$7),BU145/$B$5,IF(AND(BU145&lt;0,CB144+BU145/$B$5&gt;$H$2,-BU145/'Carga-Descarga Año'!$B$5&gt;'SFV+BESS'!$I$7),-'SFV+BESS'!$I$7,IF(AND(BU145&lt;0,CB144+BU145/$B$5&lt;$H$2),-MIN('SFV+BESS'!$I$7,CB144-$H$2),0)))</f>
        <v>0</v>
      </c>
      <c r="BX145" s="33"/>
      <c r="BY145" s="33">
        <f t="shared" si="159"/>
        <v>0</v>
      </c>
      <c r="BZ145" s="27">
        <f t="shared" si="195"/>
        <v>0</v>
      </c>
      <c r="CA145" s="27">
        <f t="shared" si="196"/>
        <v>0</v>
      </c>
      <c r="CB145" s="28">
        <f>IF((CB144+BV145+BW145)&gt;=$B$2*'SFV+BESS'!$I$9, $B$2*'SFV+BESS'!$I$9, (CB144+BV145+BW145))</f>
        <v>173.61249999999998</v>
      </c>
      <c r="CC145" s="110">
        <f t="shared" si="197"/>
        <v>88.31508856643616</v>
      </c>
      <c r="CH145" s="251"/>
      <c r="CI145" s="41">
        <v>5.6666666666666696</v>
      </c>
      <c r="CJ145" s="33">
        <f t="shared" si="177"/>
        <v>79.373492428381212</v>
      </c>
      <c r="CK145" s="33">
        <f>Gen_Cons_Horario!B3795</f>
        <v>0</v>
      </c>
      <c r="CL145" s="35">
        <f t="shared" si="152"/>
        <v>79.373492428381212</v>
      </c>
      <c r="CM145" s="116">
        <f>IF(AND(CL145&gt;0,CL145*$B$4+CS144&lt;=$B$2*'SFV+BESS'!$I$9,CL145&lt;'SFV+BESS'!$I$7), CL145*$B$4, IF(AND(CL145&gt;0,CL145*$B$4+CS144&gt;$B$2*'SFV+BESS'!$I$9,CL145*$B$4&lt;'SFV+BESS'!$I$7),$B$2*'SFV+BESS'!$I$9-CS144,IF(AND(CL145&gt;0,CL145*$B$4+CS144&gt;$B$2*'SFV+BESS'!$I$9,CL145*$B$4&gt;'SFV+BESS'!$I$7,CS144&lt;$B$2*'SFV+BESS'!$I$9),$B$2*'SFV+BESS'!$I$9-CS144,IF(AND(CL145&gt;0,CL145*$B$4+CS144&lt;=$B$2*'SFV+BESS'!$I$9,CL145&gt;'SFV+BESS'!$I$7),'SFV+BESS'!$I$7,0))))</f>
        <v>0</v>
      </c>
      <c r="CN145" s="27">
        <f>IF(AND(CL145&lt;0,CS144+CL145/$B$5&gt;$H$2,-CL145/'Carga-Descarga Año'!$B$5&lt;'SFV+BESS'!$I$7),CL145/$B$5,IF(AND(CL145&lt;0,CS144+CL145/$B$5&gt;$H$2,-CL145/'Carga-Descarga Año'!$B$5&gt;'SFV+BESS'!$I$7),-'SFV+BESS'!$I$7,IF(AND(CL145&lt;0,CS144+CL145/$B$5&lt;$H$2),-MIN('SFV+BESS'!$I$7,CS144-$H$2),0)))</f>
        <v>0</v>
      </c>
      <c r="CO145" s="33"/>
      <c r="CP145" s="33">
        <f t="shared" si="160"/>
        <v>0</v>
      </c>
      <c r="CQ145" s="27">
        <f t="shared" si="198"/>
        <v>0</v>
      </c>
      <c r="CR145" s="27">
        <f t="shared" si="161"/>
        <v>0</v>
      </c>
      <c r="CS145" s="28">
        <f>IF((CS144+CM145+CN145)&gt;=$B$2*'SFV+BESS'!$I$9, $B$2*'SFV+BESS'!$I$9, (CS144+CM145+CN145))</f>
        <v>173.61249999999998</v>
      </c>
      <c r="CT145" s="110">
        <f t="shared" si="199"/>
        <v>79.373492428381212</v>
      </c>
      <c r="CY145" s="251"/>
      <c r="CZ145" s="41">
        <v>5.6666666666666696</v>
      </c>
      <c r="DA145" s="33">
        <f t="shared" si="178"/>
        <v>87.445007408012728</v>
      </c>
      <c r="DB145" s="33">
        <f>Gen_Cons_Horario!B4515</f>
        <v>0</v>
      </c>
      <c r="DC145" s="35">
        <f t="shared" ref="DC145:DC208" si="215">DA145-DB145</f>
        <v>87.445007408012728</v>
      </c>
      <c r="DD145" s="116">
        <f>IF(AND(DC145&gt;0,DC145*$B$4+DJ144&lt;=$B$2*'SFV+BESS'!$I$9,DC145&lt;'SFV+BESS'!$I$7), DC145*$B$4, IF(AND(DC145&gt;0,DC145*$B$4+DJ144&gt;$B$2*'SFV+BESS'!$I$9,DC145*$B$4&lt;'SFV+BESS'!$I$7),$B$2*'SFV+BESS'!$I$9-DJ144,IF(AND(DC145&gt;0,DC145*$B$4+DJ144&gt;$B$2*'SFV+BESS'!$I$9,DC145*$B$4&gt;'SFV+BESS'!$I$7,DJ144&lt;$B$2*'SFV+BESS'!$I$9),$B$2*'SFV+BESS'!$I$9-DJ144,IF(AND(DC145&gt;0,DC145*$B$4+DJ144&lt;=$B$2*'SFV+BESS'!$I$9,DC145&gt;'SFV+BESS'!$I$7),'SFV+BESS'!$I$7,0))))</f>
        <v>0</v>
      </c>
      <c r="DE145" s="27">
        <f>IF(AND(DC145&lt;0,DJ144+DC145/$B$5&gt;$H$2,-DC145/'Carga-Descarga Año'!$B$5&lt;'SFV+BESS'!$I$7),DC145/$B$5,IF(AND(DC145&lt;0,DJ144+DC145/$B$5&gt;$H$2,-DC145/'Carga-Descarga Año'!$B$5&gt;'SFV+BESS'!$I$7),-'SFV+BESS'!$I$7,IF(AND(DC145&lt;0,DJ144+DC145/$B$5&lt;$H$2),-MIN('SFV+BESS'!$I$7,DJ144-$H$2),0)))</f>
        <v>0</v>
      </c>
      <c r="DF145" s="33"/>
      <c r="DG145" s="33">
        <f t="shared" si="162"/>
        <v>0</v>
      </c>
      <c r="DH145" s="27">
        <f t="shared" si="200"/>
        <v>0</v>
      </c>
      <c r="DI145" s="27">
        <f t="shared" si="201"/>
        <v>0</v>
      </c>
      <c r="DJ145" s="28">
        <f>IF((DJ144+DD145+DE145)&gt;=$B$2*'SFV+BESS'!$I$9, $B$2*'SFV+BESS'!$I$9, (DJ144+DD145+DE145))</f>
        <v>173.61249999999998</v>
      </c>
      <c r="DK145" s="110">
        <f t="shared" si="202"/>
        <v>87.445007408012728</v>
      </c>
      <c r="DP145" s="251"/>
      <c r="DQ145" s="41">
        <v>5.6666666666666696</v>
      </c>
      <c r="DR145" s="33">
        <f t="shared" si="179"/>
        <v>84.495009145464408</v>
      </c>
      <c r="DS145" s="33">
        <f>Gen_Cons_Horario!B5259</f>
        <v>0</v>
      </c>
      <c r="DT145" s="35">
        <f t="shared" ref="DT145:DT208" si="216">DR145-DS145</f>
        <v>84.495009145464408</v>
      </c>
      <c r="DU145" s="116">
        <f>IF(AND(DT145&gt;0,DT145*$B$4+EA144&lt;=$B$2*'SFV+BESS'!$I$9,DT145&lt;'SFV+BESS'!$I$7), DT145*$B$4, IF(AND(DT145&gt;0,DT145*$B$4+EA144&gt;$B$2*'SFV+BESS'!$I$9,DT145*$B$4&lt;'SFV+BESS'!$I$7),$B$2*'SFV+BESS'!$I$9-EA144,IF(AND(DT145&gt;0,DT145*$B$4+EA144&gt;$B$2*'SFV+BESS'!$I$9,DT145*$B$4&gt;'SFV+BESS'!$I$7,EA144&lt;$B$2*'SFV+BESS'!$I$9),$B$2*'SFV+BESS'!$I$9-EA144,IF(AND(DT145&gt;0,DT145*$B$4+EA144&lt;=$B$2*'SFV+BESS'!$I$9,DT145&gt;'SFV+BESS'!$I$7),'SFV+BESS'!$I$7,0))))</f>
        <v>0</v>
      </c>
      <c r="DV145" s="27">
        <f>IF(AND(DT145&lt;0,EA144+DT145/$B$5&gt;$H$2,-DT145/'Carga-Descarga Año'!$B$5&lt;'SFV+BESS'!$I$7),DT145/$B$5,IF(AND(DT145&lt;0,EA144+DT145/$B$5&gt;$H$2,-DT145/'Carga-Descarga Año'!$B$5&gt;'SFV+BESS'!$I$7),-'SFV+BESS'!$I$7,IF(AND(DT145&lt;0,EA144+DT145/$B$5&lt;$H$2),-MIN('SFV+BESS'!$I$7,EA144-$H$2),0)))</f>
        <v>0</v>
      </c>
      <c r="DW145" s="33"/>
      <c r="DX145" s="33">
        <f t="shared" si="163"/>
        <v>0</v>
      </c>
      <c r="DY145" s="27">
        <f t="shared" si="203"/>
        <v>0</v>
      </c>
      <c r="DZ145" s="27">
        <f t="shared" si="164"/>
        <v>0</v>
      </c>
      <c r="EA145" s="28">
        <f>IF((EA144+DU145+DV145)&gt;=$B$2*'SFV+BESS'!$I$9, $B$2*'SFV+BESS'!$I$9, (EA144+DU145+DV145))</f>
        <v>173.61249999999998</v>
      </c>
      <c r="EB145" s="110">
        <f t="shared" si="204"/>
        <v>84.495009145464408</v>
      </c>
      <c r="EG145" s="251"/>
      <c r="EH145" s="41">
        <v>5.6666666666666696</v>
      </c>
      <c r="EI145" s="33">
        <f t="shared" si="180"/>
        <v>92.511711982505858</v>
      </c>
      <c r="EJ145" s="33">
        <f>Gen_Cons_Horario!B6003</f>
        <v>0</v>
      </c>
      <c r="EK145" s="35">
        <f t="shared" ref="EK145:EK208" si="217">EI145-EJ145</f>
        <v>92.511711982505858</v>
      </c>
      <c r="EL145" s="116">
        <f>IF(AND(EK145&gt;0,EK145*$B$4+ER144&lt;=$B$2*'SFV+BESS'!$I$9,EK145&lt;'SFV+BESS'!$I$7), EK145*$B$4, IF(AND(EK145&gt;0,EK145*$B$4+ER144&gt;$B$2*'SFV+BESS'!$I$9,EK145*$B$4&lt;'SFV+BESS'!$I$7),$B$2*'SFV+BESS'!$I$9-ER144,IF(AND(EK145&gt;0,EK145*$B$4+ER144&gt;$B$2*'SFV+BESS'!$I$9,EK145*$B$4&gt;'SFV+BESS'!$I$7,ER144&lt;$B$2*'SFV+BESS'!$I$9),$B$2*'SFV+BESS'!$I$9-ER144,IF(AND(EK145&gt;0,EK145*$B$4+ER144&lt;=$B$2*'SFV+BESS'!$I$9,EK145&gt;'SFV+BESS'!$I$7),'SFV+BESS'!$I$7,0))))</f>
        <v>0</v>
      </c>
      <c r="EM145" s="27">
        <f>IF(AND(EK145&lt;0,ER144+EK145/$B$5&gt;$H$2,-EK145/'Carga-Descarga Año'!$B$5&lt;'SFV+BESS'!$I$7),EK145/$B$5,IF(AND(EK145&lt;0,ER144+EK145/$B$5&gt;$H$2,-EK145/'Carga-Descarga Año'!$B$5&gt;'SFV+BESS'!$I$7),-'SFV+BESS'!$I$7,IF(AND(EK145&lt;0,ER144+EK145/$B$5&lt;$H$2),-MIN('SFV+BESS'!$I$7,ER144-$H$2),0)))</f>
        <v>0</v>
      </c>
      <c r="EN145" s="33"/>
      <c r="EO145" s="33">
        <f t="shared" si="165"/>
        <v>0</v>
      </c>
      <c r="EP145" s="27">
        <f t="shared" si="205"/>
        <v>0</v>
      </c>
      <c r="EQ145" s="27">
        <f t="shared" si="166"/>
        <v>0</v>
      </c>
      <c r="ER145" s="28">
        <f>IF((ER144+EL145+EM145)&gt;=$B$2*'SFV+BESS'!$I$9, $B$2*'SFV+BESS'!$I$9, (ER144+EL145+EM145))</f>
        <v>173.61249999999998</v>
      </c>
      <c r="ES145" s="110">
        <f t="shared" si="206"/>
        <v>92.511711982505858</v>
      </c>
      <c r="EX145" s="251"/>
      <c r="EY145" s="41">
        <v>5.6666666666666696</v>
      </c>
      <c r="EZ145" s="33">
        <f t="shared" si="181"/>
        <v>104.9734283240988</v>
      </c>
      <c r="FA145" s="33">
        <f>Gen_Cons_Horario!B6723</f>
        <v>0</v>
      </c>
      <c r="FB145" s="35">
        <f t="shared" ref="FB145:FB208" si="218">EZ145-FA145</f>
        <v>104.9734283240988</v>
      </c>
      <c r="FC145" s="116">
        <f>IF(AND(FB145&gt;0,FB145*$B$4+FI144&lt;=$B$2*'SFV+BESS'!$I$9,FB145&lt;'SFV+BESS'!$I$7), FB145*$B$4, IF(AND(FB145&gt;0,FB145*$B$4+FI144&gt;$B$2*'SFV+BESS'!$I$9,FB145*$B$4&lt;'SFV+BESS'!$I$7),$B$2*'SFV+BESS'!$I$9-FI144,IF(AND(FB145&gt;0,FB145*$B$4+FI144&gt;$B$2*'SFV+BESS'!$I$9,FB145*$B$4&gt;'SFV+BESS'!$I$7,FI144&lt;$B$2*'SFV+BESS'!$I$9),$B$2*'SFV+BESS'!$I$9-FI144,IF(AND(FB145&gt;0,FB145*$B$4+FI144&lt;=$B$2*'SFV+BESS'!$I$9,FB145&gt;'SFV+BESS'!$I$7),'SFV+BESS'!$I$7,0))))</f>
        <v>0</v>
      </c>
      <c r="FD145" s="27">
        <f>IF(AND(FB145&lt;0,FI144+FB145/$B$5&gt;$H$2,-FB145/'Carga-Descarga Año'!$B$5&lt;'SFV+BESS'!$I$7),FB145/$B$5,IF(AND(FB145&lt;0,FI144+FB145/$B$5&gt;$H$2,-FB145/'Carga-Descarga Año'!$B$5&gt;'SFV+BESS'!$I$7),-'SFV+BESS'!$I$7,IF(AND(FB145&lt;0,FI144+FB145/$B$5&lt;$H$2),-MIN('SFV+BESS'!$I$7,FI144-$H$2),0)))</f>
        <v>0</v>
      </c>
      <c r="FE145" s="33"/>
      <c r="FF145" s="33">
        <f t="shared" si="167"/>
        <v>0</v>
      </c>
      <c r="FG145" s="27">
        <f t="shared" si="207"/>
        <v>0</v>
      </c>
      <c r="FH145" s="27">
        <f t="shared" si="168"/>
        <v>0</v>
      </c>
      <c r="FI145" s="28">
        <f>IF((FI144+FC145+FD145)&gt;=$B$2*'SFV+BESS'!$I$9, $B$2*'SFV+BESS'!$I$9, (FI144+FC145+FD145))</f>
        <v>173.61249999999998</v>
      </c>
      <c r="FJ145" s="110">
        <f t="shared" si="208"/>
        <v>104.9734283240988</v>
      </c>
      <c r="FO145" s="251"/>
      <c r="FP145" s="41">
        <v>5.6666666666666696</v>
      </c>
      <c r="FQ145" s="33">
        <f t="shared" si="182"/>
        <v>113.74458205580818</v>
      </c>
      <c r="FR145" s="33">
        <f>Gen_Cons_Horario!B7467</f>
        <v>0</v>
      </c>
      <c r="FS145" s="35">
        <f t="shared" ref="FS145:FS208" si="219">FQ145-FR145</f>
        <v>113.74458205580818</v>
      </c>
      <c r="FT145" s="116">
        <f>IF(AND(FS145&gt;0,FS145*$B$4+FZ144&lt;=$B$2*'SFV+BESS'!$I$9,FS145&lt;'SFV+BESS'!$I$7), FS145*$B$4, IF(AND(FS145&gt;0,FS145*$B$4+FZ144&gt;$B$2*'SFV+BESS'!$I$9,FS145*$B$4&lt;'SFV+BESS'!$I$7),$B$2*'SFV+BESS'!$I$9-FZ144,IF(AND(FS145&gt;0,FS145*$B$4+FZ144&gt;$B$2*'SFV+BESS'!$I$9,FS145*$B$4&gt;'SFV+BESS'!$I$7,FZ144&lt;$B$2*'SFV+BESS'!$I$9),$B$2*'SFV+BESS'!$I$9-FZ144,IF(AND(FS145&gt;0,FS145*$B$4+FZ144&lt;=$B$2*'SFV+BESS'!$I$9,FS145&gt;'SFV+BESS'!$I$7),'SFV+BESS'!$I$7,0))))</f>
        <v>0</v>
      </c>
      <c r="FU145" s="27">
        <f>IF(AND(FS145&lt;0,FZ144+FS145/$B$5&gt;$H$2,-FS145/'Carga-Descarga Año'!$B$5&lt;'SFV+BESS'!$I$7),FS145/$B$5,IF(AND(FS145&lt;0,FZ144+FS145/$B$5&gt;$H$2,-FS145/'Carga-Descarga Año'!$B$5&gt;'SFV+BESS'!$I$7),-'SFV+BESS'!$I$7,IF(AND(FS145&lt;0,FZ144+FS145/$B$5&lt;$H$2),-MIN('SFV+BESS'!$I$7,FZ144-$H$2),0)))</f>
        <v>0</v>
      </c>
      <c r="FV145" s="33"/>
      <c r="FW145" s="33">
        <f t="shared" si="169"/>
        <v>0</v>
      </c>
      <c r="FX145" s="27">
        <f t="shared" si="209"/>
        <v>0</v>
      </c>
      <c r="FY145" s="27">
        <f t="shared" si="170"/>
        <v>0</v>
      </c>
      <c r="FZ145" s="28">
        <f>IF((FZ144+FT145+FU145)&gt;=$B$2*'SFV+BESS'!$I$9, $B$2*'SFV+BESS'!$I$9, (FZ144+FT145+FU145))</f>
        <v>173.61249999999998</v>
      </c>
      <c r="GA145" s="110">
        <f t="shared" si="210"/>
        <v>113.74458205580818</v>
      </c>
      <c r="GF145" s="251"/>
      <c r="GG145" s="41">
        <v>5.6666666666666696</v>
      </c>
      <c r="GH145" s="33">
        <f t="shared" si="183"/>
        <v>118.10660064846397</v>
      </c>
      <c r="GI145" s="33">
        <f>Gen_Cons_Horario!B8187</f>
        <v>0</v>
      </c>
      <c r="GJ145" s="35">
        <f t="shared" si="153"/>
        <v>118.10660064846397</v>
      </c>
      <c r="GK145" s="116">
        <f>IF(AND(GJ145&gt;0,GJ145*$B$4+GQ144&lt;=$B$2*'SFV+BESS'!$I$9,GJ145&lt;'SFV+BESS'!$I$7), GJ145*$B$4, IF(AND(GJ145&gt;0,GJ145*$B$4+GQ144&gt;$B$2*'SFV+BESS'!$I$9,GJ145*$B$4&lt;'SFV+BESS'!$I$7),$B$2*'SFV+BESS'!$I$9-GQ144,IF(AND(GJ145&gt;0,GJ145*$B$4+GQ144&gt;$B$2*'SFV+BESS'!$I$9,GJ145*$B$4&gt;'SFV+BESS'!$I$7,GQ144&lt;$B$2*'SFV+BESS'!$I$9),$B$2*'SFV+BESS'!$I$9-GQ144,IF(AND(GJ145&gt;0,GJ145*$B$4+GQ144&lt;=$B$2*'SFV+BESS'!$I$9,GJ145&gt;'SFV+BESS'!$I$7),'SFV+BESS'!$I$7,0))))</f>
        <v>0</v>
      </c>
      <c r="GL145" s="27">
        <f>IF(AND(GJ145&lt;0,GQ144+GJ145/$B$5&gt;$H$2,-GJ145/'Carga-Descarga Año'!$B$5&lt;'SFV+BESS'!$I$7),GJ145/$B$5,IF(AND(GJ145&lt;0,GQ144+GJ145/$B$5&gt;$H$2,-GJ145/'Carga-Descarga Año'!$B$5&gt;'SFV+BESS'!$I$7),-'SFV+BESS'!$I$7,IF(AND(GJ145&lt;0,GQ144+GJ145/$B$5&lt;$H$2),-MIN('SFV+BESS'!$I$7,GQ144-$H$2),0)))</f>
        <v>0</v>
      </c>
      <c r="GM145" s="33"/>
      <c r="GN145" s="33">
        <f t="shared" si="171"/>
        <v>0</v>
      </c>
      <c r="GO145" s="27">
        <f t="shared" si="211"/>
        <v>0</v>
      </c>
      <c r="GP145" s="27">
        <f t="shared" si="172"/>
        <v>0</v>
      </c>
      <c r="GQ145" s="28">
        <f>IF((GQ144+GK145+GL145)&gt;=$B$2*'SFV+BESS'!$I$9, $B$2*'SFV+BESS'!$I$9, (GQ144+GK145+GL145))</f>
        <v>173.61249999999998</v>
      </c>
      <c r="GR145" s="110">
        <f t="shared" si="212"/>
        <v>118.10660064846397</v>
      </c>
    </row>
    <row r="146" spans="1:200">
      <c r="A146" s="249"/>
      <c r="B146" s="41">
        <v>5.7083333333333401</v>
      </c>
      <c r="C146" s="38">
        <f t="shared" si="154"/>
        <v>117.3050826702992</v>
      </c>
      <c r="D146" s="2">
        <f>Gen_Cons_Horario!B172</f>
        <v>63.384500000000003</v>
      </c>
      <c r="E146" s="140">
        <f t="shared" si="184"/>
        <v>53.920582670299197</v>
      </c>
      <c r="F146" s="116">
        <f>IF(AND(E146&gt;0,E146*$B$4+L145&lt;=$B$2*'SFV+BESS'!$I$9,E146&lt;'SFV+BESS'!$I$7), E146*$B$4, IF(AND(E146&gt;0,E146*$B$4+L145&gt;$B$2*'SFV+BESS'!$I$9,E146*$B$4&lt;'SFV+BESS'!$I$7),$B$2*'SFV+BESS'!$I$9-L145,IF(AND(E146&gt;0,E146*$B$4+L145&gt;$B$2*'SFV+BESS'!$I$9,E146*$B$4&gt;'SFV+BESS'!$I$7,L145&lt;$B$2*'SFV+BESS'!$I$9),$B$2*'SFV+BESS'!$I$9-L145,IF(AND(E146&gt;0,E146*$B$4+L145&lt;=$B$2*'SFV+BESS'!$I$9,E146&gt;'SFV+BESS'!$I$7),'SFV+BESS'!$I$7,0))))</f>
        <v>0</v>
      </c>
      <c r="G146" s="27">
        <f>IF(AND(E146&lt;0,L145+E146/$B$5&gt;$H$2,-E146/'Carga-Descarga Año'!$B$5&lt;'SFV+BESS'!$I$7),E146/$B$5,IF(AND(E146&lt;0,L145+E146/$B$5&gt;$H$2,-E146/'Carga-Descarga Año'!$B$5&gt;'SFV+BESS'!$I$7),-'SFV+BESS'!$I$7,IF(AND(E146&lt;0,L145+E146/$B$5&lt;$H$2),-MIN('SFV+BESS'!$I$7,L145-$H$2),0)))</f>
        <v>0</v>
      </c>
      <c r="I146" s="38">
        <f t="shared" si="185"/>
        <v>63.384500000000003</v>
      </c>
      <c r="J146" s="27">
        <f t="shared" si="187"/>
        <v>0</v>
      </c>
      <c r="K146" s="27">
        <f t="shared" si="186"/>
        <v>0</v>
      </c>
      <c r="L146" s="28">
        <f>IF((L145+F146+G146)&gt;=$B$2*'SFV+BESS'!$I$9, $B$2*'SFV+BESS'!$I$9, (L145+F146+G146))</f>
        <v>173.61249999999998</v>
      </c>
      <c r="M146" s="110">
        <f t="shared" si="188"/>
        <v>53.920582670299197</v>
      </c>
      <c r="R146" s="251"/>
      <c r="S146" s="41">
        <v>5.7083333333333401</v>
      </c>
      <c r="T146" s="2">
        <f t="shared" si="173"/>
        <v>120.92026859992137</v>
      </c>
      <c r="U146" s="2">
        <f>Gen_Cons_Horario!B916</f>
        <v>74.570000000000007</v>
      </c>
      <c r="V146" s="35">
        <f t="shared" si="148"/>
        <v>46.350268599921364</v>
      </c>
      <c r="W146" s="116">
        <f>IF(AND(V146&gt;0,V146*$B$4+AC145&lt;=$B$2*'SFV+BESS'!$I$9,V146&lt;'SFV+BESS'!$I$7), V146*$B$4, IF(AND(V146&gt;0,V146*$B$4+AC145&gt;$B$2*'SFV+BESS'!$I$9,V146*$B$4&lt;'SFV+BESS'!$I$7),$B$2*'SFV+BESS'!$I$9-AC145,IF(AND(V146&gt;0,V146*$B$4+AC145&gt;$B$2*'SFV+BESS'!$I$9,V146*$B$4&gt;'SFV+BESS'!$I$7,AC145&lt;$B$2*'SFV+BESS'!$I$9),$B$2*'SFV+BESS'!$I$9-AC145,IF(AND(V146&gt;0,V146*$B$4+AC145&lt;=$B$2*'SFV+BESS'!$I$9,V146&gt;'SFV+BESS'!$I$7),'SFV+BESS'!$I$7,0))))</f>
        <v>0</v>
      </c>
      <c r="X146" s="27">
        <f>IF(AND(V146&lt;0,AC145+V146/$B$5&gt;$H$2,-V146/'Carga-Descarga Año'!$B$5&lt;'SFV+BESS'!$I$7),V146/$B$5,IF(AND(V146&lt;0,AC145+V146/$B$5&gt;$H$2,-V146/'Carga-Descarga Año'!$B$5&gt;'SFV+BESS'!$I$7),-'SFV+BESS'!$I$7,IF(AND(V146&lt;0,AC145+V146/$B$5&lt;$H$2),-MIN('SFV+BESS'!$I$7,AC145-$H$2),0)))</f>
        <v>0</v>
      </c>
      <c r="Z146" s="33">
        <f t="shared" si="214"/>
        <v>74.570000000000007</v>
      </c>
      <c r="AA146" s="27">
        <f t="shared" si="189"/>
        <v>0</v>
      </c>
      <c r="AB146" s="27">
        <f t="shared" si="213"/>
        <v>0</v>
      </c>
      <c r="AC146" s="28">
        <f>IF((AC145+W146+X146)&gt;=$B$2*'SFV+BESS'!$I$9, $B$2*'SFV+BESS'!$I$9, (AC145+W146+X146))</f>
        <v>173.61249999999998</v>
      </c>
      <c r="AD146" s="110">
        <f t="shared" si="190"/>
        <v>46.350268599921364</v>
      </c>
      <c r="AI146" s="251"/>
      <c r="AJ146" s="41">
        <v>5.7083333333333401</v>
      </c>
      <c r="AK146" s="52">
        <f t="shared" si="174"/>
        <v>116.13046110988708</v>
      </c>
      <c r="AL146" s="33">
        <f>Gen_Cons_Horario!B1588</f>
        <v>41.013500000000008</v>
      </c>
      <c r="AM146" s="35">
        <f t="shared" si="149"/>
        <v>75.116961109887072</v>
      </c>
      <c r="AN146" s="116">
        <f>IF(AND(AM146&gt;0,AM146*$B$4+AT145&lt;=$B$2*'SFV+BESS'!$I$9,AM146&lt;'SFV+BESS'!$I$7), AM146*$B$4, IF(AND(AM146&gt;0,AM146*$B$4+AT145&gt;$B$2*'SFV+BESS'!$I$9,AM146*$B$4&lt;'SFV+BESS'!$I$7),$B$2*'SFV+BESS'!$I$9-AT145,IF(AND(AM146&gt;0,AM146*$B$4+AT145&gt;$B$2*'SFV+BESS'!$I$9,AM146*$B$4&gt;'SFV+BESS'!$I$7,AT145&lt;$B$2*'SFV+BESS'!$I$9),$B$2*'SFV+BESS'!$I$9-AT145,IF(AND(AM146&gt;0,AM146*$B$4+AT145&lt;=$B$2*'SFV+BESS'!$I$9,AM146&gt;'SFV+BESS'!$I$7),'SFV+BESS'!$I$7,0))))</f>
        <v>0</v>
      </c>
      <c r="AO146" s="27">
        <f>IF(AND(AM146&lt;0,AT145+AM146/$B$5&gt;$H$2,-AM146/'Carga-Descarga Año'!$B$5&lt;'SFV+BESS'!$I$7),AM146/$B$5,IF(AND(AM146&lt;0,AT145+AM146/$B$5&gt;$H$2,-AM146/'Carga-Descarga Año'!$B$5&gt;'SFV+BESS'!$I$7),-'SFV+BESS'!$I$7,IF(AND(AM146&lt;0,AT145+AM146/$B$5&lt;$H$2),-MIN('SFV+BESS'!$I$7,AT145-$H$2),0)))</f>
        <v>0</v>
      </c>
      <c r="AP146" s="33"/>
      <c r="AQ146" s="33">
        <f t="shared" si="155"/>
        <v>41.013500000000008</v>
      </c>
      <c r="AR146" s="27">
        <f t="shared" si="191"/>
        <v>0</v>
      </c>
      <c r="AS146" s="27">
        <f t="shared" si="156"/>
        <v>0</v>
      </c>
      <c r="AT146" s="28">
        <f>IF((AT145+AN146+AO146)&gt;=$B$2*'SFV+BESS'!$I$9, $B$2*'SFV+BESS'!$I$9, (AT145+AN146+AO146))</f>
        <v>173.61249999999998</v>
      </c>
      <c r="AU146" s="110">
        <f t="shared" si="192"/>
        <v>75.116961109887072</v>
      </c>
      <c r="AZ146" s="251"/>
      <c r="BA146" s="41">
        <v>5.7083333333333401</v>
      </c>
      <c r="BB146" s="33">
        <f t="shared" si="175"/>
        <v>96.73076740236607</v>
      </c>
      <c r="BC146" s="33">
        <f>Gen_Cons_Horario!B2332</f>
        <v>0</v>
      </c>
      <c r="BD146" s="35">
        <f t="shared" si="150"/>
        <v>96.73076740236607</v>
      </c>
      <c r="BE146" s="116">
        <f>IF(AND(BD146&gt;0,BD146*$B$4+BK145&lt;=$B$2*'SFV+BESS'!$I$9,BD146&lt;'SFV+BESS'!$I$7), BD146*$B$4, IF(AND(BD146&gt;0,BD146*$B$4+BK145&gt;$B$2*'SFV+BESS'!$I$9,BD146*$B$4&lt;'SFV+BESS'!$I$7),$B$2*'SFV+BESS'!$I$9-BK145,IF(AND(BD146&gt;0,BD146*$B$4+BK145&gt;$B$2*'SFV+BESS'!$I$9,BD146*$B$4&gt;'SFV+BESS'!$I$7,BK145&lt;$B$2*'SFV+BESS'!$I$9),$B$2*'SFV+BESS'!$I$9-BK145,IF(AND(BD146&gt;0,BD146*$B$4+BK145&lt;=$B$2*'SFV+BESS'!$I$9,BD146&gt;'SFV+BESS'!$I$7),'SFV+BESS'!$I$7,0))))</f>
        <v>0</v>
      </c>
      <c r="BF146" s="27">
        <f>IF(AND(BD146&lt;0,BK145+BD146/$B$5&gt;$H$2,-BD146/'Carga-Descarga Año'!$B$5&lt;'SFV+BESS'!$I$7),BD146/$B$5,IF(AND(BD146&lt;0,BK145+BD146/$B$5&gt;$H$2,-BD146/'Carga-Descarga Año'!$B$5&gt;'SFV+BESS'!$I$7),-'SFV+BESS'!$I$7,IF(AND(BD146&lt;0,BK145+BD146/$B$5&lt;$H$2),-MIN('SFV+BESS'!$I$7,BK145-$H$2),0)))</f>
        <v>0</v>
      </c>
      <c r="BG146" s="33"/>
      <c r="BH146" s="33">
        <f t="shared" si="157"/>
        <v>0</v>
      </c>
      <c r="BI146" s="27">
        <f t="shared" si="193"/>
        <v>0</v>
      </c>
      <c r="BJ146" s="27">
        <f t="shared" si="158"/>
        <v>0</v>
      </c>
      <c r="BK146" s="28">
        <f>IF((BK145+BE146+BF146)&gt;=$B$2*'SFV+BESS'!$I$9, $B$2*'SFV+BESS'!$I$9, (BK145+BE146+BF146))</f>
        <v>173.61249999999998</v>
      </c>
      <c r="BL146" s="110">
        <f t="shared" si="194"/>
        <v>96.73076740236607</v>
      </c>
      <c r="BQ146" s="251"/>
      <c r="BR146" s="41">
        <v>5.7083333333333401</v>
      </c>
      <c r="BS146" s="33">
        <f t="shared" si="176"/>
        <v>70.967481883743332</v>
      </c>
      <c r="BT146" s="33">
        <f>Gen_Cons_Horario!B3052</f>
        <v>0</v>
      </c>
      <c r="BU146" s="35">
        <f t="shared" si="151"/>
        <v>70.967481883743332</v>
      </c>
      <c r="BV146" s="116">
        <f>IF(AND(BU146&gt;0,BU146*$B$4+CB145&lt;=$B$2*'SFV+BESS'!$I$9,BU146&lt;'SFV+BESS'!$I$7), BU146*$B$4, IF(AND(BU146&gt;0,BU146*$B$4+CB145&gt;$B$2*'SFV+BESS'!$I$9,BU146*$B$4&lt;'SFV+BESS'!$I$7),$B$2*'SFV+BESS'!$I$9-CB145,IF(AND(BU146&gt;0,BU146*$B$4+CB145&gt;$B$2*'SFV+BESS'!$I$9,BU146*$B$4&gt;'SFV+BESS'!$I$7,CB145&lt;$B$2*'SFV+BESS'!$I$9),$B$2*'SFV+BESS'!$I$9-CB145,IF(AND(BU146&gt;0,BU146*$B$4+CB145&lt;=$B$2*'SFV+BESS'!$I$9,BU146&gt;'SFV+BESS'!$I$7),'SFV+BESS'!$I$7,0))))</f>
        <v>0</v>
      </c>
      <c r="BW146" s="27">
        <f>IF(AND(BU146&lt;0,CB145+BU146/$B$5&gt;$H$2,-BU146/'Carga-Descarga Año'!$B$5&lt;'SFV+BESS'!$I$7),BU146/$B$5,IF(AND(BU146&lt;0,CB145+BU146/$B$5&gt;$H$2,-BU146/'Carga-Descarga Año'!$B$5&gt;'SFV+BESS'!$I$7),-'SFV+BESS'!$I$7,IF(AND(BU146&lt;0,CB145+BU146/$B$5&lt;$H$2),-MIN('SFV+BESS'!$I$7,CB145-$H$2),0)))</f>
        <v>0</v>
      </c>
      <c r="BX146" s="33"/>
      <c r="BY146" s="33">
        <f t="shared" si="159"/>
        <v>0</v>
      </c>
      <c r="BZ146" s="27">
        <f t="shared" si="195"/>
        <v>0</v>
      </c>
      <c r="CA146" s="27">
        <f t="shared" si="196"/>
        <v>0</v>
      </c>
      <c r="CB146" s="28">
        <f>IF((CB145+BV146+BW146)&gt;=$B$2*'SFV+BESS'!$I$9, $B$2*'SFV+BESS'!$I$9, (CB145+BV146+BW146))</f>
        <v>173.61249999999998</v>
      </c>
      <c r="CC146" s="110">
        <f t="shared" si="197"/>
        <v>70.967481883743332</v>
      </c>
      <c r="CH146" s="251"/>
      <c r="CI146" s="41">
        <v>5.7083333333333401</v>
      </c>
      <c r="CJ146" s="33">
        <f t="shared" si="177"/>
        <v>62.088720438246632</v>
      </c>
      <c r="CK146" s="33">
        <f>Gen_Cons_Horario!B3796</f>
        <v>0</v>
      </c>
      <c r="CL146" s="35">
        <f t="shared" si="152"/>
        <v>62.088720438246632</v>
      </c>
      <c r="CM146" s="116">
        <f>IF(AND(CL146&gt;0,CL146*$B$4+CS145&lt;=$B$2*'SFV+BESS'!$I$9,CL146&lt;'SFV+BESS'!$I$7), CL146*$B$4, IF(AND(CL146&gt;0,CL146*$B$4+CS145&gt;$B$2*'SFV+BESS'!$I$9,CL146*$B$4&lt;'SFV+BESS'!$I$7),$B$2*'SFV+BESS'!$I$9-CS145,IF(AND(CL146&gt;0,CL146*$B$4+CS145&gt;$B$2*'SFV+BESS'!$I$9,CL146*$B$4&gt;'SFV+BESS'!$I$7,CS145&lt;$B$2*'SFV+BESS'!$I$9),$B$2*'SFV+BESS'!$I$9-CS145,IF(AND(CL146&gt;0,CL146*$B$4+CS145&lt;=$B$2*'SFV+BESS'!$I$9,CL146&gt;'SFV+BESS'!$I$7),'SFV+BESS'!$I$7,0))))</f>
        <v>0</v>
      </c>
      <c r="CN146" s="27">
        <f>IF(AND(CL146&lt;0,CS145+CL146/$B$5&gt;$H$2,-CL146/'Carga-Descarga Año'!$B$5&lt;'SFV+BESS'!$I$7),CL146/$B$5,IF(AND(CL146&lt;0,CS145+CL146/$B$5&gt;$H$2,-CL146/'Carga-Descarga Año'!$B$5&gt;'SFV+BESS'!$I$7),-'SFV+BESS'!$I$7,IF(AND(CL146&lt;0,CS145+CL146/$B$5&lt;$H$2),-MIN('SFV+BESS'!$I$7,CS145-$H$2),0)))</f>
        <v>0</v>
      </c>
      <c r="CO146" s="33"/>
      <c r="CP146" s="33">
        <f t="shared" si="160"/>
        <v>0</v>
      </c>
      <c r="CQ146" s="27">
        <f t="shared" si="198"/>
        <v>0</v>
      </c>
      <c r="CR146" s="27">
        <f t="shared" si="161"/>
        <v>0</v>
      </c>
      <c r="CS146" s="28">
        <f>IF((CS145+CM146+CN146)&gt;=$B$2*'SFV+BESS'!$I$9, $B$2*'SFV+BESS'!$I$9, (CS145+CM146+CN146))</f>
        <v>173.61249999999998</v>
      </c>
      <c r="CT146" s="110">
        <f t="shared" si="199"/>
        <v>62.088720438246632</v>
      </c>
      <c r="CY146" s="251"/>
      <c r="CZ146" s="41">
        <v>5.7083333333333401</v>
      </c>
      <c r="DA146" s="33">
        <f t="shared" si="178"/>
        <v>71.722136617902081</v>
      </c>
      <c r="DB146" s="33">
        <f>Gen_Cons_Horario!B4516</f>
        <v>0</v>
      </c>
      <c r="DC146" s="35">
        <f t="shared" si="215"/>
        <v>71.722136617902081</v>
      </c>
      <c r="DD146" s="116">
        <f>IF(AND(DC146&gt;0,DC146*$B$4+DJ145&lt;=$B$2*'SFV+BESS'!$I$9,DC146&lt;'SFV+BESS'!$I$7), DC146*$B$4, IF(AND(DC146&gt;0,DC146*$B$4+DJ145&gt;$B$2*'SFV+BESS'!$I$9,DC146*$B$4&lt;'SFV+BESS'!$I$7),$B$2*'SFV+BESS'!$I$9-DJ145,IF(AND(DC146&gt;0,DC146*$B$4+DJ145&gt;$B$2*'SFV+BESS'!$I$9,DC146*$B$4&gt;'SFV+BESS'!$I$7,DJ145&lt;$B$2*'SFV+BESS'!$I$9),$B$2*'SFV+BESS'!$I$9-DJ145,IF(AND(DC146&gt;0,DC146*$B$4+DJ145&lt;=$B$2*'SFV+BESS'!$I$9,DC146&gt;'SFV+BESS'!$I$7),'SFV+BESS'!$I$7,0))))</f>
        <v>0</v>
      </c>
      <c r="DE146" s="27">
        <f>IF(AND(DC146&lt;0,DJ145+DC146/$B$5&gt;$H$2,-DC146/'Carga-Descarga Año'!$B$5&lt;'SFV+BESS'!$I$7),DC146/$B$5,IF(AND(DC146&lt;0,DJ145+DC146/$B$5&gt;$H$2,-DC146/'Carga-Descarga Año'!$B$5&gt;'SFV+BESS'!$I$7),-'SFV+BESS'!$I$7,IF(AND(DC146&lt;0,DJ145+DC146/$B$5&lt;$H$2),-MIN('SFV+BESS'!$I$7,DJ145-$H$2),0)))</f>
        <v>0</v>
      </c>
      <c r="DF146" s="33"/>
      <c r="DG146" s="33">
        <f t="shared" si="162"/>
        <v>0</v>
      </c>
      <c r="DH146" s="27">
        <f t="shared" si="200"/>
        <v>0</v>
      </c>
      <c r="DI146" s="27">
        <f t="shared" si="201"/>
        <v>0</v>
      </c>
      <c r="DJ146" s="28">
        <f>IF((DJ145+DD146+DE146)&gt;=$B$2*'SFV+BESS'!$I$9, $B$2*'SFV+BESS'!$I$9, (DJ145+DD146+DE146))</f>
        <v>173.61249999999998</v>
      </c>
      <c r="DK146" s="110">
        <f t="shared" si="202"/>
        <v>71.722136617902081</v>
      </c>
      <c r="DP146" s="251"/>
      <c r="DQ146" s="41">
        <v>5.7083333333333401</v>
      </c>
      <c r="DR146" s="33">
        <f t="shared" si="179"/>
        <v>72.15539147323075</v>
      </c>
      <c r="DS146" s="33">
        <f>Gen_Cons_Horario!B5260</f>
        <v>0</v>
      </c>
      <c r="DT146" s="35">
        <f t="shared" si="216"/>
        <v>72.15539147323075</v>
      </c>
      <c r="DU146" s="116">
        <f>IF(AND(DT146&gt;0,DT146*$B$4+EA145&lt;=$B$2*'SFV+BESS'!$I$9,DT146&lt;'SFV+BESS'!$I$7), DT146*$B$4, IF(AND(DT146&gt;0,DT146*$B$4+EA145&gt;$B$2*'SFV+BESS'!$I$9,DT146*$B$4&lt;'SFV+BESS'!$I$7),$B$2*'SFV+BESS'!$I$9-EA145,IF(AND(DT146&gt;0,DT146*$B$4+EA145&gt;$B$2*'SFV+BESS'!$I$9,DT146*$B$4&gt;'SFV+BESS'!$I$7,EA145&lt;$B$2*'SFV+BESS'!$I$9),$B$2*'SFV+BESS'!$I$9-EA145,IF(AND(DT146&gt;0,DT146*$B$4+EA145&lt;=$B$2*'SFV+BESS'!$I$9,DT146&gt;'SFV+BESS'!$I$7),'SFV+BESS'!$I$7,0))))</f>
        <v>0</v>
      </c>
      <c r="DV146" s="27">
        <f>IF(AND(DT146&lt;0,EA145+DT146/$B$5&gt;$H$2,-DT146/'Carga-Descarga Año'!$B$5&lt;'SFV+BESS'!$I$7),DT146/$B$5,IF(AND(DT146&lt;0,EA145+DT146/$B$5&gt;$H$2,-DT146/'Carga-Descarga Año'!$B$5&gt;'SFV+BESS'!$I$7),-'SFV+BESS'!$I$7,IF(AND(DT146&lt;0,EA145+DT146/$B$5&lt;$H$2),-MIN('SFV+BESS'!$I$7,EA145-$H$2),0)))</f>
        <v>0</v>
      </c>
      <c r="DW146" s="33"/>
      <c r="DX146" s="33">
        <f t="shared" si="163"/>
        <v>0</v>
      </c>
      <c r="DY146" s="27">
        <f t="shared" si="203"/>
        <v>0</v>
      </c>
      <c r="DZ146" s="27">
        <f t="shared" si="164"/>
        <v>0</v>
      </c>
      <c r="EA146" s="28">
        <f>IF((EA145+DU146+DV146)&gt;=$B$2*'SFV+BESS'!$I$9, $B$2*'SFV+BESS'!$I$9, (EA145+DU146+DV146))</f>
        <v>173.61249999999998</v>
      </c>
      <c r="EB146" s="110">
        <f t="shared" si="204"/>
        <v>72.15539147323075</v>
      </c>
      <c r="EG146" s="251"/>
      <c r="EH146" s="41">
        <v>5.7083333333333401</v>
      </c>
      <c r="EI146" s="33">
        <f t="shared" si="180"/>
        <v>82.031082302570567</v>
      </c>
      <c r="EJ146" s="33">
        <f>Gen_Cons_Horario!B6004</f>
        <v>0</v>
      </c>
      <c r="EK146" s="35">
        <f t="shared" si="217"/>
        <v>82.031082302570567</v>
      </c>
      <c r="EL146" s="116">
        <f>IF(AND(EK146&gt;0,EK146*$B$4+ER145&lt;=$B$2*'SFV+BESS'!$I$9,EK146&lt;'SFV+BESS'!$I$7), EK146*$B$4, IF(AND(EK146&gt;0,EK146*$B$4+ER145&gt;$B$2*'SFV+BESS'!$I$9,EK146*$B$4&lt;'SFV+BESS'!$I$7),$B$2*'SFV+BESS'!$I$9-ER145,IF(AND(EK146&gt;0,EK146*$B$4+ER145&gt;$B$2*'SFV+BESS'!$I$9,EK146*$B$4&gt;'SFV+BESS'!$I$7,ER145&lt;$B$2*'SFV+BESS'!$I$9),$B$2*'SFV+BESS'!$I$9-ER145,IF(AND(EK146&gt;0,EK146*$B$4+ER145&lt;=$B$2*'SFV+BESS'!$I$9,EK146&gt;'SFV+BESS'!$I$7),'SFV+BESS'!$I$7,0))))</f>
        <v>0</v>
      </c>
      <c r="EM146" s="27">
        <f>IF(AND(EK146&lt;0,ER145+EK146/$B$5&gt;$H$2,-EK146/'Carga-Descarga Año'!$B$5&lt;'SFV+BESS'!$I$7),EK146/$B$5,IF(AND(EK146&lt;0,ER145+EK146/$B$5&gt;$H$2,-EK146/'Carga-Descarga Año'!$B$5&gt;'SFV+BESS'!$I$7),-'SFV+BESS'!$I$7,IF(AND(EK146&lt;0,ER145+EK146/$B$5&lt;$H$2),-MIN('SFV+BESS'!$I$7,ER145-$H$2),0)))</f>
        <v>0</v>
      </c>
      <c r="EN146" s="33"/>
      <c r="EO146" s="33">
        <f t="shared" si="165"/>
        <v>0</v>
      </c>
      <c r="EP146" s="27">
        <f t="shared" si="205"/>
        <v>0</v>
      </c>
      <c r="EQ146" s="27">
        <f t="shared" si="166"/>
        <v>0</v>
      </c>
      <c r="ER146" s="28">
        <f>IF((ER145+EL146+EM146)&gt;=$B$2*'SFV+BESS'!$I$9, $B$2*'SFV+BESS'!$I$9, (ER145+EL146+EM146))</f>
        <v>173.61249999999998</v>
      </c>
      <c r="ES146" s="110">
        <f t="shared" si="206"/>
        <v>82.031082302570567</v>
      </c>
      <c r="EX146" s="251"/>
      <c r="EY146" s="41">
        <v>5.7083333333333401</v>
      </c>
      <c r="EZ146" s="33">
        <f t="shared" si="181"/>
        <v>93.140060040291317</v>
      </c>
      <c r="FA146" s="33">
        <f>Gen_Cons_Horario!B6724</f>
        <v>0</v>
      </c>
      <c r="FB146" s="35">
        <f t="shared" si="218"/>
        <v>93.140060040291317</v>
      </c>
      <c r="FC146" s="116">
        <f>IF(AND(FB146&gt;0,FB146*$B$4+FI145&lt;=$B$2*'SFV+BESS'!$I$9,FB146&lt;'SFV+BESS'!$I$7), FB146*$B$4, IF(AND(FB146&gt;0,FB146*$B$4+FI145&gt;$B$2*'SFV+BESS'!$I$9,FB146*$B$4&lt;'SFV+BESS'!$I$7),$B$2*'SFV+BESS'!$I$9-FI145,IF(AND(FB146&gt;0,FB146*$B$4+FI145&gt;$B$2*'SFV+BESS'!$I$9,FB146*$B$4&gt;'SFV+BESS'!$I$7,FI145&lt;$B$2*'SFV+BESS'!$I$9),$B$2*'SFV+BESS'!$I$9-FI145,IF(AND(FB146&gt;0,FB146*$B$4+FI145&lt;=$B$2*'SFV+BESS'!$I$9,FB146&gt;'SFV+BESS'!$I$7),'SFV+BESS'!$I$7,0))))</f>
        <v>0</v>
      </c>
      <c r="FD146" s="27">
        <f>IF(AND(FB146&lt;0,FI145+FB146/$B$5&gt;$H$2,-FB146/'Carga-Descarga Año'!$B$5&lt;'SFV+BESS'!$I$7),FB146/$B$5,IF(AND(FB146&lt;0,FI145+FB146/$B$5&gt;$H$2,-FB146/'Carga-Descarga Año'!$B$5&gt;'SFV+BESS'!$I$7),-'SFV+BESS'!$I$7,IF(AND(FB146&lt;0,FI145+FB146/$B$5&lt;$H$2),-MIN('SFV+BESS'!$I$7,FI145-$H$2),0)))</f>
        <v>0</v>
      </c>
      <c r="FE146" s="33"/>
      <c r="FF146" s="33">
        <f t="shared" si="167"/>
        <v>0</v>
      </c>
      <c r="FG146" s="27">
        <f t="shared" si="207"/>
        <v>0</v>
      </c>
      <c r="FH146" s="27">
        <f t="shared" si="168"/>
        <v>0</v>
      </c>
      <c r="FI146" s="28">
        <f>IF((FI145+FC146+FD146)&gt;=$B$2*'SFV+BESS'!$I$9, $B$2*'SFV+BESS'!$I$9, (FI145+FC146+FD146))</f>
        <v>173.61249999999998</v>
      </c>
      <c r="FJ146" s="110">
        <f t="shared" si="208"/>
        <v>93.140060040291317</v>
      </c>
      <c r="FO146" s="251"/>
      <c r="FP146" s="41">
        <v>5.7083333333333401</v>
      </c>
      <c r="FQ146" s="33">
        <f t="shared" si="182"/>
        <v>106.09652002916586</v>
      </c>
      <c r="FR146" s="33">
        <f>Gen_Cons_Horario!B7468</f>
        <v>0</v>
      </c>
      <c r="FS146" s="35">
        <f t="shared" si="219"/>
        <v>106.09652002916586</v>
      </c>
      <c r="FT146" s="116">
        <f>IF(AND(FS146&gt;0,FS146*$B$4+FZ145&lt;=$B$2*'SFV+BESS'!$I$9,FS146&lt;'SFV+BESS'!$I$7), FS146*$B$4, IF(AND(FS146&gt;0,FS146*$B$4+FZ145&gt;$B$2*'SFV+BESS'!$I$9,FS146*$B$4&lt;'SFV+BESS'!$I$7),$B$2*'SFV+BESS'!$I$9-FZ145,IF(AND(FS146&gt;0,FS146*$B$4+FZ145&gt;$B$2*'SFV+BESS'!$I$9,FS146*$B$4&gt;'SFV+BESS'!$I$7,FZ145&lt;$B$2*'SFV+BESS'!$I$9),$B$2*'SFV+BESS'!$I$9-FZ145,IF(AND(FS146&gt;0,FS146*$B$4+FZ145&lt;=$B$2*'SFV+BESS'!$I$9,FS146&gt;'SFV+BESS'!$I$7),'SFV+BESS'!$I$7,0))))</f>
        <v>0</v>
      </c>
      <c r="FU146" s="27">
        <f>IF(AND(FS146&lt;0,FZ145+FS146/$B$5&gt;$H$2,-FS146/'Carga-Descarga Año'!$B$5&lt;'SFV+BESS'!$I$7),FS146/$B$5,IF(AND(FS146&lt;0,FZ145+FS146/$B$5&gt;$H$2,-FS146/'Carga-Descarga Año'!$B$5&gt;'SFV+BESS'!$I$7),-'SFV+BESS'!$I$7,IF(AND(FS146&lt;0,FZ145+FS146/$B$5&lt;$H$2),-MIN('SFV+BESS'!$I$7,FZ145-$H$2),0)))</f>
        <v>0</v>
      </c>
      <c r="FV146" s="33"/>
      <c r="FW146" s="33">
        <f t="shared" si="169"/>
        <v>0</v>
      </c>
      <c r="FX146" s="27">
        <f t="shared" si="209"/>
        <v>0</v>
      </c>
      <c r="FY146" s="27">
        <f t="shared" si="170"/>
        <v>0</v>
      </c>
      <c r="FZ146" s="28">
        <f>IF((FZ145+FT146+FU146)&gt;=$B$2*'SFV+BESS'!$I$9, $B$2*'SFV+BESS'!$I$9, (FZ145+FT146+FU146))</f>
        <v>173.61249999999998</v>
      </c>
      <c r="GA146" s="110">
        <f t="shared" si="210"/>
        <v>106.09652002916586</v>
      </c>
      <c r="GF146" s="251"/>
      <c r="GG146" s="41">
        <v>5.7083333333333401</v>
      </c>
      <c r="GH146" s="33">
        <f t="shared" si="183"/>
        <v>108.86347538032331</v>
      </c>
      <c r="GI146" s="33">
        <f>Gen_Cons_Horario!B8188</f>
        <v>0</v>
      </c>
      <c r="GJ146" s="35">
        <f t="shared" si="153"/>
        <v>108.86347538032331</v>
      </c>
      <c r="GK146" s="116">
        <f>IF(AND(GJ146&gt;0,GJ146*$B$4+GQ145&lt;=$B$2*'SFV+BESS'!$I$9,GJ146&lt;'SFV+BESS'!$I$7), GJ146*$B$4, IF(AND(GJ146&gt;0,GJ146*$B$4+GQ145&gt;$B$2*'SFV+BESS'!$I$9,GJ146*$B$4&lt;'SFV+BESS'!$I$7),$B$2*'SFV+BESS'!$I$9-GQ145,IF(AND(GJ146&gt;0,GJ146*$B$4+GQ145&gt;$B$2*'SFV+BESS'!$I$9,GJ146*$B$4&gt;'SFV+BESS'!$I$7,GQ145&lt;$B$2*'SFV+BESS'!$I$9),$B$2*'SFV+BESS'!$I$9-GQ145,IF(AND(GJ146&gt;0,GJ146*$B$4+GQ145&lt;=$B$2*'SFV+BESS'!$I$9,GJ146&gt;'SFV+BESS'!$I$7),'SFV+BESS'!$I$7,0))))</f>
        <v>0</v>
      </c>
      <c r="GL146" s="27">
        <f>IF(AND(GJ146&lt;0,GQ145+GJ146/$B$5&gt;$H$2,-GJ146/'Carga-Descarga Año'!$B$5&lt;'SFV+BESS'!$I$7),GJ146/$B$5,IF(AND(GJ146&lt;0,GQ145+GJ146/$B$5&gt;$H$2,-GJ146/'Carga-Descarga Año'!$B$5&gt;'SFV+BESS'!$I$7),-'SFV+BESS'!$I$7,IF(AND(GJ146&lt;0,GQ145+GJ146/$B$5&lt;$H$2),-MIN('SFV+BESS'!$I$7,GQ145-$H$2),0)))</f>
        <v>0</v>
      </c>
      <c r="GM146" s="33"/>
      <c r="GN146" s="33">
        <f t="shared" si="171"/>
        <v>0</v>
      </c>
      <c r="GO146" s="27">
        <f t="shared" si="211"/>
        <v>0</v>
      </c>
      <c r="GP146" s="27">
        <f t="shared" si="172"/>
        <v>0</v>
      </c>
      <c r="GQ146" s="28">
        <f>IF((GQ145+GK146+GL146)&gt;=$B$2*'SFV+BESS'!$I$9, $B$2*'SFV+BESS'!$I$9, (GQ145+GK146+GL146))</f>
        <v>173.61249999999998</v>
      </c>
      <c r="GR146" s="110">
        <f t="shared" si="212"/>
        <v>108.86347538032331</v>
      </c>
    </row>
    <row r="147" spans="1:200">
      <c r="A147" s="249"/>
      <c r="B147" s="41">
        <v>5.75</v>
      </c>
      <c r="C147" s="38">
        <f t="shared" si="154"/>
        <v>102.86987171993853</v>
      </c>
      <c r="D147" s="2">
        <f>Gen_Cons_Horario!B173</f>
        <v>63.384500000000003</v>
      </c>
      <c r="E147" s="140">
        <f t="shared" si="184"/>
        <v>39.485371719938527</v>
      </c>
      <c r="F147" s="116">
        <f>IF(AND(E147&gt;0,E147*$B$4+L146&lt;=$B$2*'SFV+BESS'!$I$9,E147&lt;'SFV+BESS'!$I$7), E147*$B$4, IF(AND(E147&gt;0,E147*$B$4+L146&gt;$B$2*'SFV+BESS'!$I$9,E147*$B$4&lt;'SFV+BESS'!$I$7),$B$2*'SFV+BESS'!$I$9-L146,IF(AND(E147&gt;0,E147*$B$4+L146&gt;$B$2*'SFV+BESS'!$I$9,E147*$B$4&gt;'SFV+BESS'!$I$7,L146&lt;$B$2*'SFV+BESS'!$I$9),$B$2*'SFV+BESS'!$I$9-L146,IF(AND(E147&gt;0,E147*$B$4+L146&lt;=$B$2*'SFV+BESS'!$I$9,E147&gt;'SFV+BESS'!$I$7),'SFV+BESS'!$I$7,0))))</f>
        <v>0</v>
      </c>
      <c r="G147" s="27">
        <f>IF(AND(E147&lt;0,L146+E147/$B$5&gt;$H$2,-E147/'Carga-Descarga Año'!$B$5&lt;'SFV+BESS'!$I$7),E147/$B$5,IF(AND(E147&lt;0,L146+E147/$B$5&gt;$H$2,-E147/'Carga-Descarga Año'!$B$5&gt;'SFV+BESS'!$I$7),-'SFV+BESS'!$I$7,IF(AND(E147&lt;0,L146+E147/$B$5&lt;$H$2),-MIN('SFV+BESS'!$I$7,L146-$H$2),0)))</f>
        <v>0</v>
      </c>
      <c r="I147" s="38">
        <f t="shared" si="185"/>
        <v>63.384500000000003</v>
      </c>
      <c r="J147" s="27">
        <f t="shared" si="187"/>
        <v>0</v>
      </c>
      <c r="K147" s="27">
        <f t="shared" si="186"/>
        <v>0</v>
      </c>
      <c r="L147" s="28">
        <f>IF((L146+F147+G147)&gt;=$B$2*'SFV+BESS'!$I$9, $B$2*'SFV+BESS'!$I$9, (L146+F147+G147))</f>
        <v>173.61249999999998</v>
      </c>
      <c r="M147" s="110">
        <f t="shared" si="188"/>
        <v>39.485371719938527</v>
      </c>
      <c r="R147" s="251"/>
      <c r="S147" s="41">
        <v>5.75</v>
      </c>
      <c r="T147" s="2">
        <f t="shared" si="173"/>
        <v>103.90307247760497</v>
      </c>
      <c r="U147" s="2">
        <f>Gen_Cons_Horario!B917</f>
        <v>37.285000000000004</v>
      </c>
      <c r="V147" s="35">
        <f t="shared" si="148"/>
        <v>66.618072477604954</v>
      </c>
      <c r="W147" s="116">
        <f>IF(AND(V147&gt;0,V147*$B$4+AC146&lt;=$B$2*'SFV+BESS'!$I$9,V147&lt;'SFV+BESS'!$I$7), V147*$B$4, IF(AND(V147&gt;0,V147*$B$4+AC146&gt;$B$2*'SFV+BESS'!$I$9,V147*$B$4&lt;'SFV+BESS'!$I$7),$B$2*'SFV+BESS'!$I$9-AC146,IF(AND(V147&gt;0,V147*$B$4+AC146&gt;$B$2*'SFV+BESS'!$I$9,V147*$B$4&gt;'SFV+BESS'!$I$7,AC146&lt;$B$2*'SFV+BESS'!$I$9),$B$2*'SFV+BESS'!$I$9-AC146,IF(AND(V147&gt;0,V147*$B$4+AC146&lt;=$B$2*'SFV+BESS'!$I$9,V147&gt;'SFV+BESS'!$I$7),'SFV+BESS'!$I$7,0))))</f>
        <v>0</v>
      </c>
      <c r="X147" s="27">
        <f>IF(AND(V147&lt;0,AC146+V147/$B$5&gt;$H$2,-V147/'Carga-Descarga Año'!$B$5&lt;'SFV+BESS'!$I$7),V147/$B$5,IF(AND(V147&lt;0,AC146+V147/$B$5&gt;$H$2,-V147/'Carga-Descarga Año'!$B$5&gt;'SFV+BESS'!$I$7),-'SFV+BESS'!$I$7,IF(AND(V147&lt;0,AC146+V147/$B$5&lt;$H$2),-MIN('SFV+BESS'!$I$7,AC146-$H$2),0)))</f>
        <v>0</v>
      </c>
      <c r="Z147" s="33">
        <f t="shared" si="214"/>
        <v>37.285000000000004</v>
      </c>
      <c r="AA147" s="27">
        <f t="shared" si="189"/>
        <v>0</v>
      </c>
      <c r="AB147" s="27">
        <f t="shared" si="213"/>
        <v>0</v>
      </c>
      <c r="AC147" s="28">
        <f>IF((AC146+W147+X147)&gt;=$B$2*'SFV+BESS'!$I$9, $B$2*'SFV+BESS'!$I$9, (AC146+W147+X147))</f>
        <v>173.61249999999998</v>
      </c>
      <c r="AD147" s="110">
        <f t="shared" si="190"/>
        <v>66.618072477604954</v>
      </c>
      <c r="AI147" s="251"/>
      <c r="AJ147" s="41">
        <v>5.75</v>
      </c>
      <c r="AK147" s="52">
        <f t="shared" si="174"/>
        <v>95.435636670569934</v>
      </c>
      <c r="AL147" s="33">
        <f>Gen_Cons_Horario!B1589</f>
        <v>22.371000000000002</v>
      </c>
      <c r="AM147" s="35">
        <f t="shared" si="149"/>
        <v>73.064636670569939</v>
      </c>
      <c r="AN147" s="116">
        <f>IF(AND(AM147&gt;0,AM147*$B$4+AT146&lt;=$B$2*'SFV+BESS'!$I$9,AM147&lt;'SFV+BESS'!$I$7), AM147*$B$4, IF(AND(AM147&gt;0,AM147*$B$4+AT146&gt;$B$2*'SFV+BESS'!$I$9,AM147*$B$4&lt;'SFV+BESS'!$I$7),$B$2*'SFV+BESS'!$I$9-AT146,IF(AND(AM147&gt;0,AM147*$B$4+AT146&gt;$B$2*'SFV+BESS'!$I$9,AM147*$B$4&gt;'SFV+BESS'!$I$7,AT146&lt;$B$2*'SFV+BESS'!$I$9),$B$2*'SFV+BESS'!$I$9-AT146,IF(AND(AM147&gt;0,AM147*$B$4+AT146&lt;=$B$2*'SFV+BESS'!$I$9,AM147&gt;'SFV+BESS'!$I$7),'SFV+BESS'!$I$7,0))))</f>
        <v>0</v>
      </c>
      <c r="AO147" s="27">
        <f>IF(AND(AM147&lt;0,AT146+AM147/$B$5&gt;$H$2,-AM147/'Carga-Descarga Año'!$B$5&lt;'SFV+BESS'!$I$7),AM147/$B$5,IF(AND(AM147&lt;0,AT146+AM147/$B$5&gt;$H$2,-AM147/'Carga-Descarga Año'!$B$5&gt;'SFV+BESS'!$I$7),-'SFV+BESS'!$I$7,IF(AND(AM147&lt;0,AT146+AM147/$B$5&lt;$H$2),-MIN('SFV+BESS'!$I$7,AT146-$H$2),0)))</f>
        <v>0</v>
      </c>
      <c r="AP147" s="33"/>
      <c r="AQ147" s="33">
        <f t="shared" si="155"/>
        <v>22.371000000000002</v>
      </c>
      <c r="AR147" s="27">
        <f t="shared" si="191"/>
        <v>0</v>
      </c>
      <c r="AS147" s="27">
        <f t="shared" si="156"/>
        <v>0</v>
      </c>
      <c r="AT147" s="28">
        <f>IF((AT146+AN147+AO147)&gt;=$B$2*'SFV+BESS'!$I$9, $B$2*'SFV+BESS'!$I$9, (AT146+AN147+AO147))</f>
        <v>173.61249999999998</v>
      </c>
      <c r="AU147" s="110">
        <f t="shared" si="192"/>
        <v>73.064636670569939</v>
      </c>
      <c r="AZ147" s="251"/>
      <c r="BA147" s="41">
        <v>5.75</v>
      </c>
      <c r="BB147" s="33">
        <f t="shared" si="175"/>
        <v>62.728437042746478</v>
      </c>
      <c r="BC147" s="33">
        <f>Gen_Cons_Horario!B2333</f>
        <v>0</v>
      </c>
      <c r="BD147" s="35">
        <f t="shared" si="150"/>
        <v>62.728437042746478</v>
      </c>
      <c r="BE147" s="116">
        <f>IF(AND(BD147&gt;0,BD147*$B$4+BK146&lt;=$B$2*'SFV+BESS'!$I$9,BD147&lt;'SFV+BESS'!$I$7), BD147*$B$4, IF(AND(BD147&gt;0,BD147*$B$4+BK146&gt;$B$2*'SFV+BESS'!$I$9,BD147*$B$4&lt;'SFV+BESS'!$I$7),$B$2*'SFV+BESS'!$I$9-BK146,IF(AND(BD147&gt;0,BD147*$B$4+BK146&gt;$B$2*'SFV+BESS'!$I$9,BD147*$B$4&gt;'SFV+BESS'!$I$7,BK146&lt;$B$2*'SFV+BESS'!$I$9),$B$2*'SFV+BESS'!$I$9-BK146,IF(AND(BD147&gt;0,BD147*$B$4+BK146&lt;=$B$2*'SFV+BESS'!$I$9,BD147&gt;'SFV+BESS'!$I$7),'SFV+BESS'!$I$7,0))))</f>
        <v>0</v>
      </c>
      <c r="BF147" s="27">
        <f>IF(AND(BD147&lt;0,BK146+BD147/$B$5&gt;$H$2,-BD147/'Carga-Descarga Año'!$B$5&lt;'SFV+BESS'!$I$7),BD147/$B$5,IF(AND(BD147&lt;0,BK146+BD147/$B$5&gt;$H$2,-BD147/'Carga-Descarga Año'!$B$5&gt;'SFV+BESS'!$I$7),-'SFV+BESS'!$I$7,IF(AND(BD147&lt;0,BK146+BD147/$B$5&lt;$H$2),-MIN('SFV+BESS'!$I$7,BK146-$H$2),0)))</f>
        <v>0</v>
      </c>
      <c r="BG147" s="33"/>
      <c r="BH147" s="33">
        <f t="shared" si="157"/>
        <v>0</v>
      </c>
      <c r="BI147" s="27">
        <f t="shared" si="193"/>
        <v>0</v>
      </c>
      <c r="BJ147" s="27">
        <f t="shared" si="158"/>
        <v>0</v>
      </c>
      <c r="BK147" s="28">
        <f>IF((BK146+BE147+BF147)&gt;=$B$2*'SFV+BESS'!$I$9, $B$2*'SFV+BESS'!$I$9, (BK146+BE147+BF147))</f>
        <v>173.61249999999998</v>
      </c>
      <c r="BL147" s="110">
        <f t="shared" si="194"/>
        <v>62.728437042746478</v>
      </c>
      <c r="BQ147" s="251"/>
      <c r="BR147" s="41">
        <v>5.75</v>
      </c>
      <c r="BS147" s="33">
        <f t="shared" si="176"/>
        <v>20.952304175200414</v>
      </c>
      <c r="BT147" s="33">
        <f>Gen_Cons_Horario!B3053</f>
        <v>0</v>
      </c>
      <c r="BU147" s="35">
        <f t="shared" si="151"/>
        <v>20.952304175200414</v>
      </c>
      <c r="BV147" s="116">
        <f>IF(AND(BU147&gt;0,BU147*$B$4+CB146&lt;=$B$2*'SFV+BESS'!$I$9,BU147&lt;'SFV+BESS'!$I$7), BU147*$B$4, IF(AND(BU147&gt;0,BU147*$B$4+CB146&gt;$B$2*'SFV+BESS'!$I$9,BU147*$B$4&lt;'SFV+BESS'!$I$7),$B$2*'SFV+BESS'!$I$9-CB146,IF(AND(BU147&gt;0,BU147*$B$4+CB146&gt;$B$2*'SFV+BESS'!$I$9,BU147*$B$4&gt;'SFV+BESS'!$I$7,CB146&lt;$B$2*'SFV+BESS'!$I$9),$B$2*'SFV+BESS'!$I$9-CB146,IF(AND(BU147&gt;0,BU147*$B$4+CB146&lt;=$B$2*'SFV+BESS'!$I$9,BU147&gt;'SFV+BESS'!$I$7),'SFV+BESS'!$I$7,0))))</f>
        <v>0</v>
      </c>
      <c r="BW147" s="27">
        <f>IF(AND(BU147&lt;0,CB146+BU147/$B$5&gt;$H$2,-BU147/'Carga-Descarga Año'!$B$5&lt;'SFV+BESS'!$I$7),BU147/$B$5,IF(AND(BU147&lt;0,CB146+BU147/$B$5&gt;$H$2,-BU147/'Carga-Descarga Año'!$B$5&gt;'SFV+BESS'!$I$7),-'SFV+BESS'!$I$7,IF(AND(BU147&lt;0,CB146+BU147/$B$5&lt;$H$2),-MIN('SFV+BESS'!$I$7,CB146-$H$2),0)))</f>
        <v>0</v>
      </c>
      <c r="BX147" s="33"/>
      <c r="BY147" s="33">
        <f t="shared" si="159"/>
        <v>0</v>
      </c>
      <c r="BZ147" s="27">
        <f t="shared" si="195"/>
        <v>0</v>
      </c>
      <c r="CA147" s="27">
        <f t="shared" si="196"/>
        <v>0</v>
      </c>
      <c r="CB147" s="28">
        <f>IF((CB146+BV147+BW147)&gt;=$B$2*'SFV+BESS'!$I$9, $B$2*'SFV+BESS'!$I$9, (CB146+BV147+BW147))</f>
        <v>173.61249999999998</v>
      </c>
      <c r="CC147" s="110">
        <f t="shared" si="197"/>
        <v>20.952304175200414</v>
      </c>
      <c r="CH147" s="251"/>
      <c r="CI147" s="41">
        <v>5.75</v>
      </c>
      <c r="CJ147" s="33">
        <f t="shared" si="177"/>
        <v>15.237891096566022</v>
      </c>
      <c r="CK147" s="33">
        <f>Gen_Cons_Horario!B3797</f>
        <v>0</v>
      </c>
      <c r="CL147" s="35">
        <f t="shared" si="152"/>
        <v>15.237891096566022</v>
      </c>
      <c r="CM147" s="116">
        <f>IF(AND(CL147&gt;0,CL147*$B$4+CS146&lt;=$B$2*'SFV+BESS'!$I$9,CL147&lt;'SFV+BESS'!$I$7), CL147*$B$4, IF(AND(CL147&gt;0,CL147*$B$4+CS146&gt;$B$2*'SFV+BESS'!$I$9,CL147*$B$4&lt;'SFV+BESS'!$I$7),$B$2*'SFV+BESS'!$I$9-CS146,IF(AND(CL147&gt;0,CL147*$B$4+CS146&gt;$B$2*'SFV+BESS'!$I$9,CL147*$B$4&gt;'SFV+BESS'!$I$7,CS146&lt;$B$2*'SFV+BESS'!$I$9),$B$2*'SFV+BESS'!$I$9-CS146,IF(AND(CL147&gt;0,CL147*$B$4+CS146&lt;=$B$2*'SFV+BESS'!$I$9,CL147&gt;'SFV+BESS'!$I$7),'SFV+BESS'!$I$7,0))))</f>
        <v>0</v>
      </c>
      <c r="CN147" s="27">
        <f>IF(AND(CL147&lt;0,CS146+CL147/$B$5&gt;$H$2,-CL147/'Carga-Descarga Año'!$B$5&lt;'SFV+BESS'!$I$7),CL147/$B$5,IF(AND(CL147&lt;0,CS146+CL147/$B$5&gt;$H$2,-CL147/'Carga-Descarga Año'!$B$5&gt;'SFV+BESS'!$I$7),-'SFV+BESS'!$I$7,IF(AND(CL147&lt;0,CS146+CL147/$B$5&lt;$H$2),-MIN('SFV+BESS'!$I$7,CS146-$H$2),0)))</f>
        <v>0</v>
      </c>
      <c r="CO147" s="33"/>
      <c r="CP147" s="33">
        <f t="shared" si="160"/>
        <v>0</v>
      </c>
      <c r="CQ147" s="27">
        <f t="shared" si="198"/>
        <v>0</v>
      </c>
      <c r="CR147" s="27">
        <f t="shared" si="161"/>
        <v>0</v>
      </c>
      <c r="CS147" s="28">
        <f>IF((CS146+CM147+CN147)&gt;=$B$2*'SFV+BESS'!$I$9, $B$2*'SFV+BESS'!$I$9, (CS146+CM147+CN147))</f>
        <v>173.61249999999998</v>
      </c>
      <c r="CT147" s="110">
        <f t="shared" si="199"/>
        <v>15.237891096566022</v>
      </c>
      <c r="CY147" s="251"/>
      <c r="CZ147" s="41">
        <v>5.75</v>
      </c>
      <c r="DA147" s="33">
        <f t="shared" si="178"/>
        <v>22.399706331116558</v>
      </c>
      <c r="DB147" s="33">
        <f>Gen_Cons_Horario!B4517</f>
        <v>0</v>
      </c>
      <c r="DC147" s="35">
        <f t="shared" si="215"/>
        <v>22.399706331116558</v>
      </c>
      <c r="DD147" s="116">
        <f>IF(AND(DC147&gt;0,DC147*$B$4+DJ146&lt;=$B$2*'SFV+BESS'!$I$9,DC147&lt;'SFV+BESS'!$I$7), DC147*$B$4, IF(AND(DC147&gt;0,DC147*$B$4+DJ146&gt;$B$2*'SFV+BESS'!$I$9,DC147*$B$4&lt;'SFV+BESS'!$I$7),$B$2*'SFV+BESS'!$I$9-DJ146,IF(AND(DC147&gt;0,DC147*$B$4+DJ146&gt;$B$2*'SFV+BESS'!$I$9,DC147*$B$4&gt;'SFV+BESS'!$I$7,DJ146&lt;$B$2*'SFV+BESS'!$I$9),$B$2*'SFV+BESS'!$I$9-DJ146,IF(AND(DC147&gt;0,DC147*$B$4+DJ146&lt;=$B$2*'SFV+BESS'!$I$9,DC147&gt;'SFV+BESS'!$I$7),'SFV+BESS'!$I$7,0))))</f>
        <v>0</v>
      </c>
      <c r="DE147" s="27">
        <f>IF(AND(DC147&lt;0,DJ146+DC147/$B$5&gt;$H$2,-DC147/'Carga-Descarga Año'!$B$5&lt;'SFV+BESS'!$I$7),DC147/$B$5,IF(AND(DC147&lt;0,DJ146+DC147/$B$5&gt;$H$2,-DC147/'Carga-Descarga Año'!$B$5&gt;'SFV+BESS'!$I$7),-'SFV+BESS'!$I$7,IF(AND(DC147&lt;0,DJ146+DC147/$B$5&lt;$H$2),-MIN('SFV+BESS'!$I$7,DJ146-$H$2),0)))</f>
        <v>0</v>
      </c>
      <c r="DF147" s="33"/>
      <c r="DG147" s="33">
        <f t="shared" si="162"/>
        <v>0</v>
      </c>
      <c r="DH147" s="27">
        <f t="shared" si="200"/>
        <v>0</v>
      </c>
      <c r="DI147" s="27">
        <f t="shared" si="201"/>
        <v>0</v>
      </c>
      <c r="DJ147" s="28">
        <f>IF((DJ146+DD147+DE147)&gt;=$B$2*'SFV+BESS'!$I$9, $B$2*'SFV+BESS'!$I$9, (DJ146+DD147+DE147))</f>
        <v>173.61249999999998</v>
      </c>
      <c r="DK147" s="110">
        <f t="shared" si="202"/>
        <v>22.399706331116558</v>
      </c>
      <c r="DP147" s="251"/>
      <c r="DQ147" s="41">
        <v>5.75</v>
      </c>
      <c r="DR147" s="33">
        <f t="shared" si="179"/>
        <v>43.502380946179692</v>
      </c>
      <c r="DS147" s="33">
        <f>Gen_Cons_Horario!B5261</f>
        <v>0</v>
      </c>
      <c r="DT147" s="35">
        <f t="shared" si="216"/>
        <v>43.502380946179692</v>
      </c>
      <c r="DU147" s="116">
        <f>IF(AND(DT147&gt;0,DT147*$B$4+EA146&lt;=$B$2*'SFV+BESS'!$I$9,DT147&lt;'SFV+BESS'!$I$7), DT147*$B$4, IF(AND(DT147&gt;0,DT147*$B$4+EA146&gt;$B$2*'SFV+BESS'!$I$9,DT147*$B$4&lt;'SFV+BESS'!$I$7),$B$2*'SFV+BESS'!$I$9-EA146,IF(AND(DT147&gt;0,DT147*$B$4+EA146&gt;$B$2*'SFV+BESS'!$I$9,DT147*$B$4&gt;'SFV+BESS'!$I$7,EA146&lt;$B$2*'SFV+BESS'!$I$9),$B$2*'SFV+BESS'!$I$9-EA146,IF(AND(DT147&gt;0,DT147*$B$4+EA146&lt;=$B$2*'SFV+BESS'!$I$9,DT147&gt;'SFV+BESS'!$I$7),'SFV+BESS'!$I$7,0))))</f>
        <v>0</v>
      </c>
      <c r="DV147" s="27">
        <f>IF(AND(DT147&lt;0,EA146+DT147/$B$5&gt;$H$2,-DT147/'Carga-Descarga Año'!$B$5&lt;'SFV+BESS'!$I$7),DT147/$B$5,IF(AND(DT147&lt;0,EA146+DT147/$B$5&gt;$H$2,-DT147/'Carga-Descarga Año'!$B$5&gt;'SFV+BESS'!$I$7),-'SFV+BESS'!$I$7,IF(AND(DT147&lt;0,EA146+DT147/$B$5&lt;$H$2),-MIN('SFV+BESS'!$I$7,EA146-$H$2),0)))</f>
        <v>0</v>
      </c>
      <c r="DW147" s="33"/>
      <c r="DX147" s="33">
        <f t="shared" si="163"/>
        <v>0</v>
      </c>
      <c r="DY147" s="27">
        <f t="shared" si="203"/>
        <v>0</v>
      </c>
      <c r="DZ147" s="27">
        <f t="shared" si="164"/>
        <v>0</v>
      </c>
      <c r="EA147" s="28">
        <f>IF((EA146+DU147+DV147)&gt;=$B$2*'SFV+BESS'!$I$9, $B$2*'SFV+BESS'!$I$9, (EA146+DU147+DV147))</f>
        <v>173.61249999999998</v>
      </c>
      <c r="EB147" s="110">
        <f t="shared" si="204"/>
        <v>43.502380946179692</v>
      </c>
      <c r="EG147" s="251"/>
      <c r="EH147" s="41">
        <v>5.75</v>
      </c>
      <c r="EI147" s="33">
        <f t="shared" si="180"/>
        <v>59.658968947324041</v>
      </c>
      <c r="EJ147" s="33">
        <f>Gen_Cons_Horario!B6005</f>
        <v>0</v>
      </c>
      <c r="EK147" s="35">
        <f t="shared" si="217"/>
        <v>59.658968947324041</v>
      </c>
      <c r="EL147" s="116">
        <f>IF(AND(EK147&gt;0,EK147*$B$4+ER146&lt;=$B$2*'SFV+BESS'!$I$9,EK147&lt;'SFV+BESS'!$I$7), EK147*$B$4, IF(AND(EK147&gt;0,EK147*$B$4+ER146&gt;$B$2*'SFV+BESS'!$I$9,EK147*$B$4&lt;'SFV+BESS'!$I$7),$B$2*'SFV+BESS'!$I$9-ER146,IF(AND(EK147&gt;0,EK147*$B$4+ER146&gt;$B$2*'SFV+BESS'!$I$9,EK147*$B$4&gt;'SFV+BESS'!$I$7,ER146&lt;$B$2*'SFV+BESS'!$I$9),$B$2*'SFV+BESS'!$I$9-ER146,IF(AND(EK147&gt;0,EK147*$B$4+ER146&lt;=$B$2*'SFV+BESS'!$I$9,EK147&gt;'SFV+BESS'!$I$7),'SFV+BESS'!$I$7,0))))</f>
        <v>0</v>
      </c>
      <c r="EM147" s="27">
        <f>IF(AND(EK147&lt;0,ER146+EK147/$B$5&gt;$H$2,-EK147/'Carga-Descarga Año'!$B$5&lt;'SFV+BESS'!$I$7),EK147/$B$5,IF(AND(EK147&lt;0,ER146+EK147/$B$5&gt;$H$2,-EK147/'Carga-Descarga Año'!$B$5&gt;'SFV+BESS'!$I$7),-'SFV+BESS'!$I$7,IF(AND(EK147&lt;0,ER146+EK147/$B$5&lt;$H$2),-MIN('SFV+BESS'!$I$7,ER146-$H$2),0)))</f>
        <v>0</v>
      </c>
      <c r="EN147" s="33"/>
      <c r="EO147" s="33">
        <f t="shared" si="165"/>
        <v>0</v>
      </c>
      <c r="EP147" s="27">
        <f t="shared" si="205"/>
        <v>0</v>
      </c>
      <c r="EQ147" s="27">
        <f t="shared" si="166"/>
        <v>0</v>
      </c>
      <c r="ER147" s="28">
        <f>IF((ER146+EL147+EM147)&gt;=$B$2*'SFV+BESS'!$I$9, $B$2*'SFV+BESS'!$I$9, (ER146+EL147+EM147))</f>
        <v>173.61249999999998</v>
      </c>
      <c r="ES147" s="110">
        <f t="shared" si="206"/>
        <v>59.658968947324041</v>
      </c>
      <c r="EX147" s="251"/>
      <c r="EY147" s="41">
        <v>5.75</v>
      </c>
      <c r="EZ147" s="33">
        <f t="shared" si="181"/>
        <v>74.053982163182425</v>
      </c>
      <c r="FA147" s="33">
        <f>Gen_Cons_Horario!B6725</f>
        <v>0</v>
      </c>
      <c r="FB147" s="35">
        <f t="shared" si="218"/>
        <v>74.053982163182425</v>
      </c>
      <c r="FC147" s="116">
        <f>IF(AND(FB147&gt;0,FB147*$B$4+FI146&lt;=$B$2*'SFV+BESS'!$I$9,FB147&lt;'SFV+BESS'!$I$7), FB147*$B$4, IF(AND(FB147&gt;0,FB147*$B$4+FI146&gt;$B$2*'SFV+BESS'!$I$9,FB147*$B$4&lt;'SFV+BESS'!$I$7),$B$2*'SFV+BESS'!$I$9-FI146,IF(AND(FB147&gt;0,FB147*$B$4+FI146&gt;$B$2*'SFV+BESS'!$I$9,FB147*$B$4&gt;'SFV+BESS'!$I$7,FI146&lt;$B$2*'SFV+BESS'!$I$9),$B$2*'SFV+BESS'!$I$9-FI146,IF(AND(FB147&gt;0,FB147*$B$4+FI146&lt;=$B$2*'SFV+BESS'!$I$9,FB147&gt;'SFV+BESS'!$I$7),'SFV+BESS'!$I$7,0))))</f>
        <v>0</v>
      </c>
      <c r="FD147" s="27">
        <f>IF(AND(FB147&lt;0,FI146+FB147/$B$5&gt;$H$2,-FB147/'Carga-Descarga Año'!$B$5&lt;'SFV+BESS'!$I$7),FB147/$B$5,IF(AND(FB147&lt;0,FI146+FB147/$B$5&gt;$H$2,-FB147/'Carga-Descarga Año'!$B$5&gt;'SFV+BESS'!$I$7),-'SFV+BESS'!$I$7,IF(AND(FB147&lt;0,FI146+FB147/$B$5&lt;$H$2),-MIN('SFV+BESS'!$I$7,FI146-$H$2),0)))</f>
        <v>0</v>
      </c>
      <c r="FE147" s="33"/>
      <c r="FF147" s="33">
        <f t="shared" si="167"/>
        <v>0</v>
      </c>
      <c r="FG147" s="27">
        <f t="shared" si="207"/>
        <v>0</v>
      </c>
      <c r="FH147" s="27">
        <f t="shared" si="168"/>
        <v>0</v>
      </c>
      <c r="FI147" s="28">
        <f>IF((FI146+FC147+FD147)&gt;=$B$2*'SFV+BESS'!$I$9, $B$2*'SFV+BESS'!$I$9, (FI146+FC147+FD147))</f>
        <v>173.61249999999998</v>
      </c>
      <c r="FJ147" s="110">
        <f t="shared" si="208"/>
        <v>74.053982163182425</v>
      </c>
      <c r="FO147" s="251"/>
      <c r="FP147" s="41">
        <v>5.75</v>
      </c>
      <c r="FQ147" s="33">
        <f t="shared" si="182"/>
        <v>90.474946527938982</v>
      </c>
      <c r="FR147" s="33">
        <f>Gen_Cons_Horario!B7469</f>
        <v>0</v>
      </c>
      <c r="FS147" s="35">
        <f t="shared" si="219"/>
        <v>90.474946527938982</v>
      </c>
      <c r="FT147" s="116">
        <f>IF(AND(FS147&gt;0,FS147*$B$4+FZ146&lt;=$B$2*'SFV+BESS'!$I$9,FS147&lt;'SFV+BESS'!$I$7), FS147*$B$4, IF(AND(FS147&gt;0,FS147*$B$4+FZ146&gt;$B$2*'SFV+BESS'!$I$9,FS147*$B$4&lt;'SFV+BESS'!$I$7),$B$2*'SFV+BESS'!$I$9-FZ146,IF(AND(FS147&gt;0,FS147*$B$4+FZ146&gt;$B$2*'SFV+BESS'!$I$9,FS147*$B$4&gt;'SFV+BESS'!$I$7,FZ146&lt;$B$2*'SFV+BESS'!$I$9),$B$2*'SFV+BESS'!$I$9-FZ146,IF(AND(FS147&gt;0,FS147*$B$4+FZ146&lt;=$B$2*'SFV+BESS'!$I$9,FS147&gt;'SFV+BESS'!$I$7),'SFV+BESS'!$I$7,0))))</f>
        <v>0</v>
      </c>
      <c r="FU147" s="27">
        <f>IF(AND(FS147&lt;0,FZ146+FS147/$B$5&gt;$H$2,-FS147/'Carga-Descarga Año'!$B$5&lt;'SFV+BESS'!$I$7),FS147/$B$5,IF(AND(FS147&lt;0,FZ146+FS147/$B$5&gt;$H$2,-FS147/'Carga-Descarga Año'!$B$5&gt;'SFV+BESS'!$I$7),-'SFV+BESS'!$I$7,IF(AND(FS147&lt;0,FZ146+FS147/$B$5&lt;$H$2),-MIN('SFV+BESS'!$I$7,FZ146-$H$2),0)))</f>
        <v>0</v>
      </c>
      <c r="FV147" s="33"/>
      <c r="FW147" s="33">
        <f t="shared" si="169"/>
        <v>0</v>
      </c>
      <c r="FX147" s="27">
        <f t="shared" si="209"/>
        <v>0</v>
      </c>
      <c r="FY147" s="27">
        <f t="shared" si="170"/>
        <v>0</v>
      </c>
      <c r="FZ147" s="28">
        <f>IF((FZ146+FT147+FU147)&gt;=$B$2*'SFV+BESS'!$I$9, $B$2*'SFV+BESS'!$I$9, (FZ146+FT147+FU147))</f>
        <v>173.61249999999998</v>
      </c>
      <c r="GA147" s="110">
        <f t="shared" si="210"/>
        <v>90.474946527938982</v>
      </c>
      <c r="GF147" s="251"/>
      <c r="GG147" s="41">
        <v>5.75</v>
      </c>
      <c r="GH147" s="33">
        <f t="shared" si="183"/>
        <v>95.072145615161062</v>
      </c>
      <c r="GI147" s="33">
        <f>Gen_Cons_Horario!B8189</f>
        <v>0</v>
      </c>
      <c r="GJ147" s="35">
        <f t="shared" si="153"/>
        <v>95.072145615161062</v>
      </c>
      <c r="GK147" s="116">
        <f>IF(AND(GJ147&gt;0,GJ147*$B$4+GQ146&lt;=$B$2*'SFV+BESS'!$I$9,GJ147&lt;'SFV+BESS'!$I$7), GJ147*$B$4, IF(AND(GJ147&gt;0,GJ147*$B$4+GQ146&gt;$B$2*'SFV+BESS'!$I$9,GJ147*$B$4&lt;'SFV+BESS'!$I$7),$B$2*'SFV+BESS'!$I$9-GQ146,IF(AND(GJ147&gt;0,GJ147*$B$4+GQ146&gt;$B$2*'SFV+BESS'!$I$9,GJ147*$B$4&gt;'SFV+BESS'!$I$7,GQ146&lt;$B$2*'SFV+BESS'!$I$9),$B$2*'SFV+BESS'!$I$9-GQ146,IF(AND(GJ147&gt;0,GJ147*$B$4+GQ146&lt;=$B$2*'SFV+BESS'!$I$9,GJ147&gt;'SFV+BESS'!$I$7),'SFV+BESS'!$I$7,0))))</f>
        <v>0</v>
      </c>
      <c r="GL147" s="27">
        <f>IF(AND(GJ147&lt;0,GQ146+GJ147/$B$5&gt;$H$2,-GJ147/'Carga-Descarga Año'!$B$5&lt;'SFV+BESS'!$I$7),GJ147/$B$5,IF(AND(GJ147&lt;0,GQ146+GJ147/$B$5&gt;$H$2,-GJ147/'Carga-Descarga Año'!$B$5&gt;'SFV+BESS'!$I$7),-'SFV+BESS'!$I$7,IF(AND(GJ147&lt;0,GQ146+GJ147/$B$5&lt;$H$2),-MIN('SFV+BESS'!$I$7,GQ146-$H$2),0)))</f>
        <v>0</v>
      </c>
      <c r="GM147" s="33"/>
      <c r="GN147" s="33">
        <f t="shared" si="171"/>
        <v>0</v>
      </c>
      <c r="GO147" s="27">
        <f t="shared" si="211"/>
        <v>0</v>
      </c>
      <c r="GP147" s="27">
        <f t="shared" si="172"/>
        <v>0</v>
      </c>
      <c r="GQ147" s="28">
        <f>IF((GQ146+GK147+GL147)&gt;=$B$2*'SFV+BESS'!$I$9, $B$2*'SFV+BESS'!$I$9, (GQ146+GK147+GL147))</f>
        <v>173.61249999999998</v>
      </c>
      <c r="GR147" s="110">
        <f t="shared" si="212"/>
        <v>95.072145615161062</v>
      </c>
    </row>
    <row r="148" spans="1:200">
      <c r="A148" s="249"/>
      <c r="B148" s="41">
        <v>5.7916666666666696</v>
      </c>
      <c r="C148" s="38">
        <f t="shared" si="154"/>
        <v>79.925483788312661</v>
      </c>
      <c r="D148" s="2">
        <f>Gen_Cons_Horario!B174</f>
        <v>63.384500000000003</v>
      </c>
      <c r="E148" s="140">
        <f t="shared" si="184"/>
        <v>16.540983788312658</v>
      </c>
      <c r="F148" s="116">
        <f>IF(AND(E148&gt;0,E148*$B$4+L147&lt;=$B$2*'SFV+BESS'!$I$9,E148&lt;'SFV+BESS'!$I$7), E148*$B$4, IF(AND(E148&gt;0,E148*$B$4+L147&gt;$B$2*'SFV+BESS'!$I$9,E148*$B$4&lt;'SFV+BESS'!$I$7),$B$2*'SFV+BESS'!$I$9-L147,IF(AND(E148&gt;0,E148*$B$4+L147&gt;$B$2*'SFV+BESS'!$I$9,E148*$B$4&gt;'SFV+BESS'!$I$7,L147&lt;$B$2*'SFV+BESS'!$I$9),$B$2*'SFV+BESS'!$I$9-L147,IF(AND(E148&gt;0,E148*$B$4+L147&lt;=$B$2*'SFV+BESS'!$I$9,E148&gt;'SFV+BESS'!$I$7),'SFV+BESS'!$I$7,0))))</f>
        <v>0</v>
      </c>
      <c r="G148" s="27">
        <f>IF(AND(E148&lt;0,L147+E148/$B$5&gt;$H$2,-E148/'Carga-Descarga Año'!$B$5&lt;'SFV+BESS'!$I$7),E148/$B$5,IF(AND(E148&lt;0,L147+E148/$B$5&gt;$H$2,-E148/'Carga-Descarga Año'!$B$5&gt;'SFV+BESS'!$I$7),-'SFV+BESS'!$I$7,IF(AND(E148&lt;0,L147+E148/$B$5&lt;$H$2),-MIN('SFV+BESS'!$I$7,L147-$H$2),0)))</f>
        <v>0</v>
      </c>
      <c r="I148" s="38">
        <f t="shared" si="185"/>
        <v>63.384500000000003</v>
      </c>
      <c r="J148" s="27">
        <f t="shared" si="187"/>
        <v>0</v>
      </c>
      <c r="K148" s="27">
        <f t="shared" si="186"/>
        <v>0</v>
      </c>
      <c r="L148" s="28">
        <f>IF((L147+F148+G148)&gt;=$B$2*'SFV+BESS'!$I$9, $B$2*'SFV+BESS'!$I$9, (L147+F148+G148))</f>
        <v>173.61249999999998</v>
      </c>
      <c r="M148" s="110">
        <f t="shared" si="188"/>
        <v>16.540983788312658</v>
      </c>
      <c r="R148" s="251"/>
      <c r="S148" s="41">
        <v>5.7916666666666696</v>
      </c>
      <c r="T148" s="2">
        <f t="shared" si="173"/>
        <v>73.959352377759757</v>
      </c>
      <c r="U148" s="2">
        <f>Gen_Cons_Horario!B918</f>
        <v>37.285000000000004</v>
      </c>
      <c r="V148" s="35">
        <f t="shared" si="148"/>
        <v>36.674352377759753</v>
      </c>
      <c r="W148" s="116">
        <f>IF(AND(V148&gt;0,V148*$B$4+AC147&lt;=$B$2*'SFV+BESS'!$I$9,V148&lt;'SFV+BESS'!$I$7), V148*$B$4, IF(AND(V148&gt;0,V148*$B$4+AC147&gt;$B$2*'SFV+BESS'!$I$9,V148*$B$4&lt;'SFV+BESS'!$I$7),$B$2*'SFV+BESS'!$I$9-AC147,IF(AND(V148&gt;0,V148*$B$4+AC147&gt;$B$2*'SFV+BESS'!$I$9,V148*$B$4&gt;'SFV+BESS'!$I$7,AC147&lt;$B$2*'SFV+BESS'!$I$9),$B$2*'SFV+BESS'!$I$9-AC147,IF(AND(V148&gt;0,V148*$B$4+AC147&lt;=$B$2*'SFV+BESS'!$I$9,V148&gt;'SFV+BESS'!$I$7),'SFV+BESS'!$I$7,0))))</f>
        <v>0</v>
      </c>
      <c r="X148" s="27">
        <f>IF(AND(V148&lt;0,AC147+V148/$B$5&gt;$H$2,-V148/'Carga-Descarga Año'!$B$5&lt;'SFV+BESS'!$I$7),V148/$B$5,IF(AND(V148&lt;0,AC147+V148/$B$5&gt;$H$2,-V148/'Carga-Descarga Año'!$B$5&gt;'SFV+BESS'!$I$7),-'SFV+BESS'!$I$7,IF(AND(V148&lt;0,AC147+V148/$B$5&lt;$H$2),-MIN('SFV+BESS'!$I$7,AC147-$H$2),0)))</f>
        <v>0</v>
      </c>
      <c r="Z148" s="33">
        <f t="shared" si="214"/>
        <v>37.285000000000004</v>
      </c>
      <c r="AA148" s="27">
        <f t="shared" si="189"/>
        <v>0</v>
      </c>
      <c r="AB148" s="27">
        <f t="shared" si="213"/>
        <v>0</v>
      </c>
      <c r="AC148" s="28">
        <f>IF((AC147+W148+X148)&gt;=$B$2*'SFV+BESS'!$I$9, $B$2*'SFV+BESS'!$I$9, (AC147+W148+X148))</f>
        <v>173.61249999999998</v>
      </c>
      <c r="AD148" s="110">
        <f t="shared" si="190"/>
        <v>36.674352377759753</v>
      </c>
      <c r="AI148" s="251"/>
      <c r="AJ148" s="41">
        <v>5.7916666666666696</v>
      </c>
      <c r="AK148" s="52">
        <f t="shared" si="174"/>
        <v>36.25870067053912</v>
      </c>
      <c r="AL148" s="33">
        <f>Gen_Cons_Horario!B1590</f>
        <v>22.371000000000002</v>
      </c>
      <c r="AM148" s="35">
        <f t="shared" si="149"/>
        <v>13.887700670539118</v>
      </c>
      <c r="AN148" s="116">
        <f>IF(AND(AM148&gt;0,AM148*$B$4+AT147&lt;=$B$2*'SFV+BESS'!$I$9,AM148&lt;'SFV+BESS'!$I$7), AM148*$B$4, IF(AND(AM148&gt;0,AM148*$B$4+AT147&gt;$B$2*'SFV+BESS'!$I$9,AM148*$B$4&lt;'SFV+BESS'!$I$7),$B$2*'SFV+BESS'!$I$9-AT147,IF(AND(AM148&gt;0,AM148*$B$4+AT147&gt;$B$2*'SFV+BESS'!$I$9,AM148*$B$4&gt;'SFV+BESS'!$I$7,AT147&lt;$B$2*'SFV+BESS'!$I$9),$B$2*'SFV+BESS'!$I$9-AT147,IF(AND(AM148&gt;0,AM148*$B$4+AT147&lt;=$B$2*'SFV+BESS'!$I$9,AM148&gt;'SFV+BESS'!$I$7),'SFV+BESS'!$I$7,0))))</f>
        <v>0</v>
      </c>
      <c r="AO148" s="27">
        <f>IF(AND(AM148&lt;0,AT147+AM148/$B$5&gt;$H$2,-AM148/'Carga-Descarga Año'!$B$5&lt;'SFV+BESS'!$I$7),AM148/$B$5,IF(AND(AM148&lt;0,AT147+AM148/$B$5&gt;$H$2,-AM148/'Carga-Descarga Año'!$B$5&gt;'SFV+BESS'!$I$7),-'SFV+BESS'!$I$7,IF(AND(AM148&lt;0,AT147+AM148/$B$5&lt;$H$2),-MIN('SFV+BESS'!$I$7,AT147-$H$2),0)))</f>
        <v>0</v>
      </c>
      <c r="AP148" s="33"/>
      <c r="AQ148" s="33">
        <f t="shared" si="155"/>
        <v>22.371000000000002</v>
      </c>
      <c r="AR148" s="27">
        <f t="shared" si="191"/>
        <v>0</v>
      </c>
      <c r="AS148" s="27">
        <f t="shared" si="156"/>
        <v>0</v>
      </c>
      <c r="AT148" s="28">
        <f>IF((AT147+AN148+AO148)&gt;=$B$2*'SFV+BESS'!$I$9, $B$2*'SFV+BESS'!$I$9, (AT147+AN148+AO148))</f>
        <v>173.61249999999998</v>
      </c>
      <c r="AU148" s="110">
        <f t="shared" si="192"/>
        <v>13.887700670539118</v>
      </c>
      <c r="AZ148" s="251"/>
      <c r="BA148" s="41">
        <v>5.7916666666666696</v>
      </c>
      <c r="BB148" s="33">
        <f t="shared" si="175"/>
        <v>0.19541569172195167</v>
      </c>
      <c r="BC148" s="33">
        <f>Gen_Cons_Horario!B2334</f>
        <v>0</v>
      </c>
      <c r="BD148" s="35">
        <f t="shared" si="150"/>
        <v>0.19541569172195167</v>
      </c>
      <c r="BE148" s="116">
        <f>IF(AND(BD148&gt;0,BD148*$B$4+BK147&lt;=$B$2*'SFV+BESS'!$I$9,BD148&lt;'SFV+BESS'!$I$7), BD148*$B$4, IF(AND(BD148&gt;0,BD148*$B$4+BK147&gt;$B$2*'SFV+BESS'!$I$9,BD148*$B$4&lt;'SFV+BESS'!$I$7),$B$2*'SFV+BESS'!$I$9-BK147,IF(AND(BD148&gt;0,BD148*$B$4+BK147&gt;$B$2*'SFV+BESS'!$I$9,BD148*$B$4&gt;'SFV+BESS'!$I$7,BK147&lt;$B$2*'SFV+BESS'!$I$9),$B$2*'SFV+BESS'!$I$9-BK147,IF(AND(BD148&gt;0,BD148*$B$4+BK147&lt;=$B$2*'SFV+BESS'!$I$9,BD148&gt;'SFV+BESS'!$I$7),'SFV+BESS'!$I$7,0))))</f>
        <v>0</v>
      </c>
      <c r="BF148" s="27">
        <f>IF(AND(BD148&lt;0,BK147+BD148/$B$5&gt;$H$2,-BD148/'Carga-Descarga Año'!$B$5&lt;'SFV+BESS'!$I$7),BD148/$B$5,IF(AND(BD148&lt;0,BK147+BD148/$B$5&gt;$H$2,-BD148/'Carga-Descarga Año'!$B$5&gt;'SFV+BESS'!$I$7),-'SFV+BESS'!$I$7,IF(AND(BD148&lt;0,BK147+BD148/$B$5&lt;$H$2),-MIN('SFV+BESS'!$I$7,BK147-$H$2),0)))</f>
        <v>0</v>
      </c>
      <c r="BG148" s="33"/>
      <c r="BH148" s="33">
        <f t="shared" si="157"/>
        <v>0</v>
      </c>
      <c r="BI148" s="27">
        <f t="shared" si="193"/>
        <v>0</v>
      </c>
      <c r="BJ148" s="27">
        <f t="shared" si="158"/>
        <v>0</v>
      </c>
      <c r="BK148" s="28">
        <f>IF((BK147+BE148+BF148)&gt;=$B$2*'SFV+BESS'!$I$9, $B$2*'SFV+BESS'!$I$9, (BK147+BE148+BF148))</f>
        <v>173.61249999999998</v>
      </c>
      <c r="BL148" s="110">
        <f t="shared" si="194"/>
        <v>0.19541569172195167</v>
      </c>
      <c r="BQ148" s="251"/>
      <c r="BR148" s="41">
        <v>5.7916666666666696</v>
      </c>
      <c r="BS148" s="33">
        <f t="shared" si="176"/>
        <v>0</v>
      </c>
      <c r="BT148" s="33">
        <f>Gen_Cons_Horario!B3054</f>
        <v>0</v>
      </c>
      <c r="BU148" s="35">
        <f t="shared" si="151"/>
        <v>0</v>
      </c>
      <c r="BV148" s="116">
        <f>IF(AND(BU148&gt;0,BU148*$B$4+CB147&lt;=$B$2*'SFV+BESS'!$I$9,BU148&lt;'SFV+BESS'!$I$7), BU148*$B$4, IF(AND(BU148&gt;0,BU148*$B$4+CB147&gt;$B$2*'SFV+BESS'!$I$9,BU148*$B$4&lt;'SFV+BESS'!$I$7),$B$2*'SFV+BESS'!$I$9-CB147,IF(AND(BU148&gt;0,BU148*$B$4+CB147&gt;$B$2*'SFV+BESS'!$I$9,BU148*$B$4&gt;'SFV+BESS'!$I$7,CB147&lt;$B$2*'SFV+BESS'!$I$9),$B$2*'SFV+BESS'!$I$9-CB147,IF(AND(BU148&gt;0,BU148*$B$4+CB147&lt;=$B$2*'SFV+BESS'!$I$9,BU148&gt;'SFV+BESS'!$I$7),'SFV+BESS'!$I$7,0))))</f>
        <v>0</v>
      </c>
      <c r="BW148" s="27">
        <f>IF(AND(BU148&lt;0,CB147+BU148/$B$5&gt;$H$2,-BU148/'Carga-Descarga Año'!$B$5&lt;'SFV+BESS'!$I$7),BU148/$B$5,IF(AND(BU148&lt;0,CB147+BU148/$B$5&gt;$H$2,-BU148/'Carga-Descarga Año'!$B$5&gt;'SFV+BESS'!$I$7),-'SFV+BESS'!$I$7,IF(AND(BU148&lt;0,CB147+BU148/$B$5&lt;$H$2),-MIN('SFV+BESS'!$I$7,CB147-$H$2),0)))</f>
        <v>0</v>
      </c>
      <c r="BX148" s="33"/>
      <c r="BY148" s="33">
        <f t="shared" si="159"/>
        <v>0</v>
      </c>
      <c r="BZ148" s="27">
        <f t="shared" si="195"/>
        <v>0</v>
      </c>
      <c r="CA148" s="27">
        <f t="shared" si="196"/>
        <v>0</v>
      </c>
      <c r="CB148" s="28">
        <f>IF((CB147+BV148+BW148)&gt;=$B$2*'SFV+BESS'!$I$9, $B$2*'SFV+BESS'!$I$9, (CB147+BV148+BW148))</f>
        <v>173.61249999999998</v>
      </c>
      <c r="CC148" s="110">
        <f t="shared" si="197"/>
        <v>0</v>
      </c>
      <c r="CH148" s="251"/>
      <c r="CI148" s="41">
        <v>5.7916666666666696</v>
      </c>
      <c r="CJ148" s="33">
        <f t="shared" si="177"/>
        <v>0</v>
      </c>
      <c r="CK148" s="33">
        <f>Gen_Cons_Horario!B3798</f>
        <v>0</v>
      </c>
      <c r="CL148" s="35">
        <f t="shared" si="152"/>
        <v>0</v>
      </c>
      <c r="CM148" s="116">
        <f>IF(AND(CL148&gt;0,CL148*$B$4+CS147&lt;=$B$2*'SFV+BESS'!$I$9,CL148&lt;'SFV+BESS'!$I$7), CL148*$B$4, IF(AND(CL148&gt;0,CL148*$B$4+CS147&gt;$B$2*'SFV+BESS'!$I$9,CL148*$B$4&lt;'SFV+BESS'!$I$7),$B$2*'SFV+BESS'!$I$9-CS147,IF(AND(CL148&gt;0,CL148*$B$4+CS147&gt;$B$2*'SFV+BESS'!$I$9,CL148*$B$4&gt;'SFV+BESS'!$I$7,CS147&lt;$B$2*'SFV+BESS'!$I$9),$B$2*'SFV+BESS'!$I$9-CS147,IF(AND(CL148&gt;0,CL148*$B$4+CS147&lt;=$B$2*'SFV+BESS'!$I$9,CL148&gt;'SFV+BESS'!$I$7),'SFV+BESS'!$I$7,0))))</f>
        <v>0</v>
      </c>
      <c r="CN148" s="27">
        <f>IF(AND(CL148&lt;0,CS147+CL148/$B$5&gt;$H$2,-CL148/'Carga-Descarga Año'!$B$5&lt;'SFV+BESS'!$I$7),CL148/$B$5,IF(AND(CL148&lt;0,CS147+CL148/$B$5&gt;$H$2,-CL148/'Carga-Descarga Año'!$B$5&gt;'SFV+BESS'!$I$7),-'SFV+BESS'!$I$7,IF(AND(CL148&lt;0,CS147+CL148/$B$5&lt;$H$2),-MIN('SFV+BESS'!$I$7,CS147-$H$2),0)))</f>
        <v>0</v>
      </c>
      <c r="CO148" s="33"/>
      <c r="CP148" s="33">
        <f t="shared" si="160"/>
        <v>0</v>
      </c>
      <c r="CQ148" s="27">
        <f t="shared" si="198"/>
        <v>0</v>
      </c>
      <c r="CR148" s="27">
        <f t="shared" si="161"/>
        <v>0</v>
      </c>
      <c r="CS148" s="28">
        <f>IF((CS147+CM148+CN148)&gt;=$B$2*'SFV+BESS'!$I$9, $B$2*'SFV+BESS'!$I$9, (CS147+CM148+CN148))</f>
        <v>173.61249999999998</v>
      </c>
      <c r="CT148" s="110">
        <f t="shared" si="199"/>
        <v>0</v>
      </c>
      <c r="CY148" s="251"/>
      <c r="CZ148" s="41">
        <v>5.7916666666666696</v>
      </c>
      <c r="DA148" s="33">
        <f t="shared" si="178"/>
        <v>0</v>
      </c>
      <c r="DB148" s="33">
        <f>Gen_Cons_Horario!B4518</f>
        <v>0</v>
      </c>
      <c r="DC148" s="35">
        <f t="shared" si="215"/>
        <v>0</v>
      </c>
      <c r="DD148" s="116">
        <f>IF(AND(DC148&gt;0,DC148*$B$4+DJ147&lt;=$B$2*'SFV+BESS'!$I$9,DC148&lt;'SFV+BESS'!$I$7), DC148*$B$4, IF(AND(DC148&gt;0,DC148*$B$4+DJ147&gt;$B$2*'SFV+BESS'!$I$9,DC148*$B$4&lt;'SFV+BESS'!$I$7),$B$2*'SFV+BESS'!$I$9-DJ147,IF(AND(DC148&gt;0,DC148*$B$4+DJ147&gt;$B$2*'SFV+BESS'!$I$9,DC148*$B$4&gt;'SFV+BESS'!$I$7,DJ147&lt;$B$2*'SFV+BESS'!$I$9),$B$2*'SFV+BESS'!$I$9-DJ147,IF(AND(DC148&gt;0,DC148*$B$4+DJ147&lt;=$B$2*'SFV+BESS'!$I$9,DC148&gt;'SFV+BESS'!$I$7),'SFV+BESS'!$I$7,0))))</f>
        <v>0</v>
      </c>
      <c r="DE148" s="27">
        <f>IF(AND(DC148&lt;0,DJ147+DC148/$B$5&gt;$H$2,-DC148/'Carga-Descarga Año'!$B$5&lt;'SFV+BESS'!$I$7),DC148/$B$5,IF(AND(DC148&lt;0,DJ147+DC148/$B$5&gt;$H$2,-DC148/'Carga-Descarga Año'!$B$5&gt;'SFV+BESS'!$I$7),-'SFV+BESS'!$I$7,IF(AND(DC148&lt;0,DJ147+DC148/$B$5&lt;$H$2),-MIN('SFV+BESS'!$I$7,DJ147-$H$2),0)))</f>
        <v>0</v>
      </c>
      <c r="DF148" s="33"/>
      <c r="DG148" s="33">
        <f t="shared" si="162"/>
        <v>0</v>
      </c>
      <c r="DH148" s="27">
        <f t="shared" si="200"/>
        <v>0</v>
      </c>
      <c r="DI148" s="27">
        <f t="shared" si="201"/>
        <v>0</v>
      </c>
      <c r="DJ148" s="28">
        <f>IF((DJ147+DD148+DE148)&gt;=$B$2*'SFV+BESS'!$I$9, $B$2*'SFV+BESS'!$I$9, (DJ147+DD148+DE148))</f>
        <v>173.61249999999998</v>
      </c>
      <c r="DK148" s="110">
        <f t="shared" si="202"/>
        <v>0</v>
      </c>
      <c r="DP148" s="251"/>
      <c r="DQ148" s="41">
        <v>5.7916666666666696</v>
      </c>
      <c r="DR148" s="33">
        <f t="shared" si="179"/>
        <v>0</v>
      </c>
      <c r="DS148" s="33">
        <f>Gen_Cons_Horario!B5262</f>
        <v>0</v>
      </c>
      <c r="DT148" s="35">
        <f t="shared" si="216"/>
        <v>0</v>
      </c>
      <c r="DU148" s="116">
        <f>IF(AND(DT148&gt;0,DT148*$B$4+EA147&lt;=$B$2*'SFV+BESS'!$I$9,DT148&lt;'SFV+BESS'!$I$7), DT148*$B$4, IF(AND(DT148&gt;0,DT148*$B$4+EA147&gt;$B$2*'SFV+BESS'!$I$9,DT148*$B$4&lt;'SFV+BESS'!$I$7),$B$2*'SFV+BESS'!$I$9-EA147,IF(AND(DT148&gt;0,DT148*$B$4+EA147&gt;$B$2*'SFV+BESS'!$I$9,DT148*$B$4&gt;'SFV+BESS'!$I$7,EA147&lt;$B$2*'SFV+BESS'!$I$9),$B$2*'SFV+BESS'!$I$9-EA147,IF(AND(DT148&gt;0,DT148*$B$4+EA147&lt;=$B$2*'SFV+BESS'!$I$9,DT148&gt;'SFV+BESS'!$I$7),'SFV+BESS'!$I$7,0))))</f>
        <v>0</v>
      </c>
      <c r="DV148" s="27">
        <f>IF(AND(DT148&lt;0,EA147+DT148/$B$5&gt;$H$2,-DT148/'Carga-Descarga Año'!$B$5&lt;'SFV+BESS'!$I$7),DT148/$B$5,IF(AND(DT148&lt;0,EA147+DT148/$B$5&gt;$H$2,-DT148/'Carga-Descarga Año'!$B$5&gt;'SFV+BESS'!$I$7),-'SFV+BESS'!$I$7,IF(AND(DT148&lt;0,EA147+DT148/$B$5&lt;$H$2),-MIN('SFV+BESS'!$I$7,EA147-$H$2),0)))</f>
        <v>0</v>
      </c>
      <c r="DW148" s="33"/>
      <c r="DX148" s="33">
        <f t="shared" si="163"/>
        <v>0</v>
      </c>
      <c r="DY148" s="27">
        <f t="shared" si="203"/>
        <v>0</v>
      </c>
      <c r="DZ148" s="27">
        <f t="shared" si="164"/>
        <v>0</v>
      </c>
      <c r="EA148" s="28">
        <f>IF((EA147+DU148+DV148)&gt;=$B$2*'SFV+BESS'!$I$9, $B$2*'SFV+BESS'!$I$9, (EA147+DU148+DV148))</f>
        <v>173.61249999999998</v>
      </c>
      <c r="EB148" s="110">
        <f t="shared" si="204"/>
        <v>0</v>
      </c>
      <c r="EG148" s="251"/>
      <c r="EH148" s="41">
        <v>5.7916666666666696</v>
      </c>
      <c r="EI148" s="33">
        <f t="shared" si="180"/>
        <v>9.0697756845593993</v>
      </c>
      <c r="EJ148" s="33">
        <f>Gen_Cons_Horario!B6006</f>
        <v>0</v>
      </c>
      <c r="EK148" s="35">
        <f t="shared" si="217"/>
        <v>9.0697756845593993</v>
      </c>
      <c r="EL148" s="116">
        <f>IF(AND(EK148&gt;0,EK148*$B$4+ER147&lt;=$B$2*'SFV+BESS'!$I$9,EK148&lt;'SFV+BESS'!$I$7), EK148*$B$4, IF(AND(EK148&gt;0,EK148*$B$4+ER147&gt;$B$2*'SFV+BESS'!$I$9,EK148*$B$4&lt;'SFV+BESS'!$I$7),$B$2*'SFV+BESS'!$I$9-ER147,IF(AND(EK148&gt;0,EK148*$B$4+ER147&gt;$B$2*'SFV+BESS'!$I$9,EK148*$B$4&gt;'SFV+BESS'!$I$7,ER147&lt;$B$2*'SFV+BESS'!$I$9),$B$2*'SFV+BESS'!$I$9-ER147,IF(AND(EK148&gt;0,EK148*$B$4+ER147&lt;=$B$2*'SFV+BESS'!$I$9,EK148&gt;'SFV+BESS'!$I$7),'SFV+BESS'!$I$7,0))))</f>
        <v>0</v>
      </c>
      <c r="EM148" s="27">
        <f>IF(AND(EK148&lt;0,ER147+EK148/$B$5&gt;$H$2,-EK148/'Carga-Descarga Año'!$B$5&lt;'SFV+BESS'!$I$7),EK148/$B$5,IF(AND(EK148&lt;0,ER147+EK148/$B$5&gt;$H$2,-EK148/'Carga-Descarga Año'!$B$5&gt;'SFV+BESS'!$I$7),-'SFV+BESS'!$I$7,IF(AND(EK148&lt;0,ER147+EK148/$B$5&lt;$H$2),-MIN('SFV+BESS'!$I$7,ER147-$H$2),0)))</f>
        <v>0</v>
      </c>
      <c r="EN148" s="33"/>
      <c r="EO148" s="33">
        <f t="shared" si="165"/>
        <v>0</v>
      </c>
      <c r="EP148" s="27">
        <f t="shared" si="205"/>
        <v>0</v>
      </c>
      <c r="EQ148" s="27">
        <f t="shared" si="166"/>
        <v>0</v>
      </c>
      <c r="ER148" s="28">
        <f>IF((ER147+EL148+EM148)&gt;=$B$2*'SFV+BESS'!$I$9, $B$2*'SFV+BESS'!$I$9, (ER147+EL148+EM148))</f>
        <v>173.61249999999998</v>
      </c>
      <c r="ES148" s="110">
        <f t="shared" si="206"/>
        <v>9.0697756845593993</v>
      </c>
      <c r="EX148" s="251"/>
      <c r="EY148" s="41">
        <v>5.7916666666666696</v>
      </c>
      <c r="EZ148" s="33">
        <f t="shared" si="181"/>
        <v>26.14792669163916</v>
      </c>
      <c r="FA148" s="33">
        <f>Gen_Cons_Horario!B6726</f>
        <v>0</v>
      </c>
      <c r="FB148" s="35">
        <f t="shared" si="218"/>
        <v>26.14792669163916</v>
      </c>
      <c r="FC148" s="116">
        <f>IF(AND(FB148&gt;0,FB148*$B$4+FI147&lt;=$B$2*'SFV+BESS'!$I$9,FB148&lt;'SFV+BESS'!$I$7), FB148*$B$4, IF(AND(FB148&gt;0,FB148*$B$4+FI147&gt;$B$2*'SFV+BESS'!$I$9,FB148*$B$4&lt;'SFV+BESS'!$I$7),$B$2*'SFV+BESS'!$I$9-FI147,IF(AND(FB148&gt;0,FB148*$B$4+FI147&gt;$B$2*'SFV+BESS'!$I$9,FB148*$B$4&gt;'SFV+BESS'!$I$7,FI147&lt;$B$2*'SFV+BESS'!$I$9),$B$2*'SFV+BESS'!$I$9-FI147,IF(AND(FB148&gt;0,FB148*$B$4+FI147&lt;=$B$2*'SFV+BESS'!$I$9,FB148&gt;'SFV+BESS'!$I$7),'SFV+BESS'!$I$7,0))))</f>
        <v>0</v>
      </c>
      <c r="FD148" s="27">
        <f>IF(AND(FB148&lt;0,FI147+FB148/$B$5&gt;$H$2,-FB148/'Carga-Descarga Año'!$B$5&lt;'SFV+BESS'!$I$7),FB148/$B$5,IF(AND(FB148&lt;0,FI147+FB148/$B$5&gt;$H$2,-FB148/'Carga-Descarga Año'!$B$5&gt;'SFV+BESS'!$I$7),-'SFV+BESS'!$I$7,IF(AND(FB148&lt;0,FI147+FB148/$B$5&lt;$H$2),-MIN('SFV+BESS'!$I$7,FI147-$H$2),0)))</f>
        <v>0</v>
      </c>
      <c r="FE148" s="33"/>
      <c r="FF148" s="33">
        <f t="shared" si="167"/>
        <v>0</v>
      </c>
      <c r="FG148" s="27">
        <f t="shared" si="207"/>
        <v>0</v>
      </c>
      <c r="FH148" s="27">
        <f t="shared" si="168"/>
        <v>0</v>
      </c>
      <c r="FI148" s="28">
        <f>IF((FI147+FC148+FD148)&gt;=$B$2*'SFV+BESS'!$I$9, $B$2*'SFV+BESS'!$I$9, (FI147+FC148+FD148))</f>
        <v>173.61249999999998</v>
      </c>
      <c r="FJ148" s="110">
        <f t="shared" si="208"/>
        <v>26.14792669163916</v>
      </c>
      <c r="FO148" s="251"/>
      <c r="FP148" s="41">
        <v>5.7916666666666696</v>
      </c>
      <c r="FQ148" s="33">
        <f t="shared" si="182"/>
        <v>59.231799525485236</v>
      </c>
      <c r="FR148" s="33">
        <f>Gen_Cons_Horario!B7470</f>
        <v>0</v>
      </c>
      <c r="FS148" s="35">
        <f t="shared" si="219"/>
        <v>59.231799525485236</v>
      </c>
      <c r="FT148" s="116">
        <f>IF(AND(FS148&gt;0,FS148*$B$4+FZ147&lt;=$B$2*'SFV+BESS'!$I$9,FS148&lt;'SFV+BESS'!$I$7), FS148*$B$4, IF(AND(FS148&gt;0,FS148*$B$4+FZ147&gt;$B$2*'SFV+BESS'!$I$9,FS148*$B$4&lt;'SFV+BESS'!$I$7),$B$2*'SFV+BESS'!$I$9-FZ147,IF(AND(FS148&gt;0,FS148*$B$4+FZ147&gt;$B$2*'SFV+BESS'!$I$9,FS148*$B$4&gt;'SFV+BESS'!$I$7,FZ147&lt;$B$2*'SFV+BESS'!$I$9),$B$2*'SFV+BESS'!$I$9-FZ147,IF(AND(FS148&gt;0,FS148*$B$4+FZ147&lt;=$B$2*'SFV+BESS'!$I$9,FS148&gt;'SFV+BESS'!$I$7),'SFV+BESS'!$I$7,0))))</f>
        <v>0</v>
      </c>
      <c r="FU148" s="27">
        <f>IF(AND(FS148&lt;0,FZ147+FS148/$B$5&gt;$H$2,-FS148/'Carga-Descarga Año'!$B$5&lt;'SFV+BESS'!$I$7),FS148/$B$5,IF(AND(FS148&lt;0,FZ147+FS148/$B$5&gt;$H$2,-FS148/'Carga-Descarga Año'!$B$5&gt;'SFV+BESS'!$I$7),-'SFV+BESS'!$I$7,IF(AND(FS148&lt;0,FZ147+FS148/$B$5&lt;$H$2),-MIN('SFV+BESS'!$I$7,FZ147-$H$2),0)))</f>
        <v>0</v>
      </c>
      <c r="FV148" s="33"/>
      <c r="FW148" s="33">
        <f t="shared" si="169"/>
        <v>0</v>
      </c>
      <c r="FX148" s="27">
        <f t="shared" si="209"/>
        <v>0</v>
      </c>
      <c r="FY148" s="27">
        <f t="shared" si="170"/>
        <v>0</v>
      </c>
      <c r="FZ148" s="28">
        <f>IF((FZ147+FT148+FU148)&gt;=$B$2*'SFV+BESS'!$I$9, $B$2*'SFV+BESS'!$I$9, (FZ147+FT148+FU148))</f>
        <v>173.61249999999998</v>
      </c>
      <c r="GA148" s="110">
        <f t="shared" si="210"/>
        <v>59.231799525485236</v>
      </c>
      <c r="GF148" s="251"/>
      <c r="GG148" s="41">
        <v>5.7916666666666696</v>
      </c>
      <c r="GH148" s="33">
        <f t="shared" si="183"/>
        <v>72.477839404150572</v>
      </c>
      <c r="GI148" s="33">
        <f>Gen_Cons_Horario!B8190</f>
        <v>0</v>
      </c>
      <c r="GJ148" s="35">
        <f t="shared" si="153"/>
        <v>72.477839404150572</v>
      </c>
      <c r="GK148" s="116">
        <f>IF(AND(GJ148&gt;0,GJ148*$B$4+GQ147&lt;=$B$2*'SFV+BESS'!$I$9,GJ148&lt;'SFV+BESS'!$I$7), GJ148*$B$4, IF(AND(GJ148&gt;0,GJ148*$B$4+GQ147&gt;$B$2*'SFV+BESS'!$I$9,GJ148*$B$4&lt;'SFV+BESS'!$I$7),$B$2*'SFV+BESS'!$I$9-GQ147,IF(AND(GJ148&gt;0,GJ148*$B$4+GQ147&gt;$B$2*'SFV+BESS'!$I$9,GJ148*$B$4&gt;'SFV+BESS'!$I$7,GQ147&lt;$B$2*'SFV+BESS'!$I$9),$B$2*'SFV+BESS'!$I$9-GQ147,IF(AND(GJ148&gt;0,GJ148*$B$4+GQ147&lt;=$B$2*'SFV+BESS'!$I$9,GJ148&gt;'SFV+BESS'!$I$7),'SFV+BESS'!$I$7,0))))</f>
        <v>0</v>
      </c>
      <c r="GL148" s="27">
        <f>IF(AND(GJ148&lt;0,GQ147+GJ148/$B$5&gt;$H$2,-GJ148/'Carga-Descarga Año'!$B$5&lt;'SFV+BESS'!$I$7),GJ148/$B$5,IF(AND(GJ148&lt;0,GQ147+GJ148/$B$5&gt;$H$2,-GJ148/'Carga-Descarga Año'!$B$5&gt;'SFV+BESS'!$I$7),-'SFV+BESS'!$I$7,IF(AND(GJ148&lt;0,GQ147+GJ148/$B$5&lt;$H$2),-MIN('SFV+BESS'!$I$7,GQ147-$H$2),0)))</f>
        <v>0</v>
      </c>
      <c r="GM148" s="33"/>
      <c r="GN148" s="33">
        <f t="shared" si="171"/>
        <v>0</v>
      </c>
      <c r="GO148" s="27">
        <f t="shared" si="211"/>
        <v>0</v>
      </c>
      <c r="GP148" s="27">
        <f t="shared" si="172"/>
        <v>0</v>
      </c>
      <c r="GQ148" s="28">
        <f>IF((GQ147+GK148+GL148)&gt;=$B$2*'SFV+BESS'!$I$9, $B$2*'SFV+BESS'!$I$9, (GQ147+GK148+GL148))</f>
        <v>173.61249999999998</v>
      </c>
      <c r="GR148" s="110">
        <f t="shared" si="212"/>
        <v>72.477839404150572</v>
      </c>
    </row>
    <row r="149" spans="1:200">
      <c r="A149" s="249"/>
      <c r="B149" s="41">
        <v>5.8333333333333401</v>
      </c>
      <c r="C149" s="38">
        <f t="shared" si="154"/>
        <v>27.350926011209655</v>
      </c>
      <c r="D149" s="2">
        <f>Gen_Cons_Horario!B175</f>
        <v>44.742000000000004</v>
      </c>
      <c r="E149" s="140">
        <f t="shared" si="184"/>
        <v>-17.39107398879035</v>
      </c>
      <c r="F149" s="116">
        <f>IF(AND(E149&gt;0,E149*$B$4+L148&lt;=$B$2*'SFV+BESS'!$I$9,E149&lt;'SFV+BESS'!$I$7), E149*$B$4, IF(AND(E149&gt;0,E149*$B$4+L148&gt;$B$2*'SFV+BESS'!$I$9,E149*$B$4&lt;'SFV+BESS'!$I$7),$B$2*'SFV+BESS'!$I$9-L148,IF(AND(E149&gt;0,E149*$B$4+L148&gt;$B$2*'SFV+BESS'!$I$9,E149*$B$4&gt;'SFV+BESS'!$I$7,L148&lt;$B$2*'SFV+BESS'!$I$9),$B$2*'SFV+BESS'!$I$9-L148,IF(AND(E149&gt;0,E149*$B$4+L148&lt;=$B$2*'SFV+BESS'!$I$9,E149&gt;'SFV+BESS'!$I$7),'SFV+BESS'!$I$7,0))))</f>
        <v>0</v>
      </c>
      <c r="G149" s="27">
        <f>IF(AND(E149&lt;0,L148+E149/$B$5&gt;$H$2,-E149/'Carga-Descarga Año'!$B$5&lt;'SFV+BESS'!$I$7),E149/$B$5,IF(AND(E149&lt;0,L148+E149/$B$5&gt;$H$2,-E149/'Carga-Descarga Año'!$B$5&gt;'SFV+BESS'!$I$7),-'SFV+BESS'!$I$7,IF(AND(E149&lt;0,L148+E149/$B$5&lt;$H$2),-MIN('SFV+BESS'!$I$7,L148-$H$2),0)))</f>
        <v>-18.306393672410895</v>
      </c>
      <c r="I149" s="38">
        <f t="shared" si="185"/>
        <v>27.350926011209655</v>
      </c>
      <c r="J149" s="27">
        <f t="shared" si="187"/>
        <v>17.39107398879035</v>
      </c>
      <c r="K149" s="27">
        <f t="shared" si="186"/>
        <v>0</v>
      </c>
      <c r="L149" s="28">
        <f>IF((L148+F149+G149)&gt;=$B$2*'SFV+BESS'!$I$9, $B$2*'SFV+BESS'!$I$9, (L148+F149+G149))</f>
        <v>155.30610632758908</v>
      </c>
      <c r="M149" s="110">
        <f t="shared" si="188"/>
        <v>0</v>
      </c>
      <c r="R149" s="251"/>
      <c r="S149" s="41">
        <v>5.8333333333333401</v>
      </c>
      <c r="T149" s="2">
        <f t="shared" si="173"/>
        <v>9.3267324901157203</v>
      </c>
      <c r="U149" s="2">
        <f>Gen_Cons_Horario!B919</f>
        <v>22.371000000000002</v>
      </c>
      <c r="V149" s="35">
        <f t="shared" si="148"/>
        <v>-13.044267509884282</v>
      </c>
      <c r="W149" s="116">
        <f>IF(AND(V149&gt;0,V149*$B$4+AC148&lt;=$B$2*'SFV+BESS'!$I$9,V149&lt;'SFV+BESS'!$I$7), V149*$B$4, IF(AND(V149&gt;0,V149*$B$4+AC148&gt;$B$2*'SFV+BESS'!$I$9,V149*$B$4&lt;'SFV+BESS'!$I$7),$B$2*'SFV+BESS'!$I$9-AC148,IF(AND(V149&gt;0,V149*$B$4+AC148&gt;$B$2*'SFV+BESS'!$I$9,V149*$B$4&gt;'SFV+BESS'!$I$7,AC148&lt;$B$2*'SFV+BESS'!$I$9),$B$2*'SFV+BESS'!$I$9-AC148,IF(AND(V149&gt;0,V149*$B$4+AC148&lt;=$B$2*'SFV+BESS'!$I$9,V149&gt;'SFV+BESS'!$I$7),'SFV+BESS'!$I$7,0))))</f>
        <v>0</v>
      </c>
      <c r="X149" s="27">
        <f>IF(AND(V149&lt;0,AC148+V149/$B$5&gt;$H$2,-V149/'Carga-Descarga Año'!$B$5&lt;'SFV+BESS'!$I$7),V149/$B$5,IF(AND(V149&lt;0,AC148+V149/$B$5&gt;$H$2,-V149/'Carga-Descarga Año'!$B$5&gt;'SFV+BESS'!$I$7),-'SFV+BESS'!$I$7,IF(AND(V149&lt;0,AC148+V149/$B$5&lt;$H$2),-MIN('SFV+BESS'!$I$7,AC148-$H$2),0)))</f>
        <v>-13.730807905141351</v>
      </c>
      <c r="Z149" s="33">
        <f t="shared" si="214"/>
        <v>9.3267324901157203</v>
      </c>
      <c r="AA149" s="27">
        <f t="shared" si="189"/>
        <v>13.044267509884282</v>
      </c>
      <c r="AB149" s="27">
        <f t="shared" si="213"/>
        <v>0</v>
      </c>
      <c r="AC149" s="28">
        <f>IF((AC148+W149+X149)&gt;=$B$2*'SFV+BESS'!$I$9, $B$2*'SFV+BESS'!$I$9, (AC148+W149+X149))</f>
        <v>159.88169209485864</v>
      </c>
      <c r="AD149" s="110">
        <f t="shared" si="190"/>
        <v>0</v>
      </c>
      <c r="AI149" s="251"/>
      <c r="AJ149" s="41">
        <v>5.8333333333333401</v>
      </c>
      <c r="AK149" s="52">
        <f t="shared" si="174"/>
        <v>0</v>
      </c>
      <c r="AL149" s="33">
        <f>Gen_Cons_Horario!B1591</f>
        <v>0</v>
      </c>
      <c r="AM149" s="35">
        <f t="shared" si="149"/>
        <v>0</v>
      </c>
      <c r="AN149" s="116">
        <f>IF(AND(AM149&gt;0,AM149*$B$4+AT148&lt;=$B$2*'SFV+BESS'!$I$9,AM149&lt;'SFV+BESS'!$I$7), AM149*$B$4, IF(AND(AM149&gt;0,AM149*$B$4+AT148&gt;$B$2*'SFV+BESS'!$I$9,AM149*$B$4&lt;'SFV+BESS'!$I$7),$B$2*'SFV+BESS'!$I$9-AT148,IF(AND(AM149&gt;0,AM149*$B$4+AT148&gt;$B$2*'SFV+BESS'!$I$9,AM149*$B$4&gt;'SFV+BESS'!$I$7,AT148&lt;$B$2*'SFV+BESS'!$I$9),$B$2*'SFV+BESS'!$I$9-AT148,IF(AND(AM149&gt;0,AM149*$B$4+AT148&lt;=$B$2*'SFV+BESS'!$I$9,AM149&gt;'SFV+BESS'!$I$7),'SFV+BESS'!$I$7,0))))</f>
        <v>0</v>
      </c>
      <c r="AO149" s="27">
        <f>IF(AND(AM149&lt;0,AT148+AM149/$B$5&gt;$H$2,-AM149/'Carga-Descarga Año'!$B$5&lt;'SFV+BESS'!$I$7),AM149/$B$5,IF(AND(AM149&lt;0,AT148+AM149/$B$5&gt;$H$2,-AM149/'Carga-Descarga Año'!$B$5&gt;'SFV+BESS'!$I$7),-'SFV+BESS'!$I$7,IF(AND(AM149&lt;0,AT148+AM149/$B$5&lt;$H$2),-MIN('SFV+BESS'!$I$7,AT148-$H$2),0)))</f>
        <v>0</v>
      </c>
      <c r="AP149" s="33"/>
      <c r="AQ149" s="33">
        <f t="shared" si="155"/>
        <v>0</v>
      </c>
      <c r="AR149" s="27">
        <f t="shared" si="191"/>
        <v>0</v>
      </c>
      <c r="AS149" s="27">
        <f t="shared" si="156"/>
        <v>0</v>
      </c>
      <c r="AT149" s="28">
        <f>IF((AT148+AN149+AO149)&gt;=$B$2*'SFV+BESS'!$I$9, $B$2*'SFV+BESS'!$I$9, (AT148+AN149+AO149))</f>
        <v>173.61249999999998</v>
      </c>
      <c r="AU149" s="110">
        <f t="shared" si="192"/>
        <v>0</v>
      </c>
      <c r="AZ149" s="251"/>
      <c r="BA149" s="41">
        <v>5.8333333333333401</v>
      </c>
      <c r="BB149" s="33">
        <f t="shared" si="175"/>
        <v>0</v>
      </c>
      <c r="BC149" s="33">
        <f>Gen_Cons_Horario!B2335</f>
        <v>0</v>
      </c>
      <c r="BD149" s="35">
        <f t="shared" si="150"/>
        <v>0</v>
      </c>
      <c r="BE149" s="116">
        <f>IF(AND(BD149&gt;0,BD149*$B$4+BK148&lt;=$B$2*'SFV+BESS'!$I$9,BD149&lt;'SFV+BESS'!$I$7), BD149*$B$4, IF(AND(BD149&gt;0,BD149*$B$4+BK148&gt;$B$2*'SFV+BESS'!$I$9,BD149*$B$4&lt;'SFV+BESS'!$I$7),$B$2*'SFV+BESS'!$I$9-BK148,IF(AND(BD149&gt;0,BD149*$B$4+BK148&gt;$B$2*'SFV+BESS'!$I$9,BD149*$B$4&gt;'SFV+BESS'!$I$7,BK148&lt;$B$2*'SFV+BESS'!$I$9),$B$2*'SFV+BESS'!$I$9-BK148,IF(AND(BD149&gt;0,BD149*$B$4+BK148&lt;=$B$2*'SFV+BESS'!$I$9,BD149&gt;'SFV+BESS'!$I$7),'SFV+BESS'!$I$7,0))))</f>
        <v>0</v>
      </c>
      <c r="BF149" s="27">
        <f>IF(AND(BD149&lt;0,BK148+BD149/$B$5&gt;$H$2,-BD149/'Carga-Descarga Año'!$B$5&lt;'SFV+BESS'!$I$7),BD149/$B$5,IF(AND(BD149&lt;0,BK148+BD149/$B$5&gt;$H$2,-BD149/'Carga-Descarga Año'!$B$5&gt;'SFV+BESS'!$I$7),-'SFV+BESS'!$I$7,IF(AND(BD149&lt;0,BK148+BD149/$B$5&lt;$H$2),-MIN('SFV+BESS'!$I$7,BK148-$H$2),0)))</f>
        <v>0</v>
      </c>
      <c r="BG149" s="33"/>
      <c r="BH149" s="33">
        <f t="shared" si="157"/>
        <v>0</v>
      </c>
      <c r="BI149" s="27">
        <f t="shared" si="193"/>
        <v>0</v>
      </c>
      <c r="BJ149" s="27">
        <f t="shared" si="158"/>
        <v>0</v>
      </c>
      <c r="BK149" s="28">
        <f>IF((BK148+BE149+BF149)&gt;=$B$2*'SFV+BESS'!$I$9, $B$2*'SFV+BESS'!$I$9, (BK148+BE149+BF149))</f>
        <v>173.61249999999998</v>
      </c>
      <c r="BL149" s="110">
        <f t="shared" si="194"/>
        <v>0</v>
      </c>
      <c r="BQ149" s="251"/>
      <c r="BR149" s="41">
        <v>5.8333333333333401</v>
      </c>
      <c r="BS149" s="33">
        <f t="shared" si="176"/>
        <v>0</v>
      </c>
      <c r="BT149" s="33">
        <f>Gen_Cons_Horario!B3055</f>
        <v>0</v>
      </c>
      <c r="BU149" s="35">
        <f t="shared" si="151"/>
        <v>0</v>
      </c>
      <c r="BV149" s="116">
        <f>IF(AND(BU149&gt;0,BU149*$B$4+CB148&lt;=$B$2*'SFV+BESS'!$I$9,BU149&lt;'SFV+BESS'!$I$7), BU149*$B$4, IF(AND(BU149&gt;0,BU149*$B$4+CB148&gt;$B$2*'SFV+BESS'!$I$9,BU149*$B$4&lt;'SFV+BESS'!$I$7),$B$2*'SFV+BESS'!$I$9-CB148,IF(AND(BU149&gt;0,BU149*$B$4+CB148&gt;$B$2*'SFV+BESS'!$I$9,BU149*$B$4&gt;'SFV+BESS'!$I$7,CB148&lt;$B$2*'SFV+BESS'!$I$9),$B$2*'SFV+BESS'!$I$9-CB148,IF(AND(BU149&gt;0,BU149*$B$4+CB148&lt;=$B$2*'SFV+BESS'!$I$9,BU149&gt;'SFV+BESS'!$I$7),'SFV+BESS'!$I$7,0))))</f>
        <v>0</v>
      </c>
      <c r="BW149" s="27">
        <f>IF(AND(BU149&lt;0,CB148+BU149/$B$5&gt;$H$2,-BU149/'Carga-Descarga Año'!$B$5&lt;'SFV+BESS'!$I$7),BU149/$B$5,IF(AND(BU149&lt;0,CB148+BU149/$B$5&gt;$H$2,-BU149/'Carga-Descarga Año'!$B$5&gt;'SFV+BESS'!$I$7),-'SFV+BESS'!$I$7,IF(AND(BU149&lt;0,CB148+BU149/$B$5&lt;$H$2),-MIN('SFV+BESS'!$I$7,CB148-$H$2),0)))</f>
        <v>0</v>
      </c>
      <c r="BX149" s="33"/>
      <c r="BY149" s="33">
        <f t="shared" si="159"/>
        <v>0</v>
      </c>
      <c r="BZ149" s="27">
        <f t="shared" si="195"/>
        <v>0</v>
      </c>
      <c r="CA149" s="27">
        <f t="shared" si="196"/>
        <v>0</v>
      </c>
      <c r="CB149" s="28">
        <f>IF((CB148+BV149+BW149)&gt;=$B$2*'SFV+BESS'!$I$9, $B$2*'SFV+BESS'!$I$9, (CB148+BV149+BW149))</f>
        <v>173.61249999999998</v>
      </c>
      <c r="CC149" s="110">
        <f t="shared" si="197"/>
        <v>0</v>
      </c>
      <c r="CH149" s="251"/>
      <c r="CI149" s="41">
        <v>5.8333333333333401</v>
      </c>
      <c r="CJ149" s="33">
        <f t="shared" si="177"/>
        <v>0</v>
      </c>
      <c r="CK149" s="33">
        <f>Gen_Cons_Horario!B3799</f>
        <v>0</v>
      </c>
      <c r="CL149" s="35">
        <f t="shared" si="152"/>
        <v>0</v>
      </c>
      <c r="CM149" s="116">
        <f>IF(AND(CL149&gt;0,CL149*$B$4+CS148&lt;=$B$2*'SFV+BESS'!$I$9,CL149&lt;'SFV+BESS'!$I$7), CL149*$B$4, IF(AND(CL149&gt;0,CL149*$B$4+CS148&gt;$B$2*'SFV+BESS'!$I$9,CL149*$B$4&lt;'SFV+BESS'!$I$7),$B$2*'SFV+BESS'!$I$9-CS148,IF(AND(CL149&gt;0,CL149*$B$4+CS148&gt;$B$2*'SFV+BESS'!$I$9,CL149*$B$4&gt;'SFV+BESS'!$I$7,CS148&lt;$B$2*'SFV+BESS'!$I$9),$B$2*'SFV+BESS'!$I$9-CS148,IF(AND(CL149&gt;0,CL149*$B$4+CS148&lt;=$B$2*'SFV+BESS'!$I$9,CL149&gt;'SFV+BESS'!$I$7),'SFV+BESS'!$I$7,0))))</f>
        <v>0</v>
      </c>
      <c r="CN149" s="27">
        <f>IF(AND(CL149&lt;0,CS148+CL149/$B$5&gt;$H$2,-CL149/'Carga-Descarga Año'!$B$5&lt;'SFV+BESS'!$I$7),CL149/$B$5,IF(AND(CL149&lt;0,CS148+CL149/$B$5&gt;$H$2,-CL149/'Carga-Descarga Año'!$B$5&gt;'SFV+BESS'!$I$7),-'SFV+BESS'!$I$7,IF(AND(CL149&lt;0,CS148+CL149/$B$5&lt;$H$2),-MIN('SFV+BESS'!$I$7,CS148-$H$2),0)))</f>
        <v>0</v>
      </c>
      <c r="CO149" s="33"/>
      <c r="CP149" s="33">
        <f t="shared" si="160"/>
        <v>0</v>
      </c>
      <c r="CQ149" s="27">
        <f t="shared" si="198"/>
        <v>0</v>
      </c>
      <c r="CR149" s="27">
        <f t="shared" si="161"/>
        <v>0</v>
      </c>
      <c r="CS149" s="28">
        <f>IF((CS148+CM149+CN149)&gt;=$B$2*'SFV+BESS'!$I$9, $B$2*'SFV+BESS'!$I$9, (CS148+CM149+CN149))</f>
        <v>173.61249999999998</v>
      </c>
      <c r="CT149" s="110">
        <f t="shared" si="199"/>
        <v>0</v>
      </c>
      <c r="CY149" s="251"/>
      <c r="CZ149" s="41">
        <v>5.8333333333333401</v>
      </c>
      <c r="DA149" s="33">
        <f t="shared" si="178"/>
        <v>0</v>
      </c>
      <c r="DB149" s="33">
        <f>Gen_Cons_Horario!B4519</f>
        <v>0</v>
      </c>
      <c r="DC149" s="35">
        <f t="shared" si="215"/>
        <v>0</v>
      </c>
      <c r="DD149" s="116">
        <f>IF(AND(DC149&gt;0,DC149*$B$4+DJ148&lt;=$B$2*'SFV+BESS'!$I$9,DC149&lt;'SFV+BESS'!$I$7), DC149*$B$4, IF(AND(DC149&gt;0,DC149*$B$4+DJ148&gt;$B$2*'SFV+BESS'!$I$9,DC149*$B$4&lt;'SFV+BESS'!$I$7),$B$2*'SFV+BESS'!$I$9-DJ148,IF(AND(DC149&gt;0,DC149*$B$4+DJ148&gt;$B$2*'SFV+BESS'!$I$9,DC149*$B$4&gt;'SFV+BESS'!$I$7,DJ148&lt;$B$2*'SFV+BESS'!$I$9),$B$2*'SFV+BESS'!$I$9-DJ148,IF(AND(DC149&gt;0,DC149*$B$4+DJ148&lt;=$B$2*'SFV+BESS'!$I$9,DC149&gt;'SFV+BESS'!$I$7),'SFV+BESS'!$I$7,0))))</f>
        <v>0</v>
      </c>
      <c r="DE149" s="27">
        <f>IF(AND(DC149&lt;0,DJ148+DC149/$B$5&gt;$H$2,-DC149/'Carga-Descarga Año'!$B$5&lt;'SFV+BESS'!$I$7),DC149/$B$5,IF(AND(DC149&lt;0,DJ148+DC149/$B$5&gt;$H$2,-DC149/'Carga-Descarga Año'!$B$5&gt;'SFV+BESS'!$I$7),-'SFV+BESS'!$I$7,IF(AND(DC149&lt;0,DJ148+DC149/$B$5&lt;$H$2),-MIN('SFV+BESS'!$I$7,DJ148-$H$2),0)))</f>
        <v>0</v>
      </c>
      <c r="DF149" s="33"/>
      <c r="DG149" s="33">
        <f t="shared" si="162"/>
        <v>0</v>
      </c>
      <c r="DH149" s="27">
        <f t="shared" si="200"/>
        <v>0</v>
      </c>
      <c r="DI149" s="27">
        <f t="shared" si="201"/>
        <v>0</v>
      </c>
      <c r="DJ149" s="28">
        <f>IF((DJ148+DD149+DE149)&gt;=$B$2*'SFV+BESS'!$I$9, $B$2*'SFV+BESS'!$I$9, (DJ148+DD149+DE149))</f>
        <v>173.61249999999998</v>
      </c>
      <c r="DK149" s="110">
        <f t="shared" si="202"/>
        <v>0</v>
      </c>
      <c r="DP149" s="251"/>
      <c r="DQ149" s="41">
        <v>5.8333333333333401</v>
      </c>
      <c r="DR149" s="33">
        <f t="shared" si="179"/>
        <v>0</v>
      </c>
      <c r="DS149" s="33">
        <f>Gen_Cons_Horario!B5263</f>
        <v>0</v>
      </c>
      <c r="DT149" s="35">
        <f t="shared" si="216"/>
        <v>0</v>
      </c>
      <c r="DU149" s="116">
        <f>IF(AND(DT149&gt;0,DT149*$B$4+EA148&lt;=$B$2*'SFV+BESS'!$I$9,DT149&lt;'SFV+BESS'!$I$7), DT149*$B$4, IF(AND(DT149&gt;0,DT149*$B$4+EA148&gt;$B$2*'SFV+BESS'!$I$9,DT149*$B$4&lt;'SFV+BESS'!$I$7),$B$2*'SFV+BESS'!$I$9-EA148,IF(AND(DT149&gt;0,DT149*$B$4+EA148&gt;$B$2*'SFV+BESS'!$I$9,DT149*$B$4&gt;'SFV+BESS'!$I$7,EA148&lt;$B$2*'SFV+BESS'!$I$9),$B$2*'SFV+BESS'!$I$9-EA148,IF(AND(DT149&gt;0,DT149*$B$4+EA148&lt;=$B$2*'SFV+BESS'!$I$9,DT149&gt;'SFV+BESS'!$I$7),'SFV+BESS'!$I$7,0))))</f>
        <v>0</v>
      </c>
      <c r="DV149" s="27">
        <f>IF(AND(DT149&lt;0,EA148+DT149/$B$5&gt;$H$2,-DT149/'Carga-Descarga Año'!$B$5&lt;'SFV+BESS'!$I$7),DT149/$B$5,IF(AND(DT149&lt;0,EA148+DT149/$B$5&gt;$H$2,-DT149/'Carga-Descarga Año'!$B$5&gt;'SFV+BESS'!$I$7),-'SFV+BESS'!$I$7,IF(AND(DT149&lt;0,EA148+DT149/$B$5&lt;$H$2),-MIN('SFV+BESS'!$I$7,EA148-$H$2),0)))</f>
        <v>0</v>
      </c>
      <c r="DW149" s="33"/>
      <c r="DX149" s="33">
        <f t="shared" si="163"/>
        <v>0</v>
      </c>
      <c r="DY149" s="27">
        <f t="shared" si="203"/>
        <v>0</v>
      </c>
      <c r="DZ149" s="27">
        <f t="shared" si="164"/>
        <v>0</v>
      </c>
      <c r="EA149" s="28">
        <f>IF((EA148+DU149+DV149)&gt;=$B$2*'SFV+BESS'!$I$9, $B$2*'SFV+BESS'!$I$9, (EA148+DU149+DV149))</f>
        <v>173.61249999999998</v>
      </c>
      <c r="EB149" s="110">
        <f t="shared" si="204"/>
        <v>0</v>
      </c>
      <c r="EG149" s="251"/>
      <c r="EH149" s="41">
        <v>5.8333333333333401</v>
      </c>
      <c r="EI149" s="33">
        <f t="shared" si="180"/>
        <v>0</v>
      </c>
      <c r="EJ149" s="33">
        <f>Gen_Cons_Horario!B6007</f>
        <v>0</v>
      </c>
      <c r="EK149" s="35">
        <f t="shared" si="217"/>
        <v>0</v>
      </c>
      <c r="EL149" s="116">
        <f>IF(AND(EK149&gt;0,EK149*$B$4+ER148&lt;=$B$2*'SFV+BESS'!$I$9,EK149&lt;'SFV+BESS'!$I$7), EK149*$B$4, IF(AND(EK149&gt;0,EK149*$B$4+ER148&gt;$B$2*'SFV+BESS'!$I$9,EK149*$B$4&lt;'SFV+BESS'!$I$7),$B$2*'SFV+BESS'!$I$9-ER148,IF(AND(EK149&gt;0,EK149*$B$4+ER148&gt;$B$2*'SFV+BESS'!$I$9,EK149*$B$4&gt;'SFV+BESS'!$I$7,ER148&lt;$B$2*'SFV+BESS'!$I$9),$B$2*'SFV+BESS'!$I$9-ER148,IF(AND(EK149&gt;0,EK149*$B$4+ER148&lt;=$B$2*'SFV+BESS'!$I$9,EK149&gt;'SFV+BESS'!$I$7),'SFV+BESS'!$I$7,0))))</f>
        <v>0</v>
      </c>
      <c r="EM149" s="27">
        <f>IF(AND(EK149&lt;0,ER148+EK149/$B$5&gt;$H$2,-EK149/'Carga-Descarga Año'!$B$5&lt;'SFV+BESS'!$I$7),EK149/$B$5,IF(AND(EK149&lt;0,ER148+EK149/$B$5&gt;$H$2,-EK149/'Carga-Descarga Año'!$B$5&gt;'SFV+BESS'!$I$7),-'SFV+BESS'!$I$7,IF(AND(EK149&lt;0,ER148+EK149/$B$5&lt;$H$2),-MIN('SFV+BESS'!$I$7,ER148-$H$2),0)))</f>
        <v>0</v>
      </c>
      <c r="EN149" s="33"/>
      <c r="EO149" s="33">
        <f t="shared" si="165"/>
        <v>0</v>
      </c>
      <c r="EP149" s="27">
        <f t="shared" si="205"/>
        <v>0</v>
      </c>
      <c r="EQ149" s="27">
        <f t="shared" si="166"/>
        <v>0</v>
      </c>
      <c r="ER149" s="28">
        <f>IF((ER148+EL149+EM149)&gt;=$B$2*'SFV+BESS'!$I$9, $B$2*'SFV+BESS'!$I$9, (ER148+EL149+EM149))</f>
        <v>173.61249999999998</v>
      </c>
      <c r="ES149" s="110">
        <f t="shared" si="206"/>
        <v>0</v>
      </c>
      <c r="EX149" s="251"/>
      <c r="EY149" s="41">
        <v>5.8333333333333401</v>
      </c>
      <c r="EZ149" s="33">
        <f t="shared" si="181"/>
        <v>0</v>
      </c>
      <c r="FA149" s="33">
        <f>Gen_Cons_Horario!B6727</f>
        <v>0</v>
      </c>
      <c r="FB149" s="35">
        <f t="shared" si="218"/>
        <v>0</v>
      </c>
      <c r="FC149" s="116">
        <f>IF(AND(FB149&gt;0,FB149*$B$4+FI148&lt;=$B$2*'SFV+BESS'!$I$9,FB149&lt;'SFV+BESS'!$I$7), FB149*$B$4, IF(AND(FB149&gt;0,FB149*$B$4+FI148&gt;$B$2*'SFV+BESS'!$I$9,FB149*$B$4&lt;'SFV+BESS'!$I$7),$B$2*'SFV+BESS'!$I$9-FI148,IF(AND(FB149&gt;0,FB149*$B$4+FI148&gt;$B$2*'SFV+BESS'!$I$9,FB149*$B$4&gt;'SFV+BESS'!$I$7,FI148&lt;$B$2*'SFV+BESS'!$I$9),$B$2*'SFV+BESS'!$I$9-FI148,IF(AND(FB149&gt;0,FB149*$B$4+FI148&lt;=$B$2*'SFV+BESS'!$I$9,FB149&gt;'SFV+BESS'!$I$7),'SFV+BESS'!$I$7,0))))</f>
        <v>0</v>
      </c>
      <c r="FD149" s="27">
        <f>IF(AND(FB149&lt;0,FI148+FB149/$B$5&gt;$H$2,-FB149/'Carga-Descarga Año'!$B$5&lt;'SFV+BESS'!$I$7),FB149/$B$5,IF(AND(FB149&lt;0,FI148+FB149/$B$5&gt;$H$2,-FB149/'Carga-Descarga Año'!$B$5&gt;'SFV+BESS'!$I$7),-'SFV+BESS'!$I$7,IF(AND(FB149&lt;0,FI148+FB149/$B$5&lt;$H$2),-MIN('SFV+BESS'!$I$7,FI148-$H$2),0)))</f>
        <v>0</v>
      </c>
      <c r="FE149" s="33"/>
      <c r="FF149" s="33">
        <f t="shared" si="167"/>
        <v>0</v>
      </c>
      <c r="FG149" s="27">
        <f t="shared" si="207"/>
        <v>0</v>
      </c>
      <c r="FH149" s="27">
        <f t="shared" si="168"/>
        <v>0</v>
      </c>
      <c r="FI149" s="28">
        <f>IF((FI148+FC149+FD149)&gt;=$B$2*'SFV+BESS'!$I$9, $B$2*'SFV+BESS'!$I$9, (FI148+FC149+FD149))</f>
        <v>173.61249999999998</v>
      </c>
      <c r="FJ149" s="110">
        <f t="shared" si="208"/>
        <v>0</v>
      </c>
      <c r="FO149" s="251"/>
      <c r="FP149" s="41">
        <v>5.8333333333333401</v>
      </c>
      <c r="FQ149" s="33">
        <f t="shared" si="182"/>
        <v>1.3017977917689063</v>
      </c>
      <c r="FR149" s="33">
        <f>Gen_Cons_Horario!B7471</f>
        <v>0</v>
      </c>
      <c r="FS149" s="35">
        <f t="shared" si="219"/>
        <v>1.3017977917689063</v>
      </c>
      <c r="FT149" s="116">
        <f>IF(AND(FS149&gt;0,FS149*$B$4+FZ148&lt;=$B$2*'SFV+BESS'!$I$9,FS149&lt;'SFV+BESS'!$I$7), FS149*$B$4, IF(AND(FS149&gt;0,FS149*$B$4+FZ148&gt;$B$2*'SFV+BESS'!$I$9,FS149*$B$4&lt;'SFV+BESS'!$I$7),$B$2*'SFV+BESS'!$I$9-FZ148,IF(AND(FS149&gt;0,FS149*$B$4+FZ148&gt;$B$2*'SFV+BESS'!$I$9,FS149*$B$4&gt;'SFV+BESS'!$I$7,FZ148&lt;$B$2*'SFV+BESS'!$I$9),$B$2*'SFV+BESS'!$I$9-FZ148,IF(AND(FS149&gt;0,FS149*$B$4+FZ148&lt;=$B$2*'SFV+BESS'!$I$9,FS149&gt;'SFV+BESS'!$I$7),'SFV+BESS'!$I$7,0))))</f>
        <v>0</v>
      </c>
      <c r="FU149" s="27">
        <f>IF(AND(FS149&lt;0,FZ148+FS149/$B$5&gt;$H$2,-FS149/'Carga-Descarga Año'!$B$5&lt;'SFV+BESS'!$I$7),FS149/$B$5,IF(AND(FS149&lt;0,FZ148+FS149/$B$5&gt;$H$2,-FS149/'Carga-Descarga Año'!$B$5&gt;'SFV+BESS'!$I$7),-'SFV+BESS'!$I$7,IF(AND(FS149&lt;0,FZ148+FS149/$B$5&lt;$H$2),-MIN('SFV+BESS'!$I$7,FZ148-$H$2),0)))</f>
        <v>0</v>
      </c>
      <c r="FV149" s="33"/>
      <c r="FW149" s="33">
        <f t="shared" si="169"/>
        <v>0</v>
      </c>
      <c r="FX149" s="27">
        <f t="shared" si="209"/>
        <v>0</v>
      </c>
      <c r="FY149" s="27">
        <f t="shared" si="170"/>
        <v>0</v>
      </c>
      <c r="FZ149" s="28">
        <f>IF((FZ148+FT149+FU149)&gt;=$B$2*'SFV+BESS'!$I$9, $B$2*'SFV+BESS'!$I$9, (FZ148+FT149+FU149))</f>
        <v>173.61249999999998</v>
      </c>
      <c r="GA149" s="110">
        <f t="shared" si="210"/>
        <v>1.3017977917689063</v>
      </c>
      <c r="GF149" s="251"/>
      <c r="GG149" s="41">
        <v>5.8333333333333401</v>
      </c>
      <c r="GH149" s="33">
        <f t="shared" si="183"/>
        <v>19.953413277256026</v>
      </c>
      <c r="GI149" s="33">
        <f>Gen_Cons_Horario!B8191</f>
        <v>0</v>
      </c>
      <c r="GJ149" s="35">
        <f t="shared" si="153"/>
        <v>19.953413277256026</v>
      </c>
      <c r="GK149" s="116">
        <f>IF(AND(GJ149&gt;0,GJ149*$B$4+GQ148&lt;=$B$2*'SFV+BESS'!$I$9,GJ149&lt;'SFV+BESS'!$I$7), GJ149*$B$4, IF(AND(GJ149&gt;0,GJ149*$B$4+GQ148&gt;$B$2*'SFV+BESS'!$I$9,GJ149*$B$4&lt;'SFV+BESS'!$I$7),$B$2*'SFV+BESS'!$I$9-GQ148,IF(AND(GJ149&gt;0,GJ149*$B$4+GQ148&gt;$B$2*'SFV+BESS'!$I$9,GJ149*$B$4&gt;'SFV+BESS'!$I$7,GQ148&lt;$B$2*'SFV+BESS'!$I$9),$B$2*'SFV+BESS'!$I$9-GQ148,IF(AND(GJ149&gt;0,GJ149*$B$4+GQ148&lt;=$B$2*'SFV+BESS'!$I$9,GJ149&gt;'SFV+BESS'!$I$7),'SFV+BESS'!$I$7,0))))</f>
        <v>0</v>
      </c>
      <c r="GL149" s="27">
        <f>IF(AND(GJ149&lt;0,GQ148+GJ149/$B$5&gt;$H$2,-GJ149/'Carga-Descarga Año'!$B$5&lt;'SFV+BESS'!$I$7),GJ149/$B$5,IF(AND(GJ149&lt;0,GQ148+GJ149/$B$5&gt;$H$2,-GJ149/'Carga-Descarga Año'!$B$5&gt;'SFV+BESS'!$I$7),-'SFV+BESS'!$I$7,IF(AND(GJ149&lt;0,GQ148+GJ149/$B$5&lt;$H$2),-MIN('SFV+BESS'!$I$7,GQ148-$H$2),0)))</f>
        <v>0</v>
      </c>
      <c r="GM149" s="33"/>
      <c r="GN149" s="33">
        <f t="shared" si="171"/>
        <v>0</v>
      </c>
      <c r="GO149" s="27">
        <f t="shared" si="211"/>
        <v>0</v>
      </c>
      <c r="GP149" s="27">
        <f t="shared" si="172"/>
        <v>0</v>
      </c>
      <c r="GQ149" s="28">
        <f>IF((GQ148+GK149+GL149)&gt;=$B$2*'SFV+BESS'!$I$9, $B$2*'SFV+BESS'!$I$9, (GQ148+GK149+GL149))</f>
        <v>173.61249999999998</v>
      </c>
      <c r="GR149" s="110">
        <f t="shared" si="212"/>
        <v>19.953413277256026</v>
      </c>
    </row>
    <row r="150" spans="1:200">
      <c r="A150" s="249"/>
      <c r="B150" s="41">
        <v>5.875</v>
      </c>
      <c r="C150" s="38">
        <f t="shared" si="154"/>
        <v>0</v>
      </c>
      <c r="D150" s="2">
        <f>Gen_Cons_Horario!B176</f>
        <v>44.742000000000004</v>
      </c>
      <c r="E150" s="140">
        <f t="shared" si="184"/>
        <v>-44.742000000000004</v>
      </c>
      <c r="F150" s="116">
        <f>IF(AND(E150&gt;0,E150*$B$4+L149&lt;=$B$2*'SFV+BESS'!$I$9,E150&lt;'SFV+BESS'!$I$7), E150*$B$4, IF(AND(E150&gt;0,E150*$B$4+L149&gt;$B$2*'SFV+BESS'!$I$9,E150*$B$4&lt;'SFV+BESS'!$I$7),$B$2*'SFV+BESS'!$I$9-L149,IF(AND(E150&gt;0,E150*$B$4+L149&gt;$B$2*'SFV+BESS'!$I$9,E150*$B$4&gt;'SFV+BESS'!$I$7,L149&lt;$B$2*'SFV+BESS'!$I$9),$B$2*'SFV+BESS'!$I$9-L149,IF(AND(E150&gt;0,E150*$B$4+L149&lt;=$B$2*'SFV+BESS'!$I$9,E150&gt;'SFV+BESS'!$I$7),'SFV+BESS'!$I$7,0))))</f>
        <v>0</v>
      </c>
      <c r="G150" s="27">
        <f>IF(AND(E150&lt;0,L149+E150/$B$5&gt;$H$2,-E150/'Carga-Descarga Año'!$B$5&lt;'SFV+BESS'!$I$7),E150/$B$5,IF(AND(E150&lt;0,L149+E150/$B$5&gt;$H$2,-E150/'Carga-Descarga Año'!$B$5&gt;'SFV+BESS'!$I$7),-'SFV+BESS'!$I$7,IF(AND(E150&lt;0,L149+E150/$B$5&lt;$H$2),-MIN('SFV+BESS'!$I$7,L149-$H$2),0)))</f>
        <v>-47.096842105263164</v>
      </c>
      <c r="I150" s="38">
        <f t="shared" si="185"/>
        <v>0</v>
      </c>
      <c r="J150" s="27">
        <f t="shared" si="187"/>
        <v>44.742000000000004</v>
      </c>
      <c r="K150" s="27">
        <f t="shared" si="186"/>
        <v>0</v>
      </c>
      <c r="L150" s="28">
        <f>IF((L149+F150+G150)&gt;=$B$2*'SFV+BESS'!$I$9, $B$2*'SFV+BESS'!$I$9, (L149+F150+G150))</f>
        <v>108.20926422232591</v>
      </c>
      <c r="M150" s="110">
        <f t="shared" si="188"/>
        <v>0</v>
      </c>
      <c r="R150" s="251"/>
      <c r="S150" s="41">
        <v>5.875</v>
      </c>
      <c r="T150" s="2">
        <f t="shared" si="173"/>
        <v>0</v>
      </c>
      <c r="U150" s="2">
        <f>Gen_Cons_Horario!B920</f>
        <v>22.371000000000002</v>
      </c>
      <c r="V150" s="35">
        <f t="shared" ref="V150:V213" si="220">T150-U150</f>
        <v>-22.371000000000002</v>
      </c>
      <c r="W150" s="116">
        <f>IF(AND(V150&gt;0,V150*$B$4+AC149&lt;=$B$2*'SFV+BESS'!$I$9,V150&lt;'SFV+BESS'!$I$7), V150*$B$4, IF(AND(V150&gt;0,V150*$B$4+AC149&gt;$B$2*'SFV+BESS'!$I$9,V150*$B$4&lt;'SFV+BESS'!$I$7),$B$2*'SFV+BESS'!$I$9-AC149,IF(AND(V150&gt;0,V150*$B$4+AC149&gt;$B$2*'SFV+BESS'!$I$9,V150*$B$4&gt;'SFV+BESS'!$I$7,AC149&lt;$B$2*'SFV+BESS'!$I$9),$B$2*'SFV+BESS'!$I$9-AC149,IF(AND(V150&gt;0,V150*$B$4+AC149&lt;=$B$2*'SFV+BESS'!$I$9,V150&gt;'SFV+BESS'!$I$7),'SFV+BESS'!$I$7,0))))</f>
        <v>0</v>
      </c>
      <c r="X150" s="27">
        <f>IF(AND(V150&lt;0,AC149+V150/$B$5&gt;$H$2,-V150/'Carga-Descarga Año'!$B$5&lt;'SFV+BESS'!$I$7),V150/$B$5,IF(AND(V150&lt;0,AC149+V150/$B$5&gt;$H$2,-V150/'Carga-Descarga Año'!$B$5&gt;'SFV+BESS'!$I$7),-'SFV+BESS'!$I$7,IF(AND(V150&lt;0,AC149+V150/$B$5&lt;$H$2),-MIN('SFV+BESS'!$I$7,AC149-$H$2),0)))</f>
        <v>-23.548421052631582</v>
      </c>
      <c r="Z150" s="33">
        <f t="shared" si="214"/>
        <v>0</v>
      </c>
      <c r="AA150" s="27">
        <f t="shared" si="189"/>
        <v>22.371000000000002</v>
      </c>
      <c r="AB150" s="27">
        <f t="shared" si="213"/>
        <v>0</v>
      </c>
      <c r="AC150" s="28">
        <f>IF((AC149+W150+X150)&gt;=$B$2*'SFV+BESS'!$I$9, $B$2*'SFV+BESS'!$I$9, (AC149+W150+X150))</f>
        <v>136.33327104222707</v>
      </c>
      <c r="AD150" s="110">
        <f t="shared" si="190"/>
        <v>0</v>
      </c>
      <c r="AI150" s="251"/>
      <c r="AJ150" s="41">
        <v>5.875</v>
      </c>
      <c r="AK150" s="52">
        <f t="shared" si="174"/>
        <v>0</v>
      </c>
      <c r="AL150" s="33">
        <f>Gen_Cons_Horario!B1592</f>
        <v>0</v>
      </c>
      <c r="AM150" s="35">
        <f t="shared" ref="AM150:AM213" si="221">AK150-AL150</f>
        <v>0</v>
      </c>
      <c r="AN150" s="116">
        <f>IF(AND(AM150&gt;0,AM150*$B$4+AT149&lt;=$B$2*'SFV+BESS'!$I$9,AM150&lt;'SFV+BESS'!$I$7), AM150*$B$4, IF(AND(AM150&gt;0,AM150*$B$4+AT149&gt;$B$2*'SFV+BESS'!$I$9,AM150*$B$4&lt;'SFV+BESS'!$I$7),$B$2*'SFV+BESS'!$I$9-AT149,IF(AND(AM150&gt;0,AM150*$B$4+AT149&gt;$B$2*'SFV+BESS'!$I$9,AM150*$B$4&gt;'SFV+BESS'!$I$7,AT149&lt;$B$2*'SFV+BESS'!$I$9),$B$2*'SFV+BESS'!$I$9-AT149,IF(AND(AM150&gt;0,AM150*$B$4+AT149&lt;=$B$2*'SFV+BESS'!$I$9,AM150&gt;'SFV+BESS'!$I$7),'SFV+BESS'!$I$7,0))))</f>
        <v>0</v>
      </c>
      <c r="AO150" s="27">
        <f>IF(AND(AM150&lt;0,AT149+AM150/$B$5&gt;$H$2,-AM150/'Carga-Descarga Año'!$B$5&lt;'SFV+BESS'!$I$7),AM150/$B$5,IF(AND(AM150&lt;0,AT149+AM150/$B$5&gt;$H$2,-AM150/'Carga-Descarga Año'!$B$5&gt;'SFV+BESS'!$I$7),-'SFV+BESS'!$I$7,IF(AND(AM150&lt;0,AT149+AM150/$B$5&lt;$H$2),-MIN('SFV+BESS'!$I$7,AT149-$H$2),0)))</f>
        <v>0</v>
      </c>
      <c r="AP150" s="33"/>
      <c r="AQ150" s="33">
        <f t="shared" si="155"/>
        <v>0</v>
      </c>
      <c r="AR150" s="27">
        <f t="shared" si="191"/>
        <v>0</v>
      </c>
      <c r="AS150" s="27">
        <f t="shared" si="156"/>
        <v>0</v>
      </c>
      <c r="AT150" s="28">
        <f>IF((AT149+AN150+AO150)&gt;=$B$2*'SFV+BESS'!$I$9, $B$2*'SFV+BESS'!$I$9, (AT149+AN150+AO150))</f>
        <v>173.61249999999998</v>
      </c>
      <c r="AU150" s="110">
        <f t="shared" si="192"/>
        <v>0</v>
      </c>
      <c r="AZ150" s="251"/>
      <c r="BA150" s="41">
        <v>5.875</v>
      </c>
      <c r="BB150" s="33">
        <f t="shared" si="175"/>
        <v>0</v>
      </c>
      <c r="BC150" s="33">
        <f>Gen_Cons_Horario!B2336</f>
        <v>0</v>
      </c>
      <c r="BD150" s="35">
        <f t="shared" ref="BD150:BD213" si="222">BB150-BC150</f>
        <v>0</v>
      </c>
      <c r="BE150" s="116">
        <f>IF(AND(BD150&gt;0,BD150*$B$4+BK149&lt;=$B$2*'SFV+BESS'!$I$9,BD150&lt;'SFV+BESS'!$I$7), BD150*$B$4, IF(AND(BD150&gt;0,BD150*$B$4+BK149&gt;$B$2*'SFV+BESS'!$I$9,BD150*$B$4&lt;'SFV+BESS'!$I$7),$B$2*'SFV+BESS'!$I$9-BK149,IF(AND(BD150&gt;0,BD150*$B$4+BK149&gt;$B$2*'SFV+BESS'!$I$9,BD150*$B$4&gt;'SFV+BESS'!$I$7,BK149&lt;$B$2*'SFV+BESS'!$I$9),$B$2*'SFV+BESS'!$I$9-BK149,IF(AND(BD150&gt;0,BD150*$B$4+BK149&lt;=$B$2*'SFV+BESS'!$I$9,BD150&gt;'SFV+BESS'!$I$7),'SFV+BESS'!$I$7,0))))</f>
        <v>0</v>
      </c>
      <c r="BF150" s="27">
        <f>IF(AND(BD150&lt;0,BK149+BD150/$B$5&gt;$H$2,-BD150/'Carga-Descarga Año'!$B$5&lt;'SFV+BESS'!$I$7),BD150/$B$5,IF(AND(BD150&lt;0,BK149+BD150/$B$5&gt;$H$2,-BD150/'Carga-Descarga Año'!$B$5&gt;'SFV+BESS'!$I$7),-'SFV+BESS'!$I$7,IF(AND(BD150&lt;0,BK149+BD150/$B$5&lt;$H$2),-MIN('SFV+BESS'!$I$7,BK149-$H$2),0)))</f>
        <v>0</v>
      </c>
      <c r="BG150" s="33"/>
      <c r="BH150" s="33">
        <f t="shared" si="157"/>
        <v>0</v>
      </c>
      <c r="BI150" s="27">
        <f t="shared" si="193"/>
        <v>0</v>
      </c>
      <c r="BJ150" s="27">
        <f t="shared" si="158"/>
        <v>0</v>
      </c>
      <c r="BK150" s="28">
        <f>IF((BK149+BE150+BF150)&gt;=$B$2*'SFV+BESS'!$I$9, $B$2*'SFV+BESS'!$I$9, (BK149+BE150+BF150))</f>
        <v>173.61249999999998</v>
      </c>
      <c r="BL150" s="110">
        <f t="shared" si="194"/>
        <v>0</v>
      </c>
      <c r="BQ150" s="251"/>
      <c r="BR150" s="41">
        <v>5.875</v>
      </c>
      <c r="BS150" s="33">
        <f t="shared" si="176"/>
        <v>0</v>
      </c>
      <c r="BT150" s="33">
        <f>Gen_Cons_Horario!B3056</f>
        <v>0</v>
      </c>
      <c r="BU150" s="35">
        <f t="shared" ref="BU150:BU213" si="223">BS150-BT150</f>
        <v>0</v>
      </c>
      <c r="BV150" s="116">
        <f>IF(AND(BU150&gt;0,BU150*$B$4+CB149&lt;=$B$2*'SFV+BESS'!$I$9,BU150&lt;'SFV+BESS'!$I$7), BU150*$B$4, IF(AND(BU150&gt;0,BU150*$B$4+CB149&gt;$B$2*'SFV+BESS'!$I$9,BU150*$B$4&lt;'SFV+BESS'!$I$7),$B$2*'SFV+BESS'!$I$9-CB149,IF(AND(BU150&gt;0,BU150*$B$4+CB149&gt;$B$2*'SFV+BESS'!$I$9,BU150*$B$4&gt;'SFV+BESS'!$I$7,CB149&lt;$B$2*'SFV+BESS'!$I$9),$B$2*'SFV+BESS'!$I$9-CB149,IF(AND(BU150&gt;0,BU150*$B$4+CB149&lt;=$B$2*'SFV+BESS'!$I$9,BU150&gt;'SFV+BESS'!$I$7),'SFV+BESS'!$I$7,0))))</f>
        <v>0</v>
      </c>
      <c r="BW150" s="27">
        <f>IF(AND(BU150&lt;0,CB149+BU150/$B$5&gt;$H$2,-BU150/'Carga-Descarga Año'!$B$5&lt;'SFV+BESS'!$I$7),BU150/$B$5,IF(AND(BU150&lt;0,CB149+BU150/$B$5&gt;$H$2,-BU150/'Carga-Descarga Año'!$B$5&gt;'SFV+BESS'!$I$7),-'SFV+BESS'!$I$7,IF(AND(BU150&lt;0,CB149+BU150/$B$5&lt;$H$2),-MIN('SFV+BESS'!$I$7,CB149-$H$2),0)))</f>
        <v>0</v>
      </c>
      <c r="BX150" s="33"/>
      <c r="BY150" s="33">
        <f t="shared" si="159"/>
        <v>0</v>
      </c>
      <c r="BZ150" s="27">
        <f t="shared" si="195"/>
        <v>0</v>
      </c>
      <c r="CA150" s="27">
        <f t="shared" si="196"/>
        <v>0</v>
      </c>
      <c r="CB150" s="28">
        <f>IF((CB149+BV150+BW150)&gt;=$B$2*'SFV+BESS'!$I$9, $B$2*'SFV+BESS'!$I$9, (CB149+BV150+BW150))</f>
        <v>173.61249999999998</v>
      </c>
      <c r="CC150" s="110">
        <f t="shared" si="197"/>
        <v>0</v>
      </c>
      <c r="CH150" s="251"/>
      <c r="CI150" s="41">
        <v>5.875</v>
      </c>
      <c r="CJ150" s="33">
        <f t="shared" si="177"/>
        <v>0</v>
      </c>
      <c r="CK150" s="33">
        <f>Gen_Cons_Horario!B3800</f>
        <v>0</v>
      </c>
      <c r="CL150" s="35">
        <f t="shared" ref="CL150:CL213" si="224">CJ150-CK150</f>
        <v>0</v>
      </c>
      <c r="CM150" s="116">
        <f>IF(AND(CL150&gt;0,CL150*$B$4+CS149&lt;=$B$2*'SFV+BESS'!$I$9,CL150&lt;'SFV+BESS'!$I$7), CL150*$B$4, IF(AND(CL150&gt;0,CL150*$B$4+CS149&gt;$B$2*'SFV+BESS'!$I$9,CL150*$B$4&lt;'SFV+BESS'!$I$7),$B$2*'SFV+BESS'!$I$9-CS149,IF(AND(CL150&gt;0,CL150*$B$4+CS149&gt;$B$2*'SFV+BESS'!$I$9,CL150*$B$4&gt;'SFV+BESS'!$I$7,CS149&lt;$B$2*'SFV+BESS'!$I$9),$B$2*'SFV+BESS'!$I$9-CS149,IF(AND(CL150&gt;0,CL150*$B$4+CS149&lt;=$B$2*'SFV+BESS'!$I$9,CL150&gt;'SFV+BESS'!$I$7),'SFV+BESS'!$I$7,0))))</f>
        <v>0</v>
      </c>
      <c r="CN150" s="27">
        <f>IF(AND(CL150&lt;0,CS149+CL150/$B$5&gt;$H$2,-CL150/'Carga-Descarga Año'!$B$5&lt;'SFV+BESS'!$I$7),CL150/$B$5,IF(AND(CL150&lt;0,CS149+CL150/$B$5&gt;$H$2,-CL150/'Carga-Descarga Año'!$B$5&gt;'SFV+BESS'!$I$7),-'SFV+BESS'!$I$7,IF(AND(CL150&lt;0,CS149+CL150/$B$5&lt;$H$2),-MIN('SFV+BESS'!$I$7,CS149-$H$2),0)))</f>
        <v>0</v>
      </c>
      <c r="CO150" s="33"/>
      <c r="CP150" s="33">
        <f t="shared" si="160"/>
        <v>0</v>
      </c>
      <c r="CQ150" s="27">
        <f t="shared" si="198"/>
        <v>0</v>
      </c>
      <c r="CR150" s="27">
        <f t="shared" si="161"/>
        <v>0</v>
      </c>
      <c r="CS150" s="28">
        <f>IF((CS149+CM150+CN150)&gt;=$B$2*'SFV+BESS'!$I$9, $B$2*'SFV+BESS'!$I$9, (CS149+CM150+CN150))</f>
        <v>173.61249999999998</v>
      </c>
      <c r="CT150" s="110">
        <f t="shared" si="199"/>
        <v>0</v>
      </c>
      <c r="CY150" s="251"/>
      <c r="CZ150" s="41">
        <v>5.875</v>
      </c>
      <c r="DA150" s="33">
        <f t="shared" si="178"/>
        <v>0</v>
      </c>
      <c r="DB150" s="33">
        <f>Gen_Cons_Horario!B4520</f>
        <v>0</v>
      </c>
      <c r="DC150" s="35">
        <f t="shared" si="215"/>
        <v>0</v>
      </c>
      <c r="DD150" s="116">
        <f>IF(AND(DC150&gt;0,DC150*$B$4+DJ149&lt;=$B$2*'SFV+BESS'!$I$9,DC150&lt;'SFV+BESS'!$I$7), DC150*$B$4, IF(AND(DC150&gt;0,DC150*$B$4+DJ149&gt;$B$2*'SFV+BESS'!$I$9,DC150*$B$4&lt;'SFV+BESS'!$I$7),$B$2*'SFV+BESS'!$I$9-DJ149,IF(AND(DC150&gt;0,DC150*$B$4+DJ149&gt;$B$2*'SFV+BESS'!$I$9,DC150*$B$4&gt;'SFV+BESS'!$I$7,DJ149&lt;$B$2*'SFV+BESS'!$I$9),$B$2*'SFV+BESS'!$I$9-DJ149,IF(AND(DC150&gt;0,DC150*$B$4+DJ149&lt;=$B$2*'SFV+BESS'!$I$9,DC150&gt;'SFV+BESS'!$I$7),'SFV+BESS'!$I$7,0))))</f>
        <v>0</v>
      </c>
      <c r="DE150" s="27">
        <f>IF(AND(DC150&lt;0,DJ149+DC150/$B$5&gt;$H$2,-DC150/'Carga-Descarga Año'!$B$5&lt;'SFV+BESS'!$I$7),DC150/$B$5,IF(AND(DC150&lt;0,DJ149+DC150/$B$5&gt;$H$2,-DC150/'Carga-Descarga Año'!$B$5&gt;'SFV+BESS'!$I$7),-'SFV+BESS'!$I$7,IF(AND(DC150&lt;0,DJ149+DC150/$B$5&lt;$H$2),-MIN('SFV+BESS'!$I$7,DJ149-$H$2),0)))</f>
        <v>0</v>
      </c>
      <c r="DF150" s="33"/>
      <c r="DG150" s="33">
        <f t="shared" si="162"/>
        <v>0</v>
      </c>
      <c r="DH150" s="27">
        <f t="shared" si="200"/>
        <v>0</v>
      </c>
      <c r="DI150" s="27">
        <f t="shared" si="201"/>
        <v>0</v>
      </c>
      <c r="DJ150" s="28">
        <f>IF((DJ149+DD150+DE150)&gt;=$B$2*'SFV+BESS'!$I$9, $B$2*'SFV+BESS'!$I$9, (DJ149+DD150+DE150))</f>
        <v>173.61249999999998</v>
      </c>
      <c r="DK150" s="110">
        <f t="shared" si="202"/>
        <v>0</v>
      </c>
      <c r="DP150" s="251"/>
      <c r="DQ150" s="41">
        <v>5.875</v>
      </c>
      <c r="DR150" s="33">
        <f t="shared" si="179"/>
        <v>0</v>
      </c>
      <c r="DS150" s="33">
        <f>Gen_Cons_Horario!B5264</f>
        <v>0</v>
      </c>
      <c r="DT150" s="35">
        <f t="shared" si="216"/>
        <v>0</v>
      </c>
      <c r="DU150" s="116">
        <f>IF(AND(DT150&gt;0,DT150*$B$4+EA149&lt;=$B$2*'SFV+BESS'!$I$9,DT150&lt;'SFV+BESS'!$I$7), DT150*$B$4, IF(AND(DT150&gt;0,DT150*$B$4+EA149&gt;$B$2*'SFV+BESS'!$I$9,DT150*$B$4&lt;'SFV+BESS'!$I$7),$B$2*'SFV+BESS'!$I$9-EA149,IF(AND(DT150&gt;0,DT150*$B$4+EA149&gt;$B$2*'SFV+BESS'!$I$9,DT150*$B$4&gt;'SFV+BESS'!$I$7,EA149&lt;$B$2*'SFV+BESS'!$I$9),$B$2*'SFV+BESS'!$I$9-EA149,IF(AND(DT150&gt;0,DT150*$B$4+EA149&lt;=$B$2*'SFV+BESS'!$I$9,DT150&gt;'SFV+BESS'!$I$7),'SFV+BESS'!$I$7,0))))</f>
        <v>0</v>
      </c>
      <c r="DV150" s="27">
        <f>IF(AND(DT150&lt;0,EA149+DT150/$B$5&gt;$H$2,-DT150/'Carga-Descarga Año'!$B$5&lt;'SFV+BESS'!$I$7),DT150/$B$5,IF(AND(DT150&lt;0,EA149+DT150/$B$5&gt;$H$2,-DT150/'Carga-Descarga Año'!$B$5&gt;'SFV+BESS'!$I$7),-'SFV+BESS'!$I$7,IF(AND(DT150&lt;0,EA149+DT150/$B$5&lt;$H$2),-MIN('SFV+BESS'!$I$7,EA149-$H$2),0)))</f>
        <v>0</v>
      </c>
      <c r="DW150" s="33"/>
      <c r="DX150" s="33">
        <f t="shared" si="163"/>
        <v>0</v>
      </c>
      <c r="DY150" s="27">
        <f t="shared" si="203"/>
        <v>0</v>
      </c>
      <c r="DZ150" s="27">
        <f t="shared" si="164"/>
        <v>0</v>
      </c>
      <c r="EA150" s="28">
        <f>IF((EA149+DU150+DV150)&gt;=$B$2*'SFV+BESS'!$I$9, $B$2*'SFV+BESS'!$I$9, (EA149+DU150+DV150))</f>
        <v>173.61249999999998</v>
      </c>
      <c r="EB150" s="110">
        <f t="shared" si="204"/>
        <v>0</v>
      </c>
      <c r="EG150" s="251"/>
      <c r="EH150" s="41">
        <v>5.875</v>
      </c>
      <c r="EI150" s="33">
        <f t="shared" si="180"/>
        <v>0</v>
      </c>
      <c r="EJ150" s="33">
        <f>Gen_Cons_Horario!B6008</f>
        <v>0</v>
      </c>
      <c r="EK150" s="35">
        <f t="shared" si="217"/>
        <v>0</v>
      </c>
      <c r="EL150" s="116">
        <f>IF(AND(EK150&gt;0,EK150*$B$4+ER149&lt;=$B$2*'SFV+BESS'!$I$9,EK150&lt;'SFV+BESS'!$I$7), EK150*$B$4, IF(AND(EK150&gt;0,EK150*$B$4+ER149&gt;$B$2*'SFV+BESS'!$I$9,EK150*$B$4&lt;'SFV+BESS'!$I$7),$B$2*'SFV+BESS'!$I$9-ER149,IF(AND(EK150&gt;0,EK150*$B$4+ER149&gt;$B$2*'SFV+BESS'!$I$9,EK150*$B$4&gt;'SFV+BESS'!$I$7,ER149&lt;$B$2*'SFV+BESS'!$I$9),$B$2*'SFV+BESS'!$I$9-ER149,IF(AND(EK150&gt;0,EK150*$B$4+ER149&lt;=$B$2*'SFV+BESS'!$I$9,EK150&gt;'SFV+BESS'!$I$7),'SFV+BESS'!$I$7,0))))</f>
        <v>0</v>
      </c>
      <c r="EM150" s="27">
        <f>IF(AND(EK150&lt;0,ER149+EK150/$B$5&gt;$H$2,-EK150/'Carga-Descarga Año'!$B$5&lt;'SFV+BESS'!$I$7),EK150/$B$5,IF(AND(EK150&lt;0,ER149+EK150/$B$5&gt;$H$2,-EK150/'Carga-Descarga Año'!$B$5&gt;'SFV+BESS'!$I$7),-'SFV+BESS'!$I$7,IF(AND(EK150&lt;0,ER149+EK150/$B$5&lt;$H$2),-MIN('SFV+BESS'!$I$7,ER149-$H$2),0)))</f>
        <v>0</v>
      </c>
      <c r="EN150" s="33"/>
      <c r="EO150" s="33">
        <f t="shared" si="165"/>
        <v>0</v>
      </c>
      <c r="EP150" s="27">
        <f t="shared" si="205"/>
        <v>0</v>
      </c>
      <c r="EQ150" s="27">
        <f t="shared" si="166"/>
        <v>0</v>
      </c>
      <c r="ER150" s="28">
        <f>IF((ER149+EL150+EM150)&gt;=$B$2*'SFV+BESS'!$I$9, $B$2*'SFV+BESS'!$I$9, (ER149+EL150+EM150))</f>
        <v>173.61249999999998</v>
      </c>
      <c r="ES150" s="110">
        <f t="shared" si="206"/>
        <v>0</v>
      </c>
      <c r="EX150" s="251"/>
      <c r="EY150" s="41">
        <v>5.875</v>
      </c>
      <c r="EZ150" s="33">
        <f t="shared" si="181"/>
        <v>0</v>
      </c>
      <c r="FA150" s="33">
        <f>Gen_Cons_Horario!B6728</f>
        <v>0</v>
      </c>
      <c r="FB150" s="35">
        <f t="shared" si="218"/>
        <v>0</v>
      </c>
      <c r="FC150" s="116">
        <f>IF(AND(FB150&gt;0,FB150*$B$4+FI149&lt;=$B$2*'SFV+BESS'!$I$9,FB150&lt;'SFV+BESS'!$I$7), FB150*$B$4, IF(AND(FB150&gt;0,FB150*$B$4+FI149&gt;$B$2*'SFV+BESS'!$I$9,FB150*$B$4&lt;'SFV+BESS'!$I$7),$B$2*'SFV+BESS'!$I$9-FI149,IF(AND(FB150&gt;0,FB150*$B$4+FI149&gt;$B$2*'SFV+BESS'!$I$9,FB150*$B$4&gt;'SFV+BESS'!$I$7,FI149&lt;$B$2*'SFV+BESS'!$I$9),$B$2*'SFV+BESS'!$I$9-FI149,IF(AND(FB150&gt;0,FB150*$B$4+FI149&lt;=$B$2*'SFV+BESS'!$I$9,FB150&gt;'SFV+BESS'!$I$7),'SFV+BESS'!$I$7,0))))</f>
        <v>0</v>
      </c>
      <c r="FD150" s="27">
        <f>IF(AND(FB150&lt;0,FI149+FB150/$B$5&gt;$H$2,-FB150/'Carga-Descarga Año'!$B$5&lt;'SFV+BESS'!$I$7),FB150/$B$5,IF(AND(FB150&lt;0,FI149+FB150/$B$5&gt;$H$2,-FB150/'Carga-Descarga Año'!$B$5&gt;'SFV+BESS'!$I$7),-'SFV+BESS'!$I$7,IF(AND(FB150&lt;0,FI149+FB150/$B$5&lt;$H$2),-MIN('SFV+BESS'!$I$7,FI149-$H$2),0)))</f>
        <v>0</v>
      </c>
      <c r="FE150" s="33"/>
      <c r="FF150" s="33">
        <f t="shared" si="167"/>
        <v>0</v>
      </c>
      <c r="FG150" s="27">
        <f t="shared" si="207"/>
        <v>0</v>
      </c>
      <c r="FH150" s="27">
        <f t="shared" si="168"/>
        <v>0</v>
      </c>
      <c r="FI150" s="28">
        <f>IF((FI149+FC150+FD150)&gt;=$B$2*'SFV+BESS'!$I$9, $B$2*'SFV+BESS'!$I$9, (FI149+FC150+FD150))</f>
        <v>173.61249999999998</v>
      </c>
      <c r="FJ150" s="110">
        <f t="shared" si="208"/>
        <v>0</v>
      </c>
      <c r="FO150" s="251"/>
      <c r="FP150" s="41">
        <v>5.875</v>
      </c>
      <c r="FQ150" s="33">
        <f t="shared" si="182"/>
        <v>0</v>
      </c>
      <c r="FR150" s="33">
        <f>Gen_Cons_Horario!B7472</f>
        <v>0</v>
      </c>
      <c r="FS150" s="35">
        <f t="shared" si="219"/>
        <v>0</v>
      </c>
      <c r="FT150" s="116">
        <f>IF(AND(FS150&gt;0,FS150*$B$4+FZ149&lt;=$B$2*'SFV+BESS'!$I$9,FS150&lt;'SFV+BESS'!$I$7), FS150*$B$4, IF(AND(FS150&gt;0,FS150*$B$4+FZ149&gt;$B$2*'SFV+BESS'!$I$9,FS150*$B$4&lt;'SFV+BESS'!$I$7),$B$2*'SFV+BESS'!$I$9-FZ149,IF(AND(FS150&gt;0,FS150*$B$4+FZ149&gt;$B$2*'SFV+BESS'!$I$9,FS150*$B$4&gt;'SFV+BESS'!$I$7,FZ149&lt;$B$2*'SFV+BESS'!$I$9),$B$2*'SFV+BESS'!$I$9-FZ149,IF(AND(FS150&gt;0,FS150*$B$4+FZ149&lt;=$B$2*'SFV+BESS'!$I$9,FS150&gt;'SFV+BESS'!$I$7),'SFV+BESS'!$I$7,0))))</f>
        <v>0</v>
      </c>
      <c r="FU150" s="27">
        <f>IF(AND(FS150&lt;0,FZ149+FS150/$B$5&gt;$H$2,-FS150/'Carga-Descarga Año'!$B$5&lt;'SFV+BESS'!$I$7),FS150/$B$5,IF(AND(FS150&lt;0,FZ149+FS150/$B$5&gt;$H$2,-FS150/'Carga-Descarga Año'!$B$5&gt;'SFV+BESS'!$I$7),-'SFV+BESS'!$I$7,IF(AND(FS150&lt;0,FZ149+FS150/$B$5&lt;$H$2),-MIN('SFV+BESS'!$I$7,FZ149-$H$2),0)))</f>
        <v>0</v>
      </c>
      <c r="FV150" s="33"/>
      <c r="FW150" s="33">
        <f t="shared" si="169"/>
        <v>0</v>
      </c>
      <c r="FX150" s="27">
        <f t="shared" si="209"/>
        <v>0</v>
      </c>
      <c r="FY150" s="27">
        <f t="shared" si="170"/>
        <v>0</v>
      </c>
      <c r="FZ150" s="28">
        <f>IF((FZ149+FT150+FU150)&gt;=$B$2*'SFV+BESS'!$I$9, $B$2*'SFV+BESS'!$I$9, (FZ149+FT150+FU150))</f>
        <v>173.61249999999998</v>
      </c>
      <c r="GA150" s="110">
        <f t="shared" si="210"/>
        <v>0</v>
      </c>
      <c r="GF150" s="251"/>
      <c r="GG150" s="41">
        <v>5.875</v>
      </c>
      <c r="GH150" s="33">
        <f t="shared" si="183"/>
        <v>0</v>
      </c>
      <c r="GI150" s="33">
        <f>Gen_Cons_Horario!B8192</f>
        <v>0</v>
      </c>
      <c r="GJ150" s="35">
        <f t="shared" ref="GJ150:GJ213" si="225">GH150-GI150</f>
        <v>0</v>
      </c>
      <c r="GK150" s="116">
        <f>IF(AND(GJ150&gt;0,GJ150*$B$4+GQ149&lt;=$B$2*'SFV+BESS'!$I$9,GJ150&lt;'SFV+BESS'!$I$7), GJ150*$B$4, IF(AND(GJ150&gt;0,GJ150*$B$4+GQ149&gt;$B$2*'SFV+BESS'!$I$9,GJ150*$B$4&lt;'SFV+BESS'!$I$7),$B$2*'SFV+BESS'!$I$9-GQ149,IF(AND(GJ150&gt;0,GJ150*$B$4+GQ149&gt;$B$2*'SFV+BESS'!$I$9,GJ150*$B$4&gt;'SFV+BESS'!$I$7,GQ149&lt;$B$2*'SFV+BESS'!$I$9),$B$2*'SFV+BESS'!$I$9-GQ149,IF(AND(GJ150&gt;0,GJ150*$B$4+GQ149&lt;=$B$2*'SFV+BESS'!$I$9,GJ150&gt;'SFV+BESS'!$I$7),'SFV+BESS'!$I$7,0))))</f>
        <v>0</v>
      </c>
      <c r="GL150" s="27">
        <f>IF(AND(GJ150&lt;0,GQ149+GJ150/$B$5&gt;$H$2,-GJ150/'Carga-Descarga Año'!$B$5&lt;'SFV+BESS'!$I$7),GJ150/$B$5,IF(AND(GJ150&lt;0,GQ149+GJ150/$B$5&gt;$H$2,-GJ150/'Carga-Descarga Año'!$B$5&gt;'SFV+BESS'!$I$7),-'SFV+BESS'!$I$7,IF(AND(GJ150&lt;0,GQ149+GJ150/$B$5&lt;$H$2),-MIN('SFV+BESS'!$I$7,GQ149-$H$2),0)))</f>
        <v>0</v>
      </c>
      <c r="GM150" s="33"/>
      <c r="GN150" s="33">
        <f t="shared" si="171"/>
        <v>0</v>
      </c>
      <c r="GO150" s="27">
        <f t="shared" si="211"/>
        <v>0</v>
      </c>
      <c r="GP150" s="27">
        <f t="shared" si="172"/>
        <v>0</v>
      </c>
      <c r="GQ150" s="28">
        <f>IF((GQ149+GK150+GL150)&gt;=$B$2*'SFV+BESS'!$I$9, $B$2*'SFV+BESS'!$I$9, (GQ149+GK150+GL150))</f>
        <v>173.61249999999998</v>
      </c>
      <c r="GR150" s="110">
        <f t="shared" si="212"/>
        <v>0</v>
      </c>
    </row>
    <row r="151" spans="1:200">
      <c r="A151" s="249"/>
      <c r="B151" s="41">
        <v>5.9166666666666696</v>
      </c>
      <c r="C151" s="38">
        <f t="shared" si="154"/>
        <v>0</v>
      </c>
      <c r="D151" s="2">
        <f>Gen_Cons_Horario!B177</f>
        <v>44.742000000000004</v>
      </c>
      <c r="E151" s="140">
        <f t="shared" si="184"/>
        <v>-44.742000000000004</v>
      </c>
      <c r="F151" s="116">
        <f>IF(AND(E151&gt;0,E151*$B$4+L150&lt;=$B$2*'SFV+BESS'!$I$9,E151&lt;'SFV+BESS'!$I$7), E151*$B$4, IF(AND(E151&gt;0,E151*$B$4+L150&gt;$B$2*'SFV+BESS'!$I$9,E151*$B$4&lt;'SFV+BESS'!$I$7),$B$2*'SFV+BESS'!$I$9-L150,IF(AND(E151&gt;0,E151*$B$4+L150&gt;$B$2*'SFV+BESS'!$I$9,E151*$B$4&gt;'SFV+BESS'!$I$7,L150&lt;$B$2*'SFV+BESS'!$I$9),$B$2*'SFV+BESS'!$I$9-L150,IF(AND(E151&gt;0,E151*$B$4+L150&lt;=$B$2*'SFV+BESS'!$I$9,E151&gt;'SFV+BESS'!$I$7),'SFV+BESS'!$I$7,0))))</f>
        <v>0</v>
      </c>
      <c r="G151" s="27">
        <f>IF(AND(E151&lt;0,L150+E151/$B$5&gt;$H$2,-E151/'Carga-Descarga Año'!$B$5&lt;'SFV+BESS'!$I$7),E151/$B$5,IF(AND(E151&lt;0,L150+E151/$B$5&gt;$H$2,-E151/'Carga-Descarga Año'!$B$5&gt;'SFV+BESS'!$I$7),-'SFV+BESS'!$I$7,IF(AND(E151&lt;0,L150+E151/$B$5&lt;$H$2),-MIN('SFV+BESS'!$I$7,L150-$H$2),0)))</f>
        <v>-47.096842105263164</v>
      </c>
      <c r="I151" s="38">
        <f t="shared" si="185"/>
        <v>0</v>
      </c>
      <c r="J151" s="27">
        <f t="shared" si="187"/>
        <v>44.742000000000004</v>
      </c>
      <c r="K151" s="27">
        <f t="shared" si="186"/>
        <v>0</v>
      </c>
      <c r="L151" s="28">
        <f>IF((L150+F151+G151)&gt;=$B$2*'SFV+BESS'!$I$9, $B$2*'SFV+BESS'!$I$9, (L150+F151+G151))</f>
        <v>61.112422117062749</v>
      </c>
      <c r="M151" s="110">
        <f t="shared" si="188"/>
        <v>0</v>
      </c>
      <c r="R151" s="251"/>
      <c r="S151" s="41">
        <v>5.9166666666666696</v>
      </c>
      <c r="T151" s="2">
        <f t="shared" si="173"/>
        <v>0</v>
      </c>
      <c r="U151" s="2">
        <f>Gen_Cons_Horario!B921</f>
        <v>22.371000000000002</v>
      </c>
      <c r="V151" s="35">
        <f t="shared" si="220"/>
        <v>-22.371000000000002</v>
      </c>
      <c r="W151" s="116">
        <f>IF(AND(V151&gt;0,V151*$B$4+AC150&lt;=$B$2*'SFV+BESS'!$I$9,V151&lt;'SFV+BESS'!$I$7), V151*$B$4, IF(AND(V151&gt;0,V151*$B$4+AC150&gt;$B$2*'SFV+BESS'!$I$9,V151*$B$4&lt;'SFV+BESS'!$I$7),$B$2*'SFV+BESS'!$I$9-AC150,IF(AND(V151&gt;0,V151*$B$4+AC150&gt;$B$2*'SFV+BESS'!$I$9,V151*$B$4&gt;'SFV+BESS'!$I$7,AC150&lt;$B$2*'SFV+BESS'!$I$9),$B$2*'SFV+BESS'!$I$9-AC150,IF(AND(V151&gt;0,V151*$B$4+AC150&lt;=$B$2*'SFV+BESS'!$I$9,V151&gt;'SFV+BESS'!$I$7),'SFV+BESS'!$I$7,0))))</f>
        <v>0</v>
      </c>
      <c r="X151" s="27">
        <f>IF(AND(V151&lt;0,AC150+V151/$B$5&gt;$H$2,-V151/'Carga-Descarga Año'!$B$5&lt;'SFV+BESS'!$I$7),V151/$B$5,IF(AND(V151&lt;0,AC150+V151/$B$5&gt;$H$2,-V151/'Carga-Descarga Año'!$B$5&gt;'SFV+BESS'!$I$7),-'SFV+BESS'!$I$7,IF(AND(V151&lt;0,AC150+V151/$B$5&lt;$H$2),-MIN('SFV+BESS'!$I$7,AC150-$H$2),0)))</f>
        <v>-23.548421052631582</v>
      </c>
      <c r="Z151" s="33">
        <f t="shared" si="214"/>
        <v>0</v>
      </c>
      <c r="AA151" s="27">
        <f t="shared" si="189"/>
        <v>22.371000000000002</v>
      </c>
      <c r="AB151" s="27">
        <f t="shared" si="213"/>
        <v>0</v>
      </c>
      <c r="AC151" s="28">
        <f>IF((AC150+W151+X151)&gt;=$B$2*'SFV+BESS'!$I$9, $B$2*'SFV+BESS'!$I$9, (AC150+W151+X151))</f>
        <v>112.78484998959549</v>
      </c>
      <c r="AD151" s="110">
        <f t="shared" si="190"/>
        <v>0</v>
      </c>
      <c r="AI151" s="251"/>
      <c r="AJ151" s="41">
        <v>5.9166666666666696</v>
      </c>
      <c r="AK151" s="52">
        <f t="shared" si="174"/>
        <v>0</v>
      </c>
      <c r="AL151" s="33">
        <f>Gen_Cons_Horario!B1593</f>
        <v>0</v>
      </c>
      <c r="AM151" s="35">
        <f t="shared" si="221"/>
        <v>0</v>
      </c>
      <c r="AN151" s="116">
        <f>IF(AND(AM151&gt;0,AM151*$B$4+AT150&lt;=$B$2*'SFV+BESS'!$I$9,AM151&lt;'SFV+BESS'!$I$7), AM151*$B$4, IF(AND(AM151&gt;0,AM151*$B$4+AT150&gt;$B$2*'SFV+BESS'!$I$9,AM151*$B$4&lt;'SFV+BESS'!$I$7),$B$2*'SFV+BESS'!$I$9-AT150,IF(AND(AM151&gt;0,AM151*$B$4+AT150&gt;$B$2*'SFV+BESS'!$I$9,AM151*$B$4&gt;'SFV+BESS'!$I$7,AT150&lt;$B$2*'SFV+BESS'!$I$9),$B$2*'SFV+BESS'!$I$9-AT150,IF(AND(AM151&gt;0,AM151*$B$4+AT150&lt;=$B$2*'SFV+BESS'!$I$9,AM151&gt;'SFV+BESS'!$I$7),'SFV+BESS'!$I$7,0))))</f>
        <v>0</v>
      </c>
      <c r="AO151" s="27">
        <f>IF(AND(AM151&lt;0,AT150+AM151/$B$5&gt;$H$2,-AM151/'Carga-Descarga Año'!$B$5&lt;'SFV+BESS'!$I$7),AM151/$B$5,IF(AND(AM151&lt;0,AT150+AM151/$B$5&gt;$H$2,-AM151/'Carga-Descarga Año'!$B$5&gt;'SFV+BESS'!$I$7),-'SFV+BESS'!$I$7,IF(AND(AM151&lt;0,AT150+AM151/$B$5&lt;$H$2),-MIN('SFV+BESS'!$I$7,AT150-$H$2),0)))</f>
        <v>0</v>
      </c>
      <c r="AP151" s="33"/>
      <c r="AQ151" s="33">
        <f t="shared" si="155"/>
        <v>0</v>
      </c>
      <c r="AR151" s="27">
        <f t="shared" si="191"/>
        <v>0</v>
      </c>
      <c r="AS151" s="27">
        <f t="shared" si="156"/>
        <v>0</v>
      </c>
      <c r="AT151" s="28">
        <f>IF((AT150+AN151+AO151)&gt;=$B$2*'SFV+BESS'!$I$9, $B$2*'SFV+BESS'!$I$9, (AT150+AN151+AO151))</f>
        <v>173.61249999999998</v>
      </c>
      <c r="AU151" s="110">
        <f t="shared" si="192"/>
        <v>0</v>
      </c>
      <c r="AZ151" s="251"/>
      <c r="BA151" s="41">
        <v>5.9166666666666696</v>
      </c>
      <c r="BB151" s="33">
        <f t="shared" si="175"/>
        <v>0</v>
      </c>
      <c r="BC151" s="33">
        <f>Gen_Cons_Horario!B2337</f>
        <v>0</v>
      </c>
      <c r="BD151" s="35">
        <f t="shared" si="222"/>
        <v>0</v>
      </c>
      <c r="BE151" s="116">
        <f>IF(AND(BD151&gt;0,BD151*$B$4+BK150&lt;=$B$2*'SFV+BESS'!$I$9,BD151&lt;'SFV+BESS'!$I$7), BD151*$B$4, IF(AND(BD151&gt;0,BD151*$B$4+BK150&gt;$B$2*'SFV+BESS'!$I$9,BD151*$B$4&lt;'SFV+BESS'!$I$7),$B$2*'SFV+BESS'!$I$9-BK150,IF(AND(BD151&gt;0,BD151*$B$4+BK150&gt;$B$2*'SFV+BESS'!$I$9,BD151*$B$4&gt;'SFV+BESS'!$I$7,BK150&lt;$B$2*'SFV+BESS'!$I$9),$B$2*'SFV+BESS'!$I$9-BK150,IF(AND(BD151&gt;0,BD151*$B$4+BK150&lt;=$B$2*'SFV+BESS'!$I$9,BD151&gt;'SFV+BESS'!$I$7),'SFV+BESS'!$I$7,0))))</f>
        <v>0</v>
      </c>
      <c r="BF151" s="27">
        <f>IF(AND(BD151&lt;0,BK150+BD151/$B$5&gt;$H$2,-BD151/'Carga-Descarga Año'!$B$5&lt;'SFV+BESS'!$I$7),BD151/$B$5,IF(AND(BD151&lt;0,BK150+BD151/$B$5&gt;$H$2,-BD151/'Carga-Descarga Año'!$B$5&gt;'SFV+BESS'!$I$7),-'SFV+BESS'!$I$7,IF(AND(BD151&lt;0,BK150+BD151/$B$5&lt;$H$2),-MIN('SFV+BESS'!$I$7,BK150-$H$2),0)))</f>
        <v>0</v>
      </c>
      <c r="BG151" s="33"/>
      <c r="BH151" s="33">
        <f t="shared" si="157"/>
        <v>0</v>
      </c>
      <c r="BI151" s="27">
        <f t="shared" si="193"/>
        <v>0</v>
      </c>
      <c r="BJ151" s="27">
        <f t="shared" si="158"/>
        <v>0</v>
      </c>
      <c r="BK151" s="28">
        <f>IF((BK150+BE151+BF151)&gt;=$B$2*'SFV+BESS'!$I$9, $B$2*'SFV+BESS'!$I$9, (BK150+BE151+BF151))</f>
        <v>173.61249999999998</v>
      </c>
      <c r="BL151" s="110">
        <f t="shared" si="194"/>
        <v>0</v>
      </c>
      <c r="BQ151" s="251"/>
      <c r="BR151" s="41">
        <v>5.9166666666666696</v>
      </c>
      <c r="BS151" s="33">
        <f t="shared" si="176"/>
        <v>0</v>
      </c>
      <c r="BT151" s="33">
        <f>Gen_Cons_Horario!B3057</f>
        <v>0</v>
      </c>
      <c r="BU151" s="35">
        <f t="shared" si="223"/>
        <v>0</v>
      </c>
      <c r="BV151" s="116">
        <f>IF(AND(BU151&gt;0,BU151*$B$4+CB150&lt;=$B$2*'SFV+BESS'!$I$9,BU151&lt;'SFV+BESS'!$I$7), BU151*$B$4, IF(AND(BU151&gt;0,BU151*$B$4+CB150&gt;$B$2*'SFV+BESS'!$I$9,BU151*$B$4&lt;'SFV+BESS'!$I$7),$B$2*'SFV+BESS'!$I$9-CB150,IF(AND(BU151&gt;0,BU151*$B$4+CB150&gt;$B$2*'SFV+BESS'!$I$9,BU151*$B$4&gt;'SFV+BESS'!$I$7,CB150&lt;$B$2*'SFV+BESS'!$I$9),$B$2*'SFV+BESS'!$I$9-CB150,IF(AND(BU151&gt;0,BU151*$B$4+CB150&lt;=$B$2*'SFV+BESS'!$I$9,BU151&gt;'SFV+BESS'!$I$7),'SFV+BESS'!$I$7,0))))</f>
        <v>0</v>
      </c>
      <c r="BW151" s="27">
        <f>IF(AND(BU151&lt;0,CB150+BU151/$B$5&gt;$H$2,-BU151/'Carga-Descarga Año'!$B$5&lt;'SFV+BESS'!$I$7),BU151/$B$5,IF(AND(BU151&lt;0,CB150+BU151/$B$5&gt;$H$2,-BU151/'Carga-Descarga Año'!$B$5&gt;'SFV+BESS'!$I$7),-'SFV+BESS'!$I$7,IF(AND(BU151&lt;0,CB150+BU151/$B$5&lt;$H$2),-MIN('SFV+BESS'!$I$7,CB150-$H$2),0)))</f>
        <v>0</v>
      </c>
      <c r="BX151" s="33"/>
      <c r="BY151" s="33">
        <f t="shared" si="159"/>
        <v>0</v>
      </c>
      <c r="BZ151" s="27">
        <f t="shared" si="195"/>
        <v>0</v>
      </c>
      <c r="CA151" s="27">
        <f t="shared" si="196"/>
        <v>0</v>
      </c>
      <c r="CB151" s="28">
        <f>IF((CB150+BV151+BW151)&gt;=$B$2*'SFV+BESS'!$I$9, $B$2*'SFV+BESS'!$I$9, (CB150+BV151+BW151))</f>
        <v>173.61249999999998</v>
      </c>
      <c r="CC151" s="110">
        <f t="shared" si="197"/>
        <v>0</v>
      </c>
      <c r="CH151" s="251"/>
      <c r="CI151" s="41">
        <v>5.9166666666666696</v>
      </c>
      <c r="CJ151" s="33">
        <f t="shared" si="177"/>
        <v>0</v>
      </c>
      <c r="CK151" s="33">
        <f>Gen_Cons_Horario!B3801</f>
        <v>0</v>
      </c>
      <c r="CL151" s="35">
        <f t="shared" si="224"/>
        <v>0</v>
      </c>
      <c r="CM151" s="116">
        <f>IF(AND(CL151&gt;0,CL151*$B$4+CS150&lt;=$B$2*'SFV+BESS'!$I$9,CL151&lt;'SFV+BESS'!$I$7), CL151*$B$4, IF(AND(CL151&gt;0,CL151*$B$4+CS150&gt;$B$2*'SFV+BESS'!$I$9,CL151*$B$4&lt;'SFV+BESS'!$I$7),$B$2*'SFV+BESS'!$I$9-CS150,IF(AND(CL151&gt;0,CL151*$B$4+CS150&gt;$B$2*'SFV+BESS'!$I$9,CL151*$B$4&gt;'SFV+BESS'!$I$7,CS150&lt;$B$2*'SFV+BESS'!$I$9),$B$2*'SFV+BESS'!$I$9-CS150,IF(AND(CL151&gt;0,CL151*$B$4+CS150&lt;=$B$2*'SFV+BESS'!$I$9,CL151&gt;'SFV+BESS'!$I$7),'SFV+BESS'!$I$7,0))))</f>
        <v>0</v>
      </c>
      <c r="CN151" s="27">
        <f>IF(AND(CL151&lt;0,CS150+CL151/$B$5&gt;$H$2,-CL151/'Carga-Descarga Año'!$B$5&lt;'SFV+BESS'!$I$7),CL151/$B$5,IF(AND(CL151&lt;0,CS150+CL151/$B$5&gt;$H$2,-CL151/'Carga-Descarga Año'!$B$5&gt;'SFV+BESS'!$I$7),-'SFV+BESS'!$I$7,IF(AND(CL151&lt;0,CS150+CL151/$B$5&lt;$H$2),-MIN('SFV+BESS'!$I$7,CS150-$H$2),0)))</f>
        <v>0</v>
      </c>
      <c r="CO151" s="33"/>
      <c r="CP151" s="33">
        <f t="shared" si="160"/>
        <v>0</v>
      </c>
      <c r="CQ151" s="27">
        <f t="shared" si="198"/>
        <v>0</v>
      </c>
      <c r="CR151" s="27">
        <f t="shared" si="161"/>
        <v>0</v>
      </c>
      <c r="CS151" s="28">
        <f>IF((CS150+CM151+CN151)&gt;=$B$2*'SFV+BESS'!$I$9, $B$2*'SFV+BESS'!$I$9, (CS150+CM151+CN151))</f>
        <v>173.61249999999998</v>
      </c>
      <c r="CT151" s="110">
        <f t="shared" si="199"/>
        <v>0</v>
      </c>
      <c r="CY151" s="251"/>
      <c r="CZ151" s="41">
        <v>5.9166666666666696</v>
      </c>
      <c r="DA151" s="33">
        <f t="shared" si="178"/>
        <v>0</v>
      </c>
      <c r="DB151" s="33">
        <f>Gen_Cons_Horario!B4521</f>
        <v>0</v>
      </c>
      <c r="DC151" s="35">
        <f t="shared" si="215"/>
        <v>0</v>
      </c>
      <c r="DD151" s="116">
        <f>IF(AND(DC151&gt;0,DC151*$B$4+DJ150&lt;=$B$2*'SFV+BESS'!$I$9,DC151&lt;'SFV+BESS'!$I$7), DC151*$B$4, IF(AND(DC151&gt;0,DC151*$B$4+DJ150&gt;$B$2*'SFV+BESS'!$I$9,DC151*$B$4&lt;'SFV+BESS'!$I$7),$B$2*'SFV+BESS'!$I$9-DJ150,IF(AND(DC151&gt;0,DC151*$B$4+DJ150&gt;$B$2*'SFV+BESS'!$I$9,DC151*$B$4&gt;'SFV+BESS'!$I$7,DJ150&lt;$B$2*'SFV+BESS'!$I$9),$B$2*'SFV+BESS'!$I$9-DJ150,IF(AND(DC151&gt;0,DC151*$B$4+DJ150&lt;=$B$2*'SFV+BESS'!$I$9,DC151&gt;'SFV+BESS'!$I$7),'SFV+BESS'!$I$7,0))))</f>
        <v>0</v>
      </c>
      <c r="DE151" s="27">
        <f>IF(AND(DC151&lt;0,DJ150+DC151/$B$5&gt;$H$2,-DC151/'Carga-Descarga Año'!$B$5&lt;'SFV+BESS'!$I$7),DC151/$B$5,IF(AND(DC151&lt;0,DJ150+DC151/$B$5&gt;$H$2,-DC151/'Carga-Descarga Año'!$B$5&gt;'SFV+BESS'!$I$7),-'SFV+BESS'!$I$7,IF(AND(DC151&lt;0,DJ150+DC151/$B$5&lt;$H$2),-MIN('SFV+BESS'!$I$7,DJ150-$H$2),0)))</f>
        <v>0</v>
      </c>
      <c r="DF151" s="33"/>
      <c r="DG151" s="33">
        <f t="shared" si="162"/>
        <v>0</v>
      </c>
      <c r="DH151" s="27">
        <f t="shared" si="200"/>
        <v>0</v>
      </c>
      <c r="DI151" s="27">
        <f t="shared" si="201"/>
        <v>0</v>
      </c>
      <c r="DJ151" s="28">
        <f>IF((DJ150+DD151+DE151)&gt;=$B$2*'SFV+BESS'!$I$9, $B$2*'SFV+BESS'!$I$9, (DJ150+DD151+DE151))</f>
        <v>173.61249999999998</v>
      </c>
      <c r="DK151" s="110">
        <f t="shared" si="202"/>
        <v>0</v>
      </c>
      <c r="DP151" s="251"/>
      <c r="DQ151" s="41">
        <v>5.9166666666666696</v>
      </c>
      <c r="DR151" s="33">
        <f t="shared" si="179"/>
        <v>0</v>
      </c>
      <c r="DS151" s="33">
        <f>Gen_Cons_Horario!B5265</f>
        <v>0</v>
      </c>
      <c r="DT151" s="35">
        <f t="shared" si="216"/>
        <v>0</v>
      </c>
      <c r="DU151" s="116">
        <f>IF(AND(DT151&gt;0,DT151*$B$4+EA150&lt;=$B$2*'SFV+BESS'!$I$9,DT151&lt;'SFV+BESS'!$I$7), DT151*$B$4, IF(AND(DT151&gt;0,DT151*$B$4+EA150&gt;$B$2*'SFV+BESS'!$I$9,DT151*$B$4&lt;'SFV+BESS'!$I$7),$B$2*'SFV+BESS'!$I$9-EA150,IF(AND(DT151&gt;0,DT151*$B$4+EA150&gt;$B$2*'SFV+BESS'!$I$9,DT151*$B$4&gt;'SFV+BESS'!$I$7,EA150&lt;$B$2*'SFV+BESS'!$I$9),$B$2*'SFV+BESS'!$I$9-EA150,IF(AND(DT151&gt;0,DT151*$B$4+EA150&lt;=$B$2*'SFV+BESS'!$I$9,DT151&gt;'SFV+BESS'!$I$7),'SFV+BESS'!$I$7,0))))</f>
        <v>0</v>
      </c>
      <c r="DV151" s="27">
        <f>IF(AND(DT151&lt;0,EA150+DT151/$B$5&gt;$H$2,-DT151/'Carga-Descarga Año'!$B$5&lt;'SFV+BESS'!$I$7),DT151/$B$5,IF(AND(DT151&lt;0,EA150+DT151/$B$5&gt;$H$2,-DT151/'Carga-Descarga Año'!$B$5&gt;'SFV+BESS'!$I$7),-'SFV+BESS'!$I$7,IF(AND(DT151&lt;0,EA150+DT151/$B$5&lt;$H$2),-MIN('SFV+BESS'!$I$7,EA150-$H$2),0)))</f>
        <v>0</v>
      </c>
      <c r="DW151" s="33"/>
      <c r="DX151" s="33">
        <f t="shared" si="163"/>
        <v>0</v>
      </c>
      <c r="DY151" s="27">
        <f t="shared" si="203"/>
        <v>0</v>
      </c>
      <c r="DZ151" s="27">
        <f t="shared" si="164"/>
        <v>0</v>
      </c>
      <c r="EA151" s="28">
        <f>IF((EA150+DU151+DV151)&gt;=$B$2*'SFV+BESS'!$I$9, $B$2*'SFV+BESS'!$I$9, (EA150+DU151+DV151))</f>
        <v>173.61249999999998</v>
      </c>
      <c r="EB151" s="110">
        <f t="shared" si="204"/>
        <v>0</v>
      </c>
      <c r="EG151" s="251"/>
      <c r="EH151" s="41">
        <v>5.9166666666666696</v>
      </c>
      <c r="EI151" s="33">
        <f t="shared" si="180"/>
        <v>0</v>
      </c>
      <c r="EJ151" s="33">
        <f>Gen_Cons_Horario!B6009</f>
        <v>0</v>
      </c>
      <c r="EK151" s="35">
        <f t="shared" si="217"/>
        <v>0</v>
      </c>
      <c r="EL151" s="116">
        <f>IF(AND(EK151&gt;0,EK151*$B$4+ER150&lt;=$B$2*'SFV+BESS'!$I$9,EK151&lt;'SFV+BESS'!$I$7), EK151*$B$4, IF(AND(EK151&gt;0,EK151*$B$4+ER150&gt;$B$2*'SFV+BESS'!$I$9,EK151*$B$4&lt;'SFV+BESS'!$I$7),$B$2*'SFV+BESS'!$I$9-ER150,IF(AND(EK151&gt;0,EK151*$B$4+ER150&gt;$B$2*'SFV+BESS'!$I$9,EK151*$B$4&gt;'SFV+BESS'!$I$7,ER150&lt;$B$2*'SFV+BESS'!$I$9),$B$2*'SFV+BESS'!$I$9-ER150,IF(AND(EK151&gt;0,EK151*$B$4+ER150&lt;=$B$2*'SFV+BESS'!$I$9,EK151&gt;'SFV+BESS'!$I$7),'SFV+BESS'!$I$7,0))))</f>
        <v>0</v>
      </c>
      <c r="EM151" s="27">
        <f>IF(AND(EK151&lt;0,ER150+EK151/$B$5&gt;$H$2,-EK151/'Carga-Descarga Año'!$B$5&lt;'SFV+BESS'!$I$7),EK151/$B$5,IF(AND(EK151&lt;0,ER150+EK151/$B$5&gt;$H$2,-EK151/'Carga-Descarga Año'!$B$5&gt;'SFV+BESS'!$I$7),-'SFV+BESS'!$I$7,IF(AND(EK151&lt;0,ER150+EK151/$B$5&lt;$H$2),-MIN('SFV+BESS'!$I$7,ER150-$H$2),0)))</f>
        <v>0</v>
      </c>
      <c r="EN151" s="33"/>
      <c r="EO151" s="33">
        <f t="shared" si="165"/>
        <v>0</v>
      </c>
      <c r="EP151" s="27">
        <f t="shared" si="205"/>
        <v>0</v>
      </c>
      <c r="EQ151" s="27">
        <f t="shared" si="166"/>
        <v>0</v>
      </c>
      <c r="ER151" s="28">
        <f>IF((ER150+EL151+EM151)&gt;=$B$2*'SFV+BESS'!$I$9, $B$2*'SFV+BESS'!$I$9, (ER150+EL151+EM151))</f>
        <v>173.61249999999998</v>
      </c>
      <c r="ES151" s="110">
        <f t="shared" si="206"/>
        <v>0</v>
      </c>
      <c r="EX151" s="251"/>
      <c r="EY151" s="41">
        <v>5.9166666666666696</v>
      </c>
      <c r="EZ151" s="33">
        <f t="shared" si="181"/>
        <v>0</v>
      </c>
      <c r="FA151" s="33">
        <f>Gen_Cons_Horario!B6729</f>
        <v>0</v>
      </c>
      <c r="FB151" s="35">
        <f t="shared" si="218"/>
        <v>0</v>
      </c>
      <c r="FC151" s="116">
        <f>IF(AND(FB151&gt;0,FB151*$B$4+FI150&lt;=$B$2*'SFV+BESS'!$I$9,FB151&lt;'SFV+BESS'!$I$7), FB151*$B$4, IF(AND(FB151&gt;0,FB151*$B$4+FI150&gt;$B$2*'SFV+BESS'!$I$9,FB151*$B$4&lt;'SFV+BESS'!$I$7),$B$2*'SFV+BESS'!$I$9-FI150,IF(AND(FB151&gt;0,FB151*$B$4+FI150&gt;$B$2*'SFV+BESS'!$I$9,FB151*$B$4&gt;'SFV+BESS'!$I$7,FI150&lt;$B$2*'SFV+BESS'!$I$9),$B$2*'SFV+BESS'!$I$9-FI150,IF(AND(FB151&gt;0,FB151*$B$4+FI150&lt;=$B$2*'SFV+BESS'!$I$9,FB151&gt;'SFV+BESS'!$I$7),'SFV+BESS'!$I$7,0))))</f>
        <v>0</v>
      </c>
      <c r="FD151" s="27">
        <f>IF(AND(FB151&lt;0,FI150+FB151/$B$5&gt;$H$2,-FB151/'Carga-Descarga Año'!$B$5&lt;'SFV+BESS'!$I$7),FB151/$B$5,IF(AND(FB151&lt;0,FI150+FB151/$B$5&gt;$H$2,-FB151/'Carga-Descarga Año'!$B$5&gt;'SFV+BESS'!$I$7),-'SFV+BESS'!$I$7,IF(AND(FB151&lt;0,FI150+FB151/$B$5&lt;$H$2),-MIN('SFV+BESS'!$I$7,FI150-$H$2),0)))</f>
        <v>0</v>
      </c>
      <c r="FE151" s="33"/>
      <c r="FF151" s="33">
        <f t="shared" si="167"/>
        <v>0</v>
      </c>
      <c r="FG151" s="27">
        <f t="shared" si="207"/>
        <v>0</v>
      </c>
      <c r="FH151" s="27">
        <f t="shared" si="168"/>
        <v>0</v>
      </c>
      <c r="FI151" s="28">
        <f>IF((FI150+FC151+FD151)&gt;=$B$2*'SFV+BESS'!$I$9, $B$2*'SFV+BESS'!$I$9, (FI150+FC151+FD151))</f>
        <v>173.61249999999998</v>
      </c>
      <c r="FJ151" s="110">
        <f t="shared" si="208"/>
        <v>0</v>
      </c>
      <c r="FO151" s="251"/>
      <c r="FP151" s="41">
        <v>5.9166666666666696</v>
      </c>
      <c r="FQ151" s="33">
        <f t="shared" si="182"/>
        <v>0</v>
      </c>
      <c r="FR151" s="33">
        <f>Gen_Cons_Horario!B7473</f>
        <v>0</v>
      </c>
      <c r="FS151" s="35">
        <f t="shared" si="219"/>
        <v>0</v>
      </c>
      <c r="FT151" s="116">
        <f>IF(AND(FS151&gt;0,FS151*$B$4+FZ150&lt;=$B$2*'SFV+BESS'!$I$9,FS151&lt;'SFV+BESS'!$I$7), FS151*$B$4, IF(AND(FS151&gt;0,FS151*$B$4+FZ150&gt;$B$2*'SFV+BESS'!$I$9,FS151*$B$4&lt;'SFV+BESS'!$I$7),$B$2*'SFV+BESS'!$I$9-FZ150,IF(AND(FS151&gt;0,FS151*$B$4+FZ150&gt;$B$2*'SFV+BESS'!$I$9,FS151*$B$4&gt;'SFV+BESS'!$I$7,FZ150&lt;$B$2*'SFV+BESS'!$I$9),$B$2*'SFV+BESS'!$I$9-FZ150,IF(AND(FS151&gt;0,FS151*$B$4+FZ150&lt;=$B$2*'SFV+BESS'!$I$9,FS151&gt;'SFV+BESS'!$I$7),'SFV+BESS'!$I$7,0))))</f>
        <v>0</v>
      </c>
      <c r="FU151" s="27">
        <f>IF(AND(FS151&lt;0,FZ150+FS151/$B$5&gt;$H$2,-FS151/'Carga-Descarga Año'!$B$5&lt;'SFV+BESS'!$I$7),FS151/$B$5,IF(AND(FS151&lt;0,FZ150+FS151/$B$5&gt;$H$2,-FS151/'Carga-Descarga Año'!$B$5&gt;'SFV+BESS'!$I$7),-'SFV+BESS'!$I$7,IF(AND(FS151&lt;0,FZ150+FS151/$B$5&lt;$H$2),-MIN('SFV+BESS'!$I$7,FZ150-$H$2),0)))</f>
        <v>0</v>
      </c>
      <c r="FV151" s="33"/>
      <c r="FW151" s="33">
        <f t="shared" si="169"/>
        <v>0</v>
      </c>
      <c r="FX151" s="27">
        <f t="shared" si="209"/>
        <v>0</v>
      </c>
      <c r="FY151" s="27">
        <f t="shared" si="170"/>
        <v>0</v>
      </c>
      <c r="FZ151" s="28">
        <f>IF((FZ150+FT151+FU151)&gt;=$B$2*'SFV+BESS'!$I$9, $B$2*'SFV+BESS'!$I$9, (FZ150+FT151+FU151))</f>
        <v>173.61249999999998</v>
      </c>
      <c r="GA151" s="110">
        <f t="shared" si="210"/>
        <v>0</v>
      </c>
      <c r="GF151" s="251"/>
      <c r="GG151" s="41">
        <v>5.9166666666666696</v>
      </c>
      <c r="GH151" s="33">
        <f t="shared" si="183"/>
        <v>0</v>
      </c>
      <c r="GI151" s="33">
        <f>Gen_Cons_Horario!B8193</f>
        <v>0</v>
      </c>
      <c r="GJ151" s="35">
        <f t="shared" si="225"/>
        <v>0</v>
      </c>
      <c r="GK151" s="116">
        <f>IF(AND(GJ151&gt;0,GJ151*$B$4+GQ150&lt;=$B$2*'SFV+BESS'!$I$9,GJ151&lt;'SFV+BESS'!$I$7), GJ151*$B$4, IF(AND(GJ151&gt;0,GJ151*$B$4+GQ150&gt;$B$2*'SFV+BESS'!$I$9,GJ151*$B$4&lt;'SFV+BESS'!$I$7),$B$2*'SFV+BESS'!$I$9-GQ150,IF(AND(GJ151&gt;0,GJ151*$B$4+GQ150&gt;$B$2*'SFV+BESS'!$I$9,GJ151*$B$4&gt;'SFV+BESS'!$I$7,GQ150&lt;$B$2*'SFV+BESS'!$I$9),$B$2*'SFV+BESS'!$I$9-GQ150,IF(AND(GJ151&gt;0,GJ151*$B$4+GQ150&lt;=$B$2*'SFV+BESS'!$I$9,GJ151&gt;'SFV+BESS'!$I$7),'SFV+BESS'!$I$7,0))))</f>
        <v>0</v>
      </c>
      <c r="GL151" s="27">
        <f>IF(AND(GJ151&lt;0,GQ150+GJ151/$B$5&gt;$H$2,-GJ151/'Carga-Descarga Año'!$B$5&lt;'SFV+BESS'!$I$7),GJ151/$B$5,IF(AND(GJ151&lt;0,GQ150+GJ151/$B$5&gt;$H$2,-GJ151/'Carga-Descarga Año'!$B$5&gt;'SFV+BESS'!$I$7),-'SFV+BESS'!$I$7,IF(AND(GJ151&lt;0,GQ150+GJ151/$B$5&lt;$H$2),-MIN('SFV+BESS'!$I$7,GQ150-$H$2),0)))</f>
        <v>0</v>
      </c>
      <c r="GM151" s="33"/>
      <c r="GN151" s="33">
        <f t="shared" si="171"/>
        <v>0</v>
      </c>
      <c r="GO151" s="27">
        <f t="shared" si="211"/>
        <v>0</v>
      </c>
      <c r="GP151" s="27">
        <f t="shared" si="172"/>
        <v>0</v>
      </c>
      <c r="GQ151" s="28">
        <f>IF((GQ150+GK151+GL151)&gt;=$B$2*'SFV+BESS'!$I$9, $B$2*'SFV+BESS'!$I$9, (GQ150+GK151+GL151))</f>
        <v>173.61249999999998</v>
      </c>
      <c r="GR151" s="110">
        <f t="shared" si="212"/>
        <v>0</v>
      </c>
    </row>
    <row r="152" spans="1:200">
      <c r="A152" s="250"/>
      <c r="B152" s="41">
        <v>5.9583333333333401</v>
      </c>
      <c r="C152" s="38">
        <f t="shared" si="154"/>
        <v>0</v>
      </c>
      <c r="D152" s="2">
        <f>Gen_Cons_Horario!B178</f>
        <v>0</v>
      </c>
      <c r="E152" s="140">
        <f t="shared" si="184"/>
        <v>0</v>
      </c>
      <c r="F152" s="116">
        <f>IF(AND(E152&gt;0,E152*$B$4+L151&lt;=$B$2*'SFV+BESS'!$I$9,E152&lt;'SFV+BESS'!$I$7), E152*$B$4, IF(AND(E152&gt;0,E152*$B$4+L151&gt;$B$2*'SFV+BESS'!$I$9,E152*$B$4&lt;'SFV+BESS'!$I$7),$B$2*'SFV+BESS'!$I$9-L151,IF(AND(E152&gt;0,E152*$B$4+L151&gt;$B$2*'SFV+BESS'!$I$9,E152*$B$4&gt;'SFV+BESS'!$I$7,L151&lt;$B$2*'SFV+BESS'!$I$9),$B$2*'SFV+BESS'!$I$9-L151,IF(AND(E152&gt;0,E152*$B$4+L151&lt;=$B$2*'SFV+BESS'!$I$9,E152&gt;'SFV+BESS'!$I$7),'SFV+BESS'!$I$7,0))))</f>
        <v>0</v>
      </c>
      <c r="G152" s="27">
        <f>IF(AND(E152&lt;0,L151+E152/$B$5&gt;$H$2,-E152/'Carga-Descarga Año'!$B$5&lt;'SFV+BESS'!$I$7),E152/$B$5,IF(AND(E152&lt;0,L151+E152/$B$5&gt;$H$2,-E152/'Carga-Descarga Año'!$B$5&gt;'SFV+BESS'!$I$7),-'SFV+BESS'!$I$7,IF(AND(E152&lt;0,L151+E152/$B$5&lt;$H$2),-MIN('SFV+BESS'!$I$7,L151-$H$2),0)))</f>
        <v>0</v>
      </c>
      <c r="I152" s="38">
        <f t="shared" si="185"/>
        <v>0</v>
      </c>
      <c r="J152" s="27">
        <f t="shared" si="187"/>
        <v>0</v>
      </c>
      <c r="K152" s="27">
        <f t="shared" si="186"/>
        <v>0</v>
      </c>
      <c r="L152" s="28">
        <f>IF((L151+F152+G152)&gt;=$B$2*'SFV+BESS'!$I$9, $B$2*'SFV+BESS'!$I$9, (L151+F152+G152))</f>
        <v>61.112422117062749</v>
      </c>
      <c r="M152" s="110">
        <f t="shared" si="188"/>
        <v>0</v>
      </c>
      <c r="R152" s="251"/>
      <c r="S152" s="41">
        <v>5.9583333333333401</v>
      </c>
      <c r="T152" s="2">
        <f t="shared" si="173"/>
        <v>0</v>
      </c>
      <c r="U152" s="2">
        <f>Gen_Cons_Horario!B922</f>
        <v>22.371000000000002</v>
      </c>
      <c r="V152" s="35">
        <f t="shared" si="220"/>
        <v>-22.371000000000002</v>
      </c>
      <c r="W152" s="116">
        <f>IF(AND(V152&gt;0,V152*$B$4+AC151&lt;=$B$2*'SFV+BESS'!$I$9,V152&lt;'SFV+BESS'!$I$7), V152*$B$4, IF(AND(V152&gt;0,V152*$B$4+AC151&gt;$B$2*'SFV+BESS'!$I$9,V152*$B$4&lt;'SFV+BESS'!$I$7),$B$2*'SFV+BESS'!$I$9-AC151,IF(AND(V152&gt;0,V152*$B$4+AC151&gt;$B$2*'SFV+BESS'!$I$9,V152*$B$4&gt;'SFV+BESS'!$I$7,AC151&lt;$B$2*'SFV+BESS'!$I$9),$B$2*'SFV+BESS'!$I$9-AC151,IF(AND(V152&gt;0,V152*$B$4+AC151&lt;=$B$2*'SFV+BESS'!$I$9,V152&gt;'SFV+BESS'!$I$7),'SFV+BESS'!$I$7,0))))</f>
        <v>0</v>
      </c>
      <c r="X152" s="27">
        <f>IF(AND(V152&lt;0,AC151+V152/$B$5&gt;$H$2,-V152/'Carga-Descarga Año'!$B$5&lt;'SFV+BESS'!$I$7),V152/$B$5,IF(AND(V152&lt;0,AC151+V152/$B$5&gt;$H$2,-V152/'Carga-Descarga Año'!$B$5&gt;'SFV+BESS'!$I$7),-'SFV+BESS'!$I$7,IF(AND(V152&lt;0,AC151+V152/$B$5&lt;$H$2),-MIN('SFV+BESS'!$I$7,AC151-$H$2),0)))</f>
        <v>-23.548421052631582</v>
      </c>
      <c r="Z152" s="33">
        <f t="shared" si="214"/>
        <v>0</v>
      </c>
      <c r="AA152" s="27">
        <f t="shared" si="189"/>
        <v>22.371000000000002</v>
      </c>
      <c r="AB152" s="27">
        <f t="shared" si="213"/>
        <v>0</v>
      </c>
      <c r="AC152" s="28">
        <f>IF((AC151+W152+X152)&gt;=$B$2*'SFV+BESS'!$I$9, $B$2*'SFV+BESS'!$I$9, (AC151+W152+X152))</f>
        <v>89.236428936963904</v>
      </c>
      <c r="AD152" s="110">
        <f t="shared" si="190"/>
        <v>0</v>
      </c>
      <c r="AI152" s="251"/>
      <c r="AJ152" s="41">
        <v>5.9583333333333401</v>
      </c>
      <c r="AK152" s="52">
        <f t="shared" si="174"/>
        <v>0</v>
      </c>
      <c r="AL152" s="33">
        <f>Gen_Cons_Horario!B1594</f>
        <v>0</v>
      </c>
      <c r="AM152" s="35">
        <f t="shared" si="221"/>
        <v>0</v>
      </c>
      <c r="AN152" s="116">
        <f>IF(AND(AM152&gt;0,AM152*$B$4+AT151&lt;=$B$2*'SFV+BESS'!$I$9,AM152&lt;'SFV+BESS'!$I$7), AM152*$B$4, IF(AND(AM152&gt;0,AM152*$B$4+AT151&gt;$B$2*'SFV+BESS'!$I$9,AM152*$B$4&lt;'SFV+BESS'!$I$7),$B$2*'SFV+BESS'!$I$9-AT151,IF(AND(AM152&gt;0,AM152*$B$4+AT151&gt;$B$2*'SFV+BESS'!$I$9,AM152*$B$4&gt;'SFV+BESS'!$I$7,AT151&lt;$B$2*'SFV+BESS'!$I$9),$B$2*'SFV+BESS'!$I$9-AT151,IF(AND(AM152&gt;0,AM152*$B$4+AT151&lt;=$B$2*'SFV+BESS'!$I$9,AM152&gt;'SFV+BESS'!$I$7),'SFV+BESS'!$I$7,0))))</f>
        <v>0</v>
      </c>
      <c r="AO152" s="27">
        <f>IF(AND(AM152&lt;0,AT151+AM152/$B$5&gt;$H$2,-AM152/'Carga-Descarga Año'!$B$5&lt;'SFV+BESS'!$I$7),AM152/$B$5,IF(AND(AM152&lt;0,AT151+AM152/$B$5&gt;$H$2,-AM152/'Carga-Descarga Año'!$B$5&gt;'SFV+BESS'!$I$7),-'SFV+BESS'!$I$7,IF(AND(AM152&lt;0,AT151+AM152/$B$5&lt;$H$2),-MIN('SFV+BESS'!$I$7,AT151-$H$2),0)))</f>
        <v>0</v>
      </c>
      <c r="AP152" s="33"/>
      <c r="AQ152" s="33">
        <f t="shared" si="155"/>
        <v>0</v>
      </c>
      <c r="AR152" s="27">
        <f t="shared" si="191"/>
        <v>0</v>
      </c>
      <c r="AS152" s="27">
        <f t="shared" si="156"/>
        <v>0</v>
      </c>
      <c r="AT152" s="28">
        <f>IF((AT151+AN152+AO152)&gt;=$B$2*'SFV+BESS'!$I$9, $B$2*'SFV+BESS'!$I$9, (AT151+AN152+AO152))</f>
        <v>173.61249999999998</v>
      </c>
      <c r="AU152" s="110">
        <f t="shared" si="192"/>
        <v>0</v>
      </c>
      <c r="AZ152" s="251"/>
      <c r="BA152" s="41">
        <v>5.9583333333333401</v>
      </c>
      <c r="BB152" s="33">
        <f t="shared" si="175"/>
        <v>0</v>
      </c>
      <c r="BC152" s="33">
        <f>Gen_Cons_Horario!B2338</f>
        <v>0</v>
      </c>
      <c r="BD152" s="35">
        <f t="shared" si="222"/>
        <v>0</v>
      </c>
      <c r="BE152" s="116">
        <f>IF(AND(BD152&gt;0,BD152*$B$4+BK151&lt;=$B$2*'SFV+BESS'!$I$9,BD152&lt;'SFV+BESS'!$I$7), BD152*$B$4, IF(AND(BD152&gt;0,BD152*$B$4+BK151&gt;$B$2*'SFV+BESS'!$I$9,BD152*$B$4&lt;'SFV+BESS'!$I$7),$B$2*'SFV+BESS'!$I$9-BK151,IF(AND(BD152&gt;0,BD152*$B$4+BK151&gt;$B$2*'SFV+BESS'!$I$9,BD152*$B$4&gt;'SFV+BESS'!$I$7,BK151&lt;$B$2*'SFV+BESS'!$I$9),$B$2*'SFV+BESS'!$I$9-BK151,IF(AND(BD152&gt;0,BD152*$B$4+BK151&lt;=$B$2*'SFV+BESS'!$I$9,BD152&gt;'SFV+BESS'!$I$7),'SFV+BESS'!$I$7,0))))</f>
        <v>0</v>
      </c>
      <c r="BF152" s="27">
        <f>IF(AND(BD152&lt;0,BK151+BD152/$B$5&gt;$H$2,-BD152/'Carga-Descarga Año'!$B$5&lt;'SFV+BESS'!$I$7),BD152/$B$5,IF(AND(BD152&lt;0,BK151+BD152/$B$5&gt;$H$2,-BD152/'Carga-Descarga Año'!$B$5&gt;'SFV+BESS'!$I$7),-'SFV+BESS'!$I$7,IF(AND(BD152&lt;0,BK151+BD152/$B$5&lt;$H$2),-MIN('SFV+BESS'!$I$7,BK151-$H$2),0)))</f>
        <v>0</v>
      </c>
      <c r="BG152" s="33"/>
      <c r="BH152" s="33">
        <f t="shared" si="157"/>
        <v>0</v>
      </c>
      <c r="BI152" s="27">
        <f t="shared" si="193"/>
        <v>0</v>
      </c>
      <c r="BJ152" s="27">
        <f t="shared" si="158"/>
        <v>0</v>
      </c>
      <c r="BK152" s="28">
        <f>IF((BK151+BE152+BF152)&gt;=$B$2*'SFV+BESS'!$I$9, $B$2*'SFV+BESS'!$I$9, (BK151+BE152+BF152))</f>
        <v>173.61249999999998</v>
      </c>
      <c r="BL152" s="110">
        <f t="shared" si="194"/>
        <v>0</v>
      </c>
      <c r="BQ152" s="251"/>
      <c r="BR152" s="41">
        <v>5.9583333333333401</v>
      </c>
      <c r="BS152" s="33">
        <f t="shared" si="176"/>
        <v>0</v>
      </c>
      <c r="BT152" s="33">
        <f>Gen_Cons_Horario!B3058</f>
        <v>0</v>
      </c>
      <c r="BU152" s="35">
        <f t="shared" si="223"/>
        <v>0</v>
      </c>
      <c r="BV152" s="116">
        <f>IF(AND(BU152&gt;0,BU152*$B$4+CB151&lt;=$B$2*'SFV+BESS'!$I$9,BU152&lt;'SFV+BESS'!$I$7), BU152*$B$4, IF(AND(BU152&gt;0,BU152*$B$4+CB151&gt;$B$2*'SFV+BESS'!$I$9,BU152*$B$4&lt;'SFV+BESS'!$I$7),$B$2*'SFV+BESS'!$I$9-CB151,IF(AND(BU152&gt;0,BU152*$B$4+CB151&gt;$B$2*'SFV+BESS'!$I$9,BU152*$B$4&gt;'SFV+BESS'!$I$7,CB151&lt;$B$2*'SFV+BESS'!$I$9),$B$2*'SFV+BESS'!$I$9-CB151,IF(AND(BU152&gt;0,BU152*$B$4+CB151&lt;=$B$2*'SFV+BESS'!$I$9,BU152&gt;'SFV+BESS'!$I$7),'SFV+BESS'!$I$7,0))))</f>
        <v>0</v>
      </c>
      <c r="BW152" s="27">
        <f>IF(AND(BU152&lt;0,CB151+BU152/$B$5&gt;$H$2,-BU152/'Carga-Descarga Año'!$B$5&lt;'SFV+BESS'!$I$7),BU152/$B$5,IF(AND(BU152&lt;0,CB151+BU152/$B$5&gt;$H$2,-BU152/'Carga-Descarga Año'!$B$5&gt;'SFV+BESS'!$I$7),-'SFV+BESS'!$I$7,IF(AND(BU152&lt;0,CB151+BU152/$B$5&lt;$H$2),-MIN('SFV+BESS'!$I$7,CB151-$H$2),0)))</f>
        <v>0</v>
      </c>
      <c r="BX152" s="33"/>
      <c r="BY152" s="33">
        <f t="shared" si="159"/>
        <v>0</v>
      </c>
      <c r="BZ152" s="27">
        <f t="shared" si="195"/>
        <v>0</v>
      </c>
      <c r="CA152" s="27">
        <f t="shared" si="196"/>
        <v>0</v>
      </c>
      <c r="CB152" s="28">
        <f>IF((CB151+BV152+BW152)&gt;=$B$2*'SFV+BESS'!$I$9, $B$2*'SFV+BESS'!$I$9, (CB151+BV152+BW152))</f>
        <v>173.61249999999998</v>
      </c>
      <c r="CC152" s="110">
        <f t="shared" si="197"/>
        <v>0</v>
      </c>
      <c r="CH152" s="251"/>
      <c r="CI152" s="41">
        <v>5.9583333333333401</v>
      </c>
      <c r="CJ152" s="33">
        <f t="shared" si="177"/>
        <v>0</v>
      </c>
      <c r="CK152" s="33">
        <f>Gen_Cons_Horario!B3802</f>
        <v>0</v>
      </c>
      <c r="CL152" s="35">
        <f t="shared" si="224"/>
        <v>0</v>
      </c>
      <c r="CM152" s="116">
        <f>IF(AND(CL152&gt;0,CL152*$B$4+CS151&lt;=$B$2*'SFV+BESS'!$I$9,CL152&lt;'SFV+BESS'!$I$7), CL152*$B$4, IF(AND(CL152&gt;0,CL152*$B$4+CS151&gt;$B$2*'SFV+BESS'!$I$9,CL152*$B$4&lt;'SFV+BESS'!$I$7),$B$2*'SFV+BESS'!$I$9-CS151,IF(AND(CL152&gt;0,CL152*$B$4+CS151&gt;$B$2*'SFV+BESS'!$I$9,CL152*$B$4&gt;'SFV+BESS'!$I$7,CS151&lt;$B$2*'SFV+BESS'!$I$9),$B$2*'SFV+BESS'!$I$9-CS151,IF(AND(CL152&gt;0,CL152*$B$4+CS151&lt;=$B$2*'SFV+BESS'!$I$9,CL152&gt;'SFV+BESS'!$I$7),'SFV+BESS'!$I$7,0))))</f>
        <v>0</v>
      </c>
      <c r="CN152" s="27">
        <f>IF(AND(CL152&lt;0,CS151+CL152/$B$5&gt;$H$2,-CL152/'Carga-Descarga Año'!$B$5&lt;'SFV+BESS'!$I$7),CL152/$B$5,IF(AND(CL152&lt;0,CS151+CL152/$B$5&gt;$H$2,-CL152/'Carga-Descarga Año'!$B$5&gt;'SFV+BESS'!$I$7),-'SFV+BESS'!$I$7,IF(AND(CL152&lt;0,CS151+CL152/$B$5&lt;$H$2),-MIN('SFV+BESS'!$I$7,CS151-$H$2),0)))</f>
        <v>0</v>
      </c>
      <c r="CO152" s="33"/>
      <c r="CP152" s="33">
        <f t="shared" si="160"/>
        <v>0</v>
      </c>
      <c r="CQ152" s="27">
        <f t="shared" si="198"/>
        <v>0</v>
      </c>
      <c r="CR152" s="27">
        <f t="shared" si="161"/>
        <v>0</v>
      </c>
      <c r="CS152" s="28">
        <f>IF((CS151+CM152+CN152)&gt;=$B$2*'SFV+BESS'!$I$9, $B$2*'SFV+BESS'!$I$9, (CS151+CM152+CN152))</f>
        <v>173.61249999999998</v>
      </c>
      <c r="CT152" s="110">
        <f t="shared" si="199"/>
        <v>0</v>
      </c>
      <c r="CY152" s="251"/>
      <c r="CZ152" s="41">
        <v>5.9583333333333401</v>
      </c>
      <c r="DA152" s="33">
        <f t="shared" si="178"/>
        <v>0</v>
      </c>
      <c r="DB152" s="33">
        <f>Gen_Cons_Horario!B4522</f>
        <v>0</v>
      </c>
      <c r="DC152" s="35">
        <f t="shared" si="215"/>
        <v>0</v>
      </c>
      <c r="DD152" s="116">
        <f>IF(AND(DC152&gt;0,DC152*$B$4+DJ151&lt;=$B$2*'SFV+BESS'!$I$9,DC152&lt;'SFV+BESS'!$I$7), DC152*$B$4, IF(AND(DC152&gt;0,DC152*$B$4+DJ151&gt;$B$2*'SFV+BESS'!$I$9,DC152*$B$4&lt;'SFV+BESS'!$I$7),$B$2*'SFV+BESS'!$I$9-DJ151,IF(AND(DC152&gt;0,DC152*$B$4+DJ151&gt;$B$2*'SFV+BESS'!$I$9,DC152*$B$4&gt;'SFV+BESS'!$I$7,DJ151&lt;$B$2*'SFV+BESS'!$I$9),$B$2*'SFV+BESS'!$I$9-DJ151,IF(AND(DC152&gt;0,DC152*$B$4+DJ151&lt;=$B$2*'SFV+BESS'!$I$9,DC152&gt;'SFV+BESS'!$I$7),'SFV+BESS'!$I$7,0))))</f>
        <v>0</v>
      </c>
      <c r="DE152" s="27">
        <f>IF(AND(DC152&lt;0,DJ151+DC152/$B$5&gt;$H$2,-DC152/'Carga-Descarga Año'!$B$5&lt;'SFV+BESS'!$I$7),DC152/$B$5,IF(AND(DC152&lt;0,DJ151+DC152/$B$5&gt;$H$2,-DC152/'Carga-Descarga Año'!$B$5&gt;'SFV+BESS'!$I$7),-'SFV+BESS'!$I$7,IF(AND(DC152&lt;0,DJ151+DC152/$B$5&lt;$H$2),-MIN('SFV+BESS'!$I$7,DJ151-$H$2),0)))</f>
        <v>0</v>
      </c>
      <c r="DF152" s="33"/>
      <c r="DG152" s="33">
        <f t="shared" si="162"/>
        <v>0</v>
      </c>
      <c r="DH152" s="27">
        <f t="shared" si="200"/>
        <v>0</v>
      </c>
      <c r="DI152" s="27">
        <f t="shared" si="201"/>
        <v>0</v>
      </c>
      <c r="DJ152" s="28">
        <f>IF((DJ151+DD152+DE152)&gt;=$B$2*'SFV+BESS'!$I$9, $B$2*'SFV+BESS'!$I$9, (DJ151+DD152+DE152))</f>
        <v>173.61249999999998</v>
      </c>
      <c r="DK152" s="110">
        <f t="shared" si="202"/>
        <v>0</v>
      </c>
      <c r="DP152" s="251"/>
      <c r="DQ152" s="41">
        <v>5.9583333333333401</v>
      </c>
      <c r="DR152" s="33">
        <f t="shared" si="179"/>
        <v>0</v>
      </c>
      <c r="DS152" s="33">
        <f>Gen_Cons_Horario!B5266</f>
        <v>0</v>
      </c>
      <c r="DT152" s="35">
        <f t="shared" si="216"/>
        <v>0</v>
      </c>
      <c r="DU152" s="116">
        <f>IF(AND(DT152&gt;0,DT152*$B$4+EA151&lt;=$B$2*'SFV+BESS'!$I$9,DT152&lt;'SFV+BESS'!$I$7), DT152*$B$4, IF(AND(DT152&gt;0,DT152*$B$4+EA151&gt;$B$2*'SFV+BESS'!$I$9,DT152*$B$4&lt;'SFV+BESS'!$I$7),$B$2*'SFV+BESS'!$I$9-EA151,IF(AND(DT152&gt;0,DT152*$B$4+EA151&gt;$B$2*'SFV+BESS'!$I$9,DT152*$B$4&gt;'SFV+BESS'!$I$7,EA151&lt;$B$2*'SFV+BESS'!$I$9),$B$2*'SFV+BESS'!$I$9-EA151,IF(AND(DT152&gt;0,DT152*$B$4+EA151&lt;=$B$2*'SFV+BESS'!$I$9,DT152&gt;'SFV+BESS'!$I$7),'SFV+BESS'!$I$7,0))))</f>
        <v>0</v>
      </c>
      <c r="DV152" s="27">
        <f>IF(AND(DT152&lt;0,EA151+DT152/$B$5&gt;$H$2,-DT152/'Carga-Descarga Año'!$B$5&lt;'SFV+BESS'!$I$7),DT152/$B$5,IF(AND(DT152&lt;0,EA151+DT152/$B$5&gt;$H$2,-DT152/'Carga-Descarga Año'!$B$5&gt;'SFV+BESS'!$I$7),-'SFV+BESS'!$I$7,IF(AND(DT152&lt;0,EA151+DT152/$B$5&lt;$H$2),-MIN('SFV+BESS'!$I$7,EA151-$H$2),0)))</f>
        <v>0</v>
      </c>
      <c r="DW152" s="33"/>
      <c r="DX152" s="33">
        <f t="shared" si="163"/>
        <v>0</v>
      </c>
      <c r="DY152" s="27">
        <f t="shared" si="203"/>
        <v>0</v>
      </c>
      <c r="DZ152" s="27">
        <f t="shared" si="164"/>
        <v>0</v>
      </c>
      <c r="EA152" s="28">
        <f>IF((EA151+DU152+DV152)&gt;=$B$2*'SFV+BESS'!$I$9, $B$2*'SFV+BESS'!$I$9, (EA151+DU152+DV152))</f>
        <v>173.61249999999998</v>
      </c>
      <c r="EB152" s="110">
        <f t="shared" si="204"/>
        <v>0</v>
      </c>
      <c r="EG152" s="251"/>
      <c r="EH152" s="41">
        <v>5.9583333333333401</v>
      </c>
      <c r="EI152" s="33">
        <f t="shared" si="180"/>
        <v>0</v>
      </c>
      <c r="EJ152" s="33">
        <f>Gen_Cons_Horario!B6010</f>
        <v>0</v>
      </c>
      <c r="EK152" s="35">
        <f t="shared" si="217"/>
        <v>0</v>
      </c>
      <c r="EL152" s="116">
        <f>IF(AND(EK152&gt;0,EK152*$B$4+ER151&lt;=$B$2*'SFV+BESS'!$I$9,EK152&lt;'SFV+BESS'!$I$7), EK152*$B$4, IF(AND(EK152&gt;0,EK152*$B$4+ER151&gt;$B$2*'SFV+BESS'!$I$9,EK152*$B$4&lt;'SFV+BESS'!$I$7),$B$2*'SFV+BESS'!$I$9-ER151,IF(AND(EK152&gt;0,EK152*$B$4+ER151&gt;$B$2*'SFV+BESS'!$I$9,EK152*$B$4&gt;'SFV+BESS'!$I$7,ER151&lt;$B$2*'SFV+BESS'!$I$9),$B$2*'SFV+BESS'!$I$9-ER151,IF(AND(EK152&gt;0,EK152*$B$4+ER151&lt;=$B$2*'SFV+BESS'!$I$9,EK152&gt;'SFV+BESS'!$I$7),'SFV+BESS'!$I$7,0))))</f>
        <v>0</v>
      </c>
      <c r="EM152" s="27">
        <f>IF(AND(EK152&lt;0,ER151+EK152/$B$5&gt;$H$2,-EK152/'Carga-Descarga Año'!$B$5&lt;'SFV+BESS'!$I$7),EK152/$B$5,IF(AND(EK152&lt;0,ER151+EK152/$B$5&gt;$H$2,-EK152/'Carga-Descarga Año'!$B$5&gt;'SFV+BESS'!$I$7),-'SFV+BESS'!$I$7,IF(AND(EK152&lt;0,ER151+EK152/$B$5&lt;$H$2),-MIN('SFV+BESS'!$I$7,ER151-$H$2),0)))</f>
        <v>0</v>
      </c>
      <c r="EN152" s="33"/>
      <c r="EO152" s="33">
        <f t="shared" si="165"/>
        <v>0</v>
      </c>
      <c r="EP152" s="27">
        <f t="shared" si="205"/>
        <v>0</v>
      </c>
      <c r="EQ152" s="27">
        <f t="shared" si="166"/>
        <v>0</v>
      </c>
      <c r="ER152" s="28">
        <f>IF((ER151+EL152+EM152)&gt;=$B$2*'SFV+BESS'!$I$9, $B$2*'SFV+BESS'!$I$9, (ER151+EL152+EM152))</f>
        <v>173.61249999999998</v>
      </c>
      <c r="ES152" s="110">
        <f t="shared" si="206"/>
        <v>0</v>
      </c>
      <c r="EX152" s="251"/>
      <c r="EY152" s="41">
        <v>5.9583333333333401</v>
      </c>
      <c r="EZ152" s="33">
        <f t="shared" si="181"/>
        <v>0</v>
      </c>
      <c r="FA152" s="33">
        <f>Gen_Cons_Horario!B6730</f>
        <v>0</v>
      </c>
      <c r="FB152" s="35">
        <f t="shared" si="218"/>
        <v>0</v>
      </c>
      <c r="FC152" s="116">
        <f>IF(AND(FB152&gt;0,FB152*$B$4+FI151&lt;=$B$2*'SFV+BESS'!$I$9,FB152&lt;'SFV+BESS'!$I$7), FB152*$B$4, IF(AND(FB152&gt;0,FB152*$B$4+FI151&gt;$B$2*'SFV+BESS'!$I$9,FB152*$B$4&lt;'SFV+BESS'!$I$7),$B$2*'SFV+BESS'!$I$9-FI151,IF(AND(FB152&gt;0,FB152*$B$4+FI151&gt;$B$2*'SFV+BESS'!$I$9,FB152*$B$4&gt;'SFV+BESS'!$I$7,FI151&lt;$B$2*'SFV+BESS'!$I$9),$B$2*'SFV+BESS'!$I$9-FI151,IF(AND(FB152&gt;0,FB152*$B$4+FI151&lt;=$B$2*'SFV+BESS'!$I$9,FB152&gt;'SFV+BESS'!$I$7),'SFV+BESS'!$I$7,0))))</f>
        <v>0</v>
      </c>
      <c r="FD152" s="27">
        <f>IF(AND(FB152&lt;0,FI151+FB152/$B$5&gt;$H$2,-FB152/'Carga-Descarga Año'!$B$5&lt;'SFV+BESS'!$I$7),FB152/$B$5,IF(AND(FB152&lt;0,FI151+FB152/$B$5&gt;$H$2,-FB152/'Carga-Descarga Año'!$B$5&gt;'SFV+BESS'!$I$7),-'SFV+BESS'!$I$7,IF(AND(FB152&lt;0,FI151+FB152/$B$5&lt;$H$2),-MIN('SFV+BESS'!$I$7,FI151-$H$2),0)))</f>
        <v>0</v>
      </c>
      <c r="FE152" s="33"/>
      <c r="FF152" s="33">
        <f t="shared" si="167"/>
        <v>0</v>
      </c>
      <c r="FG152" s="27">
        <f t="shared" si="207"/>
        <v>0</v>
      </c>
      <c r="FH152" s="27">
        <f t="shared" si="168"/>
        <v>0</v>
      </c>
      <c r="FI152" s="28">
        <f>IF((FI151+FC152+FD152)&gt;=$B$2*'SFV+BESS'!$I$9, $B$2*'SFV+BESS'!$I$9, (FI151+FC152+FD152))</f>
        <v>173.61249999999998</v>
      </c>
      <c r="FJ152" s="110">
        <f t="shared" si="208"/>
        <v>0</v>
      </c>
      <c r="FO152" s="251"/>
      <c r="FP152" s="41">
        <v>5.9583333333333401</v>
      </c>
      <c r="FQ152" s="33">
        <f t="shared" si="182"/>
        <v>0</v>
      </c>
      <c r="FR152" s="33">
        <f>Gen_Cons_Horario!B7474</f>
        <v>0</v>
      </c>
      <c r="FS152" s="35">
        <f t="shared" si="219"/>
        <v>0</v>
      </c>
      <c r="FT152" s="116">
        <f>IF(AND(FS152&gt;0,FS152*$B$4+FZ151&lt;=$B$2*'SFV+BESS'!$I$9,FS152&lt;'SFV+BESS'!$I$7), FS152*$B$4, IF(AND(FS152&gt;0,FS152*$B$4+FZ151&gt;$B$2*'SFV+BESS'!$I$9,FS152*$B$4&lt;'SFV+BESS'!$I$7),$B$2*'SFV+BESS'!$I$9-FZ151,IF(AND(FS152&gt;0,FS152*$B$4+FZ151&gt;$B$2*'SFV+BESS'!$I$9,FS152*$B$4&gt;'SFV+BESS'!$I$7,FZ151&lt;$B$2*'SFV+BESS'!$I$9),$B$2*'SFV+BESS'!$I$9-FZ151,IF(AND(FS152&gt;0,FS152*$B$4+FZ151&lt;=$B$2*'SFV+BESS'!$I$9,FS152&gt;'SFV+BESS'!$I$7),'SFV+BESS'!$I$7,0))))</f>
        <v>0</v>
      </c>
      <c r="FU152" s="27">
        <f>IF(AND(FS152&lt;0,FZ151+FS152/$B$5&gt;$H$2,-FS152/'Carga-Descarga Año'!$B$5&lt;'SFV+BESS'!$I$7),FS152/$B$5,IF(AND(FS152&lt;0,FZ151+FS152/$B$5&gt;$H$2,-FS152/'Carga-Descarga Año'!$B$5&gt;'SFV+BESS'!$I$7),-'SFV+BESS'!$I$7,IF(AND(FS152&lt;0,FZ151+FS152/$B$5&lt;$H$2),-MIN('SFV+BESS'!$I$7,FZ151-$H$2),0)))</f>
        <v>0</v>
      </c>
      <c r="FV152" s="33"/>
      <c r="FW152" s="33">
        <f t="shared" si="169"/>
        <v>0</v>
      </c>
      <c r="FX152" s="27">
        <f t="shared" si="209"/>
        <v>0</v>
      </c>
      <c r="FY152" s="27">
        <f t="shared" si="170"/>
        <v>0</v>
      </c>
      <c r="FZ152" s="28">
        <f>IF((FZ151+FT152+FU152)&gt;=$B$2*'SFV+BESS'!$I$9, $B$2*'SFV+BESS'!$I$9, (FZ151+FT152+FU152))</f>
        <v>173.61249999999998</v>
      </c>
      <c r="GA152" s="110">
        <f t="shared" si="210"/>
        <v>0</v>
      </c>
      <c r="GF152" s="251"/>
      <c r="GG152" s="41">
        <v>5.9583333333333401</v>
      </c>
      <c r="GH152" s="33">
        <f t="shared" si="183"/>
        <v>0</v>
      </c>
      <c r="GI152" s="33">
        <f>Gen_Cons_Horario!B8194</f>
        <v>0</v>
      </c>
      <c r="GJ152" s="35">
        <f t="shared" si="225"/>
        <v>0</v>
      </c>
      <c r="GK152" s="116">
        <f>IF(AND(GJ152&gt;0,GJ152*$B$4+GQ151&lt;=$B$2*'SFV+BESS'!$I$9,GJ152&lt;'SFV+BESS'!$I$7), GJ152*$B$4, IF(AND(GJ152&gt;0,GJ152*$B$4+GQ151&gt;$B$2*'SFV+BESS'!$I$9,GJ152*$B$4&lt;'SFV+BESS'!$I$7),$B$2*'SFV+BESS'!$I$9-GQ151,IF(AND(GJ152&gt;0,GJ152*$B$4+GQ151&gt;$B$2*'SFV+BESS'!$I$9,GJ152*$B$4&gt;'SFV+BESS'!$I$7,GQ151&lt;$B$2*'SFV+BESS'!$I$9),$B$2*'SFV+BESS'!$I$9-GQ151,IF(AND(GJ152&gt;0,GJ152*$B$4+GQ151&lt;=$B$2*'SFV+BESS'!$I$9,GJ152&gt;'SFV+BESS'!$I$7),'SFV+BESS'!$I$7,0))))</f>
        <v>0</v>
      </c>
      <c r="GL152" s="27">
        <f>IF(AND(GJ152&lt;0,GQ151+GJ152/$B$5&gt;$H$2,-GJ152/'Carga-Descarga Año'!$B$5&lt;'SFV+BESS'!$I$7),GJ152/$B$5,IF(AND(GJ152&lt;0,GQ151+GJ152/$B$5&gt;$H$2,-GJ152/'Carga-Descarga Año'!$B$5&gt;'SFV+BESS'!$I$7),-'SFV+BESS'!$I$7,IF(AND(GJ152&lt;0,GQ151+GJ152/$B$5&lt;$H$2),-MIN('SFV+BESS'!$I$7,GQ151-$H$2),0)))</f>
        <v>0</v>
      </c>
      <c r="GM152" s="33"/>
      <c r="GN152" s="33">
        <f t="shared" si="171"/>
        <v>0</v>
      </c>
      <c r="GO152" s="27">
        <f t="shared" si="211"/>
        <v>0</v>
      </c>
      <c r="GP152" s="27">
        <f t="shared" si="172"/>
        <v>0</v>
      </c>
      <c r="GQ152" s="28">
        <f>IF((GQ151+GK152+GL152)&gt;=$B$2*'SFV+BESS'!$I$9, $B$2*'SFV+BESS'!$I$9, (GQ151+GK152+GL152))</f>
        <v>173.61249999999998</v>
      </c>
      <c r="GR152" s="110">
        <f t="shared" si="212"/>
        <v>0</v>
      </c>
    </row>
    <row r="153" spans="1:200">
      <c r="A153" s="248">
        <v>7</v>
      </c>
      <c r="B153" s="117">
        <v>6</v>
      </c>
      <c r="C153" s="38">
        <f t="shared" si="154"/>
        <v>0</v>
      </c>
      <c r="D153" s="2">
        <f>Gen_Cons_Horario!B179</f>
        <v>0</v>
      </c>
      <c r="E153" s="140">
        <f t="shared" si="184"/>
        <v>0</v>
      </c>
      <c r="F153" s="116">
        <f>IF(AND(E153&gt;0,E153*$B$4+L152&lt;=$B$2*'SFV+BESS'!$I$9,E153&lt;'SFV+BESS'!$I$7), E153*$B$4, IF(AND(E153&gt;0,E153*$B$4+L152&gt;$B$2*'SFV+BESS'!$I$9,E153*$B$4&lt;'SFV+BESS'!$I$7),$B$2*'SFV+BESS'!$I$9-L152,IF(AND(E153&gt;0,E153*$B$4+L152&gt;$B$2*'SFV+BESS'!$I$9,E153*$B$4&gt;'SFV+BESS'!$I$7,L152&lt;$B$2*'SFV+BESS'!$I$9),$B$2*'SFV+BESS'!$I$9-L152,IF(AND(E153&gt;0,E153*$B$4+L152&lt;=$B$2*'SFV+BESS'!$I$9,E153&gt;'SFV+BESS'!$I$7),'SFV+BESS'!$I$7,0))))</f>
        <v>0</v>
      </c>
      <c r="G153" s="27">
        <f>IF(AND(E153&lt;0,L152+E153/$B$5&gt;$H$2,-E153/'Carga-Descarga Año'!$B$5&lt;'SFV+BESS'!$I$7),E153/$B$5,IF(AND(E153&lt;0,L152+E153/$B$5&gt;$H$2,-E153/'Carga-Descarga Año'!$B$5&gt;'SFV+BESS'!$I$7),-'SFV+BESS'!$I$7,IF(AND(E153&lt;0,L152+E153/$B$5&lt;$H$2),-MIN('SFV+BESS'!$I$7,L152-$H$2),0)))</f>
        <v>0</v>
      </c>
      <c r="I153" s="38">
        <f t="shared" si="185"/>
        <v>0</v>
      </c>
      <c r="J153" s="27">
        <f t="shared" si="187"/>
        <v>0</v>
      </c>
      <c r="K153" s="27">
        <f t="shared" si="186"/>
        <v>0</v>
      </c>
      <c r="L153" s="28">
        <f>IF((L152+F153+G153)&gt;=$B$2*'SFV+BESS'!$I$9, $B$2*'SFV+BESS'!$I$9, (L152+F153+G153))</f>
        <v>61.112422117062749</v>
      </c>
      <c r="M153" s="110">
        <f t="shared" si="188"/>
        <v>0</v>
      </c>
      <c r="R153" s="251">
        <v>7</v>
      </c>
      <c r="S153" s="117">
        <v>6</v>
      </c>
      <c r="T153" s="2">
        <f t="shared" si="173"/>
        <v>0</v>
      </c>
      <c r="U153" s="2">
        <f>Gen_Cons_Horario!B923</f>
        <v>0</v>
      </c>
      <c r="V153" s="35">
        <f t="shared" si="220"/>
        <v>0</v>
      </c>
      <c r="W153" s="116">
        <f>IF(AND(V153&gt;0,V153*$B$4+AC152&lt;=$B$2*'SFV+BESS'!$I$9,V153&lt;'SFV+BESS'!$I$7), V153*$B$4, IF(AND(V153&gt;0,V153*$B$4+AC152&gt;$B$2*'SFV+BESS'!$I$9,V153*$B$4&lt;'SFV+BESS'!$I$7),$B$2*'SFV+BESS'!$I$9-AC152,IF(AND(V153&gt;0,V153*$B$4+AC152&gt;$B$2*'SFV+BESS'!$I$9,V153*$B$4&gt;'SFV+BESS'!$I$7,AC152&lt;$B$2*'SFV+BESS'!$I$9),$B$2*'SFV+BESS'!$I$9-AC152,IF(AND(V153&gt;0,V153*$B$4+AC152&lt;=$B$2*'SFV+BESS'!$I$9,V153&gt;'SFV+BESS'!$I$7),'SFV+BESS'!$I$7,0))))</f>
        <v>0</v>
      </c>
      <c r="X153" s="27">
        <f>IF(AND(V153&lt;0,AC152+V153/$B$5&gt;$H$2,-V153/'Carga-Descarga Año'!$B$5&lt;'SFV+BESS'!$I$7),V153/$B$5,IF(AND(V153&lt;0,AC152+V153/$B$5&gt;$H$2,-V153/'Carga-Descarga Año'!$B$5&gt;'SFV+BESS'!$I$7),-'SFV+BESS'!$I$7,IF(AND(V153&lt;0,AC152+V153/$B$5&lt;$H$2),-MIN('SFV+BESS'!$I$7,AC152-$H$2),0)))</f>
        <v>0</v>
      </c>
      <c r="Z153" s="33">
        <f t="shared" si="214"/>
        <v>0</v>
      </c>
      <c r="AA153" s="27">
        <f t="shared" si="189"/>
        <v>0</v>
      </c>
      <c r="AB153" s="27">
        <f t="shared" si="213"/>
        <v>0</v>
      </c>
      <c r="AC153" s="28">
        <f>IF((AC152+W153+X153)&gt;=$B$2*'SFV+BESS'!$I$9, $B$2*'SFV+BESS'!$I$9, (AC152+W153+X153))</f>
        <v>89.236428936963904</v>
      </c>
      <c r="AD153" s="110">
        <f t="shared" si="190"/>
        <v>0</v>
      </c>
      <c r="AI153" s="251">
        <v>7</v>
      </c>
      <c r="AJ153" s="117">
        <v>6</v>
      </c>
      <c r="AK153" s="52">
        <f t="shared" si="174"/>
        <v>0</v>
      </c>
      <c r="AL153" s="33">
        <f>Gen_Cons_Horario!B1595</f>
        <v>0</v>
      </c>
      <c r="AM153" s="35">
        <f t="shared" si="221"/>
        <v>0</v>
      </c>
      <c r="AN153" s="116">
        <f>IF(AND(AM153&gt;0,AM153*$B$4+AT152&lt;=$B$2*'SFV+BESS'!$I$9,AM153&lt;'SFV+BESS'!$I$7), AM153*$B$4, IF(AND(AM153&gt;0,AM153*$B$4+AT152&gt;$B$2*'SFV+BESS'!$I$9,AM153*$B$4&lt;'SFV+BESS'!$I$7),$B$2*'SFV+BESS'!$I$9-AT152,IF(AND(AM153&gt;0,AM153*$B$4+AT152&gt;$B$2*'SFV+BESS'!$I$9,AM153*$B$4&gt;'SFV+BESS'!$I$7,AT152&lt;$B$2*'SFV+BESS'!$I$9),$B$2*'SFV+BESS'!$I$9-AT152,IF(AND(AM153&gt;0,AM153*$B$4+AT152&lt;=$B$2*'SFV+BESS'!$I$9,AM153&gt;'SFV+BESS'!$I$7),'SFV+BESS'!$I$7,0))))</f>
        <v>0</v>
      </c>
      <c r="AO153" s="27">
        <f>IF(AND(AM153&lt;0,AT152+AM153/$B$5&gt;$H$2,-AM153/'Carga-Descarga Año'!$B$5&lt;'SFV+BESS'!$I$7),AM153/$B$5,IF(AND(AM153&lt;0,AT152+AM153/$B$5&gt;$H$2,-AM153/'Carga-Descarga Año'!$B$5&gt;'SFV+BESS'!$I$7),-'SFV+BESS'!$I$7,IF(AND(AM153&lt;0,AT152+AM153/$B$5&lt;$H$2),-MIN('SFV+BESS'!$I$7,AT152-$H$2),0)))</f>
        <v>0</v>
      </c>
      <c r="AP153" s="33"/>
      <c r="AQ153" s="33">
        <f t="shared" si="155"/>
        <v>0</v>
      </c>
      <c r="AR153" s="27">
        <f t="shared" si="191"/>
        <v>0</v>
      </c>
      <c r="AS153" s="27">
        <f t="shared" si="156"/>
        <v>0</v>
      </c>
      <c r="AT153" s="28">
        <f>IF((AT152+AN153+AO153)&gt;=$B$2*'SFV+BESS'!$I$9, $B$2*'SFV+BESS'!$I$9, (AT152+AN153+AO153))</f>
        <v>173.61249999999998</v>
      </c>
      <c r="AU153" s="110">
        <f t="shared" si="192"/>
        <v>0</v>
      </c>
      <c r="AZ153" s="251">
        <v>7</v>
      </c>
      <c r="BA153" s="117">
        <v>6</v>
      </c>
      <c r="BB153" s="33">
        <f t="shared" si="175"/>
        <v>0</v>
      </c>
      <c r="BC153" s="33">
        <f>Gen_Cons_Horario!B2339</f>
        <v>0</v>
      </c>
      <c r="BD153" s="35">
        <f t="shared" si="222"/>
        <v>0</v>
      </c>
      <c r="BE153" s="116">
        <f>IF(AND(BD153&gt;0,BD153*$B$4+BK152&lt;=$B$2*'SFV+BESS'!$I$9,BD153&lt;'SFV+BESS'!$I$7), BD153*$B$4, IF(AND(BD153&gt;0,BD153*$B$4+BK152&gt;$B$2*'SFV+BESS'!$I$9,BD153*$B$4&lt;'SFV+BESS'!$I$7),$B$2*'SFV+BESS'!$I$9-BK152,IF(AND(BD153&gt;0,BD153*$B$4+BK152&gt;$B$2*'SFV+BESS'!$I$9,BD153*$B$4&gt;'SFV+BESS'!$I$7,BK152&lt;$B$2*'SFV+BESS'!$I$9),$B$2*'SFV+BESS'!$I$9-BK152,IF(AND(BD153&gt;0,BD153*$B$4+BK152&lt;=$B$2*'SFV+BESS'!$I$9,BD153&gt;'SFV+BESS'!$I$7),'SFV+BESS'!$I$7,0))))</f>
        <v>0</v>
      </c>
      <c r="BF153" s="27">
        <f>IF(AND(BD153&lt;0,BK152+BD153/$B$5&gt;$H$2,-BD153/'Carga-Descarga Año'!$B$5&lt;'SFV+BESS'!$I$7),BD153/$B$5,IF(AND(BD153&lt;0,BK152+BD153/$B$5&gt;$H$2,-BD153/'Carga-Descarga Año'!$B$5&gt;'SFV+BESS'!$I$7),-'SFV+BESS'!$I$7,IF(AND(BD153&lt;0,BK152+BD153/$B$5&lt;$H$2),-MIN('SFV+BESS'!$I$7,BK152-$H$2),0)))</f>
        <v>0</v>
      </c>
      <c r="BG153" s="33"/>
      <c r="BH153" s="33">
        <f t="shared" si="157"/>
        <v>0</v>
      </c>
      <c r="BI153" s="27">
        <f t="shared" si="193"/>
        <v>0</v>
      </c>
      <c r="BJ153" s="27">
        <f t="shared" si="158"/>
        <v>0</v>
      </c>
      <c r="BK153" s="28">
        <f>IF((BK152+BE153+BF153)&gt;=$B$2*'SFV+BESS'!$I$9, $B$2*'SFV+BESS'!$I$9, (BK152+BE153+BF153))</f>
        <v>173.61249999999998</v>
      </c>
      <c r="BL153" s="110">
        <f t="shared" si="194"/>
        <v>0</v>
      </c>
      <c r="BQ153" s="251">
        <v>7</v>
      </c>
      <c r="BR153" s="117">
        <v>6</v>
      </c>
      <c r="BS153" s="33">
        <f t="shared" si="176"/>
        <v>0</v>
      </c>
      <c r="BT153" s="33">
        <f>Gen_Cons_Horario!B3059</f>
        <v>0</v>
      </c>
      <c r="BU153" s="35">
        <f t="shared" si="223"/>
        <v>0</v>
      </c>
      <c r="BV153" s="116">
        <f>IF(AND(BU153&gt;0,BU153*$B$4+CB152&lt;=$B$2*'SFV+BESS'!$I$9,BU153&lt;'SFV+BESS'!$I$7), BU153*$B$4, IF(AND(BU153&gt;0,BU153*$B$4+CB152&gt;$B$2*'SFV+BESS'!$I$9,BU153*$B$4&lt;'SFV+BESS'!$I$7),$B$2*'SFV+BESS'!$I$9-CB152,IF(AND(BU153&gt;0,BU153*$B$4+CB152&gt;$B$2*'SFV+BESS'!$I$9,BU153*$B$4&gt;'SFV+BESS'!$I$7,CB152&lt;$B$2*'SFV+BESS'!$I$9),$B$2*'SFV+BESS'!$I$9-CB152,IF(AND(BU153&gt;0,BU153*$B$4+CB152&lt;=$B$2*'SFV+BESS'!$I$9,BU153&gt;'SFV+BESS'!$I$7),'SFV+BESS'!$I$7,0))))</f>
        <v>0</v>
      </c>
      <c r="BW153" s="27">
        <f>IF(AND(BU153&lt;0,CB152+BU153/$B$5&gt;$H$2,-BU153/'Carga-Descarga Año'!$B$5&lt;'SFV+BESS'!$I$7),BU153/$B$5,IF(AND(BU153&lt;0,CB152+BU153/$B$5&gt;$H$2,-BU153/'Carga-Descarga Año'!$B$5&gt;'SFV+BESS'!$I$7),-'SFV+BESS'!$I$7,IF(AND(BU153&lt;0,CB152+BU153/$B$5&lt;$H$2),-MIN('SFV+BESS'!$I$7,CB152-$H$2),0)))</f>
        <v>0</v>
      </c>
      <c r="BX153" s="33"/>
      <c r="BY153" s="33">
        <f t="shared" si="159"/>
        <v>0</v>
      </c>
      <c r="BZ153" s="27">
        <f t="shared" si="195"/>
        <v>0</v>
      </c>
      <c r="CA153" s="27">
        <f t="shared" si="196"/>
        <v>0</v>
      </c>
      <c r="CB153" s="28">
        <f>IF((CB152+BV153+BW153)&gt;=$B$2*'SFV+BESS'!$I$9, $B$2*'SFV+BESS'!$I$9, (CB152+BV153+BW153))</f>
        <v>173.61249999999998</v>
      </c>
      <c r="CC153" s="110">
        <f t="shared" si="197"/>
        <v>0</v>
      </c>
      <c r="CH153" s="251">
        <v>7</v>
      </c>
      <c r="CI153" s="117">
        <v>6</v>
      </c>
      <c r="CJ153" s="33">
        <f t="shared" si="177"/>
        <v>0</v>
      </c>
      <c r="CK153" s="33">
        <f>Gen_Cons_Horario!B3803</f>
        <v>0</v>
      </c>
      <c r="CL153" s="35">
        <f t="shared" si="224"/>
        <v>0</v>
      </c>
      <c r="CM153" s="116">
        <f>IF(AND(CL153&gt;0,CL153*$B$4+CS152&lt;=$B$2*'SFV+BESS'!$I$9,CL153&lt;'SFV+BESS'!$I$7), CL153*$B$4, IF(AND(CL153&gt;0,CL153*$B$4+CS152&gt;$B$2*'SFV+BESS'!$I$9,CL153*$B$4&lt;'SFV+BESS'!$I$7),$B$2*'SFV+BESS'!$I$9-CS152,IF(AND(CL153&gt;0,CL153*$B$4+CS152&gt;$B$2*'SFV+BESS'!$I$9,CL153*$B$4&gt;'SFV+BESS'!$I$7,CS152&lt;$B$2*'SFV+BESS'!$I$9),$B$2*'SFV+BESS'!$I$9-CS152,IF(AND(CL153&gt;0,CL153*$B$4+CS152&lt;=$B$2*'SFV+BESS'!$I$9,CL153&gt;'SFV+BESS'!$I$7),'SFV+BESS'!$I$7,0))))</f>
        <v>0</v>
      </c>
      <c r="CN153" s="27">
        <f>IF(AND(CL153&lt;0,CS152+CL153/$B$5&gt;$H$2,-CL153/'Carga-Descarga Año'!$B$5&lt;'SFV+BESS'!$I$7),CL153/$B$5,IF(AND(CL153&lt;0,CS152+CL153/$B$5&gt;$H$2,-CL153/'Carga-Descarga Año'!$B$5&gt;'SFV+BESS'!$I$7),-'SFV+BESS'!$I$7,IF(AND(CL153&lt;0,CS152+CL153/$B$5&lt;$H$2),-MIN('SFV+BESS'!$I$7,CS152-$H$2),0)))</f>
        <v>0</v>
      </c>
      <c r="CO153" s="33"/>
      <c r="CP153" s="33">
        <f t="shared" si="160"/>
        <v>0</v>
      </c>
      <c r="CQ153" s="27">
        <f t="shared" si="198"/>
        <v>0</v>
      </c>
      <c r="CR153" s="27">
        <f t="shared" si="161"/>
        <v>0</v>
      </c>
      <c r="CS153" s="28">
        <f>IF((CS152+CM153+CN153)&gt;=$B$2*'SFV+BESS'!$I$9, $B$2*'SFV+BESS'!$I$9, (CS152+CM153+CN153))</f>
        <v>173.61249999999998</v>
      </c>
      <c r="CT153" s="110">
        <f t="shared" si="199"/>
        <v>0</v>
      </c>
      <c r="CY153" s="251">
        <v>7</v>
      </c>
      <c r="CZ153" s="117">
        <v>6</v>
      </c>
      <c r="DA153" s="33">
        <f t="shared" si="178"/>
        <v>0</v>
      </c>
      <c r="DB153" s="33">
        <f>Gen_Cons_Horario!B4523</f>
        <v>0</v>
      </c>
      <c r="DC153" s="35">
        <f t="shared" si="215"/>
        <v>0</v>
      </c>
      <c r="DD153" s="116">
        <f>IF(AND(DC153&gt;0,DC153*$B$4+DJ152&lt;=$B$2*'SFV+BESS'!$I$9,DC153&lt;'SFV+BESS'!$I$7), DC153*$B$4, IF(AND(DC153&gt;0,DC153*$B$4+DJ152&gt;$B$2*'SFV+BESS'!$I$9,DC153*$B$4&lt;'SFV+BESS'!$I$7),$B$2*'SFV+BESS'!$I$9-DJ152,IF(AND(DC153&gt;0,DC153*$B$4+DJ152&gt;$B$2*'SFV+BESS'!$I$9,DC153*$B$4&gt;'SFV+BESS'!$I$7,DJ152&lt;$B$2*'SFV+BESS'!$I$9),$B$2*'SFV+BESS'!$I$9-DJ152,IF(AND(DC153&gt;0,DC153*$B$4+DJ152&lt;=$B$2*'SFV+BESS'!$I$9,DC153&gt;'SFV+BESS'!$I$7),'SFV+BESS'!$I$7,0))))</f>
        <v>0</v>
      </c>
      <c r="DE153" s="27">
        <f>IF(AND(DC153&lt;0,DJ152+DC153/$B$5&gt;$H$2,-DC153/'Carga-Descarga Año'!$B$5&lt;'SFV+BESS'!$I$7),DC153/$B$5,IF(AND(DC153&lt;0,DJ152+DC153/$B$5&gt;$H$2,-DC153/'Carga-Descarga Año'!$B$5&gt;'SFV+BESS'!$I$7),-'SFV+BESS'!$I$7,IF(AND(DC153&lt;0,DJ152+DC153/$B$5&lt;$H$2),-MIN('SFV+BESS'!$I$7,DJ152-$H$2),0)))</f>
        <v>0</v>
      </c>
      <c r="DF153" s="33"/>
      <c r="DG153" s="33">
        <f t="shared" si="162"/>
        <v>0</v>
      </c>
      <c r="DH153" s="27">
        <f t="shared" si="200"/>
        <v>0</v>
      </c>
      <c r="DI153" s="27">
        <f t="shared" si="201"/>
        <v>0</v>
      </c>
      <c r="DJ153" s="28">
        <f>IF((DJ152+DD153+DE153)&gt;=$B$2*'SFV+BESS'!$I$9, $B$2*'SFV+BESS'!$I$9, (DJ152+DD153+DE153))</f>
        <v>173.61249999999998</v>
      </c>
      <c r="DK153" s="110">
        <f t="shared" si="202"/>
        <v>0</v>
      </c>
      <c r="DP153" s="251">
        <v>7</v>
      </c>
      <c r="DQ153" s="117">
        <v>6</v>
      </c>
      <c r="DR153" s="33">
        <f t="shared" si="179"/>
        <v>0</v>
      </c>
      <c r="DS153" s="33">
        <f>Gen_Cons_Horario!B5267</f>
        <v>0</v>
      </c>
      <c r="DT153" s="35">
        <f t="shared" si="216"/>
        <v>0</v>
      </c>
      <c r="DU153" s="116">
        <f>IF(AND(DT153&gt;0,DT153*$B$4+EA152&lt;=$B$2*'SFV+BESS'!$I$9,DT153&lt;'SFV+BESS'!$I$7), DT153*$B$4, IF(AND(DT153&gt;0,DT153*$B$4+EA152&gt;$B$2*'SFV+BESS'!$I$9,DT153*$B$4&lt;'SFV+BESS'!$I$7),$B$2*'SFV+BESS'!$I$9-EA152,IF(AND(DT153&gt;0,DT153*$B$4+EA152&gt;$B$2*'SFV+BESS'!$I$9,DT153*$B$4&gt;'SFV+BESS'!$I$7,EA152&lt;$B$2*'SFV+BESS'!$I$9),$B$2*'SFV+BESS'!$I$9-EA152,IF(AND(DT153&gt;0,DT153*$B$4+EA152&lt;=$B$2*'SFV+BESS'!$I$9,DT153&gt;'SFV+BESS'!$I$7),'SFV+BESS'!$I$7,0))))</f>
        <v>0</v>
      </c>
      <c r="DV153" s="27">
        <f>IF(AND(DT153&lt;0,EA152+DT153/$B$5&gt;$H$2,-DT153/'Carga-Descarga Año'!$B$5&lt;'SFV+BESS'!$I$7),DT153/$B$5,IF(AND(DT153&lt;0,EA152+DT153/$B$5&gt;$H$2,-DT153/'Carga-Descarga Año'!$B$5&gt;'SFV+BESS'!$I$7),-'SFV+BESS'!$I$7,IF(AND(DT153&lt;0,EA152+DT153/$B$5&lt;$H$2),-MIN('SFV+BESS'!$I$7,EA152-$H$2),0)))</f>
        <v>0</v>
      </c>
      <c r="DW153" s="33"/>
      <c r="DX153" s="33">
        <f t="shared" si="163"/>
        <v>0</v>
      </c>
      <c r="DY153" s="27">
        <f t="shared" si="203"/>
        <v>0</v>
      </c>
      <c r="DZ153" s="27">
        <f t="shared" si="164"/>
        <v>0</v>
      </c>
      <c r="EA153" s="28">
        <f>IF((EA152+DU153+DV153)&gt;=$B$2*'SFV+BESS'!$I$9, $B$2*'SFV+BESS'!$I$9, (EA152+DU153+DV153))</f>
        <v>173.61249999999998</v>
      </c>
      <c r="EB153" s="110">
        <f t="shared" si="204"/>
        <v>0</v>
      </c>
      <c r="EG153" s="251">
        <v>7</v>
      </c>
      <c r="EH153" s="117">
        <v>6</v>
      </c>
      <c r="EI153" s="33">
        <f t="shared" si="180"/>
        <v>0</v>
      </c>
      <c r="EJ153" s="33">
        <f>Gen_Cons_Horario!B6011</f>
        <v>0</v>
      </c>
      <c r="EK153" s="35">
        <f t="shared" si="217"/>
        <v>0</v>
      </c>
      <c r="EL153" s="116">
        <f>IF(AND(EK153&gt;0,EK153*$B$4+ER152&lt;=$B$2*'SFV+BESS'!$I$9,EK153&lt;'SFV+BESS'!$I$7), EK153*$B$4, IF(AND(EK153&gt;0,EK153*$B$4+ER152&gt;$B$2*'SFV+BESS'!$I$9,EK153*$B$4&lt;'SFV+BESS'!$I$7),$B$2*'SFV+BESS'!$I$9-ER152,IF(AND(EK153&gt;0,EK153*$B$4+ER152&gt;$B$2*'SFV+BESS'!$I$9,EK153*$B$4&gt;'SFV+BESS'!$I$7,ER152&lt;$B$2*'SFV+BESS'!$I$9),$B$2*'SFV+BESS'!$I$9-ER152,IF(AND(EK153&gt;0,EK153*$B$4+ER152&lt;=$B$2*'SFV+BESS'!$I$9,EK153&gt;'SFV+BESS'!$I$7),'SFV+BESS'!$I$7,0))))</f>
        <v>0</v>
      </c>
      <c r="EM153" s="27">
        <f>IF(AND(EK153&lt;0,ER152+EK153/$B$5&gt;$H$2,-EK153/'Carga-Descarga Año'!$B$5&lt;'SFV+BESS'!$I$7),EK153/$B$5,IF(AND(EK153&lt;0,ER152+EK153/$B$5&gt;$H$2,-EK153/'Carga-Descarga Año'!$B$5&gt;'SFV+BESS'!$I$7),-'SFV+BESS'!$I$7,IF(AND(EK153&lt;0,ER152+EK153/$B$5&lt;$H$2),-MIN('SFV+BESS'!$I$7,ER152-$H$2),0)))</f>
        <v>0</v>
      </c>
      <c r="EN153" s="33"/>
      <c r="EO153" s="33">
        <f t="shared" si="165"/>
        <v>0</v>
      </c>
      <c r="EP153" s="27">
        <f t="shared" si="205"/>
        <v>0</v>
      </c>
      <c r="EQ153" s="27">
        <f t="shared" si="166"/>
        <v>0</v>
      </c>
      <c r="ER153" s="28">
        <f>IF((ER152+EL153+EM153)&gt;=$B$2*'SFV+BESS'!$I$9, $B$2*'SFV+BESS'!$I$9, (ER152+EL153+EM153))</f>
        <v>173.61249999999998</v>
      </c>
      <c r="ES153" s="110">
        <f t="shared" si="206"/>
        <v>0</v>
      </c>
      <c r="EX153" s="251">
        <v>7</v>
      </c>
      <c r="EY153" s="117">
        <v>6</v>
      </c>
      <c r="EZ153" s="33">
        <f t="shared" si="181"/>
        <v>0</v>
      </c>
      <c r="FA153" s="33">
        <f>Gen_Cons_Horario!B6731</f>
        <v>0</v>
      </c>
      <c r="FB153" s="35">
        <f t="shared" si="218"/>
        <v>0</v>
      </c>
      <c r="FC153" s="116">
        <f>IF(AND(FB153&gt;0,FB153*$B$4+FI152&lt;=$B$2*'SFV+BESS'!$I$9,FB153&lt;'SFV+BESS'!$I$7), FB153*$B$4, IF(AND(FB153&gt;0,FB153*$B$4+FI152&gt;$B$2*'SFV+BESS'!$I$9,FB153*$B$4&lt;'SFV+BESS'!$I$7),$B$2*'SFV+BESS'!$I$9-FI152,IF(AND(FB153&gt;0,FB153*$B$4+FI152&gt;$B$2*'SFV+BESS'!$I$9,FB153*$B$4&gt;'SFV+BESS'!$I$7,FI152&lt;$B$2*'SFV+BESS'!$I$9),$B$2*'SFV+BESS'!$I$9-FI152,IF(AND(FB153&gt;0,FB153*$B$4+FI152&lt;=$B$2*'SFV+BESS'!$I$9,FB153&gt;'SFV+BESS'!$I$7),'SFV+BESS'!$I$7,0))))</f>
        <v>0</v>
      </c>
      <c r="FD153" s="27">
        <f>IF(AND(FB153&lt;0,FI152+FB153/$B$5&gt;$H$2,-FB153/'Carga-Descarga Año'!$B$5&lt;'SFV+BESS'!$I$7),FB153/$B$5,IF(AND(FB153&lt;0,FI152+FB153/$B$5&gt;$H$2,-FB153/'Carga-Descarga Año'!$B$5&gt;'SFV+BESS'!$I$7),-'SFV+BESS'!$I$7,IF(AND(FB153&lt;0,FI152+FB153/$B$5&lt;$H$2),-MIN('SFV+BESS'!$I$7,FI152-$H$2),0)))</f>
        <v>0</v>
      </c>
      <c r="FE153" s="33"/>
      <c r="FF153" s="33">
        <f t="shared" si="167"/>
        <v>0</v>
      </c>
      <c r="FG153" s="27">
        <f t="shared" si="207"/>
        <v>0</v>
      </c>
      <c r="FH153" s="27">
        <f t="shared" si="168"/>
        <v>0</v>
      </c>
      <c r="FI153" s="28">
        <f>IF((FI152+FC153+FD153)&gt;=$B$2*'SFV+BESS'!$I$9, $B$2*'SFV+BESS'!$I$9, (FI152+FC153+FD153))</f>
        <v>173.61249999999998</v>
      </c>
      <c r="FJ153" s="110">
        <f t="shared" si="208"/>
        <v>0</v>
      </c>
      <c r="FO153" s="251">
        <v>7</v>
      </c>
      <c r="FP153" s="117">
        <v>6</v>
      </c>
      <c r="FQ153" s="33">
        <f t="shared" si="182"/>
        <v>0</v>
      </c>
      <c r="FR153" s="33">
        <f>Gen_Cons_Horario!B7475</f>
        <v>0</v>
      </c>
      <c r="FS153" s="35">
        <f t="shared" si="219"/>
        <v>0</v>
      </c>
      <c r="FT153" s="116">
        <f>IF(AND(FS153&gt;0,FS153*$B$4+FZ152&lt;=$B$2*'SFV+BESS'!$I$9,FS153&lt;'SFV+BESS'!$I$7), FS153*$B$4, IF(AND(FS153&gt;0,FS153*$B$4+FZ152&gt;$B$2*'SFV+BESS'!$I$9,FS153*$B$4&lt;'SFV+BESS'!$I$7),$B$2*'SFV+BESS'!$I$9-FZ152,IF(AND(FS153&gt;0,FS153*$B$4+FZ152&gt;$B$2*'SFV+BESS'!$I$9,FS153*$B$4&gt;'SFV+BESS'!$I$7,FZ152&lt;$B$2*'SFV+BESS'!$I$9),$B$2*'SFV+BESS'!$I$9-FZ152,IF(AND(FS153&gt;0,FS153*$B$4+FZ152&lt;=$B$2*'SFV+BESS'!$I$9,FS153&gt;'SFV+BESS'!$I$7),'SFV+BESS'!$I$7,0))))</f>
        <v>0</v>
      </c>
      <c r="FU153" s="27">
        <f>IF(AND(FS153&lt;0,FZ152+FS153/$B$5&gt;$H$2,-FS153/'Carga-Descarga Año'!$B$5&lt;'SFV+BESS'!$I$7),FS153/$B$5,IF(AND(FS153&lt;0,FZ152+FS153/$B$5&gt;$H$2,-FS153/'Carga-Descarga Año'!$B$5&gt;'SFV+BESS'!$I$7),-'SFV+BESS'!$I$7,IF(AND(FS153&lt;0,FZ152+FS153/$B$5&lt;$H$2),-MIN('SFV+BESS'!$I$7,FZ152-$H$2),0)))</f>
        <v>0</v>
      </c>
      <c r="FV153" s="33"/>
      <c r="FW153" s="33">
        <f t="shared" si="169"/>
        <v>0</v>
      </c>
      <c r="FX153" s="27">
        <f t="shared" si="209"/>
        <v>0</v>
      </c>
      <c r="FY153" s="27">
        <f t="shared" si="170"/>
        <v>0</v>
      </c>
      <c r="FZ153" s="28">
        <f>IF((FZ152+FT153+FU153)&gt;=$B$2*'SFV+BESS'!$I$9, $B$2*'SFV+BESS'!$I$9, (FZ152+FT153+FU153))</f>
        <v>173.61249999999998</v>
      </c>
      <c r="GA153" s="110">
        <f t="shared" si="210"/>
        <v>0</v>
      </c>
      <c r="GF153" s="251">
        <v>7</v>
      </c>
      <c r="GG153" s="117">
        <v>6</v>
      </c>
      <c r="GH153" s="33">
        <f t="shared" si="183"/>
        <v>0</v>
      </c>
      <c r="GI153" s="33">
        <f>Gen_Cons_Horario!B8195</f>
        <v>0</v>
      </c>
      <c r="GJ153" s="35">
        <f t="shared" si="225"/>
        <v>0</v>
      </c>
      <c r="GK153" s="116">
        <f>IF(AND(GJ153&gt;0,GJ153*$B$4+GQ152&lt;=$B$2*'SFV+BESS'!$I$9,GJ153&lt;'SFV+BESS'!$I$7), GJ153*$B$4, IF(AND(GJ153&gt;0,GJ153*$B$4+GQ152&gt;$B$2*'SFV+BESS'!$I$9,GJ153*$B$4&lt;'SFV+BESS'!$I$7),$B$2*'SFV+BESS'!$I$9-GQ152,IF(AND(GJ153&gt;0,GJ153*$B$4+GQ152&gt;$B$2*'SFV+BESS'!$I$9,GJ153*$B$4&gt;'SFV+BESS'!$I$7,GQ152&lt;$B$2*'SFV+BESS'!$I$9),$B$2*'SFV+BESS'!$I$9-GQ152,IF(AND(GJ153&gt;0,GJ153*$B$4+GQ152&lt;=$B$2*'SFV+BESS'!$I$9,GJ153&gt;'SFV+BESS'!$I$7),'SFV+BESS'!$I$7,0))))</f>
        <v>0</v>
      </c>
      <c r="GL153" s="27">
        <f>IF(AND(GJ153&lt;0,GQ152+GJ153/$B$5&gt;$H$2,-GJ153/'Carga-Descarga Año'!$B$5&lt;'SFV+BESS'!$I$7),GJ153/$B$5,IF(AND(GJ153&lt;0,GQ152+GJ153/$B$5&gt;$H$2,-GJ153/'Carga-Descarga Año'!$B$5&gt;'SFV+BESS'!$I$7),-'SFV+BESS'!$I$7,IF(AND(GJ153&lt;0,GQ152+GJ153/$B$5&lt;$H$2),-MIN('SFV+BESS'!$I$7,GQ152-$H$2),0)))</f>
        <v>0</v>
      </c>
      <c r="GM153" s="33"/>
      <c r="GN153" s="33">
        <f t="shared" si="171"/>
        <v>0</v>
      </c>
      <c r="GO153" s="27">
        <f t="shared" si="211"/>
        <v>0</v>
      </c>
      <c r="GP153" s="27">
        <f t="shared" si="172"/>
        <v>0</v>
      </c>
      <c r="GQ153" s="28">
        <f>IF((GQ152+GK153+GL153)&gt;=$B$2*'SFV+BESS'!$I$9, $B$2*'SFV+BESS'!$I$9, (GQ152+GK153+GL153))</f>
        <v>173.61249999999998</v>
      </c>
      <c r="GR153" s="110">
        <f t="shared" si="212"/>
        <v>0</v>
      </c>
    </row>
    <row r="154" spans="1:200">
      <c r="A154" s="249"/>
      <c r="B154" s="48">
        <v>6.0416666666666696</v>
      </c>
      <c r="C154" s="38">
        <f t="shared" si="154"/>
        <v>0</v>
      </c>
      <c r="D154" s="2">
        <f>Gen_Cons_Horario!B180</f>
        <v>0</v>
      </c>
      <c r="E154" s="140">
        <f t="shared" si="184"/>
        <v>0</v>
      </c>
      <c r="F154" s="116">
        <f>IF(AND(E154&gt;0,E154*$B$4+L153&lt;=$B$2*'SFV+BESS'!$I$9,E154&lt;'SFV+BESS'!$I$7), E154*$B$4, IF(AND(E154&gt;0,E154*$B$4+L153&gt;$B$2*'SFV+BESS'!$I$9,E154*$B$4&lt;'SFV+BESS'!$I$7),$B$2*'SFV+BESS'!$I$9-L153,IF(AND(E154&gt;0,E154*$B$4+L153&gt;$B$2*'SFV+BESS'!$I$9,E154*$B$4&gt;'SFV+BESS'!$I$7,L153&lt;$B$2*'SFV+BESS'!$I$9),$B$2*'SFV+BESS'!$I$9-L153,IF(AND(E154&gt;0,E154*$B$4+L153&lt;=$B$2*'SFV+BESS'!$I$9,E154&gt;'SFV+BESS'!$I$7),'SFV+BESS'!$I$7,0))))</f>
        <v>0</v>
      </c>
      <c r="G154" s="27">
        <f>IF(AND(E154&lt;0,L153+E154/$B$5&gt;$H$2,-E154/'Carga-Descarga Año'!$B$5&lt;'SFV+BESS'!$I$7),E154/$B$5,IF(AND(E154&lt;0,L153+E154/$B$5&gt;$H$2,-E154/'Carga-Descarga Año'!$B$5&gt;'SFV+BESS'!$I$7),-'SFV+BESS'!$I$7,IF(AND(E154&lt;0,L153+E154/$B$5&lt;$H$2),-MIN('SFV+BESS'!$I$7,L153-$H$2),0)))</f>
        <v>0</v>
      </c>
      <c r="I154" s="38">
        <f t="shared" si="185"/>
        <v>0</v>
      </c>
      <c r="J154" s="27">
        <f t="shared" si="187"/>
        <v>0</v>
      </c>
      <c r="K154" s="27">
        <f t="shared" si="186"/>
        <v>0</v>
      </c>
      <c r="L154" s="28">
        <f>IF((L153+F154+G154)&gt;=$B$2*'SFV+BESS'!$I$9, $B$2*'SFV+BESS'!$I$9, (L153+F154+G154))</f>
        <v>61.112422117062749</v>
      </c>
      <c r="M154" s="110">
        <f t="shared" si="188"/>
        <v>0</v>
      </c>
      <c r="R154" s="251"/>
      <c r="S154" s="48">
        <v>6.0416666666666696</v>
      </c>
      <c r="T154" s="2">
        <f t="shared" si="173"/>
        <v>0</v>
      </c>
      <c r="U154" s="2">
        <f>Gen_Cons_Horario!B924</f>
        <v>0</v>
      </c>
      <c r="V154" s="35">
        <f t="shared" si="220"/>
        <v>0</v>
      </c>
      <c r="W154" s="116">
        <f>IF(AND(V154&gt;0,V154*$B$4+AC153&lt;=$B$2*'SFV+BESS'!$I$9,V154&lt;'SFV+BESS'!$I$7), V154*$B$4, IF(AND(V154&gt;0,V154*$B$4+AC153&gt;$B$2*'SFV+BESS'!$I$9,V154*$B$4&lt;'SFV+BESS'!$I$7),$B$2*'SFV+BESS'!$I$9-AC153,IF(AND(V154&gt;0,V154*$B$4+AC153&gt;$B$2*'SFV+BESS'!$I$9,V154*$B$4&gt;'SFV+BESS'!$I$7,AC153&lt;$B$2*'SFV+BESS'!$I$9),$B$2*'SFV+BESS'!$I$9-AC153,IF(AND(V154&gt;0,V154*$B$4+AC153&lt;=$B$2*'SFV+BESS'!$I$9,V154&gt;'SFV+BESS'!$I$7),'SFV+BESS'!$I$7,0))))</f>
        <v>0</v>
      </c>
      <c r="X154" s="27">
        <f>IF(AND(V154&lt;0,AC153+V154/$B$5&gt;$H$2,-V154/'Carga-Descarga Año'!$B$5&lt;'SFV+BESS'!$I$7),V154/$B$5,IF(AND(V154&lt;0,AC153+V154/$B$5&gt;$H$2,-V154/'Carga-Descarga Año'!$B$5&gt;'SFV+BESS'!$I$7),-'SFV+BESS'!$I$7,IF(AND(V154&lt;0,AC153+V154/$B$5&lt;$H$2),-MIN('SFV+BESS'!$I$7,AC153-$H$2),0)))</f>
        <v>0</v>
      </c>
      <c r="Z154" s="33">
        <f t="shared" si="214"/>
        <v>0</v>
      </c>
      <c r="AA154" s="27">
        <f t="shared" si="189"/>
        <v>0</v>
      </c>
      <c r="AB154" s="27">
        <f t="shared" si="213"/>
        <v>0</v>
      </c>
      <c r="AC154" s="28">
        <f>IF((AC153+W154+X154)&gt;=$B$2*'SFV+BESS'!$I$9, $B$2*'SFV+BESS'!$I$9, (AC153+W154+X154))</f>
        <v>89.236428936963904</v>
      </c>
      <c r="AD154" s="110">
        <f t="shared" si="190"/>
        <v>0</v>
      </c>
      <c r="AI154" s="251"/>
      <c r="AJ154" s="48">
        <v>6.0416666666666696</v>
      </c>
      <c r="AK154" s="52">
        <f t="shared" si="174"/>
        <v>0</v>
      </c>
      <c r="AL154" s="33">
        <f>Gen_Cons_Horario!B1596</f>
        <v>0</v>
      </c>
      <c r="AM154" s="35">
        <f t="shared" si="221"/>
        <v>0</v>
      </c>
      <c r="AN154" s="116">
        <f>IF(AND(AM154&gt;0,AM154*$B$4+AT153&lt;=$B$2*'SFV+BESS'!$I$9,AM154&lt;'SFV+BESS'!$I$7), AM154*$B$4, IF(AND(AM154&gt;0,AM154*$B$4+AT153&gt;$B$2*'SFV+BESS'!$I$9,AM154*$B$4&lt;'SFV+BESS'!$I$7),$B$2*'SFV+BESS'!$I$9-AT153,IF(AND(AM154&gt;0,AM154*$B$4+AT153&gt;$B$2*'SFV+BESS'!$I$9,AM154*$B$4&gt;'SFV+BESS'!$I$7,AT153&lt;$B$2*'SFV+BESS'!$I$9),$B$2*'SFV+BESS'!$I$9-AT153,IF(AND(AM154&gt;0,AM154*$B$4+AT153&lt;=$B$2*'SFV+BESS'!$I$9,AM154&gt;'SFV+BESS'!$I$7),'SFV+BESS'!$I$7,0))))</f>
        <v>0</v>
      </c>
      <c r="AO154" s="27">
        <f>IF(AND(AM154&lt;0,AT153+AM154/$B$5&gt;$H$2,-AM154/'Carga-Descarga Año'!$B$5&lt;'SFV+BESS'!$I$7),AM154/$B$5,IF(AND(AM154&lt;0,AT153+AM154/$B$5&gt;$H$2,-AM154/'Carga-Descarga Año'!$B$5&gt;'SFV+BESS'!$I$7),-'SFV+BESS'!$I$7,IF(AND(AM154&lt;0,AT153+AM154/$B$5&lt;$H$2),-MIN('SFV+BESS'!$I$7,AT153-$H$2),0)))</f>
        <v>0</v>
      </c>
      <c r="AP154" s="33"/>
      <c r="AQ154" s="33">
        <f t="shared" si="155"/>
        <v>0</v>
      </c>
      <c r="AR154" s="27">
        <f t="shared" si="191"/>
        <v>0</v>
      </c>
      <c r="AS154" s="27">
        <f t="shared" si="156"/>
        <v>0</v>
      </c>
      <c r="AT154" s="28">
        <f>IF((AT153+AN154+AO154)&gt;=$B$2*'SFV+BESS'!$I$9, $B$2*'SFV+BESS'!$I$9, (AT153+AN154+AO154))</f>
        <v>173.61249999999998</v>
      </c>
      <c r="AU154" s="110">
        <f t="shared" si="192"/>
        <v>0</v>
      </c>
      <c r="AZ154" s="251"/>
      <c r="BA154" s="48">
        <v>6.0416666666666696</v>
      </c>
      <c r="BB154" s="33">
        <f t="shared" si="175"/>
        <v>0</v>
      </c>
      <c r="BC154" s="33">
        <f>Gen_Cons_Horario!B2340</f>
        <v>0</v>
      </c>
      <c r="BD154" s="35">
        <f t="shared" si="222"/>
        <v>0</v>
      </c>
      <c r="BE154" s="116">
        <f>IF(AND(BD154&gt;0,BD154*$B$4+BK153&lt;=$B$2*'SFV+BESS'!$I$9,BD154&lt;'SFV+BESS'!$I$7), BD154*$B$4, IF(AND(BD154&gt;0,BD154*$B$4+BK153&gt;$B$2*'SFV+BESS'!$I$9,BD154*$B$4&lt;'SFV+BESS'!$I$7),$B$2*'SFV+BESS'!$I$9-BK153,IF(AND(BD154&gt;0,BD154*$B$4+BK153&gt;$B$2*'SFV+BESS'!$I$9,BD154*$B$4&gt;'SFV+BESS'!$I$7,BK153&lt;$B$2*'SFV+BESS'!$I$9),$B$2*'SFV+BESS'!$I$9-BK153,IF(AND(BD154&gt;0,BD154*$B$4+BK153&lt;=$B$2*'SFV+BESS'!$I$9,BD154&gt;'SFV+BESS'!$I$7),'SFV+BESS'!$I$7,0))))</f>
        <v>0</v>
      </c>
      <c r="BF154" s="27">
        <f>IF(AND(BD154&lt;0,BK153+BD154/$B$5&gt;$H$2,-BD154/'Carga-Descarga Año'!$B$5&lt;'SFV+BESS'!$I$7),BD154/$B$5,IF(AND(BD154&lt;0,BK153+BD154/$B$5&gt;$H$2,-BD154/'Carga-Descarga Año'!$B$5&gt;'SFV+BESS'!$I$7),-'SFV+BESS'!$I$7,IF(AND(BD154&lt;0,BK153+BD154/$B$5&lt;$H$2),-MIN('SFV+BESS'!$I$7,BK153-$H$2),0)))</f>
        <v>0</v>
      </c>
      <c r="BG154" s="33"/>
      <c r="BH154" s="33">
        <f t="shared" si="157"/>
        <v>0</v>
      </c>
      <c r="BI154" s="27">
        <f t="shared" si="193"/>
        <v>0</v>
      </c>
      <c r="BJ154" s="27">
        <f t="shared" si="158"/>
        <v>0</v>
      </c>
      <c r="BK154" s="28">
        <f>IF((BK153+BE154+BF154)&gt;=$B$2*'SFV+BESS'!$I$9, $B$2*'SFV+BESS'!$I$9, (BK153+BE154+BF154))</f>
        <v>173.61249999999998</v>
      </c>
      <c r="BL154" s="110">
        <f t="shared" si="194"/>
        <v>0</v>
      </c>
      <c r="BQ154" s="251"/>
      <c r="BR154" s="48">
        <v>6.0416666666666696</v>
      </c>
      <c r="BS154" s="33">
        <f t="shared" si="176"/>
        <v>0</v>
      </c>
      <c r="BT154" s="33">
        <f>Gen_Cons_Horario!B3060</f>
        <v>0</v>
      </c>
      <c r="BU154" s="35">
        <f t="shared" si="223"/>
        <v>0</v>
      </c>
      <c r="BV154" s="116">
        <f>IF(AND(BU154&gt;0,BU154*$B$4+CB153&lt;=$B$2*'SFV+BESS'!$I$9,BU154&lt;'SFV+BESS'!$I$7), BU154*$B$4, IF(AND(BU154&gt;0,BU154*$B$4+CB153&gt;$B$2*'SFV+BESS'!$I$9,BU154*$B$4&lt;'SFV+BESS'!$I$7),$B$2*'SFV+BESS'!$I$9-CB153,IF(AND(BU154&gt;0,BU154*$B$4+CB153&gt;$B$2*'SFV+BESS'!$I$9,BU154*$B$4&gt;'SFV+BESS'!$I$7,CB153&lt;$B$2*'SFV+BESS'!$I$9),$B$2*'SFV+BESS'!$I$9-CB153,IF(AND(BU154&gt;0,BU154*$B$4+CB153&lt;=$B$2*'SFV+BESS'!$I$9,BU154&gt;'SFV+BESS'!$I$7),'SFV+BESS'!$I$7,0))))</f>
        <v>0</v>
      </c>
      <c r="BW154" s="27">
        <f>IF(AND(BU154&lt;0,CB153+BU154/$B$5&gt;$H$2,-BU154/'Carga-Descarga Año'!$B$5&lt;'SFV+BESS'!$I$7),BU154/$B$5,IF(AND(BU154&lt;0,CB153+BU154/$B$5&gt;$H$2,-BU154/'Carga-Descarga Año'!$B$5&gt;'SFV+BESS'!$I$7),-'SFV+BESS'!$I$7,IF(AND(BU154&lt;0,CB153+BU154/$B$5&lt;$H$2),-MIN('SFV+BESS'!$I$7,CB153-$H$2),0)))</f>
        <v>0</v>
      </c>
      <c r="BX154" s="33"/>
      <c r="BY154" s="33">
        <f t="shared" si="159"/>
        <v>0</v>
      </c>
      <c r="BZ154" s="27">
        <f t="shared" si="195"/>
        <v>0</v>
      </c>
      <c r="CA154" s="27">
        <f t="shared" si="196"/>
        <v>0</v>
      </c>
      <c r="CB154" s="28">
        <f>IF((CB153+BV154+BW154)&gt;=$B$2*'SFV+BESS'!$I$9, $B$2*'SFV+BESS'!$I$9, (CB153+BV154+BW154))</f>
        <v>173.61249999999998</v>
      </c>
      <c r="CC154" s="110">
        <f t="shared" si="197"/>
        <v>0</v>
      </c>
      <c r="CH154" s="251"/>
      <c r="CI154" s="48">
        <v>6.0416666666666696</v>
      </c>
      <c r="CJ154" s="33">
        <f t="shared" si="177"/>
        <v>0</v>
      </c>
      <c r="CK154" s="33">
        <f>Gen_Cons_Horario!B3804</f>
        <v>0</v>
      </c>
      <c r="CL154" s="35">
        <f t="shared" si="224"/>
        <v>0</v>
      </c>
      <c r="CM154" s="116">
        <f>IF(AND(CL154&gt;0,CL154*$B$4+CS153&lt;=$B$2*'SFV+BESS'!$I$9,CL154&lt;'SFV+BESS'!$I$7), CL154*$B$4, IF(AND(CL154&gt;0,CL154*$B$4+CS153&gt;$B$2*'SFV+BESS'!$I$9,CL154*$B$4&lt;'SFV+BESS'!$I$7),$B$2*'SFV+BESS'!$I$9-CS153,IF(AND(CL154&gt;0,CL154*$B$4+CS153&gt;$B$2*'SFV+BESS'!$I$9,CL154*$B$4&gt;'SFV+BESS'!$I$7,CS153&lt;$B$2*'SFV+BESS'!$I$9),$B$2*'SFV+BESS'!$I$9-CS153,IF(AND(CL154&gt;0,CL154*$B$4+CS153&lt;=$B$2*'SFV+BESS'!$I$9,CL154&gt;'SFV+BESS'!$I$7),'SFV+BESS'!$I$7,0))))</f>
        <v>0</v>
      </c>
      <c r="CN154" s="27">
        <f>IF(AND(CL154&lt;0,CS153+CL154/$B$5&gt;$H$2,-CL154/'Carga-Descarga Año'!$B$5&lt;'SFV+BESS'!$I$7),CL154/$B$5,IF(AND(CL154&lt;0,CS153+CL154/$B$5&gt;$H$2,-CL154/'Carga-Descarga Año'!$B$5&gt;'SFV+BESS'!$I$7),-'SFV+BESS'!$I$7,IF(AND(CL154&lt;0,CS153+CL154/$B$5&lt;$H$2),-MIN('SFV+BESS'!$I$7,CS153-$H$2),0)))</f>
        <v>0</v>
      </c>
      <c r="CO154" s="33"/>
      <c r="CP154" s="33">
        <f t="shared" si="160"/>
        <v>0</v>
      </c>
      <c r="CQ154" s="27">
        <f t="shared" si="198"/>
        <v>0</v>
      </c>
      <c r="CR154" s="27">
        <f t="shared" si="161"/>
        <v>0</v>
      </c>
      <c r="CS154" s="28">
        <f>IF((CS153+CM154+CN154)&gt;=$B$2*'SFV+BESS'!$I$9, $B$2*'SFV+BESS'!$I$9, (CS153+CM154+CN154))</f>
        <v>173.61249999999998</v>
      </c>
      <c r="CT154" s="110">
        <f t="shared" si="199"/>
        <v>0</v>
      </c>
      <c r="CY154" s="251"/>
      <c r="CZ154" s="48">
        <v>6.0416666666666696</v>
      </c>
      <c r="DA154" s="33">
        <f t="shared" si="178"/>
        <v>0</v>
      </c>
      <c r="DB154" s="33">
        <f>Gen_Cons_Horario!B4524</f>
        <v>0</v>
      </c>
      <c r="DC154" s="35">
        <f t="shared" si="215"/>
        <v>0</v>
      </c>
      <c r="DD154" s="116">
        <f>IF(AND(DC154&gt;0,DC154*$B$4+DJ153&lt;=$B$2*'SFV+BESS'!$I$9,DC154&lt;'SFV+BESS'!$I$7), DC154*$B$4, IF(AND(DC154&gt;0,DC154*$B$4+DJ153&gt;$B$2*'SFV+BESS'!$I$9,DC154*$B$4&lt;'SFV+BESS'!$I$7),$B$2*'SFV+BESS'!$I$9-DJ153,IF(AND(DC154&gt;0,DC154*$B$4+DJ153&gt;$B$2*'SFV+BESS'!$I$9,DC154*$B$4&gt;'SFV+BESS'!$I$7,DJ153&lt;$B$2*'SFV+BESS'!$I$9),$B$2*'SFV+BESS'!$I$9-DJ153,IF(AND(DC154&gt;0,DC154*$B$4+DJ153&lt;=$B$2*'SFV+BESS'!$I$9,DC154&gt;'SFV+BESS'!$I$7),'SFV+BESS'!$I$7,0))))</f>
        <v>0</v>
      </c>
      <c r="DE154" s="27">
        <f>IF(AND(DC154&lt;0,DJ153+DC154/$B$5&gt;$H$2,-DC154/'Carga-Descarga Año'!$B$5&lt;'SFV+BESS'!$I$7),DC154/$B$5,IF(AND(DC154&lt;0,DJ153+DC154/$B$5&gt;$H$2,-DC154/'Carga-Descarga Año'!$B$5&gt;'SFV+BESS'!$I$7),-'SFV+BESS'!$I$7,IF(AND(DC154&lt;0,DJ153+DC154/$B$5&lt;$H$2),-MIN('SFV+BESS'!$I$7,DJ153-$H$2),0)))</f>
        <v>0</v>
      </c>
      <c r="DF154" s="33"/>
      <c r="DG154" s="33">
        <f t="shared" si="162"/>
        <v>0</v>
      </c>
      <c r="DH154" s="27">
        <f t="shared" si="200"/>
        <v>0</v>
      </c>
      <c r="DI154" s="27">
        <f t="shared" si="201"/>
        <v>0</v>
      </c>
      <c r="DJ154" s="28">
        <f>IF((DJ153+DD154+DE154)&gt;=$B$2*'SFV+BESS'!$I$9, $B$2*'SFV+BESS'!$I$9, (DJ153+DD154+DE154))</f>
        <v>173.61249999999998</v>
      </c>
      <c r="DK154" s="110">
        <f t="shared" si="202"/>
        <v>0</v>
      </c>
      <c r="DP154" s="251"/>
      <c r="DQ154" s="48">
        <v>6.0416666666666696</v>
      </c>
      <c r="DR154" s="33">
        <f t="shared" si="179"/>
        <v>0</v>
      </c>
      <c r="DS154" s="33">
        <f>Gen_Cons_Horario!B5268</f>
        <v>0</v>
      </c>
      <c r="DT154" s="35">
        <f t="shared" si="216"/>
        <v>0</v>
      </c>
      <c r="DU154" s="116">
        <f>IF(AND(DT154&gt;0,DT154*$B$4+EA153&lt;=$B$2*'SFV+BESS'!$I$9,DT154&lt;'SFV+BESS'!$I$7), DT154*$B$4, IF(AND(DT154&gt;0,DT154*$B$4+EA153&gt;$B$2*'SFV+BESS'!$I$9,DT154*$B$4&lt;'SFV+BESS'!$I$7),$B$2*'SFV+BESS'!$I$9-EA153,IF(AND(DT154&gt;0,DT154*$B$4+EA153&gt;$B$2*'SFV+BESS'!$I$9,DT154*$B$4&gt;'SFV+BESS'!$I$7,EA153&lt;$B$2*'SFV+BESS'!$I$9),$B$2*'SFV+BESS'!$I$9-EA153,IF(AND(DT154&gt;0,DT154*$B$4+EA153&lt;=$B$2*'SFV+BESS'!$I$9,DT154&gt;'SFV+BESS'!$I$7),'SFV+BESS'!$I$7,0))))</f>
        <v>0</v>
      </c>
      <c r="DV154" s="27">
        <f>IF(AND(DT154&lt;0,EA153+DT154/$B$5&gt;$H$2,-DT154/'Carga-Descarga Año'!$B$5&lt;'SFV+BESS'!$I$7),DT154/$B$5,IF(AND(DT154&lt;0,EA153+DT154/$B$5&gt;$H$2,-DT154/'Carga-Descarga Año'!$B$5&gt;'SFV+BESS'!$I$7),-'SFV+BESS'!$I$7,IF(AND(DT154&lt;0,EA153+DT154/$B$5&lt;$H$2),-MIN('SFV+BESS'!$I$7,EA153-$H$2),0)))</f>
        <v>0</v>
      </c>
      <c r="DW154" s="33"/>
      <c r="DX154" s="33">
        <f t="shared" si="163"/>
        <v>0</v>
      </c>
      <c r="DY154" s="27">
        <f t="shared" si="203"/>
        <v>0</v>
      </c>
      <c r="DZ154" s="27">
        <f t="shared" si="164"/>
        <v>0</v>
      </c>
      <c r="EA154" s="28">
        <f>IF((EA153+DU154+DV154)&gt;=$B$2*'SFV+BESS'!$I$9, $B$2*'SFV+BESS'!$I$9, (EA153+DU154+DV154))</f>
        <v>173.61249999999998</v>
      </c>
      <c r="EB154" s="110">
        <f t="shared" si="204"/>
        <v>0</v>
      </c>
      <c r="EG154" s="251"/>
      <c r="EH154" s="48">
        <v>6.0416666666666696</v>
      </c>
      <c r="EI154" s="33">
        <f t="shared" si="180"/>
        <v>0</v>
      </c>
      <c r="EJ154" s="33">
        <f>Gen_Cons_Horario!B6012</f>
        <v>0</v>
      </c>
      <c r="EK154" s="35">
        <f t="shared" si="217"/>
        <v>0</v>
      </c>
      <c r="EL154" s="116">
        <f>IF(AND(EK154&gt;0,EK154*$B$4+ER153&lt;=$B$2*'SFV+BESS'!$I$9,EK154&lt;'SFV+BESS'!$I$7), EK154*$B$4, IF(AND(EK154&gt;0,EK154*$B$4+ER153&gt;$B$2*'SFV+BESS'!$I$9,EK154*$B$4&lt;'SFV+BESS'!$I$7),$B$2*'SFV+BESS'!$I$9-ER153,IF(AND(EK154&gt;0,EK154*$B$4+ER153&gt;$B$2*'SFV+BESS'!$I$9,EK154*$B$4&gt;'SFV+BESS'!$I$7,ER153&lt;$B$2*'SFV+BESS'!$I$9),$B$2*'SFV+BESS'!$I$9-ER153,IF(AND(EK154&gt;0,EK154*$B$4+ER153&lt;=$B$2*'SFV+BESS'!$I$9,EK154&gt;'SFV+BESS'!$I$7),'SFV+BESS'!$I$7,0))))</f>
        <v>0</v>
      </c>
      <c r="EM154" s="27">
        <f>IF(AND(EK154&lt;0,ER153+EK154/$B$5&gt;$H$2,-EK154/'Carga-Descarga Año'!$B$5&lt;'SFV+BESS'!$I$7),EK154/$B$5,IF(AND(EK154&lt;0,ER153+EK154/$B$5&gt;$H$2,-EK154/'Carga-Descarga Año'!$B$5&gt;'SFV+BESS'!$I$7),-'SFV+BESS'!$I$7,IF(AND(EK154&lt;0,ER153+EK154/$B$5&lt;$H$2),-MIN('SFV+BESS'!$I$7,ER153-$H$2),0)))</f>
        <v>0</v>
      </c>
      <c r="EN154" s="33"/>
      <c r="EO154" s="33">
        <f t="shared" si="165"/>
        <v>0</v>
      </c>
      <c r="EP154" s="27">
        <f t="shared" si="205"/>
        <v>0</v>
      </c>
      <c r="EQ154" s="27">
        <f t="shared" si="166"/>
        <v>0</v>
      </c>
      <c r="ER154" s="28">
        <f>IF((ER153+EL154+EM154)&gt;=$B$2*'SFV+BESS'!$I$9, $B$2*'SFV+BESS'!$I$9, (ER153+EL154+EM154))</f>
        <v>173.61249999999998</v>
      </c>
      <c r="ES154" s="110">
        <f t="shared" si="206"/>
        <v>0</v>
      </c>
      <c r="EX154" s="251"/>
      <c r="EY154" s="48">
        <v>6.0416666666666696</v>
      </c>
      <c r="EZ154" s="33">
        <f t="shared" si="181"/>
        <v>0</v>
      </c>
      <c r="FA154" s="33">
        <f>Gen_Cons_Horario!B6732</f>
        <v>0</v>
      </c>
      <c r="FB154" s="35">
        <f t="shared" si="218"/>
        <v>0</v>
      </c>
      <c r="FC154" s="116">
        <f>IF(AND(FB154&gt;0,FB154*$B$4+FI153&lt;=$B$2*'SFV+BESS'!$I$9,FB154&lt;'SFV+BESS'!$I$7), FB154*$B$4, IF(AND(FB154&gt;0,FB154*$B$4+FI153&gt;$B$2*'SFV+BESS'!$I$9,FB154*$B$4&lt;'SFV+BESS'!$I$7),$B$2*'SFV+BESS'!$I$9-FI153,IF(AND(FB154&gt;0,FB154*$B$4+FI153&gt;$B$2*'SFV+BESS'!$I$9,FB154*$B$4&gt;'SFV+BESS'!$I$7,FI153&lt;$B$2*'SFV+BESS'!$I$9),$B$2*'SFV+BESS'!$I$9-FI153,IF(AND(FB154&gt;0,FB154*$B$4+FI153&lt;=$B$2*'SFV+BESS'!$I$9,FB154&gt;'SFV+BESS'!$I$7),'SFV+BESS'!$I$7,0))))</f>
        <v>0</v>
      </c>
      <c r="FD154" s="27">
        <f>IF(AND(FB154&lt;0,FI153+FB154/$B$5&gt;$H$2,-FB154/'Carga-Descarga Año'!$B$5&lt;'SFV+BESS'!$I$7),FB154/$B$5,IF(AND(FB154&lt;0,FI153+FB154/$B$5&gt;$H$2,-FB154/'Carga-Descarga Año'!$B$5&gt;'SFV+BESS'!$I$7),-'SFV+BESS'!$I$7,IF(AND(FB154&lt;0,FI153+FB154/$B$5&lt;$H$2),-MIN('SFV+BESS'!$I$7,FI153-$H$2),0)))</f>
        <v>0</v>
      </c>
      <c r="FE154" s="33"/>
      <c r="FF154" s="33">
        <f t="shared" si="167"/>
        <v>0</v>
      </c>
      <c r="FG154" s="27">
        <f t="shared" si="207"/>
        <v>0</v>
      </c>
      <c r="FH154" s="27">
        <f t="shared" si="168"/>
        <v>0</v>
      </c>
      <c r="FI154" s="28">
        <f>IF((FI153+FC154+FD154)&gt;=$B$2*'SFV+BESS'!$I$9, $B$2*'SFV+BESS'!$I$9, (FI153+FC154+FD154))</f>
        <v>173.61249999999998</v>
      </c>
      <c r="FJ154" s="110">
        <f t="shared" si="208"/>
        <v>0</v>
      </c>
      <c r="FO154" s="251"/>
      <c r="FP154" s="48">
        <v>6.0416666666666696</v>
      </c>
      <c r="FQ154" s="33">
        <f t="shared" si="182"/>
        <v>0</v>
      </c>
      <c r="FR154" s="33">
        <f>Gen_Cons_Horario!B7476</f>
        <v>0</v>
      </c>
      <c r="FS154" s="35">
        <f t="shared" si="219"/>
        <v>0</v>
      </c>
      <c r="FT154" s="116">
        <f>IF(AND(FS154&gt;0,FS154*$B$4+FZ153&lt;=$B$2*'SFV+BESS'!$I$9,FS154&lt;'SFV+BESS'!$I$7), FS154*$B$4, IF(AND(FS154&gt;0,FS154*$B$4+FZ153&gt;$B$2*'SFV+BESS'!$I$9,FS154*$B$4&lt;'SFV+BESS'!$I$7),$B$2*'SFV+BESS'!$I$9-FZ153,IF(AND(FS154&gt;0,FS154*$B$4+FZ153&gt;$B$2*'SFV+BESS'!$I$9,FS154*$B$4&gt;'SFV+BESS'!$I$7,FZ153&lt;$B$2*'SFV+BESS'!$I$9),$B$2*'SFV+BESS'!$I$9-FZ153,IF(AND(FS154&gt;0,FS154*$B$4+FZ153&lt;=$B$2*'SFV+BESS'!$I$9,FS154&gt;'SFV+BESS'!$I$7),'SFV+BESS'!$I$7,0))))</f>
        <v>0</v>
      </c>
      <c r="FU154" s="27">
        <f>IF(AND(FS154&lt;0,FZ153+FS154/$B$5&gt;$H$2,-FS154/'Carga-Descarga Año'!$B$5&lt;'SFV+BESS'!$I$7),FS154/$B$5,IF(AND(FS154&lt;0,FZ153+FS154/$B$5&gt;$H$2,-FS154/'Carga-Descarga Año'!$B$5&gt;'SFV+BESS'!$I$7),-'SFV+BESS'!$I$7,IF(AND(FS154&lt;0,FZ153+FS154/$B$5&lt;$H$2),-MIN('SFV+BESS'!$I$7,FZ153-$H$2),0)))</f>
        <v>0</v>
      </c>
      <c r="FV154" s="33"/>
      <c r="FW154" s="33">
        <f t="shared" si="169"/>
        <v>0</v>
      </c>
      <c r="FX154" s="27">
        <f t="shared" si="209"/>
        <v>0</v>
      </c>
      <c r="FY154" s="27">
        <f t="shared" si="170"/>
        <v>0</v>
      </c>
      <c r="FZ154" s="28">
        <f>IF((FZ153+FT154+FU154)&gt;=$B$2*'SFV+BESS'!$I$9, $B$2*'SFV+BESS'!$I$9, (FZ153+FT154+FU154))</f>
        <v>173.61249999999998</v>
      </c>
      <c r="GA154" s="110">
        <f t="shared" si="210"/>
        <v>0</v>
      </c>
      <c r="GF154" s="251"/>
      <c r="GG154" s="48">
        <v>6.0416666666666696</v>
      </c>
      <c r="GH154" s="33">
        <f t="shared" si="183"/>
        <v>0</v>
      </c>
      <c r="GI154" s="33">
        <f>Gen_Cons_Horario!B8196</f>
        <v>0</v>
      </c>
      <c r="GJ154" s="35">
        <f t="shared" si="225"/>
        <v>0</v>
      </c>
      <c r="GK154" s="116">
        <f>IF(AND(GJ154&gt;0,GJ154*$B$4+GQ153&lt;=$B$2*'SFV+BESS'!$I$9,GJ154&lt;'SFV+BESS'!$I$7), GJ154*$B$4, IF(AND(GJ154&gt;0,GJ154*$B$4+GQ153&gt;$B$2*'SFV+BESS'!$I$9,GJ154*$B$4&lt;'SFV+BESS'!$I$7),$B$2*'SFV+BESS'!$I$9-GQ153,IF(AND(GJ154&gt;0,GJ154*$B$4+GQ153&gt;$B$2*'SFV+BESS'!$I$9,GJ154*$B$4&gt;'SFV+BESS'!$I$7,GQ153&lt;$B$2*'SFV+BESS'!$I$9),$B$2*'SFV+BESS'!$I$9-GQ153,IF(AND(GJ154&gt;0,GJ154*$B$4+GQ153&lt;=$B$2*'SFV+BESS'!$I$9,GJ154&gt;'SFV+BESS'!$I$7),'SFV+BESS'!$I$7,0))))</f>
        <v>0</v>
      </c>
      <c r="GL154" s="27">
        <f>IF(AND(GJ154&lt;0,GQ153+GJ154/$B$5&gt;$H$2,-GJ154/'Carga-Descarga Año'!$B$5&lt;'SFV+BESS'!$I$7),GJ154/$B$5,IF(AND(GJ154&lt;0,GQ153+GJ154/$B$5&gt;$H$2,-GJ154/'Carga-Descarga Año'!$B$5&gt;'SFV+BESS'!$I$7),-'SFV+BESS'!$I$7,IF(AND(GJ154&lt;0,GQ153+GJ154/$B$5&lt;$H$2),-MIN('SFV+BESS'!$I$7,GQ153-$H$2),0)))</f>
        <v>0</v>
      </c>
      <c r="GM154" s="33"/>
      <c r="GN154" s="33">
        <f t="shared" si="171"/>
        <v>0</v>
      </c>
      <c r="GO154" s="27">
        <f t="shared" si="211"/>
        <v>0</v>
      </c>
      <c r="GP154" s="27">
        <f t="shared" si="172"/>
        <v>0</v>
      </c>
      <c r="GQ154" s="28">
        <f>IF((GQ153+GK154+GL154)&gt;=$B$2*'SFV+BESS'!$I$9, $B$2*'SFV+BESS'!$I$9, (GQ153+GK154+GL154))</f>
        <v>173.61249999999998</v>
      </c>
      <c r="GR154" s="110">
        <f t="shared" si="212"/>
        <v>0</v>
      </c>
    </row>
    <row r="155" spans="1:200">
      <c r="A155" s="249"/>
      <c r="B155" s="48">
        <v>6.0833333333333401</v>
      </c>
      <c r="C155" s="38">
        <f t="shared" si="154"/>
        <v>0</v>
      </c>
      <c r="D155" s="2">
        <f>Gen_Cons_Horario!B181</f>
        <v>0</v>
      </c>
      <c r="E155" s="140">
        <f t="shared" si="184"/>
        <v>0</v>
      </c>
      <c r="F155" s="116">
        <f>IF(AND(E155&gt;0,E155*$B$4+L154&lt;=$B$2*'SFV+BESS'!$I$9,E155&lt;'SFV+BESS'!$I$7), E155*$B$4, IF(AND(E155&gt;0,E155*$B$4+L154&gt;$B$2*'SFV+BESS'!$I$9,E155*$B$4&lt;'SFV+BESS'!$I$7),$B$2*'SFV+BESS'!$I$9-L154,IF(AND(E155&gt;0,E155*$B$4+L154&gt;$B$2*'SFV+BESS'!$I$9,E155*$B$4&gt;'SFV+BESS'!$I$7,L154&lt;$B$2*'SFV+BESS'!$I$9),$B$2*'SFV+BESS'!$I$9-L154,IF(AND(E155&gt;0,E155*$B$4+L154&lt;=$B$2*'SFV+BESS'!$I$9,E155&gt;'SFV+BESS'!$I$7),'SFV+BESS'!$I$7,0))))</f>
        <v>0</v>
      </c>
      <c r="G155" s="27">
        <f>IF(AND(E155&lt;0,L154+E155/$B$5&gt;$H$2,-E155/'Carga-Descarga Año'!$B$5&lt;'SFV+BESS'!$I$7),E155/$B$5,IF(AND(E155&lt;0,L154+E155/$B$5&gt;$H$2,-E155/'Carga-Descarga Año'!$B$5&gt;'SFV+BESS'!$I$7),-'SFV+BESS'!$I$7,IF(AND(E155&lt;0,L154+E155/$B$5&lt;$H$2),-MIN('SFV+BESS'!$I$7,L154-$H$2),0)))</f>
        <v>0</v>
      </c>
      <c r="I155" s="38">
        <f t="shared" si="185"/>
        <v>0</v>
      </c>
      <c r="J155" s="27">
        <f t="shared" si="187"/>
        <v>0</v>
      </c>
      <c r="K155" s="27">
        <f t="shared" si="186"/>
        <v>0</v>
      </c>
      <c r="L155" s="28">
        <f>IF((L154+F155+G155)&gt;=$B$2*'SFV+BESS'!$I$9, $B$2*'SFV+BESS'!$I$9, (L154+F155+G155))</f>
        <v>61.112422117062749</v>
      </c>
      <c r="M155" s="110">
        <f t="shared" si="188"/>
        <v>0</v>
      </c>
      <c r="R155" s="251"/>
      <c r="S155" s="48">
        <v>6.0833333333333401</v>
      </c>
      <c r="T155" s="2">
        <f t="shared" si="173"/>
        <v>0</v>
      </c>
      <c r="U155" s="2">
        <f>Gen_Cons_Horario!B925</f>
        <v>0</v>
      </c>
      <c r="V155" s="35">
        <f t="shared" si="220"/>
        <v>0</v>
      </c>
      <c r="W155" s="116">
        <f>IF(AND(V155&gt;0,V155*$B$4+AC154&lt;=$B$2*'SFV+BESS'!$I$9,V155&lt;'SFV+BESS'!$I$7), V155*$B$4, IF(AND(V155&gt;0,V155*$B$4+AC154&gt;$B$2*'SFV+BESS'!$I$9,V155*$B$4&lt;'SFV+BESS'!$I$7),$B$2*'SFV+BESS'!$I$9-AC154,IF(AND(V155&gt;0,V155*$B$4+AC154&gt;$B$2*'SFV+BESS'!$I$9,V155*$B$4&gt;'SFV+BESS'!$I$7,AC154&lt;$B$2*'SFV+BESS'!$I$9),$B$2*'SFV+BESS'!$I$9-AC154,IF(AND(V155&gt;0,V155*$B$4+AC154&lt;=$B$2*'SFV+BESS'!$I$9,V155&gt;'SFV+BESS'!$I$7),'SFV+BESS'!$I$7,0))))</f>
        <v>0</v>
      </c>
      <c r="X155" s="27">
        <f>IF(AND(V155&lt;0,AC154+V155/$B$5&gt;$H$2,-V155/'Carga-Descarga Año'!$B$5&lt;'SFV+BESS'!$I$7),V155/$B$5,IF(AND(V155&lt;0,AC154+V155/$B$5&gt;$H$2,-V155/'Carga-Descarga Año'!$B$5&gt;'SFV+BESS'!$I$7),-'SFV+BESS'!$I$7,IF(AND(V155&lt;0,AC154+V155/$B$5&lt;$H$2),-MIN('SFV+BESS'!$I$7,AC154-$H$2),0)))</f>
        <v>0</v>
      </c>
      <c r="Z155" s="33">
        <f t="shared" si="214"/>
        <v>0</v>
      </c>
      <c r="AA155" s="27">
        <f t="shared" si="189"/>
        <v>0</v>
      </c>
      <c r="AB155" s="27">
        <f t="shared" si="213"/>
        <v>0</v>
      </c>
      <c r="AC155" s="28">
        <f>IF((AC154+W155+X155)&gt;=$B$2*'SFV+BESS'!$I$9, $B$2*'SFV+BESS'!$I$9, (AC154+W155+X155))</f>
        <v>89.236428936963904</v>
      </c>
      <c r="AD155" s="110">
        <f t="shared" si="190"/>
        <v>0</v>
      </c>
      <c r="AI155" s="251"/>
      <c r="AJ155" s="48">
        <v>6.0833333333333401</v>
      </c>
      <c r="AK155" s="52">
        <f t="shared" si="174"/>
        <v>0</v>
      </c>
      <c r="AL155" s="33">
        <f>Gen_Cons_Horario!B1597</f>
        <v>0</v>
      </c>
      <c r="AM155" s="35">
        <f t="shared" si="221"/>
        <v>0</v>
      </c>
      <c r="AN155" s="116">
        <f>IF(AND(AM155&gt;0,AM155*$B$4+AT154&lt;=$B$2*'SFV+BESS'!$I$9,AM155&lt;'SFV+BESS'!$I$7), AM155*$B$4, IF(AND(AM155&gt;0,AM155*$B$4+AT154&gt;$B$2*'SFV+BESS'!$I$9,AM155*$B$4&lt;'SFV+BESS'!$I$7),$B$2*'SFV+BESS'!$I$9-AT154,IF(AND(AM155&gt;0,AM155*$B$4+AT154&gt;$B$2*'SFV+BESS'!$I$9,AM155*$B$4&gt;'SFV+BESS'!$I$7,AT154&lt;$B$2*'SFV+BESS'!$I$9),$B$2*'SFV+BESS'!$I$9-AT154,IF(AND(AM155&gt;0,AM155*$B$4+AT154&lt;=$B$2*'SFV+BESS'!$I$9,AM155&gt;'SFV+BESS'!$I$7),'SFV+BESS'!$I$7,0))))</f>
        <v>0</v>
      </c>
      <c r="AO155" s="27">
        <f>IF(AND(AM155&lt;0,AT154+AM155/$B$5&gt;$H$2,-AM155/'Carga-Descarga Año'!$B$5&lt;'SFV+BESS'!$I$7),AM155/$B$5,IF(AND(AM155&lt;0,AT154+AM155/$B$5&gt;$H$2,-AM155/'Carga-Descarga Año'!$B$5&gt;'SFV+BESS'!$I$7),-'SFV+BESS'!$I$7,IF(AND(AM155&lt;0,AT154+AM155/$B$5&lt;$H$2),-MIN('SFV+BESS'!$I$7,AT154-$H$2),0)))</f>
        <v>0</v>
      </c>
      <c r="AP155" s="33"/>
      <c r="AQ155" s="33">
        <f t="shared" si="155"/>
        <v>0</v>
      </c>
      <c r="AR155" s="27">
        <f t="shared" si="191"/>
        <v>0</v>
      </c>
      <c r="AS155" s="27">
        <f t="shared" si="156"/>
        <v>0</v>
      </c>
      <c r="AT155" s="28">
        <f>IF((AT154+AN155+AO155)&gt;=$B$2*'SFV+BESS'!$I$9, $B$2*'SFV+BESS'!$I$9, (AT154+AN155+AO155))</f>
        <v>173.61249999999998</v>
      </c>
      <c r="AU155" s="110">
        <f t="shared" si="192"/>
        <v>0</v>
      </c>
      <c r="AZ155" s="251"/>
      <c r="BA155" s="48">
        <v>6.0833333333333401</v>
      </c>
      <c r="BB155" s="33">
        <f t="shared" si="175"/>
        <v>0</v>
      </c>
      <c r="BC155" s="33">
        <f>Gen_Cons_Horario!B2341</f>
        <v>0</v>
      </c>
      <c r="BD155" s="35">
        <f t="shared" si="222"/>
        <v>0</v>
      </c>
      <c r="BE155" s="116">
        <f>IF(AND(BD155&gt;0,BD155*$B$4+BK154&lt;=$B$2*'SFV+BESS'!$I$9,BD155&lt;'SFV+BESS'!$I$7), BD155*$B$4, IF(AND(BD155&gt;0,BD155*$B$4+BK154&gt;$B$2*'SFV+BESS'!$I$9,BD155*$B$4&lt;'SFV+BESS'!$I$7),$B$2*'SFV+BESS'!$I$9-BK154,IF(AND(BD155&gt;0,BD155*$B$4+BK154&gt;$B$2*'SFV+BESS'!$I$9,BD155*$B$4&gt;'SFV+BESS'!$I$7,BK154&lt;$B$2*'SFV+BESS'!$I$9),$B$2*'SFV+BESS'!$I$9-BK154,IF(AND(BD155&gt;0,BD155*$B$4+BK154&lt;=$B$2*'SFV+BESS'!$I$9,BD155&gt;'SFV+BESS'!$I$7),'SFV+BESS'!$I$7,0))))</f>
        <v>0</v>
      </c>
      <c r="BF155" s="27">
        <f>IF(AND(BD155&lt;0,BK154+BD155/$B$5&gt;$H$2,-BD155/'Carga-Descarga Año'!$B$5&lt;'SFV+BESS'!$I$7),BD155/$B$5,IF(AND(BD155&lt;0,BK154+BD155/$B$5&gt;$H$2,-BD155/'Carga-Descarga Año'!$B$5&gt;'SFV+BESS'!$I$7),-'SFV+BESS'!$I$7,IF(AND(BD155&lt;0,BK154+BD155/$B$5&lt;$H$2),-MIN('SFV+BESS'!$I$7,BK154-$H$2),0)))</f>
        <v>0</v>
      </c>
      <c r="BG155" s="33"/>
      <c r="BH155" s="33">
        <f t="shared" si="157"/>
        <v>0</v>
      </c>
      <c r="BI155" s="27">
        <f t="shared" si="193"/>
        <v>0</v>
      </c>
      <c r="BJ155" s="27">
        <f t="shared" si="158"/>
        <v>0</v>
      </c>
      <c r="BK155" s="28">
        <f>IF((BK154+BE155+BF155)&gt;=$B$2*'SFV+BESS'!$I$9, $B$2*'SFV+BESS'!$I$9, (BK154+BE155+BF155))</f>
        <v>173.61249999999998</v>
      </c>
      <c r="BL155" s="110">
        <f t="shared" si="194"/>
        <v>0</v>
      </c>
      <c r="BQ155" s="251"/>
      <c r="BR155" s="48">
        <v>6.0833333333333401</v>
      </c>
      <c r="BS155" s="33">
        <f t="shared" si="176"/>
        <v>0</v>
      </c>
      <c r="BT155" s="33">
        <f>Gen_Cons_Horario!B3061</f>
        <v>0</v>
      </c>
      <c r="BU155" s="35">
        <f t="shared" si="223"/>
        <v>0</v>
      </c>
      <c r="BV155" s="116">
        <f>IF(AND(BU155&gt;0,BU155*$B$4+CB154&lt;=$B$2*'SFV+BESS'!$I$9,BU155&lt;'SFV+BESS'!$I$7), BU155*$B$4, IF(AND(BU155&gt;0,BU155*$B$4+CB154&gt;$B$2*'SFV+BESS'!$I$9,BU155*$B$4&lt;'SFV+BESS'!$I$7),$B$2*'SFV+BESS'!$I$9-CB154,IF(AND(BU155&gt;0,BU155*$B$4+CB154&gt;$B$2*'SFV+BESS'!$I$9,BU155*$B$4&gt;'SFV+BESS'!$I$7,CB154&lt;$B$2*'SFV+BESS'!$I$9),$B$2*'SFV+BESS'!$I$9-CB154,IF(AND(BU155&gt;0,BU155*$B$4+CB154&lt;=$B$2*'SFV+BESS'!$I$9,BU155&gt;'SFV+BESS'!$I$7),'SFV+BESS'!$I$7,0))))</f>
        <v>0</v>
      </c>
      <c r="BW155" s="27">
        <f>IF(AND(BU155&lt;0,CB154+BU155/$B$5&gt;$H$2,-BU155/'Carga-Descarga Año'!$B$5&lt;'SFV+BESS'!$I$7),BU155/$B$5,IF(AND(BU155&lt;0,CB154+BU155/$B$5&gt;$H$2,-BU155/'Carga-Descarga Año'!$B$5&gt;'SFV+BESS'!$I$7),-'SFV+BESS'!$I$7,IF(AND(BU155&lt;0,CB154+BU155/$B$5&lt;$H$2),-MIN('SFV+BESS'!$I$7,CB154-$H$2),0)))</f>
        <v>0</v>
      </c>
      <c r="BX155" s="33"/>
      <c r="BY155" s="33">
        <f t="shared" si="159"/>
        <v>0</v>
      </c>
      <c r="BZ155" s="27">
        <f t="shared" si="195"/>
        <v>0</v>
      </c>
      <c r="CA155" s="27">
        <f t="shared" si="196"/>
        <v>0</v>
      </c>
      <c r="CB155" s="28">
        <f>IF((CB154+BV155+BW155)&gt;=$B$2*'SFV+BESS'!$I$9, $B$2*'SFV+BESS'!$I$9, (CB154+BV155+BW155))</f>
        <v>173.61249999999998</v>
      </c>
      <c r="CC155" s="110">
        <f t="shared" si="197"/>
        <v>0</v>
      </c>
      <c r="CH155" s="251"/>
      <c r="CI155" s="48">
        <v>6.0833333333333401</v>
      </c>
      <c r="CJ155" s="33">
        <f t="shared" si="177"/>
        <v>0</v>
      </c>
      <c r="CK155" s="33">
        <f>Gen_Cons_Horario!B3805</f>
        <v>0</v>
      </c>
      <c r="CL155" s="35">
        <f t="shared" si="224"/>
        <v>0</v>
      </c>
      <c r="CM155" s="116">
        <f>IF(AND(CL155&gt;0,CL155*$B$4+CS154&lt;=$B$2*'SFV+BESS'!$I$9,CL155&lt;'SFV+BESS'!$I$7), CL155*$B$4, IF(AND(CL155&gt;0,CL155*$B$4+CS154&gt;$B$2*'SFV+BESS'!$I$9,CL155*$B$4&lt;'SFV+BESS'!$I$7),$B$2*'SFV+BESS'!$I$9-CS154,IF(AND(CL155&gt;0,CL155*$B$4+CS154&gt;$B$2*'SFV+BESS'!$I$9,CL155*$B$4&gt;'SFV+BESS'!$I$7,CS154&lt;$B$2*'SFV+BESS'!$I$9),$B$2*'SFV+BESS'!$I$9-CS154,IF(AND(CL155&gt;0,CL155*$B$4+CS154&lt;=$B$2*'SFV+BESS'!$I$9,CL155&gt;'SFV+BESS'!$I$7),'SFV+BESS'!$I$7,0))))</f>
        <v>0</v>
      </c>
      <c r="CN155" s="27">
        <f>IF(AND(CL155&lt;0,CS154+CL155/$B$5&gt;$H$2,-CL155/'Carga-Descarga Año'!$B$5&lt;'SFV+BESS'!$I$7),CL155/$B$5,IF(AND(CL155&lt;0,CS154+CL155/$B$5&gt;$H$2,-CL155/'Carga-Descarga Año'!$B$5&gt;'SFV+BESS'!$I$7),-'SFV+BESS'!$I$7,IF(AND(CL155&lt;0,CS154+CL155/$B$5&lt;$H$2),-MIN('SFV+BESS'!$I$7,CS154-$H$2),0)))</f>
        <v>0</v>
      </c>
      <c r="CO155" s="33"/>
      <c r="CP155" s="33">
        <f t="shared" si="160"/>
        <v>0</v>
      </c>
      <c r="CQ155" s="27">
        <f t="shared" si="198"/>
        <v>0</v>
      </c>
      <c r="CR155" s="27">
        <f t="shared" si="161"/>
        <v>0</v>
      </c>
      <c r="CS155" s="28">
        <f>IF((CS154+CM155+CN155)&gt;=$B$2*'SFV+BESS'!$I$9, $B$2*'SFV+BESS'!$I$9, (CS154+CM155+CN155))</f>
        <v>173.61249999999998</v>
      </c>
      <c r="CT155" s="110">
        <f t="shared" si="199"/>
        <v>0</v>
      </c>
      <c r="CY155" s="251"/>
      <c r="CZ155" s="48">
        <v>6.0833333333333401</v>
      </c>
      <c r="DA155" s="33">
        <f t="shared" si="178"/>
        <v>0</v>
      </c>
      <c r="DB155" s="33">
        <f>Gen_Cons_Horario!B4525</f>
        <v>0</v>
      </c>
      <c r="DC155" s="35">
        <f t="shared" si="215"/>
        <v>0</v>
      </c>
      <c r="DD155" s="116">
        <f>IF(AND(DC155&gt;0,DC155*$B$4+DJ154&lt;=$B$2*'SFV+BESS'!$I$9,DC155&lt;'SFV+BESS'!$I$7), DC155*$B$4, IF(AND(DC155&gt;0,DC155*$B$4+DJ154&gt;$B$2*'SFV+BESS'!$I$9,DC155*$B$4&lt;'SFV+BESS'!$I$7),$B$2*'SFV+BESS'!$I$9-DJ154,IF(AND(DC155&gt;0,DC155*$B$4+DJ154&gt;$B$2*'SFV+BESS'!$I$9,DC155*$B$4&gt;'SFV+BESS'!$I$7,DJ154&lt;$B$2*'SFV+BESS'!$I$9),$B$2*'SFV+BESS'!$I$9-DJ154,IF(AND(DC155&gt;0,DC155*$B$4+DJ154&lt;=$B$2*'SFV+BESS'!$I$9,DC155&gt;'SFV+BESS'!$I$7),'SFV+BESS'!$I$7,0))))</f>
        <v>0</v>
      </c>
      <c r="DE155" s="27">
        <f>IF(AND(DC155&lt;0,DJ154+DC155/$B$5&gt;$H$2,-DC155/'Carga-Descarga Año'!$B$5&lt;'SFV+BESS'!$I$7),DC155/$B$5,IF(AND(DC155&lt;0,DJ154+DC155/$B$5&gt;$H$2,-DC155/'Carga-Descarga Año'!$B$5&gt;'SFV+BESS'!$I$7),-'SFV+BESS'!$I$7,IF(AND(DC155&lt;0,DJ154+DC155/$B$5&lt;$H$2),-MIN('SFV+BESS'!$I$7,DJ154-$H$2),0)))</f>
        <v>0</v>
      </c>
      <c r="DF155" s="33"/>
      <c r="DG155" s="33">
        <f t="shared" si="162"/>
        <v>0</v>
      </c>
      <c r="DH155" s="27">
        <f t="shared" si="200"/>
        <v>0</v>
      </c>
      <c r="DI155" s="27">
        <f t="shared" si="201"/>
        <v>0</v>
      </c>
      <c r="DJ155" s="28">
        <f>IF((DJ154+DD155+DE155)&gt;=$B$2*'SFV+BESS'!$I$9, $B$2*'SFV+BESS'!$I$9, (DJ154+DD155+DE155))</f>
        <v>173.61249999999998</v>
      </c>
      <c r="DK155" s="110">
        <f t="shared" si="202"/>
        <v>0</v>
      </c>
      <c r="DP155" s="251"/>
      <c r="DQ155" s="48">
        <v>6.0833333333333401</v>
      </c>
      <c r="DR155" s="33">
        <f t="shared" si="179"/>
        <v>0</v>
      </c>
      <c r="DS155" s="33">
        <f>Gen_Cons_Horario!B5269</f>
        <v>0</v>
      </c>
      <c r="DT155" s="35">
        <f t="shared" si="216"/>
        <v>0</v>
      </c>
      <c r="DU155" s="116">
        <f>IF(AND(DT155&gt;0,DT155*$B$4+EA154&lt;=$B$2*'SFV+BESS'!$I$9,DT155&lt;'SFV+BESS'!$I$7), DT155*$B$4, IF(AND(DT155&gt;0,DT155*$B$4+EA154&gt;$B$2*'SFV+BESS'!$I$9,DT155*$B$4&lt;'SFV+BESS'!$I$7),$B$2*'SFV+BESS'!$I$9-EA154,IF(AND(DT155&gt;0,DT155*$B$4+EA154&gt;$B$2*'SFV+BESS'!$I$9,DT155*$B$4&gt;'SFV+BESS'!$I$7,EA154&lt;$B$2*'SFV+BESS'!$I$9),$B$2*'SFV+BESS'!$I$9-EA154,IF(AND(DT155&gt;0,DT155*$B$4+EA154&lt;=$B$2*'SFV+BESS'!$I$9,DT155&gt;'SFV+BESS'!$I$7),'SFV+BESS'!$I$7,0))))</f>
        <v>0</v>
      </c>
      <c r="DV155" s="27">
        <f>IF(AND(DT155&lt;0,EA154+DT155/$B$5&gt;$H$2,-DT155/'Carga-Descarga Año'!$B$5&lt;'SFV+BESS'!$I$7),DT155/$B$5,IF(AND(DT155&lt;0,EA154+DT155/$B$5&gt;$H$2,-DT155/'Carga-Descarga Año'!$B$5&gt;'SFV+BESS'!$I$7),-'SFV+BESS'!$I$7,IF(AND(DT155&lt;0,EA154+DT155/$B$5&lt;$H$2),-MIN('SFV+BESS'!$I$7,EA154-$H$2),0)))</f>
        <v>0</v>
      </c>
      <c r="DW155" s="33"/>
      <c r="DX155" s="33">
        <f t="shared" si="163"/>
        <v>0</v>
      </c>
      <c r="DY155" s="27">
        <f t="shared" si="203"/>
        <v>0</v>
      </c>
      <c r="DZ155" s="27">
        <f t="shared" si="164"/>
        <v>0</v>
      </c>
      <c r="EA155" s="28">
        <f>IF((EA154+DU155+DV155)&gt;=$B$2*'SFV+BESS'!$I$9, $B$2*'SFV+BESS'!$I$9, (EA154+DU155+DV155))</f>
        <v>173.61249999999998</v>
      </c>
      <c r="EB155" s="110">
        <f t="shared" si="204"/>
        <v>0</v>
      </c>
      <c r="EG155" s="251"/>
      <c r="EH155" s="48">
        <v>6.0833333333333401</v>
      </c>
      <c r="EI155" s="33">
        <f t="shared" si="180"/>
        <v>0</v>
      </c>
      <c r="EJ155" s="33">
        <f>Gen_Cons_Horario!B6013</f>
        <v>0</v>
      </c>
      <c r="EK155" s="35">
        <f t="shared" si="217"/>
        <v>0</v>
      </c>
      <c r="EL155" s="116">
        <f>IF(AND(EK155&gt;0,EK155*$B$4+ER154&lt;=$B$2*'SFV+BESS'!$I$9,EK155&lt;'SFV+BESS'!$I$7), EK155*$B$4, IF(AND(EK155&gt;0,EK155*$B$4+ER154&gt;$B$2*'SFV+BESS'!$I$9,EK155*$B$4&lt;'SFV+BESS'!$I$7),$B$2*'SFV+BESS'!$I$9-ER154,IF(AND(EK155&gt;0,EK155*$B$4+ER154&gt;$B$2*'SFV+BESS'!$I$9,EK155*$B$4&gt;'SFV+BESS'!$I$7,ER154&lt;$B$2*'SFV+BESS'!$I$9),$B$2*'SFV+BESS'!$I$9-ER154,IF(AND(EK155&gt;0,EK155*$B$4+ER154&lt;=$B$2*'SFV+BESS'!$I$9,EK155&gt;'SFV+BESS'!$I$7),'SFV+BESS'!$I$7,0))))</f>
        <v>0</v>
      </c>
      <c r="EM155" s="27">
        <f>IF(AND(EK155&lt;0,ER154+EK155/$B$5&gt;$H$2,-EK155/'Carga-Descarga Año'!$B$5&lt;'SFV+BESS'!$I$7),EK155/$B$5,IF(AND(EK155&lt;0,ER154+EK155/$B$5&gt;$H$2,-EK155/'Carga-Descarga Año'!$B$5&gt;'SFV+BESS'!$I$7),-'SFV+BESS'!$I$7,IF(AND(EK155&lt;0,ER154+EK155/$B$5&lt;$H$2),-MIN('SFV+BESS'!$I$7,ER154-$H$2),0)))</f>
        <v>0</v>
      </c>
      <c r="EN155" s="33"/>
      <c r="EO155" s="33">
        <f t="shared" si="165"/>
        <v>0</v>
      </c>
      <c r="EP155" s="27">
        <f t="shared" si="205"/>
        <v>0</v>
      </c>
      <c r="EQ155" s="27">
        <f t="shared" si="166"/>
        <v>0</v>
      </c>
      <c r="ER155" s="28">
        <f>IF((ER154+EL155+EM155)&gt;=$B$2*'SFV+BESS'!$I$9, $B$2*'SFV+BESS'!$I$9, (ER154+EL155+EM155))</f>
        <v>173.61249999999998</v>
      </c>
      <c r="ES155" s="110">
        <f t="shared" si="206"/>
        <v>0</v>
      </c>
      <c r="EX155" s="251"/>
      <c r="EY155" s="48">
        <v>6.0833333333333401</v>
      </c>
      <c r="EZ155" s="33">
        <f t="shared" si="181"/>
        <v>0</v>
      </c>
      <c r="FA155" s="33">
        <f>Gen_Cons_Horario!B6733</f>
        <v>0</v>
      </c>
      <c r="FB155" s="35">
        <f t="shared" si="218"/>
        <v>0</v>
      </c>
      <c r="FC155" s="116">
        <f>IF(AND(FB155&gt;0,FB155*$B$4+FI154&lt;=$B$2*'SFV+BESS'!$I$9,FB155&lt;'SFV+BESS'!$I$7), FB155*$B$4, IF(AND(FB155&gt;0,FB155*$B$4+FI154&gt;$B$2*'SFV+BESS'!$I$9,FB155*$B$4&lt;'SFV+BESS'!$I$7),$B$2*'SFV+BESS'!$I$9-FI154,IF(AND(FB155&gt;0,FB155*$B$4+FI154&gt;$B$2*'SFV+BESS'!$I$9,FB155*$B$4&gt;'SFV+BESS'!$I$7,FI154&lt;$B$2*'SFV+BESS'!$I$9),$B$2*'SFV+BESS'!$I$9-FI154,IF(AND(FB155&gt;0,FB155*$B$4+FI154&lt;=$B$2*'SFV+BESS'!$I$9,FB155&gt;'SFV+BESS'!$I$7),'SFV+BESS'!$I$7,0))))</f>
        <v>0</v>
      </c>
      <c r="FD155" s="27">
        <f>IF(AND(FB155&lt;0,FI154+FB155/$B$5&gt;$H$2,-FB155/'Carga-Descarga Año'!$B$5&lt;'SFV+BESS'!$I$7),FB155/$B$5,IF(AND(FB155&lt;0,FI154+FB155/$B$5&gt;$H$2,-FB155/'Carga-Descarga Año'!$B$5&gt;'SFV+BESS'!$I$7),-'SFV+BESS'!$I$7,IF(AND(FB155&lt;0,FI154+FB155/$B$5&lt;$H$2),-MIN('SFV+BESS'!$I$7,FI154-$H$2),0)))</f>
        <v>0</v>
      </c>
      <c r="FE155" s="33"/>
      <c r="FF155" s="33">
        <f t="shared" si="167"/>
        <v>0</v>
      </c>
      <c r="FG155" s="27">
        <f t="shared" si="207"/>
        <v>0</v>
      </c>
      <c r="FH155" s="27">
        <f t="shared" si="168"/>
        <v>0</v>
      </c>
      <c r="FI155" s="28">
        <f>IF((FI154+FC155+FD155)&gt;=$B$2*'SFV+BESS'!$I$9, $B$2*'SFV+BESS'!$I$9, (FI154+FC155+FD155))</f>
        <v>173.61249999999998</v>
      </c>
      <c r="FJ155" s="110">
        <f t="shared" si="208"/>
        <v>0</v>
      </c>
      <c r="FO155" s="251"/>
      <c r="FP155" s="48">
        <v>6.0833333333333401</v>
      </c>
      <c r="FQ155" s="33">
        <f t="shared" si="182"/>
        <v>0</v>
      </c>
      <c r="FR155" s="33">
        <f>Gen_Cons_Horario!B7477</f>
        <v>0</v>
      </c>
      <c r="FS155" s="35">
        <f t="shared" si="219"/>
        <v>0</v>
      </c>
      <c r="FT155" s="116">
        <f>IF(AND(FS155&gt;0,FS155*$B$4+FZ154&lt;=$B$2*'SFV+BESS'!$I$9,FS155&lt;'SFV+BESS'!$I$7), FS155*$B$4, IF(AND(FS155&gt;0,FS155*$B$4+FZ154&gt;$B$2*'SFV+BESS'!$I$9,FS155*$B$4&lt;'SFV+BESS'!$I$7),$B$2*'SFV+BESS'!$I$9-FZ154,IF(AND(FS155&gt;0,FS155*$B$4+FZ154&gt;$B$2*'SFV+BESS'!$I$9,FS155*$B$4&gt;'SFV+BESS'!$I$7,FZ154&lt;$B$2*'SFV+BESS'!$I$9),$B$2*'SFV+BESS'!$I$9-FZ154,IF(AND(FS155&gt;0,FS155*$B$4+FZ154&lt;=$B$2*'SFV+BESS'!$I$9,FS155&gt;'SFV+BESS'!$I$7),'SFV+BESS'!$I$7,0))))</f>
        <v>0</v>
      </c>
      <c r="FU155" s="27">
        <f>IF(AND(FS155&lt;0,FZ154+FS155/$B$5&gt;$H$2,-FS155/'Carga-Descarga Año'!$B$5&lt;'SFV+BESS'!$I$7),FS155/$B$5,IF(AND(FS155&lt;0,FZ154+FS155/$B$5&gt;$H$2,-FS155/'Carga-Descarga Año'!$B$5&gt;'SFV+BESS'!$I$7),-'SFV+BESS'!$I$7,IF(AND(FS155&lt;0,FZ154+FS155/$B$5&lt;$H$2),-MIN('SFV+BESS'!$I$7,FZ154-$H$2),0)))</f>
        <v>0</v>
      </c>
      <c r="FV155" s="33"/>
      <c r="FW155" s="33">
        <f t="shared" si="169"/>
        <v>0</v>
      </c>
      <c r="FX155" s="27">
        <f t="shared" si="209"/>
        <v>0</v>
      </c>
      <c r="FY155" s="27">
        <f t="shared" si="170"/>
        <v>0</v>
      </c>
      <c r="FZ155" s="28">
        <f>IF((FZ154+FT155+FU155)&gt;=$B$2*'SFV+BESS'!$I$9, $B$2*'SFV+BESS'!$I$9, (FZ154+FT155+FU155))</f>
        <v>173.61249999999998</v>
      </c>
      <c r="GA155" s="110">
        <f t="shared" si="210"/>
        <v>0</v>
      </c>
      <c r="GF155" s="251"/>
      <c r="GG155" s="48">
        <v>6.0833333333333401</v>
      </c>
      <c r="GH155" s="33">
        <f t="shared" si="183"/>
        <v>0</v>
      </c>
      <c r="GI155" s="33">
        <f>Gen_Cons_Horario!B8197</f>
        <v>0</v>
      </c>
      <c r="GJ155" s="35">
        <f t="shared" si="225"/>
        <v>0</v>
      </c>
      <c r="GK155" s="116">
        <f>IF(AND(GJ155&gt;0,GJ155*$B$4+GQ154&lt;=$B$2*'SFV+BESS'!$I$9,GJ155&lt;'SFV+BESS'!$I$7), GJ155*$B$4, IF(AND(GJ155&gt;0,GJ155*$B$4+GQ154&gt;$B$2*'SFV+BESS'!$I$9,GJ155*$B$4&lt;'SFV+BESS'!$I$7),$B$2*'SFV+BESS'!$I$9-GQ154,IF(AND(GJ155&gt;0,GJ155*$B$4+GQ154&gt;$B$2*'SFV+BESS'!$I$9,GJ155*$B$4&gt;'SFV+BESS'!$I$7,GQ154&lt;$B$2*'SFV+BESS'!$I$9),$B$2*'SFV+BESS'!$I$9-GQ154,IF(AND(GJ155&gt;0,GJ155*$B$4+GQ154&lt;=$B$2*'SFV+BESS'!$I$9,GJ155&gt;'SFV+BESS'!$I$7),'SFV+BESS'!$I$7,0))))</f>
        <v>0</v>
      </c>
      <c r="GL155" s="27">
        <f>IF(AND(GJ155&lt;0,GQ154+GJ155/$B$5&gt;$H$2,-GJ155/'Carga-Descarga Año'!$B$5&lt;'SFV+BESS'!$I$7),GJ155/$B$5,IF(AND(GJ155&lt;0,GQ154+GJ155/$B$5&gt;$H$2,-GJ155/'Carga-Descarga Año'!$B$5&gt;'SFV+BESS'!$I$7),-'SFV+BESS'!$I$7,IF(AND(GJ155&lt;0,GQ154+GJ155/$B$5&lt;$H$2),-MIN('SFV+BESS'!$I$7,GQ154-$H$2),0)))</f>
        <v>0</v>
      </c>
      <c r="GM155" s="33"/>
      <c r="GN155" s="33">
        <f t="shared" si="171"/>
        <v>0</v>
      </c>
      <c r="GO155" s="27">
        <f t="shared" si="211"/>
        <v>0</v>
      </c>
      <c r="GP155" s="27">
        <f t="shared" si="172"/>
        <v>0</v>
      </c>
      <c r="GQ155" s="28">
        <f>IF((GQ154+GK155+GL155)&gt;=$B$2*'SFV+BESS'!$I$9, $B$2*'SFV+BESS'!$I$9, (GQ154+GK155+GL155))</f>
        <v>173.61249999999998</v>
      </c>
      <c r="GR155" s="110">
        <f t="shared" si="212"/>
        <v>0</v>
      </c>
    </row>
    <row r="156" spans="1:200">
      <c r="A156" s="249"/>
      <c r="B156" s="48">
        <v>6.125</v>
      </c>
      <c r="C156" s="38">
        <f t="shared" si="154"/>
        <v>0</v>
      </c>
      <c r="D156" s="2">
        <f>Gen_Cons_Horario!B182</f>
        <v>0</v>
      </c>
      <c r="E156" s="140">
        <f t="shared" si="184"/>
        <v>0</v>
      </c>
      <c r="F156" s="116">
        <f>IF(AND(E156&gt;0,E156*$B$4+L155&lt;=$B$2*'SFV+BESS'!$I$9,E156&lt;'SFV+BESS'!$I$7), E156*$B$4, IF(AND(E156&gt;0,E156*$B$4+L155&gt;$B$2*'SFV+BESS'!$I$9,E156*$B$4&lt;'SFV+BESS'!$I$7),$B$2*'SFV+BESS'!$I$9-L155,IF(AND(E156&gt;0,E156*$B$4+L155&gt;$B$2*'SFV+BESS'!$I$9,E156*$B$4&gt;'SFV+BESS'!$I$7,L155&lt;$B$2*'SFV+BESS'!$I$9),$B$2*'SFV+BESS'!$I$9-L155,IF(AND(E156&gt;0,E156*$B$4+L155&lt;=$B$2*'SFV+BESS'!$I$9,E156&gt;'SFV+BESS'!$I$7),'SFV+BESS'!$I$7,0))))</f>
        <v>0</v>
      </c>
      <c r="G156" s="27">
        <f>IF(AND(E156&lt;0,L155+E156/$B$5&gt;$H$2,-E156/'Carga-Descarga Año'!$B$5&lt;'SFV+BESS'!$I$7),E156/$B$5,IF(AND(E156&lt;0,L155+E156/$B$5&gt;$H$2,-E156/'Carga-Descarga Año'!$B$5&gt;'SFV+BESS'!$I$7),-'SFV+BESS'!$I$7,IF(AND(E156&lt;0,L155+E156/$B$5&lt;$H$2),-MIN('SFV+BESS'!$I$7,L155-$H$2),0)))</f>
        <v>0</v>
      </c>
      <c r="I156" s="38">
        <f t="shared" si="185"/>
        <v>0</v>
      </c>
      <c r="J156" s="27">
        <f t="shared" si="187"/>
        <v>0</v>
      </c>
      <c r="K156" s="27">
        <f t="shared" si="186"/>
        <v>0</v>
      </c>
      <c r="L156" s="28">
        <f>IF((L155+F156+G156)&gt;=$B$2*'SFV+BESS'!$I$9, $B$2*'SFV+BESS'!$I$9, (L155+F156+G156))</f>
        <v>61.112422117062749</v>
      </c>
      <c r="M156" s="110">
        <f t="shared" si="188"/>
        <v>0</v>
      </c>
      <c r="R156" s="251"/>
      <c r="S156" s="48">
        <v>6.125</v>
      </c>
      <c r="T156" s="2">
        <f t="shared" si="173"/>
        <v>0</v>
      </c>
      <c r="U156" s="2">
        <f>Gen_Cons_Horario!B926</f>
        <v>0</v>
      </c>
      <c r="V156" s="35">
        <f t="shared" si="220"/>
        <v>0</v>
      </c>
      <c r="W156" s="116">
        <f>IF(AND(V156&gt;0,V156*$B$4+AC155&lt;=$B$2*'SFV+BESS'!$I$9,V156&lt;'SFV+BESS'!$I$7), V156*$B$4, IF(AND(V156&gt;0,V156*$B$4+AC155&gt;$B$2*'SFV+BESS'!$I$9,V156*$B$4&lt;'SFV+BESS'!$I$7),$B$2*'SFV+BESS'!$I$9-AC155,IF(AND(V156&gt;0,V156*$B$4+AC155&gt;$B$2*'SFV+BESS'!$I$9,V156*$B$4&gt;'SFV+BESS'!$I$7,AC155&lt;$B$2*'SFV+BESS'!$I$9),$B$2*'SFV+BESS'!$I$9-AC155,IF(AND(V156&gt;0,V156*$B$4+AC155&lt;=$B$2*'SFV+BESS'!$I$9,V156&gt;'SFV+BESS'!$I$7),'SFV+BESS'!$I$7,0))))</f>
        <v>0</v>
      </c>
      <c r="X156" s="27">
        <f>IF(AND(V156&lt;0,AC155+V156/$B$5&gt;$H$2,-V156/'Carga-Descarga Año'!$B$5&lt;'SFV+BESS'!$I$7),V156/$B$5,IF(AND(V156&lt;0,AC155+V156/$B$5&gt;$H$2,-V156/'Carga-Descarga Año'!$B$5&gt;'SFV+BESS'!$I$7),-'SFV+BESS'!$I$7,IF(AND(V156&lt;0,AC155+V156/$B$5&lt;$H$2),-MIN('SFV+BESS'!$I$7,AC155-$H$2),0)))</f>
        <v>0</v>
      </c>
      <c r="Z156" s="33">
        <f t="shared" si="214"/>
        <v>0</v>
      </c>
      <c r="AA156" s="27">
        <f t="shared" si="189"/>
        <v>0</v>
      </c>
      <c r="AB156" s="27">
        <f t="shared" si="213"/>
        <v>0</v>
      </c>
      <c r="AC156" s="28">
        <f>IF((AC155+W156+X156)&gt;=$B$2*'SFV+BESS'!$I$9, $B$2*'SFV+BESS'!$I$9, (AC155+W156+X156))</f>
        <v>89.236428936963904</v>
      </c>
      <c r="AD156" s="110">
        <f t="shared" si="190"/>
        <v>0</v>
      </c>
      <c r="AI156" s="251"/>
      <c r="AJ156" s="48">
        <v>6.125</v>
      </c>
      <c r="AK156" s="52">
        <f t="shared" si="174"/>
        <v>0</v>
      </c>
      <c r="AL156" s="33">
        <f>Gen_Cons_Horario!B1598</f>
        <v>0</v>
      </c>
      <c r="AM156" s="35">
        <f t="shared" si="221"/>
        <v>0</v>
      </c>
      <c r="AN156" s="116">
        <f>IF(AND(AM156&gt;0,AM156*$B$4+AT155&lt;=$B$2*'SFV+BESS'!$I$9,AM156&lt;'SFV+BESS'!$I$7), AM156*$B$4, IF(AND(AM156&gt;0,AM156*$B$4+AT155&gt;$B$2*'SFV+BESS'!$I$9,AM156*$B$4&lt;'SFV+BESS'!$I$7),$B$2*'SFV+BESS'!$I$9-AT155,IF(AND(AM156&gt;0,AM156*$B$4+AT155&gt;$B$2*'SFV+BESS'!$I$9,AM156*$B$4&gt;'SFV+BESS'!$I$7,AT155&lt;$B$2*'SFV+BESS'!$I$9),$B$2*'SFV+BESS'!$I$9-AT155,IF(AND(AM156&gt;0,AM156*$B$4+AT155&lt;=$B$2*'SFV+BESS'!$I$9,AM156&gt;'SFV+BESS'!$I$7),'SFV+BESS'!$I$7,0))))</f>
        <v>0</v>
      </c>
      <c r="AO156" s="27">
        <f>IF(AND(AM156&lt;0,AT155+AM156/$B$5&gt;$H$2,-AM156/'Carga-Descarga Año'!$B$5&lt;'SFV+BESS'!$I$7),AM156/$B$5,IF(AND(AM156&lt;0,AT155+AM156/$B$5&gt;$H$2,-AM156/'Carga-Descarga Año'!$B$5&gt;'SFV+BESS'!$I$7),-'SFV+BESS'!$I$7,IF(AND(AM156&lt;0,AT155+AM156/$B$5&lt;$H$2),-MIN('SFV+BESS'!$I$7,AT155-$H$2),0)))</f>
        <v>0</v>
      </c>
      <c r="AP156" s="33"/>
      <c r="AQ156" s="33">
        <f t="shared" si="155"/>
        <v>0</v>
      </c>
      <c r="AR156" s="27">
        <f t="shared" si="191"/>
        <v>0</v>
      </c>
      <c r="AS156" s="27">
        <f t="shared" si="156"/>
        <v>0</v>
      </c>
      <c r="AT156" s="28">
        <f>IF((AT155+AN156+AO156)&gt;=$B$2*'SFV+BESS'!$I$9, $B$2*'SFV+BESS'!$I$9, (AT155+AN156+AO156))</f>
        <v>173.61249999999998</v>
      </c>
      <c r="AU156" s="110">
        <f t="shared" si="192"/>
        <v>0</v>
      </c>
      <c r="AZ156" s="251"/>
      <c r="BA156" s="48">
        <v>6.125</v>
      </c>
      <c r="BB156" s="33">
        <f t="shared" si="175"/>
        <v>0</v>
      </c>
      <c r="BC156" s="33">
        <f>Gen_Cons_Horario!B2342</f>
        <v>0</v>
      </c>
      <c r="BD156" s="35">
        <f t="shared" si="222"/>
        <v>0</v>
      </c>
      <c r="BE156" s="116">
        <f>IF(AND(BD156&gt;0,BD156*$B$4+BK155&lt;=$B$2*'SFV+BESS'!$I$9,BD156&lt;'SFV+BESS'!$I$7), BD156*$B$4, IF(AND(BD156&gt;0,BD156*$B$4+BK155&gt;$B$2*'SFV+BESS'!$I$9,BD156*$B$4&lt;'SFV+BESS'!$I$7),$B$2*'SFV+BESS'!$I$9-BK155,IF(AND(BD156&gt;0,BD156*$B$4+BK155&gt;$B$2*'SFV+BESS'!$I$9,BD156*$B$4&gt;'SFV+BESS'!$I$7,BK155&lt;$B$2*'SFV+BESS'!$I$9),$B$2*'SFV+BESS'!$I$9-BK155,IF(AND(BD156&gt;0,BD156*$B$4+BK155&lt;=$B$2*'SFV+BESS'!$I$9,BD156&gt;'SFV+BESS'!$I$7),'SFV+BESS'!$I$7,0))))</f>
        <v>0</v>
      </c>
      <c r="BF156" s="27">
        <f>IF(AND(BD156&lt;0,BK155+BD156/$B$5&gt;$H$2,-BD156/'Carga-Descarga Año'!$B$5&lt;'SFV+BESS'!$I$7),BD156/$B$5,IF(AND(BD156&lt;0,BK155+BD156/$B$5&gt;$H$2,-BD156/'Carga-Descarga Año'!$B$5&gt;'SFV+BESS'!$I$7),-'SFV+BESS'!$I$7,IF(AND(BD156&lt;0,BK155+BD156/$B$5&lt;$H$2),-MIN('SFV+BESS'!$I$7,BK155-$H$2),0)))</f>
        <v>0</v>
      </c>
      <c r="BG156" s="33"/>
      <c r="BH156" s="33">
        <f t="shared" si="157"/>
        <v>0</v>
      </c>
      <c r="BI156" s="27">
        <f t="shared" si="193"/>
        <v>0</v>
      </c>
      <c r="BJ156" s="27">
        <f t="shared" si="158"/>
        <v>0</v>
      </c>
      <c r="BK156" s="28">
        <f>IF((BK155+BE156+BF156)&gt;=$B$2*'SFV+BESS'!$I$9, $B$2*'SFV+BESS'!$I$9, (BK155+BE156+BF156))</f>
        <v>173.61249999999998</v>
      </c>
      <c r="BL156" s="110">
        <f t="shared" si="194"/>
        <v>0</v>
      </c>
      <c r="BQ156" s="251"/>
      <c r="BR156" s="48">
        <v>6.125</v>
      </c>
      <c r="BS156" s="33">
        <f t="shared" si="176"/>
        <v>0</v>
      </c>
      <c r="BT156" s="33">
        <f>Gen_Cons_Horario!B3062</f>
        <v>0</v>
      </c>
      <c r="BU156" s="35">
        <f t="shared" si="223"/>
        <v>0</v>
      </c>
      <c r="BV156" s="116">
        <f>IF(AND(BU156&gt;0,BU156*$B$4+CB155&lt;=$B$2*'SFV+BESS'!$I$9,BU156&lt;'SFV+BESS'!$I$7), BU156*$B$4, IF(AND(BU156&gt;0,BU156*$B$4+CB155&gt;$B$2*'SFV+BESS'!$I$9,BU156*$B$4&lt;'SFV+BESS'!$I$7),$B$2*'SFV+BESS'!$I$9-CB155,IF(AND(BU156&gt;0,BU156*$B$4+CB155&gt;$B$2*'SFV+BESS'!$I$9,BU156*$B$4&gt;'SFV+BESS'!$I$7,CB155&lt;$B$2*'SFV+BESS'!$I$9),$B$2*'SFV+BESS'!$I$9-CB155,IF(AND(BU156&gt;0,BU156*$B$4+CB155&lt;=$B$2*'SFV+BESS'!$I$9,BU156&gt;'SFV+BESS'!$I$7),'SFV+BESS'!$I$7,0))))</f>
        <v>0</v>
      </c>
      <c r="BW156" s="27">
        <f>IF(AND(BU156&lt;0,CB155+BU156/$B$5&gt;$H$2,-BU156/'Carga-Descarga Año'!$B$5&lt;'SFV+BESS'!$I$7),BU156/$B$5,IF(AND(BU156&lt;0,CB155+BU156/$B$5&gt;$H$2,-BU156/'Carga-Descarga Año'!$B$5&gt;'SFV+BESS'!$I$7),-'SFV+BESS'!$I$7,IF(AND(BU156&lt;0,CB155+BU156/$B$5&lt;$H$2),-MIN('SFV+BESS'!$I$7,CB155-$H$2),0)))</f>
        <v>0</v>
      </c>
      <c r="BX156" s="33"/>
      <c r="BY156" s="33">
        <f t="shared" si="159"/>
        <v>0</v>
      </c>
      <c r="BZ156" s="27">
        <f t="shared" si="195"/>
        <v>0</v>
      </c>
      <c r="CA156" s="27">
        <f t="shared" si="196"/>
        <v>0</v>
      </c>
      <c r="CB156" s="28">
        <f>IF((CB155+BV156+BW156)&gt;=$B$2*'SFV+BESS'!$I$9, $B$2*'SFV+BESS'!$I$9, (CB155+BV156+BW156))</f>
        <v>173.61249999999998</v>
      </c>
      <c r="CC156" s="110">
        <f t="shared" si="197"/>
        <v>0</v>
      </c>
      <c r="CH156" s="251"/>
      <c r="CI156" s="48">
        <v>6.125</v>
      </c>
      <c r="CJ156" s="33">
        <f t="shared" si="177"/>
        <v>0</v>
      </c>
      <c r="CK156" s="33">
        <f>Gen_Cons_Horario!B3806</f>
        <v>0</v>
      </c>
      <c r="CL156" s="35">
        <f t="shared" si="224"/>
        <v>0</v>
      </c>
      <c r="CM156" s="116">
        <f>IF(AND(CL156&gt;0,CL156*$B$4+CS155&lt;=$B$2*'SFV+BESS'!$I$9,CL156&lt;'SFV+BESS'!$I$7), CL156*$B$4, IF(AND(CL156&gt;0,CL156*$B$4+CS155&gt;$B$2*'SFV+BESS'!$I$9,CL156*$B$4&lt;'SFV+BESS'!$I$7),$B$2*'SFV+BESS'!$I$9-CS155,IF(AND(CL156&gt;0,CL156*$B$4+CS155&gt;$B$2*'SFV+BESS'!$I$9,CL156*$B$4&gt;'SFV+BESS'!$I$7,CS155&lt;$B$2*'SFV+BESS'!$I$9),$B$2*'SFV+BESS'!$I$9-CS155,IF(AND(CL156&gt;0,CL156*$B$4+CS155&lt;=$B$2*'SFV+BESS'!$I$9,CL156&gt;'SFV+BESS'!$I$7),'SFV+BESS'!$I$7,0))))</f>
        <v>0</v>
      </c>
      <c r="CN156" s="27">
        <f>IF(AND(CL156&lt;0,CS155+CL156/$B$5&gt;$H$2,-CL156/'Carga-Descarga Año'!$B$5&lt;'SFV+BESS'!$I$7),CL156/$B$5,IF(AND(CL156&lt;0,CS155+CL156/$B$5&gt;$H$2,-CL156/'Carga-Descarga Año'!$B$5&gt;'SFV+BESS'!$I$7),-'SFV+BESS'!$I$7,IF(AND(CL156&lt;0,CS155+CL156/$B$5&lt;$H$2),-MIN('SFV+BESS'!$I$7,CS155-$H$2),0)))</f>
        <v>0</v>
      </c>
      <c r="CO156" s="33"/>
      <c r="CP156" s="33">
        <f t="shared" si="160"/>
        <v>0</v>
      </c>
      <c r="CQ156" s="27">
        <f t="shared" si="198"/>
        <v>0</v>
      </c>
      <c r="CR156" s="27">
        <f t="shared" si="161"/>
        <v>0</v>
      </c>
      <c r="CS156" s="28">
        <f>IF((CS155+CM156+CN156)&gt;=$B$2*'SFV+BESS'!$I$9, $B$2*'SFV+BESS'!$I$9, (CS155+CM156+CN156))</f>
        <v>173.61249999999998</v>
      </c>
      <c r="CT156" s="110">
        <f t="shared" si="199"/>
        <v>0</v>
      </c>
      <c r="CY156" s="251"/>
      <c r="CZ156" s="48">
        <v>6.125</v>
      </c>
      <c r="DA156" s="33">
        <f t="shared" si="178"/>
        <v>0</v>
      </c>
      <c r="DB156" s="33">
        <f>Gen_Cons_Horario!B4526</f>
        <v>0</v>
      </c>
      <c r="DC156" s="35">
        <f t="shared" si="215"/>
        <v>0</v>
      </c>
      <c r="DD156" s="116">
        <f>IF(AND(DC156&gt;0,DC156*$B$4+DJ155&lt;=$B$2*'SFV+BESS'!$I$9,DC156&lt;'SFV+BESS'!$I$7), DC156*$B$4, IF(AND(DC156&gt;0,DC156*$B$4+DJ155&gt;$B$2*'SFV+BESS'!$I$9,DC156*$B$4&lt;'SFV+BESS'!$I$7),$B$2*'SFV+BESS'!$I$9-DJ155,IF(AND(DC156&gt;0,DC156*$B$4+DJ155&gt;$B$2*'SFV+BESS'!$I$9,DC156*$B$4&gt;'SFV+BESS'!$I$7,DJ155&lt;$B$2*'SFV+BESS'!$I$9),$B$2*'SFV+BESS'!$I$9-DJ155,IF(AND(DC156&gt;0,DC156*$B$4+DJ155&lt;=$B$2*'SFV+BESS'!$I$9,DC156&gt;'SFV+BESS'!$I$7),'SFV+BESS'!$I$7,0))))</f>
        <v>0</v>
      </c>
      <c r="DE156" s="27">
        <f>IF(AND(DC156&lt;0,DJ155+DC156/$B$5&gt;$H$2,-DC156/'Carga-Descarga Año'!$B$5&lt;'SFV+BESS'!$I$7),DC156/$B$5,IF(AND(DC156&lt;0,DJ155+DC156/$B$5&gt;$H$2,-DC156/'Carga-Descarga Año'!$B$5&gt;'SFV+BESS'!$I$7),-'SFV+BESS'!$I$7,IF(AND(DC156&lt;0,DJ155+DC156/$B$5&lt;$H$2),-MIN('SFV+BESS'!$I$7,DJ155-$H$2),0)))</f>
        <v>0</v>
      </c>
      <c r="DF156" s="33"/>
      <c r="DG156" s="33">
        <f t="shared" si="162"/>
        <v>0</v>
      </c>
      <c r="DH156" s="27">
        <f t="shared" si="200"/>
        <v>0</v>
      </c>
      <c r="DI156" s="27">
        <f t="shared" si="201"/>
        <v>0</v>
      </c>
      <c r="DJ156" s="28">
        <f>IF((DJ155+DD156+DE156)&gt;=$B$2*'SFV+BESS'!$I$9, $B$2*'SFV+BESS'!$I$9, (DJ155+DD156+DE156))</f>
        <v>173.61249999999998</v>
      </c>
      <c r="DK156" s="110">
        <f t="shared" si="202"/>
        <v>0</v>
      </c>
      <c r="DP156" s="251"/>
      <c r="DQ156" s="48">
        <v>6.125</v>
      </c>
      <c r="DR156" s="33">
        <f t="shared" si="179"/>
        <v>0</v>
      </c>
      <c r="DS156" s="33">
        <f>Gen_Cons_Horario!B5270</f>
        <v>0</v>
      </c>
      <c r="DT156" s="35">
        <f t="shared" si="216"/>
        <v>0</v>
      </c>
      <c r="DU156" s="116">
        <f>IF(AND(DT156&gt;0,DT156*$B$4+EA155&lt;=$B$2*'SFV+BESS'!$I$9,DT156&lt;'SFV+BESS'!$I$7), DT156*$B$4, IF(AND(DT156&gt;0,DT156*$B$4+EA155&gt;$B$2*'SFV+BESS'!$I$9,DT156*$B$4&lt;'SFV+BESS'!$I$7),$B$2*'SFV+BESS'!$I$9-EA155,IF(AND(DT156&gt;0,DT156*$B$4+EA155&gt;$B$2*'SFV+BESS'!$I$9,DT156*$B$4&gt;'SFV+BESS'!$I$7,EA155&lt;$B$2*'SFV+BESS'!$I$9),$B$2*'SFV+BESS'!$I$9-EA155,IF(AND(DT156&gt;0,DT156*$B$4+EA155&lt;=$B$2*'SFV+BESS'!$I$9,DT156&gt;'SFV+BESS'!$I$7),'SFV+BESS'!$I$7,0))))</f>
        <v>0</v>
      </c>
      <c r="DV156" s="27">
        <f>IF(AND(DT156&lt;0,EA155+DT156/$B$5&gt;$H$2,-DT156/'Carga-Descarga Año'!$B$5&lt;'SFV+BESS'!$I$7),DT156/$B$5,IF(AND(DT156&lt;0,EA155+DT156/$B$5&gt;$H$2,-DT156/'Carga-Descarga Año'!$B$5&gt;'SFV+BESS'!$I$7),-'SFV+BESS'!$I$7,IF(AND(DT156&lt;0,EA155+DT156/$B$5&lt;$H$2),-MIN('SFV+BESS'!$I$7,EA155-$H$2),0)))</f>
        <v>0</v>
      </c>
      <c r="DW156" s="33"/>
      <c r="DX156" s="33">
        <f t="shared" si="163"/>
        <v>0</v>
      </c>
      <c r="DY156" s="27">
        <f t="shared" si="203"/>
        <v>0</v>
      </c>
      <c r="DZ156" s="27">
        <f t="shared" si="164"/>
        <v>0</v>
      </c>
      <c r="EA156" s="28">
        <f>IF((EA155+DU156+DV156)&gt;=$B$2*'SFV+BESS'!$I$9, $B$2*'SFV+BESS'!$I$9, (EA155+DU156+DV156))</f>
        <v>173.61249999999998</v>
      </c>
      <c r="EB156" s="110">
        <f t="shared" si="204"/>
        <v>0</v>
      </c>
      <c r="EG156" s="251"/>
      <c r="EH156" s="48">
        <v>6.125</v>
      </c>
      <c r="EI156" s="33">
        <f t="shared" si="180"/>
        <v>0</v>
      </c>
      <c r="EJ156" s="33">
        <f>Gen_Cons_Horario!B6014</f>
        <v>0</v>
      </c>
      <c r="EK156" s="35">
        <f t="shared" si="217"/>
        <v>0</v>
      </c>
      <c r="EL156" s="116">
        <f>IF(AND(EK156&gt;0,EK156*$B$4+ER155&lt;=$B$2*'SFV+BESS'!$I$9,EK156&lt;'SFV+BESS'!$I$7), EK156*$B$4, IF(AND(EK156&gt;0,EK156*$B$4+ER155&gt;$B$2*'SFV+BESS'!$I$9,EK156*$B$4&lt;'SFV+BESS'!$I$7),$B$2*'SFV+BESS'!$I$9-ER155,IF(AND(EK156&gt;0,EK156*$B$4+ER155&gt;$B$2*'SFV+BESS'!$I$9,EK156*$B$4&gt;'SFV+BESS'!$I$7,ER155&lt;$B$2*'SFV+BESS'!$I$9),$B$2*'SFV+BESS'!$I$9-ER155,IF(AND(EK156&gt;0,EK156*$B$4+ER155&lt;=$B$2*'SFV+BESS'!$I$9,EK156&gt;'SFV+BESS'!$I$7),'SFV+BESS'!$I$7,0))))</f>
        <v>0</v>
      </c>
      <c r="EM156" s="27">
        <f>IF(AND(EK156&lt;0,ER155+EK156/$B$5&gt;$H$2,-EK156/'Carga-Descarga Año'!$B$5&lt;'SFV+BESS'!$I$7),EK156/$B$5,IF(AND(EK156&lt;0,ER155+EK156/$B$5&gt;$H$2,-EK156/'Carga-Descarga Año'!$B$5&gt;'SFV+BESS'!$I$7),-'SFV+BESS'!$I$7,IF(AND(EK156&lt;0,ER155+EK156/$B$5&lt;$H$2),-MIN('SFV+BESS'!$I$7,ER155-$H$2),0)))</f>
        <v>0</v>
      </c>
      <c r="EN156" s="33"/>
      <c r="EO156" s="33">
        <f t="shared" si="165"/>
        <v>0</v>
      </c>
      <c r="EP156" s="27">
        <f t="shared" si="205"/>
        <v>0</v>
      </c>
      <c r="EQ156" s="27">
        <f t="shared" si="166"/>
        <v>0</v>
      </c>
      <c r="ER156" s="28">
        <f>IF((ER155+EL156+EM156)&gt;=$B$2*'SFV+BESS'!$I$9, $B$2*'SFV+BESS'!$I$9, (ER155+EL156+EM156))</f>
        <v>173.61249999999998</v>
      </c>
      <c r="ES156" s="110">
        <f t="shared" si="206"/>
        <v>0</v>
      </c>
      <c r="EX156" s="251"/>
      <c r="EY156" s="48">
        <v>6.125</v>
      </c>
      <c r="EZ156" s="33">
        <f t="shared" si="181"/>
        <v>0</v>
      </c>
      <c r="FA156" s="33">
        <f>Gen_Cons_Horario!B6734</f>
        <v>0</v>
      </c>
      <c r="FB156" s="35">
        <f t="shared" si="218"/>
        <v>0</v>
      </c>
      <c r="FC156" s="116">
        <f>IF(AND(FB156&gt;0,FB156*$B$4+FI155&lt;=$B$2*'SFV+BESS'!$I$9,FB156&lt;'SFV+BESS'!$I$7), FB156*$B$4, IF(AND(FB156&gt;0,FB156*$B$4+FI155&gt;$B$2*'SFV+BESS'!$I$9,FB156*$B$4&lt;'SFV+BESS'!$I$7),$B$2*'SFV+BESS'!$I$9-FI155,IF(AND(FB156&gt;0,FB156*$B$4+FI155&gt;$B$2*'SFV+BESS'!$I$9,FB156*$B$4&gt;'SFV+BESS'!$I$7,FI155&lt;$B$2*'SFV+BESS'!$I$9),$B$2*'SFV+BESS'!$I$9-FI155,IF(AND(FB156&gt;0,FB156*$B$4+FI155&lt;=$B$2*'SFV+BESS'!$I$9,FB156&gt;'SFV+BESS'!$I$7),'SFV+BESS'!$I$7,0))))</f>
        <v>0</v>
      </c>
      <c r="FD156" s="27">
        <f>IF(AND(FB156&lt;0,FI155+FB156/$B$5&gt;$H$2,-FB156/'Carga-Descarga Año'!$B$5&lt;'SFV+BESS'!$I$7),FB156/$B$5,IF(AND(FB156&lt;0,FI155+FB156/$B$5&gt;$H$2,-FB156/'Carga-Descarga Año'!$B$5&gt;'SFV+BESS'!$I$7),-'SFV+BESS'!$I$7,IF(AND(FB156&lt;0,FI155+FB156/$B$5&lt;$H$2),-MIN('SFV+BESS'!$I$7,FI155-$H$2),0)))</f>
        <v>0</v>
      </c>
      <c r="FE156" s="33"/>
      <c r="FF156" s="33">
        <f t="shared" si="167"/>
        <v>0</v>
      </c>
      <c r="FG156" s="27">
        <f t="shared" si="207"/>
        <v>0</v>
      </c>
      <c r="FH156" s="27">
        <f t="shared" si="168"/>
        <v>0</v>
      </c>
      <c r="FI156" s="28">
        <f>IF((FI155+FC156+FD156)&gt;=$B$2*'SFV+BESS'!$I$9, $B$2*'SFV+BESS'!$I$9, (FI155+FC156+FD156))</f>
        <v>173.61249999999998</v>
      </c>
      <c r="FJ156" s="110">
        <f t="shared" si="208"/>
        <v>0</v>
      </c>
      <c r="FO156" s="251"/>
      <c r="FP156" s="48">
        <v>6.125</v>
      </c>
      <c r="FQ156" s="33">
        <f t="shared" si="182"/>
        <v>0</v>
      </c>
      <c r="FR156" s="33">
        <f>Gen_Cons_Horario!B7478</f>
        <v>0</v>
      </c>
      <c r="FS156" s="35">
        <f t="shared" si="219"/>
        <v>0</v>
      </c>
      <c r="FT156" s="116">
        <f>IF(AND(FS156&gt;0,FS156*$B$4+FZ155&lt;=$B$2*'SFV+BESS'!$I$9,FS156&lt;'SFV+BESS'!$I$7), FS156*$B$4, IF(AND(FS156&gt;0,FS156*$B$4+FZ155&gt;$B$2*'SFV+BESS'!$I$9,FS156*$B$4&lt;'SFV+BESS'!$I$7),$B$2*'SFV+BESS'!$I$9-FZ155,IF(AND(FS156&gt;0,FS156*$B$4+FZ155&gt;$B$2*'SFV+BESS'!$I$9,FS156*$B$4&gt;'SFV+BESS'!$I$7,FZ155&lt;$B$2*'SFV+BESS'!$I$9),$B$2*'SFV+BESS'!$I$9-FZ155,IF(AND(FS156&gt;0,FS156*$B$4+FZ155&lt;=$B$2*'SFV+BESS'!$I$9,FS156&gt;'SFV+BESS'!$I$7),'SFV+BESS'!$I$7,0))))</f>
        <v>0</v>
      </c>
      <c r="FU156" s="27">
        <f>IF(AND(FS156&lt;0,FZ155+FS156/$B$5&gt;$H$2,-FS156/'Carga-Descarga Año'!$B$5&lt;'SFV+BESS'!$I$7),FS156/$B$5,IF(AND(FS156&lt;0,FZ155+FS156/$B$5&gt;$H$2,-FS156/'Carga-Descarga Año'!$B$5&gt;'SFV+BESS'!$I$7),-'SFV+BESS'!$I$7,IF(AND(FS156&lt;0,FZ155+FS156/$B$5&lt;$H$2),-MIN('SFV+BESS'!$I$7,FZ155-$H$2),0)))</f>
        <v>0</v>
      </c>
      <c r="FV156" s="33"/>
      <c r="FW156" s="33">
        <f t="shared" si="169"/>
        <v>0</v>
      </c>
      <c r="FX156" s="27">
        <f t="shared" si="209"/>
        <v>0</v>
      </c>
      <c r="FY156" s="27">
        <f t="shared" si="170"/>
        <v>0</v>
      </c>
      <c r="FZ156" s="28">
        <f>IF((FZ155+FT156+FU156)&gt;=$B$2*'SFV+BESS'!$I$9, $B$2*'SFV+BESS'!$I$9, (FZ155+FT156+FU156))</f>
        <v>173.61249999999998</v>
      </c>
      <c r="GA156" s="110">
        <f t="shared" si="210"/>
        <v>0</v>
      </c>
      <c r="GF156" s="251"/>
      <c r="GG156" s="48">
        <v>6.125</v>
      </c>
      <c r="GH156" s="33">
        <f t="shared" si="183"/>
        <v>0</v>
      </c>
      <c r="GI156" s="33">
        <f>Gen_Cons_Horario!B8198</f>
        <v>0</v>
      </c>
      <c r="GJ156" s="35">
        <f t="shared" si="225"/>
        <v>0</v>
      </c>
      <c r="GK156" s="116">
        <f>IF(AND(GJ156&gt;0,GJ156*$B$4+GQ155&lt;=$B$2*'SFV+BESS'!$I$9,GJ156&lt;'SFV+BESS'!$I$7), GJ156*$B$4, IF(AND(GJ156&gt;0,GJ156*$B$4+GQ155&gt;$B$2*'SFV+BESS'!$I$9,GJ156*$B$4&lt;'SFV+BESS'!$I$7),$B$2*'SFV+BESS'!$I$9-GQ155,IF(AND(GJ156&gt;0,GJ156*$B$4+GQ155&gt;$B$2*'SFV+BESS'!$I$9,GJ156*$B$4&gt;'SFV+BESS'!$I$7,GQ155&lt;$B$2*'SFV+BESS'!$I$9),$B$2*'SFV+BESS'!$I$9-GQ155,IF(AND(GJ156&gt;0,GJ156*$B$4+GQ155&lt;=$B$2*'SFV+BESS'!$I$9,GJ156&gt;'SFV+BESS'!$I$7),'SFV+BESS'!$I$7,0))))</f>
        <v>0</v>
      </c>
      <c r="GL156" s="27">
        <f>IF(AND(GJ156&lt;0,GQ155+GJ156/$B$5&gt;$H$2,-GJ156/'Carga-Descarga Año'!$B$5&lt;'SFV+BESS'!$I$7),GJ156/$B$5,IF(AND(GJ156&lt;0,GQ155+GJ156/$B$5&gt;$H$2,-GJ156/'Carga-Descarga Año'!$B$5&gt;'SFV+BESS'!$I$7),-'SFV+BESS'!$I$7,IF(AND(GJ156&lt;0,GQ155+GJ156/$B$5&lt;$H$2),-MIN('SFV+BESS'!$I$7,GQ155-$H$2),0)))</f>
        <v>0</v>
      </c>
      <c r="GM156" s="33"/>
      <c r="GN156" s="33">
        <f t="shared" si="171"/>
        <v>0</v>
      </c>
      <c r="GO156" s="27">
        <f t="shared" si="211"/>
        <v>0</v>
      </c>
      <c r="GP156" s="27">
        <f t="shared" si="172"/>
        <v>0</v>
      </c>
      <c r="GQ156" s="28">
        <f>IF((GQ155+GK156+GL156)&gt;=$B$2*'SFV+BESS'!$I$9, $B$2*'SFV+BESS'!$I$9, (GQ155+GK156+GL156))</f>
        <v>173.61249999999998</v>
      </c>
      <c r="GR156" s="110">
        <f t="shared" si="212"/>
        <v>0</v>
      </c>
    </row>
    <row r="157" spans="1:200">
      <c r="A157" s="249"/>
      <c r="B157" s="48">
        <v>6.1666666666666696</v>
      </c>
      <c r="C157" s="38">
        <f t="shared" si="154"/>
        <v>0</v>
      </c>
      <c r="D157" s="2">
        <f>Gen_Cons_Horario!B183</f>
        <v>0</v>
      </c>
      <c r="E157" s="140">
        <f t="shared" si="184"/>
        <v>0</v>
      </c>
      <c r="F157" s="116">
        <f>IF(AND(E157&gt;0,E157*$B$4+L156&lt;=$B$2*'SFV+BESS'!$I$9,E157&lt;'SFV+BESS'!$I$7), E157*$B$4, IF(AND(E157&gt;0,E157*$B$4+L156&gt;$B$2*'SFV+BESS'!$I$9,E157*$B$4&lt;'SFV+BESS'!$I$7),$B$2*'SFV+BESS'!$I$9-L156,IF(AND(E157&gt;0,E157*$B$4+L156&gt;$B$2*'SFV+BESS'!$I$9,E157*$B$4&gt;'SFV+BESS'!$I$7,L156&lt;$B$2*'SFV+BESS'!$I$9),$B$2*'SFV+BESS'!$I$9-L156,IF(AND(E157&gt;0,E157*$B$4+L156&lt;=$B$2*'SFV+BESS'!$I$9,E157&gt;'SFV+BESS'!$I$7),'SFV+BESS'!$I$7,0))))</f>
        <v>0</v>
      </c>
      <c r="G157" s="27">
        <f>IF(AND(E157&lt;0,L156+E157/$B$5&gt;$H$2,-E157/'Carga-Descarga Año'!$B$5&lt;'SFV+BESS'!$I$7),E157/$B$5,IF(AND(E157&lt;0,L156+E157/$B$5&gt;$H$2,-E157/'Carga-Descarga Año'!$B$5&gt;'SFV+BESS'!$I$7),-'SFV+BESS'!$I$7,IF(AND(E157&lt;0,L156+E157/$B$5&lt;$H$2),-MIN('SFV+BESS'!$I$7,L156-$H$2),0)))</f>
        <v>0</v>
      </c>
      <c r="I157" s="38">
        <f t="shared" si="185"/>
        <v>0</v>
      </c>
      <c r="J157" s="27">
        <f t="shared" si="187"/>
        <v>0</v>
      </c>
      <c r="K157" s="27">
        <f t="shared" si="186"/>
        <v>0</v>
      </c>
      <c r="L157" s="28">
        <f>IF((L156+F157+G157)&gt;=$B$2*'SFV+BESS'!$I$9, $B$2*'SFV+BESS'!$I$9, (L156+F157+G157))</f>
        <v>61.112422117062749</v>
      </c>
      <c r="M157" s="110">
        <f t="shared" si="188"/>
        <v>0</v>
      </c>
      <c r="R157" s="251"/>
      <c r="S157" s="48">
        <v>6.1666666666666696</v>
      </c>
      <c r="T157" s="2">
        <f t="shared" si="173"/>
        <v>0</v>
      </c>
      <c r="U157" s="2">
        <f>Gen_Cons_Horario!B927</f>
        <v>0</v>
      </c>
      <c r="V157" s="35">
        <f t="shared" si="220"/>
        <v>0</v>
      </c>
      <c r="W157" s="116">
        <f>IF(AND(V157&gt;0,V157*$B$4+AC156&lt;=$B$2*'SFV+BESS'!$I$9,V157&lt;'SFV+BESS'!$I$7), V157*$B$4, IF(AND(V157&gt;0,V157*$B$4+AC156&gt;$B$2*'SFV+BESS'!$I$9,V157*$B$4&lt;'SFV+BESS'!$I$7),$B$2*'SFV+BESS'!$I$9-AC156,IF(AND(V157&gt;0,V157*$B$4+AC156&gt;$B$2*'SFV+BESS'!$I$9,V157*$B$4&gt;'SFV+BESS'!$I$7,AC156&lt;$B$2*'SFV+BESS'!$I$9),$B$2*'SFV+BESS'!$I$9-AC156,IF(AND(V157&gt;0,V157*$B$4+AC156&lt;=$B$2*'SFV+BESS'!$I$9,V157&gt;'SFV+BESS'!$I$7),'SFV+BESS'!$I$7,0))))</f>
        <v>0</v>
      </c>
      <c r="X157" s="27">
        <f>IF(AND(V157&lt;0,AC156+V157/$B$5&gt;$H$2,-V157/'Carga-Descarga Año'!$B$5&lt;'SFV+BESS'!$I$7),V157/$B$5,IF(AND(V157&lt;0,AC156+V157/$B$5&gt;$H$2,-V157/'Carga-Descarga Año'!$B$5&gt;'SFV+BESS'!$I$7),-'SFV+BESS'!$I$7,IF(AND(V157&lt;0,AC156+V157/$B$5&lt;$H$2),-MIN('SFV+BESS'!$I$7,AC156-$H$2),0)))</f>
        <v>0</v>
      </c>
      <c r="Z157" s="33">
        <f t="shared" si="214"/>
        <v>0</v>
      </c>
      <c r="AA157" s="27">
        <f t="shared" si="189"/>
        <v>0</v>
      </c>
      <c r="AB157" s="27">
        <f t="shared" si="213"/>
        <v>0</v>
      </c>
      <c r="AC157" s="28">
        <f>IF((AC156+W157+X157)&gt;=$B$2*'SFV+BESS'!$I$9, $B$2*'SFV+BESS'!$I$9, (AC156+W157+X157))</f>
        <v>89.236428936963904</v>
      </c>
      <c r="AD157" s="110">
        <f t="shared" si="190"/>
        <v>0</v>
      </c>
      <c r="AI157" s="251"/>
      <c r="AJ157" s="48">
        <v>6.1666666666666696</v>
      </c>
      <c r="AK157" s="52">
        <f t="shared" si="174"/>
        <v>0</v>
      </c>
      <c r="AL157" s="33">
        <f>Gen_Cons_Horario!B1599</f>
        <v>0</v>
      </c>
      <c r="AM157" s="35">
        <f t="shared" si="221"/>
        <v>0</v>
      </c>
      <c r="AN157" s="116">
        <f>IF(AND(AM157&gt;0,AM157*$B$4+AT156&lt;=$B$2*'SFV+BESS'!$I$9,AM157&lt;'SFV+BESS'!$I$7), AM157*$B$4, IF(AND(AM157&gt;0,AM157*$B$4+AT156&gt;$B$2*'SFV+BESS'!$I$9,AM157*$B$4&lt;'SFV+BESS'!$I$7),$B$2*'SFV+BESS'!$I$9-AT156,IF(AND(AM157&gt;0,AM157*$B$4+AT156&gt;$B$2*'SFV+BESS'!$I$9,AM157*$B$4&gt;'SFV+BESS'!$I$7,AT156&lt;$B$2*'SFV+BESS'!$I$9),$B$2*'SFV+BESS'!$I$9-AT156,IF(AND(AM157&gt;0,AM157*$B$4+AT156&lt;=$B$2*'SFV+BESS'!$I$9,AM157&gt;'SFV+BESS'!$I$7),'SFV+BESS'!$I$7,0))))</f>
        <v>0</v>
      </c>
      <c r="AO157" s="27">
        <f>IF(AND(AM157&lt;0,AT156+AM157/$B$5&gt;$H$2,-AM157/'Carga-Descarga Año'!$B$5&lt;'SFV+BESS'!$I$7),AM157/$B$5,IF(AND(AM157&lt;0,AT156+AM157/$B$5&gt;$H$2,-AM157/'Carga-Descarga Año'!$B$5&gt;'SFV+BESS'!$I$7),-'SFV+BESS'!$I$7,IF(AND(AM157&lt;0,AT156+AM157/$B$5&lt;$H$2),-MIN('SFV+BESS'!$I$7,AT156-$H$2),0)))</f>
        <v>0</v>
      </c>
      <c r="AP157" s="33"/>
      <c r="AQ157" s="33">
        <f t="shared" si="155"/>
        <v>0</v>
      </c>
      <c r="AR157" s="27">
        <f t="shared" si="191"/>
        <v>0</v>
      </c>
      <c r="AS157" s="27">
        <f t="shared" si="156"/>
        <v>0</v>
      </c>
      <c r="AT157" s="28">
        <f>IF((AT156+AN157+AO157)&gt;=$B$2*'SFV+BESS'!$I$9, $B$2*'SFV+BESS'!$I$9, (AT156+AN157+AO157))</f>
        <v>173.61249999999998</v>
      </c>
      <c r="AU157" s="110">
        <f t="shared" si="192"/>
        <v>0</v>
      </c>
      <c r="AZ157" s="251"/>
      <c r="BA157" s="48">
        <v>6.1666666666666696</v>
      </c>
      <c r="BB157" s="33">
        <f t="shared" si="175"/>
        <v>0</v>
      </c>
      <c r="BC157" s="33">
        <f>Gen_Cons_Horario!B2343</f>
        <v>0</v>
      </c>
      <c r="BD157" s="35">
        <f t="shared" si="222"/>
        <v>0</v>
      </c>
      <c r="BE157" s="116">
        <f>IF(AND(BD157&gt;0,BD157*$B$4+BK156&lt;=$B$2*'SFV+BESS'!$I$9,BD157&lt;'SFV+BESS'!$I$7), BD157*$B$4, IF(AND(BD157&gt;0,BD157*$B$4+BK156&gt;$B$2*'SFV+BESS'!$I$9,BD157*$B$4&lt;'SFV+BESS'!$I$7),$B$2*'SFV+BESS'!$I$9-BK156,IF(AND(BD157&gt;0,BD157*$B$4+BK156&gt;$B$2*'SFV+BESS'!$I$9,BD157*$B$4&gt;'SFV+BESS'!$I$7,BK156&lt;$B$2*'SFV+BESS'!$I$9),$B$2*'SFV+BESS'!$I$9-BK156,IF(AND(BD157&gt;0,BD157*$B$4+BK156&lt;=$B$2*'SFV+BESS'!$I$9,BD157&gt;'SFV+BESS'!$I$7),'SFV+BESS'!$I$7,0))))</f>
        <v>0</v>
      </c>
      <c r="BF157" s="27">
        <f>IF(AND(BD157&lt;0,BK156+BD157/$B$5&gt;$H$2,-BD157/'Carga-Descarga Año'!$B$5&lt;'SFV+BESS'!$I$7),BD157/$B$5,IF(AND(BD157&lt;0,BK156+BD157/$B$5&gt;$H$2,-BD157/'Carga-Descarga Año'!$B$5&gt;'SFV+BESS'!$I$7),-'SFV+BESS'!$I$7,IF(AND(BD157&lt;0,BK156+BD157/$B$5&lt;$H$2),-MIN('SFV+BESS'!$I$7,BK156-$H$2),0)))</f>
        <v>0</v>
      </c>
      <c r="BG157" s="33"/>
      <c r="BH157" s="33">
        <f t="shared" si="157"/>
        <v>0</v>
      </c>
      <c r="BI157" s="27">
        <f t="shared" si="193"/>
        <v>0</v>
      </c>
      <c r="BJ157" s="27">
        <f t="shared" si="158"/>
        <v>0</v>
      </c>
      <c r="BK157" s="28">
        <f>IF((BK156+BE157+BF157)&gt;=$B$2*'SFV+BESS'!$I$9, $B$2*'SFV+BESS'!$I$9, (BK156+BE157+BF157))</f>
        <v>173.61249999999998</v>
      </c>
      <c r="BL157" s="110">
        <f t="shared" si="194"/>
        <v>0</v>
      </c>
      <c r="BQ157" s="251"/>
      <c r="BR157" s="48">
        <v>6.1666666666666696</v>
      </c>
      <c r="BS157" s="33">
        <f t="shared" si="176"/>
        <v>0</v>
      </c>
      <c r="BT157" s="33">
        <f>Gen_Cons_Horario!B3063</f>
        <v>0</v>
      </c>
      <c r="BU157" s="35">
        <f t="shared" si="223"/>
        <v>0</v>
      </c>
      <c r="BV157" s="116">
        <f>IF(AND(BU157&gt;0,BU157*$B$4+CB156&lt;=$B$2*'SFV+BESS'!$I$9,BU157&lt;'SFV+BESS'!$I$7), BU157*$B$4, IF(AND(BU157&gt;0,BU157*$B$4+CB156&gt;$B$2*'SFV+BESS'!$I$9,BU157*$B$4&lt;'SFV+BESS'!$I$7),$B$2*'SFV+BESS'!$I$9-CB156,IF(AND(BU157&gt;0,BU157*$B$4+CB156&gt;$B$2*'SFV+BESS'!$I$9,BU157*$B$4&gt;'SFV+BESS'!$I$7,CB156&lt;$B$2*'SFV+BESS'!$I$9),$B$2*'SFV+BESS'!$I$9-CB156,IF(AND(BU157&gt;0,BU157*$B$4+CB156&lt;=$B$2*'SFV+BESS'!$I$9,BU157&gt;'SFV+BESS'!$I$7),'SFV+BESS'!$I$7,0))))</f>
        <v>0</v>
      </c>
      <c r="BW157" s="27">
        <f>IF(AND(BU157&lt;0,CB156+BU157/$B$5&gt;$H$2,-BU157/'Carga-Descarga Año'!$B$5&lt;'SFV+BESS'!$I$7),BU157/$B$5,IF(AND(BU157&lt;0,CB156+BU157/$B$5&gt;$H$2,-BU157/'Carga-Descarga Año'!$B$5&gt;'SFV+BESS'!$I$7),-'SFV+BESS'!$I$7,IF(AND(BU157&lt;0,CB156+BU157/$B$5&lt;$H$2),-MIN('SFV+BESS'!$I$7,CB156-$H$2),0)))</f>
        <v>0</v>
      </c>
      <c r="BX157" s="33"/>
      <c r="BY157" s="33">
        <f t="shared" si="159"/>
        <v>0</v>
      </c>
      <c r="BZ157" s="27">
        <f t="shared" si="195"/>
        <v>0</v>
      </c>
      <c r="CA157" s="27">
        <f t="shared" si="196"/>
        <v>0</v>
      </c>
      <c r="CB157" s="28">
        <f>IF((CB156+BV157+BW157)&gt;=$B$2*'SFV+BESS'!$I$9, $B$2*'SFV+BESS'!$I$9, (CB156+BV157+BW157))</f>
        <v>173.61249999999998</v>
      </c>
      <c r="CC157" s="110">
        <f t="shared" si="197"/>
        <v>0</v>
      </c>
      <c r="CH157" s="251"/>
      <c r="CI157" s="48">
        <v>6.1666666666666696</v>
      </c>
      <c r="CJ157" s="33">
        <f t="shared" si="177"/>
        <v>0</v>
      </c>
      <c r="CK157" s="33">
        <f>Gen_Cons_Horario!B3807</f>
        <v>0</v>
      </c>
      <c r="CL157" s="35">
        <f t="shared" si="224"/>
        <v>0</v>
      </c>
      <c r="CM157" s="116">
        <f>IF(AND(CL157&gt;0,CL157*$B$4+CS156&lt;=$B$2*'SFV+BESS'!$I$9,CL157&lt;'SFV+BESS'!$I$7), CL157*$B$4, IF(AND(CL157&gt;0,CL157*$B$4+CS156&gt;$B$2*'SFV+BESS'!$I$9,CL157*$B$4&lt;'SFV+BESS'!$I$7),$B$2*'SFV+BESS'!$I$9-CS156,IF(AND(CL157&gt;0,CL157*$B$4+CS156&gt;$B$2*'SFV+BESS'!$I$9,CL157*$B$4&gt;'SFV+BESS'!$I$7,CS156&lt;$B$2*'SFV+BESS'!$I$9),$B$2*'SFV+BESS'!$I$9-CS156,IF(AND(CL157&gt;0,CL157*$B$4+CS156&lt;=$B$2*'SFV+BESS'!$I$9,CL157&gt;'SFV+BESS'!$I$7),'SFV+BESS'!$I$7,0))))</f>
        <v>0</v>
      </c>
      <c r="CN157" s="27">
        <f>IF(AND(CL157&lt;0,CS156+CL157/$B$5&gt;$H$2,-CL157/'Carga-Descarga Año'!$B$5&lt;'SFV+BESS'!$I$7),CL157/$B$5,IF(AND(CL157&lt;0,CS156+CL157/$B$5&gt;$H$2,-CL157/'Carga-Descarga Año'!$B$5&gt;'SFV+BESS'!$I$7),-'SFV+BESS'!$I$7,IF(AND(CL157&lt;0,CS156+CL157/$B$5&lt;$H$2),-MIN('SFV+BESS'!$I$7,CS156-$H$2),0)))</f>
        <v>0</v>
      </c>
      <c r="CO157" s="33"/>
      <c r="CP157" s="33">
        <f t="shared" si="160"/>
        <v>0</v>
      </c>
      <c r="CQ157" s="27">
        <f t="shared" si="198"/>
        <v>0</v>
      </c>
      <c r="CR157" s="27">
        <f t="shared" si="161"/>
        <v>0</v>
      </c>
      <c r="CS157" s="28">
        <f>IF((CS156+CM157+CN157)&gt;=$B$2*'SFV+BESS'!$I$9, $B$2*'SFV+BESS'!$I$9, (CS156+CM157+CN157))</f>
        <v>173.61249999999998</v>
      </c>
      <c r="CT157" s="110">
        <f t="shared" si="199"/>
        <v>0</v>
      </c>
      <c r="CY157" s="251"/>
      <c r="CZ157" s="48">
        <v>6.1666666666666696</v>
      </c>
      <c r="DA157" s="33">
        <f t="shared" si="178"/>
        <v>0</v>
      </c>
      <c r="DB157" s="33">
        <f>Gen_Cons_Horario!B4527</f>
        <v>0</v>
      </c>
      <c r="DC157" s="35">
        <f t="shared" si="215"/>
        <v>0</v>
      </c>
      <c r="DD157" s="116">
        <f>IF(AND(DC157&gt;0,DC157*$B$4+DJ156&lt;=$B$2*'SFV+BESS'!$I$9,DC157&lt;'SFV+BESS'!$I$7), DC157*$B$4, IF(AND(DC157&gt;0,DC157*$B$4+DJ156&gt;$B$2*'SFV+BESS'!$I$9,DC157*$B$4&lt;'SFV+BESS'!$I$7),$B$2*'SFV+BESS'!$I$9-DJ156,IF(AND(DC157&gt;0,DC157*$B$4+DJ156&gt;$B$2*'SFV+BESS'!$I$9,DC157*$B$4&gt;'SFV+BESS'!$I$7,DJ156&lt;$B$2*'SFV+BESS'!$I$9),$B$2*'SFV+BESS'!$I$9-DJ156,IF(AND(DC157&gt;0,DC157*$B$4+DJ156&lt;=$B$2*'SFV+BESS'!$I$9,DC157&gt;'SFV+BESS'!$I$7),'SFV+BESS'!$I$7,0))))</f>
        <v>0</v>
      </c>
      <c r="DE157" s="27">
        <f>IF(AND(DC157&lt;0,DJ156+DC157/$B$5&gt;$H$2,-DC157/'Carga-Descarga Año'!$B$5&lt;'SFV+BESS'!$I$7),DC157/$B$5,IF(AND(DC157&lt;0,DJ156+DC157/$B$5&gt;$H$2,-DC157/'Carga-Descarga Año'!$B$5&gt;'SFV+BESS'!$I$7),-'SFV+BESS'!$I$7,IF(AND(DC157&lt;0,DJ156+DC157/$B$5&lt;$H$2),-MIN('SFV+BESS'!$I$7,DJ156-$H$2),0)))</f>
        <v>0</v>
      </c>
      <c r="DF157" s="33"/>
      <c r="DG157" s="33">
        <f t="shared" si="162"/>
        <v>0</v>
      </c>
      <c r="DH157" s="27">
        <f t="shared" si="200"/>
        <v>0</v>
      </c>
      <c r="DI157" s="27">
        <f t="shared" si="201"/>
        <v>0</v>
      </c>
      <c r="DJ157" s="28">
        <f>IF((DJ156+DD157+DE157)&gt;=$B$2*'SFV+BESS'!$I$9, $B$2*'SFV+BESS'!$I$9, (DJ156+DD157+DE157))</f>
        <v>173.61249999999998</v>
      </c>
      <c r="DK157" s="110">
        <f t="shared" si="202"/>
        <v>0</v>
      </c>
      <c r="DP157" s="251"/>
      <c r="DQ157" s="48">
        <v>6.1666666666666696</v>
      </c>
      <c r="DR157" s="33">
        <f t="shared" si="179"/>
        <v>0</v>
      </c>
      <c r="DS157" s="33">
        <f>Gen_Cons_Horario!B5271</f>
        <v>0</v>
      </c>
      <c r="DT157" s="35">
        <f t="shared" si="216"/>
        <v>0</v>
      </c>
      <c r="DU157" s="116">
        <f>IF(AND(DT157&gt;0,DT157*$B$4+EA156&lt;=$B$2*'SFV+BESS'!$I$9,DT157&lt;'SFV+BESS'!$I$7), DT157*$B$4, IF(AND(DT157&gt;0,DT157*$B$4+EA156&gt;$B$2*'SFV+BESS'!$I$9,DT157*$B$4&lt;'SFV+BESS'!$I$7),$B$2*'SFV+BESS'!$I$9-EA156,IF(AND(DT157&gt;0,DT157*$B$4+EA156&gt;$B$2*'SFV+BESS'!$I$9,DT157*$B$4&gt;'SFV+BESS'!$I$7,EA156&lt;$B$2*'SFV+BESS'!$I$9),$B$2*'SFV+BESS'!$I$9-EA156,IF(AND(DT157&gt;0,DT157*$B$4+EA156&lt;=$B$2*'SFV+BESS'!$I$9,DT157&gt;'SFV+BESS'!$I$7),'SFV+BESS'!$I$7,0))))</f>
        <v>0</v>
      </c>
      <c r="DV157" s="27">
        <f>IF(AND(DT157&lt;0,EA156+DT157/$B$5&gt;$H$2,-DT157/'Carga-Descarga Año'!$B$5&lt;'SFV+BESS'!$I$7),DT157/$B$5,IF(AND(DT157&lt;0,EA156+DT157/$B$5&gt;$H$2,-DT157/'Carga-Descarga Año'!$B$5&gt;'SFV+BESS'!$I$7),-'SFV+BESS'!$I$7,IF(AND(DT157&lt;0,EA156+DT157/$B$5&lt;$H$2),-MIN('SFV+BESS'!$I$7,EA156-$H$2),0)))</f>
        <v>0</v>
      </c>
      <c r="DW157" s="33"/>
      <c r="DX157" s="33">
        <f t="shared" si="163"/>
        <v>0</v>
      </c>
      <c r="DY157" s="27">
        <f t="shared" si="203"/>
        <v>0</v>
      </c>
      <c r="DZ157" s="27">
        <f t="shared" si="164"/>
        <v>0</v>
      </c>
      <c r="EA157" s="28">
        <f>IF((EA156+DU157+DV157)&gt;=$B$2*'SFV+BESS'!$I$9, $B$2*'SFV+BESS'!$I$9, (EA156+DU157+DV157))</f>
        <v>173.61249999999998</v>
      </c>
      <c r="EB157" s="110">
        <f t="shared" si="204"/>
        <v>0</v>
      </c>
      <c r="EG157" s="251"/>
      <c r="EH157" s="48">
        <v>6.1666666666666696</v>
      </c>
      <c r="EI157" s="33">
        <f t="shared" si="180"/>
        <v>0</v>
      </c>
      <c r="EJ157" s="33">
        <f>Gen_Cons_Horario!B6015</f>
        <v>0</v>
      </c>
      <c r="EK157" s="35">
        <f t="shared" si="217"/>
        <v>0</v>
      </c>
      <c r="EL157" s="116">
        <f>IF(AND(EK157&gt;0,EK157*$B$4+ER156&lt;=$B$2*'SFV+BESS'!$I$9,EK157&lt;'SFV+BESS'!$I$7), EK157*$B$4, IF(AND(EK157&gt;0,EK157*$B$4+ER156&gt;$B$2*'SFV+BESS'!$I$9,EK157*$B$4&lt;'SFV+BESS'!$I$7),$B$2*'SFV+BESS'!$I$9-ER156,IF(AND(EK157&gt;0,EK157*$B$4+ER156&gt;$B$2*'SFV+BESS'!$I$9,EK157*$B$4&gt;'SFV+BESS'!$I$7,ER156&lt;$B$2*'SFV+BESS'!$I$9),$B$2*'SFV+BESS'!$I$9-ER156,IF(AND(EK157&gt;0,EK157*$B$4+ER156&lt;=$B$2*'SFV+BESS'!$I$9,EK157&gt;'SFV+BESS'!$I$7),'SFV+BESS'!$I$7,0))))</f>
        <v>0</v>
      </c>
      <c r="EM157" s="27">
        <f>IF(AND(EK157&lt;0,ER156+EK157/$B$5&gt;$H$2,-EK157/'Carga-Descarga Año'!$B$5&lt;'SFV+BESS'!$I$7),EK157/$B$5,IF(AND(EK157&lt;0,ER156+EK157/$B$5&gt;$H$2,-EK157/'Carga-Descarga Año'!$B$5&gt;'SFV+BESS'!$I$7),-'SFV+BESS'!$I$7,IF(AND(EK157&lt;0,ER156+EK157/$B$5&lt;$H$2),-MIN('SFV+BESS'!$I$7,ER156-$H$2),0)))</f>
        <v>0</v>
      </c>
      <c r="EN157" s="33"/>
      <c r="EO157" s="33">
        <f t="shared" si="165"/>
        <v>0</v>
      </c>
      <c r="EP157" s="27">
        <f t="shared" si="205"/>
        <v>0</v>
      </c>
      <c r="EQ157" s="27">
        <f t="shared" si="166"/>
        <v>0</v>
      </c>
      <c r="ER157" s="28">
        <f>IF((ER156+EL157+EM157)&gt;=$B$2*'SFV+BESS'!$I$9, $B$2*'SFV+BESS'!$I$9, (ER156+EL157+EM157))</f>
        <v>173.61249999999998</v>
      </c>
      <c r="ES157" s="110">
        <f t="shared" si="206"/>
        <v>0</v>
      </c>
      <c r="EX157" s="251"/>
      <c r="EY157" s="48">
        <v>6.1666666666666696</v>
      </c>
      <c r="EZ157" s="33">
        <f t="shared" si="181"/>
        <v>0</v>
      </c>
      <c r="FA157" s="33">
        <f>Gen_Cons_Horario!B6735</f>
        <v>0</v>
      </c>
      <c r="FB157" s="35">
        <f t="shared" si="218"/>
        <v>0</v>
      </c>
      <c r="FC157" s="116">
        <f>IF(AND(FB157&gt;0,FB157*$B$4+FI156&lt;=$B$2*'SFV+BESS'!$I$9,FB157&lt;'SFV+BESS'!$I$7), FB157*$B$4, IF(AND(FB157&gt;0,FB157*$B$4+FI156&gt;$B$2*'SFV+BESS'!$I$9,FB157*$B$4&lt;'SFV+BESS'!$I$7),$B$2*'SFV+BESS'!$I$9-FI156,IF(AND(FB157&gt;0,FB157*$B$4+FI156&gt;$B$2*'SFV+BESS'!$I$9,FB157*$B$4&gt;'SFV+BESS'!$I$7,FI156&lt;$B$2*'SFV+BESS'!$I$9),$B$2*'SFV+BESS'!$I$9-FI156,IF(AND(FB157&gt;0,FB157*$B$4+FI156&lt;=$B$2*'SFV+BESS'!$I$9,FB157&gt;'SFV+BESS'!$I$7),'SFV+BESS'!$I$7,0))))</f>
        <v>0</v>
      </c>
      <c r="FD157" s="27">
        <f>IF(AND(FB157&lt;0,FI156+FB157/$B$5&gt;$H$2,-FB157/'Carga-Descarga Año'!$B$5&lt;'SFV+BESS'!$I$7),FB157/$B$5,IF(AND(FB157&lt;0,FI156+FB157/$B$5&gt;$H$2,-FB157/'Carga-Descarga Año'!$B$5&gt;'SFV+BESS'!$I$7),-'SFV+BESS'!$I$7,IF(AND(FB157&lt;0,FI156+FB157/$B$5&lt;$H$2),-MIN('SFV+BESS'!$I$7,FI156-$H$2),0)))</f>
        <v>0</v>
      </c>
      <c r="FE157" s="33"/>
      <c r="FF157" s="33">
        <f t="shared" si="167"/>
        <v>0</v>
      </c>
      <c r="FG157" s="27">
        <f t="shared" si="207"/>
        <v>0</v>
      </c>
      <c r="FH157" s="27">
        <f t="shared" si="168"/>
        <v>0</v>
      </c>
      <c r="FI157" s="28">
        <f>IF((FI156+FC157+FD157)&gt;=$B$2*'SFV+BESS'!$I$9, $B$2*'SFV+BESS'!$I$9, (FI156+FC157+FD157))</f>
        <v>173.61249999999998</v>
      </c>
      <c r="FJ157" s="110">
        <f t="shared" si="208"/>
        <v>0</v>
      </c>
      <c r="FO157" s="251"/>
      <c r="FP157" s="48">
        <v>6.1666666666666696</v>
      </c>
      <c r="FQ157" s="33">
        <f t="shared" si="182"/>
        <v>0</v>
      </c>
      <c r="FR157" s="33">
        <f>Gen_Cons_Horario!B7479</f>
        <v>0</v>
      </c>
      <c r="FS157" s="35">
        <f t="shared" si="219"/>
        <v>0</v>
      </c>
      <c r="FT157" s="116">
        <f>IF(AND(FS157&gt;0,FS157*$B$4+FZ156&lt;=$B$2*'SFV+BESS'!$I$9,FS157&lt;'SFV+BESS'!$I$7), FS157*$B$4, IF(AND(FS157&gt;0,FS157*$B$4+FZ156&gt;$B$2*'SFV+BESS'!$I$9,FS157*$B$4&lt;'SFV+BESS'!$I$7),$B$2*'SFV+BESS'!$I$9-FZ156,IF(AND(FS157&gt;0,FS157*$B$4+FZ156&gt;$B$2*'SFV+BESS'!$I$9,FS157*$B$4&gt;'SFV+BESS'!$I$7,FZ156&lt;$B$2*'SFV+BESS'!$I$9),$B$2*'SFV+BESS'!$I$9-FZ156,IF(AND(FS157&gt;0,FS157*$B$4+FZ156&lt;=$B$2*'SFV+BESS'!$I$9,FS157&gt;'SFV+BESS'!$I$7),'SFV+BESS'!$I$7,0))))</f>
        <v>0</v>
      </c>
      <c r="FU157" s="27">
        <f>IF(AND(FS157&lt;0,FZ156+FS157/$B$5&gt;$H$2,-FS157/'Carga-Descarga Año'!$B$5&lt;'SFV+BESS'!$I$7),FS157/$B$5,IF(AND(FS157&lt;0,FZ156+FS157/$B$5&gt;$H$2,-FS157/'Carga-Descarga Año'!$B$5&gt;'SFV+BESS'!$I$7),-'SFV+BESS'!$I$7,IF(AND(FS157&lt;0,FZ156+FS157/$B$5&lt;$H$2),-MIN('SFV+BESS'!$I$7,FZ156-$H$2),0)))</f>
        <v>0</v>
      </c>
      <c r="FV157" s="33"/>
      <c r="FW157" s="33">
        <f t="shared" si="169"/>
        <v>0</v>
      </c>
      <c r="FX157" s="27">
        <f t="shared" si="209"/>
        <v>0</v>
      </c>
      <c r="FY157" s="27">
        <f t="shared" si="170"/>
        <v>0</v>
      </c>
      <c r="FZ157" s="28">
        <f>IF((FZ156+FT157+FU157)&gt;=$B$2*'SFV+BESS'!$I$9, $B$2*'SFV+BESS'!$I$9, (FZ156+FT157+FU157))</f>
        <v>173.61249999999998</v>
      </c>
      <c r="GA157" s="110">
        <f t="shared" si="210"/>
        <v>0</v>
      </c>
      <c r="GF157" s="251"/>
      <c r="GG157" s="48">
        <v>6.1666666666666696</v>
      </c>
      <c r="GH157" s="33">
        <f t="shared" si="183"/>
        <v>0</v>
      </c>
      <c r="GI157" s="33">
        <f>Gen_Cons_Horario!B8199</f>
        <v>0</v>
      </c>
      <c r="GJ157" s="35">
        <f t="shared" si="225"/>
        <v>0</v>
      </c>
      <c r="GK157" s="116">
        <f>IF(AND(GJ157&gt;0,GJ157*$B$4+GQ156&lt;=$B$2*'SFV+BESS'!$I$9,GJ157&lt;'SFV+BESS'!$I$7), GJ157*$B$4, IF(AND(GJ157&gt;0,GJ157*$B$4+GQ156&gt;$B$2*'SFV+BESS'!$I$9,GJ157*$B$4&lt;'SFV+BESS'!$I$7),$B$2*'SFV+BESS'!$I$9-GQ156,IF(AND(GJ157&gt;0,GJ157*$B$4+GQ156&gt;$B$2*'SFV+BESS'!$I$9,GJ157*$B$4&gt;'SFV+BESS'!$I$7,GQ156&lt;$B$2*'SFV+BESS'!$I$9),$B$2*'SFV+BESS'!$I$9-GQ156,IF(AND(GJ157&gt;0,GJ157*$B$4+GQ156&lt;=$B$2*'SFV+BESS'!$I$9,GJ157&gt;'SFV+BESS'!$I$7),'SFV+BESS'!$I$7,0))))</f>
        <v>0</v>
      </c>
      <c r="GL157" s="27">
        <f>IF(AND(GJ157&lt;0,GQ156+GJ157/$B$5&gt;$H$2,-GJ157/'Carga-Descarga Año'!$B$5&lt;'SFV+BESS'!$I$7),GJ157/$B$5,IF(AND(GJ157&lt;0,GQ156+GJ157/$B$5&gt;$H$2,-GJ157/'Carga-Descarga Año'!$B$5&gt;'SFV+BESS'!$I$7),-'SFV+BESS'!$I$7,IF(AND(GJ157&lt;0,GQ156+GJ157/$B$5&lt;$H$2),-MIN('SFV+BESS'!$I$7,GQ156-$H$2),0)))</f>
        <v>0</v>
      </c>
      <c r="GM157" s="33"/>
      <c r="GN157" s="33">
        <f t="shared" si="171"/>
        <v>0</v>
      </c>
      <c r="GO157" s="27">
        <f t="shared" si="211"/>
        <v>0</v>
      </c>
      <c r="GP157" s="27">
        <f t="shared" si="172"/>
        <v>0</v>
      </c>
      <c r="GQ157" s="28">
        <f>IF((GQ156+GK157+GL157)&gt;=$B$2*'SFV+BESS'!$I$9, $B$2*'SFV+BESS'!$I$9, (GQ156+GK157+GL157))</f>
        <v>173.61249999999998</v>
      </c>
      <c r="GR157" s="110">
        <f t="shared" si="212"/>
        <v>0</v>
      </c>
    </row>
    <row r="158" spans="1:200">
      <c r="A158" s="249"/>
      <c r="B158" s="48">
        <v>6.2083333333333401</v>
      </c>
      <c r="C158" s="38">
        <f t="shared" si="154"/>
        <v>0</v>
      </c>
      <c r="D158" s="2">
        <f>Gen_Cons_Horario!B184</f>
        <v>0</v>
      </c>
      <c r="E158" s="140">
        <f t="shared" si="184"/>
        <v>0</v>
      </c>
      <c r="F158" s="116">
        <f>IF(AND(E158&gt;0,E158*$B$4+L157&lt;=$B$2*'SFV+BESS'!$I$9,E158&lt;'SFV+BESS'!$I$7), E158*$B$4, IF(AND(E158&gt;0,E158*$B$4+L157&gt;$B$2*'SFV+BESS'!$I$9,E158*$B$4&lt;'SFV+BESS'!$I$7),$B$2*'SFV+BESS'!$I$9-L157,IF(AND(E158&gt;0,E158*$B$4+L157&gt;$B$2*'SFV+BESS'!$I$9,E158*$B$4&gt;'SFV+BESS'!$I$7,L157&lt;$B$2*'SFV+BESS'!$I$9),$B$2*'SFV+BESS'!$I$9-L157,IF(AND(E158&gt;0,E158*$B$4+L157&lt;=$B$2*'SFV+BESS'!$I$9,E158&gt;'SFV+BESS'!$I$7),'SFV+BESS'!$I$7,0))))</f>
        <v>0</v>
      </c>
      <c r="G158" s="27">
        <f>IF(AND(E158&lt;0,L157+E158/$B$5&gt;$H$2,-E158/'Carga-Descarga Año'!$B$5&lt;'SFV+BESS'!$I$7),E158/$B$5,IF(AND(E158&lt;0,L157+E158/$B$5&gt;$H$2,-E158/'Carga-Descarga Año'!$B$5&gt;'SFV+BESS'!$I$7),-'SFV+BESS'!$I$7,IF(AND(E158&lt;0,L157+E158/$B$5&lt;$H$2),-MIN('SFV+BESS'!$I$7,L157-$H$2),0)))</f>
        <v>0</v>
      </c>
      <c r="I158" s="38">
        <f t="shared" si="185"/>
        <v>0</v>
      </c>
      <c r="J158" s="27">
        <f t="shared" si="187"/>
        <v>0</v>
      </c>
      <c r="K158" s="27">
        <f t="shared" si="186"/>
        <v>0</v>
      </c>
      <c r="L158" s="28">
        <f>IF((L157+F158+G158)&gt;=$B$2*'SFV+BESS'!$I$9, $B$2*'SFV+BESS'!$I$9, (L157+F158+G158))</f>
        <v>61.112422117062749</v>
      </c>
      <c r="M158" s="110">
        <f t="shared" si="188"/>
        <v>0</v>
      </c>
      <c r="R158" s="251"/>
      <c r="S158" s="48">
        <v>6.2083333333333401</v>
      </c>
      <c r="T158" s="2">
        <f t="shared" si="173"/>
        <v>0</v>
      </c>
      <c r="U158" s="2">
        <f>Gen_Cons_Horario!B928</f>
        <v>0</v>
      </c>
      <c r="V158" s="35">
        <f t="shared" si="220"/>
        <v>0</v>
      </c>
      <c r="W158" s="116">
        <f>IF(AND(V158&gt;0,V158*$B$4+AC157&lt;=$B$2*'SFV+BESS'!$I$9,V158&lt;'SFV+BESS'!$I$7), V158*$B$4, IF(AND(V158&gt;0,V158*$B$4+AC157&gt;$B$2*'SFV+BESS'!$I$9,V158*$B$4&lt;'SFV+BESS'!$I$7),$B$2*'SFV+BESS'!$I$9-AC157,IF(AND(V158&gt;0,V158*$B$4+AC157&gt;$B$2*'SFV+BESS'!$I$9,V158*$B$4&gt;'SFV+BESS'!$I$7,AC157&lt;$B$2*'SFV+BESS'!$I$9),$B$2*'SFV+BESS'!$I$9-AC157,IF(AND(V158&gt;0,V158*$B$4+AC157&lt;=$B$2*'SFV+BESS'!$I$9,V158&gt;'SFV+BESS'!$I$7),'SFV+BESS'!$I$7,0))))</f>
        <v>0</v>
      </c>
      <c r="X158" s="27">
        <f>IF(AND(V158&lt;0,AC157+V158/$B$5&gt;$H$2,-V158/'Carga-Descarga Año'!$B$5&lt;'SFV+BESS'!$I$7),V158/$B$5,IF(AND(V158&lt;0,AC157+V158/$B$5&gt;$H$2,-V158/'Carga-Descarga Año'!$B$5&gt;'SFV+BESS'!$I$7),-'SFV+BESS'!$I$7,IF(AND(V158&lt;0,AC157+V158/$B$5&lt;$H$2),-MIN('SFV+BESS'!$I$7,AC157-$H$2),0)))</f>
        <v>0</v>
      </c>
      <c r="Z158" s="33">
        <f t="shared" si="214"/>
        <v>0</v>
      </c>
      <c r="AA158" s="27">
        <f t="shared" si="189"/>
        <v>0</v>
      </c>
      <c r="AB158" s="27">
        <f t="shared" si="213"/>
        <v>0</v>
      </c>
      <c r="AC158" s="28">
        <f>IF((AC157+W158+X158)&gt;=$B$2*'SFV+BESS'!$I$9, $B$2*'SFV+BESS'!$I$9, (AC157+W158+X158))</f>
        <v>89.236428936963904</v>
      </c>
      <c r="AD158" s="110">
        <f t="shared" si="190"/>
        <v>0</v>
      </c>
      <c r="AI158" s="251"/>
      <c r="AJ158" s="48">
        <v>6.2083333333333401</v>
      </c>
      <c r="AK158" s="52">
        <f t="shared" si="174"/>
        <v>0</v>
      </c>
      <c r="AL158" s="33">
        <f>Gen_Cons_Horario!B1600</f>
        <v>0</v>
      </c>
      <c r="AM158" s="35">
        <f t="shared" si="221"/>
        <v>0</v>
      </c>
      <c r="AN158" s="116">
        <f>IF(AND(AM158&gt;0,AM158*$B$4+AT157&lt;=$B$2*'SFV+BESS'!$I$9,AM158&lt;'SFV+BESS'!$I$7), AM158*$B$4, IF(AND(AM158&gt;0,AM158*$B$4+AT157&gt;$B$2*'SFV+BESS'!$I$9,AM158*$B$4&lt;'SFV+BESS'!$I$7),$B$2*'SFV+BESS'!$I$9-AT157,IF(AND(AM158&gt;0,AM158*$B$4+AT157&gt;$B$2*'SFV+BESS'!$I$9,AM158*$B$4&gt;'SFV+BESS'!$I$7,AT157&lt;$B$2*'SFV+BESS'!$I$9),$B$2*'SFV+BESS'!$I$9-AT157,IF(AND(AM158&gt;0,AM158*$B$4+AT157&lt;=$B$2*'SFV+BESS'!$I$9,AM158&gt;'SFV+BESS'!$I$7),'SFV+BESS'!$I$7,0))))</f>
        <v>0</v>
      </c>
      <c r="AO158" s="27">
        <f>IF(AND(AM158&lt;0,AT157+AM158/$B$5&gt;$H$2,-AM158/'Carga-Descarga Año'!$B$5&lt;'SFV+BESS'!$I$7),AM158/$B$5,IF(AND(AM158&lt;0,AT157+AM158/$B$5&gt;$H$2,-AM158/'Carga-Descarga Año'!$B$5&gt;'SFV+BESS'!$I$7),-'SFV+BESS'!$I$7,IF(AND(AM158&lt;0,AT157+AM158/$B$5&lt;$H$2),-MIN('SFV+BESS'!$I$7,AT157-$H$2),0)))</f>
        <v>0</v>
      </c>
      <c r="AP158" s="33"/>
      <c r="AQ158" s="33">
        <f t="shared" si="155"/>
        <v>0</v>
      </c>
      <c r="AR158" s="27">
        <f t="shared" si="191"/>
        <v>0</v>
      </c>
      <c r="AS158" s="27">
        <f t="shared" si="156"/>
        <v>0</v>
      </c>
      <c r="AT158" s="28">
        <f>IF((AT157+AN158+AO158)&gt;=$B$2*'SFV+BESS'!$I$9, $B$2*'SFV+BESS'!$I$9, (AT157+AN158+AO158))</f>
        <v>173.61249999999998</v>
      </c>
      <c r="AU158" s="110">
        <f t="shared" si="192"/>
        <v>0</v>
      </c>
      <c r="AZ158" s="251"/>
      <c r="BA158" s="48">
        <v>6.2083333333333401</v>
      </c>
      <c r="BB158" s="33">
        <f t="shared" si="175"/>
        <v>0</v>
      </c>
      <c r="BC158" s="33">
        <f>Gen_Cons_Horario!B2344</f>
        <v>0</v>
      </c>
      <c r="BD158" s="35">
        <f t="shared" si="222"/>
        <v>0</v>
      </c>
      <c r="BE158" s="116">
        <f>IF(AND(BD158&gt;0,BD158*$B$4+BK157&lt;=$B$2*'SFV+BESS'!$I$9,BD158&lt;'SFV+BESS'!$I$7), BD158*$B$4, IF(AND(BD158&gt;0,BD158*$B$4+BK157&gt;$B$2*'SFV+BESS'!$I$9,BD158*$B$4&lt;'SFV+BESS'!$I$7),$B$2*'SFV+BESS'!$I$9-BK157,IF(AND(BD158&gt;0,BD158*$B$4+BK157&gt;$B$2*'SFV+BESS'!$I$9,BD158*$B$4&gt;'SFV+BESS'!$I$7,BK157&lt;$B$2*'SFV+BESS'!$I$9),$B$2*'SFV+BESS'!$I$9-BK157,IF(AND(BD158&gt;0,BD158*$B$4+BK157&lt;=$B$2*'SFV+BESS'!$I$9,BD158&gt;'SFV+BESS'!$I$7),'SFV+BESS'!$I$7,0))))</f>
        <v>0</v>
      </c>
      <c r="BF158" s="27">
        <f>IF(AND(BD158&lt;0,BK157+BD158/$B$5&gt;$H$2,-BD158/'Carga-Descarga Año'!$B$5&lt;'SFV+BESS'!$I$7),BD158/$B$5,IF(AND(BD158&lt;0,BK157+BD158/$B$5&gt;$H$2,-BD158/'Carga-Descarga Año'!$B$5&gt;'SFV+BESS'!$I$7),-'SFV+BESS'!$I$7,IF(AND(BD158&lt;0,BK157+BD158/$B$5&lt;$H$2),-MIN('SFV+BESS'!$I$7,BK157-$H$2),0)))</f>
        <v>0</v>
      </c>
      <c r="BG158" s="33"/>
      <c r="BH158" s="33">
        <f t="shared" si="157"/>
        <v>0</v>
      </c>
      <c r="BI158" s="27">
        <f t="shared" si="193"/>
        <v>0</v>
      </c>
      <c r="BJ158" s="27">
        <f t="shared" si="158"/>
        <v>0</v>
      </c>
      <c r="BK158" s="28">
        <f>IF((BK157+BE158+BF158)&gt;=$B$2*'SFV+BESS'!$I$9, $B$2*'SFV+BESS'!$I$9, (BK157+BE158+BF158))</f>
        <v>173.61249999999998</v>
      </c>
      <c r="BL158" s="110">
        <f t="shared" si="194"/>
        <v>0</v>
      </c>
      <c r="BQ158" s="251"/>
      <c r="BR158" s="48">
        <v>6.2083333333333401</v>
      </c>
      <c r="BS158" s="33">
        <f t="shared" si="176"/>
        <v>0</v>
      </c>
      <c r="BT158" s="33">
        <f>Gen_Cons_Horario!B3064</f>
        <v>0</v>
      </c>
      <c r="BU158" s="35">
        <f t="shared" si="223"/>
        <v>0</v>
      </c>
      <c r="BV158" s="116">
        <f>IF(AND(BU158&gt;0,BU158*$B$4+CB157&lt;=$B$2*'SFV+BESS'!$I$9,BU158&lt;'SFV+BESS'!$I$7), BU158*$B$4, IF(AND(BU158&gt;0,BU158*$B$4+CB157&gt;$B$2*'SFV+BESS'!$I$9,BU158*$B$4&lt;'SFV+BESS'!$I$7),$B$2*'SFV+BESS'!$I$9-CB157,IF(AND(BU158&gt;0,BU158*$B$4+CB157&gt;$B$2*'SFV+BESS'!$I$9,BU158*$B$4&gt;'SFV+BESS'!$I$7,CB157&lt;$B$2*'SFV+BESS'!$I$9),$B$2*'SFV+BESS'!$I$9-CB157,IF(AND(BU158&gt;0,BU158*$B$4+CB157&lt;=$B$2*'SFV+BESS'!$I$9,BU158&gt;'SFV+BESS'!$I$7),'SFV+BESS'!$I$7,0))))</f>
        <v>0</v>
      </c>
      <c r="BW158" s="27">
        <f>IF(AND(BU158&lt;0,CB157+BU158/$B$5&gt;$H$2,-BU158/'Carga-Descarga Año'!$B$5&lt;'SFV+BESS'!$I$7),BU158/$B$5,IF(AND(BU158&lt;0,CB157+BU158/$B$5&gt;$H$2,-BU158/'Carga-Descarga Año'!$B$5&gt;'SFV+BESS'!$I$7),-'SFV+BESS'!$I$7,IF(AND(BU158&lt;0,CB157+BU158/$B$5&lt;$H$2),-MIN('SFV+BESS'!$I$7,CB157-$H$2),0)))</f>
        <v>0</v>
      </c>
      <c r="BX158" s="33"/>
      <c r="BY158" s="33">
        <f t="shared" si="159"/>
        <v>0</v>
      </c>
      <c r="BZ158" s="27">
        <f t="shared" si="195"/>
        <v>0</v>
      </c>
      <c r="CA158" s="27">
        <f t="shared" si="196"/>
        <v>0</v>
      </c>
      <c r="CB158" s="28">
        <f>IF((CB157+BV158+BW158)&gt;=$B$2*'SFV+BESS'!$I$9, $B$2*'SFV+BESS'!$I$9, (CB157+BV158+BW158))</f>
        <v>173.61249999999998</v>
      </c>
      <c r="CC158" s="110">
        <f t="shared" si="197"/>
        <v>0</v>
      </c>
      <c r="CH158" s="251"/>
      <c r="CI158" s="48">
        <v>6.2083333333333401</v>
      </c>
      <c r="CJ158" s="33">
        <f t="shared" si="177"/>
        <v>0</v>
      </c>
      <c r="CK158" s="33">
        <f>Gen_Cons_Horario!B3808</f>
        <v>0</v>
      </c>
      <c r="CL158" s="35">
        <f t="shared" si="224"/>
        <v>0</v>
      </c>
      <c r="CM158" s="116">
        <f>IF(AND(CL158&gt;0,CL158*$B$4+CS157&lt;=$B$2*'SFV+BESS'!$I$9,CL158&lt;'SFV+BESS'!$I$7), CL158*$B$4, IF(AND(CL158&gt;0,CL158*$B$4+CS157&gt;$B$2*'SFV+BESS'!$I$9,CL158*$B$4&lt;'SFV+BESS'!$I$7),$B$2*'SFV+BESS'!$I$9-CS157,IF(AND(CL158&gt;0,CL158*$B$4+CS157&gt;$B$2*'SFV+BESS'!$I$9,CL158*$B$4&gt;'SFV+BESS'!$I$7,CS157&lt;$B$2*'SFV+BESS'!$I$9),$B$2*'SFV+BESS'!$I$9-CS157,IF(AND(CL158&gt;0,CL158*$B$4+CS157&lt;=$B$2*'SFV+BESS'!$I$9,CL158&gt;'SFV+BESS'!$I$7),'SFV+BESS'!$I$7,0))))</f>
        <v>0</v>
      </c>
      <c r="CN158" s="27">
        <f>IF(AND(CL158&lt;0,CS157+CL158/$B$5&gt;$H$2,-CL158/'Carga-Descarga Año'!$B$5&lt;'SFV+BESS'!$I$7),CL158/$B$5,IF(AND(CL158&lt;0,CS157+CL158/$B$5&gt;$H$2,-CL158/'Carga-Descarga Año'!$B$5&gt;'SFV+BESS'!$I$7),-'SFV+BESS'!$I$7,IF(AND(CL158&lt;0,CS157+CL158/$B$5&lt;$H$2),-MIN('SFV+BESS'!$I$7,CS157-$H$2),0)))</f>
        <v>0</v>
      </c>
      <c r="CO158" s="33"/>
      <c r="CP158" s="33">
        <f t="shared" si="160"/>
        <v>0</v>
      </c>
      <c r="CQ158" s="27">
        <f t="shared" si="198"/>
        <v>0</v>
      </c>
      <c r="CR158" s="27">
        <f t="shared" si="161"/>
        <v>0</v>
      </c>
      <c r="CS158" s="28">
        <f>IF((CS157+CM158+CN158)&gt;=$B$2*'SFV+BESS'!$I$9, $B$2*'SFV+BESS'!$I$9, (CS157+CM158+CN158))</f>
        <v>173.61249999999998</v>
      </c>
      <c r="CT158" s="110">
        <f t="shared" si="199"/>
        <v>0</v>
      </c>
      <c r="CY158" s="251"/>
      <c r="CZ158" s="48">
        <v>6.2083333333333401</v>
      </c>
      <c r="DA158" s="33">
        <f t="shared" si="178"/>
        <v>0</v>
      </c>
      <c r="DB158" s="33">
        <f>Gen_Cons_Horario!B4528</f>
        <v>0</v>
      </c>
      <c r="DC158" s="35">
        <f t="shared" si="215"/>
        <v>0</v>
      </c>
      <c r="DD158" s="116">
        <f>IF(AND(DC158&gt;0,DC158*$B$4+DJ157&lt;=$B$2*'SFV+BESS'!$I$9,DC158&lt;'SFV+BESS'!$I$7), DC158*$B$4, IF(AND(DC158&gt;0,DC158*$B$4+DJ157&gt;$B$2*'SFV+BESS'!$I$9,DC158*$B$4&lt;'SFV+BESS'!$I$7),$B$2*'SFV+BESS'!$I$9-DJ157,IF(AND(DC158&gt;0,DC158*$B$4+DJ157&gt;$B$2*'SFV+BESS'!$I$9,DC158*$B$4&gt;'SFV+BESS'!$I$7,DJ157&lt;$B$2*'SFV+BESS'!$I$9),$B$2*'SFV+BESS'!$I$9-DJ157,IF(AND(DC158&gt;0,DC158*$B$4+DJ157&lt;=$B$2*'SFV+BESS'!$I$9,DC158&gt;'SFV+BESS'!$I$7),'SFV+BESS'!$I$7,0))))</f>
        <v>0</v>
      </c>
      <c r="DE158" s="27">
        <f>IF(AND(DC158&lt;0,DJ157+DC158/$B$5&gt;$H$2,-DC158/'Carga-Descarga Año'!$B$5&lt;'SFV+BESS'!$I$7),DC158/$B$5,IF(AND(DC158&lt;0,DJ157+DC158/$B$5&gt;$H$2,-DC158/'Carga-Descarga Año'!$B$5&gt;'SFV+BESS'!$I$7),-'SFV+BESS'!$I$7,IF(AND(DC158&lt;0,DJ157+DC158/$B$5&lt;$H$2),-MIN('SFV+BESS'!$I$7,DJ157-$H$2),0)))</f>
        <v>0</v>
      </c>
      <c r="DF158" s="33"/>
      <c r="DG158" s="33">
        <f t="shared" si="162"/>
        <v>0</v>
      </c>
      <c r="DH158" s="27">
        <f t="shared" si="200"/>
        <v>0</v>
      </c>
      <c r="DI158" s="27">
        <f t="shared" si="201"/>
        <v>0</v>
      </c>
      <c r="DJ158" s="28">
        <f>IF((DJ157+DD158+DE158)&gt;=$B$2*'SFV+BESS'!$I$9, $B$2*'SFV+BESS'!$I$9, (DJ157+DD158+DE158))</f>
        <v>173.61249999999998</v>
      </c>
      <c r="DK158" s="110">
        <f t="shared" si="202"/>
        <v>0</v>
      </c>
      <c r="DP158" s="251"/>
      <c r="DQ158" s="48">
        <v>6.2083333333333401</v>
      </c>
      <c r="DR158" s="33">
        <f t="shared" si="179"/>
        <v>0</v>
      </c>
      <c r="DS158" s="33">
        <f>Gen_Cons_Horario!B5272</f>
        <v>0</v>
      </c>
      <c r="DT158" s="35">
        <f t="shared" si="216"/>
        <v>0</v>
      </c>
      <c r="DU158" s="116">
        <f>IF(AND(DT158&gt;0,DT158*$B$4+EA157&lt;=$B$2*'SFV+BESS'!$I$9,DT158&lt;'SFV+BESS'!$I$7), DT158*$B$4, IF(AND(DT158&gt;0,DT158*$B$4+EA157&gt;$B$2*'SFV+BESS'!$I$9,DT158*$B$4&lt;'SFV+BESS'!$I$7),$B$2*'SFV+BESS'!$I$9-EA157,IF(AND(DT158&gt;0,DT158*$B$4+EA157&gt;$B$2*'SFV+BESS'!$I$9,DT158*$B$4&gt;'SFV+BESS'!$I$7,EA157&lt;$B$2*'SFV+BESS'!$I$9),$B$2*'SFV+BESS'!$I$9-EA157,IF(AND(DT158&gt;0,DT158*$B$4+EA157&lt;=$B$2*'SFV+BESS'!$I$9,DT158&gt;'SFV+BESS'!$I$7),'SFV+BESS'!$I$7,0))))</f>
        <v>0</v>
      </c>
      <c r="DV158" s="27">
        <f>IF(AND(DT158&lt;0,EA157+DT158/$B$5&gt;$H$2,-DT158/'Carga-Descarga Año'!$B$5&lt;'SFV+BESS'!$I$7),DT158/$B$5,IF(AND(DT158&lt;0,EA157+DT158/$B$5&gt;$H$2,-DT158/'Carga-Descarga Año'!$B$5&gt;'SFV+BESS'!$I$7),-'SFV+BESS'!$I$7,IF(AND(DT158&lt;0,EA157+DT158/$B$5&lt;$H$2),-MIN('SFV+BESS'!$I$7,EA157-$H$2),0)))</f>
        <v>0</v>
      </c>
      <c r="DW158" s="33"/>
      <c r="DX158" s="33">
        <f t="shared" si="163"/>
        <v>0</v>
      </c>
      <c r="DY158" s="27">
        <f t="shared" si="203"/>
        <v>0</v>
      </c>
      <c r="DZ158" s="27">
        <f t="shared" si="164"/>
        <v>0</v>
      </c>
      <c r="EA158" s="28">
        <f>IF((EA157+DU158+DV158)&gt;=$B$2*'SFV+BESS'!$I$9, $B$2*'SFV+BESS'!$I$9, (EA157+DU158+DV158))</f>
        <v>173.61249999999998</v>
      </c>
      <c r="EB158" s="110">
        <f t="shared" si="204"/>
        <v>0</v>
      </c>
      <c r="EG158" s="251"/>
      <c r="EH158" s="48">
        <v>6.2083333333333401</v>
      </c>
      <c r="EI158" s="33">
        <f t="shared" si="180"/>
        <v>0</v>
      </c>
      <c r="EJ158" s="33">
        <f>Gen_Cons_Horario!B6016</f>
        <v>0</v>
      </c>
      <c r="EK158" s="35">
        <f t="shared" si="217"/>
        <v>0</v>
      </c>
      <c r="EL158" s="116">
        <f>IF(AND(EK158&gt;0,EK158*$B$4+ER157&lt;=$B$2*'SFV+BESS'!$I$9,EK158&lt;'SFV+BESS'!$I$7), EK158*$B$4, IF(AND(EK158&gt;0,EK158*$B$4+ER157&gt;$B$2*'SFV+BESS'!$I$9,EK158*$B$4&lt;'SFV+BESS'!$I$7),$B$2*'SFV+BESS'!$I$9-ER157,IF(AND(EK158&gt;0,EK158*$B$4+ER157&gt;$B$2*'SFV+BESS'!$I$9,EK158*$B$4&gt;'SFV+BESS'!$I$7,ER157&lt;$B$2*'SFV+BESS'!$I$9),$B$2*'SFV+BESS'!$I$9-ER157,IF(AND(EK158&gt;0,EK158*$B$4+ER157&lt;=$B$2*'SFV+BESS'!$I$9,EK158&gt;'SFV+BESS'!$I$7),'SFV+BESS'!$I$7,0))))</f>
        <v>0</v>
      </c>
      <c r="EM158" s="27">
        <f>IF(AND(EK158&lt;0,ER157+EK158/$B$5&gt;$H$2,-EK158/'Carga-Descarga Año'!$B$5&lt;'SFV+BESS'!$I$7),EK158/$B$5,IF(AND(EK158&lt;0,ER157+EK158/$B$5&gt;$H$2,-EK158/'Carga-Descarga Año'!$B$5&gt;'SFV+BESS'!$I$7),-'SFV+BESS'!$I$7,IF(AND(EK158&lt;0,ER157+EK158/$B$5&lt;$H$2),-MIN('SFV+BESS'!$I$7,ER157-$H$2),0)))</f>
        <v>0</v>
      </c>
      <c r="EN158" s="33"/>
      <c r="EO158" s="33">
        <f t="shared" si="165"/>
        <v>0</v>
      </c>
      <c r="EP158" s="27">
        <f t="shared" si="205"/>
        <v>0</v>
      </c>
      <c r="EQ158" s="27">
        <f t="shared" si="166"/>
        <v>0</v>
      </c>
      <c r="ER158" s="28">
        <f>IF((ER157+EL158+EM158)&gt;=$B$2*'SFV+BESS'!$I$9, $B$2*'SFV+BESS'!$I$9, (ER157+EL158+EM158))</f>
        <v>173.61249999999998</v>
      </c>
      <c r="ES158" s="110">
        <f t="shared" si="206"/>
        <v>0</v>
      </c>
      <c r="EX158" s="251"/>
      <c r="EY158" s="48">
        <v>6.2083333333333401</v>
      </c>
      <c r="EZ158" s="33">
        <f t="shared" si="181"/>
        <v>0</v>
      </c>
      <c r="FA158" s="33">
        <f>Gen_Cons_Horario!B6736</f>
        <v>0</v>
      </c>
      <c r="FB158" s="35">
        <f t="shared" si="218"/>
        <v>0</v>
      </c>
      <c r="FC158" s="116">
        <f>IF(AND(FB158&gt;0,FB158*$B$4+FI157&lt;=$B$2*'SFV+BESS'!$I$9,FB158&lt;'SFV+BESS'!$I$7), FB158*$B$4, IF(AND(FB158&gt;0,FB158*$B$4+FI157&gt;$B$2*'SFV+BESS'!$I$9,FB158*$B$4&lt;'SFV+BESS'!$I$7),$B$2*'SFV+BESS'!$I$9-FI157,IF(AND(FB158&gt;0,FB158*$B$4+FI157&gt;$B$2*'SFV+BESS'!$I$9,FB158*$B$4&gt;'SFV+BESS'!$I$7,FI157&lt;$B$2*'SFV+BESS'!$I$9),$B$2*'SFV+BESS'!$I$9-FI157,IF(AND(FB158&gt;0,FB158*$B$4+FI157&lt;=$B$2*'SFV+BESS'!$I$9,FB158&gt;'SFV+BESS'!$I$7),'SFV+BESS'!$I$7,0))))</f>
        <v>0</v>
      </c>
      <c r="FD158" s="27">
        <f>IF(AND(FB158&lt;0,FI157+FB158/$B$5&gt;$H$2,-FB158/'Carga-Descarga Año'!$B$5&lt;'SFV+BESS'!$I$7),FB158/$B$5,IF(AND(FB158&lt;0,FI157+FB158/$B$5&gt;$H$2,-FB158/'Carga-Descarga Año'!$B$5&gt;'SFV+BESS'!$I$7),-'SFV+BESS'!$I$7,IF(AND(FB158&lt;0,FI157+FB158/$B$5&lt;$H$2),-MIN('SFV+BESS'!$I$7,FI157-$H$2),0)))</f>
        <v>0</v>
      </c>
      <c r="FE158" s="33"/>
      <c r="FF158" s="33">
        <f t="shared" si="167"/>
        <v>0</v>
      </c>
      <c r="FG158" s="27">
        <f t="shared" si="207"/>
        <v>0</v>
      </c>
      <c r="FH158" s="27">
        <f t="shared" si="168"/>
        <v>0</v>
      </c>
      <c r="FI158" s="28">
        <f>IF((FI157+FC158+FD158)&gt;=$B$2*'SFV+BESS'!$I$9, $B$2*'SFV+BESS'!$I$9, (FI157+FC158+FD158))</f>
        <v>173.61249999999998</v>
      </c>
      <c r="FJ158" s="110">
        <f t="shared" si="208"/>
        <v>0</v>
      </c>
      <c r="FO158" s="251"/>
      <c r="FP158" s="48">
        <v>6.2083333333333401</v>
      </c>
      <c r="FQ158" s="33">
        <f t="shared" si="182"/>
        <v>0</v>
      </c>
      <c r="FR158" s="33">
        <f>Gen_Cons_Horario!B7480</f>
        <v>0</v>
      </c>
      <c r="FS158" s="35">
        <f t="shared" si="219"/>
        <v>0</v>
      </c>
      <c r="FT158" s="116">
        <f>IF(AND(FS158&gt;0,FS158*$B$4+FZ157&lt;=$B$2*'SFV+BESS'!$I$9,FS158&lt;'SFV+BESS'!$I$7), FS158*$B$4, IF(AND(FS158&gt;0,FS158*$B$4+FZ157&gt;$B$2*'SFV+BESS'!$I$9,FS158*$B$4&lt;'SFV+BESS'!$I$7),$B$2*'SFV+BESS'!$I$9-FZ157,IF(AND(FS158&gt;0,FS158*$B$4+FZ157&gt;$B$2*'SFV+BESS'!$I$9,FS158*$B$4&gt;'SFV+BESS'!$I$7,FZ157&lt;$B$2*'SFV+BESS'!$I$9),$B$2*'SFV+BESS'!$I$9-FZ157,IF(AND(FS158&gt;0,FS158*$B$4+FZ157&lt;=$B$2*'SFV+BESS'!$I$9,FS158&gt;'SFV+BESS'!$I$7),'SFV+BESS'!$I$7,0))))</f>
        <v>0</v>
      </c>
      <c r="FU158" s="27">
        <f>IF(AND(FS158&lt;0,FZ157+FS158/$B$5&gt;$H$2,-FS158/'Carga-Descarga Año'!$B$5&lt;'SFV+BESS'!$I$7),FS158/$B$5,IF(AND(FS158&lt;0,FZ157+FS158/$B$5&gt;$H$2,-FS158/'Carga-Descarga Año'!$B$5&gt;'SFV+BESS'!$I$7),-'SFV+BESS'!$I$7,IF(AND(FS158&lt;0,FZ157+FS158/$B$5&lt;$H$2),-MIN('SFV+BESS'!$I$7,FZ157-$H$2),0)))</f>
        <v>0</v>
      </c>
      <c r="FV158" s="33"/>
      <c r="FW158" s="33">
        <f t="shared" si="169"/>
        <v>0</v>
      </c>
      <c r="FX158" s="27">
        <f t="shared" si="209"/>
        <v>0</v>
      </c>
      <c r="FY158" s="27">
        <f t="shared" si="170"/>
        <v>0</v>
      </c>
      <c r="FZ158" s="28">
        <f>IF((FZ157+FT158+FU158)&gt;=$B$2*'SFV+BESS'!$I$9, $B$2*'SFV+BESS'!$I$9, (FZ157+FT158+FU158))</f>
        <v>173.61249999999998</v>
      </c>
      <c r="GA158" s="110">
        <f t="shared" si="210"/>
        <v>0</v>
      </c>
      <c r="GF158" s="251"/>
      <c r="GG158" s="48">
        <v>6.2083333333333401</v>
      </c>
      <c r="GH158" s="33">
        <f t="shared" si="183"/>
        <v>0</v>
      </c>
      <c r="GI158" s="33">
        <f>Gen_Cons_Horario!B8200</f>
        <v>0</v>
      </c>
      <c r="GJ158" s="35">
        <f t="shared" si="225"/>
        <v>0</v>
      </c>
      <c r="GK158" s="116">
        <f>IF(AND(GJ158&gt;0,GJ158*$B$4+GQ157&lt;=$B$2*'SFV+BESS'!$I$9,GJ158&lt;'SFV+BESS'!$I$7), GJ158*$B$4, IF(AND(GJ158&gt;0,GJ158*$B$4+GQ157&gt;$B$2*'SFV+BESS'!$I$9,GJ158*$B$4&lt;'SFV+BESS'!$I$7),$B$2*'SFV+BESS'!$I$9-GQ157,IF(AND(GJ158&gt;0,GJ158*$B$4+GQ157&gt;$B$2*'SFV+BESS'!$I$9,GJ158*$B$4&gt;'SFV+BESS'!$I$7,GQ157&lt;$B$2*'SFV+BESS'!$I$9),$B$2*'SFV+BESS'!$I$9-GQ157,IF(AND(GJ158&gt;0,GJ158*$B$4+GQ157&lt;=$B$2*'SFV+BESS'!$I$9,GJ158&gt;'SFV+BESS'!$I$7),'SFV+BESS'!$I$7,0))))</f>
        <v>0</v>
      </c>
      <c r="GL158" s="27">
        <f>IF(AND(GJ158&lt;0,GQ157+GJ158/$B$5&gt;$H$2,-GJ158/'Carga-Descarga Año'!$B$5&lt;'SFV+BESS'!$I$7),GJ158/$B$5,IF(AND(GJ158&lt;0,GQ157+GJ158/$B$5&gt;$H$2,-GJ158/'Carga-Descarga Año'!$B$5&gt;'SFV+BESS'!$I$7),-'SFV+BESS'!$I$7,IF(AND(GJ158&lt;0,GQ157+GJ158/$B$5&lt;$H$2),-MIN('SFV+BESS'!$I$7,GQ157-$H$2),0)))</f>
        <v>0</v>
      </c>
      <c r="GM158" s="33"/>
      <c r="GN158" s="33">
        <f t="shared" si="171"/>
        <v>0</v>
      </c>
      <c r="GO158" s="27">
        <f t="shared" si="211"/>
        <v>0</v>
      </c>
      <c r="GP158" s="27">
        <f t="shared" si="172"/>
        <v>0</v>
      </c>
      <c r="GQ158" s="28">
        <f>IF((GQ157+GK158+GL158)&gt;=$B$2*'SFV+BESS'!$I$9, $B$2*'SFV+BESS'!$I$9, (GQ157+GK158+GL158))</f>
        <v>173.61249999999998</v>
      </c>
      <c r="GR158" s="110">
        <f t="shared" si="212"/>
        <v>0</v>
      </c>
    </row>
    <row r="159" spans="1:200">
      <c r="A159" s="249"/>
      <c r="B159" s="48">
        <v>6.25</v>
      </c>
      <c r="C159" s="38">
        <f t="shared" si="154"/>
        <v>0</v>
      </c>
      <c r="D159" s="2">
        <f>Gen_Cons_Horario!B185</f>
        <v>0</v>
      </c>
      <c r="E159" s="140">
        <f t="shared" si="184"/>
        <v>0</v>
      </c>
      <c r="F159" s="116">
        <f>IF(AND(E159&gt;0,E159*$B$4+L158&lt;=$B$2*'SFV+BESS'!$I$9,E159&lt;'SFV+BESS'!$I$7), E159*$B$4, IF(AND(E159&gt;0,E159*$B$4+L158&gt;$B$2*'SFV+BESS'!$I$9,E159*$B$4&lt;'SFV+BESS'!$I$7),$B$2*'SFV+BESS'!$I$9-L158,IF(AND(E159&gt;0,E159*$B$4+L158&gt;$B$2*'SFV+BESS'!$I$9,E159*$B$4&gt;'SFV+BESS'!$I$7,L158&lt;$B$2*'SFV+BESS'!$I$9),$B$2*'SFV+BESS'!$I$9-L158,IF(AND(E159&gt;0,E159*$B$4+L158&lt;=$B$2*'SFV+BESS'!$I$9,E159&gt;'SFV+BESS'!$I$7),'SFV+BESS'!$I$7,0))))</f>
        <v>0</v>
      </c>
      <c r="G159" s="27">
        <f>IF(AND(E159&lt;0,L158+E159/$B$5&gt;$H$2,-E159/'Carga-Descarga Año'!$B$5&lt;'SFV+BESS'!$I$7),E159/$B$5,IF(AND(E159&lt;0,L158+E159/$B$5&gt;$H$2,-E159/'Carga-Descarga Año'!$B$5&gt;'SFV+BESS'!$I$7),-'SFV+BESS'!$I$7,IF(AND(E159&lt;0,L158+E159/$B$5&lt;$H$2),-MIN('SFV+BESS'!$I$7,L158-$H$2),0)))</f>
        <v>0</v>
      </c>
      <c r="I159" s="38">
        <f t="shared" si="185"/>
        <v>0</v>
      </c>
      <c r="J159" s="27">
        <f t="shared" si="187"/>
        <v>0</v>
      </c>
      <c r="K159" s="27">
        <f t="shared" si="186"/>
        <v>0</v>
      </c>
      <c r="L159" s="28">
        <f>IF((L158+F159+G159)&gt;=$B$2*'SFV+BESS'!$I$9, $B$2*'SFV+BESS'!$I$9, (L158+F159+G159))</f>
        <v>61.112422117062749</v>
      </c>
      <c r="M159" s="110">
        <f t="shared" si="188"/>
        <v>0</v>
      </c>
      <c r="R159" s="251"/>
      <c r="S159" s="48">
        <v>6.25</v>
      </c>
      <c r="T159" s="2">
        <f t="shared" si="173"/>
        <v>0</v>
      </c>
      <c r="U159" s="2">
        <f>Gen_Cons_Horario!B929</f>
        <v>0</v>
      </c>
      <c r="V159" s="35">
        <f t="shared" si="220"/>
        <v>0</v>
      </c>
      <c r="W159" s="116">
        <f>IF(AND(V159&gt;0,V159*$B$4+AC158&lt;=$B$2*'SFV+BESS'!$I$9,V159&lt;'SFV+BESS'!$I$7), V159*$B$4, IF(AND(V159&gt;0,V159*$B$4+AC158&gt;$B$2*'SFV+BESS'!$I$9,V159*$B$4&lt;'SFV+BESS'!$I$7),$B$2*'SFV+BESS'!$I$9-AC158,IF(AND(V159&gt;0,V159*$B$4+AC158&gt;$B$2*'SFV+BESS'!$I$9,V159*$B$4&gt;'SFV+BESS'!$I$7,AC158&lt;$B$2*'SFV+BESS'!$I$9),$B$2*'SFV+BESS'!$I$9-AC158,IF(AND(V159&gt;0,V159*$B$4+AC158&lt;=$B$2*'SFV+BESS'!$I$9,V159&gt;'SFV+BESS'!$I$7),'SFV+BESS'!$I$7,0))))</f>
        <v>0</v>
      </c>
      <c r="X159" s="27">
        <f>IF(AND(V159&lt;0,AC158+V159/$B$5&gt;$H$2,-V159/'Carga-Descarga Año'!$B$5&lt;'SFV+BESS'!$I$7),V159/$B$5,IF(AND(V159&lt;0,AC158+V159/$B$5&gt;$H$2,-V159/'Carga-Descarga Año'!$B$5&gt;'SFV+BESS'!$I$7),-'SFV+BESS'!$I$7,IF(AND(V159&lt;0,AC158+V159/$B$5&lt;$H$2),-MIN('SFV+BESS'!$I$7,AC158-$H$2),0)))</f>
        <v>0</v>
      </c>
      <c r="Z159" s="33">
        <f t="shared" si="214"/>
        <v>0</v>
      </c>
      <c r="AA159" s="27">
        <f t="shared" si="189"/>
        <v>0</v>
      </c>
      <c r="AB159" s="27">
        <f t="shared" si="213"/>
        <v>0</v>
      </c>
      <c r="AC159" s="28">
        <f>IF((AC158+W159+X159)&gt;=$B$2*'SFV+BESS'!$I$9, $B$2*'SFV+BESS'!$I$9, (AC158+W159+X159))</f>
        <v>89.236428936963904</v>
      </c>
      <c r="AD159" s="110">
        <f t="shared" si="190"/>
        <v>0</v>
      </c>
      <c r="AI159" s="251"/>
      <c r="AJ159" s="48">
        <v>6.25</v>
      </c>
      <c r="AK159" s="52">
        <f t="shared" si="174"/>
        <v>0</v>
      </c>
      <c r="AL159" s="33">
        <f>Gen_Cons_Horario!B1601</f>
        <v>0</v>
      </c>
      <c r="AM159" s="35">
        <f t="shared" si="221"/>
        <v>0</v>
      </c>
      <c r="AN159" s="116">
        <f>IF(AND(AM159&gt;0,AM159*$B$4+AT158&lt;=$B$2*'SFV+BESS'!$I$9,AM159&lt;'SFV+BESS'!$I$7), AM159*$B$4, IF(AND(AM159&gt;0,AM159*$B$4+AT158&gt;$B$2*'SFV+BESS'!$I$9,AM159*$B$4&lt;'SFV+BESS'!$I$7),$B$2*'SFV+BESS'!$I$9-AT158,IF(AND(AM159&gt;0,AM159*$B$4+AT158&gt;$B$2*'SFV+BESS'!$I$9,AM159*$B$4&gt;'SFV+BESS'!$I$7,AT158&lt;$B$2*'SFV+BESS'!$I$9),$B$2*'SFV+BESS'!$I$9-AT158,IF(AND(AM159&gt;0,AM159*$B$4+AT158&lt;=$B$2*'SFV+BESS'!$I$9,AM159&gt;'SFV+BESS'!$I$7),'SFV+BESS'!$I$7,0))))</f>
        <v>0</v>
      </c>
      <c r="AO159" s="27">
        <f>IF(AND(AM159&lt;0,AT158+AM159/$B$5&gt;$H$2,-AM159/'Carga-Descarga Año'!$B$5&lt;'SFV+BESS'!$I$7),AM159/$B$5,IF(AND(AM159&lt;0,AT158+AM159/$B$5&gt;$H$2,-AM159/'Carga-Descarga Año'!$B$5&gt;'SFV+BESS'!$I$7),-'SFV+BESS'!$I$7,IF(AND(AM159&lt;0,AT158+AM159/$B$5&lt;$H$2),-MIN('SFV+BESS'!$I$7,AT158-$H$2),0)))</f>
        <v>0</v>
      </c>
      <c r="AP159" s="33"/>
      <c r="AQ159" s="33">
        <f t="shared" si="155"/>
        <v>0</v>
      </c>
      <c r="AR159" s="27">
        <f t="shared" si="191"/>
        <v>0</v>
      </c>
      <c r="AS159" s="27">
        <f t="shared" si="156"/>
        <v>0</v>
      </c>
      <c r="AT159" s="28">
        <f>IF((AT158+AN159+AO159)&gt;=$B$2*'SFV+BESS'!$I$9, $B$2*'SFV+BESS'!$I$9, (AT158+AN159+AO159))</f>
        <v>173.61249999999998</v>
      </c>
      <c r="AU159" s="110">
        <f t="shared" si="192"/>
        <v>0</v>
      </c>
      <c r="AZ159" s="251"/>
      <c r="BA159" s="48">
        <v>6.25</v>
      </c>
      <c r="BB159" s="33">
        <f t="shared" si="175"/>
        <v>0</v>
      </c>
      <c r="BC159" s="33">
        <f>Gen_Cons_Horario!B2345</f>
        <v>0</v>
      </c>
      <c r="BD159" s="35">
        <f t="shared" si="222"/>
        <v>0</v>
      </c>
      <c r="BE159" s="116">
        <f>IF(AND(BD159&gt;0,BD159*$B$4+BK158&lt;=$B$2*'SFV+BESS'!$I$9,BD159&lt;'SFV+BESS'!$I$7), BD159*$B$4, IF(AND(BD159&gt;0,BD159*$B$4+BK158&gt;$B$2*'SFV+BESS'!$I$9,BD159*$B$4&lt;'SFV+BESS'!$I$7),$B$2*'SFV+BESS'!$I$9-BK158,IF(AND(BD159&gt;0,BD159*$B$4+BK158&gt;$B$2*'SFV+BESS'!$I$9,BD159*$B$4&gt;'SFV+BESS'!$I$7,BK158&lt;$B$2*'SFV+BESS'!$I$9),$B$2*'SFV+BESS'!$I$9-BK158,IF(AND(BD159&gt;0,BD159*$B$4+BK158&lt;=$B$2*'SFV+BESS'!$I$9,BD159&gt;'SFV+BESS'!$I$7),'SFV+BESS'!$I$7,0))))</f>
        <v>0</v>
      </c>
      <c r="BF159" s="27">
        <f>IF(AND(BD159&lt;0,BK158+BD159/$B$5&gt;$H$2,-BD159/'Carga-Descarga Año'!$B$5&lt;'SFV+BESS'!$I$7),BD159/$B$5,IF(AND(BD159&lt;0,BK158+BD159/$B$5&gt;$H$2,-BD159/'Carga-Descarga Año'!$B$5&gt;'SFV+BESS'!$I$7),-'SFV+BESS'!$I$7,IF(AND(BD159&lt;0,BK158+BD159/$B$5&lt;$H$2),-MIN('SFV+BESS'!$I$7,BK158-$H$2),0)))</f>
        <v>0</v>
      </c>
      <c r="BG159" s="33"/>
      <c r="BH159" s="33">
        <f t="shared" si="157"/>
        <v>0</v>
      </c>
      <c r="BI159" s="27">
        <f t="shared" si="193"/>
        <v>0</v>
      </c>
      <c r="BJ159" s="27">
        <f t="shared" si="158"/>
        <v>0</v>
      </c>
      <c r="BK159" s="28">
        <f>IF((BK158+BE159+BF159)&gt;=$B$2*'SFV+BESS'!$I$9, $B$2*'SFV+BESS'!$I$9, (BK158+BE159+BF159))</f>
        <v>173.61249999999998</v>
      </c>
      <c r="BL159" s="110">
        <f t="shared" si="194"/>
        <v>0</v>
      </c>
      <c r="BQ159" s="251"/>
      <c r="BR159" s="48">
        <v>6.25</v>
      </c>
      <c r="BS159" s="33">
        <f t="shared" si="176"/>
        <v>0</v>
      </c>
      <c r="BT159" s="33">
        <f>Gen_Cons_Horario!B3065</f>
        <v>0</v>
      </c>
      <c r="BU159" s="35">
        <f t="shared" si="223"/>
        <v>0</v>
      </c>
      <c r="BV159" s="116">
        <f>IF(AND(BU159&gt;0,BU159*$B$4+CB158&lt;=$B$2*'SFV+BESS'!$I$9,BU159&lt;'SFV+BESS'!$I$7), BU159*$B$4, IF(AND(BU159&gt;0,BU159*$B$4+CB158&gt;$B$2*'SFV+BESS'!$I$9,BU159*$B$4&lt;'SFV+BESS'!$I$7),$B$2*'SFV+BESS'!$I$9-CB158,IF(AND(BU159&gt;0,BU159*$B$4+CB158&gt;$B$2*'SFV+BESS'!$I$9,BU159*$B$4&gt;'SFV+BESS'!$I$7,CB158&lt;$B$2*'SFV+BESS'!$I$9),$B$2*'SFV+BESS'!$I$9-CB158,IF(AND(BU159&gt;0,BU159*$B$4+CB158&lt;=$B$2*'SFV+BESS'!$I$9,BU159&gt;'SFV+BESS'!$I$7),'SFV+BESS'!$I$7,0))))</f>
        <v>0</v>
      </c>
      <c r="BW159" s="27">
        <f>IF(AND(BU159&lt;0,CB158+BU159/$B$5&gt;$H$2,-BU159/'Carga-Descarga Año'!$B$5&lt;'SFV+BESS'!$I$7),BU159/$B$5,IF(AND(BU159&lt;0,CB158+BU159/$B$5&gt;$H$2,-BU159/'Carga-Descarga Año'!$B$5&gt;'SFV+BESS'!$I$7),-'SFV+BESS'!$I$7,IF(AND(BU159&lt;0,CB158+BU159/$B$5&lt;$H$2),-MIN('SFV+BESS'!$I$7,CB158-$H$2),0)))</f>
        <v>0</v>
      </c>
      <c r="BX159" s="33"/>
      <c r="BY159" s="33">
        <f t="shared" si="159"/>
        <v>0</v>
      </c>
      <c r="BZ159" s="27">
        <f t="shared" si="195"/>
        <v>0</v>
      </c>
      <c r="CA159" s="27">
        <f t="shared" si="196"/>
        <v>0</v>
      </c>
      <c r="CB159" s="28">
        <f>IF((CB158+BV159+BW159)&gt;=$B$2*'SFV+BESS'!$I$9, $B$2*'SFV+BESS'!$I$9, (CB158+BV159+BW159))</f>
        <v>173.61249999999998</v>
      </c>
      <c r="CC159" s="110">
        <f t="shared" si="197"/>
        <v>0</v>
      </c>
      <c r="CH159" s="251"/>
      <c r="CI159" s="48">
        <v>6.25</v>
      </c>
      <c r="CJ159" s="33">
        <f t="shared" si="177"/>
        <v>0</v>
      </c>
      <c r="CK159" s="33">
        <f>Gen_Cons_Horario!B3809</f>
        <v>0</v>
      </c>
      <c r="CL159" s="35">
        <f t="shared" si="224"/>
        <v>0</v>
      </c>
      <c r="CM159" s="116">
        <f>IF(AND(CL159&gt;0,CL159*$B$4+CS158&lt;=$B$2*'SFV+BESS'!$I$9,CL159&lt;'SFV+BESS'!$I$7), CL159*$B$4, IF(AND(CL159&gt;0,CL159*$B$4+CS158&gt;$B$2*'SFV+BESS'!$I$9,CL159*$B$4&lt;'SFV+BESS'!$I$7),$B$2*'SFV+BESS'!$I$9-CS158,IF(AND(CL159&gt;0,CL159*$B$4+CS158&gt;$B$2*'SFV+BESS'!$I$9,CL159*$B$4&gt;'SFV+BESS'!$I$7,CS158&lt;$B$2*'SFV+BESS'!$I$9),$B$2*'SFV+BESS'!$I$9-CS158,IF(AND(CL159&gt;0,CL159*$B$4+CS158&lt;=$B$2*'SFV+BESS'!$I$9,CL159&gt;'SFV+BESS'!$I$7),'SFV+BESS'!$I$7,0))))</f>
        <v>0</v>
      </c>
      <c r="CN159" s="27">
        <f>IF(AND(CL159&lt;0,CS158+CL159/$B$5&gt;$H$2,-CL159/'Carga-Descarga Año'!$B$5&lt;'SFV+BESS'!$I$7),CL159/$B$5,IF(AND(CL159&lt;0,CS158+CL159/$B$5&gt;$H$2,-CL159/'Carga-Descarga Año'!$B$5&gt;'SFV+BESS'!$I$7),-'SFV+BESS'!$I$7,IF(AND(CL159&lt;0,CS158+CL159/$B$5&lt;$H$2),-MIN('SFV+BESS'!$I$7,CS158-$H$2),0)))</f>
        <v>0</v>
      </c>
      <c r="CO159" s="33"/>
      <c r="CP159" s="33">
        <f t="shared" si="160"/>
        <v>0</v>
      </c>
      <c r="CQ159" s="27">
        <f t="shared" si="198"/>
        <v>0</v>
      </c>
      <c r="CR159" s="27">
        <f t="shared" si="161"/>
        <v>0</v>
      </c>
      <c r="CS159" s="28">
        <f>IF((CS158+CM159+CN159)&gt;=$B$2*'SFV+BESS'!$I$9, $B$2*'SFV+BESS'!$I$9, (CS158+CM159+CN159))</f>
        <v>173.61249999999998</v>
      </c>
      <c r="CT159" s="110">
        <f t="shared" si="199"/>
        <v>0</v>
      </c>
      <c r="CY159" s="251"/>
      <c r="CZ159" s="48">
        <v>6.25</v>
      </c>
      <c r="DA159" s="33">
        <f t="shared" si="178"/>
        <v>0</v>
      </c>
      <c r="DB159" s="33">
        <f>Gen_Cons_Horario!B4529</f>
        <v>0</v>
      </c>
      <c r="DC159" s="35">
        <f t="shared" si="215"/>
        <v>0</v>
      </c>
      <c r="DD159" s="116">
        <f>IF(AND(DC159&gt;0,DC159*$B$4+DJ158&lt;=$B$2*'SFV+BESS'!$I$9,DC159&lt;'SFV+BESS'!$I$7), DC159*$B$4, IF(AND(DC159&gt;0,DC159*$B$4+DJ158&gt;$B$2*'SFV+BESS'!$I$9,DC159*$B$4&lt;'SFV+BESS'!$I$7),$B$2*'SFV+BESS'!$I$9-DJ158,IF(AND(DC159&gt;0,DC159*$B$4+DJ158&gt;$B$2*'SFV+BESS'!$I$9,DC159*$B$4&gt;'SFV+BESS'!$I$7,DJ158&lt;$B$2*'SFV+BESS'!$I$9),$B$2*'SFV+BESS'!$I$9-DJ158,IF(AND(DC159&gt;0,DC159*$B$4+DJ158&lt;=$B$2*'SFV+BESS'!$I$9,DC159&gt;'SFV+BESS'!$I$7),'SFV+BESS'!$I$7,0))))</f>
        <v>0</v>
      </c>
      <c r="DE159" s="27">
        <f>IF(AND(DC159&lt;0,DJ158+DC159/$B$5&gt;$H$2,-DC159/'Carga-Descarga Año'!$B$5&lt;'SFV+BESS'!$I$7),DC159/$B$5,IF(AND(DC159&lt;0,DJ158+DC159/$B$5&gt;$H$2,-DC159/'Carga-Descarga Año'!$B$5&gt;'SFV+BESS'!$I$7),-'SFV+BESS'!$I$7,IF(AND(DC159&lt;0,DJ158+DC159/$B$5&lt;$H$2),-MIN('SFV+BESS'!$I$7,DJ158-$H$2),0)))</f>
        <v>0</v>
      </c>
      <c r="DF159" s="33"/>
      <c r="DG159" s="33">
        <f t="shared" si="162"/>
        <v>0</v>
      </c>
      <c r="DH159" s="27">
        <f t="shared" si="200"/>
        <v>0</v>
      </c>
      <c r="DI159" s="27">
        <f t="shared" si="201"/>
        <v>0</v>
      </c>
      <c r="DJ159" s="28">
        <f>IF((DJ158+DD159+DE159)&gt;=$B$2*'SFV+BESS'!$I$9, $B$2*'SFV+BESS'!$I$9, (DJ158+DD159+DE159))</f>
        <v>173.61249999999998</v>
      </c>
      <c r="DK159" s="110">
        <f t="shared" si="202"/>
        <v>0</v>
      </c>
      <c r="DP159" s="251"/>
      <c r="DQ159" s="48">
        <v>6.25</v>
      </c>
      <c r="DR159" s="33">
        <f t="shared" si="179"/>
        <v>0</v>
      </c>
      <c r="DS159" s="33">
        <f>Gen_Cons_Horario!B5273</f>
        <v>0</v>
      </c>
      <c r="DT159" s="35">
        <f t="shared" si="216"/>
        <v>0</v>
      </c>
      <c r="DU159" s="116">
        <f>IF(AND(DT159&gt;0,DT159*$B$4+EA158&lt;=$B$2*'SFV+BESS'!$I$9,DT159&lt;'SFV+BESS'!$I$7), DT159*$B$4, IF(AND(DT159&gt;0,DT159*$B$4+EA158&gt;$B$2*'SFV+BESS'!$I$9,DT159*$B$4&lt;'SFV+BESS'!$I$7),$B$2*'SFV+BESS'!$I$9-EA158,IF(AND(DT159&gt;0,DT159*$B$4+EA158&gt;$B$2*'SFV+BESS'!$I$9,DT159*$B$4&gt;'SFV+BESS'!$I$7,EA158&lt;$B$2*'SFV+BESS'!$I$9),$B$2*'SFV+BESS'!$I$9-EA158,IF(AND(DT159&gt;0,DT159*$B$4+EA158&lt;=$B$2*'SFV+BESS'!$I$9,DT159&gt;'SFV+BESS'!$I$7),'SFV+BESS'!$I$7,0))))</f>
        <v>0</v>
      </c>
      <c r="DV159" s="27">
        <f>IF(AND(DT159&lt;0,EA158+DT159/$B$5&gt;$H$2,-DT159/'Carga-Descarga Año'!$B$5&lt;'SFV+BESS'!$I$7),DT159/$B$5,IF(AND(DT159&lt;0,EA158+DT159/$B$5&gt;$H$2,-DT159/'Carga-Descarga Año'!$B$5&gt;'SFV+BESS'!$I$7),-'SFV+BESS'!$I$7,IF(AND(DT159&lt;0,EA158+DT159/$B$5&lt;$H$2),-MIN('SFV+BESS'!$I$7,EA158-$H$2),0)))</f>
        <v>0</v>
      </c>
      <c r="DW159" s="33"/>
      <c r="DX159" s="33">
        <f t="shared" si="163"/>
        <v>0</v>
      </c>
      <c r="DY159" s="27">
        <f t="shared" si="203"/>
        <v>0</v>
      </c>
      <c r="DZ159" s="27">
        <f t="shared" si="164"/>
        <v>0</v>
      </c>
      <c r="EA159" s="28">
        <f>IF((EA158+DU159+DV159)&gt;=$B$2*'SFV+BESS'!$I$9, $B$2*'SFV+BESS'!$I$9, (EA158+DU159+DV159))</f>
        <v>173.61249999999998</v>
      </c>
      <c r="EB159" s="110">
        <f t="shared" si="204"/>
        <v>0</v>
      </c>
      <c r="EG159" s="251"/>
      <c r="EH159" s="48">
        <v>6.25</v>
      </c>
      <c r="EI159" s="33">
        <f t="shared" si="180"/>
        <v>0</v>
      </c>
      <c r="EJ159" s="33">
        <f>Gen_Cons_Horario!B6017</f>
        <v>0</v>
      </c>
      <c r="EK159" s="35">
        <f t="shared" si="217"/>
        <v>0</v>
      </c>
      <c r="EL159" s="116">
        <f>IF(AND(EK159&gt;0,EK159*$B$4+ER158&lt;=$B$2*'SFV+BESS'!$I$9,EK159&lt;'SFV+BESS'!$I$7), EK159*$B$4, IF(AND(EK159&gt;0,EK159*$B$4+ER158&gt;$B$2*'SFV+BESS'!$I$9,EK159*$B$4&lt;'SFV+BESS'!$I$7),$B$2*'SFV+BESS'!$I$9-ER158,IF(AND(EK159&gt;0,EK159*$B$4+ER158&gt;$B$2*'SFV+BESS'!$I$9,EK159*$B$4&gt;'SFV+BESS'!$I$7,ER158&lt;$B$2*'SFV+BESS'!$I$9),$B$2*'SFV+BESS'!$I$9-ER158,IF(AND(EK159&gt;0,EK159*$B$4+ER158&lt;=$B$2*'SFV+BESS'!$I$9,EK159&gt;'SFV+BESS'!$I$7),'SFV+BESS'!$I$7,0))))</f>
        <v>0</v>
      </c>
      <c r="EM159" s="27">
        <f>IF(AND(EK159&lt;0,ER158+EK159/$B$5&gt;$H$2,-EK159/'Carga-Descarga Año'!$B$5&lt;'SFV+BESS'!$I$7),EK159/$B$5,IF(AND(EK159&lt;0,ER158+EK159/$B$5&gt;$H$2,-EK159/'Carga-Descarga Año'!$B$5&gt;'SFV+BESS'!$I$7),-'SFV+BESS'!$I$7,IF(AND(EK159&lt;0,ER158+EK159/$B$5&lt;$H$2),-MIN('SFV+BESS'!$I$7,ER158-$H$2),0)))</f>
        <v>0</v>
      </c>
      <c r="EN159" s="33"/>
      <c r="EO159" s="33">
        <f t="shared" si="165"/>
        <v>0</v>
      </c>
      <c r="EP159" s="27">
        <f t="shared" si="205"/>
        <v>0</v>
      </c>
      <c r="EQ159" s="27">
        <f t="shared" si="166"/>
        <v>0</v>
      </c>
      <c r="ER159" s="28">
        <f>IF((ER158+EL159+EM159)&gt;=$B$2*'SFV+BESS'!$I$9, $B$2*'SFV+BESS'!$I$9, (ER158+EL159+EM159))</f>
        <v>173.61249999999998</v>
      </c>
      <c r="ES159" s="110">
        <f t="shared" si="206"/>
        <v>0</v>
      </c>
      <c r="EX159" s="251"/>
      <c r="EY159" s="48">
        <v>6.25</v>
      </c>
      <c r="EZ159" s="33">
        <f t="shared" si="181"/>
        <v>0</v>
      </c>
      <c r="FA159" s="33">
        <f>Gen_Cons_Horario!B6737</f>
        <v>0</v>
      </c>
      <c r="FB159" s="35">
        <f t="shared" si="218"/>
        <v>0</v>
      </c>
      <c r="FC159" s="116">
        <f>IF(AND(FB159&gt;0,FB159*$B$4+FI158&lt;=$B$2*'SFV+BESS'!$I$9,FB159&lt;'SFV+BESS'!$I$7), FB159*$B$4, IF(AND(FB159&gt;0,FB159*$B$4+FI158&gt;$B$2*'SFV+BESS'!$I$9,FB159*$B$4&lt;'SFV+BESS'!$I$7),$B$2*'SFV+BESS'!$I$9-FI158,IF(AND(FB159&gt;0,FB159*$B$4+FI158&gt;$B$2*'SFV+BESS'!$I$9,FB159*$B$4&gt;'SFV+BESS'!$I$7,FI158&lt;$B$2*'SFV+BESS'!$I$9),$B$2*'SFV+BESS'!$I$9-FI158,IF(AND(FB159&gt;0,FB159*$B$4+FI158&lt;=$B$2*'SFV+BESS'!$I$9,FB159&gt;'SFV+BESS'!$I$7),'SFV+BESS'!$I$7,0))))</f>
        <v>0</v>
      </c>
      <c r="FD159" s="27">
        <f>IF(AND(FB159&lt;0,FI158+FB159/$B$5&gt;$H$2,-FB159/'Carga-Descarga Año'!$B$5&lt;'SFV+BESS'!$I$7),FB159/$B$5,IF(AND(FB159&lt;0,FI158+FB159/$B$5&gt;$H$2,-FB159/'Carga-Descarga Año'!$B$5&gt;'SFV+BESS'!$I$7),-'SFV+BESS'!$I$7,IF(AND(FB159&lt;0,FI158+FB159/$B$5&lt;$H$2),-MIN('SFV+BESS'!$I$7,FI158-$H$2),0)))</f>
        <v>0</v>
      </c>
      <c r="FE159" s="33"/>
      <c r="FF159" s="33">
        <f t="shared" si="167"/>
        <v>0</v>
      </c>
      <c r="FG159" s="27">
        <f t="shared" si="207"/>
        <v>0</v>
      </c>
      <c r="FH159" s="27">
        <f t="shared" si="168"/>
        <v>0</v>
      </c>
      <c r="FI159" s="28">
        <f>IF((FI158+FC159+FD159)&gt;=$B$2*'SFV+BESS'!$I$9, $B$2*'SFV+BESS'!$I$9, (FI158+FC159+FD159))</f>
        <v>173.61249999999998</v>
      </c>
      <c r="FJ159" s="110">
        <f t="shared" si="208"/>
        <v>0</v>
      </c>
      <c r="FO159" s="251"/>
      <c r="FP159" s="48">
        <v>6.25</v>
      </c>
      <c r="FQ159" s="33">
        <f t="shared" si="182"/>
        <v>1.7899719636822458</v>
      </c>
      <c r="FR159" s="33">
        <f>Gen_Cons_Horario!B7481</f>
        <v>0</v>
      </c>
      <c r="FS159" s="35">
        <f t="shared" si="219"/>
        <v>1.7899719636822458</v>
      </c>
      <c r="FT159" s="116">
        <f>IF(AND(FS159&gt;0,FS159*$B$4+FZ158&lt;=$B$2*'SFV+BESS'!$I$9,FS159&lt;'SFV+BESS'!$I$7), FS159*$B$4, IF(AND(FS159&gt;0,FS159*$B$4+FZ158&gt;$B$2*'SFV+BESS'!$I$9,FS159*$B$4&lt;'SFV+BESS'!$I$7),$B$2*'SFV+BESS'!$I$9-FZ158,IF(AND(FS159&gt;0,FS159*$B$4+FZ158&gt;$B$2*'SFV+BESS'!$I$9,FS159*$B$4&gt;'SFV+BESS'!$I$7,FZ158&lt;$B$2*'SFV+BESS'!$I$9),$B$2*'SFV+BESS'!$I$9-FZ158,IF(AND(FS159&gt;0,FS159*$B$4+FZ158&lt;=$B$2*'SFV+BESS'!$I$9,FS159&gt;'SFV+BESS'!$I$7),'SFV+BESS'!$I$7,0))))</f>
        <v>0</v>
      </c>
      <c r="FU159" s="27">
        <f>IF(AND(FS159&lt;0,FZ158+FS159/$B$5&gt;$H$2,-FS159/'Carga-Descarga Año'!$B$5&lt;'SFV+BESS'!$I$7),FS159/$B$5,IF(AND(FS159&lt;0,FZ158+FS159/$B$5&gt;$H$2,-FS159/'Carga-Descarga Año'!$B$5&gt;'SFV+BESS'!$I$7),-'SFV+BESS'!$I$7,IF(AND(FS159&lt;0,FZ158+FS159/$B$5&lt;$H$2),-MIN('SFV+BESS'!$I$7,FZ158-$H$2),0)))</f>
        <v>0</v>
      </c>
      <c r="FV159" s="33"/>
      <c r="FW159" s="33">
        <f t="shared" si="169"/>
        <v>0</v>
      </c>
      <c r="FX159" s="27">
        <f t="shared" si="209"/>
        <v>0</v>
      </c>
      <c r="FY159" s="27">
        <f t="shared" si="170"/>
        <v>0</v>
      </c>
      <c r="FZ159" s="28">
        <f>IF((FZ158+FT159+FU159)&gt;=$B$2*'SFV+BESS'!$I$9, $B$2*'SFV+BESS'!$I$9, (FZ158+FT159+FU159))</f>
        <v>173.61249999999998</v>
      </c>
      <c r="GA159" s="110">
        <f t="shared" si="210"/>
        <v>1.7899719636822458</v>
      </c>
      <c r="GF159" s="251"/>
      <c r="GG159" s="48">
        <v>6.25</v>
      </c>
      <c r="GH159" s="33">
        <f t="shared" si="183"/>
        <v>3.3744743042418284</v>
      </c>
      <c r="GI159" s="33">
        <f>Gen_Cons_Horario!B8201</f>
        <v>0</v>
      </c>
      <c r="GJ159" s="35">
        <f t="shared" si="225"/>
        <v>3.3744743042418284</v>
      </c>
      <c r="GK159" s="116">
        <f>IF(AND(GJ159&gt;0,GJ159*$B$4+GQ158&lt;=$B$2*'SFV+BESS'!$I$9,GJ159&lt;'SFV+BESS'!$I$7), GJ159*$B$4, IF(AND(GJ159&gt;0,GJ159*$B$4+GQ158&gt;$B$2*'SFV+BESS'!$I$9,GJ159*$B$4&lt;'SFV+BESS'!$I$7),$B$2*'SFV+BESS'!$I$9-GQ158,IF(AND(GJ159&gt;0,GJ159*$B$4+GQ158&gt;$B$2*'SFV+BESS'!$I$9,GJ159*$B$4&gt;'SFV+BESS'!$I$7,GQ158&lt;$B$2*'SFV+BESS'!$I$9),$B$2*'SFV+BESS'!$I$9-GQ158,IF(AND(GJ159&gt;0,GJ159*$B$4+GQ158&lt;=$B$2*'SFV+BESS'!$I$9,GJ159&gt;'SFV+BESS'!$I$7),'SFV+BESS'!$I$7,0))))</f>
        <v>0</v>
      </c>
      <c r="GL159" s="27">
        <f>IF(AND(GJ159&lt;0,GQ158+GJ159/$B$5&gt;$H$2,-GJ159/'Carga-Descarga Año'!$B$5&lt;'SFV+BESS'!$I$7),GJ159/$B$5,IF(AND(GJ159&lt;0,GQ158+GJ159/$B$5&gt;$H$2,-GJ159/'Carga-Descarga Año'!$B$5&gt;'SFV+BESS'!$I$7),-'SFV+BESS'!$I$7,IF(AND(GJ159&lt;0,GQ158+GJ159/$B$5&lt;$H$2),-MIN('SFV+BESS'!$I$7,GQ158-$H$2),0)))</f>
        <v>0</v>
      </c>
      <c r="GM159" s="33"/>
      <c r="GN159" s="33">
        <f t="shared" si="171"/>
        <v>0</v>
      </c>
      <c r="GO159" s="27">
        <f t="shared" si="211"/>
        <v>0</v>
      </c>
      <c r="GP159" s="27">
        <f t="shared" si="172"/>
        <v>0</v>
      </c>
      <c r="GQ159" s="28">
        <f>IF((GQ158+GK159+GL159)&gt;=$B$2*'SFV+BESS'!$I$9, $B$2*'SFV+BESS'!$I$9, (GQ158+GK159+GL159))</f>
        <v>173.61249999999998</v>
      </c>
      <c r="GR159" s="110">
        <f t="shared" si="212"/>
        <v>3.3744743042418284</v>
      </c>
    </row>
    <row r="160" spans="1:200">
      <c r="A160" s="249"/>
      <c r="B160" s="48">
        <v>6.2916666666666696</v>
      </c>
      <c r="C160" s="38">
        <f t="shared" si="154"/>
        <v>31.909413679744592</v>
      </c>
      <c r="D160" s="2">
        <f>Gen_Cons_Horario!B186</f>
        <v>0</v>
      </c>
      <c r="E160" s="140">
        <f t="shared" si="184"/>
        <v>31.909413679744592</v>
      </c>
      <c r="F160" s="116">
        <f>IF(AND(E160&gt;0,E160*$B$4+L159&lt;=$B$2*'SFV+BESS'!$I$9,E160&lt;'SFV+BESS'!$I$7), E160*$B$4, IF(AND(E160&gt;0,E160*$B$4+L159&gt;$B$2*'SFV+BESS'!$I$9,E160*$B$4&lt;'SFV+BESS'!$I$7),$B$2*'SFV+BESS'!$I$9-L159,IF(AND(E160&gt;0,E160*$B$4+L159&gt;$B$2*'SFV+BESS'!$I$9,E160*$B$4&gt;'SFV+BESS'!$I$7,L159&lt;$B$2*'SFV+BESS'!$I$9),$B$2*'SFV+BESS'!$I$9-L159,IF(AND(E160&gt;0,E160*$B$4+L159&lt;=$B$2*'SFV+BESS'!$I$9,E160&gt;'SFV+BESS'!$I$7),'SFV+BESS'!$I$7,0))))</f>
        <v>30.313942995757362</v>
      </c>
      <c r="G160" s="27">
        <f>IF(AND(E160&lt;0,L159+E160/$B$5&gt;$H$2,-E160/'Carga-Descarga Año'!$B$5&lt;'SFV+BESS'!$I$7),E160/$B$5,IF(AND(E160&lt;0,L159+E160/$B$5&gt;$H$2,-E160/'Carga-Descarga Año'!$B$5&gt;'SFV+BESS'!$I$7),-'SFV+BESS'!$I$7,IF(AND(E160&lt;0,L159+E160/$B$5&lt;$H$2),-MIN('SFV+BESS'!$I$7,L159-$H$2),0)))</f>
        <v>0</v>
      </c>
      <c r="I160" s="38">
        <f t="shared" si="185"/>
        <v>0</v>
      </c>
      <c r="J160" s="27">
        <f t="shared" si="187"/>
        <v>0</v>
      </c>
      <c r="K160" s="27">
        <f t="shared" si="186"/>
        <v>0</v>
      </c>
      <c r="L160" s="28">
        <f>IF((L159+F160+G160)&gt;=$B$2*'SFV+BESS'!$I$9, $B$2*'SFV+BESS'!$I$9, (L159+F160+G160))</f>
        <v>91.426365112820108</v>
      </c>
      <c r="M160" s="110">
        <f t="shared" si="188"/>
        <v>0</v>
      </c>
      <c r="R160" s="251"/>
      <c r="S160" s="48">
        <v>6.2916666666666696</v>
      </c>
      <c r="T160" s="2">
        <f t="shared" si="173"/>
        <v>11.29025511961377</v>
      </c>
      <c r="U160" s="2">
        <f>Gen_Cons_Horario!B930</f>
        <v>0</v>
      </c>
      <c r="V160" s="35">
        <f t="shared" si="220"/>
        <v>11.29025511961377</v>
      </c>
      <c r="W160" s="116">
        <f>IF(AND(V160&gt;0,V160*$B$4+AC159&lt;=$B$2*'SFV+BESS'!$I$9,V160&lt;'SFV+BESS'!$I$7), V160*$B$4, IF(AND(V160&gt;0,V160*$B$4+AC159&gt;$B$2*'SFV+BESS'!$I$9,V160*$B$4&lt;'SFV+BESS'!$I$7),$B$2*'SFV+BESS'!$I$9-AC159,IF(AND(V160&gt;0,V160*$B$4+AC159&gt;$B$2*'SFV+BESS'!$I$9,V160*$B$4&gt;'SFV+BESS'!$I$7,AC159&lt;$B$2*'SFV+BESS'!$I$9),$B$2*'SFV+BESS'!$I$9-AC159,IF(AND(V160&gt;0,V160*$B$4+AC159&lt;=$B$2*'SFV+BESS'!$I$9,V160&gt;'SFV+BESS'!$I$7),'SFV+BESS'!$I$7,0))))</f>
        <v>10.725742363633081</v>
      </c>
      <c r="X160" s="27">
        <f>IF(AND(V160&lt;0,AC159+V160/$B$5&gt;$H$2,-V160/'Carga-Descarga Año'!$B$5&lt;'SFV+BESS'!$I$7),V160/$B$5,IF(AND(V160&lt;0,AC159+V160/$B$5&gt;$H$2,-V160/'Carga-Descarga Año'!$B$5&gt;'SFV+BESS'!$I$7),-'SFV+BESS'!$I$7,IF(AND(V160&lt;0,AC159+V160/$B$5&lt;$H$2),-MIN('SFV+BESS'!$I$7,AC159-$H$2),0)))</f>
        <v>0</v>
      </c>
      <c r="Z160" s="33">
        <f t="shared" si="214"/>
        <v>0</v>
      </c>
      <c r="AA160" s="27">
        <f t="shared" si="189"/>
        <v>0</v>
      </c>
      <c r="AB160" s="27">
        <f t="shared" si="213"/>
        <v>0</v>
      </c>
      <c r="AC160" s="28">
        <f>IF((AC159+W160+X160)&gt;=$B$2*'SFV+BESS'!$I$9, $B$2*'SFV+BESS'!$I$9, (AC159+W160+X160))</f>
        <v>99.962171300596992</v>
      </c>
      <c r="AD160" s="110">
        <f t="shared" si="190"/>
        <v>0</v>
      </c>
      <c r="AI160" s="251"/>
      <c r="AJ160" s="48">
        <v>6.2916666666666696</v>
      </c>
      <c r="AK160" s="52">
        <f t="shared" si="174"/>
        <v>0</v>
      </c>
      <c r="AL160" s="33">
        <f>Gen_Cons_Horario!B1602</f>
        <v>0</v>
      </c>
      <c r="AM160" s="35">
        <f t="shared" si="221"/>
        <v>0</v>
      </c>
      <c r="AN160" s="116">
        <f>IF(AND(AM160&gt;0,AM160*$B$4+AT159&lt;=$B$2*'SFV+BESS'!$I$9,AM160&lt;'SFV+BESS'!$I$7), AM160*$B$4, IF(AND(AM160&gt;0,AM160*$B$4+AT159&gt;$B$2*'SFV+BESS'!$I$9,AM160*$B$4&lt;'SFV+BESS'!$I$7),$B$2*'SFV+BESS'!$I$9-AT159,IF(AND(AM160&gt;0,AM160*$B$4+AT159&gt;$B$2*'SFV+BESS'!$I$9,AM160*$B$4&gt;'SFV+BESS'!$I$7,AT159&lt;$B$2*'SFV+BESS'!$I$9),$B$2*'SFV+BESS'!$I$9-AT159,IF(AND(AM160&gt;0,AM160*$B$4+AT159&lt;=$B$2*'SFV+BESS'!$I$9,AM160&gt;'SFV+BESS'!$I$7),'SFV+BESS'!$I$7,0))))</f>
        <v>0</v>
      </c>
      <c r="AO160" s="27">
        <f>IF(AND(AM160&lt;0,AT159+AM160/$B$5&gt;$H$2,-AM160/'Carga-Descarga Año'!$B$5&lt;'SFV+BESS'!$I$7),AM160/$B$5,IF(AND(AM160&lt;0,AT159+AM160/$B$5&gt;$H$2,-AM160/'Carga-Descarga Año'!$B$5&gt;'SFV+BESS'!$I$7),-'SFV+BESS'!$I$7,IF(AND(AM160&lt;0,AT159+AM160/$B$5&lt;$H$2),-MIN('SFV+BESS'!$I$7,AT159-$H$2),0)))</f>
        <v>0</v>
      </c>
      <c r="AP160" s="33"/>
      <c r="AQ160" s="33">
        <f t="shared" si="155"/>
        <v>0</v>
      </c>
      <c r="AR160" s="27">
        <f t="shared" si="191"/>
        <v>0</v>
      </c>
      <c r="AS160" s="27">
        <f t="shared" si="156"/>
        <v>0</v>
      </c>
      <c r="AT160" s="28">
        <f>IF((AT159+AN160+AO160)&gt;=$B$2*'SFV+BESS'!$I$9, $B$2*'SFV+BESS'!$I$9, (AT159+AN160+AO160))</f>
        <v>173.61249999999998</v>
      </c>
      <c r="AU160" s="110">
        <f t="shared" si="192"/>
        <v>0</v>
      </c>
      <c r="AZ160" s="251"/>
      <c r="BA160" s="48">
        <v>6.2916666666666696</v>
      </c>
      <c r="BB160" s="33">
        <f t="shared" si="175"/>
        <v>0</v>
      </c>
      <c r="BC160" s="33">
        <f>Gen_Cons_Horario!B2346</f>
        <v>0</v>
      </c>
      <c r="BD160" s="35">
        <f t="shared" si="222"/>
        <v>0</v>
      </c>
      <c r="BE160" s="116">
        <f>IF(AND(BD160&gt;0,BD160*$B$4+BK159&lt;=$B$2*'SFV+BESS'!$I$9,BD160&lt;'SFV+BESS'!$I$7), BD160*$B$4, IF(AND(BD160&gt;0,BD160*$B$4+BK159&gt;$B$2*'SFV+BESS'!$I$9,BD160*$B$4&lt;'SFV+BESS'!$I$7),$B$2*'SFV+BESS'!$I$9-BK159,IF(AND(BD160&gt;0,BD160*$B$4+BK159&gt;$B$2*'SFV+BESS'!$I$9,BD160*$B$4&gt;'SFV+BESS'!$I$7,BK159&lt;$B$2*'SFV+BESS'!$I$9),$B$2*'SFV+BESS'!$I$9-BK159,IF(AND(BD160&gt;0,BD160*$B$4+BK159&lt;=$B$2*'SFV+BESS'!$I$9,BD160&gt;'SFV+BESS'!$I$7),'SFV+BESS'!$I$7,0))))</f>
        <v>0</v>
      </c>
      <c r="BF160" s="27">
        <f>IF(AND(BD160&lt;0,BK159+BD160/$B$5&gt;$H$2,-BD160/'Carga-Descarga Año'!$B$5&lt;'SFV+BESS'!$I$7),BD160/$B$5,IF(AND(BD160&lt;0,BK159+BD160/$B$5&gt;$H$2,-BD160/'Carga-Descarga Año'!$B$5&gt;'SFV+BESS'!$I$7),-'SFV+BESS'!$I$7,IF(AND(BD160&lt;0,BK159+BD160/$B$5&lt;$H$2),-MIN('SFV+BESS'!$I$7,BK159-$H$2),0)))</f>
        <v>0</v>
      </c>
      <c r="BG160" s="33"/>
      <c r="BH160" s="33">
        <f t="shared" si="157"/>
        <v>0</v>
      </c>
      <c r="BI160" s="27">
        <f t="shared" si="193"/>
        <v>0</v>
      </c>
      <c r="BJ160" s="27">
        <f t="shared" si="158"/>
        <v>0</v>
      </c>
      <c r="BK160" s="28">
        <f>IF((BK159+BE160+BF160)&gt;=$B$2*'SFV+BESS'!$I$9, $B$2*'SFV+BESS'!$I$9, (BK159+BE160+BF160))</f>
        <v>173.61249999999998</v>
      </c>
      <c r="BL160" s="110">
        <f t="shared" si="194"/>
        <v>0</v>
      </c>
      <c r="BQ160" s="251"/>
      <c r="BR160" s="48">
        <v>6.2916666666666696</v>
      </c>
      <c r="BS160" s="33">
        <f t="shared" si="176"/>
        <v>0</v>
      </c>
      <c r="BT160" s="33">
        <f>Gen_Cons_Horario!B3066</f>
        <v>0</v>
      </c>
      <c r="BU160" s="35">
        <f t="shared" si="223"/>
        <v>0</v>
      </c>
      <c r="BV160" s="116">
        <f>IF(AND(BU160&gt;0,BU160*$B$4+CB159&lt;=$B$2*'SFV+BESS'!$I$9,BU160&lt;'SFV+BESS'!$I$7), BU160*$B$4, IF(AND(BU160&gt;0,BU160*$B$4+CB159&gt;$B$2*'SFV+BESS'!$I$9,BU160*$B$4&lt;'SFV+BESS'!$I$7),$B$2*'SFV+BESS'!$I$9-CB159,IF(AND(BU160&gt;0,BU160*$B$4+CB159&gt;$B$2*'SFV+BESS'!$I$9,BU160*$B$4&gt;'SFV+BESS'!$I$7,CB159&lt;$B$2*'SFV+BESS'!$I$9),$B$2*'SFV+BESS'!$I$9-CB159,IF(AND(BU160&gt;0,BU160*$B$4+CB159&lt;=$B$2*'SFV+BESS'!$I$9,BU160&gt;'SFV+BESS'!$I$7),'SFV+BESS'!$I$7,0))))</f>
        <v>0</v>
      </c>
      <c r="BW160" s="27">
        <f>IF(AND(BU160&lt;0,CB159+BU160/$B$5&gt;$H$2,-BU160/'Carga-Descarga Año'!$B$5&lt;'SFV+BESS'!$I$7),BU160/$B$5,IF(AND(BU160&lt;0,CB159+BU160/$B$5&gt;$H$2,-BU160/'Carga-Descarga Año'!$B$5&gt;'SFV+BESS'!$I$7),-'SFV+BESS'!$I$7,IF(AND(BU160&lt;0,CB159+BU160/$B$5&lt;$H$2),-MIN('SFV+BESS'!$I$7,CB159-$H$2),0)))</f>
        <v>0</v>
      </c>
      <c r="BX160" s="33"/>
      <c r="BY160" s="33">
        <f t="shared" si="159"/>
        <v>0</v>
      </c>
      <c r="BZ160" s="27">
        <f t="shared" si="195"/>
        <v>0</v>
      </c>
      <c r="CA160" s="27">
        <f t="shared" si="196"/>
        <v>0</v>
      </c>
      <c r="CB160" s="28">
        <f>IF((CB159+BV160+BW160)&gt;=$B$2*'SFV+BESS'!$I$9, $B$2*'SFV+BESS'!$I$9, (CB159+BV160+BW160))</f>
        <v>173.61249999999998</v>
      </c>
      <c r="CC160" s="110">
        <f t="shared" si="197"/>
        <v>0</v>
      </c>
      <c r="CH160" s="251"/>
      <c r="CI160" s="48">
        <v>6.2916666666666696</v>
      </c>
      <c r="CJ160" s="33">
        <f t="shared" si="177"/>
        <v>0</v>
      </c>
      <c r="CK160" s="33">
        <f>Gen_Cons_Horario!B3810</f>
        <v>0</v>
      </c>
      <c r="CL160" s="35">
        <f t="shared" si="224"/>
        <v>0</v>
      </c>
      <c r="CM160" s="116">
        <f>IF(AND(CL160&gt;0,CL160*$B$4+CS159&lt;=$B$2*'SFV+BESS'!$I$9,CL160&lt;'SFV+BESS'!$I$7), CL160*$B$4, IF(AND(CL160&gt;0,CL160*$B$4+CS159&gt;$B$2*'SFV+BESS'!$I$9,CL160*$B$4&lt;'SFV+BESS'!$I$7),$B$2*'SFV+BESS'!$I$9-CS159,IF(AND(CL160&gt;0,CL160*$B$4+CS159&gt;$B$2*'SFV+BESS'!$I$9,CL160*$B$4&gt;'SFV+BESS'!$I$7,CS159&lt;$B$2*'SFV+BESS'!$I$9),$B$2*'SFV+BESS'!$I$9-CS159,IF(AND(CL160&gt;0,CL160*$B$4+CS159&lt;=$B$2*'SFV+BESS'!$I$9,CL160&gt;'SFV+BESS'!$I$7),'SFV+BESS'!$I$7,0))))</f>
        <v>0</v>
      </c>
      <c r="CN160" s="27">
        <f>IF(AND(CL160&lt;0,CS159+CL160/$B$5&gt;$H$2,-CL160/'Carga-Descarga Año'!$B$5&lt;'SFV+BESS'!$I$7),CL160/$B$5,IF(AND(CL160&lt;0,CS159+CL160/$B$5&gt;$H$2,-CL160/'Carga-Descarga Año'!$B$5&gt;'SFV+BESS'!$I$7),-'SFV+BESS'!$I$7,IF(AND(CL160&lt;0,CS159+CL160/$B$5&lt;$H$2),-MIN('SFV+BESS'!$I$7,CS159-$H$2),0)))</f>
        <v>0</v>
      </c>
      <c r="CO160" s="33"/>
      <c r="CP160" s="33">
        <f t="shared" si="160"/>
        <v>0</v>
      </c>
      <c r="CQ160" s="27">
        <f t="shared" si="198"/>
        <v>0</v>
      </c>
      <c r="CR160" s="27">
        <f t="shared" si="161"/>
        <v>0</v>
      </c>
      <c r="CS160" s="28">
        <f>IF((CS159+CM160+CN160)&gt;=$B$2*'SFV+BESS'!$I$9, $B$2*'SFV+BESS'!$I$9, (CS159+CM160+CN160))</f>
        <v>173.61249999999998</v>
      </c>
      <c r="CT160" s="110">
        <f t="shared" si="199"/>
        <v>0</v>
      </c>
      <c r="CY160" s="251"/>
      <c r="CZ160" s="48">
        <v>6.2916666666666696</v>
      </c>
      <c r="DA160" s="33">
        <f t="shared" si="178"/>
        <v>0</v>
      </c>
      <c r="DB160" s="33">
        <f>Gen_Cons_Horario!B4530</f>
        <v>0</v>
      </c>
      <c r="DC160" s="35">
        <f t="shared" si="215"/>
        <v>0</v>
      </c>
      <c r="DD160" s="116">
        <f>IF(AND(DC160&gt;0,DC160*$B$4+DJ159&lt;=$B$2*'SFV+BESS'!$I$9,DC160&lt;'SFV+BESS'!$I$7), DC160*$B$4, IF(AND(DC160&gt;0,DC160*$B$4+DJ159&gt;$B$2*'SFV+BESS'!$I$9,DC160*$B$4&lt;'SFV+BESS'!$I$7),$B$2*'SFV+BESS'!$I$9-DJ159,IF(AND(DC160&gt;0,DC160*$B$4+DJ159&gt;$B$2*'SFV+BESS'!$I$9,DC160*$B$4&gt;'SFV+BESS'!$I$7,DJ159&lt;$B$2*'SFV+BESS'!$I$9),$B$2*'SFV+BESS'!$I$9-DJ159,IF(AND(DC160&gt;0,DC160*$B$4+DJ159&lt;=$B$2*'SFV+BESS'!$I$9,DC160&gt;'SFV+BESS'!$I$7),'SFV+BESS'!$I$7,0))))</f>
        <v>0</v>
      </c>
      <c r="DE160" s="27">
        <f>IF(AND(DC160&lt;0,DJ159+DC160/$B$5&gt;$H$2,-DC160/'Carga-Descarga Año'!$B$5&lt;'SFV+BESS'!$I$7),DC160/$B$5,IF(AND(DC160&lt;0,DJ159+DC160/$B$5&gt;$H$2,-DC160/'Carga-Descarga Año'!$B$5&gt;'SFV+BESS'!$I$7),-'SFV+BESS'!$I$7,IF(AND(DC160&lt;0,DJ159+DC160/$B$5&lt;$H$2),-MIN('SFV+BESS'!$I$7,DJ159-$H$2),0)))</f>
        <v>0</v>
      </c>
      <c r="DF160" s="33"/>
      <c r="DG160" s="33">
        <f t="shared" si="162"/>
        <v>0</v>
      </c>
      <c r="DH160" s="27">
        <f t="shared" si="200"/>
        <v>0</v>
      </c>
      <c r="DI160" s="27">
        <f t="shared" si="201"/>
        <v>0</v>
      </c>
      <c r="DJ160" s="28">
        <f>IF((DJ159+DD160+DE160)&gt;=$B$2*'SFV+BESS'!$I$9, $B$2*'SFV+BESS'!$I$9, (DJ159+DD160+DE160))</f>
        <v>173.61249999999998</v>
      </c>
      <c r="DK160" s="110">
        <f t="shared" si="202"/>
        <v>0</v>
      </c>
      <c r="DP160" s="251"/>
      <c r="DQ160" s="48">
        <v>6.2916666666666696</v>
      </c>
      <c r="DR160" s="33">
        <f t="shared" si="179"/>
        <v>0</v>
      </c>
      <c r="DS160" s="33">
        <f>Gen_Cons_Horario!B5274</f>
        <v>0</v>
      </c>
      <c r="DT160" s="35">
        <f t="shared" si="216"/>
        <v>0</v>
      </c>
      <c r="DU160" s="116">
        <f>IF(AND(DT160&gt;0,DT160*$B$4+EA159&lt;=$B$2*'SFV+BESS'!$I$9,DT160&lt;'SFV+BESS'!$I$7), DT160*$B$4, IF(AND(DT160&gt;0,DT160*$B$4+EA159&gt;$B$2*'SFV+BESS'!$I$9,DT160*$B$4&lt;'SFV+BESS'!$I$7),$B$2*'SFV+BESS'!$I$9-EA159,IF(AND(DT160&gt;0,DT160*$B$4+EA159&gt;$B$2*'SFV+BESS'!$I$9,DT160*$B$4&gt;'SFV+BESS'!$I$7,EA159&lt;$B$2*'SFV+BESS'!$I$9),$B$2*'SFV+BESS'!$I$9-EA159,IF(AND(DT160&gt;0,DT160*$B$4+EA159&lt;=$B$2*'SFV+BESS'!$I$9,DT160&gt;'SFV+BESS'!$I$7),'SFV+BESS'!$I$7,0))))</f>
        <v>0</v>
      </c>
      <c r="DV160" s="27">
        <f>IF(AND(DT160&lt;0,EA159+DT160/$B$5&gt;$H$2,-DT160/'Carga-Descarga Año'!$B$5&lt;'SFV+BESS'!$I$7),DT160/$B$5,IF(AND(DT160&lt;0,EA159+DT160/$B$5&gt;$H$2,-DT160/'Carga-Descarga Año'!$B$5&gt;'SFV+BESS'!$I$7),-'SFV+BESS'!$I$7,IF(AND(DT160&lt;0,EA159+DT160/$B$5&lt;$H$2),-MIN('SFV+BESS'!$I$7,EA159-$H$2),0)))</f>
        <v>0</v>
      </c>
      <c r="DW160" s="33"/>
      <c r="DX160" s="33">
        <f t="shared" si="163"/>
        <v>0</v>
      </c>
      <c r="DY160" s="27">
        <f t="shared" si="203"/>
        <v>0</v>
      </c>
      <c r="DZ160" s="27">
        <f t="shared" si="164"/>
        <v>0</v>
      </c>
      <c r="EA160" s="28">
        <f>IF((EA159+DU160+DV160)&gt;=$B$2*'SFV+BESS'!$I$9, $B$2*'SFV+BESS'!$I$9, (EA159+DU160+DV160))</f>
        <v>173.61249999999998</v>
      </c>
      <c r="EB160" s="110">
        <f t="shared" si="204"/>
        <v>0</v>
      </c>
      <c r="EG160" s="251"/>
      <c r="EH160" s="48">
        <v>6.2916666666666696</v>
      </c>
      <c r="EI160" s="33">
        <f t="shared" si="180"/>
        <v>0</v>
      </c>
      <c r="EJ160" s="33">
        <f>Gen_Cons_Horario!B6018</f>
        <v>0</v>
      </c>
      <c r="EK160" s="35">
        <f t="shared" si="217"/>
        <v>0</v>
      </c>
      <c r="EL160" s="116">
        <f>IF(AND(EK160&gt;0,EK160*$B$4+ER159&lt;=$B$2*'SFV+BESS'!$I$9,EK160&lt;'SFV+BESS'!$I$7), EK160*$B$4, IF(AND(EK160&gt;0,EK160*$B$4+ER159&gt;$B$2*'SFV+BESS'!$I$9,EK160*$B$4&lt;'SFV+BESS'!$I$7),$B$2*'SFV+BESS'!$I$9-ER159,IF(AND(EK160&gt;0,EK160*$B$4+ER159&gt;$B$2*'SFV+BESS'!$I$9,EK160*$B$4&gt;'SFV+BESS'!$I$7,ER159&lt;$B$2*'SFV+BESS'!$I$9),$B$2*'SFV+BESS'!$I$9-ER159,IF(AND(EK160&gt;0,EK160*$B$4+ER159&lt;=$B$2*'SFV+BESS'!$I$9,EK160&gt;'SFV+BESS'!$I$7),'SFV+BESS'!$I$7,0))))</f>
        <v>0</v>
      </c>
      <c r="EM160" s="27">
        <f>IF(AND(EK160&lt;0,ER159+EK160/$B$5&gt;$H$2,-EK160/'Carga-Descarga Año'!$B$5&lt;'SFV+BESS'!$I$7),EK160/$B$5,IF(AND(EK160&lt;0,ER159+EK160/$B$5&gt;$H$2,-EK160/'Carga-Descarga Año'!$B$5&gt;'SFV+BESS'!$I$7),-'SFV+BESS'!$I$7,IF(AND(EK160&lt;0,ER159+EK160/$B$5&lt;$H$2),-MIN('SFV+BESS'!$I$7,ER159-$H$2),0)))</f>
        <v>0</v>
      </c>
      <c r="EN160" s="33"/>
      <c r="EO160" s="33">
        <f t="shared" si="165"/>
        <v>0</v>
      </c>
      <c r="EP160" s="27">
        <f t="shared" si="205"/>
        <v>0</v>
      </c>
      <c r="EQ160" s="27">
        <f t="shared" si="166"/>
        <v>0</v>
      </c>
      <c r="ER160" s="28">
        <f>IF((ER159+EL160+EM160)&gt;=$B$2*'SFV+BESS'!$I$9, $B$2*'SFV+BESS'!$I$9, (ER159+EL160+EM160))</f>
        <v>173.61249999999998</v>
      </c>
      <c r="ES160" s="110">
        <f t="shared" si="206"/>
        <v>0</v>
      </c>
      <c r="EX160" s="251"/>
      <c r="EY160" s="48">
        <v>6.2916666666666696</v>
      </c>
      <c r="EZ160" s="33">
        <f t="shared" si="181"/>
        <v>20.231242549735406</v>
      </c>
      <c r="FA160" s="33">
        <f>Gen_Cons_Horario!B6738</f>
        <v>0</v>
      </c>
      <c r="FB160" s="35">
        <f t="shared" si="218"/>
        <v>20.231242549735406</v>
      </c>
      <c r="FC160" s="116">
        <f>IF(AND(FB160&gt;0,FB160*$B$4+FI159&lt;=$B$2*'SFV+BESS'!$I$9,FB160&lt;'SFV+BESS'!$I$7), FB160*$B$4, IF(AND(FB160&gt;0,FB160*$B$4+FI159&gt;$B$2*'SFV+BESS'!$I$9,FB160*$B$4&lt;'SFV+BESS'!$I$7),$B$2*'SFV+BESS'!$I$9-FI159,IF(AND(FB160&gt;0,FB160*$B$4+FI159&gt;$B$2*'SFV+BESS'!$I$9,FB160*$B$4&gt;'SFV+BESS'!$I$7,FI159&lt;$B$2*'SFV+BESS'!$I$9),$B$2*'SFV+BESS'!$I$9-FI159,IF(AND(FB160&gt;0,FB160*$B$4+FI159&lt;=$B$2*'SFV+BESS'!$I$9,FB160&gt;'SFV+BESS'!$I$7),'SFV+BESS'!$I$7,0))))</f>
        <v>0</v>
      </c>
      <c r="FD160" s="27">
        <f>IF(AND(FB160&lt;0,FI159+FB160/$B$5&gt;$H$2,-FB160/'Carga-Descarga Año'!$B$5&lt;'SFV+BESS'!$I$7),FB160/$B$5,IF(AND(FB160&lt;0,FI159+FB160/$B$5&gt;$H$2,-FB160/'Carga-Descarga Año'!$B$5&gt;'SFV+BESS'!$I$7),-'SFV+BESS'!$I$7,IF(AND(FB160&lt;0,FI159+FB160/$B$5&lt;$H$2),-MIN('SFV+BESS'!$I$7,FI159-$H$2),0)))</f>
        <v>0</v>
      </c>
      <c r="FE160" s="33"/>
      <c r="FF160" s="33">
        <f t="shared" si="167"/>
        <v>0</v>
      </c>
      <c r="FG160" s="27">
        <f t="shared" si="207"/>
        <v>0</v>
      </c>
      <c r="FH160" s="27">
        <f t="shared" si="168"/>
        <v>0</v>
      </c>
      <c r="FI160" s="28">
        <f>IF((FI159+FC160+FD160)&gt;=$B$2*'SFV+BESS'!$I$9, $B$2*'SFV+BESS'!$I$9, (FI159+FC160+FD160))</f>
        <v>173.61249999999998</v>
      </c>
      <c r="FJ160" s="110">
        <f t="shared" si="208"/>
        <v>20.231242549735406</v>
      </c>
      <c r="FO160" s="251"/>
      <c r="FP160" s="48">
        <v>6.2916666666666696</v>
      </c>
      <c r="FQ160" s="33">
        <f t="shared" si="182"/>
        <v>47.678344123536192</v>
      </c>
      <c r="FR160" s="33">
        <f>Gen_Cons_Horario!B7482</f>
        <v>0</v>
      </c>
      <c r="FS160" s="35">
        <f t="shared" si="219"/>
        <v>47.678344123536192</v>
      </c>
      <c r="FT160" s="116">
        <f>IF(AND(FS160&gt;0,FS160*$B$4+FZ159&lt;=$B$2*'SFV+BESS'!$I$9,FS160&lt;'SFV+BESS'!$I$7), FS160*$B$4, IF(AND(FS160&gt;0,FS160*$B$4+FZ159&gt;$B$2*'SFV+BESS'!$I$9,FS160*$B$4&lt;'SFV+BESS'!$I$7),$B$2*'SFV+BESS'!$I$9-FZ159,IF(AND(FS160&gt;0,FS160*$B$4+FZ159&gt;$B$2*'SFV+BESS'!$I$9,FS160*$B$4&gt;'SFV+BESS'!$I$7,FZ159&lt;$B$2*'SFV+BESS'!$I$9),$B$2*'SFV+BESS'!$I$9-FZ159,IF(AND(FS160&gt;0,FS160*$B$4+FZ159&lt;=$B$2*'SFV+BESS'!$I$9,FS160&gt;'SFV+BESS'!$I$7),'SFV+BESS'!$I$7,0))))</f>
        <v>0</v>
      </c>
      <c r="FU160" s="27">
        <f>IF(AND(FS160&lt;0,FZ159+FS160/$B$5&gt;$H$2,-FS160/'Carga-Descarga Año'!$B$5&lt;'SFV+BESS'!$I$7),FS160/$B$5,IF(AND(FS160&lt;0,FZ159+FS160/$B$5&gt;$H$2,-FS160/'Carga-Descarga Año'!$B$5&gt;'SFV+BESS'!$I$7),-'SFV+BESS'!$I$7,IF(AND(FS160&lt;0,FZ159+FS160/$B$5&lt;$H$2),-MIN('SFV+BESS'!$I$7,FZ159-$H$2),0)))</f>
        <v>0</v>
      </c>
      <c r="FV160" s="33"/>
      <c r="FW160" s="33">
        <f t="shared" si="169"/>
        <v>0</v>
      </c>
      <c r="FX160" s="27">
        <f t="shared" si="209"/>
        <v>0</v>
      </c>
      <c r="FY160" s="27">
        <f t="shared" si="170"/>
        <v>0</v>
      </c>
      <c r="FZ160" s="28">
        <f>IF((FZ159+FT160+FU160)&gt;=$B$2*'SFV+BESS'!$I$9, $B$2*'SFV+BESS'!$I$9, (FZ159+FT160+FU160))</f>
        <v>173.61249999999998</v>
      </c>
      <c r="GA160" s="110">
        <f t="shared" si="210"/>
        <v>47.678344123536192</v>
      </c>
      <c r="GF160" s="251"/>
      <c r="GG160" s="48">
        <v>6.2916666666666696</v>
      </c>
      <c r="GH160" s="33">
        <f t="shared" si="183"/>
        <v>47.68278908167801</v>
      </c>
      <c r="GI160" s="33">
        <f>Gen_Cons_Horario!B8202</f>
        <v>0</v>
      </c>
      <c r="GJ160" s="35">
        <f t="shared" si="225"/>
        <v>47.68278908167801</v>
      </c>
      <c r="GK160" s="116">
        <f>IF(AND(GJ160&gt;0,GJ160*$B$4+GQ159&lt;=$B$2*'SFV+BESS'!$I$9,GJ160&lt;'SFV+BESS'!$I$7), GJ160*$B$4, IF(AND(GJ160&gt;0,GJ160*$B$4+GQ159&gt;$B$2*'SFV+BESS'!$I$9,GJ160*$B$4&lt;'SFV+BESS'!$I$7),$B$2*'SFV+BESS'!$I$9-GQ159,IF(AND(GJ160&gt;0,GJ160*$B$4+GQ159&gt;$B$2*'SFV+BESS'!$I$9,GJ160*$B$4&gt;'SFV+BESS'!$I$7,GQ159&lt;$B$2*'SFV+BESS'!$I$9),$B$2*'SFV+BESS'!$I$9-GQ159,IF(AND(GJ160&gt;0,GJ160*$B$4+GQ159&lt;=$B$2*'SFV+BESS'!$I$9,GJ160&gt;'SFV+BESS'!$I$7),'SFV+BESS'!$I$7,0))))</f>
        <v>0</v>
      </c>
      <c r="GL160" s="27">
        <f>IF(AND(GJ160&lt;0,GQ159+GJ160/$B$5&gt;$H$2,-GJ160/'Carga-Descarga Año'!$B$5&lt;'SFV+BESS'!$I$7),GJ160/$B$5,IF(AND(GJ160&lt;0,GQ159+GJ160/$B$5&gt;$H$2,-GJ160/'Carga-Descarga Año'!$B$5&gt;'SFV+BESS'!$I$7),-'SFV+BESS'!$I$7,IF(AND(GJ160&lt;0,GQ159+GJ160/$B$5&lt;$H$2),-MIN('SFV+BESS'!$I$7,GQ159-$H$2),0)))</f>
        <v>0</v>
      </c>
      <c r="GM160" s="33"/>
      <c r="GN160" s="33">
        <f t="shared" si="171"/>
        <v>0</v>
      </c>
      <c r="GO160" s="27">
        <f t="shared" si="211"/>
        <v>0</v>
      </c>
      <c r="GP160" s="27">
        <f t="shared" si="172"/>
        <v>0</v>
      </c>
      <c r="GQ160" s="28">
        <f>IF((GQ159+GK160+GL160)&gt;=$B$2*'SFV+BESS'!$I$9, $B$2*'SFV+BESS'!$I$9, (GQ159+GK160+GL160))</f>
        <v>173.61249999999998</v>
      </c>
      <c r="GR160" s="110">
        <f t="shared" si="212"/>
        <v>47.68278908167801</v>
      </c>
    </row>
    <row r="161" spans="1:200">
      <c r="A161" s="249"/>
      <c r="B161" s="48">
        <v>6.3333333333333401</v>
      </c>
      <c r="C161" s="38">
        <f t="shared" ref="C161:C224" si="226">C137</f>
        <v>70.656558862291604</v>
      </c>
      <c r="D161" s="2">
        <f>Gen_Cons_Horario!B187</f>
        <v>78.298500000000004</v>
      </c>
      <c r="E161" s="140">
        <f t="shared" si="184"/>
        <v>-7.6419411377084003</v>
      </c>
      <c r="F161" s="116">
        <f>IF(AND(E161&gt;0,E161*$B$4+L160&lt;=$B$2*'SFV+BESS'!$I$9,E161&lt;'SFV+BESS'!$I$7), E161*$B$4, IF(AND(E161&gt;0,E161*$B$4+L160&gt;$B$2*'SFV+BESS'!$I$9,E161*$B$4&lt;'SFV+BESS'!$I$7),$B$2*'SFV+BESS'!$I$9-L160,IF(AND(E161&gt;0,E161*$B$4+L160&gt;$B$2*'SFV+BESS'!$I$9,E161*$B$4&gt;'SFV+BESS'!$I$7,L160&lt;$B$2*'SFV+BESS'!$I$9),$B$2*'SFV+BESS'!$I$9-L160,IF(AND(E161&gt;0,E161*$B$4+L160&lt;=$B$2*'SFV+BESS'!$I$9,E161&gt;'SFV+BESS'!$I$7),'SFV+BESS'!$I$7,0))))</f>
        <v>0</v>
      </c>
      <c r="G161" s="27">
        <f>IF(AND(E161&lt;0,L160+E161/$B$5&gt;$H$2,-E161/'Carga-Descarga Año'!$B$5&lt;'SFV+BESS'!$I$7),E161/$B$5,IF(AND(E161&lt;0,L160+E161/$B$5&gt;$H$2,-E161/'Carga-Descarga Año'!$B$5&gt;'SFV+BESS'!$I$7),-'SFV+BESS'!$I$7,IF(AND(E161&lt;0,L160+E161/$B$5&lt;$H$2),-MIN('SFV+BESS'!$I$7,L160-$H$2),0)))</f>
        <v>-8.0441485660088432</v>
      </c>
      <c r="I161" s="38">
        <f t="shared" si="185"/>
        <v>70.656558862291604</v>
      </c>
      <c r="J161" s="27">
        <f t="shared" si="187"/>
        <v>7.6419411377084003</v>
      </c>
      <c r="K161" s="27">
        <f t="shared" si="186"/>
        <v>0</v>
      </c>
      <c r="L161" s="28">
        <f>IF((L160+F161+G161)&gt;=$B$2*'SFV+BESS'!$I$9, $B$2*'SFV+BESS'!$I$9, (L160+F161+G161))</f>
        <v>83.382216546811264</v>
      </c>
      <c r="M161" s="110">
        <f t="shared" si="188"/>
        <v>0</v>
      </c>
      <c r="R161" s="251"/>
      <c r="S161" s="48">
        <v>6.3333333333333401</v>
      </c>
      <c r="T161" s="2">
        <f t="shared" si="173"/>
        <v>61.850962829188468</v>
      </c>
      <c r="U161" s="2">
        <f>Gen_Cons_Horario!B931</f>
        <v>63.384500000000003</v>
      </c>
      <c r="V161" s="35">
        <f t="shared" si="220"/>
        <v>-1.5335371708115346</v>
      </c>
      <c r="W161" s="116">
        <f>IF(AND(V161&gt;0,V161*$B$4+AC160&lt;=$B$2*'SFV+BESS'!$I$9,V161&lt;'SFV+BESS'!$I$7), V161*$B$4, IF(AND(V161&gt;0,V161*$B$4+AC160&gt;$B$2*'SFV+BESS'!$I$9,V161*$B$4&lt;'SFV+BESS'!$I$7),$B$2*'SFV+BESS'!$I$9-AC160,IF(AND(V161&gt;0,V161*$B$4+AC160&gt;$B$2*'SFV+BESS'!$I$9,V161*$B$4&gt;'SFV+BESS'!$I$7,AC160&lt;$B$2*'SFV+BESS'!$I$9),$B$2*'SFV+BESS'!$I$9-AC160,IF(AND(V161&gt;0,V161*$B$4+AC160&lt;=$B$2*'SFV+BESS'!$I$9,V161&gt;'SFV+BESS'!$I$7),'SFV+BESS'!$I$7,0))))</f>
        <v>0</v>
      </c>
      <c r="X161" s="27">
        <f>IF(AND(V161&lt;0,AC160+V161/$B$5&gt;$H$2,-V161/'Carga-Descarga Año'!$B$5&lt;'SFV+BESS'!$I$7),V161/$B$5,IF(AND(V161&lt;0,AC160+V161/$B$5&gt;$H$2,-V161/'Carga-Descarga Año'!$B$5&gt;'SFV+BESS'!$I$7),-'SFV+BESS'!$I$7,IF(AND(V161&lt;0,AC160+V161/$B$5&lt;$H$2),-MIN('SFV+BESS'!$I$7,AC160-$H$2),0)))</f>
        <v>-1.6142496534858259</v>
      </c>
      <c r="Z161" s="33">
        <f t="shared" si="214"/>
        <v>61.850962829188468</v>
      </c>
      <c r="AA161" s="27">
        <f t="shared" si="189"/>
        <v>1.5335371708115346</v>
      </c>
      <c r="AB161" s="27">
        <f t="shared" si="213"/>
        <v>0</v>
      </c>
      <c r="AC161" s="28">
        <f>IF((AC160+W161+X161)&gt;=$B$2*'SFV+BESS'!$I$9, $B$2*'SFV+BESS'!$I$9, (AC160+W161+X161))</f>
        <v>98.347921647111164</v>
      </c>
      <c r="AD161" s="110">
        <f t="shared" si="190"/>
        <v>0</v>
      </c>
      <c r="AI161" s="251"/>
      <c r="AJ161" s="48">
        <v>6.3333333333333401</v>
      </c>
      <c r="AK161" s="52">
        <f t="shared" si="174"/>
        <v>49.086071190777005</v>
      </c>
      <c r="AL161" s="33">
        <f>Gen_Cons_Horario!B1603</f>
        <v>59.656000000000006</v>
      </c>
      <c r="AM161" s="35">
        <f t="shared" si="221"/>
        <v>-10.569928809223001</v>
      </c>
      <c r="AN161" s="116">
        <f>IF(AND(AM161&gt;0,AM161*$B$4+AT160&lt;=$B$2*'SFV+BESS'!$I$9,AM161&lt;'SFV+BESS'!$I$7), AM161*$B$4, IF(AND(AM161&gt;0,AM161*$B$4+AT160&gt;$B$2*'SFV+BESS'!$I$9,AM161*$B$4&lt;'SFV+BESS'!$I$7),$B$2*'SFV+BESS'!$I$9-AT160,IF(AND(AM161&gt;0,AM161*$B$4+AT160&gt;$B$2*'SFV+BESS'!$I$9,AM161*$B$4&gt;'SFV+BESS'!$I$7,AT160&lt;$B$2*'SFV+BESS'!$I$9),$B$2*'SFV+BESS'!$I$9-AT160,IF(AND(AM161&gt;0,AM161*$B$4+AT160&lt;=$B$2*'SFV+BESS'!$I$9,AM161&gt;'SFV+BESS'!$I$7),'SFV+BESS'!$I$7,0))))</f>
        <v>0</v>
      </c>
      <c r="AO161" s="27">
        <f>IF(AND(AM161&lt;0,AT160+AM161/$B$5&gt;$H$2,-AM161/'Carga-Descarga Año'!$B$5&lt;'SFV+BESS'!$I$7),AM161/$B$5,IF(AND(AM161&lt;0,AT160+AM161/$B$5&gt;$H$2,-AM161/'Carga-Descarga Año'!$B$5&gt;'SFV+BESS'!$I$7),-'SFV+BESS'!$I$7,IF(AND(AM161&lt;0,AT160+AM161/$B$5&lt;$H$2),-MIN('SFV+BESS'!$I$7,AT160-$H$2),0)))</f>
        <v>-11.126240851813685</v>
      </c>
      <c r="AP161" s="33"/>
      <c r="AQ161" s="33">
        <f t="shared" ref="AQ161:AQ224" si="227">IF(AM161&gt;0,AL161,AK161)</f>
        <v>49.086071190777005</v>
      </c>
      <c r="AR161" s="27">
        <f t="shared" si="191"/>
        <v>10.569928809223001</v>
      </c>
      <c r="AS161" s="27">
        <f t="shared" ref="AS161:AS224" si="228">IF(AR161&lt;-AM161,-(AM161+AR161),0)</f>
        <v>0</v>
      </c>
      <c r="AT161" s="28">
        <f>IF((AT160+AN161+AO161)&gt;=$B$2*'SFV+BESS'!$I$9, $B$2*'SFV+BESS'!$I$9, (AT160+AN161+AO161))</f>
        <v>162.48625914818629</v>
      </c>
      <c r="AU161" s="110">
        <f t="shared" si="192"/>
        <v>0</v>
      </c>
      <c r="AZ161" s="251"/>
      <c r="BA161" s="48">
        <v>6.3333333333333401</v>
      </c>
      <c r="BB161" s="33">
        <f t="shared" si="175"/>
        <v>20.518647630804924</v>
      </c>
      <c r="BC161" s="33">
        <f>Gen_Cons_Horario!B2347</f>
        <v>0</v>
      </c>
      <c r="BD161" s="35">
        <f t="shared" si="222"/>
        <v>20.518647630804924</v>
      </c>
      <c r="BE161" s="116">
        <f>IF(AND(BD161&gt;0,BD161*$B$4+BK160&lt;=$B$2*'SFV+BESS'!$I$9,BD161&lt;'SFV+BESS'!$I$7), BD161*$B$4, IF(AND(BD161&gt;0,BD161*$B$4+BK160&gt;$B$2*'SFV+BESS'!$I$9,BD161*$B$4&lt;'SFV+BESS'!$I$7),$B$2*'SFV+BESS'!$I$9-BK160,IF(AND(BD161&gt;0,BD161*$B$4+BK160&gt;$B$2*'SFV+BESS'!$I$9,BD161*$B$4&gt;'SFV+BESS'!$I$7,BK160&lt;$B$2*'SFV+BESS'!$I$9),$B$2*'SFV+BESS'!$I$9-BK160,IF(AND(BD161&gt;0,BD161*$B$4+BK160&lt;=$B$2*'SFV+BESS'!$I$9,BD161&gt;'SFV+BESS'!$I$7),'SFV+BESS'!$I$7,0))))</f>
        <v>0</v>
      </c>
      <c r="BF161" s="27">
        <f>IF(AND(BD161&lt;0,BK160+BD161/$B$5&gt;$H$2,-BD161/'Carga-Descarga Año'!$B$5&lt;'SFV+BESS'!$I$7),BD161/$B$5,IF(AND(BD161&lt;0,BK160+BD161/$B$5&gt;$H$2,-BD161/'Carga-Descarga Año'!$B$5&gt;'SFV+BESS'!$I$7),-'SFV+BESS'!$I$7,IF(AND(BD161&lt;0,BK160+BD161/$B$5&lt;$H$2),-MIN('SFV+BESS'!$I$7,BK160-$H$2),0)))</f>
        <v>0</v>
      </c>
      <c r="BG161" s="33"/>
      <c r="BH161" s="33">
        <f t="shared" ref="BH161:BH224" si="229">IF(BD161&gt;0,BC161,BB161)</f>
        <v>0</v>
      </c>
      <c r="BI161" s="27">
        <f t="shared" si="193"/>
        <v>0</v>
      </c>
      <c r="BJ161" s="27">
        <f t="shared" ref="BJ161:BJ224" si="230">IF(BI161&lt;-BD161,-(BD161+BI161),0)</f>
        <v>0</v>
      </c>
      <c r="BK161" s="28">
        <f>IF((BK160+BE161+BF161)&gt;=$B$2*'SFV+BESS'!$I$9, $B$2*'SFV+BESS'!$I$9, (BK160+BE161+BF161))</f>
        <v>173.61249999999998</v>
      </c>
      <c r="BL161" s="110">
        <f t="shared" si="194"/>
        <v>20.518647630804924</v>
      </c>
      <c r="BQ161" s="251"/>
      <c r="BR161" s="48">
        <v>6.3333333333333401</v>
      </c>
      <c r="BS161" s="33">
        <f t="shared" si="176"/>
        <v>1.3517615596903494</v>
      </c>
      <c r="BT161" s="33">
        <f>Gen_Cons_Horario!B3067</f>
        <v>0</v>
      </c>
      <c r="BU161" s="35">
        <f t="shared" si="223"/>
        <v>1.3517615596903494</v>
      </c>
      <c r="BV161" s="116">
        <f>IF(AND(BU161&gt;0,BU161*$B$4+CB160&lt;=$B$2*'SFV+BESS'!$I$9,BU161&lt;'SFV+BESS'!$I$7), BU161*$B$4, IF(AND(BU161&gt;0,BU161*$B$4+CB160&gt;$B$2*'SFV+BESS'!$I$9,BU161*$B$4&lt;'SFV+BESS'!$I$7),$B$2*'SFV+BESS'!$I$9-CB160,IF(AND(BU161&gt;0,BU161*$B$4+CB160&gt;$B$2*'SFV+BESS'!$I$9,BU161*$B$4&gt;'SFV+BESS'!$I$7,CB160&lt;$B$2*'SFV+BESS'!$I$9),$B$2*'SFV+BESS'!$I$9-CB160,IF(AND(BU161&gt;0,BU161*$B$4+CB160&lt;=$B$2*'SFV+BESS'!$I$9,BU161&gt;'SFV+BESS'!$I$7),'SFV+BESS'!$I$7,0))))</f>
        <v>0</v>
      </c>
      <c r="BW161" s="27">
        <f>IF(AND(BU161&lt;0,CB160+BU161/$B$5&gt;$H$2,-BU161/'Carga-Descarga Año'!$B$5&lt;'SFV+BESS'!$I$7),BU161/$B$5,IF(AND(BU161&lt;0,CB160+BU161/$B$5&gt;$H$2,-BU161/'Carga-Descarga Año'!$B$5&gt;'SFV+BESS'!$I$7),-'SFV+BESS'!$I$7,IF(AND(BU161&lt;0,CB160+BU161/$B$5&lt;$H$2),-MIN('SFV+BESS'!$I$7,CB160-$H$2),0)))</f>
        <v>0</v>
      </c>
      <c r="BX161" s="33"/>
      <c r="BY161" s="33">
        <f t="shared" ref="BY161:BY224" si="231">IF(BU161&gt;0,BT161,BS161)</f>
        <v>0</v>
      </c>
      <c r="BZ161" s="27">
        <f t="shared" si="195"/>
        <v>0</v>
      </c>
      <c r="CA161" s="27">
        <f t="shared" si="196"/>
        <v>0</v>
      </c>
      <c r="CB161" s="28">
        <f>IF((CB160+BV161+BW161)&gt;=$B$2*'SFV+BESS'!$I$9, $B$2*'SFV+BESS'!$I$9, (CB160+BV161+BW161))</f>
        <v>173.61249999999998</v>
      </c>
      <c r="CC161" s="110">
        <f t="shared" si="197"/>
        <v>1.3517615596903494</v>
      </c>
      <c r="CH161" s="251"/>
      <c r="CI161" s="48">
        <v>6.3333333333333401</v>
      </c>
      <c r="CJ161" s="33">
        <f t="shared" si="177"/>
        <v>0</v>
      </c>
      <c r="CK161" s="33">
        <f>Gen_Cons_Horario!B3811</f>
        <v>0</v>
      </c>
      <c r="CL161" s="35">
        <f t="shared" si="224"/>
        <v>0</v>
      </c>
      <c r="CM161" s="116">
        <f>IF(AND(CL161&gt;0,CL161*$B$4+CS160&lt;=$B$2*'SFV+BESS'!$I$9,CL161&lt;'SFV+BESS'!$I$7), CL161*$B$4, IF(AND(CL161&gt;0,CL161*$B$4+CS160&gt;$B$2*'SFV+BESS'!$I$9,CL161*$B$4&lt;'SFV+BESS'!$I$7),$B$2*'SFV+BESS'!$I$9-CS160,IF(AND(CL161&gt;0,CL161*$B$4+CS160&gt;$B$2*'SFV+BESS'!$I$9,CL161*$B$4&gt;'SFV+BESS'!$I$7,CS160&lt;$B$2*'SFV+BESS'!$I$9),$B$2*'SFV+BESS'!$I$9-CS160,IF(AND(CL161&gt;0,CL161*$B$4+CS160&lt;=$B$2*'SFV+BESS'!$I$9,CL161&gt;'SFV+BESS'!$I$7),'SFV+BESS'!$I$7,0))))</f>
        <v>0</v>
      </c>
      <c r="CN161" s="27">
        <f>IF(AND(CL161&lt;0,CS160+CL161/$B$5&gt;$H$2,-CL161/'Carga-Descarga Año'!$B$5&lt;'SFV+BESS'!$I$7),CL161/$B$5,IF(AND(CL161&lt;0,CS160+CL161/$B$5&gt;$H$2,-CL161/'Carga-Descarga Año'!$B$5&gt;'SFV+BESS'!$I$7),-'SFV+BESS'!$I$7,IF(AND(CL161&lt;0,CS160+CL161/$B$5&lt;$H$2),-MIN('SFV+BESS'!$I$7,CS160-$H$2),0)))</f>
        <v>0</v>
      </c>
      <c r="CO161" s="33"/>
      <c r="CP161" s="33">
        <f t="shared" ref="CP161:CP224" si="232">IF(CL161&gt;0,CK161,CJ161)</f>
        <v>0</v>
      </c>
      <c r="CQ161" s="27">
        <f t="shared" si="198"/>
        <v>0</v>
      </c>
      <c r="CR161" s="27">
        <f t="shared" ref="CR161:CR224" si="233">IF(CQ161&lt;-CL161,-(CL161+CQ161),0)</f>
        <v>0</v>
      </c>
      <c r="CS161" s="28">
        <f>IF((CS160+CM161+CN161)&gt;=$B$2*'SFV+BESS'!$I$9, $B$2*'SFV+BESS'!$I$9, (CS160+CM161+CN161))</f>
        <v>173.61249999999998</v>
      </c>
      <c r="CT161" s="110">
        <f t="shared" si="199"/>
        <v>0</v>
      </c>
      <c r="CY161" s="251"/>
      <c r="CZ161" s="48">
        <v>6.3333333333333401</v>
      </c>
      <c r="DA161" s="33">
        <f t="shared" si="178"/>
        <v>0</v>
      </c>
      <c r="DB161" s="33">
        <f>Gen_Cons_Horario!B4531</f>
        <v>0</v>
      </c>
      <c r="DC161" s="35">
        <f t="shared" si="215"/>
        <v>0</v>
      </c>
      <c r="DD161" s="116">
        <f>IF(AND(DC161&gt;0,DC161*$B$4+DJ160&lt;=$B$2*'SFV+BESS'!$I$9,DC161&lt;'SFV+BESS'!$I$7), DC161*$B$4, IF(AND(DC161&gt;0,DC161*$B$4+DJ160&gt;$B$2*'SFV+BESS'!$I$9,DC161*$B$4&lt;'SFV+BESS'!$I$7),$B$2*'SFV+BESS'!$I$9-DJ160,IF(AND(DC161&gt;0,DC161*$B$4+DJ160&gt;$B$2*'SFV+BESS'!$I$9,DC161*$B$4&gt;'SFV+BESS'!$I$7,DJ160&lt;$B$2*'SFV+BESS'!$I$9),$B$2*'SFV+BESS'!$I$9-DJ160,IF(AND(DC161&gt;0,DC161*$B$4+DJ160&lt;=$B$2*'SFV+BESS'!$I$9,DC161&gt;'SFV+BESS'!$I$7),'SFV+BESS'!$I$7,0))))</f>
        <v>0</v>
      </c>
      <c r="DE161" s="27">
        <f>IF(AND(DC161&lt;0,DJ160+DC161/$B$5&gt;$H$2,-DC161/'Carga-Descarga Año'!$B$5&lt;'SFV+BESS'!$I$7),DC161/$B$5,IF(AND(DC161&lt;0,DJ160+DC161/$B$5&gt;$H$2,-DC161/'Carga-Descarga Año'!$B$5&gt;'SFV+BESS'!$I$7),-'SFV+BESS'!$I$7,IF(AND(DC161&lt;0,DJ160+DC161/$B$5&lt;$H$2),-MIN('SFV+BESS'!$I$7,DJ160-$H$2),0)))</f>
        <v>0</v>
      </c>
      <c r="DF161" s="33"/>
      <c r="DG161" s="33">
        <f t="shared" ref="DG161:DG224" si="234">IF(DC161&gt;0,DB161,DA161)</f>
        <v>0</v>
      </c>
      <c r="DH161" s="27">
        <f t="shared" si="200"/>
        <v>0</v>
      </c>
      <c r="DI161" s="27">
        <f t="shared" si="201"/>
        <v>0</v>
      </c>
      <c r="DJ161" s="28">
        <f>IF((DJ160+DD161+DE161)&gt;=$B$2*'SFV+BESS'!$I$9, $B$2*'SFV+BESS'!$I$9, (DJ160+DD161+DE161))</f>
        <v>173.61249999999998</v>
      </c>
      <c r="DK161" s="110">
        <f t="shared" si="202"/>
        <v>0</v>
      </c>
      <c r="DP161" s="251"/>
      <c r="DQ161" s="48">
        <v>6.3333333333333401</v>
      </c>
      <c r="DR161" s="33">
        <f t="shared" si="179"/>
        <v>6.4835279294787034</v>
      </c>
      <c r="DS161" s="33">
        <f>Gen_Cons_Horario!B5275</f>
        <v>0</v>
      </c>
      <c r="DT161" s="35">
        <f t="shared" si="216"/>
        <v>6.4835279294787034</v>
      </c>
      <c r="DU161" s="116">
        <f>IF(AND(DT161&gt;0,DT161*$B$4+EA160&lt;=$B$2*'SFV+BESS'!$I$9,DT161&lt;'SFV+BESS'!$I$7), DT161*$B$4, IF(AND(DT161&gt;0,DT161*$B$4+EA160&gt;$B$2*'SFV+BESS'!$I$9,DT161*$B$4&lt;'SFV+BESS'!$I$7),$B$2*'SFV+BESS'!$I$9-EA160,IF(AND(DT161&gt;0,DT161*$B$4+EA160&gt;$B$2*'SFV+BESS'!$I$9,DT161*$B$4&gt;'SFV+BESS'!$I$7,EA160&lt;$B$2*'SFV+BESS'!$I$9),$B$2*'SFV+BESS'!$I$9-EA160,IF(AND(DT161&gt;0,DT161*$B$4+EA160&lt;=$B$2*'SFV+BESS'!$I$9,DT161&gt;'SFV+BESS'!$I$7),'SFV+BESS'!$I$7,0))))</f>
        <v>0</v>
      </c>
      <c r="DV161" s="27">
        <f>IF(AND(DT161&lt;0,EA160+DT161/$B$5&gt;$H$2,-DT161/'Carga-Descarga Año'!$B$5&lt;'SFV+BESS'!$I$7),DT161/$B$5,IF(AND(DT161&lt;0,EA160+DT161/$B$5&gt;$H$2,-DT161/'Carga-Descarga Año'!$B$5&gt;'SFV+BESS'!$I$7),-'SFV+BESS'!$I$7,IF(AND(DT161&lt;0,EA160+DT161/$B$5&lt;$H$2),-MIN('SFV+BESS'!$I$7,EA160-$H$2),0)))</f>
        <v>0</v>
      </c>
      <c r="DW161" s="33"/>
      <c r="DX161" s="33">
        <f t="shared" ref="DX161:DX224" si="235">IF(DT161&gt;0,DS161,DR161)</f>
        <v>0</v>
      </c>
      <c r="DY161" s="27">
        <f t="shared" si="203"/>
        <v>0</v>
      </c>
      <c r="DZ161" s="27">
        <f t="shared" ref="DZ161:DZ224" si="236">IF(DY161&lt;-DT161,-(DT161+DY161),0)</f>
        <v>0</v>
      </c>
      <c r="EA161" s="28">
        <f>IF((EA160+DU161+DV161)&gt;=$B$2*'SFV+BESS'!$I$9, $B$2*'SFV+BESS'!$I$9, (EA160+DU161+DV161))</f>
        <v>173.61249999999998</v>
      </c>
      <c r="EB161" s="110">
        <f t="shared" si="204"/>
        <v>6.4835279294787034</v>
      </c>
      <c r="EG161" s="251"/>
      <c r="EH161" s="48">
        <v>6.3333333333333401</v>
      </c>
      <c r="EI161" s="33">
        <f t="shared" si="180"/>
        <v>40.108563582829348</v>
      </c>
      <c r="EJ161" s="33">
        <f>Gen_Cons_Horario!B6019</f>
        <v>0</v>
      </c>
      <c r="EK161" s="35">
        <f t="shared" si="217"/>
        <v>40.108563582829348</v>
      </c>
      <c r="EL161" s="116">
        <f>IF(AND(EK161&gt;0,EK161*$B$4+ER160&lt;=$B$2*'SFV+BESS'!$I$9,EK161&lt;'SFV+BESS'!$I$7), EK161*$B$4, IF(AND(EK161&gt;0,EK161*$B$4+ER160&gt;$B$2*'SFV+BESS'!$I$9,EK161*$B$4&lt;'SFV+BESS'!$I$7),$B$2*'SFV+BESS'!$I$9-ER160,IF(AND(EK161&gt;0,EK161*$B$4+ER160&gt;$B$2*'SFV+BESS'!$I$9,EK161*$B$4&gt;'SFV+BESS'!$I$7,ER160&lt;$B$2*'SFV+BESS'!$I$9),$B$2*'SFV+BESS'!$I$9-ER160,IF(AND(EK161&gt;0,EK161*$B$4+ER160&lt;=$B$2*'SFV+BESS'!$I$9,EK161&gt;'SFV+BESS'!$I$7),'SFV+BESS'!$I$7,0))))</f>
        <v>0</v>
      </c>
      <c r="EM161" s="27">
        <f>IF(AND(EK161&lt;0,ER160+EK161/$B$5&gt;$H$2,-EK161/'Carga-Descarga Año'!$B$5&lt;'SFV+BESS'!$I$7),EK161/$B$5,IF(AND(EK161&lt;0,ER160+EK161/$B$5&gt;$H$2,-EK161/'Carga-Descarga Año'!$B$5&gt;'SFV+BESS'!$I$7),-'SFV+BESS'!$I$7,IF(AND(EK161&lt;0,ER160+EK161/$B$5&lt;$H$2),-MIN('SFV+BESS'!$I$7,ER160-$H$2),0)))</f>
        <v>0</v>
      </c>
      <c r="EN161" s="33"/>
      <c r="EO161" s="33">
        <f t="shared" ref="EO161:EO224" si="237">IF(EK161&gt;0,EJ161,EI161)</f>
        <v>0</v>
      </c>
      <c r="EP161" s="27">
        <f t="shared" si="205"/>
        <v>0</v>
      </c>
      <c r="EQ161" s="27">
        <f t="shared" ref="EQ161:EQ224" si="238">IF(EP161&lt;-EK161,-(EK161+EP161),0)</f>
        <v>0</v>
      </c>
      <c r="ER161" s="28">
        <f>IF((ER160+EL161+EM161)&gt;=$B$2*'SFV+BESS'!$I$9, $B$2*'SFV+BESS'!$I$9, (ER160+EL161+EM161))</f>
        <v>173.61249999999998</v>
      </c>
      <c r="ES161" s="110">
        <f t="shared" si="206"/>
        <v>40.108563582829348</v>
      </c>
      <c r="EX161" s="251"/>
      <c r="EY161" s="48">
        <v>6.3333333333333401</v>
      </c>
      <c r="EZ161" s="33">
        <f t="shared" si="181"/>
        <v>65.465247118483433</v>
      </c>
      <c r="FA161" s="33">
        <f>Gen_Cons_Horario!B6739</f>
        <v>0</v>
      </c>
      <c r="FB161" s="35">
        <f t="shared" si="218"/>
        <v>65.465247118483433</v>
      </c>
      <c r="FC161" s="116">
        <f>IF(AND(FB161&gt;0,FB161*$B$4+FI160&lt;=$B$2*'SFV+BESS'!$I$9,FB161&lt;'SFV+BESS'!$I$7), FB161*$B$4, IF(AND(FB161&gt;0,FB161*$B$4+FI160&gt;$B$2*'SFV+BESS'!$I$9,FB161*$B$4&lt;'SFV+BESS'!$I$7),$B$2*'SFV+BESS'!$I$9-FI160,IF(AND(FB161&gt;0,FB161*$B$4+FI160&gt;$B$2*'SFV+BESS'!$I$9,FB161*$B$4&gt;'SFV+BESS'!$I$7,FI160&lt;$B$2*'SFV+BESS'!$I$9),$B$2*'SFV+BESS'!$I$9-FI160,IF(AND(FB161&gt;0,FB161*$B$4+FI160&lt;=$B$2*'SFV+BESS'!$I$9,FB161&gt;'SFV+BESS'!$I$7),'SFV+BESS'!$I$7,0))))</f>
        <v>0</v>
      </c>
      <c r="FD161" s="27">
        <f>IF(AND(FB161&lt;0,FI160+FB161/$B$5&gt;$H$2,-FB161/'Carga-Descarga Año'!$B$5&lt;'SFV+BESS'!$I$7),FB161/$B$5,IF(AND(FB161&lt;0,FI160+FB161/$B$5&gt;$H$2,-FB161/'Carga-Descarga Año'!$B$5&gt;'SFV+BESS'!$I$7),-'SFV+BESS'!$I$7,IF(AND(FB161&lt;0,FI160+FB161/$B$5&lt;$H$2),-MIN('SFV+BESS'!$I$7,FI160-$H$2),0)))</f>
        <v>0</v>
      </c>
      <c r="FE161" s="33"/>
      <c r="FF161" s="33">
        <f t="shared" ref="FF161:FF224" si="239">IF(FB161&gt;0,FA161,EZ161)</f>
        <v>0</v>
      </c>
      <c r="FG161" s="27">
        <f t="shared" si="207"/>
        <v>0</v>
      </c>
      <c r="FH161" s="27">
        <f t="shared" ref="FH161:FH224" si="240">IF(FG161&lt;-FB161,-(FB161+FG161),0)</f>
        <v>0</v>
      </c>
      <c r="FI161" s="28">
        <f>IF((FI160+FC161+FD161)&gt;=$B$2*'SFV+BESS'!$I$9, $B$2*'SFV+BESS'!$I$9, (FI160+FC161+FD161))</f>
        <v>173.61249999999998</v>
      </c>
      <c r="FJ161" s="110">
        <f t="shared" si="208"/>
        <v>65.465247118483433</v>
      </c>
      <c r="FO161" s="251"/>
      <c r="FP161" s="48">
        <v>6.3333333333333401</v>
      </c>
      <c r="FQ161" s="33">
        <f t="shared" si="182"/>
        <v>73.71429995891431</v>
      </c>
      <c r="FR161" s="33">
        <f>Gen_Cons_Horario!B7483</f>
        <v>41.013500000000008</v>
      </c>
      <c r="FS161" s="35">
        <f t="shared" si="219"/>
        <v>32.700799958914303</v>
      </c>
      <c r="FT161" s="116">
        <f>IF(AND(FS161&gt;0,FS161*$B$4+FZ160&lt;=$B$2*'SFV+BESS'!$I$9,FS161&lt;'SFV+BESS'!$I$7), FS161*$B$4, IF(AND(FS161&gt;0,FS161*$B$4+FZ160&gt;$B$2*'SFV+BESS'!$I$9,FS161*$B$4&lt;'SFV+BESS'!$I$7),$B$2*'SFV+BESS'!$I$9-FZ160,IF(AND(FS161&gt;0,FS161*$B$4+FZ160&gt;$B$2*'SFV+BESS'!$I$9,FS161*$B$4&gt;'SFV+BESS'!$I$7,FZ160&lt;$B$2*'SFV+BESS'!$I$9),$B$2*'SFV+BESS'!$I$9-FZ160,IF(AND(FS161&gt;0,FS161*$B$4+FZ160&lt;=$B$2*'SFV+BESS'!$I$9,FS161&gt;'SFV+BESS'!$I$7),'SFV+BESS'!$I$7,0))))</f>
        <v>0</v>
      </c>
      <c r="FU161" s="27">
        <f>IF(AND(FS161&lt;0,FZ160+FS161/$B$5&gt;$H$2,-FS161/'Carga-Descarga Año'!$B$5&lt;'SFV+BESS'!$I$7),FS161/$B$5,IF(AND(FS161&lt;0,FZ160+FS161/$B$5&gt;$H$2,-FS161/'Carga-Descarga Año'!$B$5&gt;'SFV+BESS'!$I$7),-'SFV+BESS'!$I$7,IF(AND(FS161&lt;0,FZ160+FS161/$B$5&lt;$H$2),-MIN('SFV+BESS'!$I$7,FZ160-$H$2),0)))</f>
        <v>0</v>
      </c>
      <c r="FV161" s="33"/>
      <c r="FW161" s="33">
        <f t="shared" ref="FW161:FW224" si="241">IF(FS161&gt;0,FR161,FQ161)</f>
        <v>41.013500000000008</v>
      </c>
      <c r="FX161" s="27">
        <f t="shared" si="209"/>
        <v>0</v>
      </c>
      <c r="FY161" s="27">
        <f t="shared" ref="FY161:FY224" si="242">IF(FX161&lt;-FS161,-(FS161+FX161),0)</f>
        <v>0</v>
      </c>
      <c r="FZ161" s="28">
        <f>IF((FZ160+FT161+FU161)&gt;=$B$2*'SFV+BESS'!$I$9, $B$2*'SFV+BESS'!$I$9, (FZ160+FT161+FU161))</f>
        <v>173.61249999999998</v>
      </c>
      <c r="GA161" s="110">
        <f t="shared" si="210"/>
        <v>32.700799958914303</v>
      </c>
      <c r="GF161" s="251"/>
      <c r="GG161" s="48">
        <v>6.3333333333333401</v>
      </c>
      <c r="GH161" s="33">
        <f t="shared" si="183"/>
        <v>70.863960389078386</v>
      </c>
      <c r="GI161" s="33">
        <f>Gen_Cons_Horario!B8203</f>
        <v>119.312</v>
      </c>
      <c r="GJ161" s="35">
        <f t="shared" si="225"/>
        <v>-48.448039610921612</v>
      </c>
      <c r="GK161" s="116">
        <f>IF(AND(GJ161&gt;0,GJ161*$B$4+GQ160&lt;=$B$2*'SFV+BESS'!$I$9,GJ161&lt;'SFV+BESS'!$I$7), GJ161*$B$4, IF(AND(GJ161&gt;0,GJ161*$B$4+GQ160&gt;$B$2*'SFV+BESS'!$I$9,GJ161*$B$4&lt;'SFV+BESS'!$I$7),$B$2*'SFV+BESS'!$I$9-GQ160,IF(AND(GJ161&gt;0,GJ161*$B$4+GQ160&gt;$B$2*'SFV+BESS'!$I$9,GJ161*$B$4&gt;'SFV+BESS'!$I$7,GQ160&lt;$B$2*'SFV+BESS'!$I$9),$B$2*'SFV+BESS'!$I$9-GQ160,IF(AND(GJ161&gt;0,GJ161*$B$4+GQ160&lt;=$B$2*'SFV+BESS'!$I$9,GJ161&gt;'SFV+BESS'!$I$7),'SFV+BESS'!$I$7,0))))</f>
        <v>0</v>
      </c>
      <c r="GL161" s="27">
        <f>IF(AND(GJ161&lt;0,GQ160+GJ161/$B$5&gt;$H$2,-GJ161/'Carga-Descarga Año'!$B$5&lt;'SFV+BESS'!$I$7),GJ161/$B$5,IF(AND(GJ161&lt;0,GQ160+GJ161/$B$5&gt;$H$2,-GJ161/'Carga-Descarga Año'!$B$5&gt;'SFV+BESS'!$I$7),-'SFV+BESS'!$I$7,IF(AND(GJ161&lt;0,GQ160+GJ161/$B$5&lt;$H$2),-MIN('SFV+BESS'!$I$7,GQ160-$H$2),0)))</f>
        <v>-50.997936432549068</v>
      </c>
      <c r="GM161" s="33"/>
      <c r="GN161" s="33">
        <f t="shared" ref="GN161:GN224" si="243">IF(GJ161&gt;0,GI161,GH161)</f>
        <v>70.863960389078386</v>
      </c>
      <c r="GO161" s="27">
        <f t="shared" si="211"/>
        <v>48.448039610921612</v>
      </c>
      <c r="GP161" s="27">
        <f t="shared" ref="GP161:GP224" si="244">IF(GO161&lt;-GJ161,-(GJ161+GO161),0)</f>
        <v>0</v>
      </c>
      <c r="GQ161" s="28">
        <f>IF((GQ160+GK161+GL161)&gt;=$B$2*'SFV+BESS'!$I$9, $B$2*'SFV+BESS'!$I$9, (GQ160+GK161+GL161))</f>
        <v>122.61456356745092</v>
      </c>
      <c r="GR161" s="110">
        <f t="shared" si="212"/>
        <v>0</v>
      </c>
    </row>
    <row r="162" spans="1:200">
      <c r="A162" s="249"/>
      <c r="B162" s="48">
        <v>6.3750000000000098</v>
      </c>
      <c r="C162" s="38">
        <f t="shared" si="226"/>
        <v>87.219064057968581</v>
      </c>
      <c r="D162" s="2">
        <f>Gen_Cons_Horario!B188</f>
        <v>78.298500000000004</v>
      </c>
      <c r="E162" s="140">
        <f t="shared" si="184"/>
        <v>8.9205640579685763</v>
      </c>
      <c r="F162" s="116">
        <f>IF(AND(E162&gt;0,E162*$B$4+L161&lt;=$B$2*'SFV+BESS'!$I$9,E162&lt;'SFV+BESS'!$I$7), E162*$B$4, IF(AND(E162&gt;0,E162*$B$4+L161&gt;$B$2*'SFV+BESS'!$I$9,E162*$B$4&lt;'SFV+BESS'!$I$7),$B$2*'SFV+BESS'!$I$9-L161,IF(AND(E162&gt;0,E162*$B$4+L161&gt;$B$2*'SFV+BESS'!$I$9,E162*$B$4&gt;'SFV+BESS'!$I$7,L161&lt;$B$2*'SFV+BESS'!$I$9),$B$2*'SFV+BESS'!$I$9-L161,IF(AND(E162&gt;0,E162*$B$4+L161&lt;=$B$2*'SFV+BESS'!$I$9,E162&gt;'SFV+BESS'!$I$7),'SFV+BESS'!$I$7,0))))</f>
        <v>8.4745358550701475</v>
      </c>
      <c r="G162" s="27">
        <f>IF(AND(E162&lt;0,L161+E162/$B$5&gt;$H$2,-E162/'Carga-Descarga Año'!$B$5&lt;'SFV+BESS'!$I$7),E162/$B$5,IF(AND(E162&lt;0,L161+E162/$B$5&gt;$H$2,-E162/'Carga-Descarga Año'!$B$5&gt;'SFV+BESS'!$I$7),-'SFV+BESS'!$I$7,IF(AND(E162&lt;0,L161+E162/$B$5&lt;$H$2),-MIN('SFV+BESS'!$I$7,L161-$H$2),0)))</f>
        <v>0</v>
      </c>
      <c r="I162" s="38">
        <f t="shared" si="185"/>
        <v>78.298500000000004</v>
      </c>
      <c r="J162" s="27">
        <f t="shared" si="187"/>
        <v>0</v>
      </c>
      <c r="K162" s="27">
        <f t="shared" si="186"/>
        <v>0</v>
      </c>
      <c r="L162" s="28">
        <f>IF((L161+F162+G162)&gt;=$B$2*'SFV+BESS'!$I$9, $B$2*'SFV+BESS'!$I$9, (L161+F162+G162))</f>
        <v>91.856752401881408</v>
      </c>
      <c r="M162" s="110">
        <f t="shared" si="188"/>
        <v>0</v>
      </c>
      <c r="R162" s="251"/>
      <c r="S162" s="48">
        <v>6.3750000000000098</v>
      </c>
      <c r="T162" s="2">
        <f t="shared" ref="T162:T225" si="245">T138</f>
        <v>82.304323553126451</v>
      </c>
      <c r="U162" s="2">
        <f>Gen_Cons_Horario!B932</f>
        <v>63.384500000000003</v>
      </c>
      <c r="V162" s="35">
        <f t="shared" si="220"/>
        <v>18.919823553126449</v>
      </c>
      <c r="W162" s="116">
        <f>IF(AND(V162&gt;0,V162*$B$4+AC161&lt;=$B$2*'SFV+BESS'!$I$9,V162&lt;'SFV+BESS'!$I$7), V162*$B$4, IF(AND(V162&gt;0,V162*$B$4+AC161&gt;$B$2*'SFV+BESS'!$I$9,V162*$B$4&lt;'SFV+BESS'!$I$7),$B$2*'SFV+BESS'!$I$9-AC161,IF(AND(V162&gt;0,V162*$B$4+AC161&gt;$B$2*'SFV+BESS'!$I$9,V162*$B$4&gt;'SFV+BESS'!$I$7,AC161&lt;$B$2*'SFV+BESS'!$I$9),$B$2*'SFV+BESS'!$I$9-AC161,IF(AND(V162&gt;0,V162*$B$4+AC161&lt;=$B$2*'SFV+BESS'!$I$9,V162&gt;'SFV+BESS'!$I$7),'SFV+BESS'!$I$7,0))))</f>
        <v>17.973832375470124</v>
      </c>
      <c r="X162" s="27">
        <f>IF(AND(V162&lt;0,AC161+V162/$B$5&gt;$H$2,-V162/'Carga-Descarga Año'!$B$5&lt;'SFV+BESS'!$I$7),V162/$B$5,IF(AND(V162&lt;0,AC161+V162/$B$5&gt;$H$2,-V162/'Carga-Descarga Año'!$B$5&gt;'SFV+BESS'!$I$7),-'SFV+BESS'!$I$7,IF(AND(V162&lt;0,AC161+V162/$B$5&lt;$H$2),-MIN('SFV+BESS'!$I$7,AC161-$H$2),0)))</f>
        <v>0</v>
      </c>
      <c r="Z162" s="33">
        <f t="shared" si="214"/>
        <v>63.384500000000003</v>
      </c>
      <c r="AA162" s="27">
        <f t="shared" si="189"/>
        <v>0</v>
      </c>
      <c r="AB162" s="27">
        <f t="shared" si="213"/>
        <v>0</v>
      </c>
      <c r="AC162" s="28">
        <f>IF((AC161+W162+X162)&gt;=$B$2*'SFV+BESS'!$I$9, $B$2*'SFV+BESS'!$I$9, (AC161+W162+X162))</f>
        <v>116.32175402258129</v>
      </c>
      <c r="AD162" s="110">
        <f t="shared" si="190"/>
        <v>0</v>
      </c>
      <c r="AI162" s="251"/>
      <c r="AJ162" s="48">
        <v>6.3750000000000098</v>
      </c>
      <c r="AK162" s="52">
        <f t="shared" ref="AK162:AK225" si="246">AK138</f>
        <v>81.411044901776492</v>
      </c>
      <c r="AL162" s="33">
        <f>Gen_Cons_Horario!B1604</f>
        <v>59.656000000000006</v>
      </c>
      <c r="AM162" s="35">
        <f t="shared" si="221"/>
        <v>21.755044901776486</v>
      </c>
      <c r="AN162" s="116">
        <f>IF(AND(AM162&gt;0,AM162*$B$4+AT161&lt;=$B$2*'SFV+BESS'!$I$9,AM162&lt;'SFV+BESS'!$I$7), AM162*$B$4, IF(AND(AM162&gt;0,AM162*$B$4+AT161&gt;$B$2*'SFV+BESS'!$I$9,AM162*$B$4&lt;'SFV+BESS'!$I$7),$B$2*'SFV+BESS'!$I$9-AT161,IF(AND(AM162&gt;0,AM162*$B$4+AT161&gt;$B$2*'SFV+BESS'!$I$9,AM162*$B$4&gt;'SFV+BESS'!$I$7,AT161&lt;$B$2*'SFV+BESS'!$I$9),$B$2*'SFV+BESS'!$I$9-AT161,IF(AND(AM162&gt;0,AM162*$B$4+AT161&lt;=$B$2*'SFV+BESS'!$I$9,AM162&gt;'SFV+BESS'!$I$7),'SFV+BESS'!$I$7,0))))</f>
        <v>11.126240851813691</v>
      </c>
      <c r="AO162" s="27">
        <f>IF(AND(AM162&lt;0,AT161+AM162/$B$5&gt;$H$2,-AM162/'Carga-Descarga Año'!$B$5&lt;'SFV+BESS'!$I$7),AM162/$B$5,IF(AND(AM162&lt;0,AT161+AM162/$B$5&gt;$H$2,-AM162/'Carga-Descarga Año'!$B$5&gt;'SFV+BESS'!$I$7),-'SFV+BESS'!$I$7,IF(AND(AM162&lt;0,AT161+AM162/$B$5&lt;$H$2),-MIN('SFV+BESS'!$I$7,AT161-$H$2),0)))</f>
        <v>0</v>
      </c>
      <c r="AP162" s="33"/>
      <c r="AQ162" s="33">
        <f t="shared" si="227"/>
        <v>59.656000000000006</v>
      </c>
      <c r="AR162" s="27">
        <f t="shared" si="191"/>
        <v>0</v>
      </c>
      <c r="AS162" s="27">
        <f t="shared" si="228"/>
        <v>0</v>
      </c>
      <c r="AT162" s="28">
        <f>IF((AT161+AN162+AO162)&gt;=$B$2*'SFV+BESS'!$I$9, $B$2*'SFV+BESS'!$I$9, (AT161+AN162+AO162))</f>
        <v>173.61249999999998</v>
      </c>
      <c r="AU162" s="110">
        <f t="shared" si="192"/>
        <v>10.043212426183127</v>
      </c>
      <c r="AZ162" s="251"/>
      <c r="BA162" s="48">
        <v>6.3750000000000098</v>
      </c>
      <c r="BB162" s="33">
        <f t="shared" ref="BB162:BB225" si="247">BB138</f>
        <v>71.326727478512353</v>
      </c>
      <c r="BC162" s="33">
        <f>Gen_Cons_Horario!B2348</f>
        <v>0</v>
      </c>
      <c r="BD162" s="35">
        <f t="shared" si="222"/>
        <v>71.326727478512353</v>
      </c>
      <c r="BE162" s="116">
        <f>IF(AND(BD162&gt;0,BD162*$B$4+BK161&lt;=$B$2*'SFV+BESS'!$I$9,BD162&lt;'SFV+BESS'!$I$7), BD162*$B$4, IF(AND(BD162&gt;0,BD162*$B$4+BK161&gt;$B$2*'SFV+BESS'!$I$9,BD162*$B$4&lt;'SFV+BESS'!$I$7),$B$2*'SFV+BESS'!$I$9-BK161,IF(AND(BD162&gt;0,BD162*$B$4+BK161&gt;$B$2*'SFV+BESS'!$I$9,BD162*$B$4&gt;'SFV+BESS'!$I$7,BK161&lt;$B$2*'SFV+BESS'!$I$9),$B$2*'SFV+BESS'!$I$9-BK161,IF(AND(BD162&gt;0,BD162*$B$4+BK161&lt;=$B$2*'SFV+BESS'!$I$9,BD162&gt;'SFV+BESS'!$I$7),'SFV+BESS'!$I$7,0))))</f>
        <v>0</v>
      </c>
      <c r="BF162" s="27">
        <f>IF(AND(BD162&lt;0,BK161+BD162/$B$5&gt;$H$2,-BD162/'Carga-Descarga Año'!$B$5&lt;'SFV+BESS'!$I$7),BD162/$B$5,IF(AND(BD162&lt;0,BK161+BD162/$B$5&gt;$H$2,-BD162/'Carga-Descarga Año'!$B$5&gt;'SFV+BESS'!$I$7),-'SFV+BESS'!$I$7,IF(AND(BD162&lt;0,BK161+BD162/$B$5&lt;$H$2),-MIN('SFV+BESS'!$I$7,BK161-$H$2),0)))</f>
        <v>0</v>
      </c>
      <c r="BG162" s="33"/>
      <c r="BH162" s="33">
        <f t="shared" si="229"/>
        <v>0</v>
      </c>
      <c r="BI162" s="27">
        <f t="shared" si="193"/>
        <v>0</v>
      </c>
      <c r="BJ162" s="27">
        <f t="shared" si="230"/>
        <v>0</v>
      </c>
      <c r="BK162" s="28">
        <f>IF((BK161+BE162+BF162)&gt;=$B$2*'SFV+BESS'!$I$9, $B$2*'SFV+BESS'!$I$9, (BK161+BE162+BF162))</f>
        <v>173.61249999999998</v>
      </c>
      <c r="BL162" s="110">
        <f t="shared" si="194"/>
        <v>71.326727478512353</v>
      </c>
      <c r="BQ162" s="251"/>
      <c r="BR162" s="48">
        <v>6.3750000000000098</v>
      </c>
      <c r="BS162" s="33">
        <f t="shared" ref="BS162:BS225" si="248">BS138</f>
        <v>45.284012249626699</v>
      </c>
      <c r="BT162" s="33">
        <f>Gen_Cons_Horario!B3068</f>
        <v>0</v>
      </c>
      <c r="BU162" s="35">
        <f t="shared" si="223"/>
        <v>45.284012249626699</v>
      </c>
      <c r="BV162" s="116">
        <f>IF(AND(BU162&gt;0,BU162*$B$4+CB161&lt;=$B$2*'SFV+BESS'!$I$9,BU162&lt;'SFV+BESS'!$I$7), BU162*$B$4, IF(AND(BU162&gt;0,BU162*$B$4+CB161&gt;$B$2*'SFV+BESS'!$I$9,BU162*$B$4&lt;'SFV+BESS'!$I$7),$B$2*'SFV+BESS'!$I$9-CB161,IF(AND(BU162&gt;0,BU162*$B$4+CB161&gt;$B$2*'SFV+BESS'!$I$9,BU162*$B$4&gt;'SFV+BESS'!$I$7,CB161&lt;$B$2*'SFV+BESS'!$I$9),$B$2*'SFV+BESS'!$I$9-CB161,IF(AND(BU162&gt;0,BU162*$B$4+CB161&lt;=$B$2*'SFV+BESS'!$I$9,BU162&gt;'SFV+BESS'!$I$7),'SFV+BESS'!$I$7,0))))</f>
        <v>0</v>
      </c>
      <c r="BW162" s="27">
        <f>IF(AND(BU162&lt;0,CB161+BU162/$B$5&gt;$H$2,-BU162/'Carga-Descarga Año'!$B$5&lt;'SFV+BESS'!$I$7),BU162/$B$5,IF(AND(BU162&lt;0,CB161+BU162/$B$5&gt;$H$2,-BU162/'Carga-Descarga Año'!$B$5&gt;'SFV+BESS'!$I$7),-'SFV+BESS'!$I$7,IF(AND(BU162&lt;0,CB161+BU162/$B$5&lt;$H$2),-MIN('SFV+BESS'!$I$7,CB161-$H$2),0)))</f>
        <v>0</v>
      </c>
      <c r="BX162" s="33"/>
      <c r="BY162" s="33">
        <f t="shared" si="231"/>
        <v>0</v>
      </c>
      <c r="BZ162" s="27">
        <f t="shared" si="195"/>
        <v>0</v>
      </c>
      <c r="CA162" s="27">
        <f t="shared" si="196"/>
        <v>0</v>
      </c>
      <c r="CB162" s="28">
        <f>IF((CB161+BV162+BW162)&gt;=$B$2*'SFV+BESS'!$I$9, $B$2*'SFV+BESS'!$I$9, (CB161+BV162+BW162))</f>
        <v>173.61249999999998</v>
      </c>
      <c r="CC162" s="110">
        <f t="shared" si="197"/>
        <v>45.284012249626699</v>
      </c>
      <c r="CH162" s="251"/>
      <c r="CI162" s="48">
        <v>6.3750000000000098</v>
      </c>
      <c r="CJ162" s="33">
        <f t="shared" ref="CJ162:CJ225" si="249">CJ138</f>
        <v>28.883763720356487</v>
      </c>
      <c r="CK162" s="33">
        <f>Gen_Cons_Horario!B3812</f>
        <v>0</v>
      </c>
      <c r="CL162" s="35">
        <f t="shared" si="224"/>
        <v>28.883763720356487</v>
      </c>
      <c r="CM162" s="116">
        <f>IF(AND(CL162&gt;0,CL162*$B$4+CS161&lt;=$B$2*'SFV+BESS'!$I$9,CL162&lt;'SFV+BESS'!$I$7), CL162*$B$4, IF(AND(CL162&gt;0,CL162*$B$4+CS161&gt;$B$2*'SFV+BESS'!$I$9,CL162*$B$4&lt;'SFV+BESS'!$I$7),$B$2*'SFV+BESS'!$I$9-CS161,IF(AND(CL162&gt;0,CL162*$B$4+CS161&gt;$B$2*'SFV+BESS'!$I$9,CL162*$B$4&gt;'SFV+BESS'!$I$7,CS161&lt;$B$2*'SFV+BESS'!$I$9),$B$2*'SFV+BESS'!$I$9-CS161,IF(AND(CL162&gt;0,CL162*$B$4+CS161&lt;=$B$2*'SFV+BESS'!$I$9,CL162&gt;'SFV+BESS'!$I$7),'SFV+BESS'!$I$7,0))))</f>
        <v>0</v>
      </c>
      <c r="CN162" s="27">
        <f>IF(AND(CL162&lt;0,CS161+CL162/$B$5&gt;$H$2,-CL162/'Carga-Descarga Año'!$B$5&lt;'SFV+BESS'!$I$7),CL162/$B$5,IF(AND(CL162&lt;0,CS161+CL162/$B$5&gt;$H$2,-CL162/'Carga-Descarga Año'!$B$5&gt;'SFV+BESS'!$I$7),-'SFV+BESS'!$I$7,IF(AND(CL162&lt;0,CS161+CL162/$B$5&lt;$H$2),-MIN('SFV+BESS'!$I$7,CS161-$H$2),0)))</f>
        <v>0</v>
      </c>
      <c r="CO162" s="33"/>
      <c r="CP162" s="33">
        <f t="shared" si="232"/>
        <v>0</v>
      </c>
      <c r="CQ162" s="27">
        <f t="shared" si="198"/>
        <v>0</v>
      </c>
      <c r="CR162" s="27">
        <f t="shared" si="233"/>
        <v>0</v>
      </c>
      <c r="CS162" s="28">
        <f>IF((CS161+CM162+CN162)&gt;=$B$2*'SFV+BESS'!$I$9, $B$2*'SFV+BESS'!$I$9, (CS161+CM162+CN162))</f>
        <v>173.61249999999998</v>
      </c>
      <c r="CT162" s="110">
        <f t="shared" si="199"/>
        <v>28.883763720356487</v>
      </c>
      <c r="CY162" s="251"/>
      <c r="CZ162" s="48">
        <v>6.3750000000000098</v>
      </c>
      <c r="DA162" s="33">
        <f t="shared" ref="DA162:DA225" si="250">DA138</f>
        <v>35.322613829837657</v>
      </c>
      <c r="DB162" s="33">
        <f>Gen_Cons_Horario!B4532</f>
        <v>0</v>
      </c>
      <c r="DC162" s="35">
        <f t="shared" si="215"/>
        <v>35.322613829837657</v>
      </c>
      <c r="DD162" s="116">
        <f>IF(AND(DC162&gt;0,DC162*$B$4+DJ161&lt;=$B$2*'SFV+BESS'!$I$9,DC162&lt;'SFV+BESS'!$I$7), DC162*$B$4, IF(AND(DC162&gt;0,DC162*$B$4+DJ161&gt;$B$2*'SFV+BESS'!$I$9,DC162*$B$4&lt;'SFV+BESS'!$I$7),$B$2*'SFV+BESS'!$I$9-DJ161,IF(AND(DC162&gt;0,DC162*$B$4+DJ161&gt;$B$2*'SFV+BESS'!$I$9,DC162*$B$4&gt;'SFV+BESS'!$I$7,DJ161&lt;$B$2*'SFV+BESS'!$I$9),$B$2*'SFV+BESS'!$I$9-DJ161,IF(AND(DC162&gt;0,DC162*$B$4+DJ161&lt;=$B$2*'SFV+BESS'!$I$9,DC162&gt;'SFV+BESS'!$I$7),'SFV+BESS'!$I$7,0))))</f>
        <v>0</v>
      </c>
      <c r="DE162" s="27">
        <f>IF(AND(DC162&lt;0,DJ161+DC162/$B$5&gt;$H$2,-DC162/'Carga-Descarga Año'!$B$5&lt;'SFV+BESS'!$I$7),DC162/$B$5,IF(AND(DC162&lt;0,DJ161+DC162/$B$5&gt;$H$2,-DC162/'Carga-Descarga Año'!$B$5&gt;'SFV+BESS'!$I$7),-'SFV+BESS'!$I$7,IF(AND(DC162&lt;0,DJ161+DC162/$B$5&lt;$H$2),-MIN('SFV+BESS'!$I$7,DJ161-$H$2),0)))</f>
        <v>0</v>
      </c>
      <c r="DF162" s="33"/>
      <c r="DG162" s="33">
        <f t="shared" si="234"/>
        <v>0</v>
      </c>
      <c r="DH162" s="27">
        <f t="shared" si="200"/>
        <v>0</v>
      </c>
      <c r="DI162" s="27">
        <f t="shared" si="201"/>
        <v>0</v>
      </c>
      <c r="DJ162" s="28">
        <f>IF((DJ161+DD162+DE162)&gt;=$B$2*'SFV+BESS'!$I$9, $B$2*'SFV+BESS'!$I$9, (DJ161+DD162+DE162))</f>
        <v>173.61249999999998</v>
      </c>
      <c r="DK162" s="110">
        <f t="shared" si="202"/>
        <v>35.322613829837657</v>
      </c>
      <c r="DP162" s="251"/>
      <c r="DQ162" s="48">
        <v>6.3750000000000098</v>
      </c>
      <c r="DR162" s="33">
        <f t="shared" ref="DR162:DR225" si="251">DR138</f>
        <v>51.868223435829627</v>
      </c>
      <c r="DS162" s="33">
        <f>Gen_Cons_Horario!B5276</f>
        <v>0</v>
      </c>
      <c r="DT162" s="35">
        <f t="shared" si="216"/>
        <v>51.868223435829627</v>
      </c>
      <c r="DU162" s="116">
        <f>IF(AND(DT162&gt;0,DT162*$B$4+EA161&lt;=$B$2*'SFV+BESS'!$I$9,DT162&lt;'SFV+BESS'!$I$7), DT162*$B$4, IF(AND(DT162&gt;0,DT162*$B$4+EA161&gt;$B$2*'SFV+BESS'!$I$9,DT162*$B$4&lt;'SFV+BESS'!$I$7),$B$2*'SFV+BESS'!$I$9-EA161,IF(AND(DT162&gt;0,DT162*$B$4+EA161&gt;$B$2*'SFV+BESS'!$I$9,DT162*$B$4&gt;'SFV+BESS'!$I$7,EA161&lt;$B$2*'SFV+BESS'!$I$9),$B$2*'SFV+BESS'!$I$9-EA161,IF(AND(DT162&gt;0,DT162*$B$4+EA161&lt;=$B$2*'SFV+BESS'!$I$9,DT162&gt;'SFV+BESS'!$I$7),'SFV+BESS'!$I$7,0))))</f>
        <v>0</v>
      </c>
      <c r="DV162" s="27">
        <f>IF(AND(DT162&lt;0,EA161+DT162/$B$5&gt;$H$2,-DT162/'Carga-Descarga Año'!$B$5&lt;'SFV+BESS'!$I$7),DT162/$B$5,IF(AND(DT162&lt;0,EA161+DT162/$B$5&gt;$H$2,-DT162/'Carga-Descarga Año'!$B$5&gt;'SFV+BESS'!$I$7),-'SFV+BESS'!$I$7,IF(AND(DT162&lt;0,EA161+DT162/$B$5&lt;$H$2),-MIN('SFV+BESS'!$I$7,EA161-$H$2),0)))</f>
        <v>0</v>
      </c>
      <c r="DW162" s="33"/>
      <c r="DX162" s="33">
        <f t="shared" si="235"/>
        <v>0</v>
      </c>
      <c r="DY162" s="27">
        <f t="shared" si="203"/>
        <v>0</v>
      </c>
      <c r="DZ162" s="27">
        <f t="shared" si="236"/>
        <v>0</v>
      </c>
      <c r="EA162" s="28">
        <f>IF((EA161+DU162+DV162)&gt;=$B$2*'SFV+BESS'!$I$9, $B$2*'SFV+BESS'!$I$9, (EA161+DU162+DV162))</f>
        <v>173.61249999999998</v>
      </c>
      <c r="EB162" s="110">
        <f t="shared" si="204"/>
        <v>51.868223435829627</v>
      </c>
      <c r="EG162" s="251"/>
      <c r="EH162" s="48">
        <v>6.3750000000000098</v>
      </c>
      <c r="EI162" s="33">
        <f t="shared" ref="EI162:EI225" si="252">EI138</f>
        <v>72.15510433493921</v>
      </c>
      <c r="EJ162" s="33">
        <f>Gen_Cons_Horario!B6020</f>
        <v>0</v>
      </c>
      <c r="EK162" s="35">
        <f t="shared" si="217"/>
        <v>72.15510433493921</v>
      </c>
      <c r="EL162" s="116">
        <f>IF(AND(EK162&gt;0,EK162*$B$4+ER161&lt;=$B$2*'SFV+BESS'!$I$9,EK162&lt;'SFV+BESS'!$I$7), EK162*$B$4, IF(AND(EK162&gt;0,EK162*$B$4+ER161&gt;$B$2*'SFV+BESS'!$I$9,EK162*$B$4&lt;'SFV+BESS'!$I$7),$B$2*'SFV+BESS'!$I$9-ER161,IF(AND(EK162&gt;0,EK162*$B$4+ER161&gt;$B$2*'SFV+BESS'!$I$9,EK162*$B$4&gt;'SFV+BESS'!$I$7,ER161&lt;$B$2*'SFV+BESS'!$I$9),$B$2*'SFV+BESS'!$I$9-ER161,IF(AND(EK162&gt;0,EK162*$B$4+ER161&lt;=$B$2*'SFV+BESS'!$I$9,EK162&gt;'SFV+BESS'!$I$7),'SFV+BESS'!$I$7,0))))</f>
        <v>0</v>
      </c>
      <c r="EM162" s="27">
        <f>IF(AND(EK162&lt;0,ER161+EK162/$B$5&gt;$H$2,-EK162/'Carga-Descarga Año'!$B$5&lt;'SFV+BESS'!$I$7),EK162/$B$5,IF(AND(EK162&lt;0,ER161+EK162/$B$5&gt;$H$2,-EK162/'Carga-Descarga Año'!$B$5&gt;'SFV+BESS'!$I$7),-'SFV+BESS'!$I$7,IF(AND(EK162&lt;0,ER161+EK162/$B$5&lt;$H$2),-MIN('SFV+BESS'!$I$7,ER161-$H$2),0)))</f>
        <v>0</v>
      </c>
      <c r="EN162" s="33"/>
      <c r="EO162" s="33">
        <f t="shared" si="237"/>
        <v>0</v>
      </c>
      <c r="EP162" s="27">
        <f t="shared" si="205"/>
        <v>0</v>
      </c>
      <c r="EQ162" s="27">
        <f t="shared" si="238"/>
        <v>0</v>
      </c>
      <c r="ER162" s="28">
        <f>IF((ER161+EL162+EM162)&gt;=$B$2*'SFV+BESS'!$I$9, $B$2*'SFV+BESS'!$I$9, (ER161+EL162+EM162))</f>
        <v>173.61249999999998</v>
      </c>
      <c r="ES162" s="110">
        <f t="shared" si="206"/>
        <v>72.15510433493921</v>
      </c>
      <c r="EX162" s="251"/>
      <c r="EY162" s="48">
        <v>6.3750000000000098</v>
      </c>
      <c r="EZ162" s="33">
        <f t="shared" ref="EZ162:EZ225" si="253">EZ138</f>
        <v>83.787881880507953</v>
      </c>
      <c r="FA162" s="33">
        <f>Gen_Cons_Horario!B6740</f>
        <v>0</v>
      </c>
      <c r="FB162" s="35">
        <f t="shared" si="218"/>
        <v>83.787881880507953</v>
      </c>
      <c r="FC162" s="116">
        <f>IF(AND(FB162&gt;0,FB162*$B$4+FI161&lt;=$B$2*'SFV+BESS'!$I$9,FB162&lt;'SFV+BESS'!$I$7), FB162*$B$4, IF(AND(FB162&gt;0,FB162*$B$4+FI161&gt;$B$2*'SFV+BESS'!$I$9,FB162*$B$4&lt;'SFV+BESS'!$I$7),$B$2*'SFV+BESS'!$I$9-FI161,IF(AND(FB162&gt;0,FB162*$B$4+FI161&gt;$B$2*'SFV+BESS'!$I$9,FB162*$B$4&gt;'SFV+BESS'!$I$7,FI161&lt;$B$2*'SFV+BESS'!$I$9),$B$2*'SFV+BESS'!$I$9-FI161,IF(AND(FB162&gt;0,FB162*$B$4+FI161&lt;=$B$2*'SFV+BESS'!$I$9,FB162&gt;'SFV+BESS'!$I$7),'SFV+BESS'!$I$7,0))))</f>
        <v>0</v>
      </c>
      <c r="FD162" s="27">
        <f>IF(AND(FB162&lt;0,FI161+FB162/$B$5&gt;$H$2,-FB162/'Carga-Descarga Año'!$B$5&lt;'SFV+BESS'!$I$7),FB162/$B$5,IF(AND(FB162&lt;0,FI161+FB162/$B$5&gt;$H$2,-FB162/'Carga-Descarga Año'!$B$5&gt;'SFV+BESS'!$I$7),-'SFV+BESS'!$I$7,IF(AND(FB162&lt;0,FI161+FB162/$B$5&lt;$H$2),-MIN('SFV+BESS'!$I$7,FI161-$H$2),0)))</f>
        <v>0</v>
      </c>
      <c r="FE162" s="33"/>
      <c r="FF162" s="33">
        <f t="shared" si="239"/>
        <v>0</v>
      </c>
      <c r="FG162" s="27">
        <f t="shared" si="207"/>
        <v>0</v>
      </c>
      <c r="FH162" s="27">
        <f t="shared" si="240"/>
        <v>0</v>
      </c>
      <c r="FI162" s="28">
        <f>IF((FI161+FC162+FD162)&gt;=$B$2*'SFV+BESS'!$I$9, $B$2*'SFV+BESS'!$I$9, (FI161+FC162+FD162))</f>
        <v>173.61249999999998</v>
      </c>
      <c r="FJ162" s="110">
        <f t="shared" si="208"/>
        <v>83.787881880507953</v>
      </c>
      <c r="FO162" s="251"/>
      <c r="FP162" s="48">
        <v>6.3750000000000098</v>
      </c>
      <c r="FQ162" s="33">
        <f t="shared" ref="FQ162:FQ225" si="254">FQ138</f>
        <v>88.522249840285639</v>
      </c>
      <c r="FR162" s="33">
        <f>Gen_Cons_Horario!B7484</f>
        <v>41.013500000000008</v>
      </c>
      <c r="FS162" s="35">
        <f t="shared" si="219"/>
        <v>47.508749840285631</v>
      </c>
      <c r="FT162" s="116">
        <f>IF(AND(FS162&gt;0,FS162*$B$4+FZ161&lt;=$B$2*'SFV+BESS'!$I$9,FS162&lt;'SFV+BESS'!$I$7), FS162*$B$4, IF(AND(FS162&gt;0,FS162*$B$4+FZ161&gt;$B$2*'SFV+BESS'!$I$9,FS162*$B$4&lt;'SFV+BESS'!$I$7),$B$2*'SFV+BESS'!$I$9-FZ161,IF(AND(FS162&gt;0,FS162*$B$4+FZ161&gt;$B$2*'SFV+BESS'!$I$9,FS162*$B$4&gt;'SFV+BESS'!$I$7,FZ161&lt;$B$2*'SFV+BESS'!$I$9),$B$2*'SFV+BESS'!$I$9-FZ161,IF(AND(FS162&gt;0,FS162*$B$4+FZ161&lt;=$B$2*'SFV+BESS'!$I$9,FS162&gt;'SFV+BESS'!$I$7),'SFV+BESS'!$I$7,0))))</f>
        <v>0</v>
      </c>
      <c r="FU162" s="27">
        <f>IF(AND(FS162&lt;0,FZ161+FS162/$B$5&gt;$H$2,-FS162/'Carga-Descarga Año'!$B$5&lt;'SFV+BESS'!$I$7),FS162/$B$5,IF(AND(FS162&lt;0,FZ161+FS162/$B$5&gt;$H$2,-FS162/'Carga-Descarga Año'!$B$5&gt;'SFV+BESS'!$I$7),-'SFV+BESS'!$I$7,IF(AND(FS162&lt;0,FZ161+FS162/$B$5&lt;$H$2),-MIN('SFV+BESS'!$I$7,FZ161-$H$2),0)))</f>
        <v>0</v>
      </c>
      <c r="FV162" s="33"/>
      <c r="FW162" s="33">
        <f t="shared" si="241"/>
        <v>41.013500000000008</v>
      </c>
      <c r="FX162" s="27">
        <f t="shared" si="209"/>
        <v>0</v>
      </c>
      <c r="FY162" s="27">
        <f t="shared" si="242"/>
        <v>0</v>
      </c>
      <c r="FZ162" s="28">
        <f>IF((FZ161+FT162+FU162)&gt;=$B$2*'SFV+BESS'!$I$9, $B$2*'SFV+BESS'!$I$9, (FZ161+FT162+FU162))</f>
        <v>173.61249999999998</v>
      </c>
      <c r="GA162" s="110">
        <f t="shared" si="210"/>
        <v>47.508749840285631</v>
      </c>
      <c r="GF162" s="251"/>
      <c r="GG162" s="48">
        <v>6.3750000000000098</v>
      </c>
      <c r="GH162" s="33">
        <f t="shared" ref="GH162:GH225" si="255">GH138</f>
        <v>85.975736621117875</v>
      </c>
      <c r="GI162" s="33">
        <f>Gen_Cons_Horario!B8204</f>
        <v>119.312</v>
      </c>
      <c r="GJ162" s="35">
        <f t="shared" si="225"/>
        <v>-33.336263378882123</v>
      </c>
      <c r="GK162" s="116">
        <f>IF(AND(GJ162&gt;0,GJ162*$B$4+GQ161&lt;=$B$2*'SFV+BESS'!$I$9,GJ162&lt;'SFV+BESS'!$I$7), GJ162*$B$4, IF(AND(GJ162&gt;0,GJ162*$B$4+GQ161&gt;$B$2*'SFV+BESS'!$I$9,GJ162*$B$4&lt;'SFV+BESS'!$I$7),$B$2*'SFV+BESS'!$I$9-GQ161,IF(AND(GJ162&gt;0,GJ162*$B$4+GQ161&gt;$B$2*'SFV+BESS'!$I$9,GJ162*$B$4&gt;'SFV+BESS'!$I$7,GQ161&lt;$B$2*'SFV+BESS'!$I$9),$B$2*'SFV+BESS'!$I$9-GQ161,IF(AND(GJ162&gt;0,GJ162*$B$4+GQ161&lt;=$B$2*'SFV+BESS'!$I$9,GJ162&gt;'SFV+BESS'!$I$7),'SFV+BESS'!$I$7,0))))</f>
        <v>0</v>
      </c>
      <c r="GL162" s="27">
        <f>IF(AND(GJ162&lt;0,GQ161+GJ162/$B$5&gt;$H$2,-GJ162/'Carga-Descarga Año'!$B$5&lt;'SFV+BESS'!$I$7),GJ162/$B$5,IF(AND(GJ162&lt;0,GQ161+GJ162/$B$5&gt;$H$2,-GJ162/'Carga-Descarga Año'!$B$5&gt;'SFV+BESS'!$I$7),-'SFV+BESS'!$I$7,IF(AND(GJ162&lt;0,GQ161+GJ162/$B$5&lt;$H$2),-MIN('SFV+BESS'!$I$7,GQ161-$H$2),0)))</f>
        <v>-35.090803556718022</v>
      </c>
      <c r="GM162" s="33"/>
      <c r="GN162" s="33">
        <f t="shared" si="243"/>
        <v>85.975736621117875</v>
      </c>
      <c r="GO162" s="27">
        <f t="shared" si="211"/>
        <v>33.336263378882123</v>
      </c>
      <c r="GP162" s="27">
        <f t="shared" si="244"/>
        <v>0</v>
      </c>
      <c r="GQ162" s="28">
        <f>IF((GQ161+GK162+GL162)&gt;=$B$2*'SFV+BESS'!$I$9, $B$2*'SFV+BESS'!$I$9, (GQ161+GK162+GL162))</f>
        <v>87.5237600107329</v>
      </c>
      <c r="GR162" s="110">
        <f t="shared" si="212"/>
        <v>0</v>
      </c>
    </row>
    <row r="163" spans="1:200">
      <c r="A163" s="249"/>
      <c r="B163" s="48">
        <v>6.4166666666666696</v>
      </c>
      <c r="C163" s="38">
        <f t="shared" si="226"/>
        <v>102.56597254203621</v>
      </c>
      <c r="D163" s="2">
        <f>Gen_Cons_Horario!B189</f>
        <v>78.298500000000004</v>
      </c>
      <c r="E163" s="140">
        <f t="shared" si="184"/>
        <v>24.267472542036202</v>
      </c>
      <c r="F163" s="116">
        <f>IF(AND(E163&gt;0,E163*$B$4+L162&lt;=$B$2*'SFV+BESS'!$I$9,E163&lt;'SFV+BESS'!$I$7), E163*$B$4, IF(AND(E163&gt;0,E163*$B$4+L162&gt;$B$2*'SFV+BESS'!$I$9,E163*$B$4&lt;'SFV+BESS'!$I$7),$B$2*'SFV+BESS'!$I$9-L162,IF(AND(E163&gt;0,E163*$B$4+L162&gt;$B$2*'SFV+BESS'!$I$9,E163*$B$4&gt;'SFV+BESS'!$I$7,L162&lt;$B$2*'SFV+BESS'!$I$9),$B$2*'SFV+BESS'!$I$9-L162,IF(AND(E163&gt;0,E163*$B$4+L162&lt;=$B$2*'SFV+BESS'!$I$9,E163&gt;'SFV+BESS'!$I$7),'SFV+BESS'!$I$7,0))))</f>
        <v>23.054098914934389</v>
      </c>
      <c r="G163" s="27">
        <f>IF(AND(E163&lt;0,L162+E163/$B$5&gt;$H$2,-E163/'Carga-Descarga Año'!$B$5&lt;'SFV+BESS'!$I$7),E163/$B$5,IF(AND(E163&lt;0,L162+E163/$B$5&gt;$H$2,-E163/'Carga-Descarga Año'!$B$5&gt;'SFV+BESS'!$I$7),-'SFV+BESS'!$I$7,IF(AND(E163&lt;0,L162+E163/$B$5&lt;$H$2),-MIN('SFV+BESS'!$I$7,L162-$H$2),0)))</f>
        <v>0</v>
      </c>
      <c r="I163" s="38">
        <f t="shared" si="185"/>
        <v>78.298500000000004</v>
      </c>
      <c r="J163" s="27">
        <f t="shared" si="187"/>
        <v>0</v>
      </c>
      <c r="K163" s="27">
        <f t="shared" si="186"/>
        <v>0</v>
      </c>
      <c r="L163" s="28">
        <f>IF((L162+F163+G163)&gt;=$B$2*'SFV+BESS'!$I$9, $B$2*'SFV+BESS'!$I$9, (L162+F163+G163))</f>
        <v>114.91085131681579</v>
      </c>
      <c r="M163" s="110">
        <f t="shared" si="188"/>
        <v>3.5527136788005009E-15</v>
      </c>
      <c r="R163" s="251"/>
      <c r="S163" s="48">
        <v>6.4166666666666696</v>
      </c>
      <c r="T163" s="2">
        <f t="shared" si="245"/>
        <v>99.976027218608863</v>
      </c>
      <c r="U163" s="2">
        <f>Gen_Cons_Horario!B933</f>
        <v>63.384500000000003</v>
      </c>
      <c r="V163" s="35">
        <f t="shared" si="220"/>
        <v>36.59152721860886</v>
      </c>
      <c r="W163" s="116">
        <f>IF(AND(V163&gt;0,V163*$B$4+AC162&lt;=$B$2*'SFV+BESS'!$I$9,V163&lt;'SFV+BESS'!$I$7), V163*$B$4, IF(AND(V163&gt;0,V163*$B$4+AC162&gt;$B$2*'SFV+BESS'!$I$9,V163*$B$4&lt;'SFV+BESS'!$I$7),$B$2*'SFV+BESS'!$I$9-AC162,IF(AND(V163&gt;0,V163*$B$4+AC162&gt;$B$2*'SFV+BESS'!$I$9,V163*$B$4&gt;'SFV+BESS'!$I$7,AC162&lt;$B$2*'SFV+BESS'!$I$9),$B$2*'SFV+BESS'!$I$9-AC162,IF(AND(V163&gt;0,V163*$B$4+AC162&lt;=$B$2*'SFV+BESS'!$I$9,V163&gt;'SFV+BESS'!$I$7),'SFV+BESS'!$I$7,0))))</f>
        <v>34.761950857678414</v>
      </c>
      <c r="X163" s="27">
        <f>IF(AND(V163&lt;0,AC162+V163/$B$5&gt;$H$2,-V163/'Carga-Descarga Año'!$B$5&lt;'SFV+BESS'!$I$7),V163/$B$5,IF(AND(V163&lt;0,AC162+V163/$B$5&gt;$H$2,-V163/'Carga-Descarga Año'!$B$5&gt;'SFV+BESS'!$I$7),-'SFV+BESS'!$I$7,IF(AND(V163&lt;0,AC162+V163/$B$5&lt;$H$2),-MIN('SFV+BESS'!$I$7,AC162-$H$2),0)))</f>
        <v>0</v>
      </c>
      <c r="Z163" s="33">
        <f t="shared" si="214"/>
        <v>63.384500000000003</v>
      </c>
      <c r="AA163" s="27">
        <f t="shared" si="189"/>
        <v>0</v>
      </c>
      <c r="AB163" s="27">
        <f t="shared" si="213"/>
        <v>0</v>
      </c>
      <c r="AC163" s="28">
        <f>IF((AC162+W163+X163)&gt;=$B$2*'SFV+BESS'!$I$9, $B$2*'SFV+BESS'!$I$9, (AC162+W163+X163))</f>
        <v>151.08370488025969</v>
      </c>
      <c r="AD163" s="110">
        <f t="shared" si="190"/>
        <v>0</v>
      </c>
      <c r="AI163" s="251"/>
      <c r="AJ163" s="48">
        <v>6.4166666666666696</v>
      </c>
      <c r="AK163" s="52">
        <f t="shared" si="246"/>
        <v>98.343173988490506</v>
      </c>
      <c r="AL163" s="33">
        <f>Gen_Cons_Horario!B1605</f>
        <v>59.656000000000006</v>
      </c>
      <c r="AM163" s="35">
        <f t="shared" si="221"/>
        <v>38.6871739884905</v>
      </c>
      <c r="AN163" s="116">
        <f>IF(AND(AM163&gt;0,AM163*$B$4+AT162&lt;=$B$2*'SFV+BESS'!$I$9,AM163&lt;'SFV+BESS'!$I$7), AM163*$B$4, IF(AND(AM163&gt;0,AM163*$B$4+AT162&gt;$B$2*'SFV+BESS'!$I$9,AM163*$B$4&lt;'SFV+BESS'!$I$7),$B$2*'SFV+BESS'!$I$9-AT162,IF(AND(AM163&gt;0,AM163*$B$4+AT162&gt;$B$2*'SFV+BESS'!$I$9,AM163*$B$4&gt;'SFV+BESS'!$I$7,AT162&lt;$B$2*'SFV+BESS'!$I$9),$B$2*'SFV+BESS'!$I$9-AT162,IF(AND(AM163&gt;0,AM163*$B$4+AT162&lt;=$B$2*'SFV+BESS'!$I$9,AM163&gt;'SFV+BESS'!$I$7),'SFV+BESS'!$I$7,0))))</f>
        <v>0</v>
      </c>
      <c r="AO163" s="27">
        <f>IF(AND(AM163&lt;0,AT162+AM163/$B$5&gt;$H$2,-AM163/'Carga-Descarga Año'!$B$5&lt;'SFV+BESS'!$I$7),AM163/$B$5,IF(AND(AM163&lt;0,AT162+AM163/$B$5&gt;$H$2,-AM163/'Carga-Descarga Año'!$B$5&gt;'SFV+BESS'!$I$7),-'SFV+BESS'!$I$7,IF(AND(AM163&lt;0,AT162+AM163/$B$5&lt;$H$2),-MIN('SFV+BESS'!$I$7,AT162-$H$2),0)))</f>
        <v>0</v>
      </c>
      <c r="AP163" s="33"/>
      <c r="AQ163" s="33">
        <f t="shared" si="227"/>
        <v>59.656000000000006</v>
      </c>
      <c r="AR163" s="27">
        <f t="shared" si="191"/>
        <v>0</v>
      </c>
      <c r="AS163" s="27">
        <f t="shared" si="228"/>
        <v>0</v>
      </c>
      <c r="AT163" s="28">
        <f>IF((AT162+AN163+AO163)&gt;=$B$2*'SFV+BESS'!$I$9, $B$2*'SFV+BESS'!$I$9, (AT162+AN163+AO163))</f>
        <v>173.61249999999998</v>
      </c>
      <c r="AU163" s="110">
        <f t="shared" si="192"/>
        <v>38.6871739884905</v>
      </c>
      <c r="AZ163" s="251"/>
      <c r="BA163" s="48">
        <v>6.4166666666666696</v>
      </c>
      <c r="BB163" s="33">
        <f t="shared" si="247"/>
        <v>89.500386808653857</v>
      </c>
      <c r="BC163" s="33">
        <f>Gen_Cons_Horario!B2349</f>
        <v>0</v>
      </c>
      <c r="BD163" s="35">
        <f t="shared" si="222"/>
        <v>89.500386808653857</v>
      </c>
      <c r="BE163" s="116">
        <f>IF(AND(BD163&gt;0,BD163*$B$4+BK162&lt;=$B$2*'SFV+BESS'!$I$9,BD163&lt;'SFV+BESS'!$I$7), BD163*$B$4, IF(AND(BD163&gt;0,BD163*$B$4+BK162&gt;$B$2*'SFV+BESS'!$I$9,BD163*$B$4&lt;'SFV+BESS'!$I$7),$B$2*'SFV+BESS'!$I$9-BK162,IF(AND(BD163&gt;0,BD163*$B$4+BK162&gt;$B$2*'SFV+BESS'!$I$9,BD163*$B$4&gt;'SFV+BESS'!$I$7,BK162&lt;$B$2*'SFV+BESS'!$I$9),$B$2*'SFV+BESS'!$I$9-BK162,IF(AND(BD163&gt;0,BD163*$B$4+BK162&lt;=$B$2*'SFV+BESS'!$I$9,BD163&gt;'SFV+BESS'!$I$7),'SFV+BESS'!$I$7,0))))</f>
        <v>0</v>
      </c>
      <c r="BF163" s="27">
        <f>IF(AND(BD163&lt;0,BK162+BD163/$B$5&gt;$H$2,-BD163/'Carga-Descarga Año'!$B$5&lt;'SFV+BESS'!$I$7),BD163/$B$5,IF(AND(BD163&lt;0,BK162+BD163/$B$5&gt;$H$2,-BD163/'Carga-Descarga Año'!$B$5&gt;'SFV+BESS'!$I$7),-'SFV+BESS'!$I$7,IF(AND(BD163&lt;0,BK162+BD163/$B$5&lt;$H$2),-MIN('SFV+BESS'!$I$7,BK162-$H$2),0)))</f>
        <v>0</v>
      </c>
      <c r="BG163" s="33"/>
      <c r="BH163" s="33">
        <f t="shared" si="229"/>
        <v>0</v>
      </c>
      <c r="BI163" s="27">
        <f t="shared" si="193"/>
        <v>0</v>
      </c>
      <c r="BJ163" s="27">
        <f t="shared" si="230"/>
        <v>0</v>
      </c>
      <c r="BK163" s="28">
        <f>IF((BK162+BE163+BF163)&gt;=$B$2*'SFV+BESS'!$I$9, $B$2*'SFV+BESS'!$I$9, (BK162+BE163+BF163))</f>
        <v>173.61249999999998</v>
      </c>
      <c r="BL163" s="110">
        <f t="shared" si="194"/>
        <v>89.500386808653857</v>
      </c>
      <c r="BQ163" s="251"/>
      <c r="BR163" s="48">
        <v>6.4166666666666696</v>
      </c>
      <c r="BS163" s="33">
        <f t="shared" si="248"/>
        <v>68.489252357644361</v>
      </c>
      <c r="BT163" s="33">
        <f>Gen_Cons_Horario!B3069</f>
        <v>0</v>
      </c>
      <c r="BU163" s="35">
        <f t="shared" si="223"/>
        <v>68.489252357644361</v>
      </c>
      <c r="BV163" s="116">
        <f>IF(AND(BU163&gt;0,BU163*$B$4+CB162&lt;=$B$2*'SFV+BESS'!$I$9,BU163&lt;'SFV+BESS'!$I$7), BU163*$B$4, IF(AND(BU163&gt;0,BU163*$B$4+CB162&gt;$B$2*'SFV+BESS'!$I$9,BU163*$B$4&lt;'SFV+BESS'!$I$7),$B$2*'SFV+BESS'!$I$9-CB162,IF(AND(BU163&gt;0,BU163*$B$4+CB162&gt;$B$2*'SFV+BESS'!$I$9,BU163*$B$4&gt;'SFV+BESS'!$I$7,CB162&lt;$B$2*'SFV+BESS'!$I$9),$B$2*'SFV+BESS'!$I$9-CB162,IF(AND(BU163&gt;0,BU163*$B$4+CB162&lt;=$B$2*'SFV+BESS'!$I$9,BU163&gt;'SFV+BESS'!$I$7),'SFV+BESS'!$I$7,0))))</f>
        <v>0</v>
      </c>
      <c r="BW163" s="27">
        <f>IF(AND(BU163&lt;0,CB162+BU163/$B$5&gt;$H$2,-BU163/'Carga-Descarga Año'!$B$5&lt;'SFV+BESS'!$I$7),BU163/$B$5,IF(AND(BU163&lt;0,CB162+BU163/$B$5&gt;$H$2,-BU163/'Carga-Descarga Año'!$B$5&gt;'SFV+BESS'!$I$7),-'SFV+BESS'!$I$7,IF(AND(BU163&lt;0,CB162+BU163/$B$5&lt;$H$2),-MIN('SFV+BESS'!$I$7,CB162-$H$2),0)))</f>
        <v>0</v>
      </c>
      <c r="BX163" s="33"/>
      <c r="BY163" s="33">
        <f t="shared" si="231"/>
        <v>0</v>
      </c>
      <c r="BZ163" s="27">
        <f t="shared" si="195"/>
        <v>0</v>
      </c>
      <c r="CA163" s="27">
        <f t="shared" si="196"/>
        <v>0</v>
      </c>
      <c r="CB163" s="28">
        <f>IF((CB162+BV163+BW163)&gt;=$B$2*'SFV+BESS'!$I$9, $B$2*'SFV+BESS'!$I$9, (CB162+BV163+BW163))</f>
        <v>173.61249999999998</v>
      </c>
      <c r="CC163" s="110">
        <f t="shared" si="197"/>
        <v>68.489252357644361</v>
      </c>
      <c r="CH163" s="251"/>
      <c r="CI163" s="48">
        <v>6.4166666666666696</v>
      </c>
      <c r="CJ163" s="33">
        <f t="shared" si="249"/>
        <v>60.041839544678055</v>
      </c>
      <c r="CK163" s="33">
        <f>Gen_Cons_Horario!B3813</f>
        <v>0</v>
      </c>
      <c r="CL163" s="35">
        <f t="shared" si="224"/>
        <v>60.041839544678055</v>
      </c>
      <c r="CM163" s="116">
        <f>IF(AND(CL163&gt;0,CL163*$B$4+CS162&lt;=$B$2*'SFV+BESS'!$I$9,CL163&lt;'SFV+BESS'!$I$7), CL163*$B$4, IF(AND(CL163&gt;0,CL163*$B$4+CS162&gt;$B$2*'SFV+BESS'!$I$9,CL163*$B$4&lt;'SFV+BESS'!$I$7),$B$2*'SFV+BESS'!$I$9-CS162,IF(AND(CL163&gt;0,CL163*$B$4+CS162&gt;$B$2*'SFV+BESS'!$I$9,CL163*$B$4&gt;'SFV+BESS'!$I$7,CS162&lt;$B$2*'SFV+BESS'!$I$9),$B$2*'SFV+BESS'!$I$9-CS162,IF(AND(CL163&gt;0,CL163*$B$4+CS162&lt;=$B$2*'SFV+BESS'!$I$9,CL163&gt;'SFV+BESS'!$I$7),'SFV+BESS'!$I$7,0))))</f>
        <v>0</v>
      </c>
      <c r="CN163" s="27">
        <f>IF(AND(CL163&lt;0,CS162+CL163/$B$5&gt;$H$2,-CL163/'Carga-Descarga Año'!$B$5&lt;'SFV+BESS'!$I$7),CL163/$B$5,IF(AND(CL163&lt;0,CS162+CL163/$B$5&gt;$H$2,-CL163/'Carga-Descarga Año'!$B$5&gt;'SFV+BESS'!$I$7),-'SFV+BESS'!$I$7,IF(AND(CL163&lt;0,CS162+CL163/$B$5&lt;$H$2),-MIN('SFV+BESS'!$I$7,CS162-$H$2),0)))</f>
        <v>0</v>
      </c>
      <c r="CO163" s="33"/>
      <c r="CP163" s="33">
        <f t="shared" si="232"/>
        <v>0</v>
      </c>
      <c r="CQ163" s="27">
        <f t="shared" si="198"/>
        <v>0</v>
      </c>
      <c r="CR163" s="27">
        <f t="shared" si="233"/>
        <v>0</v>
      </c>
      <c r="CS163" s="28">
        <f>IF((CS162+CM163+CN163)&gt;=$B$2*'SFV+BESS'!$I$9, $B$2*'SFV+BESS'!$I$9, (CS162+CM163+CN163))</f>
        <v>173.61249999999998</v>
      </c>
      <c r="CT163" s="110">
        <f t="shared" si="199"/>
        <v>60.041839544678055</v>
      </c>
      <c r="CY163" s="251"/>
      <c r="CZ163" s="48">
        <v>6.4166666666666696</v>
      </c>
      <c r="DA163" s="33">
        <f t="shared" si="250"/>
        <v>68.060646159931082</v>
      </c>
      <c r="DB163" s="33">
        <f>Gen_Cons_Horario!B4533</f>
        <v>0</v>
      </c>
      <c r="DC163" s="35">
        <f t="shared" si="215"/>
        <v>68.060646159931082</v>
      </c>
      <c r="DD163" s="116">
        <f>IF(AND(DC163&gt;0,DC163*$B$4+DJ162&lt;=$B$2*'SFV+BESS'!$I$9,DC163&lt;'SFV+BESS'!$I$7), DC163*$B$4, IF(AND(DC163&gt;0,DC163*$B$4+DJ162&gt;$B$2*'SFV+BESS'!$I$9,DC163*$B$4&lt;'SFV+BESS'!$I$7),$B$2*'SFV+BESS'!$I$9-DJ162,IF(AND(DC163&gt;0,DC163*$B$4+DJ162&gt;$B$2*'SFV+BESS'!$I$9,DC163*$B$4&gt;'SFV+BESS'!$I$7,DJ162&lt;$B$2*'SFV+BESS'!$I$9),$B$2*'SFV+BESS'!$I$9-DJ162,IF(AND(DC163&gt;0,DC163*$B$4+DJ162&lt;=$B$2*'SFV+BESS'!$I$9,DC163&gt;'SFV+BESS'!$I$7),'SFV+BESS'!$I$7,0))))</f>
        <v>0</v>
      </c>
      <c r="DE163" s="27">
        <f>IF(AND(DC163&lt;0,DJ162+DC163/$B$5&gt;$H$2,-DC163/'Carga-Descarga Año'!$B$5&lt;'SFV+BESS'!$I$7),DC163/$B$5,IF(AND(DC163&lt;0,DJ162+DC163/$B$5&gt;$H$2,-DC163/'Carga-Descarga Año'!$B$5&gt;'SFV+BESS'!$I$7),-'SFV+BESS'!$I$7,IF(AND(DC163&lt;0,DJ162+DC163/$B$5&lt;$H$2),-MIN('SFV+BESS'!$I$7,DJ162-$H$2),0)))</f>
        <v>0</v>
      </c>
      <c r="DF163" s="33"/>
      <c r="DG163" s="33">
        <f t="shared" si="234"/>
        <v>0</v>
      </c>
      <c r="DH163" s="27">
        <f t="shared" si="200"/>
        <v>0</v>
      </c>
      <c r="DI163" s="27">
        <f t="shared" si="201"/>
        <v>0</v>
      </c>
      <c r="DJ163" s="28">
        <f>IF((DJ162+DD163+DE163)&gt;=$B$2*'SFV+BESS'!$I$9, $B$2*'SFV+BESS'!$I$9, (DJ162+DD163+DE163))</f>
        <v>173.61249999999998</v>
      </c>
      <c r="DK163" s="110">
        <f t="shared" si="202"/>
        <v>68.060646159931082</v>
      </c>
      <c r="DP163" s="251"/>
      <c r="DQ163" s="48">
        <v>6.4166666666666696</v>
      </c>
      <c r="DR163" s="33">
        <f t="shared" si="251"/>
        <v>72.573683597713242</v>
      </c>
      <c r="DS163" s="33">
        <f>Gen_Cons_Horario!B5277</f>
        <v>0</v>
      </c>
      <c r="DT163" s="35">
        <f t="shared" si="216"/>
        <v>72.573683597713242</v>
      </c>
      <c r="DU163" s="116">
        <f>IF(AND(DT163&gt;0,DT163*$B$4+EA162&lt;=$B$2*'SFV+BESS'!$I$9,DT163&lt;'SFV+BESS'!$I$7), DT163*$B$4, IF(AND(DT163&gt;0,DT163*$B$4+EA162&gt;$B$2*'SFV+BESS'!$I$9,DT163*$B$4&lt;'SFV+BESS'!$I$7),$B$2*'SFV+BESS'!$I$9-EA162,IF(AND(DT163&gt;0,DT163*$B$4+EA162&gt;$B$2*'SFV+BESS'!$I$9,DT163*$B$4&gt;'SFV+BESS'!$I$7,EA162&lt;$B$2*'SFV+BESS'!$I$9),$B$2*'SFV+BESS'!$I$9-EA162,IF(AND(DT163&gt;0,DT163*$B$4+EA162&lt;=$B$2*'SFV+BESS'!$I$9,DT163&gt;'SFV+BESS'!$I$7),'SFV+BESS'!$I$7,0))))</f>
        <v>0</v>
      </c>
      <c r="DV163" s="27">
        <f>IF(AND(DT163&lt;0,EA162+DT163/$B$5&gt;$H$2,-DT163/'Carga-Descarga Año'!$B$5&lt;'SFV+BESS'!$I$7),DT163/$B$5,IF(AND(DT163&lt;0,EA162+DT163/$B$5&gt;$H$2,-DT163/'Carga-Descarga Año'!$B$5&gt;'SFV+BESS'!$I$7),-'SFV+BESS'!$I$7,IF(AND(DT163&lt;0,EA162+DT163/$B$5&lt;$H$2),-MIN('SFV+BESS'!$I$7,EA162-$H$2),0)))</f>
        <v>0</v>
      </c>
      <c r="DW163" s="33"/>
      <c r="DX163" s="33">
        <f t="shared" si="235"/>
        <v>0</v>
      </c>
      <c r="DY163" s="27">
        <f t="shared" si="203"/>
        <v>0</v>
      </c>
      <c r="DZ163" s="27">
        <f t="shared" si="236"/>
        <v>0</v>
      </c>
      <c r="EA163" s="28">
        <f>IF((EA162+DU163+DV163)&gt;=$B$2*'SFV+BESS'!$I$9, $B$2*'SFV+BESS'!$I$9, (EA162+DU163+DV163))</f>
        <v>173.61249999999998</v>
      </c>
      <c r="EB163" s="110">
        <f t="shared" si="204"/>
        <v>72.573683597713242</v>
      </c>
      <c r="EG163" s="251"/>
      <c r="EH163" s="48">
        <v>6.4166666666666696</v>
      </c>
      <c r="EI163" s="33">
        <f t="shared" si="252"/>
        <v>88.07759942561016</v>
      </c>
      <c r="EJ163" s="33">
        <f>Gen_Cons_Horario!B6021</f>
        <v>0</v>
      </c>
      <c r="EK163" s="35">
        <f t="shared" si="217"/>
        <v>88.07759942561016</v>
      </c>
      <c r="EL163" s="116">
        <f>IF(AND(EK163&gt;0,EK163*$B$4+ER162&lt;=$B$2*'SFV+BESS'!$I$9,EK163&lt;'SFV+BESS'!$I$7), EK163*$B$4, IF(AND(EK163&gt;0,EK163*$B$4+ER162&gt;$B$2*'SFV+BESS'!$I$9,EK163*$B$4&lt;'SFV+BESS'!$I$7),$B$2*'SFV+BESS'!$I$9-ER162,IF(AND(EK163&gt;0,EK163*$B$4+ER162&gt;$B$2*'SFV+BESS'!$I$9,EK163*$B$4&gt;'SFV+BESS'!$I$7,ER162&lt;$B$2*'SFV+BESS'!$I$9),$B$2*'SFV+BESS'!$I$9-ER162,IF(AND(EK163&gt;0,EK163*$B$4+ER162&lt;=$B$2*'SFV+BESS'!$I$9,EK163&gt;'SFV+BESS'!$I$7),'SFV+BESS'!$I$7,0))))</f>
        <v>0</v>
      </c>
      <c r="EM163" s="27">
        <f>IF(AND(EK163&lt;0,ER162+EK163/$B$5&gt;$H$2,-EK163/'Carga-Descarga Año'!$B$5&lt;'SFV+BESS'!$I$7),EK163/$B$5,IF(AND(EK163&lt;0,ER162+EK163/$B$5&gt;$H$2,-EK163/'Carga-Descarga Año'!$B$5&gt;'SFV+BESS'!$I$7),-'SFV+BESS'!$I$7,IF(AND(EK163&lt;0,ER162+EK163/$B$5&lt;$H$2),-MIN('SFV+BESS'!$I$7,ER162-$H$2),0)))</f>
        <v>0</v>
      </c>
      <c r="EN163" s="33"/>
      <c r="EO163" s="33">
        <f t="shared" si="237"/>
        <v>0</v>
      </c>
      <c r="EP163" s="27">
        <f t="shared" si="205"/>
        <v>0</v>
      </c>
      <c r="EQ163" s="27">
        <f t="shared" si="238"/>
        <v>0</v>
      </c>
      <c r="ER163" s="28">
        <f>IF((ER162+EL163+EM163)&gt;=$B$2*'SFV+BESS'!$I$9, $B$2*'SFV+BESS'!$I$9, (ER162+EL163+EM163))</f>
        <v>173.61249999999998</v>
      </c>
      <c r="ES163" s="110">
        <f t="shared" si="206"/>
        <v>88.07759942561016</v>
      </c>
      <c r="EX163" s="251"/>
      <c r="EY163" s="48">
        <v>6.4166666666666696</v>
      </c>
      <c r="EZ163" s="33">
        <f t="shared" si="253"/>
        <v>96.19383250062873</v>
      </c>
      <c r="FA163" s="33">
        <f>Gen_Cons_Horario!B6741</f>
        <v>0</v>
      </c>
      <c r="FB163" s="35">
        <f t="shared" si="218"/>
        <v>96.19383250062873</v>
      </c>
      <c r="FC163" s="116">
        <f>IF(AND(FB163&gt;0,FB163*$B$4+FI162&lt;=$B$2*'SFV+BESS'!$I$9,FB163&lt;'SFV+BESS'!$I$7), FB163*$B$4, IF(AND(FB163&gt;0,FB163*$B$4+FI162&gt;$B$2*'SFV+BESS'!$I$9,FB163*$B$4&lt;'SFV+BESS'!$I$7),$B$2*'SFV+BESS'!$I$9-FI162,IF(AND(FB163&gt;0,FB163*$B$4+FI162&gt;$B$2*'SFV+BESS'!$I$9,FB163*$B$4&gt;'SFV+BESS'!$I$7,FI162&lt;$B$2*'SFV+BESS'!$I$9),$B$2*'SFV+BESS'!$I$9-FI162,IF(AND(FB163&gt;0,FB163*$B$4+FI162&lt;=$B$2*'SFV+BESS'!$I$9,FB163&gt;'SFV+BESS'!$I$7),'SFV+BESS'!$I$7,0))))</f>
        <v>0</v>
      </c>
      <c r="FD163" s="27">
        <f>IF(AND(FB163&lt;0,FI162+FB163/$B$5&gt;$H$2,-FB163/'Carga-Descarga Año'!$B$5&lt;'SFV+BESS'!$I$7),FB163/$B$5,IF(AND(FB163&lt;0,FI162+FB163/$B$5&gt;$H$2,-FB163/'Carga-Descarga Año'!$B$5&gt;'SFV+BESS'!$I$7),-'SFV+BESS'!$I$7,IF(AND(FB163&lt;0,FI162+FB163/$B$5&lt;$H$2),-MIN('SFV+BESS'!$I$7,FI162-$H$2),0)))</f>
        <v>0</v>
      </c>
      <c r="FE163" s="33"/>
      <c r="FF163" s="33">
        <f t="shared" si="239"/>
        <v>0</v>
      </c>
      <c r="FG163" s="27">
        <f t="shared" si="207"/>
        <v>0</v>
      </c>
      <c r="FH163" s="27">
        <f t="shared" si="240"/>
        <v>0</v>
      </c>
      <c r="FI163" s="28">
        <f>IF((FI162+FC163+FD163)&gt;=$B$2*'SFV+BESS'!$I$9, $B$2*'SFV+BESS'!$I$9, (FI162+FC163+FD163))</f>
        <v>173.61249999999998</v>
      </c>
      <c r="FJ163" s="110">
        <f t="shared" si="208"/>
        <v>96.19383250062873</v>
      </c>
      <c r="FO163" s="251"/>
      <c r="FP163" s="48">
        <v>6.4166666666666696</v>
      </c>
      <c r="FQ163" s="33">
        <f t="shared" si="254"/>
        <v>101.70295248194581</v>
      </c>
      <c r="FR163" s="33">
        <f>Gen_Cons_Horario!B7485</f>
        <v>41.013500000000008</v>
      </c>
      <c r="FS163" s="35">
        <f t="shared" si="219"/>
        <v>60.689452481945807</v>
      </c>
      <c r="FT163" s="116">
        <f>IF(AND(FS163&gt;0,FS163*$B$4+FZ162&lt;=$B$2*'SFV+BESS'!$I$9,FS163&lt;'SFV+BESS'!$I$7), FS163*$B$4, IF(AND(FS163&gt;0,FS163*$B$4+FZ162&gt;$B$2*'SFV+BESS'!$I$9,FS163*$B$4&lt;'SFV+BESS'!$I$7),$B$2*'SFV+BESS'!$I$9-FZ162,IF(AND(FS163&gt;0,FS163*$B$4+FZ162&gt;$B$2*'SFV+BESS'!$I$9,FS163*$B$4&gt;'SFV+BESS'!$I$7,FZ162&lt;$B$2*'SFV+BESS'!$I$9),$B$2*'SFV+BESS'!$I$9-FZ162,IF(AND(FS163&gt;0,FS163*$B$4+FZ162&lt;=$B$2*'SFV+BESS'!$I$9,FS163&gt;'SFV+BESS'!$I$7),'SFV+BESS'!$I$7,0))))</f>
        <v>0</v>
      </c>
      <c r="FU163" s="27">
        <f>IF(AND(FS163&lt;0,FZ162+FS163/$B$5&gt;$H$2,-FS163/'Carga-Descarga Año'!$B$5&lt;'SFV+BESS'!$I$7),FS163/$B$5,IF(AND(FS163&lt;0,FZ162+FS163/$B$5&gt;$H$2,-FS163/'Carga-Descarga Año'!$B$5&gt;'SFV+BESS'!$I$7),-'SFV+BESS'!$I$7,IF(AND(FS163&lt;0,FZ162+FS163/$B$5&lt;$H$2),-MIN('SFV+BESS'!$I$7,FZ162-$H$2),0)))</f>
        <v>0</v>
      </c>
      <c r="FV163" s="33"/>
      <c r="FW163" s="33">
        <f t="shared" si="241"/>
        <v>41.013500000000008</v>
      </c>
      <c r="FX163" s="27">
        <f t="shared" si="209"/>
        <v>0</v>
      </c>
      <c r="FY163" s="27">
        <f t="shared" si="242"/>
        <v>0</v>
      </c>
      <c r="FZ163" s="28">
        <f>IF((FZ162+FT163+FU163)&gt;=$B$2*'SFV+BESS'!$I$9, $B$2*'SFV+BESS'!$I$9, (FZ162+FT163+FU163))</f>
        <v>173.61249999999998</v>
      </c>
      <c r="GA163" s="110">
        <f t="shared" si="210"/>
        <v>60.689452481945807</v>
      </c>
      <c r="GF163" s="251"/>
      <c r="GG163" s="48">
        <v>6.4166666666666696</v>
      </c>
      <c r="GH163" s="33">
        <f t="shared" si="255"/>
        <v>103.14154069052196</v>
      </c>
      <c r="GI163" s="33">
        <f>Gen_Cons_Horario!B8205</f>
        <v>119.312</v>
      </c>
      <c r="GJ163" s="35">
        <f t="shared" si="225"/>
        <v>-16.170459309478034</v>
      </c>
      <c r="GK163" s="116">
        <f>IF(AND(GJ163&gt;0,GJ163*$B$4+GQ162&lt;=$B$2*'SFV+BESS'!$I$9,GJ163&lt;'SFV+BESS'!$I$7), GJ163*$B$4, IF(AND(GJ163&gt;0,GJ163*$B$4+GQ162&gt;$B$2*'SFV+BESS'!$I$9,GJ163*$B$4&lt;'SFV+BESS'!$I$7),$B$2*'SFV+BESS'!$I$9-GQ162,IF(AND(GJ163&gt;0,GJ163*$B$4+GQ162&gt;$B$2*'SFV+BESS'!$I$9,GJ163*$B$4&gt;'SFV+BESS'!$I$7,GQ162&lt;$B$2*'SFV+BESS'!$I$9),$B$2*'SFV+BESS'!$I$9-GQ162,IF(AND(GJ163&gt;0,GJ163*$B$4+GQ162&lt;=$B$2*'SFV+BESS'!$I$9,GJ163&gt;'SFV+BESS'!$I$7),'SFV+BESS'!$I$7,0))))</f>
        <v>0</v>
      </c>
      <c r="GL163" s="27">
        <f>IF(AND(GJ163&lt;0,GQ162+GJ163/$B$5&gt;$H$2,-GJ163/'Carga-Descarga Año'!$B$5&lt;'SFV+BESS'!$I$7),GJ163/$B$5,IF(AND(GJ163&lt;0,GQ162+GJ163/$B$5&gt;$H$2,-GJ163/'Carga-Descarga Año'!$B$5&gt;'SFV+BESS'!$I$7),-'SFV+BESS'!$I$7,IF(AND(GJ163&lt;0,GQ162+GJ163/$B$5&lt;$H$2),-MIN('SFV+BESS'!$I$7,GQ162-$H$2),0)))</f>
        <v>-17.021536115240036</v>
      </c>
      <c r="GM163" s="33"/>
      <c r="GN163" s="33">
        <f t="shared" si="243"/>
        <v>103.14154069052196</v>
      </c>
      <c r="GO163" s="27">
        <f t="shared" si="211"/>
        <v>16.170459309478034</v>
      </c>
      <c r="GP163" s="27">
        <f t="shared" si="244"/>
        <v>0</v>
      </c>
      <c r="GQ163" s="28">
        <f>IF((GQ162+GK163+GL163)&gt;=$B$2*'SFV+BESS'!$I$9, $B$2*'SFV+BESS'!$I$9, (GQ162+GK163+GL163))</f>
        <v>70.502223895492861</v>
      </c>
      <c r="GR163" s="110">
        <f t="shared" si="212"/>
        <v>0</v>
      </c>
    </row>
    <row r="164" spans="1:200">
      <c r="A164" s="249"/>
      <c r="B164" s="48">
        <v>6.4583333333333401</v>
      </c>
      <c r="C164" s="38">
        <f t="shared" si="226"/>
        <v>114.26609089127589</v>
      </c>
      <c r="D164" s="2">
        <f>Gen_Cons_Horario!B190</f>
        <v>78.298500000000004</v>
      </c>
      <c r="E164" s="140">
        <f t="shared" si="184"/>
        <v>35.96759089127589</v>
      </c>
      <c r="F164" s="116">
        <f>IF(AND(E164&gt;0,E164*$B$4+L163&lt;=$B$2*'SFV+BESS'!$I$9,E164&lt;'SFV+BESS'!$I$7), E164*$B$4, IF(AND(E164&gt;0,E164*$B$4+L163&gt;$B$2*'SFV+BESS'!$I$9,E164*$B$4&lt;'SFV+BESS'!$I$7),$B$2*'SFV+BESS'!$I$9-L163,IF(AND(E164&gt;0,E164*$B$4+L163&gt;$B$2*'SFV+BESS'!$I$9,E164*$B$4&gt;'SFV+BESS'!$I$7,L163&lt;$B$2*'SFV+BESS'!$I$9),$B$2*'SFV+BESS'!$I$9-L163,IF(AND(E164&gt;0,E164*$B$4+L163&lt;=$B$2*'SFV+BESS'!$I$9,E164&gt;'SFV+BESS'!$I$7),'SFV+BESS'!$I$7,0))))</f>
        <v>34.169211346712096</v>
      </c>
      <c r="G164" s="27">
        <f>IF(AND(E164&lt;0,L163+E164/$B$5&gt;$H$2,-E164/'Carga-Descarga Año'!$B$5&lt;'SFV+BESS'!$I$7),E164/$B$5,IF(AND(E164&lt;0,L163+E164/$B$5&gt;$H$2,-E164/'Carga-Descarga Año'!$B$5&gt;'SFV+BESS'!$I$7),-'SFV+BESS'!$I$7,IF(AND(E164&lt;0,L163+E164/$B$5&lt;$H$2),-MIN('SFV+BESS'!$I$7,L163-$H$2),0)))</f>
        <v>0</v>
      </c>
      <c r="I164" s="38">
        <f t="shared" si="185"/>
        <v>78.298500000000004</v>
      </c>
      <c r="J164" s="27">
        <f t="shared" si="187"/>
        <v>0</v>
      </c>
      <c r="K164" s="27">
        <f t="shared" si="186"/>
        <v>0</v>
      </c>
      <c r="L164" s="28">
        <f>IF((L163+F164+G164)&gt;=$B$2*'SFV+BESS'!$I$9, $B$2*'SFV+BESS'!$I$9, (L163+F164+G164))</f>
        <v>149.08006266352788</v>
      </c>
      <c r="M164" s="110">
        <f t="shared" si="188"/>
        <v>0</v>
      </c>
      <c r="R164" s="251"/>
      <c r="S164" s="48">
        <v>6.4583333333333401</v>
      </c>
      <c r="T164" s="2">
        <f t="shared" si="245"/>
        <v>115.68420825459324</v>
      </c>
      <c r="U164" s="2">
        <f>Gen_Cons_Horario!B934</f>
        <v>63.384500000000003</v>
      </c>
      <c r="V164" s="35">
        <f t="shared" si="220"/>
        <v>52.299708254593241</v>
      </c>
      <c r="W164" s="116">
        <f>IF(AND(V164&gt;0,V164*$B$4+AC163&lt;=$B$2*'SFV+BESS'!$I$9,V164&lt;'SFV+BESS'!$I$7), V164*$B$4, IF(AND(V164&gt;0,V164*$B$4+AC163&gt;$B$2*'SFV+BESS'!$I$9,V164*$B$4&lt;'SFV+BESS'!$I$7),$B$2*'SFV+BESS'!$I$9-AC163,IF(AND(V164&gt;0,V164*$B$4+AC163&gt;$B$2*'SFV+BESS'!$I$9,V164*$B$4&gt;'SFV+BESS'!$I$7,AC163&lt;$B$2*'SFV+BESS'!$I$9),$B$2*'SFV+BESS'!$I$9-AC163,IF(AND(V164&gt;0,V164*$B$4+AC163&lt;=$B$2*'SFV+BESS'!$I$9,V164&gt;'SFV+BESS'!$I$7),'SFV+BESS'!$I$7,0))))</f>
        <v>22.528795119740295</v>
      </c>
      <c r="X164" s="27">
        <f>IF(AND(V164&lt;0,AC163+V164/$B$5&gt;$H$2,-V164/'Carga-Descarga Año'!$B$5&lt;'SFV+BESS'!$I$7),V164/$B$5,IF(AND(V164&lt;0,AC163+V164/$B$5&gt;$H$2,-V164/'Carga-Descarga Año'!$B$5&gt;'SFV+BESS'!$I$7),-'SFV+BESS'!$I$7,IF(AND(V164&lt;0,AC163+V164/$B$5&lt;$H$2),-MIN('SFV+BESS'!$I$7,AC163-$H$2),0)))</f>
        <v>0</v>
      </c>
      <c r="Z164" s="33">
        <f t="shared" si="214"/>
        <v>63.384500000000003</v>
      </c>
      <c r="AA164" s="27">
        <f t="shared" si="189"/>
        <v>0</v>
      </c>
      <c r="AB164" s="27">
        <f t="shared" si="213"/>
        <v>0</v>
      </c>
      <c r="AC164" s="28">
        <f>IF((AC163+W164+X164)&gt;=$B$2*'SFV+BESS'!$I$9, $B$2*'SFV+BESS'!$I$9, (AC163+W164+X164))</f>
        <v>173.61249999999998</v>
      </c>
      <c r="AD164" s="110">
        <f t="shared" si="190"/>
        <v>28.585187075919247</v>
      </c>
      <c r="AI164" s="251"/>
      <c r="AJ164" s="48">
        <v>6.4583333333333401</v>
      </c>
      <c r="AK164" s="52">
        <f t="shared" si="246"/>
        <v>115.61736628907755</v>
      </c>
      <c r="AL164" s="33">
        <f>Gen_Cons_Horario!B1606</f>
        <v>59.656000000000006</v>
      </c>
      <c r="AM164" s="35">
        <f t="shared" si="221"/>
        <v>55.961366289077546</v>
      </c>
      <c r="AN164" s="116">
        <f>IF(AND(AM164&gt;0,AM164*$B$4+AT163&lt;=$B$2*'SFV+BESS'!$I$9,AM164&lt;'SFV+BESS'!$I$7), AM164*$B$4, IF(AND(AM164&gt;0,AM164*$B$4+AT163&gt;$B$2*'SFV+BESS'!$I$9,AM164*$B$4&lt;'SFV+BESS'!$I$7),$B$2*'SFV+BESS'!$I$9-AT163,IF(AND(AM164&gt;0,AM164*$B$4+AT163&gt;$B$2*'SFV+BESS'!$I$9,AM164*$B$4&gt;'SFV+BESS'!$I$7,AT163&lt;$B$2*'SFV+BESS'!$I$9),$B$2*'SFV+BESS'!$I$9-AT163,IF(AND(AM164&gt;0,AM164*$B$4+AT163&lt;=$B$2*'SFV+BESS'!$I$9,AM164&gt;'SFV+BESS'!$I$7),'SFV+BESS'!$I$7,0))))</f>
        <v>0</v>
      </c>
      <c r="AO164" s="27">
        <f>IF(AND(AM164&lt;0,AT163+AM164/$B$5&gt;$H$2,-AM164/'Carga-Descarga Año'!$B$5&lt;'SFV+BESS'!$I$7),AM164/$B$5,IF(AND(AM164&lt;0,AT163+AM164/$B$5&gt;$H$2,-AM164/'Carga-Descarga Año'!$B$5&gt;'SFV+BESS'!$I$7),-'SFV+BESS'!$I$7,IF(AND(AM164&lt;0,AT163+AM164/$B$5&lt;$H$2),-MIN('SFV+BESS'!$I$7,AT163-$H$2),0)))</f>
        <v>0</v>
      </c>
      <c r="AP164" s="33"/>
      <c r="AQ164" s="33">
        <f t="shared" si="227"/>
        <v>59.656000000000006</v>
      </c>
      <c r="AR164" s="27">
        <f t="shared" si="191"/>
        <v>0</v>
      </c>
      <c r="AS164" s="27">
        <f t="shared" si="228"/>
        <v>0</v>
      </c>
      <c r="AT164" s="28">
        <f>IF((AT163+AN164+AO164)&gt;=$B$2*'SFV+BESS'!$I$9, $B$2*'SFV+BESS'!$I$9, (AT163+AN164+AO164))</f>
        <v>173.61249999999998</v>
      </c>
      <c r="AU164" s="110">
        <f t="shared" si="192"/>
        <v>55.961366289077546</v>
      </c>
      <c r="AZ164" s="251"/>
      <c r="BA164" s="48">
        <v>6.4583333333333401</v>
      </c>
      <c r="BB164" s="33">
        <f t="shared" si="247"/>
        <v>100.24824985336119</v>
      </c>
      <c r="BC164" s="33">
        <f>Gen_Cons_Horario!B2350</f>
        <v>0</v>
      </c>
      <c r="BD164" s="35">
        <f t="shared" si="222"/>
        <v>100.24824985336119</v>
      </c>
      <c r="BE164" s="116">
        <f>IF(AND(BD164&gt;0,BD164*$B$4+BK163&lt;=$B$2*'SFV+BESS'!$I$9,BD164&lt;'SFV+BESS'!$I$7), BD164*$B$4, IF(AND(BD164&gt;0,BD164*$B$4+BK163&gt;$B$2*'SFV+BESS'!$I$9,BD164*$B$4&lt;'SFV+BESS'!$I$7),$B$2*'SFV+BESS'!$I$9-BK163,IF(AND(BD164&gt;0,BD164*$B$4+BK163&gt;$B$2*'SFV+BESS'!$I$9,BD164*$B$4&gt;'SFV+BESS'!$I$7,BK163&lt;$B$2*'SFV+BESS'!$I$9),$B$2*'SFV+BESS'!$I$9-BK163,IF(AND(BD164&gt;0,BD164*$B$4+BK163&lt;=$B$2*'SFV+BESS'!$I$9,BD164&gt;'SFV+BESS'!$I$7),'SFV+BESS'!$I$7,0))))</f>
        <v>0</v>
      </c>
      <c r="BF164" s="27">
        <f>IF(AND(BD164&lt;0,BK163+BD164/$B$5&gt;$H$2,-BD164/'Carga-Descarga Año'!$B$5&lt;'SFV+BESS'!$I$7),BD164/$B$5,IF(AND(BD164&lt;0,BK163+BD164/$B$5&gt;$H$2,-BD164/'Carga-Descarga Año'!$B$5&gt;'SFV+BESS'!$I$7),-'SFV+BESS'!$I$7,IF(AND(BD164&lt;0,BK163+BD164/$B$5&lt;$H$2),-MIN('SFV+BESS'!$I$7,BK163-$H$2),0)))</f>
        <v>0</v>
      </c>
      <c r="BG164" s="33"/>
      <c r="BH164" s="33">
        <f t="shared" si="229"/>
        <v>0</v>
      </c>
      <c r="BI164" s="27">
        <f t="shared" si="193"/>
        <v>0</v>
      </c>
      <c r="BJ164" s="27">
        <f t="shared" si="230"/>
        <v>0</v>
      </c>
      <c r="BK164" s="28">
        <f>IF((BK163+BE164+BF164)&gt;=$B$2*'SFV+BESS'!$I$9, $B$2*'SFV+BESS'!$I$9, (BK163+BE164+BF164))</f>
        <v>173.61249999999998</v>
      </c>
      <c r="BL164" s="110">
        <f t="shared" si="194"/>
        <v>100.24824985336119</v>
      </c>
      <c r="BQ164" s="251"/>
      <c r="BR164" s="48">
        <v>6.4583333333333401</v>
      </c>
      <c r="BS164" s="33">
        <f t="shared" si="248"/>
        <v>79.979225615012339</v>
      </c>
      <c r="BT164" s="33">
        <f>Gen_Cons_Horario!B3070</f>
        <v>0</v>
      </c>
      <c r="BU164" s="35">
        <f t="shared" si="223"/>
        <v>79.979225615012339</v>
      </c>
      <c r="BV164" s="116">
        <f>IF(AND(BU164&gt;0,BU164*$B$4+CB163&lt;=$B$2*'SFV+BESS'!$I$9,BU164&lt;'SFV+BESS'!$I$7), BU164*$B$4, IF(AND(BU164&gt;0,BU164*$B$4+CB163&gt;$B$2*'SFV+BESS'!$I$9,BU164*$B$4&lt;'SFV+BESS'!$I$7),$B$2*'SFV+BESS'!$I$9-CB163,IF(AND(BU164&gt;0,BU164*$B$4+CB163&gt;$B$2*'SFV+BESS'!$I$9,BU164*$B$4&gt;'SFV+BESS'!$I$7,CB163&lt;$B$2*'SFV+BESS'!$I$9),$B$2*'SFV+BESS'!$I$9-CB163,IF(AND(BU164&gt;0,BU164*$B$4+CB163&lt;=$B$2*'SFV+BESS'!$I$9,BU164&gt;'SFV+BESS'!$I$7),'SFV+BESS'!$I$7,0))))</f>
        <v>0</v>
      </c>
      <c r="BW164" s="27">
        <f>IF(AND(BU164&lt;0,CB163+BU164/$B$5&gt;$H$2,-BU164/'Carga-Descarga Año'!$B$5&lt;'SFV+BESS'!$I$7),BU164/$B$5,IF(AND(BU164&lt;0,CB163+BU164/$B$5&gt;$H$2,-BU164/'Carga-Descarga Año'!$B$5&gt;'SFV+BESS'!$I$7),-'SFV+BESS'!$I$7,IF(AND(BU164&lt;0,CB163+BU164/$B$5&lt;$H$2),-MIN('SFV+BESS'!$I$7,CB163-$H$2),0)))</f>
        <v>0</v>
      </c>
      <c r="BX164" s="33"/>
      <c r="BY164" s="33">
        <f t="shared" si="231"/>
        <v>0</v>
      </c>
      <c r="BZ164" s="27">
        <f t="shared" si="195"/>
        <v>0</v>
      </c>
      <c r="CA164" s="27">
        <f t="shared" si="196"/>
        <v>0</v>
      </c>
      <c r="CB164" s="28">
        <f>IF((CB163+BV164+BW164)&gt;=$B$2*'SFV+BESS'!$I$9, $B$2*'SFV+BESS'!$I$9, (CB163+BV164+BW164))</f>
        <v>173.61249999999998</v>
      </c>
      <c r="CC164" s="110">
        <f t="shared" si="197"/>
        <v>79.979225615012339</v>
      </c>
      <c r="CH164" s="251"/>
      <c r="CI164" s="48">
        <v>6.4583333333333401</v>
      </c>
      <c r="CJ164" s="33">
        <f t="shared" si="249"/>
        <v>71.185968854106946</v>
      </c>
      <c r="CK164" s="33">
        <f>Gen_Cons_Horario!B3814</f>
        <v>0</v>
      </c>
      <c r="CL164" s="35">
        <f t="shared" si="224"/>
        <v>71.185968854106946</v>
      </c>
      <c r="CM164" s="116">
        <f>IF(AND(CL164&gt;0,CL164*$B$4+CS163&lt;=$B$2*'SFV+BESS'!$I$9,CL164&lt;'SFV+BESS'!$I$7), CL164*$B$4, IF(AND(CL164&gt;0,CL164*$B$4+CS163&gt;$B$2*'SFV+BESS'!$I$9,CL164*$B$4&lt;'SFV+BESS'!$I$7),$B$2*'SFV+BESS'!$I$9-CS163,IF(AND(CL164&gt;0,CL164*$B$4+CS163&gt;$B$2*'SFV+BESS'!$I$9,CL164*$B$4&gt;'SFV+BESS'!$I$7,CS163&lt;$B$2*'SFV+BESS'!$I$9),$B$2*'SFV+BESS'!$I$9-CS163,IF(AND(CL164&gt;0,CL164*$B$4+CS163&lt;=$B$2*'SFV+BESS'!$I$9,CL164&gt;'SFV+BESS'!$I$7),'SFV+BESS'!$I$7,0))))</f>
        <v>0</v>
      </c>
      <c r="CN164" s="27">
        <f>IF(AND(CL164&lt;0,CS163+CL164/$B$5&gt;$H$2,-CL164/'Carga-Descarga Año'!$B$5&lt;'SFV+BESS'!$I$7),CL164/$B$5,IF(AND(CL164&lt;0,CS163+CL164/$B$5&gt;$H$2,-CL164/'Carga-Descarga Año'!$B$5&gt;'SFV+BESS'!$I$7),-'SFV+BESS'!$I$7,IF(AND(CL164&lt;0,CS163+CL164/$B$5&lt;$H$2),-MIN('SFV+BESS'!$I$7,CS163-$H$2),0)))</f>
        <v>0</v>
      </c>
      <c r="CO164" s="33"/>
      <c r="CP164" s="33">
        <f t="shared" si="232"/>
        <v>0</v>
      </c>
      <c r="CQ164" s="27">
        <f t="shared" si="198"/>
        <v>0</v>
      </c>
      <c r="CR164" s="27">
        <f t="shared" si="233"/>
        <v>0</v>
      </c>
      <c r="CS164" s="28">
        <f>IF((CS163+CM164+CN164)&gt;=$B$2*'SFV+BESS'!$I$9, $B$2*'SFV+BESS'!$I$9, (CS163+CM164+CN164))</f>
        <v>173.61249999999998</v>
      </c>
      <c r="CT164" s="110">
        <f t="shared" si="199"/>
        <v>71.185968854106946</v>
      </c>
      <c r="CY164" s="251"/>
      <c r="CZ164" s="48">
        <v>6.4583333333333401</v>
      </c>
      <c r="DA164" s="33">
        <f t="shared" si="250"/>
        <v>79.260499325489363</v>
      </c>
      <c r="DB164" s="33">
        <f>Gen_Cons_Horario!B4534</f>
        <v>0</v>
      </c>
      <c r="DC164" s="35">
        <f t="shared" si="215"/>
        <v>79.260499325489363</v>
      </c>
      <c r="DD164" s="116">
        <f>IF(AND(DC164&gt;0,DC164*$B$4+DJ163&lt;=$B$2*'SFV+BESS'!$I$9,DC164&lt;'SFV+BESS'!$I$7), DC164*$B$4, IF(AND(DC164&gt;0,DC164*$B$4+DJ163&gt;$B$2*'SFV+BESS'!$I$9,DC164*$B$4&lt;'SFV+BESS'!$I$7),$B$2*'SFV+BESS'!$I$9-DJ163,IF(AND(DC164&gt;0,DC164*$B$4+DJ163&gt;$B$2*'SFV+BESS'!$I$9,DC164*$B$4&gt;'SFV+BESS'!$I$7,DJ163&lt;$B$2*'SFV+BESS'!$I$9),$B$2*'SFV+BESS'!$I$9-DJ163,IF(AND(DC164&gt;0,DC164*$B$4+DJ163&lt;=$B$2*'SFV+BESS'!$I$9,DC164&gt;'SFV+BESS'!$I$7),'SFV+BESS'!$I$7,0))))</f>
        <v>0</v>
      </c>
      <c r="DE164" s="27">
        <f>IF(AND(DC164&lt;0,DJ163+DC164/$B$5&gt;$H$2,-DC164/'Carga-Descarga Año'!$B$5&lt;'SFV+BESS'!$I$7),DC164/$B$5,IF(AND(DC164&lt;0,DJ163+DC164/$B$5&gt;$H$2,-DC164/'Carga-Descarga Año'!$B$5&gt;'SFV+BESS'!$I$7),-'SFV+BESS'!$I$7,IF(AND(DC164&lt;0,DJ163+DC164/$B$5&lt;$H$2),-MIN('SFV+BESS'!$I$7,DJ163-$H$2),0)))</f>
        <v>0</v>
      </c>
      <c r="DF164" s="33"/>
      <c r="DG164" s="33">
        <f t="shared" si="234"/>
        <v>0</v>
      </c>
      <c r="DH164" s="27">
        <f t="shared" si="200"/>
        <v>0</v>
      </c>
      <c r="DI164" s="27">
        <f t="shared" si="201"/>
        <v>0</v>
      </c>
      <c r="DJ164" s="28">
        <f>IF((DJ163+DD164+DE164)&gt;=$B$2*'SFV+BESS'!$I$9, $B$2*'SFV+BESS'!$I$9, (DJ163+DD164+DE164))</f>
        <v>173.61249999999998</v>
      </c>
      <c r="DK164" s="110">
        <f t="shared" si="202"/>
        <v>79.260499325489363</v>
      </c>
      <c r="DP164" s="251"/>
      <c r="DQ164" s="48">
        <v>6.4583333333333401</v>
      </c>
      <c r="DR164" s="33">
        <f t="shared" si="251"/>
        <v>83.030986709775661</v>
      </c>
      <c r="DS164" s="33">
        <f>Gen_Cons_Horario!B5278</f>
        <v>0</v>
      </c>
      <c r="DT164" s="35">
        <f t="shared" si="216"/>
        <v>83.030986709775661</v>
      </c>
      <c r="DU164" s="116">
        <f>IF(AND(DT164&gt;0,DT164*$B$4+EA163&lt;=$B$2*'SFV+BESS'!$I$9,DT164&lt;'SFV+BESS'!$I$7), DT164*$B$4, IF(AND(DT164&gt;0,DT164*$B$4+EA163&gt;$B$2*'SFV+BESS'!$I$9,DT164*$B$4&lt;'SFV+BESS'!$I$7),$B$2*'SFV+BESS'!$I$9-EA163,IF(AND(DT164&gt;0,DT164*$B$4+EA163&gt;$B$2*'SFV+BESS'!$I$9,DT164*$B$4&gt;'SFV+BESS'!$I$7,EA163&lt;$B$2*'SFV+BESS'!$I$9),$B$2*'SFV+BESS'!$I$9-EA163,IF(AND(DT164&gt;0,DT164*$B$4+EA163&lt;=$B$2*'SFV+BESS'!$I$9,DT164&gt;'SFV+BESS'!$I$7),'SFV+BESS'!$I$7,0))))</f>
        <v>0</v>
      </c>
      <c r="DV164" s="27">
        <f>IF(AND(DT164&lt;0,EA163+DT164/$B$5&gt;$H$2,-DT164/'Carga-Descarga Año'!$B$5&lt;'SFV+BESS'!$I$7),DT164/$B$5,IF(AND(DT164&lt;0,EA163+DT164/$B$5&gt;$H$2,-DT164/'Carga-Descarga Año'!$B$5&gt;'SFV+BESS'!$I$7),-'SFV+BESS'!$I$7,IF(AND(DT164&lt;0,EA163+DT164/$B$5&lt;$H$2),-MIN('SFV+BESS'!$I$7,EA163-$H$2),0)))</f>
        <v>0</v>
      </c>
      <c r="DW164" s="33"/>
      <c r="DX164" s="33">
        <f t="shared" si="235"/>
        <v>0</v>
      </c>
      <c r="DY164" s="27">
        <f t="shared" si="203"/>
        <v>0</v>
      </c>
      <c r="DZ164" s="27">
        <f t="shared" si="236"/>
        <v>0</v>
      </c>
      <c r="EA164" s="28">
        <f>IF((EA163+DU164+DV164)&gt;=$B$2*'SFV+BESS'!$I$9, $B$2*'SFV+BESS'!$I$9, (EA163+DU164+DV164))</f>
        <v>173.61249999999998</v>
      </c>
      <c r="EB164" s="110">
        <f t="shared" si="204"/>
        <v>83.030986709775661</v>
      </c>
      <c r="EG164" s="251"/>
      <c r="EH164" s="48">
        <v>6.4583333333333401</v>
      </c>
      <c r="EI164" s="33">
        <f t="shared" si="252"/>
        <v>98.155127964009495</v>
      </c>
      <c r="EJ164" s="33">
        <f>Gen_Cons_Horario!B6022</f>
        <v>0</v>
      </c>
      <c r="EK164" s="35">
        <f t="shared" si="217"/>
        <v>98.155127964009495</v>
      </c>
      <c r="EL164" s="116">
        <f>IF(AND(EK164&gt;0,EK164*$B$4+ER163&lt;=$B$2*'SFV+BESS'!$I$9,EK164&lt;'SFV+BESS'!$I$7), EK164*$B$4, IF(AND(EK164&gt;0,EK164*$B$4+ER163&gt;$B$2*'SFV+BESS'!$I$9,EK164*$B$4&lt;'SFV+BESS'!$I$7),$B$2*'SFV+BESS'!$I$9-ER163,IF(AND(EK164&gt;0,EK164*$B$4+ER163&gt;$B$2*'SFV+BESS'!$I$9,EK164*$B$4&gt;'SFV+BESS'!$I$7,ER163&lt;$B$2*'SFV+BESS'!$I$9),$B$2*'SFV+BESS'!$I$9-ER163,IF(AND(EK164&gt;0,EK164*$B$4+ER163&lt;=$B$2*'SFV+BESS'!$I$9,EK164&gt;'SFV+BESS'!$I$7),'SFV+BESS'!$I$7,0))))</f>
        <v>0</v>
      </c>
      <c r="EM164" s="27">
        <f>IF(AND(EK164&lt;0,ER163+EK164/$B$5&gt;$H$2,-EK164/'Carga-Descarga Año'!$B$5&lt;'SFV+BESS'!$I$7),EK164/$B$5,IF(AND(EK164&lt;0,ER163+EK164/$B$5&gt;$H$2,-EK164/'Carga-Descarga Año'!$B$5&gt;'SFV+BESS'!$I$7),-'SFV+BESS'!$I$7,IF(AND(EK164&lt;0,ER163+EK164/$B$5&lt;$H$2),-MIN('SFV+BESS'!$I$7,ER163-$H$2),0)))</f>
        <v>0</v>
      </c>
      <c r="EN164" s="33"/>
      <c r="EO164" s="33">
        <f t="shared" si="237"/>
        <v>0</v>
      </c>
      <c r="EP164" s="27">
        <f t="shared" si="205"/>
        <v>0</v>
      </c>
      <c r="EQ164" s="27">
        <f t="shared" si="238"/>
        <v>0</v>
      </c>
      <c r="ER164" s="28">
        <f>IF((ER163+EL164+EM164)&gt;=$B$2*'SFV+BESS'!$I$9, $B$2*'SFV+BESS'!$I$9, (ER163+EL164+EM164))</f>
        <v>173.61249999999998</v>
      </c>
      <c r="ES164" s="110">
        <f t="shared" si="206"/>
        <v>98.155127964009495</v>
      </c>
      <c r="EX164" s="251"/>
      <c r="EY164" s="48">
        <v>6.4583333333333401</v>
      </c>
      <c r="EZ164" s="33">
        <f t="shared" si="253"/>
        <v>105.54601066041208</v>
      </c>
      <c r="FA164" s="33">
        <f>Gen_Cons_Horario!B6742</f>
        <v>0</v>
      </c>
      <c r="FB164" s="35">
        <f t="shared" si="218"/>
        <v>105.54601066041208</v>
      </c>
      <c r="FC164" s="116">
        <f>IF(AND(FB164&gt;0,FB164*$B$4+FI163&lt;=$B$2*'SFV+BESS'!$I$9,FB164&lt;'SFV+BESS'!$I$7), FB164*$B$4, IF(AND(FB164&gt;0,FB164*$B$4+FI163&gt;$B$2*'SFV+BESS'!$I$9,FB164*$B$4&lt;'SFV+BESS'!$I$7),$B$2*'SFV+BESS'!$I$9-FI163,IF(AND(FB164&gt;0,FB164*$B$4+FI163&gt;$B$2*'SFV+BESS'!$I$9,FB164*$B$4&gt;'SFV+BESS'!$I$7,FI163&lt;$B$2*'SFV+BESS'!$I$9),$B$2*'SFV+BESS'!$I$9-FI163,IF(AND(FB164&gt;0,FB164*$B$4+FI163&lt;=$B$2*'SFV+BESS'!$I$9,FB164&gt;'SFV+BESS'!$I$7),'SFV+BESS'!$I$7,0))))</f>
        <v>0</v>
      </c>
      <c r="FD164" s="27">
        <f>IF(AND(FB164&lt;0,FI163+FB164/$B$5&gt;$H$2,-FB164/'Carga-Descarga Año'!$B$5&lt;'SFV+BESS'!$I$7),FB164/$B$5,IF(AND(FB164&lt;0,FI163+FB164/$B$5&gt;$H$2,-FB164/'Carga-Descarga Año'!$B$5&gt;'SFV+BESS'!$I$7),-'SFV+BESS'!$I$7,IF(AND(FB164&lt;0,FI163+FB164/$B$5&lt;$H$2),-MIN('SFV+BESS'!$I$7,FI163-$H$2),0)))</f>
        <v>0</v>
      </c>
      <c r="FE164" s="33"/>
      <c r="FF164" s="33">
        <f t="shared" si="239"/>
        <v>0</v>
      </c>
      <c r="FG164" s="27">
        <f t="shared" si="207"/>
        <v>0</v>
      </c>
      <c r="FH164" s="27">
        <f t="shared" si="240"/>
        <v>0</v>
      </c>
      <c r="FI164" s="28">
        <f>IF((FI163+FC164+FD164)&gt;=$B$2*'SFV+BESS'!$I$9, $B$2*'SFV+BESS'!$I$9, (FI163+FC164+FD164))</f>
        <v>173.61249999999998</v>
      </c>
      <c r="FJ164" s="110">
        <f t="shared" si="208"/>
        <v>105.54601066041208</v>
      </c>
      <c r="FO164" s="251"/>
      <c r="FP164" s="48">
        <v>6.4583333333333401</v>
      </c>
      <c r="FQ164" s="33">
        <f t="shared" si="254"/>
        <v>111.79188536815481</v>
      </c>
      <c r="FR164" s="33">
        <f>Gen_Cons_Horario!B7486</f>
        <v>41.013500000000008</v>
      </c>
      <c r="FS164" s="35">
        <f t="shared" si="219"/>
        <v>70.778385368154801</v>
      </c>
      <c r="FT164" s="116">
        <f>IF(AND(FS164&gt;0,FS164*$B$4+FZ163&lt;=$B$2*'SFV+BESS'!$I$9,FS164&lt;'SFV+BESS'!$I$7), FS164*$B$4, IF(AND(FS164&gt;0,FS164*$B$4+FZ163&gt;$B$2*'SFV+BESS'!$I$9,FS164*$B$4&lt;'SFV+BESS'!$I$7),$B$2*'SFV+BESS'!$I$9-FZ163,IF(AND(FS164&gt;0,FS164*$B$4+FZ163&gt;$B$2*'SFV+BESS'!$I$9,FS164*$B$4&gt;'SFV+BESS'!$I$7,FZ163&lt;$B$2*'SFV+BESS'!$I$9),$B$2*'SFV+BESS'!$I$9-FZ163,IF(AND(FS164&gt;0,FS164*$B$4+FZ163&lt;=$B$2*'SFV+BESS'!$I$9,FS164&gt;'SFV+BESS'!$I$7),'SFV+BESS'!$I$7,0))))</f>
        <v>0</v>
      </c>
      <c r="FU164" s="27">
        <f>IF(AND(FS164&lt;0,FZ163+FS164/$B$5&gt;$H$2,-FS164/'Carga-Descarga Año'!$B$5&lt;'SFV+BESS'!$I$7),FS164/$B$5,IF(AND(FS164&lt;0,FZ163+FS164/$B$5&gt;$H$2,-FS164/'Carga-Descarga Año'!$B$5&gt;'SFV+BESS'!$I$7),-'SFV+BESS'!$I$7,IF(AND(FS164&lt;0,FZ163+FS164/$B$5&lt;$H$2),-MIN('SFV+BESS'!$I$7,FZ163-$H$2),0)))</f>
        <v>0</v>
      </c>
      <c r="FV164" s="33"/>
      <c r="FW164" s="33">
        <f t="shared" si="241"/>
        <v>41.013500000000008</v>
      </c>
      <c r="FX164" s="27">
        <f t="shared" si="209"/>
        <v>0</v>
      </c>
      <c r="FY164" s="27">
        <f t="shared" si="242"/>
        <v>0</v>
      </c>
      <c r="FZ164" s="28">
        <f>IF((FZ163+FT164+FU164)&gt;=$B$2*'SFV+BESS'!$I$9, $B$2*'SFV+BESS'!$I$9, (FZ163+FT164+FU164))</f>
        <v>173.61249999999998</v>
      </c>
      <c r="GA164" s="110">
        <f t="shared" si="210"/>
        <v>70.778385368154801</v>
      </c>
      <c r="GF164" s="251"/>
      <c r="GG164" s="48">
        <v>6.4583333333333401</v>
      </c>
      <c r="GH164" s="33">
        <f t="shared" si="255"/>
        <v>113.11824732914998</v>
      </c>
      <c r="GI164" s="33">
        <f>Gen_Cons_Horario!B8206</f>
        <v>119.312</v>
      </c>
      <c r="GJ164" s="35">
        <f t="shared" si="225"/>
        <v>-6.1937526708500172</v>
      </c>
      <c r="GK164" s="116">
        <f>IF(AND(GJ164&gt;0,GJ164*$B$4+GQ163&lt;=$B$2*'SFV+BESS'!$I$9,GJ164&lt;'SFV+BESS'!$I$7), GJ164*$B$4, IF(AND(GJ164&gt;0,GJ164*$B$4+GQ163&gt;$B$2*'SFV+BESS'!$I$9,GJ164*$B$4&lt;'SFV+BESS'!$I$7),$B$2*'SFV+BESS'!$I$9-GQ163,IF(AND(GJ164&gt;0,GJ164*$B$4+GQ163&gt;$B$2*'SFV+BESS'!$I$9,GJ164*$B$4&gt;'SFV+BESS'!$I$7,GQ163&lt;$B$2*'SFV+BESS'!$I$9),$B$2*'SFV+BESS'!$I$9-GQ163,IF(AND(GJ164&gt;0,GJ164*$B$4+GQ163&lt;=$B$2*'SFV+BESS'!$I$9,GJ164&gt;'SFV+BESS'!$I$7),'SFV+BESS'!$I$7,0))))</f>
        <v>0</v>
      </c>
      <c r="GL164" s="27">
        <f>IF(AND(GJ164&lt;0,GQ163+GJ164/$B$5&gt;$H$2,-GJ164/'Carga-Descarga Año'!$B$5&lt;'SFV+BESS'!$I$7),GJ164/$B$5,IF(AND(GJ164&lt;0,GQ163+GJ164/$B$5&gt;$H$2,-GJ164/'Carga-Descarga Año'!$B$5&gt;'SFV+BESS'!$I$7),-'SFV+BESS'!$I$7,IF(AND(GJ164&lt;0,GQ163+GJ164/$B$5&lt;$H$2),-MIN('SFV+BESS'!$I$7,GQ163-$H$2),0)))</f>
        <v>-6.5197396535263339</v>
      </c>
      <c r="GM164" s="33"/>
      <c r="GN164" s="33">
        <f t="shared" si="243"/>
        <v>113.11824732914998</v>
      </c>
      <c r="GO164" s="27">
        <f t="shared" si="211"/>
        <v>6.1937526708500172</v>
      </c>
      <c r="GP164" s="27">
        <f t="shared" si="244"/>
        <v>0</v>
      </c>
      <c r="GQ164" s="28">
        <f>IF((GQ163+GK164+GL164)&gt;=$B$2*'SFV+BESS'!$I$9, $B$2*'SFV+BESS'!$I$9, (GQ163+GK164+GL164))</f>
        <v>63.982484241966525</v>
      </c>
      <c r="GR164" s="110">
        <f t="shared" si="212"/>
        <v>0</v>
      </c>
    </row>
    <row r="165" spans="1:200">
      <c r="A165" s="249"/>
      <c r="B165" s="48">
        <v>6.5000000000000098</v>
      </c>
      <c r="C165" s="38">
        <f t="shared" si="226"/>
        <v>123.83891499519927</v>
      </c>
      <c r="D165" s="2">
        <f>Gen_Cons_Horario!B191</f>
        <v>78.298500000000004</v>
      </c>
      <c r="E165" s="140">
        <f t="shared" si="184"/>
        <v>45.540414995199271</v>
      </c>
      <c r="F165" s="116">
        <f>IF(AND(E165&gt;0,E165*$B$4+L164&lt;=$B$2*'SFV+BESS'!$I$9,E165&lt;'SFV+BESS'!$I$7), E165*$B$4, IF(AND(E165&gt;0,E165*$B$4+L164&gt;$B$2*'SFV+BESS'!$I$9,E165*$B$4&lt;'SFV+BESS'!$I$7),$B$2*'SFV+BESS'!$I$9-L164,IF(AND(E165&gt;0,E165*$B$4+L164&gt;$B$2*'SFV+BESS'!$I$9,E165*$B$4&gt;'SFV+BESS'!$I$7,L164&lt;$B$2*'SFV+BESS'!$I$9),$B$2*'SFV+BESS'!$I$9-L164,IF(AND(E165&gt;0,E165*$B$4+L164&lt;=$B$2*'SFV+BESS'!$I$9,E165&gt;'SFV+BESS'!$I$7),'SFV+BESS'!$I$7,0))))</f>
        <v>24.5324373364721</v>
      </c>
      <c r="G165" s="27">
        <f>IF(AND(E165&lt;0,L164+E165/$B$5&gt;$H$2,-E165/'Carga-Descarga Año'!$B$5&lt;'SFV+BESS'!$I$7),E165/$B$5,IF(AND(E165&lt;0,L164+E165/$B$5&gt;$H$2,-E165/'Carga-Descarga Año'!$B$5&gt;'SFV+BESS'!$I$7),-'SFV+BESS'!$I$7,IF(AND(E165&lt;0,L164+E165/$B$5&lt;$H$2),-MIN('SFV+BESS'!$I$7,L164-$H$2),0)))</f>
        <v>0</v>
      </c>
      <c r="I165" s="38">
        <f t="shared" si="185"/>
        <v>78.298500000000004</v>
      </c>
      <c r="J165" s="27">
        <f t="shared" si="187"/>
        <v>0</v>
      </c>
      <c r="K165" s="27">
        <f t="shared" si="186"/>
        <v>0</v>
      </c>
      <c r="L165" s="28">
        <f>IF((L164+F165+G165)&gt;=$B$2*'SFV+BESS'!$I$9, $B$2*'SFV+BESS'!$I$9, (L164+F165+G165))</f>
        <v>173.61249999999998</v>
      </c>
      <c r="M165" s="110">
        <f t="shared" si="188"/>
        <v>19.716796746281268</v>
      </c>
      <c r="R165" s="251"/>
      <c r="S165" s="48">
        <v>6.5000000000000098</v>
      </c>
      <c r="T165" s="2">
        <f t="shared" si="245"/>
        <v>127.13809025999851</v>
      </c>
      <c r="U165" s="2">
        <f>Gen_Cons_Horario!B935</f>
        <v>63.384500000000003</v>
      </c>
      <c r="V165" s="35">
        <f t="shared" si="220"/>
        <v>63.753590259998504</v>
      </c>
      <c r="W165" s="116">
        <f>IF(AND(V165&gt;0,V165*$B$4+AC164&lt;=$B$2*'SFV+BESS'!$I$9,V165&lt;'SFV+BESS'!$I$7), V165*$B$4, IF(AND(V165&gt;0,V165*$B$4+AC164&gt;$B$2*'SFV+BESS'!$I$9,V165*$B$4&lt;'SFV+BESS'!$I$7),$B$2*'SFV+BESS'!$I$9-AC164,IF(AND(V165&gt;0,V165*$B$4+AC164&gt;$B$2*'SFV+BESS'!$I$9,V165*$B$4&gt;'SFV+BESS'!$I$7,AC164&lt;$B$2*'SFV+BESS'!$I$9),$B$2*'SFV+BESS'!$I$9-AC164,IF(AND(V165&gt;0,V165*$B$4+AC164&lt;=$B$2*'SFV+BESS'!$I$9,V165&gt;'SFV+BESS'!$I$7),'SFV+BESS'!$I$7,0))))</f>
        <v>0</v>
      </c>
      <c r="X165" s="27">
        <f>IF(AND(V165&lt;0,AC164+V165/$B$5&gt;$H$2,-V165/'Carga-Descarga Año'!$B$5&lt;'SFV+BESS'!$I$7),V165/$B$5,IF(AND(V165&lt;0,AC164+V165/$B$5&gt;$H$2,-V165/'Carga-Descarga Año'!$B$5&gt;'SFV+BESS'!$I$7),-'SFV+BESS'!$I$7,IF(AND(V165&lt;0,AC164+V165/$B$5&lt;$H$2),-MIN('SFV+BESS'!$I$7,AC164-$H$2),0)))</f>
        <v>0</v>
      </c>
      <c r="Z165" s="33">
        <f t="shared" si="214"/>
        <v>63.384500000000003</v>
      </c>
      <c r="AA165" s="27">
        <f t="shared" si="189"/>
        <v>0</v>
      </c>
      <c r="AB165" s="27">
        <f t="shared" si="213"/>
        <v>0</v>
      </c>
      <c r="AC165" s="28">
        <f>IF((AC164+W165+X165)&gt;=$B$2*'SFV+BESS'!$I$9, $B$2*'SFV+BESS'!$I$9, (AC164+W165+X165))</f>
        <v>173.61249999999998</v>
      </c>
      <c r="AD165" s="110">
        <f t="shared" si="190"/>
        <v>63.753590259998504</v>
      </c>
      <c r="AI165" s="251"/>
      <c r="AJ165" s="48">
        <v>6.5000000000000098</v>
      </c>
      <c r="AK165" s="52">
        <f t="shared" si="246"/>
        <v>127.24751556075989</v>
      </c>
      <c r="AL165" s="33">
        <f>Gen_Cons_Horario!B1607</f>
        <v>59.656000000000006</v>
      </c>
      <c r="AM165" s="35">
        <f t="shared" si="221"/>
        <v>67.591515560759888</v>
      </c>
      <c r="AN165" s="116">
        <f>IF(AND(AM165&gt;0,AM165*$B$4+AT164&lt;=$B$2*'SFV+BESS'!$I$9,AM165&lt;'SFV+BESS'!$I$7), AM165*$B$4, IF(AND(AM165&gt;0,AM165*$B$4+AT164&gt;$B$2*'SFV+BESS'!$I$9,AM165*$B$4&lt;'SFV+BESS'!$I$7),$B$2*'SFV+BESS'!$I$9-AT164,IF(AND(AM165&gt;0,AM165*$B$4+AT164&gt;$B$2*'SFV+BESS'!$I$9,AM165*$B$4&gt;'SFV+BESS'!$I$7,AT164&lt;$B$2*'SFV+BESS'!$I$9),$B$2*'SFV+BESS'!$I$9-AT164,IF(AND(AM165&gt;0,AM165*$B$4+AT164&lt;=$B$2*'SFV+BESS'!$I$9,AM165&gt;'SFV+BESS'!$I$7),'SFV+BESS'!$I$7,0))))</f>
        <v>0</v>
      </c>
      <c r="AO165" s="27">
        <f>IF(AND(AM165&lt;0,AT164+AM165/$B$5&gt;$H$2,-AM165/'Carga-Descarga Año'!$B$5&lt;'SFV+BESS'!$I$7),AM165/$B$5,IF(AND(AM165&lt;0,AT164+AM165/$B$5&gt;$H$2,-AM165/'Carga-Descarga Año'!$B$5&gt;'SFV+BESS'!$I$7),-'SFV+BESS'!$I$7,IF(AND(AM165&lt;0,AT164+AM165/$B$5&lt;$H$2),-MIN('SFV+BESS'!$I$7,AT164-$H$2),0)))</f>
        <v>0</v>
      </c>
      <c r="AP165" s="33"/>
      <c r="AQ165" s="33">
        <f t="shared" si="227"/>
        <v>59.656000000000006</v>
      </c>
      <c r="AR165" s="27">
        <f t="shared" si="191"/>
        <v>0</v>
      </c>
      <c r="AS165" s="27">
        <f t="shared" si="228"/>
        <v>0</v>
      </c>
      <c r="AT165" s="28">
        <f>IF((AT164+AN165+AO165)&gt;=$B$2*'SFV+BESS'!$I$9, $B$2*'SFV+BESS'!$I$9, (AT164+AN165+AO165))</f>
        <v>173.61249999999998</v>
      </c>
      <c r="AU165" s="110">
        <f t="shared" si="192"/>
        <v>67.591515560759888</v>
      </c>
      <c r="AZ165" s="251"/>
      <c r="BA165" s="48">
        <v>6.5000000000000098</v>
      </c>
      <c r="BB165" s="33">
        <f t="shared" si="247"/>
        <v>110.01903443945878</v>
      </c>
      <c r="BC165" s="33">
        <f>Gen_Cons_Horario!B2351</f>
        <v>0</v>
      </c>
      <c r="BD165" s="35">
        <f t="shared" si="222"/>
        <v>110.01903443945878</v>
      </c>
      <c r="BE165" s="116">
        <f>IF(AND(BD165&gt;0,BD165*$B$4+BK164&lt;=$B$2*'SFV+BESS'!$I$9,BD165&lt;'SFV+BESS'!$I$7), BD165*$B$4, IF(AND(BD165&gt;0,BD165*$B$4+BK164&gt;$B$2*'SFV+BESS'!$I$9,BD165*$B$4&lt;'SFV+BESS'!$I$7),$B$2*'SFV+BESS'!$I$9-BK164,IF(AND(BD165&gt;0,BD165*$B$4+BK164&gt;$B$2*'SFV+BESS'!$I$9,BD165*$B$4&gt;'SFV+BESS'!$I$7,BK164&lt;$B$2*'SFV+BESS'!$I$9),$B$2*'SFV+BESS'!$I$9-BK164,IF(AND(BD165&gt;0,BD165*$B$4+BK164&lt;=$B$2*'SFV+BESS'!$I$9,BD165&gt;'SFV+BESS'!$I$7),'SFV+BESS'!$I$7,0))))</f>
        <v>0</v>
      </c>
      <c r="BF165" s="27">
        <f>IF(AND(BD165&lt;0,BK164+BD165/$B$5&gt;$H$2,-BD165/'Carga-Descarga Año'!$B$5&lt;'SFV+BESS'!$I$7),BD165/$B$5,IF(AND(BD165&lt;0,BK164+BD165/$B$5&gt;$H$2,-BD165/'Carga-Descarga Año'!$B$5&gt;'SFV+BESS'!$I$7),-'SFV+BESS'!$I$7,IF(AND(BD165&lt;0,BK164+BD165/$B$5&lt;$H$2),-MIN('SFV+BESS'!$I$7,BK164-$H$2),0)))</f>
        <v>0</v>
      </c>
      <c r="BG165" s="33"/>
      <c r="BH165" s="33">
        <f t="shared" si="229"/>
        <v>0</v>
      </c>
      <c r="BI165" s="27">
        <f t="shared" si="193"/>
        <v>0</v>
      </c>
      <c r="BJ165" s="27">
        <f t="shared" si="230"/>
        <v>0</v>
      </c>
      <c r="BK165" s="28">
        <f>IF((BK164+BE165+BF165)&gt;=$B$2*'SFV+BESS'!$I$9, $B$2*'SFV+BESS'!$I$9, (BK164+BE165+BF165))</f>
        <v>173.61249999999998</v>
      </c>
      <c r="BL165" s="110">
        <f t="shared" si="194"/>
        <v>110.01903443945878</v>
      </c>
      <c r="BQ165" s="251"/>
      <c r="BR165" s="48">
        <v>6.5000000000000098</v>
      </c>
      <c r="BS165" s="33">
        <f t="shared" si="248"/>
        <v>93.046254025352383</v>
      </c>
      <c r="BT165" s="33">
        <f>Gen_Cons_Horario!B3071</f>
        <v>0</v>
      </c>
      <c r="BU165" s="35">
        <f t="shared" si="223"/>
        <v>93.046254025352383</v>
      </c>
      <c r="BV165" s="116">
        <f>IF(AND(BU165&gt;0,BU165*$B$4+CB164&lt;=$B$2*'SFV+BESS'!$I$9,BU165&lt;'SFV+BESS'!$I$7), BU165*$B$4, IF(AND(BU165&gt;0,BU165*$B$4+CB164&gt;$B$2*'SFV+BESS'!$I$9,BU165*$B$4&lt;'SFV+BESS'!$I$7),$B$2*'SFV+BESS'!$I$9-CB164,IF(AND(BU165&gt;0,BU165*$B$4+CB164&gt;$B$2*'SFV+BESS'!$I$9,BU165*$B$4&gt;'SFV+BESS'!$I$7,CB164&lt;$B$2*'SFV+BESS'!$I$9),$B$2*'SFV+BESS'!$I$9-CB164,IF(AND(BU165&gt;0,BU165*$B$4+CB164&lt;=$B$2*'SFV+BESS'!$I$9,BU165&gt;'SFV+BESS'!$I$7),'SFV+BESS'!$I$7,0))))</f>
        <v>0</v>
      </c>
      <c r="BW165" s="27">
        <f>IF(AND(BU165&lt;0,CB164+BU165/$B$5&gt;$H$2,-BU165/'Carga-Descarga Año'!$B$5&lt;'SFV+BESS'!$I$7),BU165/$B$5,IF(AND(BU165&lt;0,CB164+BU165/$B$5&gt;$H$2,-BU165/'Carga-Descarga Año'!$B$5&gt;'SFV+BESS'!$I$7),-'SFV+BESS'!$I$7,IF(AND(BU165&lt;0,CB164+BU165/$B$5&lt;$H$2),-MIN('SFV+BESS'!$I$7,CB164-$H$2),0)))</f>
        <v>0</v>
      </c>
      <c r="BX165" s="33"/>
      <c r="BY165" s="33">
        <f t="shared" si="231"/>
        <v>0</v>
      </c>
      <c r="BZ165" s="27">
        <f t="shared" si="195"/>
        <v>0</v>
      </c>
      <c r="CA165" s="27">
        <f t="shared" si="196"/>
        <v>0</v>
      </c>
      <c r="CB165" s="28">
        <f>IF((CB164+BV165+BW165)&gt;=$B$2*'SFV+BESS'!$I$9, $B$2*'SFV+BESS'!$I$9, (CB164+BV165+BW165))</f>
        <v>173.61249999999998</v>
      </c>
      <c r="CC165" s="110">
        <f t="shared" si="197"/>
        <v>93.046254025352383</v>
      </c>
      <c r="CH165" s="251"/>
      <c r="CI165" s="48">
        <v>6.5000000000000098</v>
      </c>
      <c r="CJ165" s="33">
        <f t="shared" si="249"/>
        <v>80.738079690760259</v>
      </c>
      <c r="CK165" s="33">
        <f>Gen_Cons_Horario!B3815</f>
        <v>0</v>
      </c>
      <c r="CL165" s="35">
        <f t="shared" si="224"/>
        <v>80.738079690760259</v>
      </c>
      <c r="CM165" s="116">
        <f>IF(AND(CL165&gt;0,CL165*$B$4+CS164&lt;=$B$2*'SFV+BESS'!$I$9,CL165&lt;'SFV+BESS'!$I$7), CL165*$B$4, IF(AND(CL165&gt;0,CL165*$B$4+CS164&gt;$B$2*'SFV+BESS'!$I$9,CL165*$B$4&lt;'SFV+BESS'!$I$7),$B$2*'SFV+BESS'!$I$9-CS164,IF(AND(CL165&gt;0,CL165*$B$4+CS164&gt;$B$2*'SFV+BESS'!$I$9,CL165*$B$4&gt;'SFV+BESS'!$I$7,CS164&lt;$B$2*'SFV+BESS'!$I$9),$B$2*'SFV+BESS'!$I$9-CS164,IF(AND(CL165&gt;0,CL165*$B$4+CS164&lt;=$B$2*'SFV+BESS'!$I$9,CL165&gt;'SFV+BESS'!$I$7),'SFV+BESS'!$I$7,0))))</f>
        <v>0</v>
      </c>
      <c r="CN165" s="27">
        <f>IF(AND(CL165&lt;0,CS164+CL165/$B$5&gt;$H$2,-CL165/'Carga-Descarga Año'!$B$5&lt;'SFV+BESS'!$I$7),CL165/$B$5,IF(AND(CL165&lt;0,CS164+CL165/$B$5&gt;$H$2,-CL165/'Carga-Descarga Año'!$B$5&gt;'SFV+BESS'!$I$7),-'SFV+BESS'!$I$7,IF(AND(CL165&lt;0,CS164+CL165/$B$5&lt;$H$2),-MIN('SFV+BESS'!$I$7,CS164-$H$2),0)))</f>
        <v>0</v>
      </c>
      <c r="CO165" s="33"/>
      <c r="CP165" s="33">
        <f t="shared" si="232"/>
        <v>0</v>
      </c>
      <c r="CQ165" s="27">
        <f t="shared" si="198"/>
        <v>0</v>
      </c>
      <c r="CR165" s="27">
        <f t="shared" si="233"/>
        <v>0</v>
      </c>
      <c r="CS165" s="28">
        <f>IF((CS164+CM165+CN165)&gt;=$B$2*'SFV+BESS'!$I$9, $B$2*'SFV+BESS'!$I$9, (CS164+CM165+CN165))</f>
        <v>173.61249999999998</v>
      </c>
      <c r="CT165" s="110">
        <f t="shared" si="199"/>
        <v>80.738079690760259</v>
      </c>
      <c r="CY165" s="251"/>
      <c r="CZ165" s="48">
        <v>6.5000000000000098</v>
      </c>
      <c r="DA165" s="33">
        <f t="shared" si="250"/>
        <v>89.383443532820891</v>
      </c>
      <c r="DB165" s="33">
        <f>Gen_Cons_Horario!B4535</f>
        <v>0</v>
      </c>
      <c r="DC165" s="35">
        <f t="shared" si="215"/>
        <v>89.383443532820891</v>
      </c>
      <c r="DD165" s="116">
        <f>IF(AND(DC165&gt;0,DC165*$B$4+DJ164&lt;=$B$2*'SFV+BESS'!$I$9,DC165&lt;'SFV+BESS'!$I$7), DC165*$B$4, IF(AND(DC165&gt;0,DC165*$B$4+DJ164&gt;$B$2*'SFV+BESS'!$I$9,DC165*$B$4&lt;'SFV+BESS'!$I$7),$B$2*'SFV+BESS'!$I$9-DJ164,IF(AND(DC165&gt;0,DC165*$B$4+DJ164&gt;$B$2*'SFV+BESS'!$I$9,DC165*$B$4&gt;'SFV+BESS'!$I$7,DJ164&lt;$B$2*'SFV+BESS'!$I$9),$B$2*'SFV+BESS'!$I$9-DJ164,IF(AND(DC165&gt;0,DC165*$B$4+DJ164&lt;=$B$2*'SFV+BESS'!$I$9,DC165&gt;'SFV+BESS'!$I$7),'SFV+BESS'!$I$7,0))))</f>
        <v>0</v>
      </c>
      <c r="DE165" s="27">
        <f>IF(AND(DC165&lt;0,DJ164+DC165/$B$5&gt;$H$2,-DC165/'Carga-Descarga Año'!$B$5&lt;'SFV+BESS'!$I$7),DC165/$B$5,IF(AND(DC165&lt;0,DJ164+DC165/$B$5&gt;$H$2,-DC165/'Carga-Descarga Año'!$B$5&gt;'SFV+BESS'!$I$7),-'SFV+BESS'!$I$7,IF(AND(DC165&lt;0,DJ164+DC165/$B$5&lt;$H$2),-MIN('SFV+BESS'!$I$7,DJ164-$H$2),0)))</f>
        <v>0</v>
      </c>
      <c r="DF165" s="33"/>
      <c r="DG165" s="33">
        <f t="shared" si="234"/>
        <v>0</v>
      </c>
      <c r="DH165" s="27">
        <f t="shared" si="200"/>
        <v>0</v>
      </c>
      <c r="DI165" s="27">
        <f t="shared" si="201"/>
        <v>0</v>
      </c>
      <c r="DJ165" s="28">
        <f>IF((DJ164+DD165+DE165)&gt;=$B$2*'SFV+BESS'!$I$9, $B$2*'SFV+BESS'!$I$9, (DJ164+DD165+DE165))</f>
        <v>173.61249999999998</v>
      </c>
      <c r="DK165" s="110">
        <f t="shared" si="202"/>
        <v>89.383443532820891</v>
      </c>
      <c r="DP165" s="251"/>
      <c r="DQ165" s="48">
        <v>6.5000000000000098</v>
      </c>
      <c r="DR165" s="33">
        <f t="shared" si="251"/>
        <v>91.815121323908102</v>
      </c>
      <c r="DS165" s="33">
        <f>Gen_Cons_Horario!B5279</f>
        <v>0</v>
      </c>
      <c r="DT165" s="35">
        <f t="shared" si="216"/>
        <v>91.815121323908102</v>
      </c>
      <c r="DU165" s="116">
        <f>IF(AND(DT165&gt;0,DT165*$B$4+EA164&lt;=$B$2*'SFV+BESS'!$I$9,DT165&lt;'SFV+BESS'!$I$7), DT165*$B$4, IF(AND(DT165&gt;0,DT165*$B$4+EA164&gt;$B$2*'SFV+BESS'!$I$9,DT165*$B$4&lt;'SFV+BESS'!$I$7),$B$2*'SFV+BESS'!$I$9-EA164,IF(AND(DT165&gt;0,DT165*$B$4+EA164&gt;$B$2*'SFV+BESS'!$I$9,DT165*$B$4&gt;'SFV+BESS'!$I$7,EA164&lt;$B$2*'SFV+BESS'!$I$9),$B$2*'SFV+BESS'!$I$9-EA164,IF(AND(DT165&gt;0,DT165*$B$4+EA164&lt;=$B$2*'SFV+BESS'!$I$9,DT165&gt;'SFV+BESS'!$I$7),'SFV+BESS'!$I$7,0))))</f>
        <v>0</v>
      </c>
      <c r="DV165" s="27">
        <f>IF(AND(DT165&lt;0,EA164+DT165/$B$5&gt;$H$2,-DT165/'Carga-Descarga Año'!$B$5&lt;'SFV+BESS'!$I$7),DT165/$B$5,IF(AND(DT165&lt;0,EA164+DT165/$B$5&gt;$H$2,-DT165/'Carga-Descarga Año'!$B$5&gt;'SFV+BESS'!$I$7),-'SFV+BESS'!$I$7,IF(AND(DT165&lt;0,EA164+DT165/$B$5&lt;$H$2),-MIN('SFV+BESS'!$I$7,EA164-$H$2),0)))</f>
        <v>0</v>
      </c>
      <c r="DW165" s="33"/>
      <c r="DX165" s="33">
        <f t="shared" si="235"/>
        <v>0</v>
      </c>
      <c r="DY165" s="27">
        <f t="shared" si="203"/>
        <v>0</v>
      </c>
      <c r="DZ165" s="27">
        <f t="shared" si="236"/>
        <v>0</v>
      </c>
      <c r="EA165" s="28">
        <f>IF((EA164+DU165+DV165)&gt;=$B$2*'SFV+BESS'!$I$9, $B$2*'SFV+BESS'!$I$9, (EA164+DU165+DV165))</f>
        <v>173.61249999999998</v>
      </c>
      <c r="EB165" s="110">
        <f t="shared" si="204"/>
        <v>91.815121323908102</v>
      </c>
      <c r="EG165" s="251"/>
      <c r="EH165" s="48">
        <v>6.5000000000000098</v>
      </c>
      <c r="EI165" s="33">
        <f t="shared" si="252"/>
        <v>105.612499082425</v>
      </c>
      <c r="EJ165" s="33">
        <f>Gen_Cons_Horario!B6023</f>
        <v>0</v>
      </c>
      <c r="EK165" s="35">
        <f t="shared" si="217"/>
        <v>105.612499082425</v>
      </c>
      <c r="EL165" s="116">
        <f>IF(AND(EK165&gt;0,EK165*$B$4+ER164&lt;=$B$2*'SFV+BESS'!$I$9,EK165&lt;'SFV+BESS'!$I$7), EK165*$B$4, IF(AND(EK165&gt;0,EK165*$B$4+ER164&gt;$B$2*'SFV+BESS'!$I$9,EK165*$B$4&lt;'SFV+BESS'!$I$7),$B$2*'SFV+BESS'!$I$9-ER164,IF(AND(EK165&gt;0,EK165*$B$4+ER164&gt;$B$2*'SFV+BESS'!$I$9,EK165*$B$4&gt;'SFV+BESS'!$I$7,ER164&lt;$B$2*'SFV+BESS'!$I$9),$B$2*'SFV+BESS'!$I$9-ER164,IF(AND(EK165&gt;0,EK165*$B$4+ER164&lt;=$B$2*'SFV+BESS'!$I$9,EK165&gt;'SFV+BESS'!$I$7),'SFV+BESS'!$I$7,0))))</f>
        <v>0</v>
      </c>
      <c r="EM165" s="27">
        <f>IF(AND(EK165&lt;0,ER164+EK165/$B$5&gt;$H$2,-EK165/'Carga-Descarga Año'!$B$5&lt;'SFV+BESS'!$I$7),EK165/$B$5,IF(AND(EK165&lt;0,ER164+EK165/$B$5&gt;$H$2,-EK165/'Carga-Descarga Año'!$B$5&gt;'SFV+BESS'!$I$7),-'SFV+BESS'!$I$7,IF(AND(EK165&lt;0,ER164+EK165/$B$5&lt;$H$2),-MIN('SFV+BESS'!$I$7,ER164-$H$2),0)))</f>
        <v>0</v>
      </c>
      <c r="EN165" s="33"/>
      <c r="EO165" s="33">
        <f t="shared" si="237"/>
        <v>0</v>
      </c>
      <c r="EP165" s="27">
        <f t="shared" si="205"/>
        <v>0</v>
      </c>
      <c r="EQ165" s="27">
        <f t="shared" si="238"/>
        <v>0</v>
      </c>
      <c r="ER165" s="28">
        <f>IF((ER164+EL165+EM165)&gt;=$B$2*'SFV+BESS'!$I$9, $B$2*'SFV+BESS'!$I$9, (ER164+EL165+EM165))</f>
        <v>173.61249999999998</v>
      </c>
      <c r="ES165" s="110">
        <f t="shared" si="206"/>
        <v>105.612499082425</v>
      </c>
      <c r="EX165" s="251"/>
      <c r="EY165" s="48">
        <v>6.5000000000000098</v>
      </c>
      <c r="EZ165" s="33">
        <f t="shared" si="253"/>
        <v>113.56216336879781</v>
      </c>
      <c r="FA165" s="33">
        <f>Gen_Cons_Horario!B6743</f>
        <v>0</v>
      </c>
      <c r="FB165" s="35">
        <f t="shared" si="218"/>
        <v>113.56216336879781</v>
      </c>
      <c r="FC165" s="116">
        <f>IF(AND(FB165&gt;0,FB165*$B$4+FI164&lt;=$B$2*'SFV+BESS'!$I$9,FB165&lt;'SFV+BESS'!$I$7), FB165*$B$4, IF(AND(FB165&gt;0,FB165*$B$4+FI164&gt;$B$2*'SFV+BESS'!$I$9,FB165*$B$4&lt;'SFV+BESS'!$I$7),$B$2*'SFV+BESS'!$I$9-FI164,IF(AND(FB165&gt;0,FB165*$B$4+FI164&gt;$B$2*'SFV+BESS'!$I$9,FB165*$B$4&gt;'SFV+BESS'!$I$7,FI164&lt;$B$2*'SFV+BESS'!$I$9),$B$2*'SFV+BESS'!$I$9-FI164,IF(AND(FB165&gt;0,FB165*$B$4+FI164&lt;=$B$2*'SFV+BESS'!$I$9,FB165&gt;'SFV+BESS'!$I$7),'SFV+BESS'!$I$7,0))))</f>
        <v>0</v>
      </c>
      <c r="FD165" s="27">
        <f>IF(AND(FB165&lt;0,FI164+FB165/$B$5&gt;$H$2,-FB165/'Carga-Descarga Año'!$B$5&lt;'SFV+BESS'!$I$7),FB165/$B$5,IF(AND(FB165&lt;0,FI164+FB165/$B$5&gt;$H$2,-FB165/'Carga-Descarga Año'!$B$5&gt;'SFV+BESS'!$I$7),-'SFV+BESS'!$I$7,IF(AND(FB165&lt;0,FI164+FB165/$B$5&lt;$H$2),-MIN('SFV+BESS'!$I$7,FI164-$H$2),0)))</f>
        <v>0</v>
      </c>
      <c r="FE165" s="33"/>
      <c r="FF165" s="33">
        <f t="shared" si="239"/>
        <v>0</v>
      </c>
      <c r="FG165" s="27">
        <f t="shared" si="207"/>
        <v>0</v>
      </c>
      <c r="FH165" s="27">
        <f t="shared" si="240"/>
        <v>0</v>
      </c>
      <c r="FI165" s="28">
        <f>IF((FI164+FC165+FD165)&gt;=$B$2*'SFV+BESS'!$I$9, $B$2*'SFV+BESS'!$I$9, (FI164+FC165+FD165))</f>
        <v>173.61249999999998</v>
      </c>
      <c r="FJ165" s="110">
        <f t="shared" si="208"/>
        <v>113.56216336879781</v>
      </c>
      <c r="FO165" s="251"/>
      <c r="FP165" s="48">
        <v>6.5000000000000098</v>
      </c>
      <c r="FQ165" s="33">
        <f t="shared" si="254"/>
        <v>118.78904849891269</v>
      </c>
      <c r="FR165" s="33">
        <f>Gen_Cons_Horario!B7487</f>
        <v>41.013500000000008</v>
      </c>
      <c r="FS165" s="35">
        <f t="shared" si="219"/>
        <v>77.775548498912684</v>
      </c>
      <c r="FT165" s="116">
        <f>IF(AND(FS165&gt;0,FS165*$B$4+FZ164&lt;=$B$2*'SFV+BESS'!$I$9,FS165&lt;'SFV+BESS'!$I$7), FS165*$B$4, IF(AND(FS165&gt;0,FS165*$B$4+FZ164&gt;$B$2*'SFV+BESS'!$I$9,FS165*$B$4&lt;'SFV+BESS'!$I$7),$B$2*'SFV+BESS'!$I$9-FZ164,IF(AND(FS165&gt;0,FS165*$B$4+FZ164&gt;$B$2*'SFV+BESS'!$I$9,FS165*$B$4&gt;'SFV+BESS'!$I$7,FZ164&lt;$B$2*'SFV+BESS'!$I$9),$B$2*'SFV+BESS'!$I$9-FZ164,IF(AND(FS165&gt;0,FS165*$B$4+FZ164&lt;=$B$2*'SFV+BESS'!$I$9,FS165&gt;'SFV+BESS'!$I$7),'SFV+BESS'!$I$7,0))))</f>
        <v>0</v>
      </c>
      <c r="FU165" s="27">
        <f>IF(AND(FS165&lt;0,FZ164+FS165/$B$5&gt;$H$2,-FS165/'Carga-Descarga Año'!$B$5&lt;'SFV+BESS'!$I$7),FS165/$B$5,IF(AND(FS165&lt;0,FZ164+FS165/$B$5&gt;$H$2,-FS165/'Carga-Descarga Año'!$B$5&gt;'SFV+BESS'!$I$7),-'SFV+BESS'!$I$7,IF(AND(FS165&lt;0,FZ164+FS165/$B$5&lt;$H$2),-MIN('SFV+BESS'!$I$7,FZ164-$H$2),0)))</f>
        <v>0</v>
      </c>
      <c r="FV165" s="33"/>
      <c r="FW165" s="33">
        <f t="shared" si="241"/>
        <v>41.013500000000008</v>
      </c>
      <c r="FX165" s="27">
        <f t="shared" si="209"/>
        <v>0</v>
      </c>
      <c r="FY165" s="27">
        <f t="shared" si="242"/>
        <v>0</v>
      </c>
      <c r="FZ165" s="28">
        <f>IF((FZ164+FT165+FU165)&gt;=$B$2*'SFV+BESS'!$I$9, $B$2*'SFV+BESS'!$I$9, (FZ164+FT165+FU165))</f>
        <v>173.61249999999998</v>
      </c>
      <c r="GA165" s="110">
        <f t="shared" si="210"/>
        <v>77.775548498912684</v>
      </c>
      <c r="GF165" s="251"/>
      <c r="GG165" s="48">
        <v>6.5000000000000098</v>
      </c>
      <c r="GH165" s="33">
        <f t="shared" si="255"/>
        <v>118.69346574485387</v>
      </c>
      <c r="GI165" s="33">
        <f>Gen_Cons_Horario!B8207</f>
        <v>119.312</v>
      </c>
      <c r="GJ165" s="35">
        <f t="shared" si="225"/>
        <v>-0.61853425514613036</v>
      </c>
      <c r="GK165" s="116">
        <f>IF(AND(GJ165&gt;0,GJ165*$B$4+GQ164&lt;=$B$2*'SFV+BESS'!$I$9,GJ165&lt;'SFV+BESS'!$I$7), GJ165*$B$4, IF(AND(GJ165&gt;0,GJ165*$B$4+GQ164&gt;$B$2*'SFV+BESS'!$I$9,GJ165*$B$4&lt;'SFV+BESS'!$I$7),$B$2*'SFV+BESS'!$I$9-GQ164,IF(AND(GJ165&gt;0,GJ165*$B$4+GQ164&gt;$B$2*'SFV+BESS'!$I$9,GJ165*$B$4&gt;'SFV+BESS'!$I$7,GQ164&lt;$B$2*'SFV+BESS'!$I$9),$B$2*'SFV+BESS'!$I$9-GQ164,IF(AND(GJ165&gt;0,GJ165*$B$4+GQ164&lt;=$B$2*'SFV+BESS'!$I$9,GJ165&gt;'SFV+BESS'!$I$7),'SFV+BESS'!$I$7,0))))</f>
        <v>0</v>
      </c>
      <c r="GL165" s="27">
        <f>IF(AND(GJ165&lt;0,GQ164+GJ165/$B$5&gt;$H$2,-GJ165/'Carga-Descarga Año'!$B$5&lt;'SFV+BESS'!$I$7),GJ165/$B$5,IF(AND(GJ165&lt;0,GQ164+GJ165/$B$5&gt;$H$2,-GJ165/'Carga-Descarga Año'!$B$5&gt;'SFV+BESS'!$I$7),-'SFV+BESS'!$I$7,IF(AND(GJ165&lt;0,GQ164+GJ165/$B$5&lt;$H$2),-MIN('SFV+BESS'!$I$7,GQ164-$H$2),0)))</f>
        <v>-0.65108868962750566</v>
      </c>
      <c r="GM165" s="33"/>
      <c r="GN165" s="33">
        <f t="shared" si="243"/>
        <v>118.69346574485387</v>
      </c>
      <c r="GO165" s="27">
        <f t="shared" si="211"/>
        <v>0.61853425514613036</v>
      </c>
      <c r="GP165" s="27">
        <f t="shared" si="244"/>
        <v>0</v>
      </c>
      <c r="GQ165" s="28">
        <f>IF((GQ164+GK165+GL165)&gt;=$B$2*'SFV+BESS'!$I$9, $B$2*'SFV+BESS'!$I$9, (GQ164+GK165+GL165))</f>
        <v>63.331395552339018</v>
      </c>
      <c r="GR165" s="110">
        <f t="shared" si="212"/>
        <v>0</v>
      </c>
    </row>
    <row r="166" spans="1:200">
      <c r="A166" s="249"/>
      <c r="B166" s="48">
        <v>6.5416666666666696</v>
      </c>
      <c r="C166" s="38">
        <f t="shared" si="226"/>
        <v>130.98054567590401</v>
      </c>
      <c r="D166" s="2">
        <f>Gen_Cons_Horario!B192</f>
        <v>78.298500000000004</v>
      </c>
      <c r="E166" s="140">
        <f t="shared" si="184"/>
        <v>52.682045675904007</v>
      </c>
      <c r="F166" s="116">
        <f>IF(AND(E166&gt;0,E166*$B$4+L165&lt;=$B$2*'SFV+BESS'!$I$9,E166&lt;'SFV+BESS'!$I$7), E166*$B$4, IF(AND(E166&gt;0,E166*$B$4+L165&gt;$B$2*'SFV+BESS'!$I$9,E166*$B$4&lt;'SFV+BESS'!$I$7),$B$2*'SFV+BESS'!$I$9-L165,IF(AND(E166&gt;0,E166*$B$4+L165&gt;$B$2*'SFV+BESS'!$I$9,E166*$B$4&gt;'SFV+BESS'!$I$7,L165&lt;$B$2*'SFV+BESS'!$I$9),$B$2*'SFV+BESS'!$I$9-L165,IF(AND(E166&gt;0,E166*$B$4+L165&lt;=$B$2*'SFV+BESS'!$I$9,E166&gt;'SFV+BESS'!$I$7),'SFV+BESS'!$I$7,0))))</f>
        <v>0</v>
      </c>
      <c r="G166" s="27">
        <f>IF(AND(E166&lt;0,L165+E166/$B$5&gt;$H$2,-E166/'Carga-Descarga Año'!$B$5&lt;'SFV+BESS'!$I$7),E166/$B$5,IF(AND(E166&lt;0,L165+E166/$B$5&gt;$H$2,-E166/'Carga-Descarga Año'!$B$5&gt;'SFV+BESS'!$I$7),-'SFV+BESS'!$I$7,IF(AND(E166&lt;0,L165+E166/$B$5&lt;$H$2),-MIN('SFV+BESS'!$I$7,L165-$H$2),0)))</f>
        <v>0</v>
      </c>
      <c r="I166" s="38">
        <f t="shared" si="185"/>
        <v>78.298500000000004</v>
      </c>
      <c r="J166" s="27">
        <f t="shared" si="187"/>
        <v>0</v>
      </c>
      <c r="K166" s="27">
        <f t="shared" si="186"/>
        <v>0</v>
      </c>
      <c r="L166" s="28">
        <f>IF((L165+F166+G166)&gt;=$B$2*'SFV+BESS'!$I$9, $B$2*'SFV+BESS'!$I$9, (L165+F166+G166))</f>
        <v>173.61249999999998</v>
      </c>
      <c r="M166" s="110">
        <f t="shared" si="188"/>
        <v>52.682045675904007</v>
      </c>
      <c r="R166" s="251"/>
      <c r="S166" s="48">
        <v>6.5416666666666696</v>
      </c>
      <c r="T166" s="2">
        <f t="shared" si="245"/>
        <v>135.48306143536522</v>
      </c>
      <c r="U166" s="2">
        <f>Gen_Cons_Horario!B936</f>
        <v>63.384500000000003</v>
      </c>
      <c r="V166" s="35">
        <f t="shared" si="220"/>
        <v>72.098561435365212</v>
      </c>
      <c r="W166" s="116">
        <f>IF(AND(V166&gt;0,V166*$B$4+AC165&lt;=$B$2*'SFV+BESS'!$I$9,V166&lt;'SFV+BESS'!$I$7), V166*$B$4, IF(AND(V166&gt;0,V166*$B$4+AC165&gt;$B$2*'SFV+BESS'!$I$9,V166*$B$4&lt;'SFV+BESS'!$I$7),$B$2*'SFV+BESS'!$I$9-AC165,IF(AND(V166&gt;0,V166*$B$4+AC165&gt;$B$2*'SFV+BESS'!$I$9,V166*$B$4&gt;'SFV+BESS'!$I$7,AC165&lt;$B$2*'SFV+BESS'!$I$9),$B$2*'SFV+BESS'!$I$9-AC165,IF(AND(V166&gt;0,V166*$B$4+AC165&lt;=$B$2*'SFV+BESS'!$I$9,V166&gt;'SFV+BESS'!$I$7),'SFV+BESS'!$I$7,0))))</f>
        <v>0</v>
      </c>
      <c r="X166" s="27">
        <f>IF(AND(V166&lt;0,AC165+V166/$B$5&gt;$H$2,-V166/'Carga-Descarga Año'!$B$5&lt;'SFV+BESS'!$I$7),V166/$B$5,IF(AND(V166&lt;0,AC165+V166/$B$5&gt;$H$2,-V166/'Carga-Descarga Año'!$B$5&gt;'SFV+BESS'!$I$7),-'SFV+BESS'!$I$7,IF(AND(V166&lt;0,AC165+V166/$B$5&lt;$H$2),-MIN('SFV+BESS'!$I$7,AC165-$H$2),0)))</f>
        <v>0</v>
      </c>
      <c r="Z166" s="33">
        <f t="shared" si="214"/>
        <v>63.384500000000003</v>
      </c>
      <c r="AA166" s="27">
        <f t="shared" si="189"/>
        <v>0</v>
      </c>
      <c r="AB166" s="27">
        <f t="shared" si="213"/>
        <v>0</v>
      </c>
      <c r="AC166" s="28">
        <f>IF((AC165+W166+X166)&gt;=$B$2*'SFV+BESS'!$I$9, $B$2*'SFV+BESS'!$I$9, (AC165+W166+X166))</f>
        <v>173.61249999999998</v>
      </c>
      <c r="AD166" s="110">
        <f t="shared" si="190"/>
        <v>72.098561435365212</v>
      </c>
      <c r="AI166" s="251"/>
      <c r="AJ166" s="48">
        <v>6.5416666666666696</v>
      </c>
      <c r="AK166" s="52">
        <f t="shared" si="246"/>
        <v>135.11496947983915</v>
      </c>
      <c r="AL166" s="33">
        <f>Gen_Cons_Horario!B1608</f>
        <v>59.656000000000006</v>
      </c>
      <c r="AM166" s="35">
        <f t="shared" si="221"/>
        <v>75.458969479839141</v>
      </c>
      <c r="AN166" s="116">
        <f>IF(AND(AM166&gt;0,AM166*$B$4+AT165&lt;=$B$2*'SFV+BESS'!$I$9,AM166&lt;'SFV+BESS'!$I$7), AM166*$B$4, IF(AND(AM166&gt;0,AM166*$B$4+AT165&gt;$B$2*'SFV+BESS'!$I$9,AM166*$B$4&lt;'SFV+BESS'!$I$7),$B$2*'SFV+BESS'!$I$9-AT165,IF(AND(AM166&gt;0,AM166*$B$4+AT165&gt;$B$2*'SFV+BESS'!$I$9,AM166*$B$4&gt;'SFV+BESS'!$I$7,AT165&lt;$B$2*'SFV+BESS'!$I$9),$B$2*'SFV+BESS'!$I$9-AT165,IF(AND(AM166&gt;0,AM166*$B$4+AT165&lt;=$B$2*'SFV+BESS'!$I$9,AM166&gt;'SFV+BESS'!$I$7),'SFV+BESS'!$I$7,0))))</f>
        <v>0</v>
      </c>
      <c r="AO166" s="27">
        <f>IF(AND(AM166&lt;0,AT165+AM166/$B$5&gt;$H$2,-AM166/'Carga-Descarga Año'!$B$5&lt;'SFV+BESS'!$I$7),AM166/$B$5,IF(AND(AM166&lt;0,AT165+AM166/$B$5&gt;$H$2,-AM166/'Carga-Descarga Año'!$B$5&gt;'SFV+BESS'!$I$7),-'SFV+BESS'!$I$7,IF(AND(AM166&lt;0,AT165+AM166/$B$5&lt;$H$2),-MIN('SFV+BESS'!$I$7,AT165-$H$2),0)))</f>
        <v>0</v>
      </c>
      <c r="AP166" s="33"/>
      <c r="AQ166" s="33">
        <f t="shared" si="227"/>
        <v>59.656000000000006</v>
      </c>
      <c r="AR166" s="27">
        <f t="shared" si="191"/>
        <v>0</v>
      </c>
      <c r="AS166" s="27">
        <f t="shared" si="228"/>
        <v>0</v>
      </c>
      <c r="AT166" s="28">
        <f>IF((AT165+AN166+AO166)&gt;=$B$2*'SFV+BESS'!$I$9, $B$2*'SFV+BESS'!$I$9, (AT165+AN166+AO166))</f>
        <v>173.61249999999998</v>
      </c>
      <c r="AU166" s="110">
        <f t="shared" si="192"/>
        <v>75.458969479839141</v>
      </c>
      <c r="AZ166" s="251"/>
      <c r="BA166" s="48">
        <v>6.5416666666666696</v>
      </c>
      <c r="BB166" s="33">
        <f t="shared" si="247"/>
        <v>117.05399934144904</v>
      </c>
      <c r="BC166" s="33">
        <f>Gen_Cons_Horario!B2352</f>
        <v>0</v>
      </c>
      <c r="BD166" s="35">
        <f t="shared" si="222"/>
        <v>117.05399934144904</v>
      </c>
      <c r="BE166" s="116">
        <f>IF(AND(BD166&gt;0,BD166*$B$4+BK165&lt;=$B$2*'SFV+BESS'!$I$9,BD166&lt;'SFV+BESS'!$I$7), BD166*$B$4, IF(AND(BD166&gt;0,BD166*$B$4+BK165&gt;$B$2*'SFV+BESS'!$I$9,BD166*$B$4&lt;'SFV+BESS'!$I$7),$B$2*'SFV+BESS'!$I$9-BK165,IF(AND(BD166&gt;0,BD166*$B$4+BK165&gt;$B$2*'SFV+BESS'!$I$9,BD166*$B$4&gt;'SFV+BESS'!$I$7,BK165&lt;$B$2*'SFV+BESS'!$I$9),$B$2*'SFV+BESS'!$I$9-BK165,IF(AND(BD166&gt;0,BD166*$B$4+BK165&lt;=$B$2*'SFV+BESS'!$I$9,BD166&gt;'SFV+BESS'!$I$7),'SFV+BESS'!$I$7,0))))</f>
        <v>0</v>
      </c>
      <c r="BF166" s="27">
        <f>IF(AND(BD166&lt;0,BK165+BD166/$B$5&gt;$H$2,-BD166/'Carga-Descarga Año'!$B$5&lt;'SFV+BESS'!$I$7),BD166/$B$5,IF(AND(BD166&lt;0,BK165+BD166/$B$5&gt;$H$2,-BD166/'Carga-Descarga Año'!$B$5&gt;'SFV+BESS'!$I$7),-'SFV+BESS'!$I$7,IF(AND(BD166&lt;0,BK165+BD166/$B$5&lt;$H$2),-MIN('SFV+BESS'!$I$7,BK165-$H$2),0)))</f>
        <v>0</v>
      </c>
      <c r="BG166" s="33"/>
      <c r="BH166" s="33">
        <f t="shared" si="229"/>
        <v>0</v>
      </c>
      <c r="BI166" s="27">
        <f t="shared" si="193"/>
        <v>0</v>
      </c>
      <c r="BJ166" s="27">
        <f t="shared" si="230"/>
        <v>0</v>
      </c>
      <c r="BK166" s="28">
        <f>IF((BK165+BE166+BF166)&gt;=$B$2*'SFV+BESS'!$I$9, $B$2*'SFV+BESS'!$I$9, (BK165+BE166+BF166))</f>
        <v>173.61249999999998</v>
      </c>
      <c r="BL166" s="110">
        <f t="shared" si="194"/>
        <v>117.05399934144904</v>
      </c>
      <c r="BQ166" s="251"/>
      <c r="BR166" s="48">
        <v>6.5416666666666696</v>
      </c>
      <c r="BS166" s="33">
        <f t="shared" si="248"/>
        <v>101.15682338349448</v>
      </c>
      <c r="BT166" s="33">
        <f>Gen_Cons_Horario!B3072</f>
        <v>0</v>
      </c>
      <c r="BU166" s="35">
        <f t="shared" si="223"/>
        <v>101.15682338349448</v>
      </c>
      <c r="BV166" s="116">
        <f>IF(AND(BU166&gt;0,BU166*$B$4+CB165&lt;=$B$2*'SFV+BESS'!$I$9,BU166&lt;'SFV+BESS'!$I$7), BU166*$B$4, IF(AND(BU166&gt;0,BU166*$B$4+CB165&gt;$B$2*'SFV+BESS'!$I$9,BU166*$B$4&lt;'SFV+BESS'!$I$7),$B$2*'SFV+BESS'!$I$9-CB165,IF(AND(BU166&gt;0,BU166*$B$4+CB165&gt;$B$2*'SFV+BESS'!$I$9,BU166*$B$4&gt;'SFV+BESS'!$I$7,CB165&lt;$B$2*'SFV+BESS'!$I$9),$B$2*'SFV+BESS'!$I$9-CB165,IF(AND(BU166&gt;0,BU166*$B$4+CB165&lt;=$B$2*'SFV+BESS'!$I$9,BU166&gt;'SFV+BESS'!$I$7),'SFV+BESS'!$I$7,0))))</f>
        <v>0</v>
      </c>
      <c r="BW166" s="27">
        <f>IF(AND(BU166&lt;0,CB165+BU166/$B$5&gt;$H$2,-BU166/'Carga-Descarga Año'!$B$5&lt;'SFV+BESS'!$I$7),BU166/$B$5,IF(AND(BU166&lt;0,CB165+BU166/$B$5&gt;$H$2,-BU166/'Carga-Descarga Año'!$B$5&gt;'SFV+BESS'!$I$7),-'SFV+BESS'!$I$7,IF(AND(BU166&lt;0,CB165+BU166/$B$5&lt;$H$2),-MIN('SFV+BESS'!$I$7,CB165-$H$2),0)))</f>
        <v>0</v>
      </c>
      <c r="BX166" s="33"/>
      <c r="BY166" s="33">
        <f t="shared" si="231"/>
        <v>0</v>
      </c>
      <c r="BZ166" s="27">
        <f t="shared" si="195"/>
        <v>0</v>
      </c>
      <c r="CA166" s="27">
        <f t="shared" si="196"/>
        <v>0</v>
      </c>
      <c r="CB166" s="28">
        <f>IF((CB165+BV166+BW166)&gt;=$B$2*'SFV+BESS'!$I$9, $B$2*'SFV+BESS'!$I$9, (CB165+BV166+BW166))</f>
        <v>173.61249999999998</v>
      </c>
      <c r="CC166" s="110">
        <f t="shared" si="197"/>
        <v>101.15682338349448</v>
      </c>
      <c r="CH166" s="251"/>
      <c r="CI166" s="48">
        <v>6.5416666666666696</v>
      </c>
      <c r="CJ166" s="33">
        <f t="shared" si="249"/>
        <v>89.380465685827559</v>
      </c>
      <c r="CK166" s="33">
        <f>Gen_Cons_Horario!B3816</f>
        <v>0</v>
      </c>
      <c r="CL166" s="35">
        <f t="shared" si="224"/>
        <v>89.380465685827559</v>
      </c>
      <c r="CM166" s="116">
        <f>IF(AND(CL166&gt;0,CL166*$B$4+CS165&lt;=$B$2*'SFV+BESS'!$I$9,CL166&lt;'SFV+BESS'!$I$7), CL166*$B$4, IF(AND(CL166&gt;0,CL166*$B$4+CS165&gt;$B$2*'SFV+BESS'!$I$9,CL166*$B$4&lt;'SFV+BESS'!$I$7),$B$2*'SFV+BESS'!$I$9-CS165,IF(AND(CL166&gt;0,CL166*$B$4+CS165&gt;$B$2*'SFV+BESS'!$I$9,CL166*$B$4&gt;'SFV+BESS'!$I$7,CS165&lt;$B$2*'SFV+BESS'!$I$9),$B$2*'SFV+BESS'!$I$9-CS165,IF(AND(CL166&gt;0,CL166*$B$4+CS165&lt;=$B$2*'SFV+BESS'!$I$9,CL166&gt;'SFV+BESS'!$I$7),'SFV+BESS'!$I$7,0))))</f>
        <v>0</v>
      </c>
      <c r="CN166" s="27">
        <f>IF(AND(CL166&lt;0,CS165+CL166/$B$5&gt;$H$2,-CL166/'Carga-Descarga Año'!$B$5&lt;'SFV+BESS'!$I$7),CL166/$B$5,IF(AND(CL166&lt;0,CS165+CL166/$B$5&gt;$H$2,-CL166/'Carga-Descarga Año'!$B$5&gt;'SFV+BESS'!$I$7),-'SFV+BESS'!$I$7,IF(AND(CL166&lt;0,CS165+CL166/$B$5&lt;$H$2),-MIN('SFV+BESS'!$I$7,CS165-$H$2),0)))</f>
        <v>0</v>
      </c>
      <c r="CO166" s="33"/>
      <c r="CP166" s="33">
        <f t="shared" si="232"/>
        <v>0</v>
      </c>
      <c r="CQ166" s="27">
        <f t="shared" si="198"/>
        <v>0</v>
      </c>
      <c r="CR166" s="27">
        <f t="shared" si="233"/>
        <v>0</v>
      </c>
      <c r="CS166" s="28">
        <f>IF((CS165+CM166+CN166)&gt;=$B$2*'SFV+BESS'!$I$9, $B$2*'SFV+BESS'!$I$9, (CS165+CM166+CN166))</f>
        <v>173.61249999999998</v>
      </c>
      <c r="CT166" s="110">
        <f t="shared" si="199"/>
        <v>89.380465685827559</v>
      </c>
      <c r="CY166" s="251"/>
      <c r="CZ166" s="48">
        <v>6.5416666666666696</v>
      </c>
      <c r="DA166" s="33">
        <f t="shared" si="250"/>
        <v>97.567951615344242</v>
      </c>
      <c r="DB166" s="33">
        <f>Gen_Cons_Horario!B4536</f>
        <v>0</v>
      </c>
      <c r="DC166" s="35">
        <f t="shared" si="215"/>
        <v>97.567951615344242</v>
      </c>
      <c r="DD166" s="116">
        <f>IF(AND(DC166&gt;0,DC166*$B$4+DJ165&lt;=$B$2*'SFV+BESS'!$I$9,DC166&lt;'SFV+BESS'!$I$7), DC166*$B$4, IF(AND(DC166&gt;0,DC166*$B$4+DJ165&gt;$B$2*'SFV+BESS'!$I$9,DC166*$B$4&lt;'SFV+BESS'!$I$7),$B$2*'SFV+BESS'!$I$9-DJ165,IF(AND(DC166&gt;0,DC166*$B$4+DJ165&gt;$B$2*'SFV+BESS'!$I$9,DC166*$B$4&gt;'SFV+BESS'!$I$7,DJ165&lt;$B$2*'SFV+BESS'!$I$9),$B$2*'SFV+BESS'!$I$9-DJ165,IF(AND(DC166&gt;0,DC166*$B$4+DJ165&lt;=$B$2*'SFV+BESS'!$I$9,DC166&gt;'SFV+BESS'!$I$7),'SFV+BESS'!$I$7,0))))</f>
        <v>0</v>
      </c>
      <c r="DE166" s="27">
        <f>IF(AND(DC166&lt;0,DJ165+DC166/$B$5&gt;$H$2,-DC166/'Carga-Descarga Año'!$B$5&lt;'SFV+BESS'!$I$7),DC166/$B$5,IF(AND(DC166&lt;0,DJ165+DC166/$B$5&gt;$H$2,-DC166/'Carga-Descarga Año'!$B$5&gt;'SFV+BESS'!$I$7),-'SFV+BESS'!$I$7,IF(AND(DC166&lt;0,DJ165+DC166/$B$5&lt;$H$2),-MIN('SFV+BESS'!$I$7,DJ165-$H$2),0)))</f>
        <v>0</v>
      </c>
      <c r="DF166" s="33"/>
      <c r="DG166" s="33">
        <f t="shared" si="234"/>
        <v>0</v>
      </c>
      <c r="DH166" s="27">
        <f t="shared" si="200"/>
        <v>0</v>
      </c>
      <c r="DI166" s="27">
        <f t="shared" si="201"/>
        <v>0</v>
      </c>
      <c r="DJ166" s="28">
        <f>IF((DJ165+DD166+DE166)&gt;=$B$2*'SFV+BESS'!$I$9, $B$2*'SFV+BESS'!$I$9, (DJ165+DD166+DE166))</f>
        <v>173.61249999999998</v>
      </c>
      <c r="DK166" s="110">
        <f t="shared" si="202"/>
        <v>97.567951615344242</v>
      </c>
      <c r="DP166" s="251"/>
      <c r="DQ166" s="48">
        <v>6.5416666666666696</v>
      </c>
      <c r="DR166" s="33">
        <f t="shared" si="251"/>
        <v>96.834626817698066</v>
      </c>
      <c r="DS166" s="33">
        <f>Gen_Cons_Horario!B5280</f>
        <v>0</v>
      </c>
      <c r="DT166" s="35">
        <f t="shared" si="216"/>
        <v>96.834626817698066</v>
      </c>
      <c r="DU166" s="116">
        <f>IF(AND(DT166&gt;0,DT166*$B$4+EA165&lt;=$B$2*'SFV+BESS'!$I$9,DT166&lt;'SFV+BESS'!$I$7), DT166*$B$4, IF(AND(DT166&gt;0,DT166*$B$4+EA165&gt;$B$2*'SFV+BESS'!$I$9,DT166*$B$4&lt;'SFV+BESS'!$I$7),$B$2*'SFV+BESS'!$I$9-EA165,IF(AND(DT166&gt;0,DT166*$B$4+EA165&gt;$B$2*'SFV+BESS'!$I$9,DT166*$B$4&gt;'SFV+BESS'!$I$7,EA165&lt;$B$2*'SFV+BESS'!$I$9),$B$2*'SFV+BESS'!$I$9-EA165,IF(AND(DT166&gt;0,DT166*$B$4+EA165&lt;=$B$2*'SFV+BESS'!$I$9,DT166&gt;'SFV+BESS'!$I$7),'SFV+BESS'!$I$7,0))))</f>
        <v>0</v>
      </c>
      <c r="DV166" s="27">
        <f>IF(AND(DT166&lt;0,EA165+DT166/$B$5&gt;$H$2,-DT166/'Carga-Descarga Año'!$B$5&lt;'SFV+BESS'!$I$7),DT166/$B$5,IF(AND(DT166&lt;0,EA165+DT166/$B$5&gt;$H$2,-DT166/'Carga-Descarga Año'!$B$5&gt;'SFV+BESS'!$I$7),-'SFV+BESS'!$I$7,IF(AND(DT166&lt;0,EA165+DT166/$B$5&lt;$H$2),-MIN('SFV+BESS'!$I$7,EA165-$H$2),0)))</f>
        <v>0</v>
      </c>
      <c r="DW166" s="33"/>
      <c r="DX166" s="33">
        <f t="shared" si="235"/>
        <v>0</v>
      </c>
      <c r="DY166" s="27">
        <f t="shared" si="203"/>
        <v>0</v>
      </c>
      <c r="DZ166" s="27">
        <f t="shared" si="236"/>
        <v>0</v>
      </c>
      <c r="EA166" s="28">
        <f>IF((EA165+DU166+DV166)&gt;=$B$2*'SFV+BESS'!$I$9, $B$2*'SFV+BESS'!$I$9, (EA165+DU166+DV166))</f>
        <v>173.61249999999998</v>
      </c>
      <c r="EB166" s="110">
        <f t="shared" si="204"/>
        <v>96.834626817698066</v>
      </c>
      <c r="EG166" s="251"/>
      <c r="EH166" s="48">
        <v>6.5416666666666696</v>
      </c>
      <c r="EI166" s="33">
        <f t="shared" si="252"/>
        <v>107.82955536087286</v>
      </c>
      <c r="EJ166" s="33">
        <f>Gen_Cons_Horario!B6024</f>
        <v>0</v>
      </c>
      <c r="EK166" s="35">
        <f t="shared" si="217"/>
        <v>107.82955536087286</v>
      </c>
      <c r="EL166" s="116">
        <f>IF(AND(EK166&gt;0,EK166*$B$4+ER165&lt;=$B$2*'SFV+BESS'!$I$9,EK166&lt;'SFV+BESS'!$I$7), EK166*$B$4, IF(AND(EK166&gt;0,EK166*$B$4+ER165&gt;$B$2*'SFV+BESS'!$I$9,EK166*$B$4&lt;'SFV+BESS'!$I$7),$B$2*'SFV+BESS'!$I$9-ER165,IF(AND(EK166&gt;0,EK166*$B$4+ER165&gt;$B$2*'SFV+BESS'!$I$9,EK166*$B$4&gt;'SFV+BESS'!$I$7,ER165&lt;$B$2*'SFV+BESS'!$I$9),$B$2*'SFV+BESS'!$I$9-ER165,IF(AND(EK166&gt;0,EK166*$B$4+ER165&lt;=$B$2*'SFV+BESS'!$I$9,EK166&gt;'SFV+BESS'!$I$7),'SFV+BESS'!$I$7,0))))</f>
        <v>0</v>
      </c>
      <c r="EM166" s="27">
        <f>IF(AND(EK166&lt;0,ER165+EK166/$B$5&gt;$H$2,-EK166/'Carga-Descarga Año'!$B$5&lt;'SFV+BESS'!$I$7),EK166/$B$5,IF(AND(EK166&lt;0,ER165+EK166/$B$5&gt;$H$2,-EK166/'Carga-Descarga Año'!$B$5&gt;'SFV+BESS'!$I$7),-'SFV+BESS'!$I$7,IF(AND(EK166&lt;0,ER165+EK166/$B$5&lt;$H$2),-MIN('SFV+BESS'!$I$7,ER165-$H$2),0)))</f>
        <v>0</v>
      </c>
      <c r="EN166" s="33"/>
      <c r="EO166" s="33">
        <f t="shared" si="237"/>
        <v>0</v>
      </c>
      <c r="EP166" s="27">
        <f t="shared" si="205"/>
        <v>0</v>
      </c>
      <c r="EQ166" s="27">
        <f t="shared" si="238"/>
        <v>0</v>
      </c>
      <c r="ER166" s="28">
        <f>IF((ER165+EL166+EM166)&gt;=$B$2*'SFV+BESS'!$I$9, $B$2*'SFV+BESS'!$I$9, (ER165+EL166+EM166))</f>
        <v>173.61249999999998</v>
      </c>
      <c r="ES166" s="110">
        <f t="shared" si="206"/>
        <v>107.82955536087286</v>
      </c>
      <c r="EX166" s="251"/>
      <c r="EY166" s="48">
        <v>6.5416666666666696</v>
      </c>
      <c r="EZ166" s="33">
        <f t="shared" si="253"/>
        <v>116.9976573866774</v>
      </c>
      <c r="FA166" s="33">
        <f>Gen_Cons_Horario!B6744</f>
        <v>0</v>
      </c>
      <c r="FB166" s="35">
        <f t="shared" si="218"/>
        <v>116.9976573866774</v>
      </c>
      <c r="FC166" s="116">
        <f>IF(AND(FB166&gt;0,FB166*$B$4+FI165&lt;=$B$2*'SFV+BESS'!$I$9,FB166&lt;'SFV+BESS'!$I$7), FB166*$B$4, IF(AND(FB166&gt;0,FB166*$B$4+FI165&gt;$B$2*'SFV+BESS'!$I$9,FB166*$B$4&lt;'SFV+BESS'!$I$7),$B$2*'SFV+BESS'!$I$9-FI165,IF(AND(FB166&gt;0,FB166*$B$4+FI165&gt;$B$2*'SFV+BESS'!$I$9,FB166*$B$4&gt;'SFV+BESS'!$I$7,FI165&lt;$B$2*'SFV+BESS'!$I$9),$B$2*'SFV+BESS'!$I$9-FI165,IF(AND(FB166&gt;0,FB166*$B$4+FI165&lt;=$B$2*'SFV+BESS'!$I$9,FB166&gt;'SFV+BESS'!$I$7),'SFV+BESS'!$I$7,0))))</f>
        <v>0</v>
      </c>
      <c r="FD166" s="27">
        <f>IF(AND(FB166&lt;0,FI165+FB166/$B$5&gt;$H$2,-FB166/'Carga-Descarga Año'!$B$5&lt;'SFV+BESS'!$I$7),FB166/$B$5,IF(AND(FB166&lt;0,FI165+FB166/$B$5&gt;$H$2,-FB166/'Carga-Descarga Año'!$B$5&gt;'SFV+BESS'!$I$7),-'SFV+BESS'!$I$7,IF(AND(FB166&lt;0,FI165+FB166/$B$5&lt;$H$2),-MIN('SFV+BESS'!$I$7,FI165-$H$2),0)))</f>
        <v>0</v>
      </c>
      <c r="FE166" s="33"/>
      <c r="FF166" s="33">
        <f t="shared" si="239"/>
        <v>0</v>
      </c>
      <c r="FG166" s="27">
        <f t="shared" si="207"/>
        <v>0</v>
      </c>
      <c r="FH166" s="27">
        <f t="shared" si="240"/>
        <v>0</v>
      </c>
      <c r="FI166" s="28">
        <f>IF((FI165+FC166+FD166)&gt;=$B$2*'SFV+BESS'!$I$9, $B$2*'SFV+BESS'!$I$9, (FI165+FC166+FD166))</f>
        <v>173.61249999999998</v>
      </c>
      <c r="FJ166" s="110">
        <f t="shared" si="208"/>
        <v>116.9976573866774</v>
      </c>
      <c r="FO166" s="251"/>
      <c r="FP166" s="48">
        <v>6.5416666666666696</v>
      </c>
      <c r="FQ166" s="33">
        <f t="shared" si="254"/>
        <v>124.15896438995942</v>
      </c>
      <c r="FR166" s="33">
        <f>Gen_Cons_Horario!B7488</f>
        <v>0</v>
      </c>
      <c r="FS166" s="35">
        <f t="shared" si="219"/>
        <v>124.15896438995942</v>
      </c>
      <c r="FT166" s="116">
        <f>IF(AND(FS166&gt;0,FS166*$B$4+FZ165&lt;=$B$2*'SFV+BESS'!$I$9,FS166&lt;'SFV+BESS'!$I$7), FS166*$B$4, IF(AND(FS166&gt;0,FS166*$B$4+FZ165&gt;$B$2*'SFV+BESS'!$I$9,FS166*$B$4&lt;'SFV+BESS'!$I$7),$B$2*'SFV+BESS'!$I$9-FZ165,IF(AND(FS166&gt;0,FS166*$B$4+FZ165&gt;$B$2*'SFV+BESS'!$I$9,FS166*$B$4&gt;'SFV+BESS'!$I$7,FZ165&lt;$B$2*'SFV+BESS'!$I$9),$B$2*'SFV+BESS'!$I$9-FZ165,IF(AND(FS166&gt;0,FS166*$B$4+FZ165&lt;=$B$2*'SFV+BESS'!$I$9,FS166&gt;'SFV+BESS'!$I$7),'SFV+BESS'!$I$7,0))))</f>
        <v>0</v>
      </c>
      <c r="FU166" s="27">
        <f>IF(AND(FS166&lt;0,FZ165+FS166/$B$5&gt;$H$2,-FS166/'Carga-Descarga Año'!$B$5&lt;'SFV+BESS'!$I$7),FS166/$B$5,IF(AND(FS166&lt;0,FZ165+FS166/$B$5&gt;$H$2,-FS166/'Carga-Descarga Año'!$B$5&gt;'SFV+BESS'!$I$7),-'SFV+BESS'!$I$7,IF(AND(FS166&lt;0,FZ165+FS166/$B$5&lt;$H$2),-MIN('SFV+BESS'!$I$7,FZ165-$H$2),0)))</f>
        <v>0</v>
      </c>
      <c r="FV166" s="33"/>
      <c r="FW166" s="33">
        <f t="shared" si="241"/>
        <v>0</v>
      </c>
      <c r="FX166" s="27">
        <f t="shared" si="209"/>
        <v>0</v>
      </c>
      <c r="FY166" s="27">
        <f t="shared" si="242"/>
        <v>0</v>
      </c>
      <c r="FZ166" s="28">
        <f>IF((FZ165+FT166+FU166)&gt;=$B$2*'SFV+BESS'!$I$9, $B$2*'SFV+BESS'!$I$9, (FZ165+FT166+FU166))</f>
        <v>173.61249999999998</v>
      </c>
      <c r="GA166" s="110">
        <f t="shared" si="210"/>
        <v>124.15896438995942</v>
      </c>
      <c r="GF166" s="251"/>
      <c r="GG166" s="48">
        <v>6.5416666666666696</v>
      </c>
      <c r="GH166" s="33">
        <f t="shared" si="255"/>
        <v>123.094953967778</v>
      </c>
      <c r="GI166" s="33">
        <f>Gen_Cons_Horario!B8208</f>
        <v>119.312</v>
      </c>
      <c r="GJ166" s="35">
        <f t="shared" si="225"/>
        <v>3.7829539677779991</v>
      </c>
      <c r="GK166" s="116">
        <f>IF(AND(GJ166&gt;0,GJ166*$B$4+GQ165&lt;=$B$2*'SFV+BESS'!$I$9,GJ166&lt;'SFV+BESS'!$I$7), GJ166*$B$4, IF(AND(GJ166&gt;0,GJ166*$B$4+GQ165&gt;$B$2*'SFV+BESS'!$I$9,GJ166*$B$4&lt;'SFV+BESS'!$I$7),$B$2*'SFV+BESS'!$I$9-GQ165,IF(AND(GJ166&gt;0,GJ166*$B$4+GQ165&gt;$B$2*'SFV+BESS'!$I$9,GJ166*$B$4&gt;'SFV+BESS'!$I$7,GQ165&lt;$B$2*'SFV+BESS'!$I$9),$B$2*'SFV+BESS'!$I$9-GQ165,IF(AND(GJ166&gt;0,GJ166*$B$4+GQ165&lt;=$B$2*'SFV+BESS'!$I$9,GJ166&gt;'SFV+BESS'!$I$7),'SFV+BESS'!$I$7,0))))</f>
        <v>3.5938062693890989</v>
      </c>
      <c r="GL166" s="27">
        <f>IF(AND(GJ166&lt;0,GQ165+GJ166/$B$5&gt;$H$2,-GJ166/'Carga-Descarga Año'!$B$5&lt;'SFV+BESS'!$I$7),GJ166/$B$5,IF(AND(GJ166&lt;0,GQ165+GJ166/$B$5&gt;$H$2,-GJ166/'Carga-Descarga Año'!$B$5&gt;'SFV+BESS'!$I$7),-'SFV+BESS'!$I$7,IF(AND(GJ166&lt;0,GQ165+GJ166/$B$5&lt;$H$2),-MIN('SFV+BESS'!$I$7,GQ165-$H$2),0)))</f>
        <v>0</v>
      </c>
      <c r="GM166" s="33"/>
      <c r="GN166" s="33">
        <f t="shared" si="243"/>
        <v>119.312</v>
      </c>
      <c r="GO166" s="27">
        <f t="shared" si="211"/>
        <v>0</v>
      </c>
      <c r="GP166" s="27">
        <f t="shared" si="244"/>
        <v>0</v>
      </c>
      <c r="GQ166" s="28">
        <f>IF((GQ165+GK166+GL166)&gt;=$B$2*'SFV+BESS'!$I$9, $B$2*'SFV+BESS'!$I$9, (GQ165+GK166+GL166))</f>
        <v>66.925201821728123</v>
      </c>
      <c r="GR166" s="110">
        <f t="shared" si="212"/>
        <v>0</v>
      </c>
    </row>
    <row r="167" spans="1:200">
      <c r="A167" s="249"/>
      <c r="B167" s="48">
        <v>6.5833333333333401</v>
      </c>
      <c r="C167" s="38">
        <f t="shared" si="226"/>
        <v>133.25978951017149</v>
      </c>
      <c r="D167" s="2">
        <f>Gen_Cons_Horario!B193</f>
        <v>78.298500000000004</v>
      </c>
      <c r="E167" s="140">
        <f t="shared" si="184"/>
        <v>54.961289510171483</v>
      </c>
      <c r="F167" s="116">
        <f>IF(AND(E167&gt;0,E167*$B$4+L166&lt;=$B$2*'SFV+BESS'!$I$9,E167&lt;'SFV+BESS'!$I$7), E167*$B$4, IF(AND(E167&gt;0,E167*$B$4+L166&gt;$B$2*'SFV+BESS'!$I$9,E167*$B$4&lt;'SFV+BESS'!$I$7),$B$2*'SFV+BESS'!$I$9-L166,IF(AND(E167&gt;0,E167*$B$4+L166&gt;$B$2*'SFV+BESS'!$I$9,E167*$B$4&gt;'SFV+BESS'!$I$7,L166&lt;$B$2*'SFV+BESS'!$I$9),$B$2*'SFV+BESS'!$I$9-L166,IF(AND(E167&gt;0,E167*$B$4+L166&lt;=$B$2*'SFV+BESS'!$I$9,E167&gt;'SFV+BESS'!$I$7),'SFV+BESS'!$I$7,0))))</f>
        <v>0</v>
      </c>
      <c r="G167" s="27">
        <f>IF(AND(E167&lt;0,L166+E167/$B$5&gt;$H$2,-E167/'Carga-Descarga Año'!$B$5&lt;'SFV+BESS'!$I$7),E167/$B$5,IF(AND(E167&lt;0,L166+E167/$B$5&gt;$H$2,-E167/'Carga-Descarga Año'!$B$5&gt;'SFV+BESS'!$I$7),-'SFV+BESS'!$I$7,IF(AND(E167&lt;0,L166+E167/$B$5&lt;$H$2),-MIN('SFV+BESS'!$I$7,L166-$H$2),0)))</f>
        <v>0</v>
      </c>
      <c r="I167" s="38">
        <f t="shared" si="185"/>
        <v>78.298500000000004</v>
      </c>
      <c r="J167" s="27">
        <f t="shared" si="187"/>
        <v>0</v>
      </c>
      <c r="K167" s="27">
        <f t="shared" si="186"/>
        <v>0</v>
      </c>
      <c r="L167" s="28">
        <f>IF((L166+F167+G167)&gt;=$B$2*'SFV+BESS'!$I$9, $B$2*'SFV+BESS'!$I$9, (L166+F167+G167))</f>
        <v>173.61249999999998</v>
      </c>
      <c r="M167" s="110">
        <f t="shared" si="188"/>
        <v>54.961289510171483</v>
      </c>
      <c r="R167" s="251"/>
      <c r="S167" s="48">
        <v>6.5833333333333401</v>
      </c>
      <c r="T167" s="2">
        <f t="shared" si="245"/>
        <v>139.0828529227783</v>
      </c>
      <c r="U167" s="2">
        <f>Gen_Cons_Horario!B937</f>
        <v>63.384500000000003</v>
      </c>
      <c r="V167" s="35">
        <f t="shared" si="220"/>
        <v>75.698352922778298</v>
      </c>
      <c r="W167" s="116">
        <f>IF(AND(V167&gt;0,V167*$B$4+AC166&lt;=$B$2*'SFV+BESS'!$I$9,V167&lt;'SFV+BESS'!$I$7), V167*$B$4, IF(AND(V167&gt;0,V167*$B$4+AC166&gt;$B$2*'SFV+BESS'!$I$9,V167*$B$4&lt;'SFV+BESS'!$I$7),$B$2*'SFV+BESS'!$I$9-AC166,IF(AND(V167&gt;0,V167*$B$4+AC166&gt;$B$2*'SFV+BESS'!$I$9,V167*$B$4&gt;'SFV+BESS'!$I$7,AC166&lt;$B$2*'SFV+BESS'!$I$9),$B$2*'SFV+BESS'!$I$9-AC166,IF(AND(V167&gt;0,V167*$B$4+AC166&lt;=$B$2*'SFV+BESS'!$I$9,V167&gt;'SFV+BESS'!$I$7),'SFV+BESS'!$I$7,0))))</f>
        <v>0</v>
      </c>
      <c r="X167" s="27">
        <f>IF(AND(V167&lt;0,AC166+V167/$B$5&gt;$H$2,-V167/'Carga-Descarga Año'!$B$5&lt;'SFV+BESS'!$I$7),V167/$B$5,IF(AND(V167&lt;0,AC166+V167/$B$5&gt;$H$2,-V167/'Carga-Descarga Año'!$B$5&gt;'SFV+BESS'!$I$7),-'SFV+BESS'!$I$7,IF(AND(V167&lt;0,AC166+V167/$B$5&lt;$H$2),-MIN('SFV+BESS'!$I$7,AC166-$H$2),0)))</f>
        <v>0</v>
      </c>
      <c r="Z167" s="33">
        <f t="shared" si="214"/>
        <v>63.384500000000003</v>
      </c>
      <c r="AA167" s="27">
        <f t="shared" si="189"/>
        <v>0</v>
      </c>
      <c r="AB167" s="27">
        <f t="shared" si="213"/>
        <v>0</v>
      </c>
      <c r="AC167" s="28">
        <f>IF((AC166+W167+X167)&gt;=$B$2*'SFV+BESS'!$I$9, $B$2*'SFV+BESS'!$I$9, (AC166+W167+X167))</f>
        <v>173.61249999999998</v>
      </c>
      <c r="AD167" s="110">
        <f t="shared" si="190"/>
        <v>75.698352922778298</v>
      </c>
      <c r="AI167" s="251"/>
      <c r="AJ167" s="48">
        <v>6.5833333333333401</v>
      </c>
      <c r="AK167" s="52">
        <f t="shared" si="246"/>
        <v>137.68044358388673</v>
      </c>
      <c r="AL167" s="33">
        <f>Gen_Cons_Horario!B1609</f>
        <v>59.656000000000006</v>
      </c>
      <c r="AM167" s="35">
        <f t="shared" si="221"/>
        <v>78.024443583886722</v>
      </c>
      <c r="AN167" s="116">
        <f>IF(AND(AM167&gt;0,AM167*$B$4+AT166&lt;=$B$2*'SFV+BESS'!$I$9,AM167&lt;'SFV+BESS'!$I$7), AM167*$B$4, IF(AND(AM167&gt;0,AM167*$B$4+AT166&gt;$B$2*'SFV+BESS'!$I$9,AM167*$B$4&lt;'SFV+BESS'!$I$7),$B$2*'SFV+BESS'!$I$9-AT166,IF(AND(AM167&gt;0,AM167*$B$4+AT166&gt;$B$2*'SFV+BESS'!$I$9,AM167*$B$4&gt;'SFV+BESS'!$I$7,AT166&lt;$B$2*'SFV+BESS'!$I$9),$B$2*'SFV+BESS'!$I$9-AT166,IF(AND(AM167&gt;0,AM167*$B$4+AT166&lt;=$B$2*'SFV+BESS'!$I$9,AM167&gt;'SFV+BESS'!$I$7),'SFV+BESS'!$I$7,0))))</f>
        <v>0</v>
      </c>
      <c r="AO167" s="27">
        <f>IF(AND(AM167&lt;0,AT166+AM167/$B$5&gt;$H$2,-AM167/'Carga-Descarga Año'!$B$5&lt;'SFV+BESS'!$I$7),AM167/$B$5,IF(AND(AM167&lt;0,AT166+AM167/$B$5&gt;$H$2,-AM167/'Carga-Descarga Año'!$B$5&gt;'SFV+BESS'!$I$7),-'SFV+BESS'!$I$7,IF(AND(AM167&lt;0,AT166+AM167/$B$5&lt;$H$2),-MIN('SFV+BESS'!$I$7,AT166-$H$2),0)))</f>
        <v>0</v>
      </c>
      <c r="AP167" s="33"/>
      <c r="AQ167" s="33">
        <f t="shared" si="227"/>
        <v>59.656000000000006</v>
      </c>
      <c r="AR167" s="27">
        <f t="shared" si="191"/>
        <v>0</v>
      </c>
      <c r="AS167" s="27">
        <f t="shared" si="228"/>
        <v>0</v>
      </c>
      <c r="AT167" s="28">
        <f>IF((AT166+AN167+AO167)&gt;=$B$2*'SFV+BESS'!$I$9, $B$2*'SFV+BESS'!$I$9, (AT166+AN167+AO167))</f>
        <v>173.61249999999998</v>
      </c>
      <c r="AU167" s="110">
        <f t="shared" si="192"/>
        <v>78.024443583886722</v>
      </c>
      <c r="AZ167" s="251"/>
      <c r="BA167" s="48">
        <v>6.5833333333333401</v>
      </c>
      <c r="BB167" s="33">
        <f t="shared" si="247"/>
        <v>119.78981902555637</v>
      </c>
      <c r="BC167" s="33">
        <f>Gen_Cons_Horario!B2353</f>
        <v>0</v>
      </c>
      <c r="BD167" s="35">
        <f t="shared" si="222"/>
        <v>119.78981902555637</v>
      </c>
      <c r="BE167" s="116">
        <f>IF(AND(BD167&gt;0,BD167*$B$4+BK166&lt;=$B$2*'SFV+BESS'!$I$9,BD167&lt;'SFV+BESS'!$I$7), BD167*$B$4, IF(AND(BD167&gt;0,BD167*$B$4+BK166&gt;$B$2*'SFV+BESS'!$I$9,BD167*$B$4&lt;'SFV+BESS'!$I$7),$B$2*'SFV+BESS'!$I$9-BK166,IF(AND(BD167&gt;0,BD167*$B$4+BK166&gt;$B$2*'SFV+BESS'!$I$9,BD167*$B$4&gt;'SFV+BESS'!$I$7,BK166&lt;$B$2*'SFV+BESS'!$I$9),$B$2*'SFV+BESS'!$I$9-BK166,IF(AND(BD167&gt;0,BD167*$B$4+BK166&lt;=$B$2*'SFV+BESS'!$I$9,BD167&gt;'SFV+BESS'!$I$7),'SFV+BESS'!$I$7,0))))</f>
        <v>0</v>
      </c>
      <c r="BF167" s="27">
        <f>IF(AND(BD167&lt;0,BK166+BD167/$B$5&gt;$H$2,-BD167/'Carga-Descarga Año'!$B$5&lt;'SFV+BESS'!$I$7),BD167/$B$5,IF(AND(BD167&lt;0,BK166+BD167/$B$5&gt;$H$2,-BD167/'Carga-Descarga Año'!$B$5&gt;'SFV+BESS'!$I$7),-'SFV+BESS'!$I$7,IF(AND(BD167&lt;0,BK166+BD167/$B$5&lt;$H$2),-MIN('SFV+BESS'!$I$7,BK166-$H$2),0)))</f>
        <v>0</v>
      </c>
      <c r="BG167" s="33"/>
      <c r="BH167" s="33">
        <f t="shared" si="229"/>
        <v>0</v>
      </c>
      <c r="BI167" s="27">
        <f t="shared" si="193"/>
        <v>0</v>
      </c>
      <c r="BJ167" s="27">
        <f t="shared" si="230"/>
        <v>0</v>
      </c>
      <c r="BK167" s="28">
        <f>IF((BK166+BE167+BF167)&gt;=$B$2*'SFV+BESS'!$I$9, $B$2*'SFV+BESS'!$I$9, (BK166+BE167+BF167))</f>
        <v>173.61249999999998</v>
      </c>
      <c r="BL167" s="110">
        <f t="shared" si="194"/>
        <v>119.78981902555637</v>
      </c>
      <c r="BQ167" s="251"/>
      <c r="BR167" s="48">
        <v>6.5833333333333401</v>
      </c>
      <c r="BS167" s="33">
        <f t="shared" si="248"/>
        <v>102.95917212974827</v>
      </c>
      <c r="BT167" s="33">
        <f>Gen_Cons_Horario!B3073</f>
        <v>0</v>
      </c>
      <c r="BU167" s="35">
        <f t="shared" si="223"/>
        <v>102.95917212974827</v>
      </c>
      <c r="BV167" s="116">
        <f>IF(AND(BU167&gt;0,BU167*$B$4+CB166&lt;=$B$2*'SFV+BESS'!$I$9,BU167&lt;'SFV+BESS'!$I$7), BU167*$B$4, IF(AND(BU167&gt;0,BU167*$B$4+CB166&gt;$B$2*'SFV+BESS'!$I$9,BU167*$B$4&lt;'SFV+BESS'!$I$7),$B$2*'SFV+BESS'!$I$9-CB166,IF(AND(BU167&gt;0,BU167*$B$4+CB166&gt;$B$2*'SFV+BESS'!$I$9,BU167*$B$4&gt;'SFV+BESS'!$I$7,CB166&lt;$B$2*'SFV+BESS'!$I$9),$B$2*'SFV+BESS'!$I$9-CB166,IF(AND(BU167&gt;0,BU167*$B$4+CB166&lt;=$B$2*'SFV+BESS'!$I$9,BU167&gt;'SFV+BESS'!$I$7),'SFV+BESS'!$I$7,0))))</f>
        <v>0</v>
      </c>
      <c r="BW167" s="27">
        <f>IF(AND(BU167&lt;0,CB166+BU167/$B$5&gt;$H$2,-BU167/'Carga-Descarga Año'!$B$5&lt;'SFV+BESS'!$I$7),BU167/$B$5,IF(AND(BU167&lt;0,CB166+BU167/$B$5&gt;$H$2,-BU167/'Carga-Descarga Año'!$B$5&gt;'SFV+BESS'!$I$7),-'SFV+BESS'!$I$7,IF(AND(BU167&lt;0,CB166+BU167/$B$5&lt;$H$2),-MIN('SFV+BESS'!$I$7,CB166-$H$2),0)))</f>
        <v>0</v>
      </c>
      <c r="BX167" s="33"/>
      <c r="BY167" s="33">
        <f t="shared" si="231"/>
        <v>0</v>
      </c>
      <c r="BZ167" s="27">
        <f t="shared" si="195"/>
        <v>0</v>
      </c>
      <c r="CA167" s="27">
        <f t="shared" si="196"/>
        <v>0</v>
      </c>
      <c r="CB167" s="28">
        <f>IF((CB166+BV167+BW167)&gt;=$B$2*'SFV+BESS'!$I$9, $B$2*'SFV+BESS'!$I$9, (CB166+BV167+BW167))</f>
        <v>173.61249999999998</v>
      </c>
      <c r="CC167" s="110">
        <f t="shared" si="197"/>
        <v>102.95917212974827</v>
      </c>
      <c r="CH167" s="251"/>
      <c r="CI167" s="48">
        <v>6.5833333333333401</v>
      </c>
      <c r="CJ167" s="33">
        <f t="shared" si="249"/>
        <v>92.109640210585653</v>
      </c>
      <c r="CK167" s="33">
        <f>Gen_Cons_Horario!B3817</f>
        <v>0</v>
      </c>
      <c r="CL167" s="35">
        <f t="shared" si="224"/>
        <v>92.109640210585653</v>
      </c>
      <c r="CM167" s="116">
        <f>IF(AND(CL167&gt;0,CL167*$B$4+CS166&lt;=$B$2*'SFV+BESS'!$I$9,CL167&lt;'SFV+BESS'!$I$7), CL167*$B$4, IF(AND(CL167&gt;0,CL167*$B$4+CS166&gt;$B$2*'SFV+BESS'!$I$9,CL167*$B$4&lt;'SFV+BESS'!$I$7),$B$2*'SFV+BESS'!$I$9-CS166,IF(AND(CL167&gt;0,CL167*$B$4+CS166&gt;$B$2*'SFV+BESS'!$I$9,CL167*$B$4&gt;'SFV+BESS'!$I$7,CS166&lt;$B$2*'SFV+BESS'!$I$9),$B$2*'SFV+BESS'!$I$9-CS166,IF(AND(CL167&gt;0,CL167*$B$4+CS166&lt;=$B$2*'SFV+BESS'!$I$9,CL167&gt;'SFV+BESS'!$I$7),'SFV+BESS'!$I$7,0))))</f>
        <v>0</v>
      </c>
      <c r="CN167" s="27">
        <f>IF(AND(CL167&lt;0,CS166+CL167/$B$5&gt;$H$2,-CL167/'Carga-Descarga Año'!$B$5&lt;'SFV+BESS'!$I$7),CL167/$B$5,IF(AND(CL167&lt;0,CS166+CL167/$B$5&gt;$H$2,-CL167/'Carga-Descarga Año'!$B$5&gt;'SFV+BESS'!$I$7),-'SFV+BESS'!$I$7,IF(AND(CL167&lt;0,CS166+CL167/$B$5&lt;$H$2),-MIN('SFV+BESS'!$I$7,CS166-$H$2),0)))</f>
        <v>0</v>
      </c>
      <c r="CO167" s="33"/>
      <c r="CP167" s="33">
        <f t="shared" si="232"/>
        <v>0</v>
      </c>
      <c r="CQ167" s="27">
        <f t="shared" si="198"/>
        <v>0</v>
      </c>
      <c r="CR167" s="27">
        <f t="shared" si="233"/>
        <v>0</v>
      </c>
      <c r="CS167" s="28">
        <f>IF((CS166+CM167+CN167)&gt;=$B$2*'SFV+BESS'!$I$9, $B$2*'SFV+BESS'!$I$9, (CS166+CM167+CN167))</f>
        <v>173.61249999999998</v>
      </c>
      <c r="CT167" s="110">
        <f t="shared" si="199"/>
        <v>92.109640210585653</v>
      </c>
      <c r="CY167" s="251"/>
      <c r="CZ167" s="48">
        <v>6.5833333333333401</v>
      </c>
      <c r="DA167" s="33">
        <f t="shared" si="250"/>
        <v>99.291005948507078</v>
      </c>
      <c r="DB167" s="33">
        <f>Gen_Cons_Horario!B4537</f>
        <v>0</v>
      </c>
      <c r="DC167" s="35">
        <f t="shared" si="215"/>
        <v>99.291005948507078</v>
      </c>
      <c r="DD167" s="116">
        <f>IF(AND(DC167&gt;0,DC167*$B$4+DJ166&lt;=$B$2*'SFV+BESS'!$I$9,DC167&lt;'SFV+BESS'!$I$7), DC167*$B$4, IF(AND(DC167&gt;0,DC167*$B$4+DJ166&gt;$B$2*'SFV+BESS'!$I$9,DC167*$B$4&lt;'SFV+BESS'!$I$7),$B$2*'SFV+BESS'!$I$9-DJ166,IF(AND(DC167&gt;0,DC167*$B$4+DJ166&gt;$B$2*'SFV+BESS'!$I$9,DC167*$B$4&gt;'SFV+BESS'!$I$7,DJ166&lt;$B$2*'SFV+BESS'!$I$9),$B$2*'SFV+BESS'!$I$9-DJ166,IF(AND(DC167&gt;0,DC167*$B$4+DJ166&lt;=$B$2*'SFV+BESS'!$I$9,DC167&gt;'SFV+BESS'!$I$7),'SFV+BESS'!$I$7,0))))</f>
        <v>0</v>
      </c>
      <c r="DE167" s="27">
        <f>IF(AND(DC167&lt;0,DJ166+DC167/$B$5&gt;$H$2,-DC167/'Carga-Descarga Año'!$B$5&lt;'SFV+BESS'!$I$7),DC167/$B$5,IF(AND(DC167&lt;0,DJ166+DC167/$B$5&gt;$H$2,-DC167/'Carga-Descarga Año'!$B$5&gt;'SFV+BESS'!$I$7),-'SFV+BESS'!$I$7,IF(AND(DC167&lt;0,DJ166+DC167/$B$5&lt;$H$2),-MIN('SFV+BESS'!$I$7,DJ166-$H$2),0)))</f>
        <v>0</v>
      </c>
      <c r="DF167" s="33"/>
      <c r="DG167" s="33">
        <f t="shared" si="234"/>
        <v>0</v>
      </c>
      <c r="DH167" s="27">
        <f t="shared" si="200"/>
        <v>0</v>
      </c>
      <c r="DI167" s="27">
        <f t="shared" si="201"/>
        <v>0</v>
      </c>
      <c r="DJ167" s="28">
        <f>IF((DJ166+DD167+DE167)&gt;=$B$2*'SFV+BESS'!$I$9, $B$2*'SFV+BESS'!$I$9, (DJ166+DD167+DE167))</f>
        <v>173.61249999999998</v>
      </c>
      <c r="DK167" s="110">
        <f t="shared" si="202"/>
        <v>99.291005948507078</v>
      </c>
      <c r="DP167" s="251"/>
      <c r="DQ167" s="48">
        <v>6.5833333333333401</v>
      </c>
      <c r="DR167" s="33">
        <f t="shared" si="251"/>
        <v>97.880357128904294</v>
      </c>
      <c r="DS167" s="33">
        <f>Gen_Cons_Horario!B5281</f>
        <v>0</v>
      </c>
      <c r="DT167" s="35">
        <f t="shared" si="216"/>
        <v>97.880357128904294</v>
      </c>
      <c r="DU167" s="116">
        <f>IF(AND(DT167&gt;0,DT167*$B$4+EA166&lt;=$B$2*'SFV+BESS'!$I$9,DT167&lt;'SFV+BESS'!$I$7), DT167*$B$4, IF(AND(DT167&gt;0,DT167*$B$4+EA166&gt;$B$2*'SFV+BESS'!$I$9,DT167*$B$4&lt;'SFV+BESS'!$I$7),$B$2*'SFV+BESS'!$I$9-EA166,IF(AND(DT167&gt;0,DT167*$B$4+EA166&gt;$B$2*'SFV+BESS'!$I$9,DT167*$B$4&gt;'SFV+BESS'!$I$7,EA166&lt;$B$2*'SFV+BESS'!$I$9),$B$2*'SFV+BESS'!$I$9-EA166,IF(AND(DT167&gt;0,DT167*$B$4+EA166&lt;=$B$2*'SFV+BESS'!$I$9,DT167&gt;'SFV+BESS'!$I$7),'SFV+BESS'!$I$7,0))))</f>
        <v>0</v>
      </c>
      <c r="DV167" s="27">
        <f>IF(AND(DT167&lt;0,EA166+DT167/$B$5&gt;$H$2,-DT167/'Carga-Descarga Año'!$B$5&lt;'SFV+BESS'!$I$7),DT167/$B$5,IF(AND(DT167&lt;0,EA166+DT167/$B$5&gt;$H$2,-DT167/'Carga-Descarga Año'!$B$5&gt;'SFV+BESS'!$I$7),-'SFV+BESS'!$I$7,IF(AND(DT167&lt;0,EA166+DT167/$B$5&lt;$H$2),-MIN('SFV+BESS'!$I$7,EA166-$H$2),0)))</f>
        <v>0</v>
      </c>
      <c r="DW167" s="33"/>
      <c r="DX167" s="33">
        <f t="shared" si="235"/>
        <v>0</v>
      </c>
      <c r="DY167" s="27">
        <f t="shared" si="203"/>
        <v>0</v>
      </c>
      <c r="DZ167" s="27">
        <f t="shared" si="236"/>
        <v>0</v>
      </c>
      <c r="EA167" s="28">
        <f>IF((EA166+DU167+DV167)&gt;=$B$2*'SFV+BESS'!$I$9, $B$2*'SFV+BESS'!$I$9, (EA166+DU167+DV167))</f>
        <v>173.61249999999998</v>
      </c>
      <c r="EB167" s="110">
        <f t="shared" si="204"/>
        <v>97.880357128904294</v>
      </c>
      <c r="EG167" s="251"/>
      <c r="EH167" s="48">
        <v>6.5833333333333401</v>
      </c>
      <c r="EI167" s="33">
        <f t="shared" si="252"/>
        <v>107.02335307780091</v>
      </c>
      <c r="EJ167" s="33">
        <f>Gen_Cons_Horario!B6025</f>
        <v>0</v>
      </c>
      <c r="EK167" s="35">
        <f t="shared" si="217"/>
        <v>107.02335307780091</v>
      </c>
      <c r="EL167" s="116">
        <f>IF(AND(EK167&gt;0,EK167*$B$4+ER166&lt;=$B$2*'SFV+BESS'!$I$9,EK167&lt;'SFV+BESS'!$I$7), EK167*$B$4, IF(AND(EK167&gt;0,EK167*$B$4+ER166&gt;$B$2*'SFV+BESS'!$I$9,EK167*$B$4&lt;'SFV+BESS'!$I$7),$B$2*'SFV+BESS'!$I$9-ER166,IF(AND(EK167&gt;0,EK167*$B$4+ER166&gt;$B$2*'SFV+BESS'!$I$9,EK167*$B$4&gt;'SFV+BESS'!$I$7,ER166&lt;$B$2*'SFV+BESS'!$I$9),$B$2*'SFV+BESS'!$I$9-ER166,IF(AND(EK167&gt;0,EK167*$B$4+ER166&lt;=$B$2*'SFV+BESS'!$I$9,EK167&gt;'SFV+BESS'!$I$7),'SFV+BESS'!$I$7,0))))</f>
        <v>0</v>
      </c>
      <c r="EM167" s="27">
        <f>IF(AND(EK167&lt;0,ER166+EK167/$B$5&gt;$H$2,-EK167/'Carga-Descarga Año'!$B$5&lt;'SFV+BESS'!$I$7),EK167/$B$5,IF(AND(EK167&lt;0,ER166+EK167/$B$5&gt;$H$2,-EK167/'Carga-Descarga Año'!$B$5&gt;'SFV+BESS'!$I$7),-'SFV+BESS'!$I$7,IF(AND(EK167&lt;0,ER166+EK167/$B$5&lt;$H$2),-MIN('SFV+BESS'!$I$7,ER166-$H$2),0)))</f>
        <v>0</v>
      </c>
      <c r="EN167" s="33"/>
      <c r="EO167" s="33">
        <f t="shared" si="237"/>
        <v>0</v>
      </c>
      <c r="EP167" s="27">
        <f t="shared" si="205"/>
        <v>0</v>
      </c>
      <c r="EQ167" s="27">
        <f t="shared" si="238"/>
        <v>0</v>
      </c>
      <c r="ER167" s="28">
        <f>IF((ER166+EL167+EM167)&gt;=$B$2*'SFV+BESS'!$I$9, $B$2*'SFV+BESS'!$I$9, (ER166+EL167+EM167))</f>
        <v>173.61249999999998</v>
      </c>
      <c r="ES167" s="110">
        <f t="shared" si="206"/>
        <v>107.02335307780091</v>
      </c>
      <c r="EX167" s="251"/>
      <c r="EY167" s="48">
        <v>6.5833333333333401</v>
      </c>
      <c r="EZ167" s="33">
        <f t="shared" si="253"/>
        <v>117.95196128053284</v>
      </c>
      <c r="FA167" s="33">
        <f>Gen_Cons_Horario!B6745</f>
        <v>0</v>
      </c>
      <c r="FB167" s="35">
        <f t="shared" si="218"/>
        <v>117.95196128053284</v>
      </c>
      <c r="FC167" s="116">
        <f>IF(AND(FB167&gt;0,FB167*$B$4+FI166&lt;=$B$2*'SFV+BESS'!$I$9,FB167&lt;'SFV+BESS'!$I$7), FB167*$B$4, IF(AND(FB167&gt;0,FB167*$B$4+FI166&gt;$B$2*'SFV+BESS'!$I$9,FB167*$B$4&lt;'SFV+BESS'!$I$7),$B$2*'SFV+BESS'!$I$9-FI166,IF(AND(FB167&gt;0,FB167*$B$4+FI166&gt;$B$2*'SFV+BESS'!$I$9,FB167*$B$4&gt;'SFV+BESS'!$I$7,FI166&lt;$B$2*'SFV+BESS'!$I$9),$B$2*'SFV+BESS'!$I$9-FI166,IF(AND(FB167&gt;0,FB167*$B$4+FI166&lt;=$B$2*'SFV+BESS'!$I$9,FB167&gt;'SFV+BESS'!$I$7),'SFV+BESS'!$I$7,0))))</f>
        <v>0</v>
      </c>
      <c r="FD167" s="27">
        <f>IF(AND(FB167&lt;0,FI166+FB167/$B$5&gt;$H$2,-FB167/'Carga-Descarga Año'!$B$5&lt;'SFV+BESS'!$I$7),FB167/$B$5,IF(AND(FB167&lt;0,FI166+FB167/$B$5&gt;$H$2,-FB167/'Carga-Descarga Año'!$B$5&gt;'SFV+BESS'!$I$7),-'SFV+BESS'!$I$7,IF(AND(FB167&lt;0,FI166+FB167/$B$5&lt;$H$2),-MIN('SFV+BESS'!$I$7,FI166-$H$2),0)))</f>
        <v>0</v>
      </c>
      <c r="FE167" s="33"/>
      <c r="FF167" s="33">
        <f t="shared" si="239"/>
        <v>0</v>
      </c>
      <c r="FG167" s="27">
        <f t="shared" si="207"/>
        <v>0</v>
      </c>
      <c r="FH167" s="27">
        <f t="shared" si="240"/>
        <v>0</v>
      </c>
      <c r="FI167" s="28">
        <f>IF((FI166+FC167+FD167)&gt;=$B$2*'SFV+BESS'!$I$9, $B$2*'SFV+BESS'!$I$9, (FI166+FC167+FD167))</f>
        <v>173.61249999999998</v>
      </c>
      <c r="FJ167" s="110">
        <f t="shared" si="208"/>
        <v>117.95196128053284</v>
      </c>
      <c r="FO167" s="251"/>
      <c r="FP167" s="48">
        <v>6.5833333333333401</v>
      </c>
      <c r="FQ167" s="33">
        <f t="shared" si="254"/>
        <v>124.97258800981498</v>
      </c>
      <c r="FR167" s="33">
        <f>Gen_Cons_Horario!B7489</f>
        <v>0</v>
      </c>
      <c r="FS167" s="35">
        <f t="shared" si="219"/>
        <v>124.97258800981498</v>
      </c>
      <c r="FT167" s="116">
        <f>IF(AND(FS167&gt;0,FS167*$B$4+FZ166&lt;=$B$2*'SFV+BESS'!$I$9,FS167&lt;'SFV+BESS'!$I$7), FS167*$B$4, IF(AND(FS167&gt;0,FS167*$B$4+FZ166&gt;$B$2*'SFV+BESS'!$I$9,FS167*$B$4&lt;'SFV+BESS'!$I$7),$B$2*'SFV+BESS'!$I$9-FZ166,IF(AND(FS167&gt;0,FS167*$B$4+FZ166&gt;$B$2*'SFV+BESS'!$I$9,FS167*$B$4&gt;'SFV+BESS'!$I$7,FZ166&lt;$B$2*'SFV+BESS'!$I$9),$B$2*'SFV+BESS'!$I$9-FZ166,IF(AND(FS167&gt;0,FS167*$B$4+FZ166&lt;=$B$2*'SFV+BESS'!$I$9,FS167&gt;'SFV+BESS'!$I$7),'SFV+BESS'!$I$7,0))))</f>
        <v>0</v>
      </c>
      <c r="FU167" s="27">
        <f>IF(AND(FS167&lt;0,FZ166+FS167/$B$5&gt;$H$2,-FS167/'Carga-Descarga Año'!$B$5&lt;'SFV+BESS'!$I$7),FS167/$B$5,IF(AND(FS167&lt;0,FZ166+FS167/$B$5&gt;$H$2,-FS167/'Carga-Descarga Año'!$B$5&gt;'SFV+BESS'!$I$7),-'SFV+BESS'!$I$7,IF(AND(FS167&lt;0,FZ166+FS167/$B$5&lt;$H$2),-MIN('SFV+BESS'!$I$7,FZ166-$H$2),0)))</f>
        <v>0</v>
      </c>
      <c r="FV167" s="33"/>
      <c r="FW167" s="33">
        <f t="shared" si="241"/>
        <v>0</v>
      </c>
      <c r="FX167" s="27">
        <f t="shared" si="209"/>
        <v>0</v>
      </c>
      <c r="FY167" s="27">
        <f t="shared" si="242"/>
        <v>0</v>
      </c>
      <c r="FZ167" s="28">
        <f>IF((FZ166+FT167+FU167)&gt;=$B$2*'SFV+BESS'!$I$9, $B$2*'SFV+BESS'!$I$9, (FZ166+FT167+FU167))</f>
        <v>173.61249999999998</v>
      </c>
      <c r="GA167" s="110">
        <f t="shared" si="210"/>
        <v>124.97258800981498</v>
      </c>
      <c r="GF167" s="251"/>
      <c r="GG167" s="48">
        <v>6.5833333333333401</v>
      </c>
      <c r="GH167" s="33">
        <f t="shared" si="255"/>
        <v>125.58913062743498</v>
      </c>
      <c r="GI167" s="33">
        <f>Gen_Cons_Horario!B8209</f>
        <v>82.027000000000001</v>
      </c>
      <c r="GJ167" s="35">
        <f t="shared" si="225"/>
        <v>43.562130627434982</v>
      </c>
      <c r="GK167" s="116">
        <f>IF(AND(GJ167&gt;0,GJ167*$B$4+GQ166&lt;=$B$2*'SFV+BESS'!$I$9,GJ167&lt;'SFV+BESS'!$I$7), GJ167*$B$4, IF(AND(GJ167&gt;0,GJ167*$B$4+GQ166&gt;$B$2*'SFV+BESS'!$I$9,GJ167*$B$4&lt;'SFV+BESS'!$I$7),$B$2*'SFV+BESS'!$I$9-GQ166,IF(AND(GJ167&gt;0,GJ167*$B$4+GQ166&gt;$B$2*'SFV+BESS'!$I$9,GJ167*$B$4&gt;'SFV+BESS'!$I$7,GQ166&lt;$B$2*'SFV+BESS'!$I$9),$B$2*'SFV+BESS'!$I$9-GQ166,IF(AND(GJ167&gt;0,GJ167*$B$4+GQ166&lt;=$B$2*'SFV+BESS'!$I$9,GJ167&gt;'SFV+BESS'!$I$7),'SFV+BESS'!$I$7,0))))</f>
        <v>41.384024096063229</v>
      </c>
      <c r="GL167" s="27">
        <f>IF(AND(GJ167&lt;0,GQ166+GJ167/$B$5&gt;$H$2,-GJ167/'Carga-Descarga Año'!$B$5&lt;'SFV+BESS'!$I$7),GJ167/$B$5,IF(AND(GJ167&lt;0,GQ166+GJ167/$B$5&gt;$H$2,-GJ167/'Carga-Descarga Año'!$B$5&gt;'SFV+BESS'!$I$7),-'SFV+BESS'!$I$7,IF(AND(GJ167&lt;0,GQ166+GJ167/$B$5&lt;$H$2),-MIN('SFV+BESS'!$I$7,GQ166-$H$2),0)))</f>
        <v>0</v>
      </c>
      <c r="GM167" s="33"/>
      <c r="GN167" s="33">
        <f t="shared" si="243"/>
        <v>82.027000000000001</v>
      </c>
      <c r="GO167" s="27">
        <f t="shared" si="211"/>
        <v>0</v>
      </c>
      <c r="GP167" s="27">
        <f t="shared" si="244"/>
        <v>0</v>
      </c>
      <c r="GQ167" s="28">
        <f>IF((GQ166+GK167+GL167)&gt;=$B$2*'SFV+BESS'!$I$9, $B$2*'SFV+BESS'!$I$9, (GQ166+GK167+GL167))</f>
        <v>108.30922591779135</v>
      </c>
      <c r="GR167" s="110">
        <f t="shared" si="212"/>
        <v>0</v>
      </c>
    </row>
    <row r="168" spans="1:200">
      <c r="A168" s="249"/>
      <c r="B168" s="48">
        <v>6.6250000000000098</v>
      </c>
      <c r="C168" s="38">
        <f t="shared" si="226"/>
        <v>131.43639444275752</v>
      </c>
      <c r="D168" s="2">
        <f>Gen_Cons_Horario!B194</f>
        <v>78.298500000000004</v>
      </c>
      <c r="E168" s="140">
        <f t="shared" si="184"/>
        <v>53.137894442757514</v>
      </c>
      <c r="F168" s="116">
        <f>IF(AND(E168&gt;0,E168*$B$4+L167&lt;=$B$2*'SFV+BESS'!$I$9,E168&lt;'SFV+BESS'!$I$7), E168*$B$4, IF(AND(E168&gt;0,E168*$B$4+L167&gt;$B$2*'SFV+BESS'!$I$9,E168*$B$4&lt;'SFV+BESS'!$I$7),$B$2*'SFV+BESS'!$I$9-L167,IF(AND(E168&gt;0,E168*$B$4+L167&gt;$B$2*'SFV+BESS'!$I$9,E168*$B$4&gt;'SFV+BESS'!$I$7,L167&lt;$B$2*'SFV+BESS'!$I$9),$B$2*'SFV+BESS'!$I$9-L167,IF(AND(E168&gt;0,E168*$B$4+L167&lt;=$B$2*'SFV+BESS'!$I$9,E168&gt;'SFV+BESS'!$I$7),'SFV+BESS'!$I$7,0))))</f>
        <v>0</v>
      </c>
      <c r="G168" s="27">
        <f>IF(AND(E168&lt;0,L167+E168/$B$5&gt;$H$2,-E168/'Carga-Descarga Año'!$B$5&lt;'SFV+BESS'!$I$7),E168/$B$5,IF(AND(E168&lt;0,L167+E168/$B$5&gt;$H$2,-E168/'Carga-Descarga Año'!$B$5&gt;'SFV+BESS'!$I$7),-'SFV+BESS'!$I$7,IF(AND(E168&lt;0,L167+E168/$B$5&lt;$H$2),-MIN('SFV+BESS'!$I$7,L167-$H$2),0)))</f>
        <v>0</v>
      </c>
      <c r="I168" s="38">
        <f t="shared" si="185"/>
        <v>78.298500000000004</v>
      </c>
      <c r="J168" s="27">
        <f t="shared" si="187"/>
        <v>0</v>
      </c>
      <c r="K168" s="27">
        <f t="shared" si="186"/>
        <v>0</v>
      </c>
      <c r="L168" s="28">
        <f>IF((L167+F168+G168)&gt;=$B$2*'SFV+BESS'!$I$9, $B$2*'SFV+BESS'!$I$9, (L167+F168+G168))</f>
        <v>173.61249999999998</v>
      </c>
      <c r="M168" s="110">
        <f t="shared" si="188"/>
        <v>53.137894442757514</v>
      </c>
      <c r="R168" s="251"/>
      <c r="S168" s="48">
        <v>6.6250000000000098</v>
      </c>
      <c r="T168" s="2">
        <f t="shared" si="245"/>
        <v>136.95570340748876</v>
      </c>
      <c r="U168" s="2">
        <f>Gen_Cons_Horario!B938</f>
        <v>63.384500000000003</v>
      </c>
      <c r="V168" s="35">
        <f t="shared" si="220"/>
        <v>73.571203407488753</v>
      </c>
      <c r="W168" s="116">
        <f>IF(AND(V168&gt;0,V168*$B$4+AC167&lt;=$B$2*'SFV+BESS'!$I$9,V168&lt;'SFV+BESS'!$I$7), V168*$B$4, IF(AND(V168&gt;0,V168*$B$4+AC167&gt;$B$2*'SFV+BESS'!$I$9,V168*$B$4&lt;'SFV+BESS'!$I$7),$B$2*'SFV+BESS'!$I$9-AC167,IF(AND(V168&gt;0,V168*$B$4+AC167&gt;$B$2*'SFV+BESS'!$I$9,V168*$B$4&gt;'SFV+BESS'!$I$7,AC167&lt;$B$2*'SFV+BESS'!$I$9),$B$2*'SFV+BESS'!$I$9-AC167,IF(AND(V168&gt;0,V168*$B$4+AC167&lt;=$B$2*'SFV+BESS'!$I$9,V168&gt;'SFV+BESS'!$I$7),'SFV+BESS'!$I$7,0))))</f>
        <v>0</v>
      </c>
      <c r="X168" s="27">
        <f>IF(AND(V168&lt;0,AC167+V168/$B$5&gt;$H$2,-V168/'Carga-Descarga Año'!$B$5&lt;'SFV+BESS'!$I$7),V168/$B$5,IF(AND(V168&lt;0,AC167+V168/$B$5&gt;$H$2,-V168/'Carga-Descarga Año'!$B$5&gt;'SFV+BESS'!$I$7),-'SFV+BESS'!$I$7,IF(AND(V168&lt;0,AC167+V168/$B$5&lt;$H$2),-MIN('SFV+BESS'!$I$7,AC167-$H$2),0)))</f>
        <v>0</v>
      </c>
      <c r="Z168" s="33">
        <f t="shared" si="214"/>
        <v>63.384500000000003</v>
      </c>
      <c r="AA168" s="27">
        <f t="shared" si="189"/>
        <v>0</v>
      </c>
      <c r="AB168" s="27">
        <f t="shared" si="213"/>
        <v>0</v>
      </c>
      <c r="AC168" s="28">
        <f>IF((AC167+W168+X168)&gt;=$B$2*'SFV+BESS'!$I$9, $B$2*'SFV+BESS'!$I$9, (AC167+W168+X168))</f>
        <v>173.61249999999998</v>
      </c>
      <c r="AD168" s="110">
        <f t="shared" si="190"/>
        <v>73.571203407488753</v>
      </c>
      <c r="AI168" s="251"/>
      <c r="AJ168" s="48">
        <v>6.6250000000000098</v>
      </c>
      <c r="AK168" s="52">
        <f t="shared" si="246"/>
        <v>135.45703269371216</v>
      </c>
      <c r="AL168" s="33">
        <f>Gen_Cons_Horario!B1610</f>
        <v>59.656000000000006</v>
      </c>
      <c r="AM168" s="35">
        <f t="shared" si="221"/>
        <v>75.801032693712159</v>
      </c>
      <c r="AN168" s="116">
        <f>IF(AND(AM168&gt;0,AM168*$B$4+AT167&lt;=$B$2*'SFV+BESS'!$I$9,AM168&lt;'SFV+BESS'!$I$7), AM168*$B$4, IF(AND(AM168&gt;0,AM168*$B$4+AT167&gt;$B$2*'SFV+BESS'!$I$9,AM168*$B$4&lt;'SFV+BESS'!$I$7),$B$2*'SFV+BESS'!$I$9-AT167,IF(AND(AM168&gt;0,AM168*$B$4+AT167&gt;$B$2*'SFV+BESS'!$I$9,AM168*$B$4&gt;'SFV+BESS'!$I$7,AT167&lt;$B$2*'SFV+BESS'!$I$9),$B$2*'SFV+BESS'!$I$9-AT167,IF(AND(AM168&gt;0,AM168*$B$4+AT167&lt;=$B$2*'SFV+BESS'!$I$9,AM168&gt;'SFV+BESS'!$I$7),'SFV+BESS'!$I$7,0))))</f>
        <v>0</v>
      </c>
      <c r="AO168" s="27">
        <f>IF(AND(AM168&lt;0,AT167+AM168/$B$5&gt;$H$2,-AM168/'Carga-Descarga Año'!$B$5&lt;'SFV+BESS'!$I$7),AM168/$B$5,IF(AND(AM168&lt;0,AT167+AM168/$B$5&gt;$H$2,-AM168/'Carga-Descarga Año'!$B$5&gt;'SFV+BESS'!$I$7),-'SFV+BESS'!$I$7,IF(AND(AM168&lt;0,AT167+AM168/$B$5&lt;$H$2),-MIN('SFV+BESS'!$I$7,AT167-$H$2),0)))</f>
        <v>0</v>
      </c>
      <c r="AP168" s="33"/>
      <c r="AQ168" s="33">
        <f t="shared" si="227"/>
        <v>59.656000000000006</v>
      </c>
      <c r="AR168" s="27">
        <f t="shared" si="191"/>
        <v>0</v>
      </c>
      <c r="AS168" s="27">
        <f t="shared" si="228"/>
        <v>0</v>
      </c>
      <c r="AT168" s="28">
        <f>IF((AT167+AN168+AO168)&gt;=$B$2*'SFV+BESS'!$I$9, $B$2*'SFV+BESS'!$I$9, (AT167+AN168+AO168))</f>
        <v>173.61249999999998</v>
      </c>
      <c r="AU168" s="110">
        <f t="shared" si="192"/>
        <v>75.801032693712159</v>
      </c>
      <c r="AZ168" s="251"/>
      <c r="BA168" s="48">
        <v>6.6250000000000098</v>
      </c>
      <c r="BB168" s="33">
        <f t="shared" si="247"/>
        <v>117.44483072489295</v>
      </c>
      <c r="BC168" s="33">
        <f>Gen_Cons_Horario!B2354</f>
        <v>0</v>
      </c>
      <c r="BD168" s="35">
        <f t="shared" si="222"/>
        <v>117.44483072489295</v>
      </c>
      <c r="BE168" s="116">
        <f>IF(AND(BD168&gt;0,BD168*$B$4+BK167&lt;=$B$2*'SFV+BESS'!$I$9,BD168&lt;'SFV+BESS'!$I$7), BD168*$B$4, IF(AND(BD168&gt;0,BD168*$B$4+BK167&gt;$B$2*'SFV+BESS'!$I$9,BD168*$B$4&lt;'SFV+BESS'!$I$7),$B$2*'SFV+BESS'!$I$9-BK167,IF(AND(BD168&gt;0,BD168*$B$4+BK167&gt;$B$2*'SFV+BESS'!$I$9,BD168*$B$4&gt;'SFV+BESS'!$I$7,BK167&lt;$B$2*'SFV+BESS'!$I$9),$B$2*'SFV+BESS'!$I$9-BK167,IF(AND(BD168&gt;0,BD168*$B$4+BK167&lt;=$B$2*'SFV+BESS'!$I$9,BD168&gt;'SFV+BESS'!$I$7),'SFV+BESS'!$I$7,0))))</f>
        <v>0</v>
      </c>
      <c r="BF168" s="27">
        <f>IF(AND(BD168&lt;0,BK167+BD168/$B$5&gt;$H$2,-BD168/'Carga-Descarga Año'!$B$5&lt;'SFV+BESS'!$I$7),BD168/$B$5,IF(AND(BD168&lt;0,BK167+BD168/$B$5&gt;$H$2,-BD168/'Carga-Descarga Año'!$B$5&gt;'SFV+BESS'!$I$7),-'SFV+BESS'!$I$7,IF(AND(BD168&lt;0,BK167+BD168/$B$5&lt;$H$2),-MIN('SFV+BESS'!$I$7,BK167-$H$2),0)))</f>
        <v>0</v>
      </c>
      <c r="BG168" s="33"/>
      <c r="BH168" s="33">
        <f t="shared" si="229"/>
        <v>0</v>
      </c>
      <c r="BI168" s="27">
        <f t="shared" si="193"/>
        <v>0</v>
      </c>
      <c r="BJ168" s="27">
        <f t="shared" si="230"/>
        <v>0</v>
      </c>
      <c r="BK168" s="28">
        <f>IF((BK167+BE168+BF168)&gt;=$B$2*'SFV+BESS'!$I$9, $B$2*'SFV+BESS'!$I$9, (BK167+BE168+BF168))</f>
        <v>173.61249999999998</v>
      </c>
      <c r="BL168" s="110">
        <f t="shared" si="194"/>
        <v>117.44483072489295</v>
      </c>
      <c r="BQ168" s="251"/>
      <c r="BR168" s="48">
        <v>6.6250000000000098</v>
      </c>
      <c r="BS168" s="33">
        <f t="shared" si="248"/>
        <v>98.228006670832059</v>
      </c>
      <c r="BT168" s="33">
        <f>Gen_Cons_Horario!B3074</f>
        <v>0</v>
      </c>
      <c r="BU168" s="35">
        <f t="shared" si="223"/>
        <v>98.228006670832059</v>
      </c>
      <c r="BV168" s="116">
        <f>IF(AND(BU168&gt;0,BU168*$B$4+CB167&lt;=$B$2*'SFV+BESS'!$I$9,BU168&lt;'SFV+BESS'!$I$7), BU168*$B$4, IF(AND(BU168&gt;0,BU168*$B$4+CB167&gt;$B$2*'SFV+BESS'!$I$9,BU168*$B$4&lt;'SFV+BESS'!$I$7),$B$2*'SFV+BESS'!$I$9-CB167,IF(AND(BU168&gt;0,BU168*$B$4+CB167&gt;$B$2*'SFV+BESS'!$I$9,BU168*$B$4&gt;'SFV+BESS'!$I$7,CB167&lt;$B$2*'SFV+BESS'!$I$9),$B$2*'SFV+BESS'!$I$9-CB167,IF(AND(BU168&gt;0,BU168*$B$4+CB167&lt;=$B$2*'SFV+BESS'!$I$9,BU168&gt;'SFV+BESS'!$I$7),'SFV+BESS'!$I$7,0))))</f>
        <v>0</v>
      </c>
      <c r="BW168" s="27">
        <f>IF(AND(BU168&lt;0,CB167+BU168/$B$5&gt;$H$2,-BU168/'Carga-Descarga Año'!$B$5&lt;'SFV+BESS'!$I$7),BU168/$B$5,IF(AND(BU168&lt;0,CB167+BU168/$B$5&gt;$H$2,-BU168/'Carga-Descarga Año'!$B$5&gt;'SFV+BESS'!$I$7),-'SFV+BESS'!$I$7,IF(AND(BU168&lt;0,CB167+BU168/$B$5&lt;$H$2),-MIN('SFV+BESS'!$I$7,CB167-$H$2),0)))</f>
        <v>0</v>
      </c>
      <c r="BX168" s="33"/>
      <c r="BY168" s="33">
        <f t="shared" si="231"/>
        <v>0</v>
      </c>
      <c r="BZ168" s="27">
        <f t="shared" si="195"/>
        <v>0</v>
      </c>
      <c r="CA168" s="27">
        <f t="shared" si="196"/>
        <v>0</v>
      </c>
      <c r="CB168" s="28">
        <f>IF((CB167+BV168+BW168)&gt;=$B$2*'SFV+BESS'!$I$9, $B$2*'SFV+BESS'!$I$9, (CB167+BV168+BW168))</f>
        <v>173.61249999999998</v>
      </c>
      <c r="CC168" s="110">
        <f t="shared" si="197"/>
        <v>98.228006670832059</v>
      </c>
      <c r="CH168" s="251"/>
      <c r="CI168" s="48">
        <v>6.6250000000000098</v>
      </c>
      <c r="CJ168" s="33">
        <f t="shared" si="249"/>
        <v>88.925603265034539</v>
      </c>
      <c r="CK168" s="33">
        <f>Gen_Cons_Horario!B3818</f>
        <v>0</v>
      </c>
      <c r="CL168" s="35">
        <f t="shared" si="224"/>
        <v>88.925603265034539</v>
      </c>
      <c r="CM168" s="116">
        <f>IF(AND(CL168&gt;0,CL168*$B$4+CS167&lt;=$B$2*'SFV+BESS'!$I$9,CL168&lt;'SFV+BESS'!$I$7), CL168*$B$4, IF(AND(CL168&gt;0,CL168*$B$4+CS167&gt;$B$2*'SFV+BESS'!$I$9,CL168*$B$4&lt;'SFV+BESS'!$I$7),$B$2*'SFV+BESS'!$I$9-CS167,IF(AND(CL168&gt;0,CL168*$B$4+CS167&gt;$B$2*'SFV+BESS'!$I$9,CL168*$B$4&gt;'SFV+BESS'!$I$7,CS167&lt;$B$2*'SFV+BESS'!$I$9),$B$2*'SFV+BESS'!$I$9-CS167,IF(AND(CL168&gt;0,CL168*$B$4+CS167&lt;=$B$2*'SFV+BESS'!$I$9,CL168&gt;'SFV+BESS'!$I$7),'SFV+BESS'!$I$7,0))))</f>
        <v>0</v>
      </c>
      <c r="CN168" s="27">
        <f>IF(AND(CL168&lt;0,CS167+CL168/$B$5&gt;$H$2,-CL168/'Carga-Descarga Año'!$B$5&lt;'SFV+BESS'!$I$7),CL168/$B$5,IF(AND(CL168&lt;0,CS167+CL168/$B$5&gt;$H$2,-CL168/'Carga-Descarga Año'!$B$5&gt;'SFV+BESS'!$I$7),-'SFV+BESS'!$I$7,IF(AND(CL168&lt;0,CS167+CL168/$B$5&lt;$H$2),-MIN('SFV+BESS'!$I$7,CS167-$H$2),0)))</f>
        <v>0</v>
      </c>
      <c r="CO168" s="33"/>
      <c r="CP168" s="33">
        <f t="shared" si="232"/>
        <v>0</v>
      </c>
      <c r="CQ168" s="27">
        <f t="shared" si="198"/>
        <v>0</v>
      </c>
      <c r="CR168" s="27">
        <f t="shared" si="233"/>
        <v>0</v>
      </c>
      <c r="CS168" s="28">
        <f>IF((CS167+CM168+CN168)&gt;=$B$2*'SFV+BESS'!$I$9, $B$2*'SFV+BESS'!$I$9, (CS167+CM168+CN168))</f>
        <v>173.61249999999998</v>
      </c>
      <c r="CT168" s="110">
        <f t="shared" si="199"/>
        <v>88.925603265034539</v>
      </c>
      <c r="CY168" s="251"/>
      <c r="CZ168" s="48">
        <v>6.6250000000000098</v>
      </c>
      <c r="DA168" s="33">
        <f t="shared" si="250"/>
        <v>95.414133698890723</v>
      </c>
      <c r="DB168" s="33">
        <f>Gen_Cons_Horario!B4538</f>
        <v>0</v>
      </c>
      <c r="DC168" s="35">
        <f t="shared" si="215"/>
        <v>95.414133698890723</v>
      </c>
      <c r="DD168" s="116">
        <f>IF(AND(DC168&gt;0,DC168*$B$4+DJ167&lt;=$B$2*'SFV+BESS'!$I$9,DC168&lt;'SFV+BESS'!$I$7), DC168*$B$4, IF(AND(DC168&gt;0,DC168*$B$4+DJ167&gt;$B$2*'SFV+BESS'!$I$9,DC168*$B$4&lt;'SFV+BESS'!$I$7),$B$2*'SFV+BESS'!$I$9-DJ167,IF(AND(DC168&gt;0,DC168*$B$4+DJ167&gt;$B$2*'SFV+BESS'!$I$9,DC168*$B$4&gt;'SFV+BESS'!$I$7,DJ167&lt;$B$2*'SFV+BESS'!$I$9),$B$2*'SFV+BESS'!$I$9-DJ167,IF(AND(DC168&gt;0,DC168*$B$4+DJ167&lt;=$B$2*'SFV+BESS'!$I$9,DC168&gt;'SFV+BESS'!$I$7),'SFV+BESS'!$I$7,0))))</f>
        <v>0</v>
      </c>
      <c r="DE168" s="27">
        <f>IF(AND(DC168&lt;0,DJ167+DC168/$B$5&gt;$H$2,-DC168/'Carga-Descarga Año'!$B$5&lt;'SFV+BESS'!$I$7),DC168/$B$5,IF(AND(DC168&lt;0,DJ167+DC168/$B$5&gt;$H$2,-DC168/'Carga-Descarga Año'!$B$5&gt;'SFV+BESS'!$I$7),-'SFV+BESS'!$I$7,IF(AND(DC168&lt;0,DJ167+DC168/$B$5&lt;$H$2),-MIN('SFV+BESS'!$I$7,DJ167-$H$2),0)))</f>
        <v>0</v>
      </c>
      <c r="DF168" s="33"/>
      <c r="DG168" s="33">
        <f t="shared" si="234"/>
        <v>0</v>
      </c>
      <c r="DH168" s="27">
        <f t="shared" si="200"/>
        <v>0</v>
      </c>
      <c r="DI168" s="27">
        <f t="shared" si="201"/>
        <v>0</v>
      </c>
      <c r="DJ168" s="28">
        <f>IF((DJ167+DD168+DE168)&gt;=$B$2*'SFV+BESS'!$I$9, $B$2*'SFV+BESS'!$I$9, (DJ167+DD168+DE168))</f>
        <v>173.61249999999998</v>
      </c>
      <c r="DK168" s="110">
        <f t="shared" si="202"/>
        <v>95.414133698890723</v>
      </c>
      <c r="DP168" s="251"/>
      <c r="DQ168" s="48">
        <v>6.6250000000000098</v>
      </c>
      <c r="DR168" s="33">
        <f t="shared" si="251"/>
        <v>94.952312257526813</v>
      </c>
      <c r="DS168" s="33">
        <f>Gen_Cons_Horario!B5282</f>
        <v>0</v>
      </c>
      <c r="DT168" s="35">
        <f t="shared" si="216"/>
        <v>94.952312257526813</v>
      </c>
      <c r="DU168" s="116">
        <f>IF(AND(DT168&gt;0,DT168*$B$4+EA167&lt;=$B$2*'SFV+BESS'!$I$9,DT168&lt;'SFV+BESS'!$I$7), DT168*$B$4, IF(AND(DT168&gt;0,DT168*$B$4+EA167&gt;$B$2*'SFV+BESS'!$I$9,DT168*$B$4&lt;'SFV+BESS'!$I$7),$B$2*'SFV+BESS'!$I$9-EA167,IF(AND(DT168&gt;0,DT168*$B$4+EA167&gt;$B$2*'SFV+BESS'!$I$9,DT168*$B$4&gt;'SFV+BESS'!$I$7,EA167&lt;$B$2*'SFV+BESS'!$I$9),$B$2*'SFV+BESS'!$I$9-EA167,IF(AND(DT168&gt;0,DT168*$B$4+EA167&lt;=$B$2*'SFV+BESS'!$I$9,DT168&gt;'SFV+BESS'!$I$7),'SFV+BESS'!$I$7,0))))</f>
        <v>0</v>
      </c>
      <c r="DV168" s="27">
        <f>IF(AND(DT168&lt;0,EA167+DT168/$B$5&gt;$H$2,-DT168/'Carga-Descarga Año'!$B$5&lt;'SFV+BESS'!$I$7),DT168/$B$5,IF(AND(DT168&lt;0,EA167+DT168/$B$5&gt;$H$2,-DT168/'Carga-Descarga Año'!$B$5&gt;'SFV+BESS'!$I$7),-'SFV+BESS'!$I$7,IF(AND(DT168&lt;0,EA167+DT168/$B$5&lt;$H$2),-MIN('SFV+BESS'!$I$7,EA167-$H$2),0)))</f>
        <v>0</v>
      </c>
      <c r="DW168" s="33"/>
      <c r="DX168" s="33">
        <f t="shared" si="235"/>
        <v>0</v>
      </c>
      <c r="DY168" s="27">
        <f t="shared" si="203"/>
        <v>0</v>
      </c>
      <c r="DZ168" s="27">
        <f t="shared" si="236"/>
        <v>0</v>
      </c>
      <c r="EA168" s="28">
        <f>IF((EA167+DU168+DV168)&gt;=$B$2*'SFV+BESS'!$I$9, $B$2*'SFV+BESS'!$I$9, (EA167+DU168+DV168))</f>
        <v>173.61249999999998</v>
      </c>
      <c r="EB168" s="110">
        <f t="shared" si="204"/>
        <v>94.952312257526813</v>
      </c>
      <c r="EG168" s="251"/>
      <c r="EH168" s="48">
        <v>6.6250000000000098</v>
      </c>
      <c r="EI168" s="33">
        <f t="shared" si="252"/>
        <v>101.17838652552929</v>
      </c>
      <c r="EJ168" s="33">
        <f>Gen_Cons_Horario!B6026</f>
        <v>0</v>
      </c>
      <c r="EK168" s="35">
        <f t="shared" si="217"/>
        <v>101.17838652552929</v>
      </c>
      <c r="EL168" s="116">
        <f>IF(AND(EK168&gt;0,EK168*$B$4+ER167&lt;=$B$2*'SFV+BESS'!$I$9,EK168&lt;'SFV+BESS'!$I$7), EK168*$B$4, IF(AND(EK168&gt;0,EK168*$B$4+ER167&gt;$B$2*'SFV+BESS'!$I$9,EK168*$B$4&lt;'SFV+BESS'!$I$7),$B$2*'SFV+BESS'!$I$9-ER167,IF(AND(EK168&gt;0,EK168*$B$4+ER167&gt;$B$2*'SFV+BESS'!$I$9,EK168*$B$4&gt;'SFV+BESS'!$I$7,ER167&lt;$B$2*'SFV+BESS'!$I$9),$B$2*'SFV+BESS'!$I$9-ER167,IF(AND(EK168&gt;0,EK168*$B$4+ER167&lt;=$B$2*'SFV+BESS'!$I$9,EK168&gt;'SFV+BESS'!$I$7),'SFV+BESS'!$I$7,0))))</f>
        <v>0</v>
      </c>
      <c r="EM168" s="27">
        <f>IF(AND(EK168&lt;0,ER167+EK168/$B$5&gt;$H$2,-EK168/'Carga-Descarga Año'!$B$5&lt;'SFV+BESS'!$I$7),EK168/$B$5,IF(AND(EK168&lt;0,ER167+EK168/$B$5&gt;$H$2,-EK168/'Carga-Descarga Año'!$B$5&gt;'SFV+BESS'!$I$7),-'SFV+BESS'!$I$7,IF(AND(EK168&lt;0,ER167+EK168/$B$5&lt;$H$2),-MIN('SFV+BESS'!$I$7,ER167-$H$2),0)))</f>
        <v>0</v>
      </c>
      <c r="EN168" s="33"/>
      <c r="EO168" s="33">
        <f t="shared" si="237"/>
        <v>0</v>
      </c>
      <c r="EP168" s="27">
        <f t="shared" si="205"/>
        <v>0</v>
      </c>
      <c r="EQ168" s="27">
        <f t="shared" si="238"/>
        <v>0</v>
      </c>
      <c r="ER168" s="28">
        <f>IF((ER167+EL168+EM168)&gt;=$B$2*'SFV+BESS'!$I$9, $B$2*'SFV+BESS'!$I$9, (ER167+EL168+EM168))</f>
        <v>173.61249999999998</v>
      </c>
      <c r="ES168" s="110">
        <f t="shared" si="206"/>
        <v>101.17838652552929</v>
      </c>
      <c r="EX168" s="251"/>
      <c r="EY168" s="48">
        <v>6.6250000000000098</v>
      </c>
      <c r="EZ168" s="33">
        <f t="shared" si="253"/>
        <v>113.18044181125563</v>
      </c>
      <c r="FA168" s="33">
        <f>Gen_Cons_Horario!B6746</f>
        <v>0</v>
      </c>
      <c r="FB168" s="35">
        <f t="shared" si="218"/>
        <v>113.18044181125563</v>
      </c>
      <c r="FC168" s="116">
        <f>IF(AND(FB168&gt;0,FB168*$B$4+FI167&lt;=$B$2*'SFV+BESS'!$I$9,FB168&lt;'SFV+BESS'!$I$7), FB168*$B$4, IF(AND(FB168&gt;0,FB168*$B$4+FI167&gt;$B$2*'SFV+BESS'!$I$9,FB168*$B$4&lt;'SFV+BESS'!$I$7),$B$2*'SFV+BESS'!$I$9-FI167,IF(AND(FB168&gt;0,FB168*$B$4+FI167&gt;$B$2*'SFV+BESS'!$I$9,FB168*$B$4&gt;'SFV+BESS'!$I$7,FI167&lt;$B$2*'SFV+BESS'!$I$9),$B$2*'SFV+BESS'!$I$9-FI167,IF(AND(FB168&gt;0,FB168*$B$4+FI167&lt;=$B$2*'SFV+BESS'!$I$9,FB168&gt;'SFV+BESS'!$I$7),'SFV+BESS'!$I$7,0))))</f>
        <v>0</v>
      </c>
      <c r="FD168" s="27">
        <f>IF(AND(FB168&lt;0,FI167+FB168/$B$5&gt;$H$2,-FB168/'Carga-Descarga Año'!$B$5&lt;'SFV+BESS'!$I$7),FB168/$B$5,IF(AND(FB168&lt;0,FI167+FB168/$B$5&gt;$H$2,-FB168/'Carga-Descarga Año'!$B$5&gt;'SFV+BESS'!$I$7),-'SFV+BESS'!$I$7,IF(AND(FB168&lt;0,FI167+FB168/$B$5&lt;$H$2),-MIN('SFV+BESS'!$I$7,FI167-$H$2),0)))</f>
        <v>0</v>
      </c>
      <c r="FE168" s="33"/>
      <c r="FF168" s="33">
        <f t="shared" si="239"/>
        <v>0</v>
      </c>
      <c r="FG168" s="27">
        <f t="shared" si="207"/>
        <v>0</v>
      </c>
      <c r="FH168" s="27">
        <f t="shared" si="240"/>
        <v>0</v>
      </c>
      <c r="FI168" s="28">
        <f>IF((FI167+FC168+FD168)&gt;=$B$2*'SFV+BESS'!$I$9, $B$2*'SFV+BESS'!$I$9, (FI167+FC168+FD168))</f>
        <v>173.61249999999998</v>
      </c>
      <c r="FJ168" s="110">
        <f t="shared" si="208"/>
        <v>113.18044181125563</v>
      </c>
      <c r="FO168" s="251"/>
      <c r="FP168" s="48">
        <v>6.6250000000000098</v>
      </c>
      <c r="FQ168" s="33">
        <f t="shared" si="254"/>
        <v>120.57902046259493</v>
      </c>
      <c r="FR168" s="33">
        <f>Gen_Cons_Horario!B7490</f>
        <v>0</v>
      </c>
      <c r="FS168" s="35">
        <f t="shared" si="219"/>
        <v>120.57902046259493</v>
      </c>
      <c r="FT168" s="116">
        <f>IF(AND(FS168&gt;0,FS168*$B$4+FZ167&lt;=$B$2*'SFV+BESS'!$I$9,FS168&lt;'SFV+BESS'!$I$7), FS168*$B$4, IF(AND(FS168&gt;0,FS168*$B$4+FZ167&gt;$B$2*'SFV+BESS'!$I$9,FS168*$B$4&lt;'SFV+BESS'!$I$7),$B$2*'SFV+BESS'!$I$9-FZ167,IF(AND(FS168&gt;0,FS168*$B$4+FZ167&gt;$B$2*'SFV+BESS'!$I$9,FS168*$B$4&gt;'SFV+BESS'!$I$7,FZ167&lt;$B$2*'SFV+BESS'!$I$9),$B$2*'SFV+BESS'!$I$9-FZ167,IF(AND(FS168&gt;0,FS168*$B$4+FZ167&lt;=$B$2*'SFV+BESS'!$I$9,FS168&gt;'SFV+BESS'!$I$7),'SFV+BESS'!$I$7,0))))</f>
        <v>0</v>
      </c>
      <c r="FU168" s="27">
        <f>IF(AND(FS168&lt;0,FZ167+FS168/$B$5&gt;$H$2,-FS168/'Carga-Descarga Año'!$B$5&lt;'SFV+BESS'!$I$7),FS168/$B$5,IF(AND(FS168&lt;0,FZ167+FS168/$B$5&gt;$H$2,-FS168/'Carga-Descarga Año'!$B$5&gt;'SFV+BESS'!$I$7),-'SFV+BESS'!$I$7,IF(AND(FS168&lt;0,FZ167+FS168/$B$5&lt;$H$2),-MIN('SFV+BESS'!$I$7,FZ167-$H$2),0)))</f>
        <v>0</v>
      </c>
      <c r="FV168" s="33"/>
      <c r="FW168" s="33">
        <f t="shared" si="241"/>
        <v>0</v>
      </c>
      <c r="FX168" s="27">
        <f t="shared" si="209"/>
        <v>0</v>
      </c>
      <c r="FY168" s="27">
        <f t="shared" si="242"/>
        <v>0</v>
      </c>
      <c r="FZ168" s="28">
        <f>IF((FZ167+FT168+FU168)&gt;=$B$2*'SFV+BESS'!$I$9, $B$2*'SFV+BESS'!$I$9, (FZ167+FT168+FU168))</f>
        <v>173.61249999999998</v>
      </c>
      <c r="GA168" s="110">
        <f t="shared" si="210"/>
        <v>120.57902046259493</v>
      </c>
      <c r="GF168" s="251"/>
      <c r="GG168" s="48">
        <v>6.6250000000000098</v>
      </c>
      <c r="GH168" s="33">
        <f t="shared" si="255"/>
        <v>124.1219678864603</v>
      </c>
      <c r="GI168" s="33">
        <f>Gen_Cons_Horario!B8210</f>
        <v>44.742000000000004</v>
      </c>
      <c r="GJ168" s="35">
        <f t="shared" si="225"/>
        <v>79.379967886460292</v>
      </c>
      <c r="GK168" s="116">
        <f>IF(AND(GJ168&gt;0,GJ168*$B$4+GQ167&lt;=$B$2*'SFV+BESS'!$I$9,GJ168&lt;'SFV+BESS'!$I$7), GJ168*$B$4, IF(AND(GJ168&gt;0,GJ168*$B$4+GQ167&gt;$B$2*'SFV+BESS'!$I$9,GJ168*$B$4&lt;'SFV+BESS'!$I$7),$B$2*'SFV+BESS'!$I$9-GQ167,IF(AND(GJ168&gt;0,GJ168*$B$4+GQ167&gt;$B$2*'SFV+BESS'!$I$9,GJ168*$B$4&gt;'SFV+BESS'!$I$7,GQ167&lt;$B$2*'SFV+BESS'!$I$9),$B$2*'SFV+BESS'!$I$9-GQ167,IF(AND(GJ168&gt;0,GJ168*$B$4+GQ167&lt;=$B$2*'SFV+BESS'!$I$9,GJ168&gt;'SFV+BESS'!$I$7),'SFV+BESS'!$I$7,0))))</f>
        <v>65.303274082208631</v>
      </c>
      <c r="GL168" s="27">
        <f>IF(AND(GJ168&lt;0,GQ167+GJ168/$B$5&gt;$H$2,-GJ168/'Carga-Descarga Año'!$B$5&lt;'SFV+BESS'!$I$7),GJ168/$B$5,IF(AND(GJ168&lt;0,GQ167+GJ168/$B$5&gt;$H$2,-GJ168/'Carga-Descarga Año'!$B$5&gt;'SFV+BESS'!$I$7),-'SFV+BESS'!$I$7,IF(AND(GJ168&lt;0,GQ167+GJ168/$B$5&lt;$H$2),-MIN('SFV+BESS'!$I$7,GQ167-$H$2),0)))</f>
        <v>0</v>
      </c>
      <c r="GM168" s="33"/>
      <c r="GN168" s="33">
        <f t="shared" si="243"/>
        <v>44.742000000000004</v>
      </c>
      <c r="GO168" s="27">
        <f t="shared" si="211"/>
        <v>0</v>
      </c>
      <c r="GP168" s="27">
        <f t="shared" si="244"/>
        <v>0</v>
      </c>
      <c r="GQ168" s="28">
        <f>IF((GQ167+GK168+GL168)&gt;=$B$2*'SFV+BESS'!$I$9, $B$2*'SFV+BESS'!$I$9, (GQ167+GK168+GL168))</f>
        <v>173.61249999999998</v>
      </c>
      <c r="GR168" s="110">
        <f t="shared" si="212"/>
        <v>10.639679378872259</v>
      </c>
    </row>
    <row r="169" spans="1:200">
      <c r="A169" s="249"/>
      <c r="B169" s="48">
        <v>6.6666666666666696</v>
      </c>
      <c r="C169" s="38">
        <f t="shared" si="226"/>
        <v>126.27010841841791</v>
      </c>
      <c r="D169" s="2">
        <f>Gen_Cons_Horario!B195</f>
        <v>78.298500000000004</v>
      </c>
      <c r="E169" s="140">
        <f t="shared" si="184"/>
        <v>47.971608418417901</v>
      </c>
      <c r="F169" s="116">
        <f>IF(AND(E169&gt;0,E169*$B$4+L168&lt;=$B$2*'SFV+BESS'!$I$9,E169&lt;'SFV+BESS'!$I$7), E169*$B$4, IF(AND(E169&gt;0,E169*$B$4+L168&gt;$B$2*'SFV+BESS'!$I$9,E169*$B$4&lt;'SFV+BESS'!$I$7),$B$2*'SFV+BESS'!$I$9-L168,IF(AND(E169&gt;0,E169*$B$4+L168&gt;$B$2*'SFV+BESS'!$I$9,E169*$B$4&gt;'SFV+BESS'!$I$7,L168&lt;$B$2*'SFV+BESS'!$I$9),$B$2*'SFV+BESS'!$I$9-L168,IF(AND(E169&gt;0,E169*$B$4+L168&lt;=$B$2*'SFV+BESS'!$I$9,E169&gt;'SFV+BESS'!$I$7),'SFV+BESS'!$I$7,0))))</f>
        <v>0</v>
      </c>
      <c r="G169" s="27">
        <f>IF(AND(E169&lt;0,L168+E169/$B$5&gt;$H$2,-E169/'Carga-Descarga Año'!$B$5&lt;'SFV+BESS'!$I$7),E169/$B$5,IF(AND(E169&lt;0,L168+E169/$B$5&gt;$H$2,-E169/'Carga-Descarga Año'!$B$5&gt;'SFV+BESS'!$I$7),-'SFV+BESS'!$I$7,IF(AND(E169&lt;0,L168+E169/$B$5&lt;$H$2),-MIN('SFV+BESS'!$I$7,L168-$H$2),0)))</f>
        <v>0</v>
      </c>
      <c r="I169" s="38">
        <f t="shared" si="185"/>
        <v>78.298500000000004</v>
      </c>
      <c r="J169" s="27">
        <f t="shared" si="187"/>
        <v>0</v>
      </c>
      <c r="K169" s="27">
        <f t="shared" si="186"/>
        <v>0</v>
      </c>
      <c r="L169" s="28">
        <f>IF((L168+F169+G169)&gt;=$B$2*'SFV+BESS'!$I$9, $B$2*'SFV+BESS'!$I$9, (L168+F169+G169))</f>
        <v>173.61249999999998</v>
      </c>
      <c r="M169" s="110">
        <f t="shared" si="188"/>
        <v>47.971608418417901</v>
      </c>
      <c r="R169" s="251"/>
      <c r="S169" s="48">
        <v>6.6666666666666696</v>
      </c>
      <c r="T169" s="2">
        <f t="shared" si="245"/>
        <v>130.90150863320309</v>
      </c>
      <c r="U169" s="2">
        <f>Gen_Cons_Horario!B939</f>
        <v>63.384500000000003</v>
      </c>
      <c r="V169" s="35">
        <f t="shared" si="220"/>
        <v>67.517008633203091</v>
      </c>
      <c r="W169" s="116">
        <f>IF(AND(V169&gt;0,V169*$B$4+AC168&lt;=$B$2*'SFV+BESS'!$I$9,V169&lt;'SFV+BESS'!$I$7), V169*$B$4, IF(AND(V169&gt;0,V169*$B$4+AC168&gt;$B$2*'SFV+BESS'!$I$9,V169*$B$4&lt;'SFV+BESS'!$I$7),$B$2*'SFV+BESS'!$I$9-AC168,IF(AND(V169&gt;0,V169*$B$4+AC168&gt;$B$2*'SFV+BESS'!$I$9,V169*$B$4&gt;'SFV+BESS'!$I$7,AC168&lt;$B$2*'SFV+BESS'!$I$9),$B$2*'SFV+BESS'!$I$9-AC168,IF(AND(V169&gt;0,V169*$B$4+AC168&lt;=$B$2*'SFV+BESS'!$I$9,V169&gt;'SFV+BESS'!$I$7),'SFV+BESS'!$I$7,0))))</f>
        <v>0</v>
      </c>
      <c r="X169" s="27">
        <f>IF(AND(V169&lt;0,AC168+V169/$B$5&gt;$H$2,-V169/'Carga-Descarga Año'!$B$5&lt;'SFV+BESS'!$I$7),V169/$B$5,IF(AND(V169&lt;0,AC168+V169/$B$5&gt;$H$2,-V169/'Carga-Descarga Año'!$B$5&gt;'SFV+BESS'!$I$7),-'SFV+BESS'!$I$7,IF(AND(V169&lt;0,AC168+V169/$B$5&lt;$H$2),-MIN('SFV+BESS'!$I$7,AC168-$H$2),0)))</f>
        <v>0</v>
      </c>
      <c r="Z169" s="33">
        <f t="shared" si="214"/>
        <v>63.384500000000003</v>
      </c>
      <c r="AA169" s="27">
        <f t="shared" si="189"/>
        <v>0</v>
      </c>
      <c r="AB169" s="27">
        <f t="shared" si="213"/>
        <v>0</v>
      </c>
      <c r="AC169" s="28">
        <f>IF((AC168+W169+X169)&gt;=$B$2*'SFV+BESS'!$I$9, $B$2*'SFV+BESS'!$I$9, (AC168+W169+X169))</f>
        <v>173.61249999999998</v>
      </c>
      <c r="AD169" s="110">
        <f t="shared" si="190"/>
        <v>67.517008633203091</v>
      </c>
      <c r="AI169" s="251"/>
      <c r="AJ169" s="48">
        <v>6.6666666666666696</v>
      </c>
      <c r="AK169" s="52">
        <f t="shared" si="246"/>
        <v>127.76061038156942</v>
      </c>
      <c r="AL169" s="33">
        <f>Gen_Cons_Horario!B1611</f>
        <v>59.656000000000006</v>
      </c>
      <c r="AM169" s="35">
        <f t="shared" si="221"/>
        <v>68.104610381569415</v>
      </c>
      <c r="AN169" s="116">
        <f>IF(AND(AM169&gt;0,AM169*$B$4+AT168&lt;=$B$2*'SFV+BESS'!$I$9,AM169&lt;'SFV+BESS'!$I$7), AM169*$B$4, IF(AND(AM169&gt;0,AM169*$B$4+AT168&gt;$B$2*'SFV+BESS'!$I$9,AM169*$B$4&lt;'SFV+BESS'!$I$7),$B$2*'SFV+BESS'!$I$9-AT168,IF(AND(AM169&gt;0,AM169*$B$4+AT168&gt;$B$2*'SFV+BESS'!$I$9,AM169*$B$4&gt;'SFV+BESS'!$I$7,AT168&lt;$B$2*'SFV+BESS'!$I$9),$B$2*'SFV+BESS'!$I$9-AT168,IF(AND(AM169&gt;0,AM169*$B$4+AT168&lt;=$B$2*'SFV+BESS'!$I$9,AM169&gt;'SFV+BESS'!$I$7),'SFV+BESS'!$I$7,0))))</f>
        <v>0</v>
      </c>
      <c r="AO169" s="27">
        <f>IF(AND(AM169&lt;0,AT168+AM169/$B$5&gt;$H$2,-AM169/'Carga-Descarga Año'!$B$5&lt;'SFV+BESS'!$I$7),AM169/$B$5,IF(AND(AM169&lt;0,AT168+AM169/$B$5&gt;$H$2,-AM169/'Carga-Descarga Año'!$B$5&gt;'SFV+BESS'!$I$7),-'SFV+BESS'!$I$7,IF(AND(AM169&lt;0,AT168+AM169/$B$5&lt;$H$2),-MIN('SFV+BESS'!$I$7,AT168-$H$2),0)))</f>
        <v>0</v>
      </c>
      <c r="AP169" s="33"/>
      <c r="AQ169" s="33">
        <f t="shared" si="227"/>
        <v>59.656000000000006</v>
      </c>
      <c r="AR169" s="27">
        <f t="shared" si="191"/>
        <v>0</v>
      </c>
      <c r="AS169" s="27">
        <f t="shared" si="228"/>
        <v>0</v>
      </c>
      <c r="AT169" s="28">
        <f>IF((AT168+AN169+AO169)&gt;=$B$2*'SFV+BESS'!$I$9, $B$2*'SFV+BESS'!$I$9, (AT168+AN169+AO169))</f>
        <v>173.61249999999998</v>
      </c>
      <c r="AU169" s="110">
        <f t="shared" si="192"/>
        <v>68.104610381569415</v>
      </c>
      <c r="AZ169" s="251"/>
      <c r="BA169" s="48">
        <v>6.6666666666666696</v>
      </c>
      <c r="BB169" s="33">
        <f t="shared" si="247"/>
        <v>109.23737167257097</v>
      </c>
      <c r="BC169" s="33">
        <f>Gen_Cons_Horario!B2355</f>
        <v>0</v>
      </c>
      <c r="BD169" s="35">
        <f t="shared" si="222"/>
        <v>109.23737167257097</v>
      </c>
      <c r="BE169" s="116">
        <f>IF(AND(BD169&gt;0,BD169*$B$4+BK168&lt;=$B$2*'SFV+BESS'!$I$9,BD169&lt;'SFV+BESS'!$I$7), BD169*$B$4, IF(AND(BD169&gt;0,BD169*$B$4+BK168&gt;$B$2*'SFV+BESS'!$I$9,BD169*$B$4&lt;'SFV+BESS'!$I$7),$B$2*'SFV+BESS'!$I$9-BK168,IF(AND(BD169&gt;0,BD169*$B$4+BK168&gt;$B$2*'SFV+BESS'!$I$9,BD169*$B$4&gt;'SFV+BESS'!$I$7,BK168&lt;$B$2*'SFV+BESS'!$I$9),$B$2*'SFV+BESS'!$I$9-BK168,IF(AND(BD169&gt;0,BD169*$B$4+BK168&lt;=$B$2*'SFV+BESS'!$I$9,BD169&gt;'SFV+BESS'!$I$7),'SFV+BESS'!$I$7,0))))</f>
        <v>0</v>
      </c>
      <c r="BF169" s="27">
        <f>IF(AND(BD169&lt;0,BK168+BD169/$B$5&gt;$H$2,-BD169/'Carga-Descarga Año'!$B$5&lt;'SFV+BESS'!$I$7),BD169/$B$5,IF(AND(BD169&lt;0,BK168+BD169/$B$5&gt;$H$2,-BD169/'Carga-Descarga Año'!$B$5&gt;'SFV+BESS'!$I$7),-'SFV+BESS'!$I$7,IF(AND(BD169&lt;0,BK168+BD169/$B$5&lt;$H$2),-MIN('SFV+BESS'!$I$7,BK168-$H$2),0)))</f>
        <v>0</v>
      </c>
      <c r="BG169" s="33"/>
      <c r="BH169" s="33">
        <f t="shared" si="229"/>
        <v>0</v>
      </c>
      <c r="BI169" s="27">
        <f t="shared" si="193"/>
        <v>0</v>
      </c>
      <c r="BJ169" s="27">
        <f t="shared" si="230"/>
        <v>0</v>
      </c>
      <c r="BK169" s="28">
        <f>IF((BK168+BE169+BF169)&gt;=$B$2*'SFV+BESS'!$I$9, $B$2*'SFV+BESS'!$I$9, (BK168+BE169+BF169))</f>
        <v>173.61249999999998</v>
      </c>
      <c r="BL169" s="110">
        <f t="shared" si="194"/>
        <v>109.23737167257097</v>
      </c>
      <c r="BQ169" s="251"/>
      <c r="BR169" s="48">
        <v>6.6666666666666696</v>
      </c>
      <c r="BS169" s="33">
        <f t="shared" si="248"/>
        <v>88.31508856643616</v>
      </c>
      <c r="BT169" s="33">
        <f>Gen_Cons_Horario!B3075</f>
        <v>0</v>
      </c>
      <c r="BU169" s="35">
        <f t="shared" si="223"/>
        <v>88.31508856643616</v>
      </c>
      <c r="BV169" s="116">
        <f>IF(AND(BU169&gt;0,BU169*$B$4+CB168&lt;=$B$2*'SFV+BESS'!$I$9,BU169&lt;'SFV+BESS'!$I$7), BU169*$B$4, IF(AND(BU169&gt;0,BU169*$B$4+CB168&gt;$B$2*'SFV+BESS'!$I$9,BU169*$B$4&lt;'SFV+BESS'!$I$7),$B$2*'SFV+BESS'!$I$9-CB168,IF(AND(BU169&gt;0,BU169*$B$4+CB168&gt;$B$2*'SFV+BESS'!$I$9,BU169*$B$4&gt;'SFV+BESS'!$I$7,CB168&lt;$B$2*'SFV+BESS'!$I$9),$B$2*'SFV+BESS'!$I$9-CB168,IF(AND(BU169&gt;0,BU169*$B$4+CB168&lt;=$B$2*'SFV+BESS'!$I$9,BU169&gt;'SFV+BESS'!$I$7),'SFV+BESS'!$I$7,0))))</f>
        <v>0</v>
      </c>
      <c r="BW169" s="27">
        <f>IF(AND(BU169&lt;0,CB168+BU169/$B$5&gt;$H$2,-BU169/'Carga-Descarga Año'!$B$5&lt;'SFV+BESS'!$I$7),BU169/$B$5,IF(AND(BU169&lt;0,CB168+BU169/$B$5&gt;$H$2,-BU169/'Carga-Descarga Año'!$B$5&gt;'SFV+BESS'!$I$7),-'SFV+BESS'!$I$7,IF(AND(BU169&lt;0,CB168+BU169/$B$5&lt;$H$2),-MIN('SFV+BESS'!$I$7,CB168-$H$2),0)))</f>
        <v>0</v>
      </c>
      <c r="BX169" s="33"/>
      <c r="BY169" s="33">
        <f t="shared" si="231"/>
        <v>0</v>
      </c>
      <c r="BZ169" s="27">
        <f t="shared" si="195"/>
        <v>0</v>
      </c>
      <c r="CA169" s="27">
        <f t="shared" si="196"/>
        <v>0</v>
      </c>
      <c r="CB169" s="28">
        <f>IF((CB168+BV169+BW169)&gt;=$B$2*'SFV+BESS'!$I$9, $B$2*'SFV+BESS'!$I$9, (CB168+BV169+BW169))</f>
        <v>173.61249999999998</v>
      </c>
      <c r="CC169" s="110">
        <f t="shared" si="197"/>
        <v>88.31508856643616</v>
      </c>
      <c r="CH169" s="251"/>
      <c r="CI169" s="48">
        <v>6.6666666666666696</v>
      </c>
      <c r="CJ169" s="33">
        <f t="shared" si="249"/>
        <v>79.373492428381212</v>
      </c>
      <c r="CK169" s="33">
        <f>Gen_Cons_Horario!B3819</f>
        <v>0</v>
      </c>
      <c r="CL169" s="35">
        <f t="shared" si="224"/>
        <v>79.373492428381212</v>
      </c>
      <c r="CM169" s="116">
        <f>IF(AND(CL169&gt;0,CL169*$B$4+CS168&lt;=$B$2*'SFV+BESS'!$I$9,CL169&lt;'SFV+BESS'!$I$7), CL169*$B$4, IF(AND(CL169&gt;0,CL169*$B$4+CS168&gt;$B$2*'SFV+BESS'!$I$9,CL169*$B$4&lt;'SFV+BESS'!$I$7),$B$2*'SFV+BESS'!$I$9-CS168,IF(AND(CL169&gt;0,CL169*$B$4+CS168&gt;$B$2*'SFV+BESS'!$I$9,CL169*$B$4&gt;'SFV+BESS'!$I$7,CS168&lt;$B$2*'SFV+BESS'!$I$9),$B$2*'SFV+BESS'!$I$9-CS168,IF(AND(CL169&gt;0,CL169*$B$4+CS168&lt;=$B$2*'SFV+BESS'!$I$9,CL169&gt;'SFV+BESS'!$I$7),'SFV+BESS'!$I$7,0))))</f>
        <v>0</v>
      </c>
      <c r="CN169" s="27">
        <f>IF(AND(CL169&lt;0,CS168+CL169/$B$5&gt;$H$2,-CL169/'Carga-Descarga Año'!$B$5&lt;'SFV+BESS'!$I$7),CL169/$B$5,IF(AND(CL169&lt;0,CS168+CL169/$B$5&gt;$H$2,-CL169/'Carga-Descarga Año'!$B$5&gt;'SFV+BESS'!$I$7),-'SFV+BESS'!$I$7,IF(AND(CL169&lt;0,CS168+CL169/$B$5&lt;$H$2),-MIN('SFV+BESS'!$I$7,CS168-$H$2),0)))</f>
        <v>0</v>
      </c>
      <c r="CO169" s="33"/>
      <c r="CP169" s="33">
        <f t="shared" si="232"/>
        <v>0</v>
      </c>
      <c r="CQ169" s="27">
        <f t="shared" si="198"/>
        <v>0</v>
      </c>
      <c r="CR169" s="27">
        <f t="shared" si="233"/>
        <v>0</v>
      </c>
      <c r="CS169" s="28">
        <f>IF((CS168+CM169+CN169)&gt;=$B$2*'SFV+BESS'!$I$9, $B$2*'SFV+BESS'!$I$9, (CS168+CM169+CN169))</f>
        <v>173.61249999999998</v>
      </c>
      <c r="CT169" s="110">
        <f t="shared" si="199"/>
        <v>79.373492428381212</v>
      </c>
      <c r="CY169" s="251"/>
      <c r="CZ169" s="48">
        <v>6.6666666666666696</v>
      </c>
      <c r="DA169" s="33">
        <f t="shared" si="250"/>
        <v>87.445007408012728</v>
      </c>
      <c r="DB169" s="33">
        <f>Gen_Cons_Horario!B4539</f>
        <v>0</v>
      </c>
      <c r="DC169" s="35">
        <f t="shared" si="215"/>
        <v>87.445007408012728</v>
      </c>
      <c r="DD169" s="116">
        <f>IF(AND(DC169&gt;0,DC169*$B$4+DJ168&lt;=$B$2*'SFV+BESS'!$I$9,DC169&lt;'SFV+BESS'!$I$7), DC169*$B$4, IF(AND(DC169&gt;0,DC169*$B$4+DJ168&gt;$B$2*'SFV+BESS'!$I$9,DC169*$B$4&lt;'SFV+BESS'!$I$7),$B$2*'SFV+BESS'!$I$9-DJ168,IF(AND(DC169&gt;0,DC169*$B$4+DJ168&gt;$B$2*'SFV+BESS'!$I$9,DC169*$B$4&gt;'SFV+BESS'!$I$7,DJ168&lt;$B$2*'SFV+BESS'!$I$9),$B$2*'SFV+BESS'!$I$9-DJ168,IF(AND(DC169&gt;0,DC169*$B$4+DJ168&lt;=$B$2*'SFV+BESS'!$I$9,DC169&gt;'SFV+BESS'!$I$7),'SFV+BESS'!$I$7,0))))</f>
        <v>0</v>
      </c>
      <c r="DE169" s="27">
        <f>IF(AND(DC169&lt;0,DJ168+DC169/$B$5&gt;$H$2,-DC169/'Carga-Descarga Año'!$B$5&lt;'SFV+BESS'!$I$7),DC169/$B$5,IF(AND(DC169&lt;0,DJ168+DC169/$B$5&gt;$H$2,-DC169/'Carga-Descarga Año'!$B$5&gt;'SFV+BESS'!$I$7),-'SFV+BESS'!$I$7,IF(AND(DC169&lt;0,DJ168+DC169/$B$5&lt;$H$2),-MIN('SFV+BESS'!$I$7,DJ168-$H$2),0)))</f>
        <v>0</v>
      </c>
      <c r="DF169" s="33"/>
      <c r="DG169" s="33">
        <f t="shared" si="234"/>
        <v>0</v>
      </c>
      <c r="DH169" s="27">
        <f t="shared" si="200"/>
        <v>0</v>
      </c>
      <c r="DI169" s="27">
        <f t="shared" si="201"/>
        <v>0</v>
      </c>
      <c r="DJ169" s="28">
        <f>IF((DJ168+DD169+DE169)&gt;=$B$2*'SFV+BESS'!$I$9, $B$2*'SFV+BESS'!$I$9, (DJ168+DD169+DE169))</f>
        <v>173.61249999999998</v>
      </c>
      <c r="DK169" s="110">
        <f t="shared" si="202"/>
        <v>87.445007408012728</v>
      </c>
      <c r="DP169" s="251"/>
      <c r="DQ169" s="48">
        <v>6.6666666666666696</v>
      </c>
      <c r="DR169" s="33">
        <f t="shared" si="251"/>
        <v>84.495009145464408</v>
      </c>
      <c r="DS169" s="33">
        <f>Gen_Cons_Horario!B5283</f>
        <v>0</v>
      </c>
      <c r="DT169" s="35">
        <f t="shared" si="216"/>
        <v>84.495009145464408</v>
      </c>
      <c r="DU169" s="116">
        <f>IF(AND(DT169&gt;0,DT169*$B$4+EA168&lt;=$B$2*'SFV+BESS'!$I$9,DT169&lt;'SFV+BESS'!$I$7), DT169*$B$4, IF(AND(DT169&gt;0,DT169*$B$4+EA168&gt;$B$2*'SFV+BESS'!$I$9,DT169*$B$4&lt;'SFV+BESS'!$I$7),$B$2*'SFV+BESS'!$I$9-EA168,IF(AND(DT169&gt;0,DT169*$B$4+EA168&gt;$B$2*'SFV+BESS'!$I$9,DT169*$B$4&gt;'SFV+BESS'!$I$7,EA168&lt;$B$2*'SFV+BESS'!$I$9),$B$2*'SFV+BESS'!$I$9-EA168,IF(AND(DT169&gt;0,DT169*$B$4+EA168&lt;=$B$2*'SFV+BESS'!$I$9,DT169&gt;'SFV+BESS'!$I$7),'SFV+BESS'!$I$7,0))))</f>
        <v>0</v>
      </c>
      <c r="DV169" s="27">
        <f>IF(AND(DT169&lt;0,EA168+DT169/$B$5&gt;$H$2,-DT169/'Carga-Descarga Año'!$B$5&lt;'SFV+BESS'!$I$7),DT169/$B$5,IF(AND(DT169&lt;0,EA168+DT169/$B$5&gt;$H$2,-DT169/'Carga-Descarga Año'!$B$5&gt;'SFV+BESS'!$I$7),-'SFV+BESS'!$I$7,IF(AND(DT169&lt;0,EA168+DT169/$B$5&lt;$H$2),-MIN('SFV+BESS'!$I$7,EA168-$H$2),0)))</f>
        <v>0</v>
      </c>
      <c r="DW169" s="33"/>
      <c r="DX169" s="33">
        <f t="shared" si="235"/>
        <v>0</v>
      </c>
      <c r="DY169" s="27">
        <f t="shared" si="203"/>
        <v>0</v>
      </c>
      <c r="DZ169" s="27">
        <f t="shared" si="236"/>
        <v>0</v>
      </c>
      <c r="EA169" s="28">
        <f>IF((EA168+DU169+DV169)&gt;=$B$2*'SFV+BESS'!$I$9, $B$2*'SFV+BESS'!$I$9, (EA168+DU169+DV169))</f>
        <v>173.61249999999998</v>
      </c>
      <c r="EB169" s="110">
        <f t="shared" si="204"/>
        <v>84.495009145464408</v>
      </c>
      <c r="EG169" s="251"/>
      <c r="EH169" s="48">
        <v>6.6666666666666696</v>
      </c>
      <c r="EI169" s="33">
        <f t="shared" si="252"/>
        <v>92.511711982505858</v>
      </c>
      <c r="EJ169" s="33">
        <f>Gen_Cons_Horario!B6027</f>
        <v>0</v>
      </c>
      <c r="EK169" s="35">
        <f t="shared" si="217"/>
        <v>92.511711982505858</v>
      </c>
      <c r="EL169" s="116">
        <f>IF(AND(EK169&gt;0,EK169*$B$4+ER168&lt;=$B$2*'SFV+BESS'!$I$9,EK169&lt;'SFV+BESS'!$I$7), EK169*$B$4, IF(AND(EK169&gt;0,EK169*$B$4+ER168&gt;$B$2*'SFV+BESS'!$I$9,EK169*$B$4&lt;'SFV+BESS'!$I$7),$B$2*'SFV+BESS'!$I$9-ER168,IF(AND(EK169&gt;0,EK169*$B$4+ER168&gt;$B$2*'SFV+BESS'!$I$9,EK169*$B$4&gt;'SFV+BESS'!$I$7,ER168&lt;$B$2*'SFV+BESS'!$I$9),$B$2*'SFV+BESS'!$I$9-ER168,IF(AND(EK169&gt;0,EK169*$B$4+ER168&lt;=$B$2*'SFV+BESS'!$I$9,EK169&gt;'SFV+BESS'!$I$7),'SFV+BESS'!$I$7,0))))</f>
        <v>0</v>
      </c>
      <c r="EM169" s="27">
        <f>IF(AND(EK169&lt;0,ER168+EK169/$B$5&gt;$H$2,-EK169/'Carga-Descarga Año'!$B$5&lt;'SFV+BESS'!$I$7),EK169/$B$5,IF(AND(EK169&lt;0,ER168+EK169/$B$5&gt;$H$2,-EK169/'Carga-Descarga Año'!$B$5&gt;'SFV+BESS'!$I$7),-'SFV+BESS'!$I$7,IF(AND(EK169&lt;0,ER168+EK169/$B$5&lt;$H$2),-MIN('SFV+BESS'!$I$7,ER168-$H$2),0)))</f>
        <v>0</v>
      </c>
      <c r="EN169" s="33"/>
      <c r="EO169" s="33">
        <f t="shared" si="237"/>
        <v>0</v>
      </c>
      <c r="EP169" s="27">
        <f t="shared" si="205"/>
        <v>0</v>
      </c>
      <c r="EQ169" s="27">
        <f t="shared" si="238"/>
        <v>0</v>
      </c>
      <c r="ER169" s="28">
        <f>IF((ER168+EL169+EM169)&gt;=$B$2*'SFV+BESS'!$I$9, $B$2*'SFV+BESS'!$I$9, (ER168+EL169+EM169))</f>
        <v>173.61249999999998</v>
      </c>
      <c r="ES169" s="110">
        <f t="shared" si="206"/>
        <v>92.511711982505858</v>
      </c>
      <c r="EX169" s="251"/>
      <c r="EY169" s="48">
        <v>6.6666666666666696</v>
      </c>
      <c r="EZ169" s="33">
        <f t="shared" si="253"/>
        <v>104.9734283240988</v>
      </c>
      <c r="FA169" s="33">
        <f>Gen_Cons_Horario!B6747</f>
        <v>0</v>
      </c>
      <c r="FB169" s="35">
        <f t="shared" si="218"/>
        <v>104.9734283240988</v>
      </c>
      <c r="FC169" s="116">
        <f>IF(AND(FB169&gt;0,FB169*$B$4+FI168&lt;=$B$2*'SFV+BESS'!$I$9,FB169&lt;'SFV+BESS'!$I$7), FB169*$B$4, IF(AND(FB169&gt;0,FB169*$B$4+FI168&gt;$B$2*'SFV+BESS'!$I$9,FB169*$B$4&lt;'SFV+BESS'!$I$7),$B$2*'SFV+BESS'!$I$9-FI168,IF(AND(FB169&gt;0,FB169*$B$4+FI168&gt;$B$2*'SFV+BESS'!$I$9,FB169*$B$4&gt;'SFV+BESS'!$I$7,FI168&lt;$B$2*'SFV+BESS'!$I$9),$B$2*'SFV+BESS'!$I$9-FI168,IF(AND(FB169&gt;0,FB169*$B$4+FI168&lt;=$B$2*'SFV+BESS'!$I$9,FB169&gt;'SFV+BESS'!$I$7),'SFV+BESS'!$I$7,0))))</f>
        <v>0</v>
      </c>
      <c r="FD169" s="27">
        <f>IF(AND(FB169&lt;0,FI168+FB169/$B$5&gt;$H$2,-FB169/'Carga-Descarga Año'!$B$5&lt;'SFV+BESS'!$I$7),FB169/$B$5,IF(AND(FB169&lt;0,FI168+FB169/$B$5&gt;$H$2,-FB169/'Carga-Descarga Año'!$B$5&gt;'SFV+BESS'!$I$7),-'SFV+BESS'!$I$7,IF(AND(FB169&lt;0,FI168+FB169/$B$5&lt;$H$2),-MIN('SFV+BESS'!$I$7,FI168-$H$2),0)))</f>
        <v>0</v>
      </c>
      <c r="FE169" s="33"/>
      <c r="FF169" s="33">
        <f t="shared" si="239"/>
        <v>0</v>
      </c>
      <c r="FG169" s="27">
        <f t="shared" si="207"/>
        <v>0</v>
      </c>
      <c r="FH169" s="27">
        <f t="shared" si="240"/>
        <v>0</v>
      </c>
      <c r="FI169" s="28">
        <f>IF((FI168+FC169+FD169)&gt;=$B$2*'SFV+BESS'!$I$9, $B$2*'SFV+BESS'!$I$9, (FI168+FC169+FD169))</f>
        <v>173.61249999999998</v>
      </c>
      <c r="FJ169" s="110">
        <f t="shared" si="208"/>
        <v>104.9734283240988</v>
      </c>
      <c r="FO169" s="251"/>
      <c r="FP169" s="48">
        <v>6.6666666666666696</v>
      </c>
      <c r="FQ169" s="33">
        <f t="shared" si="254"/>
        <v>113.74458205580818</v>
      </c>
      <c r="FR169" s="33">
        <f>Gen_Cons_Horario!B7491</f>
        <v>0</v>
      </c>
      <c r="FS169" s="35">
        <f t="shared" si="219"/>
        <v>113.74458205580818</v>
      </c>
      <c r="FT169" s="116">
        <f>IF(AND(FS169&gt;0,FS169*$B$4+FZ168&lt;=$B$2*'SFV+BESS'!$I$9,FS169&lt;'SFV+BESS'!$I$7), FS169*$B$4, IF(AND(FS169&gt;0,FS169*$B$4+FZ168&gt;$B$2*'SFV+BESS'!$I$9,FS169*$B$4&lt;'SFV+BESS'!$I$7),$B$2*'SFV+BESS'!$I$9-FZ168,IF(AND(FS169&gt;0,FS169*$B$4+FZ168&gt;$B$2*'SFV+BESS'!$I$9,FS169*$B$4&gt;'SFV+BESS'!$I$7,FZ168&lt;$B$2*'SFV+BESS'!$I$9),$B$2*'SFV+BESS'!$I$9-FZ168,IF(AND(FS169&gt;0,FS169*$B$4+FZ168&lt;=$B$2*'SFV+BESS'!$I$9,FS169&gt;'SFV+BESS'!$I$7),'SFV+BESS'!$I$7,0))))</f>
        <v>0</v>
      </c>
      <c r="FU169" s="27">
        <f>IF(AND(FS169&lt;0,FZ168+FS169/$B$5&gt;$H$2,-FS169/'Carga-Descarga Año'!$B$5&lt;'SFV+BESS'!$I$7),FS169/$B$5,IF(AND(FS169&lt;0,FZ168+FS169/$B$5&gt;$H$2,-FS169/'Carga-Descarga Año'!$B$5&gt;'SFV+BESS'!$I$7),-'SFV+BESS'!$I$7,IF(AND(FS169&lt;0,FZ168+FS169/$B$5&lt;$H$2),-MIN('SFV+BESS'!$I$7,FZ168-$H$2),0)))</f>
        <v>0</v>
      </c>
      <c r="FV169" s="33"/>
      <c r="FW169" s="33">
        <f t="shared" si="241"/>
        <v>0</v>
      </c>
      <c r="FX169" s="27">
        <f t="shared" si="209"/>
        <v>0</v>
      </c>
      <c r="FY169" s="27">
        <f t="shared" si="242"/>
        <v>0</v>
      </c>
      <c r="FZ169" s="28">
        <f>IF((FZ168+FT169+FU169)&gt;=$B$2*'SFV+BESS'!$I$9, $B$2*'SFV+BESS'!$I$9, (FZ168+FT169+FU169))</f>
        <v>173.61249999999998</v>
      </c>
      <c r="GA169" s="110">
        <f t="shared" si="210"/>
        <v>113.74458205580818</v>
      </c>
      <c r="GF169" s="251"/>
      <c r="GG169" s="48">
        <v>6.6666666666666696</v>
      </c>
      <c r="GH169" s="33">
        <f t="shared" si="255"/>
        <v>118.10660064846397</v>
      </c>
      <c r="GI169" s="33">
        <f>Gen_Cons_Horario!B8211</f>
        <v>44.742000000000004</v>
      </c>
      <c r="GJ169" s="35">
        <f t="shared" si="225"/>
        <v>73.364600648463963</v>
      </c>
      <c r="GK169" s="116">
        <f>IF(AND(GJ169&gt;0,GJ169*$B$4+GQ168&lt;=$B$2*'SFV+BESS'!$I$9,GJ169&lt;'SFV+BESS'!$I$7), GJ169*$B$4, IF(AND(GJ169&gt;0,GJ169*$B$4+GQ168&gt;$B$2*'SFV+BESS'!$I$9,GJ169*$B$4&lt;'SFV+BESS'!$I$7),$B$2*'SFV+BESS'!$I$9-GQ168,IF(AND(GJ169&gt;0,GJ169*$B$4+GQ168&gt;$B$2*'SFV+BESS'!$I$9,GJ169*$B$4&gt;'SFV+BESS'!$I$7,GQ168&lt;$B$2*'SFV+BESS'!$I$9),$B$2*'SFV+BESS'!$I$9-GQ168,IF(AND(GJ169&gt;0,GJ169*$B$4+GQ168&lt;=$B$2*'SFV+BESS'!$I$9,GJ169&gt;'SFV+BESS'!$I$7),'SFV+BESS'!$I$7,0))))</f>
        <v>0</v>
      </c>
      <c r="GL169" s="27">
        <f>IF(AND(GJ169&lt;0,GQ168+GJ169/$B$5&gt;$H$2,-GJ169/'Carga-Descarga Año'!$B$5&lt;'SFV+BESS'!$I$7),GJ169/$B$5,IF(AND(GJ169&lt;0,GQ168+GJ169/$B$5&gt;$H$2,-GJ169/'Carga-Descarga Año'!$B$5&gt;'SFV+BESS'!$I$7),-'SFV+BESS'!$I$7,IF(AND(GJ169&lt;0,GQ168+GJ169/$B$5&lt;$H$2),-MIN('SFV+BESS'!$I$7,GQ168-$H$2),0)))</f>
        <v>0</v>
      </c>
      <c r="GM169" s="33"/>
      <c r="GN169" s="33">
        <f t="shared" si="243"/>
        <v>44.742000000000004</v>
      </c>
      <c r="GO169" s="27">
        <f t="shared" si="211"/>
        <v>0</v>
      </c>
      <c r="GP169" s="27">
        <f t="shared" si="244"/>
        <v>0</v>
      </c>
      <c r="GQ169" s="28">
        <f>IF((GQ168+GK169+GL169)&gt;=$B$2*'SFV+BESS'!$I$9, $B$2*'SFV+BESS'!$I$9, (GQ168+GK169+GL169))</f>
        <v>173.61249999999998</v>
      </c>
      <c r="GR169" s="110">
        <f t="shared" si="212"/>
        <v>73.364600648463963</v>
      </c>
    </row>
    <row r="170" spans="1:200">
      <c r="A170" s="249"/>
      <c r="B170" s="48">
        <v>6.7083333333333401</v>
      </c>
      <c r="C170" s="38">
        <f t="shared" si="226"/>
        <v>117.3050826702992</v>
      </c>
      <c r="D170" s="2">
        <f>Gen_Cons_Horario!B196</f>
        <v>78.298500000000004</v>
      </c>
      <c r="E170" s="140">
        <f t="shared" si="184"/>
        <v>39.006582670299196</v>
      </c>
      <c r="F170" s="116">
        <f>IF(AND(E170&gt;0,E170*$B$4+L169&lt;=$B$2*'SFV+BESS'!$I$9,E170&lt;'SFV+BESS'!$I$7), E170*$B$4, IF(AND(E170&gt;0,E170*$B$4+L169&gt;$B$2*'SFV+BESS'!$I$9,E170*$B$4&lt;'SFV+BESS'!$I$7),$B$2*'SFV+BESS'!$I$9-L169,IF(AND(E170&gt;0,E170*$B$4+L169&gt;$B$2*'SFV+BESS'!$I$9,E170*$B$4&gt;'SFV+BESS'!$I$7,L169&lt;$B$2*'SFV+BESS'!$I$9),$B$2*'SFV+BESS'!$I$9-L169,IF(AND(E170&gt;0,E170*$B$4+L169&lt;=$B$2*'SFV+BESS'!$I$9,E170&gt;'SFV+BESS'!$I$7),'SFV+BESS'!$I$7,0))))</f>
        <v>0</v>
      </c>
      <c r="G170" s="27">
        <f>IF(AND(E170&lt;0,L169+E170/$B$5&gt;$H$2,-E170/'Carga-Descarga Año'!$B$5&lt;'SFV+BESS'!$I$7),E170/$B$5,IF(AND(E170&lt;0,L169+E170/$B$5&gt;$H$2,-E170/'Carga-Descarga Año'!$B$5&gt;'SFV+BESS'!$I$7),-'SFV+BESS'!$I$7,IF(AND(E170&lt;0,L169+E170/$B$5&lt;$H$2),-MIN('SFV+BESS'!$I$7,L169-$H$2),0)))</f>
        <v>0</v>
      </c>
      <c r="I170" s="38">
        <f t="shared" si="185"/>
        <v>78.298500000000004</v>
      </c>
      <c r="J170" s="27">
        <f t="shared" si="187"/>
        <v>0</v>
      </c>
      <c r="K170" s="27">
        <f t="shared" si="186"/>
        <v>0</v>
      </c>
      <c r="L170" s="28">
        <f>IF((L169+F170+G170)&gt;=$B$2*'SFV+BESS'!$I$9, $B$2*'SFV+BESS'!$I$9, (L169+F170+G170))</f>
        <v>173.61249999999998</v>
      </c>
      <c r="M170" s="110">
        <f t="shared" si="188"/>
        <v>39.006582670299196</v>
      </c>
      <c r="R170" s="251"/>
      <c r="S170" s="48">
        <v>6.7083333333333401</v>
      </c>
      <c r="T170" s="2">
        <f t="shared" si="245"/>
        <v>120.92026859992137</v>
      </c>
      <c r="U170" s="2">
        <f>Gen_Cons_Horario!B940</f>
        <v>63.384500000000003</v>
      </c>
      <c r="V170" s="35">
        <f t="shared" si="220"/>
        <v>57.535768599921369</v>
      </c>
      <c r="W170" s="116">
        <f>IF(AND(V170&gt;0,V170*$B$4+AC169&lt;=$B$2*'SFV+BESS'!$I$9,V170&lt;'SFV+BESS'!$I$7), V170*$B$4, IF(AND(V170&gt;0,V170*$B$4+AC169&gt;$B$2*'SFV+BESS'!$I$9,V170*$B$4&lt;'SFV+BESS'!$I$7),$B$2*'SFV+BESS'!$I$9-AC169,IF(AND(V170&gt;0,V170*$B$4+AC169&gt;$B$2*'SFV+BESS'!$I$9,V170*$B$4&gt;'SFV+BESS'!$I$7,AC169&lt;$B$2*'SFV+BESS'!$I$9),$B$2*'SFV+BESS'!$I$9-AC169,IF(AND(V170&gt;0,V170*$B$4+AC169&lt;=$B$2*'SFV+BESS'!$I$9,V170&gt;'SFV+BESS'!$I$7),'SFV+BESS'!$I$7,0))))</f>
        <v>0</v>
      </c>
      <c r="X170" s="27">
        <f>IF(AND(V170&lt;0,AC169+V170/$B$5&gt;$H$2,-V170/'Carga-Descarga Año'!$B$5&lt;'SFV+BESS'!$I$7),V170/$B$5,IF(AND(V170&lt;0,AC169+V170/$B$5&gt;$H$2,-V170/'Carga-Descarga Año'!$B$5&gt;'SFV+BESS'!$I$7),-'SFV+BESS'!$I$7,IF(AND(V170&lt;0,AC169+V170/$B$5&lt;$H$2),-MIN('SFV+BESS'!$I$7,AC169-$H$2),0)))</f>
        <v>0</v>
      </c>
      <c r="Z170" s="33">
        <f t="shared" si="214"/>
        <v>63.384500000000003</v>
      </c>
      <c r="AA170" s="27">
        <f t="shared" si="189"/>
        <v>0</v>
      </c>
      <c r="AB170" s="27">
        <f t="shared" si="213"/>
        <v>0</v>
      </c>
      <c r="AC170" s="28">
        <f>IF((AC169+W170+X170)&gt;=$B$2*'SFV+BESS'!$I$9, $B$2*'SFV+BESS'!$I$9, (AC169+W170+X170))</f>
        <v>173.61249999999998</v>
      </c>
      <c r="AD170" s="110">
        <f t="shared" si="190"/>
        <v>57.535768599921369</v>
      </c>
      <c r="AI170" s="251"/>
      <c r="AJ170" s="48">
        <v>6.7083333333333401</v>
      </c>
      <c r="AK170" s="52">
        <f t="shared" si="246"/>
        <v>116.13046110988708</v>
      </c>
      <c r="AL170" s="33">
        <f>Gen_Cons_Horario!B1612</f>
        <v>59.656000000000006</v>
      </c>
      <c r="AM170" s="35">
        <f t="shared" si="221"/>
        <v>56.474461109887073</v>
      </c>
      <c r="AN170" s="116">
        <f>IF(AND(AM170&gt;0,AM170*$B$4+AT169&lt;=$B$2*'SFV+BESS'!$I$9,AM170&lt;'SFV+BESS'!$I$7), AM170*$B$4, IF(AND(AM170&gt;0,AM170*$B$4+AT169&gt;$B$2*'SFV+BESS'!$I$9,AM170*$B$4&lt;'SFV+BESS'!$I$7),$B$2*'SFV+BESS'!$I$9-AT169,IF(AND(AM170&gt;0,AM170*$B$4+AT169&gt;$B$2*'SFV+BESS'!$I$9,AM170*$B$4&gt;'SFV+BESS'!$I$7,AT169&lt;$B$2*'SFV+BESS'!$I$9),$B$2*'SFV+BESS'!$I$9-AT169,IF(AND(AM170&gt;0,AM170*$B$4+AT169&lt;=$B$2*'SFV+BESS'!$I$9,AM170&gt;'SFV+BESS'!$I$7),'SFV+BESS'!$I$7,0))))</f>
        <v>0</v>
      </c>
      <c r="AO170" s="27">
        <f>IF(AND(AM170&lt;0,AT169+AM170/$B$5&gt;$H$2,-AM170/'Carga-Descarga Año'!$B$5&lt;'SFV+BESS'!$I$7),AM170/$B$5,IF(AND(AM170&lt;0,AT169+AM170/$B$5&gt;$H$2,-AM170/'Carga-Descarga Año'!$B$5&gt;'SFV+BESS'!$I$7),-'SFV+BESS'!$I$7,IF(AND(AM170&lt;0,AT169+AM170/$B$5&lt;$H$2),-MIN('SFV+BESS'!$I$7,AT169-$H$2),0)))</f>
        <v>0</v>
      </c>
      <c r="AP170" s="33"/>
      <c r="AQ170" s="33">
        <f t="shared" si="227"/>
        <v>59.656000000000006</v>
      </c>
      <c r="AR170" s="27">
        <f t="shared" si="191"/>
        <v>0</v>
      </c>
      <c r="AS170" s="27">
        <f t="shared" si="228"/>
        <v>0</v>
      </c>
      <c r="AT170" s="28">
        <f>IF((AT169+AN170+AO170)&gt;=$B$2*'SFV+BESS'!$I$9, $B$2*'SFV+BESS'!$I$9, (AT169+AN170+AO170))</f>
        <v>173.61249999999998</v>
      </c>
      <c r="AU170" s="110">
        <f t="shared" si="192"/>
        <v>56.474461109887073</v>
      </c>
      <c r="AZ170" s="251"/>
      <c r="BA170" s="48">
        <v>6.7083333333333401</v>
      </c>
      <c r="BB170" s="33">
        <f t="shared" si="247"/>
        <v>96.73076740236607</v>
      </c>
      <c r="BC170" s="33">
        <f>Gen_Cons_Horario!B2356</f>
        <v>0</v>
      </c>
      <c r="BD170" s="35">
        <f t="shared" si="222"/>
        <v>96.73076740236607</v>
      </c>
      <c r="BE170" s="116">
        <f>IF(AND(BD170&gt;0,BD170*$B$4+BK169&lt;=$B$2*'SFV+BESS'!$I$9,BD170&lt;'SFV+BESS'!$I$7), BD170*$B$4, IF(AND(BD170&gt;0,BD170*$B$4+BK169&gt;$B$2*'SFV+BESS'!$I$9,BD170*$B$4&lt;'SFV+BESS'!$I$7),$B$2*'SFV+BESS'!$I$9-BK169,IF(AND(BD170&gt;0,BD170*$B$4+BK169&gt;$B$2*'SFV+BESS'!$I$9,BD170*$B$4&gt;'SFV+BESS'!$I$7,BK169&lt;$B$2*'SFV+BESS'!$I$9),$B$2*'SFV+BESS'!$I$9-BK169,IF(AND(BD170&gt;0,BD170*$B$4+BK169&lt;=$B$2*'SFV+BESS'!$I$9,BD170&gt;'SFV+BESS'!$I$7),'SFV+BESS'!$I$7,0))))</f>
        <v>0</v>
      </c>
      <c r="BF170" s="27">
        <f>IF(AND(BD170&lt;0,BK169+BD170/$B$5&gt;$H$2,-BD170/'Carga-Descarga Año'!$B$5&lt;'SFV+BESS'!$I$7),BD170/$B$5,IF(AND(BD170&lt;0,BK169+BD170/$B$5&gt;$H$2,-BD170/'Carga-Descarga Año'!$B$5&gt;'SFV+BESS'!$I$7),-'SFV+BESS'!$I$7,IF(AND(BD170&lt;0,BK169+BD170/$B$5&lt;$H$2),-MIN('SFV+BESS'!$I$7,BK169-$H$2),0)))</f>
        <v>0</v>
      </c>
      <c r="BG170" s="33"/>
      <c r="BH170" s="33">
        <f t="shared" si="229"/>
        <v>0</v>
      </c>
      <c r="BI170" s="27">
        <f t="shared" si="193"/>
        <v>0</v>
      </c>
      <c r="BJ170" s="27">
        <f t="shared" si="230"/>
        <v>0</v>
      </c>
      <c r="BK170" s="28">
        <f>IF((BK169+BE170+BF170)&gt;=$B$2*'SFV+BESS'!$I$9, $B$2*'SFV+BESS'!$I$9, (BK169+BE170+BF170))</f>
        <v>173.61249999999998</v>
      </c>
      <c r="BL170" s="110">
        <f t="shared" si="194"/>
        <v>96.73076740236607</v>
      </c>
      <c r="BQ170" s="251"/>
      <c r="BR170" s="48">
        <v>6.7083333333333401</v>
      </c>
      <c r="BS170" s="33">
        <f t="shared" si="248"/>
        <v>70.967481883743332</v>
      </c>
      <c r="BT170" s="33">
        <f>Gen_Cons_Horario!B3076</f>
        <v>0</v>
      </c>
      <c r="BU170" s="35">
        <f t="shared" si="223"/>
        <v>70.967481883743332</v>
      </c>
      <c r="BV170" s="116">
        <f>IF(AND(BU170&gt;0,BU170*$B$4+CB169&lt;=$B$2*'SFV+BESS'!$I$9,BU170&lt;'SFV+BESS'!$I$7), BU170*$B$4, IF(AND(BU170&gt;0,BU170*$B$4+CB169&gt;$B$2*'SFV+BESS'!$I$9,BU170*$B$4&lt;'SFV+BESS'!$I$7),$B$2*'SFV+BESS'!$I$9-CB169,IF(AND(BU170&gt;0,BU170*$B$4+CB169&gt;$B$2*'SFV+BESS'!$I$9,BU170*$B$4&gt;'SFV+BESS'!$I$7,CB169&lt;$B$2*'SFV+BESS'!$I$9),$B$2*'SFV+BESS'!$I$9-CB169,IF(AND(BU170&gt;0,BU170*$B$4+CB169&lt;=$B$2*'SFV+BESS'!$I$9,BU170&gt;'SFV+BESS'!$I$7),'SFV+BESS'!$I$7,0))))</f>
        <v>0</v>
      </c>
      <c r="BW170" s="27">
        <f>IF(AND(BU170&lt;0,CB169+BU170/$B$5&gt;$H$2,-BU170/'Carga-Descarga Año'!$B$5&lt;'SFV+BESS'!$I$7),BU170/$B$5,IF(AND(BU170&lt;0,CB169+BU170/$B$5&gt;$H$2,-BU170/'Carga-Descarga Año'!$B$5&gt;'SFV+BESS'!$I$7),-'SFV+BESS'!$I$7,IF(AND(BU170&lt;0,CB169+BU170/$B$5&lt;$H$2),-MIN('SFV+BESS'!$I$7,CB169-$H$2),0)))</f>
        <v>0</v>
      </c>
      <c r="BX170" s="33"/>
      <c r="BY170" s="33">
        <f t="shared" si="231"/>
        <v>0</v>
      </c>
      <c r="BZ170" s="27">
        <f t="shared" si="195"/>
        <v>0</v>
      </c>
      <c r="CA170" s="27">
        <f t="shared" si="196"/>
        <v>0</v>
      </c>
      <c r="CB170" s="28">
        <f>IF((CB169+BV170+BW170)&gt;=$B$2*'SFV+BESS'!$I$9, $B$2*'SFV+BESS'!$I$9, (CB169+BV170+BW170))</f>
        <v>173.61249999999998</v>
      </c>
      <c r="CC170" s="110">
        <f t="shared" si="197"/>
        <v>70.967481883743332</v>
      </c>
      <c r="CH170" s="251"/>
      <c r="CI170" s="48">
        <v>6.7083333333333401</v>
      </c>
      <c r="CJ170" s="33">
        <f t="shared" si="249"/>
        <v>62.088720438246632</v>
      </c>
      <c r="CK170" s="33">
        <f>Gen_Cons_Horario!B3820</f>
        <v>0</v>
      </c>
      <c r="CL170" s="35">
        <f t="shared" si="224"/>
        <v>62.088720438246632</v>
      </c>
      <c r="CM170" s="116">
        <f>IF(AND(CL170&gt;0,CL170*$B$4+CS169&lt;=$B$2*'SFV+BESS'!$I$9,CL170&lt;'SFV+BESS'!$I$7), CL170*$B$4, IF(AND(CL170&gt;0,CL170*$B$4+CS169&gt;$B$2*'SFV+BESS'!$I$9,CL170*$B$4&lt;'SFV+BESS'!$I$7),$B$2*'SFV+BESS'!$I$9-CS169,IF(AND(CL170&gt;0,CL170*$B$4+CS169&gt;$B$2*'SFV+BESS'!$I$9,CL170*$B$4&gt;'SFV+BESS'!$I$7,CS169&lt;$B$2*'SFV+BESS'!$I$9),$B$2*'SFV+BESS'!$I$9-CS169,IF(AND(CL170&gt;0,CL170*$B$4+CS169&lt;=$B$2*'SFV+BESS'!$I$9,CL170&gt;'SFV+BESS'!$I$7),'SFV+BESS'!$I$7,0))))</f>
        <v>0</v>
      </c>
      <c r="CN170" s="27">
        <f>IF(AND(CL170&lt;0,CS169+CL170/$B$5&gt;$H$2,-CL170/'Carga-Descarga Año'!$B$5&lt;'SFV+BESS'!$I$7),CL170/$B$5,IF(AND(CL170&lt;0,CS169+CL170/$B$5&gt;$H$2,-CL170/'Carga-Descarga Año'!$B$5&gt;'SFV+BESS'!$I$7),-'SFV+BESS'!$I$7,IF(AND(CL170&lt;0,CS169+CL170/$B$5&lt;$H$2),-MIN('SFV+BESS'!$I$7,CS169-$H$2),0)))</f>
        <v>0</v>
      </c>
      <c r="CO170" s="33"/>
      <c r="CP170" s="33">
        <f t="shared" si="232"/>
        <v>0</v>
      </c>
      <c r="CQ170" s="27">
        <f t="shared" si="198"/>
        <v>0</v>
      </c>
      <c r="CR170" s="27">
        <f t="shared" si="233"/>
        <v>0</v>
      </c>
      <c r="CS170" s="28">
        <f>IF((CS169+CM170+CN170)&gt;=$B$2*'SFV+BESS'!$I$9, $B$2*'SFV+BESS'!$I$9, (CS169+CM170+CN170))</f>
        <v>173.61249999999998</v>
      </c>
      <c r="CT170" s="110">
        <f t="shared" si="199"/>
        <v>62.088720438246632</v>
      </c>
      <c r="CY170" s="251"/>
      <c r="CZ170" s="48">
        <v>6.7083333333333401</v>
      </c>
      <c r="DA170" s="33">
        <f t="shared" si="250"/>
        <v>71.722136617902081</v>
      </c>
      <c r="DB170" s="33">
        <f>Gen_Cons_Horario!B4540</f>
        <v>0</v>
      </c>
      <c r="DC170" s="35">
        <f t="shared" si="215"/>
        <v>71.722136617902081</v>
      </c>
      <c r="DD170" s="116">
        <f>IF(AND(DC170&gt;0,DC170*$B$4+DJ169&lt;=$B$2*'SFV+BESS'!$I$9,DC170&lt;'SFV+BESS'!$I$7), DC170*$B$4, IF(AND(DC170&gt;0,DC170*$B$4+DJ169&gt;$B$2*'SFV+BESS'!$I$9,DC170*$B$4&lt;'SFV+BESS'!$I$7),$B$2*'SFV+BESS'!$I$9-DJ169,IF(AND(DC170&gt;0,DC170*$B$4+DJ169&gt;$B$2*'SFV+BESS'!$I$9,DC170*$B$4&gt;'SFV+BESS'!$I$7,DJ169&lt;$B$2*'SFV+BESS'!$I$9),$B$2*'SFV+BESS'!$I$9-DJ169,IF(AND(DC170&gt;0,DC170*$B$4+DJ169&lt;=$B$2*'SFV+BESS'!$I$9,DC170&gt;'SFV+BESS'!$I$7),'SFV+BESS'!$I$7,0))))</f>
        <v>0</v>
      </c>
      <c r="DE170" s="27">
        <f>IF(AND(DC170&lt;0,DJ169+DC170/$B$5&gt;$H$2,-DC170/'Carga-Descarga Año'!$B$5&lt;'SFV+BESS'!$I$7),DC170/$B$5,IF(AND(DC170&lt;0,DJ169+DC170/$B$5&gt;$H$2,-DC170/'Carga-Descarga Año'!$B$5&gt;'SFV+BESS'!$I$7),-'SFV+BESS'!$I$7,IF(AND(DC170&lt;0,DJ169+DC170/$B$5&lt;$H$2),-MIN('SFV+BESS'!$I$7,DJ169-$H$2),0)))</f>
        <v>0</v>
      </c>
      <c r="DF170" s="33"/>
      <c r="DG170" s="33">
        <f t="shared" si="234"/>
        <v>0</v>
      </c>
      <c r="DH170" s="27">
        <f t="shared" si="200"/>
        <v>0</v>
      </c>
      <c r="DI170" s="27">
        <f t="shared" si="201"/>
        <v>0</v>
      </c>
      <c r="DJ170" s="28">
        <f>IF((DJ169+DD170+DE170)&gt;=$B$2*'SFV+BESS'!$I$9, $B$2*'SFV+BESS'!$I$9, (DJ169+DD170+DE170))</f>
        <v>173.61249999999998</v>
      </c>
      <c r="DK170" s="110">
        <f t="shared" si="202"/>
        <v>71.722136617902081</v>
      </c>
      <c r="DP170" s="251"/>
      <c r="DQ170" s="48">
        <v>6.7083333333333401</v>
      </c>
      <c r="DR170" s="33">
        <f t="shared" si="251"/>
        <v>72.15539147323075</v>
      </c>
      <c r="DS170" s="33">
        <f>Gen_Cons_Horario!B5284</f>
        <v>0</v>
      </c>
      <c r="DT170" s="35">
        <f t="shared" si="216"/>
        <v>72.15539147323075</v>
      </c>
      <c r="DU170" s="116">
        <f>IF(AND(DT170&gt;0,DT170*$B$4+EA169&lt;=$B$2*'SFV+BESS'!$I$9,DT170&lt;'SFV+BESS'!$I$7), DT170*$B$4, IF(AND(DT170&gt;0,DT170*$B$4+EA169&gt;$B$2*'SFV+BESS'!$I$9,DT170*$B$4&lt;'SFV+BESS'!$I$7),$B$2*'SFV+BESS'!$I$9-EA169,IF(AND(DT170&gt;0,DT170*$B$4+EA169&gt;$B$2*'SFV+BESS'!$I$9,DT170*$B$4&gt;'SFV+BESS'!$I$7,EA169&lt;$B$2*'SFV+BESS'!$I$9),$B$2*'SFV+BESS'!$I$9-EA169,IF(AND(DT170&gt;0,DT170*$B$4+EA169&lt;=$B$2*'SFV+BESS'!$I$9,DT170&gt;'SFV+BESS'!$I$7),'SFV+BESS'!$I$7,0))))</f>
        <v>0</v>
      </c>
      <c r="DV170" s="27">
        <f>IF(AND(DT170&lt;0,EA169+DT170/$B$5&gt;$H$2,-DT170/'Carga-Descarga Año'!$B$5&lt;'SFV+BESS'!$I$7),DT170/$B$5,IF(AND(DT170&lt;0,EA169+DT170/$B$5&gt;$H$2,-DT170/'Carga-Descarga Año'!$B$5&gt;'SFV+BESS'!$I$7),-'SFV+BESS'!$I$7,IF(AND(DT170&lt;0,EA169+DT170/$B$5&lt;$H$2),-MIN('SFV+BESS'!$I$7,EA169-$H$2),0)))</f>
        <v>0</v>
      </c>
      <c r="DW170" s="33"/>
      <c r="DX170" s="33">
        <f t="shared" si="235"/>
        <v>0</v>
      </c>
      <c r="DY170" s="27">
        <f t="shared" si="203"/>
        <v>0</v>
      </c>
      <c r="DZ170" s="27">
        <f t="shared" si="236"/>
        <v>0</v>
      </c>
      <c r="EA170" s="28">
        <f>IF((EA169+DU170+DV170)&gt;=$B$2*'SFV+BESS'!$I$9, $B$2*'SFV+BESS'!$I$9, (EA169+DU170+DV170))</f>
        <v>173.61249999999998</v>
      </c>
      <c r="EB170" s="110">
        <f t="shared" si="204"/>
        <v>72.15539147323075</v>
      </c>
      <c r="EG170" s="251"/>
      <c r="EH170" s="48">
        <v>6.7083333333333401</v>
      </c>
      <c r="EI170" s="33">
        <f t="shared" si="252"/>
        <v>82.031082302570567</v>
      </c>
      <c r="EJ170" s="33">
        <f>Gen_Cons_Horario!B6028</f>
        <v>0</v>
      </c>
      <c r="EK170" s="35">
        <f t="shared" si="217"/>
        <v>82.031082302570567</v>
      </c>
      <c r="EL170" s="116">
        <f>IF(AND(EK170&gt;0,EK170*$B$4+ER169&lt;=$B$2*'SFV+BESS'!$I$9,EK170&lt;'SFV+BESS'!$I$7), EK170*$B$4, IF(AND(EK170&gt;0,EK170*$B$4+ER169&gt;$B$2*'SFV+BESS'!$I$9,EK170*$B$4&lt;'SFV+BESS'!$I$7),$B$2*'SFV+BESS'!$I$9-ER169,IF(AND(EK170&gt;0,EK170*$B$4+ER169&gt;$B$2*'SFV+BESS'!$I$9,EK170*$B$4&gt;'SFV+BESS'!$I$7,ER169&lt;$B$2*'SFV+BESS'!$I$9),$B$2*'SFV+BESS'!$I$9-ER169,IF(AND(EK170&gt;0,EK170*$B$4+ER169&lt;=$B$2*'SFV+BESS'!$I$9,EK170&gt;'SFV+BESS'!$I$7),'SFV+BESS'!$I$7,0))))</f>
        <v>0</v>
      </c>
      <c r="EM170" s="27">
        <f>IF(AND(EK170&lt;0,ER169+EK170/$B$5&gt;$H$2,-EK170/'Carga-Descarga Año'!$B$5&lt;'SFV+BESS'!$I$7),EK170/$B$5,IF(AND(EK170&lt;0,ER169+EK170/$B$5&gt;$H$2,-EK170/'Carga-Descarga Año'!$B$5&gt;'SFV+BESS'!$I$7),-'SFV+BESS'!$I$7,IF(AND(EK170&lt;0,ER169+EK170/$B$5&lt;$H$2),-MIN('SFV+BESS'!$I$7,ER169-$H$2),0)))</f>
        <v>0</v>
      </c>
      <c r="EN170" s="33"/>
      <c r="EO170" s="33">
        <f t="shared" si="237"/>
        <v>0</v>
      </c>
      <c r="EP170" s="27">
        <f t="shared" si="205"/>
        <v>0</v>
      </c>
      <c r="EQ170" s="27">
        <f t="shared" si="238"/>
        <v>0</v>
      </c>
      <c r="ER170" s="28">
        <f>IF((ER169+EL170+EM170)&gt;=$B$2*'SFV+BESS'!$I$9, $B$2*'SFV+BESS'!$I$9, (ER169+EL170+EM170))</f>
        <v>173.61249999999998</v>
      </c>
      <c r="ES170" s="110">
        <f t="shared" si="206"/>
        <v>82.031082302570567</v>
      </c>
      <c r="EX170" s="251"/>
      <c r="EY170" s="48">
        <v>6.7083333333333401</v>
      </c>
      <c r="EZ170" s="33">
        <f t="shared" si="253"/>
        <v>93.140060040291317</v>
      </c>
      <c r="FA170" s="33">
        <f>Gen_Cons_Horario!B6748</f>
        <v>0</v>
      </c>
      <c r="FB170" s="35">
        <f t="shared" si="218"/>
        <v>93.140060040291317</v>
      </c>
      <c r="FC170" s="116">
        <f>IF(AND(FB170&gt;0,FB170*$B$4+FI169&lt;=$B$2*'SFV+BESS'!$I$9,FB170&lt;'SFV+BESS'!$I$7), FB170*$B$4, IF(AND(FB170&gt;0,FB170*$B$4+FI169&gt;$B$2*'SFV+BESS'!$I$9,FB170*$B$4&lt;'SFV+BESS'!$I$7),$B$2*'SFV+BESS'!$I$9-FI169,IF(AND(FB170&gt;0,FB170*$B$4+FI169&gt;$B$2*'SFV+BESS'!$I$9,FB170*$B$4&gt;'SFV+BESS'!$I$7,FI169&lt;$B$2*'SFV+BESS'!$I$9),$B$2*'SFV+BESS'!$I$9-FI169,IF(AND(FB170&gt;0,FB170*$B$4+FI169&lt;=$B$2*'SFV+BESS'!$I$9,FB170&gt;'SFV+BESS'!$I$7),'SFV+BESS'!$I$7,0))))</f>
        <v>0</v>
      </c>
      <c r="FD170" s="27">
        <f>IF(AND(FB170&lt;0,FI169+FB170/$B$5&gt;$H$2,-FB170/'Carga-Descarga Año'!$B$5&lt;'SFV+BESS'!$I$7),FB170/$B$5,IF(AND(FB170&lt;0,FI169+FB170/$B$5&gt;$H$2,-FB170/'Carga-Descarga Año'!$B$5&gt;'SFV+BESS'!$I$7),-'SFV+BESS'!$I$7,IF(AND(FB170&lt;0,FI169+FB170/$B$5&lt;$H$2),-MIN('SFV+BESS'!$I$7,FI169-$H$2),0)))</f>
        <v>0</v>
      </c>
      <c r="FE170" s="33"/>
      <c r="FF170" s="33">
        <f t="shared" si="239"/>
        <v>0</v>
      </c>
      <c r="FG170" s="27">
        <f t="shared" si="207"/>
        <v>0</v>
      </c>
      <c r="FH170" s="27">
        <f t="shared" si="240"/>
        <v>0</v>
      </c>
      <c r="FI170" s="28">
        <f>IF((FI169+FC170+FD170)&gt;=$B$2*'SFV+BESS'!$I$9, $B$2*'SFV+BESS'!$I$9, (FI169+FC170+FD170))</f>
        <v>173.61249999999998</v>
      </c>
      <c r="FJ170" s="110">
        <f t="shared" si="208"/>
        <v>93.140060040291317</v>
      </c>
      <c r="FO170" s="251"/>
      <c r="FP170" s="48">
        <v>6.7083333333333401</v>
      </c>
      <c r="FQ170" s="33">
        <f t="shared" si="254"/>
        <v>106.09652002916586</v>
      </c>
      <c r="FR170" s="33">
        <f>Gen_Cons_Horario!B7492</f>
        <v>0</v>
      </c>
      <c r="FS170" s="35">
        <f t="shared" si="219"/>
        <v>106.09652002916586</v>
      </c>
      <c r="FT170" s="116">
        <f>IF(AND(FS170&gt;0,FS170*$B$4+FZ169&lt;=$B$2*'SFV+BESS'!$I$9,FS170&lt;'SFV+BESS'!$I$7), FS170*$B$4, IF(AND(FS170&gt;0,FS170*$B$4+FZ169&gt;$B$2*'SFV+BESS'!$I$9,FS170*$B$4&lt;'SFV+BESS'!$I$7),$B$2*'SFV+BESS'!$I$9-FZ169,IF(AND(FS170&gt;0,FS170*$B$4+FZ169&gt;$B$2*'SFV+BESS'!$I$9,FS170*$B$4&gt;'SFV+BESS'!$I$7,FZ169&lt;$B$2*'SFV+BESS'!$I$9),$B$2*'SFV+BESS'!$I$9-FZ169,IF(AND(FS170&gt;0,FS170*$B$4+FZ169&lt;=$B$2*'SFV+BESS'!$I$9,FS170&gt;'SFV+BESS'!$I$7),'SFV+BESS'!$I$7,0))))</f>
        <v>0</v>
      </c>
      <c r="FU170" s="27">
        <f>IF(AND(FS170&lt;0,FZ169+FS170/$B$5&gt;$H$2,-FS170/'Carga-Descarga Año'!$B$5&lt;'SFV+BESS'!$I$7),FS170/$B$5,IF(AND(FS170&lt;0,FZ169+FS170/$B$5&gt;$H$2,-FS170/'Carga-Descarga Año'!$B$5&gt;'SFV+BESS'!$I$7),-'SFV+BESS'!$I$7,IF(AND(FS170&lt;0,FZ169+FS170/$B$5&lt;$H$2),-MIN('SFV+BESS'!$I$7,FZ169-$H$2),0)))</f>
        <v>0</v>
      </c>
      <c r="FV170" s="33"/>
      <c r="FW170" s="33">
        <f t="shared" si="241"/>
        <v>0</v>
      </c>
      <c r="FX170" s="27">
        <f t="shared" si="209"/>
        <v>0</v>
      </c>
      <c r="FY170" s="27">
        <f t="shared" si="242"/>
        <v>0</v>
      </c>
      <c r="FZ170" s="28">
        <f>IF((FZ169+FT170+FU170)&gt;=$B$2*'SFV+BESS'!$I$9, $B$2*'SFV+BESS'!$I$9, (FZ169+FT170+FU170))</f>
        <v>173.61249999999998</v>
      </c>
      <c r="GA170" s="110">
        <f t="shared" si="210"/>
        <v>106.09652002916586</v>
      </c>
      <c r="GF170" s="251"/>
      <c r="GG170" s="48">
        <v>6.7083333333333401</v>
      </c>
      <c r="GH170" s="33">
        <f t="shared" si="255"/>
        <v>108.86347538032331</v>
      </c>
      <c r="GI170" s="33">
        <f>Gen_Cons_Horario!B8212</f>
        <v>44.742000000000004</v>
      </c>
      <c r="GJ170" s="35">
        <f t="shared" si="225"/>
        <v>64.121475380323304</v>
      </c>
      <c r="GK170" s="116">
        <f>IF(AND(GJ170&gt;0,GJ170*$B$4+GQ169&lt;=$B$2*'SFV+BESS'!$I$9,GJ170&lt;'SFV+BESS'!$I$7), GJ170*$B$4, IF(AND(GJ170&gt;0,GJ170*$B$4+GQ169&gt;$B$2*'SFV+BESS'!$I$9,GJ170*$B$4&lt;'SFV+BESS'!$I$7),$B$2*'SFV+BESS'!$I$9-GQ169,IF(AND(GJ170&gt;0,GJ170*$B$4+GQ169&gt;$B$2*'SFV+BESS'!$I$9,GJ170*$B$4&gt;'SFV+BESS'!$I$7,GQ169&lt;$B$2*'SFV+BESS'!$I$9),$B$2*'SFV+BESS'!$I$9-GQ169,IF(AND(GJ170&gt;0,GJ170*$B$4+GQ169&lt;=$B$2*'SFV+BESS'!$I$9,GJ170&gt;'SFV+BESS'!$I$7),'SFV+BESS'!$I$7,0))))</f>
        <v>0</v>
      </c>
      <c r="GL170" s="27">
        <f>IF(AND(GJ170&lt;0,GQ169+GJ170/$B$5&gt;$H$2,-GJ170/'Carga-Descarga Año'!$B$5&lt;'SFV+BESS'!$I$7),GJ170/$B$5,IF(AND(GJ170&lt;0,GQ169+GJ170/$B$5&gt;$H$2,-GJ170/'Carga-Descarga Año'!$B$5&gt;'SFV+BESS'!$I$7),-'SFV+BESS'!$I$7,IF(AND(GJ170&lt;0,GQ169+GJ170/$B$5&lt;$H$2),-MIN('SFV+BESS'!$I$7,GQ169-$H$2),0)))</f>
        <v>0</v>
      </c>
      <c r="GM170" s="33"/>
      <c r="GN170" s="33">
        <f t="shared" si="243"/>
        <v>44.742000000000004</v>
      </c>
      <c r="GO170" s="27">
        <f t="shared" si="211"/>
        <v>0</v>
      </c>
      <c r="GP170" s="27">
        <f t="shared" si="244"/>
        <v>0</v>
      </c>
      <c r="GQ170" s="28">
        <f>IF((GQ169+GK170+GL170)&gt;=$B$2*'SFV+BESS'!$I$9, $B$2*'SFV+BESS'!$I$9, (GQ169+GK170+GL170))</f>
        <v>173.61249999999998</v>
      </c>
      <c r="GR170" s="110">
        <f t="shared" si="212"/>
        <v>64.121475380323304</v>
      </c>
    </row>
    <row r="171" spans="1:200">
      <c r="A171" s="249"/>
      <c r="B171" s="48">
        <v>6.7500000000000098</v>
      </c>
      <c r="C171" s="38">
        <f t="shared" si="226"/>
        <v>102.86987171993853</v>
      </c>
      <c r="D171" s="2">
        <f>Gen_Cons_Horario!B197</f>
        <v>59.656000000000006</v>
      </c>
      <c r="E171" s="140">
        <f t="shared" si="184"/>
        <v>43.213871719938524</v>
      </c>
      <c r="F171" s="116">
        <f>IF(AND(E171&gt;0,E171*$B$4+L170&lt;=$B$2*'SFV+BESS'!$I$9,E171&lt;'SFV+BESS'!$I$7), E171*$B$4, IF(AND(E171&gt;0,E171*$B$4+L170&gt;$B$2*'SFV+BESS'!$I$9,E171*$B$4&lt;'SFV+BESS'!$I$7),$B$2*'SFV+BESS'!$I$9-L170,IF(AND(E171&gt;0,E171*$B$4+L170&gt;$B$2*'SFV+BESS'!$I$9,E171*$B$4&gt;'SFV+BESS'!$I$7,L170&lt;$B$2*'SFV+BESS'!$I$9),$B$2*'SFV+BESS'!$I$9-L170,IF(AND(E171&gt;0,E171*$B$4+L170&lt;=$B$2*'SFV+BESS'!$I$9,E171&gt;'SFV+BESS'!$I$7),'SFV+BESS'!$I$7,0))))</f>
        <v>0</v>
      </c>
      <c r="G171" s="27">
        <f>IF(AND(E171&lt;0,L170+E171/$B$5&gt;$H$2,-E171/'Carga-Descarga Año'!$B$5&lt;'SFV+BESS'!$I$7),E171/$B$5,IF(AND(E171&lt;0,L170+E171/$B$5&gt;$H$2,-E171/'Carga-Descarga Año'!$B$5&gt;'SFV+BESS'!$I$7),-'SFV+BESS'!$I$7,IF(AND(E171&lt;0,L170+E171/$B$5&lt;$H$2),-MIN('SFV+BESS'!$I$7,L170-$H$2),0)))</f>
        <v>0</v>
      </c>
      <c r="I171" s="38">
        <f t="shared" si="185"/>
        <v>59.656000000000006</v>
      </c>
      <c r="J171" s="27">
        <f t="shared" si="187"/>
        <v>0</v>
      </c>
      <c r="K171" s="27">
        <f t="shared" si="186"/>
        <v>0</v>
      </c>
      <c r="L171" s="28">
        <f>IF((L170+F171+G171)&gt;=$B$2*'SFV+BESS'!$I$9, $B$2*'SFV+BESS'!$I$9, (L170+F171+G171))</f>
        <v>173.61249999999998</v>
      </c>
      <c r="M171" s="110">
        <f t="shared" si="188"/>
        <v>43.213871719938524</v>
      </c>
      <c r="R171" s="251"/>
      <c r="S171" s="48">
        <v>6.7500000000000098</v>
      </c>
      <c r="T171" s="2">
        <f t="shared" si="245"/>
        <v>103.90307247760497</v>
      </c>
      <c r="U171" s="2">
        <f>Gen_Cons_Horario!B941</f>
        <v>44.742000000000004</v>
      </c>
      <c r="V171" s="35">
        <f t="shared" si="220"/>
        <v>59.161072477604961</v>
      </c>
      <c r="W171" s="116">
        <f>IF(AND(V171&gt;0,V171*$B$4+AC170&lt;=$B$2*'SFV+BESS'!$I$9,V171&lt;'SFV+BESS'!$I$7), V171*$B$4, IF(AND(V171&gt;0,V171*$B$4+AC170&gt;$B$2*'SFV+BESS'!$I$9,V171*$B$4&lt;'SFV+BESS'!$I$7),$B$2*'SFV+BESS'!$I$9-AC170,IF(AND(V171&gt;0,V171*$B$4+AC170&gt;$B$2*'SFV+BESS'!$I$9,V171*$B$4&gt;'SFV+BESS'!$I$7,AC170&lt;$B$2*'SFV+BESS'!$I$9),$B$2*'SFV+BESS'!$I$9-AC170,IF(AND(V171&gt;0,V171*$B$4+AC170&lt;=$B$2*'SFV+BESS'!$I$9,V171&gt;'SFV+BESS'!$I$7),'SFV+BESS'!$I$7,0))))</f>
        <v>0</v>
      </c>
      <c r="X171" s="27">
        <f>IF(AND(V171&lt;0,AC170+V171/$B$5&gt;$H$2,-V171/'Carga-Descarga Año'!$B$5&lt;'SFV+BESS'!$I$7),V171/$B$5,IF(AND(V171&lt;0,AC170+V171/$B$5&gt;$H$2,-V171/'Carga-Descarga Año'!$B$5&gt;'SFV+BESS'!$I$7),-'SFV+BESS'!$I$7,IF(AND(V171&lt;0,AC170+V171/$B$5&lt;$H$2),-MIN('SFV+BESS'!$I$7,AC170-$H$2),0)))</f>
        <v>0</v>
      </c>
      <c r="Z171" s="33">
        <f t="shared" si="214"/>
        <v>44.742000000000004</v>
      </c>
      <c r="AA171" s="27">
        <f t="shared" si="189"/>
        <v>0</v>
      </c>
      <c r="AB171" s="27">
        <f t="shared" si="213"/>
        <v>0</v>
      </c>
      <c r="AC171" s="28">
        <f>IF((AC170+W171+X171)&gt;=$B$2*'SFV+BESS'!$I$9, $B$2*'SFV+BESS'!$I$9, (AC170+W171+X171))</f>
        <v>173.61249999999998</v>
      </c>
      <c r="AD171" s="110">
        <f t="shared" si="190"/>
        <v>59.161072477604961</v>
      </c>
      <c r="AI171" s="251"/>
      <c r="AJ171" s="48">
        <v>6.7500000000000098</v>
      </c>
      <c r="AK171" s="52">
        <f t="shared" si="246"/>
        <v>95.435636670569934</v>
      </c>
      <c r="AL171" s="33">
        <f>Gen_Cons_Horario!B1613</f>
        <v>59.656000000000006</v>
      </c>
      <c r="AM171" s="35">
        <f t="shared" si="221"/>
        <v>35.779636670569928</v>
      </c>
      <c r="AN171" s="116">
        <f>IF(AND(AM171&gt;0,AM171*$B$4+AT170&lt;=$B$2*'SFV+BESS'!$I$9,AM171&lt;'SFV+BESS'!$I$7), AM171*$B$4, IF(AND(AM171&gt;0,AM171*$B$4+AT170&gt;$B$2*'SFV+BESS'!$I$9,AM171*$B$4&lt;'SFV+BESS'!$I$7),$B$2*'SFV+BESS'!$I$9-AT170,IF(AND(AM171&gt;0,AM171*$B$4+AT170&gt;$B$2*'SFV+BESS'!$I$9,AM171*$B$4&gt;'SFV+BESS'!$I$7,AT170&lt;$B$2*'SFV+BESS'!$I$9),$B$2*'SFV+BESS'!$I$9-AT170,IF(AND(AM171&gt;0,AM171*$B$4+AT170&lt;=$B$2*'SFV+BESS'!$I$9,AM171&gt;'SFV+BESS'!$I$7),'SFV+BESS'!$I$7,0))))</f>
        <v>0</v>
      </c>
      <c r="AO171" s="27">
        <f>IF(AND(AM171&lt;0,AT170+AM171/$B$5&gt;$H$2,-AM171/'Carga-Descarga Año'!$B$5&lt;'SFV+BESS'!$I$7),AM171/$B$5,IF(AND(AM171&lt;0,AT170+AM171/$B$5&gt;$H$2,-AM171/'Carga-Descarga Año'!$B$5&gt;'SFV+BESS'!$I$7),-'SFV+BESS'!$I$7,IF(AND(AM171&lt;0,AT170+AM171/$B$5&lt;$H$2),-MIN('SFV+BESS'!$I$7,AT170-$H$2),0)))</f>
        <v>0</v>
      </c>
      <c r="AP171" s="33"/>
      <c r="AQ171" s="33">
        <f t="shared" si="227"/>
        <v>59.656000000000006</v>
      </c>
      <c r="AR171" s="27">
        <f t="shared" si="191"/>
        <v>0</v>
      </c>
      <c r="AS171" s="27">
        <f t="shared" si="228"/>
        <v>0</v>
      </c>
      <c r="AT171" s="28">
        <f>IF((AT170+AN171+AO171)&gt;=$B$2*'SFV+BESS'!$I$9, $B$2*'SFV+BESS'!$I$9, (AT170+AN171+AO171))</f>
        <v>173.61249999999998</v>
      </c>
      <c r="AU171" s="110">
        <f t="shared" si="192"/>
        <v>35.779636670569928</v>
      </c>
      <c r="AZ171" s="251"/>
      <c r="BA171" s="48">
        <v>6.7500000000000098</v>
      </c>
      <c r="BB171" s="33">
        <f t="shared" si="247"/>
        <v>62.728437042746478</v>
      </c>
      <c r="BC171" s="33">
        <f>Gen_Cons_Horario!B2357</f>
        <v>0</v>
      </c>
      <c r="BD171" s="35">
        <f t="shared" si="222"/>
        <v>62.728437042746478</v>
      </c>
      <c r="BE171" s="116">
        <f>IF(AND(BD171&gt;0,BD171*$B$4+BK170&lt;=$B$2*'SFV+BESS'!$I$9,BD171&lt;'SFV+BESS'!$I$7), BD171*$B$4, IF(AND(BD171&gt;0,BD171*$B$4+BK170&gt;$B$2*'SFV+BESS'!$I$9,BD171*$B$4&lt;'SFV+BESS'!$I$7),$B$2*'SFV+BESS'!$I$9-BK170,IF(AND(BD171&gt;0,BD171*$B$4+BK170&gt;$B$2*'SFV+BESS'!$I$9,BD171*$B$4&gt;'SFV+BESS'!$I$7,BK170&lt;$B$2*'SFV+BESS'!$I$9),$B$2*'SFV+BESS'!$I$9-BK170,IF(AND(BD171&gt;0,BD171*$B$4+BK170&lt;=$B$2*'SFV+BESS'!$I$9,BD171&gt;'SFV+BESS'!$I$7),'SFV+BESS'!$I$7,0))))</f>
        <v>0</v>
      </c>
      <c r="BF171" s="27">
        <f>IF(AND(BD171&lt;0,BK170+BD171/$B$5&gt;$H$2,-BD171/'Carga-Descarga Año'!$B$5&lt;'SFV+BESS'!$I$7),BD171/$B$5,IF(AND(BD171&lt;0,BK170+BD171/$B$5&gt;$H$2,-BD171/'Carga-Descarga Año'!$B$5&gt;'SFV+BESS'!$I$7),-'SFV+BESS'!$I$7,IF(AND(BD171&lt;0,BK170+BD171/$B$5&lt;$H$2),-MIN('SFV+BESS'!$I$7,BK170-$H$2),0)))</f>
        <v>0</v>
      </c>
      <c r="BG171" s="33"/>
      <c r="BH171" s="33">
        <f t="shared" si="229"/>
        <v>0</v>
      </c>
      <c r="BI171" s="27">
        <f t="shared" si="193"/>
        <v>0</v>
      </c>
      <c r="BJ171" s="27">
        <f t="shared" si="230"/>
        <v>0</v>
      </c>
      <c r="BK171" s="28">
        <f>IF((BK170+BE171+BF171)&gt;=$B$2*'SFV+BESS'!$I$9, $B$2*'SFV+BESS'!$I$9, (BK170+BE171+BF171))</f>
        <v>173.61249999999998</v>
      </c>
      <c r="BL171" s="110">
        <f t="shared" si="194"/>
        <v>62.728437042746478</v>
      </c>
      <c r="BQ171" s="251"/>
      <c r="BR171" s="48">
        <v>6.7500000000000098</v>
      </c>
      <c r="BS171" s="33">
        <f t="shared" si="248"/>
        <v>20.952304175200414</v>
      </c>
      <c r="BT171" s="33">
        <f>Gen_Cons_Horario!B3077</f>
        <v>0</v>
      </c>
      <c r="BU171" s="35">
        <f t="shared" si="223"/>
        <v>20.952304175200414</v>
      </c>
      <c r="BV171" s="116">
        <f>IF(AND(BU171&gt;0,BU171*$B$4+CB170&lt;=$B$2*'SFV+BESS'!$I$9,BU171&lt;'SFV+BESS'!$I$7), BU171*$B$4, IF(AND(BU171&gt;0,BU171*$B$4+CB170&gt;$B$2*'SFV+BESS'!$I$9,BU171*$B$4&lt;'SFV+BESS'!$I$7),$B$2*'SFV+BESS'!$I$9-CB170,IF(AND(BU171&gt;0,BU171*$B$4+CB170&gt;$B$2*'SFV+BESS'!$I$9,BU171*$B$4&gt;'SFV+BESS'!$I$7,CB170&lt;$B$2*'SFV+BESS'!$I$9),$B$2*'SFV+BESS'!$I$9-CB170,IF(AND(BU171&gt;0,BU171*$B$4+CB170&lt;=$B$2*'SFV+BESS'!$I$9,BU171&gt;'SFV+BESS'!$I$7),'SFV+BESS'!$I$7,0))))</f>
        <v>0</v>
      </c>
      <c r="BW171" s="27">
        <f>IF(AND(BU171&lt;0,CB170+BU171/$B$5&gt;$H$2,-BU171/'Carga-Descarga Año'!$B$5&lt;'SFV+BESS'!$I$7),BU171/$B$5,IF(AND(BU171&lt;0,CB170+BU171/$B$5&gt;$H$2,-BU171/'Carga-Descarga Año'!$B$5&gt;'SFV+BESS'!$I$7),-'SFV+BESS'!$I$7,IF(AND(BU171&lt;0,CB170+BU171/$B$5&lt;$H$2),-MIN('SFV+BESS'!$I$7,CB170-$H$2),0)))</f>
        <v>0</v>
      </c>
      <c r="BX171" s="33"/>
      <c r="BY171" s="33">
        <f t="shared" si="231"/>
        <v>0</v>
      </c>
      <c r="BZ171" s="27">
        <f t="shared" si="195"/>
        <v>0</v>
      </c>
      <c r="CA171" s="27">
        <f t="shared" si="196"/>
        <v>0</v>
      </c>
      <c r="CB171" s="28">
        <f>IF((CB170+BV171+BW171)&gt;=$B$2*'SFV+BESS'!$I$9, $B$2*'SFV+BESS'!$I$9, (CB170+BV171+BW171))</f>
        <v>173.61249999999998</v>
      </c>
      <c r="CC171" s="110">
        <f t="shared" si="197"/>
        <v>20.952304175200414</v>
      </c>
      <c r="CH171" s="251"/>
      <c r="CI171" s="48">
        <v>6.7500000000000098</v>
      </c>
      <c r="CJ171" s="33">
        <f t="shared" si="249"/>
        <v>15.237891096566022</v>
      </c>
      <c r="CK171" s="33">
        <f>Gen_Cons_Horario!B3821</f>
        <v>0</v>
      </c>
      <c r="CL171" s="35">
        <f t="shared" si="224"/>
        <v>15.237891096566022</v>
      </c>
      <c r="CM171" s="116">
        <f>IF(AND(CL171&gt;0,CL171*$B$4+CS170&lt;=$B$2*'SFV+BESS'!$I$9,CL171&lt;'SFV+BESS'!$I$7), CL171*$B$4, IF(AND(CL171&gt;0,CL171*$B$4+CS170&gt;$B$2*'SFV+BESS'!$I$9,CL171*$B$4&lt;'SFV+BESS'!$I$7),$B$2*'SFV+BESS'!$I$9-CS170,IF(AND(CL171&gt;0,CL171*$B$4+CS170&gt;$B$2*'SFV+BESS'!$I$9,CL171*$B$4&gt;'SFV+BESS'!$I$7,CS170&lt;$B$2*'SFV+BESS'!$I$9),$B$2*'SFV+BESS'!$I$9-CS170,IF(AND(CL171&gt;0,CL171*$B$4+CS170&lt;=$B$2*'SFV+BESS'!$I$9,CL171&gt;'SFV+BESS'!$I$7),'SFV+BESS'!$I$7,0))))</f>
        <v>0</v>
      </c>
      <c r="CN171" s="27">
        <f>IF(AND(CL171&lt;0,CS170+CL171/$B$5&gt;$H$2,-CL171/'Carga-Descarga Año'!$B$5&lt;'SFV+BESS'!$I$7),CL171/$B$5,IF(AND(CL171&lt;0,CS170+CL171/$B$5&gt;$H$2,-CL171/'Carga-Descarga Año'!$B$5&gt;'SFV+BESS'!$I$7),-'SFV+BESS'!$I$7,IF(AND(CL171&lt;0,CS170+CL171/$B$5&lt;$H$2),-MIN('SFV+BESS'!$I$7,CS170-$H$2),0)))</f>
        <v>0</v>
      </c>
      <c r="CO171" s="33"/>
      <c r="CP171" s="33">
        <f t="shared" si="232"/>
        <v>0</v>
      </c>
      <c r="CQ171" s="27">
        <f t="shared" si="198"/>
        <v>0</v>
      </c>
      <c r="CR171" s="27">
        <f t="shared" si="233"/>
        <v>0</v>
      </c>
      <c r="CS171" s="28">
        <f>IF((CS170+CM171+CN171)&gt;=$B$2*'SFV+BESS'!$I$9, $B$2*'SFV+BESS'!$I$9, (CS170+CM171+CN171))</f>
        <v>173.61249999999998</v>
      </c>
      <c r="CT171" s="110">
        <f t="shared" si="199"/>
        <v>15.237891096566022</v>
      </c>
      <c r="CY171" s="251"/>
      <c r="CZ171" s="48">
        <v>6.7500000000000098</v>
      </c>
      <c r="DA171" s="33">
        <f t="shared" si="250"/>
        <v>22.399706331116558</v>
      </c>
      <c r="DB171" s="33">
        <f>Gen_Cons_Horario!B4541</f>
        <v>0</v>
      </c>
      <c r="DC171" s="35">
        <f t="shared" si="215"/>
        <v>22.399706331116558</v>
      </c>
      <c r="DD171" s="116">
        <f>IF(AND(DC171&gt;0,DC171*$B$4+DJ170&lt;=$B$2*'SFV+BESS'!$I$9,DC171&lt;'SFV+BESS'!$I$7), DC171*$B$4, IF(AND(DC171&gt;0,DC171*$B$4+DJ170&gt;$B$2*'SFV+BESS'!$I$9,DC171*$B$4&lt;'SFV+BESS'!$I$7),$B$2*'SFV+BESS'!$I$9-DJ170,IF(AND(DC171&gt;0,DC171*$B$4+DJ170&gt;$B$2*'SFV+BESS'!$I$9,DC171*$B$4&gt;'SFV+BESS'!$I$7,DJ170&lt;$B$2*'SFV+BESS'!$I$9),$B$2*'SFV+BESS'!$I$9-DJ170,IF(AND(DC171&gt;0,DC171*$B$4+DJ170&lt;=$B$2*'SFV+BESS'!$I$9,DC171&gt;'SFV+BESS'!$I$7),'SFV+BESS'!$I$7,0))))</f>
        <v>0</v>
      </c>
      <c r="DE171" s="27">
        <f>IF(AND(DC171&lt;0,DJ170+DC171/$B$5&gt;$H$2,-DC171/'Carga-Descarga Año'!$B$5&lt;'SFV+BESS'!$I$7),DC171/$B$5,IF(AND(DC171&lt;0,DJ170+DC171/$B$5&gt;$H$2,-DC171/'Carga-Descarga Año'!$B$5&gt;'SFV+BESS'!$I$7),-'SFV+BESS'!$I$7,IF(AND(DC171&lt;0,DJ170+DC171/$B$5&lt;$H$2),-MIN('SFV+BESS'!$I$7,DJ170-$H$2),0)))</f>
        <v>0</v>
      </c>
      <c r="DF171" s="33"/>
      <c r="DG171" s="33">
        <f t="shared" si="234"/>
        <v>0</v>
      </c>
      <c r="DH171" s="27">
        <f t="shared" si="200"/>
        <v>0</v>
      </c>
      <c r="DI171" s="27">
        <f t="shared" si="201"/>
        <v>0</v>
      </c>
      <c r="DJ171" s="28">
        <f>IF((DJ170+DD171+DE171)&gt;=$B$2*'SFV+BESS'!$I$9, $B$2*'SFV+BESS'!$I$9, (DJ170+DD171+DE171))</f>
        <v>173.61249999999998</v>
      </c>
      <c r="DK171" s="110">
        <f t="shared" si="202"/>
        <v>22.399706331116558</v>
      </c>
      <c r="DP171" s="251"/>
      <c r="DQ171" s="48">
        <v>6.7500000000000098</v>
      </c>
      <c r="DR171" s="33">
        <f t="shared" si="251"/>
        <v>43.502380946179692</v>
      </c>
      <c r="DS171" s="33">
        <f>Gen_Cons_Horario!B5285</f>
        <v>0</v>
      </c>
      <c r="DT171" s="35">
        <f t="shared" si="216"/>
        <v>43.502380946179692</v>
      </c>
      <c r="DU171" s="116">
        <f>IF(AND(DT171&gt;0,DT171*$B$4+EA170&lt;=$B$2*'SFV+BESS'!$I$9,DT171&lt;'SFV+BESS'!$I$7), DT171*$B$4, IF(AND(DT171&gt;0,DT171*$B$4+EA170&gt;$B$2*'SFV+BESS'!$I$9,DT171*$B$4&lt;'SFV+BESS'!$I$7),$B$2*'SFV+BESS'!$I$9-EA170,IF(AND(DT171&gt;0,DT171*$B$4+EA170&gt;$B$2*'SFV+BESS'!$I$9,DT171*$B$4&gt;'SFV+BESS'!$I$7,EA170&lt;$B$2*'SFV+BESS'!$I$9),$B$2*'SFV+BESS'!$I$9-EA170,IF(AND(DT171&gt;0,DT171*$B$4+EA170&lt;=$B$2*'SFV+BESS'!$I$9,DT171&gt;'SFV+BESS'!$I$7),'SFV+BESS'!$I$7,0))))</f>
        <v>0</v>
      </c>
      <c r="DV171" s="27">
        <f>IF(AND(DT171&lt;0,EA170+DT171/$B$5&gt;$H$2,-DT171/'Carga-Descarga Año'!$B$5&lt;'SFV+BESS'!$I$7),DT171/$B$5,IF(AND(DT171&lt;0,EA170+DT171/$B$5&gt;$H$2,-DT171/'Carga-Descarga Año'!$B$5&gt;'SFV+BESS'!$I$7),-'SFV+BESS'!$I$7,IF(AND(DT171&lt;0,EA170+DT171/$B$5&lt;$H$2),-MIN('SFV+BESS'!$I$7,EA170-$H$2),0)))</f>
        <v>0</v>
      </c>
      <c r="DW171" s="33"/>
      <c r="DX171" s="33">
        <f t="shared" si="235"/>
        <v>0</v>
      </c>
      <c r="DY171" s="27">
        <f t="shared" si="203"/>
        <v>0</v>
      </c>
      <c r="DZ171" s="27">
        <f t="shared" si="236"/>
        <v>0</v>
      </c>
      <c r="EA171" s="28">
        <f>IF((EA170+DU171+DV171)&gt;=$B$2*'SFV+BESS'!$I$9, $B$2*'SFV+BESS'!$I$9, (EA170+DU171+DV171))</f>
        <v>173.61249999999998</v>
      </c>
      <c r="EB171" s="110">
        <f t="shared" si="204"/>
        <v>43.502380946179692</v>
      </c>
      <c r="EG171" s="251"/>
      <c r="EH171" s="48">
        <v>6.7500000000000098</v>
      </c>
      <c r="EI171" s="33">
        <f t="shared" si="252"/>
        <v>59.658968947324041</v>
      </c>
      <c r="EJ171" s="33">
        <f>Gen_Cons_Horario!B6029</f>
        <v>0</v>
      </c>
      <c r="EK171" s="35">
        <f t="shared" si="217"/>
        <v>59.658968947324041</v>
      </c>
      <c r="EL171" s="116">
        <f>IF(AND(EK171&gt;0,EK171*$B$4+ER170&lt;=$B$2*'SFV+BESS'!$I$9,EK171&lt;'SFV+BESS'!$I$7), EK171*$B$4, IF(AND(EK171&gt;0,EK171*$B$4+ER170&gt;$B$2*'SFV+BESS'!$I$9,EK171*$B$4&lt;'SFV+BESS'!$I$7),$B$2*'SFV+BESS'!$I$9-ER170,IF(AND(EK171&gt;0,EK171*$B$4+ER170&gt;$B$2*'SFV+BESS'!$I$9,EK171*$B$4&gt;'SFV+BESS'!$I$7,ER170&lt;$B$2*'SFV+BESS'!$I$9),$B$2*'SFV+BESS'!$I$9-ER170,IF(AND(EK171&gt;0,EK171*$B$4+ER170&lt;=$B$2*'SFV+BESS'!$I$9,EK171&gt;'SFV+BESS'!$I$7),'SFV+BESS'!$I$7,0))))</f>
        <v>0</v>
      </c>
      <c r="EM171" s="27">
        <f>IF(AND(EK171&lt;0,ER170+EK171/$B$5&gt;$H$2,-EK171/'Carga-Descarga Año'!$B$5&lt;'SFV+BESS'!$I$7),EK171/$B$5,IF(AND(EK171&lt;0,ER170+EK171/$B$5&gt;$H$2,-EK171/'Carga-Descarga Año'!$B$5&gt;'SFV+BESS'!$I$7),-'SFV+BESS'!$I$7,IF(AND(EK171&lt;0,ER170+EK171/$B$5&lt;$H$2),-MIN('SFV+BESS'!$I$7,ER170-$H$2),0)))</f>
        <v>0</v>
      </c>
      <c r="EN171" s="33"/>
      <c r="EO171" s="33">
        <f t="shared" si="237"/>
        <v>0</v>
      </c>
      <c r="EP171" s="27">
        <f t="shared" si="205"/>
        <v>0</v>
      </c>
      <c r="EQ171" s="27">
        <f t="shared" si="238"/>
        <v>0</v>
      </c>
      <c r="ER171" s="28">
        <f>IF((ER170+EL171+EM171)&gt;=$B$2*'SFV+BESS'!$I$9, $B$2*'SFV+BESS'!$I$9, (ER170+EL171+EM171))</f>
        <v>173.61249999999998</v>
      </c>
      <c r="ES171" s="110">
        <f t="shared" si="206"/>
        <v>59.658968947324041</v>
      </c>
      <c r="EX171" s="251"/>
      <c r="EY171" s="48">
        <v>6.7500000000000098</v>
      </c>
      <c r="EZ171" s="33">
        <f t="shared" si="253"/>
        <v>74.053982163182425</v>
      </c>
      <c r="FA171" s="33">
        <f>Gen_Cons_Horario!B6749</f>
        <v>0</v>
      </c>
      <c r="FB171" s="35">
        <f t="shared" si="218"/>
        <v>74.053982163182425</v>
      </c>
      <c r="FC171" s="116">
        <f>IF(AND(FB171&gt;0,FB171*$B$4+FI170&lt;=$B$2*'SFV+BESS'!$I$9,FB171&lt;'SFV+BESS'!$I$7), FB171*$B$4, IF(AND(FB171&gt;0,FB171*$B$4+FI170&gt;$B$2*'SFV+BESS'!$I$9,FB171*$B$4&lt;'SFV+BESS'!$I$7),$B$2*'SFV+BESS'!$I$9-FI170,IF(AND(FB171&gt;0,FB171*$B$4+FI170&gt;$B$2*'SFV+BESS'!$I$9,FB171*$B$4&gt;'SFV+BESS'!$I$7,FI170&lt;$B$2*'SFV+BESS'!$I$9),$B$2*'SFV+BESS'!$I$9-FI170,IF(AND(FB171&gt;0,FB171*$B$4+FI170&lt;=$B$2*'SFV+BESS'!$I$9,FB171&gt;'SFV+BESS'!$I$7),'SFV+BESS'!$I$7,0))))</f>
        <v>0</v>
      </c>
      <c r="FD171" s="27">
        <f>IF(AND(FB171&lt;0,FI170+FB171/$B$5&gt;$H$2,-FB171/'Carga-Descarga Año'!$B$5&lt;'SFV+BESS'!$I$7),FB171/$B$5,IF(AND(FB171&lt;0,FI170+FB171/$B$5&gt;$H$2,-FB171/'Carga-Descarga Año'!$B$5&gt;'SFV+BESS'!$I$7),-'SFV+BESS'!$I$7,IF(AND(FB171&lt;0,FI170+FB171/$B$5&lt;$H$2),-MIN('SFV+BESS'!$I$7,FI170-$H$2),0)))</f>
        <v>0</v>
      </c>
      <c r="FE171" s="33"/>
      <c r="FF171" s="33">
        <f t="shared" si="239"/>
        <v>0</v>
      </c>
      <c r="FG171" s="27">
        <f t="shared" si="207"/>
        <v>0</v>
      </c>
      <c r="FH171" s="27">
        <f t="shared" si="240"/>
        <v>0</v>
      </c>
      <c r="FI171" s="28">
        <f>IF((FI170+FC171+FD171)&gt;=$B$2*'SFV+BESS'!$I$9, $B$2*'SFV+BESS'!$I$9, (FI170+FC171+FD171))</f>
        <v>173.61249999999998</v>
      </c>
      <c r="FJ171" s="110">
        <f t="shared" si="208"/>
        <v>74.053982163182425</v>
      </c>
      <c r="FO171" s="251"/>
      <c r="FP171" s="48">
        <v>6.7500000000000098</v>
      </c>
      <c r="FQ171" s="33">
        <f t="shared" si="254"/>
        <v>90.474946527938982</v>
      </c>
      <c r="FR171" s="33">
        <f>Gen_Cons_Horario!B7493</f>
        <v>0</v>
      </c>
      <c r="FS171" s="35">
        <f t="shared" si="219"/>
        <v>90.474946527938982</v>
      </c>
      <c r="FT171" s="116">
        <f>IF(AND(FS171&gt;0,FS171*$B$4+FZ170&lt;=$B$2*'SFV+BESS'!$I$9,FS171&lt;'SFV+BESS'!$I$7), FS171*$B$4, IF(AND(FS171&gt;0,FS171*$B$4+FZ170&gt;$B$2*'SFV+BESS'!$I$9,FS171*$B$4&lt;'SFV+BESS'!$I$7),$B$2*'SFV+BESS'!$I$9-FZ170,IF(AND(FS171&gt;0,FS171*$B$4+FZ170&gt;$B$2*'SFV+BESS'!$I$9,FS171*$B$4&gt;'SFV+BESS'!$I$7,FZ170&lt;$B$2*'SFV+BESS'!$I$9),$B$2*'SFV+BESS'!$I$9-FZ170,IF(AND(FS171&gt;0,FS171*$B$4+FZ170&lt;=$B$2*'SFV+BESS'!$I$9,FS171&gt;'SFV+BESS'!$I$7),'SFV+BESS'!$I$7,0))))</f>
        <v>0</v>
      </c>
      <c r="FU171" s="27">
        <f>IF(AND(FS171&lt;0,FZ170+FS171/$B$5&gt;$H$2,-FS171/'Carga-Descarga Año'!$B$5&lt;'SFV+BESS'!$I$7),FS171/$B$5,IF(AND(FS171&lt;0,FZ170+FS171/$B$5&gt;$H$2,-FS171/'Carga-Descarga Año'!$B$5&gt;'SFV+BESS'!$I$7),-'SFV+BESS'!$I$7,IF(AND(FS171&lt;0,FZ170+FS171/$B$5&lt;$H$2),-MIN('SFV+BESS'!$I$7,FZ170-$H$2),0)))</f>
        <v>0</v>
      </c>
      <c r="FV171" s="33"/>
      <c r="FW171" s="33">
        <f t="shared" si="241"/>
        <v>0</v>
      </c>
      <c r="FX171" s="27">
        <f t="shared" si="209"/>
        <v>0</v>
      </c>
      <c r="FY171" s="27">
        <f t="shared" si="242"/>
        <v>0</v>
      </c>
      <c r="FZ171" s="28">
        <f>IF((FZ170+FT171+FU171)&gt;=$B$2*'SFV+BESS'!$I$9, $B$2*'SFV+BESS'!$I$9, (FZ170+FT171+FU171))</f>
        <v>173.61249999999998</v>
      </c>
      <c r="GA171" s="110">
        <f t="shared" si="210"/>
        <v>90.474946527938982</v>
      </c>
      <c r="GF171" s="251"/>
      <c r="GG171" s="48">
        <v>6.7500000000000098</v>
      </c>
      <c r="GH171" s="33">
        <f t="shared" si="255"/>
        <v>95.072145615161062</v>
      </c>
      <c r="GI171" s="33">
        <f>Gen_Cons_Horario!B8213</f>
        <v>0</v>
      </c>
      <c r="GJ171" s="35">
        <f t="shared" si="225"/>
        <v>95.072145615161062</v>
      </c>
      <c r="GK171" s="116">
        <f>IF(AND(GJ171&gt;0,GJ171*$B$4+GQ170&lt;=$B$2*'SFV+BESS'!$I$9,GJ171&lt;'SFV+BESS'!$I$7), GJ171*$B$4, IF(AND(GJ171&gt;0,GJ171*$B$4+GQ170&gt;$B$2*'SFV+BESS'!$I$9,GJ171*$B$4&lt;'SFV+BESS'!$I$7),$B$2*'SFV+BESS'!$I$9-GQ170,IF(AND(GJ171&gt;0,GJ171*$B$4+GQ170&gt;$B$2*'SFV+BESS'!$I$9,GJ171*$B$4&gt;'SFV+BESS'!$I$7,GQ170&lt;$B$2*'SFV+BESS'!$I$9),$B$2*'SFV+BESS'!$I$9-GQ170,IF(AND(GJ171&gt;0,GJ171*$B$4+GQ170&lt;=$B$2*'SFV+BESS'!$I$9,GJ171&gt;'SFV+BESS'!$I$7),'SFV+BESS'!$I$7,0))))</f>
        <v>0</v>
      </c>
      <c r="GL171" s="27">
        <f>IF(AND(GJ171&lt;0,GQ170+GJ171/$B$5&gt;$H$2,-GJ171/'Carga-Descarga Año'!$B$5&lt;'SFV+BESS'!$I$7),GJ171/$B$5,IF(AND(GJ171&lt;0,GQ170+GJ171/$B$5&gt;$H$2,-GJ171/'Carga-Descarga Año'!$B$5&gt;'SFV+BESS'!$I$7),-'SFV+BESS'!$I$7,IF(AND(GJ171&lt;0,GQ170+GJ171/$B$5&lt;$H$2),-MIN('SFV+BESS'!$I$7,GQ170-$H$2),0)))</f>
        <v>0</v>
      </c>
      <c r="GM171" s="33"/>
      <c r="GN171" s="33">
        <f t="shared" si="243"/>
        <v>0</v>
      </c>
      <c r="GO171" s="27">
        <f t="shared" si="211"/>
        <v>0</v>
      </c>
      <c r="GP171" s="27">
        <f t="shared" si="244"/>
        <v>0</v>
      </c>
      <c r="GQ171" s="28">
        <f>IF((GQ170+GK171+GL171)&gt;=$B$2*'SFV+BESS'!$I$9, $B$2*'SFV+BESS'!$I$9, (GQ170+GK171+GL171))</f>
        <v>173.61249999999998</v>
      </c>
      <c r="GR171" s="110">
        <f t="shared" si="212"/>
        <v>95.072145615161062</v>
      </c>
    </row>
    <row r="172" spans="1:200">
      <c r="A172" s="249"/>
      <c r="B172" s="48">
        <v>6.7916666666666696</v>
      </c>
      <c r="C172" s="38">
        <f t="shared" si="226"/>
        <v>79.925483788312661</v>
      </c>
      <c r="D172" s="2">
        <f>Gen_Cons_Horario!B198</f>
        <v>59.656000000000006</v>
      </c>
      <c r="E172" s="140">
        <f t="shared" si="184"/>
        <v>20.269483788312655</v>
      </c>
      <c r="F172" s="116">
        <f>IF(AND(E172&gt;0,E172*$B$4+L171&lt;=$B$2*'SFV+BESS'!$I$9,E172&lt;'SFV+BESS'!$I$7), E172*$B$4, IF(AND(E172&gt;0,E172*$B$4+L171&gt;$B$2*'SFV+BESS'!$I$9,E172*$B$4&lt;'SFV+BESS'!$I$7),$B$2*'SFV+BESS'!$I$9-L171,IF(AND(E172&gt;0,E172*$B$4+L171&gt;$B$2*'SFV+BESS'!$I$9,E172*$B$4&gt;'SFV+BESS'!$I$7,L171&lt;$B$2*'SFV+BESS'!$I$9),$B$2*'SFV+BESS'!$I$9-L171,IF(AND(E172&gt;0,E172*$B$4+L171&lt;=$B$2*'SFV+BESS'!$I$9,E172&gt;'SFV+BESS'!$I$7),'SFV+BESS'!$I$7,0))))</f>
        <v>0</v>
      </c>
      <c r="G172" s="27">
        <f>IF(AND(E172&lt;0,L171+E172/$B$5&gt;$H$2,-E172/'Carga-Descarga Año'!$B$5&lt;'SFV+BESS'!$I$7),E172/$B$5,IF(AND(E172&lt;0,L171+E172/$B$5&gt;$H$2,-E172/'Carga-Descarga Año'!$B$5&gt;'SFV+BESS'!$I$7),-'SFV+BESS'!$I$7,IF(AND(E172&lt;0,L171+E172/$B$5&lt;$H$2),-MIN('SFV+BESS'!$I$7,L171-$H$2),0)))</f>
        <v>0</v>
      </c>
      <c r="I172" s="38">
        <f t="shared" si="185"/>
        <v>59.656000000000006</v>
      </c>
      <c r="J172" s="27">
        <f t="shared" si="187"/>
        <v>0</v>
      </c>
      <c r="K172" s="27">
        <f t="shared" si="186"/>
        <v>0</v>
      </c>
      <c r="L172" s="28">
        <f>IF((L171+F172+G172)&gt;=$B$2*'SFV+BESS'!$I$9, $B$2*'SFV+BESS'!$I$9, (L171+F172+G172))</f>
        <v>173.61249999999998</v>
      </c>
      <c r="M172" s="110">
        <f t="shared" si="188"/>
        <v>20.269483788312655</v>
      </c>
      <c r="R172" s="251"/>
      <c r="S172" s="48">
        <v>6.7916666666666696</v>
      </c>
      <c r="T172" s="2">
        <f t="shared" si="245"/>
        <v>73.959352377759757</v>
      </c>
      <c r="U172" s="2">
        <f>Gen_Cons_Horario!B942</f>
        <v>44.742000000000004</v>
      </c>
      <c r="V172" s="35">
        <f t="shared" si="220"/>
        <v>29.217352377759752</v>
      </c>
      <c r="W172" s="116">
        <f>IF(AND(V172&gt;0,V172*$B$4+AC171&lt;=$B$2*'SFV+BESS'!$I$9,V172&lt;'SFV+BESS'!$I$7), V172*$B$4, IF(AND(V172&gt;0,V172*$B$4+AC171&gt;$B$2*'SFV+BESS'!$I$9,V172*$B$4&lt;'SFV+BESS'!$I$7),$B$2*'SFV+BESS'!$I$9-AC171,IF(AND(V172&gt;0,V172*$B$4+AC171&gt;$B$2*'SFV+BESS'!$I$9,V172*$B$4&gt;'SFV+BESS'!$I$7,AC171&lt;$B$2*'SFV+BESS'!$I$9),$B$2*'SFV+BESS'!$I$9-AC171,IF(AND(V172&gt;0,V172*$B$4+AC171&lt;=$B$2*'SFV+BESS'!$I$9,V172&gt;'SFV+BESS'!$I$7),'SFV+BESS'!$I$7,0))))</f>
        <v>0</v>
      </c>
      <c r="X172" s="27">
        <f>IF(AND(V172&lt;0,AC171+V172/$B$5&gt;$H$2,-V172/'Carga-Descarga Año'!$B$5&lt;'SFV+BESS'!$I$7),V172/$B$5,IF(AND(V172&lt;0,AC171+V172/$B$5&gt;$H$2,-V172/'Carga-Descarga Año'!$B$5&gt;'SFV+BESS'!$I$7),-'SFV+BESS'!$I$7,IF(AND(V172&lt;0,AC171+V172/$B$5&lt;$H$2),-MIN('SFV+BESS'!$I$7,AC171-$H$2),0)))</f>
        <v>0</v>
      </c>
      <c r="Z172" s="33">
        <f t="shared" si="214"/>
        <v>44.742000000000004</v>
      </c>
      <c r="AA172" s="27">
        <f t="shared" si="189"/>
        <v>0</v>
      </c>
      <c r="AB172" s="27">
        <f t="shared" si="213"/>
        <v>0</v>
      </c>
      <c r="AC172" s="28">
        <f>IF((AC171+W172+X172)&gt;=$B$2*'SFV+BESS'!$I$9, $B$2*'SFV+BESS'!$I$9, (AC171+W172+X172))</f>
        <v>173.61249999999998</v>
      </c>
      <c r="AD172" s="110">
        <f t="shared" si="190"/>
        <v>29.217352377759752</v>
      </c>
      <c r="AI172" s="251"/>
      <c r="AJ172" s="48">
        <v>6.7916666666666696</v>
      </c>
      <c r="AK172" s="52">
        <f t="shared" si="246"/>
        <v>36.25870067053912</v>
      </c>
      <c r="AL172" s="33">
        <f>Gen_Cons_Horario!B1614</f>
        <v>59.656000000000006</v>
      </c>
      <c r="AM172" s="35">
        <f t="shared" si="221"/>
        <v>-23.397299329460886</v>
      </c>
      <c r="AN172" s="116">
        <f>IF(AND(AM172&gt;0,AM172*$B$4+AT171&lt;=$B$2*'SFV+BESS'!$I$9,AM172&lt;'SFV+BESS'!$I$7), AM172*$B$4, IF(AND(AM172&gt;0,AM172*$B$4+AT171&gt;$B$2*'SFV+BESS'!$I$9,AM172*$B$4&lt;'SFV+BESS'!$I$7),$B$2*'SFV+BESS'!$I$9-AT171,IF(AND(AM172&gt;0,AM172*$B$4+AT171&gt;$B$2*'SFV+BESS'!$I$9,AM172*$B$4&gt;'SFV+BESS'!$I$7,AT171&lt;$B$2*'SFV+BESS'!$I$9),$B$2*'SFV+BESS'!$I$9-AT171,IF(AND(AM172&gt;0,AM172*$B$4+AT171&lt;=$B$2*'SFV+BESS'!$I$9,AM172&gt;'SFV+BESS'!$I$7),'SFV+BESS'!$I$7,0))))</f>
        <v>0</v>
      </c>
      <c r="AO172" s="27">
        <f>IF(AND(AM172&lt;0,AT171+AM172/$B$5&gt;$H$2,-AM172/'Carga-Descarga Año'!$B$5&lt;'SFV+BESS'!$I$7),AM172/$B$5,IF(AND(AM172&lt;0,AT171+AM172/$B$5&gt;$H$2,-AM172/'Carga-Descarga Año'!$B$5&gt;'SFV+BESS'!$I$7),-'SFV+BESS'!$I$7,IF(AND(AM172&lt;0,AT171+AM172/$B$5&lt;$H$2),-MIN('SFV+BESS'!$I$7,AT171-$H$2),0)))</f>
        <v>-24.628736136274618</v>
      </c>
      <c r="AP172" s="33"/>
      <c r="AQ172" s="33">
        <f t="shared" si="227"/>
        <v>36.25870067053912</v>
      </c>
      <c r="AR172" s="27">
        <f t="shared" si="191"/>
        <v>23.397299329460886</v>
      </c>
      <c r="AS172" s="27">
        <f t="shared" si="228"/>
        <v>0</v>
      </c>
      <c r="AT172" s="28">
        <f>IF((AT171+AN172+AO172)&gt;=$B$2*'SFV+BESS'!$I$9, $B$2*'SFV+BESS'!$I$9, (AT171+AN172+AO172))</f>
        <v>148.98376386372536</v>
      </c>
      <c r="AU172" s="110">
        <f t="shared" si="192"/>
        <v>0</v>
      </c>
      <c r="AZ172" s="251"/>
      <c r="BA172" s="48">
        <v>6.7916666666666696</v>
      </c>
      <c r="BB172" s="33">
        <f t="shared" si="247"/>
        <v>0.19541569172195167</v>
      </c>
      <c r="BC172" s="33">
        <f>Gen_Cons_Horario!B2358</f>
        <v>0</v>
      </c>
      <c r="BD172" s="35">
        <f t="shared" si="222"/>
        <v>0.19541569172195167</v>
      </c>
      <c r="BE172" s="116">
        <f>IF(AND(BD172&gt;0,BD172*$B$4+BK171&lt;=$B$2*'SFV+BESS'!$I$9,BD172&lt;'SFV+BESS'!$I$7), BD172*$B$4, IF(AND(BD172&gt;0,BD172*$B$4+BK171&gt;$B$2*'SFV+BESS'!$I$9,BD172*$B$4&lt;'SFV+BESS'!$I$7),$B$2*'SFV+BESS'!$I$9-BK171,IF(AND(BD172&gt;0,BD172*$B$4+BK171&gt;$B$2*'SFV+BESS'!$I$9,BD172*$B$4&gt;'SFV+BESS'!$I$7,BK171&lt;$B$2*'SFV+BESS'!$I$9),$B$2*'SFV+BESS'!$I$9-BK171,IF(AND(BD172&gt;0,BD172*$B$4+BK171&lt;=$B$2*'SFV+BESS'!$I$9,BD172&gt;'SFV+BESS'!$I$7),'SFV+BESS'!$I$7,0))))</f>
        <v>0</v>
      </c>
      <c r="BF172" s="27">
        <f>IF(AND(BD172&lt;0,BK171+BD172/$B$5&gt;$H$2,-BD172/'Carga-Descarga Año'!$B$5&lt;'SFV+BESS'!$I$7),BD172/$B$5,IF(AND(BD172&lt;0,BK171+BD172/$B$5&gt;$H$2,-BD172/'Carga-Descarga Año'!$B$5&gt;'SFV+BESS'!$I$7),-'SFV+BESS'!$I$7,IF(AND(BD172&lt;0,BK171+BD172/$B$5&lt;$H$2),-MIN('SFV+BESS'!$I$7,BK171-$H$2),0)))</f>
        <v>0</v>
      </c>
      <c r="BG172" s="33"/>
      <c r="BH172" s="33">
        <f t="shared" si="229"/>
        <v>0</v>
      </c>
      <c r="BI172" s="27">
        <f t="shared" si="193"/>
        <v>0</v>
      </c>
      <c r="BJ172" s="27">
        <f t="shared" si="230"/>
        <v>0</v>
      </c>
      <c r="BK172" s="28">
        <f>IF((BK171+BE172+BF172)&gt;=$B$2*'SFV+BESS'!$I$9, $B$2*'SFV+BESS'!$I$9, (BK171+BE172+BF172))</f>
        <v>173.61249999999998</v>
      </c>
      <c r="BL172" s="110">
        <f t="shared" si="194"/>
        <v>0.19541569172195167</v>
      </c>
      <c r="BQ172" s="251"/>
      <c r="BR172" s="48">
        <v>6.7916666666666696</v>
      </c>
      <c r="BS172" s="33">
        <f t="shared" si="248"/>
        <v>0</v>
      </c>
      <c r="BT172" s="33">
        <f>Gen_Cons_Horario!B3078</f>
        <v>0</v>
      </c>
      <c r="BU172" s="35">
        <f t="shared" si="223"/>
        <v>0</v>
      </c>
      <c r="BV172" s="116">
        <f>IF(AND(BU172&gt;0,BU172*$B$4+CB171&lt;=$B$2*'SFV+BESS'!$I$9,BU172&lt;'SFV+BESS'!$I$7), BU172*$B$4, IF(AND(BU172&gt;0,BU172*$B$4+CB171&gt;$B$2*'SFV+BESS'!$I$9,BU172*$B$4&lt;'SFV+BESS'!$I$7),$B$2*'SFV+BESS'!$I$9-CB171,IF(AND(BU172&gt;0,BU172*$B$4+CB171&gt;$B$2*'SFV+BESS'!$I$9,BU172*$B$4&gt;'SFV+BESS'!$I$7,CB171&lt;$B$2*'SFV+BESS'!$I$9),$B$2*'SFV+BESS'!$I$9-CB171,IF(AND(BU172&gt;0,BU172*$B$4+CB171&lt;=$B$2*'SFV+BESS'!$I$9,BU172&gt;'SFV+BESS'!$I$7),'SFV+BESS'!$I$7,0))))</f>
        <v>0</v>
      </c>
      <c r="BW172" s="27">
        <f>IF(AND(BU172&lt;0,CB171+BU172/$B$5&gt;$H$2,-BU172/'Carga-Descarga Año'!$B$5&lt;'SFV+BESS'!$I$7),BU172/$B$5,IF(AND(BU172&lt;0,CB171+BU172/$B$5&gt;$H$2,-BU172/'Carga-Descarga Año'!$B$5&gt;'SFV+BESS'!$I$7),-'SFV+BESS'!$I$7,IF(AND(BU172&lt;0,CB171+BU172/$B$5&lt;$H$2),-MIN('SFV+BESS'!$I$7,CB171-$H$2),0)))</f>
        <v>0</v>
      </c>
      <c r="BX172" s="33"/>
      <c r="BY172" s="33">
        <f t="shared" si="231"/>
        <v>0</v>
      </c>
      <c r="BZ172" s="27">
        <f t="shared" si="195"/>
        <v>0</v>
      </c>
      <c r="CA172" s="27">
        <f t="shared" si="196"/>
        <v>0</v>
      </c>
      <c r="CB172" s="28">
        <f>IF((CB171+BV172+BW172)&gt;=$B$2*'SFV+BESS'!$I$9, $B$2*'SFV+BESS'!$I$9, (CB171+BV172+BW172))</f>
        <v>173.61249999999998</v>
      </c>
      <c r="CC172" s="110">
        <f t="shared" si="197"/>
        <v>0</v>
      </c>
      <c r="CH172" s="251"/>
      <c r="CI172" s="48">
        <v>6.7916666666666696</v>
      </c>
      <c r="CJ172" s="33">
        <f t="shared" si="249"/>
        <v>0</v>
      </c>
      <c r="CK172" s="33">
        <f>Gen_Cons_Horario!B3822</f>
        <v>0</v>
      </c>
      <c r="CL172" s="35">
        <f t="shared" si="224"/>
        <v>0</v>
      </c>
      <c r="CM172" s="116">
        <f>IF(AND(CL172&gt;0,CL172*$B$4+CS171&lt;=$B$2*'SFV+BESS'!$I$9,CL172&lt;'SFV+BESS'!$I$7), CL172*$B$4, IF(AND(CL172&gt;0,CL172*$B$4+CS171&gt;$B$2*'SFV+BESS'!$I$9,CL172*$B$4&lt;'SFV+BESS'!$I$7),$B$2*'SFV+BESS'!$I$9-CS171,IF(AND(CL172&gt;0,CL172*$B$4+CS171&gt;$B$2*'SFV+BESS'!$I$9,CL172*$B$4&gt;'SFV+BESS'!$I$7,CS171&lt;$B$2*'SFV+BESS'!$I$9),$B$2*'SFV+BESS'!$I$9-CS171,IF(AND(CL172&gt;0,CL172*$B$4+CS171&lt;=$B$2*'SFV+BESS'!$I$9,CL172&gt;'SFV+BESS'!$I$7),'SFV+BESS'!$I$7,0))))</f>
        <v>0</v>
      </c>
      <c r="CN172" s="27">
        <f>IF(AND(CL172&lt;0,CS171+CL172/$B$5&gt;$H$2,-CL172/'Carga-Descarga Año'!$B$5&lt;'SFV+BESS'!$I$7),CL172/$B$5,IF(AND(CL172&lt;0,CS171+CL172/$B$5&gt;$H$2,-CL172/'Carga-Descarga Año'!$B$5&gt;'SFV+BESS'!$I$7),-'SFV+BESS'!$I$7,IF(AND(CL172&lt;0,CS171+CL172/$B$5&lt;$H$2),-MIN('SFV+BESS'!$I$7,CS171-$H$2),0)))</f>
        <v>0</v>
      </c>
      <c r="CO172" s="33"/>
      <c r="CP172" s="33">
        <f t="shared" si="232"/>
        <v>0</v>
      </c>
      <c r="CQ172" s="27">
        <f t="shared" si="198"/>
        <v>0</v>
      </c>
      <c r="CR172" s="27">
        <f t="shared" si="233"/>
        <v>0</v>
      </c>
      <c r="CS172" s="28">
        <f>IF((CS171+CM172+CN172)&gt;=$B$2*'SFV+BESS'!$I$9, $B$2*'SFV+BESS'!$I$9, (CS171+CM172+CN172))</f>
        <v>173.61249999999998</v>
      </c>
      <c r="CT172" s="110">
        <f t="shared" si="199"/>
        <v>0</v>
      </c>
      <c r="CY172" s="251"/>
      <c r="CZ172" s="48">
        <v>6.7916666666666696</v>
      </c>
      <c r="DA172" s="33">
        <f t="shared" si="250"/>
        <v>0</v>
      </c>
      <c r="DB172" s="33">
        <f>Gen_Cons_Horario!B4542</f>
        <v>0</v>
      </c>
      <c r="DC172" s="35">
        <f t="shared" si="215"/>
        <v>0</v>
      </c>
      <c r="DD172" s="116">
        <f>IF(AND(DC172&gt;0,DC172*$B$4+DJ171&lt;=$B$2*'SFV+BESS'!$I$9,DC172&lt;'SFV+BESS'!$I$7), DC172*$B$4, IF(AND(DC172&gt;0,DC172*$B$4+DJ171&gt;$B$2*'SFV+BESS'!$I$9,DC172*$B$4&lt;'SFV+BESS'!$I$7),$B$2*'SFV+BESS'!$I$9-DJ171,IF(AND(DC172&gt;0,DC172*$B$4+DJ171&gt;$B$2*'SFV+BESS'!$I$9,DC172*$B$4&gt;'SFV+BESS'!$I$7,DJ171&lt;$B$2*'SFV+BESS'!$I$9),$B$2*'SFV+BESS'!$I$9-DJ171,IF(AND(DC172&gt;0,DC172*$B$4+DJ171&lt;=$B$2*'SFV+BESS'!$I$9,DC172&gt;'SFV+BESS'!$I$7),'SFV+BESS'!$I$7,0))))</f>
        <v>0</v>
      </c>
      <c r="DE172" s="27">
        <f>IF(AND(DC172&lt;0,DJ171+DC172/$B$5&gt;$H$2,-DC172/'Carga-Descarga Año'!$B$5&lt;'SFV+BESS'!$I$7),DC172/$B$5,IF(AND(DC172&lt;0,DJ171+DC172/$B$5&gt;$H$2,-DC172/'Carga-Descarga Año'!$B$5&gt;'SFV+BESS'!$I$7),-'SFV+BESS'!$I$7,IF(AND(DC172&lt;0,DJ171+DC172/$B$5&lt;$H$2),-MIN('SFV+BESS'!$I$7,DJ171-$H$2),0)))</f>
        <v>0</v>
      </c>
      <c r="DF172" s="33"/>
      <c r="DG172" s="33">
        <f t="shared" si="234"/>
        <v>0</v>
      </c>
      <c r="DH172" s="27">
        <f t="shared" si="200"/>
        <v>0</v>
      </c>
      <c r="DI172" s="27">
        <f t="shared" si="201"/>
        <v>0</v>
      </c>
      <c r="DJ172" s="28">
        <f>IF((DJ171+DD172+DE172)&gt;=$B$2*'SFV+BESS'!$I$9, $B$2*'SFV+BESS'!$I$9, (DJ171+DD172+DE172))</f>
        <v>173.61249999999998</v>
      </c>
      <c r="DK172" s="110">
        <f t="shared" si="202"/>
        <v>0</v>
      </c>
      <c r="DP172" s="251"/>
      <c r="DQ172" s="48">
        <v>6.7916666666666696</v>
      </c>
      <c r="DR172" s="33">
        <f t="shared" si="251"/>
        <v>0</v>
      </c>
      <c r="DS172" s="33">
        <f>Gen_Cons_Horario!B5286</f>
        <v>0</v>
      </c>
      <c r="DT172" s="35">
        <f t="shared" si="216"/>
        <v>0</v>
      </c>
      <c r="DU172" s="116">
        <f>IF(AND(DT172&gt;0,DT172*$B$4+EA171&lt;=$B$2*'SFV+BESS'!$I$9,DT172&lt;'SFV+BESS'!$I$7), DT172*$B$4, IF(AND(DT172&gt;0,DT172*$B$4+EA171&gt;$B$2*'SFV+BESS'!$I$9,DT172*$B$4&lt;'SFV+BESS'!$I$7),$B$2*'SFV+BESS'!$I$9-EA171,IF(AND(DT172&gt;0,DT172*$B$4+EA171&gt;$B$2*'SFV+BESS'!$I$9,DT172*$B$4&gt;'SFV+BESS'!$I$7,EA171&lt;$B$2*'SFV+BESS'!$I$9),$B$2*'SFV+BESS'!$I$9-EA171,IF(AND(DT172&gt;0,DT172*$B$4+EA171&lt;=$B$2*'SFV+BESS'!$I$9,DT172&gt;'SFV+BESS'!$I$7),'SFV+BESS'!$I$7,0))))</f>
        <v>0</v>
      </c>
      <c r="DV172" s="27">
        <f>IF(AND(DT172&lt;0,EA171+DT172/$B$5&gt;$H$2,-DT172/'Carga-Descarga Año'!$B$5&lt;'SFV+BESS'!$I$7),DT172/$B$5,IF(AND(DT172&lt;0,EA171+DT172/$B$5&gt;$H$2,-DT172/'Carga-Descarga Año'!$B$5&gt;'SFV+BESS'!$I$7),-'SFV+BESS'!$I$7,IF(AND(DT172&lt;0,EA171+DT172/$B$5&lt;$H$2),-MIN('SFV+BESS'!$I$7,EA171-$H$2),0)))</f>
        <v>0</v>
      </c>
      <c r="DW172" s="33"/>
      <c r="DX172" s="33">
        <f t="shared" si="235"/>
        <v>0</v>
      </c>
      <c r="DY172" s="27">
        <f t="shared" si="203"/>
        <v>0</v>
      </c>
      <c r="DZ172" s="27">
        <f t="shared" si="236"/>
        <v>0</v>
      </c>
      <c r="EA172" s="28">
        <f>IF((EA171+DU172+DV172)&gt;=$B$2*'SFV+BESS'!$I$9, $B$2*'SFV+BESS'!$I$9, (EA171+DU172+DV172))</f>
        <v>173.61249999999998</v>
      </c>
      <c r="EB172" s="110">
        <f t="shared" si="204"/>
        <v>0</v>
      </c>
      <c r="EG172" s="251"/>
      <c r="EH172" s="48">
        <v>6.7916666666666696</v>
      </c>
      <c r="EI172" s="33">
        <f t="shared" si="252"/>
        <v>9.0697756845593993</v>
      </c>
      <c r="EJ172" s="33">
        <f>Gen_Cons_Horario!B6030</f>
        <v>0</v>
      </c>
      <c r="EK172" s="35">
        <f t="shared" si="217"/>
        <v>9.0697756845593993</v>
      </c>
      <c r="EL172" s="116">
        <f>IF(AND(EK172&gt;0,EK172*$B$4+ER171&lt;=$B$2*'SFV+BESS'!$I$9,EK172&lt;'SFV+BESS'!$I$7), EK172*$B$4, IF(AND(EK172&gt;0,EK172*$B$4+ER171&gt;$B$2*'SFV+BESS'!$I$9,EK172*$B$4&lt;'SFV+BESS'!$I$7),$B$2*'SFV+BESS'!$I$9-ER171,IF(AND(EK172&gt;0,EK172*$B$4+ER171&gt;$B$2*'SFV+BESS'!$I$9,EK172*$B$4&gt;'SFV+BESS'!$I$7,ER171&lt;$B$2*'SFV+BESS'!$I$9),$B$2*'SFV+BESS'!$I$9-ER171,IF(AND(EK172&gt;0,EK172*$B$4+ER171&lt;=$B$2*'SFV+BESS'!$I$9,EK172&gt;'SFV+BESS'!$I$7),'SFV+BESS'!$I$7,0))))</f>
        <v>0</v>
      </c>
      <c r="EM172" s="27">
        <f>IF(AND(EK172&lt;0,ER171+EK172/$B$5&gt;$H$2,-EK172/'Carga-Descarga Año'!$B$5&lt;'SFV+BESS'!$I$7),EK172/$B$5,IF(AND(EK172&lt;0,ER171+EK172/$B$5&gt;$H$2,-EK172/'Carga-Descarga Año'!$B$5&gt;'SFV+BESS'!$I$7),-'SFV+BESS'!$I$7,IF(AND(EK172&lt;0,ER171+EK172/$B$5&lt;$H$2),-MIN('SFV+BESS'!$I$7,ER171-$H$2),0)))</f>
        <v>0</v>
      </c>
      <c r="EN172" s="33"/>
      <c r="EO172" s="33">
        <f t="shared" si="237"/>
        <v>0</v>
      </c>
      <c r="EP172" s="27">
        <f t="shared" si="205"/>
        <v>0</v>
      </c>
      <c r="EQ172" s="27">
        <f t="shared" si="238"/>
        <v>0</v>
      </c>
      <c r="ER172" s="28">
        <f>IF((ER171+EL172+EM172)&gt;=$B$2*'SFV+BESS'!$I$9, $B$2*'SFV+BESS'!$I$9, (ER171+EL172+EM172))</f>
        <v>173.61249999999998</v>
      </c>
      <c r="ES172" s="110">
        <f t="shared" si="206"/>
        <v>9.0697756845593993</v>
      </c>
      <c r="EX172" s="251"/>
      <c r="EY172" s="48">
        <v>6.7916666666666696</v>
      </c>
      <c r="EZ172" s="33">
        <f t="shared" si="253"/>
        <v>26.14792669163916</v>
      </c>
      <c r="FA172" s="33">
        <f>Gen_Cons_Horario!B6750</f>
        <v>0</v>
      </c>
      <c r="FB172" s="35">
        <f t="shared" si="218"/>
        <v>26.14792669163916</v>
      </c>
      <c r="FC172" s="116">
        <f>IF(AND(FB172&gt;0,FB172*$B$4+FI171&lt;=$B$2*'SFV+BESS'!$I$9,FB172&lt;'SFV+BESS'!$I$7), FB172*$B$4, IF(AND(FB172&gt;0,FB172*$B$4+FI171&gt;$B$2*'SFV+BESS'!$I$9,FB172*$B$4&lt;'SFV+BESS'!$I$7),$B$2*'SFV+BESS'!$I$9-FI171,IF(AND(FB172&gt;0,FB172*$B$4+FI171&gt;$B$2*'SFV+BESS'!$I$9,FB172*$B$4&gt;'SFV+BESS'!$I$7,FI171&lt;$B$2*'SFV+BESS'!$I$9),$B$2*'SFV+BESS'!$I$9-FI171,IF(AND(FB172&gt;0,FB172*$B$4+FI171&lt;=$B$2*'SFV+BESS'!$I$9,FB172&gt;'SFV+BESS'!$I$7),'SFV+BESS'!$I$7,0))))</f>
        <v>0</v>
      </c>
      <c r="FD172" s="27">
        <f>IF(AND(FB172&lt;0,FI171+FB172/$B$5&gt;$H$2,-FB172/'Carga-Descarga Año'!$B$5&lt;'SFV+BESS'!$I$7),FB172/$B$5,IF(AND(FB172&lt;0,FI171+FB172/$B$5&gt;$H$2,-FB172/'Carga-Descarga Año'!$B$5&gt;'SFV+BESS'!$I$7),-'SFV+BESS'!$I$7,IF(AND(FB172&lt;0,FI171+FB172/$B$5&lt;$H$2),-MIN('SFV+BESS'!$I$7,FI171-$H$2),0)))</f>
        <v>0</v>
      </c>
      <c r="FE172" s="33"/>
      <c r="FF172" s="33">
        <f t="shared" si="239"/>
        <v>0</v>
      </c>
      <c r="FG172" s="27">
        <f t="shared" si="207"/>
        <v>0</v>
      </c>
      <c r="FH172" s="27">
        <f t="shared" si="240"/>
        <v>0</v>
      </c>
      <c r="FI172" s="28">
        <f>IF((FI171+FC172+FD172)&gt;=$B$2*'SFV+BESS'!$I$9, $B$2*'SFV+BESS'!$I$9, (FI171+FC172+FD172))</f>
        <v>173.61249999999998</v>
      </c>
      <c r="FJ172" s="110">
        <f t="shared" si="208"/>
        <v>26.14792669163916</v>
      </c>
      <c r="FO172" s="251"/>
      <c r="FP172" s="48">
        <v>6.7916666666666696</v>
      </c>
      <c r="FQ172" s="33">
        <f t="shared" si="254"/>
        <v>59.231799525485236</v>
      </c>
      <c r="FR172" s="33">
        <f>Gen_Cons_Horario!B7494</f>
        <v>0</v>
      </c>
      <c r="FS172" s="35">
        <f t="shared" si="219"/>
        <v>59.231799525485236</v>
      </c>
      <c r="FT172" s="116">
        <f>IF(AND(FS172&gt;0,FS172*$B$4+FZ171&lt;=$B$2*'SFV+BESS'!$I$9,FS172&lt;'SFV+BESS'!$I$7), FS172*$B$4, IF(AND(FS172&gt;0,FS172*$B$4+FZ171&gt;$B$2*'SFV+BESS'!$I$9,FS172*$B$4&lt;'SFV+BESS'!$I$7),$B$2*'SFV+BESS'!$I$9-FZ171,IF(AND(FS172&gt;0,FS172*$B$4+FZ171&gt;$B$2*'SFV+BESS'!$I$9,FS172*$B$4&gt;'SFV+BESS'!$I$7,FZ171&lt;$B$2*'SFV+BESS'!$I$9),$B$2*'SFV+BESS'!$I$9-FZ171,IF(AND(FS172&gt;0,FS172*$B$4+FZ171&lt;=$B$2*'SFV+BESS'!$I$9,FS172&gt;'SFV+BESS'!$I$7),'SFV+BESS'!$I$7,0))))</f>
        <v>0</v>
      </c>
      <c r="FU172" s="27">
        <f>IF(AND(FS172&lt;0,FZ171+FS172/$B$5&gt;$H$2,-FS172/'Carga-Descarga Año'!$B$5&lt;'SFV+BESS'!$I$7),FS172/$B$5,IF(AND(FS172&lt;0,FZ171+FS172/$B$5&gt;$H$2,-FS172/'Carga-Descarga Año'!$B$5&gt;'SFV+BESS'!$I$7),-'SFV+BESS'!$I$7,IF(AND(FS172&lt;0,FZ171+FS172/$B$5&lt;$H$2),-MIN('SFV+BESS'!$I$7,FZ171-$H$2),0)))</f>
        <v>0</v>
      </c>
      <c r="FV172" s="33"/>
      <c r="FW172" s="33">
        <f t="shared" si="241"/>
        <v>0</v>
      </c>
      <c r="FX172" s="27">
        <f t="shared" si="209"/>
        <v>0</v>
      </c>
      <c r="FY172" s="27">
        <f t="shared" si="242"/>
        <v>0</v>
      </c>
      <c r="FZ172" s="28">
        <f>IF((FZ171+FT172+FU172)&gt;=$B$2*'SFV+BESS'!$I$9, $B$2*'SFV+BESS'!$I$9, (FZ171+FT172+FU172))</f>
        <v>173.61249999999998</v>
      </c>
      <c r="GA172" s="110">
        <f t="shared" si="210"/>
        <v>59.231799525485236</v>
      </c>
      <c r="GF172" s="251"/>
      <c r="GG172" s="48">
        <v>6.7916666666666696</v>
      </c>
      <c r="GH172" s="33">
        <f t="shared" si="255"/>
        <v>72.477839404150572</v>
      </c>
      <c r="GI172" s="33">
        <f>Gen_Cons_Horario!B8214</f>
        <v>0</v>
      </c>
      <c r="GJ172" s="35">
        <f t="shared" si="225"/>
        <v>72.477839404150572</v>
      </c>
      <c r="GK172" s="116">
        <f>IF(AND(GJ172&gt;0,GJ172*$B$4+GQ171&lt;=$B$2*'SFV+BESS'!$I$9,GJ172&lt;'SFV+BESS'!$I$7), GJ172*$B$4, IF(AND(GJ172&gt;0,GJ172*$B$4+GQ171&gt;$B$2*'SFV+BESS'!$I$9,GJ172*$B$4&lt;'SFV+BESS'!$I$7),$B$2*'SFV+BESS'!$I$9-GQ171,IF(AND(GJ172&gt;0,GJ172*$B$4+GQ171&gt;$B$2*'SFV+BESS'!$I$9,GJ172*$B$4&gt;'SFV+BESS'!$I$7,GQ171&lt;$B$2*'SFV+BESS'!$I$9),$B$2*'SFV+BESS'!$I$9-GQ171,IF(AND(GJ172&gt;0,GJ172*$B$4+GQ171&lt;=$B$2*'SFV+BESS'!$I$9,GJ172&gt;'SFV+BESS'!$I$7),'SFV+BESS'!$I$7,0))))</f>
        <v>0</v>
      </c>
      <c r="GL172" s="27">
        <f>IF(AND(GJ172&lt;0,GQ171+GJ172/$B$5&gt;$H$2,-GJ172/'Carga-Descarga Año'!$B$5&lt;'SFV+BESS'!$I$7),GJ172/$B$5,IF(AND(GJ172&lt;0,GQ171+GJ172/$B$5&gt;$H$2,-GJ172/'Carga-Descarga Año'!$B$5&gt;'SFV+BESS'!$I$7),-'SFV+BESS'!$I$7,IF(AND(GJ172&lt;0,GQ171+GJ172/$B$5&lt;$H$2),-MIN('SFV+BESS'!$I$7,GQ171-$H$2),0)))</f>
        <v>0</v>
      </c>
      <c r="GM172" s="33"/>
      <c r="GN172" s="33">
        <f t="shared" si="243"/>
        <v>0</v>
      </c>
      <c r="GO172" s="27">
        <f t="shared" si="211"/>
        <v>0</v>
      </c>
      <c r="GP172" s="27">
        <f t="shared" si="244"/>
        <v>0</v>
      </c>
      <c r="GQ172" s="28">
        <f>IF((GQ171+GK172+GL172)&gt;=$B$2*'SFV+BESS'!$I$9, $B$2*'SFV+BESS'!$I$9, (GQ171+GK172+GL172))</f>
        <v>173.61249999999998</v>
      </c>
      <c r="GR172" s="110">
        <f t="shared" si="212"/>
        <v>72.477839404150572</v>
      </c>
    </row>
    <row r="173" spans="1:200">
      <c r="A173" s="249"/>
      <c r="B173" s="48">
        <v>6.8333333333333401</v>
      </c>
      <c r="C173" s="38">
        <f t="shared" si="226"/>
        <v>27.350926011209655</v>
      </c>
      <c r="D173" s="2">
        <f>Gen_Cons_Horario!B199</f>
        <v>59.656000000000006</v>
      </c>
      <c r="E173" s="140">
        <f t="shared" si="184"/>
        <v>-32.305073988790355</v>
      </c>
      <c r="F173" s="116">
        <f>IF(AND(E173&gt;0,E173*$B$4+L172&lt;=$B$2*'SFV+BESS'!$I$9,E173&lt;'SFV+BESS'!$I$7), E173*$B$4, IF(AND(E173&gt;0,E173*$B$4+L172&gt;$B$2*'SFV+BESS'!$I$9,E173*$B$4&lt;'SFV+BESS'!$I$7),$B$2*'SFV+BESS'!$I$9-L172,IF(AND(E173&gt;0,E173*$B$4+L172&gt;$B$2*'SFV+BESS'!$I$9,E173*$B$4&gt;'SFV+BESS'!$I$7,L172&lt;$B$2*'SFV+BESS'!$I$9),$B$2*'SFV+BESS'!$I$9-L172,IF(AND(E173&gt;0,E173*$B$4+L172&lt;=$B$2*'SFV+BESS'!$I$9,E173&gt;'SFV+BESS'!$I$7),'SFV+BESS'!$I$7,0))))</f>
        <v>0</v>
      </c>
      <c r="G173" s="27">
        <f>IF(AND(E173&lt;0,L172+E173/$B$5&gt;$H$2,-E173/'Carga-Descarga Año'!$B$5&lt;'SFV+BESS'!$I$7),E173/$B$5,IF(AND(E173&lt;0,L172+E173/$B$5&gt;$H$2,-E173/'Carga-Descarga Año'!$B$5&gt;'SFV+BESS'!$I$7),-'SFV+BESS'!$I$7,IF(AND(E173&lt;0,L172+E173/$B$5&lt;$H$2),-MIN('SFV+BESS'!$I$7,L172-$H$2),0)))</f>
        <v>-34.005341040831951</v>
      </c>
      <c r="I173" s="38">
        <f t="shared" si="185"/>
        <v>27.350926011209655</v>
      </c>
      <c r="J173" s="27">
        <f t="shared" si="187"/>
        <v>32.305073988790355</v>
      </c>
      <c r="K173" s="27">
        <f t="shared" si="186"/>
        <v>0</v>
      </c>
      <c r="L173" s="28">
        <f>IF((L172+F173+G173)&gt;=$B$2*'SFV+BESS'!$I$9, $B$2*'SFV+BESS'!$I$9, (L172+F173+G173))</f>
        <v>139.60715895916803</v>
      </c>
      <c r="M173" s="110">
        <f t="shared" si="188"/>
        <v>0</v>
      </c>
      <c r="R173" s="251"/>
      <c r="S173" s="48">
        <v>6.8333333333333401</v>
      </c>
      <c r="T173" s="2">
        <f t="shared" si="245"/>
        <v>9.3267324901157203</v>
      </c>
      <c r="U173" s="2">
        <f>Gen_Cons_Horario!B943</f>
        <v>22.371000000000002</v>
      </c>
      <c r="V173" s="35">
        <f t="shared" si="220"/>
        <v>-13.044267509884282</v>
      </c>
      <c r="W173" s="116">
        <f>IF(AND(V173&gt;0,V173*$B$4+AC172&lt;=$B$2*'SFV+BESS'!$I$9,V173&lt;'SFV+BESS'!$I$7), V173*$B$4, IF(AND(V173&gt;0,V173*$B$4+AC172&gt;$B$2*'SFV+BESS'!$I$9,V173*$B$4&lt;'SFV+BESS'!$I$7),$B$2*'SFV+BESS'!$I$9-AC172,IF(AND(V173&gt;0,V173*$B$4+AC172&gt;$B$2*'SFV+BESS'!$I$9,V173*$B$4&gt;'SFV+BESS'!$I$7,AC172&lt;$B$2*'SFV+BESS'!$I$9),$B$2*'SFV+BESS'!$I$9-AC172,IF(AND(V173&gt;0,V173*$B$4+AC172&lt;=$B$2*'SFV+BESS'!$I$9,V173&gt;'SFV+BESS'!$I$7),'SFV+BESS'!$I$7,0))))</f>
        <v>0</v>
      </c>
      <c r="X173" s="27">
        <f>IF(AND(V173&lt;0,AC172+V173/$B$5&gt;$H$2,-V173/'Carga-Descarga Año'!$B$5&lt;'SFV+BESS'!$I$7),V173/$B$5,IF(AND(V173&lt;0,AC172+V173/$B$5&gt;$H$2,-V173/'Carga-Descarga Año'!$B$5&gt;'SFV+BESS'!$I$7),-'SFV+BESS'!$I$7,IF(AND(V173&lt;0,AC172+V173/$B$5&lt;$H$2),-MIN('SFV+BESS'!$I$7,AC172-$H$2),0)))</f>
        <v>-13.730807905141351</v>
      </c>
      <c r="Z173" s="33">
        <f t="shared" si="214"/>
        <v>9.3267324901157203</v>
      </c>
      <c r="AA173" s="27">
        <f t="shared" si="189"/>
        <v>13.044267509884282</v>
      </c>
      <c r="AB173" s="27">
        <f t="shared" si="213"/>
        <v>0</v>
      </c>
      <c r="AC173" s="28">
        <f>IF((AC172+W173+X173)&gt;=$B$2*'SFV+BESS'!$I$9, $B$2*'SFV+BESS'!$I$9, (AC172+W173+X173))</f>
        <v>159.88169209485864</v>
      </c>
      <c r="AD173" s="110">
        <f t="shared" si="190"/>
        <v>0</v>
      </c>
      <c r="AI173" s="251"/>
      <c r="AJ173" s="48">
        <v>6.8333333333333401</v>
      </c>
      <c r="AK173" s="52">
        <f t="shared" si="246"/>
        <v>0</v>
      </c>
      <c r="AL173" s="33">
        <f>Gen_Cons_Horario!B1615</f>
        <v>0</v>
      </c>
      <c r="AM173" s="35">
        <f t="shared" si="221"/>
        <v>0</v>
      </c>
      <c r="AN173" s="116">
        <f>IF(AND(AM173&gt;0,AM173*$B$4+AT172&lt;=$B$2*'SFV+BESS'!$I$9,AM173&lt;'SFV+BESS'!$I$7), AM173*$B$4, IF(AND(AM173&gt;0,AM173*$B$4+AT172&gt;$B$2*'SFV+BESS'!$I$9,AM173*$B$4&lt;'SFV+BESS'!$I$7),$B$2*'SFV+BESS'!$I$9-AT172,IF(AND(AM173&gt;0,AM173*$B$4+AT172&gt;$B$2*'SFV+BESS'!$I$9,AM173*$B$4&gt;'SFV+BESS'!$I$7,AT172&lt;$B$2*'SFV+BESS'!$I$9),$B$2*'SFV+BESS'!$I$9-AT172,IF(AND(AM173&gt;0,AM173*$B$4+AT172&lt;=$B$2*'SFV+BESS'!$I$9,AM173&gt;'SFV+BESS'!$I$7),'SFV+BESS'!$I$7,0))))</f>
        <v>0</v>
      </c>
      <c r="AO173" s="27">
        <f>IF(AND(AM173&lt;0,AT172+AM173/$B$5&gt;$H$2,-AM173/'Carga-Descarga Año'!$B$5&lt;'SFV+BESS'!$I$7),AM173/$B$5,IF(AND(AM173&lt;0,AT172+AM173/$B$5&gt;$H$2,-AM173/'Carga-Descarga Año'!$B$5&gt;'SFV+BESS'!$I$7),-'SFV+BESS'!$I$7,IF(AND(AM173&lt;0,AT172+AM173/$B$5&lt;$H$2),-MIN('SFV+BESS'!$I$7,AT172-$H$2),0)))</f>
        <v>0</v>
      </c>
      <c r="AP173" s="33"/>
      <c r="AQ173" s="33">
        <f t="shared" si="227"/>
        <v>0</v>
      </c>
      <c r="AR173" s="27">
        <f t="shared" si="191"/>
        <v>0</v>
      </c>
      <c r="AS173" s="27">
        <f t="shared" si="228"/>
        <v>0</v>
      </c>
      <c r="AT173" s="28">
        <f>IF((AT172+AN173+AO173)&gt;=$B$2*'SFV+BESS'!$I$9, $B$2*'SFV+BESS'!$I$9, (AT172+AN173+AO173))</f>
        <v>148.98376386372536</v>
      </c>
      <c r="AU173" s="110">
        <f t="shared" si="192"/>
        <v>0</v>
      </c>
      <c r="AZ173" s="251"/>
      <c r="BA173" s="48">
        <v>6.8333333333333401</v>
      </c>
      <c r="BB173" s="33">
        <f t="shared" si="247"/>
        <v>0</v>
      </c>
      <c r="BC173" s="33">
        <f>Gen_Cons_Horario!B2359</f>
        <v>0</v>
      </c>
      <c r="BD173" s="35">
        <f t="shared" si="222"/>
        <v>0</v>
      </c>
      <c r="BE173" s="116">
        <f>IF(AND(BD173&gt;0,BD173*$B$4+BK172&lt;=$B$2*'SFV+BESS'!$I$9,BD173&lt;'SFV+BESS'!$I$7), BD173*$B$4, IF(AND(BD173&gt;0,BD173*$B$4+BK172&gt;$B$2*'SFV+BESS'!$I$9,BD173*$B$4&lt;'SFV+BESS'!$I$7),$B$2*'SFV+BESS'!$I$9-BK172,IF(AND(BD173&gt;0,BD173*$B$4+BK172&gt;$B$2*'SFV+BESS'!$I$9,BD173*$B$4&gt;'SFV+BESS'!$I$7,BK172&lt;$B$2*'SFV+BESS'!$I$9),$B$2*'SFV+BESS'!$I$9-BK172,IF(AND(BD173&gt;0,BD173*$B$4+BK172&lt;=$B$2*'SFV+BESS'!$I$9,BD173&gt;'SFV+BESS'!$I$7),'SFV+BESS'!$I$7,0))))</f>
        <v>0</v>
      </c>
      <c r="BF173" s="27">
        <f>IF(AND(BD173&lt;0,BK172+BD173/$B$5&gt;$H$2,-BD173/'Carga-Descarga Año'!$B$5&lt;'SFV+BESS'!$I$7),BD173/$B$5,IF(AND(BD173&lt;0,BK172+BD173/$B$5&gt;$H$2,-BD173/'Carga-Descarga Año'!$B$5&gt;'SFV+BESS'!$I$7),-'SFV+BESS'!$I$7,IF(AND(BD173&lt;0,BK172+BD173/$B$5&lt;$H$2),-MIN('SFV+BESS'!$I$7,BK172-$H$2),0)))</f>
        <v>0</v>
      </c>
      <c r="BG173" s="33"/>
      <c r="BH173" s="33">
        <f t="shared" si="229"/>
        <v>0</v>
      </c>
      <c r="BI173" s="27">
        <f t="shared" si="193"/>
        <v>0</v>
      </c>
      <c r="BJ173" s="27">
        <f t="shared" si="230"/>
        <v>0</v>
      </c>
      <c r="BK173" s="28">
        <f>IF((BK172+BE173+BF173)&gt;=$B$2*'SFV+BESS'!$I$9, $B$2*'SFV+BESS'!$I$9, (BK172+BE173+BF173))</f>
        <v>173.61249999999998</v>
      </c>
      <c r="BL173" s="110">
        <f t="shared" si="194"/>
        <v>0</v>
      </c>
      <c r="BQ173" s="251"/>
      <c r="BR173" s="48">
        <v>6.8333333333333401</v>
      </c>
      <c r="BS173" s="33">
        <f t="shared" si="248"/>
        <v>0</v>
      </c>
      <c r="BT173" s="33">
        <f>Gen_Cons_Horario!B3079</f>
        <v>0</v>
      </c>
      <c r="BU173" s="35">
        <f t="shared" si="223"/>
        <v>0</v>
      </c>
      <c r="BV173" s="116">
        <f>IF(AND(BU173&gt;0,BU173*$B$4+CB172&lt;=$B$2*'SFV+BESS'!$I$9,BU173&lt;'SFV+BESS'!$I$7), BU173*$B$4, IF(AND(BU173&gt;0,BU173*$B$4+CB172&gt;$B$2*'SFV+BESS'!$I$9,BU173*$B$4&lt;'SFV+BESS'!$I$7),$B$2*'SFV+BESS'!$I$9-CB172,IF(AND(BU173&gt;0,BU173*$B$4+CB172&gt;$B$2*'SFV+BESS'!$I$9,BU173*$B$4&gt;'SFV+BESS'!$I$7,CB172&lt;$B$2*'SFV+BESS'!$I$9),$B$2*'SFV+BESS'!$I$9-CB172,IF(AND(BU173&gt;0,BU173*$B$4+CB172&lt;=$B$2*'SFV+BESS'!$I$9,BU173&gt;'SFV+BESS'!$I$7),'SFV+BESS'!$I$7,0))))</f>
        <v>0</v>
      </c>
      <c r="BW173" s="27">
        <f>IF(AND(BU173&lt;0,CB172+BU173/$B$5&gt;$H$2,-BU173/'Carga-Descarga Año'!$B$5&lt;'SFV+BESS'!$I$7),BU173/$B$5,IF(AND(BU173&lt;0,CB172+BU173/$B$5&gt;$H$2,-BU173/'Carga-Descarga Año'!$B$5&gt;'SFV+BESS'!$I$7),-'SFV+BESS'!$I$7,IF(AND(BU173&lt;0,CB172+BU173/$B$5&lt;$H$2),-MIN('SFV+BESS'!$I$7,CB172-$H$2),0)))</f>
        <v>0</v>
      </c>
      <c r="BX173" s="33"/>
      <c r="BY173" s="33">
        <f t="shared" si="231"/>
        <v>0</v>
      </c>
      <c r="BZ173" s="27">
        <f t="shared" si="195"/>
        <v>0</v>
      </c>
      <c r="CA173" s="27">
        <f t="shared" si="196"/>
        <v>0</v>
      </c>
      <c r="CB173" s="28">
        <f>IF((CB172+BV173+BW173)&gt;=$B$2*'SFV+BESS'!$I$9, $B$2*'SFV+BESS'!$I$9, (CB172+BV173+BW173))</f>
        <v>173.61249999999998</v>
      </c>
      <c r="CC173" s="110">
        <f t="shared" si="197"/>
        <v>0</v>
      </c>
      <c r="CH173" s="251"/>
      <c r="CI173" s="48">
        <v>6.8333333333333401</v>
      </c>
      <c r="CJ173" s="33">
        <f t="shared" si="249"/>
        <v>0</v>
      </c>
      <c r="CK173" s="33">
        <f>Gen_Cons_Horario!B3823</f>
        <v>0</v>
      </c>
      <c r="CL173" s="35">
        <f t="shared" si="224"/>
        <v>0</v>
      </c>
      <c r="CM173" s="116">
        <f>IF(AND(CL173&gt;0,CL173*$B$4+CS172&lt;=$B$2*'SFV+BESS'!$I$9,CL173&lt;'SFV+BESS'!$I$7), CL173*$B$4, IF(AND(CL173&gt;0,CL173*$B$4+CS172&gt;$B$2*'SFV+BESS'!$I$9,CL173*$B$4&lt;'SFV+BESS'!$I$7),$B$2*'SFV+BESS'!$I$9-CS172,IF(AND(CL173&gt;0,CL173*$B$4+CS172&gt;$B$2*'SFV+BESS'!$I$9,CL173*$B$4&gt;'SFV+BESS'!$I$7,CS172&lt;$B$2*'SFV+BESS'!$I$9),$B$2*'SFV+BESS'!$I$9-CS172,IF(AND(CL173&gt;0,CL173*$B$4+CS172&lt;=$B$2*'SFV+BESS'!$I$9,CL173&gt;'SFV+BESS'!$I$7),'SFV+BESS'!$I$7,0))))</f>
        <v>0</v>
      </c>
      <c r="CN173" s="27">
        <f>IF(AND(CL173&lt;0,CS172+CL173/$B$5&gt;$H$2,-CL173/'Carga-Descarga Año'!$B$5&lt;'SFV+BESS'!$I$7),CL173/$B$5,IF(AND(CL173&lt;0,CS172+CL173/$B$5&gt;$H$2,-CL173/'Carga-Descarga Año'!$B$5&gt;'SFV+BESS'!$I$7),-'SFV+BESS'!$I$7,IF(AND(CL173&lt;0,CS172+CL173/$B$5&lt;$H$2),-MIN('SFV+BESS'!$I$7,CS172-$H$2),0)))</f>
        <v>0</v>
      </c>
      <c r="CO173" s="33"/>
      <c r="CP173" s="33">
        <f t="shared" si="232"/>
        <v>0</v>
      </c>
      <c r="CQ173" s="27">
        <f t="shared" si="198"/>
        <v>0</v>
      </c>
      <c r="CR173" s="27">
        <f t="shared" si="233"/>
        <v>0</v>
      </c>
      <c r="CS173" s="28">
        <f>IF((CS172+CM173+CN173)&gt;=$B$2*'SFV+BESS'!$I$9, $B$2*'SFV+BESS'!$I$9, (CS172+CM173+CN173))</f>
        <v>173.61249999999998</v>
      </c>
      <c r="CT173" s="110">
        <f t="shared" si="199"/>
        <v>0</v>
      </c>
      <c r="CY173" s="251"/>
      <c r="CZ173" s="48">
        <v>6.8333333333333401</v>
      </c>
      <c r="DA173" s="33">
        <f t="shared" si="250"/>
        <v>0</v>
      </c>
      <c r="DB173" s="33">
        <f>Gen_Cons_Horario!B4543</f>
        <v>0</v>
      </c>
      <c r="DC173" s="35">
        <f t="shared" si="215"/>
        <v>0</v>
      </c>
      <c r="DD173" s="116">
        <f>IF(AND(DC173&gt;0,DC173*$B$4+DJ172&lt;=$B$2*'SFV+BESS'!$I$9,DC173&lt;'SFV+BESS'!$I$7), DC173*$B$4, IF(AND(DC173&gt;0,DC173*$B$4+DJ172&gt;$B$2*'SFV+BESS'!$I$9,DC173*$B$4&lt;'SFV+BESS'!$I$7),$B$2*'SFV+BESS'!$I$9-DJ172,IF(AND(DC173&gt;0,DC173*$B$4+DJ172&gt;$B$2*'SFV+BESS'!$I$9,DC173*$B$4&gt;'SFV+BESS'!$I$7,DJ172&lt;$B$2*'SFV+BESS'!$I$9),$B$2*'SFV+BESS'!$I$9-DJ172,IF(AND(DC173&gt;0,DC173*$B$4+DJ172&lt;=$B$2*'SFV+BESS'!$I$9,DC173&gt;'SFV+BESS'!$I$7),'SFV+BESS'!$I$7,0))))</f>
        <v>0</v>
      </c>
      <c r="DE173" s="27">
        <f>IF(AND(DC173&lt;0,DJ172+DC173/$B$5&gt;$H$2,-DC173/'Carga-Descarga Año'!$B$5&lt;'SFV+BESS'!$I$7),DC173/$B$5,IF(AND(DC173&lt;0,DJ172+DC173/$B$5&gt;$H$2,-DC173/'Carga-Descarga Año'!$B$5&gt;'SFV+BESS'!$I$7),-'SFV+BESS'!$I$7,IF(AND(DC173&lt;0,DJ172+DC173/$B$5&lt;$H$2),-MIN('SFV+BESS'!$I$7,DJ172-$H$2),0)))</f>
        <v>0</v>
      </c>
      <c r="DF173" s="33"/>
      <c r="DG173" s="33">
        <f t="shared" si="234"/>
        <v>0</v>
      </c>
      <c r="DH173" s="27">
        <f t="shared" si="200"/>
        <v>0</v>
      </c>
      <c r="DI173" s="27">
        <f t="shared" si="201"/>
        <v>0</v>
      </c>
      <c r="DJ173" s="28">
        <f>IF((DJ172+DD173+DE173)&gt;=$B$2*'SFV+BESS'!$I$9, $B$2*'SFV+BESS'!$I$9, (DJ172+DD173+DE173))</f>
        <v>173.61249999999998</v>
      </c>
      <c r="DK173" s="110">
        <f t="shared" si="202"/>
        <v>0</v>
      </c>
      <c r="DP173" s="251"/>
      <c r="DQ173" s="48">
        <v>6.8333333333333401</v>
      </c>
      <c r="DR173" s="33">
        <f t="shared" si="251"/>
        <v>0</v>
      </c>
      <c r="DS173" s="33">
        <f>Gen_Cons_Horario!B5287</f>
        <v>0</v>
      </c>
      <c r="DT173" s="35">
        <f t="shared" si="216"/>
        <v>0</v>
      </c>
      <c r="DU173" s="116">
        <f>IF(AND(DT173&gt;0,DT173*$B$4+EA172&lt;=$B$2*'SFV+BESS'!$I$9,DT173&lt;'SFV+BESS'!$I$7), DT173*$B$4, IF(AND(DT173&gt;0,DT173*$B$4+EA172&gt;$B$2*'SFV+BESS'!$I$9,DT173*$B$4&lt;'SFV+BESS'!$I$7),$B$2*'SFV+BESS'!$I$9-EA172,IF(AND(DT173&gt;0,DT173*$B$4+EA172&gt;$B$2*'SFV+BESS'!$I$9,DT173*$B$4&gt;'SFV+BESS'!$I$7,EA172&lt;$B$2*'SFV+BESS'!$I$9),$B$2*'SFV+BESS'!$I$9-EA172,IF(AND(DT173&gt;0,DT173*$B$4+EA172&lt;=$B$2*'SFV+BESS'!$I$9,DT173&gt;'SFV+BESS'!$I$7),'SFV+BESS'!$I$7,0))))</f>
        <v>0</v>
      </c>
      <c r="DV173" s="27">
        <f>IF(AND(DT173&lt;0,EA172+DT173/$B$5&gt;$H$2,-DT173/'Carga-Descarga Año'!$B$5&lt;'SFV+BESS'!$I$7),DT173/$B$5,IF(AND(DT173&lt;0,EA172+DT173/$B$5&gt;$H$2,-DT173/'Carga-Descarga Año'!$B$5&gt;'SFV+BESS'!$I$7),-'SFV+BESS'!$I$7,IF(AND(DT173&lt;0,EA172+DT173/$B$5&lt;$H$2),-MIN('SFV+BESS'!$I$7,EA172-$H$2),0)))</f>
        <v>0</v>
      </c>
      <c r="DW173" s="33"/>
      <c r="DX173" s="33">
        <f t="shared" si="235"/>
        <v>0</v>
      </c>
      <c r="DY173" s="27">
        <f t="shared" si="203"/>
        <v>0</v>
      </c>
      <c r="DZ173" s="27">
        <f t="shared" si="236"/>
        <v>0</v>
      </c>
      <c r="EA173" s="28">
        <f>IF((EA172+DU173+DV173)&gt;=$B$2*'SFV+BESS'!$I$9, $B$2*'SFV+BESS'!$I$9, (EA172+DU173+DV173))</f>
        <v>173.61249999999998</v>
      </c>
      <c r="EB173" s="110">
        <f t="shared" si="204"/>
        <v>0</v>
      </c>
      <c r="EG173" s="251"/>
      <c r="EH173" s="48">
        <v>6.8333333333333401</v>
      </c>
      <c r="EI173" s="33">
        <f t="shared" si="252"/>
        <v>0</v>
      </c>
      <c r="EJ173" s="33">
        <f>Gen_Cons_Horario!B6031</f>
        <v>0</v>
      </c>
      <c r="EK173" s="35">
        <f t="shared" si="217"/>
        <v>0</v>
      </c>
      <c r="EL173" s="116">
        <f>IF(AND(EK173&gt;0,EK173*$B$4+ER172&lt;=$B$2*'SFV+BESS'!$I$9,EK173&lt;'SFV+BESS'!$I$7), EK173*$B$4, IF(AND(EK173&gt;0,EK173*$B$4+ER172&gt;$B$2*'SFV+BESS'!$I$9,EK173*$B$4&lt;'SFV+BESS'!$I$7),$B$2*'SFV+BESS'!$I$9-ER172,IF(AND(EK173&gt;0,EK173*$B$4+ER172&gt;$B$2*'SFV+BESS'!$I$9,EK173*$B$4&gt;'SFV+BESS'!$I$7,ER172&lt;$B$2*'SFV+BESS'!$I$9),$B$2*'SFV+BESS'!$I$9-ER172,IF(AND(EK173&gt;0,EK173*$B$4+ER172&lt;=$B$2*'SFV+BESS'!$I$9,EK173&gt;'SFV+BESS'!$I$7),'SFV+BESS'!$I$7,0))))</f>
        <v>0</v>
      </c>
      <c r="EM173" s="27">
        <f>IF(AND(EK173&lt;0,ER172+EK173/$B$5&gt;$H$2,-EK173/'Carga-Descarga Año'!$B$5&lt;'SFV+BESS'!$I$7),EK173/$B$5,IF(AND(EK173&lt;0,ER172+EK173/$B$5&gt;$H$2,-EK173/'Carga-Descarga Año'!$B$5&gt;'SFV+BESS'!$I$7),-'SFV+BESS'!$I$7,IF(AND(EK173&lt;0,ER172+EK173/$B$5&lt;$H$2),-MIN('SFV+BESS'!$I$7,ER172-$H$2),0)))</f>
        <v>0</v>
      </c>
      <c r="EN173" s="33"/>
      <c r="EO173" s="33">
        <f t="shared" si="237"/>
        <v>0</v>
      </c>
      <c r="EP173" s="27">
        <f t="shared" si="205"/>
        <v>0</v>
      </c>
      <c r="EQ173" s="27">
        <f t="shared" si="238"/>
        <v>0</v>
      </c>
      <c r="ER173" s="28">
        <f>IF((ER172+EL173+EM173)&gt;=$B$2*'SFV+BESS'!$I$9, $B$2*'SFV+BESS'!$I$9, (ER172+EL173+EM173))</f>
        <v>173.61249999999998</v>
      </c>
      <c r="ES173" s="110">
        <f t="shared" si="206"/>
        <v>0</v>
      </c>
      <c r="EX173" s="251"/>
      <c r="EY173" s="48">
        <v>6.8333333333333401</v>
      </c>
      <c r="EZ173" s="33">
        <f t="shared" si="253"/>
        <v>0</v>
      </c>
      <c r="FA173" s="33">
        <f>Gen_Cons_Horario!B6751</f>
        <v>0</v>
      </c>
      <c r="FB173" s="35">
        <f t="shared" si="218"/>
        <v>0</v>
      </c>
      <c r="FC173" s="116">
        <f>IF(AND(FB173&gt;0,FB173*$B$4+FI172&lt;=$B$2*'SFV+BESS'!$I$9,FB173&lt;'SFV+BESS'!$I$7), FB173*$B$4, IF(AND(FB173&gt;0,FB173*$B$4+FI172&gt;$B$2*'SFV+BESS'!$I$9,FB173*$B$4&lt;'SFV+BESS'!$I$7),$B$2*'SFV+BESS'!$I$9-FI172,IF(AND(FB173&gt;0,FB173*$B$4+FI172&gt;$B$2*'SFV+BESS'!$I$9,FB173*$B$4&gt;'SFV+BESS'!$I$7,FI172&lt;$B$2*'SFV+BESS'!$I$9),$B$2*'SFV+BESS'!$I$9-FI172,IF(AND(FB173&gt;0,FB173*$B$4+FI172&lt;=$B$2*'SFV+BESS'!$I$9,FB173&gt;'SFV+BESS'!$I$7),'SFV+BESS'!$I$7,0))))</f>
        <v>0</v>
      </c>
      <c r="FD173" s="27">
        <f>IF(AND(FB173&lt;0,FI172+FB173/$B$5&gt;$H$2,-FB173/'Carga-Descarga Año'!$B$5&lt;'SFV+BESS'!$I$7),FB173/$B$5,IF(AND(FB173&lt;0,FI172+FB173/$B$5&gt;$H$2,-FB173/'Carga-Descarga Año'!$B$5&gt;'SFV+BESS'!$I$7),-'SFV+BESS'!$I$7,IF(AND(FB173&lt;0,FI172+FB173/$B$5&lt;$H$2),-MIN('SFV+BESS'!$I$7,FI172-$H$2),0)))</f>
        <v>0</v>
      </c>
      <c r="FE173" s="33"/>
      <c r="FF173" s="33">
        <f t="shared" si="239"/>
        <v>0</v>
      </c>
      <c r="FG173" s="27">
        <f t="shared" si="207"/>
        <v>0</v>
      </c>
      <c r="FH173" s="27">
        <f t="shared" si="240"/>
        <v>0</v>
      </c>
      <c r="FI173" s="28">
        <f>IF((FI172+FC173+FD173)&gt;=$B$2*'SFV+BESS'!$I$9, $B$2*'SFV+BESS'!$I$9, (FI172+FC173+FD173))</f>
        <v>173.61249999999998</v>
      </c>
      <c r="FJ173" s="110">
        <f t="shared" si="208"/>
        <v>0</v>
      </c>
      <c r="FO173" s="251"/>
      <c r="FP173" s="48">
        <v>6.8333333333333401</v>
      </c>
      <c r="FQ173" s="33">
        <f t="shared" si="254"/>
        <v>1.3017977917689063</v>
      </c>
      <c r="FR173" s="33">
        <f>Gen_Cons_Horario!B7495</f>
        <v>0</v>
      </c>
      <c r="FS173" s="35">
        <f t="shared" si="219"/>
        <v>1.3017977917689063</v>
      </c>
      <c r="FT173" s="116">
        <f>IF(AND(FS173&gt;0,FS173*$B$4+FZ172&lt;=$B$2*'SFV+BESS'!$I$9,FS173&lt;'SFV+BESS'!$I$7), FS173*$B$4, IF(AND(FS173&gt;0,FS173*$B$4+FZ172&gt;$B$2*'SFV+BESS'!$I$9,FS173*$B$4&lt;'SFV+BESS'!$I$7),$B$2*'SFV+BESS'!$I$9-FZ172,IF(AND(FS173&gt;0,FS173*$B$4+FZ172&gt;$B$2*'SFV+BESS'!$I$9,FS173*$B$4&gt;'SFV+BESS'!$I$7,FZ172&lt;$B$2*'SFV+BESS'!$I$9),$B$2*'SFV+BESS'!$I$9-FZ172,IF(AND(FS173&gt;0,FS173*$B$4+FZ172&lt;=$B$2*'SFV+BESS'!$I$9,FS173&gt;'SFV+BESS'!$I$7),'SFV+BESS'!$I$7,0))))</f>
        <v>0</v>
      </c>
      <c r="FU173" s="27">
        <f>IF(AND(FS173&lt;0,FZ172+FS173/$B$5&gt;$H$2,-FS173/'Carga-Descarga Año'!$B$5&lt;'SFV+BESS'!$I$7),FS173/$B$5,IF(AND(FS173&lt;0,FZ172+FS173/$B$5&gt;$H$2,-FS173/'Carga-Descarga Año'!$B$5&gt;'SFV+BESS'!$I$7),-'SFV+BESS'!$I$7,IF(AND(FS173&lt;0,FZ172+FS173/$B$5&lt;$H$2),-MIN('SFV+BESS'!$I$7,FZ172-$H$2),0)))</f>
        <v>0</v>
      </c>
      <c r="FV173" s="33"/>
      <c r="FW173" s="33">
        <f t="shared" si="241"/>
        <v>0</v>
      </c>
      <c r="FX173" s="27">
        <f t="shared" si="209"/>
        <v>0</v>
      </c>
      <c r="FY173" s="27">
        <f t="shared" si="242"/>
        <v>0</v>
      </c>
      <c r="FZ173" s="28">
        <f>IF((FZ172+FT173+FU173)&gt;=$B$2*'SFV+BESS'!$I$9, $B$2*'SFV+BESS'!$I$9, (FZ172+FT173+FU173))</f>
        <v>173.61249999999998</v>
      </c>
      <c r="GA173" s="110">
        <f t="shared" si="210"/>
        <v>1.3017977917689063</v>
      </c>
      <c r="GF173" s="251"/>
      <c r="GG173" s="48">
        <v>6.8333333333333401</v>
      </c>
      <c r="GH173" s="33">
        <f t="shared" si="255"/>
        <v>19.953413277256026</v>
      </c>
      <c r="GI173" s="33">
        <f>Gen_Cons_Horario!B8215</f>
        <v>0</v>
      </c>
      <c r="GJ173" s="35">
        <f t="shared" si="225"/>
        <v>19.953413277256026</v>
      </c>
      <c r="GK173" s="116">
        <f>IF(AND(GJ173&gt;0,GJ173*$B$4+GQ172&lt;=$B$2*'SFV+BESS'!$I$9,GJ173&lt;'SFV+BESS'!$I$7), GJ173*$B$4, IF(AND(GJ173&gt;0,GJ173*$B$4+GQ172&gt;$B$2*'SFV+BESS'!$I$9,GJ173*$B$4&lt;'SFV+BESS'!$I$7),$B$2*'SFV+BESS'!$I$9-GQ172,IF(AND(GJ173&gt;0,GJ173*$B$4+GQ172&gt;$B$2*'SFV+BESS'!$I$9,GJ173*$B$4&gt;'SFV+BESS'!$I$7,GQ172&lt;$B$2*'SFV+BESS'!$I$9),$B$2*'SFV+BESS'!$I$9-GQ172,IF(AND(GJ173&gt;0,GJ173*$B$4+GQ172&lt;=$B$2*'SFV+BESS'!$I$9,GJ173&gt;'SFV+BESS'!$I$7),'SFV+BESS'!$I$7,0))))</f>
        <v>0</v>
      </c>
      <c r="GL173" s="27">
        <f>IF(AND(GJ173&lt;0,GQ172+GJ173/$B$5&gt;$H$2,-GJ173/'Carga-Descarga Año'!$B$5&lt;'SFV+BESS'!$I$7),GJ173/$B$5,IF(AND(GJ173&lt;0,GQ172+GJ173/$B$5&gt;$H$2,-GJ173/'Carga-Descarga Año'!$B$5&gt;'SFV+BESS'!$I$7),-'SFV+BESS'!$I$7,IF(AND(GJ173&lt;0,GQ172+GJ173/$B$5&lt;$H$2),-MIN('SFV+BESS'!$I$7,GQ172-$H$2),0)))</f>
        <v>0</v>
      </c>
      <c r="GM173" s="33"/>
      <c r="GN173" s="33">
        <f t="shared" si="243"/>
        <v>0</v>
      </c>
      <c r="GO173" s="27">
        <f t="shared" si="211"/>
        <v>0</v>
      </c>
      <c r="GP173" s="27">
        <f t="shared" si="244"/>
        <v>0</v>
      </c>
      <c r="GQ173" s="28">
        <f>IF((GQ172+GK173+GL173)&gt;=$B$2*'SFV+BESS'!$I$9, $B$2*'SFV+BESS'!$I$9, (GQ172+GK173+GL173))</f>
        <v>173.61249999999998</v>
      </c>
      <c r="GR173" s="110">
        <f t="shared" si="212"/>
        <v>19.953413277256026</v>
      </c>
    </row>
    <row r="174" spans="1:200">
      <c r="A174" s="249"/>
      <c r="B174" s="48">
        <v>6.8750000000000098</v>
      </c>
      <c r="C174" s="38">
        <f t="shared" si="226"/>
        <v>0</v>
      </c>
      <c r="D174" s="2">
        <f>Gen_Cons_Horario!B200</f>
        <v>59.656000000000006</v>
      </c>
      <c r="E174" s="140">
        <f t="shared" si="184"/>
        <v>-59.656000000000006</v>
      </c>
      <c r="F174" s="116">
        <f>IF(AND(E174&gt;0,E174*$B$4+L173&lt;=$B$2*'SFV+BESS'!$I$9,E174&lt;'SFV+BESS'!$I$7), E174*$B$4, IF(AND(E174&gt;0,E174*$B$4+L173&gt;$B$2*'SFV+BESS'!$I$9,E174*$B$4&lt;'SFV+BESS'!$I$7),$B$2*'SFV+BESS'!$I$9-L173,IF(AND(E174&gt;0,E174*$B$4+L173&gt;$B$2*'SFV+BESS'!$I$9,E174*$B$4&gt;'SFV+BESS'!$I$7,L173&lt;$B$2*'SFV+BESS'!$I$9),$B$2*'SFV+BESS'!$I$9-L173,IF(AND(E174&gt;0,E174*$B$4+L173&lt;=$B$2*'SFV+BESS'!$I$9,E174&gt;'SFV+BESS'!$I$7),'SFV+BESS'!$I$7,0))))</f>
        <v>0</v>
      </c>
      <c r="G174" s="27">
        <f>IF(AND(E174&lt;0,L173+E174/$B$5&gt;$H$2,-E174/'Carga-Descarga Año'!$B$5&lt;'SFV+BESS'!$I$7),E174/$B$5,IF(AND(E174&lt;0,L173+E174/$B$5&gt;$H$2,-E174/'Carga-Descarga Año'!$B$5&gt;'SFV+BESS'!$I$7),-'SFV+BESS'!$I$7,IF(AND(E174&lt;0,L173+E174/$B$5&lt;$H$2),-MIN('SFV+BESS'!$I$7,L173-$H$2),0)))</f>
        <v>-62.795789473684216</v>
      </c>
      <c r="I174" s="38">
        <f t="shared" si="185"/>
        <v>0</v>
      </c>
      <c r="J174" s="27">
        <f t="shared" si="187"/>
        <v>59.656000000000006</v>
      </c>
      <c r="K174" s="27">
        <f t="shared" si="186"/>
        <v>0</v>
      </c>
      <c r="L174" s="28">
        <f>IF((L173+F174+G174)&gt;=$B$2*'SFV+BESS'!$I$9, $B$2*'SFV+BESS'!$I$9, (L173+F174+G174))</f>
        <v>76.811369485483823</v>
      </c>
      <c r="M174" s="110">
        <f t="shared" si="188"/>
        <v>0</v>
      </c>
      <c r="R174" s="251"/>
      <c r="S174" s="48">
        <v>6.8750000000000098</v>
      </c>
      <c r="T174" s="2">
        <f t="shared" si="245"/>
        <v>0</v>
      </c>
      <c r="U174" s="2">
        <f>Gen_Cons_Horario!B944</f>
        <v>22.371000000000002</v>
      </c>
      <c r="V174" s="35">
        <f t="shared" si="220"/>
        <v>-22.371000000000002</v>
      </c>
      <c r="W174" s="116">
        <f>IF(AND(V174&gt;0,V174*$B$4+AC173&lt;=$B$2*'SFV+BESS'!$I$9,V174&lt;'SFV+BESS'!$I$7), V174*$B$4, IF(AND(V174&gt;0,V174*$B$4+AC173&gt;$B$2*'SFV+BESS'!$I$9,V174*$B$4&lt;'SFV+BESS'!$I$7),$B$2*'SFV+BESS'!$I$9-AC173,IF(AND(V174&gt;0,V174*$B$4+AC173&gt;$B$2*'SFV+BESS'!$I$9,V174*$B$4&gt;'SFV+BESS'!$I$7,AC173&lt;$B$2*'SFV+BESS'!$I$9),$B$2*'SFV+BESS'!$I$9-AC173,IF(AND(V174&gt;0,V174*$B$4+AC173&lt;=$B$2*'SFV+BESS'!$I$9,V174&gt;'SFV+BESS'!$I$7),'SFV+BESS'!$I$7,0))))</f>
        <v>0</v>
      </c>
      <c r="X174" s="27">
        <f>IF(AND(V174&lt;0,AC173+V174/$B$5&gt;$H$2,-V174/'Carga-Descarga Año'!$B$5&lt;'SFV+BESS'!$I$7),V174/$B$5,IF(AND(V174&lt;0,AC173+V174/$B$5&gt;$H$2,-V174/'Carga-Descarga Año'!$B$5&gt;'SFV+BESS'!$I$7),-'SFV+BESS'!$I$7,IF(AND(V174&lt;0,AC173+V174/$B$5&lt;$H$2),-MIN('SFV+BESS'!$I$7,AC173-$H$2),0)))</f>
        <v>-23.548421052631582</v>
      </c>
      <c r="Z174" s="33">
        <f t="shared" si="214"/>
        <v>0</v>
      </c>
      <c r="AA174" s="27">
        <f t="shared" si="189"/>
        <v>22.371000000000002</v>
      </c>
      <c r="AB174" s="27">
        <f t="shared" si="213"/>
        <v>0</v>
      </c>
      <c r="AC174" s="28">
        <f>IF((AC173+W174+X174)&gt;=$B$2*'SFV+BESS'!$I$9, $B$2*'SFV+BESS'!$I$9, (AC173+W174+X174))</f>
        <v>136.33327104222707</v>
      </c>
      <c r="AD174" s="110">
        <f t="shared" si="190"/>
        <v>0</v>
      </c>
      <c r="AI174" s="251"/>
      <c r="AJ174" s="48">
        <v>6.8750000000000098</v>
      </c>
      <c r="AK174" s="52">
        <f t="shared" si="246"/>
        <v>0</v>
      </c>
      <c r="AL174" s="33">
        <f>Gen_Cons_Horario!B1616</f>
        <v>0</v>
      </c>
      <c r="AM174" s="35">
        <f t="shared" si="221"/>
        <v>0</v>
      </c>
      <c r="AN174" s="116">
        <f>IF(AND(AM174&gt;0,AM174*$B$4+AT173&lt;=$B$2*'SFV+BESS'!$I$9,AM174&lt;'SFV+BESS'!$I$7), AM174*$B$4, IF(AND(AM174&gt;0,AM174*$B$4+AT173&gt;$B$2*'SFV+BESS'!$I$9,AM174*$B$4&lt;'SFV+BESS'!$I$7),$B$2*'SFV+BESS'!$I$9-AT173,IF(AND(AM174&gt;0,AM174*$B$4+AT173&gt;$B$2*'SFV+BESS'!$I$9,AM174*$B$4&gt;'SFV+BESS'!$I$7,AT173&lt;$B$2*'SFV+BESS'!$I$9),$B$2*'SFV+BESS'!$I$9-AT173,IF(AND(AM174&gt;0,AM174*$B$4+AT173&lt;=$B$2*'SFV+BESS'!$I$9,AM174&gt;'SFV+BESS'!$I$7),'SFV+BESS'!$I$7,0))))</f>
        <v>0</v>
      </c>
      <c r="AO174" s="27">
        <f>IF(AND(AM174&lt;0,AT173+AM174/$B$5&gt;$H$2,-AM174/'Carga-Descarga Año'!$B$5&lt;'SFV+BESS'!$I$7),AM174/$B$5,IF(AND(AM174&lt;0,AT173+AM174/$B$5&gt;$H$2,-AM174/'Carga-Descarga Año'!$B$5&gt;'SFV+BESS'!$I$7),-'SFV+BESS'!$I$7,IF(AND(AM174&lt;0,AT173+AM174/$B$5&lt;$H$2),-MIN('SFV+BESS'!$I$7,AT173-$H$2),0)))</f>
        <v>0</v>
      </c>
      <c r="AP174" s="33"/>
      <c r="AQ174" s="33">
        <f t="shared" si="227"/>
        <v>0</v>
      </c>
      <c r="AR174" s="27">
        <f t="shared" si="191"/>
        <v>0</v>
      </c>
      <c r="AS174" s="27">
        <f t="shared" si="228"/>
        <v>0</v>
      </c>
      <c r="AT174" s="28">
        <f>IF((AT173+AN174+AO174)&gt;=$B$2*'SFV+BESS'!$I$9, $B$2*'SFV+BESS'!$I$9, (AT173+AN174+AO174))</f>
        <v>148.98376386372536</v>
      </c>
      <c r="AU174" s="110">
        <f t="shared" si="192"/>
        <v>0</v>
      </c>
      <c r="AZ174" s="251"/>
      <c r="BA174" s="48">
        <v>6.8750000000000098</v>
      </c>
      <c r="BB174" s="33">
        <f t="shared" si="247"/>
        <v>0</v>
      </c>
      <c r="BC174" s="33">
        <f>Gen_Cons_Horario!B2360</f>
        <v>0</v>
      </c>
      <c r="BD174" s="35">
        <f t="shared" si="222"/>
        <v>0</v>
      </c>
      <c r="BE174" s="116">
        <f>IF(AND(BD174&gt;0,BD174*$B$4+BK173&lt;=$B$2*'SFV+BESS'!$I$9,BD174&lt;'SFV+BESS'!$I$7), BD174*$B$4, IF(AND(BD174&gt;0,BD174*$B$4+BK173&gt;$B$2*'SFV+BESS'!$I$9,BD174*$B$4&lt;'SFV+BESS'!$I$7),$B$2*'SFV+BESS'!$I$9-BK173,IF(AND(BD174&gt;0,BD174*$B$4+BK173&gt;$B$2*'SFV+BESS'!$I$9,BD174*$B$4&gt;'SFV+BESS'!$I$7,BK173&lt;$B$2*'SFV+BESS'!$I$9),$B$2*'SFV+BESS'!$I$9-BK173,IF(AND(BD174&gt;0,BD174*$B$4+BK173&lt;=$B$2*'SFV+BESS'!$I$9,BD174&gt;'SFV+BESS'!$I$7),'SFV+BESS'!$I$7,0))))</f>
        <v>0</v>
      </c>
      <c r="BF174" s="27">
        <f>IF(AND(BD174&lt;0,BK173+BD174/$B$5&gt;$H$2,-BD174/'Carga-Descarga Año'!$B$5&lt;'SFV+BESS'!$I$7),BD174/$B$5,IF(AND(BD174&lt;0,BK173+BD174/$B$5&gt;$H$2,-BD174/'Carga-Descarga Año'!$B$5&gt;'SFV+BESS'!$I$7),-'SFV+BESS'!$I$7,IF(AND(BD174&lt;0,BK173+BD174/$B$5&lt;$H$2),-MIN('SFV+BESS'!$I$7,BK173-$H$2),0)))</f>
        <v>0</v>
      </c>
      <c r="BG174" s="33"/>
      <c r="BH174" s="33">
        <f t="shared" si="229"/>
        <v>0</v>
      </c>
      <c r="BI174" s="27">
        <f t="shared" si="193"/>
        <v>0</v>
      </c>
      <c r="BJ174" s="27">
        <f t="shared" si="230"/>
        <v>0</v>
      </c>
      <c r="BK174" s="28">
        <f>IF((BK173+BE174+BF174)&gt;=$B$2*'SFV+BESS'!$I$9, $B$2*'SFV+BESS'!$I$9, (BK173+BE174+BF174))</f>
        <v>173.61249999999998</v>
      </c>
      <c r="BL174" s="110">
        <f t="shared" si="194"/>
        <v>0</v>
      </c>
      <c r="BQ174" s="251"/>
      <c r="BR174" s="48">
        <v>6.8750000000000098</v>
      </c>
      <c r="BS174" s="33">
        <f t="shared" si="248"/>
        <v>0</v>
      </c>
      <c r="BT174" s="33">
        <f>Gen_Cons_Horario!B3080</f>
        <v>0</v>
      </c>
      <c r="BU174" s="35">
        <f t="shared" si="223"/>
        <v>0</v>
      </c>
      <c r="BV174" s="116">
        <f>IF(AND(BU174&gt;0,BU174*$B$4+CB173&lt;=$B$2*'SFV+BESS'!$I$9,BU174&lt;'SFV+BESS'!$I$7), BU174*$B$4, IF(AND(BU174&gt;0,BU174*$B$4+CB173&gt;$B$2*'SFV+BESS'!$I$9,BU174*$B$4&lt;'SFV+BESS'!$I$7),$B$2*'SFV+BESS'!$I$9-CB173,IF(AND(BU174&gt;0,BU174*$B$4+CB173&gt;$B$2*'SFV+BESS'!$I$9,BU174*$B$4&gt;'SFV+BESS'!$I$7,CB173&lt;$B$2*'SFV+BESS'!$I$9),$B$2*'SFV+BESS'!$I$9-CB173,IF(AND(BU174&gt;0,BU174*$B$4+CB173&lt;=$B$2*'SFV+BESS'!$I$9,BU174&gt;'SFV+BESS'!$I$7),'SFV+BESS'!$I$7,0))))</f>
        <v>0</v>
      </c>
      <c r="BW174" s="27">
        <f>IF(AND(BU174&lt;0,CB173+BU174/$B$5&gt;$H$2,-BU174/'Carga-Descarga Año'!$B$5&lt;'SFV+BESS'!$I$7),BU174/$B$5,IF(AND(BU174&lt;0,CB173+BU174/$B$5&gt;$H$2,-BU174/'Carga-Descarga Año'!$B$5&gt;'SFV+BESS'!$I$7),-'SFV+BESS'!$I$7,IF(AND(BU174&lt;0,CB173+BU174/$B$5&lt;$H$2),-MIN('SFV+BESS'!$I$7,CB173-$H$2),0)))</f>
        <v>0</v>
      </c>
      <c r="BX174" s="33"/>
      <c r="BY174" s="33">
        <f t="shared" si="231"/>
        <v>0</v>
      </c>
      <c r="BZ174" s="27">
        <f t="shared" si="195"/>
        <v>0</v>
      </c>
      <c r="CA174" s="27">
        <f t="shared" si="196"/>
        <v>0</v>
      </c>
      <c r="CB174" s="28">
        <f>IF((CB173+BV174+BW174)&gt;=$B$2*'SFV+BESS'!$I$9, $B$2*'SFV+BESS'!$I$9, (CB173+BV174+BW174))</f>
        <v>173.61249999999998</v>
      </c>
      <c r="CC174" s="110">
        <f t="shared" si="197"/>
        <v>0</v>
      </c>
      <c r="CH174" s="251"/>
      <c r="CI174" s="48">
        <v>6.8750000000000098</v>
      </c>
      <c r="CJ174" s="33">
        <f t="shared" si="249"/>
        <v>0</v>
      </c>
      <c r="CK174" s="33">
        <f>Gen_Cons_Horario!B3824</f>
        <v>0</v>
      </c>
      <c r="CL174" s="35">
        <f t="shared" si="224"/>
        <v>0</v>
      </c>
      <c r="CM174" s="116">
        <f>IF(AND(CL174&gt;0,CL174*$B$4+CS173&lt;=$B$2*'SFV+BESS'!$I$9,CL174&lt;'SFV+BESS'!$I$7), CL174*$B$4, IF(AND(CL174&gt;0,CL174*$B$4+CS173&gt;$B$2*'SFV+BESS'!$I$9,CL174*$B$4&lt;'SFV+BESS'!$I$7),$B$2*'SFV+BESS'!$I$9-CS173,IF(AND(CL174&gt;0,CL174*$B$4+CS173&gt;$B$2*'SFV+BESS'!$I$9,CL174*$B$4&gt;'SFV+BESS'!$I$7,CS173&lt;$B$2*'SFV+BESS'!$I$9),$B$2*'SFV+BESS'!$I$9-CS173,IF(AND(CL174&gt;0,CL174*$B$4+CS173&lt;=$B$2*'SFV+BESS'!$I$9,CL174&gt;'SFV+BESS'!$I$7),'SFV+BESS'!$I$7,0))))</f>
        <v>0</v>
      </c>
      <c r="CN174" s="27">
        <f>IF(AND(CL174&lt;0,CS173+CL174/$B$5&gt;$H$2,-CL174/'Carga-Descarga Año'!$B$5&lt;'SFV+BESS'!$I$7),CL174/$B$5,IF(AND(CL174&lt;0,CS173+CL174/$B$5&gt;$H$2,-CL174/'Carga-Descarga Año'!$B$5&gt;'SFV+BESS'!$I$7),-'SFV+BESS'!$I$7,IF(AND(CL174&lt;0,CS173+CL174/$B$5&lt;$H$2),-MIN('SFV+BESS'!$I$7,CS173-$H$2),0)))</f>
        <v>0</v>
      </c>
      <c r="CO174" s="33"/>
      <c r="CP174" s="33">
        <f t="shared" si="232"/>
        <v>0</v>
      </c>
      <c r="CQ174" s="27">
        <f t="shared" si="198"/>
        <v>0</v>
      </c>
      <c r="CR174" s="27">
        <f t="shared" si="233"/>
        <v>0</v>
      </c>
      <c r="CS174" s="28">
        <f>IF((CS173+CM174+CN174)&gt;=$B$2*'SFV+BESS'!$I$9, $B$2*'SFV+BESS'!$I$9, (CS173+CM174+CN174))</f>
        <v>173.61249999999998</v>
      </c>
      <c r="CT174" s="110">
        <f t="shared" si="199"/>
        <v>0</v>
      </c>
      <c r="CY174" s="251"/>
      <c r="CZ174" s="48">
        <v>6.8750000000000098</v>
      </c>
      <c r="DA174" s="33">
        <f t="shared" si="250"/>
        <v>0</v>
      </c>
      <c r="DB174" s="33">
        <f>Gen_Cons_Horario!B4544</f>
        <v>0</v>
      </c>
      <c r="DC174" s="35">
        <f t="shared" si="215"/>
        <v>0</v>
      </c>
      <c r="DD174" s="116">
        <f>IF(AND(DC174&gt;0,DC174*$B$4+DJ173&lt;=$B$2*'SFV+BESS'!$I$9,DC174&lt;'SFV+BESS'!$I$7), DC174*$B$4, IF(AND(DC174&gt;0,DC174*$B$4+DJ173&gt;$B$2*'SFV+BESS'!$I$9,DC174*$B$4&lt;'SFV+BESS'!$I$7),$B$2*'SFV+BESS'!$I$9-DJ173,IF(AND(DC174&gt;0,DC174*$B$4+DJ173&gt;$B$2*'SFV+BESS'!$I$9,DC174*$B$4&gt;'SFV+BESS'!$I$7,DJ173&lt;$B$2*'SFV+BESS'!$I$9),$B$2*'SFV+BESS'!$I$9-DJ173,IF(AND(DC174&gt;0,DC174*$B$4+DJ173&lt;=$B$2*'SFV+BESS'!$I$9,DC174&gt;'SFV+BESS'!$I$7),'SFV+BESS'!$I$7,0))))</f>
        <v>0</v>
      </c>
      <c r="DE174" s="27">
        <f>IF(AND(DC174&lt;0,DJ173+DC174/$B$5&gt;$H$2,-DC174/'Carga-Descarga Año'!$B$5&lt;'SFV+BESS'!$I$7),DC174/$B$5,IF(AND(DC174&lt;0,DJ173+DC174/$B$5&gt;$H$2,-DC174/'Carga-Descarga Año'!$B$5&gt;'SFV+BESS'!$I$7),-'SFV+BESS'!$I$7,IF(AND(DC174&lt;0,DJ173+DC174/$B$5&lt;$H$2),-MIN('SFV+BESS'!$I$7,DJ173-$H$2),0)))</f>
        <v>0</v>
      </c>
      <c r="DF174" s="33"/>
      <c r="DG174" s="33">
        <f t="shared" si="234"/>
        <v>0</v>
      </c>
      <c r="DH174" s="27">
        <f t="shared" si="200"/>
        <v>0</v>
      </c>
      <c r="DI174" s="27">
        <f t="shared" si="201"/>
        <v>0</v>
      </c>
      <c r="DJ174" s="28">
        <f>IF((DJ173+DD174+DE174)&gt;=$B$2*'SFV+BESS'!$I$9, $B$2*'SFV+BESS'!$I$9, (DJ173+DD174+DE174))</f>
        <v>173.61249999999998</v>
      </c>
      <c r="DK174" s="110">
        <f t="shared" si="202"/>
        <v>0</v>
      </c>
      <c r="DP174" s="251"/>
      <c r="DQ174" s="48">
        <v>6.8750000000000098</v>
      </c>
      <c r="DR174" s="33">
        <f t="shared" si="251"/>
        <v>0</v>
      </c>
      <c r="DS174" s="33">
        <f>Gen_Cons_Horario!B5288</f>
        <v>0</v>
      </c>
      <c r="DT174" s="35">
        <f t="shared" si="216"/>
        <v>0</v>
      </c>
      <c r="DU174" s="116">
        <f>IF(AND(DT174&gt;0,DT174*$B$4+EA173&lt;=$B$2*'SFV+BESS'!$I$9,DT174&lt;'SFV+BESS'!$I$7), DT174*$B$4, IF(AND(DT174&gt;0,DT174*$B$4+EA173&gt;$B$2*'SFV+BESS'!$I$9,DT174*$B$4&lt;'SFV+BESS'!$I$7),$B$2*'SFV+BESS'!$I$9-EA173,IF(AND(DT174&gt;0,DT174*$B$4+EA173&gt;$B$2*'SFV+BESS'!$I$9,DT174*$B$4&gt;'SFV+BESS'!$I$7,EA173&lt;$B$2*'SFV+BESS'!$I$9),$B$2*'SFV+BESS'!$I$9-EA173,IF(AND(DT174&gt;0,DT174*$B$4+EA173&lt;=$B$2*'SFV+BESS'!$I$9,DT174&gt;'SFV+BESS'!$I$7),'SFV+BESS'!$I$7,0))))</f>
        <v>0</v>
      </c>
      <c r="DV174" s="27">
        <f>IF(AND(DT174&lt;0,EA173+DT174/$B$5&gt;$H$2,-DT174/'Carga-Descarga Año'!$B$5&lt;'SFV+BESS'!$I$7),DT174/$B$5,IF(AND(DT174&lt;0,EA173+DT174/$B$5&gt;$H$2,-DT174/'Carga-Descarga Año'!$B$5&gt;'SFV+BESS'!$I$7),-'SFV+BESS'!$I$7,IF(AND(DT174&lt;0,EA173+DT174/$B$5&lt;$H$2),-MIN('SFV+BESS'!$I$7,EA173-$H$2),0)))</f>
        <v>0</v>
      </c>
      <c r="DW174" s="33"/>
      <c r="DX174" s="33">
        <f t="shared" si="235"/>
        <v>0</v>
      </c>
      <c r="DY174" s="27">
        <f t="shared" si="203"/>
        <v>0</v>
      </c>
      <c r="DZ174" s="27">
        <f t="shared" si="236"/>
        <v>0</v>
      </c>
      <c r="EA174" s="28">
        <f>IF((EA173+DU174+DV174)&gt;=$B$2*'SFV+BESS'!$I$9, $B$2*'SFV+BESS'!$I$9, (EA173+DU174+DV174))</f>
        <v>173.61249999999998</v>
      </c>
      <c r="EB174" s="110">
        <f t="shared" si="204"/>
        <v>0</v>
      </c>
      <c r="EG174" s="251"/>
      <c r="EH174" s="48">
        <v>6.8750000000000098</v>
      </c>
      <c r="EI174" s="33">
        <f t="shared" si="252"/>
        <v>0</v>
      </c>
      <c r="EJ174" s="33">
        <f>Gen_Cons_Horario!B6032</f>
        <v>0</v>
      </c>
      <c r="EK174" s="35">
        <f t="shared" si="217"/>
        <v>0</v>
      </c>
      <c r="EL174" s="116">
        <f>IF(AND(EK174&gt;0,EK174*$B$4+ER173&lt;=$B$2*'SFV+BESS'!$I$9,EK174&lt;'SFV+BESS'!$I$7), EK174*$B$4, IF(AND(EK174&gt;0,EK174*$B$4+ER173&gt;$B$2*'SFV+BESS'!$I$9,EK174*$B$4&lt;'SFV+BESS'!$I$7),$B$2*'SFV+BESS'!$I$9-ER173,IF(AND(EK174&gt;0,EK174*$B$4+ER173&gt;$B$2*'SFV+BESS'!$I$9,EK174*$B$4&gt;'SFV+BESS'!$I$7,ER173&lt;$B$2*'SFV+BESS'!$I$9),$B$2*'SFV+BESS'!$I$9-ER173,IF(AND(EK174&gt;0,EK174*$B$4+ER173&lt;=$B$2*'SFV+BESS'!$I$9,EK174&gt;'SFV+BESS'!$I$7),'SFV+BESS'!$I$7,0))))</f>
        <v>0</v>
      </c>
      <c r="EM174" s="27">
        <f>IF(AND(EK174&lt;0,ER173+EK174/$B$5&gt;$H$2,-EK174/'Carga-Descarga Año'!$B$5&lt;'SFV+BESS'!$I$7),EK174/$B$5,IF(AND(EK174&lt;0,ER173+EK174/$B$5&gt;$H$2,-EK174/'Carga-Descarga Año'!$B$5&gt;'SFV+BESS'!$I$7),-'SFV+BESS'!$I$7,IF(AND(EK174&lt;0,ER173+EK174/$B$5&lt;$H$2),-MIN('SFV+BESS'!$I$7,ER173-$H$2),0)))</f>
        <v>0</v>
      </c>
      <c r="EN174" s="33"/>
      <c r="EO174" s="33">
        <f t="shared" si="237"/>
        <v>0</v>
      </c>
      <c r="EP174" s="27">
        <f t="shared" si="205"/>
        <v>0</v>
      </c>
      <c r="EQ174" s="27">
        <f t="shared" si="238"/>
        <v>0</v>
      </c>
      <c r="ER174" s="28">
        <f>IF((ER173+EL174+EM174)&gt;=$B$2*'SFV+BESS'!$I$9, $B$2*'SFV+BESS'!$I$9, (ER173+EL174+EM174))</f>
        <v>173.61249999999998</v>
      </c>
      <c r="ES174" s="110">
        <f t="shared" si="206"/>
        <v>0</v>
      </c>
      <c r="EX174" s="251"/>
      <c r="EY174" s="48">
        <v>6.8750000000000098</v>
      </c>
      <c r="EZ174" s="33">
        <f t="shared" si="253"/>
        <v>0</v>
      </c>
      <c r="FA174" s="33">
        <f>Gen_Cons_Horario!B6752</f>
        <v>0</v>
      </c>
      <c r="FB174" s="35">
        <f t="shared" si="218"/>
        <v>0</v>
      </c>
      <c r="FC174" s="116">
        <f>IF(AND(FB174&gt;0,FB174*$B$4+FI173&lt;=$B$2*'SFV+BESS'!$I$9,FB174&lt;'SFV+BESS'!$I$7), FB174*$B$4, IF(AND(FB174&gt;0,FB174*$B$4+FI173&gt;$B$2*'SFV+BESS'!$I$9,FB174*$B$4&lt;'SFV+BESS'!$I$7),$B$2*'SFV+BESS'!$I$9-FI173,IF(AND(FB174&gt;0,FB174*$B$4+FI173&gt;$B$2*'SFV+BESS'!$I$9,FB174*$B$4&gt;'SFV+BESS'!$I$7,FI173&lt;$B$2*'SFV+BESS'!$I$9),$B$2*'SFV+BESS'!$I$9-FI173,IF(AND(FB174&gt;0,FB174*$B$4+FI173&lt;=$B$2*'SFV+BESS'!$I$9,FB174&gt;'SFV+BESS'!$I$7),'SFV+BESS'!$I$7,0))))</f>
        <v>0</v>
      </c>
      <c r="FD174" s="27">
        <f>IF(AND(FB174&lt;0,FI173+FB174/$B$5&gt;$H$2,-FB174/'Carga-Descarga Año'!$B$5&lt;'SFV+BESS'!$I$7),FB174/$B$5,IF(AND(FB174&lt;0,FI173+FB174/$B$5&gt;$H$2,-FB174/'Carga-Descarga Año'!$B$5&gt;'SFV+BESS'!$I$7),-'SFV+BESS'!$I$7,IF(AND(FB174&lt;0,FI173+FB174/$B$5&lt;$H$2),-MIN('SFV+BESS'!$I$7,FI173-$H$2),0)))</f>
        <v>0</v>
      </c>
      <c r="FE174" s="33"/>
      <c r="FF174" s="33">
        <f t="shared" si="239"/>
        <v>0</v>
      </c>
      <c r="FG174" s="27">
        <f t="shared" si="207"/>
        <v>0</v>
      </c>
      <c r="FH174" s="27">
        <f t="shared" si="240"/>
        <v>0</v>
      </c>
      <c r="FI174" s="28">
        <f>IF((FI173+FC174+FD174)&gt;=$B$2*'SFV+BESS'!$I$9, $B$2*'SFV+BESS'!$I$9, (FI173+FC174+FD174))</f>
        <v>173.61249999999998</v>
      </c>
      <c r="FJ174" s="110">
        <f t="shared" si="208"/>
        <v>0</v>
      </c>
      <c r="FO174" s="251"/>
      <c r="FP174" s="48">
        <v>6.8750000000000098</v>
      </c>
      <c r="FQ174" s="33">
        <f t="shared" si="254"/>
        <v>0</v>
      </c>
      <c r="FR174" s="33">
        <f>Gen_Cons_Horario!B7496</f>
        <v>0</v>
      </c>
      <c r="FS174" s="35">
        <f t="shared" si="219"/>
        <v>0</v>
      </c>
      <c r="FT174" s="116">
        <f>IF(AND(FS174&gt;0,FS174*$B$4+FZ173&lt;=$B$2*'SFV+BESS'!$I$9,FS174&lt;'SFV+BESS'!$I$7), FS174*$B$4, IF(AND(FS174&gt;0,FS174*$B$4+FZ173&gt;$B$2*'SFV+BESS'!$I$9,FS174*$B$4&lt;'SFV+BESS'!$I$7),$B$2*'SFV+BESS'!$I$9-FZ173,IF(AND(FS174&gt;0,FS174*$B$4+FZ173&gt;$B$2*'SFV+BESS'!$I$9,FS174*$B$4&gt;'SFV+BESS'!$I$7,FZ173&lt;$B$2*'SFV+BESS'!$I$9),$B$2*'SFV+BESS'!$I$9-FZ173,IF(AND(FS174&gt;0,FS174*$B$4+FZ173&lt;=$B$2*'SFV+BESS'!$I$9,FS174&gt;'SFV+BESS'!$I$7),'SFV+BESS'!$I$7,0))))</f>
        <v>0</v>
      </c>
      <c r="FU174" s="27">
        <f>IF(AND(FS174&lt;0,FZ173+FS174/$B$5&gt;$H$2,-FS174/'Carga-Descarga Año'!$B$5&lt;'SFV+BESS'!$I$7),FS174/$B$5,IF(AND(FS174&lt;0,FZ173+FS174/$B$5&gt;$H$2,-FS174/'Carga-Descarga Año'!$B$5&gt;'SFV+BESS'!$I$7),-'SFV+BESS'!$I$7,IF(AND(FS174&lt;0,FZ173+FS174/$B$5&lt;$H$2),-MIN('SFV+BESS'!$I$7,FZ173-$H$2),0)))</f>
        <v>0</v>
      </c>
      <c r="FV174" s="33"/>
      <c r="FW174" s="33">
        <f t="shared" si="241"/>
        <v>0</v>
      </c>
      <c r="FX174" s="27">
        <f t="shared" si="209"/>
        <v>0</v>
      </c>
      <c r="FY174" s="27">
        <f t="shared" si="242"/>
        <v>0</v>
      </c>
      <c r="FZ174" s="28">
        <f>IF((FZ173+FT174+FU174)&gt;=$B$2*'SFV+BESS'!$I$9, $B$2*'SFV+BESS'!$I$9, (FZ173+FT174+FU174))</f>
        <v>173.61249999999998</v>
      </c>
      <c r="GA174" s="110">
        <f t="shared" si="210"/>
        <v>0</v>
      </c>
      <c r="GF174" s="251"/>
      <c r="GG174" s="48">
        <v>6.8750000000000098</v>
      </c>
      <c r="GH174" s="33">
        <f t="shared" si="255"/>
        <v>0</v>
      </c>
      <c r="GI174" s="33">
        <f>Gen_Cons_Horario!B8216</f>
        <v>0</v>
      </c>
      <c r="GJ174" s="35">
        <f t="shared" si="225"/>
        <v>0</v>
      </c>
      <c r="GK174" s="116">
        <f>IF(AND(GJ174&gt;0,GJ174*$B$4+GQ173&lt;=$B$2*'SFV+BESS'!$I$9,GJ174&lt;'SFV+BESS'!$I$7), GJ174*$B$4, IF(AND(GJ174&gt;0,GJ174*$B$4+GQ173&gt;$B$2*'SFV+BESS'!$I$9,GJ174*$B$4&lt;'SFV+BESS'!$I$7),$B$2*'SFV+BESS'!$I$9-GQ173,IF(AND(GJ174&gt;0,GJ174*$B$4+GQ173&gt;$B$2*'SFV+BESS'!$I$9,GJ174*$B$4&gt;'SFV+BESS'!$I$7,GQ173&lt;$B$2*'SFV+BESS'!$I$9),$B$2*'SFV+BESS'!$I$9-GQ173,IF(AND(GJ174&gt;0,GJ174*$B$4+GQ173&lt;=$B$2*'SFV+BESS'!$I$9,GJ174&gt;'SFV+BESS'!$I$7),'SFV+BESS'!$I$7,0))))</f>
        <v>0</v>
      </c>
      <c r="GL174" s="27">
        <f>IF(AND(GJ174&lt;0,GQ173+GJ174/$B$5&gt;$H$2,-GJ174/'Carga-Descarga Año'!$B$5&lt;'SFV+BESS'!$I$7),GJ174/$B$5,IF(AND(GJ174&lt;0,GQ173+GJ174/$B$5&gt;$H$2,-GJ174/'Carga-Descarga Año'!$B$5&gt;'SFV+BESS'!$I$7),-'SFV+BESS'!$I$7,IF(AND(GJ174&lt;0,GQ173+GJ174/$B$5&lt;$H$2),-MIN('SFV+BESS'!$I$7,GQ173-$H$2),0)))</f>
        <v>0</v>
      </c>
      <c r="GM174" s="33"/>
      <c r="GN174" s="33">
        <f t="shared" si="243"/>
        <v>0</v>
      </c>
      <c r="GO174" s="27">
        <f t="shared" si="211"/>
        <v>0</v>
      </c>
      <c r="GP174" s="27">
        <f t="shared" si="244"/>
        <v>0</v>
      </c>
      <c r="GQ174" s="28">
        <f>IF((GQ173+GK174+GL174)&gt;=$B$2*'SFV+BESS'!$I$9, $B$2*'SFV+BESS'!$I$9, (GQ173+GK174+GL174))</f>
        <v>173.61249999999998</v>
      </c>
      <c r="GR174" s="110">
        <f t="shared" si="212"/>
        <v>0</v>
      </c>
    </row>
    <row r="175" spans="1:200">
      <c r="A175" s="249"/>
      <c r="B175" s="48">
        <v>6.9166666666666696</v>
      </c>
      <c r="C175" s="38">
        <f t="shared" si="226"/>
        <v>0</v>
      </c>
      <c r="D175" s="2">
        <f>Gen_Cons_Horario!B201</f>
        <v>14.914000000000001</v>
      </c>
      <c r="E175" s="140">
        <f t="shared" si="184"/>
        <v>-14.914000000000001</v>
      </c>
      <c r="F175" s="116">
        <f>IF(AND(E175&gt;0,E175*$B$4+L174&lt;=$B$2*'SFV+BESS'!$I$9,E175&lt;'SFV+BESS'!$I$7), E175*$B$4, IF(AND(E175&gt;0,E175*$B$4+L174&gt;$B$2*'SFV+BESS'!$I$9,E175*$B$4&lt;'SFV+BESS'!$I$7),$B$2*'SFV+BESS'!$I$9-L174,IF(AND(E175&gt;0,E175*$B$4+L174&gt;$B$2*'SFV+BESS'!$I$9,E175*$B$4&gt;'SFV+BESS'!$I$7,L174&lt;$B$2*'SFV+BESS'!$I$9),$B$2*'SFV+BESS'!$I$9-L174,IF(AND(E175&gt;0,E175*$B$4+L174&lt;=$B$2*'SFV+BESS'!$I$9,E175&gt;'SFV+BESS'!$I$7),'SFV+BESS'!$I$7,0))))</f>
        <v>0</v>
      </c>
      <c r="G175" s="27">
        <f>IF(AND(E175&lt;0,L174+E175/$B$5&gt;$H$2,-E175/'Carga-Descarga Año'!$B$5&lt;'SFV+BESS'!$I$7),E175/$B$5,IF(AND(E175&lt;0,L174+E175/$B$5&gt;$H$2,-E175/'Carga-Descarga Año'!$B$5&gt;'SFV+BESS'!$I$7),-'SFV+BESS'!$I$7,IF(AND(E175&lt;0,L174+E175/$B$5&lt;$H$2),-MIN('SFV+BESS'!$I$7,L174-$H$2),0)))</f>
        <v>-15.698947368421054</v>
      </c>
      <c r="I175" s="38">
        <f t="shared" si="185"/>
        <v>0</v>
      </c>
      <c r="J175" s="27">
        <f t="shared" si="187"/>
        <v>14.914000000000001</v>
      </c>
      <c r="K175" s="27">
        <f t="shared" si="186"/>
        <v>0</v>
      </c>
      <c r="L175" s="28">
        <f>IF((L174+F175+G175)&gt;=$B$2*'SFV+BESS'!$I$9, $B$2*'SFV+BESS'!$I$9, (L174+F175+G175))</f>
        <v>61.112422117062771</v>
      </c>
      <c r="M175" s="110">
        <f t="shared" si="188"/>
        <v>0</v>
      </c>
      <c r="R175" s="251"/>
      <c r="S175" s="48">
        <v>6.9166666666666696</v>
      </c>
      <c r="T175" s="2">
        <f t="shared" si="245"/>
        <v>0</v>
      </c>
      <c r="U175" s="2">
        <f>Gen_Cons_Horario!B945</f>
        <v>0</v>
      </c>
      <c r="V175" s="35">
        <f t="shared" si="220"/>
        <v>0</v>
      </c>
      <c r="W175" s="116">
        <f>IF(AND(V175&gt;0,V175*$B$4+AC174&lt;=$B$2*'SFV+BESS'!$I$9,V175&lt;'SFV+BESS'!$I$7), V175*$B$4, IF(AND(V175&gt;0,V175*$B$4+AC174&gt;$B$2*'SFV+BESS'!$I$9,V175*$B$4&lt;'SFV+BESS'!$I$7),$B$2*'SFV+BESS'!$I$9-AC174,IF(AND(V175&gt;0,V175*$B$4+AC174&gt;$B$2*'SFV+BESS'!$I$9,V175*$B$4&gt;'SFV+BESS'!$I$7,AC174&lt;$B$2*'SFV+BESS'!$I$9),$B$2*'SFV+BESS'!$I$9-AC174,IF(AND(V175&gt;0,V175*$B$4+AC174&lt;=$B$2*'SFV+BESS'!$I$9,V175&gt;'SFV+BESS'!$I$7),'SFV+BESS'!$I$7,0))))</f>
        <v>0</v>
      </c>
      <c r="X175" s="27">
        <f>IF(AND(V175&lt;0,AC174+V175/$B$5&gt;$H$2,-V175/'Carga-Descarga Año'!$B$5&lt;'SFV+BESS'!$I$7),V175/$B$5,IF(AND(V175&lt;0,AC174+V175/$B$5&gt;$H$2,-V175/'Carga-Descarga Año'!$B$5&gt;'SFV+BESS'!$I$7),-'SFV+BESS'!$I$7,IF(AND(V175&lt;0,AC174+V175/$B$5&lt;$H$2),-MIN('SFV+BESS'!$I$7,AC174-$H$2),0)))</f>
        <v>0</v>
      </c>
      <c r="Z175" s="33">
        <f t="shared" si="214"/>
        <v>0</v>
      </c>
      <c r="AA175" s="27">
        <f t="shared" si="189"/>
        <v>0</v>
      </c>
      <c r="AB175" s="27">
        <f t="shared" si="213"/>
        <v>0</v>
      </c>
      <c r="AC175" s="28">
        <f>IF((AC174+W175+X175)&gt;=$B$2*'SFV+BESS'!$I$9, $B$2*'SFV+BESS'!$I$9, (AC174+W175+X175))</f>
        <v>136.33327104222707</v>
      </c>
      <c r="AD175" s="110">
        <f t="shared" si="190"/>
        <v>0</v>
      </c>
      <c r="AI175" s="251"/>
      <c r="AJ175" s="48">
        <v>6.9166666666666696</v>
      </c>
      <c r="AK175" s="52">
        <f t="shared" si="246"/>
        <v>0</v>
      </c>
      <c r="AL175" s="33">
        <f>Gen_Cons_Horario!B1617</f>
        <v>0</v>
      </c>
      <c r="AM175" s="35">
        <f t="shared" si="221"/>
        <v>0</v>
      </c>
      <c r="AN175" s="116">
        <f>IF(AND(AM175&gt;0,AM175*$B$4+AT174&lt;=$B$2*'SFV+BESS'!$I$9,AM175&lt;'SFV+BESS'!$I$7), AM175*$B$4, IF(AND(AM175&gt;0,AM175*$B$4+AT174&gt;$B$2*'SFV+BESS'!$I$9,AM175*$B$4&lt;'SFV+BESS'!$I$7),$B$2*'SFV+BESS'!$I$9-AT174,IF(AND(AM175&gt;0,AM175*$B$4+AT174&gt;$B$2*'SFV+BESS'!$I$9,AM175*$B$4&gt;'SFV+BESS'!$I$7,AT174&lt;$B$2*'SFV+BESS'!$I$9),$B$2*'SFV+BESS'!$I$9-AT174,IF(AND(AM175&gt;0,AM175*$B$4+AT174&lt;=$B$2*'SFV+BESS'!$I$9,AM175&gt;'SFV+BESS'!$I$7),'SFV+BESS'!$I$7,0))))</f>
        <v>0</v>
      </c>
      <c r="AO175" s="27">
        <f>IF(AND(AM175&lt;0,AT174+AM175/$B$5&gt;$H$2,-AM175/'Carga-Descarga Año'!$B$5&lt;'SFV+BESS'!$I$7),AM175/$B$5,IF(AND(AM175&lt;0,AT174+AM175/$B$5&gt;$H$2,-AM175/'Carga-Descarga Año'!$B$5&gt;'SFV+BESS'!$I$7),-'SFV+BESS'!$I$7,IF(AND(AM175&lt;0,AT174+AM175/$B$5&lt;$H$2),-MIN('SFV+BESS'!$I$7,AT174-$H$2),0)))</f>
        <v>0</v>
      </c>
      <c r="AP175" s="33"/>
      <c r="AQ175" s="33">
        <f t="shared" si="227"/>
        <v>0</v>
      </c>
      <c r="AR175" s="27">
        <f t="shared" si="191"/>
        <v>0</v>
      </c>
      <c r="AS175" s="27">
        <f t="shared" si="228"/>
        <v>0</v>
      </c>
      <c r="AT175" s="28">
        <f>IF((AT174+AN175+AO175)&gt;=$B$2*'SFV+BESS'!$I$9, $B$2*'SFV+BESS'!$I$9, (AT174+AN175+AO175))</f>
        <v>148.98376386372536</v>
      </c>
      <c r="AU175" s="110">
        <f t="shared" si="192"/>
        <v>0</v>
      </c>
      <c r="AZ175" s="251"/>
      <c r="BA175" s="48">
        <v>6.9166666666666696</v>
      </c>
      <c r="BB175" s="33">
        <f t="shared" si="247"/>
        <v>0</v>
      </c>
      <c r="BC175" s="33">
        <f>Gen_Cons_Horario!B2361</f>
        <v>0</v>
      </c>
      <c r="BD175" s="35">
        <f t="shared" si="222"/>
        <v>0</v>
      </c>
      <c r="BE175" s="116">
        <f>IF(AND(BD175&gt;0,BD175*$B$4+BK174&lt;=$B$2*'SFV+BESS'!$I$9,BD175&lt;'SFV+BESS'!$I$7), BD175*$B$4, IF(AND(BD175&gt;0,BD175*$B$4+BK174&gt;$B$2*'SFV+BESS'!$I$9,BD175*$B$4&lt;'SFV+BESS'!$I$7),$B$2*'SFV+BESS'!$I$9-BK174,IF(AND(BD175&gt;0,BD175*$B$4+BK174&gt;$B$2*'SFV+BESS'!$I$9,BD175*$B$4&gt;'SFV+BESS'!$I$7,BK174&lt;$B$2*'SFV+BESS'!$I$9),$B$2*'SFV+BESS'!$I$9-BK174,IF(AND(BD175&gt;0,BD175*$B$4+BK174&lt;=$B$2*'SFV+BESS'!$I$9,BD175&gt;'SFV+BESS'!$I$7),'SFV+BESS'!$I$7,0))))</f>
        <v>0</v>
      </c>
      <c r="BF175" s="27">
        <f>IF(AND(BD175&lt;0,BK174+BD175/$B$5&gt;$H$2,-BD175/'Carga-Descarga Año'!$B$5&lt;'SFV+BESS'!$I$7),BD175/$B$5,IF(AND(BD175&lt;0,BK174+BD175/$B$5&gt;$H$2,-BD175/'Carga-Descarga Año'!$B$5&gt;'SFV+BESS'!$I$7),-'SFV+BESS'!$I$7,IF(AND(BD175&lt;0,BK174+BD175/$B$5&lt;$H$2),-MIN('SFV+BESS'!$I$7,BK174-$H$2),0)))</f>
        <v>0</v>
      </c>
      <c r="BG175" s="33"/>
      <c r="BH175" s="33">
        <f t="shared" si="229"/>
        <v>0</v>
      </c>
      <c r="BI175" s="27">
        <f t="shared" si="193"/>
        <v>0</v>
      </c>
      <c r="BJ175" s="27">
        <f t="shared" si="230"/>
        <v>0</v>
      </c>
      <c r="BK175" s="28">
        <f>IF((BK174+BE175+BF175)&gt;=$B$2*'SFV+BESS'!$I$9, $B$2*'SFV+BESS'!$I$9, (BK174+BE175+BF175))</f>
        <v>173.61249999999998</v>
      </c>
      <c r="BL175" s="110">
        <f t="shared" si="194"/>
        <v>0</v>
      </c>
      <c r="BQ175" s="251"/>
      <c r="BR175" s="48">
        <v>6.9166666666666696</v>
      </c>
      <c r="BS175" s="33">
        <f t="shared" si="248"/>
        <v>0</v>
      </c>
      <c r="BT175" s="33">
        <f>Gen_Cons_Horario!B3081</f>
        <v>0</v>
      </c>
      <c r="BU175" s="35">
        <f t="shared" si="223"/>
        <v>0</v>
      </c>
      <c r="BV175" s="116">
        <f>IF(AND(BU175&gt;0,BU175*$B$4+CB174&lt;=$B$2*'SFV+BESS'!$I$9,BU175&lt;'SFV+BESS'!$I$7), BU175*$B$4, IF(AND(BU175&gt;0,BU175*$B$4+CB174&gt;$B$2*'SFV+BESS'!$I$9,BU175*$B$4&lt;'SFV+BESS'!$I$7),$B$2*'SFV+BESS'!$I$9-CB174,IF(AND(BU175&gt;0,BU175*$B$4+CB174&gt;$B$2*'SFV+BESS'!$I$9,BU175*$B$4&gt;'SFV+BESS'!$I$7,CB174&lt;$B$2*'SFV+BESS'!$I$9),$B$2*'SFV+BESS'!$I$9-CB174,IF(AND(BU175&gt;0,BU175*$B$4+CB174&lt;=$B$2*'SFV+BESS'!$I$9,BU175&gt;'SFV+BESS'!$I$7),'SFV+BESS'!$I$7,0))))</f>
        <v>0</v>
      </c>
      <c r="BW175" s="27">
        <f>IF(AND(BU175&lt;0,CB174+BU175/$B$5&gt;$H$2,-BU175/'Carga-Descarga Año'!$B$5&lt;'SFV+BESS'!$I$7),BU175/$B$5,IF(AND(BU175&lt;0,CB174+BU175/$B$5&gt;$H$2,-BU175/'Carga-Descarga Año'!$B$5&gt;'SFV+BESS'!$I$7),-'SFV+BESS'!$I$7,IF(AND(BU175&lt;0,CB174+BU175/$B$5&lt;$H$2),-MIN('SFV+BESS'!$I$7,CB174-$H$2),0)))</f>
        <v>0</v>
      </c>
      <c r="BX175" s="33"/>
      <c r="BY175" s="33">
        <f t="shared" si="231"/>
        <v>0</v>
      </c>
      <c r="BZ175" s="27">
        <f t="shared" si="195"/>
        <v>0</v>
      </c>
      <c r="CA175" s="27">
        <f t="shared" si="196"/>
        <v>0</v>
      </c>
      <c r="CB175" s="28">
        <f>IF((CB174+BV175+BW175)&gt;=$B$2*'SFV+BESS'!$I$9, $B$2*'SFV+BESS'!$I$9, (CB174+BV175+BW175))</f>
        <v>173.61249999999998</v>
      </c>
      <c r="CC175" s="110">
        <f t="shared" si="197"/>
        <v>0</v>
      </c>
      <c r="CH175" s="251"/>
      <c r="CI175" s="48">
        <v>6.9166666666666696</v>
      </c>
      <c r="CJ175" s="33">
        <f t="shared" si="249"/>
        <v>0</v>
      </c>
      <c r="CK175" s="33">
        <f>Gen_Cons_Horario!B3825</f>
        <v>0</v>
      </c>
      <c r="CL175" s="35">
        <f t="shared" si="224"/>
        <v>0</v>
      </c>
      <c r="CM175" s="116">
        <f>IF(AND(CL175&gt;0,CL175*$B$4+CS174&lt;=$B$2*'SFV+BESS'!$I$9,CL175&lt;'SFV+BESS'!$I$7), CL175*$B$4, IF(AND(CL175&gt;0,CL175*$B$4+CS174&gt;$B$2*'SFV+BESS'!$I$9,CL175*$B$4&lt;'SFV+BESS'!$I$7),$B$2*'SFV+BESS'!$I$9-CS174,IF(AND(CL175&gt;0,CL175*$B$4+CS174&gt;$B$2*'SFV+BESS'!$I$9,CL175*$B$4&gt;'SFV+BESS'!$I$7,CS174&lt;$B$2*'SFV+BESS'!$I$9),$B$2*'SFV+BESS'!$I$9-CS174,IF(AND(CL175&gt;0,CL175*$B$4+CS174&lt;=$B$2*'SFV+BESS'!$I$9,CL175&gt;'SFV+BESS'!$I$7),'SFV+BESS'!$I$7,0))))</f>
        <v>0</v>
      </c>
      <c r="CN175" s="27">
        <f>IF(AND(CL175&lt;0,CS174+CL175/$B$5&gt;$H$2,-CL175/'Carga-Descarga Año'!$B$5&lt;'SFV+BESS'!$I$7),CL175/$B$5,IF(AND(CL175&lt;0,CS174+CL175/$B$5&gt;$H$2,-CL175/'Carga-Descarga Año'!$B$5&gt;'SFV+BESS'!$I$7),-'SFV+BESS'!$I$7,IF(AND(CL175&lt;0,CS174+CL175/$B$5&lt;$H$2),-MIN('SFV+BESS'!$I$7,CS174-$H$2),0)))</f>
        <v>0</v>
      </c>
      <c r="CO175" s="33"/>
      <c r="CP175" s="33">
        <f t="shared" si="232"/>
        <v>0</v>
      </c>
      <c r="CQ175" s="27">
        <f t="shared" si="198"/>
        <v>0</v>
      </c>
      <c r="CR175" s="27">
        <f t="shared" si="233"/>
        <v>0</v>
      </c>
      <c r="CS175" s="28">
        <f>IF((CS174+CM175+CN175)&gt;=$B$2*'SFV+BESS'!$I$9, $B$2*'SFV+BESS'!$I$9, (CS174+CM175+CN175))</f>
        <v>173.61249999999998</v>
      </c>
      <c r="CT175" s="110">
        <f t="shared" si="199"/>
        <v>0</v>
      </c>
      <c r="CY175" s="251"/>
      <c r="CZ175" s="48">
        <v>6.9166666666666696</v>
      </c>
      <c r="DA175" s="33">
        <f t="shared" si="250"/>
        <v>0</v>
      </c>
      <c r="DB175" s="33">
        <f>Gen_Cons_Horario!B4545</f>
        <v>0</v>
      </c>
      <c r="DC175" s="35">
        <f t="shared" si="215"/>
        <v>0</v>
      </c>
      <c r="DD175" s="116">
        <f>IF(AND(DC175&gt;0,DC175*$B$4+DJ174&lt;=$B$2*'SFV+BESS'!$I$9,DC175&lt;'SFV+BESS'!$I$7), DC175*$B$4, IF(AND(DC175&gt;0,DC175*$B$4+DJ174&gt;$B$2*'SFV+BESS'!$I$9,DC175*$B$4&lt;'SFV+BESS'!$I$7),$B$2*'SFV+BESS'!$I$9-DJ174,IF(AND(DC175&gt;0,DC175*$B$4+DJ174&gt;$B$2*'SFV+BESS'!$I$9,DC175*$B$4&gt;'SFV+BESS'!$I$7,DJ174&lt;$B$2*'SFV+BESS'!$I$9),$B$2*'SFV+BESS'!$I$9-DJ174,IF(AND(DC175&gt;0,DC175*$B$4+DJ174&lt;=$B$2*'SFV+BESS'!$I$9,DC175&gt;'SFV+BESS'!$I$7),'SFV+BESS'!$I$7,0))))</f>
        <v>0</v>
      </c>
      <c r="DE175" s="27">
        <f>IF(AND(DC175&lt;0,DJ174+DC175/$B$5&gt;$H$2,-DC175/'Carga-Descarga Año'!$B$5&lt;'SFV+BESS'!$I$7),DC175/$B$5,IF(AND(DC175&lt;0,DJ174+DC175/$B$5&gt;$H$2,-DC175/'Carga-Descarga Año'!$B$5&gt;'SFV+BESS'!$I$7),-'SFV+BESS'!$I$7,IF(AND(DC175&lt;0,DJ174+DC175/$B$5&lt;$H$2),-MIN('SFV+BESS'!$I$7,DJ174-$H$2),0)))</f>
        <v>0</v>
      </c>
      <c r="DF175" s="33"/>
      <c r="DG175" s="33">
        <f t="shared" si="234"/>
        <v>0</v>
      </c>
      <c r="DH175" s="27">
        <f t="shared" si="200"/>
        <v>0</v>
      </c>
      <c r="DI175" s="27">
        <f t="shared" si="201"/>
        <v>0</v>
      </c>
      <c r="DJ175" s="28">
        <f>IF((DJ174+DD175+DE175)&gt;=$B$2*'SFV+BESS'!$I$9, $B$2*'SFV+BESS'!$I$9, (DJ174+DD175+DE175))</f>
        <v>173.61249999999998</v>
      </c>
      <c r="DK175" s="110">
        <f t="shared" si="202"/>
        <v>0</v>
      </c>
      <c r="DP175" s="251"/>
      <c r="DQ175" s="48">
        <v>6.9166666666666696</v>
      </c>
      <c r="DR175" s="33">
        <f t="shared" si="251"/>
        <v>0</v>
      </c>
      <c r="DS175" s="33">
        <f>Gen_Cons_Horario!B5289</f>
        <v>0</v>
      </c>
      <c r="DT175" s="35">
        <f t="shared" si="216"/>
        <v>0</v>
      </c>
      <c r="DU175" s="116">
        <f>IF(AND(DT175&gt;0,DT175*$B$4+EA174&lt;=$B$2*'SFV+BESS'!$I$9,DT175&lt;'SFV+BESS'!$I$7), DT175*$B$4, IF(AND(DT175&gt;0,DT175*$B$4+EA174&gt;$B$2*'SFV+BESS'!$I$9,DT175*$B$4&lt;'SFV+BESS'!$I$7),$B$2*'SFV+BESS'!$I$9-EA174,IF(AND(DT175&gt;0,DT175*$B$4+EA174&gt;$B$2*'SFV+BESS'!$I$9,DT175*$B$4&gt;'SFV+BESS'!$I$7,EA174&lt;$B$2*'SFV+BESS'!$I$9),$B$2*'SFV+BESS'!$I$9-EA174,IF(AND(DT175&gt;0,DT175*$B$4+EA174&lt;=$B$2*'SFV+BESS'!$I$9,DT175&gt;'SFV+BESS'!$I$7),'SFV+BESS'!$I$7,0))))</f>
        <v>0</v>
      </c>
      <c r="DV175" s="27">
        <f>IF(AND(DT175&lt;0,EA174+DT175/$B$5&gt;$H$2,-DT175/'Carga-Descarga Año'!$B$5&lt;'SFV+BESS'!$I$7),DT175/$B$5,IF(AND(DT175&lt;0,EA174+DT175/$B$5&gt;$H$2,-DT175/'Carga-Descarga Año'!$B$5&gt;'SFV+BESS'!$I$7),-'SFV+BESS'!$I$7,IF(AND(DT175&lt;0,EA174+DT175/$B$5&lt;$H$2),-MIN('SFV+BESS'!$I$7,EA174-$H$2),0)))</f>
        <v>0</v>
      </c>
      <c r="DW175" s="33"/>
      <c r="DX175" s="33">
        <f t="shared" si="235"/>
        <v>0</v>
      </c>
      <c r="DY175" s="27">
        <f t="shared" si="203"/>
        <v>0</v>
      </c>
      <c r="DZ175" s="27">
        <f t="shared" si="236"/>
        <v>0</v>
      </c>
      <c r="EA175" s="28">
        <f>IF((EA174+DU175+DV175)&gt;=$B$2*'SFV+BESS'!$I$9, $B$2*'SFV+BESS'!$I$9, (EA174+DU175+DV175))</f>
        <v>173.61249999999998</v>
      </c>
      <c r="EB175" s="110">
        <f t="shared" si="204"/>
        <v>0</v>
      </c>
      <c r="EG175" s="251"/>
      <c r="EH175" s="48">
        <v>6.9166666666666696</v>
      </c>
      <c r="EI175" s="33">
        <f t="shared" si="252"/>
        <v>0</v>
      </c>
      <c r="EJ175" s="33">
        <f>Gen_Cons_Horario!B6033</f>
        <v>0</v>
      </c>
      <c r="EK175" s="35">
        <f t="shared" si="217"/>
        <v>0</v>
      </c>
      <c r="EL175" s="116">
        <f>IF(AND(EK175&gt;0,EK175*$B$4+ER174&lt;=$B$2*'SFV+BESS'!$I$9,EK175&lt;'SFV+BESS'!$I$7), EK175*$B$4, IF(AND(EK175&gt;0,EK175*$B$4+ER174&gt;$B$2*'SFV+BESS'!$I$9,EK175*$B$4&lt;'SFV+BESS'!$I$7),$B$2*'SFV+BESS'!$I$9-ER174,IF(AND(EK175&gt;0,EK175*$B$4+ER174&gt;$B$2*'SFV+BESS'!$I$9,EK175*$B$4&gt;'SFV+BESS'!$I$7,ER174&lt;$B$2*'SFV+BESS'!$I$9),$B$2*'SFV+BESS'!$I$9-ER174,IF(AND(EK175&gt;0,EK175*$B$4+ER174&lt;=$B$2*'SFV+BESS'!$I$9,EK175&gt;'SFV+BESS'!$I$7),'SFV+BESS'!$I$7,0))))</f>
        <v>0</v>
      </c>
      <c r="EM175" s="27">
        <f>IF(AND(EK175&lt;0,ER174+EK175/$B$5&gt;$H$2,-EK175/'Carga-Descarga Año'!$B$5&lt;'SFV+BESS'!$I$7),EK175/$B$5,IF(AND(EK175&lt;0,ER174+EK175/$B$5&gt;$H$2,-EK175/'Carga-Descarga Año'!$B$5&gt;'SFV+BESS'!$I$7),-'SFV+BESS'!$I$7,IF(AND(EK175&lt;0,ER174+EK175/$B$5&lt;$H$2),-MIN('SFV+BESS'!$I$7,ER174-$H$2),0)))</f>
        <v>0</v>
      </c>
      <c r="EN175" s="33"/>
      <c r="EO175" s="33">
        <f t="shared" si="237"/>
        <v>0</v>
      </c>
      <c r="EP175" s="27">
        <f t="shared" si="205"/>
        <v>0</v>
      </c>
      <c r="EQ175" s="27">
        <f t="shared" si="238"/>
        <v>0</v>
      </c>
      <c r="ER175" s="28">
        <f>IF((ER174+EL175+EM175)&gt;=$B$2*'SFV+BESS'!$I$9, $B$2*'SFV+BESS'!$I$9, (ER174+EL175+EM175))</f>
        <v>173.61249999999998</v>
      </c>
      <c r="ES175" s="110">
        <f t="shared" si="206"/>
        <v>0</v>
      </c>
      <c r="EX175" s="251"/>
      <c r="EY175" s="48">
        <v>6.9166666666666696</v>
      </c>
      <c r="EZ175" s="33">
        <f t="shared" si="253"/>
        <v>0</v>
      </c>
      <c r="FA175" s="33">
        <f>Gen_Cons_Horario!B6753</f>
        <v>0</v>
      </c>
      <c r="FB175" s="35">
        <f t="shared" si="218"/>
        <v>0</v>
      </c>
      <c r="FC175" s="116">
        <f>IF(AND(FB175&gt;0,FB175*$B$4+FI174&lt;=$B$2*'SFV+BESS'!$I$9,FB175&lt;'SFV+BESS'!$I$7), FB175*$B$4, IF(AND(FB175&gt;0,FB175*$B$4+FI174&gt;$B$2*'SFV+BESS'!$I$9,FB175*$B$4&lt;'SFV+BESS'!$I$7),$B$2*'SFV+BESS'!$I$9-FI174,IF(AND(FB175&gt;0,FB175*$B$4+FI174&gt;$B$2*'SFV+BESS'!$I$9,FB175*$B$4&gt;'SFV+BESS'!$I$7,FI174&lt;$B$2*'SFV+BESS'!$I$9),$B$2*'SFV+BESS'!$I$9-FI174,IF(AND(FB175&gt;0,FB175*$B$4+FI174&lt;=$B$2*'SFV+BESS'!$I$9,FB175&gt;'SFV+BESS'!$I$7),'SFV+BESS'!$I$7,0))))</f>
        <v>0</v>
      </c>
      <c r="FD175" s="27">
        <f>IF(AND(FB175&lt;0,FI174+FB175/$B$5&gt;$H$2,-FB175/'Carga-Descarga Año'!$B$5&lt;'SFV+BESS'!$I$7),FB175/$B$5,IF(AND(FB175&lt;0,FI174+FB175/$B$5&gt;$H$2,-FB175/'Carga-Descarga Año'!$B$5&gt;'SFV+BESS'!$I$7),-'SFV+BESS'!$I$7,IF(AND(FB175&lt;0,FI174+FB175/$B$5&lt;$H$2),-MIN('SFV+BESS'!$I$7,FI174-$H$2),0)))</f>
        <v>0</v>
      </c>
      <c r="FE175" s="33"/>
      <c r="FF175" s="33">
        <f t="shared" si="239"/>
        <v>0</v>
      </c>
      <c r="FG175" s="27">
        <f t="shared" si="207"/>
        <v>0</v>
      </c>
      <c r="FH175" s="27">
        <f t="shared" si="240"/>
        <v>0</v>
      </c>
      <c r="FI175" s="28">
        <f>IF((FI174+FC175+FD175)&gt;=$B$2*'SFV+BESS'!$I$9, $B$2*'SFV+BESS'!$I$9, (FI174+FC175+FD175))</f>
        <v>173.61249999999998</v>
      </c>
      <c r="FJ175" s="110">
        <f t="shared" si="208"/>
        <v>0</v>
      </c>
      <c r="FO175" s="251"/>
      <c r="FP175" s="48">
        <v>6.9166666666666696</v>
      </c>
      <c r="FQ175" s="33">
        <f t="shared" si="254"/>
        <v>0</v>
      </c>
      <c r="FR175" s="33">
        <f>Gen_Cons_Horario!B7497</f>
        <v>0</v>
      </c>
      <c r="FS175" s="35">
        <f t="shared" si="219"/>
        <v>0</v>
      </c>
      <c r="FT175" s="116">
        <f>IF(AND(FS175&gt;0,FS175*$B$4+FZ174&lt;=$B$2*'SFV+BESS'!$I$9,FS175&lt;'SFV+BESS'!$I$7), FS175*$B$4, IF(AND(FS175&gt;0,FS175*$B$4+FZ174&gt;$B$2*'SFV+BESS'!$I$9,FS175*$B$4&lt;'SFV+BESS'!$I$7),$B$2*'SFV+BESS'!$I$9-FZ174,IF(AND(FS175&gt;0,FS175*$B$4+FZ174&gt;$B$2*'SFV+BESS'!$I$9,FS175*$B$4&gt;'SFV+BESS'!$I$7,FZ174&lt;$B$2*'SFV+BESS'!$I$9),$B$2*'SFV+BESS'!$I$9-FZ174,IF(AND(FS175&gt;0,FS175*$B$4+FZ174&lt;=$B$2*'SFV+BESS'!$I$9,FS175&gt;'SFV+BESS'!$I$7),'SFV+BESS'!$I$7,0))))</f>
        <v>0</v>
      </c>
      <c r="FU175" s="27">
        <f>IF(AND(FS175&lt;0,FZ174+FS175/$B$5&gt;$H$2,-FS175/'Carga-Descarga Año'!$B$5&lt;'SFV+BESS'!$I$7),FS175/$B$5,IF(AND(FS175&lt;0,FZ174+FS175/$B$5&gt;$H$2,-FS175/'Carga-Descarga Año'!$B$5&gt;'SFV+BESS'!$I$7),-'SFV+BESS'!$I$7,IF(AND(FS175&lt;0,FZ174+FS175/$B$5&lt;$H$2),-MIN('SFV+BESS'!$I$7,FZ174-$H$2),0)))</f>
        <v>0</v>
      </c>
      <c r="FV175" s="33"/>
      <c r="FW175" s="33">
        <f t="shared" si="241"/>
        <v>0</v>
      </c>
      <c r="FX175" s="27">
        <f t="shared" si="209"/>
        <v>0</v>
      </c>
      <c r="FY175" s="27">
        <f t="shared" si="242"/>
        <v>0</v>
      </c>
      <c r="FZ175" s="28">
        <f>IF((FZ174+FT175+FU175)&gt;=$B$2*'SFV+BESS'!$I$9, $B$2*'SFV+BESS'!$I$9, (FZ174+FT175+FU175))</f>
        <v>173.61249999999998</v>
      </c>
      <c r="GA175" s="110">
        <f t="shared" si="210"/>
        <v>0</v>
      </c>
      <c r="GF175" s="251"/>
      <c r="GG175" s="48">
        <v>6.9166666666666696</v>
      </c>
      <c r="GH175" s="33">
        <f t="shared" si="255"/>
        <v>0</v>
      </c>
      <c r="GI175" s="33">
        <f>Gen_Cons_Horario!B8217</f>
        <v>0</v>
      </c>
      <c r="GJ175" s="35">
        <f t="shared" si="225"/>
        <v>0</v>
      </c>
      <c r="GK175" s="116">
        <f>IF(AND(GJ175&gt;0,GJ175*$B$4+GQ174&lt;=$B$2*'SFV+BESS'!$I$9,GJ175&lt;'SFV+BESS'!$I$7), GJ175*$B$4, IF(AND(GJ175&gt;0,GJ175*$B$4+GQ174&gt;$B$2*'SFV+BESS'!$I$9,GJ175*$B$4&lt;'SFV+BESS'!$I$7),$B$2*'SFV+BESS'!$I$9-GQ174,IF(AND(GJ175&gt;0,GJ175*$B$4+GQ174&gt;$B$2*'SFV+BESS'!$I$9,GJ175*$B$4&gt;'SFV+BESS'!$I$7,GQ174&lt;$B$2*'SFV+BESS'!$I$9),$B$2*'SFV+BESS'!$I$9-GQ174,IF(AND(GJ175&gt;0,GJ175*$B$4+GQ174&lt;=$B$2*'SFV+BESS'!$I$9,GJ175&gt;'SFV+BESS'!$I$7),'SFV+BESS'!$I$7,0))))</f>
        <v>0</v>
      </c>
      <c r="GL175" s="27">
        <f>IF(AND(GJ175&lt;0,GQ174+GJ175/$B$5&gt;$H$2,-GJ175/'Carga-Descarga Año'!$B$5&lt;'SFV+BESS'!$I$7),GJ175/$B$5,IF(AND(GJ175&lt;0,GQ174+GJ175/$B$5&gt;$H$2,-GJ175/'Carga-Descarga Año'!$B$5&gt;'SFV+BESS'!$I$7),-'SFV+BESS'!$I$7,IF(AND(GJ175&lt;0,GQ174+GJ175/$B$5&lt;$H$2),-MIN('SFV+BESS'!$I$7,GQ174-$H$2),0)))</f>
        <v>0</v>
      </c>
      <c r="GM175" s="33"/>
      <c r="GN175" s="33">
        <f t="shared" si="243"/>
        <v>0</v>
      </c>
      <c r="GO175" s="27">
        <f t="shared" si="211"/>
        <v>0</v>
      </c>
      <c r="GP175" s="27">
        <f t="shared" si="244"/>
        <v>0</v>
      </c>
      <c r="GQ175" s="28">
        <f>IF((GQ174+GK175+GL175)&gt;=$B$2*'SFV+BESS'!$I$9, $B$2*'SFV+BESS'!$I$9, (GQ174+GK175+GL175))</f>
        <v>173.61249999999998</v>
      </c>
      <c r="GR175" s="110">
        <f t="shared" si="212"/>
        <v>0</v>
      </c>
    </row>
    <row r="176" spans="1:200">
      <c r="A176" s="250"/>
      <c r="B176" s="48">
        <v>6.9583333333333401</v>
      </c>
      <c r="C176" s="38">
        <f t="shared" si="226"/>
        <v>0</v>
      </c>
      <c r="D176" s="2">
        <f>Gen_Cons_Horario!B202</f>
        <v>0</v>
      </c>
      <c r="E176" s="140">
        <f t="shared" si="184"/>
        <v>0</v>
      </c>
      <c r="F176" s="116">
        <f>IF(AND(E176&gt;0,E176*$B$4+L175&lt;=$B$2*'SFV+BESS'!$I$9,E176&lt;'SFV+BESS'!$I$7), E176*$B$4, IF(AND(E176&gt;0,E176*$B$4+L175&gt;$B$2*'SFV+BESS'!$I$9,E176*$B$4&lt;'SFV+BESS'!$I$7),$B$2*'SFV+BESS'!$I$9-L175,IF(AND(E176&gt;0,E176*$B$4+L175&gt;$B$2*'SFV+BESS'!$I$9,E176*$B$4&gt;'SFV+BESS'!$I$7,L175&lt;$B$2*'SFV+BESS'!$I$9),$B$2*'SFV+BESS'!$I$9-L175,IF(AND(E176&gt;0,E176*$B$4+L175&lt;=$B$2*'SFV+BESS'!$I$9,E176&gt;'SFV+BESS'!$I$7),'SFV+BESS'!$I$7,0))))</f>
        <v>0</v>
      </c>
      <c r="G176" s="27">
        <f>IF(AND(E176&lt;0,L175+E176/$B$5&gt;$H$2,-E176/'Carga-Descarga Año'!$B$5&lt;'SFV+BESS'!$I$7),E176/$B$5,IF(AND(E176&lt;0,L175+E176/$B$5&gt;$H$2,-E176/'Carga-Descarga Año'!$B$5&gt;'SFV+BESS'!$I$7),-'SFV+BESS'!$I$7,IF(AND(E176&lt;0,L175+E176/$B$5&lt;$H$2),-MIN('SFV+BESS'!$I$7,L175-$H$2),0)))</f>
        <v>0</v>
      </c>
      <c r="I176" s="38">
        <f t="shared" si="185"/>
        <v>0</v>
      </c>
      <c r="J176" s="27">
        <f t="shared" si="187"/>
        <v>0</v>
      </c>
      <c r="K176" s="27">
        <f t="shared" si="186"/>
        <v>0</v>
      </c>
      <c r="L176" s="28">
        <f>IF((L175+F176+G176)&gt;=$B$2*'SFV+BESS'!$I$9, $B$2*'SFV+BESS'!$I$9, (L175+F176+G176))</f>
        <v>61.112422117062771</v>
      </c>
      <c r="M176" s="110">
        <f t="shared" si="188"/>
        <v>0</v>
      </c>
      <c r="R176" s="251"/>
      <c r="S176" s="48">
        <v>6.9583333333333401</v>
      </c>
      <c r="T176" s="2">
        <f t="shared" si="245"/>
        <v>0</v>
      </c>
      <c r="U176" s="2">
        <f>Gen_Cons_Horario!B946</f>
        <v>0</v>
      </c>
      <c r="V176" s="35">
        <f t="shared" si="220"/>
        <v>0</v>
      </c>
      <c r="W176" s="116">
        <f>IF(AND(V176&gt;0,V176*$B$4+AC175&lt;=$B$2*'SFV+BESS'!$I$9,V176&lt;'SFV+BESS'!$I$7), V176*$B$4, IF(AND(V176&gt;0,V176*$B$4+AC175&gt;$B$2*'SFV+BESS'!$I$9,V176*$B$4&lt;'SFV+BESS'!$I$7),$B$2*'SFV+BESS'!$I$9-AC175,IF(AND(V176&gt;0,V176*$B$4+AC175&gt;$B$2*'SFV+BESS'!$I$9,V176*$B$4&gt;'SFV+BESS'!$I$7,AC175&lt;$B$2*'SFV+BESS'!$I$9),$B$2*'SFV+BESS'!$I$9-AC175,IF(AND(V176&gt;0,V176*$B$4+AC175&lt;=$B$2*'SFV+BESS'!$I$9,V176&gt;'SFV+BESS'!$I$7),'SFV+BESS'!$I$7,0))))</f>
        <v>0</v>
      </c>
      <c r="X176" s="27">
        <f>IF(AND(V176&lt;0,AC175+V176/$B$5&gt;$H$2,-V176/'Carga-Descarga Año'!$B$5&lt;'SFV+BESS'!$I$7),V176/$B$5,IF(AND(V176&lt;0,AC175+V176/$B$5&gt;$H$2,-V176/'Carga-Descarga Año'!$B$5&gt;'SFV+BESS'!$I$7),-'SFV+BESS'!$I$7,IF(AND(V176&lt;0,AC175+V176/$B$5&lt;$H$2),-MIN('SFV+BESS'!$I$7,AC175-$H$2),0)))</f>
        <v>0</v>
      </c>
      <c r="Z176" s="33">
        <f t="shared" si="214"/>
        <v>0</v>
      </c>
      <c r="AA176" s="27">
        <f t="shared" si="189"/>
        <v>0</v>
      </c>
      <c r="AB176" s="27">
        <f t="shared" si="213"/>
        <v>0</v>
      </c>
      <c r="AC176" s="28">
        <f>IF((AC175+W176+X176)&gt;=$B$2*'SFV+BESS'!$I$9, $B$2*'SFV+BESS'!$I$9, (AC175+W176+X176))</f>
        <v>136.33327104222707</v>
      </c>
      <c r="AD176" s="110">
        <f t="shared" si="190"/>
        <v>0</v>
      </c>
      <c r="AI176" s="251"/>
      <c r="AJ176" s="48">
        <v>6.9583333333333401</v>
      </c>
      <c r="AK176" s="52">
        <f t="shared" si="246"/>
        <v>0</v>
      </c>
      <c r="AL176" s="33">
        <f>Gen_Cons_Horario!B1618</f>
        <v>0</v>
      </c>
      <c r="AM176" s="35">
        <f t="shared" si="221"/>
        <v>0</v>
      </c>
      <c r="AN176" s="116">
        <f>IF(AND(AM176&gt;0,AM176*$B$4+AT175&lt;=$B$2*'SFV+BESS'!$I$9,AM176&lt;'SFV+BESS'!$I$7), AM176*$B$4, IF(AND(AM176&gt;0,AM176*$B$4+AT175&gt;$B$2*'SFV+BESS'!$I$9,AM176*$B$4&lt;'SFV+BESS'!$I$7),$B$2*'SFV+BESS'!$I$9-AT175,IF(AND(AM176&gt;0,AM176*$B$4+AT175&gt;$B$2*'SFV+BESS'!$I$9,AM176*$B$4&gt;'SFV+BESS'!$I$7,AT175&lt;$B$2*'SFV+BESS'!$I$9),$B$2*'SFV+BESS'!$I$9-AT175,IF(AND(AM176&gt;0,AM176*$B$4+AT175&lt;=$B$2*'SFV+BESS'!$I$9,AM176&gt;'SFV+BESS'!$I$7),'SFV+BESS'!$I$7,0))))</f>
        <v>0</v>
      </c>
      <c r="AO176" s="27">
        <f>IF(AND(AM176&lt;0,AT175+AM176/$B$5&gt;$H$2,-AM176/'Carga-Descarga Año'!$B$5&lt;'SFV+BESS'!$I$7),AM176/$B$5,IF(AND(AM176&lt;0,AT175+AM176/$B$5&gt;$H$2,-AM176/'Carga-Descarga Año'!$B$5&gt;'SFV+BESS'!$I$7),-'SFV+BESS'!$I$7,IF(AND(AM176&lt;0,AT175+AM176/$B$5&lt;$H$2),-MIN('SFV+BESS'!$I$7,AT175-$H$2),0)))</f>
        <v>0</v>
      </c>
      <c r="AP176" s="33"/>
      <c r="AQ176" s="33">
        <f t="shared" si="227"/>
        <v>0</v>
      </c>
      <c r="AR176" s="27">
        <f t="shared" si="191"/>
        <v>0</v>
      </c>
      <c r="AS176" s="27">
        <f t="shared" si="228"/>
        <v>0</v>
      </c>
      <c r="AT176" s="28">
        <f>IF((AT175+AN176+AO176)&gt;=$B$2*'SFV+BESS'!$I$9, $B$2*'SFV+BESS'!$I$9, (AT175+AN176+AO176))</f>
        <v>148.98376386372536</v>
      </c>
      <c r="AU176" s="110">
        <f t="shared" si="192"/>
        <v>0</v>
      </c>
      <c r="AZ176" s="251"/>
      <c r="BA176" s="48">
        <v>6.9583333333333401</v>
      </c>
      <c r="BB176" s="33">
        <f t="shared" si="247"/>
        <v>0</v>
      </c>
      <c r="BC176" s="33">
        <f>Gen_Cons_Horario!B2362</f>
        <v>0</v>
      </c>
      <c r="BD176" s="35">
        <f t="shared" si="222"/>
        <v>0</v>
      </c>
      <c r="BE176" s="116">
        <f>IF(AND(BD176&gt;0,BD176*$B$4+BK175&lt;=$B$2*'SFV+BESS'!$I$9,BD176&lt;'SFV+BESS'!$I$7), BD176*$B$4, IF(AND(BD176&gt;0,BD176*$B$4+BK175&gt;$B$2*'SFV+BESS'!$I$9,BD176*$B$4&lt;'SFV+BESS'!$I$7),$B$2*'SFV+BESS'!$I$9-BK175,IF(AND(BD176&gt;0,BD176*$B$4+BK175&gt;$B$2*'SFV+BESS'!$I$9,BD176*$B$4&gt;'SFV+BESS'!$I$7,BK175&lt;$B$2*'SFV+BESS'!$I$9),$B$2*'SFV+BESS'!$I$9-BK175,IF(AND(BD176&gt;0,BD176*$B$4+BK175&lt;=$B$2*'SFV+BESS'!$I$9,BD176&gt;'SFV+BESS'!$I$7),'SFV+BESS'!$I$7,0))))</f>
        <v>0</v>
      </c>
      <c r="BF176" s="27">
        <f>IF(AND(BD176&lt;0,BK175+BD176/$B$5&gt;$H$2,-BD176/'Carga-Descarga Año'!$B$5&lt;'SFV+BESS'!$I$7),BD176/$B$5,IF(AND(BD176&lt;0,BK175+BD176/$B$5&gt;$H$2,-BD176/'Carga-Descarga Año'!$B$5&gt;'SFV+BESS'!$I$7),-'SFV+BESS'!$I$7,IF(AND(BD176&lt;0,BK175+BD176/$B$5&lt;$H$2),-MIN('SFV+BESS'!$I$7,BK175-$H$2),0)))</f>
        <v>0</v>
      </c>
      <c r="BG176" s="33"/>
      <c r="BH176" s="33">
        <f t="shared" si="229"/>
        <v>0</v>
      </c>
      <c r="BI176" s="27">
        <f t="shared" si="193"/>
        <v>0</v>
      </c>
      <c r="BJ176" s="27">
        <f t="shared" si="230"/>
        <v>0</v>
      </c>
      <c r="BK176" s="28">
        <f>IF((BK175+BE176+BF176)&gt;=$B$2*'SFV+BESS'!$I$9, $B$2*'SFV+BESS'!$I$9, (BK175+BE176+BF176))</f>
        <v>173.61249999999998</v>
      </c>
      <c r="BL176" s="110">
        <f t="shared" si="194"/>
        <v>0</v>
      </c>
      <c r="BQ176" s="251"/>
      <c r="BR176" s="48">
        <v>6.9583333333333401</v>
      </c>
      <c r="BS176" s="33">
        <f t="shared" si="248"/>
        <v>0</v>
      </c>
      <c r="BT176" s="33">
        <f>Gen_Cons_Horario!B3082</f>
        <v>0</v>
      </c>
      <c r="BU176" s="35">
        <f t="shared" si="223"/>
        <v>0</v>
      </c>
      <c r="BV176" s="116">
        <f>IF(AND(BU176&gt;0,BU176*$B$4+CB175&lt;=$B$2*'SFV+BESS'!$I$9,BU176&lt;'SFV+BESS'!$I$7), BU176*$B$4, IF(AND(BU176&gt;0,BU176*$B$4+CB175&gt;$B$2*'SFV+BESS'!$I$9,BU176*$B$4&lt;'SFV+BESS'!$I$7),$B$2*'SFV+BESS'!$I$9-CB175,IF(AND(BU176&gt;0,BU176*$B$4+CB175&gt;$B$2*'SFV+BESS'!$I$9,BU176*$B$4&gt;'SFV+BESS'!$I$7,CB175&lt;$B$2*'SFV+BESS'!$I$9),$B$2*'SFV+BESS'!$I$9-CB175,IF(AND(BU176&gt;0,BU176*$B$4+CB175&lt;=$B$2*'SFV+BESS'!$I$9,BU176&gt;'SFV+BESS'!$I$7),'SFV+BESS'!$I$7,0))))</f>
        <v>0</v>
      </c>
      <c r="BW176" s="27">
        <f>IF(AND(BU176&lt;0,CB175+BU176/$B$5&gt;$H$2,-BU176/'Carga-Descarga Año'!$B$5&lt;'SFV+BESS'!$I$7),BU176/$B$5,IF(AND(BU176&lt;0,CB175+BU176/$B$5&gt;$H$2,-BU176/'Carga-Descarga Año'!$B$5&gt;'SFV+BESS'!$I$7),-'SFV+BESS'!$I$7,IF(AND(BU176&lt;0,CB175+BU176/$B$5&lt;$H$2),-MIN('SFV+BESS'!$I$7,CB175-$H$2),0)))</f>
        <v>0</v>
      </c>
      <c r="BX176" s="33"/>
      <c r="BY176" s="33">
        <f t="shared" si="231"/>
        <v>0</v>
      </c>
      <c r="BZ176" s="27">
        <f t="shared" si="195"/>
        <v>0</v>
      </c>
      <c r="CA176" s="27">
        <f t="shared" si="196"/>
        <v>0</v>
      </c>
      <c r="CB176" s="28">
        <f>IF((CB175+BV176+BW176)&gt;=$B$2*'SFV+BESS'!$I$9, $B$2*'SFV+BESS'!$I$9, (CB175+BV176+BW176))</f>
        <v>173.61249999999998</v>
      </c>
      <c r="CC176" s="110">
        <f t="shared" si="197"/>
        <v>0</v>
      </c>
      <c r="CH176" s="251"/>
      <c r="CI176" s="48">
        <v>6.9583333333333401</v>
      </c>
      <c r="CJ176" s="33">
        <f t="shared" si="249"/>
        <v>0</v>
      </c>
      <c r="CK176" s="33">
        <f>Gen_Cons_Horario!B3826</f>
        <v>0</v>
      </c>
      <c r="CL176" s="35">
        <f t="shared" si="224"/>
        <v>0</v>
      </c>
      <c r="CM176" s="116">
        <f>IF(AND(CL176&gt;0,CL176*$B$4+CS175&lt;=$B$2*'SFV+BESS'!$I$9,CL176&lt;'SFV+BESS'!$I$7), CL176*$B$4, IF(AND(CL176&gt;0,CL176*$B$4+CS175&gt;$B$2*'SFV+BESS'!$I$9,CL176*$B$4&lt;'SFV+BESS'!$I$7),$B$2*'SFV+BESS'!$I$9-CS175,IF(AND(CL176&gt;0,CL176*$B$4+CS175&gt;$B$2*'SFV+BESS'!$I$9,CL176*$B$4&gt;'SFV+BESS'!$I$7,CS175&lt;$B$2*'SFV+BESS'!$I$9),$B$2*'SFV+BESS'!$I$9-CS175,IF(AND(CL176&gt;0,CL176*$B$4+CS175&lt;=$B$2*'SFV+BESS'!$I$9,CL176&gt;'SFV+BESS'!$I$7),'SFV+BESS'!$I$7,0))))</f>
        <v>0</v>
      </c>
      <c r="CN176" s="27">
        <f>IF(AND(CL176&lt;0,CS175+CL176/$B$5&gt;$H$2,-CL176/'Carga-Descarga Año'!$B$5&lt;'SFV+BESS'!$I$7),CL176/$B$5,IF(AND(CL176&lt;0,CS175+CL176/$B$5&gt;$H$2,-CL176/'Carga-Descarga Año'!$B$5&gt;'SFV+BESS'!$I$7),-'SFV+BESS'!$I$7,IF(AND(CL176&lt;0,CS175+CL176/$B$5&lt;$H$2),-MIN('SFV+BESS'!$I$7,CS175-$H$2),0)))</f>
        <v>0</v>
      </c>
      <c r="CO176" s="33"/>
      <c r="CP176" s="33">
        <f t="shared" si="232"/>
        <v>0</v>
      </c>
      <c r="CQ176" s="27">
        <f t="shared" si="198"/>
        <v>0</v>
      </c>
      <c r="CR176" s="27">
        <f t="shared" si="233"/>
        <v>0</v>
      </c>
      <c r="CS176" s="28">
        <f>IF((CS175+CM176+CN176)&gt;=$B$2*'SFV+BESS'!$I$9, $B$2*'SFV+BESS'!$I$9, (CS175+CM176+CN176))</f>
        <v>173.61249999999998</v>
      </c>
      <c r="CT176" s="110">
        <f t="shared" si="199"/>
        <v>0</v>
      </c>
      <c r="CY176" s="251"/>
      <c r="CZ176" s="48">
        <v>6.9583333333333401</v>
      </c>
      <c r="DA176" s="33">
        <f t="shared" si="250"/>
        <v>0</v>
      </c>
      <c r="DB176" s="33">
        <f>Gen_Cons_Horario!B4546</f>
        <v>0</v>
      </c>
      <c r="DC176" s="35">
        <f t="shared" si="215"/>
        <v>0</v>
      </c>
      <c r="DD176" s="116">
        <f>IF(AND(DC176&gt;0,DC176*$B$4+DJ175&lt;=$B$2*'SFV+BESS'!$I$9,DC176&lt;'SFV+BESS'!$I$7), DC176*$B$4, IF(AND(DC176&gt;0,DC176*$B$4+DJ175&gt;$B$2*'SFV+BESS'!$I$9,DC176*$B$4&lt;'SFV+BESS'!$I$7),$B$2*'SFV+BESS'!$I$9-DJ175,IF(AND(DC176&gt;0,DC176*$B$4+DJ175&gt;$B$2*'SFV+BESS'!$I$9,DC176*$B$4&gt;'SFV+BESS'!$I$7,DJ175&lt;$B$2*'SFV+BESS'!$I$9),$B$2*'SFV+BESS'!$I$9-DJ175,IF(AND(DC176&gt;0,DC176*$B$4+DJ175&lt;=$B$2*'SFV+BESS'!$I$9,DC176&gt;'SFV+BESS'!$I$7),'SFV+BESS'!$I$7,0))))</f>
        <v>0</v>
      </c>
      <c r="DE176" s="27">
        <f>IF(AND(DC176&lt;0,DJ175+DC176/$B$5&gt;$H$2,-DC176/'Carga-Descarga Año'!$B$5&lt;'SFV+BESS'!$I$7),DC176/$B$5,IF(AND(DC176&lt;0,DJ175+DC176/$B$5&gt;$H$2,-DC176/'Carga-Descarga Año'!$B$5&gt;'SFV+BESS'!$I$7),-'SFV+BESS'!$I$7,IF(AND(DC176&lt;0,DJ175+DC176/$B$5&lt;$H$2),-MIN('SFV+BESS'!$I$7,DJ175-$H$2),0)))</f>
        <v>0</v>
      </c>
      <c r="DF176" s="33"/>
      <c r="DG176" s="33">
        <f t="shared" si="234"/>
        <v>0</v>
      </c>
      <c r="DH176" s="27">
        <f t="shared" si="200"/>
        <v>0</v>
      </c>
      <c r="DI176" s="27">
        <f t="shared" si="201"/>
        <v>0</v>
      </c>
      <c r="DJ176" s="28">
        <f>IF((DJ175+DD176+DE176)&gt;=$B$2*'SFV+BESS'!$I$9, $B$2*'SFV+BESS'!$I$9, (DJ175+DD176+DE176))</f>
        <v>173.61249999999998</v>
      </c>
      <c r="DK176" s="110">
        <f t="shared" si="202"/>
        <v>0</v>
      </c>
      <c r="DP176" s="251"/>
      <c r="DQ176" s="48">
        <v>6.9583333333333401</v>
      </c>
      <c r="DR176" s="33">
        <f t="shared" si="251"/>
        <v>0</v>
      </c>
      <c r="DS176" s="33">
        <f>Gen_Cons_Horario!B5290</f>
        <v>0</v>
      </c>
      <c r="DT176" s="35">
        <f t="shared" si="216"/>
        <v>0</v>
      </c>
      <c r="DU176" s="116">
        <f>IF(AND(DT176&gt;0,DT176*$B$4+EA175&lt;=$B$2*'SFV+BESS'!$I$9,DT176&lt;'SFV+BESS'!$I$7), DT176*$B$4, IF(AND(DT176&gt;0,DT176*$B$4+EA175&gt;$B$2*'SFV+BESS'!$I$9,DT176*$B$4&lt;'SFV+BESS'!$I$7),$B$2*'SFV+BESS'!$I$9-EA175,IF(AND(DT176&gt;0,DT176*$B$4+EA175&gt;$B$2*'SFV+BESS'!$I$9,DT176*$B$4&gt;'SFV+BESS'!$I$7,EA175&lt;$B$2*'SFV+BESS'!$I$9),$B$2*'SFV+BESS'!$I$9-EA175,IF(AND(DT176&gt;0,DT176*$B$4+EA175&lt;=$B$2*'SFV+BESS'!$I$9,DT176&gt;'SFV+BESS'!$I$7),'SFV+BESS'!$I$7,0))))</f>
        <v>0</v>
      </c>
      <c r="DV176" s="27">
        <f>IF(AND(DT176&lt;0,EA175+DT176/$B$5&gt;$H$2,-DT176/'Carga-Descarga Año'!$B$5&lt;'SFV+BESS'!$I$7),DT176/$B$5,IF(AND(DT176&lt;0,EA175+DT176/$B$5&gt;$H$2,-DT176/'Carga-Descarga Año'!$B$5&gt;'SFV+BESS'!$I$7),-'SFV+BESS'!$I$7,IF(AND(DT176&lt;0,EA175+DT176/$B$5&lt;$H$2),-MIN('SFV+BESS'!$I$7,EA175-$H$2),0)))</f>
        <v>0</v>
      </c>
      <c r="DW176" s="33"/>
      <c r="DX176" s="33">
        <f t="shared" si="235"/>
        <v>0</v>
      </c>
      <c r="DY176" s="27">
        <f t="shared" si="203"/>
        <v>0</v>
      </c>
      <c r="DZ176" s="27">
        <f t="shared" si="236"/>
        <v>0</v>
      </c>
      <c r="EA176" s="28">
        <f>IF((EA175+DU176+DV176)&gt;=$B$2*'SFV+BESS'!$I$9, $B$2*'SFV+BESS'!$I$9, (EA175+DU176+DV176))</f>
        <v>173.61249999999998</v>
      </c>
      <c r="EB176" s="110">
        <f t="shared" si="204"/>
        <v>0</v>
      </c>
      <c r="EG176" s="251"/>
      <c r="EH176" s="48">
        <v>6.9583333333333401</v>
      </c>
      <c r="EI176" s="33">
        <f t="shared" si="252"/>
        <v>0</v>
      </c>
      <c r="EJ176" s="33">
        <f>Gen_Cons_Horario!B6034</f>
        <v>0</v>
      </c>
      <c r="EK176" s="35">
        <f t="shared" si="217"/>
        <v>0</v>
      </c>
      <c r="EL176" s="116">
        <f>IF(AND(EK176&gt;0,EK176*$B$4+ER175&lt;=$B$2*'SFV+BESS'!$I$9,EK176&lt;'SFV+BESS'!$I$7), EK176*$B$4, IF(AND(EK176&gt;0,EK176*$B$4+ER175&gt;$B$2*'SFV+BESS'!$I$9,EK176*$B$4&lt;'SFV+BESS'!$I$7),$B$2*'SFV+BESS'!$I$9-ER175,IF(AND(EK176&gt;0,EK176*$B$4+ER175&gt;$B$2*'SFV+BESS'!$I$9,EK176*$B$4&gt;'SFV+BESS'!$I$7,ER175&lt;$B$2*'SFV+BESS'!$I$9),$B$2*'SFV+BESS'!$I$9-ER175,IF(AND(EK176&gt;0,EK176*$B$4+ER175&lt;=$B$2*'SFV+BESS'!$I$9,EK176&gt;'SFV+BESS'!$I$7),'SFV+BESS'!$I$7,0))))</f>
        <v>0</v>
      </c>
      <c r="EM176" s="27">
        <f>IF(AND(EK176&lt;0,ER175+EK176/$B$5&gt;$H$2,-EK176/'Carga-Descarga Año'!$B$5&lt;'SFV+BESS'!$I$7),EK176/$B$5,IF(AND(EK176&lt;0,ER175+EK176/$B$5&gt;$H$2,-EK176/'Carga-Descarga Año'!$B$5&gt;'SFV+BESS'!$I$7),-'SFV+BESS'!$I$7,IF(AND(EK176&lt;0,ER175+EK176/$B$5&lt;$H$2),-MIN('SFV+BESS'!$I$7,ER175-$H$2),0)))</f>
        <v>0</v>
      </c>
      <c r="EN176" s="33"/>
      <c r="EO176" s="33">
        <f t="shared" si="237"/>
        <v>0</v>
      </c>
      <c r="EP176" s="27">
        <f t="shared" si="205"/>
        <v>0</v>
      </c>
      <c r="EQ176" s="27">
        <f t="shared" si="238"/>
        <v>0</v>
      </c>
      <c r="ER176" s="28">
        <f>IF((ER175+EL176+EM176)&gt;=$B$2*'SFV+BESS'!$I$9, $B$2*'SFV+BESS'!$I$9, (ER175+EL176+EM176))</f>
        <v>173.61249999999998</v>
      </c>
      <c r="ES176" s="110">
        <f t="shared" si="206"/>
        <v>0</v>
      </c>
      <c r="EX176" s="251"/>
      <c r="EY176" s="48">
        <v>6.9583333333333401</v>
      </c>
      <c r="EZ176" s="33">
        <f t="shared" si="253"/>
        <v>0</v>
      </c>
      <c r="FA176" s="33">
        <f>Gen_Cons_Horario!B6754</f>
        <v>0</v>
      </c>
      <c r="FB176" s="35">
        <f t="shared" si="218"/>
        <v>0</v>
      </c>
      <c r="FC176" s="116">
        <f>IF(AND(FB176&gt;0,FB176*$B$4+FI175&lt;=$B$2*'SFV+BESS'!$I$9,FB176&lt;'SFV+BESS'!$I$7), FB176*$B$4, IF(AND(FB176&gt;0,FB176*$B$4+FI175&gt;$B$2*'SFV+BESS'!$I$9,FB176*$B$4&lt;'SFV+BESS'!$I$7),$B$2*'SFV+BESS'!$I$9-FI175,IF(AND(FB176&gt;0,FB176*$B$4+FI175&gt;$B$2*'SFV+BESS'!$I$9,FB176*$B$4&gt;'SFV+BESS'!$I$7,FI175&lt;$B$2*'SFV+BESS'!$I$9),$B$2*'SFV+BESS'!$I$9-FI175,IF(AND(FB176&gt;0,FB176*$B$4+FI175&lt;=$B$2*'SFV+BESS'!$I$9,FB176&gt;'SFV+BESS'!$I$7),'SFV+BESS'!$I$7,0))))</f>
        <v>0</v>
      </c>
      <c r="FD176" s="27">
        <f>IF(AND(FB176&lt;0,FI175+FB176/$B$5&gt;$H$2,-FB176/'Carga-Descarga Año'!$B$5&lt;'SFV+BESS'!$I$7),FB176/$B$5,IF(AND(FB176&lt;0,FI175+FB176/$B$5&gt;$H$2,-FB176/'Carga-Descarga Año'!$B$5&gt;'SFV+BESS'!$I$7),-'SFV+BESS'!$I$7,IF(AND(FB176&lt;0,FI175+FB176/$B$5&lt;$H$2),-MIN('SFV+BESS'!$I$7,FI175-$H$2),0)))</f>
        <v>0</v>
      </c>
      <c r="FE176" s="33"/>
      <c r="FF176" s="33">
        <f t="shared" si="239"/>
        <v>0</v>
      </c>
      <c r="FG176" s="27">
        <f t="shared" si="207"/>
        <v>0</v>
      </c>
      <c r="FH176" s="27">
        <f t="shared" si="240"/>
        <v>0</v>
      </c>
      <c r="FI176" s="28">
        <f>IF((FI175+FC176+FD176)&gt;=$B$2*'SFV+BESS'!$I$9, $B$2*'SFV+BESS'!$I$9, (FI175+FC176+FD176))</f>
        <v>173.61249999999998</v>
      </c>
      <c r="FJ176" s="110">
        <f t="shared" si="208"/>
        <v>0</v>
      </c>
      <c r="FO176" s="251"/>
      <c r="FP176" s="48">
        <v>6.9583333333333401</v>
      </c>
      <c r="FQ176" s="33">
        <f t="shared" si="254"/>
        <v>0</v>
      </c>
      <c r="FR176" s="33">
        <f>Gen_Cons_Horario!B7498</f>
        <v>0</v>
      </c>
      <c r="FS176" s="35">
        <f t="shared" si="219"/>
        <v>0</v>
      </c>
      <c r="FT176" s="116">
        <f>IF(AND(FS176&gt;0,FS176*$B$4+FZ175&lt;=$B$2*'SFV+BESS'!$I$9,FS176&lt;'SFV+BESS'!$I$7), FS176*$B$4, IF(AND(FS176&gt;0,FS176*$B$4+FZ175&gt;$B$2*'SFV+BESS'!$I$9,FS176*$B$4&lt;'SFV+BESS'!$I$7),$B$2*'SFV+BESS'!$I$9-FZ175,IF(AND(FS176&gt;0,FS176*$B$4+FZ175&gt;$B$2*'SFV+BESS'!$I$9,FS176*$B$4&gt;'SFV+BESS'!$I$7,FZ175&lt;$B$2*'SFV+BESS'!$I$9),$B$2*'SFV+BESS'!$I$9-FZ175,IF(AND(FS176&gt;0,FS176*$B$4+FZ175&lt;=$B$2*'SFV+BESS'!$I$9,FS176&gt;'SFV+BESS'!$I$7),'SFV+BESS'!$I$7,0))))</f>
        <v>0</v>
      </c>
      <c r="FU176" s="27">
        <f>IF(AND(FS176&lt;0,FZ175+FS176/$B$5&gt;$H$2,-FS176/'Carga-Descarga Año'!$B$5&lt;'SFV+BESS'!$I$7),FS176/$B$5,IF(AND(FS176&lt;0,FZ175+FS176/$B$5&gt;$H$2,-FS176/'Carga-Descarga Año'!$B$5&gt;'SFV+BESS'!$I$7),-'SFV+BESS'!$I$7,IF(AND(FS176&lt;0,FZ175+FS176/$B$5&lt;$H$2),-MIN('SFV+BESS'!$I$7,FZ175-$H$2),0)))</f>
        <v>0</v>
      </c>
      <c r="FV176" s="33"/>
      <c r="FW176" s="33">
        <f t="shared" si="241"/>
        <v>0</v>
      </c>
      <c r="FX176" s="27">
        <f t="shared" si="209"/>
        <v>0</v>
      </c>
      <c r="FY176" s="27">
        <f t="shared" si="242"/>
        <v>0</v>
      </c>
      <c r="FZ176" s="28">
        <f>IF((FZ175+FT176+FU176)&gt;=$B$2*'SFV+BESS'!$I$9, $B$2*'SFV+BESS'!$I$9, (FZ175+FT176+FU176))</f>
        <v>173.61249999999998</v>
      </c>
      <c r="GA176" s="110">
        <f t="shared" si="210"/>
        <v>0</v>
      </c>
      <c r="GF176" s="251"/>
      <c r="GG176" s="48">
        <v>6.9583333333333401</v>
      </c>
      <c r="GH176" s="33">
        <f t="shared" si="255"/>
        <v>0</v>
      </c>
      <c r="GI176" s="33">
        <f>Gen_Cons_Horario!B8218</f>
        <v>0</v>
      </c>
      <c r="GJ176" s="35">
        <f t="shared" si="225"/>
        <v>0</v>
      </c>
      <c r="GK176" s="116">
        <f>IF(AND(GJ176&gt;0,GJ176*$B$4+GQ175&lt;=$B$2*'SFV+BESS'!$I$9,GJ176&lt;'SFV+BESS'!$I$7), GJ176*$B$4, IF(AND(GJ176&gt;0,GJ176*$B$4+GQ175&gt;$B$2*'SFV+BESS'!$I$9,GJ176*$B$4&lt;'SFV+BESS'!$I$7),$B$2*'SFV+BESS'!$I$9-GQ175,IF(AND(GJ176&gt;0,GJ176*$B$4+GQ175&gt;$B$2*'SFV+BESS'!$I$9,GJ176*$B$4&gt;'SFV+BESS'!$I$7,GQ175&lt;$B$2*'SFV+BESS'!$I$9),$B$2*'SFV+BESS'!$I$9-GQ175,IF(AND(GJ176&gt;0,GJ176*$B$4+GQ175&lt;=$B$2*'SFV+BESS'!$I$9,GJ176&gt;'SFV+BESS'!$I$7),'SFV+BESS'!$I$7,0))))</f>
        <v>0</v>
      </c>
      <c r="GL176" s="27">
        <f>IF(AND(GJ176&lt;0,GQ175+GJ176/$B$5&gt;$H$2,-GJ176/'Carga-Descarga Año'!$B$5&lt;'SFV+BESS'!$I$7),GJ176/$B$5,IF(AND(GJ176&lt;0,GQ175+GJ176/$B$5&gt;$H$2,-GJ176/'Carga-Descarga Año'!$B$5&gt;'SFV+BESS'!$I$7),-'SFV+BESS'!$I$7,IF(AND(GJ176&lt;0,GQ175+GJ176/$B$5&lt;$H$2),-MIN('SFV+BESS'!$I$7,GQ175-$H$2),0)))</f>
        <v>0</v>
      </c>
      <c r="GM176" s="33"/>
      <c r="GN176" s="33">
        <f t="shared" si="243"/>
        <v>0</v>
      </c>
      <c r="GO176" s="27">
        <f t="shared" si="211"/>
        <v>0</v>
      </c>
      <c r="GP176" s="27">
        <f t="shared" si="244"/>
        <v>0</v>
      </c>
      <c r="GQ176" s="28">
        <f>IF((GQ175+GK176+GL176)&gt;=$B$2*'SFV+BESS'!$I$9, $B$2*'SFV+BESS'!$I$9, (GQ175+GK176+GL176))</f>
        <v>173.61249999999998</v>
      </c>
      <c r="GR176" s="110">
        <f t="shared" si="212"/>
        <v>0</v>
      </c>
    </row>
    <row r="177" spans="1:200">
      <c r="A177" s="248">
        <v>8</v>
      </c>
      <c r="B177" s="41">
        <v>7.0000000000000098</v>
      </c>
      <c r="C177" s="38">
        <f t="shared" si="226"/>
        <v>0</v>
      </c>
      <c r="D177" s="2">
        <f>Gen_Cons_Horario!B203</f>
        <v>0</v>
      </c>
      <c r="E177" s="140">
        <f t="shared" si="184"/>
        <v>0</v>
      </c>
      <c r="F177" s="116">
        <f>IF(AND(E177&gt;0,E177*$B$4+L176&lt;=$B$2*'SFV+BESS'!$I$9,E177&lt;'SFV+BESS'!$I$7), E177*$B$4, IF(AND(E177&gt;0,E177*$B$4+L176&gt;$B$2*'SFV+BESS'!$I$9,E177*$B$4&lt;'SFV+BESS'!$I$7),$B$2*'SFV+BESS'!$I$9-L176,IF(AND(E177&gt;0,E177*$B$4+L176&gt;$B$2*'SFV+BESS'!$I$9,E177*$B$4&gt;'SFV+BESS'!$I$7,L176&lt;$B$2*'SFV+BESS'!$I$9),$B$2*'SFV+BESS'!$I$9-L176,IF(AND(E177&gt;0,E177*$B$4+L176&lt;=$B$2*'SFV+BESS'!$I$9,E177&gt;'SFV+BESS'!$I$7),'SFV+BESS'!$I$7,0))))</f>
        <v>0</v>
      </c>
      <c r="G177" s="27">
        <f>IF(AND(E177&lt;0,L176+E177/$B$5&gt;$H$2,-E177/'Carga-Descarga Año'!$B$5&lt;'SFV+BESS'!$I$7),E177/$B$5,IF(AND(E177&lt;0,L176+E177/$B$5&gt;$H$2,-E177/'Carga-Descarga Año'!$B$5&gt;'SFV+BESS'!$I$7),-'SFV+BESS'!$I$7,IF(AND(E177&lt;0,L176+E177/$B$5&lt;$H$2),-MIN('SFV+BESS'!$I$7,L176-$H$2),0)))</f>
        <v>0</v>
      </c>
      <c r="I177" s="38">
        <f t="shared" si="185"/>
        <v>0</v>
      </c>
      <c r="J177" s="27">
        <f t="shared" si="187"/>
        <v>0</v>
      </c>
      <c r="K177" s="27">
        <f t="shared" si="186"/>
        <v>0</v>
      </c>
      <c r="L177" s="28">
        <f>IF((L176+F177+G177)&gt;=$B$2*'SFV+BESS'!$I$9, $B$2*'SFV+BESS'!$I$9, (L176+F177+G177))</f>
        <v>61.112422117062771</v>
      </c>
      <c r="M177" s="110">
        <f t="shared" si="188"/>
        <v>0</v>
      </c>
      <c r="R177" s="251">
        <v>8</v>
      </c>
      <c r="S177" s="41">
        <v>7.0000000000000098</v>
      </c>
      <c r="T177" s="2">
        <f t="shared" si="245"/>
        <v>0</v>
      </c>
      <c r="U177" s="2">
        <f>Gen_Cons_Horario!B947</f>
        <v>0</v>
      </c>
      <c r="V177" s="35">
        <f t="shared" si="220"/>
        <v>0</v>
      </c>
      <c r="W177" s="116">
        <f>IF(AND(V177&gt;0,V177*$B$4+AC176&lt;=$B$2*'SFV+BESS'!$I$9,V177&lt;'SFV+BESS'!$I$7), V177*$B$4, IF(AND(V177&gt;0,V177*$B$4+AC176&gt;$B$2*'SFV+BESS'!$I$9,V177*$B$4&lt;'SFV+BESS'!$I$7),$B$2*'SFV+BESS'!$I$9-AC176,IF(AND(V177&gt;0,V177*$B$4+AC176&gt;$B$2*'SFV+BESS'!$I$9,V177*$B$4&gt;'SFV+BESS'!$I$7,AC176&lt;$B$2*'SFV+BESS'!$I$9),$B$2*'SFV+BESS'!$I$9-AC176,IF(AND(V177&gt;0,V177*$B$4+AC176&lt;=$B$2*'SFV+BESS'!$I$9,V177&gt;'SFV+BESS'!$I$7),'SFV+BESS'!$I$7,0))))</f>
        <v>0</v>
      </c>
      <c r="X177" s="27">
        <f>IF(AND(V177&lt;0,AC176+V177/$B$5&gt;$H$2,-V177/'Carga-Descarga Año'!$B$5&lt;'SFV+BESS'!$I$7),V177/$B$5,IF(AND(V177&lt;0,AC176+V177/$B$5&gt;$H$2,-V177/'Carga-Descarga Año'!$B$5&gt;'SFV+BESS'!$I$7),-'SFV+BESS'!$I$7,IF(AND(V177&lt;0,AC176+V177/$B$5&lt;$H$2),-MIN('SFV+BESS'!$I$7,AC176-$H$2),0)))</f>
        <v>0</v>
      </c>
      <c r="Z177" s="33">
        <f t="shared" si="214"/>
        <v>0</v>
      </c>
      <c r="AA177" s="27">
        <f t="shared" si="189"/>
        <v>0</v>
      </c>
      <c r="AB177" s="27">
        <f t="shared" si="213"/>
        <v>0</v>
      </c>
      <c r="AC177" s="28">
        <f>IF((AC176+W177+X177)&gt;=$B$2*'SFV+BESS'!$I$9, $B$2*'SFV+BESS'!$I$9, (AC176+W177+X177))</f>
        <v>136.33327104222707</v>
      </c>
      <c r="AD177" s="110">
        <f t="shared" si="190"/>
        <v>0</v>
      </c>
      <c r="AI177" s="251">
        <v>8</v>
      </c>
      <c r="AJ177" s="41">
        <v>7.0000000000000098</v>
      </c>
      <c r="AK177" s="52">
        <f t="shared" si="246"/>
        <v>0</v>
      </c>
      <c r="AL177" s="33">
        <f>Gen_Cons_Horario!B1619</f>
        <v>0</v>
      </c>
      <c r="AM177" s="35">
        <f t="shared" si="221"/>
        <v>0</v>
      </c>
      <c r="AN177" s="116">
        <f>IF(AND(AM177&gt;0,AM177*$B$4+AT176&lt;=$B$2*'SFV+BESS'!$I$9,AM177&lt;'SFV+BESS'!$I$7), AM177*$B$4, IF(AND(AM177&gt;0,AM177*$B$4+AT176&gt;$B$2*'SFV+BESS'!$I$9,AM177*$B$4&lt;'SFV+BESS'!$I$7),$B$2*'SFV+BESS'!$I$9-AT176,IF(AND(AM177&gt;0,AM177*$B$4+AT176&gt;$B$2*'SFV+BESS'!$I$9,AM177*$B$4&gt;'SFV+BESS'!$I$7,AT176&lt;$B$2*'SFV+BESS'!$I$9),$B$2*'SFV+BESS'!$I$9-AT176,IF(AND(AM177&gt;0,AM177*$B$4+AT176&lt;=$B$2*'SFV+BESS'!$I$9,AM177&gt;'SFV+BESS'!$I$7),'SFV+BESS'!$I$7,0))))</f>
        <v>0</v>
      </c>
      <c r="AO177" s="27">
        <f>IF(AND(AM177&lt;0,AT176+AM177/$B$5&gt;$H$2,-AM177/'Carga-Descarga Año'!$B$5&lt;'SFV+BESS'!$I$7),AM177/$B$5,IF(AND(AM177&lt;0,AT176+AM177/$B$5&gt;$H$2,-AM177/'Carga-Descarga Año'!$B$5&gt;'SFV+BESS'!$I$7),-'SFV+BESS'!$I$7,IF(AND(AM177&lt;0,AT176+AM177/$B$5&lt;$H$2),-MIN('SFV+BESS'!$I$7,AT176-$H$2),0)))</f>
        <v>0</v>
      </c>
      <c r="AP177" s="33"/>
      <c r="AQ177" s="33">
        <f t="shared" si="227"/>
        <v>0</v>
      </c>
      <c r="AR177" s="27">
        <f t="shared" si="191"/>
        <v>0</v>
      </c>
      <c r="AS177" s="27">
        <f t="shared" si="228"/>
        <v>0</v>
      </c>
      <c r="AT177" s="28">
        <f>IF((AT176+AN177+AO177)&gt;=$B$2*'SFV+BESS'!$I$9, $B$2*'SFV+BESS'!$I$9, (AT176+AN177+AO177))</f>
        <v>148.98376386372536</v>
      </c>
      <c r="AU177" s="110">
        <f t="shared" si="192"/>
        <v>0</v>
      </c>
      <c r="AZ177" s="251">
        <v>8</v>
      </c>
      <c r="BA177" s="41">
        <v>7.0000000000000098</v>
      </c>
      <c r="BB177" s="33">
        <f t="shared" si="247"/>
        <v>0</v>
      </c>
      <c r="BC177" s="33">
        <f>Gen_Cons_Horario!B2363</f>
        <v>0</v>
      </c>
      <c r="BD177" s="35">
        <f t="shared" si="222"/>
        <v>0</v>
      </c>
      <c r="BE177" s="116">
        <f>IF(AND(BD177&gt;0,BD177*$B$4+BK176&lt;=$B$2*'SFV+BESS'!$I$9,BD177&lt;'SFV+BESS'!$I$7), BD177*$B$4, IF(AND(BD177&gt;0,BD177*$B$4+BK176&gt;$B$2*'SFV+BESS'!$I$9,BD177*$B$4&lt;'SFV+BESS'!$I$7),$B$2*'SFV+BESS'!$I$9-BK176,IF(AND(BD177&gt;0,BD177*$B$4+BK176&gt;$B$2*'SFV+BESS'!$I$9,BD177*$B$4&gt;'SFV+BESS'!$I$7,BK176&lt;$B$2*'SFV+BESS'!$I$9),$B$2*'SFV+BESS'!$I$9-BK176,IF(AND(BD177&gt;0,BD177*$B$4+BK176&lt;=$B$2*'SFV+BESS'!$I$9,BD177&gt;'SFV+BESS'!$I$7),'SFV+BESS'!$I$7,0))))</f>
        <v>0</v>
      </c>
      <c r="BF177" s="27">
        <f>IF(AND(BD177&lt;0,BK176+BD177/$B$5&gt;$H$2,-BD177/'Carga-Descarga Año'!$B$5&lt;'SFV+BESS'!$I$7),BD177/$B$5,IF(AND(BD177&lt;0,BK176+BD177/$B$5&gt;$H$2,-BD177/'Carga-Descarga Año'!$B$5&gt;'SFV+BESS'!$I$7),-'SFV+BESS'!$I$7,IF(AND(BD177&lt;0,BK176+BD177/$B$5&lt;$H$2),-MIN('SFV+BESS'!$I$7,BK176-$H$2),0)))</f>
        <v>0</v>
      </c>
      <c r="BG177" s="33"/>
      <c r="BH177" s="33">
        <f t="shared" si="229"/>
        <v>0</v>
      </c>
      <c r="BI177" s="27">
        <f t="shared" si="193"/>
        <v>0</v>
      </c>
      <c r="BJ177" s="27">
        <f t="shared" si="230"/>
        <v>0</v>
      </c>
      <c r="BK177" s="28">
        <f>IF((BK176+BE177+BF177)&gt;=$B$2*'SFV+BESS'!$I$9, $B$2*'SFV+BESS'!$I$9, (BK176+BE177+BF177))</f>
        <v>173.61249999999998</v>
      </c>
      <c r="BL177" s="110">
        <f t="shared" si="194"/>
        <v>0</v>
      </c>
      <c r="BQ177" s="251">
        <v>8</v>
      </c>
      <c r="BR177" s="41">
        <v>7.0000000000000098</v>
      </c>
      <c r="BS177" s="33">
        <f t="shared" si="248"/>
        <v>0</v>
      </c>
      <c r="BT177" s="33">
        <f>Gen_Cons_Horario!B3083</f>
        <v>0</v>
      </c>
      <c r="BU177" s="35">
        <f t="shared" si="223"/>
        <v>0</v>
      </c>
      <c r="BV177" s="116">
        <f>IF(AND(BU177&gt;0,BU177*$B$4+CB176&lt;=$B$2*'SFV+BESS'!$I$9,BU177&lt;'SFV+BESS'!$I$7), BU177*$B$4, IF(AND(BU177&gt;0,BU177*$B$4+CB176&gt;$B$2*'SFV+BESS'!$I$9,BU177*$B$4&lt;'SFV+BESS'!$I$7),$B$2*'SFV+BESS'!$I$9-CB176,IF(AND(BU177&gt;0,BU177*$B$4+CB176&gt;$B$2*'SFV+BESS'!$I$9,BU177*$B$4&gt;'SFV+BESS'!$I$7,CB176&lt;$B$2*'SFV+BESS'!$I$9),$B$2*'SFV+BESS'!$I$9-CB176,IF(AND(BU177&gt;0,BU177*$B$4+CB176&lt;=$B$2*'SFV+BESS'!$I$9,BU177&gt;'SFV+BESS'!$I$7),'SFV+BESS'!$I$7,0))))</f>
        <v>0</v>
      </c>
      <c r="BW177" s="27">
        <f>IF(AND(BU177&lt;0,CB176+BU177/$B$5&gt;$H$2,-BU177/'Carga-Descarga Año'!$B$5&lt;'SFV+BESS'!$I$7),BU177/$B$5,IF(AND(BU177&lt;0,CB176+BU177/$B$5&gt;$H$2,-BU177/'Carga-Descarga Año'!$B$5&gt;'SFV+BESS'!$I$7),-'SFV+BESS'!$I$7,IF(AND(BU177&lt;0,CB176+BU177/$B$5&lt;$H$2),-MIN('SFV+BESS'!$I$7,CB176-$H$2),0)))</f>
        <v>0</v>
      </c>
      <c r="BX177" s="33"/>
      <c r="BY177" s="33">
        <f t="shared" si="231"/>
        <v>0</v>
      </c>
      <c r="BZ177" s="27">
        <f t="shared" si="195"/>
        <v>0</v>
      </c>
      <c r="CA177" s="27">
        <f t="shared" si="196"/>
        <v>0</v>
      </c>
      <c r="CB177" s="28">
        <f>IF((CB176+BV177+BW177)&gt;=$B$2*'SFV+BESS'!$I$9, $B$2*'SFV+BESS'!$I$9, (CB176+BV177+BW177))</f>
        <v>173.61249999999998</v>
      </c>
      <c r="CC177" s="110">
        <f t="shared" si="197"/>
        <v>0</v>
      </c>
      <c r="CH177" s="251">
        <v>8</v>
      </c>
      <c r="CI177" s="41">
        <v>7.0000000000000098</v>
      </c>
      <c r="CJ177" s="33">
        <f t="shared" si="249"/>
        <v>0</v>
      </c>
      <c r="CK177" s="33">
        <f>Gen_Cons_Horario!B3827</f>
        <v>0</v>
      </c>
      <c r="CL177" s="35">
        <f t="shared" si="224"/>
        <v>0</v>
      </c>
      <c r="CM177" s="116">
        <f>IF(AND(CL177&gt;0,CL177*$B$4+CS176&lt;=$B$2*'SFV+BESS'!$I$9,CL177&lt;'SFV+BESS'!$I$7), CL177*$B$4, IF(AND(CL177&gt;0,CL177*$B$4+CS176&gt;$B$2*'SFV+BESS'!$I$9,CL177*$B$4&lt;'SFV+BESS'!$I$7),$B$2*'SFV+BESS'!$I$9-CS176,IF(AND(CL177&gt;0,CL177*$B$4+CS176&gt;$B$2*'SFV+BESS'!$I$9,CL177*$B$4&gt;'SFV+BESS'!$I$7,CS176&lt;$B$2*'SFV+BESS'!$I$9),$B$2*'SFV+BESS'!$I$9-CS176,IF(AND(CL177&gt;0,CL177*$B$4+CS176&lt;=$B$2*'SFV+BESS'!$I$9,CL177&gt;'SFV+BESS'!$I$7),'SFV+BESS'!$I$7,0))))</f>
        <v>0</v>
      </c>
      <c r="CN177" s="27">
        <f>IF(AND(CL177&lt;0,CS176+CL177/$B$5&gt;$H$2,-CL177/'Carga-Descarga Año'!$B$5&lt;'SFV+BESS'!$I$7),CL177/$B$5,IF(AND(CL177&lt;0,CS176+CL177/$B$5&gt;$H$2,-CL177/'Carga-Descarga Año'!$B$5&gt;'SFV+BESS'!$I$7),-'SFV+BESS'!$I$7,IF(AND(CL177&lt;0,CS176+CL177/$B$5&lt;$H$2),-MIN('SFV+BESS'!$I$7,CS176-$H$2),0)))</f>
        <v>0</v>
      </c>
      <c r="CO177" s="33"/>
      <c r="CP177" s="33">
        <f t="shared" si="232"/>
        <v>0</v>
      </c>
      <c r="CQ177" s="27">
        <f t="shared" si="198"/>
        <v>0</v>
      </c>
      <c r="CR177" s="27">
        <f t="shared" si="233"/>
        <v>0</v>
      </c>
      <c r="CS177" s="28">
        <f>IF((CS176+CM177+CN177)&gt;=$B$2*'SFV+BESS'!$I$9, $B$2*'SFV+BESS'!$I$9, (CS176+CM177+CN177))</f>
        <v>173.61249999999998</v>
      </c>
      <c r="CT177" s="110">
        <f t="shared" si="199"/>
        <v>0</v>
      </c>
      <c r="CY177" s="251">
        <v>8</v>
      </c>
      <c r="CZ177" s="41">
        <v>7.0000000000000098</v>
      </c>
      <c r="DA177" s="33">
        <f t="shared" si="250"/>
        <v>0</v>
      </c>
      <c r="DB177" s="33">
        <f>Gen_Cons_Horario!B4547</f>
        <v>0</v>
      </c>
      <c r="DC177" s="35">
        <f t="shared" si="215"/>
        <v>0</v>
      </c>
      <c r="DD177" s="116">
        <f>IF(AND(DC177&gt;0,DC177*$B$4+DJ176&lt;=$B$2*'SFV+BESS'!$I$9,DC177&lt;'SFV+BESS'!$I$7), DC177*$B$4, IF(AND(DC177&gt;0,DC177*$B$4+DJ176&gt;$B$2*'SFV+BESS'!$I$9,DC177*$B$4&lt;'SFV+BESS'!$I$7),$B$2*'SFV+BESS'!$I$9-DJ176,IF(AND(DC177&gt;0,DC177*$B$4+DJ176&gt;$B$2*'SFV+BESS'!$I$9,DC177*$B$4&gt;'SFV+BESS'!$I$7,DJ176&lt;$B$2*'SFV+BESS'!$I$9),$B$2*'SFV+BESS'!$I$9-DJ176,IF(AND(DC177&gt;0,DC177*$B$4+DJ176&lt;=$B$2*'SFV+BESS'!$I$9,DC177&gt;'SFV+BESS'!$I$7),'SFV+BESS'!$I$7,0))))</f>
        <v>0</v>
      </c>
      <c r="DE177" s="27">
        <f>IF(AND(DC177&lt;0,DJ176+DC177/$B$5&gt;$H$2,-DC177/'Carga-Descarga Año'!$B$5&lt;'SFV+BESS'!$I$7),DC177/$B$5,IF(AND(DC177&lt;0,DJ176+DC177/$B$5&gt;$H$2,-DC177/'Carga-Descarga Año'!$B$5&gt;'SFV+BESS'!$I$7),-'SFV+BESS'!$I$7,IF(AND(DC177&lt;0,DJ176+DC177/$B$5&lt;$H$2),-MIN('SFV+BESS'!$I$7,DJ176-$H$2),0)))</f>
        <v>0</v>
      </c>
      <c r="DF177" s="33"/>
      <c r="DG177" s="33">
        <f t="shared" si="234"/>
        <v>0</v>
      </c>
      <c r="DH177" s="27">
        <f t="shared" si="200"/>
        <v>0</v>
      </c>
      <c r="DI177" s="27">
        <f t="shared" si="201"/>
        <v>0</v>
      </c>
      <c r="DJ177" s="28">
        <f>IF((DJ176+DD177+DE177)&gt;=$B$2*'SFV+BESS'!$I$9, $B$2*'SFV+BESS'!$I$9, (DJ176+DD177+DE177))</f>
        <v>173.61249999999998</v>
      </c>
      <c r="DK177" s="110">
        <f t="shared" si="202"/>
        <v>0</v>
      </c>
      <c r="DP177" s="251">
        <v>8</v>
      </c>
      <c r="DQ177" s="41">
        <v>7.0000000000000098</v>
      </c>
      <c r="DR177" s="33">
        <f t="shared" si="251"/>
        <v>0</v>
      </c>
      <c r="DS177" s="33">
        <f>Gen_Cons_Horario!B5291</f>
        <v>0</v>
      </c>
      <c r="DT177" s="35">
        <f t="shared" si="216"/>
        <v>0</v>
      </c>
      <c r="DU177" s="116">
        <f>IF(AND(DT177&gt;0,DT177*$B$4+EA176&lt;=$B$2*'SFV+BESS'!$I$9,DT177&lt;'SFV+BESS'!$I$7), DT177*$B$4, IF(AND(DT177&gt;0,DT177*$B$4+EA176&gt;$B$2*'SFV+BESS'!$I$9,DT177*$B$4&lt;'SFV+BESS'!$I$7),$B$2*'SFV+BESS'!$I$9-EA176,IF(AND(DT177&gt;0,DT177*$B$4+EA176&gt;$B$2*'SFV+BESS'!$I$9,DT177*$B$4&gt;'SFV+BESS'!$I$7,EA176&lt;$B$2*'SFV+BESS'!$I$9),$B$2*'SFV+BESS'!$I$9-EA176,IF(AND(DT177&gt;0,DT177*$B$4+EA176&lt;=$B$2*'SFV+BESS'!$I$9,DT177&gt;'SFV+BESS'!$I$7),'SFV+BESS'!$I$7,0))))</f>
        <v>0</v>
      </c>
      <c r="DV177" s="27">
        <f>IF(AND(DT177&lt;0,EA176+DT177/$B$5&gt;$H$2,-DT177/'Carga-Descarga Año'!$B$5&lt;'SFV+BESS'!$I$7),DT177/$B$5,IF(AND(DT177&lt;0,EA176+DT177/$B$5&gt;$H$2,-DT177/'Carga-Descarga Año'!$B$5&gt;'SFV+BESS'!$I$7),-'SFV+BESS'!$I$7,IF(AND(DT177&lt;0,EA176+DT177/$B$5&lt;$H$2),-MIN('SFV+BESS'!$I$7,EA176-$H$2),0)))</f>
        <v>0</v>
      </c>
      <c r="DW177" s="33"/>
      <c r="DX177" s="33">
        <f t="shared" si="235"/>
        <v>0</v>
      </c>
      <c r="DY177" s="27">
        <f t="shared" si="203"/>
        <v>0</v>
      </c>
      <c r="DZ177" s="27">
        <f t="shared" si="236"/>
        <v>0</v>
      </c>
      <c r="EA177" s="28">
        <f>IF((EA176+DU177+DV177)&gt;=$B$2*'SFV+BESS'!$I$9, $B$2*'SFV+BESS'!$I$9, (EA176+DU177+DV177))</f>
        <v>173.61249999999998</v>
      </c>
      <c r="EB177" s="110">
        <f t="shared" si="204"/>
        <v>0</v>
      </c>
      <c r="EG177" s="251">
        <v>8</v>
      </c>
      <c r="EH177" s="41">
        <v>7.0000000000000098</v>
      </c>
      <c r="EI177" s="33">
        <f t="shared" si="252"/>
        <v>0</v>
      </c>
      <c r="EJ177" s="33">
        <f>Gen_Cons_Horario!B6035</f>
        <v>0</v>
      </c>
      <c r="EK177" s="35">
        <f t="shared" si="217"/>
        <v>0</v>
      </c>
      <c r="EL177" s="116">
        <f>IF(AND(EK177&gt;0,EK177*$B$4+ER176&lt;=$B$2*'SFV+BESS'!$I$9,EK177&lt;'SFV+BESS'!$I$7), EK177*$B$4, IF(AND(EK177&gt;0,EK177*$B$4+ER176&gt;$B$2*'SFV+BESS'!$I$9,EK177*$B$4&lt;'SFV+BESS'!$I$7),$B$2*'SFV+BESS'!$I$9-ER176,IF(AND(EK177&gt;0,EK177*$B$4+ER176&gt;$B$2*'SFV+BESS'!$I$9,EK177*$B$4&gt;'SFV+BESS'!$I$7,ER176&lt;$B$2*'SFV+BESS'!$I$9),$B$2*'SFV+BESS'!$I$9-ER176,IF(AND(EK177&gt;0,EK177*$B$4+ER176&lt;=$B$2*'SFV+BESS'!$I$9,EK177&gt;'SFV+BESS'!$I$7),'SFV+BESS'!$I$7,0))))</f>
        <v>0</v>
      </c>
      <c r="EM177" s="27">
        <f>IF(AND(EK177&lt;0,ER176+EK177/$B$5&gt;$H$2,-EK177/'Carga-Descarga Año'!$B$5&lt;'SFV+BESS'!$I$7),EK177/$B$5,IF(AND(EK177&lt;0,ER176+EK177/$B$5&gt;$H$2,-EK177/'Carga-Descarga Año'!$B$5&gt;'SFV+BESS'!$I$7),-'SFV+BESS'!$I$7,IF(AND(EK177&lt;0,ER176+EK177/$B$5&lt;$H$2),-MIN('SFV+BESS'!$I$7,ER176-$H$2),0)))</f>
        <v>0</v>
      </c>
      <c r="EN177" s="33"/>
      <c r="EO177" s="33">
        <f t="shared" si="237"/>
        <v>0</v>
      </c>
      <c r="EP177" s="27">
        <f t="shared" si="205"/>
        <v>0</v>
      </c>
      <c r="EQ177" s="27">
        <f t="shared" si="238"/>
        <v>0</v>
      </c>
      <c r="ER177" s="28">
        <f>IF((ER176+EL177+EM177)&gt;=$B$2*'SFV+BESS'!$I$9, $B$2*'SFV+BESS'!$I$9, (ER176+EL177+EM177))</f>
        <v>173.61249999999998</v>
      </c>
      <c r="ES177" s="110">
        <f t="shared" si="206"/>
        <v>0</v>
      </c>
      <c r="EX177" s="251">
        <v>8</v>
      </c>
      <c r="EY177" s="41">
        <v>7.0000000000000098</v>
      </c>
      <c r="EZ177" s="33">
        <f t="shared" si="253"/>
        <v>0</v>
      </c>
      <c r="FA177" s="33">
        <f>Gen_Cons_Horario!B6755</f>
        <v>0</v>
      </c>
      <c r="FB177" s="35">
        <f t="shared" si="218"/>
        <v>0</v>
      </c>
      <c r="FC177" s="116">
        <f>IF(AND(FB177&gt;0,FB177*$B$4+FI176&lt;=$B$2*'SFV+BESS'!$I$9,FB177&lt;'SFV+BESS'!$I$7), FB177*$B$4, IF(AND(FB177&gt;0,FB177*$B$4+FI176&gt;$B$2*'SFV+BESS'!$I$9,FB177*$B$4&lt;'SFV+BESS'!$I$7),$B$2*'SFV+BESS'!$I$9-FI176,IF(AND(FB177&gt;0,FB177*$B$4+FI176&gt;$B$2*'SFV+BESS'!$I$9,FB177*$B$4&gt;'SFV+BESS'!$I$7,FI176&lt;$B$2*'SFV+BESS'!$I$9),$B$2*'SFV+BESS'!$I$9-FI176,IF(AND(FB177&gt;0,FB177*$B$4+FI176&lt;=$B$2*'SFV+BESS'!$I$9,FB177&gt;'SFV+BESS'!$I$7),'SFV+BESS'!$I$7,0))))</f>
        <v>0</v>
      </c>
      <c r="FD177" s="27">
        <f>IF(AND(FB177&lt;0,FI176+FB177/$B$5&gt;$H$2,-FB177/'Carga-Descarga Año'!$B$5&lt;'SFV+BESS'!$I$7),FB177/$B$5,IF(AND(FB177&lt;0,FI176+FB177/$B$5&gt;$H$2,-FB177/'Carga-Descarga Año'!$B$5&gt;'SFV+BESS'!$I$7),-'SFV+BESS'!$I$7,IF(AND(FB177&lt;0,FI176+FB177/$B$5&lt;$H$2),-MIN('SFV+BESS'!$I$7,FI176-$H$2),0)))</f>
        <v>0</v>
      </c>
      <c r="FE177" s="33"/>
      <c r="FF177" s="33">
        <f t="shared" si="239"/>
        <v>0</v>
      </c>
      <c r="FG177" s="27">
        <f t="shared" si="207"/>
        <v>0</v>
      </c>
      <c r="FH177" s="27">
        <f t="shared" si="240"/>
        <v>0</v>
      </c>
      <c r="FI177" s="28">
        <f>IF((FI176+FC177+FD177)&gt;=$B$2*'SFV+BESS'!$I$9, $B$2*'SFV+BESS'!$I$9, (FI176+FC177+FD177))</f>
        <v>173.61249999999998</v>
      </c>
      <c r="FJ177" s="110">
        <f t="shared" si="208"/>
        <v>0</v>
      </c>
      <c r="FO177" s="251">
        <v>8</v>
      </c>
      <c r="FP177" s="41">
        <v>7.0000000000000098</v>
      </c>
      <c r="FQ177" s="33">
        <f t="shared" si="254"/>
        <v>0</v>
      </c>
      <c r="FR177" s="33">
        <f>Gen_Cons_Horario!B7499</f>
        <v>0</v>
      </c>
      <c r="FS177" s="35">
        <f t="shared" si="219"/>
        <v>0</v>
      </c>
      <c r="FT177" s="116">
        <f>IF(AND(FS177&gt;0,FS177*$B$4+FZ176&lt;=$B$2*'SFV+BESS'!$I$9,FS177&lt;'SFV+BESS'!$I$7), FS177*$B$4, IF(AND(FS177&gt;0,FS177*$B$4+FZ176&gt;$B$2*'SFV+BESS'!$I$9,FS177*$B$4&lt;'SFV+BESS'!$I$7),$B$2*'SFV+BESS'!$I$9-FZ176,IF(AND(FS177&gt;0,FS177*$B$4+FZ176&gt;$B$2*'SFV+BESS'!$I$9,FS177*$B$4&gt;'SFV+BESS'!$I$7,FZ176&lt;$B$2*'SFV+BESS'!$I$9),$B$2*'SFV+BESS'!$I$9-FZ176,IF(AND(FS177&gt;0,FS177*$B$4+FZ176&lt;=$B$2*'SFV+BESS'!$I$9,FS177&gt;'SFV+BESS'!$I$7),'SFV+BESS'!$I$7,0))))</f>
        <v>0</v>
      </c>
      <c r="FU177" s="27">
        <f>IF(AND(FS177&lt;0,FZ176+FS177/$B$5&gt;$H$2,-FS177/'Carga-Descarga Año'!$B$5&lt;'SFV+BESS'!$I$7),FS177/$B$5,IF(AND(FS177&lt;0,FZ176+FS177/$B$5&gt;$H$2,-FS177/'Carga-Descarga Año'!$B$5&gt;'SFV+BESS'!$I$7),-'SFV+BESS'!$I$7,IF(AND(FS177&lt;0,FZ176+FS177/$B$5&lt;$H$2),-MIN('SFV+BESS'!$I$7,FZ176-$H$2),0)))</f>
        <v>0</v>
      </c>
      <c r="FV177" s="33"/>
      <c r="FW177" s="33">
        <f t="shared" si="241"/>
        <v>0</v>
      </c>
      <c r="FX177" s="27">
        <f t="shared" si="209"/>
        <v>0</v>
      </c>
      <c r="FY177" s="27">
        <f t="shared" si="242"/>
        <v>0</v>
      </c>
      <c r="FZ177" s="28">
        <f>IF((FZ176+FT177+FU177)&gt;=$B$2*'SFV+BESS'!$I$9, $B$2*'SFV+BESS'!$I$9, (FZ176+FT177+FU177))</f>
        <v>173.61249999999998</v>
      </c>
      <c r="GA177" s="110">
        <f t="shared" si="210"/>
        <v>0</v>
      </c>
      <c r="GF177" s="251">
        <v>8</v>
      </c>
      <c r="GG177" s="41">
        <v>7.0000000000000098</v>
      </c>
      <c r="GH177" s="33">
        <f t="shared" si="255"/>
        <v>0</v>
      </c>
      <c r="GI177" s="33">
        <f>Gen_Cons_Horario!B8219</f>
        <v>0</v>
      </c>
      <c r="GJ177" s="35">
        <f t="shared" si="225"/>
        <v>0</v>
      </c>
      <c r="GK177" s="116">
        <f>IF(AND(GJ177&gt;0,GJ177*$B$4+GQ176&lt;=$B$2*'SFV+BESS'!$I$9,GJ177&lt;'SFV+BESS'!$I$7), GJ177*$B$4, IF(AND(GJ177&gt;0,GJ177*$B$4+GQ176&gt;$B$2*'SFV+BESS'!$I$9,GJ177*$B$4&lt;'SFV+BESS'!$I$7),$B$2*'SFV+BESS'!$I$9-GQ176,IF(AND(GJ177&gt;0,GJ177*$B$4+GQ176&gt;$B$2*'SFV+BESS'!$I$9,GJ177*$B$4&gt;'SFV+BESS'!$I$7,GQ176&lt;$B$2*'SFV+BESS'!$I$9),$B$2*'SFV+BESS'!$I$9-GQ176,IF(AND(GJ177&gt;0,GJ177*$B$4+GQ176&lt;=$B$2*'SFV+BESS'!$I$9,GJ177&gt;'SFV+BESS'!$I$7),'SFV+BESS'!$I$7,0))))</f>
        <v>0</v>
      </c>
      <c r="GL177" s="27">
        <f>IF(AND(GJ177&lt;0,GQ176+GJ177/$B$5&gt;$H$2,-GJ177/'Carga-Descarga Año'!$B$5&lt;'SFV+BESS'!$I$7),GJ177/$B$5,IF(AND(GJ177&lt;0,GQ176+GJ177/$B$5&gt;$H$2,-GJ177/'Carga-Descarga Año'!$B$5&gt;'SFV+BESS'!$I$7),-'SFV+BESS'!$I$7,IF(AND(GJ177&lt;0,GQ176+GJ177/$B$5&lt;$H$2),-MIN('SFV+BESS'!$I$7,GQ176-$H$2),0)))</f>
        <v>0</v>
      </c>
      <c r="GM177" s="33"/>
      <c r="GN177" s="33">
        <f t="shared" si="243"/>
        <v>0</v>
      </c>
      <c r="GO177" s="27">
        <f t="shared" si="211"/>
        <v>0</v>
      </c>
      <c r="GP177" s="27">
        <f t="shared" si="244"/>
        <v>0</v>
      </c>
      <c r="GQ177" s="28">
        <f>IF((GQ176+GK177+GL177)&gt;=$B$2*'SFV+BESS'!$I$9, $B$2*'SFV+BESS'!$I$9, (GQ176+GK177+GL177))</f>
        <v>173.61249999999998</v>
      </c>
      <c r="GR177" s="110">
        <f t="shared" si="212"/>
        <v>0</v>
      </c>
    </row>
    <row r="178" spans="1:200">
      <c r="A178" s="249"/>
      <c r="B178" s="41">
        <v>7.0416666666666696</v>
      </c>
      <c r="C178" s="38">
        <f t="shared" si="226"/>
        <v>0</v>
      </c>
      <c r="D178" s="2">
        <f>Gen_Cons_Horario!B204</f>
        <v>0</v>
      </c>
      <c r="E178" s="140">
        <f t="shared" si="184"/>
        <v>0</v>
      </c>
      <c r="F178" s="116">
        <f>IF(AND(E178&gt;0,E178*$B$4+L177&lt;=$B$2*'SFV+BESS'!$I$9,E178&lt;'SFV+BESS'!$I$7), E178*$B$4, IF(AND(E178&gt;0,E178*$B$4+L177&gt;$B$2*'SFV+BESS'!$I$9,E178*$B$4&lt;'SFV+BESS'!$I$7),$B$2*'SFV+BESS'!$I$9-L177,IF(AND(E178&gt;0,E178*$B$4+L177&gt;$B$2*'SFV+BESS'!$I$9,E178*$B$4&gt;'SFV+BESS'!$I$7,L177&lt;$B$2*'SFV+BESS'!$I$9),$B$2*'SFV+BESS'!$I$9-L177,IF(AND(E178&gt;0,E178*$B$4+L177&lt;=$B$2*'SFV+BESS'!$I$9,E178&gt;'SFV+BESS'!$I$7),'SFV+BESS'!$I$7,0))))</f>
        <v>0</v>
      </c>
      <c r="G178" s="27">
        <f>IF(AND(E178&lt;0,L177+E178/$B$5&gt;$H$2,-E178/'Carga-Descarga Año'!$B$5&lt;'SFV+BESS'!$I$7),E178/$B$5,IF(AND(E178&lt;0,L177+E178/$B$5&gt;$H$2,-E178/'Carga-Descarga Año'!$B$5&gt;'SFV+BESS'!$I$7),-'SFV+BESS'!$I$7,IF(AND(E178&lt;0,L177+E178/$B$5&lt;$H$2),-MIN('SFV+BESS'!$I$7,L177-$H$2),0)))</f>
        <v>0</v>
      </c>
      <c r="I178" s="38">
        <f t="shared" si="185"/>
        <v>0</v>
      </c>
      <c r="J178" s="27">
        <f t="shared" si="187"/>
        <v>0</v>
      </c>
      <c r="K178" s="27">
        <f t="shared" si="186"/>
        <v>0</v>
      </c>
      <c r="L178" s="28">
        <f>IF((L177+F178+G178)&gt;=$B$2*'SFV+BESS'!$I$9, $B$2*'SFV+BESS'!$I$9, (L177+F178+G178))</f>
        <v>61.112422117062771</v>
      </c>
      <c r="M178" s="110">
        <f t="shared" si="188"/>
        <v>0</v>
      </c>
      <c r="R178" s="251"/>
      <c r="S178" s="41">
        <v>7.0416666666666696</v>
      </c>
      <c r="T178" s="2">
        <f t="shared" si="245"/>
        <v>0</v>
      </c>
      <c r="U178" s="2">
        <f>Gen_Cons_Horario!B948</f>
        <v>0</v>
      </c>
      <c r="V178" s="35">
        <f t="shared" si="220"/>
        <v>0</v>
      </c>
      <c r="W178" s="116">
        <f>IF(AND(V178&gt;0,V178*$B$4+AC177&lt;=$B$2*'SFV+BESS'!$I$9,V178&lt;'SFV+BESS'!$I$7), V178*$B$4, IF(AND(V178&gt;0,V178*$B$4+AC177&gt;$B$2*'SFV+BESS'!$I$9,V178*$B$4&lt;'SFV+BESS'!$I$7),$B$2*'SFV+BESS'!$I$9-AC177,IF(AND(V178&gt;0,V178*$B$4+AC177&gt;$B$2*'SFV+BESS'!$I$9,V178*$B$4&gt;'SFV+BESS'!$I$7,AC177&lt;$B$2*'SFV+BESS'!$I$9),$B$2*'SFV+BESS'!$I$9-AC177,IF(AND(V178&gt;0,V178*$B$4+AC177&lt;=$B$2*'SFV+BESS'!$I$9,V178&gt;'SFV+BESS'!$I$7),'SFV+BESS'!$I$7,0))))</f>
        <v>0</v>
      </c>
      <c r="X178" s="27">
        <f>IF(AND(V178&lt;0,AC177+V178/$B$5&gt;$H$2,-V178/'Carga-Descarga Año'!$B$5&lt;'SFV+BESS'!$I$7),V178/$B$5,IF(AND(V178&lt;0,AC177+V178/$B$5&gt;$H$2,-V178/'Carga-Descarga Año'!$B$5&gt;'SFV+BESS'!$I$7),-'SFV+BESS'!$I$7,IF(AND(V178&lt;0,AC177+V178/$B$5&lt;$H$2),-MIN('SFV+BESS'!$I$7,AC177-$H$2),0)))</f>
        <v>0</v>
      </c>
      <c r="Z178" s="33">
        <f t="shared" si="214"/>
        <v>0</v>
      </c>
      <c r="AA178" s="27">
        <f t="shared" si="189"/>
        <v>0</v>
      </c>
      <c r="AB178" s="27">
        <f t="shared" si="213"/>
        <v>0</v>
      </c>
      <c r="AC178" s="28">
        <f>IF((AC177+W178+X178)&gt;=$B$2*'SFV+BESS'!$I$9, $B$2*'SFV+BESS'!$I$9, (AC177+W178+X178))</f>
        <v>136.33327104222707</v>
      </c>
      <c r="AD178" s="110">
        <f t="shared" si="190"/>
        <v>0</v>
      </c>
      <c r="AI178" s="251"/>
      <c r="AJ178" s="41">
        <v>7.0416666666666696</v>
      </c>
      <c r="AK178" s="52">
        <f t="shared" si="246"/>
        <v>0</v>
      </c>
      <c r="AL178" s="33">
        <f>Gen_Cons_Horario!B1620</f>
        <v>0</v>
      </c>
      <c r="AM178" s="35">
        <f t="shared" si="221"/>
        <v>0</v>
      </c>
      <c r="AN178" s="116">
        <f>IF(AND(AM178&gt;0,AM178*$B$4+AT177&lt;=$B$2*'SFV+BESS'!$I$9,AM178&lt;'SFV+BESS'!$I$7), AM178*$B$4, IF(AND(AM178&gt;0,AM178*$B$4+AT177&gt;$B$2*'SFV+BESS'!$I$9,AM178*$B$4&lt;'SFV+BESS'!$I$7),$B$2*'SFV+BESS'!$I$9-AT177,IF(AND(AM178&gt;0,AM178*$B$4+AT177&gt;$B$2*'SFV+BESS'!$I$9,AM178*$B$4&gt;'SFV+BESS'!$I$7,AT177&lt;$B$2*'SFV+BESS'!$I$9),$B$2*'SFV+BESS'!$I$9-AT177,IF(AND(AM178&gt;0,AM178*$B$4+AT177&lt;=$B$2*'SFV+BESS'!$I$9,AM178&gt;'SFV+BESS'!$I$7),'SFV+BESS'!$I$7,0))))</f>
        <v>0</v>
      </c>
      <c r="AO178" s="27">
        <f>IF(AND(AM178&lt;0,AT177+AM178/$B$5&gt;$H$2,-AM178/'Carga-Descarga Año'!$B$5&lt;'SFV+BESS'!$I$7),AM178/$B$5,IF(AND(AM178&lt;0,AT177+AM178/$B$5&gt;$H$2,-AM178/'Carga-Descarga Año'!$B$5&gt;'SFV+BESS'!$I$7),-'SFV+BESS'!$I$7,IF(AND(AM178&lt;0,AT177+AM178/$B$5&lt;$H$2),-MIN('SFV+BESS'!$I$7,AT177-$H$2),0)))</f>
        <v>0</v>
      </c>
      <c r="AP178" s="33"/>
      <c r="AQ178" s="33">
        <f t="shared" si="227"/>
        <v>0</v>
      </c>
      <c r="AR178" s="27">
        <f t="shared" si="191"/>
        <v>0</v>
      </c>
      <c r="AS178" s="27">
        <f t="shared" si="228"/>
        <v>0</v>
      </c>
      <c r="AT178" s="28">
        <f>IF((AT177+AN178+AO178)&gt;=$B$2*'SFV+BESS'!$I$9, $B$2*'SFV+BESS'!$I$9, (AT177+AN178+AO178))</f>
        <v>148.98376386372536</v>
      </c>
      <c r="AU178" s="110">
        <f t="shared" si="192"/>
        <v>0</v>
      </c>
      <c r="AZ178" s="251"/>
      <c r="BA178" s="41">
        <v>7.0416666666666696</v>
      </c>
      <c r="BB178" s="33">
        <f t="shared" si="247"/>
        <v>0</v>
      </c>
      <c r="BC178" s="33">
        <f>Gen_Cons_Horario!B2364</f>
        <v>0</v>
      </c>
      <c r="BD178" s="35">
        <f t="shared" si="222"/>
        <v>0</v>
      </c>
      <c r="BE178" s="116">
        <f>IF(AND(BD178&gt;0,BD178*$B$4+BK177&lt;=$B$2*'SFV+BESS'!$I$9,BD178&lt;'SFV+BESS'!$I$7), BD178*$B$4, IF(AND(BD178&gt;0,BD178*$B$4+BK177&gt;$B$2*'SFV+BESS'!$I$9,BD178*$B$4&lt;'SFV+BESS'!$I$7),$B$2*'SFV+BESS'!$I$9-BK177,IF(AND(BD178&gt;0,BD178*$B$4+BK177&gt;$B$2*'SFV+BESS'!$I$9,BD178*$B$4&gt;'SFV+BESS'!$I$7,BK177&lt;$B$2*'SFV+BESS'!$I$9),$B$2*'SFV+BESS'!$I$9-BK177,IF(AND(BD178&gt;0,BD178*$B$4+BK177&lt;=$B$2*'SFV+BESS'!$I$9,BD178&gt;'SFV+BESS'!$I$7),'SFV+BESS'!$I$7,0))))</f>
        <v>0</v>
      </c>
      <c r="BF178" s="27">
        <f>IF(AND(BD178&lt;0,BK177+BD178/$B$5&gt;$H$2,-BD178/'Carga-Descarga Año'!$B$5&lt;'SFV+BESS'!$I$7),BD178/$B$5,IF(AND(BD178&lt;0,BK177+BD178/$B$5&gt;$H$2,-BD178/'Carga-Descarga Año'!$B$5&gt;'SFV+BESS'!$I$7),-'SFV+BESS'!$I$7,IF(AND(BD178&lt;0,BK177+BD178/$B$5&lt;$H$2),-MIN('SFV+BESS'!$I$7,BK177-$H$2),0)))</f>
        <v>0</v>
      </c>
      <c r="BG178" s="33"/>
      <c r="BH178" s="33">
        <f t="shared" si="229"/>
        <v>0</v>
      </c>
      <c r="BI178" s="27">
        <f t="shared" si="193"/>
        <v>0</v>
      </c>
      <c r="BJ178" s="27">
        <f t="shared" si="230"/>
        <v>0</v>
      </c>
      <c r="BK178" s="28">
        <f>IF((BK177+BE178+BF178)&gt;=$B$2*'SFV+BESS'!$I$9, $B$2*'SFV+BESS'!$I$9, (BK177+BE178+BF178))</f>
        <v>173.61249999999998</v>
      </c>
      <c r="BL178" s="110">
        <f t="shared" si="194"/>
        <v>0</v>
      </c>
      <c r="BQ178" s="251"/>
      <c r="BR178" s="41">
        <v>7.0416666666666696</v>
      </c>
      <c r="BS178" s="33">
        <f t="shared" si="248"/>
        <v>0</v>
      </c>
      <c r="BT178" s="33">
        <f>Gen_Cons_Horario!B3084</f>
        <v>0</v>
      </c>
      <c r="BU178" s="35">
        <f t="shared" si="223"/>
        <v>0</v>
      </c>
      <c r="BV178" s="116">
        <f>IF(AND(BU178&gt;0,BU178*$B$4+CB177&lt;=$B$2*'SFV+BESS'!$I$9,BU178&lt;'SFV+BESS'!$I$7), BU178*$B$4, IF(AND(BU178&gt;0,BU178*$B$4+CB177&gt;$B$2*'SFV+BESS'!$I$9,BU178*$B$4&lt;'SFV+BESS'!$I$7),$B$2*'SFV+BESS'!$I$9-CB177,IF(AND(BU178&gt;0,BU178*$B$4+CB177&gt;$B$2*'SFV+BESS'!$I$9,BU178*$B$4&gt;'SFV+BESS'!$I$7,CB177&lt;$B$2*'SFV+BESS'!$I$9),$B$2*'SFV+BESS'!$I$9-CB177,IF(AND(BU178&gt;0,BU178*$B$4+CB177&lt;=$B$2*'SFV+BESS'!$I$9,BU178&gt;'SFV+BESS'!$I$7),'SFV+BESS'!$I$7,0))))</f>
        <v>0</v>
      </c>
      <c r="BW178" s="27">
        <f>IF(AND(BU178&lt;0,CB177+BU178/$B$5&gt;$H$2,-BU178/'Carga-Descarga Año'!$B$5&lt;'SFV+BESS'!$I$7),BU178/$B$5,IF(AND(BU178&lt;0,CB177+BU178/$B$5&gt;$H$2,-BU178/'Carga-Descarga Año'!$B$5&gt;'SFV+BESS'!$I$7),-'SFV+BESS'!$I$7,IF(AND(BU178&lt;0,CB177+BU178/$B$5&lt;$H$2),-MIN('SFV+BESS'!$I$7,CB177-$H$2),0)))</f>
        <v>0</v>
      </c>
      <c r="BX178" s="33"/>
      <c r="BY178" s="33">
        <f t="shared" si="231"/>
        <v>0</v>
      </c>
      <c r="BZ178" s="27">
        <f t="shared" si="195"/>
        <v>0</v>
      </c>
      <c r="CA178" s="27">
        <f t="shared" si="196"/>
        <v>0</v>
      </c>
      <c r="CB178" s="28">
        <f>IF((CB177+BV178+BW178)&gt;=$B$2*'SFV+BESS'!$I$9, $B$2*'SFV+BESS'!$I$9, (CB177+BV178+BW178))</f>
        <v>173.61249999999998</v>
      </c>
      <c r="CC178" s="110">
        <f t="shared" si="197"/>
        <v>0</v>
      </c>
      <c r="CH178" s="251"/>
      <c r="CI178" s="41">
        <v>7.0416666666666696</v>
      </c>
      <c r="CJ178" s="33">
        <f t="shared" si="249"/>
        <v>0</v>
      </c>
      <c r="CK178" s="33">
        <f>Gen_Cons_Horario!B3828</f>
        <v>0</v>
      </c>
      <c r="CL178" s="35">
        <f t="shared" si="224"/>
        <v>0</v>
      </c>
      <c r="CM178" s="116">
        <f>IF(AND(CL178&gt;0,CL178*$B$4+CS177&lt;=$B$2*'SFV+BESS'!$I$9,CL178&lt;'SFV+BESS'!$I$7), CL178*$B$4, IF(AND(CL178&gt;0,CL178*$B$4+CS177&gt;$B$2*'SFV+BESS'!$I$9,CL178*$B$4&lt;'SFV+BESS'!$I$7),$B$2*'SFV+BESS'!$I$9-CS177,IF(AND(CL178&gt;0,CL178*$B$4+CS177&gt;$B$2*'SFV+BESS'!$I$9,CL178*$B$4&gt;'SFV+BESS'!$I$7,CS177&lt;$B$2*'SFV+BESS'!$I$9),$B$2*'SFV+BESS'!$I$9-CS177,IF(AND(CL178&gt;0,CL178*$B$4+CS177&lt;=$B$2*'SFV+BESS'!$I$9,CL178&gt;'SFV+BESS'!$I$7),'SFV+BESS'!$I$7,0))))</f>
        <v>0</v>
      </c>
      <c r="CN178" s="27">
        <f>IF(AND(CL178&lt;0,CS177+CL178/$B$5&gt;$H$2,-CL178/'Carga-Descarga Año'!$B$5&lt;'SFV+BESS'!$I$7),CL178/$B$5,IF(AND(CL178&lt;0,CS177+CL178/$B$5&gt;$H$2,-CL178/'Carga-Descarga Año'!$B$5&gt;'SFV+BESS'!$I$7),-'SFV+BESS'!$I$7,IF(AND(CL178&lt;0,CS177+CL178/$B$5&lt;$H$2),-MIN('SFV+BESS'!$I$7,CS177-$H$2),0)))</f>
        <v>0</v>
      </c>
      <c r="CO178" s="33"/>
      <c r="CP178" s="33">
        <f t="shared" si="232"/>
        <v>0</v>
      </c>
      <c r="CQ178" s="27">
        <f t="shared" si="198"/>
        <v>0</v>
      </c>
      <c r="CR178" s="27">
        <f t="shared" si="233"/>
        <v>0</v>
      </c>
      <c r="CS178" s="28">
        <f>IF((CS177+CM178+CN178)&gt;=$B$2*'SFV+BESS'!$I$9, $B$2*'SFV+BESS'!$I$9, (CS177+CM178+CN178))</f>
        <v>173.61249999999998</v>
      </c>
      <c r="CT178" s="110">
        <f t="shared" si="199"/>
        <v>0</v>
      </c>
      <c r="CY178" s="251"/>
      <c r="CZ178" s="41">
        <v>7.0416666666666696</v>
      </c>
      <c r="DA178" s="33">
        <f t="shared" si="250"/>
        <v>0</v>
      </c>
      <c r="DB178" s="33">
        <f>Gen_Cons_Horario!B4548</f>
        <v>0</v>
      </c>
      <c r="DC178" s="35">
        <f t="shared" si="215"/>
        <v>0</v>
      </c>
      <c r="DD178" s="116">
        <f>IF(AND(DC178&gt;0,DC178*$B$4+DJ177&lt;=$B$2*'SFV+BESS'!$I$9,DC178&lt;'SFV+BESS'!$I$7), DC178*$B$4, IF(AND(DC178&gt;0,DC178*$B$4+DJ177&gt;$B$2*'SFV+BESS'!$I$9,DC178*$B$4&lt;'SFV+BESS'!$I$7),$B$2*'SFV+BESS'!$I$9-DJ177,IF(AND(DC178&gt;0,DC178*$B$4+DJ177&gt;$B$2*'SFV+BESS'!$I$9,DC178*$B$4&gt;'SFV+BESS'!$I$7,DJ177&lt;$B$2*'SFV+BESS'!$I$9),$B$2*'SFV+BESS'!$I$9-DJ177,IF(AND(DC178&gt;0,DC178*$B$4+DJ177&lt;=$B$2*'SFV+BESS'!$I$9,DC178&gt;'SFV+BESS'!$I$7),'SFV+BESS'!$I$7,0))))</f>
        <v>0</v>
      </c>
      <c r="DE178" s="27">
        <f>IF(AND(DC178&lt;0,DJ177+DC178/$B$5&gt;$H$2,-DC178/'Carga-Descarga Año'!$B$5&lt;'SFV+BESS'!$I$7),DC178/$B$5,IF(AND(DC178&lt;0,DJ177+DC178/$B$5&gt;$H$2,-DC178/'Carga-Descarga Año'!$B$5&gt;'SFV+BESS'!$I$7),-'SFV+BESS'!$I$7,IF(AND(DC178&lt;0,DJ177+DC178/$B$5&lt;$H$2),-MIN('SFV+BESS'!$I$7,DJ177-$H$2),0)))</f>
        <v>0</v>
      </c>
      <c r="DF178" s="33"/>
      <c r="DG178" s="33">
        <f t="shared" si="234"/>
        <v>0</v>
      </c>
      <c r="DH178" s="27">
        <f t="shared" si="200"/>
        <v>0</v>
      </c>
      <c r="DI178" s="27">
        <f t="shared" si="201"/>
        <v>0</v>
      </c>
      <c r="DJ178" s="28">
        <f>IF((DJ177+DD178+DE178)&gt;=$B$2*'SFV+BESS'!$I$9, $B$2*'SFV+BESS'!$I$9, (DJ177+DD178+DE178))</f>
        <v>173.61249999999998</v>
      </c>
      <c r="DK178" s="110">
        <f t="shared" si="202"/>
        <v>0</v>
      </c>
      <c r="DP178" s="251"/>
      <c r="DQ178" s="41">
        <v>7.0416666666666696</v>
      </c>
      <c r="DR178" s="33">
        <f t="shared" si="251"/>
        <v>0</v>
      </c>
      <c r="DS178" s="33">
        <f>Gen_Cons_Horario!B5292</f>
        <v>0</v>
      </c>
      <c r="DT178" s="35">
        <f t="shared" si="216"/>
        <v>0</v>
      </c>
      <c r="DU178" s="116">
        <f>IF(AND(DT178&gt;0,DT178*$B$4+EA177&lt;=$B$2*'SFV+BESS'!$I$9,DT178&lt;'SFV+BESS'!$I$7), DT178*$B$4, IF(AND(DT178&gt;0,DT178*$B$4+EA177&gt;$B$2*'SFV+BESS'!$I$9,DT178*$B$4&lt;'SFV+BESS'!$I$7),$B$2*'SFV+BESS'!$I$9-EA177,IF(AND(DT178&gt;0,DT178*$B$4+EA177&gt;$B$2*'SFV+BESS'!$I$9,DT178*$B$4&gt;'SFV+BESS'!$I$7,EA177&lt;$B$2*'SFV+BESS'!$I$9),$B$2*'SFV+BESS'!$I$9-EA177,IF(AND(DT178&gt;0,DT178*$B$4+EA177&lt;=$B$2*'SFV+BESS'!$I$9,DT178&gt;'SFV+BESS'!$I$7),'SFV+BESS'!$I$7,0))))</f>
        <v>0</v>
      </c>
      <c r="DV178" s="27">
        <f>IF(AND(DT178&lt;0,EA177+DT178/$B$5&gt;$H$2,-DT178/'Carga-Descarga Año'!$B$5&lt;'SFV+BESS'!$I$7),DT178/$B$5,IF(AND(DT178&lt;0,EA177+DT178/$B$5&gt;$H$2,-DT178/'Carga-Descarga Año'!$B$5&gt;'SFV+BESS'!$I$7),-'SFV+BESS'!$I$7,IF(AND(DT178&lt;0,EA177+DT178/$B$5&lt;$H$2),-MIN('SFV+BESS'!$I$7,EA177-$H$2),0)))</f>
        <v>0</v>
      </c>
      <c r="DW178" s="33"/>
      <c r="DX178" s="33">
        <f t="shared" si="235"/>
        <v>0</v>
      </c>
      <c r="DY178" s="27">
        <f t="shared" si="203"/>
        <v>0</v>
      </c>
      <c r="DZ178" s="27">
        <f t="shared" si="236"/>
        <v>0</v>
      </c>
      <c r="EA178" s="28">
        <f>IF((EA177+DU178+DV178)&gt;=$B$2*'SFV+BESS'!$I$9, $B$2*'SFV+BESS'!$I$9, (EA177+DU178+DV178))</f>
        <v>173.61249999999998</v>
      </c>
      <c r="EB178" s="110">
        <f t="shared" si="204"/>
        <v>0</v>
      </c>
      <c r="EG178" s="251"/>
      <c r="EH178" s="41">
        <v>7.0416666666666696</v>
      </c>
      <c r="EI178" s="33">
        <f t="shared" si="252"/>
        <v>0</v>
      </c>
      <c r="EJ178" s="33">
        <f>Gen_Cons_Horario!B6036</f>
        <v>0</v>
      </c>
      <c r="EK178" s="35">
        <f t="shared" si="217"/>
        <v>0</v>
      </c>
      <c r="EL178" s="116">
        <f>IF(AND(EK178&gt;0,EK178*$B$4+ER177&lt;=$B$2*'SFV+BESS'!$I$9,EK178&lt;'SFV+BESS'!$I$7), EK178*$B$4, IF(AND(EK178&gt;0,EK178*$B$4+ER177&gt;$B$2*'SFV+BESS'!$I$9,EK178*$B$4&lt;'SFV+BESS'!$I$7),$B$2*'SFV+BESS'!$I$9-ER177,IF(AND(EK178&gt;0,EK178*$B$4+ER177&gt;$B$2*'SFV+BESS'!$I$9,EK178*$B$4&gt;'SFV+BESS'!$I$7,ER177&lt;$B$2*'SFV+BESS'!$I$9),$B$2*'SFV+BESS'!$I$9-ER177,IF(AND(EK178&gt;0,EK178*$B$4+ER177&lt;=$B$2*'SFV+BESS'!$I$9,EK178&gt;'SFV+BESS'!$I$7),'SFV+BESS'!$I$7,0))))</f>
        <v>0</v>
      </c>
      <c r="EM178" s="27">
        <f>IF(AND(EK178&lt;0,ER177+EK178/$B$5&gt;$H$2,-EK178/'Carga-Descarga Año'!$B$5&lt;'SFV+BESS'!$I$7),EK178/$B$5,IF(AND(EK178&lt;0,ER177+EK178/$B$5&gt;$H$2,-EK178/'Carga-Descarga Año'!$B$5&gt;'SFV+BESS'!$I$7),-'SFV+BESS'!$I$7,IF(AND(EK178&lt;0,ER177+EK178/$B$5&lt;$H$2),-MIN('SFV+BESS'!$I$7,ER177-$H$2),0)))</f>
        <v>0</v>
      </c>
      <c r="EN178" s="33"/>
      <c r="EO178" s="33">
        <f t="shared" si="237"/>
        <v>0</v>
      </c>
      <c r="EP178" s="27">
        <f t="shared" si="205"/>
        <v>0</v>
      </c>
      <c r="EQ178" s="27">
        <f t="shared" si="238"/>
        <v>0</v>
      </c>
      <c r="ER178" s="28">
        <f>IF((ER177+EL178+EM178)&gt;=$B$2*'SFV+BESS'!$I$9, $B$2*'SFV+BESS'!$I$9, (ER177+EL178+EM178))</f>
        <v>173.61249999999998</v>
      </c>
      <c r="ES178" s="110">
        <f t="shared" si="206"/>
        <v>0</v>
      </c>
      <c r="EX178" s="251"/>
      <c r="EY178" s="41">
        <v>7.0416666666666696</v>
      </c>
      <c r="EZ178" s="33">
        <f t="shared" si="253"/>
        <v>0</v>
      </c>
      <c r="FA178" s="33">
        <f>Gen_Cons_Horario!B6756</f>
        <v>0</v>
      </c>
      <c r="FB178" s="35">
        <f t="shared" si="218"/>
        <v>0</v>
      </c>
      <c r="FC178" s="116">
        <f>IF(AND(FB178&gt;0,FB178*$B$4+FI177&lt;=$B$2*'SFV+BESS'!$I$9,FB178&lt;'SFV+BESS'!$I$7), FB178*$B$4, IF(AND(FB178&gt;0,FB178*$B$4+FI177&gt;$B$2*'SFV+BESS'!$I$9,FB178*$B$4&lt;'SFV+BESS'!$I$7),$B$2*'SFV+BESS'!$I$9-FI177,IF(AND(FB178&gt;0,FB178*$B$4+FI177&gt;$B$2*'SFV+BESS'!$I$9,FB178*$B$4&gt;'SFV+BESS'!$I$7,FI177&lt;$B$2*'SFV+BESS'!$I$9),$B$2*'SFV+BESS'!$I$9-FI177,IF(AND(FB178&gt;0,FB178*$B$4+FI177&lt;=$B$2*'SFV+BESS'!$I$9,FB178&gt;'SFV+BESS'!$I$7),'SFV+BESS'!$I$7,0))))</f>
        <v>0</v>
      </c>
      <c r="FD178" s="27">
        <f>IF(AND(FB178&lt;0,FI177+FB178/$B$5&gt;$H$2,-FB178/'Carga-Descarga Año'!$B$5&lt;'SFV+BESS'!$I$7),FB178/$B$5,IF(AND(FB178&lt;0,FI177+FB178/$B$5&gt;$H$2,-FB178/'Carga-Descarga Año'!$B$5&gt;'SFV+BESS'!$I$7),-'SFV+BESS'!$I$7,IF(AND(FB178&lt;0,FI177+FB178/$B$5&lt;$H$2),-MIN('SFV+BESS'!$I$7,FI177-$H$2),0)))</f>
        <v>0</v>
      </c>
      <c r="FE178" s="33"/>
      <c r="FF178" s="33">
        <f t="shared" si="239"/>
        <v>0</v>
      </c>
      <c r="FG178" s="27">
        <f t="shared" si="207"/>
        <v>0</v>
      </c>
      <c r="FH178" s="27">
        <f t="shared" si="240"/>
        <v>0</v>
      </c>
      <c r="FI178" s="28">
        <f>IF((FI177+FC178+FD178)&gt;=$B$2*'SFV+BESS'!$I$9, $B$2*'SFV+BESS'!$I$9, (FI177+FC178+FD178))</f>
        <v>173.61249999999998</v>
      </c>
      <c r="FJ178" s="110">
        <f t="shared" si="208"/>
        <v>0</v>
      </c>
      <c r="FO178" s="251"/>
      <c r="FP178" s="41">
        <v>7.0416666666666696</v>
      </c>
      <c r="FQ178" s="33">
        <f t="shared" si="254"/>
        <v>0</v>
      </c>
      <c r="FR178" s="33">
        <f>Gen_Cons_Horario!B7500</f>
        <v>0</v>
      </c>
      <c r="FS178" s="35">
        <f t="shared" si="219"/>
        <v>0</v>
      </c>
      <c r="FT178" s="116">
        <f>IF(AND(FS178&gt;0,FS178*$B$4+FZ177&lt;=$B$2*'SFV+BESS'!$I$9,FS178&lt;'SFV+BESS'!$I$7), FS178*$B$4, IF(AND(FS178&gt;0,FS178*$B$4+FZ177&gt;$B$2*'SFV+BESS'!$I$9,FS178*$B$4&lt;'SFV+BESS'!$I$7),$B$2*'SFV+BESS'!$I$9-FZ177,IF(AND(FS178&gt;0,FS178*$B$4+FZ177&gt;$B$2*'SFV+BESS'!$I$9,FS178*$B$4&gt;'SFV+BESS'!$I$7,FZ177&lt;$B$2*'SFV+BESS'!$I$9),$B$2*'SFV+BESS'!$I$9-FZ177,IF(AND(FS178&gt;0,FS178*$B$4+FZ177&lt;=$B$2*'SFV+BESS'!$I$9,FS178&gt;'SFV+BESS'!$I$7),'SFV+BESS'!$I$7,0))))</f>
        <v>0</v>
      </c>
      <c r="FU178" s="27">
        <f>IF(AND(FS178&lt;0,FZ177+FS178/$B$5&gt;$H$2,-FS178/'Carga-Descarga Año'!$B$5&lt;'SFV+BESS'!$I$7),FS178/$B$5,IF(AND(FS178&lt;0,FZ177+FS178/$B$5&gt;$H$2,-FS178/'Carga-Descarga Año'!$B$5&gt;'SFV+BESS'!$I$7),-'SFV+BESS'!$I$7,IF(AND(FS178&lt;0,FZ177+FS178/$B$5&lt;$H$2),-MIN('SFV+BESS'!$I$7,FZ177-$H$2),0)))</f>
        <v>0</v>
      </c>
      <c r="FV178" s="33"/>
      <c r="FW178" s="33">
        <f t="shared" si="241"/>
        <v>0</v>
      </c>
      <c r="FX178" s="27">
        <f t="shared" si="209"/>
        <v>0</v>
      </c>
      <c r="FY178" s="27">
        <f t="shared" si="242"/>
        <v>0</v>
      </c>
      <c r="FZ178" s="28">
        <f>IF((FZ177+FT178+FU178)&gt;=$B$2*'SFV+BESS'!$I$9, $B$2*'SFV+BESS'!$I$9, (FZ177+FT178+FU178))</f>
        <v>173.61249999999998</v>
      </c>
      <c r="GA178" s="110">
        <f t="shared" si="210"/>
        <v>0</v>
      </c>
      <c r="GF178" s="251"/>
      <c r="GG178" s="41">
        <v>7.0416666666666696</v>
      </c>
      <c r="GH178" s="33">
        <f t="shared" si="255"/>
        <v>0</v>
      </c>
      <c r="GI178" s="33">
        <f>Gen_Cons_Horario!B8220</f>
        <v>0</v>
      </c>
      <c r="GJ178" s="35">
        <f t="shared" si="225"/>
        <v>0</v>
      </c>
      <c r="GK178" s="116">
        <f>IF(AND(GJ178&gt;0,GJ178*$B$4+GQ177&lt;=$B$2*'SFV+BESS'!$I$9,GJ178&lt;'SFV+BESS'!$I$7), GJ178*$B$4, IF(AND(GJ178&gt;0,GJ178*$B$4+GQ177&gt;$B$2*'SFV+BESS'!$I$9,GJ178*$B$4&lt;'SFV+BESS'!$I$7),$B$2*'SFV+BESS'!$I$9-GQ177,IF(AND(GJ178&gt;0,GJ178*$B$4+GQ177&gt;$B$2*'SFV+BESS'!$I$9,GJ178*$B$4&gt;'SFV+BESS'!$I$7,GQ177&lt;$B$2*'SFV+BESS'!$I$9),$B$2*'SFV+BESS'!$I$9-GQ177,IF(AND(GJ178&gt;0,GJ178*$B$4+GQ177&lt;=$B$2*'SFV+BESS'!$I$9,GJ178&gt;'SFV+BESS'!$I$7),'SFV+BESS'!$I$7,0))))</f>
        <v>0</v>
      </c>
      <c r="GL178" s="27">
        <f>IF(AND(GJ178&lt;0,GQ177+GJ178/$B$5&gt;$H$2,-GJ178/'Carga-Descarga Año'!$B$5&lt;'SFV+BESS'!$I$7),GJ178/$B$5,IF(AND(GJ178&lt;0,GQ177+GJ178/$B$5&gt;$H$2,-GJ178/'Carga-Descarga Año'!$B$5&gt;'SFV+BESS'!$I$7),-'SFV+BESS'!$I$7,IF(AND(GJ178&lt;0,GQ177+GJ178/$B$5&lt;$H$2),-MIN('SFV+BESS'!$I$7,GQ177-$H$2),0)))</f>
        <v>0</v>
      </c>
      <c r="GM178" s="33"/>
      <c r="GN178" s="33">
        <f t="shared" si="243"/>
        <v>0</v>
      </c>
      <c r="GO178" s="27">
        <f t="shared" si="211"/>
        <v>0</v>
      </c>
      <c r="GP178" s="27">
        <f t="shared" si="244"/>
        <v>0</v>
      </c>
      <c r="GQ178" s="28">
        <f>IF((GQ177+GK178+GL178)&gt;=$B$2*'SFV+BESS'!$I$9, $B$2*'SFV+BESS'!$I$9, (GQ177+GK178+GL178))</f>
        <v>173.61249999999998</v>
      </c>
      <c r="GR178" s="110">
        <f t="shared" si="212"/>
        <v>0</v>
      </c>
    </row>
    <row r="179" spans="1:200">
      <c r="A179" s="249"/>
      <c r="B179" s="41">
        <v>7.0833333333333401</v>
      </c>
      <c r="C179" s="38">
        <f t="shared" si="226"/>
        <v>0</v>
      </c>
      <c r="D179" s="2">
        <f>Gen_Cons_Horario!B205</f>
        <v>0</v>
      </c>
      <c r="E179" s="140">
        <f t="shared" si="184"/>
        <v>0</v>
      </c>
      <c r="F179" s="116">
        <f>IF(AND(E179&gt;0,E179*$B$4+L178&lt;=$B$2*'SFV+BESS'!$I$9,E179&lt;'SFV+BESS'!$I$7), E179*$B$4, IF(AND(E179&gt;0,E179*$B$4+L178&gt;$B$2*'SFV+BESS'!$I$9,E179*$B$4&lt;'SFV+BESS'!$I$7),$B$2*'SFV+BESS'!$I$9-L178,IF(AND(E179&gt;0,E179*$B$4+L178&gt;$B$2*'SFV+BESS'!$I$9,E179*$B$4&gt;'SFV+BESS'!$I$7,L178&lt;$B$2*'SFV+BESS'!$I$9),$B$2*'SFV+BESS'!$I$9-L178,IF(AND(E179&gt;0,E179*$B$4+L178&lt;=$B$2*'SFV+BESS'!$I$9,E179&gt;'SFV+BESS'!$I$7),'SFV+BESS'!$I$7,0))))</f>
        <v>0</v>
      </c>
      <c r="G179" s="27">
        <f>IF(AND(E179&lt;0,L178+E179/$B$5&gt;$H$2,-E179/'Carga-Descarga Año'!$B$5&lt;'SFV+BESS'!$I$7),E179/$B$5,IF(AND(E179&lt;0,L178+E179/$B$5&gt;$H$2,-E179/'Carga-Descarga Año'!$B$5&gt;'SFV+BESS'!$I$7),-'SFV+BESS'!$I$7,IF(AND(E179&lt;0,L178+E179/$B$5&lt;$H$2),-MIN('SFV+BESS'!$I$7,L178-$H$2),0)))</f>
        <v>0</v>
      </c>
      <c r="I179" s="38">
        <f t="shared" si="185"/>
        <v>0</v>
      </c>
      <c r="J179" s="27">
        <f t="shared" si="187"/>
        <v>0</v>
      </c>
      <c r="K179" s="27">
        <f t="shared" si="186"/>
        <v>0</v>
      </c>
      <c r="L179" s="28">
        <f>IF((L178+F179+G179)&gt;=$B$2*'SFV+BESS'!$I$9, $B$2*'SFV+BESS'!$I$9, (L178+F179+G179))</f>
        <v>61.112422117062771</v>
      </c>
      <c r="M179" s="110">
        <f t="shared" si="188"/>
        <v>0</v>
      </c>
      <c r="R179" s="251"/>
      <c r="S179" s="41">
        <v>7.0833333333333401</v>
      </c>
      <c r="T179" s="2">
        <f t="shared" si="245"/>
        <v>0</v>
      </c>
      <c r="U179" s="2">
        <f>Gen_Cons_Horario!B949</f>
        <v>0</v>
      </c>
      <c r="V179" s="35">
        <f t="shared" si="220"/>
        <v>0</v>
      </c>
      <c r="W179" s="116">
        <f>IF(AND(V179&gt;0,V179*$B$4+AC178&lt;=$B$2*'SFV+BESS'!$I$9,V179&lt;'SFV+BESS'!$I$7), V179*$B$4, IF(AND(V179&gt;0,V179*$B$4+AC178&gt;$B$2*'SFV+BESS'!$I$9,V179*$B$4&lt;'SFV+BESS'!$I$7),$B$2*'SFV+BESS'!$I$9-AC178,IF(AND(V179&gt;0,V179*$B$4+AC178&gt;$B$2*'SFV+BESS'!$I$9,V179*$B$4&gt;'SFV+BESS'!$I$7,AC178&lt;$B$2*'SFV+BESS'!$I$9),$B$2*'SFV+BESS'!$I$9-AC178,IF(AND(V179&gt;0,V179*$B$4+AC178&lt;=$B$2*'SFV+BESS'!$I$9,V179&gt;'SFV+BESS'!$I$7),'SFV+BESS'!$I$7,0))))</f>
        <v>0</v>
      </c>
      <c r="X179" s="27">
        <f>IF(AND(V179&lt;0,AC178+V179/$B$5&gt;$H$2,-V179/'Carga-Descarga Año'!$B$5&lt;'SFV+BESS'!$I$7),V179/$B$5,IF(AND(V179&lt;0,AC178+V179/$B$5&gt;$H$2,-V179/'Carga-Descarga Año'!$B$5&gt;'SFV+BESS'!$I$7),-'SFV+BESS'!$I$7,IF(AND(V179&lt;0,AC178+V179/$B$5&lt;$H$2),-MIN('SFV+BESS'!$I$7,AC178-$H$2),0)))</f>
        <v>0</v>
      </c>
      <c r="Z179" s="33">
        <f t="shared" si="214"/>
        <v>0</v>
      </c>
      <c r="AA179" s="27">
        <f t="shared" si="189"/>
        <v>0</v>
      </c>
      <c r="AB179" s="27">
        <f t="shared" si="213"/>
        <v>0</v>
      </c>
      <c r="AC179" s="28">
        <f>IF((AC178+W179+X179)&gt;=$B$2*'SFV+BESS'!$I$9, $B$2*'SFV+BESS'!$I$9, (AC178+W179+X179))</f>
        <v>136.33327104222707</v>
      </c>
      <c r="AD179" s="110">
        <f t="shared" si="190"/>
        <v>0</v>
      </c>
      <c r="AI179" s="251"/>
      <c r="AJ179" s="41">
        <v>7.0833333333333401</v>
      </c>
      <c r="AK179" s="52">
        <f t="shared" si="246"/>
        <v>0</v>
      </c>
      <c r="AL179" s="33">
        <f>Gen_Cons_Horario!B1621</f>
        <v>0</v>
      </c>
      <c r="AM179" s="35">
        <f t="shared" si="221"/>
        <v>0</v>
      </c>
      <c r="AN179" s="116">
        <f>IF(AND(AM179&gt;0,AM179*$B$4+AT178&lt;=$B$2*'SFV+BESS'!$I$9,AM179&lt;'SFV+BESS'!$I$7), AM179*$B$4, IF(AND(AM179&gt;0,AM179*$B$4+AT178&gt;$B$2*'SFV+BESS'!$I$9,AM179*$B$4&lt;'SFV+BESS'!$I$7),$B$2*'SFV+BESS'!$I$9-AT178,IF(AND(AM179&gt;0,AM179*$B$4+AT178&gt;$B$2*'SFV+BESS'!$I$9,AM179*$B$4&gt;'SFV+BESS'!$I$7,AT178&lt;$B$2*'SFV+BESS'!$I$9),$B$2*'SFV+BESS'!$I$9-AT178,IF(AND(AM179&gt;0,AM179*$B$4+AT178&lt;=$B$2*'SFV+BESS'!$I$9,AM179&gt;'SFV+BESS'!$I$7),'SFV+BESS'!$I$7,0))))</f>
        <v>0</v>
      </c>
      <c r="AO179" s="27">
        <f>IF(AND(AM179&lt;0,AT178+AM179/$B$5&gt;$H$2,-AM179/'Carga-Descarga Año'!$B$5&lt;'SFV+BESS'!$I$7),AM179/$B$5,IF(AND(AM179&lt;0,AT178+AM179/$B$5&gt;$H$2,-AM179/'Carga-Descarga Año'!$B$5&gt;'SFV+BESS'!$I$7),-'SFV+BESS'!$I$7,IF(AND(AM179&lt;0,AT178+AM179/$B$5&lt;$H$2),-MIN('SFV+BESS'!$I$7,AT178-$H$2),0)))</f>
        <v>0</v>
      </c>
      <c r="AP179" s="33"/>
      <c r="AQ179" s="33">
        <f t="shared" si="227"/>
        <v>0</v>
      </c>
      <c r="AR179" s="27">
        <f t="shared" si="191"/>
        <v>0</v>
      </c>
      <c r="AS179" s="27">
        <f t="shared" si="228"/>
        <v>0</v>
      </c>
      <c r="AT179" s="28">
        <f>IF((AT178+AN179+AO179)&gt;=$B$2*'SFV+BESS'!$I$9, $B$2*'SFV+BESS'!$I$9, (AT178+AN179+AO179))</f>
        <v>148.98376386372536</v>
      </c>
      <c r="AU179" s="110">
        <f t="shared" si="192"/>
        <v>0</v>
      </c>
      <c r="AZ179" s="251"/>
      <c r="BA179" s="41">
        <v>7.0833333333333401</v>
      </c>
      <c r="BB179" s="33">
        <f t="shared" si="247"/>
        <v>0</v>
      </c>
      <c r="BC179" s="33">
        <f>Gen_Cons_Horario!B2365</f>
        <v>0</v>
      </c>
      <c r="BD179" s="35">
        <f t="shared" si="222"/>
        <v>0</v>
      </c>
      <c r="BE179" s="116">
        <f>IF(AND(BD179&gt;0,BD179*$B$4+BK178&lt;=$B$2*'SFV+BESS'!$I$9,BD179&lt;'SFV+BESS'!$I$7), BD179*$B$4, IF(AND(BD179&gt;0,BD179*$B$4+BK178&gt;$B$2*'SFV+BESS'!$I$9,BD179*$B$4&lt;'SFV+BESS'!$I$7),$B$2*'SFV+BESS'!$I$9-BK178,IF(AND(BD179&gt;0,BD179*$B$4+BK178&gt;$B$2*'SFV+BESS'!$I$9,BD179*$B$4&gt;'SFV+BESS'!$I$7,BK178&lt;$B$2*'SFV+BESS'!$I$9),$B$2*'SFV+BESS'!$I$9-BK178,IF(AND(BD179&gt;0,BD179*$B$4+BK178&lt;=$B$2*'SFV+BESS'!$I$9,BD179&gt;'SFV+BESS'!$I$7),'SFV+BESS'!$I$7,0))))</f>
        <v>0</v>
      </c>
      <c r="BF179" s="27">
        <f>IF(AND(BD179&lt;0,BK178+BD179/$B$5&gt;$H$2,-BD179/'Carga-Descarga Año'!$B$5&lt;'SFV+BESS'!$I$7),BD179/$B$5,IF(AND(BD179&lt;0,BK178+BD179/$B$5&gt;$H$2,-BD179/'Carga-Descarga Año'!$B$5&gt;'SFV+BESS'!$I$7),-'SFV+BESS'!$I$7,IF(AND(BD179&lt;0,BK178+BD179/$B$5&lt;$H$2),-MIN('SFV+BESS'!$I$7,BK178-$H$2),0)))</f>
        <v>0</v>
      </c>
      <c r="BG179" s="33"/>
      <c r="BH179" s="33">
        <f t="shared" si="229"/>
        <v>0</v>
      </c>
      <c r="BI179" s="27">
        <f t="shared" si="193"/>
        <v>0</v>
      </c>
      <c r="BJ179" s="27">
        <f t="shared" si="230"/>
        <v>0</v>
      </c>
      <c r="BK179" s="28">
        <f>IF((BK178+BE179+BF179)&gt;=$B$2*'SFV+BESS'!$I$9, $B$2*'SFV+BESS'!$I$9, (BK178+BE179+BF179))</f>
        <v>173.61249999999998</v>
      </c>
      <c r="BL179" s="110">
        <f t="shared" si="194"/>
        <v>0</v>
      </c>
      <c r="BQ179" s="251"/>
      <c r="BR179" s="41">
        <v>7.0833333333333401</v>
      </c>
      <c r="BS179" s="33">
        <f t="shared" si="248"/>
        <v>0</v>
      </c>
      <c r="BT179" s="33">
        <f>Gen_Cons_Horario!B3085</f>
        <v>0</v>
      </c>
      <c r="BU179" s="35">
        <f t="shared" si="223"/>
        <v>0</v>
      </c>
      <c r="BV179" s="116">
        <f>IF(AND(BU179&gt;0,BU179*$B$4+CB178&lt;=$B$2*'SFV+BESS'!$I$9,BU179&lt;'SFV+BESS'!$I$7), BU179*$B$4, IF(AND(BU179&gt;0,BU179*$B$4+CB178&gt;$B$2*'SFV+BESS'!$I$9,BU179*$B$4&lt;'SFV+BESS'!$I$7),$B$2*'SFV+BESS'!$I$9-CB178,IF(AND(BU179&gt;0,BU179*$B$4+CB178&gt;$B$2*'SFV+BESS'!$I$9,BU179*$B$4&gt;'SFV+BESS'!$I$7,CB178&lt;$B$2*'SFV+BESS'!$I$9),$B$2*'SFV+BESS'!$I$9-CB178,IF(AND(BU179&gt;0,BU179*$B$4+CB178&lt;=$B$2*'SFV+BESS'!$I$9,BU179&gt;'SFV+BESS'!$I$7),'SFV+BESS'!$I$7,0))))</f>
        <v>0</v>
      </c>
      <c r="BW179" s="27">
        <f>IF(AND(BU179&lt;0,CB178+BU179/$B$5&gt;$H$2,-BU179/'Carga-Descarga Año'!$B$5&lt;'SFV+BESS'!$I$7),BU179/$B$5,IF(AND(BU179&lt;0,CB178+BU179/$B$5&gt;$H$2,-BU179/'Carga-Descarga Año'!$B$5&gt;'SFV+BESS'!$I$7),-'SFV+BESS'!$I$7,IF(AND(BU179&lt;0,CB178+BU179/$B$5&lt;$H$2),-MIN('SFV+BESS'!$I$7,CB178-$H$2),0)))</f>
        <v>0</v>
      </c>
      <c r="BX179" s="33"/>
      <c r="BY179" s="33">
        <f t="shared" si="231"/>
        <v>0</v>
      </c>
      <c r="BZ179" s="27">
        <f t="shared" si="195"/>
        <v>0</v>
      </c>
      <c r="CA179" s="27">
        <f t="shared" si="196"/>
        <v>0</v>
      </c>
      <c r="CB179" s="28">
        <f>IF((CB178+BV179+BW179)&gt;=$B$2*'SFV+BESS'!$I$9, $B$2*'SFV+BESS'!$I$9, (CB178+BV179+BW179))</f>
        <v>173.61249999999998</v>
      </c>
      <c r="CC179" s="110">
        <f t="shared" si="197"/>
        <v>0</v>
      </c>
      <c r="CH179" s="251"/>
      <c r="CI179" s="41">
        <v>7.0833333333333401</v>
      </c>
      <c r="CJ179" s="33">
        <f t="shared" si="249"/>
        <v>0</v>
      </c>
      <c r="CK179" s="33">
        <f>Gen_Cons_Horario!B3829</f>
        <v>0</v>
      </c>
      <c r="CL179" s="35">
        <f t="shared" si="224"/>
        <v>0</v>
      </c>
      <c r="CM179" s="116">
        <f>IF(AND(CL179&gt;0,CL179*$B$4+CS178&lt;=$B$2*'SFV+BESS'!$I$9,CL179&lt;'SFV+BESS'!$I$7), CL179*$B$4, IF(AND(CL179&gt;0,CL179*$B$4+CS178&gt;$B$2*'SFV+BESS'!$I$9,CL179*$B$4&lt;'SFV+BESS'!$I$7),$B$2*'SFV+BESS'!$I$9-CS178,IF(AND(CL179&gt;0,CL179*$B$4+CS178&gt;$B$2*'SFV+BESS'!$I$9,CL179*$B$4&gt;'SFV+BESS'!$I$7,CS178&lt;$B$2*'SFV+BESS'!$I$9),$B$2*'SFV+BESS'!$I$9-CS178,IF(AND(CL179&gt;0,CL179*$B$4+CS178&lt;=$B$2*'SFV+BESS'!$I$9,CL179&gt;'SFV+BESS'!$I$7),'SFV+BESS'!$I$7,0))))</f>
        <v>0</v>
      </c>
      <c r="CN179" s="27">
        <f>IF(AND(CL179&lt;0,CS178+CL179/$B$5&gt;$H$2,-CL179/'Carga-Descarga Año'!$B$5&lt;'SFV+BESS'!$I$7),CL179/$B$5,IF(AND(CL179&lt;0,CS178+CL179/$B$5&gt;$H$2,-CL179/'Carga-Descarga Año'!$B$5&gt;'SFV+BESS'!$I$7),-'SFV+BESS'!$I$7,IF(AND(CL179&lt;0,CS178+CL179/$B$5&lt;$H$2),-MIN('SFV+BESS'!$I$7,CS178-$H$2),0)))</f>
        <v>0</v>
      </c>
      <c r="CO179" s="33"/>
      <c r="CP179" s="33">
        <f t="shared" si="232"/>
        <v>0</v>
      </c>
      <c r="CQ179" s="27">
        <f t="shared" si="198"/>
        <v>0</v>
      </c>
      <c r="CR179" s="27">
        <f t="shared" si="233"/>
        <v>0</v>
      </c>
      <c r="CS179" s="28">
        <f>IF((CS178+CM179+CN179)&gt;=$B$2*'SFV+BESS'!$I$9, $B$2*'SFV+BESS'!$I$9, (CS178+CM179+CN179))</f>
        <v>173.61249999999998</v>
      </c>
      <c r="CT179" s="110">
        <f t="shared" si="199"/>
        <v>0</v>
      </c>
      <c r="CY179" s="251"/>
      <c r="CZ179" s="41">
        <v>7.0833333333333401</v>
      </c>
      <c r="DA179" s="33">
        <f t="shared" si="250"/>
        <v>0</v>
      </c>
      <c r="DB179" s="33">
        <f>Gen_Cons_Horario!B4549</f>
        <v>0</v>
      </c>
      <c r="DC179" s="35">
        <f t="shared" si="215"/>
        <v>0</v>
      </c>
      <c r="DD179" s="116">
        <f>IF(AND(DC179&gt;0,DC179*$B$4+DJ178&lt;=$B$2*'SFV+BESS'!$I$9,DC179&lt;'SFV+BESS'!$I$7), DC179*$B$4, IF(AND(DC179&gt;0,DC179*$B$4+DJ178&gt;$B$2*'SFV+BESS'!$I$9,DC179*$B$4&lt;'SFV+BESS'!$I$7),$B$2*'SFV+BESS'!$I$9-DJ178,IF(AND(DC179&gt;0,DC179*$B$4+DJ178&gt;$B$2*'SFV+BESS'!$I$9,DC179*$B$4&gt;'SFV+BESS'!$I$7,DJ178&lt;$B$2*'SFV+BESS'!$I$9),$B$2*'SFV+BESS'!$I$9-DJ178,IF(AND(DC179&gt;0,DC179*$B$4+DJ178&lt;=$B$2*'SFV+BESS'!$I$9,DC179&gt;'SFV+BESS'!$I$7),'SFV+BESS'!$I$7,0))))</f>
        <v>0</v>
      </c>
      <c r="DE179" s="27">
        <f>IF(AND(DC179&lt;0,DJ178+DC179/$B$5&gt;$H$2,-DC179/'Carga-Descarga Año'!$B$5&lt;'SFV+BESS'!$I$7),DC179/$B$5,IF(AND(DC179&lt;0,DJ178+DC179/$B$5&gt;$H$2,-DC179/'Carga-Descarga Año'!$B$5&gt;'SFV+BESS'!$I$7),-'SFV+BESS'!$I$7,IF(AND(DC179&lt;0,DJ178+DC179/$B$5&lt;$H$2),-MIN('SFV+BESS'!$I$7,DJ178-$H$2),0)))</f>
        <v>0</v>
      </c>
      <c r="DF179" s="33"/>
      <c r="DG179" s="33">
        <f t="shared" si="234"/>
        <v>0</v>
      </c>
      <c r="DH179" s="27">
        <f t="shared" si="200"/>
        <v>0</v>
      </c>
      <c r="DI179" s="27">
        <f t="shared" si="201"/>
        <v>0</v>
      </c>
      <c r="DJ179" s="28">
        <f>IF((DJ178+DD179+DE179)&gt;=$B$2*'SFV+BESS'!$I$9, $B$2*'SFV+BESS'!$I$9, (DJ178+DD179+DE179))</f>
        <v>173.61249999999998</v>
      </c>
      <c r="DK179" s="110">
        <f t="shared" si="202"/>
        <v>0</v>
      </c>
      <c r="DP179" s="251"/>
      <c r="DQ179" s="41">
        <v>7.0833333333333401</v>
      </c>
      <c r="DR179" s="33">
        <f t="shared" si="251"/>
        <v>0</v>
      </c>
      <c r="DS179" s="33">
        <f>Gen_Cons_Horario!B5293</f>
        <v>0</v>
      </c>
      <c r="DT179" s="35">
        <f t="shared" si="216"/>
        <v>0</v>
      </c>
      <c r="DU179" s="116">
        <f>IF(AND(DT179&gt;0,DT179*$B$4+EA178&lt;=$B$2*'SFV+BESS'!$I$9,DT179&lt;'SFV+BESS'!$I$7), DT179*$B$4, IF(AND(DT179&gt;0,DT179*$B$4+EA178&gt;$B$2*'SFV+BESS'!$I$9,DT179*$B$4&lt;'SFV+BESS'!$I$7),$B$2*'SFV+BESS'!$I$9-EA178,IF(AND(DT179&gt;0,DT179*$B$4+EA178&gt;$B$2*'SFV+BESS'!$I$9,DT179*$B$4&gt;'SFV+BESS'!$I$7,EA178&lt;$B$2*'SFV+BESS'!$I$9),$B$2*'SFV+BESS'!$I$9-EA178,IF(AND(DT179&gt;0,DT179*$B$4+EA178&lt;=$B$2*'SFV+BESS'!$I$9,DT179&gt;'SFV+BESS'!$I$7),'SFV+BESS'!$I$7,0))))</f>
        <v>0</v>
      </c>
      <c r="DV179" s="27">
        <f>IF(AND(DT179&lt;0,EA178+DT179/$B$5&gt;$H$2,-DT179/'Carga-Descarga Año'!$B$5&lt;'SFV+BESS'!$I$7),DT179/$B$5,IF(AND(DT179&lt;0,EA178+DT179/$B$5&gt;$H$2,-DT179/'Carga-Descarga Año'!$B$5&gt;'SFV+BESS'!$I$7),-'SFV+BESS'!$I$7,IF(AND(DT179&lt;0,EA178+DT179/$B$5&lt;$H$2),-MIN('SFV+BESS'!$I$7,EA178-$H$2),0)))</f>
        <v>0</v>
      </c>
      <c r="DW179" s="33"/>
      <c r="DX179" s="33">
        <f t="shared" si="235"/>
        <v>0</v>
      </c>
      <c r="DY179" s="27">
        <f t="shared" si="203"/>
        <v>0</v>
      </c>
      <c r="DZ179" s="27">
        <f t="shared" si="236"/>
        <v>0</v>
      </c>
      <c r="EA179" s="28">
        <f>IF((EA178+DU179+DV179)&gt;=$B$2*'SFV+BESS'!$I$9, $B$2*'SFV+BESS'!$I$9, (EA178+DU179+DV179))</f>
        <v>173.61249999999998</v>
      </c>
      <c r="EB179" s="110">
        <f t="shared" si="204"/>
        <v>0</v>
      </c>
      <c r="EG179" s="251"/>
      <c r="EH179" s="41">
        <v>7.0833333333333401</v>
      </c>
      <c r="EI179" s="33">
        <f t="shared" si="252"/>
        <v>0</v>
      </c>
      <c r="EJ179" s="33">
        <f>Gen_Cons_Horario!B6037</f>
        <v>0</v>
      </c>
      <c r="EK179" s="35">
        <f t="shared" si="217"/>
        <v>0</v>
      </c>
      <c r="EL179" s="116">
        <f>IF(AND(EK179&gt;0,EK179*$B$4+ER178&lt;=$B$2*'SFV+BESS'!$I$9,EK179&lt;'SFV+BESS'!$I$7), EK179*$B$4, IF(AND(EK179&gt;0,EK179*$B$4+ER178&gt;$B$2*'SFV+BESS'!$I$9,EK179*$B$4&lt;'SFV+BESS'!$I$7),$B$2*'SFV+BESS'!$I$9-ER178,IF(AND(EK179&gt;0,EK179*$B$4+ER178&gt;$B$2*'SFV+BESS'!$I$9,EK179*$B$4&gt;'SFV+BESS'!$I$7,ER178&lt;$B$2*'SFV+BESS'!$I$9),$B$2*'SFV+BESS'!$I$9-ER178,IF(AND(EK179&gt;0,EK179*$B$4+ER178&lt;=$B$2*'SFV+BESS'!$I$9,EK179&gt;'SFV+BESS'!$I$7),'SFV+BESS'!$I$7,0))))</f>
        <v>0</v>
      </c>
      <c r="EM179" s="27">
        <f>IF(AND(EK179&lt;0,ER178+EK179/$B$5&gt;$H$2,-EK179/'Carga-Descarga Año'!$B$5&lt;'SFV+BESS'!$I$7),EK179/$B$5,IF(AND(EK179&lt;0,ER178+EK179/$B$5&gt;$H$2,-EK179/'Carga-Descarga Año'!$B$5&gt;'SFV+BESS'!$I$7),-'SFV+BESS'!$I$7,IF(AND(EK179&lt;0,ER178+EK179/$B$5&lt;$H$2),-MIN('SFV+BESS'!$I$7,ER178-$H$2),0)))</f>
        <v>0</v>
      </c>
      <c r="EN179" s="33"/>
      <c r="EO179" s="33">
        <f t="shared" si="237"/>
        <v>0</v>
      </c>
      <c r="EP179" s="27">
        <f t="shared" si="205"/>
        <v>0</v>
      </c>
      <c r="EQ179" s="27">
        <f t="shared" si="238"/>
        <v>0</v>
      </c>
      <c r="ER179" s="28">
        <f>IF((ER178+EL179+EM179)&gt;=$B$2*'SFV+BESS'!$I$9, $B$2*'SFV+BESS'!$I$9, (ER178+EL179+EM179))</f>
        <v>173.61249999999998</v>
      </c>
      <c r="ES179" s="110">
        <f t="shared" si="206"/>
        <v>0</v>
      </c>
      <c r="EX179" s="251"/>
      <c r="EY179" s="41">
        <v>7.0833333333333401</v>
      </c>
      <c r="EZ179" s="33">
        <f t="shared" si="253"/>
        <v>0</v>
      </c>
      <c r="FA179" s="33">
        <f>Gen_Cons_Horario!B6757</f>
        <v>0</v>
      </c>
      <c r="FB179" s="35">
        <f t="shared" si="218"/>
        <v>0</v>
      </c>
      <c r="FC179" s="116">
        <f>IF(AND(FB179&gt;0,FB179*$B$4+FI178&lt;=$B$2*'SFV+BESS'!$I$9,FB179&lt;'SFV+BESS'!$I$7), FB179*$B$4, IF(AND(FB179&gt;0,FB179*$B$4+FI178&gt;$B$2*'SFV+BESS'!$I$9,FB179*$B$4&lt;'SFV+BESS'!$I$7),$B$2*'SFV+BESS'!$I$9-FI178,IF(AND(FB179&gt;0,FB179*$B$4+FI178&gt;$B$2*'SFV+BESS'!$I$9,FB179*$B$4&gt;'SFV+BESS'!$I$7,FI178&lt;$B$2*'SFV+BESS'!$I$9),$B$2*'SFV+BESS'!$I$9-FI178,IF(AND(FB179&gt;0,FB179*$B$4+FI178&lt;=$B$2*'SFV+BESS'!$I$9,FB179&gt;'SFV+BESS'!$I$7),'SFV+BESS'!$I$7,0))))</f>
        <v>0</v>
      </c>
      <c r="FD179" s="27">
        <f>IF(AND(FB179&lt;0,FI178+FB179/$B$5&gt;$H$2,-FB179/'Carga-Descarga Año'!$B$5&lt;'SFV+BESS'!$I$7),FB179/$B$5,IF(AND(FB179&lt;0,FI178+FB179/$B$5&gt;$H$2,-FB179/'Carga-Descarga Año'!$B$5&gt;'SFV+BESS'!$I$7),-'SFV+BESS'!$I$7,IF(AND(FB179&lt;0,FI178+FB179/$B$5&lt;$H$2),-MIN('SFV+BESS'!$I$7,FI178-$H$2),0)))</f>
        <v>0</v>
      </c>
      <c r="FE179" s="33"/>
      <c r="FF179" s="33">
        <f t="shared" si="239"/>
        <v>0</v>
      </c>
      <c r="FG179" s="27">
        <f t="shared" si="207"/>
        <v>0</v>
      </c>
      <c r="FH179" s="27">
        <f t="shared" si="240"/>
        <v>0</v>
      </c>
      <c r="FI179" s="28">
        <f>IF((FI178+FC179+FD179)&gt;=$B$2*'SFV+BESS'!$I$9, $B$2*'SFV+BESS'!$I$9, (FI178+FC179+FD179))</f>
        <v>173.61249999999998</v>
      </c>
      <c r="FJ179" s="110">
        <f t="shared" si="208"/>
        <v>0</v>
      </c>
      <c r="FO179" s="251"/>
      <c r="FP179" s="41">
        <v>7.0833333333333401</v>
      </c>
      <c r="FQ179" s="33">
        <f t="shared" si="254"/>
        <v>0</v>
      </c>
      <c r="FR179" s="33">
        <f>Gen_Cons_Horario!B7501</f>
        <v>0</v>
      </c>
      <c r="FS179" s="35">
        <f t="shared" si="219"/>
        <v>0</v>
      </c>
      <c r="FT179" s="116">
        <f>IF(AND(FS179&gt;0,FS179*$B$4+FZ178&lt;=$B$2*'SFV+BESS'!$I$9,FS179&lt;'SFV+BESS'!$I$7), FS179*$B$4, IF(AND(FS179&gt;0,FS179*$B$4+FZ178&gt;$B$2*'SFV+BESS'!$I$9,FS179*$B$4&lt;'SFV+BESS'!$I$7),$B$2*'SFV+BESS'!$I$9-FZ178,IF(AND(FS179&gt;0,FS179*$B$4+FZ178&gt;$B$2*'SFV+BESS'!$I$9,FS179*$B$4&gt;'SFV+BESS'!$I$7,FZ178&lt;$B$2*'SFV+BESS'!$I$9),$B$2*'SFV+BESS'!$I$9-FZ178,IF(AND(FS179&gt;0,FS179*$B$4+FZ178&lt;=$B$2*'SFV+BESS'!$I$9,FS179&gt;'SFV+BESS'!$I$7),'SFV+BESS'!$I$7,0))))</f>
        <v>0</v>
      </c>
      <c r="FU179" s="27">
        <f>IF(AND(FS179&lt;0,FZ178+FS179/$B$5&gt;$H$2,-FS179/'Carga-Descarga Año'!$B$5&lt;'SFV+BESS'!$I$7),FS179/$B$5,IF(AND(FS179&lt;0,FZ178+FS179/$B$5&gt;$H$2,-FS179/'Carga-Descarga Año'!$B$5&gt;'SFV+BESS'!$I$7),-'SFV+BESS'!$I$7,IF(AND(FS179&lt;0,FZ178+FS179/$B$5&lt;$H$2),-MIN('SFV+BESS'!$I$7,FZ178-$H$2),0)))</f>
        <v>0</v>
      </c>
      <c r="FV179" s="33"/>
      <c r="FW179" s="33">
        <f t="shared" si="241"/>
        <v>0</v>
      </c>
      <c r="FX179" s="27">
        <f t="shared" si="209"/>
        <v>0</v>
      </c>
      <c r="FY179" s="27">
        <f t="shared" si="242"/>
        <v>0</v>
      </c>
      <c r="FZ179" s="28">
        <f>IF((FZ178+FT179+FU179)&gt;=$B$2*'SFV+BESS'!$I$9, $B$2*'SFV+BESS'!$I$9, (FZ178+FT179+FU179))</f>
        <v>173.61249999999998</v>
      </c>
      <c r="GA179" s="110">
        <f t="shared" si="210"/>
        <v>0</v>
      </c>
      <c r="GF179" s="251"/>
      <c r="GG179" s="41">
        <v>7.0833333333333401</v>
      </c>
      <c r="GH179" s="33">
        <f t="shared" si="255"/>
        <v>0</v>
      </c>
      <c r="GI179" s="33">
        <f>Gen_Cons_Horario!B8221</f>
        <v>0</v>
      </c>
      <c r="GJ179" s="35">
        <f t="shared" si="225"/>
        <v>0</v>
      </c>
      <c r="GK179" s="116">
        <f>IF(AND(GJ179&gt;0,GJ179*$B$4+GQ178&lt;=$B$2*'SFV+BESS'!$I$9,GJ179&lt;'SFV+BESS'!$I$7), GJ179*$B$4, IF(AND(GJ179&gt;0,GJ179*$B$4+GQ178&gt;$B$2*'SFV+BESS'!$I$9,GJ179*$B$4&lt;'SFV+BESS'!$I$7),$B$2*'SFV+BESS'!$I$9-GQ178,IF(AND(GJ179&gt;0,GJ179*$B$4+GQ178&gt;$B$2*'SFV+BESS'!$I$9,GJ179*$B$4&gt;'SFV+BESS'!$I$7,GQ178&lt;$B$2*'SFV+BESS'!$I$9),$B$2*'SFV+BESS'!$I$9-GQ178,IF(AND(GJ179&gt;0,GJ179*$B$4+GQ178&lt;=$B$2*'SFV+BESS'!$I$9,GJ179&gt;'SFV+BESS'!$I$7),'SFV+BESS'!$I$7,0))))</f>
        <v>0</v>
      </c>
      <c r="GL179" s="27">
        <f>IF(AND(GJ179&lt;0,GQ178+GJ179/$B$5&gt;$H$2,-GJ179/'Carga-Descarga Año'!$B$5&lt;'SFV+BESS'!$I$7),GJ179/$B$5,IF(AND(GJ179&lt;0,GQ178+GJ179/$B$5&gt;$H$2,-GJ179/'Carga-Descarga Año'!$B$5&gt;'SFV+BESS'!$I$7),-'SFV+BESS'!$I$7,IF(AND(GJ179&lt;0,GQ178+GJ179/$B$5&lt;$H$2),-MIN('SFV+BESS'!$I$7,GQ178-$H$2),0)))</f>
        <v>0</v>
      </c>
      <c r="GM179" s="33"/>
      <c r="GN179" s="33">
        <f t="shared" si="243"/>
        <v>0</v>
      </c>
      <c r="GO179" s="27">
        <f t="shared" si="211"/>
        <v>0</v>
      </c>
      <c r="GP179" s="27">
        <f t="shared" si="244"/>
        <v>0</v>
      </c>
      <c r="GQ179" s="28">
        <f>IF((GQ178+GK179+GL179)&gt;=$B$2*'SFV+BESS'!$I$9, $B$2*'SFV+BESS'!$I$9, (GQ178+GK179+GL179))</f>
        <v>173.61249999999998</v>
      </c>
      <c r="GR179" s="110">
        <f t="shared" si="212"/>
        <v>0</v>
      </c>
    </row>
    <row r="180" spans="1:200">
      <c r="A180" s="249"/>
      <c r="B180" s="41">
        <v>7.1250000000000098</v>
      </c>
      <c r="C180" s="38">
        <f t="shared" si="226"/>
        <v>0</v>
      </c>
      <c r="D180" s="2">
        <f>Gen_Cons_Horario!B206</f>
        <v>0</v>
      </c>
      <c r="E180" s="140">
        <f t="shared" si="184"/>
        <v>0</v>
      </c>
      <c r="F180" s="116">
        <f>IF(AND(E180&gt;0,E180*$B$4+L179&lt;=$B$2*'SFV+BESS'!$I$9,E180&lt;'SFV+BESS'!$I$7), E180*$B$4, IF(AND(E180&gt;0,E180*$B$4+L179&gt;$B$2*'SFV+BESS'!$I$9,E180*$B$4&lt;'SFV+BESS'!$I$7),$B$2*'SFV+BESS'!$I$9-L179,IF(AND(E180&gt;0,E180*$B$4+L179&gt;$B$2*'SFV+BESS'!$I$9,E180*$B$4&gt;'SFV+BESS'!$I$7,L179&lt;$B$2*'SFV+BESS'!$I$9),$B$2*'SFV+BESS'!$I$9-L179,IF(AND(E180&gt;0,E180*$B$4+L179&lt;=$B$2*'SFV+BESS'!$I$9,E180&gt;'SFV+BESS'!$I$7),'SFV+BESS'!$I$7,0))))</f>
        <v>0</v>
      </c>
      <c r="G180" s="27">
        <f>IF(AND(E180&lt;0,L179+E180/$B$5&gt;$H$2,-E180/'Carga-Descarga Año'!$B$5&lt;'SFV+BESS'!$I$7),E180/$B$5,IF(AND(E180&lt;0,L179+E180/$B$5&gt;$H$2,-E180/'Carga-Descarga Año'!$B$5&gt;'SFV+BESS'!$I$7),-'SFV+BESS'!$I$7,IF(AND(E180&lt;0,L179+E180/$B$5&lt;$H$2),-MIN('SFV+BESS'!$I$7,L179-$H$2),0)))</f>
        <v>0</v>
      </c>
      <c r="I180" s="38">
        <f t="shared" si="185"/>
        <v>0</v>
      </c>
      <c r="J180" s="27">
        <f t="shared" si="187"/>
        <v>0</v>
      </c>
      <c r="K180" s="27">
        <f t="shared" si="186"/>
        <v>0</v>
      </c>
      <c r="L180" s="28">
        <f>IF((L179+F180+G180)&gt;=$B$2*'SFV+BESS'!$I$9, $B$2*'SFV+BESS'!$I$9, (L179+F180+G180))</f>
        <v>61.112422117062771</v>
      </c>
      <c r="M180" s="110">
        <f t="shared" si="188"/>
        <v>0</v>
      </c>
      <c r="R180" s="251"/>
      <c r="S180" s="41">
        <v>7.1250000000000098</v>
      </c>
      <c r="T180" s="2">
        <f t="shared" si="245"/>
        <v>0</v>
      </c>
      <c r="U180" s="2">
        <f>Gen_Cons_Horario!B950</f>
        <v>0</v>
      </c>
      <c r="V180" s="35">
        <f t="shared" si="220"/>
        <v>0</v>
      </c>
      <c r="W180" s="116">
        <f>IF(AND(V180&gt;0,V180*$B$4+AC179&lt;=$B$2*'SFV+BESS'!$I$9,V180&lt;'SFV+BESS'!$I$7), V180*$B$4, IF(AND(V180&gt;0,V180*$B$4+AC179&gt;$B$2*'SFV+BESS'!$I$9,V180*$B$4&lt;'SFV+BESS'!$I$7),$B$2*'SFV+BESS'!$I$9-AC179,IF(AND(V180&gt;0,V180*$B$4+AC179&gt;$B$2*'SFV+BESS'!$I$9,V180*$B$4&gt;'SFV+BESS'!$I$7,AC179&lt;$B$2*'SFV+BESS'!$I$9),$B$2*'SFV+BESS'!$I$9-AC179,IF(AND(V180&gt;0,V180*$B$4+AC179&lt;=$B$2*'SFV+BESS'!$I$9,V180&gt;'SFV+BESS'!$I$7),'SFV+BESS'!$I$7,0))))</f>
        <v>0</v>
      </c>
      <c r="X180" s="27">
        <f>IF(AND(V180&lt;0,AC179+V180/$B$5&gt;$H$2,-V180/'Carga-Descarga Año'!$B$5&lt;'SFV+BESS'!$I$7),V180/$B$5,IF(AND(V180&lt;0,AC179+V180/$B$5&gt;$H$2,-V180/'Carga-Descarga Año'!$B$5&gt;'SFV+BESS'!$I$7),-'SFV+BESS'!$I$7,IF(AND(V180&lt;0,AC179+V180/$B$5&lt;$H$2),-MIN('SFV+BESS'!$I$7,AC179-$H$2),0)))</f>
        <v>0</v>
      </c>
      <c r="Z180" s="33">
        <f t="shared" si="214"/>
        <v>0</v>
      </c>
      <c r="AA180" s="27">
        <f t="shared" si="189"/>
        <v>0</v>
      </c>
      <c r="AB180" s="27">
        <f t="shared" si="213"/>
        <v>0</v>
      </c>
      <c r="AC180" s="28">
        <f>IF((AC179+W180+X180)&gt;=$B$2*'SFV+BESS'!$I$9, $B$2*'SFV+BESS'!$I$9, (AC179+W180+X180))</f>
        <v>136.33327104222707</v>
      </c>
      <c r="AD180" s="110">
        <f t="shared" si="190"/>
        <v>0</v>
      </c>
      <c r="AI180" s="251"/>
      <c r="AJ180" s="41">
        <v>7.1250000000000098</v>
      </c>
      <c r="AK180" s="52">
        <f t="shared" si="246"/>
        <v>0</v>
      </c>
      <c r="AL180" s="33">
        <f>Gen_Cons_Horario!B1622</f>
        <v>0</v>
      </c>
      <c r="AM180" s="35">
        <f t="shared" si="221"/>
        <v>0</v>
      </c>
      <c r="AN180" s="116">
        <f>IF(AND(AM180&gt;0,AM180*$B$4+AT179&lt;=$B$2*'SFV+BESS'!$I$9,AM180&lt;'SFV+BESS'!$I$7), AM180*$B$4, IF(AND(AM180&gt;0,AM180*$B$4+AT179&gt;$B$2*'SFV+BESS'!$I$9,AM180*$B$4&lt;'SFV+BESS'!$I$7),$B$2*'SFV+BESS'!$I$9-AT179,IF(AND(AM180&gt;0,AM180*$B$4+AT179&gt;$B$2*'SFV+BESS'!$I$9,AM180*$B$4&gt;'SFV+BESS'!$I$7,AT179&lt;$B$2*'SFV+BESS'!$I$9),$B$2*'SFV+BESS'!$I$9-AT179,IF(AND(AM180&gt;0,AM180*$B$4+AT179&lt;=$B$2*'SFV+BESS'!$I$9,AM180&gt;'SFV+BESS'!$I$7),'SFV+BESS'!$I$7,0))))</f>
        <v>0</v>
      </c>
      <c r="AO180" s="27">
        <f>IF(AND(AM180&lt;0,AT179+AM180/$B$5&gt;$H$2,-AM180/'Carga-Descarga Año'!$B$5&lt;'SFV+BESS'!$I$7),AM180/$B$5,IF(AND(AM180&lt;0,AT179+AM180/$B$5&gt;$H$2,-AM180/'Carga-Descarga Año'!$B$5&gt;'SFV+BESS'!$I$7),-'SFV+BESS'!$I$7,IF(AND(AM180&lt;0,AT179+AM180/$B$5&lt;$H$2),-MIN('SFV+BESS'!$I$7,AT179-$H$2),0)))</f>
        <v>0</v>
      </c>
      <c r="AP180" s="33"/>
      <c r="AQ180" s="33">
        <f t="shared" si="227"/>
        <v>0</v>
      </c>
      <c r="AR180" s="27">
        <f t="shared" si="191"/>
        <v>0</v>
      </c>
      <c r="AS180" s="27">
        <f t="shared" si="228"/>
        <v>0</v>
      </c>
      <c r="AT180" s="28">
        <f>IF((AT179+AN180+AO180)&gt;=$B$2*'SFV+BESS'!$I$9, $B$2*'SFV+BESS'!$I$9, (AT179+AN180+AO180))</f>
        <v>148.98376386372536</v>
      </c>
      <c r="AU180" s="110">
        <f t="shared" si="192"/>
        <v>0</v>
      </c>
      <c r="AZ180" s="251"/>
      <c r="BA180" s="41">
        <v>7.1250000000000098</v>
      </c>
      <c r="BB180" s="33">
        <f t="shared" si="247"/>
        <v>0</v>
      </c>
      <c r="BC180" s="33">
        <f>Gen_Cons_Horario!B2366</f>
        <v>0</v>
      </c>
      <c r="BD180" s="35">
        <f t="shared" si="222"/>
        <v>0</v>
      </c>
      <c r="BE180" s="116">
        <f>IF(AND(BD180&gt;0,BD180*$B$4+BK179&lt;=$B$2*'SFV+BESS'!$I$9,BD180&lt;'SFV+BESS'!$I$7), BD180*$B$4, IF(AND(BD180&gt;0,BD180*$B$4+BK179&gt;$B$2*'SFV+BESS'!$I$9,BD180*$B$4&lt;'SFV+BESS'!$I$7),$B$2*'SFV+BESS'!$I$9-BK179,IF(AND(BD180&gt;0,BD180*$B$4+BK179&gt;$B$2*'SFV+BESS'!$I$9,BD180*$B$4&gt;'SFV+BESS'!$I$7,BK179&lt;$B$2*'SFV+BESS'!$I$9),$B$2*'SFV+BESS'!$I$9-BK179,IF(AND(BD180&gt;0,BD180*$B$4+BK179&lt;=$B$2*'SFV+BESS'!$I$9,BD180&gt;'SFV+BESS'!$I$7),'SFV+BESS'!$I$7,0))))</f>
        <v>0</v>
      </c>
      <c r="BF180" s="27">
        <f>IF(AND(BD180&lt;0,BK179+BD180/$B$5&gt;$H$2,-BD180/'Carga-Descarga Año'!$B$5&lt;'SFV+BESS'!$I$7),BD180/$B$5,IF(AND(BD180&lt;0,BK179+BD180/$B$5&gt;$H$2,-BD180/'Carga-Descarga Año'!$B$5&gt;'SFV+BESS'!$I$7),-'SFV+BESS'!$I$7,IF(AND(BD180&lt;0,BK179+BD180/$B$5&lt;$H$2),-MIN('SFV+BESS'!$I$7,BK179-$H$2),0)))</f>
        <v>0</v>
      </c>
      <c r="BG180" s="33"/>
      <c r="BH180" s="33">
        <f t="shared" si="229"/>
        <v>0</v>
      </c>
      <c r="BI180" s="27">
        <f t="shared" si="193"/>
        <v>0</v>
      </c>
      <c r="BJ180" s="27">
        <f t="shared" si="230"/>
        <v>0</v>
      </c>
      <c r="BK180" s="28">
        <f>IF((BK179+BE180+BF180)&gt;=$B$2*'SFV+BESS'!$I$9, $B$2*'SFV+BESS'!$I$9, (BK179+BE180+BF180))</f>
        <v>173.61249999999998</v>
      </c>
      <c r="BL180" s="110">
        <f t="shared" si="194"/>
        <v>0</v>
      </c>
      <c r="BQ180" s="251"/>
      <c r="BR180" s="41">
        <v>7.1250000000000098</v>
      </c>
      <c r="BS180" s="33">
        <f t="shared" si="248"/>
        <v>0</v>
      </c>
      <c r="BT180" s="33">
        <f>Gen_Cons_Horario!B3086</f>
        <v>0</v>
      </c>
      <c r="BU180" s="35">
        <f t="shared" si="223"/>
        <v>0</v>
      </c>
      <c r="BV180" s="116">
        <f>IF(AND(BU180&gt;0,BU180*$B$4+CB179&lt;=$B$2*'SFV+BESS'!$I$9,BU180&lt;'SFV+BESS'!$I$7), BU180*$B$4, IF(AND(BU180&gt;0,BU180*$B$4+CB179&gt;$B$2*'SFV+BESS'!$I$9,BU180*$B$4&lt;'SFV+BESS'!$I$7),$B$2*'SFV+BESS'!$I$9-CB179,IF(AND(BU180&gt;0,BU180*$B$4+CB179&gt;$B$2*'SFV+BESS'!$I$9,BU180*$B$4&gt;'SFV+BESS'!$I$7,CB179&lt;$B$2*'SFV+BESS'!$I$9),$B$2*'SFV+BESS'!$I$9-CB179,IF(AND(BU180&gt;0,BU180*$B$4+CB179&lt;=$B$2*'SFV+BESS'!$I$9,BU180&gt;'SFV+BESS'!$I$7),'SFV+BESS'!$I$7,0))))</f>
        <v>0</v>
      </c>
      <c r="BW180" s="27">
        <f>IF(AND(BU180&lt;0,CB179+BU180/$B$5&gt;$H$2,-BU180/'Carga-Descarga Año'!$B$5&lt;'SFV+BESS'!$I$7),BU180/$B$5,IF(AND(BU180&lt;0,CB179+BU180/$B$5&gt;$H$2,-BU180/'Carga-Descarga Año'!$B$5&gt;'SFV+BESS'!$I$7),-'SFV+BESS'!$I$7,IF(AND(BU180&lt;0,CB179+BU180/$B$5&lt;$H$2),-MIN('SFV+BESS'!$I$7,CB179-$H$2),0)))</f>
        <v>0</v>
      </c>
      <c r="BX180" s="33"/>
      <c r="BY180" s="33">
        <f t="shared" si="231"/>
        <v>0</v>
      </c>
      <c r="BZ180" s="27">
        <f t="shared" si="195"/>
        <v>0</v>
      </c>
      <c r="CA180" s="27">
        <f t="shared" si="196"/>
        <v>0</v>
      </c>
      <c r="CB180" s="28">
        <f>IF((CB179+BV180+BW180)&gt;=$B$2*'SFV+BESS'!$I$9, $B$2*'SFV+BESS'!$I$9, (CB179+BV180+BW180))</f>
        <v>173.61249999999998</v>
      </c>
      <c r="CC180" s="110">
        <f t="shared" si="197"/>
        <v>0</v>
      </c>
      <c r="CH180" s="251"/>
      <c r="CI180" s="41">
        <v>7.1250000000000098</v>
      </c>
      <c r="CJ180" s="33">
        <f t="shared" si="249"/>
        <v>0</v>
      </c>
      <c r="CK180" s="33">
        <f>Gen_Cons_Horario!B3830</f>
        <v>0</v>
      </c>
      <c r="CL180" s="35">
        <f t="shared" si="224"/>
        <v>0</v>
      </c>
      <c r="CM180" s="116">
        <f>IF(AND(CL180&gt;0,CL180*$B$4+CS179&lt;=$B$2*'SFV+BESS'!$I$9,CL180&lt;'SFV+BESS'!$I$7), CL180*$B$4, IF(AND(CL180&gt;0,CL180*$B$4+CS179&gt;$B$2*'SFV+BESS'!$I$9,CL180*$B$4&lt;'SFV+BESS'!$I$7),$B$2*'SFV+BESS'!$I$9-CS179,IF(AND(CL180&gt;0,CL180*$B$4+CS179&gt;$B$2*'SFV+BESS'!$I$9,CL180*$B$4&gt;'SFV+BESS'!$I$7,CS179&lt;$B$2*'SFV+BESS'!$I$9),$B$2*'SFV+BESS'!$I$9-CS179,IF(AND(CL180&gt;0,CL180*$B$4+CS179&lt;=$B$2*'SFV+BESS'!$I$9,CL180&gt;'SFV+BESS'!$I$7),'SFV+BESS'!$I$7,0))))</f>
        <v>0</v>
      </c>
      <c r="CN180" s="27">
        <f>IF(AND(CL180&lt;0,CS179+CL180/$B$5&gt;$H$2,-CL180/'Carga-Descarga Año'!$B$5&lt;'SFV+BESS'!$I$7),CL180/$B$5,IF(AND(CL180&lt;0,CS179+CL180/$B$5&gt;$H$2,-CL180/'Carga-Descarga Año'!$B$5&gt;'SFV+BESS'!$I$7),-'SFV+BESS'!$I$7,IF(AND(CL180&lt;0,CS179+CL180/$B$5&lt;$H$2),-MIN('SFV+BESS'!$I$7,CS179-$H$2),0)))</f>
        <v>0</v>
      </c>
      <c r="CO180" s="33"/>
      <c r="CP180" s="33">
        <f t="shared" si="232"/>
        <v>0</v>
      </c>
      <c r="CQ180" s="27">
        <f t="shared" si="198"/>
        <v>0</v>
      </c>
      <c r="CR180" s="27">
        <f t="shared" si="233"/>
        <v>0</v>
      </c>
      <c r="CS180" s="28">
        <f>IF((CS179+CM180+CN180)&gt;=$B$2*'SFV+BESS'!$I$9, $B$2*'SFV+BESS'!$I$9, (CS179+CM180+CN180))</f>
        <v>173.61249999999998</v>
      </c>
      <c r="CT180" s="110">
        <f t="shared" si="199"/>
        <v>0</v>
      </c>
      <c r="CY180" s="251"/>
      <c r="CZ180" s="41">
        <v>7.1250000000000098</v>
      </c>
      <c r="DA180" s="33">
        <f t="shared" si="250"/>
        <v>0</v>
      </c>
      <c r="DB180" s="33">
        <f>Gen_Cons_Horario!B4550</f>
        <v>0</v>
      </c>
      <c r="DC180" s="35">
        <f t="shared" si="215"/>
        <v>0</v>
      </c>
      <c r="DD180" s="116">
        <f>IF(AND(DC180&gt;0,DC180*$B$4+DJ179&lt;=$B$2*'SFV+BESS'!$I$9,DC180&lt;'SFV+BESS'!$I$7), DC180*$B$4, IF(AND(DC180&gt;0,DC180*$B$4+DJ179&gt;$B$2*'SFV+BESS'!$I$9,DC180*$B$4&lt;'SFV+BESS'!$I$7),$B$2*'SFV+BESS'!$I$9-DJ179,IF(AND(DC180&gt;0,DC180*$B$4+DJ179&gt;$B$2*'SFV+BESS'!$I$9,DC180*$B$4&gt;'SFV+BESS'!$I$7,DJ179&lt;$B$2*'SFV+BESS'!$I$9),$B$2*'SFV+BESS'!$I$9-DJ179,IF(AND(DC180&gt;0,DC180*$B$4+DJ179&lt;=$B$2*'SFV+BESS'!$I$9,DC180&gt;'SFV+BESS'!$I$7),'SFV+BESS'!$I$7,0))))</f>
        <v>0</v>
      </c>
      <c r="DE180" s="27">
        <f>IF(AND(DC180&lt;0,DJ179+DC180/$B$5&gt;$H$2,-DC180/'Carga-Descarga Año'!$B$5&lt;'SFV+BESS'!$I$7),DC180/$B$5,IF(AND(DC180&lt;0,DJ179+DC180/$B$5&gt;$H$2,-DC180/'Carga-Descarga Año'!$B$5&gt;'SFV+BESS'!$I$7),-'SFV+BESS'!$I$7,IF(AND(DC180&lt;0,DJ179+DC180/$B$5&lt;$H$2),-MIN('SFV+BESS'!$I$7,DJ179-$H$2),0)))</f>
        <v>0</v>
      </c>
      <c r="DF180" s="33"/>
      <c r="DG180" s="33">
        <f t="shared" si="234"/>
        <v>0</v>
      </c>
      <c r="DH180" s="27">
        <f t="shared" si="200"/>
        <v>0</v>
      </c>
      <c r="DI180" s="27">
        <f t="shared" si="201"/>
        <v>0</v>
      </c>
      <c r="DJ180" s="28">
        <f>IF((DJ179+DD180+DE180)&gt;=$B$2*'SFV+BESS'!$I$9, $B$2*'SFV+BESS'!$I$9, (DJ179+DD180+DE180))</f>
        <v>173.61249999999998</v>
      </c>
      <c r="DK180" s="110">
        <f t="shared" si="202"/>
        <v>0</v>
      </c>
      <c r="DP180" s="251"/>
      <c r="DQ180" s="41">
        <v>7.1250000000000098</v>
      </c>
      <c r="DR180" s="33">
        <f t="shared" si="251"/>
        <v>0</v>
      </c>
      <c r="DS180" s="33">
        <f>Gen_Cons_Horario!B5294</f>
        <v>0</v>
      </c>
      <c r="DT180" s="35">
        <f t="shared" si="216"/>
        <v>0</v>
      </c>
      <c r="DU180" s="116">
        <f>IF(AND(DT180&gt;0,DT180*$B$4+EA179&lt;=$B$2*'SFV+BESS'!$I$9,DT180&lt;'SFV+BESS'!$I$7), DT180*$B$4, IF(AND(DT180&gt;0,DT180*$B$4+EA179&gt;$B$2*'SFV+BESS'!$I$9,DT180*$B$4&lt;'SFV+BESS'!$I$7),$B$2*'SFV+BESS'!$I$9-EA179,IF(AND(DT180&gt;0,DT180*$B$4+EA179&gt;$B$2*'SFV+BESS'!$I$9,DT180*$B$4&gt;'SFV+BESS'!$I$7,EA179&lt;$B$2*'SFV+BESS'!$I$9),$B$2*'SFV+BESS'!$I$9-EA179,IF(AND(DT180&gt;0,DT180*$B$4+EA179&lt;=$B$2*'SFV+BESS'!$I$9,DT180&gt;'SFV+BESS'!$I$7),'SFV+BESS'!$I$7,0))))</f>
        <v>0</v>
      </c>
      <c r="DV180" s="27">
        <f>IF(AND(DT180&lt;0,EA179+DT180/$B$5&gt;$H$2,-DT180/'Carga-Descarga Año'!$B$5&lt;'SFV+BESS'!$I$7),DT180/$B$5,IF(AND(DT180&lt;0,EA179+DT180/$B$5&gt;$H$2,-DT180/'Carga-Descarga Año'!$B$5&gt;'SFV+BESS'!$I$7),-'SFV+BESS'!$I$7,IF(AND(DT180&lt;0,EA179+DT180/$B$5&lt;$H$2),-MIN('SFV+BESS'!$I$7,EA179-$H$2),0)))</f>
        <v>0</v>
      </c>
      <c r="DW180" s="33"/>
      <c r="DX180" s="33">
        <f t="shared" si="235"/>
        <v>0</v>
      </c>
      <c r="DY180" s="27">
        <f t="shared" si="203"/>
        <v>0</v>
      </c>
      <c r="DZ180" s="27">
        <f t="shared" si="236"/>
        <v>0</v>
      </c>
      <c r="EA180" s="28">
        <f>IF((EA179+DU180+DV180)&gt;=$B$2*'SFV+BESS'!$I$9, $B$2*'SFV+BESS'!$I$9, (EA179+DU180+DV180))</f>
        <v>173.61249999999998</v>
      </c>
      <c r="EB180" s="110">
        <f t="shared" si="204"/>
        <v>0</v>
      </c>
      <c r="EG180" s="251"/>
      <c r="EH180" s="41">
        <v>7.1250000000000098</v>
      </c>
      <c r="EI180" s="33">
        <f t="shared" si="252"/>
        <v>0</v>
      </c>
      <c r="EJ180" s="33">
        <f>Gen_Cons_Horario!B6038</f>
        <v>0</v>
      </c>
      <c r="EK180" s="35">
        <f t="shared" si="217"/>
        <v>0</v>
      </c>
      <c r="EL180" s="116">
        <f>IF(AND(EK180&gt;0,EK180*$B$4+ER179&lt;=$B$2*'SFV+BESS'!$I$9,EK180&lt;'SFV+BESS'!$I$7), EK180*$B$4, IF(AND(EK180&gt;0,EK180*$B$4+ER179&gt;$B$2*'SFV+BESS'!$I$9,EK180*$B$4&lt;'SFV+BESS'!$I$7),$B$2*'SFV+BESS'!$I$9-ER179,IF(AND(EK180&gt;0,EK180*$B$4+ER179&gt;$B$2*'SFV+BESS'!$I$9,EK180*$B$4&gt;'SFV+BESS'!$I$7,ER179&lt;$B$2*'SFV+BESS'!$I$9),$B$2*'SFV+BESS'!$I$9-ER179,IF(AND(EK180&gt;0,EK180*$B$4+ER179&lt;=$B$2*'SFV+BESS'!$I$9,EK180&gt;'SFV+BESS'!$I$7),'SFV+BESS'!$I$7,0))))</f>
        <v>0</v>
      </c>
      <c r="EM180" s="27">
        <f>IF(AND(EK180&lt;0,ER179+EK180/$B$5&gt;$H$2,-EK180/'Carga-Descarga Año'!$B$5&lt;'SFV+BESS'!$I$7),EK180/$B$5,IF(AND(EK180&lt;0,ER179+EK180/$B$5&gt;$H$2,-EK180/'Carga-Descarga Año'!$B$5&gt;'SFV+BESS'!$I$7),-'SFV+BESS'!$I$7,IF(AND(EK180&lt;0,ER179+EK180/$B$5&lt;$H$2),-MIN('SFV+BESS'!$I$7,ER179-$H$2),0)))</f>
        <v>0</v>
      </c>
      <c r="EN180" s="33"/>
      <c r="EO180" s="33">
        <f t="shared" si="237"/>
        <v>0</v>
      </c>
      <c r="EP180" s="27">
        <f t="shared" si="205"/>
        <v>0</v>
      </c>
      <c r="EQ180" s="27">
        <f t="shared" si="238"/>
        <v>0</v>
      </c>
      <c r="ER180" s="28">
        <f>IF((ER179+EL180+EM180)&gt;=$B$2*'SFV+BESS'!$I$9, $B$2*'SFV+BESS'!$I$9, (ER179+EL180+EM180))</f>
        <v>173.61249999999998</v>
      </c>
      <c r="ES180" s="110">
        <f t="shared" si="206"/>
        <v>0</v>
      </c>
      <c r="EX180" s="251"/>
      <c r="EY180" s="41">
        <v>7.1250000000000098</v>
      </c>
      <c r="EZ180" s="33">
        <f t="shared" si="253"/>
        <v>0</v>
      </c>
      <c r="FA180" s="33">
        <f>Gen_Cons_Horario!B6758</f>
        <v>0</v>
      </c>
      <c r="FB180" s="35">
        <f t="shared" si="218"/>
        <v>0</v>
      </c>
      <c r="FC180" s="116">
        <f>IF(AND(FB180&gt;0,FB180*$B$4+FI179&lt;=$B$2*'SFV+BESS'!$I$9,FB180&lt;'SFV+BESS'!$I$7), FB180*$B$4, IF(AND(FB180&gt;0,FB180*$B$4+FI179&gt;$B$2*'SFV+BESS'!$I$9,FB180*$B$4&lt;'SFV+BESS'!$I$7),$B$2*'SFV+BESS'!$I$9-FI179,IF(AND(FB180&gt;0,FB180*$B$4+FI179&gt;$B$2*'SFV+BESS'!$I$9,FB180*$B$4&gt;'SFV+BESS'!$I$7,FI179&lt;$B$2*'SFV+BESS'!$I$9),$B$2*'SFV+BESS'!$I$9-FI179,IF(AND(FB180&gt;0,FB180*$B$4+FI179&lt;=$B$2*'SFV+BESS'!$I$9,FB180&gt;'SFV+BESS'!$I$7),'SFV+BESS'!$I$7,0))))</f>
        <v>0</v>
      </c>
      <c r="FD180" s="27">
        <f>IF(AND(FB180&lt;0,FI179+FB180/$B$5&gt;$H$2,-FB180/'Carga-Descarga Año'!$B$5&lt;'SFV+BESS'!$I$7),FB180/$B$5,IF(AND(FB180&lt;0,FI179+FB180/$B$5&gt;$H$2,-FB180/'Carga-Descarga Año'!$B$5&gt;'SFV+BESS'!$I$7),-'SFV+BESS'!$I$7,IF(AND(FB180&lt;0,FI179+FB180/$B$5&lt;$H$2),-MIN('SFV+BESS'!$I$7,FI179-$H$2),0)))</f>
        <v>0</v>
      </c>
      <c r="FE180" s="33"/>
      <c r="FF180" s="33">
        <f t="shared" si="239"/>
        <v>0</v>
      </c>
      <c r="FG180" s="27">
        <f t="shared" si="207"/>
        <v>0</v>
      </c>
      <c r="FH180" s="27">
        <f t="shared" si="240"/>
        <v>0</v>
      </c>
      <c r="FI180" s="28">
        <f>IF((FI179+FC180+FD180)&gt;=$B$2*'SFV+BESS'!$I$9, $B$2*'SFV+BESS'!$I$9, (FI179+FC180+FD180))</f>
        <v>173.61249999999998</v>
      </c>
      <c r="FJ180" s="110">
        <f t="shared" si="208"/>
        <v>0</v>
      </c>
      <c r="FO180" s="251"/>
      <c r="FP180" s="41">
        <v>7.1250000000000098</v>
      </c>
      <c r="FQ180" s="33">
        <f t="shared" si="254"/>
        <v>0</v>
      </c>
      <c r="FR180" s="33">
        <f>Gen_Cons_Horario!B7502</f>
        <v>0</v>
      </c>
      <c r="FS180" s="35">
        <f t="shared" si="219"/>
        <v>0</v>
      </c>
      <c r="FT180" s="116">
        <f>IF(AND(FS180&gt;0,FS180*$B$4+FZ179&lt;=$B$2*'SFV+BESS'!$I$9,FS180&lt;'SFV+BESS'!$I$7), FS180*$B$4, IF(AND(FS180&gt;0,FS180*$B$4+FZ179&gt;$B$2*'SFV+BESS'!$I$9,FS180*$B$4&lt;'SFV+BESS'!$I$7),$B$2*'SFV+BESS'!$I$9-FZ179,IF(AND(FS180&gt;0,FS180*$B$4+FZ179&gt;$B$2*'SFV+BESS'!$I$9,FS180*$B$4&gt;'SFV+BESS'!$I$7,FZ179&lt;$B$2*'SFV+BESS'!$I$9),$B$2*'SFV+BESS'!$I$9-FZ179,IF(AND(FS180&gt;0,FS180*$B$4+FZ179&lt;=$B$2*'SFV+BESS'!$I$9,FS180&gt;'SFV+BESS'!$I$7),'SFV+BESS'!$I$7,0))))</f>
        <v>0</v>
      </c>
      <c r="FU180" s="27">
        <f>IF(AND(FS180&lt;0,FZ179+FS180/$B$5&gt;$H$2,-FS180/'Carga-Descarga Año'!$B$5&lt;'SFV+BESS'!$I$7),FS180/$B$5,IF(AND(FS180&lt;0,FZ179+FS180/$B$5&gt;$H$2,-FS180/'Carga-Descarga Año'!$B$5&gt;'SFV+BESS'!$I$7),-'SFV+BESS'!$I$7,IF(AND(FS180&lt;0,FZ179+FS180/$B$5&lt;$H$2),-MIN('SFV+BESS'!$I$7,FZ179-$H$2),0)))</f>
        <v>0</v>
      </c>
      <c r="FV180" s="33"/>
      <c r="FW180" s="33">
        <f t="shared" si="241"/>
        <v>0</v>
      </c>
      <c r="FX180" s="27">
        <f t="shared" si="209"/>
        <v>0</v>
      </c>
      <c r="FY180" s="27">
        <f t="shared" si="242"/>
        <v>0</v>
      </c>
      <c r="FZ180" s="28">
        <f>IF((FZ179+FT180+FU180)&gt;=$B$2*'SFV+BESS'!$I$9, $B$2*'SFV+BESS'!$I$9, (FZ179+FT180+FU180))</f>
        <v>173.61249999999998</v>
      </c>
      <c r="GA180" s="110">
        <f t="shared" si="210"/>
        <v>0</v>
      </c>
      <c r="GF180" s="251"/>
      <c r="GG180" s="41">
        <v>7.1250000000000098</v>
      </c>
      <c r="GH180" s="33">
        <f t="shared" si="255"/>
        <v>0</v>
      </c>
      <c r="GI180" s="33">
        <f>Gen_Cons_Horario!B8222</f>
        <v>0</v>
      </c>
      <c r="GJ180" s="35">
        <f t="shared" si="225"/>
        <v>0</v>
      </c>
      <c r="GK180" s="116">
        <f>IF(AND(GJ180&gt;0,GJ180*$B$4+GQ179&lt;=$B$2*'SFV+BESS'!$I$9,GJ180&lt;'SFV+BESS'!$I$7), GJ180*$B$4, IF(AND(GJ180&gt;0,GJ180*$B$4+GQ179&gt;$B$2*'SFV+BESS'!$I$9,GJ180*$B$4&lt;'SFV+BESS'!$I$7),$B$2*'SFV+BESS'!$I$9-GQ179,IF(AND(GJ180&gt;0,GJ180*$B$4+GQ179&gt;$B$2*'SFV+BESS'!$I$9,GJ180*$B$4&gt;'SFV+BESS'!$I$7,GQ179&lt;$B$2*'SFV+BESS'!$I$9),$B$2*'SFV+BESS'!$I$9-GQ179,IF(AND(GJ180&gt;0,GJ180*$B$4+GQ179&lt;=$B$2*'SFV+BESS'!$I$9,GJ180&gt;'SFV+BESS'!$I$7),'SFV+BESS'!$I$7,0))))</f>
        <v>0</v>
      </c>
      <c r="GL180" s="27">
        <f>IF(AND(GJ180&lt;0,GQ179+GJ180/$B$5&gt;$H$2,-GJ180/'Carga-Descarga Año'!$B$5&lt;'SFV+BESS'!$I$7),GJ180/$B$5,IF(AND(GJ180&lt;0,GQ179+GJ180/$B$5&gt;$H$2,-GJ180/'Carga-Descarga Año'!$B$5&gt;'SFV+BESS'!$I$7),-'SFV+BESS'!$I$7,IF(AND(GJ180&lt;0,GQ179+GJ180/$B$5&lt;$H$2),-MIN('SFV+BESS'!$I$7,GQ179-$H$2),0)))</f>
        <v>0</v>
      </c>
      <c r="GM180" s="33"/>
      <c r="GN180" s="33">
        <f t="shared" si="243"/>
        <v>0</v>
      </c>
      <c r="GO180" s="27">
        <f t="shared" si="211"/>
        <v>0</v>
      </c>
      <c r="GP180" s="27">
        <f t="shared" si="244"/>
        <v>0</v>
      </c>
      <c r="GQ180" s="28">
        <f>IF((GQ179+GK180+GL180)&gt;=$B$2*'SFV+BESS'!$I$9, $B$2*'SFV+BESS'!$I$9, (GQ179+GK180+GL180))</f>
        <v>173.61249999999998</v>
      </c>
      <c r="GR180" s="110">
        <f t="shared" si="212"/>
        <v>0</v>
      </c>
    </row>
    <row r="181" spans="1:200">
      <c r="A181" s="249"/>
      <c r="B181" s="41">
        <v>7.1666666666666696</v>
      </c>
      <c r="C181" s="38">
        <f t="shared" si="226"/>
        <v>0</v>
      </c>
      <c r="D181" s="2">
        <f>Gen_Cons_Horario!B207</f>
        <v>0</v>
      </c>
      <c r="E181" s="140">
        <f t="shared" si="184"/>
        <v>0</v>
      </c>
      <c r="F181" s="116">
        <f>IF(AND(E181&gt;0,E181*$B$4+L180&lt;=$B$2*'SFV+BESS'!$I$9,E181&lt;'SFV+BESS'!$I$7), E181*$B$4, IF(AND(E181&gt;0,E181*$B$4+L180&gt;$B$2*'SFV+BESS'!$I$9,E181*$B$4&lt;'SFV+BESS'!$I$7),$B$2*'SFV+BESS'!$I$9-L180,IF(AND(E181&gt;0,E181*$B$4+L180&gt;$B$2*'SFV+BESS'!$I$9,E181*$B$4&gt;'SFV+BESS'!$I$7,L180&lt;$B$2*'SFV+BESS'!$I$9),$B$2*'SFV+BESS'!$I$9-L180,IF(AND(E181&gt;0,E181*$B$4+L180&lt;=$B$2*'SFV+BESS'!$I$9,E181&gt;'SFV+BESS'!$I$7),'SFV+BESS'!$I$7,0))))</f>
        <v>0</v>
      </c>
      <c r="G181" s="27">
        <f>IF(AND(E181&lt;0,L180+E181/$B$5&gt;$H$2,-E181/'Carga-Descarga Año'!$B$5&lt;'SFV+BESS'!$I$7),E181/$B$5,IF(AND(E181&lt;0,L180+E181/$B$5&gt;$H$2,-E181/'Carga-Descarga Año'!$B$5&gt;'SFV+BESS'!$I$7),-'SFV+BESS'!$I$7,IF(AND(E181&lt;0,L180+E181/$B$5&lt;$H$2),-MIN('SFV+BESS'!$I$7,L180-$H$2),0)))</f>
        <v>0</v>
      </c>
      <c r="I181" s="38">
        <f t="shared" si="185"/>
        <v>0</v>
      </c>
      <c r="J181" s="27">
        <f t="shared" si="187"/>
        <v>0</v>
      </c>
      <c r="K181" s="27">
        <f t="shared" si="186"/>
        <v>0</v>
      </c>
      <c r="L181" s="28">
        <f>IF((L180+F181+G181)&gt;=$B$2*'SFV+BESS'!$I$9, $B$2*'SFV+BESS'!$I$9, (L180+F181+G181))</f>
        <v>61.112422117062771</v>
      </c>
      <c r="M181" s="110">
        <f t="shared" si="188"/>
        <v>0</v>
      </c>
      <c r="R181" s="251"/>
      <c r="S181" s="41">
        <v>7.1666666666666696</v>
      </c>
      <c r="T181" s="2">
        <f t="shared" si="245"/>
        <v>0</v>
      </c>
      <c r="U181" s="2">
        <f>Gen_Cons_Horario!B951</f>
        <v>0</v>
      </c>
      <c r="V181" s="35">
        <f t="shared" si="220"/>
        <v>0</v>
      </c>
      <c r="W181" s="116">
        <f>IF(AND(V181&gt;0,V181*$B$4+AC180&lt;=$B$2*'SFV+BESS'!$I$9,V181&lt;'SFV+BESS'!$I$7), V181*$B$4, IF(AND(V181&gt;0,V181*$B$4+AC180&gt;$B$2*'SFV+BESS'!$I$9,V181*$B$4&lt;'SFV+BESS'!$I$7),$B$2*'SFV+BESS'!$I$9-AC180,IF(AND(V181&gt;0,V181*$B$4+AC180&gt;$B$2*'SFV+BESS'!$I$9,V181*$B$4&gt;'SFV+BESS'!$I$7,AC180&lt;$B$2*'SFV+BESS'!$I$9),$B$2*'SFV+BESS'!$I$9-AC180,IF(AND(V181&gt;0,V181*$B$4+AC180&lt;=$B$2*'SFV+BESS'!$I$9,V181&gt;'SFV+BESS'!$I$7),'SFV+BESS'!$I$7,0))))</f>
        <v>0</v>
      </c>
      <c r="X181" s="27">
        <f>IF(AND(V181&lt;0,AC180+V181/$B$5&gt;$H$2,-V181/'Carga-Descarga Año'!$B$5&lt;'SFV+BESS'!$I$7),V181/$B$5,IF(AND(V181&lt;0,AC180+V181/$B$5&gt;$H$2,-V181/'Carga-Descarga Año'!$B$5&gt;'SFV+BESS'!$I$7),-'SFV+BESS'!$I$7,IF(AND(V181&lt;0,AC180+V181/$B$5&lt;$H$2),-MIN('SFV+BESS'!$I$7,AC180-$H$2),0)))</f>
        <v>0</v>
      </c>
      <c r="Z181" s="33">
        <f t="shared" si="214"/>
        <v>0</v>
      </c>
      <c r="AA181" s="27">
        <f t="shared" si="189"/>
        <v>0</v>
      </c>
      <c r="AB181" s="27">
        <f t="shared" si="213"/>
        <v>0</v>
      </c>
      <c r="AC181" s="28">
        <f>IF((AC180+W181+X181)&gt;=$B$2*'SFV+BESS'!$I$9, $B$2*'SFV+BESS'!$I$9, (AC180+W181+X181))</f>
        <v>136.33327104222707</v>
      </c>
      <c r="AD181" s="110">
        <f t="shared" si="190"/>
        <v>0</v>
      </c>
      <c r="AI181" s="251"/>
      <c r="AJ181" s="41">
        <v>7.1666666666666696</v>
      </c>
      <c r="AK181" s="52">
        <f t="shared" si="246"/>
        <v>0</v>
      </c>
      <c r="AL181" s="33">
        <f>Gen_Cons_Horario!B1623</f>
        <v>0</v>
      </c>
      <c r="AM181" s="35">
        <f t="shared" si="221"/>
        <v>0</v>
      </c>
      <c r="AN181" s="116">
        <f>IF(AND(AM181&gt;0,AM181*$B$4+AT180&lt;=$B$2*'SFV+BESS'!$I$9,AM181&lt;'SFV+BESS'!$I$7), AM181*$B$4, IF(AND(AM181&gt;0,AM181*$B$4+AT180&gt;$B$2*'SFV+BESS'!$I$9,AM181*$B$4&lt;'SFV+BESS'!$I$7),$B$2*'SFV+BESS'!$I$9-AT180,IF(AND(AM181&gt;0,AM181*$B$4+AT180&gt;$B$2*'SFV+BESS'!$I$9,AM181*$B$4&gt;'SFV+BESS'!$I$7,AT180&lt;$B$2*'SFV+BESS'!$I$9),$B$2*'SFV+BESS'!$I$9-AT180,IF(AND(AM181&gt;0,AM181*$B$4+AT180&lt;=$B$2*'SFV+BESS'!$I$9,AM181&gt;'SFV+BESS'!$I$7),'SFV+BESS'!$I$7,0))))</f>
        <v>0</v>
      </c>
      <c r="AO181" s="27">
        <f>IF(AND(AM181&lt;0,AT180+AM181/$B$5&gt;$H$2,-AM181/'Carga-Descarga Año'!$B$5&lt;'SFV+BESS'!$I$7),AM181/$B$5,IF(AND(AM181&lt;0,AT180+AM181/$B$5&gt;$H$2,-AM181/'Carga-Descarga Año'!$B$5&gt;'SFV+BESS'!$I$7),-'SFV+BESS'!$I$7,IF(AND(AM181&lt;0,AT180+AM181/$B$5&lt;$H$2),-MIN('SFV+BESS'!$I$7,AT180-$H$2),0)))</f>
        <v>0</v>
      </c>
      <c r="AP181" s="33"/>
      <c r="AQ181" s="33">
        <f t="shared" si="227"/>
        <v>0</v>
      </c>
      <c r="AR181" s="27">
        <f t="shared" si="191"/>
        <v>0</v>
      </c>
      <c r="AS181" s="27">
        <f t="shared" si="228"/>
        <v>0</v>
      </c>
      <c r="AT181" s="28">
        <f>IF((AT180+AN181+AO181)&gt;=$B$2*'SFV+BESS'!$I$9, $B$2*'SFV+BESS'!$I$9, (AT180+AN181+AO181))</f>
        <v>148.98376386372536</v>
      </c>
      <c r="AU181" s="110">
        <f t="shared" si="192"/>
        <v>0</v>
      </c>
      <c r="AZ181" s="251"/>
      <c r="BA181" s="41">
        <v>7.1666666666666696</v>
      </c>
      <c r="BB181" s="33">
        <f t="shared" si="247"/>
        <v>0</v>
      </c>
      <c r="BC181" s="33">
        <f>Gen_Cons_Horario!B2367</f>
        <v>0</v>
      </c>
      <c r="BD181" s="35">
        <f t="shared" si="222"/>
        <v>0</v>
      </c>
      <c r="BE181" s="116">
        <f>IF(AND(BD181&gt;0,BD181*$B$4+BK180&lt;=$B$2*'SFV+BESS'!$I$9,BD181&lt;'SFV+BESS'!$I$7), BD181*$B$4, IF(AND(BD181&gt;0,BD181*$B$4+BK180&gt;$B$2*'SFV+BESS'!$I$9,BD181*$B$4&lt;'SFV+BESS'!$I$7),$B$2*'SFV+BESS'!$I$9-BK180,IF(AND(BD181&gt;0,BD181*$B$4+BK180&gt;$B$2*'SFV+BESS'!$I$9,BD181*$B$4&gt;'SFV+BESS'!$I$7,BK180&lt;$B$2*'SFV+BESS'!$I$9),$B$2*'SFV+BESS'!$I$9-BK180,IF(AND(BD181&gt;0,BD181*$B$4+BK180&lt;=$B$2*'SFV+BESS'!$I$9,BD181&gt;'SFV+BESS'!$I$7),'SFV+BESS'!$I$7,0))))</f>
        <v>0</v>
      </c>
      <c r="BF181" s="27">
        <f>IF(AND(BD181&lt;0,BK180+BD181/$B$5&gt;$H$2,-BD181/'Carga-Descarga Año'!$B$5&lt;'SFV+BESS'!$I$7),BD181/$B$5,IF(AND(BD181&lt;0,BK180+BD181/$B$5&gt;$H$2,-BD181/'Carga-Descarga Año'!$B$5&gt;'SFV+BESS'!$I$7),-'SFV+BESS'!$I$7,IF(AND(BD181&lt;0,BK180+BD181/$B$5&lt;$H$2),-MIN('SFV+BESS'!$I$7,BK180-$H$2),0)))</f>
        <v>0</v>
      </c>
      <c r="BG181" s="33"/>
      <c r="BH181" s="33">
        <f t="shared" si="229"/>
        <v>0</v>
      </c>
      <c r="BI181" s="27">
        <f t="shared" si="193"/>
        <v>0</v>
      </c>
      <c r="BJ181" s="27">
        <f t="shared" si="230"/>
        <v>0</v>
      </c>
      <c r="BK181" s="28">
        <f>IF((BK180+BE181+BF181)&gt;=$B$2*'SFV+BESS'!$I$9, $B$2*'SFV+BESS'!$I$9, (BK180+BE181+BF181))</f>
        <v>173.61249999999998</v>
      </c>
      <c r="BL181" s="110">
        <f t="shared" si="194"/>
        <v>0</v>
      </c>
      <c r="BQ181" s="251"/>
      <c r="BR181" s="41">
        <v>7.1666666666666696</v>
      </c>
      <c r="BS181" s="33">
        <f t="shared" si="248"/>
        <v>0</v>
      </c>
      <c r="BT181" s="33">
        <f>Gen_Cons_Horario!B3087</f>
        <v>0</v>
      </c>
      <c r="BU181" s="35">
        <f t="shared" si="223"/>
        <v>0</v>
      </c>
      <c r="BV181" s="116">
        <f>IF(AND(BU181&gt;0,BU181*$B$4+CB180&lt;=$B$2*'SFV+BESS'!$I$9,BU181&lt;'SFV+BESS'!$I$7), BU181*$B$4, IF(AND(BU181&gt;0,BU181*$B$4+CB180&gt;$B$2*'SFV+BESS'!$I$9,BU181*$B$4&lt;'SFV+BESS'!$I$7),$B$2*'SFV+BESS'!$I$9-CB180,IF(AND(BU181&gt;0,BU181*$B$4+CB180&gt;$B$2*'SFV+BESS'!$I$9,BU181*$B$4&gt;'SFV+BESS'!$I$7,CB180&lt;$B$2*'SFV+BESS'!$I$9),$B$2*'SFV+BESS'!$I$9-CB180,IF(AND(BU181&gt;0,BU181*$B$4+CB180&lt;=$B$2*'SFV+BESS'!$I$9,BU181&gt;'SFV+BESS'!$I$7),'SFV+BESS'!$I$7,0))))</f>
        <v>0</v>
      </c>
      <c r="BW181" s="27">
        <f>IF(AND(BU181&lt;0,CB180+BU181/$B$5&gt;$H$2,-BU181/'Carga-Descarga Año'!$B$5&lt;'SFV+BESS'!$I$7),BU181/$B$5,IF(AND(BU181&lt;0,CB180+BU181/$B$5&gt;$H$2,-BU181/'Carga-Descarga Año'!$B$5&gt;'SFV+BESS'!$I$7),-'SFV+BESS'!$I$7,IF(AND(BU181&lt;0,CB180+BU181/$B$5&lt;$H$2),-MIN('SFV+BESS'!$I$7,CB180-$H$2),0)))</f>
        <v>0</v>
      </c>
      <c r="BX181" s="33"/>
      <c r="BY181" s="33">
        <f t="shared" si="231"/>
        <v>0</v>
      </c>
      <c r="BZ181" s="27">
        <f t="shared" si="195"/>
        <v>0</v>
      </c>
      <c r="CA181" s="27">
        <f t="shared" si="196"/>
        <v>0</v>
      </c>
      <c r="CB181" s="28">
        <f>IF((CB180+BV181+BW181)&gt;=$B$2*'SFV+BESS'!$I$9, $B$2*'SFV+BESS'!$I$9, (CB180+BV181+BW181))</f>
        <v>173.61249999999998</v>
      </c>
      <c r="CC181" s="110">
        <f t="shared" si="197"/>
        <v>0</v>
      </c>
      <c r="CH181" s="251"/>
      <c r="CI181" s="41">
        <v>7.1666666666666696</v>
      </c>
      <c r="CJ181" s="33">
        <f t="shared" si="249"/>
        <v>0</v>
      </c>
      <c r="CK181" s="33">
        <f>Gen_Cons_Horario!B3831</f>
        <v>0</v>
      </c>
      <c r="CL181" s="35">
        <f t="shared" si="224"/>
        <v>0</v>
      </c>
      <c r="CM181" s="116">
        <f>IF(AND(CL181&gt;0,CL181*$B$4+CS180&lt;=$B$2*'SFV+BESS'!$I$9,CL181&lt;'SFV+BESS'!$I$7), CL181*$B$4, IF(AND(CL181&gt;0,CL181*$B$4+CS180&gt;$B$2*'SFV+BESS'!$I$9,CL181*$B$4&lt;'SFV+BESS'!$I$7),$B$2*'SFV+BESS'!$I$9-CS180,IF(AND(CL181&gt;0,CL181*$B$4+CS180&gt;$B$2*'SFV+BESS'!$I$9,CL181*$B$4&gt;'SFV+BESS'!$I$7,CS180&lt;$B$2*'SFV+BESS'!$I$9),$B$2*'SFV+BESS'!$I$9-CS180,IF(AND(CL181&gt;0,CL181*$B$4+CS180&lt;=$B$2*'SFV+BESS'!$I$9,CL181&gt;'SFV+BESS'!$I$7),'SFV+BESS'!$I$7,0))))</f>
        <v>0</v>
      </c>
      <c r="CN181" s="27">
        <f>IF(AND(CL181&lt;0,CS180+CL181/$B$5&gt;$H$2,-CL181/'Carga-Descarga Año'!$B$5&lt;'SFV+BESS'!$I$7),CL181/$B$5,IF(AND(CL181&lt;0,CS180+CL181/$B$5&gt;$H$2,-CL181/'Carga-Descarga Año'!$B$5&gt;'SFV+BESS'!$I$7),-'SFV+BESS'!$I$7,IF(AND(CL181&lt;0,CS180+CL181/$B$5&lt;$H$2),-MIN('SFV+BESS'!$I$7,CS180-$H$2),0)))</f>
        <v>0</v>
      </c>
      <c r="CO181" s="33"/>
      <c r="CP181" s="33">
        <f t="shared" si="232"/>
        <v>0</v>
      </c>
      <c r="CQ181" s="27">
        <f t="shared" si="198"/>
        <v>0</v>
      </c>
      <c r="CR181" s="27">
        <f t="shared" si="233"/>
        <v>0</v>
      </c>
      <c r="CS181" s="28">
        <f>IF((CS180+CM181+CN181)&gt;=$B$2*'SFV+BESS'!$I$9, $B$2*'SFV+BESS'!$I$9, (CS180+CM181+CN181))</f>
        <v>173.61249999999998</v>
      </c>
      <c r="CT181" s="110">
        <f t="shared" si="199"/>
        <v>0</v>
      </c>
      <c r="CY181" s="251"/>
      <c r="CZ181" s="41">
        <v>7.1666666666666696</v>
      </c>
      <c r="DA181" s="33">
        <f t="shared" si="250"/>
        <v>0</v>
      </c>
      <c r="DB181" s="33">
        <f>Gen_Cons_Horario!B4551</f>
        <v>0</v>
      </c>
      <c r="DC181" s="35">
        <f t="shared" si="215"/>
        <v>0</v>
      </c>
      <c r="DD181" s="116">
        <f>IF(AND(DC181&gt;0,DC181*$B$4+DJ180&lt;=$B$2*'SFV+BESS'!$I$9,DC181&lt;'SFV+BESS'!$I$7), DC181*$B$4, IF(AND(DC181&gt;0,DC181*$B$4+DJ180&gt;$B$2*'SFV+BESS'!$I$9,DC181*$B$4&lt;'SFV+BESS'!$I$7),$B$2*'SFV+BESS'!$I$9-DJ180,IF(AND(DC181&gt;0,DC181*$B$4+DJ180&gt;$B$2*'SFV+BESS'!$I$9,DC181*$B$4&gt;'SFV+BESS'!$I$7,DJ180&lt;$B$2*'SFV+BESS'!$I$9),$B$2*'SFV+BESS'!$I$9-DJ180,IF(AND(DC181&gt;0,DC181*$B$4+DJ180&lt;=$B$2*'SFV+BESS'!$I$9,DC181&gt;'SFV+BESS'!$I$7),'SFV+BESS'!$I$7,0))))</f>
        <v>0</v>
      </c>
      <c r="DE181" s="27">
        <f>IF(AND(DC181&lt;0,DJ180+DC181/$B$5&gt;$H$2,-DC181/'Carga-Descarga Año'!$B$5&lt;'SFV+BESS'!$I$7),DC181/$B$5,IF(AND(DC181&lt;0,DJ180+DC181/$B$5&gt;$H$2,-DC181/'Carga-Descarga Año'!$B$5&gt;'SFV+BESS'!$I$7),-'SFV+BESS'!$I$7,IF(AND(DC181&lt;0,DJ180+DC181/$B$5&lt;$H$2),-MIN('SFV+BESS'!$I$7,DJ180-$H$2),0)))</f>
        <v>0</v>
      </c>
      <c r="DF181" s="33"/>
      <c r="DG181" s="33">
        <f t="shared" si="234"/>
        <v>0</v>
      </c>
      <c r="DH181" s="27">
        <f t="shared" si="200"/>
        <v>0</v>
      </c>
      <c r="DI181" s="27">
        <f t="shared" si="201"/>
        <v>0</v>
      </c>
      <c r="DJ181" s="28">
        <f>IF((DJ180+DD181+DE181)&gt;=$B$2*'SFV+BESS'!$I$9, $B$2*'SFV+BESS'!$I$9, (DJ180+DD181+DE181))</f>
        <v>173.61249999999998</v>
      </c>
      <c r="DK181" s="110">
        <f t="shared" si="202"/>
        <v>0</v>
      </c>
      <c r="DP181" s="251"/>
      <c r="DQ181" s="41">
        <v>7.1666666666666696</v>
      </c>
      <c r="DR181" s="33">
        <f t="shared" si="251"/>
        <v>0</v>
      </c>
      <c r="DS181" s="33">
        <f>Gen_Cons_Horario!B5295</f>
        <v>0</v>
      </c>
      <c r="DT181" s="35">
        <f t="shared" si="216"/>
        <v>0</v>
      </c>
      <c r="DU181" s="116">
        <f>IF(AND(DT181&gt;0,DT181*$B$4+EA180&lt;=$B$2*'SFV+BESS'!$I$9,DT181&lt;'SFV+BESS'!$I$7), DT181*$B$4, IF(AND(DT181&gt;0,DT181*$B$4+EA180&gt;$B$2*'SFV+BESS'!$I$9,DT181*$B$4&lt;'SFV+BESS'!$I$7),$B$2*'SFV+BESS'!$I$9-EA180,IF(AND(DT181&gt;0,DT181*$B$4+EA180&gt;$B$2*'SFV+BESS'!$I$9,DT181*$B$4&gt;'SFV+BESS'!$I$7,EA180&lt;$B$2*'SFV+BESS'!$I$9),$B$2*'SFV+BESS'!$I$9-EA180,IF(AND(DT181&gt;0,DT181*$B$4+EA180&lt;=$B$2*'SFV+BESS'!$I$9,DT181&gt;'SFV+BESS'!$I$7),'SFV+BESS'!$I$7,0))))</f>
        <v>0</v>
      </c>
      <c r="DV181" s="27">
        <f>IF(AND(DT181&lt;0,EA180+DT181/$B$5&gt;$H$2,-DT181/'Carga-Descarga Año'!$B$5&lt;'SFV+BESS'!$I$7),DT181/$B$5,IF(AND(DT181&lt;0,EA180+DT181/$B$5&gt;$H$2,-DT181/'Carga-Descarga Año'!$B$5&gt;'SFV+BESS'!$I$7),-'SFV+BESS'!$I$7,IF(AND(DT181&lt;0,EA180+DT181/$B$5&lt;$H$2),-MIN('SFV+BESS'!$I$7,EA180-$H$2),0)))</f>
        <v>0</v>
      </c>
      <c r="DW181" s="33"/>
      <c r="DX181" s="33">
        <f t="shared" si="235"/>
        <v>0</v>
      </c>
      <c r="DY181" s="27">
        <f t="shared" si="203"/>
        <v>0</v>
      </c>
      <c r="DZ181" s="27">
        <f t="shared" si="236"/>
        <v>0</v>
      </c>
      <c r="EA181" s="28">
        <f>IF((EA180+DU181+DV181)&gt;=$B$2*'SFV+BESS'!$I$9, $B$2*'SFV+BESS'!$I$9, (EA180+DU181+DV181))</f>
        <v>173.61249999999998</v>
      </c>
      <c r="EB181" s="110">
        <f t="shared" si="204"/>
        <v>0</v>
      </c>
      <c r="EG181" s="251"/>
      <c r="EH181" s="41">
        <v>7.1666666666666696</v>
      </c>
      <c r="EI181" s="33">
        <f t="shared" si="252"/>
        <v>0</v>
      </c>
      <c r="EJ181" s="33">
        <f>Gen_Cons_Horario!B6039</f>
        <v>0</v>
      </c>
      <c r="EK181" s="35">
        <f t="shared" si="217"/>
        <v>0</v>
      </c>
      <c r="EL181" s="116">
        <f>IF(AND(EK181&gt;0,EK181*$B$4+ER180&lt;=$B$2*'SFV+BESS'!$I$9,EK181&lt;'SFV+BESS'!$I$7), EK181*$B$4, IF(AND(EK181&gt;0,EK181*$B$4+ER180&gt;$B$2*'SFV+BESS'!$I$9,EK181*$B$4&lt;'SFV+BESS'!$I$7),$B$2*'SFV+BESS'!$I$9-ER180,IF(AND(EK181&gt;0,EK181*$B$4+ER180&gt;$B$2*'SFV+BESS'!$I$9,EK181*$B$4&gt;'SFV+BESS'!$I$7,ER180&lt;$B$2*'SFV+BESS'!$I$9),$B$2*'SFV+BESS'!$I$9-ER180,IF(AND(EK181&gt;0,EK181*$B$4+ER180&lt;=$B$2*'SFV+BESS'!$I$9,EK181&gt;'SFV+BESS'!$I$7),'SFV+BESS'!$I$7,0))))</f>
        <v>0</v>
      </c>
      <c r="EM181" s="27">
        <f>IF(AND(EK181&lt;0,ER180+EK181/$B$5&gt;$H$2,-EK181/'Carga-Descarga Año'!$B$5&lt;'SFV+BESS'!$I$7),EK181/$B$5,IF(AND(EK181&lt;0,ER180+EK181/$B$5&gt;$H$2,-EK181/'Carga-Descarga Año'!$B$5&gt;'SFV+BESS'!$I$7),-'SFV+BESS'!$I$7,IF(AND(EK181&lt;0,ER180+EK181/$B$5&lt;$H$2),-MIN('SFV+BESS'!$I$7,ER180-$H$2),0)))</f>
        <v>0</v>
      </c>
      <c r="EN181" s="33"/>
      <c r="EO181" s="33">
        <f t="shared" si="237"/>
        <v>0</v>
      </c>
      <c r="EP181" s="27">
        <f t="shared" si="205"/>
        <v>0</v>
      </c>
      <c r="EQ181" s="27">
        <f t="shared" si="238"/>
        <v>0</v>
      </c>
      <c r="ER181" s="28">
        <f>IF((ER180+EL181+EM181)&gt;=$B$2*'SFV+BESS'!$I$9, $B$2*'SFV+BESS'!$I$9, (ER180+EL181+EM181))</f>
        <v>173.61249999999998</v>
      </c>
      <c r="ES181" s="110">
        <f t="shared" si="206"/>
        <v>0</v>
      </c>
      <c r="EX181" s="251"/>
      <c r="EY181" s="41">
        <v>7.1666666666666696</v>
      </c>
      <c r="EZ181" s="33">
        <f t="shared" si="253"/>
        <v>0</v>
      </c>
      <c r="FA181" s="33">
        <f>Gen_Cons_Horario!B6759</f>
        <v>0</v>
      </c>
      <c r="FB181" s="35">
        <f t="shared" si="218"/>
        <v>0</v>
      </c>
      <c r="FC181" s="116">
        <f>IF(AND(FB181&gt;0,FB181*$B$4+FI180&lt;=$B$2*'SFV+BESS'!$I$9,FB181&lt;'SFV+BESS'!$I$7), FB181*$B$4, IF(AND(FB181&gt;0,FB181*$B$4+FI180&gt;$B$2*'SFV+BESS'!$I$9,FB181*$B$4&lt;'SFV+BESS'!$I$7),$B$2*'SFV+BESS'!$I$9-FI180,IF(AND(FB181&gt;0,FB181*$B$4+FI180&gt;$B$2*'SFV+BESS'!$I$9,FB181*$B$4&gt;'SFV+BESS'!$I$7,FI180&lt;$B$2*'SFV+BESS'!$I$9),$B$2*'SFV+BESS'!$I$9-FI180,IF(AND(FB181&gt;0,FB181*$B$4+FI180&lt;=$B$2*'SFV+BESS'!$I$9,FB181&gt;'SFV+BESS'!$I$7),'SFV+BESS'!$I$7,0))))</f>
        <v>0</v>
      </c>
      <c r="FD181" s="27">
        <f>IF(AND(FB181&lt;0,FI180+FB181/$B$5&gt;$H$2,-FB181/'Carga-Descarga Año'!$B$5&lt;'SFV+BESS'!$I$7),FB181/$B$5,IF(AND(FB181&lt;0,FI180+FB181/$B$5&gt;$H$2,-FB181/'Carga-Descarga Año'!$B$5&gt;'SFV+BESS'!$I$7),-'SFV+BESS'!$I$7,IF(AND(FB181&lt;0,FI180+FB181/$B$5&lt;$H$2),-MIN('SFV+BESS'!$I$7,FI180-$H$2),0)))</f>
        <v>0</v>
      </c>
      <c r="FE181" s="33"/>
      <c r="FF181" s="33">
        <f t="shared" si="239"/>
        <v>0</v>
      </c>
      <c r="FG181" s="27">
        <f t="shared" si="207"/>
        <v>0</v>
      </c>
      <c r="FH181" s="27">
        <f t="shared" si="240"/>
        <v>0</v>
      </c>
      <c r="FI181" s="28">
        <f>IF((FI180+FC181+FD181)&gt;=$B$2*'SFV+BESS'!$I$9, $B$2*'SFV+BESS'!$I$9, (FI180+FC181+FD181))</f>
        <v>173.61249999999998</v>
      </c>
      <c r="FJ181" s="110">
        <f t="shared" si="208"/>
        <v>0</v>
      </c>
      <c r="FO181" s="251"/>
      <c r="FP181" s="41">
        <v>7.1666666666666696</v>
      </c>
      <c r="FQ181" s="33">
        <f t="shared" si="254"/>
        <v>0</v>
      </c>
      <c r="FR181" s="33">
        <f>Gen_Cons_Horario!B7503</f>
        <v>0</v>
      </c>
      <c r="FS181" s="35">
        <f t="shared" si="219"/>
        <v>0</v>
      </c>
      <c r="FT181" s="116">
        <f>IF(AND(FS181&gt;0,FS181*$B$4+FZ180&lt;=$B$2*'SFV+BESS'!$I$9,FS181&lt;'SFV+BESS'!$I$7), FS181*$B$4, IF(AND(FS181&gt;0,FS181*$B$4+FZ180&gt;$B$2*'SFV+BESS'!$I$9,FS181*$B$4&lt;'SFV+BESS'!$I$7),$B$2*'SFV+BESS'!$I$9-FZ180,IF(AND(FS181&gt;0,FS181*$B$4+FZ180&gt;$B$2*'SFV+BESS'!$I$9,FS181*$B$4&gt;'SFV+BESS'!$I$7,FZ180&lt;$B$2*'SFV+BESS'!$I$9),$B$2*'SFV+BESS'!$I$9-FZ180,IF(AND(FS181&gt;0,FS181*$B$4+FZ180&lt;=$B$2*'SFV+BESS'!$I$9,FS181&gt;'SFV+BESS'!$I$7),'SFV+BESS'!$I$7,0))))</f>
        <v>0</v>
      </c>
      <c r="FU181" s="27">
        <f>IF(AND(FS181&lt;0,FZ180+FS181/$B$5&gt;$H$2,-FS181/'Carga-Descarga Año'!$B$5&lt;'SFV+BESS'!$I$7),FS181/$B$5,IF(AND(FS181&lt;0,FZ180+FS181/$B$5&gt;$H$2,-FS181/'Carga-Descarga Año'!$B$5&gt;'SFV+BESS'!$I$7),-'SFV+BESS'!$I$7,IF(AND(FS181&lt;0,FZ180+FS181/$B$5&lt;$H$2),-MIN('SFV+BESS'!$I$7,FZ180-$H$2),0)))</f>
        <v>0</v>
      </c>
      <c r="FV181" s="33"/>
      <c r="FW181" s="33">
        <f t="shared" si="241"/>
        <v>0</v>
      </c>
      <c r="FX181" s="27">
        <f t="shared" si="209"/>
        <v>0</v>
      </c>
      <c r="FY181" s="27">
        <f t="shared" si="242"/>
        <v>0</v>
      </c>
      <c r="FZ181" s="28">
        <f>IF((FZ180+FT181+FU181)&gt;=$B$2*'SFV+BESS'!$I$9, $B$2*'SFV+BESS'!$I$9, (FZ180+FT181+FU181))</f>
        <v>173.61249999999998</v>
      </c>
      <c r="GA181" s="110">
        <f t="shared" si="210"/>
        <v>0</v>
      </c>
      <c r="GF181" s="251"/>
      <c r="GG181" s="41">
        <v>7.1666666666666696</v>
      </c>
      <c r="GH181" s="33">
        <f t="shared" si="255"/>
        <v>0</v>
      </c>
      <c r="GI181" s="33">
        <f>Gen_Cons_Horario!B8223</f>
        <v>0</v>
      </c>
      <c r="GJ181" s="35">
        <f t="shared" si="225"/>
        <v>0</v>
      </c>
      <c r="GK181" s="116">
        <f>IF(AND(GJ181&gt;0,GJ181*$B$4+GQ180&lt;=$B$2*'SFV+BESS'!$I$9,GJ181&lt;'SFV+BESS'!$I$7), GJ181*$B$4, IF(AND(GJ181&gt;0,GJ181*$B$4+GQ180&gt;$B$2*'SFV+BESS'!$I$9,GJ181*$B$4&lt;'SFV+BESS'!$I$7),$B$2*'SFV+BESS'!$I$9-GQ180,IF(AND(GJ181&gt;0,GJ181*$B$4+GQ180&gt;$B$2*'SFV+BESS'!$I$9,GJ181*$B$4&gt;'SFV+BESS'!$I$7,GQ180&lt;$B$2*'SFV+BESS'!$I$9),$B$2*'SFV+BESS'!$I$9-GQ180,IF(AND(GJ181&gt;0,GJ181*$B$4+GQ180&lt;=$B$2*'SFV+BESS'!$I$9,GJ181&gt;'SFV+BESS'!$I$7),'SFV+BESS'!$I$7,0))))</f>
        <v>0</v>
      </c>
      <c r="GL181" s="27">
        <f>IF(AND(GJ181&lt;0,GQ180+GJ181/$B$5&gt;$H$2,-GJ181/'Carga-Descarga Año'!$B$5&lt;'SFV+BESS'!$I$7),GJ181/$B$5,IF(AND(GJ181&lt;0,GQ180+GJ181/$B$5&gt;$H$2,-GJ181/'Carga-Descarga Año'!$B$5&gt;'SFV+BESS'!$I$7),-'SFV+BESS'!$I$7,IF(AND(GJ181&lt;0,GQ180+GJ181/$B$5&lt;$H$2),-MIN('SFV+BESS'!$I$7,GQ180-$H$2),0)))</f>
        <v>0</v>
      </c>
      <c r="GM181" s="33"/>
      <c r="GN181" s="33">
        <f t="shared" si="243"/>
        <v>0</v>
      </c>
      <c r="GO181" s="27">
        <f t="shared" si="211"/>
        <v>0</v>
      </c>
      <c r="GP181" s="27">
        <f t="shared" si="244"/>
        <v>0</v>
      </c>
      <c r="GQ181" s="28">
        <f>IF((GQ180+GK181+GL181)&gt;=$B$2*'SFV+BESS'!$I$9, $B$2*'SFV+BESS'!$I$9, (GQ180+GK181+GL181))</f>
        <v>173.61249999999998</v>
      </c>
      <c r="GR181" s="110">
        <f t="shared" si="212"/>
        <v>0</v>
      </c>
    </row>
    <row r="182" spans="1:200">
      <c r="A182" s="249"/>
      <c r="B182" s="41">
        <v>7.2083333333333401</v>
      </c>
      <c r="C182" s="38">
        <f t="shared" si="226"/>
        <v>0</v>
      </c>
      <c r="D182" s="2">
        <f>Gen_Cons_Horario!B208</f>
        <v>0</v>
      </c>
      <c r="E182" s="140">
        <f t="shared" si="184"/>
        <v>0</v>
      </c>
      <c r="F182" s="116">
        <f>IF(AND(E182&gt;0,E182*$B$4+L181&lt;=$B$2*'SFV+BESS'!$I$9,E182&lt;'SFV+BESS'!$I$7), E182*$B$4, IF(AND(E182&gt;0,E182*$B$4+L181&gt;$B$2*'SFV+BESS'!$I$9,E182*$B$4&lt;'SFV+BESS'!$I$7),$B$2*'SFV+BESS'!$I$9-L181,IF(AND(E182&gt;0,E182*$B$4+L181&gt;$B$2*'SFV+BESS'!$I$9,E182*$B$4&gt;'SFV+BESS'!$I$7,L181&lt;$B$2*'SFV+BESS'!$I$9),$B$2*'SFV+BESS'!$I$9-L181,IF(AND(E182&gt;0,E182*$B$4+L181&lt;=$B$2*'SFV+BESS'!$I$9,E182&gt;'SFV+BESS'!$I$7),'SFV+BESS'!$I$7,0))))</f>
        <v>0</v>
      </c>
      <c r="G182" s="27">
        <f>IF(AND(E182&lt;0,L181+E182/$B$5&gt;$H$2,-E182/'Carga-Descarga Año'!$B$5&lt;'SFV+BESS'!$I$7),E182/$B$5,IF(AND(E182&lt;0,L181+E182/$B$5&gt;$H$2,-E182/'Carga-Descarga Año'!$B$5&gt;'SFV+BESS'!$I$7),-'SFV+BESS'!$I$7,IF(AND(E182&lt;0,L181+E182/$B$5&lt;$H$2),-MIN('SFV+BESS'!$I$7,L181-$H$2),0)))</f>
        <v>0</v>
      </c>
      <c r="I182" s="38">
        <f t="shared" si="185"/>
        <v>0</v>
      </c>
      <c r="J182" s="27">
        <f t="shared" si="187"/>
        <v>0</v>
      </c>
      <c r="K182" s="27">
        <f t="shared" si="186"/>
        <v>0</v>
      </c>
      <c r="L182" s="28">
        <f>IF((L181+F182+G182)&gt;=$B$2*'SFV+BESS'!$I$9, $B$2*'SFV+BESS'!$I$9, (L181+F182+G182))</f>
        <v>61.112422117062771</v>
      </c>
      <c r="M182" s="110">
        <f t="shared" si="188"/>
        <v>0</v>
      </c>
      <c r="R182" s="251"/>
      <c r="S182" s="41">
        <v>7.2083333333333401</v>
      </c>
      <c r="T182" s="2">
        <f t="shared" si="245"/>
        <v>0</v>
      </c>
      <c r="U182" s="2">
        <f>Gen_Cons_Horario!B952</f>
        <v>0</v>
      </c>
      <c r="V182" s="35">
        <f t="shared" si="220"/>
        <v>0</v>
      </c>
      <c r="W182" s="116">
        <f>IF(AND(V182&gt;0,V182*$B$4+AC181&lt;=$B$2*'SFV+BESS'!$I$9,V182&lt;'SFV+BESS'!$I$7), V182*$B$4, IF(AND(V182&gt;0,V182*$B$4+AC181&gt;$B$2*'SFV+BESS'!$I$9,V182*$B$4&lt;'SFV+BESS'!$I$7),$B$2*'SFV+BESS'!$I$9-AC181,IF(AND(V182&gt;0,V182*$B$4+AC181&gt;$B$2*'SFV+BESS'!$I$9,V182*$B$4&gt;'SFV+BESS'!$I$7,AC181&lt;$B$2*'SFV+BESS'!$I$9),$B$2*'SFV+BESS'!$I$9-AC181,IF(AND(V182&gt;0,V182*$B$4+AC181&lt;=$B$2*'SFV+BESS'!$I$9,V182&gt;'SFV+BESS'!$I$7),'SFV+BESS'!$I$7,0))))</f>
        <v>0</v>
      </c>
      <c r="X182" s="27">
        <f>IF(AND(V182&lt;0,AC181+V182/$B$5&gt;$H$2,-V182/'Carga-Descarga Año'!$B$5&lt;'SFV+BESS'!$I$7),V182/$B$5,IF(AND(V182&lt;0,AC181+V182/$B$5&gt;$H$2,-V182/'Carga-Descarga Año'!$B$5&gt;'SFV+BESS'!$I$7),-'SFV+BESS'!$I$7,IF(AND(V182&lt;0,AC181+V182/$B$5&lt;$H$2),-MIN('SFV+BESS'!$I$7,AC181-$H$2),0)))</f>
        <v>0</v>
      </c>
      <c r="Z182" s="33">
        <f t="shared" si="214"/>
        <v>0</v>
      </c>
      <c r="AA182" s="27">
        <f t="shared" si="189"/>
        <v>0</v>
      </c>
      <c r="AB182" s="27">
        <f t="shared" si="213"/>
        <v>0</v>
      </c>
      <c r="AC182" s="28">
        <f>IF((AC181+W182+X182)&gt;=$B$2*'SFV+BESS'!$I$9, $B$2*'SFV+BESS'!$I$9, (AC181+W182+X182))</f>
        <v>136.33327104222707</v>
      </c>
      <c r="AD182" s="110">
        <f t="shared" si="190"/>
        <v>0</v>
      </c>
      <c r="AI182" s="251"/>
      <c r="AJ182" s="41">
        <v>7.2083333333333401</v>
      </c>
      <c r="AK182" s="52">
        <f t="shared" si="246"/>
        <v>0</v>
      </c>
      <c r="AL182" s="33">
        <f>Gen_Cons_Horario!B1624</f>
        <v>0</v>
      </c>
      <c r="AM182" s="35">
        <f t="shared" si="221"/>
        <v>0</v>
      </c>
      <c r="AN182" s="116">
        <f>IF(AND(AM182&gt;0,AM182*$B$4+AT181&lt;=$B$2*'SFV+BESS'!$I$9,AM182&lt;'SFV+BESS'!$I$7), AM182*$B$4, IF(AND(AM182&gt;0,AM182*$B$4+AT181&gt;$B$2*'SFV+BESS'!$I$9,AM182*$B$4&lt;'SFV+BESS'!$I$7),$B$2*'SFV+BESS'!$I$9-AT181,IF(AND(AM182&gt;0,AM182*$B$4+AT181&gt;$B$2*'SFV+BESS'!$I$9,AM182*$B$4&gt;'SFV+BESS'!$I$7,AT181&lt;$B$2*'SFV+BESS'!$I$9),$B$2*'SFV+BESS'!$I$9-AT181,IF(AND(AM182&gt;0,AM182*$B$4+AT181&lt;=$B$2*'SFV+BESS'!$I$9,AM182&gt;'SFV+BESS'!$I$7),'SFV+BESS'!$I$7,0))))</f>
        <v>0</v>
      </c>
      <c r="AO182" s="27">
        <f>IF(AND(AM182&lt;0,AT181+AM182/$B$5&gt;$H$2,-AM182/'Carga-Descarga Año'!$B$5&lt;'SFV+BESS'!$I$7),AM182/$B$5,IF(AND(AM182&lt;0,AT181+AM182/$B$5&gt;$H$2,-AM182/'Carga-Descarga Año'!$B$5&gt;'SFV+BESS'!$I$7),-'SFV+BESS'!$I$7,IF(AND(AM182&lt;0,AT181+AM182/$B$5&lt;$H$2),-MIN('SFV+BESS'!$I$7,AT181-$H$2),0)))</f>
        <v>0</v>
      </c>
      <c r="AP182" s="33"/>
      <c r="AQ182" s="33">
        <f t="shared" si="227"/>
        <v>0</v>
      </c>
      <c r="AR182" s="27">
        <f t="shared" si="191"/>
        <v>0</v>
      </c>
      <c r="AS182" s="27">
        <f t="shared" si="228"/>
        <v>0</v>
      </c>
      <c r="AT182" s="28">
        <f>IF((AT181+AN182+AO182)&gt;=$B$2*'SFV+BESS'!$I$9, $B$2*'SFV+BESS'!$I$9, (AT181+AN182+AO182))</f>
        <v>148.98376386372536</v>
      </c>
      <c r="AU182" s="110">
        <f t="shared" si="192"/>
        <v>0</v>
      </c>
      <c r="AZ182" s="251"/>
      <c r="BA182" s="41">
        <v>7.2083333333333401</v>
      </c>
      <c r="BB182" s="33">
        <f t="shared" si="247"/>
        <v>0</v>
      </c>
      <c r="BC182" s="33">
        <f>Gen_Cons_Horario!B2368</f>
        <v>0</v>
      </c>
      <c r="BD182" s="35">
        <f t="shared" si="222"/>
        <v>0</v>
      </c>
      <c r="BE182" s="116">
        <f>IF(AND(BD182&gt;0,BD182*$B$4+BK181&lt;=$B$2*'SFV+BESS'!$I$9,BD182&lt;'SFV+BESS'!$I$7), BD182*$B$4, IF(AND(BD182&gt;0,BD182*$B$4+BK181&gt;$B$2*'SFV+BESS'!$I$9,BD182*$B$4&lt;'SFV+BESS'!$I$7),$B$2*'SFV+BESS'!$I$9-BK181,IF(AND(BD182&gt;0,BD182*$B$4+BK181&gt;$B$2*'SFV+BESS'!$I$9,BD182*$B$4&gt;'SFV+BESS'!$I$7,BK181&lt;$B$2*'SFV+BESS'!$I$9),$B$2*'SFV+BESS'!$I$9-BK181,IF(AND(BD182&gt;0,BD182*$B$4+BK181&lt;=$B$2*'SFV+BESS'!$I$9,BD182&gt;'SFV+BESS'!$I$7),'SFV+BESS'!$I$7,0))))</f>
        <v>0</v>
      </c>
      <c r="BF182" s="27">
        <f>IF(AND(BD182&lt;0,BK181+BD182/$B$5&gt;$H$2,-BD182/'Carga-Descarga Año'!$B$5&lt;'SFV+BESS'!$I$7),BD182/$B$5,IF(AND(BD182&lt;0,BK181+BD182/$B$5&gt;$H$2,-BD182/'Carga-Descarga Año'!$B$5&gt;'SFV+BESS'!$I$7),-'SFV+BESS'!$I$7,IF(AND(BD182&lt;0,BK181+BD182/$B$5&lt;$H$2),-MIN('SFV+BESS'!$I$7,BK181-$H$2),0)))</f>
        <v>0</v>
      </c>
      <c r="BG182" s="33"/>
      <c r="BH182" s="33">
        <f t="shared" si="229"/>
        <v>0</v>
      </c>
      <c r="BI182" s="27">
        <f t="shared" si="193"/>
        <v>0</v>
      </c>
      <c r="BJ182" s="27">
        <f t="shared" si="230"/>
        <v>0</v>
      </c>
      <c r="BK182" s="28">
        <f>IF((BK181+BE182+BF182)&gt;=$B$2*'SFV+BESS'!$I$9, $B$2*'SFV+BESS'!$I$9, (BK181+BE182+BF182))</f>
        <v>173.61249999999998</v>
      </c>
      <c r="BL182" s="110">
        <f t="shared" si="194"/>
        <v>0</v>
      </c>
      <c r="BQ182" s="251"/>
      <c r="BR182" s="41">
        <v>7.2083333333333401</v>
      </c>
      <c r="BS182" s="33">
        <f t="shared" si="248"/>
        <v>0</v>
      </c>
      <c r="BT182" s="33">
        <f>Gen_Cons_Horario!B3088</f>
        <v>0</v>
      </c>
      <c r="BU182" s="35">
        <f t="shared" si="223"/>
        <v>0</v>
      </c>
      <c r="BV182" s="116">
        <f>IF(AND(BU182&gt;0,BU182*$B$4+CB181&lt;=$B$2*'SFV+BESS'!$I$9,BU182&lt;'SFV+BESS'!$I$7), BU182*$B$4, IF(AND(BU182&gt;0,BU182*$B$4+CB181&gt;$B$2*'SFV+BESS'!$I$9,BU182*$B$4&lt;'SFV+BESS'!$I$7),$B$2*'SFV+BESS'!$I$9-CB181,IF(AND(BU182&gt;0,BU182*$B$4+CB181&gt;$B$2*'SFV+BESS'!$I$9,BU182*$B$4&gt;'SFV+BESS'!$I$7,CB181&lt;$B$2*'SFV+BESS'!$I$9),$B$2*'SFV+BESS'!$I$9-CB181,IF(AND(BU182&gt;0,BU182*$B$4+CB181&lt;=$B$2*'SFV+BESS'!$I$9,BU182&gt;'SFV+BESS'!$I$7),'SFV+BESS'!$I$7,0))))</f>
        <v>0</v>
      </c>
      <c r="BW182" s="27">
        <f>IF(AND(BU182&lt;0,CB181+BU182/$B$5&gt;$H$2,-BU182/'Carga-Descarga Año'!$B$5&lt;'SFV+BESS'!$I$7),BU182/$B$5,IF(AND(BU182&lt;0,CB181+BU182/$B$5&gt;$H$2,-BU182/'Carga-Descarga Año'!$B$5&gt;'SFV+BESS'!$I$7),-'SFV+BESS'!$I$7,IF(AND(BU182&lt;0,CB181+BU182/$B$5&lt;$H$2),-MIN('SFV+BESS'!$I$7,CB181-$H$2),0)))</f>
        <v>0</v>
      </c>
      <c r="BX182" s="33"/>
      <c r="BY182" s="33">
        <f t="shared" si="231"/>
        <v>0</v>
      </c>
      <c r="BZ182" s="27">
        <f t="shared" si="195"/>
        <v>0</v>
      </c>
      <c r="CA182" s="27">
        <f t="shared" si="196"/>
        <v>0</v>
      </c>
      <c r="CB182" s="28">
        <f>IF((CB181+BV182+BW182)&gt;=$B$2*'SFV+BESS'!$I$9, $B$2*'SFV+BESS'!$I$9, (CB181+BV182+BW182))</f>
        <v>173.61249999999998</v>
      </c>
      <c r="CC182" s="110">
        <f t="shared" si="197"/>
        <v>0</v>
      </c>
      <c r="CH182" s="251"/>
      <c r="CI182" s="41">
        <v>7.2083333333333401</v>
      </c>
      <c r="CJ182" s="33">
        <f t="shared" si="249"/>
        <v>0</v>
      </c>
      <c r="CK182" s="33">
        <f>Gen_Cons_Horario!B3832</f>
        <v>0</v>
      </c>
      <c r="CL182" s="35">
        <f t="shared" si="224"/>
        <v>0</v>
      </c>
      <c r="CM182" s="116">
        <f>IF(AND(CL182&gt;0,CL182*$B$4+CS181&lt;=$B$2*'SFV+BESS'!$I$9,CL182&lt;'SFV+BESS'!$I$7), CL182*$B$4, IF(AND(CL182&gt;0,CL182*$B$4+CS181&gt;$B$2*'SFV+BESS'!$I$9,CL182*$B$4&lt;'SFV+BESS'!$I$7),$B$2*'SFV+BESS'!$I$9-CS181,IF(AND(CL182&gt;0,CL182*$B$4+CS181&gt;$B$2*'SFV+BESS'!$I$9,CL182*$B$4&gt;'SFV+BESS'!$I$7,CS181&lt;$B$2*'SFV+BESS'!$I$9),$B$2*'SFV+BESS'!$I$9-CS181,IF(AND(CL182&gt;0,CL182*$B$4+CS181&lt;=$B$2*'SFV+BESS'!$I$9,CL182&gt;'SFV+BESS'!$I$7),'SFV+BESS'!$I$7,0))))</f>
        <v>0</v>
      </c>
      <c r="CN182" s="27">
        <f>IF(AND(CL182&lt;0,CS181+CL182/$B$5&gt;$H$2,-CL182/'Carga-Descarga Año'!$B$5&lt;'SFV+BESS'!$I$7),CL182/$B$5,IF(AND(CL182&lt;0,CS181+CL182/$B$5&gt;$H$2,-CL182/'Carga-Descarga Año'!$B$5&gt;'SFV+BESS'!$I$7),-'SFV+BESS'!$I$7,IF(AND(CL182&lt;0,CS181+CL182/$B$5&lt;$H$2),-MIN('SFV+BESS'!$I$7,CS181-$H$2),0)))</f>
        <v>0</v>
      </c>
      <c r="CO182" s="33"/>
      <c r="CP182" s="33">
        <f t="shared" si="232"/>
        <v>0</v>
      </c>
      <c r="CQ182" s="27">
        <f t="shared" si="198"/>
        <v>0</v>
      </c>
      <c r="CR182" s="27">
        <f t="shared" si="233"/>
        <v>0</v>
      </c>
      <c r="CS182" s="28">
        <f>IF((CS181+CM182+CN182)&gt;=$B$2*'SFV+BESS'!$I$9, $B$2*'SFV+BESS'!$I$9, (CS181+CM182+CN182))</f>
        <v>173.61249999999998</v>
      </c>
      <c r="CT182" s="110">
        <f t="shared" si="199"/>
        <v>0</v>
      </c>
      <c r="CY182" s="251"/>
      <c r="CZ182" s="41">
        <v>7.2083333333333401</v>
      </c>
      <c r="DA182" s="33">
        <f t="shared" si="250"/>
        <v>0</v>
      </c>
      <c r="DB182" s="33">
        <f>Gen_Cons_Horario!B4552</f>
        <v>0</v>
      </c>
      <c r="DC182" s="35">
        <f t="shared" si="215"/>
        <v>0</v>
      </c>
      <c r="DD182" s="116">
        <f>IF(AND(DC182&gt;0,DC182*$B$4+DJ181&lt;=$B$2*'SFV+BESS'!$I$9,DC182&lt;'SFV+BESS'!$I$7), DC182*$B$4, IF(AND(DC182&gt;0,DC182*$B$4+DJ181&gt;$B$2*'SFV+BESS'!$I$9,DC182*$B$4&lt;'SFV+BESS'!$I$7),$B$2*'SFV+BESS'!$I$9-DJ181,IF(AND(DC182&gt;0,DC182*$B$4+DJ181&gt;$B$2*'SFV+BESS'!$I$9,DC182*$B$4&gt;'SFV+BESS'!$I$7,DJ181&lt;$B$2*'SFV+BESS'!$I$9),$B$2*'SFV+BESS'!$I$9-DJ181,IF(AND(DC182&gt;0,DC182*$B$4+DJ181&lt;=$B$2*'SFV+BESS'!$I$9,DC182&gt;'SFV+BESS'!$I$7),'SFV+BESS'!$I$7,0))))</f>
        <v>0</v>
      </c>
      <c r="DE182" s="27">
        <f>IF(AND(DC182&lt;0,DJ181+DC182/$B$5&gt;$H$2,-DC182/'Carga-Descarga Año'!$B$5&lt;'SFV+BESS'!$I$7),DC182/$B$5,IF(AND(DC182&lt;0,DJ181+DC182/$B$5&gt;$H$2,-DC182/'Carga-Descarga Año'!$B$5&gt;'SFV+BESS'!$I$7),-'SFV+BESS'!$I$7,IF(AND(DC182&lt;0,DJ181+DC182/$B$5&lt;$H$2),-MIN('SFV+BESS'!$I$7,DJ181-$H$2),0)))</f>
        <v>0</v>
      </c>
      <c r="DF182" s="33"/>
      <c r="DG182" s="33">
        <f t="shared" si="234"/>
        <v>0</v>
      </c>
      <c r="DH182" s="27">
        <f t="shared" si="200"/>
        <v>0</v>
      </c>
      <c r="DI182" s="27">
        <f t="shared" si="201"/>
        <v>0</v>
      </c>
      <c r="DJ182" s="28">
        <f>IF((DJ181+DD182+DE182)&gt;=$B$2*'SFV+BESS'!$I$9, $B$2*'SFV+BESS'!$I$9, (DJ181+DD182+DE182))</f>
        <v>173.61249999999998</v>
      </c>
      <c r="DK182" s="110">
        <f t="shared" si="202"/>
        <v>0</v>
      </c>
      <c r="DP182" s="251"/>
      <c r="DQ182" s="41">
        <v>7.2083333333333401</v>
      </c>
      <c r="DR182" s="33">
        <f t="shared" si="251"/>
        <v>0</v>
      </c>
      <c r="DS182" s="33">
        <f>Gen_Cons_Horario!B5296</f>
        <v>0</v>
      </c>
      <c r="DT182" s="35">
        <f t="shared" si="216"/>
        <v>0</v>
      </c>
      <c r="DU182" s="116">
        <f>IF(AND(DT182&gt;0,DT182*$B$4+EA181&lt;=$B$2*'SFV+BESS'!$I$9,DT182&lt;'SFV+BESS'!$I$7), DT182*$B$4, IF(AND(DT182&gt;0,DT182*$B$4+EA181&gt;$B$2*'SFV+BESS'!$I$9,DT182*$B$4&lt;'SFV+BESS'!$I$7),$B$2*'SFV+BESS'!$I$9-EA181,IF(AND(DT182&gt;0,DT182*$B$4+EA181&gt;$B$2*'SFV+BESS'!$I$9,DT182*$B$4&gt;'SFV+BESS'!$I$7,EA181&lt;$B$2*'SFV+BESS'!$I$9),$B$2*'SFV+BESS'!$I$9-EA181,IF(AND(DT182&gt;0,DT182*$B$4+EA181&lt;=$B$2*'SFV+BESS'!$I$9,DT182&gt;'SFV+BESS'!$I$7),'SFV+BESS'!$I$7,0))))</f>
        <v>0</v>
      </c>
      <c r="DV182" s="27">
        <f>IF(AND(DT182&lt;0,EA181+DT182/$B$5&gt;$H$2,-DT182/'Carga-Descarga Año'!$B$5&lt;'SFV+BESS'!$I$7),DT182/$B$5,IF(AND(DT182&lt;0,EA181+DT182/$B$5&gt;$H$2,-DT182/'Carga-Descarga Año'!$B$5&gt;'SFV+BESS'!$I$7),-'SFV+BESS'!$I$7,IF(AND(DT182&lt;0,EA181+DT182/$B$5&lt;$H$2),-MIN('SFV+BESS'!$I$7,EA181-$H$2),0)))</f>
        <v>0</v>
      </c>
      <c r="DW182" s="33"/>
      <c r="DX182" s="33">
        <f t="shared" si="235"/>
        <v>0</v>
      </c>
      <c r="DY182" s="27">
        <f t="shared" si="203"/>
        <v>0</v>
      </c>
      <c r="DZ182" s="27">
        <f t="shared" si="236"/>
        <v>0</v>
      </c>
      <c r="EA182" s="28">
        <f>IF((EA181+DU182+DV182)&gt;=$B$2*'SFV+BESS'!$I$9, $B$2*'SFV+BESS'!$I$9, (EA181+DU182+DV182))</f>
        <v>173.61249999999998</v>
      </c>
      <c r="EB182" s="110">
        <f t="shared" si="204"/>
        <v>0</v>
      </c>
      <c r="EG182" s="251"/>
      <c r="EH182" s="41">
        <v>7.2083333333333401</v>
      </c>
      <c r="EI182" s="33">
        <f t="shared" si="252"/>
        <v>0</v>
      </c>
      <c r="EJ182" s="33">
        <f>Gen_Cons_Horario!B6040</f>
        <v>0</v>
      </c>
      <c r="EK182" s="35">
        <f t="shared" si="217"/>
        <v>0</v>
      </c>
      <c r="EL182" s="116">
        <f>IF(AND(EK182&gt;0,EK182*$B$4+ER181&lt;=$B$2*'SFV+BESS'!$I$9,EK182&lt;'SFV+BESS'!$I$7), EK182*$B$4, IF(AND(EK182&gt;0,EK182*$B$4+ER181&gt;$B$2*'SFV+BESS'!$I$9,EK182*$B$4&lt;'SFV+BESS'!$I$7),$B$2*'SFV+BESS'!$I$9-ER181,IF(AND(EK182&gt;0,EK182*$B$4+ER181&gt;$B$2*'SFV+BESS'!$I$9,EK182*$B$4&gt;'SFV+BESS'!$I$7,ER181&lt;$B$2*'SFV+BESS'!$I$9),$B$2*'SFV+BESS'!$I$9-ER181,IF(AND(EK182&gt;0,EK182*$B$4+ER181&lt;=$B$2*'SFV+BESS'!$I$9,EK182&gt;'SFV+BESS'!$I$7),'SFV+BESS'!$I$7,0))))</f>
        <v>0</v>
      </c>
      <c r="EM182" s="27">
        <f>IF(AND(EK182&lt;0,ER181+EK182/$B$5&gt;$H$2,-EK182/'Carga-Descarga Año'!$B$5&lt;'SFV+BESS'!$I$7),EK182/$B$5,IF(AND(EK182&lt;0,ER181+EK182/$B$5&gt;$H$2,-EK182/'Carga-Descarga Año'!$B$5&gt;'SFV+BESS'!$I$7),-'SFV+BESS'!$I$7,IF(AND(EK182&lt;0,ER181+EK182/$B$5&lt;$H$2),-MIN('SFV+BESS'!$I$7,ER181-$H$2),0)))</f>
        <v>0</v>
      </c>
      <c r="EN182" s="33"/>
      <c r="EO182" s="33">
        <f t="shared" si="237"/>
        <v>0</v>
      </c>
      <c r="EP182" s="27">
        <f t="shared" si="205"/>
        <v>0</v>
      </c>
      <c r="EQ182" s="27">
        <f t="shared" si="238"/>
        <v>0</v>
      </c>
      <c r="ER182" s="28">
        <f>IF((ER181+EL182+EM182)&gt;=$B$2*'SFV+BESS'!$I$9, $B$2*'SFV+BESS'!$I$9, (ER181+EL182+EM182))</f>
        <v>173.61249999999998</v>
      </c>
      <c r="ES182" s="110">
        <f t="shared" si="206"/>
        <v>0</v>
      </c>
      <c r="EX182" s="251"/>
      <c r="EY182" s="41">
        <v>7.2083333333333401</v>
      </c>
      <c r="EZ182" s="33">
        <f t="shared" si="253"/>
        <v>0</v>
      </c>
      <c r="FA182" s="33">
        <f>Gen_Cons_Horario!B6760</f>
        <v>0</v>
      </c>
      <c r="FB182" s="35">
        <f t="shared" si="218"/>
        <v>0</v>
      </c>
      <c r="FC182" s="116">
        <f>IF(AND(FB182&gt;0,FB182*$B$4+FI181&lt;=$B$2*'SFV+BESS'!$I$9,FB182&lt;'SFV+BESS'!$I$7), FB182*$B$4, IF(AND(FB182&gt;0,FB182*$B$4+FI181&gt;$B$2*'SFV+BESS'!$I$9,FB182*$B$4&lt;'SFV+BESS'!$I$7),$B$2*'SFV+BESS'!$I$9-FI181,IF(AND(FB182&gt;0,FB182*$B$4+FI181&gt;$B$2*'SFV+BESS'!$I$9,FB182*$B$4&gt;'SFV+BESS'!$I$7,FI181&lt;$B$2*'SFV+BESS'!$I$9),$B$2*'SFV+BESS'!$I$9-FI181,IF(AND(FB182&gt;0,FB182*$B$4+FI181&lt;=$B$2*'SFV+BESS'!$I$9,FB182&gt;'SFV+BESS'!$I$7),'SFV+BESS'!$I$7,0))))</f>
        <v>0</v>
      </c>
      <c r="FD182" s="27">
        <f>IF(AND(FB182&lt;0,FI181+FB182/$B$5&gt;$H$2,-FB182/'Carga-Descarga Año'!$B$5&lt;'SFV+BESS'!$I$7),FB182/$B$5,IF(AND(FB182&lt;0,FI181+FB182/$B$5&gt;$H$2,-FB182/'Carga-Descarga Año'!$B$5&gt;'SFV+BESS'!$I$7),-'SFV+BESS'!$I$7,IF(AND(FB182&lt;0,FI181+FB182/$B$5&lt;$H$2),-MIN('SFV+BESS'!$I$7,FI181-$H$2),0)))</f>
        <v>0</v>
      </c>
      <c r="FE182" s="33"/>
      <c r="FF182" s="33">
        <f t="shared" si="239"/>
        <v>0</v>
      </c>
      <c r="FG182" s="27">
        <f t="shared" si="207"/>
        <v>0</v>
      </c>
      <c r="FH182" s="27">
        <f t="shared" si="240"/>
        <v>0</v>
      </c>
      <c r="FI182" s="28">
        <f>IF((FI181+FC182+FD182)&gt;=$B$2*'SFV+BESS'!$I$9, $B$2*'SFV+BESS'!$I$9, (FI181+FC182+FD182))</f>
        <v>173.61249999999998</v>
      </c>
      <c r="FJ182" s="110">
        <f t="shared" si="208"/>
        <v>0</v>
      </c>
      <c r="FO182" s="251"/>
      <c r="FP182" s="41">
        <v>7.2083333333333401</v>
      </c>
      <c r="FQ182" s="33">
        <f t="shared" si="254"/>
        <v>0</v>
      </c>
      <c r="FR182" s="33">
        <f>Gen_Cons_Horario!B7504</f>
        <v>0</v>
      </c>
      <c r="FS182" s="35">
        <f t="shared" si="219"/>
        <v>0</v>
      </c>
      <c r="FT182" s="116">
        <f>IF(AND(FS182&gt;0,FS182*$B$4+FZ181&lt;=$B$2*'SFV+BESS'!$I$9,FS182&lt;'SFV+BESS'!$I$7), FS182*$B$4, IF(AND(FS182&gt;0,FS182*$B$4+FZ181&gt;$B$2*'SFV+BESS'!$I$9,FS182*$B$4&lt;'SFV+BESS'!$I$7),$B$2*'SFV+BESS'!$I$9-FZ181,IF(AND(FS182&gt;0,FS182*$B$4+FZ181&gt;$B$2*'SFV+BESS'!$I$9,FS182*$B$4&gt;'SFV+BESS'!$I$7,FZ181&lt;$B$2*'SFV+BESS'!$I$9),$B$2*'SFV+BESS'!$I$9-FZ181,IF(AND(FS182&gt;0,FS182*$B$4+FZ181&lt;=$B$2*'SFV+BESS'!$I$9,FS182&gt;'SFV+BESS'!$I$7),'SFV+BESS'!$I$7,0))))</f>
        <v>0</v>
      </c>
      <c r="FU182" s="27">
        <f>IF(AND(FS182&lt;0,FZ181+FS182/$B$5&gt;$H$2,-FS182/'Carga-Descarga Año'!$B$5&lt;'SFV+BESS'!$I$7),FS182/$B$5,IF(AND(FS182&lt;0,FZ181+FS182/$B$5&gt;$H$2,-FS182/'Carga-Descarga Año'!$B$5&gt;'SFV+BESS'!$I$7),-'SFV+BESS'!$I$7,IF(AND(FS182&lt;0,FZ181+FS182/$B$5&lt;$H$2),-MIN('SFV+BESS'!$I$7,FZ181-$H$2),0)))</f>
        <v>0</v>
      </c>
      <c r="FV182" s="33"/>
      <c r="FW182" s="33">
        <f t="shared" si="241"/>
        <v>0</v>
      </c>
      <c r="FX182" s="27">
        <f t="shared" si="209"/>
        <v>0</v>
      </c>
      <c r="FY182" s="27">
        <f t="shared" si="242"/>
        <v>0</v>
      </c>
      <c r="FZ182" s="28">
        <f>IF((FZ181+FT182+FU182)&gt;=$B$2*'SFV+BESS'!$I$9, $B$2*'SFV+BESS'!$I$9, (FZ181+FT182+FU182))</f>
        <v>173.61249999999998</v>
      </c>
      <c r="GA182" s="110">
        <f t="shared" si="210"/>
        <v>0</v>
      </c>
      <c r="GF182" s="251"/>
      <c r="GG182" s="41">
        <v>7.2083333333333401</v>
      </c>
      <c r="GH182" s="33">
        <f t="shared" si="255"/>
        <v>0</v>
      </c>
      <c r="GI182" s="33">
        <f>Gen_Cons_Horario!B8224</f>
        <v>0</v>
      </c>
      <c r="GJ182" s="35">
        <f t="shared" si="225"/>
        <v>0</v>
      </c>
      <c r="GK182" s="116">
        <f>IF(AND(GJ182&gt;0,GJ182*$B$4+GQ181&lt;=$B$2*'SFV+BESS'!$I$9,GJ182&lt;'SFV+BESS'!$I$7), GJ182*$B$4, IF(AND(GJ182&gt;0,GJ182*$B$4+GQ181&gt;$B$2*'SFV+BESS'!$I$9,GJ182*$B$4&lt;'SFV+BESS'!$I$7),$B$2*'SFV+BESS'!$I$9-GQ181,IF(AND(GJ182&gt;0,GJ182*$B$4+GQ181&gt;$B$2*'SFV+BESS'!$I$9,GJ182*$B$4&gt;'SFV+BESS'!$I$7,GQ181&lt;$B$2*'SFV+BESS'!$I$9),$B$2*'SFV+BESS'!$I$9-GQ181,IF(AND(GJ182&gt;0,GJ182*$B$4+GQ181&lt;=$B$2*'SFV+BESS'!$I$9,GJ182&gt;'SFV+BESS'!$I$7),'SFV+BESS'!$I$7,0))))</f>
        <v>0</v>
      </c>
      <c r="GL182" s="27">
        <f>IF(AND(GJ182&lt;0,GQ181+GJ182/$B$5&gt;$H$2,-GJ182/'Carga-Descarga Año'!$B$5&lt;'SFV+BESS'!$I$7),GJ182/$B$5,IF(AND(GJ182&lt;0,GQ181+GJ182/$B$5&gt;$H$2,-GJ182/'Carga-Descarga Año'!$B$5&gt;'SFV+BESS'!$I$7),-'SFV+BESS'!$I$7,IF(AND(GJ182&lt;0,GQ181+GJ182/$B$5&lt;$H$2),-MIN('SFV+BESS'!$I$7,GQ181-$H$2),0)))</f>
        <v>0</v>
      </c>
      <c r="GM182" s="33"/>
      <c r="GN182" s="33">
        <f t="shared" si="243"/>
        <v>0</v>
      </c>
      <c r="GO182" s="27">
        <f t="shared" si="211"/>
        <v>0</v>
      </c>
      <c r="GP182" s="27">
        <f t="shared" si="244"/>
        <v>0</v>
      </c>
      <c r="GQ182" s="28">
        <f>IF((GQ181+GK182+GL182)&gt;=$B$2*'SFV+BESS'!$I$9, $B$2*'SFV+BESS'!$I$9, (GQ181+GK182+GL182))</f>
        <v>173.61249999999998</v>
      </c>
      <c r="GR182" s="110">
        <f t="shared" si="212"/>
        <v>0</v>
      </c>
    </row>
    <row r="183" spans="1:200">
      <c r="A183" s="249"/>
      <c r="B183" s="41">
        <v>7.2500000000000098</v>
      </c>
      <c r="C183" s="38">
        <f t="shared" si="226"/>
        <v>0</v>
      </c>
      <c r="D183" s="2">
        <f>Gen_Cons_Horario!B209</f>
        <v>0</v>
      </c>
      <c r="E183" s="140">
        <f t="shared" si="184"/>
        <v>0</v>
      </c>
      <c r="F183" s="116">
        <f>IF(AND(E183&gt;0,E183*$B$4+L182&lt;=$B$2*'SFV+BESS'!$I$9,E183&lt;'SFV+BESS'!$I$7), E183*$B$4, IF(AND(E183&gt;0,E183*$B$4+L182&gt;$B$2*'SFV+BESS'!$I$9,E183*$B$4&lt;'SFV+BESS'!$I$7),$B$2*'SFV+BESS'!$I$9-L182,IF(AND(E183&gt;0,E183*$B$4+L182&gt;$B$2*'SFV+BESS'!$I$9,E183*$B$4&gt;'SFV+BESS'!$I$7,L182&lt;$B$2*'SFV+BESS'!$I$9),$B$2*'SFV+BESS'!$I$9-L182,IF(AND(E183&gt;0,E183*$B$4+L182&lt;=$B$2*'SFV+BESS'!$I$9,E183&gt;'SFV+BESS'!$I$7),'SFV+BESS'!$I$7,0))))</f>
        <v>0</v>
      </c>
      <c r="G183" s="27">
        <f>IF(AND(E183&lt;0,L182+E183/$B$5&gt;$H$2,-E183/'Carga-Descarga Año'!$B$5&lt;'SFV+BESS'!$I$7),E183/$B$5,IF(AND(E183&lt;0,L182+E183/$B$5&gt;$H$2,-E183/'Carga-Descarga Año'!$B$5&gt;'SFV+BESS'!$I$7),-'SFV+BESS'!$I$7,IF(AND(E183&lt;0,L182+E183/$B$5&lt;$H$2),-MIN('SFV+BESS'!$I$7,L182-$H$2),0)))</f>
        <v>0</v>
      </c>
      <c r="I183" s="38">
        <f t="shared" si="185"/>
        <v>0</v>
      </c>
      <c r="J183" s="27">
        <f t="shared" si="187"/>
        <v>0</v>
      </c>
      <c r="K183" s="27">
        <f t="shared" si="186"/>
        <v>0</v>
      </c>
      <c r="L183" s="28">
        <f>IF((L182+F183+G183)&gt;=$B$2*'SFV+BESS'!$I$9, $B$2*'SFV+BESS'!$I$9, (L182+F183+G183))</f>
        <v>61.112422117062771</v>
      </c>
      <c r="M183" s="110">
        <f t="shared" si="188"/>
        <v>0</v>
      </c>
      <c r="R183" s="251"/>
      <c r="S183" s="41">
        <v>7.2500000000000098</v>
      </c>
      <c r="T183" s="2">
        <f t="shared" si="245"/>
        <v>0</v>
      </c>
      <c r="U183" s="2">
        <f>Gen_Cons_Horario!B953</f>
        <v>0</v>
      </c>
      <c r="V183" s="35">
        <f t="shared" si="220"/>
        <v>0</v>
      </c>
      <c r="W183" s="116">
        <f>IF(AND(V183&gt;0,V183*$B$4+AC182&lt;=$B$2*'SFV+BESS'!$I$9,V183&lt;'SFV+BESS'!$I$7), V183*$B$4, IF(AND(V183&gt;0,V183*$B$4+AC182&gt;$B$2*'SFV+BESS'!$I$9,V183*$B$4&lt;'SFV+BESS'!$I$7),$B$2*'SFV+BESS'!$I$9-AC182,IF(AND(V183&gt;0,V183*$B$4+AC182&gt;$B$2*'SFV+BESS'!$I$9,V183*$B$4&gt;'SFV+BESS'!$I$7,AC182&lt;$B$2*'SFV+BESS'!$I$9),$B$2*'SFV+BESS'!$I$9-AC182,IF(AND(V183&gt;0,V183*$B$4+AC182&lt;=$B$2*'SFV+BESS'!$I$9,V183&gt;'SFV+BESS'!$I$7),'SFV+BESS'!$I$7,0))))</f>
        <v>0</v>
      </c>
      <c r="X183" s="27">
        <f>IF(AND(V183&lt;0,AC182+V183/$B$5&gt;$H$2,-V183/'Carga-Descarga Año'!$B$5&lt;'SFV+BESS'!$I$7),V183/$B$5,IF(AND(V183&lt;0,AC182+V183/$B$5&gt;$H$2,-V183/'Carga-Descarga Año'!$B$5&gt;'SFV+BESS'!$I$7),-'SFV+BESS'!$I$7,IF(AND(V183&lt;0,AC182+V183/$B$5&lt;$H$2),-MIN('SFV+BESS'!$I$7,AC182-$H$2),0)))</f>
        <v>0</v>
      </c>
      <c r="Z183" s="33">
        <f t="shared" si="214"/>
        <v>0</v>
      </c>
      <c r="AA183" s="27">
        <f t="shared" si="189"/>
        <v>0</v>
      </c>
      <c r="AB183" s="27">
        <f t="shared" si="213"/>
        <v>0</v>
      </c>
      <c r="AC183" s="28">
        <f>IF((AC182+W183+X183)&gt;=$B$2*'SFV+BESS'!$I$9, $B$2*'SFV+BESS'!$I$9, (AC182+W183+X183))</f>
        <v>136.33327104222707</v>
      </c>
      <c r="AD183" s="110">
        <f t="shared" si="190"/>
        <v>0</v>
      </c>
      <c r="AI183" s="251"/>
      <c r="AJ183" s="41">
        <v>7.2500000000000098</v>
      </c>
      <c r="AK183" s="52">
        <f t="shared" si="246"/>
        <v>0</v>
      </c>
      <c r="AL183" s="33">
        <f>Gen_Cons_Horario!B1625</f>
        <v>0</v>
      </c>
      <c r="AM183" s="35">
        <f t="shared" si="221"/>
        <v>0</v>
      </c>
      <c r="AN183" s="116">
        <f>IF(AND(AM183&gt;0,AM183*$B$4+AT182&lt;=$B$2*'SFV+BESS'!$I$9,AM183&lt;'SFV+BESS'!$I$7), AM183*$B$4, IF(AND(AM183&gt;0,AM183*$B$4+AT182&gt;$B$2*'SFV+BESS'!$I$9,AM183*$B$4&lt;'SFV+BESS'!$I$7),$B$2*'SFV+BESS'!$I$9-AT182,IF(AND(AM183&gt;0,AM183*$B$4+AT182&gt;$B$2*'SFV+BESS'!$I$9,AM183*$B$4&gt;'SFV+BESS'!$I$7,AT182&lt;$B$2*'SFV+BESS'!$I$9),$B$2*'SFV+BESS'!$I$9-AT182,IF(AND(AM183&gt;0,AM183*$B$4+AT182&lt;=$B$2*'SFV+BESS'!$I$9,AM183&gt;'SFV+BESS'!$I$7),'SFV+BESS'!$I$7,0))))</f>
        <v>0</v>
      </c>
      <c r="AO183" s="27">
        <f>IF(AND(AM183&lt;0,AT182+AM183/$B$5&gt;$H$2,-AM183/'Carga-Descarga Año'!$B$5&lt;'SFV+BESS'!$I$7),AM183/$B$5,IF(AND(AM183&lt;0,AT182+AM183/$B$5&gt;$H$2,-AM183/'Carga-Descarga Año'!$B$5&gt;'SFV+BESS'!$I$7),-'SFV+BESS'!$I$7,IF(AND(AM183&lt;0,AT182+AM183/$B$5&lt;$H$2),-MIN('SFV+BESS'!$I$7,AT182-$H$2),0)))</f>
        <v>0</v>
      </c>
      <c r="AP183" s="33"/>
      <c r="AQ183" s="33">
        <f t="shared" si="227"/>
        <v>0</v>
      </c>
      <c r="AR183" s="27">
        <f t="shared" si="191"/>
        <v>0</v>
      </c>
      <c r="AS183" s="27">
        <f t="shared" si="228"/>
        <v>0</v>
      </c>
      <c r="AT183" s="28">
        <f>IF((AT182+AN183+AO183)&gt;=$B$2*'SFV+BESS'!$I$9, $B$2*'SFV+BESS'!$I$9, (AT182+AN183+AO183))</f>
        <v>148.98376386372536</v>
      </c>
      <c r="AU183" s="110">
        <f t="shared" si="192"/>
        <v>0</v>
      </c>
      <c r="AZ183" s="251"/>
      <c r="BA183" s="41">
        <v>7.2500000000000098</v>
      </c>
      <c r="BB183" s="33">
        <f t="shared" si="247"/>
        <v>0</v>
      </c>
      <c r="BC183" s="33">
        <f>Gen_Cons_Horario!B2369</f>
        <v>0</v>
      </c>
      <c r="BD183" s="35">
        <f t="shared" si="222"/>
        <v>0</v>
      </c>
      <c r="BE183" s="116">
        <f>IF(AND(BD183&gt;0,BD183*$B$4+BK182&lt;=$B$2*'SFV+BESS'!$I$9,BD183&lt;'SFV+BESS'!$I$7), BD183*$B$4, IF(AND(BD183&gt;0,BD183*$B$4+BK182&gt;$B$2*'SFV+BESS'!$I$9,BD183*$B$4&lt;'SFV+BESS'!$I$7),$B$2*'SFV+BESS'!$I$9-BK182,IF(AND(BD183&gt;0,BD183*$B$4+BK182&gt;$B$2*'SFV+BESS'!$I$9,BD183*$B$4&gt;'SFV+BESS'!$I$7,BK182&lt;$B$2*'SFV+BESS'!$I$9),$B$2*'SFV+BESS'!$I$9-BK182,IF(AND(BD183&gt;0,BD183*$B$4+BK182&lt;=$B$2*'SFV+BESS'!$I$9,BD183&gt;'SFV+BESS'!$I$7),'SFV+BESS'!$I$7,0))))</f>
        <v>0</v>
      </c>
      <c r="BF183" s="27">
        <f>IF(AND(BD183&lt;0,BK182+BD183/$B$5&gt;$H$2,-BD183/'Carga-Descarga Año'!$B$5&lt;'SFV+BESS'!$I$7),BD183/$B$5,IF(AND(BD183&lt;0,BK182+BD183/$B$5&gt;$H$2,-BD183/'Carga-Descarga Año'!$B$5&gt;'SFV+BESS'!$I$7),-'SFV+BESS'!$I$7,IF(AND(BD183&lt;0,BK182+BD183/$B$5&lt;$H$2),-MIN('SFV+BESS'!$I$7,BK182-$H$2),0)))</f>
        <v>0</v>
      </c>
      <c r="BG183" s="33"/>
      <c r="BH183" s="33">
        <f t="shared" si="229"/>
        <v>0</v>
      </c>
      <c r="BI183" s="27">
        <f t="shared" si="193"/>
        <v>0</v>
      </c>
      <c r="BJ183" s="27">
        <f t="shared" si="230"/>
        <v>0</v>
      </c>
      <c r="BK183" s="28">
        <f>IF((BK182+BE183+BF183)&gt;=$B$2*'SFV+BESS'!$I$9, $B$2*'SFV+BESS'!$I$9, (BK182+BE183+BF183))</f>
        <v>173.61249999999998</v>
      </c>
      <c r="BL183" s="110">
        <f t="shared" si="194"/>
        <v>0</v>
      </c>
      <c r="BQ183" s="251"/>
      <c r="BR183" s="41">
        <v>7.2500000000000098</v>
      </c>
      <c r="BS183" s="33">
        <f t="shared" si="248"/>
        <v>0</v>
      </c>
      <c r="BT183" s="33">
        <f>Gen_Cons_Horario!B3089</f>
        <v>0</v>
      </c>
      <c r="BU183" s="35">
        <f t="shared" si="223"/>
        <v>0</v>
      </c>
      <c r="BV183" s="116">
        <f>IF(AND(BU183&gt;0,BU183*$B$4+CB182&lt;=$B$2*'SFV+BESS'!$I$9,BU183&lt;'SFV+BESS'!$I$7), BU183*$B$4, IF(AND(BU183&gt;0,BU183*$B$4+CB182&gt;$B$2*'SFV+BESS'!$I$9,BU183*$B$4&lt;'SFV+BESS'!$I$7),$B$2*'SFV+BESS'!$I$9-CB182,IF(AND(BU183&gt;0,BU183*$B$4+CB182&gt;$B$2*'SFV+BESS'!$I$9,BU183*$B$4&gt;'SFV+BESS'!$I$7,CB182&lt;$B$2*'SFV+BESS'!$I$9),$B$2*'SFV+BESS'!$I$9-CB182,IF(AND(BU183&gt;0,BU183*$B$4+CB182&lt;=$B$2*'SFV+BESS'!$I$9,BU183&gt;'SFV+BESS'!$I$7),'SFV+BESS'!$I$7,0))))</f>
        <v>0</v>
      </c>
      <c r="BW183" s="27">
        <f>IF(AND(BU183&lt;0,CB182+BU183/$B$5&gt;$H$2,-BU183/'Carga-Descarga Año'!$B$5&lt;'SFV+BESS'!$I$7),BU183/$B$5,IF(AND(BU183&lt;0,CB182+BU183/$B$5&gt;$H$2,-BU183/'Carga-Descarga Año'!$B$5&gt;'SFV+BESS'!$I$7),-'SFV+BESS'!$I$7,IF(AND(BU183&lt;0,CB182+BU183/$B$5&lt;$H$2),-MIN('SFV+BESS'!$I$7,CB182-$H$2),0)))</f>
        <v>0</v>
      </c>
      <c r="BX183" s="33"/>
      <c r="BY183" s="33">
        <f t="shared" si="231"/>
        <v>0</v>
      </c>
      <c r="BZ183" s="27">
        <f t="shared" si="195"/>
        <v>0</v>
      </c>
      <c r="CA183" s="27">
        <f t="shared" si="196"/>
        <v>0</v>
      </c>
      <c r="CB183" s="28">
        <f>IF((CB182+BV183+BW183)&gt;=$B$2*'SFV+BESS'!$I$9, $B$2*'SFV+BESS'!$I$9, (CB182+BV183+BW183))</f>
        <v>173.61249999999998</v>
      </c>
      <c r="CC183" s="110">
        <f t="shared" si="197"/>
        <v>0</v>
      </c>
      <c r="CH183" s="251"/>
      <c r="CI183" s="41">
        <v>7.2500000000000098</v>
      </c>
      <c r="CJ183" s="33">
        <f t="shared" si="249"/>
        <v>0</v>
      </c>
      <c r="CK183" s="33">
        <f>Gen_Cons_Horario!B3833</f>
        <v>0</v>
      </c>
      <c r="CL183" s="35">
        <f t="shared" si="224"/>
        <v>0</v>
      </c>
      <c r="CM183" s="116">
        <f>IF(AND(CL183&gt;0,CL183*$B$4+CS182&lt;=$B$2*'SFV+BESS'!$I$9,CL183&lt;'SFV+BESS'!$I$7), CL183*$B$4, IF(AND(CL183&gt;0,CL183*$B$4+CS182&gt;$B$2*'SFV+BESS'!$I$9,CL183*$B$4&lt;'SFV+BESS'!$I$7),$B$2*'SFV+BESS'!$I$9-CS182,IF(AND(CL183&gt;0,CL183*$B$4+CS182&gt;$B$2*'SFV+BESS'!$I$9,CL183*$B$4&gt;'SFV+BESS'!$I$7,CS182&lt;$B$2*'SFV+BESS'!$I$9),$B$2*'SFV+BESS'!$I$9-CS182,IF(AND(CL183&gt;0,CL183*$B$4+CS182&lt;=$B$2*'SFV+BESS'!$I$9,CL183&gt;'SFV+BESS'!$I$7),'SFV+BESS'!$I$7,0))))</f>
        <v>0</v>
      </c>
      <c r="CN183" s="27">
        <f>IF(AND(CL183&lt;0,CS182+CL183/$B$5&gt;$H$2,-CL183/'Carga-Descarga Año'!$B$5&lt;'SFV+BESS'!$I$7),CL183/$B$5,IF(AND(CL183&lt;0,CS182+CL183/$B$5&gt;$H$2,-CL183/'Carga-Descarga Año'!$B$5&gt;'SFV+BESS'!$I$7),-'SFV+BESS'!$I$7,IF(AND(CL183&lt;0,CS182+CL183/$B$5&lt;$H$2),-MIN('SFV+BESS'!$I$7,CS182-$H$2),0)))</f>
        <v>0</v>
      </c>
      <c r="CO183" s="33"/>
      <c r="CP183" s="33">
        <f t="shared" si="232"/>
        <v>0</v>
      </c>
      <c r="CQ183" s="27">
        <f t="shared" si="198"/>
        <v>0</v>
      </c>
      <c r="CR183" s="27">
        <f t="shared" si="233"/>
        <v>0</v>
      </c>
      <c r="CS183" s="28">
        <f>IF((CS182+CM183+CN183)&gt;=$B$2*'SFV+BESS'!$I$9, $B$2*'SFV+BESS'!$I$9, (CS182+CM183+CN183))</f>
        <v>173.61249999999998</v>
      </c>
      <c r="CT183" s="110">
        <f t="shared" si="199"/>
        <v>0</v>
      </c>
      <c r="CY183" s="251"/>
      <c r="CZ183" s="41">
        <v>7.2500000000000098</v>
      </c>
      <c r="DA183" s="33">
        <f t="shared" si="250"/>
        <v>0</v>
      </c>
      <c r="DB183" s="33">
        <f>Gen_Cons_Horario!B4553</f>
        <v>0</v>
      </c>
      <c r="DC183" s="35">
        <f t="shared" si="215"/>
        <v>0</v>
      </c>
      <c r="DD183" s="116">
        <f>IF(AND(DC183&gt;0,DC183*$B$4+DJ182&lt;=$B$2*'SFV+BESS'!$I$9,DC183&lt;'SFV+BESS'!$I$7), DC183*$B$4, IF(AND(DC183&gt;0,DC183*$B$4+DJ182&gt;$B$2*'SFV+BESS'!$I$9,DC183*$B$4&lt;'SFV+BESS'!$I$7),$B$2*'SFV+BESS'!$I$9-DJ182,IF(AND(DC183&gt;0,DC183*$B$4+DJ182&gt;$B$2*'SFV+BESS'!$I$9,DC183*$B$4&gt;'SFV+BESS'!$I$7,DJ182&lt;$B$2*'SFV+BESS'!$I$9),$B$2*'SFV+BESS'!$I$9-DJ182,IF(AND(DC183&gt;0,DC183*$B$4+DJ182&lt;=$B$2*'SFV+BESS'!$I$9,DC183&gt;'SFV+BESS'!$I$7),'SFV+BESS'!$I$7,0))))</f>
        <v>0</v>
      </c>
      <c r="DE183" s="27">
        <f>IF(AND(DC183&lt;0,DJ182+DC183/$B$5&gt;$H$2,-DC183/'Carga-Descarga Año'!$B$5&lt;'SFV+BESS'!$I$7),DC183/$B$5,IF(AND(DC183&lt;0,DJ182+DC183/$B$5&gt;$H$2,-DC183/'Carga-Descarga Año'!$B$5&gt;'SFV+BESS'!$I$7),-'SFV+BESS'!$I$7,IF(AND(DC183&lt;0,DJ182+DC183/$B$5&lt;$H$2),-MIN('SFV+BESS'!$I$7,DJ182-$H$2),0)))</f>
        <v>0</v>
      </c>
      <c r="DF183" s="33"/>
      <c r="DG183" s="33">
        <f t="shared" si="234"/>
        <v>0</v>
      </c>
      <c r="DH183" s="27">
        <f t="shared" si="200"/>
        <v>0</v>
      </c>
      <c r="DI183" s="27">
        <f t="shared" si="201"/>
        <v>0</v>
      </c>
      <c r="DJ183" s="28">
        <f>IF((DJ182+DD183+DE183)&gt;=$B$2*'SFV+BESS'!$I$9, $B$2*'SFV+BESS'!$I$9, (DJ182+DD183+DE183))</f>
        <v>173.61249999999998</v>
      </c>
      <c r="DK183" s="110">
        <f t="shared" si="202"/>
        <v>0</v>
      </c>
      <c r="DP183" s="251"/>
      <c r="DQ183" s="41">
        <v>7.2500000000000098</v>
      </c>
      <c r="DR183" s="33">
        <f t="shared" si="251"/>
        <v>0</v>
      </c>
      <c r="DS183" s="33">
        <f>Gen_Cons_Horario!B5297</f>
        <v>0</v>
      </c>
      <c r="DT183" s="35">
        <f t="shared" si="216"/>
        <v>0</v>
      </c>
      <c r="DU183" s="116">
        <f>IF(AND(DT183&gt;0,DT183*$B$4+EA182&lt;=$B$2*'SFV+BESS'!$I$9,DT183&lt;'SFV+BESS'!$I$7), DT183*$B$4, IF(AND(DT183&gt;0,DT183*$B$4+EA182&gt;$B$2*'SFV+BESS'!$I$9,DT183*$B$4&lt;'SFV+BESS'!$I$7),$B$2*'SFV+BESS'!$I$9-EA182,IF(AND(DT183&gt;0,DT183*$B$4+EA182&gt;$B$2*'SFV+BESS'!$I$9,DT183*$B$4&gt;'SFV+BESS'!$I$7,EA182&lt;$B$2*'SFV+BESS'!$I$9),$B$2*'SFV+BESS'!$I$9-EA182,IF(AND(DT183&gt;0,DT183*$B$4+EA182&lt;=$B$2*'SFV+BESS'!$I$9,DT183&gt;'SFV+BESS'!$I$7),'SFV+BESS'!$I$7,0))))</f>
        <v>0</v>
      </c>
      <c r="DV183" s="27">
        <f>IF(AND(DT183&lt;0,EA182+DT183/$B$5&gt;$H$2,-DT183/'Carga-Descarga Año'!$B$5&lt;'SFV+BESS'!$I$7),DT183/$B$5,IF(AND(DT183&lt;0,EA182+DT183/$B$5&gt;$H$2,-DT183/'Carga-Descarga Año'!$B$5&gt;'SFV+BESS'!$I$7),-'SFV+BESS'!$I$7,IF(AND(DT183&lt;0,EA182+DT183/$B$5&lt;$H$2),-MIN('SFV+BESS'!$I$7,EA182-$H$2),0)))</f>
        <v>0</v>
      </c>
      <c r="DW183" s="33"/>
      <c r="DX183" s="33">
        <f t="shared" si="235"/>
        <v>0</v>
      </c>
      <c r="DY183" s="27">
        <f t="shared" si="203"/>
        <v>0</v>
      </c>
      <c r="DZ183" s="27">
        <f t="shared" si="236"/>
        <v>0</v>
      </c>
      <c r="EA183" s="28">
        <f>IF((EA182+DU183+DV183)&gt;=$B$2*'SFV+BESS'!$I$9, $B$2*'SFV+BESS'!$I$9, (EA182+DU183+DV183))</f>
        <v>173.61249999999998</v>
      </c>
      <c r="EB183" s="110">
        <f t="shared" si="204"/>
        <v>0</v>
      </c>
      <c r="EG183" s="251"/>
      <c r="EH183" s="41">
        <v>7.2500000000000098</v>
      </c>
      <c r="EI183" s="33">
        <f t="shared" si="252"/>
        <v>0</v>
      </c>
      <c r="EJ183" s="33">
        <f>Gen_Cons_Horario!B6041</f>
        <v>0</v>
      </c>
      <c r="EK183" s="35">
        <f t="shared" si="217"/>
        <v>0</v>
      </c>
      <c r="EL183" s="116">
        <f>IF(AND(EK183&gt;0,EK183*$B$4+ER182&lt;=$B$2*'SFV+BESS'!$I$9,EK183&lt;'SFV+BESS'!$I$7), EK183*$B$4, IF(AND(EK183&gt;0,EK183*$B$4+ER182&gt;$B$2*'SFV+BESS'!$I$9,EK183*$B$4&lt;'SFV+BESS'!$I$7),$B$2*'SFV+BESS'!$I$9-ER182,IF(AND(EK183&gt;0,EK183*$B$4+ER182&gt;$B$2*'SFV+BESS'!$I$9,EK183*$B$4&gt;'SFV+BESS'!$I$7,ER182&lt;$B$2*'SFV+BESS'!$I$9),$B$2*'SFV+BESS'!$I$9-ER182,IF(AND(EK183&gt;0,EK183*$B$4+ER182&lt;=$B$2*'SFV+BESS'!$I$9,EK183&gt;'SFV+BESS'!$I$7),'SFV+BESS'!$I$7,0))))</f>
        <v>0</v>
      </c>
      <c r="EM183" s="27">
        <f>IF(AND(EK183&lt;0,ER182+EK183/$B$5&gt;$H$2,-EK183/'Carga-Descarga Año'!$B$5&lt;'SFV+BESS'!$I$7),EK183/$B$5,IF(AND(EK183&lt;0,ER182+EK183/$B$5&gt;$H$2,-EK183/'Carga-Descarga Año'!$B$5&gt;'SFV+BESS'!$I$7),-'SFV+BESS'!$I$7,IF(AND(EK183&lt;0,ER182+EK183/$B$5&lt;$H$2),-MIN('SFV+BESS'!$I$7,ER182-$H$2),0)))</f>
        <v>0</v>
      </c>
      <c r="EN183" s="33"/>
      <c r="EO183" s="33">
        <f t="shared" si="237"/>
        <v>0</v>
      </c>
      <c r="EP183" s="27">
        <f t="shared" si="205"/>
        <v>0</v>
      </c>
      <c r="EQ183" s="27">
        <f t="shared" si="238"/>
        <v>0</v>
      </c>
      <c r="ER183" s="28">
        <f>IF((ER182+EL183+EM183)&gt;=$B$2*'SFV+BESS'!$I$9, $B$2*'SFV+BESS'!$I$9, (ER182+EL183+EM183))</f>
        <v>173.61249999999998</v>
      </c>
      <c r="ES183" s="110">
        <f t="shared" si="206"/>
        <v>0</v>
      </c>
      <c r="EX183" s="251"/>
      <c r="EY183" s="41">
        <v>7.2500000000000098</v>
      </c>
      <c r="EZ183" s="33">
        <f t="shared" si="253"/>
        <v>0</v>
      </c>
      <c r="FA183" s="33">
        <f>Gen_Cons_Horario!B6761</f>
        <v>0</v>
      </c>
      <c r="FB183" s="35">
        <f t="shared" si="218"/>
        <v>0</v>
      </c>
      <c r="FC183" s="116">
        <f>IF(AND(FB183&gt;0,FB183*$B$4+FI182&lt;=$B$2*'SFV+BESS'!$I$9,FB183&lt;'SFV+BESS'!$I$7), FB183*$B$4, IF(AND(FB183&gt;0,FB183*$B$4+FI182&gt;$B$2*'SFV+BESS'!$I$9,FB183*$B$4&lt;'SFV+BESS'!$I$7),$B$2*'SFV+BESS'!$I$9-FI182,IF(AND(FB183&gt;0,FB183*$B$4+FI182&gt;$B$2*'SFV+BESS'!$I$9,FB183*$B$4&gt;'SFV+BESS'!$I$7,FI182&lt;$B$2*'SFV+BESS'!$I$9),$B$2*'SFV+BESS'!$I$9-FI182,IF(AND(FB183&gt;0,FB183*$B$4+FI182&lt;=$B$2*'SFV+BESS'!$I$9,FB183&gt;'SFV+BESS'!$I$7),'SFV+BESS'!$I$7,0))))</f>
        <v>0</v>
      </c>
      <c r="FD183" s="27">
        <f>IF(AND(FB183&lt;0,FI182+FB183/$B$5&gt;$H$2,-FB183/'Carga-Descarga Año'!$B$5&lt;'SFV+BESS'!$I$7),FB183/$B$5,IF(AND(FB183&lt;0,FI182+FB183/$B$5&gt;$H$2,-FB183/'Carga-Descarga Año'!$B$5&gt;'SFV+BESS'!$I$7),-'SFV+BESS'!$I$7,IF(AND(FB183&lt;0,FI182+FB183/$B$5&lt;$H$2),-MIN('SFV+BESS'!$I$7,FI182-$H$2),0)))</f>
        <v>0</v>
      </c>
      <c r="FE183" s="33"/>
      <c r="FF183" s="33">
        <f t="shared" si="239"/>
        <v>0</v>
      </c>
      <c r="FG183" s="27">
        <f t="shared" si="207"/>
        <v>0</v>
      </c>
      <c r="FH183" s="27">
        <f t="shared" si="240"/>
        <v>0</v>
      </c>
      <c r="FI183" s="28">
        <f>IF((FI182+FC183+FD183)&gt;=$B$2*'SFV+BESS'!$I$9, $B$2*'SFV+BESS'!$I$9, (FI182+FC183+FD183))</f>
        <v>173.61249999999998</v>
      </c>
      <c r="FJ183" s="110">
        <f t="shared" si="208"/>
        <v>0</v>
      </c>
      <c r="FO183" s="251"/>
      <c r="FP183" s="41">
        <v>7.2500000000000098</v>
      </c>
      <c r="FQ183" s="33">
        <f t="shared" si="254"/>
        <v>1.7899719636822458</v>
      </c>
      <c r="FR183" s="33">
        <f>Gen_Cons_Horario!B7505</f>
        <v>0</v>
      </c>
      <c r="FS183" s="35">
        <f t="shared" si="219"/>
        <v>1.7899719636822458</v>
      </c>
      <c r="FT183" s="116">
        <f>IF(AND(FS183&gt;0,FS183*$B$4+FZ182&lt;=$B$2*'SFV+BESS'!$I$9,FS183&lt;'SFV+BESS'!$I$7), FS183*$B$4, IF(AND(FS183&gt;0,FS183*$B$4+FZ182&gt;$B$2*'SFV+BESS'!$I$9,FS183*$B$4&lt;'SFV+BESS'!$I$7),$B$2*'SFV+BESS'!$I$9-FZ182,IF(AND(FS183&gt;0,FS183*$B$4+FZ182&gt;$B$2*'SFV+BESS'!$I$9,FS183*$B$4&gt;'SFV+BESS'!$I$7,FZ182&lt;$B$2*'SFV+BESS'!$I$9),$B$2*'SFV+BESS'!$I$9-FZ182,IF(AND(FS183&gt;0,FS183*$B$4+FZ182&lt;=$B$2*'SFV+BESS'!$I$9,FS183&gt;'SFV+BESS'!$I$7),'SFV+BESS'!$I$7,0))))</f>
        <v>0</v>
      </c>
      <c r="FU183" s="27">
        <f>IF(AND(FS183&lt;0,FZ182+FS183/$B$5&gt;$H$2,-FS183/'Carga-Descarga Año'!$B$5&lt;'SFV+BESS'!$I$7),FS183/$B$5,IF(AND(FS183&lt;0,FZ182+FS183/$B$5&gt;$H$2,-FS183/'Carga-Descarga Año'!$B$5&gt;'SFV+BESS'!$I$7),-'SFV+BESS'!$I$7,IF(AND(FS183&lt;0,FZ182+FS183/$B$5&lt;$H$2),-MIN('SFV+BESS'!$I$7,FZ182-$H$2),0)))</f>
        <v>0</v>
      </c>
      <c r="FV183" s="33"/>
      <c r="FW183" s="33">
        <f t="shared" si="241"/>
        <v>0</v>
      </c>
      <c r="FX183" s="27">
        <f t="shared" si="209"/>
        <v>0</v>
      </c>
      <c r="FY183" s="27">
        <f t="shared" si="242"/>
        <v>0</v>
      </c>
      <c r="FZ183" s="28">
        <f>IF((FZ182+FT183+FU183)&gt;=$B$2*'SFV+BESS'!$I$9, $B$2*'SFV+BESS'!$I$9, (FZ182+FT183+FU183))</f>
        <v>173.61249999999998</v>
      </c>
      <c r="GA183" s="110">
        <f t="shared" si="210"/>
        <v>1.7899719636822458</v>
      </c>
      <c r="GF183" s="251"/>
      <c r="GG183" s="41">
        <v>7.2500000000000098</v>
      </c>
      <c r="GH183" s="33">
        <f t="shared" si="255"/>
        <v>3.3744743042418284</v>
      </c>
      <c r="GI183" s="33">
        <f>Gen_Cons_Horario!B8225</f>
        <v>0</v>
      </c>
      <c r="GJ183" s="35">
        <f t="shared" si="225"/>
        <v>3.3744743042418284</v>
      </c>
      <c r="GK183" s="116">
        <f>IF(AND(GJ183&gt;0,GJ183*$B$4+GQ182&lt;=$B$2*'SFV+BESS'!$I$9,GJ183&lt;'SFV+BESS'!$I$7), GJ183*$B$4, IF(AND(GJ183&gt;0,GJ183*$B$4+GQ182&gt;$B$2*'SFV+BESS'!$I$9,GJ183*$B$4&lt;'SFV+BESS'!$I$7),$B$2*'SFV+BESS'!$I$9-GQ182,IF(AND(GJ183&gt;0,GJ183*$B$4+GQ182&gt;$B$2*'SFV+BESS'!$I$9,GJ183*$B$4&gt;'SFV+BESS'!$I$7,GQ182&lt;$B$2*'SFV+BESS'!$I$9),$B$2*'SFV+BESS'!$I$9-GQ182,IF(AND(GJ183&gt;0,GJ183*$B$4+GQ182&lt;=$B$2*'SFV+BESS'!$I$9,GJ183&gt;'SFV+BESS'!$I$7),'SFV+BESS'!$I$7,0))))</f>
        <v>0</v>
      </c>
      <c r="GL183" s="27">
        <f>IF(AND(GJ183&lt;0,GQ182+GJ183/$B$5&gt;$H$2,-GJ183/'Carga-Descarga Año'!$B$5&lt;'SFV+BESS'!$I$7),GJ183/$B$5,IF(AND(GJ183&lt;0,GQ182+GJ183/$B$5&gt;$H$2,-GJ183/'Carga-Descarga Año'!$B$5&gt;'SFV+BESS'!$I$7),-'SFV+BESS'!$I$7,IF(AND(GJ183&lt;0,GQ182+GJ183/$B$5&lt;$H$2),-MIN('SFV+BESS'!$I$7,GQ182-$H$2),0)))</f>
        <v>0</v>
      </c>
      <c r="GM183" s="33"/>
      <c r="GN183" s="33">
        <f t="shared" si="243"/>
        <v>0</v>
      </c>
      <c r="GO183" s="27">
        <f t="shared" si="211"/>
        <v>0</v>
      </c>
      <c r="GP183" s="27">
        <f t="shared" si="244"/>
        <v>0</v>
      </c>
      <c r="GQ183" s="28">
        <f>IF((GQ182+GK183+GL183)&gt;=$B$2*'SFV+BESS'!$I$9, $B$2*'SFV+BESS'!$I$9, (GQ182+GK183+GL183))</f>
        <v>173.61249999999998</v>
      </c>
      <c r="GR183" s="110">
        <f t="shared" si="212"/>
        <v>3.3744743042418284</v>
      </c>
    </row>
    <row r="184" spans="1:200">
      <c r="A184" s="249"/>
      <c r="B184" s="41">
        <v>7.2916666666666696</v>
      </c>
      <c r="C184" s="38">
        <f t="shared" si="226"/>
        <v>31.909413679744592</v>
      </c>
      <c r="D184" s="2">
        <f>Gen_Cons_Horario!B210</f>
        <v>0</v>
      </c>
      <c r="E184" s="140">
        <f t="shared" si="184"/>
        <v>31.909413679744592</v>
      </c>
      <c r="F184" s="116">
        <f>IF(AND(E184&gt;0,E184*$B$4+L183&lt;=$B$2*'SFV+BESS'!$I$9,E184&lt;'SFV+BESS'!$I$7), E184*$B$4, IF(AND(E184&gt;0,E184*$B$4+L183&gt;$B$2*'SFV+BESS'!$I$9,E184*$B$4&lt;'SFV+BESS'!$I$7),$B$2*'SFV+BESS'!$I$9-L183,IF(AND(E184&gt;0,E184*$B$4+L183&gt;$B$2*'SFV+BESS'!$I$9,E184*$B$4&gt;'SFV+BESS'!$I$7,L183&lt;$B$2*'SFV+BESS'!$I$9),$B$2*'SFV+BESS'!$I$9-L183,IF(AND(E184&gt;0,E184*$B$4+L183&lt;=$B$2*'SFV+BESS'!$I$9,E184&gt;'SFV+BESS'!$I$7),'SFV+BESS'!$I$7,0))))</f>
        <v>30.313942995757362</v>
      </c>
      <c r="G184" s="27">
        <f>IF(AND(E184&lt;0,L183+E184/$B$5&gt;$H$2,-E184/'Carga-Descarga Año'!$B$5&lt;'SFV+BESS'!$I$7),E184/$B$5,IF(AND(E184&lt;0,L183+E184/$B$5&gt;$H$2,-E184/'Carga-Descarga Año'!$B$5&gt;'SFV+BESS'!$I$7),-'SFV+BESS'!$I$7,IF(AND(E184&lt;0,L183+E184/$B$5&lt;$H$2),-MIN('SFV+BESS'!$I$7,L183-$H$2),0)))</f>
        <v>0</v>
      </c>
      <c r="I184" s="38">
        <f t="shared" si="185"/>
        <v>0</v>
      </c>
      <c r="J184" s="27">
        <f t="shared" si="187"/>
        <v>0</v>
      </c>
      <c r="K184" s="27">
        <f t="shared" si="186"/>
        <v>0</v>
      </c>
      <c r="L184" s="28">
        <f>IF((L183+F184+G184)&gt;=$B$2*'SFV+BESS'!$I$9, $B$2*'SFV+BESS'!$I$9, (L183+F184+G184))</f>
        <v>91.426365112820136</v>
      </c>
      <c r="M184" s="110">
        <f t="shared" si="188"/>
        <v>0</v>
      </c>
      <c r="R184" s="251"/>
      <c r="S184" s="41">
        <v>7.2916666666666696</v>
      </c>
      <c r="T184" s="2">
        <f t="shared" si="245"/>
        <v>11.29025511961377</v>
      </c>
      <c r="U184" s="2">
        <f>Gen_Cons_Horario!B954</f>
        <v>0</v>
      </c>
      <c r="V184" s="35">
        <f t="shared" si="220"/>
        <v>11.29025511961377</v>
      </c>
      <c r="W184" s="116">
        <f>IF(AND(V184&gt;0,V184*$B$4+AC183&lt;=$B$2*'SFV+BESS'!$I$9,V184&lt;'SFV+BESS'!$I$7), V184*$B$4, IF(AND(V184&gt;0,V184*$B$4+AC183&gt;$B$2*'SFV+BESS'!$I$9,V184*$B$4&lt;'SFV+BESS'!$I$7),$B$2*'SFV+BESS'!$I$9-AC183,IF(AND(V184&gt;0,V184*$B$4+AC183&gt;$B$2*'SFV+BESS'!$I$9,V184*$B$4&gt;'SFV+BESS'!$I$7,AC183&lt;$B$2*'SFV+BESS'!$I$9),$B$2*'SFV+BESS'!$I$9-AC183,IF(AND(V184&gt;0,V184*$B$4+AC183&lt;=$B$2*'SFV+BESS'!$I$9,V184&gt;'SFV+BESS'!$I$7),'SFV+BESS'!$I$7,0))))</f>
        <v>10.725742363633081</v>
      </c>
      <c r="X184" s="27">
        <f>IF(AND(V184&lt;0,AC183+V184/$B$5&gt;$H$2,-V184/'Carga-Descarga Año'!$B$5&lt;'SFV+BESS'!$I$7),V184/$B$5,IF(AND(V184&lt;0,AC183+V184/$B$5&gt;$H$2,-V184/'Carga-Descarga Año'!$B$5&gt;'SFV+BESS'!$I$7),-'SFV+BESS'!$I$7,IF(AND(V184&lt;0,AC183+V184/$B$5&lt;$H$2),-MIN('SFV+BESS'!$I$7,AC183-$H$2),0)))</f>
        <v>0</v>
      </c>
      <c r="Z184" s="33">
        <f t="shared" si="214"/>
        <v>0</v>
      </c>
      <c r="AA184" s="27">
        <f t="shared" si="189"/>
        <v>0</v>
      </c>
      <c r="AB184" s="27">
        <f t="shared" si="213"/>
        <v>0</v>
      </c>
      <c r="AC184" s="28">
        <f>IF((AC183+W184+X184)&gt;=$B$2*'SFV+BESS'!$I$9, $B$2*'SFV+BESS'!$I$9, (AC183+W184+X184))</f>
        <v>147.05901340586016</v>
      </c>
      <c r="AD184" s="110">
        <f t="shared" si="190"/>
        <v>0</v>
      </c>
      <c r="AI184" s="251"/>
      <c r="AJ184" s="41">
        <v>7.2916666666666696</v>
      </c>
      <c r="AK184" s="52">
        <f t="shared" si="246"/>
        <v>0</v>
      </c>
      <c r="AL184" s="33">
        <f>Gen_Cons_Horario!B1626</f>
        <v>0</v>
      </c>
      <c r="AM184" s="35">
        <f t="shared" si="221"/>
        <v>0</v>
      </c>
      <c r="AN184" s="116">
        <f>IF(AND(AM184&gt;0,AM184*$B$4+AT183&lt;=$B$2*'SFV+BESS'!$I$9,AM184&lt;'SFV+BESS'!$I$7), AM184*$B$4, IF(AND(AM184&gt;0,AM184*$B$4+AT183&gt;$B$2*'SFV+BESS'!$I$9,AM184*$B$4&lt;'SFV+BESS'!$I$7),$B$2*'SFV+BESS'!$I$9-AT183,IF(AND(AM184&gt;0,AM184*$B$4+AT183&gt;$B$2*'SFV+BESS'!$I$9,AM184*$B$4&gt;'SFV+BESS'!$I$7,AT183&lt;$B$2*'SFV+BESS'!$I$9),$B$2*'SFV+BESS'!$I$9-AT183,IF(AND(AM184&gt;0,AM184*$B$4+AT183&lt;=$B$2*'SFV+BESS'!$I$9,AM184&gt;'SFV+BESS'!$I$7),'SFV+BESS'!$I$7,0))))</f>
        <v>0</v>
      </c>
      <c r="AO184" s="27">
        <f>IF(AND(AM184&lt;0,AT183+AM184/$B$5&gt;$H$2,-AM184/'Carga-Descarga Año'!$B$5&lt;'SFV+BESS'!$I$7),AM184/$B$5,IF(AND(AM184&lt;0,AT183+AM184/$B$5&gt;$H$2,-AM184/'Carga-Descarga Año'!$B$5&gt;'SFV+BESS'!$I$7),-'SFV+BESS'!$I$7,IF(AND(AM184&lt;0,AT183+AM184/$B$5&lt;$H$2),-MIN('SFV+BESS'!$I$7,AT183-$H$2),0)))</f>
        <v>0</v>
      </c>
      <c r="AP184" s="33"/>
      <c r="AQ184" s="33">
        <f t="shared" si="227"/>
        <v>0</v>
      </c>
      <c r="AR184" s="27">
        <f t="shared" si="191"/>
        <v>0</v>
      </c>
      <c r="AS184" s="27">
        <f t="shared" si="228"/>
        <v>0</v>
      </c>
      <c r="AT184" s="28">
        <f>IF((AT183+AN184+AO184)&gt;=$B$2*'SFV+BESS'!$I$9, $B$2*'SFV+BESS'!$I$9, (AT183+AN184+AO184))</f>
        <v>148.98376386372536</v>
      </c>
      <c r="AU184" s="110">
        <f t="shared" si="192"/>
        <v>0</v>
      </c>
      <c r="AZ184" s="251"/>
      <c r="BA184" s="41">
        <v>7.2916666666666696</v>
      </c>
      <c r="BB184" s="33">
        <f t="shared" si="247"/>
        <v>0</v>
      </c>
      <c r="BC184" s="33">
        <f>Gen_Cons_Horario!B2370</f>
        <v>0</v>
      </c>
      <c r="BD184" s="35">
        <f t="shared" si="222"/>
        <v>0</v>
      </c>
      <c r="BE184" s="116">
        <f>IF(AND(BD184&gt;0,BD184*$B$4+BK183&lt;=$B$2*'SFV+BESS'!$I$9,BD184&lt;'SFV+BESS'!$I$7), BD184*$B$4, IF(AND(BD184&gt;0,BD184*$B$4+BK183&gt;$B$2*'SFV+BESS'!$I$9,BD184*$B$4&lt;'SFV+BESS'!$I$7),$B$2*'SFV+BESS'!$I$9-BK183,IF(AND(BD184&gt;0,BD184*$B$4+BK183&gt;$B$2*'SFV+BESS'!$I$9,BD184*$B$4&gt;'SFV+BESS'!$I$7,BK183&lt;$B$2*'SFV+BESS'!$I$9),$B$2*'SFV+BESS'!$I$9-BK183,IF(AND(BD184&gt;0,BD184*$B$4+BK183&lt;=$B$2*'SFV+BESS'!$I$9,BD184&gt;'SFV+BESS'!$I$7),'SFV+BESS'!$I$7,0))))</f>
        <v>0</v>
      </c>
      <c r="BF184" s="27">
        <f>IF(AND(BD184&lt;0,BK183+BD184/$B$5&gt;$H$2,-BD184/'Carga-Descarga Año'!$B$5&lt;'SFV+BESS'!$I$7),BD184/$B$5,IF(AND(BD184&lt;0,BK183+BD184/$B$5&gt;$H$2,-BD184/'Carga-Descarga Año'!$B$5&gt;'SFV+BESS'!$I$7),-'SFV+BESS'!$I$7,IF(AND(BD184&lt;0,BK183+BD184/$B$5&lt;$H$2),-MIN('SFV+BESS'!$I$7,BK183-$H$2),0)))</f>
        <v>0</v>
      </c>
      <c r="BG184" s="33"/>
      <c r="BH184" s="33">
        <f t="shared" si="229"/>
        <v>0</v>
      </c>
      <c r="BI184" s="27">
        <f t="shared" si="193"/>
        <v>0</v>
      </c>
      <c r="BJ184" s="27">
        <f t="shared" si="230"/>
        <v>0</v>
      </c>
      <c r="BK184" s="28">
        <f>IF((BK183+BE184+BF184)&gt;=$B$2*'SFV+BESS'!$I$9, $B$2*'SFV+BESS'!$I$9, (BK183+BE184+BF184))</f>
        <v>173.61249999999998</v>
      </c>
      <c r="BL184" s="110">
        <f t="shared" si="194"/>
        <v>0</v>
      </c>
      <c r="BQ184" s="251"/>
      <c r="BR184" s="41">
        <v>7.2916666666666696</v>
      </c>
      <c r="BS184" s="33">
        <f t="shared" si="248"/>
        <v>0</v>
      </c>
      <c r="BT184" s="33">
        <f>Gen_Cons_Horario!B3090</f>
        <v>0</v>
      </c>
      <c r="BU184" s="35">
        <f t="shared" si="223"/>
        <v>0</v>
      </c>
      <c r="BV184" s="116">
        <f>IF(AND(BU184&gt;0,BU184*$B$4+CB183&lt;=$B$2*'SFV+BESS'!$I$9,BU184&lt;'SFV+BESS'!$I$7), BU184*$B$4, IF(AND(BU184&gt;0,BU184*$B$4+CB183&gt;$B$2*'SFV+BESS'!$I$9,BU184*$B$4&lt;'SFV+BESS'!$I$7),$B$2*'SFV+BESS'!$I$9-CB183,IF(AND(BU184&gt;0,BU184*$B$4+CB183&gt;$B$2*'SFV+BESS'!$I$9,BU184*$B$4&gt;'SFV+BESS'!$I$7,CB183&lt;$B$2*'SFV+BESS'!$I$9),$B$2*'SFV+BESS'!$I$9-CB183,IF(AND(BU184&gt;0,BU184*$B$4+CB183&lt;=$B$2*'SFV+BESS'!$I$9,BU184&gt;'SFV+BESS'!$I$7),'SFV+BESS'!$I$7,0))))</f>
        <v>0</v>
      </c>
      <c r="BW184" s="27">
        <f>IF(AND(BU184&lt;0,CB183+BU184/$B$5&gt;$H$2,-BU184/'Carga-Descarga Año'!$B$5&lt;'SFV+BESS'!$I$7),BU184/$B$5,IF(AND(BU184&lt;0,CB183+BU184/$B$5&gt;$H$2,-BU184/'Carga-Descarga Año'!$B$5&gt;'SFV+BESS'!$I$7),-'SFV+BESS'!$I$7,IF(AND(BU184&lt;0,CB183+BU184/$B$5&lt;$H$2),-MIN('SFV+BESS'!$I$7,CB183-$H$2),0)))</f>
        <v>0</v>
      </c>
      <c r="BX184" s="33"/>
      <c r="BY184" s="33">
        <f t="shared" si="231"/>
        <v>0</v>
      </c>
      <c r="BZ184" s="27">
        <f t="shared" si="195"/>
        <v>0</v>
      </c>
      <c r="CA184" s="27">
        <f t="shared" si="196"/>
        <v>0</v>
      </c>
      <c r="CB184" s="28">
        <f>IF((CB183+BV184+BW184)&gt;=$B$2*'SFV+BESS'!$I$9, $B$2*'SFV+BESS'!$I$9, (CB183+BV184+BW184))</f>
        <v>173.61249999999998</v>
      </c>
      <c r="CC184" s="110">
        <f t="shared" si="197"/>
        <v>0</v>
      </c>
      <c r="CH184" s="251"/>
      <c r="CI184" s="41">
        <v>7.2916666666666696</v>
      </c>
      <c r="CJ184" s="33">
        <f t="shared" si="249"/>
        <v>0</v>
      </c>
      <c r="CK184" s="33">
        <f>Gen_Cons_Horario!B3834</f>
        <v>0</v>
      </c>
      <c r="CL184" s="35">
        <f t="shared" si="224"/>
        <v>0</v>
      </c>
      <c r="CM184" s="116">
        <f>IF(AND(CL184&gt;0,CL184*$B$4+CS183&lt;=$B$2*'SFV+BESS'!$I$9,CL184&lt;'SFV+BESS'!$I$7), CL184*$B$4, IF(AND(CL184&gt;0,CL184*$B$4+CS183&gt;$B$2*'SFV+BESS'!$I$9,CL184*$B$4&lt;'SFV+BESS'!$I$7),$B$2*'SFV+BESS'!$I$9-CS183,IF(AND(CL184&gt;0,CL184*$B$4+CS183&gt;$B$2*'SFV+BESS'!$I$9,CL184*$B$4&gt;'SFV+BESS'!$I$7,CS183&lt;$B$2*'SFV+BESS'!$I$9),$B$2*'SFV+BESS'!$I$9-CS183,IF(AND(CL184&gt;0,CL184*$B$4+CS183&lt;=$B$2*'SFV+BESS'!$I$9,CL184&gt;'SFV+BESS'!$I$7),'SFV+BESS'!$I$7,0))))</f>
        <v>0</v>
      </c>
      <c r="CN184" s="27">
        <f>IF(AND(CL184&lt;0,CS183+CL184/$B$5&gt;$H$2,-CL184/'Carga-Descarga Año'!$B$5&lt;'SFV+BESS'!$I$7),CL184/$B$5,IF(AND(CL184&lt;0,CS183+CL184/$B$5&gt;$H$2,-CL184/'Carga-Descarga Año'!$B$5&gt;'SFV+BESS'!$I$7),-'SFV+BESS'!$I$7,IF(AND(CL184&lt;0,CS183+CL184/$B$5&lt;$H$2),-MIN('SFV+BESS'!$I$7,CS183-$H$2),0)))</f>
        <v>0</v>
      </c>
      <c r="CO184" s="33"/>
      <c r="CP184" s="33">
        <f t="shared" si="232"/>
        <v>0</v>
      </c>
      <c r="CQ184" s="27">
        <f t="shared" si="198"/>
        <v>0</v>
      </c>
      <c r="CR184" s="27">
        <f t="shared" si="233"/>
        <v>0</v>
      </c>
      <c r="CS184" s="28">
        <f>IF((CS183+CM184+CN184)&gt;=$B$2*'SFV+BESS'!$I$9, $B$2*'SFV+BESS'!$I$9, (CS183+CM184+CN184))</f>
        <v>173.61249999999998</v>
      </c>
      <c r="CT184" s="110">
        <f t="shared" si="199"/>
        <v>0</v>
      </c>
      <c r="CY184" s="251"/>
      <c r="CZ184" s="41">
        <v>7.2916666666666696</v>
      </c>
      <c r="DA184" s="33">
        <f t="shared" si="250"/>
        <v>0</v>
      </c>
      <c r="DB184" s="33">
        <f>Gen_Cons_Horario!B4554</f>
        <v>0</v>
      </c>
      <c r="DC184" s="35">
        <f t="shared" si="215"/>
        <v>0</v>
      </c>
      <c r="DD184" s="116">
        <f>IF(AND(DC184&gt;0,DC184*$B$4+DJ183&lt;=$B$2*'SFV+BESS'!$I$9,DC184&lt;'SFV+BESS'!$I$7), DC184*$B$4, IF(AND(DC184&gt;0,DC184*$B$4+DJ183&gt;$B$2*'SFV+BESS'!$I$9,DC184*$B$4&lt;'SFV+BESS'!$I$7),$B$2*'SFV+BESS'!$I$9-DJ183,IF(AND(DC184&gt;0,DC184*$B$4+DJ183&gt;$B$2*'SFV+BESS'!$I$9,DC184*$B$4&gt;'SFV+BESS'!$I$7,DJ183&lt;$B$2*'SFV+BESS'!$I$9),$B$2*'SFV+BESS'!$I$9-DJ183,IF(AND(DC184&gt;0,DC184*$B$4+DJ183&lt;=$B$2*'SFV+BESS'!$I$9,DC184&gt;'SFV+BESS'!$I$7),'SFV+BESS'!$I$7,0))))</f>
        <v>0</v>
      </c>
      <c r="DE184" s="27">
        <f>IF(AND(DC184&lt;0,DJ183+DC184/$B$5&gt;$H$2,-DC184/'Carga-Descarga Año'!$B$5&lt;'SFV+BESS'!$I$7),DC184/$B$5,IF(AND(DC184&lt;0,DJ183+DC184/$B$5&gt;$H$2,-DC184/'Carga-Descarga Año'!$B$5&gt;'SFV+BESS'!$I$7),-'SFV+BESS'!$I$7,IF(AND(DC184&lt;0,DJ183+DC184/$B$5&lt;$H$2),-MIN('SFV+BESS'!$I$7,DJ183-$H$2),0)))</f>
        <v>0</v>
      </c>
      <c r="DF184" s="33"/>
      <c r="DG184" s="33">
        <f t="shared" si="234"/>
        <v>0</v>
      </c>
      <c r="DH184" s="27">
        <f t="shared" si="200"/>
        <v>0</v>
      </c>
      <c r="DI184" s="27">
        <f t="shared" si="201"/>
        <v>0</v>
      </c>
      <c r="DJ184" s="28">
        <f>IF((DJ183+DD184+DE184)&gt;=$B$2*'SFV+BESS'!$I$9, $B$2*'SFV+BESS'!$I$9, (DJ183+DD184+DE184))</f>
        <v>173.61249999999998</v>
      </c>
      <c r="DK184" s="110">
        <f t="shared" si="202"/>
        <v>0</v>
      </c>
      <c r="DP184" s="251"/>
      <c r="DQ184" s="41">
        <v>7.2916666666666696</v>
      </c>
      <c r="DR184" s="33">
        <f t="shared" si="251"/>
        <v>0</v>
      </c>
      <c r="DS184" s="33">
        <f>Gen_Cons_Horario!B5298</f>
        <v>0</v>
      </c>
      <c r="DT184" s="35">
        <f t="shared" si="216"/>
        <v>0</v>
      </c>
      <c r="DU184" s="116">
        <f>IF(AND(DT184&gt;0,DT184*$B$4+EA183&lt;=$B$2*'SFV+BESS'!$I$9,DT184&lt;'SFV+BESS'!$I$7), DT184*$B$4, IF(AND(DT184&gt;0,DT184*$B$4+EA183&gt;$B$2*'SFV+BESS'!$I$9,DT184*$B$4&lt;'SFV+BESS'!$I$7),$B$2*'SFV+BESS'!$I$9-EA183,IF(AND(DT184&gt;0,DT184*$B$4+EA183&gt;$B$2*'SFV+BESS'!$I$9,DT184*$B$4&gt;'SFV+BESS'!$I$7,EA183&lt;$B$2*'SFV+BESS'!$I$9),$B$2*'SFV+BESS'!$I$9-EA183,IF(AND(DT184&gt;0,DT184*$B$4+EA183&lt;=$B$2*'SFV+BESS'!$I$9,DT184&gt;'SFV+BESS'!$I$7),'SFV+BESS'!$I$7,0))))</f>
        <v>0</v>
      </c>
      <c r="DV184" s="27">
        <f>IF(AND(DT184&lt;0,EA183+DT184/$B$5&gt;$H$2,-DT184/'Carga-Descarga Año'!$B$5&lt;'SFV+BESS'!$I$7),DT184/$B$5,IF(AND(DT184&lt;0,EA183+DT184/$B$5&gt;$H$2,-DT184/'Carga-Descarga Año'!$B$5&gt;'SFV+BESS'!$I$7),-'SFV+BESS'!$I$7,IF(AND(DT184&lt;0,EA183+DT184/$B$5&lt;$H$2),-MIN('SFV+BESS'!$I$7,EA183-$H$2),0)))</f>
        <v>0</v>
      </c>
      <c r="DW184" s="33"/>
      <c r="DX184" s="33">
        <f t="shared" si="235"/>
        <v>0</v>
      </c>
      <c r="DY184" s="27">
        <f t="shared" si="203"/>
        <v>0</v>
      </c>
      <c r="DZ184" s="27">
        <f t="shared" si="236"/>
        <v>0</v>
      </c>
      <c r="EA184" s="28">
        <f>IF((EA183+DU184+DV184)&gt;=$B$2*'SFV+BESS'!$I$9, $B$2*'SFV+BESS'!$I$9, (EA183+DU184+DV184))</f>
        <v>173.61249999999998</v>
      </c>
      <c r="EB184" s="110">
        <f t="shared" si="204"/>
        <v>0</v>
      </c>
      <c r="EG184" s="251"/>
      <c r="EH184" s="41">
        <v>7.2916666666666696</v>
      </c>
      <c r="EI184" s="33">
        <f t="shared" si="252"/>
        <v>0</v>
      </c>
      <c r="EJ184" s="33">
        <f>Gen_Cons_Horario!B6042</f>
        <v>0</v>
      </c>
      <c r="EK184" s="35">
        <f t="shared" si="217"/>
        <v>0</v>
      </c>
      <c r="EL184" s="116">
        <f>IF(AND(EK184&gt;0,EK184*$B$4+ER183&lt;=$B$2*'SFV+BESS'!$I$9,EK184&lt;'SFV+BESS'!$I$7), EK184*$B$4, IF(AND(EK184&gt;0,EK184*$B$4+ER183&gt;$B$2*'SFV+BESS'!$I$9,EK184*$B$4&lt;'SFV+BESS'!$I$7),$B$2*'SFV+BESS'!$I$9-ER183,IF(AND(EK184&gt;0,EK184*$B$4+ER183&gt;$B$2*'SFV+BESS'!$I$9,EK184*$B$4&gt;'SFV+BESS'!$I$7,ER183&lt;$B$2*'SFV+BESS'!$I$9),$B$2*'SFV+BESS'!$I$9-ER183,IF(AND(EK184&gt;0,EK184*$B$4+ER183&lt;=$B$2*'SFV+BESS'!$I$9,EK184&gt;'SFV+BESS'!$I$7),'SFV+BESS'!$I$7,0))))</f>
        <v>0</v>
      </c>
      <c r="EM184" s="27">
        <f>IF(AND(EK184&lt;0,ER183+EK184/$B$5&gt;$H$2,-EK184/'Carga-Descarga Año'!$B$5&lt;'SFV+BESS'!$I$7),EK184/$B$5,IF(AND(EK184&lt;0,ER183+EK184/$B$5&gt;$H$2,-EK184/'Carga-Descarga Año'!$B$5&gt;'SFV+BESS'!$I$7),-'SFV+BESS'!$I$7,IF(AND(EK184&lt;0,ER183+EK184/$B$5&lt;$H$2),-MIN('SFV+BESS'!$I$7,ER183-$H$2),0)))</f>
        <v>0</v>
      </c>
      <c r="EN184" s="33"/>
      <c r="EO184" s="33">
        <f t="shared" si="237"/>
        <v>0</v>
      </c>
      <c r="EP184" s="27">
        <f t="shared" si="205"/>
        <v>0</v>
      </c>
      <c r="EQ184" s="27">
        <f t="shared" si="238"/>
        <v>0</v>
      </c>
      <c r="ER184" s="28">
        <f>IF((ER183+EL184+EM184)&gt;=$B$2*'SFV+BESS'!$I$9, $B$2*'SFV+BESS'!$I$9, (ER183+EL184+EM184))</f>
        <v>173.61249999999998</v>
      </c>
      <c r="ES184" s="110">
        <f t="shared" si="206"/>
        <v>0</v>
      </c>
      <c r="EX184" s="251"/>
      <c r="EY184" s="41">
        <v>7.2916666666666696</v>
      </c>
      <c r="EZ184" s="33">
        <f t="shared" si="253"/>
        <v>20.231242549735406</v>
      </c>
      <c r="FA184" s="33">
        <f>Gen_Cons_Horario!B6762</f>
        <v>0</v>
      </c>
      <c r="FB184" s="35">
        <f t="shared" si="218"/>
        <v>20.231242549735406</v>
      </c>
      <c r="FC184" s="116">
        <f>IF(AND(FB184&gt;0,FB184*$B$4+FI183&lt;=$B$2*'SFV+BESS'!$I$9,FB184&lt;'SFV+BESS'!$I$7), FB184*$B$4, IF(AND(FB184&gt;0,FB184*$B$4+FI183&gt;$B$2*'SFV+BESS'!$I$9,FB184*$B$4&lt;'SFV+BESS'!$I$7),$B$2*'SFV+BESS'!$I$9-FI183,IF(AND(FB184&gt;0,FB184*$B$4+FI183&gt;$B$2*'SFV+BESS'!$I$9,FB184*$B$4&gt;'SFV+BESS'!$I$7,FI183&lt;$B$2*'SFV+BESS'!$I$9),$B$2*'SFV+BESS'!$I$9-FI183,IF(AND(FB184&gt;0,FB184*$B$4+FI183&lt;=$B$2*'SFV+BESS'!$I$9,FB184&gt;'SFV+BESS'!$I$7),'SFV+BESS'!$I$7,0))))</f>
        <v>0</v>
      </c>
      <c r="FD184" s="27">
        <f>IF(AND(FB184&lt;0,FI183+FB184/$B$5&gt;$H$2,-FB184/'Carga-Descarga Año'!$B$5&lt;'SFV+BESS'!$I$7),FB184/$B$5,IF(AND(FB184&lt;0,FI183+FB184/$B$5&gt;$H$2,-FB184/'Carga-Descarga Año'!$B$5&gt;'SFV+BESS'!$I$7),-'SFV+BESS'!$I$7,IF(AND(FB184&lt;0,FI183+FB184/$B$5&lt;$H$2),-MIN('SFV+BESS'!$I$7,FI183-$H$2),0)))</f>
        <v>0</v>
      </c>
      <c r="FE184" s="33"/>
      <c r="FF184" s="33">
        <f t="shared" si="239"/>
        <v>0</v>
      </c>
      <c r="FG184" s="27">
        <f t="shared" si="207"/>
        <v>0</v>
      </c>
      <c r="FH184" s="27">
        <f t="shared" si="240"/>
        <v>0</v>
      </c>
      <c r="FI184" s="28">
        <f>IF((FI183+FC184+FD184)&gt;=$B$2*'SFV+BESS'!$I$9, $B$2*'SFV+BESS'!$I$9, (FI183+FC184+FD184))</f>
        <v>173.61249999999998</v>
      </c>
      <c r="FJ184" s="110">
        <f t="shared" si="208"/>
        <v>20.231242549735406</v>
      </c>
      <c r="FO184" s="251"/>
      <c r="FP184" s="41">
        <v>7.2916666666666696</v>
      </c>
      <c r="FQ184" s="33">
        <f t="shared" si="254"/>
        <v>47.678344123536192</v>
      </c>
      <c r="FR184" s="33">
        <f>Gen_Cons_Horario!B7506</f>
        <v>0</v>
      </c>
      <c r="FS184" s="35">
        <f t="shared" si="219"/>
        <v>47.678344123536192</v>
      </c>
      <c r="FT184" s="116">
        <f>IF(AND(FS184&gt;0,FS184*$B$4+FZ183&lt;=$B$2*'SFV+BESS'!$I$9,FS184&lt;'SFV+BESS'!$I$7), FS184*$B$4, IF(AND(FS184&gt;0,FS184*$B$4+FZ183&gt;$B$2*'SFV+BESS'!$I$9,FS184*$B$4&lt;'SFV+BESS'!$I$7),$B$2*'SFV+BESS'!$I$9-FZ183,IF(AND(FS184&gt;0,FS184*$B$4+FZ183&gt;$B$2*'SFV+BESS'!$I$9,FS184*$B$4&gt;'SFV+BESS'!$I$7,FZ183&lt;$B$2*'SFV+BESS'!$I$9),$B$2*'SFV+BESS'!$I$9-FZ183,IF(AND(FS184&gt;0,FS184*$B$4+FZ183&lt;=$B$2*'SFV+BESS'!$I$9,FS184&gt;'SFV+BESS'!$I$7),'SFV+BESS'!$I$7,0))))</f>
        <v>0</v>
      </c>
      <c r="FU184" s="27">
        <f>IF(AND(FS184&lt;0,FZ183+FS184/$B$5&gt;$H$2,-FS184/'Carga-Descarga Año'!$B$5&lt;'SFV+BESS'!$I$7),FS184/$B$5,IF(AND(FS184&lt;0,FZ183+FS184/$B$5&gt;$H$2,-FS184/'Carga-Descarga Año'!$B$5&gt;'SFV+BESS'!$I$7),-'SFV+BESS'!$I$7,IF(AND(FS184&lt;0,FZ183+FS184/$B$5&lt;$H$2),-MIN('SFV+BESS'!$I$7,FZ183-$H$2),0)))</f>
        <v>0</v>
      </c>
      <c r="FV184" s="33"/>
      <c r="FW184" s="33">
        <f t="shared" si="241"/>
        <v>0</v>
      </c>
      <c r="FX184" s="27">
        <f t="shared" si="209"/>
        <v>0</v>
      </c>
      <c r="FY184" s="27">
        <f t="shared" si="242"/>
        <v>0</v>
      </c>
      <c r="FZ184" s="28">
        <f>IF((FZ183+FT184+FU184)&gt;=$B$2*'SFV+BESS'!$I$9, $B$2*'SFV+BESS'!$I$9, (FZ183+FT184+FU184))</f>
        <v>173.61249999999998</v>
      </c>
      <c r="GA184" s="110">
        <f t="shared" si="210"/>
        <v>47.678344123536192</v>
      </c>
      <c r="GF184" s="251"/>
      <c r="GG184" s="41">
        <v>7.2916666666666696</v>
      </c>
      <c r="GH184" s="33">
        <f t="shared" si="255"/>
        <v>47.68278908167801</v>
      </c>
      <c r="GI184" s="33">
        <f>Gen_Cons_Horario!B8226</f>
        <v>0</v>
      </c>
      <c r="GJ184" s="35">
        <f t="shared" si="225"/>
        <v>47.68278908167801</v>
      </c>
      <c r="GK184" s="116">
        <f>IF(AND(GJ184&gt;0,GJ184*$B$4+GQ183&lt;=$B$2*'SFV+BESS'!$I$9,GJ184&lt;'SFV+BESS'!$I$7), GJ184*$B$4, IF(AND(GJ184&gt;0,GJ184*$B$4+GQ183&gt;$B$2*'SFV+BESS'!$I$9,GJ184*$B$4&lt;'SFV+BESS'!$I$7),$B$2*'SFV+BESS'!$I$9-GQ183,IF(AND(GJ184&gt;0,GJ184*$B$4+GQ183&gt;$B$2*'SFV+BESS'!$I$9,GJ184*$B$4&gt;'SFV+BESS'!$I$7,GQ183&lt;$B$2*'SFV+BESS'!$I$9),$B$2*'SFV+BESS'!$I$9-GQ183,IF(AND(GJ184&gt;0,GJ184*$B$4+GQ183&lt;=$B$2*'SFV+BESS'!$I$9,GJ184&gt;'SFV+BESS'!$I$7),'SFV+BESS'!$I$7,0))))</f>
        <v>0</v>
      </c>
      <c r="GL184" s="27">
        <f>IF(AND(GJ184&lt;0,GQ183+GJ184/$B$5&gt;$H$2,-GJ184/'Carga-Descarga Año'!$B$5&lt;'SFV+BESS'!$I$7),GJ184/$B$5,IF(AND(GJ184&lt;0,GQ183+GJ184/$B$5&gt;$H$2,-GJ184/'Carga-Descarga Año'!$B$5&gt;'SFV+BESS'!$I$7),-'SFV+BESS'!$I$7,IF(AND(GJ184&lt;0,GQ183+GJ184/$B$5&lt;$H$2),-MIN('SFV+BESS'!$I$7,GQ183-$H$2),0)))</f>
        <v>0</v>
      </c>
      <c r="GM184" s="33"/>
      <c r="GN184" s="33">
        <f t="shared" si="243"/>
        <v>0</v>
      </c>
      <c r="GO184" s="27">
        <f t="shared" si="211"/>
        <v>0</v>
      </c>
      <c r="GP184" s="27">
        <f t="shared" si="244"/>
        <v>0</v>
      </c>
      <c r="GQ184" s="28">
        <f>IF((GQ183+GK184+GL184)&gt;=$B$2*'SFV+BESS'!$I$9, $B$2*'SFV+BESS'!$I$9, (GQ183+GK184+GL184))</f>
        <v>173.61249999999998</v>
      </c>
      <c r="GR184" s="110">
        <f t="shared" si="212"/>
        <v>47.68278908167801</v>
      </c>
    </row>
    <row r="185" spans="1:200">
      <c r="A185" s="249"/>
      <c r="B185" s="41">
        <v>7.3333333333333401</v>
      </c>
      <c r="C185" s="38">
        <f t="shared" si="226"/>
        <v>70.656558862291604</v>
      </c>
      <c r="D185" s="2">
        <f>Gen_Cons_Horario!B211</f>
        <v>100.6695</v>
      </c>
      <c r="E185" s="140">
        <f t="shared" si="184"/>
        <v>-30.012941137708395</v>
      </c>
      <c r="F185" s="116">
        <f>IF(AND(E185&gt;0,E185*$B$4+L184&lt;=$B$2*'SFV+BESS'!$I$9,E185&lt;'SFV+BESS'!$I$7), E185*$B$4, IF(AND(E185&gt;0,E185*$B$4+L184&gt;$B$2*'SFV+BESS'!$I$9,E185*$B$4&lt;'SFV+BESS'!$I$7),$B$2*'SFV+BESS'!$I$9-L184,IF(AND(E185&gt;0,E185*$B$4+L184&gt;$B$2*'SFV+BESS'!$I$9,E185*$B$4&gt;'SFV+BESS'!$I$7,L184&lt;$B$2*'SFV+BESS'!$I$9),$B$2*'SFV+BESS'!$I$9-L184,IF(AND(E185&gt;0,E185*$B$4+L184&lt;=$B$2*'SFV+BESS'!$I$9,E185&gt;'SFV+BESS'!$I$7),'SFV+BESS'!$I$7,0))))</f>
        <v>0</v>
      </c>
      <c r="G185" s="27">
        <f>IF(AND(E185&lt;0,L184+E185/$B$5&gt;$H$2,-E185/'Carga-Descarga Año'!$B$5&lt;'SFV+BESS'!$I$7),E185/$B$5,IF(AND(E185&lt;0,L184+E185/$B$5&gt;$H$2,-E185/'Carga-Descarga Año'!$B$5&gt;'SFV+BESS'!$I$7),-'SFV+BESS'!$I$7,IF(AND(E185&lt;0,L184+E185/$B$5&lt;$H$2),-MIN('SFV+BESS'!$I$7,L184-$H$2),0)))</f>
        <v>-31.592569618640418</v>
      </c>
      <c r="I185" s="38">
        <f t="shared" si="185"/>
        <v>70.656558862291604</v>
      </c>
      <c r="J185" s="27">
        <f t="shared" si="187"/>
        <v>30.012941137708395</v>
      </c>
      <c r="K185" s="27">
        <f t="shared" si="186"/>
        <v>0</v>
      </c>
      <c r="L185" s="28">
        <f>IF((L184+F185+G185)&gt;=$B$2*'SFV+BESS'!$I$9, $B$2*'SFV+BESS'!$I$9, (L184+F185+G185))</f>
        <v>59.833795494179718</v>
      </c>
      <c r="M185" s="110">
        <f t="shared" si="188"/>
        <v>0</v>
      </c>
      <c r="R185" s="251"/>
      <c r="S185" s="41">
        <v>7.3333333333333401</v>
      </c>
      <c r="T185" s="2">
        <f t="shared" si="245"/>
        <v>61.850962829188468</v>
      </c>
      <c r="U185" s="2">
        <f>Gen_Cons_Horario!B955</f>
        <v>85.755499999999998</v>
      </c>
      <c r="V185" s="35">
        <f t="shared" si="220"/>
        <v>-23.90453717081153</v>
      </c>
      <c r="W185" s="116">
        <f>IF(AND(V185&gt;0,V185*$B$4+AC184&lt;=$B$2*'SFV+BESS'!$I$9,V185&lt;'SFV+BESS'!$I$7), V185*$B$4, IF(AND(V185&gt;0,V185*$B$4+AC184&gt;$B$2*'SFV+BESS'!$I$9,V185*$B$4&lt;'SFV+BESS'!$I$7),$B$2*'SFV+BESS'!$I$9-AC184,IF(AND(V185&gt;0,V185*$B$4+AC184&gt;$B$2*'SFV+BESS'!$I$9,V185*$B$4&gt;'SFV+BESS'!$I$7,AC184&lt;$B$2*'SFV+BESS'!$I$9),$B$2*'SFV+BESS'!$I$9-AC184,IF(AND(V185&gt;0,V185*$B$4+AC184&lt;=$B$2*'SFV+BESS'!$I$9,V185&gt;'SFV+BESS'!$I$7),'SFV+BESS'!$I$7,0))))</f>
        <v>0</v>
      </c>
      <c r="X185" s="27">
        <f>IF(AND(V185&lt;0,AC184+V185/$B$5&gt;$H$2,-V185/'Carga-Descarga Año'!$B$5&lt;'SFV+BESS'!$I$7),V185/$B$5,IF(AND(V185&lt;0,AC184+V185/$B$5&gt;$H$2,-V185/'Carga-Descarga Año'!$B$5&gt;'SFV+BESS'!$I$7),-'SFV+BESS'!$I$7,IF(AND(V185&lt;0,AC184+V185/$B$5&lt;$H$2),-MIN('SFV+BESS'!$I$7,AC184-$H$2),0)))</f>
        <v>-25.1626707061174</v>
      </c>
      <c r="Z185" s="33">
        <f t="shared" si="214"/>
        <v>61.850962829188468</v>
      </c>
      <c r="AA185" s="27">
        <f t="shared" si="189"/>
        <v>23.90453717081153</v>
      </c>
      <c r="AB185" s="27">
        <f t="shared" si="213"/>
        <v>0</v>
      </c>
      <c r="AC185" s="28">
        <f>IF((AC184+W185+X185)&gt;=$B$2*'SFV+BESS'!$I$9, $B$2*'SFV+BESS'!$I$9, (AC184+W185+X185))</f>
        <v>121.89634269974276</v>
      </c>
      <c r="AD185" s="110">
        <f t="shared" si="190"/>
        <v>0</v>
      </c>
      <c r="AI185" s="251"/>
      <c r="AJ185" s="41">
        <v>7.3333333333333401</v>
      </c>
      <c r="AK185" s="52">
        <f t="shared" si="246"/>
        <v>49.086071190777005</v>
      </c>
      <c r="AL185" s="33">
        <f>Gen_Cons_Horario!B1627</f>
        <v>59.656000000000006</v>
      </c>
      <c r="AM185" s="35">
        <f t="shared" si="221"/>
        <v>-10.569928809223001</v>
      </c>
      <c r="AN185" s="116">
        <f>IF(AND(AM185&gt;0,AM185*$B$4+AT184&lt;=$B$2*'SFV+BESS'!$I$9,AM185&lt;'SFV+BESS'!$I$7), AM185*$B$4, IF(AND(AM185&gt;0,AM185*$B$4+AT184&gt;$B$2*'SFV+BESS'!$I$9,AM185*$B$4&lt;'SFV+BESS'!$I$7),$B$2*'SFV+BESS'!$I$9-AT184,IF(AND(AM185&gt;0,AM185*$B$4+AT184&gt;$B$2*'SFV+BESS'!$I$9,AM185*$B$4&gt;'SFV+BESS'!$I$7,AT184&lt;$B$2*'SFV+BESS'!$I$9),$B$2*'SFV+BESS'!$I$9-AT184,IF(AND(AM185&gt;0,AM185*$B$4+AT184&lt;=$B$2*'SFV+BESS'!$I$9,AM185&gt;'SFV+BESS'!$I$7),'SFV+BESS'!$I$7,0))))</f>
        <v>0</v>
      </c>
      <c r="AO185" s="27">
        <f>IF(AND(AM185&lt;0,AT184+AM185/$B$5&gt;$H$2,-AM185/'Carga-Descarga Año'!$B$5&lt;'SFV+BESS'!$I$7),AM185/$B$5,IF(AND(AM185&lt;0,AT184+AM185/$B$5&gt;$H$2,-AM185/'Carga-Descarga Año'!$B$5&gt;'SFV+BESS'!$I$7),-'SFV+BESS'!$I$7,IF(AND(AM185&lt;0,AT184+AM185/$B$5&lt;$H$2),-MIN('SFV+BESS'!$I$7,AT184-$H$2),0)))</f>
        <v>-11.126240851813685</v>
      </c>
      <c r="AP185" s="33"/>
      <c r="AQ185" s="33">
        <f t="shared" si="227"/>
        <v>49.086071190777005</v>
      </c>
      <c r="AR185" s="27">
        <f t="shared" si="191"/>
        <v>10.569928809223001</v>
      </c>
      <c r="AS185" s="27">
        <f t="shared" si="228"/>
        <v>0</v>
      </c>
      <c r="AT185" s="28">
        <f>IF((AT184+AN185+AO185)&gt;=$B$2*'SFV+BESS'!$I$9, $B$2*'SFV+BESS'!$I$9, (AT184+AN185+AO185))</f>
        <v>137.85752301191167</v>
      </c>
      <c r="AU185" s="110">
        <f t="shared" si="192"/>
        <v>0</v>
      </c>
      <c r="AZ185" s="251"/>
      <c r="BA185" s="41">
        <v>7.3333333333333401</v>
      </c>
      <c r="BB185" s="33">
        <f t="shared" si="247"/>
        <v>20.518647630804924</v>
      </c>
      <c r="BC185" s="33">
        <f>Gen_Cons_Horario!B2371</f>
        <v>0</v>
      </c>
      <c r="BD185" s="35">
        <f t="shared" si="222"/>
        <v>20.518647630804924</v>
      </c>
      <c r="BE185" s="116">
        <f>IF(AND(BD185&gt;0,BD185*$B$4+BK184&lt;=$B$2*'SFV+BESS'!$I$9,BD185&lt;'SFV+BESS'!$I$7), BD185*$B$4, IF(AND(BD185&gt;0,BD185*$B$4+BK184&gt;$B$2*'SFV+BESS'!$I$9,BD185*$B$4&lt;'SFV+BESS'!$I$7),$B$2*'SFV+BESS'!$I$9-BK184,IF(AND(BD185&gt;0,BD185*$B$4+BK184&gt;$B$2*'SFV+BESS'!$I$9,BD185*$B$4&gt;'SFV+BESS'!$I$7,BK184&lt;$B$2*'SFV+BESS'!$I$9),$B$2*'SFV+BESS'!$I$9-BK184,IF(AND(BD185&gt;0,BD185*$B$4+BK184&lt;=$B$2*'SFV+BESS'!$I$9,BD185&gt;'SFV+BESS'!$I$7),'SFV+BESS'!$I$7,0))))</f>
        <v>0</v>
      </c>
      <c r="BF185" s="27">
        <f>IF(AND(BD185&lt;0,BK184+BD185/$B$5&gt;$H$2,-BD185/'Carga-Descarga Año'!$B$5&lt;'SFV+BESS'!$I$7),BD185/$B$5,IF(AND(BD185&lt;0,BK184+BD185/$B$5&gt;$H$2,-BD185/'Carga-Descarga Año'!$B$5&gt;'SFV+BESS'!$I$7),-'SFV+BESS'!$I$7,IF(AND(BD185&lt;0,BK184+BD185/$B$5&lt;$H$2),-MIN('SFV+BESS'!$I$7,BK184-$H$2),0)))</f>
        <v>0</v>
      </c>
      <c r="BG185" s="33"/>
      <c r="BH185" s="33">
        <f t="shared" si="229"/>
        <v>0</v>
      </c>
      <c r="BI185" s="27">
        <f t="shared" si="193"/>
        <v>0</v>
      </c>
      <c r="BJ185" s="27">
        <f t="shared" si="230"/>
        <v>0</v>
      </c>
      <c r="BK185" s="28">
        <f>IF((BK184+BE185+BF185)&gt;=$B$2*'SFV+BESS'!$I$9, $B$2*'SFV+BESS'!$I$9, (BK184+BE185+BF185))</f>
        <v>173.61249999999998</v>
      </c>
      <c r="BL185" s="110">
        <f t="shared" si="194"/>
        <v>20.518647630804924</v>
      </c>
      <c r="BQ185" s="251"/>
      <c r="BR185" s="41">
        <v>7.3333333333333401</v>
      </c>
      <c r="BS185" s="33">
        <f t="shared" si="248"/>
        <v>1.3517615596903494</v>
      </c>
      <c r="BT185" s="33">
        <f>Gen_Cons_Horario!B3091</f>
        <v>0</v>
      </c>
      <c r="BU185" s="35">
        <f t="shared" si="223"/>
        <v>1.3517615596903494</v>
      </c>
      <c r="BV185" s="116">
        <f>IF(AND(BU185&gt;0,BU185*$B$4+CB184&lt;=$B$2*'SFV+BESS'!$I$9,BU185&lt;'SFV+BESS'!$I$7), BU185*$B$4, IF(AND(BU185&gt;0,BU185*$B$4+CB184&gt;$B$2*'SFV+BESS'!$I$9,BU185*$B$4&lt;'SFV+BESS'!$I$7),$B$2*'SFV+BESS'!$I$9-CB184,IF(AND(BU185&gt;0,BU185*$B$4+CB184&gt;$B$2*'SFV+BESS'!$I$9,BU185*$B$4&gt;'SFV+BESS'!$I$7,CB184&lt;$B$2*'SFV+BESS'!$I$9),$B$2*'SFV+BESS'!$I$9-CB184,IF(AND(BU185&gt;0,BU185*$B$4+CB184&lt;=$B$2*'SFV+BESS'!$I$9,BU185&gt;'SFV+BESS'!$I$7),'SFV+BESS'!$I$7,0))))</f>
        <v>0</v>
      </c>
      <c r="BW185" s="27">
        <f>IF(AND(BU185&lt;0,CB184+BU185/$B$5&gt;$H$2,-BU185/'Carga-Descarga Año'!$B$5&lt;'SFV+BESS'!$I$7),BU185/$B$5,IF(AND(BU185&lt;0,CB184+BU185/$B$5&gt;$H$2,-BU185/'Carga-Descarga Año'!$B$5&gt;'SFV+BESS'!$I$7),-'SFV+BESS'!$I$7,IF(AND(BU185&lt;0,CB184+BU185/$B$5&lt;$H$2),-MIN('SFV+BESS'!$I$7,CB184-$H$2),0)))</f>
        <v>0</v>
      </c>
      <c r="BX185" s="33"/>
      <c r="BY185" s="33">
        <f t="shared" si="231"/>
        <v>0</v>
      </c>
      <c r="BZ185" s="27">
        <f t="shared" si="195"/>
        <v>0</v>
      </c>
      <c r="CA185" s="27">
        <f t="shared" si="196"/>
        <v>0</v>
      </c>
      <c r="CB185" s="28">
        <f>IF((CB184+BV185+BW185)&gt;=$B$2*'SFV+BESS'!$I$9, $B$2*'SFV+BESS'!$I$9, (CB184+BV185+BW185))</f>
        <v>173.61249999999998</v>
      </c>
      <c r="CC185" s="110">
        <f t="shared" si="197"/>
        <v>1.3517615596903494</v>
      </c>
      <c r="CH185" s="251"/>
      <c r="CI185" s="41">
        <v>7.3333333333333401</v>
      </c>
      <c r="CJ185" s="33">
        <f t="shared" si="249"/>
        <v>0</v>
      </c>
      <c r="CK185" s="33">
        <f>Gen_Cons_Horario!B3835</f>
        <v>0</v>
      </c>
      <c r="CL185" s="35">
        <f t="shared" si="224"/>
        <v>0</v>
      </c>
      <c r="CM185" s="116">
        <f>IF(AND(CL185&gt;0,CL185*$B$4+CS184&lt;=$B$2*'SFV+BESS'!$I$9,CL185&lt;'SFV+BESS'!$I$7), CL185*$B$4, IF(AND(CL185&gt;0,CL185*$B$4+CS184&gt;$B$2*'SFV+BESS'!$I$9,CL185*$B$4&lt;'SFV+BESS'!$I$7),$B$2*'SFV+BESS'!$I$9-CS184,IF(AND(CL185&gt;0,CL185*$B$4+CS184&gt;$B$2*'SFV+BESS'!$I$9,CL185*$B$4&gt;'SFV+BESS'!$I$7,CS184&lt;$B$2*'SFV+BESS'!$I$9),$B$2*'SFV+BESS'!$I$9-CS184,IF(AND(CL185&gt;0,CL185*$B$4+CS184&lt;=$B$2*'SFV+BESS'!$I$9,CL185&gt;'SFV+BESS'!$I$7),'SFV+BESS'!$I$7,0))))</f>
        <v>0</v>
      </c>
      <c r="CN185" s="27">
        <f>IF(AND(CL185&lt;0,CS184+CL185/$B$5&gt;$H$2,-CL185/'Carga-Descarga Año'!$B$5&lt;'SFV+BESS'!$I$7),CL185/$B$5,IF(AND(CL185&lt;0,CS184+CL185/$B$5&gt;$H$2,-CL185/'Carga-Descarga Año'!$B$5&gt;'SFV+BESS'!$I$7),-'SFV+BESS'!$I$7,IF(AND(CL185&lt;0,CS184+CL185/$B$5&lt;$H$2),-MIN('SFV+BESS'!$I$7,CS184-$H$2),0)))</f>
        <v>0</v>
      </c>
      <c r="CO185" s="33"/>
      <c r="CP185" s="33">
        <f t="shared" si="232"/>
        <v>0</v>
      </c>
      <c r="CQ185" s="27">
        <f t="shared" si="198"/>
        <v>0</v>
      </c>
      <c r="CR185" s="27">
        <f t="shared" si="233"/>
        <v>0</v>
      </c>
      <c r="CS185" s="28">
        <f>IF((CS184+CM185+CN185)&gt;=$B$2*'SFV+BESS'!$I$9, $B$2*'SFV+BESS'!$I$9, (CS184+CM185+CN185))</f>
        <v>173.61249999999998</v>
      </c>
      <c r="CT185" s="110">
        <f t="shared" si="199"/>
        <v>0</v>
      </c>
      <c r="CY185" s="251"/>
      <c r="CZ185" s="41">
        <v>7.3333333333333401</v>
      </c>
      <c r="DA185" s="33">
        <f t="shared" si="250"/>
        <v>0</v>
      </c>
      <c r="DB185" s="33">
        <f>Gen_Cons_Horario!B4555</f>
        <v>0</v>
      </c>
      <c r="DC185" s="35">
        <f t="shared" si="215"/>
        <v>0</v>
      </c>
      <c r="DD185" s="116">
        <f>IF(AND(DC185&gt;0,DC185*$B$4+DJ184&lt;=$B$2*'SFV+BESS'!$I$9,DC185&lt;'SFV+BESS'!$I$7), DC185*$B$4, IF(AND(DC185&gt;0,DC185*$B$4+DJ184&gt;$B$2*'SFV+BESS'!$I$9,DC185*$B$4&lt;'SFV+BESS'!$I$7),$B$2*'SFV+BESS'!$I$9-DJ184,IF(AND(DC185&gt;0,DC185*$B$4+DJ184&gt;$B$2*'SFV+BESS'!$I$9,DC185*$B$4&gt;'SFV+BESS'!$I$7,DJ184&lt;$B$2*'SFV+BESS'!$I$9),$B$2*'SFV+BESS'!$I$9-DJ184,IF(AND(DC185&gt;0,DC185*$B$4+DJ184&lt;=$B$2*'SFV+BESS'!$I$9,DC185&gt;'SFV+BESS'!$I$7),'SFV+BESS'!$I$7,0))))</f>
        <v>0</v>
      </c>
      <c r="DE185" s="27">
        <f>IF(AND(DC185&lt;0,DJ184+DC185/$B$5&gt;$H$2,-DC185/'Carga-Descarga Año'!$B$5&lt;'SFV+BESS'!$I$7),DC185/$B$5,IF(AND(DC185&lt;0,DJ184+DC185/$B$5&gt;$H$2,-DC185/'Carga-Descarga Año'!$B$5&gt;'SFV+BESS'!$I$7),-'SFV+BESS'!$I$7,IF(AND(DC185&lt;0,DJ184+DC185/$B$5&lt;$H$2),-MIN('SFV+BESS'!$I$7,DJ184-$H$2),0)))</f>
        <v>0</v>
      </c>
      <c r="DF185" s="33"/>
      <c r="DG185" s="33">
        <f t="shared" si="234"/>
        <v>0</v>
      </c>
      <c r="DH185" s="27">
        <f t="shared" si="200"/>
        <v>0</v>
      </c>
      <c r="DI185" s="27">
        <f t="shared" si="201"/>
        <v>0</v>
      </c>
      <c r="DJ185" s="28">
        <f>IF((DJ184+DD185+DE185)&gt;=$B$2*'SFV+BESS'!$I$9, $B$2*'SFV+BESS'!$I$9, (DJ184+DD185+DE185))</f>
        <v>173.61249999999998</v>
      </c>
      <c r="DK185" s="110">
        <f t="shared" si="202"/>
        <v>0</v>
      </c>
      <c r="DP185" s="251"/>
      <c r="DQ185" s="41">
        <v>7.3333333333333401</v>
      </c>
      <c r="DR185" s="33">
        <f t="shared" si="251"/>
        <v>6.4835279294787034</v>
      </c>
      <c r="DS185" s="33">
        <f>Gen_Cons_Horario!B5299</f>
        <v>0</v>
      </c>
      <c r="DT185" s="35">
        <f t="shared" si="216"/>
        <v>6.4835279294787034</v>
      </c>
      <c r="DU185" s="116">
        <f>IF(AND(DT185&gt;0,DT185*$B$4+EA184&lt;=$B$2*'SFV+BESS'!$I$9,DT185&lt;'SFV+BESS'!$I$7), DT185*$B$4, IF(AND(DT185&gt;0,DT185*$B$4+EA184&gt;$B$2*'SFV+BESS'!$I$9,DT185*$B$4&lt;'SFV+BESS'!$I$7),$B$2*'SFV+BESS'!$I$9-EA184,IF(AND(DT185&gt;0,DT185*$B$4+EA184&gt;$B$2*'SFV+BESS'!$I$9,DT185*$B$4&gt;'SFV+BESS'!$I$7,EA184&lt;$B$2*'SFV+BESS'!$I$9),$B$2*'SFV+BESS'!$I$9-EA184,IF(AND(DT185&gt;0,DT185*$B$4+EA184&lt;=$B$2*'SFV+BESS'!$I$9,DT185&gt;'SFV+BESS'!$I$7),'SFV+BESS'!$I$7,0))))</f>
        <v>0</v>
      </c>
      <c r="DV185" s="27">
        <f>IF(AND(DT185&lt;0,EA184+DT185/$B$5&gt;$H$2,-DT185/'Carga-Descarga Año'!$B$5&lt;'SFV+BESS'!$I$7),DT185/$B$5,IF(AND(DT185&lt;0,EA184+DT185/$B$5&gt;$H$2,-DT185/'Carga-Descarga Año'!$B$5&gt;'SFV+BESS'!$I$7),-'SFV+BESS'!$I$7,IF(AND(DT185&lt;0,EA184+DT185/$B$5&lt;$H$2),-MIN('SFV+BESS'!$I$7,EA184-$H$2),0)))</f>
        <v>0</v>
      </c>
      <c r="DW185" s="33"/>
      <c r="DX185" s="33">
        <f t="shared" si="235"/>
        <v>0</v>
      </c>
      <c r="DY185" s="27">
        <f t="shared" si="203"/>
        <v>0</v>
      </c>
      <c r="DZ185" s="27">
        <f t="shared" si="236"/>
        <v>0</v>
      </c>
      <c r="EA185" s="28">
        <f>IF((EA184+DU185+DV185)&gt;=$B$2*'SFV+BESS'!$I$9, $B$2*'SFV+BESS'!$I$9, (EA184+DU185+DV185))</f>
        <v>173.61249999999998</v>
      </c>
      <c r="EB185" s="110">
        <f t="shared" si="204"/>
        <v>6.4835279294787034</v>
      </c>
      <c r="EG185" s="251"/>
      <c r="EH185" s="41">
        <v>7.3333333333333401</v>
      </c>
      <c r="EI185" s="33">
        <f t="shared" si="252"/>
        <v>40.108563582829348</v>
      </c>
      <c r="EJ185" s="33">
        <f>Gen_Cons_Horario!B6043</f>
        <v>0</v>
      </c>
      <c r="EK185" s="35">
        <f t="shared" si="217"/>
        <v>40.108563582829348</v>
      </c>
      <c r="EL185" s="116">
        <f>IF(AND(EK185&gt;0,EK185*$B$4+ER184&lt;=$B$2*'SFV+BESS'!$I$9,EK185&lt;'SFV+BESS'!$I$7), EK185*$B$4, IF(AND(EK185&gt;0,EK185*$B$4+ER184&gt;$B$2*'SFV+BESS'!$I$9,EK185*$B$4&lt;'SFV+BESS'!$I$7),$B$2*'SFV+BESS'!$I$9-ER184,IF(AND(EK185&gt;0,EK185*$B$4+ER184&gt;$B$2*'SFV+BESS'!$I$9,EK185*$B$4&gt;'SFV+BESS'!$I$7,ER184&lt;$B$2*'SFV+BESS'!$I$9),$B$2*'SFV+BESS'!$I$9-ER184,IF(AND(EK185&gt;0,EK185*$B$4+ER184&lt;=$B$2*'SFV+BESS'!$I$9,EK185&gt;'SFV+BESS'!$I$7),'SFV+BESS'!$I$7,0))))</f>
        <v>0</v>
      </c>
      <c r="EM185" s="27">
        <f>IF(AND(EK185&lt;0,ER184+EK185/$B$5&gt;$H$2,-EK185/'Carga-Descarga Año'!$B$5&lt;'SFV+BESS'!$I$7),EK185/$B$5,IF(AND(EK185&lt;0,ER184+EK185/$B$5&gt;$H$2,-EK185/'Carga-Descarga Año'!$B$5&gt;'SFV+BESS'!$I$7),-'SFV+BESS'!$I$7,IF(AND(EK185&lt;0,ER184+EK185/$B$5&lt;$H$2),-MIN('SFV+BESS'!$I$7,ER184-$H$2),0)))</f>
        <v>0</v>
      </c>
      <c r="EN185" s="33"/>
      <c r="EO185" s="33">
        <f t="shared" si="237"/>
        <v>0</v>
      </c>
      <c r="EP185" s="27">
        <f t="shared" si="205"/>
        <v>0</v>
      </c>
      <c r="EQ185" s="27">
        <f t="shared" si="238"/>
        <v>0</v>
      </c>
      <c r="ER185" s="28">
        <f>IF((ER184+EL185+EM185)&gt;=$B$2*'SFV+BESS'!$I$9, $B$2*'SFV+BESS'!$I$9, (ER184+EL185+EM185))</f>
        <v>173.61249999999998</v>
      </c>
      <c r="ES185" s="110">
        <f t="shared" si="206"/>
        <v>40.108563582829348</v>
      </c>
      <c r="EX185" s="251"/>
      <c r="EY185" s="41">
        <v>7.3333333333333401</v>
      </c>
      <c r="EZ185" s="33">
        <f t="shared" si="253"/>
        <v>65.465247118483433</v>
      </c>
      <c r="FA185" s="33">
        <f>Gen_Cons_Horario!B6763</f>
        <v>0</v>
      </c>
      <c r="FB185" s="35">
        <f t="shared" si="218"/>
        <v>65.465247118483433</v>
      </c>
      <c r="FC185" s="116">
        <f>IF(AND(FB185&gt;0,FB185*$B$4+FI184&lt;=$B$2*'SFV+BESS'!$I$9,FB185&lt;'SFV+BESS'!$I$7), FB185*$B$4, IF(AND(FB185&gt;0,FB185*$B$4+FI184&gt;$B$2*'SFV+BESS'!$I$9,FB185*$B$4&lt;'SFV+BESS'!$I$7),$B$2*'SFV+BESS'!$I$9-FI184,IF(AND(FB185&gt;0,FB185*$B$4+FI184&gt;$B$2*'SFV+BESS'!$I$9,FB185*$B$4&gt;'SFV+BESS'!$I$7,FI184&lt;$B$2*'SFV+BESS'!$I$9),$B$2*'SFV+BESS'!$I$9-FI184,IF(AND(FB185&gt;0,FB185*$B$4+FI184&lt;=$B$2*'SFV+BESS'!$I$9,FB185&gt;'SFV+BESS'!$I$7),'SFV+BESS'!$I$7,0))))</f>
        <v>0</v>
      </c>
      <c r="FD185" s="27">
        <f>IF(AND(FB185&lt;0,FI184+FB185/$B$5&gt;$H$2,-FB185/'Carga-Descarga Año'!$B$5&lt;'SFV+BESS'!$I$7),FB185/$B$5,IF(AND(FB185&lt;0,FI184+FB185/$B$5&gt;$H$2,-FB185/'Carga-Descarga Año'!$B$5&gt;'SFV+BESS'!$I$7),-'SFV+BESS'!$I$7,IF(AND(FB185&lt;0,FI184+FB185/$B$5&lt;$H$2),-MIN('SFV+BESS'!$I$7,FI184-$H$2),0)))</f>
        <v>0</v>
      </c>
      <c r="FE185" s="33"/>
      <c r="FF185" s="33">
        <f t="shared" si="239"/>
        <v>0</v>
      </c>
      <c r="FG185" s="27">
        <f t="shared" si="207"/>
        <v>0</v>
      </c>
      <c r="FH185" s="27">
        <f t="shared" si="240"/>
        <v>0</v>
      </c>
      <c r="FI185" s="28">
        <f>IF((FI184+FC185+FD185)&gt;=$B$2*'SFV+BESS'!$I$9, $B$2*'SFV+BESS'!$I$9, (FI184+FC185+FD185))</f>
        <v>173.61249999999998</v>
      </c>
      <c r="FJ185" s="110">
        <f t="shared" si="208"/>
        <v>65.465247118483433</v>
      </c>
      <c r="FO185" s="251"/>
      <c r="FP185" s="41">
        <v>7.3333333333333401</v>
      </c>
      <c r="FQ185" s="33">
        <f t="shared" si="254"/>
        <v>73.71429995891431</v>
      </c>
      <c r="FR185" s="33">
        <f>Gen_Cons_Horario!B7507</f>
        <v>119.312</v>
      </c>
      <c r="FS185" s="35">
        <f t="shared" si="219"/>
        <v>-45.597700041085687</v>
      </c>
      <c r="FT185" s="116">
        <f>IF(AND(FS185&gt;0,FS185*$B$4+FZ184&lt;=$B$2*'SFV+BESS'!$I$9,FS185&lt;'SFV+BESS'!$I$7), FS185*$B$4, IF(AND(FS185&gt;0,FS185*$B$4+FZ184&gt;$B$2*'SFV+BESS'!$I$9,FS185*$B$4&lt;'SFV+BESS'!$I$7),$B$2*'SFV+BESS'!$I$9-FZ184,IF(AND(FS185&gt;0,FS185*$B$4+FZ184&gt;$B$2*'SFV+BESS'!$I$9,FS185*$B$4&gt;'SFV+BESS'!$I$7,FZ184&lt;$B$2*'SFV+BESS'!$I$9),$B$2*'SFV+BESS'!$I$9-FZ184,IF(AND(FS185&gt;0,FS185*$B$4+FZ184&lt;=$B$2*'SFV+BESS'!$I$9,FS185&gt;'SFV+BESS'!$I$7),'SFV+BESS'!$I$7,0))))</f>
        <v>0</v>
      </c>
      <c r="FU185" s="27">
        <f>IF(AND(FS185&lt;0,FZ184+FS185/$B$5&gt;$H$2,-FS185/'Carga-Descarga Año'!$B$5&lt;'SFV+BESS'!$I$7),FS185/$B$5,IF(AND(FS185&lt;0,FZ184+FS185/$B$5&gt;$H$2,-FS185/'Carga-Descarga Año'!$B$5&gt;'SFV+BESS'!$I$7),-'SFV+BESS'!$I$7,IF(AND(FS185&lt;0,FZ184+FS185/$B$5&lt;$H$2),-MIN('SFV+BESS'!$I$7,FZ184-$H$2),0)))</f>
        <v>-47.997578990616518</v>
      </c>
      <c r="FV185" s="33"/>
      <c r="FW185" s="33">
        <f t="shared" si="241"/>
        <v>73.71429995891431</v>
      </c>
      <c r="FX185" s="27">
        <f t="shared" si="209"/>
        <v>45.597700041085687</v>
      </c>
      <c r="FY185" s="27">
        <f t="shared" si="242"/>
        <v>0</v>
      </c>
      <c r="FZ185" s="28">
        <f>IF((FZ184+FT185+FU185)&gt;=$B$2*'SFV+BESS'!$I$9, $B$2*'SFV+BESS'!$I$9, (FZ184+FT185+FU185))</f>
        <v>125.61492100938347</v>
      </c>
      <c r="GA185" s="110">
        <f t="shared" si="210"/>
        <v>0</v>
      </c>
      <c r="GF185" s="251"/>
      <c r="GG185" s="41">
        <v>7.3333333333333401</v>
      </c>
      <c r="GH185" s="33">
        <f t="shared" si="255"/>
        <v>70.863960389078386</v>
      </c>
      <c r="GI185" s="33">
        <f>Gen_Cons_Horario!B8227</f>
        <v>96.941000000000003</v>
      </c>
      <c r="GJ185" s="35">
        <f t="shared" si="225"/>
        <v>-26.077039610921616</v>
      </c>
      <c r="GK185" s="116">
        <f>IF(AND(GJ185&gt;0,GJ185*$B$4+GQ184&lt;=$B$2*'SFV+BESS'!$I$9,GJ185&lt;'SFV+BESS'!$I$7), GJ185*$B$4, IF(AND(GJ185&gt;0,GJ185*$B$4+GQ184&gt;$B$2*'SFV+BESS'!$I$9,GJ185*$B$4&lt;'SFV+BESS'!$I$7),$B$2*'SFV+BESS'!$I$9-GQ184,IF(AND(GJ185&gt;0,GJ185*$B$4+GQ184&gt;$B$2*'SFV+BESS'!$I$9,GJ185*$B$4&gt;'SFV+BESS'!$I$7,GQ184&lt;$B$2*'SFV+BESS'!$I$9),$B$2*'SFV+BESS'!$I$9-GQ184,IF(AND(GJ185&gt;0,GJ185*$B$4+GQ184&lt;=$B$2*'SFV+BESS'!$I$9,GJ185&gt;'SFV+BESS'!$I$7),'SFV+BESS'!$I$7,0))))</f>
        <v>0</v>
      </c>
      <c r="GL185" s="27">
        <f>IF(AND(GJ185&lt;0,GQ184+GJ185/$B$5&gt;$H$2,-GJ185/'Carga-Descarga Año'!$B$5&lt;'SFV+BESS'!$I$7),GJ185/$B$5,IF(AND(GJ185&lt;0,GQ184+GJ185/$B$5&gt;$H$2,-GJ185/'Carga-Descarga Año'!$B$5&gt;'SFV+BESS'!$I$7),-'SFV+BESS'!$I$7,IF(AND(GJ185&lt;0,GQ184+GJ185/$B$5&lt;$H$2),-MIN('SFV+BESS'!$I$7,GQ184-$H$2),0)))</f>
        <v>-27.449515379917493</v>
      </c>
      <c r="GM185" s="33"/>
      <c r="GN185" s="33">
        <f t="shared" si="243"/>
        <v>70.863960389078386</v>
      </c>
      <c r="GO185" s="27">
        <f t="shared" si="211"/>
        <v>26.077039610921616</v>
      </c>
      <c r="GP185" s="27">
        <f t="shared" si="244"/>
        <v>0</v>
      </c>
      <c r="GQ185" s="28">
        <f>IF((GQ184+GK185+GL185)&gt;=$B$2*'SFV+BESS'!$I$9, $B$2*'SFV+BESS'!$I$9, (GQ184+GK185+GL185))</f>
        <v>146.16298462008248</v>
      </c>
      <c r="GR185" s="110">
        <f t="shared" si="212"/>
        <v>0</v>
      </c>
    </row>
    <row r="186" spans="1:200">
      <c r="A186" s="249"/>
      <c r="B186" s="41">
        <v>7.3750000000000098</v>
      </c>
      <c r="C186" s="38">
        <f t="shared" si="226"/>
        <v>87.219064057968581</v>
      </c>
      <c r="D186" s="2">
        <f>Gen_Cons_Horario!B212</f>
        <v>100.6695</v>
      </c>
      <c r="E186" s="140">
        <f t="shared" si="184"/>
        <v>-13.450435942031419</v>
      </c>
      <c r="F186" s="116">
        <f>IF(AND(E186&gt;0,E186*$B$4+L185&lt;=$B$2*'SFV+BESS'!$I$9,E186&lt;'SFV+BESS'!$I$7), E186*$B$4, IF(AND(E186&gt;0,E186*$B$4+L185&gt;$B$2*'SFV+BESS'!$I$9,E186*$B$4&lt;'SFV+BESS'!$I$7),$B$2*'SFV+BESS'!$I$9-L185,IF(AND(E186&gt;0,E186*$B$4+L185&gt;$B$2*'SFV+BESS'!$I$9,E186*$B$4&gt;'SFV+BESS'!$I$7,L185&lt;$B$2*'SFV+BESS'!$I$9),$B$2*'SFV+BESS'!$I$9-L185,IF(AND(E186&gt;0,E186*$B$4+L185&lt;=$B$2*'SFV+BESS'!$I$9,E186&gt;'SFV+BESS'!$I$7),'SFV+BESS'!$I$7,0))))</f>
        <v>0</v>
      </c>
      <c r="G186" s="27">
        <f>IF(AND(E186&lt;0,L185+E186/$B$5&gt;$H$2,-E186/'Carga-Descarga Año'!$B$5&lt;'SFV+BESS'!$I$7),E186/$B$5,IF(AND(E186&lt;0,L185+E186/$B$5&gt;$H$2,-E186/'Carga-Descarga Año'!$B$5&gt;'SFV+BESS'!$I$7),-'SFV+BESS'!$I$7,IF(AND(E186&lt;0,L185+E186/$B$5&lt;$H$2),-MIN('SFV+BESS'!$I$7,L185-$H$2),0)))</f>
        <v>-14.158353623190967</v>
      </c>
      <c r="I186" s="38">
        <f t="shared" si="185"/>
        <v>87.219064057968581</v>
      </c>
      <c r="J186" s="27">
        <f t="shared" si="187"/>
        <v>13.450435942031419</v>
      </c>
      <c r="K186" s="27">
        <f t="shared" si="186"/>
        <v>0</v>
      </c>
      <c r="L186" s="28">
        <f>IF((L185+F186+G186)&gt;=$B$2*'SFV+BESS'!$I$9, $B$2*'SFV+BESS'!$I$9, (L185+F186+G186))</f>
        <v>45.675441870988749</v>
      </c>
      <c r="M186" s="110">
        <f t="shared" si="188"/>
        <v>0</v>
      </c>
      <c r="R186" s="251"/>
      <c r="S186" s="41">
        <v>7.3750000000000098</v>
      </c>
      <c r="T186" s="2">
        <f t="shared" si="245"/>
        <v>82.304323553126451</v>
      </c>
      <c r="U186" s="2">
        <f>Gen_Cons_Horario!B956</f>
        <v>85.755499999999998</v>
      </c>
      <c r="V186" s="35">
        <f t="shared" si="220"/>
        <v>-3.4511764468735464</v>
      </c>
      <c r="W186" s="116">
        <f>IF(AND(V186&gt;0,V186*$B$4+AC185&lt;=$B$2*'SFV+BESS'!$I$9,V186&lt;'SFV+BESS'!$I$7), V186*$B$4, IF(AND(V186&gt;0,V186*$B$4+AC185&gt;$B$2*'SFV+BESS'!$I$9,V186*$B$4&lt;'SFV+BESS'!$I$7),$B$2*'SFV+BESS'!$I$9-AC185,IF(AND(V186&gt;0,V186*$B$4+AC185&gt;$B$2*'SFV+BESS'!$I$9,V186*$B$4&gt;'SFV+BESS'!$I$7,AC185&lt;$B$2*'SFV+BESS'!$I$9),$B$2*'SFV+BESS'!$I$9-AC185,IF(AND(V186&gt;0,V186*$B$4+AC185&lt;=$B$2*'SFV+BESS'!$I$9,V186&gt;'SFV+BESS'!$I$7),'SFV+BESS'!$I$7,0))))</f>
        <v>0</v>
      </c>
      <c r="X186" s="27">
        <f>IF(AND(V186&lt;0,AC185+V186/$B$5&gt;$H$2,-V186/'Carga-Descarga Año'!$B$5&lt;'SFV+BESS'!$I$7),V186/$B$5,IF(AND(V186&lt;0,AC185+V186/$B$5&gt;$H$2,-V186/'Carga-Descarga Año'!$B$5&gt;'SFV+BESS'!$I$7),-'SFV+BESS'!$I$7,IF(AND(V186&lt;0,AC185+V186/$B$5&lt;$H$2),-MIN('SFV+BESS'!$I$7,AC185-$H$2),0)))</f>
        <v>-3.63281731249847</v>
      </c>
      <c r="Z186" s="33">
        <f t="shared" si="214"/>
        <v>82.304323553126451</v>
      </c>
      <c r="AA186" s="27">
        <f t="shared" si="189"/>
        <v>3.4511764468735464</v>
      </c>
      <c r="AB186" s="27">
        <f t="shared" si="213"/>
        <v>0</v>
      </c>
      <c r="AC186" s="28">
        <f>IF((AC185+W186+X186)&gt;=$B$2*'SFV+BESS'!$I$9, $B$2*'SFV+BESS'!$I$9, (AC185+W186+X186))</f>
        <v>118.26352538724429</v>
      </c>
      <c r="AD186" s="110">
        <f t="shared" si="190"/>
        <v>0</v>
      </c>
      <c r="AI186" s="251"/>
      <c r="AJ186" s="41">
        <v>7.3750000000000098</v>
      </c>
      <c r="AK186" s="52">
        <f t="shared" si="246"/>
        <v>81.411044901776492</v>
      </c>
      <c r="AL186" s="33">
        <f>Gen_Cons_Horario!B1628</f>
        <v>59.656000000000006</v>
      </c>
      <c r="AM186" s="35">
        <f t="shared" si="221"/>
        <v>21.755044901776486</v>
      </c>
      <c r="AN186" s="116">
        <f>IF(AND(AM186&gt;0,AM186*$B$4+AT185&lt;=$B$2*'SFV+BESS'!$I$9,AM186&lt;'SFV+BESS'!$I$7), AM186*$B$4, IF(AND(AM186&gt;0,AM186*$B$4+AT185&gt;$B$2*'SFV+BESS'!$I$9,AM186*$B$4&lt;'SFV+BESS'!$I$7),$B$2*'SFV+BESS'!$I$9-AT185,IF(AND(AM186&gt;0,AM186*$B$4+AT185&gt;$B$2*'SFV+BESS'!$I$9,AM186*$B$4&gt;'SFV+BESS'!$I$7,AT185&lt;$B$2*'SFV+BESS'!$I$9),$B$2*'SFV+BESS'!$I$9-AT185,IF(AND(AM186&gt;0,AM186*$B$4+AT185&lt;=$B$2*'SFV+BESS'!$I$9,AM186&gt;'SFV+BESS'!$I$7),'SFV+BESS'!$I$7,0))))</f>
        <v>20.66729265668766</v>
      </c>
      <c r="AO186" s="27">
        <f>IF(AND(AM186&lt;0,AT185+AM186/$B$5&gt;$H$2,-AM186/'Carga-Descarga Año'!$B$5&lt;'SFV+BESS'!$I$7),AM186/$B$5,IF(AND(AM186&lt;0,AT185+AM186/$B$5&gt;$H$2,-AM186/'Carga-Descarga Año'!$B$5&gt;'SFV+BESS'!$I$7),-'SFV+BESS'!$I$7,IF(AND(AM186&lt;0,AT185+AM186/$B$5&lt;$H$2),-MIN('SFV+BESS'!$I$7,AT185-$H$2),0)))</f>
        <v>0</v>
      </c>
      <c r="AP186" s="33"/>
      <c r="AQ186" s="33">
        <f t="shared" si="227"/>
        <v>59.656000000000006</v>
      </c>
      <c r="AR186" s="27">
        <f t="shared" si="191"/>
        <v>0</v>
      </c>
      <c r="AS186" s="27">
        <f t="shared" si="228"/>
        <v>0</v>
      </c>
      <c r="AT186" s="28">
        <f>IF((AT185+AN186+AO186)&gt;=$B$2*'SFV+BESS'!$I$9, $B$2*'SFV+BESS'!$I$9, (AT185+AN186+AO186))</f>
        <v>158.52481566859933</v>
      </c>
      <c r="AU186" s="110">
        <f t="shared" si="192"/>
        <v>0</v>
      </c>
      <c r="AZ186" s="251"/>
      <c r="BA186" s="41">
        <v>7.3750000000000098</v>
      </c>
      <c r="BB186" s="33">
        <f t="shared" si="247"/>
        <v>71.326727478512353</v>
      </c>
      <c r="BC186" s="33">
        <f>Gen_Cons_Horario!B2372</f>
        <v>0</v>
      </c>
      <c r="BD186" s="35">
        <f t="shared" si="222"/>
        <v>71.326727478512353</v>
      </c>
      <c r="BE186" s="116">
        <f>IF(AND(BD186&gt;0,BD186*$B$4+BK185&lt;=$B$2*'SFV+BESS'!$I$9,BD186&lt;'SFV+BESS'!$I$7), BD186*$B$4, IF(AND(BD186&gt;0,BD186*$B$4+BK185&gt;$B$2*'SFV+BESS'!$I$9,BD186*$B$4&lt;'SFV+BESS'!$I$7),$B$2*'SFV+BESS'!$I$9-BK185,IF(AND(BD186&gt;0,BD186*$B$4+BK185&gt;$B$2*'SFV+BESS'!$I$9,BD186*$B$4&gt;'SFV+BESS'!$I$7,BK185&lt;$B$2*'SFV+BESS'!$I$9),$B$2*'SFV+BESS'!$I$9-BK185,IF(AND(BD186&gt;0,BD186*$B$4+BK185&lt;=$B$2*'SFV+BESS'!$I$9,BD186&gt;'SFV+BESS'!$I$7),'SFV+BESS'!$I$7,0))))</f>
        <v>0</v>
      </c>
      <c r="BF186" s="27">
        <f>IF(AND(BD186&lt;0,BK185+BD186/$B$5&gt;$H$2,-BD186/'Carga-Descarga Año'!$B$5&lt;'SFV+BESS'!$I$7),BD186/$B$5,IF(AND(BD186&lt;0,BK185+BD186/$B$5&gt;$H$2,-BD186/'Carga-Descarga Año'!$B$5&gt;'SFV+BESS'!$I$7),-'SFV+BESS'!$I$7,IF(AND(BD186&lt;0,BK185+BD186/$B$5&lt;$H$2),-MIN('SFV+BESS'!$I$7,BK185-$H$2),0)))</f>
        <v>0</v>
      </c>
      <c r="BG186" s="33"/>
      <c r="BH186" s="33">
        <f t="shared" si="229"/>
        <v>0</v>
      </c>
      <c r="BI186" s="27">
        <f t="shared" si="193"/>
        <v>0</v>
      </c>
      <c r="BJ186" s="27">
        <f t="shared" si="230"/>
        <v>0</v>
      </c>
      <c r="BK186" s="28">
        <f>IF((BK185+BE186+BF186)&gt;=$B$2*'SFV+BESS'!$I$9, $B$2*'SFV+BESS'!$I$9, (BK185+BE186+BF186))</f>
        <v>173.61249999999998</v>
      </c>
      <c r="BL186" s="110">
        <f t="shared" si="194"/>
        <v>71.326727478512353</v>
      </c>
      <c r="BQ186" s="251"/>
      <c r="BR186" s="41">
        <v>7.3750000000000098</v>
      </c>
      <c r="BS186" s="33">
        <f t="shared" si="248"/>
        <v>45.284012249626699</v>
      </c>
      <c r="BT186" s="33">
        <f>Gen_Cons_Horario!B3092</f>
        <v>0</v>
      </c>
      <c r="BU186" s="35">
        <f t="shared" si="223"/>
        <v>45.284012249626699</v>
      </c>
      <c r="BV186" s="116">
        <f>IF(AND(BU186&gt;0,BU186*$B$4+CB185&lt;=$B$2*'SFV+BESS'!$I$9,BU186&lt;'SFV+BESS'!$I$7), BU186*$B$4, IF(AND(BU186&gt;0,BU186*$B$4+CB185&gt;$B$2*'SFV+BESS'!$I$9,BU186*$B$4&lt;'SFV+BESS'!$I$7),$B$2*'SFV+BESS'!$I$9-CB185,IF(AND(BU186&gt;0,BU186*$B$4+CB185&gt;$B$2*'SFV+BESS'!$I$9,BU186*$B$4&gt;'SFV+BESS'!$I$7,CB185&lt;$B$2*'SFV+BESS'!$I$9),$B$2*'SFV+BESS'!$I$9-CB185,IF(AND(BU186&gt;0,BU186*$B$4+CB185&lt;=$B$2*'SFV+BESS'!$I$9,BU186&gt;'SFV+BESS'!$I$7),'SFV+BESS'!$I$7,0))))</f>
        <v>0</v>
      </c>
      <c r="BW186" s="27">
        <f>IF(AND(BU186&lt;0,CB185+BU186/$B$5&gt;$H$2,-BU186/'Carga-Descarga Año'!$B$5&lt;'SFV+BESS'!$I$7),BU186/$B$5,IF(AND(BU186&lt;0,CB185+BU186/$B$5&gt;$H$2,-BU186/'Carga-Descarga Año'!$B$5&gt;'SFV+BESS'!$I$7),-'SFV+BESS'!$I$7,IF(AND(BU186&lt;0,CB185+BU186/$B$5&lt;$H$2),-MIN('SFV+BESS'!$I$7,CB185-$H$2),0)))</f>
        <v>0</v>
      </c>
      <c r="BX186" s="33"/>
      <c r="BY186" s="33">
        <f t="shared" si="231"/>
        <v>0</v>
      </c>
      <c r="BZ186" s="27">
        <f t="shared" si="195"/>
        <v>0</v>
      </c>
      <c r="CA186" s="27">
        <f t="shared" si="196"/>
        <v>0</v>
      </c>
      <c r="CB186" s="28">
        <f>IF((CB185+BV186+BW186)&gt;=$B$2*'SFV+BESS'!$I$9, $B$2*'SFV+BESS'!$I$9, (CB185+BV186+BW186))</f>
        <v>173.61249999999998</v>
      </c>
      <c r="CC186" s="110">
        <f t="shared" si="197"/>
        <v>45.284012249626699</v>
      </c>
      <c r="CH186" s="251"/>
      <c r="CI186" s="41">
        <v>7.3750000000000098</v>
      </c>
      <c r="CJ186" s="33">
        <f t="shared" si="249"/>
        <v>28.883763720356487</v>
      </c>
      <c r="CK186" s="33">
        <f>Gen_Cons_Horario!B3836</f>
        <v>0</v>
      </c>
      <c r="CL186" s="35">
        <f t="shared" si="224"/>
        <v>28.883763720356487</v>
      </c>
      <c r="CM186" s="116">
        <f>IF(AND(CL186&gt;0,CL186*$B$4+CS185&lt;=$B$2*'SFV+BESS'!$I$9,CL186&lt;'SFV+BESS'!$I$7), CL186*$B$4, IF(AND(CL186&gt;0,CL186*$B$4+CS185&gt;$B$2*'SFV+BESS'!$I$9,CL186*$B$4&lt;'SFV+BESS'!$I$7),$B$2*'SFV+BESS'!$I$9-CS185,IF(AND(CL186&gt;0,CL186*$B$4+CS185&gt;$B$2*'SFV+BESS'!$I$9,CL186*$B$4&gt;'SFV+BESS'!$I$7,CS185&lt;$B$2*'SFV+BESS'!$I$9),$B$2*'SFV+BESS'!$I$9-CS185,IF(AND(CL186&gt;0,CL186*$B$4+CS185&lt;=$B$2*'SFV+BESS'!$I$9,CL186&gt;'SFV+BESS'!$I$7),'SFV+BESS'!$I$7,0))))</f>
        <v>0</v>
      </c>
      <c r="CN186" s="27">
        <f>IF(AND(CL186&lt;0,CS185+CL186/$B$5&gt;$H$2,-CL186/'Carga-Descarga Año'!$B$5&lt;'SFV+BESS'!$I$7),CL186/$B$5,IF(AND(CL186&lt;0,CS185+CL186/$B$5&gt;$H$2,-CL186/'Carga-Descarga Año'!$B$5&gt;'SFV+BESS'!$I$7),-'SFV+BESS'!$I$7,IF(AND(CL186&lt;0,CS185+CL186/$B$5&lt;$H$2),-MIN('SFV+BESS'!$I$7,CS185-$H$2),0)))</f>
        <v>0</v>
      </c>
      <c r="CO186" s="33"/>
      <c r="CP186" s="33">
        <f t="shared" si="232"/>
        <v>0</v>
      </c>
      <c r="CQ186" s="27">
        <f t="shared" si="198"/>
        <v>0</v>
      </c>
      <c r="CR186" s="27">
        <f t="shared" si="233"/>
        <v>0</v>
      </c>
      <c r="CS186" s="28">
        <f>IF((CS185+CM186+CN186)&gt;=$B$2*'SFV+BESS'!$I$9, $B$2*'SFV+BESS'!$I$9, (CS185+CM186+CN186))</f>
        <v>173.61249999999998</v>
      </c>
      <c r="CT186" s="110">
        <f t="shared" si="199"/>
        <v>28.883763720356487</v>
      </c>
      <c r="CY186" s="251"/>
      <c r="CZ186" s="41">
        <v>7.3750000000000098</v>
      </c>
      <c r="DA186" s="33">
        <f t="shared" si="250"/>
        <v>35.322613829837657</v>
      </c>
      <c r="DB186" s="33">
        <f>Gen_Cons_Horario!B4556</f>
        <v>0</v>
      </c>
      <c r="DC186" s="35">
        <f t="shared" si="215"/>
        <v>35.322613829837657</v>
      </c>
      <c r="DD186" s="116">
        <f>IF(AND(DC186&gt;0,DC186*$B$4+DJ185&lt;=$B$2*'SFV+BESS'!$I$9,DC186&lt;'SFV+BESS'!$I$7), DC186*$B$4, IF(AND(DC186&gt;0,DC186*$B$4+DJ185&gt;$B$2*'SFV+BESS'!$I$9,DC186*$B$4&lt;'SFV+BESS'!$I$7),$B$2*'SFV+BESS'!$I$9-DJ185,IF(AND(DC186&gt;0,DC186*$B$4+DJ185&gt;$B$2*'SFV+BESS'!$I$9,DC186*$B$4&gt;'SFV+BESS'!$I$7,DJ185&lt;$B$2*'SFV+BESS'!$I$9),$B$2*'SFV+BESS'!$I$9-DJ185,IF(AND(DC186&gt;0,DC186*$B$4+DJ185&lt;=$B$2*'SFV+BESS'!$I$9,DC186&gt;'SFV+BESS'!$I$7),'SFV+BESS'!$I$7,0))))</f>
        <v>0</v>
      </c>
      <c r="DE186" s="27">
        <f>IF(AND(DC186&lt;0,DJ185+DC186/$B$5&gt;$H$2,-DC186/'Carga-Descarga Año'!$B$5&lt;'SFV+BESS'!$I$7),DC186/$B$5,IF(AND(DC186&lt;0,DJ185+DC186/$B$5&gt;$H$2,-DC186/'Carga-Descarga Año'!$B$5&gt;'SFV+BESS'!$I$7),-'SFV+BESS'!$I$7,IF(AND(DC186&lt;0,DJ185+DC186/$B$5&lt;$H$2),-MIN('SFV+BESS'!$I$7,DJ185-$H$2),0)))</f>
        <v>0</v>
      </c>
      <c r="DF186" s="33"/>
      <c r="DG186" s="33">
        <f t="shared" si="234"/>
        <v>0</v>
      </c>
      <c r="DH186" s="27">
        <f t="shared" si="200"/>
        <v>0</v>
      </c>
      <c r="DI186" s="27">
        <f t="shared" si="201"/>
        <v>0</v>
      </c>
      <c r="DJ186" s="28">
        <f>IF((DJ185+DD186+DE186)&gt;=$B$2*'SFV+BESS'!$I$9, $B$2*'SFV+BESS'!$I$9, (DJ185+DD186+DE186))</f>
        <v>173.61249999999998</v>
      </c>
      <c r="DK186" s="110">
        <f t="shared" si="202"/>
        <v>35.322613829837657</v>
      </c>
      <c r="DP186" s="251"/>
      <c r="DQ186" s="41">
        <v>7.3750000000000098</v>
      </c>
      <c r="DR186" s="33">
        <f t="shared" si="251"/>
        <v>51.868223435829627</v>
      </c>
      <c r="DS186" s="33">
        <f>Gen_Cons_Horario!B5300</f>
        <v>0</v>
      </c>
      <c r="DT186" s="35">
        <f t="shared" si="216"/>
        <v>51.868223435829627</v>
      </c>
      <c r="DU186" s="116">
        <f>IF(AND(DT186&gt;0,DT186*$B$4+EA185&lt;=$B$2*'SFV+BESS'!$I$9,DT186&lt;'SFV+BESS'!$I$7), DT186*$B$4, IF(AND(DT186&gt;0,DT186*$B$4+EA185&gt;$B$2*'SFV+BESS'!$I$9,DT186*$B$4&lt;'SFV+BESS'!$I$7),$B$2*'SFV+BESS'!$I$9-EA185,IF(AND(DT186&gt;0,DT186*$B$4+EA185&gt;$B$2*'SFV+BESS'!$I$9,DT186*$B$4&gt;'SFV+BESS'!$I$7,EA185&lt;$B$2*'SFV+BESS'!$I$9),$B$2*'SFV+BESS'!$I$9-EA185,IF(AND(DT186&gt;0,DT186*$B$4+EA185&lt;=$B$2*'SFV+BESS'!$I$9,DT186&gt;'SFV+BESS'!$I$7),'SFV+BESS'!$I$7,0))))</f>
        <v>0</v>
      </c>
      <c r="DV186" s="27">
        <f>IF(AND(DT186&lt;0,EA185+DT186/$B$5&gt;$H$2,-DT186/'Carga-Descarga Año'!$B$5&lt;'SFV+BESS'!$I$7),DT186/$B$5,IF(AND(DT186&lt;0,EA185+DT186/$B$5&gt;$H$2,-DT186/'Carga-Descarga Año'!$B$5&gt;'SFV+BESS'!$I$7),-'SFV+BESS'!$I$7,IF(AND(DT186&lt;0,EA185+DT186/$B$5&lt;$H$2),-MIN('SFV+BESS'!$I$7,EA185-$H$2),0)))</f>
        <v>0</v>
      </c>
      <c r="DW186" s="33"/>
      <c r="DX186" s="33">
        <f t="shared" si="235"/>
        <v>0</v>
      </c>
      <c r="DY186" s="27">
        <f t="shared" si="203"/>
        <v>0</v>
      </c>
      <c r="DZ186" s="27">
        <f t="shared" si="236"/>
        <v>0</v>
      </c>
      <c r="EA186" s="28">
        <f>IF((EA185+DU186+DV186)&gt;=$B$2*'SFV+BESS'!$I$9, $B$2*'SFV+BESS'!$I$9, (EA185+DU186+DV186))</f>
        <v>173.61249999999998</v>
      </c>
      <c r="EB186" s="110">
        <f t="shared" si="204"/>
        <v>51.868223435829627</v>
      </c>
      <c r="EG186" s="251"/>
      <c r="EH186" s="41">
        <v>7.3750000000000098</v>
      </c>
      <c r="EI186" s="33">
        <f t="shared" si="252"/>
        <v>72.15510433493921</v>
      </c>
      <c r="EJ186" s="33">
        <f>Gen_Cons_Horario!B6044</f>
        <v>0</v>
      </c>
      <c r="EK186" s="35">
        <f t="shared" si="217"/>
        <v>72.15510433493921</v>
      </c>
      <c r="EL186" s="116">
        <f>IF(AND(EK186&gt;0,EK186*$B$4+ER185&lt;=$B$2*'SFV+BESS'!$I$9,EK186&lt;'SFV+BESS'!$I$7), EK186*$B$4, IF(AND(EK186&gt;0,EK186*$B$4+ER185&gt;$B$2*'SFV+BESS'!$I$9,EK186*$B$4&lt;'SFV+BESS'!$I$7),$B$2*'SFV+BESS'!$I$9-ER185,IF(AND(EK186&gt;0,EK186*$B$4+ER185&gt;$B$2*'SFV+BESS'!$I$9,EK186*$B$4&gt;'SFV+BESS'!$I$7,ER185&lt;$B$2*'SFV+BESS'!$I$9),$B$2*'SFV+BESS'!$I$9-ER185,IF(AND(EK186&gt;0,EK186*$B$4+ER185&lt;=$B$2*'SFV+BESS'!$I$9,EK186&gt;'SFV+BESS'!$I$7),'SFV+BESS'!$I$7,0))))</f>
        <v>0</v>
      </c>
      <c r="EM186" s="27">
        <f>IF(AND(EK186&lt;0,ER185+EK186/$B$5&gt;$H$2,-EK186/'Carga-Descarga Año'!$B$5&lt;'SFV+BESS'!$I$7),EK186/$B$5,IF(AND(EK186&lt;0,ER185+EK186/$B$5&gt;$H$2,-EK186/'Carga-Descarga Año'!$B$5&gt;'SFV+BESS'!$I$7),-'SFV+BESS'!$I$7,IF(AND(EK186&lt;0,ER185+EK186/$B$5&lt;$H$2),-MIN('SFV+BESS'!$I$7,ER185-$H$2),0)))</f>
        <v>0</v>
      </c>
      <c r="EN186" s="33"/>
      <c r="EO186" s="33">
        <f t="shared" si="237"/>
        <v>0</v>
      </c>
      <c r="EP186" s="27">
        <f t="shared" si="205"/>
        <v>0</v>
      </c>
      <c r="EQ186" s="27">
        <f t="shared" si="238"/>
        <v>0</v>
      </c>
      <c r="ER186" s="28">
        <f>IF((ER185+EL186+EM186)&gt;=$B$2*'SFV+BESS'!$I$9, $B$2*'SFV+BESS'!$I$9, (ER185+EL186+EM186))</f>
        <v>173.61249999999998</v>
      </c>
      <c r="ES186" s="110">
        <f t="shared" si="206"/>
        <v>72.15510433493921</v>
      </c>
      <c r="EX186" s="251"/>
      <c r="EY186" s="41">
        <v>7.3750000000000098</v>
      </c>
      <c r="EZ186" s="33">
        <f t="shared" si="253"/>
        <v>83.787881880507953</v>
      </c>
      <c r="FA186" s="33">
        <f>Gen_Cons_Horario!B6764</f>
        <v>0</v>
      </c>
      <c r="FB186" s="35">
        <f t="shared" si="218"/>
        <v>83.787881880507953</v>
      </c>
      <c r="FC186" s="116">
        <f>IF(AND(FB186&gt;0,FB186*$B$4+FI185&lt;=$B$2*'SFV+BESS'!$I$9,FB186&lt;'SFV+BESS'!$I$7), FB186*$B$4, IF(AND(FB186&gt;0,FB186*$B$4+FI185&gt;$B$2*'SFV+BESS'!$I$9,FB186*$B$4&lt;'SFV+BESS'!$I$7),$B$2*'SFV+BESS'!$I$9-FI185,IF(AND(FB186&gt;0,FB186*$B$4+FI185&gt;$B$2*'SFV+BESS'!$I$9,FB186*$B$4&gt;'SFV+BESS'!$I$7,FI185&lt;$B$2*'SFV+BESS'!$I$9),$B$2*'SFV+BESS'!$I$9-FI185,IF(AND(FB186&gt;0,FB186*$B$4+FI185&lt;=$B$2*'SFV+BESS'!$I$9,FB186&gt;'SFV+BESS'!$I$7),'SFV+BESS'!$I$7,0))))</f>
        <v>0</v>
      </c>
      <c r="FD186" s="27">
        <f>IF(AND(FB186&lt;0,FI185+FB186/$B$5&gt;$H$2,-FB186/'Carga-Descarga Año'!$B$5&lt;'SFV+BESS'!$I$7),FB186/$B$5,IF(AND(FB186&lt;0,FI185+FB186/$B$5&gt;$H$2,-FB186/'Carga-Descarga Año'!$B$5&gt;'SFV+BESS'!$I$7),-'SFV+BESS'!$I$7,IF(AND(FB186&lt;0,FI185+FB186/$B$5&lt;$H$2),-MIN('SFV+BESS'!$I$7,FI185-$H$2),0)))</f>
        <v>0</v>
      </c>
      <c r="FE186" s="33"/>
      <c r="FF186" s="33">
        <f t="shared" si="239"/>
        <v>0</v>
      </c>
      <c r="FG186" s="27">
        <f t="shared" si="207"/>
        <v>0</v>
      </c>
      <c r="FH186" s="27">
        <f t="shared" si="240"/>
        <v>0</v>
      </c>
      <c r="FI186" s="28">
        <f>IF((FI185+FC186+FD186)&gt;=$B$2*'SFV+BESS'!$I$9, $B$2*'SFV+BESS'!$I$9, (FI185+FC186+FD186))</f>
        <v>173.61249999999998</v>
      </c>
      <c r="FJ186" s="110">
        <f t="shared" si="208"/>
        <v>83.787881880507953</v>
      </c>
      <c r="FO186" s="251"/>
      <c r="FP186" s="41">
        <v>7.3750000000000098</v>
      </c>
      <c r="FQ186" s="33">
        <f t="shared" si="254"/>
        <v>88.522249840285639</v>
      </c>
      <c r="FR186" s="33">
        <f>Gen_Cons_Horario!B7508</f>
        <v>119.312</v>
      </c>
      <c r="FS186" s="35">
        <f t="shared" si="219"/>
        <v>-30.789750159714359</v>
      </c>
      <c r="FT186" s="116">
        <f>IF(AND(FS186&gt;0,FS186*$B$4+FZ185&lt;=$B$2*'SFV+BESS'!$I$9,FS186&lt;'SFV+BESS'!$I$7), FS186*$B$4, IF(AND(FS186&gt;0,FS186*$B$4+FZ185&gt;$B$2*'SFV+BESS'!$I$9,FS186*$B$4&lt;'SFV+BESS'!$I$7),$B$2*'SFV+BESS'!$I$9-FZ185,IF(AND(FS186&gt;0,FS186*$B$4+FZ185&gt;$B$2*'SFV+BESS'!$I$9,FS186*$B$4&gt;'SFV+BESS'!$I$7,FZ185&lt;$B$2*'SFV+BESS'!$I$9),$B$2*'SFV+BESS'!$I$9-FZ185,IF(AND(FS186&gt;0,FS186*$B$4+FZ185&lt;=$B$2*'SFV+BESS'!$I$9,FS186&gt;'SFV+BESS'!$I$7),'SFV+BESS'!$I$7,0))))</f>
        <v>0</v>
      </c>
      <c r="FU186" s="27">
        <f>IF(AND(FS186&lt;0,FZ185+FS186/$B$5&gt;$H$2,-FS186/'Carga-Descarga Año'!$B$5&lt;'SFV+BESS'!$I$7),FS186/$B$5,IF(AND(FS186&lt;0,FZ185+FS186/$B$5&gt;$H$2,-FS186/'Carga-Descarga Año'!$B$5&gt;'SFV+BESS'!$I$7),-'SFV+BESS'!$I$7,IF(AND(FS186&lt;0,FZ185+FS186/$B$5&lt;$H$2),-MIN('SFV+BESS'!$I$7,FZ185-$H$2),0)))</f>
        <v>-32.410263326015119</v>
      </c>
      <c r="FV186" s="33"/>
      <c r="FW186" s="33">
        <f t="shared" si="241"/>
        <v>88.522249840285639</v>
      </c>
      <c r="FX186" s="27">
        <f t="shared" si="209"/>
        <v>30.789750159714362</v>
      </c>
      <c r="FY186" s="27">
        <f t="shared" si="242"/>
        <v>0</v>
      </c>
      <c r="FZ186" s="28">
        <f>IF((FZ185+FT186+FU186)&gt;=$B$2*'SFV+BESS'!$I$9, $B$2*'SFV+BESS'!$I$9, (FZ185+FT186+FU186))</f>
        <v>93.204657683368339</v>
      </c>
      <c r="GA186" s="110">
        <f t="shared" si="210"/>
        <v>0</v>
      </c>
      <c r="GF186" s="251"/>
      <c r="GG186" s="41">
        <v>7.3750000000000098</v>
      </c>
      <c r="GH186" s="33">
        <f t="shared" si="255"/>
        <v>85.975736621117875</v>
      </c>
      <c r="GI186" s="33">
        <f>Gen_Cons_Horario!B8228</f>
        <v>96.941000000000003</v>
      </c>
      <c r="GJ186" s="35">
        <f t="shared" si="225"/>
        <v>-10.965263378882128</v>
      </c>
      <c r="GK186" s="116">
        <f>IF(AND(GJ186&gt;0,GJ186*$B$4+GQ185&lt;=$B$2*'SFV+BESS'!$I$9,GJ186&lt;'SFV+BESS'!$I$7), GJ186*$B$4, IF(AND(GJ186&gt;0,GJ186*$B$4+GQ185&gt;$B$2*'SFV+BESS'!$I$9,GJ186*$B$4&lt;'SFV+BESS'!$I$7),$B$2*'SFV+BESS'!$I$9-GQ185,IF(AND(GJ186&gt;0,GJ186*$B$4+GQ185&gt;$B$2*'SFV+BESS'!$I$9,GJ186*$B$4&gt;'SFV+BESS'!$I$7,GQ185&lt;$B$2*'SFV+BESS'!$I$9),$B$2*'SFV+BESS'!$I$9-GQ185,IF(AND(GJ186&gt;0,GJ186*$B$4+GQ185&lt;=$B$2*'SFV+BESS'!$I$9,GJ186&gt;'SFV+BESS'!$I$7),'SFV+BESS'!$I$7,0))))</f>
        <v>0</v>
      </c>
      <c r="GL186" s="27">
        <f>IF(AND(GJ186&lt;0,GQ185+GJ186/$B$5&gt;$H$2,-GJ186/'Carga-Descarga Año'!$B$5&lt;'SFV+BESS'!$I$7),GJ186/$B$5,IF(AND(GJ186&lt;0,GQ185+GJ186/$B$5&gt;$H$2,-GJ186/'Carga-Descarga Año'!$B$5&gt;'SFV+BESS'!$I$7),-'SFV+BESS'!$I$7,IF(AND(GJ186&lt;0,GQ185+GJ186/$B$5&lt;$H$2),-MIN('SFV+BESS'!$I$7,GQ185-$H$2),0)))</f>
        <v>-11.542382504086451</v>
      </c>
      <c r="GM186" s="33"/>
      <c r="GN186" s="33">
        <f t="shared" si="243"/>
        <v>85.975736621117875</v>
      </c>
      <c r="GO186" s="27">
        <f t="shared" si="211"/>
        <v>10.965263378882128</v>
      </c>
      <c r="GP186" s="27">
        <f t="shared" si="244"/>
        <v>0</v>
      </c>
      <c r="GQ186" s="28">
        <f>IF((GQ185+GK186+GL186)&gt;=$B$2*'SFV+BESS'!$I$9, $B$2*'SFV+BESS'!$I$9, (GQ185+GK186+GL186))</f>
        <v>134.62060211599604</v>
      </c>
      <c r="GR186" s="110">
        <f t="shared" si="212"/>
        <v>0</v>
      </c>
    </row>
    <row r="187" spans="1:200">
      <c r="A187" s="249"/>
      <c r="B187" s="41">
        <v>7.4166666666666696</v>
      </c>
      <c r="C187" s="38">
        <f t="shared" si="226"/>
        <v>102.56597254203621</v>
      </c>
      <c r="D187" s="2">
        <f>Gen_Cons_Horario!B213</f>
        <v>100.6695</v>
      </c>
      <c r="E187" s="140">
        <f t="shared" si="184"/>
        <v>1.8964725420362072</v>
      </c>
      <c r="F187" s="116">
        <f>IF(AND(E187&gt;0,E187*$B$4+L186&lt;=$B$2*'SFV+BESS'!$I$9,E187&lt;'SFV+BESS'!$I$7), E187*$B$4, IF(AND(E187&gt;0,E187*$B$4+L186&gt;$B$2*'SFV+BESS'!$I$9,E187*$B$4&lt;'SFV+BESS'!$I$7),$B$2*'SFV+BESS'!$I$9-L186,IF(AND(E187&gt;0,E187*$B$4+L186&gt;$B$2*'SFV+BESS'!$I$9,E187*$B$4&gt;'SFV+BESS'!$I$7,L186&lt;$B$2*'SFV+BESS'!$I$9),$B$2*'SFV+BESS'!$I$9-L186,IF(AND(E187&gt;0,E187*$B$4+L186&lt;=$B$2*'SFV+BESS'!$I$9,E187&gt;'SFV+BESS'!$I$7),'SFV+BESS'!$I$7,0))))</f>
        <v>1.8016489149343968</v>
      </c>
      <c r="G187" s="27">
        <f>IF(AND(E187&lt;0,L186+E187/$B$5&gt;$H$2,-E187/'Carga-Descarga Año'!$B$5&lt;'SFV+BESS'!$I$7),E187/$B$5,IF(AND(E187&lt;0,L186+E187/$B$5&gt;$H$2,-E187/'Carga-Descarga Año'!$B$5&gt;'SFV+BESS'!$I$7),-'SFV+BESS'!$I$7,IF(AND(E187&lt;0,L186+E187/$B$5&lt;$H$2),-MIN('SFV+BESS'!$I$7,L186-$H$2),0)))</f>
        <v>0</v>
      </c>
      <c r="I187" s="38">
        <f t="shared" si="185"/>
        <v>100.6695</v>
      </c>
      <c r="J187" s="27">
        <f t="shared" si="187"/>
        <v>0</v>
      </c>
      <c r="K187" s="27">
        <f t="shared" si="186"/>
        <v>0</v>
      </c>
      <c r="L187" s="28">
        <f>IF((L186+F187+G187)&gt;=$B$2*'SFV+BESS'!$I$9, $B$2*'SFV+BESS'!$I$9, (L186+F187+G187))</f>
        <v>47.477090785923146</v>
      </c>
      <c r="M187" s="110">
        <f t="shared" si="188"/>
        <v>0</v>
      </c>
      <c r="R187" s="251"/>
      <c r="S187" s="41">
        <v>7.4166666666666696</v>
      </c>
      <c r="T187" s="2">
        <f t="shared" si="245"/>
        <v>99.976027218608863</v>
      </c>
      <c r="U187" s="2">
        <f>Gen_Cons_Horario!B957</f>
        <v>85.755499999999998</v>
      </c>
      <c r="V187" s="35">
        <f t="shared" si="220"/>
        <v>14.220527218608865</v>
      </c>
      <c r="W187" s="116">
        <f>IF(AND(V187&gt;0,V187*$B$4+AC186&lt;=$B$2*'SFV+BESS'!$I$9,V187&lt;'SFV+BESS'!$I$7), V187*$B$4, IF(AND(V187&gt;0,V187*$B$4+AC186&gt;$B$2*'SFV+BESS'!$I$9,V187*$B$4&lt;'SFV+BESS'!$I$7),$B$2*'SFV+BESS'!$I$9-AC186,IF(AND(V187&gt;0,V187*$B$4+AC186&gt;$B$2*'SFV+BESS'!$I$9,V187*$B$4&gt;'SFV+BESS'!$I$7,AC186&lt;$B$2*'SFV+BESS'!$I$9),$B$2*'SFV+BESS'!$I$9-AC186,IF(AND(V187&gt;0,V187*$B$4+AC186&lt;=$B$2*'SFV+BESS'!$I$9,V187&gt;'SFV+BESS'!$I$7),'SFV+BESS'!$I$7,0))))</f>
        <v>13.509500857678422</v>
      </c>
      <c r="X187" s="27">
        <f>IF(AND(V187&lt;0,AC186+V187/$B$5&gt;$H$2,-V187/'Carga-Descarga Año'!$B$5&lt;'SFV+BESS'!$I$7),V187/$B$5,IF(AND(V187&lt;0,AC186+V187/$B$5&gt;$H$2,-V187/'Carga-Descarga Año'!$B$5&gt;'SFV+BESS'!$I$7),-'SFV+BESS'!$I$7,IF(AND(V187&lt;0,AC186+V187/$B$5&lt;$H$2),-MIN('SFV+BESS'!$I$7,AC186-$H$2),0)))</f>
        <v>0</v>
      </c>
      <c r="Z187" s="33">
        <f t="shared" si="214"/>
        <v>85.755499999999998</v>
      </c>
      <c r="AA187" s="27">
        <f t="shared" si="189"/>
        <v>0</v>
      </c>
      <c r="AB187" s="27">
        <f t="shared" si="213"/>
        <v>0</v>
      </c>
      <c r="AC187" s="28">
        <f>IF((AC186+W187+X187)&gt;=$B$2*'SFV+BESS'!$I$9, $B$2*'SFV+BESS'!$I$9, (AC186+W187+X187))</f>
        <v>131.7730262449227</v>
      </c>
      <c r="AD187" s="110">
        <f t="shared" si="190"/>
        <v>0</v>
      </c>
      <c r="AI187" s="251"/>
      <c r="AJ187" s="41">
        <v>7.4166666666666696</v>
      </c>
      <c r="AK187" s="52">
        <f t="shared" si="246"/>
        <v>98.343173988490506</v>
      </c>
      <c r="AL187" s="33">
        <f>Gen_Cons_Horario!B1629</f>
        <v>59.656000000000006</v>
      </c>
      <c r="AM187" s="35">
        <f t="shared" si="221"/>
        <v>38.6871739884905</v>
      </c>
      <c r="AN187" s="116">
        <f>IF(AND(AM187&gt;0,AM187*$B$4+AT186&lt;=$B$2*'SFV+BESS'!$I$9,AM187&lt;'SFV+BESS'!$I$7), AM187*$B$4, IF(AND(AM187&gt;0,AM187*$B$4+AT186&gt;$B$2*'SFV+BESS'!$I$9,AM187*$B$4&lt;'SFV+BESS'!$I$7),$B$2*'SFV+BESS'!$I$9-AT186,IF(AND(AM187&gt;0,AM187*$B$4+AT186&gt;$B$2*'SFV+BESS'!$I$9,AM187*$B$4&gt;'SFV+BESS'!$I$7,AT186&lt;$B$2*'SFV+BESS'!$I$9),$B$2*'SFV+BESS'!$I$9-AT186,IF(AND(AM187&gt;0,AM187*$B$4+AT186&lt;=$B$2*'SFV+BESS'!$I$9,AM187&gt;'SFV+BESS'!$I$7),'SFV+BESS'!$I$7,0))))</f>
        <v>15.087684331400652</v>
      </c>
      <c r="AO187" s="27">
        <f>IF(AND(AM187&lt;0,AT186+AM187/$B$5&gt;$H$2,-AM187/'Carga-Descarga Año'!$B$5&lt;'SFV+BESS'!$I$7),AM187/$B$5,IF(AND(AM187&lt;0,AT186+AM187/$B$5&gt;$H$2,-AM187/'Carga-Descarga Año'!$B$5&gt;'SFV+BESS'!$I$7),-'SFV+BESS'!$I$7,IF(AND(AM187&lt;0,AT186+AM187/$B$5&lt;$H$2),-MIN('SFV+BESS'!$I$7,AT186-$H$2),0)))</f>
        <v>0</v>
      </c>
      <c r="AP187" s="33"/>
      <c r="AQ187" s="33">
        <f t="shared" si="227"/>
        <v>59.656000000000006</v>
      </c>
      <c r="AR187" s="27">
        <f t="shared" si="191"/>
        <v>0</v>
      </c>
      <c r="AS187" s="27">
        <f t="shared" si="228"/>
        <v>0</v>
      </c>
      <c r="AT187" s="28">
        <f>IF((AT186+AN187+AO187)&gt;=$B$2*'SFV+BESS'!$I$9, $B$2*'SFV+BESS'!$I$9, (AT186+AN187+AO187))</f>
        <v>173.61249999999998</v>
      </c>
      <c r="AU187" s="110">
        <f t="shared" si="192"/>
        <v>22.80540100806876</v>
      </c>
      <c r="AZ187" s="251"/>
      <c r="BA187" s="41">
        <v>7.4166666666666696</v>
      </c>
      <c r="BB187" s="33">
        <f t="shared" si="247"/>
        <v>89.500386808653857</v>
      </c>
      <c r="BC187" s="33">
        <f>Gen_Cons_Horario!B2373</f>
        <v>0</v>
      </c>
      <c r="BD187" s="35">
        <f t="shared" si="222"/>
        <v>89.500386808653857</v>
      </c>
      <c r="BE187" s="116">
        <f>IF(AND(BD187&gt;0,BD187*$B$4+BK186&lt;=$B$2*'SFV+BESS'!$I$9,BD187&lt;'SFV+BESS'!$I$7), BD187*$B$4, IF(AND(BD187&gt;0,BD187*$B$4+BK186&gt;$B$2*'SFV+BESS'!$I$9,BD187*$B$4&lt;'SFV+BESS'!$I$7),$B$2*'SFV+BESS'!$I$9-BK186,IF(AND(BD187&gt;0,BD187*$B$4+BK186&gt;$B$2*'SFV+BESS'!$I$9,BD187*$B$4&gt;'SFV+BESS'!$I$7,BK186&lt;$B$2*'SFV+BESS'!$I$9),$B$2*'SFV+BESS'!$I$9-BK186,IF(AND(BD187&gt;0,BD187*$B$4+BK186&lt;=$B$2*'SFV+BESS'!$I$9,BD187&gt;'SFV+BESS'!$I$7),'SFV+BESS'!$I$7,0))))</f>
        <v>0</v>
      </c>
      <c r="BF187" s="27">
        <f>IF(AND(BD187&lt;0,BK186+BD187/$B$5&gt;$H$2,-BD187/'Carga-Descarga Año'!$B$5&lt;'SFV+BESS'!$I$7),BD187/$B$5,IF(AND(BD187&lt;0,BK186+BD187/$B$5&gt;$H$2,-BD187/'Carga-Descarga Año'!$B$5&gt;'SFV+BESS'!$I$7),-'SFV+BESS'!$I$7,IF(AND(BD187&lt;0,BK186+BD187/$B$5&lt;$H$2),-MIN('SFV+BESS'!$I$7,BK186-$H$2),0)))</f>
        <v>0</v>
      </c>
      <c r="BG187" s="33"/>
      <c r="BH187" s="33">
        <f t="shared" si="229"/>
        <v>0</v>
      </c>
      <c r="BI187" s="27">
        <f t="shared" si="193"/>
        <v>0</v>
      </c>
      <c r="BJ187" s="27">
        <f t="shared" si="230"/>
        <v>0</v>
      </c>
      <c r="BK187" s="28">
        <f>IF((BK186+BE187+BF187)&gt;=$B$2*'SFV+BESS'!$I$9, $B$2*'SFV+BESS'!$I$9, (BK186+BE187+BF187))</f>
        <v>173.61249999999998</v>
      </c>
      <c r="BL187" s="110">
        <f t="shared" si="194"/>
        <v>89.500386808653857</v>
      </c>
      <c r="BQ187" s="251"/>
      <c r="BR187" s="41">
        <v>7.4166666666666696</v>
      </c>
      <c r="BS187" s="33">
        <f t="shared" si="248"/>
        <v>68.489252357644361</v>
      </c>
      <c r="BT187" s="33">
        <f>Gen_Cons_Horario!B3093</f>
        <v>0</v>
      </c>
      <c r="BU187" s="35">
        <f t="shared" si="223"/>
        <v>68.489252357644361</v>
      </c>
      <c r="BV187" s="116">
        <f>IF(AND(BU187&gt;0,BU187*$B$4+CB186&lt;=$B$2*'SFV+BESS'!$I$9,BU187&lt;'SFV+BESS'!$I$7), BU187*$B$4, IF(AND(BU187&gt;0,BU187*$B$4+CB186&gt;$B$2*'SFV+BESS'!$I$9,BU187*$B$4&lt;'SFV+BESS'!$I$7),$B$2*'SFV+BESS'!$I$9-CB186,IF(AND(BU187&gt;0,BU187*$B$4+CB186&gt;$B$2*'SFV+BESS'!$I$9,BU187*$B$4&gt;'SFV+BESS'!$I$7,CB186&lt;$B$2*'SFV+BESS'!$I$9),$B$2*'SFV+BESS'!$I$9-CB186,IF(AND(BU187&gt;0,BU187*$B$4+CB186&lt;=$B$2*'SFV+BESS'!$I$9,BU187&gt;'SFV+BESS'!$I$7),'SFV+BESS'!$I$7,0))))</f>
        <v>0</v>
      </c>
      <c r="BW187" s="27">
        <f>IF(AND(BU187&lt;0,CB186+BU187/$B$5&gt;$H$2,-BU187/'Carga-Descarga Año'!$B$5&lt;'SFV+BESS'!$I$7),BU187/$B$5,IF(AND(BU187&lt;0,CB186+BU187/$B$5&gt;$H$2,-BU187/'Carga-Descarga Año'!$B$5&gt;'SFV+BESS'!$I$7),-'SFV+BESS'!$I$7,IF(AND(BU187&lt;0,CB186+BU187/$B$5&lt;$H$2),-MIN('SFV+BESS'!$I$7,CB186-$H$2),0)))</f>
        <v>0</v>
      </c>
      <c r="BX187" s="33"/>
      <c r="BY187" s="33">
        <f t="shared" si="231"/>
        <v>0</v>
      </c>
      <c r="BZ187" s="27">
        <f t="shared" si="195"/>
        <v>0</v>
      </c>
      <c r="CA187" s="27">
        <f t="shared" si="196"/>
        <v>0</v>
      </c>
      <c r="CB187" s="28">
        <f>IF((CB186+BV187+BW187)&gt;=$B$2*'SFV+BESS'!$I$9, $B$2*'SFV+BESS'!$I$9, (CB186+BV187+BW187))</f>
        <v>173.61249999999998</v>
      </c>
      <c r="CC187" s="110">
        <f t="shared" si="197"/>
        <v>68.489252357644361</v>
      </c>
      <c r="CH187" s="251"/>
      <c r="CI187" s="41">
        <v>7.4166666666666696</v>
      </c>
      <c r="CJ187" s="33">
        <f t="shared" si="249"/>
        <v>60.041839544678055</v>
      </c>
      <c r="CK187" s="33">
        <f>Gen_Cons_Horario!B3837</f>
        <v>0</v>
      </c>
      <c r="CL187" s="35">
        <f t="shared" si="224"/>
        <v>60.041839544678055</v>
      </c>
      <c r="CM187" s="116">
        <f>IF(AND(CL187&gt;0,CL187*$B$4+CS186&lt;=$B$2*'SFV+BESS'!$I$9,CL187&lt;'SFV+BESS'!$I$7), CL187*$B$4, IF(AND(CL187&gt;0,CL187*$B$4+CS186&gt;$B$2*'SFV+BESS'!$I$9,CL187*$B$4&lt;'SFV+BESS'!$I$7),$B$2*'SFV+BESS'!$I$9-CS186,IF(AND(CL187&gt;0,CL187*$B$4+CS186&gt;$B$2*'SFV+BESS'!$I$9,CL187*$B$4&gt;'SFV+BESS'!$I$7,CS186&lt;$B$2*'SFV+BESS'!$I$9),$B$2*'SFV+BESS'!$I$9-CS186,IF(AND(CL187&gt;0,CL187*$B$4+CS186&lt;=$B$2*'SFV+BESS'!$I$9,CL187&gt;'SFV+BESS'!$I$7),'SFV+BESS'!$I$7,0))))</f>
        <v>0</v>
      </c>
      <c r="CN187" s="27">
        <f>IF(AND(CL187&lt;0,CS186+CL187/$B$5&gt;$H$2,-CL187/'Carga-Descarga Año'!$B$5&lt;'SFV+BESS'!$I$7),CL187/$B$5,IF(AND(CL187&lt;0,CS186+CL187/$B$5&gt;$H$2,-CL187/'Carga-Descarga Año'!$B$5&gt;'SFV+BESS'!$I$7),-'SFV+BESS'!$I$7,IF(AND(CL187&lt;0,CS186+CL187/$B$5&lt;$H$2),-MIN('SFV+BESS'!$I$7,CS186-$H$2),0)))</f>
        <v>0</v>
      </c>
      <c r="CO187" s="33"/>
      <c r="CP187" s="33">
        <f t="shared" si="232"/>
        <v>0</v>
      </c>
      <c r="CQ187" s="27">
        <f t="shared" si="198"/>
        <v>0</v>
      </c>
      <c r="CR187" s="27">
        <f t="shared" si="233"/>
        <v>0</v>
      </c>
      <c r="CS187" s="28">
        <f>IF((CS186+CM187+CN187)&gt;=$B$2*'SFV+BESS'!$I$9, $B$2*'SFV+BESS'!$I$9, (CS186+CM187+CN187))</f>
        <v>173.61249999999998</v>
      </c>
      <c r="CT187" s="110">
        <f t="shared" si="199"/>
        <v>60.041839544678055</v>
      </c>
      <c r="CY187" s="251"/>
      <c r="CZ187" s="41">
        <v>7.4166666666666696</v>
      </c>
      <c r="DA187" s="33">
        <f t="shared" si="250"/>
        <v>68.060646159931082</v>
      </c>
      <c r="DB187" s="33">
        <f>Gen_Cons_Horario!B4557</f>
        <v>0</v>
      </c>
      <c r="DC187" s="35">
        <f t="shared" si="215"/>
        <v>68.060646159931082</v>
      </c>
      <c r="DD187" s="116">
        <f>IF(AND(DC187&gt;0,DC187*$B$4+DJ186&lt;=$B$2*'SFV+BESS'!$I$9,DC187&lt;'SFV+BESS'!$I$7), DC187*$B$4, IF(AND(DC187&gt;0,DC187*$B$4+DJ186&gt;$B$2*'SFV+BESS'!$I$9,DC187*$B$4&lt;'SFV+BESS'!$I$7),$B$2*'SFV+BESS'!$I$9-DJ186,IF(AND(DC187&gt;0,DC187*$B$4+DJ186&gt;$B$2*'SFV+BESS'!$I$9,DC187*$B$4&gt;'SFV+BESS'!$I$7,DJ186&lt;$B$2*'SFV+BESS'!$I$9),$B$2*'SFV+BESS'!$I$9-DJ186,IF(AND(DC187&gt;0,DC187*$B$4+DJ186&lt;=$B$2*'SFV+BESS'!$I$9,DC187&gt;'SFV+BESS'!$I$7),'SFV+BESS'!$I$7,0))))</f>
        <v>0</v>
      </c>
      <c r="DE187" s="27">
        <f>IF(AND(DC187&lt;0,DJ186+DC187/$B$5&gt;$H$2,-DC187/'Carga-Descarga Año'!$B$5&lt;'SFV+BESS'!$I$7),DC187/$B$5,IF(AND(DC187&lt;0,DJ186+DC187/$B$5&gt;$H$2,-DC187/'Carga-Descarga Año'!$B$5&gt;'SFV+BESS'!$I$7),-'SFV+BESS'!$I$7,IF(AND(DC187&lt;0,DJ186+DC187/$B$5&lt;$H$2),-MIN('SFV+BESS'!$I$7,DJ186-$H$2),0)))</f>
        <v>0</v>
      </c>
      <c r="DF187" s="33"/>
      <c r="DG187" s="33">
        <f t="shared" si="234"/>
        <v>0</v>
      </c>
      <c r="DH187" s="27">
        <f t="shared" si="200"/>
        <v>0</v>
      </c>
      <c r="DI187" s="27">
        <f t="shared" si="201"/>
        <v>0</v>
      </c>
      <c r="DJ187" s="28">
        <f>IF((DJ186+DD187+DE187)&gt;=$B$2*'SFV+BESS'!$I$9, $B$2*'SFV+BESS'!$I$9, (DJ186+DD187+DE187))</f>
        <v>173.61249999999998</v>
      </c>
      <c r="DK187" s="110">
        <f t="shared" si="202"/>
        <v>68.060646159931082</v>
      </c>
      <c r="DP187" s="251"/>
      <c r="DQ187" s="41">
        <v>7.4166666666666696</v>
      </c>
      <c r="DR187" s="33">
        <f t="shared" si="251"/>
        <v>72.573683597713242</v>
      </c>
      <c r="DS187" s="33">
        <f>Gen_Cons_Horario!B5301</f>
        <v>0</v>
      </c>
      <c r="DT187" s="35">
        <f t="shared" si="216"/>
        <v>72.573683597713242</v>
      </c>
      <c r="DU187" s="116">
        <f>IF(AND(DT187&gt;0,DT187*$B$4+EA186&lt;=$B$2*'SFV+BESS'!$I$9,DT187&lt;'SFV+BESS'!$I$7), DT187*$B$4, IF(AND(DT187&gt;0,DT187*$B$4+EA186&gt;$B$2*'SFV+BESS'!$I$9,DT187*$B$4&lt;'SFV+BESS'!$I$7),$B$2*'SFV+BESS'!$I$9-EA186,IF(AND(DT187&gt;0,DT187*$B$4+EA186&gt;$B$2*'SFV+BESS'!$I$9,DT187*$B$4&gt;'SFV+BESS'!$I$7,EA186&lt;$B$2*'SFV+BESS'!$I$9),$B$2*'SFV+BESS'!$I$9-EA186,IF(AND(DT187&gt;0,DT187*$B$4+EA186&lt;=$B$2*'SFV+BESS'!$I$9,DT187&gt;'SFV+BESS'!$I$7),'SFV+BESS'!$I$7,0))))</f>
        <v>0</v>
      </c>
      <c r="DV187" s="27">
        <f>IF(AND(DT187&lt;0,EA186+DT187/$B$5&gt;$H$2,-DT187/'Carga-Descarga Año'!$B$5&lt;'SFV+BESS'!$I$7),DT187/$B$5,IF(AND(DT187&lt;0,EA186+DT187/$B$5&gt;$H$2,-DT187/'Carga-Descarga Año'!$B$5&gt;'SFV+BESS'!$I$7),-'SFV+BESS'!$I$7,IF(AND(DT187&lt;0,EA186+DT187/$B$5&lt;$H$2),-MIN('SFV+BESS'!$I$7,EA186-$H$2),0)))</f>
        <v>0</v>
      </c>
      <c r="DW187" s="33"/>
      <c r="DX187" s="33">
        <f t="shared" si="235"/>
        <v>0</v>
      </c>
      <c r="DY187" s="27">
        <f t="shared" si="203"/>
        <v>0</v>
      </c>
      <c r="DZ187" s="27">
        <f t="shared" si="236"/>
        <v>0</v>
      </c>
      <c r="EA187" s="28">
        <f>IF((EA186+DU187+DV187)&gt;=$B$2*'SFV+BESS'!$I$9, $B$2*'SFV+BESS'!$I$9, (EA186+DU187+DV187))</f>
        <v>173.61249999999998</v>
      </c>
      <c r="EB187" s="110">
        <f t="shared" si="204"/>
        <v>72.573683597713242</v>
      </c>
      <c r="EG187" s="251"/>
      <c r="EH187" s="41">
        <v>7.4166666666666696</v>
      </c>
      <c r="EI187" s="33">
        <f t="shared" si="252"/>
        <v>88.07759942561016</v>
      </c>
      <c r="EJ187" s="33">
        <f>Gen_Cons_Horario!B6045</f>
        <v>0</v>
      </c>
      <c r="EK187" s="35">
        <f t="shared" si="217"/>
        <v>88.07759942561016</v>
      </c>
      <c r="EL187" s="116">
        <f>IF(AND(EK187&gt;0,EK187*$B$4+ER186&lt;=$B$2*'SFV+BESS'!$I$9,EK187&lt;'SFV+BESS'!$I$7), EK187*$B$4, IF(AND(EK187&gt;0,EK187*$B$4+ER186&gt;$B$2*'SFV+BESS'!$I$9,EK187*$B$4&lt;'SFV+BESS'!$I$7),$B$2*'SFV+BESS'!$I$9-ER186,IF(AND(EK187&gt;0,EK187*$B$4+ER186&gt;$B$2*'SFV+BESS'!$I$9,EK187*$B$4&gt;'SFV+BESS'!$I$7,ER186&lt;$B$2*'SFV+BESS'!$I$9),$B$2*'SFV+BESS'!$I$9-ER186,IF(AND(EK187&gt;0,EK187*$B$4+ER186&lt;=$B$2*'SFV+BESS'!$I$9,EK187&gt;'SFV+BESS'!$I$7),'SFV+BESS'!$I$7,0))))</f>
        <v>0</v>
      </c>
      <c r="EM187" s="27">
        <f>IF(AND(EK187&lt;0,ER186+EK187/$B$5&gt;$H$2,-EK187/'Carga-Descarga Año'!$B$5&lt;'SFV+BESS'!$I$7),EK187/$B$5,IF(AND(EK187&lt;0,ER186+EK187/$B$5&gt;$H$2,-EK187/'Carga-Descarga Año'!$B$5&gt;'SFV+BESS'!$I$7),-'SFV+BESS'!$I$7,IF(AND(EK187&lt;0,ER186+EK187/$B$5&lt;$H$2),-MIN('SFV+BESS'!$I$7,ER186-$H$2),0)))</f>
        <v>0</v>
      </c>
      <c r="EN187" s="33"/>
      <c r="EO187" s="33">
        <f t="shared" si="237"/>
        <v>0</v>
      </c>
      <c r="EP187" s="27">
        <f t="shared" si="205"/>
        <v>0</v>
      </c>
      <c r="EQ187" s="27">
        <f t="shared" si="238"/>
        <v>0</v>
      </c>
      <c r="ER187" s="28">
        <f>IF((ER186+EL187+EM187)&gt;=$B$2*'SFV+BESS'!$I$9, $B$2*'SFV+BESS'!$I$9, (ER186+EL187+EM187))</f>
        <v>173.61249999999998</v>
      </c>
      <c r="ES187" s="110">
        <f t="shared" si="206"/>
        <v>88.07759942561016</v>
      </c>
      <c r="EX187" s="251"/>
      <c r="EY187" s="41">
        <v>7.4166666666666696</v>
      </c>
      <c r="EZ187" s="33">
        <f t="shared" si="253"/>
        <v>96.19383250062873</v>
      </c>
      <c r="FA187" s="33">
        <f>Gen_Cons_Horario!B6765</f>
        <v>0</v>
      </c>
      <c r="FB187" s="35">
        <f t="shared" si="218"/>
        <v>96.19383250062873</v>
      </c>
      <c r="FC187" s="116">
        <f>IF(AND(FB187&gt;0,FB187*$B$4+FI186&lt;=$B$2*'SFV+BESS'!$I$9,FB187&lt;'SFV+BESS'!$I$7), FB187*$B$4, IF(AND(FB187&gt;0,FB187*$B$4+FI186&gt;$B$2*'SFV+BESS'!$I$9,FB187*$B$4&lt;'SFV+BESS'!$I$7),$B$2*'SFV+BESS'!$I$9-FI186,IF(AND(FB187&gt;0,FB187*$B$4+FI186&gt;$B$2*'SFV+BESS'!$I$9,FB187*$B$4&gt;'SFV+BESS'!$I$7,FI186&lt;$B$2*'SFV+BESS'!$I$9),$B$2*'SFV+BESS'!$I$9-FI186,IF(AND(FB187&gt;0,FB187*$B$4+FI186&lt;=$B$2*'SFV+BESS'!$I$9,FB187&gt;'SFV+BESS'!$I$7),'SFV+BESS'!$I$7,0))))</f>
        <v>0</v>
      </c>
      <c r="FD187" s="27">
        <f>IF(AND(FB187&lt;0,FI186+FB187/$B$5&gt;$H$2,-FB187/'Carga-Descarga Año'!$B$5&lt;'SFV+BESS'!$I$7),FB187/$B$5,IF(AND(FB187&lt;0,FI186+FB187/$B$5&gt;$H$2,-FB187/'Carga-Descarga Año'!$B$5&gt;'SFV+BESS'!$I$7),-'SFV+BESS'!$I$7,IF(AND(FB187&lt;0,FI186+FB187/$B$5&lt;$H$2),-MIN('SFV+BESS'!$I$7,FI186-$H$2),0)))</f>
        <v>0</v>
      </c>
      <c r="FE187" s="33"/>
      <c r="FF187" s="33">
        <f t="shared" si="239"/>
        <v>0</v>
      </c>
      <c r="FG187" s="27">
        <f t="shared" si="207"/>
        <v>0</v>
      </c>
      <c r="FH187" s="27">
        <f t="shared" si="240"/>
        <v>0</v>
      </c>
      <c r="FI187" s="28">
        <f>IF((FI186+FC187+FD187)&gt;=$B$2*'SFV+BESS'!$I$9, $B$2*'SFV+BESS'!$I$9, (FI186+FC187+FD187))</f>
        <v>173.61249999999998</v>
      </c>
      <c r="FJ187" s="110">
        <f t="shared" si="208"/>
        <v>96.19383250062873</v>
      </c>
      <c r="FO187" s="251"/>
      <c r="FP187" s="41">
        <v>7.4166666666666696</v>
      </c>
      <c r="FQ187" s="33">
        <f t="shared" si="254"/>
        <v>101.70295248194581</v>
      </c>
      <c r="FR187" s="33">
        <f>Gen_Cons_Horario!B7509</f>
        <v>119.312</v>
      </c>
      <c r="FS187" s="35">
        <f t="shared" si="219"/>
        <v>-17.609047518054183</v>
      </c>
      <c r="FT187" s="116">
        <f>IF(AND(FS187&gt;0,FS187*$B$4+FZ186&lt;=$B$2*'SFV+BESS'!$I$9,FS187&lt;'SFV+BESS'!$I$7), FS187*$B$4, IF(AND(FS187&gt;0,FS187*$B$4+FZ186&gt;$B$2*'SFV+BESS'!$I$9,FS187*$B$4&lt;'SFV+BESS'!$I$7),$B$2*'SFV+BESS'!$I$9-FZ186,IF(AND(FS187&gt;0,FS187*$B$4+FZ186&gt;$B$2*'SFV+BESS'!$I$9,FS187*$B$4&gt;'SFV+BESS'!$I$7,FZ186&lt;$B$2*'SFV+BESS'!$I$9),$B$2*'SFV+BESS'!$I$9-FZ186,IF(AND(FS187&gt;0,FS187*$B$4+FZ186&lt;=$B$2*'SFV+BESS'!$I$9,FS187&gt;'SFV+BESS'!$I$7),'SFV+BESS'!$I$7,0))))</f>
        <v>0</v>
      </c>
      <c r="FU187" s="27">
        <f>IF(AND(FS187&lt;0,FZ186+FS187/$B$5&gt;$H$2,-FS187/'Carga-Descarga Año'!$B$5&lt;'SFV+BESS'!$I$7),FS187/$B$5,IF(AND(FS187&lt;0,FZ186+FS187/$B$5&gt;$H$2,-FS187/'Carga-Descarga Año'!$B$5&gt;'SFV+BESS'!$I$7),-'SFV+BESS'!$I$7,IF(AND(FS187&lt;0,FZ186+FS187/$B$5&lt;$H$2),-MIN('SFV+BESS'!$I$7,FZ186-$H$2),0)))</f>
        <v>-18.535839492688616</v>
      </c>
      <c r="FV187" s="33"/>
      <c r="FW187" s="33">
        <f t="shared" si="241"/>
        <v>101.70295248194581</v>
      </c>
      <c r="FX187" s="27">
        <f t="shared" si="209"/>
        <v>17.609047518054183</v>
      </c>
      <c r="FY187" s="27">
        <f t="shared" si="242"/>
        <v>0</v>
      </c>
      <c r="FZ187" s="28">
        <f>IF((FZ186+FT187+FU187)&gt;=$B$2*'SFV+BESS'!$I$9, $B$2*'SFV+BESS'!$I$9, (FZ186+FT187+FU187))</f>
        <v>74.66881819067973</v>
      </c>
      <c r="GA187" s="110">
        <f t="shared" si="210"/>
        <v>0</v>
      </c>
      <c r="GF187" s="251"/>
      <c r="GG187" s="41">
        <v>7.4166666666666696</v>
      </c>
      <c r="GH187" s="33">
        <f t="shared" si="255"/>
        <v>103.14154069052196</v>
      </c>
      <c r="GI187" s="33">
        <f>Gen_Cons_Horario!B8229</f>
        <v>96.941000000000003</v>
      </c>
      <c r="GJ187" s="35">
        <f t="shared" si="225"/>
        <v>6.2005406905219616</v>
      </c>
      <c r="GK187" s="116">
        <f>IF(AND(GJ187&gt;0,GJ187*$B$4+GQ186&lt;=$B$2*'SFV+BESS'!$I$9,GJ187&lt;'SFV+BESS'!$I$7), GJ187*$B$4, IF(AND(GJ187&gt;0,GJ187*$B$4+GQ186&gt;$B$2*'SFV+BESS'!$I$9,GJ187*$B$4&lt;'SFV+BESS'!$I$7),$B$2*'SFV+BESS'!$I$9-GQ186,IF(AND(GJ187&gt;0,GJ187*$B$4+GQ186&gt;$B$2*'SFV+BESS'!$I$9,GJ187*$B$4&gt;'SFV+BESS'!$I$7,GQ186&lt;$B$2*'SFV+BESS'!$I$9),$B$2*'SFV+BESS'!$I$9-GQ186,IF(AND(GJ187&gt;0,GJ187*$B$4+GQ186&lt;=$B$2*'SFV+BESS'!$I$9,GJ187&gt;'SFV+BESS'!$I$7),'SFV+BESS'!$I$7,0))))</f>
        <v>5.8905136559958633</v>
      </c>
      <c r="GL187" s="27">
        <f>IF(AND(GJ187&lt;0,GQ186+GJ187/$B$5&gt;$H$2,-GJ187/'Carga-Descarga Año'!$B$5&lt;'SFV+BESS'!$I$7),GJ187/$B$5,IF(AND(GJ187&lt;0,GQ186+GJ187/$B$5&gt;$H$2,-GJ187/'Carga-Descarga Año'!$B$5&gt;'SFV+BESS'!$I$7),-'SFV+BESS'!$I$7,IF(AND(GJ187&lt;0,GQ186+GJ187/$B$5&lt;$H$2),-MIN('SFV+BESS'!$I$7,GQ186-$H$2),0)))</f>
        <v>0</v>
      </c>
      <c r="GM187" s="33"/>
      <c r="GN187" s="33">
        <f t="shared" si="243"/>
        <v>96.941000000000003</v>
      </c>
      <c r="GO187" s="27">
        <f t="shared" si="211"/>
        <v>0</v>
      </c>
      <c r="GP187" s="27">
        <f t="shared" si="244"/>
        <v>0</v>
      </c>
      <c r="GQ187" s="28">
        <f>IF((GQ186+GK187+GL187)&gt;=$B$2*'SFV+BESS'!$I$9, $B$2*'SFV+BESS'!$I$9, (GQ186+GK187+GL187))</f>
        <v>140.51111577199191</v>
      </c>
      <c r="GR187" s="110">
        <f t="shared" si="212"/>
        <v>0</v>
      </c>
    </row>
    <row r="188" spans="1:200">
      <c r="A188" s="249"/>
      <c r="B188" s="41">
        <v>7.4583333333333401</v>
      </c>
      <c r="C188" s="38">
        <f t="shared" si="226"/>
        <v>114.26609089127589</v>
      </c>
      <c r="D188" s="2">
        <f>Gen_Cons_Horario!B214</f>
        <v>100.6695</v>
      </c>
      <c r="E188" s="140">
        <f t="shared" si="184"/>
        <v>13.596590891275895</v>
      </c>
      <c r="F188" s="116">
        <f>IF(AND(E188&gt;0,E188*$B$4+L187&lt;=$B$2*'SFV+BESS'!$I$9,E188&lt;'SFV+BESS'!$I$7), E188*$B$4, IF(AND(E188&gt;0,E188*$B$4+L187&gt;$B$2*'SFV+BESS'!$I$9,E188*$B$4&lt;'SFV+BESS'!$I$7),$B$2*'SFV+BESS'!$I$9-L187,IF(AND(E188&gt;0,E188*$B$4+L187&gt;$B$2*'SFV+BESS'!$I$9,E188*$B$4&gt;'SFV+BESS'!$I$7,L187&lt;$B$2*'SFV+BESS'!$I$9),$B$2*'SFV+BESS'!$I$9-L187,IF(AND(E188&gt;0,E188*$B$4+L187&lt;=$B$2*'SFV+BESS'!$I$9,E188&gt;'SFV+BESS'!$I$7),'SFV+BESS'!$I$7,0))))</f>
        <v>12.9167613467121</v>
      </c>
      <c r="G188" s="27">
        <f>IF(AND(E188&lt;0,L187+E188/$B$5&gt;$H$2,-E188/'Carga-Descarga Año'!$B$5&lt;'SFV+BESS'!$I$7),E188/$B$5,IF(AND(E188&lt;0,L187+E188/$B$5&gt;$H$2,-E188/'Carga-Descarga Año'!$B$5&gt;'SFV+BESS'!$I$7),-'SFV+BESS'!$I$7,IF(AND(E188&lt;0,L187+E188/$B$5&lt;$H$2),-MIN('SFV+BESS'!$I$7,L187-$H$2),0)))</f>
        <v>0</v>
      </c>
      <c r="I188" s="38">
        <f t="shared" si="185"/>
        <v>100.6695</v>
      </c>
      <c r="J188" s="27">
        <f t="shared" si="187"/>
        <v>0</v>
      </c>
      <c r="K188" s="27">
        <f t="shared" si="186"/>
        <v>0</v>
      </c>
      <c r="L188" s="28">
        <f>IF((L187+F188+G188)&gt;=$B$2*'SFV+BESS'!$I$9, $B$2*'SFV+BESS'!$I$9, (L187+F188+G188))</f>
        <v>60.393852132635246</v>
      </c>
      <c r="M188" s="110">
        <f t="shared" si="188"/>
        <v>0</v>
      </c>
      <c r="R188" s="251"/>
      <c r="S188" s="41">
        <v>7.4583333333333401</v>
      </c>
      <c r="T188" s="2">
        <f t="shared" si="245"/>
        <v>115.68420825459324</v>
      </c>
      <c r="U188" s="2">
        <f>Gen_Cons_Horario!B958</f>
        <v>85.755499999999998</v>
      </c>
      <c r="V188" s="35">
        <f t="shared" si="220"/>
        <v>29.928708254593246</v>
      </c>
      <c r="W188" s="116">
        <f>IF(AND(V188&gt;0,V188*$B$4+AC187&lt;=$B$2*'SFV+BESS'!$I$9,V188&lt;'SFV+BESS'!$I$7), V188*$B$4, IF(AND(V188&gt;0,V188*$B$4+AC187&gt;$B$2*'SFV+BESS'!$I$9,V188*$B$4&lt;'SFV+BESS'!$I$7),$B$2*'SFV+BESS'!$I$9-AC187,IF(AND(V188&gt;0,V188*$B$4+AC187&gt;$B$2*'SFV+BESS'!$I$9,V188*$B$4&gt;'SFV+BESS'!$I$7,AC187&lt;$B$2*'SFV+BESS'!$I$9),$B$2*'SFV+BESS'!$I$9-AC187,IF(AND(V188&gt;0,V188*$B$4+AC187&lt;=$B$2*'SFV+BESS'!$I$9,V188&gt;'SFV+BESS'!$I$7),'SFV+BESS'!$I$7,0))))</f>
        <v>28.432272841863583</v>
      </c>
      <c r="X188" s="27">
        <f>IF(AND(V188&lt;0,AC187+V188/$B$5&gt;$H$2,-V188/'Carga-Descarga Año'!$B$5&lt;'SFV+BESS'!$I$7),V188/$B$5,IF(AND(V188&lt;0,AC187+V188/$B$5&gt;$H$2,-V188/'Carga-Descarga Año'!$B$5&gt;'SFV+BESS'!$I$7),-'SFV+BESS'!$I$7,IF(AND(V188&lt;0,AC187+V188/$B$5&lt;$H$2),-MIN('SFV+BESS'!$I$7,AC187-$H$2),0)))</f>
        <v>0</v>
      </c>
      <c r="Z188" s="33">
        <f t="shared" si="214"/>
        <v>85.755499999999998</v>
      </c>
      <c r="AA188" s="27">
        <f t="shared" si="189"/>
        <v>0</v>
      </c>
      <c r="AB188" s="27">
        <f t="shared" si="213"/>
        <v>0</v>
      </c>
      <c r="AC188" s="28">
        <f>IF((AC187+W188+X188)&gt;=$B$2*'SFV+BESS'!$I$9, $B$2*'SFV+BESS'!$I$9, (AC187+W188+X188))</f>
        <v>160.20529908678628</v>
      </c>
      <c r="AD188" s="110">
        <f t="shared" si="190"/>
        <v>0</v>
      </c>
      <c r="AI188" s="251"/>
      <c r="AJ188" s="41">
        <v>7.4583333333333401</v>
      </c>
      <c r="AK188" s="52">
        <f t="shared" si="246"/>
        <v>115.61736628907755</v>
      </c>
      <c r="AL188" s="33">
        <f>Gen_Cons_Horario!B1630</f>
        <v>59.656000000000006</v>
      </c>
      <c r="AM188" s="35">
        <f t="shared" si="221"/>
        <v>55.961366289077546</v>
      </c>
      <c r="AN188" s="116">
        <f>IF(AND(AM188&gt;0,AM188*$B$4+AT187&lt;=$B$2*'SFV+BESS'!$I$9,AM188&lt;'SFV+BESS'!$I$7), AM188*$B$4, IF(AND(AM188&gt;0,AM188*$B$4+AT187&gt;$B$2*'SFV+BESS'!$I$9,AM188*$B$4&lt;'SFV+BESS'!$I$7),$B$2*'SFV+BESS'!$I$9-AT187,IF(AND(AM188&gt;0,AM188*$B$4+AT187&gt;$B$2*'SFV+BESS'!$I$9,AM188*$B$4&gt;'SFV+BESS'!$I$7,AT187&lt;$B$2*'SFV+BESS'!$I$9),$B$2*'SFV+BESS'!$I$9-AT187,IF(AND(AM188&gt;0,AM188*$B$4+AT187&lt;=$B$2*'SFV+BESS'!$I$9,AM188&gt;'SFV+BESS'!$I$7),'SFV+BESS'!$I$7,0))))</f>
        <v>0</v>
      </c>
      <c r="AO188" s="27">
        <f>IF(AND(AM188&lt;0,AT187+AM188/$B$5&gt;$H$2,-AM188/'Carga-Descarga Año'!$B$5&lt;'SFV+BESS'!$I$7),AM188/$B$5,IF(AND(AM188&lt;0,AT187+AM188/$B$5&gt;$H$2,-AM188/'Carga-Descarga Año'!$B$5&gt;'SFV+BESS'!$I$7),-'SFV+BESS'!$I$7,IF(AND(AM188&lt;0,AT187+AM188/$B$5&lt;$H$2),-MIN('SFV+BESS'!$I$7,AT187-$H$2),0)))</f>
        <v>0</v>
      </c>
      <c r="AP188" s="33"/>
      <c r="AQ188" s="33">
        <f t="shared" si="227"/>
        <v>59.656000000000006</v>
      </c>
      <c r="AR188" s="27">
        <f t="shared" si="191"/>
        <v>0</v>
      </c>
      <c r="AS188" s="27">
        <f t="shared" si="228"/>
        <v>0</v>
      </c>
      <c r="AT188" s="28">
        <f>IF((AT187+AN188+AO188)&gt;=$B$2*'SFV+BESS'!$I$9, $B$2*'SFV+BESS'!$I$9, (AT187+AN188+AO188))</f>
        <v>173.61249999999998</v>
      </c>
      <c r="AU188" s="110">
        <f t="shared" si="192"/>
        <v>55.961366289077546</v>
      </c>
      <c r="AZ188" s="251"/>
      <c r="BA188" s="41">
        <v>7.4583333333333401</v>
      </c>
      <c r="BB188" s="33">
        <f t="shared" si="247"/>
        <v>100.24824985336119</v>
      </c>
      <c r="BC188" s="33">
        <f>Gen_Cons_Horario!B2374</f>
        <v>0</v>
      </c>
      <c r="BD188" s="35">
        <f t="shared" si="222"/>
        <v>100.24824985336119</v>
      </c>
      <c r="BE188" s="116">
        <f>IF(AND(BD188&gt;0,BD188*$B$4+BK187&lt;=$B$2*'SFV+BESS'!$I$9,BD188&lt;'SFV+BESS'!$I$7), BD188*$B$4, IF(AND(BD188&gt;0,BD188*$B$4+BK187&gt;$B$2*'SFV+BESS'!$I$9,BD188*$B$4&lt;'SFV+BESS'!$I$7),$B$2*'SFV+BESS'!$I$9-BK187,IF(AND(BD188&gt;0,BD188*$B$4+BK187&gt;$B$2*'SFV+BESS'!$I$9,BD188*$B$4&gt;'SFV+BESS'!$I$7,BK187&lt;$B$2*'SFV+BESS'!$I$9),$B$2*'SFV+BESS'!$I$9-BK187,IF(AND(BD188&gt;0,BD188*$B$4+BK187&lt;=$B$2*'SFV+BESS'!$I$9,BD188&gt;'SFV+BESS'!$I$7),'SFV+BESS'!$I$7,0))))</f>
        <v>0</v>
      </c>
      <c r="BF188" s="27">
        <f>IF(AND(BD188&lt;0,BK187+BD188/$B$5&gt;$H$2,-BD188/'Carga-Descarga Año'!$B$5&lt;'SFV+BESS'!$I$7),BD188/$B$5,IF(AND(BD188&lt;0,BK187+BD188/$B$5&gt;$H$2,-BD188/'Carga-Descarga Año'!$B$5&gt;'SFV+BESS'!$I$7),-'SFV+BESS'!$I$7,IF(AND(BD188&lt;0,BK187+BD188/$B$5&lt;$H$2),-MIN('SFV+BESS'!$I$7,BK187-$H$2),0)))</f>
        <v>0</v>
      </c>
      <c r="BG188" s="33"/>
      <c r="BH188" s="33">
        <f t="shared" si="229"/>
        <v>0</v>
      </c>
      <c r="BI188" s="27">
        <f t="shared" si="193"/>
        <v>0</v>
      </c>
      <c r="BJ188" s="27">
        <f t="shared" si="230"/>
        <v>0</v>
      </c>
      <c r="BK188" s="28">
        <f>IF((BK187+BE188+BF188)&gt;=$B$2*'SFV+BESS'!$I$9, $B$2*'SFV+BESS'!$I$9, (BK187+BE188+BF188))</f>
        <v>173.61249999999998</v>
      </c>
      <c r="BL188" s="110">
        <f t="shared" si="194"/>
        <v>100.24824985336119</v>
      </c>
      <c r="BQ188" s="251"/>
      <c r="BR188" s="41">
        <v>7.4583333333333401</v>
      </c>
      <c r="BS188" s="33">
        <f t="shared" si="248"/>
        <v>79.979225615012339</v>
      </c>
      <c r="BT188" s="33">
        <f>Gen_Cons_Horario!B3094</f>
        <v>0</v>
      </c>
      <c r="BU188" s="35">
        <f t="shared" si="223"/>
        <v>79.979225615012339</v>
      </c>
      <c r="BV188" s="116">
        <f>IF(AND(BU188&gt;0,BU188*$B$4+CB187&lt;=$B$2*'SFV+BESS'!$I$9,BU188&lt;'SFV+BESS'!$I$7), BU188*$B$4, IF(AND(BU188&gt;0,BU188*$B$4+CB187&gt;$B$2*'SFV+BESS'!$I$9,BU188*$B$4&lt;'SFV+BESS'!$I$7),$B$2*'SFV+BESS'!$I$9-CB187,IF(AND(BU188&gt;0,BU188*$B$4+CB187&gt;$B$2*'SFV+BESS'!$I$9,BU188*$B$4&gt;'SFV+BESS'!$I$7,CB187&lt;$B$2*'SFV+BESS'!$I$9),$B$2*'SFV+BESS'!$I$9-CB187,IF(AND(BU188&gt;0,BU188*$B$4+CB187&lt;=$B$2*'SFV+BESS'!$I$9,BU188&gt;'SFV+BESS'!$I$7),'SFV+BESS'!$I$7,0))))</f>
        <v>0</v>
      </c>
      <c r="BW188" s="27">
        <f>IF(AND(BU188&lt;0,CB187+BU188/$B$5&gt;$H$2,-BU188/'Carga-Descarga Año'!$B$5&lt;'SFV+BESS'!$I$7),BU188/$B$5,IF(AND(BU188&lt;0,CB187+BU188/$B$5&gt;$H$2,-BU188/'Carga-Descarga Año'!$B$5&gt;'SFV+BESS'!$I$7),-'SFV+BESS'!$I$7,IF(AND(BU188&lt;0,CB187+BU188/$B$5&lt;$H$2),-MIN('SFV+BESS'!$I$7,CB187-$H$2),0)))</f>
        <v>0</v>
      </c>
      <c r="BX188" s="33"/>
      <c r="BY188" s="33">
        <f t="shared" si="231"/>
        <v>0</v>
      </c>
      <c r="BZ188" s="27">
        <f t="shared" si="195"/>
        <v>0</v>
      </c>
      <c r="CA188" s="27">
        <f t="shared" si="196"/>
        <v>0</v>
      </c>
      <c r="CB188" s="28">
        <f>IF((CB187+BV188+BW188)&gt;=$B$2*'SFV+BESS'!$I$9, $B$2*'SFV+BESS'!$I$9, (CB187+BV188+BW188))</f>
        <v>173.61249999999998</v>
      </c>
      <c r="CC188" s="110">
        <f t="shared" si="197"/>
        <v>79.979225615012339</v>
      </c>
      <c r="CH188" s="251"/>
      <c r="CI188" s="41">
        <v>7.4583333333333401</v>
      </c>
      <c r="CJ188" s="33">
        <f t="shared" si="249"/>
        <v>71.185968854106946</v>
      </c>
      <c r="CK188" s="33">
        <f>Gen_Cons_Horario!B3838</f>
        <v>0</v>
      </c>
      <c r="CL188" s="35">
        <f t="shared" si="224"/>
        <v>71.185968854106946</v>
      </c>
      <c r="CM188" s="116">
        <f>IF(AND(CL188&gt;0,CL188*$B$4+CS187&lt;=$B$2*'SFV+BESS'!$I$9,CL188&lt;'SFV+BESS'!$I$7), CL188*$B$4, IF(AND(CL188&gt;0,CL188*$B$4+CS187&gt;$B$2*'SFV+BESS'!$I$9,CL188*$B$4&lt;'SFV+BESS'!$I$7),$B$2*'SFV+BESS'!$I$9-CS187,IF(AND(CL188&gt;0,CL188*$B$4+CS187&gt;$B$2*'SFV+BESS'!$I$9,CL188*$B$4&gt;'SFV+BESS'!$I$7,CS187&lt;$B$2*'SFV+BESS'!$I$9),$B$2*'SFV+BESS'!$I$9-CS187,IF(AND(CL188&gt;0,CL188*$B$4+CS187&lt;=$B$2*'SFV+BESS'!$I$9,CL188&gt;'SFV+BESS'!$I$7),'SFV+BESS'!$I$7,0))))</f>
        <v>0</v>
      </c>
      <c r="CN188" s="27">
        <f>IF(AND(CL188&lt;0,CS187+CL188/$B$5&gt;$H$2,-CL188/'Carga-Descarga Año'!$B$5&lt;'SFV+BESS'!$I$7),CL188/$B$5,IF(AND(CL188&lt;0,CS187+CL188/$B$5&gt;$H$2,-CL188/'Carga-Descarga Año'!$B$5&gt;'SFV+BESS'!$I$7),-'SFV+BESS'!$I$7,IF(AND(CL188&lt;0,CS187+CL188/$B$5&lt;$H$2),-MIN('SFV+BESS'!$I$7,CS187-$H$2),0)))</f>
        <v>0</v>
      </c>
      <c r="CO188" s="33"/>
      <c r="CP188" s="33">
        <f t="shared" si="232"/>
        <v>0</v>
      </c>
      <c r="CQ188" s="27">
        <f t="shared" si="198"/>
        <v>0</v>
      </c>
      <c r="CR188" s="27">
        <f t="shared" si="233"/>
        <v>0</v>
      </c>
      <c r="CS188" s="28">
        <f>IF((CS187+CM188+CN188)&gt;=$B$2*'SFV+BESS'!$I$9, $B$2*'SFV+BESS'!$I$9, (CS187+CM188+CN188))</f>
        <v>173.61249999999998</v>
      </c>
      <c r="CT188" s="110">
        <f t="shared" si="199"/>
        <v>71.185968854106946</v>
      </c>
      <c r="CY188" s="251"/>
      <c r="CZ188" s="41">
        <v>7.4583333333333401</v>
      </c>
      <c r="DA188" s="33">
        <f t="shared" si="250"/>
        <v>79.260499325489363</v>
      </c>
      <c r="DB188" s="33">
        <f>Gen_Cons_Horario!B4558</f>
        <v>0</v>
      </c>
      <c r="DC188" s="35">
        <f t="shared" si="215"/>
        <v>79.260499325489363</v>
      </c>
      <c r="DD188" s="116">
        <f>IF(AND(DC188&gt;0,DC188*$B$4+DJ187&lt;=$B$2*'SFV+BESS'!$I$9,DC188&lt;'SFV+BESS'!$I$7), DC188*$B$4, IF(AND(DC188&gt;0,DC188*$B$4+DJ187&gt;$B$2*'SFV+BESS'!$I$9,DC188*$B$4&lt;'SFV+BESS'!$I$7),$B$2*'SFV+BESS'!$I$9-DJ187,IF(AND(DC188&gt;0,DC188*$B$4+DJ187&gt;$B$2*'SFV+BESS'!$I$9,DC188*$B$4&gt;'SFV+BESS'!$I$7,DJ187&lt;$B$2*'SFV+BESS'!$I$9),$B$2*'SFV+BESS'!$I$9-DJ187,IF(AND(DC188&gt;0,DC188*$B$4+DJ187&lt;=$B$2*'SFV+BESS'!$I$9,DC188&gt;'SFV+BESS'!$I$7),'SFV+BESS'!$I$7,0))))</f>
        <v>0</v>
      </c>
      <c r="DE188" s="27">
        <f>IF(AND(DC188&lt;0,DJ187+DC188/$B$5&gt;$H$2,-DC188/'Carga-Descarga Año'!$B$5&lt;'SFV+BESS'!$I$7),DC188/$B$5,IF(AND(DC188&lt;0,DJ187+DC188/$B$5&gt;$H$2,-DC188/'Carga-Descarga Año'!$B$5&gt;'SFV+BESS'!$I$7),-'SFV+BESS'!$I$7,IF(AND(DC188&lt;0,DJ187+DC188/$B$5&lt;$H$2),-MIN('SFV+BESS'!$I$7,DJ187-$H$2),0)))</f>
        <v>0</v>
      </c>
      <c r="DF188" s="33"/>
      <c r="DG188" s="33">
        <f t="shared" si="234"/>
        <v>0</v>
      </c>
      <c r="DH188" s="27">
        <f t="shared" si="200"/>
        <v>0</v>
      </c>
      <c r="DI188" s="27">
        <f t="shared" si="201"/>
        <v>0</v>
      </c>
      <c r="DJ188" s="28">
        <f>IF((DJ187+DD188+DE188)&gt;=$B$2*'SFV+BESS'!$I$9, $B$2*'SFV+BESS'!$I$9, (DJ187+DD188+DE188))</f>
        <v>173.61249999999998</v>
      </c>
      <c r="DK188" s="110">
        <f t="shared" si="202"/>
        <v>79.260499325489363</v>
      </c>
      <c r="DP188" s="251"/>
      <c r="DQ188" s="41">
        <v>7.4583333333333401</v>
      </c>
      <c r="DR188" s="33">
        <f t="shared" si="251"/>
        <v>83.030986709775661</v>
      </c>
      <c r="DS188" s="33">
        <f>Gen_Cons_Horario!B5302</f>
        <v>0</v>
      </c>
      <c r="DT188" s="35">
        <f t="shared" si="216"/>
        <v>83.030986709775661</v>
      </c>
      <c r="DU188" s="116">
        <f>IF(AND(DT188&gt;0,DT188*$B$4+EA187&lt;=$B$2*'SFV+BESS'!$I$9,DT188&lt;'SFV+BESS'!$I$7), DT188*$B$4, IF(AND(DT188&gt;0,DT188*$B$4+EA187&gt;$B$2*'SFV+BESS'!$I$9,DT188*$B$4&lt;'SFV+BESS'!$I$7),$B$2*'SFV+BESS'!$I$9-EA187,IF(AND(DT188&gt;0,DT188*$B$4+EA187&gt;$B$2*'SFV+BESS'!$I$9,DT188*$B$4&gt;'SFV+BESS'!$I$7,EA187&lt;$B$2*'SFV+BESS'!$I$9),$B$2*'SFV+BESS'!$I$9-EA187,IF(AND(DT188&gt;0,DT188*$B$4+EA187&lt;=$B$2*'SFV+BESS'!$I$9,DT188&gt;'SFV+BESS'!$I$7),'SFV+BESS'!$I$7,0))))</f>
        <v>0</v>
      </c>
      <c r="DV188" s="27">
        <f>IF(AND(DT188&lt;0,EA187+DT188/$B$5&gt;$H$2,-DT188/'Carga-Descarga Año'!$B$5&lt;'SFV+BESS'!$I$7),DT188/$B$5,IF(AND(DT188&lt;0,EA187+DT188/$B$5&gt;$H$2,-DT188/'Carga-Descarga Año'!$B$5&gt;'SFV+BESS'!$I$7),-'SFV+BESS'!$I$7,IF(AND(DT188&lt;0,EA187+DT188/$B$5&lt;$H$2),-MIN('SFV+BESS'!$I$7,EA187-$H$2),0)))</f>
        <v>0</v>
      </c>
      <c r="DW188" s="33"/>
      <c r="DX188" s="33">
        <f t="shared" si="235"/>
        <v>0</v>
      </c>
      <c r="DY188" s="27">
        <f t="shared" si="203"/>
        <v>0</v>
      </c>
      <c r="DZ188" s="27">
        <f t="shared" si="236"/>
        <v>0</v>
      </c>
      <c r="EA188" s="28">
        <f>IF((EA187+DU188+DV188)&gt;=$B$2*'SFV+BESS'!$I$9, $B$2*'SFV+BESS'!$I$9, (EA187+DU188+DV188))</f>
        <v>173.61249999999998</v>
      </c>
      <c r="EB188" s="110">
        <f t="shared" si="204"/>
        <v>83.030986709775661</v>
      </c>
      <c r="EG188" s="251"/>
      <c r="EH188" s="41">
        <v>7.4583333333333401</v>
      </c>
      <c r="EI188" s="33">
        <f t="shared" si="252"/>
        <v>98.155127964009495</v>
      </c>
      <c r="EJ188" s="33">
        <f>Gen_Cons_Horario!B6046</f>
        <v>0</v>
      </c>
      <c r="EK188" s="35">
        <f t="shared" si="217"/>
        <v>98.155127964009495</v>
      </c>
      <c r="EL188" s="116">
        <f>IF(AND(EK188&gt;0,EK188*$B$4+ER187&lt;=$B$2*'SFV+BESS'!$I$9,EK188&lt;'SFV+BESS'!$I$7), EK188*$B$4, IF(AND(EK188&gt;0,EK188*$B$4+ER187&gt;$B$2*'SFV+BESS'!$I$9,EK188*$B$4&lt;'SFV+BESS'!$I$7),$B$2*'SFV+BESS'!$I$9-ER187,IF(AND(EK188&gt;0,EK188*$B$4+ER187&gt;$B$2*'SFV+BESS'!$I$9,EK188*$B$4&gt;'SFV+BESS'!$I$7,ER187&lt;$B$2*'SFV+BESS'!$I$9),$B$2*'SFV+BESS'!$I$9-ER187,IF(AND(EK188&gt;0,EK188*$B$4+ER187&lt;=$B$2*'SFV+BESS'!$I$9,EK188&gt;'SFV+BESS'!$I$7),'SFV+BESS'!$I$7,0))))</f>
        <v>0</v>
      </c>
      <c r="EM188" s="27">
        <f>IF(AND(EK188&lt;0,ER187+EK188/$B$5&gt;$H$2,-EK188/'Carga-Descarga Año'!$B$5&lt;'SFV+BESS'!$I$7),EK188/$B$5,IF(AND(EK188&lt;0,ER187+EK188/$B$5&gt;$H$2,-EK188/'Carga-Descarga Año'!$B$5&gt;'SFV+BESS'!$I$7),-'SFV+BESS'!$I$7,IF(AND(EK188&lt;0,ER187+EK188/$B$5&lt;$H$2),-MIN('SFV+BESS'!$I$7,ER187-$H$2),0)))</f>
        <v>0</v>
      </c>
      <c r="EN188" s="33"/>
      <c r="EO188" s="33">
        <f t="shared" si="237"/>
        <v>0</v>
      </c>
      <c r="EP188" s="27">
        <f t="shared" si="205"/>
        <v>0</v>
      </c>
      <c r="EQ188" s="27">
        <f t="shared" si="238"/>
        <v>0</v>
      </c>
      <c r="ER188" s="28">
        <f>IF((ER187+EL188+EM188)&gt;=$B$2*'SFV+BESS'!$I$9, $B$2*'SFV+BESS'!$I$9, (ER187+EL188+EM188))</f>
        <v>173.61249999999998</v>
      </c>
      <c r="ES188" s="110">
        <f t="shared" si="206"/>
        <v>98.155127964009495</v>
      </c>
      <c r="EX188" s="251"/>
      <c r="EY188" s="41">
        <v>7.4583333333333401</v>
      </c>
      <c r="EZ188" s="33">
        <f t="shared" si="253"/>
        <v>105.54601066041208</v>
      </c>
      <c r="FA188" s="33">
        <f>Gen_Cons_Horario!B6766</f>
        <v>0</v>
      </c>
      <c r="FB188" s="35">
        <f t="shared" si="218"/>
        <v>105.54601066041208</v>
      </c>
      <c r="FC188" s="116">
        <f>IF(AND(FB188&gt;0,FB188*$B$4+FI187&lt;=$B$2*'SFV+BESS'!$I$9,FB188&lt;'SFV+BESS'!$I$7), FB188*$B$4, IF(AND(FB188&gt;0,FB188*$B$4+FI187&gt;$B$2*'SFV+BESS'!$I$9,FB188*$B$4&lt;'SFV+BESS'!$I$7),$B$2*'SFV+BESS'!$I$9-FI187,IF(AND(FB188&gt;0,FB188*$B$4+FI187&gt;$B$2*'SFV+BESS'!$I$9,FB188*$B$4&gt;'SFV+BESS'!$I$7,FI187&lt;$B$2*'SFV+BESS'!$I$9),$B$2*'SFV+BESS'!$I$9-FI187,IF(AND(FB188&gt;0,FB188*$B$4+FI187&lt;=$B$2*'SFV+BESS'!$I$9,FB188&gt;'SFV+BESS'!$I$7),'SFV+BESS'!$I$7,0))))</f>
        <v>0</v>
      </c>
      <c r="FD188" s="27">
        <f>IF(AND(FB188&lt;0,FI187+FB188/$B$5&gt;$H$2,-FB188/'Carga-Descarga Año'!$B$5&lt;'SFV+BESS'!$I$7),FB188/$B$5,IF(AND(FB188&lt;0,FI187+FB188/$B$5&gt;$H$2,-FB188/'Carga-Descarga Año'!$B$5&gt;'SFV+BESS'!$I$7),-'SFV+BESS'!$I$7,IF(AND(FB188&lt;0,FI187+FB188/$B$5&lt;$H$2),-MIN('SFV+BESS'!$I$7,FI187-$H$2),0)))</f>
        <v>0</v>
      </c>
      <c r="FE188" s="33"/>
      <c r="FF188" s="33">
        <f t="shared" si="239"/>
        <v>0</v>
      </c>
      <c r="FG188" s="27">
        <f t="shared" si="207"/>
        <v>0</v>
      </c>
      <c r="FH188" s="27">
        <f t="shared" si="240"/>
        <v>0</v>
      </c>
      <c r="FI188" s="28">
        <f>IF((FI187+FC188+FD188)&gt;=$B$2*'SFV+BESS'!$I$9, $B$2*'SFV+BESS'!$I$9, (FI187+FC188+FD188))</f>
        <v>173.61249999999998</v>
      </c>
      <c r="FJ188" s="110">
        <f t="shared" si="208"/>
        <v>105.54601066041208</v>
      </c>
      <c r="FO188" s="251"/>
      <c r="FP188" s="41">
        <v>7.4583333333333401</v>
      </c>
      <c r="FQ188" s="33">
        <f t="shared" si="254"/>
        <v>111.79188536815481</v>
      </c>
      <c r="FR188" s="33">
        <f>Gen_Cons_Horario!B7510</f>
        <v>119.312</v>
      </c>
      <c r="FS188" s="35">
        <f t="shared" si="219"/>
        <v>-7.520114631845189</v>
      </c>
      <c r="FT188" s="116">
        <f>IF(AND(FS188&gt;0,FS188*$B$4+FZ187&lt;=$B$2*'SFV+BESS'!$I$9,FS188&lt;'SFV+BESS'!$I$7), FS188*$B$4, IF(AND(FS188&gt;0,FS188*$B$4+FZ187&gt;$B$2*'SFV+BESS'!$I$9,FS188*$B$4&lt;'SFV+BESS'!$I$7),$B$2*'SFV+BESS'!$I$9-FZ187,IF(AND(FS188&gt;0,FS188*$B$4+FZ187&gt;$B$2*'SFV+BESS'!$I$9,FS188*$B$4&gt;'SFV+BESS'!$I$7,FZ187&lt;$B$2*'SFV+BESS'!$I$9),$B$2*'SFV+BESS'!$I$9-FZ187,IF(AND(FS188&gt;0,FS188*$B$4+FZ187&lt;=$B$2*'SFV+BESS'!$I$9,FS188&gt;'SFV+BESS'!$I$7),'SFV+BESS'!$I$7,0))))</f>
        <v>0</v>
      </c>
      <c r="FU188" s="27">
        <f>IF(AND(FS188&lt;0,FZ187+FS188/$B$5&gt;$H$2,-FS188/'Carga-Descarga Año'!$B$5&lt;'SFV+BESS'!$I$7),FS188/$B$5,IF(AND(FS188&lt;0,FZ187+FS188/$B$5&gt;$H$2,-FS188/'Carga-Descarga Año'!$B$5&gt;'SFV+BESS'!$I$7),-'SFV+BESS'!$I$7,IF(AND(FS188&lt;0,FZ187+FS188/$B$5&lt;$H$2),-MIN('SFV+BESS'!$I$7,FZ187-$H$2),0)))</f>
        <v>-7.91591013878441</v>
      </c>
      <c r="FV188" s="33"/>
      <c r="FW188" s="33">
        <f t="shared" si="241"/>
        <v>111.79188536815481</v>
      </c>
      <c r="FX188" s="27">
        <f t="shared" si="209"/>
        <v>7.520114631845189</v>
      </c>
      <c r="FY188" s="27">
        <f t="shared" si="242"/>
        <v>0</v>
      </c>
      <c r="FZ188" s="28">
        <f>IF((FZ187+FT188+FU188)&gt;=$B$2*'SFV+BESS'!$I$9, $B$2*'SFV+BESS'!$I$9, (FZ187+FT188+FU188))</f>
        <v>66.752908051895318</v>
      </c>
      <c r="GA188" s="110">
        <f t="shared" si="210"/>
        <v>0</v>
      </c>
      <c r="GF188" s="251"/>
      <c r="GG188" s="41">
        <v>7.4583333333333401</v>
      </c>
      <c r="GH188" s="33">
        <f t="shared" si="255"/>
        <v>113.11824732914998</v>
      </c>
      <c r="GI188" s="33">
        <f>Gen_Cons_Horario!B8230</f>
        <v>78.298500000000004</v>
      </c>
      <c r="GJ188" s="35">
        <f t="shared" si="225"/>
        <v>34.819747329149976</v>
      </c>
      <c r="GK188" s="116">
        <f>IF(AND(GJ188&gt;0,GJ188*$B$4+GQ187&lt;=$B$2*'SFV+BESS'!$I$9,GJ188&lt;'SFV+BESS'!$I$7), GJ188*$B$4, IF(AND(GJ188&gt;0,GJ188*$B$4+GQ187&gt;$B$2*'SFV+BESS'!$I$9,GJ188*$B$4&lt;'SFV+BESS'!$I$7),$B$2*'SFV+BESS'!$I$9-GQ187,IF(AND(GJ188&gt;0,GJ188*$B$4+GQ187&gt;$B$2*'SFV+BESS'!$I$9,GJ188*$B$4&gt;'SFV+BESS'!$I$7,GQ187&lt;$B$2*'SFV+BESS'!$I$9),$B$2*'SFV+BESS'!$I$9-GQ187,IF(AND(GJ188&gt;0,GJ188*$B$4+GQ187&lt;=$B$2*'SFV+BESS'!$I$9,GJ188&gt;'SFV+BESS'!$I$7),'SFV+BESS'!$I$7,0))))</f>
        <v>33.078759962692473</v>
      </c>
      <c r="GL188" s="27">
        <f>IF(AND(GJ188&lt;0,GQ187+GJ188/$B$5&gt;$H$2,-GJ188/'Carga-Descarga Año'!$B$5&lt;'SFV+BESS'!$I$7),GJ188/$B$5,IF(AND(GJ188&lt;0,GQ187+GJ188/$B$5&gt;$H$2,-GJ188/'Carga-Descarga Año'!$B$5&gt;'SFV+BESS'!$I$7),-'SFV+BESS'!$I$7,IF(AND(GJ188&lt;0,GQ187+GJ188/$B$5&lt;$H$2),-MIN('SFV+BESS'!$I$7,GQ187-$H$2),0)))</f>
        <v>0</v>
      </c>
      <c r="GM188" s="33"/>
      <c r="GN188" s="33">
        <f t="shared" si="243"/>
        <v>78.298500000000004</v>
      </c>
      <c r="GO188" s="27">
        <f t="shared" si="211"/>
        <v>0</v>
      </c>
      <c r="GP188" s="27">
        <f t="shared" si="244"/>
        <v>0</v>
      </c>
      <c r="GQ188" s="28">
        <f>IF((GQ187+GK188+GL188)&gt;=$B$2*'SFV+BESS'!$I$9, $B$2*'SFV+BESS'!$I$9, (GQ187+GK188+GL188))</f>
        <v>173.58987573468437</v>
      </c>
      <c r="GR188" s="110">
        <f t="shared" si="212"/>
        <v>0</v>
      </c>
    </row>
    <row r="189" spans="1:200">
      <c r="A189" s="249"/>
      <c r="B189" s="41">
        <v>7.5000000000000098</v>
      </c>
      <c r="C189" s="38">
        <f t="shared" si="226"/>
        <v>123.83891499519927</v>
      </c>
      <c r="D189" s="2">
        <f>Gen_Cons_Horario!B215</f>
        <v>100.6695</v>
      </c>
      <c r="E189" s="140">
        <f t="shared" si="184"/>
        <v>23.169414995199276</v>
      </c>
      <c r="F189" s="116">
        <f>IF(AND(E189&gt;0,E189*$B$4+L188&lt;=$B$2*'SFV+BESS'!$I$9,E189&lt;'SFV+BESS'!$I$7), E189*$B$4, IF(AND(E189&gt;0,E189*$B$4+L188&gt;$B$2*'SFV+BESS'!$I$9,E189*$B$4&lt;'SFV+BESS'!$I$7),$B$2*'SFV+BESS'!$I$9-L188,IF(AND(E189&gt;0,E189*$B$4+L188&gt;$B$2*'SFV+BESS'!$I$9,E189*$B$4&gt;'SFV+BESS'!$I$7,L188&lt;$B$2*'SFV+BESS'!$I$9),$B$2*'SFV+BESS'!$I$9-L188,IF(AND(E189&gt;0,E189*$B$4+L188&lt;=$B$2*'SFV+BESS'!$I$9,E189&gt;'SFV+BESS'!$I$7),'SFV+BESS'!$I$7,0))))</f>
        <v>22.010944245439312</v>
      </c>
      <c r="G189" s="27">
        <f>IF(AND(E189&lt;0,L188+E189/$B$5&gt;$H$2,-E189/'Carga-Descarga Año'!$B$5&lt;'SFV+BESS'!$I$7),E189/$B$5,IF(AND(E189&lt;0,L188+E189/$B$5&gt;$H$2,-E189/'Carga-Descarga Año'!$B$5&gt;'SFV+BESS'!$I$7),-'SFV+BESS'!$I$7,IF(AND(E189&lt;0,L188+E189/$B$5&lt;$H$2),-MIN('SFV+BESS'!$I$7,L188-$H$2),0)))</f>
        <v>0</v>
      </c>
      <c r="I189" s="38">
        <f t="shared" si="185"/>
        <v>100.6695</v>
      </c>
      <c r="J189" s="27">
        <f t="shared" si="187"/>
        <v>0</v>
      </c>
      <c r="K189" s="27">
        <f t="shared" si="186"/>
        <v>0</v>
      </c>
      <c r="L189" s="28">
        <f>IF((L188+F189+G189)&gt;=$B$2*'SFV+BESS'!$I$9, $B$2*'SFV+BESS'!$I$9, (L188+F189+G189))</f>
        <v>82.404796378074565</v>
      </c>
      <c r="M189" s="110">
        <f t="shared" si="188"/>
        <v>0</v>
      </c>
      <c r="R189" s="251"/>
      <c r="S189" s="41">
        <v>7.5000000000000098</v>
      </c>
      <c r="T189" s="2">
        <f t="shared" si="245"/>
        <v>127.13809025999851</v>
      </c>
      <c r="U189" s="2">
        <f>Gen_Cons_Horario!B959</f>
        <v>85.755499999999998</v>
      </c>
      <c r="V189" s="35">
        <f t="shared" si="220"/>
        <v>41.382590259998508</v>
      </c>
      <c r="W189" s="116">
        <f>IF(AND(V189&gt;0,V189*$B$4+AC188&lt;=$B$2*'SFV+BESS'!$I$9,V189&lt;'SFV+BESS'!$I$7), V189*$B$4, IF(AND(V189&gt;0,V189*$B$4+AC188&gt;$B$2*'SFV+BESS'!$I$9,V189*$B$4&lt;'SFV+BESS'!$I$7),$B$2*'SFV+BESS'!$I$9-AC188,IF(AND(V189&gt;0,V189*$B$4+AC188&gt;$B$2*'SFV+BESS'!$I$9,V189*$B$4&gt;'SFV+BESS'!$I$7,AC188&lt;$B$2*'SFV+BESS'!$I$9),$B$2*'SFV+BESS'!$I$9-AC188,IF(AND(V189&gt;0,V189*$B$4+AC188&lt;=$B$2*'SFV+BESS'!$I$9,V189&gt;'SFV+BESS'!$I$7),'SFV+BESS'!$I$7,0))))</f>
        <v>13.4072009132137</v>
      </c>
      <c r="X189" s="27">
        <f>IF(AND(V189&lt;0,AC188+V189/$B$5&gt;$H$2,-V189/'Carga-Descarga Año'!$B$5&lt;'SFV+BESS'!$I$7),V189/$B$5,IF(AND(V189&lt;0,AC188+V189/$B$5&gt;$H$2,-V189/'Carga-Descarga Año'!$B$5&gt;'SFV+BESS'!$I$7),-'SFV+BESS'!$I$7,IF(AND(V189&lt;0,AC188+V189/$B$5&lt;$H$2),-MIN('SFV+BESS'!$I$7,AC188-$H$2),0)))</f>
        <v>0</v>
      </c>
      <c r="Z189" s="33">
        <f t="shared" si="214"/>
        <v>85.755499999999998</v>
      </c>
      <c r="AA189" s="27">
        <f t="shared" si="189"/>
        <v>0</v>
      </c>
      <c r="AB189" s="27">
        <f t="shared" si="213"/>
        <v>0</v>
      </c>
      <c r="AC189" s="28">
        <f>IF((AC188+W189+X189)&gt;=$B$2*'SFV+BESS'!$I$9, $B$2*'SFV+BESS'!$I$9, (AC188+W189+X189))</f>
        <v>173.61249999999998</v>
      </c>
      <c r="AD189" s="110">
        <f t="shared" si="190"/>
        <v>27.269747193457771</v>
      </c>
      <c r="AI189" s="251"/>
      <c r="AJ189" s="41">
        <v>7.5000000000000098</v>
      </c>
      <c r="AK189" s="52">
        <f t="shared" si="246"/>
        <v>127.24751556075989</v>
      </c>
      <c r="AL189" s="33">
        <f>Gen_Cons_Horario!B1631</f>
        <v>59.656000000000006</v>
      </c>
      <c r="AM189" s="35">
        <f t="shared" si="221"/>
        <v>67.591515560759888</v>
      </c>
      <c r="AN189" s="116">
        <f>IF(AND(AM189&gt;0,AM189*$B$4+AT188&lt;=$B$2*'SFV+BESS'!$I$9,AM189&lt;'SFV+BESS'!$I$7), AM189*$B$4, IF(AND(AM189&gt;0,AM189*$B$4+AT188&gt;$B$2*'SFV+BESS'!$I$9,AM189*$B$4&lt;'SFV+BESS'!$I$7),$B$2*'SFV+BESS'!$I$9-AT188,IF(AND(AM189&gt;0,AM189*$B$4+AT188&gt;$B$2*'SFV+BESS'!$I$9,AM189*$B$4&gt;'SFV+BESS'!$I$7,AT188&lt;$B$2*'SFV+BESS'!$I$9),$B$2*'SFV+BESS'!$I$9-AT188,IF(AND(AM189&gt;0,AM189*$B$4+AT188&lt;=$B$2*'SFV+BESS'!$I$9,AM189&gt;'SFV+BESS'!$I$7),'SFV+BESS'!$I$7,0))))</f>
        <v>0</v>
      </c>
      <c r="AO189" s="27">
        <f>IF(AND(AM189&lt;0,AT188+AM189/$B$5&gt;$H$2,-AM189/'Carga-Descarga Año'!$B$5&lt;'SFV+BESS'!$I$7),AM189/$B$5,IF(AND(AM189&lt;0,AT188+AM189/$B$5&gt;$H$2,-AM189/'Carga-Descarga Año'!$B$5&gt;'SFV+BESS'!$I$7),-'SFV+BESS'!$I$7,IF(AND(AM189&lt;0,AT188+AM189/$B$5&lt;$H$2),-MIN('SFV+BESS'!$I$7,AT188-$H$2),0)))</f>
        <v>0</v>
      </c>
      <c r="AP189" s="33"/>
      <c r="AQ189" s="33">
        <f t="shared" si="227"/>
        <v>59.656000000000006</v>
      </c>
      <c r="AR189" s="27">
        <f t="shared" si="191"/>
        <v>0</v>
      </c>
      <c r="AS189" s="27">
        <f t="shared" si="228"/>
        <v>0</v>
      </c>
      <c r="AT189" s="28">
        <f>IF((AT188+AN189+AO189)&gt;=$B$2*'SFV+BESS'!$I$9, $B$2*'SFV+BESS'!$I$9, (AT188+AN189+AO189))</f>
        <v>173.61249999999998</v>
      </c>
      <c r="AU189" s="110">
        <f t="shared" si="192"/>
        <v>67.591515560759888</v>
      </c>
      <c r="AZ189" s="251"/>
      <c r="BA189" s="41">
        <v>7.5000000000000098</v>
      </c>
      <c r="BB189" s="33">
        <f t="shared" si="247"/>
        <v>110.01903443945878</v>
      </c>
      <c r="BC189" s="33">
        <f>Gen_Cons_Horario!B2375</f>
        <v>0</v>
      </c>
      <c r="BD189" s="35">
        <f t="shared" si="222"/>
        <v>110.01903443945878</v>
      </c>
      <c r="BE189" s="116">
        <f>IF(AND(BD189&gt;0,BD189*$B$4+BK188&lt;=$B$2*'SFV+BESS'!$I$9,BD189&lt;'SFV+BESS'!$I$7), BD189*$B$4, IF(AND(BD189&gt;0,BD189*$B$4+BK188&gt;$B$2*'SFV+BESS'!$I$9,BD189*$B$4&lt;'SFV+BESS'!$I$7),$B$2*'SFV+BESS'!$I$9-BK188,IF(AND(BD189&gt;0,BD189*$B$4+BK188&gt;$B$2*'SFV+BESS'!$I$9,BD189*$B$4&gt;'SFV+BESS'!$I$7,BK188&lt;$B$2*'SFV+BESS'!$I$9),$B$2*'SFV+BESS'!$I$9-BK188,IF(AND(BD189&gt;0,BD189*$B$4+BK188&lt;=$B$2*'SFV+BESS'!$I$9,BD189&gt;'SFV+BESS'!$I$7),'SFV+BESS'!$I$7,0))))</f>
        <v>0</v>
      </c>
      <c r="BF189" s="27">
        <f>IF(AND(BD189&lt;0,BK188+BD189/$B$5&gt;$H$2,-BD189/'Carga-Descarga Año'!$B$5&lt;'SFV+BESS'!$I$7),BD189/$B$5,IF(AND(BD189&lt;0,BK188+BD189/$B$5&gt;$H$2,-BD189/'Carga-Descarga Año'!$B$5&gt;'SFV+BESS'!$I$7),-'SFV+BESS'!$I$7,IF(AND(BD189&lt;0,BK188+BD189/$B$5&lt;$H$2),-MIN('SFV+BESS'!$I$7,BK188-$H$2),0)))</f>
        <v>0</v>
      </c>
      <c r="BG189" s="33"/>
      <c r="BH189" s="33">
        <f t="shared" si="229"/>
        <v>0</v>
      </c>
      <c r="BI189" s="27">
        <f t="shared" si="193"/>
        <v>0</v>
      </c>
      <c r="BJ189" s="27">
        <f t="shared" si="230"/>
        <v>0</v>
      </c>
      <c r="BK189" s="28">
        <f>IF((BK188+BE189+BF189)&gt;=$B$2*'SFV+BESS'!$I$9, $B$2*'SFV+BESS'!$I$9, (BK188+BE189+BF189))</f>
        <v>173.61249999999998</v>
      </c>
      <c r="BL189" s="110">
        <f t="shared" si="194"/>
        <v>110.01903443945878</v>
      </c>
      <c r="BQ189" s="251"/>
      <c r="BR189" s="41">
        <v>7.5000000000000098</v>
      </c>
      <c r="BS189" s="33">
        <f t="shared" si="248"/>
        <v>93.046254025352383</v>
      </c>
      <c r="BT189" s="33">
        <f>Gen_Cons_Horario!B3095</f>
        <v>0</v>
      </c>
      <c r="BU189" s="35">
        <f t="shared" si="223"/>
        <v>93.046254025352383</v>
      </c>
      <c r="BV189" s="116">
        <f>IF(AND(BU189&gt;0,BU189*$B$4+CB188&lt;=$B$2*'SFV+BESS'!$I$9,BU189&lt;'SFV+BESS'!$I$7), BU189*$B$4, IF(AND(BU189&gt;0,BU189*$B$4+CB188&gt;$B$2*'SFV+BESS'!$I$9,BU189*$B$4&lt;'SFV+BESS'!$I$7),$B$2*'SFV+BESS'!$I$9-CB188,IF(AND(BU189&gt;0,BU189*$B$4+CB188&gt;$B$2*'SFV+BESS'!$I$9,BU189*$B$4&gt;'SFV+BESS'!$I$7,CB188&lt;$B$2*'SFV+BESS'!$I$9),$B$2*'SFV+BESS'!$I$9-CB188,IF(AND(BU189&gt;0,BU189*$B$4+CB188&lt;=$B$2*'SFV+BESS'!$I$9,BU189&gt;'SFV+BESS'!$I$7),'SFV+BESS'!$I$7,0))))</f>
        <v>0</v>
      </c>
      <c r="BW189" s="27">
        <f>IF(AND(BU189&lt;0,CB188+BU189/$B$5&gt;$H$2,-BU189/'Carga-Descarga Año'!$B$5&lt;'SFV+BESS'!$I$7),BU189/$B$5,IF(AND(BU189&lt;0,CB188+BU189/$B$5&gt;$H$2,-BU189/'Carga-Descarga Año'!$B$5&gt;'SFV+BESS'!$I$7),-'SFV+BESS'!$I$7,IF(AND(BU189&lt;0,CB188+BU189/$B$5&lt;$H$2),-MIN('SFV+BESS'!$I$7,CB188-$H$2),0)))</f>
        <v>0</v>
      </c>
      <c r="BX189" s="33"/>
      <c r="BY189" s="33">
        <f t="shared" si="231"/>
        <v>0</v>
      </c>
      <c r="BZ189" s="27">
        <f t="shared" si="195"/>
        <v>0</v>
      </c>
      <c r="CA189" s="27">
        <f t="shared" si="196"/>
        <v>0</v>
      </c>
      <c r="CB189" s="28">
        <f>IF((CB188+BV189+BW189)&gt;=$B$2*'SFV+BESS'!$I$9, $B$2*'SFV+BESS'!$I$9, (CB188+BV189+BW189))</f>
        <v>173.61249999999998</v>
      </c>
      <c r="CC189" s="110">
        <f t="shared" si="197"/>
        <v>93.046254025352383</v>
      </c>
      <c r="CH189" s="251"/>
      <c r="CI189" s="41">
        <v>7.5000000000000098</v>
      </c>
      <c r="CJ189" s="33">
        <f t="shared" si="249"/>
        <v>80.738079690760259</v>
      </c>
      <c r="CK189" s="33">
        <f>Gen_Cons_Horario!B3839</f>
        <v>0</v>
      </c>
      <c r="CL189" s="35">
        <f t="shared" si="224"/>
        <v>80.738079690760259</v>
      </c>
      <c r="CM189" s="116">
        <f>IF(AND(CL189&gt;0,CL189*$B$4+CS188&lt;=$B$2*'SFV+BESS'!$I$9,CL189&lt;'SFV+BESS'!$I$7), CL189*$B$4, IF(AND(CL189&gt;0,CL189*$B$4+CS188&gt;$B$2*'SFV+BESS'!$I$9,CL189*$B$4&lt;'SFV+BESS'!$I$7),$B$2*'SFV+BESS'!$I$9-CS188,IF(AND(CL189&gt;0,CL189*$B$4+CS188&gt;$B$2*'SFV+BESS'!$I$9,CL189*$B$4&gt;'SFV+BESS'!$I$7,CS188&lt;$B$2*'SFV+BESS'!$I$9),$B$2*'SFV+BESS'!$I$9-CS188,IF(AND(CL189&gt;0,CL189*$B$4+CS188&lt;=$B$2*'SFV+BESS'!$I$9,CL189&gt;'SFV+BESS'!$I$7),'SFV+BESS'!$I$7,0))))</f>
        <v>0</v>
      </c>
      <c r="CN189" s="27">
        <f>IF(AND(CL189&lt;0,CS188+CL189/$B$5&gt;$H$2,-CL189/'Carga-Descarga Año'!$B$5&lt;'SFV+BESS'!$I$7),CL189/$B$5,IF(AND(CL189&lt;0,CS188+CL189/$B$5&gt;$H$2,-CL189/'Carga-Descarga Año'!$B$5&gt;'SFV+BESS'!$I$7),-'SFV+BESS'!$I$7,IF(AND(CL189&lt;0,CS188+CL189/$B$5&lt;$H$2),-MIN('SFV+BESS'!$I$7,CS188-$H$2),0)))</f>
        <v>0</v>
      </c>
      <c r="CO189" s="33"/>
      <c r="CP189" s="33">
        <f t="shared" si="232"/>
        <v>0</v>
      </c>
      <c r="CQ189" s="27">
        <f t="shared" si="198"/>
        <v>0</v>
      </c>
      <c r="CR189" s="27">
        <f t="shared" si="233"/>
        <v>0</v>
      </c>
      <c r="CS189" s="28">
        <f>IF((CS188+CM189+CN189)&gt;=$B$2*'SFV+BESS'!$I$9, $B$2*'SFV+BESS'!$I$9, (CS188+CM189+CN189))</f>
        <v>173.61249999999998</v>
      </c>
      <c r="CT189" s="110">
        <f t="shared" si="199"/>
        <v>80.738079690760259</v>
      </c>
      <c r="CY189" s="251"/>
      <c r="CZ189" s="41">
        <v>7.5000000000000098</v>
      </c>
      <c r="DA189" s="33">
        <f t="shared" si="250"/>
        <v>89.383443532820891</v>
      </c>
      <c r="DB189" s="33">
        <f>Gen_Cons_Horario!B4559</f>
        <v>0</v>
      </c>
      <c r="DC189" s="35">
        <f t="shared" si="215"/>
        <v>89.383443532820891</v>
      </c>
      <c r="DD189" s="116">
        <f>IF(AND(DC189&gt;0,DC189*$B$4+DJ188&lt;=$B$2*'SFV+BESS'!$I$9,DC189&lt;'SFV+BESS'!$I$7), DC189*$B$4, IF(AND(DC189&gt;0,DC189*$B$4+DJ188&gt;$B$2*'SFV+BESS'!$I$9,DC189*$B$4&lt;'SFV+BESS'!$I$7),$B$2*'SFV+BESS'!$I$9-DJ188,IF(AND(DC189&gt;0,DC189*$B$4+DJ188&gt;$B$2*'SFV+BESS'!$I$9,DC189*$B$4&gt;'SFV+BESS'!$I$7,DJ188&lt;$B$2*'SFV+BESS'!$I$9),$B$2*'SFV+BESS'!$I$9-DJ188,IF(AND(DC189&gt;0,DC189*$B$4+DJ188&lt;=$B$2*'SFV+BESS'!$I$9,DC189&gt;'SFV+BESS'!$I$7),'SFV+BESS'!$I$7,0))))</f>
        <v>0</v>
      </c>
      <c r="DE189" s="27">
        <f>IF(AND(DC189&lt;0,DJ188+DC189/$B$5&gt;$H$2,-DC189/'Carga-Descarga Año'!$B$5&lt;'SFV+BESS'!$I$7),DC189/$B$5,IF(AND(DC189&lt;0,DJ188+DC189/$B$5&gt;$H$2,-DC189/'Carga-Descarga Año'!$B$5&gt;'SFV+BESS'!$I$7),-'SFV+BESS'!$I$7,IF(AND(DC189&lt;0,DJ188+DC189/$B$5&lt;$H$2),-MIN('SFV+BESS'!$I$7,DJ188-$H$2),0)))</f>
        <v>0</v>
      </c>
      <c r="DF189" s="33"/>
      <c r="DG189" s="33">
        <f t="shared" si="234"/>
        <v>0</v>
      </c>
      <c r="DH189" s="27">
        <f t="shared" si="200"/>
        <v>0</v>
      </c>
      <c r="DI189" s="27">
        <f t="shared" si="201"/>
        <v>0</v>
      </c>
      <c r="DJ189" s="28">
        <f>IF((DJ188+DD189+DE189)&gt;=$B$2*'SFV+BESS'!$I$9, $B$2*'SFV+BESS'!$I$9, (DJ188+DD189+DE189))</f>
        <v>173.61249999999998</v>
      </c>
      <c r="DK189" s="110">
        <f t="shared" si="202"/>
        <v>89.383443532820891</v>
      </c>
      <c r="DP189" s="251"/>
      <c r="DQ189" s="41">
        <v>7.5000000000000098</v>
      </c>
      <c r="DR189" s="33">
        <f t="shared" si="251"/>
        <v>91.815121323908102</v>
      </c>
      <c r="DS189" s="33">
        <f>Gen_Cons_Horario!B5303</f>
        <v>0</v>
      </c>
      <c r="DT189" s="35">
        <f t="shared" si="216"/>
        <v>91.815121323908102</v>
      </c>
      <c r="DU189" s="116">
        <f>IF(AND(DT189&gt;0,DT189*$B$4+EA188&lt;=$B$2*'SFV+BESS'!$I$9,DT189&lt;'SFV+BESS'!$I$7), DT189*$B$4, IF(AND(DT189&gt;0,DT189*$B$4+EA188&gt;$B$2*'SFV+BESS'!$I$9,DT189*$B$4&lt;'SFV+BESS'!$I$7),$B$2*'SFV+BESS'!$I$9-EA188,IF(AND(DT189&gt;0,DT189*$B$4+EA188&gt;$B$2*'SFV+BESS'!$I$9,DT189*$B$4&gt;'SFV+BESS'!$I$7,EA188&lt;$B$2*'SFV+BESS'!$I$9),$B$2*'SFV+BESS'!$I$9-EA188,IF(AND(DT189&gt;0,DT189*$B$4+EA188&lt;=$B$2*'SFV+BESS'!$I$9,DT189&gt;'SFV+BESS'!$I$7),'SFV+BESS'!$I$7,0))))</f>
        <v>0</v>
      </c>
      <c r="DV189" s="27">
        <f>IF(AND(DT189&lt;0,EA188+DT189/$B$5&gt;$H$2,-DT189/'Carga-Descarga Año'!$B$5&lt;'SFV+BESS'!$I$7),DT189/$B$5,IF(AND(DT189&lt;0,EA188+DT189/$B$5&gt;$H$2,-DT189/'Carga-Descarga Año'!$B$5&gt;'SFV+BESS'!$I$7),-'SFV+BESS'!$I$7,IF(AND(DT189&lt;0,EA188+DT189/$B$5&lt;$H$2),-MIN('SFV+BESS'!$I$7,EA188-$H$2),0)))</f>
        <v>0</v>
      </c>
      <c r="DW189" s="33"/>
      <c r="DX189" s="33">
        <f t="shared" si="235"/>
        <v>0</v>
      </c>
      <c r="DY189" s="27">
        <f t="shared" si="203"/>
        <v>0</v>
      </c>
      <c r="DZ189" s="27">
        <f t="shared" si="236"/>
        <v>0</v>
      </c>
      <c r="EA189" s="28">
        <f>IF((EA188+DU189+DV189)&gt;=$B$2*'SFV+BESS'!$I$9, $B$2*'SFV+BESS'!$I$9, (EA188+DU189+DV189))</f>
        <v>173.61249999999998</v>
      </c>
      <c r="EB189" s="110">
        <f t="shared" si="204"/>
        <v>91.815121323908102</v>
      </c>
      <c r="EG189" s="251"/>
      <c r="EH189" s="41">
        <v>7.5000000000000098</v>
      </c>
      <c r="EI189" s="33">
        <f t="shared" si="252"/>
        <v>105.612499082425</v>
      </c>
      <c r="EJ189" s="33">
        <f>Gen_Cons_Horario!B6047</f>
        <v>0</v>
      </c>
      <c r="EK189" s="35">
        <f t="shared" si="217"/>
        <v>105.612499082425</v>
      </c>
      <c r="EL189" s="116">
        <f>IF(AND(EK189&gt;0,EK189*$B$4+ER188&lt;=$B$2*'SFV+BESS'!$I$9,EK189&lt;'SFV+BESS'!$I$7), EK189*$B$4, IF(AND(EK189&gt;0,EK189*$B$4+ER188&gt;$B$2*'SFV+BESS'!$I$9,EK189*$B$4&lt;'SFV+BESS'!$I$7),$B$2*'SFV+BESS'!$I$9-ER188,IF(AND(EK189&gt;0,EK189*$B$4+ER188&gt;$B$2*'SFV+BESS'!$I$9,EK189*$B$4&gt;'SFV+BESS'!$I$7,ER188&lt;$B$2*'SFV+BESS'!$I$9),$B$2*'SFV+BESS'!$I$9-ER188,IF(AND(EK189&gt;0,EK189*$B$4+ER188&lt;=$B$2*'SFV+BESS'!$I$9,EK189&gt;'SFV+BESS'!$I$7),'SFV+BESS'!$I$7,0))))</f>
        <v>0</v>
      </c>
      <c r="EM189" s="27">
        <f>IF(AND(EK189&lt;0,ER188+EK189/$B$5&gt;$H$2,-EK189/'Carga-Descarga Año'!$B$5&lt;'SFV+BESS'!$I$7),EK189/$B$5,IF(AND(EK189&lt;0,ER188+EK189/$B$5&gt;$H$2,-EK189/'Carga-Descarga Año'!$B$5&gt;'SFV+BESS'!$I$7),-'SFV+BESS'!$I$7,IF(AND(EK189&lt;0,ER188+EK189/$B$5&lt;$H$2),-MIN('SFV+BESS'!$I$7,ER188-$H$2),0)))</f>
        <v>0</v>
      </c>
      <c r="EN189" s="33"/>
      <c r="EO189" s="33">
        <f t="shared" si="237"/>
        <v>0</v>
      </c>
      <c r="EP189" s="27">
        <f t="shared" si="205"/>
        <v>0</v>
      </c>
      <c r="EQ189" s="27">
        <f t="shared" si="238"/>
        <v>0</v>
      </c>
      <c r="ER189" s="28">
        <f>IF((ER188+EL189+EM189)&gt;=$B$2*'SFV+BESS'!$I$9, $B$2*'SFV+BESS'!$I$9, (ER188+EL189+EM189))</f>
        <v>173.61249999999998</v>
      </c>
      <c r="ES189" s="110">
        <f t="shared" si="206"/>
        <v>105.612499082425</v>
      </c>
      <c r="EX189" s="251"/>
      <c r="EY189" s="41">
        <v>7.5000000000000098</v>
      </c>
      <c r="EZ189" s="33">
        <f t="shared" si="253"/>
        <v>113.56216336879781</v>
      </c>
      <c r="FA189" s="33">
        <f>Gen_Cons_Horario!B6767</f>
        <v>0</v>
      </c>
      <c r="FB189" s="35">
        <f t="shared" si="218"/>
        <v>113.56216336879781</v>
      </c>
      <c r="FC189" s="116">
        <f>IF(AND(FB189&gt;0,FB189*$B$4+FI188&lt;=$B$2*'SFV+BESS'!$I$9,FB189&lt;'SFV+BESS'!$I$7), FB189*$B$4, IF(AND(FB189&gt;0,FB189*$B$4+FI188&gt;$B$2*'SFV+BESS'!$I$9,FB189*$B$4&lt;'SFV+BESS'!$I$7),$B$2*'SFV+BESS'!$I$9-FI188,IF(AND(FB189&gt;0,FB189*$B$4+FI188&gt;$B$2*'SFV+BESS'!$I$9,FB189*$B$4&gt;'SFV+BESS'!$I$7,FI188&lt;$B$2*'SFV+BESS'!$I$9),$B$2*'SFV+BESS'!$I$9-FI188,IF(AND(FB189&gt;0,FB189*$B$4+FI188&lt;=$B$2*'SFV+BESS'!$I$9,FB189&gt;'SFV+BESS'!$I$7),'SFV+BESS'!$I$7,0))))</f>
        <v>0</v>
      </c>
      <c r="FD189" s="27">
        <f>IF(AND(FB189&lt;0,FI188+FB189/$B$5&gt;$H$2,-FB189/'Carga-Descarga Año'!$B$5&lt;'SFV+BESS'!$I$7),FB189/$B$5,IF(AND(FB189&lt;0,FI188+FB189/$B$5&gt;$H$2,-FB189/'Carga-Descarga Año'!$B$5&gt;'SFV+BESS'!$I$7),-'SFV+BESS'!$I$7,IF(AND(FB189&lt;0,FI188+FB189/$B$5&lt;$H$2),-MIN('SFV+BESS'!$I$7,FI188-$H$2),0)))</f>
        <v>0</v>
      </c>
      <c r="FE189" s="33"/>
      <c r="FF189" s="33">
        <f t="shared" si="239"/>
        <v>0</v>
      </c>
      <c r="FG189" s="27">
        <f t="shared" si="207"/>
        <v>0</v>
      </c>
      <c r="FH189" s="27">
        <f t="shared" si="240"/>
        <v>0</v>
      </c>
      <c r="FI189" s="28">
        <f>IF((FI188+FC189+FD189)&gt;=$B$2*'SFV+BESS'!$I$9, $B$2*'SFV+BESS'!$I$9, (FI188+FC189+FD189))</f>
        <v>173.61249999999998</v>
      </c>
      <c r="FJ189" s="110">
        <f t="shared" si="208"/>
        <v>113.56216336879781</v>
      </c>
      <c r="FO189" s="251"/>
      <c r="FP189" s="41">
        <v>7.5000000000000098</v>
      </c>
      <c r="FQ189" s="33">
        <f t="shared" si="254"/>
        <v>118.78904849891269</v>
      </c>
      <c r="FR189" s="33">
        <f>Gen_Cons_Horario!B7511</f>
        <v>119.312</v>
      </c>
      <c r="FS189" s="35">
        <f t="shared" si="219"/>
        <v>-0.52295150108730581</v>
      </c>
      <c r="FT189" s="116">
        <f>IF(AND(FS189&gt;0,FS189*$B$4+FZ188&lt;=$B$2*'SFV+BESS'!$I$9,FS189&lt;'SFV+BESS'!$I$7), FS189*$B$4, IF(AND(FS189&gt;0,FS189*$B$4+FZ188&gt;$B$2*'SFV+BESS'!$I$9,FS189*$B$4&lt;'SFV+BESS'!$I$7),$B$2*'SFV+BESS'!$I$9-FZ188,IF(AND(FS189&gt;0,FS189*$B$4+FZ188&gt;$B$2*'SFV+BESS'!$I$9,FS189*$B$4&gt;'SFV+BESS'!$I$7,FZ188&lt;$B$2*'SFV+BESS'!$I$9),$B$2*'SFV+BESS'!$I$9-FZ188,IF(AND(FS189&gt;0,FS189*$B$4+FZ188&lt;=$B$2*'SFV+BESS'!$I$9,FS189&gt;'SFV+BESS'!$I$7),'SFV+BESS'!$I$7,0))))</f>
        <v>0</v>
      </c>
      <c r="FU189" s="27">
        <f>IF(AND(FS189&lt;0,FZ188+FS189/$B$5&gt;$H$2,-FS189/'Carga-Descarga Año'!$B$5&lt;'SFV+BESS'!$I$7),FS189/$B$5,IF(AND(FS189&lt;0,FZ188+FS189/$B$5&gt;$H$2,-FS189/'Carga-Descarga Año'!$B$5&gt;'SFV+BESS'!$I$7),-'SFV+BESS'!$I$7,IF(AND(FS189&lt;0,FZ188+FS189/$B$5&lt;$H$2),-MIN('SFV+BESS'!$I$7,FZ188-$H$2),0)))</f>
        <v>-0.55047526430242721</v>
      </c>
      <c r="FV189" s="33"/>
      <c r="FW189" s="33">
        <f t="shared" si="241"/>
        <v>118.78904849891269</v>
      </c>
      <c r="FX189" s="27">
        <f t="shared" si="209"/>
        <v>0.52295150108730581</v>
      </c>
      <c r="FY189" s="27">
        <f t="shared" si="242"/>
        <v>0</v>
      </c>
      <c r="FZ189" s="28">
        <f>IF((FZ188+FT189+FU189)&gt;=$B$2*'SFV+BESS'!$I$9, $B$2*'SFV+BESS'!$I$9, (FZ188+FT189+FU189))</f>
        <v>66.202432787592898</v>
      </c>
      <c r="GA189" s="110">
        <f t="shared" si="210"/>
        <v>0</v>
      </c>
      <c r="GF189" s="251"/>
      <c r="GG189" s="41">
        <v>7.5000000000000098</v>
      </c>
      <c r="GH189" s="33">
        <f t="shared" si="255"/>
        <v>118.69346574485387</v>
      </c>
      <c r="GI189" s="33">
        <f>Gen_Cons_Horario!B8231</f>
        <v>78.298500000000004</v>
      </c>
      <c r="GJ189" s="35">
        <f t="shared" si="225"/>
        <v>40.394965744853863</v>
      </c>
      <c r="GK189" s="116">
        <f>IF(AND(GJ189&gt;0,GJ189*$B$4+GQ188&lt;=$B$2*'SFV+BESS'!$I$9,GJ189&lt;'SFV+BESS'!$I$7), GJ189*$B$4, IF(AND(GJ189&gt;0,GJ189*$B$4+GQ188&gt;$B$2*'SFV+BESS'!$I$9,GJ189*$B$4&lt;'SFV+BESS'!$I$7),$B$2*'SFV+BESS'!$I$9-GQ188,IF(AND(GJ189&gt;0,GJ189*$B$4+GQ188&gt;$B$2*'SFV+BESS'!$I$9,GJ189*$B$4&gt;'SFV+BESS'!$I$7,GQ188&lt;$B$2*'SFV+BESS'!$I$9),$B$2*'SFV+BESS'!$I$9-GQ188,IF(AND(GJ189&gt;0,GJ189*$B$4+GQ188&lt;=$B$2*'SFV+BESS'!$I$9,GJ189&gt;'SFV+BESS'!$I$7),'SFV+BESS'!$I$7,0))))</f>
        <v>2.2624265315613457E-2</v>
      </c>
      <c r="GL189" s="27">
        <f>IF(AND(GJ189&lt;0,GQ188+GJ189/$B$5&gt;$H$2,-GJ189/'Carga-Descarga Año'!$B$5&lt;'SFV+BESS'!$I$7),GJ189/$B$5,IF(AND(GJ189&lt;0,GQ188+GJ189/$B$5&gt;$H$2,-GJ189/'Carga-Descarga Año'!$B$5&gt;'SFV+BESS'!$I$7),-'SFV+BESS'!$I$7,IF(AND(GJ189&lt;0,GQ188+GJ189/$B$5&lt;$H$2),-MIN('SFV+BESS'!$I$7,GQ188-$H$2),0)))</f>
        <v>0</v>
      </c>
      <c r="GM189" s="33"/>
      <c r="GN189" s="33">
        <f t="shared" si="243"/>
        <v>78.298500000000004</v>
      </c>
      <c r="GO189" s="27">
        <f t="shared" si="211"/>
        <v>0</v>
      </c>
      <c r="GP189" s="27">
        <f t="shared" si="244"/>
        <v>0</v>
      </c>
      <c r="GQ189" s="28">
        <f>IF((GQ188+GK189+GL189)&gt;=$B$2*'SFV+BESS'!$I$9, $B$2*'SFV+BESS'!$I$9, (GQ188+GK189+GL189))</f>
        <v>173.61249999999998</v>
      </c>
      <c r="GR189" s="110">
        <f t="shared" si="212"/>
        <v>40.371150728732168</v>
      </c>
    </row>
    <row r="190" spans="1:200">
      <c r="A190" s="249"/>
      <c r="B190" s="41">
        <v>7.5416666666666696</v>
      </c>
      <c r="C190" s="38">
        <f t="shared" si="226"/>
        <v>130.98054567590401</v>
      </c>
      <c r="D190" s="2">
        <f>Gen_Cons_Horario!B216</f>
        <v>100.6695</v>
      </c>
      <c r="E190" s="140">
        <f t="shared" si="184"/>
        <v>30.311045675904012</v>
      </c>
      <c r="F190" s="116">
        <f>IF(AND(E190&gt;0,E190*$B$4+L189&lt;=$B$2*'SFV+BESS'!$I$9,E190&lt;'SFV+BESS'!$I$7), E190*$B$4, IF(AND(E190&gt;0,E190*$B$4+L189&gt;$B$2*'SFV+BESS'!$I$9,E190*$B$4&lt;'SFV+BESS'!$I$7),$B$2*'SFV+BESS'!$I$9-L189,IF(AND(E190&gt;0,E190*$B$4+L189&gt;$B$2*'SFV+BESS'!$I$9,E190*$B$4&gt;'SFV+BESS'!$I$7,L189&lt;$B$2*'SFV+BESS'!$I$9),$B$2*'SFV+BESS'!$I$9-L189,IF(AND(E190&gt;0,E190*$B$4+L189&lt;=$B$2*'SFV+BESS'!$I$9,E190&gt;'SFV+BESS'!$I$7),'SFV+BESS'!$I$7,0))))</f>
        <v>28.79549339210881</v>
      </c>
      <c r="G190" s="27">
        <f>IF(AND(E190&lt;0,L189+E190/$B$5&gt;$H$2,-E190/'Carga-Descarga Año'!$B$5&lt;'SFV+BESS'!$I$7),E190/$B$5,IF(AND(E190&lt;0,L189+E190/$B$5&gt;$H$2,-E190/'Carga-Descarga Año'!$B$5&gt;'SFV+BESS'!$I$7),-'SFV+BESS'!$I$7,IF(AND(E190&lt;0,L189+E190/$B$5&lt;$H$2),-MIN('SFV+BESS'!$I$7,L189-$H$2),0)))</f>
        <v>0</v>
      </c>
      <c r="I190" s="38">
        <f t="shared" si="185"/>
        <v>100.6695</v>
      </c>
      <c r="J190" s="27">
        <f t="shared" si="187"/>
        <v>0</v>
      </c>
      <c r="K190" s="27">
        <f t="shared" si="186"/>
        <v>0</v>
      </c>
      <c r="L190" s="28">
        <f>IF((L189+F190+G190)&gt;=$B$2*'SFV+BESS'!$I$9, $B$2*'SFV+BESS'!$I$9, (L189+F190+G190))</f>
        <v>111.20028977018337</v>
      </c>
      <c r="M190" s="110">
        <f t="shared" si="188"/>
        <v>0</v>
      </c>
      <c r="R190" s="251"/>
      <c r="S190" s="41">
        <v>7.5416666666666696</v>
      </c>
      <c r="T190" s="2">
        <f t="shared" si="245"/>
        <v>135.48306143536522</v>
      </c>
      <c r="U190" s="2">
        <f>Gen_Cons_Horario!B960</f>
        <v>85.755499999999998</v>
      </c>
      <c r="V190" s="35">
        <f t="shared" si="220"/>
        <v>49.727561435365217</v>
      </c>
      <c r="W190" s="116">
        <f>IF(AND(V190&gt;0,V190*$B$4+AC189&lt;=$B$2*'SFV+BESS'!$I$9,V190&lt;'SFV+BESS'!$I$7), V190*$B$4, IF(AND(V190&gt;0,V190*$B$4+AC189&gt;$B$2*'SFV+BESS'!$I$9,V190*$B$4&lt;'SFV+BESS'!$I$7),$B$2*'SFV+BESS'!$I$9-AC189,IF(AND(V190&gt;0,V190*$B$4+AC189&gt;$B$2*'SFV+BESS'!$I$9,V190*$B$4&gt;'SFV+BESS'!$I$7,AC189&lt;$B$2*'SFV+BESS'!$I$9),$B$2*'SFV+BESS'!$I$9-AC189,IF(AND(V190&gt;0,V190*$B$4+AC189&lt;=$B$2*'SFV+BESS'!$I$9,V190&gt;'SFV+BESS'!$I$7),'SFV+BESS'!$I$7,0))))</f>
        <v>0</v>
      </c>
      <c r="X190" s="27">
        <f>IF(AND(V190&lt;0,AC189+V190/$B$5&gt;$H$2,-V190/'Carga-Descarga Año'!$B$5&lt;'SFV+BESS'!$I$7),V190/$B$5,IF(AND(V190&lt;0,AC189+V190/$B$5&gt;$H$2,-V190/'Carga-Descarga Año'!$B$5&gt;'SFV+BESS'!$I$7),-'SFV+BESS'!$I$7,IF(AND(V190&lt;0,AC189+V190/$B$5&lt;$H$2),-MIN('SFV+BESS'!$I$7,AC189-$H$2),0)))</f>
        <v>0</v>
      </c>
      <c r="Z190" s="33">
        <f t="shared" si="214"/>
        <v>85.755499999999998</v>
      </c>
      <c r="AA190" s="27">
        <f t="shared" si="189"/>
        <v>0</v>
      </c>
      <c r="AB190" s="27">
        <f t="shared" si="213"/>
        <v>0</v>
      </c>
      <c r="AC190" s="28">
        <f>IF((AC189+W190+X190)&gt;=$B$2*'SFV+BESS'!$I$9, $B$2*'SFV+BESS'!$I$9, (AC189+W190+X190))</f>
        <v>173.61249999999998</v>
      </c>
      <c r="AD190" s="110">
        <f t="shared" si="190"/>
        <v>49.727561435365217</v>
      </c>
      <c r="AI190" s="251"/>
      <c r="AJ190" s="41">
        <v>7.5416666666666696</v>
      </c>
      <c r="AK190" s="52">
        <f t="shared" si="246"/>
        <v>135.11496947983915</v>
      </c>
      <c r="AL190" s="33">
        <f>Gen_Cons_Horario!B1632</f>
        <v>59.656000000000006</v>
      </c>
      <c r="AM190" s="35">
        <f t="shared" si="221"/>
        <v>75.458969479839141</v>
      </c>
      <c r="AN190" s="116">
        <f>IF(AND(AM190&gt;0,AM190*$B$4+AT189&lt;=$B$2*'SFV+BESS'!$I$9,AM190&lt;'SFV+BESS'!$I$7), AM190*$B$4, IF(AND(AM190&gt;0,AM190*$B$4+AT189&gt;$B$2*'SFV+BESS'!$I$9,AM190*$B$4&lt;'SFV+BESS'!$I$7),$B$2*'SFV+BESS'!$I$9-AT189,IF(AND(AM190&gt;0,AM190*$B$4+AT189&gt;$B$2*'SFV+BESS'!$I$9,AM190*$B$4&gt;'SFV+BESS'!$I$7,AT189&lt;$B$2*'SFV+BESS'!$I$9),$B$2*'SFV+BESS'!$I$9-AT189,IF(AND(AM190&gt;0,AM190*$B$4+AT189&lt;=$B$2*'SFV+BESS'!$I$9,AM190&gt;'SFV+BESS'!$I$7),'SFV+BESS'!$I$7,0))))</f>
        <v>0</v>
      </c>
      <c r="AO190" s="27">
        <f>IF(AND(AM190&lt;0,AT189+AM190/$B$5&gt;$H$2,-AM190/'Carga-Descarga Año'!$B$5&lt;'SFV+BESS'!$I$7),AM190/$B$5,IF(AND(AM190&lt;0,AT189+AM190/$B$5&gt;$H$2,-AM190/'Carga-Descarga Año'!$B$5&gt;'SFV+BESS'!$I$7),-'SFV+BESS'!$I$7,IF(AND(AM190&lt;0,AT189+AM190/$B$5&lt;$H$2),-MIN('SFV+BESS'!$I$7,AT189-$H$2),0)))</f>
        <v>0</v>
      </c>
      <c r="AP190" s="33"/>
      <c r="AQ190" s="33">
        <f t="shared" si="227"/>
        <v>59.656000000000006</v>
      </c>
      <c r="AR190" s="27">
        <f t="shared" si="191"/>
        <v>0</v>
      </c>
      <c r="AS190" s="27">
        <f t="shared" si="228"/>
        <v>0</v>
      </c>
      <c r="AT190" s="28">
        <f>IF((AT189+AN190+AO190)&gt;=$B$2*'SFV+BESS'!$I$9, $B$2*'SFV+BESS'!$I$9, (AT189+AN190+AO190))</f>
        <v>173.61249999999998</v>
      </c>
      <c r="AU190" s="110">
        <f t="shared" si="192"/>
        <v>75.458969479839141</v>
      </c>
      <c r="AZ190" s="251"/>
      <c r="BA190" s="41">
        <v>7.5416666666666696</v>
      </c>
      <c r="BB190" s="33">
        <f t="shared" si="247"/>
        <v>117.05399934144904</v>
      </c>
      <c r="BC190" s="33">
        <f>Gen_Cons_Horario!B2376</f>
        <v>0</v>
      </c>
      <c r="BD190" s="35">
        <f t="shared" si="222"/>
        <v>117.05399934144904</v>
      </c>
      <c r="BE190" s="116">
        <f>IF(AND(BD190&gt;0,BD190*$B$4+BK189&lt;=$B$2*'SFV+BESS'!$I$9,BD190&lt;'SFV+BESS'!$I$7), BD190*$B$4, IF(AND(BD190&gt;0,BD190*$B$4+BK189&gt;$B$2*'SFV+BESS'!$I$9,BD190*$B$4&lt;'SFV+BESS'!$I$7),$B$2*'SFV+BESS'!$I$9-BK189,IF(AND(BD190&gt;0,BD190*$B$4+BK189&gt;$B$2*'SFV+BESS'!$I$9,BD190*$B$4&gt;'SFV+BESS'!$I$7,BK189&lt;$B$2*'SFV+BESS'!$I$9),$B$2*'SFV+BESS'!$I$9-BK189,IF(AND(BD190&gt;0,BD190*$B$4+BK189&lt;=$B$2*'SFV+BESS'!$I$9,BD190&gt;'SFV+BESS'!$I$7),'SFV+BESS'!$I$7,0))))</f>
        <v>0</v>
      </c>
      <c r="BF190" s="27">
        <f>IF(AND(BD190&lt;0,BK189+BD190/$B$5&gt;$H$2,-BD190/'Carga-Descarga Año'!$B$5&lt;'SFV+BESS'!$I$7),BD190/$B$5,IF(AND(BD190&lt;0,BK189+BD190/$B$5&gt;$H$2,-BD190/'Carga-Descarga Año'!$B$5&gt;'SFV+BESS'!$I$7),-'SFV+BESS'!$I$7,IF(AND(BD190&lt;0,BK189+BD190/$B$5&lt;$H$2),-MIN('SFV+BESS'!$I$7,BK189-$H$2),0)))</f>
        <v>0</v>
      </c>
      <c r="BG190" s="33"/>
      <c r="BH190" s="33">
        <f t="shared" si="229"/>
        <v>0</v>
      </c>
      <c r="BI190" s="27">
        <f t="shared" si="193"/>
        <v>0</v>
      </c>
      <c r="BJ190" s="27">
        <f t="shared" si="230"/>
        <v>0</v>
      </c>
      <c r="BK190" s="28">
        <f>IF((BK189+BE190+BF190)&gt;=$B$2*'SFV+BESS'!$I$9, $B$2*'SFV+BESS'!$I$9, (BK189+BE190+BF190))</f>
        <v>173.61249999999998</v>
      </c>
      <c r="BL190" s="110">
        <f t="shared" si="194"/>
        <v>117.05399934144904</v>
      </c>
      <c r="BQ190" s="251"/>
      <c r="BR190" s="41">
        <v>7.5416666666666696</v>
      </c>
      <c r="BS190" s="33">
        <f t="shared" si="248"/>
        <v>101.15682338349448</v>
      </c>
      <c r="BT190" s="33">
        <f>Gen_Cons_Horario!B3096</f>
        <v>0</v>
      </c>
      <c r="BU190" s="35">
        <f t="shared" si="223"/>
        <v>101.15682338349448</v>
      </c>
      <c r="BV190" s="116">
        <f>IF(AND(BU190&gt;0,BU190*$B$4+CB189&lt;=$B$2*'SFV+BESS'!$I$9,BU190&lt;'SFV+BESS'!$I$7), BU190*$B$4, IF(AND(BU190&gt;0,BU190*$B$4+CB189&gt;$B$2*'SFV+BESS'!$I$9,BU190*$B$4&lt;'SFV+BESS'!$I$7),$B$2*'SFV+BESS'!$I$9-CB189,IF(AND(BU190&gt;0,BU190*$B$4+CB189&gt;$B$2*'SFV+BESS'!$I$9,BU190*$B$4&gt;'SFV+BESS'!$I$7,CB189&lt;$B$2*'SFV+BESS'!$I$9),$B$2*'SFV+BESS'!$I$9-CB189,IF(AND(BU190&gt;0,BU190*$B$4+CB189&lt;=$B$2*'SFV+BESS'!$I$9,BU190&gt;'SFV+BESS'!$I$7),'SFV+BESS'!$I$7,0))))</f>
        <v>0</v>
      </c>
      <c r="BW190" s="27">
        <f>IF(AND(BU190&lt;0,CB189+BU190/$B$5&gt;$H$2,-BU190/'Carga-Descarga Año'!$B$5&lt;'SFV+BESS'!$I$7),BU190/$B$5,IF(AND(BU190&lt;0,CB189+BU190/$B$5&gt;$H$2,-BU190/'Carga-Descarga Año'!$B$5&gt;'SFV+BESS'!$I$7),-'SFV+BESS'!$I$7,IF(AND(BU190&lt;0,CB189+BU190/$B$5&lt;$H$2),-MIN('SFV+BESS'!$I$7,CB189-$H$2),0)))</f>
        <v>0</v>
      </c>
      <c r="BX190" s="33"/>
      <c r="BY190" s="33">
        <f t="shared" si="231"/>
        <v>0</v>
      </c>
      <c r="BZ190" s="27">
        <f t="shared" si="195"/>
        <v>0</v>
      </c>
      <c r="CA190" s="27">
        <f t="shared" si="196"/>
        <v>0</v>
      </c>
      <c r="CB190" s="28">
        <f>IF((CB189+BV190+BW190)&gt;=$B$2*'SFV+BESS'!$I$9, $B$2*'SFV+BESS'!$I$9, (CB189+BV190+BW190))</f>
        <v>173.61249999999998</v>
      </c>
      <c r="CC190" s="110">
        <f t="shared" si="197"/>
        <v>101.15682338349448</v>
      </c>
      <c r="CH190" s="251"/>
      <c r="CI190" s="41">
        <v>7.5416666666666696</v>
      </c>
      <c r="CJ190" s="33">
        <f t="shared" si="249"/>
        <v>89.380465685827559</v>
      </c>
      <c r="CK190" s="33">
        <f>Gen_Cons_Horario!B3840</f>
        <v>0</v>
      </c>
      <c r="CL190" s="35">
        <f t="shared" si="224"/>
        <v>89.380465685827559</v>
      </c>
      <c r="CM190" s="116">
        <f>IF(AND(CL190&gt;0,CL190*$B$4+CS189&lt;=$B$2*'SFV+BESS'!$I$9,CL190&lt;'SFV+BESS'!$I$7), CL190*$B$4, IF(AND(CL190&gt;0,CL190*$B$4+CS189&gt;$B$2*'SFV+BESS'!$I$9,CL190*$B$4&lt;'SFV+BESS'!$I$7),$B$2*'SFV+BESS'!$I$9-CS189,IF(AND(CL190&gt;0,CL190*$B$4+CS189&gt;$B$2*'SFV+BESS'!$I$9,CL190*$B$4&gt;'SFV+BESS'!$I$7,CS189&lt;$B$2*'SFV+BESS'!$I$9),$B$2*'SFV+BESS'!$I$9-CS189,IF(AND(CL190&gt;0,CL190*$B$4+CS189&lt;=$B$2*'SFV+BESS'!$I$9,CL190&gt;'SFV+BESS'!$I$7),'SFV+BESS'!$I$7,0))))</f>
        <v>0</v>
      </c>
      <c r="CN190" s="27">
        <f>IF(AND(CL190&lt;0,CS189+CL190/$B$5&gt;$H$2,-CL190/'Carga-Descarga Año'!$B$5&lt;'SFV+BESS'!$I$7),CL190/$B$5,IF(AND(CL190&lt;0,CS189+CL190/$B$5&gt;$H$2,-CL190/'Carga-Descarga Año'!$B$5&gt;'SFV+BESS'!$I$7),-'SFV+BESS'!$I$7,IF(AND(CL190&lt;0,CS189+CL190/$B$5&lt;$H$2),-MIN('SFV+BESS'!$I$7,CS189-$H$2),0)))</f>
        <v>0</v>
      </c>
      <c r="CO190" s="33"/>
      <c r="CP190" s="33">
        <f t="shared" si="232"/>
        <v>0</v>
      </c>
      <c r="CQ190" s="27">
        <f t="shared" si="198"/>
        <v>0</v>
      </c>
      <c r="CR190" s="27">
        <f t="shared" si="233"/>
        <v>0</v>
      </c>
      <c r="CS190" s="28">
        <f>IF((CS189+CM190+CN190)&gt;=$B$2*'SFV+BESS'!$I$9, $B$2*'SFV+BESS'!$I$9, (CS189+CM190+CN190))</f>
        <v>173.61249999999998</v>
      </c>
      <c r="CT190" s="110">
        <f t="shared" si="199"/>
        <v>89.380465685827559</v>
      </c>
      <c r="CY190" s="251"/>
      <c r="CZ190" s="41">
        <v>7.5416666666666696</v>
      </c>
      <c r="DA190" s="33">
        <f t="shared" si="250"/>
        <v>97.567951615344242</v>
      </c>
      <c r="DB190" s="33">
        <f>Gen_Cons_Horario!B4560</f>
        <v>0</v>
      </c>
      <c r="DC190" s="35">
        <f t="shared" si="215"/>
        <v>97.567951615344242</v>
      </c>
      <c r="DD190" s="116">
        <f>IF(AND(DC190&gt;0,DC190*$B$4+DJ189&lt;=$B$2*'SFV+BESS'!$I$9,DC190&lt;'SFV+BESS'!$I$7), DC190*$B$4, IF(AND(DC190&gt;0,DC190*$B$4+DJ189&gt;$B$2*'SFV+BESS'!$I$9,DC190*$B$4&lt;'SFV+BESS'!$I$7),$B$2*'SFV+BESS'!$I$9-DJ189,IF(AND(DC190&gt;0,DC190*$B$4+DJ189&gt;$B$2*'SFV+BESS'!$I$9,DC190*$B$4&gt;'SFV+BESS'!$I$7,DJ189&lt;$B$2*'SFV+BESS'!$I$9),$B$2*'SFV+BESS'!$I$9-DJ189,IF(AND(DC190&gt;0,DC190*$B$4+DJ189&lt;=$B$2*'SFV+BESS'!$I$9,DC190&gt;'SFV+BESS'!$I$7),'SFV+BESS'!$I$7,0))))</f>
        <v>0</v>
      </c>
      <c r="DE190" s="27">
        <f>IF(AND(DC190&lt;0,DJ189+DC190/$B$5&gt;$H$2,-DC190/'Carga-Descarga Año'!$B$5&lt;'SFV+BESS'!$I$7),DC190/$B$5,IF(AND(DC190&lt;0,DJ189+DC190/$B$5&gt;$H$2,-DC190/'Carga-Descarga Año'!$B$5&gt;'SFV+BESS'!$I$7),-'SFV+BESS'!$I$7,IF(AND(DC190&lt;0,DJ189+DC190/$B$5&lt;$H$2),-MIN('SFV+BESS'!$I$7,DJ189-$H$2),0)))</f>
        <v>0</v>
      </c>
      <c r="DF190" s="33"/>
      <c r="DG190" s="33">
        <f t="shared" si="234"/>
        <v>0</v>
      </c>
      <c r="DH190" s="27">
        <f t="shared" si="200"/>
        <v>0</v>
      </c>
      <c r="DI190" s="27">
        <f t="shared" si="201"/>
        <v>0</v>
      </c>
      <c r="DJ190" s="28">
        <f>IF((DJ189+DD190+DE190)&gt;=$B$2*'SFV+BESS'!$I$9, $B$2*'SFV+BESS'!$I$9, (DJ189+DD190+DE190))</f>
        <v>173.61249999999998</v>
      </c>
      <c r="DK190" s="110">
        <f t="shared" si="202"/>
        <v>97.567951615344242</v>
      </c>
      <c r="DP190" s="251"/>
      <c r="DQ190" s="41">
        <v>7.5416666666666696</v>
      </c>
      <c r="DR190" s="33">
        <f t="shared" si="251"/>
        <v>96.834626817698066</v>
      </c>
      <c r="DS190" s="33">
        <f>Gen_Cons_Horario!B5304</f>
        <v>0</v>
      </c>
      <c r="DT190" s="35">
        <f t="shared" si="216"/>
        <v>96.834626817698066</v>
      </c>
      <c r="DU190" s="116">
        <f>IF(AND(DT190&gt;0,DT190*$B$4+EA189&lt;=$B$2*'SFV+BESS'!$I$9,DT190&lt;'SFV+BESS'!$I$7), DT190*$B$4, IF(AND(DT190&gt;0,DT190*$B$4+EA189&gt;$B$2*'SFV+BESS'!$I$9,DT190*$B$4&lt;'SFV+BESS'!$I$7),$B$2*'SFV+BESS'!$I$9-EA189,IF(AND(DT190&gt;0,DT190*$B$4+EA189&gt;$B$2*'SFV+BESS'!$I$9,DT190*$B$4&gt;'SFV+BESS'!$I$7,EA189&lt;$B$2*'SFV+BESS'!$I$9),$B$2*'SFV+BESS'!$I$9-EA189,IF(AND(DT190&gt;0,DT190*$B$4+EA189&lt;=$B$2*'SFV+BESS'!$I$9,DT190&gt;'SFV+BESS'!$I$7),'SFV+BESS'!$I$7,0))))</f>
        <v>0</v>
      </c>
      <c r="DV190" s="27">
        <f>IF(AND(DT190&lt;0,EA189+DT190/$B$5&gt;$H$2,-DT190/'Carga-Descarga Año'!$B$5&lt;'SFV+BESS'!$I$7),DT190/$B$5,IF(AND(DT190&lt;0,EA189+DT190/$B$5&gt;$H$2,-DT190/'Carga-Descarga Año'!$B$5&gt;'SFV+BESS'!$I$7),-'SFV+BESS'!$I$7,IF(AND(DT190&lt;0,EA189+DT190/$B$5&lt;$H$2),-MIN('SFV+BESS'!$I$7,EA189-$H$2),0)))</f>
        <v>0</v>
      </c>
      <c r="DW190" s="33"/>
      <c r="DX190" s="33">
        <f t="shared" si="235"/>
        <v>0</v>
      </c>
      <c r="DY190" s="27">
        <f t="shared" si="203"/>
        <v>0</v>
      </c>
      <c r="DZ190" s="27">
        <f t="shared" si="236"/>
        <v>0</v>
      </c>
      <c r="EA190" s="28">
        <f>IF((EA189+DU190+DV190)&gt;=$B$2*'SFV+BESS'!$I$9, $B$2*'SFV+BESS'!$I$9, (EA189+DU190+DV190))</f>
        <v>173.61249999999998</v>
      </c>
      <c r="EB190" s="110">
        <f t="shared" si="204"/>
        <v>96.834626817698066</v>
      </c>
      <c r="EG190" s="251"/>
      <c r="EH190" s="41">
        <v>7.5416666666666696</v>
      </c>
      <c r="EI190" s="33">
        <f t="shared" si="252"/>
        <v>107.82955536087286</v>
      </c>
      <c r="EJ190" s="33">
        <f>Gen_Cons_Horario!B6048</f>
        <v>0</v>
      </c>
      <c r="EK190" s="35">
        <f t="shared" si="217"/>
        <v>107.82955536087286</v>
      </c>
      <c r="EL190" s="116">
        <f>IF(AND(EK190&gt;0,EK190*$B$4+ER189&lt;=$B$2*'SFV+BESS'!$I$9,EK190&lt;'SFV+BESS'!$I$7), EK190*$B$4, IF(AND(EK190&gt;0,EK190*$B$4+ER189&gt;$B$2*'SFV+BESS'!$I$9,EK190*$B$4&lt;'SFV+BESS'!$I$7),$B$2*'SFV+BESS'!$I$9-ER189,IF(AND(EK190&gt;0,EK190*$B$4+ER189&gt;$B$2*'SFV+BESS'!$I$9,EK190*$B$4&gt;'SFV+BESS'!$I$7,ER189&lt;$B$2*'SFV+BESS'!$I$9),$B$2*'SFV+BESS'!$I$9-ER189,IF(AND(EK190&gt;0,EK190*$B$4+ER189&lt;=$B$2*'SFV+BESS'!$I$9,EK190&gt;'SFV+BESS'!$I$7),'SFV+BESS'!$I$7,0))))</f>
        <v>0</v>
      </c>
      <c r="EM190" s="27">
        <f>IF(AND(EK190&lt;0,ER189+EK190/$B$5&gt;$H$2,-EK190/'Carga-Descarga Año'!$B$5&lt;'SFV+BESS'!$I$7),EK190/$B$5,IF(AND(EK190&lt;0,ER189+EK190/$B$5&gt;$H$2,-EK190/'Carga-Descarga Año'!$B$5&gt;'SFV+BESS'!$I$7),-'SFV+BESS'!$I$7,IF(AND(EK190&lt;0,ER189+EK190/$B$5&lt;$H$2),-MIN('SFV+BESS'!$I$7,ER189-$H$2),0)))</f>
        <v>0</v>
      </c>
      <c r="EN190" s="33"/>
      <c r="EO190" s="33">
        <f t="shared" si="237"/>
        <v>0</v>
      </c>
      <c r="EP190" s="27">
        <f t="shared" si="205"/>
        <v>0</v>
      </c>
      <c r="EQ190" s="27">
        <f t="shared" si="238"/>
        <v>0</v>
      </c>
      <c r="ER190" s="28">
        <f>IF((ER189+EL190+EM190)&gt;=$B$2*'SFV+BESS'!$I$9, $B$2*'SFV+BESS'!$I$9, (ER189+EL190+EM190))</f>
        <v>173.61249999999998</v>
      </c>
      <c r="ES190" s="110">
        <f t="shared" si="206"/>
        <v>107.82955536087286</v>
      </c>
      <c r="EX190" s="251"/>
      <c r="EY190" s="41">
        <v>7.5416666666666696</v>
      </c>
      <c r="EZ190" s="33">
        <f t="shared" si="253"/>
        <v>116.9976573866774</v>
      </c>
      <c r="FA190" s="33">
        <f>Gen_Cons_Horario!B6768</f>
        <v>0</v>
      </c>
      <c r="FB190" s="35">
        <f t="shared" si="218"/>
        <v>116.9976573866774</v>
      </c>
      <c r="FC190" s="116">
        <f>IF(AND(FB190&gt;0,FB190*$B$4+FI189&lt;=$B$2*'SFV+BESS'!$I$9,FB190&lt;'SFV+BESS'!$I$7), FB190*$B$4, IF(AND(FB190&gt;0,FB190*$B$4+FI189&gt;$B$2*'SFV+BESS'!$I$9,FB190*$B$4&lt;'SFV+BESS'!$I$7),$B$2*'SFV+BESS'!$I$9-FI189,IF(AND(FB190&gt;0,FB190*$B$4+FI189&gt;$B$2*'SFV+BESS'!$I$9,FB190*$B$4&gt;'SFV+BESS'!$I$7,FI189&lt;$B$2*'SFV+BESS'!$I$9),$B$2*'SFV+BESS'!$I$9-FI189,IF(AND(FB190&gt;0,FB190*$B$4+FI189&lt;=$B$2*'SFV+BESS'!$I$9,FB190&gt;'SFV+BESS'!$I$7),'SFV+BESS'!$I$7,0))))</f>
        <v>0</v>
      </c>
      <c r="FD190" s="27">
        <f>IF(AND(FB190&lt;0,FI189+FB190/$B$5&gt;$H$2,-FB190/'Carga-Descarga Año'!$B$5&lt;'SFV+BESS'!$I$7),FB190/$B$5,IF(AND(FB190&lt;0,FI189+FB190/$B$5&gt;$H$2,-FB190/'Carga-Descarga Año'!$B$5&gt;'SFV+BESS'!$I$7),-'SFV+BESS'!$I$7,IF(AND(FB190&lt;0,FI189+FB190/$B$5&lt;$H$2),-MIN('SFV+BESS'!$I$7,FI189-$H$2),0)))</f>
        <v>0</v>
      </c>
      <c r="FE190" s="33"/>
      <c r="FF190" s="33">
        <f t="shared" si="239"/>
        <v>0</v>
      </c>
      <c r="FG190" s="27">
        <f t="shared" si="207"/>
        <v>0</v>
      </c>
      <c r="FH190" s="27">
        <f t="shared" si="240"/>
        <v>0</v>
      </c>
      <c r="FI190" s="28">
        <f>IF((FI189+FC190+FD190)&gt;=$B$2*'SFV+BESS'!$I$9, $B$2*'SFV+BESS'!$I$9, (FI189+FC190+FD190))</f>
        <v>173.61249999999998</v>
      </c>
      <c r="FJ190" s="110">
        <f t="shared" si="208"/>
        <v>116.9976573866774</v>
      </c>
      <c r="FO190" s="251"/>
      <c r="FP190" s="41">
        <v>7.5416666666666696</v>
      </c>
      <c r="FQ190" s="33">
        <f t="shared" si="254"/>
        <v>124.15896438995942</v>
      </c>
      <c r="FR190" s="33">
        <f>Gen_Cons_Horario!B7512</f>
        <v>0</v>
      </c>
      <c r="FS190" s="35">
        <f t="shared" si="219"/>
        <v>124.15896438995942</v>
      </c>
      <c r="FT190" s="116">
        <f>IF(AND(FS190&gt;0,FS190*$B$4+FZ189&lt;=$B$2*'SFV+BESS'!$I$9,FS190&lt;'SFV+BESS'!$I$7), FS190*$B$4, IF(AND(FS190&gt;0,FS190*$B$4+FZ189&gt;$B$2*'SFV+BESS'!$I$9,FS190*$B$4&lt;'SFV+BESS'!$I$7),$B$2*'SFV+BESS'!$I$9-FZ189,IF(AND(FS190&gt;0,FS190*$B$4+FZ189&gt;$B$2*'SFV+BESS'!$I$9,FS190*$B$4&gt;'SFV+BESS'!$I$7,FZ189&lt;$B$2*'SFV+BESS'!$I$9),$B$2*'SFV+BESS'!$I$9-FZ189,IF(AND(FS190&gt;0,FS190*$B$4+FZ189&lt;=$B$2*'SFV+BESS'!$I$9,FS190&gt;'SFV+BESS'!$I$7),'SFV+BESS'!$I$7,0))))</f>
        <v>107.41006721240709</v>
      </c>
      <c r="FU190" s="27">
        <f>IF(AND(FS190&lt;0,FZ189+FS190/$B$5&gt;$H$2,-FS190/'Carga-Descarga Año'!$B$5&lt;'SFV+BESS'!$I$7),FS190/$B$5,IF(AND(FS190&lt;0,FZ189+FS190/$B$5&gt;$H$2,-FS190/'Carga-Descarga Año'!$B$5&gt;'SFV+BESS'!$I$7),-'SFV+BESS'!$I$7,IF(AND(FS190&lt;0,FZ189+FS190/$B$5&lt;$H$2),-MIN('SFV+BESS'!$I$7,FZ189-$H$2),0)))</f>
        <v>0</v>
      </c>
      <c r="FV190" s="33"/>
      <c r="FW190" s="33">
        <f t="shared" si="241"/>
        <v>0</v>
      </c>
      <c r="FX190" s="27">
        <f t="shared" si="209"/>
        <v>0</v>
      </c>
      <c r="FY190" s="27">
        <f t="shared" si="242"/>
        <v>0</v>
      </c>
      <c r="FZ190" s="28">
        <f>IF((FZ189+FT190+FU190)&gt;=$B$2*'SFV+BESS'!$I$9, $B$2*'SFV+BESS'!$I$9, (FZ189+FT190+FU190))</f>
        <v>173.61249999999998</v>
      </c>
      <c r="GA190" s="110">
        <f t="shared" si="210"/>
        <v>11.095735745320383</v>
      </c>
      <c r="GF190" s="251"/>
      <c r="GG190" s="41">
        <v>7.5416666666666696</v>
      </c>
      <c r="GH190" s="33">
        <f t="shared" si="255"/>
        <v>123.094953967778</v>
      </c>
      <c r="GI190" s="33">
        <f>Gen_Cons_Horario!B8232</f>
        <v>78.298500000000004</v>
      </c>
      <c r="GJ190" s="35">
        <f t="shared" si="225"/>
        <v>44.796453967777992</v>
      </c>
      <c r="GK190" s="116">
        <f>IF(AND(GJ190&gt;0,GJ190*$B$4+GQ189&lt;=$B$2*'SFV+BESS'!$I$9,GJ190&lt;'SFV+BESS'!$I$7), GJ190*$B$4, IF(AND(GJ190&gt;0,GJ190*$B$4+GQ189&gt;$B$2*'SFV+BESS'!$I$9,GJ190*$B$4&lt;'SFV+BESS'!$I$7),$B$2*'SFV+BESS'!$I$9-GQ189,IF(AND(GJ190&gt;0,GJ190*$B$4+GQ189&gt;$B$2*'SFV+BESS'!$I$9,GJ190*$B$4&gt;'SFV+BESS'!$I$7,GQ189&lt;$B$2*'SFV+BESS'!$I$9),$B$2*'SFV+BESS'!$I$9-GQ189,IF(AND(GJ190&gt;0,GJ190*$B$4+GQ189&lt;=$B$2*'SFV+BESS'!$I$9,GJ190&gt;'SFV+BESS'!$I$7),'SFV+BESS'!$I$7,0))))</f>
        <v>0</v>
      </c>
      <c r="GL190" s="27">
        <f>IF(AND(GJ190&lt;0,GQ189+GJ190/$B$5&gt;$H$2,-GJ190/'Carga-Descarga Año'!$B$5&lt;'SFV+BESS'!$I$7),GJ190/$B$5,IF(AND(GJ190&lt;0,GQ189+GJ190/$B$5&gt;$H$2,-GJ190/'Carga-Descarga Año'!$B$5&gt;'SFV+BESS'!$I$7),-'SFV+BESS'!$I$7,IF(AND(GJ190&lt;0,GQ189+GJ190/$B$5&lt;$H$2),-MIN('SFV+BESS'!$I$7,GQ189-$H$2),0)))</f>
        <v>0</v>
      </c>
      <c r="GM190" s="33"/>
      <c r="GN190" s="33">
        <f t="shared" si="243"/>
        <v>78.298500000000004</v>
      </c>
      <c r="GO190" s="27">
        <f t="shared" si="211"/>
        <v>0</v>
      </c>
      <c r="GP190" s="27">
        <f t="shared" si="244"/>
        <v>0</v>
      </c>
      <c r="GQ190" s="28">
        <f>IF((GQ189+GK190+GL190)&gt;=$B$2*'SFV+BESS'!$I$9, $B$2*'SFV+BESS'!$I$9, (GQ189+GK190+GL190))</f>
        <v>173.61249999999998</v>
      </c>
      <c r="GR190" s="110">
        <f t="shared" si="212"/>
        <v>44.796453967777992</v>
      </c>
    </row>
    <row r="191" spans="1:200">
      <c r="A191" s="249"/>
      <c r="B191" s="41">
        <v>7.5833333333333401</v>
      </c>
      <c r="C191" s="38">
        <f t="shared" si="226"/>
        <v>133.25978951017149</v>
      </c>
      <c r="D191" s="2">
        <f>Gen_Cons_Horario!B217</f>
        <v>100.6695</v>
      </c>
      <c r="E191" s="140">
        <f t="shared" si="184"/>
        <v>32.590289510171488</v>
      </c>
      <c r="F191" s="116">
        <f>IF(AND(E191&gt;0,E191*$B$4+L190&lt;=$B$2*'SFV+BESS'!$I$9,E191&lt;'SFV+BESS'!$I$7), E191*$B$4, IF(AND(E191&gt;0,E191*$B$4+L190&gt;$B$2*'SFV+BESS'!$I$9,E191*$B$4&lt;'SFV+BESS'!$I$7),$B$2*'SFV+BESS'!$I$9-L190,IF(AND(E191&gt;0,E191*$B$4+L190&gt;$B$2*'SFV+BESS'!$I$9,E191*$B$4&gt;'SFV+BESS'!$I$7,L190&lt;$B$2*'SFV+BESS'!$I$9),$B$2*'SFV+BESS'!$I$9-L190,IF(AND(E191&gt;0,E191*$B$4+L190&lt;=$B$2*'SFV+BESS'!$I$9,E191&gt;'SFV+BESS'!$I$7),'SFV+BESS'!$I$7,0))))</f>
        <v>30.960775034662912</v>
      </c>
      <c r="G191" s="27">
        <f>IF(AND(E191&lt;0,L190+E191/$B$5&gt;$H$2,-E191/'Carga-Descarga Año'!$B$5&lt;'SFV+BESS'!$I$7),E191/$B$5,IF(AND(E191&lt;0,L190+E191/$B$5&gt;$H$2,-E191/'Carga-Descarga Año'!$B$5&gt;'SFV+BESS'!$I$7),-'SFV+BESS'!$I$7,IF(AND(E191&lt;0,L190+E191/$B$5&lt;$H$2),-MIN('SFV+BESS'!$I$7,L190-$H$2),0)))</f>
        <v>0</v>
      </c>
      <c r="I191" s="38">
        <f t="shared" si="185"/>
        <v>100.6695</v>
      </c>
      <c r="J191" s="27">
        <f t="shared" si="187"/>
        <v>0</v>
      </c>
      <c r="K191" s="27">
        <f t="shared" si="186"/>
        <v>0</v>
      </c>
      <c r="L191" s="28">
        <f>IF((L190+F191+G191)&gt;=$B$2*'SFV+BESS'!$I$9, $B$2*'SFV+BESS'!$I$9, (L190+F191+G191))</f>
        <v>142.16106480484629</v>
      </c>
      <c r="M191" s="110">
        <f t="shared" si="188"/>
        <v>0</v>
      </c>
      <c r="R191" s="251"/>
      <c r="S191" s="41">
        <v>7.5833333333333401</v>
      </c>
      <c r="T191" s="2">
        <f t="shared" si="245"/>
        <v>139.0828529227783</v>
      </c>
      <c r="U191" s="2">
        <f>Gen_Cons_Horario!B961</f>
        <v>85.755499999999998</v>
      </c>
      <c r="V191" s="35">
        <f t="shared" si="220"/>
        <v>53.327352922778303</v>
      </c>
      <c r="W191" s="116">
        <f>IF(AND(V191&gt;0,V191*$B$4+AC190&lt;=$B$2*'SFV+BESS'!$I$9,V191&lt;'SFV+BESS'!$I$7), V191*$B$4, IF(AND(V191&gt;0,V191*$B$4+AC190&gt;$B$2*'SFV+BESS'!$I$9,V191*$B$4&lt;'SFV+BESS'!$I$7),$B$2*'SFV+BESS'!$I$9-AC190,IF(AND(V191&gt;0,V191*$B$4+AC190&gt;$B$2*'SFV+BESS'!$I$9,V191*$B$4&gt;'SFV+BESS'!$I$7,AC190&lt;$B$2*'SFV+BESS'!$I$9),$B$2*'SFV+BESS'!$I$9-AC190,IF(AND(V191&gt;0,V191*$B$4+AC190&lt;=$B$2*'SFV+BESS'!$I$9,V191&gt;'SFV+BESS'!$I$7),'SFV+BESS'!$I$7,0))))</f>
        <v>0</v>
      </c>
      <c r="X191" s="27">
        <f>IF(AND(V191&lt;0,AC190+V191/$B$5&gt;$H$2,-V191/'Carga-Descarga Año'!$B$5&lt;'SFV+BESS'!$I$7),V191/$B$5,IF(AND(V191&lt;0,AC190+V191/$B$5&gt;$H$2,-V191/'Carga-Descarga Año'!$B$5&gt;'SFV+BESS'!$I$7),-'SFV+BESS'!$I$7,IF(AND(V191&lt;0,AC190+V191/$B$5&lt;$H$2),-MIN('SFV+BESS'!$I$7,AC190-$H$2),0)))</f>
        <v>0</v>
      </c>
      <c r="Z191" s="33">
        <f t="shared" si="214"/>
        <v>85.755499999999998</v>
      </c>
      <c r="AA191" s="27">
        <f t="shared" si="189"/>
        <v>0</v>
      </c>
      <c r="AB191" s="27">
        <f t="shared" si="213"/>
        <v>0</v>
      </c>
      <c r="AC191" s="28">
        <f>IF((AC190+W191+X191)&gt;=$B$2*'SFV+BESS'!$I$9, $B$2*'SFV+BESS'!$I$9, (AC190+W191+X191))</f>
        <v>173.61249999999998</v>
      </c>
      <c r="AD191" s="110">
        <f t="shared" si="190"/>
        <v>53.327352922778303</v>
      </c>
      <c r="AI191" s="251"/>
      <c r="AJ191" s="41">
        <v>7.5833333333333401</v>
      </c>
      <c r="AK191" s="52">
        <f t="shared" si="246"/>
        <v>137.68044358388673</v>
      </c>
      <c r="AL191" s="33">
        <f>Gen_Cons_Horario!B1633</f>
        <v>59.656000000000006</v>
      </c>
      <c r="AM191" s="35">
        <f t="shared" si="221"/>
        <v>78.024443583886722</v>
      </c>
      <c r="AN191" s="116">
        <f>IF(AND(AM191&gt;0,AM191*$B$4+AT190&lt;=$B$2*'SFV+BESS'!$I$9,AM191&lt;'SFV+BESS'!$I$7), AM191*$B$4, IF(AND(AM191&gt;0,AM191*$B$4+AT190&gt;$B$2*'SFV+BESS'!$I$9,AM191*$B$4&lt;'SFV+BESS'!$I$7),$B$2*'SFV+BESS'!$I$9-AT190,IF(AND(AM191&gt;0,AM191*$B$4+AT190&gt;$B$2*'SFV+BESS'!$I$9,AM191*$B$4&gt;'SFV+BESS'!$I$7,AT190&lt;$B$2*'SFV+BESS'!$I$9),$B$2*'SFV+BESS'!$I$9-AT190,IF(AND(AM191&gt;0,AM191*$B$4+AT190&lt;=$B$2*'SFV+BESS'!$I$9,AM191&gt;'SFV+BESS'!$I$7),'SFV+BESS'!$I$7,0))))</f>
        <v>0</v>
      </c>
      <c r="AO191" s="27">
        <f>IF(AND(AM191&lt;0,AT190+AM191/$B$5&gt;$H$2,-AM191/'Carga-Descarga Año'!$B$5&lt;'SFV+BESS'!$I$7),AM191/$B$5,IF(AND(AM191&lt;0,AT190+AM191/$B$5&gt;$H$2,-AM191/'Carga-Descarga Año'!$B$5&gt;'SFV+BESS'!$I$7),-'SFV+BESS'!$I$7,IF(AND(AM191&lt;0,AT190+AM191/$B$5&lt;$H$2),-MIN('SFV+BESS'!$I$7,AT190-$H$2),0)))</f>
        <v>0</v>
      </c>
      <c r="AP191" s="33"/>
      <c r="AQ191" s="33">
        <f t="shared" si="227"/>
        <v>59.656000000000006</v>
      </c>
      <c r="AR191" s="27">
        <f t="shared" si="191"/>
        <v>0</v>
      </c>
      <c r="AS191" s="27">
        <f t="shared" si="228"/>
        <v>0</v>
      </c>
      <c r="AT191" s="28">
        <f>IF((AT190+AN191+AO191)&gt;=$B$2*'SFV+BESS'!$I$9, $B$2*'SFV+BESS'!$I$9, (AT190+AN191+AO191))</f>
        <v>173.61249999999998</v>
      </c>
      <c r="AU191" s="110">
        <f t="shared" si="192"/>
        <v>78.024443583886722</v>
      </c>
      <c r="AZ191" s="251"/>
      <c r="BA191" s="41">
        <v>7.5833333333333401</v>
      </c>
      <c r="BB191" s="33">
        <f t="shared" si="247"/>
        <v>119.78981902555637</v>
      </c>
      <c r="BC191" s="33">
        <f>Gen_Cons_Horario!B2377</f>
        <v>0</v>
      </c>
      <c r="BD191" s="35">
        <f t="shared" si="222"/>
        <v>119.78981902555637</v>
      </c>
      <c r="BE191" s="116">
        <f>IF(AND(BD191&gt;0,BD191*$B$4+BK190&lt;=$B$2*'SFV+BESS'!$I$9,BD191&lt;'SFV+BESS'!$I$7), BD191*$B$4, IF(AND(BD191&gt;0,BD191*$B$4+BK190&gt;$B$2*'SFV+BESS'!$I$9,BD191*$B$4&lt;'SFV+BESS'!$I$7),$B$2*'SFV+BESS'!$I$9-BK190,IF(AND(BD191&gt;0,BD191*$B$4+BK190&gt;$B$2*'SFV+BESS'!$I$9,BD191*$B$4&gt;'SFV+BESS'!$I$7,BK190&lt;$B$2*'SFV+BESS'!$I$9),$B$2*'SFV+BESS'!$I$9-BK190,IF(AND(BD191&gt;0,BD191*$B$4+BK190&lt;=$B$2*'SFV+BESS'!$I$9,BD191&gt;'SFV+BESS'!$I$7),'SFV+BESS'!$I$7,0))))</f>
        <v>0</v>
      </c>
      <c r="BF191" s="27">
        <f>IF(AND(BD191&lt;0,BK190+BD191/$B$5&gt;$H$2,-BD191/'Carga-Descarga Año'!$B$5&lt;'SFV+BESS'!$I$7),BD191/$B$5,IF(AND(BD191&lt;0,BK190+BD191/$B$5&gt;$H$2,-BD191/'Carga-Descarga Año'!$B$5&gt;'SFV+BESS'!$I$7),-'SFV+BESS'!$I$7,IF(AND(BD191&lt;0,BK190+BD191/$B$5&lt;$H$2),-MIN('SFV+BESS'!$I$7,BK190-$H$2),0)))</f>
        <v>0</v>
      </c>
      <c r="BG191" s="33"/>
      <c r="BH191" s="33">
        <f t="shared" si="229"/>
        <v>0</v>
      </c>
      <c r="BI191" s="27">
        <f t="shared" si="193"/>
        <v>0</v>
      </c>
      <c r="BJ191" s="27">
        <f t="shared" si="230"/>
        <v>0</v>
      </c>
      <c r="BK191" s="28">
        <f>IF((BK190+BE191+BF191)&gt;=$B$2*'SFV+BESS'!$I$9, $B$2*'SFV+BESS'!$I$9, (BK190+BE191+BF191))</f>
        <v>173.61249999999998</v>
      </c>
      <c r="BL191" s="110">
        <f t="shared" si="194"/>
        <v>119.78981902555637</v>
      </c>
      <c r="BQ191" s="251"/>
      <c r="BR191" s="41">
        <v>7.5833333333333401</v>
      </c>
      <c r="BS191" s="33">
        <f t="shared" si="248"/>
        <v>102.95917212974827</v>
      </c>
      <c r="BT191" s="33">
        <f>Gen_Cons_Horario!B3097</f>
        <v>0</v>
      </c>
      <c r="BU191" s="35">
        <f t="shared" si="223"/>
        <v>102.95917212974827</v>
      </c>
      <c r="BV191" s="116">
        <f>IF(AND(BU191&gt;0,BU191*$B$4+CB190&lt;=$B$2*'SFV+BESS'!$I$9,BU191&lt;'SFV+BESS'!$I$7), BU191*$B$4, IF(AND(BU191&gt;0,BU191*$B$4+CB190&gt;$B$2*'SFV+BESS'!$I$9,BU191*$B$4&lt;'SFV+BESS'!$I$7),$B$2*'SFV+BESS'!$I$9-CB190,IF(AND(BU191&gt;0,BU191*$B$4+CB190&gt;$B$2*'SFV+BESS'!$I$9,BU191*$B$4&gt;'SFV+BESS'!$I$7,CB190&lt;$B$2*'SFV+BESS'!$I$9),$B$2*'SFV+BESS'!$I$9-CB190,IF(AND(BU191&gt;0,BU191*$B$4+CB190&lt;=$B$2*'SFV+BESS'!$I$9,BU191&gt;'SFV+BESS'!$I$7),'SFV+BESS'!$I$7,0))))</f>
        <v>0</v>
      </c>
      <c r="BW191" s="27">
        <f>IF(AND(BU191&lt;0,CB190+BU191/$B$5&gt;$H$2,-BU191/'Carga-Descarga Año'!$B$5&lt;'SFV+BESS'!$I$7),BU191/$B$5,IF(AND(BU191&lt;0,CB190+BU191/$B$5&gt;$H$2,-BU191/'Carga-Descarga Año'!$B$5&gt;'SFV+BESS'!$I$7),-'SFV+BESS'!$I$7,IF(AND(BU191&lt;0,CB190+BU191/$B$5&lt;$H$2),-MIN('SFV+BESS'!$I$7,CB190-$H$2),0)))</f>
        <v>0</v>
      </c>
      <c r="BX191" s="33"/>
      <c r="BY191" s="33">
        <f t="shared" si="231"/>
        <v>0</v>
      </c>
      <c r="BZ191" s="27">
        <f t="shared" si="195"/>
        <v>0</v>
      </c>
      <c r="CA191" s="27">
        <f t="shared" si="196"/>
        <v>0</v>
      </c>
      <c r="CB191" s="28">
        <f>IF((CB190+BV191+BW191)&gt;=$B$2*'SFV+BESS'!$I$9, $B$2*'SFV+BESS'!$I$9, (CB190+BV191+BW191))</f>
        <v>173.61249999999998</v>
      </c>
      <c r="CC191" s="110">
        <f t="shared" si="197"/>
        <v>102.95917212974827</v>
      </c>
      <c r="CH191" s="251"/>
      <c r="CI191" s="41">
        <v>7.5833333333333401</v>
      </c>
      <c r="CJ191" s="33">
        <f t="shared" si="249"/>
        <v>92.109640210585653</v>
      </c>
      <c r="CK191" s="33">
        <f>Gen_Cons_Horario!B3841</f>
        <v>0</v>
      </c>
      <c r="CL191" s="35">
        <f t="shared" si="224"/>
        <v>92.109640210585653</v>
      </c>
      <c r="CM191" s="116">
        <f>IF(AND(CL191&gt;0,CL191*$B$4+CS190&lt;=$B$2*'SFV+BESS'!$I$9,CL191&lt;'SFV+BESS'!$I$7), CL191*$B$4, IF(AND(CL191&gt;0,CL191*$B$4+CS190&gt;$B$2*'SFV+BESS'!$I$9,CL191*$B$4&lt;'SFV+BESS'!$I$7),$B$2*'SFV+BESS'!$I$9-CS190,IF(AND(CL191&gt;0,CL191*$B$4+CS190&gt;$B$2*'SFV+BESS'!$I$9,CL191*$B$4&gt;'SFV+BESS'!$I$7,CS190&lt;$B$2*'SFV+BESS'!$I$9),$B$2*'SFV+BESS'!$I$9-CS190,IF(AND(CL191&gt;0,CL191*$B$4+CS190&lt;=$B$2*'SFV+BESS'!$I$9,CL191&gt;'SFV+BESS'!$I$7),'SFV+BESS'!$I$7,0))))</f>
        <v>0</v>
      </c>
      <c r="CN191" s="27">
        <f>IF(AND(CL191&lt;0,CS190+CL191/$B$5&gt;$H$2,-CL191/'Carga-Descarga Año'!$B$5&lt;'SFV+BESS'!$I$7),CL191/$B$5,IF(AND(CL191&lt;0,CS190+CL191/$B$5&gt;$H$2,-CL191/'Carga-Descarga Año'!$B$5&gt;'SFV+BESS'!$I$7),-'SFV+BESS'!$I$7,IF(AND(CL191&lt;0,CS190+CL191/$B$5&lt;$H$2),-MIN('SFV+BESS'!$I$7,CS190-$H$2),0)))</f>
        <v>0</v>
      </c>
      <c r="CO191" s="33"/>
      <c r="CP191" s="33">
        <f t="shared" si="232"/>
        <v>0</v>
      </c>
      <c r="CQ191" s="27">
        <f t="shared" si="198"/>
        <v>0</v>
      </c>
      <c r="CR191" s="27">
        <f t="shared" si="233"/>
        <v>0</v>
      </c>
      <c r="CS191" s="28">
        <f>IF((CS190+CM191+CN191)&gt;=$B$2*'SFV+BESS'!$I$9, $B$2*'SFV+BESS'!$I$9, (CS190+CM191+CN191))</f>
        <v>173.61249999999998</v>
      </c>
      <c r="CT191" s="110">
        <f t="shared" si="199"/>
        <v>92.109640210585653</v>
      </c>
      <c r="CY191" s="251"/>
      <c r="CZ191" s="41">
        <v>7.5833333333333401</v>
      </c>
      <c r="DA191" s="33">
        <f t="shared" si="250"/>
        <v>99.291005948507078</v>
      </c>
      <c r="DB191" s="33">
        <f>Gen_Cons_Horario!B4561</f>
        <v>0</v>
      </c>
      <c r="DC191" s="35">
        <f t="shared" si="215"/>
        <v>99.291005948507078</v>
      </c>
      <c r="DD191" s="116">
        <f>IF(AND(DC191&gt;0,DC191*$B$4+DJ190&lt;=$B$2*'SFV+BESS'!$I$9,DC191&lt;'SFV+BESS'!$I$7), DC191*$B$4, IF(AND(DC191&gt;0,DC191*$B$4+DJ190&gt;$B$2*'SFV+BESS'!$I$9,DC191*$B$4&lt;'SFV+BESS'!$I$7),$B$2*'SFV+BESS'!$I$9-DJ190,IF(AND(DC191&gt;0,DC191*$B$4+DJ190&gt;$B$2*'SFV+BESS'!$I$9,DC191*$B$4&gt;'SFV+BESS'!$I$7,DJ190&lt;$B$2*'SFV+BESS'!$I$9),$B$2*'SFV+BESS'!$I$9-DJ190,IF(AND(DC191&gt;0,DC191*$B$4+DJ190&lt;=$B$2*'SFV+BESS'!$I$9,DC191&gt;'SFV+BESS'!$I$7),'SFV+BESS'!$I$7,0))))</f>
        <v>0</v>
      </c>
      <c r="DE191" s="27">
        <f>IF(AND(DC191&lt;0,DJ190+DC191/$B$5&gt;$H$2,-DC191/'Carga-Descarga Año'!$B$5&lt;'SFV+BESS'!$I$7),DC191/$B$5,IF(AND(DC191&lt;0,DJ190+DC191/$B$5&gt;$H$2,-DC191/'Carga-Descarga Año'!$B$5&gt;'SFV+BESS'!$I$7),-'SFV+BESS'!$I$7,IF(AND(DC191&lt;0,DJ190+DC191/$B$5&lt;$H$2),-MIN('SFV+BESS'!$I$7,DJ190-$H$2),0)))</f>
        <v>0</v>
      </c>
      <c r="DF191" s="33"/>
      <c r="DG191" s="33">
        <f t="shared" si="234"/>
        <v>0</v>
      </c>
      <c r="DH191" s="27">
        <f t="shared" si="200"/>
        <v>0</v>
      </c>
      <c r="DI191" s="27">
        <f t="shared" si="201"/>
        <v>0</v>
      </c>
      <c r="DJ191" s="28">
        <f>IF((DJ190+DD191+DE191)&gt;=$B$2*'SFV+BESS'!$I$9, $B$2*'SFV+BESS'!$I$9, (DJ190+DD191+DE191))</f>
        <v>173.61249999999998</v>
      </c>
      <c r="DK191" s="110">
        <f t="shared" si="202"/>
        <v>99.291005948507078</v>
      </c>
      <c r="DP191" s="251"/>
      <c r="DQ191" s="41">
        <v>7.5833333333333401</v>
      </c>
      <c r="DR191" s="33">
        <f t="shared" si="251"/>
        <v>97.880357128904294</v>
      </c>
      <c r="DS191" s="33">
        <f>Gen_Cons_Horario!B5305</f>
        <v>0</v>
      </c>
      <c r="DT191" s="35">
        <f t="shared" si="216"/>
        <v>97.880357128904294</v>
      </c>
      <c r="DU191" s="116">
        <f>IF(AND(DT191&gt;0,DT191*$B$4+EA190&lt;=$B$2*'SFV+BESS'!$I$9,DT191&lt;'SFV+BESS'!$I$7), DT191*$B$4, IF(AND(DT191&gt;0,DT191*$B$4+EA190&gt;$B$2*'SFV+BESS'!$I$9,DT191*$B$4&lt;'SFV+BESS'!$I$7),$B$2*'SFV+BESS'!$I$9-EA190,IF(AND(DT191&gt;0,DT191*$B$4+EA190&gt;$B$2*'SFV+BESS'!$I$9,DT191*$B$4&gt;'SFV+BESS'!$I$7,EA190&lt;$B$2*'SFV+BESS'!$I$9),$B$2*'SFV+BESS'!$I$9-EA190,IF(AND(DT191&gt;0,DT191*$B$4+EA190&lt;=$B$2*'SFV+BESS'!$I$9,DT191&gt;'SFV+BESS'!$I$7),'SFV+BESS'!$I$7,0))))</f>
        <v>0</v>
      </c>
      <c r="DV191" s="27">
        <f>IF(AND(DT191&lt;0,EA190+DT191/$B$5&gt;$H$2,-DT191/'Carga-Descarga Año'!$B$5&lt;'SFV+BESS'!$I$7),DT191/$B$5,IF(AND(DT191&lt;0,EA190+DT191/$B$5&gt;$H$2,-DT191/'Carga-Descarga Año'!$B$5&gt;'SFV+BESS'!$I$7),-'SFV+BESS'!$I$7,IF(AND(DT191&lt;0,EA190+DT191/$B$5&lt;$H$2),-MIN('SFV+BESS'!$I$7,EA190-$H$2),0)))</f>
        <v>0</v>
      </c>
      <c r="DW191" s="33"/>
      <c r="DX191" s="33">
        <f t="shared" si="235"/>
        <v>0</v>
      </c>
      <c r="DY191" s="27">
        <f t="shared" si="203"/>
        <v>0</v>
      </c>
      <c r="DZ191" s="27">
        <f t="shared" si="236"/>
        <v>0</v>
      </c>
      <c r="EA191" s="28">
        <f>IF((EA190+DU191+DV191)&gt;=$B$2*'SFV+BESS'!$I$9, $B$2*'SFV+BESS'!$I$9, (EA190+DU191+DV191))</f>
        <v>173.61249999999998</v>
      </c>
      <c r="EB191" s="110">
        <f t="shared" si="204"/>
        <v>97.880357128904294</v>
      </c>
      <c r="EG191" s="251"/>
      <c r="EH191" s="41">
        <v>7.5833333333333401</v>
      </c>
      <c r="EI191" s="33">
        <f t="shared" si="252"/>
        <v>107.02335307780091</v>
      </c>
      <c r="EJ191" s="33">
        <f>Gen_Cons_Horario!B6049</f>
        <v>0</v>
      </c>
      <c r="EK191" s="35">
        <f t="shared" si="217"/>
        <v>107.02335307780091</v>
      </c>
      <c r="EL191" s="116">
        <f>IF(AND(EK191&gt;0,EK191*$B$4+ER190&lt;=$B$2*'SFV+BESS'!$I$9,EK191&lt;'SFV+BESS'!$I$7), EK191*$B$4, IF(AND(EK191&gt;0,EK191*$B$4+ER190&gt;$B$2*'SFV+BESS'!$I$9,EK191*$B$4&lt;'SFV+BESS'!$I$7),$B$2*'SFV+BESS'!$I$9-ER190,IF(AND(EK191&gt;0,EK191*$B$4+ER190&gt;$B$2*'SFV+BESS'!$I$9,EK191*$B$4&gt;'SFV+BESS'!$I$7,ER190&lt;$B$2*'SFV+BESS'!$I$9),$B$2*'SFV+BESS'!$I$9-ER190,IF(AND(EK191&gt;0,EK191*$B$4+ER190&lt;=$B$2*'SFV+BESS'!$I$9,EK191&gt;'SFV+BESS'!$I$7),'SFV+BESS'!$I$7,0))))</f>
        <v>0</v>
      </c>
      <c r="EM191" s="27">
        <f>IF(AND(EK191&lt;0,ER190+EK191/$B$5&gt;$H$2,-EK191/'Carga-Descarga Año'!$B$5&lt;'SFV+BESS'!$I$7),EK191/$B$5,IF(AND(EK191&lt;0,ER190+EK191/$B$5&gt;$H$2,-EK191/'Carga-Descarga Año'!$B$5&gt;'SFV+BESS'!$I$7),-'SFV+BESS'!$I$7,IF(AND(EK191&lt;0,ER190+EK191/$B$5&lt;$H$2),-MIN('SFV+BESS'!$I$7,ER190-$H$2),0)))</f>
        <v>0</v>
      </c>
      <c r="EN191" s="33"/>
      <c r="EO191" s="33">
        <f t="shared" si="237"/>
        <v>0</v>
      </c>
      <c r="EP191" s="27">
        <f t="shared" si="205"/>
        <v>0</v>
      </c>
      <c r="EQ191" s="27">
        <f t="shared" si="238"/>
        <v>0</v>
      </c>
      <c r="ER191" s="28">
        <f>IF((ER190+EL191+EM191)&gt;=$B$2*'SFV+BESS'!$I$9, $B$2*'SFV+BESS'!$I$9, (ER190+EL191+EM191))</f>
        <v>173.61249999999998</v>
      </c>
      <c r="ES191" s="110">
        <f t="shared" si="206"/>
        <v>107.02335307780091</v>
      </c>
      <c r="EX191" s="251"/>
      <c r="EY191" s="41">
        <v>7.5833333333333401</v>
      </c>
      <c r="EZ191" s="33">
        <f t="shared" si="253"/>
        <v>117.95196128053284</v>
      </c>
      <c r="FA191" s="33">
        <f>Gen_Cons_Horario!B6769</f>
        <v>0</v>
      </c>
      <c r="FB191" s="35">
        <f t="shared" si="218"/>
        <v>117.95196128053284</v>
      </c>
      <c r="FC191" s="116">
        <f>IF(AND(FB191&gt;0,FB191*$B$4+FI190&lt;=$B$2*'SFV+BESS'!$I$9,FB191&lt;'SFV+BESS'!$I$7), FB191*$B$4, IF(AND(FB191&gt;0,FB191*$B$4+FI190&gt;$B$2*'SFV+BESS'!$I$9,FB191*$B$4&lt;'SFV+BESS'!$I$7),$B$2*'SFV+BESS'!$I$9-FI190,IF(AND(FB191&gt;0,FB191*$B$4+FI190&gt;$B$2*'SFV+BESS'!$I$9,FB191*$B$4&gt;'SFV+BESS'!$I$7,FI190&lt;$B$2*'SFV+BESS'!$I$9),$B$2*'SFV+BESS'!$I$9-FI190,IF(AND(FB191&gt;0,FB191*$B$4+FI190&lt;=$B$2*'SFV+BESS'!$I$9,FB191&gt;'SFV+BESS'!$I$7),'SFV+BESS'!$I$7,0))))</f>
        <v>0</v>
      </c>
      <c r="FD191" s="27">
        <f>IF(AND(FB191&lt;0,FI190+FB191/$B$5&gt;$H$2,-FB191/'Carga-Descarga Año'!$B$5&lt;'SFV+BESS'!$I$7),FB191/$B$5,IF(AND(FB191&lt;0,FI190+FB191/$B$5&gt;$H$2,-FB191/'Carga-Descarga Año'!$B$5&gt;'SFV+BESS'!$I$7),-'SFV+BESS'!$I$7,IF(AND(FB191&lt;0,FI190+FB191/$B$5&lt;$H$2),-MIN('SFV+BESS'!$I$7,FI190-$H$2),0)))</f>
        <v>0</v>
      </c>
      <c r="FE191" s="33"/>
      <c r="FF191" s="33">
        <f t="shared" si="239"/>
        <v>0</v>
      </c>
      <c r="FG191" s="27">
        <f t="shared" si="207"/>
        <v>0</v>
      </c>
      <c r="FH191" s="27">
        <f t="shared" si="240"/>
        <v>0</v>
      </c>
      <c r="FI191" s="28">
        <f>IF((FI190+FC191+FD191)&gt;=$B$2*'SFV+BESS'!$I$9, $B$2*'SFV+BESS'!$I$9, (FI190+FC191+FD191))</f>
        <v>173.61249999999998</v>
      </c>
      <c r="FJ191" s="110">
        <f t="shared" si="208"/>
        <v>117.95196128053284</v>
      </c>
      <c r="FO191" s="251"/>
      <c r="FP191" s="41">
        <v>7.5833333333333401</v>
      </c>
      <c r="FQ191" s="33">
        <f t="shared" si="254"/>
        <v>124.97258800981498</v>
      </c>
      <c r="FR191" s="33">
        <f>Gen_Cons_Horario!B7513</f>
        <v>0</v>
      </c>
      <c r="FS191" s="35">
        <f t="shared" si="219"/>
        <v>124.97258800981498</v>
      </c>
      <c r="FT191" s="116">
        <f>IF(AND(FS191&gt;0,FS191*$B$4+FZ190&lt;=$B$2*'SFV+BESS'!$I$9,FS191&lt;'SFV+BESS'!$I$7), FS191*$B$4, IF(AND(FS191&gt;0,FS191*$B$4+FZ190&gt;$B$2*'SFV+BESS'!$I$9,FS191*$B$4&lt;'SFV+BESS'!$I$7),$B$2*'SFV+BESS'!$I$9-FZ190,IF(AND(FS191&gt;0,FS191*$B$4+FZ190&gt;$B$2*'SFV+BESS'!$I$9,FS191*$B$4&gt;'SFV+BESS'!$I$7,FZ190&lt;$B$2*'SFV+BESS'!$I$9),$B$2*'SFV+BESS'!$I$9-FZ190,IF(AND(FS191&gt;0,FS191*$B$4+FZ190&lt;=$B$2*'SFV+BESS'!$I$9,FS191&gt;'SFV+BESS'!$I$7),'SFV+BESS'!$I$7,0))))</f>
        <v>0</v>
      </c>
      <c r="FU191" s="27">
        <f>IF(AND(FS191&lt;0,FZ190+FS191/$B$5&gt;$H$2,-FS191/'Carga-Descarga Año'!$B$5&lt;'SFV+BESS'!$I$7),FS191/$B$5,IF(AND(FS191&lt;0,FZ190+FS191/$B$5&gt;$H$2,-FS191/'Carga-Descarga Año'!$B$5&gt;'SFV+BESS'!$I$7),-'SFV+BESS'!$I$7,IF(AND(FS191&lt;0,FZ190+FS191/$B$5&lt;$H$2),-MIN('SFV+BESS'!$I$7,FZ190-$H$2),0)))</f>
        <v>0</v>
      </c>
      <c r="FV191" s="33"/>
      <c r="FW191" s="33">
        <f t="shared" si="241"/>
        <v>0</v>
      </c>
      <c r="FX191" s="27">
        <f t="shared" si="209"/>
        <v>0</v>
      </c>
      <c r="FY191" s="27">
        <f t="shared" si="242"/>
        <v>0</v>
      </c>
      <c r="FZ191" s="28">
        <f>IF((FZ190+FT191+FU191)&gt;=$B$2*'SFV+BESS'!$I$9, $B$2*'SFV+BESS'!$I$9, (FZ190+FT191+FU191))</f>
        <v>173.61249999999998</v>
      </c>
      <c r="GA191" s="110">
        <f t="shared" si="210"/>
        <v>124.97258800981498</v>
      </c>
      <c r="GF191" s="251"/>
      <c r="GG191" s="41">
        <v>7.5833333333333401</v>
      </c>
      <c r="GH191" s="33">
        <f t="shared" si="255"/>
        <v>125.58913062743498</v>
      </c>
      <c r="GI191" s="33">
        <f>Gen_Cons_Horario!B8233</f>
        <v>44.742000000000004</v>
      </c>
      <c r="GJ191" s="35">
        <f t="shared" si="225"/>
        <v>80.847130627434979</v>
      </c>
      <c r="GK191" s="116">
        <f>IF(AND(GJ191&gt;0,GJ191*$B$4+GQ190&lt;=$B$2*'SFV+BESS'!$I$9,GJ191&lt;'SFV+BESS'!$I$7), GJ191*$B$4, IF(AND(GJ191&gt;0,GJ191*$B$4+GQ190&gt;$B$2*'SFV+BESS'!$I$9,GJ191*$B$4&lt;'SFV+BESS'!$I$7),$B$2*'SFV+BESS'!$I$9-GQ190,IF(AND(GJ191&gt;0,GJ191*$B$4+GQ190&gt;$B$2*'SFV+BESS'!$I$9,GJ191*$B$4&gt;'SFV+BESS'!$I$7,GQ190&lt;$B$2*'SFV+BESS'!$I$9),$B$2*'SFV+BESS'!$I$9-GQ190,IF(AND(GJ191&gt;0,GJ191*$B$4+GQ190&lt;=$B$2*'SFV+BESS'!$I$9,GJ191&gt;'SFV+BESS'!$I$7),'SFV+BESS'!$I$7,0))))</f>
        <v>0</v>
      </c>
      <c r="GL191" s="27">
        <f>IF(AND(GJ191&lt;0,GQ190+GJ191/$B$5&gt;$H$2,-GJ191/'Carga-Descarga Año'!$B$5&lt;'SFV+BESS'!$I$7),GJ191/$B$5,IF(AND(GJ191&lt;0,GQ190+GJ191/$B$5&gt;$H$2,-GJ191/'Carga-Descarga Año'!$B$5&gt;'SFV+BESS'!$I$7),-'SFV+BESS'!$I$7,IF(AND(GJ191&lt;0,GQ190+GJ191/$B$5&lt;$H$2),-MIN('SFV+BESS'!$I$7,GQ190-$H$2),0)))</f>
        <v>0</v>
      </c>
      <c r="GM191" s="33"/>
      <c r="GN191" s="33">
        <f t="shared" si="243"/>
        <v>44.742000000000004</v>
      </c>
      <c r="GO191" s="27">
        <f t="shared" si="211"/>
        <v>0</v>
      </c>
      <c r="GP191" s="27">
        <f t="shared" si="244"/>
        <v>0</v>
      </c>
      <c r="GQ191" s="28">
        <f>IF((GQ190+GK191+GL191)&gt;=$B$2*'SFV+BESS'!$I$9, $B$2*'SFV+BESS'!$I$9, (GQ190+GK191+GL191))</f>
        <v>173.61249999999998</v>
      </c>
      <c r="GR191" s="110">
        <f t="shared" si="212"/>
        <v>80.847130627434979</v>
      </c>
    </row>
    <row r="192" spans="1:200">
      <c r="A192" s="249"/>
      <c r="B192" s="41">
        <v>7.6250000000000098</v>
      </c>
      <c r="C192" s="38">
        <f t="shared" si="226"/>
        <v>131.43639444275752</v>
      </c>
      <c r="D192" s="2">
        <f>Gen_Cons_Horario!B218</f>
        <v>100.6695</v>
      </c>
      <c r="E192" s="140">
        <f t="shared" si="184"/>
        <v>30.766894442757518</v>
      </c>
      <c r="F192" s="116">
        <f>IF(AND(E192&gt;0,E192*$B$4+L191&lt;=$B$2*'SFV+BESS'!$I$9,E192&lt;'SFV+BESS'!$I$7), E192*$B$4, IF(AND(E192&gt;0,E192*$B$4+L191&gt;$B$2*'SFV+BESS'!$I$9,E192*$B$4&lt;'SFV+BESS'!$I$7),$B$2*'SFV+BESS'!$I$9-L191,IF(AND(E192&gt;0,E192*$B$4+L191&gt;$B$2*'SFV+BESS'!$I$9,E192*$B$4&gt;'SFV+BESS'!$I$7,L191&lt;$B$2*'SFV+BESS'!$I$9),$B$2*'SFV+BESS'!$I$9-L191,IF(AND(E192&gt;0,E192*$B$4+L191&lt;=$B$2*'SFV+BESS'!$I$9,E192&gt;'SFV+BESS'!$I$7),'SFV+BESS'!$I$7,0))))</f>
        <v>29.22854972061964</v>
      </c>
      <c r="G192" s="27">
        <f>IF(AND(E192&lt;0,L191+E192/$B$5&gt;$H$2,-E192/'Carga-Descarga Año'!$B$5&lt;'SFV+BESS'!$I$7),E192/$B$5,IF(AND(E192&lt;0,L191+E192/$B$5&gt;$H$2,-E192/'Carga-Descarga Año'!$B$5&gt;'SFV+BESS'!$I$7),-'SFV+BESS'!$I$7,IF(AND(E192&lt;0,L191+E192/$B$5&lt;$H$2),-MIN('SFV+BESS'!$I$7,L191-$H$2),0)))</f>
        <v>0</v>
      </c>
      <c r="I192" s="38">
        <f t="shared" si="185"/>
        <v>100.6695</v>
      </c>
      <c r="J192" s="27">
        <f t="shared" si="187"/>
        <v>0</v>
      </c>
      <c r="K192" s="27">
        <f t="shared" si="186"/>
        <v>0</v>
      </c>
      <c r="L192" s="28">
        <f>IF((L191+F192+G192)&gt;=$B$2*'SFV+BESS'!$I$9, $B$2*'SFV+BESS'!$I$9, (L191+F192+G192))</f>
        <v>171.38961452546593</v>
      </c>
      <c r="M192" s="110">
        <f t="shared" si="188"/>
        <v>0</v>
      </c>
      <c r="R192" s="251"/>
      <c r="S192" s="41">
        <v>7.6250000000000098</v>
      </c>
      <c r="T192" s="2">
        <f t="shared" si="245"/>
        <v>136.95570340748876</v>
      </c>
      <c r="U192" s="2">
        <f>Gen_Cons_Horario!B962</f>
        <v>85.755499999999998</v>
      </c>
      <c r="V192" s="35">
        <f t="shared" si="220"/>
        <v>51.200203407488758</v>
      </c>
      <c r="W192" s="116">
        <f>IF(AND(V192&gt;0,V192*$B$4+AC191&lt;=$B$2*'SFV+BESS'!$I$9,V192&lt;'SFV+BESS'!$I$7), V192*$B$4, IF(AND(V192&gt;0,V192*$B$4+AC191&gt;$B$2*'SFV+BESS'!$I$9,V192*$B$4&lt;'SFV+BESS'!$I$7),$B$2*'SFV+BESS'!$I$9-AC191,IF(AND(V192&gt;0,V192*$B$4+AC191&gt;$B$2*'SFV+BESS'!$I$9,V192*$B$4&gt;'SFV+BESS'!$I$7,AC191&lt;$B$2*'SFV+BESS'!$I$9),$B$2*'SFV+BESS'!$I$9-AC191,IF(AND(V192&gt;0,V192*$B$4+AC191&lt;=$B$2*'SFV+BESS'!$I$9,V192&gt;'SFV+BESS'!$I$7),'SFV+BESS'!$I$7,0))))</f>
        <v>0</v>
      </c>
      <c r="X192" s="27">
        <f>IF(AND(V192&lt;0,AC191+V192/$B$5&gt;$H$2,-V192/'Carga-Descarga Año'!$B$5&lt;'SFV+BESS'!$I$7),V192/$B$5,IF(AND(V192&lt;0,AC191+V192/$B$5&gt;$H$2,-V192/'Carga-Descarga Año'!$B$5&gt;'SFV+BESS'!$I$7),-'SFV+BESS'!$I$7,IF(AND(V192&lt;0,AC191+V192/$B$5&lt;$H$2),-MIN('SFV+BESS'!$I$7,AC191-$H$2),0)))</f>
        <v>0</v>
      </c>
      <c r="Z192" s="33">
        <f t="shared" si="214"/>
        <v>85.755499999999998</v>
      </c>
      <c r="AA192" s="27">
        <f t="shared" si="189"/>
        <v>0</v>
      </c>
      <c r="AB192" s="27">
        <f t="shared" si="213"/>
        <v>0</v>
      </c>
      <c r="AC192" s="28">
        <f>IF((AC191+W192+X192)&gt;=$B$2*'SFV+BESS'!$I$9, $B$2*'SFV+BESS'!$I$9, (AC191+W192+X192))</f>
        <v>173.61249999999998</v>
      </c>
      <c r="AD192" s="110">
        <f t="shared" si="190"/>
        <v>51.200203407488758</v>
      </c>
      <c r="AI192" s="251"/>
      <c r="AJ192" s="41">
        <v>7.6250000000000098</v>
      </c>
      <c r="AK192" s="52">
        <f t="shared" si="246"/>
        <v>135.45703269371216</v>
      </c>
      <c r="AL192" s="33">
        <f>Gen_Cons_Horario!B1634</f>
        <v>59.656000000000006</v>
      </c>
      <c r="AM192" s="35">
        <f t="shared" si="221"/>
        <v>75.801032693712159</v>
      </c>
      <c r="AN192" s="116">
        <f>IF(AND(AM192&gt;0,AM192*$B$4+AT191&lt;=$B$2*'SFV+BESS'!$I$9,AM192&lt;'SFV+BESS'!$I$7), AM192*$B$4, IF(AND(AM192&gt;0,AM192*$B$4+AT191&gt;$B$2*'SFV+BESS'!$I$9,AM192*$B$4&lt;'SFV+BESS'!$I$7),$B$2*'SFV+BESS'!$I$9-AT191,IF(AND(AM192&gt;0,AM192*$B$4+AT191&gt;$B$2*'SFV+BESS'!$I$9,AM192*$B$4&gt;'SFV+BESS'!$I$7,AT191&lt;$B$2*'SFV+BESS'!$I$9),$B$2*'SFV+BESS'!$I$9-AT191,IF(AND(AM192&gt;0,AM192*$B$4+AT191&lt;=$B$2*'SFV+BESS'!$I$9,AM192&gt;'SFV+BESS'!$I$7),'SFV+BESS'!$I$7,0))))</f>
        <v>0</v>
      </c>
      <c r="AO192" s="27">
        <f>IF(AND(AM192&lt;0,AT191+AM192/$B$5&gt;$H$2,-AM192/'Carga-Descarga Año'!$B$5&lt;'SFV+BESS'!$I$7),AM192/$B$5,IF(AND(AM192&lt;0,AT191+AM192/$B$5&gt;$H$2,-AM192/'Carga-Descarga Año'!$B$5&gt;'SFV+BESS'!$I$7),-'SFV+BESS'!$I$7,IF(AND(AM192&lt;0,AT191+AM192/$B$5&lt;$H$2),-MIN('SFV+BESS'!$I$7,AT191-$H$2),0)))</f>
        <v>0</v>
      </c>
      <c r="AP192" s="33"/>
      <c r="AQ192" s="33">
        <f t="shared" si="227"/>
        <v>59.656000000000006</v>
      </c>
      <c r="AR192" s="27">
        <f t="shared" si="191"/>
        <v>0</v>
      </c>
      <c r="AS192" s="27">
        <f t="shared" si="228"/>
        <v>0</v>
      </c>
      <c r="AT192" s="28">
        <f>IF((AT191+AN192+AO192)&gt;=$B$2*'SFV+BESS'!$I$9, $B$2*'SFV+BESS'!$I$9, (AT191+AN192+AO192))</f>
        <v>173.61249999999998</v>
      </c>
      <c r="AU192" s="110">
        <f t="shared" si="192"/>
        <v>75.801032693712159</v>
      </c>
      <c r="AZ192" s="251"/>
      <c r="BA192" s="41">
        <v>7.6250000000000098</v>
      </c>
      <c r="BB192" s="33">
        <f t="shared" si="247"/>
        <v>117.44483072489295</v>
      </c>
      <c r="BC192" s="33">
        <f>Gen_Cons_Horario!B2378</f>
        <v>0</v>
      </c>
      <c r="BD192" s="35">
        <f t="shared" si="222"/>
        <v>117.44483072489295</v>
      </c>
      <c r="BE192" s="116">
        <f>IF(AND(BD192&gt;0,BD192*$B$4+BK191&lt;=$B$2*'SFV+BESS'!$I$9,BD192&lt;'SFV+BESS'!$I$7), BD192*$B$4, IF(AND(BD192&gt;0,BD192*$B$4+BK191&gt;$B$2*'SFV+BESS'!$I$9,BD192*$B$4&lt;'SFV+BESS'!$I$7),$B$2*'SFV+BESS'!$I$9-BK191,IF(AND(BD192&gt;0,BD192*$B$4+BK191&gt;$B$2*'SFV+BESS'!$I$9,BD192*$B$4&gt;'SFV+BESS'!$I$7,BK191&lt;$B$2*'SFV+BESS'!$I$9),$B$2*'SFV+BESS'!$I$9-BK191,IF(AND(BD192&gt;0,BD192*$B$4+BK191&lt;=$B$2*'SFV+BESS'!$I$9,BD192&gt;'SFV+BESS'!$I$7),'SFV+BESS'!$I$7,0))))</f>
        <v>0</v>
      </c>
      <c r="BF192" s="27">
        <f>IF(AND(BD192&lt;0,BK191+BD192/$B$5&gt;$H$2,-BD192/'Carga-Descarga Año'!$B$5&lt;'SFV+BESS'!$I$7),BD192/$B$5,IF(AND(BD192&lt;0,BK191+BD192/$B$5&gt;$H$2,-BD192/'Carga-Descarga Año'!$B$5&gt;'SFV+BESS'!$I$7),-'SFV+BESS'!$I$7,IF(AND(BD192&lt;0,BK191+BD192/$B$5&lt;$H$2),-MIN('SFV+BESS'!$I$7,BK191-$H$2),0)))</f>
        <v>0</v>
      </c>
      <c r="BG192" s="33"/>
      <c r="BH192" s="33">
        <f t="shared" si="229"/>
        <v>0</v>
      </c>
      <c r="BI192" s="27">
        <f t="shared" si="193"/>
        <v>0</v>
      </c>
      <c r="BJ192" s="27">
        <f t="shared" si="230"/>
        <v>0</v>
      </c>
      <c r="BK192" s="28">
        <f>IF((BK191+BE192+BF192)&gt;=$B$2*'SFV+BESS'!$I$9, $B$2*'SFV+BESS'!$I$9, (BK191+BE192+BF192))</f>
        <v>173.61249999999998</v>
      </c>
      <c r="BL192" s="110">
        <f t="shared" si="194"/>
        <v>117.44483072489295</v>
      </c>
      <c r="BQ192" s="251"/>
      <c r="BR192" s="41">
        <v>7.6250000000000098</v>
      </c>
      <c r="BS192" s="33">
        <f t="shared" si="248"/>
        <v>98.228006670832059</v>
      </c>
      <c r="BT192" s="33">
        <f>Gen_Cons_Horario!B3098</f>
        <v>0</v>
      </c>
      <c r="BU192" s="35">
        <f t="shared" si="223"/>
        <v>98.228006670832059</v>
      </c>
      <c r="BV192" s="116">
        <f>IF(AND(BU192&gt;0,BU192*$B$4+CB191&lt;=$B$2*'SFV+BESS'!$I$9,BU192&lt;'SFV+BESS'!$I$7), BU192*$B$4, IF(AND(BU192&gt;0,BU192*$B$4+CB191&gt;$B$2*'SFV+BESS'!$I$9,BU192*$B$4&lt;'SFV+BESS'!$I$7),$B$2*'SFV+BESS'!$I$9-CB191,IF(AND(BU192&gt;0,BU192*$B$4+CB191&gt;$B$2*'SFV+BESS'!$I$9,BU192*$B$4&gt;'SFV+BESS'!$I$7,CB191&lt;$B$2*'SFV+BESS'!$I$9),$B$2*'SFV+BESS'!$I$9-CB191,IF(AND(BU192&gt;0,BU192*$B$4+CB191&lt;=$B$2*'SFV+BESS'!$I$9,BU192&gt;'SFV+BESS'!$I$7),'SFV+BESS'!$I$7,0))))</f>
        <v>0</v>
      </c>
      <c r="BW192" s="27">
        <f>IF(AND(BU192&lt;0,CB191+BU192/$B$5&gt;$H$2,-BU192/'Carga-Descarga Año'!$B$5&lt;'SFV+BESS'!$I$7),BU192/$B$5,IF(AND(BU192&lt;0,CB191+BU192/$B$5&gt;$H$2,-BU192/'Carga-Descarga Año'!$B$5&gt;'SFV+BESS'!$I$7),-'SFV+BESS'!$I$7,IF(AND(BU192&lt;0,CB191+BU192/$B$5&lt;$H$2),-MIN('SFV+BESS'!$I$7,CB191-$H$2),0)))</f>
        <v>0</v>
      </c>
      <c r="BX192" s="33"/>
      <c r="BY192" s="33">
        <f t="shared" si="231"/>
        <v>0</v>
      </c>
      <c r="BZ192" s="27">
        <f t="shared" si="195"/>
        <v>0</v>
      </c>
      <c r="CA192" s="27">
        <f t="shared" si="196"/>
        <v>0</v>
      </c>
      <c r="CB192" s="28">
        <f>IF((CB191+BV192+BW192)&gt;=$B$2*'SFV+BESS'!$I$9, $B$2*'SFV+BESS'!$I$9, (CB191+BV192+BW192))</f>
        <v>173.61249999999998</v>
      </c>
      <c r="CC192" s="110">
        <f t="shared" si="197"/>
        <v>98.228006670832059</v>
      </c>
      <c r="CH192" s="251"/>
      <c r="CI192" s="41">
        <v>7.6250000000000098</v>
      </c>
      <c r="CJ192" s="33">
        <f t="shared" si="249"/>
        <v>88.925603265034539</v>
      </c>
      <c r="CK192" s="33">
        <f>Gen_Cons_Horario!B3842</f>
        <v>0</v>
      </c>
      <c r="CL192" s="35">
        <f t="shared" si="224"/>
        <v>88.925603265034539</v>
      </c>
      <c r="CM192" s="116">
        <f>IF(AND(CL192&gt;0,CL192*$B$4+CS191&lt;=$B$2*'SFV+BESS'!$I$9,CL192&lt;'SFV+BESS'!$I$7), CL192*$B$4, IF(AND(CL192&gt;0,CL192*$B$4+CS191&gt;$B$2*'SFV+BESS'!$I$9,CL192*$B$4&lt;'SFV+BESS'!$I$7),$B$2*'SFV+BESS'!$I$9-CS191,IF(AND(CL192&gt;0,CL192*$B$4+CS191&gt;$B$2*'SFV+BESS'!$I$9,CL192*$B$4&gt;'SFV+BESS'!$I$7,CS191&lt;$B$2*'SFV+BESS'!$I$9),$B$2*'SFV+BESS'!$I$9-CS191,IF(AND(CL192&gt;0,CL192*$B$4+CS191&lt;=$B$2*'SFV+BESS'!$I$9,CL192&gt;'SFV+BESS'!$I$7),'SFV+BESS'!$I$7,0))))</f>
        <v>0</v>
      </c>
      <c r="CN192" s="27">
        <f>IF(AND(CL192&lt;0,CS191+CL192/$B$5&gt;$H$2,-CL192/'Carga-Descarga Año'!$B$5&lt;'SFV+BESS'!$I$7),CL192/$B$5,IF(AND(CL192&lt;0,CS191+CL192/$B$5&gt;$H$2,-CL192/'Carga-Descarga Año'!$B$5&gt;'SFV+BESS'!$I$7),-'SFV+BESS'!$I$7,IF(AND(CL192&lt;0,CS191+CL192/$B$5&lt;$H$2),-MIN('SFV+BESS'!$I$7,CS191-$H$2),0)))</f>
        <v>0</v>
      </c>
      <c r="CO192" s="33"/>
      <c r="CP192" s="33">
        <f t="shared" si="232"/>
        <v>0</v>
      </c>
      <c r="CQ192" s="27">
        <f t="shared" si="198"/>
        <v>0</v>
      </c>
      <c r="CR192" s="27">
        <f t="shared" si="233"/>
        <v>0</v>
      </c>
      <c r="CS192" s="28">
        <f>IF((CS191+CM192+CN192)&gt;=$B$2*'SFV+BESS'!$I$9, $B$2*'SFV+BESS'!$I$9, (CS191+CM192+CN192))</f>
        <v>173.61249999999998</v>
      </c>
      <c r="CT192" s="110">
        <f t="shared" si="199"/>
        <v>88.925603265034539</v>
      </c>
      <c r="CY192" s="251"/>
      <c r="CZ192" s="41">
        <v>7.6250000000000098</v>
      </c>
      <c r="DA192" s="33">
        <f t="shared" si="250"/>
        <v>95.414133698890723</v>
      </c>
      <c r="DB192" s="33">
        <f>Gen_Cons_Horario!B4562</f>
        <v>0</v>
      </c>
      <c r="DC192" s="35">
        <f t="shared" si="215"/>
        <v>95.414133698890723</v>
      </c>
      <c r="DD192" s="116">
        <f>IF(AND(DC192&gt;0,DC192*$B$4+DJ191&lt;=$B$2*'SFV+BESS'!$I$9,DC192&lt;'SFV+BESS'!$I$7), DC192*$B$4, IF(AND(DC192&gt;0,DC192*$B$4+DJ191&gt;$B$2*'SFV+BESS'!$I$9,DC192*$B$4&lt;'SFV+BESS'!$I$7),$B$2*'SFV+BESS'!$I$9-DJ191,IF(AND(DC192&gt;0,DC192*$B$4+DJ191&gt;$B$2*'SFV+BESS'!$I$9,DC192*$B$4&gt;'SFV+BESS'!$I$7,DJ191&lt;$B$2*'SFV+BESS'!$I$9),$B$2*'SFV+BESS'!$I$9-DJ191,IF(AND(DC192&gt;0,DC192*$B$4+DJ191&lt;=$B$2*'SFV+BESS'!$I$9,DC192&gt;'SFV+BESS'!$I$7),'SFV+BESS'!$I$7,0))))</f>
        <v>0</v>
      </c>
      <c r="DE192" s="27">
        <f>IF(AND(DC192&lt;0,DJ191+DC192/$B$5&gt;$H$2,-DC192/'Carga-Descarga Año'!$B$5&lt;'SFV+BESS'!$I$7),DC192/$B$5,IF(AND(DC192&lt;0,DJ191+DC192/$B$5&gt;$H$2,-DC192/'Carga-Descarga Año'!$B$5&gt;'SFV+BESS'!$I$7),-'SFV+BESS'!$I$7,IF(AND(DC192&lt;0,DJ191+DC192/$B$5&lt;$H$2),-MIN('SFV+BESS'!$I$7,DJ191-$H$2),0)))</f>
        <v>0</v>
      </c>
      <c r="DF192" s="33"/>
      <c r="DG192" s="33">
        <f t="shared" si="234"/>
        <v>0</v>
      </c>
      <c r="DH192" s="27">
        <f t="shared" si="200"/>
        <v>0</v>
      </c>
      <c r="DI192" s="27">
        <f t="shared" si="201"/>
        <v>0</v>
      </c>
      <c r="DJ192" s="28">
        <f>IF((DJ191+DD192+DE192)&gt;=$B$2*'SFV+BESS'!$I$9, $B$2*'SFV+BESS'!$I$9, (DJ191+DD192+DE192))</f>
        <v>173.61249999999998</v>
      </c>
      <c r="DK192" s="110">
        <f t="shared" si="202"/>
        <v>95.414133698890723</v>
      </c>
      <c r="DP192" s="251"/>
      <c r="DQ192" s="41">
        <v>7.6250000000000098</v>
      </c>
      <c r="DR192" s="33">
        <f t="shared" si="251"/>
        <v>94.952312257526813</v>
      </c>
      <c r="DS192" s="33">
        <f>Gen_Cons_Horario!B5306</f>
        <v>0</v>
      </c>
      <c r="DT192" s="35">
        <f t="shared" si="216"/>
        <v>94.952312257526813</v>
      </c>
      <c r="DU192" s="116">
        <f>IF(AND(DT192&gt;0,DT192*$B$4+EA191&lt;=$B$2*'SFV+BESS'!$I$9,DT192&lt;'SFV+BESS'!$I$7), DT192*$B$4, IF(AND(DT192&gt;0,DT192*$B$4+EA191&gt;$B$2*'SFV+BESS'!$I$9,DT192*$B$4&lt;'SFV+BESS'!$I$7),$B$2*'SFV+BESS'!$I$9-EA191,IF(AND(DT192&gt;0,DT192*$B$4+EA191&gt;$B$2*'SFV+BESS'!$I$9,DT192*$B$4&gt;'SFV+BESS'!$I$7,EA191&lt;$B$2*'SFV+BESS'!$I$9),$B$2*'SFV+BESS'!$I$9-EA191,IF(AND(DT192&gt;0,DT192*$B$4+EA191&lt;=$B$2*'SFV+BESS'!$I$9,DT192&gt;'SFV+BESS'!$I$7),'SFV+BESS'!$I$7,0))))</f>
        <v>0</v>
      </c>
      <c r="DV192" s="27">
        <f>IF(AND(DT192&lt;0,EA191+DT192/$B$5&gt;$H$2,-DT192/'Carga-Descarga Año'!$B$5&lt;'SFV+BESS'!$I$7),DT192/$B$5,IF(AND(DT192&lt;0,EA191+DT192/$B$5&gt;$H$2,-DT192/'Carga-Descarga Año'!$B$5&gt;'SFV+BESS'!$I$7),-'SFV+BESS'!$I$7,IF(AND(DT192&lt;0,EA191+DT192/$B$5&lt;$H$2),-MIN('SFV+BESS'!$I$7,EA191-$H$2),0)))</f>
        <v>0</v>
      </c>
      <c r="DW192" s="33"/>
      <c r="DX192" s="33">
        <f t="shared" si="235"/>
        <v>0</v>
      </c>
      <c r="DY192" s="27">
        <f t="shared" si="203"/>
        <v>0</v>
      </c>
      <c r="DZ192" s="27">
        <f t="shared" si="236"/>
        <v>0</v>
      </c>
      <c r="EA192" s="28">
        <f>IF((EA191+DU192+DV192)&gt;=$B$2*'SFV+BESS'!$I$9, $B$2*'SFV+BESS'!$I$9, (EA191+DU192+DV192))</f>
        <v>173.61249999999998</v>
      </c>
      <c r="EB192" s="110">
        <f t="shared" si="204"/>
        <v>94.952312257526813</v>
      </c>
      <c r="EG192" s="251"/>
      <c r="EH192" s="41">
        <v>7.6250000000000098</v>
      </c>
      <c r="EI192" s="33">
        <f t="shared" si="252"/>
        <v>101.17838652552929</v>
      </c>
      <c r="EJ192" s="33">
        <f>Gen_Cons_Horario!B6050</f>
        <v>0</v>
      </c>
      <c r="EK192" s="35">
        <f t="shared" si="217"/>
        <v>101.17838652552929</v>
      </c>
      <c r="EL192" s="116">
        <f>IF(AND(EK192&gt;0,EK192*$B$4+ER191&lt;=$B$2*'SFV+BESS'!$I$9,EK192&lt;'SFV+BESS'!$I$7), EK192*$B$4, IF(AND(EK192&gt;0,EK192*$B$4+ER191&gt;$B$2*'SFV+BESS'!$I$9,EK192*$B$4&lt;'SFV+BESS'!$I$7),$B$2*'SFV+BESS'!$I$9-ER191,IF(AND(EK192&gt;0,EK192*$B$4+ER191&gt;$B$2*'SFV+BESS'!$I$9,EK192*$B$4&gt;'SFV+BESS'!$I$7,ER191&lt;$B$2*'SFV+BESS'!$I$9),$B$2*'SFV+BESS'!$I$9-ER191,IF(AND(EK192&gt;0,EK192*$B$4+ER191&lt;=$B$2*'SFV+BESS'!$I$9,EK192&gt;'SFV+BESS'!$I$7),'SFV+BESS'!$I$7,0))))</f>
        <v>0</v>
      </c>
      <c r="EM192" s="27">
        <f>IF(AND(EK192&lt;0,ER191+EK192/$B$5&gt;$H$2,-EK192/'Carga-Descarga Año'!$B$5&lt;'SFV+BESS'!$I$7),EK192/$B$5,IF(AND(EK192&lt;0,ER191+EK192/$B$5&gt;$H$2,-EK192/'Carga-Descarga Año'!$B$5&gt;'SFV+BESS'!$I$7),-'SFV+BESS'!$I$7,IF(AND(EK192&lt;0,ER191+EK192/$B$5&lt;$H$2),-MIN('SFV+BESS'!$I$7,ER191-$H$2),0)))</f>
        <v>0</v>
      </c>
      <c r="EN192" s="33"/>
      <c r="EO192" s="33">
        <f t="shared" si="237"/>
        <v>0</v>
      </c>
      <c r="EP192" s="27">
        <f t="shared" si="205"/>
        <v>0</v>
      </c>
      <c r="EQ192" s="27">
        <f t="shared" si="238"/>
        <v>0</v>
      </c>
      <c r="ER192" s="28">
        <f>IF((ER191+EL192+EM192)&gt;=$B$2*'SFV+BESS'!$I$9, $B$2*'SFV+BESS'!$I$9, (ER191+EL192+EM192))</f>
        <v>173.61249999999998</v>
      </c>
      <c r="ES192" s="110">
        <f t="shared" si="206"/>
        <v>101.17838652552929</v>
      </c>
      <c r="EX192" s="251"/>
      <c r="EY192" s="41">
        <v>7.6250000000000098</v>
      </c>
      <c r="EZ192" s="33">
        <f t="shared" si="253"/>
        <v>113.18044181125563</v>
      </c>
      <c r="FA192" s="33">
        <f>Gen_Cons_Horario!B6770</f>
        <v>0</v>
      </c>
      <c r="FB192" s="35">
        <f t="shared" si="218"/>
        <v>113.18044181125563</v>
      </c>
      <c r="FC192" s="116">
        <f>IF(AND(FB192&gt;0,FB192*$B$4+FI191&lt;=$B$2*'SFV+BESS'!$I$9,FB192&lt;'SFV+BESS'!$I$7), FB192*$B$4, IF(AND(FB192&gt;0,FB192*$B$4+FI191&gt;$B$2*'SFV+BESS'!$I$9,FB192*$B$4&lt;'SFV+BESS'!$I$7),$B$2*'SFV+BESS'!$I$9-FI191,IF(AND(FB192&gt;0,FB192*$B$4+FI191&gt;$B$2*'SFV+BESS'!$I$9,FB192*$B$4&gt;'SFV+BESS'!$I$7,FI191&lt;$B$2*'SFV+BESS'!$I$9),$B$2*'SFV+BESS'!$I$9-FI191,IF(AND(FB192&gt;0,FB192*$B$4+FI191&lt;=$B$2*'SFV+BESS'!$I$9,FB192&gt;'SFV+BESS'!$I$7),'SFV+BESS'!$I$7,0))))</f>
        <v>0</v>
      </c>
      <c r="FD192" s="27">
        <f>IF(AND(FB192&lt;0,FI191+FB192/$B$5&gt;$H$2,-FB192/'Carga-Descarga Año'!$B$5&lt;'SFV+BESS'!$I$7),FB192/$B$5,IF(AND(FB192&lt;0,FI191+FB192/$B$5&gt;$H$2,-FB192/'Carga-Descarga Año'!$B$5&gt;'SFV+BESS'!$I$7),-'SFV+BESS'!$I$7,IF(AND(FB192&lt;0,FI191+FB192/$B$5&lt;$H$2),-MIN('SFV+BESS'!$I$7,FI191-$H$2),0)))</f>
        <v>0</v>
      </c>
      <c r="FE192" s="33"/>
      <c r="FF192" s="33">
        <f t="shared" si="239"/>
        <v>0</v>
      </c>
      <c r="FG192" s="27">
        <f t="shared" si="207"/>
        <v>0</v>
      </c>
      <c r="FH192" s="27">
        <f t="shared" si="240"/>
        <v>0</v>
      </c>
      <c r="FI192" s="28">
        <f>IF((FI191+FC192+FD192)&gt;=$B$2*'SFV+BESS'!$I$9, $B$2*'SFV+BESS'!$I$9, (FI191+FC192+FD192))</f>
        <v>173.61249999999998</v>
      </c>
      <c r="FJ192" s="110">
        <f t="shared" si="208"/>
        <v>113.18044181125563</v>
      </c>
      <c r="FO192" s="251"/>
      <c r="FP192" s="41">
        <v>7.6250000000000098</v>
      </c>
      <c r="FQ192" s="33">
        <f t="shared" si="254"/>
        <v>120.57902046259493</v>
      </c>
      <c r="FR192" s="33">
        <f>Gen_Cons_Horario!B7514</f>
        <v>0</v>
      </c>
      <c r="FS192" s="35">
        <f t="shared" si="219"/>
        <v>120.57902046259493</v>
      </c>
      <c r="FT192" s="116">
        <f>IF(AND(FS192&gt;0,FS192*$B$4+FZ191&lt;=$B$2*'SFV+BESS'!$I$9,FS192&lt;'SFV+BESS'!$I$7), FS192*$B$4, IF(AND(FS192&gt;0,FS192*$B$4+FZ191&gt;$B$2*'SFV+BESS'!$I$9,FS192*$B$4&lt;'SFV+BESS'!$I$7),$B$2*'SFV+BESS'!$I$9-FZ191,IF(AND(FS192&gt;0,FS192*$B$4+FZ191&gt;$B$2*'SFV+BESS'!$I$9,FS192*$B$4&gt;'SFV+BESS'!$I$7,FZ191&lt;$B$2*'SFV+BESS'!$I$9),$B$2*'SFV+BESS'!$I$9-FZ191,IF(AND(FS192&gt;0,FS192*$B$4+FZ191&lt;=$B$2*'SFV+BESS'!$I$9,FS192&gt;'SFV+BESS'!$I$7),'SFV+BESS'!$I$7,0))))</f>
        <v>0</v>
      </c>
      <c r="FU192" s="27">
        <f>IF(AND(FS192&lt;0,FZ191+FS192/$B$5&gt;$H$2,-FS192/'Carga-Descarga Año'!$B$5&lt;'SFV+BESS'!$I$7),FS192/$B$5,IF(AND(FS192&lt;0,FZ191+FS192/$B$5&gt;$H$2,-FS192/'Carga-Descarga Año'!$B$5&gt;'SFV+BESS'!$I$7),-'SFV+BESS'!$I$7,IF(AND(FS192&lt;0,FZ191+FS192/$B$5&lt;$H$2),-MIN('SFV+BESS'!$I$7,FZ191-$H$2),0)))</f>
        <v>0</v>
      </c>
      <c r="FV192" s="33"/>
      <c r="FW192" s="33">
        <f t="shared" si="241"/>
        <v>0</v>
      </c>
      <c r="FX192" s="27">
        <f t="shared" si="209"/>
        <v>0</v>
      </c>
      <c r="FY192" s="27">
        <f t="shared" si="242"/>
        <v>0</v>
      </c>
      <c r="FZ192" s="28">
        <f>IF((FZ191+FT192+FU192)&gt;=$B$2*'SFV+BESS'!$I$9, $B$2*'SFV+BESS'!$I$9, (FZ191+FT192+FU192))</f>
        <v>173.61249999999998</v>
      </c>
      <c r="GA192" s="110">
        <f t="shared" si="210"/>
        <v>120.57902046259493</v>
      </c>
      <c r="GF192" s="251"/>
      <c r="GG192" s="41">
        <v>7.6250000000000098</v>
      </c>
      <c r="GH192" s="33">
        <f t="shared" si="255"/>
        <v>124.1219678864603</v>
      </c>
      <c r="GI192" s="33">
        <f>Gen_Cons_Horario!B8234</f>
        <v>44.742000000000004</v>
      </c>
      <c r="GJ192" s="35">
        <f t="shared" si="225"/>
        <v>79.379967886460292</v>
      </c>
      <c r="GK192" s="116">
        <f>IF(AND(GJ192&gt;0,GJ192*$B$4+GQ191&lt;=$B$2*'SFV+BESS'!$I$9,GJ192&lt;'SFV+BESS'!$I$7), GJ192*$B$4, IF(AND(GJ192&gt;0,GJ192*$B$4+GQ191&gt;$B$2*'SFV+BESS'!$I$9,GJ192*$B$4&lt;'SFV+BESS'!$I$7),$B$2*'SFV+BESS'!$I$9-GQ191,IF(AND(GJ192&gt;0,GJ192*$B$4+GQ191&gt;$B$2*'SFV+BESS'!$I$9,GJ192*$B$4&gt;'SFV+BESS'!$I$7,GQ191&lt;$B$2*'SFV+BESS'!$I$9),$B$2*'SFV+BESS'!$I$9-GQ191,IF(AND(GJ192&gt;0,GJ192*$B$4+GQ191&lt;=$B$2*'SFV+BESS'!$I$9,GJ192&gt;'SFV+BESS'!$I$7),'SFV+BESS'!$I$7,0))))</f>
        <v>0</v>
      </c>
      <c r="GL192" s="27">
        <f>IF(AND(GJ192&lt;0,GQ191+GJ192/$B$5&gt;$H$2,-GJ192/'Carga-Descarga Año'!$B$5&lt;'SFV+BESS'!$I$7),GJ192/$B$5,IF(AND(GJ192&lt;0,GQ191+GJ192/$B$5&gt;$H$2,-GJ192/'Carga-Descarga Año'!$B$5&gt;'SFV+BESS'!$I$7),-'SFV+BESS'!$I$7,IF(AND(GJ192&lt;0,GQ191+GJ192/$B$5&lt;$H$2),-MIN('SFV+BESS'!$I$7,GQ191-$H$2),0)))</f>
        <v>0</v>
      </c>
      <c r="GM192" s="33"/>
      <c r="GN192" s="33">
        <f t="shared" si="243"/>
        <v>44.742000000000004</v>
      </c>
      <c r="GO192" s="27">
        <f t="shared" si="211"/>
        <v>0</v>
      </c>
      <c r="GP192" s="27">
        <f t="shared" si="244"/>
        <v>0</v>
      </c>
      <c r="GQ192" s="28">
        <f>IF((GQ191+GK192+GL192)&gt;=$B$2*'SFV+BESS'!$I$9, $B$2*'SFV+BESS'!$I$9, (GQ191+GK192+GL192))</f>
        <v>173.61249999999998</v>
      </c>
      <c r="GR192" s="110">
        <f t="shared" si="212"/>
        <v>79.379967886460292</v>
      </c>
    </row>
    <row r="193" spans="1:200">
      <c r="A193" s="249"/>
      <c r="B193" s="41">
        <v>7.6666666666666696</v>
      </c>
      <c r="C193" s="38">
        <f t="shared" si="226"/>
        <v>126.27010841841791</v>
      </c>
      <c r="D193" s="2">
        <f>Gen_Cons_Horario!B219</f>
        <v>100.6695</v>
      </c>
      <c r="E193" s="140">
        <f t="shared" si="184"/>
        <v>25.600608418417906</v>
      </c>
      <c r="F193" s="116">
        <f>IF(AND(E193&gt;0,E193*$B$4+L192&lt;=$B$2*'SFV+BESS'!$I$9,E193&lt;'SFV+BESS'!$I$7), E193*$B$4, IF(AND(E193&gt;0,E193*$B$4+L192&gt;$B$2*'SFV+BESS'!$I$9,E193*$B$4&lt;'SFV+BESS'!$I$7),$B$2*'SFV+BESS'!$I$9-L192,IF(AND(E193&gt;0,E193*$B$4+L192&gt;$B$2*'SFV+BESS'!$I$9,E193*$B$4&gt;'SFV+BESS'!$I$7,L192&lt;$B$2*'SFV+BESS'!$I$9),$B$2*'SFV+BESS'!$I$9-L192,IF(AND(E193&gt;0,E193*$B$4+L192&lt;=$B$2*'SFV+BESS'!$I$9,E193&gt;'SFV+BESS'!$I$7),'SFV+BESS'!$I$7,0))))</f>
        <v>2.2228854745340527</v>
      </c>
      <c r="G193" s="27">
        <f>IF(AND(E193&lt;0,L192+E193/$B$5&gt;$H$2,-E193/'Carga-Descarga Año'!$B$5&lt;'SFV+BESS'!$I$7),E193/$B$5,IF(AND(E193&lt;0,L192+E193/$B$5&gt;$H$2,-E193/'Carga-Descarga Año'!$B$5&gt;'SFV+BESS'!$I$7),-'SFV+BESS'!$I$7,IF(AND(E193&lt;0,L192+E193/$B$5&lt;$H$2),-MIN('SFV+BESS'!$I$7,L192-$H$2),0)))</f>
        <v>0</v>
      </c>
      <c r="I193" s="38">
        <f t="shared" si="185"/>
        <v>100.6695</v>
      </c>
      <c r="J193" s="27">
        <f t="shared" si="187"/>
        <v>0</v>
      </c>
      <c r="K193" s="27">
        <f t="shared" si="186"/>
        <v>0</v>
      </c>
      <c r="L193" s="28">
        <f>IF((L192+F193+G193)&gt;=$B$2*'SFV+BESS'!$I$9, $B$2*'SFV+BESS'!$I$9, (L192+F193+G193))</f>
        <v>173.61249999999998</v>
      </c>
      <c r="M193" s="110">
        <f t="shared" si="188"/>
        <v>23.260728971539955</v>
      </c>
      <c r="R193" s="251"/>
      <c r="S193" s="41">
        <v>7.6666666666666696</v>
      </c>
      <c r="T193" s="2">
        <f t="shared" si="245"/>
        <v>130.90150863320309</v>
      </c>
      <c r="U193" s="2">
        <f>Gen_Cons_Horario!B963</f>
        <v>85.755499999999998</v>
      </c>
      <c r="V193" s="35">
        <f t="shared" si="220"/>
        <v>45.146008633203095</v>
      </c>
      <c r="W193" s="116">
        <f>IF(AND(V193&gt;0,V193*$B$4+AC192&lt;=$B$2*'SFV+BESS'!$I$9,V193&lt;'SFV+BESS'!$I$7), V193*$B$4, IF(AND(V193&gt;0,V193*$B$4+AC192&gt;$B$2*'SFV+BESS'!$I$9,V193*$B$4&lt;'SFV+BESS'!$I$7),$B$2*'SFV+BESS'!$I$9-AC192,IF(AND(V193&gt;0,V193*$B$4+AC192&gt;$B$2*'SFV+BESS'!$I$9,V193*$B$4&gt;'SFV+BESS'!$I$7,AC192&lt;$B$2*'SFV+BESS'!$I$9),$B$2*'SFV+BESS'!$I$9-AC192,IF(AND(V193&gt;0,V193*$B$4+AC192&lt;=$B$2*'SFV+BESS'!$I$9,V193&gt;'SFV+BESS'!$I$7),'SFV+BESS'!$I$7,0))))</f>
        <v>0</v>
      </c>
      <c r="X193" s="27">
        <f>IF(AND(V193&lt;0,AC192+V193/$B$5&gt;$H$2,-V193/'Carga-Descarga Año'!$B$5&lt;'SFV+BESS'!$I$7),V193/$B$5,IF(AND(V193&lt;0,AC192+V193/$B$5&gt;$H$2,-V193/'Carga-Descarga Año'!$B$5&gt;'SFV+BESS'!$I$7),-'SFV+BESS'!$I$7,IF(AND(V193&lt;0,AC192+V193/$B$5&lt;$H$2),-MIN('SFV+BESS'!$I$7,AC192-$H$2),0)))</f>
        <v>0</v>
      </c>
      <c r="Z193" s="33">
        <f t="shared" si="214"/>
        <v>85.755499999999998</v>
      </c>
      <c r="AA193" s="27">
        <f t="shared" si="189"/>
        <v>0</v>
      </c>
      <c r="AB193" s="27">
        <f t="shared" si="213"/>
        <v>0</v>
      </c>
      <c r="AC193" s="28">
        <f>IF((AC192+W193+X193)&gt;=$B$2*'SFV+BESS'!$I$9, $B$2*'SFV+BESS'!$I$9, (AC192+W193+X193))</f>
        <v>173.61249999999998</v>
      </c>
      <c r="AD193" s="110">
        <f t="shared" si="190"/>
        <v>45.146008633203095</v>
      </c>
      <c r="AI193" s="251"/>
      <c r="AJ193" s="41">
        <v>7.6666666666666696</v>
      </c>
      <c r="AK193" s="52">
        <f t="shared" si="246"/>
        <v>127.76061038156942</v>
      </c>
      <c r="AL193" s="33">
        <f>Gen_Cons_Horario!B1635</f>
        <v>59.656000000000006</v>
      </c>
      <c r="AM193" s="35">
        <f t="shared" si="221"/>
        <v>68.104610381569415</v>
      </c>
      <c r="AN193" s="116">
        <f>IF(AND(AM193&gt;0,AM193*$B$4+AT192&lt;=$B$2*'SFV+BESS'!$I$9,AM193&lt;'SFV+BESS'!$I$7), AM193*$B$4, IF(AND(AM193&gt;0,AM193*$B$4+AT192&gt;$B$2*'SFV+BESS'!$I$9,AM193*$B$4&lt;'SFV+BESS'!$I$7),$B$2*'SFV+BESS'!$I$9-AT192,IF(AND(AM193&gt;0,AM193*$B$4+AT192&gt;$B$2*'SFV+BESS'!$I$9,AM193*$B$4&gt;'SFV+BESS'!$I$7,AT192&lt;$B$2*'SFV+BESS'!$I$9),$B$2*'SFV+BESS'!$I$9-AT192,IF(AND(AM193&gt;0,AM193*$B$4+AT192&lt;=$B$2*'SFV+BESS'!$I$9,AM193&gt;'SFV+BESS'!$I$7),'SFV+BESS'!$I$7,0))))</f>
        <v>0</v>
      </c>
      <c r="AO193" s="27">
        <f>IF(AND(AM193&lt;0,AT192+AM193/$B$5&gt;$H$2,-AM193/'Carga-Descarga Año'!$B$5&lt;'SFV+BESS'!$I$7),AM193/$B$5,IF(AND(AM193&lt;0,AT192+AM193/$B$5&gt;$H$2,-AM193/'Carga-Descarga Año'!$B$5&gt;'SFV+BESS'!$I$7),-'SFV+BESS'!$I$7,IF(AND(AM193&lt;0,AT192+AM193/$B$5&lt;$H$2),-MIN('SFV+BESS'!$I$7,AT192-$H$2),0)))</f>
        <v>0</v>
      </c>
      <c r="AP193" s="33"/>
      <c r="AQ193" s="33">
        <f t="shared" si="227"/>
        <v>59.656000000000006</v>
      </c>
      <c r="AR193" s="27">
        <f t="shared" si="191"/>
        <v>0</v>
      </c>
      <c r="AS193" s="27">
        <f t="shared" si="228"/>
        <v>0</v>
      </c>
      <c r="AT193" s="28">
        <f>IF((AT192+AN193+AO193)&gt;=$B$2*'SFV+BESS'!$I$9, $B$2*'SFV+BESS'!$I$9, (AT192+AN193+AO193))</f>
        <v>173.61249999999998</v>
      </c>
      <c r="AU193" s="110">
        <f t="shared" si="192"/>
        <v>68.104610381569415</v>
      </c>
      <c r="AZ193" s="251"/>
      <c r="BA193" s="41">
        <v>7.6666666666666696</v>
      </c>
      <c r="BB193" s="33">
        <f t="shared" si="247"/>
        <v>109.23737167257097</v>
      </c>
      <c r="BC193" s="33">
        <f>Gen_Cons_Horario!B2379</f>
        <v>0</v>
      </c>
      <c r="BD193" s="35">
        <f t="shared" si="222"/>
        <v>109.23737167257097</v>
      </c>
      <c r="BE193" s="116">
        <f>IF(AND(BD193&gt;0,BD193*$B$4+BK192&lt;=$B$2*'SFV+BESS'!$I$9,BD193&lt;'SFV+BESS'!$I$7), BD193*$B$4, IF(AND(BD193&gt;0,BD193*$B$4+BK192&gt;$B$2*'SFV+BESS'!$I$9,BD193*$B$4&lt;'SFV+BESS'!$I$7),$B$2*'SFV+BESS'!$I$9-BK192,IF(AND(BD193&gt;0,BD193*$B$4+BK192&gt;$B$2*'SFV+BESS'!$I$9,BD193*$B$4&gt;'SFV+BESS'!$I$7,BK192&lt;$B$2*'SFV+BESS'!$I$9),$B$2*'SFV+BESS'!$I$9-BK192,IF(AND(BD193&gt;0,BD193*$B$4+BK192&lt;=$B$2*'SFV+BESS'!$I$9,BD193&gt;'SFV+BESS'!$I$7),'SFV+BESS'!$I$7,0))))</f>
        <v>0</v>
      </c>
      <c r="BF193" s="27">
        <f>IF(AND(BD193&lt;0,BK192+BD193/$B$5&gt;$H$2,-BD193/'Carga-Descarga Año'!$B$5&lt;'SFV+BESS'!$I$7),BD193/$B$5,IF(AND(BD193&lt;0,BK192+BD193/$B$5&gt;$H$2,-BD193/'Carga-Descarga Año'!$B$5&gt;'SFV+BESS'!$I$7),-'SFV+BESS'!$I$7,IF(AND(BD193&lt;0,BK192+BD193/$B$5&lt;$H$2),-MIN('SFV+BESS'!$I$7,BK192-$H$2),0)))</f>
        <v>0</v>
      </c>
      <c r="BG193" s="33"/>
      <c r="BH193" s="33">
        <f t="shared" si="229"/>
        <v>0</v>
      </c>
      <c r="BI193" s="27">
        <f t="shared" si="193"/>
        <v>0</v>
      </c>
      <c r="BJ193" s="27">
        <f t="shared" si="230"/>
        <v>0</v>
      </c>
      <c r="BK193" s="28">
        <f>IF((BK192+BE193+BF193)&gt;=$B$2*'SFV+BESS'!$I$9, $B$2*'SFV+BESS'!$I$9, (BK192+BE193+BF193))</f>
        <v>173.61249999999998</v>
      </c>
      <c r="BL193" s="110">
        <f t="shared" si="194"/>
        <v>109.23737167257097</v>
      </c>
      <c r="BQ193" s="251"/>
      <c r="BR193" s="41">
        <v>7.6666666666666696</v>
      </c>
      <c r="BS193" s="33">
        <f t="shared" si="248"/>
        <v>88.31508856643616</v>
      </c>
      <c r="BT193" s="33">
        <f>Gen_Cons_Horario!B3099</f>
        <v>0</v>
      </c>
      <c r="BU193" s="35">
        <f t="shared" si="223"/>
        <v>88.31508856643616</v>
      </c>
      <c r="BV193" s="116">
        <f>IF(AND(BU193&gt;0,BU193*$B$4+CB192&lt;=$B$2*'SFV+BESS'!$I$9,BU193&lt;'SFV+BESS'!$I$7), BU193*$B$4, IF(AND(BU193&gt;0,BU193*$B$4+CB192&gt;$B$2*'SFV+BESS'!$I$9,BU193*$B$4&lt;'SFV+BESS'!$I$7),$B$2*'SFV+BESS'!$I$9-CB192,IF(AND(BU193&gt;0,BU193*$B$4+CB192&gt;$B$2*'SFV+BESS'!$I$9,BU193*$B$4&gt;'SFV+BESS'!$I$7,CB192&lt;$B$2*'SFV+BESS'!$I$9),$B$2*'SFV+BESS'!$I$9-CB192,IF(AND(BU193&gt;0,BU193*$B$4+CB192&lt;=$B$2*'SFV+BESS'!$I$9,BU193&gt;'SFV+BESS'!$I$7),'SFV+BESS'!$I$7,0))))</f>
        <v>0</v>
      </c>
      <c r="BW193" s="27">
        <f>IF(AND(BU193&lt;0,CB192+BU193/$B$5&gt;$H$2,-BU193/'Carga-Descarga Año'!$B$5&lt;'SFV+BESS'!$I$7),BU193/$B$5,IF(AND(BU193&lt;0,CB192+BU193/$B$5&gt;$H$2,-BU193/'Carga-Descarga Año'!$B$5&gt;'SFV+BESS'!$I$7),-'SFV+BESS'!$I$7,IF(AND(BU193&lt;0,CB192+BU193/$B$5&lt;$H$2),-MIN('SFV+BESS'!$I$7,CB192-$H$2),0)))</f>
        <v>0</v>
      </c>
      <c r="BX193" s="33"/>
      <c r="BY193" s="33">
        <f t="shared" si="231"/>
        <v>0</v>
      </c>
      <c r="BZ193" s="27">
        <f t="shared" si="195"/>
        <v>0</v>
      </c>
      <c r="CA193" s="27">
        <f t="shared" si="196"/>
        <v>0</v>
      </c>
      <c r="CB193" s="28">
        <f>IF((CB192+BV193+BW193)&gt;=$B$2*'SFV+BESS'!$I$9, $B$2*'SFV+BESS'!$I$9, (CB192+BV193+BW193))</f>
        <v>173.61249999999998</v>
      </c>
      <c r="CC193" s="110">
        <f t="shared" si="197"/>
        <v>88.31508856643616</v>
      </c>
      <c r="CH193" s="251"/>
      <c r="CI193" s="41">
        <v>7.6666666666666696</v>
      </c>
      <c r="CJ193" s="33">
        <f t="shared" si="249"/>
        <v>79.373492428381212</v>
      </c>
      <c r="CK193" s="33">
        <f>Gen_Cons_Horario!B3843</f>
        <v>0</v>
      </c>
      <c r="CL193" s="35">
        <f t="shared" si="224"/>
        <v>79.373492428381212</v>
      </c>
      <c r="CM193" s="116">
        <f>IF(AND(CL193&gt;0,CL193*$B$4+CS192&lt;=$B$2*'SFV+BESS'!$I$9,CL193&lt;'SFV+BESS'!$I$7), CL193*$B$4, IF(AND(CL193&gt;0,CL193*$B$4+CS192&gt;$B$2*'SFV+BESS'!$I$9,CL193*$B$4&lt;'SFV+BESS'!$I$7),$B$2*'SFV+BESS'!$I$9-CS192,IF(AND(CL193&gt;0,CL193*$B$4+CS192&gt;$B$2*'SFV+BESS'!$I$9,CL193*$B$4&gt;'SFV+BESS'!$I$7,CS192&lt;$B$2*'SFV+BESS'!$I$9),$B$2*'SFV+BESS'!$I$9-CS192,IF(AND(CL193&gt;0,CL193*$B$4+CS192&lt;=$B$2*'SFV+BESS'!$I$9,CL193&gt;'SFV+BESS'!$I$7),'SFV+BESS'!$I$7,0))))</f>
        <v>0</v>
      </c>
      <c r="CN193" s="27">
        <f>IF(AND(CL193&lt;0,CS192+CL193/$B$5&gt;$H$2,-CL193/'Carga-Descarga Año'!$B$5&lt;'SFV+BESS'!$I$7),CL193/$B$5,IF(AND(CL193&lt;0,CS192+CL193/$B$5&gt;$H$2,-CL193/'Carga-Descarga Año'!$B$5&gt;'SFV+BESS'!$I$7),-'SFV+BESS'!$I$7,IF(AND(CL193&lt;0,CS192+CL193/$B$5&lt;$H$2),-MIN('SFV+BESS'!$I$7,CS192-$H$2),0)))</f>
        <v>0</v>
      </c>
      <c r="CO193" s="33"/>
      <c r="CP193" s="33">
        <f t="shared" si="232"/>
        <v>0</v>
      </c>
      <c r="CQ193" s="27">
        <f t="shared" si="198"/>
        <v>0</v>
      </c>
      <c r="CR193" s="27">
        <f t="shared" si="233"/>
        <v>0</v>
      </c>
      <c r="CS193" s="28">
        <f>IF((CS192+CM193+CN193)&gt;=$B$2*'SFV+BESS'!$I$9, $B$2*'SFV+BESS'!$I$9, (CS192+CM193+CN193))</f>
        <v>173.61249999999998</v>
      </c>
      <c r="CT193" s="110">
        <f t="shared" si="199"/>
        <v>79.373492428381212</v>
      </c>
      <c r="CY193" s="251"/>
      <c r="CZ193" s="41">
        <v>7.6666666666666696</v>
      </c>
      <c r="DA193" s="33">
        <f t="shared" si="250"/>
        <v>87.445007408012728</v>
      </c>
      <c r="DB193" s="33">
        <f>Gen_Cons_Horario!B4563</f>
        <v>0</v>
      </c>
      <c r="DC193" s="35">
        <f t="shared" si="215"/>
        <v>87.445007408012728</v>
      </c>
      <c r="DD193" s="116">
        <f>IF(AND(DC193&gt;0,DC193*$B$4+DJ192&lt;=$B$2*'SFV+BESS'!$I$9,DC193&lt;'SFV+BESS'!$I$7), DC193*$B$4, IF(AND(DC193&gt;0,DC193*$B$4+DJ192&gt;$B$2*'SFV+BESS'!$I$9,DC193*$B$4&lt;'SFV+BESS'!$I$7),$B$2*'SFV+BESS'!$I$9-DJ192,IF(AND(DC193&gt;0,DC193*$B$4+DJ192&gt;$B$2*'SFV+BESS'!$I$9,DC193*$B$4&gt;'SFV+BESS'!$I$7,DJ192&lt;$B$2*'SFV+BESS'!$I$9),$B$2*'SFV+BESS'!$I$9-DJ192,IF(AND(DC193&gt;0,DC193*$B$4+DJ192&lt;=$B$2*'SFV+BESS'!$I$9,DC193&gt;'SFV+BESS'!$I$7),'SFV+BESS'!$I$7,0))))</f>
        <v>0</v>
      </c>
      <c r="DE193" s="27">
        <f>IF(AND(DC193&lt;0,DJ192+DC193/$B$5&gt;$H$2,-DC193/'Carga-Descarga Año'!$B$5&lt;'SFV+BESS'!$I$7),DC193/$B$5,IF(AND(DC193&lt;0,DJ192+DC193/$B$5&gt;$H$2,-DC193/'Carga-Descarga Año'!$B$5&gt;'SFV+BESS'!$I$7),-'SFV+BESS'!$I$7,IF(AND(DC193&lt;0,DJ192+DC193/$B$5&lt;$H$2),-MIN('SFV+BESS'!$I$7,DJ192-$H$2),0)))</f>
        <v>0</v>
      </c>
      <c r="DF193" s="33"/>
      <c r="DG193" s="33">
        <f t="shared" si="234"/>
        <v>0</v>
      </c>
      <c r="DH193" s="27">
        <f t="shared" si="200"/>
        <v>0</v>
      </c>
      <c r="DI193" s="27">
        <f t="shared" si="201"/>
        <v>0</v>
      </c>
      <c r="DJ193" s="28">
        <f>IF((DJ192+DD193+DE193)&gt;=$B$2*'SFV+BESS'!$I$9, $B$2*'SFV+BESS'!$I$9, (DJ192+DD193+DE193))</f>
        <v>173.61249999999998</v>
      </c>
      <c r="DK193" s="110">
        <f t="shared" si="202"/>
        <v>87.445007408012728</v>
      </c>
      <c r="DP193" s="251"/>
      <c r="DQ193" s="41">
        <v>7.6666666666666696</v>
      </c>
      <c r="DR193" s="33">
        <f t="shared" si="251"/>
        <v>84.495009145464408</v>
      </c>
      <c r="DS193" s="33">
        <f>Gen_Cons_Horario!B5307</f>
        <v>0</v>
      </c>
      <c r="DT193" s="35">
        <f t="shared" si="216"/>
        <v>84.495009145464408</v>
      </c>
      <c r="DU193" s="116">
        <f>IF(AND(DT193&gt;0,DT193*$B$4+EA192&lt;=$B$2*'SFV+BESS'!$I$9,DT193&lt;'SFV+BESS'!$I$7), DT193*$B$4, IF(AND(DT193&gt;0,DT193*$B$4+EA192&gt;$B$2*'SFV+BESS'!$I$9,DT193*$B$4&lt;'SFV+BESS'!$I$7),$B$2*'SFV+BESS'!$I$9-EA192,IF(AND(DT193&gt;0,DT193*$B$4+EA192&gt;$B$2*'SFV+BESS'!$I$9,DT193*$B$4&gt;'SFV+BESS'!$I$7,EA192&lt;$B$2*'SFV+BESS'!$I$9),$B$2*'SFV+BESS'!$I$9-EA192,IF(AND(DT193&gt;0,DT193*$B$4+EA192&lt;=$B$2*'SFV+BESS'!$I$9,DT193&gt;'SFV+BESS'!$I$7),'SFV+BESS'!$I$7,0))))</f>
        <v>0</v>
      </c>
      <c r="DV193" s="27">
        <f>IF(AND(DT193&lt;0,EA192+DT193/$B$5&gt;$H$2,-DT193/'Carga-Descarga Año'!$B$5&lt;'SFV+BESS'!$I$7),DT193/$B$5,IF(AND(DT193&lt;0,EA192+DT193/$B$5&gt;$H$2,-DT193/'Carga-Descarga Año'!$B$5&gt;'SFV+BESS'!$I$7),-'SFV+BESS'!$I$7,IF(AND(DT193&lt;0,EA192+DT193/$B$5&lt;$H$2),-MIN('SFV+BESS'!$I$7,EA192-$H$2),0)))</f>
        <v>0</v>
      </c>
      <c r="DW193" s="33"/>
      <c r="DX193" s="33">
        <f t="shared" si="235"/>
        <v>0</v>
      </c>
      <c r="DY193" s="27">
        <f t="shared" si="203"/>
        <v>0</v>
      </c>
      <c r="DZ193" s="27">
        <f t="shared" si="236"/>
        <v>0</v>
      </c>
      <c r="EA193" s="28">
        <f>IF((EA192+DU193+DV193)&gt;=$B$2*'SFV+BESS'!$I$9, $B$2*'SFV+BESS'!$I$9, (EA192+DU193+DV193))</f>
        <v>173.61249999999998</v>
      </c>
      <c r="EB193" s="110">
        <f t="shared" si="204"/>
        <v>84.495009145464408</v>
      </c>
      <c r="EG193" s="251"/>
      <c r="EH193" s="41">
        <v>7.6666666666666696</v>
      </c>
      <c r="EI193" s="33">
        <f t="shared" si="252"/>
        <v>92.511711982505858</v>
      </c>
      <c r="EJ193" s="33">
        <f>Gen_Cons_Horario!B6051</f>
        <v>0</v>
      </c>
      <c r="EK193" s="35">
        <f t="shared" si="217"/>
        <v>92.511711982505858</v>
      </c>
      <c r="EL193" s="116">
        <f>IF(AND(EK193&gt;0,EK193*$B$4+ER192&lt;=$B$2*'SFV+BESS'!$I$9,EK193&lt;'SFV+BESS'!$I$7), EK193*$B$4, IF(AND(EK193&gt;0,EK193*$B$4+ER192&gt;$B$2*'SFV+BESS'!$I$9,EK193*$B$4&lt;'SFV+BESS'!$I$7),$B$2*'SFV+BESS'!$I$9-ER192,IF(AND(EK193&gt;0,EK193*$B$4+ER192&gt;$B$2*'SFV+BESS'!$I$9,EK193*$B$4&gt;'SFV+BESS'!$I$7,ER192&lt;$B$2*'SFV+BESS'!$I$9),$B$2*'SFV+BESS'!$I$9-ER192,IF(AND(EK193&gt;0,EK193*$B$4+ER192&lt;=$B$2*'SFV+BESS'!$I$9,EK193&gt;'SFV+BESS'!$I$7),'SFV+BESS'!$I$7,0))))</f>
        <v>0</v>
      </c>
      <c r="EM193" s="27">
        <f>IF(AND(EK193&lt;0,ER192+EK193/$B$5&gt;$H$2,-EK193/'Carga-Descarga Año'!$B$5&lt;'SFV+BESS'!$I$7),EK193/$B$5,IF(AND(EK193&lt;0,ER192+EK193/$B$5&gt;$H$2,-EK193/'Carga-Descarga Año'!$B$5&gt;'SFV+BESS'!$I$7),-'SFV+BESS'!$I$7,IF(AND(EK193&lt;0,ER192+EK193/$B$5&lt;$H$2),-MIN('SFV+BESS'!$I$7,ER192-$H$2),0)))</f>
        <v>0</v>
      </c>
      <c r="EN193" s="33"/>
      <c r="EO193" s="33">
        <f t="shared" si="237"/>
        <v>0</v>
      </c>
      <c r="EP193" s="27">
        <f t="shared" si="205"/>
        <v>0</v>
      </c>
      <c r="EQ193" s="27">
        <f t="shared" si="238"/>
        <v>0</v>
      </c>
      <c r="ER193" s="28">
        <f>IF((ER192+EL193+EM193)&gt;=$B$2*'SFV+BESS'!$I$9, $B$2*'SFV+BESS'!$I$9, (ER192+EL193+EM193))</f>
        <v>173.61249999999998</v>
      </c>
      <c r="ES193" s="110">
        <f t="shared" si="206"/>
        <v>92.511711982505858</v>
      </c>
      <c r="EX193" s="251"/>
      <c r="EY193" s="41">
        <v>7.6666666666666696</v>
      </c>
      <c r="EZ193" s="33">
        <f t="shared" si="253"/>
        <v>104.9734283240988</v>
      </c>
      <c r="FA193" s="33">
        <f>Gen_Cons_Horario!B6771</f>
        <v>0</v>
      </c>
      <c r="FB193" s="35">
        <f t="shared" si="218"/>
        <v>104.9734283240988</v>
      </c>
      <c r="FC193" s="116">
        <f>IF(AND(FB193&gt;0,FB193*$B$4+FI192&lt;=$B$2*'SFV+BESS'!$I$9,FB193&lt;'SFV+BESS'!$I$7), FB193*$B$4, IF(AND(FB193&gt;0,FB193*$B$4+FI192&gt;$B$2*'SFV+BESS'!$I$9,FB193*$B$4&lt;'SFV+BESS'!$I$7),$B$2*'SFV+BESS'!$I$9-FI192,IF(AND(FB193&gt;0,FB193*$B$4+FI192&gt;$B$2*'SFV+BESS'!$I$9,FB193*$B$4&gt;'SFV+BESS'!$I$7,FI192&lt;$B$2*'SFV+BESS'!$I$9),$B$2*'SFV+BESS'!$I$9-FI192,IF(AND(FB193&gt;0,FB193*$B$4+FI192&lt;=$B$2*'SFV+BESS'!$I$9,FB193&gt;'SFV+BESS'!$I$7),'SFV+BESS'!$I$7,0))))</f>
        <v>0</v>
      </c>
      <c r="FD193" s="27">
        <f>IF(AND(FB193&lt;0,FI192+FB193/$B$5&gt;$H$2,-FB193/'Carga-Descarga Año'!$B$5&lt;'SFV+BESS'!$I$7),FB193/$B$5,IF(AND(FB193&lt;0,FI192+FB193/$B$5&gt;$H$2,-FB193/'Carga-Descarga Año'!$B$5&gt;'SFV+BESS'!$I$7),-'SFV+BESS'!$I$7,IF(AND(FB193&lt;0,FI192+FB193/$B$5&lt;$H$2),-MIN('SFV+BESS'!$I$7,FI192-$H$2),0)))</f>
        <v>0</v>
      </c>
      <c r="FE193" s="33"/>
      <c r="FF193" s="33">
        <f t="shared" si="239"/>
        <v>0</v>
      </c>
      <c r="FG193" s="27">
        <f t="shared" si="207"/>
        <v>0</v>
      </c>
      <c r="FH193" s="27">
        <f t="shared" si="240"/>
        <v>0</v>
      </c>
      <c r="FI193" s="28">
        <f>IF((FI192+FC193+FD193)&gt;=$B$2*'SFV+BESS'!$I$9, $B$2*'SFV+BESS'!$I$9, (FI192+FC193+FD193))</f>
        <v>173.61249999999998</v>
      </c>
      <c r="FJ193" s="110">
        <f t="shared" si="208"/>
        <v>104.9734283240988</v>
      </c>
      <c r="FO193" s="251"/>
      <c r="FP193" s="41">
        <v>7.6666666666666696</v>
      </c>
      <c r="FQ193" s="33">
        <f t="shared" si="254"/>
        <v>113.74458205580818</v>
      </c>
      <c r="FR193" s="33">
        <f>Gen_Cons_Horario!B7515</f>
        <v>0</v>
      </c>
      <c r="FS193" s="35">
        <f t="shared" si="219"/>
        <v>113.74458205580818</v>
      </c>
      <c r="FT193" s="116">
        <f>IF(AND(FS193&gt;0,FS193*$B$4+FZ192&lt;=$B$2*'SFV+BESS'!$I$9,FS193&lt;'SFV+BESS'!$I$7), FS193*$B$4, IF(AND(FS193&gt;0,FS193*$B$4+FZ192&gt;$B$2*'SFV+BESS'!$I$9,FS193*$B$4&lt;'SFV+BESS'!$I$7),$B$2*'SFV+BESS'!$I$9-FZ192,IF(AND(FS193&gt;0,FS193*$B$4+FZ192&gt;$B$2*'SFV+BESS'!$I$9,FS193*$B$4&gt;'SFV+BESS'!$I$7,FZ192&lt;$B$2*'SFV+BESS'!$I$9),$B$2*'SFV+BESS'!$I$9-FZ192,IF(AND(FS193&gt;0,FS193*$B$4+FZ192&lt;=$B$2*'SFV+BESS'!$I$9,FS193&gt;'SFV+BESS'!$I$7),'SFV+BESS'!$I$7,0))))</f>
        <v>0</v>
      </c>
      <c r="FU193" s="27">
        <f>IF(AND(FS193&lt;0,FZ192+FS193/$B$5&gt;$H$2,-FS193/'Carga-Descarga Año'!$B$5&lt;'SFV+BESS'!$I$7),FS193/$B$5,IF(AND(FS193&lt;0,FZ192+FS193/$B$5&gt;$H$2,-FS193/'Carga-Descarga Año'!$B$5&gt;'SFV+BESS'!$I$7),-'SFV+BESS'!$I$7,IF(AND(FS193&lt;0,FZ192+FS193/$B$5&lt;$H$2),-MIN('SFV+BESS'!$I$7,FZ192-$H$2),0)))</f>
        <v>0</v>
      </c>
      <c r="FV193" s="33"/>
      <c r="FW193" s="33">
        <f t="shared" si="241"/>
        <v>0</v>
      </c>
      <c r="FX193" s="27">
        <f t="shared" si="209"/>
        <v>0</v>
      </c>
      <c r="FY193" s="27">
        <f t="shared" si="242"/>
        <v>0</v>
      </c>
      <c r="FZ193" s="28">
        <f>IF((FZ192+FT193+FU193)&gt;=$B$2*'SFV+BESS'!$I$9, $B$2*'SFV+BESS'!$I$9, (FZ192+FT193+FU193))</f>
        <v>173.61249999999998</v>
      </c>
      <c r="GA193" s="110">
        <f t="shared" si="210"/>
        <v>113.74458205580818</v>
      </c>
      <c r="GF193" s="251"/>
      <c r="GG193" s="41">
        <v>7.6666666666666696</v>
      </c>
      <c r="GH193" s="33">
        <f t="shared" si="255"/>
        <v>118.10660064846397</v>
      </c>
      <c r="GI193" s="33">
        <f>Gen_Cons_Horario!B8235</f>
        <v>44.742000000000004</v>
      </c>
      <c r="GJ193" s="35">
        <f t="shared" si="225"/>
        <v>73.364600648463963</v>
      </c>
      <c r="GK193" s="116">
        <f>IF(AND(GJ193&gt;0,GJ193*$B$4+GQ192&lt;=$B$2*'SFV+BESS'!$I$9,GJ193&lt;'SFV+BESS'!$I$7), GJ193*$B$4, IF(AND(GJ193&gt;0,GJ193*$B$4+GQ192&gt;$B$2*'SFV+BESS'!$I$9,GJ193*$B$4&lt;'SFV+BESS'!$I$7),$B$2*'SFV+BESS'!$I$9-GQ192,IF(AND(GJ193&gt;0,GJ193*$B$4+GQ192&gt;$B$2*'SFV+BESS'!$I$9,GJ193*$B$4&gt;'SFV+BESS'!$I$7,GQ192&lt;$B$2*'SFV+BESS'!$I$9),$B$2*'SFV+BESS'!$I$9-GQ192,IF(AND(GJ193&gt;0,GJ193*$B$4+GQ192&lt;=$B$2*'SFV+BESS'!$I$9,GJ193&gt;'SFV+BESS'!$I$7),'SFV+BESS'!$I$7,0))))</f>
        <v>0</v>
      </c>
      <c r="GL193" s="27">
        <f>IF(AND(GJ193&lt;0,GQ192+GJ193/$B$5&gt;$H$2,-GJ193/'Carga-Descarga Año'!$B$5&lt;'SFV+BESS'!$I$7),GJ193/$B$5,IF(AND(GJ193&lt;0,GQ192+GJ193/$B$5&gt;$H$2,-GJ193/'Carga-Descarga Año'!$B$5&gt;'SFV+BESS'!$I$7),-'SFV+BESS'!$I$7,IF(AND(GJ193&lt;0,GQ192+GJ193/$B$5&lt;$H$2),-MIN('SFV+BESS'!$I$7,GQ192-$H$2),0)))</f>
        <v>0</v>
      </c>
      <c r="GM193" s="33"/>
      <c r="GN193" s="33">
        <f t="shared" si="243"/>
        <v>44.742000000000004</v>
      </c>
      <c r="GO193" s="27">
        <f t="shared" si="211"/>
        <v>0</v>
      </c>
      <c r="GP193" s="27">
        <f t="shared" si="244"/>
        <v>0</v>
      </c>
      <c r="GQ193" s="28">
        <f>IF((GQ192+GK193+GL193)&gt;=$B$2*'SFV+BESS'!$I$9, $B$2*'SFV+BESS'!$I$9, (GQ192+GK193+GL193))</f>
        <v>173.61249999999998</v>
      </c>
      <c r="GR193" s="110">
        <f t="shared" si="212"/>
        <v>73.364600648463963</v>
      </c>
    </row>
    <row r="194" spans="1:200">
      <c r="A194" s="249"/>
      <c r="B194" s="41">
        <v>7.7083333333333401</v>
      </c>
      <c r="C194" s="38">
        <f t="shared" si="226"/>
        <v>117.3050826702992</v>
      </c>
      <c r="D194" s="2">
        <f>Gen_Cons_Horario!B220</f>
        <v>100.6695</v>
      </c>
      <c r="E194" s="140">
        <f t="shared" si="184"/>
        <v>16.6355826702992</v>
      </c>
      <c r="F194" s="116">
        <f>IF(AND(E194&gt;0,E194*$B$4+L193&lt;=$B$2*'SFV+BESS'!$I$9,E194&lt;'SFV+BESS'!$I$7), E194*$B$4, IF(AND(E194&gt;0,E194*$B$4+L193&gt;$B$2*'SFV+BESS'!$I$9,E194*$B$4&lt;'SFV+BESS'!$I$7),$B$2*'SFV+BESS'!$I$9-L193,IF(AND(E194&gt;0,E194*$B$4+L193&gt;$B$2*'SFV+BESS'!$I$9,E194*$B$4&gt;'SFV+BESS'!$I$7,L193&lt;$B$2*'SFV+BESS'!$I$9),$B$2*'SFV+BESS'!$I$9-L193,IF(AND(E194&gt;0,E194*$B$4+L193&lt;=$B$2*'SFV+BESS'!$I$9,E194&gt;'SFV+BESS'!$I$7),'SFV+BESS'!$I$7,0))))</f>
        <v>0</v>
      </c>
      <c r="G194" s="27">
        <f>IF(AND(E194&lt;0,L193+E194/$B$5&gt;$H$2,-E194/'Carga-Descarga Año'!$B$5&lt;'SFV+BESS'!$I$7),E194/$B$5,IF(AND(E194&lt;0,L193+E194/$B$5&gt;$H$2,-E194/'Carga-Descarga Año'!$B$5&gt;'SFV+BESS'!$I$7),-'SFV+BESS'!$I$7,IF(AND(E194&lt;0,L193+E194/$B$5&lt;$H$2),-MIN('SFV+BESS'!$I$7,L193-$H$2),0)))</f>
        <v>0</v>
      </c>
      <c r="I194" s="38">
        <f t="shared" si="185"/>
        <v>100.6695</v>
      </c>
      <c r="J194" s="27">
        <f t="shared" si="187"/>
        <v>0</v>
      </c>
      <c r="K194" s="27">
        <f t="shared" si="186"/>
        <v>0</v>
      </c>
      <c r="L194" s="28">
        <f>IF((L193+F194+G194)&gt;=$B$2*'SFV+BESS'!$I$9, $B$2*'SFV+BESS'!$I$9, (L193+F194+G194))</f>
        <v>173.61249999999998</v>
      </c>
      <c r="M194" s="110">
        <f t="shared" si="188"/>
        <v>16.6355826702992</v>
      </c>
      <c r="R194" s="251"/>
      <c r="S194" s="41">
        <v>7.7083333333333401</v>
      </c>
      <c r="T194" s="2">
        <f t="shared" si="245"/>
        <v>120.92026859992137</v>
      </c>
      <c r="U194" s="2">
        <f>Gen_Cons_Horario!B964</f>
        <v>85.755499999999998</v>
      </c>
      <c r="V194" s="35">
        <f t="shared" si="220"/>
        <v>35.164768599921373</v>
      </c>
      <c r="W194" s="116">
        <f>IF(AND(V194&gt;0,V194*$B$4+AC193&lt;=$B$2*'SFV+BESS'!$I$9,V194&lt;'SFV+BESS'!$I$7), V194*$B$4, IF(AND(V194&gt;0,V194*$B$4+AC193&gt;$B$2*'SFV+BESS'!$I$9,V194*$B$4&lt;'SFV+BESS'!$I$7),$B$2*'SFV+BESS'!$I$9-AC193,IF(AND(V194&gt;0,V194*$B$4+AC193&gt;$B$2*'SFV+BESS'!$I$9,V194*$B$4&gt;'SFV+BESS'!$I$7,AC193&lt;$B$2*'SFV+BESS'!$I$9),$B$2*'SFV+BESS'!$I$9-AC193,IF(AND(V194&gt;0,V194*$B$4+AC193&lt;=$B$2*'SFV+BESS'!$I$9,V194&gt;'SFV+BESS'!$I$7),'SFV+BESS'!$I$7,0))))</f>
        <v>0</v>
      </c>
      <c r="X194" s="27">
        <f>IF(AND(V194&lt;0,AC193+V194/$B$5&gt;$H$2,-V194/'Carga-Descarga Año'!$B$5&lt;'SFV+BESS'!$I$7),V194/$B$5,IF(AND(V194&lt;0,AC193+V194/$B$5&gt;$H$2,-V194/'Carga-Descarga Año'!$B$5&gt;'SFV+BESS'!$I$7),-'SFV+BESS'!$I$7,IF(AND(V194&lt;0,AC193+V194/$B$5&lt;$H$2),-MIN('SFV+BESS'!$I$7,AC193-$H$2),0)))</f>
        <v>0</v>
      </c>
      <c r="Z194" s="33">
        <f t="shared" si="214"/>
        <v>85.755499999999998</v>
      </c>
      <c r="AA194" s="27">
        <f t="shared" si="189"/>
        <v>0</v>
      </c>
      <c r="AB194" s="27">
        <f t="shared" si="213"/>
        <v>0</v>
      </c>
      <c r="AC194" s="28">
        <f>IF((AC193+W194+X194)&gt;=$B$2*'SFV+BESS'!$I$9, $B$2*'SFV+BESS'!$I$9, (AC193+W194+X194))</f>
        <v>173.61249999999998</v>
      </c>
      <c r="AD194" s="110">
        <f t="shared" si="190"/>
        <v>35.164768599921373</v>
      </c>
      <c r="AI194" s="251"/>
      <c r="AJ194" s="41">
        <v>7.7083333333333401</v>
      </c>
      <c r="AK194" s="52">
        <f t="shared" si="246"/>
        <v>116.13046110988708</v>
      </c>
      <c r="AL194" s="33">
        <f>Gen_Cons_Horario!B1636</f>
        <v>59.656000000000006</v>
      </c>
      <c r="AM194" s="35">
        <f t="shared" si="221"/>
        <v>56.474461109887073</v>
      </c>
      <c r="AN194" s="116">
        <f>IF(AND(AM194&gt;0,AM194*$B$4+AT193&lt;=$B$2*'SFV+BESS'!$I$9,AM194&lt;'SFV+BESS'!$I$7), AM194*$B$4, IF(AND(AM194&gt;0,AM194*$B$4+AT193&gt;$B$2*'SFV+BESS'!$I$9,AM194*$B$4&lt;'SFV+BESS'!$I$7),$B$2*'SFV+BESS'!$I$9-AT193,IF(AND(AM194&gt;0,AM194*$B$4+AT193&gt;$B$2*'SFV+BESS'!$I$9,AM194*$B$4&gt;'SFV+BESS'!$I$7,AT193&lt;$B$2*'SFV+BESS'!$I$9),$B$2*'SFV+BESS'!$I$9-AT193,IF(AND(AM194&gt;0,AM194*$B$4+AT193&lt;=$B$2*'SFV+BESS'!$I$9,AM194&gt;'SFV+BESS'!$I$7),'SFV+BESS'!$I$7,0))))</f>
        <v>0</v>
      </c>
      <c r="AO194" s="27">
        <f>IF(AND(AM194&lt;0,AT193+AM194/$B$5&gt;$H$2,-AM194/'Carga-Descarga Año'!$B$5&lt;'SFV+BESS'!$I$7),AM194/$B$5,IF(AND(AM194&lt;0,AT193+AM194/$B$5&gt;$H$2,-AM194/'Carga-Descarga Año'!$B$5&gt;'SFV+BESS'!$I$7),-'SFV+BESS'!$I$7,IF(AND(AM194&lt;0,AT193+AM194/$B$5&lt;$H$2),-MIN('SFV+BESS'!$I$7,AT193-$H$2),0)))</f>
        <v>0</v>
      </c>
      <c r="AP194" s="33"/>
      <c r="AQ194" s="33">
        <f t="shared" si="227"/>
        <v>59.656000000000006</v>
      </c>
      <c r="AR194" s="27">
        <f t="shared" si="191"/>
        <v>0</v>
      </c>
      <c r="AS194" s="27">
        <f t="shared" si="228"/>
        <v>0</v>
      </c>
      <c r="AT194" s="28">
        <f>IF((AT193+AN194+AO194)&gt;=$B$2*'SFV+BESS'!$I$9, $B$2*'SFV+BESS'!$I$9, (AT193+AN194+AO194))</f>
        <v>173.61249999999998</v>
      </c>
      <c r="AU194" s="110">
        <f t="shared" si="192"/>
        <v>56.474461109887073</v>
      </c>
      <c r="AZ194" s="251"/>
      <c r="BA194" s="41">
        <v>7.7083333333333401</v>
      </c>
      <c r="BB194" s="33">
        <f t="shared" si="247"/>
        <v>96.73076740236607</v>
      </c>
      <c r="BC194" s="33">
        <f>Gen_Cons_Horario!B2380</f>
        <v>0</v>
      </c>
      <c r="BD194" s="35">
        <f t="shared" si="222"/>
        <v>96.73076740236607</v>
      </c>
      <c r="BE194" s="116">
        <f>IF(AND(BD194&gt;0,BD194*$B$4+BK193&lt;=$B$2*'SFV+BESS'!$I$9,BD194&lt;'SFV+BESS'!$I$7), BD194*$B$4, IF(AND(BD194&gt;0,BD194*$B$4+BK193&gt;$B$2*'SFV+BESS'!$I$9,BD194*$B$4&lt;'SFV+BESS'!$I$7),$B$2*'SFV+BESS'!$I$9-BK193,IF(AND(BD194&gt;0,BD194*$B$4+BK193&gt;$B$2*'SFV+BESS'!$I$9,BD194*$B$4&gt;'SFV+BESS'!$I$7,BK193&lt;$B$2*'SFV+BESS'!$I$9),$B$2*'SFV+BESS'!$I$9-BK193,IF(AND(BD194&gt;0,BD194*$B$4+BK193&lt;=$B$2*'SFV+BESS'!$I$9,BD194&gt;'SFV+BESS'!$I$7),'SFV+BESS'!$I$7,0))))</f>
        <v>0</v>
      </c>
      <c r="BF194" s="27">
        <f>IF(AND(BD194&lt;0,BK193+BD194/$B$5&gt;$H$2,-BD194/'Carga-Descarga Año'!$B$5&lt;'SFV+BESS'!$I$7),BD194/$B$5,IF(AND(BD194&lt;0,BK193+BD194/$B$5&gt;$H$2,-BD194/'Carga-Descarga Año'!$B$5&gt;'SFV+BESS'!$I$7),-'SFV+BESS'!$I$7,IF(AND(BD194&lt;0,BK193+BD194/$B$5&lt;$H$2),-MIN('SFV+BESS'!$I$7,BK193-$H$2),0)))</f>
        <v>0</v>
      </c>
      <c r="BG194" s="33"/>
      <c r="BH194" s="33">
        <f t="shared" si="229"/>
        <v>0</v>
      </c>
      <c r="BI194" s="27">
        <f t="shared" si="193"/>
        <v>0</v>
      </c>
      <c r="BJ194" s="27">
        <f t="shared" si="230"/>
        <v>0</v>
      </c>
      <c r="BK194" s="28">
        <f>IF((BK193+BE194+BF194)&gt;=$B$2*'SFV+BESS'!$I$9, $B$2*'SFV+BESS'!$I$9, (BK193+BE194+BF194))</f>
        <v>173.61249999999998</v>
      </c>
      <c r="BL194" s="110">
        <f t="shared" si="194"/>
        <v>96.73076740236607</v>
      </c>
      <c r="BQ194" s="251"/>
      <c r="BR194" s="41">
        <v>7.7083333333333401</v>
      </c>
      <c r="BS194" s="33">
        <f t="shared" si="248"/>
        <v>70.967481883743332</v>
      </c>
      <c r="BT194" s="33">
        <f>Gen_Cons_Horario!B3100</f>
        <v>0</v>
      </c>
      <c r="BU194" s="35">
        <f t="shared" si="223"/>
        <v>70.967481883743332</v>
      </c>
      <c r="BV194" s="116">
        <f>IF(AND(BU194&gt;0,BU194*$B$4+CB193&lt;=$B$2*'SFV+BESS'!$I$9,BU194&lt;'SFV+BESS'!$I$7), BU194*$B$4, IF(AND(BU194&gt;0,BU194*$B$4+CB193&gt;$B$2*'SFV+BESS'!$I$9,BU194*$B$4&lt;'SFV+BESS'!$I$7),$B$2*'SFV+BESS'!$I$9-CB193,IF(AND(BU194&gt;0,BU194*$B$4+CB193&gt;$B$2*'SFV+BESS'!$I$9,BU194*$B$4&gt;'SFV+BESS'!$I$7,CB193&lt;$B$2*'SFV+BESS'!$I$9),$B$2*'SFV+BESS'!$I$9-CB193,IF(AND(BU194&gt;0,BU194*$B$4+CB193&lt;=$B$2*'SFV+BESS'!$I$9,BU194&gt;'SFV+BESS'!$I$7),'SFV+BESS'!$I$7,0))))</f>
        <v>0</v>
      </c>
      <c r="BW194" s="27">
        <f>IF(AND(BU194&lt;0,CB193+BU194/$B$5&gt;$H$2,-BU194/'Carga-Descarga Año'!$B$5&lt;'SFV+BESS'!$I$7),BU194/$B$5,IF(AND(BU194&lt;0,CB193+BU194/$B$5&gt;$H$2,-BU194/'Carga-Descarga Año'!$B$5&gt;'SFV+BESS'!$I$7),-'SFV+BESS'!$I$7,IF(AND(BU194&lt;0,CB193+BU194/$B$5&lt;$H$2),-MIN('SFV+BESS'!$I$7,CB193-$H$2),0)))</f>
        <v>0</v>
      </c>
      <c r="BX194" s="33"/>
      <c r="BY194" s="33">
        <f t="shared" si="231"/>
        <v>0</v>
      </c>
      <c r="BZ194" s="27">
        <f t="shared" si="195"/>
        <v>0</v>
      </c>
      <c r="CA194" s="27">
        <f t="shared" si="196"/>
        <v>0</v>
      </c>
      <c r="CB194" s="28">
        <f>IF((CB193+BV194+BW194)&gt;=$B$2*'SFV+BESS'!$I$9, $B$2*'SFV+BESS'!$I$9, (CB193+BV194+BW194))</f>
        <v>173.61249999999998</v>
      </c>
      <c r="CC194" s="110">
        <f t="shared" si="197"/>
        <v>70.967481883743332</v>
      </c>
      <c r="CH194" s="251"/>
      <c r="CI194" s="41">
        <v>7.7083333333333401</v>
      </c>
      <c r="CJ194" s="33">
        <f t="shared" si="249"/>
        <v>62.088720438246632</v>
      </c>
      <c r="CK194" s="33">
        <f>Gen_Cons_Horario!B3844</f>
        <v>0</v>
      </c>
      <c r="CL194" s="35">
        <f t="shared" si="224"/>
        <v>62.088720438246632</v>
      </c>
      <c r="CM194" s="116">
        <f>IF(AND(CL194&gt;0,CL194*$B$4+CS193&lt;=$B$2*'SFV+BESS'!$I$9,CL194&lt;'SFV+BESS'!$I$7), CL194*$B$4, IF(AND(CL194&gt;0,CL194*$B$4+CS193&gt;$B$2*'SFV+BESS'!$I$9,CL194*$B$4&lt;'SFV+BESS'!$I$7),$B$2*'SFV+BESS'!$I$9-CS193,IF(AND(CL194&gt;0,CL194*$B$4+CS193&gt;$B$2*'SFV+BESS'!$I$9,CL194*$B$4&gt;'SFV+BESS'!$I$7,CS193&lt;$B$2*'SFV+BESS'!$I$9),$B$2*'SFV+BESS'!$I$9-CS193,IF(AND(CL194&gt;0,CL194*$B$4+CS193&lt;=$B$2*'SFV+BESS'!$I$9,CL194&gt;'SFV+BESS'!$I$7),'SFV+BESS'!$I$7,0))))</f>
        <v>0</v>
      </c>
      <c r="CN194" s="27">
        <f>IF(AND(CL194&lt;0,CS193+CL194/$B$5&gt;$H$2,-CL194/'Carga-Descarga Año'!$B$5&lt;'SFV+BESS'!$I$7),CL194/$B$5,IF(AND(CL194&lt;0,CS193+CL194/$B$5&gt;$H$2,-CL194/'Carga-Descarga Año'!$B$5&gt;'SFV+BESS'!$I$7),-'SFV+BESS'!$I$7,IF(AND(CL194&lt;0,CS193+CL194/$B$5&lt;$H$2),-MIN('SFV+BESS'!$I$7,CS193-$H$2),0)))</f>
        <v>0</v>
      </c>
      <c r="CO194" s="33"/>
      <c r="CP194" s="33">
        <f t="shared" si="232"/>
        <v>0</v>
      </c>
      <c r="CQ194" s="27">
        <f t="shared" si="198"/>
        <v>0</v>
      </c>
      <c r="CR194" s="27">
        <f t="shared" si="233"/>
        <v>0</v>
      </c>
      <c r="CS194" s="28">
        <f>IF((CS193+CM194+CN194)&gt;=$B$2*'SFV+BESS'!$I$9, $B$2*'SFV+BESS'!$I$9, (CS193+CM194+CN194))</f>
        <v>173.61249999999998</v>
      </c>
      <c r="CT194" s="110">
        <f t="shared" si="199"/>
        <v>62.088720438246632</v>
      </c>
      <c r="CY194" s="251"/>
      <c r="CZ194" s="41">
        <v>7.7083333333333401</v>
      </c>
      <c r="DA194" s="33">
        <f t="shared" si="250"/>
        <v>71.722136617902081</v>
      </c>
      <c r="DB194" s="33">
        <f>Gen_Cons_Horario!B4564</f>
        <v>0</v>
      </c>
      <c r="DC194" s="35">
        <f t="shared" si="215"/>
        <v>71.722136617902081</v>
      </c>
      <c r="DD194" s="116">
        <f>IF(AND(DC194&gt;0,DC194*$B$4+DJ193&lt;=$B$2*'SFV+BESS'!$I$9,DC194&lt;'SFV+BESS'!$I$7), DC194*$B$4, IF(AND(DC194&gt;0,DC194*$B$4+DJ193&gt;$B$2*'SFV+BESS'!$I$9,DC194*$B$4&lt;'SFV+BESS'!$I$7),$B$2*'SFV+BESS'!$I$9-DJ193,IF(AND(DC194&gt;0,DC194*$B$4+DJ193&gt;$B$2*'SFV+BESS'!$I$9,DC194*$B$4&gt;'SFV+BESS'!$I$7,DJ193&lt;$B$2*'SFV+BESS'!$I$9),$B$2*'SFV+BESS'!$I$9-DJ193,IF(AND(DC194&gt;0,DC194*$B$4+DJ193&lt;=$B$2*'SFV+BESS'!$I$9,DC194&gt;'SFV+BESS'!$I$7),'SFV+BESS'!$I$7,0))))</f>
        <v>0</v>
      </c>
      <c r="DE194" s="27">
        <f>IF(AND(DC194&lt;0,DJ193+DC194/$B$5&gt;$H$2,-DC194/'Carga-Descarga Año'!$B$5&lt;'SFV+BESS'!$I$7),DC194/$B$5,IF(AND(DC194&lt;0,DJ193+DC194/$B$5&gt;$H$2,-DC194/'Carga-Descarga Año'!$B$5&gt;'SFV+BESS'!$I$7),-'SFV+BESS'!$I$7,IF(AND(DC194&lt;0,DJ193+DC194/$B$5&lt;$H$2),-MIN('SFV+BESS'!$I$7,DJ193-$H$2),0)))</f>
        <v>0</v>
      </c>
      <c r="DF194" s="33"/>
      <c r="DG194" s="33">
        <f t="shared" si="234"/>
        <v>0</v>
      </c>
      <c r="DH194" s="27">
        <f t="shared" si="200"/>
        <v>0</v>
      </c>
      <c r="DI194" s="27">
        <f t="shared" si="201"/>
        <v>0</v>
      </c>
      <c r="DJ194" s="28">
        <f>IF((DJ193+DD194+DE194)&gt;=$B$2*'SFV+BESS'!$I$9, $B$2*'SFV+BESS'!$I$9, (DJ193+DD194+DE194))</f>
        <v>173.61249999999998</v>
      </c>
      <c r="DK194" s="110">
        <f t="shared" si="202"/>
        <v>71.722136617902081</v>
      </c>
      <c r="DP194" s="251"/>
      <c r="DQ194" s="41">
        <v>7.7083333333333401</v>
      </c>
      <c r="DR194" s="33">
        <f t="shared" si="251"/>
        <v>72.15539147323075</v>
      </c>
      <c r="DS194" s="33">
        <f>Gen_Cons_Horario!B5308</f>
        <v>0</v>
      </c>
      <c r="DT194" s="35">
        <f t="shared" si="216"/>
        <v>72.15539147323075</v>
      </c>
      <c r="DU194" s="116">
        <f>IF(AND(DT194&gt;0,DT194*$B$4+EA193&lt;=$B$2*'SFV+BESS'!$I$9,DT194&lt;'SFV+BESS'!$I$7), DT194*$B$4, IF(AND(DT194&gt;0,DT194*$B$4+EA193&gt;$B$2*'SFV+BESS'!$I$9,DT194*$B$4&lt;'SFV+BESS'!$I$7),$B$2*'SFV+BESS'!$I$9-EA193,IF(AND(DT194&gt;0,DT194*$B$4+EA193&gt;$B$2*'SFV+BESS'!$I$9,DT194*$B$4&gt;'SFV+BESS'!$I$7,EA193&lt;$B$2*'SFV+BESS'!$I$9),$B$2*'SFV+BESS'!$I$9-EA193,IF(AND(DT194&gt;0,DT194*$B$4+EA193&lt;=$B$2*'SFV+BESS'!$I$9,DT194&gt;'SFV+BESS'!$I$7),'SFV+BESS'!$I$7,0))))</f>
        <v>0</v>
      </c>
      <c r="DV194" s="27">
        <f>IF(AND(DT194&lt;0,EA193+DT194/$B$5&gt;$H$2,-DT194/'Carga-Descarga Año'!$B$5&lt;'SFV+BESS'!$I$7),DT194/$B$5,IF(AND(DT194&lt;0,EA193+DT194/$B$5&gt;$H$2,-DT194/'Carga-Descarga Año'!$B$5&gt;'SFV+BESS'!$I$7),-'SFV+BESS'!$I$7,IF(AND(DT194&lt;0,EA193+DT194/$B$5&lt;$H$2),-MIN('SFV+BESS'!$I$7,EA193-$H$2),0)))</f>
        <v>0</v>
      </c>
      <c r="DW194" s="33"/>
      <c r="DX194" s="33">
        <f t="shared" si="235"/>
        <v>0</v>
      </c>
      <c r="DY194" s="27">
        <f t="shared" si="203"/>
        <v>0</v>
      </c>
      <c r="DZ194" s="27">
        <f t="shared" si="236"/>
        <v>0</v>
      </c>
      <c r="EA194" s="28">
        <f>IF((EA193+DU194+DV194)&gt;=$B$2*'SFV+BESS'!$I$9, $B$2*'SFV+BESS'!$I$9, (EA193+DU194+DV194))</f>
        <v>173.61249999999998</v>
      </c>
      <c r="EB194" s="110">
        <f t="shared" si="204"/>
        <v>72.15539147323075</v>
      </c>
      <c r="EG194" s="251"/>
      <c r="EH194" s="41">
        <v>7.7083333333333401</v>
      </c>
      <c r="EI194" s="33">
        <f t="shared" si="252"/>
        <v>82.031082302570567</v>
      </c>
      <c r="EJ194" s="33">
        <f>Gen_Cons_Horario!B6052</f>
        <v>0</v>
      </c>
      <c r="EK194" s="35">
        <f t="shared" si="217"/>
        <v>82.031082302570567</v>
      </c>
      <c r="EL194" s="116">
        <f>IF(AND(EK194&gt;0,EK194*$B$4+ER193&lt;=$B$2*'SFV+BESS'!$I$9,EK194&lt;'SFV+BESS'!$I$7), EK194*$B$4, IF(AND(EK194&gt;0,EK194*$B$4+ER193&gt;$B$2*'SFV+BESS'!$I$9,EK194*$B$4&lt;'SFV+BESS'!$I$7),$B$2*'SFV+BESS'!$I$9-ER193,IF(AND(EK194&gt;0,EK194*$B$4+ER193&gt;$B$2*'SFV+BESS'!$I$9,EK194*$B$4&gt;'SFV+BESS'!$I$7,ER193&lt;$B$2*'SFV+BESS'!$I$9),$B$2*'SFV+BESS'!$I$9-ER193,IF(AND(EK194&gt;0,EK194*$B$4+ER193&lt;=$B$2*'SFV+BESS'!$I$9,EK194&gt;'SFV+BESS'!$I$7),'SFV+BESS'!$I$7,0))))</f>
        <v>0</v>
      </c>
      <c r="EM194" s="27">
        <f>IF(AND(EK194&lt;0,ER193+EK194/$B$5&gt;$H$2,-EK194/'Carga-Descarga Año'!$B$5&lt;'SFV+BESS'!$I$7),EK194/$B$5,IF(AND(EK194&lt;0,ER193+EK194/$B$5&gt;$H$2,-EK194/'Carga-Descarga Año'!$B$5&gt;'SFV+BESS'!$I$7),-'SFV+BESS'!$I$7,IF(AND(EK194&lt;0,ER193+EK194/$B$5&lt;$H$2),-MIN('SFV+BESS'!$I$7,ER193-$H$2),0)))</f>
        <v>0</v>
      </c>
      <c r="EN194" s="33"/>
      <c r="EO194" s="33">
        <f t="shared" si="237"/>
        <v>0</v>
      </c>
      <c r="EP194" s="27">
        <f t="shared" si="205"/>
        <v>0</v>
      </c>
      <c r="EQ194" s="27">
        <f t="shared" si="238"/>
        <v>0</v>
      </c>
      <c r="ER194" s="28">
        <f>IF((ER193+EL194+EM194)&gt;=$B$2*'SFV+BESS'!$I$9, $B$2*'SFV+BESS'!$I$9, (ER193+EL194+EM194))</f>
        <v>173.61249999999998</v>
      </c>
      <c r="ES194" s="110">
        <f t="shared" si="206"/>
        <v>82.031082302570567</v>
      </c>
      <c r="EX194" s="251"/>
      <c r="EY194" s="41">
        <v>7.7083333333333401</v>
      </c>
      <c r="EZ194" s="33">
        <f t="shared" si="253"/>
        <v>93.140060040291317</v>
      </c>
      <c r="FA194" s="33">
        <f>Gen_Cons_Horario!B6772</f>
        <v>0</v>
      </c>
      <c r="FB194" s="35">
        <f t="shared" si="218"/>
        <v>93.140060040291317</v>
      </c>
      <c r="FC194" s="116">
        <f>IF(AND(FB194&gt;0,FB194*$B$4+FI193&lt;=$B$2*'SFV+BESS'!$I$9,FB194&lt;'SFV+BESS'!$I$7), FB194*$B$4, IF(AND(FB194&gt;0,FB194*$B$4+FI193&gt;$B$2*'SFV+BESS'!$I$9,FB194*$B$4&lt;'SFV+BESS'!$I$7),$B$2*'SFV+BESS'!$I$9-FI193,IF(AND(FB194&gt;0,FB194*$B$4+FI193&gt;$B$2*'SFV+BESS'!$I$9,FB194*$B$4&gt;'SFV+BESS'!$I$7,FI193&lt;$B$2*'SFV+BESS'!$I$9),$B$2*'SFV+BESS'!$I$9-FI193,IF(AND(FB194&gt;0,FB194*$B$4+FI193&lt;=$B$2*'SFV+BESS'!$I$9,FB194&gt;'SFV+BESS'!$I$7),'SFV+BESS'!$I$7,0))))</f>
        <v>0</v>
      </c>
      <c r="FD194" s="27">
        <f>IF(AND(FB194&lt;0,FI193+FB194/$B$5&gt;$H$2,-FB194/'Carga-Descarga Año'!$B$5&lt;'SFV+BESS'!$I$7),FB194/$B$5,IF(AND(FB194&lt;0,FI193+FB194/$B$5&gt;$H$2,-FB194/'Carga-Descarga Año'!$B$5&gt;'SFV+BESS'!$I$7),-'SFV+BESS'!$I$7,IF(AND(FB194&lt;0,FI193+FB194/$B$5&lt;$H$2),-MIN('SFV+BESS'!$I$7,FI193-$H$2),0)))</f>
        <v>0</v>
      </c>
      <c r="FE194" s="33"/>
      <c r="FF194" s="33">
        <f t="shared" si="239"/>
        <v>0</v>
      </c>
      <c r="FG194" s="27">
        <f t="shared" si="207"/>
        <v>0</v>
      </c>
      <c r="FH194" s="27">
        <f t="shared" si="240"/>
        <v>0</v>
      </c>
      <c r="FI194" s="28">
        <f>IF((FI193+FC194+FD194)&gt;=$B$2*'SFV+BESS'!$I$9, $B$2*'SFV+BESS'!$I$9, (FI193+FC194+FD194))</f>
        <v>173.61249999999998</v>
      </c>
      <c r="FJ194" s="110">
        <f t="shared" si="208"/>
        <v>93.140060040291317</v>
      </c>
      <c r="FO194" s="251"/>
      <c r="FP194" s="41">
        <v>7.7083333333333401</v>
      </c>
      <c r="FQ194" s="33">
        <f t="shared" si="254"/>
        <v>106.09652002916586</v>
      </c>
      <c r="FR194" s="33">
        <f>Gen_Cons_Horario!B7516</f>
        <v>0</v>
      </c>
      <c r="FS194" s="35">
        <f t="shared" si="219"/>
        <v>106.09652002916586</v>
      </c>
      <c r="FT194" s="116">
        <f>IF(AND(FS194&gt;0,FS194*$B$4+FZ193&lt;=$B$2*'SFV+BESS'!$I$9,FS194&lt;'SFV+BESS'!$I$7), FS194*$B$4, IF(AND(FS194&gt;0,FS194*$B$4+FZ193&gt;$B$2*'SFV+BESS'!$I$9,FS194*$B$4&lt;'SFV+BESS'!$I$7),$B$2*'SFV+BESS'!$I$9-FZ193,IF(AND(FS194&gt;0,FS194*$B$4+FZ193&gt;$B$2*'SFV+BESS'!$I$9,FS194*$B$4&gt;'SFV+BESS'!$I$7,FZ193&lt;$B$2*'SFV+BESS'!$I$9),$B$2*'SFV+BESS'!$I$9-FZ193,IF(AND(FS194&gt;0,FS194*$B$4+FZ193&lt;=$B$2*'SFV+BESS'!$I$9,FS194&gt;'SFV+BESS'!$I$7),'SFV+BESS'!$I$7,0))))</f>
        <v>0</v>
      </c>
      <c r="FU194" s="27">
        <f>IF(AND(FS194&lt;0,FZ193+FS194/$B$5&gt;$H$2,-FS194/'Carga-Descarga Año'!$B$5&lt;'SFV+BESS'!$I$7),FS194/$B$5,IF(AND(FS194&lt;0,FZ193+FS194/$B$5&gt;$H$2,-FS194/'Carga-Descarga Año'!$B$5&gt;'SFV+BESS'!$I$7),-'SFV+BESS'!$I$7,IF(AND(FS194&lt;0,FZ193+FS194/$B$5&lt;$H$2),-MIN('SFV+BESS'!$I$7,FZ193-$H$2),0)))</f>
        <v>0</v>
      </c>
      <c r="FV194" s="33"/>
      <c r="FW194" s="33">
        <f t="shared" si="241"/>
        <v>0</v>
      </c>
      <c r="FX194" s="27">
        <f t="shared" si="209"/>
        <v>0</v>
      </c>
      <c r="FY194" s="27">
        <f t="shared" si="242"/>
        <v>0</v>
      </c>
      <c r="FZ194" s="28">
        <f>IF((FZ193+FT194+FU194)&gt;=$B$2*'SFV+BESS'!$I$9, $B$2*'SFV+BESS'!$I$9, (FZ193+FT194+FU194))</f>
        <v>173.61249999999998</v>
      </c>
      <c r="GA194" s="110">
        <f t="shared" si="210"/>
        <v>106.09652002916586</v>
      </c>
      <c r="GF194" s="251"/>
      <c r="GG194" s="41">
        <v>7.7083333333333401</v>
      </c>
      <c r="GH194" s="33">
        <f t="shared" si="255"/>
        <v>108.86347538032331</v>
      </c>
      <c r="GI194" s="33">
        <f>Gen_Cons_Horario!B8236</f>
        <v>44.742000000000004</v>
      </c>
      <c r="GJ194" s="35">
        <f t="shared" si="225"/>
        <v>64.121475380323304</v>
      </c>
      <c r="GK194" s="116">
        <f>IF(AND(GJ194&gt;0,GJ194*$B$4+GQ193&lt;=$B$2*'SFV+BESS'!$I$9,GJ194&lt;'SFV+BESS'!$I$7), GJ194*$B$4, IF(AND(GJ194&gt;0,GJ194*$B$4+GQ193&gt;$B$2*'SFV+BESS'!$I$9,GJ194*$B$4&lt;'SFV+BESS'!$I$7),$B$2*'SFV+BESS'!$I$9-GQ193,IF(AND(GJ194&gt;0,GJ194*$B$4+GQ193&gt;$B$2*'SFV+BESS'!$I$9,GJ194*$B$4&gt;'SFV+BESS'!$I$7,GQ193&lt;$B$2*'SFV+BESS'!$I$9),$B$2*'SFV+BESS'!$I$9-GQ193,IF(AND(GJ194&gt;0,GJ194*$B$4+GQ193&lt;=$B$2*'SFV+BESS'!$I$9,GJ194&gt;'SFV+BESS'!$I$7),'SFV+BESS'!$I$7,0))))</f>
        <v>0</v>
      </c>
      <c r="GL194" s="27">
        <f>IF(AND(GJ194&lt;0,GQ193+GJ194/$B$5&gt;$H$2,-GJ194/'Carga-Descarga Año'!$B$5&lt;'SFV+BESS'!$I$7),GJ194/$B$5,IF(AND(GJ194&lt;0,GQ193+GJ194/$B$5&gt;$H$2,-GJ194/'Carga-Descarga Año'!$B$5&gt;'SFV+BESS'!$I$7),-'SFV+BESS'!$I$7,IF(AND(GJ194&lt;0,GQ193+GJ194/$B$5&lt;$H$2),-MIN('SFV+BESS'!$I$7,GQ193-$H$2),0)))</f>
        <v>0</v>
      </c>
      <c r="GM194" s="33"/>
      <c r="GN194" s="33">
        <f t="shared" si="243"/>
        <v>44.742000000000004</v>
      </c>
      <c r="GO194" s="27">
        <f t="shared" si="211"/>
        <v>0</v>
      </c>
      <c r="GP194" s="27">
        <f t="shared" si="244"/>
        <v>0</v>
      </c>
      <c r="GQ194" s="28">
        <f>IF((GQ193+GK194+GL194)&gt;=$B$2*'SFV+BESS'!$I$9, $B$2*'SFV+BESS'!$I$9, (GQ193+GK194+GL194))</f>
        <v>173.61249999999998</v>
      </c>
      <c r="GR194" s="110">
        <f t="shared" si="212"/>
        <v>64.121475380323304</v>
      </c>
    </row>
    <row r="195" spans="1:200">
      <c r="A195" s="249"/>
      <c r="B195" s="41">
        <v>7.7500000000000098</v>
      </c>
      <c r="C195" s="38">
        <f t="shared" si="226"/>
        <v>102.86987171993853</v>
      </c>
      <c r="D195" s="2">
        <f>Gen_Cons_Horario!B221</f>
        <v>59.656000000000006</v>
      </c>
      <c r="E195" s="140">
        <f t="shared" si="184"/>
        <v>43.213871719938524</v>
      </c>
      <c r="F195" s="116">
        <f>IF(AND(E195&gt;0,E195*$B$4+L194&lt;=$B$2*'SFV+BESS'!$I$9,E195&lt;'SFV+BESS'!$I$7), E195*$B$4, IF(AND(E195&gt;0,E195*$B$4+L194&gt;$B$2*'SFV+BESS'!$I$9,E195*$B$4&lt;'SFV+BESS'!$I$7),$B$2*'SFV+BESS'!$I$9-L194,IF(AND(E195&gt;0,E195*$B$4+L194&gt;$B$2*'SFV+BESS'!$I$9,E195*$B$4&gt;'SFV+BESS'!$I$7,L194&lt;$B$2*'SFV+BESS'!$I$9),$B$2*'SFV+BESS'!$I$9-L194,IF(AND(E195&gt;0,E195*$B$4+L194&lt;=$B$2*'SFV+BESS'!$I$9,E195&gt;'SFV+BESS'!$I$7),'SFV+BESS'!$I$7,0))))</f>
        <v>0</v>
      </c>
      <c r="G195" s="27">
        <f>IF(AND(E195&lt;0,L194+E195/$B$5&gt;$H$2,-E195/'Carga-Descarga Año'!$B$5&lt;'SFV+BESS'!$I$7),E195/$B$5,IF(AND(E195&lt;0,L194+E195/$B$5&gt;$H$2,-E195/'Carga-Descarga Año'!$B$5&gt;'SFV+BESS'!$I$7),-'SFV+BESS'!$I$7,IF(AND(E195&lt;0,L194+E195/$B$5&lt;$H$2),-MIN('SFV+BESS'!$I$7,L194-$H$2),0)))</f>
        <v>0</v>
      </c>
      <c r="I195" s="38">
        <f t="shared" si="185"/>
        <v>59.656000000000006</v>
      </c>
      <c r="J195" s="27">
        <f t="shared" si="187"/>
        <v>0</v>
      </c>
      <c r="K195" s="27">
        <f t="shared" si="186"/>
        <v>0</v>
      </c>
      <c r="L195" s="28">
        <f>IF((L194+F195+G195)&gt;=$B$2*'SFV+BESS'!$I$9, $B$2*'SFV+BESS'!$I$9, (L194+F195+G195))</f>
        <v>173.61249999999998</v>
      </c>
      <c r="M195" s="110">
        <f t="shared" si="188"/>
        <v>43.213871719938524</v>
      </c>
      <c r="R195" s="251"/>
      <c r="S195" s="41">
        <v>7.7500000000000098</v>
      </c>
      <c r="T195" s="2">
        <f t="shared" si="245"/>
        <v>103.90307247760497</v>
      </c>
      <c r="U195" s="2">
        <f>Gen_Cons_Horario!B965</f>
        <v>44.742000000000004</v>
      </c>
      <c r="V195" s="35">
        <f t="shared" si="220"/>
        <v>59.161072477604961</v>
      </c>
      <c r="W195" s="116">
        <f>IF(AND(V195&gt;0,V195*$B$4+AC194&lt;=$B$2*'SFV+BESS'!$I$9,V195&lt;'SFV+BESS'!$I$7), V195*$B$4, IF(AND(V195&gt;0,V195*$B$4+AC194&gt;$B$2*'SFV+BESS'!$I$9,V195*$B$4&lt;'SFV+BESS'!$I$7),$B$2*'SFV+BESS'!$I$9-AC194,IF(AND(V195&gt;0,V195*$B$4+AC194&gt;$B$2*'SFV+BESS'!$I$9,V195*$B$4&gt;'SFV+BESS'!$I$7,AC194&lt;$B$2*'SFV+BESS'!$I$9),$B$2*'SFV+BESS'!$I$9-AC194,IF(AND(V195&gt;0,V195*$B$4+AC194&lt;=$B$2*'SFV+BESS'!$I$9,V195&gt;'SFV+BESS'!$I$7),'SFV+BESS'!$I$7,0))))</f>
        <v>0</v>
      </c>
      <c r="X195" s="27">
        <f>IF(AND(V195&lt;0,AC194+V195/$B$5&gt;$H$2,-V195/'Carga-Descarga Año'!$B$5&lt;'SFV+BESS'!$I$7),V195/$B$5,IF(AND(V195&lt;0,AC194+V195/$B$5&gt;$H$2,-V195/'Carga-Descarga Año'!$B$5&gt;'SFV+BESS'!$I$7),-'SFV+BESS'!$I$7,IF(AND(V195&lt;0,AC194+V195/$B$5&lt;$H$2),-MIN('SFV+BESS'!$I$7,AC194-$H$2),0)))</f>
        <v>0</v>
      </c>
      <c r="Z195" s="33">
        <f t="shared" si="214"/>
        <v>44.742000000000004</v>
      </c>
      <c r="AA195" s="27">
        <f t="shared" si="189"/>
        <v>0</v>
      </c>
      <c r="AB195" s="27">
        <f t="shared" si="213"/>
        <v>0</v>
      </c>
      <c r="AC195" s="28">
        <f>IF((AC194+W195+X195)&gt;=$B$2*'SFV+BESS'!$I$9, $B$2*'SFV+BESS'!$I$9, (AC194+W195+X195))</f>
        <v>173.61249999999998</v>
      </c>
      <c r="AD195" s="110">
        <f t="shared" si="190"/>
        <v>59.161072477604961</v>
      </c>
      <c r="AI195" s="251"/>
      <c r="AJ195" s="41">
        <v>7.7500000000000098</v>
      </c>
      <c r="AK195" s="52">
        <f t="shared" si="246"/>
        <v>95.435636670569934</v>
      </c>
      <c r="AL195" s="33">
        <f>Gen_Cons_Horario!B1637</f>
        <v>59.656000000000006</v>
      </c>
      <c r="AM195" s="35">
        <f t="shared" si="221"/>
        <v>35.779636670569928</v>
      </c>
      <c r="AN195" s="116">
        <f>IF(AND(AM195&gt;0,AM195*$B$4+AT194&lt;=$B$2*'SFV+BESS'!$I$9,AM195&lt;'SFV+BESS'!$I$7), AM195*$B$4, IF(AND(AM195&gt;0,AM195*$B$4+AT194&gt;$B$2*'SFV+BESS'!$I$9,AM195*$B$4&lt;'SFV+BESS'!$I$7),$B$2*'SFV+BESS'!$I$9-AT194,IF(AND(AM195&gt;0,AM195*$B$4+AT194&gt;$B$2*'SFV+BESS'!$I$9,AM195*$B$4&gt;'SFV+BESS'!$I$7,AT194&lt;$B$2*'SFV+BESS'!$I$9),$B$2*'SFV+BESS'!$I$9-AT194,IF(AND(AM195&gt;0,AM195*$B$4+AT194&lt;=$B$2*'SFV+BESS'!$I$9,AM195&gt;'SFV+BESS'!$I$7),'SFV+BESS'!$I$7,0))))</f>
        <v>0</v>
      </c>
      <c r="AO195" s="27">
        <f>IF(AND(AM195&lt;0,AT194+AM195/$B$5&gt;$H$2,-AM195/'Carga-Descarga Año'!$B$5&lt;'SFV+BESS'!$I$7),AM195/$B$5,IF(AND(AM195&lt;0,AT194+AM195/$B$5&gt;$H$2,-AM195/'Carga-Descarga Año'!$B$5&gt;'SFV+BESS'!$I$7),-'SFV+BESS'!$I$7,IF(AND(AM195&lt;0,AT194+AM195/$B$5&lt;$H$2),-MIN('SFV+BESS'!$I$7,AT194-$H$2),0)))</f>
        <v>0</v>
      </c>
      <c r="AP195" s="33"/>
      <c r="AQ195" s="33">
        <f t="shared" si="227"/>
        <v>59.656000000000006</v>
      </c>
      <c r="AR195" s="27">
        <f t="shared" si="191"/>
        <v>0</v>
      </c>
      <c r="AS195" s="27">
        <f t="shared" si="228"/>
        <v>0</v>
      </c>
      <c r="AT195" s="28">
        <f>IF((AT194+AN195+AO195)&gt;=$B$2*'SFV+BESS'!$I$9, $B$2*'SFV+BESS'!$I$9, (AT194+AN195+AO195))</f>
        <v>173.61249999999998</v>
      </c>
      <c r="AU195" s="110">
        <f t="shared" si="192"/>
        <v>35.779636670569928</v>
      </c>
      <c r="AZ195" s="251"/>
      <c r="BA195" s="41">
        <v>7.7500000000000098</v>
      </c>
      <c r="BB195" s="33">
        <f t="shared" si="247"/>
        <v>62.728437042746478</v>
      </c>
      <c r="BC195" s="33">
        <f>Gen_Cons_Horario!B2381</f>
        <v>0</v>
      </c>
      <c r="BD195" s="35">
        <f t="shared" si="222"/>
        <v>62.728437042746478</v>
      </c>
      <c r="BE195" s="116">
        <f>IF(AND(BD195&gt;0,BD195*$B$4+BK194&lt;=$B$2*'SFV+BESS'!$I$9,BD195&lt;'SFV+BESS'!$I$7), BD195*$B$4, IF(AND(BD195&gt;0,BD195*$B$4+BK194&gt;$B$2*'SFV+BESS'!$I$9,BD195*$B$4&lt;'SFV+BESS'!$I$7),$B$2*'SFV+BESS'!$I$9-BK194,IF(AND(BD195&gt;0,BD195*$B$4+BK194&gt;$B$2*'SFV+BESS'!$I$9,BD195*$B$4&gt;'SFV+BESS'!$I$7,BK194&lt;$B$2*'SFV+BESS'!$I$9),$B$2*'SFV+BESS'!$I$9-BK194,IF(AND(BD195&gt;0,BD195*$B$4+BK194&lt;=$B$2*'SFV+BESS'!$I$9,BD195&gt;'SFV+BESS'!$I$7),'SFV+BESS'!$I$7,0))))</f>
        <v>0</v>
      </c>
      <c r="BF195" s="27">
        <f>IF(AND(BD195&lt;0,BK194+BD195/$B$5&gt;$H$2,-BD195/'Carga-Descarga Año'!$B$5&lt;'SFV+BESS'!$I$7),BD195/$B$5,IF(AND(BD195&lt;0,BK194+BD195/$B$5&gt;$H$2,-BD195/'Carga-Descarga Año'!$B$5&gt;'SFV+BESS'!$I$7),-'SFV+BESS'!$I$7,IF(AND(BD195&lt;0,BK194+BD195/$B$5&lt;$H$2),-MIN('SFV+BESS'!$I$7,BK194-$H$2),0)))</f>
        <v>0</v>
      </c>
      <c r="BG195" s="33"/>
      <c r="BH195" s="33">
        <f t="shared" si="229"/>
        <v>0</v>
      </c>
      <c r="BI195" s="27">
        <f t="shared" si="193"/>
        <v>0</v>
      </c>
      <c r="BJ195" s="27">
        <f t="shared" si="230"/>
        <v>0</v>
      </c>
      <c r="BK195" s="28">
        <f>IF((BK194+BE195+BF195)&gt;=$B$2*'SFV+BESS'!$I$9, $B$2*'SFV+BESS'!$I$9, (BK194+BE195+BF195))</f>
        <v>173.61249999999998</v>
      </c>
      <c r="BL195" s="110">
        <f t="shared" si="194"/>
        <v>62.728437042746478</v>
      </c>
      <c r="BQ195" s="251"/>
      <c r="BR195" s="41">
        <v>7.7500000000000098</v>
      </c>
      <c r="BS195" s="33">
        <f t="shared" si="248"/>
        <v>20.952304175200414</v>
      </c>
      <c r="BT195" s="33">
        <f>Gen_Cons_Horario!B3101</f>
        <v>0</v>
      </c>
      <c r="BU195" s="35">
        <f t="shared" si="223"/>
        <v>20.952304175200414</v>
      </c>
      <c r="BV195" s="116">
        <f>IF(AND(BU195&gt;0,BU195*$B$4+CB194&lt;=$B$2*'SFV+BESS'!$I$9,BU195&lt;'SFV+BESS'!$I$7), BU195*$B$4, IF(AND(BU195&gt;0,BU195*$B$4+CB194&gt;$B$2*'SFV+BESS'!$I$9,BU195*$B$4&lt;'SFV+BESS'!$I$7),$B$2*'SFV+BESS'!$I$9-CB194,IF(AND(BU195&gt;0,BU195*$B$4+CB194&gt;$B$2*'SFV+BESS'!$I$9,BU195*$B$4&gt;'SFV+BESS'!$I$7,CB194&lt;$B$2*'SFV+BESS'!$I$9),$B$2*'SFV+BESS'!$I$9-CB194,IF(AND(BU195&gt;0,BU195*$B$4+CB194&lt;=$B$2*'SFV+BESS'!$I$9,BU195&gt;'SFV+BESS'!$I$7),'SFV+BESS'!$I$7,0))))</f>
        <v>0</v>
      </c>
      <c r="BW195" s="27">
        <f>IF(AND(BU195&lt;0,CB194+BU195/$B$5&gt;$H$2,-BU195/'Carga-Descarga Año'!$B$5&lt;'SFV+BESS'!$I$7),BU195/$B$5,IF(AND(BU195&lt;0,CB194+BU195/$B$5&gt;$H$2,-BU195/'Carga-Descarga Año'!$B$5&gt;'SFV+BESS'!$I$7),-'SFV+BESS'!$I$7,IF(AND(BU195&lt;0,CB194+BU195/$B$5&lt;$H$2),-MIN('SFV+BESS'!$I$7,CB194-$H$2),0)))</f>
        <v>0</v>
      </c>
      <c r="BX195" s="33"/>
      <c r="BY195" s="33">
        <f t="shared" si="231"/>
        <v>0</v>
      </c>
      <c r="BZ195" s="27">
        <f t="shared" si="195"/>
        <v>0</v>
      </c>
      <c r="CA195" s="27">
        <f t="shared" si="196"/>
        <v>0</v>
      </c>
      <c r="CB195" s="28">
        <f>IF((CB194+BV195+BW195)&gt;=$B$2*'SFV+BESS'!$I$9, $B$2*'SFV+BESS'!$I$9, (CB194+BV195+BW195))</f>
        <v>173.61249999999998</v>
      </c>
      <c r="CC195" s="110">
        <f t="shared" si="197"/>
        <v>20.952304175200414</v>
      </c>
      <c r="CH195" s="251"/>
      <c r="CI195" s="41">
        <v>7.7500000000000098</v>
      </c>
      <c r="CJ195" s="33">
        <f t="shared" si="249"/>
        <v>15.237891096566022</v>
      </c>
      <c r="CK195" s="33">
        <f>Gen_Cons_Horario!B3845</f>
        <v>0</v>
      </c>
      <c r="CL195" s="35">
        <f t="shared" si="224"/>
        <v>15.237891096566022</v>
      </c>
      <c r="CM195" s="116">
        <f>IF(AND(CL195&gt;0,CL195*$B$4+CS194&lt;=$B$2*'SFV+BESS'!$I$9,CL195&lt;'SFV+BESS'!$I$7), CL195*$B$4, IF(AND(CL195&gt;0,CL195*$B$4+CS194&gt;$B$2*'SFV+BESS'!$I$9,CL195*$B$4&lt;'SFV+BESS'!$I$7),$B$2*'SFV+BESS'!$I$9-CS194,IF(AND(CL195&gt;0,CL195*$B$4+CS194&gt;$B$2*'SFV+BESS'!$I$9,CL195*$B$4&gt;'SFV+BESS'!$I$7,CS194&lt;$B$2*'SFV+BESS'!$I$9),$B$2*'SFV+BESS'!$I$9-CS194,IF(AND(CL195&gt;0,CL195*$B$4+CS194&lt;=$B$2*'SFV+BESS'!$I$9,CL195&gt;'SFV+BESS'!$I$7),'SFV+BESS'!$I$7,0))))</f>
        <v>0</v>
      </c>
      <c r="CN195" s="27">
        <f>IF(AND(CL195&lt;0,CS194+CL195/$B$5&gt;$H$2,-CL195/'Carga-Descarga Año'!$B$5&lt;'SFV+BESS'!$I$7),CL195/$B$5,IF(AND(CL195&lt;0,CS194+CL195/$B$5&gt;$H$2,-CL195/'Carga-Descarga Año'!$B$5&gt;'SFV+BESS'!$I$7),-'SFV+BESS'!$I$7,IF(AND(CL195&lt;0,CS194+CL195/$B$5&lt;$H$2),-MIN('SFV+BESS'!$I$7,CS194-$H$2),0)))</f>
        <v>0</v>
      </c>
      <c r="CO195" s="33"/>
      <c r="CP195" s="33">
        <f t="shared" si="232"/>
        <v>0</v>
      </c>
      <c r="CQ195" s="27">
        <f t="shared" si="198"/>
        <v>0</v>
      </c>
      <c r="CR195" s="27">
        <f t="shared" si="233"/>
        <v>0</v>
      </c>
      <c r="CS195" s="28">
        <f>IF((CS194+CM195+CN195)&gt;=$B$2*'SFV+BESS'!$I$9, $B$2*'SFV+BESS'!$I$9, (CS194+CM195+CN195))</f>
        <v>173.61249999999998</v>
      </c>
      <c r="CT195" s="110">
        <f t="shared" si="199"/>
        <v>15.237891096566022</v>
      </c>
      <c r="CY195" s="251"/>
      <c r="CZ195" s="41">
        <v>7.7500000000000098</v>
      </c>
      <c r="DA195" s="33">
        <f t="shared" si="250"/>
        <v>22.399706331116558</v>
      </c>
      <c r="DB195" s="33">
        <f>Gen_Cons_Horario!B4565</f>
        <v>0</v>
      </c>
      <c r="DC195" s="35">
        <f t="shared" si="215"/>
        <v>22.399706331116558</v>
      </c>
      <c r="DD195" s="116">
        <f>IF(AND(DC195&gt;0,DC195*$B$4+DJ194&lt;=$B$2*'SFV+BESS'!$I$9,DC195&lt;'SFV+BESS'!$I$7), DC195*$B$4, IF(AND(DC195&gt;0,DC195*$B$4+DJ194&gt;$B$2*'SFV+BESS'!$I$9,DC195*$B$4&lt;'SFV+BESS'!$I$7),$B$2*'SFV+BESS'!$I$9-DJ194,IF(AND(DC195&gt;0,DC195*$B$4+DJ194&gt;$B$2*'SFV+BESS'!$I$9,DC195*$B$4&gt;'SFV+BESS'!$I$7,DJ194&lt;$B$2*'SFV+BESS'!$I$9),$B$2*'SFV+BESS'!$I$9-DJ194,IF(AND(DC195&gt;0,DC195*$B$4+DJ194&lt;=$B$2*'SFV+BESS'!$I$9,DC195&gt;'SFV+BESS'!$I$7),'SFV+BESS'!$I$7,0))))</f>
        <v>0</v>
      </c>
      <c r="DE195" s="27">
        <f>IF(AND(DC195&lt;0,DJ194+DC195/$B$5&gt;$H$2,-DC195/'Carga-Descarga Año'!$B$5&lt;'SFV+BESS'!$I$7),DC195/$B$5,IF(AND(DC195&lt;0,DJ194+DC195/$B$5&gt;$H$2,-DC195/'Carga-Descarga Año'!$B$5&gt;'SFV+BESS'!$I$7),-'SFV+BESS'!$I$7,IF(AND(DC195&lt;0,DJ194+DC195/$B$5&lt;$H$2),-MIN('SFV+BESS'!$I$7,DJ194-$H$2),0)))</f>
        <v>0</v>
      </c>
      <c r="DF195" s="33"/>
      <c r="DG195" s="33">
        <f t="shared" si="234"/>
        <v>0</v>
      </c>
      <c r="DH195" s="27">
        <f t="shared" si="200"/>
        <v>0</v>
      </c>
      <c r="DI195" s="27">
        <f t="shared" si="201"/>
        <v>0</v>
      </c>
      <c r="DJ195" s="28">
        <f>IF((DJ194+DD195+DE195)&gt;=$B$2*'SFV+BESS'!$I$9, $B$2*'SFV+BESS'!$I$9, (DJ194+DD195+DE195))</f>
        <v>173.61249999999998</v>
      </c>
      <c r="DK195" s="110">
        <f t="shared" si="202"/>
        <v>22.399706331116558</v>
      </c>
      <c r="DP195" s="251"/>
      <c r="DQ195" s="41">
        <v>7.7500000000000098</v>
      </c>
      <c r="DR195" s="33">
        <f t="shared" si="251"/>
        <v>43.502380946179692</v>
      </c>
      <c r="DS195" s="33">
        <f>Gen_Cons_Horario!B5309</f>
        <v>0</v>
      </c>
      <c r="DT195" s="35">
        <f t="shared" si="216"/>
        <v>43.502380946179692</v>
      </c>
      <c r="DU195" s="116">
        <f>IF(AND(DT195&gt;0,DT195*$B$4+EA194&lt;=$B$2*'SFV+BESS'!$I$9,DT195&lt;'SFV+BESS'!$I$7), DT195*$B$4, IF(AND(DT195&gt;0,DT195*$B$4+EA194&gt;$B$2*'SFV+BESS'!$I$9,DT195*$B$4&lt;'SFV+BESS'!$I$7),$B$2*'SFV+BESS'!$I$9-EA194,IF(AND(DT195&gt;0,DT195*$B$4+EA194&gt;$B$2*'SFV+BESS'!$I$9,DT195*$B$4&gt;'SFV+BESS'!$I$7,EA194&lt;$B$2*'SFV+BESS'!$I$9),$B$2*'SFV+BESS'!$I$9-EA194,IF(AND(DT195&gt;0,DT195*$B$4+EA194&lt;=$B$2*'SFV+BESS'!$I$9,DT195&gt;'SFV+BESS'!$I$7),'SFV+BESS'!$I$7,0))))</f>
        <v>0</v>
      </c>
      <c r="DV195" s="27">
        <f>IF(AND(DT195&lt;0,EA194+DT195/$B$5&gt;$H$2,-DT195/'Carga-Descarga Año'!$B$5&lt;'SFV+BESS'!$I$7),DT195/$B$5,IF(AND(DT195&lt;0,EA194+DT195/$B$5&gt;$H$2,-DT195/'Carga-Descarga Año'!$B$5&gt;'SFV+BESS'!$I$7),-'SFV+BESS'!$I$7,IF(AND(DT195&lt;0,EA194+DT195/$B$5&lt;$H$2),-MIN('SFV+BESS'!$I$7,EA194-$H$2),0)))</f>
        <v>0</v>
      </c>
      <c r="DW195" s="33"/>
      <c r="DX195" s="33">
        <f t="shared" si="235"/>
        <v>0</v>
      </c>
      <c r="DY195" s="27">
        <f t="shared" si="203"/>
        <v>0</v>
      </c>
      <c r="DZ195" s="27">
        <f t="shared" si="236"/>
        <v>0</v>
      </c>
      <c r="EA195" s="28">
        <f>IF((EA194+DU195+DV195)&gt;=$B$2*'SFV+BESS'!$I$9, $B$2*'SFV+BESS'!$I$9, (EA194+DU195+DV195))</f>
        <v>173.61249999999998</v>
      </c>
      <c r="EB195" s="110">
        <f t="shared" si="204"/>
        <v>43.502380946179692</v>
      </c>
      <c r="EG195" s="251"/>
      <c r="EH195" s="41">
        <v>7.7500000000000098</v>
      </c>
      <c r="EI195" s="33">
        <f t="shared" si="252"/>
        <v>59.658968947324041</v>
      </c>
      <c r="EJ195" s="33">
        <f>Gen_Cons_Horario!B6053</f>
        <v>0</v>
      </c>
      <c r="EK195" s="35">
        <f t="shared" si="217"/>
        <v>59.658968947324041</v>
      </c>
      <c r="EL195" s="116">
        <f>IF(AND(EK195&gt;0,EK195*$B$4+ER194&lt;=$B$2*'SFV+BESS'!$I$9,EK195&lt;'SFV+BESS'!$I$7), EK195*$B$4, IF(AND(EK195&gt;0,EK195*$B$4+ER194&gt;$B$2*'SFV+BESS'!$I$9,EK195*$B$4&lt;'SFV+BESS'!$I$7),$B$2*'SFV+BESS'!$I$9-ER194,IF(AND(EK195&gt;0,EK195*$B$4+ER194&gt;$B$2*'SFV+BESS'!$I$9,EK195*$B$4&gt;'SFV+BESS'!$I$7,ER194&lt;$B$2*'SFV+BESS'!$I$9),$B$2*'SFV+BESS'!$I$9-ER194,IF(AND(EK195&gt;0,EK195*$B$4+ER194&lt;=$B$2*'SFV+BESS'!$I$9,EK195&gt;'SFV+BESS'!$I$7),'SFV+BESS'!$I$7,0))))</f>
        <v>0</v>
      </c>
      <c r="EM195" s="27">
        <f>IF(AND(EK195&lt;0,ER194+EK195/$B$5&gt;$H$2,-EK195/'Carga-Descarga Año'!$B$5&lt;'SFV+BESS'!$I$7),EK195/$B$5,IF(AND(EK195&lt;0,ER194+EK195/$B$5&gt;$H$2,-EK195/'Carga-Descarga Año'!$B$5&gt;'SFV+BESS'!$I$7),-'SFV+BESS'!$I$7,IF(AND(EK195&lt;0,ER194+EK195/$B$5&lt;$H$2),-MIN('SFV+BESS'!$I$7,ER194-$H$2),0)))</f>
        <v>0</v>
      </c>
      <c r="EN195" s="33"/>
      <c r="EO195" s="33">
        <f t="shared" si="237"/>
        <v>0</v>
      </c>
      <c r="EP195" s="27">
        <f t="shared" si="205"/>
        <v>0</v>
      </c>
      <c r="EQ195" s="27">
        <f t="shared" si="238"/>
        <v>0</v>
      </c>
      <c r="ER195" s="28">
        <f>IF((ER194+EL195+EM195)&gt;=$B$2*'SFV+BESS'!$I$9, $B$2*'SFV+BESS'!$I$9, (ER194+EL195+EM195))</f>
        <v>173.61249999999998</v>
      </c>
      <c r="ES195" s="110">
        <f t="shared" si="206"/>
        <v>59.658968947324041</v>
      </c>
      <c r="EX195" s="251"/>
      <c r="EY195" s="41">
        <v>7.7500000000000098</v>
      </c>
      <c r="EZ195" s="33">
        <f t="shared" si="253"/>
        <v>74.053982163182425</v>
      </c>
      <c r="FA195" s="33">
        <f>Gen_Cons_Horario!B6773</f>
        <v>0</v>
      </c>
      <c r="FB195" s="35">
        <f t="shared" si="218"/>
        <v>74.053982163182425</v>
      </c>
      <c r="FC195" s="116">
        <f>IF(AND(FB195&gt;0,FB195*$B$4+FI194&lt;=$B$2*'SFV+BESS'!$I$9,FB195&lt;'SFV+BESS'!$I$7), FB195*$B$4, IF(AND(FB195&gt;0,FB195*$B$4+FI194&gt;$B$2*'SFV+BESS'!$I$9,FB195*$B$4&lt;'SFV+BESS'!$I$7),$B$2*'SFV+BESS'!$I$9-FI194,IF(AND(FB195&gt;0,FB195*$B$4+FI194&gt;$B$2*'SFV+BESS'!$I$9,FB195*$B$4&gt;'SFV+BESS'!$I$7,FI194&lt;$B$2*'SFV+BESS'!$I$9),$B$2*'SFV+BESS'!$I$9-FI194,IF(AND(FB195&gt;0,FB195*$B$4+FI194&lt;=$B$2*'SFV+BESS'!$I$9,FB195&gt;'SFV+BESS'!$I$7),'SFV+BESS'!$I$7,0))))</f>
        <v>0</v>
      </c>
      <c r="FD195" s="27">
        <f>IF(AND(FB195&lt;0,FI194+FB195/$B$5&gt;$H$2,-FB195/'Carga-Descarga Año'!$B$5&lt;'SFV+BESS'!$I$7),FB195/$B$5,IF(AND(FB195&lt;0,FI194+FB195/$B$5&gt;$H$2,-FB195/'Carga-Descarga Año'!$B$5&gt;'SFV+BESS'!$I$7),-'SFV+BESS'!$I$7,IF(AND(FB195&lt;0,FI194+FB195/$B$5&lt;$H$2),-MIN('SFV+BESS'!$I$7,FI194-$H$2),0)))</f>
        <v>0</v>
      </c>
      <c r="FE195" s="33"/>
      <c r="FF195" s="33">
        <f t="shared" si="239"/>
        <v>0</v>
      </c>
      <c r="FG195" s="27">
        <f t="shared" si="207"/>
        <v>0</v>
      </c>
      <c r="FH195" s="27">
        <f t="shared" si="240"/>
        <v>0</v>
      </c>
      <c r="FI195" s="28">
        <f>IF((FI194+FC195+FD195)&gt;=$B$2*'SFV+BESS'!$I$9, $B$2*'SFV+BESS'!$I$9, (FI194+FC195+FD195))</f>
        <v>173.61249999999998</v>
      </c>
      <c r="FJ195" s="110">
        <f t="shared" si="208"/>
        <v>74.053982163182425</v>
      </c>
      <c r="FO195" s="251"/>
      <c r="FP195" s="41">
        <v>7.7500000000000098</v>
      </c>
      <c r="FQ195" s="33">
        <f t="shared" si="254"/>
        <v>90.474946527938982</v>
      </c>
      <c r="FR195" s="33">
        <f>Gen_Cons_Horario!B7517</f>
        <v>0</v>
      </c>
      <c r="FS195" s="35">
        <f t="shared" si="219"/>
        <v>90.474946527938982</v>
      </c>
      <c r="FT195" s="116">
        <f>IF(AND(FS195&gt;0,FS195*$B$4+FZ194&lt;=$B$2*'SFV+BESS'!$I$9,FS195&lt;'SFV+BESS'!$I$7), FS195*$B$4, IF(AND(FS195&gt;0,FS195*$B$4+FZ194&gt;$B$2*'SFV+BESS'!$I$9,FS195*$B$4&lt;'SFV+BESS'!$I$7),$B$2*'SFV+BESS'!$I$9-FZ194,IF(AND(FS195&gt;0,FS195*$B$4+FZ194&gt;$B$2*'SFV+BESS'!$I$9,FS195*$B$4&gt;'SFV+BESS'!$I$7,FZ194&lt;$B$2*'SFV+BESS'!$I$9),$B$2*'SFV+BESS'!$I$9-FZ194,IF(AND(FS195&gt;0,FS195*$B$4+FZ194&lt;=$B$2*'SFV+BESS'!$I$9,FS195&gt;'SFV+BESS'!$I$7),'SFV+BESS'!$I$7,0))))</f>
        <v>0</v>
      </c>
      <c r="FU195" s="27">
        <f>IF(AND(FS195&lt;0,FZ194+FS195/$B$5&gt;$H$2,-FS195/'Carga-Descarga Año'!$B$5&lt;'SFV+BESS'!$I$7),FS195/$B$5,IF(AND(FS195&lt;0,FZ194+FS195/$B$5&gt;$H$2,-FS195/'Carga-Descarga Año'!$B$5&gt;'SFV+BESS'!$I$7),-'SFV+BESS'!$I$7,IF(AND(FS195&lt;0,FZ194+FS195/$B$5&lt;$H$2),-MIN('SFV+BESS'!$I$7,FZ194-$H$2),0)))</f>
        <v>0</v>
      </c>
      <c r="FV195" s="33"/>
      <c r="FW195" s="33">
        <f t="shared" si="241"/>
        <v>0</v>
      </c>
      <c r="FX195" s="27">
        <f t="shared" si="209"/>
        <v>0</v>
      </c>
      <c r="FY195" s="27">
        <f t="shared" si="242"/>
        <v>0</v>
      </c>
      <c r="FZ195" s="28">
        <f>IF((FZ194+FT195+FU195)&gt;=$B$2*'SFV+BESS'!$I$9, $B$2*'SFV+BESS'!$I$9, (FZ194+FT195+FU195))</f>
        <v>173.61249999999998</v>
      </c>
      <c r="GA195" s="110">
        <f t="shared" si="210"/>
        <v>90.474946527938982</v>
      </c>
      <c r="GF195" s="251"/>
      <c r="GG195" s="41">
        <v>7.7500000000000098</v>
      </c>
      <c r="GH195" s="33">
        <f t="shared" si="255"/>
        <v>95.072145615161062</v>
      </c>
      <c r="GI195" s="33">
        <f>Gen_Cons_Horario!B8237</f>
        <v>22.371000000000002</v>
      </c>
      <c r="GJ195" s="35">
        <f t="shared" si="225"/>
        <v>72.701145615161067</v>
      </c>
      <c r="GK195" s="116">
        <f>IF(AND(GJ195&gt;0,GJ195*$B$4+GQ194&lt;=$B$2*'SFV+BESS'!$I$9,GJ195&lt;'SFV+BESS'!$I$7), GJ195*$B$4, IF(AND(GJ195&gt;0,GJ195*$B$4+GQ194&gt;$B$2*'SFV+BESS'!$I$9,GJ195*$B$4&lt;'SFV+BESS'!$I$7),$B$2*'SFV+BESS'!$I$9-GQ194,IF(AND(GJ195&gt;0,GJ195*$B$4+GQ194&gt;$B$2*'SFV+BESS'!$I$9,GJ195*$B$4&gt;'SFV+BESS'!$I$7,GQ194&lt;$B$2*'SFV+BESS'!$I$9),$B$2*'SFV+BESS'!$I$9-GQ194,IF(AND(GJ195&gt;0,GJ195*$B$4+GQ194&lt;=$B$2*'SFV+BESS'!$I$9,GJ195&gt;'SFV+BESS'!$I$7),'SFV+BESS'!$I$7,0))))</f>
        <v>0</v>
      </c>
      <c r="GL195" s="27">
        <f>IF(AND(GJ195&lt;0,GQ194+GJ195/$B$5&gt;$H$2,-GJ195/'Carga-Descarga Año'!$B$5&lt;'SFV+BESS'!$I$7),GJ195/$B$5,IF(AND(GJ195&lt;0,GQ194+GJ195/$B$5&gt;$H$2,-GJ195/'Carga-Descarga Año'!$B$5&gt;'SFV+BESS'!$I$7),-'SFV+BESS'!$I$7,IF(AND(GJ195&lt;0,GQ194+GJ195/$B$5&lt;$H$2),-MIN('SFV+BESS'!$I$7,GQ194-$H$2),0)))</f>
        <v>0</v>
      </c>
      <c r="GM195" s="33"/>
      <c r="GN195" s="33">
        <f t="shared" si="243"/>
        <v>22.371000000000002</v>
      </c>
      <c r="GO195" s="27">
        <f t="shared" si="211"/>
        <v>0</v>
      </c>
      <c r="GP195" s="27">
        <f t="shared" si="244"/>
        <v>0</v>
      </c>
      <c r="GQ195" s="28">
        <f>IF((GQ194+GK195+GL195)&gt;=$B$2*'SFV+BESS'!$I$9, $B$2*'SFV+BESS'!$I$9, (GQ194+GK195+GL195))</f>
        <v>173.61249999999998</v>
      </c>
      <c r="GR195" s="110">
        <f t="shared" si="212"/>
        <v>72.701145615161067</v>
      </c>
    </row>
    <row r="196" spans="1:200">
      <c r="A196" s="249"/>
      <c r="B196" s="41">
        <v>7.7916666666666696</v>
      </c>
      <c r="C196" s="38">
        <f t="shared" si="226"/>
        <v>79.925483788312661</v>
      </c>
      <c r="D196" s="2">
        <f>Gen_Cons_Horario!B222</f>
        <v>59.656000000000006</v>
      </c>
      <c r="E196" s="140">
        <f t="shared" si="184"/>
        <v>20.269483788312655</v>
      </c>
      <c r="F196" s="116">
        <f>IF(AND(E196&gt;0,E196*$B$4+L195&lt;=$B$2*'SFV+BESS'!$I$9,E196&lt;'SFV+BESS'!$I$7), E196*$B$4, IF(AND(E196&gt;0,E196*$B$4+L195&gt;$B$2*'SFV+BESS'!$I$9,E196*$B$4&lt;'SFV+BESS'!$I$7),$B$2*'SFV+BESS'!$I$9-L195,IF(AND(E196&gt;0,E196*$B$4+L195&gt;$B$2*'SFV+BESS'!$I$9,E196*$B$4&gt;'SFV+BESS'!$I$7,L195&lt;$B$2*'SFV+BESS'!$I$9),$B$2*'SFV+BESS'!$I$9-L195,IF(AND(E196&gt;0,E196*$B$4+L195&lt;=$B$2*'SFV+BESS'!$I$9,E196&gt;'SFV+BESS'!$I$7),'SFV+BESS'!$I$7,0))))</f>
        <v>0</v>
      </c>
      <c r="G196" s="27">
        <f>IF(AND(E196&lt;0,L195+E196/$B$5&gt;$H$2,-E196/'Carga-Descarga Año'!$B$5&lt;'SFV+BESS'!$I$7),E196/$B$5,IF(AND(E196&lt;0,L195+E196/$B$5&gt;$H$2,-E196/'Carga-Descarga Año'!$B$5&gt;'SFV+BESS'!$I$7),-'SFV+BESS'!$I$7,IF(AND(E196&lt;0,L195+E196/$B$5&lt;$H$2),-MIN('SFV+BESS'!$I$7,L195-$H$2),0)))</f>
        <v>0</v>
      </c>
      <c r="I196" s="38">
        <f t="shared" si="185"/>
        <v>59.656000000000006</v>
      </c>
      <c r="J196" s="27">
        <f t="shared" si="187"/>
        <v>0</v>
      </c>
      <c r="K196" s="27">
        <f t="shared" si="186"/>
        <v>0</v>
      </c>
      <c r="L196" s="28">
        <f>IF((L195+F196+G196)&gt;=$B$2*'SFV+BESS'!$I$9, $B$2*'SFV+BESS'!$I$9, (L195+F196+G196))</f>
        <v>173.61249999999998</v>
      </c>
      <c r="M196" s="110">
        <f t="shared" si="188"/>
        <v>20.269483788312655</v>
      </c>
      <c r="R196" s="251"/>
      <c r="S196" s="41">
        <v>7.7916666666666696</v>
      </c>
      <c r="T196" s="2">
        <f t="shared" si="245"/>
        <v>73.959352377759757</v>
      </c>
      <c r="U196" s="2">
        <f>Gen_Cons_Horario!B966</f>
        <v>44.742000000000004</v>
      </c>
      <c r="V196" s="35">
        <f t="shared" si="220"/>
        <v>29.217352377759752</v>
      </c>
      <c r="W196" s="116">
        <f>IF(AND(V196&gt;0,V196*$B$4+AC195&lt;=$B$2*'SFV+BESS'!$I$9,V196&lt;'SFV+BESS'!$I$7), V196*$B$4, IF(AND(V196&gt;0,V196*$B$4+AC195&gt;$B$2*'SFV+BESS'!$I$9,V196*$B$4&lt;'SFV+BESS'!$I$7),$B$2*'SFV+BESS'!$I$9-AC195,IF(AND(V196&gt;0,V196*$B$4+AC195&gt;$B$2*'SFV+BESS'!$I$9,V196*$B$4&gt;'SFV+BESS'!$I$7,AC195&lt;$B$2*'SFV+BESS'!$I$9),$B$2*'SFV+BESS'!$I$9-AC195,IF(AND(V196&gt;0,V196*$B$4+AC195&lt;=$B$2*'SFV+BESS'!$I$9,V196&gt;'SFV+BESS'!$I$7),'SFV+BESS'!$I$7,0))))</f>
        <v>0</v>
      </c>
      <c r="X196" s="27">
        <f>IF(AND(V196&lt;0,AC195+V196/$B$5&gt;$H$2,-V196/'Carga-Descarga Año'!$B$5&lt;'SFV+BESS'!$I$7),V196/$B$5,IF(AND(V196&lt;0,AC195+V196/$B$5&gt;$H$2,-V196/'Carga-Descarga Año'!$B$5&gt;'SFV+BESS'!$I$7),-'SFV+BESS'!$I$7,IF(AND(V196&lt;0,AC195+V196/$B$5&lt;$H$2),-MIN('SFV+BESS'!$I$7,AC195-$H$2),0)))</f>
        <v>0</v>
      </c>
      <c r="Z196" s="33">
        <f t="shared" si="214"/>
        <v>44.742000000000004</v>
      </c>
      <c r="AA196" s="27">
        <f t="shared" si="189"/>
        <v>0</v>
      </c>
      <c r="AB196" s="27">
        <f t="shared" si="213"/>
        <v>0</v>
      </c>
      <c r="AC196" s="28">
        <f>IF((AC195+W196+X196)&gt;=$B$2*'SFV+BESS'!$I$9, $B$2*'SFV+BESS'!$I$9, (AC195+W196+X196))</f>
        <v>173.61249999999998</v>
      </c>
      <c r="AD196" s="110">
        <f t="shared" si="190"/>
        <v>29.217352377759752</v>
      </c>
      <c r="AI196" s="251"/>
      <c r="AJ196" s="41">
        <v>7.7916666666666696</v>
      </c>
      <c r="AK196" s="52">
        <f t="shared" si="246"/>
        <v>36.25870067053912</v>
      </c>
      <c r="AL196" s="33">
        <f>Gen_Cons_Horario!B1638</f>
        <v>59.656000000000006</v>
      </c>
      <c r="AM196" s="35">
        <f t="shared" si="221"/>
        <v>-23.397299329460886</v>
      </c>
      <c r="AN196" s="116">
        <f>IF(AND(AM196&gt;0,AM196*$B$4+AT195&lt;=$B$2*'SFV+BESS'!$I$9,AM196&lt;'SFV+BESS'!$I$7), AM196*$B$4, IF(AND(AM196&gt;0,AM196*$B$4+AT195&gt;$B$2*'SFV+BESS'!$I$9,AM196*$B$4&lt;'SFV+BESS'!$I$7),$B$2*'SFV+BESS'!$I$9-AT195,IF(AND(AM196&gt;0,AM196*$B$4+AT195&gt;$B$2*'SFV+BESS'!$I$9,AM196*$B$4&gt;'SFV+BESS'!$I$7,AT195&lt;$B$2*'SFV+BESS'!$I$9),$B$2*'SFV+BESS'!$I$9-AT195,IF(AND(AM196&gt;0,AM196*$B$4+AT195&lt;=$B$2*'SFV+BESS'!$I$9,AM196&gt;'SFV+BESS'!$I$7),'SFV+BESS'!$I$7,0))))</f>
        <v>0</v>
      </c>
      <c r="AO196" s="27">
        <f>IF(AND(AM196&lt;0,AT195+AM196/$B$5&gt;$H$2,-AM196/'Carga-Descarga Año'!$B$5&lt;'SFV+BESS'!$I$7),AM196/$B$5,IF(AND(AM196&lt;0,AT195+AM196/$B$5&gt;$H$2,-AM196/'Carga-Descarga Año'!$B$5&gt;'SFV+BESS'!$I$7),-'SFV+BESS'!$I$7,IF(AND(AM196&lt;0,AT195+AM196/$B$5&lt;$H$2),-MIN('SFV+BESS'!$I$7,AT195-$H$2),0)))</f>
        <v>-24.628736136274618</v>
      </c>
      <c r="AP196" s="33"/>
      <c r="AQ196" s="33">
        <f t="shared" si="227"/>
        <v>36.25870067053912</v>
      </c>
      <c r="AR196" s="27">
        <f t="shared" si="191"/>
        <v>23.397299329460886</v>
      </c>
      <c r="AS196" s="27">
        <f t="shared" si="228"/>
        <v>0</v>
      </c>
      <c r="AT196" s="28">
        <f>IF((AT195+AN196+AO196)&gt;=$B$2*'SFV+BESS'!$I$9, $B$2*'SFV+BESS'!$I$9, (AT195+AN196+AO196))</f>
        <v>148.98376386372536</v>
      </c>
      <c r="AU196" s="110">
        <f t="shared" si="192"/>
        <v>0</v>
      </c>
      <c r="AZ196" s="251"/>
      <c r="BA196" s="41">
        <v>7.7916666666666696</v>
      </c>
      <c r="BB196" s="33">
        <f t="shared" si="247"/>
        <v>0.19541569172195167</v>
      </c>
      <c r="BC196" s="33">
        <f>Gen_Cons_Horario!B2382</f>
        <v>0</v>
      </c>
      <c r="BD196" s="35">
        <f t="shared" si="222"/>
        <v>0.19541569172195167</v>
      </c>
      <c r="BE196" s="116">
        <f>IF(AND(BD196&gt;0,BD196*$B$4+BK195&lt;=$B$2*'SFV+BESS'!$I$9,BD196&lt;'SFV+BESS'!$I$7), BD196*$B$4, IF(AND(BD196&gt;0,BD196*$B$4+BK195&gt;$B$2*'SFV+BESS'!$I$9,BD196*$B$4&lt;'SFV+BESS'!$I$7),$B$2*'SFV+BESS'!$I$9-BK195,IF(AND(BD196&gt;0,BD196*$B$4+BK195&gt;$B$2*'SFV+BESS'!$I$9,BD196*$B$4&gt;'SFV+BESS'!$I$7,BK195&lt;$B$2*'SFV+BESS'!$I$9),$B$2*'SFV+BESS'!$I$9-BK195,IF(AND(BD196&gt;0,BD196*$B$4+BK195&lt;=$B$2*'SFV+BESS'!$I$9,BD196&gt;'SFV+BESS'!$I$7),'SFV+BESS'!$I$7,0))))</f>
        <v>0</v>
      </c>
      <c r="BF196" s="27">
        <f>IF(AND(BD196&lt;0,BK195+BD196/$B$5&gt;$H$2,-BD196/'Carga-Descarga Año'!$B$5&lt;'SFV+BESS'!$I$7),BD196/$B$5,IF(AND(BD196&lt;0,BK195+BD196/$B$5&gt;$H$2,-BD196/'Carga-Descarga Año'!$B$5&gt;'SFV+BESS'!$I$7),-'SFV+BESS'!$I$7,IF(AND(BD196&lt;0,BK195+BD196/$B$5&lt;$H$2),-MIN('SFV+BESS'!$I$7,BK195-$H$2),0)))</f>
        <v>0</v>
      </c>
      <c r="BG196" s="33"/>
      <c r="BH196" s="33">
        <f t="shared" si="229"/>
        <v>0</v>
      </c>
      <c r="BI196" s="27">
        <f t="shared" si="193"/>
        <v>0</v>
      </c>
      <c r="BJ196" s="27">
        <f t="shared" si="230"/>
        <v>0</v>
      </c>
      <c r="BK196" s="28">
        <f>IF((BK195+BE196+BF196)&gt;=$B$2*'SFV+BESS'!$I$9, $B$2*'SFV+BESS'!$I$9, (BK195+BE196+BF196))</f>
        <v>173.61249999999998</v>
      </c>
      <c r="BL196" s="110">
        <f t="shared" si="194"/>
        <v>0.19541569172195167</v>
      </c>
      <c r="BQ196" s="251"/>
      <c r="BR196" s="41">
        <v>7.7916666666666696</v>
      </c>
      <c r="BS196" s="33">
        <f t="shared" si="248"/>
        <v>0</v>
      </c>
      <c r="BT196" s="33">
        <f>Gen_Cons_Horario!B3102</f>
        <v>0</v>
      </c>
      <c r="BU196" s="35">
        <f t="shared" si="223"/>
        <v>0</v>
      </c>
      <c r="BV196" s="116">
        <f>IF(AND(BU196&gt;0,BU196*$B$4+CB195&lt;=$B$2*'SFV+BESS'!$I$9,BU196&lt;'SFV+BESS'!$I$7), BU196*$B$4, IF(AND(BU196&gt;0,BU196*$B$4+CB195&gt;$B$2*'SFV+BESS'!$I$9,BU196*$B$4&lt;'SFV+BESS'!$I$7),$B$2*'SFV+BESS'!$I$9-CB195,IF(AND(BU196&gt;0,BU196*$B$4+CB195&gt;$B$2*'SFV+BESS'!$I$9,BU196*$B$4&gt;'SFV+BESS'!$I$7,CB195&lt;$B$2*'SFV+BESS'!$I$9),$B$2*'SFV+BESS'!$I$9-CB195,IF(AND(BU196&gt;0,BU196*$B$4+CB195&lt;=$B$2*'SFV+BESS'!$I$9,BU196&gt;'SFV+BESS'!$I$7),'SFV+BESS'!$I$7,0))))</f>
        <v>0</v>
      </c>
      <c r="BW196" s="27">
        <f>IF(AND(BU196&lt;0,CB195+BU196/$B$5&gt;$H$2,-BU196/'Carga-Descarga Año'!$B$5&lt;'SFV+BESS'!$I$7),BU196/$B$5,IF(AND(BU196&lt;0,CB195+BU196/$B$5&gt;$H$2,-BU196/'Carga-Descarga Año'!$B$5&gt;'SFV+BESS'!$I$7),-'SFV+BESS'!$I$7,IF(AND(BU196&lt;0,CB195+BU196/$B$5&lt;$H$2),-MIN('SFV+BESS'!$I$7,CB195-$H$2),0)))</f>
        <v>0</v>
      </c>
      <c r="BX196" s="33"/>
      <c r="BY196" s="33">
        <f t="shared" si="231"/>
        <v>0</v>
      </c>
      <c r="BZ196" s="27">
        <f t="shared" si="195"/>
        <v>0</v>
      </c>
      <c r="CA196" s="27">
        <f t="shared" si="196"/>
        <v>0</v>
      </c>
      <c r="CB196" s="28">
        <f>IF((CB195+BV196+BW196)&gt;=$B$2*'SFV+BESS'!$I$9, $B$2*'SFV+BESS'!$I$9, (CB195+BV196+BW196))</f>
        <v>173.61249999999998</v>
      </c>
      <c r="CC196" s="110">
        <f t="shared" si="197"/>
        <v>0</v>
      </c>
      <c r="CH196" s="251"/>
      <c r="CI196" s="41">
        <v>7.7916666666666696</v>
      </c>
      <c r="CJ196" s="33">
        <f t="shared" si="249"/>
        <v>0</v>
      </c>
      <c r="CK196" s="33">
        <f>Gen_Cons_Horario!B3846</f>
        <v>0</v>
      </c>
      <c r="CL196" s="35">
        <f t="shared" si="224"/>
        <v>0</v>
      </c>
      <c r="CM196" s="116">
        <f>IF(AND(CL196&gt;0,CL196*$B$4+CS195&lt;=$B$2*'SFV+BESS'!$I$9,CL196&lt;'SFV+BESS'!$I$7), CL196*$B$4, IF(AND(CL196&gt;0,CL196*$B$4+CS195&gt;$B$2*'SFV+BESS'!$I$9,CL196*$B$4&lt;'SFV+BESS'!$I$7),$B$2*'SFV+BESS'!$I$9-CS195,IF(AND(CL196&gt;0,CL196*$B$4+CS195&gt;$B$2*'SFV+BESS'!$I$9,CL196*$B$4&gt;'SFV+BESS'!$I$7,CS195&lt;$B$2*'SFV+BESS'!$I$9),$B$2*'SFV+BESS'!$I$9-CS195,IF(AND(CL196&gt;0,CL196*$B$4+CS195&lt;=$B$2*'SFV+BESS'!$I$9,CL196&gt;'SFV+BESS'!$I$7),'SFV+BESS'!$I$7,0))))</f>
        <v>0</v>
      </c>
      <c r="CN196" s="27">
        <f>IF(AND(CL196&lt;0,CS195+CL196/$B$5&gt;$H$2,-CL196/'Carga-Descarga Año'!$B$5&lt;'SFV+BESS'!$I$7),CL196/$B$5,IF(AND(CL196&lt;0,CS195+CL196/$B$5&gt;$H$2,-CL196/'Carga-Descarga Año'!$B$5&gt;'SFV+BESS'!$I$7),-'SFV+BESS'!$I$7,IF(AND(CL196&lt;0,CS195+CL196/$B$5&lt;$H$2),-MIN('SFV+BESS'!$I$7,CS195-$H$2),0)))</f>
        <v>0</v>
      </c>
      <c r="CO196" s="33"/>
      <c r="CP196" s="33">
        <f t="shared" si="232"/>
        <v>0</v>
      </c>
      <c r="CQ196" s="27">
        <f t="shared" si="198"/>
        <v>0</v>
      </c>
      <c r="CR196" s="27">
        <f t="shared" si="233"/>
        <v>0</v>
      </c>
      <c r="CS196" s="28">
        <f>IF((CS195+CM196+CN196)&gt;=$B$2*'SFV+BESS'!$I$9, $B$2*'SFV+BESS'!$I$9, (CS195+CM196+CN196))</f>
        <v>173.61249999999998</v>
      </c>
      <c r="CT196" s="110">
        <f t="shared" si="199"/>
        <v>0</v>
      </c>
      <c r="CY196" s="251"/>
      <c r="CZ196" s="41">
        <v>7.7916666666666696</v>
      </c>
      <c r="DA196" s="33">
        <f t="shared" si="250"/>
        <v>0</v>
      </c>
      <c r="DB196" s="33">
        <f>Gen_Cons_Horario!B4566</f>
        <v>0</v>
      </c>
      <c r="DC196" s="35">
        <f t="shared" si="215"/>
        <v>0</v>
      </c>
      <c r="DD196" s="116">
        <f>IF(AND(DC196&gt;0,DC196*$B$4+DJ195&lt;=$B$2*'SFV+BESS'!$I$9,DC196&lt;'SFV+BESS'!$I$7), DC196*$B$4, IF(AND(DC196&gt;0,DC196*$B$4+DJ195&gt;$B$2*'SFV+BESS'!$I$9,DC196*$B$4&lt;'SFV+BESS'!$I$7),$B$2*'SFV+BESS'!$I$9-DJ195,IF(AND(DC196&gt;0,DC196*$B$4+DJ195&gt;$B$2*'SFV+BESS'!$I$9,DC196*$B$4&gt;'SFV+BESS'!$I$7,DJ195&lt;$B$2*'SFV+BESS'!$I$9),$B$2*'SFV+BESS'!$I$9-DJ195,IF(AND(DC196&gt;0,DC196*$B$4+DJ195&lt;=$B$2*'SFV+BESS'!$I$9,DC196&gt;'SFV+BESS'!$I$7),'SFV+BESS'!$I$7,0))))</f>
        <v>0</v>
      </c>
      <c r="DE196" s="27">
        <f>IF(AND(DC196&lt;0,DJ195+DC196/$B$5&gt;$H$2,-DC196/'Carga-Descarga Año'!$B$5&lt;'SFV+BESS'!$I$7),DC196/$B$5,IF(AND(DC196&lt;0,DJ195+DC196/$B$5&gt;$H$2,-DC196/'Carga-Descarga Año'!$B$5&gt;'SFV+BESS'!$I$7),-'SFV+BESS'!$I$7,IF(AND(DC196&lt;0,DJ195+DC196/$B$5&lt;$H$2),-MIN('SFV+BESS'!$I$7,DJ195-$H$2),0)))</f>
        <v>0</v>
      </c>
      <c r="DF196" s="33"/>
      <c r="DG196" s="33">
        <f t="shared" si="234"/>
        <v>0</v>
      </c>
      <c r="DH196" s="27">
        <f t="shared" si="200"/>
        <v>0</v>
      </c>
      <c r="DI196" s="27">
        <f t="shared" si="201"/>
        <v>0</v>
      </c>
      <c r="DJ196" s="28">
        <f>IF((DJ195+DD196+DE196)&gt;=$B$2*'SFV+BESS'!$I$9, $B$2*'SFV+BESS'!$I$9, (DJ195+DD196+DE196))</f>
        <v>173.61249999999998</v>
      </c>
      <c r="DK196" s="110">
        <f t="shared" si="202"/>
        <v>0</v>
      </c>
      <c r="DP196" s="251"/>
      <c r="DQ196" s="41">
        <v>7.7916666666666696</v>
      </c>
      <c r="DR196" s="33">
        <f t="shared" si="251"/>
        <v>0</v>
      </c>
      <c r="DS196" s="33">
        <f>Gen_Cons_Horario!B5310</f>
        <v>0</v>
      </c>
      <c r="DT196" s="35">
        <f t="shared" si="216"/>
        <v>0</v>
      </c>
      <c r="DU196" s="116">
        <f>IF(AND(DT196&gt;0,DT196*$B$4+EA195&lt;=$B$2*'SFV+BESS'!$I$9,DT196&lt;'SFV+BESS'!$I$7), DT196*$B$4, IF(AND(DT196&gt;0,DT196*$B$4+EA195&gt;$B$2*'SFV+BESS'!$I$9,DT196*$B$4&lt;'SFV+BESS'!$I$7),$B$2*'SFV+BESS'!$I$9-EA195,IF(AND(DT196&gt;0,DT196*$B$4+EA195&gt;$B$2*'SFV+BESS'!$I$9,DT196*$B$4&gt;'SFV+BESS'!$I$7,EA195&lt;$B$2*'SFV+BESS'!$I$9),$B$2*'SFV+BESS'!$I$9-EA195,IF(AND(DT196&gt;0,DT196*$B$4+EA195&lt;=$B$2*'SFV+BESS'!$I$9,DT196&gt;'SFV+BESS'!$I$7),'SFV+BESS'!$I$7,0))))</f>
        <v>0</v>
      </c>
      <c r="DV196" s="27">
        <f>IF(AND(DT196&lt;0,EA195+DT196/$B$5&gt;$H$2,-DT196/'Carga-Descarga Año'!$B$5&lt;'SFV+BESS'!$I$7),DT196/$B$5,IF(AND(DT196&lt;0,EA195+DT196/$B$5&gt;$H$2,-DT196/'Carga-Descarga Año'!$B$5&gt;'SFV+BESS'!$I$7),-'SFV+BESS'!$I$7,IF(AND(DT196&lt;0,EA195+DT196/$B$5&lt;$H$2),-MIN('SFV+BESS'!$I$7,EA195-$H$2),0)))</f>
        <v>0</v>
      </c>
      <c r="DW196" s="33"/>
      <c r="DX196" s="33">
        <f t="shared" si="235"/>
        <v>0</v>
      </c>
      <c r="DY196" s="27">
        <f t="shared" si="203"/>
        <v>0</v>
      </c>
      <c r="DZ196" s="27">
        <f t="shared" si="236"/>
        <v>0</v>
      </c>
      <c r="EA196" s="28">
        <f>IF((EA195+DU196+DV196)&gt;=$B$2*'SFV+BESS'!$I$9, $B$2*'SFV+BESS'!$I$9, (EA195+DU196+DV196))</f>
        <v>173.61249999999998</v>
      </c>
      <c r="EB196" s="110">
        <f t="shared" si="204"/>
        <v>0</v>
      </c>
      <c r="EG196" s="251"/>
      <c r="EH196" s="41">
        <v>7.7916666666666696</v>
      </c>
      <c r="EI196" s="33">
        <f t="shared" si="252"/>
        <v>9.0697756845593993</v>
      </c>
      <c r="EJ196" s="33">
        <f>Gen_Cons_Horario!B6054</f>
        <v>0</v>
      </c>
      <c r="EK196" s="35">
        <f t="shared" si="217"/>
        <v>9.0697756845593993</v>
      </c>
      <c r="EL196" s="116">
        <f>IF(AND(EK196&gt;0,EK196*$B$4+ER195&lt;=$B$2*'SFV+BESS'!$I$9,EK196&lt;'SFV+BESS'!$I$7), EK196*$B$4, IF(AND(EK196&gt;0,EK196*$B$4+ER195&gt;$B$2*'SFV+BESS'!$I$9,EK196*$B$4&lt;'SFV+BESS'!$I$7),$B$2*'SFV+BESS'!$I$9-ER195,IF(AND(EK196&gt;0,EK196*$B$4+ER195&gt;$B$2*'SFV+BESS'!$I$9,EK196*$B$4&gt;'SFV+BESS'!$I$7,ER195&lt;$B$2*'SFV+BESS'!$I$9),$B$2*'SFV+BESS'!$I$9-ER195,IF(AND(EK196&gt;0,EK196*$B$4+ER195&lt;=$B$2*'SFV+BESS'!$I$9,EK196&gt;'SFV+BESS'!$I$7),'SFV+BESS'!$I$7,0))))</f>
        <v>0</v>
      </c>
      <c r="EM196" s="27">
        <f>IF(AND(EK196&lt;0,ER195+EK196/$B$5&gt;$H$2,-EK196/'Carga-Descarga Año'!$B$5&lt;'SFV+BESS'!$I$7),EK196/$B$5,IF(AND(EK196&lt;0,ER195+EK196/$B$5&gt;$H$2,-EK196/'Carga-Descarga Año'!$B$5&gt;'SFV+BESS'!$I$7),-'SFV+BESS'!$I$7,IF(AND(EK196&lt;0,ER195+EK196/$B$5&lt;$H$2),-MIN('SFV+BESS'!$I$7,ER195-$H$2),0)))</f>
        <v>0</v>
      </c>
      <c r="EN196" s="33"/>
      <c r="EO196" s="33">
        <f t="shared" si="237"/>
        <v>0</v>
      </c>
      <c r="EP196" s="27">
        <f t="shared" si="205"/>
        <v>0</v>
      </c>
      <c r="EQ196" s="27">
        <f t="shared" si="238"/>
        <v>0</v>
      </c>
      <c r="ER196" s="28">
        <f>IF((ER195+EL196+EM196)&gt;=$B$2*'SFV+BESS'!$I$9, $B$2*'SFV+BESS'!$I$9, (ER195+EL196+EM196))</f>
        <v>173.61249999999998</v>
      </c>
      <c r="ES196" s="110">
        <f t="shared" si="206"/>
        <v>9.0697756845593993</v>
      </c>
      <c r="EX196" s="251"/>
      <c r="EY196" s="41">
        <v>7.7916666666666696</v>
      </c>
      <c r="EZ196" s="33">
        <f t="shared" si="253"/>
        <v>26.14792669163916</v>
      </c>
      <c r="FA196" s="33">
        <f>Gen_Cons_Horario!B6774</f>
        <v>0</v>
      </c>
      <c r="FB196" s="35">
        <f t="shared" si="218"/>
        <v>26.14792669163916</v>
      </c>
      <c r="FC196" s="116">
        <f>IF(AND(FB196&gt;0,FB196*$B$4+FI195&lt;=$B$2*'SFV+BESS'!$I$9,FB196&lt;'SFV+BESS'!$I$7), FB196*$B$4, IF(AND(FB196&gt;0,FB196*$B$4+FI195&gt;$B$2*'SFV+BESS'!$I$9,FB196*$B$4&lt;'SFV+BESS'!$I$7),$B$2*'SFV+BESS'!$I$9-FI195,IF(AND(FB196&gt;0,FB196*$B$4+FI195&gt;$B$2*'SFV+BESS'!$I$9,FB196*$B$4&gt;'SFV+BESS'!$I$7,FI195&lt;$B$2*'SFV+BESS'!$I$9),$B$2*'SFV+BESS'!$I$9-FI195,IF(AND(FB196&gt;0,FB196*$B$4+FI195&lt;=$B$2*'SFV+BESS'!$I$9,FB196&gt;'SFV+BESS'!$I$7),'SFV+BESS'!$I$7,0))))</f>
        <v>0</v>
      </c>
      <c r="FD196" s="27">
        <f>IF(AND(FB196&lt;0,FI195+FB196/$B$5&gt;$H$2,-FB196/'Carga-Descarga Año'!$B$5&lt;'SFV+BESS'!$I$7),FB196/$B$5,IF(AND(FB196&lt;0,FI195+FB196/$B$5&gt;$H$2,-FB196/'Carga-Descarga Año'!$B$5&gt;'SFV+BESS'!$I$7),-'SFV+BESS'!$I$7,IF(AND(FB196&lt;0,FI195+FB196/$B$5&lt;$H$2),-MIN('SFV+BESS'!$I$7,FI195-$H$2),0)))</f>
        <v>0</v>
      </c>
      <c r="FE196" s="33"/>
      <c r="FF196" s="33">
        <f t="shared" si="239"/>
        <v>0</v>
      </c>
      <c r="FG196" s="27">
        <f t="shared" si="207"/>
        <v>0</v>
      </c>
      <c r="FH196" s="27">
        <f t="shared" si="240"/>
        <v>0</v>
      </c>
      <c r="FI196" s="28">
        <f>IF((FI195+FC196+FD196)&gt;=$B$2*'SFV+BESS'!$I$9, $B$2*'SFV+BESS'!$I$9, (FI195+FC196+FD196))</f>
        <v>173.61249999999998</v>
      </c>
      <c r="FJ196" s="110">
        <f t="shared" si="208"/>
        <v>26.14792669163916</v>
      </c>
      <c r="FO196" s="251"/>
      <c r="FP196" s="41">
        <v>7.7916666666666696</v>
      </c>
      <c r="FQ196" s="33">
        <f t="shared" si="254"/>
        <v>59.231799525485236</v>
      </c>
      <c r="FR196" s="33">
        <f>Gen_Cons_Horario!B7518</f>
        <v>0</v>
      </c>
      <c r="FS196" s="35">
        <f t="shared" si="219"/>
        <v>59.231799525485236</v>
      </c>
      <c r="FT196" s="116">
        <f>IF(AND(FS196&gt;0,FS196*$B$4+FZ195&lt;=$B$2*'SFV+BESS'!$I$9,FS196&lt;'SFV+BESS'!$I$7), FS196*$B$4, IF(AND(FS196&gt;0,FS196*$B$4+FZ195&gt;$B$2*'SFV+BESS'!$I$9,FS196*$B$4&lt;'SFV+BESS'!$I$7),$B$2*'SFV+BESS'!$I$9-FZ195,IF(AND(FS196&gt;0,FS196*$B$4+FZ195&gt;$B$2*'SFV+BESS'!$I$9,FS196*$B$4&gt;'SFV+BESS'!$I$7,FZ195&lt;$B$2*'SFV+BESS'!$I$9),$B$2*'SFV+BESS'!$I$9-FZ195,IF(AND(FS196&gt;0,FS196*$B$4+FZ195&lt;=$B$2*'SFV+BESS'!$I$9,FS196&gt;'SFV+BESS'!$I$7),'SFV+BESS'!$I$7,0))))</f>
        <v>0</v>
      </c>
      <c r="FU196" s="27">
        <f>IF(AND(FS196&lt;0,FZ195+FS196/$B$5&gt;$H$2,-FS196/'Carga-Descarga Año'!$B$5&lt;'SFV+BESS'!$I$7),FS196/$B$5,IF(AND(FS196&lt;0,FZ195+FS196/$B$5&gt;$H$2,-FS196/'Carga-Descarga Año'!$B$5&gt;'SFV+BESS'!$I$7),-'SFV+BESS'!$I$7,IF(AND(FS196&lt;0,FZ195+FS196/$B$5&lt;$H$2),-MIN('SFV+BESS'!$I$7,FZ195-$H$2),0)))</f>
        <v>0</v>
      </c>
      <c r="FV196" s="33"/>
      <c r="FW196" s="33">
        <f t="shared" si="241"/>
        <v>0</v>
      </c>
      <c r="FX196" s="27">
        <f t="shared" si="209"/>
        <v>0</v>
      </c>
      <c r="FY196" s="27">
        <f t="shared" si="242"/>
        <v>0</v>
      </c>
      <c r="FZ196" s="28">
        <f>IF((FZ195+FT196+FU196)&gt;=$B$2*'SFV+BESS'!$I$9, $B$2*'SFV+BESS'!$I$9, (FZ195+FT196+FU196))</f>
        <v>173.61249999999998</v>
      </c>
      <c r="GA196" s="110">
        <f t="shared" si="210"/>
        <v>59.231799525485236</v>
      </c>
      <c r="GF196" s="251"/>
      <c r="GG196" s="41">
        <v>7.7916666666666696</v>
      </c>
      <c r="GH196" s="33">
        <f t="shared" si="255"/>
        <v>72.477839404150572</v>
      </c>
      <c r="GI196" s="33">
        <f>Gen_Cons_Horario!B8238</f>
        <v>22.371000000000002</v>
      </c>
      <c r="GJ196" s="35">
        <f t="shared" si="225"/>
        <v>50.10683940415057</v>
      </c>
      <c r="GK196" s="116">
        <f>IF(AND(GJ196&gt;0,GJ196*$B$4+GQ195&lt;=$B$2*'SFV+BESS'!$I$9,GJ196&lt;'SFV+BESS'!$I$7), GJ196*$B$4, IF(AND(GJ196&gt;0,GJ196*$B$4+GQ195&gt;$B$2*'SFV+BESS'!$I$9,GJ196*$B$4&lt;'SFV+BESS'!$I$7),$B$2*'SFV+BESS'!$I$9-GQ195,IF(AND(GJ196&gt;0,GJ196*$B$4+GQ195&gt;$B$2*'SFV+BESS'!$I$9,GJ196*$B$4&gt;'SFV+BESS'!$I$7,GQ195&lt;$B$2*'SFV+BESS'!$I$9),$B$2*'SFV+BESS'!$I$9-GQ195,IF(AND(GJ196&gt;0,GJ196*$B$4+GQ195&lt;=$B$2*'SFV+BESS'!$I$9,GJ196&gt;'SFV+BESS'!$I$7),'SFV+BESS'!$I$7,0))))</f>
        <v>0</v>
      </c>
      <c r="GL196" s="27">
        <f>IF(AND(GJ196&lt;0,GQ195+GJ196/$B$5&gt;$H$2,-GJ196/'Carga-Descarga Año'!$B$5&lt;'SFV+BESS'!$I$7),GJ196/$B$5,IF(AND(GJ196&lt;0,GQ195+GJ196/$B$5&gt;$H$2,-GJ196/'Carga-Descarga Año'!$B$5&gt;'SFV+BESS'!$I$7),-'SFV+BESS'!$I$7,IF(AND(GJ196&lt;0,GQ195+GJ196/$B$5&lt;$H$2),-MIN('SFV+BESS'!$I$7,GQ195-$H$2),0)))</f>
        <v>0</v>
      </c>
      <c r="GM196" s="33"/>
      <c r="GN196" s="33">
        <f t="shared" si="243"/>
        <v>22.371000000000002</v>
      </c>
      <c r="GO196" s="27">
        <f t="shared" si="211"/>
        <v>0</v>
      </c>
      <c r="GP196" s="27">
        <f t="shared" si="244"/>
        <v>0</v>
      </c>
      <c r="GQ196" s="28">
        <f>IF((GQ195+GK196+GL196)&gt;=$B$2*'SFV+BESS'!$I$9, $B$2*'SFV+BESS'!$I$9, (GQ195+GK196+GL196))</f>
        <v>173.61249999999998</v>
      </c>
      <c r="GR196" s="110">
        <f t="shared" si="212"/>
        <v>50.10683940415057</v>
      </c>
    </row>
    <row r="197" spans="1:200">
      <c r="A197" s="249"/>
      <c r="B197" s="41">
        <v>7.8333333333333401</v>
      </c>
      <c r="C197" s="38">
        <f t="shared" si="226"/>
        <v>27.350926011209655</v>
      </c>
      <c r="D197" s="2">
        <f>Gen_Cons_Horario!B223</f>
        <v>37.285000000000004</v>
      </c>
      <c r="E197" s="140">
        <f t="shared" si="184"/>
        <v>-9.9340739887903489</v>
      </c>
      <c r="F197" s="116">
        <f>IF(AND(E197&gt;0,E197*$B$4+L196&lt;=$B$2*'SFV+BESS'!$I$9,E197&lt;'SFV+BESS'!$I$7), E197*$B$4, IF(AND(E197&gt;0,E197*$B$4+L196&gt;$B$2*'SFV+BESS'!$I$9,E197*$B$4&lt;'SFV+BESS'!$I$7),$B$2*'SFV+BESS'!$I$9-L196,IF(AND(E197&gt;0,E197*$B$4+L196&gt;$B$2*'SFV+BESS'!$I$9,E197*$B$4&gt;'SFV+BESS'!$I$7,L196&lt;$B$2*'SFV+BESS'!$I$9),$B$2*'SFV+BESS'!$I$9-L196,IF(AND(E197&gt;0,E197*$B$4+L196&lt;=$B$2*'SFV+BESS'!$I$9,E197&gt;'SFV+BESS'!$I$7),'SFV+BESS'!$I$7,0))))</f>
        <v>0</v>
      </c>
      <c r="G197" s="27">
        <f>IF(AND(E197&lt;0,L196+E197/$B$5&gt;$H$2,-E197/'Carga-Descarga Año'!$B$5&lt;'SFV+BESS'!$I$7),E197/$B$5,IF(AND(E197&lt;0,L196+E197/$B$5&gt;$H$2,-E197/'Carga-Descarga Año'!$B$5&gt;'SFV+BESS'!$I$7),-'SFV+BESS'!$I$7,IF(AND(E197&lt;0,L196+E197/$B$5&lt;$H$2),-MIN('SFV+BESS'!$I$7,L196-$H$2),0)))</f>
        <v>-10.456919988200367</v>
      </c>
      <c r="I197" s="38">
        <f t="shared" si="185"/>
        <v>27.350926011209655</v>
      </c>
      <c r="J197" s="27">
        <f t="shared" si="187"/>
        <v>9.9340739887903489</v>
      </c>
      <c r="K197" s="27">
        <f t="shared" si="186"/>
        <v>0</v>
      </c>
      <c r="L197" s="28">
        <f>IF((L196+F197+G197)&gt;=$B$2*'SFV+BESS'!$I$9, $B$2*'SFV+BESS'!$I$9, (L196+F197+G197))</f>
        <v>163.15558001179963</v>
      </c>
      <c r="M197" s="110">
        <f t="shared" si="188"/>
        <v>0</v>
      </c>
      <c r="R197" s="251"/>
      <c r="S197" s="41">
        <v>7.8333333333333401</v>
      </c>
      <c r="T197" s="2">
        <f t="shared" si="245"/>
        <v>9.3267324901157203</v>
      </c>
      <c r="U197" s="2">
        <f>Gen_Cons_Horario!B967</f>
        <v>0</v>
      </c>
      <c r="V197" s="35">
        <f t="shared" si="220"/>
        <v>9.3267324901157203</v>
      </c>
      <c r="W197" s="116">
        <f>IF(AND(V197&gt;0,V197*$B$4+AC196&lt;=$B$2*'SFV+BESS'!$I$9,V197&lt;'SFV+BESS'!$I$7), V197*$B$4, IF(AND(V197&gt;0,V197*$B$4+AC196&gt;$B$2*'SFV+BESS'!$I$9,V197*$B$4&lt;'SFV+BESS'!$I$7),$B$2*'SFV+BESS'!$I$9-AC196,IF(AND(V197&gt;0,V197*$B$4+AC196&gt;$B$2*'SFV+BESS'!$I$9,V197*$B$4&gt;'SFV+BESS'!$I$7,AC196&lt;$B$2*'SFV+BESS'!$I$9),$B$2*'SFV+BESS'!$I$9-AC196,IF(AND(V197&gt;0,V197*$B$4+AC196&lt;=$B$2*'SFV+BESS'!$I$9,V197&gt;'SFV+BESS'!$I$7),'SFV+BESS'!$I$7,0))))</f>
        <v>0</v>
      </c>
      <c r="X197" s="27">
        <f>IF(AND(V197&lt;0,AC196+V197/$B$5&gt;$H$2,-V197/'Carga-Descarga Año'!$B$5&lt;'SFV+BESS'!$I$7),V197/$B$5,IF(AND(V197&lt;0,AC196+V197/$B$5&gt;$H$2,-V197/'Carga-Descarga Año'!$B$5&gt;'SFV+BESS'!$I$7),-'SFV+BESS'!$I$7,IF(AND(V197&lt;0,AC196+V197/$B$5&lt;$H$2),-MIN('SFV+BESS'!$I$7,AC196-$H$2),0)))</f>
        <v>0</v>
      </c>
      <c r="Z197" s="33">
        <f t="shared" si="214"/>
        <v>0</v>
      </c>
      <c r="AA197" s="27">
        <f t="shared" si="189"/>
        <v>0</v>
      </c>
      <c r="AB197" s="27">
        <f t="shared" si="213"/>
        <v>0</v>
      </c>
      <c r="AC197" s="28">
        <f>IF((AC196+W197+X197)&gt;=$B$2*'SFV+BESS'!$I$9, $B$2*'SFV+BESS'!$I$9, (AC196+W197+X197))</f>
        <v>173.61249999999998</v>
      </c>
      <c r="AD197" s="110">
        <f t="shared" si="190"/>
        <v>9.3267324901157203</v>
      </c>
      <c r="AI197" s="251"/>
      <c r="AJ197" s="41">
        <v>7.8333333333333401</v>
      </c>
      <c r="AK197" s="52">
        <f t="shared" si="246"/>
        <v>0</v>
      </c>
      <c r="AL197" s="33">
        <f>Gen_Cons_Horario!B1639</f>
        <v>0</v>
      </c>
      <c r="AM197" s="35">
        <f t="shared" si="221"/>
        <v>0</v>
      </c>
      <c r="AN197" s="116">
        <f>IF(AND(AM197&gt;0,AM197*$B$4+AT196&lt;=$B$2*'SFV+BESS'!$I$9,AM197&lt;'SFV+BESS'!$I$7), AM197*$B$4, IF(AND(AM197&gt;0,AM197*$B$4+AT196&gt;$B$2*'SFV+BESS'!$I$9,AM197*$B$4&lt;'SFV+BESS'!$I$7),$B$2*'SFV+BESS'!$I$9-AT196,IF(AND(AM197&gt;0,AM197*$B$4+AT196&gt;$B$2*'SFV+BESS'!$I$9,AM197*$B$4&gt;'SFV+BESS'!$I$7,AT196&lt;$B$2*'SFV+BESS'!$I$9),$B$2*'SFV+BESS'!$I$9-AT196,IF(AND(AM197&gt;0,AM197*$B$4+AT196&lt;=$B$2*'SFV+BESS'!$I$9,AM197&gt;'SFV+BESS'!$I$7),'SFV+BESS'!$I$7,0))))</f>
        <v>0</v>
      </c>
      <c r="AO197" s="27">
        <f>IF(AND(AM197&lt;0,AT196+AM197/$B$5&gt;$H$2,-AM197/'Carga-Descarga Año'!$B$5&lt;'SFV+BESS'!$I$7),AM197/$B$5,IF(AND(AM197&lt;0,AT196+AM197/$B$5&gt;$H$2,-AM197/'Carga-Descarga Año'!$B$5&gt;'SFV+BESS'!$I$7),-'SFV+BESS'!$I$7,IF(AND(AM197&lt;0,AT196+AM197/$B$5&lt;$H$2),-MIN('SFV+BESS'!$I$7,AT196-$H$2),0)))</f>
        <v>0</v>
      </c>
      <c r="AP197" s="33"/>
      <c r="AQ197" s="33">
        <f t="shared" si="227"/>
        <v>0</v>
      </c>
      <c r="AR197" s="27">
        <f t="shared" si="191"/>
        <v>0</v>
      </c>
      <c r="AS197" s="27">
        <f t="shared" si="228"/>
        <v>0</v>
      </c>
      <c r="AT197" s="28">
        <f>IF((AT196+AN197+AO197)&gt;=$B$2*'SFV+BESS'!$I$9, $B$2*'SFV+BESS'!$I$9, (AT196+AN197+AO197))</f>
        <v>148.98376386372536</v>
      </c>
      <c r="AU197" s="110">
        <f t="shared" si="192"/>
        <v>0</v>
      </c>
      <c r="AZ197" s="251"/>
      <c r="BA197" s="41">
        <v>7.8333333333333401</v>
      </c>
      <c r="BB197" s="33">
        <f t="shared" si="247"/>
        <v>0</v>
      </c>
      <c r="BC197" s="33">
        <f>Gen_Cons_Horario!B2383</f>
        <v>0</v>
      </c>
      <c r="BD197" s="35">
        <f t="shared" si="222"/>
        <v>0</v>
      </c>
      <c r="BE197" s="116">
        <f>IF(AND(BD197&gt;0,BD197*$B$4+BK196&lt;=$B$2*'SFV+BESS'!$I$9,BD197&lt;'SFV+BESS'!$I$7), BD197*$B$4, IF(AND(BD197&gt;0,BD197*$B$4+BK196&gt;$B$2*'SFV+BESS'!$I$9,BD197*$B$4&lt;'SFV+BESS'!$I$7),$B$2*'SFV+BESS'!$I$9-BK196,IF(AND(BD197&gt;0,BD197*$B$4+BK196&gt;$B$2*'SFV+BESS'!$I$9,BD197*$B$4&gt;'SFV+BESS'!$I$7,BK196&lt;$B$2*'SFV+BESS'!$I$9),$B$2*'SFV+BESS'!$I$9-BK196,IF(AND(BD197&gt;0,BD197*$B$4+BK196&lt;=$B$2*'SFV+BESS'!$I$9,BD197&gt;'SFV+BESS'!$I$7),'SFV+BESS'!$I$7,0))))</f>
        <v>0</v>
      </c>
      <c r="BF197" s="27">
        <f>IF(AND(BD197&lt;0,BK196+BD197/$B$5&gt;$H$2,-BD197/'Carga-Descarga Año'!$B$5&lt;'SFV+BESS'!$I$7),BD197/$B$5,IF(AND(BD197&lt;0,BK196+BD197/$B$5&gt;$H$2,-BD197/'Carga-Descarga Año'!$B$5&gt;'SFV+BESS'!$I$7),-'SFV+BESS'!$I$7,IF(AND(BD197&lt;0,BK196+BD197/$B$5&lt;$H$2),-MIN('SFV+BESS'!$I$7,BK196-$H$2),0)))</f>
        <v>0</v>
      </c>
      <c r="BG197" s="33"/>
      <c r="BH197" s="33">
        <f t="shared" si="229"/>
        <v>0</v>
      </c>
      <c r="BI197" s="27">
        <f t="shared" si="193"/>
        <v>0</v>
      </c>
      <c r="BJ197" s="27">
        <f t="shared" si="230"/>
        <v>0</v>
      </c>
      <c r="BK197" s="28">
        <f>IF((BK196+BE197+BF197)&gt;=$B$2*'SFV+BESS'!$I$9, $B$2*'SFV+BESS'!$I$9, (BK196+BE197+BF197))</f>
        <v>173.61249999999998</v>
      </c>
      <c r="BL197" s="110">
        <f t="shared" si="194"/>
        <v>0</v>
      </c>
      <c r="BQ197" s="251"/>
      <c r="BR197" s="41">
        <v>7.8333333333333401</v>
      </c>
      <c r="BS197" s="33">
        <f t="shared" si="248"/>
        <v>0</v>
      </c>
      <c r="BT197" s="33">
        <f>Gen_Cons_Horario!B3103</f>
        <v>0</v>
      </c>
      <c r="BU197" s="35">
        <f t="shared" si="223"/>
        <v>0</v>
      </c>
      <c r="BV197" s="116">
        <f>IF(AND(BU197&gt;0,BU197*$B$4+CB196&lt;=$B$2*'SFV+BESS'!$I$9,BU197&lt;'SFV+BESS'!$I$7), BU197*$B$4, IF(AND(BU197&gt;0,BU197*$B$4+CB196&gt;$B$2*'SFV+BESS'!$I$9,BU197*$B$4&lt;'SFV+BESS'!$I$7),$B$2*'SFV+BESS'!$I$9-CB196,IF(AND(BU197&gt;0,BU197*$B$4+CB196&gt;$B$2*'SFV+BESS'!$I$9,BU197*$B$4&gt;'SFV+BESS'!$I$7,CB196&lt;$B$2*'SFV+BESS'!$I$9),$B$2*'SFV+BESS'!$I$9-CB196,IF(AND(BU197&gt;0,BU197*$B$4+CB196&lt;=$B$2*'SFV+BESS'!$I$9,BU197&gt;'SFV+BESS'!$I$7),'SFV+BESS'!$I$7,0))))</f>
        <v>0</v>
      </c>
      <c r="BW197" s="27">
        <f>IF(AND(BU197&lt;0,CB196+BU197/$B$5&gt;$H$2,-BU197/'Carga-Descarga Año'!$B$5&lt;'SFV+BESS'!$I$7),BU197/$B$5,IF(AND(BU197&lt;0,CB196+BU197/$B$5&gt;$H$2,-BU197/'Carga-Descarga Año'!$B$5&gt;'SFV+BESS'!$I$7),-'SFV+BESS'!$I$7,IF(AND(BU197&lt;0,CB196+BU197/$B$5&lt;$H$2),-MIN('SFV+BESS'!$I$7,CB196-$H$2),0)))</f>
        <v>0</v>
      </c>
      <c r="BX197" s="33"/>
      <c r="BY197" s="33">
        <f t="shared" si="231"/>
        <v>0</v>
      </c>
      <c r="BZ197" s="27">
        <f t="shared" si="195"/>
        <v>0</v>
      </c>
      <c r="CA197" s="27">
        <f t="shared" si="196"/>
        <v>0</v>
      </c>
      <c r="CB197" s="28">
        <f>IF((CB196+BV197+BW197)&gt;=$B$2*'SFV+BESS'!$I$9, $B$2*'SFV+BESS'!$I$9, (CB196+BV197+BW197))</f>
        <v>173.61249999999998</v>
      </c>
      <c r="CC197" s="110">
        <f t="shared" si="197"/>
        <v>0</v>
      </c>
      <c r="CH197" s="251"/>
      <c r="CI197" s="41">
        <v>7.8333333333333401</v>
      </c>
      <c r="CJ197" s="33">
        <f t="shared" si="249"/>
        <v>0</v>
      </c>
      <c r="CK197" s="33">
        <f>Gen_Cons_Horario!B3847</f>
        <v>0</v>
      </c>
      <c r="CL197" s="35">
        <f t="shared" si="224"/>
        <v>0</v>
      </c>
      <c r="CM197" s="116">
        <f>IF(AND(CL197&gt;0,CL197*$B$4+CS196&lt;=$B$2*'SFV+BESS'!$I$9,CL197&lt;'SFV+BESS'!$I$7), CL197*$B$4, IF(AND(CL197&gt;0,CL197*$B$4+CS196&gt;$B$2*'SFV+BESS'!$I$9,CL197*$B$4&lt;'SFV+BESS'!$I$7),$B$2*'SFV+BESS'!$I$9-CS196,IF(AND(CL197&gt;0,CL197*$B$4+CS196&gt;$B$2*'SFV+BESS'!$I$9,CL197*$B$4&gt;'SFV+BESS'!$I$7,CS196&lt;$B$2*'SFV+BESS'!$I$9),$B$2*'SFV+BESS'!$I$9-CS196,IF(AND(CL197&gt;0,CL197*$B$4+CS196&lt;=$B$2*'SFV+BESS'!$I$9,CL197&gt;'SFV+BESS'!$I$7),'SFV+BESS'!$I$7,0))))</f>
        <v>0</v>
      </c>
      <c r="CN197" s="27">
        <f>IF(AND(CL197&lt;0,CS196+CL197/$B$5&gt;$H$2,-CL197/'Carga-Descarga Año'!$B$5&lt;'SFV+BESS'!$I$7),CL197/$B$5,IF(AND(CL197&lt;0,CS196+CL197/$B$5&gt;$H$2,-CL197/'Carga-Descarga Año'!$B$5&gt;'SFV+BESS'!$I$7),-'SFV+BESS'!$I$7,IF(AND(CL197&lt;0,CS196+CL197/$B$5&lt;$H$2),-MIN('SFV+BESS'!$I$7,CS196-$H$2),0)))</f>
        <v>0</v>
      </c>
      <c r="CO197" s="33"/>
      <c r="CP197" s="33">
        <f t="shared" si="232"/>
        <v>0</v>
      </c>
      <c r="CQ197" s="27">
        <f t="shared" si="198"/>
        <v>0</v>
      </c>
      <c r="CR197" s="27">
        <f t="shared" si="233"/>
        <v>0</v>
      </c>
      <c r="CS197" s="28">
        <f>IF((CS196+CM197+CN197)&gt;=$B$2*'SFV+BESS'!$I$9, $B$2*'SFV+BESS'!$I$9, (CS196+CM197+CN197))</f>
        <v>173.61249999999998</v>
      </c>
      <c r="CT197" s="110">
        <f t="shared" si="199"/>
        <v>0</v>
      </c>
      <c r="CY197" s="251"/>
      <c r="CZ197" s="41">
        <v>7.8333333333333401</v>
      </c>
      <c r="DA197" s="33">
        <f t="shared" si="250"/>
        <v>0</v>
      </c>
      <c r="DB197" s="33">
        <f>Gen_Cons_Horario!B4567</f>
        <v>0</v>
      </c>
      <c r="DC197" s="35">
        <f t="shared" si="215"/>
        <v>0</v>
      </c>
      <c r="DD197" s="116">
        <f>IF(AND(DC197&gt;0,DC197*$B$4+DJ196&lt;=$B$2*'SFV+BESS'!$I$9,DC197&lt;'SFV+BESS'!$I$7), DC197*$B$4, IF(AND(DC197&gt;0,DC197*$B$4+DJ196&gt;$B$2*'SFV+BESS'!$I$9,DC197*$B$4&lt;'SFV+BESS'!$I$7),$B$2*'SFV+BESS'!$I$9-DJ196,IF(AND(DC197&gt;0,DC197*$B$4+DJ196&gt;$B$2*'SFV+BESS'!$I$9,DC197*$B$4&gt;'SFV+BESS'!$I$7,DJ196&lt;$B$2*'SFV+BESS'!$I$9),$B$2*'SFV+BESS'!$I$9-DJ196,IF(AND(DC197&gt;0,DC197*$B$4+DJ196&lt;=$B$2*'SFV+BESS'!$I$9,DC197&gt;'SFV+BESS'!$I$7),'SFV+BESS'!$I$7,0))))</f>
        <v>0</v>
      </c>
      <c r="DE197" s="27">
        <f>IF(AND(DC197&lt;0,DJ196+DC197/$B$5&gt;$H$2,-DC197/'Carga-Descarga Año'!$B$5&lt;'SFV+BESS'!$I$7),DC197/$B$5,IF(AND(DC197&lt;0,DJ196+DC197/$B$5&gt;$H$2,-DC197/'Carga-Descarga Año'!$B$5&gt;'SFV+BESS'!$I$7),-'SFV+BESS'!$I$7,IF(AND(DC197&lt;0,DJ196+DC197/$B$5&lt;$H$2),-MIN('SFV+BESS'!$I$7,DJ196-$H$2),0)))</f>
        <v>0</v>
      </c>
      <c r="DF197" s="33"/>
      <c r="DG197" s="33">
        <f t="shared" si="234"/>
        <v>0</v>
      </c>
      <c r="DH197" s="27">
        <f t="shared" si="200"/>
        <v>0</v>
      </c>
      <c r="DI197" s="27">
        <f t="shared" si="201"/>
        <v>0</v>
      </c>
      <c r="DJ197" s="28">
        <f>IF((DJ196+DD197+DE197)&gt;=$B$2*'SFV+BESS'!$I$9, $B$2*'SFV+BESS'!$I$9, (DJ196+DD197+DE197))</f>
        <v>173.61249999999998</v>
      </c>
      <c r="DK197" s="110">
        <f t="shared" si="202"/>
        <v>0</v>
      </c>
      <c r="DP197" s="251"/>
      <c r="DQ197" s="41">
        <v>7.8333333333333401</v>
      </c>
      <c r="DR197" s="33">
        <f t="shared" si="251"/>
        <v>0</v>
      </c>
      <c r="DS197" s="33">
        <f>Gen_Cons_Horario!B5311</f>
        <v>0</v>
      </c>
      <c r="DT197" s="35">
        <f t="shared" si="216"/>
        <v>0</v>
      </c>
      <c r="DU197" s="116">
        <f>IF(AND(DT197&gt;0,DT197*$B$4+EA196&lt;=$B$2*'SFV+BESS'!$I$9,DT197&lt;'SFV+BESS'!$I$7), DT197*$B$4, IF(AND(DT197&gt;0,DT197*$B$4+EA196&gt;$B$2*'SFV+BESS'!$I$9,DT197*$B$4&lt;'SFV+BESS'!$I$7),$B$2*'SFV+BESS'!$I$9-EA196,IF(AND(DT197&gt;0,DT197*$B$4+EA196&gt;$B$2*'SFV+BESS'!$I$9,DT197*$B$4&gt;'SFV+BESS'!$I$7,EA196&lt;$B$2*'SFV+BESS'!$I$9),$B$2*'SFV+BESS'!$I$9-EA196,IF(AND(DT197&gt;0,DT197*$B$4+EA196&lt;=$B$2*'SFV+BESS'!$I$9,DT197&gt;'SFV+BESS'!$I$7),'SFV+BESS'!$I$7,0))))</f>
        <v>0</v>
      </c>
      <c r="DV197" s="27">
        <f>IF(AND(DT197&lt;0,EA196+DT197/$B$5&gt;$H$2,-DT197/'Carga-Descarga Año'!$B$5&lt;'SFV+BESS'!$I$7),DT197/$B$5,IF(AND(DT197&lt;0,EA196+DT197/$B$5&gt;$H$2,-DT197/'Carga-Descarga Año'!$B$5&gt;'SFV+BESS'!$I$7),-'SFV+BESS'!$I$7,IF(AND(DT197&lt;0,EA196+DT197/$B$5&lt;$H$2),-MIN('SFV+BESS'!$I$7,EA196-$H$2),0)))</f>
        <v>0</v>
      </c>
      <c r="DW197" s="33"/>
      <c r="DX197" s="33">
        <f t="shared" si="235"/>
        <v>0</v>
      </c>
      <c r="DY197" s="27">
        <f t="shared" si="203"/>
        <v>0</v>
      </c>
      <c r="DZ197" s="27">
        <f t="shared" si="236"/>
        <v>0</v>
      </c>
      <c r="EA197" s="28">
        <f>IF((EA196+DU197+DV197)&gt;=$B$2*'SFV+BESS'!$I$9, $B$2*'SFV+BESS'!$I$9, (EA196+DU197+DV197))</f>
        <v>173.61249999999998</v>
      </c>
      <c r="EB197" s="110">
        <f t="shared" si="204"/>
        <v>0</v>
      </c>
      <c r="EG197" s="251"/>
      <c r="EH197" s="41">
        <v>7.8333333333333401</v>
      </c>
      <c r="EI197" s="33">
        <f t="shared" si="252"/>
        <v>0</v>
      </c>
      <c r="EJ197" s="33">
        <f>Gen_Cons_Horario!B6055</f>
        <v>0</v>
      </c>
      <c r="EK197" s="35">
        <f t="shared" si="217"/>
        <v>0</v>
      </c>
      <c r="EL197" s="116">
        <f>IF(AND(EK197&gt;0,EK197*$B$4+ER196&lt;=$B$2*'SFV+BESS'!$I$9,EK197&lt;'SFV+BESS'!$I$7), EK197*$B$4, IF(AND(EK197&gt;0,EK197*$B$4+ER196&gt;$B$2*'SFV+BESS'!$I$9,EK197*$B$4&lt;'SFV+BESS'!$I$7),$B$2*'SFV+BESS'!$I$9-ER196,IF(AND(EK197&gt;0,EK197*$B$4+ER196&gt;$B$2*'SFV+BESS'!$I$9,EK197*$B$4&gt;'SFV+BESS'!$I$7,ER196&lt;$B$2*'SFV+BESS'!$I$9),$B$2*'SFV+BESS'!$I$9-ER196,IF(AND(EK197&gt;0,EK197*$B$4+ER196&lt;=$B$2*'SFV+BESS'!$I$9,EK197&gt;'SFV+BESS'!$I$7),'SFV+BESS'!$I$7,0))))</f>
        <v>0</v>
      </c>
      <c r="EM197" s="27">
        <f>IF(AND(EK197&lt;0,ER196+EK197/$B$5&gt;$H$2,-EK197/'Carga-Descarga Año'!$B$5&lt;'SFV+BESS'!$I$7),EK197/$B$5,IF(AND(EK197&lt;0,ER196+EK197/$B$5&gt;$H$2,-EK197/'Carga-Descarga Año'!$B$5&gt;'SFV+BESS'!$I$7),-'SFV+BESS'!$I$7,IF(AND(EK197&lt;0,ER196+EK197/$B$5&lt;$H$2),-MIN('SFV+BESS'!$I$7,ER196-$H$2),0)))</f>
        <v>0</v>
      </c>
      <c r="EN197" s="33"/>
      <c r="EO197" s="33">
        <f t="shared" si="237"/>
        <v>0</v>
      </c>
      <c r="EP197" s="27">
        <f t="shared" si="205"/>
        <v>0</v>
      </c>
      <c r="EQ197" s="27">
        <f t="shared" si="238"/>
        <v>0</v>
      </c>
      <c r="ER197" s="28">
        <f>IF((ER196+EL197+EM197)&gt;=$B$2*'SFV+BESS'!$I$9, $B$2*'SFV+BESS'!$I$9, (ER196+EL197+EM197))</f>
        <v>173.61249999999998</v>
      </c>
      <c r="ES197" s="110">
        <f t="shared" si="206"/>
        <v>0</v>
      </c>
      <c r="EX197" s="251"/>
      <c r="EY197" s="41">
        <v>7.8333333333333401</v>
      </c>
      <c r="EZ197" s="33">
        <f t="shared" si="253"/>
        <v>0</v>
      </c>
      <c r="FA197" s="33">
        <f>Gen_Cons_Horario!B6775</f>
        <v>0</v>
      </c>
      <c r="FB197" s="35">
        <f t="shared" si="218"/>
        <v>0</v>
      </c>
      <c r="FC197" s="116">
        <f>IF(AND(FB197&gt;0,FB197*$B$4+FI196&lt;=$B$2*'SFV+BESS'!$I$9,FB197&lt;'SFV+BESS'!$I$7), FB197*$B$4, IF(AND(FB197&gt;0,FB197*$B$4+FI196&gt;$B$2*'SFV+BESS'!$I$9,FB197*$B$4&lt;'SFV+BESS'!$I$7),$B$2*'SFV+BESS'!$I$9-FI196,IF(AND(FB197&gt;0,FB197*$B$4+FI196&gt;$B$2*'SFV+BESS'!$I$9,FB197*$B$4&gt;'SFV+BESS'!$I$7,FI196&lt;$B$2*'SFV+BESS'!$I$9),$B$2*'SFV+BESS'!$I$9-FI196,IF(AND(FB197&gt;0,FB197*$B$4+FI196&lt;=$B$2*'SFV+BESS'!$I$9,FB197&gt;'SFV+BESS'!$I$7),'SFV+BESS'!$I$7,0))))</f>
        <v>0</v>
      </c>
      <c r="FD197" s="27">
        <f>IF(AND(FB197&lt;0,FI196+FB197/$B$5&gt;$H$2,-FB197/'Carga-Descarga Año'!$B$5&lt;'SFV+BESS'!$I$7),FB197/$B$5,IF(AND(FB197&lt;0,FI196+FB197/$B$5&gt;$H$2,-FB197/'Carga-Descarga Año'!$B$5&gt;'SFV+BESS'!$I$7),-'SFV+BESS'!$I$7,IF(AND(FB197&lt;0,FI196+FB197/$B$5&lt;$H$2),-MIN('SFV+BESS'!$I$7,FI196-$H$2),0)))</f>
        <v>0</v>
      </c>
      <c r="FE197" s="33"/>
      <c r="FF197" s="33">
        <f t="shared" si="239"/>
        <v>0</v>
      </c>
      <c r="FG197" s="27">
        <f t="shared" si="207"/>
        <v>0</v>
      </c>
      <c r="FH197" s="27">
        <f t="shared" si="240"/>
        <v>0</v>
      </c>
      <c r="FI197" s="28">
        <f>IF((FI196+FC197+FD197)&gt;=$B$2*'SFV+BESS'!$I$9, $B$2*'SFV+BESS'!$I$9, (FI196+FC197+FD197))</f>
        <v>173.61249999999998</v>
      </c>
      <c r="FJ197" s="110">
        <f t="shared" si="208"/>
        <v>0</v>
      </c>
      <c r="FO197" s="251"/>
      <c r="FP197" s="41">
        <v>7.8333333333333401</v>
      </c>
      <c r="FQ197" s="33">
        <f t="shared" si="254"/>
        <v>1.3017977917689063</v>
      </c>
      <c r="FR197" s="33">
        <f>Gen_Cons_Horario!B7519</f>
        <v>0</v>
      </c>
      <c r="FS197" s="35">
        <f t="shared" si="219"/>
        <v>1.3017977917689063</v>
      </c>
      <c r="FT197" s="116">
        <f>IF(AND(FS197&gt;0,FS197*$B$4+FZ196&lt;=$B$2*'SFV+BESS'!$I$9,FS197&lt;'SFV+BESS'!$I$7), FS197*$B$4, IF(AND(FS197&gt;0,FS197*$B$4+FZ196&gt;$B$2*'SFV+BESS'!$I$9,FS197*$B$4&lt;'SFV+BESS'!$I$7),$B$2*'SFV+BESS'!$I$9-FZ196,IF(AND(FS197&gt;0,FS197*$B$4+FZ196&gt;$B$2*'SFV+BESS'!$I$9,FS197*$B$4&gt;'SFV+BESS'!$I$7,FZ196&lt;$B$2*'SFV+BESS'!$I$9),$B$2*'SFV+BESS'!$I$9-FZ196,IF(AND(FS197&gt;0,FS197*$B$4+FZ196&lt;=$B$2*'SFV+BESS'!$I$9,FS197&gt;'SFV+BESS'!$I$7),'SFV+BESS'!$I$7,0))))</f>
        <v>0</v>
      </c>
      <c r="FU197" s="27">
        <f>IF(AND(FS197&lt;0,FZ196+FS197/$B$5&gt;$H$2,-FS197/'Carga-Descarga Año'!$B$5&lt;'SFV+BESS'!$I$7),FS197/$B$5,IF(AND(FS197&lt;0,FZ196+FS197/$B$5&gt;$H$2,-FS197/'Carga-Descarga Año'!$B$5&gt;'SFV+BESS'!$I$7),-'SFV+BESS'!$I$7,IF(AND(FS197&lt;0,FZ196+FS197/$B$5&lt;$H$2),-MIN('SFV+BESS'!$I$7,FZ196-$H$2),0)))</f>
        <v>0</v>
      </c>
      <c r="FV197" s="33"/>
      <c r="FW197" s="33">
        <f t="shared" si="241"/>
        <v>0</v>
      </c>
      <c r="FX197" s="27">
        <f t="shared" si="209"/>
        <v>0</v>
      </c>
      <c r="FY197" s="27">
        <f t="shared" si="242"/>
        <v>0</v>
      </c>
      <c r="FZ197" s="28">
        <f>IF((FZ196+FT197+FU197)&gt;=$B$2*'SFV+BESS'!$I$9, $B$2*'SFV+BESS'!$I$9, (FZ196+FT197+FU197))</f>
        <v>173.61249999999998</v>
      </c>
      <c r="GA197" s="110">
        <f t="shared" si="210"/>
        <v>1.3017977917689063</v>
      </c>
      <c r="GF197" s="251"/>
      <c r="GG197" s="41">
        <v>7.8333333333333401</v>
      </c>
      <c r="GH197" s="33">
        <f t="shared" si="255"/>
        <v>19.953413277256026</v>
      </c>
      <c r="GI197" s="33">
        <f>Gen_Cons_Horario!B8239</f>
        <v>0</v>
      </c>
      <c r="GJ197" s="35">
        <f t="shared" si="225"/>
        <v>19.953413277256026</v>
      </c>
      <c r="GK197" s="116">
        <f>IF(AND(GJ197&gt;0,GJ197*$B$4+GQ196&lt;=$B$2*'SFV+BESS'!$I$9,GJ197&lt;'SFV+BESS'!$I$7), GJ197*$B$4, IF(AND(GJ197&gt;0,GJ197*$B$4+GQ196&gt;$B$2*'SFV+BESS'!$I$9,GJ197*$B$4&lt;'SFV+BESS'!$I$7),$B$2*'SFV+BESS'!$I$9-GQ196,IF(AND(GJ197&gt;0,GJ197*$B$4+GQ196&gt;$B$2*'SFV+BESS'!$I$9,GJ197*$B$4&gt;'SFV+BESS'!$I$7,GQ196&lt;$B$2*'SFV+BESS'!$I$9),$B$2*'SFV+BESS'!$I$9-GQ196,IF(AND(GJ197&gt;0,GJ197*$B$4+GQ196&lt;=$B$2*'SFV+BESS'!$I$9,GJ197&gt;'SFV+BESS'!$I$7),'SFV+BESS'!$I$7,0))))</f>
        <v>0</v>
      </c>
      <c r="GL197" s="27">
        <f>IF(AND(GJ197&lt;0,GQ196+GJ197/$B$5&gt;$H$2,-GJ197/'Carga-Descarga Año'!$B$5&lt;'SFV+BESS'!$I$7),GJ197/$B$5,IF(AND(GJ197&lt;0,GQ196+GJ197/$B$5&gt;$H$2,-GJ197/'Carga-Descarga Año'!$B$5&gt;'SFV+BESS'!$I$7),-'SFV+BESS'!$I$7,IF(AND(GJ197&lt;0,GQ196+GJ197/$B$5&lt;$H$2),-MIN('SFV+BESS'!$I$7,GQ196-$H$2),0)))</f>
        <v>0</v>
      </c>
      <c r="GM197" s="33"/>
      <c r="GN197" s="33">
        <f t="shared" si="243"/>
        <v>0</v>
      </c>
      <c r="GO197" s="27">
        <f t="shared" si="211"/>
        <v>0</v>
      </c>
      <c r="GP197" s="27">
        <f t="shared" si="244"/>
        <v>0</v>
      </c>
      <c r="GQ197" s="28">
        <f>IF((GQ196+GK197+GL197)&gt;=$B$2*'SFV+BESS'!$I$9, $B$2*'SFV+BESS'!$I$9, (GQ196+GK197+GL197))</f>
        <v>173.61249999999998</v>
      </c>
      <c r="GR197" s="110">
        <f t="shared" si="212"/>
        <v>19.953413277256026</v>
      </c>
    </row>
    <row r="198" spans="1:200">
      <c r="A198" s="249"/>
      <c r="B198" s="41">
        <v>7.8750000000000098</v>
      </c>
      <c r="C198" s="38">
        <f t="shared" si="226"/>
        <v>0</v>
      </c>
      <c r="D198" s="2">
        <f>Gen_Cons_Horario!B224</f>
        <v>37.285000000000004</v>
      </c>
      <c r="E198" s="140">
        <f t="shared" si="184"/>
        <v>-37.285000000000004</v>
      </c>
      <c r="F198" s="116">
        <f>IF(AND(E198&gt;0,E198*$B$4+L197&lt;=$B$2*'SFV+BESS'!$I$9,E198&lt;'SFV+BESS'!$I$7), E198*$B$4, IF(AND(E198&gt;0,E198*$B$4+L197&gt;$B$2*'SFV+BESS'!$I$9,E198*$B$4&lt;'SFV+BESS'!$I$7),$B$2*'SFV+BESS'!$I$9-L197,IF(AND(E198&gt;0,E198*$B$4+L197&gt;$B$2*'SFV+BESS'!$I$9,E198*$B$4&gt;'SFV+BESS'!$I$7,L197&lt;$B$2*'SFV+BESS'!$I$9),$B$2*'SFV+BESS'!$I$9-L197,IF(AND(E198&gt;0,E198*$B$4+L197&lt;=$B$2*'SFV+BESS'!$I$9,E198&gt;'SFV+BESS'!$I$7),'SFV+BESS'!$I$7,0))))</f>
        <v>0</v>
      </c>
      <c r="G198" s="27">
        <f>IF(AND(E198&lt;0,L197+E198/$B$5&gt;$H$2,-E198/'Carga-Descarga Año'!$B$5&lt;'SFV+BESS'!$I$7),E198/$B$5,IF(AND(E198&lt;0,L197+E198/$B$5&gt;$H$2,-E198/'Carga-Descarga Año'!$B$5&gt;'SFV+BESS'!$I$7),-'SFV+BESS'!$I$7,IF(AND(E198&lt;0,L197+E198/$B$5&lt;$H$2),-MIN('SFV+BESS'!$I$7,L197-$H$2),0)))</f>
        <v>-39.247368421052634</v>
      </c>
      <c r="I198" s="38">
        <f t="shared" si="185"/>
        <v>0</v>
      </c>
      <c r="J198" s="27">
        <f t="shared" si="187"/>
        <v>37.285000000000004</v>
      </c>
      <c r="K198" s="27">
        <f t="shared" si="186"/>
        <v>0</v>
      </c>
      <c r="L198" s="28">
        <f>IF((L197+F198+G198)&gt;=$B$2*'SFV+BESS'!$I$9, $B$2*'SFV+BESS'!$I$9, (L197+F198+G198))</f>
        <v>123.90821159074699</v>
      </c>
      <c r="M198" s="110">
        <f t="shared" si="188"/>
        <v>0</v>
      </c>
      <c r="R198" s="251"/>
      <c r="S198" s="41">
        <v>7.8750000000000098</v>
      </c>
      <c r="T198" s="2">
        <f t="shared" si="245"/>
        <v>0</v>
      </c>
      <c r="U198" s="2">
        <f>Gen_Cons_Horario!B968</f>
        <v>0</v>
      </c>
      <c r="V198" s="35">
        <f t="shared" si="220"/>
        <v>0</v>
      </c>
      <c r="W198" s="116">
        <f>IF(AND(V198&gt;0,V198*$B$4+AC197&lt;=$B$2*'SFV+BESS'!$I$9,V198&lt;'SFV+BESS'!$I$7), V198*$B$4, IF(AND(V198&gt;0,V198*$B$4+AC197&gt;$B$2*'SFV+BESS'!$I$9,V198*$B$4&lt;'SFV+BESS'!$I$7),$B$2*'SFV+BESS'!$I$9-AC197,IF(AND(V198&gt;0,V198*$B$4+AC197&gt;$B$2*'SFV+BESS'!$I$9,V198*$B$4&gt;'SFV+BESS'!$I$7,AC197&lt;$B$2*'SFV+BESS'!$I$9),$B$2*'SFV+BESS'!$I$9-AC197,IF(AND(V198&gt;0,V198*$B$4+AC197&lt;=$B$2*'SFV+BESS'!$I$9,V198&gt;'SFV+BESS'!$I$7),'SFV+BESS'!$I$7,0))))</f>
        <v>0</v>
      </c>
      <c r="X198" s="27">
        <f>IF(AND(V198&lt;0,AC197+V198/$B$5&gt;$H$2,-V198/'Carga-Descarga Año'!$B$5&lt;'SFV+BESS'!$I$7),V198/$B$5,IF(AND(V198&lt;0,AC197+V198/$B$5&gt;$H$2,-V198/'Carga-Descarga Año'!$B$5&gt;'SFV+BESS'!$I$7),-'SFV+BESS'!$I$7,IF(AND(V198&lt;0,AC197+V198/$B$5&lt;$H$2),-MIN('SFV+BESS'!$I$7,AC197-$H$2),0)))</f>
        <v>0</v>
      </c>
      <c r="Z198" s="33">
        <f t="shared" si="214"/>
        <v>0</v>
      </c>
      <c r="AA198" s="27">
        <f t="shared" si="189"/>
        <v>0</v>
      </c>
      <c r="AB198" s="27">
        <f t="shared" si="213"/>
        <v>0</v>
      </c>
      <c r="AC198" s="28">
        <f>IF((AC197+W198+X198)&gt;=$B$2*'SFV+BESS'!$I$9, $B$2*'SFV+BESS'!$I$9, (AC197+W198+X198))</f>
        <v>173.61249999999998</v>
      </c>
      <c r="AD198" s="110">
        <f t="shared" si="190"/>
        <v>0</v>
      </c>
      <c r="AI198" s="251"/>
      <c r="AJ198" s="41">
        <v>7.8750000000000098</v>
      </c>
      <c r="AK198" s="52">
        <f t="shared" si="246"/>
        <v>0</v>
      </c>
      <c r="AL198" s="33">
        <f>Gen_Cons_Horario!B1640</f>
        <v>0</v>
      </c>
      <c r="AM198" s="35">
        <f t="shared" si="221"/>
        <v>0</v>
      </c>
      <c r="AN198" s="116">
        <f>IF(AND(AM198&gt;0,AM198*$B$4+AT197&lt;=$B$2*'SFV+BESS'!$I$9,AM198&lt;'SFV+BESS'!$I$7), AM198*$B$4, IF(AND(AM198&gt;0,AM198*$B$4+AT197&gt;$B$2*'SFV+BESS'!$I$9,AM198*$B$4&lt;'SFV+BESS'!$I$7),$B$2*'SFV+BESS'!$I$9-AT197,IF(AND(AM198&gt;0,AM198*$B$4+AT197&gt;$B$2*'SFV+BESS'!$I$9,AM198*$B$4&gt;'SFV+BESS'!$I$7,AT197&lt;$B$2*'SFV+BESS'!$I$9),$B$2*'SFV+BESS'!$I$9-AT197,IF(AND(AM198&gt;0,AM198*$B$4+AT197&lt;=$B$2*'SFV+BESS'!$I$9,AM198&gt;'SFV+BESS'!$I$7),'SFV+BESS'!$I$7,0))))</f>
        <v>0</v>
      </c>
      <c r="AO198" s="27">
        <f>IF(AND(AM198&lt;0,AT197+AM198/$B$5&gt;$H$2,-AM198/'Carga-Descarga Año'!$B$5&lt;'SFV+BESS'!$I$7),AM198/$B$5,IF(AND(AM198&lt;0,AT197+AM198/$B$5&gt;$H$2,-AM198/'Carga-Descarga Año'!$B$5&gt;'SFV+BESS'!$I$7),-'SFV+BESS'!$I$7,IF(AND(AM198&lt;0,AT197+AM198/$B$5&lt;$H$2),-MIN('SFV+BESS'!$I$7,AT197-$H$2),0)))</f>
        <v>0</v>
      </c>
      <c r="AP198" s="33"/>
      <c r="AQ198" s="33">
        <f t="shared" si="227"/>
        <v>0</v>
      </c>
      <c r="AR198" s="27">
        <f t="shared" si="191"/>
        <v>0</v>
      </c>
      <c r="AS198" s="27">
        <f t="shared" si="228"/>
        <v>0</v>
      </c>
      <c r="AT198" s="28">
        <f>IF((AT197+AN198+AO198)&gt;=$B$2*'SFV+BESS'!$I$9, $B$2*'SFV+BESS'!$I$9, (AT197+AN198+AO198))</f>
        <v>148.98376386372536</v>
      </c>
      <c r="AU198" s="110">
        <f t="shared" si="192"/>
        <v>0</v>
      </c>
      <c r="AZ198" s="251"/>
      <c r="BA198" s="41">
        <v>7.8750000000000098</v>
      </c>
      <c r="BB198" s="33">
        <f t="shared" si="247"/>
        <v>0</v>
      </c>
      <c r="BC198" s="33">
        <f>Gen_Cons_Horario!B2384</f>
        <v>0</v>
      </c>
      <c r="BD198" s="35">
        <f t="shared" si="222"/>
        <v>0</v>
      </c>
      <c r="BE198" s="116">
        <f>IF(AND(BD198&gt;0,BD198*$B$4+BK197&lt;=$B$2*'SFV+BESS'!$I$9,BD198&lt;'SFV+BESS'!$I$7), BD198*$B$4, IF(AND(BD198&gt;0,BD198*$B$4+BK197&gt;$B$2*'SFV+BESS'!$I$9,BD198*$B$4&lt;'SFV+BESS'!$I$7),$B$2*'SFV+BESS'!$I$9-BK197,IF(AND(BD198&gt;0,BD198*$B$4+BK197&gt;$B$2*'SFV+BESS'!$I$9,BD198*$B$4&gt;'SFV+BESS'!$I$7,BK197&lt;$B$2*'SFV+BESS'!$I$9),$B$2*'SFV+BESS'!$I$9-BK197,IF(AND(BD198&gt;0,BD198*$B$4+BK197&lt;=$B$2*'SFV+BESS'!$I$9,BD198&gt;'SFV+BESS'!$I$7),'SFV+BESS'!$I$7,0))))</f>
        <v>0</v>
      </c>
      <c r="BF198" s="27">
        <f>IF(AND(BD198&lt;0,BK197+BD198/$B$5&gt;$H$2,-BD198/'Carga-Descarga Año'!$B$5&lt;'SFV+BESS'!$I$7),BD198/$B$5,IF(AND(BD198&lt;0,BK197+BD198/$B$5&gt;$H$2,-BD198/'Carga-Descarga Año'!$B$5&gt;'SFV+BESS'!$I$7),-'SFV+BESS'!$I$7,IF(AND(BD198&lt;0,BK197+BD198/$B$5&lt;$H$2),-MIN('SFV+BESS'!$I$7,BK197-$H$2),0)))</f>
        <v>0</v>
      </c>
      <c r="BG198" s="33"/>
      <c r="BH198" s="33">
        <f t="shared" si="229"/>
        <v>0</v>
      </c>
      <c r="BI198" s="27">
        <f t="shared" si="193"/>
        <v>0</v>
      </c>
      <c r="BJ198" s="27">
        <f t="shared" si="230"/>
        <v>0</v>
      </c>
      <c r="BK198" s="28">
        <f>IF((BK197+BE198+BF198)&gt;=$B$2*'SFV+BESS'!$I$9, $B$2*'SFV+BESS'!$I$9, (BK197+BE198+BF198))</f>
        <v>173.61249999999998</v>
      </c>
      <c r="BL198" s="110">
        <f t="shared" si="194"/>
        <v>0</v>
      </c>
      <c r="BQ198" s="251"/>
      <c r="BR198" s="41">
        <v>7.8750000000000098</v>
      </c>
      <c r="BS198" s="33">
        <f t="shared" si="248"/>
        <v>0</v>
      </c>
      <c r="BT198" s="33">
        <f>Gen_Cons_Horario!B3104</f>
        <v>0</v>
      </c>
      <c r="BU198" s="35">
        <f t="shared" si="223"/>
        <v>0</v>
      </c>
      <c r="BV198" s="116">
        <f>IF(AND(BU198&gt;0,BU198*$B$4+CB197&lt;=$B$2*'SFV+BESS'!$I$9,BU198&lt;'SFV+BESS'!$I$7), BU198*$B$4, IF(AND(BU198&gt;0,BU198*$B$4+CB197&gt;$B$2*'SFV+BESS'!$I$9,BU198*$B$4&lt;'SFV+BESS'!$I$7),$B$2*'SFV+BESS'!$I$9-CB197,IF(AND(BU198&gt;0,BU198*$B$4+CB197&gt;$B$2*'SFV+BESS'!$I$9,BU198*$B$4&gt;'SFV+BESS'!$I$7,CB197&lt;$B$2*'SFV+BESS'!$I$9),$B$2*'SFV+BESS'!$I$9-CB197,IF(AND(BU198&gt;0,BU198*$B$4+CB197&lt;=$B$2*'SFV+BESS'!$I$9,BU198&gt;'SFV+BESS'!$I$7),'SFV+BESS'!$I$7,0))))</f>
        <v>0</v>
      </c>
      <c r="BW198" s="27">
        <f>IF(AND(BU198&lt;0,CB197+BU198/$B$5&gt;$H$2,-BU198/'Carga-Descarga Año'!$B$5&lt;'SFV+BESS'!$I$7),BU198/$B$5,IF(AND(BU198&lt;0,CB197+BU198/$B$5&gt;$H$2,-BU198/'Carga-Descarga Año'!$B$5&gt;'SFV+BESS'!$I$7),-'SFV+BESS'!$I$7,IF(AND(BU198&lt;0,CB197+BU198/$B$5&lt;$H$2),-MIN('SFV+BESS'!$I$7,CB197-$H$2),0)))</f>
        <v>0</v>
      </c>
      <c r="BX198" s="33"/>
      <c r="BY198" s="33">
        <f t="shared" si="231"/>
        <v>0</v>
      </c>
      <c r="BZ198" s="27">
        <f t="shared" si="195"/>
        <v>0</v>
      </c>
      <c r="CA198" s="27">
        <f t="shared" si="196"/>
        <v>0</v>
      </c>
      <c r="CB198" s="28">
        <f>IF((CB197+BV198+BW198)&gt;=$B$2*'SFV+BESS'!$I$9, $B$2*'SFV+BESS'!$I$9, (CB197+BV198+BW198))</f>
        <v>173.61249999999998</v>
      </c>
      <c r="CC198" s="110">
        <f t="shared" si="197"/>
        <v>0</v>
      </c>
      <c r="CH198" s="251"/>
      <c r="CI198" s="41">
        <v>7.8750000000000098</v>
      </c>
      <c r="CJ198" s="33">
        <f t="shared" si="249"/>
        <v>0</v>
      </c>
      <c r="CK198" s="33">
        <f>Gen_Cons_Horario!B3848</f>
        <v>0</v>
      </c>
      <c r="CL198" s="35">
        <f t="shared" si="224"/>
        <v>0</v>
      </c>
      <c r="CM198" s="116">
        <f>IF(AND(CL198&gt;0,CL198*$B$4+CS197&lt;=$B$2*'SFV+BESS'!$I$9,CL198&lt;'SFV+BESS'!$I$7), CL198*$B$4, IF(AND(CL198&gt;0,CL198*$B$4+CS197&gt;$B$2*'SFV+BESS'!$I$9,CL198*$B$4&lt;'SFV+BESS'!$I$7),$B$2*'SFV+BESS'!$I$9-CS197,IF(AND(CL198&gt;0,CL198*$B$4+CS197&gt;$B$2*'SFV+BESS'!$I$9,CL198*$B$4&gt;'SFV+BESS'!$I$7,CS197&lt;$B$2*'SFV+BESS'!$I$9),$B$2*'SFV+BESS'!$I$9-CS197,IF(AND(CL198&gt;0,CL198*$B$4+CS197&lt;=$B$2*'SFV+BESS'!$I$9,CL198&gt;'SFV+BESS'!$I$7),'SFV+BESS'!$I$7,0))))</f>
        <v>0</v>
      </c>
      <c r="CN198" s="27">
        <f>IF(AND(CL198&lt;0,CS197+CL198/$B$5&gt;$H$2,-CL198/'Carga-Descarga Año'!$B$5&lt;'SFV+BESS'!$I$7),CL198/$B$5,IF(AND(CL198&lt;0,CS197+CL198/$B$5&gt;$H$2,-CL198/'Carga-Descarga Año'!$B$5&gt;'SFV+BESS'!$I$7),-'SFV+BESS'!$I$7,IF(AND(CL198&lt;0,CS197+CL198/$B$5&lt;$H$2),-MIN('SFV+BESS'!$I$7,CS197-$H$2),0)))</f>
        <v>0</v>
      </c>
      <c r="CO198" s="33"/>
      <c r="CP198" s="33">
        <f t="shared" si="232"/>
        <v>0</v>
      </c>
      <c r="CQ198" s="27">
        <f t="shared" si="198"/>
        <v>0</v>
      </c>
      <c r="CR198" s="27">
        <f t="shared" si="233"/>
        <v>0</v>
      </c>
      <c r="CS198" s="28">
        <f>IF((CS197+CM198+CN198)&gt;=$B$2*'SFV+BESS'!$I$9, $B$2*'SFV+BESS'!$I$9, (CS197+CM198+CN198))</f>
        <v>173.61249999999998</v>
      </c>
      <c r="CT198" s="110">
        <f t="shared" si="199"/>
        <v>0</v>
      </c>
      <c r="CY198" s="251"/>
      <c r="CZ198" s="41">
        <v>7.8750000000000098</v>
      </c>
      <c r="DA198" s="33">
        <f t="shared" si="250"/>
        <v>0</v>
      </c>
      <c r="DB198" s="33">
        <f>Gen_Cons_Horario!B4568</f>
        <v>0</v>
      </c>
      <c r="DC198" s="35">
        <f t="shared" si="215"/>
        <v>0</v>
      </c>
      <c r="DD198" s="116">
        <f>IF(AND(DC198&gt;0,DC198*$B$4+DJ197&lt;=$B$2*'SFV+BESS'!$I$9,DC198&lt;'SFV+BESS'!$I$7), DC198*$B$4, IF(AND(DC198&gt;0,DC198*$B$4+DJ197&gt;$B$2*'SFV+BESS'!$I$9,DC198*$B$4&lt;'SFV+BESS'!$I$7),$B$2*'SFV+BESS'!$I$9-DJ197,IF(AND(DC198&gt;0,DC198*$B$4+DJ197&gt;$B$2*'SFV+BESS'!$I$9,DC198*$B$4&gt;'SFV+BESS'!$I$7,DJ197&lt;$B$2*'SFV+BESS'!$I$9),$B$2*'SFV+BESS'!$I$9-DJ197,IF(AND(DC198&gt;0,DC198*$B$4+DJ197&lt;=$B$2*'SFV+BESS'!$I$9,DC198&gt;'SFV+BESS'!$I$7),'SFV+BESS'!$I$7,0))))</f>
        <v>0</v>
      </c>
      <c r="DE198" s="27">
        <f>IF(AND(DC198&lt;0,DJ197+DC198/$B$5&gt;$H$2,-DC198/'Carga-Descarga Año'!$B$5&lt;'SFV+BESS'!$I$7),DC198/$B$5,IF(AND(DC198&lt;0,DJ197+DC198/$B$5&gt;$H$2,-DC198/'Carga-Descarga Año'!$B$5&gt;'SFV+BESS'!$I$7),-'SFV+BESS'!$I$7,IF(AND(DC198&lt;0,DJ197+DC198/$B$5&lt;$H$2),-MIN('SFV+BESS'!$I$7,DJ197-$H$2),0)))</f>
        <v>0</v>
      </c>
      <c r="DF198" s="33"/>
      <c r="DG198" s="33">
        <f t="shared" si="234"/>
        <v>0</v>
      </c>
      <c r="DH198" s="27">
        <f t="shared" si="200"/>
        <v>0</v>
      </c>
      <c r="DI198" s="27">
        <f t="shared" si="201"/>
        <v>0</v>
      </c>
      <c r="DJ198" s="28">
        <f>IF((DJ197+DD198+DE198)&gt;=$B$2*'SFV+BESS'!$I$9, $B$2*'SFV+BESS'!$I$9, (DJ197+DD198+DE198))</f>
        <v>173.61249999999998</v>
      </c>
      <c r="DK198" s="110">
        <f t="shared" si="202"/>
        <v>0</v>
      </c>
      <c r="DP198" s="251"/>
      <c r="DQ198" s="41">
        <v>7.8750000000000098</v>
      </c>
      <c r="DR198" s="33">
        <f t="shared" si="251"/>
        <v>0</v>
      </c>
      <c r="DS198" s="33">
        <f>Gen_Cons_Horario!B5312</f>
        <v>0</v>
      </c>
      <c r="DT198" s="35">
        <f t="shared" si="216"/>
        <v>0</v>
      </c>
      <c r="DU198" s="116">
        <f>IF(AND(DT198&gt;0,DT198*$B$4+EA197&lt;=$B$2*'SFV+BESS'!$I$9,DT198&lt;'SFV+BESS'!$I$7), DT198*$B$4, IF(AND(DT198&gt;0,DT198*$B$4+EA197&gt;$B$2*'SFV+BESS'!$I$9,DT198*$B$4&lt;'SFV+BESS'!$I$7),$B$2*'SFV+BESS'!$I$9-EA197,IF(AND(DT198&gt;0,DT198*$B$4+EA197&gt;$B$2*'SFV+BESS'!$I$9,DT198*$B$4&gt;'SFV+BESS'!$I$7,EA197&lt;$B$2*'SFV+BESS'!$I$9),$B$2*'SFV+BESS'!$I$9-EA197,IF(AND(DT198&gt;0,DT198*$B$4+EA197&lt;=$B$2*'SFV+BESS'!$I$9,DT198&gt;'SFV+BESS'!$I$7),'SFV+BESS'!$I$7,0))))</f>
        <v>0</v>
      </c>
      <c r="DV198" s="27">
        <f>IF(AND(DT198&lt;0,EA197+DT198/$B$5&gt;$H$2,-DT198/'Carga-Descarga Año'!$B$5&lt;'SFV+BESS'!$I$7),DT198/$B$5,IF(AND(DT198&lt;0,EA197+DT198/$B$5&gt;$H$2,-DT198/'Carga-Descarga Año'!$B$5&gt;'SFV+BESS'!$I$7),-'SFV+BESS'!$I$7,IF(AND(DT198&lt;0,EA197+DT198/$B$5&lt;$H$2),-MIN('SFV+BESS'!$I$7,EA197-$H$2),0)))</f>
        <v>0</v>
      </c>
      <c r="DW198" s="33"/>
      <c r="DX198" s="33">
        <f t="shared" si="235"/>
        <v>0</v>
      </c>
      <c r="DY198" s="27">
        <f t="shared" si="203"/>
        <v>0</v>
      </c>
      <c r="DZ198" s="27">
        <f t="shared" si="236"/>
        <v>0</v>
      </c>
      <c r="EA198" s="28">
        <f>IF((EA197+DU198+DV198)&gt;=$B$2*'SFV+BESS'!$I$9, $B$2*'SFV+BESS'!$I$9, (EA197+DU198+DV198))</f>
        <v>173.61249999999998</v>
      </c>
      <c r="EB198" s="110">
        <f t="shared" si="204"/>
        <v>0</v>
      </c>
      <c r="EG198" s="251"/>
      <c r="EH198" s="41">
        <v>7.8750000000000098</v>
      </c>
      <c r="EI198" s="33">
        <f t="shared" si="252"/>
        <v>0</v>
      </c>
      <c r="EJ198" s="33">
        <f>Gen_Cons_Horario!B6056</f>
        <v>0</v>
      </c>
      <c r="EK198" s="35">
        <f t="shared" si="217"/>
        <v>0</v>
      </c>
      <c r="EL198" s="116">
        <f>IF(AND(EK198&gt;0,EK198*$B$4+ER197&lt;=$B$2*'SFV+BESS'!$I$9,EK198&lt;'SFV+BESS'!$I$7), EK198*$B$4, IF(AND(EK198&gt;0,EK198*$B$4+ER197&gt;$B$2*'SFV+BESS'!$I$9,EK198*$B$4&lt;'SFV+BESS'!$I$7),$B$2*'SFV+BESS'!$I$9-ER197,IF(AND(EK198&gt;0,EK198*$B$4+ER197&gt;$B$2*'SFV+BESS'!$I$9,EK198*$B$4&gt;'SFV+BESS'!$I$7,ER197&lt;$B$2*'SFV+BESS'!$I$9),$B$2*'SFV+BESS'!$I$9-ER197,IF(AND(EK198&gt;0,EK198*$B$4+ER197&lt;=$B$2*'SFV+BESS'!$I$9,EK198&gt;'SFV+BESS'!$I$7),'SFV+BESS'!$I$7,0))))</f>
        <v>0</v>
      </c>
      <c r="EM198" s="27">
        <f>IF(AND(EK198&lt;0,ER197+EK198/$B$5&gt;$H$2,-EK198/'Carga-Descarga Año'!$B$5&lt;'SFV+BESS'!$I$7),EK198/$B$5,IF(AND(EK198&lt;0,ER197+EK198/$B$5&gt;$H$2,-EK198/'Carga-Descarga Año'!$B$5&gt;'SFV+BESS'!$I$7),-'SFV+BESS'!$I$7,IF(AND(EK198&lt;0,ER197+EK198/$B$5&lt;$H$2),-MIN('SFV+BESS'!$I$7,ER197-$H$2),0)))</f>
        <v>0</v>
      </c>
      <c r="EN198" s="33"/>
      <c r="EO198" s="33">
        <f t="shared" si="237"/>
        <v>0</v>
      </c>
      <c r="EP198" s="27">
        <f t="shared" si="205"/>
        <v>0</v>
      </c>
      <c r="EQ198" s="27">
        <f t="shared" si="238"/>
        <v>0</v>
      </c>
      <c r="ER198" s="28">
        <f>IF((ER197+EL198+EM198)&gt;=$B$2*'SFV+BESS'!$I$9, $B$2*'SFV+BESS'!$I$9, (ER197+EL198+EM198))</f>
        <v>173.61249999999998</v>
      </c>
      <c r="ES198" s="110">
        <f t="shared" si="206"/>
        <v>0</v>
      </c>
      <c r="EX198" s="251"/>
      <c r="EY198" s="41">
        <v>7.8750000000000098</v>
      </c>
      <c r="EZ198" s="33">
        <f t="shared" si="253"/>
        <v>0</v>
      </c>
      <c r="FA198" s="33">
        <f>Gen_Cons_Horario!B6776</f>
        <v>0</v>
      </c>
      <c r="FB198" s="35">
        <f t="shared" si="218"/>
        <v>0</v>
      </c>
      <c r="FC198" s="116">
        <f>IF(AND(FB198&gt;0,FB198*$B$4+FI197&lt;=$B$2*'SFV+BESS'!$I$9,FB198&lt;'SFV+BESS'!$I$7), FB198*$B$4, IF(AND(FB198&gt;0,FB198*$B$4+FI197&gt;$B$2*'SFV+BESS'!$I$9,FB198*$B$4&lt;'SFV+BESS'!$I$7),$B$2*'SFV+BESS'!$I$9-FI197,IF(AND(FB198&gt;0,FB198*$B$4+FI197&gt;$B$2*'SFV+BESS'!$I$9,FB198*$B$4&gt;'SFV+BESS'!$I$7,FI197&lt;$B$2*'SFV+BESS'!$I$9),$B$2*'SFV+BESS'!$I$9-FI197,IF(AND(FB198&gt;0,FB198*$B$4+FI197&lt;=$B$2*'SFV+BESS'!$I$9,FB198&gt;'SFV+BESS'!$I$7),'SFV+BESS'!$I$7,0))))</f>
        <v>0</v>
      </c>
      <c r="FD198" s="27">
        <f>IF(AND(FB198&lt;0,FI197+FB198/$B$5&gt;$H$2,-FB198/'Carga-Descarga Año'!$B$5&lt;'SFV+BESS'!$I$7),FB198/$B$5,IF(AND(FB198&lt;0,FI197+FB198/$B$5&gt;$H$2,-FB198/'Carga-Descarga Año'!$B$5&gt;'SFV+BESS'!$I$7),-'SFV+BESS'!$I$7,IF(AND(FB198&lt;0,FI197+FB198/$B$5&lt;$H$2),-MIN('SFV+BESS'!$I$7,FI197-$H$2),0)))</f>
        <v>0</v>
      </c>
      <c r="FE198" s="33"/>
      <c r="FF198" s="33">
        <f t="shared" si="239"/>
        <v>0</v>
      </c>
      <c r="FG198" s="27">
        <f t="shared" si="207"/>
        <v>0</v>
      </c>
      <c r="FH198" s="27">
        <f t="shared" si="240"/>
        <v>0</v>
      </c>
      <c r="FI198" s="28">
        <f>IF((FI197+FC198+FD198)&gt;=$B$2*'SFV+BESS'!$I$9, $B$2*'SFV+BESS'!$I$9, (FI197+FC198+FD198))</f>
        <v>173.61249999999998</v>
      </c>
      <c r="FJ198" s="110">
        <f t="shared" si="208"/>
        <v>0</v>
      </c>
      <c r="FO198" s="251"/>
      <c r="FP198" s="41">
        <v>7.8750000000000098</v>
      </c>
      <c r="FQ198" s="33">
        <f t="shared" si="254"/>
        <v>0</v>
      </c>
      <c r="FR198" s="33">
        <f>Gen_Cons_Horario!B7520</f>
        <v>0</v>
      </c>
      <c r="FS198" s="35">
        <f t="shared" si="219"/>
        <v>0</v>
      </c>
      <c r="FT198" s="116">
        <f>IF(AND(FS198&gt;0,FS198*$B$4+FZ197&lt;=$B$2*'SFV+BESS'!$I$9,FS198&lt;'SFV+BESS'!$I$7), FS198*$B$4, IF(AND(FS198&gt;0,FS198*$B$4+FZ197&gt;$B$2*'SFV+BESS'!$I$9,FS198*$B$4&lt;'SFV+BESS'!$I$7),$B$2*'SFV+BESS'!$I$9-FZ197,IF(AND(FS198&gt;0,FS198*$B$4+FZ197&gt;$B$2*'SFV+BESS'!$I$9,FS198*$B$4&gt;'SFV+BESS'!$I$7,FZ197&lt;$B$2*'SFV+BESS'!$I$9),$B$2*'SFV+BESS'!$I$9-FZ197,IF(AND(FS198&gt;0,FS198*$B$4+FZ197&lt;=$B$2*'SFV+BESS'!$I$9,FS198&gt;'SFV+BESS'!$I$7),'SFV+BESS'!$I$7,0))))</f>
        <v>0</v>
      </c>
      <c r="FU198" s="27">
        <f>IF(AND(FS198&lt;0,FZ197+FS198/$B$5&gt;$H$2,-FS198/'Carga-Descarga Año'!$B$5&lt;'SFV+BESS'!$I$7),FS198/$B$5,IF(AND(FS198&lt;0,FZ197+FS198/$B$5&gt;$H$2,-FS198/'Carga-Descarga Año'!$B$5&gt;'SFV+BESS'!$I$7),-'SFV+BESS'!$I$7,IF(AND(FS198&lt;0,FZ197+FS198/$B$5&lt;$H$2),-MIN('SFV+BESS'!$I$7,FZ197-$H$2),0)))</f>
        <v>0</v>
      </c>
      <c r="FV198" s="33"/>
      <c r="FW198" s="33">
        <f t="shared" si="241"/>
        <v>0</v>
      </c>
      <c r="FX198" s="27">
        <f t="shared" si="209"/>
        <v>0</v>
      </c>
      <c r="FY198" s="27">
        <f t="shared" si="242"/>
        <v>0</v>
      </c>
      <c r="FZ198" s="28">
        <f>IF((FZ197+FT198+FU198)&gt;=$B$2*'SFV+BESS'!$I$9, $B$2*'SFV+BESS'!$I$9, (FZ197+FT198+FU198))</f>
        <v>173.61249999999998</v>
      </c>
      <c r="GA198" s="110">
        <f t="shared" si="210"/>
        <v>0</v>
      </c>
      <c r="GF198" s="251"/>
      <c r="GG198" s="41">
        <v>7.8750000000000098</v>
      </c>
      <c r="GH198" s="33">
        <f t="shared" si="255"/>
        <v>0</v>
      </c>
      <c r="GI198" s="33">
        <f>Gen_Cons_Horario!B8240</f>
        <v>0</v>
      </c>
      <c r="GJ198" s="35">
        <f t="shared" si="225"/>
        <v>0</v>
      </c>
      <c r="GK198" s="116">
        <f>IF(AND(GJ198&gt;0,GJ198*$B$4+GQ197&lt;=$B$2*'SFV+BESS'!$I$9,GJ198&lt;'SFV+BESS'!$I$7), GJ198*$B$4, IF(AND(GJ198&gt;0,GJ198*$B$4+GQ197&gt;$B$2*'SFV+BESS'!$I$9,GJ198*$B$4&lt;'SFV+BESS'!$I$7),$B$2*'SFV+BESS'!$I$9-GQ197,IF(AND(GJ198&gt;0,GJ198*$B$4+GQ197&gt;$B$2*'SFV+BESS'!$I$9,GJ198*$B$4&gt;'SFV+BESS'!$I$7,GQ197&lt;$B$2*'SFV+BESS'!$I$9),$B$2*'SFV+BESS'!$I$9-GQ197,IF(AND(GJ198&gt;0,GJ198*$B$4+GQ197&lt;=$B$2*'SFV+BESS'!$I$9,GJ198&gt;'SFV+BESS'!$I$7),'SFV+BESS'!$I$7,0))))</f>
        <v>0</v>
      </c>
      <c r="GL198" s="27">
        <f>IF(AND(GJ198&lt;0,GQ197+GJ198/$B$5&gt;$H$2,-GJ198/'Carga-Descarga Año'!$B$5&lt;'SFV+BESS'!$I$7),GJ198/$B$5,IF(AND(GJ198&lt;0,GQ197+GJ198/$B$5&gt;$H$2,-GJ198/'Carga-Descarga Año'!$B$5&gt;'SFV+BESS'!$I$7),-'SFV+BESS'!$I$7,IF(AND(GJ198&lt;0,GQ197+GJ198/$B$5&lt;$H$2),-MIN('SFV+BESS'!$I$7,GQ197-$H$2),0)))</f>
        <v>0</v>
      </c>
      <c r="GM198" s="33"/>
      <c r="GN198" s="33">
        <f t="shared" si="243"/>
        <v>0</v>
      </c>
      <c r="GO198" s="27">
        <f t="shared" si="211"/>
        <v>0</v>
      </c>
      <c r="GP198" s="27">
        <f t="shared" si="244"/>
        <v>0</v>
      </c>
      <c r="GQ198" s="28">
        <f>IF((GQ197+GK198+GL198)&gt;=$B$2*'SFV+BESS'!$I$9, $B$2*'SFV+BESS'!$I$9, (GQ197+GK198+GL198))</f>
        <v>173.61249999999998</v>
      </c>
      <c r="GR198" s="110">
        <f t="shared" si="212"/>
        <v>0</v>
      </c>
    </row>
    <row r="199" spans="1:200">
      <c r="A199" s="249"/>
      <c r="B199" s="41">
        <v>7.9166666666666696</v>
      </c>
      <c r="C199" s="38">
        <f t="shared" si="226"/>
        <v>0</v>
      </c>
      <c r="D199" s="2">
        <f>Gen_Cons_Horario!B225</f>
        <v>0</v>
      </c>
      <c r="E199" s="140">
        <f t="shared" si="184"/>
        <v>0</v>
      </c>
      <c r="F199" s="116">
        <f>IF(AND(E199&gt;0,E199*$B$4+L198&lt;=$B$2*'SFV+BESS'!$I$9,E199&lt;'SFV+BESS'!$I$7), E199*$B$4, IF(AND(E199&gt;0,E199*$B$4+L198&gt;$B$2*'SFV+BESS'!$I$9,E199*$B$4&lt;'SFV+BESS'!$I$7),$B$2*'SFV+BESS'!$I$9-L198,IF(AND(E199&gt;0,E199*$B$4+L198&gt;$B$2*'SFV+BESS'!$I$9,E199*$B$4&gt;'SFV+BESS'!$I$7,L198&lt;$B$2*'SFV+BESS'!$I$9),$B$2*'SFV+BESS'!$I$9-L198,IF(AND(E199&gt;0,E199*$B$4+L198&lt;=$B$2*'SFV+BESS'!$I$9,E199&gt;'SFV+BESS'!$I$7),'SFV+BESS'!$I$7,0))))</f>
        <v>0</v>
      </c>
      <c r="G199" s="27">
        <f>IF(AND(E199&lt;0,L198+E199/$B$5&gt;$H$2,-E199/'Carga-Descarga Año'!$B$5&lt;'SFV+BESS'!$I$7),E199/$B$5,IF(AND(E199&lt;0,L198+E199/$B$5&gt;$H$2,-E199/'Carga-Descarga Año'!$B$5&gt;'SFV+BESS'!$I$7),-'SFV+BESS'!$I$7,IF(AND(E199&lt;0,L198+E199/$B$5&lt;$H$2),-MIN('SFV+BESS'!$I$7,L198-$H$2),0)))</f>
        <v>0</v>
      </c>
      <c r="I199" s="38">
        <f t="shared" si="185"/>
        <v>0</v>
      </c>
      <c r="J199" s="27">
        <f t="shared" si="187"/>
        <v>0</v>
      </c>
      <c r="K199" s="27">
        <f t="shared" si="186"/>
        <v>0</v>
      </c>
      <c r="L199" s="28">
        <f>IF((L198+F199+G199)&gt;=$B$2*'SFV+BESS'!$I$9, $B$2*'SFV+BESS'!$I$9, (L198+F199+G199))</f>
        <v>123.90821159074699</v>
      </c>
      <c r="M199" s="110">
        <f t="shared" si="188"/>
        <v>0</v>
      </c>
      <c r="R199" s="251"/>
      <c r="S199" s="41">
        <v>7.9166666666666696</v>
      </c>
      <c r="T199" s="2">
        <f t="shared" si="245"/>
        <v>0</v>
      </c>
      <c r="U199" s="2">
        <f>Gen_Cons_Horario!B969</f>
        <v>0</v>
      </c>
      <c r="V199" s="35">
        <f t="shared" si="220"/>
        <v>0</v>
      </c>
      <c r="W199" s="116">
        <f>IF(AND(V199&gt;0,V199*$B$4+AC198&lt;=$B$2*'SFV+BESS'!$I$9,V199&lt;'SFV+BESS'!$I$7), V199*$B$4, IF(AND(V199&gt;0,V199*$B$4+AC198&gt;$B$2*'SFV+BESS'!$I$9,V199*$B$4&lt;'SFV+BESS'!$I$7),$B$2*'SFV+BESS'!$I$9-AC198,IF(AND(V199&gt;0,V199*$B$4+AC198&gt;$B$2*'SFV+BESS'!$I$9,V199*$B$4&gt;'SFV+BESS'!$I$7,AC198&lt;$B$2*'SFV+BESS'!$I$9),$B$2*'SFV+BESS'!$I$9-AC198,IF(AND(V199&gt;0,V199*$B$4+AC198&lt;=$B$2*'SFV+BESS'!$I$9,V199&gt;'SFV+BESS'!$I$7),'SFV+BESS'!$I$7,0))))</f>
        <v>0</v>
      </c>
      <c r="X199" s="27">
        <f>IF(AND(V199&lt;0,AC198+V199/$B$5&gt;$H$2,-V199/'Carga-Descarga Año'!$B$5&lt;'SFV+BESS'!$I$7),V199/$B$5,IF(AND(V199&lt;0,AC198+V199/$B$5&gt;$H$2,-V199/'Carga-Descarga Año'!$B$5&gt;'SFV+BESS'!$I$7),-'SFV+BESS'!$I$7,IF(AND(V199&lt;0,AC198+V199/$B$5&lt;$H$2),-MIN('SFV+BESS'!$I$7,AC198-$H$2),0)))</f>
        <v>0</v>
      </c>
      <c r="Z199" s="33">
        <f t="shared" si="214"/>
        <v>0</v>
      </c>
      <c r="AA199" s="27">
        <f t="shared" si="189"/>
        <v>0</v>
      </c>
      <c r="AB199" s="27">
        <f t="shared" si="213"/>
        <v>0</v>
      </c>
      <c r="AC199" s="28">
        <f>IF((AC198+W199+X199)&gt;=$B$2*'SFV+BESS'!$I$9, $B$2*'SFV+BESS'!$I$9, (AC198+W199+X199))</f>
        <v>173.61249999999998</v>
      </c>
      <c r="AD199" s="110">
        <f t="shared" si="190"/>
        <v>0</v>
      </c>
      <c r="AI199" s="251"/>
      <c r="AJ199" s="41">
        <v>7.9166666666666696</v>
      </c>
      <c r="AK199" s="52">
        <f t="shared" si="246"/>
        <v>0</v>
      </c>
      <c r="AL199" s="33">
        <f>Gen_Cons_Horario!B1641</f>
        <v>0</v>
      </c>
      <c r="AM199" s="35">
        <f t="shared" si="221"/>
        <v>0</v>
      </c>
      <c r="AN199" s="116">
        <f>IF(AND(AM199&gt;0,AM199*$B$4+AT198&lt;=$B$2*'SFV+BESS'!$I$9,AM199&lt;'SFV+BESS'!$I$7), AM199*$B$4, IF(AND(AM199&gt;0,AM199*$B$4+AT198&gt;$B$2*'SFV+BESS'!$I$9,AM199*$B$4&lt;'SFV+BESS'!$I$7),$B$2*'SFV+BESS'!$I$9-AT198,IF(AND(AM199&gt;0,AM199*$B$4+AT198&gt;$B$2*'SFV+BESS'!$I$9,AM199*$B$4&gt;'SFV+BESS'!$I$7,AT198&lt;$B$2*'SFV+BESS'!$I$9),$B$2*'SFV+BESS'!$I$9-AT198,IF(AND(AM199&gt;0,AM199*$B$4+AT198&lt;=$B$2*'SFV+BESS'!$I$9,AM199&gt;'SFV+BESS'!$I$7),'SFV+BESS'!$I$7,0))))</f>
        <v>0</v>
      </c>
      <c r="AO199" s="27">
        <f>IF(AND(AM199&lt;0,AT198+AM199/$B$5&gt;$H$2,-AM199/'Carga-Descarga Año'!$B$5&lt;'SFV+BESS'!$I$7),AM199/$B$5,IF(AND(AM199&lt;0,AT198+AM199/$B$5&gt;$H$2,-AM199/'Carga-Descarga Año'!$B$5&gt;'SFV+BESS'!$I$7),-'SFV+BESS'!$I$7,IF(AND(AM199&lt;0,AT198+AM199/$B$5&lt;$H$2),-MIN('SFV+BESS'!$I$7,AT198-$H$2),0)))</f>
        <v>0</v>
      </c>
      <c r="AP199" s="33"/>
      <c r="AQ199" s="33">
        <f t="shared" si="227"/>
        <v>0</v>
      </c>
      <c r="AR199" s="27">
        <f t="shared" si="191"/>
        <v>0</v>
      </c>
      <c r="AS199" s="27">
        <f t="shared" si="228"/>
        <v>0</v>
      </c>
      <c r="AT199" s="28">
        <f>IF((AT198+AN199+AO199)&gt;=$B$2*'SFV+BESS'!$I$9, $B$2*'SFV+BESS'!$I$9, (AT198+AN199+AO199))</f>
        <v>148.98376386372536</v>
      </c>
      <c r="AU199" s="110">
        <f t="shared" si="192"/>
        <v>0</v>
      </c>
      <c r="AZ199" s="251"/>
      <c r="BA199" s="41">
        <v>7.9166666666666696</v>
      </c>
      <c r="BB199" s="33">
        <f t="shared" si="247"/>
        <v>0</v>
      </c>
      <c r="BC199" s="33">
        <f>Gen_Cons_Horario!B2385</f>
        <v>0</v>
      </c>
      <c r="BD199" s="35">
        <f t="shared" si="222"/>
        <v>0</v>
      </c>
      <c r="BE199" s="116">
        <f>IF(AND(BD199&gt;0,BD199*$B$4+BK198&lt;=$B$2*'SFV+BESS'!$I$9,BD199&lt;'SFV+BESS'!$I$7), BD199*$B$4, IF(AND(BD199&gt;0,BD199*$B$4+BK198&gt;$B$2*'SFV+BESS'!$I$9,BD199*$B$4&lt;'SFV+BESS'!$I$7),$B$2*'SFV+BESS'!$I$9-BK198,IF(AND(BD199&gt;0,BD199*$B$4+BK198&gt;$B$2*'SFV+BESS'!$I$9,BD199*$B$4&gt;'SFV+BESS'!$I$7,BK198&lt;$B$2*'SFV+BESS'!$I$9),$B$2*'SFV+BESS'!$I$9-BK198,IF(AND(BD199&gt;0,BD199*$B$4+BK198&lt;=$B$2*'SFV+BESS'!$I$9,BD199&gt;'SFV+BESS'!$I$7),'SFV+BESS'!$I$7,0))))</f>
        <v>0</v>
      </c>
      <c r="BF199" s="27">
        <f>IF(AND(BD199&lt;0,BK198+BD199/$B$5&gt;$H$2,-BD199/'Carga-Descarga Año'!$B$5&lt;'SFV+BESS'!$I$7),BD199/$B$5,IF(AND(BD199&lt;0,BK198+BD199/$B$5&gt;$H$2,-BD199/'Carga-Descarga Año'!$B$5&gt;'SFV+BESS'!$I$7),-'SFV+BESS'!$I$7,IF(AND(BD199&lt;0,BK198+BD199/$B$5&lt;$H$2),-MIN('SFV+BESS'!$I$7,BK198-$H$2),0)))</f>
        <v>0</v>
      </c>
      <c r="BG199" s="33"/>
      <c r="BH199" s="33">
        <f t="shared" si="229"/>
        <v>0</v>
      </c>
      <c r="BI199" s="27">
        <f t="shared" si="193"/>
        <v>0</v>
      </c>
      <c r="BJ199" s="27">
        <f t="shared" si="230"/>
        <v>0</v>
      </c>
      <c r="BK199" s="28">
        <f>IF((BK198+BE199+BF199)&gt;=$B$2*'SFV+BESS'!$I$9, $B$2*'SFV+BESS'!$I$9, (BK198+BE199+BF199))</f>
        <v>173.61249999999998</v>
      </c>
      <c r="BL199" s="110">
        <f t="shared" si="194"/>
        <v>0</v>
      </c>
      <c r="BQ199" s="251"/>
      <c r="BR199" s="41">
        <v>7.9166666666666696</v>
      </c>
      <c r="BS199" s="33">
        <f t="shared" si="248"/>
        <v>0</v>
      </c>
      <c r="BT199" s="33">
        <f>Gen_Cons_Horario!B3105</f>
        <v>0</v>
      </c>
      <c r="BU199" s="35">
        <f t="shared" si="223"/>
        <v>0</v>
      </c>
      <c r="BV199" s="116">
        <f>IF(AND(BU199&gt;0,BU199*$B$4+CB198&lt;=$B$2*'SFV+BESS'!$I$9,BU199&lt;'SFV+BESS'!$I$7), BU199*$B$4, IF(AND(BU199&gt;0,BU199*$B$4+CB198&gt;$B$2*'SFV+BESS'!$I$9,BU199*$B$4&lt;'SFV+BESS'!$I$7),$B$2*'SFV+BESS'!$I$9-CB198,IF(AND(BU199&gt;0,BU199*$B$4+CB198&gt;$B$2*'SFV+BESS'!$I$9,BU199*$B$4&gt;'SFV+BESS'!$I$7,CB198&lt;$B$2*'SFV+BESS'!$I$9),$B$2*'SFV+BESS'!$I$9-CB198,IF(AND(BU199&gt;0,BU199*$B$4+CB198&lt;=$B$2*'SFV+BESS'!$I$9,BU199&gt;'SFV+BESS'!$I$7),'SFV+BESS'!$I$7,0))))</f>
        <v>0</v>
      </c>
      <c r="BW199" s="27">
        <f>IF(AND(BU199&lt;0,CB198+BU199/$B$5&gt;$H$2,-BU199/'Carga-Descarga Año'!$B$5&lt;'SFV+BESS'!$I$7),BU199/$B$5,IF(AND(BU199&lt;0,CB198+BU199/$B$5&gt;$H$2,-BU199/'Carga-Descarga Año'!$B$5&gt;'SFV+BESS'!$I$7),-'SFV+BESS'!$I$7,IF(AND(BU199&lt;0,CB198+BU199/$B$5&lt;$H$2),-MIN('SFV+BESS'!$I$7,CB198-$H$2),0)))</f>
        <v>0</v>
      </c>
      <c r="BX199" s="33"/>
      <c r="BY199" s="33">
        <f t="shared" si="231"/>
        <v>0</v>
      </c>
      <c r="BZ199" s="27">
        <f t="shared" si="195"/>
        <v>0</v>
      </c>
      <c r="CA199" s="27">
        <f t="shared" si="196"/>
        <v>0</v>
      </c>
      <c r="CB199" s="28">
        <f>IF((CB198+BV199+BW199)&gt;=$B$2*'SFV+BESS'!$I$9, $B$2*'SFV+BESS'!$I$9, (CB198+BV199+BW199))</f>
        <v>173.61249999999998</v>
      </c>
      <c r="CC199" s="110">
        <f t="shared" si="197"/>
        <v>0</v>
      </c>
      <c r="CH199" s="251"/>
      <c r="CI199" s="41">
        <v>7.9166666666666696</v>
      </c>
      <c r="CJ199" s="33">
        <f t="shared" si="249"/>
        <v>0</v>
      </c>
      <c r="CK199" s="33">
        <f>Gen_Cons_Horario!B3849</f>
        <v>0</v>
      </c>
      <c r="CL199" s="35">
        <f t="shared" si="224"/>
        <v>0</v>
      </c>
      <c r="CM199" s="116">
        <f>IF(AND(CL199&gt;0,CL199*$B$4+CS198&lt;=$B$2*'SFV+BESS'!$I$9,CL199&lt;'SFV+BESS'!$I$7), CL199*$B$4, IF(AND(CL199&gt;0,CL199*$B$4+CS198&gt;$B$2*'SFV+BESS'!$I$9,CL199*$B$4&lt;'SFV+BESS'!$I$7),$B$2*'SFV+BESS'!$I$9-CS198,IF(AND(CL199&gt;0,CL199*$B$4+CS198&gt;$B$2*'SFV+BESS'!$I$9,CL199*$B$4&gt;'SFV+BESS'!$I$7,CS198&lt;$B$2*'SFV+BESS'!$I$9),$B$2*'SFV+BESS'!$I$9-CS198,IF(AND(CL199&gt;0,CL199*$B$4+CS198&lt;=$B$2*'SFV+BESS'!$I$9,CL199&gt;'SFV+BESS'!$I$7),'SFV+BESS'!$I$7,0))))</f>
        <v>0</v>
      </c>
      <c r="CN199" s="27">
        <f>IF(AND(CL199&lt;0,CS198+CL199/$B$5&gt;$H$2,-CL199/'Carga-Descarga Año'!$B$5&lt;'SFV+BESS'!$I$7),CL199/$B$5,IF(AND(CL199&lt;0,CS198+CL199/$B$5&gt;$H$2,-CL199/'Carga-Descarga Año'!$B$5&gt;'SFV+BESS'!$I$7),-'SFV+BESS'!$I$7,IF(AND(CL199&lt;0,CS198+CL199/$B$5&lt;$H$2),-MIN('SFV+BESS'!$I$7,CS198-$H$2),0)))</f>
        <v>0</v>
      </c>
      <c r="CO199" s="33"/>
      <c r="CP199" s="33">
        <f t="shared" si="232"/>
        <v>0</v>
      </c>
      <c r="CQ199" s="27">
        <f t="shared" si="198"/>
        <v>0</v>
      </c>
      <c r="CR199" s="27">
        <f t="shared" si="233"/>
        <v>0</v>
      </c>
      <c r="CS199" s="28">
        <f>IF((CS198+CM199+CN199)&gt;=$B$2*'SFV+BESS'!$I$9, $B$2*'SFV+BESS'!$I$9, (CS198+CM199+CN199))</f>
        <v>173.61249999999998</v>
      </c>
      <c r="CT199" s="110">
        <f t="shared" si="199"/>
        <v>0</v>
      </c>
      <c r="CY199" s="251"/>
      <c r="CZ199" s="41">
        <v>7.9166666666666696</v>
      </c>
      <c r="DA199" s="33">
        <f t="shared" si="250"/>
        <v>0</v>
      </c>
      <c r="DB199" s="33">
        <f>Gen_Cons_Horario!B4569</f>
        <v>0</v>
      </c>
      <c r="DC199" s="35">
        <f t="shared" si="215"/>
        <v>0</v>
      </c>
      <c r="DD199" s="116">
        <f>IF(AND(DC199&gt;0,DC199*$B$4+DJ198&lt;=$B$2*'SFV+BESS'!$I$9,DC199&lt;'SFV+BESS'!$I$7), DC199*$B$4, IF(AND(DC199&gt;0,DC199*$B$4+DJ198&gt;$B$2*'SFV+BESS'!$I$9,DC199*$B$4&lt;'SFV+BESS'!$I$7),$B$2*'SFV+BESS'!$I$9-DJ198,IF(AND(DC199&gt;0,DC199*$B$4+DJ198&gt;$B$2*'SFV+BESS'!$I$9,DC199*$B$4&gt;'SFV+BESS'!$I$7,DJ198&lt;$B$2*'SFV+BESS'!$I$9),$B$2*'SFV+BESS'!$I$9-DJ198,IF(AND(DC199&gt;0,DC199*$B$4+DJ198&lt;=$B$2*'SFV+BESS'!$I$9,DC199&gt;'SFV+BESS'!$I$7),'SFV+BESS'!$I$7,0))))</f>
        <v>0</v>
      </c>
      <c r="DE199" s="27">
        <f>IF(AND(DC199&lt;0,DJ198+DC199/$B$5&gt;$H$2,-DC199/'Carga-Descarga Año'!$B$5&lt;'SFV+BESS'!$I$7),DC199/$B$5,IF(AND(DC199&lt;0,DJ198+DC199/$B$5&gt;$H$2,-DC199/'Carga-Descarga Año'!$B$5&gt;'SFV+BESS'!$I$7),-'SFV+BESS'!$I$7,IF(AND(DC199&lt;0,DJ198+DC199/$B$5&lt;$H$2),-MIN('SFV+BESS'!$I$7,DJ198-$H$2),0)))</f>
        <v>0</v>
      </c>
      <c r="DF199" s="33"/>
      <c r="DG199" s="33">
        <f t="shared" si="234"/>
        <v>0</v>
      </c>
      <c r="DH199" s="27">
        <f t="shared" si="200"/>
        <v>0</v>
      </c>
      <c r="DI199" s="27">
        <f t="shared" si="201"/>
        <v>0</v>
      </c>
      <c r="DJ199" s="28">
        <f>IF((DJ198+DD199+DE199)&gt;=$B$2*'SFV+BESS'!$I$9, $B$2*'SFV+BESS'!$I$9, (DJ198+DD199+DE199))</f>
        <v>173.61249999999998</v>
      </c>
      <c r="DK199" s="110">
        <f t="shared" si="202"/>
        <v>0</v>
      </c>
      <c r="DP199" s="251"/>
      <c r="DQ199" s="41">
        <v>7.9166666666666696</v>
      </c>
      <c r="DR199" s="33">
        <f t="shared" si="251"/>
        <v>0</v>
      </c>
      <c r="DS199" s="33">
        <f>Gen_Cons_Horario!B5313</f>
        <v>0</v>
      </c>
      <c r="DT199" s="35">
        <f t="shared" si="216"/>
        <v>0</v>
      </c>
      <c r="DU199" s="116">
        <f>IF(AND(DT199&gt;0,DT199*$B$4+EA198&lt;=$B$2*'SFV+BESS'!$I$9,DT199&lt;'SFV+BESS'!$I$7), DT199*$B$4, IF(AND(DT199&gt;0,DT199*$B$4+EA198&gt;$B$2*'SFV+BESS'!$I$9,DT199*$B$4&lt;'SFV+BESS'!$I$7),$B$2*'SFV+BESS'!$I$9-EA198,IF(AND(DT199&gt;0,DT199*$B$4+EA198&gt;$B$2*'SFV+BESS'!$I$9,DT199*$B$4&gt;'SFV+BESS'!$I$7,EA198&lt;$B$2*'SFV+BESS'!$I$9),$B$2*'SFV+BESS'!$I$9-EA198,IF(AND(DT199&gt;0,DT199*$B$4+EA198&lt;=$B$2*'SFV+BESS'!$I$9,DT199&gt;'SFV+BESS'!$I$7),'SFV+BESS'!$I$7,0))))</f>
        <v>0</v>
      </c>
      <c r="DV199" s="27">
        <f>IF(AND(DT199&lt;0,EA198+DT199/$B$5&gt;$H$2,-DT199/'Carga-Descarga Año'!$B$5&lt;'SFV+BESS'!$I$7),DT199/$B$5,IF(AND(DT199&lt;0,EA198+DT199/$B$5&gt;$H$2,-DT199/'Carga-Descarga Año'!$B$5&gt;'SFV+BESS'!$I$7),-'SFV+BESS'!$I$7,IF(AND(DT199&lt;0,EA198+DT199/$B$5&lt;$H$2),-MIN('SFV+BESS'!$I$7,EA198-$H$2),0)))</f>
        <v>0</v>
      </c>
      <c r="DW199" s="33"/>
      <c r="DX199" s="33">
        <f t="shared" si="235"/>
        <v>0</v>
      </c>
      <c r="DY199" s="27">
        <f t="shared" si="203"/>
        <v>0</v>
      </c>
      <c r="DZ199" s="27">
        <f t="shared" si="236"/>
        <v>0</v>
      </c>
      <c r="EA199" s="28">
        <f>IF((EA198+DU199+DV199)&gt;=$B$2*'SFV+BESS'!$I$9, $B$2*'SFV+BESS'!$I$9, (EA198+DU199+DV199))</f>
        <v>173.61249999999998</v>
      </c>
      <c r="EB199" s="110">
        <f t="shared" si="204"/>
        <v>0</v>
      </c>
      <c r="EG199" s="251"/>
      <c r="EH199" s="41">
        <v>7.9166666666666696</v>
      </c>
      <c r="EI199" s="33">
        <f t="shared" si="252"/>
        <v>0</v>
      </c>
      <c r="EJ199" s="33">
        <f>Gen_Cons_Horario!B6057</f>
        <v>0</v>
      </c>
      <c r="EK199" s="35">
        <f t="shared" si="217"/>
        <v>0</v>
      </c>
      <c r="EL199" s="116">
        <f>IF(AND(EK199&gt;0,EK199*$B$4+ER198&lt;=$B$2*'SFV+BESS'!$I$9,EK199&lt;'SFV+BESS'!$I$7), EK199*$B$4, IF(AND(EK199&gt;0,EK199*$B$4+ER198&gt;$B$2*'SFV+BESS'!$I$9,EK199*$B$4&lt;'SFV+BESS'!$I$7),$B$2*'SFV+BESS'!$I$9-ER198,IF(AND(EK199&gt;0,EK199*$B$4+ER198&gt;$B$2*'SFV+BESS'!$I$9,EK199*$B$4&gt;'SFV+BESS'!$I$7,ER198&lt;$B$2*'SFV+BESS'!$I$9),$B$2*'SFV+BESS'!$I$9-ER198,IF(AND(EK199&gt;0,EK199*$B$4+ER198&lt;=$B$2*'SFV+BESS'!$I$9,EK199&gt;'SFV+BESS'!$I$7),'SFV+BESS'!$I$7,0))))</f>
        <v>0</v>
      </c>
      <c r="EM199" s="27">
        <f>IF(AND(EK199&lt;0,ER198+EK199/$B$5&gt;$H$2,-EK199/'Carga-Descarga Año'!$B$5&lt;'SFV+BESS'!$I$7),EK199/$B$5,IF(AND(EK199&lt;0,ER198+EK199/$B$5&gt;$H$2,-EK199/'Carga-Descarga Año'!$B$5&gt;'SFV+BESS'!$I$7),-'SFV+BESS'!$I$7,IF(AND(EK199&lt;0,ER198+EK199/$B$5&lt;$H$2),-MIN('SFV+BESS'!$I$7,ER198-$H$2),0)))</f>
        <v>0</v>
      </c>
      <c r="EN199" s="33"/>
      <c r="EO199" s="33">
        <f t="shared" si="237"/>
        <v>0</v>
      </c>
      <c r="EP199" s="27">
        <f t="shared" si="205"/>
        <v>0</v>
      </c>
      <c r="EQ199" s="27">
        <f t="shared" si="238"/>
        <v>0</v>
      </c>
      <c r="ER199" s="28">
        <f>IF((ER198+EL199+EM199)&gt;=$B$2*'SFV+BESS'!$I$9, $B$2*'SFV+BESS'!$I$9, (ER198+EL199+EM199))</f>
        <v>173.61249999999998</v>
      </c>
      <c r="ES199" s="110">
        <f t="shared" si="206"/>
        <v>0</v>
      </c>
      <c r="EX199" s="251"/>
      <c r="EY199" s="41">
        <v>7.9166666666666696</v>
      </c>
      <c r="EZ199" s="33">
        <f t="shared" si="253"/>
        <v>0</v>
      </c>
      <c r="FA199" s="33">
        <f>Gen_Cons_Horario!B6777</f>
        <v>0</v>
      </c>
      <c r="FB199" s="35">
        <f t="shared" si="218"/>
        <v>0</v>
      </c>
      <c r="FC199" s="116">
        <f>IF(AND(FB199&gt;0,FB199*$B$4+FI198&lt;=$B$2*'SFV+BESS'!$I$9,FB199&lt;'SFV+BESS'!$I$7), FB199*$B$4, IF(AND(FB199&gt;0,FB199*$B$4+FI198&gt;$B$2*'SFV+BESS'!$I$9,FB199*$B$4&lt;'SFV+BESS'!$I$7),$B$2*'SFV+BESS'!$I$9-FI198,IF(AND(FB199&gt;0,FB199*$B$4+FI198&gt;$B$2*'SFV+BESS'!$I$9,FB199*$B$4&gt;'SFV+BESS'!$I$7,FI198&lt;$B$2*'SFV+BESS'!$I$9),$B$2*'SFV+BESS'!$I$9-FI198,IF(AND(FB199&gt;0,FB199*$B$4+FI198&lt;=$B$2*'SFV+BESS'!$I$9,FB199&gt;'SFV+BESS'!$I$7),'SFV+BESS'!$I$7,0))))</f>
        <v>0</v>
      </c>
      <c r="FD199" s="27">
        <f>IF(AND(FB199&lt;0,FI198+FB199/$B$5&gt;$H$2,-FB199/'Carga-Descarga Año'!$B$5&lt;'SFV+BESS'!$I$7),FB199/$B$5,IF(AND(FB199&lt;0,FI198+FB199/$B$5&gt;$H$2,-FB199/'Carga-Descarga Año'!$B$5&gt;'SFV+BESS'!$I$7),-'SFV+BESS'!$I$7,IF(AND(FB199&lt;0,FI198+FB199/$B$5&lt;$H$2),-MIN('SFV+BESS'!$I$7,FI198-$H$2),0)))</f>
        <v>0</v>
      </c>
      <c r="FE199" s="33"/>
      <c r="FF199" s="33">
        <f t="shared" si="239"/>
        <v>0</v>
      </c>
      <c r="FG199" s="27">
        <f t="shared" si="207"/>
        <v>0</v>
      </c>
      <c r="FH199" s="27">
        <f t="shared" si="240"/>
        <v>0</v>
      </c>
      <c r="FI199" s="28">
        <f>IF((FI198+FC199+FD199)&gt;=$B$2*'SFV+BESS'!$I$9, $B$2*'SFV+BESS'!$I$9, (FI198+FC199+FD199))</f>
        <v>173.61249999999998</v>
      </c>
      <c r="FJ199" s="110">
        <f t="shared" si="208"/>
        <v>0</v>
      </c>
      <c r="FO199" s="251"/>
      <c r="FP199" s="41">
        <v>7.9166666666666696</v>
      </c>
      <c r="FQ199" s="33">
        <f t="shared" si="254"/>
        <v>0</v>
      </c>
      <c r="FR199" s="33">
        <f>Gen_Cons_Horario!B7521</f>
        <v>0</v>
      </c>
      <c r="FS199" s="35">
        <f t="shared" si="219"/>
        <v>0</v>
      </c>
      <c r="FT199" s="116">
        <f>IF(AND(FS199&gt;0,FS199*$B$4+FZ198&lt;=$B$2*'SFV+BESS'!$I$9,FS199&lt;'SFV+BESS'!$I$7), FS199*$B$4, IF(AND(FS199&gt;0,FS199*$B$4+FZ198&gt;$B$2*'SFV+BESS'!$I$9,FS199*$B$4&lt;'SFV+BESS'!$I$7),$B$2*'SFV+BESS'!$I$9-FZ198,IF(AND(FS199&gt;0,FS199*$B$4+FZ198&gt;$B$2*'SFV+BESS'!$I$9,FS199*$B$4&gt;'SFV+BESS'!$I$7,FZ198&lt;$B$2*'SFV+BESS'!$I$9),$B$2*'SFV+BESS'!$I$9-FZ198,IF(AND(FS199&gt;0,FS199*$B$4+FZ198&lt;=$B$2*'SFV+BESS'!$I$9,FS199&gt;'SFV+BESS'!$I$7),'SFV+BESS'!$I$7,0))))</f>
        <v>0</v>
      </c>
      <c r="FU199" s="27">
        <f>IF(AND(FS199&lt;0,FZ198+FS199/$B$5&gt;$H$2,-FS199/'Carga-Descarga Año'!$B$5&lt;'SFV+BESS'!$I$7),FS199/$B$5,IF(AND(FS199&lt;0,FZ198+FS199/$B$5&gt;$H$2,-FS199/'Carga-Descarga Año'!$B$5&gt;'SFV+BESS'!$I$7),-'SFV+BESS'!$I$7,IF(AND(FS199&lt;0,FZ198+FS199/$B$5&lt;$H$2),-MIN('SFV+BESS'!$I$7,FZ198-$H$2),0)))</f>
        <v>0</v>
      </c>
      <c r="FV199" s="33"/>
      <c r="FW199" s="33">
        <f t="shared" si="241"/>
        <v>0</v>
      </c>
      <c r="FX199" s="27">
        <f t="shared" si="209"/>
        <v>0</v>
      </c>
      <c r="FY199" s="27">
        <f t="shared" si="242"/>
        <v>0</v>
      </c>
      <c r="FZ199" s="28">
        <f>IF((FZ198+FT199+FU199)&gt;=$B$2*'SFV+BESS'!$I$9, $B$2*'SFV+BESS'!$I$9, (FZ198+FT199+FU199))</f>
        <v>173.61249999999998</v>
      </c>
      <c r="GA199" s="110">
        <f t="shared" si="210"/>
        <v>0</v>
      </c>
      <c r="GF199" s="251"/>
      <c r="GG199" s="41">
        <v>7.9166666666666696</v>
      </c>
      <c r="GH199" s="33">
        <f t="shared" si="255"/>
        <v>0</v>
      </c>
      <c r="GI199" s="33">
        <f>Gen_Cons_Horario!B8241</f>
        <v>0</v>
      </c>
      <c r="GJ199" s="35">
        <f t="shared" si="225"/>
        <v>0</v>
      </c>
      <c r="GK199" s="116">
        <f>IF(AND(GJ199&gt;0,GJ199*$B$4+GQ198&lt;=$B$2*'SFV+BESS'!$I$9,GJ199&lt;'SFV+BESS'!$I$7), GJ199*$B$4, IF(AND(GJ199&gt;0,GJ199*$B$4+GQ198&gt;$B$2*'SFV+BESS'!$I$9,GJ199*$B$4&lt;'SFV+BESS'!$I$7),$B$2*'SFV+BESS'!$I$9-GQ198,IF(AND(GJ199&gt;0,GJ199*$B$4+GQ198&gt;$B$2*'SFV+BESS'!$I$9,GJ199*$B$4&gt;'SFV+BESS'!$I$7,GQ198&lt;$B$2*'SFV+BESS'!$I$9),$B$2*'SFV+BESS'!$I$9-GQ198,IF(AND(GJ199&gt;0,GJ199*$B$4+GQ198&lt;=$B$2*'SFV+BESS'!$I$9,GJ199&gt;'SFV+BESS'!$I$7),'SFV+BESS'!$I$7,0))))</f>
        <v>0</v>
      </c>
      <c r="GL199" s="27">
        <f>IF(AND(GJ199&lt;0,GQ198+GJ199/$B$5&gt;$H$2,-GJ199/'Carga-Descarga Año'!$B$5&lt;'SFV+BESS'!$I$7),GJ199/$B$5,IF(AND(GJ199&lt;0,GQ198+GJ199/$B$5&gt;$H$2,-GJ199/'Carga-Descarga Año'!$B$5&gt;'SFV+BESS'!$I$7),-'SFV+BESS'!$I$7,IF(AND(GJ199&lt;0,GQ198+GJ199/$B$5&lt;$H$2),-MIN('SFV+BESS'!$I$7,GQ198-$H$2),0)))</f>
        <v>0</v>
      </c>
      <c r="GM199" s="33"/>
      <c r="GN199" s="33">
        <f t="shared" si="243"/>
        <v>0</v>
      </c>
      <c r="GO199" s="27">
        <f t="shared" si="211"/>
        <v>0</v>
      </c>
      <c r="GP199" s="27">
        <f t="shared" si="244"/>
        <v>0</v>
      </c>
      <c r="GQ199" s="28">
        <f>IF((GQ198+GK199+GL199)&gt;=$B$2*'SFV+BESS'!$I$9, $B$2*'SFV+BESS'!$I$9, (GQ198+GK199+GL199))</f>
        <v>173.61249999999998</v>
      </c>
      <c r="GR199" s="110">
        <f t="shared" si="212"/>
        <v>0</v>
      </c>
    </row>
    <row r="200" spans="1:200">
      <c r="A200" s="250"/>
      <c r="B200" s="41">
        <v>7.9583333333333401</v>
      </c>
      <c r="C200" s="38">
        <f t="shared" si="226"/>
        <v>0</v>
      </c>
      <c r="D200" s="2">
        <f>Gen_Cons_Horario!B226</f>
        <v>0</v>
      </c>
      <c r="E200" s="140">
        <f t="shared" si="184"/>
        <v>0</v>
      </c>
      <c r="F200" s="116">
        <f>IF(AND(E200&gt;0,E200*$B$4+L199&lt;=$B$2*'SFV+BESS'!$I$9,E200&lt;'SFV+BESS'!$I$7), E200*$B$4, IF(AND(E200&gt;0,E200*$B$4+L199&gt;$B$2*'SFV+BESS'!$I$9,E200*$B$4&lt;'SFV+BESS'!$I$7),$B$2*'SFV+BESS'!$I$9-L199,IF(AND(E200&gt;0,E200*$B$4+L199&gt;$B$2*'SFV+BESS'!$I$9,E200*$B$4&gt;'SFV+BESS'!$I$7,L199&lt;$B$2*'SFV+BESS'!$I$9),$B$2*'SFV+BESS'!$I$9-L199,IF(AND(E200&gt;0,E200*$B$4+L199&lt;=$B$2*'SFV+BESS'!$I$9,E200&gt;'SFV+BESS'!$I$7),'SFV+BESS'!$I$7,0))))</f>
        <v>0</v>
      </c>
      <c r="G200" s="27">
        <f>IF(AND(E200&lt;0,L199+E200/$B$5&gt;$H$2,-E200/'Carga-Descarga Año'!$B$5&lt;'SFV+BESS'!$I$7),E200/$B$5,IF(AND(E200&lt;0,L199+E200/$B$5&gt;$H$2,-E200/'Carga-Descarga Año'!$B$5&gt;'SFV+BESS'!$I$7),-'SFV+BESS'!$I$7,IF(AND(E200&lt;0,L199+E200/$B$5&lt;$H$2),-MIN('SFV+BESS'!$I$7,L199-$H$2),0)))</f>
        <v>0</v>
      </c>
      <c r="I200" s="38">
        <f t="shared" si="185"/>
        <v>0</v>
      </c>
      <c r="J200" s="27">
        <f t="shared" si="187"/>
        <v>0</v>
      </c>
      <c r="K200" s="27">
        <f t="shared" si="186"/>
        <v>0</v>
      </c>
      <c r="L200" s="28">
        <f>IF((L199+F200+G200)&gt;=$B$2*'SFV+BESS'!$I$9, $B$2*'SFV+BESS'!$I$9, (L199+F200+G200))</f>
        <v>123.90821159074699</v>
      </c>
      <c r="M200" s="110">
        <f t="shared" si="188"/>
        <v>0</v>
      </c>
      <c r="R200" s="251"/>
      <c r="S200" s="41">
        <v>7.9583333333333401</v>
      </c>
      <c r="T200" s="2">
        <f t="shared" si="245"/>
        <v>0</v>
      </c>
      <c r="U200" s="2">
        <f>Gen_Cons_Horario!B970</f>
        <v>0</v>
      </c>
      <c r="V200" s="35">
        <f t="shared" si="220"/>
        <v>0</v>
      </c>
      <c r="W200" s="116">
        <f>IF(AND(V200&gt;0,V200*$B$4+AC199&lt;=$B$2*'SFV+BESS'!$I$9,V200&lt;'SFV+BESS'!$I$7), V200*$B$4, IF(AND(V200&gt;0,V200*$B$4+AC199&gt;$B$2*'SFV+BESS'!$I$9,V200*$B$4&lt;'SFV+BESS'!$I$7),$B$2*'SFV+BESS'!$I$9-AC199,IF(AND(V200&gt;0,V200*$B$4+AC199&gt;$B$2*'SFV+BESS'!$I$9,V200*$B$4&gt;'SFV+BESS'!$I$7,AC199&lt;$B$2*'SFV+BESS'!$I$9),$B$2*'SFV+BESS'!$I$9-AC199,IF(AND(V200&gt;0,V200*$B$4+AC199&lt;=$B$2*'SFV+BESS'!$I$9,V200&gt;'SFV+BESS'!$I$7),'SFV+BESS'!$I$7,0))))</f>
        <v>0</v>
      </c>
      <c r="X200" s="27">
        <f>IF(AND(V200&lt;0,AC199+V200/$B$5&gt;$H$2,-V200/'Carga-Descarga Año'!$B$5&lt;'SFV+BESS'!$I$7),V200/$B$5,IF(AND(V200&lt;0,AC199+V200/$B$5&gt;$H$2,-V200/'Carga-Descarga Año'!$B$5&gt;'SFV+BESS'!$I$7),-'SFV+BESS'!$I$7,IF(AND(V200&lt;0,AC199+V200/$B$5&lt;$H$2),-MIN('SFV+BESS'!$I$7,AC199-$H$2),0)))</f>
        <v>0</v>
      </c>
      <c r="Z200" s="33">
        <f t="shared" si="214"/>
        <v>0</v>
      </c>
      <c r="AA200" s="27">
        <f t="shared" si="189"/>
        <v>0</v>
      </c>
      <c r="AB200" s="27">
        <f t="shared" si="213"/>
        <v>0</v>
      </c>
      <c r="AC200" s="28">
        <f>IF((AC199+W200+X200)&gt;=$B$2*'SFV+BESS'!$I$9, $B$2*'SFV+BESS'!$I$9, (AC199+W200+X200))</f>
        <v>173.61249999999998</v>
      </c>
      <c r="AD200" s="110">
        <f t="shared" si="190"/>
        <v>0</v>
      </c>
      <c r="AI200" s="251"/>
      <c r="AJ200" s="41">
        <v>7.9583333333333401</v>
      </c>
      <c r="AK200" s="52">
        <f t="shared" si="246"/>
        <v>0</v>
      </c>
      <c r="AL200" s="33">
        <f>Gen_Cons_Horario!B1642</f>
        <v>0</v>
      </c>
      <c r="AM200" s="35">
        <f t="shared" si="221"/>
        <v>0</v>
      </c>
      <c r="AN200" s="116">
        <f>IF(AND(AM200&gt;0,AM200*$B$4+AT199&lt;=$B$2*'SFV+BESS'!$I$9,AM200&lt;'SFV+BESS'!$I$7), AM200*$B$4, IF(AND(AM200&gt;0,AM200*$B$4+AT199&gt;$B$2*'SFV+BESS'!$I$9,AM200*$B$4&lt;'SFV+BESS'!$I$7),$B$2*'SFV+BESS'!$I$9-AT199,IF(AND(AM200&gt;0,AM200*$B$4+AT199&gt;$B$2*'SFV+BESS'!$I$9,AM200*$B$4&gt;'SFV+BESS'!$I$7,AT199&lt;$B$2*'SFV+BESS'!$I$9),$B$2*'SFV+BESS'!$I$9-AT199,IF(AND(AM200&gt;0,AM200*$B$4+AT199&lt;=$B$2*'SFV+BESS'!$I$9,AM200&gt;'SFV+BESS'!$I$7),'SFV+BESS'!$I$7,0))))</f>
        <v>0</v>
      </c>
      <c r="AO200" s="27">
        <f>IF(AND(AM200&lt;0,AT199+AM200/$B$5&gt;$H$2,-AM200/'Carga-Descarga Año'!$B$5&lt;'SFV+BESS'!$I$7),AM200/$B$5,IF(AND(AM200&lt;0,AT199+AM200/$B$5&gt;$H$2,-AM200/'Carga-Descarga Año'!$B$5&gt;'SFV+BESS'!$I$7),-'SFV+BESS'!$I$7,IF(AND(AM200&lt;0,AT199+AM200/$B$5&lt;$H$2),-MIN('SFV+BESS'!$I$7,AT199-$H$2),0)))</f>
        <v>0</v>
      </c>
      <c r="AP200" s="33"/>
      <c r="AQ200" s="33">
        <f t="shared" si="227"/>
        <v>0</v>
      </c>
      <c r="AR200" s="27">
        <f t="shared" si="191"/>
        <v>0</v>
      </c>
      <c r="AS200" s="27">
        <f t="shared" si="228"/>
        <v>0</v>
      </c>
      <c r="AT200" s="28">
        <f>IF((AT199+AN200+AO200)&gt;=$B$2*'SFV+BESS'!$I$9, $B$2*'SFV+BESS'!$I$9, (AT199+AN200+AO200))</f>
        <v>148.98376386372536</v>
      </c>
      <c r="AU200" s="110">
        <f t="shared" si="192"/>
        <v>0</v>
      </c>
      <c r="AZ200" s="251"/>
      <c r="BA200" s="41">
        <v>7.9583333333333401</v>
      </c>
      <c r="BB200" s="33">
        <f t="shared" si="247"/>
        <v>0</v>
      </c>
      <c r="BC200" s="33">
        <f>Gen_Cons_Horario!B2386</f>
        <v>0</v>
      </c>
      <c r="BD200" s="35">
        <f t="shared" si="222"/>
        <v>0</v>
      </c>
      <c r="BE200" s="116">
        <f>IF(AND(BD200&gt;0,BD200*$B$4+BK199&lt;=$B$2*'SFV+BESS'!$I$9,BD200&lt;'SFV+BESS'!$I$7), BD200*$B$4, IF(AND(BD200&gt;0,BD200*$B$4+BK199&gt;$B$2*'SFV+BESS'!$I$9,BD200*$B$4&lt;'SFV+BESS'!$I$7),$B$2*'SFV+BESS'!$I$9-BK199,IF(AND(BD200&gt;0,BD200*$B$4+BK199&gt;$B$2*'SFV+BESS'!$I$9,BD200*$B$4&gt;'SFV+BESS'!$I$7,BK199&lt;$B$2*'SFV+BESS'!$I$9),$B$2*'SFV+BESS'!$I$9-BK199,IF(AND(BD200&gt;0,BD200*$B$4+BK199&lt;=$B$2*'SFV+BESS'!$I$9,BD200&gt;'SFV+BESS'!$I$7),'SFV+BESS'!$I$7,0))))</f>
        <v>0</v>
      </c>
      <c r="BF200" s="27">
        <f>IF(AND(BD200&lt;0,BK199+BD200/$B$5&gt;$H$2,-BD200/'Carga-Descarga Año'!$B$5&lt;'SFV+BESS'!$I$7),BD200/$B$5,IF(AND(BD200&lt;0,BK199+BD200/$B$5&gt;$H$2,-BD200/'Carga-Descarga Año'!$B$5&gt;'SFV+BESS'!$I$7),-'SFV+BESS'!$I$7,IF(AND(BD200&lt;0,BK199+BD200/$B$5&lt;$H$2),-MIN('SFV+BESS'!$I$7,BK199-$H$2),0)))</f>
        <v>0</v>
      </c>
      <c r="BG200" s="33"/>
      <c r="BH200" s="33">
        <f t="shared" si="229"/>
        <v>0</v>
      </c>
      <c r="BI200" s="27">
        <f t="shared" si="193"/>
        <v>0</v>
      </c>
      <c r="BJ200" s="27">
        <f t="shared" si="230"/>
        <v>0</v>
      </c>
      <c r="BK200" s="28">
        <f>IF((BK199+BE200+BF200)&gt;=$B$2*'SFV+BESS'!$I$9, $B$2*'SFV+BESS'!$I$9, (BK199+BE200+BF200))</f>
        <v>173.61249999999998</v>
      </c>
      <c r="BL200" s="110">
        <f t="shared" si="194"/>
        <v>0</v>
      </c>
      <c r="BQ200" s="251"/>
      <c r="BR200" s="41">
        <v>7.9583333333333401</v>
      </c>
      <c r="BS200" s="33">
        <f t="shared" si="248"/>
        <v>0</v>
      </c>
      <c r="BT200" s="33">
        <f>Gen_Cons_Horario!B3106</f>
        <v>0</v>
      </c>
      <c r="BU200" s="35">
        <f t="shared" si="223"/>
        <v>0</v>
      </c>
      <c r="BV200" s="116">
        <f>IF(AND(BU200&gt;0,BU200*$B$4+CB199&lt;=$B$2*'SFV+BESS'!$I$9,BU200&lt;'SFV+BESS'!$I$7), BU200*$B$4, IF(AND(BU200&gt;0,BU200*$B$4+CB199&gt;$B$2*'SFV+BESS'!$I$9,BU200*$B$4&lt;'SFV+BESS'!$I$7),$B$2*'SFV+BESS'!$I$9-CB199,IF(AND(BU200&gt;0,BU200*$B$4+CB199&gt;$B$2*'SFV+BESS'!$I$9,BU200*$B$4&gt;'SFV+BESS'!$I$7,CB199&lt;$B$2*'SFV+BESS'!$I$9),$B$2*'SFV+BESS'!$I$9-CB199,IF(AND(BU200&gt;0,BU200*$B$4+CB199&lt;=$B$2*'SFV+BESS'!$I$9,BU200&gt;'SFV+BESS'!$I$7),'SFV+BESS'!$I$7,0))))</f>
        <v>0</v>
      </c>
      <c r="BW200" s="27">
        <f>IF(AND(BU200&lt;0,CB199+BU200/$B$5&gt;$H$2,-BU200/'Carga-Descarga Año'!$B$5&lt;'SFV+BESS'!$I$7),BU200/$B$5,IF(AND(BU200&lt;0,CB199+BU200/$B$5&gt;$H$2,-BU200/'Carga-Descarga Año'!$B$5&gt;'SFV+BESS'!$I$7),-'SFV+BESS'!$I$7,IF(AND(BU200&lt;0,CB199+BU200/$B$5&lt;$H$2),-MIN('SFV+BESS'!$I$7,CB199-$H$2),0)))</f>
        <v>0</v>
      </c>
      <c r="BX200" s="33"/>
      <c r="BY200" s="33">
        <f t="shared" si="231"/>
        <v>0</v>
      </c>
      <c r="BZ200" s="27">
        <f t="shared" si="195"/>
        <v>0</v>
      </c>
      <c r="CA200" s="27">
        <f t="shared" si="196"/>
        <v>0</v>
      </c>
      <c r="CB200" s="28">
        <f>IF((CB199+BV200+BW200)&gt;=$B$2*'SFV+BESS'!$I$9, $B$2*'SFV+BESS'!$I$9, (CB199+BV200+BW200))</f>
        <v>173.61249999999998</v>
      </c>
      <c r="CC200" s="110">
        <f t="shared" si="197"/>
        <v>0</v>
      </c>
      <c r="CH200" s="251"/>
      <c r="CI200" s="41">
        <v>7.9583333333333401</v>
      </c>
      <c r="CJ200" s="33">
        <f t="shared" si="249"/>
        <v>0</v>
      </c>
      <c r="CK200" s="33">
        <f>Gen_Cons_Horario!B3850</f>
        <v>0</v>
      </c>
      <c r="CL200" s="35">
        <f t="shared" si="224"/>
        <v>0</v>
      </c>
      <c r="CM200" s="116">
        <f>IF(AND(CL200&gt;0,CL200*$B$4+CS199&lt;=$B$2*'SFV+BESS'!$I$9,CL200&lt;'SFV+BESS'!$I$7), CL200*$B$4, IF(AND(CL200&gt;0,CL200*$B$4+CS199&gt;$B$2*'SFV+BESS'!$I$9,CL200*$B$4&lt;'SFV+BESS'!$I$7),$B$2*'SFV+BESS'!$I$9-CS199,IF(AND(CL200&gt;0,CL200*$B$4+CS199&gt;$B$2*'SFV+BESS'!$I$9,CL200*$B$4&gt;'SFV+BESS'!$I$7,CS199&lt;$B$2*'SFV+BESS'!$I$9),$B$2*'SFV+BESS'!$I$9-CS199,IF(AND(CL200&gt;0,CL200*$B$4+CS199&lt;=$B$2*'SFV+BESS'!$I$9,CL200&gt;'SFV+BESS'!$I$7),'SFV+BESS'!$I$7,0))))</f>
        <v>0</v>
      </c>
      <c r="CN200" s="27">
        <f>IF(AND(CL200&lt;0,CS199+CL200/$B$5&gt;$H$2,-CL200/'Carga-Descarga Año'!$B$5&lt;'SFV+BESS'!$I$7),CL200/$B$5,IF(AND(CL200&lt;0,CS199+CL200/$B$5&gt;$H$2,-CL200/'Carga-Descarga Año'!$B$5&gt;'SFV+BESS'!$I$7),-'SFV+BESS'!$I$7,IF(AND(CL200&lt;0,CS199+CL200/$B$5&lt;$H$2),-MIN('SFV+BESS'!$I$7,CS199-$H$2),0)))</f>
        <v>0</v>
      </c>
      <c r="CO200" s="33"/>
      <c r="CP200" s="33">
        <f t="shared" si="232"/>
        <v>0</v>
      </c>
      <c r="CQ200" s="27">
        <f t="shared" si="198"/>
        <v>0</v>
      </c>
      <c r="CR200" s="27">
        <f t="shared" si="233"/>
        <v>0</v>
      </c>
      <c r="CS200" s="28">
        <f>IF((CS199+CM200+CN200)&gt;=$B$2*'SFV+BESS'!$I$9, $B$2*'SFV+BESS'!$I$9, (CS199+CM200+CN200))</f>
        <v>173.61249999999998</v>
      </c>
      <c r="CT200" s="110">
        <f t="shared" si="199"/>
        <v>0</v>
      </c>
      <c r="CY200" s="251"/>
      <c r="CZ200" s="41">
        <v>7.9583333333333401</v>
      </c>
      <c r="DA200" s="33">
        <f t="shared" si="250"/>
        <v>0</v>
      </c>
      <c r="DB200" s="33">
        <f>Gen_Cons_Horario!B4570</f>
        <v>0</v>
      </c>
      <c r="DC200" s="35">
        <f t="shared" si="215"/>
        <v>0</v>
      </c>
      <c r="DD200" s="116">
        <f>IF(AND(DC200&gt;0,DC200*$B$4+DJ199&lt;=$B$2*'SFV+BESS'!$I$9,DC200&lt;'SFV+BESS'!$I$7), DC200*$B$4, IF(AND(DC200&gt;0,DC200*$B$4+DJ199&gt;$B$2*'SFV+BESS'!$I$9,DC200*$B$4&lt;'SFV+BESS'!$I$7),$B$2*'SFV+BESS'!$I$9-DJ199,IF(AND(DC200&gt;0,DC200*$B$4+DJ199&gt;$B$2*'SFV+BESS'!$I$9,DC200*$B$4&gt;'SFV+BESS'!$I$7,DJ199&lt;$B$2*'SFV+BESS'!$I$9),$B$2*'SFV+BESS'!$I$9-DJ199,IF(AND(DC200&gt;0,DC200*$B$4+DJ199&lt;=$B$2*'SFV+BESS'!$I$9,DC200&gt;'SFV+BESS'!$I$7),'SFV+BESS'!$I$7,0))))</f>
        <v>0</v>
      </c>
      <c r="DE200" s="27">
        <f>IF(AND(DC200&lt;0,DJ199+DC200/$B$5&gt;$H$2,-DC200/'Carga-Descarga Año'!$B$5&lt;'SFV+BESS'!$I$7),DC200/$B$5,IF(AND(DC200&lt;0,DJ199+DC200/$B$5&gt;$H$2,-DC200/'Carga-Descarga Año'!$B$5&gt;'SFV+BESS'!$I$7),-'SFV+BESS'!$I$7,IF(AND(DC200&lt;0,DJ199+DC200/$B$5&lt;$H$2),-MIN('SFV+BESS'!$I$7,DJ199-$H$2),0)))</f>
        <v>0</v>
      </c>
      <c r="DF200" s="33"/>
      <c r="DG200" s="33">
        <f t="shared" si="234"/>
        <v>0</v>
      </c>
      <c r="DH200" s="27">
        <f t="shared" si="200"/>
        <v>0</v>
      </c>
      <c r="DI200" s="27">
        <f t="shared" si="201"/>
        <v>0</v>
      </c>
      <c r="DJ200" s="28">
        <f>IF((DJ199+DD200+DE200)&gt;=$B$2*'SFV+BESS'!$I$9, $B$2*'SFV+BESS'!$I$9, (DJ199+DD200+DE200))</f>
        <v>173.61249999999998</v>
      </c>
      <c r="DK200" s="110">
        <f t="shared" si="202"/>
        <v>0</v>
      </c>
      <c r="DP200" s="251"/>
      <c r="DQ200" s="41">
        <v>7.9583333333333401</v>
      </c>
      <c r="DR200" s="33">
        <f t="shared" si="251"/>
        <v>0</v>
      </c>
      <c r="DS200" s="33">
        <f>Gen_Cons_Horario!B5314</f>
        <v>0</v>
      </c>
      <c r="DT200" s="35">
        <f t="shared" si="216"/>
        <v>0</v>
      </c>
      <c r="DU200" s="116">
        <f>IF(AND(DT200&gt;0,DT200*$B$4+EA199&lt;=$B$2*'SFV+BESS'!$I$9,DT200&lt;'SFV+BESS'!$I$7), DT200*$B$4, IF(AND(DT200&gt;0,DT200*$B$4+EA199&gt;$B$2*'SFV+BESS'!$I$9,DT200*$B$4&lt;'SFV+BESS'!$I$7),$B$2*'SFV+BESS'!$I$9-EA199,IF(AND(DT200&gt;0,DT200*$B$4+EA199&gt;$B$2*'SFV+BESS'!$I$9,DT200*$B$4&gt;'SFV+BESS'!$I$7,EA199&lt;$B$2*'SFV+BESS'!$I$9),$B$2*'SFV+BESS'!$I$9-EA199,IF(AND(DT200&gt;0,DT200*$B$4+EA199&lt;=$B$2*'SFV+BESS'!$I$9,DT200&gt;'SFV+BESS'!$I$7),'SFV+BESS'!$I$7,0))))</f>
        <v>0</v>
      </c>
      <c r="DV200" s="27">
        <f>IF(AND(DT200&lt;0,EA199+DT200/$B$5&gt;$H$2,-DT200/'Carga-Descarga Año'!$B$5&lt;'SFV+BESS'!$I$7),DT200/$B$5,IF(AND(DT200&lt;0,EA199+DT200/$B$5&gt;$H$2,-DT200/'Carga-Descarga Año'!$B$5&gt;'SFV+BESS'!$I$7),-'SFV+BESS'!$I$7,IF(AND(DT200&lt;0,EA199+DT200/$B$5&lt;$H$2),-MIN('SFV+BESS'!$I$7,EA199-$H$2),0)))</f>
        <v>0</v>
      </c>
      <c r="DW200" s="33"/>
      <c r="DX200" s="33">
        <f t="shared" si="235"/>
        <v>0</v>
      </c>
      <c r="DY200" s="27">
        <f t="shared" si="203"/>
        <v>0</v>
      </c>
      <c r="DZ200" s="27">
        <f t="shared" si="236"/>
        <v>0</v>
      </c>
      <c r="EA200" s="28">
        <f>IF((EA199+DU200+DV200)&gt;=$B$2*'SFV+BESS'!$I$9, $B$2*'SFV+BESS'!$I$9, (EA199+DU200+DV200))</f>
        <v>173.61249999999998</v>
      </c>
      <c r="EB200" s="110">
        <f t="shared" si="204"/>
        <v>0</v>
      </c>
      <c r="EG200" s="251"/>
      <c r="EH200" s="41">
        <v>7.9583333333333401</v>
      </c>
      <c r="EI200" s="33">
        <f t="shared" si="252"/>
        <v>0</v>
      </c>
      <c r="EJ200" s="33">
        <f>Gen_Cons_Horario!B6058</f>
        <v>0</v>
      </c>
      <c r="EK200" s="35">
        <f t="shared" si="217"/>
        <v>0</v>
      </c>
      <c r="EL200" s="116">
        <f>IF(AND(EK200&gt;0,EK200*$B$4+ER199&lt;=$B$2*'SFV+BESS'!$I$9,EK200&lt;'SFV+BESS'!$I$7), EK200*$B$4, IF(AND(EK200&gt;0,EK200*$B$4+ER199&gt;$B$2*'SFV+BESS'!$I$9,EK200*$B$4&lt;'SFV+BESS'!$I$7),$B$2*'SFV+BESS'!$I$9-ER199,IF(AND(EK200&gt;0,EK200*$B$4+ER199&gt;$B$2*'SFV+BESS'!$I$9,EK200*$B$4&gt;'SFV+BESS'!$I$7,ER199&lt;$B$2*'SFV+BESS'!$I$9),$B$2*'SFV+BESS'!$I$9-ER199,IF(AND(EK200&gt;0,EK200*$B$4+ER199&lt;=$B$2*'SFV+BESS'!$I$9,EK200&gt;'SFV+BESS'!$I$7),'SFV+BESS'!$I$7,0))))</f>
        <v>0</v>
      </c>
      <c r="EM200" s="27">
        <f>IF(AND(EK200&lt;0,ER199+EK200/$B$5&gt;$H$2,-EK200/'Carga-Descarga Año'!$B$5&lt;'SFV+BESS'!$I$7),EK200/$B$5,IF(AND(EK200&lt;0,ER199+EK200/$B$5&gt;$H$2,-EK200/'Carga-Descarga Año'!$B$5&gt;'SFV+BESS'!$I$7),-'SFV+BESS'!$I$7,IF(AND(EK200&lt;0,ER199+EK200/$B$5&lt;$H$2),-MIN('SFV+BESS'!$I$7,ER199-$H$2),0)))</f>
        <v>0</v>
      </c>
      <c r="EN200" s="33"/>
      <c r="EO200" s="33">
        <f t="shared" si="237"/>
        <v>0</v>
      </c>
      <c r="EP200" s="27">
        <f t="shared" si="205"/>
        <v>0</v>
      </c>
      <c r="EQ200" s="27">
        <f t="shared" si="238"/>
        <v>0</v>
      </c>
      <c r="ER200" s="28">
        <f>IF((ER199+EL200+EM200)&gt;=$B$2*'SFV+BESS'!$I$9, $B$2*'SFV+BESS'!$I$9, (ER199+EL200+EM200))</f>
        <v>173.61249999999998</v>
      </c>
      <c r="ES200" s="110">
        <f t="shared" si="206"/>
        <v>0</v>
      </c>
      <c r="EX200" s="251"/>
      <c r="EY200" s="41">
        <v>7.9583333333333401</v>
      </c>
      <c r="EZ200" s="33">
        <f t="shared" si="253"/>
        <v>0</v>
      </c>
      <c r="FA200" s="33">
        <f>Gen_Cons_Horario!B6778</f>
        <v>0</v>
      </c>
      <c r="FB200" s="35">
        <f t="shared" si="218"/>
        <v>0</v>
      </c>
      <c r="FC200" s="116">
        <f>IF(AND(FB200&gt;0,FB200*$B$4+FI199&lt;=$B$2*'SFV+BESS'!$I$9,FB200&lt;'SFV+BESS'!$I$7), FB200*$B$4, IF(AND(FB200&gt;0,FB200*$B$4+FI199&gt;$B$2*'SFV+BESS'!$I$9,FB200*$B$4&lt;'SFV+BESS'!$I$7),$B$2*'SFV+BESS'!$I$9-FI199,IF(AND(FB200&gt;0,FB200*$B$4+FI199&gt;$B$2*'SFV+BESS'!$I$9,FB200*$B$4&gt;'SFV+BESS'!$I$7,FI199&lt;$B$2*'SFV+BESS'!$I$9),$B$2*'SFV+BESS'!$I$9-FI199,IF(AND(FB200&gt;0,FB200*$B$4+FI199&lt;=$B$2*'SFV+BESS'!$I$9,FB200&gt;'SFV+BESS'!$I$7),'SFV+BESS'!$I$7,0))))</f>
        <v>0</v>
      </c>
      <c r="FD200" s="27">
        <f>IF(AND(FB200&lt;0,FI199+FB200/$B$5&gt;$H$2,-FB200/'Carga-Descarga Año'!$B$5&lt;'SFV+BESS'!$I$7),FB200/$B$5,IF(AND(FB200&lt;0,FI199+FB200/$B$5&gt;$H$2,-FB200/'Carga-Descarga Año'!$B$5&gt;'SFV+BESS'!$I$7),-'SFV+BESS'!$I$7,IF(AND(FB200&lt;0,FI199+FB200/$B$5&lt;$H$2),-MIN('SFV+BESS'!$I$7,FI199-$H$2),0)))</f>
        <v>0</v>
      </c>
      <c r="FE200" s="33"/>
      <c r="FF200" s="33">
        <f t="shared" si="239"/>
        <v>0</v>
      </c>
      <c r="FG200" s="27">
        <f t="shared" si="207"/>
        <v>0</v>
      </c>
      <c r="FH200" s="27">
        <f t="shared" si="240"/>
        <v>0</v>
      </c>
      <c r="FI200" s="28">
        <f>IF((FI199+FC200+FD200)&gt;=$B$2*'SFV+BESS'!$I$9, $B$2*'SFV+BESS'!$I$9, (FI199+FC200+FD200))</f>
        <v>173.61249999999998</v>
      </c>
      <c r="FJ200" s="110">
        <f t="shared" si="208"/>
        <v>0</v>
      </c>
      <c r="FO200" s="251"/>
      <c r="FP200" s="41">
        <v>7.9583333333333401</v>
      </c>
      <c r="FQ200" s="33">
        <f t="shared" si="254"/>
        <v>0</v>
      </c>
      <c r="FR200" s="33">
        <f>Gen_Cons_Horario!B7522</f>
        <v>0</v>
      </c>
      <c r="FS200" s="35">
        <f t="shared" si="219"/>
        <v>0</v>
      </c>
      <c r="FT200" s="116">
        <f>IF(AND(FS200&gt;0,FS200*$B$4+FZ199&lt;=$B$2*'SFV+BESS'!$I$9,FS200&lt;'SFV+BESS'!$I$7), FS200*$B$4, IF(AND(FS200&gt;0,FS200*$B$4+FZ199&gt;$B$2*'SFV+BESS'!$I$9,FS200*$B$4&lt;'SFV+BESS'!$I$7),$B$2*'SFV+BESS'!$I$9-FZ199,IF(AND(FS200&gt;0,FS200*$B$4+FZ199&gt;$B$2*'SFV+BESS'!$I$9,FS200*$B$4&gt;'SFV+BESS'!$I$7,FZ199&lt;$B$2*'SFV+BESS'!$I$9),$B$2*'SFV+BESS'!$I$9-FZ199,IF(AND(FS200&gt;0,FS200*$B$4+FZ199&lt;=$B$2*'SFV+BESS'!$I$9,FS200&gt;'SFV+BESS'!$I$7),'SFV+BESS'!$I$7,0))))</f>
        <v>0</v>
      </c>
      <c r="FU200" s="27">
        <f>IF(AND(FS200&lt;0,FZ199+FS200/$B$5&gt;$H$2,-FS200/'Carga-Descarga Año'!$B$5&lt;'SFV+BESS'!$I$7),FS200/$B$5,IF(AND(FS200&lt;0,FZ199+FS200/$B$5&gt;$H$2,-FS200/'Carga-Descarga Año'!$B$5&gt;'SFV+BESS'!$I$7),-'SFV+BESS'!$I$7,IF(AND(FS200&lt;0,FZ199+FS200/$B$5&lt;$H$2),-MIN('SFV+BESS'!$I$7,FZ199-$H$2),0)))</f>
        <v>0</v>
      </c>
      <c r="FV200" s="33"/>
      <c r="FW200" s="33">
        <f t="shared" si="241"/>
        <v>0</v>
      </c>
      <c r="FX200" s="27">
        <f t="shared" si="209"/>
        <v>0</v>
      </c>
      <c r="FY200" s="27">
        <f t="shared" si="242"/>
        <v>0</v>
      </c>
      <c r="FZ200" s="28">
        <f>IF((FZ199+FT200+FU200)&gt;=$B$2*'SFV+BESS'!$I$9, $B$2*'SFV+BESS'!$I$9, (FZ199+FT200+FU200))</f>
        <v>173.61249999999998</v>
      </c>
      <c r="GA200" s="110">
        <f t="shared" si="210"/>
        <v>0</v>
      </c>
      <c r="GF200" s="251"/>
      <c r="GG200" s="41">
        <v>7.9583333333333401</v>
      </c>
      <c r="GH200" s="33">
        <f t="shared" si="255"/>
        <v>0</v>
      </c>
      <c r="GI200" s="33">
        <f>Gen_Cons_Horario!B8242</f>
        <v>0</v>
      </c>
      <c r="GJ200" s="35">
        <f t="shared" si="225"/>
        <v>0</v>
      </c>
      <c r="GK200" s="116">
        <f>IF(AND(GJ200&gt;0,GJ200*$B$4+GQ199&lt;=$B$2*'SFV+BESS'!$I$9,GJ200&lt;'SFV+BESS'!$I$7), GJ200*$B$4, IF(AND(GJ200&gt;0,GJ200*$B$4+GQ199&gt;$B$2*'SFV+BESS'!$I$9,GJ200*$B$4&lt;'SFV+BESS'!$I$7),$B$2*'SFV+BESS'!$I$9-GQ199,IF(AND(GJ200&gt;0,GJ200*$B$4+GQ199&gt;$B$2*'SFV+BESS'!$I$9,GJ200*$B$4&gt;'SFV+BESS'!$I$7,GQ199&lt;$B$2*'SFV+BESS'!$I$9),$B$2*'SFV+BESS'!$I$9-GQ199,IF(AND(GJ200&gt;0,GJ200*$B$4+GQ199&lt;=$B$2*'SFV+BESS'!$I$9,GJ200&gt;'SFV+BESS'!$I$7),'SFV+BESS'!$I$7,0))))</f>
        <v>0</v>
      </c>
      <c r="GL200" s="27">
        <f>IF(AND(GJ200&lt;0,GQ199+GJ200/$B$5&gt;$H$2,-GJ200/'Carga-Descarga Año'!$B$5&lt;'SFV+BESS'!$I$7),GJ200/$B$5,IF(AND(GJ200&lt;0,GQ199+GJ200/$B$5&gt;$H$2,-GJ200/'Carga-Descarga Año'!$B$5&gt;'SFV+BESS'!$I$7),-'SFV+BESS'!$I$7,IF(AND(GJ200&lt;0,GQ199+GJ200/$B$5&lt;$H$2),-MIN('SFV+BESS'!$I$7,GQ199-$H$2),0)))</f>
        <v>0</v>
      </c>
      <c r="GM200" s="33"/>
      <c r="GN200" s="33">
        <f t="shared" si="243"/>
        <v>0</v>
      </c>
      <c r="GO200" s="27">
        <f t="shared" si="211"/>
        <v>0</v>
      </c>
      <c r="GP200" s="27">
        <f t="shared" si="244"/>
        <v>0</v>
      </c>
      <c r="GQ200" s="28">
        <f>IF((GQ199+GK200+GL200)&gt;=$B$2*'SFV+BESS'!$I$9, $B$2*'SFV+BESS'!$I$9, (GQ199+GK200+GL200))</f>
        <v>173.61249999999998</v>
      </c>
      <c r="GR200" s="110">
        <f t="shared" si="212"/>
        <v>0</v>
      </c>
    </row>
    <row r="201" spans="1:200">
      <c r="A201" s="248">
        <v>9</v>
      </c>
      <c r="B201" s="117">
        <v>8.0000000000000107</v>
      </c>
      <c r="C201" s="38">
        <f t="shared" si="226"/>
        <v>0</v>
      </c>
      <c r="D201" s="2">
        <f>Gen_Cons_Horario!B227</f>
        <v>0</v>
      </c>
      <c r="E201" s="140">
        <f t="shared" ref="E201:E264" si="256">C201-D201</f>
        <v>0</v>
      </c>
      <c r="F201" s="116">
        <f>IF(AND(E201&gt;0,E201*$B$4+L200&lt;=$B$2*'SFV+BESS'!$I$9,E201&lt;'SFV+BESS'!$I$7), E201*$B$4, IF(AND(E201&gt;0,E201*$B$4+L200&gt;$B$2*'SFV+BESS'!$I$9,E201*$B$4&lt;'SFV+BESS'!$I$7),$B$2*'SFV+BESS'!$I$9-L200,IF(AND(E201&gt;0,E201*$B$4+L200&gt;$B$2*'SFV+BESS'!$I$9,E201*$B$4&gt;'SFV+BESS'!$I$7,L200&lt;$B$2*'SFV+BESS'!$I$9),$B$2*'SFV+BESS'!$I$9-L200,IF(AND(E201&gt;0,E201*$B$4+L200&lt;=$B$2*'SFV+BESS'!$I$9,E201&gt;'SFV+BESS'!$I$7),'SFV+BESS'!$I$7,0))))</f>
        <v>0</v>
      </c>
      <c r="G201" s="27">
        <f>IF(AND(E201&lt;0,L200+E201/$B$5&gt;$H$2,-E201/'Carga-Descarga Año'!$B$5&lt;'SFV+BESS'!$I$7),E201/$B$5,IF(AND(E201&lt;0,L200+E201/$B$5&gt;$H$2,-E201/'Carga-Descarga Año'!$B$5&gt;'SFV+BESS'!$I$7),-'SFV+BESS'!$I$7,IF(AND(E201&lt;0,L200+E201/$B$5&lt;$H$2),-MIN('SFV+BESS'!$I$7,L200-$H$2),0)))</f>
        <v>0</v>
      </c>
      <c r="I201" s="38">
        <f t="shared" ref="I201:I264" si="257">IF(E201&gt;0,D201,C201)</f>
        <v>0</v>
      </c>
      <c r="J201" s="27">
        <f t="shared" si="187"/>
        <v>0</v>
      </c>
      <c r="K201" s="27">
        <f t="shared" ref="K201:K264" si="258">IF(J201&lt;-E201,-(E201+J201),0)</f>
        <v>0</v>
      </c>
      <c r="L201" s="28">
        <f>IF((L200+F201+G201)&gt;=$B$2*'SFV+BESS'!$I$9, $B$2*'SFV+BESS'!$I$9, (L200+F201+G201))</f>
        <v>123.90821159074699</v>
      </c>
      <c r="M201" s="110">
        <f t="shared" si="188"/>
        <v>0</v>
      </c>
      <c r="R201" s="251">
        <v>9</v>
      </c>
      <c r="S201" s="117">
        <v>8.0000000000000107</v>
      </c>
      <c r="T201" s="2">
        <f t="shared" si="245"/>
        <v>0</v>
      </c>
      <c r="U201" s="2">
        <f>Gen_Cons_Horario!B971</f>
        <v>0</v>
      </c>
      <c r="V201" s="35">
        <f t="shared" si="220"/>
        <v>0</v>
      </c>
      <c r="W201" s="116">
        <f>IF(AND(V201&gt;0,V201*$B$4+AC200&lt;=$B$2*'SFV+BESS'!$I$9,V201&lt;'SFV+BESS'!$I$7), V201*$B$4, IF(AND(V201&gt;0,V201*$B$4+AC200&gt;$B$2*'SFV+BESS'!$I$9,V201*$B$4&lt;'SFV+BESS'!$I$7),$B$2*'SFV+BESS'!$I$9-AC200,IF(AND(V201&gt;0,V201*$B$4+AC200&gt;$B$2*'SFV+BESS'!$I$9,V201*$B$4&gt;'SFV+BESS'!$I$7,AC200&lt;$B$2*'SFV+BESS'!$I$9),$B$2*'SFV+BESS'!$I$9-AC200,IF(AND(V201&gt;0,V201*$B$4+AC200&lt;=$B$2*'SFV+BESS'!$I$9,V201&gt;'SFV+BESS'!$I$7),'SFV+BESS'!$I$7,0))))</f>
        <v>0</v>
      </c>
      <c r="X201" s="27">
        <f>IF(AND(V201&lt;0,AC200+V201/$B$5&gt;$H$2,-V201/'Carga-Descarga Año'!$B$5&lt;'SFV+BESS'!$I$7),V201/$B$5,IF(AND(V201&lt;0,AC200+V201/$B$5&gt;$H$2,-V201/'Carga-Descarga Año'!$B$5&gt;'SFV+BESS'!$I$7),-'SFV+BESS'!$I$7,IF(AND(V201&lt;0,AC200+V201/$B$5&lt;$H$2),-MIN('SFV+BESS'!$I$7,AC200-$H$2),0)))</f>
        <v>0</v>
      </c>
      <c r="Z201" s="33">
        <f t="shared" si="214"/>
        <v>0</v>
      </c>
      <c r="AA201" s="27">
        <f t="shared" si="189"/>
        <v>0</v>
      </c>
      <c r="AB201" s="27">
        <f t="shared" si="213"/>
        <v>0</v>
      </c>
      <c r="AC201" s="28">
        <f>IF((AC200+W201+X201)&gt;=$B$2*'SFV+BESS'!$I$9, $B$2*'SFV+BESS'!$I$9, (AC200+W201+X201))</f>
        <v>173.61249999999998</v>
      </c>
      <c r="AD201" s="110">
        <f t="shared" si="190"/>
        <v>0</v>
      </c>
      <c r="AI201" s="251">
        <v>9</v>
      </c>
      <c r="AJ201" s="117">
        <v>8.0000000000000107</v>
      </c>
      <c r="AK201" s="52">
        <f t="shared" si="246"/>
        <v>0</v>
      </c>
      <c r="AL201" s="33">
        <f>Gen_Cons_Horario!B1643</f>
        <v>0</v>
      </c>
      <c r="AM201" s="35">
        <f t="shared" si="221"/>
        <v>0</v>
      </c>
      <c r="AN201" s="116">
        <f>IF(AND(AM201&gt;0,AM201*$B$4+AT200&lt;=$B$2*'SFV+BESS'!$I$9,AM201&lt;'SFV+BESS'!$I$7), AM201*$B$4, IF(AND(AM201&gt;0,AM201*$B$4+AT200&gt;$B$2*'SFV+BESS'!$I$9,AM201*$B$4&lt;'SFV+BESS'!$I$7),$B$2*'SFV+BESS'!$I$9-AT200,IF(AND(AM201&gt;0,AM201*$B$4+AT200&gt;$B$2*'SFV+BESS'!$I$9,AM201*$B$4&gt;'SFV+BESS'!$I$7,AT200&lt;$B$2*'SFV+BESS'!$I$9),$B$2*'SFV+BESS'!$I$9-AT200,IF(AND(AM201&gt;0,AM201*$B$4+AT200&lt;=$B$2*'SFV+BESS'!$I$9,AM201&gt;'SFV+BESS'!$I$7),'SFV+BESS'!$I$7,0))))</f>
        <v>0</v>
      </c>
      <c r="AO201" s="27">
        <f>IF(AND(AM201&lt;0,AT200+AM201/$B$5&gt;$H$2,-AM201/'Carga-Descarga Año'!$B$5&lt;'SFV+BESS'!$I$7),AM201/$B$5,IF(AND(AM201&lt;0,AT200+AM201/$B$5&gt;$H$2,-AM201/'Carga-Descarga Año'!$B$5&gt;'SFV+BESS'!$I$7),-'SFV+BESS'!$I$7,IF(AND(AM201&lt;0,AT200+AM201/$B$5&lt;$H$2),-MIN('SFV+BESS'!$I$7,AT200-$H$2),0)))</f>
        <v>0</v>
      </c>
      <c r="AP201" s="33"/>
      <c r="AQ201" s="33">
        <f t="shared" si="227"/>
        <v>0</v>
      </c>
      <c r="AR201" s="27">
        <f t="shared" si="191"/>
        <v>0</v>
      </c>
      <c r="AS201" s="27">
        <f t="shared" si="228"/>
        <v>0</v>
      </c>
      <c r="AT201" s="28">
        <f>IF((AT200+AN201+AO201)&gt;=$B$2*'SFV+BESS'!$I$9, $B$2*'SFV+BESS'!$I$9, (AT200+AN201+AO201))</f>
        <v>148.98376386372536</v>
      </c>
      <c r="AU201" s="110">
        <f t="shared" si="192"/>
        <v>0</v>
      </c>
      <c r="AZ201" s="251">
        <v>9</v>
      </c>
      <c r="BA201" s="117">
        <v>8.0000000000000107</v>
      </c>
      <c r="BB201" s="33">
        <f t="shared" si="247"/>
        <v>0</v>
      </c>
      <c r="BC201" s="33">
        <f>Gen_Cons_Horario!B2387</f>
        <v>0</v>
      </c>
      <c r="BD201" s="35">
        <f t="shared" si="222"/>
        <v>0</v>
      </c>
      <c r="BE201" s="116">
        <f>IF(AND(BD201&gt;0,BD201*$B$4+BK200&lt;=$B$2*'SFV+BESS'!$I$9,BD201&lt;'SFV+BESS'!$I$7), BD201*$B$4, IF(AND(BD201&gt;0,BD201*$B$4+BK200&gt;$B$2*'SFV+BESS'!$I$9,BD201*$B$4&lt;'SFV+BESS'!$I$7),$B$2*'SFV+BESS'!$I$9-BK200,IF(AND(BD201&gt;0,BD201*$B$4+BK200&gt;$B$2*'SFV+BESS'!$I$9,BD201*$B$4&gt;'SFV+BESS'!$I$7,BK200&lt;$B$2*'SFV+BESS'!$I$9),$B$2*'SFV+BESS'!$I$9-BK200,IF(AND(BD201&gt;0,BD201*$B$4+BK200&lt;=$B$2*'SFV+BESS'!$I$9,BD201&gt;'SFV+BESS'!$I$7),'SFV+BESS'!$I$7,0))))</f>
        <v>0</v>
      </c>
      <c r="BF201" s="27">
        <f>IF(AND(BD201&lt;0,BK200+BD201/$B$5&gt;$H$2,-BD201/'Carga-Descarga Año'!$B$5&lt;'SFV+BESS'!$I$7),BD201/$B$5,IF(AND(BD201&lt;0,BK200+BD201/$B$5&gt;$H$2,-BD201/'Carga-Descarga Año'!$B$5&gt;'SFV+BESS'!$I$7),-'SFV+BESS'!$I$7,IF(AND(BD201&lt;0,BK200+BD201/$B$5&lt;$H$2),-MIN('SFV+BESS'!$I$7,BK200-$H$2),0)))</f>
        <v>0</v>
      </c>
      <c r="BG201" s="33"/>
      <c r="BH201" s="33">
        <f t="shared" si="229"/>
        <v>0</v>
      </c>
      <c r="BI201" s="27">
        <f t="shared" si="193"/>
        <v>0</v>
      </c>
      <c r="BJ201" s="27">
        <f t="shared" si="230"/>
        <v>0</v>
      </c>
      <c r="BK201" s="28">
        <f>IF((BK200+BE201+BF201)&gt;=$B$2*'SFV+BESS'!$I$9, $B$2*'SFV+BESS'!$I$9, (BK200+BE201+BF201))</f>
        <v>173.61249999999998</v>
      </c>
      <c r="BL201" s="110">
        <f t="shared" si="194"/>
        <v>0</v>
      </c>
      <c r="BQ201" s="251">
        <v>9</v>
      </c>
      <c r="BR201" s="117">
        <v>8.0000000000000107</v>
      </c>
      <c r="BS201" s="33">
        <f t="shared" si="248"/>
        <v>0</v>
      </c>
      <c r="BT201" s="33">
        <f>Gen_Cons_Horario!B3107</f>
        <v>0</v>
      </c>
      <c r="BU201" s="35">
        <f t="shared" si="223"/>
        <v>0</v>
      </c>
      <c r="BV201" s="116">
        <f>IF(AND(BU201&gt;0,BU201*$B$4+CB200&lt;=$B$2*'SFV+BESS'!$I$9,BU201&lt;'SFV+BESS'!$I$7), BU201*$B$4, IF(AND(BU201&gt;0,BU201*$B$4+CB200&gt;$B$2*'SFV+BESS'!$I$9,BU201*$B$4&lt;'SFV+BESS'!$I$7),$B$2*'SFV+BESS'!$I$9-CB200,IF(AND(BU201&gt;0,BU201*$B$4+CB200&gt;$B$2*'SFV+BESS'!$I$9,BU201*$B$4&gt;'SFV+BESS'!$I$7,CB200&lt;$B$2*'SFV+BESS'!$I$9),$B$2*'SFV+BESS'!$I$9-CB200,IF(AND(BU201&gt;0,BU201*$B$4+CB200&lt;=$B$2*'SFV+BESS'!$I$9,BU201&gt;'SFV+BESS'!$I$7),'SFV+BESS'!$I$7,0))))</f>
        <v>0</v>
      </c>
      <c r="BW201" s="27">
        <f>IF(AND(BU201&lt;0,CB200+BU201/$B$5&gt;$H$2,-BU201/'Carga-Descarga Año'!$B$5&lt;'SFV+BESS'!$I$7),BU201/$B$5,IF(AND(BU201&lt;0,CB200+BU201/$B$5&gt;$H$2,-BU201/'Carga-Descarga Año'!$B$5&gt;'SFV+BESS'!$I$7),-'SFV+BESS'!$I$7,IF(AND(BU201&lt;0,CB200+BU201/$B$5&lt;$H$2),-MIN('SFV+BESS'!$I$7,CB200-$H$2),0)))</f>
        <v>0</v>
      </c>
      <c r="BX201" s="33"/>
      <c r="BY201" s="33">
        <f t="shared" si="231"/>
        <v>0</v>
      </c>
      <c r="BZ201" s="27">
        <f t="shared" si="195"/>
        <v>0</v>
      </c>
      <c r="CA201" s="27">
        <f t="shared" si="196"/>
        <v>0</v>
      </c>
      <c r="CB201" s="28">
        <f>IF((CB200+BV201+BW201)&gt;=$B$2*'SFV+BESS'!$I$9, $B$2*'SFV+BESS'!$I$9, (CB200+BV201+BW201))</f>
        <v>173.61249999999998</v>
      </c>
      <c r="CC201" s="110">
        <f t="shared" si="197"/>
        <v>0</v>
      </c>
      <c r="CH201" s="251">
        <v>9</v>
      </c>
      <c r="CI201" s="117">
        <v>8.0000000000000107</v>
      </c>
      <c r="CJ201" s="33">
        <f t="shared" si="249"/>
        <v>0</v>
      </c>
      <c r="CK201" s="33">
        <f>Gen_Cons_Horario!B3851</f>
        <v>0</v>
      </c>
      <c r="CL201" s="35">
        <f t="shared" si="224"/>
        <v>0</v>
      </c>
      <c r="CM201" s="116">
        <f>IF(AND(CL201&gt;0,CL201*$B$4+CS200&lt;=$B$2*'SFV+BESS'!$I$9,CL201&lt;'SFV+BESS'!$I$7), CL201*$B$4, IF(AND(CL201&gt;0,CL201*$B$4+CS200&gt;$B$2*'SFV+BESS'!$I$9,CL201*$B$4&lt;'SFV+BESS'!$I$7),$B$2*'SFV+BESS'!$I$9-CS200,IF(AND(CL201&gt;0,CL201*$B$4+CS200&gt;$B$2*'SFV+BESS'!$I$9,CL201*$B$4&gt;'SFV+BESS'!$I$7,CS200&lt;$B$2*'SFV+BESS'!$I$9),$B$2*'SFV+BESS'!$I$9-CS200,IF(AND(CL201&gt;0,CL201*$B$4+CS200&lt;=$B$2*'SFV+BESS'!$I$9,CL201&gt;'SFV+BESS'!$I$7),'SFV+BESS'!$I$7,0))))</f>
        <v>0</v>
      </c>
      <c r="CN201" s="27">
        <f>IF(AND(CL201&lt;0,CS200+CL201/$B$5&gt;$H$2,-CL201/'Carga-Descarga Año'!$B$5&lt;'SFV+BESS'!$I$7),CL201/$B$5,IF(AND(CL201&lt;0,CS200+CL201/$B$5&gt;$H$2,-CL201/'Carga-Descarga Año'!$B$5&gt;'SFV+BESS'!$I$7),-'SFV+BESS'!$I$7,IF(AND(CL201&lt;0,CS200+CL201/$B$5&lt;$H$2),-MIN('SFV+BESS'!$I$7,CS200-$H$2),0)))</f>
        <v>0</v>
      </c>
      <c r="CO201" s="33"/>
      <c r="CP201" s="33">
        <f t="shared" si="232"/>
        <v>0</v>
      </c>
      <c r="CQ201" s="27">
        <f t="shared" si="198"/>
        <v>0</v>
      </c>
      <c r="CR201" s="27">
        <f t="shared" si="233"/>
        <v>0</v>
      </c>
      <c r="CS201" s="28">
        <f>IF((CS200+CM201+CN201)&gt;=$B$2*'SFV+BESS'!$I$9, $B$2*'SFV+BESS'!$I$9, (CS200+CM201+CN201))</f>
        <v>173.61249999999998</v>
      </c>
      <c r="CT201" s="110">
        <f t="shared" si="199"/>
        <v>0</v>
      </c>
      <c r="CY201" s="251">
        <v>9</v>
      </c>
      <c r="CZ201" s="117">
        <v>8.0000000000000107</v>
      </c>
      <c r="DA201" s="33">
        <f t="shared" si="250"/>
        <v>0</v>
      </c>
      <c r="DB201" s="33">
        <f>Gen_Cons_Horario!B4571</f>
        <v>0</v>
      </c>
      <c r="DC201" s="35">
        <f t="shared" si="215"/>
        <v>0</v>
      </c>
      <c r="DD201" s="116">
        <f>IF(AND(DC201&gt;0,DC201*$B$4+DJ200&lt;=$B$2*'SFV+BESS'!$I$9,DC201&lt;'SFV+BESS'!$I$7), DC201*$B$4, IF(AND(DC201&gt;0,DC201*$B$4+DJ200&gt;$B$2*'SFV+BESS'!$I$9,DC201*$B$4&lt;'SFV+BESS'!$I$7),$B$2*'SFV+BESS'!$I$9-DJ200,IF(AND(DC201&gt;0,DC201*$B$4+DJ200&gt;$B$2*'SFV+BESS'!$I$9,DC201*$B$4&gt;'SFV+BESS'!$I$7,DJ200&lt;$B$2*'SFV+BESS'!$I$9),$B$2*'SFV+BESS'!$I$9-DJ200,IF(AND(DC201&gt;0,DC201*$B$4+DJ200&lt;=$B$2*'SFV+BESS'!$I$9,DC201&gt;'SFV+BESS'!$I$7),'SFV+BESS'!$I$7,0))))</f>
        <v>0</v>
      </c>
      <c r="DE201" s="27">
        <f>IF(AND(DC201&lt;0,DJ200+DC201/$B$5&gt;$H$2,-DC201/'Carga-Descarga Año'!$B$5&lt;'SFV+BESS'!$I$7),DC201/$B$5,IF(AND(DC201&lt;0,DJ200+DC201/$B$5&gt;$H$2,-DC201/'Carga-Descarga Año'!$B$5&gt;'SFV+BESS'!$I$7),-'SFV+BESS'!$I$7,IF(AND(DC201&lt;0,DJ200+DC201/$B$5&lt;$H$2),-MIN('SFV+BESS'!$I$7,DJ200-$H$2),0)))</f>
        <v>0</v>
      </c>
      <c r="DF201" s="33"/>
      <c r="DG201" s="33">
        <f t="shared" si="234"/>
        <v>0</v>
      </c>
      <c r="DH201" s="27">
        <f t="shared" si="200"/>
        <v>0</v>
      </c>
      <c r="DI201" s="27">
        <f t="shared" si="201"/>
        <v>0</v>
      </c>
      <c r="DJ201" s="28">
        <f>IF((DJ200+DD201+DE201)&gt;=$B$2*'SFV+BESS'!$I$9, $B$2*'SFV+BESS'!$I$9, (DJ200+DD201+DE201))</f>
        <v>173.61249999999998</v>
      </c>
      <c r="DK201" s="110">
        <f t="shared" si="202"/>
        <v>0</v>
      </c>
      <c r="DP201" s="251">
        <v>9</v>
      </c>
      <c r="DQ201" s="117">
        <v>8.0000000000000107</v>
      </c>
      <c r="DR201" s="33">
        <f t="shared" si="251"/>
        <v>0</v>
      </c>
      <c r="DS201" s="33">
        <f>Gen_Cons_Horario!B5315</f>
        <v>0</v>
      </c>
      <c r="DT201" s="35">
        <f t="shared" si="216"/>
        <v>0</v>
      </c>
      <c r="DU201" s="116">
        <f>IF(AND(DT201&gt;0,DT201*$B$4+EA200&lt;=$B$2*'SFV+BESS'!$I$9,DT201&lt;'SFV+BESS'!$I$7), DT201*$B$4, IF(AND(DT201&gt;0,DT201*$B$4+EA200&gt;$B$2*'SFV+BESS'!$I$9,DT201*$B$4&lt;'SFV+BESS'!$I$7),$B$2*'SFV+BESS'!$I$9-EA200,IF(AND(DT201&gt;0,DT201*$B$4+EA200&gt;$B$2*'SFV+BESS'!$I$9,DT201*$B$4&gt;'SFV+BESS'!$I$7,EA200&lt;$B$2*'SFV+BESS'!$I$9),$B$2*'SFV+BESS'!$I$9-EA200,IF(AND(DT201&gt;0,DT201*$B$4+EA200&lt;=$B$2*'SFV+BESS'!$I$9,DT201&gt;'SFV+BESS'!$I$7),'SFV+BESS'!$I$7,0))))</f>
        <v>0</v>
      </c>
      <c r="DV201" s="27">
        <f>IF(AND(DT201&lt;0,EA200+DT201/$B$5&gt;$H$2,-DT201/'Carga-Descarga Año'!$B$5&lt;'SFV+BESS'!$I$7),DT201/$B$5,IF(AND(DT201&lt;0,EA200+DT201/$B$5&gt;$H$2,-DT201/'Carga-Descarga Año'!$B$5&gt;'SFV+BESS'!$I$7),-'SFV+BESS'!$I$7,IF(AND(DT201&lt;0,EA200+DT201/$B$5&lt;$H$2),-MIN('SFV+BESS'!$I$7,EA200-$H$2),0)))</f>
        <v>0</v>
      </c>
      <c r="DW201" s="33"/>
      <c r="DX201" s="33">
        <f t="shared" si="235"/>
        <v>0</v>
      </c>
      <c r="DY201" s="27">
        <f t="shared" si="203"/>
        <v>0</v>
      </c>
      <c r="DZ201" s="27">
        <f t="shared" si="236"/>
        <v>0</v>
      </c>
      <c r="EA201" s="28">
        <f>IF((EA200+DU201+DV201)&gt;=$B$2*'SFV+BESS'!$I$9, $B$2*'SFV+BESS'!$I$9, (EA200+DU201+DV201))</f>
        <v>173.61249999999998</v>
      </c>
      <c r="EB201" s="110">
        <f t="shared" si="204"/>
        <v>0</v>
      </c>
      <c r="EG201" s="251">
        <v>9</v>
      </c>
      <c r="EH201" s="117">
        <v>8.0000000000000107</v>
      </c>
      <c r="EI201" s="33">
        <f t="shared" si="252"/>
        <v>0</v>
      </c>
      <c r="EJ201" s="33">
        <f>Gen_Cons_Horario!B6059</f>
        <v>0</v>
      </c>
      <c r="EK201" s="35">
        <f t="shared" si="217"/>
        <v>0</v>
      </c>
      <c r="EL201" s="116">
        <f>IF(AND(EK201&gt;0,EK201*$B$4+ER200&lt;=$B$2*'SFV+BESS'!$I$9,EK201&lt;'SFV+BESS'!$I$7), EK201*$B$4, IF(AND(EK201&gt;0,EK201*$B$4+ER200&gt;$B$2*'SFV+BESS'!$I$9,EK201*$B$4&lt;'SFV+BESS'!$I$7),$B$2*'SFV+BESS'!$I$9-ER200,IF(AND(EK201&gt;0,EK201*$B$4+ER200&gt;$B$2*'SFV+BESS'!$I$9,EK201*$B$4&gt;'SFV+BESS'!$I$7,ER200&lt;$B$2*'SFV+BESS'!$I$9),$B$2*'SFV+BESS'!$I$9-ER200,IF(AND(EK201&gt;0,EK201*$B$4+ER200&lt;=$B$2*'SFV+BESS'!$I$9,EK201&gt;'SFV+BESS'!$I$7),'SFV+BESS'!$I$7,0))))</f>
        <v>0</v>
      </c>
      <c r="EM201" s="27">
        <f>IF(AND(EK201&lt;0,ER200+EK201/$B$5&gt;$H$2,-EK201/'Carga-Descarga Año'!$B$5&lt;'SFV+BESS'!$I$7),EK201/$B$5,IF(AND(EK201&lt;0,ER200+EK201/$B$5&gt;$H$2,-EK201/'Carga-Descarga Año'!$B$5&gt;'SFV+BESS'!$I$7),-'SFV+BESS'!$I$7,IF(AND(EK201&lt;0,ER200+EK201/$B$5&lt;$H$2),-MIN('SFV+BESS'!$I$7,ER200-$H$2),0)))</f>
        <v>0</v>
      </c>
      <c r="EN201" s="33"/>
      <c r="EO201" s="33">
        <f t="shared" si="237"/>
        <v>0</v>
      </c>
      <c r="EP201" s="27">
        <f t="shared" si="205"/>
        <v>0</v>
      </c>
      <c r="EQ201" s="27">
        <f t="shared" si="238"/>
        <v>0</v>
      </c>
      <c r="ER201" s="28">
        <f>IF((ER200+EL201+EM201)&gt;=$B$2*'SFV+BESS'!$I$9, $B$2*'SFV+BESS'!$I$9, (ER200+EL201+EM201))</f>
        <v>173.61249999999998</v>
      </c>
      <c r="ES201" s="110">
        <f t="shared" si="206"/>
        <v>0</v>
      </c>
      <c r="EX201" s="251">
        <v>9</v>
      </c>
      <c r="EY201" s="117">
        <v>8.0000000000000107</v>
      </c>
      <c r="EZ201" s="33">
        <f t="shared" si="253"/>
        <v>0</v>
      </c>
      <c r="FA201" s="33">
        <f>Gen_Cons_Horario!B6779</f>
        <v>0</v>
      </c>
      <c r="FB201" s="35">
        <f t="shared" si="218"/>
        <v>0</v>
      </c>
      <c r="FC201" s="116">
        <f>IF(AND(FB201&gt;0,FB201*$B$4+FI200&lt;=$B$2*'SFV+BESS'!$I$9,FB201&lt;'SFV+BESS'!$I$7), FB201*$B$4, IF(AND(FB201&gt;0,FB201*$B$4+FI200&gt;$B$2*'SFV+BESS'!$I$9,FB201*$B$4&lt;'SFV+BESS'!$I$7),$B$2*'SFV+BESS'!$I$9-FI200,IF(AND(FB201&gt;0,FB201*$B$4+FI200&gt;$B$2*'SFV+BESS'!$I$9,FB201*$B$4&gt;'SFV+BESS'!$I$7,FI200&lt;$B$2*'SFV+BESS'!$I$9),$B$2*'SFV+BESS'!$I$9-FI200,IF(AND(FB201&gt;0,FB201*$B$4+FI200&lt;=$B$2*'SFV+BESS'!$I$9,FB201&gt;'SFV+BESS'!$I$7),'SFV+BESS'!$I$7,0))))</f>
        <v>0</v>
      </c>
      <c r="FD201" s="27">
        <f>IF(AND(FB201&lt;0,FI200+FB201/$B$5&gt;$H$2,-FB201/'Carga-Descarga Año'!$B$5&lt;'SFV+BESS'!$I$7),FB201/$B$5,IF(AND(FB201&lt;0,FI200+FB201/$B$5&gt;$H$2,-FB201/'Carga-Descarga Año'!$B$5&gt;'SFV+BESS'!$I$7),-'SFV+BESS'!$I$7,IF(AND(FB201&lt;0,FI200+FB201/$B$5&lt;$H$2),-MIN('SFV+BESS'!$I$7,FI200-$H$2),0)))</f>
        <v>0</v>
      </c>
      <c r="FE201" s="33"/>
      <c r="FF201" s="33">
        <f t="shared" si="239"/>
        <v>0</v>
      </c>
      <c r="FG201" s="27">
        <f t="shared" si="207"/>
        <v>0</v>
      </c>
      <c r="FH201" s="27">
        <f t="shared" si="240"/>
        <v>0</v>
      </c>
      <c r="FI201" s="28">
        <f>IF((FI200+FC201+FD201)&gt;=$B$2*'SFV+BESS'!$I$9, $B$2*'SFV+BESS'!$I$9, (FI200+FC201+FD201))</f>
        <v>173.61249999999998</v>
      </c>
      <c r="FJ201" s="110">
        <f t="shared" si="208"/>
        <v>0</v>
      </c>
      <c r="FO201" s="251">
        <v>9</v>
      </c>
      <c r="FP201" s="117">
        <v>8.0000000000000107</v>
      </c>
      <c r="FQ201" s="33">
        <f t="shared" si="254"/>
        <v>0</v>
      </c>
      <c r="FR201" s="33">
        <f>Gen_Cons_Horario!B7523</f>
        <v>0</v>
      </c>
      <c r="FS201" s="35">
        <f t="shared" si="219"/>
        <v>0</v>
      </c>
      <c r="FT201" s="116">
        <f>IF(AND(FS201&gt;0,FS201*$B$4+FZ200&lt;=$B$2*'SFV+BESS'!$I$9,FS201&lt;'SFV+BESS'!$I$7), FS201*$B$4, IF(AND(FS201&gt;0,FS201*$B$4+FZ200&gt;$B$2*'SFV+BESS'!$I$9,FS201*$B$4&lt;'SFV+BESS'!$I$7),$B$2*'SFV+BESS'!$I$9-FZ200,IF(AND(FS201&gt;0,FS201*$B$4+FZ200&gt;$B$2*'SFV+BESS'!$I$9,FS201*$B$4&gt;'SFV+BESS'!$I$7,FZ200&lt;$B$2*'SFV+BESS'!$I$9),$B$2*'SFV+BESS'!$I$9-FZ200,IF(AND(FS201&gt;0,FS201*$B$4+FZ200&lt;=$B$2*'SFV+BESS'!$I$9,FS201&gt;'SFV+BESS'!$I$7),'SFV+BESS'!$I$7,0))))</f>
        <v>0</v>
      </c>
      <c r="FU201" s="27">
        <f>IF(AND(FS201&lt;0,FZ200+FS201/$B$5&gt;$H$2,-FS201/'Carga-Descarga Año'!$B$5&lt;'SFV+BESS'!$I$7),FS201/$B$5,IF(AND(FS201&lt;0,FZ200+FS201/$B$5&gt;$H$2,-FS201/'Carga-Descarga Año'!$B$5&gt;'SFV+BESS'!$I$7),-'SFV+BESS'!$I$7,IF(AND(FS201&lt;0,FZ200+FS201/$B$5&lt;$H$2),-MIN('SFV+BESS'!$I$7,FZ200-$H$2),0)))</f>
        <v>0</v>
      </c>
      <c r="FV201" s="33"/>
      <c r="FW201" s="33">
        <f t="shared" si="241"/>
        <v>0</v>
      </c>
      <c r="FX201" s="27">
        <f t="shared" si="209"/>
        <v>0</v>
      </c>
      <c r="FY201" s="27">
        <f t="shared" si="242"/>
        <v>0</v>
      </c>
      <c r="FZ201" s="28">
        <f>IF((FZ200+FT201+FU201)&gt;=$B$2*'SFV+BESS'!$I$9, $B$2*'SFV+BESS'!$I$9, (FZ200+FT201+FU201))</f>
        <v>173.61249999999998</v>
      </c>
      <c r="GA201" s="110">
        <f t="shared" si="210"/>
        <v>0</v>
      </c>
      <c r="GF201" s="251">
        <v>9</v>
      </c>
      <c r="GG201" s="117">
        <v>8.0000000000000107</v>
      </c>
      <c r="GH201" s="33">
        <f t="shared" si="255"/>
        <v>0</v>
      </c>
      <c r="GI201" s="33">
        <f>Gen_Cons_Horario!B8243</f>
        <v>0</v>
      </c>
      <c r="GJ201" s="35">
        <f t="shared" si="225"/>
        <v>0</v>
      </c>
      <c r="GK201" s="116">
        <f>IF(AND(GJ201&gt;0,GJ201*$B$4+GQ200&lt;=$B$2*'SFV+BESS'!$I$9,GJ201&lt;'SFV+BESS'!$I$7), GJ201*$B$4, IF(AND(GJ201&gt;0,GJ201*$B$4+GQ200&gt;$B$2*'SFV+BESS'!$I$9,GJ201*$B$4&lt;'SFV+BESS'!$I$7),$B$2*'SFV+BESS'!$I$9-GQ200,IF(AND(GJ201&gt;0,GJ201*$B$4+GQ200&gt;$B$2*'SFV+BESS'!$I$9,GJ201*$B$4&gt;'SFV+BESS'!$I$7,GQ200&lt;$B$2*'SFV+BESS'!$I$9),$B$2*'SFV+BESS'!$I$9-GQ200,IF(AND(GJ201&gt;0,GJ201*$B$4+GQ200&lt;=$B$2*'SFV+BESS'!$I$9,GJ201&gt;'SFV+BESS'!$I$7),'SFV+BESS'!$I$7,0))))</f>
        <v>0</v>
      </c>
      <c r="GL201" s="27">
        <f>IF(AND(GJ201&lt;0,GQ200+GJ201/$B$5&gt;$H$2,-GJ201/'Carga-Descarga Año'!$B$5&lt;'SFV+BESS'!$I$7),GJ201/$B$5,IF(AND(GJ201&lt;0,GQ200+GJ201/$B$5&gt;$H$2,-GJ201/'Carga-Descarga Año'!$B$5&gt;'SFV+BESS'!$I$7),-'SFV+BESS'!$I$7,IF(AND(GJ201&lt;0,GQ200+GJ201/$B$5&lt;$H$2),-MIN('SFV+BESS'!$I$7,GQ200-$H$2),0)))</f>
        <v>0</v>
      </c>
      <c r="GM201" s="33"/>
      <c r="GN201" s="33">
        <f t="shared" si="243"/>
        <v>0</v>
      </c>
      <c r="GO201" s="27">
        <f t="shared" si="211"/>
        <v>0</v>
      </c>
      <c r="GP201" s="27">
        <f t="shared" si="244"/>
        <v>0</v>
      </c>
      <c r="GQ201" s="28">
        <f>IF((GQ200+GK201+GL201)&gt;=$B$2*'SFV+BESS'!$I$9, $B$2*'SFV+BESS'!$I$9, (GQ200+GK201+GL201))</f>
        <v>173.61249999999998</v>
      </c>
      <c r="GR201" s="110">
        <f t="shared" si="212"/>
        <v>0</v>
      </c>
    </row>
    <row r="202" spans="1:200">
      <c r="A202" s="249"/>
      <c r="B202" s="48">
        <v>8.0416666666666696</v>
      </c>
      <c r="C202" s="38">
        <f t="shared" si="226"/>
        <v>0</v>
      </c>
      <c r="D202" s="2">
        <f>Gen_Cons_Horario!B228</f>
        <v>0</v>
      </c>
      <c r="E202" s="140">
        <f t="shared" si="256"/>
        <v>0</v>
      </c>
      <c r="F202" s="116">
        <f>IF(AND(E202&gt;0,E202*$B$4+L201&lt;=$B$2*'SFV+BESS'!$I$9,E202&lt;'SFV+BESS'!$I$7), E202*$B$4, IF(AND(E202&gt;0,E202*$B$4+L201&gt;$B$2*'SFV+BESS'!$I$9,E202*$B$4&lt;'SFV+BESS'!$I$7),$B$2*'SFV+BESS'!$I$9-L201,IF(AND(E202&gt;0,E202*$B$4+L201&gt;$B$2*'SFV+BESS'!$I$9,E202*$B$4&gt;'SFV+BESS'!$I$7,L201&lt;$B$2*'SFV+BESS'!$I$9),$B$2*'SFV+BESS'!$I$9-L201,IF(AND(E202&gt;0,E202*$B$4+L201&lt;=$B$2*'SFV+BESS'!$I$9,E202&gt;'SFV+BESS'!$I$7),'SFV+BESS'!$I$7,0))))</f>
        <v>0</v>
      </c>
      <c r="G202" s="27">
        <f>IF(AND(E202&lt;0,L201+E202/$B$5&gt;$H$2,-E202/'Carga-Descarga Año'!$B$5&lt;'SFV+BESS'!$I$7),E202/$B$5,IF(AND(E202&lt;0,L201+E202/$B$5&gt;$H$2,-E202/'Carga-Descarga Año'!$B$5&gt;'SFV+BESS'!$I$7),-'SFV+BESS'!$I$7,IF(AND(E202&lt;0,L201+E202/$B$5&lt;$H$2),-MIN('SFV+BESS'!$I$7,L201-$H$2),0)))</f>
        <v>0</v>
      </c>
      <c r="I202" s="38">
        <f t="shared" si="257"/>
        <v>0</v>
      </c>
      <c r="J202" s="27">
        <f t="shared" ref="J202:J265" si="259">-G202*$B$5</f>
        <v>0</v>
      </c>
      <c r="K202" s="27">
        <f t="shared" si="258"/>
        <v>0</v>
      </c>
      <c r="L202" s="28">
        <f>IF((L201+F202+G202)&gt;=$B$2*'SFV+BESS'!$I$9, $B$2*'SFV+BESS'!$I$9, (L201+F202+G202))</f>
        <v>123.90821159074699</v>
      </c>
      <c r="M202" s="110">
        <f t="shared" ref="M202:M265" si="260">IF(E202&gt;0,E202-F202/$B$4,0)</f>
        <v>0</v>
      </c>
      <c r="R202" s="251"/>
      <c r="S202" s="48">
        <v>8.0416666666666696</v>
      </c>
      <c r="T202" s="2">
        <f t="shared" si="245"/>
        <v>0</v>
      </c>
      <c r="U202" s="2">
        <f>Gen_Cons_Horario!B972</f>
        <v>0</v>
      </c>
      <c r="V202" s="35">
        <f t="shared" si="220"/>
        <v>0</v>
      </c>
      <c r="W202" s="116">
        <f>IF(AND(V202&gt;0,V202*$B$4+AC201&lt;=$B$2*'SFV+BESS'!$I$9,V202&lt;'SFV+BESS'!$I$7), V202*$B$4, IF(AND(V202&gt;0,V202*$B$4+AC201&gt;$B$2*'SFV+BESS'!$I$9,V202*$B$4&lt;'SFV+BESS'!$I$7),$B$2*'SFV+BESS'!$I$9-AC201,IF(AND(V202&gt;0,V202*$B$4+AC201&gt;$B$2*'SFV+BESS'!$I$9,V202*$B$4&gt;'SFV+BESS'!$I$7,AC201&lt;$B$2*'SFV+BESS'!$I$9),$B$2*'SFV+BESS'!$I$9-AC201,IF(AND(V202&gt;0,V202*$B$4+AC201&lt;=$B$2*'SFV+BESS'!$I$9,V202&gt;'SFV+BESS'!$I$7),'SFV+BESS'!$I$7,0))))</f>
        <v>0</v>
      </c>
      <c r="X202" s="27">
        <f>IF(AND(V202&lt;0,AC201+V202/$B$5&gt;$H$2,-V202/'Carga-Descarga Año'!$B$5&lt;'SFV+BESS'!$I$7),V202/$B$5,IF(AND(V202&lt;0,AC201+V202/$B$5&gt;$H$2,-V202/'Carga-Descarga Año'!$B$5&gt;'SFV+BESS'!$I$7),-'SFV+BESS'!$I$7,IF(AND(V202&lt;0,AC201+V202/$B$5&lt;$H$2),-MIN('SFV+BESS'!$I$7,AC201-$H$2),0)))</f>
        <v>0</v>
      </c>
      <c r="Z202" s="33">
        <f t="shared" si="214"/>
        <v>0</v>
      </c>
      <c r="AA202" s="27">
        <f t="shared" ref="AA202:AA265" si="261">-X202*$B$5</f>
        <v>0</v>
      </c>
      <c r="AB202" s="27">
        <f t="shared" si="213"/>
        <v>0</v>
      </c>
      <c r="AC202" s="28">
        <f>IF((AC201+W202+X202)&gt;=$B$2*'SFV+BESS'!$I$9, $B$2*'SFV+BESS'!$I$9, (AC201+W202+X202))</f>
        <v>173.61249999999998</v>
      </c>
      <c r="AD202" s="110">
        <f t="shared" ref="AD202:AD265" si="262">IF(V202&gt;0,V202-W202/$B$4,0)</f>
        <v>0</v>
      </c>
      <c r="AI202" s="251"/>
      <c r="AJ202" s="48">
        <v>8.0416666666666696</v>
      </c>
      <c r="AK202" s="52">
        <f t="shared" si="246"/>
        <v>0</v>
      </c>
      <c r="AL202" s="33">
        <f>Gen_Cons_Horario!B1644</f>
        <v>0</v>
      </c>
      <c r="AM202" s="35">
        <f t="shared" si="221"/>
        <v>0</v>
      </c>
      <c r="AN202" s="116">
        <f>IF(AND(AM202&gt;0,AM202*$B$4+AT201&lt;=$B$2*'SFV+BESS'!$I$9,AM202&lt;'SFV+BESS'!$I$7), AM202*$B$4, IF(AND(AM202&gt;0,AM202*$B$4+AT201&gt;$B$2*'SFV+BESS'!$I$9,AM202*$B$4&lt;'SFV+BESS'!$I$7),$B$2*'SFV+BESS'!$I$9-AT201,IF(AND(AM202&gt;0,AM202*$B$4+AT201&gt;$B$2*'SFV+BESS'!$I$9,AM202*$B$4&gt;'SFV+BESS'!$I$7,AT201&lt;$B$2*'SFV+BESS'!$I$9),$B$2*'SFV+BESS'!$I$9-AT201,IF(AND(AM202&gt;0,AM202*$B$4+AT201&lt;=$B$2*'SFV+BESS'!$I$9,AM202&gt;'SFV+BESS'!$I$7),'SFV+BESS'!$I$7,0))))</f>
        <v>0</v>
      </c>
      <c r="AO202" s="27">
        <f>IF(AND(AM202&lt;0,AT201+AM202/$B$5&gt;$H$2,-AM202/'Carga-Descarga Año'!$B$5&lt;'SFV+BESS'!$I$7),AM202/$B$5,IF(AND(AM202&lt;0,AT201+AM202/$B$5&gt;$H$2,-AM202/'Carga-Descarga Año'!$B$5&gt;'SFV+BESS'!$I$7),-'SFV+BESS'!$I$7,IF(AND(AM202&lt;0,AT201+AM202/$B$5&lt;$H$2),-MIN('SFV+BESS'!$I$7,AT201-$H$2),0)))</f>
        <v>0</v>
      </c>
      <c r="AP202" s="33"/>
      <c r="AQ202" s="33">
        <f t="shared" si="227"/>
        <v>0</v>
      </c>
      <c r="AR202" s="27">
        <f t="shared" ref="AR202:AR265" si="263">-AO202*$B$5</f>
        <v>0</v>
      </c>
      <c r="AS202" s="27">
        <f t="shared" si="228"/>
        <v>0</v>
      </c>
      <c r="AT202" s="28">
        <f>IF((AT201+AN202+AO202)&gt;=$B$2*'SFV+BESS'!$I$9, $B$2*'SFV+BESS'!$I$9, (AT201+AN202+AO202))</f>
        <v>148.98376386372536</v>
      </c>
      <c r="AU202" s="110">
        <f t="shared" ref="AU202:AU265" si="264">IF(AM202&gt;0,AM202-AN202/$B$4,0)</f>
        <v>0</v>
      </c>
      <c r="AZ202" s="251"/>
      <c r="BA202" s="48">
        <v>8.0416666666666696</v>
      </c>
      <c r="BB202" s="33">
        <f t="shared" si="247"/>
        <v>0</v>
      </c>
      <c r="BC202" s="33">
        <f>Gen_Cons_Horario!B2388</f>
        <v>0</v>
      </c>
      <c r="BD202" s="35">
        <f t="shared" si="222"/>
        <v>0</v>
      </c>
      <c r="BE202" s="116">
        <f>IF(AND(BD202&gt;0,BD202*$B$4+BK201&lt;=$B$2*'SFV+BESS'!$I$9,BD202&lt;'SFV+BESS'!$I$7), BD202*$B$4, IF(AND(BD202&gt;0,BD202*$B$4+BK201&gt;$B$2*'SFV+BESS'!$I$9,BD202*$B$4&lt;'SFV+BESS'!$I$7),$B$2*'SFV+BESS'!$I$9-BK201,IF(AND(BD202&gt;0,BD202*$B$4+BK201&gt;$B$2*'SFV+BESS'!$I$9,BD202*$B$4&gt;'SFV+BESS'!$I$7,BK201&lt;$B$2*'SFV+BESS'!$I$9),$B$2*'SFV+BESS'!$I$9-BK201,IF(AND(BD202&gt;0,BD202*$B$4+BK201&lt;=$B$2*'SFV+BESS'!$I$9,BD202&gt;'SFV+BESS'!$I$7),'SFV+BESS'!$I$7,0))))</f>
        <v>0</v>
      </c>
      <c r="BF202" s="27">
        <f>IF(AND(BD202&lt;0,BK201+BD202/$B$5&gt;$H$2,-BD202/'Carga-Descarga Año'!$B$5&lt;'SFV+BESS'!$I$7),BD202/$B$5,IF(AND(BD202&lt;0,BK201+BD202/$B$5&gt;$H$2,-BD202/'Carga-Descarga Año'!$B$5&gt;'SFV+BESS'!$I$7),-'SFV+BESS'!$I$7,IF(AND(BD202&lt;0,BK201+BD202/$B$5&lt;$H$2),-MIN('SFV+BESS'!$I$7,BK201-$H$2),0)))</f>
        <v>0</v>
      </c>
      <c r="BG202" s="33"/>
      <c r="BH202" s="33">
        <f t="shared" si="229"/>
        <v>0</v>
      </c>
      <c r="BI202" s="27">
        <f t="shared" ref="BI202:BI265" si="265">-BF202*$B$5</f>
        <v>0</v>
      </c>
      <c r="BJ202" s="27">
        <f t="shared" si="230"/>
        <v>0</v>
      </c>
      <c r="BK202" s="28">
        <f>IF((BK201+BE202+BF202)&gt;=$B$2*'SFV+BESS'!$I$9, $B$2*'SFV+BESS'!$I$9, (BK201+BE202+BF202))</f>
        <v>173.61249999999998</v>
      </c>
      <c r="BL202" s="110">
        <f t="shared" ref="BL202:BL265" si="266">IF(BD202&gt;0,BD202-BE202/$B$4,0)</f>
        <v>0</v>
      </c>
      <c r="BQ202" s="251"/>
      <c r="BR202" s="48">
        <v>8.0416666666666696</v>
      </c>
      <c r="BS202" s="33">
        <f t="shared" si="248"/>
        <v>0</v>
      </c>
      <c r="BT202" s="33">
        <f>Gen_Cons_Horario!B3108</f>
        <v>0</v>
      </c>
      <c r="BU202" s="35">
        <f t="shared" si="223"/>
        <v>0</v>
      </c>
      <c r="BV202" s="116">
        <f>IF(AND(BU202&gt;0,BU202*$B$4+CB201&lt;=$B$2*'SFV+BESS'!$I$9,BU202&lt;'SFV+BESS'!$I$7), BU202*$B$4, IF(AND(BU202&gt;0,BU202*$B$4+CB201&gt;$B$2*'SFV+BESS'!$I$9,BU202*$B$4&lt;'SFV+BESS'!$I$7),$B$2*'SFV+BESS'!$I$9-CB201,IF(AND(BU202&gt;0,BU202*$B$4+CB201&gt;$B$2*'SFV+BESS'!$I$9,BU202*$B$4&gt;'SFV+BESS'!$I$7,CB201&lt;$B$2*'SFV+BESS'!$I$9),$B$2*'SFV+BESS'!$I$9-CB201,IF(AND(BU202&gt;0,BU202*$B$4+CB201&lt;=$B$2*'SFV+BESS'!$I$9,BU202&gt;'SFV+BESS'!$I$7),'SFV+BESS'!$I$7,0))))</f>
        <v>0</v>
      </c>
      <c r="BW202" s="27">
        <f>IF(AND(BU202&lt;0,CB201+BU202/$B$5&gt;$H$2,-BU202/'Carga-Descarga Año'!$B$5&lt;'SFV+BESS'!$I$7),BU202/$B$5,IF(AND(BU202&lt;0,CB201+BU202/$B$5&gt;$H$2,-BU202/'Carga-Descarga Año'!$B$5&gt;'SFV+BESS'!$I$7),-'SFV+BESS'!$I$7,IF(AND(BU202&lt;0,CB201+BU202/$B$5&lt;$H$2),-MIN('SFV+BESS'!$I$7,CB201-$H$2),0)))</f>
        <v>0</v>
      </c>
      <c r="BX202" s="33"/>
      <c r="BY202" s="33">
        <f t="shared" si="231"/>
        <v>0</v>
      </c>
      <c r="BZ202" s="27">
        <f t="shared" ref="BZ202:BZ265" si="267">-BW202*$B$5</f>
        <v>0</v>
      </c>
      <c r="CA202" s="27">
        <f t="shared" ref="CA202:CA265" si="268">IF(BZ202&lt;-BU202,-(BU202+BZ202),0)</f>
        <v>0</v>
      </c>
      <c r="CB202" s="28">
        <f>IF((CB201+BV202+BW202)&gt;=$B$2*'SFV+BESS'!$I$9, $B$2*'SFV+BESS'!$I$9, (CB201+BV202+BW202))</f>
        <v>173.61249999999998</v>
      </c>
      <c r="CC202" s="110">
        <f t="shared" ref="CC202:CC265" si="269">IF(BU202&gt;0,BU202-BV202/$B$4,0)</f>
        <v>0</v>
      </c>
      <c r="CH202" s="251"/>
      <c r="CI202" s="48">
        <v>8.0416666666666696</v>
      </c>
      <c r="CJ202" s="33">
        <f t="shared" si="249"/>
        <v>0</v>
      </c>
      <c r="CK202" s="33">
        <f>Gen_Cons_Horario!B3852</f>
        <v>0</v>
      </c>
      <c r="CL202" s="35">
        <f t="shared" si="224"/>
        <v>0</v>
      </c>
      <c r="CM202" s="116">
        <f>IF(AND(CL202&gt;0,CL202*$B$4+CS201&lt;=$B$2*'SFV+BESS'!$I$9,CL202&lt;'SFV+BESS'!$I$7), CL202*$B$4, IF(AND(CL202&gt;0,CL202*$B$4+CS201&gt;$B$2*'SFV+BESS'!$I$9,CL202*$B$4&lt;'SFV+BESS'!$I$7),$B$2*'SFV+BESS'!$I$9-CS201,IF(AND(CL202&gt;0,CL202*$B$4+CS201&gt;$B$2*'SFV+BESS'!$I$9,CL202*$B$4&gt;'SFV+BESS'!$I$7,CS201&lt;$B$2*'SFV+BESS'!$I$9),$B$2*'SFV+BESS'!$I$9-CS201,IF(AND(CL202&gt;0,CL202*$B$4+CS201&lt;=$B$2*'SFV+BESS'!$I$9,CL202&gt;'SFV+BESS'!$I$7),'SFV+BESS'!$I$7,0))))</f>
        <v>0</v>
      </c>
      <c r="CN202" s="27">
        <f>IF(AND(CL202&lt;0,CS201+CL202/$B$5&gt;$H$2,-CL202/'Carga-Descarga Año'!$B$5&lt;'SFV+BESS'!$I$7),CL202/$B$5,IF(AND(CL202&lt;0,CS201+CL202/$B$5&gt;$H$2,-CL202/'Carga-Descarga Año'!$B$5&gt;'SFV+BESS'!$I$7),-'SFV+BESS'!$I$7,IF(AND(CL202&lt;0,CS201+CL202/$B$5&lt;$H$2),-MIN('SFV+BESS'!$I$7,CS201-$H$2),0)))</f>
        <v>0</v>
      </c>
      <c r="CO202" s="33"/>
      <c r="CP202" s="33">
        <f t="shared" si="232"/>
        <v>0</v>
      </c>
      <c r="CQ202" s="27">
        <f t="shared" ref="CQ202:CQ265" si="270">-CN202*$B$5</f>
        <v>0</v>
      </c>
      <c r="CR202" s="27">
        <f t="shared" si="233"/>
        <v>0</v>
      </c>
      <c r="CS202" s="28">
        <f>IF((CS201+CM202+CN202)&gt;=$B$2*'SFV+BESS'!$I$9, $B$2*'SFV+BESS'!$I$9, (CS201+CM202+CN202))</f>
        <v>173.61249999999998</v>
      </c>
      <c r="CT202" s="110">
        <f t="shared" ref="CT202:CT265" si="271">IF(CL202&gt;0,CL202-CM202/$B$4,0)</f>
        <v>0</v>
      </c>
      <c r="CY202" s="251"/>
      <c r="CZ202" s="48">
        <v>8.0416666666666696</v>
      </c>
      <c r="DA202" s="33">
        <f t="shared" si="250"/>
        <v>0</v>
      </c>
      <c r="DB202" s="33">
        <f>Gen_Cons_Horario!B4572</f>
        <v>0</v>
      </c>
      <c r="DC202" s="35">
        <f t="shared" si="215"/>
        <v>0</v>
      </c>
      <c r="DD202" s="116">
        <f>IF(AND(DC202&gt;0,DC202*$B$4+DJ201&lt;=$B$2*'SFV+BESS'!$I$9,DC202&lt;'SFV+BESS'!$I$7), DC202*$B$4, IF(AND(DC202&gt;0,DC202*$B$4+DJ201&gt;$B$2*'SFV+BESS'!$I$9,DC202*$B$4&lt;'SFV+BESS'!$I$7),$B$2*'SFV+BESS'!$I$9-DJ201,IF(AND(DC202&gt;0,DC202*$B$4+DJ201&gt;$B$2*'SFV+BESS'!$I$9,DC202*$B$4&gt;'SFV+BESS'!$I$7,DJ201&lt;$B$2*'SFV+BESS'!$I$9),$B$2*'SFV+BESS'!$I$9-DJ201,IF(AND(DC202&gt;0,DC202*$B$4+DJ201&lt;=$B$2*'SFV+BESS'!$I$9,DC202&gt;'SFV+BESS'!$I$7),'SFV+BESS'!$I$7,0))))</f>
        <v>0</v>
      </c>
      <c r="DE202" s="27">
        <f>IF(AND(DC202&lt;0,DJ201+DC202/$B$5&gt;$H$2,-DC202/'Carga-Descarga Año'!$B$5&lt;'SFV+BESS'!$I$7),DC202/$B$5,IF(AND(DC202&lt;0,DJ201+DC202/$B$5&gt;$H$2,-DC202/'Carga-Descarga Año'!$B$5&gt;'SFV+BESS'!$I$7),-'SFV+BESS'!$I$7,IF(AND(DC202&lt;0,DJ201+DC202/$B$5&lt;$H$2),-MIN('SFV+BESS'!$I$7,DJ201-$H$2),0)))</f>
        <v>0</v>
      </c>
      <c r="DF202" s="33"/>
      <c r="DG202" s="33">
        <f t="shared" si="234"/>
        <v>0</v>
      </c>
      <c r="DH202" s="27">
        <f t="shared" ref="DH202:DH265" si="272">-DE202*$B$5</f>
        <v>0</v>
      </c>
      <c r="DI202" s="27">
        <f t="shared" ref="DI202:DI265" si="273">IF(DH202&lt;-DC202,-(DC202+DH202),0)</f>
        <v>0</v>
      </c>
      <c r="DJ202" s="28">
        <f>IF((DJ201+DD202+DE202)&gt;=$B$2*'SFV+BESS'!$I$9, $B$2*'SFV+BESS'!$I$9, (DJ201+DD202+DE202))</f>
        <v>173.61249999999998</v>
      </c>
      <c r="DK202" s="110">
        <f t="shared" ref="DK202:DK265" si="274">IF(DC202&gt;0,DC202-DD202/$B$4,0)</f>
        <v>0</v>
      </c>
      <c r="DP202" s="251"/>
      <c r="DQ202" s="48">
        <v>8.0416666666666696</v>
      </c>
      <c r="DR202" s="33">
        <f t="shared" si="251"/>
        <v>0</v>
      </c>
      <c r="DS202" s="33">
        <f>Gen_Cons_Horario!B5316</f>
        <v>0</v>
      </c>
      <c r="DT202" s="35">
        <f t="shared" si="216"/>
        <v>0</v>
      </c>
      <c r="DU202" s="116">
        <f>IF(AND(DT202&gt;0,DT202*$B$4+EA201&lt;=$B$2*'SFV+BESS'!$I$9,DT202&lt;'SFV+BESS'!$I$7), DT202*$B$4, IF(AND(DT202&gt;0,DT202*$B$4+EA201&gt;$B$2*'SFV+BESS'!$I$9,DT202*$B$4&lt;'SFV+BESS'!$I$7),$B$2*'SFV+BESS'!$I$9-EA201,IF(AND(DT202&gt;0,DT202*$B$4+EA201&gt;$B$2*'SFV+BESS'!$I$9,DT202*$B$4&gt;'SFV+BESS'!$I$7,EA201&lt;$B$2*'SFV+BESS'!$I$9),$B$2*'SFV+BESS'!$I$9-EA201,IF(AND(DT202&gt;0,DT202*$B$4+EA201&lt;=$B$2*'SFV+BESS'!$I$9,DT202&gt;'SFV+BESS'!$I$7),'SFV+BESS'!$I$7,0))))</f>
        <v>0</v>
      </c>
      <c r="DV202" s="27">
        <f>IF(AND(DT202&lt;0,EA201+DT202/$B$5&gt;$H$2,-DT202/'Carga-Descarga Año'!$B$5&lt;'SFV+BESS'!$I$7),DT202/$B$5,IF(AND(DT202&lt;0,EA201+DT202/$B$5&gt;$H$2,-DT202/'Carga-Descarga Año'!$B$5&gt;'SFV+BESS'!$I$7),-'SFV+BESS'!$I$7,IF(AND(DT202&lt;0,EA201+DT202/$B$5&lt;$H$2),-MIN('SFV+BESS'!$I$7,EA201-$H$2),0)))</f>
        <v>0</v>
      </c>
      <c r="DW202" s="33"/>
      <c r="DX202" s="33">
        <f t="shared" si="235"/>
        <v>0</v>
      </c>
      <c r="DY202" s="27">
        <f t="shared" ref="DY202:DY265" si="275">-DV202*$B$5</f>
        <v>0</v>
      </c>
      <c r="DZ202" s="27">
        <f t="shared" si="236"/>
        <v>0</v>
      </c>
      <c r="EA202" s="28">
        <f>IF((EA201+DU202+DV202)&gt;=$B$2*'SFV+BESS'!$I$9, $B$2*'SFV+BESS'!$I$9, (EA201+DU202+DV202))</f>
        <v>173.61249999999998</v>
      </c>
      <c r="EB202" s="110">
        <f t="shared" ref="EB202:EB265" si="276">IF(DT202&gt;0,DT202-DU202/$B$4,0)</f>
        <v>0</v>
      </c>
      <c r="EG202" s="251"/>
      <c r="EH202" s="48">
        <v>8.0416666666666696</v>
      </c>
      <c r="EI202" s="33">
        <f t="shared" si="252"/>
        <v>0</v>
      </c>
      <c r="EJ202" s="33">
        <f>Gen_Cons_Horario!B6060</f>
        <v>0</v>
      </c>
      <c r="EK202" s="35">
        <f t="shared" si="217"/>
        <v>0</v>
      </c>
      <c r="EL202" s="116">
        <f>IF(AND(EK202&gt;0,EK202*$B$4+ER201&lt;=$B$2*'SFV+BESS'!$I$9,EK202&lt;'SFV+BESS'!$I$7), EK202*$B$4, IF(AND(EK202&gt;0,EK202*$B$4+ER201&gt;$B$2*'SFV+BESS'!$I$9,EK202*$B$4&lt;'SFV+BESS'!$I$7),$B$2*'SFV+BESS'!$I$9-ER201,IF(AND(EK202&gt;0,EK202*$B$4+ER201&gt;$B$2*'SFV+BESS'!$I$9,EK202*$B$4&gt;'SFV+BESS'!$I$7,ER201&lt;$B$2*'SFV+BESS'!$I$9),$B$2*'SFV+BESS'!$I$9-ER201,IF(AND(EK202&gt;0,EK202*$B$4+ER201&lt;=$B$2*'SFV+BESS'!$I$9,EK202&gt;'SFV+BESS'!$I$7),'SFV+BESS'!$I$7,0))))</f>
        <v>0</v>
      </c>
      <c r="EM202" s="27">
        <f>IF(AND(EK202&lt;0,ER201+EK202/$B$5&gt;$H$2,-EK202/'Carga-Descarga Año'!$B$5&lt;'SFV+BESS'!$I$7),EK202/$B$5,IF(AND(EK202&lt;0,ER201+EK202/$B$5&gt;$H$2,-EK202/'Carga-Descarga Año'!$B$5&gt;'SFV+BESS'!$I$7),-'SFV+BESS'!$I$7,IF(AND(EK202&lt;0,ER201+EK202/$B$5&lt;$H$2),-MIN('SFV+BESS'!$I$7,ER201-$H$2),0)))</f>
        <v>0</v>
      </c>
      <c r="EN202" s="33"/>
      <c r="EO202" s="33">
        <f t="shared" si="237"/>
        <v>0</v>
      </c>
      <c r="EP202" s="27">
        <f t="shared" ref="EP202:EP265" si="277">-EM202*$B$5</f>
        <v>0</v>
      </c>
      <c r="EQ202" s="27">
        <f t="shared" si="238"/>
        <v>0</v>
      </c>
      <c r="ER202" s="28">
        <f>IF((ER201+EL202+EM202)&gt;=$B$2*'SFV+BESS'!$I$9, $B$2*'SFV+BESS'!$I$9, (ER201+EL202+EM202))</f>
        <v>173.61249999999998</v>
      </c>
      <c r="ES202" s="110">
        <f t="shared" ref="ES202:ES265" si="278">IF(EK202&gt;0,EK202-EL202/$B$4,0)</f>
        <v>0</v>
      </c>
      <c r="EX202" s="251"/>
      <c r="EY202" s="48">
        <v>8.0416666666666696</v>
      </c>
      <c r="EZ202" s="33">
        <f t="shared" si="253"/>
        <v>0</v>
      </c>
      <c r="FA202" s="33">
        <f>Gen_Cons_Horario!B6780</f>
        <v>0</v>
      </c>
      <c r="FB202" s="35">
        <f t="shared" si="218"/>
        <v>0</v>
      </c>
      <c r="FC202" s="116">
        <f>IF(AND(FB202&gt;0,FB202*$B$4+FI201&lt;=$B$2*'SFV+BESS'!$I$9,FB202&lt;'SFV+BESS'!$I$7), FB202*$B$4, IF(AND(FB202&gt;0,FB202*$B$4+FI201&gt;$B$2*'SFV+BESS'!$I$9,FB202*$B$4&lt;'SFV+BESS'!$I$7),$B$2*'SFV+BESS'!$I$9-FI201,IF(AND(FB202&gt;0,FB202*$B$4+FI201&gt;$B$2*'SFV+BESS'!$I$9,FB202*$B$4&gt;'SFV+BESS'!$I$7,FI201&lt;$B$2*'SFV+BESS'!$I$9),$B$2*'SFV+BESS'!$I$9-FI201,IF(AND(FB202&gt;0,FB202*$B$4+FI201&lt;=$B$2*'SFV+BESS'!$I$9,FB202&gt;'SFV+BESS'!$I$7),'SFV+BESS'!$I$7,0))))</f>
        <v>0</v>
      </c>
      <c r="FD202" s="27">
        <f>IF(AND(FB202&lt;0,FI201+FB202/$B$5&gt;$H$2,-FB202/'Carga-Descarga Año'!$B$5&lt;'SFV+BESS'!$I$7),FB202/$B$5,IF(AND(FB202&lt;0,FI201+FB202/$B$5&gt;$H$2,-FB202/'Carga-Descarga Año'!$B$5&gt;'SFV+BESS'!$I$7),-'SFV+BESS'!$I$7,IF(AND(FB202&lt;0,FI201+FB202/$B$5&lt;$H$2),-MIN('SFV+BESS'!$I$7,FI201-$H$2),0)))</f>
        <v>0</v>
      </c>
      <c r="FE202" s="33"/>
      <c r="FF202" s="33">
        <f t="shared" si="239"/>
        <v>0</v>
      </c>
      <c r="FG202" s="27">
        <f t="shared" ref="FG202:FG265" si="279">-FD202*$B$5</f>
        <v>0</v>
      </c>
      <c r="FH202" s="27">
        <f t="shared" si="240"/>
        <v>0</v>
      </c>
      <c r="FI202" s="28">
        <f>IF((FI201+FC202+FD202)&gt;=$B$2*'SFV+BESS'!$I$9, $B$2*'SFV+BESS'!$I$9, (FI201+FC202+FD202))</f>
        <v>173.61249999999998</v>
      </c>
      <c r="FJ202" s="110">
        <f t="shared" ref="FJ202:FJ265" si="280">IF(FB202&gt;0,FB202-FC202/$B$4,0)</f>
        <v>0</v>
      </c>
      <c r="FO202" s="251"/>
      <c r="FP202" s="48">
        <v>8.0416666666666696</v>
      </c>
      <c r="FQ202" s="33">
        <f t="shared" si="254"/>
        <v>0</v>
      </c>
      <c r="FR202" s="33">
        <f>Gen_Cons_Horario!B7524</f>
        <v>0</v>
      </c>
      <c r="FS202" s="35">
        <f t="shared" si="219"/>
        <v>0</v>
      </c>
      <c r="FT202" s="116">
        <f>IF(AND(FS202&gt;0,FS202*$B$4+FZ201&lt;=$B$2*'SFV+BESS'!$I$9,FS202&lt;'SFV+BESS'!$I$7), FS202*$B$4, IF(AND(FS202&gt;0,FS202*$B$4+FZ201&gt;$B$2*'SFV+BESS'!$I$9,FS202*$B$4&lt;'SFV+BESS'!$I$7),$B$2*'SFV+BESS'!$I$9-FZ201,IF(AND(FS202&gt;0,FS202*$B$4+FZ201&gt;$B$2*'SFV+BESS'!$I$9,FS202*$B$4&gt;'SFV+BESS'!$I$7,FZ201&lt;$B$2*'SFV+BESS'!$I$9),$B$2*'SFV+BESS'!$I$9-FZ201,IF(AND(FS202&gt;0,FS202*$B$4+FZ201&lt;=$B$2*'SFV+BESS'!$I$9,FS202&gt;'SFV+BESS'!$I$7),'SFV+BESS'!$I$7,0))))</f>
        <v>0</v>
      </c>
      <c r="FU202" s="27">
        <f>IF(AND(FS202&lt;0,FZ201+FS202/$B$5&gt;$H$2,-FS202/'Carga-Descarga Año'!$B$5&lt;'SFV+BESS'!$I$7),FS202/$B$5,IF(AND(FS202&lt;0,FZ201+FS202/$B$5&gt;$H$2,-FS202/'Carga-Descarga Año'!$B$5&gt;'SFV+BESS'!$I$7),-'SFV+BESS'!$I$7,IF(AND(FS202&lt;0,FZ201+FS202/$B$5&lt;$H$2),-MIN('SFV+BESS'!$I$7,FZ201-$H$2),0)))</f>
        <v>0</v>
      </c>
      <c r="FV202" s="33"/>
      <c r="FW202" s="33">
        <f t="shared" si="241"/>
        <v>0</v>
      </c>
      <c r="FX202" s="27">
        <f t="shared" ref="FX202:FX265" si="281">-FU202*$B$5</f>
        <v>0</v>
      </c>
      <c r="FY202" s="27">
        <f t="shared" si="242"/>
        <v>0</v>
      </c>
      <c r="FZ202" s="28">
        <f>IF((FZ201+FT202+FU202)&gt;=$B$2*'SFV+BESS'!$I$9, $B$2*'SFV+BESS'!$I$9, (FZ201+FT202+FU202))</f>
        <v>173.61249999999998</v>
      </c>
      <c r="GA202" s="110">
        <f t="shared" ref="GA202:GA265" si="282">IF(FS202&gt;0,FS202-FT202/$B$4,0)</f>
        <v>0</v>
      </c>
      <c r="GF202" s="251"/>
      <c r="GG202" s="48">
        <v>8.0416666666666696</v>
      </c>
      <c r="GH202" s="33">
        <f t="shared" si="255"/>
        <v>0</v>
      </c>
      <c r="GI202" s="33">
        <f>Gen_Cons_Horario!B8244</f>
        <v>0</v>
      </c>
      <c r="GJ202" s="35">
        <f t="shared" si="225"/>
        <v>0</v>
      </c>
      <c r="GK202" s="116">
        <f>IF(AND(GJ202&gt;0,GJ202*$B$4+GQ201&lt;=$B$2*'SFV+BESS'!$I$9,GJ202&lt;'SFV+BESS'!$I$7), GJ202*$B$4, IF(AND(GJ202&gt;0,GJ202*$B$4+GQ201&gt;$B$2*'SFV+BESS'!$I$9,GJ202*$B$4&lt;'SFV+BESS'!$I$7),$B$2*'SFV+BESS'!$I$9-GQ201,IF(AND(GJ202&gt;0,GJ202*$B$4+GQ201&gt;$B$2*'SFV+BESS'!$I$9,GJ202*$B$4&gt;'SFV+BESS'!$I$7,GQ201&lt;$B$2*'SFV+BESS'!$I$9),$B$2*'SFV+BESS'!$I$9-GQ201,IF(AND(GJ202&gt;0,GJ202*$B$4+GQ201&lt;=$B$2*'SFV+BESS'!$I$9,GJ202&gt;'SFV+BESS'!$I$7),'SFV+BESS'!$I$7,0))))</f>
        <v>0</v>
      </c>
      <c r="GL202" s="27">
        <f>IF(AND(GJ202&lt;0,GQ201+GJ202/$B$5&gt;$H$2,-GJ202/'Carga-Descarga Año'!$B$5&lt;'SFV+BESS'!$I$7),GJ202/$B$5,IF(AND(GJ202&lt;0,GQ201+GJ202/$B$5&gt;$H$2,-GJ202/'Carga-Descarga Año'!$B$5&gt;'SFV+BESS'!$I$7),-'SFV+BESS'!$I$7,IF(AND(GJ202&lt;0,GQ201+GJ202/$B$5&lt;$H$2),-MIN('SFV+BESS'!$I$7,GQ201-$H$2),0)))</f>
        <v>0</v>
      </c>
      <c r="GM202" s="33"/>
      <c r="GN202" s="33">
        <f t="shared" si="243"/>
        <v>0</v>
      </c>
      <c r="GO202" s="27">
        <f t="shared" ref="GO202:GO265" si="283">-GL202*$B$5</f>
        <v>0</v>
      </c>
      <c r="GP202" s="27">
        <f t="shared" si="244"/>
        <v>0</v>
      </c>
      <c r="GQ202" s="28">
        <f>IF((GQ201+GK202+GL202)&gt;=$B$2*'SFV+BESS'!$I$9, $B$2*'SFV+BESS'!$I$9, (GQ201+GK202+GL202))</f>
        <v>173.61249999999998</v>
      </c>
      <c r="GR202" s="110">
        <f t="shared" ref="GR202:GR265" si="284">IF(GJ202&gt;0,GJ202-GK202/$B$4,0)</f>
        <v>0</v>
      </c>
    </row>
    <row r="203" spans="1:200">
      <c r="A203" s="249"/>
      <c r="B203" s="48">
        <v>8.0833333333333393</v>
      </c>
      <c r="C203" s="38">
        <f t="shared" si="226"/>
        <v>0</v>
      </c>
      <c r="D203" s="2">
        <f>Gen_Cons_Horario!B229</f>
        <v>0</v>
      </c>
      <c r="E203" s="140">
        <f t="shared" si="256"/>
        <v>0</v>
      </c>
      <c r="F203" s="116">
        <f>IF(AND(E203&gt;0,E203*$B$4+L202&lt;=$B$2*'SFV+BESS'!$I$9,E203&lt;'SFV+BESS'!$I$7), E203*$B$4, IF(AND(E203&gt;0,E203*$B$4+L202&gt;$B$2*'SFV+BESS'!$I$9,E203*$B$4&lt;'SFV+BESS'!$I$7),$B$2*'SFV+BESS'!$I$9-L202,IF(AND(E203&gt;0,E203*$B$4+L202&gt;$B$2*'SFV+BESS'!$I$9,E203*$B$4&gt;'SFV+BESS'!$I$7,L202&lt;$B$2*'SFV+BESS'!$I$9),$B$2*'SFV+BESS'!$I$9-L202,IF(AND(E203&gt;0,E203*$B$4+L202&lt;=$B$2*'SFV+BESS'!$I$9,E203&gt;'SFV+BESS'!$I$7),'SFV+BESS'!$I$7,0))))</f>
        <v>0</v>
      </c>
      <c r="G203" s="27">
        <f>IF(AND(E203&lt;0,L202+E203/$B$5&gt;$H$2,-E203/'Carga-Descarga Año'!$B$5&lt;'SFV+BESS'!$I$7),E203/$B$5,IF(AND(E203&lt;0,L202+E203/$B$5&gt;$H$2,-E203/'Carga-Descarga Año'!$B$5&gt;'SFV+BESS'!$I$7),-'SFV+BESS'!$I$7,IF(AND(E203&lt;0,L202+E203/$B$5&lt;$H$2),-MIN('SFV+BESS'!$I$7,L202-$H$2),0)))</f>
        <v>0</v>
      </c>
      <c r="I203" s="38">
        <f t="shared" si="257"/>
        <v>0</v>
      </c>
      <c r="J203" s="27">
        <f t="shared" si="259"/>
        <v>0</v>
      </c>
      <c r="K203" s="27">
        <f t="shared" si="258"/>
        <v>0</v>
      </c>
      <c r="L203" s="28">
        <f>IF((L202+F203+G203)&gt;=$B$2*'SFV+BESS'!$I$9, $B$2*'SFV+BESS'!$I$9, (L202+F203+G203))</f>
        <v>123.90821159074699</v>
      </c>
      <c r="M203" s="110">
        <f t="shared" si="260"/>
        <v>0</v>
      </c>
      <c r="R203" s="251"/>
      <c r="S203" s="48">
        <v>8.0833333333333393</v>
      </c>
      <c r="T203" s="2">
        <f t="shared" si="245"/>
        <v>0</v>
      </c>
      <c r="U203" s="2">
        <f>Gen_Cons_Horario!B973</f>
        <v>0</v>
      </c>
      <c r="V203" s="35">
        <f t="shared" si="220"/>
        <v>0</v>
      </c>
      <c r="W203" s="116">
        <f>IF(AND(V203&gt;0,V203*$B$4+AC202&lt;=$B$2*'SFV+BESS'!$I$9,V203&lt;'SFV+BESS'!$I$7), V203*$B$4, IF(AND(V203&gt;0,V203*$B$4+AC202&gt;$B$2*'SFV+BESS'!$I$9,V203*$B$4&lt;'SFV+BESS'!$I$7),$B$2*'SFV+BESS'!$I$9-AC202,IF(AND(V203&gt;0,V203*$B$4+AC202&gt;$B$2*'SFV+BESS'!$I$9,V203*$B$4&gt;'SFV+BESS'!$I$7,AC202&lt;$B$2*'SFV+BESS'!$I$9),$B$2*'SFV+BESS'!$I$9-AC202,IF(AND(V203&gt;0,V203*$B$4+AC202&lt;=$B$2*'SFV+BESS'!$I$9,V203&gt;'SFV+BESS'!$I$7),'SFV+BESS'!$I$7,0))))</f>
        <v>0</v>
      </c>
      <c r="X203" s="27">
        <f>IF(AND(V203&lt;0,AC202+V203/$B$5&gt;$H$2,-V203/'Carga-Descarga Año'!$B$5&lt;'SFV+BESS'!$I$7),V203/$B$5,IF(AND(V203&lt;0,AC202+V203/$B$5&gt;$H$2,-V203/'Carga-Descarga Año'!$B$5&gt;'SFV+BESS'!$I$7),-'SFV+BESS'!$I$7,IF(AND(V203&lt;0,AC202+V203/$B$5&lt;$H$2),-MIN('SFV+BESS'!$I$7,AC202-$H$2),0)))</f>
        <v>0</v>
      </c>
      <c r="Z203" s="33">
        <f t="shared" si="214"/>
        <v>0</v>
      </c>
      <c r="AA203" s="27">
        <f t="shared" si="261"/>
        <v>0</v>
      </c>
      <c r="AB203" s="27">
        <f t="shared" ref="AB203:AB266" si="285">IF(AA203&lt;-V203,-(V203+AA203),0)</f>
        <v>0</v>
      </c>
      <c r="AC203" s="28">
        <f>IF((AC202+W203+X203)&gt;=$B$2*'SFV+BESS'!$I$9, $B$2*'SFV+BESS'!$I$9, (AC202+W203+X203))</f>
        <v>173.61249999999998</v>
      </c>
      <c r="AD203" s="110">
        <f t="shared" si="262"/>
        <v>0</v>
      </c>
      <c r="AI203" s="251"/>
      <c r="AJ203" s="48">
        <v>8.0833333333333393</v>
      </c>
      <c r="AK203" s="52">
        <f t="shared" si="246"/>
        <v>0</v>
      </c>
      <c r="AL203" s="33">
        <f>Gen_Cons_Horario!B1645</f>
        <v>0</v>
      </c>
      <c r="AM203" s="35">
        <f t="shared" si="221"/>
        <v>0</v>
      </c>
      <c r="AN203" s="116">
        <f>IF(AND(AM203&gt;0,AM203*$B$4+AT202&lt;=$B$2*'SFV+BESS'!$I$9,AM203&lt;'SFV+BESS'!$I$7), AM203*$B$4, IF(AND(AM203&gt;0,AM203*$B$4+AT202&gt;$B$2*'SFV+BESS'!$I$9,AM203*$B$4&lt;'SFV+BESS'!$I$7),$B$2*'SFV+BESS'!$I$9-AT202,IF(AND(AM203&gt;0,AM203*$B$4+AT202&gt;$B$2*'SFV+BESS'!$I$9,AM203*$B$4&gt;'SFV+BESS'!$I$7,AT202&lt;$B$2*'SFV+BESS'!$I$9),$B$2*'SFV+BESS'!$I$9-AT202,IF(AND(AM203&gt;0,AM203*$B$4+AT202&lt;=$B$2*'SFV+BESS'!$I$9,AM203&gt;'SFV+BESS'!$I$7),'SFV+BESS'!$I$7,0))))</f>
        <v>0</v>
      </c>
      <c r="AO203" s="27">
        <f>IF(AND(AM203&lt;0,AT202+AM203/$B$5&gt;$H$2,-AM203/'Carga-Descarga Año'!$B$5&lt;'SFV+BESS'!$I$7),AM203/$B$5,IF(AND(AM203&lt;0,AT202+AM203/$B$5&gt;$H$2,-AM203/'Carga-Descarga Año'!$B$5&gt;'SFV+BESS'!$I$7),-'SFV+BESS'!$I$7,IF(AND(AM203&lt;0,AT202+AM203/$B$5&lt;$H$2),-MIN('SFV+BESS'!$I$7,AT202-$H$2),0)))</f>
        <v>0</v>
      </c>
      <c r="AP203" s="33"/>
      <c r="AQ203" s="33">
        <f t="shared" si="227"/>
        <v>0</v>
      </c>
      <c r="AR203" s="27">
        <f t="shared" si="263"/>
        <v>0</v>
      </c>
      <c r="AS203" s="27">
        <f t="shared" si="228"/>
        <v>0</v>
      </c>
      <c r="AT203" s="28">
        <f>IF((AT202+AN203+AO203)&gt;=$B$2*'SFV+BESS'!$I$9, $B$2*'SFV+BESS'!$I$9, (AT202+AN203+AO203))</f>
        <v>148.98376386372536</v>
      </c>
      <c r="AU203" s="110">
        <f t="shared" si="264"/>
        <v>0</v>
      </c>
      <c r="AZ203" s="251"/>
      <c r="BA203" s="48">
        <v>8.0833333333333393</v>
      </c>
      <c r="BB203" s="33">
        <f t="shared" si="247"/>
        <v>0</v>
      </c>
      <c r="BC203" s="33">
        <f>Gen_Cons_Horario!B2389</f>
        <v>0</v>
      </c>
      <c r="BD203" s="35">
        <f t="shared" si="222"/>
        <v>0</v>
      </c>
      <c r="BE203" s="116">
        <f>IF(AND(BD203&gt;0,BD203*$B$4+BK202&lt;=$B$2*'SFV+BESS'!$I$9,BD203&lt;'SFV+BESS'!$I$7), BD203*$B$4, IF(AND(BD203&gt;0,BD203*$B$4+BK202&gt;$B$2*'SFV+BESS'!$I$9,BD203*$B$4&lt;'SFV+BESS'!$I$7),$B$2*'SFV+BESS'!$I$9-BK202,IF(AND(BD203&gt;0,BD203*$B$4+BK202&gt;$B$2*'SFV+BESS'!$I$9,BD203*$B$4&gt;'SFV+BESS'!$I$7,BK202&lt;$B$2*'SFV+BESS'!$I$9),$B$2*'SFV+BESS'!$I$9-BK202,IF(AND(BD203&gt;0,BD203*$B$4+BK202&lt;=$B$2*'SFV+BESS'!$I$9,BD203&gt;'SFV+BESS'!$I$7),'SFV+BESS'!$I$7,0))))</f>
        <v>0</v>
      </c>
      <c r="BF203" s="27">
        <f>IF(AND(BD203&lt;0,BK202+BD203/$B$5&gt;$H$2,-BD203/'Carga-Descarga Año'!$B$5&lt;'SFV+BESS'!$I$7),BD203/$B$5,IF(AND(BD203&lt;0,BK202+BD203/$B$5&gt;$H$2,-BD203/'Carga-Descarga Año'!$B$5&gt;'SFV+BESS'!$I$7),-'SFV+BESS'!$I$7,IF(AND(BD203&lt;0,BK202+BD203/$B$5&lt;$H$2),-MIN('SFV+BESS'!$I$7,BK202-$H$2),0)))</f>
        <v>0</v>
      </c>
      <c r="BG203" s="33"/>
      <c r="BH203" s="33">
        <f t="shared" si="229"/>
        <v>0</v>
      </c>
      <c r="BI203" s="27">
        <f t="shared" si="265"/>
        <v>0</v>
      </c>
      <c r="BJ203" s="27">
        <f t="shared" si="230"/>
        <v>0</v>
      </c>
      <c r="BK203" s="28">
        <f>IF((BK202+BE203+BF203)&gt;=$B$2*'SFV+BESS'!$I$9, $B$2*'SFV+BESS'!$I$9, (BK202+BE203+BF203))</f>
        <v>173.61249999999998</v>
      </c>
      <c r="BL203" s="110">
        <f t="shared" si="266"/>
        <v>0</v>
      </c>
      <c r="BQ203" s="251"/>
      <c r="BR203" s="48">
        <v>8.0833333333333393</v>
      </c>
      <c r="BS203" s="33">
        <f t="shared" si="248"/>
        <v>0</v>
      </c>
      <c r="BT203" s="33">
        <f>Gen_Cons_Horario!B3109</f>
        <v>0</v>
      </c>
      <c r="BU203" s="35">
        <f t="shared" si="223"/>
        <v>0</v>
      </c>
      <c r="BV203" s="116">
        <f>IF(AND(BU203&gt;0,BU203*$B$4+CB202&lt;=$B$2*'SFV+BESS'!$I$9,BU203&lt;'SFV+BESS'!$I$7), BU203*$B$4, IF(AND(BU203&gt;0,BU203*$B$4+CB202&gt;$B$2*'SFV+BESS'!$I$9,BU203*$B$4&lt;'SFV+BESS'!$I$7),$B$2*'SFV+BESS'!$I$9-CB202,IF(AND(BU203&gt;0,BU203*$B$4+CB202&gt;$B$2*'SFV+BESS'!$I$9,BU203*$B$4&gt;'SFV+BESS'!$I$7,CB202&lt;$B$2*'SFV+BESS'!$I$9),$B$2*'SFV+BESS'!$I$9-CB202,IF(AND(BU203&gt;0,BU203*$B$4+CB202&lt;=$B$2*'SFV+BESS'!$I$9,BU203&gt;'SFV+BESS'!$I$7),'SFV+BESS'!$I$7,0))))</f>
        <v>0</v>
      </c>
      <c r="BW203" s="27">
        <f>IF(AND(BU203&lt;0,CB202+BU203/$B$5&gt;$H$2,-BU203/'Carga-Descarga Año'!$B$5&lt;'SFV+BESS'!$I$7),BU203/$B$5,IF(AND(BU203&lt;0,CB202+BU203/$B$5&gt;$H$2,-BU203/'Carga-Descarga Año'!$B$5&gt;'SFV+BESS'!$I$7),-'SFV+BESS'!$I$7,IF(AND(BU203&lt;0,CB202+BU203/$B$5&lt;$H$2),-MIN('SFV+BESS'!$I$7,CB202-$H$2),0)))</f>
        <v>0</v>
      </c>
      <c r="BX203" s="33"/>
      <c r="BY203" s="33">
        <f t="shared" si="231"/>
        <v>0</v>
      </c>
      <c r="BZ203" s="27">
        <f t="shared" si="267"/>
        <v>0</v>
      </c>
      <c r="CA203" s="27">
        <f t="shared" si="268"/>
        <v>0</v>
      </c>
      <c r="CB203" s="28">
        <f>IF((CB202+BV203+BW203)&gt;=$B$2*'SFV+BESS'!$I$9, $B$2*'SFV+BESS'!$I$9, (CB202+BV203+BW203))</f>
        <v>173.61249999999998</v>
      </c>
      <c r="CC203" s="110">
        <f t="shared" si="269"/>
        <v>0</v>
      </c>
      <c r="CH203" s="251"/>
      <c r="CI203" s="48">
        <v>8.0833333333333393</v>
      </c>
      <c r="CJ203" s="33">
        <f t="shared" si="249"/>
        <v>0</v>
      </c>
      <c r="CK203" s="33">
        <f>Gen_Cons_Horario!B3853</f>
        <v>0</v>
      </c>
      <c r="CL203" s="35">
        <f t="shared" si="224"/>
        <v>0</v>
      </c>
      <c r="CM203" s="116">
        <f>IF(AND(CL203&gt;0,CL203*$B$4+CS202&lt;=$B$2*'SFV+BESS'!$I$9,CL203&lt;'SFV+BESS'!$I$7), CL203*$B$4, IF(AND(CL203&gt;0,CL203*$B$4+CS202&gt;$B$2*'SFV+BESS'!$I$9,CL203*$B$4&lt;'SFV+BESS'!$I$7),$B$2*'SFV+BESS'!$I$9-CS202,IF(AND(CL203&gt;0,CL203*$B$4+CS202&gt;$B$2*'SFV+BESS'!$I$9,CL203*$B$4&gt;'SFV+BESS'!$I$7,CS202&lt;$B$2*'SFV+BESS'!$I$9),$B$2*'SFV+BESS'!$I$9-CS202,IF(AND(CL203&gt;0,CL203*$B$4+CS202&lt;=$B$2*'SFV+BESS'!$I$9,CL203&gt;'SFV+BESS'!$I$7),'SFV+BESS'!$I$7,0))))</f>
        <v>0</v>
      </c>
      <c r="CN203" s="27">
        <f>IF(AND(CL203&lt;0,CS202+CL203/$B$5&gt;$H$2,-CL203/'Carga-Descarga Año'!$B$5&lt;'SFV+BESS'!$I$7),CL203/$B$5,IF(AND(CL203&lt;0,CS202+CL203/$B$5&gt;$H$2,-CL203/'Carga-Descarga Año'!$B$5&gt;'SFV+BESS'!$I$7),-'SFV+BESS'!$I$7,IF(AND(CL203&lt;0,CS202+CL203/$B$5&lt;$H$2),-MIN('SFV+BESS'!$I$7,CS202-$H$2),0)))</f>
        <v>0</v>
      </c>
      <c r="CO203" s="33"/>
      <c r="CP203" s="33">
        <f t="shared" si="232"/>
        <v>0</v>
      </c>
      <c r="CQ203" s="27">
        <f t="shared" si="270"/>
        <v>0</v>
      </c>
      <c r="CR203" s="27">
        <f t="shared" si="233"/>
        <v>0</v>
      </c>
      <c r="CS203" s="28">
        <f>IF((CS202+CM203+CN203)&gt;=$B$2*'SFV+BESS'!$I$9, $B$2*'SFV+BESS'!$I$9, (CS202+CM203+CN203))</f>
        <v>173.61249999999998</v>
      </c>
      <c r="CT203" s="110">
        <f t="shared" si="271"/>
        <v>0</v>
      </c>
      <c r="CY203" s="251"/>
      <c r="CZ203" s="48">
        <v>8.0833333333333393</v>
      </c>
      <c r="DA203" s="33">
        <f t="shared" si="250"/>
        <v>0</v>
      </c>
      <c r="DB203" s="33">
        <f>Gen_Cons_Horario!B4573</f>
        <v>0</v>
      </c>
      <c r="DC203" s="35">
        <f t="shared" si="215"/>
        <v>0</v>
      </c>
      <c r="DD203" s="116">
        <f>IF(AND(DC203&gt;0,DC203*$B$4+DJ202&lt;=$B$2*'SFV+BESS'!$I$9,DC203&lt;'SFV+BESS'!$I$7), DC203*$B$4, IF(AND(DC203&gt;0,DC203*$B$4+DJ202&gt;$B$2*'SFV+BESS'!$I$9,DC203*$B$4&lt;'SFV+BESS'!$I$7),$B$2*'SFV+BESS'!$I$9-DJ202,IF(AND(DC203&gt;0,DC203*$B$4+DJ202&gt;$B$2*'SFV+BESS'!$I$9,DC203*$B$4&gt;'SFV+BESS'!$I$7,DJ202&lt;$B$2*'SFV+BESS'!$I$9),$B$2*'SFV+BESS'!$I$9-DJ202,IF(AND(DC203&gt;0,DC203*$B$4+DJ202&lt;=$B$2*'SFV+BESS'!$I$9,DC203&gt;'SFV+BESS'!$I$7),'SFV+BESS'!$I$7,0))))</f>
        <v>0</v>
      </c>
      <c r="DE203" s="27">
        <f>IF(AND(DC203&lt;0,DJ202+DC203/$B$5&gt;$H$2,-DC203/'Carga-Descarga Año'!$B$5&lt;'SFV+BESS'!$I$7),DC203/$B$5,IF(AND(DC203&lt;0,DJ202+DC203/$B$5&gt;$H$2,-DC203/'Carga-Descarga Año'!$B$5&gt;'SFV+BESS'!$I$7),-'SFV+BESS'!$I$7,IF(AND(DC203&lt;0,DJ202+DC203/$B$5&lt;$H$2),-MIN('SFV+BESS'!$I$7,DJ202-$H$2),0)))</f>
        <v>0</v>
      </c>
      <c r="DF203" s="33"/>
      <c r="DG203" s="33">
        <f t="shared" si="234"/>
        <v>0</v>
      </c>
      <c r="DH203" s="27">
        <f t="shared" si="272"/>
        <v>0</v>
      </c>
      <c r="DI203" s="27">
        <f t="shared" si="273"/>
        <v>0</v>
      </c>
      <c r="DJ203" s="28">
        <f>IF((DJ202+DD203+DE203)&gt;=$B$2*'SFV+BESS'!$I$9, $B$2*'SFV+BESS'!$I$9, (DJ202+DD203+DE203))</f>
        <v>173.61249999999998</v>
      </c>
      <c r="DK203" s="110">
        <f t="shared" si="274"/>
        <v>0</v>
      </c>
      <c r="DP203" s="251"/>
      <c r="DQ203" s="48">
        <v>8.0833333333333393</v>
      </c>
      <c r="DR203" s="33">
        <f t="shared" si="251"/>
        <v>0</v>
      </c>
      <c r="DS203" s="33">
        <f>Gen_Cons_Horario!B5317</f>
        <v>0</v>
      </c>
      <c r="DT203" s="35">
        <f t="shared" si="216"/>
        <v>0</v>
      </c>
      <c r="DU203" s="116">
        <f>IF(AND(DT203&gt;0,DT203*$B$4+EA202&lt;=$B$2*'SFV+BESS'!$I$9,DT203&lt;'SFV+BESS'!$I$7), DT203*$B$4, IF(AND(DT203&gt;0,DT203*$B$4+EA202&gt;$B$2*'SFV+BESS'!$I$9,DT203*$B$4&lt;'SFV+BESS'!$I$7),$B$2*'SFV+BESS'!$I$9-EA202,IF(AND(DT203&gt;0,DT203*$B$4+EA202&gt;$B$2*'SFV+BESS'!$I$9,DT203*$B$4&gt;'SFV+BESS'!$I$7,EA202&lt;$B$2*'SFV+BESS'!$I$9),$B$2*'SFV+BESS'!$I$9-EA202,IF(AND(DT203&gt;0,DT203*$B$4+EA202&lt;=$B$2*'SFV+BESS'!$I$9,DT203&gt;'SFV+BESS'!$I$7),'SFV+BESS'!$I$7,0))))</f>
        <v>0</v>
      </c>
      <c r="DV203" s="27">
        <f>IF(AND(DT203&lt;0,EA202+DT203/$B$5&gt;$H$2,-DT203/'Carga-Descarga Año'!$B$5&lt;'SFV+BESS'!$I$7),DT203/$B$5,IF(AND(DT203&lt;0,EA202+DT203/$B$5&gt;$H$2,-DT203/'Carga-Descarga Año'!$B$5&gt;'SFV+BESS'!$I$7),-'SFV+BESS'!$I$7,IF(AND(DT203&lt;0,EA202+DT203/$B$5&lt;$H$2),-MIN('SFV+BESS'!$I$7,EA202-$H$2),0)))</f>
        <v>0</v>
      </c>
      <c r="DW203" s="33"/>
      <c r="DX203" s="33">
        <f t="shared" si="235"/>
        <v>0</v>
      </c>
      <c r="DY203" s="27">
        <f t="shared" si="275"/>
        <v>0</v>
      </c>
      <c r="DZ203" s="27">
        <f t="shared" si="236"/>
        <v>0</v>
      </c>
      <c r="EA203" s="28">
        <f>IF((EA202+DU203+DV203)&gt;=$B$2*'SFV+BESS'!$I$9, $B$2*'SFV+BESS'!$I$9, (EA202+DU203+DV203))</f>
        <v>173.61249999999998</v>
      </c>
      <c r="EB203" s="110">
        <f t="shared" si="276"/>
        <v>0</v>
      </c>
      <c r="EG203" s="251"/>
      <c r="EH203" s="48">
        <v>8.0833333333333393</v>
      </c>
      <c r="EI203" s="33">
        <f t="shared" si="252"/>
        <v>0</v>
      </c>
      <c r="EJ203" s="33">
        <f>Gen_Cons_Horario!B6061</f>
        <v>0</v>
      </c>
      <c r="EK203" s="35">
        <f t="shared" si="217"/>
        <v>0</v>
      </c>
      <c r="EL203" s="116">
        <f>IF(AND(EK203&gt;0,EK203*$B$4+ER202&lt;=$B$2*'SFV+BESS'!$I$9,EK203&lt;'SFV+BESS'!$I$7), EK203*$B$4, IF(AND(EK203&gt;0,EK203*$B$4+ER202&gt;$B$2*'SFV+BESS'!$I$9,EK203*$B$4&lt;'SFV+BESS'!$I$7),$B$2*'SFV+BESS'!$I$9-ER202,IF(AND(EK203&gt;0,EK203*$B$4+ER202&gt;$B$2*'SFV+BESS'!$I$9,EK203*$B$4&gt;'SFV+BESS'!$I$7,ER202&lt;$B$2*'SFV+BESS'!$I$9),$B$2*'SFV+BESS'!$I$9-ER202,IF(AND(EK203&gt;0,EK203*$B$4+ER202&lt;=$B$2*'SFV+BESS'!$I$9,EK203&gt;'SFV+BESS'!$I$7),'SFV+BESS'!$I$7,0))))</f>
        <v>0</v>
      </c>
      <c r="EM203" s="27">
        <f>IF(AND(EK203&lt;0,ER202+EK203/$B$5&gt;$H$2,-EK203/'Carga-Descarga Año'!$B$5&lt;'SFV+BESS'!$I$7),EK203/$B$5,IF(AND(EK203&lt;0,ER202+EK203/$B$5&gt;$H$2,-EK203/'Carga-Descarga Año'!$B$5&gt;'SFV+BESS'!$I$7),-'SFV+BESS'!$I$7,IF(AND(EK203&lt;0,ER202+EK203/$B$5&lt;$H$2),-MIN('SFV+BESS'!$I$7,ER202-$H$2),0)))</f>
        <v>0</v>
      </c>
      <c r="EN203" s="33"/>
      <c r="EO203" s="33">
        <f t="shared" si="237"/>
        <v>0</v>
      </c>
      <c r="EP203" s="27">
        <f t="shared" si="277"/>
        <v>0</v>
      </c>
      <c r="EQ203" s="27">
        <f t="shared" si="238"/>
        <v>0</v>
      </c>
      <c r="ER203" s="28">
        <f>IF((ER202+EL203+EM203)&gt;=$B$2*'SFV+BESS'!$I$9, $B$2*'SFV+BESS'!$I$9, (ER202+EL203+EM203))</f>
        <v>173.61249999999998</v>
      </c>
      <c r="ES203" s="110">
        <f t="shared" si="278"/>
        <v>0</v>
      </c>
      <c r="EX203" s="251"/>
      <c r="EY203" s="48">
        <v>8.0833333333333393</v>
      </c>
      <c r="EZ203" s="33">
        <f t="shared" si="253"/>
        <v>0</v>
      </c>
      <c r="FA203" s="33">
        <f>Gen_Cons_Horario!B6781</f>
        <v>0</v>
      </c>
      <c r="FB203" s="35">
        <f t="shared" si="218"/>
        <v>0</v>
      </c>
      <c r="FC203" s="116">
        <f>IF(AND(FB203&gt;0,FB203*$B$4+FI202&lt;=$B$2*'SFV+BESS'!$I$9,FB203&lt;'SFV+BESS'!$I$7), FB203*$B$4, IF(AND(FB203&gt;0,FB203*$B$4+FI202&gt;$B$2*'SFV+BESS'!$I$9,FB203*$B$4&lt;'SFV+BESS'!$I$7),$B$2*'SFV+BESS'!$I$9-FI202,IF(AND(FB203&gt;0,FB203*$B$4+FI202&gt;$B$2*'SFV+BESS'!$I$9,FB203*$B$4&gt;'SFV+BESS'!$I$7,FI202&lt;$B$2*'SFV+BESS'!$I$9),$B$2*'SFV+BESS'!$I$9-FI202,IF(AND(FB203&gt;0,FB203*$B$4+FI202&lt;=$B$2*'SFV+BESS'!$I$9,FB203&gt;'SFV+BESS'!$I$7),'SFV+BESS'!$I$7,0))))</f>
        <v>0</v>
      </c>
      <c r="FD203" s="27">
        <f>IF(AND(FB203&lt;0,FI202+FB203/$B$5&gt;$H$2,-FB203/'Carga-Descarga Año'!$B$5&lt;'SFV+BESS'!$I$7),FB203/$B$5,IF(AND(FB203&lt;0,FI202+FB203/$B$5&gt;$H$2,-FB203/'Carga-Descarga Año'!$B$5&gt;'SFV+BESS'!$I$7),-'SFV+BESS'!$I$7,IF(AND(FB203&lt;0,FI202+FB203/$B$5&lt;$H$2),-MIN('SFV+BESS'!$I$7,FI202-$H$2),0)))</f>
        <v>0</v>
      </c>
      <c r="FE203" s="33"/>
      <c r="FF203" s="33">
        <f t="shared" si="239"/>
        <v>0</v>
      </c>
      <c r="FG203" s="27">
        <f t="shared" si="279"/>
        <v>0</v>
      </c>
      <c r="FH203" s="27">
        <f t="shared" si="240"/>
        <v>0</v>
      </c>
      <c r="FI203" s="28">
        <f>IF((FI202+FC203+FD203)&gt;=$B$2*'SFV+BESS'!$I$9, $B$2*'SFV+BESS'!$I$9, (FI202+FC203+FD203))</f>
        <v>173.61249999999998</v>
      </c>
      <c r="FJ203" s="110">
        <f t="shared" si="280"/>
        <v>0</v>
      </c>
      <c r="FO203" s="251"/>
      <c r="FP203" s="48">
        <v>8.0833333333333393</v>
      </c>
      <c r="FQ203" s="33">
        <f t="shared" si="254"/>
        <v>0</v>
      </c>
      <c r="FR203" s="33">
        <f>Gen_Cons_Horario!B7525</f>
        <v>0</v>
      </c>
      <c r="FS203" s="35">
        <f t="shared" si="219"/>
        <v>0</v>
      </c>
      <c r="FT203" s="116">
        <f>IF(AND(FS203&gt;0,FS203*$B$4+FZ202&lt;=$B$2*'SFV+BESS'!$I$9,FS203&lt;'SFV+BESS'!$I$7), FS203*$B$4, IF(AND(FS203&gt;0,FS203*$B$4+FZ202&gt;$B$2*'SFV+BESS'!$I$9,FS203*$B$4&lt;'SFV+BESS'!$I$7),$B$2*'SFV+BESS'!$I$9-FZ202,IF(AND(FS203&gt;0,FS203*$B$4+FZ202&gt;$B$2*'SFV+BESS'!$I$9,FS203*$B$4&gt;'SFV+BESS'!$I$7,FZ202&lt;$B$2*'SFV+BESS'!$I$9),$B$2*'SFV+BESS'!$I$9-FZ202,IF(AND(FS203&gt;0,FS203*$B$4+FZ202&lt;=$B$2*'SFV+BESS'!$I$9,FS203&gt;'SFV+BESS'!$I$7),'SFV+BESS'!$I$7,0))))</f>
        <v>0</v>
      </c>
      <c r="FU203" s="27">
        <f>IF(AND(FS203&lt;0,FZ202+FS203/$B$5&gt;$H$2,-FS203/'Carga-Descarga Año'!$B$5&lt;'SFV+BESS'!$I$7),FS203/$B$5,IF(AND(FS203&lt;0,FZ202+FS203/$B$5&gt;$H$2,-FS203/'Carga-Descarga Año'!$B$5&gt;'SFV+BESS'!$I$7),-'SFV+BESS'!$I$7,IF(AND(FS203&lt;0,FZ202+FS203/$B$5&lt;$H$2),-MIN('SFV+BESS'!$I$7,FZ202-$H$2),0)))</f>
        <v>0</v>
      </c>
      <c r="FV203" s="33"/>
      <c r="FW203" s="33">
        <f t="shared" si="241"/>
        <v>0</v>
      </c>
      <c r="FX203" s="27">
        <f t="shared" si="281"/>
        <v>0</v>
      </c>
      <c r="FY203" s="27">
        <f t="shared" si="242"/>
        <v>0</v>
      </c>
      <c r="FZ203" s="28">
        <f>IF((FZ202+FT203+FU203)&gt;=$B$2*'SFV+BESS'!$I$9, $B$2*'SFV+BESS'!$I$9, (FZ202+FT203+FU203))</f>
        <v>173.61249999999998</v>
      </c>
      <c r="GA203" s="110">
        <f t="shared" si="282"/>
        <v>0</v>
      </c>
      <c r="GF203" s="251"/>
      <c r="GG203" s="48">
        <v>8.0833333333333393</v>
      </c>
      <c r="GH203" s="33">
        <f t="shared" si="255"/>
        <v>0</v>
      </c>
      <c r="GI203" s="33">
        <f>Gen_Cons_Horario!B8245</f>
        <v>0</v>
      </c>
      <c r="GJ203" s="35">
        <f t="shared" si="225"/>
        <v>0</v>
      </c>
      <c r="GK203" s="116">
        <f>IF(AND(GJ203&gt;0,GJ203*$B$4+GQ202&lt;=$B$2*'SFV+BESS'!$I$9,GJ203&lt;'SFV+BESS'!$I$7), GJ203*$B$4, IF(AND(GJ203&gt;0,GJ203*$B$4+GQ202&gt;$B$2*'SFV+BESS'!$I$9,GJ203*$B$4&lt;'SFV+BESS'!$I$7),$B$2*'SFV+BESS'!$I$9-GQ202,IF(AND(GJ203&gt;0,GJ203*$B$4+GQ202&gt;$B$2*'SFV+BESS'!$I$9,GJ203*$B$4&gt;'SFV+BESS'!$I$7,GQ202&lt;$B$2*'SFV+BESS'!$I$9),$B$2*'SFV+BESS'!$I$9-GQ202,IF(AND(GJ203&gt;0,GJ203*$B$4+GQ202&lt;=$B$2*'SFV+BESS'!$I$9,GJ203&gt;'SFV+BESS'!$I$7),'SFV+BESS'!$I$7,0))))</f>
        <v>0</v>
      </c>
      <c r="GL203" s="27">
        <f>IF(AND(GJ203&lt;0,GQ202+GJ203/$B$5&gt;$H$2,-GJ203/'Carga-Descarga Año'!$B$5&lt;'SFV+BESS'!$I$7),GJ203/$B$5,IF(AND(GJ203&lt;0,GQ202+GJ203/$B$5&gt;$H$2,-GJ203/'Carga-Descarga Año'!$B$5&gt;'SFV+BESS'!$I$7),-'SFV+BESS'!$I$7,IF(AND(GJ203&lt;0,GQ202+GJ203/$B$5&lt;$H$2),-MIN('SFV+BESS'!$I$7,GQ202-$H$2),0)))</f>
        <v>0</v>
      </c>
      <c r="GM203" s="33"/>
      <c r="GN203" s="33">
        <f t="shared" si="243"/>
        <v>0</v>
      </c>
      <c r="GO203" s="27">
        <f t="shared" si="283"/>
        <v>0</v>
      </c>
      <c r="GP203" s="27">
        <f t="shared" si="244"/>
        <v>0</v>
      </c>
      <c r="GQ203" s="28">
        <f>IF((GQ202+GK203+GL203)&gt;=$B$2*'SFV+BESS'!$I$9, $B$2*'SFV+BESS'!$I$9, (GQ202+GK203+GL203))</f>
        <v>173.61249999999998</v>
      </c>
      <c r="GR203" s="110">
        <f t="shared" si="284"/>
        <v>0</v>
      </c>
    </row>
    <row r="204" spans="1:200">
      <c r="A204" s="249"/>
      <c r="B204" s="48">
        <v>8.1250000000000107</v>
      </c>
      <c r="C204" s="38">
        <f t="shared" si="226"/>
        <v>0</v>
      </c>
      <c r="D204" s="2">
        <f>Gen_Cons_Horario!B230</f>
        <v>0</v>
      </c>
      <c r="E204" s="140">
        <f t="shared" si="256"/>
        <v>0</v>
      </c>
      <c r="F204" s="116">
        <f>IF(AND(E204&gt;0,E204*$B$4+L203&lt;=$B$2*'SFV+BESS'!$I$9,E204&lt;'SFV+BESS'!$I$7), E204*$B$4, IF(AND(E204&gt;0,E204*$B$4+L203&gt;$B$2*'SFV+BESS'!$I$9,E204*$B$4&lt;'SFV+BESS'!$I$7),$B$2*'SFV+BESS'!$I$9-L203,IF(AND(E204&gt;0,E204*$B$4+L203&gt;$B$2*'SFV+BESS'!$I$9,E204*$B$4&gt;'SFV+BESS'!$I$7,L203&lt;$B$2*'SFV+BESS'!$I$9),$B$2*'SFV+BESS'!$I$9-L203,IF(AND(E204&gt;0,E204*$B$4+L203&lt;=$B$2*'SFV+BESS'!$I$9,E204&gt;'SFV+BESS'!$I$7),'SFV+BESS'!$I$7,0))))</f>
        <v>0</v>
      </c>
      <c r="G204" s="27">
        <f>IF(AND(E204&lt;0,L203+E204/$B$5&gt;$H$2,-E204/'Carga-Descarga Año'!$B$5&lt;'SFV+BESS'!$I$7),E204/$B$5,IF(AND(E204&lt;0,L203+E204/$B$5&gt;$H$2,-E204/'Carga-Descarga Año'!$B$5&gt;'SFV+BESS'!$I$7),-'SFV+BESS'!$I$7,IF(AND(E204&lt;0,L203+E204/$B$5&lt;$H$2),-MIN('SFV+BESS'!$I$7,L203-$H$2),0)))</f>
        <v>0</v>
      </c>
      <c r="I204" s="38">
        <f t="shared" si="257"/>
        <v>0</v>
      </c>
      <c r="J204" s="27">
        <f t="shared" si="259"/>
        <v>0</v>
      </c>
      <c r="K204" s="27">
        <f t="shared" si="258"/>
        <v>0</v>
      </c>
      <c r="L204" s="28">
        <f>IF((L203+F204+G204)&gt;=$B$2*'SFV+BESS'!$I$9, $B$2*'SFV+BESS'!$I$9, (L203+F204+G204))</f>
        <v>123.90821159074699</v>
      </c>
      <c r="M204" s="110">
        <f t="shared" si="260"/>
        <v>0</v>
      </c>
      <c r="R204" s="251"/>
      <c r="S204" s="48">
        <v>8.1250000000000107</v>
      </c>
      <c r="T204" s="2">
        <f t="shared" si="245"/>
        <v>0</v>
      </c>
      <c r="U204" s="2">
        <f>Gen_Cons_Horario!B974</f>
        <v>0</v>
      </c>
      <c r="V204" s="35">
        <f t="shared" si="220"/>
        <v>0</v>
      </c>
      <c r="W204" s="116">
        <f>IF(AND(V204&gt;0,V204*$B$4+AC203&lt;=$B$2*'SFV+BESS'!$I$9,V204&lt;'SFV+BESS'!$I$7), V204*$B$4, IF(AND(V204&gt;0,V204*$B$4+AC203&gt;$B$2*'SFV+BESS'!$I$9,V204*$B$4&lt;'SFV+BESS'!$I$7),$B$2*'SFV+BESS'!$I$9-AC203,IF(AND(V204&gt;0,V204*$B$4+AC203&gt;$B$2*'SFV+BESS'!$I$9,V204*$B$4&gt;'SFV+BESS'!$I$7,AC203&lt;$B$2*'SFV+BESS'!$I$9),$B$2*'SFV+BESS'!$I$9-AC203,IF(AND(V204&gt;0,V204*$B$4+AC203&lt;=$B$2*'SFV+BESS'!$I$9,V204&gt;'SFV+BESS'!$I$7),'SFV+BESS'!$I$7,0))))</f>
        <v>0</v>
      </c>
      <c r="X204" s="27">
        <f>IF(AND(V204&lt;0,AC203+V204/$B$5&gt;$H$2,-V204/'Carga-Descarga Año'!$B$5&lt;'SFV+BESS'!$I$7),V204/$B$5,IF(AND(V204&lt;0,AC203+V204/$B$5&gt;$H$2,-V204/'Carga-Descarga Año'!$B$5&gt;'SFV+BESS'!$I$7),-'SFV+BESS'!$I$7,IF(AND(V204&lt;0,AC203+V204/$B$5&lt;$H$2),-MIN('SFV+BESS'!$I$7,AC203-$H$2),0)))</f>
        <v>0</v>
      </c>
      <c r="Z204" s="33">
        <f t="shared" si="214"/>
        <v>0</v>
      </c>
      <c r="AA204" s="27">
        <f t="shared" si="261"/>
        <v>0</v>
      </c>
      <c r="AB204" s="27">
        <f t="shared" si="285"/>
        <v>0</v>
      </c>
      <c r="AC204" s="28">
        <f>IF((AC203+W204+X204)&gt;=$B$2*'SFV+BESS'!$I$9, $B$2*'SFV+BESS'!$I$9, (AC203+W204+X204))</f>
        <v>173.61249999999998</v>
      </c>
      <c r="AD204" s="110">
        <f t="shared" si="262"/>
        <v>0</v>
      </c>
      <c r="AI204" s="251"/>
      <c r="AJ204" s="48">
        <v>8.1250000000000107</v>
      </c>
      <c r="AK204" s="52">
        <f t="shared" si="246"/>
        <v>0</v>
      </c>
      <c r="AL204" s="33">
        <f>Gen_Cons_Horario!B1646</f>
        <v>0</v>
      </c>
      <c r="AM204" s="35">
        <f t="shared" si="221"/>
        <v>0</v>
      </c>
      <c r="AN204" s="116">
        <f>IF(AND(AM204&gt;0,AM204*$B$4+AT203&lt;=$B$2*'SFV+BESS'!$I$9,AM204&lt;'SFV+BESS'!$I$7), AM204*$B$4, IF(AND(AM204&gt;0,AM204*$B$4+AT203&gt;$B$2*'SFV+BESS'!$I$9,AM204*$B$4&lt;'SFV+BESS'!$I$7),$B$2*'SFV+BESS'!$I$9-AT203,IF(AND(AM204&gt;0,AM204*$B$4+AT203&gt;$B$2*'SFV+BESS'!$I$9,AM204*$B$4&gt;'SFV+BESS'!$I$7,AT203&lt;$B$2*'SFV+BESS'!$I$9),$B$2*'SFV+BESS'!$I$9-AT203,IF(AND(AM204&gt;0,AM204*$B$4+AT203&lt;=$B$2*'SFV+BESS'!$I$9,AM204&gt;'SFV+BESS'!$I$7),'SFV+BESS'!$I$7,0))))</f>
        <v>0</v>
      </c>
      <c r="AO204" s="27">
        <f>IF(AND(AM204&lt;0,AT203+AM204/$B$5&gt;$H$2,-AM204/'Carga-Descarga Año'!$B$5&lt;'SFV+BESS'!$I$7),AM204/$B$5,IF(AND(AM204&lt;0,AT203+AM204/$B$5&gt;$H$2,-AM204/'Carga-Descarga Año'!$B$5&gt;'SFV+BESS'!$I$7),-'SFV+BESS'!$I$7,IF(AND(AM204&lt;0,AT203+AM204/$B$5&lt;$H$2),-MIN('SFV+BESS'!$I$7,AT203-$H$2),0)))</f>
        <v>0</v>
      </c>
      <c r="AP204" s="33"/>
      <c r="AQ204" s="33">
        <f t="shared" si="227"/>
        <v>0</v>
      </c>
      <c r="AR204" s="27">
        <f t="shared" si="263"/>
        <v>0</v>
      </c>
      <c r="AS204" s="27">
        <f t="shared" si="228"/>
        <v>0</v>
      </c>
      <c r="AT204" s="28">
        <f>IF((AT203+AN204+AO204)&gt;=$B$2*'SFV+BESS'!$I$9, $B$2*'SFV+BESS'!$I$9, (AT203+AN204+AO204))</f>
        <v>148.98376386372536</v>
      </c>
      <c r="AU204" s="110">
        <f t="shared" si="264"/>
        <v>0</v>
      </c>
      <c r="AZ204" s="251"/>
      <c r="BA204" s="48">
        <v>8.1250000000000107</v>
      </c>
      <c r="BB204" s="33">
        <f t="shared" si="247"/>
        <v>0</v>
      </c>
      <c r="BC204" s="33">
        <f>Gen_Cons_Horario!B2390</f>
        <v>0</v>
      </c>
      <c r="BD204" s="35">
        <f t="shared" si="222"/>
        <v>0</v>
      </c>
      <c r="BE204" s="116">
        <f>IF(AND(BD204&gt;0,BD204*$B$4+BK203&lt;=$B$2*'SFV+BESS'!$I$9,BD204&lt;'SFV+BESS'!$I$7), BD204*$B$4, IF(AND(BD204&gt;0,BD204*$B$4+BK203&gt;$B$2*'SFV+BESS'!$I$9,BD204*$B$4&lt;'SFV+BESS'!$I$7),$B$2*'SFV+BESS'!$I$9-BK203,IF(AND(BD204&gt;0,BD204*$B$4+BK203&gt;$B$2*'SFV+BESS'!$I$9,BD204*$B$4&gt;'SFV+BESS'!$I$7,BK203&lt;$B$2*'SFV+BESS'!$I$9),$B$2*'SFV+BESS'!$I$9-BK203,IF(AND(BD204&gt;0,BD204*$B$4+BK203&lt;=$B$2*'SFV+BESS'!$I$9,BD204&gt;'SFV+BESS'!$I$7),'SFV+BESS'!$I$7,0))))</f>
        <v>0</v>
      </c>
      <c r="BF204" s="27">
        <f>IF(AND(BD204&lt;0,BK203+BD204/$B$5&gt;$H$2,-BD204/'Carga-Descarga Año'!$B$5&lt;'SFV+BESS'!$I$7),BD204/$B$5,IF(AND(BD204&lt;0,BK203+BD204/$B$5&gt;$H$2,-BD204/'Carga-Descarga Año'!$B$5&gt;'SFV+BESS'!$I$7),-'SFV+BESS'!$I$7,IF(AND(BD204&lt;0,BK203+BD204/$B$5&lt;$H$2),-MIN('SFV+BESS'!$I$7,BK203-$H$2),0)))</f>
        <v>0</v>
      </c>
      <c r="BG204" s="33"/>
      <c r="BH204" s="33">
        <f t="shared" si="229"/>
        <v>0</v>
      </c>
      <c r="BI204" s="27">
        <f t="shared" si="265"/>
        <v>0</v>
      </c>
      <c r="BJ204" s="27">
        <f t="shared" si="230"/>
        <v>0</v>
      </c>
      <c r="BK204" s="28">
        <f>IF((BK203+BE204+BF204)&gt;=$B$2*'SFV+BESS'!$I$9, $B$2*'SFV+BESS'!$I$9, (BK203+BE204+BF204))</f>
        <v>173.61249999999998</v>
      </c>
      <c r="BL204" s="110">
        <f t="shared" si="266"/>
        <v>0</v>
      </c>
      <c r="BQ204" s="251"/>
      <c r="BR204" s="48">
        <v>8.1250000000000107</v>
      </c>
      <c r="BS204" s="33">
        <f t="shared" si="248"/>
        <v>0</v>
      </c>
      <c r="BT204" s="33">
        <f>Gen_Cons_Horario!B3110</f>
        <v>0</v>
      </c>
      <c r="BU204" s="35">
        <f t="shared" si="223"/>
        <v>0</v>
      </c>
      <c r="BV204" s="116">
        <f>IF(AND(BU204&gt;0,BU204*$B$4+CB203&lt;=$B$2*'SFV+BESS'!$I$9,BU204&lt;'SFV+BESS'!$I$7), BU204*$B$4, IF(AND(BU204&gt;0,BU204*$B$4+CB203&gt;$B$2*'SFV+BESS'!$I$9,BU204*$B$4&lt;'SFV+BESS'!$I$7),$B$2*'SFV+BESS'!$I$9-CB203,IF(AND(BU204&gt;0,BU204*$B$4+CB203&gt;$B$2*'SFV+BESS'!$I$9,BU204*$B$4&gt;'SFV+BESS'!$I$7,CB203&lt;$B$2*'SFV+BESS'!$I$9),$B$2*'SFV+BESS'!$I$9-CB203,IF(AND(BU204&gt;0,BU204*$B$4+CB203&lt;=$B$2*'SFV+BESS'!$I$9,BU204&gt;'SFV+BESS'!$I$7),'SFV+BESS'!$I$7,0))))</f>
        <v>0</v>
      </c>
      <c r="BW204" s="27">
        <f>IF(AND(BU204&lt;0,CB203+BU204/$B$5&gt;$H$2,-BU204/'Carga-Descarga Año'!$B$5&lt;'SFV+BESS'!$I$7),BU204/$B$5,IF(AND(BU204&lt;0,CB203+BU204/$B$5&gt;$H$2,-BU204/'Carga-Descarga Año'!$B$5&gt;'SFV+BESS'!$I$7),-'SFV+BESS'!$I$7,IF(AND(BU204&lt;0,CB203+BU204/$B$5&lt;$H$2),-MIN('SFV+BESS'!$I$7,CB203-$H$2),0)))</f>
        <v>0</v>
      </c>
      <c r="BX204" s="33"/>
      <c r="BY204" s="33">
        <f t="shared" si="231"/>
        <v>0</v>
      </c>
      <c r="BZ204" s="27">
        <f t="shared" si="267"/>
        <v>0</v>
      </c>
      <c r="CA204" s="27">
        <f t="shared" si="268"/>
        <v>0</v>
      </c>
      <c r="CB204" s="28">
        <f>IF((CB203+BV204+BW204)&gt;=$B$2*'SFV+BESS'!$I$9, $B$2*'SFV+BESS'!$I$9, (CB203+BV204+BW204))</f>
        <v>173.61249999999998</v>
      </c>
      <c r="CC204" s="110">
        <f t="shared" si="269"/>
        <v>0</v>
      </c>
      <c r="CH204" s="251"/>
      <c r="CI204" s="48">
        <v>8.1250000000000107</v>
      </c>
      <c r="CJ204" s="33">
        <f t="shared" si="249"/>
        <v>0</v>
      </c>
      <c r="CK204" s="33">
        <f>Gen_Cons_Horario!B3854</f>
        <v>0</v>
      </c>
      <c r="CL204" s="35">
        <f t="shared" si="224"/>
        <v>0</v>
      </c>
      <c r="CM204" s="116">
        <f>IF(AND(CL204&gt;0,CL204*$B$4+CS203&lt;=$B$2*'SFV+BESS'!$I$9,CL204&lt;'SFV+BESS'!$I$7), CL204*$B$4, IF(AND(CL204&gt;0,CL204*$B$4+CS203&gt;$B$2*'SFV+BESS'!$I$9,CL204*$B$4&lt;'SFV+BESS'!$I$7),$B$2*'SFV+BESS'!$I$9-CS203,IF(AND(CL204&gt;0,CL204*$B$4+CS203&gt;$B$2*'SFV+BESS'!$I$9,CL204*$B$4&gt;'SFV+BESS'!$I$7,CS203&lt;$B$2*'SFV+BESS'!$I$9),$B$2*'SFV+BESS'!$I$9-CS203,IF(AND(CL204&gt;0,CL204*$B$4+CS203&lt;=$B$2*'SFV+BESS'!$I$9,CL204&gt;'SFV+BESS'!$I$7),'SFV+BESS'!$I$7,0))))</f>
        <v>0</v>
      </c>
      <c r="CN204" s="27">
        <f>IF(AND(CL204&lt;0,CS203+CL204/$B$5&gt;$H$2,-CL204/'Carga-Descarga Año'!$B$5&lt;'SFV+BESS'!$I$7),CL204/$B$5,IF(AND(CL204&lt;0,CS203+CL204/$B$5&gt;$H$2,-CL204/'Carga-Descarga Año'!$B$5&gt;'SFV+BESS'!$I$7),-'SFV+BESS'!$I$7,IF(AND(CL204&lt;0,CS203+CL204/$B$5&lt;$H$2),-MIN('SFV+BESS'!$I$7,CS203-$H$2),0)))</f>
        <v>0</v>
      </c>
      <c r="CO204" s="33"/>
      <c r="CP204" s="33">
        <f t="shared" si="232"/>
        <v>0</v>
      </c>
      <c r="CQ204" s="27">
        <f t="shared" si="270"/>
        <v>0</v>
      </c>
      <c r="CR204" s="27">
        <f t="shared" si="233"/>
        <v>0</v>
      </c>
      <c r="CS204" s="28">
        <f>IF((CS203+CM204+CN204)&gt;=$B$2*'SFV+BESS'!$I$9, $B$2*'SFV+BESS'!$I$9, (CS203+CM204+CN204))</f>
        <v>173.61249999999998</v>
      </c>
      <c r="CT204" s="110">
        <f t="shared" si="271"/>
        <v>0</v>
      </c>
      <c r="CY204" s="251"/>
      <c r="CZ204" s="48">
        <v>8.1250000000000107</v>
      </c>
      <c r="DA204" s="33">
        <f t="shared" si="250"/>
        <v>0</v>
      </c>
      <c r="DB204" s="33">
        <f>Gen_Cons_Horario!B4574</f>
        <v>0</v>
      </c>
      <c r="DC204" s="35">
        <f t="shared" si="215"/>
        <v>0</v>
      </c>
      <c r="DD204" s="116">
        <f>IF(AND(DC204&gt;0,DC204*$B$4+DJ203&lt;=$B$2*'SFV+BESS'!$I$9,DC204&lt;'SFV+BESS'!$I$7), DC204*$B$4, IF(AND(DC204&gt;0,DC204*$B$4+DJ203&gt;$B$2*'SFV+BESS'!$I$9,DC204*$B$4&lt;'SFV+BESS'!$I$7),$B$2*'SFV+BESS'!$I$9-DJ203,IF(AND(DC204&gt;0,DC204*$B$4+DJ203&gt;$B$2*'SFV+BESS'!$I$9,DC204*$B$4&gt;'SFV+BESS'!$I$7,DJ203&lt;$B$2*'SFV+BESS'!$I$9),$B$2*'SFV+BESS'!$I$9-DJ203,IF(AND(DC204&gt;0,DC204*$B$4+DJ203&lt;=$B$2*'SFV+BESS'!$I$9,DC204&gt;'SFV+BESS'!$I$7),'SFV+BESS'!$I$7,0))))</f>
        <v>0</v>
      </c>
      <c r="DE204" s="27">
        <f>IF(AND(DC204&lt;0,DJ203+DC204/$B$5&gt;$H$2,-DC204/'Carga-Descarga Año'!$B$5&lt;'SFV+BESS'!$I$7),DC204/$B$5,IF(AND(DC204&lt;0,DJ203+DC204/$B$5&gt;$H$2,-DC204/'Carga-Descarga Año'!$B$5&gt;'SFV+BESS'!$I$7),-'SFV+BESS'!$I$7,IF(AND(DC204&lt;0,DJ203+DC204/$B$5&lt;$H$2),-MIN('SFV+BESS'!$I$7,DJ203-$H$2),0)))</f>
        <v>0</v>
      </c>
      <c r="DF204" s="33"/>
      <c r="DG204" s="33">
        <f t="shared" si="234"/>
        <v>0</v>
      </c>
      <c r="DH204" s="27">
        <f t="shared" si="272"/>
        <v>0</v>
      </c>
      <c r="DI204" s="27">
        <f t="shared" si="273"/>
        <v>0</v>
      </c>
      <c r="DJ204" s="28">
        <f>IF((DJ203+DD204+DE204)&gt;=$B$2*'SFV+BESS'!$I$9, $B$2*'SFV+BESS'!$I$9, (DJ203+DD204+DE204))</f>
        <v>173.61249999999998</v>
      </c>
      <c r="DK204" s="110">
        <f t="shared" si="274"/>
        <v>0</v>
      </c>
      <c r="DP204" s="251"/>
      <c r="DQ204" s="48">
        <v>8.1250000000000107</v>
      </c>
      <c r="DR204" s="33">
        <f t="shared" si="251"/>
        <v>0</v>
      </c>
      <c r="DS204" s="33">
        <f>Gen_Cons_Horario!B5318</f>
        <v>0</v>
      </c>
      <c r="DT204" s="35">
        <f t="shared" si="216"/>
        <v>0</v>
      </c>
      <c r="DU204" s="116">
        <f>IF(AND(DT204&gt;0,DT204*$B$4+EA203&lt;=$B$2*'SFV+BESS'!$I$9,DT204&lt;'SFV+BESS'!$I$7), DT204*$B$4, IF(AND(DT204&gt;0,DT204*$B$4+EA203&gt;$B$2*'SFV+BESS'!$I$9,DT204*$B$4&lt;'SFV+BESS'!$I$7),$B$2*'SFV+BESS'!$I$9-EA203,IF(AND(DT204&gt;0,DT204*$B$4+EA203&gt;$B$2*'SFV+BESS'!$I$9,DT204*$B$4&gt;'SFV+BESS'!$I$7,EA203&lt;$B$2*'SFV+BESS'!$I$9),$B$2*'SFV+BESS'!$I$9-EA203,IF(AND(DT204&gt;0,DT204*$B$4+EA203&lt;=$B$2*'SFV+BESS'!$I$9,DT204&gt;'SFV+BESS'!$I$7),'SFV+BESS'!$I$7,0))))</f>
        <v>0</v>
      </c>
      <c r="DV204" s="27">
        <f>IF(AND(DT204&lt;0,EA203+DT204/$B$5&gt;$H$2,-DT204/'Carga-Descarga Año'!$B$5&lt;'SFV+BESS'!$I$7),DT204/$B$5,IF(AND(DT204&lt;0,EA203+DT204/$B$5&gt;$H$2,-DT204/'Carga-Descarga Año'!$B$5&gt;'SFV+BESS'!$I$7),-'SFV+BESS'!$I$7,IF(AND(DT204&lt;0,EA203+DT204/$B$5&lt;$H$2),-MIN('SFV+BESS'!$I$7,EA203-$H$2),0)))</f>
        <v>0</v>
      </c>
      <c r="DW204" s="33"/>
      <c r="DX204" s="33">
        <f t="shared" si="235"/>
        <v>0</v>
      </c>
      <c r="DY204" s="27">
        <f t="shared" si="275"/>
        <v>0</v>
      </c>
      <c r="DZ204" s="27">
        <f t="shared" si="236"/>
        <v>0</v>
      </c>
      <c r="EA204" s="28">
        <f>IF((EA203+DU204+DV204)&gt;=$B$2*'SFV+BESS'!$I$9, $B$2*'SFV+BESS'!$I$9, (EA203+DU204+DV204))</f>
        <v>173.61249999999998</v>
      </c>
      <c r="EB204" s="110">
        <f t="shared" si="276"/>
        <v>0</v>
      </c>
      <c r="EG204" s="251"/>
      <c r="EH204" s="48">
        <v>8.1250000000000107</v>
      </c>
      <c r="EI204" s="33">
        <f t="shared" si="252"/>
        <v>0</v>
      </c>
      <c r="EJ204" s="33">
        <f>Gen_Cons_Horario!B6062</f>
        <v>0</v>
      </c>
      <c r="EK204" s="35">
        <f t="shared" si="217"/>
        <v>0</v>
      </c>
      <c r="EL204" s="116">
        <f>IF(AND(EK204&gt;0,EK204*$B$4+ER203&lt;=$B$2*'SFV+BESS'!$I$9,EK204&lt;'SFV+BESS'!$I$7), EK204*$B$4, IF(AND(EK204&gt;0,EK204*$B$4+ER203&gt;$B$2*'SFV+BESS'!$I$9,EK204*$B$4&lt;'SFV+BESS'!$I$7),$B$2*'SFV+BESS'!$I$9-ER203,IF(AND(EK204&gt;0,EK204*$B$4+ER203&gt;$B$2*'SFV+BESS'!$I$9,EK204*$B$4&gt;'SFV+BESS'!$I$7,ER203&lt;$B$2*'SFV+BESS'!$I$9),$B$2*'SFV+BESS'!$I$9-ER203,IF(AND(EK204&gt;0,EK204*$B$4+ER203&lt;=$B$2*'SFV+BESS'!$I$9,EK204&gt;'SFV+BESS'!$I$7),'SFV+BESS'!$I$7,0))))</f>
        <v>0</v>
      </c>
      <c r="EM204" s="27">
        <f>IF(AND(EK204&lt;0,ER203+EK204/$B$5&gt;$H$2,-EK204/'Carga-Descarga Año'!$B$5&lt;'SFV+BESS'!$I$7),EK204/$B$5,IF(AND(EK204&lt;0,ER203+EK204/$B$5&gt;$H$2,-EK204/'Carga-Descarga Año'!$B$5&gt;'SFV+BESS'!$I$7),-'SFV+BESS'!$I$7,IF(AND(EK204&lt;0,ER203+EK204/$B$5&lt;$H$2),-MIN('SFV+BESS'!$I$7,ER203-$H$2),0)))</f>
        <v>0</v>
      </c>
      <c r="EN204" s="33"/>
      <c r="EO204" s="33">
        <f t="shared" si="237"/>
        <v>0</v>
      </c>
      <c r="EP204" s="27">
        <f t="shared" si="277"/>
        <v>0</v>
      </c>
      <c r="EQ204" s="27">
        <f t="shared" si="238"/>
        <v>0</v>
      </c>
      <c r="ER204" s="28">
        <f>IF((ER203+EL204+EM204)&gt;=$B$2*'SFV+BESS'!$I$9, $B$2*'SFV+BESS'!$I$9, (ER203+EL204+EM204))</f>
        <v>173.61249999999998</v>
      </c>
      <c r="ES204" s="110">
        <f t="shared" si="278"/>
        <v>0</v>
      </c>
      <c r="EX204" s="251"/>
      <c r="EY204" s="48">
        <v>8.1250000000000107</v>
      </c>
      <c r="EZ204" s="33">
        <f t="shared" si="253"/>
        <v>0</v>
      </c>
      <c r="FA204" s="33">
        <f>Gen_Cons_Horario!B6782</f>
        <v>0</v>
      </c>
      <c r="FB204" s="35">
        <f t="shared" si="218"/>
        <v>0</v>
      </c>
      <c r="FC204" s="116">
        <f>IF(AND(FB204&gt;0,FB204*$B$4+FI203&lt;=$B$2*'SFV+BESS'!$I$9,FB204&lt;'SFV+BESS'!$I$7), FB204*$B$4, IF(AND(FB204&gt;0,FB204*$B$4+FI203&gt;$B$2*'SFV+BESS'!$I$9,FB204*$B$4&lt;'SFV+BESS'!$I$7),$B$2*'SFV+BESS'!$I$9-FI203,IF(AND(FB204&gt;0,FB204*$B$4+FI203&gt;$B$2*'SFV+BESS'!$I$9,FB204*$B$4&gt;'SFV+BESS'!$I$7,FI203&lt;$B$2*'SFV+BESS'!$I$9),$B$2*'SFV+BESS'!$I$9-FI203,IF(AND(FB204&gt;0,FB204*$B$4+FI203&lt;=$B$2*'SFV+BESS'!$I$9,FB204&gt;'SFV+BESS'!$I$7),'SFV+BESS'!$I$7,0))))</f>
        <v>0</v>
      </c>
      <c r="FD204" s="27">
        <f>IF(AND(FB204&lt;0,FI203+FB204/$B$5&gt;$H$2,-FB204/'Carga-Descarga Año'!$B$5&lt;'SFV+BESS'!$I$7),FB204/$B$5,IF(AND(FB204&lt;0,FI203+FB204/$B$5&gt;$H$2,-FB204/'Carga-Descarga Año'!$B$5&gt;'SFV+BESS'!$I$7),-'SFV+BESS'!$I$7,IF(AND(FB204&lt;0,FI203+FB204/$B$5&lt;$H$2),-MIN('SFV+BESS'!$I$7,FI203-$H$2),0)))</f>
        <v>0</v>
      </c>
      <c r="FE204" s="33"/>
      <c r="FF204" s="33">
        <f t="shared" si="239"/>
        <v>0</v>
      </c>
      <c r="FG204" s="27">
        <f t="shared" si="279"/>
        <v>0</v>
      </c>
      <c r="FH204" s="27">
        <f t="shared" si="240"/>
        <v>0</v>
      </c>
      <c r="FI204" s="28">
        <f>IF((FI203+FC204+FD204)&gt;=$B$2*'SFV+BESS'!$I$9, $B$2*'SFV+BESS'!$I$9, (FI203+FC204+FD204))</f>
        <v>173.61249999999998</v>
      </c>
      <c r="FJ204" s="110">
        <f t="shared" si="280"/>
        <v>0</v>
      </c>
      <c r="FO204" s="251"/>
      <c r="FP204" s="48">
        <v>8.1250000000000107</v>
      </c>
      <c r="FQ204" s="33">
        <f t="shared" si="254"/>
        <v>0</v>
      </c>
      <c r="FR204" s="33">
        <f>Gen_Cons_Horario!B7526</f>
        <v>0</v>
      </c>
      <c r="FS204" s="35">
        <f t="shared" si="219"/>
        <v>0</v>
      </c>
      <c r="FT204" s="116">
        <f>IF(AND(FS204&gt;0,FS204*$B$4+FZ203&lt;=$B$2*'SFV+BESS'!$I$9,FS204&lt;'SFV+BESS'!$I$7), FS204*$B$4, IF(AND(FS204&gt;0,FS204*$B$4+FZ203&gt;$B$2*'SFV+BESS'!$I$9,FS204*$B$4&lt;'SFV+BESS'!$I$7),$B$2*'SFV+BESS'!$I$9-FZ203,IF(AND(FS204&gt;0,FS204*$B$4+FZ203&gt;$B$2*'SFV+BESS'!$I$9,FS204*$B$4&gt;'SFV+BESS'!$I$7,FZ203&lt;$B$2*'SFV+BESS'!$I$9),$B$2*'SFV+BESS'!$I$9-FZ203,IF(AND(FS204&gt;0,FS204*$B$4+FZ203&lt;=$B$2*'SFV+BESS'!$I$9,FS204&gt;'SFV+BESS'!$I$7),'SFV+BESS'!$I$7,0))))</f>
        <v>0</v>
      </c>
      <c r="FU204" s="27">
        <f>IF(AND(FS204&lt;0,FZ203+FS204/$B$5&gt;$H$2,-FS204/'Carga-Descarga Año'!$B$5&lt;'SFV+BESS'!$I$7),FS204/$B$5,IF(AND(FS204&lt;0,FZ203+FS204/$B$5&gt;$H$2,-FS204/'Carga-Descarga Año'!$B$5&gt;'SFV+BESS'!$I$7),-'SFV+BESS'!$I$7,IF(AND(FS204&lt;0,FZ203+FS204/$B$5&lt;$H$2),-MIN('SFV+BESS'!$I$7,FZ203-$H$2),0)))</f>
        <v>0</v>
      </c>
      <c r="FV204" s="33"/>
      <c r="FW204" s="33">
        <f t="shared" si="241"/>
        <v>0</v>
      </c>
      <c r="FX204" s="27">
        <f t="shared" si="281"/>
        <v>0</v>
      </c>
      <c r="FY204" s="27">
        <f t="shared" si="242"/>
        <v>0</v>
      </c>
      <c r="FZ204" s="28">
        <f>IF((FZ203+FT204+FU204)&gt;=$B$2*'SFV+BESS'!$I$9, $B$2*'SFV+BESS'!$I$9, (FZ203+FT204+FU204))</f>
        <v>173.61249999999998</v>
      </c>
      <c r="GA204" s="110">
        <f t="shared" si="282"/>
        <v>0</v>
      </c>
      <c r="GF204" s="251"/>
      <c r="GG204" s="48">
        <v>8.1250000000000107</v>
      </c>
      <c r="GH204" s="33">
        <f t="shared" si="255"/>
        <v>0</v>
      </c>
      <c r="GI204" s="33">
        <f>Gen_Cons_Horario!B8246</f>
        <v>0</v>
      </c>
      <c r="GJ204" s="35">
        <f t="shared" si="225"/>
        <v>0</v>
      </c>
      <c r="GK204" s="116">
        <f>IF(AND(GJ204&gt;0,GJ204*$B$4+GQ203&lt;=$B$2*'SFV+BESS'!$I$9,GJ204&lt;'SFV+BESS'!$I$7), GJ204*$B$4, IF(AND(GJ204&gt;0,GJ204*$B$4+GQ203&gt;$B$2*'SFV+BESS'!$I$9,GJ204*$B$4&lt;'SFV+BESS'!$I$7),$B$2*'SFV+BESS'!$I$9-GQ203,IF(AND(GJ204&gt;0,GJ204*$B$4+GQ203&gt;$B$2*'SFV+BESS'!$I$9,GJ204*$B$4&gt;'SFV+BESS'!$I$7,GQ203&lt;$B$2*'SFV+BESS'!$I$9),$B$2*'SFV+BESS'!$I$9-GQ203,IF(AND(GJ204&gt;0,GJ204*$B$4+GQ203&lt;=$B$2*'SFV+BESS'!$I$9,GJ204&gt;'SFV+BESS'!$I$7),'SFV+BESS'!$I$7,0))))</f>
        <v>0</v>
      </c>
      <c r="GL204" s="27">
        <f>IF(AND(GJ204&lt;0,GQ203+GJ204/$B$5&gt;$H$2,-GJ204/'Carga-Descarga Año'!$B$5&lt;'SFV+BESS'!$I$7),GJ204/$B$5,IF(AND(GJ204&lt;0,GQ203+GJ204/$B$5&gt;$H$2,-GJ204/'Carga-Descarga Año'!$B$5&gt;'SFV+BESS'!$I$7),-'SFV+BESS'!$I$7,IF(AND(GJ204&lt;0,GQ203+GJ204/$B$5&lt;$H$2),-MIN('SFV+BESS'!$I$7,GQ203-$H$2),0)))</f>
        <v>0</v>
      </c>
      <c r="GM204" s="33"/>
      <c r="GN204" s="33">
        <f t="shared" si="243"/>
        <v>0</v>
      </c>
      <c r="GO204" s="27">
        <f t="shared" si="283"/>
        <v>0</v>
      </c>
      <c r="GP204" s="27">
        <f t="shared" si="244"/>
        <v>0</v>
      </c>
      <c r="GQ204" s="28">
        <f>IF((GQ203+GK204+GL204)&gt;=$B$2*'SFV+BESS'!$I$9, $B$2*'SFV+BESS'!$I$9, (GQ203+GK204+GL204))</f>
        <v>173.61249999999998</v>
      </c>
      <c r="GR204" s="110">
        <f t="shared" si="284"/>
        <v>0</v>
      </c>
    </row>
    <row r="205" spans="1:200">
      <c r="A205" s="249"/>
      <c r="B205" s="48">
        <v>8.1666666666666696</v>
      </c>
      <c r="C205" s="38">
        <f t="shared" si="226"/>
        <v>0</v>
      </c>
      <c r="D205" s="2">
        <f>Gen_Cons_Horario!B231</f>
        <v>0</v>
      </c>
      <c r="E205" s="140">
        <f t="shared" si="256"/>
        <v>0</v>
      </c>
      <c r="F205" s="116">
        <f>IF(AND(E205&gt;0,E205*$B$4+L204&lt;=$B$2*'SFV+BESS'!$I$9,E205&lt;'SFV+BESS'!$I$7), E205*$B$4, IF(AND(E205&gt;0,E205*$B$4+L204&gt;$B$2*'SFV+BESS'!$I$9,E205*$B$4&lt;'SFV+BESS'!$I$7),$B$2*'SFV+BESS'!$I$9-L204,IF(AND(E205&gt;0,E205*$B$4+L204&gt;$B$2*'SFV+BESS'!$I$9,E205*$B$4&gt;'SFV+BESS'!$I$7,L204&lt;$B$2*'SFV+BESS'!$I$9),$B$2*'SFV+BESS'!$I$9-L204,IF(AND(E205&gt;0,E205*$B$4+L204&lt;=$B$2*'SFV+BESS'!$I$9,E205&gt;'SFV+BESS'!$I$7),'SFV+BESS'!$I$7,0))))</f>
        <v>0</v>
      </c>
      <c r="G205" s="27">
        <f>IF(AND(E205&lt;0,L204+E205/$B$5&gt;$H$2,-E205/'Carga-Descarga Año'!$B$5&lt;'SFV+BESS'!$I$7),E205/$B$5,IF(AND(E205&lt;0,L204+E205/$B$5&gt;$H$2,-E205/'Carga-Descarga Año'!$B$5&gt;'SFV+BESS'!$I$7),-'SFV+BESS'!$I$7,IF(AND(E205&lt;0,L204+E205/$B$5&lt;$H$2),-MIN('SFV+BESS'!$I$7,L204-$H$2),0)))</f>
        <v>0</v>
      </c>
      <c r="I205" s="38">
        <f t="shared" si="257"/>
        <v>0</v>
      </c>
      <c r="J205" s="27">
        <f t="shared" si="259"/>
        <v>0</v>
      </c>
      <c r="K205" s="27">
        <f t="shared" si="258"/>
        <v>0</v>
      </c>
      <c r="L205" s="28">
        <f>IF((L204+F205+G205)&gt;=$B$2*'SFV+BESS'!$I$9, $B$2*'SFV+BESS'!$I$9, (L204+F205+G205))</f>
        <v>123.90821159074699</v>
      </c>
      <c r="M205" s="110">
        <f t="shared" si="260"/>
        <v>0</v>
      </c>
      <c r="R205" s="251"/>
      <c r="S205" s="48">
        <v>8.1666666666666696</v>
      </c>
      <c r="T205" s="2">
        <f t="shared" si="245"/>
        <v>0</v>
      </c>
      <c r="U205" s="2">
        <f>Gen_Cons_Horario!B975</f>
        <v>0</v>
      </c>
      <c r="V205" s="35">
        <f t="shared" si="220"/>
        <v>0</v>
      </c>
      <c r="W205" s="116">
        <f>IF(AND(V205&gt;0,V205*$B$4+AC204&lt;=$B$2*'SFV+BESS'!$I$9,V205&lt;'SFV+BESS'!$I$7), V205*$B$4, IF(AND(V205&gt;0,V205*$B$4+AC204&gt;$B$2*'SFV+BESS'!$I$9,V205*$B$4&lt;'SFV+BESS'!$I$7),$B$2*'SFV+BESS'!$I$9-AC204,IF(AND(V205&gt;0,V205*$B$4+AC204&gt;$B$2*'SFV+BESS'!$I$9,V205*$B$4&gt;'SFV+BESS'!$I$7,AC204&lt;$B$2*'SFV+BESS'!$I$9),$B$2*'SFV+BESS'!$I$9-AC204,IF(AND(V205&gt;0,V205*$B$4+AC204&lt;=$B$2*'SFV+BESS'!$I$9,V205&gt;'SFV+BESS'!$I$7),'SFV+BESS'!$I$7,0))))</f>
        <v>0</v>
      </c>
      <c r="X205" s="27">
        <f>IF(AND(V205&lt;0,AC204+V205/$B$5&gt;$H$2,-V205/'Carga-Descarga Año'!$B$5&lt;'SFV+BESS'!$I$7),V205/$B$5,IF(AND(V205&lt;0,AC204+V205/$B$5&gt;$H$2,-V205/'Carga-Descarga Año'!$B$5&gt;'SFV+BESS'!$I$7),-'SFV+BESS'!$I$7,IF(AND(V205&lt;0,AC204+V205/$B$5&lt;$H$2),-MIN('SFV+BESS'!$I$7,AC204-$H$2),0)))</f>
        <v>0</v>
      </c>
      <c r="Z205" s="33">
        <f t="shared" si="214"/>
        <v>0</v>
      </c>
      <c r="AA205" s="27">
        <f t="shared" si="261"/>
        <v>0</v>
      </c>
      <c r="AB205" s="27">
        <f t="shared" si="285"/>
        <v>0</v>
      </c>
      <c r="AC205" s="28">
        <f>IF((AC204+W205+X205)&gt;=$B$2*'SFV+BESS'!$I$9, $B$2*'SFV+BESS'!$I$9, (AC204+W205+X205))</f>
        <v>173.61249999999998</v>
      </c>
      <c r="AD205" s="110">
        <f t="shared" si="262"/>
        <v>0</v>
      </c>
      <c r="AI205" s="251"/>
      <c r="AJ205" s="48">
        <v>8.1666666666666696</v>
      </c>
      <c r="AK205" s="52">
        <f t="shared" si="246"/>
        <v>0</v>
      </c>
      <c r="AL205" s="33">
        <f>Gen_Cons_Horario!B1647</f>
        <v>0</v>
      </c>
      <c r="AM205" s="35">
        <f t="shared" si="221"/>
        <v>0</v>
      </c>
      <c r="AN205" s="116">
        <f>IF(AND(AM205&gt;0,AM205*$B$4+AT204&lt;=$B$2*'SFV+BESS'!$I$9,AM205&lt;'SFV+BESS'!$I$7), AM205*$B$4, IF(AND(AM205&gt;0,AM205*$B$4+AT204&gt;$B$2*'SFV+BESS'!$I$9,AM205*$B$4&lt;'SFV+BESS'!$I$7),$B$2*'SFV+BESS'!$I$9-AT204,IF(AND(AM205&gt;0,AM205*$B$4+AT204&gt;$B$2*'SFV+BESS'!$I$9,AM205*$B$4&gt;'SFV+BESS'!$I$7,AT204&lt;$B$2*'SFV+BESS'!$I$9),$B$2*'SFV+BESS'!$I$9-AT204,IF(AND(AM205&gt;0,AM205*$B$4+AT204&lt;=$B$2*'SFV+BESS'!$I$9,AM205&gt;'SFV+BESS'!$I$7),'SFV+BESS'!$I$7,0))))</f>
        <v>0</v>
      </c>
      <c r="AO205" s="27">
        <f>IF(AND(AM205&lt;0,AT204+AM205/$B$5&gt;$H$2,-AM205/'Carga-Descarga Año'!$B$5&lt;'SFV+BESS'!$I$7),AM205/$B$5,IF(AND(AM205&lt;0,AT204+AM205/$B$5&gt;$H$2,-AM205/'Carga-Descarga Año'!$B$5&gt;'SFV+BESS'!$I$7),-'SFV+BESS'!$I$7,IF(AND(AM205&lt;0,AT204+AM205/$B$5&lt;$H$2),-MIN('SFV+BESS'!$I$7,AT204-$H$2),0)))</f>
        <v>0</v>
      </c>
      <c r="AP205" s="33"/>
      <c r="AQ205" s="33">
        <f t="shared" si="227"/>
        <v>0</v>
      </c>
      <c r="AR205" s="27">
        <f t="shared" si="263"/>
        <v>0</v>
      </c>
      <c r="AS205" s="27">
        <f t="shared" si="228"/>
        <v>0</v>
      </c>
      <c r="AT205" s="28">
        <f>IF((AT204+AN205+AO205)&gt;=$B$2*'SFV+BESS'!$I$9, $B$2*'SFV+BESS'!$I$9, (AT204+AN205+AO205))</f>
        <v>148.98376386372536</v>
      </c>
      <c r="AU205" s="110">
        <f t="shared" si="264"/>
        <v>0</v>
      </c>
      <c r="AZ205" s="251"/>
      <c r="BA205" s="48">
        <v>8.1666666666666696</v>
      </c>
      <c r="BB205" s="33">
        <f t="shared" si="247"/>
        <v>0</v>
      </c>
      <c r="BC205" s="33">
        <f>Gen_Cons_Horario!B2391</f>
        <v>0</v>
      </c>
      <c r="BD205" s="35">
        <f t="shared" si="222"/>
        <v>0</v>
      </c>
      <c r="BE205" s="116">
        <f>IF(AND(BD205&gt;0,BD205*$B$4+BK204&lt;=$B$2*'SFV+BESS'!$I$9,BD205&lt;'SFV+BESS'!$I$7), BD205*$B$4, IF(AND(BD205&gt;0,BD205*$B$4+BK204&gt;$B$2*'SFV+BESS'!$I$9,BD205*$B$4&lt;'SFV+BESS'!$I$7),$B$2*'SFV+BESS'!$I$9-BK204,IF(AND(BD205&gt;0,BD205*$B$4+BK204&gt;$B$2*'SFV+BESS'!$I$9,BD205*$B$4&gt;'SFV+BESS'!$I$7,BK204&lt;$B$2*'SFV+BESS'!$I$9),$B$2*'SFV+BESS'!$I$9-BK204,IF(AND(BD205&gt;0,BD205*$B$4+BK204&lt;=$B$2*'SFV+BESS'!$I$9,BD205&gt;'SFV+BESS'!$I$7),'SFV+BESS'!$I$7,0))))</f>
        <v>0</v>
      </c>
      <c r="BF205" s="27">
        <f>IF(AND(BD205&lt;0,BK204+BD205/$B$5&gt;$H$2,-BD205/'Carga-Descarga Año'!$B$5&lt;'SFV+BESS'!$I$7),BD205/$B$5,IF(AND(BD205&lt;0,BK204+BD205/$B$5&gt;$H$2,-BD205/'Carga-Descarga Año'!$B$5&gt;'SFV+BESS'!$I$7),-'SFV+BESS'!$I$7,IF(AND(BD205&lt;0,BK204+BD205/$B$5&lt;$H$2),-MIN('SFV+BESS'!$I$7,BK204-$H$2),0)))</f>
        <v>0</v>
      </c>
      <c r="BG205" s="33"/>
      <c r="BH205" s="33">
        <f t="shared" si="229"/>
        <v>0</v>
      </c>
      <c r="BI205" s="27">
        <f t="shared" si="265"/>
        <v>0</v>
      </c>
      <c r="BJ205" s="27">
        <f t="shared" si="230"/>
        <v>0</v>
      </c>
      <c r="BK205" s="28">
        <f>IF((BK204+BE205+BF205)&gt;=$B$2*'SFV+BESS'!$I$9, $B$2*'SFV+BESS'!$I$9, (BK204+BE205+BF205))</f>
        <v>173.61249999999998</v>
      </c>
      <c r="BL205" s="110">
        <f t="shared" si="266"/>
        <v>0</v>
      </c>
      <c r="BQ205" s="251"/>
      <c r="BR205" s="48">
        <v>8.1666666666666696</v>
      </c>
      <c r="BS205" s="33">
        <f t="shared" si="248"/>
        <v>0</v>
      </c>
      <c r="BT205" s="33">
        <f>Gen_Cons_Horario!B3111</f>
        <v>0</v>
      </c>
      <c r="BU205" s="35">
        <f t="shared" si="223"/>
        <v>0</v>
      </c>
      <c r="BV205" s="116">
        <f>IF(AND(BU205&gt;0,BU205*$B$4+CB204&lt;=$B$2*'SFV+BESS'!$I$9,BU205&lt;'SFV+BESS'!$I$7), BU205*$B$4, IF(AND(BU205&gt;0,BU205*$B$4+CB204&gt;$B$2*'SFV+BESS'!$I$9,BU205*$B$4&lt;'SFV+BESS'!$I$7),$B$2*'SFV+BESS'!$I$9-CB204,IF(AND(BU205&gt;0,BU205*$B$4+CB204&gt;$B$2*'SFV+BESS'!$I$9,BU205*$B$4&gt;'SFV+BESS'!$I$7,CB204&lt;$B$2*'SFV+BESS'!$I$9),$B$2*'SFV+BESS'!$I$9-CB204,IF(AND(BU205&gt;0,BU205*$B$4+CB204&lt;=$B$2*'SFV+BESS'!$I$9,BU205&gt;'SFV+BESS'!$I$7),'SFV+BESS'!$I$7,0))))</f>
        <v>0</v>
      </c>
      <c r="BW205" s="27">
        <f>IF(AND(BU205&lt;0,CB204+BU205/$B$5&gt;$H$2,-BU205/'Carga-Descarga Año'!$B$5&lt;'SFV+BESS'!$I$7),BU205/$B$5,IF(AND(BU205&lt;0,CB204+BU205/$B$5&gt;$H$2,-BU205/'Carga-Descarga Año'!$B$5&gt;'SFV+BESS'!$I$7),-'SFV+BESS'!$I$7,IF(AND(BU205&lt;0,CB204+BU205/$B$5&lt;$H$2),-MIN('SFV+BESS'!$I$7,CB204-$H$2),0)))</f>
        <v>0</v>
      </c>
      <c r="BX205" s="33"/>
      <c r="BY205" s="33">
        <f t="shared" si="231"/>
        <v>0</v>
      </c>
      <c r="BZ205" s="27">
        <f t="shared" si="267"/>
        <v>0</v>
      </c>
      <c r="CA205" s="27">
        <f t="shared" si="268"/>
        <v>0</v>
      </c>
      <c r="CB205" s="28">
        <f>IF((CB204+BV205+BW205)&gt;=$B$2*'SFV+BESS'!$I$9, $B$2*'SFV+BESS'!$I$9, (CB204+BV205+BW205))</f>
        <v>173.61249999999998</v>
      </c>
      <c r="CC205" s="110">
        <f t="shared" si="269"/>
        <v>0</v>
      </c>
      <c r="CH205" s="251"/>
      <c r="CI205" s="48">
        <v>8.1666666666666696</v>
      </c>
      <c r="CJ205" s="33">
        <f t="shared" si="249"/>
        <v>0</v>
      </c>
      <c r="CK205" s="33">
        <f>Gen_Cons_Horario!B3855</f>
        <v>0</v>
      </c>
      <c r="CL205" s="35">
        <f t="shared" si="224"/>
        <v>0</v>
      </c>
      <c r="CM205" s="116">
        <f>IF(AND(CL205&gt;0,CL205*$B$4+CS204&lt;=$B$2*'SFV+BESS'!$I$9,CL205&lt;'SFV+BESS'!$I$7), CL205*$B$4, IF(AND(CL205&gt;0,CL205*$B$4+CS204&gt;$B$2*'SFV+BESS'!$I$9,CL205*$B$4&lt;'SFV+BESS'!$I$7),$B$2*'SFV+BESS'!$I$9-CS204,IF(AND(CL205&gt;0,CL205*$B$4+CS204&gt;$B$2*'SFV+BESS'!$I$9,CL205*$B$4&gt;'SFV+BESS'!$I$7,CS204&lt;$B$2*'SFV+BESS'!$I$9),$B$2*'SFV+BESS'!$I$9-CS204,IF(AND(CL205&gt;0,CL205*$B$4+CS204&lt;=$B$2*'SFV+BESS'!$I$9,CL205&gt;'SFV+BESS'!$I$7),'SFV+BESS'!$I$7,0))))</f>
        <v>0</v>
      </c>
      <c r="CN205" s="27">
        <f>IF(AND(CL205&lt;0,CS204+CL205/$B$5&gt;$H$2,-CL205/'Carga-Descarga Año'!$B$5&lt;'SFV+BESS'!$I$7),CL205/$B$5,IF(AND(CL205&lt;0,CS204+CL205/$B$5&gt;$H$2,-CL205/'Carga-Descarga Año'!$B$5&gt;'SFV+BESS'!$I$7),-'SFV+BESS'!$I$7,IF(AND(CL205&lt;0,CS204+CL205/$B$5&lt;$H$2),-MIN('SFV+BESS'!$I$7,CS204-$H$2),0)))</f>
        <v>0</v>
      </c>
      <c r="CO205" s="33"/>
      <c r="CP205" s="33">
        <f t="shared" si="232"/>
        <v>0</v>
      </c>
      <c r="CQ205" s="27">
        <f t="shared" si="270"/>
        <v>0</v>
      </c>
      <c r="CR205" s="27">
        <f t="shared" si="233"/>
        <v>0</v>
      </c>
      <c r="CS205" s="28">
        <f>IF((CS204+CM205+CN205)&gt;=$B$2*'SFV+BESS'!$I$9, $B$2*'SFV+BESS'!$I$9, (CS204+CM205+CN205))</f>
        <v>173.61249999999998</v>
      </c>
      <c r="CT205" s="110">
        <f t="shared" si="271"/>
        <v>0</v>
      </c>
      <c r="CY205" s="251"/>
      <c r="CZ205" s="48">
        <v>8.1666666666666696</v>
      </c>
      <c r="DA205" s="33">
        <f t="shared" si="250"/>
        <v>0</v>
      </c>
      <c r="DB205" s="33">
        <f>Gen_Cons_Horario!B4575</f>
        <v>0</v>
      </c>
      <c r="DC205" s="35">
        <f t="shared" si="215"/>
        <v>0</v>
      </c>
      <c r="DD205" s="116">
        <f>IF(AND(DC205&gt;0,DC205*$B$4+DJ204&lt;=$B$2*'SFV+BESS'!$I$9,DC205&lt;'SFV+BESS'!$I$7), DC205*$B$4, IF(AND(DC205&gt;0,DC205*$B$4+DJ204&gt;$B$2*'SFV+BESS'!$I$9,DC205*$B$4&lt;'SFV+BESS'!$I$7),$B$2*'SFV+BESS'!$I$9-DJ204,IF(AND(DC205&gt;0,DC205*$B$4+DJ204&gt;$B$2*'SFV+BESS'!$I$9,DC205*$B$4&gt;'SFV+BESS'!$I$7,DJ204&lt;$B$2*'SFV+BESS'!$I$9),$B$2*'SFV+BESS'!$I$9-DJ204,IF(AND(DC205&gt;0,DC205*$B$4+DJ204&lt;=$B$2*'SFV+BESS'!$I$9,DC205&gt;'SFV+BESS'!$I$7),'SFV+BESS'!$I$7,0))))</f>
        <v>0</v>
      </c>
      <c r="DE205" s="27">
        <f>IF(AND(DC205&lt;0,DJ204+DC205/$B$5&gt;$H$2,-DC205/'Carga-Descarga Año'!$B$5&lt;'SFV+BESS'!$I$7),DC205/$B$5,IF(AND(DC205&lt;0,DJ204+DC205/$B$5&gt;$H$2,-DC205/'Carga-Descarga Año'!$B$5&gt;'SFV+BESS'!$I$7),-'SFV+BESS'!$I$7,IF(AND(DC205&lt;0,DJ204+DC205/$B$5&lt;$H$2),-MIN('SFV+BESS'!$I$7,DJ204-$H$2),0)))</f>
        <v>0</v>
      </c>
      <c r="DF205" s="33"/>
      <c r="DG205" s="33">
        <f t="shared" si="234"/>
        <v>0</v>
      </c>
      <c r="DH205" s="27">
        <f t="shared" si="272"/>
        <v>0</v>
      </c>
      <c r="DI205" s="27">
        <f t="shared" si="273"/>
        <v>0</v>
      </c>
      <c r="DJ205" s="28">
        <f>IF((DJ204+DD205+DE205)&gt;=$B$2*'SFV+BESS'!$I$9, $B$2*'SFV+BESS'!$I$9, (DJ204+DD205+DE205))</f>
        <v>173.61249999999998</v>
      </c>
      <c r="DK205" s="110">
        <f t="shared" si="274"/>
        <v>0</v>
      </c>
      <c r="DP205" s="251"/>
      <c r="DQ205" s="48">
        <v>8.1666666666666696</v>
      </c>
      <c r="DR205" s="33">
        <f t="shared" si="251"/>
        <v>0</v>
      </c>
      <c r="DS205" s="33">
        <f>Gen_Cons_Horario!B5319</f>
        <v>0</v>
      </c>
      <c r="DT205" s="35">
        <f t="shared" si="216"/>
        <v>0</v>
      </c>
      <c r="DU205" s="116">
        <f>IF(AND(DT205&gt;0,DT205*$B$4+EA204&lt;=$B$2*'SFV+BESS'!$I$9,DT205&lt;'SFV+BESS'!$I$7), DT205*$B$4, IF(AND(DT205&gt;0,DT205*$B$4+EA204&gt;$B$2*'SFV+BESS'!$I$9,DT205*$B$4&lt;'SFV+BESS'!$I$7),$B$2*'SFV+BESS'!$I$9-EA204,IF(AND(DT205&gt;0,DT205*$B$4+EA204&gt;$B$2*'SFV+BESS'!$I$9,DT205*$B$4&gt;'SFV+BESS'!$I$7,EA204&lt;$B$2*'SFV+BESS'!$I$9),$B$2*'SFV+BESS'!$I$9-EA204,IF(AND(DT205&gt;0,DT205*$B$4+EA204&lt;=$B$2*'SFV+BESS'!$I$9,DT205&gt;'SFV+BESS'!$I$7),'SFV+BESS'!$I$7,0))))</f>
        <v>0</v>
      </c>
      <c r="DV205" s="27">
        <f>IF(AND(DT205&lt;0,EA204+DT205/$B$5&gt;$H$2,-DT205/'Carga-Descarga Año'!$B$5&lt;'SFV+BESS'!$I$7),DT205/$B$5,IF(AND(DT205&lt;0,EA204+DT205/$B$5&gt;$H$2,-DT205/'Carga-Descarga Año'!$B$5&gt;'SFV+BESS'!$I$7),-'SFV+BESS'!$I$7,IF(AND(DT205&lt;0,EA204+DT205/$B$5&lt;$H$2),-MIN('SFV+BESS'!$I$7,EA204-$H$2),0)))</f>
        <v>0</v>
      </c>
      <c r="DW205" s="33"/>
      <c r="DX205" s="33">
        <f t="shared" si="235"/>
        <v>0</v>
      </c>
      <c r="DY205" s="27">
        <f t="shared" si="275"/>
        <v>0</v>
      </c>
      <c r="DZ205" s="27">
        <f t="shared" si="236"/>
        <v>0</v>
      </c>
      <c r="EA205" s="28">
        <f>IF((EA204+DU205+DV205)&gt;=$B$2*'SFV+BESS'!$I$9, $B$2*'SFV+BESS'!$I$9, (EA204+DU205+DV205))</f>
        <v>173.61249999999998</v>
      </c>
      <c r="EB205" s="110">
        <f t="shared" si="276"/>
        <v>0</v>
      </c>
      <c r="EG205" s="251"/>
      <c r="EH205" s="48">
        <v>8.1666666666666696</v>
      </c>
      <c r="EI205" s="33">
        <f t="shared" si="252"/>
        <v>0</v>
      </c>
      <c r="EJ205" s="33">
        <f>Gen_Cons_Horario!B6063</f>
        <v>0</v>
      </c>
      <c r="EK205" s="35">
        <f t="shared" si="217"/>
        <v>0</v>
      </c>
      <c r="EL205" s="116">
        <f>IF(AND(EK205&gt;0,EK205*$B$4+ER204&lt;=$B$2*'SFV+BESS'!$I$9,EK205&lt;'SFV+BESS'!$I$7), EK205*$B$4, IF(AND(EK205&gt;0,EK205*$B$4+ER204&gt;$B$2*'SFV+BESS'!$I$9,EK205*$B$4&lt;'SFV+BESS'!$I$7),$B$2*'SFV+BESS'!$I$9-ER204,IF(AND(EK205&gt;0,EK205*$B$4+ER204&gt;$B$2*'SFV+BESS'!$I$9,EK205*$B$4&gt;'SFV+BESS'!$I$7,ER204&lt;$B$2*'SFV+BESS'!$I$9),$B$2*'SFV+BESS'!$I$9-ER204,IF(AND(EK205&gt;0,EK205*$B$4+ER204&lt;=$B$2*'SFV+BESS'!$I$9,EK205&gt;'SFV+BESS'!$I$7),'SFV+BESS'!$I$7,0))))</f>
        <v>0</v>
      </c>
      <c r="EM205" s="27">
        <f>IF(AND(EK205&lt;0,ER204+EK205/$B$5&gt;$H$2,-EK205/'Carga-Descarga Año'!$B$5&lt;'SFV+BESS'!$I$7),EK205/$B$5,IF(AND(EK205&lt;0,ER204+EK205/$B$5&gt;$H$2,-EK205/'Carga-Descarga Año'!$B$5&gt;'SFV+BESS'!$I$7),-'SFV+BESS'!$I$7,IF(AND(EK205&lt;0,ER204+EK205/$B$5&lt;$H$2),-MIN('SFV+BESS'!$I$7,ER204-$H$2),0)))</f>
        <v>0</v>
      </c>
      <c r="EN205" s="33"/>
      <c r="EO205" s="33">
        <f t="shared" si="237"/>
        <v>0</v>
      </c>
      <c r="EP205" s="27">
        <f t="shared" si="277"/>
        <v>0</v>
      </c>
      <c r="EQ205" s="27">
        <f t="shared" si="238"/>
        <v>0</v>
      </c>
      <c r="ER205" s="28">
        <f>IF((ER204+EL205+EM205)&gt;=$B$2*'SFV+BESS'!$I$9, $B$2*'SFV+BESS'!$I$9, (ER204+EL205+EM205))</f>
        <v>173.61249999999998</v>
      </c>
      <c r="ES205" s="110">
        <f t="shared" si="278"/>
        <v>0</v>
      </c>
      <c r="EX205" s="251"/>
      <c r="EY205" s="48">
        <v>8.1666666666666696</v>
      </c>
      <c r="EZ205" s="33">
        <f t="shared" si="253"/>
        <v>0</v>
      </c>
      <c r="FA205" s="33">
        <f>Gen_Cons_Horario!B6783</f>
        <v>0</v>
      </c>
      <c r="FB205" s="35">
        <f t="shared" si="218"/>
        <v>0</v>
      </c>
      <c r="FC205" s="116">
        <f>IF(AND(FB205&gt;0,FB205*$B$4+FI204&lt;=$B$2*'SFV+BESS'!$I$9,FB205&lt;'SFV+BESS'!$I$7), FB205*$B$4, IF(AND(FB205&gt;0,FB205*$B$4+FI204&gt;$B$2*'SFV+BESS'!$I$9,FB205*$B$4&lt;'SFV+BESS'!$I$7),$B$2*'SFV+BESS'!$I$9-FI204,IF(AND(FB205&gt;0,FB205*$B$4+FI204&gt;$B$2*'SFV+BESS'!$I$9,FB205*$B$4&gt;'SFV+BESS'!$I$7,FI204&lt;$B$2*'SFV+BESS'!$I$9),$B$2*'SFV+BESS'!$I$9-FI204,IF(AND(FB205&gt;0,FB205*$B$4+FI204&lt;=$B$2*'SFV+BESS'!$I$9,FB205&gt;'SFV+BESS'!$I$7),'SFV+BESS'!$I$7,0))))</f>
        <v>0</v>
      </c>
      <c r="FD205" s="27">
        <f>IF(AND(FB205&lt;0,FI204+FB205/$B$5&gt;$H$2,-FB205/'Carga-Descarga Año'!$B$5&lt;'SFV+BESS'!$I$7),FB205/$B$5,IF(AND(FB205&lt;0,FI204+FB205/$B$5&gt;$H$2,-FB205/'Carga-Descarga Año'!$B$5&gt;'SFV+BESS'!$I$7),-'SFV+BESS'!$I$7,IF(AND(FB205&lt;0,FI204+FB205/$B$5&lt;$H$2),-MIN('SFV+BESS'!$I$7,FI204-$H$2),0)))</f>
        <v>0</v>
      </c>
      <c r="FE205" s="33"/>
      <c r="FF205" s="33">
        <f t="shared" si="239"/>
        <v>0</v>
      </c>
      <c r="FG205" s="27">
        <f t="shared" si="279"/>
        <v>0</v>
      </c>
      <c r="FH205" s="27">
        <f t="shared" si="240"/>
        <v>0</v>
      </c>
      <c r="FI205" s="28">
        <f>IF((FI204+FC205+FD205)&gt;=$B$2*'SFV+BESS'!$I$9, $B$2*'SFV+BESS'!$I$9, (FI204+FC205+FD205))</f>
        <v>173.61249999999998</v>
      </c>
      <c r="FJ205" s="110">
        <f t="shared" si="280"/>
        <v>0</v>
      </c>
      <c r="FO205" s="251"/>
      <c r="FP205" s="48">
        <v>8.1666666666666696</v>
      </c>
      <c r="FQ205" s="33">
        <f t="shared" si="254"/>
        <v>0</v>
      </c>
      <c r="FR205" s="33">
        <f>Gen_Cons_Horario!B7527</f>
        <v>0</v>
      </c>
      <c r="FS205" s="35">
        <f t="shared" si="219"/>
        <v>0</v>
      </c>
      <c r="FT205" s="116">
        <f>IF(AND(FS205&gt;0,FS205*$B$4+FZ204&lt;=$B$2*'SFV+BESS'!$I$9,FS205&lt;'SFV+BESS'!$I$7), FS205*$B$4, IF(AND(FS205&gt;0,FS205*$B$4+FZ204&gt;$B$2*'SFV+BESS'!$I$9,FS205*$B$4&lt;'SFV+BESS'!$I$7),$B$2*'SFV+BESS'!$I$9-FZ204,IF(AND(FS205&gt;0,FS205*$B$4+FZ204&gt;$B$2*'SFV+BESS'!$I$9,FS205*$B$4&gt;'SFV+BESS'!$I$7,FZ204&lt;$B$2*'SFV+BESS'!$I$9),$B$2*'SFV+BESS'!$I$9-FZ204,IF(AND(FS205&gt;0,FS205*$B$4+FZ204&lt;=$B$2*'SFV+BESS'!$I$9,FS205&gt;'SFV+BESS'!$I$7),'SFV+BESS'!$I$7,0))))</f>
        <v>0</v>
      </c>
      <c r="FU205" s="27">
        <f>IF(AND(FS205&lt;0,FZ204+FS205/$B$5&gt;$H$2,-FS205/'Carga-Descarga Año'!$B$5&lt;'SFV+BESS'!$I$7),FS205/$B$5,IF(AND(FS205&lt;0,FZ204+FS205/$B$5&gt;$H$2,-FS205/'Carga-Descarga Año'!$B$5&gt;'SFV+BESS'!$I$7),-'SFV+BESS'!$I$7,IF(AND(FS205&lt;0,FZ204+FS205/$B$5&lt;$H$2),-MIN('SFV+BESS'!$I$7,FZ204-$H$2),0)))</f>
        <v>0</v>
      </c>
      <c r="FV205" s="33"/>
      <c r="FW205" s="33">
        <f t="shared" si="241"/>
        <v>0</v>
      </c>
      <c r="FX205" s="27">
        <f t="shared" si="281"/>
        <v>0</v>
      </c>
      <c r="FY205" s="27">
        <f t="shared" si="242"/>
        <v>0</v>
      </c>
      <c r="FZ205" s="28">
        <f>IF((FZ204+FT205+FU205)&gt;=$B$2*'SFV+BESS'!$I$9, $B$2*'SFV+BESS'!$I$9, (FZ204+FT205+FU205))</f>
        <v>173.61249999999998</v>
      </c>
      <c r="GA205" s="110">
        <f t="shared" si="282"/>
        <v>0</v>
      </c>
      <c r="GF205" s="251"/>
      <c r="GG205" s="48">
        <v>8.1666666666666696</v>
      </c>
      <c r="GH205" s="33">
        <f t="shared" si="255"/>
        <v>0</v>
      </c>
      <c r="GI205" s="33">
        <f>Gen_Cons_Horario!B8247</f>
        <v>0</v>
      </c>
      <c r="GJ205" s="35">
        <f t="shared" si="225"/>
        <v>0</v>
      </c>
      <c r="GK205" s="116">
        <f>IF(AND(GJ205&gt;0,GJ205*$B$4+GQ204&lt;=$B$2*'SFV+BESS'!$I$9,GJ205&lt;'SFV+BESS'!$I$7), GJ205*$B$4, IF(AND(GJ205&gt;0,GJ205*$B$4+GQ204&gt;$B$2*'SFV+BESS'!$I$9,GJ205*$B$4&lt;'SFV+BESS'!$I$7),$B$2*'SFV+BESS'!$I$9-GQ204,IF(AND(GJ205&gt;0,GJ205*$B$4+GQ204&gt;$B$2*'SFV+BESS'!$I$9,GJ205*$B$4&gt;'SFV+BESS'!$I$7,GQ204&lt;$B$2*'SFV+BESS'!$I$9),$B$2*'SFV+BESS'!$I$9-GQ204,IF(AND(GJ205&gt;0,GJ205*$B$4+GQ204&lt;=$B$2*'SFV+BESS'!$I$9,GJ205&gt;'SFV+BESS'!$I$7),'SFV+BESS'!$I$7,0))))</f>
        <v>0</v>
      </c>
      <c r="GL205" s="27">
        <f>IF(AND(GJ205&lt;0,GQ204+GJ205/$B$5&gt;$H$2,-GJ205/'Carga-Descarga Año'!$B$5&lt;'SFV+BESS'!$I$7),GJ205/$B$5,IF(AND(GJ205&lt;0,GQ204+GJ205/$B$5&gt;$H$2,-GJ205/'Carga-Descarga Año'!$B$5&gt;'SFV+BESS'!$I$7),-'SFV+BESS'!$I$7,IF(AND(GJ205&lt;0,GQ204+GJ205/$B$5&lt;$H$2),-MIN('SFV+BESS'!$I$7,GQ204-$H$2),0)))</f>
        <v>0</v>
      </c>
      <c r="GM205" s="33"/>
      <c r="GN205" s="33">
        <f t="shared" si="243"/>
        <v>0</v>
      </c>
      <c r="GO205" s="27">
        <f t="shared" si="283"/>
        <v>0</v>
      </c>
      <c r="GP205" s="27">
        <f t="shared" si="244"/>
        <v>0</v>
      </c>
      <c r="GQ205" s="28">
        <f>IF((GQ204+GK205+GL205)&gt;=$B$2*'SFV+BESS'!$I$9, $B$2*'SFV+BESS'!$I$9, (GQ204+GK205+GL205))</f>
        <v>173.61249999999998</v>
      </c>
      <c r="GR205" s="110">
        <f t="shared" si="284"/>
        <v>0</v>
      </c>
    </row>
    <row r="206" spans="1:200">
      <c r="A206" s="249"/>
      <c r="B206" s="48">
        <v>8.2083333333333393</v>
      </c>
      <c r="C206" s="38">
        <f t="shared" si="226"/>
        <v>0</v>
      </c>
      <c r="D206" s="2">
        <f>Gen_Cons_Horario!B232</f>
        <v>0</v>
      </c>
      <c r="E206" s="140">
        <f t="shared" si="256"/>
        <v>0</v>
      </c>
      <c r="F206" s="116">
        <f>IF(AND(E206&gt;0,E206*$B$4+L205&lt;=$B$2*'SFV+BESS'!$I$9,E206&lt;'SFV+BESS'!$I$7), E206*$B$4, IF(AND(E206&gt;0,E206*$B$4+L205&gt;$B$2*'SFV+BESS'!$I$9,E206*$B$4&lt;'SFV+BESS'!$I$7),$B$2*'SFV+BESS'!$I$9-L205,IF(AND(E206&gt;0,E206*$B$4+L205&gt;$B$2*'SFV+BESS'!$I$9,E206*$B$4&gt;'SFV+BESS'!$I$7,L205&lt;$B$2*'SFV+BESS'!$I$9),$B$2*'SFV+BESS'!$I$9-L205,IF(AND(E206&gt;0,E206*$B$4+L205&lt;=$B$2*'SFV+BESS'!$I$9,E206&gt;'SFV+BESS'!$I$7),'SFV+BESS'!$I$7,0))))</f>
        <v>0</v>
      </c>
      <c r="G206" s="27">
        <f>IF(AND(E206&lt;0,L205+E206/$B$5&gt;$H$2,-E206/'Carga-Descarga Año'!$B$5&lt;'SFV+BESS'!$I$7),E206/$B$5,IF(AND(E206&lt;0,L205+E206/$B$5&gt;$H$2,-E206/'Carga-Descarga Año'!$B$5&gt;'SFV+BESS'!$I$7),-'SFV+BESS'!$I$7,IF(AND(E206&lt;0,L205+E206/$B$5&lt;$H$2),-MIN('SFV+BESS'!$I$7,L205-$H$2),0)))</f>
        <v>0</v>
      </c>
      <c r="I206" s="38">
        <f t="shared" si="257"/>
        <v>0</v>
      </c>
      <c r="J206" s="27">
        <f t="shared" si="259"/>
        <v>0</v>
      </c>
      <c r="K206" s="27">
        <f t="shared" si="258"/>
        <v>0</v>
      </c>
      <c r="L206" s="28">
        <f>IF((L205+F206+G206)&gt;=$B$2*'SFV+BESS'!$I$9, $B$2*'SFV+BESS'!$I$9, (L205+F206+G206))</f>
        <v>123.90821159074699</v>
      </c>
      <c r="M206" s="110">
        <f t="shared" si="260"/>
        <v>0</v>
      </c>
      <c r="R206" s="251"/>
      <c r="S206" s="48">
        <v>8.2083333333333393</v>
      </c>
      <c r="T206" s="2">
        <f t="shared" si="245"/>
        <v>0</v>
      </c>
      <c r="U206" s="2">
        <f>Gen_Cons_Horario!B976</f>
        <v>0</v>
      </c>
      <c r="V206" s="35">
        <f t="shared" si="220"/>
        <v>0</v>
      </c>
      <c r="W206" s="116">
        <f>IF(AND(V206&gt;0,V206*$B$4+AC205&lt;=$B$2*'SFV+BESS'!$I$9,V206&lt;'SFV+BESS'!$I$7), V206*$B$4, IF(AND(V206&gt;0,V206*$B$4+AC205&gt;$B$2*'SFV+BESS'!$I$9,V206*$B$4&lt;'SFV+BESS'!$I$7),$B$2*'SFV+BESS'!$I$9-AC205,IF(AND(V206&gt;0,V206*$B$4+AC205&gt;$B$2*'SFV+BESS'!$I$9,V206*$B$4&gt;'SFV+BESS'!$I$7,AC205&lt;$B$2*'SFV+BESS'!$I$9),$B$2*'SFV+BESS'!$I$9-AC205,IF(AND(V206&gt;0,V206*$B$4+AC205&lt;=$B$2*'SFV+BESS'!$I$9,V206&gt;'SFV+BESS'!$I$7),'SFV+BESS'!$I$7,0))))</f>
        <v>0</v>
      </c>
      <c r="X206" s="27">
        <f>IF(AND(V206&lt;0,AC205+V206/$B$5&gt;$H$2,-V206/'Carga-Descarga Año'!$B$5&lt;'SFV+BESS'!$I$7),V206/$B$5,IF(AND(V206&lt;0,AC205+V206/$B$5&gt;$H$2,-V206/'Carga-Descarga Año'!$B$5&gt;'SFV+BESS'!$I$7),-'SFV+BESS'!$I$7,IF(AND(V206&lt;0,AC205+V206/$B$5&lt;$H$2),-MIN('SFV+BESS'!$I$7,AC205-$H$2),0)))</f>
        <v>0</v>
      </c>
      <c r="Z206" s="33">
        <f t="shared" si="214"/>
        <v>0</v>
      </c>
      <c r="AA206" s="27">
        <f t="shared" si="261"/>
        <v>0</v>
      </c>
      <c r="AB206" s="27">
        <f t="shared" si="285"/>
        <v>0</v>
      </c>
      <c r="AC206" s="28">
        <f>IF((AC205+W206+X206)&gt;=$B$2*'SFV+BESS'!$I$9, $B$2*'SFV+BESS'!$I$9, (AC205+W206+X206))</f>
        <v>173.61249999999998</v>
      </c>
      <c r="AD206" s="110">
        <f t="shared" si="262"/>
        <v>0</v>
      </c>
      <c r="AI206" s="251"/>
      <c r="AJ206" s="48">
        <v>8.2083333333333393</v>
      </c>
      <c r="AK206" s="52">
        <f t="shared" si="246"/>
        <v>0</v>
      </c>
      <c r="AL206" s="33">
        <f>Gen_Cons_Horario!B1648</f>
        <v>0</v>
      </c>
      <c r="AM206" s="35">
        <f t="shared" si="221"/>
        <v>0</v>
      </c>
      <c r="AN206" s="116">
        <f>IF(AND(AM206&gt;0,AM206*$B$4+AT205&lt;=$B$2*'SFV+BESS'!$I$9,AM206&lt;'SFV+BESS'!$I$7), AM206*$B$4, IF(AND(AM206&gt;0,AM206*$B$4+AT205&gt;$B$2*'SFV+BESS'!$I$9,AM206*$B$4&lt;'SFV+BESS'!$I$7),$B$2*'SFV+BESS'!$I$9-AT205,IF(AND(AM206&gt;0,AM206*$B$4+AT205&gt;$B$2*'SFV+BESS'!$I$9,AM206*$B$4&gt;'SFV+BESS'!$I$7,AT205&lt;$B$2*'SFV+BESS'!$I$9),$B$2*'SFV+BESS'!$I$9-AT205,IF(AND(AM206&gt;0,AM206*$B$4+AT205&lt;=$B$2*'SFV+BESS'!$I$9,AM206&gt;'SFV+BESS'!$I$7),'SFV+BESS'!$I$7,0))))</f>
        <v>0</v>
      </c>
      <c r="AO206" s="27">
        <f>IF(AND(AM206&lt;0,AT205+AM206/$B$5&gt;$H$2,-AM206/'Carga-Descarga Año'!$B$5&lt;'SFV+BESS'!$I$7),AM206/$B$5,IF(AND(AM206&lt;0,AT205+AM206/$B$5&gt;$H$2,-AM206/'Carga-Descarga Año'!$B$5&gt;'SFV+BESS'!$I$7),-'SFV+BESS'!$I$7,IF(AND(AM206&lt;0,AT205+AM206/$B$5&lt;$H$2),-MIN('SFV+BESS'!$I$7,AT205-$H$2),0)))</f>
        <v>0</v>
      </c>
      <c r="AP206" s="33"/>
      <c r="AQ206" s="33">
        <f t="shared" si="227"/>
        <v>0</v>
      </c>
      <c r="AR206" s="27">
        <f t="shared" si="263"/>
        <v>0</v>
      </c>
      <c r="AS206" s="27">
        <f t="shared" si="228"/>
        <v>0</v>
      </c>
      <c r="AT206" s="28">
        <f>IF((AT205+AN206+AO206)&gt;=$B$2*'SFV+BESS'!$I$9, $B$2*'SFV+BESS'!$I$9, (AT205+AN206+AO206))</f>
        <v>148.98376386372536</v>
      </c>
      <c r="AU206" s="110">
        <f t="shared" si="264"/>
        <v>0</v>
      </c>
      <c r="AZ206" s="251"/>
      <c r="BA206" s="48">
        <v>8.2083333333333393</v>
      </c>
      <c r="BB206" s="33">
        <f t="shared" si="247"/>
        <v>0</v>
      </c>
      <c r="BC206" s="33">
        <f>Gen_Cons_Horario!B2392</f>
        <v>0</v>
      </c>
      <c r="BD206" s="35">
        <f t="shared" si="222"/>
        <v>0</v>
      </c>
      <c r="BE206" s="116">
        <f>IF(AND(BD206&gt;0,BD206*$B$4+BK205&lt;=$B$2*'SFV+BESS'!$I$9,BD206&lt;'SFV+BESS'!$I$7), BD206*$B$4, IF(AND(BD206&gt;0,BD206*$B$4+BK205&gt;$B$2*'SFV+BESS'!$I$9,BD206*$B$4&lt;'SFV+BESS'!$I$7),$B$2*'SFV+BESS'!$I$9-BK205,IF(AND(BD206&gt;0,BD206*$B$4+BK205&gt;$B$2*'SFV+BESS'!$I$9,BD206*$B$4&gt;'SFV+BESS'!$I$7,BK205&lt;$B$2*'SFV+BESS'!$I$9),$B$2*'SFV+BESS'!$I$9-BK205,IF(AND(BD206&gt;0,BD206*$B$4+BK205&lt;=$B$2*'SFV+BESS'!$I$9,BD206&gt;'SFV+BESS'!$I$7),'SFV+BESS'!$I$7,0))))</f>
        <v>0</v>
      </c>
      <c r="BF206" s="27">
        <f>IF(AND(BD206&lt;0,BK205+BD206/$B$5&gt;$H$2,-BD206/'Carga-Descarga Año'!$B$5&lt;'SFV+BESS'!$I$7),BD206/$B$5,IF(AND(BD206&lt;0,BK205+BD206/$B$5&gt;$H$2,-BD206/'Carga-Descarga Año'!$B$5&gt;'SFV+BESS'!$I$7),-'SFV+BESS'!$I$7,IF(AND(BD206&lt;0,BK205+BD206/$B$5&lt;$H$2),-MIN('SFV+BESS'!$I$7,BK205-$H$2),0)))</f>
        <v>0</v>
      </c>
      <c r="BG206" s="33"/>
      <c r="BH206" s="33">
        <f t="shared" si="229"/>
        <v>0</v>
      </c>
      <c r="BI206" s="27">
        <f t="shared" si="265"/>
        <v>0</v>
      </c>
      <c r="BJ206" s="27">
        <f t="shared" si="230"/>
        <v>0</v>
      </c>
      <c r="BK206" s="28">
        <f>IF((BK205+BE206+BF206)&gt;=$B$2*'SFV+BESS'!$I$9, $B$2*'SFV+BESS'!$I$9, (BK205+BE206+BF206))</f>
        <v>173.61249999999998</v>
      </c>
      <c r="BL206" s="110">
        <f t="shared" si="266"/>
        <v>0</v>
      </c>
      <c r="BQ206" s="251"/>
      <c r="BR206" s="48">
        <v>8.2083333333333393</v>
      </c>
      <c r="BS206" s="33">
        <f t="shared" si="248"/>
        <v>0</v>
      </c>
      <c r="BT206" s="33">
        <f>Gen_Cons_Horario!B3112</f>
        <v>0</v>
      </c>
      <c r="BU206" s="35">
        <f t="shared" si="223"/>
        <v>0</v>
      </c>
      <c r="BV206" s="116">
        <f>IF(AND(BU206&gt;0,BU206*$B$4+CB205&lt;=$B$2*'SFV+BESS'!$I$9,BU206&lt;'SFV+BESS'!$I$7), BU206*$B$4, IF(AND(BU206&gt;0,BU206*$B$4+CB205&gt;$B$2*'SFV+BESS'!$I$9,BU206*$B$4&lt;'SFV+BESS'!$I$7),$B$2*'SFV+BESS'!$I$9-CB205,IF(AND(BU206&gt;0,BU206*$B$4+CB205&gt;$B$2*'SFV+BESS'!$I$9,BU206*$B$4&gt;'SFV+BESS'!$I$7,CB205&lt;$B$2*'SFV+BESS'!$I$9),$B$2*'SFV+BESS'!$I$9-CB205,IF(AND(BU206&gt;0,BU206*$B$4+CB205&lt;=$B$2*'SFV+BESS'!$I$9,BU206&gt;'SFV+BESS'!$I$7),'SFV+BESS'!$I$7,0))))</f>
        <v>0</v>
      </c>
      <c r="BW206" s="27">
        <f>IF(AND(BU206&lt;0,CB205+BU206/$B$5&gt;$H$2,-BU206/'Carga-Descarga Año'!$B$5&lt;'SFV+BESS'!$I$7),BU206/$B$5,IF(AND(BU206&lt;0,CB205+BU206/$B$5&gt;$H$2,-BU206/'Carga-Descarga Año'!$B$5&gt;'SFV+BESS'!$I$7),-'SFV+BESS'!$I$7,IF(AND(BU206&lt;0,CB205+BU206/$B$5&lt;$H$2),-MIN('SFV+BESS'!$I$7,CB205-$H$2),0)))</f>
        <v>0</v>
      </c>
      <c r="BX206" s="33"/>
      <c r="BY206" s="33">
        <f t="shared" si="231"/>
        <v>0</v>
      </c>
      <c r="BZ206" s="27">
        <f t="shared" si="267"/>
        <v>0</v>
      </c>
      <c r="CA206" s="27">
        <f t="shared" si="268"/>
        <v>0</v>
      </c>
      <c r="CB206" s="28">
        <f>IF((CB205+BV206+BW206)&gt;=$B$2*'SFV+BESS'!$I$9, $B$2*'SFV+BESS'!$I$9, (CB205+BV206+BW206))</f>
        <v>173.61249999999998</v>
      </c>
      <c r="CC206" s="110">
        <f t="shared" si="269"/>
        <v>0</v>
      </c>
      <c r="CH206" s="251"/>
      <c r="CI206" s="48">
        <v>8.2083333333333393</v>
      </c>
      <c r="CJ206" s="33">
        <f t="shared" si="249"/>
        <v>0</v>
      </c>
      <c r="CK206" s="33">
        <f>Gen_Cons_Horario!B3856</f>
        <v>0</v>
      </c>
      <c r="CL206" s="35">
        <f t="shared" si="224"/>
        <v>0</v>
      </c>
      <c r="CM206" s="116">
        <f>IF(AND(CL206&gt;0,CL206*$B$4+CS205&lt;=$B$2*'SFV+BESS'!$I$9,CL206&lt;'SFV+BESS'!$I$7), CL206*$B$4, IF(AND(CL206&gt;0,CL206*$B$4+CS205&gt;$B$2*'SFV+BESS'!$I$9,CL206*$B$4&lt;'SFV+BESS'!$I$7),$B$2*'SFV+BESS'!$I$9-CS205,IF(AND(CL206&gt;0,CL206*$B$4+CS205&gt;$B$2*'SFV+BESS'!$I$9,CL206*$B$4&gt;'SFV+BESS'!$I$7,CS205&lt;$B$2*'SFV+BESS'!$I$9),$B$2*'SFV+BESS'!$I$9-CS205,IF(AND(CL206&gt;0,CL206*$B$4+CS205&lt;=$B$2*'SFV+BESS'!$I$9,CL206&gt;'SFV+BESS'!$I$7),'SFV+BESS'!$I$7,0))))</f>
        <v>0</v>
      </c>
      <c r="CN206" s="27">
        <f>IF(AND(CL206&lt;0,CS205+CL206/$B$5&gt;$H$2,-CL206/'Carga-Descarga Año'!$B$5&lt;'SFV+BESS'!$I$7),CL206/$B$5,IF(AND(CL206&lt;0,CS205+CL206/$B$5&gt;$H$2,-CL206/'Carga-Descarga Año'!$B$5&gt;'SFV+BESS'!$I$7),-'SFV+BESS'!$I$7,IF(AND(CL206&lt;0,CS205+CL206/$B$5&lt;$H$2),-MIN('SFV+BESS'!$I$7,CS205-$H$2),0)))</f>
        <v>0</v>
      </c>
      <c r="CO206" s="33"/>
      <c r="CP206" s="33">
        <f t="shared" si="232"/>
        <v>0</v>
      </c>
      <c r="CQ206" s="27">
        <f t="shared" si="270"/>
        <v>0</v>
      </c>
      <c r="CR206" s="27">
        <f t="shared" si="233"/>
        <v>0</v>
      </c>
      <c r="CS206" s="28">
        <f>IF((CS205+CM206+CN206)&gt;=$B$2*'SFV+BESS'!$I$9, $B$2*'SFV+BESS'!$I$9, (CS205+CM206+CN206))</f>
        <v>173.61249999999998</v>
      </c>
      <c r="CT206" s="110">
        <f t="shared" si="271"/>
        <v>0</v>
      </c>
      <c r="CY206" s="251"/>
      <c r="CZ206" s="48">
        <v>8.2083333333333393</v>
      </c>
      <c r="DA206" s="33">
        <f t="shared" si="250"/>
        <v>0</v>
      </c>
      <c r="DB206" s="33">
        <f>Gen_Cons_Horario!B4576</f>
        <v>0</v>
      </c>
      <c r="DC206" s="35">
        <f t="shared" si="215"/>
        <v>0</v>
      </c>
      <c r="DD206" s="116">
        <f>IF(AND(DC206&gt;0,DC206*$B$4+DJ205&lt;=$B$2*'SFV+BESS'!$I$9,DC206&lt;'SFV+BESS'!$I$7), DC206*$B$4, IF(AND(DC206&gt;0,DC206*$B$4+DJ205&gt;$B$2*'SFV+BESS'!$I$9,DC206*$B$4&lt;'SFV+BESS'!$I$7),$B$2*'SFV+BESS'!$I$9-DJ205,IF(AND(DC206&gt;0,DC206*$B$4+DJ205&gt;$B$2*'SFV+BESS'!$I$9,DC206*$B$4&gt;'SFV+BESS'!$I$7,DJ205&lt;$B$2*'SFV+BESS'!$I$9),$B$2*'SFV+BESS'!$I$9-DJ205,IF(AND(DC206&gt;0,DC206*$B$4+DJ205&lt;=$B$2*'SFV+BESS'!$I$9,DC206&gt;'SFV+BESS'!$I$7),'SFV+BESS'!$I$7,0))))</f>
        <v>0</v>
      </c>
      <c r="DE206" s="27">
        <f>IF(AND(DC206&lt;0,DJ205+DC206/$B$5&gt;$H$2,-DC206/'Carga-Descarga Año'!$B$5&lt;'SFV+BESS'!$I$7),DC206/$B$5,IF(AND(DC206&lt;0,DJ205+DC206/$B$5&gt;$H$2,-DC206/'Carga-Descarga Año'!$B$5&gt;'SFV+BESS'!$I$7),-'SFV+BESS'!$I$7,IF(AND(DC206&lt;0,DJ205+DC206/$B$5&lt;$H$2),-MIN('SFV+BESS'!$I$7,DJ205-$H$2),0)))</f>
        <v>0</v>
      </c>
      <c r="DF206" s="33"/>
      <c r="DG206" s="33">
        <f t="shared" si="234"/>
        <v>0</v>
      </c>
      <c r="DH206" s="27">
        <f t="shared" si="272"/>
        <v>0</v>
      </c>
      <c r="DI206" s="27">
        <f t="shared" si="273"/>
        <v>0</v>
      </c>
      <c r="DJ206" s="28">
        <f>IF((DJ205+DD206+DE206)&gt;=$B$2*'SFV+BESS'!$I$9, $B$2*'SFV+BESS'!$I$9, (DJ205+DD206+DE206))</f>
        <v>173.61249999999998</v>
      </c>
      <c r="DK206" s="110">
        <f t="shared" si="274"/>
        <v>0</v>
      </c>
      <c r="DP206" s="251"/>
      <c r="DQ206" s="48">
        <v>8.2083333333333393</v>
      </c>
      <c r="DR206" s="33">
        <f t="shared" si="251"/>
        <v>0</v>
      </c>
      <c r="DS206" s="33">
        <f>Gen_Cons_Horario!B5320</f>
        <v>0</v>
      </c>
      <c r="DT206" s="35">
        <f t="shared" si="216"/>
        <v>0</v>
      </c>
      <c r="DU206" s="116">
        <f>IF(AND(DT206&gt;0,DT206*$B$4+EA205&lt;=$B$2*'SFV+BESS'!$I$9,DT206&lt;'SFV+BESS'!$I$7), DT206*$B$4, IF(AND(DT206&gt;0,DT206*$B$4+EA205&gt;$B$2*'SFV+BESS'!$I$9,DT206*$B$4&lt;'SFV+BESS'!$I$7),$B$2*'SFV+BESS'!$I$9-EA205,IF(AND(DT206&gt;0,DT206*$B$4+EA205&gt;$B$2*'SFV+BESS'!$I$9,DT206*$B$4&gt;'SFV+BESS'!$I$7,EA205&lt;$B$2*'SFV+BESS'!$I$9),$B$2*'SFV+BESS'!$I$9-EA205,IF(AND(DT206&gt;0,DT206*$B$4+EA205&lt;=$B$2*'SFV+BESS'!$I$9,DT206&gt;'SFV+BESS'!$I$7),'SFV+BESS'!$I$7,0))))</f>
        <v>0</v>
      </c>
      <c r="DV206" s="27">
        <f>IF(AND(DT206&lt;0,EA205+DT206/$B$5&gt;$H$2,-DT206/'Carga-Descarga Año'!$B$5&lt;'SFV+BESS'!$I$7),DT206/$B$5,IF(AND(DT206&lt;0,EA205+DT206/$B$5&gt;$H$2,-DT206/'Carga-Descarga Año'!$B$5&gt;'SFV+BESS'!$I$7),-'SFV+BESS'!$I$7,IF(AND(DT206&lt;0,EA205+DT206/$B$5&lt;$H$2),-MIN('SFV+BESS'!$I$7,EA205-$H$2),0)))</f>
        <v>0</v>
      </c>
      <c r="DW206" s="33"/>
      <c r="DX206" s="33">
        <f t="shared" si="235"/>
        <v>0</v>
      </c>
      <c r="DY206" s="27">
        <f t="shared" si="275"/>
        <v>0</v>
      </c>
      <c r="DZ206" s="27">
        <f t="shared" si="236"/>
        <v>0</v>
      </c>
      <c r="EA206" s="28">
        <f>IF((EA205+DU206+DV206)&gt;=$B$2*'SFV+BESS'!$I$9, $B$2*'SFV+BESS'!$I$9, (EA205+DU206+DV206))</f>
        <v>173.61249999999998</v>
      </c>
      <c r="EB206" s="110">
        <f t="shared" si="276"/>
        <v>0</v>
      </c>
      <c r="EG206" s="251"/>
      <c r="EH206" s="48">
        <v>8.2083333333333393</v>
      </c>
      <c r="EI206" s="33">
        <f t="shared" si="252"/>
        <v>0</v>
      </c>
      <c r="EJ206" s="33">
        <f>Gen_Cons_Horario!B6064</f>
        <v>0</v>
      </c>
      <c r="EK206" s="35">
        <f t="shared" si="217"/>
        <v>0</v>
      </c>
      <c r="EL206" s="116">
        <f>IF(AND(EK206&gt;0,EK206*$B$4+ER205&lt;=$B$2*'SFV+BESS'!$I$9,EK206&lt;'SFV+BESS'!$I$7), EK206*$B$4, IF(AND(EK206&gt;0,EK206*$B$4+ER205&gt;$B$2*'SFV+BESS'!$I$9,EK206*$B$4&lt;'SFV+BESS'!$I$7),$B$2*'SFV+BESS'!$I$9-ER205,IF(AND(EK206&gt;0,EK206*$B$4+ER205&gt;$B$2*'SFV+BESS'!$I$9,EK206*$B$4&gt;'SFV+BESS'!$I$7,ER205&lt;$B$2*'SFV+BESS'!$I$9),$B$2*'SFV+BESS'!$I$9-ER205,IF(AND(EK206&gt;0,EK206*$B$4+ER205&lt;=$B$2*'SFV+BESS'!$I$9,EK206&gt;'SFV+BESS'!$I$7),'SFV+BESS'!$I$7,0))))</f>
        <v>0</v>
      </c>
      <c r="EM206" s="27">
        <f>IF(AND(EK206&lt;0,ER205+EK206/$B$5&gt;$H$2,-EK206/'Carga-Descarga Año'!$B$5&lt;'SFV+BESS'!$I$7),EK206/$B$5,IF(AND(EK206&lt;0,ER205+EK206/$B$5&gt;$H$2,-EK206/'Carga-Descarga Año'!$B$5&gt;'SFV+BESS'!$I$7),-'SFV+BESS'!$I$7,IF(AND(EK206&lt;0,ER205+EK206/$B$5&lt;$H$2),-MIN('SFV+BESS'!$I$7,ER205-$H$2),0)))</f>
        <v>0</v>
      </c>
      <c r="EN206" s="33"/>
      <c r="EO206" s="33">
        <f t="shared" si="237"/>
        <v>0</v>
      </c>
      <c r="EP206" s="27">
        <f t="shared" si="277"/>
        <v>0</v>
      </c>
      <c r="EQ206" s="27">
        <f t="shared" si="238"/>
        <v>0</v>
      </c>
      <c r="ER206" s="28">
        <f>IF((ER205+EL206+EM206)&gt;=$B$2*'SFV+BESS'!$I$9, $B$2*'SFV+BESS'!$I$9, (ER205+EL206+EM206))</f>
        <v>173.61249999999998</v>
      </c>
      <c r="ES206" s="110">
        <f t="shared" si="278"/>
        <v>0</v>
      </c>
      <c r="EX206" s="251"/>
      <c r="EY206" s="48">
        <v>8.2083333333333393</v>
      </c>
      <c r="EZ206" s="33">
        <f t="shared" si="253"/>
        <v>0</v>
      </c>
      <c r="FA206" s="33">
        <f>Gen_Cons_Horario!B6784</f>
        <v>0</v>
      </c>
      <c r="FB206" s="35">
        <f t="shared" si="218"/>
        <v>0</v>
      </c>
      <c r="FC206" s="116">
        <f>IF(AND(FB206&gt;0,FB206*$B$4+FI205&lt;=$B$2*'SFV+BESS'!$I$9,FB206&lt;'SFV+BESS'!$I$7), FB206*$B$4, IF(AND(FB206&gt;0,FB206*$B$4+FI205&gt;$B$2*'SFV+BESS'!$I$9,FB206*$B$4&lt;'SFV+BESS'!$I$7),$B$2*'SFV+BESS'!$I$9-FI205,IF(AND(FB206&gt;0,FB206*$B$4+FI205&gt;$B$2*'SFV+BESS'!$I$9,FB206*$B$4&gt;'SFV+BESS'!$I$7,FI205&lt;$B$2*'SFV+BESS'!$I$9),$B$2*'SFV+BESS'!$I$9-FI205,IF(AND(FB206&gt;0,FB206*$B$4+FI205&lt;=$B$2*'SFV+BESS'!$I$9,FB206&gt;'SFV+BESS'!$I$7),'SFV+BESS'!$I$7,0))))</f>
        <v>0</v>
      </c>
      <c r="FD206" s="27">
        <f>IF(AND(FB206&lt;0,FI205+FB206/$B$5&gt;$H$2,-FB206/'Carga-Descarga Año'!$B$5&lt;'SFV+BESS'!$I$7),FB206/$B$5,IF(AND(FB206&lt;0,FI205+FB206/$B$5&gt;$H$2,-FB206/'Carga-Descarga Año'!$B$5&gt;'SFV+BESS'!$I$7),-'SFV+BESS'!$I$7,IF(AND(FB206&lt;0,FI205+FB206/$B$5&lt;$H$2),-MIN('SFV+BESS'!$I$7,FI205-$H$2),0)))</f>
        <v>0</v>
      </c>
      <c r="FE206" s="33"/>
      <c r="FF206" s="33">
        <f t="shared" si="239"/>
        <v>0</v>
      </c>
      <c r="FG206" s="27">
        <f t="shared" si="279"/>
        <v>0</v>
      </c>
      <c r="FH206" s="27">
        <f t="shared" si="240"/>
        <v>0</v>
      </c>
      <c r="FI206" s="28">
        <f>IF((FI205+FC206+FD206)&gt;=$B$2*'SFV+BESS'!$I$9, $B$2*'SFV+BESS'!$I$9, (FI205+FC206+FD206))</f>
        <v>173.61249999999998</v>
      </c>
      <c r="FJ206" s="110">
        <f t="shared" si="280"/>
        <v>0</v>
      </c>
      <c r="FO206" s="251"/>
      <c r="FP206" s="48">
        <v>8.2083333333333393</v>
      </c>
      <c r="FQ206" s="33">
        <f t="shared" si="254"/>
        <v>0</v>
      </c>
      <c r="FR206" s="33">
        <f>Gen_Cons_Horario!B7528</f>
        <v>0</v>
      </c>
      <c r="FS206" s="35">
        <f t="shared" si="219"/>
        <v>0</v>
      </c>
      <c r="FT206" s="116">
        <f>IF(AND(FS206&gt;0,FS206*$B$4+FZ205&lt;=$B$2*'SFV+BESS'!$I$9,FS206&lt;'SFV+BESS'!$I$7), FS206*$B$4, IF(AND(FS206&gt;0,FS206*$B$4+FZ205&gt;$B$2*'SFV+BESS'!$I$9,FS206*$B$4&lt;'SFV+BESS'!$I$7),$B$2*'SFV+BESS'!$I$9-FZ205,IF(AND(FS206&gt;0,FS206*$B$4+FZ205&gt;$B$2*'SFV+BESS'!$I$9,FS206*$B$4&gt;'SFV+BESS'!$I$7,FZ205&lt;$B$2*'SFV+BESS'!$I$9),$B$2*'SFV+BESS'!$I$9-FZ205,IF(AND(FS206&gt;0,FS206*$B$4+FZ205&lt;=$B$2*'SFV+BESS'!$I$9,FS206&gt;'SFV+BESS'!$I$7),'SFV+BESS'!$I$7,0))))</f>
        <v>0</v>
      </c>
      <c r="FU206" s="27">
        <f>IF(AND(FS206&lt;0,FZ205+FS206/$B$5&gt;$H$2,-FS206/'Carga-Descarga Año'!$B$5&lt;'SFV+BESS'!$I$7),FS206/$B$5,IF(AND(FS206&lt;0,FZ205+FS206/$B$5&gt;$H$2,-FS206/'Carga-Descarga Año'!$B$5&gt;'SFV+BESS'!$I$7),-'SFV+BESS'!$I$7,IF(AND(FS206&lt;0,FZ205+FS206/$B$5&lt;$H$2),-MIN('SFV+BESS'!$I$7,FZ205-$H$2),0)))</f>
        <v>0</v>
      </c>
      <c r="FV206" s="33"/>
      <c r="FW206" s="33">
        <f t="shared" si="241"/>
        <v>0</v>
      </c>
      <c r="FX206" s="27">
        <f t="shared" si="281"/>
        <v>0</v>
      </c>
      <c r="FY206" s="27">
        <f t="shared" si="242"/>
        <v>0</v>
      </c>
      <c r="FZ206" s="28">
        <f>IF((FZ205+FT206+FU206)&gt;=$B$2*'SFV+BESS'!$I$9, $B$2*'SFV+BESS'!$I$9, (FZ205+FT206+FU206))</f>
        <v>173.61249999999998</v>
      </c>
      <c r="GA206" s="110">
        <f t="shared" si="282"/>
        <v>0</v>
      </c>
      <c r="GF206" s="251"/>
      <c r="GG206" s="48">
        <v>8.2083333333333393</v>
      </c>
      <c r="GH206" s="33">
        <f t="shared" si="255"/>
        <v>0</v>
      </c>
      <c r="GI206" s="33">
        <f>Gen_Cons_Horario!B8248</f>
        <v>0</v>
      </c>
      <c r="GJ206" s="35">
        <f t="shared" si="225"/>
        <v>0</v>
      </c>
      <c r="GK206" s="116">
        <f>IF(AND(GJ206&gt;0,GJ206*$B$4+GQ205&lt;=$B$2*'SFV+BESS'!$I$9,GJ206&lt;'SFV+BESS'!$I$7), GJ206*$B$4, IF(AND(GJ206&gt;0,GJ206*$B$4+GQ205&gt;$B$2*'SFV+BESS'!$I$9,GJ206*$B$4&lt;'SFV+BESS'!$I$7),$B$2*'SFV+BESS'!$I$9-GQ205,IF(AND(GJ206&gt;0,GJ206*$B$4+GQ205&gt;$B$2*'SFV+BESS'!$I$9,GJ206*$B$4&gt;'SFV+BESS'!$I$7,GQ205&lt;$B$2*'SFV+BESS'!$I$9),$B$2*'SFV+BESS'!$I$9-GQ205,IF(AND(GJ206&gt;0,GJ206*$B$4+GQ205&lt;=$B$2*'SFV+BESS'!$I$9,GJ206&gt;'SFV+BESS'!$I$7),'SFV+BESS'!$I$7,0))))</f>
        <v>0</v>
      </c>
      <c r="GL206" s="27">
        <f>IF(AND(GJ206&lt;0,GQ205+GJ206/$B$5&gt;$H$2,-GJ206/'Carga-Descarga Año'!$B$5&lt;'SFV+BESS'!$I$7),GJ206/$B$5,IF(AND(GJ206&lt;0,GQ205+GJ206/$B$5&gt;$H$2,-GJ206/'Carga-Descarga Año'!$B$5&gt;'SFV+BESS'!$I$7),-'SFV+BESS'!$I$7,IF(AND(GJ206&lt;0,GQ205+GJ206/$B$5&lt;$H$2),-MIN('SFV+BESS'!$I$7,GQ205-$H$2),0)))</f>
        <v>0</v>
      </c>
      <c r="GM206" s="33"/>
      <c r="GN206" s="33">
        <f t="shared" si="243"/>
        <v>0</v>
      </c>
      <c r="GO206" s="27">
        <f t="shared" si="283"/>
        <v>0</v>
      </c>
      <c r="GP206" s="27">
        <f t="shared" si="244"/>
        <v>0</v>
      </c>
      <c r="GQ206" s="28">
        <f>IF((GQ205+GK206+GL206)&gt;=$B$2*'SFV+BESS'!$I$9, $B$2*'SFV+BESS'!$I$9, (GQ205+GK206+GL206))</f>
        <v>173.61249999999998</v>
      </c>
      <c r="GR206" s="110">
        <f t="shared" si="284"/>
        <v>0</v>
      </c>
    </row>
    <row r="207" spans="1:200">
      <c r="A207" s="249"/>
      <c r="B207" s="48">
        <v>8.2500000000000107</v>
      </c>
      <c r="C207" s="38">
        <f t="shared" si="226"/>
        <v>0</v>
      </c>
      <c r="D207" s="2">
        <f>Gen_Cons_Horario!B233</f>
        <v>0</v>
      </c>
      <c r="E207" s="140">
        <f t="shared" si="256"/>
        <v>0</v>
      </c>
      <c r="F207" s="116">
        <f>IF(AND(E207&gt;0,E207*$B$4+L206&lt;=$B$2*'SFV+BESS'!$I$9,E207&lt;'SFV+BESS'!$I$7), E207*$B$4, IF(AND(E207&gt;0,E207*$B$4+L206&gt;$B$2*'SFV+BESS'!$I$9,E207*$B$4&lt;'SFV+BESS'!$I$7),$B$2*'SFV+BESS'!$I$9-L206,IF(AND(E207&gt;0,E207*$B$4+L206&gt;$B$2*'SFV+BESS'!$I$9,E207*$B$4&gt;'SFV+BESS'!$I$7,L206&lt;$B$2*'SFV+BESS'!$I$9),$B$2*'SFV+BESS'!$I$9-L206,IF(AND(E207&gt;0,E207*$B$4+L206&lt;=$B$2*'SFV+BESS'!$I$9,E207&gt;'SFV+BESS'!$I$7),'SFV+BESS'!$I$7,0))))</f>
        <v>0</v>
      </c>
      <c r="G207" s="27">
        <f>IF(AND(E207&lt;0,L206+E207/$B$5&gt;$H$2,-E207/'Carga-Descarga Año'!$B$5&lt;'SFV+BESS'!$I$7),E207/$B$5,IF(AND(E207&lt;0,L206+E207/$B$5&gt;$H$2,-E207/'Carga-Descarga Año'!$B$5&gt;'SFV+BESS'!$I$7),-'SFV+BESS'!$I$7,IF(AND(E207&lt;0,L206+E207/$B$5&lt;$H$2),-MIN('SFV+BESS'!$I$7,L206-$H$2),0)))</f>
        <v>0</v>
      </c>
      <c r="I207" s="38">
        <f t="shared" si="257"/>
        <v>0</v>
      </c>
      <c r="J207" s="27">
        <f t="shared" si="259"/>
        <v>0</v>
      </c>
      <c r="K207" s="27">
        <f t="shared" si="258"/>
        <v>0</v>
      </c>
      <c r="L207" s="28">
        <f>IF((L206+F207+G207)&gt;=$B$2*'SFV+BESS'!$I$9, $B$2*'SFV+BESS'!$I$9, (L206+F207+G207))</f>
        <v>123.90821159074699</v>
      </c>
      <c r="M207" s="110">
        <f t="shared" si="260"/>
        <v>0</v>
      </c>
      <c r="R207" s="251"/>
      <c r="S207" s="48">
        <v>8.2500000000000107</v>
      </c>
      <c r="T207" s="2">
        <f t="shared" si="245"/>
        <v>0</v>
      </c>
      <c r="U207" s="2">
        <f>Gen_Cons_Horario!B977</f>
        <v>0</v>
      </c>
      <c r="V207" s="35">
        <f t="shared" si="220"/>
        <v>0</v>
      </c>
      <c r="W207" s="116">
        <f>IF(AND(V207&gt;0,V207*$B$4+AC206&lt;=$B$2*'SFV+BESS'!$I$9,V207&lt;'SFV+BESS'!$I$7), V207*$B$4, IF(AND(V207&gt;0,V207*$B$4+AC206&gt;$B$2*'SFV+BESS'!$I$9,V207*$B$4&lt;'SFV+BESS'!$I$7),$B$2*'SFV+BESS'!$I$9-AC206,IF(AND(V207&gt;0,V207*$B$4+AC206&gt;$B$2*'SFV+BESS'!$I$9,V207*$B$4&gt;'SFV+BESS'!$I$7,AC206&lt;$B$2*'SFV+BESS'!$I$9),$B$2*'SFV+BESS'!$I$9-AC206,IF(AND(V207&gt;0,V207*$B$4+AC206&lt;=$B$2*'SFV+BESS'!$I$9,V207&gt;'SFV+BESS'!$I$7),'SFV+BESS'!$I$7,0))))</f>
        <v>0</v>
      </c>
      <c r="X207" s="27">
        <f>IF(AND(V207&lt;0,AC206+V207/$B$5&gt;$H$2,-V207/'Carga-Descarga Año'!$B$5&lt;'SFV+BESS'!$I$7),V207/$B$5,IF(AND(V207&lt;0,AC206+V207/$B$5&gt;$H$2,-V207/'Carga-Descarga Año'!$B$5&gt;'SFV+BESS'!$I$7),-'SFV+BESS'!$I$7,IF(AND(V207&lt;0,AC206+V207/$B$5&lt;$H$2),-MIN('SFV+BESS'!$I$7,AC206-$H$2),0)))</f>
        <v>0</v>
      </c>
      <c r="Z207" s="33">
        <f t="shared" si="214"/>
        <v>0</v>
      </c>
      <c r="AA207" s="27">
        <f t="shared" si="261"/>
        <v>0</v>
      </c>
      <c r="AB207" s="27">
        <f t="shared" si="285"/>
        <v>0</v>
      </c>
      <c r="AC207" s="28">
        <f>IF((AC206+W207+X207)&gt;=$B$2*'SFV+BESS'!$I$9, $B$2*'SFV+BESS'!$I$9, (AC206+W207+X207))</f>
        <v>173.61249999999998</v>
      </c>
      <c r="AD207" s="110">
        <f t="shared" si="262"/>
        <v>0</v>
      </c>
      <c r="AI207" s="251"/>
      <c r="AJ207" s="48">
        <v>8.2500000000000107</v>
      </c>
      <c r="AK207" s="52">
        <f t="shared" si="246"/>
        <v>0</v>
      </c>
      <c r="AL207" s="33">
        <f>Gen_Cons_Horario!B1649</f>
        <v>0</v>
      </c>
      <c r="AM207" s="35">
        <f t="shared" si="221"/>
        <v>0</v>
      </c>
      <c r="AN207" s="116">
        <f>IF(AND(AM207&gt;0,AM207*$B$4+AT206&lt;=$B$2*'SFV+BESS'!$I$9,AM207&lt;'SFV+BESS'!$I$7), AM207*$B$4, IF(AND(AM207&gt;0,AM207*$B$4+AT206&gt;$B$2*'SFV+BESS'!$I$9,AM207*$B$4&lt;'SFV+BESS'!$I$7),$B$2*'SFV+BESS'!$I$9-AT206,IF(AND(AM207&gt;0,AM207*$B$4+AT206&gt;$B$2*'SFV+BESS'!$I$9,AM207*$B$4&gt;'SFV+BESS'!$I$7,AT206&lt;$B$2*'SFV+BESS'!$I$9),$B$2*'SFV+BESS'!$I$9-AT206,IF(AND(AM207&gt;0,AM207*$B$4+AT206&lt;=$B$2*'SFV+BESS'!$I$9,AM207&gt;'SFV+BESS'!$I$7),'SFV+BESS'!$I$7,0))))</f>
        <v>0</v>
      </c>
      <c r="AO207" s="27">
        <f>IF(AND(AM207&lt;0,AT206+AM207/$B$5&gt;$H$2,-AM207/'Carga-Descarga Año'!$B$5&lt;'SFV+BESS'!$I$7),AM207/$B$5,IF(AND(AM207&lt;0,AT206+AM207/$B$5&gt;$H$2,-AM207/'Carga-Descarga Año'!$B$5&gt;'SFV+BESS'!$I$7),-'SFV+BESS'!$I$7,IF(AND(AM207&lt;0,AT206+AM207/$B$5&lt;$H$2),-MIN('SFV+BESS'!$I$7,AT206-$H$2),0)))</f>
        <v>0</v>
      </c>
      <c r="AP207" s="33"/>
      <c r="AQ207" s="33">
        <f t="shared" si="227"/>
        <v>0</v>
      </c>
      <c r="AR207" s="27">
        <f t="shared" si="263"/>
        <v>0</v>
      </c>
      <c r="AS207" s="27">
        <f t="shared" si="228"/>
        <v>0</v>
      </c>
      <c r="AT207" s="28">
        <f>IF((AT206+AN207+AO207)&gt;=$B$2*'SFV+BESS'!$I$9, $B$2*'SFV+BESS'!$I$9, (AT206+AN207+AO207))</f>
        <v>148.98376386372536</v>
      </c>
      <c r="AU207" s="110">
        <f t="shared" si="264"/>
        <v>0</v>
      </c>
      <c r="AZ207" s="251"/>
      <c r="BA207" s="48">
        <v>8.2500000000000107</v>
      </c>
      <c r="BB207" s="33">
        <f t="shared" si="247"/>
        <v>0</v>
      </c>
      <c r="BC207" s="33">
        <f>Gen_Cons_Horario!B2393</f>
        <v>0</v>
      </c>
      <c r="BD207" s="35">
        <f t="shared" si="222"/>
        <v>0</v>
      </c>
      <c r="BE207" s="116">
        <f>IF(AND(BD207&gt;0,BD207*$B$4+BK206&lt;=$B$2*'SFV+BESS'!$I$9,BD207&lt;'SFV+BESS'!$I$7), BD207*$B$4, IF(AND(BD207&gt;0,BD207*$B$4+BK206&gt;$B$2*'SFV+BESS'!$I$9,BD207*$B$4&lt;'SFV+BESS'!$I$7),$B$2*'SFV+BESS'!$I$9-BK206,IF(AND(BD207&gt;0,BD207*$B$4+BK206&gt;$B$2*'SFV+BESS'!$I$9,BD207*$B$4&gt;'SFV+BESS'!$I$7,BK206&lt;$B$2*'SFV+BESS'!$I$9),$B$2*'SFV+BESS'!$I$9-BK206,IF(AND(BD207&gt;0,BD207*$B$4+BK206&lt;=$B$2*'SFV+BESS'!$I$9,BD207&gt;'SFV+BESS'!$I$7),'SFV+BESS'!$I$7,0))))</f>
        <v>0</v>
      </c>
      <c r="BF207" s="27">
        <f>IF(AND(BD207&lt;0,BK206+BD207/$B$5&gt;$H$2,-BD207/'Carga-Descarga Año'!$B$5&lt;'SFV+BESS'!$I$7),BD207/$B$5,IF(AND(BD207&lt;0,BK206+BD207/$B$5&gt;$H$2,-BD207/'Carga-Descarga Año'!$B$5&gt;'SFV+BESS'!$I$7),-'SFV+BESS'!$I$7,IF(AND(BD207&lt;0,BK206+BD207/$B$5&lt;$H$2),-MIN('SFV+BESS'!$I$7,BK206-$H$2),0)))</f>
        <v>0</v>
      </c>
      <c r="BG207" s="33"/>
      <c r="BH207" s="33">
        <f t="shared" si="229"/>
        <v>0</v>
      </c>
      <c r="BI207" s="27">
        <f t="shared" si="265"/>
        <v>0</v>
      </c>
      <c r="BJ207" s="27">
        <f t="shared" si="230"/>
        <v>0</v>
      </c>
      <c r="BK207" s="28">
        <f>IF((BK206+BE207+BF207)&gt;=$B$2*'SFV+BESS'!$I$9, $B$2*'SFV+BESS'!$I$9, (BK206+BE207+BF207))</f>
        <v>173.61249999999998</v>
      </c>
      <c r="BL207" s="110">
        <f t="shared" si="266"/>
        <v>0</v>
      </c>
      <c r="BQ207" s="251"/>
      <c r="BR207" s="48">
        <v>8.2500000000000107</v>
      </c>
      <c r="BS207" s="33">
        <f t="shared" si="248"/>
        <v>0</v>
      </c>
      <c r="BT207" s="33">
        <f>Gen_Cons_Horario!B3113</f>
        <v>0</v>
      </c>
      <c r="BU207" s="35">
        <f t="shared" si="223"/>
        <v>0</v>
      </c>
      <c r="BV207" s="116">
        <f>IF(AND(BU207&gt;0,BU207*$B$4+CB206&lt;=$B$2*'SFV+BESS'!$I$9,BU207&lt;'SFV+BESS'!$I$7), BU207*$B$4, IF(AND(BU207&gt;0,BU207*$B$4+CB206&gt;$B$2*'SFV+BESS'!$I$9,BU207*$B$4&lt;'SFV+BESS'!$I$7),$B$2*'SFV+BESS'!$I$9-CB206,IF(AND(BU207&gt;0,BU207*$B$4+CB206&gt;$B$2*'SFV+BESS'!$I$9,BU207*$B$4&gt;'SFV+BESS'!$I$7,CB206&lt;$B$2*'SFV+BESS'!$I$9),$B$2*'SFV+BESS'!$I$9-CB206,IF(AND(BU207&gt;0,BU207*$B$4+CB206&lt;=$B$2*'SFV+BESS'!$I$9,BU207&gt;'SFV+BESS'!$I$7),'SFV+BESS'!$I$7,0))))</f>
        <v>0</v>
      </c>
      <c r="BW207" s="27">
        <f>IF(AND(BU207&lt;0,CB206+BU207/$B$5&gt;$H$2,-BU207/'Carga-Descarga Año'!$B$5&lt;'SFV+BESS'!$I$7),BU207/$B$5,IF(AND(BU207&lt;0,CB206+BU207/$B$5&gt;$H$2,-BU207/'Carga-Descarga Año'!$B$5&gt;'SFV+BESS'!$I$7),-'SFV+BESS'!$I$7,IF(AND(BU207&lt;0,CB206+BU207/$B$5&lt;$H$2),-MIN('SFV+BESS'!$I$7,CB206-$H$2),0)))</f>
        <v>0</v>
      </c>
      <c r="BX207" s="33"/>
      <c r="BY207" s="33">
        <f t="shared" si="231"/>
        <v>0</v>
      </c>
      <c r="BZ207" s="27">
        <f t="shared" si="267"/>
        <v>0</v>
      </c>
      <c r="CA207" s="27">
        <f t="shared" si="268"/>
        <v>0</v>
      </c>
      <c r="CB207" s="28">
        <f>IF((CB206+BV207+BW207)&gt;=$B$2*'SFV+BESS'!$I$9, $B$2*'SFV+BESS'!$I$9, (CB206+BV207+BW207))</f>
        <v>173.61249999999998</v>
      </c>
      <c r="CC207" s="110">
        <f t="shared" si="269"/>
        <v>0</v>
      </c>
      <c r="CH207" s="251"/>
      <c r="CI207" s="48">
        <v>8.2500000000000107</v>
      </c>
      <c r="CJ207" s="33">
        <f t="shared" si="249"/>
        <v>0</v>
      </c>
      <c r="CK207" s="33">
        <f>Gen_Cons_Horario!B3857</f>
        <v>0</v>
      </c>
      <c r="CL207" s="35">
        <f t="shared" si="224"/>
        <v>0</v>
      </c>
      <c r="CM207" s="116">
        <f>IF(AND(CL207&gt;0,CL207*$B$4+CS206&lt;=$B$2*'SFV+BESS'!$I$9,CL207&lt;'SFV+BESS'!$I$7), CL207*$B$4, IF(AND(CL207&gt;0,CL207*$B$4+CS206&gt;$B$2*'SFV+BESS'!$I$9,CL207*$B$4&lt;'SFV+BESS'!$I$7),$B$2*'SFV+BESS'!$I$9-CS206,IF(AND(CL207&gt;0,CL207*$B$4+CS206&gt;$B$2*'SFV+BESS'!$I$9,CL207*$B$4&gt;'SFV+BESS'!$I$7,CS206&lt;$B$2*'SFV+BESS'!$I$9),$B$2*'SFV+BESS'!$I$9-CS206,IF(AND(CL207&gt;0,CL207*$B$4+CS206&lt;=$B$2*'SFV+BESS'!$I$9,CL207&gt;'SFV+BESS'!$I$7),'SFV+BESS'!$I$7,0))))</f>
        <v>0</v>
      </c>
      <c r="CN207" s="27">
        <f>IF(AND(CL207&lt;0,CS206+CL207/$B$5&gt;$H$2,-CL207/'Carga-Descarga Año'!$B$5&lt;'SFV+BESS'!$I$7),CL207/$B$5,IF(AND(CL207&lt;0,CS206+CL207/$B$5&gt;$H$2,-CL207/'Carga-Descarga Año'!$B$5&gt;'SFV+BESS'!$I$7),-'SFV+BESS'!$I$7,IF(AND(CL207&lt;0,CS206+CL207/$B$5&lt;$H$2),-MIN('SFV+BESS'!$I$7,CS206-$H$2),0)))</f>
        <v>0</v>
      </c>
      <c r="CO207" s="33"/>
      <c r="CP207" s="33">
        <f t="shared" si="232"/>
        <v>0</v>
      </c>
      <c r="CQ207" s="27">
        <f t="shared" si="270"/>
        <v>0</v>
      </c>
      <c r="CR207" s="27">
        <f t="shared" si="233"/>
        <v>0</v>
      </c>
      <c r="CS207" s="28">
        <f>IF((CS206+CM207+CN207)&gt;=$B$2*'SFV+BESS'!$I$9, $B$2*'SFV+BESS'!$I$9, (CS206+CM207+CN207))</f>
        <v>173.61249999999998</v>
      </c>
      <c r="CT207" s="110">
        <f t="shared" si="271"/>
        <v>0</v>
      </c>
      <c r="CY207" s="251"/>
      <c r="CZ207" s="48">
        <v>8.2500000000000107</v>
      </c>
      <c r="DA207" s="33">
        <f t="shared" si="250"/>
        <v>0</v>
      </c>
      <c r="DB207" s="33">
        <f>Gen_Cons_Horario!B4577</f>
        <v>0</v>
      </c>
      <c r="DC207" s="35">
        <f t="shared" si="215"/>
        <v>0</v>
      </c>
      <c r="DD207" s="116">
        <f>IF(AND(DC207&gt;0,DC207*$B$4+DJ206&lt;=$B$2*'SFV+BESS'!$I$9,DC207&lt;'SFV+BESS'!$I$7), DC207*$B$4, IF(AND(DC207&gt;0,DC207*$B$4+DJ206&gt;$B$2*'SFV+BESS'!$I$9,DC207*$B$4&lt;'SFV+BESS'!$I$7),$B$2*'SFV+BESS'!$I$9-DJ206,IF(AND(DC207&gt;0,DC207*$B$4+DJ206&gt;$B$2*'SFV+BESS'!$I$9,DC207*$B$4&gt;'SFV+BESS'!$I$7,DJ206&lt;$B$2*'SFV+BESS'!$I$9),$B$2*'SFV+BESS'!$I$9-DJ206,IF(AND(DC207&gt;0,DC207*$B$4+DJ206&lt;=$B$2*'SFV+BESS'!$I$9,DC207&gt;'SFV+BESS'!$I$7),'SFV+BESS'!$I$7,0))))</f>
        <v>0</v>
      </c>
      <c r="DE207" s="27">
        <f>IF(AND(DC207&lt;0,DJ206+DC207/$B$5&gt;$H$2,-DC207/'Carga-Descarga Año'!$B$5&lt;'SFV+BESS'!$I$7),DC207/$B$5,IF(AND(DC207&lt;0,DJ206+DC207/$B$5&gt;$H$2,-DC207/'Carga-Descarga Año'!$B$5&gt;'SFV+BESS'!$I$7),-'SFV+BESS'!$I$7,IF(AND(DC207&lt;0,DJ206+DC207/$B$5&lt;$H$2),-MIN('SFV+BESS'!$I$7,DJ206-$H$2),0)))</f>
        <v>0</v>
      </c>
      <c r="DF207" s="33"/>
      <c r="DG207" s="33">
        <f t="shared" si="234"/>
        <v>0</v>
      </c>
      <c r="DH207" s="27">
        <f t="shared" si="272"/>
        <v>0</v>
      </c>
      <c r="DI207" s="27">
        <f t="shared" si="273"/>
        <v>0</v>
      </c>
      <c r="DJ207" s="28">
        <f>IF((DJ206+DD207+DE207)&gt;=$B$2*'SFV+BESS'!$I$9, $B$2*'SFV+BESS'!$I$9, (DJ206+DD207+DE207))</f>
        <v>173.61249999999998</v>
      </c>
      <c r="DK207" s="110">
        <f t="shared" si="274"/>
        <v>0</v>
      </c>
      <c r="DP207" s="251"/>
      <c r="DQ207" s="48">
        <v>8.2500000000000107</v>
      </c>
      <c r="DR207" s="33">
        <f t="shared" si="251"/>
        <v>0</v>
      </c>
      <c r="DS207" s="33">
        <f>Gen_Cons_Horario!B5321</f>
        <v>0</v>
      </c>
      <c r="DT207" s="35">
        <f t="shared" si="216"/>
        <v>0</v>
      </c>
      <c r="DU207" s="116">
        <f>IF(AND(DT207&gt;0,DT207*$B$4+EA206&lt;=$B$2*'SFV+BESS'!$I$9,DT207&lt;'SFV+BESS'!$I$7), DT207*$B$4, IF(AND(DT207&gt;0,DT207*$B$4+EA206&gt;$B$2*'SFV+BESS'!$I$9,DT207*$B$4&lt;'SFV+BESS'!$I$7),$B$2*'SFV+BESS'!$I$9-EA206,IF(AND(DT207&gt;0,DT207*$B$4+EA206&gt;$B$2*'SFV+BESS'!$I$9,DT207*$B$4&gt;'SFV+BESS'!$I$7,EA206&lt;$B$2*'SFV+BESS'!$I$9),$B$2*'SFV+BESS'!$I$9-EA206,IF(AND(DT207&gt;0,DT207*$B$4+EA206&lt;=$B$2*'SFV+BESS'!$I$9,DT207&gt;'SFV+BESS'!$I$7),'SFV+BESS'!$I$7,0))))</f>
        <v>0</v>
      </c>
      <c r="DV207" s="27">
        <f>IF(AND(DT207&lt;0,EA206+DT207/$B$5&gt;$H$2,-DT207/'Carga-Descarga Año'!$B$5&lt;'SFV+BESS'!$I$7),DT207/$B$5,IF(AND(DT207&lt;0,EA206+DT207/$B$5&gt;$H$2,-DT207/'Carga-Descarga Año'!$B$5&gt;'SFV+BESS'!$I$7),-'SFV+BESS'!$I$7,IF(AND(DT207&lt;0,EA206+DT207/$B$5&lt;$H$2),-MIN('SFV+BESS'!$I$7,EA206-$H$2),0)))</f>
        <v>0</v>
      </c>
      <c r="DW207" s="33"/>
      <c r="DX207" s="33">
        <f t="shared" si="235"/>
        <v>0</v>
      </c>
      <c r="DY207" s="27">
        <f t="shared" si="275"/>
        <v>0</v>
      </c>
      <c r="DZ207" s="27">
        <f t="shared" si="236"/>
        <v>0</v>
      </c>
      <c r="EA207" s="28">
        <f>IF((EA206+DU207+DV207)&gt;=$B$2*'SFV+BESS'!$I$9, $B$2*'SFV+BESS'!$I$9, (EA206+DU207+DV207))</f>
        <v>173.61249999999998</v>
      </c>
      <c r="EB207" s="110">
        <f t="shared" si="276"/>
        <v>0</v>
      </c>
      <c r="EG207" s="251"/>
      <c r="EH207" s="48">
        <v>8.2500000000000107</v>
      </c>
      <c r="EI207" s="33">
        <f t="shared" si="252"/>
        <v>0</v>
      </c>
      <c r="EJ207" s="33">
        <f>Gen_Cons_Horario!B6065</f>
        <v>0</v>
      </c>
      <c r="EK207" s="35">
        <f t="shared" si="217"/>
        <v>0</v>
      </c>
      <c r="EL207" s="116">
        <f>IF(AND(EK207&gt;0,EK207*$B$4+ER206&lt;=$B$2*'SFV+BESS'!$I$9,EK207&lt;'SFV+BESS'!$I$7), EK207*$B$4, IF(AND(EK207&gt;0,EK207*$B$4+ER206&gt;$B$2*'SFV+BESS'!$I$9,EK207*$B$4&lt;'SFV+BESS'!$I$7),$B$2*'SFV+BESS'!$I$9-ER206,IF(AND(EK207&gt;0,EK207*$B$4+ER206&gt;$B$2*'SFV+BESS'!$I$9,EK207*$B$4&gt;'SFV+BESS'!$I$7,ER206&lt;$B$2*'SFV+BESS'!$I$9),$B$2*'SFV+BESS'!$I$9-ER206,IF(AND(EK207&gt;0,EK207*$B$4+ER206&lt;=$B$2*'SFV+BESS'!$I$9,EK207&gt;'SFV+BESS'!$I$7),'SFV+BESS'!$I$7,0))))</f>
        <v>0</v>
      </c>
      <c r="EM207" s="27">
        <f>IF(AND(EK207&lt;0,ER206+EK207/$B$5&gt;$H$2,-EK207/'Carga-Descarga Año'!$B$5&lt;'SFV+BESS'!$I$7),EK207/$B$5,IF(AND(EK207&lt;0,ER206+EK207/$B$5&gt;$H$2,-EK207/'Carga-Descarga Año'!$B$5&gt;'SFV+BESS'!$I$7),-'SFV+BESS'!$I$7,IF(AND(EK207&lt;0,ER206+EK207/$B$5&lt;$H$2),-MIN('SFV+BESS'!$I$7,ER206-$H$2),0)))</f>
        <v>0</v>
      </c>
      <c r="EN207" s="33"/>
      <c r="EO207" s="33">
        <f t="shared" si="237"/>
        <v>0</v>
      </c>
      <c r="EP207" s="27">
        <f t="shared" si="277"/>
        <v>0</v>
      </c>
      <c r="EQ207" s="27">
        <f t="shared" si="238"/>
        <v>0</v>
      </c>
      <c r="ER207" s="28">
        <f>IF((ER206+EL207+EM207)&gt;=$B$2*'SFV+BESS'!$I$9, $B$2*'SFV+BESS'!$I$9, (ER206+EL207+EM207))</f>
        <v>173.61249999999998</v>
      </c>
      <c r="ES207" s="110">
        <f t="shared" si="278"/>
        <v>0</v>
      </c>
      <c r="EX207" s="251"/>
      <c r="EY207" s="48">
        <v>8.2500000000000107</v>
      </c>
      <c r="EZ207" s="33">
        <f t="shared" si="253"/>
        <v>0</v>
      </c>
      <c r="FA207" s="33">
        <f>Gen_Cons_Horario!B6785</f>
        <v>0</v>
      </c>
      <c r="FB207" s="35">
        <f t="shared" si="218"/>
        <v>0</v>
      </c>
      <c r="FC207" s="116">
        <f>IF(AND(FB207&gt;0,FB207*$B$4+FI206&lt;=$B$2*'SFV+BESS'!$I$9,FB207&lt;'SFV+BESS'!$I$7), FB207*$B$4, IF(AND(FB207&gt;0,FB207*$B$4+FI206&gt;$B$2*'SFV+BESS'!$I$9,FB207*$B$4&lt;'SFV+BESS'!$I$7),$B$2*'SFV+BESS'!$I$9-FI206,IF(AND(FB207&gt;0,FB207*$B$4+FI206&gt;$B$2*'SFV+BESS'!$I$9,FB207*$B$4&gt;'SFV+BESS'!$I$7,FI206&lt;$B$2*'SFV+BESS'!$I$9),$B$2*'SFV+BESS'!$I$9-FI206,IF(AND(FB207&gt;0,FB207*$B$4+FI206&lt;=$B$2*'SFV+BESS'!$I$9,FB207&gt;'SFV+BESS'!$I$7),'SFV+BESS'!$I$7,0))))</f>
        <v>0</v>
      </c>
      <c r="FD207" s="27">
        <f>IF(AND(FB207&lt;0,FI206+FB207/$B$5&gt;$H$2,-FB207/'Carga-Descarga Año'!$B$5&lt;'SFV+BESS'!$I$7),FB207/$B$5,IF(AND(FB207&lt;0,FI206+FB207/$B$5&gt;$H$2,-FB207/'Carga-Descarga Año'!$B$5&gt;'SFV+BESS'!$I$7),-'SFV+BESS'!$I$7,IF(AND(FB207&lt;0,FI206+FB207/$B$5&lt;$H$2),-MIN('SFV+BESS'!$I$7,FI206-$H$2),0)))</f>
        <v>0</v>
      </c>
      <c r="FE207" s="33"/>
      <c r="FF207" s="33">
        <f t="shared" si="239"/>
        <v>0</v>
      </c>
      <c r="FG207" s="27">
        <f t="shared" si="279"/>
        <v>0</v>
      </c>
      <c r="FH207" s="27">
        <f t="shared" si="240"/>
        <v>0</v>
      </c>
      <c r="FI207" s="28">
        <f>IF((FI206+FC207+FD207)&gt;=$B$2*'SFV+BESS'!$I$9, $B$2*'SFV+BESS'!$I$9, (FI206+FC207+FD207))</f>
        <v>173.61249999999998</v>
      </c>
      <c r="FJ207" s="110">
        <f t="shared" si="280"/>
        <v>0</v>
      </c>
      <c r="FO207" s="251"/>
      <c r="FP207" s="48">
        <v>8.2500000000000107</v>
      </c>
      <c r="FQ207" s="33">
        <f t="shared" si="254"/>
        <v>1.7899719636822458</v>
      </c>
      <c r="FR207" s="33">
        <f>Gen_Cons_Horario!B7529</f>
        <v>0</v>
      </c>
      <c r="FS207" s="35">
        <f t="shared" si="219"/>
        <v>1.7899719636822458</v>
      </c>
      <c r="FT207" s="116">
        <f>IF(AND(FS207&gt;0,FS207*$B$4+FZ206&lt;=$B$2*'SFV+BESS'!$I$9,FS207&lt;'SFV+BESS'!$I$7), FS207*$B$4, IF(AND(FS207&gt;0,FS207*$B$4+FZ206&gt;$B$2*'SFV+BESS'!$I$9,FS207*$B$4&lt;'SFV+BESS'!$I$7),$B$2*'SFV+BESS'!$I$9-FZ206,IF(AND(FS207&gt;0,FS207*$B$4+FZ206&gt;$B$2*'SFV+BESS'!$I$9,FS207*$B$4&gt;'SFV+BESS'!$I$7,FZ206&lt;$B$2*'SFV+BESS'!$I$9),$B$2*'SFV+BESS'!$I$9-FZ206,IF(AND(FS207&gt;0,FS207*$B$4+FZ206&lt;=$B$2*'SFV+BESS'!$I$9,FS207&gt;'SFV+BESS'!$I$7),'SFV+BESS'!$I$7,0))))</f>
        <v>0</v>
      </c>
      <c r="FU207" s="27">
        <f>IF(AND(FS207&lt;0,FZ206+FS207/$B$5&gt;$H$2,-FS207/'Carga-Descarga Año'!$B$5&lt;'SFV+BESS'!$I$7),FS207/$B$5,IF(AND(FS207&lt;0,FZ206+FS207/$B$5&gt;$H$2,-FS207/'Carga-Descarga Año'!$B$5&gt;'SFV+BESS'!$I$7),-'SFV+BESS'!$I$7,IF(AND(FS207&lt;0,FZ206+FS207/$B$5&lt;$H$2),-MIN('SFV+BESS'!$I$7,FZ206-$H$2),0)))</f>
        <v>0</v>
      </c>
      <c r="FV207" s="33"/>
      <c r="FW207" s="33">
        <f t="shared" si="241"/>
        <v>0</v>
      </c>
      <c r="FX207" s="27">
        <f t="shared" si="281"/>
        <v>0</v>
      </c>
      <c r="FY207" s="27">
        <f t="shared" si="242"/>
        <v>0</v>
      </c>
      <c r="FZ207" s="28">
        <f>IF((FZ206+FT207+FU207)&gt;=$B$2*'SFV+BESS'!$I$9, $B$2*'SFV+BESS'!$I$9, (FZ206+FT207+FU207))</f>
        <v>173.61249999999998</v>
      </c>
      <c r="GA207" s="110">
        <f t="shared" si="282"/>
        <v>1.7899719636822458</v>
      </c>
      <c r="GF207" s="251"/>
      <c r="GG207" s="48">
        <v>8.2500000000000107</v>
      </c>
      <c r="GH207" s="33">
        <f t="shared" si="255"/>
        <v>3.3744743042418284</v>
      </c>
      <c r="GI207" s="33">
        <f>Gen_Cons_Horario!B8249</f>
        <v>0</v>
      </c>
      <c r="GJ207" s="35">
        <f t="shared" si="225"/>
        <v>3.3744743042418284</v>
      </c>
      <c r="GK207" s="116">
        <f>IF(AND(GJ207&gt;0,GJ207*$B$4+GQ206&lt;=$B$2*'SFV+BESS'!$I$9,GJ207&lt;'SFV+BESS'!$I$7), GJ207*$B$4, IF(AND(GJ207&gt;0,GJ207*$B$4+GQ206&gt;$B$2*'SFV+BESS'!$I$9,GJ207*$B$4&lt;'SFV+BESS'!$I$7),$B$2*'SFV+BESS'!$I$9-GQ206,IF(AND(GJ207&gt;0,GJ207*$B$4+GQ206&gt;$B$2*'SFV+BESS'!$I$9,GJ207*$B$4&gt;'SFV+BESS'!$I$7,GQ206&lt;$B$2*'SFV+BESS'!$I$9),$B$2*'SFV+BESS'!$I$9-GQ206,IF(AND(GJ207&gt;0,GJ207*$B$4+GQ206&lt;=$B$2*'SFV+BESS'!$I$9,GJ207&gt;'SFV+BESS'!$I$7),'SFV+BESS'!$I$7,0))))</f>
        <v>0</v>
      </c>
      <c r="GL207" s="27">
        <f>IF(AND(GJ207&lt;0,GQ206+GJ207/$B$5&gt;$H$2,-GJ207/'Carga-Descarga Año'!$B$5&lt;'SFV+BESS'!$I$7),GJ207/$B$5,IF(AND(GJ207&lt;0,GQ206+GJ207/$B$5&gt;$H$2,-GJ207/'Carga-Descarga Año'!$B$5&gt;'SFV+BESS'!$I$7),-'SFV+BESS'!$I$7,IF(AND(GJ207&lt;0,GQ206+GJ207/$B$5&lt;$H$2),-MIN('SFV+BESS'!$I$7,GQ206-$H$2),0)))</f>
        <v>0</v>
      </c>
      <c r="GM207" s="33"/>
      <c r="GN207" s="33">
        <f t="shared" si="243"/>
        <v>0</v>
      </c>
      <c r="GO207" s="27">
        <f t="shared" si="283"/>
        <v>0</v>
      </c>
      <c r="GP207" s="27">
        <f t="shared" si="244"/>
        <v>0</v>
      </c>
      <c r="GQ207" s="28">
        <f>IF((GQ206+GK207+GL207)&gt;=$B$2*'SFV+BESS'!$I$9, $B$2*'SFV+BESS'!$I$9, (GQ206+GK207+GL207))</f>
        <v>173.61249999999998</v>
      </c>
      <c r="GR207" s="110">
        <f t="shared" si="284"/>
        <v>3.3744743042418284</v>
      </c>
    </row>
    <row r="208" spans="1:200">
      <c r="A208" s="249"/>
      <c r="B208" s="48">
        <v>8.2916666666666696</v>
      </c>
      <c r="C208" s="38">
        <f t="shared" si="226"/>
        <v>31.909413679744592</v>
      </c>
      <c r="D208" s="2">
        <f>Gen_Cons_Horario!B234</f>
        <v>0</v>
      </c>
      <c r="E208" s="140">
        <f t="shared" si="256"/>
        <v>31.909413679744592</v>
      </c>
      <c r="F208" s="116">
        <f>IF(AND(E208&gt;0,E208*$B$4+L207&lt;=$B$2*'SFV+BESS'!$I$9,E208&lt;'SFV+BESS'!$I$7), E208*$B$4, IF(AND(E208&gt;0,E208*$B$4+L207&gt;$B$2*'SFV+BESS'!$I$9,E208*$B$4&lt;'SFV+BESS'!$I$7),$B$2*'SFV+BESS'!$I$9-L207,IF(AND(E208&gt;0,E208*$B$4+L207&gt;$B$2*'SFV+BESS'!$I$9,E208*$B$4&gt;'SFV+BESS'!$I$7,L207&lt;$B$2*'SFV+BESS'!$I$9),$B$2*'SFV+BESS'!$I$9-L207,IF(AND(E208&gt;0,E208*$B$4+L207&lt;=$B$2*'SFV+BESS'!$I$9,E208&gt;'SFV+BESS'!$I$7),'SFV+BESS'!$I$7,0))))</f>
        <v>30.313942995757362</v>
      </c>
      <c r="G208" s="27">
        <f>IF(AND(E208&lt;0,L207+E208/$B$5&gt;$H$2,-E208/'Carga-Descarga Año'!$B$5&lt;'SFV+BESS'!$I$7),E208/$B$5,IF(AND(E208&lt;0,L207+E208/$B$5&gt;$H$2,-E208/'Carga-Descarga Año'!$B$5&gt;'SFV+BESS'!$I$7),-'SFV+BESS'!$I$7,IF(AND(E208&lt;0,L207+E208/$B$5&lt;$H$2),-MIN('SFV+BESS'!$I$7,L207-$H$2),0)))</f>
        <v>0</v>
      </c>
      <c r="I208" s="38">
        <f t="shared" si="257"/>
        <v>0</v>
      </c>
      <c r="J208" s="27">
        <f t="shared" si="259"/>
        <v>0</v>
      </c>
      <c r="K208" s="27">
        <f t="shared" si="258"/>
        <v>0</v>
      </c>
      <c r="L208" s="28">
        <f>IF((L207+F208+G208)&gt;=$B$2*'SFV+BESS'!$I$9, $B$2*'SFV+BESS'!$I$9, (L207+F208+G208))</f>
        <v>154.22215458650436</v>
      </c>
      <c r="M208" s="110">
        <f t="shared" si="260"/>
        <v>0</v>
      </c>
      <c r="R208" s="251"/>
      <c r="S208" s="48">
        <v>8.2916666666666696</v>
      </c>
      <c r="T208" s="2">
        <f t="shared" si="245"/>
        <v>11.29025511961377</v>
      </c>
      <c r="U208" s="2">
        <f>Gen_Cons_Horario!B978</f>
        <v>0</v>
      </c>
      <c r="V208" s="35">
        <f t="shared" si="220"/>
        <v>11.29025511961377</v>
      </c>
      <c r="W208" s="116">
        <f>IF(AND(V208&gt;0,V208*$B$4+AC207&lt;=$B$2*'SFV+BESS'!$I$9,V208&lt;'SFV+BESS'!$I$7), V208*$B$4, IF(AND(V208&gt;0,V208*$B$4+AC207&gt;$B$2*'SFV+BESS'!$I$9,V208*$B$4&lt;'SFV+BESS'!$I$7),$B$2*'SFV+BESS'!$I$9-AC207,IF(AND(V208&gt;0,V208*$B$4+AC207&gt;$B$2*'SFV+BESS'!$I$9,V208*$B$4&gt;'SFV+BESS'!$I$7,AC207&lt;$B$2*'SFV+BESS'!$I$9),$B$2*'SFV+BESS'!$I$9-AC207,IF(AND(V208&gt;0,V208*$B$4+AC207&lt;=$B$2*'SFV+BESS'!$I$9,V208&gt;'SFV+BESS'!$I$7),'SFV+BESS'!$I$7,0))))</f>
        <v>0</v>
      </c>
      <c r="X208" s="27">
        <f>IF(AND(V208&lt;0,AC207+V208/$B$5&gt;$H$2,-V208/'Carga-Descarga Año'!$B$5&lt;'SFV+BESS'!$I$7),V208/$B$5,IF(AND(V208&lt;0,AC207+V208/$B$5&gt;$H$2,-V208/'Carga-Descarga Año'!$B$5&gt;'SFV+BESS'!$I$7),-'SFV+BESS'!$I$7,IF(AND(V208&lt;0,AC207+V208/$B$5&lt;$H$2),-MIN('SFV+BESS'!$I$7,AC207-$H$2),0)))</f>
        <v>0</v>
      </c>
      <c r="Z208" s="33">
        <f t="shared" ref="Z208:Z271" si="286">IF(V208&gt;0,U208,T208)</f>
        <v>0</v>
      </c>
      <c r="AA208" s="27">
        <f t="shared" si="261"/>
        <v>0</v>
      </c>
      <c r="AB208" s="27">
        <f t="shared" si="285"/>
        <v>0</v>
      </c>
      <c r="AC208" s="28">
        <f>IF((AC207+W208+X208)&gt;=$B$2*'SFV+BESS'!$I$9, $B$2*'SFV+BESS'!$I$9, (AC207+W208+X208))</f>
        <v>173.61249999999998</v>
      </c>
      <c r="AD208" s="110">
        <f t="shared" si="262"/>
        <v>11.29025511961377</v>
      </c>
      <c r="AI208" s="251"/>
      <c r="AJ208" s="48">
        <v>8.2916666666666696</v>
      </c>
      <c r="AK208" s="52">
        <f t="shared" si="246"/>
        <v>0</v>
      </c>
      <c r="AL208" s="33">
        <f>Gen_Cons_Horario!B1650</f>
        <v>0</v>
      </c>
      <c r="AM208" s="35">
        <f t="shared" si="221"/>
        <v>0</v>
      </c>
      <c r="AN208" s="116">
        <f>IF(AND(AM208&gt;0,AM208*$B$4+AT207&lt;=$B$2*'SFV+BESS'!$I$9,AM208&lt;'SFV+BESS'!$I$7), AM208*$B$4, IF(AND(AM208&gt;0,AM208*$B$4+AT207&gt;$B$2*'SFV+BESS'!$I$9,AM208*$B$4&lt;'SFV+BESS'!$I$7),$B$2*'SFV+BESS'!$I$9-AT207,IF(AND(AM208&gt;0,AM208*$B$4+AT207&gt;$B$2*'SFV+BESS'!$I$9,AM208*$B$4&gt;'SFV+BESS'!$I$7,AT207&lt;$B$2*'SFV+BESS'!$I$9),$B$2*'SFV+BESS'!$I$9-AT207,IF(AND(AM208&gt;0,AM208*$B$4+AT207&lt;=$B$2*'SFV+BESS'!$I$9,AM208&gt;'SFV+BESS'!$I$7),'SFV+BESS'!$I$7,0))))</f>
        <v>0</v>
      </c>
      <c r="AO208" s="27">
        <f>IF(AND(AM208&lt;0,AT207+AM208/$B$5&gt;$H$2,-AM208/'Carga-Descarga Año'!$B$5&lt;'SFV+BESS'!$I$7),AM208/$B$5,IF(AND(AM208&lt;0,AT207+AM208/$B$5&gt;$H$2,-AM208/'Carga-Descarga Año'!$B$5&gt;'SFV+BESS'!$I$7),-'SFV+BESS'!$I$7,IF(AND(AM208&lt;0,AT207+AM208/$B$5&lt;$H$2),-MIN('SFV+BESS'!$I$7,AT207-$H$2),0)))</f>
        <v>0</v>
      </c>
      <c r="AP208" s="33"/>
      <c r="AQ208" s="33">
        <f t="shared" si="227"/>
        <v>0</v>
      </c>
      <c r="AR208" s="27">
        <f t="shared" si="263"/>
        <v>0</v>
      </c>
      <c r="AS208" s="27">
        <f t="shared" si="228"/>
        <v>0</v>
      </c>
      <c r="AT208" s="28">
        <f>IF((AT207+AN208+AO208)&gt;=$B$2*'SFV+BESS'!$I$9, $B$2*'SFV+BESS'!$I$9, (AT207+AN208+AO208))</f>
        <v>148.98376386372536</v>
      </c>
      <c r="AU208" s="110">
        <f t="shared" si="264"/>
        <v>0</v>
      </c>
      <c r="AZ208" s="251"/>
      <c r="BA208" s="48">
        <v>8.2916666666666696</v>
      </c>
      <c r="BB208" s="33">
        <f t="shared" si="247"/>
        <v>0</v>
      </c>
      <c r="BC208" s="33">
        <f>Gen_Cons_Horario!B2394</f>
        <v>0</v>
      </c>
      <c r="BD208" s="35">
        <f t="shared" si="222"/>
        <v>0</v>
      </c>
      <c r="BE208" s="116">
        <f>IF(AND(BD208&gt;0,BD208*$B$4+BK207&lt;=$B$2*'SFV+BESS'!$I$9,BD208&lt;'SFV+BESS'!$I$7), BD208*$B$4, IF(AND(BD208&gt;0,BD208*$B$4+BK207&gt;$B$2*'SFV+BESS'!$I$9,BD208*$B$4&lt;'SFV+BESS'!$I$7),$B$2*'SFV+BESS'!$I$9-BK207,IF(AND(BD208&gt;0,BD208*$B$4+BK207&gt;$B$2*'SFV+BESS'!$I$9,BD208*$B$4&gt;'SFV+BESS'!$I$7,BK207&lt;$B$2*'SFV+BESS'!$I$9),$B$2*'SFV+BESS'!$I$9-BK207,IF(AND(BD208&gt;0,BD208*$B$4+BK207&lt;=$B$2*'SFV+BESS'!$I$9,BD208&gt;'SFV+BESS'!$I$7),'SFV+BESS'!$I$7,0))))</f>
        <v>0</v>
      </c>
      <c r="BF208" s="27">
        <f>IF(AND(BD208&lt;0,BK207+BD208/$B$5&gt;$H$2,-BD208/'Carga-Descarga Año'!$B$5&lt;'SFV+BESS'!$I$7),BD208/$B$5,IF(AND(BD208&lt;0,BK207+BD208/$B$5&gt;$H$2,-BD208/'Carga-Descarga Año'!$B$5&gt;'SFV+BESS'!$I$7),-'SFV+BESS'!$I$7,IF(AND(BD208&lt;0,BK207+BD208/$B$5&lt;$H$2),-MIN('SFV+BESS'!$I$7,BK207-$H$2),0)))</f>
        <v>0</v>
      </c>
      <c r="BG208" s="33"/>
      <c r="BH208" s="33">
        <f t="shared" si="229"/>
        <v>0</v>
      </c>
      <c r="BI208" s="27">
        <f t="shared" si="265"/>
        <v>0</v>
      </c>
      <c r="BJ208" s="27">
        <f t="shared" si="230"/>
        <v>0</v>
      </c>
      <c r="BK208" s="28">
        <f>IF((BK207+BE208+BF208)&gt;=$B$2*'SFV+BESS'!$I$9, $B$2*'SFV+BESS'!$I$9, (BK207+BE208+BF208))</f>
        <v>173.61249999999998</v>
      </c>
      <c r="BL208" s="110">
        <f t="shared" si="266"/>
        <v>0</v>
      </c>
      <c r="BQ208" s="251"/>
      <c r="BR208" s="48">
        <v>8.2916666666666696</v>
      </c>
      <c r="BS208" s="33">
        <f t="shared" si="248"/>
        <v>0</v>
      </c>
      <c r="BT208" s="33">
        <f>Gen_Cons_Horario!B3114</f>
        <v>0</v>
      </c>
      <c r="BU208" s="35">
        <f t="shared" si="223"/>
        <v>0</v>
      </c>
      <c r="BV208" s="116">
        <f>IF(AND(BU208&gt;0,BU208*$B$4+CB207&lt;=$B$2*'SFV+BESS'!$I$9,BU208&lt;'SFV+BESS'!$I$7), BU208*$B$4, IF(AND(BU208&gt;0,BU208*$B$4+CB207&gt;$B$2*'SFV+BESS'!$I$9,BU208*$B$4&lt;'SFV+BESS'!$I$7),$B$2*'SFV+BESS'!$I$9-CB207,IF(AND(BU208&gt;0,BU208*$B$4+CB207&gt;$B$2*'SFV+BESS'!$I$9,BU208*$B$4&gt;'SFV+BESS'!$I$7,CB207&lt;$B$2*'SFV+BESS'!$I$9),$B$2*'SFV+BESS'!$I$9-CB207,IF(AND(BU208&gt;0,BU208*$B$4+CB207&lt;=$B$2*'SFV+BESS'!$I$9,BU208&gt;'SFV+BESS'!$I$7),'SFV+BESS'!$I$7,0))))</f>
        <v>0</v>
      </c>
      <c r="BW208" s="27">
        <f>IF(AND(BU208&lt;0,CB207+BU208/$B$5&gt;$H$2,-BU208/'Carga-Descarga Año'!$B$5&lt;'SFV+BESS'!$I$7),BU208/$B$5,IF(AND(BU208&lt;0,CB207+BU208/$B$5&gt;$H$2,-BU208/'Carga-Descarga Año'!$B$5&gt;'SFV+BESS'!$I$7),-'SFV+BESS'!$I$7,IF(AND(BU208&lt;0,CB207+BU208/$B$5&lt;$H$2),-MIN('SFV+BESS'!$I$7,CB207-$H$2),0)))</f>
        <v>0</v>
      </c>
      <c r="BX208" s="33"/>
      <c r="BY208" s="33">
        <f t="shared" si="231"/>
        <v>0</v>
      </c>
      <c r="BZ208" s="27">
        <f t="shared" si="267"/>
        <v>0</v>
      </c>
      <c r="CA208" s="27">
        <f t="shared" si="268"/>
        <v>0</v>
      </c>
      <c r="CB208" s="28">
        <f>IF((CB207+BV208+BW208)&gt;=$B$2*'SFV+BESS'!$I$9, $B$2*'SFV+BESS'!$I$9, (CB207+BV208+BW208))</f>
        <v>173.61249999999998</v>
      </c>
      <c r="CC208" s="110">
        <f t="shared" si="269"/>
        <v>0</v>
      </c>
      <c r="CH208" s="251"/>
      <c r="CI208" s="48">
        <v>8.2916666666666696</v>
      </c>
      <c r="CJ208" s="33">
        <f t="shared" si="249"/>
        <v>0</v>
      </c>
      <c r="CK208" s="33">
        <f>Gen_Cons_Horario!B3858</f>
        <v>0</v>
      </c>
      <c r="CL208" s="35">
        <f t="shared" si="224"/>
        <v>0</v>
      </c>
      <c r="CM208" s="116">
        <f>IF(AND(CL208&gt;0,CL208*$B$4+CS207&lt;=$B$2*'SFV+BESS'!$I$9,CL208&lt;'SFV+BESS'!$I$7), CL208*$B$4, IF(AND(CL208&gt;0,CL208*$B$4+CS207&gt;$B$2*'SFV+BESS'!$I$9,CL208*$B$4&lt;'SFV+BESS'!$I$7),$B$2*'SFV+BESS'!$I$9-CS207,IF(AND(CL208&gt;0,CL208*$B$4+CS207&gt;$B$2*'SFV+BESS'!$I$9,CL208*$B$4&gt;'SFV+BESS'!$I$7,CS207&lt;$B$2*'SFV+BESS'!$I$9),$B$2*'SFV+BESS'!$I$9-CS207,IF(AND(CL208&gt;0,CL208*$B$4+CS207&lt;=$B$2*'SFV+BESS'!$I$9,CL208&gt;'SFV+BESS'!$I$7),'SFV+BESS'!$I$7,0))))</f>
        <v>0</v>
      </c>
      <c r="CN208" s="27">
        <f>IF(AND(CL208&lt;0,CS207+CL208/$B$5&gt;$H$2,-CL208/'Carga-Descarga Año'!$B$5&lt;'SFV+BESS'!$I$7),CL208/$B$5,IF(AND(CL208&lt;0,CS207+CL208/$B$5&gt;$H$2,-CL208/'Carga-Descarga Año'!$B$5&gt;'SFV+BESS'!$I$7),-'SFV+BESS'!$I$7,IF(AND(CL208&lt;0,CS207+CL208/$B$5&lt;$H$2),-MIN('SFV+BESS'!$I$7,CS207-$H$2),0)))</f>
        <v>0</v>
      </c>
      <c r="CO208" s="33"/>
      <c r="CP208" s="33">
        <f t="shared" si="232"/>
        <v>0</v>
      </c>
      <c r="CQ208" s="27">
        <f t="shared" si="270"/>
        <v>0</v>
      </c>
      <c r="CR208" s="27">
        <f t="shared" si="233"/>
        <v>0</v>
      </c>
      <c r="CS208" s="28">
        <f>IF((CS207+CM208+CN208)&gt;=$B$2*'SFV+BESS'!$I$9, $B$2*'SFV+BESS'!$I$9, (CS207+CM208+CN208))</f>
        <v>173.61249999999998</v>
      </c>
      <c r="CT208" s="110">
        <f t="shared" si="271"/>
        <v>0</v>
      </c>
      <c r="CY208" s="251"/>
      <c r="CZ208" s="48">
        <v>8.2916666666666696</v>
      </c>
      <c r="DA208" s="33">
        <f t="shared" si="250"/>
        <v>0</v>
      </c>
      <c r="DB208" s="33">
        <f>Gen_Cons_Horario!B4578</f>
        <v>0</v>
      </c>
      <c r="DC208" s="35">
        <f t="shared" si="215"/>
        <v>0</v>
      </c>
      <c r="DD208" s="116">
        <f>IF(AND(DC208&gt;0,DC208*$B$4+DJ207&lt;=$B$2*'SFV+BESS'!$I$9,DC208&lt;'SFV+BESS'!$I$7), DC208*$B$4, IF(AND(DC208&gt;0,DC208*$B$4+DJ207&gt;$B$2*'SFV+BESS'!$I$9,DC208*$B$4&lt;'SFV+BESS'!$I$7),$B$2*'SFV+BESS'!$I$9-DJ207,IF(AND(DC208&gt;0,DC208*$B$4+DJ207&gt;$B$2*'SFV+BESS'!$I$9,DC208*$B$4&gt;'SFV+BESS'!$I$7,DJ207&lt;$B$2*'SFV+BESS'!$I$9),$B$2*'SFV+BESS'!$I$9-DJ207,IF(AND(DC208&gt;0,DC208*$B$4+DJ207&lt;=$B$2*'SFV+BESS'!$I$9,DC208&gt;'SFV+BESS'!$I$7),'SFV+BESS'!$I$7,0))))</f>
        <v>0</v>
      </c>
      <c r="DE208" s="27">
        <f>IF(AND(DC208&lt;0,DJ207+DC208/$B$5&gt;$H$2,-DC208/'Carga-Descarga Año'!$B$5&lt;'SFV+BESS'!$I$7),DC208/$B$5,IF(AND(DC208&lt;0,DJ207+DC208/$B$5&gt;$H$2,-DC208/'Carga-Descarga Año'!$B$5&gt;'SFV+BESS'!$I$7),-'SFV+BESS'!$I$7,IF(AND(DC208&lt;0,DJ207+DC208/$B$5&lt;$H$2),-MIN('SFV+BESS'!$I$7,DJ207-$H$2),0)))</f>
        <v>0</v>
      </c>
      <c r="DF208" s="33"/>
      <c r="DG208" s="33">
        <f t="shared" si="234"/>
        <v>0</v>
      </c>
      <c r="DH208" s="27">
        <f t="shared" si="272"/>
        <v>0</v>
      </c>
      <c r="DI208" s="27">
        <f t="shared" si="273"/>
        <v>0</v>
      </c>
      <c r="DJ208" s="28">
        <f>IF((DJ207+DD208+DE208)&gt;=$B$2*'SFV+BESS'!$I$9, $B$2*'SFV+BESS'!$I$9, (DJ207+DD208+DE208))</f>
        <v>173.61249999999998</v>
      </c>
      <c r="DK208" s="110">
        <f t="shared" si="274"/>
        <v>0</v>
      </c>
      <c r="DP208" s="251"/>
      <c r="DQ208" s="48">
        <v>8.2916666666666696</v>
      </c>
      <c r="DR208" s="33">
        <f t="shared" si="251"/>
        <v>0</v>
      </c>
      <c r="DS208" s="33">
        <f>Gen_Cons_Horario!B5322</f>
        <v>0</v>
      </c>
      <c r="DT208" s="35">
        <f t="shared" si="216"/>
        <v>0</v>
      </c>
      <c r="DU208" s="116">
        <f>IF(AND(DT208&gt;0,DT208*$B$4+EA207&lt;=$B$2*'SFV+BESS'!$I$9,DT208&lt;'SFV+BESS'!$I$7), DT208*$B$4, IF(AND(DT208&gt;0,DT208*$B$4+EA207&gt;$B$2*'SFV+BESS'!$I$9,DT208*$B$4&lt;'SFV+BESS'!$I$7),$B$2*'SFV+BESS'!$I$9-EA207,IF(AND(DT208&gt;0,DT208*$B$4+EA207&gt;$B$2*'SFV+BESS'!$I$9,DT208*$B$4&gt;'SFV+BESS'!$I$7,EA207&lt;$B$2*'SFV+BESS'!$I$9),$B$2*'SFV+BESS'!$I$9-EA207,IF(AND(DT208&gt;0,DT208*$B$4+EA207&lt;=$B$2*'SFV+BESS'!$I$9,DT208&gt;'SFV+BESS'!$I$7),'SFV+BESS'!$I$7,0))))</f>
        <v>0</v>
      </c>
      <c r="DV208" s="27">
        <f>IF(AND(DT208&lt;0,EA207+DT208/$B$5&gt;$H$2,-DT208/'Carga-Descarga Año'!$B$5&lt;'SFV+BESS'!$I$7),DT208/$B$5,IF(AND(DT208&lt;0,EA207+DT208/$B$5&gt;$H$2,-DT208/'Carga-Descarga Año'!$B$5&gt;'SFV+BESS'!$I$7),-'SFV+BESS'!$I$7,IF(AND(DT208&lt;0,EA207+DT208/$B$5&lt;$H$2),-MIN('SFV+BESS'!$I$7,EA207-$H$2),0)))</f>
        <v>0</v>
      </c>
      <c r="DW208" s="33"/>
      <c r="DX208" s="33">
        <f t="shared" si="235"/>
        <v>0</v>
      </c>
      <c r="DY208" s="27">
        <f t="shared" si="275"/>
        <v>0</v>
      </c>
      <c r="DZ208" s="27">
        <f t="shared" si="236"/>
        <v>0</v>
      </c>
      <c r="EA208" s="28">
        <f>IF((EA207+DU208+DV208)&gt;=$B$2*'SFV+BESS'!$I$9, $B$2*'SFV+BESS'!$I$9, (EA207+DU208+DV208))</f>
        <v>173.61249999999998</v>
      </c>
      <c r="EB208" s="110">
        <f t="shared" si="276"/>
        <v>0</v>
      </c>
      <c r="EG208" s="251"/>
      <c r="EH208" s="48">
        <v>8.2916666666666696</v>
      </c>
      <c r="EI208" s="33">
        <f t="shared" si="252"/>
        <v>0</v>
      </c>
      <c r="EJ208" s="33">
        <f>Gen_Cons_Horario!B6066</f>
        <v>0</v>
      </c>
      <c r="EK208" s="35">
        <f t="shared" si="217"/>
        <v>0</v>
      </c>
      <c r="EL208" s="116">
        <f>IF(AND(EK208&gt;0,EK208*$B$4+ER207&lt;=$B$2*'SFV+BESS'!$I$9,EK208&lt;'SFV+BESS'!$I$7), EK208*$B$4, IF(AND(EK208&gt;0,EK208*$B$4+ER207&gt;$B$2*'SFV+BESS'!$I$9,EK208*$B$4&lt;'SFV+BESS'!$I$7),$B$2*'SFV+BESS'!$I$9-ER207,IF(AND(EK208&gt;0,EK208*$B$4+ER207&gt;$B$2*'SFV+BESS'!$I$9,EK208*$B$4&gt;'SFV+BESS'!$I$7,ER207&lt;$B$2*'SFV+BESS'!$I$9),$B$2*'SFV+BESS'!$I$9-ER207,IF(AND(EK208&gt;0,EK208*$B$4+ER207&lt;=$B$2*'SFV+BESS'!$I$9,EK208&gt;'SFV+BESS'!$I$7),'SFV+BESS'!$I$7,0))))</f>
        <v>0</v>
      </c>
      <c r="EM208" s="27">
        <f>IF(AND(EK208&lt;0,ER207+EK208/$B$5&gt;$H$2,-EK208/'Carga-Descarga Año'!$B$5&lt;'SFV+BESS'!$I$7),EK208/$B$5,IF(AND(EK208&lt;0,ER207+EK208/$B$5&gt;$H$2,-EK208/'Carga-Descarga Año'!$B$5&gt;'SFV+BESS'!$I$7),-'SFV+BESS'!$I$7,IF(AND(EK208&lt;0,ER207+EK208/$B$5&lt;$H$2),-MIN('SFV+BESS'!$I$7,ER207-$H$2),0)))</f>
        <v>0</v>
      </c>
      <c r="EN208" s="33"/>
      <c r="EO208" s="33">
        <f t="shared" si="237"/>
        <v>0</v>
      </c>
      <c r="EP208" s="27">
        <f t="shared" si="277"/>
        <v>0</v>
      </c>
      <c r="EQ208" s="27">
        <f t="shared" si="238"/>
        <v>0</v>
      </c>
      <c r="ER208" s="28">
        <f>IF((ER207+EL208+EM208)&gt;=$B$2*'SFV+BESS'!$I$9, $B$2*'SFV+BESS'!$I$9, (ER207+EL208+EM208))</f>
        <v>173.61249999999998</v>
      </c>
      <c r="ES208" s="110">
        <f t="shared" si="278"/>
        <v>0</v>
      </c>
      <c r="EX208" s="251"/>
      <c r="EY208" s="48">
        <v>8.2916666666666696</v>
      </c>
      <c r="EZ208" s="33">
        <f t="shared" si="253"/>
        <v>20.231242549735406</v>
      </c>
      <c r="FA208" s="33">
        <f>Gen_Cons_Horario!B6786</f>
        <v>0</v>
      </c>
      <c r="FB208" s="35">
        <f t="shared" si="218"/>
        <v>20.231242549735406</v>
      </c>
      <c r="FC208" s="116">
        <f>IF(AND(FB208&gt;0,FB208*$B$4+FI207&lt;=$B$2*'SFV+BESS'!$I$9,FB208&lt;'SFV+BESS'!$I$7), FB208*$B$4, IF(AND(FB208&gt;0,FB208*$B$4+FI207&gt;$B$2*'SFV+BESS'!$I$9,FB208*$B$4&lt;'SFV+BESS'!$I$7),$B$2*'SFV+BESS'!$I$9-FI207,IF(AND(FB208&gt;0,FB208*$B$4+FI207&gt;$B$2*'SFV+BESS'!$I$9,FB208*$B$4&gt;'SFV+BESS'!$I$7,FI207&lt;$B$2*'SFV+BESS'!$I$9),$B$2*'SFV+BESS'!$I$9-FI207,IF(AND(FB208&gt;0,FB208*$B$4+FI207&lt;=$B$2*'SFV+BESS'!$I$9,FB208&gt;'SFV+BESS'!$I$7),'SFV+BESS'!$I$7,0))))</f>
        <v>0</v>
      </c>
      <c r="FD208" s="27">
        <f>IF(AND(FB208&lt;0,FI207+FB208/$B$5&gt;$H$2,-FB208/'Carga-Descarga Año'!$B$5&lt;'SFV+BESS'!$I$7),FB208/$B$5,IF(AND(FB208&lt;0,FI207+FB208/$B$5&gt;$H$2,-FB208/'Carga-Descarga Año'!$B$5&gt;'SFV+BESS'!$I$7),-'SFV+BESS'!$I$7,IF(AND(FB208&lt;0,FI207+FB208/$B$5&lt;$H$2),-MIN('SFV+BESS'!$I$7,FI207-$H$2),0)))</f>
        <v>0</v>
      </c>
      <c r="FE208" s="33"/>
      <c r="FF208" s="33">
        <f t="shared" si="239"/>
        <v>0</v>
      </c>
      <c r="FG208" s="27">
        <f t="shared" si="279"/>
        <v>0</v>
      </c>
      <c r="FH208" s="27">
        <f t="shared" si="240"/>
        <v>0</v>
      </c>
      <c r="FI208" s="28">
        <f>IF((FI207+FC208+FD208)&gt;=$B$2*'SFV+BESS'!$I$9, $B$2*'SFV+BESS'!$I$9, (FI207+FC208+FD208))</f>
        <v>173.61249999999998</v>
      </c>
      <c r="FJ208" s="110">
        <f t="shared" si="280"/>
        <v>20.231242549735406</v>
      </c>
      <c r="FO208" s="251"/>
      <c r="FP208" s="48">
        <v>8.2916666666666696</v>
      </c>
      <c r="FQ208" s="33">
        <f t="shared" si="254"/>
        <v>47.678344123536192</v>
      </c>
      <c r="FR208" s="33">
        <f>Gen_Cons_Horario!B7530</f>
        <v>0</v>
      </c>
      <c r="FS208" s="35">
        <f t="shared" si="219"/>
        <v>47.678344123536192</v>
      </c>
      <c r="FT208" s="116">
        <f>IF(AND(FS208&gt;0,FS208*$B$4+FZ207&lt;=$B$2*'SFV+BESS'!$I$9,FS208&lt;'SFV+BESS'!$I$7), FS208*$B$4, IF(AND(FS208&gt;0,FS208*$B$4+FZ207&gt;$B$2*'SFV+BESS'!$I$9,FS208*$B$4&lt;'SFV+BESS'!$I$7),$B$2*'SFV+BESS'!$I$9-FZ207,IF(AND(FS208&gt;0,FS208*$B$4+FZ207&gt;$B$2*'SFV+BESS'!$I$9,FS208*$B$4&gt;'SFV+BESS'!$I$7,FZ207&lt;$B$2*'SFV+BESS'!$I$9),$B$2*'SFV+BESS'!$I$9-FZ207,IF(AND(FS208&gt;0,FS208*$B$4+FZ207&lt;=$B$2*'SFV+BESS'!$I$9,FS208&gt;'SFV+BESS'!$I$7),'SFV+BESS'!$I$7,0))))</f>
        <v>0</v>
      </c>
      <c r="FU208" s="27">
        <f>IF(AND(FS208&lt;0,FZ207+FS208/$B$5&gt;$H$2,-FS208/'Carga-Descarga Año'!$B$5&lt;'SFV+BESS'!$I$7),FS208/$B$5,IF(AND(FS208&lt;0,FZ207+FS208/$B$5&gt;$H$2,-FS208/'Carga-Descarga Año'!$B$5&gt;'SFV+BESS'!$I$7),-'SFV+BESS'!$I$7,IF(AND(FS208&lt;0,FZ207+FS208/$B$5&lt;$H$2),-MIN('SFV+BESS'!$I$7,FZ207-$H$2),0)))</f>
        <v>0</v>
      </c>
      <c r="FV208" s="33"/>
      <c r="FW208" s="33">
        <f t="shared" si="241"/>
        <v>0</v>
      </c>
      <c r="FX208" s="27">
        <f t="shared" si="281"/>
        <v>0</v>
      </c>
      <c r="FY208" s="27">
        <f t="shared" si="242"/>
        <v>0</v>
      </c>
      <c r="FZ208" s="28">
        <f>IF((FZ207+FT208+FU208)&gt;=$B$2*'SFV+BESS'!$I$9, $B$2*'SFV+BESS'!$I$9, (FZ207+FT208+FU208))</f>
        <v>173.61249999999998</v>
      </c>
      <c r="GA208" s="110">
        <f t="shared" si="282"/>
        <v>47.678344123536192</v>
      </c>
      <c r="GF208" s="251"/>
      <c r="GG208" s="48">
        <v>8.2916666666666696</v>
      </c>
      <c r="GH208" s="33">
        <f t="shared" si="255"/>
        <v>47.68278908167801</v>
      </c>
      <c r="GI208" s="33">
        <f>Gen_Cons_Horario!B8250</f>
        <v>0</v>
      </c>
      <c r="GJ208" s="35">
        <f t="shared" si="225"/>
        <v>47.68278908167801</v>
      </c>
      <c r="GK208" s="116">
        <f>IF(AND(GJ208&gt;0,GJ208*$B$4+GQ207&lt;=$B$2*'SFV+BESS'!$I$9,GJ208&lt;'SFV+BESS'!$I$7), GJ208*$B$4, IF(AND(GJ208&gt;0,GJ208*$B$4+GQ207&gt;$B$2*'SFV+BESS'!$I$9,GJ208*$B$4&lt;'SFV+BESS'!$I$7),$B$2*'SFV+BESS'!$I$9-GQ207,IF(AND(GJ208&gt;0,GJ208*$B$4+GQ207&gt;$B$2*'SFV+BESS'!$I$9,GJ208*$B$4&gt;'SFV+BESS'!$I$7,GQ207&lt;$B$2*'SFV+BESS'!$I$9),$B$2*'SFV+BESS'!$I$9-GQ207,IF(AND(GJ208&gt;0,GJ208*$B$4+GQ207&lt;=$B$2*'SFV+BESS'!$I$9,GJ208&gt;'SFV+BESS'!$I$7),'SFV+BESS'!$I$7,0))))</f>
        <v>0</v>
      </c>
      <c r="GL208" s="27">
        <f>IF(AND(GJ208&lt;0,GQ207+GJ208/$B$5&gt;$H$2,-GJ208/'Carga-Descarga Año'!$B$5&lt;'SFV+BESS'!$I$7),GJ208/$B$5,IF(AND(GJ208&lt;0,GQ207+GJ208/$B$5&gt;$H$2,-GJ208/'Carga-Descarga Año'!$B$5&gt;'SFV+BESS'!$I$7),-'SFV+BESS'!$I$7,IF(AND(GJ208&lt;0,GQ207+GJ208/$B$5&lt;$H$2),-MIN('SFV+BESS'!$I$7,GQ207-$H$2),0)))</f>
        <v>0</v>
      </c>
      <c r="GM208" s="33"/>
      <c r="GN208" s="33">
        <f t="shared" si="243"/>
        <v>0</v>
      </c>
      <c r="GO208" s="27">
        <f t="shared" si="283"/>
        <v>0</v>
      </c>
      <c r="GP208" s="27">
        <f t="shared" si="244"/>
        <v>0</v>
      </c>
      <c r="GQ208" s="28">
        <f>IF((GQ207+GK208+GL208)&gt;=$B$2*'SFV+BESS'!$I$9, $B$2*'SFV+BESS'!$I$9, (GQ207+GK208+GL208))</f>
        <v>173.61249999999998</v>
      </c>
      <c r="GR208" s="110">
        <f t="shared" si="284"/>
        <v>47.68278908167801</v>
      </c>
    </row>
    <row r="209" spans="1:200">
      <c r="A209" s="249"/>
      <c r="B209" s="48">
        <v>8.3333333333333393</v>
      </c>
      <c r="C209" s="38">
        <f t="shared" si="226"/>
        <v>70.656558862291604</v>
      </c>
      <c r="D209" s="2">
        <f>Gen_Cons_Horario!B235</f>
        <v>119.312</v>
      </c>
      <c r="E209" s="140">
        <f t="shared" si="256"/>
        <v>-48.655441137708394</v>
      </c>
      <c r="F209" s="116">
        <f>IF(AND(E209&gt;0,E209*$B$4+L208&lt;=$B$2*'SFV+BESS'!$I$9,E209&lt;'SFV+BESS'!$I$7), E209*$B$4, IF(AND(E209&gt;0,E209*$B$4+L208&gt;$B$2*'SFV+BESS'!$I$9,E209*$B$4&lt;'SFV+BESS'!$I$7),$B$2*'SFV+BESS'!$I$9-L208,IF(AND(E209&gt;0,E209*$B$4+L208&gt;$B$2*'SFV+BESS'!$I$9,E209*$B$4&gt;'SFV+BESS'!$I$7,L208&lt;$B$2*'SFV+BESS'!$I$9),$B$2*'SFV+BESS'!$I$9-L208,IF(AND(E209&gt;0,E209*$B$4+L208&lt;=$B$2*'SFV+BESS'!$I$9,E209&gt;'SFV+BESS'!$I$7),'SFV+BESS'!$I$7,0))))</f>
        <v>0</v>
      </c>
      <c r="G209" s="27">
        <f>IF(AND(E209&lt;0,L208+E209/$B$5&gt;$H$2,-E209/'Carga-Descarga Año'!$B$5&lt;'SFV+BESS'!$I$7),E209/$B$5,IF(AND(E209&lt;0,L208+E209/$B$5&gt;$H$2,-E209/'Carga-Descarga Año'!$B$5&gt;'SFV+BESS'!$I$7),-'SFV+BESS'!$I$7,IF(AND(E209&lt;0,L208+E209/$B$5&lt;$H$2),-MIN('SFV+BESS'!$I$7,L208-$H$2),0)))</f>
        <v>-51.216253829166732</v>
      </c>
      <c r="I209" s="38">
        <f t="shared" si="257"/>
        <v>70.656558862291604</v>
      </c>
      <c r="J209" s="27">
        <f t="shared" si="259"/>
        <v>48.655441137708394</v>
      </c>
      <c r="K209" s="27">
        <f t="shared" si="258"/>
        <v>0</v>
      </c>
      <c r="L209" s="28">
        <f>IF((L208+F209+G209)&gt;=$B$2*'SFV+BESS'!$I$9, $B$2*'SFV+BESS'!$I$9, (L208+F209+G209))</f>
        <v>103.00590075733763</v>
      </c>
      <c r="M209" s="110">
        <f t="shared" si="260"/>
        <v>0</v>
      </c>
      <c r="R209" s="251"/>
      <c r="S209" s="48">
        <v>8.3333333333333393</v>
      </c>
      <c r="T209" s="2">
        <f t="shared" si="245"/>
        <v>61.850962829188468</v>
      </c>
      <c r="U209" s="2">
        <f>Gen_Cons_Horario!B979</f>
        <v>82.027000000000001</v>
      </c>
      <c r="V209" s="35">
        <f t="shared" si="220"/>
        <v>-20.176037170811533</v>
      </c>
      <c r="W209" s="116">
        <f>IF(AND(V209&gt;0,V209*$B$4+AC208&lt;=$B$2*'SFV+BESS'!$I$9,V209&lt;'SFV+BESS'!$I$7), V209*$B$4, IF(AND(V209&gt;0,V209*$B$4+AC208&gt;$B$2*'SFV+BESS'!$I$9,V209*$B$4&lt;'SFV+BESS'!$I$7),$B$2*'SFV+BESS'!$I$9-AC208,IF(AND(V209&gt;0,V209*$B$4+AC208&gt;$B$2*'SFV+BESS'!$I$9,V209*$B$4&gt;'SFV+BESS'!$I$7,AC208&lt;$B$2*'SFV+BESS'!$I$9),$B$2*'SFV+BESS'!$I$9-AC208,IF(AND(V209&gt;0,V209*$B$4+AC208&lt;=$B$2*'SFV+BESS'!$I$9,V209&gt;'SFV+BESS'!$I$7),'SFV+BESS'!$I$7,0))))</f>
        <v>0</v>
      </c>
      <c r="X209" s="27">
        <f>IF(AND(V209&lt;0,AC208+V209/$B$5&gt;$H$2,-V209/'Carga-Descarga Año'!$B$5&lt;'SFV+BESS'!$I$7),V209/$B$5,IF(AND(V209&lt;0,AC208+V209/$B$5&gt;$H$2,-V209/'Carga-Descarga Año'!$B$5&gt;'SFV+BESS'!$I$7),-'SFV+BESS'!$I$7,IF(AND(V209&lt;0,AC208+V209/$B$5&lt;$H$2),-MIN('SFV+BESS'!$I$7,AC208-$H$2),0)))</f>
        <v>-21.237933864012142</v>
      </c>
      <c r="Z209" s="33">
        <f t="shared" si="286"/>
        <v>61.850962829188468</v>
      </c>
      <c r="AA209" s="27">
        <f t="shared" si="261"/>
        <v>20.176037170811533</v>
      </c>
      <c r="AB209" s="27">
        <f t="shared" si="285"/>
        <v>0</v>
      </c>
      <c r="AC209" s="28">
        <f>IF((AC208+W209+X209)&gt;=$B$2*'SFV+BESS'!$I$9, $B$2*'SFV+BESS'!$I$9, (AC208+W209+X209))</f>
        <v>152.37456613598783</v>
      </c>
      <c r="AD209" s="110">
        <f t="shared" si="262"/>
        <v>0</v>
      </c>
      <c r="AI209" s="251"/>
      <c r="AJ209" s="48">
        <v>8.3333333333333393</v>
      </c>
      <c r="AK209" s="52">
        <f t="shared" si="246"/>
        <v>49.086071190777005</v>
      </c>
      <c r="AL209" s="33">
        <f>Gen_Cons_Horario!B1651</f>
        <v>0</v>
      </c>
      <c r="AM209" s="35">
        <f t="shared" si="221"/>
        <v>49.086071190777005</v>
      </c>
      <c r="AN209" s="116">
        <f>IF(AND(AM209&gt;0,AM209*$B$4+AT208&lt;=$B$2*'SFV+BESS'!$I$9,AM209&lt;'SFV+BESS'!$I$7), AM209*$B$4, IF(AND(AM209&gt;0,AM209*$B$4+AT208&gt;$B$2*'SFV+BESS'!$I$9,AM209*$B$4&lt;'SFV+BESS'!$I$7),$B$2*'SFV+BESS'!$I$9-AT208,IF(AND(AM209&gt;0,AM209*$B$4+AT208&gt;$B$2*'SFV+BESS'!$I$9,AM209*$B$4&gt;'SFV+BESS'!$I$7,AT208&lt;$B$2*'SFV+BESS'!$I$9),$B$2*'SFV+BESS'!$I$9-AT208,IF(AND(AM209&gt;0,AM209*$B$4+AT208&lt;=$B$2*'SFV+BESS'!$I$9,AM209&gt;'SFV+BESS'!$I$7),'SFV+BESS'!$I$7,0))))</f>
        <v>24.628736136274625</v>
      </c>
      <c r="AO209" s="27">
        <f>IF(AND(AM209&lt;0,AT208+AM209/$B$5&gt;$H$2,-AM209/'Carga-Descarga Año'!$B$5&lt;'SFV+BESS'!$I$7),AM209/$B$5,IF(AND(AM209&lt;0,AT208+AM209/$B$5&gt;$H$2,-AM209/'Carga-Descarga Año'!$B$5&gt;'SFV+BESS'!$I$7),-'SFV+BESS'!$I$7,IF(AND(AM209&lt;0,AT208+AM209/$B$5&lt;$H$2),-MIN('SFV+BESS'!$I$7,AT208-$H$2),0)))</f>
        <v>0</v>
      </c>
      <c r="AP209" s="33"/>
      <c r="AQ209" s="33">
        <f t="shared" si="227"/>
        <v>0</v>
      </c>
      <c r="AR209" s="27">
        <f t="shared" si="263"/>
        <v>0</v>
      </c>
      <c r="AS209" s="27">
        <f t="shared" si="228"/>
        <v>0</v>
      </c>
      <c r="AT209" s="28">
        <f>IF((AT208+AN209+AO209)&gt;=$B$2*'SFV+BESS'!$I$9, $B$2*'SFV+BESS'!$I$9, (AT208+AN209+AO209))</f>
        <v>173.61249999999998</v>
      </c>
      <c r="AU209" s="110">
        <f t="shared" si="264"/>
        <v>23.161085784172137</v>
      </c>
      <c r="AZ209" s="251"/>
      <c r="BA209" s="48">
        <v>8.3333333333333393</v>
      </c>
      <c r="BB209" s="33">
        <f t="shared" si="247"/>
        <v>20.518647630804924</v>
      </c>
      <c r="BC209" s="33">
        <f>Gen_Cons_Horario!B2395</f>
        <v>0</v>
      </c>
      <c r="BD209" s="35">
        <f t="shared" si="222"/>
        <v>20.518647630804924</v>
      </c>
      <c r="BE209" s="116">
        <f>IF(AND(BD209&gt;0,BD209*$B$4+BK208&lt;=$B$2*'SFV+BESS'!$I$9,BD209&lt;'SFV+BESS'!$I$7), BD209*$B$4, IF(AND(BD209&gt;0,BD209*$B$4+BK208&gt;$B$2*'SFV+BESS'!$I$9,BD209*$B$4&lt;'SFV+BESS'!$I$7),$B$2*'SFV+BESS'!$I$9-BK208,IF(AND(BD209&gt;0,BD209*$B$4+BK208&gt;$B$2*'SFV+BESS'!$I$9,BD209*$B$4&gt;'SFV+BESS'!$I$7,BK208&lt;$B$2*'SFV+BESS'!$I$9),$B$2*'SFV+BESS'!$I$9-BK208,IF(AND(BD209&gt;0,BD209*$B$4+BK208&lt;=$B$2*'SFV+BESS'!$I$9,BD209&gt;'SFV+BESS'!$I$7),'SFV+BESS'!$I$7,0))))</f>
        <v>0</v>
      </c>
      <c r="BF209" s="27">
        <f>IF(AND(BD209&lt;0,BK208+BD209/$B$5&gt;$H$2,-BD209/'Carga-Descarga Año'!$B$5&lt;'SFV+BESS'!$I$7),BD209/$B$5,IF(AND(BD209&lt;0,BK208+BD209/$B$5&gt;$H$2,-BD209/'Carga-Descarga Año'!$B$5&gt;'SFV+BESS'!$I$7),-'SFV+BESS'!$I$7,IF(AND(BD209&lt;0,BK208+BD209/$B$5&lt;$H$2),-MIN('SFV+BESS'!$I$7,BK208-$H$2),0)))</f>
        <v>0</v>
      </c>
      <c r="BG209" s="33"/>
      <c r="BH209" s="33">
        <f t="shared" si="229"/>
        <v>0</v>
      </c>
      <c r="BI209" s="27">
        <f t="shared" si="265"/>
        <v>0</v>
      </c>
      <c r="BJ209" s="27">
        <f t="shared" si="230"/>
        <v>0</v>
      </c>
      <c r="BK209" s="28">
        <f>IF((BK208+BE209+BF209)&gt;=$B$2*'SFV+BESS'!$I$9, $B$2*'SFV+BESS'!$I$9, (BK208+BE209+BF209))</f>
        <v>173.61249999999998</v>
      </c>
      <c r="BL209" s="110">
        <f t="shared" si="266"/>
        <v>20.518647630804924</v>
      </c>
      <c r="BQ209" s="251"/>
      <c r="BR209" s="48">
        <v>8.3333333333333393</v>
      </c>
      <c r="BS209" s="33">
        <f t="shared" si="248"/>
        <v>1.3517615596903494</v>
      </c>
      <c r="BT209" s="33">
        <f>Gen_Cons_Horario!B3115</f>
        <v>0</v>
      </c>
      <c r="BU209" s="35">
        <f t="shared" si="223"/>
        <v>1.3517615596903494</v>
      </c>
      <c r="BV209" s="116">
        <f>IF(AND(BU209&gt;0,BU209*$B$4+CB208&lt;=$B$2*'SFV+BESS'!$I$9,BU209&lt;'SFV+BESS'!$I$7), BU209*$B$4, IF(AND(BU209&gt;0,BU209*$B$4+CB208&gt;$B$2*'SFV+BESS'!$I$9,BU209*$B$4&lt;'SFV+BESS'!$I$7),$B$2*'SFV+BESS'!$I$9-CB208,IF(AND(BU209&gt;0,BU209*$B$4+CB208&gt;$B$2*'SFV+BESS'!$I$9,BU209*$B$4&gt;'SFV+BESS'!$I$7,CB208&lt;$B$2*'SFV+BESS'!$I$9),$B$2*'SFV+BESS'!$I$9-CB208,IF(AND(BU209&gt;0,BU209*$B$4+CB208&lt;=$B$2*'SFV+BESS'!$I$9,BU209&gt;'SFV+BESS'!$I$7),'SFV+BESS'!$I$7,0))))</f>
        <v>0</v>
      </c>
      <c r="BW209" s="27">
        <f>IF(AND(BU209&lt;0,CB208+BU209/$B$5&gt;$H$2,-BU209/'Carga-Descarga Año'!$B$5&lt;'SFV+BESS'!$I$7),BU209/$B$5,IF(AND(BU209&lt;0,CB208+BU209/$B$5&gt;$H$2,-BU209/'Carga-Descarga Año'!$B$5&gt;'SFV+BESS'!$I$7),-'SFV+BESS'!$I$7,IF(AND(BU209&lt;0,CB208+BU209/$B$5&lt;$H$2),-MIN('SFV+BESS'!$I$7,CB208-$H$2),0)))</f>
        <v>0</v>
      </c>
      <c r="BX209" s="33"/>
      <c r="BY209" s="33">
        <f t="shared" si="231"/>
        <v>0</v>
      </c>
      <c r="BZ209" s="27">
        <f t="shared" si="267"/>
        <v>0</v>
      </c>
      <c r="CA209" s="27">
        <f t="shared" si="268"/>
        <v>0</v>
      </c>
      <c r="CB209" s="28">
        <f>IF((CB208+BV209+BW209)&gt;=$B$2*'SFV+BESS'!$I$9, $B$2*'SFV+BESS'!$I$9, (CB208+BV209+BW209))</f>
        <v>173.61249999999998</v>
      </c>
      <c r="CC209" s="110">
        <f t="shared" si="269"/>
        <v>1.3517615596903494</v>
      </c>
      <c r="CH209" s="251"/>
      <c r="CI209" s="48">
        <v>8.3333333333333393</v>
      </c>
      <c r="CJ209" s="33">
        <f t="shared" si="249"/>
        <v>0</v>
      </c>
      <c r="CK209" s="33">
        <f>Gen_Cons_Horario!B3859</f>
        <v>0</v>
      </c>
      <c r="CL209" s="35">
        <f t="shared" si="224"/>
        <v>0</v>
      </c>
      <c r="CM209" s="116">
        <f>IF(AND(CL209&gt;0,CL209*$B$4+CS208&lt;=$B$2*'SFV+BESS'!$I$9,CL209&lt;'SFV+BESS'!$I$7), CL209*$B$4, IF(AND(CL209&gt;0,CL209*$B$4+CS208&gt;$B$2*'SFV+BESS'!$I$9,CL209*$B$4&lt;'SFV+BESS'!$I$7),$B$2*'SFV+BESS'!$I$9-CS208,IF(AND(CL209&gt;0,CL209*$B$4+CS208&gt;$B$2*'SFV+BESS'!$I$9,CL209*$B$4&gt;'SFV+BESS'!$I$7,CS208&lt;$B$2*'SFV+BESS'!$I$9),$B$2*'SFV+BESS'!$I$9-CS208,IF(AND(CL209&gt;0,CL209*$B$4+CS208&lt;=$B$2*'SFV+BESS'!$I$9,CL209&gt;'SFV+BESS'!$I$7),'SFV+BESS'!$I$7,0))))</f>
        <v>0</v>
      </c>
      <c r="CN209" s="27">
        <f>IF(AND(CL209&lt;0,CS208+CL209/$B$5&gt;$H$2,-CL209/'Carga-Descarga Año'!$B$5&lt;'SFV+BESS'!$I$7),CL209/$B$5,IF(AND(CL209&lt;0,CS208+CL209/$B$5&gt;$H$2,-CL209/'Carga-Descarga Año'!$B$5&gt;'SFV+BESS'!$I$7),-'SFV+BESS'!$I$7,IF(AND(CL209&lt;0,CS208+CL209/$B$5&lt;$H$2),-MIN('SFV+BESS'!$I$7,CS208-$H$2),0)))</f>
        <v>0</v>
      </c>
      <c r="CO209" s="33"/>
      <c r="CP209" s="33">
        <f t="shared" si="232"/>
        <v>0</v>
      </c>
      <c r="CQ209" s="27">
        <f t="shared" si="270"/>
        <v>0</v>
      </c>
      <c r="CR209" s="27">
        <f t="shared" si="233"/>
        <v>0</v>
      </c>
      <c r="CS209" s="28">
        <f>IF((CS208+CM209+CN209)&gt;=$B$2*'SFV+BESS'!$I$9, $B$2*'SFV+BESS'!$I$9, (CS208+CM209+CN209))</f>
        <v>173.61249999999998</v>
      </c>
      <c r="CT209" s="110">
        <f t="shared" si="271"/>
        <v>0</v>
      </c>
      <c r="CY209" s="251"/>
      <c r="CZ209" s="48">
        <v>8.3333333333333393</v>
      </c>
      <c r="DA209" s="33">
        <f t="shared" si="250"/>
        <v>0</v>
      </c>
      <c r="DB209" s="33">
        <f>Gen_Cons_Horario!B4579</f>
        <v>0</v>
      </c>
      <c r="DC209" s="35">
        <f t="shared" ref="DC209:DC272" si="287">DA209-DB209</f>
        <v>0</v>
      </c>
      <c r="DD209" s="116">
        <f>IF(AND(DC209&gt;0,DC209*$B$4+DJ208&lt;=$B$2*'SFV+BESS'!$I$9,DC209&lt;'SFV+BESS'!$I$7), DC209*$B$4, IF(AND(DC209&gt;0,DC209*$B$4+DJ208&gt;$B$2*'SFV+BESS'!$I$9,DC209*$B$4&lt;'SFV+BESS'!$I$7),$B$2*'SFV+BESS'!$I$9-DJ208,IF(AND(DC209&gt;0,DC209*$B$4+DJ208&gt;$B$2*'SFV+BESS'!$I$9,DC209*$B$4&gt;'SFV+BESS'!$I$7,DJ208&lt;$B$2*'SFV+BESS'!$I$9),$B$2*'SFV+BESS'!$I$9-DJ208,IF(AND(DC209&gt;0,DC209*$B$4+DJ208&lt;=$B$2*'SFV+BESS'!$I$9,DC209&gt;'SFV+BESS'!$I$7),'SFV+BESS'!$I$7,0))))</f>
        <v>0</v>
      </c>
      <c r="DE209" s="27">
        <f>IF(AND(DC209&lt;0,DJ208+DC209/$B$5&gt;$H$2,-DC209/'Carga-Descarga Año'!$B$5&lt;'SFV+BESS'!$I$7),DC209/$B$5,IF(AND(DC209&lt;0,DJ208+DC209/$B$5&gt;$H$2,-DC209/'Carga-Descarga Año'!$B$5&gt;'SFV+BESS'!$I$7),-'SFV+BESS'!$I$7,IF(AND(DC209&lt;0,DJ208+DC209/$B$5&lt;$H$2),-MIN('SFV+BESS'!$I$7,DJ208-$H$2),0)))</f>
        <v>0</v>
      </c>
      <c r="DF209" s="33"/>
      <c r="DG209" s="33">
        <f t="shared" si="234"/>
        <v>0</v>
      </c>
      <c r="DH209" s="27">
        <f t="shared" si="272"/>
        <v>0</v>
      </c>
      <c r="DI209" s="27">
        <f t="shared" si="273"/>
        <v>0</v>
      </c>
      <c r="DJ209" s="28">
        <f>IF((DJ208+DD209+DE209)&gt;=$B$2*'SFV+BESS'!$I$9, $B$2*'SFV+BESS'!$I$9, (DJ208+DD209+DE209))</f>
        <v>173.61249999999998</v>
      </c>
      <c r="DK209" s="110">
        <f t="shared" si="274"/>
        <v>0</v>
      </c>
      <c r="DP209" s="251"/>
      <c r="DQ209" s="48">
        <v>8.3333333333333393</v>
      </c>
      <c r="DR209" s="33">
        <f t="shared" si="251"/>
        <v>6.4835279294787034</v>
      </c>
      <c r="DS209" s="33">
        <f>Gen_Cons_Horario!B5323</f>
        <v>0</v>
      </c>
      <c r="DT209" s="35">
        <f t="shared" ref="DT209:DT272" si="288">DR209-DS209</f>
        <v>6.4835279294787034</v>
      </c>
      <c r="DU209" s="116">
        <f>IF(AND(DT209&gt;0,DT209*$B$4+EA208&lt;=$B$2*'SFV+BESS'!$I$9,DT209&lt;'SFV+BESS'!$I$7), DT209*$B$4, IF(AND(DT209&gt;0,DT209*$B$4+EA208&gt;$B$2*'SFV+BESS'!$I$9,DT209*$B$4&lt;'SFV+BESS'!$I$7),$B$2*'SFV+BESS'!$I$9-EA208,IF(AND(DT209&gt;0,DT209*$B$4+EA208&gt;$B$2*'SFV+BESS'!$I$9,DT209*$B$4&gt;'SFV+BESS'!$I$7,EA208&lt;$B$2*'SFV+BESS'!$I$9),$B$2*'SFV+BESS'!$I$9-EA208,IF(AND(DT209&gt;0,DT209*$B$4+EA208&lt;=$B$2*'SFV+BESS'!$I$9,DT209&gt;'SFV+BESS'!$I$7),'SFV+BESS'!$I$7,0))))</f>
        <v>0</v>
      </c>
      <c r="DV209" s="27">
        <f>IF(AND(DT209&lt;0,EA208+DT209/$B$5&gt;$H$2,-DT209/'Carga-Descarga Año'!$B$5&lt;'SFV+BESS'!$I$7),DT209/$B$5,IF(AND(DT209&lt;0,EA208+DT209/$B$5&gt;$H$2,-DT209/'Carga-Descarga Año'!$B$5&gt;'SFV+BESS'!$I$7),-'SFV+BESS'!$I$7,IF(AND(DT209&lt;0,EA208+DT209/$B$5&lt;$H$2),-MIN('SFV+BESS'!$I$7,EA208-$H$2),0)))</f>
        <v>0</v>
      </c>
      <c r="DW209" s="33"/>
      <c r="DX209" s="33">
        <f t="shared" si="235"/>
        <v>0</v>
      </c>
      <c r="DY209" s="27">
        <f t="shared" si="275"/>
        <v>0</v>
      </c>
      <c r="DZ209" s="27">
        <f t="shared" si="236"/>
        <v>0</v>
      </c>
      <c r="EA209" s="28">
        <f>IF((EA208+DU209+DV209)&gt;=$B$2*'SFV+BESS'!$I$9, $B$2*'SFV+BESS'!$I$9, (EA208+DU209+DV209))</f>
        <v>173.61249999999998</v>
      </c>
      <c r="EB209" s="110">
        <f t="shared" si="276"/>
        <v>6.4835279294787034</v>
      </c>
      <c r="EG209" s="251"/>
      <c r="EH209" s="48">
        <v>8.3333333333333393</v>
      </c>
      <c r="EI209" s="33">
        <f t="shared" si="252"/>
        <v>40.108563582829348</v>
      </c>
      <c r="EJ209" s="33">
        <f>Gen_Cons_Horario!B6067</f>
        <v>0</v>
      </c>
      <c r="EK209" s="35">
        <f t="shared" ref="EK209:EK272" si="289">EI209-EJ209</f>
        <v>40.108563582829348</v>
      </c>
      <c r="EL209" s="116">
        <f>IF(AND(EK209&gt;0,EK209*$B$4+ER208&lt;=$B$2*'SFV+BESS'!$I$9,EK209&lt;'SFV+BESS'!$I$7), EK209*$B$4, IF(AND(EK209&gt;0,EK209*$B$4+ER208&gt;$B$2*'SFV+BESS'!$I$9,EK209*$B$4&lt;'SFV+BESS'!$I$7),$B$2*'SFV+BESS'!$I$9-ER208,IF(AND(EK209&gt;0,EK209*$B$4+ER208&gt;$B$2*'SFV+BESS'!$I$9,EK209*$B$4&gt;'SFV+BESS'!$I$7,ER208&lt;$B$2*'SFV+BESS'!$I$9),$B$2*'SFV+BESS'!$I$9-ER208,IF(AND(EK209&gt;0,EK209*$B$4+ER208&lt;=$B$2*'SFV+BESS'!$I$9,EK209&gt;'SFV+BESS'!$I$7),'SFV+BESS'!$I$7,0))))</f>
        <v>0</v>
      </c>
      <c r="EM209" s="27">
        <f>IF(AND(EK209&lt;0,ER208+EK209/$B$5&gt;$H$2,-EK209/'Carga-Descarga Año'!$B$5&lt;'SFV+BESS'!$I$7),EK209/$B$5,IF(AND(EK209&lt;0,ER208+EK209/$B$5&gt;$H$2,-EK209/'Carga-Descarga Año'!$B$5&gt;'SFV+BESS'!$I$7),-'SFV+BESS'!$I$7,IF(AND(EK209&lt;0,ER208+EK209/$B$5&lt;$H$2),-MIN('SFV+BESS'!$I$7,ER208-$H$2),0)))</f>
        <v>0</v>
      </c>
      <c r="EN209" s="33"/>
      <c r="EO209" s="33">
        <f t="shared" si="237"/>
        <v>0</v>
      </c>
      <c r="EP209" s="27">
        <f t="shared" si="277"/>
        <v>0</v>
      </c>
      <c r="EQ209" s="27">
        <f t="shared" si="238"/>
        <v>0</v>
      </c>
      <c r="ER209" s="28">
        <f>IF((ER208+EL209+EM209)&gt;=$B$2*'SFV+BESS'!$I$9, $B$2*'SFV+BESS'!$I$9, (ER208+EL209+EM209))</f>
        <v>173.61249999999998</v>
      </c>
      <c r="ES209" s="110">
        <f t="shared" si="278"/>
        <v>40.108563582829348</v>
      </c>
      <c r="EX209" s="251"/>
      <c r="EY209" s="48">
        <v>8.3333333333333393</v>
      </c>
      <c r="EZ209" s="33">
        <f t="shared" si="253"/>
        <v>65.465247118483433</v>
      </c>
      <c r="FA209" s="33">
        <f>Gen_Cons_Horario!B6787</f>
        <v>0</v>
      </c>
      <c r="FB209" s="35">
        <f t="shared" ref="FB209:FB272" si="290">EZ209-FA209</f>
        <v>65.465247118483433</v>
      </c>
      <c r="FC209" s="116">
        <f>IF(AND(FB209&gt;0,FB209*$B$4+FI208&lt;=$B$2*'SFV+BESS'!$I$9,FB209&lt;'SFV+BESS'!$I$7), FB209*$B$4, IF(AND(FB209&gt;0,FB209*$B$4+FI208&gt;$B$2*'SFV+BESS'!$I$9,FB209*$B$4&lt;'SFV+BESS'!$I$7),$B$2*'SFV+BESS'!$I$9-FI208,IF(AND(FB209&gt;0,FB209*$B$4+FI208&gt;$B$2*'SFV+BESS'!$I$9,FB209*$B$4&gt;'SFV+BESS'!$I$7,FI208&lt;$B$2*'SFV+BESS'!$I$9),$B$2*'SFV+BESS'!$I$9-FI208,IF(AND(FB209&gt;0,FB209*$B$4+FI208&lt;=$B$2*'SFV+BESS'!$I$9,FB209&gt;'SFV+BESS'!$I$7),'SFV+BESS'!$I$7,0))))</f>
        <v>0</v>
      </c>
      <c r="FD209" s="27">
        <f>IF(AND(FB209&lt;0,FI208+FB209/$B$5&gt;$H$2,-FB209/'Carga-Descarga Año'!$B$5&lt;'SFV+BESS'!$I$7),FB209/$B$5,IF(AND(FB209&lt;0,FI208+FB209/$B$5&gt;$H$2,-FB209/'Carga-Descarga Año'!$B$5&gt;'SFV+BESS'!$I$7),-'SFV+BESS'!$I$7,IF(AND(FB209&lt;0,FI208+FB209/$B$5&lt;$H$2),-MIN('SFV+BESS'!$I$7,FI208-$H$2),0)))</f>
        <v>0</v>
      </c>
      <c r="FE209" s="33"/>
      <c r="FF209" s="33">
        <f t="shared" si="239"/>
        <v>0</v>
      </c>
      <c r="FG209" s="27">
        <f t="shared" si="279"/>
        <v>0</v>
      </c>
      <c r="FH209" s="27">
        <f t="shared" si="240"/>
        <v>0</v>
      </c>
      <c r="FI209" s="28">
        <f>IF((FI208+FC209+FD209)&gt;=$B$2*'SFV+BESS'!$I$9, $B$2*'SFV+BESS'!$I$9, (FI208+FC209+FD209))</f>
        <v>173.61249999999998</v>
      </c>
      <c r="FJ209" s="110">
        <f t="shared" si="280"/>
        <v>65.465247118483433</v>
      </c>
      <c r="FO209" s="251"/>
      <c r="FP209" s="48">
        <v>8.3333333333333393</v>
      </c>
      <c r="FQ209" s="33">
        <f t="shared" si="254"/>
        <v>73.71429995891431</v>
      </c>
      <c r="FR209" s="33">
        <f>Gen_Cons_Horario!B7531</f>
        <v>119.312</v>
      </c>
      <c r="FS209" s="35">
        <f t="shared" ref="FS209:FS272" si="291">FQ209-FR209</f>
        <v>-45.597700041085687</v>
      </c>
      <c r="FT209" s="116">
        <f>IF(AND(FS209&gt;0,FS209*$B$4+FZ208&lt;=$B$2*'SFV+BESS'!$I$9,FS209&lt;'SFV+BESS'!$I$7), FS209*$B$4, IF(AND(FS209&gt;0,FS209*$B$4+FZ208&gt;$B$2*'SFV+BESS'!$I$9,FS209*$B$4&lt;'SFV+BESS'!$I$7),$B$2*'SFV+BESS'!$I$9-FZ208,IF(AND(FS209&gt;0,FS209*$B$4+FZ208&gt;$B$2*'SFV+BESS'!$I$9,FS209*$B$4&gt;'SFV+BESS'!$I$7,FZ208&lt;$B$2*'SFV+BESS'!$I$9),$B$2*'SFV+BESS'!$I$9-FZ208,IF(AND(FS209&gt;0,FS209*$B$4+FZ208&lt;=$B$2*'SFV+BESS'!$I$9,FS209&gt;'SFV+BESS'!$I$7),'SFV+BESS'!$I$7,0))))</f>
        <v>0</v>
      </c>
      <c r="FU209" s="27">
        <f>IF(AND(FS209&lt;0,FZ208+FS209/$B$5&gt;$H$2,-FS209/'Carga-Descarga Año'!$B$5&lt;'SFV+BESS'!$I$7),FS209/$B$5,IF(AND(FS209&lt;0,FZ208+FS209/$B$5&gt;$H$2,-FS209/'Carga-Descarga Año'!$B$5&gt;'SFV+BESS'!$I$7),-'SFV+BESS'!$I$7,IF(AND(FS209&lt;0,FZ208+FS209/$B$5&lt;$H$2),-MIN('SFV+BESS'!$I$7,FZ208-$H$2),0)))</f>
        <v>-47.997578990616518</v>
      </c>
      <c r="FV209" s="33"/>
      <c r="FW209" s="33">
        <f t="shared" si="241"/>
        <v>73.71429995891431</v>
      </c>
      <c r="FX209" s="27">
        <f t="shared" si="281"/>
        <v>45.597700041085687</v>
      </c>
      <c r="FY209" s="27">
        <f t="shared" si="242"/>
        <v>0</v>
      </c>
      <c r="FZ209" s="28">
        <f>IF((FZ208+FT209+FU209)&gt;=$B$2*'SFV+BESS'!$I$9, $B$2*'SFV+BESS'!$I$9, (FZ208+FT209+FU209))</f>
        <v>125.61492100938347</v>
      </c>
      <c r="GA209" s="110">
        <f t="shared" si="282"/>
        <v>0</v>
      </c>
      <c r="GF209" s="251"/>
      <c r="GG209" s="48">
        <v>8.3333333333333393</v>
      </c>
      <c r="GH209" s="33">
        <f t="shared" si="255"/>
        <v>70.863960389078386</v>
      </c>
      <c r="GI209" s="33">
        <f>Gen_Cons_Horario!B8251</f>
        <v>47.285000000000004</v>
      </c>
      <c r="GJ209" s="35">
        <f t="shared" si="225"/>
        <v>23.578960389078382</v>
      </c>
      <c r="GK209" s="116">
        <f>IF(AND(GJ209&gt;0,GJ209*$B$4+GQ208&lt;=$B$2*'SFV+BESS'!$I$9,GJ209&lt;'SFV+BESS'!$I$7), GJ209*$B$4, IF(AND(GJ209&gt;0,GJ209*$B$4+GQ208&gt;$B$2*'SFV+BESS'!$I$9,GJ209*$B$4&lt;'SFV+BESS'!$I$7),$B$2*'SFV+BESS'!$I$9-GQ208,IF(AND(GJ209&gt;0,GJ209*$B$4+GQ208&gt;$B$2*'SFV+BESS'!$I$9,GJ209*$B$4&gt;'SFV+BESS'!$I$7,GQ208&lt;$B$2*'SFV+BESS'!$I$9),$B$2*'SFV+BESS'!$I$9-GQ208,IF(AND(GJ209&gt;0,GJ209*$B$4+GQ208&lt;=$B$2*'SFV+BESS'!$I$9,GJ209&gt;'SFV+BESS'!$I$7),'SFV+BESS'!$I$7,0))))</f>
        <v>0</v>
      </c>
      <c r="GL209" s="27">
        <f>IF(AND(GJ209&lt;0,GQ208+GJ209/$B$5&gt;$H$2,-GJ209/'Carga-Descarga Año'!$B$5&lt;'SFV+BESS'!$I$7),GJ209/$B$5,IF(AND(GJ209&lt;0,GQ208+GJ209/$B$5&gt;$H$2,-GJ209/'Carga-Descarga Año'!$B$5&gt;'SFV+BESS'!$I$7),-'SFV+BESS'!$I$7,IF(AND(GJ209&lt;0,GQ208+GJ209/$B$5&lt;$H$2),-MIN('SFV+BESS'!$I$7,GQ208-$H$2),0)))</f>
        <v>0</v>
      </c>
      <c r="GM209" s="33"/>
      <c r="GN209" s="33">
        <f t="shared" si="243"/>
        <v>47.285000000000004</v>
      </c>
      <c r="GO209" s="27">
        <f t="shared" si="283"/>
        <v>0</v>
      </c>
      <c r="GP209" s="27">
        <f t="shared" si="244"/>
        <v>0</v>
      </c>
      <c r="GQ209" s="28">
        <f>IF((GQ208+GK209+GL209)&gt;=$B$2*'SFV+BESS'!$I$9, $B$2*'SFV+BESS'!$I$9, (GQ208+GK209+GL209))</f>
        <v>173.61249999999998</v>
      </c>
      <c r="GR209" s="110">
        <f t="shared" si="284"/>
        <v>23.578960389078382</v>
      </c>
    </row>
    <row r="210" spans="1:200">
      <c r="A210" s="249"/>
      <c r="B210" s="48">
        <v>8.3750000000000107</v>
      </c>
      <c r="C210" s="38">
        <f t="shared" si="226"/>
        <v>87.219064057968581</v>
      </c>
      <c r="D210" s="2">
        <f>Gen_Cons_Horario!B236</f>
        <v>119.312</v>
      </c>
      <c r="E210" s="140">
        <f t="shared" si="256"/>
        <v>-32.092935942031417</v>
      </c>
      <c r="F210" s="116">
        <f>IF(AND(E210&gt;0,E210*$B$4+L209&lt;=$B$2*'SFV+BESS'!$I$9,E210&lt;'SFV+BESS'!$I$7), E210*$B$4, IF(AND(E210&gt;0,E210*$B$4+L209&gt;$B$2*'SFV+BESS'!$I$9,E210*$B$4&lt;'SFV+BESS'!$I$7),$B$2*'SFV+BESS'!$I$9-L209,IF(AND(E210&gt;0,E210*$B$4+L209&gt;$B$2*'SFV+BESS'!$I$9,E210*$B$4&gt;'SFV+BESS'!$I$7,L209&lt;$B$2*'SFV+BESS'!$I$9),$B$2*'SFV+BESS'!$I$9-L209,IF(AND(E210&gt;0,E210*$B$4+L209&lt;=$B$2*'SFV+BESS'!$I$9,E210&gt;'SFV+BESS'!$I$7),'SFV+BESS'!$I$7,0))))</f>
        <v>0</v>
      </c>
      <c r="G210" s="27">
        <f>IF(AND(E210&lt;0,L209+E210/$B$5&gt;$H$2,-E210/'Carga-Descarga Año'!$B$5&lt;'SFV+BESS'!$I$7),E210/$B$5,IF(AND(E210&lt;0,L209+E210/$B$5&gt;$H$2,-E210/'Carga-Descarga Año'!$B$5&gt;'SFV+BESS'!$I$7),-'SFV+BESS'!$I$7,IF(AND(E210&lt;0,L209+E210/$B$5&lt;$H$2),-MIN('SFV+BESS'!$I$7,L209-$H$2),0)))</f>
        <v>-33.782037833717283</v>
      </c>
      <c r="I210" s="38">
        <f t="shared" si="257"/>
        <v>87.219064057968581</v>
      </c>
      <c r="J210" s="27">
        <f t="shared" si="259"/>
        <v>32.092935942031417</v>
      </c>
      <c r="K210" s="27">
        <f t="shared" si="258"/>
        <v>0</v>
      </c>
      <c r="L210" s="28">
        <f>IF((L209+F210+G210)&gt;=$B$2*'SFV+BESS'!$I$9, $B$2*'SFV+BESS'!$I$9, (L209+F210+G210))</f>
        <v>69.223862923620345</v>
      </c>
      <c r="M210" s="110">
        <f t="shared" si="260"/>
        <v>0</v>
      </c>
      <c r="R210" s="251"/>
      <c r="S210" s="48">
        <v>8.3750000000000107</v>
      </c>
      <c r="T210" s="2">
        <f t="shared" si="245"/>
        <v>82.304323553126451</v>
      </c>
      <c r="U210" s="2">
        <f>Gen_Cons_Horario!B980</f>
        <v>82.027000000000001</v>
      </c>
      <c r="V210" s="35">
        <f t="shared" si="220"/>
        <v>0.27732355312645041</v>
      </c>
      <c r="W210" s="116">
        <f>IF(AND(V210&gt;0,V210*$B$4+AC209&lt;=$B$2*'SFV+BESS'!$I$9,V210&lt;'SFV+BESS'!$I$7), V210*$B$4, IF(AND(V210&gt;0,V210*$B$4+AC209&gt;$B$2*'SFV+BESS'!$I$9,V210*$B$4&lt;'SFV+BESS'!$I$7),$B$2*'SFV+BESS'!$I$9-AC209,IF(AND(V210&gt;0,V210*$B$4+AC209&gt;$B$2*'SFV+BESS'!$I$9,V210*$B$4&gt;'SFV+BESS'!$I$7,AC209&lt;$B$2*'SFV+BESS'!$I$9),$B$2*'SFV+BESS'!$I$9-AC209,IF(AND(V210&gt;0,V210*$B$4+AC209&lt;=$B$2*'SFV+BESS'!$I$9,V210&gt;'SFV+BESS'!$I$7),'SFV+BESS'!$I$7,0))))</f>
        <v>0.26345737547012787</v>
      </c>
      <c r="X210" s="27">
        <f>IF(AND(V210&lt;0,AC209+V210/$B$5&gt;$H$2,-V210/'Carga-Descarga Año'!$B$5&lt;'SFV+BESS'!$I$7),V210/$B$5,IF(AND(V210&lt;0,AC209+V210/$B$5&gt;$H$2,-V210/'Carga-Descarga Año'!$B$5&gt;'SFV+BESS'!$I$7),-'SFV+BESS'!$I$7,IF(AND(V210&lt;0,AC209+V210/$B$5&lt;$H$2),-MIN('SFV+BESS'!$I$7,AC209-$H$2),0)))</f>
        <v>0</v>
      </c>
      <c r="Z210" s="33">
        <f t="shared" si="286"/>
        <v>82.027000000000001</v>
      </c>
      <c r="AA210" s="27">
        <f t="shared" si="261"/>
        <v>0</v>
      </c>
      <c r="AB210" s="27">
        <f t="shared" si="285"/>
        <v>0</v>
      </c>
      <c r="AC210" s="28">
        <f>IF((AC209+W210+X210)&gt;=$B$2*'SFV+BESS'!$I$9, $B$2*'SFV+BESS'!$I$9, (AC209+W210+X210))</f>
        <v>152.63802351145796</v>
      </c>
      <c r="AD210" s="110">
        <f t="shared" si="262"/>
        <v>0</v>
      </c>
      <c r="AI210" s="251"/>
      <c r="AJ210" s="48">
        <v>8.3750000000000107</v>
      </c>
      <c r="AK210" s="52">
        <f t="shared" si="246"/>
        <v>81.411044901776492</v>
      </c>
      <c r="AL210" s="33">
        <f>Gen_Cons_Horario!B1652</f>
        <v>0</v>
      </c>
      <c r="AM210" s="35">
        <f t="shared" si="221"/>
        <v>81.411044901776492</v>
      </c>
      <c r="AN210" s="116">
        <f>IF(AND(AM210&gt;0,AM210*$B$4+AT209&lt;=$B$2*'SFV+BESS'!$I$9,AM210&lt;'SFV+BESS'!$I$7), AM210*$B$4, IF(AND(AM210&gt;0,AM210*$B$4+AT209&gt;$B$2*'SFV+BESS'!$I$9,AM210*$B$4&lt;'SFV+BESS'!$I$7),$B$2*'SFV+BESS'!$I$9-AT209,IF(AND(AM210&gt;0,AM210*$B$4+AT209&gt;$B$2*'SFV+BESS'!$I$9,AM210*$B$4&gt;'SFV+BESS'!$I$7,AT209&lt;$B$2*'SFV+BESS'!$I$9),$B$2*'SFV+BESS'!$I$9-AT209,IF(AND(AM210&gt;0,AM210*$B$4+AT209&lt;=$B$2*'SFV+BESS'!$I$9,AM210&gt;'SFV+BESS'!$I$7),'SFV+BESS'!$I$7,0))))</f>
        <v>0</v>
      </c>
      <c r="AO210" s="27">
        <f>IF(AND(AM210&lt;0,AT209+AM210/$B$5&gt;$H$2,-AM210/'Carga-Descarga Año'!$B$5&lt;'SFV+BESS'!$I$7),AM210/$B$5,IF(AND(AM210&lt;0,AT209+AM210/$B$5&gt;$H$2,-AM210/'Carga-Descarga Año'!$B$5&gt;'SFV+BESS'!$I$7),-'SFV+BESS'!$I$7,IF(AND(AM210&lt;0,AT209+AM210/$B$5&lt;$H$2),-MIN('SFV+BESS'!$I$7,AT209-$H$2),0)))</f>
        <v>0</v>
      </c>
      <c r="AP210" s="33"/>
      <c r="AQ210" s="33">
        <f t="shared" si="227"/>
        <v>0</v>
      </c>
      <c r="AR210" s="27">
        <f t="shared" si="263"/>
        <v>0</v>
      </c>
      <c r="AS210" s="27">
        <f t="shared" si="228"/>
        <v>0</v>
      </c>
      <c r="AT210" s="28">
        <f>IF((AT209+AN210+AO210)&gt;=$B$2*'SFV+BESS'!$I$9, $B$2*'SFV+BESS'!$I$9, (AT209+AN210+AO210))</f>
        <v>173.61249999999998</v>
      </c>
      <c r="AU210" s="110">
        <f t="shared" si="264"/>
        <v>81.411044901776492</v>
      </c>
      <c r="AZ210" s="251"/>
      <c r="BA210" s="48">
        <v>8.3750000000000107</v>
      </c>
      <c r="BB210" s="33">
        <f t="shared" si="247"/>
        <v>71.326727478512353</v>
      </c>
      <c r="BC210" s="33">
        <f>Gen_Cons_Horario!B2396</f>
        <v>0</v>
      </c>
      <c r="BD210" s="35">
        <f t="shared" si="222"/>
        <v>71.326727478512353</v>
      </c>
      <c r="BE210" s="116">
        <f>IF(AND(BD210&gt;0,BD210*$B$4+BK209&lt;=$B$2*'SFV+BESS'!$I$9,BD210&lt;'SFV+BESS'!$I$7), BD210*$B$4, IF(AND(BD210&gt;0,BD210*$B$4+BK209&gt;$B$2*'SFV+BESS'!$I$9,BD210*$B$4&lt;'SFV+BESS'!$I$7),$B$2*'SFV+BESS'!$I$9-BK209,IF(AND(BD210&gt;0,BD210*$B$4+BK209&gt;$B$2*'SFV+BESS'!$I$9,BD210*$B$4&gt;'SFV+BESS'!$I$7,BK209&lt;$B$2*'SFV+BESS'!$I$9),$B$2*'SFV+BESS'!$I$9-BK209,IF(AND(BD210&gt;0,BD210*$B$4+BK209&lt;=$B$2*'SFV+BESS'!$I$9,BD210&gt;'SFV+BESS'!$I$7),'SFV+BESS'!$I$7,0))))</f>
        <v>0</v>
      </c>
      <c r="BF210" s="27">
        <f>IF(AND(BD210&lt;0,BK209+BD210/$B$5&gt;$H$2,-BD210/'Carga-Descarga Año'!$B$5&lt;'SFV+BESS'!$I$7),BD210/$B$5,IF(AND(BD210&lt;0,BK209+BD210/$B$5&gt;$H$2,-BD210/'Carga-Descarga Año'!$B$5&gt;'SFV+BESS'!$I$7),-'SFV+BESS'!$I$7,IF(AND(BD210&lt;0,BK209+BD210/$B$5&lt;$H$2),-MIN('SFV+BESS'!$I$7,BK209-$H$2),0)))</f>
        <v>0</v>
      </c>
      <c r="BG210" s="33"/>
      <c r="BH210" s="33">
        <f t="shared" si="229"/>
        <v>0</v>
      </c>
      <c r="BI210" s="27">
        <f t="shared" si="265"/>
        <v>0</v>
      </c>
      <c r="BJ210" s="27">
        <f t="shared" si="230"/>
        <v>0</v>
      </c>
      <c r="BK210" s="28">
        <f>IF((BK209+BE210+BF210)&gt;=$B$2*'SFV+BESS'!$I$9, $B$2*'SFV+BESS'!$I$9, (BK209+BE210+BF210))</f>
        <v>173.61249999999998</v>
      </c>
      <c r="BL210" s="110">
        <f t="shared" si="266"/>
        <v>71.326727478512353</v>
      </c>
      <c r="BQ210" s="251"/>
      <c r="BR210" s="48">
        <v>8.3750000000000107</v>
      </c>
      <c r="BS210" s="33">
        <f t="shared" si="248"/>
        <v>45.284012249626699</v>
      </c>
      <c r="BT210" s="33">
        <f>Gen_Cons_Horario!B3116</f>
        <v>0</v>
      </c>
      <c r="BU210" s="35">
        <f t="shared" si="223"/>
        <v>45.284012249626699</v>
      </c>
      <c r="BV210" s="116">
        <f>IF(AND(BU210&gt;0,BU210*$B$4+CB209&lt;=$B$2*'SFV+BESS'!$I$9,BU210&lt;'SFV+BESS'!$I$7), BU210*$B$4, IF(AND(BU210&gt;0,BU210*$B$4+CB209&gt;$B$2*'SFV+BESS'!$I$9,BU210*$B$4&lt;'SFV+BESS'!$I$7),$B$2*'SFV+BESS'!$I$9-CB209,IF(AND(BU210&gt;0,BU210*$B$4+CB209&gt;$B$2*'SFV+BESS'!$I$9,BU210*$B$4&gt;'SFV+BESS'!$I$7,CB209&lt;$B$2*'SFV+BESS'!$I$9),$B$2*'SFV+BESS'!$I$9-CB209,IF(AND(BU210&gt;0,BU210*$B$4+CB209&lt;=$B$2*'SFV+BESS'!$I$9,BU210&gt;'SFV+BESS'!$I$7),'SFV+BESS'!$I$7,0))))</f>
        <v>0</v>
      </c>
      <c r="BW210" s="27">
        <f>IF(AND(BU210&lt;0,CB209+BU210/$B$5&gt;$H$2,-BU210/'Carga-Descarga Año'!$B$5&lt;'SFV+BESS'!$I$7),BU210/$B$5,IF(AND(BU210&lt;0,CB209+BU210/$B$5&gt;$H$2,-BU210/'Carga-Descarga Año'!$B$5&gt;'SFV+BESS'!$I$7),-'SFV+BESS'!$I$7,IF(AND(BU210&lt;0,CB209+BU210/$B$5&lt;$H$2),-MIN('SFV+BESS'!$I$7,CB209-$H$2),0)))</f>
        <v>0</v>
      </c>
      <c r="BX210" s="33"/>
      <c r="BY210" s="33">
        <f t="shared" si="231"/>
        <v>0</v>
      </c>
      <c r="BZ210" s="27">
        <f t="shared" si="267"/>
        <v>0</v>
      </c>
      <c r="CA210" s="27">
        <f t="shared" si="268"/>
        <v>0</v>
      </c>
      <c r="CB210" s="28">
        <f>IF((CB209+BV210+BW210)&gt;=$B$2*'SFV+BESS'!$I$9, $B$2*'SFV+BESS'!$I$9, (CB209+BV210+BW210))</f>
        <v>173.61249999999998</v>
      </c>
      <c r="CC210" s="110">
        <f t="shared" si="269"/>
        <v>45.284012249626699</v>
      </c>
      <c r="CH210" s="251"/>
      <c r="CI210" s="48">
        <v>8.3750000000000107</v>
      </c>
      <c r="CJ210" s="33">
        <f t="shared" si="249"/>
        <v>28.883763720356487</v>
      </c>
      <c r="CK210" s="33">
        <f>Gen_Cons_Horario!B3860</f>
        <v>0</v>
      </c>
      <c r="CL210" s="35">
        <f t="shared" si="224"/>
        <v>28.883763720356487</v>
      </c>
      <c r="CM210" s="116">
        <f>IF(AND(CL210&gt;0,CL210*$B$4+CS209&lt;=$B$2*'SFV+BESS'!$I$9,CL210&lt;'SFV+BESS'!$I$7), CL210*$B$4, IF(AND(CL210&gt;0,CL210*$B$4+CS209&gt;$B$2*'SFV+BESS'!$I$9,CL210*$B$4&lt;'SFV+BESS'!$I$7),$B$2*'SFV+BESS'!$I$9-CS209,IF(AND(CL210&gt;0,CL210*$B$4+CS209&gt;$B$2*'SFV+BESS'!$I$9,CL210*$B$4&gt;'SFV+BESS'!$I$7,CS209&lt;$B$2*'SFV+BESS'!$I$9),$B$2*'SFV+BESS'!$I$9-CS209,IF(AND(CL210&gt;0,CL210*$B$4+CS209&lt;=$B$2*'SFV+BESS'!$I$9,CL210&gt;'SFV+BESS'!$I$7),'SFV+BESS'!$I$7,0))))</f>
        <v>0</v>
      </c>
      <c r="CN210" s="27">
        <f>IF(AND(CL210&lt;0,CS209+CL210/$B$5&gt;$H$2,-CL210/'Carga-Descarga Año'!$B$5&lt;'SFV+BESS'!$I$7),CL210/$B$5,IF(AND(CL210&lt;0,CS209+CL210/$B$5&gt;$H$2,-CL210/'Carga-Descarga Año'!$B$5&gt;'SFV+BESS'!$I$7),-'SFV+BESS'!$I$7,IF(AND(CL210&lt;0,CS209+CL210/$B$5&lt;$H$2),-MIN('SFV+BESS'!$I$7,CS209-$H$2),0)))</f>
        <v>0</v>
      </c>
      <c r="CO210" s="33"/>
      <c r="CP210" s="33">
        <f t="shared" si="232"/>
        <v>0</v>
      </c>
      <c r="CQ210" s="27">
        <f t="shared" si="270"/>
        <v>0</v>
      </c>
      <c r="CR210" s="27">
        <f t="shared" si="233"/>
        <v>0</v>
      </c>
      <c r="CS210" s="28">
        <f>IF((CS209+CM210+CN210)&gt;=$B$2*'SFV+BESS'!$I$9, $B$2*'SFV+BESS'!$I$9, (CS209+CM210+CN210))</f>
        <v>173.61249999999998</v>
      </c>
      <c r="CT210" s="110">
        <f t="shared" si="271"/>
        <v>28.883763720356487</v>
      </c>
      <c r="CY210" s="251"/>
      <c r="CZ210" s="48">
        <v>8.3750000000000107</v>
      </c>
      <c r="DA210" s="33">
        <f t="shared" si="250"/>
        <v>35.322613829837657</v>
      </c>
      <c r="DB210" s="33">
        <f>Gen_Cons_Horario!B4580</f>
        <v>0</v>
      </c>
      <c r="DC210" s="35">
        <f t="shared" si="287"/>
        <v>35.322613829837657</v>
      </c>
      <c r="DD210" s="116">
        <f>IF(AND(DC210&gt;0,DC210*$B$4+DJ209&lt;=$B$2*'SFV+BESS'!$I$9,DC210&lt;'SFV+BESS'!$I$7), DC210*$B$4, IF(AND(DC210&gt;0,DC210*$B$4+DJ209&gt;$B$2*'SFV+BESS'!$I$9,DC210*$B$4&lt;'SFV+BESS'!$I$7),$B$2*'SFV+BESS'!$I$9-DJ209,IF(AND(DC210&gt;0,DC210*$B$4+DJ209&gt;$B$2*'SFV+BESS'!$I$9,DC210*$B$4&gt;'SFV+BESS'!$I$7,DJ209&lt;$B$2*'SFV+BESS'!$I$9),$B$2*'SFV+BESS'!$I$9-DJ209,IF(AND(DC210&gt;0,DC210*$B$4+DJ209&lt;=$B$2*'SFV+BESS'!$I$9,DC210&gt;'SFV+BESS'!$I$7),'SFV+BESS'!$I$7,0))))</f>
        <v>0</v>
      </c>
      <c r="DE210" s="27">
        <f>IF(AND(DC210&lt;0,DJ209+DC210/$B$5&gt;$H$2,-DC210/'Carga-Descarga Año'!$B$5&lt;'SFV+BESS'!$I$7),DC210/$B$5,IF(AND(DC210&lt;0,DJ209+DC210/$B$5&gt;$H$2,-DC210/'Carga-Descarga Año'!$B$5&gt;'SFV+BESS'!$I$7),-'SFV+BESS'!$I$7,IF(AND(DC210&lt;0,DJ209+DC210/$B$5&lt;$H$2),-MIN('SFV+BESS'!$I$7,DJ209-$H$2),0)))</f>
        <v>0</v>
      </c>
      <c r="DF210" s="33"/>
      <c r="DG210" s="33">
        <f t="shared" si="234"/>
        <v>0</v>
      </c>
      <c r="DH210" s="27">
        <f t="shared" si="272"/>
        <v>0</v>
      </c>
      <c r="DI210" s="27">
        <f t="shared" si="273"/>
        <v>0</v>
      </c>
      <c r="DJ210" s="28">
        <f>IF((DJ209+DD210+DE210)&gt;=$B$2*'SFV+BESS'!$I$9, $B$2*'SFV+BESS'!$I$9, (DJ209+DD210+DE210))</f>
        <v>173.61249999999998</v>
      </c>
      <c r="DK210" s="110">
        <f t="shared" si="274"/>
        <v>35.322613829837657</v>
      </c>
      <c r="DP210" s="251"/>
      <c r="DQ210" s="48">
        <v>8.3750000000000107</v>
      </c>
      <c r="DR210" s="33">
        <f t="shared" si="251"/>
        <v>51.868223435829627</v>
      </c>
      <c r="DS210" s="33">
        <f>Gen_Cons_Horario!B5324</f>
        <v>0</v>
      </c>
      <c r="DT210" s="35">
        <f t="shared" si="288"/>
        <v>51.868223435829627</v>
      </c>
      <c r="DU210" s="116">
        <f>IF(AND(DT210&gt;0,DT210*$B$4+EA209&lt;=$B$2*'SFV+BESS'!$I$9,DT210&lt;'SFV+BESS'!$I$7), DT210*$B$4, IF(AND(DT210&gt;0,DT210*$B$4+EA209&gt;$B$2*'SFV+BESS'!$I$9,DT210*$B$4&lt;'SFV+BESS'!$I$7),$B$2*'SFV+BESS'!$I$9-EA209,IF(AND(DT210&gt;0,DT210*$B$4+EA209&gt;$B$2*'SFV+BESS'!$I$9,DT210*$B$4&gt;'SFV+BESS'!$I$7,EA209&lt;$B$2*'SFV+BESS'!$I$9),$B$2*'SFV+BESS'!$I$9-EA209,IF(AND(DT210&gt;0,DT210*$B$4+EA209&lt;=$B$2*'SFV+BESS'!$I$9,DT210&gt;'SFV+BESS'!$I$7),'SFV+BESS'!$I$7,0))))</f>
        <v>0</v>
      </c>
      <c r="DV210" s="27">
        <f>IF(AND(DT210&lt;0,EA209+DT210/$B$5&gt;$H$2,-DT210/'Carga-Descarga Año'!$B$5&lt;'SFV+BESS'!$I$7),DT210/$B$5,IF(AND(DT210&lt;0,EA209+DT210/$B$5&gt;$H$2,-DT210/'Carga-Descarga Año'!$B$5&gt;'SFV+BESS'!$I$7),-'SFV+BESS'!$I$7,IF(AND(DT210&lt;0,EA209+DT210/$B$5&lt;$H$2),-MIN('SFV+BESS'!$I$7,EA209-$H$2),0)))</f>
        <v>0</v>
      </c>
      <c r="DW210" s="33"/>
      <c r="DX210" s="33">
        <f t="shared" si="235"/>
        <v>0</v>
      </c>
      <c r="DY210" s="27">
        <f t="shared" si="275"/>
        <v>0</v>
      </c>
      <c r="DZ210" s="27">
        <f t="shared" si="236"/>
        <v>0</v>
      </c>
      <c r="EA210" s="28">
        <f>IF((EA209+DU210+DV210)&gt;=$B$2*'SFV+BESS'!$I$9, $B$2*'SFV+BESS'!$I$9, (EA209+DU210+DV210))</f>
        <v>173.61249999999998</v>
      </c>
      <c r="EB210" s="110">
        <f t="shared" si="276"/>
        <v>51.868223435829627</v>
      </c>
      <c r="EG210" s="251"/>
      <c r="EH210" s="48">
        <v>8.3750000000000107</v>
      </c>
      <c r="EI210" s="33">
        <f t="shared" si="252"/>
        <v>72.15510433493921</v>
      </c>
      <c r="EJ210" s="33">
        <f>Gen_Cons_Horario!B6068</f>
        <v>0</v>
      </c>
      <c r="EK210" s="35">
        <f t="shared" si="289"/>
        <v>72.15510433493921</v>
      </c>
      <c r="EL210" s="116">
        <f>IF(AND(EK210&gt;0,EK210*$B$4+ER209&lt;=$B$2*'SFV+BESS'!$I$9,EK210&lt;'SFV+BESS'!$I$7), EK210*$B$4, IF(AND(EK210&gt;0,EK210*$B$4+ER209&gt;$B$2*'SFV+BESS'!$I$9,EK210*$B$4&lt;'SFV+BESS'!$I$7),$B$2*'SFV+BESS'!$I$9-ER209,IF(AND(EK210&gt;0,EK210*$B$4+ER209&gt;$B$2*'SFV+BESS'!$I$9,EK210*$B$4&gt;'SFV+BESS'!$I$7,ER209&lt;$B$2*'SFV+BESS'!$I$9),$B$2*'SFV+BESS'!$I$9-ER209,IF(AND(EK210&gt;0,EK210*$B$4+ER209&lt;=$B$2*'SFV+BESS'!$I$9,EK210&gt;'SFV+BESS'!$I$7),'SFV+BESS'!$I$7,0))))</f>
        <v>0</v>
      </c>
      <c r="EM210" s="27">
        <f>IF(AND(EK210&lt;0,ER209+EK210/$B$5&gt;$H$2,-EK210/'Carga-Descarga Año'!$B$5&lt;'SFV+BESS'!$I$7),EK210/$B$5,IF(AND(EK210&lt;0,ER209+EK210/$B$5&gt;$H$2,-EK210/'Carga-Descarga Año'!$B$5&gt;'SFV+BESS'!$I$7),-'SFV+BESS'!$I$7,IF(AND(EK210&lt;0,ER209+EK210/$B$5&lt;$H$2),-MIN('SFV+BESS'!$I$7,ER209-$H$2),0)))</f>
        <v>0</v>
      </c>
      <c r="EN210" s="33"/>
      <c r="EO210" s="33">
        <f t="shared" si="237"/>
        <v>0</v>
      </c>
      <c r="EP210" s="27">
        <f t="shared" si="277"/>
        <v>0</v>
      </c>
      <c r="EQ210" s="27">
        <f t="shared" si="238"/>
        <v>0</v>
      </c>
      <c r="ER210" s="28">
        <f>IF((ER209+EL210+EM210)&gt;=$B$2*'SFV+BESS'!$I$9, $B$2*'SFV+BESS'!$I$9, (ER209+EL210+EM210))</f>
        <v>173.61249999999998</v>
      </c>
      <c r="ES210" s="110">
        <f t="shared" si="278"/>
        <v>72.15510433493921</v>
      </c>
      <c r="EX210" s="251"/>
      <c r="EY210" s="48">
        <v>8.3750000000000107</v>
      </c>
      <c r="EZ210" s="33">
        <f t="shared" si="253"/>
        <v>83.787881880507953</v>
      </c>
      <c r="FA210" s="33">
        <f>Gen_Cons_Horario!B6788</f>
        <v>0</v>
      </c>
      <c r="FB210" s="35">
        <f t="shared" si="290"/>
        <v>83.787881880507953</v>
      </c>
      <c r="FC210" s="116">
        <f>IF(AND(FB210&gt;0,FB210*$B$4+FI209&lt;=$B$2*'SFV+BESS'!$I$9,FB210&lt;'SFV+BESS'!$I$7), FB210*$B$4, IF(AND(FB210&gt;0,FB210*$B$4+FI209&gt;$B$2*'SFV+BESS'!$I$9,FB210*$B$4&lt;'SFV+BESS'!$I$7),$B$2*'SFV+BESS'!$I$9-FI209,IF(AND(FB210&gt;0,FB210*$B$4+FI209&gt;$B$2*'SFV+BESS'!$I$9,FB210*$B$4&gt;'SFV+BESS'!$I$7,FI209&lt;$B$2*'SFV+BESS'!$I$9),$B$2*'SFV+BESS'!$I$9-FI209,IF(AND(FB210&gt;0,FB210*$B$4+FI209&lt;=$B$2*'SFV+BESS'!$I$9,FB210&gt;'SFV+BESS'!$I$7),'SFV+BESS'!$I$7,0))))</f>
        <v>0</v>
      </c>
      <c r="FD210" s="27">
        <f>IF(AND(FB210&lt;0,FI209+FB210/$B$5&gt;$H$2,-FB210/'Carga-Descarga Año'!$B$5&lt;'SFV+BESS'!$I$7),FB210/$B$5,IF(AND(FB210&lt;0,FI209+FB210/$B$5&gt;$H$2,-FB210/'Carga-Descarga Año'!$B$5&gt;'SFV+BESS'!$I$7),-'SFV+BESS'!$I$7,IF(AND(FB210&lt;0,FI209+FB210/$B$5&lt;$H$2),-MIN('SFV+BESS'!$I$7,FI209-$H$2),0)))</f>
        <v>0</v>
      </c>
      <c r="FE210" s="33"/>
      <c r="FF210" s="33">
        <f t="shared" si="239"/>
        <v>0</v>
      </c>
      <c r="FG210" s="27">
        <f t="shared" si="279"/>
        <v>0</v>
      </c>
      <c r="FH210" s="27">
        <f t="shared" si="240"/>
        <v>0</v>
      </c>
      <c r="FI210" s="28">
        <f>IF((FI209+FC210+FD210)&gt;=$B$2*'SFV+BESS'!$I$9, $B$2*'SFV+BESS'!$I$9, (FI209+FC210+FD210))</f>
        <v>173.61249999999998</v>
      </c>
      <c r="FJ210" s="110">
        <f t="shared" si="280"/>
        <v>83.787881880507953</v>
      </c>
      <c r="FO210" s="251"/>
      <c r="FP210" s="48">
        <v>8.3750000000000107</v>
      </c>
      <c r="FQ210" s="33">
        <f t="shared" si="254"/>
        <v>88.522249840285639</v>
      </c>
      <c r="FR210" s="33">
        <f>Gen_Cons_Horario!B7532</f>
        <v>119.312</v>
      </c>
      <c r="FS210" s="35">
        <f t="shared" si="291"/>
        <v>-30.789750159714359</v>
      </c>
      <c r="FT210" s="116">
        <f>IF(AND(FS210&gt;0,FS210*$B$4+FZ209&lt;=$B$2*'SFV+BESS'!$I$9,FS210&lt;'SFV+BESS'!$I$7), FS210*$B$4, IF(AND(FS210&gt;0,FS210*$B$4+FZ209&gt;$B$2*'SFV+BESS'!$I$9,FS210*$B$4&lt;'SFV+BESS'!$I$7),$B$2*'SFV+BESS'!$I$9-FZ209,IF(AND(FS210&gt;0,FS210*$B$4+FZ209&gt;$B$2*'SFV+BESS'!$I$9,FS210*$B$4&gt;'SFV+BESS'!$I$7,FZ209&lt;$B$2*'SFV+BESS'!$I$9),$B$2*'SFV+BESS'!$I$9-FZ209,IF(AND(FS210&gt;0,FS210*$B$4+FZ209&lt;=$B$2*'SFV+BESS'!$I$9,FS210&gt;'SFV+BESS'!$I$7),'SFV+BESS'!$I$7,0))))</f>
        <v>0</v>
      </c>
      <c r="FU210" s="27">
        <f>IF(AND(FS210&lt;0,FZ209+FS210/$B$5&gt;$H$2,-FS210/'Carga-Descarga Año'!$B$5&lt;'SFV+BESS'!$I$7),FS210/$B$5,IF(AND(FS210&lt;0,FZ209+FS210/$B$5&gt;$H$2,-FS210/'Carga-Descarga Año'!$B$5&gt;'SFV+BESS'!$I$7),-'SFV+BESS'!$I$7,IF(AND(FS210&lt;0,FZ209+FS210/$B$5&lt;$H$2),-MIN('SFV+BESS'!$I$7,FZ209-$H$2),0)))</f>
        <v>-32.410263326015119</v>
      </c>
      <c r="FV210" s="33"/>
      <c r="FW210" s="33">
        <f t="shared" si="241"/>
        <v>88.522249840285639</v>
      </c>
      <c r="FX210" s="27">
        <f t="shared" si="281"/>
        <v>30.789750159714362</v>
      </c>
      <c r="FY210" s="27">
        <f t="shared" si="242"/>
        <v>0</v>
      </c>
      <c r="FZ210" s="28">
        <f>IF((FZ209+FT210+FU210)&gt;=$B$2*'SFV+BESS'!$I$9, $B$2*'SFV+BESS'!$I$9, (FZ209+FT210+FU210))</f>
        <v>93.204657683368339</v>
      </c>
      <c r="GA210" s="110">
        <f t="shared" si="282"/>
        <v>0</v>
      </c>
      <c r="GF210" s="251"/>
      <c r="GG210" s="48">
        <v>8.3750000000000107</v>
      </c>
      <c r="GH210" s="33">
        <f t="shared" si="255"/>
        <v>85.975736621117875</v>
      </c>
      <c r="GI210" s="33">
        <f>Gen_Cons_Horario!B8252</f>
        <v>47.285000000000004</v>
      </c>
      <c r="GJ210" s="35">
        <f t="shared" si="225"/>
        <v>38.690736621117871</v>
      </c>
      <c r="GK210" s="116">
        <f>IF(AND(GJ210&gt;0,GJ210*$B$4+GQ209&lt;=$B$2*'SFV+BESS'!$I$9,GJ210&lt;'SFV+BESS'!$I$7), GJ210*$B$4, IF(AND(GJ210&gt;0,GJ210*$B$4+GQ209&gt;$B$2*'SFV+BESS'!$I$9,GJ210*$B$4&lt;'SFV+BESS'!$I$7),$B$2*'SFV+BESS'!$I$9-GQ209,IF(AND(GJ210&gt;0,GJ210*$B$4+GQ209&gt;$B$2*'SFV+BESS'!$I$9,GJ210*$B$4&gt;'SFV+BESS'!$I$7,GQ209&lt;$B$2*'SFV+BESS'!$I$9),$B$2*'SFV+BESS'!$I$9-GQ209,IF(AND(GJ210&gt;0,GJ210*$B$4+GQ209&lt;=$B$2*'SFV+BESS'!$I$9,GJ210&gt;'SFV+BESS'!$I$7),'SFV+BESS'!$I$7,0))))</f>
        <v>0</v>
      </c>
      <c r="GL210" s="27">
        <f>IF(AND(GJ210&lt;0,GQ209+GJ210/$B$5&gt;$H$2,-GJ210/'Carga-Descarga Año'!$B$5&lt;'SFV+BESS'!$I$7),GJ210/$B$5,IF(AND(GJ210&lt;0,GQ209+GJ210/$B$5&gt;$H$2,-GJ210/'Carga-Descarga Año'!$B$5&gt;'SFV+BESS'!$I$7),-'SFV+BESS'!$I$7,IF(AND(GJ210&lt;0,GQ209+GJ210/$B$5&lt;$H$2),-MIN('SFV+BESS'!$I$7,GQ209-$H$2),0)))</f>
        <v>0</v>
      </c>
      <c r="GM210" s="33"/>
      <c r="GN210" s="33">
        <f t="shared" si="243"/>
        <v>47.285000000000004</v>
      </c>
      <c r="GO210" s="27">
        <f t="shared" si="283"/>
        <v>0</v>
      </c>
      <c r="GP210" s="27">
        <f t="shared" si="244"/>
        <v>0</v>
      </c>
      <c r="GQ210" s="28">
        <f>IF((GQ209+GK210+GL210)&gt;=$B$2*'SFV+BESS'!$I$9, $B$2*'SFV+BESS'!$I$9, (GQ209+GK210+GL210))</f>
        <v>173.61249999999998</v>
      </c>
      <c r="GR210" s="110">
        <f t="shared" si="284"/>
        <v>38.690736621117871</v>
      </c>
    </row>
    <row r="211" spans="1:200">
      <c r="A211" s="249"/>
      <c r="B211" s="48">
        <v>8.4166666666666696</v>
      </c>
      <c r="C211" s="38">
        <f t="shared" si="226"/>
        <v>102.56597254203621</v>
      </c>
      <c r="D211" s="2">
        <f>Gen_Cons_Horario!B237</f>
        <v>96.941000000000003</v>
      </c>
      <c r="E211" s="140">
        <f t="shared" si="256"/>
        <v>5.624972542036204</v>
      </c>
      <c r="F211" s="116">
        <f>IF(AND(E211&gt;0,E211*$B$4+L210&lt;=$B$2*'SFV+BESS'!$I$9,E211&lt;'SFV+BESS'!$I$7), E211*$B$4, IF(AND(E211&gt;0,E211*$B$4+L210&gt;$B$2*'SFV+BESS'!$I$9,E211*$B$4&lt;'SFV+BESS'!$I$7),$B$2*'SFV+BESS'!$I$9-L210,IF(AND(E211&gt;0,E211*$B$4+L210&gt;$B$2*'SFV+BESS'!$I$9,E211*$B$4&gt;'SFV+BESS'!$I$7,L210&lt;$B$2*'SFV+BESS'!$I$9),$B$2*'SFV+BESS'!$I$9-L210,IF(AND(E211&gt;0,E211*$B$4+L210&lt;=$B$2*'SFV+BESS'!$I$9,E211&gt;'SFV+BESS'!$I$7),'SFV+BESS'!$I$7,0))))</f>
        <v>5.3437239149343938</v>
      </c>
      <c r="G211" s="27">
        <f>IF(AND(E211&lt;0,L210+E211/$B$5&gt;$H$2,-E211/'Carga-Descarga Año'!$B$5&lt;'SFV+BESS'!$I$7),E211/$B$5,IF(AND(E211&lt;0,L210+E211/$B$5&gt;$H$2,-E211/'Carga-Descarga Año'!$B$5&gt;'SFV+BESS'!$I$7),-'SFV+BESS'!$I$7,IF(AND(E211&lt;0,L210+E211/$B$5&lt;$H$2),-MIN('SFV+BESS'!$I$7,L210-$H$2),0)))</f>
        <v>0</v>
      </c>
      <c r="I211" s="38">
        <f t="shared" si="257"/>
        <v>96.941000000000003</v>
      </c>
      <c r="J211" s="27">
        <f t="shared" si="259"/>
        <v>0</v>
      </c>
      <c r="K211" s="27">
        <f t="shared" si="258"/>
        <v>0</v>
      </c>
      <c r="L211" s="28">
        <f>IF((L210+F211+G211)&gt;=$B$2*'SFV+BESS'!$I$9, $B$2*'SFV+BESS'!$I$9, (L210+F211+G211))</f>
        <v>74.567586838554746</v>
      </c>
      <c r="M211" s="110">
        <f t="shared" si="260"/>
        <v>0</v>
      </c>
      <c r="R211" s="251"/>
      <c r="S211" s="48">
        <v>8.4166666666666696</v>
      </c>
      <c r="T211" s="2">
        <f t="shared" si="245"/>
        <v>99.976027218608863</v>
      </c>
      <c r="U211" s="2">
        <f>Gen_Cons_Horario!B981</f>
        <v>82.027000000000001</v>
      </c>
      <c r="V211" s="35">
        <f t="shared" si="220"/>
        <v>17.949027218608862</v>
      </c>
      <c r="W211" s="116">
        <f>IF(AND(V211&gt;0,V211*$B$4+AC210&lt;=$B$2*'SFV+BESS'!$I$9,V211&lt;'SFV+BESS'!$I$7), V211*$B$4, IF(AND(V211&gt;0,V211*$B$4+AC210&gt;$B$2*'SFV+BESS'!$I$9,V211*$B$4&lt;'SFV+BESS'!$I$7),$B$2*'SFV+BESS'!$I$9-AC210,IF(AND(V211&gt;0,V211*$B$4+AC210&gt;$B$2*'SFV+BESS'!$I$9,V211*$B$4&gt;'SFV+BESS'!$I$7,AC210&lt;$B$2*'SFV+BESS'!$I$9),$B$2*'SFV+BESS'!$I$9-AC210,IF(AND(V211&gt;0,V211*$B$4+AC210&lt;=$B$2*'SFV+BESS'!$I$9,V211&gt;'SFV+BESS'!$I$7),'SFV+BESS'!$I$7,0))))</f>
        <v>17.051575857678419</v>
      </c>
      <c r="X211" s="27">
        <f>IF(AND(V211&lt;0,AC210+V211/$B$5&gt;$H$2,-V211/'Carga-Descarga Año'!$B$5&lt;'SFV+BESS'!$I$7),V211/$B$5,IF(AND(V211&lt;0,AC210+V211/$B$5&gt;$H$2,-V211/'Carga-Descarga Año'!$B$5&gt;'SFV+BESS'!$I$7),-'SFV+BESS'!$I$7,IF(AND(V211&lt;0,AC210+V211/$B$5&lt;$H$2),-MIN('SFV+BESS'!$I$7,AC210-$H$2),0)))</f>
        <v>0</v>
      </c>
      <c r="Z211" s="33">
        <f t="shared" si="286"/>
        <v>82.027000000000001</v>
      </c>
      <c r="AA211" s="27">
        <f t="shared" si="261"/>
        <v>0</v>
      </c>
      <c r="AB211" s="27">
        <f t="shared" si="285"/>
        <v>0</v>
      </c>
      <c r="AC211" s="28">
        <f>IF((AC210+W211+X211)&gt;=$B$2*'SFV+BESS'!$I$9, $B$2*'SFV+BESS'!$I$9, (AC210+W211+X211))</f>
        <v>169.68959936913637</v>
      </c>
      <c r="AD211" s="110">
        <f t="shared" si="262"/>
        <v>0</v>
      </c>
      <c r="AI211" s="251"/>
      <c r="AJ211" s="48">
        <v>8.4166666666666696</v>
      </c>
      <c r="AK211" s="52">
        <f t="shared" si="246"/>
        <v>98.343173988490506</v>
      </c>
      <c r="AL211" s="33">
        <f>Gen_Cons_Horario!B1653</f>
        <v>0</v>
      </c>
      <c r="AM211" s="35">
        <f t="shared" si="221"/>
        <v>98.343173988490506</v>
      </c>
      <c r="AN211" s="116">
        <f>IF(AND(AM211&gt;0,AM211*$B$4+AT210&lt;=$B$2*'SFV+BESS'!$I$9,AM211&lt;'SFV+BESS'!$I$7), AM211*$B$4, IF(AND(AM211&gt;0,AM211*$B$4+AT210&gt;$B$2*'SFV+BESS'!$I$9,AM211*$B$4&lt;'SFV+BESS'!$I$7),$B$2*'SFV+BESS'!$I$9-AT210,IF(AND(AM211&gt;0,AM211*$B$4+AT210&gt;$B$2*'SFV+BESS'!$I$9,AM211*$B$4&gt;'SFV+BESS'!$I$7,AT210&lt;$B$2*'SFV+BESS'!$I$9),$B$2*'SFV+BESS'!$I$9-AT210,IF(AND(AM211&gt;0,AM211*$B$4+AT210&lt;=$B$2*'SFV+BESS'!$I$9,AM211&gt;'SFV+BESS'!$I$7),'SFV+BESS'!$I$7,0))))</f>
        <v>0</v>
      </c>
      <c r="AO211" s="27">
        <f>IF(AND(AM211&lt;0,AT210+AM211/$B$5&gt;$H$2,-AM211/'Carga-Descarga Año'!$B$5&lt;'SFV+BESS'!$I$7),AM211/$B$5,IF(AND(AM211&lt;0,AT210+AM211/$B$5&gt;$H$2,-AM211/'Carga-Descarga Año'!$B$5&gt;'SFV+BESS'!$I$7),-'SFV+BESS'!$I$7,IF(AND(AM211&lt;0,AT210+AM211/$B$5&lt;$H$2),-MIN('SFV+BESS'!$I$7,AT210-$H$2),0)))</f>
        <v>0</v>
      </c>
      <c r="AP211" s="33"/>
      <c r="AQ211" s="33">
        <f t="shared" si="227"/>
        <v>0</v>
      </c>
      <c r="AR211" s="27">
        <f t="shared" si="263"/>
        <v>0</v>
      </c>
      <c r="AS211" s="27">
        <f t="shared" si="228"/>
        <v>0</v>
      </c>
      <c r="AT211" s="28">
        <f>IF((AT210+AN211+AO211)&gt;=$B$2*'SFV+BESS'!$I$9, $B$2*'SFV+BESS'!$I$9, (AT210+AN211+AO211))</f>
        <v>173.61249999999998</v>
      </c>
      <c r="AU211" s="110">
        <f t="shared" si="264"/>
        <v>98.343173988490506</v>
      </c>
      <c r="AZ211" s="251"/>
      <c r="BA211" s="48">
        <v>8.4166666666666696</v>
      </c>
      <c r="BB211" s="33">
        <f t="shared" si="247"/>
        <v>89.500386808653857</v>
      </c>
      <c r="BC211" s="33">
        <f>Gen_Cons_Horario!B2397</f>
        <v>0</v>
      </c>
      <c r="BD211" s="35">
        <f t="shared" si="222"/>
        <v>89.500386808653857</v>
      </c>
      <c r="BE211" s="116">
        <f>IF(AND(BD211&gt;0,BD211*$B$4+BK210&lt;=$B$2*'SFV+BESS'!$I$9,BD211&lt;'SFV+BESS'!$I$7), BD211*$B$4, IF(AND(BD211&gt;0,BD211*$B$4+BK210&gt;$B$2*'SFV+BESS'!$I$9,BD211*$B$4&lt;'SFV+BESS'!$I$7),$B$2*'SFV+BESS'!$I$9-BK210,IF(AND(BD211&gt;0,BD211*$B$4+BK210&gt;$B$2*'SFV+BESS'!$I$9,BD211*$B$4&gt;'SFV+BESS'!$I$7,BK210&lt;$B$2*'SFV+BESS'!$I$9),$B$2*'SFV+BESS'!$I$9-BK210,IF(AND(BD211&gt;0,BD211*$B$4+BK210&lt;=$B$2*'SFV+BESS'!$I$9,BD211&gt;'SFV+BESS'!$I$7),'SFV+BESS'!$I$7,0))))</f>
        <v>0</v>
      </c>
      <c r="BF211" s="27">
        <f>IF(AND(BD211&lt;0,BK210+BD211/$B$5&gt;$H$2,-BD211/'Carga-Descarga Año'!$B$5&lt;'SFV+BESS'!$I$7),BD211/$B$5,IF(AND(BD211&lt;0,BK210+BD211/$B$5&gt;$H$2,-BD211/'Carga-Descarga Año'!$B$5&gt;'SFV+BESS'!$I$7),-'SFV+BESS'!$I$7,IF(AND(BD211&lt;0,BK210+BD211/$B$5&lt;$H$2),-MIN('SFV+BESS'!$I$7,BK210-$H$2),0)))</f>
        <v>0</v>
      </c>
      <c r="BG211" s="33"/>
      <c r="BH211" s="33">
        <f t="shared" si="229"/>
        <v>0</v>
      </c>
      <c r="BI211" s="27">
        <f t="shared" si="265"/>
        <v>0</v>
      </c>
      <c r="BJ211" s="27">
        <f t="shared" si="230"/>
        <v>0</v>
      </c>
      <c r="BK211" s="28">
        <f>IF((BK210+BE211+BF211)&gt;=$B$2*'SFV+BESS'!$I$9, $B$2*'SFV+BESS'!$I$9, (BK210+BE211+BF211))</f>
        <v>173.61249999999998</v>
      </c>
      <c r="BL211" s="110">
        <f t="shared" si="266"/>
        <v>89.500386808653857</v>
      </c>
      <c r="BQ211" s="251"/>
      <c r="BR211" s="48">
        <v>8.4166666666666696</v>
      </c>
      <c r="BS211" s="33">
        <f t="shared" si="248"/>
        <v>68.489252357644361</v>
      </c>
      <c r="BT211" s="33">
        <f>Gen_Cons_Horario!B3117</f>
        <v>0</v>
      </c>
      <c r="BU211" s="35">
        <f t="shared" si="223"/>
        <v>68.489252357644361</v>
      </c>
      <c r="BV211" s="116">
        <f>IF(AND(BU211&gt;0,BU211*$B$4+CB210&lt;=$B$2*'SFV+BESS'!$I$9,BU211&lt;'SFV+BESS'!$I$7), BU211*$B$4, IF(AND(BU211&gt;0,BU211*$B$4+CB210&gt;$B$2*'SFV+BESS'!$I$9,BU211*$B$4&lt;'SFV+BESS'!$I$7),$B$2*'SFV+BESS'!$I$9-CB210,IF(AND(BU211&gt;0,BU211*$B$4+CB210&gt;$B$2*'SFV+BESS'!$I$9,BU211*$B$4&gt;'SFV+BESS'!$I$7,CB210&lt;$B$2*'SFV+BESS'!$I$9),$B$2*'SFV+BESS'!$I$9-CB210,IF(AND(BU211&gt;0,BU211*$B$4+CB210&lt;=$B$2*'SFV+BESS'!$I$9,BU211&gt;'SFV+BESS'!$I$7),'SFV+BESS'!$I$7,0))))</f>
        <v>0</v>
      </c>
      <c r="BW211" s="27">
        <f>IF(AND(BU211&lt;0,CB210+BU211/$B$5&gt;$H$2,-BU211/'Carga-Descarga Año'!$B$5&lt;'SFV+BESS'!$I$7),BU211/$B$5,IF(AND(BU211&lt;0,CB210+BU211/$B$5&gt;$H$2,-BU211/'Carga-Descarga Año'!$B$5&gt;'SFV+BESS'!$I$7),-'SFV+BESS'!$I$7,IF(AND(BU211&lt;0,CB210+BU211/$B$5&lt;$H$2),-MIN('SFV+BESS'!$I$7,CB210-$H$2),0)))</f>
        <v>0</v>
      </c>
      <c r="BX211" s="33"/>
      <c r="BY211" s="33">
        <f t="shared" si="231"/>
        <v>0</v>
      </c>
      <c r="BZ211" s="27">
        <f t="shared" si="267"/>
        <v>0</v>
      </c>
      <c r="CA211" s="27">
        <f t="shared" si="268"/>
        <v>0</v>
      </c>
      <c r="CB211" s="28">
        <f>IF((CB210+BV211+BW211)&gt;=$B$2*'SFV+BESS'!$I$9, $B$2*'SFV+BESS'!$I$9, (CB210+BV211+BW211))</f>
        <v>173.61249999999998</v>
      </c>
      <c r="CC211" s="110">
        <f t="shared" si="269"/>
        <v>68.489252357644361</v>
      </c>
      <c r="CH211" s="251"/>
      <c r="CI211" s="48">
        <v>8.4166666666666696</v>
      </c>
      <c r="CJ211" s="33">
        <f t="shared" si="249"/>
        <v>60.041839544678055</v>
      </c>
      <c r="CK211" s="33">
        <f>Gen_Cons_Horario!B3861</f>
        <v>0</v>
      </c>
      <c r="CL211" s="35">
        <f t="shared" si="224"/>
        <v>60.041839544678055</v>
      </c>
      <c r="CM211" s="116">
        <f>IF(AND(CL211&gt;0,CL211*$B$4+CS210&lt;=$B$2*'SFV+BESS'!$I$9,CL211&lt;'SFV+BESS'!$I$7), CL211*$B$4, IF(AND(CL211&gt;0,CL211*$B$4+CS210&gt;$B$2*'SFV+BESS'!$I$9,CL211*$B$4&lt;'SFV+BESS'!$I$7),$B$2*'SFV+BESS'!$I$9-CS210,IF(AND(CL211&gt;0,CL211*$B$4+CS210&gt;$B$2*'SFV+BESS'!$I$9,CL211*$B$4&gt;'SFV+BESS'!$I$7,CS210&lt;$B$2*'SFV+BESS'!$I$9),$B$2*'SFV+BESS'!$I$9-CS210,IF(AND(CL211&gt;0,CL211*$B$4+CS210&lt;=$B$2*'SFV+BESS'!$I$9,CL211&gt;'SFV+BESS'!$I$7),'SFV+BESS'!$I$7,0))))</f>
        <v>0</v>
      </c>
      <c r="CN211" s="27">
        <f>IF(AND(CL211&lt;0,CS210+CL211/$B$5&gt;$H$2,-CL211/'Carga-Descarga Año'!$B$5&lt;'SFV+BESS'!$I$7),CL211/$B$5,IF(AND(CL211&lt;0,CS210+CL211/$B$5&gt;$H$2,-CL211/'Carga-Descarga Año'!$B$5&gt;'SFV+BESS'!$I$7),-'SFV+BESS'!$I$7,IF(AND(CL211&lt;0,CS210+CL211/$B$5&lt;$H$2),-MIN('SFV+BESS'!$I$7,CS210-$H$2),0)))</f>
        <v>0</v>
      </c>
      <c r="CO211" s="33"/>
      <c r="CP211" s="33">
        <f t="shared" si="232"/>
        <v>0</v>
      </c>
      <c r="CQ211" s="27">
        <f t="shared" si="270"/>
        <v>0</v>
      </c>
      <c r="CR211" s="27">
        <f t="shared" si="233"/>
        <v>0</v>
      </c>
      <c r="CS211" s="28">
        <f>IF((CS210+CM211+CN211)&gt;=$B$2*'SFV+BESS'!$I$9, $B$2*'SFV+BESS'!$I$9, (CS210+CM211+CN211))</f>
        <v>173.61249999999998</v>
      </c>
      <c r="CT211" s="110">
        <f t="shared" si="271"/>
        <v>60.041839544678055</v>
      </c>
      <c r="CY211" s="251"/>
      <c r="CZ211" s="48">
        <v>8.4166666666666696</v>
      </c>
      <c r="DA211" s="33">
        <f t="shared" si="250"/>
        <v>68.060646159931082</v>
      </c>
      <c r="DB211" s="33">
        <f>Gen_Cons_Horario!B4581</f>
        <v>0</v>
      </c>
      <c r="DC211" s="35">
        <f t="shared" si="287"/>
        <v>68.060646159931082</v>
      </c>
      <c r="DD211" s="116">
        <f>IF(AND(DC211&gt;0,DC211*$B$4+DJ210&lt;=$B$2*'SFV+BESS'!$I$9,DC211&lt;'SFV+BESS'!$I$7), DC211*$B$4, IF(AND(DC211&gt;0,DC211*$B$4+DJ210&gt;$B$2*'SFV+BESS'!$I$9,DC211*$B$4&lt;'SFV+BESS'!$I$7),$B$2*'SFV+BESS'!$I$9-DJ210,IF(AND(DC211&gt;0,DC211*$B$4+DJ210&gt;$B$2*'SFV+BESS'!$I$9,DC211*$B$4&gt;'SFV+BESS'!$I$7,DJ210&lt;$B$2*'SFV+BESS'!$I$9),$B$2*'SFV+BESS'!$I$9-DJ210,IF(AND(DC211&gt;0,DC211*$B$4+DJ210&lt;=$B$2*'SFV+BESS'!$I$9,DC211&gt;'SFV+BESS'!$I$7),'SFV+BESS'!$I$7,0))))</f>
        <v>0</v>
      </c>
      <c r="DE211" s="27">
        <f>IF(AND(DC211&lt;0,DJ210+DC211/$B$5&gt;$H$2,-DC211/'Carga-Descarga Año'!$B$5&lt;'SFV+BESS'!$I$7),DC211/$B$5,IF(AND(DC211&lt;0,DJ210+DC211/$B$5&gt;$H$2,-DC211/'Carga-Descarga Año'!$B$5&gt;'SFV+BESS'!$I$7),-'SFV+BESS'!$I$7,IF(AND(DC211&lt;0,DJ210+DC211/$B$5&lt;$H$2),-MIN('SFV+BESS'!$I$7,DJ210-$H$2),0)))</f>
        <v>0</v>
      </c>
      <c r="DF211" s="33"/>
      <c r="DG211" s="33">
        <f t="shared" si="234"/>
        <v>0</v>
      </c>
      <c r="DH211" s="27">
        <f t="shared" si="272"/>
        <v>0</v>
      </c>
      <c r="DI211" s="27">
        <f t="shared" si="273"/>
        <v>0</v>
      </c>
      <c r="DJ211" s="28">
        <f>IF((DJ210+DD211+DE211)&gt;=$B$2*'SFV+BESS'!$I$9, $B$2*'SFV+BESS'!$I$9, (DJ210+DD211+DE211))</f>
        <v>173.61249999999998</v>
      </c>
      <c r="DK211" s="110">
        <f t="shared" si="274"/>
        <v>68.060646159931082</v>
      </c>
      <c r="DP211" s="251"/>
      <c r="DQ211" s="48">
        <v>8.4166666666666696</v>
      </c>
      <c r="DR211" s="33">
        <f t="shared" si="251"/>
        <v>72.573683597713242</v>
      </c>
      <c r="DS211" s="33">
        <f>Gen_Cons_Horario!B5325</f>
        <v>0</v>
      </c>
      <c r="DT211" s="35">
        <f t="shared" si="288"/>
        <v>72.573683597713242</v>
      </c>
      <c r="DU211" s="116">
        <f>IF(AND(DT211&gt;0,DT211*$B$4+EA210&lt;=$B$2*'SFV+BESS'!$I$9,DT211&lt;'SFV+BESS'!$I$7), DT211*$B$4, IF(AND(DT211&gt;0,DT211*$B$4+EA210&gt;$B$2*'SFV+BESS'!$I$9,DT211*$B$4&lt;'SFV+BESS'!$I$7),$B$2*'SFV+BESS'!$I$9-EA210,IF(AND(DT211&gt;0,DT211*$B$4+EA210&gt;$B$2*'SFV+BESS'!$I$9,DT211*$B$4&gt;'SFV+BESS'!$I$7,EA210&lt;$B$2*'SFV+BESS'!$I$9),$B$2*'SFV+BESS'!$I$9-EA210,IF(AND(DT211&gt;0,DT211*$B$4+EA210&lt;=$B$2*'SFV+BESS'!$I$9,DT211&gt;'SFV+BESS'!$I$7),'SFV+BESS'!$I$7,0))))</f>
        <v>0</v>
      </c>
      <c r="DV211" s="27">
        <f>IF(AND(DT211&lt;0,EA210+DT211/$B$5&gt;$H$2,-DT211/'Carga-Descarga Año'!$B$5&lt;'SFV+BESS'!$I$7),DT211/$B$5,IF(AND(DT211&lt;0,EA210+DT211/$B$5&gt;$H$2,-DT211/'Carga-Descarga Año'!$B$5&gt;'SFV+BESS'!$I$7),-'SFV+BESS'!$I$7,IF(AND(DT211&lt;0,EA210+DT211/$B$5&lt;$H$2),-MIN('SFV+BESS'!$I$7,EA210-$H$2),0)))</f>
        <v>0</v>
      </c>
      <c r="DW211" s="33"/>
      <c r="DX211" s="33">
        <f t="shared" si="235"/>
        <v>0</v>
      </c>
      <c r="DY211" s="27">
        <f t="shared" si="275"/>
        <v>0</v>
      </c>
      <c r="DZ211" s="27">
        <f t="shared" si="236"/>
        <v>0</v>
      </c>
      <c r="EA211" s="28">
        <f>IF((EA210+DU211+DV211)&gt;=$B$2*'SFV+BESS'!$I$9, $B$2*'SFV+BESS'!$I$9, (EA210+DU211+DV211))</f>
        <v>173.61249999999998</v>
      </c>
      <c r="EB211" s="110">
        <f t="shared" si="276"/>
        <v>72.573683597713242</v>
      </c>
      <c r="EG211" s="251"/>
      <c r="EH211" s="48">
        <v>8.4166666666666696</v>
      </c>
      <c r="EI211" s="33">
        <f t="shared" si="252"/>
        <v>88.07759942561016</v>
      </c>
      <c r="EJ211" s="33">
        <f>Gen_Cons_Horario!B6069</f>
        <v>0</v>
      </c>
      <c r="EK211" s="35">
        <f t="shared" si="289"/>
        <v>88.07759942561016</v>
      </c>
      <c r="EL211" s="116">
        <f>IF(AND(EK211&gt;0,EK211*$B$4+ER210&lt;=$B$2*'SFV+BESS'!$I$9,EK211&lt;'SFV+BESS'!$I$7), EK211*$B$4, IF(AND(EK211&gt;0,EK211*$B$4+ER210&gt;$B$2*'SFV+BESS'!$I$9,EK211*$B$4&lt;'SFV+BESS'!$I$7),$B$2*'SFV+BESS'!$I$9-ER210,IF(AND(EK211&gt;0,EK211*$B$4+ER210&gt;$B$2*'SFV+BESS'!$I$9,EK211*$B$4&gt;'SFV+BESS'!$I$7,ER210&lt;$B$2*'SFV+BESS'!$I$9),$B$2*'SFV+BESS'!$I$9-ER210,IF(AND(EK211&gt;0,EK211*$B$4+ER210&lt;=$B$2*'SFV+BESS'!$I$9,EK211&gt;'SFV+BESS'!$I$7),'SFV+BESS'!$I$7,0))))</f>
        <v>0</v>
      </c>
      <c r="EM211" s="27">
        <f>IF(AND(EK211&lt;0,ER210+EK211/$B$5&gt;$H$2,-EK211/'Carga-Descarga Año'!$B$5&lt;'SFV+BESS'!$I$7),EK211/$B$5,IF(AND(EK211&lt;0,ER210+EK211/$B$5&gt;$H$2,-EK211/'Carga-Descarga Año'!$B$5&gt;'SFV+BESS'!$I$7),-'SFV+BESS'!$I$7,IF(AND(EK211&lt;0,ER210+EK211/$B$5&lt;$H$2),-MIN('SFV+BESS'!$I$7,ER210-$H$2),0)))</f>
        <v>0</v>
      </c>
      <c r="EN211" s="33"/>
      <c r="EO211" s="33">
        <f t="shared" si="237"/>
        <v>0</v>
      </c>
      <c r="EP211" s="27">
        <f t="shared" si="277"/>
        <v>0</v>
      </c>
      <c r="EQ211" s="27">
        <f t="shared" si="238"/>
        <v>0</v>
      </c>
      <c r="ER211" s="28">
        <f>IF((ER210+EL211+EM211)&gt;=$B$2*'SFV+BESS'!$I$9, $B$2*'SFV+BESS'!$I$9, (ER210+EL211+EM211))</f>
        <v>173.61249999999998</v>
      </c>
      <c r="ES211" s="110">
        <f t="shared" si="278"/>
        <v>88.07759942561016</v>
      </c>
      <c r="EX211" s="251"/>
      <c r="EY211" s="48">
        <v>8.4166666666666696</v>
      </c>
      <c r="EZ211" s="33">
        <f t="shared" si="253"/>
        <v>96.19383250062873</v>
      </c>
      <c r="FA211" s="33">
        <f>Gen_Cons_Horario!B6789</f>
        <v>0</v>
      </c>
      <c r="FB211" s="35">
        <f t="shared" si="290"/>
        <v>96.19383250062873</v>
      </c>
      <c r="FC211" s="116">
        <f>IF(AND(FB211&gt;0,FB211*$B$4+FI210&lt;=$B$2*'SFV+BESS'!$I$9,FB211&lt;'SFV+BESS'!$I$7), FB211*$B$4, IF(AND(FB211&gt;0,FB211*$B$4+FI210&gt;$B$2*'SFV+BESS'!$I$9,FB211*$B$4&lt;'SFV+BESS'!$I$7),$B$2*'SFV+BESS'!$I$9-FI210,IF(AND(FB211&gt;0,FB211*$B$4+FI210&gt;$B$2*'SFV+BESS'!$I$9,FB211*$B$4&gt;'SFV+BESS'!$I$7,FI210&lt;$B$2*'SFV+BESS'!$I$9),$B$2*'SFV+BESS'!$I$9-FI210,IF(AND(FB211&gt;0,FB211*$B$4+FI210&lt;=$B$2*'SFV+BESS'!$I$9,FB211&gt;'SFV+BESS'!$I$7),'SFV+BESS'!$I$7,0))))</f>
        <v>0</v>
      </c>
      <c r="FD211" s="27">
        <f>IF(AND(FB211&lt;0,FI210+FB211/$B$5&gt;$H$2,-FB211/'Carga-Descarga Año'!$B$5&lt;'SFV+BESS'!$I$7),FB211/$B$5,IF(AND(FB211&lt;0,FI210+FB211/$B$5&gt;$H$2,-FB211/'Carga-Descarga Año'!$B$5&gt;'SFV+BESS'!$I$7),-'SFV+BESS'!$I$7,IF(AND(FB211&lt;0,FI210+FB211/$B$5&lt;$H$2),-MIN('SFV+BESS'!$I$7,FI210-$H$2),0)))</f>
        <v>0</v>
      </c>
      <c r="FE211" s="33"/>
      <c r="FF211" s="33">
        <f t="shared" si="239"/>
        <v>0</v>
      </c>
      <c r="FG211" s="27">
        <f t="shared" si="279"/>
        <v>0</v>
      </c>
      <c r="FH211" s="27">
        <f t="shared" si="240"/>
        <v>0</v>
      </c>
      <c r="FI211" s="28">
        <f>IF((FI210+FC211+FD211)&gt;=$B$2*'SFV+BESS'!$I$9, $B$2*'SFV+BESS'!$I$9, (FI210+FC211+FD211))</f>
        <v>173.61249999999998</v>
      </c>
      <c r="FJ211" s="110">
        <f t="shared" si="280"/>
        <v>96.19383250062873</v>
      </c>
      <c r="FO211" s="251"/>
      <c r="FP211" s="48">
        <v>8.4166666666666696</v>
      </c>
      <c r="FQ211" s="33">
        <f t="shared" si="254"/>
        <v>101.70295248194581</v>
      </c>
      <c r="FR211" s="33">
        <f>Gen_Cons_Horario!B7533</f>
        <v>119.312</v>
      </c>
      <c r="FS211" s="35">
        <f t="shared" si="291"/>
        <v>-17.609047518054183</v>
      </c>
      <c r="FT211" s="116">
        <f>IF(AND(FS211&gt;0,FS211*$B$4+FZ210&lt;=$B$2*'SFV+BESS'!$I$9,FS211&lt;'SFV+BESS'!$I$7), FS211*$B$4, IF(AND(FS211&gt;0,FS211*$B$4+FZ210&gt;$B$2*'SFV+BESS'!$I$9,FS211*$B$4&lt;'SFV+BESS'!$I$7),$B$2*'SFV+BESS'!$I$9-FZ210,IF(AND(FS211&gt;0,FS211*$B$4+FZ210&gt;$B$2*'SFV+BESS'!$I$9,FS211*$B$4&gt;'SFV+BESS'!$I$7,FZ210&lt;$B$2*'SFV+BESS'!$I$9),$B$2*'SFV+BESS'!$I$9-FZ210,IF(AND(FS211&gt;0,FS211*$B$4+FZ210&lt;=$B$2*'SFV+BESS'!$I$9,FS211&gt;'SFV+BESS'!$I$7),'SFV+BESS'!$I$7,0))))</f>
        <v>0</v>
      </c>
      <c r="FU211" s="27">
        <f>IF(AND(FS211&lt;0,FZ210+FS211/$B$5&gt;$H$2,-FS211/'Carga-Descarga Año'!$B$5&lt;'SFV+BESS'!$I$7),FS211/$B$5,IF(AND(FS211&lt;0,FZ210+FS211/$B$5&gt;$H$2,-FS211/'Carga-Descarga Año'!$B$5&gt;'SFV+BESS'!$I$7),-'SFV+BESS'!$I$7,IF(AND(FS211&lt;0,FZ210+FS211/$B$5&lt;$H$2),-MIN('SFV+BESS'!$I$7,FZ210-$H$2),0)))</f>
        <v>-18.535839492688616</v>
      </c>
      <c r="FV211" s="33"/>
      <c r="FW211" s="33">
        <f t="shared" si="241"/>
        <v>101.70295248194581</v>
      </c>
      <c r="FX211" s="27">
        <f t="shared" si="281"/>
        <v>17.609047518054183</v>
      </c>
      <c r="FY211" s="27">
        <f t="shared" si="242"/>
        <v>0</v>
      </c>
      <c r="FZ211" s="28">
        <f>IF((FZ210+FT211+FU211)&gt;=$B$2*'SFV+BESS'!$I$9, $B$2*'SFV+BESS'!$I$9, (FZ210+FT211+FU211))</f>
        <v>74.66881819067973</v>
      </c>
      <c r="GA211" s="110">
        <f t="shared" si="282"/>
        <v>0</v>
      </c>
      <c r="GF211" s="251"/>
      <c r="GG211" s="48">
        <v>8.4166666666666696</v>
      </c>
      <c r="GH211" s="33">
        <f t="shared" si="255"/>
        <v>103.14154069052196</v>
      </c>
      <c r="GI211" s="33">
        <f>Gen_Cons_Horario!B8253</f>
        <v>47.285000000000004</v>
      </c>
      <c r="GJ211" s="35">
        <f t="shared" si="225"/>
        <v>55.85654069052196</v>
      </c>
      <c r="GK211" s="116">
        <f>IF(AND(GJ211&gt;0,GJ211*$B$4+GQ210&lt;=$B$2*'SFV+BESS'!$I$9,GJ211&lt;'SFV+BESS'!$I$7), GJ211*$B$4, IF(AND(GJ211&gt;0,GJ211*$B$4+GQ210&gt;$B$2*'SFV+BESS'!$I$9,GJ211*$B$4&lt;'SFV+BESS'!$I$7),$B$2*'SFV+BESS'!$I$9-GQ210,IF(AND(GJ211&gt;0,GJ211*$B$4+GQ210&gt;$B$2*'SFV+BESS'!$I$9,GJ211*$B$4&gt;'SFV+BESS'!$I$7,GQ210&lt;$B$2*'SFV+BESS'!$I$9),$B$2*'SFV+BESS'!$I$9-GQ210,IF(AND(GJ211&gt;0,GJ211*$B$4+GQ210&lt;=$B$2*'SFV+BESS'!$I$9,GJ211&gt;'SFV+BESS'!$I$7),'SFV+BESS'!$I$7,0))))</f>
        <v>0</v>
      </c>
      <c r="GL211" s="27">
        <f>IF(AND(GJ211&lt;0,GQ210+GJ211/$B$5&gt;$H$2,-GJ211/'Carga-Descarga Año'!$B$5&lt;'SFV+BESS'!$I$7),GJ211/$B$5,IF(AND(GJ211&lt;0,GQ210+GJ211/$B$5&gt;$H$2,-GJ211/'Carga-Descarga Año'!$B$5&gt;'SFV+BESS'!$I$7),-'SFV+BESS'!$I$7,IF(AND(GJ211&lt;0,GQ210+GJ211/$B$5&lt;$H$2),-MIN('SFV+BESS'!$I$7,GQ210-$H$2),0)))</f>
        <v>0</v>
      </c>
      <c r="GM211" s="33"/>
      <c r="GN211" s="33">
        <f t="shared" si="243"/>
        <v>47.285000000000004</v>
      </c>
      <c r="GO211" s="27">
        <f t="shared" si="283"/>
        <v>0</v>
      </c>
      <c r="GP211" s="27">
        <f t="shared" si="244"/>
        <v>0</v>
      </c>
      <c r="GQ211" s="28">
        <f>IF((GQ210+GK211+GL211)&gt;=$B$2*'SFV+BESS'!$I$9, $B$2*'SFV+BESS'!$I$9, (GQ210+GK211+GL211))</f>
        <v>173.61249999999998</v>
      </c>
      <c r="GR211" s="110">
        <f t="shared" si="284"/>
        <v>55.85654069052196</v>
      </c>
    </row>
    <row r="212" spans="1:200">
      <c r="A212" s="249"/>
      <c r="B212" s="48">
        <v>8.4583333333333393</v>
      </c>
      <c r="C212" s="38">
        <f t="shared" si="226"/>
        <v>114.26609089127589</v>
      </c>
      <c r="D212" s="2">
        <f>Gen_Cons_Horario!B238</f>
        <v>96.941000000000003</v>
      </c>
      <c r="E212" s="140">
        <f t="shared" si="256"/>
        <v>17.325090891275892</v>
      </c>
      <c r="F212" s="116">
        <f>IF(AND(E212&gt;0,E212*$B$4+L211&lt;=$B$2*'SFV+BESS'!$I$9,E212&lt;'SFV+BESS'!$I$7), E212*$B$4, IF(AND(E212&gt;0,E212*$B$4+L211&gt;$B$2*'SFV+BESS'!$I$9,E212*$B$4&lt;'SFV+BESS'!$I$7),$B$2*'SFV+BESS'!$I$9-L211,IF(AND(E212&gt;0,E212*$B$4+L211&gt;$B$2*'SFV+BESS'!$I$9,E212*$B$4&gt;'SFV+BESS'!$I$7,L211&lt;$B$2*'SFV+BESS'!$I$9),$B$2*'SFV+BESS'!$I$9-L211,IF(AND(E212&gt;0,E212*$B$4+L211&lt;=$B$2*'SFV+BESS'!$I$9,E212&gt;'SFV+BESS'!$I$7),'SFV+BESS'!$I$7,0))))</f>
        <v>16.458836346712097</v>
      </c>
      <c r="G212" s="27">
        <f>IF(AND(E212&lt;0,L211+E212/$B$5&gt;$H$2,-E212/'Carga-Descarga Año'!$B$5&lt;'SFV+BESS'!$I$7),E212/$B$5,IF(AND(E212&lt;0,L211+E212/$B$5&gt;$H$2,-E212/'Carga-Descarga Año'!$B$5&gt;'SFV+BESS'!$I$7),-'SFV+BESS'!$I$7,IF(AND(E212&lt;0,L211+E212/$B$5&lt;$H$2),-MIN('SFV+BESS'!$I$7,L211-$H$2),0)))</f>
        <v>0</v>
      </c>
      <c r="I212" s="38">
        <f t="shared" si="257"/>
        <v>96.941000000000003</v>
      </c>
      <c r="J212" s="27">
        <f t="shared" si="259"/>
        <v>0</v>
      </c>
      <c r="K212" s="27">
        <f t="shared" si="258"/>
        <v>0</v>
      </c>
      <c r="L212" s="28">
        <f>IF((L211+F212+G212)&gt;=$B$2*'SFV+BESS'!$I$9, $B$2*'SFV+BESS'!$I$9, (L211+F212+G212))</f>
        <v>91.02642318526685</v>
      </c>
      <c r="M212" s="110">
        <f t="shared" si="260"/>
        <v>0</v>
      </c>
      <c r="R212" s="251"/>
      <c r="S212" s="48">
        <v>8.4583333333333393</v>
      </c>
      <c r="T212" s="2">
        <f t="shared" si="245"/>
        <v>115.68420825459324</v>
      </c>
      <c r="U212" s="2">
        <f>Gen_Cons_Horario!B982</f>
        <v>82.027000000000001</v>
      </c>
      <c r="V212" s="35">
        <f t="shared" si="220"/>
        <v>33.657208254593243</v>
      </c>
      <c r="W212" s="116">
        <f>IF(AND(V212&gt;0,V212*$B$4+AC211&lt;=$B$2*'SFV+BESS'!$I$9,V212&lt;'SFV+BESS'!$I$7), V212*$B$4, IF(AND(V212&gt;0,V212*$B$4+AC211&gt;$B$2*'SFV+BESS'!$I$9,V212*$B$4&lt;'SFV+BESS'!$I$7),$B$2*'SFV+BESS'!$I$9-AC211,IF(AND(V212&gt;0,V212*$B$4+AC211&gt;$B$2*'SFV+BESS'!$I$9,V212*$B$4&gt;'SFV+BESS'!$I$7,AC211&lt;$B$2*'SFV+BESS'!$I$9),$B$2*'SFV+BESS'!$I$9-AC211,IF(AND(V212&gt;0,V212*$B$4+AC211&lt;=$B$2*'SFV+BESS'!$I$9,V212&gt;'SFV+BESS'!$I$7),'SFV+BESS'!$I$7,0))))</f>
        <v>3.9229006308636087</v>
      </c>
      <c r="X212" s="27">
        <f>IF(AND(V212&lt;0,AC211+V212/$B$5&gt;$H$2,-V212/'Carga-Descarga Año'!$B$5&lt;'SFV+BESS'!$I$7),V212/$B$5,IF(AND(V212&lt;0,AC211+V212/$B$5&gt;$H$2,-V212/'Carga-Descarga Año'!$B$5&gt;'SFV+BESS'!$I$7),-'SFV+BESS'!$I$7,IF(AND(V212&lt;0,AC211+V212/$B$5&lt;$H$2),-MIN('SFV+BESS'!$I$7,AC211-$H$2),0)))</f>
        <v>0</v>
      </c>
      <c r="Z212" s="33">
        <f t="shared" si="286"/>
        <v>82.027000000000001</v>
      </c>
      <c r="AA212" s="27">
        <f t="shared" si="261"/>
        <v>0</v>
      </c>
      <c r="AB212" s="27">
        <f t="shared" si="285"/>
        <v>0</v>
      </c>
      <c r="AC212" s="28">
        <f>IF((AC211+W212+X212)&gt;=$B$2*'SFV+BESS'!$I$9, $B$2*'SFV+BESS'!$I$9, (AC211+W212+X212))</f>
        <v>173.61249999999998</v>
      </c>
      <c r="AD212" s="110">
        <f t="shared" si="262"/>
        <v>29.527839169473655</v>
      </c>
      <c r="AI212" s="251"/>
      <c r="AJ212" s="48">
        <v>8.4583333333333393</v>
      </c>
      <c r="AK212" s="52">
        <f t="shared" si="246"/>
        <v>115.61736628907755</v>
      </c>
      <c r="AL212" s="33">
        <f>Gen_Cons_Horario!B1654</f>
        <v>0</v>
      </c>
      <c r="AM212" s="35">
        <f t="shared" si="221"/>
        <v>115.61736628907755</v>
      </c>
      <c r="AN212" s="116">
        <f>IF(AND(AM212&gt;0,AM212*$B$4+AT211&lt;=$B$2*'SFV+BESS'!$I$9,AM212&lt;'SFV+BESS'!$I$7), AM212*$B$4, IF(AND(AM212&gt;0,AM212*$B$4+AT211&gt;$B$2*'SFV+BESS'!$I$9,AM212*$B$4&lt;'SFV+BESS'!$I$7),$B$2*'SFV+BESS'!$I$9-AT211,IF(AND(AM212&gt;0,AM212*$B$4+AT211&gt;$B$2*'SFV+BESS'!$I$9,AM212*$B$4&gt;'SFV+BESS'!$I$7,AT211&lt;$B$2*'SFV+BESS'!$I$9),$B$2*'SFV+BESS'!$I$9-AT211,IF(AND(AM212&gt;0,AM212*$B$4+AT211&lt;=$B$2*'SFV+BESS'!$I$9,AM212&gt;'SFV+BESS'!$I$7),'SFV+BESS'!$I$7,0))))</f>
        <v>0</v>
      </c>
      <c r="AO212" s="27">
        <f>IF(AND(AM212&lt;0,AT211+AM212/$B$5&gt;$H$2,-AM212/'Carga-Descarga Año'!$B$5&lt;'SFV+BESS'!$I$7),AM212/$B$5,IF(AND(AM212&lt;0,AT211+AM212/$B$5&gt;$H$2,-AM212/'Carga-Descarga Año'!$B$5&gt;'SFV+BESS'!$I$7),-'SFV+BESS'!$I$7,IF(AND(AM212&lt;0,AT211+AM212/$B$5&lt;$H$2),-MIN('SFV+BESS'!$I$7,AT211-$H$2),0)))</f>
        <v>0</v>
      </c>
      <c r="AP212" s="33"/>
      <c r="AQ212" s="33">
        <f t="shared" si="227"/>
        <v>0</v>
      </c>
      <c r="AR212" s="27">
        <f t="shared" si="263"/>
        <v>0</v>
      </c>
      <c r="AS212" s="27">
        <f t="shared" si="228"/>
        <v>0</v>
      </c>
      <c r="AT212" s="28">
        <f>IF((AT211+AN212+AO212)&gt;=$B$2*'SFV+BESS'!$I$9, $B$2*'SFV+BESS'!$I$9, (AT211+AN212+AO212))</f>
        <v>173.61249999999998</v>
      </c>
      <c r="AU212" s="110">
        <f t="shared" si="264"/>
        <v>115.61736628907755</v>
      </c>
      <c r="AZ212" s="251"/>
      <c r="BA212" s="48">
        <v>8.4583333333333393</v>
      </c>
      <c r="BB212" s="33">
        <f t="shared" si="247"/>
        <v>100.24824985336119</v>
      </c>
      <c r="BC212" s="33">
        <f>Gen_Cons_Horario!B2398</f>
        <v>0</v>
      </c>
      <c r="BD212" s="35">
        <f t="shared" si="222"/>
        <v>100.24824985336119</v>
      </c>
      <c r="BE212" s="116">
        <f>IF(AND(BD212&gt;0,BD212*$B$4+BK211&lt;=$B$2*'SFV+BESS'!$I$9,BD212&lt;'SFV+BESS'!$I$7), BD212*$B$4, IF(AND(BD212&gt;0,BD212*$B$4+BK211&gt;$B$2*'SFV+BESS'!$I$9,BD212*$B$4&lt;'SFV+BESS'!$I$7),$B$2*'SFV+BESS'!$I$9-BK211,IF(AND(BD212&gt;0,BD212*$B$4+BK211&gt;$B$2*'SFV+BESS'!$I$9,BD212*$B$4&gt;'SFV+BESS'!$I$7,BK211&lt;$B$2*'SFV+BESS'!$I$9),$B$2*'SFV+BESS'!$I$9-BK211,IF(AND(BD212&gt;0,BD212*$B$4+BK211&lt;=$B$2*'SFV+BESS'!$I$9,BD212&gt;'SFV+BESS'!$I$7),'SFV+BESS'!$I$7,0))))</f>
        <v>0</v>
      </c>
      <c r="BF212" s="27">
        <f>IF(AND(BD212&lt;0,BK211+BD212/$B$5&gt;$H$2,-BD212/'Carga-Descarga Año'!$B$5&lt;'SFV+BESS'!$I$7),BD212/$B$5,IF(AND(BD212&lt;0,BK211+BD212/$B$5&gt;$H$2,-BD212/'Carga-Descarga Año'!$B$5&gt;'SFV+BESS'!$I$7),-'SFV+BESS'!$I$7,IF(AND(BD212&lt;0,BK211+BD212/$B$5&lt;$H$2),-MIN('SFV+BESS'!$I$7,BK211-$H$2),0)))</f>
        <v>0</v>
      </c>
      <c r="BG212" s="33"/>
      <c r="BH212" s="33">
        <f t="shared" si="229"/>
        <v>0</v>
      </c>
      <c r="BI212" s="27">
        <f t="shared" si="265"/>
        <v>0</v>
      </c>
      <c r="BJ212" s="27">
        <f t="shared" si="230"/>
        <v>0</v>
      </c>
      <c r="BK212" s="28">
        <f>IF((BK211+BE212+BF212)&gt;=$B$2*'SFV+BESS'!$I$9, $B$2*'SFV+BESS'!$I$9, (BK211+BE212+BF212))</f>
        <v>173.61249999999998</v>
      </c>
      <c r="BL212" s="110">
        <f t="shared" si="266"/>
        <v>100.24824985336119</v>
      </c>
      <c r="BQ212" s="251"/>
      <c r="BR212" s="48">
        <v>8.4583333333333393</v>
      </c>
      <c r="BS212" s="33">
        <f t="shared" si="248"/>
        <v>79.979225615012339</v>
      </c>
      <c r="BT212" s="33">
        <f>Gen_Cons_Horario!B3118</f>
        <v>0</v>
      </c>
      <c r="BU212" s="35">
        <f t="shared" si="223"/>
        <v>79.979225615012339</v>
      </c>
      <c r="BV212" s="116">
        <f>IF(AND(BU212&gt;0,BU212*$B$4+CB211&lt;=$B$2*'SFV+BESS'!$I$9,BU212&lt;'SFV+BESS'!$I$7), BU212*$B$4, IF(AND(BU212&gt;0,BU212*$B$4+CB211&gt;$B$2*'SFV+BESS'!$I$9,BU212*$B$4&lt;'SFV+BESS'!$I$7),$B$2*'SFV+BESS'!$I$9-CB211,IF(AND(BU212&gt;0,BU212*$B$4+CB211&gt;$B$2*'SFV+BESS'!$I$9,BU212*$B$4&gt;'SFV+BESS'!$I$7,CB211&lt;$B$2*'SFV+BESS'!$I$9),$B$2*'SFV+BESS'!$I$9-CB211,IF(AND(BU212&gt;0,BU212*$B$4+CB211&lt;=$B$2*'SFV+BESS'!$I$9,BU212&gt;'SFV+BESS'!$I$7),'SFV+BESS'!$I$7,0))))</f>
        <v>0</v>
      </c>
      <c r="BW212" s="27">
        <f>IF(AND(BU212&lt;0,CB211+BU212/$B$5&gt;$H$2,-BU212/'Carga-Descarga Año'!$B$5&lt;'SFV+BESS'!$I$7),BU212/$B$5,IF(AND(BU212&lt;0,CB211+BU212/$B$5&gt;$H$2,-BU212/'Carga-Descarga Año'!$B$5&gt;'SFV+BESS'!$I$7),-'SFV+BESS'!$I$7,IF(AND(BU212&lt;0,CB211+BU212/$B$5&lt;$H$2),-MIN('SFV+BESS'!$I$7,CB211-$H$2),0)))</f>
        <v>0</v>
      </c>
      <c r="BX212" s="33"/>
      <c r="BY212" s="33">
        <f t="shared" si="231"/>
        <v>0</v>
      </c>
      <c r="BZ212" s="27">
        <f t="shared" si="267"/>
        <v>0</v>
      </c>
      <c r="CA212" s="27">
        <f t="shared" si="268"/>
        <v>0</v>
      </c>
      <c r="CB212" s="28">
        <f>IF((CB211+BV212+BW212)&gt;=$B$2*'SFV+BESS'!$I$9, $B$2*'SFV+BESS'!$I$9, (CB211+BV212+BW212))</f>
        <v>173.61249999999998</v>
      </c>
      <c r="CC212" s="110">
        <f t="shared" si="269"/>
        <v>79.979225615012339</v>
      </c>
      <c r="CH212" s="251"/>
      <c r="CI212" s="48">
        <v>8.4583333333333393</v>
      </c>
      <c r="CJ212" s="33">
        <f t="shared" si="249"/>
        <v>71.185968854106946</v>
      </c>
      <c r="CK212" s="33">
        <f>Gen_Cons_Horario!B3862</f>
        <v>0</v>
      </c>
      <c r="CL212" s="35">
        <f t="shared" si="224"/>
        <v>71.185968854106946</v>
      </c>
      <c r="CM212" s="116">
        <f>IF(AND(CL212&gt;0,CL212*$B$4+CS211&lt;=$B$2*'SFV+BESS'!$I$9,CL212&lt;'SFV+BESS'!$I$7), CL212*$B$4, IF(AND(CL212&gt;0,CL212*$B$4+CS211&gt;$B$2*'SFV+BESS'!$I$9,CL212*$B$4&lt;'SFV+BESS'!$I$7),$B$2*'SFV+BESS'!$I$9-CS211,IF(AND(CL212&gt;0,CL212*$B$4+CS211&gt;$B$2*'SFV+BESS'!$I$9,CL212*$B$4&gt;'SFV+BESS'!$I$7,CS211&lt;$B$2*'SFV+BESS'!$I$9),$B$2*'SFV+BESS'!$I$9-CS211,IF(AND(CL212&gt;0,CL212*$B$4+CS211&lt;=$B$2*'SFV+BESS'!$I$9,CL212&gt;'SFV+BESS'!$I$7),'SFV+BESS'!$I$7,0))))</f>
        <v>0</v>
      </c>
      <c r="CN212" s="27">
        <f>IF(AND(CL212&lt;0,CS211+CL212/$B$5&gt;$H$2,-CL212/'Carga-Descarga Año'!$B$5&lt;'SFV+BESS'!$I$7),CL212/$B$5,IF(AND(CL212&lt;0,CS211+CL212/$B$5&gt;$H$2,-CL212/'Carga-Descarga Año'!$B$5&gt;'SFV+BESS'!$I$7),-'SFV+BESS'!$I$7,IF(AND(CL212&lt;0,CS211+CL212/$B$5&lt;$H$2),-MIN('SFV+BESS'!$I$7,CS211-$H$2),0)))</f>
        <v>0</v>
      </c>
      <c r="CO212" s="33"/>
      <c r="CP212" s="33">
        <f t="shared" si="232"/>
        <v>0</v>
      </c>
      <c r="CQ212" s="27">
        <f t="shared" si="270"/>
        <v>0</v>
      </c>
      <c r="CR212" s="27">
        <f t="shared" si="233"/>
        <v>0</v>
      </c>
      <c r="CS212" s="28">
        <f>IF((CS211+CM212+CN212)&gt;=$B$2*'SFV+BESS'!$I$9, $B$2*'SFV+BESS'!$I$9, (CS211+CM212+CN212))</f>
        <v>173.61249999999998</v>
      </c>
      <c r="CT212" s="110">
        <f t="shared" si="271"/>
        <v>71.185968854106946</v>
      </c>
      <c r="CY212" s="251"/>
      <c r="CZ212" s="48">
        <v>8.4583333333333393</v>
      </c>
      <c r="DA212" s="33">
        <f t="shared" si="250"/>
        <v>79.260499325489363</v>
      </c>
      <c r="DB212" s="33">
        <f>Gen_Cons_Horario!B4582</f>
        <v>0</v>
      </c>
      <c r="DC212" s="35">
        <f t="shared" si="287"/>
        <v>79.260499325489363</v>
      </c>
      <c r="DD212" s="116">
        <f>IF(AND(DC212&gt;0,DC212*$B$4+DJ211&lt;=$B$2*'SFV+BESS'!$I$9,DC212&lt;'SFV+BESS'!$I$7), DC212*$B$4, IF(AND(DC212&gt;0,DC212*$B$4+DJ211&gt;$B$2*'SFV+BESS'!$I$9,DC212*$B$4&lt;'SFV+BESS'!$I$7),$B$2*'SFV+BESS'!$I$9-DJ211,IF(AND(DC212&gt;0,DC212*$B$4+DJ211&gt;$B$2*'SFV+BESS'!$I$9,DC212*$B$4&gt;'SFV+BESS'!$I$7,DJ211&lt;$B$2*'SFV+BESS'!$I$9),$B$2*'SFV+BESS'!$I$9-DJ211,IF(AND(DC212&gt;0,DC212*$B$4+DJ211&lt;=$B$2*'SFV+BESS'!$I$9,DC212&gt;'SFV+BESS'!$I$7),'SFV+BESS'!$I$7,0))))</f>
        <v>0</v>
      </c>
      <c r="DE212" s="27">
        <f>IF(AND(DC212&lt;0,DJ211+DC212/$B$5&gt;$H$2,-DC212/'Carga-Descarga Año'!$B$5&lt;'SFV+BESS'!$I$7),DC212/$B$5,IF(AND(DC212&lt;0,DJ211+DC212/$B$5&gt;$H$2,-DC212/'Carga-Descarga Año'!$B$5&gt;'SFV+BESS'!$I$7),-'SFV+BESS'!$I$7,IF(AND(DC212&lt;0,DJ211+DC212/$B$5&lt;$H$2),-MIN('SFV+BESS'!$I$7,DJ211-$H$2),0)))</f>
        <v>0</v>
      </c>
      <c r="DF212" s="33"/>
      <c r="DG212" s="33">
        <f t="shared" si="234"/>
        <v>0</v>
      </c>
      <c r="DH212" s="27">
        <f t="shared" si="272"/>
        <v>0</v>
      </c>
      <c r="DI212" s="27">
        <f t="shared" si="273"/>
        <v>0</v>
      </c>
      <c r="DJ212" s="28">
        <f>IF((DJ211+DD212+DE212)&gt;=$B$2*'SFV+BESS'!$I$9, $B$2*'SFV+BESS'!$I$9, (DJ211+DD212+DE212))</f>
        <v>173.61249999999998</v>
      </c>
      <c r="DK212" s="110">
        <f t="shared" si="274"/>
        <v>79.260499325489363</v>
      </c>
      <c r="DP212" s="251"/>
      <c r="DQ212" s="48">
        <v>8.4583333333333393</v>
      </c>
      <c r="DR212" s="33">
        <f t="shared" si="251"/>
        <v>83.030986709775661</v>
      </c>
      <c r="DS212" s="33">
        <f>Gen_Cons_Horario!B5326</f>
        <v>0</v>
      </c>
      <c r="DT212" s="35">
        <f t="shared" si="288"/>
        <v>83.030986709775661</v>
      </c>
      <c r="DU212" s="116">
        <f>IF(AND(DT212&gt;0,DT212*$B$4+EA211&lt;=$B$2*'SFV+BESS'!$I$9,DT212&lt;'SFV+BESS'!$I$7), DT212*$B$4, IF(AND(DT212&gt;0,DT212*$B$4+EA211&gt;$B$2*'SFV+BESS'!$I$9,DT212*$B$4&lt;'SFV+BESS'!$I$7),$B$2*'SFV+BESS'!$I$9-EA211,IF(AND(DT212&gt;0,DT212*$B$4+EA211&gt;$B$2*'SFV+BESS'!$I$9,DT212*$B$4&gt;'SFV+BESS'!$I$7,EA211&lt;$B$2*'SFV+BESS'!$I$9),$B$2*'SFV+BESS'!$I$9-EA211,IF(AND(DT212&gt;0,DT212*$B$4+EA211&lt;=$B$2*'SFV+BESS'!$I$9,DT212&gt;'SFV+BESS'!$I$7),'SFV+BESS'!$I$7,0))))</f>
        <v>0</v>
      </c>
      <c r="DV212" s="27">
        <f>IF(AND(DT212&lt;0,EA211+DT212/$B$5&gt;$H$2,-DT212/'Carga-Descarga Año'!$B$5&lt;'SFV+BESS'!$I$7),DT212/$B$5,IF(AND(DT212&lt;0,EA211+DT212/$B$5&gt;$H$2,-DT212/'Carga-Descarga Año'!$B$5&gt;'SFV+BESS'!$I$7),-'SFV+BESS'!$I$7,IF(AND(DT212&lt;0,EA211+DT212/$B$5&lt;$H$2),-MIN('SFV+BESS'!$I$7,EA211-$H$2),0)))</f>
        <v>0</v>
      </c>
      <c r="DW212" s="33"/>
      <c r="DX212" s="33">
        <f t="shared" si="235"/>
        <v>0</v>
      </c>
      <c r="DY212" s="27">
        <f t="shared" si="275"/>
        <v>0</v>
      </c>
      <c r="DZ212" s="27">
        <f t="shared" si="236"/>
        <v>0</v>
      </c>
      <c r="EA212" s="28">
        <f>IF((EA211+DU212+DV212)&gt;=$B$2*'SFV+BESS'!$I$9, $B$2*'SFV+BESS'!$I$9, (EA211+DU212+DV212))</f>
        <v>173.61249999999998</v>
      </c>
      <c r="EB212" s="110">
        <f t="shared" si="276"/>
        <v>83.030986709775661</v>
      </c>
      <c r="EG212" s="251"/>
      <c r="EH212" s="48">
        <v>8.4583333333333393</v>
      </c>
      <c r="EI212" s="33">
        <f t="shared" si="252"/>
        <v>98.155127964009495</v>
      </c>
      <c r="EJ212" s="33">
        <f>Gen_Cons_Horario!B6070</f>
        <v>0</v>
      </c>
      <c r="EK212" s="35">
        <f t="shared" si="289"/>
        <v>98.155127964009495</v>
      </c>
      <c r="EL212" s="116">
        <f>IF(AND(EK212&gt;0,EK212*$B$4+ER211&lt;=$B$2*'SFV+BESS'!$I$9,EK212&lt;'SFV+BESS'!$I$7), EK212*$B$4, IF(AND(EK212&gt;0,EK212*$B$4+ER211&gt;$B$2*'SFV+BESS'!$I$9,EK212*$B$4&lt;'SFV+BESS'!$I$7),$B$2*'SFV+BESS'!$I$9-ER211,IF(AND(EK212&gt;0,EK212*$B$4+ER211&gt;$B$2*'SFV+BESS'!$I$9,EK212*$B$4&gt;'SFV+BESS'!$I$7,ER211&lt;$B$2*'SFV+BESS'!$I$9),$B$2*'SFV+BESS'!$I$9-ER211,IF(AND(EK212&gt;0,EK212*$B$4+ER211&lt;=$B$2*'SFV+BESS'!$I$9,EK212&gt;'SFV+BESS'!$I$7),'SFV+BESS'!$I$7,0))))</f>
        <v>0</v>
      </c>
      <c r="EM212" s="27">
        <f>IF(AND(EK212&lt;0,ER211+EK212/$B$5&gt;$H$2,-EK212/'Carga-Descarga Año'!$B$5&lt;'SFV+BESS'!$I$7),EK212/$B$5,IF(AND(EK212&lt;0,ER211+EK212/$B$5&gt;$H$2,-EK212/'Carga-Descarga Año'!$B$5&gt;'SFV+BESS'!$I$7),-'SFV+BESS'!$I$7,IF(AND(EK212&lt;0,ER211+EK212/$B$5&lt;$H$2),-MIN('SFV+BESS'!$I$7,ER211-$H$2),0)))</f>
        <v>0</v>
      </c>
      <c r="EN212" s="33"/>
      <c r="EO212" s="33">
        <f t="shared" si="237"/>
        <v>0</v>
      </c>
      <c r="EP212" s="27">
        <f t="shared" si="277"/>
        <v>0</v>
      </c>
      <c r="EQ212" s="27">
        <f t="shared" si="238"/>
        <v>0</v>
      </c>
      <c r="ER212" s="28">
        <f>IF((ER211+EL212+EM212)&gt;=$B$2*'SFV+BESS'!$I$9, $B$2*'SFV+BESS'!$I$9, (ER211+EL212+EM212))</f>
        <v>173.61249999999998</v>
      </c>
      <c r="ES212" s="110">
        <f t="shared" si="278"/>
        <v>98.155127964009495</v>
      </c>
      <c r="EX212" s="251"/>
      <c r="EY212" s="48">
        <v>8.4583333333333393</v>
      </c>
      <c r="EZ212" s="33">
        <f t="shared" si="253"/>
        <v>105.54601066041208</v>
      </c>
      <c r="FA212" s="33">
        <f>Gen_Cons_Horario!B6790</f>
        <v>0</v>
      </c>
      <c r="FB212" s="35">
        <f t="shared" si="290"/>
        <v>105.54601066041208</v>
      </c>
      <c r="FC212" s="116">
        <f>IF(AND(FB212&gt;0,FB212*$B$4+FI211&lt;=$B$2*'SFV+BESS'!$I$9,FB212&lt;'SFV+BESS'!$I$7), FB212*$B$4, IF(AND(FB212&gt;0,FB212*$B$4+FI211&gt;$B$2*'SFV+BESS'!$I$9,FB212*$B$4&lt;'SFV+BESS'!$I$7),$B$2*'SFV+BESS'!$I$9-FI211,IF(AND(FB212&gt;0,FB212*$B$4+FI211&gt;$B$2*'SFV+BESS'!$I$9,FB212*$B$4&gt;'SFV+BESS'!$I$7,FI211&lt;$B$2*'SFV+BESS'!$I$9),$B$2*'SFV+BESS'!$I$9-FI211,IF(AND(FB212&gt;0,FB212*$B$4+FI211&lt;=$B$2*'SFV+BESS'!$I$9,FB212&gt;'SFV+BESS'!$I$7),'SFV+BESS'!$I$7,0))))</f>
        <v>0</v>
      </c>
      <c r="FD212" s="27">
        <f>IF(AND(FB212&lt;0,FI211+FB212/$B$5&gt;$H$2,-FB212/'Carga-Descarga Año'!$B$5&lt;'SFV+BESS'!$I$7),FB212/$B$5,IF(AND(FB212&lt;0,FI211+FB212/$B$5&gt;$H$2,-FB212/'Carga-Descarga Año'!$B$5&gt;'SFV+BESS'!$I$7),-'SFV+BESS'!$I$7,IF(AND(FB212&lt;0,FI211+FB212/$B$5&lt;$H$2),-MIN('SFV+BESS'!$I$7,FI211-$H$2),0)))</f>
        <v>0</v>
      </c>
      <c r="FE212" s="33"/>
      <c r="FF212" s="33">
        <f t="shared" si="239"/>
        <v>0</v>
      </c>
      <c r="FG212" s="27">
        <f t="shared" si="279"/>
        <v>0</v>
      </c>
      <c r="FH212" s="27">
        <f t="shared" si="240"/>
        <v>0</v>
      </c>
      <c r="FI212" s="28">
        <f>IF((FI211+FC212+FD212)&gt;=$B$2*'SFV+BESS'!$I$9, $B$2*'SFV+BESS'!$I$9, (FI211+FC212+FD212))</f>
        <v>173.61249999999998</v>
      </c>
      <c r="FJ212" s="110">
        <f t="shared" si="280"/>
        <v>105.54601066041208</v>
      </c>
      <c r="FO212" s="251"/>
      <c r="FP212" s="48">
        <v>8.4583333333333393</v>
      </c>
      <c r="FQ212" s="33">
        <f t="shared" si="254"/>
        <v>111.79188536815481</v>
      </c>
      <c r="FR212" s="33">
        <f>Gen_Cons_Horario!B7534</f>
        <v>119.312</v>
      </c>
      <c r="FS212" s="35">
        <f t="shared" si="291"/>
        <v>-7.520114631845189</v>
      </c>
      <c r="FT212" s="116">
        <f>IF(AND(FS212&gt;0,FS212*$B$4+FZ211&lt;=$B$2*'SFV+BESS'!$I$9,FS212&lt;'SFV+BESS'!$I$7), FS212*$B$4, IF(AND(FS212&gt;0,FS212*$B$4+FZ211&gt;$B$2*'SFV+BESS'!$I$9,FS212*$B$4&lt;'SFV+BESS'!$I$7),$B$2*'SFV+BESS'!$I$9-FZ211,IF(AND(FS212&gt;0,FS212*$B$4+FZ211&gt;$B$2*'SFV+BESS'!$I$9,FS212*$B$4&gt;'SFV+BESS'!$I$7,FZ211&lt;$B$2*'SFV+BESS'!$I$9),$B$2*'SFV+BESS'!$I$9-FZ211,IF(AND(FS212&gt;0,FS212*$B$4+FZ211&lt;=$B$2*'SFV+BESS'!$I$9,FS212&gt;'SFV+BESS'!$I$7),'SFV+BESS'!$I$7,0))))</f>
        <v>0</v>
      </c>
      <c r="FU212" s="27">
        <f>IF(AND(FS212&lt;0,FZ211+FS212/$B$5&gt;$H$2,-FS212/'Carga-Descarga Año'!$B$5&lt;'SFV+BESS'!$I$7),FS212/$B$5,IF(AND(FS212&lt;0,FZ211+FS212/$B$5&gt;$H$2,-FS212/'Carga-Descarga Año'!$B$5&gt;'SFV+BESS'!$I$7),-'SFV+BESS'!$I$7,IF(AND(FS212&lt;0,FZ211+FS212/$B$5&lt;$H$2),-MIN('SFV+BESS'!$I$7,FZ211-$H$2),0)))</f>
        <v>-7.91591013878441</v>
      </c>
      <c r="FV212" s="33"/>
      <c r="FW212" s="33">
        <f t="shared" si="241"/>
        <v>111.79188536815481</v>
      </c>
      <c r="FX212" s="27">
        <f t="shared" si="281"/>
        <v>7.520114631845189</v>
      </c>
      <c r="FY212" s="27">
        <f t="shared" si="242"/>
        <v>0</v>
      </c>
      <c r="FZ212" s="28">
        <f>IF((FZ211+FT212+FU212)&gt;=$B$2*'SFV+BESS'!$I$9, $B$2*'SFV+BESS'!$I$9, (FZ211+FT212+FU212))</f>
        <v>66.752908051895318</v>
      </c>
      <c r="GA212" s="110">
        <f t="shared" si="282"/>
        <v>0</v>
      </c>
      <c r="GF212" s="251"/>
      <c r="GG212" s="48">
        <v>8.4583333333333393</v>
      </c>
      <c r="GH212" s="33">
        <f t="shared" si="255"/>
        <v>113.11824732914998</v>
      </c>
      <c r="GI212" s="33">
        <f>Gen_Cons_Horario!B8254</f>
        <v>47.285000000000004</v>
      </c>
      <c r="GJ212" s="35">
        <f t="shared" si="225"/>
        <v>65.83324732914997</v>
      </c>
      <c r="GK212" s="116">
        <f>IF(AND(GJ212&gt;0,GJ212*$B$4+GQ211&lt;=$B$2*'SFV+BESS'!$I$9,GJ212&lt;'SFV+BESS'!$I$7), GJ212*$B$4, IF(AND(GJ212&gt;0,GJ212*$B$4+GQ211&gt;$B$2*'SFV+BESS'!$I$9,GJ212*$B$4&lt;'SFV+BESS'!$I$7),$B$2*'SFV+BESS'!$I$9-GQ211,IF(AND(GJ212&gt;0,GJ212*$B$4+GQ211&gt;$B$2*'SFV+BESS'!$I$9,GJ212*$B$4&gt;'SFV+BESS'!$I$7,GQ211&lt;$B$2*'SFV+BESS'!$I$9),$B$2*'SFV+BESS'!$I$9-GQ211,IF(AND(GJ212&gt;0,GJ212*$B$4+GQ211&lt;=$B$2*'SFV+BESS'!$I$9,GJ212&gt;'SFV+BESS'!$I$7),'SFV+BESS'!$I$7,0))))</f>
        <v>0</v>
      </c>
      <c r="GL212" s="27">
        <f>IF(AND(GJ212&lt;0,GQ211+GJ212/$B$5&gt;$H$2,-GJ212/'Carga-Descarga Año'!$B$5&lt;'SFV+BESS'!$I$7),GJ212/$B$5,IF(AND(GJ212&lt;0,GQ211+GJ212/$B$5&gt;$H$2,-GJ212/'Carga-Descarga Año'!$B$5&gt;'SFV+BESS'!$I$7),-'SFV+BESS'!$I$7,IF(AND(GJ212&lt;0,GQ211+GJ212/$B$5&lt;$H$2),-MIN('SFV+BESS'!$I$7,GQ211-$H$2),0)))</f>
        <v>0</v>
      </c>
      <c r="GM212" s="33"/>
      <c r="GN212" s="33">
        <f t="shared" si="243"/>
        <v>47.285000000000004</v>
      </c>
      <c r="GO212" s="27">
        <f t="shared" si="283"/>
        <v>0</v>
      </c>
      <c r="GP212" s="27">
        <f t="shared" si="244"/>
        <v>0</v>
      </c>
      <c r="GQ212" s="28">
        <f>IF((GQ211+GK212+GL212)&gt;=$B$2*'SFV+BESS'!$I$9, $B$2*'SFV+BESS'!$I$9, (GQ211+GK212+GL212))</f>
        <v>173.61249999999998</v>
      </c>
      <c r="GR212" s="110">
        <f t="shared" si="284"/>
        <v>65.83324732914997</v>
      </c>
    </row>
    <row r="213" spans="1:200">
      <c r="A213" s="249"/>
      <c r="B213" s="48">
        <v>8.5000000000000107</v>
      </c>
      <c r="C213" s="38">
        <f t="shared" si="226"/>
        <v>123.83891499519927</v>
      </c>
      <c r="D213" s="2">
        <f>Gen_Cons_Horario!B239</f>
        <v>96.941000000000003</v>
      </c>
      <c r="E213" s="140">
        <f t="shared" si="256"/>
        <v>26.897914995199272</v>
      </c>
      <c r="F213" s="116">
        <f>IF(AND(E213&gt;0,E213*$B$4+L212&lt;=$B$2*'SFV+BESS'!$I$9,E213&lt;'SFV+BESS'!$I$7), E213*$B$4, IF(AND(E213&gt;0,E213*$B$4+L212&gt;$B$2*'SFV+BESS'!$I$9,E213*$B$4&lt;'SFV+BESS'!$I$7),$B$2*'SFV+BESS'!$I$9-L212,IF(AND(E213&gt;0,E213*$B$4+L212&gt;$B$2*'SFV+BESS'!$I$9,E213*$B$4&gt;'SFV+BESS'!$I$7,L212&lt;$B$2*'SFV+BESS'!$I$9),$B$2*'SFV+BESS'!$I$9-L212,IF(AND(E213&gt;0,E213*$B$4+L212&lt;=$B$2*'SFV+BESS'!$I$9,E213&gt;'SFV+BESS'!$I$7),'SFV+BESS'!$I$7,0))))</f>
        <v>25.553019245439309</v>
      </c>
      <c r="G213" s="27">
        <f>IF(AND(E213&lt;0,L212+E213/$B$5&gt;$H$2,-E213/'Carga-Descarga Año'!$B$5&lt;'SFV+BESS'!$I$7),E213/$B$5,IF(AND(E213&lt;0,L212+E213/$B$5&gt;$H$2,-E213/'Carga-Descarga Año'!$B$5&gt;'SFV+BESS'!$I$7),-'SFV+BESS'!$I$7,IF(AND(E213&lt;0,L212+E213/$B$5&lt;$H$2),-MIN('SFV+BESS'!$I$7,L212-$H$2),0)))</f>
        <v>0</v>
      </c>
      <c r="I213" s="38">
        <f t="shared" si="257"/>
        <v>96.941000000000003</v>
      </c>
      <c r="J213" s="27">
        <f t="shared" si="259"/>
        <v>0</v>
      </c>
      <c r="K213" s="27">
        <f t="shared" si="258"/>
        <v>0</v>
      </c>
      <c r="L213" s="28">
        <f>IF((L212+F213+G213)&gt;=$B$2*'SFV+BESS'!$I$9, $B$2*'SFV+BESS'!$I$9, (L212+F213+G213))</f>
        <v>116.57944243070617</v>
      </c>
      <c r="M213" s="110">
        <f t="shared" si="260"/>
        <v>0</v>
      </c>
      <c r="R213" s="251"/>
      <c r="S213" s="48">
        <v>8.5000000000000107</v>
      </c>
      <c r="T213" s="2">
        <f t="shared" si="245"/>
        <v>127.13809025999851</v>
      </c>
      <c r="U213" s="2">
        <f>Gen_Cons_Horario!B983</f>
        <v>82.027000000000001</v>
      </c>
      <c r="V213" s="35">
        <f t="shared" si="220"/>
        <v>45.111090259998505</v>
      </c>
      <c r="W213" s="116">
        <f>IF(AND(V213&gt;0,V213*$B$4+AC212&lt;=$B$2*'SFV+BESS'!$I$9,V213&lt;'SFV+BESS'!$I$7), V213*$B$4, IF(AND(V213&gt;0,V213*$B$4+AC212&gt;$B$2*'SFV+BESS'!$I$9,V213*$B$4&lt;'SFV+BESS'!$I$7),$B$2*'SFV+BESS'!$I$9-AC212,IF(AND(V213&gt;0,V213*$B$4+AC212&gt;$B$2*'SFV+BESS'!$I$9,V213*$B$4&gt;'SFV+BESS'!$I$7,AC212&lt;$B$2*'SFV+BESS'!$I$9),$B$2*'SFV+BESS'!$I$9-AC212,IF(AND(V213&gt;0,V213*$B$4+AC212&lt;=$B$2*'SFV+BESS'!$I$9,V213&gt;'SFV+BESS'!$I$7),'SFV+BESS'!$I$7,0))))</f>
        <v>0</v>
      </c>
      <c r="X213" s="27">
        <f>IF(AND(V213&lt;0,AC212+V213/$B$5&gt;$H$2,-V213/'Carga-Descarga Año'!$B$5&lt;'SFV+BESS'!$I$7),V213/$B$5,IF(AND(V213&lt;0,AC212+V213/$B$5&gt;$H$2,-V213/'Carga-Descarga Año'!$B$5&gt;'SFV+BESS'!$I$7),-'SFV+BESS'!$I$7,IF(AND(V213&lt;0,AC212+V213/$B$5&lt;$H$2),-MIN('SFV+BESS'!$I$7,AC212-$H$2),0)))</f>
        <v>0</v>
      </c>
      <c r="Z213" s="33">
        <f t="shared" si="286"/>
        <v>82.027000000000001</v>
      </c>
      <c r="AA213" s="27">
        <f t="shared" si="261"/>
        <v>0</v>
      </c>
      <c r="AB213" s="27">
        <f t="shared" si="285"/>
        <v>0</v>
      </c>
      <c r="AC213" s="28">
        <f>IF((AC212+W213+X213)&gt;=$B$2*'SFV+BESS'!$I$9, $B$2*'SFV+BESS'!$I$9, (AC212+W213+X213))</f>
        <v>173.61249999999998</v>
      </c>
      <c r="AD213" s="110">
        <f t="shared" si="262"/>
        <v>45.111090259998505</v>
      </c>
      <c r="AI213" s="251"/>
      <c r="AJ213" s="48">
        <v>8.5000000000000107</v>
      </c>
      <c r="AK213" s="52">
        <f t="shared" si="246"/>
        <v>127.24751556075989</v>
      </c>
      <c r="AL213" s="33">
        <f>Gen_Cons_Horario!B1655</f>
        <v>0</v>
      </c>
      <c r="AM213" s="35">
        <f t="shared" si="221"/>
        <v>127.24751556075989</v>
      </c>
      <c r="AN213" s="116">
        <f>IF(AND(AM213&gt;0,AM213*$B$4+AT212&lt;=$B$2*'SFV+BESS'!$I$9,AM213&lt;'SFV+BESS'!$I$7), AM213*$B$4, IF(AND(AM213&gt;0,AM213*$B$4+AT212&gt;$B$2*'SFV+BESS'!$I$9,AM213*$B$4&lt;'SFV+BESS'!$I$7),$B$2*'SFV+BESS'!$I$9-AT212,IF(AND(AM213&gt;0,AM213*$B$4+AT212&gt;$B$2*'SFV+BESS'!$I$9,AM213*$B$4&gt;'SFV+BESS'!$I$7,AT212&lt;$B$2*'SFV+BESS'!$I$9),$B$2*'SFV+BESS'!$I$9-AT212,IF(AND(AM213&gt;0,AM213*$B$4+AT212&lt;=$B$2*'SFV+BESS'!$I$9,AM213&gt;'SFV+BESS'!$I$7),'SFV+BESS'!$I$7,0))))</f>
        <v>0</v>
      </c>
      <c r="AO213" s="27">
        <f>IF(AND(AM213&lt;0,AT212+AM213/$B$5&gt;$H$2,-AM213/'Carga-Descarga Año'!$B$5&lt;'SFV+BESS'!$I$7),AM213/$B$5,IF(AND(AM213&lt;0,AT212+AM213/$B$5&gt;$H$2,-AM213/'Carga-Descarga Año'!$B$5&gt;'SFV+BESS'!$I$7),-'SFV+BESS'!$I$7,IF(AND(AM213&lt;0,AT212+AM213/$B$5&lt;$H$2),-MIN('SFV+BESS'!$I$7,AT212-$H$2),0)))</f>
        <v>0</v>
      </c>
      <c r="AP213" s="33"/>
      <c r="AQ213" s="33">
        <f t="shared" si="227"/>
        <v>0</v>
      </c>
      <c r="AR213" s="27">
        <f t="shared" si="263"/>
        <v>0</v>
      </c>
      <c r="AS213" s="27">
        <f t="shared" si="228"/>
        <v>0</v>
      </c>
      <c r="AT213" s="28">
        <f>IF((AT212+AN213+AO213)&gt;=$B$2*'SFV+BESS'!$I$9, $B$2*'SFV+BESS'!$I$9, (AT212+AN213+AO213))</f>
        <v>173.61249999999998</v>
      </c>
      <c r="AU213" s="110">
        <f t="shared" si="264"/>
        <v>127.24751556075989</v>
      </c>
      <c r="AZ213" s="251"/>
      <c r="BA213" s="48">
        <v>8.5000000000000107</v>
      </c>
      <c r="BB213" s="33">
        <f t="shared" si="247"/>
        <v>110.01903443945878</v>
      </c>
      <c r="BC213" s="33">
        <f>Gen_Cons_Horario!B2399</f>
        <v>0</v>
      </c>
      <c r="BD213" s="35">
        <f t="shared" si="222"/>
        <v>110.01903443945878</v>
      </c>
      <c r="BE213" s="116">
        <f>IF(AND(BD213&gt;0,BD213*$B$4+BK212&lt;=$B$2*'SFV+BESS'!$I$9,BD213&lt;'SFV+BESS'!$I$7), BD213*$B$4, IF(AND(BD213&gt;0,BD213*$B$4+BK212&gt;$B$2*'SFV+BESS'!$I$9,BD213*$B$4&lt;'SFV+BESS'!$I$7),$B$2*'SFV+BESS'!$I$9-BK212,IF(AND(BD213&gt;0,BD213*$B$4+BK212&gt;$B$2*'SFV+BESS'!$I$9,BD213*$B$4&gt;'SFV+BESS'!$I$7,BK212&lt;$B$2*'SFV+BESS'!$I$9),$B$2*'SFV+BESS'!$I$9-BK212,IF(AND(BD213&gt;0,BD213*$B$4+BK212&lt;=$B$2*'SFV+BESS'!$I$9,BD213&gt;'SFV+BESS'!$I$7),'SFV+BESS'!$I$7,0))))</f>
        <v>0</v>
      </c>
      <c r="BF213" s="27">
        <f>IF(AND(BD213&lt;0,BK212+BD213/$B$5&gt;$H$2,-BD213/'Carga-Descarga Año'!$B$5&lt;'SFV+BESS'!$I$7),BD213/$B$5,IF(AND(BD213&lt;0,BK212+BD213/$B$5&gt;$H$2,-BD213/'Carga-Descarga Año'!$B$5&gt;'SFV+BESS'!$I$7),-'SFV+BESS'!$I$7,IF(AND(BD213&lt;0,BK212+BD213/$B$5&lt;$H$2),-MIN('SFV+BESS'!$I$7,BK212-$H$2),0)))</f>
        <v>0</v>
      </c>
      <c r="BG213" s="33"/>
      <c r="BH213" s="33">
        <f t="shared" si="229"/>
        <v>0</v>
      </c>
      <c r="BI213" s="27">
        <f t="shared" si="265"/>
        <v>0</v>
      </c>
      <c r="BJ213" s="27">
        <f t="shared" si="230"/>
        <v>0</v>
      </c>
      <c r="BK213" s="28">
        <f>IF((BK212+BE213+BF213)&gt;=$B$2*'SFV+BESS'!$I$9, $B$2*'SFV+BESS'!$I$9, (BK212+BE213+BF213))</f>
        <v>173.61249999999998</v>
      </c>
      <c r="BL213" s="110">
        <f t="shared" si="266"/>
        <v>110.01903443945878</v>
      </c>
      <c r="BQ213" s="251"/>
      <c r="BR213" s="48">
        <v>8.5000000000000107</v>
      </c>
      <c r="BS213" s="33">
        <f t="shared" si="248"/>
        <v>93.046254025352383</v>
      </c>
      <c r="BT213" s="33">
        <f>Gen_Cons_Horario!B3119</f>
        <v>0</v>
      </c>
      <c r="BU213" s="35">
        <f t="shared" si="223"/>
        <v>93.046254025352383</v>
      </c>
      <c r="BV213" s="116">
        <f>IF(AND(BU213&gt;0,BU213*$B$4+CB212&lt;=$B$2*'SFV+BESS'!$I$9,BU213&lt;'SFV+BESS'!$I$7), BU213*$B$4, IF(AND(BU213&gt;0,BU213*$B$4+CB212&gt;$B$2*'SFV+BESS'!$I$9,BU213*$B$4&lt;'SFV+BESS'!$I$7),$B$2*'SFV+BESS'!$I$9-CB212,IF(AND(BU213&gt;0,BU213*$B$4+CB212&gt;$B$2*'SFV+BESS'!$I$9,BU213*$B$4&gt;'SFV+BESS'!$I$7,CB212&lt;$B$2*'SFV+BESS'!$I$9),$B$2*'SFV+BESS'!$I$9-CB212,IF(AND(BU213&gt;0,BU213*$B$4+CB212&lt;=$B$2*'SFV+BESS'!$I$9,BU213&gt;'SFV+BESS'!$I$7),'SFV+BESS'!$I$7,0))))</f>
        <v>0</v>
      </c>
      <c r="BW213" s="27">
        <f>IF(AND(BU213&lt;0,CB212+BU213/$B$5&gt;$H$2,-BU213/'Carga-Descarga Año'!$B$5&lt;'SFV+BESS'!$I$7),BU213/$B$5,IF(AND(BU213&lt;0,CB212+BU213/$B$5&gt;$H$2,-BU213/'Carga-Descarga Año'!$B$5&gt;'SFV+BESS'!$I$7),-'SFV+BESS'!$I$7,IF(AND(BU213&lt;0,CB212+BU213/$B$5&lt;$H$2),-MIN('SFV+BESS'!$I$7,CB212-$H$2),0)))</f>
        <v>0</v>
      </c>
      <c r="BX213" s="33"/>
      <c r="BY213" s="33">
        <f t="shared" si="231"/>
        <v>0</v>
      </c>
      <c r="BZ213" s="27">
        <f t="shared" si="267"/>
        <v>0</v>
      </c>
      <c r="CA213" s="27">
        <f t="shared" si="268"/>
        <v>0</v>
      </c>
      <c r="CB213" s="28">
        <f>IF((CB212+BV213+BW213)&gt;=$B$2*'SFV+BESS'!$I$9, $B$2*'SFV+BESS'!$I$9, (CB212+BV213+BW213))</f>
        <v>173.61249999999998</v>
      </c>
      <c r="CC213" s="110">
        <f t="shared" si="269"/>
        <v>93.046254025352383</v>
      </c>
      <c r="CH213" s="251"/>
      <c r="CI213" s="48">
        <v>8.5000000000000107</v>
      </c>
      <c r="CJ213" s="33">
        <f t="shared" si="249"/>
        <v>80.738079690760259</v>
      </c>
      <c r="CK213" s="33">
        <f>Gen_Cons_Horario!B3863</f>
        <v>0</v>
      </c>
      <c r="CL213" s="35">
        <f t="shared" si="224"/>
        <v>80.738079690760259</v>
      </c>
      <c r="CM213" s="116">
        <f>IF(AND(CL213&gt;0,CL213*$B$4+CS212&lt;=$B$2*'SFV+BESS'!$I$9,CL213&lt;'SFV+BESS'!$I$7), CL213*$B$4, IF(AND(CL213&gt;0,CL213*$B$4+CS212&gt;$B$2*'SFV+BESS'!$I$9,CL213*$B$4&lt;'SFV+BESS'!$I$7),$B$2*'SFV+BESS'!$I$9-CS212,IF(AND(CL213&gt;0,CL213*$B$4+CS212&gt;$B$2*'SFV+BESS'!$I$9,CL213*$B$4&gt;'SFV+BESS'!$I$7,CS212&lt;$B$2*'SFV+BESS'!$I$9),$B$2*'SFV+BESS'!$I$9-CS212,IF(AND(CL213&gt;0,CL213*$B$4+CS212&lt;=$B$2*'SFV+BESS'!$I$9,CL213&gt;'SFV+BESS'!$I$7),'SFV+BESS'!$I$7,0))))</f>
        <v>0</v>
      </c>
      <c r="CN213" s="27">
        <f>IF(AND(CL213&lt;0,CS212+CL213/$B$5&gt;$H$2,-CL213/'Carga-Descarga Año'!$B$5&lt;'SFV+BESS'!$I$7),CL213/$B$5,IF(AND(CL213&lt;0,CS212+CL213/$B$5&gt;$H$2,-CL213/'Carga-Descarga Año'!$B$5&gt;'SFV+BESS'!$I$7),-'SFV+BESS'!$I$7,IF(AND(CL213&lt;0,CS212+CL213/$B$5&lt;$H$2),-MIN('SFV+BESS'!$I$7,CS212-$H$2),0)))</f>
        <v>0</v>
      </c>
      <c r="CO213" s="33"/>
      <c r="CP213" s="33">
        <f t="shared" si="232"/>
        <v>0</v>
      </c>
      <c r="CQ213" s="27">
        <f t="shared" si="270"/>
        <v>0</v>
      </c>
      <c r="CR213" s="27">
        <f t="shared" si="233"/>
        <v>0</v>
      </c>
      <c r="CS213" s="28">
        <f>IF((CS212+CM213+CN213)&gt;=$B$2*'SFV+BESS'!$I$9, $B$2*'SFV+BESS'!$I$9, (CS212+CM213+CN213))</f>
        <v>173.61249999999998</v>
      </c>
      <c r="CT213" s="110">
        <f t="shared" si="271"/>
        <v>80.738079690760259</v>
      </c>
      <c r="CY213" s="251"/>
      <c r="CZ213" s="48">
        <v>8.5000000000000107</v>
      </c>
      <c r="DA213" s="33">
        <f t="shared" si="250"/>
        <v>89.383443532820891</v>
      </c>
      <c r="DB213" s="33">
        <f>Gen_Cons_Horario!B4583</f>
        <v>0</v>
      </c>
      <c r="DC213" s="35">
        <f t="shared" si="287"/>
        <v>89.383443532820891</v>
      </c>
      <c r="DD213" s="116">
        <f>IF(AND(DC213&gt;0,DC213*$B$4+DJ212&lt;=$B$2*'SFV+BESS'!$I$9,DC213&lt;'SFV+BESS'!$I$7), DC213*$B$4, IF(AND(DC213&gt;0,DC213*$B$4+DJ212&gt;$B$2*'SFV+BESS'!$I$9,DC213*$B$4&lt;'SFV+BESS'!$I$7),$B$2*'SFV+BESS'!$I$9-DJ212,IF(AND(DC213&gt;0,DC213*$B$4+DJ212&gt;$B$2*'SFV+BESS'!$I$9,DC213*$B$4&gt;'SFV+BESS'!$I$7,DJ212&lt;$B$2*'SFV+BESS'!$I$9),$B$2*'SFV+BESS'!$I$9-DJ212,IF(AND(DC213&gt;0,DC213*$B$4+DJ212&lt;=$B$2*'SFV+BESS'!$I$9,DC213&gt;'SFV+BESS'!$I$7),'SFV+BESS'!$I$7,0))))</f>
        <v>0</v>
      </c>
      <c r="DE213" s="27">
        <f>IF(AND(DC213&lt;0,DJ212+DC213/$B$5&gt;$H$2,-DC213/'Carga-Descarga Año'!$B$5&lt;'SFV+BESS'!$I$7),DC213/$B$5,IF(AND(DC213&lt;0,DJ212+DC213/$B$5&gt;$H$2,-DC213/'Carga-Descarga Año'!$B$5&gt;'SFV+BESS'!$I$7),-'SFV+BESS'!$I$7,IF(AND(DC213&lt;0,DJ212+DC213/$B$5&lt;$H$2),-MIN('SFV+BESS'!$I$7,DJ212-$H$2),0)))</f>
        <v>0</v>
      </c>
      <c r="DF213" s="33"/>
      <c r="DG213" s="33">
        <f t="shared" si="234"/>
        <v>0</v>
      </c>
      <c r="DH213" s="27">
        <f t="shared" si="272"/>
        <v>0</v>
      </c>
      <c r="DI213" s="27">
        <f t="shared" si="273"/>
        <v>0</v>
      </c>
      <c r="DJ213" s="28">
        <f>IF((DJ212+DD213+DE213)&gt;=$B$2*'SFV+BESS'!$I$9, $B$2*'SFV+BESS'!$I$9, (DJ212+DD213+DE213))</f>
        <v>173.61249999999998</v>
      </c>
      <c r="DK213" s="110">
        <f t="shared" si="274"/>
        <v>89.383443532820891</v>
      </c>
      <c r="DP213" s="251"/>
      <c r="DQ213" s="48">
        <v>8.5000000000000107</v>
      </c>
      <c r="DR213" s="33">
        <f t="shared" si="251"/>
        <v>91.815121323908102</v>
      </c>
      <c r="DS213" s="33">
        <f>Gen_Cons_Horario!B5327</f>
        <v>0</v>
      </c>
      <c r="DT213" s="35">
        <f t="shared" si="288"/>
        <v>91.815121323908102</v>
      </c>
      <c r="DU213" s="116">
        <f>IF(AND(DT213&gt;0,DT213*$B$4+EA212&lt;=$B$2*'SFV+BESS'!$I$9,DT213&lt;'SFV+BESS'!$I$7), DT213*$B$4, IF(AND(DT213&gt;0,DT213*$B$4+EA212&gt;$B$2*'SFV+BESS'!$I$9,DT213*$B$4&lt;'SFV+BESS'!$I$7),$B$2*'SFV+BESS'!$I$9-EA212,IF(AND(DT213&gt;0,DT213*$B$4+EA212&gt;$B$2*'SFV+BESS'!$I$9,DT213*$B$4&gt;'SFV+BESS'!$I$7,EA212&lt;$B$2*'SFV+BESS'!$I$9),$B$2*'SFV+BESS'!$I$9-EA212,IF(AND(DT213&gt;0,DT213*$B$4+EA212&lt;=$B$2*'SFV+BESS'!$I$9,DT213&gt;'SFV+BESS'!$I$7),'SFV+BESS'!$I$7,0))))</f>
        <v>0</v>
      </c>
      <c r="DV213" s="27">
        <f>IF(AND(DT213&lt;0,EA212+DT213/$B$5&gt;$H$2,-DT213/'Carga-Descarga Año'!$B$5&lt;'SFV+BESS'!$I$7),DT213/$B$5,IF(AND(DT213&lt;0,EA212+DT213/$B$5&gt;$H$2,-DT213/'Carga-Descarga Año'!$B$5&gt;'SFV+BESS'!$I$7),-'SFV+BESS'!$I$7,IF(AND(DT213&lt;0,EA212+DT213/$B$5&lt;$H$2),-MIN('SFV+BESS'!$I$7,EA212-$H$2),0)))</f>
        <v>0</v>
      </c>
      <c r="DW213" s="33"/>
      <c r="DX213" s="33">
        <f t="shared" si="235"/>
        <v>0</v>
      </c>
      <c r="DY213" s="27">
        <f t="shared" si="275"/>
        <v>0</v>
      </c>
      <c r="DZ213" s="27">
        <f t="shared" si="236"/>
        <v>0</v>
      </c>
      <c r="EA213" s="28">
        <f>IF((EA212+DU213+DV213)&gt;=$B$2*'SFV+BESS'!$I$9, $B$2*'SFV+BESS'!$I$9, (EA212+DU213+DV213))</f>
        <v>173.61249999999998</v>
      </c>
      <c r="EB213" s="110">
        <f t="shared" si="276"/>
        <v>91.815121323908102</v>
      </c>
      <c r="EG213" s="251"/>
      <c r="EH213" s="48">
        <v>8.5000000000000107</v>
      </c>
      <c r="EI213" s="33">
        <f t="shared" si="252"/>
        <v>105.612499082425</v>
      </c>
      <c r="EJ213" s="33">
        <f>Gen_Cons_Horario!B6071</f>
        <v>0</v>
      </c>
      <c r="EK213" s="35">
        <f t="shared" si="289"/>
        <v>105.612499082425</v>
      </c>
      <c r="EL213" s="116">
        <f>IF(AND(EK213&gt;0,EK213*$B$4+ER212&lt;=$B$2*'SFV+BESS'!$I$9,EK213&lt;'SFV+BESS'!$I$7), EK213*$B$4, IF(AND(EK213&gt;0,EK213*$B$4+ER212&gt;$B$2*'SFV+BESS'!$I$9,EK213*$B$4&lt;'SFV+BESS'!$I$7),$B$2*'SFV+BESS'!$I$9-ER212,IF(AND(EK213&gt;0,EK213*$B$4+ER212&gt;$B$2*'SFV+BESS'!$I$9,EK213*$B$4&gt;'SFV+BESS'!$I$7,ER212&lt;$B$2*'SFV+BESS'!$I$9),$B$2*'SFV+BESS'!$I$9-ER212,IF(AND(EK213&gt;0,EK213*$B$4+ER212&lt;=$B$2*'SFV+BESS'!$I$9,EK213&gt;'SFV+BESS'!$I$7),'SFV+BESS'!$I$7,0))))</f>
        <v>0</v>
      </c>
      <c r="EM213" s="27">
        <f>IF(AND(EK213&lt;0,ER212+EK213/$B$5&gt;$H$2,-EK213/'Carga-Descarga Año'!$B$5&lt;'SFV+BESS'!$I$7),EK213/$B$5,IF(AND(EK213&lt;0,ER212+EK213/$B$5&gt;$H$2,-EK213/'Carga-Descarga Año'!$B$5&gt;'SFV+BESS'!$I$7),-'SFV+BESS'!$I$7,IF(AND(EK213&lt;0,ER212+EK213/$B$5&lt;$H$2),-MIN('SFV+BESS'!$I$7,ER212-$H$2),0)))</f>
        <v>0</v>
      </c>
      <c r="EN213" s="33"/>
      <c r="EO213" s="33">
        <f t="shared" si="237"/>
        <v>0</v>
      </c>
      <c r="EP213" s="27">
        <f t="shared" si="277"/>
        <v>0</v>
      </c>
      <c r="EQ213" s="27">
        <f t="shared" si="238"/>
        <v>0</v>
      </c>
      <c r="ER213" s="28">
        <f>IF((ER212+EL213+EM213)&gt;=$B$2*'SFV+BESS'!$I$9, $B$2*'SFV+BESS'!$I$9, (ER212+EL213+EM213))</f>
        <v>173.61249999999998</v>
      </c>
      <c r="ES213" s="110">
        <f t="shared" si="278"/>
        <v>105.612499082425</v>
      </c>
      <c r="EX213" s="251"/>
      <c r="EY213" s="48">
        <v>8.5000000000000107</v>
      </c>
      <c r="EZ213" s="33">
        <f t="shared" si="253"/>
        <v>113.56216336879781</v>
      </c>
      <c r="FA213" s="33">
        <f>Gen_Cons_Horario!B6791</f>
        <v>0</v>
      </c>
      <c r="FB213" s="35">
        <f t="shared" si="290"/>
        <v>113.56216336879781</v>
      </c>
      <c r="FC213" s="116">
        <f>IF(AND(FB213&gt;0,FB213*$B$4+FI212&lt;=$B$2*'SFV+BESS'!$I$9,FB213&lt;'SFV+BESS'!$I$7), FB213*$B$4, IF(AND(FB213&gt;0,FB213*$B$4+FI212&gt;$B$2*'SFV+BESS'!$I$9,FB213*$B$4&lt;'SFV+BESS'!$I$7),$B$2*'SFV+BESS'!$I$9-FI212,IF(AND(FB213&gt;0,FB213*$B$4+FI212&gt;$B$2*'SFV+BESS'!$I$9,FB213*$B$4&gt;'SFV+BESS'!$I$7,FI212&lt;$B$2*'SFV+BESS'!$I$9),$B$2*'SFV+BESS'!$I$9-FI212,IF(AND(FB213&gt;0,FB213*$B$4+FI212&lt;=$B$2*'SFV+BESS'!$I$9,FB213&gt;'SFV+BESS'!$I$7),'SFV+BESS'!$I$7,0))))</f>
        <v>0</v>
      </c>
      <c r="FD213" s="27">
        <f>IF(AND(FB213&lt;0,FI212+FB213/$B$5&gt;$H$2,-FB213/'Carga-Descarga Año'!$B$5&lt;'SFV+BESS'!$I$7),FB213/$B$5,IF(AND(FB213&lt;0,FI212+FB213/$B$5&gt;$H$2,-FB213/'Carga-Descarga Año'!$B$5&gt;'SFV+BESS'!$I$7),-'SFV+BESS'!$I$7,IF(AND(FB213&lt;0,FI212+FB213/$B$5&lt;$H$2),-MIN('SFV+BESS'!$I$7,FI212-$H$2),0)))</f>
        <v>0</v>
      </c>
      <c r="FE213" s="33"/>
      <c r="FF213" s="33">
        <f t="shared" si="239"/>
        <v>0</v>
      </c>
      <c r="FG213" s="27">
        <f t="shared" si="279"/>
        <v>0</v>
      </c>
      <c r="FH213" s="27">
        <f t="shared" si="240"/>
        <v>0</v>
      </c>
      <c r="FI213" s="28">
        <f>IF((FI212+FC213+FD213)&gt;=$B$2*'SFV+BESS'!$I$9, $B$2*'SFV+BESS'!$I$9, (FI212+FC213+FD213))</f>
        <v>173.61249999999998</v>
      </c>
      <c r="FJ213" s="110">
        <f t="shared" si="280"/>
        <v>113.56216336879781</v>
      </c>
      <c r="FO213" s="251"/>
      <c r="FP213" s="48">
        <v>8.5000000000000107</v>
      </c>
      <c r="FQ213" s="33">
        <f t="shared" si="254"/>
        <v>118.78904849891269</v>
      </c>
      <c r="FR213" s="33">
        <f>Gen_Cons_Horario!B7535</f>
        <v>119.312</v>
      </c>
      <c r="FS213" s="35">
        <f t="shared" si="291"/>
        <v>-0.52295150108730581</v>
      </c>
      <c r="FT213" s="116">
        <f>IF(AND(FS213&gt;0,FS213*$B$4+FZ212&lt;=$B$2*'SFV+BESS'!$I$9,FS213&lt;'SFV+BESS'!$I$7), FS213*$B$4, IF(AND(FS213&gt;0,FS213*$B$4+FZ212&gt;$B$2*'SFV+BESS'!$I$9,FS213*$B$4&lt;'SFV+BESS'!$I$7),$B$2*'SFV+BESS'!$I$9-FZ212,IF(AND(FS213&gt;0,FS213*$B$4+FZ212&gt;$B$2*'SFV+BESS'!$I$9,FS213*$B$4&gt;'SFV+BESS'!$I$7,FZ212&lt;$B$2*'SFV+BESS'!$I$9),$B$2*'SFV+BESS'!$I$9-FZ212,IF(AND(FS213&gt;0,FS213*$B$4+FZ212&lt;=$B$2*'SFV+BESS'!$I$9,FS213&gt;'SFV+BESS'!$I$7),'SFV+BESS'!$I$7,0))))</f>
        <v>0</v>
      </c>
      <c r="FU213" s="27">
        <f>IF(AND(FS213&lt;0,FZ212+FS213/$B$5&gt;$H$2,-FS213/'Carga-Descarga Año'!$B$5&lt;'SFV+BESS'!$I$7),FS213/$B$5,IF(AND(FS213&lt;0,FZ212+FS213/$B$5&gt;$H$2,-FS213/'Carga-Descarga Año'!$B$5&gt;'SFV+BESS'!$I$7),-'SFV+BESS'!$I$7,IF(AND(FS213&lt;0,FZ212+FS213/$B$5&lt;$H$2),-MIN('SFV+BESS'!$I$7,FZ212-$H$2),0)))</f>
        <v>-0.55047526430242721</v>
      </c>
      <c r="FV213" s="33"/>
      <c r="FW213" s="33">
        <f t="shared" si="241"/>
        <v>118.78904849891269</v>
      </c>
      <c r="FX213" s="27">
        <f t="shared" si="281"/>
        <v>0.52295150108730581</v>
      </c>
      <c r="FY213" s="27">
        <f t="shared" si="242"/>
        <v>0</v>
      </c>
      <c r="FZ213" s="28">
        <f>IF((FZ212+FT213+FU213)&gt;=$B$2*'SFV+BESS'!$I$9, $B$2*'SFV+BESS'!$I$9, (FZ212+FT213+FU213))</f>
        <v>66.202432787592898</v>
      </c>
      <c r="GA213" s="110">
        <f t="shared" si="282"/>
        <v>0</v>
      </c>
      <c r="GF213" s="251"/>
      <c r="GG213" s="48">
        <v>8.5000000000000107</v>
      </c>
      <c r="GH213" s="33">
        <f t="shared" si="255"/>
        <v>118.69346574485387</v>
      </c>
      <c r="GI213" s="33">
        <f>Gen_Cons_Horario!B8255</f>
        <v>47.285000000000004</v>
      </c>
      <c r="GJ213" s="35">
        <f t="shared" si="225"/>
        <v>71.408465744853856</v>
      </c>
      <c r="GK213" s="116">
        <f>IF(AND(GJ213&gt;0,GJ213*$B$4+GQ212&lt;=$B$2*'SFV+BESS'!$I$9,GJ213&lt;'SFV+BESS'!$I$7), GJ213*$B$4, IF(AND(GJ213&gt;0,GJ213*$B$4+GQ212&gt;$B$2*'SFV+BESS'!$I$9,GJ213*$B$4&lt;'SFV+BESS'!$I$7),$B$2*'SFV+BESS'!$I$9-GQ212,IF(AND(GJ213&gt;0,GJ213*$B$4+GQ212&gt;$B$2*'SFV+BESS'!$I$9,GJ213*$B$4&gt;'SFV+BESS'!$I$7,GQ212&lt;$B$2*'SFV+BESS'!$I$9),$B$2*'SFV+BESS'!$I$9-GQ212,IF(AND(GJ213&gt;0,GJ213*$B$4+GQ212&lt;=$B$2*'SFV+BESS'!$I$9,GJ213&gt;'SFV+BESS'!$I$7),'SFV+BESS'!$I$7,0))))</f>
        <v>0</v>
      </c>
      <c r="GL213" s="27">
        <f>IF(AND(GJ213&lt;0,GQ212+GJ213/$B$5&gt;$H$2,-GJ213/'Carga-Descarga Año'!$B$5&lt;'SFV+BESS'!$I$7),GJ213/$B$5,IF(AND(GJ213&lt;0,GQ212+GJ213/$B$5&gt;$H$2,-GJ213/'Carga-Descarga Año'!$B$5&gt;'SFV+BESS'!$I$7),-'SFV+BESS'!$I$7,IF(AND(GJ213&lt;0,GQ212+GJ213/$B$5&lt;$H$2),-MIN('SFV+BESS'!$I$7,GQ212-$H$2),0)))</f>
        <v>0</v>
      </c>
      <c r="GM213" s="33"/>
      <c r="GN213" s="33">
        <f t="shared" si="243"/>
        <v>47.285000000000004</v>
      </c>
      <c r="GO213" s="27">
        <f t="shared" si="283"/>
        <v>0</v>
      </c>
      <c r="GP213" s="27">
        <f t="shared" si="244"/>
        <v>0</v>
      </c>
      <c r="GQ213" s="28">
        <f>IF((GQ212+GK213+GL213)&gt;=$B$2*'SFV+BESS'!$I$9, $B$2*'SFV+BESS'!$I$9, (GQ212+GK213+GL213))</f>
        <v>173.61249999999998</v>
      </c>
      <c r="GR213" s="110">
        <f t="shared" si="284"/>
        <v>71.408465744853856</v>
      </c>
    </row>
    <row r="214" spans="1:200">
      <c r="A214" s="249"/>
      <c r="B214" s="48">
        <v>8.5416666666666696</v>
      </c>
      <c r="C214" s="38">
        <f t="shared" si="226"/>
        <v>130.98054567590401</v>
      </c>
      <c r="D214" s="2">
        <f>Gen_Cons_Horario!B240</f>
        <v>96.941000000000003</v>
      </c>
      <c r="E214" s="140">
        <f t="shared" si="256"/>
        <v>34.039545675904009</v>
      </c>
      <c r="F214" s="116">
        <f>IF(AND(E214&gt;0,E214*$B$4+L213&lt;=$B$2*'SFV+BESS'!$I$9,E214&lt;'SFV+BESS'!$I$7), E214*$B$4, IF(AND(E214&gt;0,E214*$B$4+L213&gt;$B$2*'SFV+BESS'!$I$9,E214*$B$4&lt;'SFV+BESS'!$I$7),$B$2*'SFV+BESS'!$I$9-L213,IF(AND(E214&gt;0,E214*$B$4+L213&gt;$B$2*'SFV+BESS'!$I$9,E214*$B$4&gt;'SFV+BESS'!$I$7,L213&lt;$B$2*'SFV+BESS'!$I$9),$B$2*'SFV+BESS'!$I$9-L213,IF(AND(E214&gt;0,E214*$B$4+L213&lt;=$B$2*'SFV+BESS'!$I$9,E214&gt;'SFV+BESS'!$I$7),'SFV+BESS'!$I$7,0))))</f>
        <v>32.337568392108807</v>
      </c>
      <c r="G214" s="27">
        <f>IF(AND(E214&lt;0,L213+E214/$B$5&gt;$H$2,-E214/'Carga-Descarga Año'!$B$5&lt;'SFV+BESS'!$I$7),E214/$B$5,IF(AND(E214&lt;0,L213+E214/$B$5&gt;$H$2,-E214/'Carga-Descarga Año'!$B$5&gt;'SFV+BESS'!$I$7),-'SFV+BESS'!$I$7,IF(AND(E214&lt;0,L213+E214/$B$5&lt;$H$2),-MIN('SFV+BESS'!$I$7,L213-$H$2),0)))</f>
        <v>0</v>
      </c>
      <c r="I214" s="38">
        <f t="shared" si="257"/>
        <v>96.941000000000003</v>
      </c>
      <c r="J214" s="27">
        <f t="shared" si="259"/>
        <v>0</v>
      </c>
      <c r="K214" s="27">
        <f t="shared" si="258"/>
        <v>0</v>
      </c>
      <c r="L214" s="28">
        <f>IF((L213+F214+G214)&gt;=$B$2*'SFV+BESS'!$I$9, $B$2*'SFV+BESS'!$I$9, (L213+F214+G214))</f>
        <v>148.91701082281497</v>
      </c>
      <c r="M214" s="110">
        <f t="shared" si="260"/>
        <v>0</v>
      </c>
      <c r="R214" s="251"/>
      <c r="S214" s="48">
        <v>8.5416666666666696</v>
      </c>
      <c r="T214" s="2">
        <f t="shared" si="245"/>
        <v>135.48306143536522</v>
      </c>
      <c r="U214" s="2">
        <f>Gen_Cons_Horario!B984</f>
        <v>82.027000000000001</v>
      </c>
      <c r="V214" s="35">
        <f t="shared" ref="V214:V277" si="292">T214-U214</f>
        <v>53.456061435365214</v>
      </c>
      <c r="W214" s="116">
        <f>IF(AND(V214&gt;0,V214*$B$4+AC213&lt;=$B$2*'SFV+BESS'!$I$9,V214&lt;'SFV+BESS'!$I$7), V214*$B$4, IF(AND(V214&gt;0,V214*$B$4+AC213&gt;$B$2*'SFV+BESS'!$I$9,V214*$B$4&lt;'SFV+BESS'!$I$7),$B$2*'SFV+BESS'!$I$9-AC213,IF(AND(V214&gt;0,V214*$B$4+AC213&gt;$B$2*'SFV+BESS'!$I$9,V214*$B$4&gt;'SFV+BESS'!$I$7,AC213&lt;$B$2*'SFV+BESS'!$I$9),$B$2*'SFV+BESS'!$I$9-AC213,IF(AND(V214&gt;0,V214*$B$4+AC213&lt;=$B$2*'SFV+BESS'!$I$9,V214&gt;'SFV+BESS'!$I$7),'SFV+BESS'!$I$7,0))))</f>
        <v>0</v>
      </c>
      <c r="X214" s="27">
        <f>IF(AND(V214&lt;0,AC213+V214/$B$5&gt;$H$2,-V214/'Carga-Descarga Año'!$B$5&lt;'SFV+BESS'!$I$7),V214/$B$5,IF(AND(V214&lt;0,AC213+V214/$B$5&gt;$H$2,-V214/'Carga-Descarga Año'!$B$5&gt;'SFV+BESS'!$I$7),-'SFV+BESS'!$I$7,IF(AND(V214&lt;0,AC213+V214/$B$5&lt;$H$2),-MIN('SFV+BESS'!$I$7,AC213-$H$2),0)))</f>
        <v>0</v>
      </c>
      <c r="Z214" s="33">
        <f t="shared" si="286"/>
        <v>82.027000000000001</v>
      </c>
      <c r="AA214" s="27">
        <f t="shared" si="261"/>
        <v>0</v>
      </c>
      <c r="AB214" s="27">
        <f t="shared" si="285"/>
        <v>0</v>
      </c>
      <c r="AC214" s="28">
        <f>IF((AC213+W214+X214)&gt;=$B$2*'SFV+BESS'!$I$9, $B$2*'SFV+BESS'!$I$9, (AC213+W214+X214))</f>
        <v>173.61249999999998</v>
      </c>
      <c r="AD214" s="110">
        <f t="shared" si="262"/>
        <v>53.456061435365214</v>
      </c>
      <c r="AI214" s="251"/>
      <c r="AJ214" s="48">
        <v>8.5416666666666696</v>
      </c>
      <c r="AK214" s="52">
        <f t="shared" si="246"/>
        <v>135.11496947983915</v>
      </c>
      <c r="AL214" s="33">
        <f>Gen_Cons_Horario!B1656</f>
        <v>0</v>
      </c>
      <c r="AM214" s="35">
        <f t="shared" ref="AM214:AM277" si="293">AK214-AL214</f>
        <v>135.11496947983915</v>
      </c>
      <c r="AN214" s="116">
        <f>IF(AND(AM214&gt;0,AM214*$B$4+AT213&lt;=$B$2*'SFV+BESS'!$I$9,AM214&lt;'SFV+BESS'!$I$7), AM214*$B$4, IF(AND(AM214&gt;0,AM214*$B$4+AT213&gt;$B$2*'SFV+BESS'!$I$9,AM214*$B$4&lt;'SFV+BESS'!$I$7),$B$2*'SFV+BESS'!$I$9-AT213,IF(AND(AM214&gt;0,AM214*$B$4+AT213&gt;$B$2*'SFV+BESS'!$I$9,AM214*$B$4&gt;'SFV+BESS'!$I$7,AT213&lt;$B$2*'SFV+BESS'!$I$9),$B$2*'SFV+BESS'!$I$9-AT213,IF(AND(AM214&gt;0,AM214*$B$4+AT213&lt;=$B$2*'SFV+BESS'!$I$9,AM214&gt;'SFV+BESS'!$I$7),'SFV+BESS'!$I$7,0))))</f>
        <v>0</v>
      </c>
      <c r="AO214" s="27">
        <f>IF(AND(AM214&lt;0,AT213+AM214/$B$5&gt;$H$2,-AM214/'Carga-Descarga Año'!$B$5&lt;'SFV+BESS'!$I$7),AM214/$B$5,IF(AND(AM214&lt;0,AT213+AM214/$B$5&gt;$H$2,-AM214/'Carga-Descarga Año'!$B$5&gt;'SFV+BESS'!$I$7),-'SFV+BESS'!$I$7,IF(AND(AM214&lt;0,AT213+AM214/$B$5&lt;$H$2),-MIN('SFV+BESS'!$I$7,AT213-$H$2),0)))</f>
        <v>0</v>
      </c>
      <c r="AP214" s="33"/>
      <c r="AQ214" s="33">
        <f t="shared" si="227"/>
        <v>0</v>
      </c>
      <c r="AR214" s="27">
        <f t="shared" si="263"/>
        <v>0</v>
      </c>
      <c r="AS214" s="27">
        <f t="shared" si="228"/>
        <v>0</v>
      </c>
      <c r="AT214" s="28">
        <f>IF((AT213+AN214+AO214)&gt;=$B$2*'SFV+BESS'!$I$9, $B$2*'SFV+BESS'!$I$9, (AT213+AN214+AO214))</f>
        <v>173.61249999999998</v>
      </c>
      <c r="AU214" s="110">
        <f t="shared" si="264"/>
        <v>135.11496947983915</v>
      </c>
      <c r="AZ214" s="251"/>
      <c r="BA214" s="48">
        <v>8.5416666666666696</v>
      </c>
      <c r="BB214" s="33">
        <f t="shared" si="247"/>
        <v>117.05399934144904</v>
      </c>
      <c r="BC214" s="33">
        <f>Gen_Cons_Horario!B2400</f>
        <v>0</v>
      </c>
      <c r="BD214" s="35">
        <f t="shared" ref="BD214:BD277" si="294">BB214-BC214</f>
        <v>117.05399934144904</v>
      </c>
      <c r="BE214" s="116">
        <f>IF(AND(BD214&gt;0,BD214*$B$4+BK213&lt;=$B$2*'SFV+BESS'!$I$9,BD214&lt;'SFV+BESS'!$I$7), BD214*$B$4, IF(AND(BD214&gt;0,BD214*$B$4+BK213&gt;$B$2*'SFV+BESS'!$I$9,BD214*$B$4&lt;'SFV+BESS'!$I$7),$B$2*'SFV+BESS'!$I$9-BK213,IF(AND(BD214&gt;0,BD214*$B$4+BK213&gt;$B$2*'SFV+BESS'!$I$9,BD214*$B$4&gt;'SFV+BESS'!$I$7,BK213&lt;$B$2*'SFV+BESS'!$I$9),$B$2*'SFV+BESS'!$I$9-BK213,IF(AND(BD214&gt;0,BD214*$B$4+BK213&lt;=$B$2*'SFV+BESS'!$I$9,BD214&gt;'SFV+BESS'!$I$7),'SFV+BESS'!$I$7,0))))</f>
        <v>0</v>
      </c>
      <c r="BF214" s="27">
        <f>IF(AND(BD214&lt;0,BK213+BD214/$B$5&gt;$H$2,-BD214/'Carga-Descarga Año'!$B$5&lt;'SFV+BESS'!$I$7),BD214/$B$5,IF(AND(BD214&lt;0,BK213+BD214/$B$5&gt;$H$2,-BD214/'Carga-Descarga Año'!$B$5&gt;'SFV+BESS'!$I$7),-'SFV+BESS'!$I$7,IF(AND(BD214&lt;0,BK213+BD214/$B$5&lt;$H$2),-MIN('SFV+BESS'!$I$7,BK213-$H$2),0)))</f>
        <v>0</v>
      </c>
      <c r="BG214" s="33"/>
      <c r="BH214" s="33">
        <f t="shared" si="229"/>
        <v>0</v>
      </c>
      <c r="BI214" s="27">
        <f t="shared" si="265"/>
        <v>0</v>
      </c>
      <c r="BJ214" s="27">
        <f t="shared" si="230"/>
        <v>0</v>
      </c>
      <c r="BK214" s="28">
        <f>IF((BK213+BE214+BF214)&gt;=$B$2*'SFV+BESS'!$I$9, $B$2*'SFV+BESS'!$I$9, (BK213+BE214+BF214))</f>
        <v>173.61249999999998</v>
      </c>
      <c r="BL214" s="110">
        <f t="shared" si="266"/>
        <v>117.05399934144904</v>
      </c>
      <c r="BQ214" s="251"/>
      <c r="BR214" s="48">
        <v>8.5416666666666696</v>
      </c>
      <c r="BS214" s="33">
        <f t="shared" si="248"/>
        <v>101.15682338349448</v>
      </c>
      <c r="BT214" s="33">
        <f>Gen_Cons_Horario!B3120</f>
        <v>0</v>
      </c>
      <c r="BU214" s="35">
        <f t="shared" ref="BU214:BU277" si="295">BS214-BT214</f>
        <v>101.15682338349448</v>
      </c>
      <c r="BV214" s="116">
        <f>IF(AND(BU214&gt;0,BU214*$B$4+CB213&lt;=$B$2*'SFV+BESS'!$I$9,BU214&lt;'SFV+BESS'!$I$7), BU214*$B$4, IF(AND(BU214&gt;0,BU214*$B$4+CB213&gt;$B$2*'SFV+BESS'!$I$9,BU214*$B$4&lt;'SFV+BESS'!$I$7),$B$2*'SFV+BESS'!$I$9-CB213,IF(AND(BU214&gt;0,BU214*$B$4+CB213&gt;$B$2*'SFV+BESS'!$I$9,BU214*$B$4&gt;'SFV+BESS'!$I$7,CB213&lt;$B$2*'SFV+BESS'!$I$9),$B$2*'SFV+BESS'!$I$9-CB213,IF(AND(BU214&gt;0,BU214*$B$4+CB213&lt;=$B$2*'SFV+BESS'!$I$9,BU214&gt;'SFV+BESS'!$I$7),'SFV+BESS'!$I$7,0))))</f>
        <v>0</v>
      </c>
      <c r="BW214" s="27">
        <f>IF(AND(BU214&lt;0,CB213+BU214/$B$5&gt;$H$2,-BU214/'Carga-Descarga Año'!$B$5&lt;'SFV+BESS'!$I$7),BU214/$B$5,IF(AND(BU214&lt;0,CB213+BU214/$B$5&gt;$H$2,-BU214/'Carga-Descarga Año'!$B$5&gt;'SFV+BESS'!$I$7),-'SFV+BESS'!$I$7,IF(AND(BU214&lt;0,CB213+BU214/$B$5&lt;$H$2),-MIN('SFV+BESS'!$I$7,CB213-$H$2),0)))</f>
        <v>0</v>
      </c>
      <c r="BX214" s="33"/>
      <c r="BY214" s="33">
        <f t="shared" si="231"/>
        <v>0</v>
      </c>
      <c r="BZ214" s="27">
        <f t="shared" si="267"/>
        <v>0</v>
      </c>
      <c r="CA214" s="27">
        <f t="shared" si="268"/>
        <v>0</v>
      </c>
      <c r="CB214" s="28">
        <f>IF((CB213+BV214+BW214)&gt;=$B$2*'SFV+BESS'!$I$9, $B$2*'SFV+BESS'!$I$9, (CB213+BV214+BW214))</f>
        <v>173.61249999999998</v>
      </c>
      <c r="CC214" s="110">
        <f t="shared" si="269"/>
        <v>101.15682338349448</v>
      </c>
      <c r="CH214" s="251"/>
      <c r="CI214" s="48">
        <v>8.5416666666666696</v>
      </c>
      <c r="CJ214" s="33">
        <f t="shared" si="249"/>
        <v>89.380465685827559</v>
      </c>
      <c r="CK214" s="33">
        <f>Gen_Cons_Horario!B3864</f>
        <v>0</v>
      </c>
      <c r="CL214" s="35">
        <f t="shared" ref="CL214:CL277" si="296">CJ214-CK214</f>
        <v>89.380465685827559</v>
      </c>
      <c r="CM214" s="116">
        <f>IF(AND(CL214&gt;0,CL214*$B$4+CS213&lt;=$B$2*'SFV+BESS'!$I$9,CL214&lt;'SFV+BESS'!$I$7), CL214*$B$4, IF(AND(CL214&gt;0,CL214*$B$4+CS213&gt;$B$2*'SFV+BESS'!$I$9,CL214*$B$4&lt;'SFV+BESS'!$I$7),$B$2*'SFV+BESS'!$I$9-CS213,IF(AND(CL214&gt;0,CL214*$B$4+CS213&gt;$B$2*'SFV+BESS'!$I$9,CL214*$B$4&gt;'SFV+BESS'!$I$7,CS213&lt;$B$2*'SFV+BESS'!$I$9),$B$2*'SFV+BESS'!$I$9-CS213,IF(AND(CL214&gt;0,CL214*$B$4+CS213&lt;=$B$2*'SFV+BESS'!$I$9,CL214&gt;'SFV+BESS'!$I$7),'SFV+BESS'!$I$7,0))))</f>
        <v>0</v>
      </c>
      <c r="CN214" s="27">
        <f>IF(AND(CL214&lt;0,CS213+CL214/$B$5&gt;$H$2,-CL214/'Carga-Descarga Año'!$B$5&lt;'SFV+BESS'!$I$7),CL214/$B$5,IF(AND(CL214&lt;0,CS213+CL214/$B$5&gt;$H$2,-CL214/'Carga-Descarga Año'!$B$5&gt;'SFV+BESS'!$I$7),-'SFV+BESS'!$I$7,IF(AND(CL214&lt;0,CS213+CL214/$B$5&lt;$H$2),-MIN('SFV+BESS'!$I$7,CS213-$H$2),0)))</f>
        <v>0</v>
      </c>
      <c r="CO214" s="33"/>
      <c r="CP214" s="33">
        <f t="shared" si="232"/>
        <v>0</v>
      </c>
      <c r="CQ214" s="27">
        <f t="shared" si="270"/>
        <v>0</v>
      </c>
      <c r="CR214" s="27">
        <f t="shared" si="233"/>
        <v>0</v>
      </c>
      <c r="CS214" s="28">
        <f>IF((CS213+CM214+CN214)&gt;=$B$2*'SFV+BESS'!$I$9, $B$2*'SFV+BESS'!$I$9, (CS213+CM214+CN214))</f>
        <v>173.61249999999998</v>
      </c>
      <c r="CT214" s="110">
        <f t="shared" si="271"/>
        <v>89.380465685827559</v>
      </c>
      <c r="CY214" s="251"/>
      <c r="CZ214" s="48">
        <v>8.5416666666666696</v>
      </c>
      <c r="DA214" s="33">
        <f t="shared" si="250"/>
        <v>97.567951615344242</v>
      </c>
      <c r="DB214" s="33">
        <f>Gen_Cons_Horario!B4584</f>
        <v>0</v>
      </c>
      <c r="DC214" s="35">
        <f t="shared" si="287"/>
        <v>97.567951615344242</v>
      </c>
      <c r="DD214" s="116">
        <f>IF(AND(DC214&gt;0,DC214*$B$4+DJ213&lt;=$B$2*'SFV+BESS'!$I$9,DC214&lt;'SFV+BESS'!$I$7), DC214*$B$4, IF(AND(DC214&gt;0,DC214*$B$4+DJ213&gt;$B$2*'SFV+BESS'!$I$9,DC214*$B$4&lt;'SFV+BESS'!$I$7),$B$2*'SFV+BESS'!$I$9-DJ213,IF(AND(DC214&gt;0,DC214*$B$4+DJ213&gt;$B$2*'SFV+BESS'!$I$9,DC214*$B$4&gt;'SFV+BESS'!$I$7,DJ213&lt;$B$2*'SFV+BESS'!$I$9),$B$2*'SFV+BESS'!$I$9-DJ213,IF(AND(DC214&gt;0,DC214*$B$4+DJ213&lt;=$B$2*'SFV+BESS'!$I$9,DC214&gt;'SFV+BESS'!$I$7),'SFV+BESS'!$I$7,0))))</f>
        <v>0</v>
      </c>
      <c r="DE214" s="27">
        <f>IF(AND(DC214&lt;0,DJ213+DC214/$B$5&gt;$H$2,-DC214/'Carga-Descarga Año'!$B$5&lt;'SFV+BESS'!$I$7),DC214/$B$5,IF(AND(DC214&lt;0,DJ213+DC214/$B$5&gt;$H$2,-DC214/'Carga-Descarga Año'!$B$5&gt;'SFV+BESS'!$I$7),-'SFV+BESS'!$I$7,IF(AND(DC214&lt;0,DJ213+DC214/$B$5&lt;$H$2),-MIN('SFV+BESS'!$I$7,DJ213-$H$2),0)))</f>
        <v>0</v>
      </c>
      <c r="DF214" s="33"/>
      <c r="DG214" s="33">
        <f t="shared" si="234"/>
        <v>0</v>
      </c>
      <c r="DH214" s="27">
        <f t="shared" si="272"/>
        <v>0</v>
      </c>
      <c r="DI214" s="27">
        <f t="shared" si="273"/>
        <v>0</v>
      </c>
      <c r="DJ214" s="28">
        <f>IF((DJ213+DD214+DE214)&gt;=$B$2*'SFV+BESS'!$I$9, $B$2*'SFV+BESS'!$I$9, (DJ213+DD214+DE214))</f>
        <v>173.61249999999998</v>
      </c>
      <c r="DK214" s="110">
        <f t="shared" si="274"/>
        <v>97.567951615344242</v>
      </c>
      <c r="DP214" s="251"/>
      <c r="DQ214" s="48">
        <v>8.5416666666666696</v>
      </c>
      <c r="DR214" s="33">
        <f t="shared" si="251"/>
        <v>96.834626817698066</v>
      </c>
      <c r="DS214" s="33">
        <f>Gen_Cons_Horario!B5328</f>
        <v>0</v>
      </c>
      <c r="DT214" s="35">
        <f t="shared" si="288"/>
        <v>96.834626817698066</v>
      </c>
      <c r="DU214" s="116">
        <f>IF(AND(DT214&gt;0,DT214*$B$4+EA213&lt;=$B$2*'SFV+BESS'!$I$9,DT214&lt;'SFV+BESS'!$I$7), DT214*$B$4, IF(AND(DT214&gt;0,DT214*$B$4+EA213&gt;$B$2*'SFV+BESS'!$I$9,DT214*$B$4&lt;'SFV+BESS'!$I$7),$B$2*'SFV+BESS'!$I$9-EA213,IF(AND(DT214&gt;0,DT214*$B$4+EA213&gt;$B$2*'SFV+BESS'!$I$9,DT214*$B$4&gt;'SFV+BESS'!$I$7,EA213&lt;$B$2*'SFV+BESS'!$I$9),$B$2*'SFV+BESS'!$I$9-EA213,IF(AND(DT214&gt;0,DT214*$B$4+EA213&lt;=$B$2*'SFV+BESS'!$I$9,DT214&gt;'SFV+BESS'!$I$7),'SFV+BESS'!$I$7,0))))</f>
        <v>0</v>
      </c>
      <c r="DV214" s="27">
        <f>IF(AND(DT214&lt;0,EA213+DT214/$B$5&gt;$H$2,-DT214/'Carga-Descarga Año'!$B$5&lt;'SFV+BESS'!$I$7),DT214/$B$5,IF(AND(DT214&lt;0,EA213+DT214/$B$5&gt;$H$2,-DT214/'Carga-Descarga Año'!$B$5&gt;'SFV+BESS'!$I$7),-'SFV+BESS'!$I$7,IF(AND(DT214&lt;0,EA213+DT214/$B$5&lt;$H$2),-MIN('SFV+BESS'!$I$7,EA213-$H$2),0)))</f>
        <v>0</v>
      </c>
      <c r="DW214" s="33"/>
      <c r="DX214" s="33">
        <f t="shared" si="235"/>
        <v>0</v>
      </c>
      <c r="DY214" s="27">
        <f t="shared" si="275"/>
        <v>0</v>
      </c>
      <c r="DZ214" s="27">
        <f t="shared" si="236"/>
        <v>0</v>
      </c>
      <c r="EA214" s="28">
        <f>IF((EA213+DU214+DV214)&gt;=$B$2*'SFV+BESS'!$I$9, $B$2*'SFV+BESS'!$I$9, (EA213+DU214+DV214))</f>
        <v>173.61249999999998</v>
      </c>
      <c r="EB214" s="110">
        <f t="shared" si="276"/>
        <v>96.834626817698066</v>
      </c>
      <c r="EG214" s="251"/>
      <c r="EH214" s="48">
        <v>8.5416666666666696</v>
      </c>
      <c r="EI214" s="33">
        <f t="shared" si="252"/>
        <v>107.82955536087286</v>
      </c>
      <c r="EJ214" s="33">
        <f>Gen_Cons_Horario!B6072</f>
        <v>0</v>
      </c>
      <c r="EK214" s="35">
        <f t="shared" si="289"/>
        <v>107.82955536087286</v>
      </c>
      <c r="EL214" s="116">
        <f>IF(AND(EK214&gt;0,EK214*$B$4+ER213&lt;=$B$2*'SFV+BESS'!$I$9,EK214&lt;'SFV+BESS'!$I$7), EK214*$B$4, IF(AND(EK214&gt;0,EK214*$B$4+ER213&gt;$B$2*'SFV+BESS'!$I$9,EK214*$B$4&lt;'SFV+BESS'!$I$7),$B$2*'SFV+BESS'!$I$9-ER213,IF(AND(EK214&gt;0,EK214*$B$4+ER213&gt;$B$2*'SFV+BESS'!$I$9,EK214*$B$4&gt;'SFV+BESS'!$I$7,ER213&lt;$B$2*'SFV+BESS'!$I$9),$B$2*'SFV+BESS'!$I$9-ER213,IF(AND(EK214&gt;0,EK214*$B$4+ER213&lt;=$B$2*'SFV+BESS'!$I$9,EK214&gt;'SFV+BESS'!$I$7),'SFV+BESS'!$I$7,0))))</f>
        <v>0</v>
      </c>
      <c r="EM214" s="27">
        <f>IF(AND(EK214&lt;0,ER213+EK214/$B$5&gt;$H$2,-EK214/'Carga-Descarga Año'!$B$5&lt;'SFV+BESS'!$I$7),EK214/$B$5,IF(AND(EK214&lt;0,ER213+EK214/$B$5&gt;$H$2,-EK214/'Carga-Descarga Año'!$B$5&gt;'SFV+BESS'!$I$7),-'SFV+BESS'!$I$7,IF(AND(EK214&lt;0,ER213+EK214/$B$5&lt;$H$2),-MIN('SFV+BESS'!$I$7,ER213-$H$2),0)))</f>
        <v>0</v>
      </c>
      <c r="EN214" s="33"/>
      <c r="EO214" s="33">
        <f t="shared" si="237"/>
        <v>0</v>
      </c>
      <c r="EP214" s="27">
        <f t="shared" si="277"/>
        <v>0</v>
      </c>
      <c r="EQ214" s="27">
        <f t="shared" si="238"/>
        <v>0</v>
      </c>
      <c r="ER214" s="28">
        <f>IF((ER213+EL214+EM214)&gt;=$B$2*'SFV+BESS'!$I$9, $B$2*'SFV+BESS'!$I$9, (ER213+EL214+EM214))</f>
        <v>173.61249999999998</v>
      </c>
      <c r="ES214" s="110">
        <f t="shared" si="278"/>
        <v>107.82955536087286</v>
      </c>
      <c r="EX214" s="251"/>
      <c r="EY214" s="48">
        <v>8.5416666666666696</v>
      </c>
      <c r="EZ214" s="33">
        <f t="shared" si="253"/>
        <v>116.9976573866774</v>
      </c>
      <c r="FA214" s="33">
        <f>Gen_Cons_Horario!B6792</f>
        <v>0</v>
      </c>
      <c r="FB214" s="35">
        <f t="shared" si="290"/>
        <v>116.9976573866774</v>
      </c>
      <c r="FC214" s="116">
        <f>IF(AND(FB214&gt;0,FB214*$B$4+FI213&lt;=$B$2*'SFV+BESS'!$I$9,FB214&lt;'SFV+BESS'!$I$7), FB214*$B$4, IF(AND(FB214&gt;0,FB214*$B$4+FI213&gt;$B$2*'SFV+BESS'!$I$9,FB214*$B$4&lt;'SFV+BESS'!$I$7),$B$2*'SFV+BESS'!$I$9-FI213,IF(AND(FB214&gt;0,FB214*$B$4+FI213&gt;$B$2*'SFV+BESS'!$I$9,FB214*$B$4&gt;'SFV+BESS'!$I$7,FI213&lt;$B$2*'SFV+BESS'!$I$9),$B$2*'SFV+BESS'!$I$9-FI213,IF(AND(FB214&gt;0,FB214*$B$4+FI213&lt;=$B$2*'SFV+BESS'!$I$9,FB214&gt;'SFV+BESS'!$I$7),'SFV+BESS'!$I$7,0))))</f>
        <v>0</v>
      </c>
      <c r="FD214" s="27">
        <f>IF(AND(FB214&lt;0,FI213+FB214/$B$5&gt;$H$2,-FB214/'Carga-Descarga Año'!$B$5&lt;'SFV+BESS'!$I$7),FB214/$B$5,IF(AND(FB214&lt;0,FI213+FB214/$B$5&gt;$H$2,-FB214/'Carga-Descarga Año'!$B$5&gt;'SFV+BESS'!$I$7),-'SFV+BESS'!$I$7,IF(AND(FB214&lt;0,FI213+FB214/$B$5&lt;$H$2),-MIN('SFV+BESS'!$I$7,FI213-$H$2),0)))</f>
        <v>0</v>
      </c>
      <c r="FE214" s="33"/>
      <c r="FF214" s="33">
        <f t="shared" si="239"/>
        <v>0</v>
      </c>
      <c r="FG214" s="27">
        <f t="shared" si="279"/>
        <v>0</v>
      </c>
      <c r="FH214" s="27">
        <f t="shared" si="240"/>
        <v>0</v>
      </c>
      <c r="FI214" s="28">
        <f>IF((FI213+FC214+FD214)&gt;=$B$2*'SFV+BESS'!$I$9, $B$2*'SFV+BESS'!$I$9, (FI213+FC214+FD214))</f>
        <v>173.61249999999998</v>
      </c>
      <c r="FJ214" s="110">
        <f t="shared" si="280"/>
        <v>116.9976573866774</v>
      </c>
      <c r="FO214" s="251"/>
      <c r="FP214" s="48">
        <v>8.5416666666666696</v>
      </c>
      <c r="FQ214" s="33">
        <f t="shared" si="254"/>
        <v>124.15896438995942</v>
      </c>
      <c r="FR214" s="33">
        <f>Gen_Cons_Horario!B7536</f>
        <v>22.371000000000002</v>
      </c>
      <c r="FS214" s="35">
        <f t="shared" si="291"/>
        <v>101.78796438995943</v>
      </c>
      <c r="FT214" s="116">
        <f>IF(AND(FS214&gt;0,FS214*$B$4+FZ213&lt;=$B$2*'SFV+BESS'!$I$9,FS214&lt;'SFV+BESS'!$I$7), FS214*$B$4, IF(AND(FS214&gt;0,FS214*$B$4+FZ213&gt;$B$2*'SFV+BESS'!$I$9,FS214*$B$4&lt;'SFV+BESS'!$I$7),$B$2*'SFV+BESS'!$I$9-FZ213,IF(AND(FS214&gt;0,FS214*$B$4+FZ213&gt;$B$2*'SFV+BESS'!$I$9,FS214*$B$4&gt;'SFV+BESS'!$I$7,FZ213&lt;$B$2*'SFV+BESS'!$I$9),$B$2*'SFV+BESS'!$I$9-FZ213,IF(AND(FS214&gt;0,FS214*$B$4+FZ213&lt;=$B$2*'SFV+BESS'!$I$9,FS214&gt;'SFV+BESS'!$I$7),'SFV+BESS'!$I$7,0))))</f>
        <v>96.698566170461447</v>
      </c>
      <c r="FU214" s="27">
        <f>IF(AND(FS214&lt;0,FZ213+FS214/$B$5&gt;$H$2,-FS214/'Carga-Descarga Año'!$B$5&lt;'SFV+BESS'!$I$7),FS214/$B$5,IF(AND(FS214&lt;0,FZ213+FS214/$B$5&gt;$H$2,-FS214/'Carga-Descarga Año'!$B$5&gt;'SFV+BESS'!$I$7),-'SFV+BESS'!$I$7,IF(AND(FS214&lt;0,FZ213+FS214/$B$5&lt;$H$2),-MIN('SFV+BESS'!$I$7,FZ213-$H$2),0)))</f>
        <v>0</v>
      </c>
      <c r="FV214" s="33"/>
      <c r="FW214" s="33">
        <f t="shared" si="241"/>
        <v>22.371000000000002</v>
      </c>
      <c r="FX214" s="27">
        <f t="shared" si="281"/>
        <v>0</v>
      </c>
      <c r="FY214" s="27">
        <f t="shared" si="242"/>
        <v>0</v>
      </c>
      <c r="FZ214" s="28">
        <f>IF((FZ213+FT214+FU214)&gt;=$B$2*'SFV+BESS'!$I$9, $B$2*'SFV+BESS'!$I$9, (FZ213+FT214+FU214))</f>
        <v>162.90099895805434</v>
      </c>
      <c r="GA214" s="110">
        <f t="shared" si="282"/>
        <v>0</v>
      </c>
      <c r="GF214" s="251"/>
      <c r="GG214" s="48">
        <v>8.5416666666666696</v>
      </c>
      <c r="GH214" s="33">
        <f t="shared" si="255"/>
        <v>123.094953967778</v>
      </c>
      <c r="GI214" s="33">
        <f>Gen_Cons_Horario!B8256</f>
        <v>47.285000000000004</v>
      </c>
      <c r="GJ214" s="35">
        <f t="shared" ref="GJ214:GJ277" si="297">GH214-GI214</f>
        <v>75.809953967778</v>
      </c>
      <c r="GK214" s="116">
        <f>IF(AND(GJ214&gt;0,GJ214*$B$4+GQ213&lt;=$B$2*'SFV+BESS'!$I$9,GJ214&lt;'SFV+BESS'!$I$7), GJ214*$B$4, IF(AND(GJ214&gt;0,GJ214*$B$4+GQ213&gt;$B$2*'SFV+BESS'!$I$9,GJ214*$B$4&lt;'SFV+BESS'!$I$7),$B$2*'SFV+BESS'!$I$9-GQ213,IF(AND(GJ214&gt;0,GJ214*$B$4+GQ213&gt;$B$2*'SFV+BESS'!$I$9,GJ214*$B$4&gt;'SFV+BESS'!$I$7,GQ213&lt;$B$2*'SFV+BESS'!$I$9),$B$2*'SFV+BESS'!$I$9-GQ213,IF(AND(GJ214&gt;0,GJ214*$B$4+GQ213&lt;=$B$2*'SFV+BESS'!$I$9,GJ214&gt;'SFV+BESS'!$I$7),'SFV+BESS'!$I$7,0))))</f>
        <v>0</v>
      </c>
      <c r="GL214" s="27">
        <f>IF(AND(GJ214&lt;0,GQ213+GJ214/$B$5&gt;$H$2,-GJ214/'Carga-Descarga Año'!$B$5&lt;'SFV+BESS'!$I$7),GJ214/$B$5,IF(AND(GJ214&lt;0,GQ213+GJ214/$B$5&gt;$H$2,-GJ214/'Carga-Descarga Año'!$B$5&gt;'SFV+BESS'!$I$7),-'SFV+BESS'!$I$7,IF(AND(GJ214&lt;0,GQ213+GJ214/$B$5&lt;$H$2),-MIN('SFV+BESS'!$I$7,GQ213-$H$2),0)))</f>
        <v>0</v>
      </c>
      <c r="GM214" s="33"/>
      <c r="GN214" s="33">
        <f t="shared" si="243"/>
        <v>47.285000000000004</v>
      </c>
      <c r="GO214" s="27">
        <f t="shared" si="283"/>
        <v>0</v>
      </c>
      <c r="GP214" s="27">
        <f t="shared" si="244"/>
        <v>0</v>
      </c>
      <c r="GQ214" s="28">
        <f>IF((GQ213+GK214+GL214)&gt;=$B$2*'SFV+BESS'!$I$9, $B$2*'SFV+BESS'!$I$9, (GQ213+GK214+GL214))</f>
        <v>173.61249999999998</v>
      </c>
      <c r="GR214" s="110">
        <f t="shared" si="284"/>
        <v>75.809953967778</v>
      </c>
    </row>
    <row r="215" spans="1:200">
      <c r="A215" s="249"/>
      <c r="B215" s="48">
        <v>8.5833333333333393</v>
      </c>
      <c r="C215" s="38">
        <f t="shared" si="226"/>
        <v>133.25978951017149</v>
      </c>
      <c r="D215" s="2">
        <f>Gen_Cons_Horario!B241</f>
        <v>96.941000000000003</v>
      </c>
      <c r="E215" s="140">
        <f t="shared" si="256"/>
        <v>36.318789510171484</v>
      </c>
      <c r="F215" s="116">
        <f>IF(AND(E215&gt;0,E215*$B$4+L214&lt;=$B$2*'SFV+BESS'!$I$9,E215&lt;'SFV+BESS'!$I$7), E215*$B$4, IF(AND(E215&gt;0,E215*$B$4+L214&gt;$B$2*'SFV+BESS'!$I$9,E215*$B$4&lt;'SFV+BESS'!$I$7),$B$2*'SFV+BESS'!$I$9-L214,IF(AND(E215&gt;0,E215*$B$4+L214&gt;$B$2*'SFV+BESS'!$I$9,E215*$B$4&gt;'SFV+BESS'!$I$7,L214&lt;$B$2*'SFV+BESS'!$I$9),$B$2*'SFV+BESS'!$I$9-L214,IF(AND(E215&gt;0,E215*$B$4+L214&lt;=$B$2*'SFV+BESS'!$I$9,E215&gt;'SFV+BESS'!$I$7),'SFV+BESS'!$I$7,0))))</f>
        <v>24.69548917718501</v>
      </c>
      <c r="G215" s="27">
        <f>IF(AND(E215&lt;0,L214+E215/$B$5&gt;$H$2,-E215/'Carga-Descarga Año'!$B$5&lt;'SFV+BESS'!$I$7),E215/$B$5,IF(AND(E215&lt;0,L214+E215/$B$5&gt;$H$2,-E215/'Carga-Descarga Año'!$B$5&gt;'SFV+BESS'!$I$7),-'SFV+BESS'!$I$7,IF(AND(E215&lt;0,L214+E215/$B$5&lt;$H$2),-MIN('SFV+BESS'!$I$7,L214-$H$2),0)))</f>
        <v>0</v>
      </c>
      <c r="I215" s="38">
        <f t="shared" si="257"/>
        <v>96.941000000000003</v>
      </c>
      <c r="J215" s="27">
        <f t="shared" si="259"/>
        <v>0</v>
      </c>
      <c r="K215" s="27">
        <f t="shared" si="258"/>
        <v>0</v>
      </c>
      <c r="L215" s="28">
        <f>IF((L214+F215+G215)&gt;=$B$2*'SFV+BESS'!$I$9, $B$2*'SFV+BESS'!$I$9, (L214+F215+G215))</f>
        <v>173.61249999999998</v>
      </c>
      <c r="M215" s="110">
        <f t="shared" si="260"/>
        <v>10.323537744713576</v>
      </c>
      <c r="R215" s="251"/>
      <c r="S215" s="48">
        <v>8.5833333333333393</v>
      </c>
      <c r="T215" s="2">
        <f t="shared" si="245"/>
        <v>139.0828529227783</v>
      </c>
      <c r="U215" s="2">
        <f>Gen_Cons_Horario!B985</f>
        <v>82.027000000000001</v>
      </c>
      <c r="V215" s="35">
        <f t="shared" si="292"/>
        <v>57.0558529227783</v>
      </c>
      <c r="W215" s="116">
        <f>IF(AND(V215&gt;0,V215*$B$4+AC214&lt;=$B$2*'SFV+BESS'!$I$9,V215&lt;'SFV+BESS'!$I$7), V215*$B$4, IF(AND(V215&gt;0,V215*$B$4+AC214&gt;$B$2*'SFV+BESS'!$I$9,V215*$B$4&lt;'SFV+BESS'!$I$7),$B$2*'SFV+BESS'!$I$9-AC214,IF(AND(V215&gt;0,V215*$B$4+AC214&gt;$B$2*'SFV+BESS'!$I$9,V215*$B$4&gt;'SFV+BESS'!$I$7,AC214&lt;$B$2*'SFV+BESS'!$I$9),$B$2*'SFV+BESS'!$I$9-AC214,IF(AND(V215&gt;0,V215*$B$4+AC214&lt;=$B$2*'SFV+BESS'!$I$9,V215&gt;'SFV+BESS'!$I$7),'SFV+BESS'!$I$7,0))))</f>
        <v>0</v>
      </c>
      <c r="X215" s="27">
        <f>IF(AND(V215&lt;0,AC214+V215/$B$5&gt;$H$2,-V215/'Carga-Descarga Año'!$B$5&lt;'SFV+BESS'!$I$7),V215/$B$5,IF(AND(V215&lt;0,AC214+V215/$B$5&gt;$H$2,-V215/'Carga-Descarga Año'!$B$5&gt;'SFV+BESS'!$I$7),-'SFV+BESS'!$I$7,IF(AND(V215&lt;0,AC214+V215/$B$5&lt;$H$2),-MIN('SFV+BESS'!$I$7,AC214-$H$2),0)))</f>
        <v>0</v>
      </c>
      <c r="Z215" s="33">
        <f t="shared" si="286"/>
        <v>82.027000000000001</v>
      </c>
      <c r="AA215" s="27">
        <f t="shared" si="261"/>
        <v>0</v>
      </c>
      <c r="AB215" s="27">
        <f t="shared" si="285"/>
        <v>0</v>
      </c>
      <c r="AC215" s="28">
        <f>IF((AC214+W215+X215)&gt;=$B$2*'SFV+BESS'!$I$9, $B$2*'SFV+BESS'!$I$9, (AC214+W215+X215))</f>
        <v>173.61249999999998</v>
      </c>
      <c r="AD215" s="110">
        <f t="shared" si="262"/>
        <v>57.0558529227783</v>
      </c>
      <c r="AI215" s="251"/>
      <c r="AJ215" s="48">
        <v>8.5833333333333393</v>
      </c>
      <c r="AK215" s="52">
        <f t="shared" si="246"/>
        <v>137.68044358388673</v>
      </c>
      <c r="AL215" s="33">
        <f>Gen_Cons_Horario!B1657</f>
        <v>0</v>
      </c>
      <c r="AM215" s="35">
        <f t="shared" si="293"/>
        <v>137.68044358388673</v>
      </c>
      <c r="AN215" s="116">
        <f>IF(AND(AM215&gt;0,AM215*$B$4+AT214&lt;=$B$2*'SFV+BESS'!$I$9,AM215&lt;'SFV+BESS'!$I$7), AM215*$B$4, IF(AND(AM215&gt;0,AM215*$B$4+AT214&gt;$B$2*'SFV+BESS'!$I$9,AM215*$B$4&lt;'SFV+BESS'!$I$7),$B$2*'SFV+BESS'!$I$9-AT214,IF(AND(AM215&gt;0,AM215*$B$4+AT214&gt;$B$2*'SFV+BESS'!$I$9,AM215*$B$4&gt;'SFV+BESS'!$I$7,AT214&lt;$B$2*'SFV+BESS'!$I$9),$B$2*'SFV+BESS'!$I$9-AT214,IF(AND(AM215&gt;0,AM215*$B$4+AT214&lt;=$B$2*'SFV+BESS'!$I$9,AM215&gt;'SFV+BESS'!$I$7),'SFV+BESS'!$I$7,0))))</f>
        <v>0</v>
      </c>
      <c r="AO215" s="27">
        <f>IF(AND(AM215&lt;0,AT214+AM215/$B$5&gt;$H$2,-AM215/'Carga-Descarga Año'!$B$5&lt;'SFV+BESS'!$I$7),AM215/$B$5,IF(AND(AM215&lt;0,AT214+AM215/$B$5&gt;$H$2,-AM215/'Carga-Descarga Año'!$B$5&gt;'SFV+BESS'!$I$7),-'SFV+BESS'!$I$7,IF(AND(AM215&lt;0,AT214+AM215/$B$5&lt;$H$2),-MIN('SFV+BESS'!$I$7,AT214-$H$2),0)))</f>
        <v>0</v>
      </c>
      <c r="AP215" s="33"/>
      <c r="AQ215" s="33">
        <f t="shared" si="227"/>
        <v>0</v>
      </c>
      <c r="AR215" s="27">
        <f t="shared" si="263"/>
        <v>0</v>
      </c>
      <c r="AS215" s="27">
        <f t="shared" si="228"/>
        <v>0</v>
      </c>
      <c r="AT215" s="28">
        <f>IF((AT214+AN215+AO215)&gt;=$B$2*'SFV+BESS'!$I$9, $B$2*'SFV+BESS'!$I$9, (AT214+AN215+AO215))</f>
        <v>173.61249999999998</v>
      </c>
      <c r="AU215" s="110">
        <f t="shared" si="264"/>
        <v>137.68044358388673</v>
      </c>
      <c r="AZ215" s="251"/>
      <c r="BA215" s="48">
        <v>8.5833333333333393</v>
      </c>
      <c r="BB215" s="33">
        <f t="shared" si="247"/>
        <v>119.78981902555637</v>
      </c>
      <c r="BC215" s="33">
        <f>Gen_Cons_Horario!B2401</f>
        <v>0</v>
      </c>
      <c r="BD215" s="35">
        <f t="shared" si="294"/>
        <v>119.78981902555637</v>
      </c>
      <c r="BE215" s="116">
        <f>IF(AND(BD215&gt;0,BD215*$B$4+BK214&lt;=$B$2*'SFV+BESS'!$I$9,BD215&lt;'SFV+BESS'!$I$7), BD215*$B$4, IF(AND(BD215&gt;0,BD215*$B$4+BK214&gt;$B$2*'SFV+BESS'!$I$9,BD215*$B$4&lt;'SFV+BESS'!$I$7),$B$2*'SFV+BESS'!$I$9-BK214,IF(AND(BD215&gt;0,BD215*$B$4+BK214&gt;$B$2*'SFV+BESS'!$I$9,BD215*$B$4&gt;'SFV+BESS'!$I$7,BK214&lt;$B$2*'SFV+BESS'!$I$9),$B$2*'SFV+BESS'!$I$9-BK214,IF(AND(BD215&gt;0,BD215*$B$4+BK214&lt;=$B$2*'SFV+BESS'!$I$9,BD215&gt;'SFV+BESS'!$I$7),'SFV+BESS'!$I$7,0))))</f>
        <v>0</v>
      </c>
      <c r="BF215" s="27">
        <f>IF(AND(BD215&lt;0,BK214+BD215/$B$5&gt;$H$2,-BD215/'Carga-Descarga Año'!$B$5&lt;'SFV+BESS'!$I$7),BD215/$B$5,IF(AND(BD215&lt;0,BK214+BD215/$B$5&gt;$H$2,-BD215/'Carga-Descarga Año'!$B$5&gt;'SFV+BESS'!$I$7),-'SFV+BESS'!$I$7,IF(AND(BD215&lt;0,BK214+BD215/$B$5&lt;$H$2),-MIN('SFV+BESS'!$I$7,BK214-$H$2),0)))</f>
        <v>0</v>
      </c>
      <c r="BG215" s="33"/>
      <c r="BH215" s="33">
        <f t="shared" si="229"/>
        <v>0</v>
      </c>
      <c r="BI215" s="27">
        <f t="shared" si="265"/>
        <v>0</v>
      </c>
      <c r="BJ215" s="27">
        <f t="shared" si="230"/>
        <v>0</v>
      </c>
      <c r="BK215" s="28">
        <f>IF((BK214+BE215+BF215)&gt;=$B$2*'SFV+BESS'!$I$9, $B$2*'SFV+BESS'!$I$9, (BK214+BE215+BF215))</f>
        <v>173.61249999999998</v>
      </c>
      <c r="BL215" s="110">
        <f t="shared" si="266"/>
        <v>119.78981902555637</v>
      </c>
      <c r="BQ215" s="251"/>
      <c r="BR215" s="48">
        <v>8.5833333333333393</v>
      </c>
      <c r="BS215" s="33">
        <f t="shared" si="248"/>
        <v>102.95917212974827</v>
      </c>
      <c r="BT215" s="33">
        <f>Gen_Cons_Horario!B3121</f>
        <v>0</v>
      </c>
      <c r="BU215" s="35">
        <f t="shared" si="295"/>
        <v>102.95917212974827</v>
      </c>
      <c r="BV215" s="116">
        <f>IF(AND(BU215&gt;0,BU215*$B$4+CB214&lt;=$B$2*'SFV+BESS'!$I$9,BU215&lt;'SFV+BESS'!$I$7), BU215*$B$4, IF(AND(BU215&gt;0,BU215*$B$4+CB214&gt;$B$2*'SFV+BESS'!$I$9,BU215*$B$4&lt;'SFV+BESS'!$I$7),$B$2*'SFV+BESS'!$I$9-CB214,IF(AND(BU215&gt;0,BU215*$B$4+CB214&gt;$B$2*'SFV+BESS'!$I$9,BU215*$B$4&gt;'SFV+BESS'!$I$7,CB214&lt;$B$2*'SFV+BESS'!$I$9),$B$2*'SFV+BESS'!$I$9-CB214,IF(AND(BU215&gt;0,BU215*$B$4+CB214&lt;=$B$2*'SFV+BESS'!$I$9,BU215&gt;'SFV+BESS'!$I$7),'SFV+BESS'!$I$7,0))))</f>
        <v>0</v>
      </c>
      <c r="BW215" s="27">
        <f>IF(AND(BU215&lt;0,CB214+BU215/$B$5&gt;$H$2,-BU215/'Carga-Descarga Año'!$B$5&lt;'SFV+BESS'!$I$7),BU215/$B$5,IF(AND(BU215&lt;0,CB214+BU215/$B$5&gt;$H$2,-BU215/'Carga-Descarga Año'!$B$5&gt;'SFV+BESS'!$I$7),-'SFV+BESS'!$I$7,IF(AND(BU215&lt;0,CB214+BU215/$B$5&lt;$H$2),-MIN('SFV+BESS'!$I$7,CB214-$H$2),0)))</f>
        <v>0</v>
      </c>
      <c r="BX215" s="33"/>
      <c r="BY215" s="33">
        <f t="shared" si="231"/>
        <v>0</v>
      </c>
      <c r="BZ215" s="27">
        <f t="shared" si="267"/>
        <v>0</v>
      </c>
      <c r="CA215" s="27">
        <f t="shared" si="268"/>
        <v>0</v>
      </c>
      <c r="CB215" s="28">
        <f>IF((CB214+BV215+BW215)&gt;=$B$2*'SFV+BESS'!$I$9, $B$2*'SFV+BESS'!$I$9, (CB214+BV215+BW215))</f>
        <v>173.61249999999998</v>
      </c>
      <c r="CC215" s="110">
        <f t="shared" si="269"/>
        <v>102.95917212974827</v>
      </c>
      <c r="CH215" s="251"/>
      <c r="CI215" s="48">
        <v>8.5833333333333393</v>
      </c>
      <c r="CJ215" s="33">
        <f t="shared" si="249"/>
        <v>92.109640210585653</v>
      </c>
      <c r="CK215" s="33">
        <f>Gen_Cons_Horario!B3865</f>
        <v>0</v>
      </c>
      <c r="CL215" s="35">
        <f t="shared" si="296"/>
        <v>92.109640210585653</v>
      </c>
      <c r="CM215" s="116">
        <f>IF(AND(CL215&gt;0,CL215*$B$4+CS214&lt;=$B$2*'SFV+BESS'!$I$9,CL215&lt;'SFV+BESS'!$I$7), CL215*$B$4, IF(AND(CL215&gt;0,CL215*$B$4+CS214&gt;$B$2*'SFV+BESS'!$I$9,CL215*$B$4&lt;'SFV+BESS'!$I$7),$B$2*'SFV+BESS'!$I$9-CS214,IF(AND(CL215&gt;0,CL215*$B$4+CS214&gt;$B$2*'SFV+BESS'!$I$9,CL215*$B$4&gt;'SFV+BESS'!$I$7,CS214&lt;$B$2*'SFV+BESS'!$I$9),$B$2*'SFV+BESS'!$I$9-CS214,IF(AND(CL215&gt;0,CL215*$B$4+CS214&lt;=$B$2*'SFV+BESS'!$I$9,CL215&gt;'SFV+BESS'!$I$7),'SFV+BESS'!$I$7,0))))</f>
        <v>0</v>
      </c>
      <c r="CN215" s="27">
        <f>IF(AND(CL215&lt;0,CS214+CL215/$B$5&gt;$H$2,-CL215/'Carga-Descarga Año'!$B$5&lt;'SFV+BESS'!$I$7),CL215/$B$5,IF(AND(CL215&lt;0,CS214+CL215/$B$5&gt;$H$2,-CL215/'Carga-Descarga Año'!$B$5&gt;'SFV+BESS'!$I$7),-'SFV+BESS'!$I$7,IF(AND(CL215&lt;0,CS214+CL215/$B$5&lt;$H$2),-MIN('SFV+BESS'!$I$7,CS214-$H$2),0)))</f>
        <v>0</v>
      </c>
      <c r="CO215" s="33"/>
      <c r="CP215" s="33">
        <f t="shared" si="232"/>
        <v>0</v>
      </c>
      <c r="CQ215" s="27">
        <f t="shared" si="270"/>
        <v>0</v>
      </c>
      <c r="CR215" s="27">
        <f t="shared" si="233"/>
        <v>0</v>
      </c>
      <c r="CS215" s="28">
        <f>IF((CS214+CM215+CN215)&gt;=$B$2*'SFV+BESS'!$I$9, $B$2*'SFV+BESS'!$I$9, (CS214+CM215+CN215))</f>
        <v>173.61249999999998</v>
      </c>
      <c r="CT215" s="110">
        <f t="shared" si="271"/>
        <v>92.109640210585653</v>
      </c>
      <c r="CY215" s="251"/>
      <c r="CZ215" s="48">
        <v>8.5833333333333393</v>
      </c>
      <c r="DA215" s="33">
        <f t="shared" si="250"/>
        <v>99.291005948507078</v>
      </c>
      <c r="DB215" s="33">
        <f>Gen_Cons_Horario!B4585</f>
        <v>0</v>
      </c>
      <c r="DC215" s="35">
        <f t="shared" si="287"/>
        <v>99.291005948507078</v>
      </c>
      <c r="DD215" s="116">
        <f>IF(AND(DC215&gt;0,DC215*$B$4+DJ214&lt;=$B$2*'SFV+BESS'!$I$9,DC215&lt;'SFV+BESS'!$I$7), DC215*$B$4, IF(AND(DC215&gt;0,DC215*$B$4+DJ214&gt;$B$2*'SFV+BESS'!$I$9,DC215*$B$4&lt;'SFV+BESS'!$I$7),$B$2*'SFV+BESS'!$I$9-DJ214,IF(AND(DC215&gt;0,DC215*$B$4+DJ214&gt;$B$2*'SFV+BESS'!$I$9,DC215*$B$4&gt;'SFV+BESS'!$I$7,DJ214&lt;$B$2*'SFV+BESS'!$I$9),$B$2*'SFV+BESS'!$I$9-DJ214,IF(AND(DC215&gt;0,DC215*$B$4+DJ214&lt;=$B$2*'SFV+BESS'!$I$9,DC215&gt;'SFV+BESS'!$I$7),'SFV+BESS'!$I$7,0))))</f>
        <v>0</v>
      </c>
      <c r="DE215" s="27">
        <f>IF(AND(DC215&lt;0,DJ214+DC215/$B$5&gt;$H$2,-DC215/'Carga-Descarga Año'!$B$5&lt;'SFV+BESS'!$I$7),DC215/$B$5,IF(AND(DC215&lt;0,DJ214+DC215/$B$5&gt;$H$2,-DC215/'Carga-Descarga Año'!$B$5&gt;'SFV+BESS'!$I$7),-'SFV+BESS'!$I$7,IF(AND(DC215&lt;0,DJ214+DC215/$B$5&lt;$H$2),-MIN('SFV+BESS'!$I$7,DJ214-$H$2),0)))</f>
        <v>0</v>
      </c>
      <c r="DF215" s="33"/>
      <c r="DG215" s="33">
        <f t="shared" si="234"/>
        <v>0</v>
      </c>
      <c r="DH215" s="27">
        <f t="shared" si="272"/>
        <v>0</v>
      </c>
      <c r="DI215" s="27">
        <f t="shared" si="273"/>
        <v>0</v>
      </c>
      <c r="DJ215" s="28">
        <f>IF((DJ214+DD215+DE215)&gt;=$B$2*'SFV+BESS'!$I$9, $B$2*'SFV+BESS'!$I$9, (DJ214+DD215+DE215))</f>
        <v>173.61249999999998</v>
      </c>
      <c r="DK215" s="110">
        <f t="shared" si="274"/>
        <v>99.291005948507078</v>
      </c>
      <c r="DP215" s="251"/>
      <c r="DQ215" s="48">
        <v>8.5833333333333393</v>
      </c>
      <c r="DR215" s="33">
        <f t="shared" si="251"/>
        <v>97.880357128904294</v>
      </c>
      <c r="DS215" s="33">
        <f>Gen_Cons_Horario!B5329</f>
        <v>0</v>
      </c>
      <c r="DT215" s="35">
        <f t="shared" si="288"/>
        <v>97.880357128904294</v>
      </c>
      <c r="DU215" s="116">
        <f>IF(AND(DT215&gt;0,DT215*$B$4+EA214&lt;=$B$2*'SFV+BESS'!$I$9,DT215&lt;'SFV+BESS'!$I$7), DT215*$B$4, IF(AND(DT215&gt;0,DT215*$B$4+EA214&gt;$B$2*'SFV+BESS'!$I$9,DT215*$B$4&lt;'SFV+BESS'!$I$7),$B$2*'SFV+BESS'!$I$9-EA214,IF(AND(DT215&gt;0,DT215*$B$4+EA214&gt;$B$2*'SFV+BESS'!$I$9,DT215*$B$4&gt;'SFV+BESS'!$I$7,EA214&lt;$B$2*'SFV+BESS'!$I$9),$B$2*'SFV+BESS'!$I$9-EA214,IF(AND(DT215&gt;0,DT215*$B$4+EA214&lt;=$B$2*'SFV+BESS'!$I$9,DT215&gt;'SFV+BESS'!$I$7),'SFV+BESS'!$I$7,0))))</f>
        <v>0</v>
      </c>
      <c r="DV215" s="27">
        <f>IF(AND(DT215&lt;0,EA214+DT215/$B$5&gt;$H$2,-DT215/'Carga-Descarga Año'!$B$5&lt;'SFV+BESS'!$I$7),DT215/$B$5,IF(AND(DT215&lt;0,EA214+DT215/$B$5&gt;$H$2,-DT215/'Carga-Descarga Año'!$B$5&gt;'SFV+BESS'!$I$7),-'SFV+BESS'!$I$7,IF(AND(DT215&lt;0,EA214+DT215/$B$5&lt;$H$2),-MIN('SFV+BESS'!$I$7,EA214-$H$2),0)))</f>
        <v>0</v>
      </c>
      <c r="DW215" s="33"/>
      <c r="DX215" s="33">
        <f t="shared" si="235"/>
        <v>0</v>
      </c>
      <c r="DY215" s="27">
        <f t="shared" si="275"/>
        <v>0</v>
      </c>
      <c r="DZ215" s="27">
        <f t="shared" si="236"/>
        <v>0</v>
      </c>
      <c r="EA215" s="28">
        <f>IF((EA214+DU215+DV215)&gt;=$B$2*'SFV+BESS'!$I$9, $B$2*'SFV+BESS'!$I$9, (EA214+DU215+DV215))</f>
        <v>173.61249999999998</v>
      </c>
      <c r="EB215" s="110">
        <f t="shared" si="276"/>
        <v>97.880357128904294</v>
      </c>
      <c r="EG215" s="251"/>
      <c r="EH215" s="48">
        <v>8.5833333333333393</v>
      </c>
      <c r="EI215" s="33">
        <f t="shared" si="252"/>
        <v>107.02335307780091</v>
      </c>
      <c r="EJ215" s="33">
        <f>Gen_Cons_Horario!B6073</f>
        <v>0</v>
      </c>
      <c r="EK215" s="35">
        <f t="shared" si="289"/>
        <v>107.02335307780091</v>
      </c>
      <c r="EL215" s="116">
        <f>IF(AND(EK215&gt;0,EK215*$B$4+ER214&lt;=$B$2*'SFV+BESS'!$I$9,EK215&lt;'SFV+BESS'!$I$7), EK215*$B$4, IF(AND(EK215&gt;0,EK215*$B$4+ER214&gt;$B$2*'SFV+BESS'!$I$9,EK215*$B$4&lt;'SFV+BESS'!$I$7),$B$2*'SFV+BESS'!$I$9-ER214,IF(AND(EK215&gt;0,EK215*$B$4+ER214&gt;$B$2*'SFV+BESS'!$I$9,EK215*$B$4&gt;'SFV+BESS'!$I$7,ER214&lt;$B$2*'SFV+BESS'!$I$9),$B$2*'SFV+BESS'!$I$9-ER214,IF(AND(EK215&gt;0,EK215*$B$4+ER214&lt;=$B$2*'SFV+BESS'!$I$9,EK215&gt;'SFV+BESS'!$I$7),'SFV+BESS'!$I$7,0))))</f>
        <v>0</v>
      </c>
      <c r="EM215" s="27">
        <f>IF(AND(EK215&lt;0,ER214+EK215/$B$5&gt;$H$2,-EK215/'Carga-Descarga Año'!$B$5&lt;'SFV+BESS'!$I$7),EK215/$B$5,IF(AND(EK215&lt;0,ER214+EK215/$B$5&gt;$H$2,-EK215/'Carga-Descarga Año'!$B$5&gt;'SFV+BESS'!$I$7),-'SFV+BESS'!$I$7,IF(AND(EK215&lt;0,ER214+EK215/$B$5&lt;$H$2),-MIN('SFV+BESS'!$I$7,ER214-$H$2),0)))</f>
        <v>0</v>
      </c>
      <c r="EN215" s="33"/>
      <c r="EO215" s="33">
        <f t="shared" si="237"/>
        <v>0</v>
      </c>
      <c r="EP215" s="27">
        <f t="shared" si="277"/>
        <v>0</v>
      </c>
      <c r="EQ215" s="27">
        <f t="shared" si="238"/>
        <v>0</v>
      </c>
      <c r="ER215" s="28">
        <f>IF((ER214+EL215+EM215)&gt;=$B$2*'SFV+BESS'!$I$9, $B$2*'SFV+BESS'!$I$9, (ER214+EL215+EM215))</f>
        <v>173.61249999999998</v>
      </c>
      <c r="ES215" s="110">
        <f t="shared" si="278"/>
        <v>107.02335307780091</v>
      </c>
      <c r="EX215" s="251"/>
      <c r="EY215" s="48">
        <v>8.5833333333333393</v>
      </c>
      <c r="EZ215" s="33">
        <f t="shared" si="253"/>
        <v>117.95196128053284</v>
      </c>
      <c r="FA215" s="33">
        <f>Gen_Cons_Horario!B6793</f>
        <v>0</v>
      </c>
      <c r="FB215" s="35">
        <f t="shared" si="290"/>
        <v>117.95196128053284</v>
      </c>
      <c r="FC215" s="116">
        <f>IF(AND(FB215&gt;0,FB215*$B$4+FI214&lt;=$B$2*'SFV+BESS'!$I$9,FB215&lt;'SFV+BESS'!$I$7), FB215*$B$4, IF(AND(FB215&gt;0,FB215*$B$4+FI214&gt;$B$2*'SFV+BESS'!$I$9,FB215*$B$4&lt;'SFV+BESS'!$I$7),$B$2*'SFV+BESS'!$I$9-FI214,IF(AND(FB215&gt;0,FB215*$B$4+FI214&gt;$B$2*'SFV+BESS'!$I$9,FB215*$B$4&gt;'SFV+BESS'!$I$7,FI214&lt;$B$2*'SFV+BESS'!$I$9),$B$2*'SFV+BESS'!$I$9-FI214,IF(AND(FB215&gt;0,FB215*$B$4+FI214&lt;=$B$2*'SFV+BESS'!$I$9,FB215&gt;'SFV+BESS'!$I$7),'SFV+BESS'!$I$7,0))))</f>
        <v>0</v>
      </c>
      <c r="FD215" s="27">
        <f>IF(AND(FB215&lt;0,FI214+FB215/$B$5&gt;$H$2,-FB215/'Carga-Descarga Año'!$B$5&lt;'SFV+BESS'!$I$7),FB215/$B$5,IF(AND(FB215&lt;0,FI214+FB215/$B$5&gt;$H$2,-FB215/'Carga-Descarga Año'!$B$5&gt;'SFV+BESS'!$I$7),-'SFV+BESS'!$I$7,IF(AND(FB215&lt;0,FI214+FB215/$B$5&lt;$H$2),-MIN('SFV+BESS'!$I$7,FI214-$H$2),0)))</f>
        <v>0</v>
      </c>
      <c r="FE215" s="33"/>
      <c r="FF215" s="33">
        <f t="shared" si="239"/>
        <v>0</v>
      </c>
      <c r="FG215" s="27">
        <f t="shared" si="279"/>
        <v>0</v>
      </c>
      <c r="FH215" s="27">
        <f t="shared" si="240"/>
        <v>0</v>
      </c>
      <c r="FI215" s="28">
        <f>IF((FI214+FC215+FD215)&gt;=$B$2*'SFV+BESS'!$I$9, $B$2*'SFV+BESS'!$I$9, (FI214+FC215+FD215))</f>
        <v>173.61249999999998</v>
      </c>
      <c r="FJ215" s="110">
        <f t="shared" si="280"/>
        <v>117.95196128053284</v>
      </c>
      <c r="FO215" s="251"/>
      <c r="FP215" s="48">
        <v>8.5833333333333393</v>
      </c>
      <c r="FQ215" s="33">
        <f t="shared" si="254"/>
        <v>124.97258800981498</v>
      </c>
      <c r="FR215" s="33">
        <f>Gen_Cons_Horario!B7537</f>
        <v>22.371000000000002</v>
      </c>
      <c r="FS215" s="35">
        <f t="shared" si="291"/>
        <v>102.60158800981498</v>
      </c>
      <c r="FT215" s="116">
        <f>IF(AND(FS215&gt;0,FS215*$B$4+FZ214&lt;=$B$2*'SFV+BESS'!$I$9,FS215&lt;'SFV+BESS'!$I$7), FS215*$B$4, IF(AND(FS215&gt;0,FS215*$B$4+FZ214&gt;$B$2*'SFV+BESS'!$I$9,FS215*$B$4&lt;'SFV+BESS'!$I$7),$B$2*'SFV+BESS'!$I$9-FZ214,IF(AND(FS215&gt;0,FS215*$B$4+FZ214&gt;$B$2*'SFV+BESS'!$I$9,FS215*$B$4&gt;'SFV+BESS'!$I$7,FZ214&lt;$B$2*'SFV+BESS'!$I$9),$B$2*'SFV+BESS'!$I$9-FZ214,IF(AND(FS215&gt;0,FS215*$B$4+FZ214&lt;=$B$2*'SFV+BESS'!$I$9,FS215&gt;'SFV+BESS'!$I$7),'SFV+BESS'!$I$7,0))))</f>
        <v>10.711501041945638</v>
      </c>
      <c r="FU215" s="27">
        <f>IF(AND(FS215&lt;0,FZ214+FS215/$B$5&gt;$H$2,-FS215/'Carga-Descarga Año'!$B$5&lt;'SFV+BESS'!$I$7),FS215/$B$5,IF(AND(FS215&lt;0,FZ214+FS215/$B$5&gt;$H$2,-FS215/'Carga-Descarga Año'!$B$5&gt;'SFV+BESS'!$I$7),-'SFV+BESS'!$I$7,IF(AND(FS215&lt;0,FZ214+FS215/$B$5&lt;$H$2),-MIN('SFV+BESS'!$I$7,FZ214-$H$2),0)))</f>
        <v>0</v>
      </c>
      <c r="FV215" s="33"/>
      <c r="FW215" s="33">
        <f t="shared" si="241"/>
        <v>22.371000000000002</v>
      </c>
      <c r="FX215" s="27">
        <f t="shared" si="281"/>
        <v>0</v>
      </c>
      <c r="FY215" s="27">
        <f t="shared" si="242"/>
        <v>0</v>
      </c>
      <c r="FZ215" s="28">
        <f>IF((FZ214+FT215+FU215)&gt;=$B$2*'SFV+BESS'!$I$9, $B$2*'SFV+BESS'!$I$9, (FZ214+FT215+FU215))</f>
        <v>173.61249999999998</v>
      </c>
      <c r="GA215" s="110">
        <f t="shared" si="282"/>
        <v>91.326323755135348</v>
      </c>
      <c r="GF215" s="251"/>
      <c r="GG215" s="48">
        <v>8.5833333333333393</v>
      </c>
      <c r="GH215" s="33">
        <f t="shared" si="255"/>
        <v>125.58913062743498</v>
      </c>
      <c r="GI215" s="33">
        <f>Gen_Cons_Horario!B8257</f>
        <v>47.285000000000004</v>
      </c>
      <c r="GJ215" s="35">
        <f t="shared" si="297"/>
        <v>78.304130627434972</v>
      </c>
      <c r="GK215" s="116">
        <f>IF(AND(GJ215&gt;0,GJ215*$B$4+GQ214&lt;=$B$2*'SFV+BESS'!$I$9,GJ215&lt;'SFV+BESS'!$I$7), GJ215*$B$4, IF(AND(GJ215&gt;0,GJ215*$B$4+GQ214&gt;$B$2*'SFV+BESS'!$I$9,GJ215*$B$4&lt;'SFV+BESS'!$I$7),$B$2*'SFV+BESS'!$I$9-GQ214,IF(AND(GJ215&gt;0,GJ215*$B$4+GQ214&gt;$B$2*'SFV+BESS'!$I$9,GJ215*$B$4&gt;'SFV+BESS'!$I$7,GQ214&lt;$B$2*'SFV+BESS'!$I$9),$B$2*'SFV+BESS'!$I$9-GQ214,IF(AND(GJ215&gt;0,GJ215*$B$4+GQ214&lt;=$B$2*'SFV+BESS'!$I$9,GJ215&gt;'SFV+BESS'!$I$7),'SFV+BESS'!$I$7,0))))</f>
        <v>0</v>
      </c>
      <c r="GL215" s="27">
        <f>IF(AND(GJ215&lt;0,GQ214+GJ215/$B$5&gt;$H$2,-GJ215/'Carga-Descarga Año'!$B$5&lt;'SFV+BESS'!$I$7),GJ215/$B$5,IF(AND(GJ215&lt;0,GQ214+GJ215/$B$5&gt;$H$2,-GJ215/'Carga-Descarga Año'!$B$5&gt;'SFV+BESS'!$I$7),-'SFV+BESS'!$I$7,IF(AND(GJ215&lt;0,GQ214+GJ215/$B$5&lt;$H$2),-MIN('SFV+BESS'!$I$7,GQ214-$H$2),0)))</f>
        <v>0</v>
      </c>
      <c r="GM215" s="33"/>
      <c r="GN215" s="33">
        <f t="shared" si="243"/>
        <v>47.285000000000004</v>
      </c>
      <c r="GO215" s="27">
        <f t="shared" si="283"/>
        <v>0</v>
      </c>
      <c r="GP215" s="27">
        <f t="shared" si="244"/>
        <v>0</v>
      </c>
      <c r="GQ215" s="28">
        <f>IF((GQ214+GK215+GL215)&gt;=$B$2*'SFV+BESS'!$I$9, $B$2*'SFV+BESS'!$I$9, (GQ214+GK215+GL215))</f>
        <v>173.61249999999998</v>
      </c>
      <c r="GR215" s="110">
        <f t="shared" si="284"/>
        <v>78.304130627434972</v>
      </c>
    </row>
    <row r="216" spans="1:200">
      <c r="A216" s="249"/>
      <c r="B216" s="48">
        <v>8.6250000000000107</v>
      </c>
      <c r="C216" s="38">
        <f t="shared" si="226"/>
        <v>131.43639444275752</v>
      </c>
      <c r="D216" s="2">
        <f>Gen_Cons_Horario!B242</f>
        <v>96.941000000000003</v>
      </c>
      <c r="E216" s="140">
        <f t="shared" si="256"/>
        <v>34.495394442757515</v>
      </c>
      <c r="F216" s="116">
        <f>IF(AND(E216&gt;0,E216*$B$4+L215&lt;=$B$2*'SFV+BESS'!$I$9,E216&lt;'SFV+BESS'!$I$7), E216*$B$4, IF(AND(E216&gt;0,E216*$B$4+L215&gt;$B$2*'SFV+BESS'!$I$9,E216*$B$4&lt;'SFV+BESS'!$I$7),$B$2*'SFV+BESS'!$I$9-L215,IF(AND(E216&gt;0,E216*$B$4+L215&gt;$B$2*'SFV+BESS'!$I$9,E216*$B$4&gt;'SFV+BESS'!$I$7,L215&lt;$B$2*'SFV+BESS'!$I$9),$B$2*'SFV+BESS'!$I$9-L215,IF(AND(E216&gt;0,E216*$B$4+L215&lt;=$B$2*'SFV+BESS'!$I$9,E216&gt;'SFV+BESS'!$I$7),'SFV+BESS'!$I$7,0))))</f>
        <v>0</v>
      </c>
      <c r="G216" s="27">
        <f>IF(AND(E216&lt;0,L215+E216/$B$5&gt;$H$2,-E216/'Carga-Descarga Año'!$B$5&lt;'SFV+BESS'!$I$7),E216/$B$5,IF(AND(E216&lt;0,L215+E216/$B$5&gt;$H$2,-E216/'Carga-Descarga Año'!$B$5&gt;'SFV+BESS'!$I$7),-'SFV+BESS'!$I$7,IF(AND(E216&lt;0,L215+E216/$B$5&lt;$H$2),-MIN('SFV+BESS'!$I$7,L215-$H$2),0)))</f>
        <v>0</v>
      </c>
      <c r="I216" s="38">
        <f t="shared" si="257"/>
        <v>96.941000000000003</v>
      </c>
      <c r="J216" s="27">
        <f t="shared" si="259"/>
        <v>0</v>
      </c>
      <c r="K216" s="27">
        <f t="shared" si="258"/>
        <v>0</v>
      </c>
      <c r="L216" s="28">
        <f>IF((L215+F216+G216)&gt;=$B$2*'SFV+BESS'!$I$9, $B$2*'SFV+BESS'!$I$9, (L215+F216+G216))</f>
        <v>173.61249999999998</v>
      </c>
      <c r="M216" s="110">
        <f t="shared" si="260"/>
        <v>34.495394442757515</v>
      </c>
      <c r="R216" s="251"/>
      <c r="S216" s="48">
        <v>8.6250000000000107</v>
      </c>
      <c r="T216" s="2">
        <f t="shared" si="245"/>
        <v>136.95570340748876</v>
      </c>
      <c r="U216" s="2">
        <f>Gen_Cons_Horario!B986</f>
        <v>82.027000000000001</v>
      </c>
      <c r="V216" s="35">
        <f t="shared" si="292"/>
        <v>54.928703407488754</v>
      </c>
      <c r="W216" s="116">
        <f>IF(AND(V216&gt;0,V216*$B$4+AC215&lt;=$B$2*'SFV+BESS'!$I$9,V216&lt;'SFV+BESS'!$I$7), V216*$B$4, IF(AND(V216&gt;0,V216*$B$4+AC215&gt;$B$2*'SFV+BESS'!$I$9,V216*$B$4&lt;'SFV+BESS'!$I$7),$B$2*'SFV+BESS'!$I$9-AC215,IF(AND(V216&gt;0,V216*$B$4+AC215&gt;$B$2*'SFV+BESS'!$I$9,V216*$B$4&gt;'SFV+BESS'!$I$7,AC215&lt;$B$2*'SFV+BESS'!$I$9),$B$2*'SFV+BESS'!$I$9-AC215,IF(AND(V216&gt;0,V216*$B$4+AC215&lt;=$B$2*'SFV+BESS'!$I$9,V216&gt;'SFV+BESS'!$I$7),'SFV+BESS'!$I$7,0))))</f>
        <v>0</v>
      </c>
      <c r="X216" s="27">
        <f>IF(AND(V216&lt;0,AC215+V216/$B$5&gt;$H$2,-V216/'Carga-Descarga Año'!$B$5&lt;'SFV+BESS'!$I$7),V216/$B$5,IF(AND(V216&lt;0,AC215+V216/$B$5&gt;$H$2,-V216/'Carga-Descarga Año'!$B$5&gt;'SFV+BESS'!$I$7),-'SFV+BESS'!$I$7,IF(AND(V216&lt;0,AC215+V216/$B$5&lt;$H$2),-MIN('SFV+BESS'!$I$7,AC215-$H$2),0)))</f>
        <v>0</v>
      </c>
      <c r="Z216" s="33">
        <f t="shared" si="286"/>
        <v>82.027000000000001</v>
      </c>
      <c r="AA216" s="27">
        <f t="shared" si="261"/>
        <v>0</v>
      </c>
      <c r="AB216" s="27">
        <f t="shared" si="285"/>
        <v>0</v>
      </c>
      <c r="AC216" s="28">
        <f>IF((AC215+W216+X216)&gt;=$B$2*'SFV+BESS'!$I$9, $B$2*'SFV+BESS'!$I$9, (AC215+W216+X216))</f>
        <v>173.61249999999998</v>
      </c>
      <c r="AD216" s="110">
        <f t="shared" si="262"/>
        <v>54.928703407488754</v>
      </c>
      <c r="AI216" s="251"/>
      <c r="AJ216" s="48">
        <v>8.6250000000000107</v>
      </c>
      <c r="AK216" s="52">
        <f t="shared" si="246"/>
        <v>135.45703269371216</v>
      </c>
      <c r="AL216" s="33">
        <f>Gen_Cons_Horario!B1658</f>
        <v>0</v>
      </c>
      <c r="AM216" s="35">
        <f t="shared" si="293"/>
        <v>135.45703269371216</v>
      </c>
      <c r="AN216" s="116">
        <f>IF(AND(AM216&gt;0,AM216*$B$4+AT215&lt;=$B$2*'SFV+BESS'!$I$9,AM216&lt;'SFV+BESS'!$I$7), AM216*$B$4, IF(AND(AM216&gt;0,AM216*$B$4+AT215&gt;$B$2*'SFV+BESS'!$I$9,AM216*$B$4&lt;'SFV+BESS'!$I$7),$B$2*'SFV+BESS'!$I$9-AT215,IF(AND(AM216&gt;0,AM216*$B$4+AT215&gt;$B$2*'SFV+BESS'!$I$9,AM216*$B$4&gt;'SFV+BESS'!$I$7,AT215&lt;$B$2*'SFV+BESS'!$I$9),$B$2*'SFV+BESS'!$I$9-AT215,IF(AND(AM216&gt;0,AM216*$B$4+AT215&lt;=$B$2*'SFV+BESS'!$I$9,AM216&gt;'SFV+BESS'!$I$7),'SFV+BESS'!$I$7,0))))</f>
        <v>0</v>
      </c>
      <c r="AO216" s="27">
        <f>IF(AND(AM216&lt;0,AT215+AM216/$B$5&gt;$H$2,-AM216/'Carga-Descarga Año'!$B$5&lt;'SFV+BESS'!$I$7),AM216/$B$5,IF(AND(AM216&lt;0,AT215+AM216/$B$5&gt;$H$2,-AM216/'Carga-Descarga Año'!$B$5&gt;'SFV+BESS'!$I$7),-'SFV+BESS'!$I$7,IF(AND(AM216&lt;0,AT215+AM216/$B$5&lt;$H$2),-MIN('SFV+BESS'!$I$7,AT215-$H$2),0)))</f>
        <v>0</v>
      </c>
      <c r="AP216" s="33"/>
      <c r="AQ216" s="33">
        <f t="shared" si="227"/>
        <v>0</v>
      </c>
      <c r="AR216" s="27">
        <f t="shared" si="263"/>
        <v>0</v>
      </c>
      <c r="AS216" s="27">
        <f t="shared" si="228"/>
        <v>0</v>
      </c>
      <c r="AT216" s="28">
        <f>IF((AT215+AN216+AO216)&gt;=$B$2*'SFV+BESS'!$I$9, $B$2*'SFV+BESS'!$I$9, (AT215+AN216+AO216))</f>
        <v>173.61249999999998</v>
      </c>
      <c r="AU216" s="110">
        <f t="shared" si="264"/>
        <v>135.45703269371216</v>
      </c>
      <c r="AZ216" s="251"/>
      <c r="BA216" s="48">
        <v>8.6250000000000107</v>
      </c>
      <c r="BB216" s="33">
        <f t="shared" si="247"/>
        <v>117.44483072489295</v>
      </c>
      <c r="BC216" s="33">
        <f>Gen_Cons_Horario!B2402</f>
        <v>0</v>
      </c>
      <c r="BD216" s="35">
        <f t="shared" si="294"/>
        <v>117.44483072489295</v>
      </c>
      <c r="BE216" s="116">
        <f>IF(AND(BD216&gt;0,BD216*$B$4+BK215&lt;=$B$2*'SFV+BESS'!$I$9,BD216&lt;'SFV+BESS'!$I$7), BD216*$B$4, IF(AND(BD216&gt;0,BD216*$B$4+BK215&gt;$B$2*'SFV+BESS'!$I$9,BD216*$B$4&lt;'SFV+BESS'!$I$7),$B$2*'SFV+BESS'!$I$9-BK215,IF(AND(BD216&gt;0,BD216*$B$4+BK215&gt;$B$2*'SFV+BESS'!$I$9,BD216*$B$4&gt;'SFV+BESS'!$I$7,BK215&lt;$B$2*'SFV+BESS'!$I$9),$B$2*'SFV+BESS'!$I$9-BK215,IF(AND(BD216&gt;0,BD216*$B$4+BK215&lt;=$B$2*'SFV+BESS'!$I$9,BD216&gt;'SFV+BESS'!$I$7),'SFV+BESS'!$I$7,0))))</f>
        <v>0</v>
      </c>
      <c r="BF216" s="27">
        <f>IF(AND(BD216&lt;0,BK215+BD216/$B$5&gt;$H$2,-BD216/'Carga-Descarga Año'!$B$5&lt;'SFV+BESS'!$I$7),BD216/$B$5,IF(AND(BD216&lt;0,BK215+BD216/$B$5&gt;$H$2,-BD216/'Carga-Descarga Año'!$B$5&gt;'SFV+BESS'!$I$7),-'SFV+BESS'!$I$7,IF(AND(BD216&lt;0,BK215+BD216/$B$5&lt;$H$2),-MIN('SFV+BESS'!$I$7,BK215-$H$2),0)))</f>
        <v>0</v>
      </c>
      <c r="BG216" s="33"/>
      <c r="BH216" s="33">
        <f t="shared" si="229"/>
        <v>0</v>
      </c>
      <c r="BI216" s="27">
        <f t="shared" si="265"/>
        <v>0</v>
      </c>
      <c r="BJ216" s="27">
        <f t="shared" si="230"/>
        <v>0</v>
      </c>
      <c r="BK216" s="28">
        <f>IF((BK215+BE216+BF216)&gt;=$B$2*'SFV+BESS'!$I$9, $B$2*'SFV+BESS'!$I$9, (BK215+BE216+BF216))</f>
        <v>173.61249999999998</v>
      </c>
      <c r="BL216" s="110">
        <f t="shared" si="266"/>
        <v>117.44483072489295</v>
      </c>
      <c r="BQ216" s="251"/>
      <c r="BR216" s="48">
        <v>8.6250000000000107</v>
      </c>
      <c r="BS216" s="33">
        <f t="shared" si="248"/>
        <v>98.228006670832059</v>
      </c>
      <c r="BT216" s="33">
        <f>Gen_Cons_Horario!B3122</f>
        <v>0</v>
      </c>
      <c r="BU216" s="35">
        <f t="shared" si="295"/>
        <v>98.228006670832059</v>
      </c>
      <c r="BV216" s="116">
        <f>IF(AND(BU216&gt;0,BU216*$B$4+CB215&lt;=$B$2*'SFV+BESS'!$I$9,BU216&lt;'SFV+BESS'!$I$7), BU216*$B$4, IF(AND(BU216&gt;0,BU216*$B$4+CB215&gt;$B$2*'SFV+BESS'!$I$9,BU216*$B$4&lt;'SFV+BESS'!$I$7),$B$2*'SFV+BESS'!$I$9-CB215,IF(AND(BU216&gt;0,BU216*$B$4+CB215&gt;$B$2*'SFV+BESS'!$I$9,BU216*$B$4&gt;'SFV+BESS'!$I$7,CB215&lt;$B$2*'SFV+BESS'!$I$9),$B$2*'SFV+BESS'!$I$9-CB215,IF(AND(BU216&gt;0,BU216*$B$4+CB215&lt;=$B$2*'SFV+BESS'!$I$9,BU216&gt;'SFV+BESS'!$I$7),'SFV+BESS'!$I$7,0))))</f>
        <v>0</v>
      </c>
      <c r="BW216" s="27">
        <f>IF(AND(BU216&lt;0,CB215+BU216/$B$5&gt;$H$2,-BU216/'Carga-Descarga Año'!$B$5&lt;'SFV+BESS'!$I$7),BU216/$B$5,IF(AND(BU216&lt;0,CB215+BU216/$B$5&gt;$H$2,-BU216/'Carga-Descarga Año'!$B$5&gt;'SFV+BESS'!$I$7),-'SFV+BESS'!$I$7,IF(AND(BU216&lt;0,CB215+BU216/$B$5&lt;$H$2),-MIN('SFV+BESS'!$I$7,CB215-$H$2),0)))</f>
        <v>0</v>
      </c>
      <c r="BX216" s="33"/>
      <c r="BY216" s="33">
        <f t="shared" si="231"/>
        <v>0</v>
      </c>
      <c r="BZ216" s="27">
        <f t="shared" si="267"/>
        <v>0</v>
      </c>
      <c r="CA216" s="27">
        <f t="shared" si="268"/>
        <v>0</v>
      </c>
      <c r="CB216" s="28">
        <f>IF((CB215+BV216+BW216)&gt;=$B$2*'SFV+BESS'!$I$9, $B$2*'SFV+BESS'!$I$9, (CB215+BV216+BW216))</f>
        <v>173.61249999999998</v>
      </c>
      <c r="CC216" s="110">
        <f t="shared" si="269"/>
        <v>98.228006670832059</v>
      </c>
      <c r="CH216" s="251"/>
      <c r="CI216" s="48">
        <v>8.6250000000000107</v>
      </c>
      <c r="CJ216" s="33">
        <f t="shared" si="249"/>
        <v>88.925603265034539</v>
      </c>
      <c r="CK216" s="33">
        <f>Gen_Cons_Horario!B3866</f>
        <v>0</v>
      </c>
      <c r="CL216" s="35">
        <f t="shared" si="296"/>
        <v>88.925603265034539</v>
      </c>
      <c r="CM216" s="116">
        <f>IF(AND(CL216&gt;0,CL216*$B$4+CS215&lt;=$B$2*'SFV+BESS'!$I$9,CL216&lt;'SFV+BESS'!$I$7), CL216*$B$4, IF(AND(CL216&gt;0,CL216*$B$4+CS215&gt;$B$2*'SFV+BESS'!$I$9,CL216*$B$4&lt;'SFV+BESS'!$I$7),$B$2*'SFV+BESS'!$I$9-CS215,IF(AND(CL216&gt;0,CL216*$B$4+CS215&gt;$B$2*'SFV+BESS'!$I$9,CL216*$B$4&gt;'SFV+BESS'!$I$7,CS215&lt;$B$2*'SFV+BESS'!$I$9),$B$2*'SFV+BESS'!$I$9-CS215,IF(AND(CL216&gt;0,CL216*$B$4+CS215&lt;=$B$2*'SFV+BESS'!$I$9,CL216&gt;'SFV+BESS'!$I$7),'SFV+BESS'!$I$7,0))))</f>
        <v>0</v>
      </c>
      <c r="CN216" s="27">
        <f>IF(AND(CL216&lt;0,CS215+CL216/$B$5&gt;$H$2,-CL216/'Carga-Descarga Año'!$B$5&lt;'SFV+BESS'!$I$7),CL216/$B$5,IF(AND(CL216&lt;0,CS215+CL216/$B$5&gt;$H$2,-CL216/'Carga-Descarga Año'!$B$5&gt;'SFV+BESS'!$I$7),-'SFV+BESS'!$I$7,IF(AND(CL216&lt;0,CS215+CL216/$B$5&lt;$H$2),-MIN('SFV+BESS'!$I$7,CS215-$H$2),0)))</f>
        <v>0</v>
      </c>
      <c r="CO216" s="33"/>
      <c r="CP216" s="33">
        <f t="shared" si="232"/>
        <v>0</v>
      </c>
      <c r="CQ216" s="27">
        <f t="shared" si="270"/>
        <v>0</v>
      </c>
      <c r="CR216" s="27">
        <f t="shared" si="233"/>
        <v>0</v>
      </c>
      <c r="CS216" s="28">
        <f>IF((CS215+CM216+CN216)&gt;=$B$2*'SFV+BESS'!$I$9, $B$2*'SFV+BESS'!$I$9, (CS215+CM216+CN216))</f>
        <v>173.61249999999998</v>
      </c>
      <c r="CT216" s="110">
        <f t="shared" si="271"/>
        <v>88.925603265034539</v>
      </c>
      <c r="CY216" s="251"/>
      <c r="CZ216" s="48">
        <v>8.6250000000000107</v>
      </c>
      <c r="DA216" s="33">
        <f t="shared" si="250"/>
        <v>95.414133698890723</v>
      </c>
      <c r="DB216" s="33">
        <f>Gen_Cons_Horario!B4586</f>
        <v>0</v>
      </c>
      <c r="DC216" s="35">
        <f t="shared" si="287"/>
        <v>95.414133698890723</v>
      </c>
      <c r="DD216" s="116">
        <f>IF(AND(DC216&gt;0,DC216*$B$4+DJ215&lt;=$B$2*'SFV+BESS'!$I$9,DC216&lt;'SFV+BESS'!$I$7), DC216*$B$4, IF(AND(DC216&gt;0,DC216*$B$4+DJ215&gt;$B$2*'SFV+BESS'!$I$9,DC216*$B$4&lt;'SFV+BESS'!$I$7),$B$2*'SFV+BESS'!$I$9-DJ215,IF(AND(DC216&gt;0,DC216*$B$4+DJ215&gt;$B$2*'SFV+BESS'!$I$9,DC216*$B$4&gt;'SFV+BESS'!$I$7,DJ215&lt;$B$2*'SFV+BESS'!$I$9),$B$2*'SFV+BESS'!$I$9-DJ215,IF(AND(DC216&gt;0,DC216*$B$4+DJ215&lt;=$B$2*'SFV+BESS'!$I$9,DC216&gt;'SFV+BESS'!$I$7),'SFV+BESS'!$I$7,0))))</f>
        <v>0</v>
      </c>
      <c r="DE216" s="27">
        <f>IF(AND(DC216&lt;0,DJ215+DC216/$B$5&gt;$H$2,-DC216/'Carga-Descarga Año'!$B$5&lt;'SFV+BESS'!$I$7),DC216/$B$5,IF(AND(DC216&lt;0,DJ215+DC216/$B$5&gt;$H$2,-DC216/'Carga-Descarga Año'!$B$5&gt;'SFV+BESS'!$I$7),-'SFV+BESS'!$I$7,IF(AND(DC216&lt;0,DJ215+DC216/$B$5&lt;$H$2),-MIN('SFV+BESS'!$I$7,DJ215-$H$2),0)))</f>
        <v>0</v>
      </c>
      <c r="DF216" s="33"/>
      <c r="DG216" s="33">
        <f t="shared" si="234"/>
        <v>0</v>
      </c>
      <c r="DH216" s="27">
        <f t="shared" si="272"/>
        <v>0</v>
      </c>
      <c r="DI216" s="27">
        <f t="shared" si="273"/>
        <v>0</v>
      </c>
      <c r="DJ216" s="28">
        <f>IF((DJ215+DD216+DE216)&gt;=$B$2*'SFV+BESS'!$I$9, $B$2*'SFV+BESS'!$I$9, (DJ215+DD216+DE216))</f>
        <v>173.61249999999998</v>
      </c>
      <c r="DK216" s="110">
        <f t="shared" si="274"/>
        <v>95.414133698890723</v>
      </c>
      <c r="DP216" s="251"/>
      <c r="DQ216" s="48">
        <v>8.6250000000000107</v>
      </c>
      <c r="DR216" s="33">
        <f t="shared" si="251"/>
        <v>94.952312257526813</v>
      </c>
      <c r="DS216" s="33">
        <f>Gen_Cons_Horario!B5330</f>
        <v>0</v>
      </c>
      <c r="DT216" s="35">
        <f t="shared" si="288"/>
        <v>94.952312257526813</v>
      </c>
      <c r="DU216" s="116">
        <f>IF(AND(DT216&gt;0,DT216*$B$4+EA215&lt;=$B$2*'SFV+BESS'!$I$9,DT216&lt;'SFV+BESS'!$I$7), DT216*$B$4, IF(AND(DT216&gt;0,DT216*$B$4+EA215&gt;$B$2*'SFV+BESS'!$I$9,DT216*$B$4&lt;'SFV+BESS'!$I$7),$B$2*'SFV+BESS'!$I$9-EA215,IF(AND(DT216&gt;0,DT216*$B$4+EA215&gt;$B$2*'SFV+BESS'!$I$9,DT216*$B$4&gt;'SFV+BESS'!$I$7,EA215&lt;$B$2*'SFV+BESS'!$I$9),$B$2*'SFV+BESS'!$I$9-EA215,IF(AND(DT216&gt;0,DT216*$B$4+EA215&lt;=$B$2*'SFV+BESS'!$I$9,DT216&gt;'SFV+BESS'!$I$7),'SFV+BESS'!$I$7,0))))</f>
        <v>0</v>
      </c>
      <c r="DV216" s="27">
        <f>IF(AND(DT216&lt;0,EA215+DT216/$B$5&gt;$H$2,-DT216/'Carga-Descarga Año'!$B$5&lt;'SFV+BESS'!$I$7),DT216/$B$5,IF(AND(DT216&lt;0,EA215+DT216/$B$5&gt;$H$2,-DT216/'Carga-Descarga Año'!$B$5&gt;'SFV+BESS'!$I$7),-'SFV+BESS'!$I$7,IF(AND(DT216&lt;0,EA215+DT216/$B$5&lt;$H$2),-MIN('SFV+BESS'!$I$7,EA215-$H$2),0)))</f>
        <v>0</v>
      </c>
      <c r="DW216" s="33"/>
      <c r="DX216" s="33">
        <f t="shared" si="235"/>
        <v>0</v>
      </c>
      <c r="DY216" s="27">
        <f t="shared" si="275"/>
        <v>0</v>
      </c>
      <c r="DZ216" s="27">
        <f t="shared" si="236"/>
        <v>0</v>
      </c>
      <c r="EA216" s="28">
        <f>IF((EA215+DU216+DV216)&gt;=$B$2*'SFV+BESS'!$I$9, $B$2*'SFV+BESS'!$I$9, (EA215+DU216+DV216))</f>
        <v>173.61249999999998</v>
      </c>
      <c r="EB216" s="110">
        <f t="shared" si="276"/>
        <v>94.952312257526813</v>
      </c>
      <c r="EG216" s="251"/>
      <c r="EH216" s="48">
        <v>8.6250000000000107</v>
      </c>
      <c r="EI216" s="33">
        <f t="shared" si="252"/>
        <v>101.17838652552929</v>
      </c>
      <c r="EJ216" s="33">
        <f>Gen_Cons_Horario!B6074</f>
        <v>0</v>
      </c>
      <c r="EK216" s="35">
        <f t="shared" si="289"/>
        <v>101.17838652552929</v>
      </c>
      <c r="EL216" s="116">
        <f>IF(AND(EK216&gt;0,EK216*$B$4+ER215&lt;=$B$2*'SFV+BESS'!$I$9,EK216&lt;'SFV+BESS'!$I$7), EK216*$B$4, IF(AND(EK216&gt;0,EK216*$B$4+ER215&gt;$B$2*'SFV+BESS'!$I$9,EK216*$B$4&lt;'SFV+BESS'!$I$7),$B$2*'SFV+BESS'!$I$9-ER215,IF(AND(EK216&gt;0,EK216*$B$4+ER215&gt;$B$2*'SFV+BESS'!$I$9,EK216*$B$4&gt;'SFV+BESS'!$I$7,ER215&lt;$B$2*'SFV+BESS'!$I$9),$B$2*'SFV+BESS'!$I$9-ER215,IF(AND(EK216&gt;0,EK216*$B$4+ER215&lt;=$B$2*'SFV+BESS'!$I$9,EK216&gt;'SFV+BESS'!$I$7),'SFV+BESS'!$I$7,0))))</f>
        <v>0</v>
      </c>
      <c r="EM216" s="27">
        <f>IF(AND(EK216&lt;0,ER215+EK216/$B$5&gt;$H$2,-EK216/'Carga-Descarga Año'!$B$5&lt;'SFV+BESS'!$I$7),EK216/$B$5,IF(AND(EK216&lt;0,ER215+EK216/$B$5&gt;$H$2,-EK216/'Carga-Descarga Año'!$B$5&gt;'SFV+BESS'!$I$7),-'SFV+BESS'!$I$7,IF(AND(EK216&lt;0,ER215+EK216/$B$5&lt;$H$2),-MIN('SFV+BESS'!$I$7,ER215-$H$2),0)))</f>
        <v>0</v>
      </c>
      <c r="EN216" s="33"/>
      <c r="EO216" s="33">
        <f t="shared" si="237"/>
        <v>0</v>
      </c>
      <c r="EP216" s="27">
        <f t="shared" si="277"/>
        <v>0</v>
      </c>
      <c r="EQ216" s="27">
        <f t="shared" si="238"/>
        <v>0</v>
      </c>
      <c r="ER216" s="28">
        <f>IF((ER215+EL216+EM216)&gt;=$B$2*'SFV+BESS'!$I$9, $B$2*'SFV+BESS'!$I$9, (ER215+EL216+EM216))</f>
        <v>173.61249999999998</v>
      </c>
      <c r="ES216" s="110">
        <f t="shared" si="278"/>
        <v>101.17838652552929</v>
      </c>
      <c r="EX216" s="251"/>
      <c r="EY216" s="48">
        <v>8.6250000000000107</v>
      </c>
      <c r="EZ216" s="33">
        <f t="shared" si="253"/>
        <v>113.18044181125563</v>
      </c>
      <c r="FA216" s="33">
        <f>Gen_Cons_Horario!B6794</f>
        <v>0</v>
      </c>
      <c r="FB216" s="35">
        <f t="shared" si="290"/>
        <v>113.18044181125563</v>
      </c>
      <c r="FC216" s="116">
        <f>IF(AND(FB216&gt;0,FB216*$B$4+FI215&lt;=$B$2*'SFV+BESS'!$I$9,FB216&lt;'SFV+BESS'!$I$7), FB216*$B$4, IF(AND(FB216&gt;0,FB216*$B$4+FI215&gt;$B$2*'SFV+BESS'!$I$9,FB216*$B$4&lt;'SFV+BESS'!$I$7),$B$2*'SFV+BESS'!$I$9-FI215,IF(AND(FB216&gt;0,FB216*$B$4+FI215&gt;$B$2*'SFV+BESS'!$I$9,FB216*$B$4&gt;'SFV+BESS'!$I$7,FI215&lt;$B$2*'SFV+BESS'!$I$9),$B$2*'SFV+BESS'!$I$9-FI215,IF(AND(FB216&gt;0,FB216*$B$4+FI215&lt;=$B$2*'SFV+BESS'!$I$9,FB216&gt;'SFV+BESS'!$I$7),'SFV+BESS'!$I$7,0))))</f>
        <v>0</v>
      </c>
      <c r="FD216" s="27">
        <f>IF(AND(FB216&lt;0,FI215+FB216/$B$5&gt;$H$2,-FB216/'Carga-Descarga Año'!$B$5&lt;'SFV+BESS'!$I$7),FB216/$B$5,IF(AND(FB216&lt;0,FI215+FB216/$B$5&gt;$H$2,-FB216/'Carga-Descarga Año'!$B$5&gt;'SFV+BESS'!$I$7),-'SFV+BESS'!$I$7,IF(AND(FB216&lt;0,FI215+FB216/$B$5&lt;$H$2),-MIN('SFV+BESS'!$I$7,FI215-$H$2),0)))</f>
        <v>0</v>
      </c>
      <c r="FE216" s="33"/>
      <c r="FF216" s="33">
        <f t="shared" si="239"/>
        <v>0</v>
      </c>
      <c r="FG216" s="27">
        <f t="shared" si="279"/>
        <v>0</v>
      </c>
      <c r="FH216" s="27">
        <f t="shared" si="240"/>
        <v>0</v>
      </c>
      <c r="FI216" s="28">
        <f>IF((FI215+FC216+FD216)&gt;=$B$2*'SFV+BESS'!$I$9, $B$2*'SFV+BESS'!$I$9, (FI215+FC216+FD216))</f>
        <v>173.61249999999998</v>
      </c>
      <c r="FJ216" s="110">
        <f t="shared" si="280"/>
        <v>113.18044181125563</v>
      </c>
      <c r="FO216" s="251"/>
      <c r="FP216" s="48">
        <v>8.6250000000000107</v>
      </c>
      <c r="FQ216" s="33">
        <f t="shared" si="254"/>
        <v>120.57902046259493</v>
      </c>
      <c r="FR216" s="33">
        <f>Gen_Cons_Horario!B7538</f>
        <v>0</v>
      </c>
      <c r="FS216" s="35">
        <f t="shared" si="291"/>
        <v>120.57902046259493</v>
      </c>
      <c r="FT216" s="116">
        <f>IF(AND(FS216&gt;0,FS216*$B$4+FZ215&lt;=$B$2*'SFV+BESS'!$I$9,FS216&lt;'SFV+BESS'!$I$7), FS216*$B$4, IF(AND(FS216&gt;0,FS216*$B$4+FZ215&gt;$B$2*'SFV+BESS'!$I$9,FS216*$B$4&lt;'SFV+BESS'!$I$7),$B$2*'SFV+BESS'!$I$9-FZ215,IF(AND(FS216&gt;0,FS216*$B$4+FZ215&gt;$B$2*'SFV+BESS'!$I$9,FS216*$B$4&gt;'SFV+BESS'!$I$7,FZ215&lt;$B$2*'SFV+BESS'!$I$9),$B$2*'SFV+BESS'!$I$9-FZ215,IF(AND(FS216&gt;0,FS216*$B$4+FZ215&lt;=$B$2*'SFV+BESS'!$I$9,FS216&gt;'SFV+BESS'!$I$7),'SFV+BESS'!$I$7,0))))</f>
        <v>0</v>
      </c>
      <c r="FU216" s="27">
        <f>IF(AND(FS216&lt;0,FZ215+FS216/$B$5&gt;$H$2,-FS216/'Carga-Descarga Año'!$B$5&lt;'SFV+BESS'!$I$7),FS216/$B$5,IF(AND(FS216&lt;0,FZ215+FS216/$B$5&gt;$H$2,-FS216/'Carga-Descarga Año'!$B$5&gt;'SFV+BESS'!$I$7),-'SFV+BESS'!$I$7,IF(AND(FS216&lt;0,FZ215+FS216/$B$5&lt;$H$2),-MIN('SFV+BESS'!$I$7,FZ215-$H$2),0)))</f>
        <v>0</v>
      </c>
      <c r="FV216" s="33"/>
      <c r="FW216" s="33">
        <f t="shared" si="241"/>
        <v>0</v>
      </c>
      <c r="FX216" s="27">
        <f t="shared" si="281"/>
        <v>0</v>
      </c>
      <c r="FY216" s="27">
        <f t="shared" si="242"/>
        <v>0</v>
      </c>
      <c r="FZ216" s="28">
        <f>IF((FZ215+FT216+FU216)&gt;=$B$2*'SFV+BESS'!$I$9, $B$2*'SFV+BESS'!$I$9, (FZ215+FT216+FU216))</f>
        <v>173.61249999999998</v>
      </c>
      <c r="GA216" s="110">
        <f t="shared" si="282"/>
        <v>120.57902046259493</v>
      </c>
      <c r="GF216" s="251"/>
      <c r="GG216" s="48">
        <v>8.6250000000000107</v>
      </c>
      <c r="GH216" s="33">
        <f t="shared" si="255"/>
        <v>124.1219678864603</v>
      </c>
      <c r="GI216" s="33">
        <f>Gen_Cons_Horario!B8258</f>
        <v>0</v>
      </c>
      <c r="GJ216" s="35">
        <f t="shared" si="297"/>
        <v>124.1219678864603</v>
      </c>
      <c r="GK216" s="116">
        <f>IF(AND(GJ216&gt;0,GJ216*$B$4+GQ215&lt;=$B$2*'SFV+BESS'!$I$9,GJ216&lt;'SFV+BESS'!$I$7), GJ216*$B$4, IF(AND(GJ216&gt;0,GJ216*$B$4+GQ215&gt;$B$2*'SFV+BESS'!$I$9,GJ216*$B$4&lt;'SFV+BESS'!$I$7),$B$2*'SFV+BESS'!$I$9-GQ215,IF(AND(GJ216&gt;0,GJ216*$B$4+GQ215&gt;$B$2*'SFV+BESS'!$I$9,GJ216*$B$4&gt;'SFV+BESS'!$I$7,GQ215&lt;$B$2*'SFV+BESS'!$I$9),$B$2*'SFV+BESS'!$I$9-GQ215,IF(AND(GJ216&gt;0,GJ216*$B$4+GQ215&lt;=$B$2*'SFV+BESS'!$I$9,GJ216&gt;'SFV+BESS'!$I$7),'SFV+BESS'!$I$7,0))))</f>
        <v>0</v>
      </c>
      <c r="GL216" s="27">
        <f>IF(AND(GJ216&lt;0,GQ215+GJ216/$B$5&gt;$H$2,-GJ216/'Carga-Descarga Año'!$B$5&lt;'SFV+BESS'!$I$7),GJ216/$B$5,IF(AND(GJ216&lt;0,GQ215+GJ216/$B$5&gt;$H$2,-GJ216/'Carga-Descarga Año'!$B$5&gt;'SFV+BESS'!$I$7),-'SFV+BESS'!$I$7,IF(AND(GJ216&lt;0,GQ215+GJ216/$B$5&lt;$H$2),-MIN('SFV+BESS'!$I$7,GQ215-$H$2),0)))</f>
        <v>0</v>
      </c>
      <c r="GM216" s="33"/>
      <c r="GN216" s="33">
        <f t="shared" si="243"/>
        <v>0</v>
      </c>
      <c r="GO216" s="27">
        <f t="shared" si="283"/>
        <v>0</v>
      </c>
      <c r="GP216" s="27">
        <f t="shared" si="244"/>
        <v>0</v>
      </c>
      <c r="GQ216" s="28">
        <f>IF((GQ215+GK216+GL216)&gt;=$B$2*'SFV+BESS'!$I$9, $B$2*'SFV+BESS'!$I$9, (GQ215+GK216+GL216))</f>
        <v>173.61249999999998</v>
      </c>
      <c r="GR216" s="110">
        <f t="shared" si="284"/>
        <v>124.1219678864603</v>
      </c>
    </row>
    <row r="217" spans="1:200">
      <c r="A217" s="249"/>
      <c r="B217" s="48">
        <v>8.6666666666666696</v>
      </c>
      <c r="C217" s="38">
        <f t="shared" si="226"/>
        <v>126.27010841841791</v>
      </c>
      <c r="D217" s="2">
        <f>Gen_Cons_Horario!B243</f>
        <v>96.941000000000003</v>
      </c>
      <c r="E217" s="140">
        <f t="shared" si="256"/>
        <v>29.329108418417903</v>
      </c>
      <c r="F217" s="116">
        <f>IF(AND(E217&gt;0,E217*$B$4+L216&lt;=$B$2*'SFV+BESS'!$I$9,E217&lt;'SFV+BESS'!$I$7), E217*$B$4, IF(AND(E217&gt;0,E217*$B$4+L216&gt;$B$2*'SFV+BESS'!$I$9,E217*$B$4&lt;'SFV+BESS'!$I$7),$B$2*'SFV+BESS'!$I$9-L216,IF(AND(E217&gt;0,E217*$B$4+L216&gt;$B$2*'SFV+BESS'!$I$9,E217*$B$4&gt;'SFV+BESS'!$I$7,L216&lt;$B$2*'SFV+BESS'!$I$9),$B$2*'SFV+BESS'!$I$9-L216,IF(AND(E217&gt;0,E217*$B$4+L216&lt;=$B$2*'SFV+BESS'!$I$9,E217&gt;'SFV+BESS'!$I$7),'SFV+BESS'!$I$7,0))))</f>
        <v>0</v>
      </c>
      <c r="G217" s="27">
        <f>IF(AND(E217&lt;0,L216+E217/$B$5&gt;$H$2,-E217/'Carga-Descarga Año'!$B$5&lt;'SFV+BESS'!$I$7),E217/$B$5,IF(AND(E217&lt;0,L216+E217/$B$5&gt;$H$2,-E217/'Carga-Descarga Año'!$B$5&gt;'SFV+BESS'!$I$7),-'SFV+BESS'!$I$7,IF(AND(E217&lt;0,L216+E217/$B$5&lt;$H$2),-MIN('SFV+BESS'!$I$7,L216-$H$2),0)))</f>
        <v>0</v>
      </c>
      <c r="I217" s="38">
        <f t="shared" si="257"/>
        <v>96.941000000000003</v>
      </c>
      <c r="J217" s="27">
        <f t="shared" si="259"/>
        <v>0</v>
      </c>
      <c r="K217" s="27">
        <f t="shared" si="258"/>
        <v>0</v>
      </c>
      <c r="L217" s="28">
        <f>IF((L216+F217+G217)&gt;=$B$2*'SFV+BESS'!$I$9, $B$2*'SFV+BESS'!$I$9, (L216+F217+G217))</f>
        <v>173.61249999999998</v>
      </c>
      <c r="M217" s="110">
        <f t="shared" si="260"/>
        <v>29.329108418417903</v>
      </c>
      <c r="R217" s="251"/>
      <c r="S217" s="48">
        <v>8.6666666666666696</v>
      </c>
      <c r="T217" s="2">
        <f t="shared" si="245"/>
        <v>130.90150863320309</v>
      </c>
      <c r="U217" s="2">
        <f>Gen_Cons_Horario!B987</f>
        <v>59.656000000000006</v>
      </c>
      <c r="V217" s="35">
        <f t="shared" si="292"/>
        <v>71.245508633203087</v>
      </c>
      <c r="W217" s="116">
        <f>IF(AND(V217&gt;0,V217*$B$4+AC216&lt;=$B$2*'SFV+BESS'!$I$9,V217&lt;'SFV+BESS'!$I$7), V217*$B$4, IF(AND(V217&gt;0,V217*$B$4+AC216&gt;$B$2*'SFV+BESS'!$I$9,V217*$B$4&lt;'SFV+BESS'!$I$7),$B$2*'SFV+BESS'!$I$9-AC216,IF(AND(V217&gt;0,V217*$B$4+AC216&gt;$B$2*'SFV+BESS'!$I$9,V217*$B$4&gt;'SFV+BESS'!$I$7,AC216&lt;$B$2*'SFV+BESS'!$I$9),$B$2*'SFV+BESS'!$I$9-AC216,IF(AND(V217&gt;0,V217*$B$4+AC216&lt;=$B$2*'SFV+BESS'!$I$9,V217&gt;'SFV+BESS'!$I$7),'SFV+BESS'!$I$7,0))))</f>
        <v>0</v>
      </c>
      <c r="X217" s="27">
        <f>IF(AND(V217&lt;0,AC216+V217/$B$5&gt;$H$2,-V217/'Carga-Descarga Año'!$B$5&lt;'SFV+BESS'!$I$7),V217/$B$5,IF(AND(V217&lt;0,AC216+V217/$B$5&gt;$H$2,-V217/'Carga-Descarga Año'!$B$5&gt;'SFV+BESS'!$I$7),-'SFV+BESS'!$I$7,IF(AND(V217&lt;0,AC216+V217/$B$5&lt;$H$2),-MIN('SFV+BESS'!$I$7,AC216-$H$2),0)))</f>
        <v>0</v>
      </c>
      <c r="Z217" s="33">
        <f t="shared" si="286"/>
        <v>59.656000000000006</v>
      </c>
      <c r="AA217" s="27">
        <f t="shared" si="261"/>
        <v>0</v>
      </c>
      <c r="AB217" s="27">
        <f t="shared" si="285"/>
        <v>0</v>
      </c>
      <c r="AC217" s="28">
        <f>IF((AC216+W217+X217)&gt;=$B$2*'SFV+BESS'!$I$9, $B$2*'SFV+BESS'!$I$9, (AC216+W217+X217))</f>
        <v>173.61249999999998</v>
      </c>
      <c r="AD217" s="110">
        <f t="shared" si="262"/>
        <v>71.245508633203087</v>
      </c>
      <c r="AI217" s="251"/>
      <c r="AJ217" s="48">
        <v>8.6666666666666696</v>
      </c>
      <c r="AK217" s="52">
        <f t="shared" si="246"/>
        <v>127.76061038156942</v>
      </c>
      <c r="AL217" s="33">
        <f>Gen_Cons_Horario!B1659</f>
        <v>0</v>
      </c>
      <c r="AM217" s="35">
        <f t="shared" si="293"/>
        <v>127.76061038156942</v>
      </c>
      <c r="AN217" s="116">
        <f>IF(AND(AM217&gt;0,AM217*$B$4+AT216&lt;=$B$2*'SFV+BESS'!$I$9,AM217&lt;'SFV+BESS'!$I$7), AM217*$B$4, IF(AND(AM217&gt;0,AM217*$B$4+AT216&gt;$B$2*'SFV+BESS'!$I$9,AM217*$B$4&lt;'SFV+BESS'!$I$7),$B$2*'SFV+BESS'!$I$9-AT216,IF(AND(AM217&gt;0,AM217*$B$4+AT216&gt;$B$2*'SFV+BESS'!$I$9,AM217*$B$4&gt;'SFV+BESS'!$I$7,AT216&lt;$B$2*'SFV+BESS'!$I$9),$B$2*'SFV+BESS'!$I$9-AT216,IF(AND(AM217&gt;0,AM217*$B$4+AT216&lt;=$B$2*'SFV+BESS'!$I$9,AM217&gt;'SFV+BESS'!$I$7),'SFV+BESS'!$I$7,0))))</f>
        <v>0</v>
      </c>
      <c r="AO217" s="27">
        <f>IF(AND(AM217&lt;0,AT216+AM217/$B$5&gt;$H$2,-AM217/'Carga-Descarga Año'!$B$5&lt;'SFV+BESS'!$I$7),AM217/$B$5,IF(AND(AM217&lt;0,AT216+AM217/$B$5&gt;$H$2,-AM217/'Carga-Descarga Año'!$B$5&gt;'SFV+BESS'!$I$7),-'SFV+BESS'!$I$7,IF(AND(AM217&lt;0,AT216+AM217/$B$5&lt;$H$2),-MIN('SFV+BESS'!$I$7,AT216-$H$2),0)))</f>
        <v>0</v>
      </c>
      <c r="AP217" s="33"/>
      <c r="AQ217" s="33">
        <f t="shared" si="227"/>
        <v>0</v>
      </c>
      <c r="AR217" s="27">
        <f t="shared" si="263"/>
        <v>0</v>
      </c>
      <c r="AS217" s="27">
        <f t="shared" si="228"/>
        <v>0</v>
      </c>
      <c r="AT217" s="28">
        <f>IF((AT216+AN217+AO217)&gt;=$B$2*'SFV+BESS'!$I$9, $B$2*'SFV+BESS'!$I$9, (AT216+AN217+AO217))</f>
        <v>173.61249999999998</v>
      </c>
      <c r="AU217" s="110">
        <f t="shared" si="264"/>
        <v>127.76061038156942</v>
      </c>
      <c r="AZ217" s="251"/>
      <c r="BA217" s="48">
        <v>8.6666666666666696</v>
      </c>
      <c r="BB217" s="33">
        <f t="shared" si="247"/>
        <v>109.23737167257097</v>
      </c>
      <c r="BC217" s="33">
        <f>Gen_Cons_Horario!B2403</f>
        <v>0</v>
      </c>
      <c r="BD217" s="35">
        <f t="shared" si="294"/>
        <v>109.23737167257097</v>
      </c>
      <c r="BE217" s="116">
        <f>IF(AND(BD217&gt;0,BD217*$B$4+BK216&lt;=$B$2*'SFV+BESS'!$I$9,BD217&lt;'SFV+BESS'!$I$7), BD217*$B$4, IF(AND(BD217&gt;0,BD217*$B$4+BK216&gt;$B$2*'SFV+BESS'!$I$9,BD217*$B$4&lt;'SFV+BESS'!$I$7),$B$2*'SFV+BESS'!$I$9-BK216,IF(AND(BD217&gt;0,BD217*$B$4+BK216&gt;$B$2*'SFV+BESS'!$I$9,BD217*$B$4&gt;'SFV+BESS'!$I$7,BK216&lt;$B$2*'SFV+BESS'!$I$9),$B$2*'SFV+BESS'!$I$9-BK216,IF(AND(BD217&gt;0,BD217*$B$4+BK216&lt;=$B$2*'SFV+BESS'!$I$9,BD217&gt;'SFV+BESS'!$I$7),'SFV+BESS'!$I$7,0))))</f>
        <v>0</v>
      </c>
      <c r="BF217" s="27">
        <f>IF(AND(BD217&lt;0,BK216+BD217/$B$5&gt;$H$2,-BD217/'Carga-Descarga Año'!$B$5&lt;'SFV+BESS'!$I$7),BD217/$B$5,IF(AND(BD217&lt;0,BK216+BD217/$B$5&gt;$H$2,-BD217/'Carga-Descarga Año'!$B$5&gt;'SFV+BESS'!$I$7),-'SFV+BESS'!$I$7,IF(AND(BD217&lt;0,BK216+BD217/$B$5&lt;$H$2),-MIN('SFV+BESS'!$I$7,BK216-$H$2),0)))</f>
        <v>0</v>
      </c>
      <c r="BG217" s="33"/>
      <c r="BH217" s="33">
        <f t="shared" si="229"/>
        <v>0</v>
      </c>
      <c r="BI217" s="27">
        <f t="shared" si="265"/>
        <v>0</v>
      </c>
      <c r="BJ217" s="27">
        <f t="shared" si="230"/>
        <v>0</v>
      </c>
      <c r="BK217" s="28">
        <f>IF((BK216+BE217+BF217)&gt;=$B$2*'SFV+BESS'!$I$9, $B$2*'SFV+BESS'!$I$9, (BK216+BE217+BF217))</f>
        <v>173.61249999999998</v>
      </c>
      <c r="BL217" s="110">
        <f t="shared" si="266"/>
        <v>109.23737167257097</v>
      </c>
      <c r="BQ217" s="251"/>
      <c r="BR217" s="48">
        <v>8.6666666666666696</v>
      </c>
      <c r="BS217" s="33">
        <f t="shared" si="248"/>
        <v>88.31508856643616</v>
      </c>
      <c r="BT217" s="33">
        <f>Gen_Cons_Horario!B3123</f>
        <v>0</v>
      </c>
      <c r="BU217" s="35">
        <f t="shared" si="295"/>
        <v>88.31508856643616</v>
      </c>
      <c r="BV217" s="116">
        <f>IF(AND(BU217&gt;0,BU217*$B$4+CB216&lt;=$B$2*'SFV+BESS'!$I$9,BU217&lt;'SFV+BESS'!$I$7), BU217*$B$4, IF(AND(BU217&gt;0,BU217*$B$4+CB216&gt;$B$2*'SFV+BESS'!$I$9,BU217*$B$4&lt;'SFV+BESS'!$I$7),$B$2*'SFV+BESS'!$I$9-CB216,IF(AND(BU217&gt;0,BU217*$B$4+CB216&gt;$B$2*'SFV+BESS'!$I$9,BU217*$B$4&gt;'SFV+BESS'!$I$7,CB216&lt;$B$2*'SFV+BESS'!$I$9),$B$2*'SFV+BESS'!$I$9-CB216,IF(AND(BU217&gt;0,BU217*$B$4+CB216&lt;=$B$2*'SFV+BESS'!$I$9,BU217&gt;'SFV+BESS'!$I$7),'SFV+BESS'!$I$7,0))))</f>
        <v>0</v>
      </c>
      <c r="BW217" s="27">
        <f>IF(AND(BU217&lt;0,CB216+BU217/$B$5&gt;$H$2,-BU217/'Carga-Descarga Año'!$B$5&lt;'SFV+BESS'!$I$7),BU217/$B$5,IF(AND(BU217&lt;0,CB216+BU217/$B$5&gt;$H$2,-BU217/'Carga-Descarga Año'!$B$5&gt;'SFV+BESS'!$I$7),-'SFV+BESS'!$I$7,IF(AND(BU217&lt;0,CB216+BU217/$B$5&lt;$H$2),-MIN('SFV+BESS'!$I$7,CB216-$H$2),0)))</f>
        <v>0</v>
      </c>
      <c r="BX217" s="33"/>
      <c r="BY217" s="33">
        <f t="shared" si="231"/>
        <v>0</v>
      </c>
      <c r="BZ217" s="27">
        <f t="shared" si="267"/>
        <v>0</v>
      </c>
      <c r="CA217" s="27">
        <f t="shared" si="268"/>
        <v>0</v>
      </c>
      <c r="CB217" s="28">
        <f>IF((CB216+BV217+BW217)&gt;=$B$2*'SFV+BESS'!$I$9, $B$2*'SFV+BESS'!$I$9, (CB216+BV217+BW217))</f>
        <v>173.61249999999998</v>
      </c>
      <c r="CC217" s="110">
        <f t="shared" si="269"/>
        <v>88.31508856643616</v>
      </c>
      <c r="CH217" s="251"/>
      <c r="CI217" s="48">
        <v>8.6666666666666696</v>
      </c>
      <c r="CJ217" s="33">
        <f t="shared" si="249"/>
        <v>79.373492428381212</v>
      </c>
      <c r="CK217" s="33">
        <f>Gen_Cons_Horario!B3867</f>
        <v>0</v>
      </c>
      <c r="CL217" s="35">
        <f t="shared" si="296"/>
        <v>79.373492428381212</v>
      </c>
      <c r="CM217" s="116">
        <f>IF(AND(CL217&gt;0,CL217*$B$4+CS216&lt;=$B$2*'SFV+BESS'!$I$9,CL217&lt;'SFV+BESS'!$I$7), CL217*$B$4, IF(AND(CL217&gt;0,CL217*$B$4+CS216&gt;$B$2*'SFV+BESS'!$I$9,CL217*$B$4&lt;'SFV+BESS'!$I$7),$B$2*'SFV+BESS'!$I$9-CS216,IF(AND(CL217&gt;0,CL217*$B$4+CS216&gt;$B$2*'SFV+BESS'!$I$9,CL217*$B$4&gt;'SFV+BESS'!$I$7,CS216&lt;$B$2*'SFV+BESS'!$I$9),$B$2*'SFV+BESS'!$I$9-CS216,IF(AND(CL217&gt;0,CL217*$B$4+CS216&lt;=$B$2*'SFV+BESS'!$I$9,CL217&gt;'SFV+BESS'!$I$7),'SFV+BESS'!$I$7,0))))</f>
        <v>0</v>
      </c>
      <c r="CN217" s="27">
        <f>IF(AND(CL217&lt;0,CS216+CL217/$B$5&gt;$H$2,-CL217/'Carga-Descarga Año'!$B$5&lt;'SFV+BESS'!$I$7),CL217/$B$5,IF(AND(CL217&lt;0,CS216+CL217/$B$5&gt;$H$2,-CL217/'Carga-Descarga Año'!$B$5&gt;'SFV+BESS'!$I$7),-'SFV+BESS'!$I$7,IF(AND(CL217&lt;0,CS216+CL217/$B$5&lt;$H$2),-MIN('SFV+BESS'!$I$7,CS216-$H$2),0)))</f>
        <v>0</v>
      </c>
      <c r="CO217" s="33"/>
      <c r="CP217" s="33">
        <f t="shared" si="232"/>
        <v>0</v>
      </c>
      <c r="CQ217" s="27">
        <f t="shared" si="270"/>
        <v>0</v>
      </c>
      <c r="CR217" s="27">
        <f t="shared" si="233"/>
        <v>0</v>
      </c>
      <c r="CS217" s="28">
        <f>IF((CS216+CM217+CN217)&gt;=$B$2*'SFV+BESS'!$I$9, $B$2*'SFV+BESS'!$I$9, (CS216+CM217+CN217))</f>
        <v>173.61249999999998</v>
      </c>
      <c r="CT217" s="110">
        <f t="shared" si="271"/>
        <v>79.373492428381212</v>
      </c>
      <c r="CY217" s="251"/>
      <c r="CZ217" s="48">
        <v>8.6666666666666696</v>
      </c>
      <c r="DA217" s="33">
        <f t="shared" si="250"/>
        <v>87.445007408012728</v>
      </c>
      <c r="DB217" s="33">
        <f>Gen_Cons_Horario!B4587</f>
        <v>0</v>
      </c>
      <c r="DC217" s="35">
        <f t="shared" si="287"/>
        <v>87.445007408012728</v>
      </c>
      <c r="DD217" s="116">
        <f>IF(AND(DC217&gt;0,DC217*$B$4+DJ216&lt;=$B$2*'SFV+BESS'!$I$9,DC217&lt;'SFV+BESS'!$I$7), DC217*$B$4, IF(AND(DC217&gt;0,DC217*$B$4+DJ216&gt;$B$2*'SFV+BESS'!$I$9,DC217*$B$4&lt;'SFV+BESS'!$I$7),$B$2*'SFV+BESS'!$I$9-DJ216,IF(AND(DC217&gt;0,DC217*$B$4+DJ216&gt;$B$2*'SFV+BESS'!$I$9,DC217*$B$4&gt;'SFV+BESS'!$I$7,DJ216&lt;$B$2*'SFV+BESS'!$I$9),$B$2*'SFV+BESS'!$I$9-DJ216,IF(AND(DC217&gt;0,DC217*$B$4+DJ216&lt;=$B$2*'SFV+BESS'!$I$9,DC217&gt;'SFV+BESS'!$I$7),'SFV+BESS'!$I$7,0))))</f>
        <v>0</v>
      </c>
      <c r="DE217" s="27">
        <f>IF(AND(DC217&lt;0,DJ216+DC217/$B$5&gt;$H$2,-DC217/'Carga-Descarga Año'!$B$5&lt;'SFV+BESS'!$I$7),DC217/$B$5,IF(AND(DC217&lt;0,DJ216+DC217/$B$5&gt;$H$2,-DC217/'Carga-Descarga Año'!$B$5&gt;'SFV+BESS'!$I$7),-'SFV+BESS'!$I$7,IF(AND(DC217&lt;0,DJ216+DC217/$B$5&lt;$H$2),-MIN('SFV+BESS'!$I$7,DJ216-$H$2),0)))</f>
        <v>0</v>
      </c>
      <c r="DF217" s="33"/>
      <c r="DG217" s="33">
        <f t="shared" si="234"/>
        <v>0</v>
      </c>
      <c r="DH217" s="27">
        <f t="shared" si="272"/>
        <v>0</v>
      </c>
      <c r="DI217" s="27">
        <f t="shared" si="273"/>
        <v>0</v>
      </c>
      <c r="DJ217" s="28">
        <f>IF((DJ216+DD217+DE217)&gt;=$B$2*'SFV+BESS'!$I$9, $B$2*'SFV+BESS'!$I$9, (DJ216+DD217+DE217))</f>
        <v>173.61249999999998</v>
      </c>
      <c r="DK217" s="110">
        <f t="shared" si="274"/>
        <v>87.445007408012728</v>
      </c>
      <c r="DP217" s="251"/>
      <c r="DQ217" s="48">
        <v>8.6666666666666696</v>
      </c>
      <c r="DR217" s="33">
        <f t="shared" si="251"/>
        <v>84.495009145464408</v>
      </c>
      <c r="DS217" s="33">
        <f>Gen_Cons_Horario!B5331</f>
        <v>0</v>
      </c>
      <c r="DT217" s="35">
        <f t="shared" si="288"/>
        <v>84.495009145464408</v>
      </c>
      <c r="DU217" s="116">
        <f>IF(AND(DT217&gt;0,DT217*$B$4+EA216&lt;=$B$2*'SFV+BESS'!$I$9,DT217&lt;'SFV+BESS'!$I$7), DT217*$B$4, IF(AND(DT217&gt;0,DT217*$B$4+EA216&gt;$B$2*'SFV+BESS'!$I$9,DT217*$B$4&lt;'SFV+BESS'!$I$7),$B$2*'SFV+BESS'!$I$9-EA216,IF(AND(DT217&gt;0,DT217*$B$4+EA216&gt;$B$2*'SFV+BESS'!$I$9,DT217*$B$4&gt;'SFV+BESS'!$I$7,EA216&lt;$B$2*'SFV+BESS'!$I$9),$B$2*'SFV+BESS'!$I$9-EA216,IF(AND(DT217&gt;0,DT217*$B$4+EA216&lt;=$B$2*'SFV+BESS'!$I$9,DT217&gt;'SFV+BESS'!$I$7),'SFV+BESS'!$I$7,0))))</f>
        <v>0</v>
      </c>
      <c r="DV217" s="27">
        <f>IF(AND(DT217&lt;0,EA216+DT217/$B$5&gt;$H$2,-DT217/'Carga-Descarga Año'!$B$5&lt;'SFV+BESS'!$I$7),DT217/$B$5,IF(AND(DT217&lt;0,EA216+DT217/$B$5&gt;$H$2,-DT217/'Carga-Descarga Año'!$B$5&gt;'SFV+BESS'!$I$7),-'SFV+BESS'!$I$7,IF(AND(DT217&lt;0,EA216+DT217/$B$5&lt;$H$2),-MIN('SFV+BESS'!$I$7,EA216-$H$2),0)))</f>
        <v>0</v>
      </c>
      <c r="DW217" s="33"/>
      <c r="DX217" s="33">
        <f t="shared" si="235"/>
        <v>0</v>
      </c>
      <c r="DY217" s="27">
        <f t="shared" si="275"/>
        <v>0</v>
      </c>
      <c r="DZ217" s="27">
        <f t="shared" si="236"/>
        <v>0</v>
      </c>
      <c r="EA217" s="28">
        <f>IF((EA216+DU217+DV217)&gt;=$B$2*'SFV+BESS'!$I$9, $B$2*'SFV+BESS'!$I$9, (EA216+DU217+DV217))</f>
        <v>173.61249999999998</v>
      </c>
      <c r="EB217" s="110">
        <f t="shared" si="276"/>
        <v>84.495009145464408</v>
      </c>
      <c r="EG217" s="251"/>
      <c r="EH217" s="48">
        <v>8.6666666666666696</v>
      </c>
      <c r="EI217" s="33">
        <f t="shared" si="252"/>
        <v>92.511711982505858</v>
      </c>
      <c r="EJ217" s="33">
        <f>Gen_Cons_Horario!B6075</f>
        <v>0</v>
      </c>
      <c r="EK217" s="35">
        <f t="shared" si="289"/>
        <v>92.511711982505858</v>
      </c>
      <c r="EL217" s="116">
        <f>IF(AND(EK217&gt;0,EK217*$B$4+ER216&lt;=$B$2*'SFV+BESS'!$I$9,EK217&lt;'SFV+BESS'!$I$7), EK217*$B$4, IF(AND(EK217&gt;0,EK217*$B$4+ER216&gt;$B$2*'SFV+BESS'!$I$9,EK217*$B$4&lt;'SFV+BESS'!$I$7),$B$2*'SFV+BESS'!$I$9-ER216,IF(AND(EK217&gt;0,EK217*$B$4+ER216&gt;$B$2*'SFV+BESS'!$I$9,EK217*$B$4&gt;'SFV+BESS'!$I$7,ER216&lt;$B$2*'SFV+BESS'!$I$9),$B$2*'SFV+BESS'!$I$9-ER216,IF(AND(EK217&gt;0,EK217*$B$4+ER216&lt;=$B$2*'SFV+BESS'!$I$9,EK217&gt;'SFV+BESS'!$I$7),'SFV+BESS'!$I$7,0))))</f>
        <v>0</v>
      </c>
      <c r="EM217" s="27">
        <f>IF(AND(EK217&lt;0,ER216+EK217/$B$5&gt;$H$2,-EK217/'Carga-Descarga Año'!$B$5&lt;'SFV+BESS'!$I$7),EK217/$B$5,IF(AND(EK217&lt;0,ER216+EK217/$B$5&gt;$H$2,-EK217/'Carga-Descarga Año'!$B$5&gt;'SFV+BESS'!$I$7),-'SFV+BESS'!$I$7,IF(AND(EK217&lt;0,ER216+EK217/$B$5&lt;$H$2),-MIN('SFV+BESS'!$I$7,ER216-$H$2),0)))</f>
        <v>0</v>
      </c>
      <c r="EN217" s="33"/>
      <c r="EO217" s="33">
        <f t="shared" si="237"/>
        <v>0</v>
      </c>
      <c r="EP217" s="27">
        <f t="shared" si="277"/>
        <v>0</v>
      </c>
      <c r="EQ217" s="27">
        <f t="shared" si="238"/>
        <v>0</v>
      </c>
      <c r="ER217" s="28">
        <f>IF((ER216+EL217+EM217)&gt;=$B$2*'SFV+BESS'!$I$9, $B$2*'SFV+BESS'!$I$9, (ER216+EL217+EM217))</f>
        <v>173.61249999999998</v>
      </c>
      <c r="ES217" s="110">
        <f t="shared" si="278"/>
        <v>92.511711982505858</v>
      </c>
      <c r="EX217" s="251"/>
      <c r="EY217" s="48">
        <v>8.6666666666666696</v>
      </c>
      <c r="EZ217" s="33">
        <f t="shared" si="253"/>
        <v>104.9734283240988</v>
      </c>
      <c r="FA217" s="33">
        <f>Gen_Cons_Horario!B6795</f>
        <v>0</v>
      </c>
      <c r="FB217" s="35">
        <f t="shared" si="290"/>
        <v>104.9734283240988</v>
      </c>
      <c r="FC217" s="116">
        <f>IF(AND(FB217&gt;0,FB217*$B$4+FI216&lt;=$B$2*'SFV+BESS'!$I$9,FB217&lt;'SFV+BESS'!$I$7), FB217*$B$4, IF(AND(FB217&gt;0,FB217*$B$4+FI216&gt;$B$2*'SFV+BESS'!$I$9,FB217*$B$4&lt;'SFV+BESS'!$I$7),$B$2*'SFV+BESS'!$I$9-FI216,IF(AND(FB217&gt;0,FB217*$B$4+FI216&gt;$B$2*'SFV+BESS'!$I$9,FB217*$B$4&gt;'SFV+BESS'!$I$7,FI216&lt;$B$2*'SFV+BESS'!$I$9),$B$2*'SFV+BESS'!$I$9-FI216,IF(AND(FB217&gt;0,FB217*$B$4+FI216&lt;=$B$2*'SFV+BESS'!$I$9,FB217&gt;'SFV+BESS'!$I$7),'SFV+BESS'!$I$7,0))))</f>
        <v>0</v>
      </c>
      <c r="FD217" s="27">
        <f>IF(AND(FB217&lt;0,FI216+FB217/$B$5&gt;$H$2,-FB217/'Carga-Descarga Año'!$B$5&lt;'SFV+BESS'!$I$7),FB217/$B$5,IF(AND(FB217&lt;0,FI216+FB217/$B$5&gt;$H$2,-FB217/'Carga-Descarga Año'!$B$5&gt;'SFV+BESS'!$I$7),-'SFV+BESS'!$I$7,IF(AND(FB217&lt;0,FI216+FB217/$B$5&lt;$H$2),-MIN('SFV+BESS'!$I$7,FI216-$H$2),0)))</f>
        <v>0</v>
      </c>
      <c r="FE217" s="33"/>
      <c r="FF217" s="33">
        <f t="shared" si="239"/>
        <v>0</v>
      </c>
      <c r="FG217" s="27">
        <f t="shared" si="279"/>
        <v>0</v>
      </c>
      <c r="FH217" s="27">
        <f t="shared" si="240"/>
        <v>0</v>
      </c>
      <c r="FI217" s="28">
        <f>IF((FI216+FC217+FD217)&gt;=$B$2*'SFV+BESS'!$I$9, $B$2*'SFV+BESS'!$I$9, (FI216+FC217+FD217))</f>
        <v>173.61249999999998</v>
      </c>
      <c r="FJ217" s="110">
        <f t="shared" si="280"/>
        <v>104.9734283240988</v>
      </c>
      <c r="FO217" s="251"/>
      <c r="FP217" s="48">
        <v>8.6666666666666696</v>
      </c>
      <c r="FQ217" s="33">
        <f t="shared" si="254"/>
        <v>113.74458205580818</v>
      </c>
      <c r="FR217" s="33">
        <f>Gen_Cons_Horario!B7539</f>
        <v>0</v>
      </c>
      <c r="FS217" s="35">
        <f t="shared" si="291"/>
        <v>113.74458205580818</v>
      </c>
      <c r="FT217" s="116">
        <f>IF(AND(FS217&gt;0,FS217*$B$4+FZ216&lt;=$B$2*'SFV+BESS'!$I$9,FS217&lt;'SFV+BESS'!$I$7), FS217*$B$4, IF(AND(FS217&gt;0,FS217*$B$4+FZ216&gt;$B$2*'SFV+BESS'!$I$9,FS217*$B$4&lt;'SFV+BESS'!$I$7),$B$2*'SFV+BESS'!$I$9-FZ216,IF(AND(FS217&gt;0,FS217*$B$4+FZ216&gt;$B$2*'SFV+BESS'!$I$9,FS217*$B$4&gt;'SFV+BESS'!$I$7,FZ216&lt;$B$2*'SFV+BESS'!$I$9),$B$2*'SFV+BESS'!$I$9-FZ216,IF(AND(FS217&gt;0,FS217*$B$4+FZ216&lt;=$B$2*'SFV+BESS'!$I$9,FS217&gt;'SFV+BESS'!$I$7),'SFV+BESS'!$I$7,0))))</f>
        <v>0</v>
      </c>
      <c r="FU217" s="27">
        <f>IF(AND(FS217&lt;0,FZ216+FS217/$B$5&gt;$H$2,-FS217/'Carga-Descarga Año'!$B$5&lt;'SFV+BESS'!$I$7),FS217/$B$5,IF(AND(FS217&lt;0,FZ216+FS217/$B$5&gt;$H$2,-FS217/'Carga-Descarga Año'!$B$5&gt;'SFV+BESS'!$I$7),-'SFV+BESS'!$I$7,IF(AND(FS217&lt;0,FZ216+FS217/$B$5&lt;$H$2),-MIN('SFV+BESS'!$I$7,FZ216-$H$2),0)))</f>
        <v>0</v>
      </c>
      <c r="FV217" s="33"/>
      <c r="FW217" s="33">
        <f t="shared" si="241"/>
        <v>0</v>
      </c>
      <c r="FX217" s="27">
        <f t="shared" si="281"/>
        <v>0</v>
      </c>
      <c r="FY217" s="27">
        <f t="shared" si="242"/>
        <v>0</v>
      </c>
      <c r="FZ217" s="28">
        <f>IF((FZ216+FT217+FU217)&gt;=$B$2*'SFV+BESS'!$I$9, $B$2*'SFV+BESS'!$I$9, (FZ216+FT217+FU217))</f>
        <v>173.61249999999998</v>
      </c>
      <c r="GA217" s="110">
        <f t="shared" si="282"/>
        <v>113.74458205580818</v>
      </c>
      <c r="GF217" s="251"/>
      <c r="GG217" s="48">
        <v>8.6666666666666696</v>
      </c>
      <c r="GH217" s="33">
        <f t="shared" si="255"/>
        <v>118.10660064846397</v>
      </c>
      <c r="GI217" s="33">
        <f>Gen_Cons_Horario!B8259</f>
        <v>0</v>
      </c>
      <c r="GJ217" s="35">
        <f t="shared" si="297"/>
        <v>118.10660064846397</v>
      </c>
      <c r="GK217" s="116">
        <f>IF(AND(GJ217&gt;0,GJ217*$B$4+GQ216&lt;=$B$2*'SFV+BESS'!$I$9,GJ217&lt;'SFV+BESS'!$I$7), GJ217*$B$4, IF(AND(GJ217&gt;0,GJ217*$B$4+GQ216&gt;$B$2*'SFV+BESS'!$I$9,GJ217*$B$4&lt;'SFV+BESS'!$I$7),$B$2*'SFV+BESS'!$I$9-GQ216,IF(AND(GJ217&gt;0,GJ217*$B$4+GQ216&gt;$B$2*'SFV+BESS'!$I$9,GJ217*$B$4&gt;'SFV+BESS'!$I$7,GQ216&lt;$B$2*'SFV+BESS'!$I$9),$B$2*'SFV+BESS'!$I$9-GQ216,IF(AND(GJ217&gt;0,GJ217*$B$4+GQ216&lt;=$B$2*'SFV+BESS'!$I$9,GJ217&gt;'SFV+BESS'!$I$7),'SFV+BESS'!$I$7,0))))</f>
        <v>0</v>
      </c>
      <c r="GL217" s="27">
        <f>IF(AND(GJ217&lt;0,GQ216+GJ217/$B$5&gt;$H$2,-GJ217/'Carga-Descarga Año'!$B$5&lt;'SFV+BESS'!$I$7),GJ217/$B$5,IF(AND(GJ217&lt;0,GQ216+GJ217/$B$5&gt;$H$2,-GJ217/'Carga-Descarga Año'!$B$5&gt;'SFV+BESS'!$I$7),-'SFV+BESS'!$I$7,IF(AND(GJ217&lt;0,GQ216+GJ217/$B$5&lt;$H$2),-MIN('SFV+BESS'!$I$7,GQ216-$H$2),0)))</f>
        <v>0</v>
      </c>
      <c r="GM217" s="33"/>
      <c r="GN217" s="33">
        <f t="shared" si="243"/>
        <v>0</v>
      </c>
      <c r="GO217" s="27">
        <f t="shared" si="283"/>
        <v>0</v>
      </c>
      <c r="GP217" s="27">
        <f t="shared" si="244"/>
        <v>0</v>
      </c>
      <c r="GQ217" s="28">
        <f>IF((GQ216+GK217+GL217)&gt;=$B$2*'SFV+BESS'!$I$9, $B$2*'SFV+BESS'!$I$9, (GQ216+GK217+GL217))</f>
        <v>173.61249999999998</v>
      </c>
      <c r="GR217" s="110">
        <f t="shared" si="284"/>
        <v>118.10660064846397</v>
      </c>
    </row>
    <row r="218" spans="1:200">
      <c r="A218" s="249"/>
      <c r="B218" s="48">
        <v>8.7083333333333393</v>
      </c>
      <c r="C218" s="38">
        <f t="shared" si="226"/>
        <v>117.3050826702992</v>
      </c>
      <c r="D218" s="2">
        <f>Gen_Cons_Horario!B244</f>
        <v>96.941000000000003</v>
      </c>
      <c r="E218" s="140">
        <f t="shared" si="256"/>
        <v>20.364082670299197</v>
      </c>
      <c r="F218" s="116">
        <f>IF(AND(E218&gt;0,E218*$B$4+L217&lt;=$B$2*'SFV+BESS'!$I$9,E218&lt;'SFV+BESS'!$I$7), E218*$B$4, IF(AND(E218&gt;0,E218*$B$4+L217&gt;$B$2*'SFV+BESS'!$I$9,E218*$B$4&lt;'SFV+BESS'!$I$7),$B$2*'SFV+BESS'!$I$9-L217,IF(AND(E218&gt;0,E218*$B$4+L217&gt;$B$2*'SFV+BESS'!$I$9,E218*$B$4&gt;'SFV+BESS'!$I$7,L217&lt;$B$2*'SFV+BESS'!$I$9),$B$2*'SFV+BESS'!$I$9-L217,IF(AND(E218&gt;0,E218*$B$4+L217&lt;=$B$2*'SFV+BESS'!$I$9,E218&gt;'SFV+BESS'!$I$7),'SFV+BESS'!$I$7,0))))</f>
        <v>0</v>
      </c>
      <c r="G218" s="27">
        <f>IF(AND(E218&lt;0,L217+E218/$B$5&gt;$H$2,-E218/'Carga-Descarga Año'!$B$5&lt;'SFV+BESS'!$I$7),E218/$B$5,IF(AND(E218&lt;0,L217+E218/$B$5&gt;$H$2,-E218/'Carga-Descarga Año'!$B$5&gt;'SFV+BESS'!$I$7),-'SFV+BESS'!$I$7,IF(AND(E218&lt;0,L217+E218/$B$5&lt;$H$2),-MIN('SFV+BESS'!$I$7,L217-$H$2),0)))</f>
        <v>0</v>
      </c>
      <c r="I218" s="38">
        <f t="shared" si="257"/>
        <v>96.941000000000003</v>
      </c>
      <c r="J218" s="27">
        <f t="shared" si="259"/>
        <v>0</v>
      </c>
      <c r="K218" s="27">
        <f t="shared" si="258"/>
        <v>0</v>
      </c>
      <c r="L218" s="28">
        <f>IF((L217+F218+G218)&gt;=$B$2*'SFV+BESS'!$I$9, $B$2*'SFV+BESS'!$I$9, (L217+F218+G218))</f>
        <v>173.61249999999998</v>
      </c>
      <c r="M218" s="110">
        <f t="shared" si="260"/>
        <v>20.364082670299197</v>
      </c>
      <c r="R218" s="251"/>
      <c r="S218" s="48">
        <v>8.7083333333333393</v>
      </c>
      <c r="T218" s="2">
        <f t="shared" si="245"/>
        <v>120.92026859992137</v>
      </c>
      <c r="U218" s="2">
        <f>Gen_Cons_Horario!B988</f>
        <v>59.656000000000006</v>
      </c>
      <c r="V218" s="35">
        <f t="shared" si="292"/>
        <v>61.264268599921365</v>
      </c>
      <c r="W218" s="116">
        <f>IF(AND(V218&gt;0,V218*$B$4+AC217&lt;=$B$2*'SFV+BESS'!$I$9,V218&lt;'SFV+BESS'!$I$7), V218*$B$4, IF(AND(V218&gt;0,V218*$B$4+AC217&gt;$B$2*'SFV+BESS'!$I$9,V218*$B$4&lt;'SFV+BESS'!$I$7),$B$2*'SFV+BESS'!$I$9-AC217,IF(AND(V218&gt;0,V218*$B$4+AC217&gt;$B$2*'SFV+BESS'!$I$9,V218*$B$4&gt;'SFV+BESS'!$I$7,AC217&lt;$B$2*'SFV+BESS'!$I$9),$B$2*'SFV+BESS'!$I$9-AC217,IF(AND(V218&gt;0,V218*$B$4+AC217&lt;=$B$2*'SFV+BESS'!$I$9,V218&gt;'SFV+BESS'!$I$7),'SFV+BESS'!$I$7,0))))</f>
        <v>0</v>
      </c>
      <c r="X218" s="27">
        <f>IF(AND(V218&lt;0,AC217+V218/$B$5&gt;$H$2,-V218/'Carga-Descarga Año'!$B$5&lt;'SFV+BESS'!$I$7),V218/$B$5,IF(AND(V218&lt;0,AC217+V218/$B$5&gt;$H$2,-V218/'Carga-Descarga Año'!$B$5&gt;'SFV+BESS'!$I$7),-'SFV+BESS'!$I$7,IF(AND(V218&lt;0,AC217+V218/$B$5&lt;$H$2),-MIN('SFV+BESS'!$I$7,AC217-$H$2),0)))</f>
        <v>0</v>
      </c>
      <c r="Z218" s="33">
        <f t="shared" si="286"/>
        <v>59.656000000000006</v>
      </c>
      <c r="AA218" s="27">
        <f t="shared" si="261"/>
        <v>0</v>
      </c>
      <c r="AB218" s="27">
        <f t="shared" si="285"/>
        <v>0</v>
      </c>
      <c r="AC218" s="28">
        <f>IF((AC217+W218+X218)&gt;=$B$2*'SFV+BESS'!$I$9, $B$2*'SFV+BESS'!$I$9, (AC217+W218+X218))</f>
        <v>173.61249999999998</v>
      </c>
      <c r="AD218" s="110">
        <f t="shared" si="262"/>
        <v>61.264268599921365</v>
      </c>
      <c r="AI218" s="251"/>
      <c r="AJ218" s="48">
        <v>8.7083333333333393</v>
      </c>
      <c r="AK218" s="52">
        <f t="shared" si="246"/>
        <v>116.13046110988708</v>
      </c>
      <c r="AL218" s="33">
        <f>Gen_Cons_Horario!B1660</f>
        <v>0</v>
      </c>
      <c r="AM218" s="35">
        <f t="shared" si="293"/>
        <v>116.13046110988708</v>
      </c>
      <c r="AN218" s="116">
        <f>IF(AND(AM218&gt;0,AM218*$B$4+AT217&lt;=$B$2*'SFV+BESS'!$I$9,AM218&lt;'SFV+BESS'!$I$7), AM218*$B$4, IF(AND(AM218&gt;0,AM218*$B$4+AT217&gt;$B$2*'SFV+BESS'!$I$9,AM218*$B$4&lt;'SFV+BESS'!$I$7),$B$2*'SFV+BESS'!$I$9-AT217,IF(AND(AM218&gt;0,AM218*$B$4+AT217&gt;$B$2*'SFV+BESS'!$I$9,AM218*$B$4&gt;'SFV+BESS'!$I$7,AT217&lt;$B$2*'SFV+BESS'!$I$9),$B$2*'SFV+BESS'!$I$9-AT217,IF(AND(AM218&gt;0,AM218*$B$4+AT217&lt;=$B$2*'SFV+BESS'!$I$9,AM218&gt;'SFV+BESS'!$I$7),'SFV+BESS'!$I$7,0))))</f>
        <v>0</v>
      </c>
      <c r="AO218" s="27">
        <f>IF(AND(AM218&lt;0,AT217+AM218/$B$5&gt;$H$2,-AM218/'Carga-Descarga Año'!$B$5&lt;'SFV+BESS'!$I$7),AM218/$B$5,IF(AND(AM218&lt;0,AT217+AM218/$B$5&gt;$H$2,-AM218/'Carga-Descarga Año'!$B$5&gt;'SFV+BESS'!$I$7),-'SFV+BESS'!$I$7,IF(AND(AM218&lt;0,AT217+AM218/$B$5&lt;$H$2),-MIN('SFV+BESS'!$I$7,AT217-$H$2),0)))</f>
        <v>0</v>
      </c>
      <c r="AP218" s="33"/>
      <c r="AQ218" s="33">
        <f t="shared" si="227"/>
        <v>0</v>
      </c>
      <c r="AR218" s="27">
        <f t="shared" si="263"/>
        <v>0</v>
      </c>
      <c r="AS218" s="27">
        <f t="shared" si="228"/>
        <v>0</v>
      </c>
      <c r="AT218" s="28">
        <f>IF((AT217+AN218+AO218)&gt;=$B$2*'SFV+BESS'!$I$9, $B$2*'SFV+BESS'!$I$9, (AT217+AN218+AO218))</f>
        <v>173.61249999999998</v>
      </c>
      <c r="AU218" s="110">
        <f t="shared" si="264"/>
        <v>116.13046110988708</v>
      </c>
      <c r="AZ218" s="251"/>
      <c r="BA218" s="48">
        <v>8.7083333333333393</v>
      </c>
      <c r="BB218" s="33">
        <f t="shared" si="247"/>
        <v>96.73076740236607</v>
      </c>
      <c r="BC218" s="33">
        <f>Gen_Cons_Horario!B2404</f>
        <v>0</v>
      </c>
      <c r="BD218" s="35">
        <f t="shared" si="294"/>
        <v>96.73076740236607</v>
      </c>
      <c r="BE218" s="116">
        <f>IF(AND(BD218&gt;0,BD218*$B$4+BK217&lt;=$B$2*'SFV+BESS'!$I$9,BD218&lt;'SFV+BESS'!$I$7), BD218*$B$4, IF(AND(BD218&gt;0,BD218*$B$4+BK217&gt;$B$2*'SFV+BESS'!$I$9,BD218*$B$4&lt;'SFV+BESS'!$I$7),$B$2*'SFV+BESS'!$I$9-BK217,IF(AND(BD218&gt;0,BD218*$B$4+BK217&gt;$B$2*'SFV+BESS'!$I$9,BD218*$B$4&gt;'SFV+BESS'!$I$7,BK217&lt;$B$2*'SFV+BESS'!$I$9),$B$2*'SFV+BESS'!$I$9-BK217,IF(AND(BD218&gt;0,BD218*$B$4+BK217&lt;=$B$2*'SFV+BESS'!$I$9,BD218&gt;'SFV+BESS'!$I$7),'SFV+BESS'!$I$7,0))))</f>
        <v>0</v>
      </c>
      <c r="BF218" s="27">
        <f>IF(AND(BD218&lt;0,BK217+BD218/$B$5&gt;$H$2,-BD218/'Carga-Descarga Año'!$B$5&lt;'SFV+BESS'!$I$7),BD218/$B$5,IF(AND(BD218&lt;0,BK217+BD218/$B$5&gt;$H$2,-BD218/'Carga-Descarga Año'!$B$5&gt;'SFV+BESS'!$I$7),-'SFV+BESS'!$I$7,IF(AND(BD218&lt;0,BK217+BD218/$B$5&lt;$H$2),-MIN('SFV+BESS'!$I$7,BK217-$H$2),0)))</f>
        <v>0</v>
      </c>
      <c r="BG218" s="33"/>
      <c r="BH218" s="33">
        <f t="shared" si="229"/>
        <v>0</v>
      </c>
      <c r="BI218" s="27">
        <f t="shared" si="265"/>
        <v>0</v>
      </c>
      <c r="BJ218" s="27">
        <f t="shared" si="230"/>
        <v>0</v>
      </c>
      <c r="BK218" s="28">
        <f>IF((BK217+BE218+BF218)&gt;=$B$2*'SFV+BESS'!$I$9, $B$2*'SFV+BESS'!$I$9, (BK217+BE218+BF218))</f>
        <v>173.61249999999998</v>
      </c>
      <c r="BL218" s="110">
        <f t="shared" si="266"/>
        <v>96.73076740236607</v>
      </c>
      <c r="BQ218" s="251"/>
      <c r="BR218" s="48">
        <v>8.7083333333333393</v>
      </c>
      <c r="BS218" s="33">
        <f t="shared" si="248"/>
        <v>70.967481883743332</v>
      </c>
      <c r="BT218" s="33">
        <f>Gen_Cons_Horario!B3124</f>
        <v>0</v>
      </c>
      <c r="BU218" s="35">
        <f t="shared" si="295"/>
        <v>70.967481883743332</v>
      </c>
      <c r="BV218" s="116">
        <f>IF(AND(BU218&gt;0,BU218*$B$4+CB217&lt;=$B$2*'SFV+BESS'!$I$9,BU218&lt;'SFV+BESS'!$I$7), BU218*$B$4, IF(AND(BU218&gt;0,BU218*$B$4+CB217&gt;$B$2*'SFV+BESS'!$I$9,BU218*$B$4&lt;'SFV+BESS'!$I$7),$B$2*'SFV+BESS'!$I$9-CB217,IF(AND(BU218&gt;0,BU218*$B$4+CB217&gt;$B$2*'SFV+BESS'!$I$9,BU218*$B$4&gt;'SFV+BESS'!$I$7,CB217&lt;$B$2*'SFV+BESS'!$I$9),$B$2*'SFV+BESS'!$I$9-CB217,IF(AND(BU218&gt;0,BU218*$B$4+CB217&lt;=$B$2*'SFV+BESS'!$I$9,BU218&gt;'SFV+BESS'!$I$7),'SFV+BESS'!$I$7,0))))</f>
        <v>0</v>
      </c>
      <c r="BW218" s="27">
        <f>IF(AND(BU218&lt;0,CB217+BU218/$B$5&gt;$H$2,-BU218/'Carga-Descarga Año'!$B$5&lt;'SFV+BESS'!$I$7),BU218/$B$5,IF(AND(BU218&lt;0,CB217+BU218/$B$5&gt;$H$2,-BU218/'Carga-Descarga Año'!$B$5&gt;'SFV+BESS'!$I$7),-'SFV+BESS'!$I$7,IF(AND(BU218&lt;0,CB217+BU218/$B$5&lt;$H$2),-MIN('SFV+BESS'!$I$7,CB217-$H$2),0)))</f>
        <v>0</v>
      </c>
      <c r="BX218" s="33"/>
      <c r="BY218" s="33">
        <f t="shared" si="231"/>
        <v>0</v>
      </c>
      <c r="BZ218" s="27">
        <f t="shared" si="267"/>
        <v>0</v>
      </c>
      <c r="CA218" s="27">
        <f t="shared" si="268"/>
        <v>0</v>
      </c>
      <c r="CB218" s="28">
        <f>IF((CB217+BV218+BW218)&gt;=$B$2*'SFV+BESS'!$I$9, $B$2*'SFV+BESS'!$I$9, (CB217+BV218+BW218))</f>
        <v>173.61249999999998</v>
      </c>
      <c r="CC218" s="110">
        <f t="shared" si="269"/>
        <v>70.967481883743332</v>
      </c>
      <c r="CH218" s="251"/>
      <c r="CI218" s="48">
        <v>8.7083333333333393</v>
      </c>
      <c r="CJ218" s="33">
        <f t="shared" si="249"/>
        <v>62.088720438246632</v>
      </c>
      <c r="CK218" s="33">
        <f>Gen_Cons_Horario!B3868</f>
        <v>0</v>
      </c>
      <c r="CL218" s="35">
        <f t="shared" si="296"/>
        <v>62.088720438246632</v>
      </c>
      <c r="CM218" s="116">
        <f>IF(AND(CL218&gt;0,CL218*$B$4+CS217&lt;=$B$2*'SFV+BESS'!$I$9,CL218&lt;'SFV+BESS'!$I$7), CL218*$B$4, IF(AND(CL218&gt;0,CL218*$B$4+CS217&gt;$B$2*'SFV+BESS'!$I$9,CL218*$B$4&lt;'SFV+BESS'!$I$7),$B$2*'SFV+BESS'!$I$9-CS217,IF(AND(CL218&gt;0,CL218*$B$4+CS217&gt;$B$2*'SFV+BESS'!$I$9,CL218*$B$4&gt;'SFV+BESS'!$I$7,CS217&lt;$B$2*'SFV+BESS'!$I$9),$B$2*'SFV+BESS'!$I$9-CS217,IF(AND(CL218&gt;0,CL218*$B$4+CS217&lt;=$B$2*'SFV+BESS'!$I$9,CL218&gt;'SFV+BESS'!$I$7),'SFV+BESS'!$I$7,0))))</f>
        <v>0</v>
      </c>
      <c r="CN218" s="27">
        <f>IF(AND(CL218&lt;0,CS217+CL218/$B$5&gt;$H$2,-CL218/'Carga-Descarga Año'!$B$5&lt;'SFV+BESS'!$I$7),CL218/$B$5,IF(AND(CL218&lt;0,CS217+CL218/$B$5&gt;$H$2,-CL218/'Carga-Descarga Año'!$B$5&gt;'SFV+BESS'!$I$7),-'SFV+BESS'!$I$7,IF(AND(CL218&lt;0,CS217+CL218/$B$5&lt;$H$2),-MIN('SFV+BESS'!$I$7,CS217-$H$2),0)))</f>
        <v>0</v>
      </c>
      <c r="CO218" s="33"/>
      <c r="CP218" s="33">
        <f t="shared" si="232"/>
        <v>0</v>
      </c>
      <c r="CQ218" s="27">
        <f t="shared" si="270"/>
        <v>0</v>
      </c>
      <c r="CR218" s="27">
        <f t="shared" si="233"/>
        <v>0</v>
      </c>
      <c r="CS218" s="28">
        <f>IF((CS217+CM218+CN218)&gt;=$B$2*'SFV+BESS'!$I$9, $B$2*'SFV+BESS'!$I$9, (CS217+CM218+CN218))</f>
        <v>173.61249999999998</v>
      </c>
      <c r="CT218" s="110">
        <f t="shared" si="271"/>
        <v>62.088720438246632</v>
      </c>
      <c r="CY218" s="251"/>
      <c r="CZ218" s="48">
        <v>8.7083333333333393</v>
      </c>
      <c r="DA218" s="33">
        <f t="shared" si="250"/>
        <v>71.722136617902081</v>
      </c>
      <c r="DB218" s="33">
        <f>Gen_Cons_Horario!B4588</f>
        <v>0</v>
      </c>
      <c r="DC218" s="35">
        <f t="shared" si="287"/>
        <v>71.722136617902081</v>
      </c>
      <c r="DD218" s="116">
        <f>IF(AND(DC218&gt;0,DC218*$B$4+DJ217&lt;=$B$2*'SFV+BESS'!$I$9,DC218&lt;'SFV+BESS'!$I$7), DC218*$B$4, IF(AND(DC218&gt;0,DC218*$B$4+DJ217&gt;$B$2*'SFV+BESS'!$I$9,DC218*$B$4&lt;'SFV+BESS'!$I$7),$B$2*'SFV+BESS'!$I$9-DJ217,IF(AND(DC218&gt;0,DC218*$B$4+DJ217&gt;$B$2*'SFV+BESS'!$I$9,DC218*$B$4&gt;'SFV+BESS'!$I$7,DJ217&lt;$B$2*'SFV+BESS'!$I$9),$B$2*'SFV+BESS'!$I$9-DJ217,IF(AND(DC218&gt;0,DC218*$B$4+DJ217&lt;=$B$2*'SFV+BESS'!$I$9,DC218&gt;'SFV+BESS'!$I$7),'SFV+BESS'!$I$7,0))))</f>
        <v>0</v>
      </c>
      <c r="DE218" s="27">
        <f>IF(AND(DC218&lt;0,DJ217+DC218/$B$5&gt;$H$2,-DC218/'Carga-Descarga Año'!$B$5&lt;'SFV+BESS'!$I$7),DC218/$B$5,IF(AND(DC218&lt;0,DJ217+DC218/$B$5&gt;$H$2,-DC218/'Carga-Descarga Año'!$B$5&gt;'SFV+BESS'!$I$7),-'SFV+BESS'!$I$7,IF(AND(DC218&lt;0,DJ217+DC218/$B$5&lt;$H$2),-MIN('SFV+BESS'!$I$7,DJ217-$H$2),0)))</f>
        <v>0</v>
      </c>
      <c r="DF218" s="33"/>
      <c r="DG218" s="33">
        <f t="shared" si="234"/>
        <v>0</v>
      </c>
      <c r="DH218" s="27">
        <f t="shared" si="272"/>
        <v>0</v>
      </c>
      <c r="DI218" s="27">
        <f t="shared" si="273"/>
        <v>0</v>
      </c>
      <c r="DJ218" s="28">
        <f>IF((DJ217+DD218+DE218)&gt;=$B$2*'SFV+BESS'!$I$9, $B$2*'SFV+BESS'!$I$9, (DJ217+DD218+DE218))</f>
        <v>173.61249999999998</v>
      </c>
      <c r="DK218" s="110">
        <f t="shared" si="274"/>
        <v>71.722136617902081</v>
      </c>
      <c r="DP218" s="251"/>
      <c r="DQ218" s="48">
        <v>8.7083333333333393</v>
      </c>
      <c r="DR218" s="33">
        <f t="shared" si="251"/>
        <v>72.15539147323075</v>
      </c>
      <c r="DS218" s="33">
        <f>Gen_Cons_Horario!B5332</f>
        <v>0</v>
      </c>
      <c r="DT218" s="35">
        <f t="shared" si="288"/>
        <v>72.15539147323075</v>
      </c>
      <c r="DU218" s="116">
        <f>IF(AND(DT218&gt;0,DT218*$B$4+EA217&lt;=$B$2*'SFV+BESS'!$I$9,DT218&lt;'SFV+BESS'!$I$7), DT218*$B$4, IF(AND(DT218&gt;0,DT218*$B$4+EA217&gt;$B$2*'SFV+BESS'!$I$9,DT218*$B$4&lt;'SFV+BESS'!$I$7),$B$2*'SFV+BESS'!$I$9-EA217,IF(AND(DT218&gt;0,DT218*$B$4+EA217&gt;$B$2*'SFV+BESS'!$I$9,DT218*$B$4&gt;'SFV+BESS'!$I$7,EA217&lt;$B$2*'SFV+BESS'!$I$9),$B$2*'SFV+BESS'!$I$9-EA217,IF(AND(DT218&gt;0,DT218*$B$4+EA217&lt;=$B$2*'SFV+BESS'!$I$9,DT218&gt;'SFV+BESS'!$I$7),'SFV+BESS'!$I$7,0))))</f>
        <v>0</v>
      </c>
      <c r="DV218" s="27">
        <f>IF(AND(DT218&lt;0,EA217+DT218/$B$5&gt;$H$2,-DT218/'Carga-Descarga Año'!$B$5&lt;'SFV+BESS'!$I$7),DT218/$B$5,IF(AND(DT218&lt;0,EA217+DT218/$B$5&gt;$H$2,-DT218/'Carga-Descarga Año'!$B$5&gt;'SFV+BESS'!$I$7),-'SFV+BESS'!$I$7,IF(AND(DT218&lt;0,EA217+DT218/$B$5&lt;$H$2),-MIN('SFV+BESS'!$I$7,EA217-$H$2),0)))</f>
        <v>0</v>
      </c>
      <c r="DW218" s="33"/>
      <c r="DX218" s="33">
        <f t="shared" si="235"/>
        <v>0</v>
      </c>
      <c r="DY218" s="27">
        <f t="shared" si="275"/>
        <v>0</v>
      </c>
      <c r="DZ218" s="27">
        <f t="shared" si="236"/>
        <v>0</v>
      </c>
      <c r="EA218" s="28">
        <f>IF((EA217+DU218+DV218)&gt;=$B$2*'SFV+BESS'!$I$9, $B$2*'SFV+BESS'!$I$9, (EA217+DU218+DV218))</f>
        <v>173.61249999999998</v>
      </c>
      <c r="EB218" s="110">
        <f t="shared" si="276"/>
        <v>72.15539147323075</v>
      </c>
      <c r="EG218" s="251"/>
      <c r="EH218" s="48">
        <v>8.7083333333333393</v>
      </c>
      <c r="EI218" s="33">
        <f t="shared" si="252"/>
        <v>82.031082302570567</v>
      </c>
      <c r="EJ218" s="33">
        <f>Gen_Cons_Horario!B6076</f>
        <v>0</v>
      </c>
      <c r="EK218" s="35">
        <f t="shared" si="289"/>
        <v>82.031082302570567</v>
      </c>
      <c r="EL218" s="116">
        <f>IF(AND(EK218&gt;0,EK218*$B$4+ER217&lt;=$B$2*'SFV+BESS'!$I$9,EK218&lt;'SFV+BESS'!$I$7), EK218*$B$4, IF(AND(EK218&gt;0,EK218*$B$4+ER217&gt;$B$2*'SFV+BESS'!$I$9,EK218*$B$4&lt;'SFV+BESS'!$I$7),$B$2*'SFV+BESS'!$I$9-ER217,IF(AND(EK218&gt;0,EK218*$B$4+ER217&gt;$B$2*'SFV+BESS'!$I$9,EK218*$B$4&gt;'SFV+BESS'!$I$7,ER217&lt;$B$2*'SFV+BESS'!$I$9),$B$2*'SFV+BESS'!$I$9-ER217,IF(AND(EK218&gt;0,EK218*$B$4+ER217&lt;=$B$2*'SFV+BESS'!$I$9,EK218&gt;'SFV+BESS'!$I$7),'SFV+BESS'!$I$7,0))))</f>
        <v>0</v>
      </c>
      <c r="EM218" s="27">
        <f>IF(AND(EK218&lt;0,ER217+EK218/$B$5&gt;$H$2,-EK218/'Carga-Descarga Año'!$B$5&lt;'SFV+BESS'!$I$7),EK218/$B$5,IF(AND(EK218&lt;0,ER217+EK218/$B$5&gt;$H$2,-EK218/'Carga-Descarga Año'!$B$5&gt;'SFV+BESS'!$I$7),-'SFV+BESS'!$I$7,IF(AND(EK218&lt;0,ER217+EK218/$B$5&lt;$H$2),-MIN('SFV+BESS'!$I$7,ER217-$H$2),0)))</f>
        <v>0</v>
      </c>
      <c r="EN218" s="33"/>
      <c r="EO218" s="33">
        <f t="shared" si="237"/>
        <v>0</v>
      </c>
      <c r="EP218" s="27">
        <f t="shared" si="277"/>
        <v>0</v>
      </c>
      <c r="EQ218" s="27">
        <f t="shared" si="238"/>
        <v>0</v>
      </c>
      <c r="ER218" s="28">
        <f>IF((ER217+EL218+EM218)&gt;=$B$2*'SFV+BESS'!$I$9, $B$2*'SFV+BESS'!$I$9, (ER217+EL218+EM218))</f>
        <v>173.61249999999998</v>
      </c>
      <c r="ES218" s="110">
        <f t="shared" si="278"/>
        <v>82.031082302570567</v>
      </c>
      <c r="EX218" s="251"/>
      <c r="EY218" s="48">
        <v>8.7083333333333393</v>
      </c>
      <c r="EZ218" s="33">
        <f t="shared" si="253"/>
        <v>93.140060040291317</v>
      </c>
      <c r="FA218" s="33">
        <f>Gen_Cons_Horario!B6796</f>
        <v>0</v>
      </c>
      <c r="FB218" s="35">
        <f t="shared" si="290"/>
        <v>93.140060040291317</v>
      </c>
      <c r="FC218" s="116">
        <f>IF(AND(FB218&gt;0,FB218*$B$4+FI217&lt;=$B$2*'SFV+BESS'!$I$9,FB218&lt;'SFV+BESS'!$I$7), FB218*$B$4, IF(AND(FB218&gt;0,FB218*$B$4+FI217&gt;$B$2*'SFV+BESS'!$I$9,FB218*$B$4&lt;'SFV+BESS'!$I$7),$B$2*'SFV+BESS'!$I$9-FI217,IF(AND(FB218&gt;0,FB218*$B$4+FI217&gt;$B$2*'SFV+BESS'!$I$9,FB218*$B$4&gt;'SFV+BESS'!$I$7,FI217&lt;$B$2*'SFV+BESS'!$I$9),$B$2*'SFV+BESS'!$I$9-FI217,IF(AND(FB218&gt;0,FB218*$B$4+FI217&lt;=$B$2*'SFV+BESS'!$I$9,FB218&gt;'SFV+BESS'!$I$7),'SFV+BESS'!$I$7,0))))</f>
        <v>0</v>
      </c>
      <c r="FD218" s="27">
        <f>IF(AND(FB218&lt;0,FI217+FB218/$B$5&gt;$H$2,-FB218/'Carga-Descarga Año'!$B$5&lt;'SFV+BESS'!$I$7),FB218/$B$5,IF(AND(FB218&lt;0,FI217+FB218/$B$5&gt;$H$2,-FB218/'Carga-Descarga Año'!$B$5&gt;'SFV+BESS'!$I$7),-'SFV+BESS'!$I$7,IF(AND(FB218&lt;0,FI217+FB218/$B$5&lt;$H$2),-MIN('SFV+BESS'!$I$7,FI217-$H$2),0)))</f>
        <v>0</v>
      </c>
      <c r="FE218" s="33"/>
      <c r="FF218" s="33">
        <f t="shared" si="239"/>
        <v>0</v>
      </c>
      <c r="FG218" s="27">
        <f t="shared" si="279"/>
        <v>0</v>
      </c>
      <c r="FH218" s="27">
        <f t="shared" si="240"/>
        <v>0</v>
      </c>
      <c r="FI218" s="28">
        <f>IF((FI217+FC218+FD218)&gt;=$B$2*'SFV+BESS'!$I$9, $B$2*'SFV+BESS'!$I$9, (FI217+FC218+FD218))</f>
        <v>173.61249999999998</v>
      </c>
      <c r="FJ218" s="110">
        <f t="shared" si="280"/>
        <v>93.140060040291317</v>
      </c>
      <c r="FO218" s="251"/>
      <c r="FP218" s="48">
        <v>8.7083333333333393</v>
      </c>
      <c r="FQ218" s="33">
        <f t="shared" si="254"/>
        <v>106.09652002916586</v>
      </c>
      <c r="FR218" s="33">
        <f>Gen_Cons_Horario!B7540</f>
        <v>0</v>
      </c>
      <c r="FS218" s="35">
        <f t="shared" si="291"/>
        <v>106.09652002916586</v>
      </c>
      <c r="FT218" s="116">
        <f>IF(AND(FS218&gt;0,FS218*$B$4+FZ217&lt;=$B$2*'SFV+BESS'!$I$9,FS218&lt;'SFV+BESS'!$I$7), FS218*$B$4, IF(AND(FS218&gt;0,FS218*$B$4+FZ217&gt;$B$2*'SFV+BESS'!$I$9,FS218*$B$4&lt;'SFV+BESS'!$I$7),$B$2*'SFV+BESS'!$I$9-FZ217,IF(AND(FS218&gt;0,FS218*$B$4+FZ217&gt;$B$2*'SFV+BESS'!$I$9,FS218*$B$4&gt;'SFV+BESS'!$I$7,FZ217&lt;$B$2*'SFV+BESS'!$I$9),$B$2*'SFV+BESS'!$I$9-FZ217,IF(AND(FS218&gt;0,FS218*$B$4+FZ217&lt;=$B$2*'SFV+BESS'!$I$9,FS218&gt;'SFV+BESS'!$I$7),'SFV+BESS'!$I$7,0))))</f>
        <v>0</v>
      </c>
      <c r="FU218" s="27">
        <f>IF(AND(FS218&lt;0,FZ217+FS218/$B$5&gt;$H$2,-FS218/'Carga-Descarga Año'!$B$5&lt;'SFV+BESS'!$I$7),FS218/$B$5,IF(AND(FS218&lt;0,FZ217+FS218/$B$5&gt;$H$2,-FS218/'Carga-Descarga Año'!$B$5&gt;'SFV+BESS'!$I$7),-'SFV+BESS'!$I$7,IF(AND(FS218&lt;0,FZ217+FS218/$B$5&lt;$H$2),-MIN('SFV+BESS'!$I$7,FZ217-$H$2),0)))</f>
        <v>0</v>
      </c>
      <c r="FV218" s="33"/>
      <c r="FW218" s="33">
        <f t="shared" si="241"/>
        <v>0</v>
      </c>
      <c r="FX218" s="27">
        <f t="shared" si="281"/>
        <v>0</v>
      </c>
      <c r="FY218" s="27">
        <f t="shared" si="242"/>
        <v>0</v>
      </c>
      <c r="FZ218" s="28">
        <f>IF((FZ217+FT218+FU218)&gt;=$B$2*'SFV+BESS'!$I$9, $B$2*'SFV+BESS'!$I$9, (FZ217+FT218+FU218))</f>
        <v>173.61249999999998</v>
      </c>
      <c r="GA218" s="110">
        <f t="shared" si="282"/>
        <v>106.09652002916586</v>
      </c>
      <c r="GF218" s="251"/>
      <c r="GG218" s="48">
        <v>8.7083333333333393</v>
      </c>
      <c r="GH218" s="33">
        <f t="shared" si="255"/>
        <v>108.86347538032331</v>
      </c>
      <c r="GI218" s="33">
        <f>Gen_Cons_Horario!B8260</f>
        <v>0</v>
      </c>
      <c r="GJ218" s="35">
        <f t="shared" si="297"/>
        <v>108.86347538032331</v>
      </c>
      <c r="GK218" s="116">
        <f>IF(AND(GJ218&gt;0,GJ218*$B$4+GQ217&lt;=$B$2*'SFV+BESS'!$I$9,GJ218&lt;'SFV+BESS'!$I$7), GJ218*$B$4, IF(AND(GJ218&gt;0,GJ218*$B$4+GQ217&gt;$B$2*'SFV+BESS'!$I$9,GJ218*$B$4&lt;'SFV+BESS'!$I$7),$B$2*'SFV+BESS'!$I$9-GQ217,IF(AND(GJ218&gt;0,GJ218*$B$4+GQ217&gt;$B$2*'SFV+BESS'!$I$9,GJ218*$B$4&gt;'SFV+BESS'!$I$7,GQ217&lt;$B$2*'SFV+BESS'!$I$9),$B$2*'SFV+BESS'!$I$9-GQ217,IF(AND(GJ218&gt;0,GJ218*$B$4+GQ217&lt;=$B$2*'SFV+BESS'!$I$9,GJ218&gt;'SFV+BESS'!$I$7),'SFV+BESS'!$I$7,0))))</f>
        <v>0</v>
      </c>
      <c r="GL218" s="27">
        <f>IF(AND(GJ218&lt;0,GQ217+GJ218/$B$5&gt;$H$2,-GJ218/'Carga-Descarga Año'!$B$5&lt;'SFV+BESS'!$I$7),GJ218/$B$5,IF(AND(GJ218&lt;0,GQ217+GJ218/$B$5&gt;$H$2,-GJ218/'Carga-Descarga Año'!$B$5&gt;'SFV+BESS'!$I$7),-'SFV+BESS'!$I$7,IF(AND(GJ218&lt;0,GQ217+GJ218/$B$5&lt;$H$2),-MIN('SFV+BESS'!$I$7,GQ217-$H$2),0)))</f>
        <v>0</v>
      </c>
      <c r="GM218" s="33"/>
      <c r="GN218" s="33">
        <f t="shared" si="243"/>
        <v>0</v>
      </c>
      <c r="GO218" s="27">
        <f t="shared" si="283"/>
        <v>0</v>
      </c>
      <c r="GP218" s="27">
        <f t="shared" si="244"/>
        <v>0</v>
      </c>
      <c r="GQ218" s="28">
        <f>IF((GQ217+GK218+GL218)&gt;=$B$2*'SFV+BESS'!$I$9, $B$2*'SFV+BESS'!$I$9, (GQ217+GK218+GL218))</f>
        <v>173.61249999999998</v>
      </c>
      <c r="GR218" s="110">
        <f t="shared" si="284"/>
        <v>108.86347538032331</v>
      </c>
    </row>
    <row r="219" spans="1:200">
      <c r="A219" s="249"/>
      <c r="B219" s="48">
        <v>8.7500000000000107</v>
      </c>
      <c r="C219" s="38">
        <f t="shared" si="226"/>
        <v>102.86987171993853</v>
      </c>
      <c r="D219" s="2">
        <f>Gen_Cons_Horario!B245</f>
        <v>59.656000000000006</v>
      </c>
      <c r="E219" s="140">
        <f t="shared" si="256"/>
        <v>43.213871719938524</v>
      </c>
      <c r="F219" s="116">
        <f>IF(AND(E219&gt;0,E219*$B$4+L218&lt;=$B$2*'SFV+BESS'!$I$9,E219&lt;'SFV+BESS'!$I$7), E219*$B$4, IF(AND(E219&gt;0,E219*$B$4+L218&gt;$B$2*'SFV+BESS'!$I$9,E219*$B$4&lt;'SFV+BESS'!$I$7),$B$2*'SFV+BESS'!$I$9-L218,IF(AND(E219&gt;0,E219*$B$4+L218&gt;$B$2*'SFV+BESS'!$I$9,E219*$B$4&gt;'SFV+BESS'!$I$7,L218&lt;$B$2*'SFV+BESS'!$I$9),$B$2*'SFV+BESS'!$I$9-L218,IF(AND(E219&gt;0,E219*$B$4+L218&lt;=$B$2*'SFV+BESS'!$I$9,E219&gt;'SFV+BESS'!$I$7),'SFV+BESS'!$I$7,0))))</f>
        <v>0</v>
      </c>
      <c r="G219" s="27">
        <f>IF(AND(E219&lt;0,L218+E219/$B$5&gt;$H$2,-E219/'Carga-Descarga Año'!$B$5&lt;'SFV+BESS'!$I$7),E219/$B$5,IF(AND(E219&lt;0,L218+E219/$B$5&gt;$H$2,-E219/'Carga-Descarga Año'!$B$5&gt;'SFV+BESS'!$I$7),-'SFV+BESS'!$I$7,IF(AND(E219&lt;0,L218+E219/$B$5&lt;$H$2),-MIN('SFV+BESS'!$I$7,L218-$H$2),0)))</f>
        <v>0</v>
      </c>
      <c r="I219" s="38">
        <f t="shared" si="257"/>
        <v>59.656000000000006</v>
      </c>
      <c r="J219" s="27">
        <f t="shared" si="259"/>
        <v>0</v>
      </c>
      <c r="K219" s="27">
        <f t="shared" si="258"/>
        <v>0</v>
      </c>
      <c r="L219" s="28">
        <f>IF((L218+F219+G219)&gt;=$B$2*'SFV+BESS'!$I$9, $B$2*'SFV+BESS'!$I$9, (L218+F219+G219))</f>
        <v>173.61249999999998</v>
      </c>
      <c r="M219" s="110">
        <f t="shared" si="260"/>
        <v>43.213871719938524</v>
      </c>
      <c r="R219" s="251"/>
      <c r="S219" s="48">
        <v>8.7500000000000107</v>
      </c>
      <c r="T219" s="2">
        <f t="shared" si="245"/>
        <v>103.90307247760497</v>
      </c>
      <c r="U219" s="2">
        <f>Gen_Cons_Horario!B989</f>
        <v>37.285000000000004</v>
      </c>
      <c r="V219" s="35">
        <f t="shared" si="292"/>
        <v>66.618072477604954</v>
      </c>
      <c r="W219" s="116">
        <f>IF(AND(V219&gt;0,V219*$B$4+AC218&lt;=$B$2*'SFV+BESS'!$I$9,V219&lt;'SFV+BESS'!$I$7), V219*$B$4, IF(AND(V219&gt;0,V219*$B$4+AC218&gt;$B$2*'SFV+BESS'!$I$9,V219*$B$4&lt;'SFV+BESS'!$I$7),$B$2*'SFV+BESS'!$I$9-AC218,IF(AND(V219&gt;0,V219*$B$4+AC218&gt;$B$2*'SFV+BESS'!$I$9,V219*$B$4&gt;'SFV+BESS'!$I$7,AC218&lt;$B$2*'SFV+BESS'!$I$9),$B$2*'SFV+BESS'!$I$9-AC218,IF(AND(V219&gt;0,V219*$B$4+AC218&lt;=$B$2*'SFV+BESS'!$I$9,V219&gt;'SFV+BESS'!$I$7),'SFV+BESS'!$I$7,0))))</f>
        <v>0</v>
      </c>
      <c r="X219" s="27">
        <f>IF(AND(V219&lt;0,AC218+V219/$B$5&gt;$H$2,-V219/'Carga-Descarga Año'!$B$5&lt;'SFV+BESS'!$I$7),V219/$B$5,IF(AND(V219&lt;0,AC218+V219/$B$5&gt;$H$2,-V219/'Carga-Descarga Año'!$B$5&gt;'SFV+BESS'!$I$7),-'SFV+BESS'!$I$7,IF(AND(V219&lt;0,AC218+V219/$B$5&lt;$H$2),-MIN('SFV+BESS'!$I$7,AC218-$H$2),0)))</f>
        <v>0</v>
      </c>
      <c r="Z219" s="33">
        <f t="shared" si="286"/>
        <v>37.285000000000004</v>
      </c>
      <c r="AA219" s="27">
        <f t="shared" si="261"/>
        <v>0</v>
      </c>
      <c r="AB219" s="27">
        <f t="shared" si="285"/>
        <v>0</v>
      </c>
      <c r="AC219" s="28">
        <f>IF((AC218+W219+X219)&gt;=$B$2*'SFV+BESS'!$I$9, $B$2*'SFV+BESS'!$I$9, (AC218+W219+X219))</f>
        <v>173.61249999999998</v>
      </c>
      <c r="AD219" s="110">
        <f t="shared" si="262"/>
        <v>66.618072477604954</v>
      </c>
      <c r="AI219" s="251"/>
      <c r="AJ219" s="48">
        <v>8.7500000000000107</v>
      </c>
      <c r="AK219" s="52">
        <f t="shared" si="246"/>
        <v>95.435636670569934</v>
      </c>
      <c r="AL219" s="33">
        <f>Gen_Cons_Horario!B1661</f>
        <v>0</v>
      </c>
      <c r="AM219" s="35">
        <f t="shared" si="293"/>
        <v>95.435636670569934</v>
      </c>
      <c r="AN219" s="116">
        <f>IF(AND(AM219&gt;0,AM219*$B$4+AT218&lt;=$B$2*'SFV+BESS'!$I$9,AM219&lt;'SFV+BESS'!$I$7), AM219*$B$4, IF(AND(AM219&gt;0,AM219*$B$4+AT218&gt;$B$2*'SFV+BESS'!$I$9,AM219*$B$4&lt;'SFV+BESS'!$I$7),$B$2*'SFV+BESS'!$I$9-AT218,IF(AND(AM219&gt;0,AM219*$B$4+AT218&gt;$B$2*'SFV+BESS'!$I$9,AM219*$B$4&gt;'SFV+BESS'!$I$7,AT218&lt;$B$2*'SFV+BESS'!$I$9),$B$2*'SFV+BESS'!$I$9-AT218,IF(AND(AM219&gt;0,AM219*$B$4+AT218&lt;=$B$2*'SFV+BESS'!$I$9,AM219&gt;'SFV+BESS'!$I$7),'SFV+BESS'!$I$7,0))))</f>
        <v>0</v>
      </c>
      <c r="AO219" s="27">
        <f>IF(AND(AM219&lt;0,AT218+AM219/$B$5&gt;$H$2,-AM219/'Carga-Descarga Año'!$B$5&lt;'SFV+BESS'!$I$7),AM219/$B$5,IF(AND(AM219&lt;0,AT218+AM219/$B$5&gt;$H$2,-AM219/'Carga-Descarga Año'!$B$5&gt;'SFV+BESS'!$I$7),-'SFV+BESS'!$I$7,IF(AND(AM219&lt;0,AT218+AM219/$B$5&lt;$H$2),-MIN('SFV+BESS'!$I$7,AT218-$H$2),0)))</f>
        <v>0</v>
      </c>
      <c r="AP219" s="33"/>
      <c r="AQ219" s="33">
        <f t="shared" si="227"/>
        <v>0</v>
      </c>
      <c r="AR219" s="27">
        <f t="shared" si="263"/>
        <v>0</v>
      </c>
      <c r="AS219" s="27">
        <f t="shared" si="228"/>
        <v>0</v>
      </c>
      <c r="AT219" s="28">
        <f>IF((AT218+AN219+AO219)&gt;=$B$2*'SFV+BESS'!$I$9, $B$2*'SFV+BESS'!$I$9, (AT218+AN219+AO219))</f>
        <v>173.61249999999998</v>
      </c>
      <c r="AU219" s="110">
        <f t="shared" si="264"/>
        <v>95.435636670569934</v>
      </c>
      <c r="AZ219" s="251"/>
      <c r="BA219" s="48">
        <v>8.7500000000000107</v>
      </c>
      <c r="BB219" s="33">
        <f t="shared" si="247"/>
        <v>62.728437042746478</v>
      </c>
      <c r="BC219" s="33">
        <f>Gen_Cons_Horario!B2405</f>
        <v>0</v>
      </c>
      <c r="BD219" s="35">
        <f t="shared" si="294"/>
        <v>62.728437042746478</v>
      </c>
      <c r="BE219" s="116">
        <f>IF(AND(BD219&gt;0,BD219*$B$4+BK218&lt;=$B$2*'SFV+BESS'!$I$9,BD219&lt;'SFV+BESS'!$I$7), BD219*$B$4, IF(AND(BD219&gt;0,BD219*$B$4+BK218&gt;$B$2*'SFV+BESS'!$I$9,BD219*$B$4&lt;'SFV+BESS'!$I$7),$B$2*'SFV+BESS'!$I$9-BK218,IF(AND(BD219&gt;0,BD219*$B$4+BK218&gt;$B$2*'SFV+BESS'!$I$9,BD219*$B$4&gt;'SFV+BESS'!$I$7,BK218&lt;$B$2*'SFV+BESS'!$I$9),$B$2*'SFV+BESS'!$I$9-BK218,IF(AND(BD219&gt;0,BD219*$B$4+BK218&lt;=$B$2*'SFV+BESS'!$I$9,BD219&gt;'SFV+BESS'!$I$7),'SFV+BESS'!$I$7,0))))</f>
        <v>0</v>
      </c>
      <c r="BF219" s="27">
        <f>IF(AND(BD219&lt;0,BK218+BD219/$B$5&gt;$H$2,-BD219/'Carga-Descarga Año'!$B$5&lt;'SFV+BESS'!$I$7),BD219/$B$5,IF(AND(BD219&lt;0,BK218+BD219/$B$5&gt;$H$2,-BD219/'Carga-Descarga Año'!$B$5&gt;'SFV+BESS'!$I$7),-'SFV+BESS'!$I$7,IF(AND(BD219&lt;0,BK218+BD219/$B$5&lt;$H$2),-MIN('SFV+BESS'!$I$7,BK218-$H$2),0)))</f>
        <v>0</v>
      </c>
      <c r="BG219" s="33"/>
      <c r="BH219" s="33">
        <f t="shared" si="229"/>
        <v>0</v>
      </c>
      <c r="BI219" s="27">
        <f t="shared" si="265"/>
        <v>0</v>
      </c>
      <c r="BJ219" s="27">
        <f t="shared" si="230"/>
        <v>0</v>
      </c>
      <c r="BK219" s="28">
        <f>IF((BK218+BE219+BF219)&gt;=$B$2*'SFV+BESS'!$I$9, $B$2*'SFV+BESS'!$I$9, (BK218+BE219+BF219))</f>
        <v>173.61249999999998</v>
      </c>
      <c r="BL219" s="110">
        <f t="shared" si="266"/>
        <v>62.728437042746478</v>
      </c>
      <c r="BQ219" s="251"/>
      <c r="BR219" s="48">
        <v>8.7500000000000107</v>
      </c>
      <c r="BS219" s="33">
        <f t="shared" si="248"/>
        <v>20.952304175200414</v>
      </c>
      <c r="BT219" s="33">
        <f>Gen_Cons_Horario!B3125</f>
        <v>0</v>
      </c>
      <c r="BU219" s="35">
        <f t="shared" si="295"/>
        <v>20.952304175200414</v>
      </c>
      <c r="BV219" s="116">
        <f>IF(AND(BU219&gt;0,BU219*$B$4+CB218&lt;=$B$2*'SFV+BESS'!$I$9,BU219&lt;'SFV+BESS'!$I$7), BU219*$B$4, IF(AND(BU219&gt;0,BU219*$B$4+CB218&gt;$B$2*'SFV+BESS'!$I$9,BU219*$B$4&lt;'SFV+BESS'!$I$7),$B$2*'SFV+BESS'!$I$9-CB218,IF(AND(BU219&gt;0,BU219*$B$4+CB218&gt;$B$2*'SFV+BESS'!$I$9,BU219*$B$4&gt;'SFV+BESS'!$I$7,CB218&lt;$B$2*'SFV+BESS'!$I$9),$B$2*'SFV+BESS'!$I$9-CB218,IF(AND(BU219&gt;0,BU219*$B$4+CB218&lt;=$B$2*'SFV+BESS'!$I$9,BU219&gt;'SFV+BESS'!$I$7),'SFV+BESS'!$I$7,0))))</f>
        <v>0</v>
      </c>
      <c r="BW219" s="27">
        <f>IF(AND(BU219&lt;0,CB218+BU219/$B$5&gt;$H$2,-BU219/'Carga-Descarga Año'!$B$5&lt;'SFV+BESS'!$I$7),BU219/$B$5,IF(AND(BU219&lt;0,CB218+BU219/$B$5&gt;$H$2,-BU219/'Carga-Descarga Año'!$B$5&gt;'SFV+BESS'!$I$7),-'SFV+BESS'!$I$7,IF(AND(BU219&lt;0,CB218+BU219/$B$5&lt;$H$2),-MIN('SFV+BESS'!$I$7,CB218-$H$2),0)))</f>
        <v>0</v>
      </c>
      <c r="BX219" s="33"/>
      <c r="BY219" s="33">
        <f t="shared" si="231"/>
        <v>0</v>
      </c>
      <c r="BZ219" s="27">
        <f t="shared" si="267"/>
        <v>0</v>
      </c>
      <c r="CA219" s="27">
        <f t="shared" si="268"/>
        <v>0</v>
      </c>
      <c r="CB219" s="28">
        <f>IF((CB218+BV219+BW219)&gt;=$B$2*'SFV+BESS'!$I$9, $B$2*'SFV+BESS'!$I$9, (CB218+BV219+BW219))</f>
        <v>173.61249999999998</v>
      </c>
      <c r="CC219" s="110">
        <f t="shared" si="269"/>
        <v>20.952304175200414</v>
      </c>
      <c r="CH219" s="251"/>
      <c r="CI219" s="48">
        <v>8.7500000000000107</v>
      </c>
      <c r="CJ219" s="33">
        <f t="shared" si="249"/>
        <v>15.237891096566022</v>
      </c>
      <c r="CK219" s="33">
        <f>Gen_Cons_Horario!B3869</f>
        <v>0</v>
      </c>
      <c r="CL219" s="35">
        <f t="shared" si="296"/>
        <v>15.237891096566022</v>
      </c>
      <c r="CM219" s="116">
        <f>IF(AND(CL219&gt;0,CL219*$B$4+CS218&lt;=$B$2*'SFV+BESS'!$I$9,CL219&lt;'SFV+BESS'!$I$7), CL219*$B$4, IF(AND(CL219&gt;0,CL219*$B$4+CS218&gt;$B$2*'SFV+BESS'!$I$9,CL219*$B$4&lt;'SFV+BESS'!$I$7),$B$2*'SFV+BESS'!$I$9-CS218,IF(AND(CL219&gt;0,CL219*$B$4+CS218&gt;$B$2*'SFV+BESS'!$I$9,CL219*$B$4&gt;'SFV+BESS'!$I$7,CS218&lt;$B$2*'SFV+BESS'!$I$9),$B$2*'SFV+BESS'!$I$9-CS218,IF(AND(CL219&gt;0,CL219*$B$4+CS218&lt;=$B$2*'SFV+BESS'!$I$9,CL219&gt;'SFV+BESS'!$I$7),'SFV+BESS'!$I$7,0))))</f>
        <v>0</v>
      </c>
      <c r="CN219" s="27">
        <f>IF(AND(CL219&lt;0,CS218+CL219/$B$5&gt;$H$2,-CL219/'Carga-Descarga Año'!$B$5&lt;'SFV+BESS'!$I$7),CL219/$B$5,IF(AND(CL219&lt;0,CS218+CL219/$B$5&gt;$H$2,-CL219/'Carga-Descarga Año'!$B$5&gt;'SFV+BESS'!$I$7),-'SFV+BESS'!$I$7,IF(AND(CL219&lt;0,CS218+CL219/$B$5&lt;$H$2),-MIN('SFV+BESS'!$I$7,CS218-$H$2),0)))</f>
        <v>0</v>
      </c>
      <c r="CO219" s="33"/>
      <c r="CP219" s="33">
        <f t="shared" si="232"/>
        <v>0</v>
      </c>
      <c r="CQ219" s="27">
        <f t="shared" si="270"/>
        <v>0</v>
      </c>
      <c r="CR219" s="27">
        <f t="shared" si="233"/>
        <v>0</v>
      </c>
      <c r="CS219" s="28">
        <f>IF((CS218+CM219+CN219)&gt;=$B$2*'SFV+BESS'!$I$9, $B$2*'SFV+BESS'!$I$9, (CS218+CM219+CN219))</f>
        <v>173.61249999999998</v>
      </c>
      <c r="CT219" s="110">
        <f t="shared" si="271"/>
        <v>15.237891096566022</v>
      </c>
      <c r="CY219" s="251"/>
      <c r="CZ219" s="48">
        <v>8.7500000000000107</v>
      </c>
      <c r="DA219" s="33">
        <f t="shared" si="250"/>
        <v>22.399706331116558</v>
      </c>
      <c r="DB219" s="33">
        <f>Gen_Cons_Horario!B4589</f>
        <v>0</v>
      </c>
      <c r="DC219" s="35">
        <f t="shared" si="287"/>
        <v>22.399706331116558</v>
      </c>
      <c r="DD219" s="116">
        <f>IF(AND(DC219&gt;0,DC219*$B$4+DJ218&lt;=$B$2*'SFV+BESS'!$I$9,DC219&lt;'SFV+BESS'!$I$7), DC219*$B$4, IF(AND(DC219&gt;0,DC219*$B$4+DJ218&gt;$B$2*'SFV+BESS'!$I$9,DC219*$B$4&lt;'SFV+BESS'!$I$7),$B$2*'SFV+BESS'!$I$9-DJ218,IF(AND(DC219&gt;0,DC219*$B$4+DJ218&gt;$B$2*'SFV+BESS'!$I$9,DC219*$B$4&gt;'SFV+BESS'!$I$7,DJ218&lt;$B$2*'SFV+BESS'!$I$9),$B$2*'SFV+BESS'!$I$9-DJ218,IF(AND(DC219&gt;0,DC219*$B$4+DJ218&lt;=$B$2*'SFV+BESS'!$I$9,DC219&gt;'SFV+BESS'!$I$7),'SFV+BESS'!$I$7,0))))</f>
        <v>0</v>
      </c>
      <c r="DE219" s="27">
        <f>IF(AND(DC219&lt;0,DJ218+DC219/$B$5&gt;$H$2,-DC219/'Carga-Descarga Año'!$B$5&lt;'SFV+BESS'!$I$7),DC219/$B$5,IF(AND(DC219&lt;0,DJ218+DC219/$B$5&gt;$H$2,-DC219/'Carga-Descarga Año'!$B$5&gt;'SFV+BESS'!$I$7),-'SFV+BESS'!$I$7,IF(AND(DC219&lt;0,DJ218+DC219/$B$5&lt;$H$2),-MIN('SFV+BESS'!$I$7,DJ218-$H$2),0)))</f>
        <v>0</v>
      </c>
      <c r="DF219" s="33"/>
      <c r="DG219" s="33">
        <f t="shared" si="234"/>
        <v>0</v>
      </c>
      <c r="DH219" s="27">
        <f t="shared" si="272"/>
        <v>0</v>
      </c>
      <c r="DI219" s="27">
        <f t="shared" si="273"/>
        <v>0</v>
      </c>
      <c r="DJ219" s="28">
        <f>IF((DJ218+DD219+DE219)&gt;=$B$2*'SFV+BESS'!$I$9, $B$2*'SFV+BESS'!$I$9, (DJ218+DD219+DE219))</f>
        <v>173.61249999999998</v>
      </c>
      <c r="DK219" s="110">
        <f t="shared" si="274"/>
        <v>22.399706331116558</v>
      </c>
      <c r="DP219" s="251"/>
      <c r="DQ219" s="48">
        <v>8.7500000000000107</v>
      </c>
      <c r="DR219" s="33">
        <f t="shared" si="251"/>
        <v>43.502380946179692</v>
      </c>
      <c r="DS219" s="33">
        <f>Gen_Cons_Horario!B5333</f>
        <v>0</v>
      </c>
      <c r="DT219" s="35">
        <f t="shared" si="288"/>
        <v>43.502380946179692</v>
      </c>
      <c r="DU219" s="116">
        <f>IF(AND(DT219&gt;0,DT219*$B$4+EA218&lt;=$B$2*'SFV+BESS'!$I$9,DT219&lt;'SFV+BESS'!$I$7), DT219*$B$4, IF(AND(DT219&gt;0,DT219*$B$4+EA218&gt;$B$2*'SFV+BESS'!$I$9,DT219*$B$4&lt;'SFV+BESS'!$I$7),$B$2*'SFV+BESS'!$I$9-EA218,IF(AND(DT219&gt;0,DT219*$B$4+EA218&gt;$B$2*'SFV+BESS'!$I$9,DT219*$B$4&gt;'SFV+BESS'!$I$7,EA218&lt;$B$2*'SFV+BESS'!$I$9),$B$2*'SFV+BESS'!$I$9-EA218,IF(AND(DT219&gt;0,DT219*$B$4+EA218&lt;=$B$2*'SFV+BESS'!$I$9,DT219&gt;'SFV+BESS'!$I$7),'SFV+BESS'!$I$7,0))))</f>
        <v>0</v>
      </c>
      <c r="DV219" s="27">
        <f>IF(AND(DT219&lt;0,EA218+DT219/$B$5&gt;$H$2,-DT219/'Carga-Descarga Año'!$B$5&lt;'SFV+BESS'!$I$7),DT219/$B$5,IF(AND(DT219&lt;0,EA218+DT219/$B$5&gt;$H$2,-DT219/'Carga-Descarga Año'!$B$5&gt;'SFV+BESS'!$I$7),-'SFV+BESS'!$I$7,IF(AND(DT219&lt;0,EA218+DT219/$B$5&lt;$H$2),-MIN('SFV+BESS'!$I$7,EA218-$H$2),0)))</f>
        <v>0</v>
      </c>
      <c r="DW219" s="33"/>
      <c r="DX219" s="33">
        <f t="shared" si="235"/>
        <v>0</v>
      </c>
      <c r="DY219" s="27">
        <f t="shared" si="275"/>
        <v>0</v>
      </c>
      <c r="DZ219" s="27">
        <f t="shared" si="236"/>
        <v>0</v>
      </c>
      <c r="EA219" s="28">
        <f>IF((EA218+DU219+DV219)&gt;=$B$2*'SFV+BESS'!$I$9, $B$2*'SFV+BESS'!$I$9, (EA218+DU219+DV219))</f>
        <v>173.61249999999998</v>
      </c>
      <c r="EB219" s="110">
        <f t="shared" si="276"/>
        <v>43.502380946179692</v>
      </c>
      <c r="EG219" s="251"/>
      <c r="EH219" s="48">
        <v>8.7500000000000107</v>
      </c>
      <c r="EI219" s="33">
        <f t="shared" si="252"/>
        <v>59.658968947324041</v>
      </c>
      <c r="EJ219" s="33">
        <f>Gen_Cons_Horario!B6077</f>
        <v>0</v>
      </c>
      <c r="EK219" s="35">
        <f t="shared" si="289"/>
        <v>59.658968947324041</v>
      </c>
      <c r="EL219" s="116">
        <f>IF(AND(EK219&gt;0,EK219*$B$4+ER218&lt;=$B$2*'SFV+BESS'!$I$9,EK219&lt;'SFV+BESS'!$I$7), EK219*$B$4, IF(AND(EK219&gt;0,EK219*$B$4+ER218&gt;$B$2*'SFV+BESS'!$I$9,EK219*$B$4&lt;'SFV+BESS'!$I$7),$B$2*'SFV+BESS'!$I$9-ER218,IF(AND(EK219&gt;0,EK219*$B$4+ER218&gt;$B$2*'SFV+BESS'!$I$9,EK219*$B$4&gt;'SFV+BESS'!$I$7,ER218&lt;$B$2*'SFV+BESS'!$I$9),$B$2*'SFV+BESS'!$I$9-ER218,IF(AND(EK219&gt;0,EK219*$B$4+ER218&lt;=$B$2*'SFV+BESS'!$I$9,EK219&gt;'SFV+BESS'!$I$7),'SFV+BESS'!$I$7,0))))</f>
        <v>0</v>
      </c>
      <c r="EM219" s="27">
        <f>IF(AND(EK219&lt;0,ER218+EK219/$B$5&gt;$H$2,-EK219/'Carga-Descarga Año'!$B$5&lt;'SFV+BESS'!$I$7),EK219/$B$5,IF(AND(EK219&lt;0,ER218+EK219/$B$5&gt;$H$2,-EK219/'Carga-Descarga Año'!$B$5&gt;'SFV+BESS'!$I$7),-'SFV+BESS'!$I$7,IF(AND(EK219&lt;0,ER218+EK219/$B$5&lt;$H$2),-MIN('SFV+BESS'!$I$7,ER218-$H$2),0)))</f>
        <v>0</v>
      </c>
      <c r="EN219" s="33"/>
      <c r="EO219" s="33">
        <f t="shared" si="237"/>
        <v>0</v>
      </c>
      <c r="EP219" s="27">
        <f t="shared" si="277"/>
        <v>0</v>
      </c>
      <c r="EQ219" s="27">
        <f t="shared" si="238"/>
        <v>0</v>
      </c>
      <c r="ER219" s="28">
        <f>IF((ER218+EL219+EM219)&gt;=$B$2*'SFV+BESS'!$I$9, $B$2*'SFV+BESS'!$I$9, (ER218+EL219+EM219))</f>
        <v>173.61249999999998</v>
      </c>
      <c r="ES219" s="110">
        <f t="shared" si="278"/>
        <v>59.658968947324041</v>
      </c>
      <c r="EX219" s="251"/>
      <c r="EY219" s="48">
        <v>8.7500000000000107</v>
      </c>
      <c r="EZ219" s="33">
        <f t="shared" si="253"/>
        <v>74.053982163182425</v>
      </c>
      <c r="FA219" s="33">
        <f>Gen_Cons_Horario!B6797</f>
        <v>0</v>
      </c>
      <c r="FB219" s="35">
        <f t="shared" si="290"/>
        <v>74.053982163182425</v>
      </c>
      <c r="FC219" s="116">
        <f>IF(AND(FB219&gt;0,FB219*$B$4+FI218&lt;=$B$2*'SFV+BESS'!$I$9,FB219&lt;'SFV+BESS'!$I$7), FB219*$B$4, IF(AND(FB219&gt;0,FB219*$B$4+FI218&gt;$B$2*'SFV+BESS'!$I$9,FB219*$B$4&lt;'SFV+BESS'!$I$7),$B$2*'SFV+BESS'!$I$9-FI218,IF(AND(FB219&gt;0,FB219*$B$4+FI218&gt;$B$2*'SFV+BESS'!$I$9,FB219*$B$4&gt;'SFV+BESS'!$I$7,FI218&lt;$B$2*'SFV+BESS'!$I$9),$B$2*'SFV+BESS'!$I$9-FI218,IF(AND(FB219&gt;0,FB219*$B$4+FI218&lt;=$B$2*'SFV+BESS'!$I$9,FB219&gt;'SFV+BESS'!$I$7),'SFV+BESS'!$I$7,0))))</f>
        <v>0</v>
      </c>
      <c r="FD219" s="27">
        <f>IF(AND(FB219&lt;0,FI218+FB219/$B$5&gt;$H$2,-FB219/'Carga-Descarga Año'!$B$5&lt;'SFV+BESS'!$I$7),FB219/$B$5,IF(AND(FB219&lt;0,FI218+FB219/$B$5&gt;$H$2,-FB219/'Carga-Descarga Año'!$B$5&gt;'SFV+BESS'!$I$7),-'SFV+BESS'!$I$7,IF(AND(FB219&lt;0,FI218+FB219/$B$5&lt;$H$2),-MIN('SFV+BESS'!$I$7,FI218-$H$2),0)))</f>
        <v>0</v>
      </c>
      <c r="FE219" s="33"/>
      <c r="FF219" s="33">
        <f t="shared" si="239"/>
        <v>0</v>
      </c>
      <c r="FG219" s="27">
        <f t="shared" si="279"/>
        <v>0</v>
      </c>
      <c r="FH219" s="27">
        <f t="shared" si="240"/>
        <v>0</v>
      </c>
      <c r="FI219" s="28">
        <f>IF((FI218+FC219+FD219)&gt;=$B$2*'SFV+BESS'!$I$9, $B$2*'SFV+BESS'!$I$9, (FI218+FC219+FD219))</f>
        <v>173.61249999999998</v>
      </c>
      <c r="FJ219" s="110">
        <f t="shared" si="280"/>
        <v>74.053982163182425</v>
      </c>
      <c r="FO219" s="251"/>
      <c r="FP219" s="48">
        <v>8.7500000000000107</v>
      </c>
      <c r="FQ219" s="33">
        <f t="shared" si="254"/>
        <v>90.474946527938982</v>
      </c>
      <c r="FR219" s="33">
        <f>Gen_Cons_Horario!B7541</f>
        <v>0</v>
      </c>
      <c r="FS219" s="35">
        <f t="shared" si="291"/>
        <v>90.474946527938982</v>
      </c>
      <c r="FT219" s="116">
        <f>IF(AND(FS219&gt;0,FS219*$B$4+FZ218&lt;=$B$2*'SFV+BESS'!$I$9,FS219&lt;'SFV+BESS'!$I$7), FS219*$B$4, IF(AND(FS219&gt;0,FS219*$B$4+FZ218&gt;$B$2*'SFV+BESS'!$I$9,FS219*$B$4&lt;'SFV+BESS'!$I$7),$B$2*'SFV+BESS'!$I$9-FZ218,IF(AND(FS219&gt;0,FS219*$B$4+FZ218&gt;$B$2*'SFV+BESS'!$I$9,FS219*$B$4&gt;'SFV+BESS'!$I$7,FZ218&lt;$B$2*'SFV+BESS'!$I$9),$B$2*'SFV+BESS'!$I$9-FZ218,IF(AND(FS219&gt;0,FS219*$B$4+FZ218&lt;=$B$2*'SFV+BESS'!$I$9,FS219&gt;'SFV+BESS'!$I$7),'SFV+BESS'!$I$7,0))))</f>
        <v>0</v>
      </c>
      <c r="FU219" s="27">
        <f>IF(AND(FS219&lt;0,FZ218+FS219/$B$5&gt;$H$2,-FS219/'Carga-Descarga Año'!$B$5&lt;'SFV+BESS'!$I$7),FS219/$B$5,IF(AND(FS219&lt;0,FZ218+FS219/$B$5&gt;$H$2,-FS219/'Carga-Descarga Año'!$B$5&gt;'SFV+BESS'!$I$7),-'SFV+BESS'!$I$7,IF(AND(FS219&lt;0,FZ218+FS219/$B$5&lt;$H$2),-MIN('SFV+BESS'!$I$7,FZ218-$H$2),0)))</f>
        <v>0</v>
      </c>
      <c r="FV219" s="33"/>
      <c r="FW219" s="33">
        <f t="shared" si="241"/>
        <v>0</v>
      </c>
      <c r="FX219" s="27">
        <f t="shared" si="281"/>
        <v>0</v>
      </c>
      <c r="FY219" s="27">
        <f t="shared" si="242"/>
        <v>0</v>
      </c>
      <c r="FZ219" s="28">
        <f>IF((FZ218+FT219+FU219)&gt;=$B$2*'SFV+BESS'!$I$9, $B$2*'SFV+BESS'!$I$9, (FZ218+FT219+FU219))</f>
        <v>173.61249999999998</v>
      </c>
      <c r="GA219" s="110">
        <f t="shared" si="282"/>
        <v>90.474946527938982</v>
      </c>
      <c r="GF219" s="251"/>
      <c r="GG219" s="48">
        <v>8.7500000000000107</v>
      </c>
      <c r="GH219" s="33">
        <f t="shared" si="255"/>
        <v>95.072145615161062</v>
      </c>
      <c r="GI219" s="33">
        <f>Gen_Cons_Horario!B8261</f>
        <v>0</v>
      </c>
      <c r="GJ219" s="35">
        <f t="shared" si="297"/>
        <v>95.072145615161062</v>
      </c>
      <c r="GK219" s="116">
        <f>IF(AND(GJ219&gt;0,GJ219*$B$4+GQ218&lt;=$B$2*'SFV+BESS'!$I$9,GJ219&lt;'SFV+BESS'!$I$7), GJ219*$B$4, IF(AND(GJ219&gt;0,GJ219*$B$4+GQ218&gt;$B$2*'SFV+BESS'!$I$9,GJ219*$B$4&lt;'SFV+BESS'!$I$7),$B$2*'SFV+BESS'!$I$9-GQ218,IF(AND(GJ219&gt;0,GJ219*$B$4+GQ218&gt;$B$2*'SFV+BESS'!$I$9,GJ219*$B$4&gt;'SFV+BESS'!$I$7,GQ218&lt;$B$2*'SFV+BESS'!$I$9),$B$2*'SFV+BESS'!$I$9-GQ218,IF(AND(GJ219&gt;0,GJ219*$B$4+GQ218&lt;=$B$2*'SFV+BESS'!$I$9,GJ219&gt;'SFV+BESS'!$I$7),'SFV+BESS'!$I$7,0))))</f>
        <v>0</v>
      </c>
      <c r="GL219" s="27">
        <f>IF(AND(GJ219&lt;0,GQ218+GJ219/$B$5&gt;$H$2,-GJ219/'Carga-Descarga Año'!$B$5&lt;'SFV+BESS'!$I$7),GJ219/$B$5,IF(AND(GJ219&lt;0,GQ218+GJ219/$B$5&gt;$H$2,-GJ219/'Carga-Descarga Año'!$B$5&gt;'SFV+BESS'!$I$7),-'SFV+BESS'!$I$7,IF(AND(GJ219&lt;0,GQ218+GJ219/$B$5&lt;$H$2),-MIN('SFV+BESS'!$I$7,GQ218-$H$2),0)))</f>
        <v>0</v>
      </c>
      <c r="GM219" s="33"/>
      <c r="GN219" s="33">
        <f t="shared" si="243"/>
        <v>0</v>
      </c>
      <c r="GO219" s="27">
        <f t="shared" si="283"/>
        <v>0</v>
      </c>
      <c r="GP219" s="27">
        <f t="shared" si="244"/>
        <v>0</v>
      </c>
      <c r="GQ219" s="28">
        <f>IF((GQ218+GK219+GL219)&gt;=$B$2*'SFV+BESS'!$I$9, $B$2*'SFV+BESS'!$I$9, (GQ218+GK219+GL219))</f>
        <v>173.61249999999998</v>
      </c>
      <c r="GR219" s="110">
        <f t="shared" si="284"/>
        <v>95.072145615161062</v>
      </c>
    </row>
    <row r="220" spans="1:200">
      <c r="A220" s="249"/>
      <c r="B220" s="48">
        <v>8.7916666666666696</v>
      </c>
      <c r="C220" s="38">
        <f t="shared" si="226"/>
        <v>79.925483788312661</v>
      </c>
      <c r="D220" s="2">
        <f>Gen_Cons_Horario!B246</f>
        <v>59.656000000000006</v>
      </c>
      <c r="E220" s="140">
        <f t="shared" si="256"/>
        <v>20.269483788312655</v>
      </c>
      <c r="F220" s="116">
        <f>IF(AND(E220&gt;0,E220*$B$4+L219&lt;=$B$2*'SFV+BESS'!$I$9,E220&lt;'SFV+BESS'!$I$7), E220*$B$4, IF(AND(E220&gt;0,E220*$B$4+L219&gt;$B$2*'SFV+BESS'!$I$9,E220*$B$4&lt;'SFV+BESS'!$I$7),$B$2*'SFV+BESS'!$I$9-L219,IF(AND(E220&gt;0,E220*$B$4+L219&gt;$B$2*'SFV+BESS'!$I$9,E220*$B$4&gt;'SFV+BESS'!$I$7,L219&lt;$B$2*'SFV+BESS'!$I$9),$B$2*'SFV+BESS'!$I$9-L219,IF(AND(E220&gt;0,E220*$B$4+L219&lt;=$B$2*'SFV+BESS'!$I$9,E220&gt;'SFV+BESS'!$I$7),'SFV+BESS'!$I$7,0))))</f>
        <v>0</v>
      </c>
      <c r="G220" s="27">
        <f>IF(AND(E220&lt;0,L219+E220/$B$5&gt;$H$2,-E220/'Carga-Descarga Año'!$B$5&lt;'SFV+BESS'!$I$7),E220/$B$5,IF(AND(E220&lt;0,L219+E220/$B$5&gt;$H$2,-E220/'Carga-Descarga Año'!$B$5&gt;'SFV+BESS'!$I$7),-'SFV+BESS'!$I$7,IF(AND(E220&lt;0,L219+E220/$B$5&lt;$H$2),-MIN('SFV+BESS'!$I$7,L219-$H$2),0)))</f>
        <v>0</v>
      </c>
      <c r="I220" s="38">
        <f t="shared" si="257"/>
        <v>59.656000000000006</v>
      </c>
      <c r="J220" s="27">
        <f t="shared" si="259"/>
        <v>0</v>
      </c>
      <c r="K220" s="27">
        <f t="shared" si="258"/>
        <v>0</v>
      </c>
      <c r="L220" s="28">
        <f>IF((L219+F220+G220)&gt;=$B$2*'SFV+BESS'!$I$9, $B$2*'SFV+BESS'!$I$9, (L219+F220+G220))</f>
        <v>173.61249999999998</v>
      </c>
      <c r="M220" s="110">
        <f t="shared" si="260"/>
        <v>20.269483788312655</v>
      </c>
      <c r="R220" s="251"/>
      <c r="S220" s="48">
        <v>8.7916666666666696</v>
      </c>
      <c r="T220" s="2">
        <f t="shared" si="245"/>
        <v>73.959352377759757</v>
      </c>
      <c r="U220" s="2">
        <f>Gen_Cons_Horario!B990</f>
        <v>37.285000000000004</v>
      </c>
      <c r="V220" s="35">
        <f t="shared" si="292"/>
        <v>36.674352377759753</v>
      </c>
      <c r="W220" s="116">
        <f>IF(AND(V220&gt;0,V220*$B$4+AC219&lt;=$B$2*'SFV+BESS'!$I$9,V220&lt;'SFV+BESS'!$I$7), V220*$B$4, IF(AND(V220&gt;0,V220*$B$4+AC219&gt;$B$2*'SFV+BESS'!$I$9,V220*$B$4&lt;'SFV+BESS'!$I$7),$B$2*'SFV+BESS'!$I$9-AC219,IF(AND(V220&gt;0,V220*$B$4+AC219&gt;$B$2*'SFV+BESS'!$I$9,V220*$B$4&gt;'SFV+BESS'!$I$7,AC219&lt;$B$2*'SFV+BESS'!$I$9),$B$2*'SFV+BESS'!$I$9-AC219,IF(AND(V220&gt;0,V220*$B$4+AC219&lt;=$B$2*'SFV+BESS'!$I$9,V220&gt;'SFV+BESS'!$I$7),'SFV+BESS'!$I$7,0))))</f>
        <v>0</v>
      </c>
      <c r="X220" s="27">
        <f>IF(AND(V220&lt;0,AC219+V220/$B$5&gt;$H$2,-V220/'Carga-Descarga Año'!$B$5&lt;'SFV+BESS'!$I$7),V220/$B$5,IF(AND(V220&lt;0,AC219+V220/$B$5&gt;$H$2,-V220/'Carga-Descarga Año'!$B$5&gt;'SFV+BESS'!$I$7),-'SFV+BESS'!$I$7,IF(AND(V220&lt;0,AC219+V220/$B$5&lt;$H$2),-MIN('SFV+BESS'!$I$7,AC219-$H$2),0)))</f>
        <v>0</v>
      </c>
      <c r="Z220" s="33">
        <f t="shared" si="286"/>
        <v>37.285000000000004</v>
      </c>
      <c r="AA220" s="27">
        <f t="shared" si="261"/>
        <v>0</v>
      </c>
      <c r="AB220" s="27">
        <f t="shared" si="285"/>
        <v>0</v>
      </c>
      <c r="AC220" s="28">
        <f>IF((AC219+W220+X220)&gt;=$B$2*'SFV+BESS'!$I$9, $B$2*'SFV+BESS'!$I$9, (AC219+W220+X220))</f>
        <v>173.61249999999998</v>
      </c>
      <c r="AD220" s="110">
        <f t="shared" si="262"/>
        <v>36.674352377759753</v>
      </c>
      <c r="AI220" s="251"/>
      <c r="AJ220" s="48">
        <v>8.7916666666666696</v>
      </c>
      <c r="AK220" s="52">
        <f t="shared" si="246"/>
        <v>36.25870067053912</v>
      </c>
      <c r="AL220" s="33">
        <f>Gen_Cons_Horario!B1662</f>
        <v>0</v>
      </c>
      <c r="AM220" s="35">
        <f t="shared" si="293"/>
        <v>36.25870067053912</v>
      </c>
      <c r="AN220" s="116">
        <f>IF(AND(AM220&gt;0,AM220*$B$4+AT219&lt;=$B$2*'SFV+BESS'!$I$9,AM220&lt;'SFV+BESS'!$I$7), AM220*$B$4, IF(AND(AM220&gt;0,AM220*$B$4+AT219&gt;$B$2*'SFV+BESS'!$I$9,AM220*$B$4&lt;'SFV+BESS'!$I$7),$B$2*'SFV+BESS'!$I$9-AT219,IF(AND(AM220&gt;0,AM220*$B$4+AT219&gt;$B$2*'SFV+BESS'!$I$9,AM220*$B$4&gt;'SFV+BESS'!$I$7,AT219&lt;$B$2*'SFV+BESS'!$I$9),$B$2*'SFV+BESS'!$I$9-AT219,IF(AND(AM220&gt;0,AM220*$B$4+AT219&lt;=$B$2*'SFV+BESS'!$I$9,AM220&gt;'SFV+BESS'!$I$7),'SFV+BESS'!$I$7,0))))</f>
        <v>0</v>
      </c>
      <c r="AO220" s="27">
        <f>IF(AND(AM220&lt;0,AT219+AM220/$B$5&gt;$H$2,-AM220/'Carga-Descarga Año'!$B$5&lt;'SFV+BESS'!$I$7),AM220/$B$5,IF(AND(AM220&lt;0,AT219+AM220/$B$5&gt;$H$2,-AM220/'Carga-Descarga Año'!$B$5&gt;'SFV+BESS'!$I$7),-'SFV+BESS'!$I$7,IF(AND(AM220&lt;0,AT219+AM220/$B$5&lt;$H$2),-MIN('SFV+BESS'!$I$7,AT219-$H$2),0)))</f>
        <v>0</v>
      </c>
      <c r="AP220" s="33"/>
      <c r="AQ220" s="33">
        <f t="shared" si="227"/>
        <v>0</v>
      </c>
      <c r="AR220" s="27">
        <f t="shared" si="263"/>
        <v>0</v>
      </c>
      <c r="AS220" s="27">
        <f t="shared" si="228"/>
        <v>0</v>
      </c>
      <c r="AT220" s="28">
        <f>IF((AT219+AN220+AO220)&gt;=$B$2*'SFV+BESS'!$I$9, $B$2*'SFV+BESS'!$I$9, (AT219+AN220+AO220))</f>
        <v>173.61249999999998</v>
      </c>
      <c r="AU220" s="110">
        <f t="shared" si="264"/>
        <v>36.25870067053912</v>
      </c>
      <c r="AZ220" s="251"/>
      <c r="BA220" s="48">
        <v>8.7916666666666696</v>
      </c>
      <c r="BB220" s="33">
        <f t="shared" si="247"/>
        <v>0.19541569172195167</v>
      </c>
      <c r="BC220" s="33">
        <f>Gen_Cons_Horario!B2406</f>
        <v>0</v>
      </c>
      <c r="BD220" s="35">
        <f t="shared" si="294"/>
        <v>0.19541569172195167</v>
      </c>
      <c r="BE220" s="116">
        <f>IF(AND(BD220&gt;0,BD220*$B$4+BK219&lt;=$B$2*'SFV+BESS'!$I$9,BD220&lt;'SFV+BESS'!$I$7), BD220*$B$4, IF(AND(BD220&gt;0,BD220*$B$4+BK219&gt;$B$2*'SFV+BESS'!$I$9,BD220*$B$4&lt;'SFV+BESS'!$I$7),$B$2*'SFV+BESS'!$I$9-BK219,IF(AND(BD220&gt;0,BD220*$B$4+BK219&gt;$B$2*'SFV+BESS'!$I$9,BD220*$B$4&gt;'SFV+BESS'!$I$7,BK219&lt;$B$2*'SFV+BESS'!$I$9),$B$2*'SFV+BESS'!$I$9-BK219,IF(AND(BD220&gt;0,BD220*$B$4+BK219&lt;=$B$2*'SFV+BESS'!$I$9,BD220&gt;'SFV+BESS'!$I$7),'SFV+BESS'!$I$7,0))))</f>
        <v>0</v>
      </c>
      <c r="BF220" s="27">
        <f>IF(AND(BD220&lt;0,BK219+BD220/$B$5&gt;$H$2,-BD220/'Carga-Descarga Año'!$B$5&lt;'SFV+BESS'!$I$7),BD220/$B$5,IF(AND(BD220&lt;0,BK219+BD220/$B$5&gt;$H$2,-BD220/'Carga-Descarga Año'!$B$5&gt;'SFV+BESS'!$I$7),-'SFV+BESS'!$I$7,IF(AND(BD220&lt;0,BK219+BD220/$B$5&lt;$H$2),-MIN('SFV+BESS'!$I$7,BK219-$H$2),0)))</f>
        <v>0</v>
      </c>
      <c r="BG220" s="33"/>
      <c r="BH220" s="33">
        <f t="shared" si="229"/>
        <v>0</v>
      </c>
      <c r="BI220" s="27">
        <f t="shared" si="265"/>
        <v>0</v>
      </c>
      <c r="BJ220" s="27">
        <f t="shared" si="230"/>
        <v>0</v>
      </c>
      <c r="BK220" s="28">
        <f>IF((BK219+BE220+BF220)&gt;=$B$2*'SFV+BESS'!$I$9, $B$2*'SFV+BESS'!$I$9, (BK219+BE220+BF220))</f>
        <v>173.61249999999998</v>
      </c>
      <c r="BL220" s="110">
        <f t="shared" si="266"/>
        <v>0.19541569172195167</v>
      </c>
      <c r="BQ220" s="251"/>
      <c r="BR220" s="48">
        <v>8.7916666666666696</v>
      </c>
      <c r="BS220" s="33">
        <f t="shared" si="248"/>
        <v>0</v>
      </c>
      <c r="BT220" s="33">
        <f>Gen_Cons_Horario!B3126</f>
        <v>0</v>
      </c>
      <c r="BU220" s="35">
        <f t="shared" si="295"/>
        <v>0</v>
      </c>
      <c r="BV220" s="116">
        <f>IF(AND(BU220&gt;0,BU220*$B$4+CB219&lt;=$B$2*'SFV+BESS'!$I$9,BU220&lt;'SFV+BESS'!$I$7), BU220*$B$4, IF(AND(BU220&gt;0,BU220*$B$4+CB219&gt;$B$2*'SFV+BESS'!$I$9,BU220*$B$4&lt;'SFV+BESS'!$I$7),$B$2*'SFV+BESS'!$I$9-CB219,IF(AND(BU220&gt;0,BU220*$B$4+CB219&gt;$B$2*'SFV+BESS'!$I$9,BU220*$B$4&gt;'SFV+BESS'!$I$7,CB219&lt;$B$2*'SFV+BESS'!$I$9),$B$2*'SFV+BESS'!$I$9-CB219,IF(AND(BU220&gt;0,BU220*$B$4+CB219&lt;=$B$2*'SFV+BESS'!$I$9,BU220&gt;'SFV+BESS'!$I$7),'SFV+BESS'!$I$7,0))))</f>
        <v>0</v>
      </c>
      <c r="BW220" s="27">
        <f>IF(AND(BU220&lt;0,CB219+BU220/$B$5&gt;$H$2,-BU220/'Carga-Descarga Año'!$B$5&lt;'SFV+BESS'!$I$7),BU220/$B$5,IF(AND(BU220&lt;0,CB219+BU220/$B$5&gt;$H$2,-BU220/'Carga-Descarga Año'!$B$5&gt;'SFV+BESS'!$I$7),-'SFV+BESS'!$I$7,IF(AND(BU220&lt;0,CB219+BU220/$B$5&lt;$H$2),-MIN('SFV+BESS'!$I$7,CB219-$H$2),0)))</f>
        <v>0</v>
      </c>
      <c r="BX220" s="33"/>
      <c r="BY220" s="33">
        <f t="shared" si="231"/>
        <v>0</v>
      </c>
      <c r="BZ220" s="27">
        <f t="shared" si="267"/>
        <v>0</v>
      </c>
      <c r="CA220" s="27">
        <f t="shared" si="268"/>
        <v>0</v>
      </c>
      <c r="CB220" s="28">
        <f>IF((CB219+BV220+BW220)&gt;=$B$2*'SFV+BESS'!$I$9, $B$2*'SFV+BESS'!$I$9, (CB219+BV220+BW220))</f>
        <v>173.61249999999998</v>
      </c>
      <c r="CC220" s="110">
        <f t="shared" si="269"/>
        <v>0</v>
      </c>
      <c r="CH220" s="251"/>
      <c r="CI220" s="48">
        <v>8.7916666666666696</v>
      </c>
      <c r="CJ220" s="33">
        <f t="shared" si="249"/>
        <v>0</v>
      </c>
      <c r="CK220" s="33">
        <f>Gen_Cons_Horario!B3870</f>
        <v>0</v>
      </c>
      <c r="CL220" s="35">
        <f t="shared" si="296"/>
        <v>0</v>
      </c>
      <c r="CM220" s="116">
        <f>IF(AND(CL220&gt;0,CL220*$B$4+CS219&lt;=$B$2*'SFV+BESS'!$I$9,CL220&lt;'SFV+BESS'!$I$7), CL220*$B$4, IF(AND(CL220&gt;0,CL220*$B$4+CS219&gt;$B$2*'SFV+BESS'!$I$9,CL220*$B$4&lt;'SFV+BESS'!$I$7),$B$2*'SFV+BESS'!$I$9-CS219,IF(AND(CL220&gt;0,CL220*$B$4+CS219&gt;$B$2*'SFV+BESS'!$I$9,CL220*$B$4&gt;'SFV+BESS'!$I$7,CS219&lt;$B$2*'SFV+BESS'!$I$9),$B$2*'SFV+BESS'!$I$9-CS219,IF(AND(CL220&gt;0,CL220*$B$4+CS219&lt;=$B$2*'SFV+BESS'!$I$9,CL220&gt;'SFV+BESS'!$I$7),'SFV+BESS'!$I$7,0))))</f>
        <v>0</v>
      </c>
      <c r="CN220" s="27">
        <f>IF(AND(CL220&lt;0,CS219+CL220/$B$5&gt;$H$2,-CL220/'Carga-Descarga Año'!$B$5&lt;'SFV+BESS'!$I$7),CL220/$B$5,IF(AND(CL220&lt;0,CS219+CL220/$B$5&gt;$H$2,-CL220/'Carga-Descarga Año'!$B$5&gt;'SFV+BESS'!$I$7),-'SFV+BESS'!$I$7,IF(AND(CL220&lt;0,CS219+CL220/$B$5&lt;$H$2),-MIN('SFV+BESS'!$I$7,CS219-$H$2),0)))</f>
        <v>0</v>
      </c>
      <c r="CO220" s="33"/>
      <c r="CP220" s="33">
        <f t="shared" si="232"/>
        <v>0</v>
      </c>
      <c r="CQ220" s="27">
        <f t="shared" si="270"/>
        <v>0</v>
      </c>
      <c r="CR220" s="27">
        <f t="shared" si="233"/>
        <v>0</v>
      </c>
      <c r="CS220" s="28">
        <f>IF((CS219+CM220+CN220)&gt;=$B$2*'SFV+BESS'!$I$9, $B$2*'SFV+BESS'!$I$9, (CS219+CM220+CN220))</f>
        <v>173.61249999999998</v>
      </c>
      <c r="CT220" s="110">
        <f t="shared" si="271"/>
        <v>0</v>
      </c>
      <c r="CY220" s="251"/>
      <c r="CZ220" s="48">
        <v>8.7916666666666696</v>
      </c>
      <c r="DA220" s="33">
        <f t="shared" si="250"/>
        <v>0</v>
      </c>
      <c r="DB220" s="33">
        <f>Gen_Cons_Horario!B4590</f>
        <v>0</v>
      </c>
      <c r="DC220" s="35">
        <f t="shared" si="287"/>
        <v>0</v>
      </c>
      <c r="DD220" s="116">
        <f>IF(AND(DC220&gt;0,DC220*$B$4+DJ219&lt;=$B$2*'SFV+BESS'!$I$9,DC220&lt;'SFV+BESS'!$I$7), DC220*$B$4, IF(AND(DC220&gt;0,DC220*$B$4+DJ219&gt;$B$2*'SFV+BESS'!$I$9,DC220*$B$4&lt;'SFV+BESS'!$I$7),$B$2*'SFV+BESS'!$I$9-DJ219,IF(AND(DC220&gt;0,DC220*$B$4+DJ219&gt;$B$2*'SFV+BESS'!$I$9,DC220*$B$4&gt;'SFV+BESS'!$I$7,DJ219&lt;$B$2*'SFV+BESS'!$I$9),$B$2*'SFV+BESS'!$I$9-DJ219,IF(AND(DC220&gt;0,DC220*$B$4+DJ219&lt;=$B$2*'SFV+BESS'!$I$9,DC220&gt;'SFV+BESS'!$I$7),'SFV+BESS'!$I$7,0))))</f>
        <v>0</v>
      </c>
      <c r="DE220" s="27">
        <f>IF(AND(DC220&lt;0,DJ219+DC220/$B$5&gt;$H$2,-DC220/'Carga-Descarga Año'!$B$5&lt;'SFV+BESS'!$I$7),DC220/$B$5,IF(AND(DC220&lt;0,DJ219+DC220/$B$5&gt;$H$2,-DC220/'Carga-Descarga Año'!$B$5&gt;'SFV+BESS'!$I$7),-'SFV+BESS'!$I$7,IF(AND(DC220&lt;0,DJ219+DC220/$B$5&lt;$H$2),-MIN('SFV+BESS'!$I$7,DJ219-$H$2),0)))</f>
        <v>0</v>
      </c>
      <c r="DF220" s="33"/>
      <c r="DG220" s="33">
        <f t="shared" si="234"/>
        <v>0</v>
      </c>
      <c r="DH220" s="27">
        <f t="shared" si="272"/>
        <v>0</v>
      </c>
      <c r="DI220" s="27">
        <f t="shared" si="273"/>
        <v>0</v>
      </c>
      <c r="DJ220" s="28">
        <f>IF((DJ219+DD220+DE220)&gt;=$B$2*'SFV+BESS'!$I$9, $B$2*'SFV+BESS'!$I$9, (DJ219+DD220+DE220))</f>
        <v>173.61249999999998</v>
      </c>
      <c r="DK220" s="110">
        <f t="shared" si="274"/>
        <v>0</v>
      </c>
      <c r="DP220" s="251"/>
      <c r="DQ220" s="48">
        <v>8.7916666666666696</v>
      </c>
      <c r="DR220" s="33">
        <f t="shared" si="251"/>
        <v>0</v>
      </c>
      <c r="DS220" s="33">
        <f>Gen_Cons_Horario!B5334</f>
        <v>0</v>
      </c>
      <c r="DT220" s="35">
        <f t="shared" si="288"/>
        <v>0</v>
      </c>
      <c r="DU220" s="116">
        <f>IF(AND(DT220&gt;0,DT220*$B$4+EA219&lt;=$B$2*'SFV+BESS'!$I$9,DT220&lt;'SFV+BESS'!$I$7), DT220*$B$4, IF(AND(DT220&gt;0,DT220*$B$4+EA219&gt;$B$2*'SFV+BESS'!$I$9,DT220*$B$4&lt;'SFV+BESS'!$I$7),$B$2*'SFV+BESS'!$I$9-EA219,IF(AND(DT220&gt;0,DT220*$B$4+EA219&gt;$B$2*'SFV+BESS'!$I$9,DT220*$B$4&gt;'SFV+BESS'!$I$7,EA219&lt;$B$2*'SFV+BESS'!$I$9),$B$2*'SFV+BESS'!$I$9-EA219,IF(AND(DT220&gt;0,DT220*$B$4+EA219&lt;=$B$2*'SFV+BESS'!$I$9,DT220&gt;'SFV+BESS'!$I$7),'SFV+BESS'!$I$7,0))))</f>
        <v>0</v>
      </c>
      <c r="DV220" s="27">
        <f>IF(AND(DT220&lt;0,EA219+DT220/$B$5&gt;$H$2,-DT220/'Carga-Descarga Año'!$B$5&lt;'SFV+BESS'!$I$7),DT220/$B$5,IF(AND(DT220&lt;0,EA219+DT220/$B$5&gt;$H$2,-DT220/'Carga-Descarga Año'!$B$5&gt;'SFV+BESS'!$I$7),-'SFV+BESS'!$I$7,IF(AND(DT220&lt;0,EA219+DT220/$B$5&lt;$H$2),-MIN('SFV+BESS'!$I$7,EA219-$H$2),0)))</f>
        <v>0</v>
      </c>
      <c r="DW220" s="33"/>
      <c r="DX220" s="33">
        <f t="shared" si="235"/>
        <v>0</v>
      </c>
      <c r="DY220" s="27">
        <f t="shared" si="275"/>
        <v>0</v>
      </c>
      <c r="DZ220" s="27">
        <f t="shared" si="236"/>
        <v>0</v>
      </c>
      <c r="EA220" s="28">
        <f>IF((EA219+DU220+DV220)&gt;=$B$2*'SFV+BESS'!$I$9, $B$2*'SFV+BESS'!$I$9, (EA219+DU220+DV220))</f>
        <v>173.61249999999998</v>
      </c>
      <c r="EB220" s="110">
        <f t="shared" si="276"/>
        <v>0</v>
      </c>
      <c r="EG220" s="251"/>
      <c r="EH220" s="48">
        <v>8.7916666666666696</v>
      </c>
      <c r="EI220" s="33">
        <f t="shared" si="252"/>
        <v>9.0697756845593993</v>
      </c>
      <c r="EJ220" s="33">
        <f>Gen_Cons_Horario!B6078</f>
        <v>0</v>
      </c>
      <c r="EK220" s="35">
        <f t="shared" si="289"/>
        <v>9.0697756845593993</v>
      </c>
      <c r="EL220" s="116">
        <f>IF(AND(EK220&gt;0,EK220*$B$4+ER219&lt;=$B$2*'SFV+BESS'!$I$9,EK220&lt;'SFV+BESS'!$I$7), EK220*$B$4, IF(AND(EK220&gt;0,EK220*$B$4+ER219&gt;$B$2*'SFV+BESS'!$I$9,EK220*$B$4&lt;'SFV+BESS'!$I$7),$B$2*'SFV+BESS'!$I$9-ER219,IF(AND(EK220&gt;0,EK220*$B$4+ER219&gt;$B$2*'SFV+BESS'!$I$9,EK220*$B$4&gt;'SFV+BESS'!$I$7,ER219&lt;$B$2*'SFV+BESS'!$I$9),$B$2*'SFV+BESS'!$I$9-ER219,IF(AND(EK220&gt;0,EK220*$B$4+ER219&lt;=$B$2*'SFV+BESS'!$I$9,EK220&gt;'SFV+BESS'!$I$7),'SFV+BESS'!$I$7,0))))</f>
        <v>0</v>
      </c>
      <c r="EM220" s="27">
        <f>IF(AND(EK220&lt;0,ER219+EK220/$B$5&gt;$H$2,-EK220/'Carga-Descarga Año'!$B$5&lt;'SFV+BESS'!$I$7),EK220/$B$5,IF(AND(EK220&lt;0,ER219+EK220/$B$5&gt;$H$2,-EK220/'Carga-Descarga Año'!$B$5&gt;'SFV+BESS'!$I$7),-'SFV+BESS'!$I$7,IF(AND(EK220&lt;0,ER219+EK220/$B$5&lt;$H$2),-MIN('SFV+BESS'!$I$7,ER219-$H$2),0)))</f>
        <v>0</v>
      </c>
      <c r="EN220" s="33"/>
      <c r="EO220" s="33">
        <f t="shared" si="237"/>
        <v>0</v>
      </c>
      <c r="EP220" s="27">
        <f t="shared" si="277"/>
        <v>0</v>
      </c>
      <c r="EQ220" s="27">
        <f t="shared" si="238"/>
        <v>0</v>
      </c>
      <c r="ER220" s="28">
        <f>IF((ER219+EL220+EM220)&gt;=$B$2*'SFV+BESS'!$I$9, $B$2*'SFV+BESS'!$I$9, (ER219+EL220+EM220))</f>
        <v>173.61249999999998</v>
      </c>
      <c r="ES220" s="110">
        <f t="shared" si="278"/>
        <v>9.0697756845593993</v>
      </c>
      <c r="EX220" s="251"/>
      <c r="EY220" s="48">
        <v>8.7916666666666696</v>
      </c>
      <c r="EZ220" s="33">
        <f t="shared" si="253"/>
        <v>26.14792669163916</v>
      </c>
      <c r="FA220" s="33">
        <f>Gen_Cons_Horario!B6798</f>
        <v>0</v>
      </c>
      <c r="FB220" s="35">
        <f t="shared" si="290"/>
        <v>26.14792669163916</v>
      </c>
      <c r="FC220" s="116">
        <f>IF(AND(FB220&gt;0,FB220*$B$4+FI219&lt;=$B$2*'SFV+BESS'!$I$9,FB220&lt;'SFV+BESS'!$I$7), FB220*$B$4, IF(AND(FB220&gt;0,FB220*$B$4+FI219&gt;$B$2*'SFV+BESS'!$I$9,FB220*$B$4&lt;'SFV+BESS'!$I$7),$B$2*'SFV+BESS'!$I$9-FI219,IF(AND(FB220&gt;0,FB220*$B$4+FI219&gt;$B$2*'SFV+BESS'!$I$9,FB220*$B$4&gt;'SFV+BESS'!$I$7,FI219&lt;$B$2*'SFV+BESS'!$I$9),$B$2*'SFV+BESS'!$I$9-FI219,IF(AND(FB220&gt;0,FB220*$B$4+FI219&lt;=$B$2*'SFV+BESS'!$I$9,FB220&gt;'SFV+BESS'!$I$7),'SFV+BESS'!$I$7,0))))</f>
        <v>0</v>
      </c>
      <c r="FD220" s="27">
        <f>IF(AND(FB220&lt;0,FI219+FB220/$B$5&gt;$H$2,-FB220/'Carga-Descarga Año'!$B$5&lt;'SFV+BESS'!$I$7),FB220/$B$5,IF(AND(FB220&lt;0,FI219+FB220/$B$5&gt;$H$2,-FB220/'Carga-Descarga Año'!$B$5&gt;'SFV+BESS'!$I$7),-'SFV+BESS'!$I$7,IF(AND(FB220&lt;0,FI219+FB220/$B$5&lt;$H$2),-MIN('SFV+BESS'!$I$7,FI219-$H$2),0)))</f>
        <v>0</v>
      </c>
      <c r="FE220" s="33"/>
      <c r="FF220" s="33">
        <f t="shared" si="239"/>
        <v>0</v>
      </c>
      <c r="FG220" s="27">
        <f t="shared" si="279"/>
        <v>0</v>
      </c>
      <c r="FH220" s="27">
        <f t="shared" si="240"/>
        <v>0</v>
      </c>
      <c r="FI220" s="28">
        <f>IF((FI219+FC220+FD220)&gt;=$B$2*'SFV+BESS'!$I$9, $B$2*'SFV+BESS'!$I$9, (FI219+FC220+FD220))</f>
        <v>173.61249999999998</v>
      </c>
      <c r="FJ220" s="110">
        <f t="shared" si="280"/>
        <v>26.14792669163916</v>
      </c>
      <c r="FO220" s="251"/>
      <c r="FP220" s="48">
        <v>8.7916666666666696</v>
      </c>
      <c r="FQ220" s="33">
        <f t="shared" si="254"/>
        <v>59.231799525485236</v>
      </c>
      <c r="FR220" s="33">
        <f>Gen_Cons_Horario!B7542</f>
        <v>0</v>
      </c>
      <c r="FS220" s="35">
        <f t="shared" si="291"/>
        <v>59.231799525485236</v>
      </c>
      <c r="FT220" s="116">
        <f>IF(AND(FS220&gt;0,FS220*$B$4+FZ219&lt;=$B$2*'SFV+BESS'!$I$9,FS220&lt;'SFV+BESS'!$I$7), FS220*$B$4, IF(AND(FS220&gt;0,FS220*$B$4+FZ219&gt;$B$2*'SFV+BESS'!$I$9,FS220*$B$4&lt;'SFV+BESS'!$I$7),$B$2*'SFV+BESS'!$I$9-FZ219,IF(AND(FS220&gt;0,FS220*$B$4+FZ219&gt;$B$2*'SFV+BESS'!$I$9,FS220*$B$4&gt;'SFV+BESS'!$I$7,FZ219&lt;$B$2*'SFV+BESS'!$I$9),$B$2*'SFV+BESS'!$I$9-FZ219,IF(AND(FS220&gt;0,FS220*$B$4+FZ219&lt;=$B$2*'SFV+BESS'!$I$9,FS220&gt;'SFV+BESS'!$I$7),'SFV+BESS'!$I$7,0))))</f>
        <v>0</v>
      </c>
      <c r="FU220" s="27">
        <f>IF(AND(FS220&lt;0,FZ219+FS220/$B$5&gt;$H$2,-FS220/'Carga-Descarga Año'!$B$5&lt;'SFV+BESS'!$I$7),FS220/$B$5,IF(AND(FS220&lt;0,FZ219+FS220/$B$5&gt;$H$2,-FS220/'Carga-Descarga Año'!$B$5&gt;'SFV+BESS'!$I$7),-'SFV+BESS'!$I$7,IF(AND(FS220&lt;0,FZ219+FS220/$B$5&lt;$H$2),-MIN('SFV+BESS'!$I$7,FZ219-$H$2),0)))</f>
        <v>0</v>
      </c>
      <c r="FV220" s="33"/>
      <c r="FW220" s="33">
        <f t="shared" si="241"/>
        <v>0</v>
      </c>
      <c r="FX220" s="27">
        <f t="shared" si="281"/>
        <v>0</v>
      </c>
      <c r="FY220" s="27">
        <f t="shared" si="242"/>
        <v>0</v>
      </c>
      <c r="FZ220" s="28">
        <f>IF((FZ219+FT220+FU220)&gt;=$B$2*'SFV+BESS'!$I$9, $B$2*'SFV+BESS'!$I$9, (FZ219+FT220+FU220))</f>
        <v>173.61249999999998</v>
      </c>
      <c r="GA220" s="110">
        <f t="shared" si="282"/>
        <v>59.231799525485236</v>
      </c>
      <c r="GF220" s="251"/>
      <c r="GG220" s="48">
        <v>8.7916666666666696</v>
      </c>
      <c r="GH220" s="33">
        <f t="shared" si="255"/>
        <v>72.477839404150572</v>
      </c>
      <c r="GI220" s="33">
        <f>Gen_Cons_Horario!B8262</f>
        <v>0</v>
      </c>
      <c r="GJ220" s="35">
        <f t="shared" si="297"/>
        <v>72.477839404150572</v>
      </c>
      <c r="GK220" s="116">
        <f>IF(AND(GJ220&gt;0,GJ220*$B$4+GQ219&lt;=$B$2*'SFV+BESS'!$I$9,GJ220&lt;'SFV+BESS'!$I$7), GJ220*$B$4, IF(AND(GJ220&gt;0,GJ220*$B$4+GQ219&gt;$B$2*'SFV+BESS'!$I$9,GJ220*$B$4&lt;'SFV+BESS'!$I$7),$B$2*'SFV+BESS'!$I$9-GQ219,IF(AND(GJ220&gt;0,GJ220*$B$4+GQ219&gt;$B$2*'SFV+BESS'!$I$9,GJ220*$B$4&gt;'SFV+BESS'!$I$7,GQ219&lt;$B$2*'SFV+BESS'!$I$9),$B$2*'SFV+BESS'!$I$9-GQ219,IF(AND(GJ220&gt;0,GJ220*$B$4+GQ219&lt;=$B$2*'SFV+BESS'!$I$9,GJ220&gt;'SFV+BESS'!$I$7),'SFV+BESS'!$I$7,0))))</f>
        <v>0</v>
      </c>
      <c r="GL220" s="27">
        <f>IF(AND(GJ220&lt;0,GQ219+GJ220/$B$5&gt;$H$2,-GJ220/'Carga-Descarga Año'!$B$5&lt;'SFV+BESS'!$I$7),GJ220/$B$5,IF(AND(GJ220&lt;0,GQ219+GJ220/$B$5&gt;$H$2,-GJ220/'Carga-Descarga Año'!$B$5&gt;'SFV+BESS'!$I$7),-'SFV+BESS'!$I$7,IF(AND(GJ220&lt;0,GQ219+GJ220/$B$5&lt;$H$2),-MIN('SFV+BESS'!$I$7,GQ219-$H$2),0)))</f>
        <v>0</v>
      </c>
      <c r="GM220" s="33"/>
      <c r="GN220" s="33">
        <f t="shared" si="243"/>
        <v>0</v>
      </c>
      <c r="GO220" s="27">
        <f t="shared" si="283"/>
        <v>0</v>
      </c>
      <c r="GP220" s="27">
        <f t="shared" si="244"/>
        <v>0</v>
      </c>
      <c r="GQ220" s="28">
        <f>IF((GQ219+GK220+GL220)&gt;=$B$2*'SFV+BESS'!$I$9, $B$2*'SFV+BESS'!$I$9, (GQ219+GK220+GL220))</f>
        <v>173.61249999999998</v>
      </c>
      <c r="GR220" s="110">
        <f t="shared" si="284"/>
        <v>72.477839404150572</v>
      </c>
    </row>
    <row r="221" spans="1:200">
      <c r="A221" s="249"/>
      <c r="B221" s="48">
        <v>8.8333333333333393</v>
      </c>
      <c r="C221" s="38">
        <f t="shared" si="226"/>
        <v>27.350926011209655</v>
      </c>
      <c r="D221" s="2">
        <f>Gen_Cons_Horario!B247</f>
        <v>0</v>
      </c>
      <c r="E221" s="140">
        <f t="shared" si="256"/>
        <v>27.350926011209655</v>
      </c>
      <c r="F221" s="116">
        <f>IF(AND(E221&gt;0,E221*$B$4+L220&lt;=$B$2*'SFV+BESS'!$I$9,E221&lt;'SFV+BESS'!$I$7), E221*$B$4, IF(AND(E221&gt;0,E221*$B$4+L220&gt;$B$2*'SFV+BESS'!$I$9,E221*$B$4&lt;'SFV+BESS'!$I$7),$B$2*'SFV+BESS'!$I$9-L220,IF(AND(E221&gt;0,E221*$B$4+L220&gt;$B$2*'SFV+BESS'!$I$9,E221*$B$4&gt;'SFV+BESS'!$I$7,L220&lt;$B$2*'SFV+BESS'!$I$9),$B$2*'SFV+BESS'!$I$9-L220,IF(AND(E221&gt;0,E221*$B$4+L220&lt;=$B$2*'SFV+BESS'!$I$9,E221&gt;'SFV+BESS'!$I$7),'SFV+BESS'!$I$7,0))))</f>
        <v>0</v>
      </c>
      <c r="G221" s="27">
        <f>IF(AND(E221&lt;0,L220+E221/$B$5&gt;$H$2,-E221/'Carga-Descarga Año'!$B$5&lt;'SFV+BESS'!$I$7),E221/$B$5,IF(AND(E221&lt;0,L220+E221/$B$5&gt;$H$2,-E221/'Carga-Descarga Año'!$B$5&gt;'SFV+BESS'!$I$7),-'SFV+BESS'!$I$7,IF(AND(E221&lt;0,L220+E221/$B$5&lt;$H$2),-MIN('SFV+BESS'!$I$7,L220-$H$2),0)))</f>
        <v>0</v>
      </c>
      <c r="I221" s="38">
        <f t="shared" si="257"/>
        <v>0</v>
      </c>
      <c r="J221" s="27">
        <f t="shared" si="259"/>
        <v>0</v>
      </c>
      <c r="K221" s="27">
        <f t="shared" si="258"/>
        <v>0</v>
      </c>
      <c r="L221" s="28">
        <f>IF((L220+F221+G221)&gt;=$B$2*'SFV+BESS'!$I$9, $B$2*'SFV+BESS'!$I$9, (L220+F221+G221))</f>
        <v>173.61249999999998</v>
      </c>
      <c r="M221" s="110">
        <f t="shared" si="260"/>
        <v>27.350926011209655</v>
      </c>
      <c r="R221" s="251"/>
      <c r="S221" s="48">
        <v>8.8333333333333393</v>
      </c>
      <c r="T221" s="2">
        <f t="shared" si="245"/>
        <v>9.3267324901157203</v>
      </c>
      <c r="U221" s="2">
        <f>Gen_Cons_Horario!B991</f>
        <v>0</v>
      </c>
      <c r="V221" s="35">
        <f t="shared" si="292"/>
        <v>9.3267324901157203</v>
      </c>
      <c r="W221" s="116">
        <f>IF(AND(V221&gt;0,V221*$B$4+AC220&lt;=$B$2*'SFV+BESS'!$I$9,V221&lt;'SFV+BESS'!$I$7), V221*$B$4, IF(AND(V221&gt;0,V221*$B$4+AC220&gt;$B$2*'SFV+BESS'!$I$9,V221*$B$4&lt;'SFV+BESS'!$I$7),$B$2*'SFV+BESS'!$I$9-AC220,IF(AND(V221&gt;0,V221*$B$4+AC220&gt;$B$2*'SFV+BESS'!$I$9,V221*$B$4&gt;'SFV+BESS'!$I$7,AC220&lt;$B$2*'SFV+BESS'!$I$9),$B$2*'SFV+BESS'!$I$9-AC220,IF(AND(V221&gt;0,V221*$B$4+AC220&lt;=$B$2*'SFV+BESS'!$I$9,V221&gt;'SFV+BESS'!$I$7),'SFV+BESS'!$I$7,0))))</f>
        <v>0</v>
      </c>
      <c r="X221" s="27">
        <f>IF(AND(V221&lt;0,AC220+V221/$B$5&gt;$H$2,-V221/'Carga-Descarga Año'!$B$5&lt;'SFV+BESS'!$I$7),V221/$B$5,IF(AND(V221&lt;0,AC220+V221/$B$5&gt;$H$2,-V221/'Carga-Descarga Año'!$B$5&gt;'SFV+BESS'!$I$7),-'SFV+BESS'!$I$7,IF(AND(V221&lt;0,AC220+V221/$B$5&lt;$H$2),-MIN('SFV+BESS'!$I$7,AC220-$H$2),0)))</f>
        <v>0</v>
      </c>
      <c r="Z221" s="33">
        <f t="shared" si="286"/>
        <v>0</v>
      </c>
      <c r="AA221" s="27">
        <f t="shared" si="261"/>
        <v>0</v>
      </c>
      <c r="AB221" s="27">
        <f t="shared" si="285"/>
        <v>0</v>
      </c>
      <c r="AC221" s="28">
        <f>IF((AC220+W221+X221)&gt;=$B$2*'SFV+BESS'!$I$9, $B$2*'SFV+BESS'!$I$9, (AC220+W221+X221))</f>
        <v>173.61249999999998</v>
      </c>
      <c r="AD221" s="110">
        <f t="shared" si="262"/>
        <v>9.3267324901157203</v>
      </c>
      <c r="AI221" s="251"/>
      <c r="AJ221" s="48">
        <v>8.8333333333333393</v>
      </c>
      <c r="AK221" s="52">
        <f t="shared" si="246"/>
        <v>0</v>
      </c>
      <c r="AL221" s="33">
        <f>Gen_Cons_Horario!B1663</f>
        <v>0</v>
      </c>
      <c r="AM221" s="35">
        <f t="shared" si="293"/>
        <v>0</v>
      </c>
      <c r="AN221" s="116">
        <f>IF(AND(AM221&gt;0,AM221*$B$4+AT220&lt;=$B$2*'SFV+BESS'!$I$9,AM221&lt;'SFV+BESS'!$I$7), AM221*$B$4, IF(AND(AM221&gt;0,AM221*$B$4+AT220&gt;$B$2*'SFV+BESS'!$I$9,AM221*$B$4&lt;'SFV+BESS'!$I$7),$B$2*'SFV+BESS'!$I$9-AT220,IF(AND(AM221&gt;0,AM221*$B$4+AT220&gt;$B$2*'SFV+BESS'!$I$9,AM221*$B$4&gt;'SFV+BESS'!$I$7,AT220&lt;$B$2*'SFV+BESS'!$I$9),$B$2*'SFV+BESS'!$I$9-AT220,IF(AND(AM221&gt;0,AM221*$B$4+AT220&lt;=$B$2*'SFV+BESS'!$I$9,AM221&gt;'SFV+BESS'!$I$7),'SFV+BESS'!$I$7,0))))</f>
        <v>0</v>
      </c>
      <c r="AO221" s="27">
        <f>IF(AND(AM221&lt;0,AT220+AM221/$B$5&gt;$H$2,-AM221/'Carga-Descarga Año'!$B$5&lt;'SFV+BESS'!$I$7),AM221/$B$5,IF(AND(AM221&lt;0,AT220+AM221/$B$5&gt;$H$2,-AM221/'Carga-Descarga Año'!$B$5&gt;'SFV+BESS'!$I$7),-'SFV+BESS'!$I$7,IF(AND(AM221&lt;0,AT220+AM221/$B$5&lt;$H$2),-MIN('SFV+BESS'!$I$7,AT220-$H$2),0)))</f>
        <v>0</v>
      </c>
      <c r="AP221" s="33"/>
      <c r="AQ221" s="33">
        <f t="shared" si="227"/>
        <v>0</v>
      </c>
      <c r="AR221" s="27">
        <f t="shared" si="263"/>
        <v>0</v>
      </c>
      <c r="AS221" s="27">
        <f t="shared" si="228"/>
        <v>0</v>
      </c>
      <c r="AT221" s="28">
        <f>IF((AT220+AN221+AO221)&gt;=$B$2*'SFV+BESS'!$I$9, $B$2*'SFV+BESS'!$I$9, (AT220+AN221+AO221))</f>
        <v>173.61249999999998</v>
      </c>
      <c r="AU221" s="110">
        <f t="shared" si="264"/>
        <v>0</v>
      </c>
      <c r="AZ221" s="251"/>
      <c r="BA221" s="48">
        <v>8.8333333333333393</v>
      </c>
      <c r="BB221" s="33">
        <f t="shared" si="247"/>
        <v>0</v>
      </c>
      <c r="BC221" s="33">
        <f>Gen_Cons_Horario!B2407</f>
        <v>0</v>
      </c>
      <c r="BD221" s="35">
        <f t="shared" si="294"/>
        <v>0</v>
      </c>
      <c r="BE221" s="116">
        <f>IF(AND(BD221&gt;0,BD221*$B$4+BK220&lt;=$B$2*'SFV+BESS'!$I$9,BD221&lt;'SFV+BESS'!$I$7), BD221*$B$4, IF(AND(BD221&gt;0,BD221*$B$4+BK220&gt;$B$2*'SFV+BESS'!$I$9,BD221*$B$4&lt;'SFV+BESS'!$I$7),$B$2*'SFV+BESS'!$I$9-BK220,IF(AND(BD221&gt;0,BD221*$B$4+BK220&gt;$B$2*'SFV+BESS'!$I$9,BD221*$B$4&gt;'SFV+BESS'!$I$7,BK220&lt;$B$2*'SFV+BESS'!$I$9),$B$2*'SFV+BESS'!$I$9-BK220,IF(AND(BD221&gt;0,BD221*$B$4+BK220&lt;=$B$2*'SFV+BESS'!$I$9,BD221&gt;'SFV+BESS'!$I$7),'SFV+BESS'!$I$7,0))))</f>
        <v>0</v>
      </c>
      <c r="BF221" s="27">
        <f>IF(AND(BD221&lt;0,BK220+BD221/$B$5&gt;$H$2,-BD221/'Carga-Descarga Año'!$B$5&lt;'SFV+BESS'!$I$7),BD221/$B$5,IF(AND(BD221&lt;0,BK220+BD221/$B$5&gt;$H$2,-BD221/'Carga-Descarga Año'!$B$5&gt;'SFV+BESS'!$I$7),-'SFV+BESS'!$I$7,IF(AND(BD221&lt;0,BK220+BD221/$B$5&lt;$H$2),-MIN('SFV+BESS'!$I$7,BK220-$H$2),0)))</f>
        <v>0</v>
      </c>
      <c r="BG221" s="33"/>
      <c r="BH221" s="33">
        <f t="shared" si="229"/>
        <v>0</v>
      </c>
      <c r="BI221" s="27">
        <f t="shared" si="265"/>
        <v>0</v>
      </c>
      <c r="BJ221" s="27">
        <f t="shared" si="230"/>
        <v>0</v>
      </c>
      <c r="BK221" s="28">
        <f>IF((BK220+BE221+BF221)&gt;=$B$2*'SFV+BESS'!$I$9, $B$2*'SFV+BESS'!$I$9, (BK220+BE221+BF221))</f>
        <v>173.61249999999998</v>
      </c>
      <c r="BL221" s="110">
        <f t="shared" si="266"/>
        <v>0</v>
      </c>
      <c r="BQ221" s="251"/>
      <c r="BR221" s="48">
        <v>8.8333333333333393</v>
      </c>
      <c r="BS221" s="33">
        <f t="shared" si="248"/>
        <v>0</v>
      </c>
      <c r="BT221" s="33">
        <f>Gen_Cons_Horario!B3127</f>
        <v>0</v>
      </c>
      <c r="BU221" s="35">
        <f t="shared" si="295"/>
        <v>0</v>
      </c>
      <c r="BV221" s="116">
        <f>IF(AND(BU221&gt;0,BU221*$B$4+CB220&lt;=$B$2*'SFV+BESS'!$I$9,BU221&lt;'SFV+BESS'!$I$7), BU221*$B$4, IF(AND(BU221&gt;0,BU221*$B$4+CB220&gt;$B$2*'SFV+BESS'!$I$9,BU221*$B$4&lt;'SFV+BESS'!$I$7),$B$2*'SFV+BESS'!$I$9-CB220,IF(AND(BU221&gt;0,BU221*$B$4+CB220&gt;$B$2*'SFV+BESS'!$I$9,BU221*$B$4&gt;'SFV+BESS'!$I$7,CB220&lt;$B$2*'SFV+BESS'!$I$9),$B$2*'SFV+BESS'!$I$9-CB220,IF(AND(BU221&gt;0,BU221*$B$4+CB220&lt;=$B$2*'SFV+BESS'!$I$9,BU221&gt;'SFV+BESS'!$I$7),'SFV+BESS'!$I$7,0))))</f>
        <v>0</v>
      </c>
      <c r="BW221" s="27">
        <f>IF(AND(BU221&lt;0,CB220+BU221/$B$5&gt;$H$2,-BU221/'Carga-Descarga Año'!$B$5&lt;'SFV+BESS'!$I$7),BU221/$B$5,IF(AND(BU221&lt;0,CB220+BU221/$B$5&gt;$H$2,-BU221/'Carga-Descarga Año'!$B$5&gt;'SFV+BESS'!$I$7),-'SFV+BESS'!$I$7,IF(AND(BU221&lt;0,CB220+BU221/$B$5&lt;$H$2),-MIN('SFV+BESS'!$I$7,CB220-$H$2),0)))</f>
        <v>0</v>
      </c>
      <c r="BX221" s="33"/>
      <c r="BY221" s="33">
        <f t="shared" si="231"/>
        <v>0</v>
      </c>
      <c r="BZ221" s="27">
        <f t="shared" si="267"/>
        <v>0</v>
      </c>
      <c r="CA221" s="27">
        <f t="shared" si="268"/>
        <v>0</v>
      </c>
      <c r="CB221" s="28">
        <f>IF((CB220+BV221+BW221)&gt;=$B$2*'SFV+BESS'!$I$9, $B$2*'SFV+BESS'!$I$9, (CB220+BV221+BW221))</f>
        <v>173.61249999999998</v>
      </c>
      <c r="CC221" s="110">
        <f t="shared" si="269"/>
        <v>0</v>
      </c>
      <c r="CH221" s="251"/>
      <c r="CI221" s="48">
        <v>8.8333333333333393</v>
      </c>
      <c r="CJ221" s="33">
        <f t="shared" si="249"/>
        <v>0</v>
      </c>
      <c r="CK221" s="33">
        <f>Gen_Cons_Horario!B3871</f>
        <v>0</v>
      </c>
      <c r="CL221" s="35">
        <f t="shared" si="296"/>
        <v>0</v>
      </c>
      <c r="CM221" s="116">
        <f>IF(AND(CL221&gt;0,CL221*$B$4+CS220&lt;=$B$2*'SFV+BESS'!$I$9,CL221&lt;'SFV+BESS'!$I$7), CL221*$B$4, IF(AND(CL221&gt;0,CL221*$B$4+CS220&gt;$B$2*'SFV+BESS'!$I$9,CL221*$B$4&lt;'SFV+BESS'!$I$7),$B$2*'SFV+BESS'!$I$9-CS220,IF(AND(CL221&gt;0,CL221*$B$4+CS220&gt;$B$2*'SFV+BESS'!$I$9,CL221*$B$4&gt;'SFV+BESS'!$I$7,CS220&lt;$B$2*'SFV+BESS'!$I$9),$B$2*'SFV+BESS'!$I$9-CS220,IF(AND(CL221&gt;0,CL221*$B$4+CS220&lt;=$B$2*'SFV+BESS'!$I$9,CL221&gt;'SFV+BESS'!$I$7),'SFV+BESS'!$I$7,0))))</f>
        <v>0</v>
      </c>
      <c r="CN221" s="27">
        <f>IF(AND(CL221&lt;0,CS220+CL221/$B$5&gt;$H$2,-CL221/'Carga-Descarga Año'!$B$5&lt;'SFV+BESS'!$I$7),CL221/$B$5,IF(AND(CL221&lt;0,CS220+CL221/$B$5&gt;$H$2,-CL221/'Carga-Descarga Año'!$B$5&gt;'SFV+BESS'!$I$7),-'SFV+BESS'!$I$7,IF(AND(CL221&lt;0,CS220+CL221/$B$5&lt;$H$2),-MIN('SFV+BESS'!$I$7,CS220-$H$2),0)))</f>
        <v>0</v>
      </c>
      <c r="CO221" s="33"/>
      <c r="CP221" s="33">
        <f t="shared" si="232"/>
        <v>0</v>
      </c>
      <c r="CQ221" s="27">
        <f t="shared" si="270"/>
        <v>0</v>
      </c>
      <c r="CR221" s="27">
        <f t="shared" si="233"/>
        <v>0</v>
      </c>
      <c r="CS221" s="28">
        <f>IF((CS220+CM221+CN221)&gt;=$B$2*'SFV+BESS'!$I$9, $B$2*'SFV+BESS'!$I$9, (CS220+CM221+CN221))</f>
        <v>173.61249999999998</v>
      </c>
      <c r="CT221" s="110">
        <f t="shared" si="271"/>
        <v>0</v>
      </c>
      <c r="CY221" s="251"/>
      <c r="CZ221" s="48">
        <v>8.8333333333333393</v>
      </c>
      <c r="DA221" s="33">
        <f t="shared" si="250"/>
        <v>0</v>
      </c>
      <c r="DB221" s="33">
        <f>Gen_Cons_Horario!B4591</f>
        <v>0</v>
      </c>
      <c r="DC221" s="35">
        <f t="shared" si="287"/>
        <v>0</v>
      </c>
      <c r="DD221" s="116">
        <f>IF(AND(DC221&gt;0,DC221*$B$4+DJ220&lt;=$B$2*'SFV+BESS'!$I$9,DC221&lt;'SFV+BESS'!$I$7), DC221*$B$4, IF(AND(DC221&gt;0,DC221*$B$4+DJ220&gt;$B$2*'SFV+BESS'!$I$9,DC221*$B$4&lt;'SFV+BESS'!$I$7),$B$2*'SFV+BESS'!$I$9-DJ220,IF(AND(DC221&gt;0,DC221*$B$4+DJ220&gt;$B$2*'SFV+BESS'!$I$9,DC221*$B$4&gt;'SFV+BESS'!$I$7,DJ220&lt;$B$2*'SFV+BESS'!$I$9),$B$2*'SFV+BESS'!$I$9-DJ220,IF(AND(DC221&gt;0,DC221*$B$4+DJ220&lt;=$B$2*'SFV+BESS'!$I$9,DC221&gt;'SFV+BESS'!$I$7),'SFV+BESS'!$I$7,0))))</f>
        <v>0</v>
      </c>
      <c r="DE221" s="27">
        <f>IF(AND(DC221&lt;0,DJ220+DC221/$B$5&gt;$H$2,-DC221/'Carga-Descarga Año'!$B$5&lt;'SFV+BESS'!$I$7),DC221/$B$5,IF(AND(DC221&lt;0,DJ220+DC221/$B$5&gt;$H$2,-DC221/'Carga-Descarga Año'!$B$5&gt;'SFV+BESS'!$I$7),-'SFV+BESS'!$I$7,IF(AND(DC221&lt;0,DJ220+DC221/$B$5&lt;$H$2),-MIN('SFV+BESS'!$I$7,DJ220-$H$2),0)))</f>
        <v>0</v>
      </c>
      <c r="DF221" s="33"/>
      <c r="DG221" s="33">
        <f t="shared" si="234"/>
        <v>0</v>
      </c>
      <c r="DH221" s="27">
        <f t="shared" si="272"/>
        <v>0</v>
      </c>
      <c r="DI221" s="27">
        <f t="shared" si="273"/>
        <v>0</v>
      </c>
      <c r="DJ221" s="28">
        <f>IF((DJ220+DD221+DE221)&gt;=$B$2*'SFV+BESS'!$I$9, $B$2*'SFV+BESS'!$I$9, (DJ220+DD221+DE221))</f>
        <v>173.61249999999998</v>
      </c>
      <c r="DK221" s="110">
        <f t="shared" si="274"/>
        <v>0</v>
      </c>
      <c r="DP221" s="251"/>
      <c r="DQ221" s="48">
        <v>8.8333333333333393</v>
      </c>
      <c r="DR221" s="33">
        <f t="shared" si="251"/>
        <v>0</v>
      </c>
      <c r="DS221" s="33">
        <f>Gen_Cons_Horario!B5335</f>
        <v>0</v>
      </c>
      <c r="DT221" s="35">
        <f t="shared" si="288"/>
        <v>0</v>
      </c>
      <c r="DU221" s="116">
        <f>IF(AND(DT221&gt;0,DT221*$B$4+EA220&lt;=$B$2*'SFV+BESS'!$I$9,DT221&lt;'SFV+BESS'!$I$7), DT221*$B$4, IF(AND(DT221&gt;0,DT221*$B$4+EA220&gt;$B$2*'SFV+BESS'!$I$9,DT221*$B$4&lt;'SFV+BESS'!$I$7),$B$2*'SFV+BESS'!$I$9-EA220,IF(AND(DT221&gt;0,DT221*$B$4+EA220&gt;$B$2*'SFV+BESS'!$I$9,DT221*$B$4&gt;'SFV+BESS'!$I$7,EA220&lt;$B$2*'SFV+BESS'!$I$9),$B$2*'SFV+BESS'!$I$9-EA220,IF(AND(DT221&gt;0,DT221*$B$4+EA220&lt;=$B$2*'SFV+BESS'!$I$9,DT221&gt;'SFV+BESS'!$I$7),'SFV+BESS'!$I$7,0))))</f>
        <v>0</v>
      </c>
      <c r="DV221" s="27">
        <f>IF(AND(DT221&lt;0,EA220+DT221/$B$5&gt;$H$2,-DT221/'Carga-Descarga Año'!$B$5&lt;'SFV+BESS'!$I$7),DT221/$B$5,IF(AND(DT221&lt;0,EA220+DT221/$B$5&gt;$H$2,-DT221/'Carga-Descarga Año'!$B$5&gt;'SFV+BESS'!$I$7),-'SFV+BESS'!$I$7,IF(AND(DT221&lt;0,EA220+DT221/$B$5&lt;$H$2),-MIN('SFV+BESS'!$I$7,EA220-$H$2),0)))</f>
        <v>0</v>
      </c>
      <c r="DW221" s="33"/>
      <c r="DX221" s="33">
        <f t="shared" si="235"/>
        <v>0</v>
      </c>
      <c r="DY221" s="27">
        <f t="shared" si="275"/>
        <v>0</v>
      </c>
      <c r="DZ221" s="27">
        <f t="shared" si="236"/>
        <v>0</v>
      </c>
      <c r="EA221" s="28">
        <f>IF((EA220+DU221+DV221)&gt;=$B$2*'SFV+BESS'!$I$9, $B$2*'SFV+BESS'!$I$9, (EA220+DU221+DV221))</f>
        <v>173.61249999999998</v>
      </c>
      <c r="EB221" s="110">
        <f t="shared" si="276"/>
        <v>0</v>
      </c>
      <c r="EG221" s="251"/>
      <c r="EH221" s="48">
        <v>8.8333333333333393</v>
      </c>
      <c r="EI221" s="33">
        <f t="shared" si="252"/>
        <v>0</v>
      </c>
      <c r="EJ221" s="33">
        <f>Gen_Cons_Horario!B6079</f>
        <v>0</v>
      </c>
      <c r="EK221" s="35">
        <f t="shared" si="289"/>
        <v>0</v>
      </c>
      <c r="EL221" s="116">
        <f>IF(AND(EK221&gt;0,EK221*$B$4+ER220&lt;=$B$2*'SFV+BESS'!$I$9,EK221&lt;'SFV+BESS'!$I$7), EK221*$B$4, IF(AND(EK221&gt;0,EK221*$B$4+ER220&gt;$B$2*'SFV+BESS'!$I$9,EK221*$B$4&lt;'SFV+BESS'!$I$7),$B$2*'SFV+BESS'!$I$9-ER220,IF(AND(EK221&gt;0,EK221*$B$4+ER220&gt;$B$2*'SFV+BESS'!$I$9,EK221*$B$4&gt;'SFV+BESS'!$I$7,ER220&lt;$B$2*'SFV+BESS'!$I$9),$B$2*'SFV+BESS'!$I$9-ER220,IF(AND(EK221&gt;0,EK221*$B$4+ER220&lt;=$B$2*'SFV+BESS'!$I$9,EK221&gt;'SFV+BESS'!$I$7),'SFV+BESS'!$I$7,0))))</f>
        <v>0</v>
      </c>
      <c r="EM221" s="27">
        <f>IF(AND(EK221&lt;0,ER220+EK221/$B$5&gt;$H$2,-EK221/'Carga-Descarga Año'!$B$5&lt;'SFV+BESS'!$I$7),EK221/$B$5,IF(AND(EK221&lt;0,ER220+EK221/$B$5&gt;$H$2,-EK221/'Carga-Descarga Año'!$B$5&gt;'SFV+BESS'!$I$7),-'SFV+BESS'!$I$7,IF(AND(EK221&lt;0,ER220+EK221/$B$5&lt;$H$2),-MIN('SFV+BESS'!$I$7,ER220-$H$2),0)))</f>
        <v>0</v>
      </c>
      <c r="EN221" s="33"/>
      <c r="EO221" s="33">
        <f t="shared" si="237"/>
        <v>0</v>
      </c>
      <c r="EP221" s="27">
        <f t="shared" si="277"/>
        <v>0</v>
      </c>
      <c r="EQ221" s="27">
        <f t="shared" si="238"/>
        <v>0</v>
      </c>
      <c r="ER221" s="28">
        <f>IF((ER220+EL221+EM221)&gt;=$B$2*'SFV+BESS'!$I$9, $B$2*'SFV+BESS'!$I$9, (ER220+EL221+EM221))</f>
        <v>173.61249999999998</v>
      </c>
      <c r="ES221" s="110">
        <f t="shared" si="278"/>
        <v>0</v>
      </c>
      <c r="EX221" s="251"/>
      <c r="EY221" s="48">
        <v>8.8333333333333393</v>
      </c>
      <c r="EZ221" s="33">
        <f t="shared" si="253"/>
        <v>0</v>
      </c>
      <c r="FA221" s="33">
        <f>Gen_Cons_Horario!B6799</f>
        <v>0</v>
      </c>
      <c r="FB221" s="35">
        <f t="shared" si="290"/>
        <v>0</v>
      </c>
      <c r="FC221" s="116">
        <f>IF(AND(FB221&gt;0,FB221*$B$4+FI220&lt;=$B$2*'SFV+BESS'!$I$9,FB221&lt;'SFV+BESS'!$I$7), FB221*$B$4, IF(AND(FB221&gt;0,FB221*$B$4+FI220&gt;$B$2*'SFV+BESS'!$I$9,FB221*$B$4&lt;'SFV+BESS'!$I$7),$B$2*'SFV+BESS'!$I$9-FI220,IF(AND(FB221&gt;0,FB221*$B$4+FI220&gt;$B$2*'SFV+BESS'!$I$9,FB221*$B$4&gt;'SFV+BESS'!$I$7,FI220&lt;$B$2*'SFV+BESS'!$I$9),$B$2*'SFV+BESS'!$I$9-FI220,IF(AND(FB221&gt;0,FB221*$B$4+FI220&lt;=$B$2*'SFV+BESS'!$I$9,FB221&gt;'SFV+BESS'!$I$7),'SFV+BESS'!$I$7,0))))</f>
        <v>0</v>
      </c>
      <c r="FD221" s="27">
        <f>IF(AND(FB221&lt;0,FI220+FB221/$B$5&gt;$H$2,-FB221/'Carga-Descarga Año'!$B$5&lt;'SFV+BESS'!$I$7),FB221/$B$5,IF(AND(FB221&lt;0,FI220+FB221/$B$5&gt;$H$2,-FB221/'Carga-Descarga Año'!$B$5&gt;'SFV+BESS'!$I$7),-'SFV+BESS'!$I$7,IF(AND(FB221&lt;0,FI220+FB221/$B$5&lt;$H$2),-MIN('SFV+BESS'!$I$7,FI220-$H$2),0)))</f>
        <v>0</v>
      </c>
      <c r="FE221" s="33"/>
      <c r="FF221" s="33">
        <f t="shared" si="239"/>
        <v>0</v>
      </c>
      <c r="FG221" s="27">
        <f t="shared" si="279"/>
        <v>0</v>
      </c>
      <c r="FH221" s="27">
        <f t="shared" si="240"/>
        <v>0</v>
      </c>
      <c r="FI221" s="28">
        <f>IF((FI220+FC221+FD221)&gt;=$B$2*'SFV+BESS'!$I$9, $B$2*'SFV+BESS'!$I$9, (FI220+FC221+FD221))</f>
        <v>173.61249999999998</v>
      </c>
      <c r="FJ221" s="110">
        <f t="shared" si="280"/>
        <v>0</v>
      </c>
      <c r="FO221" s="251"/>
      <c r="FP221" s="48">
        <v>8.8333333333333393</v>
      </c>
      <c r="FQ221" s="33">
        <f t="shared" si="254"/>
        <v>1.3017977917689063</v>
      </c>
      <c r="FR221" s="33">
        <f>Gen_Cons_Horario!B7543</f>
        <v>0</v>
      </c>
      <c r="FS221" s="35">
        <f t="shared" si="291"/>
        <v>1.3017977917689063</v>
      </c>
      <c r="FT221" s="116">
        <f>IF(AND(FS221&gt;0,FS221*$B$4+FZ220&lt;=$B$2*'SFV+BESS'!$I$9,FS221&lt;'SFV+BESS'!$I$7), FS221*$B$4, IF(AND(FS221&gt;0,FS221*$B$4+FZ220&gt;$B$2*'SFV+BESS'!$I$9,FS221*$B$4&lt;'SFV+BESS'!$I$7),$B$2*'SFV+BESS'!$I$9-FZ220,IF(AND(FS221&gt;0,FS221*$B$4+FZ220&gt;$B$2*'SFV+BESS'!$I$9,FS221*$B$4&gt;'SFV+BESS'!$I$7,FZ220&lt;$B$2*'SFV+BESS'!$I$9),$B$2*'SFV+BESS'!$I$9-FZ220,IF(AND(FS221&gt;0,FS221*$B$4+FZ220&lt;=$B$2*'SFV+BESS'!$I$9,FS221&gt;'SFV+BESS'!$I$7),'SFV+BESS'!$I$7,0))))</f>
        <v>0</v>
      </c>
      <c r="FU221" s="27">
        <f>IF(AND(FS221&lt;0,FZ220+FS221/$B$5&gt;$H$2,-FS221/'Carga-Descarga Año'!$B$5&lt;'SFV+BESS'!$I$7),FS221/$B$5,IF(AND(FS221&lt;0,FZ220+FS221/$B$5&gt;$H$2,-FS221/'Carga-Descarga Año'!$B$5&gt;'SFV+BESS'!$I$7),-'SFV+BESS'!$I$7,IF(AND(FS221&lt;0,FZ220+FS221/$B$5&lt;$H$2),-MIN('SFV+BESS'!$I$7,FZ220-$H$2),0)))</f>
        <v>0</v>
      </c>
      <c r="FV221" s="33"/>
      <c r="FW221" s="33">
        <f t="shared" si="241"/>
        <v>0</v>
      </c>
      <c r="FX221" s="27">
        <f t="shared" si="281"/>
        <v>0</v>
      </c>
      <c r="FY221" s="27">
        <f t="shared" si="242"/>
        <v>0</v>
      </c>
      <c r="FZ221" s="28">
        <f>IF((FZ220+FT221+FU221)&gt;=$B$2*'SFV+BESS'!$I$9, $B$2*'SFV+BESS'!$I$9, (FZ220+FT221+FU221))</f>
        <v>173.61249999999998</v>
      </c>
      <c r="GA221" s="110">
        <f t="shared" si="282"/>
        <v>1.3017977917689063</v>
      </c>
      <c r="GF221" s="251"/>
      <c r="GG221" s="48">
        <v>8.8333333333333393</v>
      </c>
      <c r="GH221" s="33">
        <f t="shared" si="255"/>
        <v>19.953413277256026</v>
      </c>
      <c r="GI221" s="33">
        <f>Gen_Cons_Horario!B8263</f>
        <v>0</v>
      </c>
      <c r="GJ221" s="35">
        <f t="shared" si="297"/>
        <v>19.953413277256026</v>
      </c>
      <c r="GK221" s="116">
        <f>IF(AND(GJ221&gt;0,GJ221*$B$4+GQ220&lt;=$B$2*'SFV+BESS'!$I$9,GJ221&lt;'SFV+BESS'!$I$7), GJ221*$B$4, IF(AND(GJ221&gt;0,GJ221*$B$4+GQ220&gt;$B$2*'SFV+BESS'!$I$9,GJ221*$B$4&lt;'SFV+BESS'!$I$7),$B$2*'SFV+BESS'!$I$9-GQ220,IF(AND(GJ221&gt;0,GJ221*$B$4+GQ220&gt;$B$2*'SFV+BESS'!$I$9,GJ221*$B$4&gt;'SFV+BESS'!$I$7,GQ220&lt;$B$2*'SFV+BESS'!$I$9),$B$2*'SFV+BESS'!$I$9-GQ220,IF(AND(GJ221&gt;0,GJ221*$B$4+GQ220&lt;=$B$2*'SFV+BESS'!$I$9,GJ221&gt;'SFV+BESS'!$I$7),'SFV+BESS'!$I$7,0))))</f>
        <v>0</v>
      </c>
      <c r="GL221" s="27">
        <f>IF(AND(GJ221&lt;0,GQ220+GJ221/$B$5&gt;$H$2,-GJ221/'Carga-Descarga Año'!$B$5&lt;'SFV+BESS'!$I$7),GJ221/$B$5,IF(AND(GJ221&lt;0,GQ220+GJ221/$B$5&gt;$H$2,-GJ221/'Carga-Descarga Año'!$B$5&gt;'SFV+BESS'!$I$7),-'SFV+BESS'!$I$7,IF(AND(GJ221&lt;0,GQ220+GJ221/$B$5&lt;$H$2),-MIN('SFV+BESS'!$I$7,GQ220-$H$2),0)))</f>
        <v>0</v>
      </c>
      <c r="GM221" s="33"/>
      <c r="GN221" s="33">
        <f t="shared" si="243"/>
        <v>0</v>
      </c>
      <c r="GO221" s="27">
        <f t="shared" si="283"/>
        <v>0</v>
      </c>
      <c r="GP221" s="27">
        <f t="shared" si="244"/>
        <v>0</v>
      </c>
      <c r="GQ221" s="28">
        <f>IF((GQ220+GK221+GL221)&gt;=$B$2*'SFV+BESS'!$I$9, $B$2*'SFV+BESS'!$I$9, (GQ220+GK221+GL221))</f>
        <v>173.61249999999998</v>
      </c>
      <c r="GR221" s="110">
        <f t="shared" si="284"/>
        <v>19.953413277256026</v>
      </c>
    </row>
    <row r="222" spans="1:200">
      <c r="A222" s="249"/>
      <c r="B222" s="48">
        <v>8.8750000000000107</v>
      </c>
      <c r="C222" s="38">
        <f t="shared" si="226"/>
        <v>0</v>
      </c>
      <c r="D222" s="2">
        <f>Gen_Cons_Horario!B248</f>
        <v>0</v>
      </c>
      <c r="E222" s="140">
        <f t="shared" si="256"/>
        <v>0</v>
      </c>
      <c r="F222" s="116">
        <f>IF(AND(E222&gt;0,E222*$B$4+L221&lt;=$B$2*'SFV+BESS'!$I$9,E222&lt;'SFV+BESS'!$I$7), E222*$B$4, IF(AND(E222&gt;0,E222*$B$4+L221&gt;$B$2*'SFV+BESS'!$I$9,E222*$B$4&lt;'SFV+BESS'!$I$7),$B$2*'SFV+BESS'!$I$9-L221,IF(AND(E222&gt;0,E222*$B$4+L221&gt;$B$2*'SFV+BESS'!$I$9,E222*$B$4&gt;'SFV+BESS'!$I$7,L221&lt;$B$2*'SFV+BESS'!$I$9),$B$2*'SFV+BESS'!$I$9-L221,IF(AND(E222&gt;0,E222*$B$4+L221&lt;=$B$2*'SFV+BESS'!$I$9,E222&gt;'SFV+BESS'!$I$7),'SFV+BESS'!$I$7,0))))</f>
        <v>0</v>
      </c>
      <c r="G222" s="27">
        <f>IF(AND(E222&lt;0,L221+E222/$B$5&gt;$H$2,-E222/'Carga-Descarga Año'!$B$5&lt;'SFV+BESS'!$I$7),E222/$B$5,IF(AND(E222&lt;0,L221+E222/$B$5&gt;$H$2,-E222/'Carga-Descarga Año'!$B$5&gt;'SFV+BESS'!$I$7),-'SFV+BESS'!$I$7,IF(AND(E222&lt;0,L221+E222/$B$5&lt;$H$2),-MIN('SFV+BESS'!$I$7,L221-$H$2),0)))</f>
        <v>0</v>
      </c>
      <c r="I222" s="38">
        <f t="shared" si="257"/>
        <v>0</v>
      </c>
      <c r="J222" s="27">
        <f t="shared" si="259"/>
        <v>0</v>
      </c>
      <c r="K222" s="27">
        <f t="shared" si="258"/>
        <v>0</v>
      </c>
      <c r="L222" s="28">
        <f>IF((L221+F222+G222)&gt;=$B$2*'SFV+BESS'!$I$9, $B$2*'SFV+BESS'!$I$9, (L221+F222+G222))</f>
        <v>173.61249999999998</v>
      </c>
      <c r="M222" s="110">
        <f t="shared" si="260"/>
        <v>0</v>
      </c>
      <c r="R222" s="251"/>
      <c r="S222" s="48">
        <v>8.8750000000000107</v>
      </c>
      <c r="T222" s="2">
        <f t="shared" si="245"/>
        <v>0</v>
      </c>
      <c r="U222" s="2">
        <f>Gen_Cons_Horario!B992</f>
        <v>0</v>
      </c>
      <c r="V222" s="35">
        <f t="shared" si="292"/>
        <v>0</v>
      </c>
      <c r="W222" s="116">
        <f>IF(AND(V222&gt;0,V222*$B$4+AC221&lt;=$B$2*'SFV+BESS'!$I$9,V222&lt;'SFV+BESS'!$I$7), V222*$B$4, IF(AND(V222&gt;0,V222*$B$4+AC221&gt;$B$2*'SFV+BESS'!$I$9,V222*$B$4&lt;'SFV+BESS'!$I$7),$B$2*'SFV+BESS'!$I$9-AC221,IF(AND(V222&gt;0,V222*$B$4+AC221&gt;$B$2*'SFV+BESS'!$I$9,V222*$B$4&gt;'SFV+BESS'!$I$7,AC221&lt;$B$2*'SFV+BESS'!$I$9),$B$2*'SFV+BESS'!$I$9-AC221,IF(AND(V222&gt;0,V222*$B$4+AC221&lt;=$B$2*'SFV+BESS'!$I$9,V222&gt;'SFV+BESS'!$I$7),'SFV+BESS'!$I$7,0))))</f>
        <v>0</v>
      </c>
      <c r="X222" s="27">
        <f>IF(AND(V222&lt;0,AC221+V222/$B$5&gt;$H$2,-V222/'Carga-Descarga Año'!$B$5&lt;'SFV+BESS'!$I$7),V222/$B$5,IF(AND(V222&lt;0,AC221+V222/$B$5&gt;$H$2,-V222/'Carga-Descarga Año'!$B$5&gt;'SFV+BESS'!$I$7),-'SFV+BESS'!$I$7,IF(AND(V222&lt;0,AC221+V222/$B$5&lt;$H$2),-MIN('SFV+BESS'!$I$7,AC221-$H$2),0)))</f>
        <v>0</v>
      </c>
      <c r="Z222" s="33">
        <f t="shared" si="286"/>
        <v>0</v>
      </c>
      <c r="AA222" s="27">
        <f t="shared" si="261"/>
        <v>0</v>
      </c>
      <c r="AB222" s="27">
        <f t="shared" si="285"/>
        <v>0</v>
      </c>
      <c r="AC222" s="28">
        <f>IF((AC221+W222+X222)&gt;=$B$2*'SFV+BESS'!$I$9, $B$2*'SFV+BESS'!$I$9, (AC221+W222+X222))</f>
        <v>173.61249999999998</v>
      </c>
      <c r="AD222" s="110">
        <f t="shared" si="262"/>
        <v>0</v>
      </c>
      <c r="AI222" s="251"/>
      <c r="AJ222" s="48">
        <v>8.8750000000000107</v>
      </c>
      <c r="AK222" s="52">
        <f t="shared" si="246"/>
        <v>0</v>
      </c>
      <c r="AL222" s="33">
        <f>Gen_Cons_Horario!B1664</f>
        <v>0</v>
      </c>
      <c r="AM222" s="35">
        <f t="shared" si="293"/>
        <v>0</v>
      </c>
      <c r="AN222" s="116">
        <f>IF(AND(AM222&gt;0,AM222*$B$4+AT221&lt;=$B$2*'SFV+BESS'!$I$9,AM222&lt;'SFV+BESS'!$I$7), AM222*$B$4, IF(AND(AM222&gt;0,AM222*$B$4+AT221&gt;$B$2*'SFV+BESS'!$I$9,AM222*$B$4&lt;'SFV+BESS'!$I$7),$B$2*'SFV+BESS'!$I$9-AT221,IF(AND(AM222&gt;0,AM222*$B$4+AT221&gt;$B$2*'SFV+BESS'!$I$9,AM222*$B$4&gt;'SFV+BESS'!$I$7,AT221&lt;$B$2*'SFV+BESS'!$I$9),$B$2*'SFV+BESS'!$I$9-AT221,IF(AND(AM222&gt;0,AM222*$B$4+AT221&lt;=$B$2*'SFV+BESS'!$I$9,AM222&gt;'SFV+BESS'!$I$7),'SFV+BESS'!$I$7,0))))</f>
        <v>0</v>
      </c>
      <c r="AO222" s="27">
        <f>IF(AND(AM222&lt;0,AT221+AM222/$B$5&gt;$H$2,-AM222/'Carga-Descarga Año'!$B$5&lt;'SFV+BESS'!$I$7),AM222/$B$5,IF(AND(AM222&lt;0,AT221+AM222/$B$5&gt;$H$2,-AM222/'Carga-Descarga Año'!$B$5&gt;'SFV+BESS'!$I$7),-'SFV+BESS'!$I$7,IF(AND(AM222&lt;0,AT221+AM222/$B$5&lt;$H$2),-MIN('SFV+BESS'!$I$7,AT221-$H$2),0)))</f>
        <v>0</v>
      </c>
      <c r="AP222" s="33"/>
      <c r="AQ222" s="33">
        <f t="shared" si="227"/>
        <v>0</v>
      </c>
      <c r="AR222" s="27">
        <f t="shared" si="263"/>
        <v>0</v>
      </c>
      <c r="AS222" s="27">
        <f t="shared" si="228"/>
        <v>0</v>
      </c>
      <c r="AT222" s="28">
        <f>IF((AT221+AN222+AO222)&gt;=$B$2*'SFV+BESS'!$I$9, $B$2*'SFV+BESS'!$I$9, (AT221+AN222+AO222))</f>
        <v>173.61249999999998</v>
      </c>
      <c r="AU222" s="110">
        <f t="shared" si="264"/>
        <v>0</v>
      </c>
      <c r="AZ222" s="251"/>
      <c r="BA222" s="48">
        <v>8.8750000000000107</v>
      </c>
      <c r="BB222" s="33">
        <f t="shared" si="247"/>
        <v>0</v>
      </c>
      <c r="BC222" s="33">
        <f>Gen_Cons_Horario!B2408</f>
        <v>0</v>
      </c>
      <c r="BD222" s="35">
        <f t="shared" si="294"/>
        <v>0</v>
      </c>
      <c r="BE222" s="116">
        <f>IF(AND(BD222&gt;0,BD222*$B$4+BK221&lt;=$B$2*'SFV+BESS'!$I$9,BD222&lt;'SFV+BESS'!$I$7), BD222*$B$4, IF(AND(BD222&gt;0,BD222*$B$4+BK221&gt;$B$2*'SFV+BESS'!$I$9,BD222*$B$4&lt;'SFV+BESS'!$I$7),$B$2*'SFV+BESS'!$I$9-BK221,IF(AND(BD222&gt;0,BD222*$B$4+BK221&gt;$B$2*'SFV+BESS'!$I$9,BD222*$B$4&gt;'SFV+BESS'!$I$7,BK221&lt;$B$2*'SFV+BESS'!$I$9),$B$2*'SFV+BESS'!$I$9-BK221,IF(AND(BD222&gt;0,BD222*$B$4+BK221&lt;=$B$2*'SFV+BESS'!$I$9,BD222&gt;'SFV+BESS'!$I$7),'SFV+BESS'!$I$7,0))))</f>
        <v>0</v>
      </c>
      <c r="BF222" s="27">
        <f>IF(AND(BD222&lt;0,BK221+BD222/$B$5&gt;$H$2,-BD222/'Carga-Descarga Año'!$B$5&lt;'SFV+BESS'!$I$7),BD222/$B$5,IF(AND(BD222&lt;0,BK221+BD222/$B$5&gt;$H$2,-BD222/'Carga-Descarga Año'!$B$5&gt;'SFV+BESS'!$I$7),-'SFV+BESS'!$I$7,IF(AND(BD222&lt;0,BK221+BD222/$B$5&lt;$H$2),-MIN('SFV+BESS'!$I$7,BK221-$H$2),0)))</f>
        <v>0</v>
      </c>
      <c r="BG222" s="33"/>
      <c r="BH222" s="33">
        <f t="shared" si="229"/>
        <v>0</v>
      </c>
      <c r="BI222" s="27">
        <f t="shared" si="265"/>
        <v>0</v>
      </c>
      <c r="BJ222" s="27">
        <f t="shared" si="230"/>
        <v>0</v>
      </c>
      <c r="BK222" s="28">
        <f>IF((BK221+BE222+BF222)&gt;=$B$2*'SFV+BESS'!$I$9, $B$2*'SFV+BESS'!$I$9, (BK221+BE222+BF222))</f>
        <v>173.61249999999998</v>
      </c>
      <c r="BL222" s="110">
        <f t="shared" si="266"/>
        <v>0</v>
      </c>
      <c r="BQ222" s="251"/>
      <c r="BR222" s="48">
        <v>8.8750000000000107</v>
      </c>
      <c r="BS222" s="33">
        <f t="shared" si="248"/>
        <v>0</v>
      </c>
      <c r="BT222" s="33">
        <f>Gen_Cons_Horario!B3128</f>
        <v>0</v>
      </c>
      <c r="BU222" s="35">
        <f t="shared" si="295"/>
        <v>0</v>
      </c>
      <c r="BV222" s="116">
        <f>IF(AND(BU222&gt;0,BU222*$B$4+CB221&lt;=$B$2*'SFV+BESS'!$I$9,BU222&lt;'SFV+BESS'!$I$7), BU222*$B$4, IF(AND(BU222&gt;0,BU222*$B$4+CB221&gt;$B$2*'SFV+BESS'!$I$9,BU222*$B$4&lt;'SFV+BESS'!$I$7),$B$2*'SFV+BESS'!$I$9-CB221,IF(AND(BU222&gt;0,BU222*$B$4+CB221&gt;$B$2*'SFV+BESS'!$I$9,BU222*$B$4&gt;'SFV+BESS'!$I$7,CB221&lt;$B$2*'SFV+BESS'!$I$9),$B$2*'SFV+BESS'!$I$9-CB221,IF(AND(BU222&gt;0,BU222*$B$4+CB221&lt;=$B$2*'SFV+BESS'!$I$9,BU222&gt;'SFV+BESS'!$I$7),'SFV+BESS'!$I$7,0))))</f>
        <v>0</v>
      </c>
      <c r="BW222" s="27">
        <f>IF(AND(BU222&lt;0,CB221+BU222/$B$5&gt;$H$2,-BU222/'Carga-Descarga Año'!$B$5&lt;'SFV+BESS'!$I$7),BU222/$B$5,IF(AND(BU222&lt;0,CB221+BU222/$B$5&gt;$H$2,-BU222/'Carga-Descarga Año'!$B$5&gt;'SFV+BESS'!$I$7),-'SFV+BESS'!$I$7,IF(AND(BU222&lt;0,CB221+BU222/$B$5&lt;$H$2),-MIN('SFV+BESS'!$I$7,CB221-$H$2),0)))</f>
        <v>0</v>
      </c>
      <c r="BX222" s="33"/>
      <c r="BY222" s="33">
        <f t="shared" si="231"/>
        <v>0</v>
      </c>
      <c r="BZ222" s="27">
        <f t="shared" si="267"/>
        <v>0</v>
      </c>
      <c r="CA222" s="27">
        <f t="shared" si="268"/>
        <v>0</v>
      </c>
      <c r="CB222" s="28">
        <f>IF((CB221+BV222+BW222)&gt;=$B$2*'SFV+BESS'!$I$9, $B$2*'SFV+BESS'!$I$9, (CB221+BV222+BW222))</f>
        <v>173.61249999999998</v>
      </c>
      <c r="CC222" s="110">
        <f t="shared" si="269"/>
        <v>0</v>
      </c>
      <c r="CH222" s="251"/>
      <c r="CI222" s="48">
        <v>8.8750000000000107</v>
      </c>
      <c r="CJ222" s="33">
        <f t="shared" si="249"/>
        <v>0</v>
      </c>
      <c r="CK222" s="33">
        <f>Gen_Cons_Horario!B3872</f>
        <v>0</v>
      </c>
      <c r="CL222" s="35">
        <f t="shared" si="296"/>
        <v>0</v>
      </c>
      <c r="CM222" s="116">
        <f>IF(AND(CL222&gt;0,CL222*$B$4+CS221&lt;=$B$2*'SFV+BESS'!$I$9,CL222&lt;'SFV+BESS'!$I$7), CL222*$B$4, IF(AND(CL222&gt;0,CL222*$B$4+CS221&gt;$B$2*'SFV+BESS'!$I$9,CL222*$B$4&lt;'SFV+BESS'!$I$7),$B$2*'SFV+BESS'!$I$9-CS221,IF(AND(CL222&gt;0,CL222*$B$4+CS221&gt;$B$2*'SFV+BESS'!$I$9,CL222*$B$4&gt;'SFV+BESS'!$I$7,CS221&lt;$B$2*'SFV+BESS'!$I$9),$B$2*'SFV+BESS'!$I$9-CS221,IF(AND(CL222&gt;0,CL222*$B$4+CS221&lt;=$B$2*'SFV+BESS'!$I$9,CL222&gt;'SFV+BESS'!$I$7),'SFV+BESS'!$I$7,0))))</f>
        <v>0</v>
      </c>
      <c r="CN222" s="27">
        <f>IF(AND(CL222&lt;0,CS221+CL222/$B$5&gt;$H$2,-CL222/'Carga-Descarga Año'!$B$5&lt;'SFV+BESS'!$I$7),CL222/$B$5,IF(AND(CL222&lt;0,CS221+CL222/$B$5&gt;$H$2,-CL222/'Carga-Descarga Año'!$B$5&gt;'SFV+BESS'!$I$7),-'SFV+BESS'!$I$7,IF(AND(CL222&lt;0,CS221+CL222/$B$5&lt;$H$2),-MIN('SFV+BESS'!$I$7,CS221-$H$2),0)))</f>
        <v>0</v>
      </c>
      <c r="CO222" s="33"/>
      <c r="CP222" s="33">
        <f t="shared" si="232"/>
        <v>0</v>
      </c>
      <c r="CQ222" s="27">
        <f t="shared" si="270"/>
        <v>0</v>
      </c>
      <c r="CR222" s="27">
        <f t="shared" si="233"/>
        <v>0</v>
      </c>
      <c r="CS222" s="28">
        <f>IF((CS221+CM222+CN222)&gt;=$B$2*'SFV+BESS'!$I$9, $B$2*'SFV+BESS'!$I$9, (CS221+CM222+CN222))</f>
        <v>173.61249999999998</v>
      </c>
      <c r="CT222" s="110">
        <f t="shared" si="271"/>
        <v>0</v>
      </c>
      <c r="CY222" s="251"/>
      <c r="CZ222" s="48">
        <v>8.8750000000000107</v>
      </c>
      <c r="DA222" s="33">
        <f t="shared" si="250"/>
        <v>0</v>
      </c>
      <c r="DB222" s="33">
        <f>Gen_Cons_Horario!B4592</f>
        <v>0</v>
      </c>
      <c r="DC222" s="35">
        <f t="shared" si="287"/>
        <v>0</v>
      </c>
      <c r="DD222" s="116">
        <f>IF(AND(DC222&gt;0,DC222*$B$4+DJ221&lt;=$B$2*'SFV+BESS'!$I$9,DC222&lt;'SFV+BESS'!$I$7), DC222*$B$4, IF(AND(DC222&gt;0,DC222*$B$4+DJ221&gt;$B$2*'SFV+BESS'!$I$9,DC222*$B$4&lt;'SFV+BESS'!$I$7),$B$2*'SFV+BESS'!$I$9-DJ221,IF(AND(DC222&gt;0,DC222*$B$4+DJ221&gt;$B$2*'SFV+BESS'!$I$9,DC222*$B$4&gt;'SFV+BESS'!$I$7,DJ221&lt;$B$2*'SFV+BESS'!$I$9),$B$2*'SFV+BESS'!$I$9-DJ221,IF(AND(DC222&gt;0,DC222*$B$4+DJ221&lt;=$B$2*'SFV+BESS'!$I$9,DC222&gt;'SFV+BESS'!$I$7),'SFV+BESS'!$I$7,0))))</f>
        <v>0</v>
      </c>
      <c r="DE222" s="27">
        <f>IF(AND(DC222&lt;0,DJ221+DC222/$B$5&gt;$H$2,-DC222/'Carga-Descarga Año'!$B$5&lt;'SFV+BESS'!$I$7),DC222/$B$5,IF(AND(DC222&lt;0,DJ221+DC222/$B$5&gt;$H$2,-DC222/'Carga-Descarga Año'!$B$5&gt;'SFV+BESS'!$I$7),-'SFV+BESS'!$I$7,IF(AND(DC222&lt;0,DJ221+DC222/$B$5&lt;$H$2),-MIN('SFV+BESS'!$I$7,DJ221-$H$2),0)))</f>
        <v>0</v>
      </c>
      <c r="DF222" s="33"/>
      <c r="DG222" s="33">
        <f t="shared" si="234"/>
        <v>0</v>
      </c>
      <c r="DH222" s="27">
        <f t="shared" si="272"/>
        <v>0</v>
      </c>
      <c r="DI222" s="27">
        <f t="shared" si="273"/>
        <v>0</v>
      </c>
      <c r="DJ222" s="28">
        <f>IF((DJ221+DD222+DE222)&gt;=$B$2*'SFV+BESS'!$I$9, $B$2*'SFV+BESS'!$I$9, (DJ221+DD222+DE222))</f>
        <v>173.61249999999998</v>
      </c>
      <c r="DK222" s="110">
        <f t="shared" si="274"/>
        <v>0</v>
      </c>
      <c r="DP222" s="251"/>
      <c r="DQ222" s="48">
        <v>8.8750000000000107</v>
      </c>
      <c r="DR222" s="33">
        <f t="shared" si="251"/>
        <v>0</v>
      </c>
      <c r="DS222" s="33">
        <f>Gen_Cons_Horario!B5336</f>
        <v>0</v>
      </c>
      <c r="DT222" s="35">
        <f t="shared" si="288"/>
        <v>0</v>
      </c>
      <c r="DU222" s="116">
        <f>IF(AND(DT222&gt;0,DT222*$B$4+EA221&lt;=$B$2*'SFV+BESS'!$I$9,DT222&lt;'SFV+BESS'!$I$7), DT222*$B$4, IF(AND(DT222&gt;0,DT222*$B$4+EA221&gt;$B$2*'SFV+BESS'!$I$9,DT222*$B$4&lt;'SFV+BESS'!$I$7),$B$2*'SFV+BESS'!$I$9-EA221,IF(AND(DT222&gt;0,DT222*$B$4+EA221&gt;$B$2*'SFV+BESS'!$I$9,DT222*$B$4&gt;'SFV+BESS'!$I$7,EA221&lt;$B$2*'SFV+BESS'!$I$9),$B$2*'SFV+BESS'!$I$9-EA221,IF(AND(DT222&gt;0,DT222*$B$4+EA221&lt;=$B$2*'SFV+BESS'!$I$9,DT222&gt;'SFV+BESS'!$I$7),'SFV+BESS'!$I$7,0))))</f>
        <v>0</v>
      </c>
      <c r="DV222" s="27">
        <f>IF(AND(DT222&lt;0,EA221+DT222/$B$5&gt;$H$2,-DT222/'Carga-Descarga Año'!$B$5&lt;'SFV+BESS'!$I$7),DT222/$B$5,IF(AND(DT222&lt;0,EA221+DT222/$B$5&gt;$H$2,-DT222/'Carga-Descarga Año'!$B$5&gt;'SFV+BESS'!$I$7),-'SFV+BESS'!$I$7,IF(AND(DT222&lt;0,EA221+DT222/$B$5&lt;$H$2),-MIN('SFV+BESS'!$I$7,EA221-$H$2),0)))</f>
        <v>0</v>
      </c>
      <c r="DW222" s="33"/>
      <c r="DX222" s="33">
        <f t="shared" si="235"/>
        <v>0</v>
      </c>
      <c r="DY222" s="27">
        <f t="shared" si="275"/>
        <v>0</v>
      </c>
      <c r="DZ222" s="27">
        <f t="shared" si="236"/>
        <v>0</v>
      </c>
      <c r="EA222" s="28">
        <f>IF((EA221+DU222+DV222)&gt;=$B$2*'SFV+BESS'!$I$9, $B$2*'SFV+BESS'!$I$9, (EA221+DU222+DV222))</f>
        <v>173.61249999999998</v>
      </c>
      <c r="EB222" s="110">
        <f t="shared" si="276"/>
        <v>0</v>
      </c>
      <c r="EG222" s="251"/>
      <c r="EH222" s="48">
        <v>8.8750000000000107</v>
      </c>
      <c r="EI222" s="33">
        <f t="shared" si="252"/>
        <v>0</v>
      </c>
      <c r="EJ222" s="33">
        <f>Gen_Cons_Horario!B6080</f>
        <v>0</v>
      </c>
      <c r="EK222" s="35">
        <f t="shared" si="289"/>
        <v>0</v>
      </c>
      <c r="EL222" s="116">
        <f>IF(AND(EK222&gt;0,EK222*$B$4+ER221&lt;=$B$2*'SFV+BESS'!$I$9,EK222&lt;'SFV+BESS'!$I$7), EK222*$B$4, IF(AND(EK222&gt;0,EK222*$B$4+ER221&gt;$B$2*'SFV+BESS'!$I$9,EK222*$B$4&lt;'SFV+BESS'!$I$7),$B$2*'SFV+BESS'!$I$9-ER221,IF(AND(EK222&gt;0,EK222*$B$4+ER221&gt;$B$2*'SFV+BESS'!$I$9,EK222*$B$4&gt;'SFV+BESS'!$I$7,ER221&lt;$B$2*'SFV+BESS'!$I$9),$B$2*'SFV+BESS'!$I$9-ER221,IF(AND(EK222&gt;0,EK222*$B$4+ER221&lt;=$B$2*'SFV+BESS'!$I$9,EK222&gt;'SFV+BESS'!$I$7),'SFV+BESS'!$I$7,0))))</f>
        <v>0</v>
      </c>
      <c r="EM222" s="27">
        <f>IF(AND(EK222&lt;0,ER221+EK222/$B$5&gt;$H$2,-EK222/'Carga-Descarga Año'!$B$5&lt;'SFV+BESS'!$I$7),EK222/$B$5,IF(AND(EK222&lt;0,ER221+EK222/$B$5&gt;$H$2,-EK222/'Carga-Descarga Año'!$B$5&gt;'SFV+BESS'!$I$7),-'SFV+BESS'!$I$7,IF(AND(EK222&lt;0,ER221+EK222/$B$5&lt;$H$2),-MIN('SFV+BESS'!$I$7,ER221-$H$2),0)))</f>
        <v>0</v>
      </c>
      <c r="EN222" s="33"/>
      <c r="EO222" s="33">
        <f t="shared" si="237"/>
        <v>0</v>
      </c>
      <c r="EP222" s="27">
        <f t="shared" si="277"/>
        <v>0</v>
      </c>
      <c r="EQ222" s="27">
        <f t="shared" si="238"/>
        <v>0</v>
      </c>
      <c r="ER222" s="28">
        <f>IF((ER221+EL222+EM222)&gt;=$B$2*'SFV+BESS'!$I$9, $B$2*'SFV+BESS'!$I$9, (ER221+EL222+EM222))</f>
        <v>173.61249999999998</v>
      </c>
      <c r="ES222" s="110">
        <f t="shared" si="278"/>
        <v>0</v>
      </c>
      <c r="EX222" s="251"/>
      <c r="EY222" s="48">
        <v>8.8750000000000107</v>
      </c>
      <c r="EZ222" s="33">
        <f t="shared" si="253"/>
        <v>0</v>
      </c>
      <c r="FA222" s="33">
        <f>Gen_Cons_Horario!B6800</f>
        <v>0</v>
      </c>
      <c r="FB222" s="35">
        <f t="shared" si="290"/>
        <v>0</v>
      </c>
      <c r="FC222" s="116">
        <f>IF(AND(FB222&gt;0,FB222*$B$4+FI221&lt;=$B$2*'SFV+BESS'!$I$9,FB222&lt;'SFV+BESS'!$I$7), FB222*$B$4, IF(AND(FB222&gt;0,FB222*$B$4+FI221&gt;$B$2*'SFV+BESS'!$I$9,FB222*$B$4&lt;'SFV+BESS'!$I$7),$B$2*'SFV+BESS'!$I$9-FI221,IF(AND(FB222&gt;0,FB222*$B$4+FI221&gt;$B$2*'SFV+BESS'!$I$9,FB222*$B$4&gt;'SFV+BESS'!$I$7,FI221&lt;$B$2*'SFV+BESS'!$I$9),$B$2*'SFV+BESS'!$I$9-FI221,IF(AND(FB222&gt;0,FB222*$B$4+FI221&lt;=$B$2*'SFV+BESS'!$I$9,FB222&gt;'SFV+BESS'!$I$7),'SFV+BESS'!$I$7,0))))</f>
        <v>0</v>
      </c>
      <c r="FD222" s="27">
        <f>IF(AND(FB222&lt;0,FI221+FB222/$B$5&gt;$H$2,-FB222/'Carga-Descarga Año'!$B$5&lt;'SFV+BESS'!$I$7),FB222/$B$5,IF(AND(FB222&lt;0,FI221+FB222/$B$5&gt;$H$2,-FB222/'Carga-Descarga Año'!$B$5&gt;'SFV+BESS'!$I$7),-'SFV+BESS'!$I$7,IF(AND(FB222&lt;0,FI221+FB222/$B$5&lt;$H$2),-MIN('SFV+BESS'!$I$7,FI221-$H$2),0)))</f>
        <v>0</v>
      </c>
      <c r="FE222" s="33"/>
      <c r="FF222" s="33">
        <f t="shared" si="239"/>
        <v>0</v>
      </c>
      <c r="FG222" s="27">
        <f t="shared" si="279"/>
        <v>0</v>
      </c>
      <c r="FH222" s="27">
        <f t="shared" si="240"/>
        <v>0</v>
      </c>
      <c r="FI222" s="28">
        <f>IF((FI221+FC222+FD222)&gt;=$B$2*'SFV+BESS'!$I$9, $B$2*'SFV+BESS'!$I$9, (FI221+FC222+FD222))</f>
        <v>173.61249999999998</v>
      </c>
      <c r="FJ222" s="110">
        <f t="shared" si="280"/>
        <v>0</v>
      </c>
      <c r="FO222" s="251"/>
      <c r="FP222" s="48">
        <v>8.8750000000000107</v>
      </c>
      <c r="FQ222" s="33">
        <f t="shared" si="254"/>
        <v>0</v>
      </c>
      <c r="FR222" s="33">
        <f>Gen_Cons_Horario!B7544</f>
        <v>0</v>
      </c>
      <c r="FS222" s="35">
        <f t="shared" si="291"/>
        <v>0</v>
      </c>
      <c r="FT222" s="116">
        <f>IF(AND(FS222&gt;0,FS222*$B$4+FZ221&lt;=$B$2*'SFV+BESS'!$I$9,FS222&lt;'SFV+BESS'!$I$7), FS222*$B$4, IF(AND(FS222&gt;0,FS222*$B$4+FZ221&gt;$B$2*'SFV+BESS'!$I$9,FS222*$B$4&lt;'SFV+BESS'!$I$7),$B$2*'SFV+BESS'!$I$9-FZ221,IF(AND(FS222&gt;0,FS222*$B$4+FZ221&gt;$B$2*'SFV+BESS'!$I$9,FS222*$B$4&gt;'SFV+BESS'!$I$7,FZ221&lt;$B$2*'SFV+BESS'!$I$9),$B$2*'SFV+BESS'!$I$9-FZ221,IF(AND(FS222&gt;0,FS222*$B$4+FZ221&lt;=$B$2*'SFV+BESS'!$I$9,FS222&gt;'SFV+BESS'!$I$7),'SFV+BESS'!$I$7,0))))</f>
        <v>0</v>
      </c>
      <c r="FU222" s="27">
        <f>IF(AND(FS222&lt;0,FZ221+FS222/$B$5&gt;$H$2,-FS222/'Carga-Descarga Año'!$B$5&lt;'SFV+BESS'!$I$7),FS222/$B$5,IF(AND(FS222&lt;0,FZ221+FS222/$B$5&gt;$H$2,-FS222/'Carga-Descarga Año'!$B$5&gt;'SFV+BESS'!$I$7),-'SFV+BESS'!$I$7,IF(AND(FS222&lt;0,FZ221+FS222/$B$5&lt;$H$2),-MIN('SFV+BESS'!$I$7,FZ221-$H$2),0)))</f>
        <v>0</v>
      </c>
      <c r="FV222" s="33"/>
      <c r="FW222" s="33">
        <f t="shared" si="241"/>
        <v>0</v>
      </c>
      <c r="FX222" s="27">
        <f t="shared" si="281"/>
        <v>0</v>
      </c>
      <c r="FY222" s="27">
        <f t="shared" si="242"/>
        <v>0</v>
      </c>
      <c r="FZ222" s="28">
        <f>IF((FZ221+FT222+FU222)&gt;=$B$2*'SFV+BESS'!$I$9, $B$2*'SFV+BESS'!$I$9, (FZ221+FT222+FU222))</f>
        <v>173.61249999999998</v>
      </c>
      <c r="GA222" s="110">
        <f t="shared" si="282"/>
        <v>0</v>
      </c>
      <c r="GF222" s="251"/>
      <c r="GG222" s="48">
        <v>8.8750000000000107</v>
      </c>
      <c r="GH222" s="33">
        <f t="shared" si="255"/>
        <v>0</v>
      </c>
      <c r="GI222" s="33">
        <f>Gen_Cons_Horario!B8264</f>
        <v>0</v>
      </c>
      <c r="GJ222" s="35">
        <f t="shared" si="297"/>
        <v>0</v>
      </c>
      <c r="GK222" s="116">
        <f>IF(AND(GJ222&gt;0,GJ222*$B$4+GQ221&lt;=$B$2*'SFV+BESS'!$I$9,GJ222&lt;'SFV+BESS'!$I$7), GJ222*$B$4, IF(AND(GJ222&gt;0,GJ222*$B$4+GQ221&gt;$B$2*'SFV+BESS'!$I$9,GJ222*$B$4&lt;'SFV+BESS'!$I$7),$B$2*'SFV+BESS'!$I$9-GQ221,IF(AND(GJ222&gt;0,GJ222*$B$4+GQ221&gt;$B$2*'SFV+BESS'!$I$9,GJ222*$B$4&gt;'SFV+BESS'!$I$7,GQ221&lt;$B$2*'SFV+BESS'!$I$9),$B$2*'SFV+BESS'!$I$9-GQ221,IF(AND(GJ222&gt;0,GJ222*$B$4+GQ221&lt;=$B$2*'SFV+BESS'!$I$9,GJ222&gt;'SFV+BESS'!$I$7),'SFV+BESS'!$I$7,0))))</f>
        <v>0</v>
      </c>
      <c r="GL222" s="27">
        <f>IF(AND(GJ222&lt;0,GQ221+GJ222/$B$5&gt;$H$2,-GJ222/'Carga-Descarga Año'!$B$5&lt;'SFV+BESS'!$I$7),GJ222/$B$5,IF(AND(GJ222&lt;0,GQ221+GJ222/$B$5&gt;$H$2,-GJ222/'Carga-Descarga Año'!$B$5&gt;'SFV+BESS'!$I$7),-'SFV+BESS'!$I$7,IF(AND(GJ222&lt;0,GQ221+GJ222/$B$5&lt;$H$2),-MIN('SFV+BESS'!$I$7,GQ221-$H$2),0)))</f>
        <v>0</v>
      </c>
      <c r="GM222" s="33"/>
      <c r="GN222" s="33">
        <f t="shared" si="243"/>
        <v>0</v>
      </c>
      <c r="GO222" s="27">
        <f t="shared" si="283"/>
        <v>0</v>
      </c>
      <c r="GP222" s="27">
        <f t="shared" si="244"/>
        <v>0</v>
      </c>
      <c r="GQ222" s="28">
        <f>IF((GQ221+GK222+GL222)&gt;=$B$2*'SFV+BESS'!$I$9, $B$2*'SFV+BESS'!$I$9, (GQ221+GK222+GL222))</f>
        <v>173.61249999999998</v>
      </c>
      <c r="GR222" s="110">
        <f t="shared" si="284"/>
        <v>0</v>
      </c>
    </row>
    <row r="223" spans="1:200">
      <c r="A223" s="249"/>
      <c r="B223" s="48">
        <v>8.9166666666666696</v>
      </c>
      <c r="C223" s="38">
        <f t="shared" si="226"/>
        <v>0</v>
      </c>
      <c r="D223" s="2">
        <f>Gen_Cons_Horario!B249</f>
        <v>0</v>
      </c>
      <c r="E223" s="140">
        <f t="shared" si="256"/>
        <v>0</v>
      </c>
      <c r="F223" s="116">
        <f>IF(AND(E223&gt;0,E223*$B$4+L222&lt;=$B$2*'SFV+BESS'!$I$9,E223&lt;'SFV+BESS'!$I$7), E223*$B$4, IF(AND(E223&gt;0,E223*$B$4+L222&gt;$B$2*'SFV+BESS'!$I$9,E223*$B$4&lt;'SFV+BESS'!$I$7),$B$2*'SFV+BESS'!$I$9-L222,IF(AND(E223&gt;0,E223*$B$4+L222&gt;$B$2*'SFV+BESS'!$I$9,E223*$B$4&gt;'SFV+BESS'!$I$7,L222&lt;$B$2*'SFV+BESS'!$I$9),$B$2*'SFV+BESS'!$I$9-L222,IF(AND(E223&gt;0,E223*$B$4+L222&lt;=$B$2*'SFV+BESS'!$I$9,E223&gt;'SFV+BESS'!$I$7),'SFV+BESS'!$I$7,0))))</f>
        <v>0</v>
      </c>
      <c r="G223" s="27">
        <f>IF(AND(E223&lt;0,L222+E223/$B$5&gt;$H$2,-E223/'Carga-Descarga Año'!$B$5&lt;'SFV+BESS'!$I$7),E223/$B$5,IF(AND(E223&lt;0,L222+E223/$B$5&gt;$H$2,-E223/'Carga-Descarga Año'!$B$5&gt;'SFV+BESS'!$I$7),-'SFV+BESS'!$I$7,IF(AND(E223&lt;0,L222+E223/$B$5&lt;$H$2),-MIN('SFV+BESS'!$I$7,L222-$H$2),0)))</f>
        <v>0</v>
      </c>
      <c r="I223" s="38">
        <f t="shared" si="257"/>
        <v>0</v>
      </c>
      <c r="J223" s="27">
        <f t="shared" si="259"/>
        <v>0</v>
      </c>
      <c r="K223" s="27">
        <f t="shared" si="258"/>
        <v>0</v>
      </c>
      <c r="L223" s="28">
        <f>IF((L222+F223+G223)&gt;=$B$2*'SFV+BESS'!$I$9, $B$2*'SFV+BESS'!$I$9, (L222+F223+G223))</f>
        <v>173.61249999999998</v>
      </c>
      <c r="M223" s="110">
        <f t="shared" si="260"/>
        <v>0</v>
      </c>
      <c r="R223" s="251"/>
      <c r="S223" s="48">
        <v>8.9166666666666696</v>
      </c>
      <c r="T223" s="2">
        <f t="shared" si="245"/>
        <v>0</v>
      </c>
      <c r="U223" s="2">
        <f>Gen_Cons_Horario!B993</f>
        <v>0</v>
      </c>
      <c r="V223" s="35">
        <f t="shared" si="292"/>
        <v>0</v>
      </c>
      <c r="W223" s="116">
        <f>IF(AND(V223&gt;0,V223*$B$4+AC222&lt;=$B$2*'SFV+BESS'!$I$9,V223&lt;'SFV+BESS'!$I$7), V223*$B$4, IF(AND(V223&gt;0,V223*$B$4+AC222&gt;$B$2*'SFV+BESS'!$I$9,V223*$B$4&lt;'SFV+BESS'!$I$7),$B$2*'SFV+BESS'!$I$9-AC222,IF(AND(V223&gt;0,V223*$B$4+AC222&gt;$B$2*'SFV+BESS'!$I$9,V223*$B$4&gt;'SFV+BESS'!$I$7,AC222&lt;$B$2*'SFV+BESS'!$I$9),$B$2*'SFV+BESS'!$I$9-AC222,IF(AND(V223&gt;0,V223*$B$4+AC222&lt;=$B$2*'SFV+BESS'!$I$9,V223&gt;'SFV+BESS'!$I$7),'SFV+BESS'!$I$7,0))))</f>
        <v>0</v>
      </c>
      <c r="X223" s="27">
        <f>IF(AND(V223&lt;0,AC222+V223/$B$5&gt;$H$2,-V223/'Carga-Descarga Año'!$B$5&lt;'SFV+BESS'!$I$7),V223/$B$5,IF(AND(V223&lt;0,AC222+V223/$B$5&gt;$H$2,-V223/'Carga-Descarga Año'!$B$5&gt;'SFV+BESS'!$I$7),-'SFV+BESS'!$I$7,IF(AND(V223&lt;0,AC222+V223/$B$5&lt;$H$2),-MIN('SFV+BESS'!$I$7,AC222-$H$2),0)))</f>
        <v>0</v>
      </c>
      <c r="Z223" s="33">
        <f t="shared" si="286"/>
        <v>0</v>
      </c>
      <c r="AA223" s="27">
        <f t="shared" si="261"/>
        <v>0</v>
      </c>
      <c r="AB223" s="27">
        <f t="shared" si="285"/>
        <v>0</v>
      </c>
      <c r="AC223" s="28">
        <f>IF((AC222+W223+X223)&gt;=$B$2*'SFV+BESS'!$I$9, $B$2*'SFV+BESS'!$I$9, (AC222+W223+X223))</f>
        <v>173.61249999999998</v>
      </c>
      <c r="AD223" s="110">
        <f t="shared" si="262"/>
        <v>0</v>
      </c>
      <c r="AI223" s="251"/>
      <c r="AJ223" s="48">
        <v>8.9166666666666696</v>
      </c>
      <c r="AK223" s="52">
        <f t="shared" si="246"/>
        <v>0</v>
      </c>
      <c r="AL223" s="33">
        <f>Gen_Cons_Horario!B1665</f>
        <v>0</v>
      </c>
      <c r="AM223" s="35">
        <f t="shared" si="293"/>
        <v>0</v>
      </c>
      <c r="AN223" s="116">
        <f>IF(AND(AM223&gt;0,AM223*$B$4+AT222&lt;=$B$2*'SFV+BESS'!$I$9,AM223&lt;'SFV+BESS'!$I$7), AM223*$B$4, IF(AND(AM223&gt;0,AM223*$B$4+AT222&gt;$B$2*'SFV+BESS'!$I$9,AM223*$B$4&lt;'SFV+BESS'!$I$7),$B$2*'SFV+BESS'!$I$9-AT222,IF(AND(AM223&gt;0,AM223*$B$4+AT222&gt;$B$2*'SFV+BESS'!$I$9,AM223*$B$4&gt;'SFV+BESS'!$I$7,AT222&lt;$B$2*'SFV+BESS'!$I$9),$B$2*'SFV+BESS'!$I$9-AT222,IF(AND(AM223&gt;0,AM223*$B$4+AT222&lt;=$B$2*'SFV+BESS'!$I$9,AM223&gt;'SFV+BESS'!$I$7),'SFV+BESS'!$I$7,0))))</f>
        <v>0</v>
      </c>
      <c r="AO223" s="27">
        <f>IF(AND(AM223&lt;0,AT222+AM223/$B$5&gt;$H$2,-AM223/'Carga-Descarga Año'!$B$5&lt;'SFV+BESS'!$I$7),AM223/$B$5,IF(AND(AM223&lt;0,AT222+AM223/$B$5&gt;$H$2,-AM223/'Carga-Descarga Año'!$B$5&gt;'SFV+BESS'!$I$7),-'SFV+BESS'!$I$7,IF(AND(AM223&lt;0,AT222+AM223/$B$5&lt;$H$2),-MIN('SFV+BESS'!$I$7,AT222-$H$2),0)))</f>
        <v>0</v>
      </c>
      <c r="AP223" s="33"/>
      <c r="AQ223" s="33">
        <f t="shared" si="227"/>
        <v>0</v>
      </c>
      <c r="AR223" s="27">
        <f t="shared" si="263"/>
        <v>0</v>
      </c>
      <c r="AS223" s="27">
        <f t="shared" si="228"/>
        <v>0</v>
      </c>
      <c r="AT223" s="28">
        <f>IF((AT222+AN223+AO223)&gt;=$B$2*'SFV+BESS'!$I$9, $B$2*'SFV+BESS'!$I$9, (AT222+AN223+AO223))</f>
        <v>173.61249999999998</v>
      </c>
      <c r="AU223" s="110">
        <f t="shared" si="264"/>
        <v>0</v>
      </c>
      <c r="AZ223" s="251"/>
      <c r="BA223" s="48">
        <v>8.9166666666666696</v>
      </c>
      <c r="BB223" s="33">
        <f t="shared" si="247"/>
        <v>0</v>
      </c>
      <c r="BC223" s="33">
        <f>Gen_Cons_Horario!B2409</f>
        <v>0</v>
      </c>
      <c r="BD223" s="35">
        <f t="shared" si="294"/>
        <v>0</v>
      </c>
      <c r="BE223" s="116">
        <f>IF(AND(BD223&gt;0,BD223*$B$4+BK222&lt;=$B$2*'SFV+BESS'!$I$9,BD223&lt;'SFV+BESS'!$I$7), BD223*$B$4, IF(AND(BD223&gt;0,BD223*$B$4+BK222&gt;$B$2*'SFV+BESS'!$I$9,BD223*$B$4&lt;'SFV+BESS'!$I$7),$B$2*'SFV+BESS'!$I$9-BK222,IF(AND(BD223&gt;0,BD223*$B$4+BK222&gt;$B$2*'SFV+BESS'!$I$9,BD223*$B$4&gt;'SFV+BESS'!$I$7,BK222&lt;$B$2*'SFV+BESS'!$I$9),$B$2*'SFV+BESS'!$I$9-BK222,IF(AND(BD223&gt;0,BD223*$B$4+BK222&lt;=$B$2*'SFV+BESS'!$I$9,BD223&gt;'SFV+BESS'!$I$7),'SFV+BESS'!$I$7,0))))</f>
        <v>0</v>
      </c>
      <c r="BF223" s="27">
        <f>IF(AND(BD223&lt;0,BK222+BD223/$B$5&gt;$H$2,-BD223/'Carga-Descarga Año'!$B$5&lt;'SFV+BESS'!$I$7),BD223/$B$5,IF(AND(BD223&lt;0,BK222+BD223/$B$5&gt;$H$2,-BD223/'Carga-Descarga Año'!$B$5&gt;'SFV+BESS'!$I$7),-'SFV+BESS'!$I$7,IF(AND(BD223&lt;0,BK222+BD223/$B$5&lt;$H$2),-MIN('SFV+BESS'!$I$7,BK222-$H$2),0)))</f>
        <v>0</v>
      </c>
      <c r="BG223" s="33"/>
      <c r="BH223" s="33">
        <f t="shared" si="229"/>
        <v>0</v>
      </c>
      <c r="BI223" s="27">
        <f t="shared" si="265"/>
        <v>0</v>
      </c>
      <c r="BJ223" s="27">
        <f t="shared" si="230"/>
        <v>0</v>
      </c>
      <c r="BK223" s="28">
        <f>IF((BK222+BE223+BF223)&gt;=$B$2*'SFV+BESS'!$I$9, $B$2*'SFV+BESS'!$I$9, (BK222+BE223+BF223))</f>
        <v>173.61249999999998</v>
      </c>
      <c r="BL223" s="110">
        <f t="shared" si="266"/>
        <v>0</v>
      </c>
      <c r="BQ223" s="251"/>
      <c r="BR223" s="48">
        <v>8.9166666666666696</v>
      </c>
      <c r="BS223" s="33">
        <f t="shared" si="248"/>
        <v>0</v>
      </c>
      <c r="BT223" s="33">
        <f>Gen_Cons_Horario!B3129</f>
        <v>0</v>
      </c>
      <c r="BU223" s="35">
        <f t="shared" si="295"/>
        <v>0</v>
      </c>
      <c r="BV223" s="116">
        <f>IF(AND(BU223&gt;0,BU223*$B$4+CB222&lt;=$B$2*'SFV+BESS'!$I$9,BU223&lt;'SFV+BESS'!$I$7), BU223*$B$4, IF(AND(BU223&gt;0,BU223*$B$4+CB222&gt;$B$2*'SFV+BESS'!$I$9,BU223*$B$4&lt;'SFV+BESS'!$I$7),$B$2*'SFV+BESS'!$I$9-CB222,IF(AND(BU223&gt;0,BU223*$B$4+CB222&gt;$B$2*'SFV+BESS'!$I$9,BU223*$B$4&gt;'SFV+BESS'!$I$7,CB222&lt;$B$2*'SFV+BESS'!$I$9),$B$2*'SFV+BESS'!$I$9-CB222,IF(AND(BU223&gt;0,BU223*$B$4+CB222&lt;=$B$2*'SFV+BESS'!$I$9,BU223&gt;'SFV+BESS'!$I$7),'SFV+BESS'!$I$7,0))))</f>
        <v>0</v>
      </c>
      <c r="BW223" s="27">
        <f>IF(AND(BU223&lt;0,CB222+BU223/$B$5&gt;$H$2,-BU223/'Carga-Descarga Año'!$B$5&lt;'SFV+BESS'!$I$7),BU223/$B$5,IF(AND(BU223&lt;0,CB222+BU223/$B$5&gt;$H$2,-BU223/'Carga-Descarga Año'!$B$5&gt;'SFV+BESS'!$I$7),-'SFV+BESS'!$I$7,IF(AND(BU223&lt;0,CB222+BU223/$B$5&lt;$H$2),-MIN('SFV+BESS'!$I$7,CB222-$H$2),0)))</f>
        <v>0</v>
      </c>
      <c r="BX223" s="33"/>
      <c r="BY223" s="33">
        <f t="shared" si="231"/>
        <v>0</v>
      </c>
      <c r="BZ223" s="27">
        <f t="shared" si="267"/>
        <v>0</v>
      </c>
      <c r="CA223" s="27">
        <f t="shared" si="268"/>
        <v>0</v>
      </c>
      <c r="CB223" s="28">
        <f>IF((CB222+BV223+BW223)&gt;=$B$2*'SFV+BESS'!$I$9, $B$2*'SFV+BESS'!$I$9, (CB222+BV223+BW223))</f>
        <v>173.61249999999998</v>
      </c>
      <c r="CC223" s="110">
        <f t="shared" si="269"/>
        <v>0</v>
      </c>
      <c r="CH223" s="251"/>
      <c r="CI223" s="48">
        <v>8.9166666666666696</v>
      </c>
      <c r="CJ223" s="33">
        <f t="shared" si="249"/>
        <v>0</v>
      </c>
      <c r="CK223" s="33">
        <f>Gen_Cons_Horario!B3873</f>
        <v>0</v>
      </c>
      <c r="CL223" s="35">
        <f t="shared" si="296"/>
        <v>0</v>
      </c>
      <c r="CM223" s="116">
        <f>IF(AND(CL223&gt;0,CL223*$B$4+CS222&lt;=$B$2*'SFV+BESS'!$I$9,CL223&lt;'SFV+BESS'!$I$7), CL223*$B$4, IF(AND(CL223&gt;0,CL223*$B$4+CS222&gt;$B$2*'SFV+BESS'!$I$9,CL223*$B$4&lt;'SFV+BESS'!$I$7),$B$2*'SFV+BESS'!$I$9-CS222,IF(AND(CL223&gt;0,CL223*$B$4+CS222&gt;$B$2*'SFV+BESS'!$I$9,CL223*$B$4&gt;'SFV+BESS'!$I$7,CS222&lt;$B$2*'SFV+BESS'!$I$9),$B$2*'SFV+BESS'!$I$9-CS222,IF(AND(CL223&gt;0,CL223*$B$4+CS222&lt;=$B$2*'SFV+BESS'!$I$9,CL223&gt;'SFV+BESS'!$I$7),'SFV+BESS'!$I$7,0))))</f>
        <v>0</v>
      </c>
      <c r="CN223" s="27">
        <f>IF(AND(CL223&lt;0,CS222+CL223/$B$5&gt;$H$2,-CL223/'Carga-Descarga Año'!$B$5&lt;'SFV+BESS'!$I$7),CL223/$B$5,IF(AND(CL223&lt;0,CS222+CL223/$B$5&gt;$H$2,-CL223/'Carga-Descarga Año'!$B$5&gt;'SFV+BESS'!$I$7),-'SFV+BESS'!$I$7,IF(AND(CL223&lt;0,CS222+CL223/$B$5&lt;$H$2),-MIN('SFV+BESS'!$I$7,CS222-$H$2),0)))</f>
        <v>0</v>
      </c>
      <c r="CO223" s="33"/>
      <c r="CP223" s="33">
        <f t="shared" si="232"/>
        <v>0</v>
      </c>
      <c r="CQ223" s="27">
        <f t="shared" si="270"/>
        <v>0</v>
      </c>
      <c r="CR223" s="27">
        <f t="shared" si="233"/>
        <v>0</v>
      </c>
      <c r="CS223" s="28">
        <f>IF((CS222+CM223+CN223)&gt;=$B$2*'SFV+BESS'!$I$9, $B$2*'SFV+BESS'!$I$9, (CS222+CM223+CN223))</f>
        <v>173.61249999999998</v>
      </c>
      <c r="CT223" s="110">
        <f t="shared" si="271"/>
        <v>0</v>
      </c>
      <c r="CY223" s="251"/>
      <c r="CZ223" s="48">
        <v>8.9166666666666696</v>
      </c>
      <c r="DA223" s="33">
        <f t="shared" si="250"/>
        <v>0</v>
      </c>
      <c r="DB223" s="33">
        <f>Gen_Cons_Horario!B4593</f>
        <v>0</v>
      </c>
      <c r="DC223" s="35">
        <f t="shared" si="287"/>
        <v>0</v>
      </c>
      <c r="DD223" s="116">
        <f>IF(AND(DC223&gt;0,DC223*$B$4+DJ222&lt;=$B$2*'SFV+BESS'!$I$9,DC223&lt;'SFV+BESS'!$I$7), DC223*$B$4, IF(AND(DC223&gt;0,DC223*$B$4+DJ222&gt;$B$2*'SFV+BESS'!$I$9,DC223*$B$4&lt;'SFV+BESS'!$I$7),$B$2*'SFV+BESS'!$I$9-DJ222,IF(AND(DC223&gt;0,DC223*$B$4+DJ222&gt;$B$2*'SFV+BESS'!$I$9,DC223*$B$4&gt;'SFV+BESS'!$I$7,DJ222&lt;$B$2*'SFV+BESS'!$I$9),$B$2*'SFV+BESS'!$I$9-DJ222,IF(AND(DC223&gt;0,DC223*$B$4+DJ222&lt;=$B$2*'SFV+BESS'!$I$9,DC223&gt;'SFV+BESS'!$I$7),'SFV+BESS'!$I$7,0))))</f>
        <v>0</v>
      </c>
      <c r="DE223" s="27">
        <f>IF(AND(DC223&lt;0,DJ222+DC223/$B$5&gt;$H$2,-DC223/'Carga-Descarga Año'!$B$5&lt;'SFV+BESS'!$I$7),DC223/$B$5,IF(AND(DC223&lt;0,DJ222+DC223/$B$5&gt;$H$2,-DC223/'Carga-Descarga Año'!$B$5&gt;'SFV+BESS'!$I$7),-'SFV+BESS'!$I$7,IF(AND(DC223&lt;0,DJ222+DC223/$B$5&lt;$H$2),-MIN('SFV+BESS'!$I$7,DJ222-$H$2),0)))</f>
        <v>0</v>
      </c>
      <c r="DF223" s="33"/>
      <c r="DG223" s="33">
        <f t="shared" si="234"/>
        <v>0</v>
      </c>
      <c r="DH223" s="27">
        <f t="shared" si="272"/>
        <v>0</v>
      </c>
      <c r="DI223" s="27">
        <f t="shared" si="273"/>
        <v>0</v>
      </c>
      <c r="DJ223" s="28">
        <f>IF((DJ222+DD223+DE223)&gt;=$B$2*'SFV+BESS'!$I$9, $B$2*'SFV+BESS'!$I$9, (DJ222+DD223+DE223))</f>
        <v>173.61249999999998</v>
      </c>
      <c r="DK223" s="110">
        <f t="shared" si="274"/>
        <v>0</v>
      </c>
      <c r="DP223" s="251"/>
      <c r="DQ223" s="48">
        <v>8.9166666666666696</v>
      </c>
      <c r="DR223" s="33">
        <f t="shared" si="251"/>
        <v>0</v>
      </c>
      <c r="DS223" s="33">
        <f>Gen_Cons_Horario!B5337</f>
        <v>0</v>
      </c>
      <c r="DT223" s="35">
        <f t="shared" si="288"/>
        <v>0</v>
      </c>
      <c r="DU223" s="116">
        <f>IF(AND(DT223&gt;0,DT223*$B$4+EA222&lt;=$B$2*'SFV+BESS'!$I$9,DT223&lt;'SFV+BESS'!$I$7), DT223*$B$4, IF(AND(DT223&gt;0,DT223*$B$4+EA222&gt;$B$2*'SFV+BESS'!$I$9,DT223*$B$4&lt;'SFV+BESS'!$I$7),$B$2*'SFV+BESS'!$I$9-EA222,IF(AND(DT223&gt;0,DT223*$B$4+EA222&gt;$B$2*'SFV+BESS'!$I$9,DT223*$B$4&gt;'SFV+BESS'!$I$7,EA222&lt;$B$2*'SFV+BESS'!$I$9),$B$2*'SFV+BESS'!$I$9-EA222,IF(AND(DT223&gt;0,DT223*$B$4+EA222&lt;=$B$2*'SFV+BESS'!$I$9,DT223&gt;'SFV+BESS'!$I$7),'SFV+BESS'!$I$7,0))))</f>
        <v>0</v>
      </c>
      <c r="DV223" s="27">
        <f>IF(AND(DT223&lt;0,EA222+DT223/$B$5&gt;$H$2,-DT223/'Carga-Descarga Año'!$B$5&lt;'SFV+BESS'!$I$7),DT223/$B$5,IF(AND(DT223&lt;0,EA222+DT223/$B$5&gt;$H$2,-DT223/'Carga-Descarga Año'!$B$5&gt;'SFV+BESS'!$I$7),-'SFV+BESS'!$I$7,IF(AND(DT223&lt;0,EA222+DT223/$B$5&lt;$H$2),-MIN('SFV+BESS'!$I$7,EA222-$H$2),0)))</f>
        <v>0</v>
      </c>
      <c r="DW223" s="33"/>
      <c r="DX223" s="33">
        <f t="shared" si="235"/>
        <v>0</v>
      </c>
      <c r="DY223" s="27">
        <f t="shared" si="275"/>
        <v>0</v>
      </c>
      <c r="DZ223" s="27">
        <f t="shared" si="236"/>
        <v>0</v>
      </c>
      <c r="EA223" s="28">
        <f>IF((EA222+DU223+DV223)&gt;=$B$2*'SFV+BESS'!$I$9, $B$2*'SFV+BESS'!$I$9, (EA222+DU223+DV223))</f>
        <v>173.61249999999998</v>
      </c>
      <c r="EB223" s="110">
        <f t="shared" si="276"/>
        <v>0</v>
      </c>
      <c r="EG223" s="251"/>
      <c r="EH223" s="48">
        <v>8.9166666666666696</v>
      </c>
      <c r="EI223" s="33">
        <f t="shared" si="252"/>
        <v>0</v>
      </c>
      <c r="EJ223" s="33">
        <f>Gen_Cons_Horario!B6081</f>
        <v>0</v>
      </c>
      <c r="EK223" s="35">
        <f t="shared" si="289"/>
        <v>0</v>
      </c>
      <c r="EL223" s="116">
        <f>IF(AND(EK223&gt;0,EK223*$B$4+ER222&lt;=$B$2*'SFV+BESS'!$I$9,EK223&lt;'SFV+BESS'!$I$7), EK223*$B$4, IF(AND(EK223&gt;0,EK223*$B$4+ER222&gt;$B$2*'SFV+BESS'!$I$9,EK223*$B$4&lt;'SFV+BESS'!$I$7),$B$2*'SFV+BESS'!$I$9-ER222,IF(AND(EK223&gt;0,EK223*$B$4+ER222&gt;$B$2*'SFV+BESS'!$I$9,EK223*$B$4&gt;'SFV+BESS'!$I$7,ER222&lt;$B$2*'SFV+BESS'!$I$9),$B$2*'SFV+BESS'!$I$9-ER222,IF(AND(EK223&gt;0,EK223*$B$4+ER222&lt;=$B$2*'SFV+BESS'!$I$9,EK223&gt;'SFV+BESS'!$I$7),'SFV+BESS'!$I$7,0))))</f>
        <v>0</v>
      </c>
      <c r="EM223" s="27">
        <f>IF(AND(EK223&lt;0,ER222+EK223/$B$5&gt;$H$2,-EK223/'Carga-Descarga Año'!$B$5&lt;'SFV+BESS'!$I$7),EK223/$B$5,IF(AND(EK223&lt;0,ER222+EK223/$B$5&gt;$H$2,-EK223/'Carga-Descarga Año'!$B$5&gt;'SFV+BESS'!$I$7),-'SFV+BESS'!$I$7,IF(AND(EK223&lt;0,ER222+EK223/$B$5&lt;$H$2),-MIN('SFV+BESS'!$I$7,ER222-$H$2),0)))</f>
        <v>0</v>
      </c>
      <c r="EN223" s="33"/>
      <c r="EO223" s="33">
        <f t="shared" si="237"/>
        <v>0</v>
      </c>
      <c r="EP223" s="27">
        <f t="shared" si="277"/>
        <v>0</v>
      </c>
      <c r="EQ223" s="27">
        <f t="shared" si="238"/>
        <v>0</v>
      </c>
      <c r="ER223" s="28">
        <f>IF((ER222+EL223+EM223)&gt;=$B$2*'SFV+BESS'!$I$9, $B$2*'SFV+BESS'!$I$9, (ER222+EL223+EM223))</f>
        <v>173.61249999999998</v>
      </c>
      <c r="ES223" s="110">
        <f t="shared" si="278"/>
        <v>0</v>
      </c>
      <c r="EX223" s="251"/>
      <c r="EY223" s="48">
        <v>8.9166666666666696</v>
      </c>
      <c r="EZ223" s="33">
        <f t="shared" si="253"/>
        <v>0</v>
      </c>
      <c r="FA223" s="33">
        <f>Gen_Cons_Horario!B6801</f>
        <v>0</v>
      </c>
      <c r="FB223" s="35">
        <f t="shared" si="290"/>
        <v>0</v>
      </c>
      <c r="FC223" s="116">
        <f>IF(AND(FB223&gt;0,FB223*$B$4+FI222&lt;=$B$2*'SFV+BESS'!$I$9,FB223&lt;'SFV+BESS'!$I$7), FB223*$B$4, IF(AND(FB223&gt;0,FB223*$B$4+FI222&gt;$B$2*'SFV+BESS'!$I$9,FB223*$B$4&lt;'SFV+BESS'!$I$7),$B$2*'SFV+BESS'!$I$9-FI222,IF(AND(FB223&gt;0,FB223*$B$4+FI222&gt;$B$2*'SFV+BESS'!$I$9,FB223*$B$4&gt;'SFV+BESS'!$I$7,FI222&lt;$B$2*'SFV+BESS'!$I$9),$B$2*'SFV+BESS'!$I$9-FI222,IF(AND(FB223&gt;0,FB223*$B$4+FI222&lt;=$B$2*'SFV+BESS'!$I$9,FB223&gt;'SFV+BESS'!$I$7),'SFV+BESS'!$I$7,0))))</f>
        <v>0</v>
      </c>
      <c r="FD223" s="27">
        <f>IF(AND(FB223&lt;0,FI222+FB223/$B$5&gt;$H$2,-FB223/'Carga-Descarga Año'!$B$5&lt;'SFV+BESS'!$I$7),FB223/$B$5,IF(AND(FB223&lt;0,FI222+FB223/$B$5&gt;$H$2,-FB223/'Carga-Descarga Año'!$B$5&gt;'SFV+BESS'!$I$7),-'SFV+BESS'!$I$7,IF(AND(FB223&lt;0,FI222+FB223/$B$5&lt;$H$2),-MIN('SFV+BESS'!$I$7,FI222-$H$2),0)))</f>
        <v>0</v>
      </c>
      <c r="FE223" s="33"/>
      <c r="FF223" s="33">
        <f t="shared" si="239"/>
        <v>0</v>
      </c>
      <c r="FG223" s="27">
        <f t="shared" si="279"/>
        <v>0</v>
      </c>
      <c r="FH223" s="27">
        <f t="shared" si="240"/>
        <v>0</v>
      </c>
      <c r="FI223" s="28">
        <f>IF((FI222+FC223+FD223)&gt;=$B$2*'SFV+BESS'!$I$9, $B$2*'SFV+BESS'!$I$9, (FI222+FC223+FD223))</f>
        <v>173.61249999999998</v>
      </c>
      <c r="FJ223" s="110">
        <f t="shared" si="280"/>
        <v>0</v>
      </c>
      <c r="FO223" s="251"/>
      <c r="FP223" s="48">
        <v>8.9166666666666696</v>
      </c>
      <c r="FQ223" s="33">
        <f t="shared" si="254"/>
        <v>0</v>
      </c>
      <c r="FR223" s="33">
        <f>Gen_Cons_Horario!B7545</f>
        <v>0</v>
      </c>
      <c r="FS223" s="35">
        <f t="shared" si="291"/>
        <v>0</v>
      </c>
      <c r="FT223" s="116">
        <f>IF(AND(FS223&gt;0,FS223*$B$4+FZ222&lt;=$B$2*'SFV+BESS'!$I$9,FS223&lt;'SFV+BESS'!$I$7), FS223*$B$4, IF(AND(FS223&gt;0,FS223*$B$4+FZ222&gt;$B$2*'SFV+BESS'!$I$9,FS223*$B$4&lt;'SFV+BESS'!$I$7),$B$2*'SFV+BESS'!$I$9-FZ222,IF(AND(FS223&gt;0,FS223*$B$4+FZ222&gt;$B$2*'SFV+BESS'!$I$9,FS223*$B$4&gt;'SFV+BESS'!$I$7,FZ222&lt;$B$2*'SFV+BESS'!$I$9),$B$2*'SFV+BESS'!$I$9-FZ222,IF(AND(FS223&gt;0,FS223*$B$4+FZ222&lt;=$B$2*'SFV+BESS'!$I$9,FS223&gt;'SFV+BESS'!$I$7),'SFV+BESS'!$I$7,0))))</f>
        <v>0</v>
      </c>
      <c r="FU223" s="27">
        <f>IF(AND(FS223&lt;0,FZ222+FS223/$B$5&gt;$H$2,-FS223/'Carga-Descarga Año'!$B$5&lt;'SFV+BESS'!$I$7),FS223/$B$5,IF(AND(FS223&lt;0,FZ222+FS223/$B$5&gt;$H$2,-FS223/'Carga-Descarga Año'!$B$5&gt;'SFV+BESS'!$I$7),-'SFV+BESS'!$I$7,IF(AND(FS223&lt;0,FZ222+FS223/$B$5&lt;$H$2),-MIN('SFV+BESS'!$I$7,FZ222-$H$2),0)))</f>
        <v>0</v>
      </c>
      <c r="FV223" s="33"/>
      <c r="FW223" s="33">
        <f t="shared" si="241"/>
        <v>0</v>
      </c>
      <c r="FX223" s="27">
        <f t="shared" si="281"/>
        <v>0</v>
      </c>
      <c r="FY223" s="27">
        <f t="shared" si="242"/>
        <v>0</v>
      </c>
      <c r="FZ223" s="28">
        <f>IF((FZ222+FT223+FU223)&gt;=$B$2*'SFV+BESS'!$I$9, $B$2*'SFV+BESS'!$I$9, (FZ222+FT223+FU223))</f>
        <v>173.61249999999998</v>
      </c>
      <c r="GA223" s="110">
        <f t="shared" si="282"/>
        <v>0</v>
      </c>
      <c r="GF223" s="251"/>
      <c r="GG223" s="48">
        <v>8.9166666666666696</v>
      </c>
      <c r="GH223" s="33">
        <f t="shared" si="255"/>
        <v>0</v>
      </c>
      <c r="GI223" s="33">
        <f>Gen_Cons_Horario!B8265</f>
        <v>0</v>
      </c>
      <c r="GJ223" s="35">
        <f t="shared" si="297"/>
        <v>0</v>
      </c>
      <c r="GK223" s="116">
        <f>IF(AND(GJ223&gt;0,GJ223*$B$4+GQ222&lt;=$B$2*'SFV+BESS'!$I$9,GJ223&lt;'SFV+BESS'!$I$7), GJ223*$B$4, IF(AND(GJ223&gt;0,GJ223*$B$4+GQ222&gt;$B$2*'SFV+BESS'!$I$9,GJ223*$B$4&lt;'SFV+BESS'!$I$7),$B$2*'SFV+BESS'!$I$9-GQ222,IF(AND(GJ223&gt;0,GJ223*$B$4+GQ222&gt;$B$2*'SFV+BESS'!$I$9,GJ223*$B$4&gt;'SFV+BESS'!$I$7,GQ222&lt;$B$2*'SFV+BESS'!$I$9),$B$2*'SFV+BESS'!$I$9-GQ222,IF(AND(GJ223&gt;0,GJ223*$B$4+GQ222&lt;=$B$2*'SFV+BESS'!$I$9,GJ223&gt;'SFV+BESS'!$I$7),'SFV+BESS'!$I$7,0))))</f>
        <v>0</v>
      </c>
      <c r="GL223" s="27">
        <f>IF(AND(GJ223&lt;0,GQ222+GJ223/$B$5&gt;$H$2,-GJ223/'Carga-Descarga Año'!$B$5&lt;'SFV+BESS'!$I$7),GJ223/$B$5,IF(AND(GJ223&lt;0,GQ222+GJ223/$B$5&gt;$H$2,-GJ223/'Carga-Descarga Año'!$B$5&gt;'SFV+BESS'!$I$7),-'SFV+BESS'!$I$7,IF(AND(GJ223&lt;0,GQ222+GJ223/$B$5&lt;$H$2),-MIN('SFV+BESS'!$I$7,GQ222-$H$2),0)))</f>
        <v>0</v>
      </c>
      <c r="GM223" s="33"/>
      <c r="GN223" s="33">
        <f t="shared" si="243"/>
        <v>0</v>
      </c>
      <c r="GO223" s="27">
        <f t="shared" si="283"/>
        <v>0</v>
      </c>
      <c r="GP223" s="27">
        <f t="shared" si="244"/>
        <v>0</v>
      </c>
      <c r="GQ223" s="28">
        <f>IF((GQ222+GK223+GL223)&gt;=$B$2*'SFV+BESS'!$I$9, $B$2*'SFV+BESS'!$I$9, (GQ222+GK223+GL223))</f>
        <v>173.61249999999998</v>
      </c>
      <c r="GR223" s="110">
        <f t="shared" si="284"/>
        <v>0</v>
      </c>
    </row>
    <row r="224" spans="1:200">
      <c r="A224" s="250"/>
      <c r="B224" s="48">
        <v>8.9583333333333393</v>
      </c>
      <c r="C224" s="38">
        <f t="shared" si="226"/>
        <v>0</v>
      </c>
      <c r="D224" s="2">
        <f>Gen_Cons_Horario!B250</f>
        <v>0</v>
      </c>
      <c r="E224" s="140">
        <f t="shared" si="256"/>
        <v>0</v>
      </c>
      <c r="F224" s="116">
        <f>IF(AND(E224&gt;0,E224*$B$4+L223&lt;=$B$2*'SFV+BESS'!$I$9,E224&lt;'SFV+BESS'!$I$7), E224*$B$4, IF(AND(E224&gt;0,E224*$B$4+L223&gt;$B$2*'SFV+BESS'!$I$9,E224*$B$4&lt;'SFV+BESS'!$I$7),$B$2*'SFV+BESS'!$I$9-L223,IF(AND(E224&gt;0,E224*$B$4+L223&gt;$B$2*'SFV+BESS'!$I$9,E224*$B$4&gt;'SFV+BESS'!$I$7,L223&lt;$B$2*'SFV+BESS'!$I$9),$B$2*'SFV+BESS'!$I$9-L223,IF(AND(E224&gt;0,E224*$B$4+L223&lt;=$B$2*'SFV+BESS'!$I$9,E224&gt;'SFV+BESS'!$I$7),'SFV+BESS'!$I$7,0))))</f>
        <v>0</v>
      </c>
      <c r="G224" s="27">
        <f>IF(AND(E224&lt;0,L223+E224/$B$5&gt;$H$2,-E224/'Carga-Descarga Año'!$B$5&lt;'SFV+BESS'!$I$7),E224/$B$5,IF(AND(E224&lt;0,L223+E224/$B$5&gt;$H$2,-E224/'Carga-Descarga Año'!$B$5&gt;'SFV+BESS'!$I$7),-'SFV+BESS'!$I$7,IF(AND(E224&lt;0,L223+E224/$B$5&lt;$H$2),-MIN('SFV+BESS'!$I$7,L223-$H$2),0)))</f>
        <v>0</v>
      </c>
      <c r="I224" s="38">
        <f t="shared" si="257"/>
        <v>0</v>
      </c>
      <c r="J224" s="27">
        <f t="shared" si="259"/>
        <v>0</v>
      </c>
      <c r="K224" s="27">
        <f t="shared" si="258"/>
        <v>0</v>
      </c>
      <c r="L224" s="28">
        <f>IF((L223+F224+G224)&gt;=$B$2*'SFV+BESS'!$I$9, $B$2*'SFV+BESS'!$I$9, (L223+F224+G224))</f>
        <v>173.61249999999998</v>
      </c>
      <c r="M224" s="110">
        <f t="shared" si="260"/>
        <v>0</v>
      </c>
      <c r="R224" s="251"/>
      <c r="S224" s="48">
        <v>8.9583333333333393</v>
      </c>
      <c r="T224" s="2">
        <f t="shared" si="245"/>
        <v>0</v>
      </c>
      <c r="U224" s="2">
        <f>Gen_Cons_Horario!B994</f>
        <v>0</v>
      </c>
      <c r="V224" s="35">
        <f t="shared" si="292"/>
        <v>0</v>
      </c>
      <c r="W224" s="116">
        <f>IF(AND(V224&gt;0,V224*$B$4+AC223&lt;=$B$2*'SFV+BESS'!$I$9,V224&lt;'SFV+BESS'!$I$7), V224*$B$4, IF(AND(V224&gt;0,V224*$B$4+AC223&gt;$B$2*'SFV+BESS'!$I$9,V224*$B$4&lt;'SFV+BESS'!$I$7),$B$2*'SFV+BESS'!$I$9-AC223,IF(AND(V224&gt;0,V224*$B$4+AC223&gt;$B$2*'SFV+BESS'!$I$9,V224*$B$4&gt;'SFV+BESS'!$I$7,AC223&lt;$B$2*'SFV+BESS'!$I$9),$B$2*'SFV+BESS'!$I$9-AC223,IF(AND(V224&gt;0,V224*$B$4+AC223&lt;=$B$2*'SFV+BESS'!$I$9,V224&gt;'SFV+BESS'!$I$7),'SFV+BESS'!$I$7,0))))</f>
        <v>0</v>
      </c>
      <c r="X224" s="27">
        <f>IF(AND(V224&lt;0,AC223+V224/$B$5&gt;$H$2,-V224/'Carga-Descarga Año'!$B$5&lt;'SFV+BESS'!$I$7),V224/$B$5,IF(AND(V224&lt;0,AC223+V224/$B$5&gt;$H$2,-V224/'Carga-Descarga Año'!$B$5&gt;'SFV+BESS'!$I$7),-'SFV+BESS'!$I$7,IF(AND(V224&lt;0,AC223+V224/$B$5&lt;$H$2),-MIN('SFV+BESS'!$I$7,AC223-$H$2),0)))</f>
        <v>0</v>
      </c>
      <c r="Z224" s="33">
        <f t="shared" si="286"/>
        <v>0</v>
      </c>
      <c r="AA224" s="27">
        <f t="shared" si="261"/>
        <v>0</v>
      </c>
      <c r="AB224" s="27">
        <f t="shared" si="285"/>
        <v>0</v>
      </c>
      <c r="AC224" s="28">
        <f>IF((AC223+W224+X224)&gt;=$B$2*'SFV+BESS'!$I$9, $B$2*'SFV+BESS'!$I$9, (AC223+W224+X224))</f>
        <v>173.61249999999998</v>
      </c>
      <c r="AD224" s="110">
        <f t="shared" si="262"/>
        <v>0</v>
      </c>
      <c r="AI224" s="251"/>
      <c r="AJ224" s="48">
        <v>8.9583333333333393</v>
      </c>
      <c r="AK224" s="52">
        <f t="shared" si="246"/>
        <v>0</v>
      </c>
      <c r="AL224" s="33">
        <f>Gen_Cons_Horario!B1666</f>
        <v>0</v>
      </c>
      <c r="AM224" s="35">
        <f t="shared" si="293"/>
        <v>0</v>
      </c>
      <c r="AN224" s="116">
        <f>IF(AND(AM224&gt;0,AM224*$B$4+AT223&lt;=$B$2*'SFV+BESS'!$I$9,AM224&lt;'SFV+BESS'!$I$7), AM224*$B$4, IF(AND(AM224&gt;0,AM224*$B$4+AT223&gt;$B$2*'SFV+BESS'!$I$9,AM224*$B$4&lt;'SFV+BESS'!$I$7),$B$2*'SFV+BESS'!$I$9-AT223,IF(AND(AM224&gt;0,AM224*$B$4+AT223&gt;$B$2*'SFV+BESS'!$I$9,AM224*$B$4&gt;'SFV+BESS'!$I$7,AT223&lt;$B$2*'SFV+BESS'!$I$9),$B$2*'SFV+BESS'!$I$9-AT223,IF(AND(AM224&gt;0,AM224*$B$4+AT223&lt;=$B$2*'SFV+BESS'!$I$9,AM224&gt;'SFV+BESS'!$I$7),'SFV+BESS'!$I$7,0))))</f>
        <v>0</v>
      </c>
      <c r="AO224" s="27">
        <f>IF(AND(AM224&lt;0,AT223+AM224/$B$5&gt;$H$2,-AM224/'Carga-Descarga Año'!$B$5&lt;'SFV+BESS'!$I$7),AM224/$B$5,IF(AND(AM224&lt;0,AT223+AM224/$B$5&gt;$H$2,-AM224/'Carga-Descarga Año'!$B$5&gt;'SFV+BESS'!$I$7),-'SFV+BESS'!$I$7,IF(AND(AM224&lt;0,AT223+AM224/$B$5&lt;$H$2),-MIN('SFV+BESS'!$I$7,AT223-$H$2),0)))</f>
        <v>0</v>
      </c>
      <c r="AP224" s="33"/>
      <c r="AQ224" s="33">
        <f t="shared" si="227"/>
        <v>0</v>
      </c>
      <c r="AR224" s="27">
        <f t="shared" si="263"/>
        <v>0</v>
      </c>
      <c r="AS224" s="27">
        <f t="shared" si="228"/>
        <v>0</v>
      </c>
      <c r="AT224" s="28">
        <f>IF((AT223+AN224+AO224)&gt;=$B$2*'SFV+BESS'!$I$9, $B$2*'SFV+BESS'!$I$9, (AT223+AN224+AO224))</f>
        <v>173.61249999999998</v>
      </c>
      <c r="AU224" s="110">
        <f t="shared" si="264"/>
        <v>0</v>
      </c>
      <c r="AZ224" s="251"/>
      <c r="BA224" s="48">
        <v>8.9583333333333393</v>
      </c>
      <c r="BB224" s="33">
        <f t="shared" si="247"/>
        <v>0</v>
      </c>
      <c r="BC224" s="33">
        <f>Gen_Cons_Horario!B2410</f>
        <v>0</v>
      </c>
      <c r="BD224" s="35">
        <f t="shared" si="294"/>
        <v>0</v>
      </c>
      <c r="BE224" s="116">
        <f>IF(AND(BD224&gt;0,BD224*$B$4+BK223&lt;=$B$2*'SFV+BESS'!$I$9,BD224&lt;'SFV+BESS'!$I$7), BD224*$B$4, IF(AND(BD224&gt;0,BD224*$B$4+BK223&gt;$B$2*'SFV+BESS'!$I$9,BD224*$B$4&lt;'SFV+BESS'!$I$7),$B$2*'SFV+BESS'!$I$9-BK223,IF(AND(BD224&gt;0,BD224*$B$4+BK223&gt;$B$2*'SFV+BESS'!$I$9,BD224*$B$4&gt;'SFV+BESS'!$I$7,BK223&lt;$B$2*'SFV+BESS'!$I$9),$B$2*'SFV+BESS'!$I$9-BK223,IF(AND(BD224&gt;0,BD224*$B$4+BK223&lt;=$B$2*'SFV+BESS'!$I$9,BD224&gt;'SFV+BESS'!$I$7),'SFV+BESS'!$I$7,0))))</f>
        <v>0</v>
      </c>
      <c r="BF224" s="27">
        <f>IF(AND(BD224&lt;0,BK223+BD224/$B$5&gt;$H$2,-BD224/'Carga-Descarga Año'!$B$5&lt;'SFV+BESS'!$I$7),BD224/$B$5,IF(AND(BD224&lt;0,BK223+BD224/$B$5&gt;$H$2,-BD224/'Carga-Descarga Año'!$B$5&gt;'SFV+BESS'!$I$7),-'SFV+BESS'!$I$7,IF(AND(BD224&lt;0,BK223+BD224/$B$5&lt;$H$2),-MIN('SFV+BESS'!$I$7,BK223-$H$2),0)))</f>
        <v>0</v>
      </c>
      <c r="BG224" s="33"/>
      <c r="BH224" s="33">
        <f t="shared" si="229"/>
        <v>0</v>
      </c>
      <c r="BI224" s="27">
        <f t="shared" si="265"/>
        <v>0</v>
      </c>
      <c r="BJ224" s="27">
        <f t="shared" si="230"/>
        <v>0</v>
      </c>
      <c r="BK224" s="28">
        <f>IF((BK223+BE224+BF224)&gt;=$B$2*'SFV+BESS'!$I$9, $B$2*'SFV+BESS'!$I$9, (BK223+BE224+BF224))</f>
        <v>173.61249999999998</v>
      </c>
      <c r="BL224" s="110">
        <f t="shared" si="266"/>
        <v>0</v>
      </c>
      <c r="BQ224" s="251"/>
      <c r="BR224" s="48">
        <v>8.9583333333333393</v>
      </c>
      <c r="BS224" s="33">
        <f t="shared" si="248"/>
        <v>0</v>
      </c>
      <c r="BT224" s="33">
        <f>Gen_Cons_Horario!B3130</f>
        <v>0</v>
      </c>
      <c r="BU224" s="35">
        <f t="shared" si="295"/>
        <v>0</v>
      </c>
      <c r="BV224" s="116">
        <f>IF(AND(BU224&gt;0,BU224*$B$4+CB223&lt;=$B$2*'SFV+BESS'!$I$9,BU224&lt;'SFV+BESS'!$I$7), BU224*$B$4, IF(AND(BU224&gt;0,BU224*$B$4+CB223&gt;$B$2*'SFV+BESS'!$I$9,BU224*$B$4&lt;'SFV+BESS'!$I$7),$B$2*'SFV+BESS'!$I$9-CB223,IF(AND(BU224&gt;0,BU224*$B$4+CB223&gt;$B$2*'SFV+BESS'!$I$9,BU224*$B$4&gt;'SFV+BESS'!$I$7,CB223&lt;$B$2*'SFV+BESS'!$I$9),$B$2*'SFV+BESS'!$I$9-CB223,IF(AND(BU224&gt;0,BU224*$B$4+CB223&lt;=$B$2*'SFV+BESS'!$I$9,BU224&gt;'SFV+BESS'!$I$7),'SFV+BESS'!$I$7,0))))</f>
        <v>0</v>
      </c>
      <c r="BW224" s="27">
        <f>IF(AND(BU224&lt;0,CB223+BU224/$B$5&gt;$H$2,-BU224/'Carga-Descarga Año'!$B$5&lt;'SFV+BESS'!$I$7),BU224/$B$5,IF(AND(BU224&lt;0,CB223+BU224/$B$5&gt;$H$2,-BU224/'Carga-Descarga Año'!$B$5&gt;'SFV+BESS'!$I$7),-'SFV+BESS'!$I$7,IF(AND(BU224&lt;0,CB223+BU224/$B$5&lt;$H$2),-MIN('SFV+BESS'!$I$7,CB223-$H$2),0)))</f>
        <v>0</v>
      </c>
      <c r="BX224" s="33"/>
      <c r="BY224" s="33">
        <f t="shared" si="231"/>
        <v>0</v>
      </c>
      <c r="BZ224" s="27">
        <f t="shared" si="267"/>
        <v>0</v>
      </c>
      <c r="CA224" s="27">
        <f t="shared" si="268"/>
        <v>0</v>
      </c>
      <c r="CB224" s="28">
        <f>IF((CB223+BV224+BW224)&gt;=$B$2*'SFV+BESS'!$I$9, $B$2*'SFV+BESS'!$I$9, (CB223+BV224+BW224))</f>
        <v>173.61249999999998</v>
      </c>
      <c r="CC224" s="110">
        <f t="shared" si="269"/>
        <v>0</v>
      </c>
      <c r="CH224" s="251"/>
      <c r="CI224" s="48">
        <v>8.9583333333333393</v>
      </c>
      <c r="CJ224" s="33">
        <f t="shared" si="249"/>
        <v>0</v>
      </c>
      <c r="CK224" s="33">
        <f>Gen_Cons_Horario!B3874</f>
        <v>0</v>
      </c>
      <c r="CL224" s="35">
        <f t="shared" si="296"/>
        <v>0</v>
      </c>
      <c r="CM224" s="116">
        <f>IF(AND(CL224&gt;0,CL224*$B$4+CS223&lt;=$B$2*'SFV+BESS'!$I$9,CL224&lt;'SFV+BESS'!$I$7), CL224*$B$4, IF(AND(CL224&gt;0,CL224*$B$4+CS223&gt;$B$2*'SFV+BESS'!$I$9,CL224*$B$4&lt;'SFV+BESS'!$I$7),$B$2*'SFV+BESS'!$I$9-CS223,IF(AND(CL224&gt;0,CL224*$B$4+CS223&gt;$B$2*'SFV+BESS'!$I$9,CL224*$B$4&gt;'SFV+BESS'!$I$7,CS223&lt;$B$2*'SFV+BESS'!$I$9),$B$2*'SFV+BESS'!$I$9-CS223,IF(AND(CL224&gt;0,CL224*$B$4+CS223&lt;=$B$2*'SFV+BESS'!$I$9,CL224&gt;'SFV+BESS'!$I$7),'SFV+BESS'!$I$7,0))))</f>
        <v>0</v>
      </c>
      <c r="CN224" s="27">
        <f>IF(AND(CL224&lt;0,CS223+CL224/$B$5&gt;$H$2,-CL224/'Carga-Descarga Año'!$B$5&lt;'SFV+BESS'!$I$7),CL224/$B$5,IF(AND(CL224&lt;0,CS223+CL224/$B$5&gt;$H$2,-CL224/'Carga-Descarga Año'!$B$5&gt;'SFV+BESS'!$I$7),-'SFV+BESS'!$I$7,IF(AND(CL224&lt;0,CS223+CL224/$B$5&lt;$H$2),-MIN('SFV+BESS'!$I$7,CS223-$H$2),0)))</f>
        <v>0</v>
      </c>
      <c r="CO224" s="33"/>
      <c r="CP224" s="33">
        <f t="shared" si="232"/>
        <v>0</v>
      </c>
      <c r="CQ224" s="27">
        <f t="shared" si="270"/>
        <v>0</v>
      </c>
      <c r="CR224" s="27">
        <f t="shared" si="233"/>
        <v>0</v>
      </c>
      <c r="CS224" s="28">
        <f>IF((CS223+CM224+CN224)&gt;=$B$2*'SFV+BESS'!$I$9, $B$2*'SFV+BESS'!$I$9, (CS223+CM224+CN224))</f>
        <v>173.61249999999998</v>
      </c>
      <c r="CT224" s="110">
        <f t="shared" si="271"/>
        <v>0</v>
      </c>
      <c r="CY224" s="251"/>
      <c r="CZ224" s="48">
        <v>8.9583333333333393</v>
      </c>
      <c r="DA224" s="33">
        <f t="shared" si="250"/>
        <v>0</v>
      </c>
      <c r="DB224" s="33">
        <f>Gen_Cons_Horario!B4594</f>
        <v>0</v>
      </c>
      <c r="DC224" s="35">
        <f t="shared" si="287"/>
        <v>0</v>
      </c>
      <c r="DD224" s="116">
        <f>IF(AND(DC224&gt;0,DC224*$B$4+DJ223&lt;=$B$2*'SFV+BESS'!$I$9,DC224&lt;'SFV+BESS'!$I$7), DC224*$B$4, IF(AND(DC224&gt;0,DC224*$B$4+DJ223&gt;$B$2*'SFV+BESS'!$I$9,DC224*$B$4&lt;'SFV+BESS'!$I$7),$B$2*'SFV+BESS'!$I$9-DJ223,IF(AND(DC224&gt;0,DC224*$B$4+DJ223&gt;$B$2*'SFV+BESS'!$I$9,DC224*$B$4&gt;'SFV+BESS'!$I$7,DJ223&lt;$B$2*'SFV+BESS'!$I$9),$B$2*'SFV+BESS'!$I$9-DJ223,IF(AND(DC224&gt;0,DC224*$B$4+DJ223&lt;=$B$2*'SFV+BESS'!$I$9,DC224&gt;'SFV+BESS'!$I$7),'SFV+BESS'!$I$7,0))))</f>
        <v>0</v>
      </c>
      <c r="DE224" s="27">
        <f>IF(AND(DC224&lt;0,DJ223+DC224/$B$5&gt;$H$2,-DC224/'Carga-Descarga Año'!$B$5&lt;'SFV+BESS'!$I$7),DC224/$B$5,IF(AND(DC224&lt;0,DJ223+DC224/$B$5&gt;$H$2,-DC224/'Carga-Descarga Año'!$B$5&gt;'SFV+BESS'!$I$7),-'SFV+BESS'!$I$7,IF(AND(DC224&lt;0,DJ223+DC224/$B$5&lt;$H$2),-MIN('SFV+BESS'!$I$7,DJ223-$H$2),0)))</f>
        <v>0</v>
      </c>
      <c r="DF224" s="33"/>
      <c r="DG224" s="33">
        <f t="shared" si="234"/>
        <v>0</v>
      </c>
      <c r="DH224" s="27">
        <f t="shared" si="272"/>
        <v>0</v>
      </c>
      <c r="DI224" s="27">
        <f t="shared" si="273"/>
        <v>0</v>
      </c>
      <c r="DJ224" s="28">
        <f>IF((DJ223+DD224+DE224)&gt;=$B$2*'SFV+BESS'!$I$9, $B$2*'SFV+BESS'!$I$9, (DJ223+DD224+DE224))</f>
        <v>173.61249999999998</v>
      </c>
      <c r="DK224" s="110">
        <f t="shared" si="274"/>
        <v>0</v>
      </c>
      <c r="DP224" s="251"/>
      <c r="DQ224" s="48">
        <v>8.9583333333333393</v>
      </c>
      <c r="DR224" s="33">
        <f t="shared" si="251"/>
        <v>0</v>
      </c>
      <c r="DS224" s="33">
        <f>Gen_Cons_Horario!B5338</f>
        <v>0</v>
      </c>
      <c r="DT224" s="35">
        <f t="shared" si="288"/>
        <v>0</v>
      </c>
      <c r="DU224" s="116">
        <f>IF(AND(DT224&gt;0,DT224*$B$4+EA223&lt;=$B$2*'SFV+BESS'!$I$9,DT224&lt;'SFV+BESS'!$I$7), DT224*$B$4, IF(AND(DT224&gt;0,DT224*$B$4+EA223&gt;$B$2*'SFV+BESS'!$I$9,DT224*$B$4&lt;'SFV+BESS'!$I$7),$B$2*'SFV+BESS'!$I$9-EA223,IF(AND(DT224&gt;0,DT224*$B$4+EA223&gt;$B$2*'SFV+BESS'!$I$9,DT224*$B$4&gt;'SFV+BESS'!$I$7,EA223&lt;$B$2*'SFV+BESS'!$I$9),$B$2*'SFV+BESS'!$I$9-EA223,IF(AND(DT224&gt;0,DT224*$B$4+EA223&lt;=$B$2*'SFV+BESS'!$I$9,DT224&gt;'SFV+BESS'!$I$7),'SFV+BESS'!$I$7,0))))</f>
        <v>0</v>
      </c>
      <c r="DV224" s="27">
        <f>IF(AND(DT224&lt;0,EA223+DT224/$B$5&gt;$H$2,-DT224/'Carga-Descarga Año'!$B$5&lt;'SFV+BESS'!$I$7),DT224/$B$5,IF(AND(DT224&lt;0,EA223+DT224/$B$5&gt;$H$2,-DT224/'Carga-Descarga Año'!$B$5&gt;'SFV+BESS'!$I$7),-'SFV+BESS'!$I$7,IF(AND(DT224&lt;0,EA223+DT224/$B$5&lt;$H$2),-MIN('SFV+BESS'!$I$7,EA223-$H$2),0)))</f>
        <v>0</v>
      </c>
      <c r="DW224" s="33"/>
      <c r="DX224" s="33">
        <f t="shared" si="235"/>
        <v>0</v>
      </c>
      <c r="DY224" s="27">
        <f t="shared" si="275"/>
        <v>0</v>
      </c>
      <c r="DZ224" s="27">
        <f t="shared" si="236"/>
        <v>0</v>
      </c>
      <c r="EA224" s="28">
        <f>IF((EA223+DU224+DV224)&gt;=$B$2*'SFV+BESS'!$I$9, $B$2*'SFV+BESS'!$I$9, (EA223+DU224+DV224))</f>
        <v>173.61249999999998</v>
      </c>
      <c r="EB224" s="110">
        <f t="shared" si="276"/>
        <v>0</v>
      </c>
      <c r="EG224" s="251"/>
      <c r="EH224" s="48">
        <v>8.9583333333333393</v>
      </c>
      <c r="EI224" s="33">
        <f t="shared" si="252"/>
        <v>0</v>
      </c>
      <c r="EJ224" s="33">
        <f>Gen_Cons_Horario!B6082</f>
        <v>0</v>
      </c>
      <c r="EK224" s="35">
        <f t="shared" si="289"/>
        <v>0</v>
      </c>
      <c r="EL224" s="116">
        <f>IF(AND(EK224&gt;0,EK224*$B$4+ER223&lt;=$B$2*'SFV+BESS'!$I$9,EK224&lt;'SFV+BESS'!$I$7), EK224*$B$4, IF(AND(EK224&gt;0,EK224*$B$4+ER223&gt;$B$2*'SFV+BESS'!$I$9,EK224*$B$4&lt;'SFV+BESS'!$I$7),$B$2*'SFV+BESS'!$I$9-ER223,IF(AND(EK224&gt;0,EK224*$B$4+ER223&gt;$B$2*'SFV+BESS'!$I$9,EK224*$B$4&gt;'SFV+BESS'!$I$7,ER223&lt;$B$2*'SFV+BESS'!$I$9),$B$2*'SFV+BESS'!$I$9-ER223,IF(AND(EK224&gt;0,EK224*$B$4+ER223&lt;=$B$2*'SFV+BESS'!$I$9,EK224&gt;'SFV+BESS'!$I$7),'SFV+BESS'!$I$7,0))))</f>
        <v>0</v>
      </c>
      <c r="EM224" s="27">
        <f>IF(AND(EK224&lt;0,ER223+EK224/$B$5&gt;$H$2,-EK224/'Carga-Descarga Año'!$B$5&lt;'SFV+BESS'!$I$7),EK224/$B$5,IF(AND(EK224&lt;0,ER223+EK224/$B$5&gt;$H$2,-EK224/'Carga-Descarga Año'!$B$5&gt;'SFV+BESS'!$I$7),-'SFV+BESS'!$I$7,IF(AND(EK224&lt;0,ER223+EK224/$B$5&lt;$H$2),-MIN('SFV+BESS'!$I$7,ER223-$H$2),0)))</f>
        <v>0</v>
      </c>
      <c r="EN224" s="33"/>
      <c r="EO224" s="33">
        <f t="shared" si="237"/>
        <v>0</v>
      </c>
      <c r="EP224" s="27">
        <f t="shared" si="277"/>
        <v>0</v>
      </c>
      <c r="EQ224" s="27">
        <f t="shared" si="238"/>
        <v>0</v>
      </c>
      <c r="ER224" s="28">
        <f>IF((ER223+EL224+EM224)&gt;=$B$2*'SFV+BESS'!$I$9, $B$2*'SFV+BESS'!$I$9, (ER223+EL224+EM224))</f>
        <v>173.61249999999998</v>
      </c>
      <c r="ES224" s="110">
        <f t="shared" si="278"/>
        <v>0</v>
      </c>
      <c r="EX224" s="251"/>
      <c r="EY224" s="48">
        <v>8.9583333333333393</v>
      </c>
      <c r="EZ224" s="33">
        <f t="shared" si="253"/>
        <v>0</v>
      </c>
      <c r="FA224" s="33">
        <f>Gen_Cons_Horario!B6802</f>
        <v>0</v>
      </c>
      <c r="FB224" s="35">
        <f t="shared" si="290"/>
        <v>0</v>
      </c>
      <c r="FC224" s="116">
        <f>IF(AND(FB224&gt;0,FB224*$B$4+FI223&lt;=$B$2*'SFV+BESS'!$I$9,FB224&lt;'SFV+BESS'!$I$7), FB224*$B$4, IF(AND(FB224&gt;0,FB224*$B$4+FI223&gt;$B$2*'SFV+BESS'!$I$9,FB224*$B$4&lt;'SFV+BESS'!$I$7),$B$2*'SFV+BESS'!$I$9-FI223,IF(AND(FB224&gt;0,FB224*$B$4+FI223&gt;$B$2*'SFV+BESS'!$I$9,FB224*$B$4&gt;'SFV+BESS'!$I$7,FI223&lt;$B$2*'SFV+BESS'!$I$9),$B$2*'SFV+BESS'!$I$9-FI223,IF(AND(FB224&gt;0,FB224*$B$4+FI223&lt;=$B$2*'SFV+BESS'!$I$9,FB224&gt;'SFV+BESS'!$I$7),'SFV+BESS'!$I$7,0))))</f>
        <v>0</v>
      </c>
      <c r="FD224" s="27">
        <f>IF(AND(FB224&lt;0,FI223+FB224/$B$5&gt;$H$2,-FB224/'Carga-Descarga Año'!$B$5&lt;'SFV+BESS'!$I$7),FB224/$B$5,IF(AND(FB224&lt;0,FI223+FB224/$B$5&gt;$H$2,-FB224/'Carga-Descarga Año'!$B$5&gt;'SFV+BESS'!$I$7),-'SFV+BESS'!$I$7,IF(AND(FB224&lt;0,FI223+FB224/$B$5&lt;$H$2),-MIN('SFV+BESS'!$I$7,FI223-$H$2),0)))</f>
        <v>0</v>
      </c>
      <c r="FE224" s="33"/>
      <c r="FF224" s="33">
        <f t="shared" si="239"/>
        <v>0</v>
      </c>
      <c r="FG224" s="27">
        <f t="shared" si="279"/>
        <v>0</v>
      </c>
      <c r="FH224" s="27">
        <f t="shared" si="240"/>
        <v>0</v>
      </c>
      <c r="FI224" s="28">
        <f>IF((FI223+FC224+FD224)&gt;=$B$2*'SFV+BESS'!$I$9, $B$2*'SFV+BESS'!$I$9, (FI223+FC224+FD224))</f>
        <v>173.61249999999998</v>
      </c>
      <c r="FJ224" s="110">
        <f t="shared" si="280"/>
        <v>0</v>
      </c>
      <c r="FO224" s="251"/>
      <c r="FP224" s="48">
        <v>8.9583333333333393</v>
      </c>
      <c r="FQ224" s="33">
        <f t="shared" si="254"/>
        <v>0</v>
      </c>
      <c r="FR224" s="33">
        <f>Gen_Cons_Horario!B7546</f>
        <v>0</v>
      </c>
      <c r="FS224" s="35">
        <f t="shared" si="291"/>
        <v>0</v>
      </c>
      <c r="FT224" s="116">
        <f>IF(AND(FS224&gt;0,FS224*$B$4+FZ223&lt;=$B$2*'SFV+BESS'!$I$9,FS224&lt;'SFV+BESS'!$I$7), FS224*$B$4, IF(AND(FS224&gt;0,FS224*$B$4+FZ223&gt;$B$2*'SFV+BESS'!$I$9,FS224*$B$4&lt;'SFV+BESS'!$I$7),$B$2*'SFV+BESS'!$I$9-FZ223,IF(AND(FS224&gt;0,FS224*$B$4+FZ223&gt;$B$2*'SFV+BESS'!$I$9,FS224*$B$4&gt;'SFV+BESS'!$I$7,FZ223&lt;$B$2*'SFV+BESS'!$I$9),$B$2*'SFV+BESS'!$I$9-FZ223,IF(AND(FS224&gt;0,FS224*$B$4+FZ223&lt;=$B$2*'SFV+BESS'!$I$9,FS224&gt;'SFV+BESS'!$I$7),'SFV+BESS'!$I$7,0))))</f>
        <v>0</v>
      </c>
      <c r="FU224" s="27">
        <f>IF(AND(FS224&lt;0,FZ223+FS224/$B$5&gt;$H$2,-FS224/'Carga-Descarga Año'!$B$5&lt;'SFV+BESS'!$I$7),FS224/$B$5,IF(AND(FS224&lt;0,FZ223+FS224/$B$5&gt;$H$2,-FS224/'Carga-Descarga Año'!$B$5&gt;'SFV+BESS'!$I$7),-'SFV+BESS'!$I$7,IF(AND(FS224&lt;0,FZ223+FS224/$B$5&lt;$H$2),-MIN('SFV+BESS'!$I$7,FZ223-$H$2),0)))</f>
        <v>0</v>
      </c>
      <c r="FV224" s="33"/>
      <c r="FW224" s="33">
        <f t="shared" si="241"/>
        <v>0</v>
      </c>
      <c r="FX224" s="27">
        <f t="shared" si="281"/>
        <v>0</v>
      </c>
      <c r="FY224" s="27">
        <f t="shared" si="242"/>
        <v>0</v>
      </c>
      <c r="FZ224" s="28">
        <f>IF((FZ223+FT224+FU224)&gt;=$B$2*'SFV+BESS'!$I$9, $B$2*'SFV+BESS'!$I$9, (FZ223+FT224+FU224))</f>
        <v>173.61249999999998</v>
      </c>
      <c r="GA224" s="110">
        <f t="shared" si="282"/>
        <v>0</v>
      </c>
      <c r="GF224" s="251"/>
      <c r="GG224" s="48">
        <v>8.9583333333333393</v>
      </c>
      <c r="GH224" s="33">
        <f t="shared" si="255"/>
        <v>0</v>
      </c>
      <c r="GI224" s="33">
        <f>Gen_Cons_Horario!B8266</f>
        <v>0</v>
      </c>
      <c r="GJ224" s="35">
        <f t="shared" si="297"/>
        <v>0</v>
      </c>
      <c r="GK224" s="116">
        <f>IF(AND(GJ224&gt;0,GJ224*$B$4+GQ223&lt;=$B$2*'SFV+BESS'!$I$9,GJ224&lt;'SFV+BESS'!$I$7), GJ224*$B$4, IF(AND(GJ224&gt;0,GJ224*$B$4+GQ223&gt;$B$2*'SFV+BESS'!$I$9,GJ224*$B$4&lt;'SFV+BESS'!$I$7),$B$2*'SFV+BESS'!$I$9-GQ223,IF(AND(GJ224&gt;0,GJ224*$B$4+GQ223&gt;$B$2*'SFV+BESS'!$I$9,GJ224*$B$4&gt;'SFV+BESS'!$I$7,GQ223&lt;$B$2*'SFV+BESS'!$I$9),$B$2*'SFV+BESS'!$I$9-GQ223,IF(AND(GJ224&gt;0,GJ224*$B$4+GQ223&lt;=$B$2*'SFV+BESS'!$I$9,GJ224&gt;'SFV+BESS'!$I$7),'SFV+BESS'!$I$7,0))))</f>
        <v>0</v>
      </c>
      <c r="GL224" s="27">
        <f>IF(AND(GJ224&lt;0,GQ223+GJ224/$B$5&gt;$H$2,-GJ224/'Carga-Descarga Año'!$B$5&lt;'SFV+BESS'!$I$7),GJ224/$B$5,IF(AND(GJ224&lt;0,GQ223+GJ224/$B$5&gt;$H$2,-GJ224/'Carga-Descarga Año'!$B$5&gt;'SFV+BESS'!$I$7),-'SFV+BESS'!$I$7,IF(AND(GJ224&lt;0,GQ223+GJ224/$B$5&lt;$H$2),-MIN('SFV+BESS'!$I$7,GQ223-$H$2),0)))</f>
        <v>0</v>
      </c>
      <c r="GM224" s="33"/>
      <c r="GN224" s="33">
        <f t="shared" si="243"/>
        <v>0</v>
      </c>
      <c r="GO224" s="27">
        <f t="shared" si="283"/>
        <v>0</v>
      </c>
      <c r="GP224" s="27">
        <f t="shared" si="244"/>
        <v>0</v>
      </c>
      <c r="GQ224" s="28">
        <f>IF((GQ223+GK224+GL224)&gt;=$B$2*'SFV+BESS'!$I$9, $B$2*'SFV+BESS'!$I$9, (GQ223+GK224+GL224))</f>
        <v>173.61249999999998</v>
      </c>
      <c r="GR224" s="110">
        <f t="shared" si="284"/>
        <v>0</v>
      </c>
    </row>
    <row r="225" spans="1:200">
      <c r="A225" s="248">
        <v>10</v>
      </c>
      <c r="B225" s="41">
        <v>9.0000000000000107</v>
      </c>
      <c r="C225" s="38">
        <f t="shared" ref="C225:C288" si="298">C201</f>
        <v>0</v>
      </c>
      <c r="D225" s="2">
        <f>Gen_Cons_Horario!B251</f>
        <v>0</v>
      </c>
      <c r="E225" s="140">
        <f t="shared" si="256"/>
        <v>0</v>
      </c>
      <c r="F225" s="116">
        <f>IF(AND(E225&gt;0,E225*$B$4+L224&lt;=$B$2*'SFV+BESS'!$I$9,E225&lt;'SFV+BESS'!$I$7), E225*$B$4, IF(AND(E225&gt;0,E225*$B$4+L224&gt;$B$2*'SFV+BESS'!$I$9,E225*$B$4&lt;'SFV+BESS'!$I$7),$B$2*'SFV+BESS'!$I$9-L224,IF(AND(E225&gt;0,E225*$B$4+L224&gt;$B$2*'SFV+BESS'!$I$9,E225*$B$4&gt;'SFV+BESS'!$I$7,L224&lt;$B$2*'SFV+BESS'!$I$9),$B$2*'SFV+BESS'!$I$9-L224,IF(AND(E225&gt;0,E225*$B$4+L224&lt;=$B$2*'SFV+BESS'!$I$9,E225&gt;'SFV+BESS'!$I$7),'SFV+BESS'!$I$7,0))))</f>
        <v>0</v>
      </c>
      <c r="G225" s="27">
        <f>IF(AND(E225&lt;0,L224+E225/$B$5&gt;$H$2,-E225/'Carga-Descarga Año'!$B$5&lt;'SFV+BESS'!$I$7),E225/$B$5,IF(AND(E225&lt;0,L224+E225/$B$5&gt;$H$2,-E225/'Carga-Descarga Año'!$B$5&gt;'SFV+BESS'!$I$7),-'SFV+BESS'!$I$7,IF(AND(E225&lt;0,L224+E225/$B$5&lt;$H$2),-MIN('SFV+BESS'!$I$7,L224-$H$2),0)))</f>
        <v>0</v>
      </c>
      <c r="I225" s="38">
        <f t="shared" si="257"/>
        <v>0</v>
      </c>
      <c r="J225" s="27">
        <f t="shared" si="259"/>
        <v>0</v>
      </c>
      <c r="K225" s="27">
        <f t="shared" si="258"/>
        <v>0</v>
      </c>
      <c r="L225" s="28">
        <f>IF((L224+F225+G225)&gt;=$B$2*'SFV+BESS'!$I$9, $B$2*'SFV+BESS'!$I$9, (L224+F225+G225))</f>
        <v>173.61249999999998</v>
      </c>
      <c r="M225" s="110">
        <f t="shared" si="260"/>
        <v>0</v>
      </c>
      <c r="R225" s="251">
        <v>10</v>
      </c>
      <c r="S225" s="41">
        <v>9.0000000000000107</v>
      </c>
      <c r="T225" s="2">
        <f t="shared" si="245"/>
        <v>0</v>
      </c>
      <c r="U225" s="2">
        <f>Gen_Cons_Horario!B995</f>
        <v>0</v>
      </c>
      <c r="V225" s="35">
        <f t="shared" si="292"/>
        <v>0</v>
      </c>
      <c r="W225" s="116">
        <f>IF(AND(V225&gt;0,V225*$B$4+AC224&lt;=$B$2*'SFV+BESS'!$I$9,V225&lt;'SFV+BESS'!$I$7), V225*$B$4, IF(AND(V225&gt;0,V225*$B$4+AC224&gt;$B$2*'SFV+BESS'!$I$9,V225*$B$4&lt;'SFV+BESS'!$I$7),$B$2*'SFV+BESS'!$I$9-AC224,IF(AND(V225&gt;0,V225*$B$4+AC224&gt;$B$2*'SFV+BESS'!$I$9,V225*$B$4&gt;'SFV+BESS'!$I$7,AC224&lt;$B$2*'SFV+BESS'!$I$9),$B$2*'SFV+BESS'!$I$9-AC224,IF(AND(V225&gt;0,V225*$B$4+AC224&lt;=$B$2*'SFV+BESS'!$I$9,V225&gt;'SFV+BESS'!$I$7),'SFV+BESS'!$I$7,0))))</f>
        <v>0</v>
      </c>
      <c r="X225" s="27">
        <f>IF(AND(V225&lt;0,AC224+V225/$B$5&gt;$H$2,-V225/'Carga-Descarga Año'!$B$5&lt;'SFV+BESS'!$I$7),V225/$B$5,IF(AND(V225&lt;0,AC224+V225/$B$5&gt;$H$2,-V225/'Carga-Descarga Año'!$B$5&gt;'SFV+BESS'!$I$7),-'SFV+BESS'!$I$7,IF(AND(V225&lt;0,AC224+V225/$B$5&lt;$H$2),-MIN('SFV+BESS'!$I$7,AC224-$H$2),0)))</f>
        <v>0</v>
      </c>
      <c r="Z225" s="33">
        <f t="shared" si="286"/>
        <v>0</v>
      </c>
      <c r="AA225" s="27">
        <f t="shared" si="261"/>
        <v>0</v>
      </c>
      <c r="AB225" s="27">
        <f t="shared" si="285"/>
        <v>0</v>
      </c>
      <c r="AC225" s="28">
        <f>IF((AC224+W225+X225)&gt;=$B$2*'SFV+BESS'!$I$9, $B$2*'SFV+BESS'!$I$9, (AC224+W225+X225))</f>
        <v>173.61249999999998</v>
      </c>
      <c r="AD225" s="110">
        <f t="shared" si="262"/>
        <v>0</v>
      </c>
      <c r="AI225" s="251">
        <v>10</v>
      </c>
      <c r="AJ225" s="41">
        <v>9.0000000000000107</v>
      </c>
      <c r="AK225" s="52">
        <f t="shared" si="246"/>
        <v>0</v>
      </c>
      <c r="AL225" s="33">
        <f>Gen_Cons_Horario!B1667</f>
        <v>0</v>
      </c>
      <c r="AM225" s="35">
        <f t="shared" si="293"/>
        <v>0</v>
      </c>
      <c r="AN225" s="116">
        <f>IF(AND(AM225&gt;0,AM225*$B$4+AT224&lt;=$B$2*'SFV+BESS'!$I$9,AM225&lt;'SFV+BESS'!$I$7), AM225*$B$4, IF(AND(AM225&gt;0,AM225*$B$4+AT224&gt;$B$2*'SFV+BESS'!$I$9,AM225*$B$4&lt;'SFV+BESS'!$I$7),$B$2*'SFV+BESS'!$I$9-AT224,IF(AND(AM225&gt;0,AM225*$B$4+AT224&gt;$B$2*'SFV+BESS'!$I$9,AM225*$B$4&gt;'SFV+BESS'!$I$7,AT224&lt;$B$2*'SFV+BESS'!$I$9),$B$2*'SFV+BESS'!$I$9-AT224,IF(AND(AM225&gt;0,AM225*$B$4+AT224&lt;=$B$2*'SFV+BESS'!$I$9,AM225&gt;'SFV+BESS'!$I$7),'SFV+BESS'!$I$7,0))))</f>
        <v>0</v>
      </c>
      <c r="AO225" s="27">
        <f>IF(AND(AM225&lt;0,AT224+AM225/$B$5&gt;$H$2,-AM225/'Carga-Descarga Año'!$B$5&lt;'SFV+BESS'!$I$7),AM225/$B$5,IF(AND(AM225&lt;0,AT224+AM225/$B$5&gt;$H$2,-AM225/'Carga-Descarga Año'!$B$5&gt;'SFV+BESS'!$I$7),-'SFV+BESS'!$I$7,IF(AND(AM225&lt;0,AT224+AM225/$B$5&lt;$H$2),-MIN('SFV+BESS'!$I$7,AT224-$H$2),0)))</f>
        <v>0</v>
      </c>
      <c r="AP225" s="33"/>
      <c r="AQ225" s="33">
        <f t="shared" ref="AQ225:AQ288" si="299">IF(AM225&gt;0,AL225,AK225)</f>
        <v>0</v>
      </c>
      <c r="AR225" s="27">
        <f t="shared" si="263"/>
        <v>0</v>
      </c>
      <c r="AS225" s="27">
        <f t="shared" ref="AS225:AS288" si="300">IF(AR225&lt;-AM225,-(AM225+AR225),0)</f>
        <v>0</v>
      </c>
      <c r="AT225" s="28">
        <f>IF((AT224+AN225+AO225)&gt;=$B$2*'SFV+BESS'!$I$9, $B$2*'SFV+BESS'!$I$9, (AT224+AN225+AO225))</f>
        <v>173.61249999999998</v>
      </c>
      <c r="AU225" s="110">
        <f t="shared" si="264"/>
        <v>0</v>
      </c>
      <c r="AZ225" s="251">
        <v>10</v>
      </c>
      <c r="BA225" s="41">
        <v>9.0000000000000107</v>
      </c>
      <c r="BB225" s="33">
        <f t="shared" si="247"/>
        <v>0</v>
      </c>
      <c r="BC225" s="33">
        <f>Gen_Cons_Horario!B2411</f>
        <v>0</v>
      </c>
      <c r="BD225" s="35">
        <f t="shared" si="294"/>
        <v>0</v>
      </c>
      <c r="BE225" s="116">
        <f>IF(AND(BD225&gt;0,BD225*$B$4+BK224&lt;=$B$2*'SFV+BESS'!$I$9,BD225&lt;'SFV+BESS'!$I$7), BD225*$B$4, IF(AND(BD225&gt;0,BD225*$B$4+BK224&gt;$B$2*'SFV+BESS'!$I$9,BD225*$B$4&lt;'SFV+BESS'!$I$7),$B$2*'SFV+BESS'!$I$9-BK224,IF(AND(BD225&gt;0,BD225*$B$4+BK224&gt;$B$2*'SFV+BESS'!$I$9,BD225*$B$4&gt;'SFV+BESS'!$I$7,BK224&lt;$B$2*'SFV+BESS'!$I$9),$B$2*'SFV+BESS'!$I$9-BK224,IF(AND(BD225&gt;0,BD225*$B$4+BK224&lt;=$B$2*'SFV+BESS'!$I$9,BD225&gt;'SFV+BESS'!$I$7),'SFV+BESS'!$I$7,0))))</f>
        <v>0</v>
      </c>
      <c r="BF225" s="27">
        <f>IF(AND(BD225&lt;0,BK224+BD225/$B$5&gt;$H$2,-BD225/'Carga-Descarga Año'!$B$5&lt;'SFV+BESS'!$I$7),BD225/$B$5,IF(AND(BD225&lt;0,BK224+BD225/$B$5&gt;$H$2,-BD225/'Carga-Descarga Año'!$B$5&gt;'SFV+BESS'!$I$7),-'SFV+BESS'!$I$7,IF(AND(BD225&lt;0,BK224+BD225/$B$5&lt;$H$2),-MIN('SFV+BESS'!$I$7,BK224-$H$2),0)))</f>
        <v>0</v>
      </c>
      <c r="BG225" s="33"/>
      <c r="BH225" s="33">
        <f t="shared" ref="BH225:BH288" si="301">IF(BD225&gt;0,BC225,BB225)</f>
        <v>0</v>
      </c>
      <c r="BI225" s="27">
        <f t="shared" si="265"/>
        <v>0</v>
      </c>
      <c r="BJ225" s="27">
        <f t="shared" ref="BJ225:BJ288" si="302">IF(BI225&lt;-BD225,-(BD225+BI225),0)</f>
        <v>0</v>
      </c>
      <c r="BK225" s="28">
        <f>IF((BK224+BE225+BF225)&gt;=$B$2*'SFV+BESS'!$I$9, $B$2*'SFV+BESS'!$I$9, (BK224+BE225+BF225))</f>
        <v>173.61249999999998</v>
      </c>
      <c r="BL225" s="110">
        <f t="shared" si="266"/>
        <v>0</v>
      </c>
      <c r="BQ225" s="251">
        <v>10</v>
      </c>
      <c r="BR225" s="41">
        <v>9.0000000000000107</v>
      </c>
      <c r="BS225" s="33">
        <f t="shared" si="248"/>
        <v>0</v>
      </c>
      <c r="BT225" s="33">
        <f>Gen_Cons_Horario!B3131</f>
        <v>0</v>
      </c>
      <c r="BU225" s="35">
        <f t="shared" si="295"/>
        <v>0</v>
      </c>
      <c r="BV225" s="116">
        <f>IF(AND(BU225&gt;0,BU225*$B$4+CB224&lt;=$B$2*'SFV+BESS'!$I$9,BU225&lt;'SFV+BESS'!$I$7), BU225*$B$4, IF(AND(BU225&gt;0,BU225*$B$4+CB224&gt;$B$2*'SFV+BESS'!$I$9,BU225*$B$4&lt;'SFV+BESS'!$I$7),$B$2*'SFV+BESS'!$I$9-CB224,IF(AND(BU225&gt;0,BU225*$B$4+CB224&gt;$B$2*'SFV+BESS'!$I$9,BU225*$B$4&gt;'SFV+BESS'!$I$7,CB224&lt;$B$2*'SFV+BESS'!$I$9),$B$2*'SFV+BESS'!$I$9-CB224,IF(AND(BU225&gt;0,BU225*$B$4+CB224&lt;=$B$2*'SFV+BESS'!$I$9,BU225&gt;'SFV+BESS'!$I$7),'SFV+BESS'!$I$7,0))))</f>
        <v>0</v>
      </c>
      <c r="BW225" s="27">
        <f>IF(AND(BU225&lt;0,CB224+BU225/$B$5&gt;$H$2,-BU225/'Carga-Descarga Año'!$B$5&lt;'SFV+BESS'!$I$7),BU225/$B$5,IF(AND(BU225&lt;0,CB224+BU225/$B$5&gt;$H$2,-BU225/'Carga-Descarga Año'!$B$5&gt;'SFV+BESS'!$I$7),-'SFV+BESS'!$I$7,IF(AND(BU225&lt;0,CB224+BU225/$B$5&lt;$H$2),-MIN('SFV+BESS'!$I$7,CB224-$H$2),0)))</f>
        <v>0</v>
      </c>
      <c r="BX225" s="33"/>
      <c r="BY225" s="33">
        <f t="shared" ref="BY225:BY288" si="303">IF(BU225&gt;0,BT225,BS225)</f>
        <v>0</v>
      </c>
      <c r="BZ225" s="27">
        <f t="shared" si="267"/>
        <v>0</v>
      </c>
      <c r="CA225" s="27">
        <f t="shared" si="268"/>
        <v>0</v>
      </c>
      <c r="CB225" s="28">
        <f>IF((CB224+BV225+BW225)&gt;=$B$2*'SFV+BESS'!$I$9, $B$2*'SFV+BESS'!$I$9, (CB224+BV225+BW225))</f>
        <v>173.61249999999998</v>
      </c>
      <c r="CC225" s="110">
        <f t="shared" si="269"/>
        <v>0</v>
      </c>
      <c r="CH225" s="251">
        <v>10</v>
      </c>
      <c r="CI225" s="41">
        <v>9.0000000000000107</v>
      </c>
      <c r="CJ225" s="33">
        <f t="shared" si="249"/>
        <v>0</v>
      </c>
      <c r="CK225" s="33">
        <f>Gen_Cons_Horario!B3875</f>
        <v>0</v>
      </c>
      <c r="CL225" s="35">
        <f t="shared" si="296"/>
        <v>0</v>
      </c>
      <c r="CM225" s="116">
        <f>IF(AND(CL225&gt;0,CL225*$B$4+CS224&lt;=$B$2*'SFV+BESS'!$I$9,CL225&lt;'SFV+BESS'!$I$7), CL225*$B$4, IF(AND(CL225&gt;0,CL225*$B$4+CS224&gt;$B$2*'SFV+BESS'!$I$9,CL225*$B$4&lt;'SFV+BESS'!$I$7),$B$2*'SFV+BESS'!$I$9-CS224,IF(AND(CL225&gt;0,CL225*$B$4+CS224&gt;$B$2*'SFV+BESS'!$I$9,CL225*$B$4&gt;'SFV+BESS'!$I$7,CS224&lt;$B$2*'SFV+BESS'!$I$9),$B$2*'SFV+BESS'!$I$9-CS224,IF(AND(CL225&gt;0,CL225*$B$4+CS224&lt;=$B$2*'SFV+BESS'!$I$9,CL225&gt;'SFV+BESS'!$I$7),'SFV+BESS'!$I$7,0))))</f>
        <v>0</v>
      </c>
      <c r="CN225" s="27">
        <f>IF(AND(CL225&lt;0,CS224+CL225/$B$5&gt;$H$2,-CL225/'Carga-Descarga Año'!$B$5&lt;'SFV+BESS'!$I$7),CL225/$B$5,IF(AND(CL225&lt;0,CS224+CL225/$B$5&gt;$H$2,-CL225/'Carga-Descarga Año'!$B$5&gt;'SFV+BESS'!$I$7),-'SFV+BESS'!$I$7,IF(AND(CL225&lt;0,CS224+CL225/$B$5&lt;$H$2),-MIN('SFV+BESS'!$I$7,CS224-$H$2),0)))</f>
        <v>0</v>
      </c>
      <c r="CO225" s="33"/>
      <c r="CP225" s="33">
        <f t="shared" ref="CP225:CP288" si="304">IF(CL225&gt;0,CK225,CJ225)</f>
        <v>0</v>
      </c>
      <c r="CQ225" s="27">
        <f t="shared" si="270"/>
        <v>0</v>
      </c>
      <c r="CR225" s="27">
        <f t="shared" ref="CR225:CR288" si="305">IF(CQ225&lt;-CL225,-(CL225+CQ225),0)</f>
        <v>0</v>
      </c>
      <c r="CS225" s="28">
        <f>IF((CS224+CM225+CN225)&gt;=$B$2*'SFV+BESS'!$I$9, $B$2*'SFV+BESS'!$I$9, (CS224+CM225+CN225))</f>
        <v>173.61249999999998</v>
      </c>
      <c r="CT225" s="110">
        <f t="shared" si="271"/>
        <v>0</v>
      </c>
      <c r="CY225" s="251">
        <v>10</v>
      </c>
      <c r="CZ225" s="41">
        <v>9.0000000000000107</v>
      </c>
      <c r="DA225" s="33">
        <f t="shared" si="250"/>
        <v>0</v>
      </c>
      <c r="DB225" s="33">
        <f>Gen_Cons_Horario!B4595</f>
        <v>0</v>
      </c>
      <c r="DC225" s="35">
        <f t="shared" si="287"/>
        <v>0</v>
      </c>
      <c r="DD225" s="116">
        <f>IF(AND(DC225&gt;0,DC225*$B$4+DJ224&lt;=$B$2*'SFV+BESS'!$I$9,DC225&lt;'SFV+BESS'!$I$7), DC225*$B$4, IF(AND(DC225&gt;0,DC225*$B$4+DJ224&gt;$B$2*'SFV+BESS'!$I$9,DC225*$B$4&lt;'SFV+BESS'!$I$7),$B$2*'SFV+BESS'!$I$9-DJ224,IF(AND(DC225&gt;0,DC225*$B$4+DJ224&gt;$B$2*'SFV+BESS'!$I$9,DC225*$B$4&gt;'SFV+BESS'!$I$7,DJ224&lt;$B$2*'SFV+BESS'!$I$9),$B$2*'SFV+BESS'!$I$9-DJ224,IF(AND(DC225&gt;0,DC225*$B$4+DJ224&lt;=$B$2*'SFV+BESS'!$I$9,DC225&gt;'SFV+BESS'!$I$7),'SFV+BESS'!$I$7,0))))</f>
        <v>0</v>
      </c>
      <c r="DE225" s="27">
        <f>IF(AND(DC225&lt;0,DJ224+DC225/$B$5&gt;$H$2,-DC225/'Carga-Descarga Año'!$B$5&lt;'SFV+BESS'!$I$7),DC225/$B$5,IF(AND(DC225&lt;0,DJ224+DC225/$B$5&gt;$H$2,-DC225/'Carga-Descarga Año'!$B$5&gt;'SFV+BESS'!$I$7),-'SFV+BESS'!$I$7,IF(AND(DC225&lt;0,DJ224+DC225/$B$5&lt;$H$2),-MIN('SFV+BESS'!$I$7,DJ224-$H$2),0)))</f>
        <v>0</v>
      </c>
      <c r="DF225" s="33"/>
      <c r="DG225" s="33">
        <f t="shared" ref="DG225:DG288" si="306">IF(DC225&gt;0,DB225,DA225)</f>
        <v>0</v>
      </c>
      <c r="DH225" s="27">
        <f t="shared" si="272"/>
        <v>0</v>
      </c>
      <c r="DI225" s="27">
        <f t="shared" si="273"/>
        <v>0</v>
      </c>
      <c r="DJ225" s="28">
        <f>IF((DJ224+DD225+DE225)&gt;=$B$2*'SFV+BESS'!$I$9, $B$2*'SFV+BESS'!$I$9, (DJ224+DD225+DE225))</f>
        <v>173.61249999999998</v>
      </c>
      <c r="DK225" s="110">
        <f t="shared" si="274"/>
        <v>0</v>
      </c>
      <c r="DP225" s="251">
        <v>10</v>
      </c>
      <c r="DQ225" s="41">
        <v>9.0000000000000107</v>
      </c>
      <c r="DR225" s="33">
        <f t="shared" si="251"/>
        <v>0</v>
      </c>
      <c r="DS225" s="33">
        <f>Gen_Cons_Horario!B5339</f>
        <v>0</v>
      </c>
      <c r="DT225" s="35">
        <f t="shared" si="288"/>
        <v>0</v>
      </c>
      <c r="DU225" s="116">
        <f>IF(AND(DT225&gt;0,DT225*$B$4+EA224&lt;=$B$2*'SFV+BESS'!$I$9,DT225&lt;'SFV+BESS'!$I$7), DT225*$B$4, IF(AND(DT225&gt;0,DT225*$B$4+EA224&gt;$B$2*'SFV+BESS'!$I$9,DT225*$B$4&lt;'SFV+BESS'!$I$7),$B$2*'SFV+BESS'!$I$9-EA224,IF(AND(DT225&gt;0,DT225*$B$4+EA224&gt;$B$2*'SFV+BESS'!$I$9,DT225*$B$4&gt;'SFV+BESS'!$I$7,EA224&lt;$B$2*'SFV+BESS'!$I$9),$B$2*'SFV+BESS'!$I$9-EA224,IF(AND(DT225&gt;0,DT225*$B$4+EA224&lt;=$B$2*'SFV+BESS'!$I$9,DT225&gt;'SFV+BESS'!$I$7),'SFV+BESS'!$I$7,0))))</f>
        <v>0</v>
      </c>
      <c r="DV225" s="27">
        <f>IF(AND(DT225&lt;0,EA224+DT225/$B$5&gt;$H$2,-DT225/'Carga-Descarga Año'!$B$5&lt;'SFV+BESS'!$I$7),DT225/$B$5,IF(AND(DT225&lt;0,EA224+DT225/$B$5&gt;$H$2,-DT225/'Carga-Descarga Año'!$B$5&gt;'SFV+BESS'!$I$7),-'SFV+BESS'!$I$7,IF(AND(DT225&lt;0,EA224+DT225/$B$5&lt;$H$2),-MIN('SFV+BESS'!$I$7,EA224-$H$2),0)))</f>
        <v>0</v>
      </c>
      <c r="DW225" s="33"/>
      <c r="DX225" s="33">
        <f t="shared" ref="DX225:DX288" si="307">IF(DT225&gt;0,DS225,DR225)</f>
        <v>0</v>
      </c>
      <c r="DY225" s="27">
        <f t="shared" si="275"/>
        <v>0</v>
      </c>
      <c r="DZ225" s="27">
        <f t="shared" ref="DZ225:DZ288" si="308">IF(DY225&lt;-DT225,-(DT225+DY225),0)</f>
        <v>0</v>
      </c>
      <c r="EA225" s="28">
        <f>IF((EA224+DU225+DV225)&gt;=$B$2*'SFV+BESS'!$I$9, $B$2*'SFV+BESS'!$I$9, (EA224+DU225+DV225))</f>
        <v>173.61249999999998</v>
      </c>
      <c r="EB225" s="110">
        <f t="shared" si="276"/>
        <v>0</v>
      </c>
      <c r="EG225" s="251">
        <v>10</v>
      </c>
      <c r="EH225" s="41">
        <v>9.0000000000000107</v>
      </c>
      <c r="EI225" s="33">
        <f t="shared" si="252"/>
        <v>0</v>
      </c>
      <c r="EJ225" s="33">
        <f>Gen_Cons_Horario!B6083</f>
        <v>0</v>
      </c>
      <c r="EK225" s="35">
        <f t="shared" si="289"/>
        <v>0</v>
      </c>
      <c r="EL225" s="116">
        <f>IF(AND(EK225&gt;0,EK225*$B$4+ER224&lt;=$B$2*'SFV+BESS'!$I$9,EK225&lt;'SFV+BESS'!$I$7), EK225*$B$4, IF(AND(EK225&gt;0,EK225*$B$4+ER224&gt;$B$2*'SFV+BESS'!$I$9,EK225*$B$4&lt;'SFV+BESS'!$I$7),$B$2*'SFV+BESS'!$I$9-ER224,IF(AND(EK225&gt;0,EK225*$B$4+ER224&gt;$B$2*'SFV+BESS'!$I$9,EK225*$B$4&gt;'SFV+BESS'!$I$7,ER224&lt;$B$2*'SFV+BESS'!$I$9),$B$2*'SFV+BESS'!$I$9-ER224,IF(AND(EK225&gt;0,EK225*$B$4+ER224&lt;=$B$2*'SFV+BESS'!$I$9,EK225&gt;'SFV+BESS'!$I$7),'SFV+BESS'!$I$7,0))))</f>
        <v>0</v>
      </c>
      <c r="EM225" s="27">
        <f>IF(AND(EK225&lt;0,ER224+EK225/$B$5&gt;$H$2,-EK225/'Carga-Descarga Año'!$B$5&lt;'SFV+BESS'!$I$7),EK225/$B$5,IF(AND(EK225&lt;0,ER224+EK225/$B$5&gt;$H$2,-EK225/'Carga-Descarga Año'!$B$5&gt;'SFV+BESS'!$I$7),-'SFV+BESS'!$I$7,IF(AND(EK225&lt;0,ER224+EK225/$B$5&lt;$H$2),-MIN('SFV+BESS'!$I$7,ER224-$H$2),0)))</f>
        <v>0</v>
      </c>
      <c r="EN225" s="33"/>
      <c r="EO225" s="33">
        <f t="shared" ref="EO225:EO288" si="309">IF(EK225&gt;0,EJ225,EI225)</f>
        <v>0</v>
      </c>
      <c r="EP225" s="27">
        <f t="shared" si="277"/>
        <v>0</v>
      </c>
      <c r="EQ225" s="27">
        <f t="shared" ref="EQ225:EQ288" si="310">IF(EP225&lt;-EK225,-(EK225+EP225),0)</f>
        <v>0</v>
      </c>
      <c r="ER225" s="28">
        <f>IF((ER224+EL225+EM225)&gt;=$B$2*'SFV+BESS'!$I$9, $B$2*'SFV+BESS'!$I$9, (ER224+EL225+EM225))</f>
        <v>173.61249999999998</v>
      </c>
      <c r="ES225" s="110">
        <f t="shared" si="278"/>
        <v>0</v>
      </c>
      <c r="EX225" s="251">
        <v>10</v>
      </c>
      <c r="EY225" s="41">
        <v>9.0000000000000107</v>
      </c>
      <c r="EZ225" s="33">
        <f t="shared" si="253"/>
        <v>0</v>
      </c>
      <c r="FA225" s="33">
        <f>Gen_Cons_Horario!B6803</f>
        <v>0</v>
      </c>
      <c r="FB225" s="35">
        <f t="shared" si="290"/>
        <v>0</v>
      </c>
      <c r="FC225" s="116">
        <f>IF(AND(FB225&gt;0,FB225*$B$4+FI224&lt;=$B$2*'SFV+BESS'!$I$9,FB225&lt;'SFV+BESS'!$I$7), FB225*$B$4, IF(AND(FB225&gt;0,FB225*$B$4+FI224&gt;$B$2*'SFV+BESS'!$I$9,FB225*$B$4&lt;'SFV+BESS'!$I$7),$B$2*'SFV+BESS'!$I$9-FI224,IF(AND(FB225&gt;0,FB225*$B$4+FI224&gt;$B$2*'SFV+BESS'!$I$9,FB225*$B$4&gt;'SFV+BESS'!$I$7,FI224&lt;$B$2*'SFV+BESS'!$I$9),$B$2*'SFV+BESS'!$I$9-FI224,IF(AND(FB225&gt;0,FB225*$B$4+FI224&lt;=$B$2*'SFV+BESS'!$I$9,FB225&gt;'SFV+BESS'!$I$7),'SFV+BESS'!$I$7,0))))</f>
        <v>0</v>
      </c>
      <c r="FD225" s="27">
        <f>IF(AND(FB225&lt;0,FI224+FB225/$B$5&gt;$H$2,-FB225/'Carga-Descarga Año'!$B$5&lt;'SFV+BESS'!$I$7),FB225/$B$5,IF(AND(FB225&lt;0,FI224+FB225/$B$5&gt;$H$2,-FB225/'Carga-Descarga Año'!$B$5&gt;'SFV+BESS'!$I$7),-'SFV+BESS'!$I$7,IF(AND(FB225&lt;0,FI224+FB225/$B$5&lt;$H$2),-MIN('SFV+BESS'!$I$7,FI224-$H$2),0)))</f>
        <v>0</v>
      </c>
      <c r="FE225" s="33"/>
      <c r="FF225" s="33">
        <f t="shared" ref="FF225:FF288" si="311">IF(FB225&gt;0,FA225,EZ225)</f>
        <v>0</v>
      </c>
      <c r="FG225" s="27">
        <f t="shared" si="279"/>
        <v>0</v>
      </c>
      <c r="FH225" s="27">
        <f t="shared" ref="FH225:FH288" si="312">IF(FG225&lt;-FB225,-(FB225+FG225),0)</f>
        <v>0</v>
      </c>
      <c r="FI225" s="28">
        <f>IF((FI224+FC225+FD225)&gt;=$B$2*'SFV+BESS'!$I$9, $B$2*'SFV+BESS'!$I$9, (FI224+FC225+FD225))</f>
        <v>173.61249999999998</v>
      </c>
      <c r="FJ225" s="110">
        <f t="shared" si="280"/>
        <v>0</v>
      </c>
      <c r="FO225" s="251">
        <v>10</v>
      </c>
      <c r="FP225" s="41">
        <v>9.0000000000000107</v>
      </c>
      <c r="FQ225" s="33">
        <f t="shared" si="254"/>
        <v>0</v>
      </c>
      <c r="FR225" s="33">
        <f>Gen_Cons_Horario!B7547</f>
        <v>0</v>
      </c>
      <c r="FS225" s="35">
        <f t="shared" si="291"/>
        <v>0</v>
      </c>
      <c r="FT225" s="116">
        <f>IF(AND(FS225&gt;0,FS225*$B$4+FZ224&lt;=$B$2*'SFV+BESS'!$I$9,FS225&lt;'SFV+BESS'!$I$7), FS225*$B$4, IF(AND(FS225&gt;0,FS225*$B$4+FZ224&gt;$B$2*'SFV+BESS'!$I$9,FS225*$B$4&lt;'SFV+BESS'!$I$7),$B$2*'SFV+BESS'!$I$9-FZ224,IF(AND(FS225&gt;0,FS225*$B$4+FZ224&gt;$B$2*'SFV+BESS'!$I$9,FS225*$B$4&gt;'SFV+BESS'!$I$7,FZ224&lt;$B$2*'SFV+BESS'!$I$9),$B$2*'SFV+BESS'!$I$9-FZ224,IF(AND(FS225&gt;0,FS225*$B$4+FZ224&lt;=$B$2*'SFV+BESS'!$I$9,FS225&gt;'SFV+BESS'!$I$7),'SFV+BESS'!$I$7,0))))</f>
        <v>0</v>
      </c>
      <c r="FU225" s="27">
        <f>IF(AND(FS225&lt;0,FZ224+FS225/$B$5&gt;$H$2,-FS225/'Carga-Descarga Año'!$B$5&lt;'SFV+BESS'!$I$7),FS225/$B$5,IF(AND(FS225&lt;0,FZ224+FS225/$B$5&gt;$H$2,-FS225/'Carga-Descarga Año'!$B$5&gt;'SFV+BESS'!$I$7),-'SFV+BESS'!$I$7,IF(AND(FS225&lt;0,FZ224+FS225/$B$5&lt;$H$2),-MIN('SFV+BESS'!$I$7,FZ224-$H$2),0)))</f>
        <v>0</v>
      </c>
      <c r="FV225" s="33"/>
      <c r="FW225" s="33">
        <f t="shared" ref="FW225:FW288" si="313">IF(FS225&gt;0,FR225,FQ225)</f>
        <v>0</v>
      </c>
      <c r="FX225" s="27">
        <f t="shared" si="281"/>
        <v>0</v>
      </c>
      <c r="FY225" s="27">
        <f t="shared" ref="FY225:FY288" si="314">IF(FX225&lt;-FS225,-(FS225+FX225),0)</f>
        <v>0</v>
      </c>
      <c r="FZ225" s="28">
        <f>IF((FZ224+FT225+FU225)&gt;=$B$2*'SFV+BESS'!$I$9, $B$2*'SFV+BESS'!$I$9, (FZ224+FT225+FU225))</f>
        <v>173.61249999999998</v>
      </c>
      <c r="GA225" s="110">
        <f t="shared" si="282"/>
        <v>0</v>
      </c>
      <c r="GF225" s="251">
        <v>10</v>
      </c>
      <c r="GG225" s="41">
        <v>9.0000000000000107</v>
      </c>
      <c r="GH225" s="33">
        <f t="shared" si="255"/>
        <v>0</v>
      </c>
      <c r="GI225" s="33">
        <f>Gen_Cons_Horario!B8267</f>
        <v>0</v>
      </c>
      <c r="GJ225" s="35">
        <f t="shared" si="297"/>
        <v>0</v>
      </c>
      <c r="GK225" s="116">
        <f>IF(AND(GJ225&gt;0,GJ225*$B$4+GQ224&lt;=$B$2*'SFV+BESS'!$I$9,GJ225&lt;'SFV+BESS'!$I$7), GJ225*$B$4, IF(AND(GJ225&gt;0,GJ225*$B$4+GQ224&gt;$B$2*'SFV+BESS'!$I$9,GJ225*$B$4&lt;'SFV+BESS'!$I$7),$B$2*'SFV+BESS'!$I$9-GQ224,IF(AND(GJ225&gt;0,GJ225*$B$4+GQ224&gt;$B$2*'SFV+BESS'!$I$9,GJ225*$B$4&gt;'SFV+BESS'!$I$7,GQ224&lt;$B$2*'SFV+BESS'!$I$9),$B$2*'SFV+BESS'!$I$9-GQ224,IF(AND(GJ225&gt;0,GJ225*$B$4+GQ224&lt;=$B$2*'SFV+BESS'!$I$9,GJ225&gt;'SFV+BESS'!$I$7),'SFV+BESS'!$I$7,0))))</f>
        <v>0</v>
      </c>
      <c r="GL225" s="27">
        <f>IF(AND(GJ225&lt;0,GQ224+GJ225/$B$5&gt;$H$2,-GJ225/'Carga-Descarga Año'!$B$5&lt;'SFV+BESS'!$I$7),GJ225/$B$5,IF(AND(GJ225&lt;0,GQ224+GJ225/$B$5&gt;$H$2,-GJ225/'Carga-Descarga Año'!$B$5&gt;'SFV+BESS'!$I$7),-'SFV+BESS'!$I$7,IF(AND(GJ225&lt;0,GQ224+GJ225/$B$5&lt;$H$2),-MIN('SFV+BESS'!$I$7,GQ224-$H$2),0)))</f>
        <v>0</v>
      </c>
      <c r="GM225" s="33"/>
      <c r="GN225" s="33">
        <f t="shared" ref="GN225:GN288" si="315">IF(GJ225&gt;0,GI225,GH225)</f>
        <v>0</v>
      </c>
      <c r="GO225" s="27">
        <f t="shared" si="283"/>
        <v>0</v>
      </c>
      <c r="GP225" s="27">
        <f t="shared" ref="GP225:GP288" si="316">IF(GO225&lt;-GJ225,-(GJ225+GO225),0)</f>
        <v>0</v>
      </c>
      <c r="GQ225" s="28">
        <f>IF((GQ224+GK225+GL225)&gt;=$B$2*'SFV+BESS'!$I$9, $B$2*'SFV+BESS'!$I$9, (GQ224+GK225+GL225))</f>
        <v>173.61249999999998</v>
      </c>
      <c r="GR225" s="110">
        <f t="shared" si="284"/>
        <v>0</v>
      </c>
    </row>
    <row r="226" spans="1:200">
      <c r="A226" s="249"/>
      <c r="B226" s="41">
        <v>9.0416666666666696</v>
      </c>
      <c r="C226" s="38">
        <f t="shared" si="298"/>
        <v>0</v>
      </c>
      <c r="D226" s="2">
        <f>Gen_Cons_Horario!B252</f>
        <v>0</v>
      </c>
      <c r="E226" s="140">
        <f t="shared" si="256"/>
        <v>0</v>
      </c>
      <c r="F226" s="116">
        <f>IF(AND(E226&gt;0,E226*$B$4+L225&lt;=$B$2*'SFV+BESS'!$I$9,E226&lt;'SFV+BESS'!$I$7), E226*$B$4, IF(AND(E226&gt;0,E226*$B$4+L225&gt;$B$2*'SFV+BESS'!$I$9,E226*$B$4&lt;'SFV+BESS'!$I$7),$B$2*'SFV+BESS'!$I$9-L225,IF(AND(E226&gt;0,E226*$B$4+L225&gt;$B$2*'SFV+BESS'!$I$9,E226*$B$4&gt;'SFV+BESS'!$I$7,L225&lt;$B$2*'SFV+BESS'!$I$9),$B$2*'SFV+BESS'!$I$9-L225,IF(AND(E226&gt;0,E226*$B$4+L225&lt;=$B$2*'SFV+BESS'!$I$9,E226&gt;'SFV+BESS'!$I$7),'SFV+BESS'!$I$7,0))))</f>
        <v>0</v>
      </c>
      <c r="G226" s="27">
        <f>IF(AND(E226&lt;0,L225+E226/$B$5&gt;$H$2,-E226/'Carga-Descarga Año'!$B$5&lt;'SFV+BESS'!$I$7),E226/$B$5,IF(AND(E226&lt;0,L225+E226/$B$5&gt;$H$2,-E226/'Carga-Descarga Año'!$B$5&gt;'SFV+BESS'!$I$7),-'SFV+BESS'!$I$7,IF(AND(E226&lt;0,L225+E226/$B$5&lt;$H$2),-MIN('SFV+BESS'!$I$7,L225-$H$2),0)))</f>
        <v>0</v>
      </c>
      <c r="I226" s="38">
        <f t="shared" si="257"/>
        <v>0</v>
      </c>
      <c r="J226" s="27">
        <f t="shared" si="259"/>
        <v>0</v>
      </c>
      <c r="K226" s="27">
        <f t="shared" si="258"/>
        <v>0</v>
      </c>
      <c r="L226" s="28">
        <f>IF((L225+F226+G226)&gt;=$B$2*'SFV+BESS'!$I$9, $B$2*'SFV+BESS'!$I$9, (L225+F226+G226))</f>
        <v>173.61249999999998</v>
      </c>
      <c r="M226" s="110">
        <f t="shared" si="260"/>
        <v>0</v>
      </c>
      <c r="R226" s="251"/>
      <c r="S226" s="41">
        <v>9.0416666666666696</v>
      </c>
      <c r="T226" s="2">
        <f t="shared" ref="T226:T289" si="317">T202</f>
        <v>0</v>
      </c>
      <c r="U226" s="2">
        <f>Gen_Cons_Horario!B996</f>
        <v>0</v>
      </c>
      <c r="V226" s="35">
        <f t="shared" si="292"/>
        <v>0</v>
      </c>
      <c r="W226" s="116">
        <f>IF(AND(V226&gt;0,V226*$B$4+AC225&lt;=$B$2*'SFV+BESS'!$I$9,V226&lt;'SFV+BESS'!$I$7), V226*$B$4, IF(AND(V226&gt;0,V226*$B$4+AC225&gt;$B$2*'SFV+BESS'!$I$9,V226*$B$4&lt;'SFV+BESS'!$I$7),$B$2*'SFV+BESS'!$I$9-AC225,IF(AND(V226&gt;0,V226*$B$4+AC225&gt;$B$2*'SFV+BESS'!$I$9,V226*$B$4&gt;'SFV+BESS'!$I$7,AC225&lt;$B$2*'SFV+BESS'!$I$9),$B$2*'SFV+BESS'!$I$9-AC225,IF(AND(V226&gt;0,V226*$B$4+AC225&lt;=$B$2*'SFV+BESS'!$I$9,V226&gt;'SFV+BESS'!$I$7),'SFV+BESS'!$I$7,0))))</f>
        <v>0</v>
      </c>
      <c r="X226" s="27">
        <f>IF(AND(V226&lt;0,AC225+V226/$B$5&gt;$H$2,-V226/'Carga-Descarga Año'!$B$5&lt;'SFV+BESS'!$I$7),V226/$B$5,IF(AND(V226&lt;0,AC225+V226/$B$5&gt;$H$2,-V226/'Carga-Descarga Año'!$B$5&gt;'SFV+BESS'!$I$7),-'SFV+BESS'!$I$7,IF(AND(V226&lt;0,AC225+V226/$B$5&lt;$H$2),-MIN('SFV+BESS'!$I$7,AC225-$H$2),0)))</f>
        <v>0</v>
      </c>
      <c r="Z226" s="33">
        <f t="shared" si="286"/>
        <v>0</v>
      </c>
      <c r="AA226" s="27">
        <f t="shared" si="261"/>
        <v>0</v>
      </c>
      <c r="AB226" s="27">
        <f t="shared" si="285"/>
        <v>0</v>
      </c>
      <c r="AC226" s="28">
        <f>IF((AC225+W226+X226)&gt;=$B$2*'SFV+BESS'!$I$9, $B$2*'SFV+BESS'!$I$9, (AC225+W226+X226))</f>
        <v>173.61249999999998</v>
      </c>
      <c r="AD226" s="110">
        <f t="shared" si="262"/>
        <v>0</v>
      </c>
      <c r="AI226" s="251"/>
      <c r="AJ226" s="41">
        <v>9.0416666666666696</v>
      </c>
      <c r="AK226" s="52">
        <f t="shared" ref="AK226:AK289" si="318">AK202</f>
        <v>0</v>
      </c>
      <c r="AL226" s="33">
        <f>Gen_Cons_Horario!B1668</f>
        <v>0</v>
      </c>
      <c r="AM226" s="35">
        <f t="shared" si="293"/>
        <v>0</v>
      </c>
      <c r="AN226" s="116">
        <f>IF(AND(AM226&gt;0,AM226*$B$4+AT225&lt;=$B$2*'SFV+BESS'!$I$9,AM226&lt;'SFV+BESS'!$I$7), AM226*$B$4, IF(AND(AM226&gt;0,AM226*$B$4+AT225&gt;$B$2*'SFV+BESS'!$I$9,AM226*$B$4&lt;'SFV+BESS'!$I$7),$B$2*'SFV+BESS'!$I$9-AT225,IF(AND(AM226&gt;0,AM226*$B$4+AT225&gt;$B$2*'SFV+BESS'!$I$9,AM226*$B$4&gt;'SFV+BESS'!$I$7,AT225&lt;$B$2*'SFV+BESS'!$I$9),$B$2*'SFV+BESS'!$I$9-AT225,IF(AND(AM226&gt;0,AM226*$B$4+AT225&lt;=$B$2*'SFV+BESS'!$I$9,AM226&gt;'SFV+BESS'!$I$7),'SFV+BESS'!$I$7,0))))</f>
        <v>0</v>
      </c>
      <c r="AO226" s="27">
        <f>IF(AND(AM226&lt;0,AT225+AM226/$B$5&gt;$H$2,-AM226/'Carga-Descarga Año'!$B$5&lt;'SFV+BESS'!$I$7),AM226/$B$5,IF(AND(AM226&lt;0,AT225+AM226/$B$5&gt;$H$2,-AM226/'Carga-Descarga Año'!$B$5&gt;'SFV+BESS'!$I$7),-'SFV+BESS'!$I$7,IF(AND(AM226&lt;0,AT225+AM226/$B$5&lt;$H$2),-MIN('SFV+BESS'!$I$7,AT225-$H$2),0)))</f>
        <v>0</v>
      </c>
      <c r="AP226" s="33"/>
      <c r="AQ226" s="33">
        <f t="shared" si="299"/>
        <v>0</v>
      </c>
      <c r="AR226" s="27">
        <f t="shared" si="263"/>
        <v>0</v>
      </c>
      <c r="AS226" s="27">
        <f t="shared" si="300"/>
        <v>0</v>
      </c>
      <c r="AT226" s="28">
        <f>IF((AT225+AN226+AO226)&gt;=$B$2*'SFV+BESS'!$I$9, $B$2*'SFV+BESS'!$I$9, (AT225+AN226+AO226))</f>
        <v>173.61249999999998</v>
      </c>
      <c r="AU226" s="110">
        <f t="shared" si="264"/>
        <v>0</v>
      </c>
      <c r="AZ226" s="251"/>
      <c r="BA226" s="41">
        <v>9.0416666666666696</v>
      </c>
      <c r="BB226" s="33">
        <f t="shared" ref="BB226:BB289" si="319">BB202</f>
        <v>0</v>
      </c>
      <c r="BC226" s="33">
        <f>Gen_Cons_Horario!B2412</f>
        <v>0</v>
      </c>
      <c r="BD226" s="35">
        <f t="shared" si="294"/>
        <v>0</v>
      </c>
      <c r="BE226" s="116">
        <f>IF(AND(BD226&gt;0,BD226*$B$4+BK225&lt;=$B$2*'SFV+BESS'!$I$9,BD226&lt;'SFV+BESS'!$I$7), BD226*$B$4, IF(AND(BD226&gt;0,BD226*$B$4+BK225&gt;$B$2*'SFV+BESS'!$I$9,BD226*$B$4&lt;'SFV+BESS'!$I$7),$B$2*'SFV+BESS'!$I$9-BK225,IF(AND(BD226&gt;0,BD226*$B$4+BK225&gt;$B$2*'SFV+BESS'!$I$9,BD226*$B$4&gt;'SFV+BESS'!$I$7,BK225&lt;$B$2*'SFV+BESS'!$I$9),$B$2*'SFV+BESS'!$I$9-BK225,IF(AND(BD226&gt;0,BD226*$B$4+BK225&lt;=$B$2*'SFV+BESS'!$I$9,BD226&gt;'SFV+BESS'!$I$7),'SFV+BESS'!$I$7,0))))</f>
        <v>0</v>
      </c>
      <c r="BF226" s="27">
        <f>IF(AND(BD226&lt;0,BK225+BD226/$B$5&gt;$H$2,-BD226/'Carga-Descarga Año'!$B$5&lt;'SFV+BESS'!$I$7),BD226/$B$5,IF(AND(BD226&lt;0,BK225+BD226/$B$5&gt;$H$2,-BD226/'Carga-Descarga Año'!$B$5&gt;'SFV+BESS'!$I$7),-'SFV+BESS'!$I$7,IF(AND(BD226&lt;0,BK225+BD226/$B$5&lt;$H$2),-MIN('SFV+BESS'!$I$7,BK225-$H$2),0)))</f>
        <v>0</v>
      </c>
      <c r="BG226" s="33"/>
      <c r="BH226" s="33">
        <f t="shared" si="301"/>
        <v>0</v>
      </c>
      <c r="BI226" s="27">
        <f t="shared" si="265"/>
        <v>0</v>
      </c>
      <c r="BJ226" s="27">
        <f t="shared" si="302"/>
        <v>0</v>
      </c>
      <c r="BK226" s="28">
        <f>IF((BK225+BE226+BF226)&gt;=$B$2*'SFV+BESS'!$I$9, $B$2*'SFV+BESS'!$I$9, (BK225+BE226+BF226))</f>
        <v>173.61249999999998</v>
      </c>
      <c r="BL226" s="110">
        <f t="shared" si="266"/>
        <v>0</v>
      </c>
      <c r="BQ226" s="251"/>
      <c r="BR226" s="41">
        <v>9.0416666666666696</v>
      </c>
      <c r="BS226" s="33">
        <f t="shared" ref="BS226:BS289" si="320">BS202</f>
        <v>0</v>
      </c>
      <c r="BT226" s="33">
        <f>Gen_Cons_Horario!B3132</f>
        <v>0</v>
      </c>
      <c r="BU226" s="35">
        <f t="shared" si="295"/>
        <v>0</v>
      </c>
      <c r="BV226" s="116">
        <f>IF(AND(BU226&gt;0,BU226*$B$4+CB225&lt;=$B$2*'SFV+BESS'!$I$9,BU226&lt;'SFV+BESS'!$I$7), BU226*$B$4, IF(AND(BU226&gt;0,BU226*$B$4+CB225&gt;$B$2*'SFV+BESS'!$I$9,BU226*$B$4&lt;'SFV+BESS'!$I$7),$B$2*'SFV+BESS'!$I$9-CB225,IF(AND(BU226&gt;0,BU226*$B$4+CB225&gt;$B$2*'SFV+BESS'!$I$9,BU226*$B$4&gt;'SFV+BESS'!$I$7,CB225&lt;$B$2*'SFV+BESS'!$I$9),$B$2*'SFV+BESS'!$I$9-CB225,IF(AND(BU226&gt;0,BU226*$B$4+CB225&lt;=$B$2*'SFV+BESS'!$I$9,BU226&gt;'SFV+BESS'!$I$7),'SFV+BESS'!$I$7,0))))</f>
        <v>0</v>
      </c>
      <c r="BW226" s="27">
        <f>IF(AND(BU226&lt;0,CB225+BU226/$B$5&gt;$H$2,-BU226/'Carga-Descarga Año'!$B$5&lt;'SFV+BESS'!$I$7),BU226/$B$5,IF(AND(BU226&lt;0,CB225+BU226/$B$5&gt;$H$2,-BU226/'Carga-Descarga Año'!$B$5&gt;'SFV+BESS'!$I$7),-'SFV+BESS'!$I$7,IF(AND(BU226&lt;0,CB225+BU226/$B$5&lt;$H$2),-MIN('SFV+BESS'!$I$7,CB225-$H$2),0)))</f>
        <v>0</v>
      </c>
      <c r="BX226" s="33"/>
      <c r="BY226" s="33">
        <f t="shared" si="303"/>
        <v>0</v>
      </c>
      <c r="BZ226" s="27">
        <f t="shared" si="267"/>
        <v>0</v>
      </c>
      <c r="CA226" s="27">
        <f t="shared" si="268"/>
        <v>0</v>
      </c>
      <c r="CB226" s="28">
        <f>IF((CB225+BV226+BW226)&gt;=$B$2*'SFV+BESS'!$I$9, $B$2*'SFV+BESS'!$I$9, (CB225+BV226+BW226))</f>
        <v>173.61249999999998</v>
      </c>
      <c r="CC226" s="110">
        <f t="shared" si="269"/>
        <v>0</v>
      </c>
      <c r="CH226" s="251"/>
      <c r="CI226" s="41">
        <v>9.0416666666666696</v>
      </c>
      <c r="CJ226" s="33">
        <f t="shared" ref="CJ226:CJ289" si="321">CJ202</f>
        <v>0</v>
      </c>
      <c r="CK226" s="33">
        <f>Gen_Cons_Horario!B3876</f>
        <v>0</v>
      </c>
      <c r="CL226" s="35">
        <f t="shared" si="296"/>
        <v>0</v>
      </c>
      <c r="CM226" s="116">
        <f>IF(AND(CL226&gt;0,CL226*$B$4+CS225&lt;=$B$2*'SFV+BESS'!$I$9,CL226&lt;'SFV+BESS'!$I$7), CL226*$B$4, IF(AND(CL226&gt;0,CL226*$B$4+CS225&gt;$B$2*'SFV+BESS'!$I$9,CL226*$B$4&lt;'SFV+BESS'!$I$7),$B$2*'SFV+BESS'!$I$9-CS225,IF(AND(CL226&gt;0,CL226*$B$4+CS225&gt;$B$2*'SFV+BESS'!$I$9,CL226*$B$4&gt;'SFV+BESS'!$I$7,CS225&lt;$B$2*'SFV+BESS'!$I$9),$B$2*'SFV+BESS'!$I$9-CS225,IF(AND(CL226&gt;0,CL226*$B$4+CS225&lt;=$B$2*'SFV+BESS'!$I$9,CL226&gt;'SFV+BESS'!$I$7),'SFV+BESS'!$I$7,0))))</f>
        <v>0</v>
      </c>
      <c r="CN226" s="27">
        <f>IF(AND(CL226&lt;0,CS225+CL226/$B$5&gt;$H$2,-CL226/'Carga-Descarga Año'!$B$5&lt;'SFV+BESS'!$I$7),CL226/$B$5,IF(AND(CL226&lt;0,CS225+CL226/$B$5&gt;$H$2,-CL226/'Carga-Descarga Año'!$B$5&gt;'SFV+BESS'!$I$7),-'SFV+BESS'!$I$7,IF(AND(CL226&lt;0,CS225+CL226/$B$5&lt;$H$2),-MIN('SFV+BESS'!$I$7,CS225-$H$2),0)))</f>
        <v>0</v>
      </c>
      <c r="CO226" s="33"/>
      <c r="CP226" s="33">
        <f t="shared" si="304"/>
        <v>0</v>
      </c>
      <c r="CQ226" s="27">
        <f t="shared" si="270"/>
        <v>0</v>
      </c>
      <c r="CR226" s="27">
        <f t="shared" si="305"/>
        <v>0</v>
      </c>
      <c r="CS226" s="28">
        <f>IF((CS225+CM226+CN226)&gt;=$B$2*'SFV+BESS'!$I$9, $B$2*'SFV+BESS'!$I$9, (CS225+CM226+CN226))</f>
        <v>173.61249999999998</v>
      </c>
      <c r="CT226" s="110">
        <f t="shared" si="271"/>
        <v>0</v>
      </c>
      <c r="CY226" s="251"/>
      <c r="CZ226" s="41">
        <v>9.0416666666666696</v>
      </c>
      <c r="DA226" s="33">
        <f t="shared" ref="DA226:DA289" si="322">DA202</f>
        <v>0</v>
      </c>
      <c r="DB226" s="33">
        <f>Gen_Cons_Horario!B4596</f>
        <v>0</v>
      </c>
      <c r="DC226" s="35">
        <f t="shared" si="287"/>
        <v>0</v>
      </c>
      <c r="DD226" s="116">
        <f>IF(AND(DC226&gt;0,DC226*$B$4+DJ225&lt;=$B$2*'SFV+BESS'!$I$9,DC226&lt;'SFV+BESS'!$I$7), DC226*$B$4, IF(AND(DC226&gt;0,DC226*$B$4+DJ225&gt;$B$2*'SFV+BESS'!$I$9,DC226*$B$4&lt;'SFV+BESS'!$I$7),$B$2*'SFV+BESS'!$I$9-DJ225,IF(AND(DC226&gt;0,DC226*$B$4+DJ225&gt;$B$2*'SFV+BESS'!$I$9,DC226*$B$4&gt;'SFV+BESS'!$I$7,DJ225&lt;$B$2*'SFV+BESS'!$I$9),$B$2*'SFV+BESS'!$I$9-DJ225,IF(AND(DC226&gt;0,DC226*$B$4+DJ225&lt;=$B$2*'SFV+BESS'!$I$9,DC226&gt;'SFV+BESS'!$I$7),'SFV+BESS'!$I$7,0))))</f>
        <v>0</v>
      </c>
      <c r="DE226" s="27">
        <f>IF(AND(DC226&lt;0,DJ225+DC226/$B$5&gt;$H$2,-DC226/'Carga-Descarga Año'!$B$5&lt;'SFV+BESS'!$I$7),DC226/$B$5,IF(AND(DC226&lt;0,DJ225+DC226/$B$5&gt;$H$2,-DC226/'Carga-Descarga Año'!$B$5&gt;'SFV+BESS'!$I$7),-'SFV+BESS'!$I$7,IF(AND(DC226&lt;0,DJ225+DC226/$B$5&lt;$H$2),-MIN('SFV+BESS'!$I$7,DJ225-$H$2),0)))</f>
        <v>0</v>
      </c>
      <c r="DF226" s="33"/>
      <c r="DG226" s="33">
        <f t="shared" si="306"/>
        <v>0</v>
      </c>
      <c r="DH226" s="27">
        <f t="shared" si="272"/>
        <v>0</v>
      </c>
      <c r="DI226" s="27">
        <f t="shared" si="273"/>
        <v>0</v>
      </c>
      <c r="DJ226" s="28">
        <f>IF((DJ225+DD226+DE226)&gt;=$B$2*'SFV+BESS'!$I$9, $B$2*'SFV+BESS'!$I$9, (DJ225+DD226+DE226))</f>
        <v>173.61249999999998</v>
      </c>
      <c r="DK226" s="110">
        <f t="shared" si="274"/>
        <v>0</v>
      </c>
      <c r="DP226" s="251"/>
      <c r="DQ226" s="41">
        <v>9.0416666666666696</v>
      </c>
      <c r="DR226" s="33">
        <f t="shared" ref="DR226:DR289" si="323">DR202</f>
        <v>0</v>
      </c>
      <c r="DS226" s="33">
        <f>Gen_Cons_Horario!B5340</f>
        <v>0</v>
      </c>
      <c r="DT226" s="35">
        <f t="shared" si="288"/>
        <v>0</v>
      </c>
      <c r="DU226" s="116">
        <f>IF(AND(DT226&gt;0,DT226*$B$4+EA225&lt;=$B$2*'SFV+BESS'!$I$9,DT226&lt;'SFV+BESS'!$I$7), DT226*$B$4, IF(AND(DT226&gt;0,DT226*$B$4+EA225&gt;$B$2*'SFV+BESS'!$I$9,DT226*$B$4&lt;'SFV+BESS'!$I$7),$B$2*'SFV+BESS'!$I$9-EA225,IF(AND(DT226&gt;0,DT226*$B$4+EA225&gt;$B$2*'SFV+BESS'!$I$9,DT226*$B$4&gt;'SFV+BESS'!$I$7,EA225&lt;$B$2*'SFV+BESS'!$I$9),$B$2*'SFV+BESS'!$I$9-EA225,IF(AND(DT226&gt;0,DT226*$B$4+EA225&lt;=$B$2*'SFV+BESS'!$I$9,DT226&gt;'SFV+BESS'!$I$7),'SFV+BESS'!$I$7,0))))</f>
        <v>0</v>
      </c>
      <c r="DV226" s="27">
        <f>IF(AND(DT226&lt;0,EA225+DT226/$B$5&gt;$H$2,-DT226/'Carga-Descarga Año'!$B$5&lt;'SFV+BESS'!$I$7),DT226/$B$5,IF(AND(DT226&lt;0,EA225+DT226/$B$5&gt;$H$2,-DT226/'Carga-Descarga Año'!$B$5&gt;'SFV+BESS'!$I$7),-'SFV+BESS'!$I$7,IF(AND(DT226&lt;0,EA225+DT226/$B$5&lt;$H$2),-MIN('SFV+BESS'!$I$7,EA225-$H$2),0)))</f>
        <v>0</v>
      </c>
      <c r="DW226" s="33"/>
      <c r="DX226" s="33">
        <f t="shared" si="307"/>
        <v>0</v>
      </c>
      <c r="DY226" s="27">
        <f t="shared" si="275"/>
        <v>0</v>
      </c>
      <c r="DZ226" s="27">
        <f t="shared" si="308"/>
        <v>0</v>
      </c>
      <c r="EA226" s="28">
        <f>IF((EA225+DU226+DV226)&gt;=$B$2*'SFV+BESS'!$I$9, $B$2*'SFV+BESS'!$I$9, (EA225+DU226+DV226))</f>
        <v>173.61249999999998</v>
      </c>
      <c r="EB226" s="110">
        <f t="shared" si="276"/>
        <v>0</v>
      </c>
      <c r="EG226" s="251"/>
      <c r="EH226" s="41">
        <v>9.0416666666666696</v>
      </c>
      <c r="EI226" s="33">
        <f t="shared" ref="EI226:EI289" si="324">EI202</f>
        <v>0</v>
      </c>
      <c r="EJ226" s="33">
        <f>Gen_Cons_Horario!B6084</f>
        <v>0</v>
      </c>
      <c r="EK226" s="35">
        <f t="shared" si="289"/>
        <v>0</v>
      </c>
      <c r="EL226" s="116">
        <f>IF(AND(EK226&gt;0,EK226*$B$4+ER225&lt;=$B$2*'SFV+BESS'!$I$9,EK226&lt;'SFV+BESS'!$I$7), EK226*$B$4, IF(AND(EK226&gt;0,EK226*$B$4+ER225&gt;$B$2*'SFV+BESS'!$I$9,EK226*$B$4&lt;'SFV+BESS'!$I$7),$B$2*'SFV+BESS'!$I$9-ER225,IF(AND(EK226&gt;0,EK226*$B$4+ER225&gt;$B$2*'SFV+BESS'!$I$9,EK226*$B$4&gt;'SFV+BESS'!$I$7,ER225&lt;$B$2*'SFV+BESS'!$I$9),$B$2*'SFV+BESS'!$I$9-ER225,IF(AND(EK226&gt;0,EK226*$B$4+ER225&lt;=$B$2*'SFV+BESS'!$I$9,EK226&gt;'SFV+BESS'!$I$7),'SFV+BESS'!$I$7,0))))</f>
        <v>0</v>
      </c>
      <c r="EM226" s="27">
        <f>IF(AND(EK226&lt;0,ER225+EK226/$B$5&gt;$H$2,-EK226/'Carga-Descarga Año'!$B$5&lt;'SFV+BESS'!$I$7),EK226/$B$5,IF(AND(EK226&lt;0,ER225+EK226/$B$5&gt;$H$2,-EK226/'Carga-Descarga Año'!$B$5&gt;'SFV+BESS'!$I$7),-'SFV+BESS'!$I$7,IF(AND(EK226&lt;0,ER225+EK226/$B$5&lt;$H$2),-MIN('SFV+BESS'!$I$7,ER225-$H$2),0)))</f>
        <v>0</v>
      </c>
      <c r="EN226" s="33"/>
      <c r="EO226" s="33">
        <f t="shared" si="309"/>
        <v>0</v>
      </c>
      <c r="EP226" s="27">
        <f t="shared" si="277"/>
        <v>0</v>
      </c>
      <c r="EQ226" s="27">
        <f t="shared" si="310"/>
        <v>0</v>
      </c>
      <c r="ER226" s="28">
        <f>IF((ER225+EL226+EM226)&gt;=$B$2*'SFV+BESS'!$I$9, $B$2*'SFV+BESS'!$I$9, (ER225+EL226+EM226))</f>
        <v>173.61249999999998</v>
      </c>
      <c r="ES226" s="110">
        <f t="shared" si="278"/>
        <v>0</v>
      </c>
      <c r="EX226" s="251"/>
      <c r="EY226" s="41">
        <v>9.0416666666666696</v>
      </c>
      <c r="EZ226" s="33">
        <f t="shared" ref="EZ226:EZ289" si="325">EZ202</f>
        <v>0</v>
      </c>
      <c r="FA226" s="33">
        <f>Gen_Cons_Horario!B6804</f>
        <v>0</v>
      </c>
      <c r="FB226" s="35">
        <f t="shared" si="290"/>
        <v>0</v>
      </c>
      <c r="FC226" s="116">
        <f>IF(AND(FB226&gt;0,FB226*$B$4+FI225&lt;=$B$2*'SFV+BESS'!$I$9,FB226&lt;'SFV+BESS'!$I$7), FB226*$B$4, IF(AND(FB226&gt;0,FB226*$B$4+FI225&gt;$B$2*'SFV+BESS'!$I$9,FB226*$B$4&lt;'SFV+BESS'!$I$7),$B$2*'SFV+BESS'!$I$9-FI225,IF(AND(FB226&gt;0,FB226*$B$4+FI225&gt;$B$2*'SFV+BESS'!$I$9,FB226*$B$4&gt;'SFV+BESS'!$I$7,FI225&lt;$B$2*'SFV+BESS'!$I$9),$B$2*'SFV+BESS'!$I$9-FI225,IF(AND(FB226&gt;0,FB226*$B$4+FI225&lt;=$B$2*'SFV+BESS'!$I$9,FB226&gt;'SFV+BESS'!$I$7),'SFV+BESS'!$I$7,0))))</f>
        <v>0</v>
      </c>
      <c r="FD226" s="27">
        <f>IF(AND(FB226&lt;0,FI225+FB226/$B$5&gt;$H$2,-FB226/'Carga-Descarga Año'!$B$5&lt;'SFV+BESS'!$I$7),FB226/$B$5,IF(AND(FB226&lt;0,FI225+FB226/$B$5&gt;$H$2,-FB226/'Carga-Descarga Año'!$B$5&gt;'SFV+BESS'!$I$7),-'SFV+BESS'!$I$7,IF(AND(FB226&lt;0,FI225+FB226/$B$5&lt;$H$2),-MIN('SFV+BESS'!$I$7,FI225-$H$2),0)))</f>
        <v>0</v>
      </c>
      <c r="FE226" s="33"/>
      <c r="FF226" s="33">
        <f t="shared" si="311"/>
        <v>0</v>
      </c>
      <c r="FG226" s="27">
        <f t="shared" si="279"/>
        <v>0</v>
      </c>
      <c r="FH226" s="27">
        <f t="shared" si="312"/>
        <v>0</v>
      </c>
      <c r="FI226" s="28">
        <f>IF((FI225+FC226+FD226)&gt;=$B$2*'SFV+BESS'!$I$9, $B$2*'SFV+BESS'!$I$9, (FI225+FC226+FD226))</f>
        <v>173.61249999999998</v>
      </c>
      <c r="FJ226" s="110">
        <f t="shared" si="280"/>
        <v>0</v>
      </c>
      <c r="FO226" s="251"/>
      <c r="FP226" s="41">
        <v>9.0416666666666696</v>
      </c>
      <c r="FQ226" s="33">
        <f t="shared" ref="FQ226:FQ289" si="326">FQ202</f>
        <v>0</v>
      </c>
      <c r="FR226" s="33">
        <f>Gen_Cons_Horario!B7548</f>
        <v>0</v>
      </c>
      <c r="FS226" s="35">
        <f t="shared" si="291"/>
        <v>0</v>
      </c>
      <c r="FT226" s="116">
        <f>IF(AND(FS226&gt;0,FS226*$B$4+FZ225&lt;=$B$2*'SFV+BESS'!$I$9,FS226&lt;'SFV+BESS'!$I$7), FS226*$B$4, IF(AND(FS226&gt;0,FS226*$B$4+FZ225&gt;$B$2*'SFV+BESS'!$I$9,FS226*$B$4&lt;'SFV+BESS'!$I$7),$B$2*'SFV+BESS'!$I$9-FZ225,IF(AND(FS226&gt;0,FS226*$B$4+FZ225&gt;$B$2*'SFV+BESS'!$I$9,FS226*$B$4&gt;'SFV+BESS'!$I$7,FZ225&lt;$B$2*'SFV+BESS'!$I$9),$B$2*'SFV+BESS'!$I$9-FZ225,IF(AND(FS226&gt;0,FS226*$B$4+FZ225&lt;=$B$2*'SFV+BESS'!$I$9,FS226&gt;'SFV+BESS'!$I$7),'SFV+BESS'!$I$7,0))))</f>
        <v>0</v>
      </c>
      <c r="FU226" s="27">
        <f>IF(AND(FS226&lt;0,FZ225+FS226/$B$5&gt;$H$2,-FS226/'Carga-Descarga Año'!$B$5&lt;'SFV+BESS'!$I$7),FS226/$B$5,IF(AND(FS226&lt;0,FZ225+FS226/$B$5&gt;$H$2,-FS226/'Carga-Descarga Año'!$B$5&gt;'SFV+BESS'!$I$7),-'SFV+BESS'!$I$7,IF(AND(FS226&lt;0,FZ225+FS226/$B$5&lt;$H$2),-MIN('SFV+BESS'!$I$7,FZ225-$H$2),0)))</f>
        <v>0</v>
      </c>
      <c r="FV226" s="33"/>
      <c r="FW226" s="33">
        <f t="shared" si="313"/>
        <v>0</v>
      </c>
      <c r="FX226" s="27">
        <f t="shared" si="281"/>
        <v>0</v>
      </c>
      <c r="FY226" s="27">
        <f t="shared" si="314"/>
        <v>0</v>
      </c>
      <c r="FZ226" s="28">
        <f>IF((FZ225+FT226+FU226)&gt;=$B$2*'SFV+BESS'!$I$9, $B$2*'SFV+BESS'!$I$9, (FZ225+FT226+FU226))</f>
        <v>173.61249999999998</v>
      </c>
      <c r="GA226" s="110">
        <f t="shared" si="282"/>
        <v>0</v>
      </c>
      <c r="GF226" s="251"/>
      <c r="GG226" s="41">
        <v>9.0416666666666696</v>
      </c>
      <c r="GH226" s="33">
        <f t="shared" ref="GH226:GH289" si="327">GH202</f>
        <v>0</v>
      </c>
      <c r="GI226" s="33">
        <f>Gen_Cons_Horario!B8268</f>
        <v>0</v>
      </c>
      <c r="GJ226" s="35">
        <f t="shared" si="297"/>
        <v>0</v>
      </c>
      <c r="GK226" s="116">
        <f>IF(AND(GJ226&gt;0,GJ226*$B$4+GQ225&lt;=$B$2*'SFV+BESS'!$I$9,GJ226&lt;'SFV+BESS'!$I$7), GJ226*$B$4, IF(AND(GJ226&gt;0,GJ226*$B$4+GQ225&gt;$B$2*'SFV+BESS'!$I$9,GJ226*$B$4&lt;'SFV+BESS'!$I$7),$B$2*'SFV+BESS'!$I$9-GQ225,IF(AND(GJ226&gt;0,GJ226*$B$4+GQ225&gt;$B$2*'SFV+BESS'!$I$9,GJ226*$B$4&gt;'SFV+BESS'!$I$7,GQ225&lt;$B$2*'SFV+BESS'!$I$9),$B$2*'SFV+BESS'!$I$9-GQ225,IF(AND(GJ226&gt;0,GJ226*$B$4+GQ225&lt;=$B$2*'SFV+BESS'!$I$9,GJ226&gt;'SFV+BESS'!$I$7),'SFV+BESS'!$I$7,0))))</f>
        <v>0</v>
      </c>
      <c r="GL226" s="27">
        <f>IF(AND(GJ226&lt;0,GQ225+GJ226/$B$5&gt;$H$2,-GJ226/'Carga-Descarga Año'!$B$5&lt;'SFV+BESS'!$I$7),GJ226/$B$5,IF(AND(GJ226&lt;0,GQ225+GJ226/$B$5&gt;$H$2,-GJ226/'Carga-Descarga Año'!$B$5&gt;'SFV+BESS'!$I$7),-'SFV+BESS'!$I$7,IF(AND(GJ226&lt;0,GQ225+GJ226/$B$5&lt;$H$2),-MIN('SFV+BESS'!$I$7,GQ225-$H$2),0)))</f>
        <v>0</v>
      </c>
      <c r="GM226" s="33"/>
      <c r="GN226" s="33">
        <f t="shared" si="315"/>
        <v>0</v>
      </c>
      <c r="GO226" s="27">
        <f t="shared" si="283"/>
        <v>0</v>
      </c>
      <c r="GP226" s="27">
        <f t="shared" si="316"/>
        <v>0</v>
      </c>
      <c r="GQ226" s="28">
        <f>IF((GQ225+GK226+GL226)&gt;=$B$2*'SFV+BESS'!$I$9, $B$2*'SFV+BESS'!$I$9, (GQ225+GK226+GL226))</f>
        <v>173.61249999999998</v>
      </c>
      <c r="GR226" s="110">
        <f t="shared" si="284"/>
        <v>0</v>
      </c>
    </row>
    <row r="227" spans="1:200">
      <c r="A227" s="249"/>
      <c r="B227" s="41">
        <v>9.0833333333333393</v>
      </c>
      <c r="C227" s="38">
        <f t="shared" si="298"/>
        <v>0</v>
      </c>
      <c r="D227" s="2">
        <f>Gen_Cons_Horario!B253</f>
        <v>0</v>
      </c>
      <c r="E227" s="140">
        <f t="shared" si="256"/>
        <v>0</v>
      </c>
      <c r="F227" s="116">
        <f>IF(AND(E227&gt;0,E227*$B$4+L226&lt;=$B$2*'SFV+BESS'!$I$9,E227&lt;'SFV+BESS'!$I$7), E227*$B$4, IF(AND(E227&gt;0,E227*$B$4+L226&gt;$B$2*'SFV+BESS'!$I$9,E227*$B$4&lt;'SFV+BESS'!$I$7),$B$2*'SFV+BESS'!$I$9-L226,IF(AND(E227&gt;0,E227*$B$4+L226&gt;$B$2*'SFV+BESS'!$I$9,E227*$B$4&gt;'SFV+BESS'!$I$7,L226&lt;$B$2*'SFV+BESS'!$I$9),$B$2*'SFV+BESS'!$I$9-L226,IF(AND(E227&gt;0,E227*$B$4+L226&lt;=$B$2*'SFV+BESS'!$I$9,E227&gt;'SFV+BESS'!$I$7),'SFV+BESS'!$I$7,0))))</f>
        <v>0</v>
      </c>
      <c r="G227" s="27">
        <f>IF(AND(E227&lt;0,L226+E227/$B$5&gt;$H$2,-E227/'Carga-Descarga Año'!$B$5&lt;'SFV+BESS'!$I$7),E227/$B$5,IF(AND(E227&lt;0,L226+E227/$B$5&gt;$H$2,-E227/'Carga-Descarga Año'!$B$5&gt;'SFV+BESS'!$I$7),-'SFV+BESS'!$I$7,IF(AND(E227&lt;0,L226+E227/$B$5&lt;$H$2),-MIN('SFV+BESS'!$I$7,L226-$H$2),0)))</f>
        <v>0</v>
      </c>
      <c r="I227" s="38">
        <f t="shared" si="257"/>
        <v>0</v>
      </c>
      <c r="J227" s="27">
        <f t="shared" si="259"/>
        <v>0</v>
      </c>
      <c r="K227" s="27">
        <f t="shared" si="258"/>
        <v>0</v>
      </c>
      <c r="L227" s="28">
        <f>IF((L226+F227+G227)&gt;=$B$2*'SFV+BESS'!$I$9, $B$2*'SFV+BESS'!$I$9, (L226+F227+G227))</f>
        <v>173.61249999999998</v>
      </c>
      <c r="M227" s="110">
        <f t="shared" si="260"/>
        <v>0</v>
      </c>
      <c r="R227" s="251"/>
      <c r="S227" s="41">
        <v>9.0833333333333393</v>
      </c>
      <c r="T227" s="2">
        <f t="shared" si="317"/>
        <v>0</v>
      </c>
      <c r="U227" s="2">
        <f>Gen_Cons_Horario!B997</f>
        <v>0</v>
      </c>
      <c r="V227" s="35">
        <f t="shared" si="292"/>
        <v>0</v>
      </c>
      <c r="W227" s="116">
        <f>IF(AND(V227&gt;0,V227*$B$4+AC226&lt;=$B$2*'SFV+BESS'!$I$9,V227&lt;'SFV+BESS'!$I$7), V227*$B$4, IF(AND(V227&gt;0,V227*$B$4+AC226&gt;$B$2*'SFV+BESS'!$I$9,V227*$B$4&lt;'SFV+BESS'!$I$7),$B$2*'SFV+BESS'!$I$9-AC226,IF(AND(V227&gt;0,V227*$B$4+AC226&gt;$B$2*'SFV+BESS'!$I$9,V227*$B$4&gt;'SFV+BESS'!$I$7,AC226&lt;$B$2*'SFV+BESS'!$I$9),$B$2*'SFV+BESS'!$I$9-AC226,IF(AND(V227&gt;0,V227*$B$4+AC226&lt;=$B$2*'SFV+BESS'!$I$9,V227&gt;'SFV+BESS'!$I$7),'SFV+BESS'!$I$7,0))))</f>
        <v>0</v>
      </c>
      <c r="X227" s="27">
        <f>IF(AND(V227&lt;0,AC226+V227/$B$5&gt;$H$2,-V227/'Carga-Descarga Año'!$B$5&lt;'SFV+BESS'!$I$7),V227/$B$5,IF(AND(V227&lt;0,AC226+V227/$B$5&gt;$H$2,-V227/'Carga-Descarga Año'!$B$5&gt;'SFV+BESS'!$I$7),-'SFV+BESS'!$I$7,IF(AND(V227&lt;0,AC226+V227/$B$5&lt;$H$2),-MIN('SFV+BESS'!$I$7,AC226-$H$2),0)))</f>
        <v>0</v>
      </c>
      <c r="Z227" s="33">
        <f t="shared" si="286"/>
        <v>0</v>
      </c>
      <c r="AA227" s="27">
        <f t="shared" si="261"/>
        <v>0</v>
      </c>
      <c r="AB227" s="27">
        <f t="shared" si="285"/>
        <v>0</v>
      </c>
      <c r="AC227" s="28">
        <f>IF((AC226+W227+X227)&gt;=$B$2*'SFV+BESS'!$I$9, $B$2*'SFV+BESS'!$I$9, (AC226+W227+X227))</f>
        <v>173.61249999999998</v>
      </c>
      <c r="AD227" s="110">
        <f t="shared" si="262"/>
        <v>0</v>
      </c>
      <c r="AI227" s="251"/>
      <c r="AJ227" s="41">
        <v>9.0833333333333393</v>
      </c>
      <c r="AK227" s="52">
        <f t="shared" si="318"/>
        <v>0</v>
      </c>
      <c r="AL227" s="33">
        <f>Gen_Cons_Horario!B1669</f>
        <v>0</v>
      </c>
      <c r="AM227" s="35">
        <f t="shared" si="293"/>
        <v>0</v>
      </c>
      <c r="AN227" s="116">
        <f>IF(AND(AM227&gt;0,AM227*$B$4+AT226&lt;=$B$2*'SFV+BESS'!$I$9,AM227&lt;'SFV+BESS'!$I$7), AM227*$B$4, IF(AND(AM227&gt;0,AM227*$B$4+AT226&gt;$B$2*'SFV+BESS'!$I$9,AM227*$B$4&lt;'SFV+BESS'!$I$7),$B$2*'SFV+BESS'!$I$9-AT226,IF(AND(AM227&gt;0,AM227*$B$4+AT226&gt;$B$2*'SFV+BESS'!$I$9,AM227*$B$4&gt;'SFV+BESS'!$I$7,AT226&lt;$B$2*'SFV+BESS'!$I$9),$B$2*'SFV+BESS'!$I$9-AT226,IF(AND(AM227&gt;0,AM227*$B$4+AT226&lt;=$B$2*'SFV+BESS'!$I$9,AM227&gt;'SFV+BESS'!$I$7),'SFV+BESS'!$I$7,0))))</f>
        <v>0</v>
      </c>
      <c r="AO227" s="27">
        <f>IF(AND(AM227&lt;0,AT226+AM227/$B$5&gt;$H$2,-AM227/'Carga-Descarga Año'!$B$5&lt;'SFV+BESS'!$I$7),AM227/$B$5,IF(AND(AM227&lt;0,AT226+AM227/$B$5&gt;$H$2,-AM227/'Carga-Descarga Año'!$B$5&gt;'SFV+BESS'!$I$7),-'SFV+BESS'!$I$7,IF(AND(AM227&lt;0,AT226+AM227/$B$5&lt;$H$2),-MIN('SFV+BESS'!$I$7,AT226-$H$2),0)))</f>
        <v>0</v>
      </c>
      <c r="AP227" s="33"/>
      <c r="AQ227" s="33">
        <f t="shared" si="299"/>
        <v>0</v>
      </c>
      <c r="AR227" s="27">
        <f t="shared" si="263"/>
        <v>0</v>
      </c>
      <c r="AS227" s="27">
        <f t="shared" si="300"/>
        <v>0</v>
      </c>
      <c r="AT227" s="28">
        <f>IF((AT226+AN227+AO227)&gt;=$B$2*'SFV+BESS'!$I$9, $B$2*'SFV+BESS'!$I$9, (AT226+AN227+AO227))</f>
        <v>173.61249999999998</v>
      </c>
      <c r="AU227" s="110">
        <f t="shared" si="264"/>
        <v>0</v>
      </c>
      <c r="AZ227" s="251"/>
      <c r="BA227" s="41">
        <v>9.0833333333333393</v>
      </c>
      <c r="BB227" s="33">
        <f t="shared" si="319"/>
        <v>0</v>
      </c>
      <c r="BC227" s="33">
        <f>Gen_Cons_Horario!B2413</f>
        <v>0</v>
      </c>
      <c r="BD227" s="35">
        <f t="shared" si="294"/>
        <v>0</v>
      </c>
      <c r="BE227" s="116">
        <f>IF(AND(BD227&gt;0,BD227*$B$4+BK226&lt;=$B$2*'SFV+BESS'!$I$9,BD227&lt;'SFV+BESS'!$I$7), BD227*$B$4, IF(AND(BD227&gt;0,BD227*$B$4+BK226&gt;$B$2*'SFV+BESS'!$I$9,BD227*$B$4&lt;'SFV+BESS'!$I$7),$B$2*'SFV+BESS'!$I$9-BK226,IF(AND(BD227&gt;0,BD227*$B$4+BK226&gt;$B$2*'SFV+BESS'!$I$9,BD227*$B$4&gt;'SFV+BESS'!$I$7,BK226&lt;$B$2*'SFV+BESS'!$I$9),$B$2*'SFV+BESS'!$I$9-BK226,IF(AND(BD227&gt;0,BD227*$B$4+BK226&lt;=$B$2*'SFV+BESS'!$I$9,BD227&gt;'SFV+BESS'!$I$7),'SFV+BESS'!$I$7,0))))</f>
        <v>0</v>
      </c>
      <c r="BF227" s="27">
        <f>IF(AND(BD227&lt;0,BK226+BD227/$B$5&gt;$H$2,-BD227/'Carga-Descarga Año'!$B$5&lt;'SFV+BESS'!$I$7),BD227/$B$5,IF(AND(BD227&lt;0,BK226+BD227/$B$5&gt;$H$2,-BD227/'Carga-Descarga Año'!$B$5&gt;'SFV+BESS'!$I$7),-'SFV+BESS'!$I$7,IF(AND(BD227&lt;0,BK226+BD227/$B$5&lt;$H$2),-MIN('SFV+BESS'!$I$7,BK226-$H$2),0)))</f>
        <v>0</v>
      </c>
      <c r="BG227" s="33"/>
      <c r="BH227" s="33">
        <f t="shared" si="301"/>
        <v>0</v>
      </c>
      <c r="BI227" s="27">
        <f t="shared" si="265"/>
        <v>0</v>
      </c>
      <c r="BJ227" s="27">
        <f t="shared" si="302"/>
        <v>0</v>
      </c>
      <c r="BK227" s="28">
        <f>IF((BK226+BE227+BF227)&gt;=$B$2*'SFV+BESS'!$I$9, $B$2*'SFV+BESS'!$I$9, (BK226+BE227+BF227))</f>
        <v>173.61249999999998</v>
      </c>
      <c r="BL227" s="110">
        <f t="shared" si="266"/>
        <v>0</v>
      </c>
      <c r="BQ227" s="251"/>
      <c r="BR227" s="41">
        <v>9.0833333333333393</v>
      </c>
      <c r="BS227" s="33">
        <f t="shared" si="320"/>
        <v>0</v>
      </c>
      <c r="BT227" s="33">
        <f>Gen_Cons_Horario!B3133</f>
        <v>0</v>
      </c>
      <c r="BU227" s="35">
        <f t="shared" si="295"/>
        <v>0</v>
      </c>
      <c r="BV227" s="116">
        <f>IF(AND(BU227&gt;0,BU227*$B$4+CB226&lt;=$B$2*'SFV+BESS'!$I$9,BU227&lt;'SFV+BESS'!$I$7), BU227*$B$4, IF(AND(BU227&gt;0,BU227*$B$4+CB226&gt;$B$2*'SFV+BESS'!$I$9,BU227*$B$4&lt;'SFV+BESS'!$I$7),$B$2*'SFV+BESS'!$I$9-CB226,IF(AND(BU227&gt;0,BU227*$B$4+CB226&gt;$B$2*'SFV+BESS'!$I$9,BU227*$B$4&gt;'SFV+BESS'!$I$7,CB226&lt;$B$2*'SFV+BESS'!$I$9),$B$2*'SFV+BESS'!$I$9-CB226,IF(AND(BU227&gt;0,BU227*$B$4+CB226&lt;=$B$2*'SFV+BESS'!$I$9,BU227&gt;'SFV+BESS'!$I$7),'SFV+BESS'!$I$7,0))))</f>
        <v>0</v>
      </c>
      <c r="BW227" s="27">
        <f>IF(AND(BU227&lt;0,CB226+BU227/$B$5&gt;$H$2,-BU227/'Carga-Descarga Año'!$B$5&lt;'SFV+BESS'!$I$7),BU227/$B$5,IF(AND(BU227&lt;0,CB226+BU227/$B$5&gt;$H$2,-BU227/'Carga-Descarga Año'!$B$5&gt;'SFV+BESS'!$I$7),-'SFV+BESS'!$I$7,IF(AND(BU227&lt;0,CB226+BU227/$B$5&lt;$H$2),-MIN('SFV+BESS'!$I$7,CB226-$H$2),0)))</f>
        <v>0</v>
      </c>
      <c r="BX227" s="33"/>
      <c r="BY227" s="33">
        <f t="shared" si="303"/>
        <v>0</v>
      </c>
      <c r="BZ227" s="27">
        <f t="shared" si="267"/>
        <v>0</v>
      </c>
      <c r="CA227" s="27">
        <f t="shared" si="268"/>
        <v>0</v>
      </c>
      <c r="CB227" s="28">
        <f>IF((CB226+BV227+BW227)&gt;=$B$2*'SFV+BESS'!$I$9, $B$2*'SFV+BESS'!$I$9, (CB226+BV227+BW227))</f>
        <v>173.61249999999998</v>
      </c>
      <c r="CC227" s="110">
        <f t="shared" si="269"/>
        <v>0</v>
      </c>
      <c r="CH227" s="251"/>
      <c r="CI227" s="41">
        <v>9.0833333333333393</v>
      </c>
      <c r="CJ227" s="33">
        <f t="shared" si="321"/>
        <v>0</v>
      </c>
      <c r="CK227" s="33">
        <f>Gen_Cons_Horario!B3877</f>
        <v>0</v>
      </c>
      <c r="CL227" s="35">
        <f t="shared" si="296"/>
        <v>0</v>
      </c>
      <c r="CM227" s="116">
        <f>IF(AND(CL227&gt;0,CL227*$B$4+CS226&lt;=$B$2*'SFV+BESS'!$I$9,CL227&lt;'SFV+BESS'!$I$7), CL227*$B$4, IF(AND(CL227&gt;0,CL227*$B$4+CS226&gt;$B$2*'SFV+BESS'!$I$9,CL227*$B$4&lt;'SFV+BESS'!$I$7),$B$2*'SFV+BESS'!$I$9-CS226,IF(AND(CL227&gt;0,CL227*$B$4+CS226&gt;$B$2*'SFV+BESS'!$I$9,CL227*$B$4&gt;'SFV+BESS'!$I$7,CS226&lt;$B$2*'SFV+BESS'!$I$9),$B$2*'SFV+BESS'!$I$9-CS226,IF(AND(CL227&gt;0,CL227*$B$4+CS226&lt;=$B$2*'SFV+BESS'!$I$9,CL227&gt;'SFV+BESS'!$I$7),'SFV+BESS'!$I$7,0))))</f>
        <v>0</v>
      </c>
      <c r="CN227" s="27">
        <f>IF(AND(CL227&lt;0,CS226+CL227/$B$5&gt;$H$2,-CL227/'Carga-Descarga Año'!$B$5&lt;'SFV+BESS'!$I$7),CL227/$B$5,IF(AND(CL227&lt;0,CS226+CL227/$B$5&gt;$H$2,-CL227/'Carga-Descarga Año'!$B$5&gt;'SFV+BESS'!$I$7),-'SFV+BESS'!$I$7,IF(AND(CL227&lt;0,CS226+CL227/$B$5&lt;$H$2),-MIN('SFV+BESS'!$I$7,CS226-$H$2),0)))</f>
        <v>0</v>
      </c>
      <c r="CO227" s="33"/>
      <c r="CP227" s="33">
        <f t="shared" si="304"/>
        <v>0</v>
      </c>
      <c r="CQ227" s="27">
        <f t="shared" si="270"/>
        <v>0</v>
      </c>
      <c r="CR227" s="27">
        <f t="shared" si="305"/>
        <v>0</v>
      </c>
      <c r="CS227" s="28">
        <f>IF((CS226+CM227+CN227)&gt;=$B$2*'SFV+BESS'!$I$9, $B$2*'SFV+BESS'!$I$9, (CS226+CM227+CN227))</f>
        <v>173.61249999999998</v>
      </c>
      <c r="CT227" s="110">
        <f t="shared" si="271"/>
        <v>0</v>
      </c>
      <c r="CY227" s="251"/>
      <c r="CZ227" s="41">
        <v>9.0833333333333393</v>
      </c>
      <c r="DA227" s="33">
        <f t="shared" si="322"/>
        <v>0</v>
      </c>
      <c r="DB227" s="33">
        <f>Gen_Cons_Horario!B4597</f>
        <v>0</v>
      </c>
      <c r="DC227" s="35">
        <f t="shared" si="287"/>
        <v>0</v>
      </c>
      <c r="DD227" s="116">
        <f>IF(AND(DC227&gt;0,DC227*$B$4+DJ226&lt;=$B$2*'SFV+BESS'!$I$9,DC227&lt;'SFV+BESS'!$I$7), DC227*$B$4, IF(AND(DC227&gt;0,DC227*$B$4+DJ226&gt;$B$2*'SFV+BESS'!$I$9,DC227*$B$4&lt;'SFV+BESS'!$I$7),$B$2*'SFV+BESS'!$I$9-DJ226,IF(AND(DC227&gt;0,DC227*$B$4+DJ226&gt;$B$2*'SFV+BESS'!$I$9,DC227*$B$4&gt;'SFV+BESS'!$I$7,DJ226&lt;$B$2*'SFV+BESS'!$I$9),$B$2*'SFV+BESS'!$I$9-DJ226,IF(AND(DC227&gt;0,DC227*$B$4+DJ226&lt;=$B$2*'SFV+BESS'!$I$9,DC227&gt;'SFV+BESS'!$I$7),'SFV+BESS'!$I$7,0))))</f>
        <v>0</v>
      </c>
      <c r="DE227" s="27">
        <f>IF(AND(DC227&lt;0,DJ226+DC227/$B$5&gt;$H$2,-DC227/'Carga-Descarga Año'!$B$5&lt;'SFV+BESS'!$I$7),DC227/$B$5,IF(AND(DC227&lt;0,DJ226+DC227/$B$5&gt;$H$2,-DC227/'Carga-Descarga Año'!$B$5&gt;'SFV+BESS'!$I$7),-'SFV+BESS'!$I$7,IF(AND(DC227&lt;0,DJ226+DC227/$B$5&lt;$H$2),-MIN('SFV+BESS'!$I$7,DJ226-$H$2),0)))</f>
        <v>0</v>
      </c>
      <c r="DF227" s="33"/>
      <c r="DG227" s="33">
        <f t="shared" si="306"/>
        <v>0</v>
      </c>
      <c r="DH227" s="27">
        <f t="shared" si="272"/>
        <v>0</v>
      </c>
      <c r="DI227" s="27">
        <f t="shared" si="273"/>
        <v>0</v>
      </c>
      <c r="DJ227" s="28">
        <f>IF((DJ226+DD227+DE227)&gt;=$B$2*'SFV+BESS'!$I$9, $B$2*'SFV+BESS'!$I$9, (DJ226+DD227+DE227))</f>
        <v>173.61249999999998</v>
      </c>
      <c r="DK227" s="110">
        <f t="shared" si="274"/>
        <v>0</v>
      </c>
      <c r="DP227" s="251"/>
      <c r="DQ227" s="41">
        <v>9.0833333333333393</v>
      </c>
      <c r="DR227" s="33">
        <f t="shared" si="323"/>
        <v>0</v>
      </c>
      <c r="DS227" s="33">
        <f>Gen_Cons_Horario!B5341</f>
        <v>0</v>
      </c>
      <c r="DT227" s="35">
        <f t="shared" si="288"/>
        <v>0</v>
      </c>
      <c r="DU227" s="116">
        <f>IF(AND(DT227&gt;0,DT227*$B$4+EA226&lt;=$B$2*'SFV+BESS'!$I$9,DT227&lt;'SFV+BESS'!$I$7), DT227*$B$4, IF(AND(DT227&gt;0,DT227*$B$4+EA226&gt;$B$2*'SFV+BESS'!$I$9,DT227*$B$4&lt;'SFV+BESS'!$I$7),$B$2*'SFV+BESS'!$I$9-EA226,IF(AND(DT227&gt;0,DT227*$B$4+EA226&gt;$B$2*'SFV+BESS'!$I$9,DT227*$B$4&gt;'SFV+BESS'!$I$7,EA226&lt;$B$2*'SFV+BESS'!$I$9),$B$2*'SFV+BESS'!$I$9-EA226,IF(AND(DT227&gt;0,DT227*$B$4+EA226&lt;=$B$2*'SFV+BESS'!$I$9,DT227&gt;'SFV+BESS'!$I$7),'SFV+BESS'!$I$7,0))))</f>
        <v>0</v>
      </c>
      <c r="DV227" s="27">
        <f>IF(AND(DT227&lt;0,EA226+DT227/$B$5&gt;$H$2,-DT227/'Carga-Descarga Año'!$B$5&lt;'SFV+BESS'!$I$7),DT227/$B$5,IF(AND(DT227&lt;0,EA226+DT227/$B$5&gt;$H$2,-DT227/'Carga-Descarga Año'!$B$5&gt;'SFV+BESS'!$I$7),-'SFV+BESS'!$I$7,IF(AND(DT227&lt;0,EA226+DT227/$B$5&lt;$H$2),-MIN('SFV+BESS'!$I$7,EA226-$H$2),0)))</f>
        <v>0</v>
      </c>
      <c r="DW227" s="33"/>
      <c r="DX227" s="33">
        <f t="shared" si="307"/>
        <v>0</v>
      </c>
      <c r="DY227" s="27">
        <f t="shared" si="275"/>
        <v>0</v>
      </c>
      <c r="DZ227" s="27">
        <f t="shared" si="308"/>
        <v>0</v>
      </c>
      <c r="EA227" s="28">
        <f>IF((EA226+DU227+DV227)&gt;=$B$2*'SFV+BESS'!$I$9, $B$2*'SFV+BESS'!$I$9, (EA226+DU227+DV227))</f>
        <v>173.61249999999998</v>
      </c>
      <c r="EB227" s="110">
        <f t="shared" si="276"/>
        <v>0</v>
      </c>
      <c r="EG227" s="251"/>
      <c r="EH227" s="41">
        <v>9.0833333333333393</v>
      </c>
      <c r="EI227" s="33">
        <f t="shared" si="324"/>
        <v>0</v>
      </c>
      <c r="EJ227" s="33">
        <f>Gen_Cons_Horario!B6085</f>
        <v>0</v>
      </c>
      <c r="EK227" s="35">
        <f t="shared" si="289"/>
        <v>0</v>
      </c>
      <c r="EL227" s="116">
        <f>IF(AND(EK227&gt;0,EK227*$B$4+ER226&lt;=$B$2*'SFV+BESS'!$I$9,EK227&lt;'SFV+BESS'!$I$7), EK227*$B$4, IF(AND(EK227&gt;0,EK227*$B$4+ER226&gt;$B$2*'SFV+BESS'!$I$9,EK227*$B$4&lt;'SFV+BESS'!$I$7),$B$2*'SFV+BESS'!$I$9-ER226,IF(AND(EK227&gt;0,EK227*$B$4+ER226&gt;$B$2*'SFV+BESS'!$I$9,EK227*$B$4&gt;'SFV+BESS'!$I$7,ER226&lt;$B$2*'SFV+BESS'!$I$9),$B$2*'SFV+BESS'!$I$9-ER226,IF(AND(EK227&gt;0,EK227*$B$4+ER226&lt;=$B$2*'SFV+BESS'!$I$9,EK227&gt;'SFV+BESS'!$I$7),'SFV+BESS'!$I$7,0))))</f>
        <v>0</v>
      </c>
      <c r="EM227" s="27">
        <f>IF(AND(EK227&lt;0,ER226+EK227/$B$5&gt;$H$2,-EK227/'Carga-Descarga Año'!$B$5&lt;'SFV+BESS'!$I$7),EK227/$B$5,IF(AND(EK227&lt;0,ER226+EK227/$B$5&gt;$H$2,-EK227/'Carga-Descarga Año'!$B$5&gt;'SFV+BESS'!$I$7),-'SFV+BESS'!$I$7,IF(AND(EK227&lt;0,ER226+EK227/$B$5&lt;$H$2),-MIN('SFV+BESS'!$I$7,ER226-$H$2),0)))</f>
        <v>0</v>
      </c>
      <c r="EN227" s="33"/>
      <c r="EO227" s="33">
        <f t="shared" si="309"/>
        <v>0</v>
      </c>
      <c r="EP227" s="27">
        <f t="shared" si="277"/>
        <v>0</v>
      </c>
      <c r="EQ227" s="27">
        <f t="shared" si="310"/>
        <v>0</v>
      </c>
      <c r="ER227" s="28">
        <f>IF((ER226+EL227+EM227)&gt;=$B$2*'SFV+BESS'!$I$9, $B$2*'SFV+BESS'!$I$9, (ER226+EL227+EM227))</f>
        <v>173.61249999999998</v>
      </c>
      <c r="ES227" s="110">
        <f t="shared" si="278"/>
        <v>0</v>
      </c>
      <c r="EX227" s="251"/>
      <c r="EY227" s="41">
        <v>9.0833333333333393</v>
      </c>
      <c r="EZ227" s="33">
        <f t="shared" si="325"/>
        <v>0</v>
      </c>
      <c r="FA227" s="33">
        <f>Gen_Cons_Horario!B6805</f>
        <v>0</v>
      </c>
      <c r="FB227" s="35">
        <f t="shared" si="290"/>
        <v>0</v>
      </c>
      <c r="FC227" s="116">
        <f>IF(AND(FB227&gt;0,FB227*$B$4+FI226&lt;=$B$2*'SFV+BESS'!$I$9,FB227&lt;'SFV+BESS'!$I$7), FB227*$B$4, IF(AND(FB227&gt;0,FB227*$B$4+FI226&gt;$B$2*'SFV+BESS'!$I$9,FB227*$B$4&lt;'SFV+BESS'!$I$7),$B$2*'SFV+BESS'!$I$9-FI226,IF(AND(FB227&gt;0,FB227*$B$4+FI226&gt;$B$2*'SFV+BESS'!$I$9,FB227*$B$4&gt;'SFV+BESS'!$I$7,FI226&lt;$B$2*'SFV+BESS'!$I$9),$B$2*'SFV+BESS'!$I$9-FI226,IF(AND(FB227&gt;0,FB227*$B$4+FI226&lt;=$B$2*'SFV+BESS'!$I$9,FB227&gt;'SFV+BESS'!$I$7),'SFV+BESS'!$I$7,0))))</f>
        <v>0</v>
      </c>
      <c r="FD227" s="27">
        <f>IF(AND(FB227&lt;0,FI226+FB227/$B$5&gt;$H$2,-FB227/'Carga-Descarga Año'!$B$5&lt;'SFV+BESS'!$I$7),FB227/$B$5,IF(AND(FB227&lt;0,FI226+FB227/$B$5&gt;$H$2,-FB227/'Carga-Descarga Año'!$B$5&gt;'SFV+BESS'!$I$7),-'SFV+BESS'!$I$7,IF(AND(FB227&lt;0,FI226+FB227/$B$5&lt;$H$2),-MIN('SFV+BESS'!$I$7,FI226-$H$2),0)))</f>
        <v>0</v>
      </c>
      <c r="FE227" s="33"/>
      <c r="FF227" s="33">
        <f t="shared" si="311"/>
        <v>0</v>
      </c>
      <c r="FG227" s="27">
        <f t="shared" si="279"/>
        <v>0</v>
      </c>
      <c r="FH227" s="27">
        <f t="shared" si="312"/>
        <v>0</v>
      </c>
      <c r="FI227" s="28">
        <f>IF((FI226+FC227+FD227)&gt;=$B$2*'SFV+BESS'!$I$9, $B$2*'SFV+BESS'!$I$9, (FI226+FC227+FD227))</f>
        <v>173.61249999999998</v>
      </c>
      <c r="FJ227" s="110">
        <f t="shared" si="280"/>
        <v>0</v>
      </c>
      <c r="FO227" s="251"/>
      <c r="FP227" s="41">
        <v>9.0833333333333393</v>
      </c>
      <c r="FQ227" s="33">
        <f t="shared" si="326"/>
        <v>0</v>
      </c>
      <c r="FR227" s="33">
        <f>Gen_Cons_Horario!B7549</f>
        <v>0</v>
      </c>
      <c r="FS227" s="35">
        <f t="shared" si="291"/>
        <v>0</v>
      </c>
      <c r="FT227" s="116">
        <f>IF(AND(FS227&gt;0,FS227*$B$4+FZ226&lt;=$B$2*'SFV+BESS'!$I$9,FS227&lt;'SFV+BESS'!$I$7), FS227*$B$4, IF(AND(FS227&gt;0,FS227*$B$4+FZ226&gt;$B$2*'SFV+BESS'!$I$9,FS227*$B$4&lt;'SFV+BESS'!$I$7),$B$2*'SFV+BESS'!$I$9-FZ226,IF(AND(FS227&gt;0,FS227*$B$4+FZ226&gt;$B$2*'SFV+BESS'!$I$9,FS227*$B$4&gt;'SFV+BESS'!$I$7,FZ226&lt;$B$2*'SFV+BESS'!$I$9),$B$2*'SFV+BESS'!$I$9-FZ226,IF(AND(FS227&gt;0,FS227*$B$4+FZ226&lt;=$B$2*'SFV+BESS'!$I$9,FS227&gt;'SFV+BESS'!$I$7),'SFV+BESS'!$I$7,0))))</f>
        <v>0</v>
      </c>
      <c r="FU227" s="27">
        <f>IF(AND(FS227&lt;0,FZ226+FS227/$B$5&gt;$H$2,-FS227/'Carga-Descarga Año'!$B$5&lt;'SFV+BESS'!$I$7),FS227/$B$5,IF(AND(FS227&lt;0,FZ226+FS227/$B$5&gt;$H$2,-FS227/'Carga-Descarga Año'!$B$5&gt;'SFV+BESS'!$I$7),-'SFV+BESS'!$I$7,IF(AND(FS227&lt;0,FZ226+FS227/$B$5&lt;$H$2),-MIN('SFV+BESS'!$I$7,FZ226-$H$2),0)))</f>
        <v>0</v>
      </c>
      <c r="FV227" s="33"/>
      <c r="FW227" s="33">
        <f t="shared" si="313"/>
        <v>0</v>
      </c>
      <c r="FX227" s="27">
        <f t="shared" si="281"/>
        <v>0</v>
      </c>
      <c r="FY227" s="27">
        <f t="shared" si="314"/>
        <v>0</v>
      </c>
      <c r="FZ227" s="28">
        <f>IF((FZ226+FT227+FU227)&gt;=$B$2*'SFV+BESS'!$I$9, $B$2*'SFV+BESS'!$I$9, (FZ226+FT227+FU227))</f>
        <v>173.61249999999998</v>
      </c>
      <c r="GA227" s="110">
        <f t="shared" si="282"/>
        <v>0</v>
      </c>
      <c r="GF227" s="251"/>
      <c r="GG227" s="41">
        <v>9.0833333333333393</v>
      </c>
      <c r="GH227" s="33">
        <f t="shared" si="327"/>
        <v>0</v>
      </c>
      <c r="GI227" s="33">
        <f>Gen_Cons_Horario!B8269</f>
        <v>0</v>
      </c>
      <c r="GJ227" s="35">
        <f t="shared" si="297"/>
        <v>0</v>
      </c>
      <c r="GK227" s="116">
        <f>IF(AND(GJ227&gt;0,GJ227*$B$4+GQ226&lt;=$B$2*'SFV+BESS'!$I$9,GJ227&lt;'SFV+BESS'!$I$7), GJ227*$B$4, IF(AND(GJ227&gt;0,GJ227*$B$4+GQ226&gt;$B$2*'SFV+BESS'!$I$9,GJ227*$B$4&lt;'SFV+BESS'!$I$7),$B$2*'SFV+BESS'!$I$9-GQ226,IF(AND(GJ227&gt;0,GJ227*$B$4+GQ226&gt;$B$2*'SFV+BESS'!$I$9,GJ227*$B$4&gt;'SFV+BESS'!$I$7,GQ226&lt;$B$2*'SFV+BESS'!$I$9),$B$2*'SFV+BESS'!$I$9-GQ226,IF(AND(GJ227&gt;0,GJ227*$B$4+GQ226&lt;=$B$2*'SFV+BESS'!$I$9,GJ227&gt;'SFV+BESS'!$I$7),'SFV+BESS'!$I$7,0))))</f>
        <v>0</v>
      </c>
      <c r="GL227" s="27">
        <f>IF(AND(GJ227&lt;0,GQ226+GJ227/$B$5&gt;$H$2,-GJ227/'Carga-Descarga Año'!$B$5&lt;'SFV+BESS'!$I$7),GJ227/$B$5,IF(AND(GJ227&lt;0,GQ226+GJ227/$B$5&gt;$H$2,-GJ227/'Carga-Descarga Año'!$B$5&gt;'SFV+BESS'!$I$7),-'SFV+BESS'!$I$7,IF(AND(GJ227&lt;0,GQ226+GJ227/$B$5&lt;$H$2),-MIN('SFV+BESS'!$I$7,GQ226-$H$2),0)))</f>
        <v>0</v>
      </c>
      <c r="GM227" s="33"/>
      <c r="GN227" s="33">
        <f t="shared" si="315"/>
        <v>0</v>
      </c>
      <c r="GO227" s="27">
        <f t="shared" si="283"/>
        <v>0</v>
      </c>
      <c r="GP227" s="27">
        <f t="shared" si="316"/>
        <v>0</v>
      </c>
      <c r="GQ227" s="28">
        <f>IF((GQ226+GK227+GL227)&gt;=$B$2*'SFV+BESS'!$I$9, $B$2*'SFV+BESS'!$I$9, (GQ226+GK227+GL227))</f>
        <v>173.61249999999998</v>
      </c>
      <c r="GR227" s="110">
        <f t="shared" si="284"/>
        <v>0</v>
      </c>
    </row>
    <row r="228" spans="1:200">
      <c r="A228" s="249"/>
      <c r="B228" s="41">
        <v>9.1250000000000107</v>
      </c>
      <c r="C228" s="38">
        <f t="shared" si="298"/>
        <v>0</v>
      </c>
      <c r="D228" s="2">
        <f>Gen_Cons_Horario!B254</f>
        <v>0</v>
      </c>
      <c r="E228" s="140">
        <f t="shared" si="256"/>
        <v>0</v>
      </c>
      <c r="F228" s="116">
        <f>IF(AND(E228&gt;0,E228*$B$4+L227&lt;=$B$2*'SFV+BESS'!$I$9,E228&lt;'SFV+BESS'!$I$7), E228*$B$4, IF(AND(E228&gt;0,E228*$B$4+L227&gt;$B$2*'SFV+BESS'!$I$9,E228*$B$4&lt;'SFV+BESS'!$I$7),$B$2*'SFV+BESS'!$I$9-L227,IF(AND(E228&gt;0,E228*$B$4+L227&gt;$B$2*'SFV+BESS'!$I$9,E228*$B$4&gt;'SFV+BESS'!$I$7,L227&lt;$B$2*'SFV+BESS'!$I$9),$B$2*'SFV+BESS'!$I$9-L227,IF(AND(E228&gt;0,E228*$B$4+L227&lt;=$B$2*'SFV+BESS'!$I$9,E228&gt;'SFV+BESS'!$I$7),'SFV+BESS'!$I$7,0))))</f>
        <v>0</v>
      </c>
      <c r="G228" s="27">
        <f>IF(AND(E228&lt;0,L227+E228/$B$5&gt;$H$2,-E228/'Carga-Descarga Año'!$B$5&lt;'SFV+BESS'!$I$7),E228/$B$5,IF(AND(E228&lt;0,L227+E228/$B$5&gt;$H$2,-E228/'Carga-Descarga Año'!$B$5&gt;'SFV+BESS'!$I$7),-'SFV+BESS'!$I$7,IF(AND(E228&lt;0,L227+E228/$B$5&lt;$H$2),-MIN('SFV+BESS'!$I$7,L227-$H$2),0)))</f>
        <v>0</v>
      </c>
      <c r="I228" s="38">
        <f t="shared" si="257"/>
        <v>0</v>
      </c>
      <c r="J228" s="27">
        <f t="shared" si="259"/>
        <v>0</v>
      </c>
      <c r="K228" s="27">
        <f t="shared" si="258"/>
        <v>0</v>
      </c>
      <c r="L228" s="28">
        <f>IF((L227+F228+G228)&gt;=$B$2*'SFV+BESS'!$I$9, $B$2*'SFV+BESS'!$I$9, (L227+F228+G228))</f>
        <v>173.61249999999998</v>
      </c>
      <c r="M228" s="110">
        <f t="shared" si="260"/>
        <v>0</v>
      </c>
      <c r="R228" s="251"/>
      <c r="S228" s="41">
        <v>9.1250000000000107</v>
      </c>
      <c r="T228" s="2">
        <f t="shared" si="317"/>
        <v>0</v>
      </c>
      <c r="U228" s="2">
        <f>Gen_Cons_Horario!B998</f>
        <v>0</v>
      </c>
      <c r="V228" s="35">
        <f t="shared" si="292"/>
        <v>0</v>
      </c>
      <c r="W228" s="116">
        <f>IF(AND(V228&gt;0,V228*$B$4+AC227&lt;=$B$2*'SFV+BESS'!$I$9,V228&lt;'SFV+BESS'!$I$7), V228*$B$4, IF(AND(V228&gt;0,V228*$B$4+AC227&gt;$B$2*'SFV+BESS'!$I$9,V228*$B$4&lt;'SFV+BESS'!$I$7),$B$2*'SFV+BESS'!$I$9-AC227,IF(AND(V228&gt;0,V228*$B$4+AC227&gt;$B$2*'SFV+BESS'!$I$9,V228*$B$4&gt;'SFV+BESS'!$I$7,AC227&lt;$B$2*'SFV+BESS'!$I$9),$B$2*'SFV+BESS'!$I$9-AC227,IF(AND(V228&gt;0,V228*$B$4+AC227&lt;=$B$2*'SFV+BESS'!$I$9,V228&gt;'SFV+BESS'!$I$7),'SFV+BESS'!$I$7,0))))</f>
        <v>0</v>
      </c>
      <c r="X228" s="27">
        <f>IF(AND(V228&lt;0,AC227+V228/$B$5&gt;$H$2,-V228/'Carga-Descarga Año'!$B$5&lt;'SFV+BESS'!$I$7),V228/$B$5,IF(AND(V228&lt;0,AC227+V228/$B$5&gt;$H$2,-V228/'Carga-Descarga Año'!$B$5&gt;'SFV+BESS'!$I$7),-'SFV+BESS'!$I$7,IF(AND(V228&lt;0,AC227+V228/$B$5&lt;$H$2),-MIN('SFV+BESS'!$I$7,AC227-$H$2),0)))</f>
        <v>0</v>
      </c>
      <c r="Z228" s="33">
        <f t="shared" si="286"/>
        <v>0</v>
      </c>
      <c r="AA228" s="27">
        <f t="shared" si="261"/>
        <v>0</v>
      </c>
      <c r="AB228" s="27">
        <f t="shared" si="285"/>
        <v>0</v>
      </c>
      <c r="AC228" s="28">
        <f>IF((AC227+W228+X228)&gt;=$B$2*'SFV+BESS'!$I$9, $B$2*'SFV+BESS'!$I$9, (AC227+W228+X228))</f>
        <v>173.61249999999998</v>
      </c>
      <c r="AD228" s="110">
        <f t="shared" si="262"/>
        <v>0</v>
      </c>
      <c r="AI228" s="251"/>
      <c r="AJ228" s="41">
        <v>9.1250000000000107</v>
      </c>
      <c r="AK228" s="52">
        <f t="shared" si="318"/>
        <v>0</v>
      </c>
      <c r="AL228" s="33">
        <f>Gen_Cons_Horario!B1670</f>
        <v>0</v>
      </c>
      <c r="AM228" s="35">
        <f t="shared" si="293"/>
        <v>0</v>
      </c>
      <c r="AN228" s="116">
        <f>IF(AND(AM228&gt;0,AM228*$B$4+AT227&lt;=$B$2*'SFV+BESS'!$I$9,AM228&lt;'SFV+BESS'!$I$7), AM228*$B$4, IF(AND(AM228&gt;0,AM228*$B$4+AT227&gt;$B$2*'SFV+BESS'!$I$9,AM228*$B$4&lt;'SFV+BESS'!$I$7),$B$2*'SFV+BESS'!$I$9-AT227,IF(AND(AM228&gt;0,AM228*$B$4+AT227&gt;$B$2*'SFV+BESS'!$I$9,AM228*$B$4&gt;'SFV+BESS'!$I$7,AT227&lt;$B$2*'SFV+BESS'!$I$9),$B$2*'SFV+BESS'!$I$9-AT227,IF(AND(AM228&gt;0,AM228*$B$4+AT227&lt;=$B$2*'SFV+BESS'!$I$9,AM228&gt;'SFV+BESS'!$I$7),'SFV+BESS'!$I$7,0))))</f>
        <v>0</v>
      </c>
      <c r="AO228" s="27">
        <f>IF(AND(AM228&lt;0,AT227+AM228/$B$5&gt;$H$2,-AM228/'Carga-Descarga Año'!$B$5&lt;'SFV+BESS'!$I$7),AM228/$B$5,IF(AND(AM228&lt;0,AT227+AM228/$B$5&gt;$H$2,-AM228/'Carga-Descarga Año'!$B$5&gt;'SFV+BESS'!$I$7),-'SFV+BESS'!$I$7,IF(AND(AM228&lt;0,AT227+AM228/$B$5&lt;$H$2),-MIN('SFV+BESS'!$I$7,AT227-$H$2),0)))</f>
        <v>0</v>
      </c>
      <c r="AP228" s="33"/>
      <c r="AQ228" s="33">
        <f t="shared" si="299"/>
        <v>0</v>
      </c>
      <c r="AR228" s="27">
        <f t="shared" si="263"/>
        <v>0</v>
      </c>
      <c r="AS228" s="27">
        <f t="shared" si="300"/>
        <v>0</v>
      </c>
      <c r="AT228" s="28">
        <f>IF((AT227+AN228+AO228)&gt;=$B$2*'SFV+BESS'!$I$9, $B$2*'SFV+BESS'!$I$9, (AT227+AN228+AO228))</f>
        <v>173.61249999999998</v>
      </c>
      <c r="AU228" s="110">
        <f t="shared" si="264"/>
        <v>0</v>
      </c>
      <c r="AZ228" s="251"/>
      <c r="BA228" s="41">
        <v>9.1250000000000107</v>
      </c>
      <c r="BB228" s="33">
        <f t="shared" si="319"/>
        <v>0</v>
      </c>
      <c r="BC228" s="33">
        <f>Gen_Cons_Horario!B2414</f>
        <v>0</v>
      </c>
      <c r="BD228" s="35">
        <f t="shared" si="294"/>
        <v>0</v>
      </c>
      <c r="BE228" s="116">
        <f>IF(AND(BD228&gt;0,BD228*$B$4+BK227&lt;=$B$2*'SFV+BESS'!$I$9,BD228&lt;'SFV+BESS'!$I$7), BD228*$B$4, IF(AND(BD228&gt;0,BD228*$B$4+BK227&gt;$B$2*'SFV+BESS'!$I$9,BD228*$B$4&lt;'SFV+BESS'!$I$7),$B$2*'SFV+BESS'!$I$9-BK227,IF(AND(BD228&gt;0,BD228*$B$4+BK227&gt;$B$2*'SFV+BESS'!$I$9,BD228*$B$4&gt;'SFV+BESS'!$I$7,BK227&lt;$B$2*'SFV+BESS'!$I$9),$B$2*'SFV+BESS'!$I$9-BK227,IF(AND(BD228&gt;0,BD228*$B$4+BK227&lt;=$B$2*'SFV+BESS'!$I$9,BD228&gt;'SFV+BESS'!$I$7),'SFV+BESS'!$I$7,0))))</f>
        <v>0</v>
      </c>
      <c r="BF228" s="27">
        <f>IF(AND(BD228&lt;0,BK227+BD228/$B$5&gt;$H$2,-BD228/'Carga-Descarga Año'!$B$5&lt;'SFV+BESS'!$I$7),BD228/$B$5,IF(AND(BD228&lt;0,BK227+BD228/$B$5&gt;$H$2,-BD228/'Carga-Descarga Año'!$B$5&gt;'SFV+BESS'!$I$7),-'SFV+BESS'!$I$7,IF(AND(BD228&lt;0,BK227+BD228/$B$5&lt;$H$2),-MIN('SFV+BESS'!$I$7,BK227-$H$2),0)))</f>
        <v>0</v>
      </c>
      <c r="BG228" s="33"/>
      <c r="BH228" s="33">
        <f t="shared" si="301"/>
        <v>0</v>
      </c>
      <c r="BI228" s="27">
        <f t="shared" si="265"/>
        <v>0</v>
      </c>
      <c r="BJ228" s="27">
        <f t="shared" si="302"/>
        <v>0</v>
      </c>
      <c r="BK228" s="28">
        <f>IF((BK227+BE228+BF228)&gt;=$B$2*'SFV+BESS'!$I$9, $B$2*'SFV+BESS'!$I$9, (BK227+BE228+BF228))</f>
        <v>173.61249999999998</v>
      </c>
      <c r="BL228" s="110">
        <f t="shared" si="266"/>
        <v>0</v>
      </c>
      <c r="BQ228" s="251"/>
      <c r="BR228" s="41">
        <v>9.1250000000000107</v>
      </c>
      <c r="BS228" s="33">
        <f t="shared" si="320"/>
        <v>0</v>
      </c>
      <c r="BT228" s="33">
        <f>Gen_Cons_Horario!B3134</f>
        <v>0</v>
      </c>
      <c r="BU228" s="35">
        <f t="shared" si="295"/>
        <v>0</v>
      </c>
      <c r="BV228" s="116">
        <f>IF(AND(BU228&gt;0,BU228*$B$4+CB227&lt;=$B$2*'SFV+BESS'!$I$9,BU228&lt;'SFV+BESS'!$I$7), BU228*$B$4, IF(AND(BU228&gt;0,BU228*$B$4+CB227&gt;$B$2*'SFV+BESS'!$I$9,BU228*$B$4&lt;'SFV+BESS'!$I$7),$B$2*'SFV+BESS'!$I$9-CB227,IF(AND(BU228&gt;0,BU228*$B$4+CB227&gt;$B$2*'SFV+BESS'!$I$9,BU228*$B$4&gt;'SFV+BESS'!$I$7,CB227&lt;$B$2*'SFV+BESS'!$I$9),$B$2*'SFV+BESS'!$I$9-CB227,IF(AND(BU228&gt;0,BU228*$B$4+CB227&lt;=$B$2*'SFV+BESS'!$I$9,BU228&gt;'SFV+BESS'!$I$7),'SFV+BESS'!$I$7,0))))</f>
        <v>0</v>
      </c>
      <c r="BW228" s="27">
        <f>IF(AND(BU228&lt;0,CB227+BU228/$B$5&gt;$H$2,-BU228/'Carga-Descarga Año'!$B$5&lt;'SFV+BESS'!$I$7),BU228/$B$5,IF(AND(BU228&lt;0,CB227+BU228/$B$5&gt;$H$2,-BU228/'Carga-Descarga Año'!$B$5&gt;'SFV+BESS'!$I$7),-'SFV+BESS'!$I$7,IF(AND(BU228&lt;0,CB227+BU228/$B$5&lt;$H$2),-MIN('SFV+BESS'!$I$7,CB227-$H$2),0)))</f>
        <v>0</v>
      </c>
      <c r="BX228" s="33"/>
      <c r="BY228" s="33">
        <f t="shared" si="303"/>
        <v>0</v>
      </c>
      <c r="BZ228" s="27">
        <f t="shared" si="267"/>
        <v>0</v>
      </c>
      <c r="CA228" s="27">
        <f t="shared" si="268"/>
        <v>0</v>
      </c>
      <c r="CB228" s="28">
        <f>IF((CB227+BV228+BW228)&gt;=$B$2*'SFV+BESS'!$I$9, $B$2*'SFV+BESS'!$I$9, (CB227+BV228+BW228))</f>
        <v>173.61249999999998</v>
      </c>
      <c r="CC228" s="110">
        <f t="shared" si="269"/>
        <v>0</v>
      </c>
      <c r="CH228" s="251"/>
      <c r="CI228" s="41">
        <v>9.1250000000000107</v>
      </c>
      <c r="CJ228" s="33">
        <f t="shared" si="321"/>
        <v>0</v>
      </c>
      <c r="CK228" s="33">
        <f>Gen_Cons_Horario!B3878</f>
        <v>0</v>
      </c>
      <c r="CL228" s="35">
        <f t="shared" si="296"/>
        <v>0</v>
      </c>
      <c r="CM228" s="116">
        <f>IF(AND(CL228&gt;0,CL228*$B$4+CS227&lt;=$B$2*'SFV+BESS'!$I$9,CL228&lt;'SFV+BESS'!$I$7), CL228*$B$4, IF(AND(CL228&gt;0,CL228*$B$4+CS227&gt;$B$2*'SFV+BESS'!$I$9,CL228*$B$4&lt;'SFV+BESS'!$I$7),$B$2*'SFV+BESS'!$I$9-CS227,IF(AND(CL228&gt;0,CL228*$B$4+CS227&gt;$B$2*'SFV+BESS'!$I$9,CL228*$B$4&gt;'SFV+BESS'!$I$7,CS227&lt;$B$2*'SFV+BESS'!$I$9),$B$2*'SFV+BESS'!$I$9-CS227,IF(AND(CL228&gt;0,CL228*$B$4+CS227&lt;=$B$2*'SFV+BESS'!$I$9,CL228&gt;'SFV+BESS'!$I$7),'SFV+BESS'!$I$7,0))))</f>
        <v>0</v>
      </c>
      <c r="CN228" s="27">
        <f>IF(AND(CL228&lt;0,CS227+CL228/$B$5&gt;$H$2,-CL228/'Carga-Descarga Año'!$B$5&lt;'SFV+BESS'!$I$7),CL228/$B$5,IF(AND(CL228&lt;0,CS227+CL228/$B$5&gt;$H$2,-CL228/'Carga-Descarga Año'!$B$5&gt;'SFV+BESS'!$I$7),-'SFV+BESS'!$I$7,IF(AND(CL228&lt;0,CS227+CL228/$B$5&lt;$H$2),-MIN('SFV+BESS'!$I$7,CS227-$H$2),0)))</f>
        <v>0</v>
      </c>
      <c r="CO228" s="33"/>
      <c r="CP228" s="33">
        <f t="shared" si="304"/>
        <v>0</v>
      </c>
      <c r="CQ228" s="27">
        <f t="shared" si="270"/>
        <v>0</v>
      </c>
      <c r="CR228" s="27">
        <f t="shared" si="305"/>
        <v>0</v>
      </c>
      <c r="CS228" s="28">
        <f>IF((CS227+CM228+CN228)&gt;=$B$2*'SFV+BESS'!$I$9, $B$2*'SFV+BESS'!$I$9, (CS227+CM228+CN228))</f>
        <v>173.61249999999998</v>
      </c>
      <c r="CT228" s="110">
        <f t="shared" si="271"/>
        <v>0</v>
      </c>
      <c r="CY228" s="251"/>
      <c r="CZ228" s="41">
        <v>9.1250000000000107</v>
      </c>
      <c r="DA228" s="33">
        <f t="shared" si="322"/>
        <v>0</v>
      </c>
      <c r="DB228" s="33">
        <f>Gen_Cons_Horario!B4598</f>
        <v>0</v>
      </c>
      <c r="DC228" s="35">
        <f t="shared" si="287"/>
        <v>0</v>
      </c>
      <c r="DD228" s="116">
        <f>IF(AND(DC228&gt;0,DC228*$B$4+DJ227&lt;=$B$2*'SFV+BESS'!$I$9,DC228&lt;'SFV+BESS'!$I$7), DC228*$B$4, IF(AND(DC228&gt;0,DC228*$B$4+DJ227&gt;$B$2*'SFV+BESS'!$I$9,DC228*$B$4&lt;'SFV+BESS'!$I$7),$B$2*'SFV+BESS'!$I$9-DJ227,IF(AND(DC228&gt;0,DC228*$B$4+DJ227&gt;$B$2*'SFV+BESS'!$I$9,DC228*$B$4&gt;'SFV+BESS'!$I$7,DJ227&lt;$B$2*'SFV+BESS'!$I$9),$B$2*'SFV+BESS'!$I$9-DJ227,IF(AND(DC228&gt;0,DC228*$B$4+DJ227&lt;=$B$2*'SFV+BESS'!$I$9,DC228&gt;'SFV+BESS'!$I$7),'SFV+BESS'!$I$7,0))))</f>
        <v>0</v>
      </c>
      <c r="DE228" s="27">
        <f>IF(AND(DC228&lt;0,DJ227+DC228/$B$5&gt;$H$2,-DC228/'Carga-Descarga Año'!$B$5&lt;'SFV+BESS'!$I$7),DC228/$B$5,IF(AND(DC228&lt;0,DJ227+DC228/$B$5&gt;$H$2,-DC228/'Carga-Descarga Año'!$B$5&gt;'SFV+BESS'!$I$7),-'SFV+BESS'!$I$7,IF(AND(DC228&lt;0,DJ227+DC228/$B$5&lt;$H$2),-MIN('SFV+BESS'!$I$7,DJ227-$H$2),0)))</f>
        <v>0</v>
      </c>
      <c r="DF228" s="33"/>
      <c r="DG228" s="33">
        <f t="shared" si="306"/>
        <v>0</v>
      </c>
      <c r="DH228" s="27">
        <f t="shared" si="272"/>
        <v>0</v>
      </c>
      <c r="DI228" s="27">
        <f t="shared" si="273"/>
        <v>0</v>
      </c>
      <c r="DJ228" s="28">
        <f>IF((DJ227+DD228+DE228)&gt;=$B$2*'SFV+BESS'!$I$9, $B$2*'SFV+BESS'!$I$9, (DJ227+DD228+DE228))</f>
        <v>173.61249999999998</v>
      </c>
      <c r="DK228" s="110">
        <f t="shared" si="274"/>
        <v>0</v>
      </c>
      <c r="DP228" s="251"/>
      <c r="DQ228" s="41">
        <v>9.1250000000000107</v>
      </c>
      <c r="DR228" s="33">
        <f t="shared" si="323"/>
        <v>0</v>
      </c>
      <c r="DS228" s="33">
        <f>Gen_Cons_Horario!B5342</f>
        <v>0</v>
      </c>
      <c r="DT228" s="35">
        <f t="shared" si="288"/>
        <v>0</v>
      </c>
      <c r="DU228" s="116">
        <f>IF(AND(DT228&gt;0,DT228*$B$4+EA227&lt;=$B$2*'SFV+BESS'!$I$9,DT228&lt;'SFV+BESS'!$I$7), DT228*$B$4, IF(AND(DT228&gt;0,DT228*$B$4+EA227&gt;$B$2*'SFV+BESS'!$I$9,DT228*$B$4&lt;'SFV+BESS'!$I$7),$B$2*'SFV+BESS'!$I$9-EA227,IF(AND(DT228&gt;0,DT228*$B$4+EA227&gt;$B$2*'SFV+BESS'!$I$9,DT228*$B$4&gt;'SFV+BESS'!$I$7,EA227&lt;$B$2*'SFV+BESS'!$I$9),$B$2*'SFV+BESS'!$I$9-EA227,IF(AND(DT228&gt;0,DT228*$B$4+EA227&lt;=$B$2*'SFV+BESS'!$I$9,DT228&gt;'SFV+BESS'!$I$7),'SFV+BESS'!$I$7,0))))</f>
        <v>0</v>
      </c>
      <c r="DV228" s="27">
        <f>IF(AND(DT228&lt;0,EA227+DT228/$B$5&gt;$H$2,-DT228/'Carga-Descarga Año'!$B$5&lt;'SFV+BESS'!$I$7),DT228/$B$5,IF(AND(DT228&lt;0,EA227+DT228/$B$5&gt;$H$2,-DT228/'Carga-Descarga Año'!$B$5&gt;'SFV+BESS'!$I$7),-'SFV+BESS'!$I$7,IF(AND(DT228&lt;0,EA227+DT228/$B$5&lt;$H$2),-MIN('SFV+BESS'!$I$7,EA227-$H$2),0)))</f>
        <v>0</v>
      </c>
      <c r="DW228" s="33"/>
      <c r="DX228" s="33">
        <f t="shared" si="307"/>
        <v>0</v>
      </c>
      <c r="DY228" s="27">
        <f t="shared" si="275"/>
        <v>0</v>
      </c>
      <c r="DZ228" s="27">
        <f t="shared" si="308"/>
        <v>0</v>
      </c>
      <c r="EA228" s="28">
        <f>IF((EA227+DU228+DV228)&gt;=$B$2*'SFV+BESS'!$I$9, $B$2*'SFV+BESS'!$I$9, (EA227+DU228+DV228))</f>
        <v>173.61249999999998</v>
      </c>
      <c r="EB228" s="110">
        <f t="shared" si="276"/>
        <v>0</v>
      </c>
      <c r="EG228" s="251"/>
      <c r="EH228" s="41">
        <v>9.1250000000000107</v>
      </c>
      <c r="EI228" s="33">
        <f t="shared" si="324"/>
        <v>0</v>
      </c>
      <c r="EJ228" s="33">
        <f>Gen_Cons_Horario!B6086</f>
        <v>0</v>
      </c>
      <c r="EK228" s="35">
        <f t="shared" si="289"/>
        <v>0</v>
      </c>
      <c r="EL228" s="116">
        <f>IF(AND(EK228&gt;0,EK228*$B$4+ER227&lt;=$B$2*'SFV+BESS'!$I$9,EK228&lt;'SFV+BESS'!$I$7), EK228*$B$4, IF(AND(EK228&gt;0,EK228*$B$4+ER227&gt;$B$2*'SFV+BESS'!$I$9,EK228*$B$4&lt;'SFV+BESS'!$I$7),$B$2*'SFV+BESS'!$I$9-ER227,IF(AND(EK228&gt;0,EK228*$B$4+ER227&gt;$B$2*'SFV+BESS'!$I$9,EK228*$B$4&gt;'SFV+BESS'!$I$7,ER227&lt;$B$2*'SFV+BESS'!$I$9),$B$2*'SFV+BESS'!$I$9-ER227,IF(AND(EK228&gt;0,EK228*$B$4+ER227&lt;=$B$2*'SFV+BESS'!$I$9,EK228&gt;'SFV+BESS'!$I$7),'SFV+BESS'!$I$7,0))))</f>
        <v>0</v>
      </c>
      <c r="EM228" s="27">
        <f>IF(AND(EK228&lt;0,ER227+EK228/$B$5&gt;$H$2,-EK228/'Carga-Descarga Año'!$B$5&lt;'SFV+BESS'!$I$7),EK228/$B$5,IF(AND(EK228&lt;0,ER227+EK228/$B$5&gt;$H$2,-EK228/'Carga-Descarga Año'!$B$5&gt;'SFV+BESS'!$I$7),-'SFV+BESS'!$I$7,IF(AND(EK228&lt;0,ER227+EK228/$B$5&lt;$H$2),-MIN('SFV+BESS'!$I$7,ER227-$H$2),0)))</f>
        <v>0</v>
      </c>
      <c r="EN228" s="33"/>
      <c r="EO228" s="33">
        <f t="shared" si="309"/>
        <v>0</v>
      </c>
      <c r="EP228" s="27">
        <f t="shared" si="277"/>
        <v>0</v>
      </c>
      <c r="EQ228" s="27">
        <f t="shared" si="310"/>
        <v>0</v>
      </c>
      <c r="ER228" s="28">
        <f>IF((ER227+EL228+EM228)&gt;=$B$2*'SFV+BESS'!$I$9, $B$2*'SFV+BESS'!$I$9, (ER227+EL228+EM228))</f>
        <v>173.61249999999998</v>
      </c>
      <c r="ES228" s="110">
        <f t="shared" si="278"/>
        <v>0</v>
      </c>
      <c r="EX228" s="251"/>
      <c r="EY228" s="41">
        <v>9.1250000000000107</v>
      </c>
      <c r="EZ228" s="33">
        <f t="shared" si="325"/>
        <v>0</v>
      </c>
      <c r="FA228" s="33">
        <f>Gen_Cons_Horario!B6806</f>
        <v>0</v>
      </c>
      <c r="FB228" s="35">
        <f t="shared" si="290"/>
        <v>0</v>
      </c>
      <c r="FC228" s="116">
        <f>IF(AND(FB228&gt;0,FB228*$B$4+FI227&lt;=$B$2*'SFV+BESS'!$I$9,FB228&lt;'SFV+BESS'!$I$7), FB228*$B$4, IF(AND(FB228&gt;0,FB228*$B$4+FI227&gt;$B$2*'SFV+BESS'!$I$9,FB228*$B$4&lt;'SFV+BESS'!$I$7),$B$2*'SFV+BESS'!$I$9-FI227,IF(AND(FB228&gt;0,FB228*$B$4+FI227&gt;$B$2*'SFV+BESS'!$I$9,FB228*$B$4&gt;'SFV+BESS'!$I$7,FI227&lt;$B$2*'SFV+BESS'!$I$9),$B$2*'SFV+BESS'!$I$9-FI227,IF(AND(FB228&gt;0,FB228*$B$4+FI227&lt;=$B$2*'SFV+BESS'!$I$9,FB228&gt;'SFV+BESS'!$I$7),'SFV+BESS'!$I$7,0))))</f>
        <v>0</v>
      </c>
      <c r="FD228" s="27">
        <f>IF(AND(FB228&lt;0,FI227+FB228/$B$5&gt;$H$2,-FB228/'Carga-Descarga Año'!$B$5&lt;'SFV+BESS'!$I$7),FB228/$B$5,IF(AND(FB228&lt;0,FI227+FB228/$B$5&gt;$H$2,-FB228/'Carga-Descarga Año'!$B$5&gt;'SFV+BESS'!$I$7),-'SFV+BESS'!$I$7,IF(AND(FB228&lt;0,FI227+FB228/$B$5&lt;$H$2),-MIN('SFV+BESS'!$I$7,FI227-$H$2),0)))</f>
        <v>0</v>
      </c>
      <c r="FE228" s="33"/>
      <c r="FF228" s="33">
        <f t="shared" si="311"/>
        <v>0</v>
      </c>
      <c r="FG228" s="27">
        <f t="shared" si="279"/>
        <v>0</v>
      </c>
      <c r="FH228" s="27">
        <f t="shared" si="312"/>
        <v>0</v>
      </c>
      <c r="FI228" s="28">
        <f>IF((FI227+FC228+FD228)&gt;=$B$2*'SFV+BESS'!$I$9, $B$2*'SFV+BESS'!$I$9, (FI227+FC228+FD228))</f>
        <v>173.61249999999998</v>
      </c>
      <c r="FJ228" s="110">
        <f t="shared" si="280"/>
        <v>0</v>
      </c>
      <c r="FO228" s="251"/>
      <c r="FP228" s="41">
        <v>9.1250000000000107</v>
      </c>
      <c r="FQ228" s="33">
        <f t="shared" si="326"/>
        <v>0</v>
      </c>
      <c r="FR228" s="33">
        <f>Gen_Cons_Horario!B7550</f>
        <v>0</v>
      </c>
      <c r="FS228" s="35">
        <f t="shared" si="291"/>
        <v>0</v>
      </c>
      <c r="FT228" s="116">
        <f>IF(AND(FS228&gt;0,FS228*$B$4+FZ227&lt;=$B$2*'SFV+BESS'!$I$9,FS228&lt;'SFV+BESS'!$I$7), FS228*$B$4, IF(AND(FS228&gt;0,FS228*$B$4+FZ227&gt;$B$2*'SFV+BESS'!$I$9,FS228*$B$4&lt;'SFV+BESS'!$I$7),$B$2*'SFV+BESS'!$I$9-FZ227,IF(AND(FS228&gt;0,FS228*$B$4+FZ227&gt;$B$2*'SFV+BESS'!$I$9,FS228*$B$4&gt;'SFV+BESS'!$I$7,FZ227&lt;$B$2*'SFV+BESS'!$I$9),$B$2*'SFV+BESS'!$I$9-FZ227,IF(AND(FS228&gt;0,FS228*$B$4+FZ227&lt;=$B$2*'SFV+BESS'!$I$9,FS228&gt;'SFV+BESS'!$I$7),'SFV+BESS'!$I$7,0))))</f>
        <v>0</v>
      </c>
      <c r="FU228" s="27">
        <f>IF(AND(FS228&lt;0,FZ227+FS228/$B$5&gt;$H$2,-FS228/'Carga-Descarga Año'!$B$5&lt;'SFV+BESS'!$I$7),FS228/$B$5,IF(AND(FS228&lt;0,FZ227+FS228/$B$5&gt;$H$2,-FS228/'Carga-Descarga Año'!$B$5&gt;'SFV+BESS'!$I$7),-'SFV+BESS'!$I$7,IF(AND(FS228&lt;0,FZ227+FS228/$B$5&lt;$H$2),-MIN('SFV+BESS'!$I$7,FZ227-$H$2),0)))</f>
        <v>0</v>
      </c>
      <c r="FV228" s="33"/>
      <c r="FW228" s="33">
        <f t="shared" si="313"/>
        <v>0</v>
      </c>
      <c r="FX228" s="27">
        <f t="shared" si="281"/>
        <v>0</v>
      </c>
      <c r="FY228" s="27">
        <f t="shared" si="314"/>
        <v>0</v>
      </c>
      <c r="FZ228" s="28">
        <f>IF((FZ227+FT228+FU228)&gt;=$B$2*'SFV+BESS'!$I$9, $B$2*'SFV+BESS'!$I$9, (FZ227+FT228+FU228))</f>
        <v>173.61249999999998</v>
      </c>
      <c r="GA228" s="110">
        <f t="shared" si="282"/>
        <v>0</v>
      </c>
      <c r="GF228" s="251"/>
      <c r="GG228" s="41">
        <v>9.1250000000000107</v>
      </c>
      <c r="GH228" s="33">
        <f t="shared" si="327"/>
        <v>0</v>
      </c>
      <c r="GI228" s="33">
        <f>Gen_Cons_Horario!B8270</f>
        <v>0</v>
      </c>
      <c r="GJ228" s="35">
        <f t="shared" si="297"/>
        <v>0</v>
      </c>
      <c r="GK228" s="116">
        <f>IF(AND(GJ228&gt;0,GJ228*$B$4+GQ227&lt;=$B$2*'SFV+BESS'!$I$9,GJ228&lt;'SFV+BESS'!$I$7), GJ228*$B$4, IF(AND(GJ228&gt;0,GJ228*$B$4+GQ227&gt;$B$2*'SFV+BESS'!$I$9,GJ228*$B$4&lt;'SFV+BESS'!$I$7),$B$2*'SFV+BESS'!$I$9-GQ227,IF(AND(GJ228&gt;0,GJ228*$B$4+GQ227&gt;$B$2*'SFV+BESS'!$I$9,GJ228*$B$4&gt;'SFV+BESS'!$I$7,GQ227&lt;$B$2*'SFV+BESS'!$I$9),$B$2*'SFV+BESS'!$I$9-GQ227,IF(AND(GJ228&gt;0,GJ228*$B$4+GQ227&lt;=$B$2*'SFV+BESS'!$I$9,GJ228&gt;'SFV+BESS'!$I$7),'SFV+BESS'!$I$7,0))))</f>
        <v>0</v>
      </c>
      <c r="GL228" s="27">
        <f>IF(AND(GJ228&lt;0,GQ227+GJ228/$B$5&gt;$H$2,-GJ228/'Carga-Descarga Año'!$B$5&lt;'SFV+BESS'!$I$7),GJ228/$B$5,IF(AND(GJ228&lt;0,GQ227+GJ228/$B$5&gt;$H$2,-GJ228/'Carga-Descarga Año'!$B$5&gt;'SFV+BESS'!$I$7),-'SFV+BESS'!$I$7,IF(AND(GJ228&lt;0,GQ227+GJ228/$B$5&lt;$H$2),-MIN('SFV+BESS'!$I$7,GQ227-$H$2),0)))</f>
        <v>0</v>
      </c>
      <c r="GM228" s="33"/>
      <c r="GN228" s="33">
        <f t="shared" si="315"/>
        <v>0</v>
      </c>
      <c r="GO228" s="27">
        <f t="shared" si="283"/>
        <v>0</v>
      </c>
      <c r="GP228" s="27">
        <f t="shared" si="316"/>
        <v>0</v>
      </c>
      <c r="GQ228" s="28">
        <f>IF((GQ227+GK228+GL228)&gt;=$B$2*'SFV+BESS'!$I$9, $B$2*'SFV+BESS'!$I$9, (GQ227+GK228+GL228))</f>
        <v>173.61249999999998</v>
      </c>
      <c r="GR228" s="110">
        <f t="shared" si="284"/>
        <v>0</v>
      </c>
    </row>
    <row r="229" spans="1:200">
      <c r="A229" s="249"/>
      <c r="B229" s="41">
        <v>9.1666666666666696</v>
      </c>
      <c r="C229" s="38">
        <f t="shared" si="298"/>
        <v>0</v>
      </c>
      <c r="D229" s="2">
        <f>Gen_Cons_Horario!B255</f>
        <v>0</v>
      </c>
      <c r="E229" s="140">
        <f t="shared" si="256"/>
        <v>0</v>
      </c>
      <c r="F229" s="116">
        <f>IF(AND(E229&gt;0,E229*$B$4+L228&lt;=$B$2*'SFV+BESS'!$I$9,E229&lt;'SFV+BESS'!$I$7), E229*$B$4, IF(AND(E229&gt;0,E229*$B$4+L228&gt;$B$2*'SFV+BESS'!$I$9,E229*$B$4&lt;'SFV+BESS'!$I$7),$B$2*'SFV+BESS'!$I$9-L228,IF(AND(E229&gt;0,E229*$B$4+L228&gt;$B$2*'SFV+BESS'!$I$9,E229*$B$4&gt;'SFV+BESS'!$I$7,L228&lt;$B$2*'SFV+BESS'!$I$9),$B$2*'SFV+BESS'!$I$9-L228,IF(AND(E229&gt;0,E229*$B$4+L228&lt;=$B$2*'SFV+BESS'!$I$9,E229&gt;'SFV+BESS'!$I$7),'SFV+BESS'!$I$7,0))))</f>
        <v>0</v>
      </c>
      <c r="G229" s="27">
        <f>IF(AND(E229&lt;0,L228+E229/$B$5&gt;$H$2,-E229/'Carga-Descarga Año'!$B$5&lt;'SFV+BESS'!$I$7),E229/$B$5,IF(AND(E229&lt;0,L228+E229/$B$5&gt;$H$2,-E229/'Carga-Descarga Año'!$B$5&gt;'SFV+BESS'!$I$7),-'SFV+BESS'!$I$7,IF(AND(E229&lt;0,L228+E229/$B$5&lt;$H$2),-MIN('SFV+BESS'!$I$7,L228-$H$2),0)))</f>
        <v>0</v>
      </c>
      <c r="I229" s="38">
        <f t="shared" si="257"/>
        <v>0</v>
      </c>
      <c r="J229" s="27">
        <f t="shared" si="259"/>
        <v>0</v>
      </c>
      <c r="K229" s="27">
        <f t="shared" si="258"/>
        <v>0</v>
      </c>
      <c r="L229" s="28">
        <f>IF((L228+F229+G229)&gt;=$B$2*'SFV+BESS'!$I$9, $B$2*'SFV+BESS'!$I$9, (L228+F229+G229))</f>
        <v>173.61249999999998</v>
      </c>
      <c r="M229" s="110">
        <f t="shared" si="260"/>
        <v>0</v>
      </c>
      <c r="R229" s="251"/>
      <c r="S229" s="41">
        <v>9.1666666666666696</v>
      </c>
      <c r="T229" s="2">
        <f t="shared" si="317"/>
        <v>0</v>
      </c>
      <c r="U229" s="2">
        <f>Gen_Cons_Horario!B999</f>
        <v>0</v>
      </c>
      <c r="V229" s="35">
        <f t="shared" si="292"/>
        <v>0</v>
      </c>
      <c r="W229" s="116">
        <f>IF(AND(V229&gt;0,V229*$B$4+AC228&lt;=$B$2*'SFV+BESS'!$I$9,V229&lt;'SFV+BESS'!$I$7), V229*$B$4, IF(AND(V229&gt;0,V229*$B$4+AC228&gt;$B$2*'SFV+BESS'!$I$9,V229*$B$4&lt;'SFV+BESS'!$I$7),$B$2*'SFV+BESS'!$I$9-AC228,IF(AND(V229&gt;0,V229*$B$4+AC228&gt;$B$2*'SFV+BESS'!$I$9,V229*$B$4&gt;'SFV+BESS'!$I$7,AC228&lt;$B$2*'SFV+BESS'!$I$9),$B$2*'SFV+BESS'!$I$9-AC228,IF(AND(V229&gt;0,V229*$B$4+AC228&lt;=$B$2*'SFV+BESS'!$I$9,V229&gt;'SFV+BESS'!$I$7),'SFV+BESS'!$I$7,0))))</f>
        <v>0</v>
      </c>
      <c r="X229" s="27">
        <f>IF(AND(V229&lt;0,AC228+V229/$B$5&gt;$H$2,-V229/'Carga-Descarga Año'!$B$5&lt;'SFV+BESS'!$I$7),V229/$B$5,IF(AND(V229&lt;0,AC228+V229/$B$5&gt;$H$2,-V229/'Carga-Descarga Año'!$B$5&gt;'SFV+BESS'!$I$7),-'SFV+BESS'!$I$7,IF(AND(V229&lt;0,AC228+V229/$B$5&lt;$H$2),-MIN('SFV+BESS'!$I$7,AC228-$H$2),0)))</f>
        <v>0</v>
      </c>
      <c r="Z229" s="33">
        <f t="shared" si="286"/>
        <v>0</v>
      </c>
      <c r="AA229" s="27">
        <f t="shared" si="261"/>
        <v>0</v>
      </c>
      <c r="AB229" s="27">
        <f t="shared" si="285"/>
        <v>0</v>
      </c>
      <c r="AC229" s="28">
        <f>IF((AC228+W229+X229)&gt;=$B$2*'SFV+BESS'!$I$9, $B$2*'SFV+BESS'!$I$9, (AC228+W229+X229))</f>
        <v>173.61249999999998</v>
      </c>
      <c r="AD229" s="110">
        <f t="shared" si="262"/>
        <v>0</v>
      </c>
      <c r="AI229" s="251"/>
      <c r="AJ229" s="41">
        <v>9.1666666666666696</v>
      </c>
      <c r="AK229" s="52">
        <f t="shared" si="318"/>
        <v>0</v>
      </c>
      <c r="AL229" s="33">
        <f>Gen_Cons_Horario!B1671</f>
        <v>0</v>
      </c>
      <c r="AM229" s="35">
        <f t="shared" si="293"/>
        <v>0</v>
      </c>
      <c r="AN229" s="116">
        <f>IF(AND(AM229&gt;0,AM229*$B$4+AT228&lt;=$B$2*'SFV+BESS'!$I$9,AM229&lt;'SFV+BESS'!$I$7), AM229*$B$4, IF(AND(AM229&gt;0,AM229*$B$4+AT228&gt;$B$2*'SFV+BESS'!$I$9,AM229*$B$4&lt;'SFV+BESS'!$I$7),$B$2*'SFV+BESS'!$I$9-AT228,IF(AND(AM229&gt;0,AM229*$B$4+AT228&gt;$B$2*'SFV+BESS'!$I$9,AM229*$B$4&gt;'SFV+BESS'!$I$7,AT228&lt;$B$2*'SFV+BESS'!$I$9),$B$2*'SFV+BESS'!$I$9-AT228,IF(AND(AM229&gt;0,AM229*$B$4+AT228&lt;=$B$2*'SFV+BESS'!$I$9,AM229&gt;'SFV+BESS'!$I$7),'SFV+BESS'!$I$7,0))))</f>
        <v>0</v>
      </c>
      <c r="AO229" s="27">
        <f>IF(AND(AM229&lt;0,AT228+AM229/$B$5&gt;$H$2,-AM229/'Carga-Descarga Año'!$B$5&lt;'SFV+BESS'!$I$7),AM229/$B$5,IF(AND(AM229&lt;0,AT228+AM229/$B$5&gt;$H$2,-AM229/'Carga-Descarga Año'!$B$5&gt;'SFV+BESS'!$I$7),-'SFV+BESS'!$I$7,IF(AND(AM229&lt;0,AT228+AM229/$B$5&lt;$H$2),-MIN('SFV+BESS'!$I$7,AT228-$H$2),0)))</f>
        <v>0</v>
      </c>
      <c r="AP229" s="33"/>
      <c r="AQ229" s="33">
        <f t="shared" si="299"/>
        <v>0</v>
      </c>
      <c r="AR229" s="27">
        <f t="shared" si="263"/>
        <v>0</v>
      </c>
      <c r="AS229" s="27">
        <f t="shared" si="300"/>
        <v>0</v>
      </c>
      <c r="AT229" s="28">
        <f>IF((AT228+AN229+AO229)&gt;=$B$2*'SFV+BESS'!$I$9, $B$2*'SFV+BESS'!$I$9, (AT228+AN229+AO229))</f>
        <v>173.61249999999998</v>
      </c>
      <c r="AU229" s="110">
        <f t="shared" si="264"/>
        <v>0</v>
      </c>
      <c r="AZ229" s="251"/>
      <c r="BA229" s="41">
        <v>9.1666666666666696</v>
      </c>
      <c r="BB229" s="33">
        <f t="shared" si="319"/>
        <v>0</v>
      </c>
      <c r="BC229" s="33">
        <f>Gen_Cons_Horario!B2415</f>
        <v>0</v>
      </c>
      <c r="BD229" s="35">
        <f t="shared" si="294"/>
        <v>0</v>
      </c>
      <c r="BE229" s="116">
        <f>IF(AND(BD229&gt;0,BD229*$B$4+BK228&lt;=$B$2*'SFV+BESS'!$I$9,BD229&lt;'SFV+BESS'!$I$7), BD229*$B$4, IF(AND(BD229&gt;0,BD229*$B$4+BK228&gt;$B$2*'SFV+BESS'!$I$9,BD229*$B$4&lt;'SFV+BESS'!$I$7),$B$2*'SFV+BESS'!$I$9-BK228,IF(AND(BD229&gt;0,BD229*$B$4+BK228&gt;$B$2*'SFV+BESS'!$I$9,BD229*$B$4&gt;'SFV+BESS'!$I$7,BK228&lt;$B$2*'SFV+BESS'!$I$9),$B$2*'SFV+BESS'!$I$9-BK228,IF(AND(BD229&gt;0,BD229*$B$4+BK228&lt;=$B$2*'SFV+BESS'!$I$9,BD229&gt;'SFV+BESS'!$I$7),'SFV+BESS'!$I$7,0))))</f>
        <v>0</v>
      </c>
      <c r="BF229" s="27">
        <f>IF(AND(BD229&lt;0,BK228+BD229/$B$5&gt;$H$2,-BD229/'Carga-Descarga Año'!$B$5&lt;'SFV+BESS'!$I$7),BD229/$B$5,IF(AND(BD229&lt;0,BK228+BD229/$B$5&gt;$H$2,-BD229/'Carga-Descarga Año'!$B$5&gt;'SFV+BESS'!$I$7),-'SFV+BESS'!$I$7,IF(AND(BD229&lt;0,BK228+BD229/$B$5&lt;$H$2),-MIN('SFV+BESS'!$I$7,BK228-$H$2),0)))</f>
        <v>0</v>
      </c>
      <c r="BG229" s="33"/>
      <c r="BH229" s="33">
        <f t="shared" si="301"/>
        <v>0</v>
      </c>
      <c r="BI229" s="27">
        <f t="shared" si="265"/>
        <v>0</v>
      </c>
      <c r="BJ229" s="27">
        <f t="shared" si="302"/>
        <v>0</v>
      </c>
      <c r="BK229" s="28">
        <f>IF((BK228+BE229+BF229)&gt;=$B$2*'SFV+BESS'!$I$9, $B$2*'SFV+BESS'!$I$9, (BK228+BE229+BF229))</f>
        <v>173.61249999999998</v>
      </c>
      <c r="BL229" s="110">
        <f t="shared" si="266"/>
        <v>0</v>
      </c>
      <c r="BQ229" s="251"/>
      <c r="BR229" s="41">
        <v>9.1666666666666696</v>
      </c>
      <c r="BS229" s="33">
        <f t="shared" si="320"/>
        <v>0</v>
      </c>
      <c r="BT229" s="33">
        <f>Gen_Cons_Horario!B3135</f>
        <v>0</v>
      </c>
      <c r="BU229" s="35">
        <f t="shared" si="295"/>
        <v>0</v>
      </c>
      <c r="BV229" s="116">
        <f>IF(AND(BU229&gt;0,BU229*$B$4+CB228&lt;=$B$2*'SFV+BESS'!$I$9,BU229&lt;'SFV+BESS'!$I$7), BU229*$B$4, IF(AND(BU229&gt;0,BU229*$B$4+CB228&gt;$B$2*'SFV+BESS'!$I$9,BU229*$B$4&lt;'SFV+BESS'!$I$7),$B$2*'SFV+BESS'!$I$9-CB228,IF(AND(BU229&gt;0,BU229*$B$4+CB228&gt;$B$2*'SFV+BESS'!$I$9,BU229*$B$4&gt;'SFV+BESS'!$I$7,CB228&lt;$B$2*'SFV+BESS'!$I$9),$B$2*'SFV+BESS'!$I$9-CB228,IF(AND(BU229&gt;0,BU229*$B$4+CB228&lt;=$B$2*'SFV+BESS'!$I$9,BU229&gt;'SFV+BESS'!$I$7),'SFV+BESS'!$I$7,0))))</f>
        <v>0</v>
      </c>
      <c r="BW229" s="27">
        <f>IF(AND(BU229&lt;0,CB228+BU229/$B$5&gt;$H$2,-BU229/'Carga-Descarga Año'!$B$5&lt;'SFV+BESS'!$I$7),BU229/$B$5,IF(AND(BU229&lt;0,CB228+BU229/$B$5&gt;$H$2,-BU229/'Carga-Descarga Año'!$B$5&gt;'SFV+BESS'!$I$7),-'SFV+BESS'!$I$7,IF(AND(BU229&lt;0,CB228+BU229/$B$5&lt;$H$2),-MIN('SFV+BESS'!$I$7,CB228-$H$2),0)))</f>
        <v>0</v>
      </c>
      <c r="BX229" s="33"/>
      <c r="BY229" s="33">
        <f t="shared" si="303"/>
        <v>0</v>
      </c>
      <c r="BZ229" s="27">
        <f t="shared" si="267"/>
        <v>0</v>
      </c>
      <c r="CA229" s="27">
        <f t="shared" si="268"/>
        <v>0</v>
      </c>
      <c r="CB229" s="28">
        <f>IF((CB228+BV229+BW229)&gt;=$B$2*'SFV+BESS'!$I$9, $B$2*'SFV+BESS'!$I$9, (CB228+BV229+BW229))</f>
        <v>173.61249999999998</v>
      </c>
      <c r="CC229" s="110">
        <f t="shared" si="269"/>
        <v>0</v>
      </c>
      <c r="CH229" s="251"/>
      <c r="CI229" s="41">
        <v>9.1666666666666696</v>
      </c>
      <c r="CJ229" s="33">
        <f t="shared" si="321"/>
        <v>0</v>
      </c>
      <c r="CK229" s="33">
        <f>Gen_Cons_Horario!B3879</f>
        <v>0</v>
      </c>
      <c r="CL229" s="35">
        <f t="shared" si="296"/>
        <v>0</v>
      </c>
      <c r="CM229" s="116">
        <f>IF(AND(CL229&gt;0,CL229*$B$4+CS228&lt;=$B$2*'SFV+BESS'!$I$9,CL229&lt;'SFV+BESS'!$I$7), CL229*$B$4, IF(AND(CL229&gt;0,CL229*$B$4+CS228&gt;$B$2*'SFV+BESS'!$I$9,CL229*$B$4&lt;'SFV+BESS'!$I$7),$B$2*'SFV+BESS'!$I$9-CS228,IF(AND(CL229&gt;0,CL229*$B$4+CS228&gt;$B$2*'SFV+BESS'!$I$9,CL229*$B$4&gt;'SFV+BESS'!$I$7,CS228&lt;$B$2*'SFV+BESS'!$I$9),$B$2*'SFV+BESS'!$I$9-CS228,IF(AND(CL229&gt;0,CL229*$B$4+CS228&lt;=$B$2*'SFV+BESS'!$I$9,CL229&gt;'SFV+BESS'!$I$7),'SFV+BESS'!$I$7,0))))</f>
        <v>0</v>
      </c>
      <c r="CN229" s="27">
        <f>IF(AND(CL229&lt;0,CS228+CL229/$B$5&gt;$H$2,-CL229/'Carga-Descarga Año'!$B$5&lt;'SFV+BESS'!$I$7),CL229/$B$5,IF(AND(CL229&lt;0,CS228+CL229/$B$5&gt;$H$2,-CL229/'Carga-Descarga Año'!$B$5&gt;'SFV+BESS'!$I$7),-'SFV+BESS'!$I$7,IF(AND(CL229&lt;0,CS228+CL229/$B$5&lt;$H$2),-MIN('SFV+BESS'!$I$7,CS228-$H$2),0)))</f>
        <v>0</v>
      </c>
      <c r="CO229" s="33"/>
      <c r="CP229" s="33">
        <f t="shared" si="304"/>
        <v>0</v>
      </c>
      <c r="CQ229" s="27">
        <f t="shared" si="270"/>
        <v>0</v>
      </c>
      <c r="CR229" s="27">
        <f t="shared" si="305"/>
        <v>0</v>
      </c>
      <c r="CS229" s="28">
        <f>IF((CS228+CM229+CN229)&gt;=$B$2*'SFV+BESS'!$I$9, $B$2*'SFV+BESS'!$I$9, (CS228+CM229+CN229))</f>
        <v>173.61249999999998</v>
      </c>
      <c r="CT229" s="110">
        <f t="shared" si="271"/>
        <v>0</v>
      </c>
      <c r="CY229" s="251"/>
      <c r="CZ229" s="41">
        <v>9.1666666666666696</v>
      </c>
      <c r="DA229" s="33">
        <f t="shared" si="322"/>
        <v>0</v>
      </c>
      <c r="DB229" s="33">
        <f>Gen_Cons_Horario!B4599</f>
        <v>0</v>
      </c>
      <c r="DC229" s="35">
        <f t="shared" si="287"/>
        <v>0</v>
      </c>
      <c r="DD229" s="116">
        <f>IF(AND(DC229&gt;0,DC229*$B$4+DJ228&lt;=$B$2*'SFV+BESS'!$I$9,DC229&lt;'SFV+BESS'!$I$7), DC229*$B$4, IF(AND(DC229&gt;0,DC229*$B$4+DJ228&gt;$B$2*'SFV+BESS'!$I$9,DC229*$B$4&lt;'SFV+BESS'!$I$7),$B$2*'SFV+BESS'!$I$9-DJ228,IF(AND(DC229&gt;0,DC229*$B$4+DJ228&gt;$B$2*'SFV+BESS'!$I$9,DC229*$B$4&gt;'SFV+BESS'!$I$7,DJ228&lt;$B$2*'SFV+BESS'!$I$9),$B$2*'SFV+BESS'!$I$9-DJ228,IF(AND(DC229&gt;0,DC229*$B$4+DJ228&lt;=$B$2*'SFV+BESS'!$I$9,DC229&gt;'SFV+BESS'!$I$7),'SFV+BESS'!$I$7,0))))</f>
        <v>0</v>
      </c>
      <c r="DE229" s="27">
        <f>IF(AND(DC229&lt;0,DJ228+DC229/$B$5&gt;$H$2,-DC229/'Carga-Descarga Año'!$B$5&lt;'SFV+BESS'!$I$7),DC229/$B$5,IF(AND(DC229&lt;0,DJ228+DC229/$B$5&gt;$H$2,-DC229/'Carga-Descarga Año'!$B$5&gt;'SFV+BESS'!$I$7),-'SFV+BESS'!$I$7,IF(AND(DC229&lt;0,DJ228+DC229/$B$5&lt;$H$2),-MIN('SFV+BESS'!$I$7,DJ228-$H$2),0)))</f>
        <v>0</v>
      </c>
      <c r="DF229" s="33"/>
      <c r="DG229" s="33">
        <f t="shared" si="306"/>
        <v>0</v>
      </c>
      <c r="DH229" s="27">
        <f t="shared" si="272"/>
        <v>0</v>
      </c>
      <c r="DI229" s="27">
        <f t="shared" si="273"/>
        <v>0</v>
      </c>
      <c r="DJ229" s="28">
        <f>IF((DJ228+DD229+DE229)&gt;=$B$2*'SFV+BESS'!$I$9, $B$2*'SFV+BESS'!$I$9, (DJ228+DD229+DE229))</f>
        <v>173.61249999999998</v>
      </c>
      <c r="DK229" s="110">
        <f t="shared" si="274"/>
        <v>0</v>
      </c>
      <c r="DP229" s="251"/>
      <c r="DQ229" s="41">
        <v>9.1666666666666696</v>
      </c>
      <c r="DR229" s="33">
        <f t="shared" si="323"/>
        <v>0</v>
      </c>
      <c r="DS229" s="33">
        <f>Gen_Cons_Horario!B5343</f>
        <v>0</v>
      </c>
      <c r="DT229" s="35">
        <f t="shared" si="288"/>
        <v>0</v>
      </c>
      <c r="DU229" s="116">
        <f>IF(AND(DT229&gt;0,DT229*$B$4+EA228&lt;=$B$2*'SFV+BESS'!$I$9,DT229&lt;'SFV+BESS'!$I$7), DT229*$B$4, IF(AND(DT229&gt;0,DT229*$B$4+EA228&gt;$B$2*'SFV+BESS'!$I$9,DT229*$B$4&lt;'SFV+BESS'!$I$7),$B$2*'SFV+BESS'!$I$9-EA228,IF(AND(DT229&gt;0,DT229*$B$4+EA228&gt;$B$2*'SFV+BESS'!$I$9,DT229*$B$4&gt;'SFV+BESS'!$I$7,EA228&lt;$B$2*'SFV+BESS'!$I$9),$B$2*'SFV+BESS'!$I$9-EA228,IF(AND(DT229&gt;0,DT229*$B$4+EA228&lt;=$B$2*'SFV+BESS'!$I$9,DT229&gt;'SFV+BESS'!$I$7),'SFV+BESS'!$I$7,0))))</f>
        <v>0</v>
      </c>
      <c r="DV229" s="27">
        <f>IF(AND(DT229&lt;0,EA228+DT229/$B$5&gt;$H$2,-DT229/'Carga-Descarga Año'!$B$5&lt;'SFV+BESS'!$I$7),DT229/$B$5,IF(AND(DT229&lt;0,EA228+DT229/$B$5&gt;$H$2,-DT229/'Carga-Descarga Año'!$B$5&gt;'SFV+BESS'!$I$7),-'SFV+BESS'!$I$7,IF(AND(DT229&lt;0,EA228+DT229/$B$5&lt;$H$2),-MIN('SFV+BESS'!$I$7,EA228-$H$2),0)))</f>
        <v>0</v>
      </c>
      <c r="DW229" s="33"/>
      <c r="DX229" s="33">
        <f t="shared" si="307"/>
        <v>0</v>
      </c>
      <c r="DY229" s="27">
        <f t="shared" si="275"/>
        <v>0</v>
      </c>
      <c r="DZ229" s="27">
        <f t="shared" si="308"/>
        <v>0</v>
      </c>
      <c r="EA229" s="28">
        <f>IF((EA228+DU229+DV229)&gt;=$B$2*'SFV+BESS'!$I$9, $B$2*'SFV+BESS'!$I$9, (EA228+DU229+DV229))</f>
        <v>173.61249999999998</v>
      </c>
      <c r="EB229" s="110">
        <f t="shared" si="276"/>
        <v>0</v>
      </c>
      <c r="EG229" s="251"/>
      <c r="EH229" s="41">
        <v>9.1666666666666696</v>
      </c>
      <c r="EI229" s="33">
        <f t="shared" si="324"/>
        <v>0</v>
      </c>
      <c r="EJ229" s="33">
        <f>Gen_Cons_Horario!B6087</f>
        <v>0</v>
      </c>
      <c r="EK229" s="35">
        <f t="shared" si="289"/>
        <v>0</v>
      </c>
      <c r="EL229" s="116">
        <f>IF(AND(EK229&gt;0,EK229*$B$4+ER228&lt;=$B$2*'SFV+BESS'!$I$9,EK229&lt;'SFV+BESS'!$I$7), EK229*$B$4, IF(AND(EK229&gt;0,EK229*$B$4+ER228&gt;$B$2*'SFV+BESS'!$I$9,EK229*$B$4&lt;'SFV+BESS'!$I$7),$B$2*'SFV+BESS'!$I$9-ER228,IF(AND(EK229&gt;0,EK229*$B$4+ER228&gt;$B$2*'SFV+BESS'!$I$9,EK229*$B$4&gt;'SFV+BESS'!$I$7,ER228&lt;$B$2*'SFV+BESS'!$I$9),$B$2*'SFV+BESS'!$I$9-ER228,IF(AND(EK229&gt;0,EK229*$B$4+ER228&lt;=$B$2*'SFV+BESS'!$I$9,EK229&gt;'SFV+BESS'!$I$7),'SFV+BESS'!$I$7,0))))</f>
        <v>0</v>
      </c>
      <c r="EM229" s="27">
        <f>IF(AND(EK229&lt;0,ER228+EK229/$B$5&gt;$H$2,-EK229/'Carga-Descarga Año'!$B$5&lt;'SFV+BESS'!$I$7),EK229/$B$5,IF(AND(EK229&lt;0,ER228+EK229/$B$5&gt;$H$2,-EK229/'Carga-Descarga Año'!$B$5&gt;'SFV+BESS'!$I$7),-'SFV+BESS'!$I$7,IF(AND(EK229&lt;0,ER228+EK229/$B$5&lt;$H$2),-MIN('SFV+BESS'!$I$7,ER228-$H$2),0)))</f>
        <v>0</v>
      </c>
      <c r="EN229" s="33"/>
      <c r="EO229" s="33">
        <f t="shared" si="309"/>
        <v>0</v>
      </c>
      <c r="EP229" s="27">
        <f t="shared" si="277"/>
        <v>0</v>
      </c>
      <c r="EQ229" s="27">
        <f t="shared" si="310"/>
        <v>0</v>
      </c>
      <c r="ER229" s="28">
        <f>IF((ER228+EL229+EM229)&gt;=$B$2*'SFV+BESS'!$I$9, $B$2*'SFV+BESS'!$I$9, (ER228+EL229+EM229))</f>
        <v>173.61249999999998</v>
      </c>
      <c r="ES229" s="110">
        <f t="shared" si="278"/>
        <v>0</v>
      </c>
      <c r="EX229" s="251"/>
      <c r="EY229" s="41">
        <v>9.1666666666666696</v>
      </c>
      <c r="EZ229" s="33">
        <f t="shared" si="325"/>
        <v>0</v>
      </c>
      <c r="FA229" s="33">
        <f>Gen_Cons_Horario!B6807</f>
        <v>0</v>
      </c>
      <c r="FB229" s="35">
        <f t="shared" si="290"/>
        <v>0</v>
      </c>
      <c r="FC229" s="116">
        <f>IF(AND(FB229&gt;0,FB229*$B$4+FI228&lt;=$B$2*'SFV+BESS'!$I$9,FB229&lt;'SFV+BESS'!$I$7), FB229*$B$4, IF(AND(FB229&gt;0,FB229*$B$4+FI228&gt;$B$2*'SFV+BESS'!$I$9,FB229*$B$4&lt;'SFV+BESS'!$I$7),$B$2*'SFV+BESS'!$I$9-FI228,IF(AND(FB229&gt;0,FB229*$B$4+FI228&gt;$B$2*'SFV+BESS'!$I$9,FB229*$B$4&gt;'SFV+BESS'!$I$7,FI228&lt;$B$2*'SFV+BESS'!$I$9),$B$2*'SFV+BESS'!$I$9-FI228,IF(AND(FB229&gt;0,FB229*$B$4+FI228&lt;=$B$2*'SFV+BESS'!$I$9,FB229&gt;'SFV+BESS'!$I$7),'SFV+BESS'!$I$7,0))))</f>
        <v>0</v>
      </c>
      <c r="FD229" s="27">
        <f>IF(AND(FB229&lt;0,FI228+FB229/$B$5&gt;$H$2,-FB229/'Carga-Descarga Año'!$B$5&lt;'SFV+BESS'!$I$7),FB229/$B$5,IF(AND(FB229&lt;0,FI228+FB229/$B$5&gt;$H$2,-FB229/'Carga-Descarga Año'!$B$5&gt;'SFV+BESS'!$I$7),-'SFV+BESS'!$I$7,IF(AND(FB229&lt;0,FI228+FB229/$B$5&lt;$H$2),-MIN('SFV+BESS'!$I$7,FI228-$H$2),0)))</f>
        <v>0</v>
      </c>
      <c r="FE229" s="33"/>
      <c r="FF229" s="33">
        <f t="shared" si="311"/>
        <v>0</v>
      </c>
      <c r="FG229" s="27">
        <f t="shared" si="279"/>
        <v>0</v>
      </c>
      <c r="FH229" s="27">
        <f t="shared" si="312"/>
        <v>0</v>
      </c>
      <c r="FI229" s="28">
        <f>IF((FI228+FC229+FD229)&gt;=$B$2*'SFV+BESS'!$I$9, $B$2*'SFV+BESS'!$I$9, (FI228+FC229+FD229))</f>
        <v>173.61249999999998</v>
      </c>
      <c r="FJ229" s="110">
        <f t="shared" si="280"/>
        <v>0</v>
      </c>
      <c r="FO229" s="251"/>
      <c r="FP229" s="41">
        <v>9.1666666666666696</v>
      </c>
      <c r="FQ229" s="33">
        <f t="shared" si="326"/>
        <v>0</v>
      </c>
      <c r="FR229" s="33">
        <f>Gen_Cons_Horario!B7551</f>
        <v>0</v>
      </c>
      <c r="FS229" s="35">
        <f t="shared" si="291"/>
        <v>0</v>
      </c>
      <c r="FT229" s="116">
        <f>IF(AND(FS229&gt;0,FS229*$B$4+FZ228&lt;=$B$2*'SFV+BESS'!$I$9,FS229&lt;'SFV+BESS'!$I$7), FS229*$B$4, IF(AND(FS229&gt;0,FS229*$B$4+FZ228&gt;$B$2*'SFV+BESS'!$I$9,FS229*$B$4&lt;'SFV+BESS'!$I$7),$B$2*'SFV+BESS'!$I$9-FZ228,IF(AND(FS229&gt;0,FS229*$B$4+FZ228&gt;$B$2*'SFV+BESS'!$I$9,FS229*$B$4&gt;'SFV+BESS'!$I$7,FZ228&lt;$B$2*'SFV+BESS'!$I$9),$B$2*'SFV+BESS'!$I$9-FZ228,IF(AND(FS229&gt;0,FS229*$B$4+FZ228&lt;=$B$2*'SFV+BESS'!$I$9,FS229&gt;'SFV+BESS'!$I$7),'SFV+BESS'!$I$7,0))))</f>
        <v>0</v>
      </c>
      <c r="FU229" s="27">
        <f>IF(AND(FS229&lt;0,FZ228+FS229/$B$5&gt;$H$2,-FS229/'Carga-Descarga Año'!$B$5&lt;'SFV+BESS'!$I$7),FS229/$B$5,IF(AND(FS229&lt;0,FZ228+FS229/$B$5&gt;$H$2,-FS229/'Carga-Descarga Año'!$B$5&gt;'SFV+BESS'!$I$7),-'SFV+BESS'!$I$7,IF(AND(FS229&lt;0,FZ228+FS229/$B$5&lt;$H$2),-MIN('SFV+BESS'!$I$7,FZ228-$H$2),0)))</f>
        <v>0</v>
      </c>
      <c r="FV229" s="33"/>
      <c r="FW229" s="33">
        <f t="shared" si="313"/>
        <v>0</v>
      </c>
      <c r="FX229" s="27">
        <f t="shared" si="281"/>
        <v>0</v>
      </c>
      <c r="FY229" s="27">
        <f t="shared" si="314"/>
        <v>0</v>
      </c>
      <c r="FZ229" s="28">
        <f>IF((FZ228+FT229+FU229)&gt;=$B$2*'SFV+BESS'!$I$9, $B$2*'SFV+BESS'!$I$9, (FZ228+FT229+FU229))</f>
        <v>173.61249999999998</v>
      </c>
      <c r="GA229" s="110">
        <f t="shared" si="282"/>
        <v>0</v>
      </c>
      <c r="GF229" s="251"/>
      <c r="GG229" s="41">
        <v>9.1666666666666696</v>
      </c>
      <c r="GH229" s="33">
        <f t="shared" si="327"/>
        <v>0</v>
      </c>
      <c r="GI229" s="33">
        <f>Gen_Cons_Horario!B8271</f>
        <v>0</v>
      </c>
      <c r="GJ229" s="35">
        <f t="shared" si="297"/>
        <v>0</v>
      </c>
      <c r="GK229" s="116">
        <f>IF(AND(GJ229&gt;0,GJ229*$B$4+GQ228&lt;=$B$2*'SFV+BESS'!$I$9,GJ229&lt;'SFV+BESS'!$I$7), GJ229*$B$4, IF(AND(GJ229&gt;0,GJ229*$B$4+GQ228&gt;$B$2*'SFV+BESS'!$I$9,GJ229*$B$4&lt;'SFV+BESS'!$I$7),$B$2*'SFV+BESS'!$I$9-GQ228,IF(AND(GJ229&gt;0,GJ229*$B$4+GQ228&gt;$B$2*'SFV+BESS'!$I$9,GJ229*$B$4&gt;'SFV+BESS'!$I$7,GQ228&lt;$B$2*'SFV+BESS'!$I$9),$B$2*'SFV+BESS'!$I$9-GQ228,IF(AND(GJ229&gt;0,GJ229*$B$4+GQ228&lt;=$B$2*'SFV+BESS'!$I$9,GJ229&gt;'SFV+BESS'!$I$7),'SFV+BESS'!$I$7,0))))</f>
        <v>0</v>
      </c>
      <c r="GL229" s="27">
        <f>IF(AND(GJ229&lt;0,GQ228+GJ229/$B$5&gt;$H$2,-GJ229/'Carga-Descarga Año'!$B$5&lt;'SFV+BESS'!$I$7),GJ229/$B$5,IF(AND(GJ229&lt;0,GQ228+GJ229/$B$5&gt;$H$2,-GJ229/'Carga-Descarga Año'!$B$5&gt;'SFV+BESS'!$I$7),-'SFV+BESS'!$I$7,IF(AND(GJ229&lt;0,GQ228+GJ229/$B$5&lt;$H$2),-MIN('SFV+BESS'!$I$7,GQ228-$H$2),0)))</f>
        <v>0</v>
      </c>
      <c r="GM229" s="33"/>
      <c r="GN229" s="33">
        <f t="shared" si="315"/>
        <v>0</v>
      </c>
      <c r="GO229" s="27">
        <f t="shared" si="283"/>
        <v>0</v>
      </c>
      <c r="GP229" s="27">
        <f t="shared" si="316"/>
        <v>0</v>
      </c>
      <c r="GQ229" s="28">
        <f>IF((GQ228+GK229+GL229)&gt;=$B$2*'SFV+BESS'!$I$9, $B$2*'SFV+BESS'!$I$9, (GQ228+GK229+GL229))</f>
        <v>173.61249999999998</v>
      </c>
      <c r="GR229" s="110">
        <f t="shared" si="284"/>
        <v>0</v>
      </c>
    </row>
    <row r="230" spans="1:200">
      <c r="A230" s="249"/>
      <c r="B230" s="41">
        <v>9.2083333333333393</v>
      </c>
      <c r="C230" s="38">
        <f t="shared" si="298"/>
        <v>0</v>
      </c>
      <c r="D230" s="2">
        <f>Gen_Cons_Horario!B256</f>
        <v>0</v>
      </c>
      <c r="E230" s="140">
        <f t="shared" si="256"/>
        <v>0</v>
      </c>
      <c r="F230" s="116">
        <f>IF(AND(E230&gt;0,E230*$B$4+L229&lt;=$B$2*'SFV+BESS'!$I$9,E230&lt;'SFV+BESS'!$I$7), E230*$B$4, IF(AND(E230&gt;0,E230*$B$4+L229&gt;$B$2*'SFV+BESS'!$I$9,E230*$B$4&lt;'SFV+BESS'!$I$7),$B$2*'SFV+BESS'!$I$9-L229,IF(AND(E230&gt;0,E230*$B$4+L229&gt;$B$2*'SFV+BESS'!$I$9,E230*$B$4&gt;'SFV+BESS'!$I$7,L229&lt;$B$2*'SFV+BESS'!$I$9),$B$2*'SFV+BESS'!$I$9-L229,IF(AND(E230&gt;0,E230*$B$4+L229&lt;=$B$2*'SFV+BESS'!$I$9,E230&gt;'SFV+BESS'!$I$7),'SFV+BESS'!$I$7,0))))</f>
        <v>0</v>
      </c>
      <c r="G230" s="27">
        <f>IF(AND(E230&lt;0,L229+E230/$B$5&gt;$H$2,-E230/'Carga-Descarga Año'!$B$5&lt;'SFV+BESS'!$I$7),E230/$B$5,IF(AND(E230&lt;0,L229+E230/$B$5&gt;$H$2,-E230/'Carga-Descarga Año'!$B$5&gt;'SFV+BESS'!$I$7),-'SFV+BESS'!$I$7,IF(AND(E230&lt;0,L229+E230/$B$5&lt;$H$2),-MIN('SFV+BESS'!$I$7,L229-$H$2),0)))</f>
        <v>0</v>
      </c>
      <c r="I230" s="38">
        <f t="shared" si="257"/>
        <v>0</v>
      </c>
      <c r="J230" s="27">
        <f t="shared" si="259"/>
        <v>0</v>
      </c>
      <c r="K230" s="27">
        <f t="shared" si="258"/>
        <v>0</v>
      </c>
      <c r="L230" s="28">
        <f>IF((L229+F230+G230)&gt;=$B$2*'SFV+BESS'!$I$9, $B$2*'SFV+BESS'!$I$9, (L229+F230+G230))</f>
        <v>173.61249999999998</v>
      </c>
      <c r="M230" s="110">
        <f t="shared" si="260"/>
        <v>0</v>
      </c>
      <c r="R230" s="251"/>
      <c r="S230" s="41">
        <v>9.2083333333333393</v>
      </c>
      <c r="T230" s="2">
        <f t="shared" si="317"/>
        <v>0</v>
      </c>
      <c r="U230" s="2">
        <f>Gen_Cons_Horario!B1000</f>
        <v>0</v>
      </c>
      <c r="V230" s="35">
        <f t="shared" si="292"/>
        <v>0</v>
      </c>
      <c r="W230" s="116">
        <f>IF(AND(V230&gt;0,V230*$B$4+AC229&lt;=$B$2*'SFV+BESS'!$I$9,V230&lt;'SFV+BESS'!$I$7), V230*$B$4, IF(AND(V230&gt;0,V230*$B$4+AC229&gt;$B$2*'SFV+BESS'!$I$9,V230*$B$4&lt;'SFV+BESS'!$I$7),$B$2*'SFV+BESS'!$I$9-AC229,IF(AND(V230&gt;0,V230*$B$4+AC229&gt;$B$2*'SFV+BESS'!$I$9,V230*$B$4&gt;'SFV+BESS'!$I$7,AC229&lt;$B$2*'SFV+BESS'!$I$9),$B$2*'SFV+BESS'!$I$9-AC229,IF(AND(V230&gt;0,V230*$B$4+AC229&lt;=$B$2*'SFV+BESS'!$I$9,V230&gt;'SFV+BESS'!$I$7),'SFV+BESS'!$I$7,0))))</f>
        <v>0</v>
      </c>
      <c r="X230" s="27">
        <f>IF(AND(V230&lt;0,AC229+V230/$B$5&gt;$H$2,-V230/'Carga-Descarga Año'!$B$5&lt;'SFV+BESS'!$I$7),V230/$B$5,IF(AND(V230&lt;0,AC229+V230/$B$5&gt;$H$2,-V230/'Carga-Descarga Año'!$B$5&gt;'SFV+BESS'!$I$7),-'SFV+BESS'!$I$7,IF(AND(V230&lt;0,AC229+V230/$B$5&lt;$H$2),-MIN('SFV+BESS'!$I$7,AC229-$H$2),0)))</f>
        <v>0</v>
      </c>
      <c r="Z230" s="33">
        <f t="shared" si="286"/>
        <v>0</v>
      </c>
      <c r="AA230" s="27">
        <f t="shared" si="261"/>
        <v>0</v>
      </c>
      <c r="AB230" s="27">
        <f t="shared" si="285"/>
        <v>0</v>
      </c>
      <c r="AC230" s="28">
        <f>IF((AC229+W230+X230)&gt;=$B$2*'SFV+BESS'!$I$9, $B$2*'SFV+BESS'!$I$9, (AC229+W230+X230))</f>
        <v>173.61249999999998</v>
      </c>
      <c r="AD230" s="110">
        <f t="shared" si="262"/>
        <v>0</v>
      </c>
      <c r="AI230" s="251"/>
      <c r="AJ230" s="41">
        <v>9.2083333333333393</v>
      </c>
      <c r="AK230" s="52">
        <f t="shared" si="318"/>
        <v>0</v>
      </c>
      <c r="AL230" s="33">
        <f>Gen_Cons_Horario!B1672</f>
        <v>0</v>
      </c>
      <c r="AM230" s="35">
        <f t="shared" si="293"/>
        <v>0</v>
      </c>
      <c r="AN230" s="116">
        <f>IF(AND(AM230&gt;0,AM230*$B$4+AT229&lt;=$B$2*'SFV+BESS'!$I$9,AM230&lt;'SFV+BESS'!$I$7), AM230*$B$4, IF(AND(AM230&gt;0,AM230*$B$4+AT229&gt;$B$2*'SFV+BESS'!$I$9,AM230*$B$4&lt;'SFV+BESS'!$I$7),$B$2*'SFV+BESS'!$I$9-AT229,IF(AND(AM230&gt;0,AM230*$B$4+AT229&gt;$B$2*'SFV+BESS'!$I$9,AM230*$B$4&gt;'SFV+BESS'!$I$7,AT229&lt;$B$2*'SFV+BESS'!$I$9),$B$2*'SFV+BESS'!$I$9-AT229,IF(AND(AM230&gt;0,AM230*$B$4+AT229&lt;=$B$2*'SFV+BESS'!$I$9,AM230&gt;'SFV+BESS'!$I$7),'SFV+BESS'!$I$7,0))))</f>
        <v>0</v>
      </c>
      <c r="AO230" s="27">
        <f>IF(AND(AM230&lt;0,AT229+AM230/$B$5&gt;$H$2,-AM230/'Carga-Descarga Año'!$B$5&lt;'SFV+BESS'!$I$7),AM230/$B$5,IF(AND(AM230&lt;0,AT229+AM230/$B$5&gt;$H$2,-AM230/'Carga-Descarga Año'!$B$5&gt;'SFV+BESS'!$I$7),-'SFV+BESS'!$I$7,IF(AND(AM230&lt;0,AT229+AM230/$B$5&lt;$H$2),-MIN('SFV+BESS'!$I$7,AT229-$H$2),0)))</f>
        <v>0</v>
      </c>
      <c r="AP230" s="33"/>
      <c r="AQ230" s="33">
        <f t="shared" si="299"/>
        <v>0</v>
      </c>
      <c r="AR230" s="27">
        <f t="shared" si="263"/>
        <v>0</v>
      </c>
      <c r="AS230" s="27">
        <f t="shared" si="300"/>
        <v>0</v>
      </c>
      <c r="AT230" s="28">
        <f>IF((AT229+AN230+AO230)&gt;=$B$2*'SFV+BESS'!$I$9, $B$2*'SFV+BESS'!$I$9, (AT229+AN230+AO230))</f>
        <v>173.61249999999998</v>
      </c>
      <c r="AU230" s="110">
        <f t="shared" si="264"/>
        <v>0</v>
      </c>
      <c r="AZ230" s="251"/>
      <c r="BA230" s="41">
        <v>9.2083333333333393</v>
      </c>
      <c r="BB230" s="33">
        <f t="shared" si="319"/>
        <v>0</v>
      </c>
      <c r="BC230" s="33">
        <f>Gen_Cons_Horario!B2416</f>
        <v>0</v>
      </c>
      <c r="BD230" s="35">
        <f t="shared" si="294"/>
        <v>0</v>
      </c>
      <c r="BE230" s="116">
        <f>IF(AND(BD230&gt;0,BD230*$B$4+BK229&lt;=$B$2*'SFV+BESS'!$I$9,BD230&lt;'SFV+BESS'!$I$7), BD230*$B$4, IF(AND(BD230&gt;0,BD230*$B$4+BK229&gt;$B$2*'SFV+BESS'!$I$9,BD230*$B$4&lt;'SFV+BESS'!$I$7),$B$2*'SFV+BESS'!$I$9-BK229,IF(AND(BD230&gt;0,BD230*$B$4+BK229&gt;$B$2*'SFV+BESS'!$I$9,BD230*$B$4&gt;'SFV+BESS'!$I$7,BK229&lt;$B$2*'SFV+BESS'!$I$9),$B$2*'SFV+BESS'!$I$9-BK229,IF(AND(BD230&gt;0,BD230*$B$4+BK229&lt;=$B$2*'SFV+BESS'!$I$9,BD230&gt;'SFV+BESS'!$I$7),'SFV+BESS'!$I$7,0))))</f>
        <v>0</v>
      </c>
      <c r="BF230" s="27">
        <f>IF(AND(BD230&lt;0,BK229+BD230/$B$5&gt;$H$2,-BD230/'Carga-Descarga Año'!$B$5&lt;'SFV+BESS'!$I$7),BD230/$B$5,IF(AND(BD230&lt;0,BK229+BD230/$B$5&gt;$H$2,-BD230/'Carga-Descarga Año'!$B$5&gt;'SFV+BESS'!$I$7),-'SFV+BESS'!$I$7,IF(AND(BD230&lt;0,BK229+BD230/$B$5&lt;$H$2),-MIN('SFV+BESS'!$I$7,BK229-$H$2),0)))</f>
        <v>0</v>
      </c>
      <c r="BG230" s="33"/>
      <c r="BH230" s="33">
        <f t="shared" si="301"/>
        <v>0</v>
      </c>
      <c r="BI230" s="27">
        <f t="shared" si="265"/>
        <v>0</v>
      </c>
      <c r="BJ230" s="27">
        <f t="shared" si="302"/>
        <v>0</v>
      </c>
      <c r="BK230" s="28">
        <f>IF((BK229+BE230+BF230)&gt;=$B$2*'SFV+BESS'!$I$9, $B$2*'SFV+BESS'!$I$9, (BK229+BE230+BF230))</f>
        <v>173.61249999999998</v>
      </c>
      <c r="BL230" s="110">
        <f t="shared" si="266"/>
        <v>0</v>
      </c>
      <c r="BQ230" s="251"/>
      <c r="BR230" s="41">
        <v>9.2083333333333393</v>
      </c>
      <c r="BS230" s="33">
        <f t="shared" si="320"/>
        <v>0</v>
      </c>
      <c r="BT230" s="33">
        <f>Gen_Cons_Horario!B3136</f>
        <v>0</v>
      </c>
      <c r="BU230" s="35">
        <f t="shared" si="295"/>
        <v>0</v>
      </c>
      <c r="BV230" s="116">
        <f>IF(AND(BU230&gt;0,BU230*$B$4+CB229&lt;=$B$2*'SFV+BESS'!$I$9,BU230&lt;'SFV+BESS'!$I$7), BU230*$B$4, IF(AND(BU230&gt;0,BU230*$B$4+CB229&gt;$B$2*'SFV+BESS'!$I$9,BU230*$B$4&lt;'SFV+BESS'!$I$7),$B$2*'SFV+BESS'!$I$9-CB229,IF(AND(BU230&gt;0,BU230*$B$4+CB229&gt;$B$2*'SFV+BESS'!$I$9,BU230*$B$4&gt;'SFV+BESS'!$I$7,CB229&lt;$B$2*'SFV+BESS'!$I$9),$B$2*'SFV+BESS'!$I$9-CB229,IF(AND(BU230&gt;0,BU230*$B$4+CB229&lt;=$B$2*'SFV+BESS'!$I$9,BU230&gt;'SFV+BESS'!$I$7),'SFV+BESS'!$I$7,0))))</f>
        <v>0</v>
      </c>
      <c r="BW230" s="27">
        <f>IF(AND(BU230&lt;0,CB229+BU230/$B$5&gt;$H$2,-BU230/'Carga-Descarga Año'!$B$5&lt;'SFV+BESS'!$I$7),BU230/$B$5,IF(AND(BU230&lt;0,CB229+BU230/$B$5&gt;$H$2,-BU230/'Carga-Descarga Año'!$B$5&gt;'SFV+BESS'!$I$7),-'SFV+BESS'!$I$7,IF(AND(BU230&lt;0,CB229+BU230/$B$5&lt;$H$2),-MIN('SFV+BESS'!$I$7,CB229-$H$2),0)))</f>
        <v>0</v>
      </c>
      <c r="BX230" s="33"/>
      <c r="BY230" s="33">
        <f t="shared" si="303"/>
        <v>0</v>
      </c>
      <c r="BZ230" s="27">
        <f t="shared" si="267"/>
        <v>0</v>
      </c>
      <c r="CA230" s="27">
        <f t="shared" si="268"/>
        <v>0</v>
      </c>
      <c r="CB230" s="28">
        <f>IF((CB229+BV230+BW230)&gt;=$B$2*'SFV+BESS'!$I$9, $B$2*'SFV+BESS'!$I$9, (CB229+BV230+BW230))</f>
        <v>173.61249999999998</v>
      </c>
      <c r="CC230" s="110">
        <f t="shared" si="269"/>
        <v>0</v>
      </c>
      <c r="CH230" s="251"/>
      <c r="CI230" s="41">
        <v>9.2083333333333393</v>
      </c>
      <c r="CJ230" s="33">
        <f t="shared" si="321"/>
        <v>0</v>
      </c>
      <c r="CK230" s="33">
        <f>Gen_Cons_Horario!B3880</f>
        <v>0</v>
      </c>
      <c r="CL230" s="35">
        <f t="shared" si="296"/>
        <v>0</v>
      </c>
      <c r="CM230" s="116">
        <f>IF(AND(CL230&gt;0,CL230*$B$4+CS229&lt;=$B$2*'SFV+BESS'!$I$9,CL230&lt;'SFV+BESS'!$I$7), CL230*$B$4, IF(AND(CL230&gt;0,CL230*$B$4+CS229&gt;$B$2*'SFV+BESS'!$I$9,CL230*$B$4&lt;'SFV+BESS'!$I$7),$B$2*'SFV+BESS'!$I$9-CS229,IF(AND(CL230&gt;0,CL230*$B$4+CS229&gt;$B$2*'SFV+BESS'!$I$9,CL230*$B$4&gt;'SFV+BESS'!$I$7,CS229&lt;$B$2*'SFV+BESS'!$I$9),$B$2*'SFV+BESS'!$I$9-CS229,IF(AND(CL230&gt;0,CL230*$B$4+CS229&lt;=$B$2*'SFV+BESS'!$I$9,CL230&gt;'SFV+BESS'!$I$7),'SFV+BESS'!$I$7,0))))</f>
        <v>0</v>
      </c>
      <c r="CN230" s="27">
        <f>IF(AND(CL230&lt;0,CS229+CL230/$B$5&gt;$H$2,-CL230/'Carga-Descarga Año'!$B$5&lt;'SFV+BESS'!$I$7),CL230/$B$5,IF(AND(CL230&lt;0,CS229+CL230/$B$5&gt;$H$2,-CL230/'Carga-Descarga Año'!$B$5&gt;'SFV+BESS'!$I$7),-'SFV+BESS'!$I$7,IF(AND(CL230&lt;0,CS229+CL230/$B$5&lt;$H$2),-MIN('SFV+BESS'!$I$7,CS229-$H$2),0)))</f>
        <v>0</v>
      </c>
      <c r="CO230" s="33"/>
      <c r="CP230" s="33">
        <f t="shared" si="304"/>
        <v>0</v>
      </c>
      <c r="CQ230" s="27">
        <f t="shared" si="270"/>
        <v>0</v>
      </c>
      <c r="CR230" s="27">
        <f t="shared" si="305"/>
        <v>0</v>
      </c>
      <c r="CS230" s="28">
        <f>IF((CS229+CM230+CN230)&gt;=$B$2*'SFV+BESS'!$I$9, $B$2*'SFV+BESS'!$I$9, (CS229+CM230+CN230))</f>
        <v>173.61249999999998</v>
      </c>
      <c r="CT230" s="110">
        <f t="shared" si="271"/>
        <v>0</v>
      </c>
      <c r="CY230" s="251"/>
      <c r="CZ230" s="41">
        <v>9.2083333333333393</v>
      </c>
      <c r="DA230" s="33">
        <f t="shared" si="322"/>
        <v>0</v>
      </c>
      <c r="DB230" s="33">
        <f>Gen_Cons_Horario!B4600</f>
        <v>0</v>
      </c>
      <c r="DC230" s="35">
        <f t="shared" si="287"/>
        <v>0</v>
      </c>
      <c r="DD230" s="116">
        <f>IF(AND(DC230&gt;0,DC230*$B$4+DJ229&lt;=$B$2*'SFV+BESS'!$I$9,DC230&lt;'SFV+BESS'!$I$7), DC230*$B$4, IF(AND(DC230&gt;0,DC230*$B$4+DJ229&gt;$B$2*'SFV+BESS'!$I$9,DC230*$B$4&lt;'SFV+BESS'!$I$7),$B$2*'SFV+BESS'!$I$9-DJ229,IF(AND(DC230&gt;0,DC230*$B$4+DJ229&gt;$B$2*'SFV+BESS'!$I$9,DC230*$B$4&gt;'SFV+BESS'!$I$7,DJ229&lt;$B$2*'SFV+BESS'!$I$9),$B$2*'SFV+BESS'!$I$9-DJ229,IF(AND(DC230&gt;0,DC230*$B$4+DJ229&lt;=$B$2*'SFV+BESS'!$I$9,DC230&gt;'SFV+BESS'!$I$7),'SFV+BESS'!$I$7,0))))</f>
        <v>0</v>
      </c>
      <c r="DE230" s="27">
        <f>IF(AND(DC230&lt;0,DJ229+DC230/$B$5&gt;$H$2,-DC230/'Carga-Descarga Año'!$B$5&lt;'SFV+BESS'!$I$7),DC230/$B$5,IF(AND(DC230&lt;0,DJ229+DC230/$B$5&gt;$H$2,-DC230/'Carga-Descarga Año'!$B$5&gt;'SFV+BESS'!$I$7),-'SFV+BESS'!$I$7,IF(AND(DC230&lt;0,DJ229+DC230/$B$5&lt;$H$2),-MIN('SFV+BESS'!$I$7,DJ229-$H$2),0)))</f>
        <v>0</v>
      </c>
      <c r="DF230" s="33"/>
      <c r="DG230" s="33">
        <f t="shared" si="306"/>
        <v>0</v>
      </c>
      <c r="DH230" s="27">
        <f t="shared" si="272"/>
        <v>0</v>
      </c>
      <c r="DI230" s="27">
        <f t="shared" si="273"/>
        <v>0</v>
      </c>
      <c r="DJ230" s="28">
        <f>IF((DJ229+DD230+DE230)&gt;=$B$2*'SFV+BESS'!$I$9, $B$2*'SFV+BESS'!$I$9, (DJ229+DD230+DE230))</f>
        <v>173.61249999999998</v>
      </c>
      <c r="DK230" s="110">
        <f t="shared" si="274"/>
        <v>0</v>
      </c>
      <c r="DP230" s="251"/>
      <c r="DQ230" s="41">
        <v>9.2083333333333393</v>
      </c>
      <c r="DR230" s="33">
        <f t="shared" si="323"/>
        <v>0</v>
      </c>
      <c r="DS230" s="33">
        <f>Gen_Cons_Horario!B5344</f>
        <v>0</v>
      </c>
      <c r="DT230" s="35">
        <f t="shared" si="288"/>
        <v>0</v>
      </c>
      <c r="DU230" s="116">
        <f>IF(AND(DT230&gt;0,DT230*$B$4+EA229&lt;=$B$2*'SFV+BESS'!$I$9,DT230&lt;'SFV+BESS'!$I$7), DT230*$B$4, IF(AND(DT230&gt;0,DT230*$B$4+EA229&gt;$B$2*'SFV+BESS'!$I$9,DT230*$B$4&lt;'SFV+BESS'!$I$7),$B$2*'SFV+BESS'!$I$9-EA229,IF(AND(DT230&gt;0,DT230*$B$4+EA229&gt;$B$2*'SFV+BESS'!$I$9,DT230*$B$4&gt;'SFV+BESS'!$I$7,EA229&lt;$B$2*'SFV+BESS'!$I$9),$B$2*'SFV+BESS'!$I$9-EA229,IF(AND(DT230&gt;0,DT230*$B$4+EA229&lt;=$B$2*'SFV+BESS'!$I$9,DT230&gt;'SFV+BESS'!$I$7),'SFV+BESS'!$I$7,0))))</f>
        <v>0</v>
      </c>
      <c r="DV230" s="27">
        <f>IF(AND(DT230&lt;0,EA229+DT230/$B$5&gt;$H$2,-DT230/'Carga-Descarga Año'!$B$5&lt;'SFV+BESS'!$I$7),DT230/$B$5,IF(AND(DT230&lt;0,EA229+DT230/$B$5&gt;$H$2,-DT230/'Carga-Descarga Año'!$B$5&gt;'SFV+BESS'!$I$7),-'SFV+BESS'!$I$7,IF(AND(DT230&lt;0,EA229+DT230/$B$5&lt;$H$2),-MIN('SFV+BESS'!$I$7,EA229-$H$2),0)))</f>
        <v>0</v>
      </c>
      <c r="DW230" s="33"/>
      <c r="DX230" s="33">
        <f t="shared" si="307"/>
        <v>0</v>
      </c>
      <c r="DY230" s="27">
        <f t="shared" si="275"/>
        <v>0</v>
      </c>
      <c r="DZ230" s="27">
        <f t="shared" si="308"/>
        <v>0</v>
      </c>
      <c r="EA230" s="28">
        <f>IF((EA229+DU230+DV230)&gt;=$B$2*'SFV+BESS'!$I$9, $B$2*'SFV+BESS'!$I$9, (EA229+DU230+DV230))</f>
        <v>173.61249999999998</v>
      </c>
      <c r="EB230" s="110">
        <f t="shared" si="276"/>
        <v>0</v>
      </c>
      <c r="EG230" s="251"/>
      <c r="EH230" s="41">
        <v>9.2083333333333393</v>
      </c>
      <c r="EI230" s="33">
        <f t="shared" si="324"/>
        <v>0</v>
      </c>
      <c r="EJ230" s="33">
        <f>Gen_Cons_Horario!B6088</f>
        <v>0</v>
      </c>
      <c r="EK230" s="35">
        <f t="shared" si="289"/>
        <v>0</v>
      </c>
      <c r="EL230" s="116">
        <f>IF(AND(EK230&gt;0,EK230*$B$4+ER229&lt;=$B$2*'SFV+BESS'!$I$9,EK230&lt;'SFV+BESS'!$I$7), EK230*$B$4, IF(AND(EK230&gt;0,EK230*$B$4+ER229&gt;$B$2*'SFV+BESS'!$I$9,EK230*$B$4&lt;'SFV+BESS'!$I$7),$B$2*'SFV+BESS'!$I$9-ER229,IF(AND(EK230&gt;0,EK230*$B$4+ER229&gt;$B$2*'SFV+BESS'!$I$9,EK230*$B$4&gt;'SFV+BESS'!$I$7,ER229&lt;$B$2*'SFV+BESS'!$I$9),$B$2*'SFV+BESS'!$I$9-ER229,IF(AND(EK230&gt;0,EK230*$B$4+ER229&lt;=$B$2*'SFV+BESS'!$I$9,EK230&gt;'SFV+BESS'!$I$7),'SFV+BESS'!$I$7,0))))</f>
        <v>0</v>
      </c>
      <c r="EM230" s="27">
        <f>IF(AND(EK230&lt;0,ER229+EK230/$B$5&gt;$H$2,-EK230/'Carga-Descarga Año'!$B$5&lt;'SFV+BESS'!$I$7),EK230/$B$5,IF(AND(EK230&lt;0,ER229+EK230/$B$5&gt;$H$2,-EK230/'Carga-Descarga Año'!$B$5&gt;'SFV+BESS'!$I$7),-'SFV+BESS'!$I$7,IF(AND(EK230&lt;0,ER229+EK230/$B$5&lt;$H$2),-MIN('SFV+BESS'!$I$7,ER229-$H$2),0)))</f>
        <v>0</v>
      </c>
      <c r="EN230" s="33"/>
      <c r="EO230" s="33">
        <f t="shared" si="309"/>
        <v>0</v>
      </c>
      <c r="EP230" s="27">
        <f t="shared" si="277"/>
        <v>0</v>
      </c>
      <c r="EQ230" s="27">
        <f t="shared" si="310"/>
        <v>0</v>
      </c>
      <c r="ER230" s="28">
        <f>IF((ER229+EL230+EM230)&gt;=$B$2*'SFV+BESS'!$I$9, $B$2*'SFV+BESS'!$I$9, (ER229+EL230+EM230))</f>
        <v>173.61249999999998</v>
      </c>
      <c r="ES230" s="110">
        <f t="shared" si="278"/>
        <v>0</v>
      </c>
      <c r="EX230" s="251"/>
      <c r="EY230" s="41">
        <v>9.2083333333333393</v>
      </c>
      <c r="EZ230" s="33">
        <f t="shared" si="325"/>
        <v>0</v>
      </c>
      <c r="FA230" s="33">
        <f>Gen_Cons_Horario!B6808</f>
        <v>0</v>
      </c>
      <c r="FB230" s="35">
        <f t="shared" si="290"/>
        <v>0</v>
      </c>
      <c r="FC230" s="116">
        <f>IF(AND(FB230&gt;0,FB230*$B$4+FI229&lt;=$B$2*'SFV+BESS'!$I$9,FB230&lt;'SFV+BESS'!$I$7), FB230*$B$4, IF(AND(FB230&gt;0,FB230*$B$4+FI229&gt;$B$2*'SFV+BESS'!$I$9,FB230*$B$4&lt;'SFV+BESS'!$I$7),$B$2*'SFV+BESS'!$I$9-FI229,IF(AND(FB230&gt;0,FB230*$B$4+FI229&gt;$B$2*'SFV+BESS'!$I$9,FB230*$B$4&gt;'SFV+BESS'!$I$7,FI229&lt;$B$2*'SFV+BESS'!$I$9),$B$2*'SFV+BESS'!$I$9-FI229,IF(AND(FB230&gt;0,FB230*$B$4+FI229&lt;=$B$2*'SFV+BESS'!$I$9,FB230&gt;'SFV+BESS'!$I$7),'SFV+BESS'!$I$7,0))))</f>
        <v>0</v>
      </c>
      <c r="FD230" s="27">
        <f>IF(AND(FB230&lt;0,FI229+FB230/$B$5&gt;$H$2,-FB230/'Carga-Descarga Año'!$B$5&lt;'SFV+BESS'!$I$7),FB230/$B$5,IF(AND(FB230&lt;0,FI229+FB230/$B$5&gt;$H$2,-FB230/'Carga-Descarga Año'!$B$5&gt;'SFV+BESS'!$I$7),-'SFV+BESS'!$I$7,IF(AND(FB230&lt;0,FI229+FB230/$B$5&lt;$H$2),-MIN('SFV+BESS'!$I$7,FI229-$H$2),0)))</f>
        <v>0</v>
      </c>
      <c r="FE230" s="33"/>
      <c r="FF230" s="33">
        <f t="shared" si="311"/>
        <v>0</v>
      </c>
      <c r="FG230" s="27">
        <f t="shared" si="279"/>
        <v>0</v>
      </c>
      <c r="FH230" s="27">
        <f t="shared" si="312"/>
        <v>0</v>
      </c>
      <c r="FI230" s="28">
        <f>IF((FI229+FC230+FD230)&gt;=$B$2*'SFV+BESS'!$I$9, $B$2*'SFV+BESS'!$I$9, (FI229+FC230+FD230))</f>
        <v>173.61249999999998</v>
      </c>
      <c r="FJ230" s="110">
        <f t="shared" si="280"/>
        <v>0</v>
      </c>
      <c r="FO230" s="251"/>
      <c r="FP230" s="41">
        <v>9.2083333333333393</v>
      </c>
      <c r="FQ230" s="33">
        <f t="shared" si="326"/>
        <v>0</v>
      </c>
      <c r="FR230" s="33">
        <f>Gen_Cons_Horario!B7552</f>
        <v>0</v>
      </c>
      <c r="FS230" s="35">
        <f t="shared" si="291"/>
        <v>0</v>
      </c>
      <c r="FT230" s="116">
        <f>IF(AND(FS230&gt;0,FS230*$B$4+FZ229&lt;=$B$2*'SFV+BESS'!$I$9,FS230&lt;'SFV+BESS'!$I$7), FS230*$B$4, IF(AND(FS230&gt;0,FS230*$B$4+FZ229&gt;$B$2*'SFV+BESS'!$I$9,FS230*$B$4&lt;'SFV+BESS'!$I$7),$B$2*'SFV+BESS'!$I$9-FZ229,IF(AND(FS230&gt;0,FS230*$B$4+FZ229&gt;$B$2*'SFV+BESS'!$I$9,FS230*$B$4&gt;'SFV+BESS'!$I$7,FZ229&lt;$B$2*'SFV+BESS'!$I$9),$B$2*'SFV+BESS'!$I$9-FZ229,IF(AND(FS230&gt;0,FS230*$B$4+FZ229&lt;=$B$2*'SFV+BESS'!$I$9,FS230&gt;'SFV+BESS'!$I$7),'SFV+BESS'!$I$7,0))))</f>
        <v>0</v>
      </c>
      <c r="FU230" s="27">
        <f>IF(AND(FS230&lt;0,FZ229+FS230/$B$5&gt;$H$2,-FS230/'Carga-Descarga Año'!$B$5&lt;'SFV+BESS'!$I$7),FS230/$B$5,IF(AND(FS230&lt;0,FZ229+FS230/$B$5&gt;$H$2,-FS230/'Carga-Descarga Año'!$B$5&gt;'SFV+BESS'!$I$7),-'SFV+BESS'!$I$7,IF(AND(FS230&lt;0,FZ229+FS230/$B$5&lt;$H$2),-MIN('SFV+BESS'!$I$7,FZ229-$H$2),0)))</f>
        <v>0</v>
      </c>
      <c r="FV230" s="33"/>
      <c r="FW230" s="33">
        <f t="shared" si="313"/>
        <v>0</v>
      </c>
      <c r="FX230" s="27">
        <f t="shared" si="281"/>
        <v>0</v>
      </c>
      <c r="FY230" s="27">
        <f t="shared" si="314"/>
        <v>0</v>
      </c>
      <c r="FZ230" s="28">
        <f>IF((FZ229+FT230+FU230)&gt;=$B$2*'SFV+BESS'!$I$9, $B$2*'SFV+BESS'!$I$9, (FZ229+FT230+FU230))</f>
        <v>173.61249999999998</v>
      </c>
      <c r="GA230" s="110">
        <f t="shared" si="282"/>
        <v>0</v>
      </c>
      <c r="GF230" s="251"/>
      <c r="GG230" s="41">
        <v>9.2083333333333393</v>
      </c>
      <c r="GH230" s="33">
        <f t="shared" si="327"/>
        <v>0</v>
      </c>
      <c r="GI230" s="33">
        <f>Gen_Cons_Horario!B8272</f>
        <v>0</v>
      </c>
      <c r="GJ230" s="35">
        <f t="shared" si="297"/>
        <v>0</v>
      </c>
      <c r="GK230" s="116">
        <f>IF(AND(GJ230&gt;0,GJ230*$B$4+GQ229&lt;=$B$2*'SFV+BESS'!$I$9,GJ230&lt;'SFV+BESS'!$I$7), GJ230*$B$4, IF(AND(GJ230&gt;0,GJ230*$B$4+GQ229&gt;$B$2*'SFV+BESS'!$I$9,GJ230*$B$4&lt;'SFV+BESS'!$I$7),$B$2*'SFV+BESS'!$I$9-GQ229,IF(AND(GJ230&gt;0,GJ230*$B$4+GQ229&gt;$B$2*'SFV+BESS'!$I$9,GJ230*$B$4&gt;'SFV+BESS'!$I$7,GQ229&lt;$B$2*'SFV+BESS'!$I$9),$B$2*'SFV+BESS'!$I$9-GQ229,IF(AND(GJ230&gt;0,GJ230*$B$4+GQ229&lt;=$B$2*'SFV+BESS'!$I$9,GJ230&gt;'SFV+BESS'!$I$7),'SFV+BESS'!$I$7,0))))</f>
        <v>0</v>
      </c>
      <c r="GL230" s="27">
        <f>IF(AND(GJ230&lt;0,GQ229+GJ230/$B$5&gt;$H$2,-GJ230/'Carga-Descarga Año'!$B$5&lt;'SFV+BESS'!$I$7),GJ230/$B$5,IF(AND(GJ230&lt;0,GQ229+GJ230/$B$5&gt;$H$2,-GJ230/'Carga-Descarga Año'!$B$5&gt;'SFV+BESS'!$I$7),-'SFV+BESS'!$I$7,IF(AND(GJ230&lt;0,GQ229+GJ230/$B$5&lt;$H$2),-MIN('SFV+BESS'!$I$7,GQ229-$H$2),0)))</f>
        <v>0</v>
      </c>
      <c r="GM230" s="33"/>
      <c r="GN230" s="33">
        <f t="shared" si="315"/>
        <v>0</v>
      </c>
      <c r="GO230" s="27">
        <f t="shared" si="283"/>
        <v>0</v>
      </c>
      <c r="GP230" s="27">
        <f t="shared" si="316"/>
        <v>0</v>
      </c>
      <c r="GQ230" s="28">
        <f>IF((GQ229+GK230+GL230)&gt;=$B$2*'SFV+BESS'!$I$9, $B$2*'SFV+BESS'!$I$9, (GQ229+GK230+GL230))</f>
        <v>173.61249999999998</v>
      </c>
      <c r="GR230" s="110">
        <f t="shared" si="284"/>
        <v>0</v>
      </c>
    </row>
    <row r="231" spans="1:200">
      <c r="A231" s="249"/>
      <c r="B231" s="41">
        <v>9.2500000000000107</v>
      </c>
      <c r="C231" s="38">
        <f t="shared" si="298"/>
        <v>0</v>
      </c>
      <c r="D231" s="2">
        <f>Gen_Cons_Horario!B257</f>
        <v>0</v>
      </c>
      <c r="E231" s="140">
        <f t="shared" si="256"/>
        <v>0</v>
      </c>
      <c r="F231" s="116">
        <f>IF(AND(E231&gt;0,E231*$B$4+L230&lt;=$B$2*'SFV+BESS'!$I$9,E231&lt;'SFV+BESS'!$I$7), E231*$B$4, IF(AND(E231&gt;0,E231*$B$4+L230&gt;$B$2*'SFV+BESS'!$I$9,E231*$B$4&lt;'SFV+BESS'!$I$7),$B$2*'SFV+BESS'!$I$9-L230,IF(AND(E231&gt;0,E231*$B$4+L230&gt;$B$2*'SFV+BESS'!$I$9,E231*$B$4&gt;'SFV+BESS'!$I$7,L230&lt;$B$2*'SFV+BESS'!$I$9),$B$2*'SFV+BESS'!$I$9-L230,IF(AND(E231&gt;0,E231*$B$4+L230&lt;=$B$2*'SFV+BESS'!$I$9,E231&gt;'SFV+BESS'!$I$7),'SFV+BESS'!$I$7,0))))</f>
        <v>0</v>
      </c>
      <c r="G231" s="27">
        <f>IF(AND(E231&lt;0,L230+E231/$B$5&gt;$H$2,-E231/'Carga-Descarga Año'!$B$5&lt;'SFV+BESS'!$I$7),E231/$B$5,IF(AND(E231&lt;0,L230+E231/$B$5&gt;$H$2,-E231/'Carga-Descarga Año'!$B$5&gt;'SFV+BESS'!$I$7),-'SFV+BESS'!$I$7,IF(AND(E231&lt;0,L230+E231/$B$5&lt;$H$2),-MIN('SFV+BESS'!$I$7,L230-$H$2),0)))</f>
        <v>0</v>
      </c>
      <c r="I231" s="38">
        <f t="shared" si="257"/>
        <v>0</v>
      </c>
      <c r="J231" s="27">
        <f t="shared" si="259"/>
        <v>0</v>
      </c>
      <c r="K231" s="27">
        <f t="shared" si="258"/>
        <v>0</v>
      </c>
      <c r="L231" s="28">
        <f>IF((L230+F231+G231)&gt;=$B$2*'SFV+BESS'!$I$9, $B$2*'SFV+BESS'!$I$9, (L230+F231+G231))</f>
        <v>173.61249999999998</v>
      </c>
      <c r="M231" s="110">
        <f t="shared" si="260"/>
        <v>0</v>
      </c>
      <c r="R231" s="251"/>
      <c r="S231" s="41">
        <v>9.2500000000000107</v>
      </c>
      <c r="T231" s="2">
        <f t="shared" si="317"/>
        <v>0</v>
      </c>
      <c r="U231" s="2">
        <f>Gen_Cons_Horario!B1001</f>
        <v>0</v>
      </c>
      <c r="V231" s="35">
        <f t="shared" si="292"/>
        <v>0</v>
      </c>
      <c r="W231" s="116">
        <f>IF(AND(V231&gt;0,V231*$B$4+AC230&lt;=$B$2*'SFV+BESS'!$I$9,V231&lt;'SFV+BESS'!$I$7), V231*$B$4, IF(AND(V231&gt;0,V231*$B$4+AC230&gt;$B$2*'SFV+BESS'!$I$9,V231*$B$4&lt;'SFV+BESS'!$I$7),$B$2*'SFV+BESS'!$I$9-AC230,IF(AND(V231&gt;0,V231*$B$4+AC230&gt;$B$2*'SFV+BESS'!$I$9,V231*$B$4&gt;'SFV+BESS'!$I$7,AC230&lt;$B$2*'SFV+BESS'!$I$9),$B$2*'SFV+BESS'!$I$9-AC230,IF(AND(V231&gt;0,V231*$B$4+AC230&lt;=$B$2*'SFV+BESS'!$I$9,V231&gt;'SFV+BESS'!$I$7),'SFV+BESS'!$I$7,0))))</f>
        <v>0</v>
      </c>
      <c r="X231" s="27">
        <f>IF(AND(V231&lt;0,AC230+V231/$B$5&gt;$H$2,-V231/'Carga-Descarga Año'!$B$5&lt;'SFV+BESS'!$I$7),V231/$B$5,IF(AND(V231&lt;0,AC230+V231/$B$5&gt;$H$2,-V231/'Carga-Descarga Año'!$B$5&gt;'SFV+BESS'!$I$7),-'SFV+BESS'!$I$7,IF(AND(V231&lt;0,AC230+V231/$B$5&lt;$H$2),-MIN('SFV+BESS'!$I$7,AC230-$H$2),0)))</f>
        <v>0</v>
      </c>
      <c r="Z231" s="33">
        <f t="shared" si="286"/>
        <v>0</v>
      </c>
      <c r="AA231" s="27">
        <f t="shared" si="261"/>
        <v>0</v>
      </c>
      <c r="AB231" s="27">
        <f t="shared" si="285"/>
        <v>0</v>
      </c>
      <c r="AC231" s="28">
        <f>IF((AC230+W231+X231)&gt;=$B$2*'SFV+BESS'!$I$9, $B$2*'SFV+BESS'!$I$9, (AC230+W231+X231))</f>
        <v>173.61249999999998</v>
      </c>
      <c r="AD231" s="110">
        <f t="shared" si="262"/>
        <v>0</v>
      </c>
      <c r="AI231" s="251"/>
      <c r="AJ231" s="41">
        <v>9.2500000000000107</v>
      </c>
      <c r="AK231" s="52">
        <f t="shared" si="318"/>
        <v>0</v>
      </c>
      <c r="AL231" s="33">
        <f>Gen_Cons_Horario!B1673</f>
        <v>0</v>
      </c>
      <c r="AM231" s="35">
        <f t="shared" si="293"/>
        <v>0</v>
      </c>
      <c r="AN231" s="116">
        <f>IF(AND(AM231&gt;0,AM231*$B$4+AT230&lt;=$B$2*'SFV+BESS'!$I$9,AM231&lt;'SFV+BESS'!$I$7), AM231*$B$4, IF(AND(AM231&gt;0,AM231*$B$4+AT230&gt;$B$2*'SFV+BESS'!$I$9,AM231*$B$4&lt;'SFV+BESS'!$I$7),$B$2*'SFV+BESS'!$I$9-AT230,IF(AND(AM231&gt;0,AM231*$B$4+AT230&gt;$B$2*'SFV+BESS'!$I$9,AM231*$B$4&gt;'SFV+BESS'!$I$7,AT230&lt;$B$2*'SFV+BESS'!$I$9),$B$2*'SFV+BESS'!$I$9-AT230,IF(AND(AM231&gt;0,AM231*$B$4+AT230&lt;=$B$2*'SFV+BESS'!$I$9,AM231&gt;'SFV+BESS'!$I$7),'SFV+BESS'!$I$7,0))))</f>
        <v>0</v>
      </c>
      <c r="AO231" s="27">
        <f>IF(AND(AM231&lt;0,AT230+AM231/$B$5&gt;$H$2,-AM231/'Carga-Descarga Año'!$B$5&lt;'SFV+BESS'!$I$7),AM231/$B$5,IF(AND(AM231&lt;0,AT230+AM231/$B$5&gt;$H$2,-AM231/'Carga-Descarga Año'!$B$5&gt;'SFV+BESS'!$I$7),-'SFV+BESS'!$I$7,IF(AND(AM231&lt;0,AT230+AM231/$B$5&lt;$H$2),-MIN('SFV+BESS'!$I$7,AT230-$H$2),0)))</f>
        <v>0</v>
      </c>
      <c r="AP231" s="33"/>
      <c r="AQ231" s="33">
        <f t="shared" si="299"/>
        <v>0</v>
      </c>
      <c r="AR231" s="27">
        <f t="shared" si="263"/>
        <v>0</v>
      </c>
      <c r="AS231" s="27">
        <f t="shared" si="300"/>
        <v>0</v>
      </c>
      <c r="AT231" s="28">
        <f>IF((AT230+AN231+AO231)&gt;=$B$2*'SFV+BESS'!$I$9, $B$2*'SFV+BESS'!$I$9, (AT230+AN231+AO231))</f>
        <v>173.61249999999998</v>
      </c>
      <c r="AU231" s="110">
        <f t="shared" si="264"/>
        <v>0</v>
      </c>
      <c r="AZ231" s="251"/>
      <c r="BA231" s="41">
        <v>9.2500000000000107</v>
      </c>
      <c r="BB231" s="33">
        <f t="shared" si="319"/>
        <v>0</v>
      </c>
      <c r="BC231" s="33">
        <f>Gen_Cons_Horario!B2417</f>
        <v>0</v>
      </c>
      <c r="BD231" s="35">
        <f t="shared" si="294"/>
        <v>0</v>
      </c>
      <c r="BE231" s="116">
        <f>IF(AND(BD231&gt;0,BD231*$B$4+BK230&lt;=$B$2*'SFV+BESS'!$I$9,BD231&lt;'SFV+BESS'!$I$7), BD231*$B$4, IF(AND(BD231&gt;0,BD231*$B$4+BK230&gt;$B$2*'SFV+BESS'!$I$9,BD231*$B$4&lt;'SFV+BESS'!$I$7),$B$2*'SFV+BESS'!$I$9-BK230,IF(AND(BD231&gt;0,BD231*$B$4+BK230&gt;$B$2*'SFV+BESS'!$I$9,BD231*$B$4&gt;'SFV+BESS'!$I$7,BK230&lt;$B$2*'SFV+BESS'!$I$9),$B$2*'SFV+BESS'!$I$9-BK230,IF(AND(BD231&gt;0,BD231*$B$4+BK230&lt;=$B$2*'SFV+BESS'!$I$9,BD231&gt;'SFV+BESS'!$I$7),'SFV+BESS'!$I$7,0))))</f>
        <v>0</v>
      </c>
      <c r="BF231" s="27">
        <f>IF(AND(BD231&lt;0,BK230+BD231/$B$5&gt;$H$2,-BD231/'Carga-Descarga Año'!$B$5&lt;'SFV+BESS'!$I$7),BD231/$B$5,IF(AND(BD231&lt;0,BK230+BD231/$B$5&gt;$H$2,-BD231/'Carga-Descarga Año'!$B$5&gt;'SFV+BESS'!$I$7),-'SFV+BESS'!$I$7,IF(AND(BD231&lt;0,BK230+BD231/$B$5&lt;$H$2),-MIN('SFV+BESS'!$I$7,BK230-$H$2),0)))</f>
        <v>0</v>
      </c>
      <c r="BG231" s="33"/>
      <c r="BH231" s="33">
        <f t="shared" si="301"/>
        <v>0</v>
      </c>
      <c r="BI231" s="27">
        <f t="shared" si="265"/>
        <v>0</v>
      </c>
      <c r="BJ231" s="27">
        <f t="shared" si="302"/>
        <v>0</v>
      </c>
      <c r="BK231" s="28">
        <f>IF((BK230+BE231+BF231)&gt;=$B$2*'SFV+BESS'!$I$9, $B$2*'SFV+BESS'!$I$9, (BK230+BE231+BF231))</f>
        <v>173.61249999999998</v>
      </c>
      <c r="BL231" s="110">
        <f t="shared" si="266"/>
        <v>0</v>
      </c>
      <c r="BQ231" s="251"/>
      <c r="BR231" s="41">
        <v>9.2500000000000107</v>
      </c>
      <c r="BS231" s="33">
        <f t="shared" si="320"/>
        <v>0</v>
      </c>
      <c r="BT231" s="33">
        <f>Gen_Cons_Horario!B3137</f>
        <v>0</v>
      </c>
      <c r="BU231" s="35">
        <f t="shared" si="295"/>
        <v>0</v>
      </c>
      <c r="BV231" s="116">
        <f>IF(AND(BU231&gt;0,BU231*$B$4+CB230&lt;=$B$2*'SFV+BESS'!$I$9,BU231&lt;'SFV+BESS'!$I$7), BU231*$B$4, IF(AND(BU231&gt;0,BU231*$B$4+CB230&gt;$B$2*'SFV+BESS'!$I$9,BU231*$B$4&lt;'SFV+BESS'!$I$7),$B$2*'SFV+BESS'!$I$9-CB230,IF(AND(BU231&gt;0,BU231*$B$4+CB230&gt;$B$2*'SFV+BESS'!$I$9,BU231*$B$4&gt;'SFV+BESS'!$I$7,CB230&lt;$B$2*'SFV+BESS'!$I$9),$B$2*'SFV+BESS'!$I$9-CB230,IF(AND(BU231&gt;0,BU231*$B$4+CB230&lt;=$B$2*'SFV+BESS'!$I$9,BU231&gt;'SFV+BESS'!$I$7),'SFV+BESS'!$I$7,0))))</f>
        <v>0</v>
      </c>
      <c r="BW231" s="27">
        <f>IF(AND(BU231&lt;0,CB230+BU231/$B$5&gt;$H$2,-BU231/'Carga-Descarga Año'!$B$5&lt;'SFV+BESS'!$I$7),BU231/$B$5,IF(AND(BU231&lt;0,CB230+BU231/$B$5&gt;$H$2,-BU231/'Carga-Descarga Año'!$B$5&gt;'SFV+BESS'!$I$7),-'SFV+BESS'!$I$7,IF(AND(BU231&lt;0,CB230+BU231/$B$5&lt;$H$2),-MIN('SFV+BESS'!$I$7,CB230-$H$2),0)))</f>
        <v>0</v>
      </c>
      <c r="BX231" s="33"/>
      <c r="BY231" s="33">
        <f t="shared" si="303"/>
        <v>0</v>
      </c>
      <c r="BZ231" s="27">
        <f t="shared" si="267"/>
        <v>0</v>
      </c>
      <c r="CA231" s="27">
        <f t="shared" si="268"/>
        <v>0</v>
      </c>
      <c r="CB231" s="28">
        <f>IF((CB230+BV231+BW231)&gt;=$B$2*'SFV+BESS'!$I$9, $B$2*'SFV+BESS'!$I$9, (CB230+BV231+BW231))</f>
        <v>173.61249999999998</v>
      </c>
      <c r="CC231" s="110">
        <f t="shared" si="269"/>
        <v>0</v>
      </c>
      <c r="CH231" s="251"/>
      <c r="CI231" s="41">
        <v>9.2500000000000107</v>
      </c>
      <c r="CJ231" s="33">
        <f t="shared" si="321"/>
        <v>0</v>
      </c>
      <c r="CK231" s="33">
        <f>Gen_Cons_Horario!B3881</f>
        <v>0</v>
      </c>
      <c r="CL231" s="35">
        <f t="shared" si="296"/>
        <v>0</v>
      </c>
      <c r="CM231" s="116">
        <f>IF(AND(CL231&gt;0,CL231*$B$4+CS230&lt;=$B$2*'SFV+BESS'!$I$9,CL231&lt;'SFV+BESS'!$I$7), CL231*$B$4, IF(AND(CL231&gt;0,CL231*$B$4+CS230&gt;$B$2*'SFV+BESS'!$I$9,CL231*$B$4&lt;'SFV+BESS'!$I$7),$B$2*'SFV+BESS'!$I$9-CS230,IF(AND(CL231&gt;0,CL231*$B$4+CS230&gt;$B$2*'SFV+BESS'!$I$9,CL231*$B$4&gt;'SFV+BESS'!$I$7,CS230&lt;$B$2*'SFV+BESS'!$I$9),$B$2*'SFV+BESS'!$I$9-CS230,IF(AND(CL231&gt;0,CL231*$B$4+CS230&lt;=$B$2*'SFV+BESS'!$I$9,CL231&gt;'SFV+BESS'!$I$7),'SFV+BESS'!$I$7,0))))</f>
        <v>0</v>
      </c>
      <c r="CN231" s="27">
        <f>IF(AND(CL231&lt;0,CS230+CL231/$B$5&gt;$H$2,-CL231/'Carga-Descarga Año'!$B$5&lt;'SFV+BESS'!$I$7),CL231/$B$5,IF(AND(CL231&lt;0,CS230+CL231/$B$5&gt;$H$2,-CL231/'Carga-Descarga Año'!$B$5&gt;'SFV+BESS'!$I$7),-'SFV+BESS'!$I$7,IF(AND(CL231&lt;0,CS230+CL231/$B$5&lt;$H$2),-MIN('SFV+BESS'!$I$7,CS230-$H$2),0)))</f>
        <v>0</v>
      </c>
      <c r="CO231" s="33"/>
      <c r="CP231" s="33">
        <f t="shared" si="304"/>
        <v>0</v>
      </c>
      <c r="CQ231" s="27">
        <f t="shared" si="270"/>
        <v>0</v>
      </c>
      <c r="CR231" s="27">
        <f t="shared" si="305"/>
        <v>0</v>
      </c>
      <c r="CS231" s="28">
        <f>IF((CS230+CM231+CN231)&gt;=$B$2*'SFV+BESS'!$I$9, $B$2*'SFV+BESS'!$I$9, (CS230+CM231+CN231))</f>
        <v>173.61249999999998</v>
      </c>
      <c r="CT231" s="110">
        <f t="shared" si="271"/>
        <v>0</v>
      </c>
      <c r="CY231" s="251"/>
      <c r="CZ231" s="41">
        <v>9.2500000000000107</v>
      </c>
      <c r="DA231" s="33">
        <f t="shared" si="322"/>
        <v>0</v>
      </c>
      <c r="DB231" s="33">
        <f>Gen_Cons_Horario!B4601</f>
        <v>0</v>
      </c>
      <c r="DC231" s="35">
        <f t="shared" si="287"/>
        <v>0</v>
      </c>
      <c r="DD231" s="116">
        <f>IF(AND(DC231&gt;0,DC231*$B$4+DJ230&lt;=$B$2*'SFV+BESS'!$I$9,DC231&lt;'SFV+BESS'!$I$7), DC231*$B$4, IF(AND(DC231&gt;0,DC231*$B$4+DJ230&gt;$B$2*'SFV+BESS'!$I$9,DC231*$B$4&lt;'SFV+BESS'!$I$7),$B$2*'SFV+BESS'!$I$9-DJ230,IF(AND(DC231&gt;0,DC231*$B$4+DJ230&gt;$B$2*'SFV+BESS'!$I$9,DC231*$B$4&gt;'SFV+BESS'!$I$7,DJ230&lt;$B$2*'SFV+BESS'!$I$9),$B$2*'SFV+BESS'!$I$9-DJ230,IF(AND(DC231&gt;0,DC231*$B$4+DJ230&lt;=$B$2*'SFV+BESS'!$I$9,DC231&gt;'SFV+BESS'!$I$7),'SFV+BESS'!$I$7,0))))</f>
        <v>0</v>
      </c>
      <c r="DE231" s="27">
        <f>IF(AND(DC231&lt;0,DJ230+DC231/$B$5&gt;$H$2,-DC231/'Carga-Descarga Año'!$B$5&lt;'SFV+BESS'!$I$7),DC231/$B$5,IF(AND(DC231&lt;0,DJ230+DC231/$B$5&gt;$H$2,-DC231/'Carga-Descarga Año'!$B$5&gt;'SFV+BESS'!$I$7),-'SFV+BESS'!$I$7,IF(AND(DC231&lt;0,DJ230+DC231/$B$5&lt;$H$2),-MIN('SFV+BESS'!$I$7,DJ230-$H$2),0)))</f>
        <v>0</v>
      </c>
      <c r="DF231" s="33"/>
      <c r="DG231" s="33">
        <f t="shared" si="306"/>
        <v>0</v>
      </c>
      <c r="DH231" s="27">
        <f t="shared" si="272"/>
        <v>0</v>
      </c>
      <c r="DI231" s="27">
        <f t="shared" si="273"/>
        <v>0</v>
      </c>
      <c r="DJ231" s="28">
        <f>IF((DJ230+DD231+DE231)&gt;=$B$2*'SFV+BESS'!$I$9, $B$2*'SFV+BESS'!$I$9, (DJ230+DD231+DE231))</f>
        <v>173.61249999999998</v>
      </c>
      <c r="DK231" s="110">
        <f t="shared" si="274"/>
        <v>0</v>
      </c>
      <c r="DP231" s="251"/>
      <c r="DQ231" s="41">
        <v>9.2500000000000107</v>
      </c>
      <c r="DR231" s="33">
        <f t="shared" si="323"/>
        <v>0</v>
      </c>
      <c r="DS231" s="33">
        <f>Gen_Cons_Horario!B5345</f>
        <v>0</v>
      </c>
      <c r="DT231" s="35">
        <f t="shared" si="288"/>
        <v>0</v>
      </c>
      <c r="DU231" s="116">
        <f>IF(AND(DT231&gt;0,DT231*$B$4+EA230&lt;=$B$2*'SFV+BESS'!$I$9,DT231&lt;'SFV+BESS'!$I$7), DT231*$B$4, IF(AND(DT231&gt;0,DT231*$B$4+EA230&gt;$B$2*'SFV+BESS'!$I$9,DT231*$B$4&lt;'SFV+BESS'!$I$7),$B$2*'SFV+BESS'!$I$9-EA230,IF(AND(DT231&gt;0,DT231*$B$4+EA230&gt;$B$2*'SFV+BESS'!$I$9,DT231*$B$4&gt;'SFV+BESS'!$I$7,EA230&lt;$B$2*'SFV+BESS'!$I$9),$B$2*'SFV+BESS'!$I$9-EA230,IF(AND(DT231&gt;0,DT231*$B$4+EA230&lt;=$B$2*'SFV+BESS'!$I$9,DT231&gt;'SFV+BESS'!$I$7),'SFV+BESS'!$I$7,0))))</f>
        <v>0</v>
      </c>
      <c r="DV231" s="27">
        <f>IF(AND(DT231&lt;0,EA230+DT231/$B$5&gt;$H$2,-DT231/'Carga-Descarga Año'!$B$5&lt;'SFV+BESS'!$I$7),DT231/$B$5,IF(AND(DT231&lt;0,EA230+DT231/$B$5&gt;$H$2,-DT231/'Carga-Descarga Año'!$B$5&gt;'SFV+BESS'!$I$7),-'SFV+BESS'!$I$7,IF(AND(DT231&lt;0,EA230+DT231/$B$5&lt;$H$2),-MIN('SFV+BESS'!$I$7,EA230-$H$2),0)))</f>
        <v>0</v>
      </c>
      <c r="DW231" s="33"/>
      <c r="DX231" s="33">
        <f t="shared" si="307"/>
        <v>0</v>
      </c>
      <c r="DY231" s="27">
        <f t="shared" si="275"/>
        <v>0</v>
      </c>
      <c r="DZ231" s="27">
        <f t="shared" si="308"/>
        <v>0</v>
      </c>
      <c r="EA231" s="28">
        <f>IF((EA230+DU231+DV231)&gt;=$B$2*'SFV+BESS'!$I$9, $B$2*'SFV+BESS'!$I$9, (EA230+DU231+DV231))</f>
        <v>173.61249999999998</v>
      </c>
      <c r="EB231" s="110">
        <f t="shared" si="276"/>
        <v>0</v>
      </c>
      <c r="EG231" s="251"/>
      <c r="EH231" s="41">
        <v>9.2500000000000107</v>
      </c>
      <c r="EI231" s="33">
        <f t="shared" si="324"/>
        <v>0</v>
      </c>
      <c r="EJ231" s="33">
        <f>Gen_Cons_Horario!B6089</f>
        <v>0</v>
      </c>
      <c r="EK231" s="35">
        <f t="shared" si="289"/>
        <v>0</v>
      </c>
      <c r="EL231" s="116">
        <f>IF(AND(EK231&gt;0,EK231*$B$4+ER230&lt;=$B$2*'SFV+BESS'!$I$9,EK231&lt;'SFV+BESS'!$I$7), EK231*$B$4, IF(AND(EK231&gt;0,EK231*$B$4+ER230&gt;$B$2*'SFV+BESS'!$I$9,EK231*$B$4&lt;'SFV+BESS'!$I$7),$B$2*'SFV+BESS'!$I$9-ER230,IF(AND(EK231&gt;0,EK231*$B$4+ER230&gt;$B$2*'SFV+BESS'!$I$9,EK231*$B$4&gt;'SFV+BESS'!$I$7,ER230&lt;$B$2*'SFV+BESS'!$I$9),$B$2*'SFV+BESS'!$I$9-ER230,IF(AND(EK231&gt;0,EK231*$B$4+ER230&lt;=$B$2*'SFV+BESS'!$I$9,EK231&gt;'SFV+BESS'!$I$7),'SFV+BESS'!$I$7,0))))</f>
        <v>0</v>
      </c>
      <c r="EM231" s="27">
        <f>IF(AND(EK231&lt;0,ER230+EK231/$B$5&gt;$H$2,-EK231/'Carga-Descarga Año'!$B$5&lt;'SFV+BESS'!$I$7),EK231/$B$5,IF(AND(EK231&lt;0,ER230+EK231/$B$5&gt;$H$2,-EK231/'Carga-Descarga Año'!$B$5&gt;'SFV+BESS'!$I$7),-'SFV+BESS'!$I$7,IF(AND(EK231&lt;0,ER230+EK231/$B$5&lt;$H$2),-MIN('SFV+BESS'!$I$7,ER230-$H$2),0)))</f>
        <v>0</v>
      </c>
      <c r="EN231" s="33"/>
      <c r="EO231" s="33">
        <f t="shared" si="309"/>
        <v>0</v>
      </c>
      <c r="EP231" s="27">
        <f t="shared" si="277"/>
        <v>0</v>
      </c>
      <c r="EQ231" s="27">
        <f t="shared" si="310"/>
        <v>0</v>
      </c>
      <c r="ER231" s="28">
        <f>IF((ER230+EL231+EM231)&gt;=$B$2*'SFV+BESS'!$I$9, $B$2*'SFV+BESS'!$I$9, (ER230+EL231+EM231))</f>
        <v>173.61249999999998</v>
      </c>
      <c r="ES231" s="110">
        <f t="shared" si="278"/>
        <v>0</v>
      </c>
      <c r="EX231" s="251"/>
      <c r="EY231" s="41">
        <v>9.2500000000000107</v>
      </c>
      <c r="EZ231" s="33">
        <f t="shared" si="325"/>
        <v>0</v>
      </c>
      <c r="FA231" s="33">
        <f>Gen_Cons_Horario!B6809</f>
        <v>0</v>
      </c>
      <c r="FB231" s="35">
        <f t="shared" si="290"/>
        <v>0</v>
      </c>
      <c r="FC231" s="116">
        <f>IF(AND(FB231&gt;0,FB231*$B$4+FI230&lt;=$B$2*'SFV+BESS'!$I$9,FB231&lt;'SFV+BESS'!$I$7), FB231*$B$4, IF(AND(FB231&gt;0,FB231*$B$4+FI230&gt;$B$2*'SFV+BESS'!$I$9,FB231*$B$4&lt;'SFV+BESS'!$I$7),$B$2*'SFV+BESS'!$I$9-FI230,IF(AND(FB231&gt;0,FB231*$B$4+FI230&gt;$B$2*'SFV+BESS'!$I$9,FB231*$B$4&gt;'SFV+BESS'!$I$7,FI230&lt;$B$2*'SFV+BESS'!$I$9),$B$2*'SFV+BESS'!$I$9-FI230,IF(AND(FB231&gt;0,FB231*$B$4+FI230&lt;=$B$2*'SFV+BESS'!$I$9,FB231&gt;'SFV+BESS'!$I$7),'SFV+BESS'!$I$7,0))))</f>
        <v>0</v>
      </c>
      <c r="FD231" s="27">
        <f>IF(AND(FB231&lt;0,FI230+FB231/$B$5&gt;$H$2,-FB231/'Carga-Descarga Año'!$B$5&lt;'SFV+BESS'!$I$7),FB231/$B$5,IF(AND(FB231&lt;0,FI230+FB231/$B$5&gt;$H$2,-FB231/'Carga-Descarga Año'!$B$5&gt;'SFV+BESS'!$I$7),-'SFV+BESS'!$I$7,IF(AND(FB231&lt;0,FI230+FB231/$B$5&lt;$H$2),-MIN('SFV+BESS'!$I$7,FI230-$H$2),0)))</f>
        <v>0</v>
      </c>
      <c r="FE231" s="33"/>
      <c r="FF231" s="33">
        <f t="shared" si="311"/>
        <v>0</v>
      </c>
      <c r="FG231" s="27">
        <f t="shared" si="279"/>
        <v>0</v>
      </c>
      <c r="FH231" s="27">
        <f t="shared" si="312"/>
        <v>0</v>
      </c>
      <c r="FI231" s="28">
        <f>IF((FI230+FC231+FD231)&gt;=$B$2*'SFV+BESS'!$I$9, $B$2*'SFV+BESS'!$I$9, (FI230+FC231+FD231))</f>
        <v>173.61249999999998</v>
      </c>
      <c r="FJ231" s="110">
        <f t="shared" si="280"/>
        <v>0</v>
      </c>
      <c r="FO231" s="251"/>
      <c r="FP231" s="41">
        <v>9.2500000000000107</v>
      </c>
      <c r="FQ231" s="33">
        <f t="shared" si="326"/>
        <v>1.7899719636822458</v>
      </c>
      <c r="FR231" s="33">
        <f>Gen_Cons_Horario!B7553</f>
        <v>0</v>
      </c>
      <c r="FS231" s="35">
        <f t="shared" si="291"/>
        <v>1.7899719636822458</v>
      </c>
      <c r="FT231" s="116">
        <f>IF(AND(FS231&gt;0,FS231*$B$4+FZ230&lt;=$B$2*'SFV+BESS'!$I$9,FS231&lt;'SFV+BESS'!$I$7), FS231*$B$4, IF(AND(FS231&gt;0,FS231*$B$4+FZ230&gt;$B$2*'SFV+BESS'!$I$9,FS231*$B$4&lt;'SFV+BESS'!$I$7),$B$2*'SFV+BESS'!$I$9-FZ230,IF(AND(FS231&gt;0,FS231*$B$4+FZ230&gt;$B$2*'SFV+BESS'!$I$9,FS231*$B$4&gt;'SFV+BESS'!$I$7,FZ230&lt;$B$2*'SFV+BESS'!$I$9),$B$2*'SFV+BESS'!$I$9-FZ230,IF(AND(FS231&gt;0,FS231*$B$4+FZ230&lt;=$B$2*'SFV+BESS'!$I$9,FS231&gt;'SFV+BESS'!$I$7),'SFV+BESS'!$I$7,0))))</f>
        <v>0</v>
      </c>
      <c r="FU231" s="27">
        <f>IF(AND(FS231&lt;0,FZ230+FS231/$B$5&gt;$H$2,-FS231/'Carga-Descarga Año'!$B$5&lt;'SFV+BESS'!$I$7),FS231/$B$5,IF(AND(FS231&lt;0,FZ230+FS231/$B$5&gt;$H$2,-FS231/'Carga-Descarga Año'!$B$5&gt;'SFV+BESS'!$I$7),-'SFV+BESS'!$I$7,IF(AND(FS231&lt;0,FZ230+FS231/$B$5&lt;$H$2),-MIN('SFV+BESS'!$I$7,FZ230-$H$2),0)))</f>
        <v>0</v>
      </c>
      <c r="FV231" s="33"/>
      <c r="FW231" s="33">
        <f t="shared" si="313"/>
        <v>0</v>
      </c>
      <c r="FX231" s="27">
        <f t="shared" si="281"/>
        <v>0</v>
      </c>
      <c r="FY231" s="27">
        <f t="shared" si="314"/>
        <v>0</v>
      </c>
      <c r="FZ231" s="28">
        <f>IF((FZ230+FT231+FU231)&gt;=$B$2*'SFV+BESS'!$I$9, $B$2*'SFV+BESS'!$I$9, (FZ230+FT231+FU231))</f>
        <v>173.61249999999998</v>
      </c>
      <c r="GA231" s="110">
        <f t="shared" si="282"/>
        <v>1.7899719636822458</v>
      </c>
      <c r="GF231" s="251"/>
      <c r="GG231" s="41">
        <v>9.2500000000000107</v>
      </c>
      <c r="GH231" s="33">
        <f t="shared" si="327"/>
        <v>3.3744743042418284</v>
      </c>
      <c r="GI231" s="33">
        <f>Gen_Cons_Horario!B8273</f>
        <v>0</v>
      </c>
      <c r="GJ231" s="35">
        <f t="shared" si="297"/>
        <v>3.3744743042418284</v>
      </c>
      <c r="GK231" s="116">
        <f>IF(AND(GJ231&gt;0,GJ231*$B$4+GQ230&lt;=$B$2*'SFV+BESS'!$I$9,GJ231&lt;'SFV+BESS'!$I$7), GJ231*$B$4, IF(AND(GJ231&gt;0,GJ231*$B$4+GQ230&gt;$B$2*'SFV+BESS'!$I$9,GJ231*$B$4&lt;'SFV+BESS'!$I$7),$B$2*'SFV+BESS'!$I$9-GQ230,IF(AND(GJ231&gt;0,GJ231*$B$4+GQ230&gt;$B$2*'SFV+BESS'!$I$9,GJ231*$B$4&gt;'SFV+BESS'!$I$7,GQ230&lt;$B$2*'SFV+BESS'!$I$9),$B$2*'SFV+BESS'!$I$9-GQ230,IF(AND(GJ231&gt;0,GJ231*$B$4+GQ230&lt;=$B$2*'SFV+BESS'!$I$9,GJ231&gt;'SFV+BESS'!$I$7),'SFV+BESS'!$I$7,0))))</f>
        <v>0</v>
      </c>
      <c r="GL231" s="27">
        <f>IF(AND(GJ231&lt;0,GQ230+GJ231/$B$5&gt;$H$2,-GJ231/'Carga-Descarga Año'!$B$5&lt;'SFV+BESS'!$I$7),GJ231/$B$5,IF(AND(GJ231&lt;0,GQ230+GJ231/$B$5&gt;$H$2,-GJ231/'Carga-Descarga Año'!$B$5&gt;'SFV+BESS'!$I$7),-'SFV+BESS'!$I$7,IF(AND(GJ231&lt;0,GQ230+GJ231/$B$5&lt;$H$2),-MIN('SFV+BESS'!$I$7,GQ230-$H$2),0)))</f>
        <v>0</v>
      </c>
      <c r="GM231" s="33"/>
      <c r="GN231" s="33">
        <f t="shared" si="315"/>
        <v>0</v>
      </c>
      <c r="GO231" s="27">
        <f t="shared" si="283"/>
        <v>0</v>
      </c>
      <c r="GP231" s="27">
        <f t="shared" si="316"/>
        <v>0</v>
      </c>
      <c r="GQ231" s="28">
        <f>IF((GQ230+GK231+GL231)&gt;=$B$2*'SFV+BESS'!$I$9, $B$2*'SFV+BESS'!$I$9, (GQ230+GK231+GL231))</f>
        <v>173.61249999999998</v>
      </c>
      <c r="GR231" s="110">
        <f t="shared" si="284"/>
        <v>3.3744743042418284</v>
      </c>
    </row>
    <row r="232" spans="1:200">
      <c r="A232" s="249"/>
      <c r="B232" s="41">
        <v>9.2916666666666696</v>
      </c>
      <c r="C232" s="38">
        <f t="shared" si="298"/>
        <v>31.909413679744592</v>
      </c>
      <c r="D232" s="2">
        <f>Gen_Cons_Horario!B258</f>
        <v>0</v>
      </c>
      <c r="E232" s="140">
        <f t="shared" si="256"/>
        <v>31.909413679744592</v>
      </c>
      <c r="F232" s="116">
        <f>IF(AND(E232&gt;0,E232*$B$4+L231&lt;=$B$2*'SFV+BESS'!$I$9,E232&lt;'SFV+BESS'!$I$7), E232*$B$4, IF(AND(E232&gt;0,E232*$B$4+L231&gt;$B$2*'SFV+BESS'!$I$9,E232*$B$4&lt;'SFV+BESS'!$I$7),$B$2*'SFV+BESS'!$I$9-L231,IF(AND(E232&gt;0,E232*$B$4+L231&gt;$B$2*'SFV+BESS'!$I$9,E232*$B$4&gt;'SFV+BESS'!$I$7,L231&lt;$B$2*'SFV+BESS'!$I$9),$B$2*'SFV+BESS'!$I$9-L231,IF(AND(E232&gt;0,E232*$B$4+L231&lt;=$B$2*'SFV+BESS'!$I$9,E232&gt;'SFV+BESS'!$I$7),'SFV+BESS'!$I$7,0))))</f>
        <v>0</v>
      </c>
      <c r="G232" s="27">
        <f>IF(AND(E232&lt;0,L231+E232/$B$5&gt;$H$2,-E232/'Carga-Descarga Año'!$B$5&lt;'SFV+BESS'!$I$7),E232/$B$5,IF(AND(E232&lt;0,L231+E232/$B$5&gt;$H$2,-E232/'Carga-Descarga Año'!$B$5&gt;'SFV+BESS'!$I$7),-'SFV+BESS'!$I$7,IF(AND(E232&lt;0,L231+E232/$B$5&lt;$H$2),-MIN('SFV+BESS'!$I$7,L231-$H$2),0)))</f>
        <v>0</v>
      </c>
      <c r="I232" s="38">
        <f t="shared" si="257"/>
        <v>0</v>
      </c>
      <c r="J232" s="27">
        <f t="shared" si="259"/>
        <v>0</v>
      </c>
      <c r="K232" s="27">
        <f t="shared" si="258"/>
        <v>0</v>
      </c>
      <c r="L232" s="28">
        <f>IF((L231+F232+G232)&gt;=$B$2*'SFV+BESS'!$I$9, $B$2*'SFV+BESS'!$I$9, (L231+F232+G232))</f>
        <v>173.61249999999998</v>
      </c>
      <c r="M232" s="110">
        <f t="shared" si="260"/>
        <v>31.909413679744592</v>
      </c>
      <c r="R232" s="251"/>
      <c r="S232" s="41">
        <v>9.2916666666666696</v>
      </c>
      <c r="T232" s="2">
        <f t="shared" si="317"/>
        <v>11.29025511961377</v>
      </c>
      <c r="U232" s="2">
        <f>Gen_Cons_Horario!B1002</f>
        <v>0</v>
      </c>
      <c r="V232" s="35">
        <f t="shared" si="292"/>
        <v>11.29025511961377</v>
      </c>
      <c r="W232" s="116">
        <f>IF(AND(V232&gt;0,V232*$B$4+AC231&lt;=$B$2*'SFV+BESS'!$I$9,V232&lt;'SFV+BESS'!$I$7), V232*$B$4, IF(AND(V232&gt;0,V232*$B$4+AC231&gt;$B$2*'SFV+BESS'!$I$9,V232*$B$4&lt;'SFV+BESS'!$I$7),$B$2*'SFV+BESS'!$I$9-AC231,IF(AND(V232&gt;0,V232*$B$4+AC231&gt;$B$2*'SFV+BESS'!$I$9,V232*$B$4&gt;'SFV+BESS'!$I$7,AC231&lt;$B$2*'SFV+BESS'!$I$9),$B$2*'SFV+BESS'!$I$9-AC231,IF(AND(V232&gt;0,V232*$B$4+AC231&lt;=$B$2*'SFV+BESS'!$I$9,V232&gt;'SFV+BESS'!$I$7),'SFV+BESS'!$I$7,0))))</f>
        <v>0</v>
      </c>
      <c r="X232" s="27">
        <f>IF(AND(V232&lt;0,AC231+V232/$B$5&gt;$H$2,-V232/'Carga-Descarga Año'!$B$5&lt;'SFV+BESS'!$I$7),V232/$B$5,IF(AND(V232&lt;0,AC231+V232/$B$5&gt;$H$2,-V232/'Carga-Descarga Año'!$B$5&gt;'SFV+BESS'!$I$7),-'SFV+BESS'!$I$7,IF(AND(V232&lt;0,AC231+V232/$B$5&lt;$H$2),-MIN('SFV+BESS'!$I$7,AC231-$H$2),0)))</f>
        <v>0</v>
      </c>
      <c r="Z232" s="33">
        <f t="shared" si="286"/>
        <v>0</v>
      </c>
      <c r="AA232" s="27">
        <f t="shared" si="261"/>
        <v>0</v>
      </c>
      <c r="AB232" s="27">
        <f t="shared" si="285"/>
        <v>0</v>
      </c>
      <c r="AC232" s="28">
        <f>IF((AC231+W232+X232)&gt;=$B$2*'SFV+BESS'!$I$9, $B$2*'SFV+BESS'!$I$9, (AC231+W232+X232))</f>
        <v>173.61249999999998</v>
      </c>
      <c r="AD232" s="110">
        <f t="shared" si="262"/>
        <v>11.29025511961377</v>
      </c>
      <c r="AI232" s="251"/>
      <c r="AJ232" s="41">
        <v>9.2916666666666696</v>
      </c>
      <c r="AK232" s="52">
        <f t="shared" si="318"/>
        <v>0</v>
      </c>
      <c r="AL232" s="33">
        <f>Gen_Cons_Horario!B1674</f>
        <v>0</v>
      </c>
      <c r="AM232" s="35">
        <f t="shared" si="293"/>
        <v>0</v>
      </c>
      <c r="AN232" s="116">
        <f>IF(AND(AM232&gt;0,AM232*$B$4+AT231&lt;=$B$2*'SFV+BESS'!$I$9,AM232&lt;'SFV+BESS'!$I$7), AM232*$B$4, IF(AND(AM232&gt;0,AM232*$B$4+AT231&gt;$B$2*'SFV+BESS'!$I$9,AM232*$B$4&lt;'SFV+BESS'!$I$7),$B$2*'SFV+BESS'!$I$9-AT231,IF(AND(AM232&gt;0,AM232*$B$4+AT231&gt;$B$2*'SFV+BESS'!$I$9,AM232*$B$4&gt;'SFV+BESS'!$I$7,AT231&lt;$B$2*'SFV+BESS'!$I$9),$B$2*'SFV+BESS'!$I$9-AT231,IF(AND(AM232&gt;0,AM232*$B$4+AT231&lt;=$B$2*'SFV+BESS'!$I$9,AM232&gt;'SFV+BESS'!$I$7),'SFV+BESS'!$I$7,0))))</f>
        <v>0</v>
      </c>
      <c r="AO232" s="27">
        <f>IF(AND(AM232&lt;0,AT231+AM232/$B$5&gt;$H$2,-AM232/'Carga-Descarga Año'!$B$5&lt;'SFV+BESS'!$I$7),AM232/$B$5,IF(AND(AM232&lt;0,AT231+AM232/$B$5&gt;$H$2,-AM232/'Carga-Descarga Año'!$B$5&gt;'SFV+BESS'!$I$7),-'SFV+BESS'!$I$7,IF(AND(AM232&lt;0,AT231+AM232/$B$5&lt;$H$2),-MIN('SFV+BESS'!$I$7,AT231-$H$2),0)))</f>
        <v>0</v>
      </c>
      <c r="AP232" s="33"/>
      <c r="AQ232" s="33">
        <f t="shared" si="299"/>
        <v>0</v>
      </c>
      <c r="AR232" s="27">
        <f t="shared" si="263"/>
        <v>0</v>
      </c>
      <c r="AS232" s="27">
        <f t="shared" si="300"/>
        <v>0</v>
      </c>
      <c r="AT232" s="28">
        <f>IF((AT231+AN232+AO232)&gt;=$B$2*'SFV+BESS'!$I$9, $B$2*'SFV+BESS'!$I$9, (AT231+AN232+AO232))</f>
        <v>173.61249999999998</v>
      </c>
      <c r="AU232" s="110">
        <f t="shared" si="264"/>
        <v>0</v>
      </c>
      <c r="AZ232" s="251"/>
      <c r="BA232" s="41">
        <v>9.2916666666666696</v>
      </c>
      <c r="BB232" s="33">
        <f t="shared" si="319"/>
        <v>0</v>
      </c>
      <c r="BC232" s="33">
        <f>Gen_Cons_Horario!B2418</f>
        <v>0</v>
      </c>
      <c r="BD232" s="35">
        <f t="shared" si="294"/>
        <v>0</v>
      </c>
      <c r="BE232" s="116">
        <f>IF(AND(BD232&gt;0,BD232*$B$4+BK231&lt;=$B$2*'SFV+BESS'!$I$9,BD232&lt;'SFV+BESS'!$I$7), BD232*$B$4, IF(AND(BD232&gt;0,BD232*$B$4+BK231&gt;$B$2*'SFV+BESS'!$I$9,BD232*$B$4&lt;'SFV+BESS'!$I$7),$B$2*'SFV+BESS'!$I$9-BK231,IF(AND(BD232&gt;0,BD232*$B$4+BK231&gt;$B$2*'SFV+BESS'!$I$9,BD232*$B$4&gt;'SFV+BESS'!$I$7,BK231&lt;$B$2*'SFV+BESS'!$I$9),$B$2*'SFV+BESS'!$I$9-BK231,IF(AND(BD232&gt;0,BD232*$B$4+BK231&lt;=$B$2*'SFV+BESS'!$I$9,BD232&gt;'SFV+BESS'!$I$7),'SFV+BESS'!$I$7,0))))</f>
        <v>0</v>
      </c>
      <c r="BF232" s="27">
        <f>IF(AND(BD232&lt;0,BK231+BD232/$B$5&gt;$H$2,-BD232/'Carga-Descarga Año'!$B$5&lt;'SFV+BESS'!$I$7),BD232/$B$5,IF(AND(BD232&lt;0,BK231+BD232/$B$5&gt;$H$2,-BD232/'Carga-Descarga Año'!$B$5&gt;'SFV+BESS'!$I$7),-'SFV+BESS'!$I$7,IF(AND(BD232&lt;0,BK231+BD232/$B$5&lt;$H$2),-MIN('SFV+BESS'!$I$7,BK231-$H$2),0)))</f>
        <v>0</v>
      </c>
      <c r="BG232" s="33"/>
      <c r="BH232" s="33">
        <f t="shared" si="301"/>
        <v>0</v>
      </c>
      <c r="BI232" s="27">
        <f t="shared" si="265"/>
        <v>0</v>
      </c>
      <c r="BJ232" s="27">
        <f t="shared" si="302"/>
        <v>0</v>
      </c>
      <c r="BK232" s="28">
        <f>IF((BK231+BE232+BF232)&gt;=$B$2*'SFV+BESS'!$I$9, $B$2*'SFV+BESS'!$I$9, (BK231+BE232+BF232))</f>
        <v>173.61249999999998</v>
      </c>
      <c r="BL232" s="110">
        <f t="shared" si="266"/>
        <v>0</v>
      </c>
      <c r="BQ232" s="251"/>
      <c r="BR232" s="41">
        <v>9.2916666666666696</v>
      </c>
      <c r="BS232" s="33">
        <f t="shared" si="320"/>
        <v>0</v>
      </c>
      <c r="BT232" s="33">
        <f>Gen_Cons_Horario!B3138</f>
        <v>0</v>
      </c>
      <c r="BU232" s="35">
        <f t="shared" si="295"/>
        <v>0</v>
      </c>
      <c r="BV232" s="116">
        <f>IF(AND(BU232&gt;0,BU232*$B$4+CB231&lt;=$B$2*'SFV+BESS'!$I$9,BU232&lt;'SFV+BESS'!$I$7), BU232*$B$4, IF(AND(BU232&gt;0,BU232*$B$4+CB231&gt;$B$2*'SFV+BESS'!$I$9,BU232*$B$4&lt;'SFV+BESS'!$I$7),$B$2*'SFV+BESS'!$I$9-CB231,IF(AND(BU232&gt;0,BU232*$B$4+CB231&gt;$B$2*'SFV+BESS'!$I$9,BU232*$B$4&gt;'SFV+BESS'!$I$7,CB231&lt;$B$2*'SFV+BESS'!$I$9),$B$2*'SFV+BESS'!$I$9-CB231,IF(AND(BU232&gt;0,BU232*$B$4+CB231&lt;=$B$2*'SFV+BESS'!$I$9,BU232&gt;'SFV+BESS'!$I$7),'SFV+BESS'!$I$7,0))))</f>
        <v>0</v>
      </c>
      <c r="BW232" s="27">
        <f>IF(AND(BU232&lt;0,CB231+BU232/$B$5&gt;$H$2,-BU232/'Carga-Descarga Año'!$B$5&lt;'SFV+BESS'!$I$7),BU232/$B$5,IF(AND(BU232&lt;0,CB231+BU232/$B$5&gt;$H$2,-BU232/'Carga-Descarga Año'!$B$5&gt;'SFV+BESS'!$I$7),-'SFV+BESS'!$I$7,IF(AND(BU232&lt;0,CB231+BU232/$B$5&lt;$H$2),-MIN('SFV+BESS'!$I$7,CB231-$H$2),0)))</f>
        <v>0</v>
      </c>
      <c r="BX232" s="33"/>
      <c r="BY232" s="33">
        <f t="shared" si="303"/>
        <v>0</v>
      </c>
      <c r="BZ232" s="27">
        <f t="shared" si="267"/>
        <v>0</v>
      </c>
      <c r="CA232" s="27">
        <f t="shared" si="268"/>
        <v>0</v>
      </c>
      <c r="CB232" s="28">
        <f>IF((CB231+BV232+BW232)&gt;=$B$2*'SFV+BESS'!$I$9, $B$2*'SFV+BESS'!$I$9, (CB231+BV232+BW232))</f>
        <v>173.61249999999998</v>
      </c>
      <c r="CC232" s="110">
        <f t="shared" si="269"/>
        <v>0</v>
      </c>
      <c r="CH232" s="251"/>
      <c r="CI232" s="41">
        <v>9.2916666666666696</v>
      </c>
      <c r="CJ232" s="33">
        <f t="shared" si="321"/>
        <v>0</v>
      </c>
      <c r="CK232" s="33">
        <f>Gen_Cons_Horario!B3882</f>
        <v>0</v>
      </c>
      <c r="CL232" s="35">
        <f t="shared" si="296"/>
        <v>0</v>
      </c>
      <c r="CM232" s="116">
        <f>IF(AND(CL232&gt;0,CL232*$B$4+CS231&lt;=$B$2*'SFV+BESS'!$I$9,CL232&lt;'SFV+BESS'!$I$7), CL232*$B$4, IF(AND(CL232&gt;0,CL232*$B$4+CS231&gt;$B$2*'SFV+BESS'!$I$9,CL232*$B$4&lt;'SFV+BESS'!$I$7),$B$2*'SFV+BESS'!$I$9-CS231,IF(AND(CL232&gt;0,CL232*$B$4+CS231&gt;$B$2*'SFV+BESS'!$I$9,CL232*$B$4&gt;'SFV+BESS'!$I$7,CS231&lt;$B$2*'SFV+BESS'!$I$9),$B$2*'SFV+BESS'!$I$9-CS231,IF(AND(CL232&gt;0,CL232*$B$4+CS231&lt;=$B$2*'SFV+BESS'!$I$9,CL232&gt;'SFV+BESS'!$I$7),'SFV+BESS'!$I$7,0))))</f>
        <v>0</v>
      </c>
      <c r="CN232" s="27">
        <f>IF(AND(CL232&lt;0,CS231+CL232/$B$5&gt;$H$2,-CL232/'Carga-Descarga Año'!$B$5&lt;'SFV+BESS'!$I$7),CL232/$B$5,IF(AND(CL232&lt;0,CS231+CL232/$B$5&gt;$H$2,-CL232/'Carga-Descarga Año'!$B$5&gt;'SFV+BESS'!$I$7),-'SFV+BESS'!$I$7,IF(AND(CL232&lt;0,CS231+CL232/$B$5&lt;$H$2),-MIN('SFV+BESS'!$I$7,CS231-$H$2),0)))</f>
        <v>0</v>
      </c>
      <c r="CO232" s="33"/>
      <c r="CP232" s="33">
        <f t="shared" si="304"/>
        <v>0</v>
      </c>
      <c r="CQ232" s="27">
        <f t="shared" si="270"/>
        <v>0</v>
      </c>
      <c r="CR232" s="27">
        <f t="shared" si="305"/>
        <v>0</v>
      </c>
      <c r="CS232" s="28">
        <f>IF((CS231+CM232+CN232)&gt;=$B$2*'SFV+BESS'!$I$9, $B$2*'SFV+BESS'!$I$9, (CS231+CM232+CN232))</f>
        <v>173.61249999999998</v>
      </c>
      <c r="CT232" s="110">
        <f t="shared" si="271"/>
        <v>0</v>
      </c>
      <c r="CY232" s="251"/>
      <c r="CZ232" s="41">
        <v>9.2916666666666696</v>
      </c>
      <c r="DA232" s="33">
        <f t="shared" si="322"/>
        <v>0</v>
      </c>
      <c r="DB232" s="33">
        <f>Gen_Cons_Horario!B4602</f>
        <v>0</v>
      </c>
      <c r="DC232" s="35">
        <f t="shared" si="287"/>
        <v>0</v>
      </c>
      <c r="DD232" s="116">
        <f>IF(AND(DC232&gt;0,DC232*$B$4+DJ231&lt;=$B$2*'SFV+BESS'!$I$9,DC232&lt;'SFV+BESS'!$I$7), DC232*$B$4, IF(AND(DC232&gt;0,DC232*$B$4+DJ231&gt;$B$2*'SFV+BESS'!$I$9,DC232*$B$4&lt;'SFV+BESS'!$I$7),$B$2*'SFV+BESS'!$I$9-DJ231,IF(AND(DC232&gt;0,DC232*$B$4+DJ231&gt;$B$2*'SFV+BESS'!$I$9,DC232*$B$4&gt;'SFV+BESS'!$I$7,DJ231&lt;$B$2*'SFV+BESS'!$I$9),$B$2*'SFV+BESS'!$I$9-DJ231,IF(AND(DC232&gt;0,DC232*$B$4+DJ231&lt;=$B$2*'SFV+BESS'!$I$9,DC232&gt;'SFV+BESS'!$I$7),'SFV+BESS'!$I$7,0))))</f>
        <v>0</v>
      </c>
      <c r="DE232" s="27">
        <f>IF(AND(DC232&lt;0,DJ231+DC232/$B$5&gt;$H$2,-DC232/'Carga-Descarga Año'!$B$5&lt;'SFV+BESS'!$I$7),DC232/$B$5,IF(AND(DC232&lt;0,DJ231+DC232/$B$5&gt;$H$2,-DC232/'Carga-Descarga Año'!$B$5&gt;'SFV+BESS'!$I$7),-'SFV+BESS'!$I$7,IF(AND(DC232&lt;0,DJ231+DC232/$B$5&lt;$H$2),-MIN('SFV+BESS'!$I$7,DJ231-$H$2),0)))</f>
        <v>0</v>
      </c>
      <c r="DF232" s="33"/>
      <c r="DG232" s="33">
        <f t="shared" si="306"/>
        <v>0</v>
      </c>
      <c r="DH232" s="27">
        <f t="shared" si="272"/>
        <v>0</v>
      </c>
      <c r="DI232" s="27">
        <f t="shared" si="273"/>
        <v>0</v>
      </c>
      <c r="DJ232" s="28">
        <f>IF((DJ231+DD232+DE232)&gt;=$B$2*'SFV+BESS'!$I$9, $B$2*'SFV+BESS'!$I$9, (DJ231+DD232+DE232))</f>
        <v>173.61249999999998</v>
      </c>
      <c r="DK232" s="110">
        <f t="shared" si="274"/>
        <v>0</v>
      </c>
      <c r="DP232" s="251"/>
      <c r="DQ232" s="41">
        <v>9.2916666666666696</v>
      </c>
      <c r="DR232" s="33">
        <f t="shared" si="323"/>
        <v>0</v>
      </c>
      <c r="DS232" s="33">
        <f>Gen_Cons_Horario!B5346</f>
        <v>0</v>
      </c>
      <c r="DT232" s="35">
        <f t="shared" si="288"/>
        <v>0</v>
      </c>
      <c r="DU232" s="116">
        <f>IF(AND(DT232&gt;0,DT232*$B$4+EA231&lt;=$B$2*'SFV+BESS'!$I$9,DT232&lt;'SFV+BESS'!$I$7), DT232*$B$4, IF(AND(DT232&gt;0,DT232*$B$4+EA231&gt;$B$2*'SFV+BESS'!$I$9,DT232*$B$4&lt;'SFV+BESS'!$I$7),$B$2*'SFV+BESS'!$I$9-EA231,IF(AND(DT232&gt;0,DT232*$B$4+EA231&gt;$B$2*'SFV+BESS'!$I$9,DT232*$B$4&gt;'SFV+BESS'!$I$7,EA231&lt;$B$2*'SFV+BESS'!$I$9),$B$2*'SFV+BESS'!$I$9-EA231,IF(AND(DT232&gt;0,DT232*$B$4+EA231&lt;=$B$2*'SFV+BESS'!$I$9,DT232&gt;'SFV+BESS'!$I$7),'SFV+BESS'!$I$7,0))))</f>
        <v>0</v>
      </c>
      <c r="DV232" s="27">
        <f>IF(AND(DT232&lt;0,EA231+DT232/$B$5&gt;$H$2,-DT232/'Carga-Descarga Año'!$B$5&lt;'SFV+BESS'!$I$7),DT232/$B$5,IF(AND(DT232&lt;0,EA231+DT232/$B$5&gt;$H$2,-DT232/'Carga-Descarga Año'!$B$5&gt;'SFV+BESS'!$I$7),-'SFV+BESS'!$I$7,IF(AND(DT232&lt;0,EA231+DT232/$B$5&lt;$H$2),-MIN('SFV+BESS'!$I$7,EA231-$H$2),0)))</f>
        <v>0</v>
      </c>
      <c r="DW232" s="33"/>
      <c r="DX232" s="33">
        <f t="shared" si="307"/>
        <v>0</v>
      </c>
      <c r="DY232" s="27">
        <f t="shared" si="275"/>
        <v>0</v>
      </c>
      <c r="DZ232" s="27">
        <f t="shared" si="308"/>
        <v>0</v>
      </c>
      <c r="EA232" s="28">
        <f>IF((EA231+DU232+DV232)&gt;=$B$2*'SFV+BESS'!$I$9, $B$2*'SFV+BESS'!$I$9, (EA231+DU232+DV232))</f>
        <v>173.61249999999998</v>
      </c>
      <c r="EB232" s="110">
        <f t="shared" si="276"/>
        <v>0</v>
      </c>
      <c r="EG232" s="251"/>
      <c r="EH232" s="41">
        <v>9.2916666666666696</v>
      </c>
      <c r="EI232" s="33">
        <f t="shared" si="324"/>
        <v>0</v>
      </c>
      <c r="EJ232" s="33">
        <f>Gen_Cons_Horario!B6090</f>
        <v>0</v>
      </c>
      <c r="EK232" s="35">
        <f t="shared" si="289"/>
        <v>0</v>
      </c>
      <c r="EL232" s="116">
        <f>IF(AND(EK232&gt;0,EK232*$B$4+ER231&lt;=$B$2*'SFV+BESS'!$I$9,EK232&lt;'SFV+BESS'!$I$7), EK232*$B$4, IF(AND(EK232&gt;0,EK232*$B$4+ER231&gt;$B$2*'SFV+BESS'!$I$9,EK232*$B$4&lt;'SFV+BESS'!$I$7),$B$2*'SFV+BESS'!$I$9-ER231,IF(AND(EK232&gt;0,EK232*$B$4+ER231&gt;$B$2*'SFV+BESS'!$I$9,EK232*$B$4&gt;'SFV+BESS'!$I$7,ER231&lt;$B$2*'SFV+BESS'!$I$9),$B$2*'SFV+BESS'!$I$9-ER231,IF(AND(EK232&gt;0,EK232*$B$4+ER231&lt;=$B$2*'SFV+BESS'!$I$9,EK232&gt;'SFV+BESS'!$I$7),'SFV+BESS'!$I$7,0))))</f>
        <v>0</v>
      </c>
      <c r="EM232" s="27">
        <f>IF(AND(EK232&lt;0,ER231+EK232/$B$5&gt;$H$2,-EK232/'Carga-Descarga Año'!$B$5&lt;'SFV+BESS'!$I$7),EK232/$B$5,IF(AND(EK232&lt;0,ER231+EK232/$B$5&gt;$H$2,-EK232/'Carga-Descarga Año'!$B$5&gt;'SFV+BESS'!$I$7),-'SFV+BESS'!$I$7,IF(AND(EK232&lt;0,ER231+EK232/$B$5&lt;$H$2),-MIN('SFV+BESS'!$I$7,ER231-$H$2),0)))</f>
        <v>0</v>
      </c>
      <c r="EN232" s="33"/>
      <c r="EO232" s="33">
        <f t="shared" si="309"/>
        <v>0</v>
      </c>
      <c r="EP232" s="27">
        <f t="shared" si="277"/>
        <v>0</v>
      </c>
      <c r="EQ232" s="27">
        <f t="shared" si="310"/>
        <v>0</v>
      </c>
      <c r="ER232" s="28">
        <f>IF((ER231+EL232+EM232)&gt;=$B$2*'SFV+BESS'!$I$9, $B$2*'SFV+BESS'!$I$9, (ER231+EL232+EM232))</f>
        <v>173.61249999999998</v>
      </c>
      <c r="ES232" s="110">
        <f t="shared" si="278"/>
        <v>0</v>
      </c>
      <c r="EX232" s="251"/>
      <c r="EY232" s="41">
        <v>9.2916666666666696</v>
      </c>
      <c r="EZ232" s="33">
        <f t="shared" si="325"/>
        <v>20.231242549735406</v>
      </c>
      <c r="FA232" s="33">
        <f>Gen_Cons_Horario!B6810</f>
        <v>0</v>
      </c>
      <c r="FB232" s="35">
        <f t="shared" si="290"/>
        <v>20.231242549735406</v>
      </c>
      <c r="FC232" s="116">
        <f>IF(AND(FB232&gt;0,FB232*$B$4+FI231&lt;=$B$2*'SFV+BESS'!$I$9,FB232&lt;'SFV+BESS'!$I$7), FB232*$B$4, IF(AND(FB232&gt;0,FB232*$B$4+FI231&gt;$B$2*'SFV+BESS'!$I$9,FB232*$B$4&lt;'SFV+BESS'!$I$7),$B$2*'SFV+BESS'!$I$9-FI231,IF(AND(FB232&gt;0,FB232*$B$4+FI231&gt;$B$2*'SFV+BESS'!$I$9,FB232*$B$4&gt;'SFV+BESS'!$I$7,FI231&lt;$B$2*'SFV+BESS'!$I$9),$B$2*'SFV+BESS'!$I$9-FI231,IF(AND(FB232&gt;0,FB232*$B$4+FI231&lt;=$B$2*'SFV+BESS'!$I$9,FB232&gt;'SFV+BESS'!$I$7),'SFV+BESS'!$I$7,0))))</f>
        <v>0</v>
      </c>
      <c r="FD232" s="27">
        <f>IF(AND(FB232&lt;0,FI231+FB232/$B$5&gt;$H$2,-FB232/'Carga-Descarga Año'!$B$5&lt;'SFV+BESS'!$I$7),FB232/$B$5,IF(AND(FB232&lt;0,FI231+FB232/$B$5&gt;$H$2,-FB232/'Carga-Descarga Año'!$B$5&gt;'SFV+BESS'!$I$7),-'SFV+BESS'!$I$7,IF(AND(FB232&lt;0,FI231+FB232/$B$5&lt;$H$2),-MIN('SFV+BESS'!$I$7,FI231-$H$2),0)))</f>
        <v>0</v>
      </c>
      <c r="FE232" s="33"/>
      <c r="FF232" s="33">
        <f t="shared" si="311"/>
        <v>0</v>
      </c>
      <c r="FG232" s="27">
        <f t="shared" si="279"/>
        <v>0</v>
      </c>
      <c r="FH232" s="27">
        <f t="shared" si="312"/>
        <v>0</v>
      </c>
      <c r="FI232" s="28">
        <f>IF((FI231+FC232+FD232)&gt;=$B$2*'SFV+BESS'!$I$9, $B$2*'SFV+BESS'!$I$9, (FI231+FC232+FD232))</f>
        <v>173.61249999999998</v>
      </c>
      <c r="FJ232" s="110">
        <f t="shared" si="280"/>
        <v>20.231242549735406</v>
      </c>
      <c r="FO232" s="251"/>
      <c r="FP232" s="41">
        <v>9.2916666666666696</v>
      </c>
      <c r="FQ232" s="33">
        <f t="shared" si="326"/>
        <v>47.678344123536192</v>
      </c>
      <c r="FR232" s="33">
        <f>Gen_Cons_Horario!B7554</f>
        <v>0</v>
      </c>
      <c r="FS232" s="35">
        <f t="shared" si="291"/>
        <v>47.678344123536192</v>
      </c>
      <c r="FT232" s="116">
        <f>IF(AND(FS232&gt;0,FS232*$B$4+FZ231&lt;=$B$2*'SFV+BESS'!$I$9,FS232&lt;'SFV+BESS'!$I$7), FS232*$B$4, IF(AND(FS232&gt;0,FS232*$B$4+FZ231&gt;$B$2*'SFV+BESS'!$I$9,FS232*$B$4&lt;'SFV+BESS'!$I$7),$B$2*'SFV+BESS'!$I$9-FZ231,IF(AND(FS232&gt;0,FS232*$B$4+FZ231&gt;$B$2*'SFV+BESS'!$I$9,FS232*$B$4&gt;'SFV+BESS'!$I$7,FZ231&lt;$B$2*'SFV+BESS'!$I$9),$B$2*'SFV+BESS'!$I$9-FZ231,IF(AND(FS232&gt;0,FS232*$B$4+FZ231&lt;=$B$2*'SFV+BESS'!$I$9,FS232&gt;'SFV+BESS'!$I$7),'SFV+BESS'!$I$7,0))))</f>
        <v>0</v>
      </c>
      <c r="FU232" s="27">
        <f>IF(AND(FS232&lt;0,FZ231+FS232/$B$5&gt;$H$2,-FS232/'Carga-Descarga Año'!$B$5&lt;'SFV+BESS'!$I$7),FS232/$B$5,IF(AND(FS232&lt;0,FZ231+FS232/$B$5&gt;$H$2,-FS232/'Carga-Descarga Año'!$B$5&gt;'SFV+BESS'!$I$7),-'SFV+BESS'!$I$7,IF(AND(FS232&lt;0,FZ231+FS232/$B$5&lt;$H$2),-MIN('SFV+BESS'!$I$7,FZ231-$H$2),0)))</f>
        <v>0</v>
      </c>
      <c r="FV232" s="33"/>
      <c r="FW232" s="33">
        <f t="shared" si="313"/>
        <v>0</v>
      </c>
      <c r="FX232" s="27">
        <f t="shared" si="281"/>
        <v>0</v>
      </c>
      <c r="FY232" s="27">
        <f t="shared" si="314"/>
        <v>0</v>
      </c>
      <c r="FZ232" s="28">
        <f>IF((FZ231+FT232+FU232)&gt;=$B$2*'SFV+BESS'!$I$9, $B$2*'SFV+BESS'!$I$9, (FZ231+FT232+FU232))</f>
        <v>173.61249999999998</v>
      </c>
      <c r="GA232" s="110">
        <f t="shared" si="282"/>
        <v>47.678344123536192</v>
      </c>
      <c r="GF232" s="251"/>
      <c r="GG232" s="41">
        <v>9.2916666666666696</v>
      </c>
      <c r="GH232" s="33">
        <f t="shared" si="327"/>
        <v>47.68278908167801</v>
      </c>
      <c r="GI232" s="33">
        <f>Gen_Cons_Horario!B8274</f>
        <v>0</v>
      </c>
      <c r="GJ232" s="35">
        <f t="shared" si="297"/>
        <v>47.68278908167801</v>
      </c>
      <c r="GK232" s="116">
        <f>IF(AND(GJ232&gt;0,GJ232*$B$4+GQ231&lt;=$B$2*'SFV+BESS'!$I$9,GJ232&lt;'SFV+BESS'!$I$7), GJ232*$B$4, IF(AND(GJ232&gt;0,GJ232*$B$4+GQ231&gt;$B$2*'SFV+BESS'!$I$9,GJ232*$B$4&lt;'SFV+BESS'!$I$7),$B$2*'SFV+BESS'!$I$9-GQ231,IF(AND(GJ232&gt;0,GJ232*$B$4+GQ231&gt;$B$2*'SFV+BESS'!$I$9,GJ232*$B$4&gt;'SFV+BESS'!$I$7,GQ231&lt;$B$2*'SFV+BESS'!$I$9),$B$2*'SFV+BESS'!$I$9-GQ231,IF(AND(GJ232&gt;0,GJ232*$B$4+GQ231&lt;=$B$2*'SFV+BESS'!$I$9,GJ232&gt;'SFV+BESS'!$I$7),'SFV+BESS'!$I$7,0))))</f>
        <v>0</v>
      </c>
      <c r="GL232" s="27">
        <f>IF(AND(GJ232&lt;0,GQ231+GJ232/$B$5&gt;$H$2,-GJ232/'Carga-Descarga Año'!$B$5&lt;'SFV+BESS'!$I$7),GJ232/$B$5,IF(AND(GJ232&lt;0,GQ231+GJ232/$B$5&gt;$H$2,-GJ232/'Carga-Descarga Año'!$B$5&gt;'SFV+BESS'!$I$7),-'SFV+BESS'!$I$7,IF(AND(GJ232&lt;0,GQ231+GJ232/$B$5&lt;$H$2),-MIN('SFV+BESS'!$I$7,GQ231-$H$2),0)))</f>
        <v>0</v>
      </c>
      <c r="GM232" s="33"/>
      <c r="GN232" s="33">
        <f t="shared" si="315"/>
        <v>0</v>
      </c>
      <c r="GO232" s="27">
        <f t="shared" si="283"/>
        <v>0</v>
      </c>
      <c r="GP232" s="27">
        <f t="shared" si="316"/>
        <v>0</v>
      </c>
      <c r="GQ232" s="28">
        <f>IF((GQ231+GK232+GL232)&gt;=$B$2*'SFV+BESS'!$I$9, $B$2*'SFV+BESS'!$I$9, (GQ231+GK232+GL232))</f>
        <v>173.61249999999998</v>
      </c>
      <c r="GR232" s="110">
        <f t="shared" si="284"/>
        <v>47.68278908167801</v>
      </c>
    </row>
    <row r="233" spans="1:200">
      <c r="A233" s="249"/>
      <c r="B233" s="41">
        <v>9.3333333333333393</v>
      </c>
      <c r="C233" s="38">
        <f t="shared" si="298"/>
        <v>70.656558862291604</v>
      </c>
      <c r="D233" s="2">
        <f>Gen_Cons_Horario!B259</f>
        <v>96.941000000000003</v>
      </c>
      <c r="E233" s="140">
        <f t="shared" si="256"/>
        <v>-26.284441137708399</v>
      </c>
      <c r="F233" s="116">
        <f>IF(AND(E233&gt;0,E233*$B$4+L232&lt;=$B$2*'SFV+BESS'!$I$9,E233&lt;'SFV+BESS'!$I$7), E233*$B$4, IF(AND(E233&gt;0,E233*$B$4+L232&gt;$B$2*'SFV+BESS'!$I$9,E233*$B$4&lt;'SFV+BESS'!$I$7),$B$2*'SFV+BESS'!$I$9-L232,IF(AND(E233&gt;0,E233*$B$4+L232&gt;$B$2*'SFV+BESS'!$I$9,E233*$B$4&gt;'SFV+BESS'!$I$7,L232&lt;$B$2*'SFV+BESS'!$I$9),$B$2*'SFV+BESS'!$I$9-L232,IF(AND(E233&gt;0,E233*$B$4+L232&lt;=$B$2*'SFV+BESS'!$I$9,E233&gt;'SFV+BESS'!$I$7),'SFV+BESS'!$I$7,0))))</f>
        <v>0</v>
      </c>
      <c r="G233" s="27">
        <f>IF(AND(E233&lt;0,L232+E233/$B$5&gt;$H$2,-E233/'Carga-Descarga Año'!$B$5&lt;'SFV+BESS'!$I$7),E233/$B$5,IF(AND(E233&lt;0,L232+E233/$B$5&gt;$H$2,-E233/'Carga-Descarga Año'!$B$5&gt;'SFV+BESS'!$I$7),-'SFV+BESS'!$I$7,IF(AND(E233&lt;0,L232+E233/$B$5&lt;$H$2),-MIN('SFV+BESS'!$I$7,L232-$H$2),0)))</f>
        <v>-27.667832776535157</v>
      </c>
      <c r="I233" s="38">
        <f t="shared" si="257"/>
        <v>70.656558862291604</v>
      </c>
      <c r="J233" s="27">
        <f t="shared" si="259"/>
        <v>26.284441137708399</v>
      </c>
      <c r="K233" s="27">
        <f t="shared" si="258"/>
        <v>0</v>
      </c>
      <c r="L233" s="28">
        <f>IF((L232+F233+G233)&gt;=$B$2*'SFV+BESS'!$I$9, $B$2*'SFV+BESS'!$I$9, (L232+F233+G233))</f>
        <v>145.94466722346482</v>
      </c>
      <c r="M233" s="110">
        <f t="shared" si="260"/>
        <v>0</v>
      </c>
      <c r="R233" s="251"/>
      <c r="S233" s="41">
        <v>9.3333333333333393</v>
      </c>
      <c r="T233" s="2">
        <f t="shared" si="317"/>
        <v>61.850962829188468</v>
      </c>
      <c r="U233" s="2">
        <f>Gen_Cons_Horario!B1003</f>
        <v>74.570000000000007</v>
      </c>
      <c r="V233" s="35">
        <f t="shared" si="292"/>
        <v>-12.719037170811539</v>
      </c>
      <c r="W233" s="116">
        <f>IF(AND(V233&gt;0,V233*$B$4+AC232&lt;=$B$2*'SFV+BESS'!$I$9,V233&lt;'SFV+BESS'!$I$7), V233*$B$4, IF(AND(V233&gt;0,V233*$B$4+AC232&gt;$B$2*'SFV+BESS'!$I$9,V233*$B$4&lt;'SFV+BESS'!$I$7),$B$2*'SFV+BESS'!$I$9-AC232,IF(AND(V233&gt;0,V233*$B$4+AC232&gt;$B$2*'SFV+BESS'!$I$9,V233*$B$4&gt;'SFV+BESS'!$I$7,AC232&lt;$B$2*'SFV+BESS'!$I$9),$B$2*'SFV+BESS'!$I$9-AC232,IF(AND(V233&gt;0,V233*$B$4+AC232&lt;=$B$2*'SFV+BESS'!$I$9,V233&gt;'SFV+BESS'!$I$7),'SFV+BESS'!$I$7,0))))</f>
        <v>0</v>
      </c>
      <c r="X233" s="27">
        <f>IF(AND(V233&lt;0,AC232+V233/$B$5&gt;$H$2,-V233/'Carga-Descarga Año'!$B$5&lt;'SFV+BESS'!$I$7),V233/$B$5,IF(AND(V233&lt;0,AC232+V233/$B$5&gt;$H$2,-V233/'Carga-Descarga Año'!$B$5&gt;'SFV+BESS'!$I$7),-'SFV+BESS'!$I$7,IF(AND(V233&lt;0,AC232+V233/$B$5&lt;$H$2),-MIN('SFV+BESS'!$I$7,AC232-$H$2),0)))</f>
        <v>-13.388460179801621</v>
      </c>
      <c r="Z233" s="33">
        <f t="shared" si="286"/>
        <v>61.850962829188468</v>
      </c>
      <c r="AA233" s="27">
        <f t="shared" si="261"/>
        <v>12.719037170811539</v>
      </c>
      <c r="AB233" s="27">
        <f t="shared" si="285"/>
        <v>0</v>
      </c>
      <c r="AC233" s="28">
        <f>IF((AC232+W233+X233)&gt;=$B$2*'SFV+BESS'!$I$9, $B$2*'SFV+BESS'!$I$9, (AC232+W233+X233))</f>
        <v>160.22403982019836</v>
      </c>
      <c r="AD233" s="110">
        <f t="shared" si="262"/>
        <v>0</v>
      </c>
      <c r="AI233" s="251"/>
      <c r="AJ233" s="41">
        <v>9.3333333333333393</v>
      </c>
      <c r="AK233" s="52">
        <f t="shared" si="318"/>
        <v>49.086071190777005</v>
      </c>
      <c r="AL233" s="33">
        <f>Gen_Cons_Horario!B1675</f>
        <v>74.570000000000007</v>
      </c>
      <c r="AM233" s="35">
        <f t="shared" si="293"/>
        <v>-25.483928809223002</v>
      </c>
      <c r="AN233" s="116">
        <f>IF(AND(AM233&gt;0,AM233*$B$4+AT232&lt;=$B$2*'SFV+BESS'!$I$9,AM233&lt;'SFV+BESS'!$I$7), AM233*$B$4, IF(AND(AM233&gt;0,AM233*$B$4+AT232&gt;$B$2*'SFV+BESS'!$I$9,AM233*$B$4&lt;'SFV+BESS'!$I$7),$B$2*'SFV+BESS'!$I$9-AT232,IF(AND(AM233&gt;0,AM233*$B$4+AT232&gt;$B$2*'SFV+BESS'!$I$9,AM233*$B$4&gt;'SFV+BESS'!$I$7,AT232&lt;$B$2*'SFV+BESS'!$I$9),$B$2*'SFV+BESS'!$I$9-AT232,IF(AND(AM233&gt;0,AM233*$B$4+AT232&lt;=$B$2*'SFV+BESS'!$I$9,AM233&gt;'SFV+BESS'!$I$7),'SFV+BESS'!$I$7,0))))</f>
        <v>0</v>
      </c>
      <c r="AO233" s="27">
        <f>IF(AND(AM233&lt;0,AT232+AM233/$B$5&gt;$H$2,-AM233/'Carga-Descarga Año'!$B$5&lt;'SFV+BESS'!$I$7),AM233/$B$5,IF(AND(AM233&lt;0,AT232+AM233/$B$5&gt;$H$2,-AM233/'Carga-Descarga Año'!$B$5&gt;'SFV+BESS'!$I$7),-'SFV+BESS'!$I$7,IF(AND(AM233&lt;0,AT232+AM233/$B$5&lt;$H$2),-MIN('SFV+BESS'!$I$7,AT232-$H$2),0)))</f>
        <v>-26.82518822023474</v>
      </c>
      <c r="AP233" s="33"/>
      <c r="AQ233" s="33">
        <f t="shared" si="299"/>
        <v>49.086071190777005</v>
      </c>
      <c r="AR233" s="27">
        <f t="shared" si="263"/>
        <v>25.483928809223002</v>
      </c>
      <c r="AS233" s="27">
        <f t="shared" si="300"/>
        <v>0</v>
      </c>
      <c r="AT233" s="28">
        <f>IF((AT232+AN233+AO233)&gt;=$B$2*'SFV+BESS'!$I$9, $B$2*'SFV+BESS'!$I$9, (AT232+AN233+AO233))</f>
        <v>146.78731177976525</v>
      </c>
      <c r="AU233" s="110">
        <f t="shared" si="264"/>
        <v>0</v>
      </c>
      <c r="AZ233" s="251"/>
      <c r="BA233" s="41">
        <v>9.3333333333333393</v>
      </c>
      <c r="BB233" s="33">
        <f t="shared" si="319"/>
        <v>20.518647630804924</v>
      </c>
      <c r="BC233" s="33">
        <f>Gen_Cons_Horario!B2419</f>
        <v>0</v>
      </c>
      <c r="BD233" s="35">
        <f t="shared" si="294"/>
        <v>20.518647630804924</v>
      </c>
      <c r="BE233" s="116">
        <f>IF(AND(BD233&gt;0,BD233*$B$4+BK232&lt;=$B$2*'SFV+BESS'!$I$9,BD233&lt;'SFV+BESS'!$I$7), BD233*$B$4, IF(AND(BD233&gt;0,BD233*$B$4+BK232&gt;$B$2*'SFV+BESS'!$I$9,BD233*$B$4&lt;'SFV+BESS'!$I$7),$B$2*'SFV+BESS'!$I$9-BK232,IF(AND(BD233&gt;0,BD233*$B$4+BK232&gt;$B$2*'SFV+BESS'!$I$9,BD233*$B$4&gt;'SFV+BESS'!$I$7,BK232&lt;$B$2*'SFV+BESS'!$I$9),$B$2*'SFV+BESS'!$I$9-BK232,IF(AND(BD233&gt;0,BD233*$B$4+BK232&lt;=$B$2*'SFV+BESS'!$I$9,BD233&gt;'SFV+BESS'!$I$7),'SFV+BESS'!$I$7,0))))</f>
        <v>0</v>
      </c>
      <c r="BF233" s="27">
        <f>IF(AND(BD233&lt;0,BK232+BD233/$B$5&gt;$H$2,-BD233/'Carga-Descarga Año'!$B$5&lt;'SFV+BESS'!$I$7),BD233/$B$5,IF(AND(BD233&lt;0,BK232+BD233/$B$5&gt;$H$2,-BD233/'Carga-Descarga Año'!$B$5&gt;'SFV+BESS'!$I$7),-'SFV+BESS'!$I$7,IF(AND(BD233&lt;0,BK232+BD233/$B$5&lt;$H$2),-MIN('SFV+BESS'!$I$7,BK232-$H$2),0)))</f>
        <v>0</v>
      </c>
      <c r="BG233" s="33"/>
      <c r="BH233" s="33">
        <f t="shared" si="301"/>
        <v>0</v>
      </c>
      <c r="BI233" s="27">
        <f t="shared" si="265"/>
        <v>0</v>
      </c>
      <c r="BJ233" s="27">
        <f t="shared" si="302"/>
        <v>0</v>
      </c>
      <c r="BK233" s="28">
        <f>IF((BK232+BE233+BF233)&gt;=$B$2*'SFV+BESS'!$I$9, $B$2*'SFV+BESS'!$I$9, (BK232+BE233+BF233))</f>
        <v>173.61249999999998</v>
      </c>
      <c r="BL233" s="110">
        <f t="shared" si="266"/>
        <v>20.518647630804924</v>
      </c>
      <c r="BQ233" s="251"/>
      <c r="BR233" s="41">
        <v>9.3333333333333393</v>
      </c>
      <c r="BS233" s="33">
        <f t="shared" si="320"/>
        <v>1.3517615596903494</v>
      </c>
      <c r="BT233" s="33">
        <f>Gen_Cons_Horario!B3139</f>
        <v>0</v>
      </c>
      <c r="BU233" s="35">
        <f t="shared" si="295"/>
        <v>1.3517615596903494</v>
      </c>
      <c r="BV233" s="116">
        <f>IF(AND(BU233&gt;0,BU233*$B$4+CB232&lt;=$B$2*'SFV+BESS'!$I$9,BU233&lt;'SFV+BESS'!$I$7), BU233*$B$4, IF(AND(BU233&gt;0,BU233*$B$4+CB232&gt;$B$2*'SFV+BESS'!$I$9,BU233*$B$4&lt;'SFV+BESS'!$I$7),$B$2*'SFV+BESS'!$I$9-CB232,IF(AND(BU233&gt;0,BU233*$B$4+CB232&gt;$B$2*'SFV+BESS'!$I$9,BU233*$B$4&gt;'SFV+BESS'!$I$7,CB232&lt;$B$2*'SFV+BESS'!$I$9),$B$2*'SFV+BESS'!$I$9-CB232,IF(AND(BU233&gt;0,BU233*$B$4+CB232&lt;=$B$2*'SFV+BESS'!$I$9,BU233&gt;'SFV+BESS'!$I$7),'SFV+BESS'!$I$7,0))))</f>
        <v>0</v>
      </c>
      <c r="BW233" s="27">
        <f>IF(AND(BU233&lt;0,CB232+BU233/$B$5&gt;$H$2,-BU233/'Carga-Descarga Año'!$B$5&lt;'SFV+BESS'!$I$7),BU233/$B$5,IF(AND(BU233&lt;0,CB232+BU233/$B$5&gt;$H$2,-BU233/'Carga-Descarga Año'!$B$5&gt;'SFV+BESS'!$I$7),-'SFV+BESS'!$I$7,IF(AND(BU233&lt;0,CB232+BU233/$B$5&lt;$H$2),-MIN('SFV+BESS'!$I$7,CB232-$H$2),0)))</f>
        <v>0</v>
      </c>
      <c r="BX233" s="33"/>
      <c r="BY233" s="33">
        <f t="shared" si="303"/>
        <v>0</v>
      </c>
      <c r="BZ233" s="27">
        <f t="shared" si="267"/>
        <v>0</v>
      </c>
      <c r="CA233" s="27">
        <f t="shared" si="268"/>
        <v>0</v>
      </c>
      <c r="CB233" s="28">
        <f>IF((CB232+BV233+BW233)&gt;=$B$2*'SFV+BESS'!$I$9, $B$2*'SFV+BESS'!$I$9, (CB232+BV233+BW233))</f>
        <v>173.61249999999998</v>
      </c>
      <c r="CC233" s="110">
        <f t="shared" si="269"/>
        <v>1.3517615596903494</v>
      </c>
      <c r="CH233" s="251"/>
      <c r="CI233" s="41">
        <v>9.3333333333333393</v>
      </c>
      <c r="CJ233" s="33">
        <f t="shared" si="321"/>
        <v>0</v>
      </c>
      <c r="CK233" s="33">
        <f>Gen_Cons_Horario!B3883</f>
        <v>0</v>
      </c>
      <c r="CL233" s="35">
        <f t="shared" si="296"/>
        <v>0</v>
      </c>
      <c r="CM233" s="116">
        <f>IF(AND(CL233&gt;0,CL233*$B$4+CS232&lt;=$B$2*'SFV+BESS'!$I$9,CL233&lt;'SFV+BESS'!$I$7), CL233*$B$4, IF(AND(CL233&gt;0,CL233*$B$4+CS232&gt;$B$2*'SFV+BESS'!$I$9,CL233*$B$4&lt;'SFV+BESS'!$I$7),$B$2*'SFV+BESS'!$I$9-CS232,IF(AND(CL233&gt;0,CL233*$B$4+CS232&gt;$B$2*'SFV+BESS'!$I$9,CL233*$B$4&gt;'SFV+BESS'!$I$7,CS232&lt;$B$2*'SFV+BESS'!$I$9),$B$2*'SFV+BESS'!$I$9-CS232,IF(AND(CL233&gt;0,CL233*$B$4+CS232&lt;=$B$2*'SFV+BESS'!$I$9,CL233&gt;'SFV+BESS'!$I$7),'SFV+BESS'!$I$7,0))))</f>
        <v>0</v>
      </c>
      <c r="CN233" s="27">
        <f>IF(AND(CL233&lt;0,CS232+CL233/$B$5&gt;$H$2,-CL233/'Carga-Descarga Año'!$B$5&lt;'SFV+BESS'!$I$7),CL233/$B$5,IF(AND(CL233&lt;0,CS232+CL233/$B$5&gt;$H$2,-CL233/'Carga-Descarga Año'!$B$5&gt;'SFV+BESS'!$I$7),-'SFV+BESS'!$I$7,IF(AND(CL233&lt;0,CS232+CL233/$B$5&lt;$H$2),-MIN('SFV+BESS'!$I$7,CS232-$H$2),0)))</f>
        <v>0</v>
      </c>
      <c r="CO233" s="33"/>
      <c r="CP233" s="33">
        <f t="shared" si="304"/>
        <v>0</v>
      </c>
      <c r="CQ233" s="27">
        <f t="shared" si="270"/>
        <v>0</v>
      </c>
      <c r="CR233" s="27">
        <f t="shared" si="305"/>
        <v>0</v>
      </c>
      <c r="CS233" s="28">
        <f>IF((CS232+CM233+CN233)&gt;=$B$2*'SFV+BESS'!$I$9, $B$2*'SFV+BESS'!$I$9, (CS232+CM233+CN233))</f>
        <v>173.61249999999998</v>
      </c>
      <c r="CT233" s="110">
        <f t="shared" si="271"/>
        <v>0</v>
      </c>
      <c r="CY233" s="251"/>
      <c r="CZ233" s="41">
        <v>9.3333333333333393</v>
      </c>
      <c r="DA233" s="33">
        <f t="shared" si="322"/>
        <v>0</v>
      </c>
      <c r="DB233" s="33">
        <f>Gen_Cons_Horario!B4603</f>
        <v>0</v>
      </c>
      <c r="DC233" s="35">
        <f t="shared" si="287"/>
        <v>0</v>
      </c>
      <c r="DD233" s="116">
        <f>IF(AND(DC233&gt;0,DC233*$B$4+DJ232&lt;=$B$2*'SFV+BESS'!$I$9,DC233&lt;'SFV+BESS'!$I$7), DC233*$B$4, IF(AND(DC233&gt;0,DC233*$B$4+DJ232&gt;$B$2*'SFV+BESS'!$I$9,DC233*$B$4&lt;'SFV+BESS'!$I$7),$B$2*'SFV+BESS'!$I$9-DJ232,IF(AND(DC233&gt;0,DC233*$B$4+DJ232&gt;$B$2*'SFV+BESS'!$I$9,DC233*$B$4&gt;'SFV+BESS'!$I$7,DJ232&lt;$B$2*'SFV+BESS'!$I$9),$B$2*'SFV+BESS'!$I$9-DJ232,IF(AND(DC233&gt;0,DC233*$B$4+DJ232&lt;=$B$2*'SFV+BESS'!$I$9,DC233&gt;'SFV+BESS'!$I$7),'SFV+BESS'!$I$7,0))))</f>
        <v>0</v>
      </c>
      <c r="DE233" s="27">
        <f>IF(AND(DC233&lt;0,DJ232+DC233/$B$5&gt;$H$2,-DC233/'Carga-Descarga Año'!$B$5&lt;'SFV+BESS'!$I$7),DC233/$B$5,IF(AND(DC233&lt;0,DJ232+DC233/$B$5&gt;$H$2,-DC233/'Carga-Descarga Año'!$B$5&gt;'SFV+BESS'!$I$7),-'SFV+BESS'!$I$7,IF(AND(DC233&lt;0,DJ232+DC233/$B$5&lt;$H$2),-MIN('SFV+BESS'!$I$7,DJ232-$H$2),0)))</f>
        <v>0</v>
      </c>
      <c r="DF233" s="33"/>
      <c r="DG233" s="33">
        <f t="shared" si="306"/>
        <v>0</v>
      </c>
      <c r="DH233" s="27">
        <f t="shared" si="272"/>
        <v>0</v>
      </c>
      <c r="DI233" s="27">
        <f t="shared" si="273"/>
        <v>0</v>
      </c>
      <c r="DJ233" s="28">
        <f>IF((DJ232+DD233+DE233)&gt;=$B$2*'SFV+BESS'!$I$9, $B$2*'SFV+BESS'!$I$9, (DJ232+DD233+DE233))</f>
        <v>173.61249999999998</v>
      </c>
      <c r="DK233" s="110">
        <f t="shared" si="274"/>
        <v>0</v>
      </c>
      <c r="DP233" s="251"/>
      <c r="DQ233" s="41">
        <v>9.3333333333333393</v>
      </c>
      <c r="DR233" s="33">
        <f t="shared" si="323"/>
        <v>6.4835279294787034</v>
      </c>
      <c r="DS233" s="33">
        <f>Gen_Cons_Horario!B5347</f>
        <v>0</v>
      </c>
      <c r="DT233" s="35">
        <f t="shared" si="288"/>
        <v>6.4835279294787034</v>
      </c>
      <c r="DU233" s="116">
        <f>IF(AND(DT233&gt;0,DT233*$B$4+EA232&lt;=$B$2*'SFV+BESS'!$I$9,DT233&lt;'SFV+BESS'!$I$7), DT233*$B$4, IF(AND(DT233&gt;0,DT233*$B$4+EA232&gt;$B$2*'SFV+BESS'!$I$9,DT233*$B$4&lt;'SFV+BESS'!$I$7),$B$2*'SFV+BESS'!$I$9-EA232,IF(AND(DT233&gt;0,DT233*$B$4+EA232&gt;$B$2*'SFV+BESS'!$I$9,DT233*$B$4&gt;'SFV+BESS'!$I$7,EA232&lt;$B$2*'SFV+BESS'!$I$9),$B$2*'SFV+BESS'!$I$9-EA232,IF(AND(DT233&gt;0,DT233*$B$4+EA232&lt;=$B$2*'SFV+BESS'!$I$9,DT233&gt;'SFV+BESS'!$I$7),'SFV+BESS'!$I$7,0))))</f>
        <v>0</v>
      </c>
      <c r="DV233" s="27">
        <f>IF(AND(DT233&lt;0,EA232+DT233/$B$5&gt;$H$2,-DT233/'Carga-Descarga Año'!$B$5&lt;'SFV+BESS'!$I$7),DT233/$B$5,IF(AND(DT233&lt;0,EA232+DT233/$B$5&gt;$H$2,-DT233/'Carga-Descarga Año'!$B$5&gt;'SFV+BESS'!$I$7),-'SFV+BESS'!$I$7,IF(AND(DT233&lt;0,EA232+DT233/$B$5&lt;$H$2),-MIN('SFV+BESS'!$I$7,EA232-$H$2),0)))</f>
        <v>0</v>
      </c>
      <c r="DW233" s="33"/>
      <c r="DX233" s="33">
        <f t="shared" si="307"/>
        <v>0</v>
      </c>
      <c r="DY233" s="27">
        <f t="shared" si="275"/>
        <v>0</v>
      </c>
      <c r="DZ233" s="27">
        <f t="shared" si="308"/>
        <v>0</v>
      </c>
      <c r="EA233" s="28">
        <f>IF((EA232+DU233+DV233)&gt;=$B$2*'SFV+BESS'!$I$9, $B$2*'SFV+BESS'!$I$9, (EA232+DU233+DV233))</f>
        <v>173.61249999999998</v>
      </c>
      <c r="EB233" s="110">
        <f t="shared" si="276"/>
        <v>6.4835279294787034</v>
      </c>
      <c r="EG233" s="251"/>
      <c r="EH233" s="41">
        <v>9.3333333333333393</v>
      </c>
      <c r="EI233" s="33">
        <f t="shared" si="324"/>
        <v>40.108563582829348</v>
      </c>
      <c r="EJ233" s="33">
        <f>Gen_Cons_Horario!B6091</f>
        <v>0</v>
      </c>
      <c r="EK233" s="35">
        <f t="shared" si="289"/>
        <v>40.108563582829348</v>
      </c>
      <c r="EL233" s="116">
        <f>IF(AND(EK233&gt;0,EK233*$B$4+ER232&lt;=$B$2*'SFV+BESS'!$I$9,EK233&lt;'SFV+BESS'!$I$7), EK233*$B$4, IF(AND(EK233&gt;0,EK233*$B$4+ER232&gt;$B$2*'SFV+BESS'!$I$9,EK233*$B$4&lt;'SFV+BESS'!$I$7),$B$2*'SFV+BESS'!$I$9-ER232,IF(AND(EK233&gt;0,EK233*$B$4+ER232&gt;$B$2*'SFV+BESS'!$I$9,EK233*$B$4&gt;'SFV+BESS'!$I$7,ER232&lt;$B$2*'SFV+BESS'!$I$9),$B$2*'SFV+BESS'!$I$9-ER232,IF(AND(EK233&gt;0,EK233*$B$4+ER232&lt;=$B$2*'SFV+BESS'!$I$9,EK233&gt;'SFV+BESS'!$I$7),'SFV+BESS'!$I$7,0))))</f>
        <v>0</v>
      </c>
      <c r="EM233" s="27">
        <f>IF(AND(EK233&lt;0,ER232+EK233/$B$5&gt;$H$2,-EK233/'Carga-Descarga Año'!$B$5&lt;'SFV+BESS'!$I$7),EK233/$B$5,IF(AND(EK233&lt;0,ER232+EK233/$B$5&gt;$H$2,-EK233/'Carga-Descarga Año'!$B$5&gt;'SFV+BESS'!$I$7),-'SFV+BESS'!$I$7,IF(AND(EK233&lt;0,ER232+EK233/$B$5&lt;$H$2),-MIN('SFV+BESS'!$I$7,ER232-$H$2),0)))</f>
        <v>0</v>
      </c>
      <c r="EN233" s="33"/>
      <c r="EO233" s="33">
        <f t="shared" si="309"/>
        <v>0</v>
      </c>
      <c r="EP233" s="27">
        <f t="shared" si="277"/>
        <v>0</v>
      </c>
      <c r="EQ233" s="27">
        <f t="shared" si="310"/>
        <v>0</v>
      </c>
      <c r="ER233" s="28">
        <f>IF((ER232+EL233+EM233)&gt;=$B$2*'SFV+BESS'!$I$9, $B$2*'SFV+BESS'!$I$9, (ER232+EL233+EM233))</f>
        <v>173.61249999999998</v>
      </c>
      <c r="ES233" s="110">
        <f t="shared" si="278"/>
        <v>40.108563582829348</v>
      </c>
      <c r="EX233" s="251"/>
      <c r="EY233" s="41">
        <v>9.3333333333333393</v>
      </c>
      <c r="EZ233" s="33">
        <f t="shared" si="325"/>
        <v>65.465247118483433</v>
      </c>
      <c r="FA233" s="33">
        <f>Gen_Cons_Horario!B6811</f>
        <v>0</v>
      </c>
      <c r="FB233" s="35">
        <f t="shared" si="290"/>
        <v>65.465247118483433</v>
      </c>
      <c r="FC233" s="116">
        <f>IF(AND(FB233&gt;0,FB233*$B$4+FI232&lt;=$B$2*'SFV+BESS'!$I$9,FB233&lt;'SFV+BESS'!$I$7), FB233*$B$4, IF(AND(FB233&gt;0,FB233*$B$4+FI232&gt;$B$2*'SFV+BESS'!$I$9,FB233*$B$4&lt;'SFV+BESS'!$I$7),$B$2*'SFV+BESS'!$I$9-FI232,IF(AND(FB233&gt;0,FB233*$B$4+FI232&gt;$B$2*'SFV+BESS'!$I$9,FB233*$B$4&gt;'SFV+BESS'!$I$7,FI232&lt;$B$2*'SFV+BESS'!$I$9),$B$2*'SFV+BESS'!$I$9-FI232,IF(AND(FB233&gt;0,FB233*$B$4+FI232&lt;=$B$2*'SFV+BESS'!$I$9,FB233&gt;'SFV+BESS'!$I$7),'SFV+BESS'!$I$7,0))))</f>
        <v>0</v>
      </c>
      <c r="FD233" s="27">
        <f>IF(AND(FB233&lt;0,FI232+FB233/$B$5&gt;$H$2,-FB233/'Carga-Descarga Año'!$B$5&lt;'SFV+BESS'!$I$7),FB233/$B$5,IF(AND(FB233&lt;0,FI232+FB233/$B$5&gt;$H$2,-FB233/'Carga-Descarga Año'!$B$5&gt;'SFV+BESS'!$I$7),-'SFV+BESS'!$I$7,IF(AND(FB233&lt;0,FI232+FB233/$B$5&lt;$H$2),-MIN('SFV+BESS'!$I$7,FI232-$H$2),0)))</f>
        <v>0</v>
      </c>
      <c r="FE233" s="33"/>
      <c r="FF233" s="33">
        <f t="shared" si="311"/>
        <v>0</v>
      </c>
      <c r="FG233" s="27">
        <f t="shared" si="279"/>
        <v>0</v>
      </c>
      <c r="FH233" s="27">
        <f t="shared" si="312"/>
        <v>0</v>
      </c>
      <c r="FI233" s="28">
        <f>IF((FI232+FC233+FD233)&gt;=$B$2*'SFV+BESS'!$I$9, $B$2*'SFV+BESS'!$I$9, (FI232+FC233+FD233))</f>
        <v>173.61249999999998</v>
      </c>
      <c r="FJ233" s="110">
        <f t="shared" si="280"/>
        <v>65.465247118483433</v>
      </c>
      <c r="FO233" s="251"/>
      <c r="FP233" s="41">
        <v>9.3333333333333393</v>
      </c>
      <c r="FQ233" s="33">
        <f t="shared" si="326"/>
        <v>73.71429995891431</v>
      </c>
      <c r="FR233" s="33">
        <f>Gen_Cons_Horario!B7555</f>
        <v>22.371000000000002</v>
      </c>
      <c r="FS233" s="35">
        <f t="shared" si="291"/>
        <v>51.343299958914308</v>
      </c>
      <c r="FT233" s="116">
        <f>IF(AND(FS233&gt;0,FS233*$B$4+FZ232&lt;=$B$2*'SFV+BESS'!$I$9,FS233&lt;'SFV+BESS'!$I$7), FS233*$B$4, IF(AND(FS233&gt;0,FS233*$B$4+FZ232&gt;$B$2*'SFV+BESS'!$I$9,FS233*$B$4&lt;'SFV+BESS'!$I$7),$B$2*'SFV+BESS'!$I$9-FZ232,IF(AND(FS233&gt;0,FS233*$B$4+FZ232&gt;$B$2*'SFV+BESS'!$I$9,FS233*$B$4&gt;'SFV+BESS'!$I$7,FZ232&lt;$B$2*'SFV+BESS'!$I$9),$B$2*'SFV+BESS'!$I$9-FZ232,IF(AND(FS233&gt;0,FS233*$B$4+FZ232&lt;=$B$2*'SFV+BESS'!$I$9,FS233&gt;'SFV+BESS'!$I$7),'SFV+BESS'!$I$7,0))))</f>
        <v>0</v>
      </c>
      <c r="FU233" s="27">
        <f>IF(AND(FS233&lt;0,FZ232+FS233/$B$5&gt;$H$2,-FS233/'Carga-Descarga Año'!$B$5&lt;'SFV+BESS'!$I$7),FS233/$B$5,IF(AND(FS233&lt;0,FZ232+FS233/$B$5&gt;$H$2,-FS233/'Carga-Descarga Año'!$B$5&gt;'SFV+BESS'!$I$7),-'SFV+BESS'!$I$7,IF(AND(FS233&lt;0,FZ232+FS233/$B$5&lt;$H$2),-MIN('SFV+BESS'!$I$7,FZ232-$H$2),0)))</f>
        <v>0</v>
      </c>
      <c r="FV233" s="33"/>
      <c r="FW233" s="33">
        <f t="shared" si="313"/>
        <v>22.371000000000002</v>
      </c>
      <c r="FX233" s="27">
        <f t="shared" si="281"/>
        <v>0</v>
      </c>
      <c r="FY233" s="27">
        <f t="shared" si="314"/>
        <v>0</v>
      </c>
      <c r="FZ233" s="28">
        <f>IF((FZ232+FT233+FU233)&gt;=$B$2*'SFV+BESS'!$I$9, $B$2*'SFV+BESS'!$I$9, (FZ232+FT233+FU233))</f>
        <v>173.61249999999998</v>
      </c>
      <c r="GA233" s="110">
        <f t="shared" si="282"/>
        <v>51.343299958914308</v>
      </c>
      <c r="GF233" s="251"/>
      <c r="GG233" s="41">
        <v>9.3333333333333393</v>
      </c>
      <c r="GH233" s="33">
        <f t="shared" si="327"/>
        <v>70.863960389078386</v>
      </c>
      <c r="GI233" s="33">
        <f>Gen_Cons_Horario!B8275</f>
        <v>69.656000000000006</v>
      </c>
      <c r="GJ233" s="35">
        <f t="shared" si="297"/>
        <v>1.2079603890783801</v>
      </c>
      <c r="GK233" s="116">
        <f>IF(AND(GJ233&gt;0,GJ233*$B$4+GQ232&lt;=$B$2*'SFV+BESS'!$I$9,GJ233&lt;'SFV+BESS'!$I$7), GJ233*$B$4, IF(AND(GJ233&gt;0,GJ233*$B$4+GQ232&gt;$B$2*'SFV+BESS'!$I$9,GJ233*$B$4&lt;'SFV+BESS'!$I$7),$B$2*'SFV+BESS'!$I$9-GQ232,IF(AND(GJ233&gt;0,GJ233*$B$4+GQ232&gt;$B$2*'SFV+BESS'!$I$9,GJ233*$B$4&gt;'SFV+BESS'!$I$7,GQ232&lt;$B$2*'SFV+BESS'!$I$9),$B$2*'SFV+BESS'!$I$9-GQ232,IF(AND(GJ233&gt;0,GJ233*$B$4+GQ232&lt;=$B$2*'SFV+BESS'!$I$9,GJ233&gt;'SFV+BESS'!$I$7),'SFV+BESS'!$I$7,0))))</f>
        <v>0</v>
      </c>
      <c r="GL233" s="27">
        <f>IF(AND(GJ233&lt;0,GQ232+GJ233/$B$5&gt;$H$2,-GJ233/'Carga-Descarga Año'!$B$5&lt;'SFV+BESS'!$I$7),GJ233/$B$5,IF(AND(GJ233&lt;0,GQ232+GJ233/$B$5&gt;$H$2,-GJ233/'Carga-Descarga Año'!$B$5&gt;'SFV+BESS'!$I$7),-'SFV+BESS'!$I$7,IF(AND(GJ233&lt;0,GQ232+GJ233/$B$5&lt;$H$2),-MIN('SFV+BESS'!$I$7,GQ232-$H$2),0)))</f>
        <v>0</v>
      </c>
      <c r="GM233" s="33"/>
      <c r="GN233" s="33">
        <f t="shared" si="315"/>
        <v>69.656000000000006</v>
      </c>
      <c r="GO233" s="27">
        <f t="shared" si="283"/>
        <v>0</v>
      </c>
      <c r="GP233" s="27">
        <f t="shared" si="316"/>
        <v>0</v>
      </c>
      <c r="GQ233" s="28">
        <f>IF((GQ232+GK233+GL233)&gt;=$B$2*'SFV+BESS'!$I$9, $B$2*'SFV+BESS'!$I$9, (GQ232+GK233+GL233))</f>
        <v>173.61249999999998</v>
      </c>
      <c r="GR233" s="110">
        <f t="shared" si="284"/>
        <v>1.2079603890783801</v>
      </c>
    </row>
    <row r="234" spans="1:200">
      <c r="A234" s="249"/>
      <c r="B234" s="41">
        <v>9.3750000000000107</v>
      </c>
      <c r="C234" s="38">
        <f t="shared" si="298"/>
        <v>87.219064057968581</v>
      </c>
      <c r="D234" s="2">
        <f>Gen_Cons_Horario!B260</f>
        <v>96.941000000000003</v>
      </c>
      <c r="E234" s="140">
        <f t="shared" si="256"/>
        <v>-9.721935942031422</v>
      </c>
      <c r="F234" s="116">
        <f>IF(AND(E234&gt;0,E234*$B$4+L233&lt;=$B$2*'SFV+BESS'!$I$9,E234&lt;'SFV+BESS'!$I$7), E234*$B$4, IF(AND(E234&gt;0,E234*$B$4+L233&gt;$B$2*'SFV+BESS'!$I$9,E234*$B$4&lt;'SFV+BESS'!$I$7),$B$2*'SFV+BESS'!$I$9-L233,IF(AND(E234&gt;0,E234*$B$4+L233&gt;$B$2*'SFV+BESS'!$I$9,E234*$B$4&gt;'SFV+BESS'!$I$7,L233&lt;$B$2*'SFV+BESS'!$I$9),$B$2*'SFV+BESS'!$I$9-L233,IF(AND(E234&gt;0,E234*$B$4+L233&lt;=$B$2*'SFV+BESS'!$I$9,E234&gt;'SFV+BESS'!$I$7),'SFV+BESS'!$I$7,0))))</f>
        <v>0</v>
      </c>
      <c r="G234" s="27">
        <f>IF(AND(E234&lt;0,L233+E234/$B$5&gt;$H$2,-E234/'Carga-Descarga Año'!$B$5&lt;'SFV+BESS'!$I$7),E234/$B$5,IF(AND(E234&lt;0,L233+E234/$B$5&gt;$H$2,-E234/'Carga-Descarga Año'!$B$5&gt;'SFV+BESS'!$I$7),-'SFV+BESS'!$I$7,IF(AND(E234&lt;0,L233+E234/$B$5&lt;$H$2),-MIN('SFV+BESS'!$I$7,L233-$H$2),0)))</f>
        <v>-10.233616781085708</v>
      </c>
      <c r="I234" s="38">
        <f t="shared" si="257"/>
        <v>87.219064057968581</v>
      </c>
      <c r="J234" s="27">
        <f t="shared" si="259"/>
        <v>9.721935942031422</v>
      </c>
      <c r="K234" s="27">
        <f t="shared" si="258"/>
        <v>0</v>
      </c>
      <c r="L234" s="28">
        <f>IF((L233+F234+G234)&gt;=$B$2*'SFV+BESS'!$I$9, $B$2*'SFV+BESS'!$I$9, (L233+F234+G234))</f>
        <v>135.7110504423791</v>
      </c>
      <c r="M234" s="110">
        <f t="shared" si="260"/>
        <v>0</v>
      </c>
      <c r="R234" s="251"/>
      <c r="S234" s="41">
        <v>9.3750000000000107</v>
      </c>
      <c r="T234" s="2">
        <f t="shared" si="317"/>
        <v>82.304323553126451</v>
      </c>
      <c r="U234" s="2">
        <f>Gen_Cons_Horario!B1004</f>
        <v>74.570000000000007</v>
      </c>
      <c r="V234" s="35">
        <f t="shared" si="292"/>
        <v>7.734323553126444</v>
      </c>
      <c r="W234" s="116">
        <f>IF(AND(V234&gt;0,V234*$B$4+AC233&lt;=$B$2*'SFV+BESS'!$I$9,V234&lt;'SFV+BESS'!$I$7), V234*$B$4, IF(AND(V234&gt;0,V234*$B$4+AC233&gt;$B$2*'SFV+BESS'!$I$9,V234*$B$4&lt;'SFV+BESS'!$I$7),$B$2*'SFV+BESS'!$I$9-AC233,IF(AND(V234&gt;0,V234*$B$4+AC233&gt;$B$2*'SFV+BESS'!$I$9,V234*$B$4&gt;'SFV+BESS'!$I$7,AC233&lt;$B$2*'SFV+BESS'!$I$9),$B$2*'SFV+BESS'!$I$9-AC233,IF(AND(V234&gt;0,V234*$B$4+AC233&lt;=$B$2*'SFV+BESS'!$I$9,V234&gt;'SFV+BESS'!$I$7),'SFV+BESS'!$I$7,0))))</f>
        <v>7.3476073754701217</v>
      </c>
      <c r="X234" s="27">
        <f>IF(AND(V234&lt;0,AC233+V234/$B$5&gt;$H$2,-V234/'Carga-Descarga Año'!$B$5&lt;'SFV+BESS'!$I$7),V234/$B$5,IF(AND(V234&lt;0,AC233+V234/$B$5&gt;$H$2,-V234/'Carga-Descarga Año'!$B$5&gt;'SFV+BESS'!$I$7),-'SFV+BESS'!$I$7,IF(AND(V234&lt;0,AC233+V234/$B$5&lt;$H$2),-MIN('SFV+BESS'!$I$7,AC233-$H$2),0)))</f>
        <v>0</v>
      </c>
      <c r="Z234" s="33">
        <f t="shared" si="286"/>
        <v>74.570000000000007</v>
      </c>
      <c r="AA234" s="27">
        <f t="shared" si="261"/>
        <v>0</v>
      </c>
      <c r="AB234" s="27">
        <f t="shared" si="285"/>
        <v>0</v>
      </c>
      <c r="AC234" s="28">
        <f>IF((AC233+W234+X234)&gt;=$B$2*'SFV+BESS'!$I$9, $B$2*'SFV+BESS'!$I$9, (AC233+W234+X234))</f>
        <v>167.57164719566848</v>
      </c>
      <c r="AD234" s="110">
        <f t="shared" si="262"/>
        <v>0</v>
      </c>
      <c r="AI234" s="251"/>
      <c r="AJ234" s="41">
        <v>9.3750000000000107</v>
      </c>
      <c r="AK234" s="52">
        <f t="shared" si="318"/>
        <v>81.411044901776492</v>
      </c>
      <c r="AL234" s="33">
        <f>Gen_Cons_Horario!B1676</f>
        <v>74.570000000000007</v>
      </c>
      <c r="AM234" s="35">
        <f t="shared" si="293"/>
        <v>6.8410449017764847</v>
      </c>
      <c r="AN234" s="116">
        <f>IF(AND(AM234&gt;0,AM234*$B$4+AT233&lt;=$B$2*'SFV+BESS'!$I$9,AM234&lt;'SFV+BESS'!$I$7), AM234*$B$4, IF(AND(AM234&gt;0,AM234*$B$4+AT233&gt;$B$2*'SFV+BESS'!$I$9,AM234*$B$4&lt;'SFV+BESS'!$I$7),$B$2*'SFV+BESS'!$I$9-AT233,IF(AND(AM234&gt;0,AM234*$B$4+AT233&gt;$B$2*'SFV+BESS'!$I$9,AM234*$B$4&gt;'SFV+BESS'!$I$7,AT233&lt;$B$2*'SFV+BESS'!$I$9),$B$2*'SFV+BESS'!$I$9-AT233,IF(AND(AM234&gt;0,AM234*$B$4+AT233&lt;=$B$2*'SFV+BESS'!$I$9,AM234&gt;'SFV+BESS'!$I$7),'SFV+BESS'!$I$7,0))))</f>
        <v>6.4989926566876601</v>
      </c>
      <c r="AO234" s="27">
        <f>IF(AND(AM234&lt;0,AT233+AM234/$B$5&gt;$H$2,-AM234/'Carga-Descarga Año'!$B$5&lt;'SFV+BESS'!$I$7),AM234/$B$5,IF(AND(AM234&lt;0,AT233+AM234/$B$5&gt;$H$2,-AM234/'Carga-Descarga Año'!$B$5&gt;'SFV+BESS'!$I$7),-'SFV+BESS'!$I$7,IF(AND(AM234&lt;0,AT233+AM234/$B$5&lt;$H$2),-MIN('SFV+BESS'!$I$7,AT233-$H$2),0)))</f>
        <v>0</v>
      </c>
      <c r="AP234" s="33"/>
      <c r="AQ234" s="33">
        <f t="shared" si="299"/>
        <v>74.570000000000007</v>
      </c>
      <c r="AR234" s="27">
        <f t="shared" si="263"/>
        <v>0</v>
      </c>
      <c r="AS234" s="27">
        <f t="shared" si="300"/>
        <v>0</v>
      </c>
      <c r="AT234" s="28">
        <f>IF((AT233+AN234+AO234)&gt;=$B$2*'SFV+BESS'!$I$9, $B$2*'SFV+BESS'!$I$9, (AT233+AN234+AO234))</f>
        <v>153.28630443645289</v>
      </c>
      <c r="AU234" s="110">
        <f t="shared" si="264"/>
        <v>0</v>
      </c>
      <c r="AZ234" s="251"/>
      <c r="BA234" s="41">
        <v>9.3750000000000107</v>
      </c>
      <c r="BB234" s="33">
        <f t="shared" si="319"/>
        <v>71.326727478512353</v>
      </c>
      <c r="BC234" s="33">
        <f>Gen_Cons_Horario!B2420</f>
        <v>0</v>
      </c>
      <c r="BD234" s="35">
        <f t="shared" si="294"/>
        <v>71.326727478512353</v>
      </c>
      <c r="BE234" s="116">
        <f>IF(AND(BD234&gt;0,BD234*$B$4+BK233&lt;=$B$2*'SFV+BESS'!$I$9,BD234&lt;'SFV+BESS'!$I$7), BD234*$B$4, IF(AND(BD234&gt;0,BD234*$B$4+BK233&gt;$B$2*'SFV+BESS'!$I$9,BD234*$B$4&lt;'SFV+BESS'!$I$7),$B$2*'SFV+BESS'!$I$9-BK233,IF(AND(BD234&gt;0,BD234*$B$4+BK233&gt;$B$2*'SFV+BESS'!$I$9,BD234*$B$4&gt;'SFV+BESS'!$I$7,BK233&lt;$B$2*'SFV+BESS'!$I$9),$B$2*'SFV+BESS'!$I$9-BK233,IF(AND(BD234&gt;0,BD234*$B$4+BK233&lt;=$B$2*'SFV+BESS'!$I$9,BD234&gt;'SFV+BESS'!$I$7),'SFV+BESS'!$I$7,0))))</f>
        <v>0</v>
      </c>
      <c r="BF234" s="27">
        <f>IF(AND(BD234&lt;0,BK233+BD234/$B$5&gt;$H$2,-BD234/'Carga-Descarga Año'!$B$5&lt;'SFV+BESS'!$I$7),BD234/$B$5,IF(AND(BD234&lt;0,BK233+BD234/$B$5&gt;$H$2,-BD234/'Carga-Descarga Año'!$B$5&gt;'SFV+BESS'!$I$7),-'SFV+BESS'!$I$7,IF(AND(BD234&lt;0,BK233+BD234/$B$5&lt;$H$2),-MIN('SFV+BESS'!$I$7,BK233-$H$2),0)))</f>
        <v>0</v>
      </c>
      <c r="BG234" s="33"/>
      <c r="BH234" s="33">
        <f t="shared" si="301"/>
        <v>0</v>
      </c>
      <c r="BI234" s="27">
        <f t="shared" si="265"/>
        <v>0</v>
      </c>
      <c r="BJ234" s="27">
        <f t="shared" si="302"/>
        <v>0</v>
      </c>
      <c r="BK234" s="28">
        <f>IF((BK233+BE234+BF234)&gt;=$B$2*'SFV+BESS'!$I$9, $B$2*'SFV+BESS'!$I$9, (BK233+BE234+BF234))</f>
        <v>173.61249999999998</v>
      </c>
      <c r="BL234" s="110">
        <f t="shared" si="266"/>
        <v>71.326727478512353</v>
      </c>
      <c r="BQ234" s="251"/>
      <c r="BR234" s="41">
        <v>9.3750000000000107</v>
      </c>
      <c r="BS234" s="33">
        <f t="shared" si="320"/>
        <v>45.284012249626699</v>
      </c>
      <c r="BT234" s="33">
        <f>Gen_Cons_Horario!B3140</f>
        <v>0</v>
      </c>
      <c r="BU234" s="35">
        <f t="shared" si="295"/>
        <v>45.284012249626699</v>
      </c>
      <c r="BV234" s="116">
        <f>IF(AND(BU234&gt;0,BU234*$B$4+CB233&lt;=$B$2*'SFV+BESS'!$I$9,BU234&lt;'SFV+BESS'!$I$7), BU234*$B$4, IF(AND(BU234&gt;0,BU234*$B$4+CB233&gt;$B$2*'SFV+BESS'!$I$9,BU234*$B$4&lt;'SFV+BESS'!$I$7),$B$2*'SFV+BESS'!$I$9-CB233,IF(AND(BU234&gt;0,BU234*$B$4+CB233&gt;$B$2*'SFV+BESS'!$I$9,BU234*$B$4&gt;'SFV+BESS'!$I$7,CB233&lt;$B$2*'SFV+BESS'!$I$9),$B$2*'SFV+BESS'!$I$9-CB233,IF(AND(BU234&gt;0,BU234*$B$4+CB233&lt;=$B$2*'SFV+BESS'!$I$9,BU234&gt;'SFV+BESS'!$I$7),'SFV+BESS'!$I$7,0))))</f>
        <v>0</v>
      </c>
      <c r="BW234" s="27">
        <f>IF(AND(BU234&lt;0,CB233+BU234/$B$5&gt;$H$2,-BU234/'Carga-Descarga Año'!$B$5&lt;'SFV+BESS'!$I$7),BU234/$B$5,IF(AND(BU234&lt;0,CB233+BU234/$B$5&gt;$H$2,-BU234/'Carga-Descarga Año'!$B$5&gt;'SFV+BESS'!$I$7),-'SFV+BESS'!$I$7,IF(AND(BU234&lt;0,CB233+BU234/$B$5&lt;$H$2),-MIN('SFV+BESS'!$I$7,CB233-$H$2),0)))</f>
        <v>0</v>
      </c>
      <c r="BX234" s="33"/>
      <c r="BY234" s="33">
        <f t="shared" si="303"/>
        <v>0</v>
      </c>
      <c r="BZ234" s="27">
        <f t="shared" si="267"/>
        <v>0</v>
      </c>
      <c r="CA234" s="27">
        <f t="shared" si="268"/>
        <v>0</v>
      </c>
      <c r="CB234" s="28">
        <f>IF((CB233+BV234+BW234)&gt;=$B$2*'SFV+BESS'!$I$9, $B$2*'SFV+BESS'!$I$9, (CB233+BV234+BW234))</f>
        <v>173.61249999999998</v>
      </c>
      <c r="CC234" s="110">
        <f t="shared" si="269"/>
        <v>45.284012249626699</v>
      </c>
      <c r="CH234" s="251"/>
      <c r="CI234" s="41">
        <v>9.3750000000000107</v>
      </c>
      <c r="CJ234" s="33">
        <f t="shared" si="321"/>
        <v>28.883763720356487</v>
      </c>
      <c r="CK234" s="33">
        <f>Gen_Cons_Horario!B3884</f>
        <v>0</v>
      </c>
      <c r="CL234" s="35">
        <f t="shared" si="296"/>
        <v>28.883763720356487</v>
      </c>
      <c r="CM234" s="116">
        <f>IF(AND(CL234&gt;0,CL234*$B$4+CS233&lt;=$B$2*'SFV+BESS'!$I$9,CL234&lt;'SFV+BESS'!$I$7), CL234*$B$4, IF(AND(CL234&gt;0,CL234*$B$4+CS233&gt;$B$2*'SFV+BESS'!$I$9,CL234*$B$4&lt;'SFV+BESS'!$I$7),$B$2*'SFV+BESS'!$I$9-CS233,IF(AND(CL234&gt;0,CL234*$B$4+CS233&gt;$B$2*'SFV+BESS'!$I$9,CL234*$B$4&gt;'SFV+BESS'!$I$7,CS233&lt;$B$2*'SFV+BESS'!$I$9),$B$2*'SFV+BESS'!$I$9-CS233,IF(AND(CL234&gt;0,CL234*$B$4+CS233&lt;=$B$2*'SFV+BESS'!$I$9,CL234&gt;'SFV+BESS'!$I$7),'SFV+BESS'!$I$7,0))))</f>
        <v>0</v>
      </c>
      <c r="CN234" s="27">
        <f>IF(AND(CL234&lt;0,CS233+CL234/$B$5&gt;$H$2,-CL234/'Carga-Descarga Año'!$B$5&lt;'SFV+BESS'!$I$7),CL234/$B$5,IF(AND(CL234&lt;0,CS233+CL234/$B$5&gt;$H$2,-CL234/'Carga-Descarga Año'!$B$5&gt;'SFV+BESS'!$I$7),-'SFV+BESS'!$I$7,IF(AND(CL234&lt;0,CS233+CL234/$B$5&lt;$H$2),-MIN('SFV+BESS'!$I$7,CS233-$H$2),0)))</f>
        <v>0</v>
      </c>
      <c r="CO234" s="33"/>
      <c r="CP234" s="33">
        <f t="shared" si="304"/>
        <v>0</v>
      </c>
      <c r="CQ234" s="27">
        <f t="shared" si="270"/>
        <v>0</v>
      </c>
      <c r="CR234" s="27">
        <f t="shared" si="305"/>
        <v>0</v>
      </c>
      <c r="CS234" s="28">
        <f>IF((CS233+CM234+CN234)&gt;=$B$2*'SFV+BESS'!$I$9, $B$2*'SFV+BESS'!$I$9, (CS233+CM234+CN234))</f>
        <v>173.61249999999998</v>
      </c>
      <c r="CT234" s="110">
        <f t="shared" si="271"/>
        <v>28.883763720356487</v>
      </c>
      <c r="CY234" s="251"/>
      <c r="CZ234" s="41">
        <v>9.3750000000000107</v>
      </c>
      <c r="DA234" s="33">
        <f t="shared" si="322"/>
        <v>35.322613829837657</v>
      </c>
      <c r="DB234" s="33">
        <f>Gen_Cons_Horario!B4604</f>
        <v>0</v>
      </c>
      <c r="DC234" s="35">
        <f t="shared" si="287"/>
        <v>35.322613829837657</v>
      </c>
      <c r="DD234" s="116">
        <f>IF(AND(DC234&gt;0,DC234*$B$4+DJ233&lt;=$B$2*'SFV+BESS'!$I$9,DC234&lt;'SFV+BESS'!$I$7), DC234*$B$4, IF(AND(DC234&gt;0,DC234*$B$4+DJ233&gt;$B$2*'SFV+BESS'!$I$9,DC234*$B$4&lt;'SFV+BESS'!$I$7),$B$2*'SFV+BESS'!$I$9-DJ233,IF(AND(DC234&gt;0,DC234*$B$4+DJ233&gt;$B$2*'SFV+BESS'!$I$9,DC234*$B$4&gt;'SFV+BESS'!$I$7,DJ233&lt;$B$2*'SFV+BESS'!$I$9),$B$2*'SFV+BESS'!$I$9-DJ233,IF(AND(DC234&gt;0,DC234*$B$4+DJ233&lt;=$B$2*'SFV+BESS'!$I$9,DC234&gt;'SFV+BESS'!$I$7),'SFV+BESS'!$I$7,0))))</f>
        <v>0</v>
      </c>
      <c r="DE234" s="27">
        <f>IF(AND(DC234&lt;0,DJ233+DC234/$B$5&gt;$H$2,-DC234/'Carga-Descarga Año'!$B$5&lt;'SFV+BESS'!$I$7),DC234/$B$5,IF(AND(DC234&lt;0,DJ233+DC234/$B$5&gt;$H$2,-DC234/'Carga-Descarga Año'!$B$5&gt;'SFV+BESS'!$I$7),-'SFV+BESS'!$I$7,IF(AND(DC234&lt;0,DJ233+DC234/$B$5&lt;$H$2),-MIN('SFV+BESS'!$I$7,DJ233-$H$2),0)))</f>
        <v>0</v>
      </c>
      <c r="DF234" s="33"/>
      <c r="DG234" s="33">
        <f t="shared" si="306"/>
        <v>0</v>
      </c>
      <c r="DH234" s="27">
        <f t="shared" si="272"/>
        <v>0</v>
      </c>
      <c r="DI234" s="27">
        <f t="shared" si="273"/>
        <v>0</v>
      </c>
      <c r="DJ234" s="28">
        <f>IF((DJ233+DD234+DE234)&gt;=$B$2*'SFV+BESS'!$I$9, $B$2*'SFV+BESS'!$I$9, (DJ233+DD234+DE234))</f>
        <v>173.61249999999998</v>
      </c>
      <c r="DK234" s="110">
        <f t="shared" si="274"/>
        <v>35.322613829837657</v>
      </c>
      <c r="DP234" s="251"/>
      <c r="DQ234" s="41">
        <v>9.3750000000000107</v>
      </c>
      <c r="DR234" s="33">
        <f t="shared" si="323"/>
        <v>51.868223435829627</v>
      </c>
      <c r="DS234" s="33">
        <f>Gen_Cons_Horario!B5348</f>
        <v>0</v>
      </c>
      <c r="DT234" s="35">
        <f t="shared" si="288"/>
        <v>51.868223435829627</v>
      </c>
      <c r="DU234" s="116">
        <f>IF(AND(DT234&gt;0,DT234*$B$4+EA233&lt;=$B$2*'SFV+BESS'!$I$9,DT234&lt;'SFV+BESS'!$I$7), DT234*$B$4, IF(AND(DT234&gt;0,DT234*$B$4+EA233&gt;$B$2*'SFV+BESS'!$I$9,DT234*$B$4&lt;'SFV+BESS'!$I$7),$B$2*'SFV+BESS'!$I$9-EA233,IF(AND(DT234&gt;0,DT234*$B$4+EA233&gt;$B$2*'SFV+BESS'!$I$9,DT234*$B$4&gt;'SFV+BESS'!$I$7,EA233&lt;$B$2*'SFV+BESS'!$I$9),$B$2*'SFV+BESS'!$I$9-EA233,IF(AND(DT234&gt;0,DT234*$B$4+EA233&lt;=$B$2*'SFV+BESS'!$I$9,DT234&gt;'SFV+BESS'!$I$7),'SFV+BESS'!$I$7,0))))</f>
        <v>0</v>
      </c>
      <c r="DV234" s="27">
        <f>IF(AND(DT234&lt;0,EA233+DT234/$B$5&gt;$H$2,-DT234/'Carga-Descarga Año'!$B$5&lt;'SFV+BESS'!$I$7),DT234/$B$5,IF(AND(DT234&lt;0,EA233+DT234/$B$5&gt;$H$2,-DT234/'Carga-Descarga Año'!$B$5&gt;'SFV+BESS'!$I$7),-'SFV+BESS'!$I$7,IF(AND(DT234&lt;0,EA233+DT234/$B$5&lt;$H$2),-MIN('SFV+BESS'!$I$7,EA233-$H$2),0)))</f>
        <v>0</v>
      </c>
      <c r="DW234" s="33"/>
      <c r="DX234" s="33">
        <f t="shared" si="307"/>
        <v>0</v>
      </c>
      <c r="DY234" s="27">
        <f t="shared" si="275"/>
        <v>0</v>
      </c>
      <c r="DZ234" s="27">
        <f t="shared" si="308"/>
        <v>0</v>
      </c>
      <c r="EA234" s="28">
        <f>IF((EA233+DU234+DV234)&gt;=$B$2*'SFV+BESS'!$I$9, $B$2*'SFV+BESS'!$I$9, (EA233+DU234+DV234))</f>
        <v>173.61249999999998</v>
      </c>
      <c r="EB234" s="110">
        <f t="shared" si="276"/>
        <v>51.868223435829627</v>
      </c>
      <c r="EG234" s="251"/>
      <c r="EH234" s="41">
        <v>9.3750000000000107</v>
      </c>
      <c r="EI234" s="33">
        <f t="shared" si="324"/>
        <v>72.15510433493921</v>
      </c>
      <c r="EJ234" s="33">
        <f>Gen_Cons_Horario!B6092</f>
        <v>0</v>
      </c>
      <c r="EK234" s="35">
        <f t="shared" si="289"/>
        <v>72.15510433493921</v>
      </c>
      <c r="EL234" s="116">
        <f>IF(AND(EK234&gt;0,EK234*$B$4+ER233&lt;=$B$2*'SFV+BESS'!$I$9,EK234&lt;'SFV+BESS'!$I$7), EK234*$B$4, IF(AND(EK234&gt;0,EK234*$B$4+ER233&gt;$B$2*'SFV+BESS'!$I$9,EK234*$B$4&lt;'SFV+BESS'!$I$7),$B$2*'SFV+BESS'!$I$9-ER233,IF(AND(EK234&gt;0,EK234*$B$4+ER233&gt;$B$2*'SFV+BESS'!$I$9,EK234*$B$4&gt;'SFV+BESS'!$I$7,ER233&lt;$B$2*'SFV+BESS'!$I$9),$B$2*'SFV+BESS'!$I$9-ER233,IF(AND(EK234&gt;0,EK234*$B$4+ER233&lt;=$B$2*'SFV+BESS'!$I$9,EK234&gt;'SFV+BESS'!$I$7),'SFV+BESS'!$I$7,0))))</f>
        <v>0</v>
      </c>
      <c r="EM234" s="27">
        <f>IF(AND(EK234&lt;0,ER233+EK234/$B$5&gt;$H$2,-EK234/'Carga-Descarga Año'!$B$5&lt;'SFV+BESS'!$I$7),EK234/$B$5,IF(AND(EK234&lt;0,ER233+EK234/$B$5&gt;$H$2,-EK234/'Carga-Descarga Año'!$B$5&gt;'SFV+BESS'!$I$7),-'SFV+BESS'!$I$7,IF(AND(EK234&lt;0,ER233+EK234/$B$5&lt;$H$2),-MIN('SFV+BESS'!$I$7,ER233-$H$2),0)))</f>
        <v>0</v>
      </c>
      <c r="EN234" s="33"/>
      <c r="EO234" s="33">
        <f t="shared" si="309"/>
        <v>0</v>
      </c>
      <c r="EP234" s="27">
        <f t="shared" si="277"/>
        <v>0</v>
      </c>
      <c r="EQ234" s="27">
        <f t="shared" si="310"/>
        <v>0</v>
      </c>
      <c r="ER234" s="28">
        <f>IF((ER233+EL234+EM234)&gt;=$B$2*'SFV+BESS'!$I$9, $B$2*'SFV+BESS'!$I$9, (ER233+EL234+EM234))</f>
        <v>173.61249999999998</v>
      </c>
      <c r="ES234" s="110">
        <f t="shared" si="278"/>
        <v>72.15510433493921</v>
      </c>
      <c r="EX234" s="251"/>
      <c r="EY234" s="41">
        <v>9.3750000000000107</v>
      </c>
      <c r="EZ234" s="33">
        <f t="shared" si="325"/>
        <v>83.787881880507953</v>
      </c>
      <c r="FA234" s="33">
        <f>Gen_Cons_Horario!B6812</f>
        <v>0</v>
      </c>
      <c r="FB234" s="35">
        <f t="shared" si="290"/>
        <v>83.787881880507953</v>
      </c>
      <c r="FC234" s="116">
        <f>IF(AND(FB234&gt;0,FB234*$B$4+FI233&lt;=$B$2*'SFV+BESS'!$I$9,FB234&lt;'SFV+BESS'!$I$7), FB234*$B$4, IF(AND(FB234&gt;0,FB234*$B$4+FI233&gt;$B$2*'SFV+BESS'!$I$9,FB234*$B$4&lt;'SFV+BESS'!$I$7),$B$2*'SFV+BESS'!$I$9-FI233,IF(AND(FB234&gt;0,FB234*$B$4+FI233&gt;$B$2*'SFV+BESS'!$I$9,FB234*$B$4&gt;'SFV+BESS'!$I$7,FI233&lt;$B$2*'SFV+BESS'!$I$9),$B$2*'SFV+BESS'!$I$9-FI233,IF(AND(FB234&gt;0,FB234*$B$4+FI233&lt;=$B$2*'SFV+BESS'!$I$9,FB234&gt;'SFV+BESS'!$I$7),'SFV+BESS'!$I$7,0))))</f>
        <v>0</v>
      </c>
      <c r="FD234" s="27">
        <f>IF(AND(FB234&lt;0,FI233+FB234/$B$5&gt;$H$2,-FB234/'Carga-Descarga Año'!$B$5&lt;'SFV+BESS'!$I$7),FB234/$B$5,IF(AND(FB234&lt;0,FI233+FB234/$B$5&gt;$H$2,-FB234/'Carga-Descarga Año'!$B$5&gt;'SFV+BESS'!$I$7),-'SFV+BESS'!$I$7,IF(AND(FB234&lt;0,FI233+FB234/$B$5&lt;$H$2),-MIN('SFV+BESS'!$I$7,FI233-$H$2),0)))</f>
        <v>0</v>
      </c>
      <c r="FE234" s="33"/>
      <c r="FF234" s="33">
        <f t="shared" si="311"/>
        <v>0</v>
      </c>
      <c r="FG234" s="27">
        <f t="shared" si="279"/>
        <v>0</v>
      </c>
      <c r="FH234" s="27">
        <f t="shared" si="312"/>
        <v>0</v>
      </c>
      <c r="FI234" s="28">
        <f>IF((FI233+FC234+FD234)&gt;=$B$2*'SFV+BESS'!$I$9, $B$2*'SFV+BESS'!$I$9, (FI233+FC234+FD234))</f>
        <v>173.61249999999998</v>
      </c>
      <c r="FJ234" s="110">
        <f t="shared" si="280"/>
        <v>83.787881880507953</v>
      </c>
      <c r="FO234" s="251"/>
      <c r="FP234" s="41">
        <v>9.3750000000000107</v>
      </c>
      <c r="FQ234" s="33">
        <f t="shared" si="326"/>
        <v>88.522249840285639</v>
      </c>
      <c r="FR234" s="33">
        <f>Gen_Cons_Horario!B7556</f>
        <v>22.371000000000002</v>
      </c>
      <c r="FS234" s="35">
        <f t="shared" si="291"/>
        <v>66.151249840285629</v>
      </c>
      <c r="FT234" s="116">
        <f>IF(AND(FS234&gt;0,FS234*$B$4+FZ233&lt;=$B$2*'SFV+BESS'!$I$9,FS234&lt;'SFV+BESS'!$I$7), FS234*$B$4, IF(AND(FS234&gt;0,FS234*$B$4+FZ233&gt;$B$2*'SFV+BESS'!$I$9,FS234*$B$4&lt;'SFV+BESS'!$I$7),$B$2*'SFV+BESS'!$I$9-FZ233,IF(AND(FS234&gt;0,FS234*$B$4+FZ233&gt;$B$2*'SFV+BESS'!$I$9,FS234*$B$4&gt;'SFV+BESS'!$I$7,FZ233&lt;$B$2*'SFV+BESS'!$I$9),$B$2*'SFV+BESS'!$I$9-FZ233,IF(AND(FS234&gt;0,FS234*$B$4+FZ233&lt;=$B$2*'SFV+BESS'!$I$9,FS234&gt;'SFV+BESS'!$I$7),'SFV+BESS'!$I$7,0))))</f>
        <v>0</v>
      </c>
      <c r="FU234" s="27">
        <f>IF(AND(FS234&lt;0,FZ233+FS234/$B$5&gt;$H$2,-FS234/'Carga-Descarga Año'!$B$5&lt;'SFV+BESS'!$I$7),FS234/$B$5,IF(AND(FS234&lt;0,FZ233+FS234/$B$5&gt;$H$2,-FS234/'Carga-Descarga Año'!$B$5&gt;'SFV+BESS'!$I$7),-'SFV+BESS'!$I$7,IF(AND(FS234&lt;0,FZ233+FS234/$B$5&lt;$H$2),-MIN('SFV+BESS'!$I$7,FZ233-$H$2),0)))</f>
        <v>0</v>
      </c>
      <c r="FV234" s="33"/>
      <c r="FW234" s="33">
        <f t="shared" si="313"/>
        <v>22.371000000000002</v>
      </c>
      <c r="FX234" s="27">
        <f t="shared" si="281"/>
        <v>0</v>
      </c>
      <c r="FY234" s="27">
        <f t="shared" si="314"/>
        <v>0</v>
      </c>
      <c r="FZ234" s="28">
        <f>IF((FZ233+FT234+FU234)&gt;=$B$2*'SFV+BESS'!$I$9, $B$2*'SFV+BESS'!$I$9, (FZ233+FT234+FU234))</f>
        <v>173.61249999999998</v>
      </c>
      <c r="GA234" s="110">
        <f t="shared" si="282"/>
        <v>66.151249840285629</v>
      </c>
      <c r="GF234" s="251"/>
      <c r="GG234" s="41">
        <v>9.3750000000000107</v>
      </c>
      <c r="GH234" s="33">
        <f t="shared" si="327"/>
        <v>85.975736621117875</v>
      </c>
      <c r="GI234" s="33">
        <f>Gen_Cons_Horario!B8276</f>
        <v>69.656000000000006</v>
      </c>
      <c r="GJ234" s="35">
        <f t="shared" si="297"/>
        <v>16.319736621117869</v>
      </c>
      <c r="GK234" s="116">
        <f>IF(AND(GJ234&gt;0,GJ234*$B$4+GQ233&lt;=$B$2*'SFV+BESS'!$I$9,GJ234&lt;'SFV+BESS'!$I$7), GJ234*$B$4, IF(AND(GJ234&gt;0,GJ234*$B$4+GQ233&gt;$B$2*'SFV+BESS'!$I$9,GJ234*$B$4&lt;'SFV+BESS'!$I$7),$B$2*'SFV+BESS'!$I$9-GQ233,IF(AND(GJ234&gt;0,GJ234*$B$4+GQ233&gt;$B$2*'SFV+BESS'!$I$9,GJ234*$B$4&gt;'SFV+BESS'!$I$7,GQ233&lt;$B$2*'SFV+BESS'!$I$9),$B$2*'SFV+BESS'!$I$9-GQ233,IF(AND(GJ234&gt;0,GJ234*$B$4+GQ233&lt;=$B$2*'SFV+BESS'!$I$9,GJ234&gt;'SFV+BESS'!$I$7),'SFV+BESS'!$I$7,0))))</f>
        <v>0</v>
      </c>
      <c r="GL234" s="27">
        <f>IF(AND(GJ234&lt;0,GQ233+GJ234/$B$5&gt;$H$2,-GJ234/'Carga-Descarga Año'!$B$5&lt;'SFV+BESS'!$I$7),GJ234/$B$5,IF(AND(GJ234&lt;0,GQ233+GJ234/$B$5&gt;$H$2,-GJ234/'Carga-Descarga Año'!$B$5&gt;'SFV+BESS'!$I$7),-'SFV+BESS'!$I$7,IF(AND(GJ234&lt;0,GQ233+GJ234/$B$5&lt;$H$2),-MIN('SFV+BESS'!$I$7,GQ233-$H$2),0)))</f>
        <v>0</v>
      </c>
      <c r="GM234" s="33"/>
      <c r="GN234" s="33">
        <f t="shared" si="315"/>
        <v>69.656000000000006</v>
      </c>
      <c r="GO234" s="27">
        <f t="shared" si="283"/>
        <v>0</v>
      </c>
      <c r="GP234" s="27">
        <f t="shared" si="316"/>
        <v>0</v>
      </c>
      <c r="GQ234" s="28">
        <f>IF((GQ233+GK234+GL234)&gt;=$B$2*'SFV+BESS'!$I$9, $B$2*'SFV+BESS'!$I$9, (GQ233+GK234+GL234))</f>
        <v>173.61249999999998</v>
      </c>
      <c r="GR234" s="110">
        <f t="shared" si="284"/>
        <v>16.319736621117869</v>
      </c>
    </row>
    <row r="235" spans="1:200">
      <c r="A235" s="249"/>
      <c r="B235" s="41">
        <v>9.4166666666666696</v>
      </c>
      <c r="C235" s="38">
        <f t="shared" si="298"/>
        <v>102.56597254203621</v>
      </c>
      <c r="D235" s="2">
        <f>Gen_Cons_Horario!B261</f>
        <v>96.941000000000003</v>
      </c>
      <c r="E235" s="140">
        <f t="shared" si="256"/>
        <v>5.624972542036204</v>
      </c>
      <c r="F235" s="116">
        <f>IF(AND(E235&gt;0,E235*$B$4+L234&lt;=$B$2*'SFV+BESS'!$I$9,E235&lt;'SFV+BESS'!$I$7), E235*$B$4, IF(AND(E235&gt;0,E235*$B$4+L234&gt;$B$2*'SFV+BESS'!$I$9,E235*$B$4&lt;'SFV+BESS'!$I$7),$B$2*'SFV+BESS'!$I$9-L234,IF(AND(E235&gt;0,E235*$B$4+L234&gt;$B$2*'SFV+BESS'!$I$9,E235*$B$4&gt;'SFV+BESS'!$I$7,L234&lt;$B$2*'SFV+BESS'!$I$9),$B$2*'SFV+BESS'!$I$9-L234,IF(AND(E235&gt;0,E235*$B$4+L234&lt;=$B$2*'SFV+BESS'!$I$9,E235&gt;'SFV+BESS'!$I$7),'SFV+BESS'!$I$7,0))))</f>
        <v>5.3437239149343938</v>
      </c>
      <c r="G235" s="27">
        <f>IF(AND(E235&lt;0,L234+E235/$B$5&gt;$H$2,-E235/'Carga-Descarga Año'!$B$5&lt;'SFV+BESS'!$I$7),E235/$B$5,IF(AND(E235&lt;0,L234+E235/$B$5&gt;$H$2,-E235/'Carga-Descarga Año'!$B$5&gt;'SFV+BESS'!$I$7),-'SFV+BESS'!$I$7,IF(AND(E235&lt;0,L234+E235/$B$5&lt;$H$2),-MIN('SFV+BESS'!$I$7,L234-$H$2),0)))</f>
        <v>0</v>
      </c>
      <c r="I235" s="38">
        <f t="shared" si="257"/>
        <v>96.941000000000003</v>
      </c>
      <c r="J235" s="27">
        <f t="shared" si="259"/>
        <v>0</v>
      </c>
      <c r="K235" s="27">
        <f t="shared" si="258"/>
        <v>0</v>
      </c>
      <c r="L235" s="28">
        <f>IF((L234+F235+G235)&gt;=$B$2*'SFV+BESS'!$I$9, $B$2*'SFV+BESS'!$I$9, (L234+F235+G235))</f>
        <v>141.05477435731351</v>
      </c>
      <c r="M235" s="110">
        <f t="shared" si="260"/>
        <v>0</v>
      </c>
      <c r="R235" s="251"/>
      <c r="S235" s="41">
        <v>9.4166666666666696</v>
      </c>
      <c r="T235" s="2">
        <f t="shared" si="317"/>
        <v>99.976027218608863</v>
      </c>
      <c r="U235" s="2">
        <f>Gen_Cons_Horario!B1005</f>
        <v>74.570000000000007</v>
      </c>
      <c r="V235" s="35">
        <f t="shared" si="292"/>
        <v>25.406027218608855</v>
      </c>
      <c r="W235" s="116">
        <f>IF(AND(V235&gt;0,V235*$B$4+AC234&lt;=$B$2*'SFV+BESS'!$I$9,V235&lt;'SFV+BESS'!$I$7), V235*$B$4, IF(AND(V235&gt;0,V235*$B$4+AC234&gt;$B$2*'SFV+BESS'!$I$9,V235*$B$4&lt;'SFV+BESS'!$I$7),$B$2*'SFV+BESS'!$I$9-AC234,IF(AND(V235&gt;0,V235*$B$4+AC234&gt;$B$2*'SFV+BESS'!$I$9,V235*$B$4&gt;'SFV+BESS'!$I$7,AC234&lt;$B$2*'SFV+BESS'!$I$9),$B$2*'SFV+BESS'!$I$9-AC234,IF(AND(V235&gt;0,V235*$B$4+AC234&lt;=$B$2*'SFV+BESS'!$I$9,V235&gt;'SFV+BESS'!$I$7),'SFV+BESS'!$I$7,0))))</f>
        <v>6.0408528043315073</v>
      </c>
      <c r="X235" s="27">
        <f>IF(AND(V235&lt;0,AC234+V235/$B$5&gt;$H$2,-V235/'Carga-Descarga Año'!$B$5&lt;'SFV+BESS'!$I$7),V235/$B$5,IF(AND(V235&lt;0,AC234+V235/$B$5&gt;$H$2,-V235/'Carga-Descarga Año'!$B$5&gt;'SFV+BESS'!$I$7),-'SFV+BESS'!$I$7,IF(AND(V235&lt;0,AC234+V235/$B$5&lt;$H$2),-MIN('SFV+BESS'!$I$7,AC234-$H$2),0)))</f>
        <v>0</v>
      </c>
      <c r="Z235" s="33">
        <f t="shared" si="286"/>
        <v>74.570000000000007</v>
      </c>
      <c r="AA235" s="27">
        <f t="shared" si="261"/>
        <v>0</v>
      </c>
      <c r="AB235" s="27">
        <f t="shared" si="285"/>
        <v>0</v>
      </c>
      <c r="AC235" s="28">
        <f>IF((AC234+W235+X235)&gt;=$B$2*'SFV+BESS'!$I$9, $B$2*'SFV+BESS'!$I$9, (AC234+W235+X235))</f>
        <v>173.61249999999998</v>
      </c>
      <c r="AD235" s="110">
        <f t="shared" si="262"/>
        <v>19.047234792996743</v>
      </c>
      <c r="AI235" s="251"/>
      <c r="AJ235" s="41">
        <v>9.4166666666666696</v>
      </c>
      <c r="AK235" s="52">
        <f t="shared" si="318"/>
        <v>98.343173988490506</v>
      </c>
      <c r="AL235" s="33">
        <f>Gen_Cons_Horario!B1677</f>
        <v>74.570000000000007</v>
      </c>
      <c r="AM235" s="35">
        <f t="shared" si="293"/>
        <v>23.773173988490498</v>
      </c>
      <c r="AN235" s="116">
        <f>IF(AND(AM235&gt;0,AM235*$B$4+AT234&lt;=$B$2*'SFV+BESS'!$I$9,AM235&lt;'SFV+BESS'!$I$7), AM235*$B$4, IF(AND(AM235&gt;0,AM235*$B$4+AT234&gt;$B$2*'SFV+BESS'!$I$9,AM235*$B$4&lt;'SFV+BESS'!$I$7),$B$2*'SFV+BESS'!$I$9-AT234,IF(AND(AM235&gt;0,AM235*$B$4+AT234&gt;$B$2*'SFV+BESS'!$I$9,AM235*$B$4&gt;'SFV+BESS'!$I$7,AT234&lt;$B$2*'SFV+BESS'!$I$9),$B$2*'SFV+BESS'!$I$9-AT234,IF(AND(AM235&gt;0,AM235*$B$4+AT234&lt;=$B$2*'SFV+BESS'!$I$9,AM235&gt;'SFV+BESS'!$I$7),'SFV+BESS'!$I$7,0))))</f>
        <v>20.326195563547088</v>
      </c>
      <c r="AO235" s="27">
        <f>IF(AND(AM235&lt;0,AT234+AM235/$B$5&gt;$H$2,-AM235/'Carga-Descarga Año'!$B$5&lt;'SFV+BESS'!$I$7),AM235/$B$5,IF(AND(AM235&lt;0,AT234+AM235/$B$5&gt;$H$2,-AM235/'Carga-Descarga Año'!$B$5&gt;'SFV+BESS'!$I$7),-'SFV+BESS'!$I$7,IF(AND(AM235&lt;0,AT234+AM235/$B$5&lt;$H$2),-MIN('SFV+BESS'!$I$7,AT234-$H$2),0)))</f>
        <v>0</v>
      </c>
      <c r="AP235" s="33"/>
      <c r="AQ235" s="33">
        <f t="shared" si="299"/>
        <v>74.570000000000007</v>
      </c>
      <c r="AR235" s="27">
        <f t="shared" si="263"/>
        <v>0</v>
      </c>
      <c r="AS235" s="27">
        <f t="shared" si="300"/>
        <v>0</v>
      </c>
      <c r="AT235" s="28">
        <f>IF((AT234+AN235+AO235)&gt;=$B$2*'SFV+BESS'!$I$9, $B$2*'SFV+BESS'!$I$9, (AT234+AN235+AO235))</f>
        <v>173.61249999999998</v>
      </c>
      <c r="AU235" s="110">
        <f t="shared" si="264"/>
        <v>2.3771786584409291</v>
      </c>
      <c r="AZ235" s="251"/>
      <c r="BA235" s="41">
        <v>9.4166666666666696</v>
      </c>
      <c r="BB235" s="33">
        <f t="shared" si="319"/>
        <v>89.500386808653857</v>
      </c>
      <c r="BC235" s="33">
        <f>Gen_Cons_Horario!B2421</f>
        <v>0</v>
      </c>
      <c r="BD235" s="35">
        <f t="shared" si="294"/>
        <v>89.500386808653857</v>
      </c>
      <c r="BE235" s="116">
        <f>IF(AND(BD235&gt;0,BD235*$B$4+BK234&lt;=$B$2*'SFV+BESS'!$I$9,BD235&lt;'SFV+BESS'!$I$7), BD235*$B$4, IF(AND(BD235&gt;0,BD235*$B$4+BK234&gt;$B$2*'SFV+BESS'!$I$9,BD235*$B$4&lt;'SFV+BESS'!$I$7),$B$2*'SFV+BESS'!$I$9-BK234,IF(AND(BD235&gt;0,BD235*$B$4+BK234&gt;$B$2*'SFV+BESS'!$I$9,BD235*$B$4&gt;'SFV+BESS'!$I$7,BK234&lt;$B$2*'SFV+BESS'!$I$9),$B$2*'SFV+BESS'!$I$9-BK234,IF(AND(BD235&gt;0,BD235*$B$4+BK234&lt;=$B$2*'SFV+BESS'!$I$9,BD235&gt;'SFV+BESS'!$I$7),'SFV+BESS'!$I$7,0))))</f>
        <v>0</v>
      </c>
      <c r="BF235" s="27">
        <f>IF(AND(BD235&lt;0,BK234+BD235/$B$5&gt;$H$2,-BD235/'Carga-Descarga Año'!$B$5&lt;'SFV+BESS'!$I$7),BD235/$B$5,IF(AND(BD235&lt;0,BK234+BD235/$B$5&gt;$H$2,-BD235/'Carga-Descarga Año'!$B$5&gt;'SFV+BESS'!$I$7),-'SFV+BESS'!$I$7,IF(AND(BD235&lt;0,BK234+BD235/$B$5&lt;$H$2),-MIN('SFV+BESS'!$I$7,BK234-$H$2),0)))</f>
        <v>0</v>
      </c>
      <c r="BG235" s="33"/>
      <c r="BH235" s="33">
        <f t="shared" si="301"/>
        <v>0</v>
      </c>
      <c r="BI235" s="27">
        <f t="shared" si="265"/>
        <v>0</v>
      </c>
      <c r="BJ235" s="27">
        <f t="shared" si="302"/>
        <v>0</v>
      </c>
      <c r="BK235" s="28">
        <f>IF((BK234+BE235+BF235)&gt;=$B$2*'SFV+BESS'!$I$9, $B$2*'SFV+BESS'!$I$9, (BK234+BE235+BF235))</f>
        <v>173.61249999999998</v>
      </c>
      <c r="BL235" s="110">
        <f t="shared" si="266"/>
        <v>89.500386808653857</v>
      </c>
      <c r="BQ235" s="251"/>
      <c r="BR235" s="41">
        <v>9.4166666666666696</v>
      </c>
      <c r="BS235" s="33">
        <f t="shared" si="320"/>
        <v>68.489252357644361</v>
      </c>
      <c r="BT235" s="33">
        <f>Gen_Cons_Horario!B3141</f>
        <v>0</v>
      </c>
      <c r="BU235" s="35">
        <f t="shared" si="295"/>
        <v>68.489252357644361</v>
      </c>
      <c r="BV235" s="116">
        <f>IF(AND(BU235&gt;0,BU235*$B$4+CB234&lt;=$B$2*'SFV+BESS'!$I$9,BU235&lt;'SFV+BESS'!$I$7), BU235*$B$4, IF(AND(BU235&gt;0,BU235*$B$4+CB234&gt;$B$2*'SFV+BESS'!$I$9,BU235*$B$4&lt;'SFV+BESS'!$I$7),$B$2*'SFV+BESS'!$I$9-CB234,IF(AND(BU235&gt;0,BU235*$B$4+CB234&gt;$B$2*'SFV+BESS'!$I$9,BU235*$B$4&gt;'SFV+BESS'!$I$7,CB234&lt;$B$2*'SFV+BESS'!$I$9),$B$2*'SFV+BESS'!$I$9-CB234,IF(AND(BU235&gt;0,BU235*$B$4+CB234&lt;=$B$2*'SFV+BESS'!$I$9,BU235&gt;'SFV+BESS'!$I$7),'SFV+BESS'!$I$7,0))))</f>
        <v>0</v>
      </c>
      <c r="BW235" s="27">
        <f>IF(AND(BU235&lt;0,CB234+BU235/$B$5&gt;$H$2,-BU235/'Carga-Descarga Año'!$B$5&lt;'SFV+BESS'!$I$7),BU235/$B$5,IF(AND(BU235&lt;0,CB234+BU235/$B$5&gt;$H$2,-BU235/'Carga-Descarga Año'!$B$5&gt;'SFV+BESS'!$I$7),-'SFV+BESS'!$I$7,IF(AND(BU235&lt;0,CB234+BU235/$B$5&lt;$H$2),-MIN('SFV+BESS'!$I$7,CB234-$H$2),0)))</f>
        <v>0</v>
      </c>
      <c r="BX235" s="33"/>
      <c r="BY235" s="33">
        <f t="shared" si="303"/>
        <v>0</v>
      </c>
      <c r="BZ235" s="27">
        <f t="shared" si="267"/>
        <v>0</v>
      </c>
      <c r="CA235" s="27">
        <f t="shared" si="268"/>
        <v>0</v>
      </c>
      <c r="CB235" s="28">
        <f>IF((CB234+BV235+BW235)&gt;=$B$2*'SFV+BESS'!$I$9, $B$2*'SFV+BESS'!$I$9, (CB234+BV235+BW235))</f>
        <v>173.61249999999998</v>
      </c>
      <c r="CC235" s="110">
        <f t="shared" si="269"/>
        <v>68.489252357644361</v>
      </c>
      <c r="CH235" s="251"/>
      <c r="CI235" s="41">
        <v>9.4166666666666696</v>
      </c>
      <c r="CJ235" s="33">
        <f t="shared" si="321"/>
        <v>60.041839544678055</v>
      </c>
      <c r="CK235" s="33">
        <f>Gen_Cons_Horario!B3885</f>
        <v>0</v>
      </c>
      <c r="CL235" s="35">
        <f t="shared" si="296"/>
        <v>60.041839544678055</v>
      </c>
      <c r="CM235" s="116">
        <f>IF(AND(CL235&gt;0,CL235*$B$4+CS234&lt;=$B$2*'SFV+BESS'!$I$9,CL235&lt;'SFV+BESS'!$I$7), CL235*$B$4, IF(AND(CL235&gt;0,CL235*$B$4+CS234&gt;$B$2*'SFV+BESS'!$I$9,CL235*$B$4&lt;'SFV+BESS'!$I$7),$B$2*'SFV+BESS'!$I$9-CS234,IF(AND(CL235&gt;0,CL235*$B$4+CS234&gt;$B$2*'SFV+BESS'!$I$9,CL235*$B$4&gt;'SFV+BESS'!$I$7,CS234&lt;$B$2*'SFV+BESS'!$I$9),$B$2*'SFV+BESS'!$I$9-CS234,IF(AND(CL235&gt;0,CL235*$B$4+CS234&lt;=$B$2*'SFV+BESS'!$I$9,CL235&gt;'SFV+BESS'!$I$7),'SFV+BESS'!$I$7,0))))</f>
        <v>0</v>
      </c>
      <c r="CN235" s="27">
        <f>IF(AND(CL235&lt;0,CS234+CL235/$B$5&gt;$H$2,-CL235/'Carga-Descarga Año'!$B$5&lt;'SFV+BESS'!$I$7),CL235/$B$5,IF(AND(CL235&lt;0,CS234+CL235/$B$5&gt;$H$2,-CL235/'Carga-Descarga Año'!$B$5&gt;'SFV+BESS'!$I$7),-'SFV+BESS'!$I$7,IF(AND(CL235&lt;0,CS234+CL235/$B$5&lt;$H$2),-MIN('SFV+BESS'!$I$7,CS234-$H$2),0)))</f>
        <v>0</v>
      </c>
      <c r="CO235" s="33"/>
      <c r="CP235" s="33">
        <f t="shared" si="304"/>
        <v>0</v>
      </c>
      <c r="CQ235" s="27">
        <f t="shared" si="270"/>
        <v>0</v>
      </c>
      <c r="CR235" s="27">
        <f t="shared" si="305"/>
        <v>0</v>
      </c>
      <c r="CS235" s="28">
        <f>IF((CS234+CM235+CN235)&gt;=$B$2*'SFV+BESS'!$I$9, $B$2*'SFV+BESS'!$I$9, (CS234+CM235+CN235))</f>
        <v>173.61249999999998</v>
      </c>
      <c r="CT235" s="110">
        <f t="shared" si="271"/>
        <v>60.041839544678055</v>
      </c>
      <c r="CY235" s="251"/>
      <c r="CZ235" s="41">
        <v>9.4166666666666696</v>
      </c>
      <c r="DA235" s="33">
        <f t="shared" si="322"/>
        <v>68.060646159931082</v>
      </c>
      <c r="DB235" s="33">
        <f>Gen_Cons_Horario!B4605</f>
        <v>0</v>
      </c>
      <c r="DC235" s="35">
        <f t="shared" si="287"/>
        <v>68.060646159931082</v>
      </c>
      <c r="DD235" s="116">
        <f>IF(AND(DC235&gt;0,DC235*$B$4+DJ234&lt;=$B$2*'SFV+BESS'!$I$9,DC235&lt;'SFV+BESS'!$I$7), DC235*$B$4, IF(AND(DC235&gt;0,DC235*$B$4+DJ234&gt;$B$2*'SFV+BESS'!$I$9,DC235*$B$4&lt;'SFV+BESS'!$I$7),$B$2*'SFV+BESS'!$I$9-DJ234,IF(AND(DC235&gt;0,DC235*$B$4+DJ234&gt;$B$2*'SFV+BESS'!$I$9,DC235*$B$4&gt;'SFV+BESS'!$I$7,DJ234&lt;$B$2*'SFV+BESS'!$I$9),$B$2*'SFV+BESS'!$I$9-DJ234,IF(AND(DC235&gt;0,DC235*$B$4+DJ234&lt;=$B$2*'SFV+BESS'!$I$9,DC235&gt;'SFV+BESS'!$I$7),'SFV+BESS'!$I$7,0))))</f>
        <v>0</v>
      </c>
      <c r="DE235" s="27">
        <f>IF(AND(DC235&lt;0,DJ234+DC235/$B$5&gt;$H$2,-DC235/'Carga-Descarga Año'!$B$5&lt;'SFV+BESS'!$I$7),DC235/$B$5,IF(AND(DC235&lt;0,DJ234+DC235/$B$5&gt;$H$2,-DC235/'Carga-Descarga Año'!$B$5&gt;'SFV+BESS'!$I$7),-'SFV+BESS'!$I$7,IF(AND(DC235&lt;0,DJ234+DC235/$B$5&lt;$H$2),-MIN('SFV+BESS'!$I$7,DJ234-$H$2),0)))</f>
        <v>0</v>
      </c>
      <c r="DF235" s="33"/>
      <c r="DG235" s="33">
        <f t="shared" si="306"/>
        <v>0</v>
      </c>
      <c r="DH235" s="27">
        <f t="shared" si="272"/>
        <v>0</v>
      </c>
      <c r="DI235" s="27">
        <f t="shared" si="273"/>
        <v>0</v>
      </c>
      <c r="DJ235" s="28">
        <f>IF((DJ234+DD235+DE235)&gt;=$B$2*'SFV+BESS'!$I$9, $B$2*'SFV+BESS'!$I$9, (DJ234+DD235+DE235))</f>
        <v>173.61249999999998</v>
      </c>
      <c r="DK235" s="110">
        <f t="shared" si="274"/>
        <v>68.060646159931082</v>
      </c>
      <c r="DP235" s="251"/>
      <c r="DQ235" s="41">
        <v>9.4166666666666696</v>
      </c>
      <c r="DR235" s="33">
        <f t="shared" si="323"/>
        <v>72.573683597713242</v>
      </c>
      <c r="DS235" s="33">
        <f>Gen_Cons_Horario!B5349</f>
        <v>0</v>
      </c>
      <c r="DT235" s="35">
        <f t="shared" si="288"/>
        <v>72.573683597713242</v>
      </c>
      <c r="DU235" s="116">
        <f>IF(AND(DT235&gt;0,DT235*$B$4+EA234&lt;=$B$2*'SFV+BESS'!$I$9,DT235&lt;'SFV+BESS'!$I$7), DT235*$B$4, IF(AND(DT235&gt;0,DT235*$B$4+EA234&gt;$B$2*'SFV+BESS'!$I$9,DT235*$B$4&lt;'SFV+BESS'!$I$7),$B$2*'SFV+BESS'!$I$9-EA234,IF(AND(DT235&gt;0,DT235*$B$4+EA234&gt;$B$2*'SFV+BESS'!$I$9,DT235*$B$4&gt;'SFV+BESS'!$I$7,EA234&lt;$B$2*'SFV+BESS'!$I$9),$B$2*'SFV+BESS'!$I$9-EA234,IF(AND(DT235&gt;0,DT235*$B$4+EA234&lt;=$B$2*'SFV+BESS'!$I$9,DT235&gt;'SFV+BESS'!$I$7),'SFV+BESS'!$I$7,0))))</f>
        <v>0</v>
      </c>
      <c r="DV235" s="27">
        <f>IF(AND(DT235&lt;0,EA234+DT235/$B$5&gt;$H$2,-DT235/'Carga-Descarga Año'!$B$5&lt;'SFV+BESS'!$I$7),DT235/$B$5,IF(AND(DT235&lt;0,EA234+DT235/$B$5&gt;$H$2,-DT235/'Carga-Descarga Año'!$B$5&gt;'SFV+BESS'!$I$7),-'SFV+BESS'!$I$7,IF(AND(DT235&lt;0,EA234+DT235/$B$5&lt;$H$2),-MIN('SFV+BESS'!$I$7,EA234-$H$2),0)))</f>
        <v>0</v>
      </c>
      <c r="DW235" s="33"/>
      <c r="DX235" s="33">
        <f t="shared" si="307"/>
        <v>0</v>
      </c>
      <c r="DY235" s="27">
        <f t="shared" si="275"/>
        <v>0</v>
      </c>
      <c r="DZ235" s="27">
        <f t="shared" si="308"/>
        <v>0</v>
      </c>
      <c r="EA235" s="28">
        <f>IF((EA234+DU235+DV235)&gt;=$B$2*'SFV+BESS'!$I$9, $B$2*'SFV+BESS'!$I$9, (EA234+DU235+DV235))</f>
        <v>173.61249999999998</v>
      </c>
      <c r="EB235" s="110">
        <f t="shared" si="276"/>
        <v>72.573683597713242</v>
      </c>
      <c r="EG235" s="251"/>
      <c r="EH235" s="41">
        <v>9.4166666666666696</v>
      </c>
      <c r="EI235" s="33">
        <f t="shared" si="324"/>
        <v>88.07759942561016</v>
      </c>
      <c r="EJ235" s="33">
        <f>Gen_Cons_Horario!B6093</f>
        <v>0</v>
      </c>
      <c r="EK235" s="35">
        <f t="shared" si="289"/>
        <v>88.07759942561016</v>
      </c>
      <c r="EL235" s="116">
        <f>IF(AND(EK235&gt;0,EK235*$B$4+ER234&lt;=$B$2*'SFV+BESS'!$I$9,EK235&lt;'SFV+BESS'!$I$7), EK235*$B$4, IF(AND(EK235&gt;0,EK235*$B$4+ER234&gt;$B$2*'SFV+BESS'!$I$9,EK235*$B$4&lt;'SFV+BESS'!$I$7),$B$2*'SFV+BESS'!$I$9-ER234,IF(AND(EK235&gt;0,EK235*$B$4+ER234&gt;$B$2*'SFV+BESS'!$I$9,EK235*$B$4&gt;'SFV+BESS'!$I$7,ER234&lt;$B$2*'SFV+BESS'!$I$9),$B$2*'SFV+BESS'!$I$9-ER234,IF(AND(EK235&gt;0,EK235*$B$4+ER234&lt;=$B$2*'SFV+BESS'!$I$9,EK235&gt;'SFV+BESS'!$I$7),'SFV+BESS'!$I$7,0))))</f>
        <v>0</v>
      </c>
      <c r="EM235" s="27">
        <f>IF(AND(EK235&lt;0,ER234+EK235/$B$5&gt;$H$2,-EK235/'Carga-Descarga Año'!$B$5&lt;'SFV+BESS'!$I$7),EK235/$B$5,IF(AND(EK235&lt;0,ER234+EK235/$B$5&gt;$H$2,-EK235/'Carga-Descarga Año'!$B$5&gt;'SFV+BESS'!$I$7),-'SFV+BESS'!$I$7,IF(AND(EK235&lt;0,ER234+EK235/$B$5&lt;$H$2),-MIN('SFV+BESS'!$I$7,ER234-$H$2),0)))</f>
        <v>0</v>
      </c>
      <c r="EN235" s="33"/>
      <c r="EO235" s="33">
        <f t="shared" si="309"/>
        <v>0</v>
      </c>
      <c r="EP235" s="27">
        <f t="shared" si="277"/>
        <v>0</v>
      </c>
      <c r="EQ235" s="27">
        <f t="shared" si="310"/>
        <v>0</v>
      </c>
      <c r="ER235" s="28">
        <f>IF((ER234+EL235+EM235)&gt;=$B$2*'SFV+BESS'!$I$9, $B$2*'SFV+BESS'!$I$9, (ER234+EL235+EM235))</f>
        <v>173.61249999999998</v>
      </c>
      <c r="ES235" s="110">
        <f t="shared" si="278"/>
        <v>88.07759942561016</v>
      </c>
      <c r="EX235" s="251"/>
      <c r="EY235" s="41">
        <v>9.4166666666666696</v>
      </c>
      <c r="EZ235" s="33">
        <f t="shared" si="325"/>
        <v>96.19383250062873</v>
      </c>
      <c r="FA235" s="33">
        <f>Gen_Cons_Horario!B6813</f>
        <v>0</v>
      </c>
      <c r="FB235" s="35">
        <f t="shared" si="290"/>
        <v>96.19383250062873</v>
      </c>
      <c r="FC235" s="116">
        <f>IF(AND(FB235&gt;0,FB235*$B$4+FI234&lt;=$B$2*'SFV+BESS'!$I$9,FB235&lt;'SFV+BESS'!$I$7), FB235*$B$4, IF(AND(FB235&gt;0,FB235*$B$4+FI234&gt;$B$2*'SFV+BESS'!$I$9,FB235*$B$4&lt;'SFV+BESS'!$I$7),$B$2*'SFV+BESS'!$I$9-FI234,IF(AND(FB235&gt;0,FB235*$B$4+FI234&gt;$B$2*'SFV+BESS'!$I$9,FB235*$B$4&gt;'SFV+BESS'!$I$7,FI234&lt;$B$2*'SFV+BESS'!$I$9),$B$2*'SFV+BESS'!$I$9-FI234,IF(AND(FB235&gt;0,FB235*$B$4+FI234&lt;=$B$2*'SFV+BESS'!$I$9,FB235&gt;'SFV+BESS'!$I$7),'SFV+BESS'!$I$7,0))))</f>
        <v>0</v>
      </c>
      <c r="FD235" s="27">
        <f>IF(AND(FB235&lt;0,FI234+FB235/$B$5&gt;$H$2,-FB235/'Carga-Descarga Año'!$B$5&lt;'SFV+BESS'!$I$7),FB235/$B$5,IF(AND(FB235&lt;0,FI234+FB235/$B$5&gt;$H$2,-FB235/'Carga-Descarga Año'!$B$5&gt;'SFV+BESS'!$I$7),-'SFV+BESS'!$I$7,IF(AND(FB235&lt;0,FI234+FB235/$B$5&lt;$H$2),-MIN('SFV+BESS'!$I$7,FI234-$H$2),0)))</f>
        <v>0</v>
      </c>
      <c r="FE235" s="33"/>
      <c r="FF235" s="33">
        <f t="shared" si="311"/>
        <v>0</v>
      </c>
      <c r="FG235" s="27">
        <f t="shared" si="279"/>
        <v>0</v>
      </c>
      <c r="FH235" s="27">
        <f t="shared" si="312"/>
        <v>0</v>
      </c>
      <c r="FI235" s="28">
        <f>IF((FI234+FC235+FD235)&gt;=$B$2*'SFV+BESS'!$I$9, $B$2*'SFV+BESS'!$I$9, (FI234+FC235+FD235))</f>
        <v>173.61249999999998</v>
      </c>
      <c r="FJ235" s="110">
        <f t="shared" si="280"/>
        <v>96.19383250062873</v>
      </c>
      <c r="FO235" s="251"/>
      <c r="FP235" s="41">
        <v>9.4166666666666696</v>
      </c>
      <c r="FQ235" s="33">
        <f t="shared" si="326"/>
        <v>101.70295248194581</v>
      </c>
      <c r="FR235" s="33">
        <f>Gen_Cons_Horario!B7557</f>
        <v>22.371000000000002</v>
      </c>
      <c r="FS235" s="35">
        <f t="shared" si="291"/>
        <v>79.331952481945819</v>
      </c>
      <c r="FT235" s="116">
        <f>IF(AND(FS235&gt;0,FS235*$B$4+FZ234&lt;=$B$2*'SFV+BESS'!$I$9,FS235&lt;'SFV+BESS'!$I$7), FS235*$B$4, IF(AND(FS235&gt;0,FS235*$B$4+FZ234&gt;$B$2*'SFV+BESS'!$I$9,FS235*$B$4&lt;'SFV+BESS'!$I$7),$B$2*'SFV+BESS'!$I$9-FZ234,IF(AND(FS235&gt;0,FS235*$B$4+FZ234&gt;$B$2*'SFV+BESS'!$I$9,FS235*$B$4&gt;'SFV+BESS'!$I$7,FZ234&lt;$B$2*'SFV+BESS'!$I$9),$B$2*'SFV+BESS'!$I$9-FZ234,IF(AND(FS235&gt;0,FS235*$B$4+FZ234&lt;=$B$2*'SFV+BESS'!$I$9,FS235&gt;'SFV+BESS'!$I$7),'SFV+BESS'!$I$7,0))))</f>
        <v>0</v>
      </c>
      <c r="FU235" s="27">
        <f>IF(AND(FS235&lt;0,FZ234+FS235/$B$5&gt;$H$2,-FS235/'Carga-Descarga Año'!$B$5&lt;'SFV+BESS'!$I$7),FS235/$B$5,IF(AND(FS235&lt;0,FZ234+FS235/$B$5&gt;$H$2,-FS235/'Carga-Descarga Año'!$B$5&gt;'SFV+BESS'!$I$7),-'SFV+BESS'!$I$7,IF(AND(FS235&lt;0,FZ234+FS235/$B$5&lt;$H$2),-MIN('SFV+BESS'!$I$7,FZ234-$H$2),0)))</f>
        <v>0</v>
      </c>
      <c r="FV235" s="33"/>
      <c r="FW235" s="33">
        <f t="shared" si="313"/>
        <v>22.371000000000002</v>
      </c>
      <c r="FX235" s="27">
        <f t="shared" si="281"/>
        <v>0</v>
      </c>
      <c r="FY235" s="27">
        <f t="shared" si="314"/>
        <v>0</v>
      </c>
      <c r="FZ235" s="28">
        <f>IF((FZ234+FT235+FU235)&gt;=$B$2*'SFV+BESS'!$I$9, $B$2*'SFV+BESS'!$I$9, (FZ234+FT235+FU235))</f>
        <v>173.61249999999998</v>
      </c>
      <c r="GA235" s="110">
        <f t="shared" si="282"/>
        <v>79.331952481945819</v>
      </c>
      <c r="GF235" s="251"/>
      <c r="GG235" s="41">
        <v>9.4166666666666696</v>
      </c>
      <c r="GH235" s="33">
        <f t="shared" si="327"/>
        <v>103.14154069052196</v>
      </c>
      <c r="GI235" s="33">
        <f>Gen_Cons_Horario!B8277</f>
        <v>69.656000000000006</v>
      </c>
      <c r="GJ235" s="35">
        <f t="shared" si="297"/>
        <v>33.485540690521958</v>
      </c>
      <c r="GK235" s="116">
        <f>IF(AND(GJ235&gt;0,GJ235*$B$4+GQ234&lt;=$B$2*'SFV+BESS'!$I$9,GJ235&lt;'SFV+BESS'!$I$7), GJ235*$B$4, IF(AND(GJ235&gt;0,GJ235*$B$4+GQ234&gt;$B$2*'SFV+BESS'!$I$9,GJ235*$B$4&lt;'SFV+BESS'!$I$7),$B$2*'SFV+BESS'!$I$9-GQ234,IF(AND(GJ235&gt;0,GJ235*$B$4+GQ234&gt;$B$2*'SFV+BESS'!$I$9,GJ235*$B$4&gt;'SFV+BESS'!$I$7,GQ234&lt;$B$2*'SFV+BESS'!$I$9),$B$2*'SFV+BESS'!$I$9-GQ234,IF(AND(GJ235&gt;0,GJ235*$B$4+GQ234&lt;=$B$2*'SFV+BESS'!$I$9,GJ235&gt;'SFV+BESS'!$I$7),'SFV+BESS'!$I$7,0))))</f>
        <v>0</v>
      </c>
      <c r="GL235" s="27">
        <f>IF(AND(GJ235&lt;0,GQ234+GJ235/$B$5&gt;$H$2,-GJ235/'Carga-Descarga Año'!$B$5&lt;'SFV+BESS'!$I$7),GJ235/$B$5,IF(AND(GJ235&lt;0,GQ234+GJ235/$B$5&gt;$H$2,-GJ235/'Carga-Descarga Año'!$B$5&gt;'SFV+BESS'!$I$7),-'SFV+BESS'!$I$7,IF(AND(GJ235&lt;0,GQ234+GJ235/$B$5&lt;$H$2),-MIN('SFV+BESS'!$I$7,GQ234-$H$2),0)))</f>
        <v>0</v>
      </c>
      <c r="GM235" s="33"/>
      <c r="GN235" s="33">
        <f t="shared" si="315"/>
        <v>69.656000000000006</v>
      </c>
      <c r="GO235" s="27">
        <f t="shared" si="283"/>
        <v>0</v>
      </c>
      <c r="GP235" s="27">
        <f t="shared" si="316"/>
        <v>0</v>
      </c>
      <c r="GQ235" s="28">
        <f>IF((GQ234+GK235+GL235)&gt;=$B$2*'SFV+BESS'!$I$9, $B$2*'SFV+BESS'!$I$9, (GQ234+GK235+GL235))</f>
        <v>173.61249999999998</v>
      </c>
      <c r="GR235" s="110">
        <f t="shared" si="284"/>
        <v>33.485540690521958</v>
      </c>
    </row>
    <row r="236" spans="1:200">
      <c r="A236" s="249"/>
      <c r="B236" s="41">
        <v>9.4583333333333393</v>
      </c>
      <c r="C236" s="38">
        <f t="shared" si="298"/>
        <v>114.26609089127589</v>
      </c>
      <c r="D236" s="2">
        <f>Gen_Cons_Horario!B262</f>
        <v>96.941000000000003</v>
      </c>
      <c r="E236" s="140">
        <f t="shared" si="256"/>
        <v>17.325090891275892</v>
      </c>
      <c r="F236" s="116">
        <f>IF(AND(E236&gt;0,E236*$B$4+L235&lt;=$B$2*'SFV+BESS'!$I$9,E236&lt;'SFV+BESS'!$I$7), E236*$B$4, IF(AND(E236&gt;0,E236*$B$4+L235&gt;$B$2*'SFV+BESS'!$I$9,E236*$B$4&lt;'SFV+BESS'!$I$7),$B$2*'SFV+BESS'!$I$9-L235,IF(AND(E236&gt;0,E236*$B$4+L235&gt;$B$2*'SFV+BESS'!$I$9,E236*$B$4&gt;'SFV+BESS'!$I$7,L235&lt;$B$2*'SFV+BESS'!$I$9),$B$2*'SFV+BESS'!$I$9-L235,IF(AND(E236&gt;0,E236*$B$4+L235&lt;=$B$2*'SFV+BESS'!$I$9,E236&gt;'SFV+BESS'!$I$7),'SFV+BESS'!$I$7,0))))</f>
        <v>16.458836346712097</v>
      </c>
      <c r="G236" s="27">
        <f>IF(AND(E236&lt;0,L235+E236/$B$5&gt;$H$2,-E236/'Carga-Descarga Año'!$B$5&lt;'SFV+BESS'!$I$7),E236/$B$5,IF(AND(E236&lt;0,L235+E236/$B$5&gt;$H$2,-E236/'Carga-Descarga Año'!$B$5&gt;'SFV+BESS'!$I$7),-'SFV+BESS'!$I$7,IF(AND(E236&lt;0,L235+E236/$B$5&lt;$H$2),-MIN('SFV+BESS'!$I$7,L235-$H$2),0)))</f>
        <v>0</v>
      </c>
      <c r="I236" s="38">
        <f t="shared" si="257"/>
        <v>96.941000000000003</v>
      </c>
      <c r="J236" s="27">
        <f t="shared" si="259"/>
        <v>0</v>
      </c>
      <c r="K236" s="27">
        <f t="shared" si="258"/>
        <v>0</v>
      </c>
      <c r="L236" s="28">
        <f>IF((L235+F236+G236)&gt;=$B$2*'SFV+BESS'!$I$9, $B$2*'SFV+BESS'!$I$9, (L235+F236+G236))</f>
        <v>157.51361070402561</v>
      </c>
      <c r="M236" s="110">
        <f t="shared" si="260"/>
        <v>0</v>
      </c>
      <c r="R236" s="251"/>
      <c r="S236" s="41">
        <v>9.4583333333333393</v>
      </c>
      <c r="T236" s="2">
        <f t="shared" si="317"/>
        <v>115.68420825459324</v>
      </c>
      <c r="U236" s="2">
        <f>Gen_Cons_Horario!B1006</f>
        <v>74.570000000000007</v>
      </c>
      <c r="V236" s="35">
        <f t="shared" si="292"/>
        <v>41.114208254593237</v>
      </c>
      <c r="W236" s="116">
        <f>IF(AND(V236&gt;0,V236*$B$4+AC235&lt;=$B$2*'SFV+BESS'!$I$9,V236&lt;'SFV+BESS'!$I$7), V236*$B$4, IF(AND(V236&gt;0,V236*$B$4+AC235&gt;$B$2*'SFV+BESS'!$I$9,V236*$B$4&lt;'SFV+BESS'!$I$7),$B$2*'SFV+BESS'!$I$9-AC235,IF(AND(V236&gt;0,V236*$B$4+AC235&gt;$B$2*'SFV+BESS'!$I$9,V236*$B$4&gt;'SFV+BESS'!$I$7,AC235&lt;$B$2*'SFV+BESS'!$I$9),$B$2*'SFV+BESS'!$I$9-AC235,IF(AND(V236&gt;0,V236*$B$4+AC235&lt;=$B$2*'SFV+BESS'!$I$9,V236&gt;'SFV+BESS'!$I$7),'SFV+BESS'!$I$7,0))))</f>
        <v>0</v>
      </c>
      <c r="X236" s="27">
        <f>IF(AND(V236&lt;0,AC235+V236/$B$5&gt;$H$2,-V236/'Carga-Descarga Año'!$B$5&lt;'SFV+BESS'!$I$7),V236/$B$5,IF(AND(V236&lt;0,AC235+V236/$B$5&gt;$H$2,-V236/'Carga-Descarga Año'!$B$5&gt;'SFV+BESS'!$I$7),-'SFV+BESS'!$I$7,IF(AND(V236&lt;0,AC235+V236/$B$5&lt;$H$2),-MIN('SFV+BESS'!$I$7,AC235-$H$2),0)))</f>
        <v>0</v>
      </c>
      <c r="Z236" s="33">
        <f t="shared" si="286"/>
        <v>74.570000000000007</v>
      </c>
      <c r="AA236" s="27">
        <f t="shared" si="261"/>
        <v>0</v>
      </c>
      <c r="AB236" s="27">
        <f t="shared" si="285"/>
        <v>0</v>
      </c>
      <c r="AC236" s="28">
        <f>IF((AC235+W236+X236)&gt;=$B$2*'SFV+BESS'!$I$9, $B$2*'SFV+BESS'!$I$9, (AC235+W236+X236))</f>
        <v>173.61249999999998</v>
      </c>
      <c r="AD236" s="110">
        <f t="shared" si="262"/>
        <v>41.114208254593237</v>
      </c>
      <c r="AI236" s="251"/>
      <c r="AJ236" s="41">
        <v>9.4583333333333393</v>
      </c>
      <c r="AK236" s="52">
        <f t="shared" si="318"/>
        <v>115.61736628907755</v>
      </c>
      <c r="AL236" s="33">
        <f>Gen_Cons_Horario!B1678</f>
        <v>74.570000000000007</v>
      </c>
      <c r="AM236" s="35">
        <f t="shared" si="293"/>
        <v>41.047366289077544</v>
      </c>
      <c r="AN236" s="116">
        <f>IF(AND(AM236&gt;0,AM236*$B$4+AT235&lt;=$B$2*'SFV+BESS'!$I$9,AM236&lt;'SFV+BESS'!$I$7), AM236*$B$4, IF(AND(AM236&gt;0,AM236*$B$4+AT235&gt;$B$2*'SFV+BESS'!$I$9,AM236*$B$4&lt;'SFV+BESS'!$I$7),$B$2*'SFV+BESS'!$I$9-AT235,IF(AND(AM236&gt;0,AM236*$B$4+AT235&gt;$B$2*'SFV+BESS'!$I$9,AM236*$B$4&gt;'SFV+BESS'!$I$7,AT235&lt;$B$2*'SFV+BESS'!$I$9),$B$2*'SFV+BESS'!$I$9-AT235,IF(AND(AM236&gt;0,AM236*$B$4+AT235&lt;=$B$2*'SFV+BESS'!$I$9,AM236&gt;'SFV+BESS'!$I$7),'SFV+BESS'!$I$7,0))))</f>
        <v>0</v>
      </c>
      <c r="AO236" s="27">
        <f>IF(AND(AM236&lt;0,AT235+AM236/$B$5&gt;$H$2,-AM236/'Carga-Descarga Año'!$B$5&lt;'SFV+BESS'!$I$7),AM236/$B$5,IF(AND(AM236&lt;0,AT235+AM236/$B$5&gt;$H$2,-AM236/'Carga-Descarga Año'!$B$5&gt;'SFV+BESS'!$I$7),-'SFV+BESS'!$I$7,IF(AND(AM236&lt;0,AT235+AM236/$B$5&lt;$H$2),-MIN('SFV+BESS'!$I$7,AT235-$H$2),0)))</f>
        <v>0</v>
      </c>
      <c r="AP236" s="33"/>
      <c r="AQ236" s="33">
        <f t="shared" si="299"/>
        <v>74.570000000000007</v>
      </c>
      <c r="AR236" s="27">
        <f t="shared" si="263"/>
        <v>0</v>
      </c>
      <c r="AS236" s="27">
        <f t="shared" si="300"/>
        <v>0</v>
      </c>
      <c r="AT236" s="28">
        <f>IF((AT235+AN236+AO236)&gt;=$B$2*'SFV+BESS'!$I$9, $B$2*'SFV+BESS'!$I$9, (AT235+AN236+AO236))</f>
        <v>173.61249999999998</v>
      </c>
      <c r="AU236" s="110">
        <f t="shared" si="264"/>
        <v>41.047366289077544</v>
      </c>
      <c r="AZ236" s="251"/>
      <c r="BA236" s="41">
        <v>9.4583333333333393</v>
      </c>
      <c r="BB236" s="33">
        <f t="shared" si="319"/>
        <v>100.24824985336119</v>
      </c>
      <c r="BC236" s="33">
        <f>Gen_Cons_Horario!B2422</f>
        <v>0</v>
      </c>
      <c r="BD236" s="35">
        <f t="shared" si="294"/>
        <v>100.24824985336119</v>
      </c>
      <c r="BE236" s="116">
        <f>IF(AND(BD236&gt;0,BD236*$B$4+BK235&lt;=$B$2*'SFV+BESS'!$I$9,BD236&lt;'SFV+BESS'!$I$7), BD236*$B$4, IF(AND(BD236&gt;0,BD236*$B$4+BK235&gt;$B$2*'SFV+BESS'!$I$9,BD236*$B$4&lt;'SFV+BESS'!$I$7),$B$2*'SFV+BESS'!$I$9-BK235,IF(AND(BD236&gt;0,BD236*$B$4+BK235&gt;$B$2*'SFV+BESS'!$I$9,BD236*$B$4&gt;'SFV+BESS'!$I$7,BK235&lt;$B$2*'SFV+BESS'!$I$9),$B$2*'SFV+BESS'!$I$9-BK235,IF(AND(BD236&gt;0,BD236*$B$4+BK235&lt;=$B$2*'SFV+BESS'!$I$9,BD236&gt;'SFV+BESS'!$I$7),'SFV+BESS'!$I$7,0))))</f>
        <v>0</v>
      </c>
      <c r="BF236" s="27">
        <f>IF(AND(BD236&lt;0,BK235+BD236/$B$5&gt;$H$2,-BD236/'Carga-Descarga Año'!$B$5&lt;'SFV+BESS'!$I$7),BD236/$B$5,IF(AND(BD236&lt;0,BK235+BD236/$B$5&gt;$H$2,-BD236/'Carga-Descarga Año'!$B$5&gt;'SFV+BESS'!$I$7),-'SFV+BESS'!$I$7,IF(AND(BD236&lt;0,BK235+BD236/$B$5&lt;$H$2),-MIN('SFV+BESS'!$I$7,BK235-$H$2),0)))</f>
        <v>0</v>
      </c>
      <c r="BG236" s="33"/>
      <c r="BH236" s="33">
        <f t="shared" si="301"/>
        <v>0</v>
      </c>
      <c r="BI236" s="27">
        <f t="shared" si="265"/>
        <v>0</v>
      </c>
      <c r="BJ236" s="27">
        <f t="shared" si="302"/>
        <v>0</v>
      </c>
      <c r="BK236" s="28">
        <f>IF((BK235+BE236+BF236)&gt;=$B$2*'SFV+BESS'!$I$9, $B$2*'SFV+BESS'!$I$9, (BK235+BE236+BF236))</f>
        <v>173.61249999999998</v>
      </c>
      <c r="BL236" s="110">
        <f t="shared" si="266"/>
        <v>100.24824985336119</v>
      </c>
      <c r="BQ236" s="251"/>
      <c r="BR236" s="41">
        <v>9.4583333333333393</v>
      </c>
      <c r="BS236" s="33">
        <f t="shared" si="320"/>
        <v>79.979225615012339</v>
      </c>
      <c r="BT236" s="33">
        <f>Gen_Cons_Horario!B3142</f>
        <v>0</v>
      </c>
      <c r="BU236" s="35">
        <f t="shared" si="295"/>
        <v>79.979225615012339</v>
      </c>
      <c r="BV236" s="116">
        <f>IF(AND(BU236&gt;0,BU236*$B$4+CB235&lt;=$B$2*'SFV+BESS'!$I$9,BU236&lt;'SFV+BESS'!$I$7), BU236*$B$4, IF(AND(BU236&gt;0,BU236*$B$4+CB235&gt;$B$2*'SFV+BESS'!$I$9,BU236*$B$4&lt;'SFV+BESS'!$I$7),$B$2*'SFV+BESS'!$I$9-CB235,IF(AND(BU236&gt;0,BU236*$B$4+CB235&gt;$B$2*'SFV+BESS'!$I$9,BU236*$B$4&gt;'SFV+BESS'!$I$7,CB235&lt;$B$2*'SFV+BESS'!$I$9),$B$2*'SFV+BESS'!$I$9-CB235,IF(AND(BU236&gt;0,BU236*$B$4+CB235&lt;=$B$2*'SFV+BESS'!$I$9,BU236&gt;'SFV+BESS'!$I$7),'SFV+BESS'!$I$7,0))))</f>
        <v>0</v>
      </c>
      <c r="BW236" s="27">
        <f>IF(AND(BU236&lt;0,CB235+BU236/$B$5&gt;$H$2,-BU236/'Carga-Descarga Año'!$B$5&lt;'SFV+BESS'!$I$7),BU236/$B$5,IF(AND(BU236&lt;0,CB235+BU236/$B$5&gt;$H$2,-BU236/'Carga-Descarga Año'!$B$5&gt;'SFV+BESS'!$I$7),-'SFV+BESS'!$I$7,IF(AND(BU236&lt;0,CB235+BU236/$B$5&lt;$H$2),-MIN('SFV+BESS'!$I$7,CB235-$H$2),0)))</f>
        <v>0</v>
      </c>
      <c r="BX236" s="33"/>
      <c r="BY236" s="33">
        <f t="shared" si="303"/>
        <v>0</v>
      </c>
      <c r="BZ236" s="27">
        <f t="shared" si="267"/>
        <v>0</v>
      </c>
      <c r="CA236" s="27">
        <f t="shared" si="268"/>
        <v>0</v>
      </c>
      <c r="CB236" s="28">
        <f>IF((CB235+BV236+BW236)&gt;=$B$2*'SFV+BESS'!$I$9, $B$2*'SFV+BESS'!$I$9, (CB235+BV236+BW236))</f>
        <v>173.61249999999998</v>
      </c>
      <c r="CC236" s="110">
        <f t="shared" si="269"/>
        <v>79.979225615012339</v>
      </c>
      <c r="CH236" s="251"/>
      <c r="CI236" s="41">
        <v>9.4583333333333393</v>
      </c>
      <c r="CJ236" s="33">
        <f t="shared" si="321"/>
        <v>71.185968854106946</v>
      </c>
      <c r="CK236" s="33">
        <f>Gen_Cons_Horario!B3886</f>
        <v>0</v>
      </c>
      <c r="CL236" s="35">
        <f t="shared" si="296"/>
        <v>71.185968854106946</v>
      </c>
      <c r="CM236" s="116">
        <f>IF(AND(CL236&gt;0,CL236*$B$4+CS235&lt;=$B$2*'SFV+BESS'!$I$9,CL236&lt;'SFV+BESS'!$I$7), CL236*$B$4, IF(AND(CL236&gt;0,CL236*$B$4+CS235&gt;$B$2*'SFV+BESS'!$I$9,CL236*$B$4&lt;'SFV+BESS'!$I$7),$B$2*'SFV+BESS'!$I$9-CS235,IF(AND(CL236&gt;0,CL236*$B$4+CS235&gt;$B$2*'SFV+BESS'!$I$9,CL236*$B$4&gt;'SFV+BESS'!$I$7,CS235&lt;$B$2*'SFV+BESS'!$I$9),$B$2*'SFV+BESS'!$I$9-CS235,IF(AND(CL236&gt;0,CL236*$B$4+CS235&lt;=$B$2*'SFV+BESS'!$I$9,CL236&gt;'SFV+BESS'!$I$7),'SFV+BESS'!$I$7,0))))</f>
        <v>0</v>
      </c>
      <c r="CN236" s="27">
        <f>IF(AND(CL236&lt;0,CS235+CL236/$B$5&gt;$H$2,-CL236/'Carga-Descarga Año'!$B$5&lt;'SFV+BESS'!$I$7),CL236/$B$5,IF(AND(CL236&lt;0,CS235+CL236/$B$5&gt;$H$2,-CL236/'Carga-Descarga Año'!$B$5&gt;'SFV+BESS'!$I$7),-'SFV+BESS'!$I$7,IF(AND(CL236&lt;0,CS235+CL236/$B$5&lt;$H$2),-MIN('SFV+BESS'!$I$7,CS235-$H$2),0)))</f>
        <v>0</v>
      </c>
      <c r="CO236" s="33"/>
      <c r="CP236" s="33">
        <f t="shared" si="304"/>
        <v>0</v>
      </c>
      <c r="CQ236" s="27">
        <f t="shared" si="270"/>
        <v>0</v>
      </c>
      <c r="CR236" s="27">
        <f t="shared" si="305"/>
        <v>0</v>
      </c>
      <c r="CS236" s="28">
        <f>IF((CS235+CM236+CN236)&gt;=$B$2*'SFV+BESS'!$I$9, $B$2*'SFV+BESS'!$I$9, (CS235+CM236+CN236))</f>
        <v>173.61249999999998</v>
      </c>
      <c r="CT236" s="110">
        <f t="shared" si="271"/>
        <v>71.185968854106946</v>
      </c>
      <c r="CY236" s="251"/>
      <c r="CZ236" s="41">
        <v>9.4583333333333393</v>
      </c>
      <c r="DA236" s="33">
        <f t="shared" si="322"/>
        <v>79.260499325489363</v>
      </c>
      <c r="DB236" s="33">
        <f>Gen_Cons_Horario!B4606</f>
        <v>0</v>
      </c>
      <c r="DC236" s="35">
        <f t="shared" si="287"/>
        <v>79.260499325489363</v>
      </c>
      <c r="DD236" s="116">
        <f>IF(AND(DC236&gt;0,DC236*$B$4+DJ235&lt;=$B$2*'SFV+BESS'!$I$9,DC236&lt;'SFV+BESS'!$I$7), DC236*$B$4, IF(AND(DC236&gt;0,DC236*$B$4+DJ235&gt;$B$2*'SFV+BESS'!$I$9,DC236*$B$4&lt;'SFV+BESS'!$I$7),$B$2*'SFV+BESS'!$I$9-DJ235,IF(AND(DC236&gt;0,DC236*$B$4+DJ235&gt;$B$2*'SFV+BESS'!$I$9,DC236*$B$4&gt;'SFV+BESS'!$I$7,DJ235&lt;$B$2*'SFV+BESS'!$I$9),$B$2*'SFV+BESS'!$I$9-DJ235,IF(AND(DC236&gt;0,DC236*$B$4+DJ235&lt;=$B$2*'SFV+BESS'!$I$9,DC236&gt;'SFV+BESS'!$I$7),'SFV+BESS'!$I$7,0))))</f>
        <v>0</v>
      </c>
      <c r="DE236" s="27">
        <f>IF(AND(DC236&lt;0,DJ235+DC236/$B$5&gt;$H$2,-DC236/'Carga-Descarga Año'!$B$5&lt;'SFV+BESS'!$I$7),DC236/$B$5,IF(AND(DC236&lt;0,DJ235+DC236/$B$5&gt;$H$2,-DC236/'Carga-Descarga Año'!$B$5&gt;'SFV+BESS'!$I$7),-'SFV+BESS'!$I$7,IF(AND(DC236&lt;0,DJ235+DC236/$B$5&lt;$H$2),-MIN('SFV+BESS'!$I$7,DJ235-$H$2),0)))</f>
        <v>0</v>
      </c>
      <c r="DF236" s="33"/>
      <c r="DG236" s="33">
        <f t="shared" si="306"/>
        <v>0</v>
      </c>
      <c r="DH236" s="27">
        <f t="shared" si="272"/>
        <v>0</v>
      </c>
      <c r="DI236" s="27">
        <f t="shared" si="273"/>
        <v>0</v>
      </c>
      <c r="DJ236" s="28">
        <f>IF((DJ235+DD236+DE236)&gt;=$B$2*'SFV+BESS'!$I$9, $B$2*'SFV+BESS'!$I$9, (DJ235+DD236+DE236))</f>
        <v>173.61249999999998</v>
      </c>
      <c r="DK236" s="110">
        <f t="shared" si="274"/>
        <v>79.260499325489363</v>
      </c>
      <c r="DP236" s="251"/>
      <c r="DQ236" s="41">
        <v>9.4583333333333393</v>
      </c>
      <c r="DR236" s="33">
        <f t="shared" si="323"/>
        <v>83.030986709775661</v>
      </c>
      <c r="DS236" s="33">
        <f>Gen_Cons_Horario!B5350</f>
        <v>0</v>
      </c>
      <c r="DT236" s="35">
        <f t="shared" si="288"/>
        <v>83.030986709775661</v>
      </c>
      <c r="DU236" s="116">
        <f>IF(AND(DT236&gt;0,DT236*$B$4+EA235&lt;=$B$2*'SFV+BESS'!$I$9,DT236&lt;'SFV+BESS'!$I$7), DT236*$B$4, IF(AND(DT236&gt;0,DT236*$B$4+EA235&gt;$B$2*'SFV+BESS'!$I$9,DT236*$B$4&lt;'SFV+BESS'!$I$7),$B$2*'SFV+BESS'!$I$9-EA235,IF(AND(DT236&gt;0,DT236*$B$4+EA235&gt;$B$2*'SFV+BESS'!$I$9,DT236*$B$4&gt;'SFV+BESS'!$I$7,EA235&lt;$B$2*'SFV+BESS'!$I$9),$B$2*'SFV+BESS'!$I$9-EA235,IF(AND(DT236&gt;0,DT236*$B$4+EA235&lt;=$B$2*'SFV+BESS'!$I$9,DT236&gt;'SFV+BESS'!$I$7),'SFV+BESS'!$I$7,0))))</f>
        <v>0</v>
      </c>
      <c r="DV236" s="27">
        <f>IF(AND(DT236&lt;0,EA235+DT236/$B$5&gt;$H$2,-DT236/'Carga-Descarga Año'!$B$5&lt;'SFV+BESS'!$I$7),DT236/$B$5,IF(AND(DT236&lt;0,EA235+DT236/$B$5&gt;$H$2,-DT236/'Carga-Descarga Año'!$B$5&gt;'SFV+BESS'!$I$7),-'SFV+BESS'!$I$7,IF(AND(DT236&lt;0,EA235+DT236/$B$5&lt;$H$2),-MIN('SFV+BESS'!$I$7,EA235-$H$2),0)))</f>
        <v>0</v>
      </c>
      <c r="DW236" s="33"/>
      <c r="DX236" s="33">
        <f t="shared" si="307"/>
        <v>0</v>
      </c>
      <c r="DY236" s="27">
        <f t="shared" si="275"/>
        <v>0</v>
      </c>
      <c r="DZ236" s="27">
        <f t="shared" si="308"/>
        <v>0</v>
      </c>
      <c r="EA236" s="28">
        <f>IF((EA235+DU236+DV236)&gt;=$B$2*'SFV+BESS'!$I$9, $B$2*'SFV+BESS'!$I$9, (EA235+DU236+DV236))</f>
        <v>173.61249999999998</v>
      </c>
      <c r="EB236" s="110">
        <f t="shared" si="276"/>
        <v>83.030986709775661</v>
      </c>
      <c r="EG236" s="251"/>
      <c r="EH236" s="41">
        <v>9.4583333333333393</v>
      </c>
      <c r="EI236" s="33">
        <f t="shared" si="324"/>
        <v>98.155127964009495</v>
      </c>
      <c r="EJ236" s="33">
        <f>Gen_Cons_Horario!B6094</f>
        <v>0</v>
      </c>
      <c r="EK236" s="35">
        <f t="shared" si="289"/>
        <v>98.155127964009495</v>
      </c>
      <c r="EL236" s="116">
        <f>IF(AND(EK236&gt;0,EK236*$B$4+ER235&lt;=$B$2*'SFV+BESS'!$I$9,EK236&lt;'SFV+BESS'!$I$7), EK236*$B$4, IF(AND(EK236&gt;0,EK236*$B$4+ER235&gt;$B$2*'SFV+BESS'!$I$9,EK236*$B$4&lt;'SFV+BESS'!$I$7),$B$2*'SFV+BESS'!$I$9-ER235,IF(AND(EK236&gt;0,EK236*$B$4+ER235&gt;$B$2*'SFV+BESS'!$I$9,EK236*$B$4&gt;'SFV+BESS'!$I$7,ER235&lt;$B$2*'SFV+BESS'!$I$9),$B$2*'SFV+BESS'!$I$9-ER235,IF(AND(EK236&gt;0,EK236*$B$4+ER235&lt;=$B$2*'SFV+BESS'!$I$9,EK236&gt;'SFV+BESS'!$I$7),'SFV+BESS'!$I$7,0))))</f>
        <v>0</v>
      </c>
      <c r="EM236" s="27">
        <f>IF(AND(EK236&lt;0,ER235+EK236/$B$5&gt;$H$2,-EK236/'Carga-Descarga Año'!$B$5&lt;'SFV+BESS'!$I$7),EK236/$B$5,IF(AND(EK236&lt;0,ER235+EK236/$B$5&gt;$H$2,-EK236/'Carga-Descarga Año'!$B$5&gt;'SFV+BESS'!$I$7),-'SFV+BESS'!$I$7,IF(AND(EK236&lt;0,ER235+EK236/$B$5&lt;$H$2),-MIN('SFV+BESS'!$I$7,ER235-$H$2),0)))</f>
        <v>0</v>
      </c>
      <c r="EN236" s="33"/>
      <c r="EO236" s="33">
        <f t="shared" si="309"/>
        <v>0</v>
      </c>
      <c r="EP236" s="27">
        <f t="shared" si="277"/>
        <v>0</v>
      </c>
      <c r="EQ236" s="27">
        <f t="shared" si="310"/>
        <v>0</v>
      </c>
      <c r="ER236" s="28">
        <f>IF((ER235+EL236+EM236)&gt;=$B$2*'SFV+BESS'!$I$9, $B$2*'SFV+BESS'!$I$9, (ER235+EL236+EM236))</f>
        <v>173.61249999999998</v>
      </c>
      <c r="ES236" s="110">
        <f t="shared" si="278"/>
        <v>98.155127964009495</v>
      </c>
      <c r="EX236" s="251"/>
      <c r="EY236" s="41">
        <v>9.4583333333333393</v>
      </c>
      <c r="EZ236" s="33">
        <f t="shared" si="325"/>
        <v>105.54601066041208</v>
      </c>
      <c r="FA236" s="33">
        <f>Gen_Cons_Horario!B6814</f>
        <v>0</v>
      </c>
      <c r="FB236" s="35">
        <f t="shared" si="290"/>
        <v>105.54601066041208</v>
      </c>
      <c r="FC236" s="116">
        <f>IF(AND(FB236&gt;0,FB236*$B$4+FI235&lt;=$B$2*'SFV+BESS'!$I$9,FB236&lt;'SFV+BESS'!$I$7), FB236*$B$4, IF(AND(FB236&gt;0,FB236*$B$4+FI235&gt;$B$2*'SFV+BESS'!$I$9,FB236*$B$4&lt;'SFV+BESS'!$I$7),$B$2*'SFV+BESS'!$I$9-FI235,IF(AND(FB236&gt;0,FB236*$B$4+FI235&gt;$B$2*'SFV+BESS'!$I$9,FB236*$B$4&gt;'SFV+BESS'!$I$7,FI235&lt;$B$2*'SFV+BESS'!$I$9),$B$2*'SFV+BESS'!$I$9-FI235,IF(AND(FB236&gt;0,FB236*$B$4+FI235&lt;=$B$2*'SFV+BESS'!$I$9,FB236&gt;'SFV+BESS'!$I$7),'SFV+BESS'!$I$7,0))))</f>
        <v>0</v>
      </c>
      <c r="FD236" s="27">
        <f>IF(AND(FB236&lt;0,FI235+FB236/$B$5&gt;$H$2,-FB236/'Carga-Descarga Año'!$B$5&lt;'SFV+BESS'!$I$7),FB236/$B$5,IF(AND(FB236&lt;0,FI235+FB236/$B$5&gt;$H$2,-FB236/'Carga-Descarga Año'!$B$5&gt;'SFV+BESS'!$I$7),-'SFV+BESS'!$I$7,IF(AND(FB236&lt;0,FI235+FB236/$B$5&lt;$H$2),-MIN('SFV+BESS'!$I$7,FI235-$H$2),0)))</f>
        <v>0</v>
      </c>
      <c r="FE236" s="33"/>
      <c r="FF236" s="33">
        <f t="shared" si="311"/>
        <v>0</v>
      </c>
      <c r="FG236" s="27">
        <f t="shared" si="279"/>
        <v>0</v>
      </c>
      <c r="FH236" s="27">
        <f t="shared" si="312"/>
        <v>0</v>
      </c>
      <c r="FI236" s="28">
        <f>IF((FI235+FC236+FD236)&gt;=$B$2*'SFV+BESS'!$I$9, $B$2*'SFV+BESS'!$I$9, (FI235+FC236+FD236))</f>
        <v>173.61249999999998</v>
      </c>
      <c r="FJ236" s="110">
        <f t="shared" si="280"/>
        <v>105.54601066041208</v>
      </c>
      <c r="FO236" s="251"/>
      <c r="FP236" s="41">
        <v>9.4583333333333393</v>
      </c>
      <c r="FQ236" s="33">
        <f t="shared" si="326"/>
        <v>111.79188536815481</v>
      </c>
      <c r="FR236" s="33">
        <f>Gen_Cons_Horario!B7558</f>
        <v>22.371000000000002</v>
      </c>
      <c r="FS236" s="35">
        <f t="shared" si="291"/>
        <v>89.420885368154813</v>
      </c>
      <c r="FT236" s="116">
        <f>IF(AND(FS236&gt;0,FS236*$B$4+FZ235&lt;=$B$2*'SFV+BESS'!$I$9,FS236&lt;'SFV+BESS'!$I$7), FS236*$B$4, IF(AND(FS236&gt;0,FS236*$B$4+FZ235&gt;$B$2*'SFV+BESS'!$I$9,FS236*$B$4&lt;'SFV+BESS'!$I$7),$B$2*'SFV+BESS'!$I$9-FZ235,IF(AND(FS236&gt;0,FS236*$B$4+FZ235&gt;$B$2*'SFV+BESS'!$I$9,FS236*$B$4&gt;'SFV+BESS'!$I$7,FZ235&lt;$B$2*'SFV+BESS'!$I$9),$B$2*'SFV+BESS'!$I$9-FZ235,IF(AND(FS236&gt;0,FS236*$B$4+FZ235&lt;=$B$2*'SFV+BESS'!$I$9,FS236&gt;'SFV+BESS'!$I$7),'SFV+BESS'!$I$7,0))))</f>
        <v>0</v>
      </c>
      <c r="FU236" s="27">
        <f>IF(AND(FS236&lt;0,FZ235+FS236/$B$5&gt;$H$2,-FS236/'Carga-Descarga Año'!$B$5&lt;'SFV+BESS'!$I$7),FS236/$B$5,IF(AND(FS236&lt;0,FZ235+FS236/$B$5&gt;$H$2,-FS236/'Carga-Descarga Año'!$B$5&gt;'SFV+BESS'!$I$7),-'SFV+BESS'!$I$7,IF(AND(FS236&lt;0,FZ235+FS236/$B$5&lt;$H$2),-MIN('SFV+BESS'!$I$7,FZ235-$H$2),0)))</f>
        <v>0</v>
      </c>
      <c r="FV236" s="33"/>
      <c r="FW236" s="33">
        <f t="shared" si="313"/>
        <v>22.371000000000002</v>
      </c>
      <c r="FX236" s="27">
        <f t="shared" si="281"/>
        <v>0</v>
      </c>
      <c r="FY236" s="27">
        <f t="shared" si="314"/>
        <v>0</v>
      </c>
      <c r="FZ236" s="28">
        <f>IF((FZ235+FT236+FU236)&gt;=$B$2*'SFV+BESS'!$I$9, $B$2*'SFV+BESS'!$I$9, (FZ235+FT236+FU236))</f>
        <v>173.61249999999998</v>
      </c>
      <c r="GA236" s="110">
        <f t="shared" si="282"/>
        <v>89.420885368154813</v>
      </c>
      <c r="GF236" s="251"/>
      <c r="GG236" s="41">
        <v>9.4583333333333393</v>
      </c>
      <c r="GH236" s="33">
        <f t="shared" si="327"/>
        <v>113.11824732914998</v>
      </c>
      <c r="GI236" s="33">
        <f>Gen_Cons_Horario!B8278</f>
        <v>69.656000000000006</v>
      </c>
      <c r="GJ236" s="35">
        <f t="shared" si="297"/>
        <v>43.462247329149974</v>
      </c>
      <c r="GK236" s="116">
        <f>IF(AND(GJ236&gt;0,GJ236*$B$4+GQ235&lt;=$B$2*'SFV+BESS'!$I$9,GJ236&lt;'SFV+BESS'!$I$7), GJ236*$B$4, IF(AND(GJ236&gt;0,GJ236*$B$4+GQ235&gt;$B$2*'SFV+BESS'!$I$9,GJ236*$B$4&lt;'SFV+BESS'!$I$7),$B$2*'SFV+BESS'!$I$9-GQ235,IF(AND(GJ236&gt;0,GJ236*$B$4+GQ235&gt;$B$2*'SFV+BESS'!$I$9,GJ236*$B$4&gt;'SFV+BESS'!$I$7,GQ235&lt;$B$2*'SFV+BESS'!$I$9),$B$2*'SFV+BESS'!$I$9-GQ235,IF(AND(GJ236&gt;0,GJ236*$B$4+GQ235&lt;=$B$2*'SFV+BESS'!$I$9,GJ236&gt;'SFV+BESS'!$I$7),'SFV+BESS'!$I$7,0))))</f>
        <v>0</v>
      </c>
      <c r="GL236" s="27">
        <f>IF(AND(GJ236&lt;0,GQ235+GJ236/$B$5&gt;$H$2,-GJ236/'Carga-Descarga Año'!$B$5&lt;'SFV+BESS'!$I$7),GJ236/$B$5,IF(AND(GJ236&lt;0,GQ235+GJ236/$B$5&gt;$H$2,-GJ236/'Carga-Descarga Año'!$B$5&gt;'SFV+BESS'!$I$7),-'SFV+BESS'!$I$7,IF(AND(GJ236&lt;0,GQ235+GJ236/$B$5&lt;$H$2),-MIN('SFV+BESS'!$I$7,GQ235-$H$2),0)))</f>
        <v>0</v>
      </c>
      <c r="GM236" s="33"/>
      <c r="GN236" s="33">
        <f t="shared" si="315"/>
        <v>69.656000000000006</v>
      </c>
      <c r="GO236" s="27">
        <f t="shared" si="283"/>
        <v>0</v>
      </c>
      <c r="GP236" s="27">
        <f t="shared" si="316"/>
        <v>0</v>
      </c>
      <c r="GQ236" s="28">
        <f>IF((GQ235+GK236+GL236)&gt;=$B$2*'SFV+BESS'!$I$9, $B$2*'SFV+BESS'!$I$9, (GQ235+GK236+GL236))</f>
        <v>173.61249999999998</v>
      </c>
      <c r="GR236" s="110">
        <f t="shared" si="284"/>
        <v>43.462247329149974</v>
      </c>
    </row>
    <row r="237" spans="1:200">
      <c r="A237" s="249"/>
      <c r="B237" s="41">
        <v>9.5000000000000107</v>
      </c>
      <c r="C237" s="38">
        <f t="shared" si="298"/>
        <v>123.83891499519927</v>
      </c>
      <c r="D237" s="2">
        <f>Gen_Cons_Horario!B263</f>
        <v>96.941000000000003</v>
      </c>
      <c r="E237" s="140">
        <f t="shared" si="256"/>
        <v>26.897914995199272</v>
      </c>
      <c r="F237" s="116">
        <f>IF(AND(E237&gt;0,E237*$B$4+L236&lt;=$B$2*'SFV+BESS'!$I$9,E237&lt;'SFV+BESS'!$I$7), E237*$B$4, IF(AND(E237&gt;0,E237*$B$4+L236&gt;$B$2*'SFV+BESS'!$I$9,E237*$B$4&lt;'SFV+BESS'!$I$7),$B$2*'SFV+BESS'!$I$9-L236,IF(AND(E237&gt;0,E237*$B$4+L236&gt;$B$2*'SFV+BESS'!$I$9,E237*$B$4&gt;'SFV+BESS'!$I$7,L236&lt;$B$2*'SFV+BESS'!$I$9),$B$2*'SFV+BESS'!$I$9-L236,IF(AND(E237&gt;0,E237*$B$4+L236&lt;=$B$2*'SFV+BESS'!$I$9,E237&gt;'SFV+BESS'!$I$7),'SFV+BESS'!$I$7,0))))</f>
        <v>16.098889295974374</v>
      </c>
      <c r="G237" s="27">
        <f>IF(AND(E237&lt;0,L236+E237/$B$5&gt;$H$2,-E237/'Carga-Descarga Año'!$B$5&lt;'SFV+BESS'!$I$7),E237/$B$5,IF(AND(E237&lt;0,L236+E237/$B$5&gt;$H$2,-E237/'Carga-Descarga Año'!$B$5&gt;'SFV+BESS'!$I$7),-'SFV+BESS'!$I$7,IF(AND(E237&lt;0,L236+E237/$B$5&lt;$H$2),-MIN('SFV+BESS'!$I$7,L236-$H$2),0)))</f>
        <v>0</v>
      </c>
      <c r="I237" s="38">
        <f t="shared" si="257"/>
        <v>96.941000000000003</v>
      </c>
      <c r="J237" s="27">
        <f t="shared" si="259"/>
        <v>0</v>
      </c>
      <c r="K237" s="27">
        <f t="shared" si="258"/>
        <v>0</v>
      </c>
      <c r="L237" s="28">
        <f>IF((L236+F237+G237)&gt;=$B$2*'SFV+BESS'!$I$9, $B$2*'SFV+BESS'!$I$9, (L236+F237+G237))</f>
        <v>173.61249999999998</v>
      </c>
      <c r="M237" s="110">
        <f t="shared" si="260"/>
        <v>9.951715736278878</v>
      </c>
      <c r="R237" s="251"/>
      <c r="S237" s="41">
        <v>9.5000000000000107</v>
      </c>
      <c r="T237" s="2">
        <f t="shared" si="317"/>
        <v>127.13809025999851</v>
      </c>
      <c r="U237" s="2">
        <f>Gen_Cons_Horario!B1007</f>
        <v>74.570000000000007</v>
      </c>
      <c r="V237" s="35">
        <f t="shared" si="292"/>
        <v>52.568090259998499</v>
      </c>
      <c r="W237" s="116">
        <f>IF(AND(V237&gt;0,V237*$B$4+AC236&lt;=$B$2*'SFV+BESS'!$I$9,V237&lt;'SFV+BESS'!$I$7), V237*$B$4, IF(AND(V237&gt;0,V237*$B$4+AC236&gt;$B$2*'SFV+BESS'!$I$9,V237*$B$4&lt;'SFV+BESS'!$I$7),$B$2*'SFV+BESS'!$I$9-AC236,IF(AND(V237&gt;0,V237*$B$4+AC236&gt;$B$2*'SFV+BESS'!$I$9,V237*$B$4&gt;'SFV+BESS'!$I$7,AC236&lt;$B$2*'SFV+BESS'!$I$9),$B$2*'SFV+BESS'!$I$9-AC236,IF(AND(V237&gt;0,V237*$B$4+AC236&lt;=$B$2*'SFV+BESS'!$I$9,V237&gt;'SFV+BESS'!$I$7),'SFV+BESS'!$I$7,0))))</f>
        <v>0</v>
      </c>
      <c r="X237" s="27">
        <f>IF(AND(V237&lt;0,AC236+V237/$B$5&gt;$H$2,-V237/'Carga-Descarga Año'!$B$5&lt;'SFV+BESS'!$I$7),V237/$B$5,IF(AND(V237&lt;0,AC236+V237/$B$5&gt;$H$2,-V237/'Carga-Descarga Año'!$B$5&gt;'SFV+BESS'!$I$7),-'SFV+BESS'!$I$7,IF(AND(V237&lt;0,AC236+V237/$B$5&lt;$H$2),-MIN('SFV+BESS'!$I$7,AC236-$H$2),0)))</f>
        <v>0</v>
      </c>
      <c r="Z237" s="33">
        <f t="shared" si="286"/>
        <v>74.570000000000007</v>
      </c>
      <c r="AA237" s="27">
        <f t="shared" si="261"/>
        <v>0</v>
      </c>
      <c r="AB237" s="27">
        <f t="shared" si="285"/>
        <v>0</v>
      </c>
      <c r="AC237" s="28">
        <f>IF((AC236+W237+X237)&gt;=$B$2*'SFV+BESS'!$I$9, $B$2*'SFV+BESS'!$I$9, (AC236+W237+X237))</f>
        <v>173.61249999999998</v>
      </c>
      <c r="AD237" s="110">
        <f t="shared" si="262"/>
        <v>52.568090259998499</v>
      </c>
      <c r="AI237" s="251"/>
      <c r="AJ237" s="41">
        <v>9.5000000000000107</v>
      </c>
      <c r="AK237" s="52">
        <f t="shared" si="318"/>
        <v>127.24751556075989</v>
      </c>
      <c r="AL237" s="33">
        <f>Gen_Cons_Horario!B1679</f>
        <v>74.570000000000007</v>
      </c>
      <c r="AM237" s="35">
        <f t="shared" si="293"/>
        <v>52.677515560759886</v>
      </c>
      <c r="AN237" s="116">
        <f>IF(AND(AM237&gt;0,AM237*$B$4+AT236&lt;=$B$2*'SFV+BESS'!$I$9,AM237&lt;'SFV+BESS'!$I$7), AM237*$B$4, IF(AND(AM237&gt;0,AM237*$B$4+AT236&gt;$B$2*'SFV+BESS'!$I$9,AM237*$B$4&lt;'SFV+BESS'!$I$7),$B$2*'SFV+BESS'!$I$9-AT236,IF(AND(AM237&gt;0,AM237*$B$4+AT236&gt;$B$2*'SFV+BESS'!$I$9,AM237*$B$4&gt;'SFV+BESS'!$I$7,AT236&lt;$B$2*'SFV+BESS'!$I$9),$B$2*'SFV+BESS'!$I$9-AT236,IF(AND(AM237&gt;0,AM237*$B$4+AT236&lt;=$B$2*'SFV+BESS'!$I$9,AM237&gt;'SFV+BESS'!$I$7),'SFV+BESS'!$I$7,0))))</f>
        <v>0</v>
      </c>
      <c r="AO237" s="27">
        <f>IF(AND(AM237&lt;0,AT236+AM237/$B$5&gt;$H$2,-AM237/'Carga-Descarga Año'!$B$5&lt;'SFV+BESS'!$I$7),AM237/$B$5,IF(AND(AM237&lt;0,AT236+AM237/$B$5&gt;$H$2,-AM237/'Carga-Descarga Año'!$B$5&gt;'SFV+BESS'!$I$7),-'SFV+BESS'!$I$7,IF(AND(AM237&lt;0,AT236+AM237/$B$5&lt;$H$2),-MIN('SFV+BESS'!$I$7,AT236-$H$2),0)))</f>
        <v>0</v>
      </c>
      <c r="AP237" s="33"/>
      <c r="AQ237" s="33">
        <f t="shared" si="299"/>
        <v>74.570000000000007</v>
      </c>
      <c r="AR237" s="27">
        <f t="shared" si="263"/>
        <v>0</v>
      </c>
      <c r="AS237" s="27">
        <f t="shared" si="300"/>
        <v>0</v>
      </c>
      <c r="AT237" s="28">
        <f>IF((AT236+AN237+AO237)&gt;=$B$2*'SFV+BESS'!$I$9, $B$2*'SFV+BESS'!$I$9, (AT236+AN237+AO237))</f>
        <v>173.61249999999998</v>
      </c>
      <c r="AU237" s="110">
        <f t="shared" si="264"/>
        <v>52.677515560759886</v>
      </c>
      <c r="AZ237" s="251"/>
      <c r="BA237" s="41">
        <v>9.5000000000000107</v>
      </c>
      <c r="BB237" s="33">
        <f t="shared" si="319"/>
        <v>110.01903443945878</v>
      </c>
      <c r="BC237" s="33">
        <f>Gen_Cons_Horario!B2423</f>
        <v>0</v>
      </c>
      <c r="BD237" s="35">
        <f t="shared" si="294"/>
        <v>110.01903443945878</v>
      </c>
      <c r="BE237" s="116">
        <f>IF(AND(BD237&gt;0,BD237*$B$4+BK236&lt;=$B$2*'SFV+BESS'!$I$9,BD237&lt;'SFV+BESS'!$I$7), BD237*$B$4, IF(AND(BD237&gt;0,BD237*$B$4+BK236&gt;$B$2*'SFV+BESS'!$I$9,BD237*$B$4&lt;'SFV+BESS'!$I$7),$B$2*'SFV+BESS'!$I$9-BK236,IF(AND(BD237&gt;0,BD237*$B$4+BK236&gt;$B$2*'SFV+BESS'!$I$9,BD237*$B$4&gt;'SFV+BESS'!$I$7,BK236&lt;$B$2*'SFV+BESS'!$I$9),$B$2*'SFV+BESS'!$I$9-BK236,IF(AND(BD237&gt;0,BD237*$B$4+BK236&lt;=$B$2*'SFV+BESS'!$I$9,BD237&gt;'SFV+BESS'!$I$7),'SFV+BESS'!$I$7,0))))</f>
        <v>0</v>
      </c>
      <c r="BF237" s="27">
        <f>IF(AND(BD237&lt;0,BK236+BD237/$B$5&gt;$H$2,-BD237/'Carga-Descarga Año'!$B$5&lt;'SFV+BESS'!$I$7),BD237/$B$5,IF(AND(BD237&lt;0,BK236+BD237/$B$5&gt;$H$2,-BD237/'Carga-Descarga Año'!$B$5&gt;'SFV+BESS'!$I$7),-'SFV+BESS'!$I$7,IF(AND(BD237&lt;0,BK236+BD237/$B$5&lt;$H$2),-MIN('SFV+BESS'!$I$7,BK236-$H$2),0)))</f>
        <v>0</v>
      </c>
      <c r="BG237" s="33"/>
      <c r="BH237" s="33">
        <f t="shared" si="301"/>
        <v>0</v>
      </c>
      <c r="BI237" s="27">
        <f t="shared" si="265"/>
        <v>0</v>
      </c>
      <c r="BJ237" s="27">
        <f t="shared" si="302"/>
        <v>0</v>
      </c>
      <c r="BK237" s="28">
        <f>IF((BK236+BE237+BF237)&gt;=$B$2*'SFV+BESS'!$I$9, $B$2*'SFV+BESS'!$I$9, (BK236+BE237+BF237))</f>
        <v>173.61249999999998</v>
      </c>
      <c r="BL237" s="110">
        <f t="shared" si="266"/>
        <v>110.01903443945878</v>
      </c>
      <c r="BQ237" s="251"/>
      <c r="BR237" s="41">
        <v>9.5000000000000107</v>
      </c>
      <c r="BS237" s="33">
        <f t="shared" si="320"/>
        <v>93.046254025352383</v>
      </c>
      <c r="BT237" s="33">
        <f>Gen_Cons_Horario!B3143</f>
        <v>0</v>
      </c>
      <c r="BU237" s="35">
        <f t="shared" si="295"/>
        <v>93.046254025352383</v>
      </c>
      <c r="BV237" s="116">
        <f>IF(AND(BU237&gt;0,BU237*$B$4+CB236&lt;=$B$2*'SFV+BESS'!$I$9,BU237&lt;'SFV+BESS'!$I$7), BU237*$B$4, IF(AND(BU237&gt;0,BU237*$B$4+CB236&gt;$B$2*'SFV+BESS'!$I$9,BU237*$B$4&lt;'SFV+BESS'!$I$7),$B$2*'SFV+BESS'!$I$9-CB236,IF(AND(BU237&gt;0,BU237*$B$4+CB236&gt;$B$2*'SFV+BESS'!$I$9,BU237*$B$4&gt;'SFV+BESS'!$I$7,CB236&lt;$B$2*'SFV+BESS'!$I$9),$B$2*'SFV+BESS'!$I$9-CB236,IF(AND(BU237&gt;0,BU237*$B$4+CB236&lt;=$B$2*'SFV+BESS'!$I$9,BU237&gt;'SFV+BESS'!$I$7),'SFV+BESS'!$I$7,0))))</f>
        <v>0</v>
      </c>
      <c r="BW237" s="27">
        <f>IF(AND(BU237&lt;0,CB236+BU237/$B$5&gt;$H$2,-BU237/'Carga-Descarga Año'!$B$5&lt;'SFV+BESS'!$I$7),BU237/$B$5,IF(AND(BU237&lt;0,CB236+BU237/$B$5&gt;$H$2,-BU237/'Carga-Descarga Año'!$B$5&gt;'SFV+BESS'!$I$7),-'SFV+BESS'!$I$7,IF(AND(BU237&lt;0,CB236+BU237/$B$5&lt;$H$2),-MIN('SFV+BESS'!$I$7,CB236-$H$2),0)))</f>
        <v>0</v>
      </c>
      <c r="BX237" s="33"/>
      <c r="BY237" s="33">
        <f t="shared" si="303"/>
        <v>0</v>
      </c>
      <c r="BZ237" s="27">
        <f t="shared" si="267"/>
        <v>0</v>
      </c>
      <c r="CA237" s="27">
        <f t="shared" si="268"/>
        <v>0</v>
      </c>
      <c r="CB237" s="28">
        <f>IF((CB236+BV237+BW237)&gt;=$B$2*'SFV+BESS'!$I$9, $B$2*'SFV+BESS'!$I$9, (CB236+BV237+BW237))</f>
        <v>173.61249999999998</v>
      </c>
      <c r="CC237" s="110">
        <f t="shared" si="269"/>
        <v>93.046254025352383</v>
      </c>
      <c r="CH237" s="251"/>
      <c r="CI237" s="41">
        <v>9.5000000000000107</v>
      </c>
      <c r="CJ237" s="33">
        <f t="shared" si="321"/>
        <v>80.738079690760259</v>
      </c>
      <c r="CK237" s="33">
        <f>Gen_Cons_Horario!B3887</f>
        <v>0</v>
      </c>
      <c r="CL237" s="35">
        <f t="shared" si="296"/>
        <v>80.738079690760259</v>
      </c>
      <c r="CM237" s="116">
        <f>IF(AND(CL237&gt;0,CL237*$B$4+CS236&lt;=$B$2*'SFV+BESS'!$I$9,CL237&lt;'SFV+BESS'!$I$7), CL237*$B$4, IF(AND(CL237&gt;0,CL237*$B$4+CS236&gt;$B$2*'SFV+BESS'!$I$9,CL237*$B$4&lt;'SFV+BESS'!$I$7),$B$2*'SFV+BESS'!$I$9-CS236,IF(AND(CL237&gt;0,CL237*$B$4+CS236&gt;$B$2*'SFV+BESS'!$I$9,CL237*$B$4&gt;'SFV+BESS'!$I$7,CS236&lt;$B$2*'SFV+BESS'!$I$9),$B$2*'SFV+BESS'!$I$9-CS236,IF(AND(CL237&gt;0,CL237*$B$4+CS236&lt;=$B$2*'SFV+BESS'!$I$9,CL237&gt;'SFV+BESS'!$I$7),'SFV+BESS'!$I$7,0))))</f>
        <v>0</v>
      </c>
      <c r="CN237" s="27">
        <f>IF(AND(CL237&lt;0,CS236+CL237/$B$5&gt;$H$2,-CL237/'Carga-Descarga Año'!$B$5&lt;'SFV+BESS'!$I$7),CL237/$B$5,IF(AND(CL237&lt;0,CS236+CL237/$B$5&gt;$H$2,-CL237/'Carga-Descarga Año'!$B$5&gt;'SFV+BESS'!$I$7),-'SFV+BESS'!$I$7,IF(AND(CL237&lt;0,CS236+CL237/$B$5&lt;$H$2),-MIN('SFV+BESS'!$I$7,CS236-$H$2),0)))</f>
        <v>0</v>
      </c>
      <c r="CO237" s="33"/>
      <c r="CP237" s="33">
        <f t="shared" si="304"/>
        <v>0</v>
      </c>
      <c r="CQ237" s="27">
        <f t="shared" si="270"/>
        <v>0</v>
      </c>
      <c r="CR237" s="27">
        <f t="shared" si="305"/>
        <v>0</v>
      </c>
      <c r="CS237" s="28">
        <f>IF((CS236+CM237+CN237)&gt;=$B$2*'SFV+BESS'!$I$9, $B$2*'SFV+BESS'!$I$9, (CS236+CM237+CN237))</f>
        <v>173.61249999999998</v>
      </c>
      <c r="CT237" s="110">
        <f t="shared" si="271"/>
        <v>80.738079690760259</v>
      </c>
      <c r="CY237" s="251"/>
      <c r="CZ237" s="41">
        <v>9.5000000000000107</v>
      </c>
      <c r="DA237" s="33">
        <f t="shared" si="322"/>
        <v>89.383443532820891</v>
      </c>
      <c r="DB237" s="33">
        <f>Gen_Cons_Horario!B4607</f>
        <v>0</v>
      </c>
      <c r="DC237" s="35">
        <f t="shared" si="287"/>
        <v>89.383443532820891</v>
      </c>
      <c r="DD237" s="116">
        <f>IF(AND(DC237&gt;0,DC237*$B$4+DJ236&lt;=$B$2*'SFV+BESS'!$I$9,DC237&lt;'SFV+BESS'!$I$7), DC237*$B$4, IF(AND(DC237&gt;0,DC237*$B$4+DJ236&gt;$B$2*'SFV+BESS'!$I$9,DC237*$B$4&lt;'SFV+BESS'!$I$7),$B$2*'SFV+BESS'!$I$9-DJ236,IF(AND(DC237&gt;0,DC237*$B$4+DJ236&gt;$B$2*'SFV+BESS'!$I$9,DC237*$B$4&gt;'SFV+BESS'!$I$7,DJ236&lt;$B$2*'SFV+BESS'!$I$9),$B$2*'SFV+BESS'!$I$9-DJ236,IF(AND(DC237&gt;0,DC237*$B$4+DJ236&lt;=$B$2*'SFV+BESS'!$I$9,DC237&gt;'SFV+BESS'!$I$7),'SFV+BESS'!$I$7,0))))</f>
        <v>0</v>
      </c>
      <c r="DE237" s="27">
        <f>IF(AND(DC237&lt;0,DJ236+DC237/$B$5&gt;$H$2,-DC237/'Carga-Descarga Año'!$B$5&lt;'SFV+BESS'!$I$7),DC237/$B$5,IF(AND(DC237&lt;0,DJ236+DC237/$B$5&gt;$H$2,-DC237/'Carga-Descarga Año'!$B$5&gt;'SFV+BESS'!$I$7),-'SFV+BESS'!$I$7,IF(AND(DC237&lt;0,DJ236+DC237/$B$5&lt;$H$2),-MIN('SFV+BESS'!$I$7,DJ236-$H$2),0)))</f>
        <v>0</v>
      </c>
      <c r="DF237" s="33"/>
      <c r="DG237" s="33">
        <f t="shared" si="306"/>
        <v>0</v>
      </c>
      <c r="DH237" s="27">
        <f t="shared" si="272"/>
        <v>0</v>
      </c>
      <c r="DI237" s="27">
        <f t="shared" si="273"/>
        <v>0</v>
      </c>
      <c r="DJ237" s="28">
        <f>IF((DJ236+DD237+DE237)&gt;=$B$2*'SFV+BESS'!$I$9, $B$2*'SFV+BESS'!$I$9, (DJ236+DD237+DE237))</f>
        <v>173.61249999999998</v>
      </c>
      <c r="DK237" s="110">
        <f t="shared" si="274"/>
        <v>89.383443532820891</v>
      </c>
      <c r="DP237" s="251"/>
      <c r="DQ237" s="41">
        <v>9.5000000000000107</v>
      </c>
      <c r="DR237" s="33">
        <f t="shared" si="323"/>
        <v>91.815121323908102</v>
      </c>
      <c r="DS237" s="33">
        <f>Gen_Cons_Horario!B5351</f>
        <v>0</v>
      </c>
      <c r="DT237" s="35">
        <f t="shared" si="288"/>
        <v>91.815121323908102</v>
      </c>
      <c r="DU237" s="116">
        <f>IF(AND(DT237&gt;0,DT237*$B$4+EA236&lt;=$B$2*'SFV+BESS'!$I$9,DT237&lt;'SFV+BESS'!$I$7), DT237*$B$4, IF(AND(DT237&gt;0,DT237*$B$4+EA236&gt;$B$2*'SFV+BESS'!$I$9,DT237*$B$4&lt;'SFV+BESS'!$I$7),$B$2*'SFV+BESS'!$I$9-EA236,IF(AND(DT237&gt;0,DT237*$B$4+EA236&gt;$B$2*'SFV+BESS'!$I$9,DT237*$B$4&gt;'SFV+BESS'!$I$7,EA236&lt;$B$2*'SFV+BESS'!$I$9),$B$2*'SFV+BESS'!$I$9-EA236,IF(AND(DT237&gt;0,DT237*$B$4+EA236&lt;=$B$2*'SFV+BESS'!$I$9,DT237&gt;'SFV+BESS'!$I$7),'SFV+BESS'!$I$7,0))))</f>
        <v>0</v>
      </c>
      <c r="DV237" s="27">
        <f>IF(AND(DT237&lt;0,EA236+DT237/$B$5&gt;$H$2,-DT237/'Carga-Descarga Año'!$B$5&lt;'SFV+BESS'!$I$7),DT237/$B$5,IF(AND(DT237&lt;0,EA236+DT237/$B$5&gt;$H$2,-DT237/'Carga-Descarga Año'!$B$5&gt;'SFV+BESS'!$I$7),-'SFV+BESS'!$I$7,IF(AND(DT237&lt;0,EA236+DT237/$B$5&lt;$H$2),-MIN('SFV+BESS'!$I$7,EA236-$H$2),0)))</f>
        <v>0</v>
      </c>
      <c r="DW237" s="33"/>
      <c r="DX237" s="33">
        <f t="shared" si="307"/>
        <v>0</v>
      </c>
      <c r="DY237" s="27">
        <f t="shared" si="275"/>
        <v>0</v>
      </c>
      <c r="DZ237" s="27">
        <f t="shared" si="308"/>
        <v>0</v>
      </c>
      <c r="EA237" s="28">
        <f>IF((EA236+DU237+DV237)&gt;=$B$2*'SFV+BESS'!$I$9, $B$2*'SFV+BESS'!$I$9, (EA236+DU237+DV237))</f>
        <v>173.61249999999998</v>
      </c>
      <c r="EB237" s="110">
        <f t="shared" si="276"/>
        <v>91.815121323908102</v>
      </c>
      <c r="EG237" s="251"/>
      <c r="EH237" s="41">
        <v>9.5000000000000107</v>
      </c>
      <c r="EI237" s="33">
        <f t="shared" si="324"/>
        <v>105.612499082425</v>
      </c>
      <c r="EJ237" s="33">
        <f>Gen_Cons_Horario!B6095</f>
        <v>0</v>
      </c>
      <c r="EK237" s="35">
        <f t="shared" si="289"/>
        <v>105.612499082425</v>
      </c>
      <c r="EL237" s="116">
        <f>IF(AND(EK237&gt;0,EK237*$B$4+ER236&lt;=$B$2*'SFV+BESS'!$I$9,EK237&lt;'SFV+BESS'!$I$7), EK237*$B$4, IF(AND(EK237&gt;0,EK237*$B$4+ER236&gt;$B$2*'SFV+BESS'!$I$9,EK237*$B$4&lt;'SFV+BESS'!$I$7),$B$2*'SFV+BESS'!$I$9-ER236,IF(AND(EK237&gt;0,EK237*$B$4+ER236&gt;$B$2*'SFV+BESS'!$I$9,EK237*$B$4&gt;'SFV+BESS'!$I$7,ER236&lt;$B$2*'SFV+BESS'!$I$9),$B$2*'SFV+BESS'!$I$9-ER236,IF(AND(EK237&gt;0,EK237*$B$4+ER236&lt;=$B$2*'SFV+BESS'!$I$9,EK237&gt;'SFV+BESS'!$I$7),'SFV+BESS'!$I$7,0))))</f>
        <v>0</v>
      </c>
      <c r="EM237" s="27">
        <f>IF(AND(EK237&lt;0,ER236+EK237/$B$5&gt;$H$2,-EK237/'Carga-Descarga Año'!$B$5&lt;'SFV+BESS'!$I$7),EK237/$B$5,IF(AND(EK237&lt;0,ER236+EK237/$B$5&gt;$H$2,-EK237/'Carga-Descarga Año'!$B$5&gt;'SFV+BESS'!$I$7),-'SFV+BESS'!$I$7,IF(AND(EK237&lt;0,ER236+EK237/$B$5&lt;$H$2),-MIN('SFV+BESS'!$I$7,ER236-$H$2),0)))</f>
        <v>0</v>
      </c>
      <c r="EN237" s="33"/>
      <c r="EO237" s="33">
        <f t="shared" si="309"/>
        <v>0</v>
      </c>
      <c r="EP237" s="27">
        <f t="shared" si="277"/>
        <v>0</v>
      </c>
      <c r="EQ237" s="27">
        <f t="shared" si="310"/>
        <v>0</v>
      </c>
      <c r="ER237" s="28">
        <f>IF((ER236+EL237+EM237)&gt;=$B$2*'SFV+BESS'!$I$9, $B$2*'SFV+BESS'!$I$9, (ER236+EL237+EM237))</f>
        <v>173.61249999999998</v>
      </c>
      <c r="ES237" s="110">
        <f t="shared" si="278"/>
        <v>105.612499082425</v>
      </c>
      <c r="EX237" s="251"/>
      <c r="EY237" s="41">
        <v>9.5000000000000107</v>
      </c>
      <c r="EZ237" s="33">
        <f t="shared" si="325"/>
        <v>113.56216336879781</v>
      </c>
      <c r="FA237" s="33">
        <f>Gen_Cons_Horario!B6815</f>
        <v>0</v>
      </c>
      <c r="FB237" s="35">
        <f t="shared" si="290"/>
        <v>113.56216336879781</v>
      </c>
      <c r="FC237" s="116">
        <f>IF(AND(FB237&gt;0,FB237*$B$4+FI236&lt;=$B$2*'SFV+BESS'!$I$9,FB237&lt;'SFV+BESS'!$I$7), FB237*$B$4, IF(AND(FB237&gt;0,FB237*$B$4+FI236&gt;$B$2*'SFV+BESS'!$I$9,FB237*$B$4&lt;'SFV+BESS'!$I$7),$B$2*'SFV+BESS'!$I$9-FI236,IF(AND(FB237&gt;0,FB237*$B$4+FI236&gt;$B$2*'SFV+BESS'!$I$9,FB237*$B$4&gt;'SFV+BESS'!$I$7,FI236&lt;$B$2*'SFV+BESS'!$I$9),$B$2*'SFV+BESS'!$I$9-FI236,IF(AND(FB237&gt;0,FB237*$B$4+FI236&lt;=$B$2*'SFV+BESS'!$I$9,FB237&gt;'SFV+BESS'!$I$7),'SFV+BESS'!$I$7,0))))</f>
        <v>0</v>
      </c>
      <c r="FD237" s="27">
        <f>IF(AND(FB237&lt;0,FI236+FB237/$B$5&gt;$H$2,-FB237/'Carga-Descarga Año'!$B$5&lt;'SFV+BESS'!$I$7),FB237/$B$5,IF(AND(FB237&lt;0,FI236+FB237/$B$5&gt;$H$2,-FB237/'Carga-Descarga Año'!$B$5&gt;'SFV+BESS'!$I$7),-'SFV+BESS'!$I$7,IF(AND(FB237&lt;0,FI236+FB237/$B$5&lt;$H$2),-MIN('SFV+BESS'!$I$7,FI236-$H$2),0)))</f>
        <v>0</v>
      </c>
      <c r="FE237" s="33"/>
      <c r="FF237" s="33">
        <f t="shared" si="311"/>
        <v>0</v>
      </c>
      <c r="FG237" s="27">
        <f t="shared" si="279"/>
        <v>0</v>
      </c>
      <c r="FH237" s="27">
        <f t="shared" si="312"/>
        <v>0</v>
      </c>
      <c r="FI237" s="28">
        <f>IF((FI236+FC237+FD237)&gt;=$B$2*'SFV+BESS'!$I$9, $B$2*'SFV+BESS'!$I$9, (FI236+FC237+FD237))</f>
        <v>173.61249999999998</v>
      </c>
      <c r="FJ237" s="110">
        <f t="shared" si="280"/>
        <v>113.56216336879781</v>
      </c>
      <c r="FO237" s="251"/>
      <c r="FP237" s="41">
        <v>9.5000000000000107</v>
      </c>
      <c r="FQ237" s="33">
        <f t="shared" si="326"/>
        <v>118.78904849891269</v>
      </c>
      <c r="FR237" s="33">
        <f>Gen_Cons_Horario!B7559</f>
        <v>22.371000000000002</v>
      </c>
      <c r="FS237" s="35">
        <f t="shared" si="291"/>
        <v>96.418048498912697</v>
      </c>
      <c r="FT237" s="116">
        <f>IF(AND(FS237&gt;0,FS237*$B$4+FZ236&lt;=$B$2*'SFV+BESS'!$I$9,FS237&lt;'SFV+BESS'!$I$7), FS237*$B$4, IF(AND(FS237&gt;0,FS237*$B$4+FZ236&gt;$B$2*'SFV+BESS'!$I$9,FS237*$B$4&lt;'SFV+BESS'!$I$7),$B$2*'SFV+BESS'!$I$9-FZ236,IF(AND(FS237&gt;0,FS237*$B$4+FZ236&gt;$B$2*'SFV+BESS'!$I$9,FS237*$B$4&gt;'SFV+BESS'!$I$7,FZ236&lt;$B$2*'SFV+BESS'!$I$9),$B$2*'SFV+BESS'!$I$9-FZ236,IF(AND(FS237&gt;0,FS237*$B$4+FZ236&lt;=$B$2*'SFV+BESS'!$I$9,FS237&gt;'SFV+BESS'!$I$7),'SFV+BESS'!$I$7,0))))</f>
        <v>0</v>
      </c>
      <c r="FU237" s="27">
        <f>IF(AND(FS237&lt;0,FZ236+FS237/$B$5&gt;$H$2,-FS237/'Carga-Descarga Año'!$B$5&lt;'SFV+BESS'!$I$7),FS237/$B$5,IF(AND(FS237&lt;0,FZ236+FS237/$B$5&gt;$H$2,-FS237/'Carga-Descarga Año'!$B$5&gt;'SFV+BESS'!$I$7),-'SFV+BESS'!$I$7,IF(AND(FS237&lt;0,FZ236+FS237/$B$5&lt;$H$2),-MIN('SFV+BESS'!$I$7,FZ236-$H$2),0)))</f>
        <v>0</v>
      </c>
      <c r="FV237" s="33"/>
      <c r="FW237" s="33">
        <f t="shared" si="313"/>
        <v>22.371000000000002</v>
      </c>
      <c r="FX237" s="27">
        <f t="shared" si="281"/>
        <v>0</v>
      </c>
      <c r="FY237" s="27">
        <f t="shared" si="314"/>
        <v>0</v>
      </c>
      <c r="FZ237" s="28">
        <f>IF((FZ236+FT237+FU237)&gt;=$B$2*'SFV+BESS'!$I$9, $B$2*'SFV+BESS'!$I$9, (FZ236+FT237+FU237))</f>
        <v>173.61249999999998</v>
      </c>
      <c r="GA237" s="110">
        <f t="shared" si="282"/>
        <v>96.418048498912697</v>
      </c>
      <c r="GF237" s="251"/>
      <c r="GG237" s="41">
        <v>9.5000000000000107</v>
      </c>
      <c r="GH237" s="33">
        <f t="shared" si="327"/>
        <v>118.69346574485387</v>
      </c>
      <c r="GI237" s="33">
        <f>Gen_Cons_Horario!B8279</f>
        <v>69.656000000000006</v>
      </c>
      <c r="GJ237" s="35">
        <f t="shared" si="297"/>
        <v>49.037465744853861</v>
      </c>
      <c r="GK237" s="116">
        <f>IF(AND(GJ237&gt;0,GJ237*$B$4+GQ236&lt;=$B$2*'SFV+BESS'!$I$9,GJ237&lt;'SFV+BESS'!$I$7), GJ237*$B$4, IF(AND(GJ237&gt;0,GJ237*$B$4+GQ236&gt;$B$2*'SFV+BESS'!$I$9,GJ237*$B$4&lt;'SFV+BESS'!$I$7),$B$2*'SFV+BESS'!$I$9-GQ236,IF(AND(GJ237&gt;0,GJ237*$B$4+GQ236&gt;$B$2*'SFV+BESS'!$I$9,GJ237*$B$4&gt;'SFV+BESS'!$I$7,GQ236&lt;$B$2*'SFV+BESS'!$I$9),$B$2*'SFV+BESS'!$I$9-GQ236,IF(AND(GJ237&gt;0,GJ237*$B$4+GQ236&lt;=$B$2*'SFV+BESS'!$I$9,GJ237&gt;'SFV+BESS'!$I$7),'SFV+BESS'!$I$7,0))))</f>
        <v>0</v>
      </c>
      <c r="GL237" s="27">
        <f>IF(AND(GJ237&lt;0,GQ236+GJ237/$B$5&gt;$H$2,-GJ237/'Carga-Descarga Año'!$B$5&lt;'SFV+BESS'!$I$7),GJ237/$B$5,IF(AND(GJ237&lt;0,GQ236+GJ237/$B$5&gt;$H$2,-GJ237/'Carga-Descarga Año'!$B$5&gt;'SFV+BESS'!$I$7),-'SFV+BESS'!$I$7,IF(AND(GJ237&lt;0,GQ236+GJ237/$B$5&lt;$H$2),-MIN('SFV+BESS'!$I$7,GQ236-$H$2),0)))</f>
        <v>0</v>
      </c>
      <c r="GM237" s="33"/>
      <c r="GN237" s="33">
        <f t="shared" si="315"/>
        <v>69.656000000000006</v>
      </c>
      <c r="GO237" s="27">
        <f t="shared" si="283"/>
        <v>0</v>
      </c>
      <c r="GP237" s="27">
        <f t="shared" si="316"/>
        <v>0</v>
      </c>
      <c r="GQ237" s="28">
        <f>IF((GQ236+GK237+GL237)&gt;=$B$2*'SFV+BESS'!$I$9, $B$2*'SFV+BESS'!$I$9, (GQ236+GK237+GL237))</f>
        <v>173.61249999999998</v>
      </c>
      <c r="GR237" s="110">
        <f t="shared" si="284"/>
        <v>49.037465744853861</v>
      </c>
    </row>
    <row r="238" spans="1:200">
      <c r="A238" s="249"/>
      <c r="B238" s="41">
        <v>9.5416666666666696</v>
      </c>
      <c r="C238" s="38">
        <f t="shared" si="298"/>
        <v>130.98054567590401</v>
      </c>
      <c r="D238" s="2">
        <f>Gen_Cons_Horario!B264</f>
        <v>96.941000000000003</v>
      </c>
      <c r="E238" s="140">
        <f t="shared" si="256"/>
        <v>34.039545675904009</v>
      </c>
      <c r="F238" s="116">
        <f>IF(AND(E238&gt;0,E238*$B$4+L237&lt;=$B$2*'SFV+BESS'!$I$9,E238&lt;'SFV+BESS'!$I$7), E238*$B$4, IF(AND(E238&gt;0,E238*$B$4+L237&gt;$B$2*'SFV+BESS'!$I$9,E238*$B$4&lt;'SFV+BESS'!$I$7),$B$2*'SFV+BESS'!$I$9-L237,IF(AND(E238&gt;0,E238*$B$4+L237&gt;$B$2*'SFV+BESS'!$I$9,E238*$B$4&gt;'SFV+BESS'!$I$7,L237&lt;$B$2*'SFV+BESS'!$I$9),$B$2*'SFV+BESS'!$I$9-L237,IF(AND(E238&gt;0,E238*$B$4+L237&lt;=$B$2*'SFV+BESS'!$I$9,E238&gt;'SFV+BESS'!$I$7),'SFV+BESS'!$I$7,0))))</f>
        <v>0</v>
      </c>
      <c r="G238" s="27">
        <f>IF(AND(E238&lt;0,L237+E238/$B$5&gt;$H$2,-E238/'Carga-Descarga Año'!$B$5&lt;'SFV+BESS'!$I$7),E238/$B$5,IF(AND(E238&lt;0,L237+E238/$B$5&gt;$H$2,-E238/'Carga-Descarga Año'!$B$5&gt;'SFV+BESS'!$I$7),-'SFV+BESS'!$I$7,IF(AND(E238&lt;0,L237+E238/$B$5&lt;$H$2),-MIN('SFV+BESS'!$I$7,L237-$H$2),0)))</f>
        <v>0</v>
      </c>
      <c r="I238" s="38">
        <f t="shared" si="257"/>
        <v>96.941000000000003</v>
      </c>
      <c r="J238" s="27">
        <f t="shared" si="259"/>
        <v>0</v>
      </c>
      <c r="K238" s="27">
        <f t="shared" si="258"/>
        <v>0</v>
      </c>
      <c r="L238" s="28">
        <f>IF((L237+F238+G238)&gt;=$B$2*'SFV+BESS'!$I$9, $B$2*'SFV+BESS'!$I$9, (L237+F238+G238))</f>
        <v>173.61249999999998</v>
      </c>
      <c r="M238" s="110">
        <f t="shared" si="260"/>
        <v>34.039545675904009</v>
      </c>
      <c r="R238" s="251"/>
      <c r="S238" s="41">
        <v>9.5416666666666696</v>
      </c>
      <c r="T238" s="2">
        <f t="shared" si="317"/>
        <v>135.48306143536522</v>
      </c>
      <c r="U238" s="2">
        <f>Gen_Cons_Horario!B1008</f>
        <v>74.570000000000007</v>
      </c>
      <c r="V238" s="35">
        <f t="shared" si="292"/>
        <v>60.913061435365208</v>
      </c>
      <c r="W238" s="116">
        <f>IF(AND(V238&gt;0,V238*$B$4+AC237&lt;=$B$2*'SFV+BESS'!$I$9,V238&lt;'SFV+BESS'!$I$7), V238*$B$4, IF(AND(V238&gt;0,V238*$B$4+AC237&gt;$B$2*'SFV+BESS'!$I$9,V238*$B$4&lt;'SFV+BESS'!$I$7),$B$2*'SFV+BESS'!$I$9-AC237,IF(AND(V238&gt;0,V238*$B$4+AC237&gt;$B$2*'SFV+BESS'!$I$9,V238*$B$4&gt;'SFV+BESS'!$I$7,AC237&lt;$B$2*'SFV+BESS'!$I$9),$B$2*'SFV+BESS'!$I$9-AC237,IF(AND(V238&gt;0,V238*$B$4+AC237&lt;=$B$2*'SFV+BESS'!$I$9,V238&gt;'SFV+BESS'!$I$7),'SFV+BESS'!$I$7,0))))</f>
        <v>0</v>
      </c>
      <c r="X238" s="27">
        <f>IF(AND(V238&lt;0,AC237+V238/$B$5&gt;$H$2,-V238/'Carga-Descarga Año'!$B$5&lt;'SFV+BESS'!$I$7),V238/$B$5,IF(AND(V238&lt;0,AC237+V238/$B$5&gt;$H$2,-V238/'Carga-Descarga Año'!$B$5&gt;'SFV+BESS'!$I$7),-'SFV+BESS'!$I$7,IF(AND(V238&lt;0,AC237+V238/$B$5&lt;$H$2),-MIN('SFV+BESS'!$I$7,AC237-$H$2),0)))</f>
        <v>0</v>
      </c>
      <c r="Z238" s="33">
        <f t="shared" si="286"/>
        <v>74.570000000000007</v>
      </c>
      <c r="AA238" s="27">
        <f t="shared" si="261"/>
        <v>0</v>
      </c>
      <c r="AB238" s="27">
        <f t="shared" si="285"/>
        <v>0</v>
      </c>
      <c r="AC238" s="28">
        <f>IF((AC237+W238+X238)&gt;=$B$2*'SFV+BESS'!$I$9, $B$2*'SFV+BESS'!$I$9, (AC237+W238+X238))</f>
        <v>173.61249999999998</v>
      </c>
      <c r="AD238" s="110">
        <f t="shared" si="262"/>
        <v>60.913061435365208</v>
      </c>
      <c r="AI238" s="251"/>
      <c r="AJ238" s="41">
        <v>9.5416666666666696</v>
      </c>
      <c r="AK238" s="52">
        <f t="shared" si="318"/>
        <v>135.11496947983915</v>
      </c>
      <c r="AL238" s="33">
        <f>Gen_Cons_Horario!B1680</f>
        <v>74.570000000000007</v>
      </c>
      <c r="AM238" s="35">
        <f t="shared" si="293"/>
        <v>60.544969479839139</v>
      </c>
      <c r="AN238" s="116">
        <f>IF(AND(AM238&gt;0,AM238*$B$4+AT237&lt;=$B$2*'SFV+BESS'!$I$9,AM238&lt;'SFV+BESS'!$I$7), AM238*$B$4, IF(AND(AM238&gt;0,AM238*$B$4+AT237&gt;$B$2*'SFV+BESS'!$I$9,AM238*$B$4&lt;'SFV+BESS'!$I$7),$B$2*'SFV+BESS'!$I$9-AT237,IF(AND(AM238&gt;0,AM238*$B$4+AT237&gt;$B$2*'SFV+BESS'!$I$9,AM238*$B$4&gt;'SFV+BESS'!$I$7,AT237&lt;$B$2*'SFV+BESS'!$I$9),$B$2*'SFV+BESS'!$I$9-AT237,IF(AND(AM238&gt;0,AM238*$B$4+AT237&lt;=$B$2*'SFV+BESS'!$I$9,AM238&gt;'SFV+BESS'!$I$7),'SFV+BESS'!$I$7,0))))</f>
        <v>0</v>
      </c>
      <c r="AO238" s="27">
        <f>IF(AND(AM238&lt;0,AT237+AM238/$B$5&gt;$H$2,-AM238/'Carga-Descarga Año'!$B$5&lt;'SFV+BESS'!$I$7),AM238/$B$5,IF(AND(AM238&lt;0,AT237+AM238/$B$5&gt;$H$2,-AM238/'Carga-Descarga Año'!$B$5&gt;'SFV+BESS'!$I$7),-'SFV+BESS'!$I$7,IF(AND(AM238&lt;0,AT237+AM238/$B$5&lt;$H$2),-MIN('SFV+BESS'!$I$7,AT237-$H$2),0)))</f>
        <v>0</v>
      </c>
      <c r="AP238" s="33"/>
      <c r="AQ238" s="33">
        <f t="shared" si="299"/>
        <v>74.570000000000007</v>
      </c>
      <c r="AR238" s="27">
        <f t="shared" si="263"/>
        <v>0</v>
      </c>
      <c r="AS238" s="27">
        <f t="shared" si="300"/>
        <v>0</v>
      </c>
      <c r="AT238" s="28">
        <f>IF((AT237+AN238+AO238)&gt;=$B$2*'SFV+BESS'!$I$9, $B$2*'SFV+BESS'!$I$9, (AT237+AN238+AO238))</f>
        <v>173.61249999999998</v>
      </c>
      <c r="AU238" s="110">
        <f t="shared" si="264"/>
        <v>60.544969479839139</v>
      </c>
      <c r="AZ238" s="251"/>
      <c r="BA238" s="41">
        <v>9.5416666666666696</v>
      </c>
      <c r="BB238" s="33">
        <f t="shared" si="319"/>
        <v>117.05399934144904</v>
      </c>
      <c r="BC238" s="33">
        <f>Gen_Cons_Horario!B2424</f>
        <v>0</v>
      </c>
      <c r="BD238" s="35">
        <f t="shared" si="294"/>
        <v>117.05399934144904</v>
      </c>
      <c r="BE238" s="116">
        <f>IF(AND(BD238&gt;0,BD238*$B$4+BK237&lt;=$B$2*'SFV+BESS'!$I$9,BD238&lt;'SFV+BESS'!$I$7), BD238*$B$4, IF(AND(BD238&gt;0,BD238*$B$4+BK237&gt;$B$2*'SFV+BESS'!$I$9,BD238*$B$4&lt;'SFV+BESS'!$I$7),$B$2*'SFV+BESS'!$I$9-BK237,IF(AND(BD238&gt;0,BD238*$B$4+BK237&gt;$B$2*'SFV+BESS'!$I$9,BD238*$B$4&gt;'SFV+BESS'!$I$7,BK237&lt;$B$2*'SFV+BESS'!$I$9),$B$2*'SFV+BESS'!$I$9-BK237,IF(AND(BD238&gt;0,BD238*$B$4+BK237&lt;=$B$2*'SFV+BESS'!$I$9,BD238&gt;'SFV+BESS'!$I$7),'SFV+BESS'!$I$7,0))))</f>
        <v>0</v>
      </c>
      <c r="BF238" s="27">
        <f>IF(AND(BD238&lt;0,BK237+BD238/$B$5&gt;$H$2,-BD238/'Carga-Descarga Año'!$B$5&lt;'SFV+BESS'!$I$7),BD238/$B$5,IF(AND(BD238&lt;0,BK237+BD238/$B$5&gt;$H$2,-BD238/'Carga-Descarga Año'!$B$5&gt;'SFV+BESS'!$I$7),-'SFV+BESS'!$I$7,IF(AND(BD238&lt;0,BK237+BD238/$B$5&lt;$H$2),-MIN('SFV+BESS'!$I$7,BK237-$H$2),0)))</f>
        <v>0</v>
      </c>
      <c r="BG238" s="33"/>
      <c r="BH238" s="33">
        <f t="shared" si="301"/>
        <v>0</v>
      </c>
      <c r="BI238" s="27">
        <f t="shared" si="265"/>
        <v>0</v>
      </c>
      <c r="BJ238" s="27">
        <f t="shared" si="302"/>
        <v>0</v>
      </c>
      <c r="BK238" s="28">
        <f>IF((BK237+BE238+BF238)&gt;=$B$2*'SFV+BESS'!$I$9, $B$2*'SFV+BESS'!$I$9, (BK237+BE238+BF238))</f>
        <v>173.61249999999998</v>
      </c>
      <c r="BL238" s="110">
        <f t="shared" si="266"/>
        <v>117.05399934144904</v>
      </c>
      <c r="BQ238" s="251"/>
      <c r="BR238" s="41">
        <v>9.5416666666666696</v>
      </c>
      <c r="BS238" s="33">
        <f t="shared" si="320"/>
        <v>101.15682338349448</v>
      </c>
      <c r="BT238" s="33">
        <f>Gen_Cons_Horario!B3144</f>
        <v>0</v>
      </c>
      <c r="BU238" s="35">
        <f t="shared" si="295"/>
        <v>101.15682338349448</v>
      </c>
      <c r="BV238" s="116">
        <f>IF(AND(BU238&gt;0,BU238*$B$4+CB237&lt;=$B$2*'SFV+BESS'!$I$9,BU238&lt;'SFV+BESS'!$I$7), BU238*$B$4, IF(AND(BU238&gt;0,BU238*$B$4+CB237&gt;$B$2*'SFV+BESS'!$I$9,BU238*$B$4&lt;'SFV+BESS'!$I$7),$B$2*'SFV+BESS'!$I$9-CB237,IF(AND(BU238&gt;0,BU238*$B$4+CB237&gt;$B$2*'SFV+BESS'!$I$9,BU238*$B$4&gt;'SFV+BESS'!$I$7,CB237&lt;$B$2*'SFV+BESS'!$I$9),$B$2*'SFV+BESS'!$I$9-CB237,IF(AND(BU238&gt;0,BU238*$B$4+CB237&lt;=$B$2*'SFV+BESS'!$I$9,BU238&gt;'SFV+BESS'!$I$7),'SFV+BESS'!$I$7,0))))</f>
        <v>0</v>
      </c>
      <c r="BW238" s="27">
        <f>IF(AND(BU238&lt;0,CB237+BU238/$B$5&gt;$H$2,-BU238/'Carga-Descarga Año'!$B$5&lt;'SFV+BESS'!$I$7),BU238/$B$5,IF(AND(BU238&lt;0,CB237+BU238/$B$5&gt;$H$2,-BU238/'Carga-Descarga Año'!$B$5&gt;'SFV+BESS'!$I$7),-'SFV+BESS'!$I$7,IF(AND(BU238&lt;0,CB237+BU238/$B$5&lt;$H$2),-MIN('SFV+BESS'!$I$7,CB237-$H$2),0)))</f>
        <v>0</v>
      </c>
      <c r="BX238" s="33"/>
      <c r="BY238" s="33">
        <f t="shared" si="303"/>
        <v>0</v>
      </c>
      <c r="BZ238" s="27">
        <f t="shared" si="267"/>
        <v>0</v>
      </c>
      <c r="CA238" s="27">
        <f t="shared" si="268"/>
        <v>0</v>
      </c>
      <c r="CB238" s="28">
        <f>IF((CB237+BV238+BW238)&gt;=$B$2*'SFV+BESS'!$I$9, $B$2*'SFV+BESS'!$I$9, (CB237+BV238+BW238))</f>
        <v>173.61249999999998</v>
      </c>
      <c r="CC238" s="110">
        <f t="shared" si="269"/>
        <v>101.15682338349448</v>
      </c>
      <c r="CH238" s="251"/>
      <c r="CI238" s="41">
        <v>9.5416666666666696</v>
      </c>
      <c r="CJ238" s="33">
        <f t="shared" si="321"/>
        <v>89.380465685827559</v>
      </c>
      <c r="CK238" s="33">
        <f>Gen_Cons_Horario!B3888</f>
        <v>0</v>
      </c>
      <c r="CL238" s="35">
        <f t="shared" si="296"/>
        <v>89.380465685827559</v>
      </c>
      <c r="CM238" s="116">
        <f>IF(AND(CL238&gt;0,CL238*$B$4+CS237&lt;=$B$2*'SFV+BESS'!$I$9,CL238&lt;'SFV+BESS'!$I$7), CL238*$B$4, IF(AND(CL238&gt;0,CL238*$B$4+CS237&gt;$B$2*'SFV+BESS'!$I$9,CL238*$B$4&lt;'SFV+BESS'!$I$7),$B$2*'SFV+BESS'!$I$9-CS237,IF(AND(CL238&gt;0,CL238*$B$4+CS237&gt;$B$2*'SFV+BESS'!$I$9,CL238*$B$4&gt;'SFV+BESS'!$I$7,CS237&lt;$B$2*'SFV+BESS'!$I$9),$B$2*'SFV+BESS'!$I$9-CS237,IF(AND(CL238&gt;0,CL238*$B$4+CS237&lt;=$B$2*'SFV+BESS'!$I$9,CL238&gt;'SFV+BESS'!$I$7),'SFV+BESS'!$I$7,0))))</f>
        <v>0</v>
      </c>
      <c r="CN238" s="27">
        <f>IF(AND(CL238&lt;0,CS237+CL238/$B$5&gt;$H$2,-CL238/'Carga-Descarga Año'!$B$5&lt;'SFV+BESS'!$I$7),CL238/$B$5,IF(AND(CL238&lt;0,CS237+CL238/$B$5&gt;$H$2,-CL238/'Carga-Descarga Año'!$B$5&gt;'SFV+BESS'!$I$7),-'SFV+BESS'!$I$7,IF(AND(CL238&lt;0,CS237+CL238/$B$5&lt;$H$2),-MIN('SFV+BESS'!$I$7,CS237-$H$2),0)))</f>
        <v>0</v>
      </c>
      <c r="CO238" s="33"/>
      <c r="CP238" s="33">
        <f t="shared" si="304"/>
        <v>0</v>
      </c>
      <c r="CQ238" s="27">
        <f t="shared" si="270"/>
        <v>0</v>
      </c>
      <c r="CR238" s="27">
        <f t="shared" si="305"/>
        <v>0</v>
      </c>
      <c r="CS238" s="28">
        <f>IF((CS237+CM238+CN238)&gt;=$B$2*'SFV+BESS'!$I$9, $B$2*'SFV+BESS'!$I$9, (CS237+CM238+CN238))</f>
        <v>173.61249999999998</v>
      </c>
      <c r="CT238" s="110">
        <f t="shared" si="271"/>
        <v>89.380465685827559</v>
      </c>
      <c r="CY238" s="251"/>
      <c r="CZ238" s="41">
        <v>9.5416666666666696</v>
      </c>
      <c r="DA238" s="33">
        <f t="shared" si="322"/>
        <v>97.567951615344242</v>
      </c>
      <c r="DB238" s="33">
        <f>Gen_Cons_Horario!B4608</f>
        <v>0</v>
      </c>
      <c r="DC238" s="35">
        <f t="shared" si="287"/>
        <v>97.567951615344242</v>
      </c>
      <c r="DD238" s="116">
        <f>IF(AND(DC238&gt;0,DC238*$B$4+DJ237&lt;=$B$2*'SFV+BESS'!$I$9,DC238&lt;'SFV+BESS'!$I$7), DC238*$B$4, IF(AND(DC238&gt;0,DC238*$B$4+DJ237&gt;$B$2*'SFV+BESS'!$I$9,DC238*$B$4&lt;'SFV+BESS'!$I$7),$B$2*'SFV+BESS'!$I$9-DJ237,IF(AND(DC238&gt;0,DC238*$B$4+DJ237&gt;$B$2*'SFV+BESS'!$I$9,DC238*$B$4&gt;'SFV+BESS'!$I$7,DJ237&lt;$B$2*'SFV+BESS'!$I$9),$B$2*'SFV+BESS'!$I$9-DJ237,IF(AND(DC238&gt;0,DC238*$B$4+DJ237&lt;=$B$2*'SFV+BESS'!$I$9,DC238&gt;'SFV+BESS'!$I$7),'SFV+BESS'!$I$7,0))))</f>
        <v>0</v>
      </c>
      <c r="DE238" s="27">
        <f>IF(AND(DC238&lt;0,DJ237+DC238/$B$5&gt;$H$2,-DC238/'Carga-Descarga Año'!$B$5&lt;'SFV+BESS'!$I$7),DC238/$B$5,IF(AND(DC238&lt;0,DJ237+DC238/$B$5&gt;$H$2,-DC238/'Carga-Descarga Año'!$B$5&gt;'SFV+BESS'!$I$7),-'SFV+BESS'!$I$7,IF(AND(DC238&lt;0,DJ237+DC238/$B$5&lt;$H$2),-MIN('SFV+BESS'!$I$7,DJ237-$H$2),0)))</f>
        <v>0</v>
      </c>
      <c r="DF238" s="33"/>
      <c r="DG238" s="33">
        <f t="shared" si="306"/>
        <v>0</v>
      </c>
      <c r="DH238" s="27">
        <f t="shared" si="272"/>
        <v>0</v>
      </c>
      <c r="DI238" s="27">
        <f t="shared" si="273"/>
        <v>0</v>
      </c>
      <c r="DJ238" s="28">
        <f>IF((DJ237+DD238+DE238)&gt;=$B$2*'SFV+BESS'!$I$9, $B$2*'SFV+BESS'!$I$9, (DJ237+DD238+DE238))</f>
        <v>173.61249999999998</v>
      </c>
      <c r="DK238" s="110">
        <f t="shared" si="274"/>
        <v>97.567951615344242</v>
      </c>
      <c r="DP238" s="251"/>
      <c r="DQ238" s="41">
        <v>9.5416666666666696</v>
      </c>
      <c r="DR238" s="33">
        <f t="shared" si="323"/>
        <v>96.834626817698066</v>
      </c>
      <c r="DS238" s="33">
        <f>Gen_Cons_Horario!B5352</f>
        <v>0</v>
      </c>
      <c r="DT238" s="35">
        <f t="shared" si="288"/>
        <v>96.834626817698066</v>
      </c>
      <c r="DU238" s="116">
        <f>IF(AND(DT238&gt;0,DT238*$B$4+EA237&lt;=$B$2*'SFV+BESS'!$I$9,DT238&lt;'SFV+BESS'!$I$7), DT238*$B$4, IF(AND(DT238&gt;0,DT238*$B$4+EA237&gt;$B$2*'SFV+BESS'!$I$9,DT238*$B$4&lt;'SFV+BESS'!$I$7),$B$2*'SFV+BESS'!$I$9-EA237,IF(AND(DT238&gt;0,DT238*$B$4+EA237&gt;$B$2*'SFV+BESS'!$I$9,DT238*$B$4&gt;'SFV+BESS'!$I$7,EA237&lt;$B$2*'SFV+BESS'!$I$9),$B$2*'SFV+BESS'!$I$9-EA237,IF(AND(DT238&gt;0,DT238*$B$4+EA237&lt;=$B$2*'SFV+BESS'!$I$9,DT238&gt;'SFV+BESS'!$I$7),'SFV+BESS'!$I$7,0))))</f>
        <v>0</v>
      </c>
      <c r="DV238" s="27">
        <f>IF(AND(DT238&lt;0,EA237+DT238/$B$5&gt;$H$2,-DT238/'Carga-Descarga Año'!$B$5&lt;'SFV+BESS'!$I$7),DT238/$B$5,IF(AND(DT238&lt;0,EA237+DT238/$B$5&gt;$H$2,-DT238/'Carga-Descarga Año'!$B$5&gt;'SFV+BESS'!$I$7),-'SFV+BESS'!$I$7,IF(AND(DT238&lt;0,EA237+DT238/$B$5&lt;$H$2),-MIN('SFV+BESS'!$I$7,EA237-$H$2),0)))</f>
        <v>0</v>
      </c>
      <c r="DW238" s="33"/>
      <c r="DX238" s="33">
        <f t="shared" si="307"/>
        <v>0</v>
      </c>
      <c r="DY238" s="27">
        <f t="shared" si="275"/>
        <v>0</v>
      </c>
      <c r="DZ238" s="27">
        <f t="shared" si="308"/>
        <v>0</v>
      </c>
      <c r="EA238" s="28">
        <f>IF((EA237+DU238+DV238)&gt;=$B$2*'SFV+BESS'!$I$9, $B$2*'SFV+BESS'!$I$9, (EA237+DU238+DV238))</f>
        <v>173.61249999999998</v>
      </c>
      <c r="EB238" s="110">
        <f t="shared" si="276"/>
        <v>96.834626817698066</v>
      </c>
      <c r="EG238" s="251"/>
      <c r="EH238" s="41">
        <v>9.5416666666666696</v>
      </c>
      <c r="EI238" s="33">
        <f t="shared" si="324"/>
        <v>107.82955536087286</v>
      </c>
      <c r="EJ238" s="33">
        <f>Gen_Cons_Horario!B6096</f>
        <v>0</v>
      </c>
      <c r="EK238" s="35">
        <f t="shared" si="289"/>
        <v>107.82955536087286</v>
      </c>
      <c r="EL238" s="116">
        <f>IF(AND(EK238&gt;0,EK238*$B$4+ER237&lt;=$B$2*'SFV+BESS'!$I$9,EK238&lt;'SFV+BESS'!$I$7), EK238*$B$4, IF(AND(EK238&gt;0,EK238*$B$4+ER237&gt;$B$2*'SFV+BESS'!$I$9,EK238*$B$4&lt;'SFV+BESS'!$I$7),$B$2*'SFV+BESS'!$I$9-ER237,IF(AND(EK238&gt;0,EK238*$B$4+ER237&gt;$B$2*'SFV+BESS'!$I$9,EK238*$B$4&gt;'SFV+BESS'!$I$7,ER237&lt;$B$2*'SFV+BESS'!$I$9),$B$2*'SFV+BESS'!$I$9-ER237,IF(AND(EK238&gt;0,EK238*$B$4+ER237&lt;=$B$2*'SFV+BESS'!$I$9,EK238&gt;'SFV+BESS'!$I$7),'SFV+BESS'!$I$7,0))))</f>
        <v>0</v>
      </c>
      <c r="EM238" s="27">
        <f>IF(AND(EK238&lt;0,ER237+EK238/$B$5&gt;$H$2,-EK238/'Carga-Descarga Año'!$B$5&lt;'SFV+BESS'!$I$7),EK238/$B$5,IF(AND(EK238&lt;0,ER237+EK238/$B$5&gt;$H$2,-EK238/'Carga-Descarga Año'!$B$5&gt;'SFV+BESS'!$I$7),-'SFV+BESS'!$I$7,IF(AND(EK238&lt;0,ER237+EK238/$B$5&lt;$H$2),-MIN('SFV+BESS'!$I$7,ER237-$H$2),0)))</f>
        <v>0</v>
      </c>
      <c r="EN238" s="33"/>
      <c r="EO238" s="33">
        <f t="shared" si="309"/>
        <v>0</v>
      </c>
      <c r="EP238" s="27">
        <f t="shared" si="277"/>
        <v>0</v>
      </c>
      <c r="EQ238" s="27">
        <f t="shared" si="310"/>
        <v>0</v>
      </c>
      <c r="ER238" s="28">
        <f>IF((ER237+EL238+EM238)&gt;=$B$2*'SFV+BESS'!$I$9, $B$2*'SFV+BESS'!$I$9, (ER237+EL238+EM238))</f>
        <v>173.61249999999998</v>
      </c>
      <c r="ES238" s="110">
        <f t="shared" si="278"/>
        <v>107.82955536087286</v>
      </c>
      <c r="EX238" s="251"/>
      <c r="EY238" s="41">
        <v>9.5416666666666696</v>
      </c>
      <c r="EZ238" s="33">
        <f t="shared" si="325"/>
        <v>116.9976573866774</v>
      </c>
      <c r="FA238" s="33">
        <f>Gen_Cons_Horario!B6816</f>
        <v>0</v>
      </c>
      <c r="FB238" s="35">
        <f t="shared" si="290"/>
        <v>116.9976573866774</v>
      </c>
      <c r="FC238" s="116">
        <f>IF(AND(FB238&gt;0,FB238*$B$4+FI237&lt;=$B$2*'SFV+BESS'!$I$9,FB238&lt;'SFV+BESS'!$I$7), FB238*$B$4, IF(AND(FB238&gt;0,FB238*$B$4+FI237&gt;$B$2*'SFV+BESS'!$I$9,FB238*$B$4&lt;'SFV+BESS'!$I$7),$B$2*'SFV+BESS'!$I$9-FI237,IF(AND(FB238&gt;0,FB238*$B$4+FI237&gt;$B$2*'SFV+BESS'!$I$9,FB238*$B$4&gt;'SFV+BESS'!$I$7,FI237&lt;$B$2*'SFV+BESS'!$I$9),$B$2*'SFV+BESS'!$I$9-FI237,IF(AND(FB238&gt;0,FB238*$B$4+FI237&lt;=$B$2*'SFV+BESS'!$I$9,FB238&gt;'SFV+BESS'!$I$7),'SFV+BESS'!$I$7,0))))</f>
        <v>0</v>
      </c>
      <c r="FD238" s="27">
        <f>IF(AND(FB238&lt;0,FI237+FB238/$B$5&gt;$H$2,-FB238/'Carga-Descarga Año'!$B$5&lt;'SFV+BESS'!$I$7),FB238/$B$5,IF(AND(FB238&lt;0,FI237+FB238/$B$5&gt;$H$2,-FB238/'Carga-Descarga Año'!$B$5&gt;'SFV+BESS'!$I$7),-'SFV+BESS'!$I$7,IF(AND(FB238&lt;0,FI237+FB238/$B$5&lt;$H$2),-MIN('SFV+BESS'!$I$7,FI237-$H$2),0)))</f>
        <v>0</v>
      </c>
      <c r="FE238" s="33"/>
      <c r="FF238" s="33">
        <f t="shared" si="311"/>
        <v>0</v>
      </c>
      <c r="FG238" s="27">
        <f t="shared" si="279"/>
        <v>0</v>
      </c>
      <c r="FH238" s="27">
        <f t="shared" si="312"/>
        <v>0</v>
      </c>
      <c r="FI238" s="28">
        <f>IF((FI237+FC238+FD238)&gt;=$B$2*'SFV+BESS'!$I$9, $B$2*'SFV+BESS'!$I$9, (FI237+FC238+FD238))</f>
        <v>173.61249999999998</v>
      </c>
      <c r="FJ238" s="110">
        <f t="shared" si="280"/>
        <v>116.9976573866774</v>
      </c>
      <c r="FO238" s="251"/>
      <c r="FP238" s="41">
        <v>9.5416666666666696</v>
      </c>
      <c r="FQ238" s="33">
        <f t="shared" si="326"/>
        <v>124.15896438995942</v>
      </c>
      <c r="FR238" s="33">
        <f>Gen_Cons_Horario!B7560</f>
        <v>0</v>
      </c>
      <c r="FS238" s="35">
        <f t="shared" si="291"/>
        <v>124.15896438995942</v>
      </c>
      <c r="FT238" s="116">
        <f>IF(AND(FS238&gt;0,FS238*$B$4+FZ237&lt;=$B$2*'SFV+BESS'!$I$9,FS238&lt;'SFV+BESS'!$I$7), FS238*$B$4, IF(AND(FS238&gt;0,FS238*$B$4+FZ237&gt;$B$2*'SFV+BESS'!$I$9,FS238*$B$4&lt;'SFV+BESS'!$I$7),$B$2*'SFV+BESS'!$I$9-FZ237,IF(AND(FS238&gt;0,FS238*$B$4+FZ237&gt;$B$2*'SFV+BESS'!$I$9,FS238*$B$4&gt;'SFV+BESS'!$I$7,FZ237&lt;$B$2*'SFV+BESS'!$I$9),$B$2*'SFV+BESS'!$I$9-FZ237,IF(AND(FS238&gt;0,FS238*$B$4+FZ237&lt;=$B$2*'SFV+BESS'!$I$9,FS238&gt;'SFV+BESS'!$I$7),'SFV+BESS'!$I$7,0))))</f>
        <v>0</v>
      </c>
      <c r="FU238" s="27">
        <f>IF(AND(FS238&lt;0,FZ237+FS238/$B$5&gt;$H$2,-FS238/'Carga-Descarga Año'!$B$5&lt;'SFV+BESS'!$I$7),FS238/$B$5,IF(AND(FS238&lt;0,FZ237+FS238/$B$5&gt;$H$2,-FS238/'Carga-Descarga Año'!$B$5&gt;'SFV+BESS'!$I$7),-'SFV+BESS'!$I$7,IF(AND(FS238&lt;0,FZ237+FS238/$B$5&lt;$H$2),-MIN('SFV+BESS'!$I$7,FZ237-$H$2),0)))</f>
        <v>0</v>
      </c>
      <c r="FV238" s="33"/>
      <c r="FW238" s="33">
        <f t="shared" si="313"/>
        <v>0</v>
      </c>
      <c r="FX238" s="27">
        <f t="shared" si="281"/>
        <v>0</v>
      </c>
      <c r="FY238" s="27">
        <f t="shared" si="314"/>
        <v>0</v>
      </c>
      <c r="FZ238" s="28">
        <f>IF((FZ237+FT238+FU238)&gt;=$B$2*'SFV+BESS'!$I$9, $B$2*'SFV+BESS'!$I$9, (FZ237+FT238+FU238))</f>
        <v>173.61249999999998</v>
      </c>
      <c r="GA238" s="110">
        <f t="shared" si="282"/>
        <v>124.15896438995942</v>
      </c>
      <c r="GF238" s="251"/>
      <c r="GG238" s="41">
        <v>9.5416666666666696</v>
      </c>
      <c r="GH238" s="33">
        <f t="shared" si="327"/>
        <v>123.094953967778</v>
      </c>
      <c r="GI238" s="33">
        <f>Gen_Cons_Horario!B8280</f>
        <v>69.656000000000006</v>
      </c>
      <c r="GJ238" s="35">
        <f t="shared" si="297"/>
        <v>53.438953967777991</v>
      </c>
      <c r="GK238" s="116">
        <f>IF(AND(GJ238&gt;0,GJ238*$B$4+GQ237&lt;=$B$2*'SFV+BESS'!$I$9,GJ238&lt;'SFV+BESS'!$I$7), GJ238*$B$4, IF(AND(GJ238&gt;0,GJ238*$B$4+GQ237&gt;$B$2*'SFV+BESS'!$I$9,GJ238*$B$4&lt;'SFV+BESS'!$I$7),$B$2*'SFV+BESS'!$I$9-GQ237,IF(AND(GJ238&gt;0,GJ238*$B$4+GQ237&gt;$B$2*'SFV+BESS'!$I$9,GJ238*$B$4&gt;'SFV+BESS'!$I$7,GQ237&lt;$B$2*'SFV+BESS'!$I$9),$B$2*'SFV+BESS'!$I$9-GQ237,IF(AND(GJ238&gt;0,GJ238*$B$4+GQ237&lt;=$B$2*'SFV+BESS'!$I$9,GJ238&gt;'SFV+BESS'!$I$7),'SFV+BESS'!$I$7,0))))</f>
        <v>0</v>
      </c>
      <c r="GL238" s="27">
        <f>IF(AND(GJ238&lt;0,GQ237+GJ238/$B$5&gt;$H$2,-GJ238/'Carga-Descarga Año'!$B$5&lt;'SFV+BESS'!$I$7),GJ238/$B$5,IF(AND(GJ238&lt;0,GQ237+GJ238/$B$5&gt;$H$2,-GJ238/'Carga-Descarga Año'!$B$5&gt;'SFV+BESS'!$I$7),-'SFV+BESS'!$I$7,IF(AND(GJ238&lt;0,GQ237+GJ238/$B$5&lt;$H$2),-MIN('SFV+BESS'!$I$7,GQ237-$H$2),0)))</f>
        <v>0</v>
      </c>
      <c r="GM238" s="33"/>
      <c r="GN238" s="33">
        <f t="shared" si="315"/>
        <v>69.656000000000006</v>
      </c>
      <c r="GO238" s="27">
        <f t="shared" si="283"/>
        <v>0</v>
      </c>
      <c r="GP238" s="27">
        <f t="shared" si="316"/>
        <v>0</v>
      </c>
      <c r="GQ238" s="28">
        <f>IF((GQ237+GK238+GL238)&gt;=$B$2*'SFV+BESS'!$I$9, $B$2*'SFV+BESS'!$I$9, (GQ237+GK238+GL238))</f>
        <v>173.61249999999998</v>
      </c>
      <c r="GR238" s="110">
        <f t="shared" si="284"/>
        <v>53.438953967777991</v>
      </c>
    </row>
    <row r="239" spans="1:200">
      <c r="A239" s="249"/>
      <c r="B239" s="41">
        <v>9.5833333333333393</v>
      </c>
      <c r="C239" s="38">
        <f t="shared" si="298"/>
        <v>133.25978951017149</v>
      </c>
      <c r="D239" s="2">
        <f>Gen_Cons_Horario!B265</f>
        <v>78.298500000000004</v>
      </c>
      <c r="E239" s="140">
        <f t="shared" si="256"/>
        <v>54.961289510171483</v>
      </c>
      <c r="F239" s="116">
        <f>IF(AND(E239&gt;0,E239*$B$4+L238&lt;=$B$2*'SFV+BESS'!$I$9,E239&lt;'SFV+BESS'!$I$7), E239*$B$4, IF(AND(E239&gt;0,E239*$B$4+L238&gt;$B$2*'SFV+BESS'!$I$9,E239*$B$4&lt;'SFV+BESS'!$I$7),$B$2*'SFV+BESS'!$I$9-L238,IF(AND(E239&gt;0,E239*$B$4+L238&gt;$B$2*'SFV+BESS'!$I$9,E239*$B$4&gt;'SFV+BESS'!$I$7,L238&lt;$B$2*'SFV+BESS'!$I$9),$B$2*'SFV+BESS'!$I$9-L238,IF(AND(E239&gt;0,E239*$B$4+L238&lt;=$B$2*'SFV+BESS'!$I$9,E239&gt;'SFV+BESS'!$I$7),'SFV+BESS'!$I$7,0))))</f>
        <v>0</v>
      </c>
      <c r="G239" s="27">
        <f>IF(AND(E239&lt;0,L238+E239/$B$5&gt;$H$2,-E239/'Carga-Descarga Año'!$B$5&lt;'SFV+BESS'!$I$7),E239/$B$5,IF(AND(E239&lt;0,L238+E239/$B$5&gt;$H$2,-E239/'Carga-Descarga Año'!$B$5&gt;'SFV+BESS'!$I$7),-'SFV+BESS'!$I$7,IF(AND(E239&lt;0,L238+E239/$B$5&lt;$H$2),-MIN('SFV+BESS'!$I$7,L238-$H$2),0)))</f>
        <v>0</v>
      </c>
      <c r="I239" s="38">
        <f t="shared" si="257"/>
        <v>78.298500000000004</v>
      </c>
      <c r="J239" s="27">
        <f t="shared" si="259"/>
        <v>0</v>
      </c>
      <c r="K239" s="27">
        <f t="shared" si="258"/>
        <v>0</v>
      </c>
      <c r="L239" s="28">
        <f>IF((L238+F239+G239)&gt;=$B$2*'SFV+BESS'!$I$9, $B$2*'SFV+BESS'!$I$9, (L238+F239+G239))</f>
        <v>173.61249999999998</v>
      </c>
      <c r="M239" s="110">
        <f t="shared" si="260"/>
        <v>54.961289510171483</v>
      </c>
      <c r="R239" s="251"/>
      <c r="S239" s="41">
        <v>9.5833333333333393</v>
      </c>
      <c r="T239" s="2">
        <f t="shared" si="317"/>
        <v>139.0828529227783</v>
      </c>
      <c r="U239" s="2">
        <f>Gen_Cons_Horario!B1009</f>
        <v>74.570000000000007</v>
      </c>
      <c r="V239" s="35">
        <f t="shared" si="292"/>
        <v>64.512852922778293</v>
      </c>
      <c r="W239" s="116">
        <f>IF(AND(V239&gt;0,V239*$B$4+AC238&lt;=$B$2*'SFV+BESS'!$I$9,V239&lt;'SFV+BESS'!$I$7), V239*$B$4, IF(AND(V239&gt;0,V239*$B$4+AC238&gt;$B$2*'SFV+BESS'!$I$9,V239*$B$4&lt;'SFV+BESS'!$I$7),$B$2*'SFV+BESS'!$I$9-AC238,IF(AND(V239&gt;0,V239*$B$4+AC238&gt;$B$2*'SFV+BESS'!$I$9,V239*$B$4&gt;'SFV+BESS'!$I$7,AC238&lt;$B$2*'SFV+BESS'!$I$9),$B$2*'SFV+BESS'!$I$9-AC238,IF(AND(V239&gt;0,V239*$B$4+AC238&lt;=$B$2*'SFV+BESS'!$I$9,V239&gt;'SFV+BESS'!$I$7),'SFV+BESS'!$I$7,0))))</f>
        <v>0</v>
      </c>
      <c r="X239" s="27">
        <f>IF(AND(V239&lt;0,AC238+V239/$B$5&gt;$H$2,-V239/'Carga-Descarga Año'!$B$5&lt;'SFV+BESS'!$I$7),V239/$B$5,IF(AND(V239&lt;0,AC238+V239/$B$5&gt;$H$2,-V239/'Carga-Descarga Año'!$B$5&gt;'SFV+BESS'!$I$7),-'SFV+BESS'!$I$7,IF(AND(V239&lt;0,AC238+V239/$B$5&lt;$H$2),-MIN('SFV+BESS'!$I$7,AC238-$H$2),0)))</f>
        <v>0</v>
      </c>
      <c r="Z239" s="33">
        <f t="shared" si="286"/>
        <v>74.570000000000007</v>
      </c>
      <c r="AA239" s="27">
        <f t="shared" si="261"/>
        <v>0</v>
      </c>
      <c r="AB239" s="27">
        <f t="shared" si="285"/>
        <v>0</v>
      </c>
      <c r="AC239" s="28">
        <f>IF((AC238+W239+X239)&gt;=$B$2*'SFV+BESS'!$I$9, $B$2*'SFV+BESS'!$I$9, (AC238+W239+X239))</f>
        <v>173.61249999999998</v>
      </c>
      <c r="AD239" s="110">
        <f t="shared" si="262"/>
        <v>64.512852922778293</v>
      </c>
      <c r="AI239" s="251"/>
      <c r="AJ239" s="41">
        <v>9.5833333333333393</v>
      </c>
      <c r="AK239" s="52">
        <f t="shared" si="318"/>
        <v>137.68044358388673</v>
      </c>
      <c r="AL239" s="33">
        <f>Gen_Cons_Horario!B1681</f>
        <v>74.570000000000007</v>
      </c>
      <c r="AM239" s="35">
        <f t="shared" si="293"/>
        <v>63.11044358388672</v>
      </c>
      <c r="AN239" s="116">
        <f>IF(AND(AM239&gt;0,AM239*$B$4+AT238&lt;=$B$2*'SFV+BESS'!$I$9,AM239&lt;'SFV+BESS'!$I$7), AM239*$B$4, IF(AND(AM239&gt;0,AM239*$B$4+AT238&gt;$B$2*'SFV+BESS'!$I$9,AM239*$B$4&lt;'SFV+BESS'!$I$7),$B$2*'SFV+BESS'!$I$9-AT238,IF(AND(AM239&gt;0,AM239*$B$4+AT238&gt;$B$2*'SFV+BESS'!$I$9,AM239*$B$4&gt;'SFV+BESS'!$I$7,AT238&lt;$B$2*'SFV+BESS'!$I$9),$B$2*'SFV+BESS'!$I$9-AT238,IF(AND(AM239&gt;0,AM239*$B$4+AT238&lt;=$B$2*'SFV+BESS'!$I$9,AM239&gt;'SFV+BESS'!$I$7),'SFV+BESS'!$I$7,0))))</f>
        <v>0</v>
      </c>
      <c r="AO239" s="27">
        <f>IF(AND(AM239&lt;0,AT238+AM239/$B$5&gt;$H$2,-AM239/'Carga-Descarga Año'!$B$5&lt;'SFV+BESS'!$I$7),AM239/$B$5,IF(AND(AM239&lt;0,AT238+AM239/$B$5&gt;$H$2,-AM239/'Carga-Descarga Año'!$B$5&gt;'SFV+BESS'!$I$7),-'SFV+BESS'!$I$7,IF(AND(AM239&lt;0,AT238+AM239/$B$5&lt;$H$2),-MIN('SFV+BESS'!$I$7,AT238-$H$2),0)))</f>
        <v>0</v>
      </c>
      <c r="AP239" s="33"/>
      <c r="AQ239" s="33">
        <f t="shared" si="299"/>
        <v>74.570000000000007</v>
      </c>
      <c r="AR239" s="27">
        <f t="shared" si="263"/>
        <v>0</v>
      </c>
      <c r="AS239" s="27">
        <f t="shared" si="300"/>
        <v>0</v>
      </c>
      <c r="AT239" s="28">
        <f>IF((AT238+AN239+AO239)&gt;=$B$2*'SFV+BESS'!$I$9, $B$2*'SFV+BESS'!$I$9, (AT238+AN239+AO239))</f>
        <v>173.61249999999998</v>
      </c>
      <c r="AU239" s="110">
        <f t="shared" si="264"/>
        <v>63.11044358388672</v>
      </c>
      <c r="AZ239" s="251"/>
      <c r="BA239" s="41">
        <v>9.5833333333333393</v>
      </c>
      <c r="BB239" s="33">
        <f t="shared" si="319"/>
        <v>119.78981902555637</v>
      </c>
      <c r="BC239" s="33">
        <f>Gen_Cons_Horario!B2425</f>
        <v>0</v>
      </c>
      <c r="BD239" s="35">
        <f t="shared" si="294"/>
        <v>119.78981902555637</v>
      </c>
      <c r="BE239" s="116">
        <f>IF(AND(BD239&gt;0,BD239*$B$4+BK238&lt;=$B$2*'SFV+BESS'!$I$9,BD239&lt;'SFV+BESS'!$I$7), BD239*$B$4, IF(AND(BD239&gt;0,BD239*$B$4+BK238&gt;$B$2*'SFV+BESS'!$I$9,BD239*$B$4&lt;'SFV+BESS'!$I$7),$B$2*'SFV+BESS'!$I$9-BK238,IF(AND(BD239&gt;0,BD239*$B$4+BK238&gt;$B$2*'SFV+BESS'!$I$9,BD239*$B$4&gt;'SFV+BESS'!$I$7,BK238&lt;$B$2*'SFV+BESS'!$I$9),$B$2*'SFV+BESS'!$I$9-BK238,IF(AND(BD239&gt;0,BD239*$B$4+BK238&lt;=$B$2*'SFV+BESS'!$I$9,BD239&gt;'SFV+BESS'!$I$7),'SFV+BESS'!$I$7,0))))</f>
        <v>0</v>
      </c>
      <c r="BF239" s="27">
        <f>IF(AND(BD239&lt;0,BK238+BD239/$B$5&gt;$H$2,-BD239/'Carga-Descarga Año'!$B$5&lt;'SFV+BESS'!$I$7),BD239/$B$5,IF(AND(BD239&lt;0,BK238+BD239/$B$5&gt;$H$2,-BD239/'Carga-Descarga Año'!$B$5&gt;'SFV+BESS'!$I$7),-'SFV+BESS'!$I$7,IF(AND(BD239&lt;0,BK238+BD239/$B$5&lt;$H$2),-MIN('SFV+BESS'!$I$7,BK238-$H$2),0)))</f>
        <v>0</v>
      </c>
      <c r="BG239" s="33"/>
      <c r="BH239" s="33">
        <f t="shared" si="301"/>
        <v>0</v>
      </c>
      <c r="BI239" s="27">
        <f t="shared" si="265"/>
        <v>0</v>
      </c>
      <c r="BJ239" s="27">
        <f t="shared" si="302"/>
        <v>0</v>
      </c>
      <c r="BK239" s="28">
        <f>IF((BK238+BE239+BF239)&gt;=$B$2*'SFV+BESS'!$I$9, $B$2*'SFV+BESS'!$I$9, (BK238+BE239+BF239))</f>
        <v>173.61249999999998</v>
      </c>
      <c r="BL239" s="110">
        <f t="shared" si="266"/>
        <v>119.78981902555637</v>
      </c>
      <c r="BQ239" s="251"/>
      <c r="BR239" s="41">
        <v>9.5833333333333393</v>
      </c>
      <c r="BS239" s="33">
        <f t="shared" si="320"/>
        <v>102.95917212974827</v>
      </c>
      <c r="BT239" s="33">
        <f>Gen_Cons_Horario!B3145</f>
        <v>0</v>
      </c>
      <c r="BU239" s="35">
        <f t="shared" si="295"/>
        <v>102.95917212974827</v>
      </c>
      <c r="BV239" s="116">
        <f>IF(AND(BU239&gt;0,BU239*$B$4+CB238&lt;=$B$2*'SFV+BESS'!$I$9,BU239&lt;'SFV+BESS'!$I$7), BU239*$B$4, IF(AND(BU239&gt;0,BU239*$B$4+CB238&gt;$B$2*'SFV+BESS'!$I$9,BU239*$B$4&lt;'SFV+BESS'!$I$7),$B$2*'SFV+BESS'!$I$9-CB238,IF(AND(BU239&gt;0,BU239*$B$4+CB238&gt;$B$2*'SFV+BESS'!$I$9,BU239*$B$4&gt;'SFV+BESS'!$I$7,CB238&lt;$B$2*'SFV+BESS'!$I$9),$B$2*'SFV+BESS'!$I$9-CB238,IF(AND(BU239&gt;0,BU239*$B$4+CB238&lt;=$B$2*'SFV+BESS'!$I$9,BU239&gt;'SFV+BESS'!$I$7),'SFV+BESS'!$I$7,0))))</f>
        <v>0</v>
      </c>
      <c r="BW239" s="27">
        <f>IF(AND(BU239&lt;0,CB238+BU239/$B$5&gt;$H$2,-BU239/'Carga-Descarga Año'!$B$5&lt;'SFV+BESS'!$I$7),BU239/$B$5,IF(AND(BU239&lt;0,CB238+BU239/$B$5&gt;$H$2,-BU239/'Carga-Descarga Año'!$B$5&gt;'SFV+BESS'!$I$7),-'SFV+BESS'!$I$7,IF(AND(BU239&lt;0,CB238+BU239/$B$5&lt;$H$2),-MIN('SFV+BESS'!$I$7,CB238-$H$2),0)))</f>
        <v>0</v>
      </c>
      <c r="BX239" s="33"/>
      <c r="BY239" s="33">
        <f t="shared" si="303"/>
        <v>0</v>
      </c>
      <c r="BZ239" s="27">
        <f t="shared" si="267"/>
        <v>0</v>
      </c>
      <c r="CA239" s="27">
        <f t="shared" si="268"/>
        <v>0</v>
      </c>
      <c r="CB239" s="28">
        <f>IF((CB238+BV239+BW239)&gt;=$B$2*'SFV+BESS'!$I$9, $B$2*'SFV+BESS'!$I$9, (CB238+BV239+BW239))</f>
        <v>173.61249999999998</v>
      </c>
      <c r="CC239" s="110">
        <f t="shared" si="269"/>
        <v>102.95917212974827</v>
      </c>
      <c r="CH239" s="251"/>
      <c r="CI239" s="41">
        <v>9.5833333333333393</v>
      </c>
      <c r="CJ239" s="33">
        <f t="shared" si="321"/>
        <v>92.109640210585653</v>
      </c>
      <c r="CK239" s="33">
        <f>Gen_Cons_Horario!B3889</f>
        <v>0</v>
      </c>
      <c r="CL239" s="35">
        <f t="shared" si="296"/>
        <v>92.109640210585653</v>
      </c>
      <c r="CM239" s="116">
        <f>IF(AND(CL239&gt;0,CL239*$B$4+CS238&lt;=$B$2*'SFV+BESS'!$I$9,CL239&lt;'SFV+BESS'!$I$7), CL239*$B$4, IF(AND(CL239&gt;0,CL239*$B$4+CS238&gt;$B$2*'SFV+BESS'!$I$9,CL239*$B$4&lt;'SFV+BESS'!$I$7),$B$2*'SFV+BESS'!$I$9-CS238,IF(AND(CL239&gt;0,CL239*$B$4+CS238&gt;$B$2*'SFV+BESS'!$I$9,CL239*$B$4&gt;'SFV+BESS'!$I$7,CS238&lt;$B$2*'SFV+BESS'!$I$9),$B$2*'SFV+BESS'!$I$9-CS238,IF(AND(CL239&gt;0,CL239*$B$4+CS238&lt;=$B$2*'SFV+BESS'!$I$9,CL239&gt;'SFV+BESS'!$I$7),'SFV+BESS'!$I$7,0))))</f>
        <v>0</v>
      </c>
      <c r="CN239" s="27">
        <f>IF(AND(CL239&lt;0,CS238+CL239/$B$5&gt;$H$2,-CL239/'Carga-Descarga Año'!$B$5&lt;'SFV+BESS'!$I$7),CL239/$B$5,IF(AND(CL239&lt;0,CS238+CL239/$B$5&gt;$H$2,-CL239/'Carga-Descarga Año'!$B$5&gt;'SFV+BESS'!$I$7),-'SFV+BESS'!$I$7,IF(AND(CL239&lt;0,CS238+CL239/$B$5&lt;$H$2),-MIN('SFV+BESS'!$I$7,CS238-$H$2),0)))</f>
        <v>0</v>
      </c>
      <c r="CO239" s="33"/>
      <c r="CP239" s="33">
        <f t="shared" si="304"/>
        <v>0</v>
      </c>
      <c r="CQ239" s="27">
        <f t="shared" si="270"/>
        <v>0</v>
      </c>
      <c r="CR239" s="27">
        <f t="shared" si="305"/>
        <v>0</v>
      </c>
      <c r="CS239" s="28">
        <f>IF((CS238+CM239+CN239)&gt;=$B$2*'SFV+BESS'!$I$9, $B$2*'SFV+BESS'!$I$9, (CS238+CM239+CN239))</f>
        <v>173.61249999999998</v>
      </c>
      <c r="CT239" s="110">
        <f t="shared" si="271"/>
        <v>92.109640210585653</v>
      </c>
      <c r="CY239" s="251"/>
      <c r="CZ239" s="41">
        <v>9.5833333333333393</v>
      </c>
      <c r="DA239" s="33">
        <f t="shared" si="322"/>
        <v>99.291005948507078</v>
      </c>
      <c r="DB239" s="33">
        <f>Gen_Cons_Horario!B4609</f>
        <v>0</v>
      </c>
      <c r="DC239" s="35">
        <f t="shared" si="287"/>
        <v>99.291005948507078</v>
      </c>
      <c r="DD239" s="116">
        <f>IF(AND(DC239&gt;0,DC239*$B$4+DJ238&lt;=$B$2*'SFV+BESS'!$I$9,DC239&lt;'SFV+BESS'!$I$7), DC239*$B$4, IF(AND(DC239&gt;0,DC239*$B$4+DJ238&gt;$B$2*'SFV+BESS'!$I$9,DC239*$B$4&lt;'SFV+BESS'!$I$7),$B$2*'SFV+BESS'!$I$9-DJ238,IF(AND(DC239&gt;0,DC239*$B$4+DJ238&gt;$B$2*'SFV+BESS'!$I$9,DC239*$B$4&gt;'SFV+BESS'!$I$7,DJ238&lt;$B$2*'SFV+BESS'!$I$9),$B$2*'SFV+BESS'!$I$9-DJ238,IF(AND(DC239&gt;0,DC239*$B$4+DJ238&lt;=$B$2*'SFV+BESS'!$I$9,DC239&gt;'SFV+BESS'!$I$7),'SFV+BESS'!$I$7,0))))</f>
        <v>0</v>
      </c>
      <c r="DE239" s="27">
        <f>IF(AND(DC239&lt;0,DJ238+DC239/$B$5&gt;$H$2,-DC239/'Carga-Descarga Año'!$B$5&lt;'SFV+BESS'!$I$7),DC239/$B$5,IF(AND(DC239&lt;0,DJ238+DC239/$B$5&gt;$H$2,-DC239/'Carga-Descarga Año'!$B$5&gt;'SFV+BESS'!$I$7),-'SFV+BESS'!$I$7,IF(AND(DC239&lt;0,DJ238+DC239/$B$5&lt;$H$2),-MIN('SFV+BESS'!$I$7,DJ238-$H$2),0)))</f>
        <v>0</v>
      </c>
      <c r="DF239" s="33"/>
      <c r="DG239" s="33">
        <f t="shared" si="306"/>
        <v>0</v>
      </c>
      <c r="DH239" s="27">
        <f t="shared" si="272"/>
        <v>0</v>
      </c>
      <c r="DI239" s="27">
        <f t="shared" si="273"/>
        <v>0</v>
      </c>
      <c r="DJ239" s="28">
        <f>IF((DJ238+DD239+DE239)&gt;=$B$2*'SFV+BESS'!$I$9, $B$2*'SFV+BESS'!$I$9, (DJ238+DD239+DE239))</f>
        <v>173.61249999999998</v>
      </c>
      <c r="DK239" s="110">
        <f t="shared" si="274"/>
        <v>99.291005948507078</v>
      </c>
      <c r="DP239" s="251"/>
      <c r="DQ239" s="41">
        <v>9.5833333333333393</v>
      </c>
      <c r="DR239" s="33">
        <f t="shared" si="323"/>
        <v>97.880357128904294</v>
      </c>
      <c r="DS239" s="33">
        <f>Gen_Cons_Horario!B5353</f>
        <v>0</v>
      </c>
      <c r="DT239" s="35">
        <f t="shared" si="288"/>
        <v>97.880357128904294</v>
      </c>
      <c r="DU239" s="116">
        <f>IF(AND(DT239&gt;0,DT239*$B$4+EA238&lt;=$B$2*'SFV+BESS'!$I$9,DT239&lt;'SFV+BESS'!$I$7), DT239*$B$4, IF(AND(DT239&gt;0,DT239*$B$4+EA238&gt;$B$2*'SFV+BESS'!$I$9,DT239*$B$4&lt;'SFV+BESS'!$I$7),$B$2*'SFV+BESS'!$I$9-EA238,IF(AND(DT239&gt;0,DT239*$B$4+EA238&gt;$B$2*'SFV+BESS'!$I$9,DT239*$B$4&gt;'SFV+BESS'!$I$7,EA238&lt;$B$2*'SFV+BESS'!$I$9),$B$2*'SFV+BESS'!$I$9-EA238,IF(AND(DT239&gt;0,DT239*$B$4+EA238&lt;=$B$2*'SFV+BESS'!$I$9,DT239&gt;'SFV+BESS'!$I$7),'SFV+BESS'!$I$7,0))))</f>
        <v>0</v>
      </c>
      <c r="DV239" s="27">
        <f>IF(AND(DT239&lt;0,EA238+DT239/$B$5&gt;$H$2,-DT239/'Carga-Descarga Año'!$B$5&lt;'SFV+BESS'!$I$7),DT239/$B$5,IF(AND(DT239&lt;0,EA238+DT239/$B$5&gt;$H$2,-DT239/'Carga-Descarga Año'!$B$5&gt;'SFV+BESS'!$I$7),-'SFV+BESS'!$I$7,IF(AND(DT239&lt;0,EA238+DT239/$B$5&lt;$H$2),-MIN('SFV+BESS'!$I$7,EA238-$H$2),0)))</f>
        <v>0</v>
      </c>
      <c r="DW239" s="33"/>
      <c r="DX239" s="33">
        <f t="shared" si="307"/>
        <v>0</v>
      </c>
      <c r="DY239" s="27">
        <f t="shared" si="275"/>
        <v>0</v>
      </c>
      <c r="DZ239" s="27">
        <f t="shared" si="308"/>
        <v>0</v>
      </c>
      <c r="EA239" s="28">
        <f>IF((EA238+DU239+DV239)&gt;=$B$2*'SFV+BESS'!$I$9, $B$2*'SFV+BESS'!$I$9, (EA238+DU239+DV239))</f>
        <v>173.61249999999998</v>
      </c>
      <c r="EB239" s="110">
        <f t="shared" si="276"/>
        <v>97.880357128904294</v>
      </c>
      <c r="EG239" s="251"/>
      <c r="EH239" s="41">
        <v>9.5833333333333393</v>
      </c>
      <c r="EI239" s="33">
        <f t="shared" si="324"/>
        <v>107.02335307780091</v>
      </c>
      <c r="EJ239" s="33">
        <f>Gen_Cons_Horario!B6097</f>
        <v>0</v>
      </c>
      <c r="EK239" s="35">
        <f t="shared" si="289"/>
        <v>107.02335307780091</v>
      </c>
      <c r="EL239" s="116">
        <f>IF(AND(EK239&gt;0,EK239*$B$4+ER238&lt;=$B$2*'SFV+BESS'!$I$9,EK239&lt;'SFV+BESS'!$I$7), EK239*$B$4, IF(AND(EK239&gt;0,EK239*$B$4+ER238&gt;$B$2*'SFV+BESS'!$I$9,EK239*$B$4&lt;'SFV+BESS'!$I$7),$B$2*'SFV+BESS'!$I$9-ER238,IF(AND(EK239&gt;0,EK239*$B$4+ER238&gt;$B$2*'SFV+BESS'!$I$9,EK239*$B$4&gt;'SFV+BESS'!$I$7,ER238&lt;$B$2*'SFV+BESS'!$I$9),$B$2*'SFV+BESS'!$I$9-ER238,IF(AND(EK239&gt;0,EK239*$B$4+ER238&lt;=$B$2*'SFV+BESS'!$I$9,EK239&gt;'SFV+BESS'!$I$7),'SFV+BESS'!$I$7,0))))</f>
        <v>0</v>
      </c>
      <c r="EM239" s="27">
        <f>IF(AND(EK239&lt;0,ER238+EK239/$B$5&gt;$H$2,-EK239/'Carga-Descarga Año'!$B$5&lt;'SFV+BESS'!$I$7),EK239/$B$5,IF(AND(EK239&lt;0,ER238+EK239/$B$5&gt;$H$2,-EK239/'Carga-Descarga Año'!$B$5&gt;'SFV+BESS'!$I$7),-'SFV+BESS'!$I$7,IF(AND(EK239&lt;0,ER238+EK239/$B$5&lt;$H$2),-MIN('SFV+BESS'!$I$7,ER238-$H$2),0)))</f>
        <v>0</v>
      </c>
      <c r="EN239" s="33"/>
      <c r="EO239" s="33">
        <f t="shared" si="309"/>
        <v>0</v>
      </c>
      <c r="EP239" s="27">
        <f t="shared" si="277"/>
        <v>0</v>
      </c>
      <c r="EQ239" s="27">
        <f t="shared" si="310"/>
        <v>0</v>
      </c>
      <c r="ER239" s="28">
        <f>IF((ER238+EL239+EM239)&gt;=$B$2*'SFV+BESS'!$I$9, $B$2*'SFV+BESS'!$I$9, (ER238+EL239+EM239))</f>
        <v>173.61249999999998</v>
      </c>
      <c r="ES239" s="110">
        <f t="shared" si="278"/>
        <v>107.02335307780091</v>
      </c>
      <c r="EX239" s="251"/>
      <c r="EY239" s="41">
        <v>9.5833333333333393</v>
      </c>
      <c r="EZ239" s="33">
        <f t="shared" si="325"/>
        <v>117.95196128053284</v>
      </c>
      <c r="FA239" s="33">
        <f>Gen_Cons_Horario!B6817</f>
        <v>0</v>
      </c>
      <c r="FB239" s="35">
        <f t="shared" si="290"/>
        <v>117.95196128053284</v>
      </c>
      <c r="FC239" s="116">
        <f>IF(AND(FB239&gt;0,FB239*$B$4+FI238&lt;=$B$2*'SFV+BESS'!$I$9,FB239&lt;'SFV+BESS'!$I$7), FB239*$B$4, IF(AND(FB239&gt;0,FB239*$B$4+FI238&gt;$B$2*'SFV+BESS'!$I$9,FB239*$B$4&lt;'SFV+BESS'!$I$7),$B$2*'SFV+BESS'!$I$9-FI238,IF(AND(FB239&gt;0,FB239*$B$4+FI238&gt;$B$2*'SFV+BESS'!$I$9,FB239*$B$4&gt;'SFV+BESS'!$I$7,FI238&lt;$B$2*'SFV+BESS'!$I$9),$B$2*'SFV+BESS'!$I$9-FI238,IF(AND(FB239&gt;0,FB239*$B$4+FI238&lt;=$B$2*'SFV+BESS'!$I$9,FB239&gt;'SFV+BESS'!$I$7),'SFV+BESS'!$I$7,0))))</f>
        <v>0</v>
      </c>
      <c r="FD239" s="27">
        <f>IF(AND(FB239&lt;0,FI238+FB239/$B$5&gt;$H$2,-FB239/'Carga-Descarga Año'!$B$5&lt;'SFV+BESS'!$I$7),FB239/$B$5,IF(AND(FB239&lt;0,FI238+FB239/$B$5&gt;$H$2,-FB239/'Carga-Descarga Año'!$B$5&gt;'SFV+BESS'!$I$7),-'SFV+BESS'!$I$7,IF(AND(FB239&lt;0,FI238+FB239/$B$5&lt;$H$2),-MIN('SFV+BESS'!$I$7,FI238-$H$2),0)))</f>
        <v>0</v>
      </c>
      <c r="FE239" s="33"/>
      <c r="FF239" s="33">
        <f t="shared" si="311"/>
        <v>0</v>
      </c>
      <c r="FG239" s="27">
        <f t="shared" si="279"/>
        <v>0</v>
      </c>
      <c r="FH239" s="27">
        <f t="shared" si="312"/>
        <v>0</v>
      </c>
      <c r="FI239" s="28">
        <f>IF((FI238+FC239+FD239)&gt;=$B$2*'SFV+BESS'!$I$9, $B$2*'SFV+BESS'!$I$9, (FI238+FC239+FD239))</f>
        <v>173.61249999999998</v>
      </c>
      <c r="FJ239" s="110">
        <f t="shared" si="280"/>
        <v>117.95196128053284</v>
      </c>
      <c r="FO239" s="251"/>
      <c r="FP239" s="41">
        <v>9.5833333333333393</v>
      </c>
      <c r="FQ239" s="33">
        <f t="shared" si="326"/>
        <v>124.97258800981498</v>
      </c>
      <c r="FR239" s="33">
        <f>Gen_Cons_Horario!B7561</f>
        <v>0</v>
      </c>
      <c r="FS239" s="35">
        <f t="shared" si="291"/>
        <v>124.97258800981498</v>
      </c>
      <c r="FT239" s="116">
        <f>IF(AND(FS239&gt;0,FS239*$B$4+FZ238&lt;=$B$2*'SFV+BESS'!$I$9,FS239&lt;'SFV+BESS'!$I$7), FS239*$B$4, IF(AND(FS239&gt;0,FS239*$B$4+FZ238&gt;$B$2*'SFV+BESS'!$I$9,FS239*$B$4&lt;'SFV+BESS'!$I$7),$B$2*'SFV+BESS'!$I$9-FZ238,IF(AND(FS239&gt;0,FS239*$B$4+FZ238&gt;$B$2*'SFV+BESS'!$I$9,FS239*$B$4&gt;'SFV+BESS'!$I$7,FZ238&lt;$B$2*'SFV+BESS'!$I$9),$B$2*'SFV+BESS'!$I$9-FZ238,IF(AND(FS239&gt;0,FS239*$B$4+FZ238&lt;=$B$2*'SFV+BESS'!$I$9,FS239&gt;'SFV+BESS'!$I$7),'SFV+BESS'!$I$7,0))))</f>
        <v>0</v>
      </c>
      <c r="FU239" s="27">
        <f>IF(AND(FS239&lt;0,FZ238+FS239/$B$5&gt;$H$2,-FS239/'Carga-Descarga Año'!$B$5&lt;'SFV+BESS'!$I$7),FS239/$B$5,IF(AND(FS239&lt;0,FZ238+FS239/$B$5&gt;$H$2,-FS239/'Carga-Descarga Año'!$B$5&gt;'SFV+BESS'!$I$7),-'SFV+BESS'!$I$7,IF(AND(FS239&lt;0,FZ238+FS239/$B$5&lt;$H$2),-MIN('SFV+BESS'!$I$7,FZ238-$H$2),0)))</f>
        <v>0</v>
      </c>
      <c r="FV239" s="33"/>
      <c r="FW239" s="33">
        <f t="shared" si="313"/>
        <v>0</v>
      </c>
      <c r="FX239" s="27">
        <f t="shared" si="281"/>
        <v>0</v>
      </c>
      <c r="FY239" s="27">
        <f t="shared" si="314"/>
        <v>0</v>
      </c>
      <c r="FZ239" s="28">
        <f>IF((FZ238+FT239+FU239)&gt;=$B$2*'SFV+BESS'!$I$9, $B$2*'SFV+BESS'!$I$9, (FZ238+FT239+FU239))</f>
        <v>173.61249999999998</v>
      </c>
      <c r="GA239" s="110">
        <f t="shared" si="282"/>
        <v>124.97258800981498</v>
      </c>
      <c r="GF239" s="251"/>
      <c r="GG239" s="41">
        <v>9.5833333333333393</v>
      </c>
      <c r="GH239" s="33">
        <f t="shared" si="327"/>
        <v>125.58913062743498</v>
      </c>
      <c r="GI239" s="33">
        <f>Gen_Cons_Horario!B8281</f>
        <v>69.656000000000006</v>
      </c>
      <c r="GJ239" s="35">
        <f t="shared" si="297"/>
        <v>55.933130627434977</v>
      </c>
      <c r="GK239" s="116">
        <f>IF(AND(GJ239&gt;0,GJ239*$B$4+GQ238&lt;=$B$2*'SFV+BESS'!$I$9,GJ239&lt;'SFV+BESS'!$I$7), GJ239*$B$4, IF(AND(GJ239&gt;0,GJ239*$B$4+GQ238&gt;$B$2*'SFV+BESS'!$I$9,GJ239*$B$4&lt;'SFV+BESS'!$I$7),$B$2*'SFV+BESS'!$I$9-GQ238,IF(AND(GJ239&gt;0,GJ239*$B$4+GQ238&gt;$B$2*'SFV+BESS'!$I$9,GJ239*$B$4&gt;'SFV+BESS'!$I$7,GQ238&lt;$B$2*'SFV+BESS'!$I$9),$B$2*'SFV+BESS'!$I$9-GQ238,IF(AND(GJ239&gt;0,GJ239*$B$4+GQ238&lt;=$B$2*'SFV+BESS'!$I$9,GJ239&gt;'SFV+BESS'!$I$7),'SFV+BESS'!$I$7,0))))</f>
        <v>0</v>
      </c>
      <c r="GL239" s="27">
        <f>IF(AND(GJ239&lt;0,GQ238+GJ239/$B$5&gt;$H$2,-GJ239/'Carga-Descarga Año'!$B$5&lt;'SFV+BESS'!$I$7),GJ239/$B$5,IF(AND(GJ239&lt;0,GQ238+GJ239/$B$5&gt;$H$2,-GJ239/'Carga-Descarga Año'!$B$5&gt;'SFV+BESS'!$I$7),-'SFV+BESS'!$I$7,IF(AND(GJ239&lt;0,GQ238+GJ239/$B$5&lt;$H$2),-MIN('SFV+BESS'!$I$7,GQ238-$H$2),0)))</f>
        <v>0</v>
      </c>
      <c r="GM239" s="33"/>
      <c r="GN239" s="33">
        <f t="shared" si="315"/>
        <v>69.656000000000006</v>
      </c>
      <c r="GO239" s="27">
        <f t="shared" si="283"/>
        <v>0</v>
      </c>
      <c r="GP239" s="27">
        <f t="shared" si="316"/>
        <v>0</v>
      </c>
      <c r="GQ239" s="28">
        <f>IF((GQ238+GK239+GL239)&gt;=$B$2*'SFV+BESS'!$I$9, $B$2*'SFV+BESS'!$I$9, (GQ238+GK239+GL239))</f>
        <v>173.61249999999998</v>
      </c>
      <c r="GR239" s="110">
        <f t="shared" si="284"/>
        <v>55.933130627434977</v>
      </c>
    </row>
    <row r="240" spans="1:200">
      <c r="A240" s="249"/>
      <c r="B240" s="41">
        <v>9.6250000000000107</v>
      </c>
      <c r="C240" s="38">
        <f t="shared" si="298"/>
        <v>131.43639444275752</v>
      </c>
      <c r="D240" s="2">
        <f>Gen_Cons_Horario!B266</f>
        <v>78.298500000000004</v>
      </c>
      <c r="E240" s="140">
        <f t="shared" si="256"/>
        <v>53.137894442757514</v>
      </c>
      <c r="F240" s="116">
        <f>IF(AND(E240&gt;0,E240*$B$4+L239&lt;=$B$2*'SFV+BESS'!$I$9,E240&lt;'SFV+BESS'!$I$7), E240*$B$4, IF(AND(E240&gt;0,E240*$B$4+L239&gt;$B$2*'SFV+BESS'!$I$9,E240*$B$4&lt;'SFV+BESS'!$I$7),$B$2*'SFV+BESS'!$I$9-L239,IF(AND(E240&gt;0,E240*$B$4+L239&gt;$B$2*'SFV+BESS'!$I$9,E240*$B$4&gt;'SFV+BESS'!$I$7,L239&lt;$B$2*'SFV+BESS'!$I$9),$B$2*'SFV+BESS'!$I$9-L239,IF(AND(E240&gt;0,E240*$B$4+L239&lt;=$B$2*'SFV+BESS'!$I$9,E240&gt;'SFV+BESS'!$I$7),'SFV+BESS'!$I$7,0))))</f>
        <v>0</v>
      </c>
      <c r="G240" s="27">
        <f>IF(AND(E240&lt;0,L239+E240/$B$5&gt;$H$2,-E240/'Carga-Descarga Año'!$B$5&lt;'SFV+BESS'!$I$7),E240/$B$5,IF(AND(E240&lt;0,L239+E240/$B$5&gt;$H$2,-E240/'Carga-Descarga Año'!$B$5&gt;'SFV+BESS'!$I$7),-'SFV+BESS'!$I$7,IF(AND(E240&lt;0,L239+E240/$B$5&lt;$H$2),-MIN('SFV+BESS'!$I$7,L239-$H$2),0)))</f>
        <v>0</v>
      </c>
      <c r="I240" s="38">
        <f t="shared" si="257"/>
        <v>78.298500000000004</v>
      </c>
      <c r="J240" s="27">
        <f t="shared" si="259"/>
        <v>0</v>
      </c>
      <c r="K240" s="27">
        <f t="shared" si="258"/>
        <v>0</v>
      </c>
      <c r="L240" s="28">
        <f>IF((L239+F240+G240)&gt;=$B$2*'SFV+BESS'!$I$9, $B$2*'SFV+BESS'!$I$9, (L239+F240+G240))</f>
        <v>173.61249999999998</v>
      </c>
      <c r="M240" s="110">
        <f t="shared" si="260"/>
        <v>53.137894442757514</v>
      </c>
      <c r="R240" s="251"/>
      <c r="S240" s="41">
        <v>9.6250000000000107</v>
      </c>
      <c r="T240" s="2">
        <f t="shared" si="317"/>
        <v>136.95570340748876</v>
      </c>
      <c r="U240" s="2">
        <f>Gen_Cons_Horario!B1010</f>
        <v>59.656000000000006</v>
      </c>
      <c r="V240" s="35">
        <f t="shared" si="292"/>
        <v>77.299703407488749</v>
      </c>
      <c r="W240" s="116">
        <f>IF(AND(V240&gt;0,V240*$B$4+AC239&lt;=$B$2*'SFV+BESS'!$I$9,V240&lt;'SFV+BESS'!$I$7), V240*$B$4, IF(AND(V240&gt;0,V240*$B$4+AC239&gt;$B$2*'SFV+BESS'!$I$9,V240*$B$4&lt;'SFV+BESS'!$I$7),$B$2*'SFV+BESS'!$I$9-AC239,IF(AND(V240&gt;0,V240*$B$4+AC239&gt;$B$2*'SFV+BESS'!$I$9,V240*$B$4&gt;'SFV+BESS'!$I$7,AC239&lt;$B$2*'SFV+BESS'!$I$9),$B$2*'SFV+BESS'!$I$9-AC239,IF(AND(V240&gt;0,V240*$B$4+AC239&lt;=$B$2*'SFV+BESS'!$I$9,V240&gt;'SFV+BESS'!$I$7),'SFV+BESS'!$I$7,0))))</f>
        <v>0</v>
      </c>
      <c r="X240" s="27">
        <f>IF(AND(V240&lt;0,AC239+V240/$B$5&gt;$H$2,-V240/'Carga-Descarga Año'!$B$5&lt;'SFV+BESS'!$I$7),V240/$B$5,IF(AND(V240&lt;0,AC239+V240/$B$5&gt;$H$2,-V240/'Carga-Descarga Año'!$B$5&gt;'SFV+BESS'!$I$7),-'SFV+BESS'!$I$7,IF(AND(V240&lt;0,AC239+V240/$B$5&lt;$H$2),-MIN('SFV+BESS'!$I$7,AC239-$H$2),0)))</f>
        <v>0</v>
      </c>
      <c r="Z240" s="33">
        <f t="shared" si="286"/>
        <v>59.656000000000006</v>
      </c>
      <c r="AA240" s="27">
        <f t="shared" si="261"/>
        <v>0</v>
      </c>
      <c r="AB240" s="27">
        <f t="shared" si="285"/>
        <v>0</v>
      </c>
      <c r="AC240" s="28">
        <f>IF((AC239+W240+X240)&gt;=$B$2*'SFV+BESS'!$I$9, $B$2*'SFV+BESS'!$I$9, (AC239+W240+X240))</f>
        <v>173.61249999999998</v>
      </c>
      <c r="AD240" s="110">
        <f t="shared" si="262"/>
        <v>77.299703407488749</v>
      </c>
      <c r="AI240" s="251"/>
      <c r="AJ240" s="41">
        <v>9.6250000000000107</v>
      </c>
      <c r="AK240" s="52">
        <f t="shared" si="318"/>
        <v>135.45703269371216</v>
      </c>
      <c r="AL240" s="33">
        <f>Gen_Cons_Horario!B1682</f>
        <v>74.570000000000007</v>
      </c>
      <c r="AM240" s="35">
        <f t="shared" si="293"/>
        <v>60.887032693712158</v>
      </c>
      <c r="AN240" s="116">
        <f>IF(AND(AM240&gt;0,AM240*$B$4+AT239&lt;=$B$2*'SFV+BESS'!$I$9,AM240&lt;'SFV+BESS'!$I$7), AM240*$B$4, IF(AND(AM240&gt;0,AM240*$B$4+AT239&gt;$B$2*'SFV+BESS'!$I$9,AM240*$B$4&lt;'SFV+BESS'!$I$7),$B$2*'SFV+BESS'!$I$9-AT239,IF(AND(AM240&gt;0,AM240*$B$4+AT239&gt;$B$2*'SFV+BESS'!$I$9,AM240*$B$4&gt;'SFV+BESS'!$I$7,AT239&lt;$B$2*'SFV+BESS'!$I$9),$B$2*'SFV+BESS'!$I$9-AT239,IF(AND(AM240&gt;0,AM240*$B$4+AT239&lt;=$B$2*'SFV+BESS'!$I$9,AM240&gt;'SFV+BESS'!$I$7),'SFV+BESS'!$I$7,0))))</f>
        <v>0</v>
      </c>
      <c r="AO240" s="27">
        <f>IF(AND(AM240&lt;0,AT239+AM240/$B$5&gt;$H$2,-AM240/'Carga-Descarga Año'!$B$5&lt;'SFV+BESS'!$I$7),AM240/$B$5,IF(AND(AM240&lt;0,AT239+AM240/$B$5&gt;$H$2,-AM240/'Carga-Descarga Año'!$B$5&gt;'SFV+BESS'!$I$7),-'SFV+BESS'!$I$7,IF(AND(AM240&lt;0,AT239+AM240/$B$5&lt;$H$2),-MIN('SFV+BESS'!$I$7,AT239-$H$2),0)))</f>
        <v>0</v>
      </c>
      <c r="AP240" s="33"/>
      <c r="AQ240" s="33">
        <f t="shared" si="299"/>
        <v>74.570000000000007</v>
      </c>
      <c r="AR240" s="27">
        <f t="shared" si="263"/>
        <v>0</v>
      </c>
      <c r="AS240" s="27">
        <f t="shared" si="300"/>
        <v>0</v>
      </c>
      <c r="AT240" s="28">
        <f>IF((AT239+AN240+AO240)&gt;=$B$2*'SFV+BESS'!$I$9, $B$2*'SFV+BESS'!$I$9, (AT239+AN240+AO240))</f>
        <v>173.61249999999998</v>
      </c>
      <c r="AU240" s="110">
        <f t="shared" si="264"/>
        <v>60.887032693712158</v>
      </c>
      <c r="AZ240" s="251"/>
      <c r="BA240" s="41">
        <v>9.6250000000000107</v>
      </c>
      <c r="BB240" s="33">
        <f t="shared" si="319"/>
        <v>117.44483072489295</v>
      </c>
      <c r="BC240" s="33">
        <f>Gen_Cons_Horario!B2426</f>
        <v>0</v>
      </c>
      <c r="BD240" s="35">
        <f t="shared" si="294"/>
        <v>117.44483072489295</v>
      </c>
      <c r="BE240" s="116">
        <f>IF(AND(BD240&gt;0,BD240*$B$4+BK239&lt;=$B$2*'SFV+BESS'!$I$9,BD240&lt;'SFV+BESS'!$I$7), BD240*$B$4, IF(AND(BD240&gt;0,BD240*$B$4+BK239&gt;$B$2*'SFV+BESS'!$I$9,BD240*$B$4&lt;'SFV+BESS'!$I$7),$B$2*'SFV+BESS'!$I$9-BK239,IF(AND(BD240&gt;0,BD240*$B$4+BK239&gt;$B$2*'SFV+BESS'!$I$9,BD240*$B$4&gt;'SFV+BESS'!$I$7,BK239&lt;$B$2*'SFV+BESS'!$I$9),$B$2*'SFV+BESS'!$I$9-BK239,IF(AND(BD240&gt;0,BD240*$B$4+BK239&lt;=$B$2*'SFV+BESS'!$I$9,BD240&gt;'SFV+BESS'!$I$7),'SFV+BESS'!$I$7,0))))</f>
        <v>0</v>
      </c>
      <c r="BF240" s="27">
        <f>IF(AND(BD240&lt;0,BK239+BD240/$B$5&gt;$H$2,-BD240/'Carga-Descarga Año'!$B$5&lt;'SFV+BESS'!$I$7),BD240/$B$5,IF(AND(BD240&lt;0,BK239+BD240/$B$5&gt;$H$2,-BD240/'Carga-Descarga Año'!$B$5&gt;'SFV+BESS'!$I$7),-'SFV+BESS'!$I$7,IF(AND(BD240&lt;0,BK239+BD240/$B$5&lt;$H$2),-MIN('SFV+BESS'!$I$7,BK239-$H$2),0)))</f>
        <v>0</v>
      </c>
      <c r="BG240" s="33"/>
      <c r="BH240" s="33">
        <f t="shared" si="301"/>
        <v>0</v>
      </c>
      <c r="BI240" s="27">
        <f t="shared" si="265"/>
        <v>0</v>
      </c>
      <c r="BJ240" s="27">
        <f t="shared" si="302"/>
        <v>0</v>
      </c>
      <c r="BK240" s="28">
        <f>IF((BK239+BE240+BF240)&gt;=$B$2*'SFV+BESS'!$I$9, $B$2*'SFV+BESS'!$I$9, (BK239+BE240+BF240))</f>
        <v>173.61249999999998</v>
      </c>
      <c r="BL240" s="110">
        <f t="shared" si="266"/>
        <v>117.44483072489295</v>
      </c>
      <c r="BQ240" s="251"/>
      <c r="BR240" s="41">
        <v>9.6250000000000107</v>
      </c>
      <c r="BS240" s="33">
        <f t="shared" si="320"/>
        <v>98.228006670832059</v>
      </c>
      <c r="BT240" s="33">
        <f>Gen_Cons_Horario!B3146</f>
        <v>0</v>
      </c>
      <c r="BU240" s="35">
        <f t="shared" si="295"/>
        <v>98.228006670832059</v>
      </c>
      <c r="BV240" s="116">
        <f>IF(AND(BU240&gt;0,BU240*$B$4+CB239&lt;=$B$2*'SFV+BESS'!$I$9,BU240&lt;'SFV+BESS'!$I$7), BU240*$B$4, IF(AND(BU240&gt;0,BU240*$B$4+CB239&gt;$B$2*'SFV+BESS'!$I$9,BU240*$B$4&lt;'SFV+BESS'!$I$7),$B$2*'SFV+BESS'!$I$9-CB239,IF(AND(BU240&gt;0,BU240*$B$4+CB239&gt;$B$2*'SFV+BESS'!$I$9,BU240*$B$4&gt;'SFV+BESS'!$I$7,CB239&lt;$B$2*'SFV+BESS'!$I$9),$B$2*'SFV+BESS'!$I$9-CB239,IF(AND(BU240&gt;0,BU240*$B$4+CB239&lt;=$B$2*'SFV+BESS'!$I$9,BU240&gt;'SFV+BESS'!$I$7),'SFV+BESS'!$I$7,0))))</f>
        <v>0</v>
      </c>
      <c r="BW240" s="27">
        <f>IF(AND(BU240&lt;0,CB239+BU240/$B$5&gt;$H$2,-BU240/'Carga-Descarga Año'!$B$5&lt;'SFV+BESS'!$I$7),BU240/$B$5,IF(AND(BU240&lt;0,CB239+BU240/$B$5&gt;$H$2,-BU240/'Carga-Descarga Año'!$B$5&gt;'SFV+BESS'!$I$7),-'SFV+BESS'!$I$7,IF(AND(BU240&lt;0,CB239+BU240/$B$5&lt;$H$2),-MIN('SFV+BESS'!$I$7,CB239-$H$2),0)))</f>
        <v>0</v>
      </c>
      <c r="BX240" s="33"/>
      <c r="BY240" s="33">
        <f t="shared" si="303"/>
        <v>0</v>
      </c>
      <c r="BZ240" s="27">
        <f t="shared" si="267"/>
        <v>0</v>
      </c>
      <c r="CA240" s="27">
        <f t="shared" si="268"/>
        <v>0</v>
      </c>
      <c r="CB240" s="28">
        <f>IF((CB239+BV240+BW240)&gt;=$B$2*'SFV+BESS'!$I$9, $B$2*'SFV+BESS'!$I$9, (CB239+BV240+BW240))</f>
        <v>173.61249999999998</v>
      </c>
      <c r="CC240" s="110">
        <f t="shared" si="269"/>
        <v>98.228006670832059</v>
      </c>
      <c r="CH240" s="251"/>
      <c r="CI240" s="41">
        <v>9.6250000000000107</v>
      </c>
      <c r="CJ240" s="33">
        <f t="shared" si="321"/>
        <v>88.925603265034539</v>
      </c>
      <c r="CK240" s="33">
        <f>Gen_Cons_Horario!B3890</f>
        <v>0</v>
      </c>
      <c r="CL240" s="35">
        <f t="shared" si="296"/>
        <v>88.925603265034539</v>
      </c>
      <c r="CM240" s="116">
        <f>IF(AND(CL240&gt;0,CL240*$B$4+CS239&lt;=$B$2*'SFV+BESS'!$I$9,CL240&lt;'SFV+BESS'!$I$7), CL240*$B$4, IF(AND(CL240&gt;0,CL240*$B$4+CS239&gt;$B$2*'SFV+BESS'!$I$9,CL240*$B$4&lt;'SFV+BESS'!$I$7),$B$2*'SFV+BESS'!$I$9-CS239,IF(AND(CL240&gt;0,CL240*$B$4+CS239&gt;$B$2*'SFV+BESS'!$I$9,CL240*$B$4&gt;'SFV+BESS'!$I$7,CS239&lt;$B$2*'SFV+BESS'!$I$9),$B$2*'SFV+BESS'!$I$9-CS239,IF(AND(CL240&gt;0,CL240*$B$4+CS239&lt;=$B$2*'SFV+BESS'!$I$9,CL240&gt;'SFV+BESS'!$I$7),'SFV+BESS'!$I$7,0))))</f>
        <v>0</v>
      </c>
      <c r="CN240" s="27">
        <f>IF(AND(CL240&lt;0,CS239+CL240/$B$5&gt;$H$2,-CL240/'Carga-Descarga Año'!$B$5&lt;'SFV+BESS'!$I$7),CL240/$B$5,IF(AND(CL240&lt;0,CS239+CL240/$B$5&gt;$H$2,-CL240/'Carga-Descarga Año'!$B$5&gt;'SFV+BESS'!$I$7),-'SFV+BESS'!$I$7,IF(AND(CL240&lt;0,CS239+CL240/$B$5&lt;$H$2),-MIN('SFV+BESS'!$I$7,CS239-$H$2),0)))</f>
        <v>0</v>
      </c>
      <c r="CO240" s="33"/>
      <c r="CP240" s="33">
        <f t="shared" si="304"/>
        <v>0</v>
      </c>
      <c r="CQ240" s="27">
        <f t="shared" si="270"/>
        <v>0</v>
      </c>
      <c r="CR240" s="27">
        <f t="shared" si="305"/>
        <v>0</v>
      </c>
      <c r="CS240" s="28">
        <f>IF((CS239+CM240+CN240)&gt;=$B$2*'SFV+BESS'!$I$9, $B$2*'SFV+BESS'!$I$9, (CS239+CM240+CN240))</f>
        <v>173.61249999999998</v>
      </c>
      <c r="CT240" s="110">
        <f t="shared" si="271"/>
        <v>88.925603265034539</v>
      </c>
      <c r="CY240" s="251"/>
      <c r="CZ240" s="41">
        <v>9.6250000000000107</v>
      </c>
      <c r="DA240" s="33">
        <f t="shared" si="322"/>
        <v>95.414133698890723</v>
      </c>
      <c r="DB240" s="33">
        <f>Gen_Cons_Horario!B4610</f>
        <v>0</v>
      </c>
      <c r="DC240" s="35">
        <f t="shared" si="287"/>
        <v>95.414133698890723</v>
      </c>
      <c r="DD240" s="116">
        <f>IF(AND(DC240&gt;0,DC240*$B$4+DJ239&lt;=$B$2*'SFV+BESS'!$I$9,DC240&lt;'SFV+BESS'!$I$7), DC240*$B$4, IF(AND(DC240&gt;0,DC240*$B$4+DJ239&gt;$B$2*'SFV+BESS'!$I$9,DC240*$B$4&lt;'SFV+BESS'!$I$7),$B$2*'SFV+BESS'!$I$9-DJ239,IF(AND(DC240&gt;0,DC240*$B$4+DJ239&gt;$B$2*'SFV+BESS'!$I$9,DC240*$B$4&gt;'SFV+BESS'!$I$7,DJ239&lt;$B$2*'SFV+BESS'!$I$9),$B$2*'SFV+BESS'!$I$9-DJ239,IF(AND(DC240&gt;0,DC240*$B$4+DJ239&lt;=$B$2*'SFV+BESS'!$I$9,DC240&gt;'SFV+BESS'!$I$7),'SFV+BESS'!$I$7,0))))</f>
        <v>0</v>
      </c>
      <c r="DE240" s="27">
        <f>IF(AND(DC240&lt;0,DJ239+DC240/$B$5&gt;$H$2,-DC240/'Carga-Descarga Año'!$B$5&lt;'SFV+BESS'!$I$7),DC240/$B$5,IF(AND(DC240&lt;0,DJ239+DC240/$B$5&gt;$H$2,-DC240/'Carga-Descarga Año'!$B$5&gt;'SFV+BESS'!$I$7),-'SFV+BESS'!$I$7,IF(AND(DC240&lt;0,DJ239+DC240/$B$5&lt;$H$2),-MIN('SFV+BESS'!$I$7,DJ239-$H$2),0)))</f>
        <v>0</v>
      </c>
      <c r="DF240" s="33"/>
      <c r="DG240" s="33">
        <f t="shared" si="306"/>
        <v>0</v>
      </c>
      <c r="DH240" s="27">
        <f t="shared" si="272"/>
        <v>0</v>
      </c>
      <c r="DI240" s="27">
        <f t="shared" si="273"/>
        <v>0</v>
      </c>
      <c r="DJ240" s="28">
        <f>IF((DJ239+DD240+DE240)&gt;=$B$2*'SFV+BESS'!$I$9, $B$2*'SFV+BESS'!$I$9, (DJ239+DD240+DE240))</f>
        <v>173.61249999999998</v>
      </c>
      <c r="DK240" s="110">
        <f t="shared" si="274"/>
        <v>95.414133698890723</v>
      </c>
      <c r="DP240" s="251"/>
      <c r="DQ240" s="41">
        <v>9.6250000000000107</v>
      </c>
      <c r="DR240" s="33">
        <f t="shared" si="323"/>
        <v>94.952312257526813</v>
      </c>
      <c r="DS240" s="33">
        <f>Gen_Cons_Horario!B5354</f>
        <v>0</v>
      </c>
      <c r="DT240" s="35">
        <f t="shared" si="288"/>
        <v>94.952312257526813</v>
      </c>
      <c r="DU240" s="116">
        <f>IF(AND(DT240&gt;0,DT240*$B$4+EA239&lt;=$B$2*'SFV+BESS'!$I$9,DT240&lt;'SFV+BESS'!$I$7), DT240*$B$4, IF(AND(DT240&gt;0,DT240*$B$4+EA239&gt;$B$2*'SFV+BESS'!$I$9,DT240*$B$4&lt;'SFV+BESS'!$I$7),$B$2*'SFV+BESS'!$I$9-EA239,IF(AND(DT240&gt;0,DT240*$B$4+EA239&gt;$B$2*'SFV+BESS'!$I$9,DT240*$B$4&gt;'SFV+BESS'!$I$7,EA239&lt;$B$2*'SFV+BESS'!$I$9),$B$2*'SFV+BESS'!$I$9-EA239,IF(AND(DT240&gt;0,DT240*$B$4+EA239&lt;=$B$2*'SFV+BESS'!$I$9,DT240&gt;'SFV+BESS'!$I$7),'SFV+BESS'!$I$7,0))))</f>
        <v>0</v>
      </c>
      <c r="DV240" s="27">
        <f>IF(AND(DT240&lt;0,EA239+DT240/$B$5&gt;$H$2,-DT240/'Carga-Descarga Año'!$B$5&lt;'SFV+BESS'!$I$7),DT240/$B$5,IF(AND(DT240&lt;0,EA239+DT240/$B$5&gt;$H$2,-DT240/'Carga-Descarga Año'!$B$5&gt;'SFV+BESS'!$I$7),-'SFV+BESS'!$I$7,IF(AND(DT240&lt;0,EA239+DT240/$B$5&lt;$H$2),-MIN('SFV+BESS'!$I$7,EA239-$H$2),0)))</f>
        <v>0</v>
      </c>
      <c r="DW240" s="33"/>
      <c r="DX240" s="33">
        <f t="shared" si="307"/>
        <v>0</v>
      </c>
      <c r="DY240" s="27">
        <f t="shared" si="275"/>
        <v>0</v>
      </c>
      <c r="DZ240" s="27">
        <f t="shared" si="308"/>
        <v>0</v>
      </c>
      <c r="EA240" s="28">
        <f>IF((EA239+DU240+DV240)&gt;=$B$2*'SFV+BESS'!$I$9, $B$2*'SFV+BESS'!$I$9, (EA239+DU240+DV240))</f>
        <v>173.61249999999998</v>
      </c>
      <c r="EB240" s="110">
        <f t="shared" si="276"/>
        <v>94.952312257526813</v>
      </c>
      <c r="EG240" s="251"/>
      <c r="EH240" s="41">
        <v>9.6250000000000107</v>
      </c>
      <c r="EI240" s="33">
        <f t="shared" si="324"/>
        <v>101.17838652552929</v>
      </c>
      <c r="EJ240" s="33">
        <f>Gen_Cons_Horario!B6098</f>
        <v>0</v>
      </c>
      <c r="EK240" s="35">
        <f t="shared" si="289"/>
        <v>101.17838652552929</v>
      </c>
      <c r="EL240" s="116">
        <f>IF(AND(EK240&gt;0,EK240*$B$4+ER239&lt;=$B$2*'SFV+BESS'!$I$9,EK240&lt;'SFV+BESS'!$I$7), EK240*$B$4, IF(AND(EK240&gt;0,EK240*$B$4+ER239&gt;$B$2*'SFV+BESS'!$I$9,EK240*$B$4&lt;'SFV+BESS'!$I$7),$B$2*'SFV+BESS'!$I$9-ER239,IF(AND(EK240&gt;0,EK240*$B$4+ER239&gt;$B$2*'SFV+BESS'!$I$9,EK240*$B$4&gt;'SFV+BESS'!$I$7,ER239&lt;$B$2*'SFV+BESS'!$I$9),$B$2*'SFV+BESS'!$I$9-ER239,IF(AND(EK240&gt;0,EK240*$B$4+ER239&lt;=$B$2*'SFV+BESS'!$I$9,EK240&gt;'SFV+BESS'!$I$7),'SFV+BESS'!$I$7,0))))</f>
        <v>0</v>
      </c>
      <c r="EM240" s="27">
        <f>IF(AND(EK240&lt;0,ER239+EK240/$B$5&gt;$H$2,-EK240/'Carga-Descarga Año'!$B$5&lt;'SFV+BESS'!$I$7),EK240/$B$5,IF(AND(EK240&lt;0,ER239+EK240/$B$5&gt;$H$2,-EK240/'Carga-Descarga Año'!$B$5&gt;'SFV+BESS'!$I$7),-'SFV+BESS'!$I$7,IF(AND(EK240&lt;0,ER239+EK240/$B$5&lt;$H$2),-MIN('SFV+BESS'!$I$7,ER239-$H$2),0)))</f>
        <v>0</v>
      </c>
      <c r="EN240" s="33"/>
      <c r="EO240" s="33">
        <f t="shared" si="309"/>
        <v>0</v>
      </c>
      <c r="EP240" s="27">
        <f t="shared" si="277"/>
        <v>0</v>
      </c>
      <c r="EQ240" s="27">
        <f t="shared" si="310"/>
        <v>0</v>
      </c>
      <c r="ER240" s="28">
        <f>IF((ER239+EL240+EM240)&gt;=$B$2*'SFV+BESS'!$I$9, $B$2*'SFV+BESS'!$I$9, (ER239+EL240+EM240))</f>
        <v>173.61249999999998</v>
      </c>
      <c r="ES240" s="110">
        <f t="shared" si="278"/>
        <v>101.17838652552929</v>
      </c>
      <c r="EX240" s="251"/>
      <c r="EY240" s="41">
        <v>9.6250000000000107</v>
      </c>
      <c r="EZ240" s="33">
        <f t="shared" si="325"/>
        <v>113.18044181125563</v>
      </c>
      <c r="FA240" s="33">
        <f>Gen_Cons_Horario!B6818</f>
        <v>0</v>
      </c>
      <c r="FB240" s="35">
        <f t="shared" si="290"/>
        <v>113.18044181125563</v>
      </c>
      <c r="FC240" s="116">
        <f>IF(AND(FB240&gt;0,FB240*$B$4+FI239&lt;=$B$2*'SFV+BESS'!$I$9,FB240&lt;'SFV+BESS'!$I$7), FB240*$B$4, IF(AND(FB240&gt;0,FB240*$B$4+FI239&gt;$B$2*'SFV+BESS'!$I$9,FB240*$B$4&lt;'SFV+BESS'!$I$7),$B$2*'SFV+BESS'!$I$9-FI239,IF(AND(FB240&gt;0,FB240*$B$4+FI239&gt;$B$2*'SFV+BESS'!$I$9,FB240*$B$4&gt;'SFV+BESS'!$I$7,FI239&lt;$B$2*'SFV+BESS'!$I$9),$B$2*'SFV+BESS'!$I$9-FI239,IF(AND(FB240&gt;0,FB240*$B$4+FI239&lt;=$B$2*'SFV+BESS'!$I$9,FB240&gt;'SFV+BESS'!$I$7),'SFV+BESS'!$I$7,0))))</f>
        <v>0</v>
      </c>
      <c r="FD240" s="27">
        <f>IF(AND(FB240&lt;0,FI239+FB240/$B$5&gt;$H$2,-FB240/'Carga-Descarga Año'!$B$5&lt;'SFV+BESS'!$I$7),FB240/$B$5,IF(AND(FB240&lt;0,FI239+FB240/$B$5&gt;$H$2,-FB240/'Carga-Descarga Año'!$B$5&gt;'SFV+BESS'!$I$7),-'SFV+BESS'!$I$7,IF(AND(FB240&lt;0,FI239+FB240/$B$5&lt;$H$2),-MIN('SFV+BESS'!$I$7,FI239-$H$2),0)))</f>
        <v>0</v>
      </c>
      <c r="FE240" s="33"/>
      <c r="FF240" s="33">
        <f t="shared" si="311"/>
        <v>0</v>
      </c>
      <c r="FG240" s="27">
        <f t="shared" si="279"/>
        <v>0</v>
      </c>
      <c r="FH240" s="27">
        <f t="shared" si="312"/>
        <v>0</v>
      </c>
      <c r="FI240" s="28">
        <f>IF((FI239+FC240+FD240)&gt;=$B$2*'SFV+BESS'!$I$9, $B$2*'SFV+BESS'!$I$9, (FI239+FC240+FD240))</f>
        <v>173.61249999999998</v>
      </c>
      <c r="FJ240" s="110">
        <f t="shared" si="280"/>
        <v>113.18044181125563</v>
      </c>
      <c r="FO240" s="251"/>
      <c r="FP240" s="41">
        <v>9.6250000000000107</v>
      </c>
      <c r="FQ240" s="33">
        <f t="shared" si="326"/>
        <v>120.57902046259493</v>
      </c>
      <c r="FR240" s="33">
        <f>Gen_Cons_Horario!B7562</f>
        <v>0</v>
      </c>
      <c r="FS240" s="35">
        <f t="shared" si="291"/>
        <v>120.57902046259493</v>
      </c>
      <c r="FT240" s="116">
        <f>IF(AND(FS240&gt;0,FS240*$B$4+FZ239&lt;=$B$2*'SFV+BESS'!$I$9,FS240&lt;'SFV+BESS'!$I$7), FS240*$B$4, IF(AND(FS240&gt;0,FS240*$B$4+FZ239&gt;$B$2*'SFV+BESS'!$I$9,FS240*$B$4&lt;'SFV+BESS'!$I$7),$B$2*'SFV+BESS'!$I$9-FZ239,IF(AND(FS240&gt;0,FS240*$B$4+FZ239&gt;$B$2*'SFV+BESS'!$I$9,FS240*$B$4&gt;'SFV+BESS'!$I$7,FZ239&lt;$B$2*'SFV+BESS'!$I$9),$B$2*'SFV+BESS'!$I$9-FZ239,IF(AND(FS240&gt;0,FS240*$B$4+FZ239&lt;=$B$2*'SFV+BESS'!$I$9,FS240&gt;'SFV+BESS'!$I$7),'SFV+BESS'!$I$7,0))))</f>
        <v>0</v>
      </c>
      <c r="FU240" s="27">
        <f>IF(AND(FS240&lt;0,FZ239+FS240/$B$5&gt;$H$2,-FS240/'Carga-Descarga Año'!$B$5&lt;'SFV+BESS'!$I$7),FS240/$B$5,IF(AND(FS240&lt;0,FZ239+FS240/$B$5&gt;$H$2,-FS240/'Carga-Descarga Año'!$B$5&gt;'SFV+BESS'!$I$7),-'SFV+BESS'!$I$7,IF(AND(FS240&lt;0,FZ239+FS240/$B$5&lt;$H$2),-MIN('SFV+BESS'!$I$7,FZ239-$H$2),0)))</f>
        <v>0</v>
      </c>
      <c r="FV240" s="33"/>
      <c r="FW240" s="33">
        <f t="shared" si="313"/>
        <v>0</v>
      </c>
      <c r="FX240" s="27">
        <f t="shared" si="281"/>
        <v>0</v>
      </c>
      <c r="FY240" s="27">
        <f t="shared" si="314"/>
        <v>0</v>
      </c>
      <c r="FZ240" s="28">
        <f>IF((FZ239+FT240+FU240)&gt;=$B$2*'SFV+BESS'!$I$9, $B$2*'SFV+BESS'!$I$9, (FZ239+FT240+FU240))</f>
        <v>173.61249999999998</v>
      </c>
      <c r="GA240" s="110">
        <f t="shared" si="282"/>
        <v>120.57902046259493</v>
      </c>
      <c r="GF240" s="251"/>
      <c r="GG240" s="41">
        <v>9.6250000000000107</v>
      </c>
      <c r="GH240" s="33">
        <f t="shared" si="327"/>
        <v>124.1219678864603</v>
      </c>
      <c r="GI240" s="33">
        <f>Gen_Cons_Horario!B8282</f>
        <v>69.656000000000006</v>
      </c>
      <c r="GJ240" s="35">
        <f t="shared" si="297"/>
        <v>54.465967886460291</v>
      </c>
      <c r="GK240" s="116">
        <f>IF(AND(GJ240&gt;0,GJ240*$B$4+GQ239&lt;=$B$2*'SFV+BESS'!$I$9,GJ240&lt;'SFV+BESS'!$I$7), GJ240*$B$4, IF(AND(GJ240&gt;0,GJ240*$B$4+GQ239&gt;$B$2*'SFV+BESS'!$I$9,GJ240*$B$4&lt;'SFV+BESS'!$I$7),$B$2*'SFV+BESS'!$I$9-GQ239,IF(AND(GJ240&gt;0,GJ240*$B$4+GQ239&gt;$B$2*'SFV+BESS'!$I$9,GJ240*$B$4&gt;'SFV+BESS'!$I$7,GQ239&lt;$B$2*'SFV+BESS'!$I$9),$B$2*'SFV+BESS'!$I$9-GQ239,IF(AND(GJ240&gt;0,GJ240*$B$4+GQ239&lt;=$B$2*'SFV+BESS'!$I$9,GJ240&gt;'SFV+BESS'!$I$7),'SFV+BESS'!$I$7,0))))</f>
        <v>0</v>
      </c>
      <c r="GL240" s="27">
        <f>IF(AND(GJ240&lt;0,GQ239+GJ240/$B$5&gt;$H$2,-GJ240/'Carga-Descarga Año'!$B$5&lt;'SFV+BESS'!$I$7),GJ240/$B$5,IF(AND(GJ240&lt;0,GQ239+GJ240/$B$5&gt;$H$2,-GJ240/'Carga-Descarga Año'!$B$5&gt;'SFV+BESS'!$I$7),-'SFV+BESS'!$I$7,IF(AND(GJ240&lt;0,GQ239+GJ240/$B$5&lt;$H$2),-MIN('SFV+BESS'!$I$7,GQ239-$H$2),0)))</f>
        <v>0</v>
      </c>
      <c r="GM240" s="33"/>
      <c r="GN240" s="33">
        <f t="shared" si="315"/>
        <v>69.656000000000006</v>
      </c>
      <c r="GO240" s="27">
        <f t="shared" si="283"/>
        <v>0</v>
      </c>
      <c r="GP240" s="27">
        <f t="shared" si="316"/>
        <v>0</v>
      </c>
      <c r="GQ240" s="28">
        <f>IF((GQ239+GK240+GL240)&gt;=$B$2*'SFV+BESS'!$I$9, $B$2*'SFV+BESS'!$I$9, (GQ239+GK240+GL240))</f>
        <v>173.61249999999998</v>
      </c>
      <c r="GR240" s="110">
        <f t="shared" si="284"/>
        <v>54.465967886460291</v>
      </c>
    </row>
    <row r="241" spans="1:200">
      <c r="A241" s="249"/>
      <c r="B241" s="41">
        <v>9.6666666666666696</v>
      </c>
      <c r="C241" s="38">
        <f t="shared" si="298"/>
        <v>126.27010841841791</v>
      </c>
      <c r="D241" s="2">
        <f>Gen_Cons_Horario!B267</f>
        <v>59.656000000000006</v>
      </c>
      <c r="E241" s="140">
        <f t="shared" si="256"/>
        <v>66.614108418417899</v>
      </c>
      <c r="F241" s="116">
        <f>IF(AND(E241&gt;0,E241*$B$4+L240&lt;=$B$2*'SFV+BESS'!$I$9,E241&lt;'SFV+BESS'!$I$7), E241*$B$4, IF(AND(E241&gt;0,E241*$B$4+L240&gt;$B$2*'SFV+BESS'!$I$9,E241*$B$4&lt;'SFV+BESS'!$I$7),$B$2*'SFV+BESS'!$I$9-L240,IF(AND(E241&gt;0,E241*$B$4+L240&gt;$B$2*'SFV+BESS'!$I$9,E241*$B$4&gt;'SFV+BESS'!$I$7,L240&lt;$B$2*'SFV+BESS'!$I$9),$B$2*'SFV+BESS'!$I$9-L240,IF(AND(E241&gt;0,E241*$B$4+L240&lt;=$B$2*'SFV+BESS'!$I$9,E241&gt;'SFV+BESS'!$I$7),'SFV+BESS'!$I$7,0))))</f>
        <v>0</v>
      </c>
      <c r="G241" s="27">
        <f>IF(AND(E241&lt;0,L240+E241/$B$5&gt;$H$2,-E241/'Carga-Descarga Año'!$B$5&lt;'SFV+BESS'!$I$7),E241/$B$5,IF(AND(E241&lt;0,L240+E241/$B$5&gt;$H$2,-E241/'Carga-Descarga Año'!$B$5&gt;'SFV+BESS'!$I$7),-'SFV+BESS'!$I$7,IF(AND(E241&lt;0,L240+E241/$B$5&lt;$H$2),-MIN('SFV+BESS'!$I$7,L240-$H$2),0)))</f>
        <v>0</v>
      </c>
      <c r="I241" s="38">
        <f t="shared" si="257"/>
        <v>59.656000000000006</v>
      </c>
      <c r="J241" s="27">
        <f t="shared" si="259"/>
        <v>0</v>
      </c>
      <c r="K241" s="27">
        <f t="shared" si="258"/>
        <v>0</v>
      </c>
      <c r="L241" s="28">
        <f>IF((L240+F241+G241)&gt;=$B$2*'SFV+BESS'!$I$9, $B$2*'SFV+BESS'!$I$9, (L240+F241+G241))</f>
        <v>173.61249999999998</v>
      </c>
      <c r="M241" s="110">
        <f t="shared" si="260"/>
        <v>66.614108418417899</v>
      </c>
      <c r="R241" s="251"/>
      <c r="S241" s="41">
        <v>9.6666666666666696</v>
      </c>
      <c r="T241" s="2">
        <f t="shared" si="317"/>
        <v>130.90150863320309</v>
      </c>
      <c r="U241" s="2">
        <f>Gen_Cons_Horario!B1011</f>
        <v>59.656000000000006</v>
      </c>
      <c r="V241" s="35">
        <f t="shared" si="292"/>
        <v>71.245508633203087</v>
      </c>
      <c r="W241" s="116">
        <f>IF(AND(V241&gt;0,V241*$B$4+AC240&lt;=$B$2*'SFV+BESS'!$I$9,V241&lt;'SFV+BESS'!$I$7), V241*$B$4, IF(AND(V241&gt;0,V241*$B$4+AC240&gt;$B$2*'SFV+BESS'!$I$9,V241*$B$4&lt;'SFV+BESS'!$I$7),$B$2*'SFV+BESS'!$I$9-AC240,IF(AND(V241&gt;0,V241*$B$4+AC240&gt;$B$2*'SFV+BESS'!$I$9,V241*$B$4&gt;'SFV+BESS'!$I$7,AC240&lt;$B$2*'SFV+BESS'!$I$9),$B$2*'SFV+BESS'!$I$9-AC240,IF(AND(V241&gt;0,V241*$B$4+AC240&lt;=$B$2*'SFV+BESS'!$I$9,V241&gt;'SFV+BESS'!$I$7),'SFV+BESS'!$I$7,0))))</f>
        <v>0</v>
      </c>
      <c r="X241" s="27">
        <f>IF(AND(V241&lt;0,AC240+V241/$B$5&gt;$H$2,-V241/'Carga-Descarga Año'!$B$5&lt;'SFV+BESS'!$I$7),V241/$B$5,IF(AND(V241&lt;0,AC240+V241/$B$5&gt;$H$2,-V241/'Carga-Descarga Año'!$B$5&gt;'SFV+BESS'!$I$7),-'SFV+BESS'!$I$7,IF(AND(V241&lt;0,AC240+V241/$B$5&lt;$H$2),-MIN('SFV+BESS'!$I$7,AC240-$H$2),0)))</f>
        <v>0</v>
      </c>
      <c r="Z241" s="33">
        <f t="shared" si="286"/>
        <v>59.656000000000006</v>
      </c>
      <c r="AA241" s="27">
        <f t="shared" si="261"/>
        <v>0</v>
      </c>
      <c r="AB241" s="27">
        <f t="shared" si="285"/>
        <v>0</v>
      </c>
      <c r="AC241" s="28">
        <f>IF((AC240+W241+X241)&gt;=$B$2*'SFV+BESS'!$I$9, $B$2*'SFV+BESS'!$I$9, (AC240+W241+X241))</f>
        <v>173.61249999999998</v>
      </c>
      <c r="AD241" s="110">
        <f t="shared" si="262"/>
        <v>71.245508633203087</v>
      </c>
      <c r="AI241" s="251"/>
      <c r="AJ241" s="41">
        <v>9.6666666666666696</v>
      </c>
      <c r="AK241" s="52">
        <f t="shared" si="318"/>
        <v>127.76061038156942</v>
      </c>
      <c r="AL241" s="33">
        <f>Gen_Cons_Horario!B1683</f>
        <v>37.285000000000004</v>
      </c>
      <c r="AM241" s="35">
        <f t="shared" si="293"/>
        <v>90.475610381569425</v>
      </c>
      <c r="AN241" s="116">
        <f>IF(AND(AM241&gt;0,AM241*$B$4+AT240&lt;=$B$2*'SFV+BESS'!$I$9,AM241&lt;'SFV+BESS'!$I$7), AM241*$B$4, IF(AND(AM241&gt;0,AM241*$B$4+AT240&gt;$B$2*'SFV+BESS'!$I$9,AM241*$B$4&lt;'SFV+BESS'!$I$7),$B$2*'SFV+BESS'!$I$9-AT240,IF(AND(AM241&gt;0,AM241*$B$4+AT240&gt;$B$2*'SFV+BESS'!$I$9,AM241*$B$4&gt;'SFV+BESS'!$I$7,AT240&lt;$B$2*'SFV+BESS'!$I$9),$B$2*'SFV+BESS'!$I$9-AT240,IF(AND(AM241&gt;0,AM241*$B$4+AT240&lt;=$B$2*'SFV+BESS'!$I$9,AM241&gt;'SFV+BESS'!$I$7),'SFV+BESS'!$I$7,0))))</f>
        <v>0</v>
      </c>
      <c r="AO241" s="27">
        <f>IF(AND(AM241&lt;0,AT240+AM241/$B$5&gt;$H$2,-AM241/'Carga-Descarga Año'!$B$5&lt;'SFV+BESS'!$I$7),AM241/$B$5,IF(AND(AM241&lt;0,AT240+AM241/$B$5&gt;$H$2,-AM241/'Carga-Descarga Año'!$B$5&gt;'SFV+BESS'!$I$7),-'SFV+BESS'!$I$7,IF(AND(AM241&lt;0,AT240+AM241/$B$5&lt;$H$2),-MIN('SFV+BESS'!$I$7,AT240-$H$2),0)))</f>
        <v>0</v>
      </c>
      <c r="AP241" s="33"/>
      <c r="AQ241" s="33">
        <f t="shared" si="299"/>
        <v>37.285000000000004</v>
      </c>
      <c r="AR241" s="27">
        <f t="shared" si="263"/>
        <v>0</v>
      </c>
      <c r="AS241" s="27">
        <f t="shared" si="300"/>
        <v>0</v>
      </c>
      <c r="AT241" s="28">
        <f>IF((AT240+AN241+AO241)&gt;=$B$2*'SFV+BESS'!$I$9, $B$2*'SFV+BESS'!$I$9, (AT240+AN241+AO241))</f>
        <v>173.61249999999998</v>
      </c>
      <c r="AU241" s="110">
        <f t="shared" si="264"/>
        <v>90.475610381569425</v>
      </c>
      <c r="AZ241" s="251"/>
      <c r="BA241" s="41">
        <v>9.6666666666666696</v>
      </c>
      <c r="BB241" s="33">
        <f t="shared" si="319"/>
        <v>109.23737167257097</v>
      </c>
      <c r="BC241" s="33">
        <f>Gen_Cons_Horario!B2427</f>
        <v>0</v>
      </c>
      <c r="BD241" s="35">
        <f t="shared" si="294"/>
        <v>109.23737167257097</v>
      </c>
      <c r="BE241" s="116">
        <f>IF(AND(BD241&gt;0,BD241*$B$4+BK240&lt;=$B$2*'SFV+BESS'!$I$9,BD241&lt;'SFV+BESS'!$I$7), BD241*$B$4, IF(AND(BD241&gt;0,BD241*$B$4+BK240&gt;$B$2*'SFV+BESS'!$I$9,BD241*$B$4&lt;'SFV+BESS'!$I$7),$B$2*'SFV+BESS'!$I$9-BK240,IF(AND(BD241&gt;0,BD241*$B$4+BK240&gt;$B$2*'SFV+BESS'!$I$9,BD241*$B$4&gt;'SFV+BESS'!$I$7,BK240&lt;$B$2*'SFV+BESS'!$I$9),$B$2*'SFV+BESS'!$I$9-BK240,IF(AND(BD241&gt;0,BD241*$B$4+BK240&lt;=$B$2*'SFV+BESS'!$I$9,BD241&gt;'SFV+BESS'!$I$7),'SFV+BESS'!$I$7,0))))</f>
        <v>0</v>
      </c>
      <c r="BF241" s="27">
        <f>IF(AND(BD241&lt;0,BK240+BD241/$B$5&gt;$H$2,-BD241/'Carga-Descarga Año'!$B$5&lt;'SFV+BESS'!$I$7),BD241/$B$5,IF(AND(BD241&lt;0,BK240+BD241/$B$5&gt;$H$2,-BD241/'Carga-Descarga Año'!$B$5&gt;'SFV+BESS'!$I$7),-'SFV+BESS'!$I$7,IF(AND(BD241&lt;0,BK240+BD241/$B$5&lt;$H$2),-MIN('SFV+BESS'!$I$7,BK240-$H$2),0)))</f>
        <v>0</v>
      </c>
      <c r="BG241" s="33"/>
      <c r="BH241" s="33">
        <f t="shared" si="301"/>
        <v>0</v>
      </c>
      <c r="BI241" s="27">
        <f t="shared" si="265"/>
        <v>0</v>
      </c>
      <c r="BJ241" s="27">
        <f t="shared" si="302"/>
        <v>0</v>
      </c>
      <c r="BK241" s="28">
        <f>IF((BK240+BE241+BF241)&gt;=$B$2*'SFV+BESS'!$I$9, $B$2*'SFV+BESS'!$I$9, (BK240+BE241+BF241))</f>
        <v>173.61249999999998</v>
      </c>
      <c r="BL241" s="110">
        <f t="shared" si="266"/>
        <v>109.23737167257097</v>
      </c>
      <c r="BQ241" s="251"/>
      <c r="BR241" s="41">
        <v>9.6666666666666696</v>
      </c>
      <c r="BS241" s="33">
        <f t="shared" si="320"/>
        <v>88.31508856643616</v>
      </c>
      <c r="BT241" s="33">
        <f>Gen_Cons_Horario!B3147</f>
        <v>0</v>
      </c>
      <c r="BU241" s="35">
        <f t="shared" si="295"/>
        <v>88.31508856643616</v>
      </c>
      <c r="BV241" s="116">
        <f>IF(AND(BU241&gt;0,BU241*$B$4+CB240&lt;=$B$2*'SFV+BESS'!$I$9,BU241&lt;'SFV+BESS'!$I$7), BU241*$B$4, IF(AND(BU241&gt;0,BU241*$B$4+CB240&gt;$B$2*'SFV+BESS'!$I$9,BU241*$B$4&lt;'SFV+BESS'!$I$7),$B$2*'SFV+BESS'!$I$9-CB240,IF(AND(BU241&gt;0,BU241*$B$4+CB240&gt;$B$2*'SFV+BESS'!$I$9,BU241*$B$4&gt;'SFV+BESS'!$I$7,CB240&lt;$B$2*'SFV+BESS'!$I$9),$B$2*'SFV+BESS'!$I$9-CB240,IF(AND(BU241&gt;0,BU241*$B$4+CB240&lt;=$B$2*'SFV+BESS'!$I$9,BU241&gt;'SFV+BESS'!$I$7),'SFV+BESS'!$I$7,0))))</f>
        <v>0</v>
      </c>
      <c r="BW241" s="27">
        <f>IF(AND(BU241&lt;0,CB240+BU241/$B$5&gt;$H$2,-BU241/'Carga-Descarga Año'!$B$5&lt;'SFV+BESS'!$I$7),BU241/$B$5,IF(AND(BU241&lt;0,CB240+BU241/$B$5&gt;$H$2,-BU241/'Carga-Descarga Año'!$B$5&gt;'SFV+BESS'!$I$7),-'SFV+BESS'!$I$7,IF(AND(BU241&lt;0,CB240+BU241/$B$5&lt;$H$2),-MIN('SFV+BESS'!$I$7,CB240-$H$2),0)))</f>
        <v>0</v>
      </c>
      <c r="BX241" s="33"/>
      <c r="BY241" s="33">
        <f t="shared" si="303"/>
        <v>0</v>
      </c>
      <c r="BZ241" s="27">
        <f t="shared" si="267"/>
        <v>0</v>
      </c>
      <c r="CA241" s="27">
        <f t="shared" si="268"/>
        <v>0</v>
      </c>
      <c r="CB241" s="28">
        <f>IF((CB240+BV241+BW241)&gt;=$B$2*'SFV+BESS'!$I$9, $B$2*'SFV+BESS'!$I$9, (CB240+BV241+BW241))</f>
        <v>173.61249999999998</v>
      </c>
      <c r="CC241" s="110">
        <f t="shared" si="269"/>
        <v>88.31508856643616</v>
      </c>
      <c r="CH241" s="251"/>
      <c r="CI241" s="41">
        <v>9.6666666666666696</v>
      </c>
      <c r="CJ241" s="33">
        <f t="shared" si="321"/>
        <v>79.373492428381212</v>
      </c>
      <c r="CK241" s="33">
        <f>Gen_Cons_Horario!B3891</f>
        <v>0</v>
      </c>
      <c r="CL241" s="35">
        <f t="shared" si="296"/>
        <v>79.373492428381212</v>
      </c>
      <c r="CM241" s="116">
        <f>IF(AND(CL241&gt;0,CL241*$B$4+CS240&lt;=$B$2*'SFV+BESS'!$I$9,CL241&lt;'SFV+BESS'!$I$7), CL241*$B$4, IF(AND(CL241&gt;0,CL241*$B$4+CS240&gt;$B$2*'SFV+BESS'!$I$9,CL241*$B$4&lt;'SFV+BESS'!$I$7),$B$2*'SFV+BESS'!$I$9-CS240,IF(AND(CL241&gt;0,CL241*$B$4+CS240&gt;$B$2*'SFV+BESS'!$I$9,CL241*$B$4&gt;'SFV+BESS'!$I$7,CS240&lt;$B$2*'SFV+BESS'!$I$9),$B$2*'SFV+BESS'!$I$9-CS240,IF(AND(CL241&gt;0,CL241*$B$4+CS240&lt;=$B$2*'SFV+BESS'!$I$9,CL241&gt;'SFV+BESS'!$I$7),'SFV+BESS'!$I$7,0))))</f>
        <v>0</v>
      </c>
      <c r="CN241" s="27">
        <f>IF(AND(CL241&lt;0,CS240+CL241/$B$5&gt;$H$2,-CL241/'Carga-Descarga Año'!$B$5&lt;'SFV+BESS'!$I$7),CL241/$B$5,IF(AND(CL241&lt;0,CS240+CL241/$B$5&gt;$H$2,-CL241/'Carga-Descarga Año'!$B$5&gt;'SFV+BESS'!$I$7),-'SFV+BESS'!$I$7,IF(AND(CL241&lt;0,CS240+CL241/$B$5&lt;$H$2),-MIN('SFV+BESS'!$I$7,CS240-$H$2),0)))</f>
        <v>0</v>
      </c>
      <c r="CO241" s="33"/>
      <c r="CP241" s="33">
        <f t="shared" si="304"/>
        <v>0</v>
      </c>
      <c r="CQ241" s="27">
        <f t="shared" si="270"/>
        <v>0</v>
      </c>
      <c r="CR241" s="27">
        <f t="shared" si="305"/>
        <v>0</v>
      </c>
      <c r="CS241" s="28">
        <f>IF((CS240+CM241+CN241)&gt;=$B$2*'SFV+BESS'!$I$9, $B$2*'SFV+BESS'!$I$9, (CS240+CM241+CN241))</f>
        <v>173.61249999999998</v>
      </c>
      <c r="CT241" s="110">
        <f t="shared" si="271"/>
        <v>79.373492428381212</v>
      </c>
      <c r="CY241" s="251"/>
      <c r="CZ241" s="41">
        <v>9.6666666666666696</v>
      </c>
      <c r="DA241" s="33">
        <f t="shared" si="322"/>
        <v>87.445007408012728</v>
      </c>
      <c r="DB241" s="33">
        <f>Gen_Cons_Horario!B4611</f>
        <v>0</v>
      </c>
      <c r="DC241" s="35">
        <f t="shared" si="287"/>
        <v>87.445007408012728</v>
      </c>
      <c r="DD241" s="116">
        <f>IF(AND(DC241&gt;0,DC241*$B$4+DJ240&lt;=$B$2*'SFV+BESS'!$I$9,DC241&lt;'SFV+BESS'!$I$7), DC241*$B$4, IF(AND(DC241&gt;0,DC241*$B$4+DJ240&gt;$B$2*'SFV+BESS'!$I$9,DC241*$B$4&lt;'SFV+BESS'!$I$7),$B$2*'SFV+BESS'!$I$9-DJ240,IF(AND(DC241&gt;0,DC241*$B$4+DJ240&gt;$B$2*'SFV+BESS'!$I$9,DC241*$B$4&gt;'SFV+BESS'!$I$7,DJ240&lt;$B$2*'SFV+BESS'!$I$9),$B$2*'SFV+BESS'!$I$9-DJ240,IF(AND(DC241&gt;0,DC241*$B$4+DJ240&lt;=$B$2*'SFV+BESS'!$I$9,DC241&gt;'SFV+BESS'!$I$7),'SFV+BESS'!$I$7,0))))</f>
        <v>0</v>
      </c>
      <c r="DE241" s="27">
        <f>IF(AND(DC241&lt;0,DJ240+DC241/$B$5&gt;$H$2,-DC241/'Carga-Descarga Año'!$B$5&lt;'SFV+BESS'!$I$7),DC241/$B$5,IF(AND(DC241&lt;0,DJ240+DC241/$B$5&gt;$H$2,-DC241/'Carga-Descarga Año'!$B$5&gt;'SFV+BESS'!$I$7),-'SFV+BESS'!$I$7,IF(AND(DC241&lt;0,DJ240+DC241/$B$5&lt;$H$2),-MIN('SFV+BESS'!$I$7,DJ240-$H$2),0)))</f>
        <v>0</v>
      </c>
      <c r="DF241" s="33"/>
      <c r="DG241" s="33">
        <f t="shared" si="306"/>
        <v>0</v>
      </c>
      <c r="DH241" s="27">
        <f t="shared" si="272"/>
        <v>0</v>
      </c>
      <c r="DI241" s="27">
        <f t="shared" si="273"/>
        <v>0</v>
      </c>
      <c r="DJ241" s="28">
        <f>IF((DJ240+DD241+DE241)&gt;=$B$2*'SFV+BESS'!$I$9, $B$2*'SFV+BESS'!$I$9, (DJ240+DD241+DE241))</f>
        <v>173.61249999999998</v>
      </c>
      <c r="DK241" s="110">
        <f t="shared" si="274"/>
        <v>87.445007408012728</v>
      </c>
      <c r="DP241" s="251"/>
      <c r="DQ241" s="41">
        <v>9.6666666666666696</v>
      </c>
      <c r="DR241" s="33">
        <f t="shared" si="323"/>
        <v>84.495009145464408</v>
      </c>
      <c r="DS241" s="33">
        <f>Gen_Cons_Horario!B5355</f>
        <v>0</v>
      </c>
      <c r="DT241" s="35">
        <f t="shared" si="288"/>
        <v>84.495009145464408</v>
      </c>
      <c r="DU241" s="116">
        <f>IF(AND(DT241&gt;0,DT241*$B$4+EA240&lt;=$B$2*'SFV+BESS'!$I$9,DT241&lt;'SFV+BESS'!$I$7), DT241*$B$4, IF(AND(DT241&gt;0,DT241*$B$4+EA240&gt;$B$2*'SFV+BESS'!$I$9,DT241*$B$4&lt;'SFV+BESS'!$I$7),$B$2*'SFV+BESS'!$I$9-EA240,IF(AND(DT241&gt;0,DT241*$B$4+EA240&gt;$B$2*'SFV+BESS'!$I$9,DT241*$B$4&gt;'SFV+BESS'!$I$7,EA240&lt;$B$2*'SFV+BESS'!$I$9),$B$2*'SFV+BESS'!$I$9-EA240,IF(AND(DT241&gt;0,DT241*$B$4+EA240&lt;=$B$2*'SFV+BESS'!$I$9,DT241&gt;'SFV+BESS'!$I$7),'SFV+BESS'!$I$7,0))))</f>
        <v>0</v>
      </c>
      <c r="DV241" s="27">
        <f>IF(AND(DT241&lt;0,EA240+DT241/$B$5&gt;$H$2,-DT241/'Carga-Descarga Año'!$B$5&lt;'SFV+BESS'!$I$7),DT241/$B$5,IF(AND(DT241&lt;0,EA240+DT241/$B$5&gt;$H$2,-DT241/'Carga-Descarga Año'!$B$5&gt;'SFV+BESS'!$I$7),-'SFV+BESS'!$I$7,IF(AND(DT241&lt;0,EA240+DT241/$B$5&lt;$H$2),-MIN('SFV+BESS'!$I$7,EA240-$H$2),0)))</f>
        <v>0</v>
      </c>
      <c r="DW241" s="33"/>
      <c r="DX241" s="33">
        <f t="shared" si="307"/>
        <v>0</v>
      </c>
      <c r="DY241" s="27">
        <f t="shared" si="275"/>
        <v>0</v>
      </c>
      <c r="DZ241" s="27">
        <f t="shared" si="308"/>
        <v>0</v>
      </c>
      <c r="EA241" s="28">
        <f>IF((EA240+DU241+DV241)&gt;=$B$2*'SFV+BESS'!$I$9, $B$2*'SFV+BESS'!$I$9, (EA240+DU241+DV241))</f>
        <v>173.61249999999998</v>
      </c>
      <c r="EB241" s="110">
        <f t="shared" si="276"/>
        <v>84.495009145464408</v>
      </c>
      <c r="EG241" s="251"/>
      <c r="EH241" s="41">
        <v>9.6666666666666696</v>
      </c>
      <c r="EI241" s="33">
        <f t="shared" si="324"/>
        <v>92.511711982505858</v>
      </c>
      <c r="EJ241" s="33">
        <f>Gen_Cons_Horario!B6099</f>
        <v>0</v>
      </c>
      <c r="EK241" s="35">
        <f t="shared" si="289"/>
        <v>92.511711982505858</v>
      </c>
      <c r="EL241" s="116">
        <f>IF(AND(EK241&gt;0,EK241*$B$4+ER240&lt;=$B$2*'SFV+BESS'!$I$9,EK241&lt;'SFV+BESS'!$I$7), EK241*$B$4, IF(AND(EK241&gt;0,EK241*$B$4+ER240&gt;$B$2*'SFV+BESS'!$I$9,EK241*$B$4&lt;'SFV+BESS'!$I$7),$B$2*'SFV+BESS'!$I$9-ER240,IF(AND(EK241&gt;0,EK241*$B$4+ER240&gt;$B$2*'SFV+BESS'!$I$9,EK241*$B$4&gt;'SFV+BESS'!$I$7,ER240&lt;$B$2*'SFV+BESS'!$I$9),$B$2*'SFV+BESS'!$I$9-ER240,IF(AND(EK241&gt;0,EK241*$B$4+ER240&lt;=$B$2*'SFV+BESS'!$I$9,EK241&gt;'SFV+BESS'!$I$7),'SFV+BESS'!$I$7,0))))</f>
        <v>0</v>
      </c>
      <c r="EM241" s="27">
        <f>IF(AND(EK241&lt;0,ER240+EK241/$B$5&gt;$H$2,-EK241/'Carga-Descarga Año'!$B$5&lt;'SFV+BESS'!$I$7),EK241/$B$5,IF(AND(EK241&lt;0,ER240+EK241/$B$5&gt;$H$2,-EK241/'Carga-Descarga Año'!$B$5&gt;'SFV+BESS'!$I$7),-'SFV+BESS'!$I$7,IF(AND(EK241&lt;0,ER240+EK241/$B$5&lt;$H$2),-MIN('SFV+BESS'!$I$7,ER240-$H$2),0)))</f>
        <v>0</v>
      </c>
      <c r="EN241" s="33"/>
      <c r="EO241" s="33">
        <f t="shared" si="309"/>
        <v>0</v>
      </c>
      <c r="EP241" s="27">
        <f t="shared" si="277"/>
        <v>0</v>
      </c>
      <c r="EQ241" s="27">
        <f t="shared" si="310"/>
        <v>0</v>
      </c>
      <c r="ER241" s="28">
        <f>IF((ER240+EL241+EM241)&gt;=$B$2*'SFV+BESS'!$I$9, $B$2*'SFV+BESS'!$I$9, (ER240+EL241+EM241))</f>
        <v>173.61249999999998</v>
      </c>
      <c r="ES241" s="110">
        <f t="shared" si="278"/>
        <v>92.511711982505858</v>
      </c>
      <c r="EX241" s="251"/>
      <c r="EY241" s="41">
        <v>9.6666666666666696</v>
      </c>
      <c r="EZ241" s="33">
        <f t="shared" si="325"/>
        <v>104.9734283240988</v>
      </c>
      <c r="FA241" s="33">
        <f>Gen_Cons_Horario!B6819</f>
        <v>0</v>
      </c>
      <c r="FB241" s="35">
        <f t="shared" si="290"/>
        <v>104.9734283240988</v>
      </c>
      <c r="FC241" s="116">
        <f>IF(AND(FB241&gt;0,FB241*$B$4+FI240&lt;=$B$2*'SFV+BESS'!$I$9,FB241&lt;'SFV+BESS'!$I$7), FB241*$B$4, IF(AND(FB241&gt;0,FB241*$B$4+FI240&gt;$B$2*'SFV+BESS'!$I$9,FB241*$B$4&lt;'SFV+BESS'!$I$7),$B$2*'SFV+BESS'!$I$9-FI240,IF(AND(FB241&gt;0,FB241*$B$4+FI240&gt;$B$2*'SFV+BESS'!$I$9,FB241*$B$4&gt;'SFV+BESS'!$I$7,FI240&lt;$B$2*'SFV+BESS'!$I$9),$B$2*'SFV+BESS'!$I$9-FI240,IF(AND(FB241&gt;0,FB241*$B$4+FI240&lt;=$B$2*'SFV+BESS'!$I$9,FB241&gt;'SFV+BESS'!$I$7),'SFV+BESS'!$I$7,0))))</f>
        <v>0</v>
      </c>
      <c r="FD241" s="27">
        <f>IF(AND(FB241&lt;0,FI240+FB241/$B$5&gt;$H$2,-FB241/'Carga-Descarga Año'!$B$5&lt;'SFV+BESS'!$I$7),FB241/$B$5,IF(AND(FB241&lt;0,FI240+FB241/$B$5&gt;$H$2,-FB241/'Carga-Descarga Año'!$B$5&gt;'SFV+BESS'!$I$7),-'SFV+BESS'!$I$7,IF(AND(FB241&lt;0,FI240+FB241/$B$5&lt;$H$2),-MIN('SFV+BESS'!$I$7,FI240-$H$2),0)))</f>
        <v>0</v>
      </c>
      <c r="FE241" s="33"/>
      <c r="FF241" s="33">
        <f t="shared" si="311"/>
        <v>0</v>
      </c>
      <c r="FG241" s="27">
        <f t="shared" si="279"/>
        <v>0</v>
      </c>
      <c r="FH241" s="27">
        <f t="shared" si="312"/>
        <v>0</v>
      </c>
      <c r="FI241" s="28">
        <f>IF((FI240+FC241+FD241)&gt;=$B$2*'SFV+BESS'!$I$9, $B$2*'SFV+BESS'!$I$9, (FI240+FC241+FD241))</f>
        <v>173.61249999999998</v>
      </c>
      <c r="FJ241" s="110">
        <f t="shared" si="280"/>
        <v>104.9734283240988</v>
      </c>
      <c r="FO241" s="251"/>
      <c r="FP241" s="41">
        <v>9.6666666666666696</v>
      </c>
      <c r="FQ241" s="33">
        <f t="shared" si="326"/>
        <v>113.74458205580818</v>
      </c>
      <c r="FR241" s="33">
        <f>Gen_Cons_Horario!B7563</f>
        <v>0</v>
      </c>
      <c r="FS241" s="35">
        <f t="shared" si="291"/>
        <v>113.74458205580818</v>
      </c>
      <c r="FT241" s="116">
        <f>IF(AND(FS241&gt;0,FS241*$B$4+FZ240&lt;=$B$2*'SFV+BESS'!$I$9,FS241&lt;'SFV+BESS'!$I$7), FS241*$B$4, IF(AND(FS241&gt;0,FS241*$B$4+FZ240&gt;$B$2*'SFV+BESS'!$I$9,FS241*$B$4&lt;'SFV+BESS'!$I$7),$B$2*'SFV+BESS'!$I$9-FZ240,IF(AND(FS241&gt;0,FS241*$B$4+FZ240&gt;$B$2*'SFV+BESS'!$I$9,FS241*$B$4&gt;'SFV+BESS'!$I$7,FZ240&lt;$B$2*'SFV+BESS'!$I$9),$B$2*'SFV+BESS'!$I$9-FZ240,IF(AND(FS241&gt;0,FS241*$B$4+FZ240&lt;=$B$2*'SFV+BESS'!$I$9,FS241&gt;'SFV+BESS'!$I$7),'SFV+BESS'!$I$7,0))))</f>
        <v>0</v>
      </c>
      <c r="FU241" s="27">
        <f>IF(AND(FS241&lt;0,FZ240+FS241/$B$5&gt;$H$2,-FS241/'Carga-Descarga Año'!$B$5&lt;'SFV+BESS'!$I$7),FS241/$B$5,IF(AND(FS241&lt;0,FZ240+FS241/$B$5&gt;$H$2,-FS241/'Carga-Descarga Año'!$B$5&gt;'SFV+BESS'!$I$7),-'SFV+BESS'!$I$7,IF(AND(FS241&lt;0,FZ240+FS241/$B$5&lt;$H$2),-MIN('SFV+BESS'!$I$7,FZ240-$H$2),0)))</f>
        <v>0</v>
      </c>
      <c r="FV241" s="33"/>
      <c r="FW241" s="33">
        <f t="shared" si="313"/>
        <v>0</v>
      </c>
      <c r="FX241" s="27">
        <f t="shared" si="281"/>
        <v>0</v>
      </c>
      <c r="FY241" s="27">
        <f t="shared" si="314"/>
        <v>0</v>
      </c>
      <c r="FZ241" s="28">
        <f>IF((FZ240+FT241+FU241)&gt;=$B$2*'SFV+BESS'!$I$9, $B$2*'SFV+BESS'!$I$9, (FZ240+FT241+FU241))</f>
        <v>173.61249999999998</v>
      </c>
      <c r="GA241" s="110">
        <f t="shared" si="282"/>
        <v>113.74458205580818</v>
      </c>
      <c r="GF241" s="251"/>
      <c r="GG241" s="41">
        <v>9.6666666666666696</v>
      </c>
      <c r="GH241" s="33">
        <f t="shared" si="327"/>
        <v>118.10660064846397</v>
      </c>
      <c r="GI241" s="33">
        <f>Gen_Cons_Horario!B8283</f>
        <v>37.285000000000004</v>
      </c>
      <c r="GJ241" s="35">
        <f t="shared" si="297"/>
        <v>80.821600648463971</v>
      </c>
      <c r="GK241" s="116">
        <f>IF(AND(GJ241&gt;0,GJ241*$B$4+GQ240&lt;=$B$2*'SFV+BESS'!$I$9,GJ241&lt;'SFV+BESS'!$I$7), GJ241*$B$4, IF(AND(GJ241&gt;0,GJ241*$B$4+GQ240&gt;$B$2*'SFV+BESS'!$I$9,GJ241*$B$4&lt;'SFV+BESS'!$I$7),$B$2*'SFV+BESS'!$I$9-GQ240,IF(AND(GJ241&gt;0,GJ241*$B$4+GQ240&gt;$B$2*'SFV+BESS'!$I$9,GJ241*$B$4&gt;'SFV+BESS'!$I$7,GQ240&lt;$B$2*'SFV+BESS'!$I$9),$B$2*'SFV+BESS'!$I$9-GQ240,IF(AND(GJ241&gt;0,GJ241*$B$4+GQ240&lt;=$B$2*'SFV+BESS'!$I$9,GJ241&gt;'SFV+BESS'!$I$7),'SFV+BESS'!$I$7,0))))</f>
        <v>0</v>
      </c>
      <c r="GL241" s="27">
        <f>IF(AND(GJ241&lt;0,GQ240+GJ241/$B$5&gt;$H$2,-GJ241/'Carga-Descarga Año'!$B$5&lt;'SFV+BESS'!$I$7),GJ241/$B$5,IF(AND(GJ241&lt;0,GQ240+GJ241/$B$5&gt;$H$2,-GJ241/'Carga-Descarga Año'!$B$5&gt;'SFV+BESS'!$I$7),-'SFV+BESS'!$I$7,IF(AND(GJ241&lt;0,GQ240+GJ241/$B$5&lt;$H$2),-MIN('SFV+BESS'!$I$7,GQ240-$H$2),0)))</f>
        <v>0</v>
      </c>
      <c r="GM241" s="33"/>
      <c r="GN241" s="33">
        <f t="shared" si="315"/>
        <v>37.285000000000004</v>
      </c>
      <c r="GO241" s="27">
        <f t="shared" si="283"/>
        <v>0</v>
      </c>
      <c r="GP241" s="27">
        <f t="shared" si="316"/>
        <v>0</v>
      </c>
      <c r="GQ241" s="28">
        <f>IF((GQ240+GK241+GL241)&gt;=$B$2*'SFV+BESS'!$I$9, $B$2*'SFV+BESS'!$I$9, (GQ240+GK241+GL241))</f>
        <v>173.61249999999998</v>
      </c>
      <c r="GR241" s="110">
        <f t="shared" si="284"/>
        <v>80.821600648463971</v>
      </c>
    </row>
    <row r="242" spans="1:200">
      <c r="A242" s="249"/>
      <c r="B242" s="41">
        <v>9.7083333333333393</v>
      </c>
      <c r="C242" s="38">
        <f t="shared" si="298"/>
        <v>117.3050826702992</v>
      </c>
      <c r="D242" s="2">
        <f>Gen_Cons_Horario!B268</f>
        <v>59.656000000000006</v>
      </c>
      <c r="E242" s="140">
        <f t="shared" si="256"/>
        <v>57.649082670299194</v>
      </c>
      <c r="F242" s="116">
        <f>IF(AND(E242&gt;0,E242*$B$4+L241&lt;=$B$2*'SFV+BESS'!$I$9,E242&lt;'SFV+BESS'!$I$7), E242*$B$4, IF(AND(E242&gt;0,E242*$B$4+L241&gt;$B$2*'SFV+BESS'!$I$9,E242*$B$4&lt;'SFV+BESS'!$I$7),$B$2*'SFV+BESS'!$I$9-L241,IF(AND(E242&gt;0,E242*$B$4+L241&gt;$B$2*'SFV+BESS'!$I$9,E242*$B$4&gt;'SFV+BESS'!$I$7,L241&lt;$B$2*'SFV+BESS'!$I$9),$B$2*'SFV+BESS'!$I$9-L241,IF(AND(E242&gt;0,E242*$B$4+L241&lt;=$B$2*'SFV+BESS'!$I$9,E242&gt;'SFV+BESS'!$I$7),'SFV+BESS'!$I$7,0))))</f>
        <v>0</v>
      </c>
      <c r="G242" s="27">
        <f>IF(AND(E242&lt;0,L241+E242/$B$5&gt;$H$2,-E242/'Carga-Descarga Año'!$B$5&lt;'SFV+BESS'!$I$7),E242/$B$5,IF(AND(E242&lt;0,L241+E242/$B$5&gt;$H$2,-E242/'Carga-Descarga Año'!$B$5&gt;'SFV+BESS'!$I$7),-'SFV+BESS'!$I$7,IF(AND(E242&lt;0,L241+E242/$B$5&lt;$H$2),-MIN('SFV+BESS'!$I$7,L241-$H$2),0)))</f>
        <v>0</v>
      </c>
      <c r="I242" s="38">
        <f t="shared" si="257"/>
        <v>59.656000000000006</v>
      </c>
      <c r="J242" s="27">
        <f t="shared" si="259"/>
        <v>0</v>
      </c>
      <c r="K242" s="27">
        <f t="shared" si="258"/>
        <v>0</v>
      </c>
      <c r="L242" s="28">
        <f>IF((L241+F242+G242)&gt;=$B$2*'SFV+BESS'!$I$9, $B$2*'SFV+BESS'!$I$9, (L241+F242+G242))</f>
        <v>173.61249999999998</v>
      </c>
      <c r="M242" s="110">
        <f t="shared" si="260"/>
        <v>57.649082670299194</v>
      </c>
      <c r="R242" s="251"/>
      <c r="S242" s="41">
        <v>9.7083333333333393</v>
      </c>
      <c r="T242" s="2">
        <f t="shared" si="317"/>
        <v>120.92026859992137</v>
      </c>
      <c r="U242" s="2">
        <f>Gen_Cons_Horario!B1012</f>
        <v>59.656000000000006</v>
      </c>
      <c r="V242" s="35">
        <f t="shared" si="292"/>
        <v>61.264268599921365</v>
      </c>
      <c r="W242" s="116">
        <f>IF(AND(V242&gt;0,V242*$B$4+AC241&lt;=$B$2*'SFV+BESS'!$I$9,V242&lt;'SFV+BESS'!$I$7), V242*$B$4, IF(AND(V242&gt;0,V242*$B$4+AC241&gt;$B$2*'SFV+BESS'!$I$9,V242*$B$4&lt;'SFV+BESS'!$I$7),$B$2*'SFV+BESS'!$I$9-AC241,IF(AND(V242&gt;0,V242*$B$4+AC241&gt;$B$2*'SFV+BESS'!$I$9,V242*$B$4&gt;'SFV+BESS'!$I$7,AC241&lt;$B$2*'SFV+BESS'!$I$9),$B$2*'SFV+BESS'!$I$9-AC241,IF(AND(V242&gt;0,V242*$B$4+AC241&lt;=$B$2*'SFV+BESS'!$I$9,V242&gt;'SFV+BESS'!$I$7),'SFV+BESS'!$I$7,0))))</f>
        <v>0</v>
      </c>
      <c r="X242" s="27">
        <f>IF(AND(V242&lt;0,AC241+V242/$B$5&gt;$H$2,-V242/'Carga-Descarga Año'!$B$5&lt;'SFV+BESS'!$I$7),V242/$B$5,IF(AND(V242&lt;0,AC241+V242/$B$5&gt;$H$2,-V242/'Carga-Descarga Año'!$B$5&gt;'SFV+BESS'!$I$7),-'SFV+BESS'!$I$7,IF(AND(V242&lt;0,AC241+V242/$B$5&lt;$H$2),-MIN('SFV+BESS'!$I$7,AC241-$H$2),0)))</f>
        <v>0</v>
      </c>
      <c r="Z242" s="33">
        <f t="shared" si="286"/>
        <v>59.656000000000006</v>
      </c>
      <c r="AA242" s="27">
        <f t="shared" si="261"/>
        <v>0</v>
      </c>
      <c r="AB242" s="27">
        <f t="shared" si="285"/>
        <v>0</v>
      </c>
      <c r="AC242" s="28">
        <f>IF((AC241+W242+X242)&gt;=$B$2*'SFV+BESS'!$I$9, $B$2*'SFV+BESS'!$I$9, (AC241+W242+X242))</f>
        <v>173.61249999999998</v>
      </c>
      <c r="AD242" s="110">
        <f t="shared" si="262"/>
        <v>61.264268599921365</v>
      </c>
      <c r="AI242" s="251"/>
      <c r="AJ242" s="41">
        <v>9.7083333333333393</v>
      </c>
      <c r="AK242" s="52">
        <f t="shared" si="318"/>
        <v>116.13046110988708</v>
      </c>
      <c r="AL242" s="33">
        <f>Gen_Cons_Horario!B1684</f>
        <v>37.285000000000004</v>
      </c>
      <c r="AM242" s="35">
        <f t="shared" si="293"/>
        <v>78.845461109887083</v>
      </c>
      <c r="AN242" s="116">
        <f>IF(AND(AM242&gt;0,AM242*$B$4+AT241&lt;=$B$2*'SFV+BESS'!$I$9,AM242&lt;'SFV+BESS'!$I$7), AM242*$B$4, IF(AND(AM242&gt;0,AM242*$B$4+AT241&gt;$B$2*'SFV+BESS'!$I$9,AM242*$B$4&lt;'SFV+BESS'!$I$7),$B$2*'SFV+BESS'!$I$9-AT241,IF(AND(AM242&gt;0,AM242*$B$4+AT241&gt;$B$2*'SFV+BESS'!$I$9,AM242*$B$4&gt;'SFV+BESS'!$I$7,AT241&lt;$B$2*'SFV+BESS'!$I$9),$B$2*'SFV+BESS'!$I$9-AT241,IF(AND(AM242&gt;0,AM242*$B$4+AT241&lt;=$B$2*'SFV+BESS'!$I$9,AM242&gt;'SFV+BESS'!$I$7),'SFV+BESS'!$I$7,0))))</f>
        <v>0</v>
      </c>
      <c r="AO242" s="27">
        <f>IF(AND(AM242&lt;0,AT241+AM242/$B$5&gt;$H$2,-AM242/'Carga-Descarga Año'!$B$5&lt;'SFV+BESS'!$I$7),AM242/$B$5,IF(AND(AM242&lt;0,AT241+AM242/$B$5&gt;$H$2,-AM242/'Carga-Descarga Año'!$B$5&gt;'SFV+BESS'!$I$7),-'SFV+BESS'!$I$7,IF(AND(AM242&lt;0,AT241+AM242/$B$5&lt;$H$2),-MIN('SFV+BESS'!$I$7,AT241-$H$2),0)))</f>
        <v>0</v>
      </c>
      <c r="AP242" s="33"/>
      <c r="AQ242" s="33">
        <f t="shared" si="299"/>
        <v>37.285000000000004</v>
      </c>
      <c r="AR242" s="27">
        <f t="shared" si="263"/>
        <v>0</v>
      </c>
      <c r="AS242" s="27">
        <f t="shared" si="300"/>
        <v>0</v>
      </c>
      <c r="AT242" s="28">
        <f>IF((AT241+AN242+AO242)&gt;=$B$2*'SFV+BESS'!$I$9, $B$2*'SFV+BESS'!$I$9, (AT241+AN242+AO242))</f>
        <v>173.61249999999998</v>
      </c>
      <c r="AU242" s="110">
        <f t="shared" si="264"/>
        <v>78.845461109887083</v>
      </c>
      <c r="AZ242" s="251"/>
      <c r="BA242" s="41">
        <v>9.7083333333333393</v>
      </c>
      <c r="BB242" s="33">
        <f t="shared" si="319"/>
        <v>96.73076740236607</v>
      </c>
      <c r="BC242" s="33">
        <f>Gen_Cons_Horario!B2428</f>
        <v>0</v>
      </c>
      <c r="BD242" s="35">
        <f t="shared" si="294"/>
        <v>96.73076740236607</v>
      </c>
      <c r="BE242" s="116">
        <f>IF(AND(BD242&gt;0,BD242*$B$4+BK241&lt;=$B$2*'SFV+BESS'!$I$9,BD242&lt;'SFV+BESS'!$I$7), BD242*$B$4, IF(AND(BD242&gt;0,BD242*$B$4+BK241&gt;$B$2*'SFV+BESS'!$I$9,BD242*$B$4&lt;'SFV+BESS'!$I$7),$B$2*'SFV+BESS'!$I$9-BK241,IF(AND(BD242&gt;0,BD242*$B$4+BK241&gt;$B$2*'SFV+BESS'!$I$9,BD242*$B$4&gt;'SFV+BESS'!$I$7,BK241&lt;$B$2*'SFV+BESS'!$I$9),$B$2*'SFV+BESS'!$I$9-BK241,IF(AND(BD242&gt;0,BD242*$B$4+BK241&lt;=$B$2*'SFV+BESS'!$I$9,BD242&gt;'SFV+BESS'!$I$7),'SFV+BESS'!$I$7,0))))</f>
        <v>0</v>
      </c>
      <c r="BF242" s="27">
        <f>IF(AND(BD242&lt;0,BK241+BD242/$B$5&gt;$H$2,-BD242/'Carga-Descarga Año'!$B$5&lt;'SFV+BESS'!$I$7),BD242/$B$5,IF(AND(BD242&lt;0,BK241+BD242/$B$5&gt;$H$2,-BD242/'Carga-Descarga Año'!$B$5&gt;'SFV+BESS'!$I$7),-'SFV+BESS'!$I$7,IF(AND(BD242&lt;0,BK241+BD242/$B$5&lt;$H$2),-MIN('SFV+BESS'!$I$7,BK241-$H$2),0)))</f>
        <v>0</v>
      </c>
      <c r="BG242" s="33"/>
      <c r="BH242" s="33">
        <f t="shared" si="301"/>
        <v>0</v>
      </c>
      <c r="BI242" s="27">
        <f t="shared" si="265"/>
        <v>0</v>
      </c>
      <c r="BJ242" s="27">
        <f t="shared" si="302"/>
        <v>0</v>
      </c>
      <c r="BK242" s="28">
        <f>IF((BK241+BE242+BF242)&gt;=$B$2*'SFV+BESS'!$I$9, $B$2*'SFV+BESS'!$I$9, (BK241+BE242+BF242))</f>
        <v>173.61249999999998</v>
      </c>
      <c r="BL242" s="110">
        <f t="shared" si="266"/>
        <v>96.73076740236607</v>
      </c>
      <c r="BQ242" s="251"/>
      <c r="BR242" s="41">
        <v>9.7083333333333393</v>
      </c>
      <c r="BS242" s="33">
        <f t="shared" si="320"/>
        <v>70.967481883743332</v>
      </c>
      <c r="BT242" s="33">
        <f>Gen_Cons_Horario!B3148</f>
        <v>0</v>
      </c>
      <c r="BU242" s="35">
        <f t="shared" si="295"/>
        <v>70.967481883743332</v>
      </c>
      <c r="BV242" s="116">
        <f>IF(AND(BU242&gt;0,BU242*$B$4+CB241&lt;=$B$2*'SFV+BESS'!$I$9,BU242&lt;'SFV+BESS'!$I$7), BU242*$B$4, IF(AND(BU242&gt;0,BU242*$B$4+CB241&gt;$B$2*'SFV+BESS'!$I$9,BU242*$B$4&lt;'SFV+BESS'!$I$7),$B$2*'SFV+BESS'!$I$9-CB241,IF(AND(BU242&gt;0,BU242*$B$4+CB241&gt;$B$2*'SFV+BESS'!$I$9,BU242*$B$4&gt;'SFV+BESS'!$I$7,CB241&lt;$B$2*'SFV+BESS'!$I$9),$B$2*'SFV+BESS'!$I$9-CB241,IF(AND(BU242&gt;0,BU242*$B$4+CB241&lt;=$B$2*'SFV+BESS'!$I$9,BU242&gt;'SFV+BESS'!$I$7),'SFV+BESS'!$I$7,0))))</f>
        <v>0</v>
      </c>
      <c r="BW242" s="27">
        <f>IF(AND(BU242&lt;0,CB241+BU242/$B$5&gt;$H$2,-BU242/'Carga-Descarga Año'!$B$5&lt;'SFV+BESS'!$I$7),BU242/$B$5,IF(AND(BU242&lt;0,CB241+BU242/$B$5&gt;$H$2,-BU242/'Carga-Descarga Año'!$B$5&gt;'SFV+BESS'!$I$7),-'SFV+BESS'!$I$7,IF(AND(BU242&lt;0,CB241+BU242/$B$5&lt;$H$2),-MIN('SFV+BESS'!$I$7,CB241-$H$2),0)))</f>
        <v>0</v>
      </c>
      <c r="BX242" s="33"/>
      <c r="BY242" s="33">
        <f t="shared" si="303"/>
        <v>0</v>
      </c>
      <c r="BZ242" s="27">
        <f t="shared" si="267"/>
        <v>0</v>
      </c>
      <c r="CA242" s="27">
        <f t="shared" si="268"/>
        <v>0</v>
      </c>
      <c r="CB242" s="28">
        <f>IF((CB241+BV242+BW242)&gt;=$B$2*'SFV+BESS'!$I$9, $B$2*'SFV+BESS'!$I$9, (CB241+BV242+BW242))</f>
        <v>173.61249999999998</v>
      </c>
      <c r="CC242" s="110">
        <f t="shared" si="269"/>
        <v>70.967481883743332</v>
      </c>
      <c r="CH242" s="251"/>
      <c r="CI242" s="41">
        <v>9.7083333333333393</v>
      </c>
      <c r="CJ242" s="33">
        <f t="shared" si="321"/>
        <v>62.088720438246632</v>
      </c>
      <c r="CK242" s="33">
        <f>Gen_Cons_Horario!B3892</f>
        <v>0</v>
      </c>
      <c r="CL242" s="35">
        <f t="shared" si="296"/>
        <v>62.088720438246632</v>
      </c>
      <c r="CM242" s="116">
        <f>IF(AND(CL242&gt;0,CL242*$B$4+CS241&lt;=$B$2*'SFV+BESS'!$I$9,CL242&lt;'SFV+BESS'!$I$7), CL242*$B$4, IF(AND(CL242&gt;0,CL242*$B$4+CS241&gt;$B$2*'SFV+BESS'!$I$9,CL242*$B$4&lt;'SFV+BESS'!$I$7),$B$2*'SFV+BESS'!$I$9-CS241,IF(AND(CL242&gt;0,CL242*$B$4+CS241&gt;$B$2*'SFV+BESS'!$I$9,CL242*$B$4&gt;'SFV+BESS'!$I$7,CS241&lt;$B$2*'SFV+BESS'!$I$9),$B$2*'SFV+BESS'!$I$9-CS241,IF(AND(CL242&gt;0,CL242*$B$4+CS241&lt;=$B$2*'SFV+BESS'!$I$9,CL242&gt;'SFV+BESS'!$I$7),'SFV+BESS'!$I$7,0))))</f>
        <v>0</v>
      </c>
      <c r="CN242" s="27">
        <f>IF(AND(CL242&lt;0,CS241+CL242/$B$5&gt;$H$2,-CL242/'Carga-Descarga Año'!$B$5&lt;'SFV+BESS'!$I$7),CL242/$B$5,IF(AND(CL242&lt;0,CS241+CL242/$B$5&gt;$H$2,-CL242/'Carga-Descarga Año'!$B$5&gt;'SFV+BESS'!$I$7),-'SFV+BESS'!$I$7,IF(AND(CL242&lt;0,CS241+CL242/$B$5&lt;$H$2),-MIN('SFV+BESS'!$I$7,CS241-$H$2),0)))</f>
        <v>0</v>
      </c>
      <c r="CO242" s="33"/>
      <c r="CP242" s="33">
        <f t="shared" si="304"/>
        <v>0</v>
      </c>
      <c r="CQ242" s="27">
        <f t="shared" si="270"/>
        <v>0</v>
      </c>
      <c r="CR242" s="27">
        <f t="shared" si="305"/>
        <v>0</v>
      </c>
      <c r="CS242" s="28">
        <f>IF((CS241+CM242+CN242)&gt;=$B$2*'SFV+BESS'!$I$9, $B$2*'SFV+BESS'!$I$9, (CS241+CM242+CN242))</f>
        <v>173.61249999999998</v>
      </c>
      <c r="CT242" s="110">
        <f t="shared" si="271"/>
        <v>62.088720438246632</v>
      </c>
      <c r="CY242" s="251"/>
      <c r="CZ242" s="41">
        <v>9.7083333333333393</v>
      </c>
      <c r="DA242" s="33">
        <f t="shared" si="322"/>
        <v>71.722136617902081</v>
      </c>
      <c r="DB242" s="33">
        <f>Gen_Cons_Horario!B4612</f>
        <v>0</v>
      </c>
      <c r="DC242" s="35">
        <f t="shared" si="287"/>
        <v>71.722136617902081</v>
      </c>
      <c r="DD242" s="116">
        <f>IF(AND(DC242&gt;0,DC242*$B$4+DJ241&lt;=$B$2*'SFV+BESS'!$I$9,DC242&lt;'SFV+BESS'!$I$7), DC242*$B$4, IF(AND(DC242&gt;0,DC242*$B$4+DJ241&gt;$B$2*'SFV+BESS'!$I$9,DC242*$B$4&lt;'SFV+BESS'!$I$7),$B$2*'SFV+BESS'!$I$9-DJ241,IF(AND(DC242&gt;0,DC242*$B$4+DJ241&gt;$B$2*'SFV+BESS'!$I$9,DC242*$B$4&gt;'SFV+BESS'!$I$7,DJ241&lt;$B$2*'SFV+BESS'!$I$9),$B$2*'SFV+BESS'!$I$9-DJ241,IF(AND(DC242&gt;0,DC242*$B$4+DJ241&lt;=$B$2*'SFV+BESS'!$I$9,DC242&gt;'SFV+BESS'!$I$7),'SFV+BESS'!$I$7,0))))</f>
        <v>0</v>
      </c>
      <c r="DE242" s="27">
        <f>IF(AND(DC242&lt;0,DJ241+DC242/$B$5&gt;$H$2,-DC242/'Carga-Descarga Año'!$B$5&lt;'SFV+BESS'!$I$7),DC242/$B$5,IF(AND(DC242&lt;0,DJ241+DC242/$B$5&gt;$H$2,-DC242/'Carga-Descarga Año'!$B$5&gt;'SFV+BESS'!$I$7),-'SFV+BESS'!$I$7,IF(AND(DC242&lt;0,DJ241+DC242/$B$5&lt;$H$2),-MIN('SFV+BESS'!$I$7,DJ241-$H$2),0)))</f>
        <v>0</v>
      </c>
      <c r="DF242" s="33"/>
      <c r="DG242" s="33">
        <f t="shared" si="306"/>
        <v>0</v>
      </c>
      <c r="DH242" s="27">
        <f t="shared" si="272"/>
        <v>0</v>
      </c>
      <c r="DI242" s="27">
        <f t="shared" si="273"/>
        <v>0</v>
      </c>
      <c r="DJ242" s="28">
        <f>IF((DJ241+DD242+DE242)&gt;=$B$2*'SFV+BESS'!$I$9, $B$2*'SFV+BESS'!$I$9, (DJ241+DD242+DE242))</f>
        <v>173.61249999999998</v>
      </c>
      <c r="DK242" s="110">
        <f t="shared" si="274"/>
        <v>71.722136617902081</v>
      </c>
      <c r="DP242" s="251"/>
      <c r="DQ242" s="41">
        <v>9.7083333333333393</v>
      </c>
      <c r="DR242" s="33">
        <f t="shared" si="323"/>
        <v>72.15539147323075</v>
      </c>
      <c r="DS242" s="33">
        <f>Gen_Cons_Horario!B5356</f>
        <v>0</v>
      </c>
      <c r="DT242" s="35">
        <f t="shared" si="288"/>
        <v>72.15539147323075</v>
      </c>
      <c r="DU242" s="116">
        <f>IF(AND(DT242&gt;0,DT242*$B$4+EA241&lt;=$B$2*'SFV+BESS'!$I$9,DT242&lt;'SFV+BESS'!$I$7), DT242*$B$4, IF(AND(DT242&gt;0,DT242*$B$4+EA241&gt;$B$2*'SFV+BESS'!$I$9,DT242*$B$4&lt;'SFV+BESS'!$I$7),$B$2*'SFV+BESS'!$I$9-EA241,IF(AND(DT242&gt;0,DT242*$B$4+EA241&gt;$B$2*'SFV+BESS'!$I$9,DT242*$B$4&gt;'SFV+BESS'!$I$7,EA241&lt;$B$2*'SFV+BESS'!$I$9),$B$2*'SFV+BESS'!$I$9-EA241,IF(AND(DT242&gt;0,DT242*$B$4+EA241&lt;=$B$2*'SFV+BESS'!$I$9,DT242&gt;'SFV+BESS'!$I$7),'SFV+BESS'!$I$7,0))))</f>
        <v>0</v>
      </c>
      <c r="DV242" s="27">
        <f>IF(AND(DT242&lt;0,EA241+DT242/$B$5&gt;$H$2,-DT242/'Carga-Descarga Año'!$B$5&lt;'SFV+BESS'!$I$7),DT242/$B$5,IF(AND(DT242&lt;0,EA241+DT242/$B$5&gt;$H$2,-DT242/'Carga-Descarga Año'!$B$5&gt;'SFV+BESS'!$I$7),-'SFV+BESS'!$I$7,IF(AND(DT242&lt;0,EA241+DT242/$B$5&lt;$H$2),-MIN('SFV+BESS'!$I$7,EA241-$H$2),0)))</f>
        <v>0</v>
      </c>
      <c r="DW242" s="33"/>
      <c r="DX242" s="33">
        <f t="shared" si="307"/>
        <v>0</v>
      </c>
      <c r="DY242" s="27">
        <f t="shared" si="275"/>
        <v>0</v>
      </c>
      <c r="DZ242" s="27">
        <f t="shared" si="308"/>
        <v>0</v>
      </c>
      <c r="EA242" s="28">
        <f>IF((EA241+DU242+DV242)&gt;=$B$2*'SFV+BESS'!$I$9, $B$2*'SFV+BESS'!$I$9, (EA241+DU242+DV242))</f>
        <v>173.61249999999998</v>
      </c>
      <c r="EB242" s="110">
        <f t="shared" si="276"/>
        <v>72.15539147323075</v>
      </c>
      <c r="EG242" s="251"/>
      <c r="EH242" s="41">
        <v>9.7083333333333393</v>
      </c>
      <c r="EI242" s="33">
        <f t="shared" si="324"/>
        <v>82.031082302570567</v>
      </c>
      <c r="EJ242" s="33">
        <f>Gen_Cons_Horario!B6100</f>
        <v>0</v>
      </c>
      <c r="EK242" s="35">
        <f t="shared" si="289"/>
        <v>82.031082302570567</v>
      </c>
      <c r="EL242" s="116">
        <f>IF(AND(EK242&gt;0,EK242*$B$4+ER241&lt;=$B$2*'SFV+BESS'!$I$9,EK242&lt;'SFV+BESS'!$I$7), EK242*$B$4, IF(AND(EK242&gt;0,EK242*$B$4+ER241&gt;$B$2*'SFV+BESS'!$I$9,EK242*$B$4&lt;'SFV+BESS'!$I$7),$B$2*'SFV+BESS'!$I$9-ER241,IF(AND(EK242&gt;0,EK242*$B$4+ER241&gt;$B$2*'SFV+BESS'!$I$9,EK242*$B$4&gt;'SFV+BESS'!$I$7,ER241&lt;$B$2*'SFV+BESS'!$I$9),$B$2*'SFV+BESS'!$I$9-ER241,IF(AND(EK242&gt;0,EK242*$B$4+ER241&lt;=$B$2*'SFV+BESS'!$I$9,EK242&gt;'SFV+BESS'!$I$7),'SFV+BESS'!$I$7,0))))</f>
        <v>0</v>
      </c>
      <c r="EM242" s="27">
        <f>IF(AND(EK242&lt;0,ER241+EK242/$B$5&gt;$H$2,-EK242/'Carga-Descarga Año'!$B$5&lt;'SFV+BESS'!$I$7),EK242/$B$5,IF(AND(EK242&lt;0,ER241+EK242/$B$5&gt;$H$2,-EK242/'Carga-Descarga Año'!$B$5&gt;'SFV+BESS'!$I$7),-'SFV+BESS'!$I$7,IF(AND(EK242&lt;0,ER241+EK242/$B$5&lt;$H$2),-MIN('SFV+BESS'!$I$7,ER241-$H$2),0)))</f>
        <v>0</v>
      </c>
      <c r="EN242" s="33"/>
      <c r="EO242" s="33">
        <f t="shared" si="309"/>
        <v>0</v>
      </c>
      <c r="EP242" s="27">
        <f t="shared" si="277"/>
        <v>0</v>
      </c>
      <c r="EQ242" s="27">
        <f t="shared" si="310"/>
        <v>0</v>
      </c>
      <c r="ER242" s="28">
        <f>IF((ER241+EL242+EM242)&gt;=$B$2*'SFV+BESS'!$I$9, $B$2*'SFV+BESS'!$I$9, (ER241+EL242+EM242))</f>
        <v>173.61249999999998</v>
      </c>
      <c r="ES242" s="110">
        <f t="shared" si="278"/>
        <v>82.031082302570567</v>
      </c>
      <c r="EX242" s="251"/>
      <c r="EY242" s="41">
        <v>9.7083333333333393</v>
      </c>
      <c r="EZ242" s="33">
        <f t="shared" si="325"/>
        <v>93.140060040291317</v>
      </c>
      <c r="FA242" s="33">
        <f>Gen_Cons_Horario!B6820</f>
        <v>0</v>
      </c>
      <c r="FB242" s="35">
        <f t="shared" si="290"/>
        <v>93.140060040291317</v>
      </c>
      <c r="FC242" s="116">
        <f>IF(AND(FB242&gt;0,FB242*$B$4+FI241&lt;=$B$2*'SFV+BESS'!$I$9,FB242&lt;'SFV+BESS'!$I$7), FB242*$B$4, IF(AND(FB242&gt;0,FB242*$B$4+FI241&gt;$B$2*'SFV+BESS'!$I$9,FB242*$B$4&lt;'SFV+BESS'!$I$7),$B$2*'SFV+BESS'!$I$9-FI241,IF(AND(FB242&gt;0,FB242*$B$4+FI241&gt;$B$2*'SFV+BESS'!$I$9,FB242*$B$4&gt;'SFV+BESS'!$I$7,FI241&lt;$B$2*'SFV+BESS'!$I$9),$B$2*'SFV+BESS'!$I$9-FI241,IF(AND(FB242&gt;0,FB242*$B$4+FI241&lt;=$B$2*'SFV+BESS'!$I$9,FB242&gt;'SFV+BESS'!$I$7),'SFV+BESS'!$I$7,0))))</f>
        <v>0</v>
      </c>
      <c r="FD242" s="27">
        <f>IF(AND(FB242&lt;0,FI241+FB242/$B$5&gt;$H$2,-FB242/'Carga-Descarga Año'!$B$5&lt;'SFV+BESS'!$I$7),FB242/$B$5,IF(AND(FB242&lt;0,FI241+FB242/$B$5&gt;$H$2,-FB242/'Carga-Descarga Año'!$B$5&gt;'SFV+BESS'!$I$7),-'SFV+BESS'!$I$7,IF(AND(FB242&lt;0,FI241+FB242/$B$5&lt;$H$2),-MIN('SFV+BESS'!$I$7,FI241-$H$2),0)))</f>
        <v>0</v>
      </c>
      <c r="FE242" s="33"/>
      <c r="FF242" s="33">
        <f t="shared" si="311"/>
        <v>0</v>
      </c>
      <c r="FG242" s="27">
        <f t="shared" si="279"/>
        <v>0</v>
      </c>
      <c r="FH242" s="27">
        <f t="shared" si="312"/>
        <v>0</v>
      </c>
      <c r="FI242" s="28">
        <f>IF((FI241+FC242+FD242)&gt;=$B$2*'SFV+BESS'!$I$9, $B$2*'SFV+BESS'!$I$9, (FI241+FC242+FD242))</f>
        <v>173.61249999999998</v>
      </c>
      <c r="FJ242" s="110">
        <f t="shared" si="280"/>
        <v>93.140060040291317</v>
      </c>
      <c r="FO242" s="251"/>
      <c r="FP242" s="41">
        <v>9.7083333333333393</v>
      </c>
      <c r="FQ242" s="33">
        <f t="shared" si="326"/>
        <v>106.09652002916586</v>
      </c>
      <c r="FR242" s="33">
        <f>Gen_Cons_Horario!B7564</f>
        <v>0</v>
      </c>
      <c r="FS242" s="35">
        <f t="shared" si="291"/>
        <v>106.09652002916586</v>
      </c>
      <c r="FT242" s="116">
        <f>IF(AND(FS242&gt;0,FS242*$B$4+FZ241&lt;=$B$2*'SFV+BESS'!$I$9,FS242&lt;'SFV+BESS'!$I$7), FS242*$B$4, IF(AND(FS242&gt;0,FS242*$B$4+FZ241&gt;$B$2*'SFV+BESS'!$I$9,FS242*$B$4&lt;'SFV+BESS'!$I$7),$B$2*'SFV+BESS'!$I$9-FZ241,IF(AND(FS242&gt;0,FS242*$B$4+FZ241&gt;$B$2*'SFV+BESS'!$I$9,FS242*$B$4&gt;'SFV+BESS'!$I$7,FZ241&lt;$B$2*'SFV+BESS'!$I$9),$B$2*'SFV+BESS'!$I$9-FZ241,IF(AND(FS242&gt;0,FS242*$B$4+FZ241&lt;=$B$2*'SFV+BESS'!$I$9,FS242&gt;'SFV+BESS'!$I$7),'SFV+BESS'!$I$7,0))))</f>
        <v>0</v>
      </c>
      <c r="FU242" s="27">
        <f>IF(AND(FS242&lt;0,FZ241+FS242/$B$5&gt;$H$2,-FS242/'Carga-Descarga Año'!$B$5&lt;'SFV+BESS'!$I$7),FS242/$B$5,IF(AND(FS242&lt;0,FZ241+FS242/$B$5&gt;$H$2,-FS242/'Carga-Descarga Año'!$B$5&gt;'SFV+BESS'!$I$7),-'SFV+BESS'!$I$7,IF(AND(FS242&lt;0,FZ241+FS242/$B$5&lt;$H$2),-MIN('SFV+BESS'!$I$7,FZ241-$H$2),0)))</f>
        <v>0</v>
      </c>
      <c r="FV242" s="33"/>
      <c r="FW242" s="33">
        <f t="shared" si="313"/>
        <v>0</v>
      </c>
      <c r="FX242" s="27">
        <f t="shared" si="281"/>
        <v>0</v>
      </c>
      <c r="FY242" s="27">
        <f t="shared" si="314"/>
        <v>0</v>
      </c>
      <c r="FZ242" s="28">
        <f>IF((FZ241+FT242+FU242)&gt;=$B$2*'SFV+BESS'!$I$9, $B$2*'SFV+BESS'!$I$9, (FZ241+FT242+FU242))</f>
        <v>173.61249999999998</v>
      </c>
      <c r="GA242" s="110">
        <f t="shared" si="282"/>
        <v>106.09652002916586</v>
      </c>
      <c r="GF242" s="251"/>
      <c r="GG242" s="41">
        <v>9.7083333333333393</v>
      </c>
      <c r="GH242" s="33">
        <f t="shared" si="327"/>
        <v>108.86347538032331</v>
      </c>
      <c r="GI242" s="33">
        <f>Gen_Cons_Horario!B8284</f>
        <v>37.285000000000004</v>
      </c>
      <c r="GJ242" s="35">
        <f t="shared" si="297"/>
        <v>71.578475380323312</v>
      </c>
      <c r="GK242" s="116">
        <f>IF(AND(GJ242&gt;0,GJ242*$B$4+GQ241&lt;=$B$2*'SFV+BESS'!$I$9,GJ242&lt;'SFV+BESS'!$I$7), GJ242*$B$4, IF(AND(GJ242&gt;0,GJ242*$B$4+GQ241&gt;$B$2*'SFV+BESS'!$I$9,GJ242*$B$4&lt;'SFV+BESS'!$I$7),$B$2*'SFV+BESS'!$I$9-GQ241,IF(AND(GJ242&gt;0,GJ242*$B$4+GQ241&gt;$B$2*'SFV+BESS'!$I$9,GJ242*$B$4&gt;'SFV+BESS'!$I$7,GQ241&lt;$B$2*'SFV+BESS'!$I$9),$B$2*'SFV+BESS'!$I$9-GQ241,IF(AND(GJ242&gt;0,GJ242*$B$4+GQ241&lt;=$B$2*'SFV+BESS'!$I$9,GJ242&gt;'SFV+BESS'!$I$7),'SFV+BESS'!$I$7,0))))</f>
        <v>0</v>
      </c>
      <c r="GL242" s="27">
        <f>IF(AND(GJ242&lt;0,GQ241+GJ242/$B$5&gt;$H$2,-GJ242/'Carga-Descarga Año'!$B$5&lt;'SFV+BESS'!$I$7),GJ242/$B$5,IF(AND(GJ242&lt;0,GQ241+GJ242/$B$5&gt;$H$2,-GJ242/'Carga-Descarga Año'!$B$5&gt;'SFV+BESS'!$I$7),-'SFV+BESS'!$I$7,IF(AND(GJ242&lt;0,GQ241+GJ242/$B$5&lt;$H$2),-MIN('SFV+BESS'!$I$7,GQ241-$H$2),0)))</f>
        <v>0</v>
      </c>
      <c r="GM242" s="33"/>
      <c r="GN242" s="33">
        <f t="shared" si="315"/>
        <v>37.285000000000004</v>
      </c>
      <c r="GO242" s="27">
        <f t="shared" si="283"/>
        <v>0</v>
      </c>
      <c r="GP242" s="27">
        <f t="shared" si="316"/>
        <v>0</v>
      </c>
      <c r="GQ242" s="28">
        <f>IF((GQ241+GK242+GL242)&gt;=$B$2*'SFV+BESS'!$I$9, $B$2*'SFV+BESS'!$I$9, (GQ241+GK242+GL242))</f>
        <v>173.61249999999998</v>
      </c>
      <c r="GR242" s="110">
        <f t="shared" si="284"/>
        <v>71.578475380323312</v>
      </c>
    </row>
    <row r="243" spans="1:200">
      <c r="A243" s="249"/>
      <c r="B243" s="41">
        <v>9.7500000000000107</v>
      </c>
      <c r="C243" s="38">
        <f t="shared" si="298"/>
        <v>102.86987171993853</v>
      </c>
      <c r="D243" s="2">
        <f>Gen_Cons_Horario!B269</f>
        <v>59.656000000000006</v>
      </c>
      <c r="E243" s="140">
        <f t="shared" si="256"/>
        <v>43.213871719938524</v>
      </c>
      <c r="F243" s="116">
        <f>IF(AND(E243&gt;0,E243*$B$4+L242&lt;=$B$2*'SFV+BESS'!$I$9,E243&lt;'SFV+BESS'!$I$7), E243*$B$4, IF(AND(E243&gt;0,E243*$B$4+L242&gt;$B$2*'SFV+BESS'!$I$9,E243*$B$4&lt;'SFV+BESS'!$I$7),$B$2*'SFV+BESS'!$I$9-L242,IF(AND(E243&gt;0,E243*$B$4+L242&gt;$B$2*'SFV+BESS'!$I$9,E243*$B$4&gt;'SFV+BESS'!$I$7,L242&lt;$B$2*'SFV+BESS'!$I$9),$B$2*'SFV+BESS'!$I$9-L242,IF(AND(E243&gt;0,E243*$B$4+L242&lt;=$B$2*'SFV+BESS'!$I$9,E243&gt;'SFV+BESS'!$I$7),'SFV+BESS'!$I$7,0))))</f>
        <v>0</v>
      </c>
      <c r="G243" s="27">
        <f>IF(AND(E243&lt;0,L242+E243/$B$5&gt;$H$2,-E243/'Carga-Descarga Año'!$B$5&lt;'SFV+BESS'!$I$7),E243/$B$5,IF(AND(E243&lt;0,L242+E243/$B$5&gt;$H$2,-E243/'Carga-Descarga Año'!$B$5&gt;'SFV+BESS'!$I$7),-'SFV+BESS'!$I$7,IF(AND(E243&lt;0,L242+E243/$B$5&lt;$H$2),-MIN('SFV+BESS'!$I$7,L242-$H$2),0)))</f>
        <v>0</v>
      </c>
      <c r="I243" s="38">
        <f t="shared" si="257"/>
        <v>59.656000000000006</v>
      </c>
      <c r="J243" s="27">
        <f t="shared" si="259"/>
        <v>0</v>
      </c>
      <c r="K243" s="27">
        <f t="shared" si="258"/>
        <v>0</v>
      </c>
      <c r="L243" s="28">
        <f>IF((L242+F243+G243)&gt;=$B$2*'SFV+BESS'!$I$9, $B$2*'SFV+BESS'!$I$9, (L242+F243+G243))</f>
        <v>173.61249999999998</v>
      </c>
      <c r="M243" s="110">
        <f t="shared" si="260"/>
        <v>43.213871719938524</v>
      </c>
      <c r="R243" s="251"/>
      <c r="S243" s="41">
        <v>9.7500000000000107</v>
      </c>
      <c r="T243" s="2">
        <f t="shared" si="317"/>
        <v>103.90307247760497</v>
      </c>
      <c r="U243" s="2">
        <f>Gen_Cons_Horario!B1013</f>
        <v>22.371000000000002</v>
      </c>
      <c r="V243" s="35">
        <f t="shared" si="292"/>
        <v>81.53207247760497</v>
      </c>
      <c r="W243" s="116">
        <f>IF(AND(V243&gt;0,V243*$B$4+AC242&lt;=$B$2*'SFV+BESS'!$I$9,V243&lt;'SFV+BESS'!$I$7), V243*$B$4, IF(AND(V243&gt;0,V243*$B$4+AC242&gt;$B$2*'SFV+BESS'!$I$9,V243*$B$4&lt;'SFV+BESS'!$I$7),$B$2*'SFV+BESS'!$I$9-AC242,IF(AND(V243&gt;0,V243*$B$4+AC242&gt;$B$2*'SFV+BESS'!$I$9,V243*$B$4&gt;'SFV+BESS'!$I$7,AC242&lt;$B$2*'SFV+BESS'!$I$9),$B$2*'SFV+BESS'!$I$9-AC242,IF(AND(V243&gt;0,V243*$B$4+AC242&lt;=$B$2*'SFV+BESS'!$I$9,V243&gt;'SFV+BESS'!$I$7),'SFV+BESS'!$I$7,0))))</f>
        <v>0</v>
      </c>
      <c r="X243" s="27">
        <f>IF(AND(V243&lt;0,AC242+V243/$B$5&gt;$H$2,-V243/'Carga-Descarga Año'!$B$5&lt;'SFV+BESS'!$I$7),V243/$B$5,IF(AND(V243&lt;0,AC242+V243/$B$5&gt;$H$2,-V243/'Carga-Descarga Año'!$B$5&gt;'SFV+BESS'!$I$7),-'SFV+BESS'!$I$7,IF(AND(V243&lt;0,AC242+V243/$B$5&lt;$H$2),-MIN('SFV+BESS'!$I$7,AC242-$H$2),0)))</f>
        <v>0</v>
      </c>
      <c r="Z243" s="33">
        <f t="shared" si="286"/>
        <v>22.371000000000002</v>
      </c>
      <c r="AA243" s="27">
        <f t="shared" si="261"/>
        <v>0</v>
      </c>
      <c r="AB243" s="27">
        <f t="shared" si="285"/>
        <v>0</v>
      </c>
      <c r="AC243" s="28">
        <f>IF((AC242+W243+X243)&gt;=$B$2*'SFV+BESS'!$I$9, $B$2*'SFV+BESS'!$I$9, (AC242+W243+X243))</f>
        <v>173.61249999999998</v>
      </c>
      <c r="AD243" s="110">
        <f t="shared" si="262"/>
        <v>81.53207247760497</v>
      </c>
      <c r="AI243" s="251"/>
      <c r="AJ243" s="41">
        <v>9.7500000000000107</v>
      </c>
      <c r="AK243" s="52">
        <f t="shared" si="318"/>
        <v>95.435636670569934</v>
      </c>
      <c r="AL243" s="33">
        <f>Gen_Cons_Horario!B1685</f>
        <v>37.285000000000004</v>
      </c>
      <c r="AM243" s="35">
        <f t="shared" si="293"/>
        <v>58.150636670569931</v>
      </c>
      <c r="AN243" s="116">
        <f>IF(AND(AM243&gt;0,AM243*$B$4+AT242&lt;=$B$2*'SFV+BESS'!$I$9,AM243&lt;'SFV+BESS'!$I$7), AM243*$B$4, IF(AND(AM243&gt;0,AM243*$B$4+AT242&gt;$B$2*'SFV+BESS'!$I$9,AM243*$B$4&lt;'SFV+BESS'!$I$7),$B$2*'SFV+BESS'!$I$9-AT242,IF(AND(AM243&gt;0,AM243*$B$4+AT242&gt;$B$2*'SFV+BESS'!$I$9,AM243*$B$4&gt;'SFV+BESS'!$I$7,AT242&lt;$B$2*'SFV+BESS'!$I$9),$B$2*'SFV+BESS'!$I$9-AT242,IF(AND(AM243&gt;0,AM243*$B$4+AT242&lt;=$B$2*'SFV+BESS'!$I$9,AM243&gt;'SFV+BESS'!$I$7),'SFV+BESS'!$I$7,0))))</f>
        <v>0</v>
      </c>
      <c r="AO243" s="27">
        <f>IF(AND(AM243&lt;0,AT242+AM243/$B$5&gt;$H$2,-AM243/'Carga-Descarga Año'!$B$5&lt;'SFV+BESS'!$I$7),AM243/$B$5,IF(AND(AM243&lt;0,AT242+AM243/$B$5&gt;$H$2,-AM243/'Carga-Descarga Año'!$B$5&gt;'SFV+BESS'!$I$7),-'SFV+BESS'!$I$7,IF(AND(AM243&lt;0,AT242+AM243/$B$5&lt;$H$2),-MIN('SFV+BESS'!$I$7,AT242-$H$2),0)))</f>
        <v>0</v>
      </c>
      <c r="AP243" s="33"/>
      <c r="AQ243" s="33">
        <f t="shared" si="299"/>
        <v>37.285000000000004</v>
      </c>
      <c r="AR243" s="27">
        <f t="shared" si="263"/>
        <v>0</v>
      </c>
      <c r="AS243" s="27">
        <f t="shared" si="300"/>
        <v>0</v>
      </c>
      <c r="AT243" s="28">
        <f>IF((AT242+AN243+AO243)&gt;=$B$2*'SFV+BESS'!$I$9, $B$2*'SFV+BESS'!$I$9, (AT242+AN243+AO243))</f>
        <v>173.61249999999998</v>
      </c>
      <c r="AU243" s="110">
        <f t="shared" si="264"/>
        <v>58.150636670569931</v>
      </c>
      <c r="AZ243" s="251"/>
      <c r="BA243" s="41">
        <v>9.7500000000000107</v>
      </c>
      <c r="BB243" s="33">
        <f t="shared" si="319"/>
        <v>62.728437042746478</v>
      </c>
      <c r="BC243" s="33">
        <f>Gen_Cons_Horario!B2429</f>
        <v>0</v>
      </c>
      <c r="BD243" s="35">
        <f t="shared" si="294"/>
        <v>62.728437042746478</v>
      </c>
      <c r="BE243" s="116">
        <f>IF(AND(BD243&gt;0,BD243*$B$4+BK242&lt;=$B$2*'SFV+BESS'!$I$9,BD243&lt;'SFV+BESS'!$I$7), BD243*$B$4, IF(AND(BD243&gt;0,BD243*$B$4+BK242&gt;$B$2*'SFV+BESS'!$I$9,BD243*$B$4&lt;'SFV+BESS'!$I$7),$B$2*'SFV+BESS'!$I$9-BK242,IF(AND(BD243&gt;0,BD243*$B$4+BK242&gt;$B$2*'SFV+BESS'!$I$9,BD243*$B$4&gt;'SFV+BESS'!$I$7,BK242&lt;$B$2*'SFV+BESS'!$I$9),$B$2*'SFV+BESS'!$I$9-BK242,IF(AND(BD243&gt;0,BD243*$B$4+BK242&lt;=$B$2*'SFV+BESS'!$I$9,BD243&gt;'SFV+BESS'!$I$7),'SFV+BESS'!$I$7,0))))</f>
        <v>0</v>
      </c>
      <c r="BF243" s="27">
        <f>IF(AND(BD243&lt;0,BK242+BD243/$B$5&gt;$H$2,-BD243/'Carga-Descarga Año'!$B$5&lt;'SFV+BESS'!$I$7),BD243/$B$5,IF(AND(BD243&lt;0,BK242+BD243/$B$5&gt;$H$2,-BD243/'Carga-Descarga Año'!$B$5&gt;'SFV+BESS'!$I$7),-'SFV+BESS'!$I$7,IF(AND(BD243&lt;0,BK242+BD243/$B$5&lt;$H$2),-MIN('SFV+BESS'!$I$7,BK242-$H$2),0)))</f>
        <v>0</v>
      </c>
      <c r="BG243" s="33"/>
      <c r="BH243" s="33">
        <f t="shared" si="301"/>
        <v>0</v>
      </c>
      <c r="BI243" s="27">
        <f t="shared" si="265"/>
        <v>0</v>
      </c>
      <c r="BJ243" s="27">
        <f t="shared" si="302"/>
        <v>0</v>
      </c>
      <c r="BK243" s="28">
        <f>IF((BK242+BE243+BF243)&gt;=$B$2*'SFV+BESS'!$I$9, $B$2*'SFV+BESS'!$I$9, (BK242+BE243+BF243))</f>
        <v>173.61249999999998</v>
      </c>
      <c r="BL243" s="110">
        <f t="shared" si="266"/>
        <v>62.728437042746478</v>
      </c>
      <c r="BQ243" s="251"/>
      <c r="BR243" s="41">
        <v>9.7500000000000107</v>
      </c>
      <c r="BS243" s="33">
        <f t="shared" si="320"/>
        <v>20.952304175200414</v>
      </c>
      <c r="BT243" s="33">
        <f>Gen_Cons_Horario!B3149</f>
        <v>0</v>
      </c>
      <c r="BU243" s="35">
        <f t="shared" si="295"/>
        <v>20.952304175200414</v>
      </c>
      <c r="BV243" s="116">
        <f>IF(AND(BU243&gt;0,BU243*$B$4+CB242&lt;=$B$2*'SFV+BESS'!$I$9,BU243&lt;'SFV+BESS'!$I$7), BU243*$B$4, IF(AND(BU243&gt;0,BU243*$B$4+CB242&gt;$B$2*'SFV+BESS'!$I$9,BU243*$B$4&lt;'SFV+BESS'!$I$7),$B$2*'SFV+BESS'!$I$9-CB242,IF(AND(BU243&gt;0,BU243*$B$4+CB242&gt;$B$2*'SFV+BESS'!$I$9,BU243*$B$4&gt;'SFV+BESS'!$I$7,CB242&lt;$B$2*'SFV+BESS'!$I$9),$B$2*'SFV+BESS'!$I$9-CB242,IF(AND(BU243&gt;0,BU243*$B$4+CB242&lt;=$B$2*'SFV+BESS'!$I$9,BU243&gt;'SFV+BESS'!$I$7),'SFV+BESS'!$I$7,0))))</f>
        <v>0</v>
      </c>
      <c r="BW243" s="27">
        <f>IF(AND(BU243&lt;0,CB242+BU243/$B$5&gt;$H$2,-BU243/'Carga-Descarga Año'!$B$5&lt;'SFV+BESS'!$I$7),BU243/$B$5,IF(AND(BU243&lt;0,CB242+BU243/$B$5&gt;$H$2,-BU243/'Carga-Descarga Año'!$B$5&gt;'SFV+BESS'!$I$7),-'SFV+BESS'!$I$7,IF(AND(BU243&lt;0,CB242+BU243/$B$5&lt;$H$2),-MIN('SFV+BESS'!$I$7,CB242-$H$2),0)))</f>
        <v>0</v>
      </c>
      <c r="BX243" s="33"/>
      <c r="BY243" s="33">
        <f t="shared" si="303"/>
        <v>0</v>
      </c>
      <c r="BZ243" s="27">
        <f t="shared" si="267"/>
        <v>0</v>
      </c>
      <c r="CA243" s="27">
        <f t="shared" si="268"/>
        <v>0</v>
      </c>
      <c r="CB243" s="28">
        <f>IF((CB242+BV243+BW243)&gt;=$B$2*'SFV+BESS'!$I$9, $B$2*'SFV+BESS'!$I$9, (CB242+BV243+BW243))</f>
        <v>173.61249999999998</v>
      </c>
      <c r="CC243" s="110">
        <f t="shared" si="269"/>
        <v>20.952304175200414</v>
      </c>
      <c r="CH243" s="251"/>
      <c r="CI243" s="41">
        <v>9.7500000000000107</v>
      </c>
      <c r="CJ243" s="33">
        <f t="shared" si="321"/>
        <v>15.237891096566022</v>
      </c>
      <c r="CK243" s="33">
        <f>Gen_Cons_Horario!B3893</f>
        <v>0</v>
      </c>
      <c r="CL243" s="35">
        <f t="shared" si="296"/>
        <v>15.237891096566022</v>
      </c>
      <c r="CM243" s="116">
        <f>IF(AND(CL243&gt;0,CL243*$B$4+CS242&lt;=$B$2*'SFV+BESS'!$I$9,CL243&lt;'SFV+BESS'!$I$7), CL243*$B$4, IF(AND(CL243&gt;0,CL243*$B$4+CS242&gt;$B$2*'SFV+BESS'!$I$9,CL243*$B$4&lt;'SFV+BESS'!$I$7),$B$2*'SFV+BESS'!$I$9-CS242,IF(AND(CL243&gt;0,CL243*$B$4+CS242&gt;$B$2*'SFV+BESS'!$I$9,CL243*$B$4&gt;'SFV+BESS'!$I$7,CS242&lt;$B$2*'SFV+BESS'!$I$9),$B$2*'SFV+BESS'!$I$9-CS242,IF(AND(CL243&gt;0,CL243*$B$4+CS242&lt;=$B$2*'SFV+BESS'!$I$9,CL243&gt;'SFV+BESS'!$I$7),'SFV+BESS'!$I$7,0))))</f>
        <v>0</v>
      </c>
      <c r="CN243" s="27">
        <f>IF(AND(CL243&lt;0,CS242+CL243/$B$5&gt;$H$2,-CL243/'Carga-Descarga Año'!$B$5&lt;'SFV+BESS'!$I$7),CL243/$B$5,IF(AND(CL243&lt;0,CS242+CL243/$B$5&gt;$H$2,-CL243/'Carga-Descarga Año'!$B$5&gt;'SFV+BESS'!$I$7),-'SFV+BESS'!$I$7,IF(AND(CL243&lt;0,CS242+CL243/$B$5&lt;$H$2),-MIN('SFV+BESS'!$I$7,CS242-$H$2),0)))</f>
        <v>0</v>
      </c>
      <c r="CO243" s="33"/>
      <c r="CP243" s="33">
        <f t="shared" si="304"/>
        <v>0</v>
      </c>
      <c r="CQ243" s="27">
        <f t="shared" si="270"/>
        <v>0</v>
      </c>
      <c r="CR243" s="27">
        <f t="shared" si="305"/>
        <v>0</v>
      </c>
      <c r="CS243" s="28">
        <f>IF((CS242+CM243+CN243)&gt;=$B$2*'SFV+BESS'!$I$9, $B$2*'SFV+BESS'!$I$9, (CS242+CM243+CN243))</f>
        <v>173.61249999999998</v>
      </c>
      <c r="CT243" s="110">
        <f t="shared" si="271"/>
        <v>15.237891096566022</v>
      </c>
      <c r="CY243" s="251"/>
      <c r="CZ243" s="41">
        <v>9.7500000000000107</v>
      </c>
      <c r="DA243" s="33">
        <f t="shared" si="322"/>
        <v>22.399706331116558</v>
      </c>
      <c r="DB243" s="33">
        <f>Gen_Cons_Horario!B4613</f>
        <v>0</v>
      </c>
      <c r="DC243" s="35">
        <f t="shared" si="287"/>
        <v>22.399706331116558</v>
      </c>
      <c r="DD243" s="116">
        <f>IF(AND(DC243&gt;0,DC243*$B$4+DJ242&lt;=$B$2*'SFV+BESS'!$I$9,DC243&lt;'SFV+BESS'!$I$7), DC243*$B$4, IF(AND(DC243&gt;0,DC243*$B$4+DJ242&gt;$B$2*'SFV+BESS'!$I$9,DC243*$B$4&lt;'SFV+BESS'!$I$7),$B$2*'SFV+BESS'!$I$9-DJ242,IF(AND(DC243&gt;0,DC243*$B$4+DJ242&gt;$B$2*'SFV+BESS'!$I$9,DC243*$B$4&gt;'SFV+BESS'!$I$7,DJ242&lt;$B$2*'SFV+BESS'!$I$9),$B$2*'SFV+BESS'!$I$9-DJ242,IF(AND(DC243&gt;0,DC243*$B$4+DJ242&lt;=$B$2*'SFV+BESS'!$I$9,DC243&gt;'SFV+BESS'!$I$7),'SFV+BESS'!$I$7,0))))</f>
        <v>0</v>
      </c>
      <c r="DE243" s="27">
        <f>IF(AND(DC243&lt;0,DJ242+DC243/$B$5&gt;$H$2,-DC243/'Carga-Descarga Año'!$B$5&lt;'SFV+BESS'!$I$7),DC243/$B$5,IF(AND(DC243&lt;0,DJ242+DC243/$B$5&gt;$H$2,-DC243/'Carga-Descarga Año'!$B$5&gt;'SFV+BESS'!$I$7),-'SFV+BESS'!$I$7,IF(AND(DC243&lt;0,DJ242+DC243/$B$5&lt;$H$2),-MIN('SFV+BESS'!$I$7,DJ242-$H$2),0)))</f>
        <v>0</v>
      </c>
      <c r="DF243" s="33"/>
      <c r="DG243" s="33">
        <f t="shared" si="306"/>
        <v>0</v>
      </c>
      <c r="DH243" s="27">
        <f t="shared" si="272"/>
        <v>0</v>
      </c>
      <c r="DI243" s="27">
        <f t="shared" si="273"/>
        <v>0</v>
      </c>
      <c r="DJ243" s="28">
        <f>IF((DJ242+DD243+DE243)&gt;=$B$2*'SFV+BESS'!$I$9, $B$2*'SFV+BESS'!$I$9, (DJ242+DD243+DE243))</f>
        <v>173.61249999999998</v>
      </c>
      <c r="DK243" s="110">
        <f t="shared" si="274"/>
        <v>22.399706331116558</v>
      </c>
      <c r="DP243" s="251"/>
      <c r="DQ243" s="41">
        <v>9.7500000000000107</v>
      </c>
      <c r="DR243" s="33">
        <f t="shared" si="323"/>
        <v>43.502380946179692</v>
      </c>
      <c r="DS243" s="33">
        <f>Gen_Cons_Horario!B5357</f>
        <v>0</v>
      </c>
      <c r="DT243" s="35">
        <f t="shared" si="288"/>
        <v>43.502380946179692</v>
      </c>
      <c r="DU243" s="116">
        <f>IF(AND(DT243&gt;0,DT243*$B$4+EA242&lt;=$B$2*'SFV+BESS'!$I$9,DT243&lt;'SFV+BESS'!$I$7), DT243*$B$4, IF(AND(DT243&gt;0,DT243*$B$4+EA242&gt;$B$2*'SFV+BESS'!$I$9,DT243*$B$4&lt;'SFV+BESS'!$I$7),$B$2*'SFV+BESS'!$I$9-EA242,IF(AND(DT243&gt;0,DT243*$B$4+EA242&gt;$B$2*'SFV+BESS'!$I$9,DT243*$B$4&gt;'SFV+BESS'!$I$7,EA242&lt;$B$2*'SFV+BESS'!$I$9),$B$2*'SFV+BESS'!$I$9-EA242,IF(AND(DT243&gt;0,DT243*$B$4+EA242&lt;=$B$2*'SFV+BESS'!$I$9,DT243&gt;'SFV+BESS'!$I$7),'SFV+BESS'!$I$7,0))))</f>
        <v>0</v>
      </c>
      <c r="DV243" s="27">
        <f>IF(AND(DT243&lt;0,EA242+DT243/$B$5&gt;$H$2,-DT243/'Carga-Descarga Año'!$B$5&lt;'SFV+BESS'!$I$7),DT243/$B$5,IF(AND(DT243&lt;0,EA242+DT243/$B$5&gt;$H$2,-DT243/'Carga-Descarga Año'!$B$5&gt;'SFV+BESS'!$I$7),-'SFV+BESS'!$I$7,IF(AND(DT243&lt;0,EA242+DT243/$B$5&lt;$H$2),-MIN('SFV+BESS'!$I$7,EA242-$H$2),0)))</f>
        <v>0</v>
      </c>
      <c r="DW243" s="33"/>
      <c r="DX243" s="33">
        <f t="shared" si="307"/>
        <v>0</v>
      </c>
      <c r="DY243" s="27">
        <f t="shared" si="275"/>
        <v>0</v>
      </c>
      <c r="DZ243" s="27">
        <f t="shared" si="308"/>
        <v>0</v>
      </c>
      <c r="EA243" s="28">
        <f>IF((EA242+DU243+DV243)&gt;=$B$2*'SFV+BESS'!$I$9, $B$2*'SFV+BESS'!$I$9, (EA242+DU243+DV243))</f>
        <v>173.61249999999998</v>
      </c>
      <c r="EB243" s="110">
        <f t="shared" si="276"/>
        <v>43.502380946179692</v>
      </c>
      <c r="EG243" s="251"/>
      <c r="EH243" s="41">
        <v>9.7500000000000107</v>
      </c>
      <c r="EI243" s="33">
        <f t="shared" si="324"/>
        <v>59.658968947324041</v>
      </c>
      <c r="EJ243" s="33">
        <f>Gen_Cons_Horario!B6101</f>
        <v>0</v>
      </c>
      <c r="EK243" s="35">
        <f t="shared" si="289"/>
        <v>59.658968947324041</v>
      </c>
      <c r="EL243" s="116">
        <f>IF(AND(EK243&gt;0,EK243*$B$4+ER242&lt;=$B$2*'SFV+BESS'!$I$9,EK243&lt;'SFV+BESS'!$I$7), EK243*$B$4, IF(AND(EK243&gt;0,EK243*$B$4+ER242&gt;$B$2*'SFV+BESS'!$I$9,EK243*$B$4&lt;'SFV+BESS'!$I$7),$B$2*'SFV+BESS'!$I$9-ER242,IF(AND(EK243&gt;0,EK243*$B$4+ER242&gt;$B$2*'SFV+BESS'!$I$9,EK243*$B$4&gt;'SFV+BESS'!$I$7,ER242&lt;$B$2*'SFV+BESS'!$I$9),$B$2*'SFV+BESS'!$I$9-ER242,IF(AND(EK243&gt;0,EK243*$B$4+ER242&lt;=$B$2*'SFV+BESS'!$I$9,EK243&gt;'SFV+BESS'!$I$7),'SFV+BESS'!$I$7,0))))</f>
        <v>0</v>
      </c>
      <c r="EM243" s="27">
        <f>IF(AND(EK243&lt;0,ER242+EK243/$B$5&gt;$H$2,-EK243/'Carga-Descarga Año'!$B$5&lt;'SFV+BESS'!$I$7),EK243/$B$5,IF(AND(EK243&lt;0,ER242+EK243/$B$5&gt;$H$2,-EK243/'Carga-Descarga Año'!$B$5&gt;'SFV+BESS'!$I$7),-'SFV+BESS'!$I$7,IF(AND(EK243&lt;0,ER242+EK243/$B$5&lt;$H$2),-MIN('SFV+BESS'!$I$7,ER242-$H$2),0)))</f>
        <v>0</v>
      </c>
      <c r="EN243" s="33"/>
      <c r="EO243" s="33">
        <f t="shared" si="309"/>
        <v>0</v>
      </c>
      <c r="EP243" s="27">
        <f t="shared" si="277"/>
        <v>0</v>
      </c>
      <c r="EQ243" s="27">
        <f t="shared" si="310"/>
        <v>0</v>
      </c>
      <c r="ER243" s="28">
        <f>IF((ER242+EL243+EM243)&gt;=$B$2*'SFV+BESS'!$I$9, $B$2*'SFV+BESS'!$I$9, (ER242+EL243+EM243))</f>
        <v>173.61249999999998</v>
      </c>
      <c r="ES243" s="110">
        <f t="shared" si="278"/>
        <v>59.658968947324041</v>
      </c>
      <c r="EX243" s="251"/>
      <c r="EY243" s="41">
        <v>9.7500000000000107</v>
      </c>
      <c r="EZ243" s="33">
        <f t="shared" si="325"/>
        <v>74.053982163182425</v>
      </c>
      <c r="FA243" s="33">
        <f>Gen_Cons_Horario!B6821</f>
        <v>0</v>
      </c>
      <c r="FB243" s="35">
        <f t="shared" si="290"/>
        <v>74.053982163182425</v>
      </c>
      <c r="FC243" s="116">
        <f>IF(AND(FB243&gt;0,FB243*$B$4+FI242&lt;=$B$2*'SFV+BESS'!$I$9,FB243&lt;'SFV+BESS'!$I$7), FB243*$B$4, IF(AND(FB243&gt;0,FB243*$B$4+FI242&gt;$B$2*'SFV+BESS'!$I$9,FB243*$B$4&lt;'SFV+BESS'!$I$7),$B$2*'SFV+BESS'!$I$9-FI242,IF(AND(FB243&gt;0,FB243*$B$4+FI242&gt;$B$2*'SFV+BESS'!$I$9,FB243*$B$4&gt;'SFV+BESS'!$I$7,FI242&lt;$B$2*'SFV+BESS'!$I$9),$B$2*'SFV+BESS'!$I$9-FI242,IF(AND(FB243&gt;0,FB243*$B$4+FI242&lt;=$B$2*'SFV+BESS'!$I$9,FB243&gt;'SFV+BESS'!$I$7),'SFV+BESS'!$I$7,0))))</f>
        <v>0</v>
      </c>
      <c r="FD243" s="27">
        <f>IF(AND(FB243&lt;0,FI242+FB243/$B$5&gt;$H$2,-FB243/'Carga-Descarga Año'!$B$5&lt;'SFV+BESS'!$I$7),FB243/$B$5,IF(AND(FB243&lt;0,FI242+FB243/$B$5&gt;$H$2,-FB243/'Carga-Descarga Año'!$B$5&gt;'SFV+BESS'!$I$7),-'SFV+BESS'!$I$7,IF(AND(FB243&lt;0,FI242+FB243/$B$5&lt;$H$2),-MIN('SFV+BESS'!$I$7,FI242-$H$2),0)))</f>
        <v>0</v>
      </c>
      <c r="FE243" s="33"/>
      <c r="FF243" s="33">
        <f t="shared" si="311"/>
        <v>0</v>
      </c>
      <c r="FG243" s="27">
        <f t="shared" si="279"/>
        <v>0</v>
      </c>
      <c r="FH243" s="27">
        <f t="shared" si="312"/>
        <v>0</v>
      </c>
      <c r="FI243" s="28">
        <f>IF((FI242+FC243+FD243)&gt;=$B$2*'SFV+BESS'!$I$9, $B$2*'SFV+BESS'!$I$9, (FI242+FC243+FD243))</f>
        <v>173.61249999999998</v>
      </c>
      <c r="FJ243" s="110">
        <f t="shared" si="280"/>
        <v>74.053982163182425</v>
      </c>
      <c r="FO243" s="251"/>
      <c r="FP243" s="41">
        <v>9.7500000000000107</v>
      </c>
      <c r="FQ243" s="33">
        <f t="shared" si="326"/>
        <v>90.474946527938982</v>
      </c>
      <c r="FR243" s="33">
        <f>Gen_Cons_Horario!B7565</f>
        <v>0</v>
      </c>
      <c r="FS243" s="35">
        <f t="shared" si="291"/>
        <v>90.474946527938982</v>
      </c>
      <c r="FT243" s="116">
        <f>IF(AND(FS243&gt;0,FS243*$B$4+FZ242&lt;=$B$2*'SFV+BESS'!$I$9,FS243&lt;'SFV+BESS'!$I$7), FS243*$B$4, IF(AND(FS243&gt;0,FS243*$B$4+FZ242&gt;$B$2*'SFV+BESS'!$I$9,FS243*$B$4&lt;'SFV+BESS'!$I$7),$B$2*'SFV+BESS'!$I$9-FZ242,IF(AND(FS243&gt;0,FS243*$B$4+FZ242&gt;$B$2*'SFV+BESS'!$I$9,FS243*$B$4&gt;'SFV+BESS'!$I$7,FZ242&lt;$B$2*'SFV+BESS'!$I$9),$B$2*'SFV+BESS'!$I$9-FZ242,IF(AND(FS243&gt;0,FS243*$B$4+FZ242&lt;=$B$2*'SFV+BESS'!$I$9,FS243&gt;'SFV+BESS'!$I$7),'SFV+BESS'!$I$7,0))))</f>
        <v>0</v>
      </c>
      <c r="FU243" s="27">
        <f>IF(AND(FS243&lt;0,FZ242+FS243/$B$5&gt;$H$2,-FS243/'Carga-Descarga Año'!$B$5&lt;'SFV+BESS'!$I$7),FS243/$B$5,IF(AND(FS243&lt;0,FZ242+FS243/$B$5&gt;$H$2,-FS243/'Carga-Descarga Año'!$B$5&gt;'SFV+BESS'!$I$7),-'SFV+BESS'!$I$7,IF(AND(FS243&lt;0,FZ242+FS243/$B$5&lt;$H$2),-MIN('SFV+BESS'!$I$7,FZ242-$H$2),0)))</f>
        <v>0</v>
      </c>
      <c r="FV243" s="33"/>
      <c r="FW243" s="33">
        <f t="shared" si="313"/>
        <v>0</v>
      </c>
      <c r="FX243" s="27">
        <f t="shared" si="281"/>
        <v>0</v>
      </c>
      <c r="FY243" s="27">
        <f t="shared" si="314"/>
        <v>0</v>
      </c>
      <c r="FZ243" s="28">
        <f>IF((FZ242+FT243+FU243)&gt;=$B$2*'SFV+BESS'!$I$9, $B$2*'SFV+BESS'!$I$9, (FZ242+FT243+FU243))</f>
        <v>173.61249999999998</v>
      </c>
      <c r="GA243" s="110">
        <f t="shared" si="282"/>
        <v>90.474946527938982</v>
      </c>
      <c r="GF243" s="251"/>
      <c r="GG243" s="41">
        <v>9.7500000000000107</v>
      </c>
      <c r="GH243" s="33">
        <f t="shared" si="327"/>
        <v>95.072145615161062</v>
      </c>
      <c r="GI243" s="33">
        <f>Gen_Cons_Horario!B8285</f>
        <v>0</v>
      </c>
      <c r="GJ243" s="35">
        <f t="shared" si="297"/>
        <v>95.072145615161062</v>
      </c>
      <c r="GK243" s="116">
        <f>IF(AND(GJ243&gt;0,GJ243*$B$4+GQ242&lt;=$B$2*'SFV+BESS'!$I$9,GJ243&lt;'SFV+BESS'!$I$7), GJ243*$B$4, IF(AND(GJ243&gt;0,GJ243*$B$4+GQ242&gt;$B$2*'SFV+BESS'!$I$9,GJ243*$B$4&lt;'SFV+BESS'!$I$7),$B$2*'SFV+BESS'!$I$9-GQ242,IF(AND(GJ243&gt;0,GJ243*$B$4+GQ242&gt;$B$2*'SFV+BESS'!$I$9,GJ243*$B$4&gt;'SFV+BESS'!$I$7,GQ242&lt;$B$2*'SFV+BESS'!$I$9),$B$2*'SFV+BESS'!$I$9-GQ242,IF(AND(GJ243&gt;0,GJ243*$B$4+GQ242&lt;=$B$2*'SFV+BESS'!$I$9,GJ243&gt;'SFV+BESS'!$I$7),'SFV+BESS'!$I$7,0))))</f>
        <v>0</v>
      </c>
      <c r="GL243" s="27">
        <f>IF(AND(GJ243&lt;0,GQ242+GJ243/$B$5&gt;$H$2,-GJ243/'Carga-Descarga Año'!$B$5&lt;'SFV+BESS'!$I$7),GJ243/$B$5,IF(AND(GJ243&lt;0,GQ242+GJ243/$B$5&gt;$H$2,-GJ243/'Carga-Descarga Año'!$B$5&gt;'SFV+BESS'!$I$7),-'SFV+BESS'!$I$7,IF(AND(GJ243&lt;0,GQ242+GJ243/$B$5&lt;$H$2),-MIN('SFV+BESS'!$I$7,GQ242-$H$2),0)))</f>
        <v>0</v>
      </c>
      <c r="GM243" s="33"/>
      <c r="GN243" s="33">
        <f t="shared" si="315"/>
        <v>0</v>
      </c>
      <c r="GO243" s="27">
        <f t="shared" si="283"/>
        <v>0</v>
      </c>
      <c r="GP243" s="27">
        <f t="shared" si="316"/>
        <v>0</v>
      </c>
      <c r="GQ243" s="28">
        <f>IF((GQ242+GK243+GL243)&gt;=$B$2*'SFV+BESS'!$I$9, $B$2*'SFV+BESS'!$I$9, (GQ242+GK243+GL243))</f>
        <v>173.61249999999998</v>
      </c>
      <c r="GR243" s="110">
        <f t="shared" si="284"/>
        <v>95.072145615161062</v>
      </c>
    </row>
    <row r="244" spans="1:200">
      <c r="A244" s="249"/>
      <c r="B244" s="41">
        <v>9.7916666666666696</v>
      </c>
      <c r="C244" s="38">
        <f t="shared" si="298"/>
        <v>79.925483788312661</v>
      </c>
      <c r="D244" s="2">
        <f>Gen_Cons_Horario!B270</f>
        <v>59.656000000000006</v>
      </c>
      <c r="E244" s="140">
        <f t="shared" si="256"/>
        <v>20.269483788312655</v>
      </c>
      <c r="F244" s="116">
        <f>IF(AND(E244&gt;0,E244*$B$4+L243&lt;=$B$2*'SFV+BESS'!$I$9,E244&lt;'SFV+BESS'!$I$7), E244*$B$4, IF(AND(E244&gt;0,E244*$B$4+L243&gt;$B$2*'SFV+BESS'!$I$9,E244*$B$4&lt;'SFV+BESS'!$I$7),$B$2*'SFV+BESS'!$I$9-L243,IF(AND(E244&gt;0,E244*$B$4+L243&gt;$B$2*'SFV+BESS'!$I$9,E244*$B$4&gt;'SFV+BESS'!$I$7,L243&lt;$B$2*'SFV+BESS'!$I$9),$B$2*'SFV+BESS'!$I$9-L243,IF(AND(E244&gt;0,E244*$B$4+L243&lt;=$B$2*'SFV+BESS'!$I$9,E244&gt;'SFV+BESS'!$I$7),'SFV+BESS'!$I$7,0))))</f>
        <v>0</v>
      </c>
      <c r="G244" s="27">
        <f>IF(AND(E244&lt;0,L243+E244/$B$5&gt;$H$2,-E244/'Carga-Descarga Año'!$B$5&lt;'SFV+BESS'!$I$7),E244/$B$5,IF(AND(E244&lt;0,L243+E244/$B$5&gt;$H$2,-E244/'Carga-Descarga Año'!$B$5&gt;'SFV+BESS'!$I$7),-'SFV+BESS'!$I$7,IF(AND(E244&lt;0,L243+E244/$B$5&lt;$H$2),-MIN('SFV+BESS'!$I$7,L243-$H$2),0)))</f>
        <v>0</v>
      </c>
      <c r="I244" s="38">
        <f t="shared" si="257"/>
        <v>59.656000000000006</v>
      </c>
      <c r="J244" s="27">
        <f t="shared" si="259"/>
        <v>0</v>
      </c>
      <c r="K244" s="27">
        <f t="shared" si="258"/>
        <v>0</v>
      </c>
      <c r="L244" s="28">
        <f>IF((L243+F244+G244)&gt;=$B$2*'SFV+BESS'!$I$9, $B$2*'SFV+BESS'!$I$9, (L243+F244+G244))</f>
        <v>173.61249999999998</v>
      </c>
      <c r="M244" s="110">
        <f t="shared" si="260"/>
        <v>20.269483788312655</v>
      </c>
      <c r="R244" s="251"/>
      <c r="S244" s="41">
        <v>9.7916666666666696</v>
      </c>
      <c r="T244" s="2">
        <f t="shared" si="317"/>
        <v>73.959352377759757</v>
      </c>
      <c r="U244" s="2">
        <f>Gen_Cons_Horario!B1014</f>
        <v>22.371000000000002</v>
      </c>
      <c r="V244" s="35">
        <f t="shared" si="292"/>
        <v>51.588352377759755</v>
      </c>
      <c r="W244" s="116">
        <f>IF(AND(V244&gt;0,V244*$B$4+AC243&lt;=$B$2*'SFV+BESS'!$I$9,V244&lt;'SFV+BESS'!$I$7), V244*$B$4, IF(AND(V244&gt;0,V244*$B$4+AC243&gt;$B$2*'SFV+BESS'!$I$9,V244*$B$4&lt;'SFV+BESS'!$I$7),$B$2*'SFV+BESS'!$I$9-AC243,IF(AND(V244&gt;0,V244*$B$4+AC243&gt;$B$2*'SFV+BESS'!$I$9,V244*$B$4&gt;'SFV+BESS'!$I$7,AC243&lt;$B$2*'SFV+BESS'!$I$9),$B$2*'SFV+BESS'!$I$9-AC243,IF(AND(V244&gt;0,V244*$B$4+AC243&lt;=$B$2*'SFV+BESS'!$I$9,V244&gt;'SFV+BESS'!$I$7),'SFV+BESS'!$I$7,0))))</f>
        <v>0</v>
      </c>
      <c r="X244" s="27">
        <f>IF(AND(V244&lt;0,AC243+V244/$B$5&gt;$H$2,-V244/'Carga-Descarga Año'!$B$5&lt;'SFV+BESS'!$I$7),V244/$B$5,IF(AND(V244&lt;0,AC243+V244/$B$5&gt;$H$2,-V244/'Carga-Descarga Año'!$B$5&gt;'SFV+BESS'!$I$7),-'SFV+BESS'!$I$7,IF(AND(V244&lt;0,AC243+V244/$B$5&lt;$H$2),-MIN('SFV+BESS'!$I$7,AC243-$H$2),0)))</f>
        <v>0</v>
      </c>
      <c r="Z244" s="33">
        <f t="shared" si="286"/>
        <v>22.371000000000002</v>
      </c>
      <c r="AA244" s="27">
        <f t="shared" si="261"/>
        <v>0</v>
      </c>
      <c r="AB244" s="27">
        <f t="shared" si="285"/>
        <v>0</v>
      </c>
      <c r="AC244" s="28">
        <f>IF((AC243+W244+X244)&gt;=$B$2*'SFV+BESS'!$I$9, $B$2*'SFV+BESS'!$I$9, (AC243+W244+X244))</f>
        <v>173.61249999999998</v>
      </c>
      <c r="AD244" s="110">
        <f t="shared" si="262"/>
        <v>51.588352377759755</v>
      </c>
      <c r="AI244" s="251"/>
      <c r="AJ244" s="41">
        <v>9.7916666666666696</v>
      </c>
      <c r="AK244" s="52">
        <f t="shared" si="318"/>
        <v>36.25870067053912</v>
      </c>
      <c r="AL244" s="33">
        <f>Gen_Cons_Horario!B1686</f>
        <v>37.285000000000004</v>
      </c>
      <c r="AM244" s="35">
        <f t="shared" si="293"/>
        <v>-1.0262993294608833</v>
      </c>
      <c r="AN244" s="116">
        <f>IF(AND(AM244&gt;0,AM244*$B$4+AT243&lt;=$B$2*'SFV+BESS'!$I$9,AM244&lt;'SFV+BESS'!$I$7), AM244*$B$4, IF(AND(AM244&gt;0,AM244*$B$4+AT243&gt;$B$2*'SFV+BESS'!$I$9,AM244*$B$4&lt;'SFV+BESS'!$I$7),$B$2*'SFV+BESS'!$I$9-AT243,IF(AND(AM244&gt;0,AM244*$B$4+AT243&gt;$B$2*'SFV+BESS'!$I$9,AM244*$B$4&gt;'SFV+BESS'!$I$7,AT243&lt;$B$2*'SFV+BESS'!$I$9),$B$2*'SFV+BESS'!$I$9-AT243,IF(AND(AM244&gt;0,AM244*$B$4+AT243&lt;=$B$2*'SFV+BESS'!$I$9,AM244&gt;'SFV+BESS'!$I$7),'SFV+BESS'!$I$7,0))))</f>
        <v>0</v>
      </c>
      <c r="AO244" s="27">
        <f>IF(AND(AM244&lt;0,AT243+AM244/$B$5&gt;$H$2,-AM244/'Carga-Descarga Año'!$B$5&lt;'SFV+BESS'!$I$7),AM244/$B$5,IF(AND(AM244&lt;0,AT243+AM244/$B$5&gt;$H$2,-AM244/'Carga-Descarga Año'!$B$5&gt;'SFV+BESS'!$I$7),-'SFV+BESS'!$I$7,IF(AND(AM244&lt;0,AT243+AM244/$B$5&lt;$H$2),-MIN('SFV+BESS'!$I$7,AT243-$H$2),0)))</f>
        <v>-1.0803150836430351</v>
      </c>
      <c r="AP244" s="33"/>
      <c r="AQ244" s="33">
        <f t="shared" si="299"/>
        <v>36.25870067053912</v>
      </c>
      <c r="AR244" s="27">
        <f t="shared" si="263"/>
        <v>1.0262993294608833</v>
      </c>
      <c r="AS244" s="27">
        <f t="shared" si="300"/>
        <v>0</v>
      </c>
      <c r="AT244" s="28">
        <f>IF((AT243+AN244+AO244)&gt;=$B$2*'SFV+BESS'!$I$9, $B$2*'SFV+BESS'!$I$9, (AT243+AN244+AO244))</f>
        <v>172.53218491635695</v>
      </c>
      <c r="AU244" s="110">
        <f t="shared" si="264"/>
        <v>0</v>
      </c>
      <c r="AZ244" s="251"/>
      <c r="BA244" s="41">
        <v>9.7916666666666696</v>
      </c>
      <c r="BB244" s="33">
        <f t="shared" si="319"/>
        <v>0.19541569172195167</v>
      </c>
      <c r="BC244" s="33">
        <f>Gen_Cons_Horario!B2430</f>
        <v>0</v>
      </c>
      <c r="BD244" s="35">
        <f t="shared" si="294"/>
        <v>0.19541569172195167</v>
      </c>
      <c r="BE244" s="116">
        <f>IF(AND(BD244&gt;0,BD244*$B$4+BK243&lt;=$B$2*'SFV+BESS'!$I$9,BD244&lt;'SFV+BESS'!$I$7), BD244*$B$4, IF(AND(BD244&gt;0,BD244*$B$4+BK243&gt;$B$2*'SFV+BESS'!$I$9,BD244*$B$4&lt;'SFV+BESS'!$I$7),$B$2*'SFV+BESS'!$I$9-BK243,IF(AND(BD244&gt;0,BD244*$B$4+BK243&gt;$B$2*'SFV+BESS'!$I$9,BD244*$B$4&gt;'SFV+BESS'!$I$7,BK243&lt;$B$2*'SFV+BESS'!$I$9),$B$2*'SFV+BESS'!$I$9-BK243,IF(AND(BD244&gt;0,BD244*$B$4+BK243&lt;=$B$2*'SFV+BESS'!$I$9,BD244&gt;'SFV+BESS'!$I$7),'SFV+BESS'!$I$7,0))))</f>
        <v>0</v>
      </c>
      <c r="BF244" s="27">
        <f>IF(AND(BD244&lt;0,BK243+BD244/$B$5&gt;$H$2,-BD244/'Carga-Descarga Año'!$B$5&lt;'SFV+BESS'!$I$7),BD244/$B$5,IF(AND(BD244&lt;0,BK243+BD244/$B$5&gt;$H$2,-BD244/'Carga-Descarga Año'!$B$5&gt;'SFV+BESS'!$I$7),-'SFV+BESS'!$I$7,IF(AND(BD244&lt;0,BK243+BD244/$B$5&lt;$H$2),-MIN('SFV+BESS'!$I$7,BK243-$H$2),0)))</f>
        <v>0</v>
      </c>
      <c r="BG244" s="33"/>
      <c r="BH244" s="33">
        <f t="shared" si="301"/>
        <v>0</v>
      </c>
      <c r="BI244" s="27">
        <f t="shared" si="265"/>
        <v>0</v>
      </c>
      <c r="BJ244" s="27">
        <f t="shared" si="302"/>
        <v>0</v>
      </c>
      <c r="BK244" s="28">
        <f>IF((BK243+BE244+BF244)&gt;=$B$2*'SFV+BESS'!$I$9, $B$2*'SFV+BESS'!$I$9, (BK243+BE244+BF244))</f>
        <v>173.61249999999998</v>
      </c>
      <c r="BL244" s="110">
        <f t="shared" si="266"/>
        <v>0.19541569172195167</v>
      </c>
      <c r="BQ244" s="251"/>
      <c r="BR244" s="41">
        <v>9.7916666666666696</v>
      </c>
      <c r="BS244" s="33">
        <f t="shared" si="320"/>
        <v>0</v>
      </c>
      <c r="BT244" s="33">
        <f>Gen_Cons_Horario!B3150</f>
        <v>0</v>
      </c>
      <c r="BU244" s="35">
        <f t="shared" si="295"/>
        <v>0</v>
      </c>
      <c r="BV244" s="116">
        <f>IF(AND(BU244&gt;0,BU244*$B$4+CB243&lt;=$B$2*'SFV+BESS'!$I$9,BU244&lt;'SFV+BESS'!$I$7), BU244*$B$4, IF(AND(BU244&gt;0,BU244*$B$4+CB243&gt;$B$2*'SFV+BESS'!$I$9,BU244*$B$4&lt;'SFV+BESS'!$I$7),$B$2*'SFV+BESS'!$I$9-CB243,IF(AND(BU244&gt;0,BU244*$B$4+CB243&gt;$B$2*'SFV+BESS'!$I$9,BU244*$B$4&gt;'SFV+BESS'!$I$7,CB243&lt;$B$2*'SFV+BESS'!$I$9),$B$2*'SFV+BESS'!$I$9-CB243,IF(AND(BU244&gt;0,BU244*$B$4+CB243&lt;=$B$2*'SFV+BESS'!$I$9,BU244&gt;'SFV+BESS'!$I$7),'SFV+BESS'!$I$7,0))))</f>
        <v>0</v>
      </c>
      <c r="BW244" s="27">
        <f>IF(AND(BU244&lt;0,CB243+BU244/$B$5&gt;$H$2,-BU244/'Carga-Descarga Año'!$B$5&lt;'SFV+BESS'!$I$7),BU244/$B$5,IF(AND(BU244&lt;0,CB243+BU244/$B$5&gt;$H$2,-BU244/'Carga-Descarga Año'!$B$5&gt;'SFV+BESS'!$I$7),-'SFV+BESS'!$I$7,IF(AND(BU244&lt;0,CB243+BU244/$B$5&lt;$H$2),-MIN('SFV+BESS'!$I$7,CB243-$H$2),0)))</f>
        <v>0</v>
      </c>
      <c r="BX244" s="33"/>
      <c r="BY244" s="33">
        <f t="shared" si="303"/>
        <v>0</v>
      </c>
      <c r="BZ244" s="27">
        <f t="shared" si="267"/>
        <v>0</v>
      </c>
      <c r="CA244" s="27">
        <f t="shared" si="268"/>
        <v>0</v>
      </c>
      <c r="CB244" s="28">
        <f>IF((CB243+BV244+BW244)&gt;=$B$2*'SFV+BESS'!$I$9, $B$2*'SFV+BESS'!$I$9, (CB243+BV244+BW244))</f>
        <v>173.61249999999998</v>
      </c>
      <c r="CC244" s="110">
        <f t="shared" si="269"/>
        <v>0</v>
      </c>
      <c r="CH244" s="251"/>
      <c r="CI244" s="41">
        <v>9.7916666666666696</v>
      </c>
      <c r="CJ244" s="33">
        <f t="shared" si="321"/>
        <v>0</v>
      </c>
      <c r="CK244" s="33">
        <f>Gen_Cons_Horario!B3894</f>
        <v>0</v>
      </c>
      <c r="CL244" s="35">
        <f t="shared" si="296"/>
        <v>0</v>
      </c>
      <c r="CM244" s="116">
        <f>IF(AND(CL244&gt;0,CL244*$B$4+CS243&lt;=$B$2*'SFV+BESS'!$I$9,CL244&lt;'SFV+BESS'!$I$7), CL244*$B$4, IF(AND(CL244&gt;0,CL244*$B$4+CS243&gt;$B$2*'SFV+BESS'!$I$9,CL244*$B$4&lt;'SFV+BESS'!$I$7),$B$2*'SFV+BESS'!$I$9-CS243,IF(AND(CL244&gt;0,CL244*$B$4+CS243&gt;$B$2*'SFV+BESS'!$I$9,CL244*$B$4&gt;'SFV+BESS'!$I$7,CS243&lt;$B$2*'SFV+BESS'!$I$9),$B$2*'SFV+BESS'!$I$9-CS243,IF(AND(CL244&gt;0,CL244*$B$4+CS243&lt;=$B$2*'SFV+BESS'!$I$9,CL244&gt;'SFV+BESS'!$I$7),'SFV+BESS'!$I$7,0))))</f>
        <v>0</v>
      </c>
      <c r="CN244" s="27">
        <f>IF(AND(CL244&lt;0,CS243+CL244/$B$5&gt;$H$2,-CL244/'Carga-Descarga Año'!$B$5&lt;'SFV+BESS'!$I$7),CL244/$B$5,IF(AND(CL244&lt;0,CS243+CL244/$B$5&gt;$H$2,-CL244/'Carga-Descarga Año'!$B$5&gt;'SFV+BESS'!$I$7),-'SFV+BESS'!$I$7,IF(AND(CL244&lt;0,CS243+CL244/$B$5&lt;$H$2),-MIN('SFV+BESS'!$I$7,CS243-$H$2),0)))</f>
        <v>0</v>
      </c>
      <c r="CO244" s="33"/>
      <c r="CP244" s="33">
        <f t="shared" si="304"/>
        <v>0</v>
      </c>
      <c r="CQ244" s="27">
        <f t="shared" si="270"/>
        <v>0</v>
      </c>
      <c r="CR244" s="27">
        <f t="shared" si="305"/>
        <v>0</v>
      </c>
      <c r="CS244" s="28">
        <f>IF((CS243+CM244+CN244)&gt;=$B$2*'SFV+BESS'!$I$9, $B$2*'SFV+BESS'!$I$9, (CS243+CM244+CN244))</f>
        <v>173.61249999999998</v>
      </c>
      <c r="CT244" s="110">
        <f t="shared" si="271"/>
        <v>0</v>
      </c>
      <c r="CY244" s="251"/>
      <c r="CZ244" s="41">
        <v>9.7916666666666696</v>
      </c>
      <c r="DA244" s="33">
        <f t="shared" si="322"/>
        <v>0</v>
      </c>
      <c r="DB244" s="33">
        <f>Gen_Cons_Horario!B4614</f>
        <v>0</v>
      </c>
      <c r="DC244" s="35">
        <f t="shared" si="287"/>
        <v>0</v>
      </c>
      <c r="DD244" s="116">
        <f>IF(AND(DC244&gt;0,DC244*$B$4+DJ243&lt;=$B$2*'SFV+BESS'!$I$9,DC244&lt;'SFV+BESS'!$I$7), DC244*$B$4, IF(AND(DC244&gt;0,DC244*$B$4+DJ243&gt;$B$2*'SFV+BESS'!$I$9,DC244*$B$4&lt;'SFV+BESS'!$I$7),$B$2*'SFV+BESS'!$I$9-DJ243,IF(AND(DC244&gt;0,DC244*$B$4+DJ243&gt;$B$2*'SFV+BESS'!$I$9,DC244*$B$4&gt;'SFV+BESS'!$I$7,DJ243&lt;$B$2*'SFV+BESS'!$I$9),$B$2*'SFV+BESS'!$I$9-DJ243,IF(AND(DC244&gt;0,DC244*$B$4+DJ243&lt;=$B$2*'SFV+BESS'!$I$9,DC244&gt;'SFV+BESS'!$I$7),'SFV+BESS'!$I$7,0))))</f>
        <v>0</v>
      </c>
      <c r="DE244" s="27">
        <f>IF(AND(DC244&lt;0,DJ243+DC244/$B$5&gt;$H$2,-DC244/'Carga-Descarga Año'!$B$5&lt;'SFV+BESS'!$I$7),DC244/$B$5,IF(AND(DC244&lt;0,DJ243+DC244/$B$5&gt;$H$2,-DC244/'Carga-Descarga Año'!$B$5&gt;'SFV+BESS'!$I$7),-'SFV+BESS'!$I$7,IF(AND(DC244&lt;0,DJ243+DC244/$B$5&lt;$H$2),-MIN('SFV+BESS'!$I$7,DJ243-$H$2),0)))</f>
        <v>0</v>
      </c>
      <c r="DF244" s="33"/>
      <c r="DG244" s="33">
        <f t="shared" si="306"/>
        <v>0</v>
      </c>
      <c r="DH244" s="27">
        <f t="shared" si="272"/>
        <v>0</v>
      </c>
      <c r="DI244" s="27">
        <f t="shared" si="273"/>
        <v>0</v>
      </c>
      <c r="DJ244" s="28">
        <f>IF((DJ243+DD244+DE244)&gt;=$B$2*'SFV+BESS'!$I$9, $B$2*'SFV+BESS'!$I$9, (DJ243+DD244+DE244))</f>
        <v>173.61249999999998</v>
      </c>
      <c r="DK244" s="110">
        <f t="shared" si="274"/>
        <v>0</v>
      </c>
      <c r="DP244" s="251"/>
      <c r="DQ244" s="41">
        <v>9.7916666666666696</v>
      </c>
      <c r="DR244" s="33">
        <f t="shared" si="323"/>
        <v>0</v>
      </c>
      <c r="DS244" s="33">
        <f>Gen_Cons_Horario!B5358</f>
        <v>0</v>
      </c>
      <c r="DT244" s="35">
        <f t="shared" si="288"/>
        <v>0</v>
      </c>
      <c r="DU244" s="116">
        <f>IF(AND(DT244&gt;0,DT244*$B$4+EA243&lt;=$B$2*'SFV+BESS'!$I$9,DT244&lt;'SFV+BESS'!$I$7), DT244*$B$4, IF(AND(DT244&gt;0,DT244*$B$4+EA243&gt;$B$2*'SFV+BESS'!$I$9,DT244*$B$4&lt;'SFV+BESS'!$I$7),$B$2*'SFV+BESS'!$I$9-EA243,IF(AND(DT244&gt;0,DT244*$B$4+EA243&gt;$B$2*'SFV+BESS'!$I$9,DT244*$B$4&gt;'SFV+BESS'!$I$7,EA243&lt;$B$2*'SFV+BESS'!$I$9),$B$2*'SFV+BESS'!$I$9-EA243,IF(AND(DT244&gt;0,DT244*$B$4+EA243&lt;=$B$2*'SFV+BESS'!$I$9,DT244&gt;'SFV+BESS'!$I$7),'SFV+BESS'!$I$7,0))))</f>
        <v>0</v>
      </c>
      <c r="DV244" s="27">
        <f>IF(AND(DT244&lt;0,EA243+DT244/$B$5&gt;$H$2,-DT244/'Carga-Descarga Año'!$B$5&lt;'SFV+BESS'!$I$7),DT244/$B$5,IF(AND(DT244&lt;0,EA243+DT244/$B$5&gt;$H$2,-DT244/'Carga-Descarga Año'!$B$5&gt;'SFV+BESS'!$I$7),-'SFV+BESS'!$I$7,IF(AND(DT244&lt;0,EA243+DT244/$B$5&lt;$H$2),-MIN('SFV+BESS'!$I$7,EA243-$H$2),0)))</f>
        <v>0</v>
      </c>
      <c r="DW244" s="33"/>
      <c r="DX244" s="33">
        <f t="shared" si="307"/>
        <v>0</v>
      </c>
      <c r="DY244" s="27">
        <f t="shared" si="275"/>
        <v>0</v>
      </c>
      <c r="DZ244" s="27">
        <f t="shared" si="308"/>
        <v>0</v>
      </c>
      <c r="EA244" s="28">
        <f>IF((EA243+DU244+DV244)&gt;=$B$2*'SFV+BESS'!$I$9, $B$2*'SFV+BESS'!$I$9, (EA243+DU244+DV244))</f>
        <v>173.61249999999998</v>
      </c>
      <c r="EB244" s="110">
        <f t="shared" si="276"/>
        <v>0</v>
      </c>
      <c r="EG244" s="251"/>
      <c r="EH244" s="41">
        <v>9.7916666666666696</v>
      </c>
      <c r="EI244" s="33">
        <f t="shared" si="324"/>
        <v>9.0697756845593993</v>
      </c>
      <c r="EJ244" s="33">
        <f>Gen_Cons_Horario!B6102</f>
        <v>0</v>
      </c>
      <c r="EK244" s="35">
        <f t="shared" si="289"/>
        <v>9.0697756845593993</v>
      </c>
      <c r="EL244" s="116">
        <f>IF(AND(EK244&gt;0,EK244*$B$4+ER243&lt;=$B$2*'SFV+BESS'!$I$9,EK244&lt;'SFV+BESS'!$I$7), EK244*$B$4, IF(AND(EK244&gt;0,EK244*$B$4+ER243&gt;$B$2*'SFV+BESS'!$I$9,EK244*$B$4&lt;'SFV+BESS'!$I$7),$B$2*'SFV+BESS'!$I$9-ER243,IF(AND(EK244&gt;0,EK244*$B$4+ER243&gt;$B$2*'SFV+BESS'!$I$9,EK244*$B$4&gt;'SFV+BESS'!$I$7,ER243&lt;$B$2*'SFV+BESS'!$I$9),$B$2*'SFV+BESS'!$I$9-ER243,IF(AND(EK244&gt;0,EK244*$B$4+ER243&lt;=$B$2*'SFV+BESS'!$I$9,EK244&gt;'SFV+BESS'!$I$7),'SFV+BESS'!$I$7,0))))</f>
        <v>0</v>
      </c>
      <c r="EM244" s="27">
        <f>IF(AND(EK244&lt;0,ER243+EK244/$B$5&gt;$H$2,-EK244/'Carga-Descarga Año'!$B$5&lt;'SFV+BESS'!$I$7),EK244/$B$5,IF(AND(EK244&lt;0,ER243+EK244/$B$5&gt;$H$2,-EK244/'Carga-Descarga Año'!$B$5&gt;'SFV+BESS'!$I$7),-'SFV+BESS'!$I$7,IF(AND(EK244&lt;0,ER243+EK244/$B$5&lt;$H$2),-MIN('SFV+BESS'!$I$7,ER243-$H$2),0)))</f>
        <v>0</v>
      </c>
      <c r="EN244" s="33"/>
      <c r="EO244" s="33">
        <f t="shared" si="309"/>
        <v>0</v>
      </c>
      <c r="EP244" s="27">
        <f t="shared" si="277"/>
        <v>0</v>
      </c>
      <c r="EQ244" s="27">
        <f t="shared" si="310"/>
        <v>0</v>
      </c>
      <c r="ER244" s="28">
        <f>IF((ER243+EL244+EM244)&gt;=$B$2*'SFV+BESS'!$I$9, $B$2*'SFV+BESS'!$I$9, (ER243+EL244+EM244))</f>
        <v>173.61249999999998</v>
      </c>
      <c r="ES244" s="110">
        <f t="shared" si="278"/>
        <v>9.0697756845593993</v>
      </c>
      <c r="EX244" s="251"/>
      <c r="EY244" s="41">
        <v>9.7916666666666696</v>
      </c>
      <c r="EZ244" s="33">
        <f t="shared" si="325"/>
        <v>26.14792669163916</v>
      </c>
      <c r="FA244" s="33">
        <f>Gen_Cons_Horario!B6822</f>
        <v>0</v>
      </c>
      <c r="FB244" s="35">
        <f t="shared" si="290"/>
        <v>26.14792669163916</v>
      </c>
      <c r="FC244" s="116">
        <f>IF(AND(FB244&gt;0,FB244*$B$4+FI243&lt;=$B$2*'SFV+BESS'!$I$9,FB244&lt;'SFV+BESS'!$I$7), FB244*$B$4, IF(AND(FB244&gt;0,FB244*$B$4+FI243&gt;$B$2*'SFV+BESS'!$I$9,FB244*$B$4&lt;'SFV+BESS'!$I$7),$B$2*'SFV+BESS'!$I$9-FI243,IF(AND(FB244&gt;0,FB244*$B$4+FI243&gt;$B$2*'SFV+BESS'!$I$9,FB244*$B$4&gt;'SFV+BESS'!$I$7,FI243&lt;$B$2*'SFV+BESS'!$I$9),$B$2*'SFV+BESS'!$I$9-FI243,IF(AND(FB244&gt;0,FB244*$B$4+FI243&lt;=$B$2*'SFV+BESS'!$I$9,FB244&gt;'SFV+BESS'!$I$7),'SFV+BESS'!$I$7,0))))</f>
        <v>0</v>
      </c>
      <c r="FD244" s="27">
        <f>IF(AND(FB244&lt;0,FI243+FB244/$B$5&gt;$H$2,-FB244/'Carga-Descarga Año'!$B$5&lt;'SFV+BESS'!$I$7),FB244/$B$5,IF(AND(FB244&lt;0,FI243+FB244/$B$5&gt;$H$2,-FB244/'Carga-Descarga Año'!$B$5&gt;'SFV+BESS'!$I$7),-'SFV+BESS'!$I$7,IF(AND(FB244&lt;0,FI243+FB244/$B$5&lt;$H$2),-MIN('SFV+BESS'!$I$7,FI243-$H$2),0)))</f>
        <v>0</v>
      </c>
      <c r="FE244" s="33"/>
      <c r="FF244" s="33">
        <f t="shared" si="311"/>
        <v>0</v>
      </c>
      <c r="FG244" s="27">
        <f t="shared" si="279"/>
        <v>0</v>
      </c>
      <c r="FH244" s="27">
        <f t="shared" si="312"/>
        <v>0</v>
      </c>
      <c r="FI244" s="28">
        <f>IF((FI243+FC244+FD244)&gt;=$B$2*'SFV+BESS'!$I$9, $B$2*'SFV+BESS'!$I$9, (FI243+FC244+FD244))</f>
        <v>173.61249999999998</v>
      </c>
      <c r="FJ244" s="110">
        <f t="shared" si="280"/>
        <v>26.14792669163916</v>
      </c>
      <c r="FO244" s="251"/>
      <c r="FP244" s="41">
        <v>9.7916666666666696</v>
      </c>
      <c r="FQ244" s="33">
        <f t="shared" si="326"/>
        <v>59.231799525485236</v>
      </c>
      <c r="FR244" s="33">
        <f>Gen_Cons_Horario!B7566</f>
        <v>0</v>
      </c>
      <c r="FS244" s="35">
        <f t="shared" si="291"/>
        <v>59.231799525485236</v>
      </c>
      <c r="FT244" s="116">
        <f>IF(AND(FS244&gt;0,FS244*$B$4+FZ243&lt;=$B$2*'SFV+BESS'!$I$9,FS244&lt;'SFV+BESS'!$I$7), FS244*$B$4, IF(AND(FS244&gt;0,FS244*$B$4+FZ243&gt;$B$2*'SFV+BESS'!$I$9,FS244*$B$4&lt;'SFV+BESS'!$I$7),$B$2*'SFV+BESS'!$I$9-FZ243,IF(AND(FS244&gt;0,FS244*$B$4+FZ243&gt;$B$2*'SFV+BESS'!$I$9,FS244*$B$4&gt;'SFV+BESS'!$I$7,FZ243&lt;$B$2*'SFV+BESS'!$I$9),$B$2*'SFV+BESS'!$I$9-FZ243,IF(AND(FS244&gt;0,FS244*$B$4+FZ243&lt;=$B$2*'SFV+BESS'!$I$9,FS244&gt;'SFV+BESS'!$I$7),'SFV+BESS'!$I$7,0))))</f>
        <v>0</v>
      </c>
      <c r="FU244" s="27">
        <f>IF(AND(FS244&lt;0,FZ243+FS244/$B$5&gt;$H$2,-FS244/'Carga-Descarga Año'!$B$5&lt;'SFV+BESS'!$I$7),FS244/$B$5,IF(AND(FS244&lt;0,FZ243+FS244/$B$5&gt;$H$2,-FS244/'Carga-Descarga Año'!$B$5&gt;'SFV+BESS'!$I$7),-'SFV+BESS'!$I$7,IF(AND(FS244&lt;0,FZ243+FS244/$B$5&lt;$H$2),-MIN('SFV+BESS'!$I$7,FZ243-$H$2),0)))</f>
        <v>0</v>
      </c>
      <c r="FV244" s="33"/>
      <c r="FW244" s="33">
        <f t="shared" si="313"/>
        <v>0</v>
      </c>
      <c r="FX244" s="27">
        <f t="shared" si="281"/>
        <v>0</v>
      </c>
      <c r="FY244" s="27">
        <f t="shared" si="314"/>
        <v>0</v>
      </c>
      <c r="FZ244" s="28">
        <f>IF((FZ243+FT244+FU244)&gt;=$B$2*'SFV+BESS'!$I$9, $B$2*'SFV+BESS'!$I$9, (FZ243+FT244+FU244))</f>
        <v>173.61249999999998</v>
      </c>
      <c r="GA244" s="110">
        <f t="shared" si="282"/>
        <v>59.231799525485236</v>
      </c>
      <c r="GF244" s="251"/>
      <c r="GG244" s="41">
        <v>9.7916666666666696</v>
      </c>
      <c r="GH244" s="33">
        <f t="shared" si="327"/>
        <v>72.477839404150572</v>
      </c>
      <c r="GI244" s="33">
        <f>Gen_Cons_Horario!B8286</f>
        <v>0</v>
      </c>
      <c r="GJ244" s="35">
        <f t="shared" si="297"/>
        <v>72.477839404150572</v>
      </c>
      <c r="GK244" s="116">
        <f>IF(AND(GJ244&gt;0,GJ244*$B$4+GQ243&lt;=$B$2*'SFV+BESS'!$I$9,GJ244&lt;'SFV+BESS'!$I$7), GJ244*$B$4, IF(AND(GJ244&gt;0,GJ244*$B$4+GQ243&gt;$B$2*'SFV+BESS'!$I$9,GJ244*$B$4&lt;'SFV+BESS'!$I$7),$B$2*'SFV+BESS'!$I$9-GQ243,IF(AND(GJ244&gt;0,GJ244*$B$4+GQ243&gt;$B$2*'SFV+BESS'!$I$9,GJ244*$B$4&gt;'SFV+BESS'!$I$7,GQ243&lt;$B$2*'SFV+BESS'!$I$9),$B$2*'SFV+BESS'!$I$9-GQ243,IF(AND(GJ244&gt;0,GJ244*$B$4+GQ243&lt;=$B$2*'SFV+BESS'!$I$9,GJ244&gt;'SFV+BESS'!$I$7),'SFV+BESS'!$I$7,0))))</f>
        <v>0</v>
      </c>
      <c r="GL244" s="27">
        <f>IF(AND(GJ244&lt;0,GQ243+GJ244/$B$5&gt;$H$2,-GJ244/'Carga-Descarga Año'!$B$5&lt;'SFV+BESS'!$I$7),GJ244/$B$5,IF(AND(GJ244&lt;0,GQ243+GJ244/$B$5&gt;$H$2,-GJ244/'Carga-Descarga Año'!$B$5&gt;'SFV+BESS'!$I$7),-'SFV+BESS'!$I$7,IF(AND(GJ244&lt;0,GQ243+GJ244/$B$5&lt;$H$2),-MIN('SFV+BESS'!$I$7,GQ243-$H$2),0)))</f>
        <v>0</v>
      </c>
      <c r="GM244" s="33"/>
      <c r="GN244" s="33">
        <f t="shared" si="315"/>
        <v>0</v>
      </c>
      <c r="GO244" s="27">
        <f t="shared" si="283"/>
        <v>0</v>
      </c>
      <c r="GP244" s="27">
        <f t="shared" si="316"/>
        <v>0</v>
      </c>
      <c r="GQ244" s="28">
        <f>IF((GQ243+GK244+GL244)&gt;=$B$2*'SFV+BESS'!$I$9, $B$2*'SFV+BESS'!$I$9, (GQ243+GK244+GL244))</f>
        <v>173.61249999999998</v>
      </c>
      <c r="GR244" s="110">
        <f t="shared" si="284"/>
        <v>72.477839404150572</v>
      </c>
    </row>
    <row r="245" spans="1:200">
      <c r="A245" s="249"/>
      <c r="B245" s="41">
        <v>9.8333333333333393</v>
      </c>
      <c r="C245" s="38">
        <f t="shared" si="298"/>
        <v>27.350926011209655</v>
      </c>
      <c r="D245" s="2">
        <f>Gen_Cons_Horario!B271</f>
        <v>22.371000000000002</v>
      </c>
      <c r="E245" s="140">
        <f t="shared" si="256"/>
        <v>4.9799260112096526</v>
      </c>
      <c r="F245" s="116">
        <f>IF(AND(E245&gt;0,E245*$B$4+L244&lt;=$B$2*'SFV+BESS'!$I$9,E245&lt;'SFV+BESS'!$I$7), E245*$B$4, IF(AND(E245&gt;0,E245*$B$4+L244&gt;$B$2*'SFV+BESS'!$I$9,E245*$B$4&lt;'SFV+BESS'!$I$7),$B$2*'SFV+BESS'!$I$9-L244,IF(AND(E245&gt;0,E245*$B$4+L244&gt;$B$2*'SFV+BESS'!$I$9,E245*$B$4&gt;'SFV+BESS'!$I$7,L244&lt;$B$2*'SFV+BESS'!$I$9),$B$2*'SFV+BESS'!$I$9-L244,IF(AND(E245&gt;0,E245*$B$4+L244&lt;=$B$2*'SFV+BESS'!$I$9,E245&gt;'SFV+BESS'!$I$7),'SFV+BESS'!$I$7,0))))</f>
        <v>0</v>
      </c>
      <c r="G245" s="27">
        <f>IF(AND(E245&lt;0,L244+E245/$B$5&gt;$H$2,-E245/'Carga-Descarga Año'!$B$5&lt;'SFV+BESS'!$I$7),E245/$B$5,IF(AND(E245&lt;0,L244+E245/$B$5&gt;$H$2,-E245/'Carga-Descarga Año'!$B$5&gt;'SFV+BESS'!$I$7),-'SFV+BESS'!$I$7,IF(AND(E245&lt;0,L244+E245/$B$5&lt;$H$2),-MIN('SFV+BESS'!$I$7,L244-$H$2),0)))</f>
        <v>0</v>
      </c>
      <c r="I245" s="38">
        <f t="shared" si="257"/>
        <v>22.371000000000002</v>
      </c>
      <c r="J245" s="27">
        <f t="shared" si="259"/>
        <v>0</v>
      </c>
      <c r="K245" s="27">
        <f t="shared" si="258"/>
        <v>0</v>
      </c>
      <c r="L245" s="28">
        <f>IF((L244+F245+G245)&gt;=$B$2*'SFV+BESS'!$I$9, $B$2*'SFV+BESS'!$I$9, (L244+F245+G245))</f>
        <v>173.61249999999998</v>
      </c>
      <c r="M245" s="110">
        <f t="shared" si="260"/>
        <v>4.9799260112096526</v>
      </c>
      <c r="R245" s="251"/>
      <c r="S245" s="41">
        <v>9.8333333333333393</v>
      </c>
      <c r="T245" s="2">
        <f t="shared" si="317"/>
        <v>9.3267324901157203</v>
      </c>
      <c r="U245" s="2">
        <f>Gen_Cons_Horario!B1015</f>
        <v>0</v>
      </c>
      <c r="V245" s="35">
        <f t="shared" si="292"/>
        <v>9.3267324901157203</v>
      </c>
      <c r="W245" s="116">
        <f>IF(AND(V245&gt;0,V245*$B$4+AC244&lt;=$B$2*'SFV+BESS'!$I$9,V245&lt;'SFV+BESS'!$I$7), V245*$B$4, IF(AND(V245&gt;0,V245*$B$4+AC244&gt;$B$2*'SFV+BESS'!$I$9,V245*$B$4&lt;'SFV+BESS'!$I$7),$B$2*'SFV+BESS'!$I$9-AC244,IF(AND(V245&gt;0,V245*$B$4+AC244&gt;$B$2*'SFV+BESS'!$I$9,V245*$B$4&gt;'SFV+BESS'!$I$7,AC244&lt;$B$2*'SFV+BESS'!$I$9),$B$2*'SFV+BESS'!$I$9-AC244,IF(AND(V245&gt;0,V245*$B$4+AC244&lt;=$B$2*'SFV+BESS'!$I$9,V245&gt;'SFV+BESS'!$I$7),'SFV+BESS'!$I$7,0))))</f>
        <v>0</v>
      </c>
      <c r="X245" s="27">
        <f>IF(AND(V245&lt;0,AC244+V245/$B$5&gt;$H$2,-V245/'Carga-Descarga Año'!$B$5&lt;'SFV+BESS'!$I$7),V245/$B$5,IF(AND(V245&lt;0,AC244+V245/$B$5&gt;$H$2,-V245/'Carga-Descarga Año'!$B$5&gt;'SFV+BESS'!$I$7),-'SFV+BESS'!$I$7,IF(AND(V245&lt;0,AC244+V245/$B$5&lt;$H$2),-MIN('SFV+BESS'!$I$7,AC244-$H$2),0)))</f>
        <v>0</v>
      </c>
      <c r="Z245" s="33">
        <f t="shared" si="286"/>
        <v>0</v>
      </c>
      <c r="AA245" s="27">
        <f t="shared" si="261"/>
        <v>0</v>
      </c>
      <c r="AB245" s="27">
        <f t="shared" si="285"/>
        <v>0</v>
      </c>
      <c r="AC245" s="28">
        <f>IF((AC244+W245+X245)&gt;=$B$2*'SFV+BESS'!$I$9, $B$2*'SFV+BESS'!$I$9, (AC244+W245+X245))</f>
        <v>173.61249999999998</v>
      </c>
      <c r="AD245" s="110">
        <f t="shared" si="262"/>
        <v>9.3267324901157203</v>
      </c>
      <c r="AI245" s="251"/>
      <c r="AJ245" s="41">
        <v>9.8333333333333393</v>
      </c>
      <c r="AK245" s="52">
        <f t="shared" si="318"/>
        <v>0</v>
      </c>
      <c r="AL245" s="33">
        <f>Gen_Cons_Horario!B1687</f>
        <v>0</v>
      </c>
      <c r="AM245" s="35">
        <f t="shared" si="293"/>
        <v>0</v>
      </c>
      <c r="AN245" s="116">
        <f>IF(AND(AM245&gt;0,AM245*$B$4+AT244&lt;=$B$2*'SFV+BESS'!$I$9,AM245&lt;'SFV+BESS'!$I$7), AM245*$B$4, IF(AND(AM245&gt;0,AM245*$B$4+AT244&gt;$B$2*'SFV+BESS'!$I$9,AM245*$B$4&lt;'SFV+BESS'!$I$7),$B$2*'SFV+BESS'!$I$9-AT244,IF(AND(AM245&gt;0,AM245*$B$4+AT244&gt;$B$2*'SFV+BESS'!$I$9,AM245*$B$4&gt;'SFV+BESS'!$I$7,AT244&lt;$B$2*'SFV+BESS'!$I$9),$B$2*'SFV+BESS'!$I$9-AT244,IF(AND(AM245&gt;0,AM245*$B$4+AT244&lt;=$B$2*'SFV+BESS'!$I$9,AM245&gt;'SFV+BESS'!$I$7),'SFV+BESS'!$I$7,0))))</f>
        <v>0</v>
      </c>
      <c r="AO245" s="27">
        <f>IF(AND(AM245&lt;0,AT244+AM245/$B$5&gt;$H$2,-AM245/'Carga-Descarga Año'!$B$5&lt;'SFV+BESS'!$I$7),AM245/$B$5,IF(AND(AM245&lt;0,AT244+AM245/$B$5&gt;$H$2,-AM245/'Carga-Descarga Año'!$B$5&gt;'SFV+BESS'!$I$7),-'SFV+BESS'!$I$7,IF(AND(AM245&lt;0,AT244+AM245/$B$5&lt;$H$2),-MIN('SFV+BESS'!$I$7,AT244-$H$2),0)))</f>
        <v>0</v>
      </c>
      <c r="AP245" s="33"/>
      <c r="AQ245" s="33">
        <f t="shared" si="299"/>
        <v>0</v>
      </c>
      <c r="AR245" s="27">
        <f t="shared" si="263"/>
        <v>0</v>
      </c>
      <c r="AS245" s="27">
        <f t="shared" si="300"/>
        <v>0</v>
      </c>
      <c r="AT245" s="28">
        <f>IF((AT244+AN245+AO245)&gt;=$B$2*'SFV+BESS'!$I$9, $B$2*'SFV+BESS'!$I$9, (AT244+AN245+AO245))</f>
        <v>172.53218491635695</v>
      </c>
      <c r="AU245" s="110">
        <f t="shared" si="264"/>
        <v>0</v>
      </c>
      <c r="AZ245" s="251"/>
      <c r="BA245" s="41">
        <v>9.8333333333333393</v>
      </c>
      <c r="BB245" s="33">
        <f t="shared" si="319"/>
        <v>0</v>
      </c>
      <c r="BC245" s="33">
        <f>Gen_Cons_Horario!B2431</f>
        <v>0</v>
      </c>
      <c r="BD245" s="35">
        <f t="shared" si="294"/>
        <v>0</v>
      </c>
      <c r="BE245" s="116">
        <f>IF(AND(BD245&gt;0,BD245*$B$4+BK244&lt;=$B$2*'SFV+BESS'!$I$9,BD245&lt;'SFV+BESS'!$I$7), BD245*$B$4, IF(AND(BD245&gt;0,BD245*$B$4+BK244&gt;$B$2*'SFV+BESS'!$I$9,BD245*$B$4&lt;'SFV+BESS'!$I$7),$B$2*'SFV+BESS'!$I$9-BK244,IF(AND(BD245&gt;0,BD245*$B$4+BK244&gt;$B$2*'SFV+BESS'!$I$9,BD245*$B$4&gt;'SFV+BESS'!$I$7,BK244&lt;$B$2*'SFV+BESS'!$I$9),$B$2*'SFV+BESS'!$I$9-BK244,IF(AND(BD245&gt;0,BD245*$B$4+BK244&lt;=$B$2*'SFV+BESS'!$I$9,BD245&gt;'SFV+BESS'!$I$7),'SFV+BESS'!$I$7,0))))</f>
        <v>0</v>
      </c>
      <c r="BF245" s="27">
        <f>IF(AND(BD245&lt;0,BK244+BD245/$B$5&gt;$H$2,-BD245/'Carga-Descarga Año'!$B$5&lt;'SFV+BESS'!$I$7),BD245/$B$5,IF(AND(BD245&lt;0,BK244+BD245/$B$5&gt;$H$2,-BD245/'Carga-Descarga Año'!$B$5&gt;'SFV+BESS'!$I$7),-'SFV+BESS'!$I$7,IF(AND(BD245&lt;0,BK244+BD245/$B$5&lt;$H$2),-MIN('SFV+BESS'!$I$7,BK244-$H$2),0)))</f>
        <v>0</v>
      </c>
      <c r="BG245" s="33"/>
      <c r="BH245" s="33">
        <f t="shared" si="301"/>
        <v>0</v>
      </c>
      <c r="BI245" s="27">
        <f t="shared" si="265"/>
        <v>0</v>
      </c>
      <c r="BJ245" s="27">
        <f t="shared" si="302"/>
        <v>0</v>
      </c>
      <c r="BK245" s="28">
        <f>IF((BK244+BE245+BF245)&gt;=$B$2*'SFV+BESS'!$I$9, $B$2*'SFV+BESS'!$I$9, (BK244+BE245+BF245))</f>
        <v>173.61249999999998</v>
      </c>
      <c r="BL245" s="110">
        <f t="shared" si="266"/>
        <v>0</v>
      </c>
      <c r="BQ245" s="251"/>
      <c r="BR245" s="41">
        <v>9.8333333333333393</v>
      </c>
      <c r="BS245" s="33">
        <f t="shared" si="320"/>
        <v>0</v>
      </c>
      <c r="BT245" s="33">
        <f>Gen_Cons_Horario!B3151</f>
        <v>0</v>
      </c>
      <c r="BU245" s="35">
        <f t="shared" si="295"/>
        <v>0</v>
      </c>
      <c r="BV245" s="116">
        <f>IF(AND(BU245&gt;0,BU245*$B$4+CB244&lt;=$B$2*'SFV+BESS'!$I$9,BU245&lt;'SFV+BESS'!$I$7), BU245*$B$4, IF(AND(BU245&gt;0,BU245*$B$4+CB244&gt;$B$2*'SFV+BESS'!$I$9,BU245*$B$4&lt;'SFV+BESS'!$I$7),$B$2*'SFV+BESS'!$I$9-CB244,IF(AND(BU245&gt;0,BU245*$B$4+CB244&gt;$B$2*'SFV+BESS'!$I$9,BU245*$B$4&gt;'SFV+BESS'!$I$7,CB244&lt;$B$2*'SFV+BESS'!$I$9),$B$2*'SFV+BESS'!$I$9-CB244,IF(AND(BU245&gt;0,BU245*$B$4+CB244&lt;=$B$2*'SFV+BESS'!$I$9,BU245&gt;'SFV+BESS'!$I$7),'SFV+BESS'!$I$7,0))))</f>
        <v>0</v>
      </c>
      <c r="BW245" s="27">
        <f>IF(AND(BU245&lt;0,CB244+BU245/$B$5&gt;$H$2,-BU245/'Carga-Descarga Año'!$B$5&lt;'SFV+BESS'!$I$7),BU245/$B$5,IF(AND(BU245&lt;0,CB244+BU245/$B$5&gt;$H$2,-BU245/'Carga-Descarga Año'!$B$5&gt;'SFV+BESS'!$I$7),-'SFV+BESS'!$I$7,IF(AND(BU245&lt;0,CB244+BU245/$B$5&lt;$H$2),-MIN('SFV+BESS'!$I$7,CB244-$H$2),0)))</f>
        <v>0</v>
      </c>
      <c r="BX245" s="33"/>
      <c r="BY245" s="33">
        <f t="shared" si="303"/>
        <v>0</v>
      </c>
      <c r="BZ245" s="27">
        <f t="shared" si="267"/>
        <v>0</v>
      </c>
      <c r="CA245" s="27">
        <f t="shared" si="268"/>
        <v>0</v>
      </c>
      <c r="CB245" s="28">
        <f>IF((CB244+BV245+BW245)&gt;=$B$2*'SFV+BESS'!$I$9, $B$2*'SFV+BESS'!$I$9, (CB244+BV245+BW245))</f>
        <v>173.61249999999998</v>
      </c>
      <c r="CC245" s="110">
        <f t="shared" si="269"/>
        <v>0</v>
      </c>
      <c r="CH245" s="251"/>
      <c r="CI245" s="41">
        <v>9.8333333333333393</v>
      </c>
      <c r="CJ245" s="33">
        <f t="shared" si="321"/>
        <v>0</v>
      </c>
      <c r="CK245" s="33">
        <f>Gen_Cons_Horario!B3895</f>
        <v>0</v>
      </c>
      <c r="CL245" s="35">
        <f t="shared" si="296"/>
        <v>0</v>
      </c>
      <c r="CM245" s="116">
        <f>IF(AND(CL245&gt;0,CL245*$B$4+CS244&lt;=$B$2*'SFV+BESS'!$I$9,CL245&lt;'SFV+BESS'!$I$7), CL245*$B$4, IF(AND(CL245&gt;0,CL245*$B$4+CS244&gt;$B$2*'SFV+BESS'!$I$9,CL245*$B$4&lt;'SFV+BESS'!$I$7),$B$2*'SFV+BESS'!$I$9-CS244,IF(AND(CL245&gt;0,CL245*$B$4+CS244&gt;$B$2*'SFV+BESS'!$I$9,CL245*$B$4&gt;'SFV+BESS'!$I$7,CS244&lt;$B$2*'SFV+BESS'!$I$9),$B$2*'SFV+BESS'!$I$9-CS244,IF(AND(CL245&gt;0,CL245*$B$4+CS244&lt;=$B$2*'SFV+BESS'!$I$9,CL245&gt;'SFV+BESS'!$I$7),'SFV+BESS'!$I$7,0))))</f>
        <v>0</v>
      </c>
      <c r="CN245" s="27">
        <f>IF(AND(CL245&lt;0,CS244+CL245/$B$5&gt;$H$2,-CL245/'Carga-Descarga Año'!$B$5&lt;'SFV+BESS'!$I$7),CL245/$B$5,IF(AND(CL245&lt;0,CS244+CL245/$B$5&gt;$H$2,-CL245/'Carga-Descarga Año'!$B$5&gt;'SFV+BESS'!$I$7),-'SFV+BESS'!$I$7,IF(AND(CL245&lt;0,CS244+CL245/$B$5&lt;$H$2),-MIN('SFV+BESS'!$I$7,CS244-$H$2),0)))</f>
        <v>0</v>
      </c>
      <c r="CO245" s="33"/>
      <c r="CP245" s="33">
        <f t="shared" si="304"/>
        <v>0</v>
      </c>
      <c r="CQ245" s="27">
        <f t="shared" si="270"/>
        <v>0</v>
      </c>
      <c r="CR245" s="27">
        <f t="shared" si="305"/>
        <v>0</v>
      </c>
      <c r="CS245" s="28">
        <f>IF((CS244+CM245+CN245)&gt;=$B$2*'SFV+BESS'!$I$9, $B$2*'SFV+BESS'!$I$9, (CS244+CM245+CN245))</f>
        <v>173.61249999999998</v>
      </c>
      <c r="CT245" s="110">
        <f t="shared" si="271"/>
        <v>0</v>
      </c>
      <c r="CY245" s="251"/>
      <c r="CZ245" s="41">
        <v>9.8333333333333393</v>
      </c>
      <c r="DA245" s="33">
        <f t="shared" si="322"/>
        <v>0</v>
      </c>
      <c r="DB245" s="33">
        <f>Gen_Cons_Horario!B4615</f>
        <v>0</v>
      </c>
      <c r="DC245" s="35">
        <f t="shared" si="287"/>
        <v>0</v>
      </c>
      <c r="DD245" s="116">
        <f>IF(AND(DC245&gt;0,DC245*$B$4+DJ244&lt;=$B$2*'SFV+BESS'!$I$9,DC245&lt;'SFV+BESS'!$I$7), DC245*$B$4, IF(AND(DC245&gt;0,DC245*$B$4+DJ244&gt;$B$2*'SFV+BESS'!$I$9,DC245*$B$4&lt;'SFV+BESS'!$I$7),$B$2*'SFV+BESS'!$I$9-DJ244,IF(AND(DC245&gt;0,DC245*$B$4+DJ244&gt;$B$2*'SFV+BESS'!$I$9,DC245*$B$4&gt;'SFV+BESS'!$I$7,DJ244&lt;$B$2*'SFV+BESS'!$I$9),$B$2*'SFV+BESS'!$I$9-DJ244,IF(AND(DC245&gt;0,DC245*$B$4+DJ244&lt;=$B$2*'SFV+BESS'!$I$9,DC245&gt;'SFV+BESS'!$I$7),'SFV+BESS'!$I$7,0))))</f>
        <v>0</v>
      </c>
      <c r="DE245" s="27">
        <f>IF(AND(DC245&lt;0,DJ244+DC245/$B$5&gt;$H$2,-DC245/'Carga-Descarga Año'!$B$5&lt;'SFV+BESS'!$I$7),DC245/$B$5,IF(AND(DC245&lt;0,DJ244+DC245/$B$5&gt;$H$2,-DC245/'Carga-Descarga Año'!$B$5&gt;'SFV+BESS'!$I$7),-'SFV+BESS'!$I$7,IF(AND(DC245&lt;0,DJ244+DC245/$B$5&lt;$H$2),-MIN('SFV+BESS'!$I$7,DJ244-$H$2),0)))</f>
        <v>0</v>
      </c>
      <c r="DF245" s="33"/>
      <c r="DG245" s="33">
        <f t="shared" si="306"/>
        <v>0</v>
      </c>
      <c r="DH245" s="27">
        <f t="shared" si="272"/>
        <v>0</v>
      </c>
      <c r="DI245" s="27">
        <f t="shared" si="273"/>
        <v>0</v>
      </c>
      <c r="DJ245" s="28">
        <f>IF((DJ244+DD245+DE245)&gt;=$B$2*'SFV+BESS'!$I$9, $B$2*'SFV+BESS'!$I$9, (DJ244+DD245+DE245))</f>
        <v>173.61249999999998</v>
      </c>
      <c r="DK245" s="110">
        <f t="shared" si="274"/>
        <v>0</v>
      </c>
      <c r="DP245" s="251"/>
      <c r="DQ245" s="41">
        <v>9.8333333333333393</v>
      </c>
      <c r="DR245" s="33">
        <f t="shared" si="323"/>
        <v>0</v>
      </c>
      <c r="DS245" s="33">
        <f>Gen_Cons_Horario!B5359</f>
        <v>0</v>
      </c>
      <c r="DT245" s="35">
        <f t="shared" si="288"/>
        <v>0</v>
      </c>
      <c r="DU245" s="116">
        <f>IF(AND(DT245&gt;0,DT245*$B$4+EA244&lt;=$B$2*'SFV+BESS'!$I$9,DT245&lt;'SFV+BESS'!$I$7), DT245*$B$4, IF(AND(DT245&gt;0,DT245*$B$4+EA244&gt;$B$2*'SFV+BESS'!$I$9,DT245*$B$4&lt;'SFV+BESS'!$I$7),$B$2*'SFV+BESS'!$I$9-EA244,IF(AND(DT245&gt;0,DT245*$B$4+EA244&gt;$B$2*'SFV+BESS'!$I$9,DT245*$B$4&gt;'SFV+BESS'!$I$7,EA244&lt;$B$2*'SFV+BESS'!$I$9),$B$2*'SFV+BESS'!$I$9-EA244,IF(AND(DT245&gt;0,DT245*$B$4+EA244&lt;=$B$2*'SFV+BESS'!$I$9,DT245&gt;'SFV+BESS'!$I$7),'SFV+BESS'!$I$7,0))))</f>
        <v>0</v>
      </c>
      <c r="DV245" s="27">
        <f>IF(AND(DT245&lt;0,EA244+DT245/$B$5&gt;$H$2,-DT245/'Carga-Descarga Año'!$B$5&lt;'SFV+BESS'!$I$7),DT245/$B$5,IF(AND(DT245&lt;0,EA244+DT245/$B$5&gt;$H$2,-DT245/'Carga-Descarga Año'!$B$5&gt;'SFV+BESS'!$I$7),-'SFV+BESS'!$I$7,IF(AND(DT245&lt;0,EA244+DT245/$B$5&lt;$H$2),-MIN('SFV+BESS'!$I$7,EA244-$H$2),0)))</f>
        <v>0</v>
      </c>
      <c r="DW245" s="33"/>
      <c r="DX245" s="33">
        <f t="shared" si="307"/>
        <v>0</v>
      </c>
      <c r="DY245" s="27">
        <f t="shared" si="275"/>
        <v>0</v>
      </c>
      <c r="DZ245" s="27">
        <f t="shared" si="308"/>
        <v>0</v>
      </c>
      <c r="EA245" s="28">
        <f>IF((EA244+DU245+DV245)&gt;=$B$2*'SFV+BESS'!$I$9, $B$2*'SFV+BESS'!$I$9, (EA244+DU245+DV245))</f>
        <v>173.61249999999998</v>
      </c>
      <c r="EB245" s="110">
        <f t="shared" si="276"/>
        <v>0</v>
      </c>
      <c r="EG245" s="251"/>
      <c r="EH245" s="41">
        <v>9.8333333333333393</v>
      </c>
      <c r="EI245" s="33">
        <f t="shared" si="324"/>
        <v>0</v>
      </c>
      <c r="EJ245" s="33">
        <f>Gen_Cons_Horario!B6103</f>
        <v>0</v>
      </c>
      <c r="EK245" s="35">
        <f t="shared" si="289"/>
        <v>0</v>
      </c>
      <c r="EL245" s="116">
        <f>IF(AND(EK245&gt;0,EK245*$B$4+ER244&lt;=$B$2*'SFV+BESS'!$I$9,EK245&lt;'SFV+BESS'!$I$7), EK245*$B$4, IF(AND(EK245&gt;0,EK245*$B$4+ER244&gt;$B$2*'SFV+BESS'!$I$9,EK245*$B$4&lt;'SFV+BESS'!$I$7),$B$2*'SFV+BESS'!$I$9-ER244,IF(AND(EK245&gt;0,EK245*$B$4+ER244&gt;$B$2*'SFV+BESS'!$I$9,EK245*$B$4&gt;'SFV+BESS'!$I$7,ER244&lt;$B$2*'SFV+BESS'!$I$9),$B$2*'SFV+BESS'!$I$9-ER244,IF(AND(EK245&gt;0,EK245*$B$4+ER244&lt;=$B$2*'SFV+BESS'!$I$9,EK245&gt;'SFV+BESS'!$I$7),'SFV+BESS'!$I$7,0))))</f>
        <v>0</v>
      </c>
      <c r="EM245" s="27">
        <f>IF(AND(EK245&lt;0,ER244+EK245/$B$5&gt;$H$2,-EK245/'Carga-Descarga Año'!$B$5&lt;'SFV+BESS'!$I$7),EK245/$B$5,IF(AND(EK245&lt;0,ER244+EK245/$B$5&gt;$H$2,-EK245/'Carga-Descarga Año'!$B$5&gt;'SFV+BESS'!$I$7),-'SFV+BESS'!$I$7,IF(AND(EK245&lt;0,ER244+EK245/$B$5&lt;$H$2),-MIN('SFV+BESS'!$I$7,ER244-$H$2),0)))</f>
        <v>0</v>
      </c>
      <c r="EN245" s="33"/>
      <c r="EO245" s="33">
        <f t="shared" si="309"/>
        <v>0</v>
      </c>
      <c r="EP245" s="27">
        <f t="shared" si="277"/>
        <v>0</v>
      </c>
      <c r="EQ245" s="27">
        <f t="shared" si="310"/>
        <v>0</v>
      </c>
      <c r="ER245" s="28">
        <f>IF((ER244+EL245+EM245)&gt;=$B$2*'SFV+BESS'!$I$9, $B$2*'SFV+BESS'!$I$9, (ER244+EL245+EM245))</f>
        <v>173.61249999999998</v>
      </c>
      <c r="ES245" s="110">
        <f t="shared" si="278"/>
        <v>0</v>
      </c>
      <c r="EX245" s="251"/>
      <c r="EY245" s="41">
        <v>9.8333333333333393</v>
      </c>
      <c r="EZ245" s="33">
        <f t="shared" si="325"/>
        <v>0</v>
      </c>
      <c r="FA245" s="33">
        <f>Gen_Cons_Horario!B6823</f>
        <v>0</v>
      </c>
      <c r="FB245" s="35">
        <f t="shared" si="290"/>
        <v>0</v>
      </c>
      <c r="FC245" s="116">
        <f>IF(AND(FB245&gt;0,FB245*$B$4+FI244&lt;=$B$2*'SFV+BESS'!$I$9,FB245&lt;'SFV+BESS'!$I$7), FB245*$B$4, IF(AND(FB245&gt;0,FB245*$B$4+FI244&gt;$B$2*'SFV+BESS'!$I$9,FB245*$B$4&lt;'SFV+BESS'!$I$7),$B$2*'SFV+BESS'!$I$9-FI244,IF(AND(FB245&gt;0,FB245*$B$4+FI244&gt;$B$2*'SFV+BESS'!$I$9,FB245*$B$4&gt;'SFV+BESS'!$I$7,FI244&lt;$B$2*'SFV+BESS'!$I$9),$B$2*'SFV+BESS'!$I$9-FI244,IF(AND(FB245&gt;0,FB245*$B$4+FI244&lt;=$B$2*'SFV+BESS'!$I$9,FB245&gt;'SFV+BESS'!$I$7),'SFV+BESS'!$I$7,0))))</f>
        <v>0</v>
      </c>
      <c r="FD245" s="27">
        <f>IF(AND(FB245&lt;0,FI244+FB245/$B$5&gt;$H$2,-FB245/'Carga-Descarga Año'!$B$5&lt;'SFV+BESS'!$I$7),FB245/$B$5,IF(AND(FB245&lt;0,FI244+FB245/$B$5&gt;$H$2,-FB245/'Carga-Descarga Año'!$B$5&gt;'SFV+BESS'!$I$7),-'SFV+BESS'!$I$7,IF(AND(FB245&lt;0,FI244+FB245/$B$5&lt;$H$2),-MIN('SFV+BESS'!$I$7,FI244-$H$2),0)))</f>
        <v>0</v>
      </c>
      <c r="FE245" s="33"/>
      <c r="FF245" s="33">
        <f t="shared" si="311"/>
        <v>0</v>
      </c>
      <c r="FG245" s="27">
        <f t="shared" si="279"/>
        <v>0</v>
      </c>
      <c r="FH245" s="27">
        <f t="shared" si="312"/>
        <v>0</v>
      </c>
      <c r="FI245" s="28">
        <f>IF((FI244+FC245+FD245)&gt;=$B$2*'SFV+BESS'!$I$9, $B$2*'SFV+BESS'!$I$9, (FI244+FC245+FD245))</f>
        <v>173.61249999999998</v>
      </c>
      <c r="FJ245" s="110">
        <f t="shared" si="280"/>
        <v>0</v>
      </c>
      <c r="FO245" s="251"/>
      <c r="FP245" s="41">
        <v>9.8333333333333393</v>
      </c>
      <c r="FQ245" s="33">
        <f t="shared" si="326"/>
        <v>1.3017977917689063</v>
      </c>
      <c r="FR245" s="33">
        <f>Gen_Cons_Horario!B7567</f>
        <v>0</v>
      </c>
      <c r="FS245" s="35">
        <f t="shared" si="291"/>
        <v>1.3017977917689063</v>
      </c>
      <c r="FT245" s="116">
        <f>IF(AND(FS245&gt;0,FS245*$B$4+FZ244&lt;=$B$2*'SFV+BESS'!$I$9,FS245&lt;'SFV+BESS'!$I$7), FS245*$B$4, IF(AND(FS245&gt;0,FS245*$B$4+FZ244&gt;$B$2*'SFV+BESS'!$I$9,FS245*$B$4&lt;'SFV+BESS'!$I$7),$B$2*'SFV+BESS'!$I$9-FZ244,IF(AND(FS245&gt;0,FS245*$B$4+FZ244&gt;$B$2*'SFV+BESS'!$I$9,FS245*$B$4&gt;'SFV+BESS'!$I$7,FZ244&lt;$B$2*'SFV+BESS'!$I$9),$B$2*'SFV+BESS'!$I$9-FZ244,IF(AND(FS245&gt;0,FS245*$B$4+FZ244&lt;=$B$2*'SFV+BESS'!$I$9,FS245&gt;'SFV+BESS'!$I$7),'SFV+BESS'!$I$7,0))))</f>
        <v>0</v>
      </c>
      <c r="FU245" s="27">
        <f>IF(AND(FS245&lt;0,FZ244+FS245/$B$5&gt;$H$2,-FS245/'Carga-Descarga Año'!$B$5&lt;'SFV+BESS'!$I$7),FS245/$B$5,IF(AND(FS245&lt;0,FZ244+FS245/$B$5&gt;$H$2,-FS245/'Carga-Descarga Año'!$B$5&gt;'SFV+BESS'!$I$7),-'SFV+BESS'!$I$7,IF(AND(FS245&lt;0,FZ244+FS245/$B$5&lt;$H$2),-MIN('SFV+BESS'!$I$7,FZ244-$H$2),0)))</f>
        <v>0</v>
      </c>
      <c r="FV245" s="33"/>
      <c r="FW245" s="33">
        <f t="shared" si="313"/>
        <v>0</v>
      </c>
      <c r="FX245" s="27">
        <f t="shared" si="281"/>
        <v>0</v>
      </c>
      <c r="FY245" s="27">
        <f t="shared" si="314"/>
        <v>0</v>
      </c>
      <c r="FZ245" s="28">
        <f>IF((FZ244+FT245+FU245)&gt;=$B$2*'SFV+BESS'!$I$9, $B$2*'SFV+BESS'!$I$9, (FZ244+FT245+FU245))</f>
        <v>173.61249999999998</v>
      </c>
      <c r="GA245" s="110">
        <f t="shared" si="282"/>
        <v>1.3017977917689063</v>
      </c>
      <c r="GF245" s="251"/>
      <c r="GG245" s="41">
        <v>9.8333333333333393</v>
      </c>
      <c r="GH245" s="33">
        <f t="shared" si="327"/>
        <v>19.953413277256026</v>
      </c>
      <c r="GI245" s="33">
        <f>Gen_Cons_Horario!B8287</f>
        <v>0</v>
      </c>
      <c r="GJ245" s="35">
        <f t="shared" si="297"/>
        <v>19.953413277256026</v>
      </c>
      <c r="GK245" s="116">
        <f>IF(AND(GJ245&gt;0,GJ245*$B$4+GQ244&lt;=$B$2*'SFV+BESS'!$I$9,GJ245&lt;'SFV+BESS'!$I$7), GJ245*$B$4, IF(AND(GJ245&gt;0,GJ245*$B$4+GQ244&gt;$B$2*'SFV+BESS'!$I$9,GJ245*$B$4&lt;'SFV+BESS'!$I$7),$B$2*'SFV+BESS'!$I$9-GQ244,IF(AND(GJ245&gt;0,GJ245*$B$4+GQ244&gt;$B$2*'SFV+BESS'!$I$9,GJ245*$B$4&gt;'SFV+BESS'!$I$7,GQ244&lt;$B$2*'SFV+BESS'!$I$9),$B$2*'SFV+BESS'!$I$9-GQ244,IF(AND(GJ245&gt;0,GJ245*$B$4+GQ244&lt;=$B$2*'SFV+BESS'!$I$9,GJ245&gt;'SFV+BESS'!$I$7),'SFV+BESS'!$I$7,0))))</f>
        <v>0</v>
      </c>
      <c r="GL245" s="27">
        <f>IF(AND(GJ245&lt;0,GQ244+GJ245/$B$5&gt;$H$2,-GJ245/'Carga-Descarga Año'!$B$5&lt;'SFV+BESS'!$I$7),GJ245/$B$5,IF(AND(GJ245&lt;0,GQ244+GJ245/$B$5&gt;$H$2,-GJ245/'Carga-Descarga Año'!$B$5&gt;'SFV+BESS'!$I$7),-'SFV+BESS'!$I$7,IF(AND(GJ245&lt;0,GQ244+GJ245/$B$5&lt;$H$2),-MIN('SFV+BESS'!$I$7,GQ244-$H$2),0)))</f>
        <v>0</v>
      </c>
      <c r="GM245" s="33"/>
      <c r="GN245" s="33">
        <f t="shared" si="315"/>
        <v>0</v>
      </c>
      <c r="GO245" s="27">
        <f t="shared" si="283"/>
        <v>0</v>
      </c>
      <c r="GP245" s="27">
        <f t="shared" si="316"/>
        <v>0</v>
      </c>
      <c r="GQ245" s="28">
        <f>IF((GQ244+GK245+GL245)&gt;=$B$2*'SFV+BESS'!$I$9, $B$2*'SFV+BESS'!$I$9, (GQ244+GK245+GL245))</f>
        <v>173.61249999999998</v>
      </c>
      <c r="GR245" s="110">
        <f t="shared" si="284"/>
        <v>19.953413277256026</v>
      </c>
    </row>
    <row r="246" spans="1:200">
      <c r="A246" s="249"/>
      <c r="B246" s="41">
        <v>9.8750000000000107</v>
      </c>
      <c r="C246" s="38">
        <f t="shared" si="298"/>
        <v>0</v>
      </c>
      <c r="D246" s="2">
        <f>Gen_Cons_Horario!B272</f>
        <v>22.371000000000002</v>
      </c>
      <c r="E246" s="140">
        <f t="shared" si="256"/>
        <v>-22.371000000000002</v>
      </c>
      <c r="F246" s="116">
        <f>IF(AND(E246&gt;0,E246*$B$4+L245&lt;=$B$2*'SFV+BESS'!$I$9,E246&lt;'SFV+BESS'!$I$7), E246*$B$4, IF(AND(E246&gt;0,E246*$B$4+L245&gt;$B$2*'SFV+BESS'!$I$9,E246*$B$4&lt;'SFV+BESS'!$I$7),$B$2*'SFV+BESS'!$I$9-L245,IF(AND(E246&gt;0,E246*$B$4+L245&gt;$B$2*'SFV+BESS'!$I$9,E246*$B$4&gt;'SFV+BESS'!$I$7,L245&lt;$B$2*'SFV+BESS'!$I$9),$B$2*'SFV+BESS'!$I$9-L245,IF(AND(E246&gt;0,E246*$B$4+L245&lt;=$B$2*'SFV+BESS'!$I$9,E246&gt;'SFV+BESS'!$I$7),'SFV+BESS'!$I$7,0))))</f>
        <v>0</v>
      </c>
      <c r="G246" s="27">
        <f>IF(AND(E246&lt;0,L245+E246/$B$5&gt;$H$2,-E246/'Carga-Descarga Año'!$B$5&lt;'SFV+BESS'!$I$7),E246/$B$5,IF(AND(E246&lt;0,L245+E246/$B$5&gt;$H$2,-E246/'Carga-Descarga Año'!$B$5&gt;'SFV+BESS'!$I$7),-'SFV+BESS'!$I$7,IF(AND(E246&lt;0,L245+E246/$B$5&lt;$H$2),-MIN('SFV+BESS'!$I$7,L245-$H$2),0)))</f>
        <v>-23.548421052631582</v>
      </c>
      <c r="I246" s="38">
        <f t="shared" si="257"/>
        <v>0</v>
      </c>
      <c r="J246" s="27">
        <f t="shared" si="259"/>
        <v>22.371000000000002</v>
      </c>
      <c r="K246" s="27">
        <f t="shared" si="258"/>
        <v>0</v>
      </c>
      <c r="L246" s="28">
        <f>IF((L245+F246+G246)&gt;=$B$2*'SFV+BESS'!$I$9, $B$2*'SFV+BESS'!$I$9, (L245+F246+G246))</f>
        <v>150.06407894736839</v>
      </c>
      <c r="M246" s="110">
        <f t="shared" si="260"/>
        <v>0</v>
      </c>
      <c r="R246" s="251"/>
      <c r="S246" s="41">
        <v>9.8750000000000107</v>
      </c>
      <c r="T246" s="2">
        <f t="shared" si="317"/>
        <v>0</v>
      </c>
      <c r="U246" s="2">
        <f>Gen_Cons_Horario!B1016</f>
        <v>0</v>
      </c>
      <c r="V246" s="35">
        <f t="shared" si="292"/>
        <v>0</v>
      </c>
      <c r="W246" s="116">
        <f>IF(AND(V246&gt;0,V246*$B$4+AC245&lt;=$B$2*'SFV+BESS'!$I$9,V246&lt;'SFV+BESS'!$I$7), V246*$B$4, IF(AND(V246&gt;0,V246*$B$4+AC245&gt;$B$2*'SFV+BESS'!$I$9,V246*$B$4&lt;'SFV+BESS'!$I$7),$B$2*'SFV+BESS'!$I$9-AC245,IF(AND(V246&gt;0,V246*$B$4+AC245&gt;$B$2*'SFV+BESS'!$I$9,V246*$B$4&gt;'SFV+BESS'!$I$7,AC245&lt;$B$2*'SFV+BESS'!$I$9),$B$2*'SFV+BESS'!$I$9-AC245,IF(AND(V246&gt;0,V246*$B$4+AC245&lt;=$B$2*'SFV+BESS'!$I$9,V246&gt;'SFV+BESS'!$I$7),'SFV+BESS'!$I$7,0))))</f>
        <v>0</v>
      </c>
      <c r="X246" s="27">
        <f>IF(AND(V246&lt;0,AC245+V246/$B$5&gt;$H$2,-V246/'Carga-Descarga Año'!$B$5&lt;'SFV+BESS'!$I$7),V246/$B$5,IF(AND(V246&lt;0,AC245+V246/$B$5&gt;$H$2,-V246/'Carga-Descarga Año'!$B$5&gt;'SFV+BESS'!$I$7),-'SFV+BESS'!$I$7,IF(AND(V246&lt;0,AC245+V246/$B$5&lt;$H$2),-MIN('SFV+BESS'!$I$7,AC245-$H$2),0)))</f>
        <v>0</v>
      </c>
      <c r="Z246" s="33">
        <f t="shared" si="286"/>
        <v>0</v>
      </c>
      <c r="AA246" s="27">
        <f t="shared" si="261"/>
        <v>0</v>
      </c>
      <c r="AB246" s="27">
        <f t="shared" si="285"/>
        <v>0</v>
      </c>
      <c r="AC246" s="28">
        <f>IF((AC245+W246+X246)&gt;=$B$2*'SFV+BESS'!$I$9, $B$2*'SFV+BESS'!$I$9, (AC245+W246+X246))</f>
        <v>173.61249999999998</v>
      </c>
      <c r="AD246" s="110">
        <f t="shared" si="262"/>
        <v>0</v>
      </c>
      <c r="AI246" s="251"/>
      <c r="AJ246" s="41">
        <v>9.8750000000000107</v>
      </c>
      <c r="AK246" s="52">
        <f t="shared" si="318"/>
        <v>0</v>
      </c>
      <c r="AL246" s="33">
        <f>Gen_Cons_Horario!B1688</f>
        <v>0</v>
      </c>
      <c r="AM246" s="35">
        <f t="shared" si="293"/>
        <v>0</v>
      </c>
      <c r="AN246" s="116">
        <f>IF(AND(AM246&gt;0,AM246*$B$4+AT245&lt;=$B$2*'SFV+BESS'!$I$9,AM246&lt;'SFV+BESS'!$I$7), AM246*$B$4, IF(AND(AM246&gt;0,AM246*$B$4+AT245&gt;$B$2*'SFV+BESS'!$I$9,AM246*$B$4&lt;'SFV+BESS'!$I$7),$B$2*'SFV+BESS'!$I$9-AT245,IF(AND(AM246&gt;0,AM246*$B$4+AT245&gt;$B$2*'SFV+BESS'!$I$9,AM246*$B$4&gt;'SFV+BESS'!$I$7,AT245&lt;$B$2*'SFV+BESS'!$I$9),$B$2*'SFV+BESS'!$I$9-AT245,IF(AND(AM246&gt;0,AM246*$B$4+AT245&lt;=$B$2*'SFV+BESS'!$I$9,AM246&gt;'SFV+BESS'!$I$7),'SFV+BESS'!$I$7,0))))</f>
        <v>0</v>
      </c>
      <c r="AO246" s="27">
        <f>IF(AND(AM246&lt;0,AT245+AM246/$B$5&gt;$H$2,-AM246/'Carga-Descarga Año'!$B$5&lt;'SFV+BESS'!$I$7),AM246/$B$5,IF(AND(AM246&lt;0,AT245+AM246/$B$5&gt;$H$2,-AM246/'Carga-Descarga Año'!$B$5&gt;'SFV+BESS'!$I$7),-'SFV+BESS'!$I$7,IF(AND(AM246&lt;0,AT245+AM246/$B$5&lt;$H$2),-MIN('SFV+BESS'!$I$7,AT245-$H$2),0)))</f>
        <v>0</v>
      </c>
      <c r="AP246" s="33"/>
      <c r="AQ246" s="33">
        <f t="shared" si="299"/>
        <v>0</v>
      </c>
      <c r="AR246" s="27">
        <f t="shared" si="263"/>
        <v>0</v>
      </c>
      <c r="AS246" s="27">
        <f t="shared" si="300"/>
        <v>0</v>
      </c>
      <c r="AT246" s="28">
        <f>IF((AT245+AN246+AO246)&gt;=$B$2*'SFV+BESS'!$I$9, $B$2*'SFV+BESS'!$I$9, (AT245+AN246+AO246))</f>
        <v>172.53218491635695</v>
      </c>
      <c r="AU246" s="110">
        <f t="shared" si="264"/>
        <v>0</v>
      </c>
      <c r="AZ246" s="251"/>
      <c r="BA246" s="41">
        <v>9.8750000000000107</v>
      </c>
      <c r="BB246" s="33">
        <f t="shared" si="319"/>
        <v>0</v>
      </c>
      <c r="BC246" s="33">
        <f>Gen_Cons_Horario!B2432</f>
        <v>0</v>
      </c>
      <c r="BD246" s="35">
        <f t="shared" si="294"/>
        <v>0</v>
      </c>
      <c r="BE246" s="116">
        <f>IF(AND(BD246&gt;0,BD246*$B$4+BK245&lt;=$B$2*'SFV+BESS'!$I$9,BD246&lt;'SFV+BESS'!$I$7), BD246*$B$4, IF(AND(BD246&gt;0,BD246*$B$4+BK245&gt;$B$2*'SFV+BESS'!$I$9,BD246*$B$4&lt;'SFV+BESS'!$I$7),$B$2*'SFV+BESS'!$I$9-BK245,IF(AND(BD246&gt;0,BD246*$B$4+BK245&gt;$B$2*'SFV+BESS'!$I$9,BD246*$B$4&gt;'SFV+BESS'!$I$7,BK245&lt;$B$2*'SFV+BESS'!$I$9),$B$2*'SFV+BESS'!$I$9-BK245,IF(AND(BD246&gt;0,BD246*$B$4+BK245&lt;=$B$2*'SFV+BESS'!$I$9,BD246&gt;'SFV+BESS'!$I$7),'SFV+BESS'!$I$7,0))))</f>
        <v>0</v>
      </c>
      <c r="BF246" s="27">
        <f>IF(AND(BD246&lt;0,BK245+BD246/$B$5&gt;$H$2,-BD246/'Carga-Descarga Año'!$B$5&lt;'SFV+BESS'!$I$7),BD246/$B$5,IF(AND(BD246&lt;0,BK245+BD246/$B$5&gt;$H$2,-BD246/'Carga-Descarga Año'!$B$5&gt;'SFV+BESS'!$I$7),-'SFV+BESS'!$I$7,IF(AND(BD246&lt;0,BK245+BD246/$B$5&lt;$H$2),-MIN('SFV+BESS'!$I$7,BK245-$H$2),0)))</f>
        <v>0</v>
      </c>
      <c r="BG246" s="33"/>
      <c r="BH246" s="33">
        <f t="shared" si="301"/>
        <v>0</v>
      </c>
      <c r="BI246" s="27">
        <f t="shared" si="265"/>
        <v>0</v>
      </c>
      <c r="BJ246" s="27">
        <f t="shared" si="302"/>
        <v>0</v>
      </c>
      <c r="BK246" s="28">
        <f>IF((BK245+BE246+BF246)&gt;=$B$2*'SFV+BESS'!$I$9, $B$2*'SFV+BESS'!$I$9, (BK245+BE246+BF246))</f>
        <v>173.61249999999998</v>
      </c>
      <c r="BL246" s="110">
        <f t="shared" si="266"/>
        <v>0</v>
      </c>
      <c r="BQ246" s="251"/>
      <c r="BR246" s="41">
        <v>9.8750000000000107</v>
      </c>
      <c r="BS246" s="33">
        <f t="shared" si="320"/>
        <v>0</v>
      </c>
      <c r="BT246" s="33">
        <f>Gen_Cons_Horario!B3152</f>
        <v>0</v>
      </c>
      <c r="BU246" s="35">
        <f t="shared" si="295"/>
        <v>0</v>
      </c>
      <c r="BV246" s="116">
        <f>IF(AND(BU246&gt;0,BU246*$B$4+CB245&lt;=$B$2*'SFV+BESS'!$I$9,BU246&lt;'SFV+BESS'!$I$7), BU246*$B$4, IF(AND(BU246&gt;0,BU246*$B$4+CB245&gt;$B$2*'SFV+BESS'!$I$9,BU246*$B$4&lt;'SFV+BESS'!$I$7),$B$2*'SFV+BESS'!$I$9-CB245,IF(AND(BU246&gt;0,BU246*$B$4+CB245&gt;$B$2*'SFV+BESS'!$I$9,BU246*$B$4&gt;'SFV+BESS'!$I$7,CB245&lt;$B$2*'SFV+BESS'!$I$9),$B$2*'SFV+BESS'!$I$9-CB245,IF(AND(BU246&gt;0,BU246*$B$4+CB245&lt;=$B$2*'SFV+BESS'!$I$9,BU246&gt;'SFV+BESS'!$I$7),'SFV+BESS'!$I$7,0))))</f>
        <v>0</v>
      </c>
      <c r="BW246" s="27">
        <f>IF(AND(BU246&lt;0,CB245+BU246/$B$5&gt;$H$2,-BU246/'Carga-Descarga Año'!$B$5&lt;'SFV+BESS'!$I$7),BU246/$B$5,IF(AND(BU246&lt;0,CB245+BU246/$B$5&gt;$H$2,-BU246/'Carga-Descarga Año'!$B$5&gt;'SFV+BESS'!$I$7),-'SFV+BESS'!$I$7,IF(AND(BU246&lt;0,CB245+BU246/$B$5&lt;$H$2),-MIN('SFV+BESS'!$I$7,CB245-$H$2),0)))</f>
        <v>0</v>
      </c>
      <c r="BX246" s="33"/>
      <c r="BY246" s="33">
        <f t="shared" si="303"/>
        <v>0</v>
      </c>
      <c r="BZ246" s="27">
        <f t="shared" si="267"/>
        <v>0</v>
      </c>
      <c r="CA246" s="27">
        <f t="shared" si="268"/>
        <v>0</v>
      </c>
      <c r="CB246" s="28">
        <f>IF((CB245+BV246+BW246)&gt;=$B$2*'SFV+BESS'!$I$9, $B$2*'SFV+BESS'!$I$9, (CB245+BV246+BW246))</f>
        <v>173.61249999999998</v>
      </c>
      <c r="CC246" s="110">
        <f t="shared" si="269"/>
        <v>0</v>
      </c>
      <c r="CH246" s="251"/>
      <c r="CI246" s="41">
        <v>9.8750000000000107</v>
      </c>
      <c r="CJ246" s="33">
        <f t="shared" si="321"/>
        <v>0</v>
      </c>
      <c r="CK246" s="33">
        <f>Gen_Cons_Horario!B3896</f>
        <v>0</v>
      </c>
      <c r="CL246" s="35">
        <f t="shared" si="296"/>
        <v>0</v>
      </c>
      <c r="CM246" s="116">
        <f>IF(AND(CL246&gt;0,CL246*$B$4+CS245&lt;=$B$2*'SFV+BESS'!$I$9,CL246&lt;'SFV+BESS'!$I$7), CL246*$B$4, IF(AND(CL246&gt;0,CL246*$B$4+CS245&gt;$B$2*'SFV+BESS'!$I$9,CL246*$B$4&lt;'SFV+BESS'!$I$7),$B$2*'SFV+BESS'!$I$9-CS245,IF(AND(CL246&gt;0,CL246*$B$4+CS245&gt;$B$2*'SFV+BESS'!$I$9,CL246*$B$4&gt;'SFV+BESS'!$I$7,CS245&lt;$B$2*'SFV+BESS'!$I$9),$B$2*'SFV+BESS'!$I$9-CS245,IF(AND(CL246&gt;0,CL246*$B$4+CS245&lt;=$B$2*'SFV+BESS'!$I$9,CL246&gt;'SFV+BESS'!$I$7),'SFV+BESS'!$I$7,0))))</f>
        <v>0</v>
      </c>
      <c r="CN246" s="27">
        <f>IF(AND(CL246&lt;0,CS245+CL246/$B$5&gt;$H$2,-CL246/'Carga-Descarga Año'!$B$5&lt;'SFV+BESS'!$I$7),CL246/$B$5,IF(AND(CL246&lt;0,CS245+CL246/$B$5&gt;$H$2,-CL246/'Carga-Descarga Año'!$B$5&gt;'SFV+BESS'!$I$7),-'SFV+BESS'!$I$7,IF(AND(CL246&lt;0,CS245+CL246/$B$5&lt;$H$2),-MIN('SFV+BESS'!$I$7,CS245-$H$2),0)))</f>
        <v>0</v>
      </c>
      <c r="CO246" s="33"/>
      <c r="CP246" s="33">
        <f t="shared" si="304"/>
        <v>0</v>
      </c>
      <c r="CQ246" s="27">
        <f t="shared" si="270"/>
        <v>0</v>
      </c>
      <c r="CR246" s="27">
        <f t="shared" si="305"/>
        <v>0</v>
      </c>
      <c r="CS246" s="28">
        <f>IF((CS245+CM246+CN246)&gt;=$B$2*'SFV+BESS'!$I$9, $B$2*'SFV+BESS'!$I$9, (CS245+CM246+CN246))</f>
        <v>173.61249999999998</v>
      </c>
      <c r="CT246" s="110">
        <f t="shared" si="271"/>
        <v>0</v>
      </c>
      <c r="CY246" s="251"/>
      <c r="CZ246" s="41">
        <v>9.8750000000000107</v>
      </c>
      <c r="DA246" s="33">
        <f t="shared" si="322"/>
        <v>0</v>
      </c>
      <c r="DB246" s="33">
        <f>Gen_Cons_Horario!B4616</f>
        <v>0</v>
      </c>
      <c r="DC246" s="35">
        <f t="shared" si="287"/>
        <v>0</v>
      </c>
      <c r="DD246" s="116">
        <f>IF(AND(DC246&gt;0,DC246*$B$4+DJ245&lt;=$B$2*'SFV+BESS'!$I$9,DC246&lt;'SFV+BESS'!$I$7), DC246*$B$4, IF(AND(DC246&gt;0,DC246*$B$4+DJ245&gt;$B$2*'SFV+BESS'!$I$9,DC246*$B$4&lt;'SFV+BESS'!$I$7),$B$2*'SFV+BESS'!$I$9-DJ245,IF(AND(DC246&gt;0,DC246*$B$4+DJ245&gt;$B$2*'SFV+BESS'!$I$9,DC246*$B$4&gt;'SFV+BESS'!$I$7,DJ245&lt;$B$2*'SFV+BESS'!$I$9),$B$2*'SFV+BESS'!$I$9-DJ245,IF(AND(DC246&gt;0,DC246*$B$4+DJ245&lt;=$B$2*'SFV+BESS'!$I$9,DC246&gt;'SFV+BESS'!$I$7),'SFV+BESS'!$I$7,0))))</f>
        <v>0</v>
      </c>
      <c r="DE246" s="27">
        <f>IF(AND(DC246&lt;0,DJ245+DC246/$B$5&gt;$H$2,-DC246/'Carga-Descarga Año'!$B$5&lt;'SFV+BESS'!$I$7),DC246/$B$5,IF(AND(DC246&lt;0,DJ245+DC246/$B$5&gt;$H$2,-DC246/'Carga-Descarga Año'!$B$5&gt;'SFV+BESS'!$I$7),-'SFV+BESS'!$I$7,IF(AND(DC246&lt;0,DJ245+DC246/$B$5&lt;$H$2),-MIN('SFV+BESS'!$I$7,DJ245-$H$2),0)))</f>
        <v>0</v>
      </c>
      <c r="DF246" s="33"/>
      <c r="DG246" s="33">
        <f t="shared" si="306"/>
        <v>0</v>
      </c>
      <c r="DH246" s="27">
        <f t="shared" si="272"/>
        <v>0</v>
      </c>
      <c r="DI246" s="27">
        <f t="shared" si="273"/>
        <v>0</v>
      </c>
      <c r="DJ246" s="28">
        <f>IF((DJ245+DD246+DE246)&gt;=$B$2*'SFV+BESS'!$I$9, $B$2*'SFV+BESS'!$I$9, (DJ245+DD246+DE246))</f>
        <v>173.61249999999998</v>
      </c>
      <c r="DK246" s="110">
        <f t="shared" si="274"/>
        <v>0</v>
      </c>
      <c r="DP246" s="251"/>
      <c r="DQ246" s="41">
        <v>9.8750000000000107</v>
      </c>
      <c r="DR246" s="33">
        <f t="shared" si="323"/>
        <v>0</v>
      </c>
      <c r="DS246" s="33">
        <f>Gen_Cons_Horario!B5360</f>
        <v>0</v>
      </c>
      <c r="DT246" s="35">
        <f t="shared" si="288"/>
        <v>0</v>
      </c>
      <c r="DU246" s="116">
        <f>IF(AND(DT246&gt;0,DT246*$B$4+EA245&lt;=$B$2*'SFV+BESS'!$I$9,DT246&lt;'SFV+BESS'!$I$7), DT246*$B$4, IF(AND(DT246&gt;0,DT246*$B$4+EA245&gt;$B$2*'SFV+BESS'!$I$9,DT246*$B$4&lt;'SFV+BESS'!$I$7),$B$2*'SFV+BESS'!$I$9-EA245,IF(AND(DT246&gt;0,DT246*$B$4+EA245&gt;$B$2*'SFV+BESS'!$I$9,DT246*$B$4&gt;'SFV+BESS'!$I$7,EA245&lt;$B$2*'SFV+BESS'!$I$9),$B$2*'SFV+BESS'!$I$9-EA245,IF(AND(DT246&gt;0,DT246*$B$4+EA245&lt;=$B$2*'SFV+BESS'!$I$9,DT246&gt;'SFV+BESS'!$I$7),'SFV+BESS'!$I$7,0))))</f>
        <v>0</v>
      </c>
      <c r="DV246" s="27">
        <f>IF(AND(DT246&lt;0,EA245+DT246/$B$5&gt;$H$2,-DT246/'Carga-Descarga Año'!$B$5&lt;'SFV+BESS'!$I$7),DT246/$B$5,IF(AND(DT246&lt;0,EA245+DT246/$B$5&gt;$H$2,-DT246/'Carga-Descarga Año'!$B$5&gt;'SFV+BESS'!$I$7),-'SFV+BESS'!$I$7,IF(AND(DT246&lt;0,EA245+DT246/$B$5&lt;$H$2),-MIN('SFV+BESS'!$I$7,EA245-$H$2),0)))</f>
        <v>0</v>
      </c>
      <c r="DW246" s="33"/>
      <c r="DX246" s="33">
        <f t="shared" si="307"/>
        <v>0</v>
      </c>
      <c r="DY246" s="27">
        <f t="shared" si="275"/>
        <v>0</v>
      </c>
      <c r="DZ246" s="27">
        <f t="shared" si="308"/>
        <v>0</v>
      </c>
      <c r="EA246" s="28">
        <f>IF((EA245+DU246+DV246)&gt;=$B$2*'SFV+BESS'!$I$9, $B$2*'SFV+BESS'!$I$9, (EA245+DU246+DV246))</f>
        <v>173.61249999999998</v>
      </c>
      <c r="EB246" s="110">
        <f t="shared" si="276"/>
        <v>0</v>
      </c>
      <c r="EG246" s="251"/>
      <c r="EH246" s="41">
        <v>9.8750000000000107</v>
      </c>
      <c r="EI246" s="33">
        <f t="shared" si="324"/>
        <v>0</v>
      </c>
      <c r="EJ246" s="33">
        <f>Gen_Cons_Horario!B6104</f>
        <v>0</v>
      </c>
      <c r="EK246" s="35">
        <f t="shared" si="289"/>
        <v>0</v>
      </c>
      <c r="EL246" s="116">
        <f>IF(AND(EK246&gt;0,EK246*$B$4+ER245&lt;=$B$2*'SFV+BESS'!$I$9,EK246&lt;'SFV+BESS'!$I$7), EK246*$B$4, IF(AND(EK246&gt;0,EK246*$B$4+ER245&gt;$B$2*'SFV+BESS'!$I$9,EK246*$B$4&lt;'SFV+BESS'!$I$7),$B$2*'SFV+BESS'!$I$9-ER245,IF(AND(EK246&gt;0,EK246*$B$4+ER245&gt;$B$2*'SFV+BESS'!$I$9,EK246*$B$4&gt;'SFV+BESS'!$I$7,ER245&lt;$B$2*'SFV+BESS'!$I$9),$B$2*'SFV+BESS'!$I$9-ER245,IF(AND(EK246&gt;0,EK246*$B$4+ER245&lt;=$B$2*'SFV+BESS'!$I$9,EK246&gt;'SFV+BESS'!$I$7),'SFV+BESS'!$I$7,0))))</f>
        <v>0</v>
      </c>
      <c r="EM246" s="27">
        <f>IF(AND(EK246&lt;0,ER245+EK246/$B$5&gt;$H$2,-EK246/'Carga-Descarga Año'!$B$5&lt;'SFV+BESS'!$I$7),EK246/$B$5,IF(AND(EK246&lt;0,ER245+EK246/$B$5&gt;$H$2,-EK246/'Carga-Descarga Año'!$B$5&gt;'SFV+BESS'!$I$7),-'SFV+BESS'!$I$7,IF(AND(EK246&lt;0,ER245+EK246/$B$5&lt;$H$2),-MIN('SFV+BESS'!$I$7,ER245-$H$2),0)))</f>
        <v>0</v>
      </c>
      <c r="EN246" s="33"/>
      <c r="EO246" s="33">
        <f t="shared" si="309"/>
        <v>0</v>
      </c>
      <c r="EP246" s="27">
        <f t="shared" si="277"/>
        <v>0</v>
      </c>
      <c r="EQ246" s="27">
        <f t="shared" si="310"/>
        <v>0</v>
      </c>
      <c r="ER246" s="28">
        <f>IF((ER245+EL246+EM246)&gt;=$B$2*'SFV+BESS'!$I$9, $B$2*'SFV+BESS'!$I$9, (ER245+EL246+EM246))</f>
        <v>173.61249999999998</v>
      </c>
      <c r="ES246" s="110">
        <f t="shared" si="278"/>
        <v>0</v>
      </c>
      <c r="EX246" s="251"/>
      <c r="EY246" s="41">
        <v>9.8750000000000107</v>
      </c>
      <c r="EZ246" s="33">
        <f t="shared" si="325"/>
        <v>0</v>
      </c>
      <c r="FA246" s="33">
        <f>Gen_Cons_Horario!B6824</f>
        <v>0</v>
      </c>
      <c r="FB246" s="35">
        <f t="shared" si="290"/>
        <v>0</v>
      </c>
      <c r="FC246" s="116">
        <f>IF(AND(FB246&gt;0,FB246*$B$4+FI245&lt;=$B$2*'SFV+BESS'!$I$9,FB246&lt;'SFV+BESS'!$I$7), FB246*$B$4, IF(AND(FB246&gt;0,FB246*$B$4+FI245&gt;$B$2*'SFV+BESS'!$I$9,FB246*$B$4&lt;'SFV+BESS'!$I$7),$B$2*'SFV+BESS'!$I$9-FI245,IF(AND(FB246&gt;0,FB246*$B$4+FI245&gt;$B$2*'SFV+BESS'!$I$9,FB246*$B$4&gt;'SFV+BESS'!$I$7,FI245&lt;$B$2*'SFV+BESS'!$I$9),$B$2*'SFV+BESS'!$I$9-FI245,IF(AND(FB246&gt;0,FB246*$B$4+FI245&lt;=$B$2*'SFV+BESS'!$I$9,FB246&gt;'SFV+BESS'!$I$7),'SFV+BESS'!$I$7,0))))</f>
        <v>0</v>
      </c>
      <c r="FD246" s="27">
        <f>IF(AND(FB246&lt;0,FI245+FB246/$B$5&gt;$H$2,-FB246/'Carga-Descarga Año'!$B$5&lt;'SFV+BESS'!$I$7),FB246/$B$5,IF(AND(FB246&lt;0,FI245+FB246/$B$5&gt;$H$2,-FB246/'Carga-Descarga Año'!$B$5&gt;'SFV+BESS'!$I$7),-'SFV+BESS'!$I$7,IF(AND(FB246&lt;0,FI245+FB246/$B$5&lt;$H$2),-MIN('SFV+BESS'!$I$7,FI245-$H$2),0)))</f>
        <v>0</v>
      </c>
      <c r="FE246" s="33"/>
      <c r="FF246" s="33">
        <f t="shared" si="311"/>
        <v>0</v>
      </c>
      <c r="FG246" s="27">
        <f t="shared" si="279"/>
        <v>0</v>
      </c>
      <c r="FH246" s="27">
        <f t="shared" si="312"/>
        <v>0</v>
      </c>
      <c r="FI246" s="28">
        <f>IF((FI245+FC246+FD246)&gt;=$B$2*'SFV+BESS'!$I$9, $B$2*'SFV+BESS'!$I$9, (FI245+FC246+FD246))</f>
        <v>173.61249999999998</v>
      </c>
      <c r="FJ246" s="110">
        <f t="shared" si="280"/>
        <v>0</v>
      </c>
      <c r="FO246" s="251"/>
      <c r="FP246" s="41">
        <v>9.8750000000000107</v>
      </c>
      <c r="FQ246" s="33">
        <f t="shared" si="326"/>
        <v>0</v>
      </c>
      <c r="FR246" s="33">
        <f>Gen_Cons_Horario!B7568</f>
        <v>0</v>
      </c>
      <c r="FS246" s="35">
        <f t="shared" si="291"/>
        <v>0</v>
      </c>
      <c r="FT246" s="116">
        <f>IF(AND(FS246&gt;0,FS246*$B$4+FZ245&lt;=$B$2*'SFV+BESS'!$I$9,FS246&lt;'SFV+BESS'!$I$7), FS246*$B$4, IF(AND(FS246&gt;0,FS246*$B$4+FZ245&gt;$B$2*'SFV+BESS'!$I$9,FS246*$B$4&lt;'SFV+BESS'!$I$7),$B$2*'SFV+BESS'!$I$9-FZ245,IF(AND(FS246&gt;0,FS246*$B$4+FZ245&gt;$B$2*'SFV+BESS'!$I$9,FS246*$B$4&gt;'SFV+BESS'!$I$7,FZ245&lt;$B$2*'SFV+BESS'!$I$9),$B$2*'SFV+BESS'!$I$9-FZ245,IF(AND(FS246&gt;0,FS246*$B$4+FZ245&lt;=$B$2*'SFV+BESS'!$I$9,FS246&gt;'SFV+BESS'!$I$7),'SFV+BESS'!$I$7,0))))</f>
        <v>0</v>
      </c>
      <c r="FU246" s="27">
        <f>IF(AND(FS246&lt;0,FZ245+FS246/$B$5&gt;$H$2,-FS246/'Carga-Descarga Año'!$B$5&lt;'SFV+BESS'!$I$7),FS246/$B$5,IF(AND(FS246&lt;0,FZ245+FS246/$B$5&gt;$H$2,-FS246/'Carga-Descarga Año'!$B$5&gt;'SFV+BESS'!$I$7),-'SFV+BESS'!$I$7,IF(AND(FS246&lt;0,FZ245+FS246/$B$5&lt;$H$2),-MIN('SFV+BESS'!$I$7,FZ245-$H$2),0)))</f>
        <v>0</v>
      </c>
      <c r="FV246" s="33"/>
      <c r="FW246" s="33">
        <f t="shared" si="313"/>
        <v>0</v>
      </c>
      <c r="FX246" s="27">
        <f t="shared" si="281"/>
        <v>0</v>
      </c>
      <c r="FY246" s="27">
        <f t="shared" si="314"/>
        <v>0</v>
      </c>
      <c r="FZ246" s="28">
        <f>IF((FZ245+FT246+FU246)&gt;=$B$2*'SFV+BESS'!$I$9, $B$2*'SFV+BESS'!$I$9, (FZ245+FT246+FU246))</f>
        <v>173.61249999999998</v>
      </c>
      <c r="GA246" s="110">
        <f t="shared" si="282"/>
        <v>0</v>
      </c>
      <c r="GF246" s="251"/>
      <c r="GG246" s="41">
        <v>9.8750000000000107</v>
      </c>
      <c r="GH246" s="33">
        <f t="shared" si="327"/>
        <v>0</v>
      </c>
      <c r="GI246" s="33">
        <f>Gen_Cons_Horario!B8288</f>
        <v>0</v>
      </c>
      <c r="GJ246" s="35">
        <f t="shared" si="297"/>
        <v>0</v>
      </c>
      <c r="GK246" s="116">
        <f>IF(AND(GJ246&gt;0,GJ246*$B$4+GQ245&lt;=$B$2*'SFV+BESS'!$I$9,GJ246&lt;'SFV+BESS'!$I$7), GJ246*$B$4, IF(AND(GJ246&gt;0,GJ246*$B$4+GQ245&gt;$B$2*'SFV+BESS'!$I$9,GJ246*$B$4&lt;'SFV+BESS'!$I$7),$B$2*'SFV+BESS'!$I$9-GQ245,IF(AND(GJ246&gt;0,GJ246*$B$4+GQ245&gt;$B$2*'SFV+BESS'!$I$9,GJ246*$B$4&gt;'SFV+BESS'!$I$7,GQ245&lt;$B$2*'SFV+BESS'!$I$9),$B$2*'SFV+BESS'!$I$9-GQ245,IF(AND(GJ246&gt;0,GJ246*$B$4+GQ245&lt;=$B$2*'SFV+BESS'!$I$9,GJ246&gt;'SFV+BESS'!$I$7),'SFV+BESS'!$I$7,0))))</f>
        <v>0</v>
      </c>
      <c r="GL246" s="27">
        <f>IF(AND(GJ246&lt;0,GQ245+GJ246/$B$5&gt;$H$2,-GJ246/'Carga-Descarga Año'!$B$5&lt;'SFV+BESS'!$I$7),GJ246/$B$5,IF(AND(GJ246&lt;0,GQ245+GJ246/$B$5&gt;$H$2,-GJ246/'Carga-Descarga Año'!$B$5&gt;'SFV+BESS'!$I$7),-'SFV+BESS'!$I$7,IF(AND(GJ246&lt;0,GQ245+GJ246/$B$5&lt;$H$2),-MIN('SFV+BESS'!$I$7,GQ245-$H$2),0)))</f>
        <v>0</v>
      </c>
      <c r="GM246" s="33"/>
      <c r="GN246" s="33">
        <f t="shared" si="315"/>
        <v>0</v>
      </c>
      <c r="GO246" s="27">
        <f t="shared" si="283"/>
        <v>0</v>
      </c>
      <c r="GP246" s="27">
        <f t="shared" si="316"/>
        <v>0</v>
      </c>
      <c r="GQ246" s="28">
        <f>IF((GQ245+GK246+GL246)&gt;=$B$2*'SFV+BESS'!$I$9, $B$2*'SFV+BESS'!$I$9, (GQ245+GK246+GL246))</f>
        <v>173.61249999999998</v>
      </c>
      <c r="GR246" s="110">
        <f t="shared" si="284"/>
        <v>0</v>
      </c>
    </row>
    <row r="247" spans="1:200">
      <c r="A247" s="249"/>
      <c r="B247" s="41">
        <v>9.9166666666666696</v>
      </c>
      <c r="C247" s="38">
        <f t="shared" si="298"/>
        <v>0</v>
      </c>
      <c r="D247" s="2">
        <f>Gen_Cons_Horario!B273</f>
        <v>0</v>
      </c>
      <c r="E247" s="140">
        <f t="shared" si="256"/>
        <v>0</v>
      </c>
      <c r="F247" s="116">
        <f>IF(AND(E247&gt;0,E247*$B$4+L246&lt;=$B$2*'SFV+BESS'!$I$9,E247&lt;'SFV+BESS'!$I$7), E247*$B$4, IF(AND(E247&gt;0,E247*$B$4+L246&gt;$B$2*'SFV+BESS'!$I$9,E247*$B$4&lt;'SFV+BESS'!$I$7),$B$2*'SFV+BESS'!$I$9-L246,IF(AND(E247&gt;0,E247*$B$4+L246&gt;$B$2*'SFV+BESS'!$I$9,E247*$B$4&gt;'SFV+BESS'!$I$7,L246&lt;$B$2*'SFV+BESS'!$I$9),$B$2*'SFV+BESS'!$I$9-L246,IF(AND(E247&gt;0,E247*$B$4+L246&lt;=$B$2*'SFV+BESS'!$I$9,E247&gt;'SFV+BESS'!$I$7),'SFV+BESS'!$I$7,0))))</f>
        <v>0</v>
      </c>
      <c r="G247" s="27">
        <f>IF(AND(E247&lt;0,L246+E247/$B$5&gt;$H$2,-E247/'Carga-Descarga Año'!$B$5&lt;'SFV+BESS'!$I$7),E247/$B$5,IF(AND(E247&lt;0,L246+E247/$B$5&gt;$H$2,-E247/'Carga-Descarga Año'!$B$5&gt;'SFV+BESS'!$I$7),-'SFV+BESS'!$I$7,IF(AND(E247&lt;0,L246+E247/$B$5&lt;$H$2),-MIN('SFV+BESS'!$I$7,L246-$H$2),0)))</f>
        <v>0</v>
      </c>
      <c r="I247" s="38">
        <f t="shared" si="257"/>
        <v>0</v>
      </c>
      <c r="J247" s="27">
        <f t="shared" si="259"/>
        <v>0</v>
      </c>
      <c r="K247" s="27">
        <f t="shared" si="258"/>
        <v>0</v>
      </c>
      <c r="L247" s="28">
        <f>IF((L246+F247+G247)&gt;=$B$2*'SFV+BESS'!$I$9, $B$2*'SFV+BESS'!$I$9, (L246+F247+G247))</f>
        <v>150.06407894736839</v>
      </c>
      <c r="M247" s="110">
        <f t="shared" si="260"/>
        <v>0</v>
      </c>
      <c r="R247" s="251"/>
      <c r="S247" s="41">
        <v>9.9166666666666696</v>
      </c>
      <c r="T247" s="2">
        <f t="shared" si="317"/>
        <v>0</v>
      </c>
      <c r="U247" s="2">
        <f>Gen_Cons_Horario!B1017</f>
        <v>0</v>
      </c>
      <c r="V247" s="35">
        <f t="shared" si="292"/>
        <v>0</v>
      </c>
      <c r="W247" s="116">
        <f>IF(AND(V247&gt;0,V247*$B$4+AC246&lt;=$B$2*'SFV+BESS'!$I$9,V247&lt;'SFV+BESS'!$I$7), V247*$B$4, IF(AND(V247&gt;0,V247*$B$4+AC246&gt;$B$2*'SFV+BESS'!$I$9,V247*$B$4&lt;'SFV+BESS'!$I$7),$B$2*'SFV+BESS'!$I$9-AC246,IF(AND(V247&gt;0,V247*$B$4+AC246&gt;$B$2*'SFV+BESS'!$I$9,V247*$B$4&gt;'SFV+BESS'!$I$7,AC246&lt;$B$2*'SFV+BESS'!$I$9),$B$2*'SFV+BESS'!$I$9-AC246,IF(AND(V247&gt;0,V247*$B$4+AC246&lt;=$B$2*'SFV+BESS'!$I$9,V247&gt;'SFV+BESS'!$I$7),'SFV+BESS'!$I$7,0))))</f>
        <v>0</v>
      </c>
      <c r="X247" s="27">
        <f>IF(AND(V247&lt;0,AC246+V247/$B$5&gt;$H$2,-V247/'Carga-Descarga Año'!$B$5&lt;'SFV+BESS'!$I$7),V247/$B$5,IF(AND(V247&lt;0,AC246+V247/$B$5&gt;$H$2,-V247/'Carga-Descarga Año'!$B$5&gt;'SFV+BESS'!$I$7),-'SFV+BESS'!$I$7,IF(AND(V247&lt;0,AC246+V247/$B$5&lt;$H$2),-MIN('SFV+BESS'!$I$7,AC246-$H$2),0)))</f>
        <v>0</v>
      </c>
      <c r="Z247" s="33">
        <f t="shared" si="286"/>
        <v>0</v>
      </c>
      <c r="AA247" s="27">
        <f t="shared" si="261"/>
        <v>0</v>
      </c>
      <c r="AB247" s="27">
        <f t="shared" si="285"/>
        <v>0</v>
      </c>
      <c r="AC247" s="28">
        <f>IF((AC246+W247+X247)&gt;=$B$2*'SFV+BESS'!$I$9, $B$2*'SFV+BESS'!$I$9, (AC246+W247+X247))</f>
        <v>173.61249999999998</v>
      </c>
      <c r="AD247" s="110">
        <f t="shared" si="262"/>
        <v>0</v>
      </c>
      <c r="AI247" s="251"/>
      <c r="AJ247" s="41">
        <v>9.9166666666666696</v>
      </c>
      <c r="AK247" s="52">
        <f t="shared" si="318"/>
        <v>0</v>
      </c>
      <c r="AL247" s="33">
        <f>Gen_Cons_Horario!B1689</f>
        <v>0</v>
      </c>
      <c r="AM247" s="35">
        <f t="shared" si="293"/>
        <v>0</v>
      </c>
      <c r="AN247" s="116">
        <f>IF(AND(AM247&gt;0,AM247*$B$4+AT246&lt;=$B$2*'SFV+BESS'!$I$9,AM247&lt;'SFV+BESS'!$I$7), AM247*$B$4, IF(AND(AM247&gt;0,AM247*$B$4+AT246&gt;$B$2*'SFV+BESS'!$I$9,AM247*$B$4&lt;'SFV+BESS'!$I$7),$B$2*'SFV+BESS'!$I$9-AT246,IF(AND(AM247&gt;0,AM247*$B$4+AT246&gt;$B$2*'SFV+BESS'!$I$9,AM247*$B$4&gt;'SFV+BESS'!$I$7,AT246&lt;$B$2*'SFV+BESS'!$I$9),$B$2*'SFV+BESS'!$I$9-AT246,IF(AND(AM247&gt;0,AM247*$B$4+AT246&lt;=$B$2*'SFV+BESS'!$I$9,AM247&gt;'SFV+BESS'!$I$7),'SFV+BESS'!$I$7,0))))</f>
        <v>0</v>
      </c>
      <c r="AO247" s="27">
        <f>IF(AND(AM247&lt;0,AT246+AM247/$B$5&gt;$H$2,-AM247/'Carga-Descarga Año'!$B$5&lt;'SFV+BESS'!$I$7),AM247/$B$5,IF(AND(AM247&lt;0,AT246+AM247/$B$5&gt;$H$2,-AM247/'Carga-Descarga Año'!$B$5&gt;'SFV+BESS'!$I$7),-'SFV+BESS'!$I$7,IF(AND(AM247&lt;0,AT246+AM247/$B$5&lt;$H$2),-MIN('SFV+BESS'!$I$7,AT246-$H$2),0)))</f>
        <v>0</v>
      </c>
      <c r="AP247" s="33"/>
      <c r="AQ247" s="33">
        <f t="shared" si="299"/>
        <v>0</v>
      </c>
      <c r="AR247" s="27">
        <f t="shared" si="263"/>
        <v>0</v>
      </c>
      <c r="AS247" s="27">
        <f t="shared" si="300"/>
        <v>0</v>
      </c>
      <c r="AT247" s="28">
        <f>IF((AT246+AN247+AO247)&gt;=$B$2*'SFV+BESS'!$I$9, $B$2*'SFV+BESS'!$I$9, (AT246+AN247+AO247))</f>
        <v>172.53218491635695</v>
      </c>
      <c r="AU247" s="110">
        <f t="shared" si="264"/>
        <v>0</v>
      </c>
      <c r="AZ247" s="251"/>
      <c r="BA247" s="41">
        <v>9.9166666666666696</v>
      </c>
      <c r="BB247" s="33">
        <f t="shared" si="319"/>
        <v>0</v>
      </c>
      <c r="BC247" s="33">
        <f>Gen_Cons_Horario!B2433</f>
        <v>0</v>
      </c>
      <c r="BD247" s="35">
        <f t="shared" si="294"/>
        <v>0</v>
      </c>
      <c r="BE247" s="116">
        <f>IF(AND(BD247&gt;0,BD247*$B$4+BK246&lt;=$B$2*'SFV+BESS'!$I$9,BD247&lt;'SFV+BESS'!$I$7), BD247*$B$4, IF(AND(BD247&gt;0,BD247*$B$4+BK246&gt;$B$2*'SFV+BESS'!$I$9,BD247*$B$4&lt;'SFV+BESS'!$I$7),$B$2*'SFV+BESS'!$I$9-BK246,IF(AND(BD247&gt;0,BD247*$B$4+BK246&gt;$B$2*'SFV+BESS'!$I$9,BD247*$B$4&gt;'SFV+BESS'!$I$7,BK246&lt;$B$2*'SFV+BESS'!$I$9),$B$2*'SFV+BESS'!$I$9-BK246,IF(AND(BD247&gt;0,BD247*$B$4+BK246&lt;=$B$2*'SFV+BESS'!$I$9,BD247&gt;'SFV+BESS'!$I$7),'SFV+BESS'!$I$7,0))))</f>
        <v>0</v>
      </c>
      <c r="BF247" s="27">
        <f>IF(AND(BD247&lt;0,BK246+BD247/$B$5&gt;$H$2,-BD247/'Carga-Descarga Año'!$B$5&lt;'SFV+BESS'!$I$7),BD247/$B$5,IF(AND(BD247&lt;0,BK246+BD247/$B$5&gt;$H$2,-BD247/'Carga-Descarga Año'!$B$5&gt;'SFV+BESS'!$I$7),-'SFV+BESS'!$I$7,IF(AND(BD247&lt;0,BK246+BD247/$B$5&lt;$H$2),-MIN('SFV+BESS'!$I$7,BK246-$H$2),0)))</f>
        <v>0</v>
      </c>
      <c r="BG247" s="33"/>
      <c r="BH247" s="33">
        <f t="shared" si="301"/>
        <v>0</v>
      </c>
      <c r="BI247" s="27">
        <f t="shared" si="265"/>
        <v>0</v>
      </c>
      <c r="BJ247" s="27">
        <f t="shared" si="302"/>
        <v>0</v>
      </c>
      <c r="BK247" s="28">
        <f>IF((BK246+BE247+BF247)&gt;=$B$2*'SFV+BESS'!$I$9, $B$2*'SFV+BESS'!$I$9, (BK246+BE247+BF247))</f>
        <v>173.61249999999998</v>
      </c>
      <c r="BL247" s="110">
        <f t="shared" si="266"/>
        <v>0</v>
      </c>
      <c r="BQ247" s="251"/>
      <c r="BR247" s="41">
        <v>9.9166666666666696</v>
      </c>
      <c r="BS247" s="33">
        <f t="shared" si="320"/>
        <v>0</v>
      </c>
      <c r="BT247" s="33">
        <f>Gen_Cons_Horario!B3153</f>
        <v>0</v>
      </c>
      <c r="BU247" s="35">
        <f t="shared" si="295"/>
        <v>0</v>
      </c>
      <c r="BV247" s="116">
        <f>IF(AND(BU247&gt;0,BU247*$B$4+CB246&lt;=$B$2*'SFV+BESS'!$I$9,BU247&lt;'SFV+BESS'!$I$7), BU247*$B$4, IF(AND(BU247&gt;0,BU247*$B$4+CB246&gt;$B$2*'SFV+BESS'!$I$9,BU247*$B$4&lt;'SFV+BESS'!$I$7),$B$2*'SFV+BESS'!$I$9-CB246,IF(AND(BU247&gt;0,BU247*$B$4+CB246&gt;$B$2*'SFV+BESS'!$I$9,BU247*$B$4&gt;'SFV+BESS'!$I$7,CB246&lt;$B$2*'SFV+BESS'!$I$9),$B$2*'SFV+BESS'!$I$9-CB246,IF(AND(BU247&gt;0,BU247*$B$4+CB246&lt;=$B$2*'SFV+BESS'!$I$9,BU247&gt;'SFV+BESS'!$I$7),'SFV+BESS'!$I$7,0))))</f>
        <v>0</v>
      </c>
      <c r="BW247" s="27">
        <f>IF(AND(BU247&lt;0,CB246+BU247/$B$5&gt;$H$2,-BU247/'Carga-Descarga Año'!$B$5&lt;'SFV+BESS'!$I$7),BU247/$B$5,IF(AND(BU247&lt;0,CB246+BU247/$B$5&gt;$H$2,-BU247/'Carga-Descarga Año'!$B$5&gt;'SFV+BESS'!$I$7),-'SFV+BESS'!$I$7,IF(AND(BU247&lt;0,CB246+BU247/$B$5&lt;$H$2),-MIN('SFV+BESS'!$I$7,CB246-$H$2),0)))</f>
        <v>0</v>
      </c>
      <c r="BX247" s="33"/>
      <c r="BY247" s="33">
        <f t="shared" si="303"/>
        <v>0</v>
      </c>
      <c r="BZ247" s="27">
        <f t="shared" si="267"/>
        <v>0</v>
      </c>
      <c r="CA247" s="27">
        <f t="shared" si="268"/>
        <v>0</v>
      </c>
      <c r="CB247" s="28">
        <f>IF((CB246+BV247+BW247)&gt;=$B$2*'SFV+BESS'!$I$9, $B$2*'SFV+BESS'!$I$9, (CB246+BV247+BW247))</f>
        <v>173.61249999999998</v>
      </c>
      <c r="CC247" s="110">
        <f t="shared" si="269"/>
        <v>0</v>
      </c>
      <c r="CH247" s="251"/>
      <c r="CI247" s="41">
        <v>9.9166666666666696</v>
      </c>
      <c r="CJ247" s="33">
        <f t="shared" si="321"/>
        <v>0</v>
      </c>
      <c r="CK247" s="33">
        <f>Gen_Cons_Horario!B3897</f>
        <v>0</v>
      </c>
      <c r="CL247" s="35">
        <f t="shared" si="296"/>
        <v>0</v>
      </c>
      <c r="CM247" s="116">
        <f>IF(AND(CL247&gt;0,CL247*$B$4+CS246&lt;=$B$2*'SFV+BESS'!$I$9,CL247&lt;'SFV+BESS'!$I$7), CL247*$B$4, IF(AND(CL247&gt;0,CL247*$B$4+CS246&gt;$B$2*'SFV+BESS'!$I$9,CL247*$B$4&lt;'SFV+BESS'!$I$7),$B$2*'SFV+BESS'!$I$9-CS246,IF(AND(CL247&gt;0,CL247*$B$4+CS246&gt;$B$2*'SFV+BESS'!$I$9,CL247*$B$4&gt;'SFV+BESS'!$I$7,CS246&lt;$B$2*'SFV+BESS'!$I$9),$B$2*'SFV+BESS'!$I$9-CS246,IF(AND(CL247&gt;0,CL247*$B$4+CS246&lt;=$B$2*'SFV+BESS'!$I$9,CL247&gt;'SFV+BESS'!$I$7),'SFV+BESS'!$I$7,0))))</f>
        <v>0</v>
      </c>
      <c r="CN247" s="27">
        <f>IF(AND(CL247&lt;0,CS246+CL247/$B$5&gt;$H$2,-CL247/'Carga-Descarga Año'!$B$5&lt;'SFV+BESS'!$I$7),CL247/$B$5,IF(AND(CL247&lt;0,CS246+CL247/$B$5&gt;$H$2,-CL247/'Carga-Descarga Año'!$B$5&gt;'SFV+BESS'!$I$7),-'SFV+BESS'!$I$7,IF(AND(CL247&lt;0,CS246+CL247/$B$5&lt;$H$2),-MIN('SFV+BESS'!$I$7,CS246-$H$2),0)))</f>
        <v>0</v>
      </c>
      <c r="CO247" s="33"/>
      <c r="CP247" s="33">
        <f t="shared" si="304"/>
        <v>0</v>
      </c>
      <c r="CQ247" s="27">
        <f t="shared" si="270"/>
        <v>0</v>
      </c>
      <c r="CR247" s="27">
        <f t="shared" si="305"/>
        <v>0</v>
      </c>
      <c r="CS247" s="28">
        <f>IF((CS246+CM247+CN247)&gt;=$B$2*'SFV+BESS'!$I$9, $B$2*'SFV+BESS'!$I$9, (CS246+CM247+CN247))</f>
        <v>173.61249999999998</v>
      </c>
      <c r="CT247" s="110">
        <f t="shared" si="271"/>
        <v>0</v>
      </c>
      <c r="CY247" s="251"/>
      <c r="CZ247" s="41">
        <v>9.9166666666666696</v>
      </c>
      <c r="DA247" s="33">
        <f t="shared" si="322"/>
        <v>0</v>
      </c>
      <c r="DB247" s="33">
        <f>Gen_Cons_Horario!B4617</f>
        <v>0</v>
      </c>
      <c r="DC247" s="35">
        <f t="shared" si="287"/>
        <v>0</v>
      </c>
      <c r="DD247" s="116">
        <f>IF(AND(DC247&gt;0,DC247*$B$4+DJ246&lt;=$B$2*'SFV+BESS'!$I$9,DC247&lt;'SFV+BESS'!$I$7), DC247*$B$4, IF(AND(DC247&gt;0,DC247*$B$4+DJ246&gt;$B$2*'SFV+BESS'!$I$9,DC247*$B$4&lt;'SFV+BESS'!$I$7),$B$2*'SFV+BESS'!$I$9-DJ246,IF(AND(DC247&gt;0,DC247*$B$4+DJ246&gt;$B$2*'SFV+BESS'!$I$9,DC247*$B$4&gt;'SFV+BESS'!$I$7,DJ246&lt;$B$2*'SFV+BESS'!$I$9),$B$2*'SFV+BESS'!$I$9-DJ246,IF(AND(DC247&gt;0,DC247*$B$4+DJ246&lt;=$B$2*'SFV+BESS'!$I$9,DC247&gt;'SFV+BESS'!$I$7),'SFV+BESS'!$I$7,0))))</f>
        <v>0</v>
      </c>
      <c r="DE247" s="27">
        <f>IF(AND(DC247&lt;0,DJ246+DC247/$B$5&gt;$H$2,-DC247/'Carga-Descarga Año'!$B$5&lt;'SFV+BESS'!$I$7),DC247/$B$5,IF(AND(DC247&lt;0,DJ246+DC247/$B$5&gt;$H$2,-DC247/'Carga-Descarga Año'!$B$5&gt;'SFV+BESS'!$I$7),-'SFV+BESS'!$I$7,IF(AND(DC247&lt;0,DJ246+DC247/$B$5&lt;$H$2),-MIN('SFV+BESS'!$I$7,DJ246-$H$2),0)))</f>
        <v>0</v>
      </c>
      <c r="DF247" s="33"/>
      <c r="DG247" s="33">
        <f t="shared" si="306"/>
        <v>0</v>
      </c>
      <c r="DH247" s="27">
        <f t="shared" si="272"/>
        <v>0</v>
      </c>
      <c r="DI247" s="27">
        <f t="shared" si="273"/>
        <v>0</v>
      </c>
      <c r="DJ247" s="28">
        <f>IF((DJ246+DD247+DE247)&gt;=$B$2*'SFV+BESS'!$I$9, $B$2*'SFV+BESS'!$I$9, (DJ246+DD247+DE247))</f>
        <v>173.61249999999998</v>
      </c>
      <c r="DK247" s="110">
        <f t="shared" si="274"/>
        <v>0</v>
      </c>
      <c r="DP247" s="251"/>
      <c r="DQ247" s="41">
        <v>9.9166666666666696</v>
      </c>
      <c r="DR247" s="33">
        <f t="shared" si="323"/>
        <v>0</v>
      </c>
      <c r="DS247" s="33">
        <f>Gen_Cons_Horario!B5361</f>
        <v>0</v>
      </c>
      <c r="DT247" s="35">
        <f t="shared" si="288"/>
        <v>0</v>
      </c>
      <c r="DU247" s="116">
        <f>IF(AND(DT247&gt;0,DT247*$B$4+EA246&lt;=$B$2*'SFV+BESS'!$I$9,DT247&lt;'SFV+BESS'!$I$7), DT247*$B$4, IF(AND(DT247&gt;0,DT247*$B$4+EA246&gt;$B$2*'SFV+BESS'!$I$9,DT247*$B$4&lt;'SFV+BESS'!$I$7),$B$2*'SFV+BESS'!$I$9-EA246,IF(AND(DT247&gt;0,DT247*$B$4+EA246&gt;$B$2*'SFV+BESS'!$I$9,DT247*$B$4&gt;'SFV+BESS'!$I$7,EA246&lt;$B$2*'SFV+BESS'!$I$9),$B$2*'SFV+BESS'!$I$9-EA246,IF(AND(DT247&gt;0,DT247*$B$4+EA246&lt;=$B$2*'SFV+BESS'!$I$9,DT247&gt;'SFV+BESS'!$I$7),'SFV+BESS'!$I$7,0))))</f>
        <v>0</v>
      </c>
      <c r="DV247" s="27">
        <f>IF(AND(DT247&lt;0,EA246+DT247/$B$5&gt;$H$2,-DT247/'Carga-Descarga Año'!$B$5&lt;'SFV+BESS'!$I$7),DT247/$B$5,IF(AND(DT247&lt;0,EA246+DT247/$B$5&gt;$H$2,-DT247/'Carga-Descarga Año'!$B$5&gt;'SFV+BESS'!$I$7),-'SFV+BESS'!$I$7,IF(AND(DT247&lt;0,EA246+DT247/$B$5&lt;$H$2),-MIN('SFV+BESS'!$I$7,EA246-$H$2),0)))</f>
        <v>0</v>
      </c>
      <c r="DW247" s="33"/>
      <c r="DX247" s="33">
        <f t="shared" si="307"/>
        <v>0</v>
      </c>
      <c r="DY247" s="27">
        <f t="shared" si="275"/>
        <v>0</v>
      </c>
      <c r="DZ247" s="27">
        <f t="shared" si="308"/>
        <v>0</v>
      </c>
      <c r="EA247" s="28">
        <f>IF((EA246+DU247+DV247)&gt;=$B$2*'SFV+BESS'!$I$9, $B$2*'SFV+BESS'!$I$9, (EA246+DU247+DV247))</f>
        <v>173.61249999999998</v>
      </c>
      <c r="EB247" s="110">
        <f t="shared" si="276"/>
        <v>0</v>
      </c>
      <c r="EG247" s="251"/>
      <c r="EH247" s="41">
        <v>9.9166666666666696</v>
      </c>
      <c r="EI247" s="33">
        <f t="shared" si="324"/>
        <v>0</v>
      </c>
      <c r="EJ247" s="33">
        <f>Gen_Cons_Horario!B6105</f>
        <v>0</v>
      </c>
      <c r="EK247" s="35">
        <f t="shared" si="289"/>
        <v>0</v>
      </c>
      <c r="EL247" s="116">
        <f>IF(AND(EK247&gt;0,EK247*$B$4+ER246&lt;=$B$2*'SFV+BESS'!$I$9,EK247&lt;'SFV+BESS'!$I$7), EK247*$B$4, IF(AND(EK247&gt;0,EK247*$B$4+ER246&gt;$B$2*'SFV+BESS'!$I$9,EK247*$B$4&lt;'SFV+BESS'!$I$7),$B$2*'SFV+BESS'!$I$9-ER246,IF(AND(EK247&gt;0,EK247*$B$4+ER246&gt;$B$2*'SFV+BESS'!$I$9,EK247*$B$4&gt;'SFV+BESS'!$I$7,ER246&lt;$B$2*'SFV+BESS'!$I$9),$B$2*'SFV+BESS'!$I$9-ER246,IF(AND(EK247&gt;0,EK247*$B$4+ER246&lt;=$B$2*'SFV+BESS'!$I$9,EK247&gt;'SFV+BESS'!$I$7),'SFV+BESS'!$I$7,0))))</f>
        <v>0</v>
      </c>
      <c r="EM247" s="27">
        <f>IF(AND(EK247&lt;0,ER246+EK247/$B$5&gt;$H$2,-EK247/'Carga-Descarga Año'!$B$5&lt;'SFV+BESS'!$I$7),EK247/$B$5,IF(AND(EK247&lt;0,ER246+EK247/$B$5&gt;$H$2,-EK247/'Carga-Descarga Año'!$B$5&gt;'SFV+BESS'!$I$7),-'SFV+BESS'!$I$7,IF(AND(EK247&lt;0,ER246+EK247/$B$5&lt;$H$2),-MIN('SFV+BESS'!$I$7,ER246-$H$2),0)))</f>
        <v>0</v>
      </c>
      <c r="EN247" s="33"/>
      <c r="EO247" s="33">
        <f t="shared" si="309"/>
        <v>0</v>
      </c>
      <c r="EP247" s="27">
        <f t="shared" si="277"/>
        <v>0</v>
      </c>
      <c r="EQ247" s="27">
        <f t="shared" si="310"/>
        <v>0</v>
      </c>
      <c r="ER247" s="28">
        <f>IF((ER246+EL247+EM247)&gt;=$B$2*'SFV+BESS'!$I$9, $B$2*'SFV+BESS'!$I$9, (ER246+EL247+EM247))</f>
        <v>173.61249999999998</v>
      </c>
      <c r="ES247" s="110">
        <f t="shared" si="278"/>
        <v>0</v>
      </c>
      <c r="EX247" s="251"/>
      <c r="EY247" s="41">
        <v>9.9166666666666696</v>
      </c>
      <c r="EZ247" s="33">
        <f t="shared" si="325"/>
        <v>0</v>
      </c>
      <c r="FA247" s="33">
        <f>Gen_Cons_Horario!B6825</f>
        <v>0</v>
      </c>
      <c r="FB247" s="35">
        <f t="shared" si="290"/>
        <v>0</v>
      </c>
      <c r="FC247" s="116">
        <f>IF(AND(FB247&gt;0,FB247*$B$4+FI246&lt;=$B$2*'SFV+BESS'!$I$9,FB247&lt;'SFV+BESS'!$I$7), FB247*$B$4, IF(AND(FB247&gt;0,FB247*$B$4+FI246&gt;$B$2*'SFV+BESS'!$I$9,FB247*$B$4&lt;'SFV+BESS'!$I$7),$B$2*'SFV+BESS'!$I$9-FI246,IF(AND(FB247&gt;0,FB247*$B$4+FI246&gt;$B$2*'SFV+BESS'!$I$9,FB247*$B$4&gt;'SFV+BESS'!$I$7,FI246&lt;$B$2*'SFV+BESS'!$I$9),$B$2*'SFV+BESS'!$I$9-FI246,IF(AND(FB247&gt;0,FB247*$B$4+FI246&lt;=$B$2*'SFV+BESS'!$I$9,FB247&gt;'SFV+BESS'!$I$7),'SFV+BESS'!$I$7,0))))</f>
        <v>0</v>
      </c>
      <c r="FD247" s="27">
        <f>IF(AND(FB247&lt;0,FI246+FB247/$B$5&gt;$H$2,-FB247/'Carga-Descarga Año'!$B$5&lt;'SFV+BESS'!$I$7),FB247/$B$5,IF(AND(FB247&lt;0,FI246+FB247/$B$5&gt;$H$2,-FB247/'Carga-Descarga Año'!$B$5&gt;'SFV+BESS'!$I$7),-'SFV+BESS'!$I$7,IF(AND(FB247&lt;0,FI246+FB247/$B$5&lt;$H$2),-MIN('SFV+BESS'!$I$7,FI246-$H$2),0)))</f>
        <v>0</v>
      </c>
      <c r="FE247" s="33"/>
      <c r="FF247" s="33">
        <f t="shared" si="311"/>
        <v>0</v>
      </c>
      <c r="FG247" s="27">
        <f t="shared" si="279"/>
        <v>0</v>
      </c>
      <c r="FH247" s="27">
        <f t="shared" si="312"/>
        <v>0</v>
      </c>
      <c r="FI247" s="28">
        <f>IF((FI246+FC247+FD247)&gt;=$B$2*'SFV+BESS'!$I$9, $B$2*'SFV+BESS'!$I$9, (FI246+FC247+FD247))</f>
        <v>173.61249999999998</v>
      </c>
      <c r="FJ247" s="110">
        <f t="shared" si="280"/>
        <v>0</v>
      </c>
      <c r="FO247" s="251"/>
      <c r="FP247" s="41">
        <v>9.9166666666666696</v>
      </c>
      <c r="FQ247" s="33">
        <f t="shared" si="326"/>
        <v>0</v>
      </c>
      <c r="FR247" s="33">
        <f>Gen_Cons_Horario!B7569</f>
        <v>0</v>
      </c>
      <c r="FS247" s="35">
        <f t="shared" si="291"/>
        <v>0</v>
      </c>
      <c r="FT247" s="116">
        <f>IF(AND(FS247&gt;0,FS247*$B$4+FZ246&lt;=$B$2*'SFV+BESS'!$I$9,FS247&lt;'SFV+BESS'!$I$7), FS247*$B$4, IF(AND(FS247&gt;0,FS247*$B$4+FZ246&gt;$B$2*'SFV+BESS'!$I$9,FS247*$B$4&lt;'SFV+BESS'!$I$7),$B$2*'SFV+BESS'!$I$9-FZ246,IF(AND(FS247&gt;0,FS247*$B$4+FZ246&gt;$B$2*'SFV+BESS'!$I$9,FS247*$B$4&gt;'SFV+BESS'!$I$7,FZ246&lt;$B$2*'SFV+BESS'!$I$9),$B$2*'SFV+BESS'!$I$9-FZ246,IF(AND(FS247&gt;0,FS247*$B$4+FZ246&lt;=$B$2*'SFV+BESS'!$I$9,FS247&gt;'SFV+BESS'!$I$7),'SFV+BESS'!$I$7,0))))</f>
        <v>0</v>
      </c>
      <c r="FU247" s="27">
        <f>IF(AND(FS247&lt;0,FZ246+FS247/$B$5&gt;$H$2,-FS247/'Carga-Descarga Año'!$B$5&lt;'SFV+BESS'!$I$7),FS247/$B$5,IF(AND(FS247&lt;0,FZ246+FS247/$B$5&gt;$H$2,-FS247/'Carga-Descarga Año'!$B$5&gt;'SFV+BESS'!$I$7),-'SFV+BESS'!$I$7,IF(AND(FS247&lt;0,FZ246+FS247/$B$5&lt;$H$2),-MIN('SFV+BESS'!$I$7,FZ246-$H$2),0)))</f>
        <v>0</v>
      </c>
      <c r="FV247" s="33"/>
      <c r="FW247" s="33">
        <f t="shared" si="313"/>
        <v>0</v>
      </c>
      <c r="FX247" s="27">
        <f t="shared" si="281"/>
        <v>0</v>
      </c>
      <c r="FY247" s="27">
        <f t="shared" si="314"/>
        <v>0</v>
      </c>
      <c r="FZ247" s="28">
        <f>IF((FZ246+FT247+FU247)&gt;=$B$2*'SFV+BESS'!$I$9, $B$2*'SFV+BESS'!$I$9, (FZ246+FT247+FU247))</f>
        <v>173.61249999999998</v>
      </c>
      <c r="GA247" s="110">
        <f t="shared" si="282"/>
        <v>0</v>
      </c>
      <c r="GF247" s="251"/>
      <c r="GG247" s="41">
        <v>9.9166666666666696</v>
      </c>
      <c r="GH247" s="33">
        <f t="shared" si="327"/>
        <v>0</v>
      </c>
      <c r="GI247" s="33">
        <f>Gen_Cons_Horario!B8289</f>
        <v>0</v>
      </c>
      <c r="GJ247" s="35">
        <f t="shared" si="297"/>
        <v>0</v>
      </c>
      <c r="GK247" s="116">
        <f>IF(AND(GJ247&gt;0,GJ247*$B$4+GQ246&lt;=$B$2*'SFV+BESS'!$I$9,GJ247&lt;'SFV+BESS'!$I$7), GJ247*$B$4, IF(AND(GJ247&gt;0,GJ247*$B$4+GQ246&gt;$B$2*'SFV+BESS'!$I$9,GJ247*$B$4&lt;'SFV+BESS'!$I$7),$B$2*'SFV+BESS'!$I$9-GQ246,IF(AND(GJ247&gt;0,GJ247*$B$4+GQ246&gt;$B$2*'SFV+BESS'!$I$9,GJ247*$B$4&gt;'SFV+BESS'!$I$7,GQ246&lt;$B$2*'SFV+BESS'!$I$9),$B$2*'SFV+BESS'!$I$9-GQ246,IF(AND(GJ247&gt;0,GJ247*$B$4+GQ246&lt;=$B$2*'SFV+BESS'!$I$9,GJ247&gt;'SFV+BESS'!$I$7),'SFV+BESS'!$I$7,0))))</f>
        <v>0</v>
      </c>
      <c r="GL247" s="27">
        <f>IF(AND(GJ247&lt;0,GQ246+GJ247/$B$5&gt;$H$2,-GJ247/'Carga-Descarga Año'!$B$5&lt;'SFV+BESS'!$I$7),GJ247/$B$5,IF(AND(GJ247&lt;0,GQ246+GJ247/$B$5&gt;$H$2,-GJ247/'Carga-Descarga Año'!$B$5&gt;'SFV+BESS'!$I$7),-'SFV+BESS'!$I$7,IF(AND(GJ247&lt;0,GQ246+GJ247/$B$5&lt;$H$2),-MIN('SFV+BESS'!$I$7,GQ246-$H$2),0)))</f>
        <v>0</v>
      </c>
      <c r="GM247" s="33"/>
      <c r="GN247" s="33">
        <f t="shared" si="315"/>
        <v>0</v>
      </c>
      <c r="GO247" s="27">
        <f t="shared" si="283"/>
        <v>0</v>
      </c>
      <c r="GP247" s="27">
        <f t="shared" si="316"/>
        <v>0</v>
      </c>
      <c r="GQ247" s="28">
        <f>IF((GQ246+GK247+GL247)&gt;=$B$2*'SFV+BESS'!$I$9, $B$2*'SFV+BESS'!$I$9, (GQ246+GK247+GL247))</f>
        <v>173.61249999999998</v>
      </c>
      <c r="GR247" s="110">
        <f t="shared" si="284"/>
        <v>0</v>
      </c>
    </row>
    <row r="248" spans="1:200">
      <c r="A248" s="250"/>
      <c r="B248" s="41">
        <v>9.9583333333333393</v>
      </c>
      <c r="C248" s="38">
        <f t="shared" si="298"/>
        <v>0</v>
      </c>
      <c r="D248" s="2">
        <f>Gen_Cons_Horario!B274</f>
        <v>0</v>
      </c>
      <c r="E248" s="140">
        <f t="shared" si="256"/>
        <v>0</v>
      </c>
      <c r="F248" s="116">
        <f>IF(AND(E248&gt;0,E248*$B$4+L247&lt;=$B$2*'SFV+BESS'!$I$9,E248&lt;'SFV+BESS'!$I$7), E248*$B$4, IF(AND(E248&gt;0,E248*$B$4+L247&gt;$B$2*'SFV+BESS'!$I$9,E248*$B$4&lt;'SFV+BESS'!$I$7),$B$2*'SFV+BESS'!$I$9-L247,IF(AND(E248&gt;0,E248*$B$4+L247&gt;$B$2*'SFV+BESS'!$I$9,E248*$B$4&gt;'SFV+BESS'!$I$7,L247&lt;$B$2*'SFV+BESS'!$I$9),$B$2*'SFV+BESS'!$I$9-L247,IF(AND(E248&gt;0,E248*$B$4+L247&lt;=$B$2*'SFV+BESS'!$I$9,E248&gt;'SFV+BESS'!$I$7),'SFV+BESS'!$I$7,0))))</f>
        <v>0</v>
      </c>
      <c r="G248" s="27">
        <f>IF(AND(E248&lt;0,L247+E248/$B$5&gt;$H$2,-E248/'Carga-Descarga Año'!$B$5&lt;'SFV+BESS'!$I$7),E248/$B$5,IF(AND(E248&lt;0,L247+E248/$B$5&gt;$H$2,-E248/'Carga-Descarga Año'!$B$5&gt;'SFV+BESS'!$I$7),-'SFV+BESS'!$I$7,IF(AND(E248&lt;0,L247+E248/$B$5&lt;$H$2),-MIN('SFV+BESS'!$I$7,L247-$H$2),0)))</f>
        <v>0</v>
      </c>
      <c r="I248" s="38">
        <f t="shared" si="257"/>
        <v>0</v>
      </c>
      <c r="J248" s="27">
        <f t="shared" si="259"/>
        <v>0</v>
      </c>
      <c r="K248" s="27">
        <f t="shared" si="258"/>
        <v>0</v>
      </c>
      <c r="L248" s="28">
        <f>IF((L247+F248+G248)&gt;=$B$2*'SFV+BESS'!$I$9, $B$2*'SFV+BESS'!$I$9, (L247+F248+G248))</f>
        <v>150.06407894736839</v>
      </c>
      <c r="M248" s="110">
        <f t="shared" si="260"/>
        <v>0</v>
      </c>
      <c r="R248" s="251"/>
      <c r="S248" s="41">
        <v>9.9583333333333393</v>
      </c>
      <c r="T248" s="2">
        <f t="shared" si="317"/>
        <v>0</v>
      </c>
      <c r="U248" s="2">
        <f>Gen_Cons_Horario!B1018</f>
        <v>0</v>
      </c>
      <c r="V248" s="35">
        <f t="shared" si="292"/>
        <v>0</v>
      </c>
      <c r="W248" s="116">
        <f>IF(AND(V248&gt;0,V248*$B$4+AC247&lt;=$B$2*'SFV+BESS'!$I$9,V248&lt;'SFV+BESS'!$I$7), V248*$B$4, IF(AND(V248&gt;0,V248*$B$4+AC247&gt;$B$2*'SFV+BESS'!$I$9,V248*$B$4&lt;'SFV+BESS'!$I$7),$B$2*'SFV+BESS'!$I$9-AC247,IF(AND(V248&gt;0,V248*$B$4+AC247&gt;$B$2*'SFV+BESS'!$I$9,V248*$B$4&gt;'SFV+BESS'!$I$7,AC247&lt;$B$2*'SFV+BESS'!$I$9),$B$2*'SFV+BESS'!$I$9-AC247,IF(AND(V248&gt;0,V248*$B$4+AC247&lt;=$B$2*'SFV+BESS'!$I$9,V248&gt;'SFV+BESS'!$I$7),'SFV+BESS'!$I$7,0))))</f>
        <v>0</v>
      </c>
      <c r="X248" s="27">
        <f>IF(AND(V248&lt;0,AC247+V248/$B$5&gt;$H$2,-V248/'Carga-Descarga Año'!$B$5&lt;'SFV+BESS'!$I$7),V248/$B$5,IF(AND(V248&lt;0,AC247+V248/$B$5&gt;$H$2,-V248/'Carga-Descarga Año'!$B$5&gt;'SFV+BESS'!$I$7),-'SFV+BESS'!$I$7,IF(AND(V248&lt;0,AC247+V248/$B$5&lt;$H$2),-MIN('SFV+BESS'!$I$7,AC247-$H$2),0)))</f>
        <v>0</v>
      </c>
      <c r="Z248" s="33">
        <f t="shared" si="286"/>
        <v>0</v>
      </c>
      <c r="AA248" s="27">
        <f t="shared" si="261"/>
        <v>0</v>
      </c>
      <c r="AB248" s="27">
        <f t="shared" si="285"/>
        <v>0</v>
      </c>
      <c r="AC248" s="28">
        <f>IF((AC247+W248+X248)&gt;=$B$2*'SFV+BESS'!$I$9, $B$2*'SFV+BESS'!$I$9, (AC247+W248+X248))</f>
        <v>173.61249999999998</v>
      </c>
      <c r="AD248" s="110">
        <f t="shared" si="262"/>
        <v>0</v>
      </c>
      <c r="AI248" s="251"/>
      <c r="AJ248" s="41">
        <v>9.9583333333333393</v>
      </c>
      <c r="AK248" s="52">
        <f t="shared" si="318"/>
        <v>0</v>
      </c>
      <c r="AL248" s="33">
        <f>Gen_Cons_Horario!B1690</f>
        <v>0</v>
      </c>
      <c r="AM248" s="35">
        <f t="shared" si="293"/>
        <v>0</v>
      </c>
      <c r="AN248" s="116">
        <f>IF(AND(AM248&gt;0,AM248*$B$4+AT247&lt;=$B$2*'SFV+BESS'!$I$9,AM248&lt;'SFV+BESS'!$I$7), AM248*$B$4, IF(AND(AM248&gt;0,AM248*$B$4+AT247&gt;$B$2*'SFV+BESS'!$I$9,AM248*$B$4&lt;'SFV+BESS'!$I$7),$B$2*'SFV+BESS'!$I$9-AT247,IF(AND(AM248&gt;0,AM248*$B$4+AT247&gt;$B$2*'SFV+BESS'!$I$9,AM248*$B$4&gt;'SFV+BESS'!$I$7,AT247&lt;$B$2*'SFV+BESS'!$I$9),$B$2*'SFV+BESS'!$I$9-AT247,IF(AND(AM248&gt;0,AM248*$B$4+AT247&lt;=$B$2*'SFV+BESS'!$I$9,AM248&gt;'SFV+BESS'!$I$7),'SFV+BESS'!$I$7,0))))</f>
        <v>0</v>
      </c>
      <c r="AO248" s="27">
        <f>IF(AND(AM248&lt;0,AT247+AM248/$B$5&gt;$H$2,-AM248/'Carga-Descarga Año'!$B$5&lt;'SFV+BESS'!$I$7),AM248/$B$5,IF(AND(AM248&lt;0,AT247+AM248/$B$5&gt;$H$2,-AM248/'Carga-Descarga Año'!$B$5&gt;'SFV+BESS'!$I$7),-'SFV+BESS'!$I$7,IF(AND(AM248&lt;0,AT247+AM248/$B$5&lt;$H$2),-MIN('SFV+BESS'!$I$7,AT247-$H$2),0)))</f>
        <v>0</v>
      </c>
      <c r="AP248" s="33"/>
      <c r="AQ248" s="33">
        <f t="shared" si="299"/>
        <v>0</v>
      </c>
      <c r="AR248" s="27">
        <f t="shared" si="263"/>
        <v>0</v>
      </c>
      <c r="AS248" s="27">
        <f t="shared" si="300"/>
        <v>0</v>
      </c>
      <c r="AT248" s="28">
        <f>IF((AT247+AN248+AO248)&gt;=$B$2*'SFV+BESS'!$I$9, $B$2*'SFV+BESS'!$I$9, (AT247+AN248+AO248))</f>
        <v>172.53218491635695</v>
      </c>
      <c r="AU248" s="110">
        <f t="shared" si="264"/>
        <v>0</v>
      </c>
      <c r="AZ248" s="251"/>
      <c r="BA248" s="41">
        <v>9.9583333333333393</v>
      </c>
      <c r="BB248" s="33">
        <f t="shared" si="319"/>
        <v>0</v>
      </c>
      <c r="BC248" s="33">
        <f>Gen_Cons_Horario!B2434</f>
        <v>0</v>
      </c>
      <c r="BD248" s="35">
        <f t="shared" si="294"/>
        <v>0</v>
      </c>
      <c r="BE248" s="116">
        <f>IF(AND(BD248&gt;0,BD248*$B$4+BK247&lt;=$B$2*'SFV+BESS'!$I$9,BD248&lt;'SFV+BESS'!$I$7), BD248*$B$4, IF(AND(BD248&gt;0,BD248*$B$4+BK247&gt;$B$2*'SFV+BESS'!$I$9,BD248*$B$4&lt;'SFV+BESS'!$I$7),$B$2*'SFV+BESS'!$I$9-BK247,IF(AND(BD248&gt;0,BD248*$B$4+BK247&gt;$B$2*'SFV+BESS'!$I$9,BD248*$B$4&gt;'SFV+BESS'!$I$7,BK247&lt;$B$2*'SFV+BESS'!$I$9),$B$2*'SFV+BESS'!$I$9-BK247,IF(AND(BD248&gt;0,BD248*$B$4+BK247&lt;=$B$2*'SFV+BESS'!$I$9,BD248&gt;'SFV+BESS'!$I$7),'SFV+BESS'!$I$7,0))))</f>
        <v>0</v>
      </c>
      <c r="BF248" s="27">
        <f>IF(AND(BD248&lt;0,BK247+BD248/$B$5&gt;$H$2,-BD248/'Carga-Descarga Año'!$B$5&lt;'SFV+BESS'!$I$7),BD248/$B$5,IF(AND(BD248&lt;0,BK247+BD248/$B$5&gt;$H$2,-BD248/'Carga-Descarga Año'!$B$5&gt;'SFV+BESS'!$I$7),-'SFV+BESS'!$I$7,IF(AND(BD248&lt;0,BK247+BD248/$B$5&lt;$H$2),-MIN('SFV+BESS'!$I$7,BK247-$H$2),0)))</f>
        <v>0</v>
      </c>
      <c r="BG248" s="33"/>
      <c r="BH248" s="33">
        <f t="shared" si="301"/>
        <v>0</v>
      </c>
      <c r="BI248" s="27">
        <f t="shared" si="265"/>
        <v>0</v>
      </c>
      <c r="BJ248" s="27">
        <f t="shared" si="302"/>
        <v>0</v>
      </c>
      <c r="BK248" s="28">
        <f>IF((BK247+BE248+BF248)&gt;=$B$2*'SFV+BESS'!$I$9, $B$2*'SFV+BESS'!$I$9, (BK247+BE248+BF248))</f>
        <v>173.61249999999998</v>
      </c>
      <c r="BL248" s="110">
        <f t="shared" si="266"/>
        <v>0</v>
      </c>
      <c r="BQ248" s="251"/>
      <c r="BR248" s="41">
        <v>9.9583333333333393</v>
      </c>
      <c r="BS248" s="33">
        <f t="shared" si="320"/>
        <v>0</v>
      </c>
      <c r="BT248" s="33">
        <f>Gen_Cons_Horario!B3154</f>
        <v>0</v>
      </c>
      <c r="BU248" s="35">
        <f t="shared" si="295"/>
        <v>0</v>
      </c>
      <c r="BV248" s="116">
        <f>IF(AND(BU248&gt;0,BU248*$B$4+CB247&lt;=$B$2*'SFV+BESS'!$I$9,BU248&lt;'SFV+BESS'!$I$7), BU248*$B$4, IF(AND(BU248&gt;0,BU248*$B$4+CB247&gt;$B$2*'SFV+BESS'!$I$9,BU248*$B$4&lt;'SFV+BESS'!$I$7),$B$2*'SFV+BESS'!$I$9-CB247,IF(AND(BU248&gt;0,BU248*$B$4+CB247&gt;$B$2*'SFV+BESS'!$I$9,BU248*$B$4&gt;'SFV+BESS'!$I$7,CB247&lt;$B$2*'SFV+BESS'!$I$9),$B$2*'SFV+BESS'!$I$9-CB247,IF(AND(BU248&gt;0,BU248*$B$4+CB247&lt;=$B$2*'SFV+BESS'!$I$9,BU248&gt;'SFV+BESS'!$I$7),'SFV+BESS'!$I$7,0))))</f>
        <v>0</v>
      </c>
      <c r="BW248" s="27">
        <f>IF(AND(BU248&lt;0,CB247+BU248/$B$5&gt;$H$2,-BU248/'Carga-Descarga Año'!$B$5&lt;'SFV+BESS'!$I$7),BU248/$B$5,IF(AND(BU248&lt;0,CB247+BU248/$B$5&gt;$H$2,-BU248/'Carga-Descarga Año'!$B$5&gt;'SFV+BESS'!$I$7),-'SFV+BESS'!$I$7,IF(AND(BU248&lt;0,CB247+BU248/$B$5&lt;$H$2),-MIN('SFV+BESS'!$I$7,CB247-$H$2),0)))</f>
        <v>0</v>
      </c>
      <c r="BX248" s="33"/>
      <c r="BY248" s="33">
        <f t="shared" si="303"/>
        <v>0</v>
      </c>
      <c r="BZ248" s="27">
        <f t="shared" si="267"/>
        <v>0</v>
      </c>
      <c r="CA248" s="27">
        <f t="shared" si="268"/>
        <v>0</v>
      </c>
      <c r="CB248" s="28">
        <f>IF((CB247+BV248+BW248)&gt;=$B$2*'SFV+BESS'!$I$9, $B$2*'SFV+BESS'!$I$9, (CB247+BV248+BW248))</f>
        <v>173.61249999999998</v>
      </c>
      <c r="CC248" s="110">
        <f t="shared" si="269"/>
        <v>0</v>
      </c>
      <c r="CH248" s="251"/>
      <c r="CI248" s="41">
        <v>9.9583333333333393</v>
      </c>
      <c r="CJ248" s="33">
        <f t="shared" si="321"/>
        <v>0</v>
      </c>
      <c r="CK248" s="33">
        <f>Gen_Cons_Horario!B3898</f>
        <v>0</v>
      </c>
      <c r="CL248" s="35">
        <f t="shared" si="296"/>
        <v>0</v>
      </c>
      <c r="CM248" s="116">
        <f>IF(AND(CL248&gt;0,CL248*$B$4+CS247&lt;=$B$2*'SFV+BESS'!$I$9,CL248&lt;'SFV+BESS'!$I$7), CL248*$B$4, IF(AND(CL248&gt;0,CL248*$B$4+CS247&gt;$B$2*'SFV+BESS'!$I$9,CL248*$B$4&lt;'SFV+BESS'!$I$7),$B$2*'SFV+BESS'!$I$9-CS247,IF(AND(CL248&gt;0,CL248*$B$4+CS247&gt;$B$2*'SFV+BESS'!$I$9,CL248*$B$4&gt;'SFV+BESS'!$I$7,CS247&lt;$B$2*'SFV+BESS'!$I$9),$B$2*'SFV+BESS'!$I$9-CS247,IF(AND(CL248&gt;0,CL248*$B$4+CS247&lt;=$B$2*'SFV+BESS'!$I$9,CL248&gt;'SFV+BESS'!$I$7),'SFV+BESS'!$I$7,0))))</f>
        <v>0</v>
      </c>
      <c r="CN248" s="27">
        <f>IF(AND(CL248&lt;0,CS247+CL248/$B$5&gt;$H$2,-CL248/'Carga-Descarga Año'!$B$5&lt;'SFV+BESS'!$I$7),CL248/$B$5,IF(AND(CL248&lt;0,CS247+CL248/$B$5&gt;$H$2,-CL248/'Carga-Descarga Año'!$B$5&gt;'SFV+BESS'!$I$7),-'SFV+BESS'!$I$7,IF(AND(CL248&lt;0,CS247+CL248/$B$5&lt;$H$2),-MIN('SFV+BESS'!$I$7,CS247-$H$2),0)))</f>
        <v>0</v>
      </c>
      <c r="CO248" s="33"/>
      <c r="CP248" s="33">
        <f t="shared" si="304"/>
        <v>0</v>
      </c>
      <c r="CQ248" s="27">
        <f t="shared" si="270"/>
        <v>0</v>
      </c>
      <c r="CR248" s="27">
        <f t="shared" si="305"/>
        <v>0</v>
      </c>
      <c r="CS248" s="28">
        <f>IF((CS247+CM248+CN248)&gt;=$B$2*'SFV+BESS'!$I$9, $B$2*'SFV+BESS'!$I$9, (CS247+CM248+CN248))</f>
        <v>173.61249999999998</v>
      </c>
      <c r="CT248" s="110">
        <f t="shared" si="271"/>
        <v>0</v>
      </c>
      <c r="CY248" s="251"/>
      <c r="CZ248" s="41">
        <v>9.9583333333333393</v>
      </c>
      <c r="DA248" s="33">
        <f t="shared" si="322"/>
        <v>0</v>
      </c>
      <c r="DB248" s="33">
        <f>Gen_Cons_Horario!B4618</f>
        <v>0</v>
      </c>
      <c r="DC248" s="35">
        <f t="shared" si="287"/>
        <v>0</v>
      </c>
      <c r="DD248" s="116">
        <f>IF(AND(DC248&gt;0,DC248*$B$4+DJ247&lt;=$B$2*'SFV+BESS'!$I$9,DC248&lt;'SFV+BESS'!$I$7), DC248*$B$4, IF(AND(DC248&gt;0,DC248*$B$4+DJ247&gt;$B$2*'SFV+BESS'!$I$9,DC248*$B$4&lt;'SFV+BESS'!$I$7),$B$2*'SFV+BESS'!$I$9-DJ247,IF(AND(DC248&gt;0,DC248*$B$4+DJ247&gt;$B$2*'SFV+BESS'!$I$9,DC248*$B$4&gt;'SFV+BESS'!$I$7,DJ247&lt;$B$2*'SFV+BESS'!$I$9),$B$2*'SFV+BESS'!$I$9-DJ247,IF(AND(DC248&gt;0,DC248*$B$4+DJ247&lt;=$B$2*'SFV+BESS'!$I$9,DC248&gt;'SFV+BESS'!$I$7),'SFV+BESS'!$I$7,0))))</f>
        <v>0</v>
      </c>
      <c r="DE248" s="27">
        <f>IF(AND(DC248&lt;0,DJ247+DC248/$B$5&gt;$H$2,-DC248/'Carga-Descarga Año'!$B$5&lt;'SFV+BESS'!$I$7),DC248/$B$5,IF(AND(DC248&lt;0,DJ247+DC248/$B$5&gt;$H$2,-DC248/'Carga-Descarga Año'!$B$5&gt;'SFV+BESS'!$I$7),-'SFV+BESS'!$I$7,IF(AND(DC248&lt;0,DJ247+DC248/$B$5&lt;$H$2),-MIN('SFV+BESS'!$I$7,DJ247-$H$2),0)))</f>
        <v>0</v>
      </c>
      <c r="DF248" s="33"/>
      <c r="DG248" s="33">
        <f t="shared" si="306"/>
        <v>0</v>
      </c>
      <c r="DH248" s="27">
        <f t="shared" si="272"/>
        <v>0</v>
      </c>
      <c r="DI248" s="27">
        <f t="shared" si="273"/>
        <v>0</v>
      </c>
      <c r="DJ248" s="28">
        <f>IF((DJ247+DD248+DE248)&gt;=$B$2*'SFV+BESS'!$I$9, $B$2*'SFV+BESS'!$I$9, (DJ247+DD248+DE248))</f>
        <v>173.61249999999998</v>
      </c>
      <c r="DK248" s="110">
        <f t="shared" si="274"/>
        <v>0</v>
      </c>
      <c r="DP248" s="251"/>
      <c r="DQ248" s="41">
        <v>9.9583333333333393</v>
      </c>
      <c r="DR248" s="33">
        <f t="shared" si="323"/>
        <v>0</v>
      </c>
      <c r="DS248" s="33">
        <f>Gen_Cons_Horario!B5362</f>
        <v>0</v>
      </c>
      <c r="DT248" s="35">
        <f t="shared" si="288"/>
        <v>0</v>
      </c>
      <c r="DU248" s="116">
        <f>IF(AND(DT248&gt;0,DT248*$B$4+EA247&lt;=$B$2*'SFV+BESS'!$I$9,DT248&lt;'SFV+BESS'!$I$7), DT248*$B$4, IF(AND(DT248&gt;0,DT248*$B$4+EA247&gt;$B$2*'SFV+BESS'!$I$9,DT248*$B$4&lt;'SFV+BESS'!$I$7),$B$2*'SFV+BESS'!$I$9-EA247,IF(AND(DT248&gt;0,DT248*$B$4+EA247&gt;$B$2*'SFV+BESS'!$I$9,DT248*$B$4&gt;'SFV+BESS'!$I$7,EA247&lt;$B$2*'SFV+BESS'!$I$9),$B$2*'SFV+BESS'!$I$9-EA247,IF(AND(DT248&gt;0,DT248*$B$4+EA247&lt;=$B$2*'SFV+BESS'!$I$9,DT248&gt;'SFV+BESS'!$I$7),'SFV+BESS'!$I$7,0))))</f>
        <v>0</v>
      </c>
      <c r="DV248" s="27">
        <f>IF(AND(DT248&lt;0,EA247+DT248/$B$5&gt;$H$2,-DT248/'Carga-Descarga Año'!$B$5&lt;'SFV+BESS'!$I$7),DT248/$B$5,IF(AND(DT248&lt;0,EA247+DT248/$B$5&gt;$H$2,-DT248/'Carga-Descarga Año'!$B$5&gt;'SFV+BESS'!$I$7),-'SFV+BESS'!$I$7,IF(AND(DT248&lt;0,EA247+DT248/$B$5&lt;$H$2),-MIN('SFV+BESS'!$I$7,EA247-$H$2),0)))</f>
        <v>0</v>
      </c>
      <c r="DW248" s="33"/>
      <c r="DX248" s="33">
        <f t="shared" si="307"/>
        <v>0</v>
      </c>
      <c r="DY248" s="27">
        <f t="shared" si="275"/>
        <v>0</v>
      </c>
      <c r="DZ248" s="27">
        <f t="shared" si="308"/>
        <v>0</v>
      </c>
      <c r="EA248" s="28">
        <f>IF((EA247+DU248+DV248)&gt;=$B$2*'SFV+BESS'!$I$9, $B$2*'SFV+BESS'!$I$9, (EA247+DU248+DV248))</f>
        <v>173.61249999999998</v>
      </c>
      <c r="EB248" s="110">
        <f t="shared" si="276"/>
        <v>0</v>
      </c>
      <c r="EG248" s="251"/>
      <c r="EH248" s="41">
        <v>9.9583333333333393</v>
      </c>
      <c r="EI248" s="33">
        <f t="shared" si="324"/>
        <v>0</v>
      </c>
      <c r="EJ248" s="33">
        <f>Gen_Cons_Horario!B6106</f>
        <v>0</v>
      </c>
      <c r="EK248" s="35">
        <f t="shared" si="289"/>
        <v>0</v>
      </c>
      <c r="EL248" s="116">
        <f>IF(AND(EK248&gt;0,EK248*$B$4+ER247&lt;=$B$2*'SFV+BESS'!$I$9,EK248&lt;'SFV+BESS'!$I$7), EK248*$B$4, IF(AND(EK248&gt;0,EK248*$B$4+ER247&gt;$B$2*'SFV+BESS'!$I$9,EK248*$B$4&lt;'SFV+BESS'!$I$7),$B$2*'SFV+BESS'!$I$9-ER247,IF(AND(EK248&gt;0,EK248*$B$4+ER247&gt;$B$2*'SFV+BESS'!$I$9,EK248*$B$4&gt;'SFV+BESS'!$I$7,ER247&lt;$B$2*'SFV+BESS'!$I$9),$B$2*'SFV+BESS'!$I$9-ER247,IF(AND(EK248&gt;0,EK248*$B$4+ER247&lt;=$B$2*'SFV+BESS'!$I$9,EK248&gt;'SFV+BESS'!$I$7),'SFV+BESS'!$I$7,0))))</f>
        <v>0</v>
      </c>
      <c r="EM248" s="27">
        <f>IF(AND(EK248&lt;0,ER247+EK248/$B$5&gt;$H$2,-EK248/'Carga-Descarga Año'!$B$5&lt;'SFV+BESS'!$I$7),EK248/$B$5,IF(AND(EK248&lt;0,ER247+EK248/$B$5&gt;$H$2,-EK248/'Carga-Descarga Año'!$B$5&gt;'SFV+BESS'!$I$7),-'SFV+BESS'!$I$7,IF(AND(EK248&lt;0,ER247+EK248/$B$5&lt;$H$2),-MIN('SFV+BESS'!$I$7,ER247-$H$2),0)))</f>
        <v>0</v>
      </c>
      <c r="EN248" s="33"/>
      <c r="EO248" s="33">
        <f t="shared" si="309"/>
        <v>0</v>
      </c>
      <c r="EP248" s="27">
        <f t="shared" si="277"/>
        <v>0</v>
      </c>
      <c r="EQ248" s="27">
        <f t="shared" si="310"/>
        <v>0</v>
      </c>
      <c r="ER248" s="28">
        <f>IF((ER247+EL248+EM248)&gt;=$B$2*'SFV+BESS'!$I$9, $B$2*'SFV+BESS'!$I$9, (ER247+EL248+EM248))</f>
        <v>173.61249999999998</v>
      </c>
      <c r="ES248" s="110">
        <f t="shared" si="278"/>
        <v>0</v>
      </c>
      <c r="EX248" s="251"/>
      <c r="EY248" s="41">
        <v>9.9583333333333393</v>
      </c>
      <c r="EZ248" s="33">
        <f t="shared" si="325"/>
        <v>0</v>
      </c>
      <c r="FA248" s="33">
        <f>Gen_Cons_Horario!B6826</f>
        <v>0</v>
      </c>
      <c r="FB248" s="35">
        <f t="shared" si="290"/>
        <v>0</v>
      </c>
      <c r="FC248" s="116">
        <f>IF(AND(FB248&gt;0,FB248*$B$4+FI247&lt;=$B$2*'SFV+BESS'!$I$9,FB248&lt;'SFV+BESS'!$I$7), FB248*$B$4, IF(AND(FB248&gt;0,FB248*$B$4+FI247&gt;$B$2*'SFV+BESS'!$I$9,FB248*$B$4&lt;'SFV+BESS'!$I$7),$B$2*'SFV+BESS'!$I$9-FI247,IF(AND(FB248&gt;0,FB248*$B$4+FI247&gt;$B$2*'SFV+BESS'!$I$9,FB248*$B$4&gt;'SFV+BESS'!$I$7,FI247&lt;$B$2*'SFV+BESS'!$I$9),$B$2*'SFV+BESS'!$I$9-FI247,IF(AND(FB248&gt;0,FB248*$B$4+FI247&lt;=$B$2*'SFV+BESS'!$I$9,FB248&gt;'SFV+BESS'!$I$7),'SFV+BESS'!$I$7,0))))</f>
        <v>0</v>
      </c>
      <c r="FD248" s="27">
        <f>IF(AND(FB248&lt;0,FI247+FB248/$B$5&gt;$H$2,-FB248/'Carga-Descarga Año'!$B$5&lt;'SFV+BESS'!$I$7),FB248/$B$5,IF(AND(FB248&lt;0,FI247+FB248/$B$5&gt;$H$2,-FB248/'Carga-Descarga Año'!$B$5&gt;'SFV+BESS'!$I$7),-'SFV+BESS'!$I$7,IF(AND(FB248&lt;0,FI247+FB248/$B$5&lt;$H$2),-MIN('SFV+BESS'!$I$7,FI247-$H$2),0)))</f>
        <v>0</v>
      </c>
      <c r="FE248" s="33"/>
      <c r="FF248" s="33">
        <f t="shared" si="311"/>
        <v>0</v>
      </c>
      <c r="FG248" s="27">
        <f t="shared" si="279"/>
        <v>0</v>
      </c>
      <c r="FH248" s="27">
        <f t="shared" si="312"/>
        <v>0</v>
      </c>
      <c r="FI248" s="28">
        <f>IF((FI247+FC248+FD248)&gt;=$B$2*'SFV+BESS'!$I$9, $B$2*'SFV+BESS'!$I$9, (FI247+FC248+FD248))</f>
        <v>173.61249999999998</v>
      </c>
      <c r="FJ248" s="110">
        <f t="shared" si="280"/>
        <v>0</v>
      </c>
      <c r="FO248" s="251"/>
      <c r="FP248" s="41">
        <v>9.9583333333333393</v>
      </c>
      <c r="FQ248" s="33">
        <f t="shared" si="326"/>
        <v>0</v>
      </c>
      <c r="FR248" s="33">
        <f>Gen_Cons_Horario!B7570</f>
        <v>0</v>
      </c>
      <c r="FS248" s="35">
        <f t="shared" si="291"/>
        <v>0</v>
      </c>
      <c r="FT248" s="116">
        <f>IF(AND(FS248&gt;0,FS248*$B$4+FZ247&lt;=$B$2*'SFV+BESS'!$I$9,FS248&lt;'SFV+BESS'!$I$7), FS248*$B$4, IF(AND(FS248&gt;0,FS248*$B$4+FZ247&gt;$B$2*'SFV+BESS'!$I$9,FS248*$B$4&lt;'SFV+BESS'!$I$7),$B$2*'SFV+BESS'!$I$9-FZ247,IF(AND(FS248&gt;0,FS248*$B$4+FZ247&gt;$B$2*'SFV+BESS'!$I$9,FS248*$B$4&gt;'SFV+BESS'!$I$7,FZ247&lt;$B$2*'SFV+BESS'!$I$9),$B$2*'SFV+BESS'!$I$9-FZ247,IF(AND(FS248&gt;0,FS248*$B$4+FZ247&lt;=$B$2*'SFV+BESS'!$I$9,FS248&gt;'SFV+BESS'!$I$7),'SFV+BESS'!$I$7,0))))</f>
        <v>0</v>
      </c>
      <c r="FU248" s="27">
        <f>IF(AND(FS248&lt;0,FZ247+FS248/$B$5&gt;$H$2,-FS248/'Carga-Descarga Año'!$B$5&lt;'SFV+BESS'!$I$7),FS248/$B$5,IF(AND(FS248&lt;0,FZ247+FS248/$B$5&gt;$H$2,-FS248/'Carga-Descarga Año'!$B$5&gt;'SFV+BESS'!$I$7),-'SFV+BESS'!$I$7,IF(AND(FS248&lt;0,FZ247+FS248/$B$5&lt;$H$2),-MIN('SFV+BESS'!$I$7,FZ247-$H$2),0)))</f>
        <v>0</v>
      </c>
      <c r="FV248" s="33"/>
      <c r="FW248" s="33">
        <f t="shared" si="313"/>
        <v>0</v>
      </c>
      <c r="FX248" s="27">
        <f t="shared" si="281"/>
        <v>0</v>
      </c>
      <c r="FY248" s="27">
        <f t="shared" si="314"/>
        <v>0</v>
      </c>
      <c r="FZ248" s="28">
        <f>IF((FZ247+FT248+FU248)&gt;=$B$2*'SFV+BESS'!$I$9, $B$2*'SFV+BESS'!$I$9, (FZ247+FT248+FU248))</f>
        <v>173.61249999999998</v>
      </c>
      <c r="GA248" s="110">
        <f t="shared" si="282"/>
        <v>0</v>
      </c>
      <c r="GF248" s="251"/>
      <c r="GG248" s="41">
        <v>9.9583333333333393</v>
      </c>
      <c r="GH248" s="33">
        <f t="shared" si="327"/>
        <v>0</v>
      </c>
      <c r="GI248" s="33">
        <f>Gen_Cons_Horario!B8290</f>
        <v>0</v>
      </c>
      <c r="GJ248" s="35">
        <f t="shared" si="297"/>
        <v>0</v>
      </c>
      <c r="GK248" s="116">
        <f>IF(AND(GJ248&gt;0,GJ248*$B$4+GQ247&lt;=$B$2*'SFV+BESS'!$I$9,GJ248&lt;'SFV+BESS'!$I$7), GJ248*$B$4, IF(AND(GJ248&gt;0,GJ248*$B$4+GQ247&gt;$B$2*'SFV+BESS'!$I$9,GJ248*$B$4&lt;'SFV+BESS'!$I$7),$B$2*'SFV+BESS'!$I$9-GQ247,IF(AND(GJ248&gt;0,GJ248*$B$4+GQ247&gt;$B$2*'SFV+BESS'!$I$9,GJ248*$B$4&gt;'SFV+BESS'!$I$7,GQ247&lt;$B$2*'SFV+BESS'!$I$9),$B$2*'SFV+BESS'!$I$9-GQ247,IF(AND(GJ248&gt;0,GJ248*$B$4+GQ247&lt;=$B$2*'SFV+BESS'!$I$9,GJ248&gt;'SFV+BESS'!$I$7),'SFV+BESS'!$I$7,0))))</f>
        <v>0</v>
      </c>
      <c r="GL248" s="27">
        <f>IF(AND(GJ248&lt;0,GQ247+GJ248/$B$5&gt;$H$2,-GJ248/'Carga-Descarga Año'!$B$5&lt;'SFV+BESS'!$I$7),GJ248/$B$5,IF(AND(GJ248&lt;0,GQ247+GJ248/$B$5&gt;$H$2,-GJ248/'Carga-Descarga Año'!$B$5&gt;'SFV+BESS'!$I$7),-'SFV+BESS'!$I$7,IF(AND(GJ248&lt;0,GQ247+GJ248/$B$5&lt;$H$2),-MIN('SFV+BESS'!$I$7,GQ247-$H$2),0)))</f>
        <v>0</v>
      </c>
      <c r="GM248" s="33"/>
      <c r="GN248" s="33">
        <f t="shared" si="315"/>
        <v>0</v>
      </c>
      <c r="GO248" s="27">
        <f t="shared" si="283"/>
        <v>0</v>
      </c>
      <c r="GP248" s="27">
        <f t="shared" si="316"/>
        <v>0</v>
      </c>
      <c r="GQ248" s="28">
        <f>IF((GQ247+GK248+GL248)&gt;=$B$2*'SFV+BESS'!$I$9, $B$2*'SFV+BESS'!$I$9, (GQ247+GK248+GL248))</f>
        <v>173.61249999999998</v>
      </c>
      <c r="GR248" s="110">
        <f t="shared" si="284"/>
        <v>0</v>
      </c>
    </row>
    <row r="249" spans="1:200">
      <c r="A249" s="248">
        <v>11</v>
      </c>
      <c r="B249" s="117">
        <v>10</v>
      </c>
      <c r="C249" s="38">
        <f t="shared" si="298"/>
        <v>0</v>
      </c>
      <c r="D249" s="2">
        <f>Gen_Cons_Horario!B275</f>
        <v>0</v>
      </c>
      <c r="E249" s="140">
        <f t="shared" si="256"/>
        <v>0</v>
      </c>
      <c r="F249" s="116">
        <f>IF(AND(E249&gt;0,E249*$B$4+L248&lt;=$B$2*'SFV+BESS'!$I$9,E249&lt;'SFV+BESS'!$I$7), E249*$B$4, IF(AND(E249&gt;0,E249*$B$4+L248&gt;$B$2*'SFV+BESS'!$I$9,E249*$B$4&lt;'SFV+BESS'!$I$7),$B$2*'SFV+BESS'!$I$9-L248,IF(AND(E249&gt;0,E249*$B$4+L248&gt;$B$2*'SFV+BESS'!$I$9,E249*$B$4&gt;'SFV+BESS'!$I$7,L248&lt;$B$2*'SFV+BESS'!$I$9),$B$2*'SFV+BESS'!$I$9-L248,IF(AND(E249&gt;0,E249*$B$4+L248&lt;=$B$2*'SFV+BESS'!$I$9,E249&gt;'SFV+BESS'!$I$7),'SFV+BESS'!$I$7,0))))</f>
        <v>0</v>
      </c>
      <c r="G249" s="27">
        <f>IF(AND(E249&lt;0,L248+E249/$B$5&gt;$H$2,-E249/'Carga-Descarga Año'!$B$5&lt;'SFV+BESS'!$I$7),E249/$B$5,IF(AND(E249&lt;0,L248+E249/$B$5&gt;$H$2,-E249/'Carga-Descarga Año'!$B$5&gt;'SFV+BESS'!$I$7),-'SFV+BESS'!$I$7,IF(AND(E249&lt;0,L248+E249/$B$5&lt;$H$2),-MIN('SFV+BESS'!$I$7,L248-$H$2),0)))</f>
        <v>0</v>
      </c>
      <c r="I249" s="38">
        <f t="shared" si="257"/>
        <v>0</v>
      </c>
      <c r="J249" s="27">
        <f t="shared" si="259"/>
        <v>0</v>
      </c>
      <c r="K249" s="27">
        <f t="shared" si="258"/>
        <v>0</v>
      </c>
      <c r="L249" s="28">
        <f>IF((L248+F249+G249)&gt;=$B$2*'SFV+BESS'!$I$9, $B$2*'SFV+BESS'!$I$9, (L248+F249+G249))</f>
        <v>150.06407894736839</v>
      </c>
      <c r="M249" s="110">
        <f t="shared" si="260"/>
        <v>0</v>
      </c>
      <c r="R249" s="251">
        <v>11</v>
      </c>
      <c r="S249" s="117">
        <v>10</v>
      </c>
      <c r="T249" s="2">
        <f t="shared" si="317"/>
        <v>0</v>
      </c>
      <c r="U249" s="2">
        <f>Gen_Cons_Horario!B1019</f>
        <v>0</v>
      </c>
      <c r="V249" s="35">
        <f t="shared" si="292"/>
        <v>0</v>
      </c>
      <c r="W249" s="116">
        <f>IF(AND(V249&gt;0,V249*$B$4+AC248&lt;=$B$2*'SFV+BESS'!$I$9,V249&lt;'SFV+BESS'!$I$7), V249*$B$4, IF(AND(V249&gt;0,V249*$B$4+AC248&gt;$B$2*'SFV+BESS'!$I$9,V249*$B$4&lt;'SFV+BESS'!$I$7),$B$2*'SFV+BESS'!$I$9-AC248,IF(AND(V249&gt;0,V249*$B$4+AC248&gt;$B$2*'SFV+BESS'!$I$9,V249*$B$4&gt;'SFV+BESS'!$I$7,AC248&lt;$B$2*'SFV+BESS'!$I$9),$B$2*'SFV+BESS'!$I$9-AC248,IF(AND(V249&gt;0,V249*$B$4+AC248&lt;=$B$2*'SFV+BESS'!$I$9,V249&gt;'SFV+BESS'!$I$7),'SFV+BESS'!$I$7,0))))</f>
        <v>0</v>
      </c>
      <c r="X249" s="27">
        <f>IF(AND(V249&lt;0,AC248+V249/$B$5&gt;$H$2,-V249/'Carga-Descarga Año'!$B$5&lt;'SFV+BESS'!$I$7),V249/$B$5,IF(AND(V249&lt;0,AC248+V249/$B$5&gt;$H$2,-V249/'Carga-Descarga Año'!$B$5&gt;'SFV+BESS'!$I$7),-'SFV+BESS'!$I$7,IF(AND(V249&lt;0,AC248+V249/$B$5&lt;$H$2),-MIN('SFV+BESS'!$I$7,AC248-$H$2),0)))</f>
        <v>0</v>
      </c>
      <c r="Z249" s="33">
        <f t="shared" si="286"/>
        <v>0</v>
      </c>
      <c r="AA249" s="27">
        <f t="shared" si="261"/>
        <v>0</v>
      </c>
      <c r="AB249" s="27">
        <f t="shared" si="285"/>
        <v>0</v>
      </c>
      <c r="AC249" s="28">
        <f>IF((AC248+W249+X249)&gt;=$B$2*'SFV+BESS'!$I$9, $B$2*'SFV+BESS'!$I$9, (AC248+W249+X249))</f>
        <v>173.61249999999998</v>
      </c>
      <c r="AD249" s="110">
        <f t="shared" si="262"/>
        <v>0</v>
      </c>
      <c r="AI249" s="251">
        <v>11</v>
      </c>
      <c r="AJ249" s="117">
        <v>10</v>
      </c>
      <c r="AK249" s="52">
        <f t="shared" si="318"/>
        <v>0</v>
      </c>
      <c r="AL249" s="33">
        <f>Gen_Cons_Horario!B1691</f>
        <v>0</v>
      </c>
      <c r="AM249" s="35">
        <f t="shared" si="293"/>
        <v>0</v>
      </c>
      <c r="AN249" s="116">
        <f>IF(AND(AM249&gt;0,AM249*$B$4+AT248&lt;=$B$2*'SFV+BESS'!$I$9,AM249&lt;'SFV+BESS'!$I$7), AM249*$B$4, IF(AND(AM249&gt;0,AM249*$B$4+AT248&gt;$B$2*'SFV+BESS'!$I$9,AM249*$B$4&lt;'SFV+BESS'!$I$7),$B$2*'SFV+BESS'!$I$9-AT248,IF(AND(AM249&gt;0,AM249*$B$4+AT248&gt;$B$2*'SFV+BESS'!$I$9,AM249*$B$4&gt;'SFV+BESS'!$I$7,AT248&lt;$B$2*'SFV+BESS'!$I$9),$B$2*'SFV+BESS'!$I$9-AT248,IF(AND(AM249&gt;0,AM249*$B$4+AT248&lt;=$B$2*'SFV+BESS'!$I$9,AM249&gt;'SFV+BESS'!$I$7),'SFV+BESS'!$I$7,0))))</f>
        <v>0</v>
      </c>
      <c r="AO249" s="27">
        <f>IF(AND(AM249&lt;0,AT248+AM249/$B$5&gt;$H$2,-AM249/'Carga-Descarga Año'!$B$5&lt;'SFV+BESS'!$I$7),AM249/$B$5,IF(AND(AM249&lt;0,AT248+AM249/$B$5&gt;$H$2,-AM249/'Carga-Descarga Año'!$B$5&gt;'SFV+BESS'!$I$7),-'SFV+BESS'!$I$7,IF(AND(AM249&lt;0,AT248+AM249/$B$5&lt;$H$2),-MIN('SFV+BESS'!$I$7,AT248-$H$2),0)))</f>
        <v>0</v>
      </c>
      <c r="AP249" s="33"/>
      <c r="AQ249" s="33">
        <f t="shared" si="299"/>
        <v>0</v>
      </c>
      <c r="AR249" s="27">
        <f t="shared" si="263"/>
        <v>0</v>
      </c>
      <c r="AS249" s="27">
        <f t="shared" si="300"/>
        <v>0</v>
      </c>
      <c r="AT249" s="28">
        <f>IF((AT248+AN249+AO249)&gt;=$B$2*'SFV+BESS'!$I$9, $B$2*'SFV+BESS'!$I$9, (AT248+AN249+AO249))</f>
        <v>172.53218491635695</v>
      </c>
      <c r="AU249" s="110">
        <f t="shared" si="264"/>
        <v>0</v>
      </c>
      <c r="AZ249" s="251">
        <v>11</v>
      </c>
      <c r="BA249" s="117">
        <v>10</v>
      </c>
      <c r="BB249" s="33">
        <f t="shared" si="319"/>
        <v>0</v>
      </c>
      <c r="BC249" s="33">
        <f>Gen_Cons_Horario!B2435</f>
        <v>0</v>
      </c>
      <c r="BD249" s="35">
        <f t="shared" si="294"/>
        <v>0</v>
      </c>
      <c r="BE249" s="116">
        <f>IF(AND(BD249&gt;0,BD249*$B$4+BK248&lt;=$B$2*'SFV+BESS'!$I$9,BD249&lt;'SFV+BESS'!$I$7), BD249*$B$4, IF(AND(BD249&gt;0,BD249*$B$4+BK248&gt;$B$2*'SFV+BESS'!$I$9,BD249*$B$4&lt;'SFV+BESS'!$I$7),$B$2*'SFV+BESS'!$I$9-BK248,IF(AND(BD249&gt;0,BD249*$B$4+BK248&gt;$B$2*'SFV+BESS'!$I$9,BD249*$B$4&gt;'SFV+BESS'!$I$7,BK248&lt;$B$2*'SFV+BESS'!$I$9),$B$2*'SFV+BESS'!$I$9-BK248,IF(AND(BD249&gt;0,BD249*$B$4+BK248&lt;=$B$2*'SFV+BESS'!$I$9,BD249&gt;'SFV+BESS'!$I$7),'SFV+BESS'!$I$7,0))))</f>
        <v>0</v>
      </c>
      <c r="BF249" s="27">
        <f>IF(AND(BD249&lt;0,BK248+BD249/$B$5&gt;$H$2,-BD249/'Carga-Descarga Año'!$B$5&lt;'SFV+BESS'!$I$7),BD249/$B$5,IF(AND(BD249&lt;0,BK248+BD249/$B$5&gt;$H$2,-BD249/'Carga-Descarga Año'!$B$5&gt;'SFV+BESS'!$I$7),-'SFV+BESS'!$I$7,IF(AND(BD249&lt;0,BK248+BD249/$B$5&lt;$H$2),-MIN('SFV+BESS'!$I$7,BK248-$H$2),0)))</f>
        <v>0</v>
      </c>
      <c r="BG249" s="33"/>
      <c r="BH249" s="33">
        <f t="shared" si="301"/>
        <v>0</v>
      </c>
      <c r="BI249" s="27">
        <f t="shared" si="265"/>
        <v>0</v>
      </c>
      <c r="BJ249" s="27">
        <f t="shared" si="302"/>
        <v>0</v>
      </c>
      <c r="BK249" s="28">
        <f>IF((BK248+BE249+BF249)&gt;=$B$2*'SFV+BESS'!$I$9, $B$2*'SFV+BESS'!$I$9, (BK248+BE249+BF249))</f>
        <v>173.61249999999998</v>
      </c>
      <c r="BL249" s="110">
        <f t="shared" si="266"/>
        <v>0</v>
      </c>
      <c r="BQ249" s="251">
        <v>11</v>
      </c>
      <c r="BR249" s="117">
        <v>10</v>
      </c>
      <c r="BS249" s="33">
        <f t="shared" si="320"/>
        <v>0</v>
      </c>
      <c r="BT249" s="33">
        <f>Gen_Cons_Horario!B3155</f>
        <v>0</v>
      </c>
      <c r="BU249" s="35">
        <f t="shared" si="295"/>
        <v>0</v>
      </c>
      <c r="BV249" s="116">
        <f>IF(AND(BU249&gt;0,BU249*$B$4+CB248&lt;=$B$2*'SFV+BESS'!$I$9,BU249&lt;'SFV+BESS'!$I$7), BU249*$B$4, IF(AND(BU249&gt;0,BU249*$B$4+CB248&gt;$B$2*'SFV+BESS'!$I$9,BU249*$B$4&lt;'SFV+BESS'!$I$7),$B$2*'SFV+BESS'!$I$9-CB248,IF(AND(BU249&gt;0,BU249*$B$4+CB248&gt;$B$2*'SFV+BESS'!$I$9,BU249*$B$4&gt;'SFV+BESS'!$I$7,CB248&lt;$B$2*'SFV+BESS'!$I$9),$B$2*'SFV+BESS'!$I$9-CB248,IF(AND(BU249&gt;0,BU249*$B$4+CB248&lt;=$B$2*'SFV+BESS'!$I$9,BU249&gt;'SFV+BESS'!$I$7),'SFV+BESS'!$I$7,0))))</f>
        <v>0</v>
      </c>
      <c r="BW249" s="27">
        <f>IF(AND(BU249&lt;0,CB248+BU249/$B$5&gt;$H$2,-BU249/'Carga-Descarga Año'!$B$5&lt;'SFV+BESS'!$I$7),BU249/$B$5,IF(AND(BU249&lt;0,CB248+BU249/$B$5&gt;$H$2,-BU249/'Carga-Descarga Año'!$B$5&gt;'SFV+BESS'!$I$7),-'SFV+BESS'!$I$7,IF(AND(BU249&lt;0,CB248+BU249/$B$5&lt;$H$2),-MIN('SFV+BESS'!$I$7,CB248-$H$2),0)))</f>
        <v>0</v>
      </c>
      <c r="BX249" s="33"/>
      <c r="BY249" s="33">
        <f t="shared" si="303"/>
        <v>0</v>
      </c>
      <c r="BZ249" s="27">
        <f t="shared" si="267"/>
        <v>0</v>
      </c>
      <c r="CA249" s="27">
        <f t="shared" si="268"/>
        <v>0</v>
      </c>
      <c r="CB249" s="28">
        <f>IF((CB248+BV249+BW249)&gt;=$B$2*'SFV+BESS'!$I$9, $B$2*'SFV+BESS'!$I$9, (CB248+BV249+BW249))</f>
        <v>173.61249999999998</v>
      </c>
      <c r="CC249" s="110">
        <f t="shared" si="269"/>
        <v>0</v>
      </c>
      <c r="CH249" s="251">
        <v>11</v>
      </c>
      <c r="CI249" s="117">
        <v>10</v>
      </c>
      <c r="CJ249" s="33">
        <f t="shared" si="321"/>
        <v>0</v>
      </c>
      <c r="CK249" s="33">
        <f>Gen_Cons_Horario!B3899</f>
        <v>0</v>
      </c>
      <c r="CL249" s="35">
        <f t="shared" si="296"/>
        <v>0</v>
      </c>
      <c r="CM249" s="116">
        <f>IF(AND(CL249&gt;0,CL249*$B$4+CS248&lt;=$B$2*'SFV+BESS'!$I$9,CL249&lt;'SFV+BESS'!$I$7), CL249*$B$4, IF(AND(CL249&gt;0,CL249*$B$4+CS248&gt;$B$2*'SFV+BESS'!$I$9,CL249*$B$4&lt;'SFV+BESS'!$I$7),$B$2*'SFV+BESS'!$I$9-CS248,IF(AND(CL249&gt;0,CL249*$B$4+CS248&gt;$B$2*'SFV+BESS'!$I$9,CL249*$B$4&gt;'SFV+BESS'!$I$7,CS248&lt;$B$2*'SFV+BESS'!$I$9),$B$2*'SFV+BESS'!$I$9-CS248,IF(AND(CL249&gt;0,CL249*$B$4+CS248&lt;=$B$2*'SFV+BESS'!$I$9,CL249&gt;'SFV+BESS'!$I$7),'SFV+BESS'!$I$7,0))))</f>
        <v>0</v>
      </c>
      <c r="CN249" s="27">
        <f>IF(AND(CL249&lt;0,CS248+CL249/$B$5&gt;$H$2,-CL249/'Carga-Descarga Año'!$B$5&lt;'SFV+BESS'!$I$7),CL249/$B$5,IF(AND(CL249&lt;0,CS248+CL249/$B$5&gt;$H$2,-CL249/'Carga-Descarga Año'!$B$5&gt;'SFV+BESS'!$I$7),-'SFV+BESS'!$I$7,IF(AND(CL249&lt;0,CS248+CL249/$B$5&lt;$H$2),-MIN('SFV+BESS'!$I$7,CS248-$H$2),0)))</f>
        <v>0</v>
      </c>
      <c r="CO249" s="33"/>
      <c r="CP249" s="33">
        <f t="shared" si="304"/>
        <v>0</v>
      </c>
      <c r="CQ249" s="27">
        <f t="shared" si="270"/>
        <v>0</v>
      </c>
      <c r="CR249" s="27">
        <f t="shared" si="305"/>
        <v>0</v>
      </c>
      <c r="CS249" s="28">
        <f>IF((CS248+CM249+CN249)&gt;=$B$2*'SFV+BESS'!$I$9, $B$2*'SFV+BESS'!$I$9, (CS248+CM249+CN249))</f>
        <v>173.61249999999998</v>
      </c>
      <c r="CT249" s="110">
        <f t="shared" si="271"/>
        <v>0</v>
      </c>
      <c r="CY249" s="251">
        <v>11</v>
      </c>
      <c r="CZ249" s="117">
        <v>10</v>
      </c>
      <c r="DA249" s="33">
        <f t="shared" si="322"/>
        <v>0</v>
      </c>
      <c r="DB249" s="33">
        <f>Gen_Cons_Horario!B4619</f>
        <v>0</v>
      </c>
      <c r="DC249" s="35">
        <f t="shared" si="287"/>
        <v>0</v>
      </c>
      <c r="DD249" s="116">
        <f>IF(AND(DC249&gt;0,DC249*$B$4+DJ248&lt;=$B$2*'SFV+BESS'!$I$9,DC249&lt;'SFV+BESS'!$I$7), DC249*$B$4, IF(AND(DC249&gt;0,DC249*$B$4+DJ248&gt;$B$2*'SFV+BESS'!$I$9,DC249*$B$4&lt;'SFV+BESS'!$I$7),$B$2*'SFV+BESS'!$I$9-DJ248,IF(AND(DC249&gt;0,DC249*$B$4+DJ248&gt;$B$2*'SFV+BESS'!$I$9,DC249*$B$4&gt;'SFV+BESS'!$I$7,DJ248&lt;$B$2*'SFV+BESS'!$I$9),$B$2*'SFV+BESS'!$I$9-DJ248,IF(AND(DC249&gt;0,DC249*$B$4+DJ248&lt;=$B$2*'SFV+BESS'!$I$9,DC249&gt;'SFV+BESS'!$I$7),'SFV+BESS'!$I$7,0))))</f>
        <v>0</v>
      </c>
      <c r="DE249" s="27">
        <f>IF(AND(DC249&lt;0,DJ248+DC249/$B$5&gt;$H$2,-DC249/'Carga-Descarga Año'!$B$5&lt;'SFV+BESS'!$I$7),DC249/$B$5,IF(AND(DC249&lt;0,DJ248+DC249/$B$5&gt;$H$2,-DC249/'Carga-Descarga Año'!$B$5&gt;'SFV+BESS'!$I$7),-'SFV+BESS'!$I$7,IF(AND(DC249&lt;0,DJ248+DC249/$B$5&lt;$H$2),-MIN('SFV+BESS'!$I$7,DJ248-$H$2),0)))</f>
        <v>0</v>
      </c>
      <c r="DF249" s="33"/>
      <c r="DG249" s="33">
        <f t="shared" si="306"/>
        <v>0</v>
      </c>
      <c r="DH249" s="27">
        <f t="shared" si="272"/>
        <v>0</v>
      </c>
      <c r="DI249" s="27">
        <f t="shared" si="273"/>
        <v>0</v>
      </c>
      <c r="DJ249" s="28">
        <f>IF((DJ248+DD249+DE249)&gt;=$B$2*'SFV+BESS'!$I$9, $B$2*'SFV+BESS'!$I$9, (DJ248+DD249+DE249))</f>
        <v>173.61249999999998</v>
      </c>
      <c r="DK249" s="110">
        <f t="shared" si="274"/>
        <v>0</v>
      </c>
      <c r="DP249" s="251">
        <v>11</v>
      </c>
      <c r="DQ249" s="117">
        <v>10</v>
      </c>
      <c r="DR249" s="33">
        <f t="shared" si="323"/>
        <v>0</v>
      </c>
      <c r="DS249" s="33">
        <f>Gen_Cons_Horario!B5363</f>
        <v>0</v>
      </c>
      <c r="DT249" s="35">
        <f t="shared" si="288"/>
        <v>0</v>
      </c>
      <c r="DU249" s="116">
        <f>IF(AND(DT249&gt;0,DT249*$B$4+EA248&lt;=$B$2*'SFV+BESS'!$I$9,DT249&lt;'SFV+BESS'!$I$7), DT249*$B$4, IF(AND(DT249&gt;0,DT249*$B$4+EA248&gt;$B$2*'SFV+BESS'!$I$9,DT249*$B$4&lt;'SFV+BESS'!$I$7),$B$2*'SFV+BESS'!$I$9-EA248,IF(AND(DT249&gt;0,DT249*$B$4+EA248&gt;$B$2*'SFV+BESS'!$I$9,DT249*$B$4&gt;'SFV+BESS'!$I$7,EA248&lt;$B$2*'SFV+BESS'!$I$9),$B$2*'SFV+BESS'!$I$9-EA248,IF(AND(DT249&gt;0,DT249*$B$4+EA248&lt;=$B$2*'SFV+BESS'!$I$9,DT249&gt;'SFV+BESS'!$I$7),'SFV+BESS'!$I$7,0))))</f>
        <v>0</v>
      </c>
      <c r="DV249" s="27">
        <f>IF(AND(DT249&lt;0,EA248+DT249/$B$5&gt;$H$2,-DT249/'Carga-Descarga Año'!$B$5&lt;'SFV+BESS'!$I$7),DT249/$B$5,IF(AND(DT249&lt;0,EA248+DT249/$B$5&gt;$H$2,-DT249/'Carga-Descarga Año'!$B$5&gt;'SFV+BESS'!$I$7),-'SFV+BESS'!$I$7,IF(AND(DT249&lt;0,EA248+DT249/$B$5&lt;$H$2),-MIN('SFV+BESS'!$I$7,EA248-$H$2),0)))</f>
        <v>0</v>
      </c>
      <c r="DW249" s="33"/>
      <c r="DX249" s="33">
        <f t="shared" si="307"/>
        <v>0</v>
      </c>
      <c r="DY249" s="27">
        <f t="shared" si="275"/>
        <v>0</v>
      </c>
      <c r="DZ249" s="27">
        <f t="shared" si="308"/>
        <v>0</v>
      </c>
      <c r="EA249" s="28">
        <f>IF((EA248+DU249+DV249)&gt;=$B$2*'SFV+BESS'!$I$9, $B$2*'SFV+BESS'!$I$9, (EA248+DU249+DV249))</f>
        <v>173.61249999999998</v>
      </c>
      <c r="EB249" s="110">
        <f t="shared" si="276"/>
        <v>0</v>
      </c>
      <c r="EG249" s="251">
        <v>11</v>
      </c>
      <c r="EH249" s="117">
        <v>10</v>
      </c>
      <c r="EI249" s="33">
        <f t="shared" si="324"/>
        <v>0</v>
      </c>
      <c r="EJ249" s="33">
        <f>Gen_Cons_Horario!B6107</f>
        <v>0</v>
      </c>
      <c r="EK249" s="35">
        <f t="shared" si="289"/>
        <v>0</v>
      </c>
      <c r="EL249" s="116">
        <f>IF(AND(EK249&gt;0,EK249*$B$4+ER248&lt;=$B$2*'SFV+BESS'!$I$9,EK249&lt;'SFV+BESS'!$I$7), EK249*$B$4, IF(AND(EK249&gt;0,EK249*$B$4+ER248&gt;$B$2*'SFV+BESS'!$I$9,EK249*$B$4&lt;'SFV+BESS'!$I$7),$B$2*'SFV+BESS'!$I$9-ER248,IF(AND(EK249&gt;0,EK249*$B$4+ER248&gt;$B$2*'SFV+BESS'!$I$9,EK249*$B$4&gt;'SFV+BESS'!$I$7,ER248&lt;$B$2*'SFV+BESS'!$I$9),$B$2*'SFV+BESS'!$I$9-ER248,IF(AND(EK249&gt;0,EK249*$B$4+ER248&lt;=$B$2*'SFV+BESS'!$I$9,EK249&gt;'SFV+BESS'!$I$7),'SFV+BESS'!$I$7,0))))</f>
        <v>0</v>
      </c>
      <c r="EM249" s="27">
        <f>IF(AND(EK249&lt;0,ER248+EK249/$B$5&gt;$H$2,-EK249/'Carga-Descarga Año'!$B$5&lt;'SFV+BESS'!$I$7),EK249/$B$5,IF(AND(EK249&lt;0,ER248+EK249/$B$5&gt;$H$2,-EK249/'Carga-Descarga Año'!$B$5&gt;'SFV+BESS'!$I$7),-'SFV+BESS'!$I$7,IF(AND(EK249&lt;0,ER248+EK249/$B$5&lt;$H$2),-MIN('SFV+BESS'!$I$7,ER248-$H$2),0)))</f>
        <v>0</v>
      </c>
      <c r="EN249" s="33"/>
      <c r="EO249" s="33">
        <f t="shared" si="309"/>
        <v>0</v>
      </c>
      <c r="EP249" s="27">
        <f t="shared" si="277"/>
        <v>0</v>
      </c>
      <c r="EQ249" s="27">
        <f t="shared" si="310"/>
        <v>0</v>
      </c>
      <c r="ER249" s="28">
        <f>IF((ER248+EL249+EM249)&gt;=$B$2*'SFV+BESS'!$I$9, $B$2*'SFV+BESS'!$I$9, (ER248+EL249+EM249))</f>
        <v>173.61249999999998</v>
      </c>
      <c r="ES249" s="110">
        <f t="shared" si="278"/>
        <v>0</v>
      </c>
      <c r="EX249" s="251">
        <v>11</v>
      </c>
      <c r="EY249" s="117">
        <v>10</v>
      </c>
      <c r="EZ249" s="33">
        <f t="shared" si="325"/>
        <v>0</v>
      </c>
      <c r="FA249" s="33">
        <f>Gen_Cons_Horario!B6827</f>
        <v>0</v>
      </c>
      <c r="FB249" s="35">
        <f t="shared" si="290"/>
        <v>0</v>
      </c>
      <c r="FC249" s="116">
        <f>IF(AND(FB249&gt;0,FB249*$B$4+FI248&lt;=$B$2*'SFV+BESS'!$I$9,FB249&lt;'SFV+BESS'!$I$7), FB249*$B$4, IF(AND(FB249&gt;0,FB249*$B$4+FI248&gt;$B$2*'SFV+BESS'!$I$9,FB249*$B$4&lt;'SFV+BESS'!$I$7),$B$2*'SFV+BESS'!$I$9-FI248,IF(AND(FB249&gt;0,FB249*$B$4+FI248&gt;$B$2*'SFV+BESS'!$I$9,FB249*$B$4&gt;'SFV+BESS'!$I$7,FI248&lt;$B$2*'SFV+BESS'!$I$9),$B$2*'SFV+BESS'!$I$9-FI248,IF(AND(FB249&gt;0,FB249*$B$4+FI248&lt;=$B$2*'SFV+BESS'!$I$9,FB249&gt;'SFV+BESS'!$I$7),'SFV+BESS'!$I$7,0))))</f>
        <v>0</v>
      </c>
      <c r="FD249" s="27">
        <f>IF(AND(FB249&lt;0,FI248+FB249/$B$5&gt;$H$2,-FB249/'Carga-Descarga Año'!$B$5&lt;'SFV+BESS'!$I$7),FB249/$B$5,IF(AND(FB249&lt;0,FI248+FB249/$B$5&gt;$H$2,-FB249/'Carga-Descarga Año'!$B$5&gt;'SFV+BESS'!$I$7),-'SFV+BESS'!$I$7,IF(AND(FB249&lt;0,FI248+FB249/$B$5&lt;$H$2),-MIN('SFV+BESS'!$I$7,FI248-$H$2),0)))</f>
        <v>0</v>
      </c>
      <c r="FE249" s="33"/>
      <c r="FF249" s="33">
        <f t="shared" si="311"/>
        <v>0</v>
      </c>
      <c r="FG249" s="27">
        <f t="shared" si="279"/>
        <v>0</v>
      </c>
      <c r="FH249" s="27">
        <f t="shared" si="312"/>
        <v>0</v>
      </c>
      <c r="FI249" s="28">
        <f>IF((FI248+FC249+FD249)&gt;=$B$2*'SFV+BESS'!$I$9, $B$2*'SFV+BESS'!$I$9, (FI248+FC249+FD249))</f>
        <v>173.61249999999998</v>
      </c>
      <c r="FJ249" s="110">
        <f t="shared" si="280"/>
        <v>0</v>
      </c>
      <c r="FO249" s="251">
        <v>11</v>
      </c>
      <c r="FP249" s="117">
        <v>10</v>
      </c>
      <c r="FQ249" s="33">
        <f t="shared" si="326"/>
        <v>0</v>
      </c>
      <c r="FR249" s="33">
        <f>Gen_Cons_Horario!B7571</f>
        <v>0</v>
      </c>
      <c r="FS249" s="35">
        <f t="shared" si="291"/>
        <v>0</v>
      </c>
      <c r="FT249" s="116">
        <f>IF(AND(FS249&gt;0,FS249*$B$4+FZ248&lt;=$B$2*'SFV+BESS'!$I$9,FS249&lt;'SFV+BESS'!$I$7), FS249*$B$4, IF(AND(FS249&gt;0,FS249*$B$4+FZ248&gt;$B$2*'SFV+BESS'!$I$9,FS249*$B$4&lt;'SFV+BESS'!$I$7),$B$2*'SFV+BESS'!$I$9-FZ248,IF(AND(FS249&gt;0,FS249*$B$4+FZ248&gt;$B$2*'SFV+BESS'!$I$9,FS249*$B$4&gt;'SFV+BESS'!$I$7,FZ248&lt;$B$2*'SFV+BESS'!$I$9),$B$2*'SFV+BESS'!$I$9-FZ248,IF(AND(FS249&gt;0,FS249*$B$4+FZ248&lt;=$B$2*'SFV+BESS'!$I$9,FS249&gt;'SFV+BESS'!$I$7),'SFV+BESS'!$I$7,0))))</f>
        <v>0</v>
      </c>
      <c r="FU249" s="27">
        <f>IF(AND(FS249&lt;0,FZ248+FS249/$B$5&gt;$H$2,-FS249/'Carga-Descarga Año'!$B$5&lt;'SFV+BESS'!$I$7),FS249/$B$5,IF(AND(FS249&lt;0,FZ248+FS249/$B$5&gt;$H$2,-FS249/'Carga-Descarga Año'!$B$5&gt;'SFV+BESS'!$I$7),-'SFV+BESS'!$I$7,IF(AND(FS249&lt;0,FZ248+FS249/$B$5&lt;$H$2),-MIN('SFV+BESS'!$I$7,FZ248-$H$2),0)))</f>
        <v>0</v>
      </c>
      <c r="FV249" s="33"/>
      <c r="FW249" s="33">
        <f t="shared" si="313"/>
        <v>0</v>
      </c>
      <c r="FX249" s="27">
        <f t="shared" si="281"/>
        <v>0</v>
      </c>
      <c r="FY249" s="27">
        <f t="shared" si="314"/>
        <v>0</v>
      </c>
      <c r="FZ249" s="28">
        <f>IF((FZ248+FT249+FU249)&gt;=$B$2*'SFV+BESS'!$I$9, $B$2*'SFV+BESS'!$I$9, (FZ248+FT249+FU249))</f>
        <v>173.61249999999998</v>
      </c>
      <c r="GA249" s="110">
        <f t="shared" si="282"/>
        <v>0</v>
      </c>
      <c r="GF249" s="251">
        <v>11</v>
      </c>
      <c r="GG249" s="117">
        <v>10</v>
      </c>
      <c r="GH249" s="33">
        <f t="shared" si="327"/>
        <v>0</v>
      </c>
      <c r="GI249" s="33">
        <f>Gen_Cons_Horario!B8291</f>
        <v>0</v>
      </c>
      <c r="GJ249" s="35">
        <f t="shared" si="297"/>
        <v>0</v>
      </c>
      <c r="GK249" s="116">
        <f>IF(AND(GJ249&gt;0,GJ249*$B$4+GQ248&lt;=$B$2*'SFV+BESS'!$I$9,GJ249&lt;'SFV+BESS'!$I$7), GJ249*$B$4, IF(AND(GJ249&gt;0,GJ249*$B$4+GQ248&gt;$B$2*'SFV+BESS'!$I$9,GJ249*$B$4&lt;'SFV+BESS'!$I$7),$B$2*'SFV+BESS'!$I$9-GQ248,IF(AND(GJ249&gt;0,GJ249*$B$4+GQ248&gt;$B$2*'SFV+BESS'!$I$9,GJ249*$B$4&gt;'SFV+BESS'!$I$7,GQ248&lt;$B$2*'SFV+BESS'!$I$9),$B$2*'SFV+BESS'!$I$9-GQ248,IF(AND(GJ249&gt;0,GJ249*$B$4+GQ248&lt;=$B$2*'SFV+BESS'!$I$9,GJ249&gt;'SFV+BESS'!$I$7),'SFV+BESS'!$I$7,0))))</f>
        <v>0</v>
      </c>
      <c r="GL249" s="27">
        <f>IF(AND(GJ249&lt;0,GQ248+GJ249/$B$5&gt;$H$2,-GJ249/'Carga-Descarga Año'!$B$5&lt;'SFV+BESS'!$I$7),GJ249/$B$5,IF(AND(GJ249&lt;0,GQ248+GJ249/$B$5&gt;$H$2,-GJ249/'Carga-Descarga Año'!$B$5&gt;'SFV+BESS'!$I$7),-'SFV+BESS'!$I$7,IF(AND(GJ249&lt;0,GQ248+GJ249/$B$5&lt;$H$2),-MIN('SFV+BESS'!$I$7,GQ248-$H$2),0)))</f>
        <v>0</v>
      </c>
      <c r="GM249" s="33"/>
      <c r="GN249" s="33">
        <f t="shared" si="315"/>
        <v>0</v>
      </c>
      <c r="GO249" s="27">
        <f t="shared" si="283"/>
        <v>0</v>
      </c>
      <c r="GP249" s="27">
        <f t="shared" si="316"/>
        <v>0</v>
      </c>
      <c r="GQ249" s="28">
        <f>IF((GQ248+GK249+GL249)&gt;=$B$2*'SFV+BESS'!$I$9, $B$2*'SFV+BESS'!$I$9, (GQ248+GK249+GL249))</f>
        <v>173.61249999999998</v>
      </c>
      <c r="GR249" s="110">
        <f t="shared" si="284"/>
        <v>0</v>
      </c>
    </row>
    <row r="250" spans="1:200">
      <c r="A250" s="249"/>
      <c r="B250" s="48">
        <v>10.0416666666667</v>
      </c>
      <c r="C250" s="38">
        <f t="shared" si="298"/>
        <v>0</v>
      </c>
      <c r="D250" s="2">
        <f>Gen_Cons_Horario!B276</f>
        <v>0</v>
      </c>
      <c r="E250" s="140">
        <f t="shared" si="256"/>
        <v>0</v>
      </c>
      <c r="F250" s="116">
        <f>IF(AND(E250&gt;0,E250*$B$4+L249&lt;=$B$2*'SFV+BESS'!$I$9,E250&lt;'SFV+BESS'!$I$7), E250*$B$4, IF(AND(E250&gt;0,E250*$B$4+L249&gt;$B$2*'SFV+BESS'!$I$9,E250*$B$4&lt;'SFV+BESS'!$I$7),$B$2*'SFV+BESS'!$I$9-L249,IF(AND(E250&gt;0,E250*$B$4+L249&gt;$B$2*'SFV+BESS'!$I$9,E250*$B$4&gt;'SFV+BESS'!$I$7,L249&lt;$B$2*'SFV+BESS'!$I$9),$B$2*'SFV+BESS'!$I$9-L249,IF(AND(E250&gt;0,E250*$B$4+L249&lt;=$B$2*'SFV+BESS'!$I$9,E250&gt;'SFV+BESS'!$I$7),'SFV+BESS'!$I$7,0))))</f>
        <v>0</v>
      </c>
      <c r="G250" s="27">
        <f>IF(AND(E250&lt;0,L249+E250/$B$5&gt;$H$2,-E250/'Carga-Descarga Año'!$B$5&lt;'SFV+BESS'!$I$7),E250/$B$5,IF(AND(E250&lt;0,L249+E250/$B$5&gt;$H$2,-E250/'Carga-Descarga Año'!$B$5&gt;'SFV+BESS'!$I$7),-'SFV+BESS'!$I$7,IF(AND(E250&lt;0,L249+E250/$B$5&lt;$H$2),-MIN('SFV+BESS'!$I$7,L249-$H$2),0)))</f>
        <v>0</v>
      </c>
      <c r="I250" s="38">
        <f t="shared" si="257"/>
        <v>0</v>
      </c>
      <c r="J250" s="27">
        <f t="shared" si="259"/>
        <v>0</v>
      </c>
      <c r="K250" s="27">
        <f t="shared" si="258"/>
        <v>0</v>
      </c>
      <c r="L250" s="28">
        <f>IF((L249+F250+G250)&gt;=$B$2*'SFV+BESS'!$I$9, $B$2*'SFV+BESS'!$I$9, (L249+F250+G250))</f>
        <v>150.06407894736839</v>
      </c>
      <c r="M250" s="110">
        <f t="shared" si="260"/>
        <v>0</v>
      </c>
      <c r="R250" s="251"/>
      <c r="S250" s="48">
        <v>10.0416666666667</v>
      </c>
      <c r="T250" s="2">
        <f t="shared" si="317"/>
        <v>0</v>
      </c>
      <c r="U250" s="2">
        <f>Gen_Cons_Horario!B1020</f>
        <v>0</v>
      </c>
      <c r="V250" s="35">
        <f t="shared" si="292"/>
        <v>0</v>
      </c>
      <c r="W250" s="116">
        <f>IF(AND(V250&gt;0,V250*$B$4+AC249&lt;=$B$2*'SFV+BESS'!$I$9,V250&lt;'SFV+BESS'!$I$7), V250*$B$4, IF(AND(V250&gt;0,V250*$B$4+AC249&gt;$B$2*'SFV+BESS'!$I$9,V250*$B$4&lt;'SFV+BESS'!$I$7),$B$2*'SFV+BESS'!$I$9-AC249,IF(AND(V250&gt;0,V250*$B$4+AC249&gt;$B$2*'SFV+BESS'!$I$9,V250*$B$4&gt;'SFV+BESS'!$I$7,AC249&lt;$B$2*'SFV+BESS'!$I$9),$B$2*'SFV+BESS'!$I$9-AC249,IF(AND(V250&gt;0,V250*$B$4+AC249&lt;=$B$2*'SFV+BESS'!$I$9,V250&gt;'SFV+BESS'!$I$7),'SFV+BESS'!$I$7,0))))</f>
        <v>0</v>
      </c>
      <c r="X250" s="27">
        <f>IF(AND(V250&lt;0,AC249+V250/$B$5&gt;$H$2,-V250/'Carga-Descarga Año'!$B$5&lt;'SFV+BESS'!$I$7),V250/$B$5,IF(AND(V250&lt;0,AC249+V250/$B$5&gt;$H$2,-V250/'Carga-Descarga Año'!$B$5&gt;'SFV+BESS'!$I$7),-'SFV+BESS'!$I$7,IF(AND(V250&lt;0,AC249+V250/$B$5&lt;$H$2),-MIN('SFV+BESS'!$I$7,AC249-$H$2),0)))</f>
        <v>0</v>
      </c>
      <c r="Z250" s="33">
        <f t="shared" si="286"/>
        <v>0</v>
      </c>
      <c r="AA250" s="27">
        <f t="shared" si="261"/>
        <v>0</v>
      </c>
      <c r="AB250" s="27">
        <f t="shared" si="285"/>
        <v>0</v>
      </c>
      <c r="AC250" s="28">
        <f>IF((AC249+W250+X250)&gt;=$B$2*'SFV+BESS'!$I$9, $B$2*'SFV+BESS'!$I$9, (AC249+W250+X250))</f>
        <v>173.61249999999998</v>
      </c>
      <c r="AD250" s="110">
        <f t="shared" si="262"/>
        <v>0</v>
      </c>
      <c r="AI250" s="251"/>
      <c r="AJ250" s="48">
        <v>10.0416666666667</v>
      </c>
      <c r="AK250" s="52">
        <f t="shared" si="318"/>
        <v>0</v>
      </c>
      <c r="AL250" s="33">
        <f>Gen_Cons_Horario!B1692</f>
        <v>0</v>
      </c>
      <c r="AM250" s="35">
        <f t="shared" si="293"/>
        <v>0</v>
      </c>
      <c r="AN250" s="116">
        <f>IF(AND(AM250&gt;0,AM250*$B$4+AT249&lt;=$B$2*'SFV+BESS'!$I$9,AM250&lt;'SFV+BESS'!$I$7), AM250*$B$4, IF(AND(AM250&gt;0,AM250*$B$4+AT249&gt;$B$2*'SFV+BESS'!$I$9,AM250*$B$4&lt;'SFV+BESS'!$I$7),$B$2*'SFV+BESS'!$I$9-AT249,IF(AND(AM250&gt;0,AM250*$B$4+AT249&gt;$B$2*'SFV+BESS'!$I$9,AM250*$B$4&gt;'SFV+BESS'!$I$7,AT249&lt;$B$2*'SFV+BESS'!$I$9),$B$2*'SFV+BESS'!$I$9-AT249,IF(AND(AM250&gt;0,AM250*$B$4+AT249&lt;=$B$2*'SFV+BESS'!$I$9,AM250&gt;'SFV+BESS'!$I$7),'SFV+BESS'!$I$7,0))))</f>
        <v>0</v>
      </c>
      <c r="AO250" s="27">
        <f>IF(AND(AM250&lt;0,AT249+AM250/$B$5&gt;$H$2,-AM250/'Carga-Descarga Año'!$B$5&lt;'SFV+BESS'!$I$7),AM250/$B$5,IF(AND(AM250&lt;0,AT249+AM250/$B$5&gt;$H$2,-AM250/'Carga-Descarga Año'!$B$5&gt;'SFV+BESS'!$I$7),-'SFV+BESS'!$I$7,IF(AND(AM250&lt;0,AT249+AM250/$B$5&lt;$H$2),-MIN('SFV+BESS'!$I$7,AT249-$H$2),0)))</f>
        <v>0</v>
      </c>
      <c r="AP250" s="33"/>
      <c r="AQ250" s="33">
        <f t="shared" si="299"/>
        <v>0</v>
      </c>
      <c r="AR250" s="27">
        <f t="shared" si="263"/>
        <v>0</v>
      </c>
      <c r="AS250" s="27">
        <f t="shared" si="300"/>
        <v>0</v>
      </c>
      <c r="AT250" s="28">
        <f>IF((AT249+AN250+AO250)&gt;=$B$2*'SFV+BESS'!$I$9, $B$2*'SFV+BESS'!$I$9, (AT249+AN250+AO250))</f>
        <v>172.53218491635695</v>
      </c>
      <c r="AU250" s="110">
        <f t="shared" si="264"/>
        <v>0</v>
      </c>
      <c r="AZ250" s="251"/>
      <c r="BA250" s="48">
        <v>10.0416666666667</v>
      </c>
      <c r="BB250" s="33">
        <f t="shared" si="319"/>
        <v>0</v>
      </c>
      <c r="BC250" s="33">
        <f>Gen_Cons_Horario!B2436</f>
        <v>0</v>
      </c>
      <c r="BD250" s="35">
        <f t="shared" si="294"/>
        <v>0</v>
      </c>
      <c r="BE250" s="116">
        <f>IF(AND(BD250&gt;0,BD250*$B$4+BK249&lt;=$B$2*'SFV+BESS'!$I$9,BD250&lt;'SFV+BESS'!$I$7), BD250*$B$4, IF(AND(BD250&gt;0,BD250*$B$4+BK249&gt;$B$2*'SFV+BESS'!$I$9,BD250*$B$4&lt;'SFV+BESS'!$I$7),$B$2*'SFV+BESS'!$I$9-BK249,IF(AND(BD250&gt;0,BD250*$B$4+BK249&gt;$B$2*'SFV+BESS'!$I$9,BD250*$B$4&gt;'SFV+BESS'!$I$7,BK249&lt;$B$2*'SFV+BESS'!$I$9),$B$2*'SFV+BESS'!$I$9-BK249,IF(AND(BD250&gt;0,BD250*$B$4+BK249&lt;=$B$2*'SFV+BESS'!$I$9,BD250&gt;'SFV+BESS'!$I$7),'SFV+BESS'!$I$7,0))))</f>
        <v>0</v>
      </c>
      <c r="BF250" s="27">
        <f>IF(AND(BD250&lt;0,BK249+BD250/$B$5&gt;$H$2,-BD250/'Carga-Descarga Año'!$B$5&lt;'SFV+BESS'!$I$7),BD250/$B$5,IF(AND(BD250&lt;0,BK249+BD250/$B$5&gt;$H$2,-BD250/'Carga-Descarga Año'!$B$5&gt;'SFV+BESS'!$I$7),-'SFV+BESS'!$I$7,IF(AND(BD250&lt;0,BK249+BD250/$B$5&lt;$H$2),-MIN('SFV+BESS'!$I$7,BK249-$H$2),0)))</f>
        <v>0</v>
      </c>
      <c r="BG250" s="33"/>
      <c r="BH250" s="33">
        <f t="shared" si="301"/>
        <v>0</v>
      </c>
      <c r="BI250" s="27">
        <f t="shared" si="265"/>
        <v>0</v>
      </c>
      <c r="BJ250" s="27">
        <f t="shared" si="302"/>
        <v>0</v>
      </c>
      <c r="BK250" s="28">
        <f>IF((BK249+BE250+BF250)&gt;=$B$2*'SFV+BESS'!$I$9, $B$2*'SFV+BESS'!$I$9, (BK249+BE250+BF250))</f>
        <v>173.61249999999998</v>
      </c>
      <c r="BL250" s="110">
        <f t="shared" si="266"/>
        <v>0</v>
      </c>
      <c r="BQ250" s="251"/>
      <c r="BR250" s="48">
        <v>10.0416666666667</v>
      </c>
      <c r="BS250" s="33">
        <f t="shared" si="320"/>
        <v>0</v>
      </c>
      <c r="BT250" s="33">
        <f>Gen_Cons_Horario!B3156</f>
        <v>0</v>
      </c>
      <c r="BU250" s="35">
        <f t="shared" si="295"/>
        <v>0</v>
      </c>
      <c r="BV250" s="116">
        <f>IF(AND(BU250&gt;0,BU250*$B$4+CB249&lt;=$B$2*'SFV+BESS'!$I$9,BU250&lt;'SFV+BESS'!$I$7), BU250*$B$4, IF(AND(BU250&gt;0,BU250*$B$4+CB249&gt;$B$2*'SFV+BESS'!$I$9,BU250*$B$4&lt;'SFV+BESS'!$I$7),$B$2*'SFV+BESS'!$I$9-CB249,IF(AND(BU250&gt;0,BU250*$B$4+CB249&gt;$B$2*'SFV+BESS'!$I$9,BU250*$B$4&gt;'SFV+BESS'!$I$7,CB249&lt;$B$2*'SFV+BESS'!$I$9),$B$2*'SFV+BESS'!$I$9-CB249,IF(AND(BU250&gt;0,BU250*$B$4+CB249&lt;=$B$2*'SFV+BESS'!$I$9,BU250&gt;'SFV+BESS'!$I$7),'SFV+BESS'!$I$7,0))))</f>
        <v>0</v>
      </c>
      <c r="BW250" s="27">
        <f>IF(AND(BU250&lt;0,CB249+BU250/$B$5&gt;$H$2,-BU250/'Carga-Descarga Año'!$B$5&lt;'SFV+BESS'!$I$7),BU250/$B$5,IF(AND(BU250&lt;0,CB249+BU250/$B$5&gt;$H$2,-BU250/'Carga-Descarga Año'!$B$5&gt;'SFV+BESS'!$I$7),-'SFV+BESS'!$I$7,IF(AND(BU250&lt;0,CB249+BU250/$B$5&lt;$H$2),-MIN('SFV+BESS'!$I$7,CB249-$H$2),0)))</f>
        <v>0</v>
      </c>
      <c r="BX250" s="33"/>
      <c r="BY250" s="33">
        <f t="shared" si="303"/>
        <v>0</v>
      </c>
      <c r="BZ250" s="27">
        <f t="shared" si="267"/>
        <v>0</v>
      </c>
      <c r="CA250" s="27">
        <f t="shared" si="268"/>
        <v>0</v>
      </c>
      <c r="CB250" s="28">
        <f>IF((CB249+BV250+BW250)&gt;=$B$2*'SFV+BESS'!$I$9, $B$2*'SFV+BESS'!$I$9, (CB249+BV250+BW250))</f>
        <v>173.61249999999998</v>
      </c>
      <c r="CC250" s="110">
        <f t="shared" si="269"/>
        <v>0</v>
      </c>
      <c r="CH250" s="251"/>
      <c r="CI250" s="48">
        <v>10.0416666666667</v>
      </c>
      <c r="CJ250" s="33">
        <f t="shared" si="321"/>
        <v>0</v>
      </c>
      <c r="CK250" s="33">
        <f>Gen_Cons_Horario!B3900</f>
        <v>0</v>
      </c>
      <c r="CL250" s="35">
        <f t="shared" si="296"/>
        <v>0</v>
      </c>
      <c r="CM250" s="116">
        <f>IF(AND(CL250&gt;0,CL250*$B$4+CS249&lt;=$B$2*'SFV+BESS'!$I$9,CL250&lt;'SFV+BESS'!$I$7), CL250*$B$4, IF(AND(CL250&gt;0,CL250*$B$4+CS249&gt;$B$2*'SFV+BESS'!$I$9,CL250*$B$4&lt;'SFV+BESS'!$I$7),$B$2*'SFV+BESS'!$I$9-CS249,IF(AND(CL250&gt;0,CL250*$B$4+CS249&gt;$B$2*'SFV+BESS'!$I$9,CL250*$B$4&gt;'SFV+BESS'!$I$7,CS249&lt;$B$2*'SFV+BESS'!$I$9),$B$2*'SFV+BESS'!$I$9-CS249,IF(AND(CL250&gt;0,CL250*$B$4+CS249&lt;=$B$2*'SFV+BESS'!$I$9,CL250&gt;'SFV+BESS'!$I$7),'SFV+BESS'!$I$7,0))))</f>
        <v>0</v>
      </c>
      <c r="CN250" s="27">
        <f>IF(AND(CL250&lt;0,CS249+CL250/$B$5&gt;$H$2,-CL250/'Carga-Descarga Año'!$B$5&lt;'SFV+BESS'!$I$7),CL250/$B$5,IF(AND(CL250&lt;0,CS249+CL250/$B$5&gt;$H$2,-CL250/'Carga-Descarga Año'!$B$5&gt;'SFV+BESS'!$I$7),-'SFV+BESS'!$I$7,IF(AND(CL250&lt;0,CS249+CL250/$B$5&lt;$H$2),-MIN('SFV+BESS'!$I$7,CS249-$H$2),0)))</f>
        <v>0</v>
      </c>
      <c r="CO250" s="33"/>
      <c r="CP250" s="33">
        <f t="shared" si="304"/>
        <v>0</v>
      </c>
      <c r="CQ250" s="27">
        <f t="shared" si="270"/>
        <v>0</v>
      </c>
      <c r="CR250" s="27">
        <f t="shared" si="305"/>
        <v>0</v>
      </c>
      <c r="CS250" s="28">
        <f>IF((CS249+CM250+CN250)&gt;=$B$2*'SFV+BESS'!$I$9, $B$2*'SFV+BESS'!$I$9, (CS249+CM250+CN250))</f>
        <v>173.61249999999998</v>
      </c>
      <c r="CT250" s="110">
        <f t="shared" si="271"/>
        <v>0</v>
      </c>
      <c r="CY250" s="251"/>
      <c r="CZ250" s="48">
        <v>10.0416666666667</v>
      </c>
      <c r="DA250" s="33">
        <f t="shared" si="322"/>
        <v>0</v>
      </c>
      <c r="DB250" s="33">
        <f>Gen_Cons_Horario!B4620</f>
        <v>0</v>
      </c>
      <c r="DC250" s="35">
        <f t="shared" si="287"/>
        <v>0</v>
      </c>
      <c r="DD250" s="116">
        <f>IF(AND(DC250&gt;0,DC250*$B$4+DJ249&lt;=$B$2*'SFV+BESS'!$I$9,DC250&lt;'SFV+BESS'!$I$7), DC250*$B$4, IF(AND(DC250&gt;0,DC250*$B$4+DJ249&gt;$B$2*'SFV+BESS'!$I$9,DC250*$B$4&lt;'SFV+BESS'!$I$7),$B$2*'SFV+BESS'!$I$9-DJ249,IF(AND(DC250&gt;0,DC250*$B$4+DJ249&gt;$B$2*'SFV+BESS'!$I$9,DC250*$B$4&gt;'SFV+BESS'!$I$7,DJ249&lt;$B$2*'SFV+BESS'!$I$9),$B$2*'SFV+BESS'!$I$9-DJ249,IF(AND(DC250&gt;0,DC250*$B$4+DJ249&lt;=$B$2*'SFV+BESS'!$I$9,DC250&gt;'SFV+BESS'!$I$7),'SFV+BESS'!$I$7,0))))</f>
        <v>0</v>
      </c>
      <c r="DE250" s="27">
        <f>IF(AND(DC250&lt;0,DJ249+DC250/$B$5&gt;$H$2,-DC250/'Carga-Descarga Año'!$B$5&lt;'SFV+BESS'!$I$7),DC250/$B$5,IF(AND(DC250&lt;0,DJ249+DC250/$B$5&gt;$H$2,-DC250/'Carga-Descarga Año'!$B$5&gt;'SFV+BESS'!$I$7),-'SFV+BESS'!$I$7,IF(AND(DC250&lt;0,DJ249+DC250/$B$5&lt;$H$2),-MIN('SFV+BESS'!$I$7,DJ249-$H$2),0)))</f>
        <v>0</v>
      </c>
      <c r="DF250" s="33"/>
      <c r="DG250" s="33">
        <f t="shared" si="306"/>
        <v>0</v>
      </c>
      <c r="DH250" s="27">
        <f t="shared" si="272"/>
        <v>0</v>
      </c>
      <c r="DI250" s="27">
        <f t="shared" si="273"/>
        <v>0</v>
      </c>
      <c r="DJ250" s="28">
        <f>IF((DJ249+DD250+DE250)&gt;=$B$2*'SFV+BESS'!$I$9, $B$2*'SFV+BESS'!$I$9, (DJ249+DD250+DE250))</f>
        <v>173.61249999999998</v>
      </c>
      <c r="DK250" s="110">
        <f t="shared" si="274"/>
        <v>0</v>
      </c>
      <c r="DP250" s="251"/>
      <c r="DQ250" s="48">
        <v>10.0416666666667</v>
      </c>
      <c r="DR250" s="33">
        <f t="shared" si="323"/>
        <v>0</v>
      </c>
      <c r="DS250" s="33">
        <f>Gen_Cons_Horario!B5364</f>
        <v>0</v>
      </c>
      <c r="DT250" s="35">
        <f t="shared" si="288"/>
        <v>0</v>
      </c>
      <c r="DU250" s="116">
        <f>IF(AND(DT250&gt;0,DT250*$B$4+EA249&lt;=$B$2*'SFV+BESS'!$I$9,DT250&lt;'SFV+BESS'!$I$7), DT250*$B$4, IF(AND(DT250&gt;0,DT250*$B$4+EA249&gt;$B$2*'SFV+BESS'!$I$9,DT250*$B$4&lt;'SFV+BESS'!$I$7),$B$2*'SFV+BESS'!$I$9-EA249,IF(AND(DT250&gt;0,DT250*$B$4+EA249&gt;$B$2*'SFV+BESS'!$I$9,DT250*$B$4&gt;'SFV+BESS'!$I$7,EA249&lt;$B$2*'SFV+BESS'!$I$9),$B$2*'SFV+BESS'!$I$9-EA249,IF(AND(DT250&gt;0,DT250*$B$4+EA249&lt;=$B$2*'SFV+BESS'!$I$9,DT250&gt;'SFV+BESS'!$I$7),'SFV+BESS'!$I$7,0))))</f>
        <v>0</v>
      </c>
      <c r="DV250" s="27">
        <f>IF(AND(DT250&lt;0,EA249+DT250/$B$5&gt;$H$2,-DT250/'Carga-Descarga Año'!$B$5&lt;'SFV+BESS'!$I$7),DT250/$B$5,IF(AND(DT250&lt;0,EA249+DT250/$B$5&gt;$H$2,-DT250/'Carga-Descarga Año'!$B$5&gt;'SFV+BESS'!$I$7),-'SFV+BESS'!$I$7,IF(AND(DT250&lt;0,EA249+DT250/$B$5&lt;$H$2),-MIN('SFV+BESS'!$I$7,EA249-$H$2),0)))</f>
        <v>0</v>
      </c>
      <c r="DW250" s="33"/>
      <c r="DX250" s="33">
        <f t="shared" si="307"/>
        <v>0</v>
      </c>
      <c r="DY250" s="27">
        <f t="shared" si="275"/>
        <v>0</v>
      </c>
      <c r="DZ250" s="27">
        <f t="shared" si="308"/>
        <v>0</v>
      </c>
      <c r="EA250" s="28">
        <f>IF((EA249+DU250+DV250)&gt;=$B$2*'SFV+BESS'!$I$9, $B$2*'SFV+BESS'!$I$9, (EA249+DU250+DV250))</f>
        <v>173.61249999999998</v>
      </c>
      <c r="EB250" s="110">
        <f t="shared" si="276"/>
        <v>0</v>
      </c>
      <c r="EG250" s="251"/>
      <c r="EH250" s="48">
        <v>10.0416666666667</v>
      </c>
      <c r="EI250" s="33">
        <f t="shared" si="324"/>
        <v>0</v>
      </c>
      <c r="EJ250" s="33">
        <f>Gen_Cons_Horario!B6108</f>
        <v>0</v>
      </c>
      <c r="EK250" s="35">
        <f t="shared" si="289"/>
        <v>0</v>
      </c>
      <c r="EL250" s="116">
        <f>IF(AND(EK250&gt;0,EK250*$B$4+ER249&lt;=$B$2*'SFV+BESS'!$I$9,EK250&lt;'SFV+BESS'!$I$7), EK250*$B$4, IF(AND(EK250&gt;0,EK250*$B$4+ER249&gt;$B$2*'SFV+BESS'!$I$9,EK250*$B$4&lt;'SFV+BESS'!$I$7),$B$2*'SFV+BESS'!$I$9-ER249,IF(AND(EK250&gt;0,EK250*$B$4+ER249&gt;$B$2*'SFV+BESS'!$I$9,EK250*$B$4&gt;'SFV+BESS'!$I$7,ER249&lt;$B$2*'SFV+BESS'!$I$9),$B$2*'SFV+BESS'!$I$9-ER249,IF(AND(EK250&gt;0,EK250*$B$4+ER249&lt;=$B$2*'SFV+BESS'!$I$9,EK250&gt;'SFV+BESS'!$I$7),'SFV+BESS'!$I$7,0))))</f>
        <v>0</v>
      </c>
      <c r="EM250" s="27">
        <f>IF(AND(EK250&lt;0,ER249+EK250/$B$5&gt;$H$2,-EK250/'Carga-Descarga Año'!$B$5&lt;'SFV+BESS'!$I$7),EK250/$B$5,IF(AND(EK250&lt;0,ER249+EK250/$B$5&gt;$H$2,-EK250/'Carga-Descarga Año'!$B$5&gt;'SFV+BESS'!$I$7),-'SFV+BESS'!$I$7,IF(AND(EK250&lt;0,ER249+EK250/$B$5&lt;$H$2),-MIN('SFV+BESS'!$I$7,ER249-$H$2),0)))</f>
        <v>0</v>
      </c>
      <c r="EN250" s="33"/>
      <c r="EO250" s="33">
        <f t="shared" si="309"/>
        <v>0</v>
      </c>
      <c r="EP250" s="27">
        <f t="shared" si="277"/>
        <v>0</v>
      </c>
      <c r="EQ250" s="27">
        <f t="shared" si="310"/>
        <v>0</v>
      </c>
      <c r="ER250" s="28">
        <f>IF((ER249+EL250+EM250)&gt;=$B$2*'SFV+BESS'!$I$9, $B$2*'SFV+BESS'!$I$9, (ER249+EL250+EM250))</f>
        <v>173.61249999999998</v>
      </c>
      <c r="ES250" s="110">
        <f t="shared" si="278"/>
        <v>0</v>
      </c>
      <c r="EX250" s="251"/>
      <c r="EY250" s="48">
        <v>10.0416666666667</v>
      </c>
      <c r="EZ250" s="33">
        <f t="shared" si="325"/>
        <v>0</v>
      </c>
      <c r="FA250" s="33">
        <f>Gen_Cons_Horario!B6828</f>
        <v>0</v>
      </c>
      <c r="FB250" s="35">
        <f t="shared" si="290"/>
        <v>0</v>
      </c>
      <c r="FC250" s="116">
        <f>IF(AND(FB250&gt;0,FB250*$B$4+FI249&lt;=$B$2*'SFV+BESS'!$I$9,FB250&lt;'SFV+BESS'!$I$7), FB250*$B$4, IF(AND(FB250&gt;0,FB250*$B$4+FI249&gt;$B$2*'SFV+BESS'!$I$9,FB250*$B$4&lt;'SFV+BESS'!$I$7),$B$2*'SFV+BESS'!$I$9-FI249,IF(AND(FB250&gt;0,FB250*$B$4+FI249&gt;$B$2*'SFV+BESS'!$I$9,FB250*$B$4&gt;'SFV+BESS'!$I$7,FI249&lt;$B$2*'SFV+BESS'!$I$9),$B$2*'SFV+BESS'!$I$9-FI249,IF(AND(FB250&gt;0,FB250*$B$4+FI249&lt;=$B$2*'SFV+BESS'!$I$9,FB250&gt;'SFV+BESS'!$I$7),'SFV+BESS'!$I$7,0))))</f>
        <v>0</v>
      </c>
      <c r="FD250" s="27">
        <f>IF(AND(FB250&lt;0,FI249+FB250/$B$5&gt;$H$2,-FB250/'Carga-Descarga Año'!$B$5&lt;'SFV+BESS'!$I$7),FB250/$B$5,IF(AND(FB250&lt;0,FI249+FB250/$B$5&gt;$H$2,-FB250/'Carga-Descarga Año'!$B$5&gt;'SFV+BESS'!$I$7),-'SFV+BESS'!$I$7,IF(AND(FB250&lt;0,FI249+FB250/$B$5&lt;$H$2),-MIN('SFV+BESS'!$I$7,FI249-$H$2),0)))</f>
        <v>0</v>
      </c>
      <c r="FE250" s="33"/>
      <c r="FF250" s="33">
        <f t="shared" si="311"/>
        <v>0</v>
      </c>
      <c r="FG250" s="27">
        <f t="shared" si="279"/>
        <v>0</v>
      </c>
      <c r="FH250" s="27">
        <f t="shared" si="312"/>
        <v>0</v>
      </c>
      <c r="FI250" s="28">
        <f>IF((FI249+FC250+FD250)&gt;=$B$2*'SFV+BESS'!$I$9, $B$2*'SFV+BESS'!$I$9, (FI249+FC250+FD250))</f>
        <v>173.61249999999998</v>
      </c>
      <c r="FJ250" s="110">
        <f t="shared" si="280"/>
        <v>0</v>
      </c>
      <c r="FO250" s="251"/>
      <c r="FP250" s="48">
        <v>10.0416666666667</v>
      </c>
      <c r="FQ250" s="33">
        <f t="shared" si="326"/>
        <v>0</v>
      </c>
      <c r="FR250" s="33">
        <f>Gen_Cons_Horario!B7572</f>
        <v>0</v>
      </c>
      <c r="FS250" s="35">
        <f t="shared" si="291"/>
        <v>0</v>
      </c>
      <c r="FT250" s="116">
        <f>IF(AND(FS250&gt;0,FS250*$B$4+FZ249&lt;=$B$2*'SFV+BESS'!$I$9,FS250&lt;'SFV+BESS'!$I$7), FS250*$B$4, IF(AND(FS250&gt;0,FS250*$B$4+FZ249&gt;$B$2*'SFV+BESS'!$I$9,FS250*$B$4&lt;'SFV+BESS'!$I$7),$B$2*'SFV+BESS'!$I$9-FZ249,IF(AND(FS250&gt;0,FS250*$B$4+FZ249&gt;$B$2*'SFV+BESS'!$I$9,FS250*$B$4&gt;'SFV+BESS'!$I$7,FZ249&lt;$B$2*'SFV+BESS'!$I$9),$B$2*'SFV+BESS'!$I$9-FZ249,IF(AND(FS250&gt;0,FS250*$B$4+FZ249&lt;=$B$2*'SFV+BESS'!$I$9,FS250&gt;'SFV+BESS'!$I$7),'SFV+BESS'!$I$7,0))))</f>
        <v>0</v>
      </c>
      <c r="FU250" s="27">
        <f>IF(AND(FS250&lt;0,FZ249+FS250/$B$5&gt;$H$2,-FS250/'Carga-Descarga Año'!$B$5&lt;'SFV+BESS'!$I$7),FS250/$B$5,IF(AND(FS250&lt;0,FZ249+FS250/$B$5&gt;$H$2,-FS250/'Carga-Descarga Año'!$B$5&gt;'SFV+BESS'!$I$7),-'SFV+BESS'!$I$7,IF(AND(FS250&lt;0,FZ249+FS250/$B$5&lt;$H$2),-MIN('SFV+BESS'!$I$7,FZ249-$H$2),0)))</f>
        <v>0</v>
      </c>
      <c r="FV250" s="33"/>
      <c r="FW250" s="33">
        <f t="shared" si="313"/>
        <v>0</v>
      </c>
      <c r="FX250" s="27">
        <f t="shared" si="281"/>
        <v>0</v>
      </c>
      <c r="FY250" s="27">
        <f t="shared" si="314"/>
        <v>0</v>
      </c>
      <c r="FZ250" s="28">
        <f>IF((FZ249+FT250+FU250)&gt;=$B$2*'SFV+BESS'!$I$9, $B$2*'SFV+BESS'!$I$9, (FZ249+FT250+FU250))</f>
        <v>173.61249999999998</v>
      </c>
      <c r="GA250" s="110">
        <f t="shared" si="282"/>
        <v>0</v>
      </c>
      <c r="GF250" s="251"/>
      <c r="GG250" s="48">
        <v>10.0416666666667</v>
      </c>
      <c r="GH250" s="33">
        <f t="shared" si="327"/>
        <v>0</v>
      </c>
      <c r="GI250" s="33">
        <f>Gen_Cons_Horario!B8292</f>
        <v>0</v>
      </c>
      <c r="GJ250" s="35">
        <f t="shared" si="297"/>
        <v>0</v>
      </c>
      <c r="GK250" s="116">
        <f>IF(AND(GJ250&gt;0,GJ250*$B$4+GQ249&lt;=$B$2*'SFV+BESS'!$I$9,GJ250&lt;'SFV+BESS'!$I$7), GJ250*$B$4, IF(AND(GJ250&gt;0,GJ250*$B$4+GQ249&gt;$B$2*'SFV+BESS'!$I$9,GJ250*$B$4&lt;'SFV+BESS'!$I$7),$B$2*'SFV+BESS'!$I$9-GQ249,IF(AND(GJ250&gt;0,GJ250*$B$4+GQ249&gt;$B$2*'SFV+BESS'!$I$9,GJ250*$B$4&gt;'SFV+BESS'!$I$7,GQ249&lt;$B$2*'SFV+BESS'!$I$9),$B$2*'SFV+BESS'!$I$9-GQ249,IF(AND(GJ250&gt;0,GJ250*$B$4+GQ249&lt;=$B$2*'SFV+BESS'!$I$9,GJ250&gt;'SFV+BESS'!$I$7),'SFV+BESS'!$I$7,0))))</f>
        <v>0</v>
      </c>
      <c r="GL250" s="27">
        <f>IF(AND(GJ250&lt;0,GQ249+GJ250/$B$5&gt;$H$2,-GJ250/'Carga-Descarga Año'!$B$5&lt;'SFV+BESS'!$I$7),GJ250/$B$5,IF(AND(GJ250&lt;0,GQ249+GJ250/$B$5&gt;$H$2,-GJ250/'Carga-Descarga Año'!$B$5&gt;'SFV+BESS'!$I$7),-'SFV+BESS'!$I$7,IF(AND(GJ250&lt;0,GQ249+GJ250/$B$5&lt;$H$2),-MIN('SFV+BESS'!$I$7,GQ249-$H$2),0)))</f>
        <v>0</v>
      </c>
      <c r="GM250" s="33"/>
      <c r="GN250" s="33">
        <f t="shared" si="315"/>
        <v>0</v>
      </c>
      <c r="GO250" s="27">
        <f t="shared" si="283"/>
        <v>0</v>
      </c>
      <c r="GP250" s="27">
        <f t="shared" si="316"/>
        <v>0</v>
      </c>
      <c r="GQ250" s="28">
        <f>IF((GQ249+GK250+GL250)&gt;=$B$2*'SFV+BESS'!$I$9, $B$2*'SFV+BESS'!$I$9, (GQ249+GK250+GL250))</f>
        <v>173.61249999999998</v>
      </c>
      <c r="GR250" s="110">
        <f t="shared" si="284"/>
        <v>0</v>
      </c>
    </row>
    <row r="251" spans="1:200">
      <c r="A251" s="249"/>
      <c r="B251" s="48">
        <v>10.0833333333333</v>
      </c>
      <c r="C251" s="38">
        <f t="shared" si="298"/>
        <v>0</v>
      </c>
      <c r="D251" s="2">
        <f>Gen_Cons_Horario!B277</f>
        <v>0</v>
      </c>
      <c r="E251" s="140">
        <f t="shared" si="256"/>
        <v>0</v>
      </c>
      <c r="F251" s="116">
        <f>IF(AND(E251&gt;0,E251*$B$4+L250&lt;=$B$2*'SFV+BESS'!$I$9,E251&lt;'SFV+BESS'!$I$7), E251*$B$4, IF(AND(E251&gt;0,E251*$B$4+L250&gt;$B$2*'SFV+BESS'!$I$9,E251*$B$4&lt;'SFV+BESS'!$I$7),$B$2*'SFV+BESS'!$I$9-L250,IF(AND(E251&gt;0,E251*$B$4+L250&gt;$B$2*'SFV+BESS'!$I$9,E251*$B$4&gt;'SFV+BESS'!$I$7,L250&lt;$B$2*'SFV+BESS'!$I$9),$B$2*'SFV+BESS'!$I$9-L250,IF(AND(E251&gt;0,E251*$B$4+L250&lt;=$B$2*'SFV+BESS'!$I$9,E251&gt;'SFV+BESS'!$I$7),'SFV+BESS'!$I$7,0))))</f>
        <v>0</v>
      </c>
      <c r="G251" s="27">
        <f>IF(AND(E251&lt;0,L250+E251/$B$5&gt;$H$2,-E251/'Carga-Descarga Año'!$B$5&lt;'SFV+BESS'!$I$7),E251/$B$5,IF(AND(E251&lt;0,L250+E251/$B$5&gt;$H$2,-E251/'Carga-Descarga Año'!$B$5&gt;'SFV+BESS'!$I$7),-'SFV+BESS'!$I$7,IF(AND(E251&lt;0,L250+E251/$B$5&lt;$H$2),-MIN('SFV+BESS'!$I$7,L250-$H$2),0)))</f>
        <v>0</v>
      </c>
      <c r="I251" s="38">
        <f t="shared" si="257"/>
        <v>0</v>
      </c>
      <c r="J251" s="27">
        <f t="shared" si="259"/>
        <v>0</v>
      </c>
      <c r="K251" s="27">
        <f t="shared" si="258"/>
        <v>0</v>
      </c>
      <c r="L251" s="28">
        <f>IF((L250+F251+G251)&gt;=$B$2*'SFV+BESS'!$I$9, $B$2*'SFV+BESS'!$I$9, (L250+F251+G251))</f>
        <v>150.06407894736839</v>
      </c>
      <c r="M251" s="110">
        <f t="shared" si="260"/>
        <v>0</v>
      </c>
      <c r="R251" s="251"/>
      <c r="S251" s="48">
        <v>10.0833333333333</v>
      </c>
      <c r="T251" s="2">
        <f t="shared" si="317"/>
        <v>0</v>
      </c>
      <c r="U251" s="2">
        <f>Gen_Cons_Horario!B1021</f>
        <v>0</v>
      </c>
      <c r="V251" s="35">
        <f t="shared" si="292"/>
        <v>0</v>
      </c>
      <c r="W251" s="116">
        <f>IF(AND(V251&gt;0,V251*$B$4+AC250&lt;=$B$2*'SFV+BESS'!$I$9,V251&lt;'SFV+BESS'!$I$7), V251*$B$4, IF(AND(V251&gt;0,V251*$B$4+AC250&gt;$B$2*'SFV+BESS'!$I$9,V251*$B$4&lt;'SFV+BESS'!$I$7),$B$2*'SFV+BESS'!$I$9-AC250,IF(AND(V251&gt;0,V251*$B$4+AC250&gt;$B$2*'SFV+BESS'!$I$9,V251*$B$4&gt;'SFV+BESS'!$I$7,AC250&lt;$B$2*'SFV+BESS'!$I$9),$B$2*'SFV+BESS'!$I$9-AC250,IF(AND(V251&gt;0,V251*$B$4+AC250&lt;=$B$2*'SFV+BESS'!$I$9,V251&gt;'SFV+BESS'!$I$7),'SFV+BESS'!$I$7,0))))</f>
        <v>0</v>
      </c>
      <c r="X251" s="27">
        <f>IF(AND(V251&lt;0,AC250+V251/$B$5&gt;$H$2,-V251/'Carga-Descarga Año'!$B$5&lt;'SFV+BESS'!$I$7),V251/$B$5,IF(AND(V251&lt;0,AC250+V251/$B$5&gt;$H$2,-V251/'Carga-Descarga Año'!$B$5&gt;'SFV+BESS'!$I$7),-'SFV+BESS'!$I$7,IF(AND(V251&lt;0,AC250+V251/$B$5&lt;$H$2),-MIN('SFV+BESS'!$I$7,AC250-$H$2),0)))</f>
        <v>0</v>
      </c>
      <c r="Z251" s="33">
        <f t="shared" si="286"/>
        <v>0</v>
      </c>
      <c r="AA251" s="27">
        <f t="shared" si="261"/>
        <v>0</v>
      </c>
      <c r="AB251" s="27">
        <f t="shared" si="285"/>
        <v>0</v>
      </c>
      <c r="AC251" s="28">
        <f>IF((AC250+W251+X251)&gt;=$B$2*'SFV+BESS'!$I$9, $B$2*'SFV+BESS'!$I$9, (AC250+W251+X251))</f>
        <v>173.61249999999998</v>
      </c>
      <c r="AD251" s="110">
        <f t="shared" si="262"/>
        <v>0</v>
      </c>
      <c r="AI251" s="251"/>
      <c r="AJ251" s="48">
        <v>10.0833333333333</v>
      </c>
      <c r="AK251" s="52">
        <f t="shared" si="318"/>
        <v>0</v>
      </c>
      <c r="AL251" s="33">
        <f>Gen_Cons_Horario!B1693</f>
        <v>0</v>
      </c>
      <c r="AM251" s="35">
        <f t="shared" si="293"/>
        <v>0</v>
      </c>
      <c r="AN251" s="116">
        <f>IF(AND(AM251&gt;0,AM251*$B$4+AT250&lt;=$B$2*'SFV+BESS'!$I$9,AM251&lt;'SFV+BESS'!$I$7), AM251*$B$4, IF(AND(AM251&gt;0,AM251*$B$4+AT250&gt;$B$2*'SFV+BESS'!$I$9,AM251*$B$4&lt;'SFV+BESS'!$I$7),$B$2*'SFV+BESS'!$I$9-AT250,IF(AND(AM251&gt;0,AM251*$B$4+AT250&gt;$B$2*'SFV+BESS'!$I$9,AM251*$B$4&gt;'SFV+BESS'!$I$7,AT250&lt;$B$2*'SFV+BESS'!$I$9),$B$2*'SFV+BESS'!$I$9-AT250,IF(AND(AM251&gt;0,AM251*$B$4+AT250&lt;=$B$2*'SFV+BESS'!$I$9,AM251&gt;'SFV+BESS'!$I$7),'SFV+BESS'!$I$7,0))))</f>
        <v>0</v>
      </c>
      <c r="AO251" s="27">
        <f>IF(AND(AM251&lt;0,AT250+AM251/$B$5&gt;$H$2,-AM251/'Carga-Descarga Año'!$B$5&lt;'SFV+BESS'!$I$7),AM251/$B$5,IF(AND(AM251&lt;0,AT250+AM251/$B$5&gt;$H$2,-AM251/'Carga-Descarga Año'!$B$5&gt;'SFV+BESS'!$I$7),-'SFV+BESS'!$I$7,IF(AND(AM251&lt;0,AT250+AM251/$B$5&lt;$H$2),-MIN('SFV+BESS'!$I$7,AT250-$H$2),0)))</f>
        <v>0</v>
      </c>
      <c r="AP251" s="33"/>
      <c r="AQ251" s="33">
        <f t="shared" si="299"/>
        <v>0</v>
      </c>
      <c r="AR251" s="27">
        <f t="shared" si="263"/>
        <v>0</v>
      </c>
      <c r="AS251" s="27">
        <f t="shared" si="300"/>
        <v>0</v>
      </c>
      <c r="AT251" s="28">
        <f>IF((AT250+AN251+AO251)&gt;=$B$2*'SFV+BESS'!$I$9, $B$2*'SFV+BESS'!$I$9, (AT250+AN251+AO251))</f>
        <v>172.53218491635695</v>
      </c>
      <c r="AU251" s="110">
        <f t="shared" si="264"/>
        <v>0</v>
      </c>
      <c r="AZ251" s="251"/>
      <c r="BA251" s="48">
        <v>10.0833333333333</v>
      </c>
      <c r="BB251" s="33">
        <f t="shared" si="319"/>
        <v>0</v>
      </c>
      <c r="BC251" s="33">
        <f>Gen_Cons_Horario!B2437</f>
        <v>0</v>
      </c>
      <c r="BD251" s="35">
        <f t="shared" si="294"/>
        <v>0</v>
      </c>
      <c r="BE251" s="116">
        <f>IF(AND(BD251&gt;0,BD251*$B$4+BK250&lt;=$B$2*'SFV+BESS'!$I$9,BD251&lt;'SFV+BESS'!$I$7), BD251*$B$4, IF(AND(BD251&gt;0,BD251*$B$4+BK250&gt;$B$2*'SFV+BESS'!$I$9,BD251*$B$4&lt;'SFV+BESS'!$I$7),$B$2*'SFV+BESS'!$I$9-BK250,IF(AND(BD251&gt;0,BD251*$B$4+BK250&gt;$B$2*'SFV+BESS'!$I$9,BD251*$B$4&gt;'SFV+BESS'!$I$7,BK250&lt;$B$2*'SFV+BESS'!$I$9),$B$2*'SFV+BESS'!$I$9-BK250,IF(AND(BD251&gt;0,BD251*$B$4+BK250&lt;=$B$2*'SFV+BESS'!$I$9,BD251&gt;'SFV+BESS'!$I$7),'SFV+BESS'!$I$7,0))))</f>
        <v>0</v>
      </c>
      <c r="BF251" s="27">
        <f>IF(AND(BD251&lt;0,BK250+BD251/$B$5&gt;$H$2,-BD251/'Carga-Descarga Año'!$B$5&lt;'SFV+BESS'!$I$7),BD251/$B$5,IF(AND(BD251&lt;0,BK250+BD251/$B$5&gt;$H$2,-BD251/'Carga-Descarga Año'!$B$5&gt;'SFV+BESS'!$I$7),-'SFV+BESS'!$I$7,IF(AND(BD251&lt;0,BK250+BD251/$B$5&lt;$H$2),-MIN('SFV+BESS'!$I$7,BK250-$H$2),0)))</f>
        <v>0</v>
      </c>
      <c r="BG251" s="33"/>
      <c r="BH251" s="33">
        <f t="shared" si="301"/>
        <v>0</v>
      </c>
      <c r="BI251" s="27">
        <f t="shared" si="265"/>
        <v>0</v>
      </c>
      <c r="BJ251" s="27">
        <f t="shared" si="302"/>
        <v>0</v>
      </c>
      <c r="BK251" s="28">
        <f>IF((BK250+BE251+BF251)&gt;=$B$2*'SFV+BESS'!$I$9, $B$2*'SFV+BESS'!$I$9, (BK250+BE251+BF251))</f>
        <v>173.61249999999998</v>
      </c>
      <c r="BL251" s="110">
        <f t="shared" si="266"/>
        <v>0</v>
      </c>
      <c r="BQ251" s="251"/>
      <c r="BR251" s="48">
        <v>10.0833333333333</v>
      </c>
      <c r="BS251" s="33">
        <f t="shared" si="320"/>
        <v>0</v>
      </c>
      <c r="BT251" s="33">
        <f>Gen_Cons_Horario!B3157</f>
        <v>0</v>
      </c>
      <c r="BU251" s="35">
        <f t="shared" si="295"/>
        <v>0</v>
      </c>
      <c r="BV251" s="116">
        <f>IF(AND(BU251&gt;0,BU251*$B$4+CB250&lt;=$B$2*'SFV+BESS'!$I$9,BU251&lt;'SFV+BESS'!$I$7), BU251*$B$4, IF(AND(BU251&gt;0,BU251*$B$4+CB250&gt;$B$2*'SFV+BESS'!$I$9,BU251*$B$4&lt;'SFV+BESS'!$I$7),$B$2*'SFV+BESS'!$I$9-CB250,IF(AND(BU251&gt;0,BU251*$B$4+CB250&gt;$B$2*'SFV+BESS'!$I$9,BU251*$B$4&gt;'SFV+BESS'!$I$7,CB250&lt;$B$2*'SFV+BESS'!$I$9),$B$2*'SFV+BESS'!$I$9-CB250,IF(AND(BU251&gt;0,BU251*$B$4+CB250&lt;=$B$2*'SFV+BESS'!$I$9,BU251&gt;'SFV+BESS'!$I$7),'SFV+BESS'!$I$7,0))))</f>
        <v>0</v>
      </c>
      <c r="BW251" s="27">
        <f>IF(AND(BU251&lt;0,CB250+BU251/$B$5&gt;$H$2,-BU251/'Carga-Descarga Año'!$B$5&lt;'SFV+BESS'!$I$7),BU251/$B$5,IF(AND(BU251&lt;0,CB250+BU251/$B$5&gt;$H$2,-BU251/'Carga-Descarga Año'!$B$5&gt;'SFV+BESS'!$I$7),-'SFV+BESS'!$I$7,IF(AND(BU251&lt;0,CB250+BU251/$B$5&lt;$H$2),-MIN('SFV+BESS'!$I$7,CB250-$H$2),0)))</f>
        <v>0</v>
      </c>
      <c r="BX251" s="33"/>
      <c r="BY251" s="33">
        <f t="shared" si="303"/>
        <v>0</v>
      </c>
      <c r="BZ251" s="27">
        <f t="shared" si="267"/>
        <v>0</v>
      </c>
      <c r="CA251" s="27">
        <f t="shared" si="268"/>
        <v>0</v>
      </c>
      <c r="CB251" s="28">
        <f>IF((CB250+BV251+BW251)&gt;=$B$2*'SFV+BESS'!$I$9, $B$2*'SFV+BESS'!$I$9, (CB250+BV251+BW251))</f>
        <v>173.61249999999998</v>
      </c>
      <c r="CC251" s="110">
        <f t="shared" si="269"/>
        <v>0</v>
      </c>
      <c r="CH251" s="251"/>
      <c r="CI251" s="48">
        <v>10.0833333333333</v>
      </c>
      <c r="CJ251" s="33">
        <f t="shared" si="321"/>
        <v>0</v>
      </c>
      <c r="CK251" s="33">
        <f>Gen_Cons_Horario!B3901</f>
        <v>0</v>
      </c>
      <c r="CL251" s="35">
        <f t="shared" si="296"/>
        <v>0</v>
      </c>
      <c r="CM251" s="116">
        <f>IF(AND(CL251&gt;0,CL251*$B$4+CS250&lt;=$B$2*'SFV+BESS'!$I$9,CL251&lt;'SFV+BESS'!$I$7), CL251*$B$4, IF(AND(CL251&gt;0,CL251*$B$4+CS250&gt;$B$2*'SFV+BESS'!$I$9,CL251*$B$4&lt;'SFV+BESS'!$I$7),$B$2*'SFV+BESS'!$I$9-CS250,IF(AND(CL251&gt;0,CL251*$B$4+CS250&gt;$B$2*'SFV+BESS'!$I$9,CL251*$B$4&gt;'SFV+BESS'!$I$7,CS250&lt;$B$2*'SFV+BESS'!$I$9),$B$2*'SFV+BESS'!$I$9-CS250,IF(AND(CL251&gt;0,CL251*$B$4+CS250&lt;=$B$2*'SFV+BESS'!$I$9,CL251&gt;'SFV+BESS'!$I$7),'SFV+BESS'!$I$7,0))))</f>
        <v>0</v>
      </c>
      <c r="CN251" s="27">
        <f>IF(AND(CL251&lt;0,CS250+CL251/$B$5&gt;$H$2,-CL251/'Carga-Descarga Año'!$B$5&lt;'SFV+BESS'!$I$7),CL251/$B$5,IF(AND(CL251&lt;0,CS250+CL251/$B$5&gt;$H$2,-CL251/'Carga-Descarga Año'!$B$5&gt;'SFV+BESS'!$I$7),-'SFV+BESS'!$I$7,IF(AND(CL251&lt;0,CS250+CL251/$B$5&lt;$H$2),-MIN('SFV+BESS'!$I$7,CS250-$H$2),0)))</f>
        <v>0</v>
      </c>
      <c r="CO251" s="33"/>
      <c r="CP251" s="33">
        <f t="shared" si="304"/>
        <v>0</v>
      </c>
      <c r="CQ251" s="27">
        <f t="shared" si="270"/>
        <v>0</v>
      </c>
      <c r="CR251" s="27">
        <f t="shared" si="305"/>
        <v>0</v>
      </c>
      <c r="CS251" s="28">
        <f>IF((CS250+CM251+CN251)&gt;=$B$2*'SFV+BESS'!$I$9, $B$2*'SFV+BESS'!$I$9, (CS250+CM251+CN251))</f>
        <v>173.61249999999998</v>
      </c>
      <c r="CT251" s="110">
        <f t="shared" si="271"/>
        <v>0</v>
      </c>
      <c r="CY251" s="251"/>
      <c r="CZ251" s="48">
        <v>10.0833333333333</v>
      </c>
      <c r="DA251" s="33">
        <f t="shared" si="322"/>
        <v>0</v>
      </c>
      <c r="DB251" s="33">
        <f>Gen_Cons_Horario!B4621</f>
        <v>0</v>
      </c>
      <c r="DC251" s="35">
        <f t="shared" si="287"/>
        <v>0</v>
      </c>
      <c r="DD251" s="116">
        <f>IF(AND(DC251&gt;0,DC251*$B$4+DJ250&lt;=$B$2*'SFV+BESS'!$I$9,DC251&lt;'SFV+BESS'!$I$7), DC251*$B$4, IF(AND(DC251&gt;0,DC251*$B$4+DJ250&gt;$B$2*'SFV+BESS'!$I$9,DC251*$B$4&lt;'SFV+BESS'!$I$7),$B$2*'SFV+BESS'!$I$9-DJ250,IF(AND(DC251&gt;0,DC251*$B$4+DJ250&gt;$B$2*'SFV+BESS'!$I$9,DC251*$B$4&gt;'SFV+BESS'!$I$7,DJ250&lt;$B$2*'SFV+BESS'!$I$9),$B$2*'SFV+BESS'!$I$9-DJ250,IF(AND(DC251&gt;0,DC251*$B$4+DJ250&lt;=$B$2*'SFV+BESS'!$I$9,DC251&gt;'SFV+BESS'!$I$7),'SFV+BESS'!$I$7,0))))</f>
        <v>0</v>
      </c>
      <c r="DE251" s="27">
        <f>IF(AND(DC251&lt;0,DJ250+DC251/$B$5&gt;$H$2,-DC251/'Carga-Descarga Año'!$B$5&lt;'SFV+BESS'!$I$7),DC251/$B$5,IF(AND(DC251&lt;0,DJ250+DC251/$B$5&gt;$H$2,-DC251/'Carga-Descarga Año'!$B$5&gt;'SFV+BESS'!$I$7),-'SFV+BESS'!$I$7,IF(AND(DC251&lt;0,DJ250+DC251/$B$5&lt;$H$2),-MIN('SFV+BESS'!$I$7,DJ250-$H$2),0)))</f>
        <v>0</v>
      </c>
      <c r="DF251" s="33"/>
      <c r="DG251" s="33">
        <f t="shared" si="306"/>
        <v>0</v>
      </c>
      <c r="DH251" s="27">
        <f t="shared" si="272"/>
        <v>0</v>
      </c>
      <c r="DI251" s="27">
        <f t="shared" si="273"/>
        <v>0</v>
      </c>
      <c r="DJ251" s="28">
        <f>IF((DJ250+DD251+DE251)&gt;=$B$2*'SFV+BESS'!$I$9, $B$2*'SFV+BESS'!$I$9, (DJ250+DD251+DE251))</f>
        <v>173.61249999999998</v>
      </c>
      <c r="DK251" s="110">
        <f t="shared" si="274"/>
        <v>0</v>
      </c>
      <c r="DP251" s="251"/>
      <c r="DQ251" s="48">
        <v>10.0833333333333</v>
      </c>
      <c r="DR251" s="33">
        <f t="shared" si="323"/>
        <v>0</v>
      </c>
      <c r="DS251" s="33">
        <f>Gen_Cons_Horario!B5365</f>
        <v>0</v>
      </c>
      <c r="DT251" s="35">
        <f t="shared" si="288"/>
        <v>0</v>
      </c>
      <c r="DU251" s="116">
        <f>IF(AND(DT251&gt;0,DT251*$B$4+EA250&lt;=$B$2*'SFV+BESS'!$I$9,DT251&lt;'SFV+BESS'!$I$7), DT251*$B$4, IF(AND(DT251&gt;0,DT251*$B$4+EA250&gt;$B$2*'SFV+BESS'!$I$9,DT251*$B$4&lt;'SFV+BESS'!$I$7),$B$2*'SFV+BESS'!$I$9-EA250,IF(AND(DT251&gt;0,DT251*$B$4+EA250&gt;$B$2*'SFV+BESS'!$I$9,DT251*$B$4&gt;'SFV+BESS'!$I$7,EA250&lt;$B$2*'SFV+BESS'!$I$9),$B$2*'SFV+BESS'!$I$9-EA250,IF(AND(DT251&gt;0,DT251*$B$4+EA250&lt;=$B$2*'SFV+BESS'!$I$9,DT251&gt;'SFV+BESS'!$I$7),'SFV+BESS'!$I$7,0))))</f>
        <v>0</v>
      </c>
      <c r="DV251" s="27">
        <f>IF(AND(DT251&lt;0,EA250+DT251/$B$5&gt;$H$2,-DT251/'Carga-Descarga Año'!$B$5&lt;'SFV+BESS'!$I$7),DT251/$B$5,IF(AND(DT251&lt;0,EA250+DT251/$B$5&gt;$H$2,-DT251/'Carga-Descarga Año'!$B$5&gt;'SFV+BESS'!$I$7),-'SFV+BESS'!$I$7,IF(AND(DT251&lt;0,EA250+DT251/$B$5&lt;$H$2),-MIN('SFV+BESS'!$I$7,EA250-$H$2),0)))</f>
        <v>0</v>
      </c>
      <c r="DW251" s="33"/>
      <c r="DX251" s="33">
        <f t="shared" si="307"/>
        <v>0</v>
      </c>
      <c r="DY251" s="27">
        <f t="shared" si="275"/>
        <v>0</v>
      </c>
      <c r="DZ251" s="27">
        <f t="shared" si="308"/>
        <v>0</v>
      </c>
      <c r="EA251" s="28">
        <f>IF((EA250+DU251+DV251)&gt;=$B$2*'SFV+BESS'!$I$9, $B$2*'SFV+BESS'!$I$9, (EA250+DU251+DV251))</f>
        <v>173.61249999999998</v>
      </c>
      <c r="EB251" s="110">
        <f t="shared" si="276"/>
        <v>0</v>
      </c>
      <c r="EG251" s="251"/>
      <c r="EH251" s="48">
        <v>10.0833333333333</v>
      </c>
      <c r="EI251" s="33">
        <f t="shared" si="324"/>
        <v>0</v>
      </c>
      <c r="EJ251" s="33">
        <f>Gen_Cons_Horario!B6109</f>
        <v>0</v>
      </c>
      <c r="EK251" s="35">
        <f t="shared" si="289"/>
        <v>0</v>
      </c>
      <c r="EL251" s="116">
        <f>IF(AND(EK251&gt;0,EK251*$B$4+ER250&lt;=$B$2*'SFV+BESS'!$I$9,EK251&lt;'SFV+BESS'!$I$7), EK251*$B$4, IF(AND(EK251&gt;0,EK251*$B$4+ER250&gt;$B$2*'SFV+BESS'!$I$9,EK251*$B$4&lt;'SFV+BESS'!$I$7),$B$2*'SFV+BESS'!$I$9-ER250,IF(AND(EK251&gt;0,EK251*$B$4+ER250&gt;$B$2*'SFV+BESS'!$I$9,EK251*$B$4&gt;'SFV+BESS'!$I$7,ER250&lt;$B$2*'SFV+BESS'!$I$9),$B$2*'SFV+BESS'!$I$9-ER250,IF(AND(EK251&gt;0,EK251*$B$4+ER250&lt;=$B$2*'SFV+BESS'!$I$9,EK251&gt;'SFV+BESS'!$I$7),'SFV+BESS'!$I$7,0))))</f>
        <v>0</v>
      </c>
      <c r="EM251" s="27">
        <f>IF(AND(EK251&lt;0,ER250+EK251/$B$5&gt;$H$2,-EK251/'Carga-Descarga Año'!$B$5&lt;'SFV+BESS'!$I$7),EK251/$B$5,IF(AND(EK251&lt;0,ER250+EK251/$B$5&gt;$H$2,-EK251/'Carga-Descarga Año'!$B$5&gt;'SFV+BESS'!$I$7),-'SFV+BESS'!$I$7,IF(AND(EK251&lt;0,ER250+EK251/$B$5&lt;$H$2),-MIN('SFV+BESS'!$I$7,ER250-$H$2),0)))</f>
        <v>0</v>
      </c>
      <c r="EN251" s="33"/>
      <c r="EO251" s="33">
        <f t="shared" si="309"/>
        <v>0</v>
      </c>
      <c r="EP251" s="27">
        <f t="shared" si="277"/>
        <v>0</v>
      </c>
      <c r="EQ251" s="27">
        <f t="shared" si="310"/>
        <v>0</v>
      </c>
      <c r="ER251" s="28">
        <f>IF((ER250+EL251+EM251)&gt;=$B$2*'SFV+BESS'!$I$9, $B$2*'SFV+BESS'!$I$9, (ER250+EL251+EM251))</f>
        <v>173.61249999999998</v>
      </c>
      <c r="ES251" s="110">
        <f t="shared" si="278"/>
        <v>0</v>
      </c>
      <c r="EX251" s="251"/>
      <c r="EY251" s="48">
        <v>10.0833333333333</v>
      </c>
      <c r="EZ251" s="33">
        <f t="shared" si="325"/>
        <v>0</v>
      </c>
      <c r="FA251" s="33">
        <f>Gen_Cons_Horario!B6829</f>
        <v>0</v>
      </c>
      <c r="FB251" s="35">
        <f t="shared" si="290"/>
        <v>0</v>
      </c>
      <c r="FC251" s="116">
        <f>IF(AND(FB251&gt;0,FB251*$B$4+FI250&lt;=$B$2*'SFV+BESS'!$I$9,FB251&lt;'SFV+BESS'!$I$7), FB251*$B$4, IF(AND(FB251&gt;0,FB251*$B$4+FI250&gt;$B$2*'SFV+BESS'!$I$9,FB251*$B$4&lt;'SFV+BESS'!$I$7),$B$2*'SFV+BESS'!$I$9-FI250,IF(AND(FB251&gt;0,FB251*$B$4+FI250&gt;$B$2*'SFV+BESS'!$I$9,FB251*$B$4&gt;'SFV+BESS'!$I$7,FI250&lt;$B$2*'SFV+BESS'!$I$9),$B$2*'SFV+BESS'!$I$9-FI250,IF(AND(FB251&gt;0,FB251*$B$4+FI250&lt;=$B$2*'SFV+BESS'!$I$9,FB251&gt;'SFV+BESS'!$I$7),'SFV+BESS'!$I$7,0))))</f>
        <v>0</v>
      </c>
      <c r="FD251" s="27">
        <f>IF(AND(FB251&lt;0,FI250+FB251/$B$5&gt;$H$2,-FB251/'Carga-Descarga Año'!$B$5&lt;'SFV+BESS'!$I$7),FB251/$B$5,IF(AND(FB251&lt;0,FI250+FB251/$B$5&gt;$H$2,-FB251/'Carga-Descarga Año'!$B$5&gt;'SFV+BESS'!$I$7),-'SFV+BESS'!$I$7,IF(AND(FB251&lt;0,FI250+FB251/$B$5&lt;$H$2),-MIN('SFV+BESS'!$I$7,FI250-$H$2),0)))</f>
        <v>0</v>
      </c>
      <c r="FE251" s="33"/>
      <c r="FF251" s="33">
        <f t="shared" si="311"/>
        <v>0</v>
      </c>
      <c r="FG251" s="27">
        <f t="shared" si="279"/>
        <v>0</v>
      </c>
      <c r="FH251" s="27">
        <f t="shared" si="312"/>
        <v>0</v>
      </c>
      <c r="FI251" s="28">
        <f>IF((FI250+FC251+FD251)&gt;=$B$2*'SFV+BESS'!$I$9, $B$2*'SFV+BESS'!$I$9, (FI250+FC251+FD251))</f>
        <v>173.61249999999998</v>
      </c>
      <c r="FJ251" s="110">
        <f t="shared" si="280"/>
        <v>0</v>
      </c>
      <c r="FO251" s="251"/>
      <c r="FP251" s="48">
        <v>10.0833333333333</v>
      </c>
      <c r="FQ251" s="33">
        <f t="shared" si="326"/>
        <v>0</v>
      </c>
      <c r="FR251" s="33">
        <f>Gen_Cons_Horario!B7573</f>
        <v>0</v>
      </c>
      <c r="FS251" s="35">
        <f t="shared" si="291"/>
        <v>0</v>
      </c>
      <c r="FT251" s="116">
        <f>IF(AND(FS251&gt;0,FS251*$B$4+FZ250&lt;=$B$2*'SFV+BESS'!$I$9,FS251&lt;'SFV+BESS'!$I$7), FS251*$B$4, IF(AND(FS251&gt;0,FS251*$B$4+FZ250&gt;$B$2*'SFV+BESS'!$I$9,FS251*$B$4&lt;'SFV+BESS'!$I$7),$B$2*'SFV+BESS'!$I$9-FZ250,IF(AND(FS251&gt;0,FS251*$B$4+FZ250&gt;$B$2*'SFV+BESS'!$I$9,FS251*$B$4&gt;'SFV+BESS'!$I$7,FZ250&lt;$B$2*'SFV+BESS'!$I$9),$B$2*'SFV+BESS'!$I$9-FZ250,IF(AND(FS251&gt;0,FS251*$B$4+FZ250&lt;=$B$2*'SFV+BESS'!$I$9,FS251&gt;'SFV+BESS'!$I$7),'SFV+BESS'!$I$7,0))))</f>
        <v>0</v>
      </c>
      <c r="FU251" s="27">
        <f>IF(AND(FS251&lt;0,FZ250+FS251/$B$5&gt;$H$2,-FS251/'Carga-Descarga Año'!$B$5&lt;'SFV+BESS'!$I$7),FS251/$B$5,IF(AND(FS251&lt;0,FZ250+FS251/$B$5&gt;$H$2,-FS251/'Carga-Descarga Año'!$B$5&gt;'SFV+BESS'!$I$7),-'SFV+BESS'!$I$7,IF(AND(FS251&lt;0,FZ250+FS251/$B$5&lt;$H$2),-MIN('SFV+BESS'!$I$7,FZ250-$H$2),0)))</f>
        <v>0</v>
      </c>
      <c r="FV251" s="33"/>
      <c r="FW251" s="33">
        <f t="shared" si="313"/>
        <v>0</v>
      </c>
      <c r="FX251" s="27">
        <f t="shared" si="281"/>
        <v>0</v>
      </c>
      <c r="FY251" s="27">
        <f t="shared" si="314"/>
        <v>0</v>
      </c>
      <c r="FZ251" s="28">
        <f>IF((FZ250+FT251+FU251)&gt;=$B$2*'SFV+BESS'!$I$9, $B$2*'SFV+BESS'!$I$9, (FZ250+FT251+FU251))</f>
        <v>173.61249999999998</v>
      </c>
      <c r="GA251" s="110">
        <f t="shared" si="282"/>
        <v>0</v>
      </c>
      <c r="GF251" s="251"/>
      <c r="GG251" s="48">
        <v>10.0833333333333</v>
      </c>
      <c r="GH251" s="33">
        <f t="shared" si="327"/>
        <v>0</v>
      </c>
      <c r="GI251" s="33">
        <f>Gen_Cons_Horario!B8293</f>
        <v>0</v>
      </c>
      <c r="GJ251" s="35">
        <f t="shared" si="297"/>
        <v>0</v>
      </c>
      <c r="GK251" s="116">
        <f>IF(AND(GJ251&gt;0,GJ251*$B$4+GQ250&lt;=$B$2*'SFV+BESS'!$I$9,GJ251&lt;'SFV+BESS'!$I$7), GJ251*$B$4, IF(AND(GJ251&gt;0,GJ251*$B$4+GQ250&gt;$B$2*'SFV+BESS'!$I$9,GJ251*$B$4&lt;'SFV+BESS'!$I$7),$B$2*'SFV+BESS'!$I$9-GQ250,IF(AND(GJ251&gt;0,GJ251*$B$4+GQ250&gt;$B$2*'SFV+BESS'!$I$9,GJ251*$B$4&gt;'SFV+BESS'!$I$7,GQ250&lt;$B$2*'SFV+BESS'!$I$9),$B$2*'SFV+BESS'!$I$9-GQ250,IF(AND(GJ251&gt;0,GJ251*$B$4+GQ250&lt;=$B$2*'SFV+BESS'!$I$9,GJ251&gt;'SFV+BESS'!$I$7),'SFV+BESS'!$I$7,0))))</f>
        <v>0</v>
      </c>
      <c r="GL251" s="27">
        <f>IF(AND(GJ251&lt;0,GQ250+GJ251/$B$5&gt;$H$2,-GJ251/'Carga-Descarga Año'!$B$5&lt;'SFV+BESS'!$I$7),GJ251/$B$5,IF(AND(GJ251&lt;0,GQ250+GJ251/$B$5&gt;$H$2,-GJ251/'Carga-Descarga Año'!$B$5&gt;'SFV+BESS'!$I$7),-'SFV+BESS'!$I$7,IF(AND(GJ251&lt;0,GQ250+GJ251/$B$5&lt;$H$2),-MIN('SFV+BESS'!$I$7,GQ250-$H$2),0)))</f>
        <v>0</v>
      </c>
      <c r="GM251" s="33"/>
      <c r="GN251" s="33">
        <f t="shared" si="315"/>
        <v>0</v>
      </c>
      <c r="GO251" s="27">
        <f t="shared" si="283"/>
        <v>0</v>
      </c>
      <c r="GP251" s="27">
        <f t="shared" si="316"/>
        <v>0</v>
      </c>
      <c r="GQ251" s="28">
        <f>IF((GQ250+GK251+GL251)&gt;=$B$2*'SFV+BESS'!$I$9, $B$2*'SFV+BESS'!$I$9, (GQ250+GK251+GL251))</f>
        <v>173.61249999999998</v>
      </c>
      <c r="GR251" s="110">
        <f t="shared" si="284"/>
        <v>0</v>
      </c>
    </row>
    <row r="252" spans="1:200">
      <c r="A252" s="249"/>
      <c r="B252" s="48">
        <v>10.125</v>
      </c>
      <c r="C252" s="38">
        <f t="shared" si="298"/>
        <v>0</v>
      </c>
      <c r="D252" s="2">
        <f>Gen_Cons_Horario!B278</f>
        <v>0</v>
      </c>
      <c r="E252" s="140">
        <f t="shared" si="256"/>
        <v>0</v>
      </c>
      <c r="F252" s="116">
        <f>IF(AND(E252&gt;0,E252*$B$4+L251&lt;=$B$2*'SFV+BESS'!$I$9,E252&lt;'SFV+BESS'!$I$7), E252*$B$4, IF(AND(E252&gt;0,E252*$B$4+L251&gt;$B$2*'SFV+BESS'!$I$9,E252*$B$4&lt;'SFV+BESS'!$I$7),$B$2*'SFV+BESS'!$I$9-L251,IF(AND(E252&gt;0,E252*$B$4+L251&gt;$B$2*'SFV+BESS'!$I$9,E252*$B$4&gt;'SFV+BESS'!$I$7,L251&lt;$B$2*'SFV+BESS'!$I$9),$B$2*'SFV+BESS'!$I$9-L251,IF(AND(E252&gt;0,E252*$B$4+L251&lt;=$B$2*'SFV+BESS'!$I$9,E252&gt;'SFV+BESS'!$I$7),'SFV+BESS'!$I$7,0))))</f>
        <v>0</v>
      </c>
      <c r="G252" s="27">
        <f>IF(AND(E252&lt;0,L251+E252/$B$5&gt;$H$2,-E252/'Carga-Descarga Año'!$B$5&lt;'SFV+BESS'!$I$7),E252/$B$5,IF(AND(E252&lt;0,L251+E252/$B$5&gt;$H$2,-E252/'Carga-Descarga Año'!$B$5&gt;'SFV+BESS'!$I$7),-'SFV+BESS'!$I$7,IF(AND(E252&lt;0,L251+E252/$B$5&lt;$H$2),-MIN('SFV+BESS'!$I$7,L251-$H$2),0)))</f>
        <v>0</v>
      </c>
      <c r="I252" s="38">
        <f t="shared" si="257"/>
        <v>0</v>
      </c>
      <c r="J252" s="27">
        <f t="shared" si="259"/>
        <v>0</v>
      </c>
      <c r="K252" s="27">
        <f t="shared" si="258"/>
        <v>0</v>
      </c>
      <c r="L252" s="28">
        <f>IF((L251+F252+G252)&gt;=$B$2*'SFV+BESS'!$I$9, $B$2*'SFV+BESS'!$I$9, (L251+F252+G252))</f>
        <v>150.06407894736839</v>
      </c>
      <c r="M252" s="110">
        <f t="shared" si="260"/>
        <v>0</v>
      </c>
      <c r="R252" s="251"/>
      <c r="S252" s="48">
        <v>10.125</v>
      </c>
      <c r="T252" s="2">
        <f t="shared" si="317"/>
        <v>0</v>
      </c>
      <c r="U252" s="2">
        <f>Gen_Cons_Horario!B1022</f>
        <v>0</v>
      </c>
      <c r="V252" s="35">
        <f t="shared" si="292"/>
        <v>0</v>
      </c>
      <c r="W252" s="116">
        <f>IF(AND(V252&gt;0,V252*$B$4+AC251&lt;=$B$2*'SFV+BESS'!$I$9,V252&lt;'SFV+BESS'!$I$7), V252*$B$4, IF(AND(V252&gt;0,V252*$B$4+AC251&gt;$B$2*'SFV+BESS'!$I$9,V252*$B$4&lt;'SFV+BESS'!$I$7),$B$2*'SFV+BESS'!$I$9-AC251,IF(AND(V252&gt;0,V252*$B$4+AC251&gt;$B$2*'SFV+BESS'!$I$9,V252*$B$4&gt;'SFV+BESS'!$I$7,AC251&lt;$B$2*'SFV+BESS'!$I$9),$B$2*'SFV+BESS'!$I$9-AC251,IF(AND(V252&gt;0,V252*$B$4+AC251&lt;=$B$2*'SFV+BESS'!$I$9,V252&gt;'SFV+BESS'!$I$7),'SFV+BESS'!$I$7,0))))</f>
        <v>0</v>
      </c>
      <c r="X252" s="27">
        <f>IF(AND(V252&lt;0,AC251+V252/$B$5&gt;$H$2,-V252/'Carga-Descarga Año'!$B$5&lt;'SFV+BESS'!$I$7),V252/$B$5,IF(AND(V252&lt;0,AC251+V252/$B$5&gt;$H$2,-V252/'Carga-Descarga Año'!$B$5&gt;'SFV+BESS'!$I$7),-'SFV+BESS'!$I$7,IF(AND(V252&lt;0,AC251+V252/$B$5&lt;$H$2),-MIN('SFV+BESS'!$I$7,AC251-$H$2),0)))</f>
        <v>0</v>
      </c>
      <c r="Z252" s="33">
        <f t="shared" si="286"/>
        <v>0</v>
      </c>
      <c r="AA252" s="27">
        <f t="shared" si="261"/>
        <v>0</v>
      </c>
      <c r="AB252" s="27">
        <f t="shared" si="285"/>
        <v>0</v>
      </c>
      <c r="AC252" s="28">
        <f>IF((AC251+W252+X252)&gt;=$B$2*'SFV+BESS'!$I$9, $B$2*'SFV+BESS'!$I$9, (AC251+W252+X252))</f>
        <v>173.61249999999998</v>
      </c>
      <c r="AD252" s="110">
        <f t="shared" si="262"/>
        <v>0</v>
      </c>
      <c r="AI252" s="251"/>
      <c r="AJ252" s="48">
        <v>10.125</v>
      </c>
      <c r="AK252" s="52">
        <f t="shared" si="318"/>
        <v>0</v>
      </c>
      <c r="AL252" s="33">
        <f>Gen_Cons_Horario!B1694</f>
        <v>0</v>
      </c>
      <c r="AM252" s="35">
        <f t="shared" si="293"/>
        <v>0</v>
      </c>
      <c r="AN252" s="116">
        <f>IF(AND(AM252&gt;0,AM252*$B$4+AT251&lt;=$B$2*'SFV+BESS'!$I$9,AM252&lt;'SFV+BESS'!$I$7), AM252*$B$4, IF(AND(AM252&gt;0,AM252*$B$4+AT251&gt;$B$2*'SFV+BESS'!$I$9,AM252*$B$4&lt;'SFV+BESS'!$I$7),$B$2*'SFV+BESS'!$I$9-AT251,IF(AND(AM252&gt;0,AM252*$B$4+AT251&gt;$B$2*'SFV+BESS'!$I$9,AM252*$B$4&gt;'SFV+BESS'!$I$7,AT251&lt;$B$2*'SFV+BESS'!$I$9),$B$2*'SFV+BESS'!$I$9-AT251,IF(AND(AM252&gt;0,AM252*$B$4+AT251&lt;=$B$2*'SFV+BESS'!$I$9,AM252&gt;'SFV+BESS'!$I$7),'SFV+BESS'!$I$7,0))))</f>
        <v>0</v>
      </c>
      <c r="AO252" s="27">
        <f>IF(AND(AM252&lt;0,AT251+AM252/$B$5&gt;$H$2,-AM252/'Carga-Descarga Año'!$B$5&lt;'SFV+BESS'!$I$7),AM252/$B$5,IF(AND(AM252&lt;0,AT251+AM252/$B$5&gt;$H$2,-AM252/'Carga-Descarga Año'!$B$5&gt;'SFV+BESS'!$I$7),-'SFV+BESS'!$I$7,IF(AND(AM252&lt;0,AT251+AM252/$B$5&lt;$H$2),-MIN('SFV+BESS'!$I$7,AT251-$H$2),0)))</f>
        <v>0</v>
      </c>
      <c r="AP252" s="33"/>
      <c r="AQ252" s="33">
        <f t="shared" si="299"/>
        <v>0</v>
      </c>
      <c r="AR252" s="27">
        <f t="shared" si="263"/>
        <v>0</v>
      </c>
      <c r="AS252" s="27">
        <f t="shared" si="300"/>
        <v>0</v>
      </c>
      <c r="AT252" s="28">
        <f>IF((AT251+AN252+AO252)&gt;=$B$2*'SFV+BESS'!$I$9, $B$2*'SFV+BESS'!$I$9, (AT251+AN252+AO252))</f>
        <v>172.53218491635695</v>
      </c>
      <c r="AU252" s="110">
        <f t="shared" si="264"/>
        <v>0</v>
      </c>
      <c r="AZ252" s="251"/>
      <c r="BA252" s="48">
        <v>10.125</v>
      </c>
      <c r="BB252" s="33">
        <f t="shared" si="319"/>
        <v>0</v>
      </c>
      <c r="BC252" s="33">
        <f>Gen_Cons_Horario!B2438</f>
        <v>0</v>
      </c>
      <c r="BD252" s="35">
        <f t="shared" si="294"/>
        <v>0</v>
      </c>
      <c r="BE252" s="116">
        <f>IF(AND(BD252&gt;0,BD252*$B$4+BK251&lt;=$B$2*'SFV+BESS'!$I$9,BD252&lt;'SFV+BESS'!$I$7), BD252*$B$4, IF(AND(BD252&gt;0,BD252*$B$4+BK251&gt;$B$2*'SFV+BESS'!$I$9,BD252*$B$4&lt;'SFV+BESS'!$I$7),$B$2*'SFV+BESS'!$I$9-BK251,IF(AND(BD252&gt;0,BD252*$B$4+BK251&gt;$B$2*'SFV+BESS'!$I$9,BD252*$B$4&gt;'SFV+BESS'!$I$7,BK251&lt;$B$2*'SFV+BESS'!$I$9),$B$2*'SFV+BESS'!$I$9-BK251,IF(AND(BD252&gt;0,BD252*$B$4+BK251&lt;=$B$2*'SFV+BESS'!$I$9,BD252&gt;'SFV+BESS'!$I$7),'SFV+BESS'!$I$7,0))))</f>
        <v>0</v>
      </c>
      <c r="BF252" s="27">
        <f>IF(AND(BD252&lt;0,BK251+BD252/$B$5&gt;$H$2,-BD252/'Carga-Descarga Año'!$B$5&lt;'SFV+BESS'!$I$7),BD252/$B$5,IF(AND(BD252&lt;0,BK251+BD252/$B$5&gt;$H$2,-BD252/'Carga-Descarga Año'!$B$5&gt;'SFV+BESS'!$I$7),-'SFV+BESS'!$I$7,IF(AND(BD252&lt;0,BK251+BD252/$B$5&lt;$H$2),-MIN('SFV+BESS'!$I$7,BK251-$H$2),0)))</f>
        <v>0</v>
      </c>
      <c r="BG252" s="33"/>
      <c r="BH252" s="33">
        <f t="shared" si="301"/>
        <v>0</v>
      </c>
      <c r="BI252" s="27">
        <f t="shared" si="265"/>
        <v>0</v>
      </c>
      <c r="BJ252" s="27">
        <f t="shared" si="302"/>
        <v>0</v>
      </c>
      <c r="BK252" s="28">
        <f>IF((BK251+BE252+BF252)&gt;=$B$2*'SFV+BESS'!$I$9, $B$2*'SFV+BESS'!$I$9, (BK251+BE252+BF252))</f>
        <v>173.61249999999998</v>
      </c>
      <c r="BL252" s="110">
        <f t="shared" si="266"/>
        <v>0</v>
      </c>
      <c r="BQ252" s="251"/>
      <c r="BR252" s="48">
        <v>10.125</v>
      </c>
      <c r="BS252" s="33">
        <f t="shared" si="320"/>
        <v>0</v>
      </c>
      <c r="BT252" s="33">
        <f>Gen_Cons_Horario!B3158</f>
        <v>0</v>
      </c>
      <c r="BU252" s="35">
        <f t="shared" si="295"/>
        <v>0</v>
      </c>
      <c r="BV252" s="116">
        <f>IF(AND(BU252&gt;0,BU252*$B$4+CB251&lt;=$B$2*'SFV+BESS'!$I$9,BU252&lt;'SFV+BESS'!$I$7), BU252*$B$4, IF(AND(BU252&gt;0,BU252*$B$4+CB251&gt;$B$2*'SFV+BESS'!$I$9,BU252*$B$4&lt;'SFV+BESS'!$I$7),$B$2*'SFV+BESS'!$I$9-CB251,IF(AND(BU252&gt;0,BU252*$B$4+CB251&gt;$B$2*'SFV+BESS'!$I$9,BU252*$B$4&gt;'SFV+BESS'!$I$7,CB251&lt;$B$2*'SFV+BESS'!$I$9),$B$2*'SFV+BESS'!$I$9-CB251,IF(AND(BU252&gt;0,BU252*$B$4+CB251&lt;=$B$2*'SFV+BESS'!$I$9,BU252&gt;'SFV+BESS'!$I$7),'SFV+BESS'!$I$7,0))))</f>
        <v>0</v>
      </c>
      <c r="BW252" s="27">
        <f>IF(AND(BU252&lt;0,CB251+BU252/$B$5&gt;$H$2,-BU252/'Carga-Descarga Año'!$B$5&lt;'SFV+BESS'!$I$7),BU252/$B$5,IF(AND(BU252&lt;0,CB251+BU252/$B$5&gt;$H$2,-BU252/'Carga-Descarga Año'!$B$5&gt;'SFV+BESS'!$I$7),-'SFV+BESS'!$I$7,IF(AND(BU252&lt;0,CB251+BU252/$B$5&lt;$H$2),-MIN('SFV+BESS'!$I$7,CB251-$H$2),0)))</f>
        <v>0</v>
      </c>
      <c r="BX252" s="33"/>
      <c r="BY252" s="33">
        <f t="shared" si="303"/>
        <v>0</v>
      </c>
      <c r="BZ252" s="27">
        <f t="shared" si="267"/>
        <v>0</v>
      </c>
      <c r="CA252" s="27">
        <f t="shared" si="268"/>
        <v>0</v>
      </c>
      <c r="CB252" s="28">
        <f>IF((CB251+BV252+BW252)&gt;=$B$2*'SFV+BESS'!$I$9, $B$2*'SFV+BESS'!$I$9, (CB251+BV252+BW252))</f>
        <v>173.61249999999998</v>
      </c>
      <c r="CC252" s="110">
        <f t="shared" si="269"/>
        <v>0</v>
      </c>
      <c r="CH252" s="251"/>
      <c r="CI252" s="48">
        <v>10.125</v>
      </c>
      <c r="CJ252" s="33">
        <f t="shared" si="321"/>
        <v>0</v>
      </c>
      <c r="CK252" s="33">
        <f>Gen_Cons_Horario!B3902</f>
        <v>0</v>
      </c>
      <c r="CL252" s="35">
        <f t="shared" si="296"/>
        <v>0</v>
      </c>
      <c r="CM252" s="116">
        <f>IF(AND(CL252&gt;0,CL252*$B$4+CS251&lt;=$B$2*'SFV+BESS'!$I$9,CL252&lt;'SFV+BESS'!$I$7), CL252*$B$4, IF(AND(CL252&gt;0,CL252*$B$4+CS251&gt;$B$2*'SFV+BESS'!$I$9,CL252*$B$4&lt;'SFV+BESS'!$I$7),$B$2*'SFV+BESS'!$I$9-CS251,IF(AND(CL252&gt;0,CL252*$B$4+CS251&gt;$B$2*'SFV+BESS'!$I$9,CL252*$B$4&gt;'SFV+BESS'!$I$7,CS251&lt;$B$2*'SFV+BESS'!$I$9),$B$2*'SFV+BESS'!$I$9-CS251,IF(AND(CL252&gt;0,CL252*$B$4+CS251&lt;=$B$2*'SFV+BESS'!$I$9,CL252&gt;'SFV+BESS'!$I$7),'SFV+BESS'!$I$7,0))))</f>
        <v>0</v>
      </c>
      <c r="CN252" s="27">
        <f>IF(AND(CL252&lt;0,CS251+CL252/$B$5&gt;$H$2,-CL252/'Carga-Descarga Año'!$B$5&lt;'SFV+BESS'!$I$7),CL252/$B$5,IF(AND(CL252&lt;0,CS251+CL252/$B$5&gt;$H$2,-CL252/'Carga-Descarga Año'!$B$5&gt;'SFV+BESS'!$I$7),-'SFV+BESS'!$I$7,IF(AND(CL252&lt;0,CS251+CL252/$B$5&lt;$H$2),-MIN('SFV+BESS'!$I$7,CS251-$H$2),0)))</f>
        <v>0</v>
      </c>
      <c r="CO252" s="33"/>
      <c r="CP252" s="33">
        <f t="shared" si="304"/>
        <v>0</v>
      </c>
      <c r="CQ252" s="27">
        <f t="shared" si="270"/>
        <v>0</v>
      </c>
      <c r="CR252" s="27">
        <f t="shared" si="305"/>
        <v>0</v>
      </c>
      <c r="CS252" s="28">
        <f>IF((CS251+CM252+CN252)&gt;=$B$2*'SFV+BESS'!$I$9, $B$2*'SFV+BESS'!$I$9, (CS251+CM252+CN252))</f>
        <v>173.61249999999998</v>
      </c>
      <c r="CT252" s="110">
        <f t="shared" si="271"/>
        <v>0</v>
      </c>
      <c r="CY252" s="251"/>
      <c r="CZ252" s="48">
        <v>10.125</v>
      </c>
      <c r="DA252" s="33">
        <f t="shared" si="322"/>
        <v>0</v>
      </c>
      <c r="DB252" s="33">
        <f>Gen_Cons_Horario!B4622</f>
        <v>0</v>
      </c>
      <c r="DC252" s="35">
        <f t="shared" si="287"/>
        <v>0</v>
      </c>
      <c r="DD252" s="116">
        <f>IF(AND(DC252&gt;0,DC252*$B$4+DJ251&lt;=$B$2*'SFV+BESS'!$I$9,DC252&lt;'SFV+BESS'!$I$7), DC252*$B$4, IF(AND(DC252&gt;0,DC252*$B$4+DJ251&gt;$B$2*'SFV+BESS'!$I$9,DC252*$B$4&lt;'SFV+BESS'!$I$7),$B$2*'SFV+BESS'!$I$9-DJ251,IF(AND(DC252&gt;0,DC252*$B$4+DJ251&gt;$B$2*'SFV+BESS'!$I$9,DC252*$B$4&gt;'SFV+BESS'!$I$7,DJ251&lt;$B$2*'SFV+BESS'!$I$9),$B$2*'SFV+BESS'!$I$9-DJ251,IF(AND(DC252&gt;0,DC252*$B$4+DJ251&lt;=$B$2*'SFV+BESS'!$I$9,DC252&gt;'SFV+BESS'!$I$7),'SFV+BESS'!$I$7,0))))</f>
        <v>0</v>
      </c>
      <c r="DE252" s="27">
        <f>IF(AND(DC252&lt;0,DJ251+DC252/$B$5&gt;$H$2,-DC252/'Carga-Descarga Año'!$B$5&lt;'SFV+BESS'!$I$7),DC252/$B$5,IF(AND(DC252&lt;0,DJ251+DC252/$B$5&gt;$H$2,-DC252/'Carga-Descarga Año'!$B$5&gt;'SFV+BESS'!$I$7),-'SFV+BESS'!$I$7,IF(AND(DC252&lt;0,DJ251+DC252/$B$5&lt;$H$2),-MIN('SFV+BESS'!$I$7,DJ251-$H$2),0)))</f>
        <v>0</v>
      </c>
      <c r="DF252" s="33"/>
      <c r="DG252" s="33">
        <f t="shared" si="306"/>
        <v>0</v>
      </c>
      <c r="DH252" s="27">
        <f t="shared" si="272"/>
        <v>0</v>
      </c>
      <c r="DI252" s="27">
        <f t="shared" si="273"/>
        <v>0</v>
      </c>
      <c r="DJ252" s="28">
        <f>IF((DJ251+DD252+DE252)&gt;=$B$2*'SFV+BESS'!$I$9, $B$2*'SFV+BESS'!$I$9, (DJ251+DD252+DE252))</f>
        <v>173.61249999999998</v>
      </c>
      <c r="DK252" s="110">
        <f t="shared" si="274"/>
        <v>0</v>
      </c>
      <c r="DP252" s="251"/>
      <c r="DQ252" s="48">
        <v>10.125</v>
      </c>
      <c r="DR252" s="33">
        <f t="shared" si="323"/>
        <v>0</v>
      </c>
      <c r="DS252" s="33">
        <f>Gen_Cons_Horario!B5366</f>
        <v>0</v>
      </c>
      <c r="DT252" s="35">
        <f t="shared" si="288"/>
        <v>0</v>
      </c>
      <c r="DU252" s="116">
        <f>IF(AND(DT252&gt;0,DT252*$B$4+EA251&lt;=$B$2*'SFV+BESS'!$I$9,DT252&lt;'SFV+BESS'!$I$7), DT252*$B$4, IF(AND(DT252&gt;0,DT252*$B$4+EA251&gt;$B$2*'SFV+BESS'!$I$9,DT252*$B$4&lt;'SFV+BESS'!$I$7),$B$2*'SFV+BESS'!$I$9-EA251,IF(AND(DT252&gt;0,DT252*$B$4+EA251&gt;$B$2*'SFV+BESS'!$I$9,DT252*$B$4&gt;'SFV+BESS'!$I$7,EA251&lt;$B$2*'SFV+BESS'!$I$9),$B$2*'SFV+BESS'!$I$9-EA251,IF(AND(DT252&gt;0,DT252*$B$4+EA251&lt;=$B$2*'SFV+BESS'!$I$9,DT252&gt;'SFV+BESS'!$I$7),'SFV+BESS'!$I$7,0))))</f>
        <v>0</v>
      </c>
      <c r="DV252" s="27">
        <f>IF(AND(DT252&lt;0,EA251+DT252/$B$5&gt;$H$2,-DT252/'Carga-Descarga Año'!$B$5&lt;'SFV+BESS'!$I$7),DT252/$B$5,IF(AND(DT252&lt;0,EA251+DT252/$B$5&gt;$H$2,-DT252/'Carga-Descarga Año'!$B$5&gt;'SFV+BESS'!$I$7),-'SFV+BESS'!$I$7,IF(AND(DT252&lt;0,EA251+DT252/$B$5&lt;$H$2),-MIN('SFV+BESS'!$I$7,EA251-$H$2),0)))</f>
        <v>0</v>
      </c>
      <c r="DW252" s="33"/>
      <c r="DX252" s="33">
        <f t="shared" si="307"/>
        <v>0</v>
      </c>
      <c r="DY252" s="27">
        <f t="shared" si="275"/>
        <v>0</v>
      </c>
      <c r="DZ252" s="27">
        <f t="shared" si="308"/>
        <v>0</v>
      </c>
      <c r="EA252" s="28">
        <f>IF((EA251+DU252+DV252)&gt;=$B$2*'SFV+BESS'!$I$9, $B$2*'SFV+BESS'!$I$9, (EA251+DU252+DV252))</f>
        <v>173.61249999999998</v>
      </c>
      <c r="EB252" s="110">
        <f t="shared" si="276"/>
        <v>0</v>
      </c>
      <c r="EG252" s="251"/>
      <c r="EH252" s="48">
        <v>10.125</v>
      </c>
      <c r="EI252" s="33">
        <f t="shared" si="324"/>
        <v>0</v>
      </c>
      <c r="EJ252" s="33">
        <f>Gen_Cons_Horario!B6110</f>
        <v>0</v>
      </c>
      <c r="EK252" s="35">
        <f t="shared" si="289"/>
        <v>0</v>
      </c>
      <c r="EL252" s="116">
        <f>IF(AND(EK252&gt;0,EK252*$B$4+ER251&lt;=$B$2*'SFV+BESS'!$I$9,EK252&lt;'SFV+BESS'!$I$7), EK252*$B$4, IF(AND(EK252&gt;0,EK252*$B$4+ER251&gt;$B$2*'SFV+BESS'!$I$9,EK252*$B$4&lt;'SFV+BESS'!$I$7),$B$2*'SFV+BESS'!$I$9-ER251,IF(AND(EK252&gt;0,EK252*$B$4+ER251&gt;$B$2*'SFV+BESS'!$I$9,EK252*$B$4&gt;'SFV+BESS'!$I$7,ER251&lt;$B$2*'SFV+BESS'!$I$9),$B$2*'SFV+BESS'!$I$9-ER251,IF(AND(EK252&gt;0,EK252*$B$4+ER251&lt;=$B$2*'SFV+BESS'!$I$9,EK252&gt;'SFV+BESS'!$I$7),'SFV+BESS'!$I$7,0))))</f>
        <v>0</v>
      </c>
      <c r="EM252" s="27">
        <f>IF(AND(EK252&lt;0,ER251+EK252/$B$5&gt;$H$2,-EK252/'Carga-Descarga Año'!$B$5&lt;'SFV+BESS'!$I$7),EK252/$B$5,IF(AND(EK252&lt;0,ER251+EK252/$B$5&gt;$H$2,-EK252/'Carga-Descarga Año'!$B$5&gt;'SFV+BESS'!$I$7),-'SFV+BESS'!$I$7,IF(AND(EK252&lt;0,ER251+EK252/$B$5&lt;$H$2),-MIN('SFV+BESS'!$I$7,ER251-$H$2),0)))</f>
        <v>0</v>
      </c>
      <c r="EN252" s="33"/>
      <c r="EO252" s="33">
        <f t="shared" si="309"/>
        <v>0</v>
      </c>
      <c r="EP252" s="27">
        <f t="shared" si="277"/>
        <v>0</v>
      </c>
      <c r="EQ252" s="27">
        <f t="shared" si="310"/>
        <v>0</v>
      </c>
      <c r="ER252" s="28">
        <f>IF((ER251+EL252+EM252)&gt;=$B$2*'SFV+BESS'!$I$9, $B$2*'SFV+BESS'!$I$9, (ER251+EL252+EM252))</f>
        <v>173.61249999999998</v>
      </c>
      <c r="ES252" s="110">
        <f t="shared" si="278"/>
        <v>0</v>
      </c>
      <c r="EX252" s="251"/>
      <c r="EY252" s="48">
        <v>10.125</v>
      </c>
      <c r="EZ252" s="33">
        <f t="shared" si="325"/>
        <v>0</v>
      </c>
      <c r="FA252" s="33">
        <f>Gen_Cons_Horario!B6830</f>
        <v>0</v>
      </c>
      <c r="FB252" s="35">
        <f t="shared" si="290"/>
        <v>0</v>
      </c>
      <c r="FC252" s="116">
        <f>IF(AND(FB252&gt;0,FB252*$B$4+FI251&lt;=$B$2*'SFV+BESS'!$I$9,FB252&lt;'SFV+BESS'!$I$7), FB252*$B$4, IF(AND(FB252&gt;0,FB252*$B$4+FI251&gt;$B$2*'SFV+BESS'!$I$9,FB252*$B$4&lt;'SFV+BESS'!$I$7),$B$2*'SFV+BESS'!$I$9-FI251,IF(AND(FB252&gt;0,FB252*$B$4+FI251&gt;$B$2*'SFV+BESS'!$I$9,FB252*$B$4&gt;'SFV+BESS'!$I$7,FI251&lt;$B$2*'SFV+BESS'!$I$9),$B$2*'SFV+BESS'!$I$9-FI251,IF(AND(FB252&gt;0,FB252*$B$4+FI251&lt;=$B$2*'SFV+BESS'!$I$9,FB252&gt;'SFV+BESS'!$I$7),'SFV+BESS'!$I$7,0))))</f>
        <v>0</v>
      </c>
      <c r="FD252" s="27">
        <f>IF(AND(FB252&lt;0,FI251+FB252/$B$5&gt;$H$2,-FB252/'Carga-Descarga Año'!$B$5&lt;'SFV+BESS'!$I$7),FB252/$B$5,IF(AND(FB252&lt;0,FI251+FB252/$B$5&gt;$H$2,-FB252/'Carga-Descarga Año'!$B$5&gt;'SFV+BESS'!$I$7),-'SFV+BESS'!$I$7,IF(AND(FB252&lt;0,FI251+FB252/$B$5&lt;$H$2),-MIN('SFV+BESS'!$I$7,FI251-$H$2),0)))</f>
        <v>0</v>
      </c>
      <c r="FE252" s="33"/>
      <c r="FF252" s="33">
        <f t="shared" si="311"/>
        <v>0</v>
      </c>
      <c r="FG252" s="27">
        <f t="shared" si="279"/>
        <v>0</v>
      </c>
      <c r="FH252" s="27">
        <f t="shared" si="312"/>
        <v>0</v>
      </c>
      <c r="FI252" s="28">
        <f>IF((FI251+FC252+FD252)&gt;=$B$2*'SFV+BESS'!$I$9, $B$2*'SFV+BESS'!$I$9, (FI251+FC252+FD252))</f>
        <v>173.61249999999998</v>
      </c>
      <c r="FJ252" s="110">
        <f t="shared" si="280"/>
        <v>0</v>
      </c>
      <c r="FO252" s="251"/>
      <c r="FP252" s="48">
        <v>10.125</v>
      </c>
      <c r="FQ252" s="33">
        <f t="shared" si="326"/>
        <v>0</v>
      </c>
      <c r="FR252" s="33">
        <f>Gen_Cons_Horario!B7574</f>
        <v>0</v>
      </c>
      <c r="FS252" s="35">
        <f t="shared" si="291"/>
        <v>0</v>
      </c>
      <c r="FT252" s="116">
        <f>IF(AND(FS252&gt;0,FS252*$B$4+FZ251&lt;=$B$2*'SFV+BESS'!$I$9,FS252&lt;'SFV+BESS'!$I$7), FS252*$B$4, IF(AND(FS252&gt;0,FS252*$B$4+FZ251&gt;$B$2*'SFV+BESS'!$I$9,FS252*$B$4&lt;'SFV+BESS'!$I$7),$B$2*'SFV+BESS'!$I$9-FZ251,IF(AND(FS252&gt;0,FS252*$B$4+FZ251&gt;$B$2*'SFV+BESS'!$I$9,FS252*$B$4&gt;'SFV+BESS'!$I$7,FZ251&lt;$B$2*'SFV+BESS'!$I$9),$B$2*'SFV+BESS'!$I$9-FZ251,IF(AND(FS252&gt;0,FS252*$B$4+FZ251&lt;=$B$2*'SFV+BESS'!$I$9,FS252&gt;'SFV+BESS'!$I$7),'SFV+BESS'!$I$7,0))))</f>
        <v>0</v>
      </c>
      <c r="FU252" s="27">
        <f>IF(AND(FS252&lt;0,FZ251+FS252/$B$5&gt;$H$2,-FS252/'Carga-Descarga Año'!$B$5&lt;'SFV+BESS'!$I$7),FS252/$B$5,IF(AND(FS252&lt;0,FZ251+FS252/$B$5&gt;$H$2,-FS252/'Carga-Descarga Año'!$B$5&gt;'SFV+BESS'!$I$7),-'SFV+BESS'!$I$7,IF(AND(FS252&lt;0,FZ251+FS252/$B$5&lt;$H$2),-MIN('SFV+BESS'!$I$7,FZ251-$H$2),0)))</f>
        <v>0</v>
      </c>
      <c r="FV252" s="33"/>
      <c r="FW252" s="33">
        <f t="shared" si="313"/>
        <v>0</v>
      </c>
      <c r="FX252" s="27">
        <f t="shared" si="281"/>
        <v>0</v>
      </c>
      <c r="FY252" s="27">
        <f t="shared" si="314"/>
        <v>0</v>
      </c>
      <c r="FZ252" s="28">
        <f>IF((FZ251+FT252+FU252)&gt;=$B$2*'SFV+BESS'!$I$9, $B$2*'SFV+BESS'!$I$9, (FZ251+FT252+FU252))</f>
        <v>173.61249999999998</v>
      </c>
      <c r="GA252" s="110">
        <f t="shared" si="282"/>
        <v>0</v>
      </c>
      <c r="GF252" s="251"/>
      <c r="GG252" s="48">
        <v>10.125</v>
      </c>
      <c r="GH252" s="33">
        <f t="shared" si="327"/>
        <v>0</v>
      </c>
      <c r="GI252" s="33">
        <f>Gen_Cons_Horario!B8294</f>
        <v>0</v>
      </c>
      <c r="GJ252" s="35">
        <f t="shared" si="297"/>
        <v>0</v>
      </c>
      <c r="GK252" s="116">
        <f>IF(AND(GJ252&gt;0,GJ252*$B$4+GQ251&lt;=$B$2*'SFV+BESS'!$I$9,GJ252&lt;'SFV+BESS'!$I$7), GJ252*$B$4, IF(AND(GJ252&gt;0,GJ252*$B$4+GQ251&gt;$B$2*'SFV+BESS'!$I$9,GJ252*$B$4&lt;'SFV+BESS'!$I$7),$B$2*'SFV+BESS'!$I$9-GQ251,IF(AND(GJ252&gt;0,GJ252*$B$4+GQ251&gt;$B$2*'SFV+BESS'!$I$9,GJ252*$B$4&gt;'SFV+BESS'!$I$7,GQ251&lt;$B$2*'SFV+BESS'!$I$9),$B$2*'SFV+BESS'!$I$9-GQ251,IF(AND(GJ252&gt;0,GJ252*$B$4+GQ251&lt;=$B$2*'SFV+BESS'!$I$9,GJ252&gt;'SFV+BESS'!$I$7),'SFV+BESS'!$I$7,0))))</f>
        <v>0</v>
      </c>
      <c r="GL252" s="27">
        <f>IF(AND(GJ252&lt;0,GQ251+GJ252/$B$5&gt;$H$2,-GJ252/'Carga-Descarga Año'!$B$5&lt;'SFV+BESS'!$I$7),GJ252/$B$5,IF(AND(GJ252&lt;0,GQ251+GJ252/$B$5&gt;$H$2,-GJ252/'Carga-Descarga Año'!$B$5&gt;'SFV+BESS'!$I$7),-'SFV+BESS'!$I$7,IF(AND(GJ252&lt;0,GQ251+GJ252/$B$5&lt;$H$2),-MIN('SFV+BESS'!$I$7,GQ251-$H$2),0)))</f>
        <v>0</v>
      </c>
      <c r="GM252" s="33"/>
      <c r="GN252" s="33">
        <f t="shared" si="315"/>
        <v>0</v>
      </c>
      <c r="GO252" s="27">
        <f t="shared" si="283"/>
        <v>0</v>
      </c>
      <c r="GP252" s="27">
        <f t="shared" si="316"/>
        <v>0</v>
      </c>
      <c r="GQ252" s="28">
        <f>IF((GQ251+GK252+GL252)&gt;=$B$2*'SFV+BESS'!$I$9, $B$2*'SFV+BESS'!$I$9, (GQ251+GK252+GL252))</f>
        <v>173.61249999999998</v>
      </c>
      <c r="GR252" s="110">
        <f t="shared" si="284"/>
        <v>0</v>
      </c>
    </row>
    <row r="253" spans="1:200">
      <c r="A253" s="249"/>
      <c r="B253" s="48">
        <v>10.1666666666667</v>
      </c>
      <c r="C253" s="38">
        <f t="shared" si="298"/>
        <v>0</v>
      </c>
      <c r="D253" s="2">
        <f>Gen_Cons_Horario!B279</f>
        <v>0</v>
      </c>
      <c r="E253" s="140">
        <f t="shared" si="256"/>
        <v>0</v>
      </c>
      <c r="F253" s="116">
        <f>IF(AND(E253&gt;0,E253*$B$4+L252&lt;=$B$2*'SFV+BESS'!$I$9,E253&lt;'SFV+BESS'!$I$7), E253*$B$4, IF(AND(E253&gt;0,E253*$B$4+L252&gt;$B$2*'SFV+BESS'!$I$9,E253*$B$4&lt;'SFV+BESS'!$I$7),$B$2*'SFV+BESS'!$I$9-L252,IF(AND(E253&gt;0,E253*$B$4+L252&gt;$B$2*'SFV+BESS'!$I$9,E253*$B$4&gt;'SFV+BESS'!$I$7,L252&lt;$B$2*'SFV+BESS'!$I$9),$B$2*'SFV+BESS'!$I$9-L252,IF(AND(E253&gt;0,E253*$B$4+L252&lt;=$B$2*'SFV+BESS'!$I$9,E253&gt;'SFV+BESS'!$I$7),'SFV+BESS'!$I$7,0))))</f>
        <v>0</v>
      </c>
      <c r="G253" s="27">
        <f>IF(AND(E253&lt;0,L252+E253/$B$5&gt;$H$2,-E253/'Carga-Descarga Año'!$B$5&lt;'SFV+BESS'!$I$7),E253/$B$5,IF(AND(E253&lt;0,L252+E253/$B$5&gt;$H$2,-E253/'Carga-Descarga Año'!$B$5&gt;'SFV+BESS'!$I$7),-'SFV+BESS'!$I$7,IF(AND(E253&lt;0,L252+E253/$B$5&lt;$H$2),-MIN('SFV+BESS'!$I$7,L252-$H$2),0)))</f>
        <v>0</v>
      </c>
      <c r="I253" s="38">
        <f t="shared" si="257"/>
        <v>0</v>
      </c>
      <c r="J253" s="27">
        <f t="shared" si="259"/>
        <v>0</v>
      </c>
      <c r="K253" s="27">
        <f t="shared" si="258"/>
        <v>0</v>
      </c>
      <c r="L253" s="28">
        <f>IF((L252+F253+G253)&gt;=$B$2*'SFV+BESS'!$I$9, $B$2*'SFV+BESS'!$I$9, (L252+F253+G253))</f>
        <v>150.06407894736839</v>
      </c>
      <c r="M253" s="110">
        <f t="shared" si="260"/>
        <v>0</v>
      </c>
      <c r="R253" s="251"/>
      <c r="S253" s="48">
        <v>10.1666666666667</v>
      </c>
      <c r="T253" s="2">
        <f t="shared" si="317"/>
        <v>0</v>
      </c>
      <c r="U253" s="2">
        <f>Gen_Cons_Horario!B1023</f>
        <v>0</v>
      </c>
      <c r="V253" s="35">
        <f t="shared" si="292"/>
        <v>0</v>
      </c>
      <c r="W253" s="116">
        <f>IF(AND(V253&gt;0,V253*$B$4+AC252&lt;=$B$2*'SFV+BESS'!$I$9,V253&lt;'SFV+BESS'!$I$7), V253*$B$4, IF(AND(V253&gt;0,V253*$B$4+AC252&gt;$B$2*'SFV+BESS'!$I$9,V253*$B$4&lt;'SFV+BESS'!$I$7),$B$2*'SFV+BESS'!$I$9-AC252,IF(AND(V253&gt;0,V253*$B$4+AC252&gt;$B$2*'SFV+BESS'!$I$9,V253*$B$4&gt;'SFV+BESS'!$I$7,AC252&lt;$B$2*'SFV+BESS'!$I$9),$B$2*'SFV+BESS'!$I$9-AC252,IF(AND(V253&gt;0,V253*$B$4+AC252&lt;=$B$2*'SFV+BESS'!$I$9,V253&gt;'SFV+BESS'!$I$7),'SFV+BESS'!$I$7,0))))</f>
        <v>0</v>
      </c>
      <c r="X253" s="27">
        <f>IF(AND(V253&lt;0,AC252+V253/$B$5&gt;$H$2,-V253/'Carga-Descarga Año'!$B$5&lt;'SFV+BESS'!$I$7),V253/$B$5,IF(AND(V253&lt;0,AC252+V253/$B$5&gt;$H$2,-V253/'Carga-Descarga Año'!$B$5&gt;'SFV+BESS'!$I$7),-'SFV+BESS'!$I$7,IF(AND(V253&lt;0,AC252+V253/$B$5&lt;$H$2),-MIN('SFV+BESS'!$I$7,AC252-$H$2),0)))</f>
        <v>0</v>
      </c>
      <c r="Z253" s="33">
        <f t="shared" si="286"/>
        <v>0</v>
      </c>
      <c r="AA253" s="27">
        <f t="shared" si="261"/>
        <v>0</v>
      </c>
      <c r="AB253" s="27">
        <f t="shared" si="285"/>
        <v>0</v>
      </c>
      <c r="AC253" s="28">
        <f>IF((AC252+W253+X253)&gt;=$B$2*'SFV+BESS'!$I$9, $B$2*'SFV+BESS'!$I$9, (AC252+W253+X253))</f>
        <v>173.61249999999998</v>
      </c>
      <c r="AD253" s="110">
        <f t="shared" si="262"/>
        <v>0</v>
      </c>
      <c r="AI253" s="251"/>
      <c r="AJ253" s="48">
        <v>10.1666666666667</v>
      </c>
      <c r="AK253" s="52">
        <f t="shared" si="318"/>
        <v>0</v>
      </c>
      <c r="AL253" s="33">
        <f>Gen_Cons_Horario!B1695</f>
        <v>0</v>
      </c>
      <c r="AM253" s="35">
        <f t="shared" si="293"/>
        <v>0</v>
      </c>
      <c r="AN253" s="116">
        <f>IF(AND(AM253&gt;0,AM253*$B$4+AT252&lt;=$B$2*'SFV+BESS'!$I$9,AM253&lt;'SFV+BESS'!$I$7), AM253*$B$4, IF(AND(AM253&gt;0,AM253*$B$4+AT252&gt;$B$2*'SFV+BESS'!$I$9,AM253*$B$4&lt;'SFV+BESS'!$I$7),$B$2*'SFV+BESS'!$I$9-AT252,IF(AND(AM253&gt;0,AM253*$B$4+AT252&gt;$B$2*'SFV+BESS'!$I$9,AM253*$B$4&gt;'SFV+BESS'!$I$7,AT252&lt;$B$2*'SFV+BESS'!$I$9),$B$2*'SFV+BESS'!$I$9-AT252,IF(AND(AM253&gt;0,AM253*$B$4+AT252&lt;=$B$2*'SFV+BESS'!$I$9,AM253&gt;'SFV+BESS'!$I$7),'SFV+BESS'!$I$7,0))))</f>
        <v>0</v>
      </c>
      <c r="AO253" s="27">
        <f>IF(AND(AM253&lt;0,AT252+AM253/$B$5&gt;$H$2,-AM253/'Carga-Descarga Año'!$B$5&lt;'SFV+BESS'!$I$7),AM253/$B$5,IF(AND(AM253&lt;0,AT252+AM253/$B$5&gt;$H$2,-AM253/'Carga-Descarga Año'!$B$5&gt;'SFV+BESS'!$I$7),-'SFV+BESS'!$I$7,IF(AND(AM253&lt;0,AT252+AM253/$B$5&lt;$H$2),-MIN('SFV+BESS'!$I$7,AT252-$H$2),0)))</f>
        <v>0</v>
      </c>
      <c r="AP253" s="33"/>
      <c r="AQ253" s="33">
        <f t="shared" si="299"/>
        <v>0</v>
      </c>
      <c r="AR253" s="27">
        <f t="shared" si="263"/>
        <v>0</v>
      </c>
      <c r="AS253" s="27">
        <f t="shared" si="300"/>
        <v>0</v>
      </c>
      <c r="AT253" s="28">
        <f>IF((AT252+AN253+AO253)&gt;=$B$2*'SFV+BESS'!$I$9, $B$2*'SFV+BESS'!$I$9, (AT252+AN253+AO253))</f>
        <v>172.53218491635695</v>
      </c>
      <c r="AU253" s="110">
        <f t="shared" si="264"/>
        <v>0</v>
      </c>
      <c r="AZ253" s="251"/>
      <c r="BA253" s="48">
        <v>10.1666666666667</v>
      </c>
      <c r="BB253" s="33">
        <f t="shared" si="319"/>
        <v>0</v>
      </c>
      <c r="BC253" s="33">
        <f>Gen_Cons_Horario!B2439</f>
        <v>0</v>
      </c>
      <c r="BD253" s="35">
        <f t="shared" si="294"/>
        <v>0</v>
      </c>
      <c r="BE253" s="116">
        <f>IF(AND(BD253&gt;0,BD253*$B$4+BK252&lt;=$B$2*'SFV+BESS'!$I$9,BD253&lt;'SFV+BESS'!$I$7), BD253*$B$4, IF(AND(BD253&gt;0,BD253*$B$4+BK252&gt;$B$2*'SFV+BESS'!$I$9,BD253*$B$4&lt;'SFV+BESS'!$I$7),$B$2*'SFV+BESS'!$I$9-BK252,IF(AND(BD253&gt;0,BD253*$B$4+BK252&gt;$B$2*'SFV+BESS'!$I$9,BD253*$B$4&gt;'SFV+BESS'!$I$7,BK252&lt;$B$2*'SFV+BESS'!$I$9),$B$2*'SFV+BESS'!$I$9-BK252,IF(AND(BD253&gt;0,BD253*$B$4+BK252&lt;=$B$2*'SFV+BESS'!$I$9,BD253&gt;'SFV+BESS'!$I$7),'SFV+BESS'!$I$7,0))))</f>
        <v>0</v>
      </c>
      <c r="BF253" s="27">
        <f>IF(AND(BD253&lt;0,BK252+BD253/$B$5&gt;$H$2,-BD253/'Carga-Descarga Año'!$B$5&lt;'SFV+BESS'!$I$7),BD253/$B$5,IF(AND(BD253&lt;0,BK252+BD253/$B$5&gt;$H$2,-BD253/'Carga-Descarga Año'!$B$5&gt;'SFV+BESS'!$I$7),-'SFV+BESS'!$I$7,IF(AND(BD253&lt;0,BK252+BD253/$B$5&lt;$H$2),-MIN('SFV+BESS'!$I$7,BK252-$H$2),0)))</f>
        <v>0</v>
      </c>
      <c r="BG253" s="33"/>
      <c r="BH253" s="33">
        <f t="shared" si="301"/>
        <v>0</v>
      </c>
      <c r="BI253" s="27">
        <f t="shared" si="265"/>
        <v>0</v>
      </c>
      <c r="BJ253" s="27">
        <f t="shared" si="302"/>
        <v>0</v>
      </c>
      <c r="BK253" s="28">
        <f>IF((BK252+BE253+BF253)&gt;=$B$2*'SFV+BESS'!$I$9, $B$2*'SFV+BESS'!$I$9, (BK252+BE253+BF253))</f>
        <v>173.61249999999998</v>
      </c>
      <c r="BL253" s="110">
        <f t="shared" si="266"/>
        <v>0</v>
      </c>
      <c r="BQ253" s="251"/>
      <c r="BR253" s="48">
        <v>10.1666666666667</v>
      </c>
      <c r="BS253" s="33">
        <f t="shared" si="320"/>
        <v>0</v>
      </c>
      <c r="BT253" s="33">
        <f>Gen_Cons_Horario!B3159</f>
        <v>0</v>
      </c>
      <c r="BU253" s="35">
        <f t="shared" si="295"/>
        <v>0</v>
      </c>
      <c r="BV253" s="116">
        <f>IF(AND(BU253&gt;0,BU253*$B$4+CB252&lt;=$B$2*'SFV+BESS'!$I$9,BU253&lt;'SFV+BESS'!$I$7), BU253*$B$4, IF(AND(BU253&gt;0,BU253*$B$4+CB252&gt;$B$2*'SFV+BESS'!$I$9,BU253*$B$4&lt;'SFV+BESS'!$I$7),$B$2*'SFV+BESS'!$I$9-CB252,IF(AND(BU253&gt;0,BU253*$B$4+CB252&gt;$B$2*'SFV+BESS'!$I$9,BU253*$B$4&gt;'SFV+BESS'!$I$7,CB252&lt;$B$2*'SFV+BESS'!$I$9),$B$2*'SFV+BESS'!$I$9-CB252,IF(AND(BU253&gt;0,BU253*$B$4+CB252&lt;=$B$2*'SFV+BESS'!$I$9,BU253&gt;'SFV+BESS'!$I$7),'SFV+BESS'!$I$7,0))))</f>
        <v>0</v>
      </c>
      <c r="BW253" s="27">
        <f>IF(AND(BU253&lt;0,CB252+BU253/$B$5&gt;$H$2,-BU253/'Carga-Descarga Año'!$B$5&lt;'SFV+BESS'!$I$7),BU253/$B$5,IF(AND(BU253&lt;0,CB252+BU253/$B$5&gt;$H$2,-BU253/'Carga-Descarga Año'!$B$5&gt;'SFV+BESS'!$I$7),-'SFV+BESS'!$I$7,IF(AND(BU253&lt;0,CB252+BU253/$B$5&lt;$H$2),-MIN('SFV+BESS'!$I$7,CB252-$H$2),0)))</f>
        <v>0</v>
      </c>
      <c r="BX253" s="33"/>
      <c r="BY253" s="33">
        <f t="shared" si="303"/>
        <v>0</v>
      </c>
      <c r="BZ253" s="27">
        <f t="shared" si="267"/>
        <v>0</v>
      </c>
      <c r="CA253" s="27">
        <f t="shared" si="268"/>
        <v>0</v>
      </c>
      <c r="CB253" s="28">
        <f>IF((CB252+BV253+BW253)&gt;=$B$2*'SFV+BESS'!$I$9, $B$2*'SFV+BESS'!$I$9, (CB252+BV253+BW253))</f>
        <v>173.61249999999998</v>
      </c>
      <c r="CC253" s="110">
        <f t="shared" si="269"/>
        <v>0</v>
      </c>
      <c r="CH253" s="251"/>
      <c r="CI253" s="48">
        <v>10.1666666666667</v>
      </c>
      <c r="CJ253" s="33">
        <f t="shared" si="321"/>
        <v>0</v>
      </c>
      <c r="CK253" s="33">
        <f>Gen_Cons_Horario!B3903</f>
        <v>0</v>
      </c>
      <c r="CL253" s="35">
        <f t="shared" si="296"/>
        <v>0</v>
      </c>
      <c r="CM253" s="116">
        <f>IF(AND(CL253&gt;0,CL253*$B$4+CS252&lt;=$B$2*'SFV+BESS'!$I$9,CL253&lt;'SFV+BESS'!$I$7), CL253*$B$4, IF(AND(CL253&gt;0,CL253*$B$4+CS252&gt;$B$2*'SFV+BESS'!$I$9,CL253*$B$4&lt;'SFV+BESS'!$I$7),$B$2*'SFV+BESS'!$I$9-CS252,IF(AND(CL253&gt;0,CL253*$B$4+CS252&gt;$B$2*'SFV+BESS'!$I$9,CL253*$B$4&gt;'SFV+BESS'!$I$7,CS252&lt;$B$2*'SFV+BESS'!$I$9),$B$2*'SFV+BESS'!$I$9-CS252,IF(AND(CL253&gt;0,CL253*$B$4+CS252&lt;=$B$2*'SFV+BESS'!$I$9,CL253&gt;'SFV+BESS'!$I$7),'SFV+BESS'!$I$7,0))))</f>
        <v>0</v>
      </c>
      <c r="CN253" s="27">
        <f>IF(AND(CL253&lt;0,CS252+CL253/$B$5&gt;$H$2,-CL253/'Carga-Descarga Año'!$B$5&lt;'SFV+BESS'!$I$7),CL253/$B$5,IF(AND(CL253&lt;0,CS252+CL253/$B$5&gt;$H$2,-CL253/'Carga-Descarga Año'!$B$5&gt;'SFV+BESS'!$I$7),-'SFV+BESS'!$I$7,IF(AND(CL253&lt;0,CS252+CL253/$B$5&lt;$H$2),-MIN('SFV+BESS'!$I$7,CS252-$H$2),0)))</f>
        <v>0</v>
      </c>
      <c r="CO253" s="33"/>
      <c r="CP253" s="33">
        <f t="shared" si="304"/>
        <v>0</v>
      </c>
      <c r="CQ253" s="27">
        <f t="shared" si="270"/>
        <v>0</v>
      </c>
      <c r="CR253" s="27">
        <f t="shared" si="305"/>
        <v>0</v>
      </c>
      <c r="CS253" s="28">
        <f>IF((CS252+CM253+CN253)&gt;=$B$2*'SFV+BESS'!$I$9, $B$2*'SFV+BESS'!$I$9, (CS252+CM253+CN253))</f>
        <v>173.61249999999998</v>
      </c>
      <c r="CT253" s="110">
        <f t="shared" si="271"/>
        <v>0</v>
      </c>
      <c r="CY253" s="251"/>
      <c r="CZ253" s="48">
        <v>10.1666666666667</v>
      </c>
      <c r="DA253" s="33">
        <f t="shared" si="322"/>
        <v>0</v>
      </c>
      <c r="DB253" s="33">
        <f>Gen_Cons_Horario!B4623</f>
        <v>0</v>
      </c>
      <c r="DC253" s="35">
        <f t="shared" si="287"/>
        <v>0</v>
      </c>
      <c r="DD253" s="116">
        <f>IF(AND(DC253&gt;0,DC253*$B$4+DJ252&lt;=$B$2*'SFV+BESS'!$I$9,DC253&lt;'SFV+BESS'!$I$7), DC253*$B$4, IF(AND(DC253&gt;0,DC253*$B$4+DJ252&gt;$B$2*'SFV+BESS'!$I$9,DC253*$B$4&lt;'SFV+BESS'!$I$7),$B$2*'SFV+BESS'!$I$9-DJ252,IF(AND(DC253&gt;0,DC253*$B$4+DJ252&gt;$B$2*'SFV+BESS'!$I$9,DC253*$B$4&gt;'SFV+BESS'!$I$7,DJ252&lt;$B$2*'SFV+BESS'!$I$9),$B$2*'SFV+BESS'!$I$9-DJ252,IF(AND(DC253&gt;0,DC253*$B$4+DJ252&lt;=$B$2*'SFV+BESS'!$I$9,DC253&gt;'SFV+BESS'!$I$7),'SFV+BESS'!$I$7,0))))</f>
        <v>0</v>
      </c>
      <c r="DE253" s="27">
        <f>IF(AND(DC253&lt;0,DJ252+DC253/$B$5&gt;$H$2,-DC253/'Carga-Descarga Año'!$B$5&lt;'SFV+BESS'!$I$7),DC253/$B$5,IF(AND(DC253&lt;0,DJ252+DC253/$B$5&gt;$H$2,-DC253/'Carga-Descarga Año'!$B$5&gt;'SFV+BESS'!$I$7),-'SFV+BESS'!$I$7,IF(AND(DC253&lt;0,DJ252+DC253/$B$5&lt;$H$2),-MIN('SFV+BESS'!$I$7,DJ252-$H$2),0)))</f>
        <v>0</v>
      </c>
      <c r="DF253" s="33"/>
      <c r="DG253" s="33">
        <f t="shared" si="306"/>
        <v>0</v>
      </c>
      <c r="DH253" s="27">
        <f t="shared" si="272"/>
        <v>0</v>
      </c>
      <c r="DI253" s="27">
        <f t="shared" si="273"/>
        <v>0</v>
      </c>
      <c r="DJ253" s="28">
        <f>IF((DJ252+DD253+DE253)&gt;=$B$2*'SFV+BESS'!$I$9, $B$2*'SFV+BESS'!$I$9, (DJ252+DD253+DE253))</f>
        <v>173.61249999999998</v>
      </c>
      <c r="DK253" s="110">
        <f t="shared" si="274"/>
        <v>0</v>
      </c>
      <c r="DP253" s="251"/>
      <c r="DQ253" s="48">
        <v>10.1666666666667</v>
      </c>
      <c r="DR253" s="33">
        <f t="shared" si="323"/>
        <v>0</v>
      </c>
      <c r="DS253" s="33">
        <f>Gen_Cons_Horario!B5367</f>
        <v>0</v>
      </c>
      <c r="DT253" s="35">
        <f t="shared" si="288"/>
        <v>0</v>
      </c>
      <c r="DU253" s="116">
        <f>IF(AND(DT253&gt;0,DT253*$B$4+EA252&lt;=$B$2*'SFV+BESS'!$I$9,DT253&lt;'SFV+BESS'!$I$7), DT253*$B$4, IF(AND(DT253&gt;0,DT253*$B$4+EA252&gt;$B$2*'SFV+BESS'!$I$9,DT253*$B$4&lt;'SFV+BESS'!$I$7),$B$2*'SFV+BESS'!$I$9-EA252,IF(AND(DT253&gt;0,DT253*$B$4+EA252&gt;$B$2*'SFV+BESS'!$I$9,DT253*$B$4&gt;'SFV+BESS'!$I$7,EA252&lt;$B$2*'SFV+BESS'!$I$9),$B$2*'SFV+BESS'!$I$9-EA252,IF(AND(DT253&gt;0,DT253*$B$4+EA252&lt;=$B$2*'SFV+BESS'!$I$9,DT253&gt;'SFV+BESS'!$I$7),'SFV+BESS'!$I$7,0))))</f>
        <v>0</v>
      </c>
      <c r="DV253" s="27">
        <f>IF(AND(DT253&lt;0,EA252+DT253/$B$5&gt;$H$2,-DT253/'Carga-Descarga Año'!$B$5&lt;'SFV+BESS'!$I$7),DT253/$B$5,IF(AND(DT253&lt;0,EA252+DT253/$B$5&gt;$H$2,-DT253/'Carga-Descarga Año'!$B$5&gt;'SFV+BESS'!$I$7),-'SFV+BESS'!$I$7,IF(AND(DT253&lt;0,EA252+DT253/$B$5&lt;$H$2),-MIN('SFV+BESS'!$I$7,EA252-$H$2),0)))</f>
        <v>0</v>
      </c>
      <c r="DW253" s="33"/>
      <c r="DX253" s="33">
        <f t="shared" si="307"/>
        <v>0</v>
      </c>
      <c r="DY253" s="27">
        <f t="shared" si="275"/>
        <v>0</v>
      </c>
      <c r="DZ253" s="27">
        <f t="shared" si="308"/>
        <v>0</v>
      </c>
      <c r="EA253" s="28">
        <f>IF((EA252+DU253+DV253)&gt;=$B$2*'SFV+BESS'!$I$9, $B$2*'SFV+BESS'!$I$9, (EA252+DU253+DV253))</f>
        <v>173.61249999999998</v>
      </c>
      <c r="EB253" s="110">
        <f t="shared" si="276"/>
        <v>0</v>
      </c>
      <c r="EG253" s="251"/>
      <c r="EH253" s="48">
        <v>10.1666666666667</v>
      </c>
      <c r="EI253" s="33">
        <f t="shared" si="324"/>
        <v>0</v>
      </c>
      <c r="EJ253" s="33">
        <f>Gen_Cons_Horario!B6111</f>
        <v>0</v>
      </c>
      <c r="EK253" s="35">
        <f t="shared" si="289"/>
        <v>0</v>
      </c>
      <c r="EL253" s="116">
        <f>IF(AND(EK253&gt;0,EK253*$B$4+ER252&lt;=$B$2*'SFV+BESS'!$I$9,EK253&lt;'SFV+BESS'!$I$7), EK253*$B$4, IF(AND(EK253&gt;0,EK253*$B$4+ER252&gt;$B$2*'SFV+BESS'!$I$9,EK253*$B$4&lt;'SFV+BESS'!$I$7),$B$2*'SFV+BESS'!$I$9-ER252,IF(AND(EK253&gt;0,EK253*$B$4+ER252&gt;$B$2*'SFV+BESS'!$I$9,EK253*$B$4&gt;'SFV+BESS'!$I$7,ER252&lt;$B$2*'SFV+BESS'!$I$9),$B$2*'SFV+BESS'!$I$9-ER252,IF(AND(EK253&gt;0,EK253*$B$4+ER252&lt;=$B$2*'SFV+BESS'!$I$9,EK253&gt;'SFV+BESS'!$I$7),'SFV+BESS'!$I$7,0))))</f>
        <v>0</v>
      </c>
      <c r="EM253" s="27">
        <f>IF(AND(EK253&lt;0,ER252+EK253/$B$5&gt;$H$2,-EK253/'Carga-Descarga Año'!$B$5&lt;'SFV+BESS'!$I$7),EK253/$B$5,IF(AND(EK253&lt;0,ER252+EK253/$B$5&gt;$H$2,-EK253/'Carga-Descarga Año'!$B$5&gt;'SFV+BESS'!$I$7),-'SFV+BESS'!$I$7,IF(AND(EK253&lt;0,ER252+EK253/$B$5&lt;$H$2),-MIN('SFV+BESS'!$I$7,ER252-$H$2),0)))</f>
        <v>0</v>
      </c>
      <c r="EN253" s="33"/>
      <c r="EO253" s="33">
        <f t="shared" si="309"/>
        <v>0</v>
      </c>
      <c r="EP253" s="27">
        <f t="shared" si="277"/>
        <v>0</v>
      </c>
      <c r="EQ253" s="27">
        <f t="shared" si="310"/>
        <v>0</v>
      </c>
      <c r="ER253" s="28">
        <f>IF((ER252+EL253+EM253)&gt;=$B$2*'SFV+BESS'!$I$9, $B$2*'SFV+BESS'!$I$9, (ER252+EL253+EM253))</f>
        <v>173.61249999999998</v>
      </c>
      <c r="ES253" s="110">
        <f t="shared" si="278"/>
        <v>0</v>
      </c>
      <c r="EX253" s="251"/>
      <c r="EY253" s="48">
        <v>10.1666666666667</v>
      </c>
      <c r="EZ253" s="33">
        <f t="shared" si="325"/>
        <v>0</v>
      </c>
      <c r="FA253" s="33">
        <f>Gen_Cons_Horario!B6831</f>
        <v>0</v>
      </c>
      <c r="FB253" s="35">
        <f t="shared" si="290"/>
        <v>0</v>
      </c>
      <c r="FC253" s="116">
        <f>IF(AND(FB253&gt;0,FB253*$B$4+FI252&lt;=$B$2*'SFV+BESS'!$I$9,FB253&lt;'SFV+BESS'!$I$7), FB253*$B$4, IF(AND(FB253&gt;0,FB253*$B$4+FI252&gt;$B$2*'SFV+BESS'!$I$9,FB253*$B$4&lt;'SFV+BESS'!$I$7),$B$2*'SFV+BESS'!$I$9-FI252,IF(AND(FB253&gt;0,FB253*$B$4+FI252&gt;$B$2*'SFV+BESS'!$I$9,FB253*$B$4&gt;'SFV+BESS'!$I$7,FI252&lt;$B$2*'SFV+BESS'!$I$9),$B$2*'SFV+BESS'!$I$9-FI252,IF(AND(FB253&gt;0,FB253*$B$4+FI252&lt;=$B$2*'SFV+BESS'!$I$9,FB253&gt;'SFV+BESS'!$I$7),'SFV+BESS'!$I$7,0))))</f>
        <v>0</v>
      </c>
      <c r="FD253" s="27">
        <f>IF(AND(FB253&lt;0,FI252+FB253/$B$5&gt;$H$2,-FB253/'Carga-Descarga Año'!$B$5&lt;'SFV+BESS'!$I$7),FB253/$B$5,IF(AND(FB253&lt;0,FI252+FB253/$B$5&gt;$H$2,-FB253/'Carga-Descarga Año'!$B$5&gt;'SFV+BESS'!$I$7),-'SFV+BESS'!$I$7,IF(AND(FB253&lt;0,FI252+FB253/$B$5&lt;$H$2),-MIN('SFV+BESS'!$I$7,FI252-$H$2),0)))</f>
        <v>0</v>
      </c>
      <c r="FE253" s="33"/>
      <c r="FF253" s="33">
        <f t="shared" si="311"/>
        <v>0</v>
      </c>
      <c r="FG253" s="27">
        <f t="shared" si="279"/>
        <v>0</v>
      </c>
      <c r="FH253" s="27">
        <f t="shared" si="312"/>
        <v>0</v>
      </c>
      <c r="FI253" s="28">
        <f>IF((FI252+FC253+FD253)&gt;=$B$2*'SFV+BESS'!$I$9, $B$2*'SFV+BESS'!$I$9, (FI252+FC253+FD253))</f>
        <v>173.61249999999998</v>
      </c>
      <c r="FJ253" s="110">
        <f t="shared" si="280"/>
        <v>0</v>
      </c>
      <c r="FO253" s="251"/>
      <c r="FP253" s="48">
        <v>10.1666666666667</v>
      </c>
      <c r="FQ253" s="33">
        <f t="shared" si="326"/>
        <v>0</v>
      </c>
      <c r="FR253" s="33">
        <f>Gen_Cons_Horario!B7575</f>
        <v>0</v>
      </c>
      <c r="FS253" s="35">
        <f t="shared" si="291"/>
        <v>0</v>
      </c>
      <c r="FT253" s="116">
        <f>IF(AND(FS253&gt;0,FS253*$B$4+FZ252&lt;=$B$2*'SFV+BESS'!$I$9,FS253&lt;'SFV+BESS'!$I$7), FS253*$B$4, IF(AND(FS253&gt;0,FS253*$B$4+FZ252&gt;$B$2*'SFV+BESS'!$I$9,FS253*$B$4&lt;'SFV+BESS'!$I$7),$B$2*'SFV+BESS'!$I$9-FZ252,IF(AND(FS253&gt;0,FS253*$B$4+FZ252&gt;$B$2*'SFV+BESS'!$I$9,FS253*$B$4&gt;'SFV+BESS'!$I$7,FZ252&lt;$B$2*'SFV+BESS'!$I$9),$B$2*'SFV+BESS'!$I$9-FZ252,IF(AND(FS253&gt;0,FS253*$B$4+FZ252&lt;=$B$2*'SFV+BESS'!$I$9,FS253&gt;'SFV+BESS'!$I$7),'SFV+BESS'!$I$7,0))))</f>
        <v>0</v>
      </c>
      <c r="FU253" s="27">
        <f>IF(AND(FS253&lt;0,FZ252+FS253/$B$5&gt;$H$2,-FS253/'Carga-Descarga Año'!$B$5&lt;'SFV+BESS'!$I$7),FS253/$B$5,IF(AND(FS253&lt;0,FZ252+FS253/$B$5&gt;$H$2,-FS253/'Carga-Descarga Año'!$B$5&gt;'SFV+BESS'!$I$7),-'SFV+BESS'!$I$7,IF(AND(FS253&lt;0,FZ252+FS253/$B$5&lt;$H$2),-MIN('SFV+BESS'!$I$7,FZ252-$H$2),0)))</f>
        <v>0</v>
      </c>
      <c r="FV253" s="33"/>
      <c r="FW253" s="33">
        <f t="shared" si="313"/>
        <v>0</v>
      </c>
      <c r="FX253" s="27">
        <f t="shared" si="281"/>
        <v>0</v>
      </c>
      <c r="FY253" s="27">
        <f t="shared" si="314"/>
        <v>0</v>
      </c>
      <c r="FZ253" s="28">
        <f>IF((FZ252+FT253+FU253)&gt;=$B$2*'SFV+BESS'!$I$9, $B$2*'SFV+BESS'!$I$9, (FZ252+FT253+FU253))</f>
        <v>173.61249999999998</v>
      </c>
      <c r="GA253" s="110">
        <f t="shared" si="282"/>
        <v>0</v>
      </c>
      <c r="GF253" s="251"/>
      <c r="GG253" s="48">
        <v>10.1666666666667</v>
      </c>
      <c r="GH253" s="33">
        <f t="shared" si="327"/>
        <v>0</v>
      </c>
      <c r="GI253" s="33">
        <f>Gen_Cons_Horario!B8295</f>
        <v>0</v>
      </c>
      <c r="GJ253" s="35">
        <f t="shared" si="297"/>
        <v>0</v>
      </c>
      <c r="GK253" s="116">
        <f>IF(AND(GJ253&gt;0,GJ253*$B$4+GQ252&lt;=$B$2*'SFV+BESS'!$I$9,GJ253&lt;'SFV+BESS'!$I$7), GJ253*$B$4, IF(AND(GJ253&gt;0,GJ253*$B$4+GQ252&gt;$B$2*'SFV+BESS'!$I$9,GJ253*$B$4&lt;'SFV+BESS'!$I$7),$B$2*'SFV+BESS'!$I$9-GQ252,IF(AND(GJ253&gt;0,GJ253*$B$4+GQ252&gt;$B$2*'SFV+BESS'!$I$9,GJ253*$B$4&gt;'SFV+BESS'!$I$7,GQ252&lt;$B$2*'SFV+BESS'!$I$9),$B$2*'SFV+BESS'!$I$9-GQ252,IF(AND(GJ253&gt;0,GJ253*$B$4+GQ252&lt;=$B$2*'SFV+BESS'!$I$9,GJ253&gt;'SFV+BESS'!$I$7),'SFV+BESS'!$I$7,0))))</f>
        <v>0</v>
      </c>
      <c r="GL253" s="27">
        <f>IF(AND(GJ253&lt;0,GQ252+GJ253/$B$5&gt;$H$2,-GJ253/'Carga-Descarga Año'!$B$5&lt;'SFV+BESS'!$I$7),GJ253/$B$5,IF(AND(GJ253&lt;0,GQ252+GJ253/$B$5&gt;$H$2,-GJ253/'Carga-Descarga Año'!$B$5&gt;'SFV+BESS'!$I$7),-'SFV+BESS'!$I$7,IF(AND(GJ253&lt;0,GQ252+GJ253/$B$5&lt;$H$2),-MIN('SFV+BESS'!$I$7,GQ252-$H$2),0)))</f>
        <v>0</v>
      </c>
      <c r="GM253" s="33"/>
      <c r="GN253" s="33">
        <f t="shared" si="315"/>
        <v>0</v>
      </c>
      <c r="GO253" s="27">
        <f t="shared" si="283"/>
        <v>0</v>
      </c>
      <c r="GP253" s="27">
        <f t="shared" si="316"/>
        <v>0</v>
      </c>
      <c r="GQ253" s="28">
        <f>IF((GQ252+GK253+GL253)&gt;=$B$2*'SFV+BESS'!$I$9, $B$2*'SFV+BESS'!$I$9, (GQ252+GK253+GL253))</f>
        <v>173.61249999999998</v>
      </c>
      <c r="GR253" s="110">
        <f t="shared" si="284"/>
        <v>0</v>
      </c>
    </row>
    <row r="254" spans="1:200">
      <c r="A254" s="249"/>
      <c r="B254" s="48">
        <v>10.2083333333333</v>
      </c>
      <c r="C254" s="38">
        <f t="shared" si="298"/>
        <v>0</v>
      </c>
      <c r="D254" s="2">
        <f>Gen_Cons_Horario!B280</f>
        <v>0</v>
      </c>
      <c r="E254" s="140">
        <f t="shared" si="256"/>
        <v>0</v>
      </c>
      <c r="F254" s="116">
        <f>IF(AND(E254&gt;0,E254*$B$4+L253&lt;=$B$2*'SFV+BESS'!$I$9,E254&lt;'SFV+BESS'!$I$7), E254*$B$4, IF(AND(E254&gt;0,E254*$B$4+L253&gt;$B$2*'SFV+BESS'!$I$9,E254*$B$4&lt;'SFV+BESS'!$I$7),$B$2*'SFV+BESS'!$I$9-L253,IF(AND(E254&gt;0,E254*$B$4+L253&gt;$B$2*'SFV+BESS'!$I$9,E254*$B$4&gt;'SFV+BESS'!$I$7,L253&lt;$B$2*'SFV+BESS'!$I$9),$B$2*'SFV+BESS'!$I$9-L253,IF(AND(E254&gt;0,E254*$B$4+L253&lt;=$B$2*'SFV+BESS'!$I$9,E254&gt;'SFV+BESS'!$I$7),'SFV+BESS'!$I$7,0))))</f>
        <v>0</v>
      </c>
      <c r="G254" s="27">
        <f>IF(AND(E254&lt;0,L253+E254/$B$5&gt;$H$2,-E254/'Carga-Descarga Año'!$B$5&lt;'SFV+BESS'!$I$7),E254/$B$5,IF(AND(E254&lt;0,L253+E254/$B$5&gt;$H$2,-E254/'Carga-Descarga Año'!$B$5&gt;'SFV+BESS'!$I$7),-'SFV+BESS'!$I$7,IF(AND(E254&lt;0,L253+E254/$B$5&lt;$H$2),-MIN('SFV+BESS'!$I$7,L253-$H$2),0)))</f>
        <v>0</v>
      </c>
      <c r="I254" s="38">
        <f t="shared" si="257"/>
        <v>0</v>
      </c>
      <c r="J254" s="27">
        <f t="shared" si="259"/>
        <v>0</v>
      </c>
      <c r="K254" s="27">
        <f t="shared" si="258"/>
        <v>0</v>
      </c>
      <c r="L254" s="28">
        <f>IF((L253+F254+G254)&gt;=$B$2*'SFV+BESS'!$I$9, $B$2*'SFV+BESS'!$I$9, (L253+F254+G254))</f>
        <v>150.06407894736839</v>
      </c>
      <c r="M254" s="110">
        <f t="shared" si="260"/>
        <v>0</v>
      </c>
      <c r="R254" s="251"/>
      <c r="S254" s="48">
        <v>10.2083333333333</v>
      </c>
      <c r="T254" s="2">
        <f t="shared" si="317"/>
        <v>0</v>
      </c>
      <c r="U254" s="2">
        <f>Gen_Cons_Horario!B1024</f>
        <v>0</v>
      </c>
      <c r="V254" s="35">
        <f t="shared" si="292"/>
        <v>0</v>
      </c>
      <c r="W254" s="116">
        <f>IF(AND(V254&gt;0,V254*$B$4+AC253&lt;=$B$2*'SFV+BESS'!$I$9,V254&lt;'SFV+BESS'!$I$7), V254*$B$4, IF(AND(V254&gt;0,V254*$B$4+AC253&gt;$B$2*'SFV+BESS'!$I$9,V254*$B$4&lt;'SFV+BESS'!$I$7),$B$2*'SFV+BESS'!$I$9-AC253,IF(AND(V254&gt;0,V254*$B$4+AC253&gt;$B$2*'SFV+BESS'!$I$9,V254*$B$4&gt;'SFV+BESS'!$I$7,AC253&lt;$B$2*'SFV+BESS'!$I$9),$B$2*'SFV+BESS'!$I$9-AC253,IF(AND(V254&gt;0,V254*$B$4+AC253&lt;=$B$2*'SFV+BESS'!$I$9,V254&gt;'SFV+BESS'!$I$7),'SFV+BESS'!$I$7,0))))</f>
        <v>0</v>
      </c>
      <c r="X254" s="27">
        <f>IF(AND(V254&lt;0,AC253+V254/$B$5&gt;$H$2,-V254/'Carga-Descarga Año'!$B$5&lt;'SFV+BESS'!$I$7),V254/$B$5,IF(AND(V254&lt;0,AC253+V254/$B$5&gt;$H$2,-V254/'Carga-Descarga Año'!$B$5&gt;'SFV+BESS'!$I$7),-'SFV+BESS'!$I$7,IF(AND(V254&lt;0,AC253+V254/$B$5&lt;$H$2),-MIN('SFV+BESS'!$I$7,AC253-$H$2),0)))</f>
        <v>0</v>
      </c>
      <c r="Z254" s="33">
        <f t="shared" si="286"/>
        <v>0</v>
      </c>
      <c r="AA254" s="27">
        <f t="shared" si="261"/>
        <v>0</v>
      </c>
      <c r="AB254" s="27">
        <f t="shared" si="285"/>
        <v>0</v>
      </c>
      <c r="AC254" s="28">
        <f>IF((AC253+W254+X254)&gt;=$B$2*'SFV+BESS'!$I$9, $B$2*'SFV+BESS'!$I$9, (AC253+W254+X254))</f>
        <v>173.61249999999998</v>
      </c>
      <c r="AD254" s="110">
        <f t="shared" si="262"/>
        <v>0</v>
      </c>
      <c r="AI254" s="251"/>
      <c r="AJ254" s="48">
        <v>10.2083333333333</v>
      </c>
      <c r="AK254" s="52">
        <f t="shared" si="318"/>
        <v>0</v>
      </c>
      <c r="AL254" s="33">
        <f>Gen_Cons_Horario!B1696</f>
        <v>0</v>
      </c>
      <c r="AM254" s="35">
        <f t="shared" si="293"/>
        <v>0</v>
      </c>
      <c r="AN254" s="116">
        <f>IF(AND(AM254&gt;0,AM254*$B$4+AT253&lt;=$B$2*'SFV+BESS'!$I$9,AM254&lt;'SFV+BESS'!$I$7), AM254*$B$4, IF(AND(AM254&gt;0,AM254*$B$4+AT253&gt;$B$2*'SFV+BESS'!$I$9,AM254*$B$4&lt;'SFV+BESS'!$I$7),$B$2*'SFV+BESS'!$I$9-AT253,IF(AND(AM254&gt;0,AM254*$B$4+AT253&gt;$B$2*'SFV+BESS'!$I$9,AM254*$B$4&gt;'SFV+BESS'!$I$7,AT253&lt;$B$2*'SFV+BESS'!$I$9),$B$2*'SFV+BESS'!$I$9-AT253,IF(AND(AM254&gt;0,AM254*$B$4+AT253&lt;=$B$2*'SFV+BESS'!$I$9,AM254&gt;'SFV+BESS'!$I$7),'SFV+BESS'!$I$7,0))))</f>
        <v>0</v>
      </c>
      <c r="AO254" s="27">
        <f>IF(AND(AM254&lt;0,AT253+AM254/$B$5&gt;$H$2,-AM254/'Carga-Descarga Año'!$B$5&lt;'SFV+BESS'!$I$7),AM254/$B$5,IF(AND(AM254&lt;0,AT253+AM254/$B$5&gt;$H$2,-AM254/'Carga-Descarga Año'!$B$5&gt;'SFV+BESS'!$I$7),-'SFV+BESS'!$I$7,IF(AND(AM254&lt;0,AT253+AM254/$B$5&lt;$H$2),-MIN('SFV+BESS'!$I$7,AT253-$H$2),0)))</f>
        <v>0</v>
      </c>
      <c r="AP254" s="33"/>
      <c r="AQ254" s="33">
        <f t="shared" si="299"/>
        <v>0</v>
      </c>
      <c r="AR254" s="27">
        <f t="shared" si="263"/>
        <v>0</v>
      </c>
      <c r="AS254" s="27">
        <f t="shared" si="300"/>
        <v>0</v>
      </c>
      <c r="AT254" s="28">
        <f>IF((AT253+AN254+AO254)&gt;=$B$2*'SFV+BESS'!$I$9, $B$2*'SFV+BESS'!$I$9, (AT253+AN254+AO254))</f>
        <v>172.53218491635695</v>
      </c>
      <c r="AU254" s="110">
        <f t="shared" si="264"/>
        <v>0</v>
      </c>
      <c r="AZ254" s="251"/>
      <c r="BA254" s="48">
        <v>10.2083333333333</v>
      </c>
      <c r="BB254" s="33">
        <f t="shared" si="319"/>
        <v>0</v>
      </c>
      <c r="BC254" s="33">
        <f>Gen_Cons_Horario!B2440</f>
        <v>0</v>
      </c>
      <c r="BD254" s="35">
        <f t="shared" si="294"/>
        <v>0</v>
      </c>
      <c r="BE254" s="116">
        <f>IF(AND(BD254&gt;0,BD254*$B$4+BK253&lt;=$B$2*'SFV+BESS'!$I$9,BD254&lt;'SFV+BESS'!$I$7), BD254*$B$4, IF(AND(BD254&gt;0,BD254*$B$4+BK253&gt;$B$2*'SFV+BESS'!$I$9,BD254*$B$4&lt;'SFV+BESS'!$I$7),$B$2*'SFV+BESS'!$I$9-BK253,IF(AND(BD254&gt;0,BD254*$B$4+BK253&gt;$B$2*'SFV+BESS'!$I$9,BD254*$B$4&gt;'SFV+BESS'!$I$7,BK253&lt;$B$2*'SFV+BESS'!$I$9),$B$2*'SFV+BESS'!$I$9-BK253,IF(AND(BD254&gt;0,BD254*$B$4+BK253&lt;=$B$2*'SFV+BESS'!$I$9,BD254&gt;'SFV+BESS'!$I$7),'SFV+BESS'!$I$7,0))))</f>
        <v>0</v>
      </c>
      <c r="BF254" s="27">
        <f>IF(AND(BD254&lt;0,BK253+BD254/$B$5&gt;$H$2,-BD254/'Carga-Descarga Año'!$B$5&lt;'SFV+BESS'!$I$7),BD254/$B$5,IF(AND(BD254&lt;0,BK253+BD254/$B$5&gt;$H$2,-BD254/'Carga-Descarga Año'!$B$5&gt;'SFV+BESS'!$I$7),-'SFV+BESS'!$I$7,IF(AND(BD254&lt;0,BK253+BD254/$B$5&lt;$H$2),-MIN('SFV+BESS'!$I$7,BK253-$H$2),0)))</f>
        <v>0</v>
      </c>
      <c r="BG254" s="33"/>
      <c r="BH254" s="33">
        <f t="shared" si="301"/>
        <v>0</v>
      </c>
      <c r="BI254" s="27">
        <f t="shared" si="265"/>
        <v>0</v>
      </c>
      <c r="BJ254" s="27">
        <f t="shared" si="302"/>
        <v>0</v>
      </c>
      <c r="BK254" s="28">
        <f>IF((BK253+BE254+BF254)&gt;=$B$2*'SFV+BESS'!$I$9, $B$2*'SFV+BESS'!$I$9, (BK253+BE254+BF254))</f>
        <v>173.61249999999998</v>
      </c>
      <c r="BL254" s="110">
        <f t="shared" si="266"/>
        <v>0</v>
      </c>
      <c r="BQ254" s="251"/>
      <c r="BR254" s="48">
        <v>10.2083333333333</v>
      </c>
      <c r="BS254" s="33">
        <f t="shared" si="320"/>
        <v>0</v>
      </c>
      <c r="BT254" s="33">
        <f>Gen_Cons_Horario!B3160</f>
        <v>0</v>
      </c>
      <c r="BU254" s="35">
        <f t="shared" si="295"/>
        <v>0</v>
      </c>
      <c r="BV254" s="116">
        <f>IF(AND(BU254&gt;0,BU254*$B$4+CB253&lt;=$B$2*'SFV+BESS'!$I$9,BU254&lt;'SFV+BESS'!$I$7), BU254*$B$4, IF(AND(BU254&gt;0,BU254*$B$4+CB253&gt;$B$2*'SFV+BESS'!$I$9,BU254*$B$4&lt;'SFV+BESS'!$I$7),$B$2*'SFV+BESS'!$I$9-CB253,IF(AND(BU254&gt;0,BU254*$B$4+CB253&gt;$B$2*'SFV+BESS'!$I$9,BU254*$B$4&gt;'SFV+BESS'!$I$7,CB253&lt;$B$2*'SFV+BESS'!$I$9),$B$2*'SFV+BESS'!$I$9-CB253,IF(AND(BU254&gt;0,BU254*$B$4+CB253&lt;=$B$2*'SFV+BESS'!$I$9,BU254&gt;'SFV+BESS'!$I$7),'SFV+BESS'!$I$7,0))))</f>
        <v>0</v>
      </c>
      <c r="BW254" s="27">
        <f>IF(AND(BU254&lt;0,CB253+BU254/$B$5&gt;$H$2,-BU254/'Carga-Descarga Año'!$B$5&lt;'SFV+BESS'!$I$7),BU254/$B$5,IF(AND(BU254&lt;0,CB253+BU254/$B$5&gt;$H$2,-BU254/'Carga-Descarga Año'!$B$5&gt;'SFV+BESS'!$I$7),-'SFV+BESS'!$I$7,IF(AND(BU254&lt;0,CB253+BU254/$B$5&lt;$H$2),-MIN('SFV+BESS'!$I$7,CB253-$H$2),0)))</f>
        <v>0</v>
      </c>
      <c r="BX254" s="33"/>
      <c r="BY254" s="33">
        <f t="shared" si="303"/>
        <v>0</v>
      </c>
      <c r="BZ254" s="27">
        <f t="shared" si="267"/>
        <v>0</v>
      </c>
      <c r="CA254" s="27">
        <f t="shared" si="268"/>
        <v>0</v>
      </c>
      <c r="CB254" s="28">
        <f>IF((CB253+BV254+BW254)&gt;=$B$2*'SFV+BESS'!$I$9, $B$2*'SFV+BESS'!$I$9, (CB253+BV254+BW254))</f>
        <v>173.61249999999998</v>
      </c>
      <c r="CC254" s="110">
        <f t="shared" si="269"/>
        <v>0</v>
      </c>
      <c r="CH254" s="251"/>
      <c r="CI254" s="48">
        <v>10.2083333333333</v>
      </c>
      <c r="CJ254" s="33">
        <f t="shared" si="321"/>
        <v>0</v>
      </c>
      <c r="CK254" s="33">
        <f>Gen_Cons_Horario!B3904</f>
        <v>0</v>
      </c>
      <c r="CL254" s="35">
        <f t="shared" si="296"/>
        <v>0</v>
      </c>
      <c r="CM254" s="116">
        <f>IF(AND(CL254&gt;0,CL254*$B$4+CS253&lt;=$B$2*'SFV+BESS'!$I$9,CL254&lt;'SFV+BESS'!$I$7), CL254*$B$4, IF(AND(CL254&gt;0,CL254*$B$4+CS253&gt;$B$2*'SFV+BESS'!$I$9,CL254*$B$4&lt;'SFV+BESS'!$I$7),$B$2*'SFV+BESS'!$I$9-CS253,IF(AND(CL254&gt;0,CL254*$B$4+CS253&gt;$B$2*'SFV+BESS'!$I$9,CL254*$B$4&gt;'SFV+BESS'!$I$7,CS253&lt;$B$2*'SFV+BESS'!$I$9),$B$2*'SFV+BESS'!$I$9-CS253,IF(AND(CL254&gt;0,CL254*$B$4+CS253&lt;=$B$2*'SFV+BESS'!$I$9,CL254&gt;'SFV+BESS'!$I$7),'SFV+BESS'!$I$7,0))))</f>
        <v>0</v>
      </c>
      <c r="CN254" s="27">
        <f>IF(AND(CL254&lt;0,CS253+CL254/$B$5&gt;$H$2,-CL254/'Carga-Descarga Año'!$B$5&lt;'SFV+BESS'!$I$7),CL254/$B$5,IF(AND(CL254&lt;0,CS253+CL254/$B$5&gt;$H$2,-CL254/'Carga-Descarga Año'!$B$5&gt;'SFV+BESS'!$I$7),-'SFV+BESS'!$I$7,IF(AND(CL254&lt;0,CS253+CL254/$B$5&lt;$H$2),-MIN('SFV+BESS'!$I$7,CS253-$H$2),0)))</f>
        <v>0</v>
      </c>
      <c r="CO254" s="33"/>
      <c r="CP254" s="33">
        <f t="shared" si="304"/>
        <v>0</v>
      </c>
      <c r="CQ254" s="27">
        <f t="shared" si="270"/>
        <v>0</v>
      </c>
      <c r="CR254" s="27">
        <f t="shared" si="305"/>
        <v>0</v>
      </c>
      <c r="CS254" s="28">
        <f>IF((CS253+CM254+CN254)&gt;=$B$2*'SFV+BESS'!$I$9, $B$2*'SFV+BESS'!$I$9, (CS253+CM254+CN254))</f>
        <v>173.61249999999998</v>
      </c>
      <c r="CT254" s="110">
        <f t="shared" si="271"/>
        <v>0</v>
      </c>
      <c r="CY254" s="251"/>
      <c r="CZ254" s="48">
        <v>10.2083333333333</v>
      </c>
      <c r="DA254" s="33">
        <f t="shared" si="322"/>
        <v>0</v>
      </c>
      <c r="DB254" s="33">
        <f>Gen_Cons_Horario!B4624</f>
        <v>0</v>
      </c>
      <c r="DC254" s="35">
        <f t="shared" si="287"/>
        <v>0</v>
      </c>
      <c r="DD254" s="116">
        <f>IF(AND(DC254&gt;0,DC254*$B$4+DJ253&lt;=$B$2*'SFV+BESS'!$I$9,DC254&lt;'SFV+BESS'!$I$7), DC254*$B$4, IF(AND(DC254&gt;0,DC254*$B$4+DJ253&gt;$B$2*'SFV+BESS'!$I$9,DC254*$B$4&lt;'SFV+BESS'!$I$7),$B$2*'SFV+BESS'!$I$9-DJ253,IF(AND(DC254&gt;0,DC254*$B$4+DJ253&gt;$B$2*'SFV+BESS'!$I$9,DC254*$B$4&gt;'SFV+BESS'!$I$7,DJ253&lt;$B$2*'SFV+BESS'!$I$9),$B$2*'SFV+BESS'!$I$9-DJ253,IF(AND(DC254&gt;0,DC254*$B$4+DJ253&lt;=$B$2*'SFV+BESS'!$I$9,DC254&gt;'SFV+BESS'!$I$7),'SFV+BESS'!$I$7,0))))</f>
        <v>0</v>
      </c>
      <c r="DE254" s="27">
        <f>IF(AND(DC254&lt;0,DJ253+DC254/$B$5&gt;$H$2,-DC254/'Carga-Descarga Año'!$B$5&lt;'SFV+BESS'!$I$7),DC254/$B$5,IF(AND(DC254&lt;0,DJ253+DC254/$B$5&gt;$H$2,-DC254/'Carga-Descarga Año'!$B$5&gt;'SFV+BESS'!$I$7),-'SFV+BESS'!$I$7,IF(AND(DC254&lt;0,DJ253+DC254/$B$5&lt;$H$2),-MIN('SFV+BESS'!$I$7,DJ253-$H$2),0)))</f>
        <v>0</v>
      </c>
      <c r="DF254" s="33"/>
      <c r="DG254" s="33">
        <f t="shared" si="306"/>
        <v>0</v>
      </c>
      <c r="DH254" s="27">
        <f t="shared" si="272"/>
        <v>0</v>
      </c>
      <c r="DI254" s="27">
        <f t="shared" si="273"/>
        <v>0</v>
      </c>
      <c r="DJ254" s="28">
        <f>IF((DJ253+DD254+DE254)&gt;=$B$2*'SFV+BESS'!$I$9, $B$2*'SFV+BESS'!$I$9, (DJ253+DD254+DE254))</f>
        <v>173.61249999999998</v>
      </c>
      <c r="DK254" s="110">
        <f t="shared" si="274"/>
        <v>0</v>
      </c>
      <c r="DP254" s="251"/>
      <c r="DQ254" s="48">
        <v>10.2083333333333</v>
      </c>
      <c r="DR254" s="33">
        <f t="shared" si="323"/>
        <v>0</v>
      </c>
      <c r="DS254" s="33">
        <f>Gen_Cons_Horario!B5368</f>
        <v>0</v>
      </c>
      <c r="DT254" s="35">
        <f t="shared" si="288"/>
        <v>0</v>
      </c>
      <c r="DU254" s="116">
        <f>IF(AND(DT254&gt;0,DT254*$B$4+EA253&lt;=$B$2*'SFV+BESS'!$I$9,DT254&lt;'SFV+BESS'!$I$7), DT254*$B$4, IF(AND(DT254&gt;0,DT254*$B$4+EA253&gt;$B$2*'SFV+BESS'!$I$9,DT254*$B$4&lt;'SFV+BESS'!$I$7),$B$2*'SFV+BESS'!$I$9-EA253,IF(AND(DT254&gt;0,DT254*$B$4+EA253&gt;$B$2*'SFV+BESS'!$I$9,DT254*$B$4&gt;'SFV+BESS'!$I$7,EA253&lt;$B$2*'SFV+BESS'!$I$9),$B$2*'SFV+BESS'!$I$9-EA253,IF(AND(DT254&gt;0,DT254*$B$4+EA253&lt;=$B$2*'SFV+BESS'!$I$9,DT254&gt;'SFV+BESS'!$I$7),'SFV+BESS'!$I$7,0))))</f>
        <v>0</v>
      </c>
      <c r="DV254" s="27">
        <f>IF(AND(DT254&lt;0,EA253+DT254/$B$5&gt;$H$2,-DT254/'Carga-Descarga Año'!$B$5&lt;'SFV+BESS'!$I$7),DT254/$B$5,IF(AND(DT254&lt;0,EA253+DT254/$B$5&gt;$H$2,-DT254/'Carga-Descarga Año'!$B$5&gt;'SFV+BESS'!$I$7),-'SFV+BESS'!$I$7,IF(AND(DT254&lt;0,EA253+DT254/$B$5&lt;$H$2),-MIN('SFV+BESS'!$I$7,EA253-$H$2),0)))</f>
        <v>0</v>
      </c>
      <c r="DW254" s="33"/>
      <c r="DX254" s="33">
        <f t="shared" si="307"/>
        <v>0</v>
      </c>
      <c r="DY254" s="27">
        <f t="shared" si="275"/>
        <v>0</v>
      </c>
      <c r="DZ254" s="27">
        <f t="shared" si="308"/>
        <v>0</v>
      </c>
      <c r="EA254" s="28">
        <f>IF((EA253+DU254+DV254)&gt;=$B$2*'SFV+BESS'!$I$9, $B$2*'SFV+BESS'!$I$9, (EA253+DU254+DV254))</f>
        <v>173.61249999999998</v>
      </c>
      <c r="EB254" s="110">
        <f t="shared" si="276"/>
        <v>0</v>
      </c>
      <c r="EG254" s="251"/>
      <c r="EH254" s="48">
        <v>10.2083333333333</v>
      </c>
      <c r="EI254" s="33">
        <f t="shared" si="324"/>
        <v>0</v>
      </c>
      <c r="EJ254" s="33">
        <f>Gen_Cons_Horario!B6112</f>
        <v>0</v>
      </c>
      <c r="EK254" s="35">
        <f t="shared" si="289"/>
        <v>0</v>
      </c>
      <c r="EL254" s="116">
        <f>IF(AND(EK254&gt;0,EK254*$B$4+ER253&lt;=$B$2*'SFV+BESS'!$I$9,EK254&lt;'SFV+BESS'!$I$7), EK254*$B$4, IF(AND(EK254&gt;0,EK254*$B$4+ER253&gt;$B$2*'SFV+BESS'!$I$9,EK254*$B$4&lt;'SFV+BESS'!$I$7),$B$2*'SFV+BESS'!$I$9-ER253,IF(AND(EK254&gt;0,EK254*$B$4+ER253&gt;$B$2*'SFV+BESS'!$I$9,EK254*$B$4&gt;'SFV+BESS'!$I$7,ER253&lt;$B$2*'SFV+BESS'!$I$9),$B$2*'SFV+BESS'!$I$9-ER253,IF(AND(EK254&gt;0,EK254*$B$4+ER253&lt;=$B$2*'SFV+BESS'!$I$9,EK254&gt;'SFV+BESS'!$I$7),'SFV+BESS'!$I$7,0))))</f>
        <v>0</v>
      </c>
      <c r="EM254" s="27">
        <f>IF(AND(EK254&lt;0,ER253+EK254/$B$5&gt;$H$2,-EK254/'Carga-Descarga Año'!$B$5&lt;'SFV+BESS'!$I$7),EK254/$B$5,IF(AND(EK254&lt;0,ER253+EK254/$B$5&gt;$H$2,-EK254/'Carga-Descarga Año'!$B$5&gt;'SFV+BESS'!$I$7),-'SFV+BESS'!$I$7,IF(AND(EK254&lt;0,ER253+EK254/$B$5&lt;$H$2),-MIN('SFV+BESS'!$I$7,ER253-$H$2),0)))</f>
        <v>0</v>
      </c>
      <c r="EN254" s="33"/>
      <c r="EO254" s="33">
        <f t="shared" si="309"/>
        <v>0</v>
      </c>
      <c r="EP254" s="27">
        <f t="shared" si="277"/>
        <v>0</v>
      </c>
      <c r="EQ254" s="27">
        <f t="shared" si="310"/>
        <v>0</v>
      </c>
      <c r="ER254" s="28">
        <f>IF((ER253+EL254+EM254)&gt;=$B$2*'SFV+BESS'!$I$9, $B$2*'SFV+BESS'!$I$9, (ER253+EL254+EM254))</f>
        <v>173.61249999999998</v>
      </c>
      <c r="ES254" s="110">
        <f t="shared" si="278"/>
        <v>0</v>
      </c>
      <c r="EX254" s="251"/>
      <c r="EY254" s="48">
        <v>10.2083333333333</v>
      </c>
      <c r="EZ254" s="33">
        <f t="shared" si="325"/>
        <v>0</v>
      </c>
      <c r="FA254" s="33">
        <f>Gen_Cons_Horario!B6832</f>
        <v>0</v>
      </c>
      <c r="FB254" s="35">
        <f t="shared" si="290"/>
        <v>0</v>
      </c>
      <c r="FC254" s="116">
        <f>IF(AND(FB254&gt;0,FB254*$B$4+FI253&lt;=$B$2*'SFV+BESS'!$I$9,FB254&lt;'SFV+BESS'!$I$7), FB254*$B$4, IF(AND(FB254&gt;0,FB254*$B$4+FI253&gt;$B$2*'SFV+BESS'!$I$9,FB254*$B$4&lt;'SFV+BESS'!$I$7),$B$2*'SFV+BESS'!$I$9-FI253,IF(AND(FB254&gt;0,FB254*$B$4+FI253&gt;$B$2*'SFV+BESS'!$I$9,FB254*$B$4&gt;'SFV+BESS'!$I$7,FI253&lt;$B$2*'SFV+BESS'!$I$9),$B$2*'SFV+BESS'!$I$9-FI253,IF(AND(FB254&gt;0,FB254*$B$4+FI253&lt;=$B$2*'SFV+BESS'!$I$9,FB254&gt;'SFV+BESS'!$I$7),'SFV+BESS'!$I$7,0))))</f>
        <v>0</v>
      </c>
      <c r="FD254" s="27">
        <f>IF(AND(FB254&lt;0,FI253+FB254/$B$5&gt;$H$2,-FB254/'Carga-Descarga Año'!$B$5&lt;'SFV+BESS'!$I$7),FB254/$B$5,IF(AND(FB254&lt;0,FI253+FB254/$B$5&gt;$H$2,-FB254/'Carga-Descarga Año'!$B$5&gt;'SFV+BESS'!$I$7),-'SFV+BESS'!$I$7,IF(AND(FB254&lt;0,FI253+FB254/$B$5&lt;$H$2),-MIN('SFV+BESS'!$I$7,FI253-$H$2),0)))</f>
        <v>0</v>
      </c>
      <c r="FE254" s="33"/>
      <c r="FF254" s="33">
        <f t="shared" si="311"/>
        <v>0</v>
      </c>
      <c r="FG254" s="27">
        <f t="shared" si="279"/>
        <v>0</v>
      </c>
      <c r="FH254" s="27">
        <f t="shared" si="312"/>
        <v>0</v>
      </c>
      <c r="FI254" s="28">
        <f>IF((FI253+FC254+FD254)&gt;=$B$2*'SFV+BESS'!$I$9, $B$2*'SFV+BESS'!$I$9, (FI253+FC254+FD254))</f>
        <v>173.61249999999998</v>
      </c>
      <c r="FJ254" s="110">
        <f t="shared" si="280"/>
        <v>0</v>
      </c>
      <c r="FO254" s="251"/>
      <c r="FP254" s="48">
        <v>10.2083333333333</v>
      </c>
      <c r="FQ254" s="33">
        <f t="shared" si="326"/>
        <v>0</v>
      </c>
      <c r="FR254" s="33">
        <f>Gen_Cons_Horario!B7576</f>
        <v>0</v>
      </c>
      <c r="FS254" s="35">
        <f t="shared" si="291"/>
        <v>0</v>
      </c>
      <c r="FT254" s="116">
        <f>IF(AND(FS254&gt;0,FS254*$B$4+FZ253&lt;=$B$2*'SFV+BESS'!$I$9,FS254&lt;'SFV+BESS'!$I$7), FS254*$B$4, IF(AND(FS254&gt;0,FS254*$B$4+FZ253&gt;$B$2*'SFV+BESS'!$I$9,FS254*$B$4&lt;'SFV+BESS'!$I$7),$B$2*'SFV+BESS'!$I$9-FZ253,IF(AND(FS254&gt;0,FS254*$B$4+FZ253&gt;$B$2*'SFV+BESS'!$I$9,FS254*$B$4&gt;'SFV+BESS'!$I$7,FZ253&lt;$B$2*'SFV+BESS'!$I$9),$B$2*'SFV+BESS'!$I$9-FZ253,IF(AND(FS254&gt;0,FS254*$B$4+FZ253&lt;=$B$2*'SFV+BESS'!$I$9,FS254&gt;'SFV+BESS'!$I$7),'SFV+BESS'!$I$7,0))))</f>
        <v>0</v>
      </c>
      <c r="FU254" s="27">
        <f>IF(AND(FS254&lt;0,FZ253+FS254/$B$5&gt;$H$2,-FS254/'Carga-Descarga Año'!$B$5&lt;'SFV+BESS'!$I$7),FS254/$B$5,IF(AND(FS254&lt;0,FZ253+FS254/$B$5&gt;$H$2,-FS254/'Carga-Descarga Año'!$B$5&gt;'SFV+BESS'!$I$7),-'SFV+BESS'!$I$7,IF(AND(FS254&lt;0,FZ253+FS254/$B$5&lt;$H$2),-MIN('SFV+BESS'!$I$7,FZ253-$H$2),0)))</f>
        <v>0</v>
      </c>
      <c r="FV254" s="33"/>
      <c r="FW254" s="33">
        <f t="shared" si="313"/>
        <v>0</v>
      </c>
      <c r="FX254" s="27">
        <f t="shared" si="281"/>
        <v>0</v>
      </c>
      <c r="FY254" s="27">
        <f t="shared" si="314"/>
        <v>0</v>
      </c>
      <c r="FZ254" s="28">
        <f>IF((FZ253+FT254+FU254)&gt;=$B$2*'SFV+BESS'!$I$9, $B$2*'SFV+BESS'!$I$9, (FZ253+FT254+FU254))</f>
        <v>173.61249999999998</v>
      </c>
      <c r="GA254" s="110">
        <f t="shared" si="282"/>
        <v>0</v>
      </c>
      <c r="GF254" s="251"/>
      <c r="GG254" s="48">
        <v>10.2083333333333</v>
      </c>
      <c r="GH254" s="33">
        <f t="shared" si="327"/>
        <v>0</v>
      </c>
      <c r="GI254" s="33">
        <f>Gen_Cons_Horario!B8296</f>
        <v>0</v>
      </c>
      <c r="GJ254" s="35">
        <f t="shared" si="297"/>
        <v>0</v>
      </c>
      <c r="GK254" s="116">
        <f>IF(AND(GJ254&gt;0,GJ254*$B$4+GQ253&lt;=$B$2*'SFV+BESS'!$I$9,GJ254&lt;'SFV+BESS'!$I$7), GJ254*$B$4, IF(AND(GJ254&gt;0,GJ254*$B$4+GQ253&gt;$B$2*'SFV+BESS'!$I$9,GJ254*$B$4&lt;'SFV+BESS'!$I$7),$B$2*'SFV+BESS'!$I$9-GQ253,IF(AND(GJ254&gt;0,GJ254*$B$4+GQ253&gt;$B$2*'SFV+BESS'!$I$9,GJ254*$B$4&gt;'SFV+BESS'!$I$7,GQ253&lt;$B$2*'SFV+BESS'!$I$9),$B$2*'SFV+BESS'!$I$9-GQ253,IF(AND(GJ254&gt;0,GJ254*$B$4+GQ253&lt;=$B$2*'SFV+BESS'!$I$9,GJ254&gt;'SFV+BESS'!$I$7),'SFV+BESS'!$I$7,0))))</f>
        <v>0</v>
      </c>
      <c r="GL254" s="27">
        <f>IF(AND(GJ254&lt;0,GQ253+GJ254/$B$5&gt;$H$2,-GJ254/'Carga-Descarga Año'!$B$5&lt;'SFV+BESS'!$I$7),GJ254/$B$5,IF(AND(GJ254&lt;0,GQ253+GJ254/$B$5&gt;$H$2,-GJ254/'Carga-Descarga Año'!$B$5&gt;'SFV+BESS'!$I$7),-'SFV+BESS'!$I$7,IF(AND(GJ254&lt;0,GQ253+GJ254/$B$5&lt;$H$2),-MIN('SFV+BESS'!$I$7,GQ253-$H$2),0)))</f>
        <v>0</v>
      </c>
      <c r="GM254" s="33"/>
      <c r="GN254" s="33">
        <f t="shared" si="315"/>
        <v>0</v>
      </c>
      <c r="GO254" s="27">
        <f t="shared" si="283"/>
        <v>0</v>
      </c>
      <c r="GP254" s="27">
        <f t="shared" si="316"/>
        <v>0</v>
      </c>
      <c r="GQ254" s="28">
        <f>IF((GQ253+GK254+GL254)&gt;=$B$2*'SFV+BESS'!$I$9, $B$2*'SFV+BESS'!$I$9, (GQ253+GK254+GL254))</f>
        <v>173.61249999999998</v>
      </c>
      <c r="GR254" s="110">
        <f t="shared" si="284"/>
        <v>0</v>
      </c>
    </row>
    <row r="255" spans="1:200">
      <c r="A255" s="249"/>
      <c r="B255" s="48">
        <v>10.25</v>
      </c>
      <c r="C255" s="38">
        <f t="shared" si="298"/>
        <v>0</v>
      </c>
      <c r="D255" s="2">
        <f>Gen_Cons_Horario!B281</f>
        <v>0</v>
      </c>
      <c r="E255" s="140">
        <f t="shared" si="256"/>
        <v>0</v>
      </c>
      <c r="F255" s="116">
        <f>IF(AND(E255&gt;0,E255*$B$4+L254&lt;=$B$2*'SFV+BESS'!$I$9,E255&lt;'SFV+BESS'!$I$7), E255*$B$4, IF(AND(E255&gt;0,E255*$B$4+L254&gt;$B$2*'SFV+BESS'!$I$9,E255*$B$4&lt;'SFV+BESS'!$I$7),$B$2*'SFV+BESS'!$I$9-L254,IF(AND(E255&gt;0,E255*$B$4+L254&gt;$B$2*'SFV+BESS'!$I$9,E255*$B$4&gt;'SFV+BESS'!$I$7,L254&lt;$B$2*'SFV+BESS'!$I$9),$B$2*'SFV+BESS'!$I$9-L254,IF(AND(E255&gt;0,E255*$B$4+L254&lt;=$B$2*'SFV+BESS'!$I$9,E255&gt;'SFV+BESS'!$I$7),'SFV+BESS'!$I$7,0))))</f>
        <v>0</v>
      </c>
      <c r="G255" s="27">
        <f>IF(AND(E255&lt;0,L254+E255/$B$5&gt;$H$2,-E255/'Carga-Descarga Año'!$B$5&lt;'SFV+BESS'!$I$7),E255/$B$5,IF(AND(E255&lt;0,L254+E255/$B$5&gt;$H$2,-E255/'Carga-Descarga Año'!$B$5&gt;'SFV+BESS'!$I$7),-'SFV+BESS'!$I$7,IF(AND(E255&lt;0,L254+E255/$B$5&lt;$H$2),-MIN('SFV+BESS'!$I$7,L254-$H$2),0)))</f>
        <v>0</v>
      </c>
      <c r="I255" s="38">
        <f t="shared" si="257"/>
        <v>0</v>
      </c>
      <c r="J255" s="27">
        <f t="shared" si="259"/>
        <v>0</v>
      </c>
      <c r="K255" s="27">
        <f t="shared" si="258"/>
        <v>0</v>
      </c>
      <c r="L255" s="28">
        <f>IF((L254+F255+G255)&gt;=$B$2*'SFV+BESS'!$I$9, $B$2*'SFV+BESS'!$I$9, (L254+F255+G255))</f>
        <v>150.06407894736839</v>
      </c>
      <c r="M255" s="110">
        <f t="shared" si="260"/>
        <v>0</v>
      </c>
      <c r="R255" s="251"/>
      <c r="S255" s="48">
        <v>10.25</v>
      </c>
      <c r="T255" s="2">
        <f t="shared" si="317"/>
        <v>0</v>
      </c>
      <c r="U255" s="2">
        <f>Gen_Cons_Horario!B1025</f>
        <v>0</v>
      </c>
      <c r="V255" s="35">
        <f t="shared" si="292"/>
        <v>0</v>
      </c>
      <c r="W255" s="116">
        <f>IF(AND(V255&gt;0,V255*$B$4+AC254&lt;=$B$2*'SFV+BESS'!$I$9,V255&lt;'SFV+BESS'!$I$7), V255*$B$4, IF(AND(V255&gt;0,V255*$B$4+AC254&gt;$B$2*'SFV+BESS'!$I$9,V255*$B$4&lt;'SFV+BESS'!$I$7),$B$2*'SFV+BESS'!$I$9-AC254,IF(AND(V255&gt;0,V255*$B$4+AC254&gt;$B$2*'SFV+BESS'!$I$9,V255*$B$4&gt;'SFV+BESS'!$I$7,AC254&lt;$B$2*'SFV+BESS'!$I$9),$B$2*'SFV+BESS'!$I$9-AC254,IF(AND(V255&gt;0,V255*$B$4+AC254&lt;=$B$2*'SFV+BESS'!$I$9,V255&gt;'SFV+BESS'!$I$7),'SFV+BESS'!$I$7,0))))</f>
        <v>0</v>
      </c>
      <c r="X255" s="27">
        <f>IF(AND(V255&lt;0,AC254+V255/$B$5&gt;$H$2,-V255/'Carga-Descarga Año'!$B$5&lt;'SFV+BESS'!$I$7),V255/$B$5,IF(AND(V255&lt;0,AC254+V255/$B$5&gt;$H$2,-V255/'Carga-Descarga Año'!$B$5&gt;'SFV+BESS'!$I$7),-'SFV+BESS'!$I$7,IF(AND(V255&lt;0,AC254+V255/$B$5&lt;$H$2),-MIN('SFV+BESS'!$I$7,AC254-$H$2),0)))</f>
        <v>0</v>
      </c>
      <c r="Z255" s="33">
        <f t="shared" si="286"/>
        <v>0</v>
      </c>
      <c r="AA255" s="27">
        <f t="shared" si="261"/>
        <v>0</v>
      </c>
      <c r="AB255" s="27">
        <f t="shared" si="285"/>
        <v>0</v>
      </c>
      <c r="AC255" s="28">
        <f>IF((AC254+W255+X255)&gt;=$B$2*'SFV+BESS'!$I$9, $B$2*'SFV+BESS'!$I$9, (AC254+W255+X255))</f>
        <v>173.61249999999998</v>
      </c>
      <c r="AD255" s="110">
        <f t="shared" si="262"/>
        <v>0</v>
      </c>
      <c r="AI255" s="251"/>
      <c r="AJ255" s="48">
        <v>10.25</v>
      </c>
      <c r="AK255" s="52">
        <f t="shared" si="318"/>
        <v>0</v>
      </c>
      <c r="AL255" s="33">
        <f>Gen_Cons_Horario!B1697</f>
        <v>0</v>
      </c>
      <c r="AM255" s="35">
        <f t="shared" si="293"/>
        <v>0</v>
      </c>
      <c r="AN255" s="116">
        <f>IF(AND(AM255&gt;0,AM255*$B$4+AT254&lt;=$B$2*'SFV+BESS'!$I$9,AM255&lt;'SFV+BESS'!$I$7), AM255*$B$4, IF(AND(AM255&gt;0,AM255*$B$4+AT254&gt;$B$2*'SFV+BESS'!$I$9,AM255*$B$4&lt;'SFV+BESS'!$I$7),$B$2*'SFV+BESS'!$I$9-AT254,IF(AND(AM255&gt;0,AM255*$B$4+AT254&gt;$B$2*'SFV+BESS'!$I$9,AM255*$B$4&gt;'SFV+BESS'!$I$7,AT254&lt;$B$2*'SFV+BESS'!$I$9),$B$2*'SFV+BESS'!$I$9-AT254,IF(AND(AM255&gt;0,AM255*$B$4+AT254&lt;=$B$2*'SFV+BESS'!$I$9,AM255&gt;'SFV+BESS'!$I$7),'SFV+BESS'!$I$7,0))))</f>
        <v>0</v>
      </c>
      <c r="AO255" s="27">
        <f>IF(AND(AM255&lt;0,AT254+AM255/$B$5&gt;$H$2,-AM255/'Carga-Descarga Año'!$B$5&lt;'SFV+BESS'!$I$7),AM255/$B$5,IF(AND(AM255&lt;0,AT254+AM255/$B$5&gt;$H$2,-AM255/'Carga-Descarga Año'!$B$5&gt;'SFV+BESS'!$I$7),-'SFV+BESS'!$I$7,IF(AND(AM255&lt;0,AT254+AM255/$B$5&lt;$H$2),-MIN('SFV+BESS'!$I$7,AT254-$H$2),0)))</f>
        <v>0</v>
      </c>
      <c r="AP255" s="33"/>
      <c r="AQ255" s="33">
        <f t="shared" si="299"/>
        <v>0</v>
      </c>
      <c r="AR255" s="27">
        <f t="shared" si="263"/>
        <v>0</v>
      </c>
      <c r="AS255" s="27">
        <f t="shared" si="300"/>
        <v>0</v>
      </c>
      <c r="AT255" s="28">
        <f>IF((AT254+AN255+AO255)&gt;=$B$2*'SFV+BESS'!$I$9, $B$2*'SFV+BESS'!$I$9, (AT254+AN255+AO255))</f>
        <v>172.53218491635695</v>
      </c>
      <c r="AU255" s="110">
        <f t="shared" si="264"/>
        <v>0</v>
      </c>
      <c r="AZ255" s="251"/>
      <c r="BA255" s="48">
        <v>10.25</v>
      </c>
      <c r="BB255" s="33">
        <f t="shared" si="319"/>
        <v>0</v>
      </c>
      <c r="BC255" s="33">
        <f>Gen_Cons_Horario!B2441</f>
        <v>0</v>
      </c>
      <c r="BD255" s="35">
        <f t="shared" si="294"/>
        <v>0</v>
      </c>
      <c r="BE255" s="116">
        <f>IF(AND(BD255&gt;0,BD255*$B$4+BK254&lt;=$B$2*'SFV+BESS'!$I$9,BD255&lt;'SFV+BESS'!$I$7), BD255*$B$4, IF(AND(BD255&gt;0,BD255*$B$4+BK254&gt;$B$2*'SFV+BESS'!$I$9,BD255*$B$4&lt;'SFV+BESS'!$I$7),$B$2*'SFV+BESS'!$I$9-BK254,IF(AND(BD255&gt;0,BD255*$B$4+BK254&gt;$B$2*'SFV+BESS'!$I$9,BD255*$B$4&gt;'SFV+BESS'!$I$7,BK254&lt;$B$2*'SFV+BESS'!$I$9),$B$2*'SFV+BESS'!$I$9-BK254,IF(AND(BD255&gt;0,BD255*$B$4+BK254&lt;=$B$2*'SFV+BESS'!$I$9,BD255&gt;'SFV+BESS'!$I$7),'SFV+BESS'!$I$7,0))))</f>
        <v>0</v>
      </c>
      <c r="BF255" s="27">
        <f>IF(AND(BD255&lt;0,BK254+BD255/$B$5&gt;$H$2,-BD255/'Carga-Descarga Año'!$B$5&lt;'SFV+BESS'!$I$7),BD255/$B$5,IF(AND(BD255&lt;0,BK254+BD255/$B$5&gt;$H$2,-BD255/'Carga-Descarga Año'!$B$5&gt;'SFV+BESS'!$I$7),-'SFV+BESS'!$I$7,IF(AND(BD255&lt;0,BK254+BD255/$B$5&lt;$H$2),-MIN('SFV+BESS'!$I$7,BK254-$H$2),0)))</f>
        <v>0</v>
      </c>
      <c r="BG255" s="33"/>
      <c r="BH255" s="33">
        <f t="shared" si="301"/>
        <v>0</v>
      </c>
      <c r="BI255" s="27">
        <f t="shared" si="265"/>
        <v>0</v>
      </c>
      <c r="BJ255" s="27">
        <f t="shared" si="302"/>
        <v>0</v>
      </c>
      <c r="BK255" s="28">
        <f>IF((BK254+BE255+BF255)&gt;=$B$2*'SFV+BESS'!$I$9, $B$2*'SFV+BESS'!$I$9, (BK254+BE255+BF255))</f>
        <v>173.61249999999998</v>
      </c>
      <c r="BL255" s="110">
        <f t="shared" si="266"/>
        <v>0</v>
      </c>
      <c r="BQ255" s="251"/>
      <c r="BR255" s="48">
        <v>10.25</v>
      </c>
      <c r="BS255" s="33">
        <f t="shared" si="320"/>
        <v>0</v>
      </c>
      <c r="BT255" s="33">
        <f>Gen_Cons_Horario!B3161</f>
        <v>0</v>
      </c>
      <c r="BU255" s="35">
        <f t="shared" si="295"/>
        <v>0</v>
      </c>
      <c r="BV255" s="116">
        <f>IF(AND(BU255&gt;0,BU255*$B$4+CB254&lt;=$B$2*'SFV+BESS'!$I$9,BU255&lt;'SFV+BESS'!$I$7), BU255*$B$4, IF(AND(BU255&gt;0,BU255*$B$4+CB254&gt;$B$2*'SFV+BESS'!$I$9,BU255*$B$4&lt;'SFV+BESS'!$I$7),$B$2*'SFV+BESS'!$I$9-CB254,IF(AND(BU255&gt;0,BU255*$B$4+CB254&gt;$B$2*'SFV+BESS'!$I$9,BU255*$B$4&gt;'SFV+BESS'!$I$7,CB254&lt;$B$2*'SFV+BESS'!$I$9),$B$2*'SFV+BESS'!$I$9-CB254,IF(AND(BU255&gt;0,BU255*$B$4+CB254&lt;=$B$2*'SFV+BESS'!$I$9,BU255&gt;'SFV+BESS'!$I$7),'SFV+BESS'!$I$7,0))))</f>
        <v>0</v>
      </c>
      <c r="BW255" s="27">
        <f>IF(AND(BU255&lt;0,CB254+BU255/$B$5&gt;$H$2,-BU255/'Carga-Descarga Año'!$B$5&lt;'SFV+BESS'!$I$7),BU255/$B$5,IF(AND(BU255&lt;0,CB254+BU255/$B$5&gt;$H$2,-BU255/'Carga-Descarga Año'!$B$5&gt;'SFV+BESS'!$I$7),-'SFV+BESS'!$I$7,IF(AND(BU255&lt;0,CB254+BU255/$B$5&lt;$H$2),-MIN('SFV+BESS'!$I$7,CB254-$H$2),0)))</f>
        <v>0</v>
      </c>
      <c r="BX255" s="33"/>
      <c r="BY255" s="33">
        <f t="shared" si="303"/>
        <v>0</v>
      </c>
      <c r="BZ255" s="27">
        <f t="shared" si="267"/>
        <v>0</v>
      </c>
      <c r="CA255" s="27">
        <f t="shared" si="268"/>
        <v>0</v>
      </c>
      <c r="CB255" s="28">
        <f>IF((CB254+BV255+BW255)&gt;=$B$2*'SFV+BESS'!$I$9, $B$2*'SFV+BESS'!$I$9, (CB254+BV255+BW255))</f>
        <v>173.61249999999998</v>
      </c>
      <c r="CC255" s="110">
        <f t="shared" si="269"/>
        <v>0</v>
      </c>
      <c r="CH255" s="251"/>
      <c r="CI255" s="48">
        <v>10.25</v>
      </c>
      <c r="CJ255" s="33">
        <f t="shared" si="321"/>
        <v>0</v>
      </c>
      <c r="CK255" s="33">
        <f>Gen_Cons_Horario!B3905</f>
        <v>0</v>
      </c>
      <c r="CL255" s="35">
        <f t="shared" si="296"/>
        <v>0</v>
      </c>
      <c r="CM255" s="116">
        <f>IF(AND(CL255&gt;0,CL255*$B$4+CS254&lt;=$B$2*'SFV+BESS'!$I$9,CL255&lt;'SFV+BESS'!$I$7), CL255*$B$4, IF(AND(CL255&gt;0,CL255*$B$4+CS254&gt;$B$2*'SFV+BESS'!$I$9,CL255*$B$4&lt;'SFV+BESS'!$I$7),$B$2*'SFV+BESS'!$I$9-CS254,IF(AND(CL255&gt;0,CL255*$B$4+CS254&gt;$B$2*'SFV+BESS'!$I$9,CL255*$B$4&gt;'SFV+BESS'!$I$7,CS254&lt;$B$2*'SFV+BESS'!$I$9),$B$2*'SFV+BESS'!$I$9-CS254,IF(AND(CL255&gt;0,CL255*$B$4+CS254&lt;=$B$2*'SFV+BESS'!$I$9,CL255&gt;'SFV+BESS'!$I$7),'SFV+BESS'!$I$7,0))))</f>
        <v>0</v>
      </c>
      <c r="CN255" s="27">
        <f>IF(AND(CL255&lt;0,CS254+CL255/$B$5&gt;$H$2,-CL255/'Carga-Descarga Año'!$B$5&lt;'SFV+BESS'!$I$7),CL255/$B$5,IF(AND(CL255&lt;0,CS254+CL255/$B$5&gt;$H$2,-CL255/'Carga-Descarga Año'!$B$5&gt;'SFV+BESS'!$I$7),-'SFV+BESS'!$I$7,IF(AND(CL255&lt;0,CS254+CL255/$B$5&lt;$H$2),-MIN('SFV+BESS'!$I$7,CS254-$H$2),0)))</f>
        <v>0</v>
      </c>
      <c r="CO255" s="33"/>
      <c r="CP255" s="33">
        <f t="shared" si="304"/>
        <v>0</v>
      </c>
      <c r="CQ255" s="27">
        <f t="shared" si="270"/>
        <v>0</v>
      </c>
      <c r="CR255" s="27">
        <f t="shared" si="305"/>
        <v>0</v>
      </c>
      <c r="CS255" s="28">
        <f>IF((CS254+CM255+CN255)&gt;=$B$2*'SFV+BESS'!$I$9, $B$2*'SFV+BESS'!$I$9, (CS254+CM255+CN255))</f>
        <v>173.61249999999998</v>
      </c>
      <c r="CT255" s="110">
        <f t="shared" si="271"/>
        <v>0</v>
      </c>
      <c r="CY255" s="251"/>
      <c r="CZ255" s="48">
        <v>10.25</v>
      </c>
      <c r="DA255" s="33">
        <f t="shared" si="322"/>
        <v>0</v>
      </c>
      <c r="DB255" s="33">
        <f>Gen_Cons_Horario!B4625</f>
        <v>0</v>
      </c>
      <c r="DC255" s="35">
        <f t="shared" si="287"/>
        <v>0</v>
      </c>
      <c r="DD255" s="116">
        <f>IF(AND(DC255&gt;0,DC255*$B$4+DJ254&lt;=$B$2*'SFV+BESS'!$I$9,DC255&lt;'SFV+BESS'!$I$7), DC255*$B$4, IF(AND(DC255&gt;0,DC255*$B$4+DJ254&gt;$B$2*'SFV+BESS'!$I$9,DC255*$B$4&lt;'SFV+BESS'!$I$7),$B$2*'SFV+BESS'!$I$9-DJ254,IF(AND(DC255&gt;0,DC255*$B$4+DJ254&gt;$B$2*'SFV+BESS'!$I$9,DC255*$B$4&gt;'SFV+BESS'!$I$7,DJ254&lt;$B$2*'SFV+BESS'!$I$9),$B$2*'SFV+BESS'!$I$9-DJ254,IF(AND(DC255&gt;0,DC255*$B$4+DJ254&lt;=$B$2*'SFV+BESS'!$I$9,DC255&gt;'SFV+BESS'!$I$7),'SFV+BESS'!$I$7,0))))</f>
        <v>0</v>
      </c>
      <c r="DE255" s="27">
        <f>IF(AND(DC255&lt;0,DJ254+DC255/$B$5&gt;$H$2,-DC255/'Carga-Descarga Año'!$B$5&lt;'SFV+BESS'!$I$7),DC255/$B$5,IF(AND(DC255&lt;0,DJ254+DC255/$B$5&gt;$H$2,-DC255/'Carga-Descarga Año'!$B$5&gt;'SFV+BESS'!$I$7),-'SFV+BESS'!$I$7,IF(AND(DC255&lt;0,DJ254+DC255/$B$5&lt;$H$2),-MIN('SFV+BESS'!$I$7,DJ254-$H$2),0)))</f>
        <v>0</v>
      </c>
      <c r="DF255" s="33"/>
      <c r="DG255" s="33">
        <f t="shared" si="306"/>
        <v>0</v>
      </c>
      <c r="DH255" s="27">
        <f t="shared" si="272"/>
        <v>0</v>
      </c>
      <c r="DI255" s="27">
        <f t="shared" si="273"/>
        <v>0</v>
      </c>
      <c r="DJ255" s="28">
        <f>IF((DJ254+DD255+DE255)&gt;=$B$2*'SFV+BESS'!$I$9, $B$2*'SFV+BESS'!$I$9, (DJ254+DD255+DE255))</f>
        <v>173.61249999999998</v>
      </c>
      <c r="DK255" s="110">
        <f t="shared" si="274"/>
        <v>0</v>
      </c>
      <c r="DP255" s="251"/>
      <c r="DQ255" s="48">
        <v>10.25</v>
      </c>
      <c r="DR255" s="33">
        <f t="shared" si="323"/>
        <v>0</v>
      </c>
      <c r="DS255" s="33">
        <f>Gen_Cons_Horario!B5369</f>
        <v>0</v>
      </c>
      <c r="DT255" s="35">
        <f t="shared" si="288"/>
        <v>0</v>
      </c>
      <c r="DU255" s="116">
        <f>IF(AND(DT255&gt;0,DT255*$B$4+EA254&lt;=$B$2*'SFV+BESS'!$I$9,DT255&lt;'SFV+BESS'!$I$7), DT255*$B$4, IF(AND(DT255&gt;0,DT255*$B$4+EA254&gt;$B$2*'SFV+BESS'!$I$9,DT255*$B$4&lt;'SFV+BESS'!$I$7),$B$2*'SFV+BESS'!$I$9-EA254,IF(AND(DT255&gt;0,DT255*$B$4+EA254&gt;$B$2*'SFV+BESS'!$I$9,DT255*$B$4&gt;'SFV+BESS'!$I$7,EA254&lt;$B$2*'SFV+BESS'!$I$9),$B$2*'SFV+BESS'!$I$9-EA254,IF(AND(DT255&gt;0,DT255*$B$4+EA254&lt;=$B$2*'SFV+BESS'!$I$9,DT255&gt;'SFV+BESS'!$I$7),'SFV+BESS'!$I$7,0))))</f>
        <v>0</v>
      </c>
      <c r="DV255" s="27">
        <f>IF(AND(DT255&lt;0,EA254+DT255/$B$5&gt;$H$2,-DT255/'Carga-Descarga Año'!$B$5&lt;'SFV+BESS'!$I$7),DT255/$B$5,IF(AND(DT255&lt;0,EA254+DT255/$B$5&gt;$H$2,-DT255/'Carga-Descarga Año'!$B$5&gt;'SFV+BESS'!$I$7),-'SFV+BESS'!$I$7,IF(AND(DT255&lt;0,EA254+DT255/$B$5&lt;$H$2),-MIN('SFV+BESS'!$I$7,EA254-$H$2),0)))</f>
        <v>0</v>
      </c>
      <c r="DW255" s="33"/>
      <c r="DX255" s="33">
        <f t="shared" si="307"/>
        <v>0</v>
      </c>
      <c r="DY255" s="27">
        <f t="shared" si="275"/>
        <v>0</v>
      </c>
      <c r="DZ255" s="27">
        <f t="shared" si="308"/>
        <v>0</v>
      </c>
      <c r="EA255" s="28">
        <f>IF((EA254+DU255+DV255)&gt;=$B$2*'SFV+BESS'!$I$9, $B$2*'SFV+BESS'!$I$9, (EA254+DU255+DV255))</f>
        <v>173.61249999999998</v>
      </c>
      <c r="EB255" s="110">
        <f t="shared" si="276"/>
        <v>0</v>
      </c>
      <c r="EG255" s="251"/>
      <c r="EH255" s="48">
        <v>10.25</v>
      </c>
      <c r="EI255" s="33">
        <f t="shared" si="324"/>
        <v>0</v>
      </c>
      <c r="EJ255" s="33">
        <f>Gen_Cons_Horario!B6113</f>
        <v>0</v>
      </c>
      <c r="EK255" s="35">
        <f t="shared" si="289"/>
        <v>0</v>
      </c>
      <c r="EL255" s="116">
        <f>IF(AND(EK255&gt;0,EK255*$B$4+ER254&lt;=$B$2*'SFV+BESS'!$I$9,EK255&lt;'SFV+BESS'!$I$7), EK255*$B$4, IF(AND(EK255&gt;0,EK255*$B$4+ER254&gt;$B$2*'SFV+BESS'!$I$9,EK255*$B$4&lt;'SFV+BESS'!$I$7),$B$2*'SFV+BESS'!$I$9-ER254,IF(AND(EK255&gt;0,EK255*$B$4+ER254&gt;$B$2*'SFV+BESS'!$I$9,EK255*$B$4&gt;'SFV+BESS'!$I$7,ER254&lt;$B$2*'SFV+BESS'!$I$9),$B$2*'SFV+BESS'!$I$9-ER254,IF(AND(EK255&gt;0,EK255*$B$4+ER254&lt;=$B$2*'SFV+BESS'!$I$9,EK255&gt;'SFV+BESS'!$I$7),'SFV+BESS'!$I$7,0))))</f>
        <v>0</v>
      </c>
      <c r="EM255" s="27">
        <f>IF(AND(EK255&lt;0,ER254+EK255/$B$5&gt;$H$2,-EK255/'Carga-Descarga Año'!$B$5&lt;'SFV+BESS'!$I$7),EK255/$B$5,IF(AND(EK255&lt;0,ER254+EK255/$B$5&gt;$H$2,-EK255/'Carga-Descarga Año'!$B$5&gt;'SFV+BESS'!$I$7),-'SFV+BESS'!$I$7,IF(AND(EK255&lt;0,ER254+EK255/$B$5&lt;$H$2),-MIN('SFV+BESS'!$I$7,ER254-$H$2),0)))</f>
        <v>0</v>
      </c>
      <c r="EN255" s="33"/>
      <c r="EO255" s="33">
        <f t="shared" si="309"/>
        <v>0</v>
      </c>
      <c r="EP255" s="27">
        <f t="shared" si="277"/>
        <v>0</v>
      </c>
      <c r="EQ255" s="27">
        <f t="shared" si="310"/>
        <v>0</v>
      </c>
      <c r="ER255" s="28">
        <f>IF((ER254+EL255+EM255)&gt;=$B$2*'SFV+BESS'!$I$9, $B$2*'SFV+BESS'!$I$9, (ER254+EL255+EM255))</f>
        <v>173.61249999999998</v>
      </c>
      <c r="ES255" s="110">
        <f t="shared" si="278"/>
        <v>0</v>
      </c>
      <c r="EX255" s="251"/>
      <c r="EY255" s="48">
        <v>10.25</v>
      </c>
      <c r="EZ255" s="33">
        <f t="shared" si="325"/>
        <v>0</v>
      </c>
      <c r="FA255" s="33">
        <f>Gen_Cons_Horario!B6833</f>
        <v>0</v>
      </c>
      <c r="FB255" s="35">
        <f t="shared" si="290"/>
        <v>0</v>
      </c>
      <c r="FC255" s="116">
        <f>IF(AND(FB255&gt;0,FB255*$B$4+FI254&lt;=$B$2*'SFV+BESS'!$I$9,FB255&lt;'SFV+BESS'!$I$7), FB255*$B$4, IF(AND(FB255&gt;0,FB255*$B$4+FI254&gt;$B$2*'SFV+BESS'!$I$9,FB255*$B$4&lt;'SFV+BESS'!$I$7),$B$2*'SFV+BESS'!$I$9-FI254,IF(AND(FB255&gt;0,FB255*$B$4+FI254&gt;$B$2*'SFV+BESS'!$I$9,FB255*$B$4&gt;'SFV+BESS'!$I$7,FI254&lt;$B$2*'SFV+BESS'!$I$9),$B$2*'SFV+BESS'!$I$9-FI254,IF(AND(FB255&gt;0,FB255*$B$4+FI254&lt;=$B$2*'SFV+BESS'!$I$9,FB255&gt;'SFV+BESS'!$I$7),'SFV+BESS'!$I$7,0))))</f>
        <v>0</v>
      </c>
      <c r="FD255" s="27">
        <f>IF(AND(FB255&lt;0,FI254+FB255/$B$5&gt;$H$2,-FB255/'Carga-Descarga Año'!$B$5&lt;'SFV+BESS'!$I$7),FB255/$B$5,IF(AND(FB255&lt;0,FI254+FB255/$B$5&gt;$H$2,-FB255/'Carga-Descarga Año'!$B$5&gt;'SFV+BESS'!$I$7),-'SFV+BESS'!$I$7,IF(AND(FB255&lt;0,FI254+FB255/$B$5&lt;$H$2),-MIN('SFV+BESS'!$I$7,FI254-$H$2),0)))</f>
        <v>0</v>
      </c>
      <c r="FE255" s="33"/>
      <c r="FF255" s="33">
        <f t="shared" si="311"/>
        <v>0</v>
      </c>
      <c r="FG255" s="27">
        <f t="shared" si="279"/>
        <v>0</v>
      </c>
      <c r="FH255" s="27">
        <f t="shared" si="312"/>
        <v>0</v>
      </c>
      <c r="FI255" s="28">
        <f>IF((FI254+FC255+FD255)&gt;=$B$2*'SFV+BESS'!$I$9, $B$2*'SFV+BESS'!$I$9, (FI254+FC255+FD255))</f>
        <v>173.61249999999998</v>
      </c>
      <c r="FJ255" s="110">
        <f t="shared" si="280"/>
        <v>0</v>
      </c>
      <c r="FO255" s="251"/>
      <c r="FP255" s="48">
        <v>10.25</v>
      </c>
      <c r="FQ255" s="33">
        <f t="shared" si="326"/>
        <v>1.7899719636822458</v>
      </c>
      <c r="FR255" s="33">
        <f>Gen_Cons_Horario!B7577</f>
        <v>0</v>
      </c>
      <c r="FS255" s="35">
        <f t="shared" si="291"/>
        <v>1.7899719636822458</v>
      </c>
      <c r="FT255" s="116">
        <f>IF(AND(FS255&gt;0,FS255*$B$4+FZ254&lt;=$B$2*'SFV+BESS'!$I$9,FS255&lt;'SFV+BESS'!$I$7), FS255*$B$4, IF(AND(FS255&gt;0,FS255*$B$4+FZ254&gt;$B$2*'SFV+BESS'!$I$9,FS255*$B$4&lt;'SFV+BESS'!$I$7),$B$2*'SFV+BESS'!$I$9-FZ254,IF(AND(FS255&gt;0,FS255*$B$4+FZ254&gt;$B$2*'SFV+BESS'!$I$9,FS255*$B$4&gt;'SFV+BESS'!$I$7,FZ254&lt;$B$2*'SFV+BESS'!$I$9),$B$2*'SFV+BESS'!$I$9-FZ254,IF(AND(FS255&gt;0,FS255*$B$4+FZ254&lt;=$B$2*'SFV+BESS'!$I$9,FS255&gt;'SFV+BESS'!$I$7),'SFV+BESS'!$I$7,0))))</f>
        <v>0</v>
      </c>
      <c r="FU255" s="27">
        <f>IF(AND(FS255&lt;0,FZ254+FS255/$B$5&gt;$H$2,-FS255/'Carga-Descarga Año'!$B$5&lt;'SFV+BESS'!$I$7),FS255/$B$5,IF(AND(FS255&lt;0,FZ254+FS255/$B$5&gt;$H$2,-FS255/'Carga-Descarga Año'!$B$5&gt;'SFV+BESS'!$I$7),-'SFV+BESS'!$I$7,IF(AND(FS255&lt;0,FZ254+FS255/$B$5&lt;$H$2),-MIN('SFV+BESS'!$I$7,FZ254-$H$2),0)))</f>
        <v>0</v>
      </c>
      <c r="FV255" s="33"/>
      <c r="FW255" s="33">
        <f t="shared" si="313"/>
        <v>0</v>
      </c>
      <c r="FX255" s="27">
        <f t="shared" si="281"/>
        <v>0</v>
      </c>
      <c r="FY255" s="27">
        <f t="shared" si="314"/>
        <v>0</v>
      </c>
      <c r="FZ255" s="28">
        <f>IF((FZ254+FT255+FU255)&gt;=$B$2*'SFV+BESS'!$I$9, $B$2*'SFV+BESS'!$I$9, (FZ254+FT255+FU255))</f>
        <v>173.61249999999998</v>
      </c>
      <c r="GA255" s="110">
        <f t="shared" si="282"/>
        <v>1.7899719636822458</v>
      </c>
      <c r="GF255" s="251"/>
      <c r="GG255" s="48">
        <v>10.25</v>
      </c>
      <c r="GH255" s="33">
        <f t="shared" si="327"/>
        <v>3.3744743042418284</v>
      </c>
      <c r="GI255" s="33">
        <f>Gen_Cons_Horario!B8297</f>
        <v>0</v>
      </c>
      <c r="GJ255" s="35">
        <f t="shared" si="297"/>
        <v>3.3744743042418284</v>
      </c>
      <c r="GK255" s="116">
        <f>IF(AND(GJ255&gt;0,GJ255*$B$4+GQ254&lt;=$B$2*'SFV+BESS'!$I$9,GJ255&lt;'SFV+BESS'!$I$7), GJ255*$B$4, IF(AND(GJ255&gt;0,GJ255*$B$4+GQ254&gt;$B$2*'SFV+BESS'!$I$9,GJ255*$B$4&lt;'SFV+BESS'!$I$7),$B$2*'SFV+BESS'!$I$9-GQ254,IF(AND(GJ255&gt;0,GJ255*$B$4+GQ254&gt;$B$2*'SFV+BESS'!$I$9,GJ255*$B$4&gt;'SFV+BESS'!$I$7,GQ254&lt;$B$2*'SFV+BESS'!$I$9),$B$2*'SFV+BESS'!$I$9-GQ254,IF(AND(GJ255&gt;0,GJ255*$B$4+GQ254&lt;=$B$2*'SFV+BESS'!$I$9,GJ255&gt;'SFV+BESS'!$I$7),'SFV+BESS'!$I$7,0))))</f>
        <v>0</v>
      </c>
      <c r="GL255" s="27">
        <f>IF(AND(GJ255&lt;0,GQ254+GJ255/$B$5&gt;$H$2,-GJ255/'Carga-Descarga Año'!$B$5&lt;'SFV+BESS'!$I$7),GJ255/$B$5,IF(AND(GJ255&lt;0,GQ254+GJ255/$B$5&gt;$H$2,-GJ255/'Carga-Descarga Año'!$B$5&gt;'SFV+BESS'!$I$7),-'SFV+BESS'!$I$7,IF(AND(GJ255&lt;0,GQ254+GJ255/$B$5&lt;$H$2),-MIN('SFV+BESS'!$I$7,GQ254-$H$2),0)))</f>
        <v>0</v>
      </c>
      <c r="GM255" s="33"/>
      <c r="GN255" s="33">
        <f t="shared" si="315"/>
        <v>0</v>
      </c>
      <c r="GO255" s="27">
        <f t="shared" si="283"/>
        <v>0</v>
      </c>
      <c r="GP255" s="27">
        <f t="shared" si="316"/>
        <v>0</v>
      </c>
      <c r="GQ255" s="28">
        <f>IF((GQ254+GK255+GL255)&gt;=$B$2*'SFV+BESS'!$I$9, $B$2*'SFV+BESS'!$I$9, (GQ254+GK255+GL255))</f>
        <v>173.61249999999998</v>
      </c>
      <c r="GR255" s="110">
        <f t="shared" si="284"/>
        <v>3.3744743042418284</v>
      </c>
    </row>
    <row r="256" spans="1:200">
      <c r="A256" s="249"/>
      <c r="B256" s="48">
        <v>10.2916666666667</v>
      </c>
      <c r="C256" s="38">
        <f t="shared" si="298"/>
        <v>31.909413679744592</v>
      </c>
      <c r="D256" s="2">
        <f>Gen_Cons_Horario!B282</f>
        <v>0</v>
      </c>
      <c r="E256" s="140">
        <f t="shared" si="256"/>
        <v>31.909413679744592</v>
      </c>
      <c r="F256" s="116">
        <f>IF(AND(E256&gt;0,E256*$B$4+L255&lt;=$B$2*'SFV+BESS'!$I$9,E256&lt;'SFV+BESS'!$I$7), E256*$B$4, IF(AND(E256&gt;0,E256*$B$4+L255&gt;$B$2*'SFV+BESS'!$I$9,E256*$B$4&lt;'SFV+BESS'!$I$7),$B$2*'SFV+BESS'!$I$9-L255,IF(AND(E256&gt;0,E256*$B$4+L255&gt;$B$2*'SFV+BESS'!$I$9,E256*$B$4&gt;'SFV+BESS'!$I$7,L255&lt;$B$2*'SFV+BESS'!$I$9),$B$2*'SFV+BESS'!$I$9-L255,IF(AND(E256&gt;0,E256*$B$4+L255&lt;=$B$2*'SFV+BESS'!$I$9,E256&gt;'SFV+BESS'!$I$7),'SFV+BESS'!$I$7,0))))</f>
        <v>23.548421052631596</v>
      </c>
      <c r="G256" s="27">
        <f>IF(AND(E256&lt;0,L255+E256/$B$5&gt;$H$2,-E256/'Carga-Descarga Año'!$B$5&lt;'SFV+BESS'!$I$7),E256/$B$5,IF(AND(E256&lt;0,L255+E256/$B$5&gt;$H$2,-E256/'Carga-Descarga Año'!$B$5&gt;'SFV+BESS'!$I$7),-'SFV+BESS'!$I$7,IF(AND(E256&lt;0,L255+E256/$B$5&lt;$H$2),-MIN('SFV+BESS'!$I$7,L255-$H$2),0)))</f>
        <v>0</v>
      </c>
      <c r="I256" s="38">
        <f t="shared" si="257"/>
        <v>0</v>
      </c>
      <c r="J256" s="27">
        <f t="shared" si="259"/>
        <v>0</v>
      </c>
      <c r="K256" s="27">
        <f t="shared" si="258"/>
        <v>0</v>
      </c>
      <c r="L256" s="28">
        <f>IF((L255+F256+G256)&gt;=$B$2*'SFV+BESS'!$I$9, $B$2*'SFV+BESS'!$I$9, (L255+F256+G256))</f>
        <v>173.61249999999998</v>
      </c>
      <c r="M256" s="110">
        <f t="shared" si="260"/>
        <v>7.1216020453955409</v>
      </c>
      <c r="R256" s="251"/>
      <c r="S256" s="48">
        <v>10.2916666666667</v>
      </c>
      <c r="T256" s="2">
        <f t="shared" si="317"/>
        <v>11.29025511961377</v>
      </c>
      <c r="U256" s="2">
        <f>Gen_Cons_Horario!B1026</f>
        <v>0</v>
      </c>
      <c r="V256" s="35">
        <f t="shared" si="292"/>
        <v>11.29025511961377</v>
      </c>
      <c r="W256" s="116">
        <f>IF(AND(V256&gt;0,V256*$B$4+AC255&lt;=$B$2*'SFV+BESS'!$I$9,V256&lt;'SFV+BESS'!$I$7), V256*$B$4, IF(AND(V256&gt;0,V256*$B$4+AC255&gt;$B$2*'SFV+BESS'!$I$9,V256*$B$4&lt;'SFV+BESS'!$I$7),$B$2*'SFV+BESS'!$I$9-AC255,IF(AND(V256&gt;0,V256*$B$4+AC255&gt;$B$2*'SFV+BESS'!$I$9,V256*$B$4&gt;'SFV+BESS'!$I$7,AC255&lt;$B$2*'SFV+BESS'!$I$9),$B$2*'SFV+BESS'!$I$9-AC255,IF(AND(V256&gt;0,V256*$B$4+AC255&lt;=$B$2*'SFV+BESS'!$I$9,V256&gt;'SFV+BESS'!$I$7),'SFV+BESS'!$I$7,0))))</f>
        <v>0</v>
      </c>
      <c r="X256" s="27">
        <f>IF(AND(V256&lt;0,AC255+V256/$B$5&gt;$H$2,-V256/'Carga-Descarga Año'!$B$5&lt;'SFV+BESS'!$I$7),V256/$B$5,IF(AND(V256&lt;0,AC255+V256/$B$5&gt;$H$2,-V256/'Carga-Descarga Año'!$B$5&gt;'SFV+BESS'!$I$7),-'SFV+BESS'!$I$7,IF(AND(V256&lt;0,AC255+V256/$B$5&lt;$H$2),-MIN('SFV+BESS'!$I$7,AC255-$H$2),0)))</f>
        <v>0</v>
      </c>
      <c r="Z256" s="33">
        <f t="shared" si="286"/>
        <v>0</v>
      </c>
      <c r="AA256" s="27">
        <f t="shared" si="261"/>
        <v>0</v>
      </c>
      <c r="AB256" s="27">
        <f t="shared" si="285"/>
        <v>0</v>
      </c>
      <c r="AC256" s="28">
        <f>IF((AC255+W256+X256)&gt;=$B$2*'SFV+BESS'!$I$9, $B$2*'SFV+BESS'!$I$9, (AC255+W256+X256))</f>
        <v>173.61249999999998</v>
      </c>
      <c r="AD256" s="110">
        <f t="shared" si="262"/>
        <v>11.29025511961377</v>
      </c>
      <c r="AI256" s="251"/>
      <c r="AJ256" s="48">
        <v>10.2916666666667</v>
      </c>
      <c r="AK256" s="52">
        <f t="shared" si="318"/>
        <v>0</v>
      </c>
      <c r="AL256" s="33">
        <f>Gen_Cons_Horario!B1698</f>
        <v>0</v>
      </c>
      <c r="AM256" s="35">
        <f t="shared" si="293"/>
        <v>0</v>
      </c>
      <c r="AN256" s="116">
        <f>IF(AND(AM256&gt;0,AM256*$B$4+AT255&lt;=$B$2*'SFV+BESS'!$I$9,AM256&lt;'SFV+BESS'!$I$7), AM256*$B$4, IF(AND(AM256&gt;0,AM256*$B$4+AT255&gt;$B$2*'SFV+BESS'!$I$9,AM256*$B$4&lt;'SFV+BESS'!$I$7),$B$2*'SFV+BESS'!$I$9-AT255,IF(AND(AM256&gt;0,AM256*$B$4+AT255&gt;$B$2*'SFV+BESS'!$I$9,AM256*$B$4&gt;'SFV+BESS'!$I$7,AT255&lt;$B$2*'SFV+BESS'!$I$9),$B$2*'SFV+BESS'!$I$9-AT255,IF(AND(AM256&gt;0,AM256*$B$4+AT255&lt;=$B$2*'SFV+BESS'!$I$9,AM256&gt;'SFV+BESS'!$I$7),'SFV+BESS'!$I$7,0))))</f>
        <v>0</v>
      </c>
      <c r="AO256" s="27">
        <f>IF(AND(AM256&lt;0,AT255+AM256/$B$5&gt;$H$2,-AM256/'Carga-Descarga Año'!$B$5&lt;'SFV+BESS'!$I$7),AM256/$B$5,IF(AND(AM256&lt;0,AT255+AM256/$B$5&gt;$H$2,-AM256/'Carga-Descarga Año'!$B$5&gt;'SFV+BESS'!$I$7),-'SFV+BESS'!$I$7,IF(AND(AM256&lt;0,AT255+AM256/$B$5&lt;$H$2),-MIN('SFV+BESS'!$I$7,AT255-$H$2),0)))</f>
        <v>0</v>
      </c>
      <c r="AP256" s="33"/>
      <c r="AQ256" s="33">
        <f t="shared" si="299"/>
        <v>0</v>
      </c>
      <c r="AR256" s="27">
        <f t="shared" si="263"/>
        <v>0</v>
      </c>
      <c r="AS256" s="27">
        <f t="shared" si="300"/>
        <v>0</v>
      </c>
      <c r="AT256" s="28">
        <f>IF((AT255+AN256+AO256)&gt;=$B$2*'SFV+BESS'!$I$9, $B$2*'SFV+BESS'!$I$9, (AT255+AN256+AO256))</f>
        <v>172.53218491635695</v>
      </c>
      <c r="AU256" s="110">
        <f t="shared" si="264"/>
        <v>0</v>
      </c>
      <c r="AZ256" s="251"/>
      <c r="BA256" s="48">
        <v>10.2916666666667</v>
      </c>
      <c r="BB256" s="33">
        <f t="shared" si="319"/>
        <v>0</v>
      </c>
      <c r="BC256" s="33">
        <f>Gen_Cons_Horario!B2442</f>
        <v>0</v>
      </c>
      <c r="BD256" s="35">
        <f t="shared" si="294"/>
        <v>0</v>
      </c>
      <c r="BE256" s="116">
        <f>IF(AND(BD256&gt;0,BD256*$B$4+BK255&lt;=$B$2*'SFV+BESS'!$I$9,BD256&lt;'SFV+BESS'!$I$7), BD256*$B$4, IF(AND(BD256&gt;0,BD256*$B$4+BK255&gt;$B$2*'SFV+BESS'!$I$9,BD256*$B$4&lt;'SFV+BESS'!$I$7),$B$2*'SFV+BESS'!$I$9-BK255,IF(AND(BD256&gt;0,BD256*$B$4+BK255&gt;$B$2*'SFV+BESS'!$I$9,BD256*$B$4&gt;'SFV+BESS'!$I$7,BK255&lt;$B$2*'SFV+BESS'!$I$9),$B$2*'SFV+BESS'!$I$9-BK255,IF(AND(BD256&gt;0,BD256*$B$4+BK255&lt;=$B$2*'SFV+BESS'!$I$9,BD256&gt;'SFV+BESS'!$I$7),'SFV+BESS'!$I$7,0))))</f>
        <v>0</v>
      </c>
      <c r="BF256" s="27">
        <f>IF(AND(BD256&lt;0,BK255+BD256/$B$5&gt;$H$2,-BD256/'Carga-Descarga Año'!$B$5&lt;'SFV+BESS'!$I$7),BD256/$B$5,IF(AND(BD256&lt;0,BK255+BD256/$B$5&gt;$H$2,-BD256/'Carga-Descarga Año'!$B$5&gt;'SFV+BESS'!$I$7),-'SFV+BESS'!$I$7,IF(AND(BD256&lt;0,BK255+BD256/$B$5&lt;$H$2),-MIN('SFV+BESS'!$I$7,BK255-$H$2),0)))</f>
        <v>0</v>
      </c>
      <c r="BG256" s="33"/>
      <c r="BH256" s="33">
        <f t="shared" si="301"/>
        <v>0</v>
      </c>
      <c r="BI256" s="27">
        <f t="shared" si="265"/>
        <v>0</v>
      </c>
      <c r="BJ256" s="27">
        <f t="shared" si="302"/>
        <v>0</v>
      </c>
      <c r="BK256" s="28">
        <f>IF((BK255+BE256+BF256)&gt;=$B$2*'SFV+BESS'!$I$9, $B$2*'SFV+BESS'!$I$9, (BK255+BE256+BF256))</f>
        <v>173.61249999999998</v>
      </c>
      <c r="BL256" s="110">
        <f t="shared" si="266"/>
        <v>0</v>
      </c>
      <c r="BQ256" s="251"/>
      <c r="BR256" s="48">
        <v>10.2916666666667</v>
      </c>
      <c r="BS256" s="33">
        <f t="shared" si="320"/>
        <v>0</v>
      </c>
      <c r="BT256" s="33">
        <f>Gen_Cons_Horario!B3162</f>
        <v>0</v>
      </c>
      <c r="BU256" s="35">
        <f t="shared" si="295"/>
        <v>0</v>
      </c>
      <c r="BV256" s="116">
        <f>IF(AND(BU256&gt;0,BU256*$B$4+CB255&lt;=$B$2*'SFV+BESS'!$I$9,BU256&lt;'SFV+BESS'!$I$7), BU256*$B$4, IF(AND(BU256&gt;0,BU256*$B$4+CB255&gt;$B$2*'SFV+BESS'!$I$9,BU256*$B$4&lt;'SFV+BESS'!$I$7),$B$2*'SFV+BESS'!$I$9-CB255,IF(AND(BU256&gt;0,BU256*$B$4+CB255&gt;$B$2*'SFV+BESS'!$I$9,BU256*$B$4&gt;'SFV+BESS'!$I$7,CB255&lt;$B$2*'SFV+BESS'!$I$9),$B$2*'SFV+BESS'!$I$9-CB255,IF(AND(BU256&gt;0,BU256*$B$4+CB255&lt;=$B$2*'SFV+BESS'!$I$9,BU256&gt;'SFV+BESS'!$I$7),'SFV+BESS'!$I$7,0))))</f>
        <v>0</v>
      </c>
      <c r="BW256" s="27">
        <f>IF(AND(BU256&lt;0,CB255+BU256/$B$5&gt;$H$2,-BU256/'Carga-Descarga Año'!$B$5&lt;'SFV+BESS'!$I$7),BU256/$B$5,IF(AND(BU256&lt;0,CB255+BU256/$B$5&gt;$H$2,-BU256/'Carga-Descarga Año'!$B$5&gt;'SFV+BESS'!$I$7),-'SFV+BESS'!$I$7,IF(AND(BU256&lt;0,CB255+BU256/$B$5&lt;$H$2),-MIN('SFV+BESS'!$I$7,CB255-$H$2),0)))</f>
        <v>0</v>
      </c>
      <c r="BX256" s="33"/>
      <c r="BY256" s="33">
        <f t="shared" si="303"/>
        <v>0</v>
      </c>
      <c r="BZ256" s="27">
        <f t="shared" si="267"/>
        <v>0</v>
      </c>
      <c r="CA256" s="27">
        <f t="shared" si="268"/>
        <v>0</v>
      </c>
      <c r="CB256" s="28">
        <f>IF((CB255+BV256+BW256)&gt;=$B$2*'SFV+BESS'!$I$9, $B$2*'SFV+BESS'!$I$9, (CB255+BV256+BW256))</f>
        <v>173.61249999999998</v>
      </c>
      <c r="CC256" s="110">
        <f t="shared" si="269"/>
        <v>0</v>
      </c>
      <c r="CH256" s="251"/>
      <c r="CI256" s="48">
        <v>10.2916666666667</v>
      </c>
      <c r="CJ256" s="33">
        <f t="shared" si="321"/>
        <v>0</v>
      </c>
      <c r="CK256" s="33">
        <f>Gen_Cons_Horario!B3906</f>
        <v>0</v>
      </c>
      <c r="CL256" s="35">
        <f t="shared" si="296"/>
        <v>0</v>
      </c>
      <c r="CM256" s="116">
        <f>IF(AND(CL256&gt;0,CL256*$B$4+CS255&lt;=$B$2*'SFV+BESS'!$I$9,CL256&lt;'SFV+BESS'!$I$7), CL256*$B$4, IF(AND(CL256&gt;0,CL256*$B$4+CS255&gt;$B$2*'SFV+BESS'!$I$9,CL256*$B$4&lt;'SFV+BESS'!$I$7),$B$2*'SFV+BESS'!$I$9-CS255,IF(AND(CL256&gt;0,CL256*$B$4+CS255&gt;$B$2*'SFV+BESS'!$I$9,CL256*$B$4&gt;'SFV+BESS'!$I$7,CS255&lt;$B$2*'SFV+BESS'!$I$9),$B$2*'SFV+BESS'!$I$9-CS255,IF(AND(CL256&gt;0,CL256*$B$4+CS255&lt;=$B$2*'SFV+BESS'!$I$9,CL256&gt;'SFV+BESS'!$I$7),'SFV+BESS'!$I$7,0))))</f>
        <v>0</v>
      </c>
      <c r="CN256" s="27">
        <f>IF(AND(CL256&lt;0,CS255+CL256/$B$5&gt;$H$2,-CL256/'Carga-Descarga Año'!$B$5&lt;'SFV+BESS'!$I$7),CL256/$B$5,IF(AND(CL256&lt;0,CS255+CL256/$B$5&gt;$H$2,-CL256/'Carga-Descarga Año'!$B$5&gt;'SFV+BESS'!$I$7),-'SFV+BESS'!$I$7,IF(AND(CL256&lt;0,CS255+CL256/$B$5&lt;$H$2),-MIN('SFV+BESS'!$I$7,CS255-$H$2),0)))</f>
        <v>0</v>
      </c>
      <c r="CO256" s="33"/>
      <c r="CP256" s="33">
        <f t="shared" si="304"/>
        <v>0</v>
      </c>
      <c r="CQ256" s="27">
        <f t="shared" si="270"/>
        <v>0</v>
      </c>
      <c r="CR256" s="27">
        <f t="shared" si="305"/>
        <v>0</v>
      </c>
      <c r="CS256" s="28">
        <f>IF((CS255+CM256+CN256)&gt;=$B$2*'SFV+BESS'!$I$9, $B$2*'SFV+BESS'!$I$9, (CS255+CM256+CN256))</f>
        <v>173.61249999999998</v>
      </c>
      <c r="CT256" s="110">
        <f t="shared" si="271"/>
        <v>0</v>
      </c>
      <c r="CY256" s="251"/>
      <c r="CZ256" s="48">
        <v>10.2916666666667</v>
      </c>
      <c r="DA256" s="33">
        <f t="shared" si="322"/>
        <v>0</v>
      </c>
      <c r="DB256" s="33">
        <f>Gen_Cons_Horario!B4626</f>
        <v>0</v>
      </c>
      <c r="DC256" s="35">
        <f t="shared" si="287"/>
        <v>0</v>
      </c>
      <c r="DD256" s="116">
        <f>IF(AND(DC256&gt;0,DC256*$B$4+DJ255&lt;=$B$2*'SFV+BESS'!$I$9,DC256&lt;'SFV+BESS'!$I$7), DC256*$B$4, IF(AND(DC256&gt;0,DC256*$B$4+DJ255&gt;$B$2*'SFV+BESS'!$I$9,DC256*$B$4&lt;'SFV+BESS'!$I$7),$B$2*'SFV+BESS'!$I$9-DJ255,IF(AND(DC256&gt;0,DC256*$B$4+DJ255&gt;$B$2*'SFV+BESS'!$I$9,DC256*$B$4&gt;'SFV+BESS'!$I$7,DJ255&lt;$B$2*'SFV+BESS'!$I$9),$B$2*'SFV+BESS'!$I$9-DJ255,IF(AND(DC256&gt;0,DC256*$B$4+DJ255&lt;=$B$2*'SFV+BESS'!$I$9,DC256&gt;'SFV+BESS'!$I$7),'SFV+BESS'!$I$7,0))))</f>
        <v>0</v>
      </c>
      <c r="DE256" s="27">
        <f>IF(AND(DC256&lt;0,DJ255+DC256/$B$5&gt;$H$2,-DC256/'Carga-Descarga Año'!$B$5&lt;'SFV+BESS'!$I$7),DC256/$B$5,IF(AND(DC256&lt;0,DJ255+DC256/$B$5&gt;$H$2,-DC256/'Carga-Descarga Año'!$B$5&gt;'SFV+BESS'!$I$7),-'SFV+BESS'!$I$7,IF(AND(DC256&lt;0,DJ255+DC256/$B$5&lt;$H$2),-MIN('SFV+BESS'!$I$7,DJ255-$H$2),0)))</f>
        <v>0</v>
      </c>
      <c r="DF256" s="33"/>
      <c r="DG256" s="33">
        <f t="shared" si="306"/>
        <v>0</v>
      </c>
      <c r="DH256" s="27">
        <f t="shared" si="272"/>
        <v>0</v>
      </c>
      <c r="DI256" s="27">
        <f t="shared" si="273"/>
        <v>0</v>
      </c>
      <c r="DJ256" s="28">
        <f>IF((DJ255+DD256+DE256)&gt;=$B$2*'SFV+BESS'!$I$9, $B$2*'SFV+BESS'!$I$9, (DJ255+DD256+DE256))</f>
        <v>173.61249999999998</v>
      </c>
      <c r="DK256" s="110">
        <f t="shared" si="274"/>
        <v>0</v>
      </c>
      <c r="DP256" s="251"/>
      <c r="DQ256" s="48">
        <v>10.2916666666667</v>
      </c>
      <c r="DR256" s="33">
        <f t="shared" si="323"/>
        <v>0</v>
      </c>
      <c r="DS256" s="33">
        <f>Gen_Cons_Horario!B5370</f>
        <v>0</v>
      </c>
      <c r="DT256" s="35">
        <f t="shared" si="288"/>
        <v>0</v>
      </c>
      <c r="DU256" s="116">
        <f>IF(AND(DT256&gt;0,DT256*$B$4+EA255&lt;=$B$2*'SFV+BESS'!$I$9,DT256&lt;'SFV+BESS'!$I$7), DT256*$B$4, IF(AND(DT256&gt;0,DT256*$B$4+EA255&gt;$B$2*'SFV+BESS'!$I$9,DT256*$B$4&lt;'SFV+BESS'!$I$7),$B$2*'SFV+BESS'!$I$9-EA255,IF(AND(DT256&gt;0,DT256*$B$4+EA255&gt;$B$2*'SFV+BESS'!$I$9,DT256*$B$4&gt;'SFV+BESS'!$I$7,EA255&lt;$B$2*'SFV+BESS'!$I$9),$B$2*'SFV+BESS'!$I$9-EA255,IF(AND(DT256&gt;0,DT256*$B$4+EA255&lt;=$B$2*'SFV+BESS'!$I$9,DT256&gt;'SFV+BESS'!$I$7),'SFV+BESS'!$I$7,0))))</f>
        <v>0</v>
      </c>
      <c r="DV256" s="27">
        <f>IF(AND(DT256&lt;0,EA255+DT256/$B$5&gt;$H$2,-DT256/'Carga-Descarga Año'!$B$5&lt;'SFV+BESS'!$I$7),DT256/$B$5,IF(AND(DT256&lt;0,EA255+DT256/$B$5&gt;$H$2,-DT256/'Carga-Descarga Año'!$B$5&gt;'SFV+BESS'!$I$7),-'SFV+BESS'!$I$7,IF(AND(DT256&lt;0,EA255+DT256/$B$5&lt;$H$2),-MIN('SFV+BESS'!$I$7,EA255-$H$2),0)))</f>
        <v>0</v>
      </c>
      <c r="DW256" s="33"/>
      <c r="DX256" s="33">
        <f t="shared" si="307"/>
        <v>0</v>
      </c>
      <c r="DY256" s="27">
        <f t="shared" si="275"/>
        <v>0</v>
      </c>
      <c r="DZ256" s="27">
        <f t="shared" si="308"/>
        <v>0</v>
      </c>
      <c r="EA256" s="28">
        <f>IF((EA255+DU256+DV256)&gt;=$B$2*'SFV+BESS'!$I$9, $B$2*'SFV+BESS'!$I$9, (EA255+DU256+DV256))</f>
        <v>173.61249999999998</v>
      </c>
      <c r="EB256" s="110">
        <f t="shared" si="276"/>
        <v>0</v>
      </c>
      <c r="EG256" s="251"/>
      <c r="EH256" s="48">
        <v>10.2916666666667</v>
      </c>
      <c r="EI256" s="33">
        <f t="shared" si="324"/>
        <v>0</v>
      </c>
      <c r="EJ256" s="33">
        <f>Gen_Cons_Horario!B6114</f>
        <v>0</v>
      </c>
      <c r="EK256" s="35">
        <f t="shared" si="289"/>
        <v>0</v>
      </c>
      <c r="EL256" s="116">
        <f>IF(AND(EK256&gt;0,EK256*$B$4+ER255&lt;=$B$2*'SFV+BESS'!$I$9,EK256&lt;'SFV+BESS'!$I$7), EK256*$B$4, IF(AND(EK256&gt;0,EK256*$B$4+ER255&gt;$B$2*'SFV+BESS'!$I$9,EK256*$B$4&lt;'SFV+BESS'!$I$7),$B$2*'SFV+BESS'!$I$9-ER255,IF(AND(EK256&gt;0,EK256*$B$4+ER255&gt;$B$2*'SFV+BESS'!$I$9,EK256*$B$4&gt;'SFV+BESS'!$I$7,ER255&lt;$B$2*'SFV+BESS'!$I$9),$B$2*'SFV+BESS'!$I$9-ER255,IF(AND(EK256&gt;0,EK256*$B$4+ER255&lt;=$B$2*'SFV+BESS'!$I$9,EK256&gt;'SFV+BESS'!$I$7),'SFV+BESS'!$I$7,0))))</f>
        <v>0</v>
      </c>
      <c r="EM256" s="27">
        <f>IF(AND(EK256&lt;0,ER255+EK256/$B$5&gt;$H$2,-EK256/'Carga-Descarga Año'!$B$5&lt;'SFV+BESS'!$I$7),EK256/$B$5,IF(AND(EK256&lt;0,ER255+EK256/$B$5&gt;$H$2,-EK256/'Carga-Descarga Año'!$B$5&gt;'SFV+BESS'!$I$7),-'SFV+BESS'!$I$7,IF(AND(EK256&lt;0,ER255+EK256/$B$5&lt;$H$2),-MIN('SFV+BESS'!$I$7,ER255-$H$2),0)))</f>
        <v>0</v>
      </c>
      <c r="EN256" s="33"/>
      <c r="EO256" s="33">
        <f t="shared" si="309"/>
        <v>0</v>
      </c>
      <c r="EP256" s="27">
        <f t="shared" si="277"/>
        <v>0</v>
      </c>
      <c r="EQ256" s="27">
        <f t="shared" si="310"/>
        <v>0</v>
      </c>
      <c r="ER256" s="28">
        <f>IF((ER255+EL256+EM256)&gt;=$B$2*'SFV+BESS'!$I$9, $B$2*'SFV+BESS'!$I$9, (ER255+EL256+EM256))</f>
        <v>173.61249999999998</v>
      </c>
      <c r="ES256" s="110">
        <f t="shared" si="278"/>
        <v>0</v>
      </c>
      <c r="EX256" s="251"/>
      <c r="EY256" s="48">
        <v>10.2916666666667</v>
      </c>
      <c r="EZ256" s="33">
        <f t="shared" si="325"/>
        <v>20.231242549735406</v>
      </c>
      <c r="FA256" s="33">
        <f>Gen_Cons_Horario!B6834</f>
        <v>0</v>
      </c>
      <c r="FB256" s="35">
        <f t="shared" si="290"/>
        <v>20.231242549735406</v>
      </c>
      <c r="FC256" s="116">
        <f>IF(AND(FB256&gt;0,FB256*$B$4+FI255&lt;=$B$2*'SFV+BESS'!$I$9,FB256&lt;'SFV+BESS'!$I$7), FB256*$B$4, IF(AND(FB256&gt;0,FB256*$B$4+FI255&gt;$B$2*'SFV+BESS'!$I$9,FB256*$B$4&lt;'SFV+BESS'!$I$7),$B$2*'SFV+BESS'!$I$9-FI255,IF(AND(FB256&gt;0,FB256*$B$4+FI255&gt;$B$2*'SFV+BESS'!$I$9,FB256*$B$4&gt;'SFV+BESS'!$I$7,FI255&lt;$B$2*'SFV+BESS'!$I$9),$B$2*'SFV+BESS'!$I$9-FI255,IF(AND(FB256&gt;0,FB256*$B$4+FI255&lt;=$B$2*'SFV+BESS'!$I$9,FB256&gt;'SFV+BESS'!$I$7),'SFV+BESS'!$I$7,0))))</f>
        <v>0</v>
      </c>
      <c r="FD256" s="27">
        <f>IF(AND(FB256&lt;0,FI255+FB256/$B$5&gt;$H$2,-FB256/'Carga-Descarga Año'!$B$5&lt;'SFV+BESS'!$I$7),FB256/$B$5,IF(AND(FB256&lt;0,FI255+FB256/$B$5&gt;$H$2,-FB256/'Carga-Descarga Año'!$B$5&gt;'SFV+BESS'!$I$7),-'SFV+BESS'!$I$7,IF(AND(FB256&lt;0,FI255+FB256/$B$5&lt;$H$2),-MIN('SFV+BESS'!$I$7,FI255-$H$2),0)))</f>
        <v>0</v>
      </c>
      <c r="FE256" s="33"/>
      <c r="FF256" s="33">
        <f t="shared" si="311"/>
        <v>0</v>
      </c>
      <c r="FG256" s="27">
        <f t="shared" si="279"/>
        <v>0</v>
      </c>
      <c r="FH256" s="27">
        <f t="shared" si="312"/>
        <v>0</v>
      </c>
      <c r="FI256" s="28">
        <f>IF((FI255+FC256+FD256)&gt;=$B$2*'SFV+BESS'!$I$9, $B$2*'SFV+BESS'!$I$9, (FI255+FC256+FD256))</f>
        <v>173.61249999999998</v>
      </c>
      <c r="FJ256" s="110">
        <f t="shared" si="280"/>
        <v>20.231242549735406</v>
      </c>
      <c r="FO256" s="251"/>
      <c r="FP256" s="48">
        <v>10.2916666666667</v>
      </c>
      <c r="FQ256" s="33">
        <f t="shared" si="326"/>
        <v>47.678344123536192</v>
      </c>
      <c r="FR256" s="33">
        <f>Gen_Cons_Horario!B7578</f>
        <v>0</v>
      </c>
      <c r="FS256" s="35">
        <f t="shared" si="291"/>
        <v>47.678344123536192</v>
      </c>
      <c r="FT256" s="116">
        <f>IF(AND(FS256&gt;0,FS256*$B$4+FZ255&lt;=$B$2*'SFV+BESS'!$I$9,FS256&lt;'SFV+BESS'!$I$7), FS256*$B$4, IF(AND(FS256&gt;0,FS256*$B$4+FZ255&gt;$B$2*'SFV+BESS'!$I$9,FS256*$B$4&lt;'SFV+BESS'!$I$7),$B$2*'SFV+BESS'!$I$9-FZ255,IF(AND(FS256&gt;0,FS256*$B$4+FZ255&gt;$B$2*'SFV+BESS'!$I$9,FS256*$B$4&gt;'SFV+BESS'!$I$7,FZ255&lt;$B$2*'SFV+BESS'!$I$9),$B$2*'SFV+BESS'!$I$9-FZ255,IF(AND(FS256&gt;0,FS256*$B$4+FZ255&lt;=$B$2*'SFV+BESS'!$I$9,FS256&gt;'SFV+BESS'!$I$7),'SFV+BESS'!$I$7,0))))</f>
        <v>0</v>
      </c>
      <c r="FU256" s="27">
        <f>IF(AND(FS256&lt;0,FZ255+FS256/$B$5&gt;$H$2,-FS256/'Carga-Descarga Año'!$B$5&lt;'SFV+BESS'!$I$7),FS256/$B$5,IF(AND(FS256&lt;0,FZ255+FS256/$B$5&gt;$H$2,-FS256/'Carga-Descarga Año'!$B$5&gt;'SFV+BESS'!$I$7),-'SFV+BESS'!$I$7,IF(AND(FS256&lt;0,FZ255+FS256/$B$5&lt;$H$2),-MIN('SFV+BESS'!$I$7,FZ255-$H$2),0)))</f>
        <v>0</v>
      </c>
      <c r="FV256" s="33"/>
      <c r="FW256" s="33">
        <f t="shared" si="313"/>
        <v>0</v>
      </c>
      <c r="FX256" s="27">
        <f t="shared" si="281"/>
        <v>0</v>
      </c>
      <c r="FY256" s="27">
        <f t="shared" si="314"/>
        <v>0</v>
      </c>
      <c r="FZ256" s="28">
        <f>IF((FZ255+FT256+FU256)&gt;=$B$2*'SFV+BESS'!$I$9, $B$2*'SFV+BESS'!$I$9, (FZ255+FT256+FU256))</f>
        <v>173.61249999999998</v>
      </c>
      <c r="GA256" s="110">
        <f t="shared" si="282"/>
        <v>47.678344123536192</v>
      </c>
      <c r="GF256" s="251"/>
      <c r="GG256" s="48">
        <v>10.2916666666667</v>
      </c>
      <c r="GH256" s="33">
        <f t="shared" si="327"/>
        <v>47.68278908167801</v>
      </c>
      <c r="GI256" s="33">
        <f>Gen_Cons_Horario!B8298</f>
        <v>0</v>
      </c>
      <c r="GJ256" s="35">
        <f t="shared" si="297"/>
        <v>47.68278908167801</v>
      </c>
      <c r="GK256" s="116">
        <f>IF(AND(GJ256&gt;0,GJ256*$B$4+GQ255&lt;=$B$2*'SFV+BESS'!$I$9,GJ256&lt;'SFV+BESS'!$I$7), GJ256*$B$4, IF(AND(GJ256&gt;0,GJ256*$B$4+GQ255&gt;$B$2*'SFV+BESS'!$I$9,GJ256*$B$4&lt;'SFV+BESS'!$I$7),$B$2*'SFV+BESS'!$I$9-GQ255,IF(AND(GJ256&gt;0,GJ256*$B$4+GQ255&gt;$B$2*'SFV+BESS'!$I$9,GJ256*$B$4&gt;'SFV+BESS'!$I$7,GQ255&lt;$B$2*'SFV+BESS'!$I$9),$B$2*'SFV+BESS'!$I$9-GQ255,IF(AND(GJ256&gt;0,GJ256*$B$4+GQ255&lt;=$B$2*'SFV+BESS'!$I$9,GJ256&gt;'SFV+BESS'!$I$7),'SFV+BESS'!$I$7,0))))</f>
        <v>0</v>
      </c>
      <c r="GL256" s="27">
        <f>IF(AND(GJ256&lt;0,GQ255+GJ256/$B$5&gt;$H$2,-GJ256/'Carga-Descarga Año'!$B$5&lt;'SFV+BESS'!$I$7),GJ256/$B$5,IF(AND(GJ256&lt;0,GQ255+GJ256/$B$5&gt;$H$2,-GJ256/'Carga-Descarga Año'!$B$5&gt;'SFV+BESS'!$I$7),-'SFV+BESS'!$I$7,IF(AND(GJ256&lt;0,GQ255+GJ256/$B$5&lt;$H$2),-MIN('SFV+BESS'!$I$7,GQ255-$H$2),0)))</f>
        <v>0</v>
      </c>
      <c r="GM256" s="33"/>
      <c r="GN256" s="33">
        <f t="shared" si="315"/>
        <v>0</v>
      </c>
      <c r="GO256" s="27">
        <f t="shared" si="283"/>
        <v>0</v>
      </c>
      <c r="GP256" s="27">
        <f t="shared" si="316"/>
        <v>0</v>
      </c>
      <c r="GQ256" s="28">
        <f>IF((GQ255+GK256+GL256)&gt;=$B$2*'SFV+BESS'!$I$9, $B$2*'SFV+BESS'!$I$9, (GQ255+GK256+GL256))</f>
        <v>173.61249999999998</v>
      </c>
      <c r="GR256" s="110">
        <f t="shared" si="284"/>
        <v>47.68278908167801</v>
      </c>
    </row>
    <row r="257" spans="1:200">
      <c r="A257" s="249"/>
      <c r="B257" s="48">
        <v>10.3333333333333</v>
      </c>
      <c r="C257" s="38">
        <f t="shared" si="298"/>
        <v>70.656558862291604</v>
      </c>
      <c r="D257" s="2">
        <f>Gen_Cons_Horario!B283</f>
        <v>100.6695</v>
      </c>
      <c r="E257" s="140">
        <f t="shared" si="256"/>
        <v>-30.012941137708395</v>
      </c>
      <c r="F257" s="116">
        <f>IF(AND(E257&gt;0,E257*$B$4+L256&lt;=$B$2*'SFV+BESS'!$I$9,E257&lt;'SFV+BESS'!$I$7), E257*$B$4, IF(AND(E257&gt;0,E257*$B$4+L256&gt;$B$2*'SFV+BESS'!$I$9,E257*$B$4&lt;'SFV+BESS'!$I$7),$B$2*'SFV+BESS'!$I$9-L256,IF(AND(E257&gt;0,E257*$B$4+L256&gt;$B$2*'SFV+BESS'!$I$9,E257*$B$4&gt;'SFV+BESS'!$I$7,L256&lt;$B$2*'SFV+BESS'!$I$9),$B$2*'SFV+BESS'!$I$9-L256,IF(AND(E257&gt;0,E257*$B$4+L256&lt;=$B$2*'SFV+BESS'!$I$9,E257&gt;'SFV+BESS'!$I$7),'SFV+BESS'!$I$7,0))))</f>
        <v>0</v>
      </c>
      <c r="G257" s="27">
        <f>IF(AND(E257&lt;0,L256+E257/$B$5&gt;$H$2,-E257/'Carga-Descarga Año'!$B$5&lt;'SFV+BESS'!$I$7),E257/$B$5,IF(AND(E257&lt;0,L256+E257/$B$5&gt;$H$2,-E257/'Carga-Descarga Año'!$B$5&gt;'SFV+BESS'!$I$7),-'SFV+BESS'!$I$7,IF(AND(E257&lt;0,L256+E257/$B$5&lt;$H$2),-MIN('SFV+BESS'!$I$7,L256-$H$2),0)))</f>
        <v>-31.592569618640418</v>
      </c>
      <c r="I257" s="38">
        <f t="shared" si="257"/>
        <v>70.656558862291604</v>
      </c>
      <c r="J257" s="27">
        <f t="shared" si="259"/>
        <v>30.012941137708395</v>
      </c>
      <c r="K257" s="27">
        <f t="shared" si="258"/>
        <v>0</v>
      </c>
      <c r="L257" s="28">
        <f>IF((L256+F257+G257)&gt;=$B$2*'SFV+BESS'!$I$9, $B$2*'SFV+BESS'!$I$9, (L256+F257+G257))</f>
        <v>142.01993038135956</v>
      </c>
      <c r="M257" s="110">
        <f t="shared" si="260"/>
        <v>0</v>
      </c>
      <c r="R257" s="251"/>
      <c r="S257" s="48">
        <v>10.3333333333333</v>
      </c>
      <c r="T257" s="2">
        <f t="shared" si="317"/>
        <v>61.850962829188468</v>
      </c>
      <c r="U257" s="2">
        <f>Gen_Cons_Horario!B1027</f>
        <v>104.398</v>
      </c>
      <c r="V257" s="35">
        <f t="shared" si="292"/>
        <v>-42.547037170811528</v>
      </c>
      <c r="W257" s="116">
        <f>IF(AND(V257&gt;0,V257*$B$4+AC256&lt;=$B$2*'SFV+BESS'!$I$9,V257&lt;'SFV+BESS'!$I$7), V257*$B$4, IF(AND(V257&gt;0,V257*$B$4+AC256&gt;$B$2*'SFV+BESS'!$I$9,V257*$B$4&lt;'SFV+BESS'!$I$7),$B$2*'SFV+BESS'!$I$9-AC256,IF(AND(V257&gt;0,V257*$B$4+AC256&gt;$B$2*'SFV+BESS'!$I$9,V257*$B$4&gt;'SFV+BESS'!$I$7,AC256&lt;$B$2*'SFV+BESS'!$I$9),$B$2*'SFV+BESS'!$I$9-AC256,IF(AND(V257&gt;0,V257*$B$4+AC256&lt;=$B$2*'SFV+BESS'!$I$9,V257&gt;'SFV+BESS'!$I$7),'SFV+BESS'!$I$7,0))))</f>
        <v>0</v>
      </c>
      <c r="X257" s="27">
        <f>IF(AND(V257&lt;0,AC256+V257/$B$5&gt;$H$2,-V257/'Carga-Descarga Año'!$B$5&lt;'SFV+BESS'!$I$7),V257/$B$5,IF(AND(V257&lt;0,AC256+V257/$B$5&gt;$H$2,-V257/'Carga-Descarga Año'!$B$5&gt;'SFV+BESS'!$I$7),-'SFV+BESS'!$I$7,IF(AND(V257&lt;0,AC256+V257/$B$5&lt;$H$2),-MIN('SFV+BESS'!$I$7,AC256-$H$2),0)))</f>
        <v>-44.786354916643717</v>
      </c>
      <c r="Z257" s="33">
        <f t="shared" si="286"/>
        <v>61.850962829188468</v>
      </c>
      <c r="AA257" s="27">
        <f t="shared" si="261"/>
        <v>42.547037170811528</v>
      </c>
      <c r="AB257" s="27">
        <f t="shared" si="285"/>
        <v>0</v>
      </c>
      <c r="AC257" s="28">
        <f>IF((AC256+W257+X257)&gt;=$B$2*'SFV+BESS'!$I$9, $B$2*'SFV+BESS'!$I$9, (AC256+W257+X257))</f>
        <v>128.82614508335627</v>
      </c>
      <c r="AD257" s="110">
        <f t="shared" si="262"/>
        <v>0</v>
      </c>
      <c r="AI257" s="251"/>
      <c r="AJ257" s="48">
        <v>10.3333333333333</v>
      </c>
      <c r="AK257" s="52">
        <f t="shared" si="318"/>
        <v>49.086071190777005</v>
      </c>
      <c r="AL257" s="33">
        <f>Gen_Cons_Horario!B1699</f>
        <v>74.570000000000007</v>
      </c>
      <c r="AM257" s="35">
        <f t="shared" si="293"/>
        <v>-25.483928809223002</v>
      </c>
      <c r="AN257" s="116">
        <f>IF(AND(AM257&gt;0,AM257*$B$4+AT256&lt;=$B$2*'SFV+BESS'!$I$9,AM257&lt;'SFV+BESS'!$I$7), AM257*$B$4, IF(AND(AM257&gt;0,AM257*$B$4+AT256&gt;$B$2*'SFV+BESS'!$I$9,AM257*$B$4&lt;'SFV+BESS'!$I$7),$B$2*'SFV+BESS'!$I$9-AT256,IF(AND(AM257&gt;0,AM257*$B$4+AT256&gt;$B$2*'SFV+BESS'!$I$9,AM257*$B$4&gt;'SFV+BESS'!$I$7,AT256&lt;$B$2*'SFV+BESS'!$I$9),$B$2*'SFV+BESS'!$I$9-AT256,IF(AND(AM257&gt;0,AM257*$B$4+AT256&lt;=$B$2*'SFV+BESS'!$I$9,AM257&gt;'SFV+BESS'!$I$7),'SFV+BESS'!$I$7,0))))</f>
        <v>0</v>
      </c>
      <c r="AO257" s="27">
        <f>IF(AND(AM257&lt;0,AT256+AM257/$B$5&gt;$H$2,-AM257/'Carga-Descarga Año'!$B$5&lt;'SFV+BESS'!$I$7),AM257/$B$5,IF(AND(AM257&lt;0,AT256+AM257/$B$5&gt;$H$2,-AM257/'Carga-Descarga Año'!$B$5&gt;'SFV+BESS'!$I$7),-'SFV+BESS'!$I$7,IF(AND(AM257&lt;0,AT256+AM257/$B$5&lt;$H$2),-MIN('SFV+BESS'!$I$7,AT256-$H$2),0)))</f>
        <v>-26.82518822023474</v>
      </c>
      <c r="AP257" s="33"/>
      <c r="AQ257" s="33">
        <f t="shared" si="299"/>
        <v>49.086071190777005</v>
      </c>
      <c r="AR257" s="27">
        <f t="shared" si="263"/>
        <v>25.483928809223002</v>
      </c>
      <c r="AS257" s="27">
        <f t="shared" si="300"/>
        <v>0</v>
      </c>
      <c r="AT257" s="28">
        <f>IF((AT256+AN257+AO257)&gt;=$B$2*'SFV+BESS'!$I$9, $B$2*'SFV+BESS'!$I$9, (AT256+AN257+AO257))</f>
        <v>145.70699669612222</v>
      </c>
      <c r="AU257" s="110">
        <f t="shared" si="264"/>
        <v>0</v>
      </c>
      <c r="AZ257" s="251"/>
      <c r="BA257" s="48">
        <v>10.3333333333333</v>
      </c>
      <c r="BB257" s="33">
        <f t="shared" si="319"/>
        <v>20.518647630804924</v>
      </c>
      <c r="BC257" s="33">
        <f>Gen_Cons_Horario!B2443</f>
        <v>0</v>
      </c>
      <c r="BD257" s="35">
        <f t="shared" si="294"/>
        <v>20.518647630804924</v>
      </c>
      <c r="BE257" s="116">
        <f>IF(AND(BD257&gt;0,BD257*$B$4+BK256&lt;=$B$2*'SFV+BESS'!$I$9,BD257&lt;'SFV+BESS'!$I$7), BD257*$B$4, IF(AND(BD257&gt;0,BD257*$B$4+BK256&gt;$B$2*'SFV+BESS'!$I$9,BD257*$B$4&lt;'SFV+BESS'!$I$7),$B$2*'SFV+BESS'!$I$9-BK256,IF(AND(BD257&gt;0,BD257*$B$4+BK256&gt;$B$2*'SFV+BESS'!$I$9,BD257*$B$4&gt;'SFV+BESS'!$I$7,BK256&lt;$B$2*'SFV+BESS'!$I$9),$B$2*'SFV+BESS'!$I$9-BK256,IF(AND(BD257&gt;0,BD257*$B$4+BK256&lt;=$B$2*'SFV+BESS'!$I$9,BD257&gt;'SFV+BESS'!$I$7),'SFV+BESS'!$I$7,0))))</f>
        <v>0</v>
      </c>
      <c r="BF257" s="27">
        <f>IF(AND(BD257&lt;0,BK256+BD257/$B$5&gt;$H$2,-BD257/'Carga-Descarga Año'!$B$5&lt;'SFV+BESS'!$I$7),BD257/$B$5,IF(AND(BD257&lt;0,BK256+BD257/$B$5&gt;$H$2,-BD257/'Carga-Descarga Año'!$B$5&gt;'SFV+BESS'!$I$7),-'SFV+BESS'!$I$7,IF(AND(BD257&lt;0,BK256+BD257/$B$5&lt;$H$2),-MIN('SFV+BESS'!$I$7,BK256-$H$2),0)))</f>
        <v>0</v>
      </c>
      <c r="BG257" s="33"/>
      <c r="BH257" s="33">
        <f t="shared" si="301"/>
        <v>0</v>
      </c>
      <c r="BI257" s="27">
        <f t="shared" si="265"/>
        <v>0</v>
      </c>
      <c r="BJ257" s="27">
        <f t="shared" si="302"/>
        <v>0</v>
      </c>
      <c r="BK257" s="28">
        <f>IF((BK256+BE257+BF257)&gt;=$B$2*'SFV+BESS'!$I$9, $B$2*'SFV+BESS'!$I$9, (BK256+BE257+BF257))</f>
        <v>173.61249999999998</v>
      </c>
      <c r="BL257" s="110">
        <f t="shared" si="266"/>
        <v>20.518647630804924</v>
      </c>
      <c r="BQ257" s="251"/>
      <c r="BR257" s="48">
        <v>10.3333333333333</v>
      </c>
      <c r="BS257" s="33">
        <f t="shared" si="320"/>
        <v>1.3517615596903494</v>
      </c>
      <c r="BT257" s="33">
        <f>Gen_Cons_Horario!B3163</f>
        <v>0</v>
      </c>
      <c r="BU257" s="35">
        <f t="shared" si="295"/>
        <v>1.3517615596903494</v>
      </c>
      <c r="BV257" s="116">
        <f>IF(AND(BU257&gt;0,BU257*$B$4+CB256&lt;=$B$2*'SFV+BESS'!$I$9,BU257&lt;'SFV+BESS'!$I$7), BU257*$B$4, IF(AND(BU257&gt;0,BU257*$B$4+CB256&gt;$B$2*'SFV+BESS'!$I$9,BU257*$B$4&lt;'SFV+BESS'!$I$7),$B$2*'SFV+BESS'!$I$9-CB256,IF(AND(BU257&gt;0,BU257*$B$4+CB256&gt;$B$2*'SFV+BESS'!$I$9,BU257*$B$4&gt;'SFV+BESS'!$I$7,CB256&lt;$B$2*'SFV+BESS'!$I$9),$B$2*'SFV+BESS'!$I$9-CB256,IF(AND(BU257&gt;0,BU257*$B$4+CB256&lt;=$B$2*'SFV+BESS'!$I$9,BU257&gt;'SFV+BESS'!$I$7),'SFV+BESS'!$I$7,0))))</f>
        <v>0</v>
      </c>
      <c r="BW257" s="27">
        <f>IF(AND(BU257&lt;0,CB256+BU257/$B$5&gt;$H$2,-BU257/'Carga-Descarga Año'!$B$5&lt;'SFV+BESS'!$I$7),BU257/$B$5,IF(AND(BU257&lt;0,CB256+BU257/$B$5&gt;$H$2,-BU257/'Carga-Descarga Año'!$B$5&gt;'SFV+BESS'!$I$7),-'SFV+BESS'!$I$7,IF(AND(BU257&lt;0,CB256+BU257/$B$5&lt;$H$2),-MIN('SFV+BESS'!$I$7,CB256-$H$2),0)))</f>
        <v>0</v>
      </c>
      <c r="BX257" s="33"/>
      <c r="BY257" s="33">
        <f t="shared" si="303"/>
        <v>0</v>
      </c>
      <c r="BZ257" s="27">
        <f t="shared" si="267"/>
        <v>0</v>
      </c>
      <c r="CA257" s="27">
        <f t="shared" si="268"/>
        <v>0</v>
      </c>
      <c r="CB257" s="28">
        <f>IF((CB256+BV257+BW257)&gt;=$B$2*'SFV+BESS'!$I$9, $B$2*'SFV+BESS'!$I$9, (CB256+BV257+BW257))</f>
        <v>173.61249999999998</v>
      </c>
      <c r="CC257" s="110">
        <f t="shared" si="269"/>
        <v>1.3517615596903494</v>
      </c>
      <c r="CH257" s="251"/>
      <c r="CI257" s="48">
        <v>10.3333333333333</v>
      </c>
      <c r="CJ257" s="33">
        <f t="shared" si="321"/>
        <v>0</v>
      </c>
      <c r="CK257" s="33">
        <f>Gen_Cons_Horario!B3907</f>
        <v>0</v>
      </c>
      <c r="CL257" s="35">
        <f t="shared" si="296"/>
        <v>0</v>
      </c>
      <c r="CM257" s="116">
        <f>IF(AND(CL257&gt;0,CL257*$B$4+CS256&lt;=$B$2*'SFV+BESS'!$I$9,CL257&lt;'SFV+BESS'!$I$7), CL257*$B$4, IF(AND(CL257&gt;0,CL257*$B$4+CS256&gt;$B$2*'SFV+BESS'!$I$9,CL257*$B$4&lt;'SFV+BESS'!$I$7),$B$2*'SFV+BESS'!$I$9-CS256,IF(AND(CL257&gt;0,CL257*$B$4+CS256&gt;$B$2*'SFV+BESS'!$I$9,CL257*$B$4&gt;'SFV+BESS'!$I$7,CS256&lt;$B$2*'SFV+BESS'!$I$9),$B$2*'SFV+BESS'!$I$9-CS256,IF(AND(CL257&gt;0,CL257*$B$4+CS256&lt;=$B$2*'SFV+BESS'!$I$9,CL257&gt;'SFV+BESS'!$I$7),'SFV+BESS'!$I$7,0))))</f>
        <v>0</v>
      </c>
      <c r="CN257" s="27">
        <f>IF(AND(CL257&lt;0,CS256+CL257/$B$5&gt;$H$2,-CL257/'Carga-Descarga Año'!$B$5&lt;'SFV+BESS'!$I$7),CL257/$B$5,IF(AND(CL257&lt;0,CS256+CL257/$B$5&gt;$H$2,-CL257/'Carga-Descarga Año'!$B$5&gt;'SFV+BESS'!$I$7),-'SFV+BESS'!$I$7,IF(AND(CL257&lt;0,CS256+CL257/$B$5&lt;$H$2),-MIN('SFV+BESS'!$I$7,CS256-$H$2),0)))</f>
        <v>0</v>
      </c>
      <c r="CO257" s="33"/>
      <c r="CP257" s="33">
        <f t="shared" si="304"/>
        <v>0</v>
      </c>
      <c r="CQ257" s="27">
        <f t="shared" si="270"/>
        <v>0</v>
      </c>
      <c r="CR257" s="27">
        <f t="shared" si="305"/>
        <v>0</v>
      </c>
      <c r="CS257" s="28">
        <f>IF((CS256+CM257+CN257)&gt;=$B$2*'SFV+BESS'!$I$9, $B$2*'SFV+BESS'!$I$9, (CS256+CM257+CN257))</f>
        <v>173.61249999999998</v>
      </c>
      <c r="CT257" s="110">
        <f t="shared" si="271"/>
        <v>0</v>
      </c>
      <c r="CY257" s="251"/>
      <c r="CZ257" s="48">
        <v>10.3333333333333</v>
      </c>
      <c r="DA257" s="33">
        <f t="shared" si="322"/>
        <v>0</v>
      </c>
      <c r="DB257" s="33">
        <f>Gen_Cons_Horario!B4627</f>
        <v>0</v>
      </c>
      <c r="DC257" s="35">
        <f t="shared" si="287"/>
        <v>0</v>
      </c>
      <c r="DD257" s="116">
        <f>IF(AND(DC257&gt;0,DC257*$B$4+DJ256&lt;=$B$2*'SFV+BESS'!$I$9,DC257&lt;'SFV+BESS'!$I$7), DC257*$B$4, IF(AND(DC257&gt;0,DC257*$B$4+DJ256&gt;$B$2*'SFV+BESS'!$I$9,DC257*$B$4&lt;'SFV+BESS'!$I$7),$B$2*'SFV+BESS'!$I$9-DJ256,IF(AND(DC257&gt;0,DC257*$B$4+DJ256&gt;$B$2*'SFV+BESS'!$I$9,DC257*$B$4&gt;'SFV+BESS'!$I$7,DJ256&lt;$B$2*'SFV+BESS'!$I$9),$B$2*'SFV+BESS'!$I$9-DJ256,IF(AND(DC257&gt;0,DC257*$B$4+DJ256&lt;=$B$2*'SFV+BESS'!$I$9,DC257&gt;'SFV+BESS'!$I$7),'SFV+BESS'!$I$7,0))))</f>
        <v>0</v>
      </c>
      <c r="DE257" s="27">
        <f>IF(AND(DC257&lt;0,DJ256+DC257/$B$5&gt;$H$2,-DC257/'Carga-Descarga Año'!$B$5&lt;'SFV+BESS'!$I$7),DC257/$B$5,IF(AND(DC257&lt;0,DJ256+DC257/$B$5&gt;$H$2,-DC257/'Carga-Descarga Año'!$B$5&gt;'SFV+BESS'!$I$7),-'SFV+BESS'!$I$7,IF(AND(DC257&lt;0,DJ256+DC257/$B$5&lt;$H$2),-MIN('SFV+BESS'!$I$7,DJ256-$H$2),0)))</f>
        <v>0</v>
      </c>
      <c r="DF257" s="33"/>
      <c r="DG257" s="33">
        <f t="shared" si="306"/>
        <v>0</v>
      </c>
      <c r="DH257" s="27">
        <f t="shared" si="272"/>
        <v>0</v>
      </c>
      <c r="DI257" s="27">
        <f t="shared" si="273"/>
        <v>0</v>
      </c>
      <c r="DJ257" s="28">
        <f>IF((DJ256+DD257+DE257)&gt;=$B$2*'SFV+BESS'!$I$9, $B$2*'SFV+BESS'!$I$9, (DJ256+DD257+DE257))</f>
        <v>173.61249999999998</v>
      </c>
      <c r="DK257" s="110">
        <f t="shared" si="274"/>
        <v>0</v>
      </c>
      <c r="DP257" s="251"/>
      <c r="DQ257" s="48">
        <v>10.3333333333333</v>
      </c>
      <c r="DR257" s="33">
        <f t="shared" si="323"/>
        <v>6.4835279294787034</v>
      </c>
      <c r="DS257" s="33">
        <f>Gen_Cons_Horario!B5371</f>
        <v>0</v>
      </c>
      <c r="DT257" s="35">
        <f t="shared" si="288"/>
        <v>6.4835279294787034</v>
      </c>
      <c r="DU257" s="116">
        <f>IF(AND(DT257&gt;0,DT257*$B$4+EA256&lt;=$B$2*'SFV+BESS'!$I$9,DT257&lt;'SFV+BESS'!$I$7), DT257*$B$4, IF(AND(DT257&gt;0,DT257*$B$4+EA256&gt;$B$2*'SFV+BESS'!$I$9,DT257*$B$4&lt;'SFV+BESS'!$I$7),$B$2*'SFV+BESS'!$I$9-EA256,IF(AND(DT257&gt;0,DT257*$B$4+EA256&gt;$B$2*'SFV+BESS'!$I$9,DT257*$B$4&gt;'SFV+BESS'!$I$7,EA256&lt;$B$2*'SFV+BESS'!$I$9),$B$2*'SFV+BESS'!$I$9-EA256,IF(AND(DT257&gt;0,DT257*$B$4+EA256&lt;=$B$2*'SFV+BESS'!$I$9,DT257&gt;'SFV+BESS'!$I$7),'SFV+BESS'!$I$7,0))))</f>
        <v>0</v>
      </c>
      <c r="DV257" s="27">
        <f>IF(AND(DT257&lt;0,EA256+DT257/$B$5&gt;$H$2,-DT257/'Carga-Descarga Año'!$B$5&lt;'SFV+BESS'!$I$7),DT257/$B$5,IF(AND(DT257&lt;0,EA256+DT257/$B$5&gt;$H$2,-DT257/'Carga-Descarga Año'!$B$5&gt;'SFV+BESS'!$I$7),-'SFV+BESS'!$I$7,IF(AND(DT257&lt;0,EA256+DT257/$B$5&lt;$H$2),-MIN('SFV+BESS'!$I$7,EA256-$H$2),0)))</f>
        <v>0</v>
      </c>
      <c r="DW257" s="33"/>
      <c r="DX257" s="33">
        <f t="shared" si="307"/>
        <v>0</v>
      </c>
      <c r="DY257" s="27">
        <f t="shared" si="275"/>
        <v>0</v>
      </c>
      <c r="DZ257" s="27">
        <f t="shared" si="308"/>
        <v>0</v>
      </c>
      <c r="EA257" s="28">
        <f>IF((EA256+DU257+DV257)&gt;=$B$2*'SFV+BESS'!$I$9, $B$2*'SFV+BESS'!$I$9, (EA256+DU257+DV257))</f>
        <v>173.61249999999998</v>
      </c>
      <c r="EB257" s="110">
        <f t="shared" si="276"/>
        <v>6.4835279294787034</v>
      </c>
      <c r="EG257" s="251"/>
      <c r="EH257" s="48">
        <v>10.3333333333333</v>
      </c>
      <c r="EI257" s="33">
        <f t="shared" si="324"/>
        <v>40.108563582829348</v>
      </c>
      <c r="EJ257" s="33">
        <f>Gen_Cons_Horario!B6115</f>
        <v>0</v>
      </c>
      <c r="EK257" s="35">
        <f t="shared" si="289"/>
        <v>40.108563582829348</v>
      </c>
      <c r="EL257" s="116">
        <f>IF(AND(EK257&gt;0,EK257*$B$4+ER256&lt;=$B$2*'SFV+BESS'!$I$9,EK257&lt;'SFV+BESS'!$I$7), EK257*$B$4, IF(AND(EK257&gt;0,EK257*$B$4+ER256&gt;$B$2*'SFV+BESS'!$I$9,EK257*$B$4&lt;'SFV+BESS'!$I$7),$B$2*'SFV+BESS'!$I$9-ER256,IF(AND(EK257&gt;0,EK257*$B$4+ER256&gt;$B$2*'SFV+BESS'!$I$9,EK257*$B$4&gt;'SFV+BESS'!$I$7,ER256&lt;$B$2*'SFV+BESS'!$I$9),$B$2*'SFV+BESS'!$I$9-ER256,IF(AND(EK257&gt;0,EK257*$B$4+ER256&lt;=$B$2*'SFV+BESS'!$I$9,EK257&gt;'SFV+BESS'!$I$7),'SFV+BESS'!$I$7,0))))</f>
        <v>0</v>
      </c>
      <c r="EM257" s="27">
        <f>IF(AND(EK257&lt;0,ER256+EK257/$B$5&gt;$H$2,-EK257/'Carga-Descarga Año'!$B$5&lt;'SFV+BESS'!$I$7),EK257/$B$5,IF(AND(EK257&lt;0,ER256+EK257/$B$5&gt;$H$2,-EK257/'Carga-Descarga Año'!$B$5&gt;'SFV+BESS'!$I$7),-'SFV+BESS'!$I$7,IF(AND(EK257&lt;0,ER256+EK257/$B$5&lt;$H$2),-MIN('SFV+BESS'!$I$7,ER256-$H$2),0)))</f>
        <v>0</v>
      </c>
      <c r="EN257" s="33"/>
      <c r="EO257" s="33">
        <f t="shared" si="309"/>
        <v>0</v>
      </c>
      <c r="EP257" s="27">
        <f t="shared" si="277"/>
        <v>0</v>
      </c>
      <c r="EQ257" s="27">
        <f t="shared" si="310"/>
        <v>0</v>
      </c>
      <c r="ER257" s="28">
        <f>IF((ER256+EL257+EM257)&gt;=$B$2*'SFV+BESS'!$I$9, $B$2*'SFV+BESS'!$I$9, (ER256+EL257+EM257))</f>
        <v>173.61249999999998</v>
      </c>
      <c r="ES257" s="110">
        <f t="shared" si="278"/>
        <v>40.108563582829348</v>
      </c>
      <c r="EX257" s="251"/>
      <c r="EY257" s="48">
        <v>10.3333333333333</v>
      </c>
      <c r="EZ257" s="33">
        <f t="shared" si="325"/>
        <v>65.465247118483433</v>
      </c>
      <c r="FA257" s="33">
        <f>Gen_Cons_Horario!B6835</f>
        <v>0</v>
      </c>
      <c r="FB257" s="35">
        <f t="shared" si="290"/>
        <v>65.465247118483433</v>
      </c>
      <c r="FC257" s="116">
        <f>IF(AND(FB257&gt;0,FB257*$B$4+FI256&lt;=$B$2*'SFV+BESS'!$I$9,FB257&lt;'SFV+BESS'!$I$7), FB257*$B$4, IF(AND(FB257&gt;0,FB257*$B$4+FI256&gt;$B$2*'SFV+BESS'!$I$9,FB257*$B$4&lt;'SFV+BESS'!$I$7),$B$2*'SFV+BESS'!$I$9-FI256,IF(AND(FB257&gt;0,FB257*$B$4+FI256&gt;$B$2*'SFV+BESS'!$I$9,FB257*$B$4&gt;'SFV+BESS'!$I$7,FI256&lt;$B$2*'SFV+BESS'!$I$9),$B$2*'SFV+BESS'!$I$9-FI256,IF(AND(FB257&gt;0,FB257*$B$4+FI256&lt;=$B$2*'SFV+BESS'!$I$9,FB257&gt;'SFV+BESS'!$I$7),'SFV+BESS'!$I$7,0))))</f>
        <v>0</v>
      </c>
      <c r="FD257" s="27">
        <f>IF(AND(FB257&lt;0,FI256+FB257/$B$5&gt;$H$2,-FB257/'Carga-Descarga Año'!$B$5&lt;'SFV+BESS'!$I$7),FB257/$B$5,IF(AND(FB257&lt;0,FI256+FB257/$B$5&gt;$H$2,-FB257/'Carga-Descarga Año'!$B$5&gt;'SFV+BESS'!$I$7),-'SFV+BESS'!$I$7,IF(AND(FB257&lt;0,FI256+FB257/$B$5&lt;$H$2),-MIN('SFV+BESS'!$I$7,FI256-$H$2),0)))</f>
        <v>0</v>
      </c>
      <c r="FE257" s="33"/>
      <c r="FF257" s="33">
        <f t="shared" si="311"/>
        <v>0</v>
      </c>
      <c r="FG257" s="27">
        <f t="shared" si="279"/>
        <v>0</v>
      </c>
      <c r="FH257" s="27">
        <f t="shared" si="312"/>
        <v>0</v>
      </c>
      <c r="FI257" s="28">
        <f>IF((FI256+FC257+FD257)&gt;=$B$2*'SFV+BESS'!$I$9, $B$2*'SFV+BESS'!$I$9, (FI256+FC257+FD257))</f>
        <v>173.61249999999998</v>
      </c>
      <c r="FJ257" s="110">
        <f t="shared" si="280"/>
        <v>65.465247118483433</v>
      </c>
      <c r="FO257" s="251"/>
      <c r="FP257" s="48">
        <v>10.3333333333333</v>
      </c>
      <c r="FQ257" s="33">
        <f t="shared" si="326"/>
        <v>73.71429995891431</v>
      </c>
      <c r="FR257" s="33">
        <f>Gen_Cons_Horario!B7579</f>
        <v>82.027000000000001</v>
      </c>
      <c r="FS257" s="35">
        <f t="shared" si="291"/>
        <v>-8.3127000410856908</v>
      </c>
      <c r="FT257" s="116">
        <f>IF(AND(FS257&gt;0,FS257*$B$4+FZ256&lt;=$B$2*'SFV+BESS'!$I$9,FS257&lt;'SFV+BESS'!$I$7), FS257*$B$4, IF(AND(FS257&gt;0,FS257*$B$4+FZ256&gt;$B$2*'SFV+BESS'!$I$9,FS257*$B$4&lt;'SFV+BESS'!$I$7),$B$2*'SFV+BESS'!$I$9-FZ256,IF(AND(FS257&gt;0,FS257*$B$4+FZ256&gt;$B$2*'SFV+BESS'!$I$9,FS257*$B$4&gt;'SFV+BESS'!$I$7,FZ256&lt;$B$2*'SFV+BESS'!$I$9),$B$2*'SFV+BESS'!$I$9-FZ256,IF(AND(FS257&gt;0,FS257*$B$4+FZ256&lt;=$B$2*'SFV+BESS'!$I$9,FS257&gt;'SFV+BESS'!$I$7),'SFV+BESS'!$I$7,0))))</f>
        <v>0</v>
      </c>
      <c r="FU257" s="27">
        <f>IF(AND(FS257&lt;0,FZ256+FS257/$B$5&gt;$H$2,-FS257/'Carga-Descarga Año'!$B$5&lt;'SFV+BESS'!$I$7),FS257/$B$5,IF(AND(FS257&lt;0,FZ256+FS257/$B$5&gt;$H$2,-FS257/'Carga-Descarga Año'!$B$5&gt;'SFV+BESS'!$I$7),-'SFV+BESS'!$I$7,IF(AND(FS257&lt;0,FZ256+FS257/$B$5&lt;$H$2),-MIN('SFV+BESS'!$I$7,FZ256-$H$2),0)))</f>
        <v>-8.750210569563885</v>
      </c>
      <c r="FV257" s="33"/>
      <c r="FW257" s="33">
        <f t="shared" si="313"/>
        <v>73.71429995891431</v>
      </c>
      <c r="FX257" s="27">
        <f t="shared" si="281"/>
        <v>8.3127000410856908</v>
      </c>
      <c r="FY257" s="27">
        <f t="shared" si="314"/>
        <v>0</v>
      </c>
      <c r="FZ257" s="28">
        <f>IF((FZ256+FT257+FU257)&gt;=$B$2*'SFV+BESS'!$I$9, $B$2*'SFV+BESS'!$I$9, (FZ256+FT257+FU257))</f>
        <v>164.86228943043611</v>
      </c>
      <c r="GA257" s="110">
        <f t="shared" si="282"/>
        <v>0</v>
      </c>
      <c r="GF257" s="251"/>
      <c r="GG257" s="48">
        <v>10.3333333333333</v>
      </c>
      <c r="GH257" s="33">
        <f t="shared" si="327"/>
        <v>70.863960389078386</v>
      </c>
      <c r="GI257" s="33">
        <f>Gen_Cons_Horario!B8299</f>
        <v>84.570000000000007</v>
      </c>
      <c r="GJ257" s="35">
        <f t="shared" si="297"/>
        <v>-13.706039610921621</v>
      </c>
      <c r="GK257" s="116">
        <f>IF(AND(GJ257&gt;0,GJ257*$B$4+GQ256&lt;=$B$2*'SFV+BESS'!$I$9,GJ257&lt;'SFV+BESS'!$I$7), GJ257*$B$4, IF(AND(GJ257&gt;0,GJ257*$B$4+GQ256&gt;$B$2*'SFV+BESS'!$I$9,GJ257*$B$4&lt;'SFV+BESS'!$I$7),$B$2*'SFV+BESS'!$I$9-GQ256,IF(AND(GJ257&gt;0,GJ257*$B$4+GQ256&gt;$B$2*'SFV+BESS'!$I$9,GJ257*$B$4&gt;'SFV+BESS'!$I$7,GQ256&lt;$B$2*'SFV+BESS'!$I$9),$B$2*'SFV+BESS'!$I$9-GQ256,IF(AND(GJ257&gt;0,GJ257*$B$4+GQ256&lt;=$B$2*'SFV+BESS'!$I$9,GJ257&gt;'SFV+BESS'!$I$7),'SFV+BESS'!$I$7,0))))</f>
        <v>0</v>
      </c>
      <c r="GL257" s="27">
        <f>IF(AND(GJ257&lt;0,GQ256+GJ257/$B$5&gt;$H$2,-GJ257/'Carga-Descarga Año'!$B$5&lt;'SFV+BESS'!$I$7),GJ257/$B$5,IF(AND(GJ257&lt;0,GQ256+GJ257/$B$5&gt;$H$2,-GJ257/'Carga-Descarga Año'!$B$5&gt;'SFV+BESS'!$I$7),-'SFV+BESS'!$I$7,IF(AND(GJ257&lt;0,GQ256+GJ257/$B$5&lt;$H$2),-MIN('SFV+BESS'!$I$7,GQ256-$H$2),0)))</f>
        <v>-14.427410116759603</v>
      </c>
      <c r="GM257" s="33"/>
      <c r="GN257" s="33">
        <f t="shared" si="315"/>
        <v>70.863960389078386</v>
      </c>
      <c r="GO257" s="27">
        <f t="shared" si="283"/>
        <v>13.706039610921621</v>
      </c>
      <c r="GP257" s="27">
        <f t="shared" si="316"/>
        <v>0</v>
      </c>
      <c r="GQ257" s="28">
        <f>IF((GQ256+GK257+GL257)&gt;=$B$2*'SFV+BESS'!$I$9, $B$2*'SFV+BESS'!$I$9, (GQ256+GK257+GL257))</f>
        <v>159.18508988324038</v>
      </c>
      <c r="GR257" s="110">
        <f t="shared" si="284"/>
        <v>0</v>
      </c>
    </row>
    <row r="258" spans="1:200">
      <c r="A258" s="249"/>
      <c r="B258" s="48">
        <v>10.375</v>
      </c>
      <c r="C258" s="38">
        <f t="shared" si="298"/>
        <v>87.219064057968581</v>
      </c>
      <c r="D258" s="2">
        <f>Gen_Cons_Horario!B284</f>
        <v>100.6695</v>
      </c>
      <c r="E258" s="140">
        <f t="shared" si="256"/>
        <v>-13.450435942031419</v>
      </c>
      <c r="F258" s="116">
        <f>IF(AND(E258&gt;0,E258*$B$4+L257&lt;=$B$2*'SFV+BESS'!$I$9,E258&lt;'SFV+BESS'!$I$7), E258*$B$4, IF(AND(E258&gt;0,E258*$B$4+L257&gt;$B$2*'SFV+BESS'!$I$9,E258*$B$4&lt;'SFV+BESS'!$I$7),$B$2*'SFV+BESS'!$I$9-L257,IF(AND(E258&gt;0,E258*$B$4+L257&gt;$B$2*'SFV+BESS'!$I$9,E258*$B$4&gt;'SFV+BESS'!$I$7,L257&lt;$B$2*'SFV+BESS'!$I$9),$B$2*'SFV+BESS'!$I$9-L257,IF(AND(E258&gt;0,E258*$B$4+L257&lt;=$B$2*'SFV+BESS'!$I$9,E258&gt;'SFV+BESS'!$I$7),'SFV+BESS'!$I$7,0))))</f>
        <v>0</v>
      </c>
      <c r="G258" s="27">
        <f>IF(AND(E258&lt;0,L257+E258/$B$5&gt;$H$2,-E258/'Carga-Descarga Año'!$B$5&lt;'SFV+BESS'!$I$7),E258/$B$5,IF(AND(E258&lt;0,L257+E258/$B$5&gt;$H$2,-E258/'Carga-Descarga Año'!$B$5&gt;'SFV+BESS'!$I$7),-'SFV+BESS'!$I$7,IF(AND(E258&lt;0,L257+E258/$B$5&lt;$H$2),-MIN('SFV+BESS'!$I$7,L257-$H$2),0)))</f>
        <v>-14.158353623190967</v>
      </c>
      <c r="I258" s="38">
        <f t="shared" si="257"/>
        <v>87.219064057968581</v>
      </c>
      <c r="J258" s="27">
        <f t="shared" si="259"/>
        <v>13.450435942031419</v>
      </c>
      <c r="K258" s="27">
        <f t="shared" si="258"/>
        <v>0</v>
      </c>
      <c r="L258" s="28">
        <f>IF((L257+F258+G258)&gt;=$B$2*'SFV+BESS'!$I$9, $B$2*'SFV+BESS'!$I$9, (L257+F258+G258))</f>
        <v>127.8615767581686</v>
      </c>
      <c r="M258" s="110">
        <f t="shared" si="260"/>
        <v>0</v>
      </c>
      <c r="R258" s="251"/>
      <c r="S258" s="48">
        <v>10.375</v>
      </c>
      <c r="T258" s="2">
        <f t="shared" si="317"/>
        <v>82.304323553126451</v>
      </c>
      <c r="U258" s="2">
        <f>Gen_Cons_Horario!B1028</f>
        <v>104.398</v>
      </c>
      <c r="V258" s="35">
        <f t="shared" si="292"/>
        <v>-22.093676446873545</v>
      </c>
      <c r="W258" s="116">
        <f>IF(AND(V258&gt;0,V258*$B$4+AC257&lt;=$B$2*'SFV+BESS'!$I$9,V258&lt;'SFV+BESS'!$I$7), V258*$B$4, IF(AND(V258&gt;0,V258*$B$4+AC257&gt;$B$2*'SFV+BESS'!$I$9,V258*$B$4&lt;'SFV+BESS'!$I$7),$B$2*'SFV+BESS'!$I$9-AC257,IF(AND(V258&gt;0,V258*$B$4+AC257&gt;$B$2*'SFV+BESS'!$I$9,V258*$B$4&gt;'SFV+BESS'!$I$7,AC257&lt;$B$2*'SFV+BESS'!$I$9),$B$2*'SFV+BESS'!$I$9-AC257,IF(AND(V258&gt;0,V258*$B$4+AC257&lt;=$B$2*'SFV+BESS'!$I$9,V258&gt;'SFV+BESS'!$I$7),'SFV+BESS'!$I$7,0))))</f>
        <v>0</v>
      </c>
      <c r="X258" s="27">
        <f>IF(AND(V258&lt;0,AC257+V258/$B$5&gt;$H$2,-V258/'Carga-Descarga Año'!$B$5&lt;'SFV+BESS'!$I$7),V258/$B$5,IF(AND(V258&lt;0,AC257+V258/$B$5&gt;$H$2,-V258/'Carga-Descarga Año'!$B$5&gt;'SFV+BESS'!$I$7),-'SFV+BESS'!$I$7,IF(AND(V258&lt;0,AC257+V258/$B$5&lt;$H$2),-MIN('SFV+BESS'!$I$7,AC257-$H$2),0)))</f>
        <v>-23.256501523024784</v>
      </c>
      <c r="Z258" s="33">
        <f t="shared" si="286"/>
        <v>82.304323553126451</v>
      </c>
      <c r="AA258" s="27">
        <f t="shared" si="261"/>
        <v>22.093676446873545</v>
      </c>
      <c r="AB258" s="27">
        <f t="shared" si="285"/>
        <v>0</v>
      </c>
      <c r="AC258" s="28">
        <f>IF((AC257+W258+X258)&gt;=$B$2*'SFV+BESS'!$I$9, $B$2*'SFV+BESS'!$I$9, (AC257+W258+X258))</f>
        <v>105.56964356033149</v>
      </c>
      <c r="AD258" s="110">
        <f t="shared" si="262"/>
        <v>0</v>
      </c>
      <c r="AI258" s="251"/>
      <c r="AJ258" s="48">
        <v>10.375</v>
      </c>
      <c r="AK258" s="52">
        <f t="shared" si="318"/>
        <v>81.411044901776492</v>
      </c>
      <c r="AL258" s="33">
        <f>Gen_Cons_Horario!B1700</f>
        <v>74.570000000000007</v>
      </c>
      <c r="AM258" s="35">
        <f t="shared" si="293"/>
        <v>6.8410449017764847</v>
      </c>
      <c r="AN258" s="116">
        <f>IF(AND(AM258&gt;0,AM258*$B$4+AT257&lt;=$B$2*'SFV+BESS'!$I$9,AM258&lt;'SFV+BESS'!$I$7), AM258*$B$4, IF(AND(AM258&gt;0,AM258*$B$4+AT257&gt;$B$2*'SFV+BESS'!$I$9,AM258*$B$4&lt;'SFV+BESS'!$I$7),$B$2*'SFV+BESS'!$I$9-AT257,IF(AND(AM258&gt;0,AM258*$B$4+AT257&gt;$B$2*'SFV+BESS'!$I$9,AM258*$B$4&gt;'SFV+BESS'!$I$7,AT257&lt;$B$2*'SFV+BESS'!$I$9),$B$2*'SFV+BESS'!$I$9-AT257,IF(AND(AM258&gt;0,AM258*$B$4+AT257&lt;=$B$2*'SFV+BESS'!$I$9,AM258&gt;'SFV+BESS'!$I$7),'SFV+BESS'!$I$7,0))))</f>
        <v>6.4989926566876601</v>
      </c>
      <c r="AO258" s="27">
        <f>IF(AND(AM258&lt;0,AT257+AM258/$B$5&gt;$H$2,-AM258/'Carga-Descarga Año'!$B$5&lt;'SFV+BESS'!$I$7),AM258/$B$5,IF(AND(AM258&lt;0,AT257+AM258/$B$5&gt;$H$2,-AM258/'Carga-Descarga Año'!$B$5&gt;'SFV+BESS'!$I$7),-'SFV+BESS'!$I$7,IF(AND(AM258&lt;0,AT257+AM258/$B$5&lt;$H$2),-MIN('SFV+BESS'!$I$7,AT257-$H$2),0)))</f>
        <v>0</v>
      </c>
      <c r="AP258" s="33"/>
      <c r="AQ258" s="33">
        <f t="shared" si="299"/>
        <v>74.570000000000007</v>
      </c>
      <c r="AR258" s="27">
        <f t="shared" si="263"/>
        <v>0</v>
      </c>
      <c r="AS258" s="27">
        <f t="shared" si="300"/>
        <v>0</v>
      </c>
      <c r="AT258" s="28">
        <f>IF((AT257+AN258+AO258)&gt;=$B$2*'SFV+BESS'!$I$9, $B$2*'SFV+BESS'!$I$9, (AT257+AN258+AO258))</f>
        <v>152.20598935280987</v>
      </c>
      <c r="AU258" s="110">
        <f t="shared" si="264"/>
        <v>0</v>
      </c>
      <c r="AZ258" s="251"/>
      <c r="BA258" s="48">
        <v>10.375</v>
      </c>
      <c r="BB258" s="33">
        <f t="shared" si="319"/>
        <v>71.326727478512353</v>
      </c>
      <c r="BC258" s="33">
        <f>Gen_Cons_Horario!B2444</f>
        <v>0</v>
      </c>
      <c r="BD258" s="35">
        <f t="shared" si="294"/>
        <v>71.326727478512353</v>
      </c>
      <c r="BE258" s="116">
        <f>IF(AND(BD258&gt;0,BD258*$B$4+BK257&lt;=$B$2*'SFV+BESS'!$I$9,BD258&lt;'SFV+BESS'!$I$7), BD258*$B$4, IF(AND(BD258&gt;0,BD258*$B$4+BK257&gt;$B$2*'SFV+BESS'!$I$9,BD258*$B$4&lt;'SFV+BESS'!$I$7),$B$2*'SFV+BESS'!$I$9-BK257,IF(AND(BD258&gt;0,BD258*$B$4+BK257&gt;$B$2*'SFV+BESS'!$I$9,BD258*$B$4&gt;'SFV+BESS'!$I$7,BK257&lt;$B$2*'SFV+BESS'!$I$9),$B$2*'SFV+BESS'!$I$9-BK257,IF(AND(BD258&gt;0,BD258*$B$4+BK257&lt;=$B$2*'SFV+BESS'!$I$9,BD258&gt;'SFV+BESS'!$I$7),'SFV+BESS'!$I$7,0))))</f>
        <v>0</v>
      </c>
      <c r="BF258" s="27">
        <f>IF(AND(BD258&lt;0,BK257+BD258/$B$5&gt;$H$2,-BD258/'Carga-Descarga Año'!$B$5&lt;'SFV+BESS'!$I$7),BD258/$B$5,IF(AND(BD258&lt;0,BK257+BD258/$B$5&gt;$H$2,-BD258/'Carga-Descarga Año'!$B$5&gt;'SFV+BESS'!$I$7),-'SFV+BESS'!$I$7,IF(AND(BD258&lt;0,BK257+BD258/$B$5&lt;$H$2),-MIN('SFV+BESS'!$I$7,BK257-$H$2),0)))</f>
        <v>0</v>
      </c>
      <c r="BG258" s="33"/>
      <c r="BH258" s="33">
        <f t="shared" si="301"/>
        <v>0</v>
      </c>
      <c r="BI258" s="27">
        <f t="shared" si="265"/>
        <v>0</v>
      </c>
      <c r="BJ258" s="27">
        <f t="shared" si="302"/>
        <v>0</v>
      </c>
      <c r="BK258" s="28">
        <f>IF((BK257+BE258+BF258)&gt;=$B$2*'SFV+BESS'!$I$9, $B$2*'SFV+BESS'!$I$9, (BK257+BE258+BF258))</f>
        <v>173.61249999999998</v>
      </c>
      <c r="BL258" s="110">
        <f t="shared" si="266"/>
        <v>71.326727478512353</v>
      </c>
      <c r="BQ258" s="251"/>
      <c r="BR258" s="48">
        <v>10.375</v>
      </c>
      <c r="BS258" s="33">
        <f t="shared" si="320"/>
        <v>45.284012249626699</v>
      </c>
      <c r="BT258" s="33">
        <f>Gen_Cons_Horario!B3164</f>
        <v>0</v>
      </c>
      <c r="BU258" s="35">
        <f t="shared" si="295"/>
        <v>45.284012249626699</v>
      </c>
      <c r="BV258" s="116">
        <f>IF(AND(BU258&gt;0,BU258*$B$4+CB257&lt;=$B$2*'SFV+BESS'!$I$9,BU258&lt;'SFV+BESS'!$I$7), BU258*$B$4, IF(AND(BU258&gt;0,BU258*$B$4+CB257&gt;$B$2*'SFV+BESS'!$I$9,BU258*$B$4&lt;'SFV+BESS'!$I$7),$B$2*'SFV+BESS'!$I$9-CB257,IF(AND(BU258&gt;0,BU258*$B$4+CB257&gt;$B$2*'SFV+BESS'!$I$9,BU258*$B$4&gt;'SFV+BESS'!$I$7,CB257&lt;$B$2*'SFV+BESS'!$I$9),$B$2*'SFV+BESS'!$I$9-CB257,IF(AND(BU258&gt;0,BU258*$B$4+CB257&lt;=$B$2*'SFV+BESS'!$I$9,BU258&gt;'SFV+BESS'!$I$7),'SFV+BESS'!$I$7,0))))</f>
        <v>0</v>
      </c>
      <c r="BW258" s="27">
        <f>IF(AND(BU258&lt;0,CB257+BU258/$B$5&gt;$H$2,-BU258/'Carga-Descarga Año'!$B$5&lt;'SFV+BESS'!$I$7),BU258/$B$5,IF(AND(BU258&lt;0,CB257+BU258/$B$5&gt;$H$2,-BU258/'Carga-Descarga Año'!$B$5&gt;'SFV+BESS'!$I$7),-'SFV+BESS'!$I$7,IF(AND(BU258&lt;0,CB257+BU258/$B$5&lt;$H$2),-MIN('SFV+BESS'!$I$7,CB257-$H$2),0)))</f>
        <v>0</v>
      </c>
      <c r="BX258" s="33"/>
      <c r="BY258" s="33">
        <f t="shared" si="303"/>
        <v>0</v>
      </c>
      <c r="BZ258" s="27">
        <f t="shared" si="267"/>
        <v>0</v>
      </c>
      <c r="CA258" s="27">
        <f t="shared" si="268"/>
        <v>0</v>
      </c>
      <c r="CB258" s="28">
        <f>IF((CB257+BV258+BW258)&gt;=$B$2*'SFV+BESS'!$I$9, $B$2*'SFV+BESS'!$I$9, (CB257+BV258+BW258))</f>
        <v>173.61249999999998</v>
      </c>
      <c r="CC258" s="110">
        <f t="shared" si="269"/>
        <v>45.284012249626699</v>
      </c>
      <c r="CH258" s="251"/>
      <c r="CI258" s="48">
        <v>10.375</v>
      </c>
      <c r="CJ258" s="33">
        <f t="shared" si="321"/>
        <v>28.883763720356487</v>
      </c>
      <c r="CK258" s="33">
        <f>Gen_Cons_Horario!B3908</f>
        <v>0</v>
      </c>
      <c r="CL258" s="35">
        <f t="shared" si="296"/>
        <v>28.883763720356487</v>
      </c>
      <c r="CM258" s="116">
        <f>IF(AND(CL258&gt;0,CL258*$B$4+CS257&lt;=$B$2*'SFV+BESS'!$I$9,CL258&lt;'SFV+BESS'!$I$7), CL258*$B$4, IF(AND(CL258&gt;0,CL258*$B$4+CS257&gt;$B$2*'SFV+BESS'!$I$9,CL258*$B$4&lt;'SFV+BESS'!$I$7),$B$2*'SFV+BESS'!$I$9-CS257,IF(AND(CL258&gt;0,CL258*$B$4+CS257&gt;$B$2*'SFV+BESS'!$I$9,CL258*$B$4&gt;'SFV+BESS'!$I$7,CS257&lt;$B$2*'SFV+BESS'!$I$9),$B$2*'SFV+BESS'!$I$9-CS257,IF(AND(CL258&gt;0,CL258*$B$4+CS257&lt;=$B$2*'SFV+BESS'!$I$9,CL258&gt;'SFV+BESS'!$I$7),'SFV+BESS'!$I$7,0))))</f>
        <v>0</v>
      </c>
      <c r="CN258" s="27">
        <f>IF(AND(CL258&lt;0,CS257+CL258/$B$5&gt;$H$2,-CL258/'Carga-Descarga Año'!$B$5&lt;'SFV+BESS'!$I$7),CL258/$B$5,IF(AND(CL258&lt;0,CS257+CL258/$B$5&gt;$H$2,-CL258/'Carga-Descarga Año'!$B$5&gt;'SFV+BESS'!$I$7),-'SFV+BESS'!$I$7,IF(AND(CL258&lt;0,CS257+CL258/$B$5&lt;$H$2),-MIN('SFV+BESS'!$I$7,CS257-$H$2),0)))</f>
        <v>0</v>
      </c>
      <c r="CO258" s="33"/>
      <c r="CP258" s="33">
        <f t="shared" si="304"/>
        <v>0</v>
      </c>
      <c r="CQ258" s="27">
        <f t="shared" si="270"/>
        <v>0</v>
      </c>
      <c r="CR258" s="27">
        <f t="shared" si="305"/>
        <v>0</v>
      </c>
      <c r="CS258" s="28">
        <f>IF((CS257+CM258+CN258)&gt;=$B$2*'SFV+BESS'!$I$9, $B$2*'SFV+BESS'!$I$9, (CS257+CM258+CN258))</f>
        <v>173.61249999999998</v>
      </c>
      <c r="CT258" s="110">
        <f t="shared" si="271"/>
        <v>28.883763720356487</v>
      </c>
      <c r="CY258" s="251"/>
      <c r="CZ258" s="48">
        <v>10.375</v>
      </c>
      <c r="DA258" s="33">
        <f t="shared" si="322"/>
        <v>35.322613829837657</v>
      </c>
      <c r="DB258" s="33">
        <f>Gen_Cons_Horario!B4628</f>
        <v>0</v>
      </c>
      <c r="DC258" s="35">
        <f t="shared" si="287"/>
        <v>35.322613829837657</v>
      </c>
      <c r="DD258" s="116">
        <f>IF(AND(DC258&gt;0,DC258*$B$4+DJ257&lt;=$B$2*'SFV+BESS'!$I$9,DC258&lt;'SFV+BESS'!$I$7), DC258*$B$4, IF(AND(DC258&gt;0,DC258*$B$4+DJ257&gt;$B$2*'SFV+BESS'!$I$9,DC258*$B$4&lt;'SFV+BESS'!$I$7),$B$2*'SFV+BESS'!$I$9-DJ257,IF(AND(DC258&gt;0,DC258*$B$4+DJ257&gt;$B$2*'SFV+BESS'!$I$9,DC258*$B$4&gt;'SFV+BESS'!$I$7,DJ257&lt;$B$2*'SFV+BESS'!$I$9),$B$2*'SFV+BESS'!$I$9-DJ257,IF(AND(DC258&gt;0,DC258*$B$4+DJ257&lt;=$B$2*'SFV+BESS'!$I$9,DC258&gt;'SFV+BESS'!$I$7),'SFV+BESS'!$I$7,0))))</f>
        <v>0</v>
      </c>
      <c r="DE258" s="27">
        <f>IF(AND(DC258&lt;0,DJ257+DC258/$B$5&gt;$H$2,-DC258/'Carga-Descarga Año'!$B$5&lt;'SFV+BESS'!$I$7),DC258/$B$5,IF(AND(DC258&lt;0,DJ257+DC258/$B$5&gt;$H$2,-DC258/'Carga-Descarga Año'!$B$5&gt;'SFV+BESS'!$I$7),-'SFV+BESS'!$I$7,IF(AND(DC258&lt;0,DJ257+DC258/$B$5&lt;$H$2),-MIN('SFV+BESS'!$I$7,DJ257-$H$2),0)))</f>
        <v>0</v>
      </c>
      <c r="DF258" s="33"/>
      <c r="DG258" s="33">
        <f t="shared" si="306"/>
        <v>0</v>
      </c>
      <c r="DH258" s="27">
        <f t="shared" si="272"/>
        <v>0</v>
      </c>
      <c r="DI258" s="27">
        <f t="shared" si="273"/>
        <v>0</v>
      </c>
      <c r="DJ258" s="28">
        <f>IF((DJ257+DD258+DE258)&gt;=$B$2*'SFV+BESS'!$I$9, $B$2*'SFV+BESS'!$I$9, (DJ257+DD258+DE258))</f>
        <v>173.61249999999998</v>
      </c>
      <c r="DK258" s="110">
        <f t="shared" si="274"/>
        <v>35.322613829837657</v>
      </c>
      <c r="DP258" s="251"/>
      <c r="DQ258" s="48">
        <v>10.375</v>
      </c>
      <c r="DR258" s="33">
        <f t="shared" si="323"/>
        <v>51.868223435829627</v>
      </c>
      <c r="DS258" s="33">
        <f>Gen_Cons_Horario!B5372</f>
        <v>0</v>
      </c>
      <c r="DT258" s="35">
        <f t="shared" si="288"/>
        <v>51.868223435829627</v>
      </c>
      <c r="DU258" s="116">
        <f>IF(AND(DT258&gt;0,DT258*$B$4+EA257&lt;=$B$2*'SFV+BESS'!$I$9,DT258&lt;'SFV+BESS'!$I$7), DT258*$B$4, IF(AND(DT258&gt;0,DT258*$B$4+EA257&gt;$B$2*'SFV+BESS'!$I$9,DT258*$B$4&lt;'SFV+BESS'!$I$7),$B$2*'SFV+BESS'!$I$9-EA257,IF(AND(DT258&gt;0,DT258*$B$4+EA257&gt;$B$2*'SFV+BESS'!$I$9,DT258*$B$4&gt;'SFV+BESS'!$I$7,EA257&lt;$B$2*'SFV+BESS'!$I$9),$B$2*'SFV+BESS'!$I$9-EA257,IF(AND(DT258&gt;0,DT258*$B$4+EA257&lt;=$B$2*'SFV+BESS'!$I$9,DT258&gt;'SFV+BESS'!$I$7),'SFV+BESS'!$I$7,0))))</f>
        <v>0</v>
      </c>
      <c r="DV258" s="27">
        <f>IF(AND(DT258&lt;0,EA257+DT258/$B$5&gt;$H$2,-DT258/'Carga-Descarga Año'!$B$5&lt;'SFV+BESS'!$I$7),DT258/$B$5,IF(AND(DT258&lt;0,EA257+DT258/$B$5&gt;$H$2,-DT258/'Carga-Descarga Año'!$B$5&gt;'SFV+BESS'!$I$7),-'SFV+BESS'!$I$7,IF(AND(DT258&lt;0,EA257+DT258/$B$5&lt;$H$2),-MIN('SFV+BESS'!$I$7,EA257-$H$2),0)))</f>
        <v>0</v>
      </c>
      <c r="DW258" s="33"/>
      <c r="DX258" s="33">
        <f t="shared" si="307"/>
        <v>0</v>
      </c>
      <c r="DY258" s="27">
        <f t="shared" si="275"/>
        <v>0</v>
      </c>
      <c r="DZ258" s="27">
        <f t="shared" si="308"/>
        <v>0</v>
      </c>
      <c r="EA258" s="28">
        <f>IF((EA257+DU258+DV258)&gt;=$B$2*'SFV+BESS'!$I$9, $B$2*'SFV+BESS'!$I$9, (EA257+DU258+DV258))</f>
        <v>173.61249999999998</v>
      </c>
      <c r="EB258" s="110">
        <f t="shared" si="276"/>
        <v>51.868223435829627</v>
      </c>
      <c r="EG258" s="251"/>
      <c r="EH258" s="48">
        <v>10.375</v>
      </c>
      <c r="EI258" s="33">
        <f t="shared" si="324"/>
        <v>72.15510433493921</v>
      </c>
      <c r="EJ258" s="33">
        <f>Gen_Cons_Horario!B6116</f>
        <v>0</v>
      </c>
      <c r="EK258" s="35">
        <f t="shared" si="289"/>
        <v>72.15510433493921</v>
      </c>
      <c r="EL258" s="116">
        <f>IF(AND(EK258&gt;0,EK258*$B$4+ER257&lt;=$B$2*'SFV+BESS'!$I$9,EK258&lt;'SFV+BESS'!$I$7), EK258*$B$4, IF(AND(EK258&gt;0,EK258*$B$4+ER257&gt;$B$2*'SFV+BESS'!$I$9,EK258*$B$4&lt;'SFV+BESS'!$I$7),$B$2*'SFV+BESS'!$I$9-ER257,IF(AND(EK258&gt;0,EK258*$B$4+ER257&gt;$B$2*'SFV+BESS'!$I$9,EK258*$B$4&gt;'SFV+BESS'!$I$7,ER257&lt;$B$2*'SFV+BESS'!$I$9),$B$2*'SFV+BESS'!$I$9-ER257,IF(AND(EK258&gt;0,EK258*$B$4+ER257&lt;=$B$2*'SFV+BESS'!$I$9,EK258&gt;'SFV+BESS'!$I$7),'SFV+BESS'!$I$7,0))))</f>
        <v>0</v>
      </c>
      <c r="EM258" s="27">
        <f>IF(AND(EK258&lt;0,ER257+EK258/$B$5&gt;$H$2,-EK258/'Carga-Descarga Año'!$B$5&lt;'SFV+BESS'!$I$7),EK258/$B$5,IF(AND(EK258&lt;0,ER257+EK258/$B$5&gt;$H$2,-EK258/'Carga-Descarga Año'!$B$5&gt;'SFV+BESS'!$I$7),-'SFV+BESS'!$I$7,IF(AND(EK258&lt;0,ER257+EK258/$B$5&lt;$H$2),-MIN('SFV+BESS'!$I$7,ER257-$H$2),0)))</f>
        <v>0</v>
      </c>
      <c r="EN258" s="33"/>
      <c r="EO258" s="33">
        <f t="shared" si="309"/>
        <v>0</v>
      </c>
      <c r="EP258" s="27">
        <f t="shared" si="277"/>
        <v>0</v>
      </c>
      <c r="EQ258" s="27">
        <f t="shared" si="310"/>
        <v>0</v>
      </c>
      <c r="ER258" s="28">
        <f>IF((ER257+EL258+EM258)&gt;=$B$2*'SFV+BESS'!$I$9, $B$2*'SFV+BESS'!$I$9, (ER257+EL258+EM258))</f>
        <v>173.61249999999998</v>
      </c>
      <c r="ES258" s="110">
        <f t="shared" si="278"/>
        <v>72.15510433493921</v>
      </c>
      <c r="EX258" s="251"/>
      <c r="EY258" s="48">
        <v>10.375</v>
      </c>
      <c r="EZ258" s="33">
        <f t="shared" si="325"/>
        <v>83.787881880507953</v>
      </c>
      <c r="FA258" s="33">
        <f>Gen_Cons_Horario!B6836</f>
        <v>0</v>
      </c>
      <c r="FB258" s="35">
        <f t="shared" si="290"/>
        <v>83.787881880507953</v>
      </c>
      <c r="FC258" s="116">
        <f>IF(AND(FB258&gt;0,FB258*$B$4+FI257&lt;=$B$2*'SFV+BESS'!$I$9,FB258&lt;'SFV+BESS'!$I$7), FB258*$B$4, IF(AND(FB258&gt;0,FB258*$B$4+FI257&gt;$B$2*'SFV+BESS'!$I$9,FB258*$B$4&lt;'SFV+BESS'!$I$7),$B$2*'SFV+BESS'!$I$9-FI257,IF(AND(FB258&gt;0,FB258*$B$4+FI257&gt;$B$2*'SFV+BESS'!$I$9,FB258*$B$4&gt;'SFV+BESS'!$I$7,FI257&lt;$B$2*'SFV+BESS'!$I$9),$B$2*'SFV+BESS'!$I$9-FI257,IF(AND(FB258&gt;0,FB258*$B$4+FI257&lt;=$B$2*'SFV+BESS'!$I$9,FB258&gt;'SFV+BESS'!$I$7),'SFV+BESS'!$I$7,0))))</f>
        <v>0</v>
      </c>
      <c r="FD258" s="27">
        <f>IF(AND(FB258&lt;0,FI257+FB258/$B$5&gt;$H$2,-FB258/'Carga-Descarga Año'!$B$5&lt;'SFV+BESS'!$I$7),FB258/$B$5,IF(AND(FB258&lt;0,FI257+FB258/$B$5&gt;$H$2,-FB258/'Carga-Descarga Año'!$B$5&gt;'SFV+BESS'!$I$7),-'SFV+BESS'!$I$7,IF(AND(FB258&lt;0,FI257+FB258/$B$5&lt;$H$2),-MIN('SFV+BESS'!$I$7,FI257-$H$2),0)))</f>
        <v>0</v>
      </c>
      <c r="FE258" s="33"/>
      <c r="FF258" s="33">
        <f t="shared" si="311"/>
        <v>0</v>
      </c>
      <c r="FG258" s="27">
        <f t="shared" si="279"/>
        <v>0</v>
      </c>
      <c r="FH258" s="27">
        <f t="shared" si="312"/>
        <v>0</v>
      </c>
      <c r="FI258" s="28">
        <f>IF((FI257+FC258+FD258)&gt;=$B$2*'SFV+BESS'!$I$9, $B$2*'SFV+BESS'!$I$9, (FI257+FC258+FD258))</f>
        <v>173.61249999999998</v>
      </c>
      <c r="FJ258" s="110">
        <f t="shared" si="280"/>
        <v>83.787881880507953</v>
      </c>
      <c r="FO258" s="251"/>
      <c r="FP258" s="48">
        <v>10.375</v>
      </c>
      <c r="FQ258" s="33">
        <f t="shared" si="326"/>
        <v>88.522249840285639</v>
      </c>
      <c r="FR258" s="33">
        <f>Gen_Cons_Horario!B7580</f>
        <v>82.027000000000001</v>
      </c>
      <c r="FS258" s="35">
        <f t="shared" si="291"/>
        <v>6.4952498402856378</v>
      </c>
      <c r="FT258" s="116">
        <f>IF(AND(FS258&gt;0,FS258*$B$4+FZ257&lt;=$B$2*'SFV+BESS'!$I$9,FS258&lt;'SFV+BESS'!$I$7), FS258*$B$4, IF(AND(FS258&gt;0,FS258*$B$4+FZ257&gt;$B$2*'SFV+BESS'!$I$9,FS258*$B$4&lt;'SFV+BESS'!$I$7),$B$2*'SFV+BESS'!$I$9-FZ257,IF(AND(FS258&gt;0,FS258*$B$4+FZ257&gt;$B$2*'SFV+BESS'!$I$9,FS258*$B$4&gt;'SFV+BESS'!$I$7,FZ257&lt;$B$2*'SFV+BESS'!$I$9),$B$2*'SFV+BESS'!$I$9-FZ257,IF(AND(FS258&gt;0,FS258*$B$4+FZ257&lt;=$B$2*'SFV+BESS'!$I$9,FS258&gt;'SFV+BESS'!$I$7),'SFV+BESS'!$I$7,0))))</f>
        <v>6.1704873482713554</v>
      </c>
      <c r="FU258" s="27">
        <f>IF(AND(FS258&lt;0,FZ257+FS258/$B$5&gt;$H$2,-FS258/'Carga-Descarga Año'!$B$5&lt;'SFV+BESS'!$I$7),FS258/$B$5,IF(AND(FS258&lt;0,FZ257+FS258/$B$5&gt;$H$2,-FS258/'Carga-Descarga Año'!$B$5&gt;'SFV+BESS'!$I$7),-'SFV+BESS'!$I$7,IF(AND(FS258&lt;0,FZ257+FS258/$B$5&lt;$H$2),-MIN('SFV+BESS'!$I$7,FZ257-$H$2),0)))</f>
        <v>0</v>
      </c>
      <c r="FV258" s="33"/>
      <c r="FW258" s="33">
        <f t="shared" si="313"/>
        <v>82.027000000000001</v>
      </c>
      <c r="FX258" s="27">
        <f t="shared" si="281"/>
        <v>0</v>
      </c>
      <c r="FY258" s="27">
        <f t="shared" si="314"/>
        <v>0</v>
      </c>
      <c r="FZ258" s="28">
        <f>IF((FZ257+FT258+FU258)&gt;=$B$2*'SFV+BESS'!$I$9, $B$2*'SFV+BESS'!$I$9, (FZ257+FT258+FU258))</f>
        <v>171.03277677870747</v>
      </c>
      <c r="GA258" s="110">
        <f t="shared" si="282"/>
        <v>0</v>
      </c>
      <c r="GF258" s="251"/>
      <c r="GG258" s="48">
        <v>10.375</v>
      </c>
      <c r="GH258" s="33">
        <f t="shared" si="327"/>
        <v>85.975736621117875</v>
      </c>
      <c r="GI258" s="33">
        <f>Gen_Cons_Horario!B8300</f>
        <v>84.570000000000007</v>
      </c>
      <c r="GJ258" s="35">
        <f t="shared" si="297"/>
        <v>1.4057366211178675</v>
      </c>
      <c r="GK258" s="116">
        <f>IF(AND(GJ258&gt;0,GJ258*$B$4+GQ257&lt;=$B$2*'SFV+BESS'!$I$9,GJ258&lt;'SFV+BESS'!$I$7), GJ258*$B$4, IF(AND(GJ258&gt;0,GJ258*$B$4+GQ257&gt;$B$2*'SFV+BESS'!$I$9,GJ258*$B$4&lt;'SFV+BESS'!$I$7),$B$2*'SFV+BESS'!$I$9-GQ257,IF(AND(GJ258&gt;0,GJ258*$B$4+GQ257&gt;$B$2*'SFV+BESS'!$I$9,GJ258*$B$4&gt;'SFV+BESS'!$I$7,GQ257&lt;$B$2*'SFV+BESS'!$I$9),$B$2*'SFV+BESS'!$I$9-GQ257,IF(AND(GJ258&gt;0,GJ258*$B$4+GQ257&lt;=$B$2*'SFV+BESS'!$I$9,GJ258&gt;'SFV+BESS'!$I$7),'SFV+BESS'!$I$7,0))))</f>
        <v>1.335449790061974</v>
      </c>
      <c r="GL258" s="27">
        <f>IF(AND(GJ258&lt;0,GQ257+GJ258/$B$5&gt;$H$2,-GJ258/'Carga-Descarga Año'!$B$5&lt;'SFV+BESS'!$I$7),GJ258/$B$5,IF(AND(GJ258&lt;0,GQ257+GJ258/$B$5&gt;$H$2,-GJ258/'Carga-Descarga Año'!$B$5&gt;'SFV+BESS'!$I$7),-'SFV+BESS'!$I$7,IF(AND(GJ258&lt;0,GQ257+GJ258/$B$5&lt;$H$2),-MIN('SFV+BESS'!$I$7,GQ257-$H$2),0)))</f>
        <v>0</v>
      </c>
      <c r="GM258" s="33"/>
      <c r="GN258" s="33">
        <f t="shared" si="315"/>
        <v>84.570000000000007</v>
      </c>
      <c r="GO258" s="27">
        <f t="shared" si="283"/>
        <v>0</v>
      </c>
      <c r="GP258" s="27">
        <f t="shared" si="316"/>
        <v>0</v>
      </c>
      <c r="GQ258" s="28">
        <f>IF((GQ257+GK258+GL258)&gt;=$B$2*'SFV+BESS'!$I$9, $B$2*'SFV+BESS'!$I$9, (GQ257+GK258+GL258))</f>
        <v>160.52053967330235</v>
      </c>
      <c r="GR258" s="110">
        <f t="shared" si="284"/>
        <v>0</v>
      </c>
    </row>
    <row r="259" spans="1:200">
      <c r="A259" s="249"/>
      <c r="B259" s="48">
        <v>10.4166666666667</v>
      </c>
      <c r="C259" s="38">
        <f t="shared" si="298"/>
        <v>102.56597254203621</v>
      </c>
      <c r="D259" s="2">
        <f>Gen_Cons_Horario!B285</f>
        <v>82.027000000000001</v>
      </c>
      <c r="E259" s="140">
        <f t="shared" si="256"/>
        <v>20.538972542036205</v>
      </c>
      <c r="F259" s="116">
        <f>IF(AND(E259&gt;0,E259*$B$4+L258&lt;=$B$2*'SFV+BESS'!$I$9,E259&lt;'SFV+BESS'!$I$7), E259*$B$4, IF(AND(E259&gt;0,E259*$B$4+L258&gt;$B$2*'SFV+BESS'!$I$9,E259*$B$4&lt;'SFV+BESS'!$I$7),$B$2*'SFV+BESS'!$I$9-L258,IF(AND(E259&gt;0,E259*$B$4+L258&gt;$B$2*'SFV+BESS'!$I$9,E259*$B$4&gt;'SFV+BESS'!$I$7,L258&lt;$B$2*'SFV+BESS'!$I$9),$B$2*'SFV+BESS'!$I$9-L258,IF(AND(E259&gt;0,E259*$B$4+L258&lt;=$B$2*'SFV+BESS'!$I$9,E259&gt;'SFV+BESS'!$I$7),'SFV+BESS'!$I$7,0))))</f>
        <v>19.512023914934396</v>
      </c>
      <c r="G259" s="27">
        <f>IF(AND(E259&lt;0,L258+E259/$B$5&gt;$H$2,-E259/'Carga-Descarga Año'!$B$5&lt;'SFV+BESS'!$I$7),E259/$B$5,IF(AND(E259&lt;0,L258+E259/$B$5&gt;$H$2,-E259/'Carga-Descarga Año'!$B$5&gt;'SFV+BESS'!$I$7),-'SFV+BESS'!$I$7,IF(AND(E259&lt;0,L258+E259/$B$5&lt;$H$2),-MIN('SFV+BESS'!$I$7,L258-$H$2),0)))</f>
        <v>0</v>
      </c>
      <c r="I259" s="38">
        <f t="shared" si="257"/>
        <v>82.027000000000001</v>
      </c>
      <c r="J259" s="27">
        <f t="shared" si="259"/>
        <v>0</v>
      </c>
      <c r="K259" s="27">
        <f t="shared" si="258"/>
        <v>0</v>
      </c>
      <c r="L259" s="28">
        <f>IF((L258+F259+G259)&gt;=$B$2*'SFV+BESS'!$I$9, $B$2*'SFV+BESS'!$I$9, (L258+F259+G259))</f>
        <v>147.373600673103</v>
      </c>
      <c r="M259" s="110">
        <f t="shared" si="260"/>
        <v>0</v>
      </c>
      <c r="R259" s="251"/>
      <c r="S259" s="48">
        <v>10.4166666666667</v>
      </c>
      <c r="T259" s="2">
        <f t="shared" si="317"/>
        <v>99.976027218608863</v>
      </c>
      <c r="U259" s="2">
        <f>Gen_Cons_Horario!B1029</f>
        <v>104.398</v>
      </c>
      <c r="V259" s="35">
        <f t="shared" si="292"/>
        <v>-4.4219727813911334</v>
      </c>
      <c r="W259" s="116">
        <f>IF(AND(V259&gt;0,V259*$B$4+AC258&lt;=$B$2*'SFV+BESS'!$I$9,V259&lt;'SFV+BESS'!$I$7), V259*$B$4, IF(AND(V259&gt;0,V259*$B$4+AC258&gt;$B$2*'SFV+BESS'!$I$9,V259*$B$4&lt;'SFV+BESS'!$I$7),$B$2*'SFV+BESS'!$I$9-AC258,IF(AND(V259&gt;0,V259*$B$4+AC258&gt;$B$2*'SFV+BESS'!$I$9,V259*$B$4&gt;'SFV+BESS'!$I$7,AC258&lt;$B$2*'SFV+BESS'!$I$9),$B$2*'SFV+BESS'!$I$9-AC258,IF(AND(V259&gt;0,V259*$B$4+AC258&lt;=$B$2*'SFV+BESS'!$I$9,V259&gt;'SFV+BESS'!$I$7),'SFV+BESS'!$I$7,0))))</f>
        <v>0</v>
      </c>
      <c r="X259" s="27">
        <f>IF(AND(V259&lt;0,AC258+V259/$B$5&gt;$H$2,-V259/'Carga-Descarga Año'!$B$5&lt;'SFV+BESS'!$I$7),V259/$B$5,IF(AND(V259&lt;0,AC258+V259/$B$5&gt;$H$2,-V259/'Carga-Descarga Año'!$B$5&gt;'SFV+BESS'!$I$7),-'SFV+BESS'!$I$7,IF(AND(V259&lt;0,AC258+V259/$B$5&lt;$H$2),-MIN('SFV+BESS'!$I$7,AC258-$H$2),0)))</f>
        <v>-4.6547081909380355</v>
      </c>
      <c r="Z259" s="33">
        <f t="shared" si="286"/>
        <v>99.976027218608863</v>
      </c>
      <c r="AA259" s="27">
        <f t="shared" si="261"/>
        <v>4.4219727813911334</v>
      </c>
      <c r="AB259" s="27">
        <f t="shared" si="285"/>
        <v>0</v>
      </c>
      <c r="AC259" s="28">
        <f>IF((AC258+W259+X259)&gt;=$B$2*'SFV+BESS'!$I$9, $B$2*'SFV+BESS'!$I$9, (AC258+W259+X259))</f>
        <v>100.91493536939345</v>
      </c>
      <c r="AD259" s="110">
        <f t="shared" si="262"/>
        <v>0</v>
      </c>
      <c r="AI259" s="251"/>
      <c r="AJ259" s="48">
        <v>10.4166666666667</v>
      </c>
      <c r="AK259" s="52">
        <f t="shared" si="318"/>
        <v>98.343173988490506</v>
      </c>
      <c r="AL259" s="33">
        <f>Gen_Cons_Horario!B1701</f>
        <v>74.570000000000007</v>
      </c>
      <c r="AM259" s="35">
        <f t="shared" si="293"/>
        <v>23.773173988490498</v>
      </c>
      <c r="AN259" s="116">
        <f>IF(AND(AM259&gt;0,AM259*$B$4+AT258&lt;=$B$2*'SFV+BESS'!$I$9,AM259&lt;'SFV+BESS'!$I$7), AM259*$B$4, IF(AND(AM259&gt;0,AM259*$B$4+AT258&gt;$B$2*'SFV+BESS'!$I$9,AM259*$B$4&lt;'SFV+BESS'!$I$7),$B$2*'SFV+BESS'!$I$9-AT258,IF(AND(AM259&gt;0,AM259*$B$4+AT258&gt;$B$2*'SFV+BESS'!$I$9,AM259*$B$4&gt;'SFV+BESS'!$I$7,AT258&lt;$B$2*'SFV+BESS'!$I$9),$B$2*'SFV+BESS'!$I$9-AT258,IF(AND(AM259&gt;0,AM259*$B$4+AT258&lt;=$B$2*'SFV+BESS'!$I$9,AM259&gt;'SFV+BESS'!$I$7),'SFV+BESS'!$I$7,0))))</f>
        <v>21.406510647190117</v>
      </c>
      <c r="AO259" s="27">
        <f>IF(AND(AM259&lt;0,AT258+AM259/$B$5&gt;$H$2,-AM259/'Carga-Descarga Año'!$B$5&lt;'SFV+BESS'!$I$7),AM259/$B$5,IF(AND(AM259&lt;0,AT258+AM259/$B$5&gt;$H$2,-AM259/'Carga-Descarga Año'!$B$5&gt;'SFV+BESS'!$I$7),-'SFV+BESS'!$I$7,IF(AND(AM259&lt;0,AT258+AM259/$B$5&lt;$H$2),-MIN('SFV+BESS'!$I$7,AT258-$H$2),0)))</f>
        <v>0</v>
      </c>
      <c r="AP259" s="33"/>
      <c r="AQ259" s="33">
        <f t="shared" si="299"/>
        <v>74.570000000000007</v>
      </c>
      <c r="AR259" s="27">
        <f t="shared" si="263"/>
        <v>0</v>
      </c>
      <c r="AS259" s="27">
        <f t="shared" si="300"/>
        <v>0</v>
      </c>
      <c r="AT259" s="28">
        <f>IF((AT258+AN259+AO259)&gt;=$B$2*'SFV+BESS'!$I$9, $B$2*'SFV+BESS'!$I$9, (AT258+AN259+AO259))</f>
        <v>173.61249999999998</v>
      </c>
      <c r="AU259" s="110">
        <f t="shared" si="264"/>
        <v>1.2400048861851118</v>
      </c>
      <c r="AZ259" s="251"/>
      <c r="BA259" s="48">
        <v>10.4166666666667</v>
      </c>
      <c r="BB259" s="33">
        <f t="shared" si="319"/>
        <v>89.500386808653857</v>
      </c>
      <c r="BC259" s="33">
        <f>Gen_Cons_Horario!B2445</f>
        <v>0</v>
      </c>
      <c r="BD259" s="35">
        <f t="shared" si="294"/>
        <v>89.500386808653857</v>
      </c>
      <c r="BE259" s="116">
        <f>IF(AND(BD259&gt;0,BD259*$B$4+BK258&lt;=$B$2*'SFV+BESS'!$I$9,BD259&lt;'SFV+BESS'!$I$7), BD259*$B$4, IF(AND(BD259&gt;0,BD259*$B$4+BK258&gt;$B$2*'SFV+BESS'!$I$9,BD259*$B$4&lt;'SFV+BESS'!$I$7),$B$2*'SFV+BESS'!$I$9-BK258,IF(AND(BD259&gt;0,BD259*$B$4+BK258&gt;$B$2*'SFV+BESS'!$I$9,BD259*$B$4&gt;'SFV+BESS'!$I$7,BK258&lt;$B$2*'SFV+BESS'!$I$9),$B$2*'SFV+BESS'!$I$9-BK258,IF(AND(BD259&gt;0,BD259*$B$4+BK258&lt;=$B$2*'SFV+BESS'!$I$9,BD259&gt;'SFV+BESS'!$I$7),'SFV+BESS'!$I$7,0))))</f>
        <v>0</v>
      </c>
      <c r="BF259" s="27">
        <f>IF(AND(BD259&lt;0,BK258+BD259/$B$5&gt;$H$2,-BD259/'Carga-Descarga Año'!$B$5&lt;'SFV+BESS'!$I$7),BD259/$B$5,IF(AND(BD259&lt;0,BK258+BD259/$B$5&gt;$H$2,-BD259/'Carga-Descarga Año'!$B$5&gt;'SFV+BESS'!$I$7),-'SFV+BESS'!$I$7,IF(AND(BD259&lt;0,BK258+BD259/$B$5&lt;$H$2),-MIN('SFV+BESS'!$I$7,BK258-$H$2),0)))</f>
        <v>0</v>
      </c>
      <c r="BG259" s="33"/>
      <c r="BH259" s="33">
        <f t="shared" si="301"/>
        <v>0</v>
      </c>
      <c r="BI259" s="27">
        <f t="shared" si="265"/>
        <v>0</v>
      </c>
      <c r="BJ259" s="27">
        <f t="shared" si="302"/>
        <v>0</v>
      </c>
      <c r="BK259" s="28">
        <f>IF((BK258+BE259+BF259)&gt;=$B$2*'SFV+BESS'!$I$9, $B$2*'SFV+BESS'!$I$9, (BK258+BE259+BF259))</f>
        <v>173.61249999999998</v>
      </c>
      <c r="BL259" s="110">
        <f t="shared" si="266"/>
        <v>89.500386808653857</v>
      </c>
      <c r="BQ259" s="251"/>
      <c r="BR259" s="48">
        <v>10.4166666666667</v>
      </c>
      <c r="BS259" s="33">
        <f t="shared" si="320"/>
        <v>68.489252357644361</v>
      </c>
      <c r="BT259" s="33">
        <f>Gen_Cons_Horario!B3165</f>
        <v>0</v>
      </c>
      <c r="BU259" s="35">
        <f t="shared" si="295"/>
        <v>68.489252357644361</v>
      </c>
      <c r="BV259" s="116">
        <f>IF(AND(BU259&gt;0,BU259*$B$4+CB258&lt;=$B$2*'SFV+BESS'!$I$9,BU259&lt;'SFV+BESS'!$I$7), BU259*$B$4, IF(AND(BU259&gt;0,BU259*$B$4+CB258&gt;$B$2*'SFV+BESS'!$I$9,BU259*$B$4&lt;'SFV+BESS'!$I$7),$B$2*'SFV+BESS'!$I$9-CB258,IF(AND(BU259&gt;0,BU259*$B$4+CB258&gt;$B$2*'SFV+BESS'!$I$9,BU259*$B$4&gt;'SFV+BESS'!$I$7,CB258&lt;$B$2*'SFV+BESS'!$I$9),$B$2*'SFV+BESS'!$I$9-CB258,IF(AND(BU259&gt;0,BU259*$B$4+CB258&lt;=$B$2*'SFV+BESS'!$I$9,BU259&gt;'SFV+BESS'!$I$7),'SFV+BESS'!$I$7,0))))</f>
        <v>0</v>
      </c>
      <c r="BW259" s="27">
        <f>IF(AND(BU259&lt;0,CB258+BU259/$B$5&gt;$H$2,-BU259/'Carga-Descarga Año'!$B$5&lt;'SFV+BESS'!$I$7),BU259/$B$5,IF(AND(BU259&lt;0,CB258+BU259/$B$5&gt;$H$2,-BU259/'Carga-Descarga Año'!$B$5&gt;'SFV+BESS'!$I$7),-'SFV+BESS'!$I$7,IF(AND(BU259&lt;0,CB258+BU259/$B$5&lt;$H$2),-MIN('SFV+BESS'!$I$7,CB258-$H$2),0)))</f>
        <v>0</v>
      </c>
      <c r="BX259" s="33"/>
      <c r="BY259" s="33">
        <f t="shared" si="303"/>
        <v>0</v>
      </c>
      <c r="BZ259" s="27">
        <f t="shared" si="267"/>
        <v>0</v>
      </c>
      <c r="CA259" s="27">
        <f t="shared" si="268"/>
        <v>0</v>
      </c>
      <c r="CB259" s="28">
        <f>IF((CB258+BV259+BW259)&gt;=$B$2*'SFV+BESS'!$I$9, $B$2*'SFV+BESS'!$I$9, (CB258+BV259+BW259))</f>
        <v>173.61249999999998</v>
      </c>
      <c r="CC259" s="110">
        <f t="shared" si="269"/>
        <v>68.489252357644361</v>
      </c>
      <c r="CH259" s="251"/>
      <c r="CI259" s="48">
        <v>10.4166666666667</v>
      </c>
      <c r="CJ259" s="33">
        <f t="shared" si="321"/>
        <v>60.041839544678055</v>
      </c>
      <c r="CK259" s="33">
        <f>Gen_Cons_Horario!B3909</f>
        <v>0</v>
      </c>
      <c r="CL259" s="35">
        <f t="shared" si="296"/>
        <v>60.041839544678055</v>
      </c>
      <c r="CM259" s="116">
        <f>IF(AND(CL259&gt;0,CL259*$B$4+CS258&lt;=$B$2*'SFV+BESS'!$I$9,CL259&lt;'SFV+BESS'!$I$7), CL259*$B$4, IF(AND(CL259&gt;0,CL259*$B$4+CS258&gt;$B$2*'SFV+BESS'!$I$9,CL259*$B$4&lt;'SFV+BESS'!$I$7),$B$2*'SFV+BESS'!$I$9-CS258,IF(AND(CL259&gt;0,CL259*$B$4+CS258&gt;$B$2*'SFV+BESS'!$I$9,CL259*$B$4&gt;'SFV+BESS'!$I$7,CS258&lt;$B$2*'SFV+BESS'!$I$9),$B$2*'SFV+BESS'!$I$9-CS258,IF(AND(CL259&gt;0,CL259*$B$4+CS258&lt;=$B$2*'SFV+BESS'!$I$9,CL259&gt;'SFV+BESS'!$I$7),'SFV+BESS'!$I$7,0))))</f>
        <v>0</v>
      </c>
      <c r="CN259" s="27">
        <f>IF(AND(CL259&lt;0,CS258+CL259/$B$5&gt;$H$2,-CL259/'Carga-Descarga Año'!$B$5&lt;'SFV+BESS'!$I$7),CL259/$B$5,IF(AND(CL259&lt;0,CS258+CL259/$B$5&gt;$H$2,-CL259/'Carga-Descarga Año'!$B$5&gt;'SFV+BESS'!$I$7),-'SFV+BESS'!$I$7,IF(AND(CL259&lt;0,CS258+CL259/$B$5&lt;$H$2),-MIN('SFV+BESS'!$I$7,CS258-$H$2),0)))</f>
        <v>0</v>
      </c>
      <c r="CO259" s="33"/>
      <c r="CP259" s="33">
        <f t="shared" si="304"/>
        <v>0</v>
      </c>
      <c r="CQ259" s="27">
        <f t="shared" si="270"/>
        <v>0</v>
      </c>
      <c r="CR259" s="27">
        <f t="shared" si="305"/>
        <v>0</v>
      </c>
      <c r="CS259" s="28">
        <f>IF((CS258+CM259+CN259)&gt;=$B$2*'SFV+BESS'!$I$9, $B$2*'SFV+BESS'!$I$9, (CS258+CM259+CN259))</f>
        <v>173.61249999999998</v>
      </c>
      <c r="CT259" s="110">
        <f t="shared" si="271"/>
        <v>60.041839544678055</v>
      </c>
      <c r="CY259" s="251"/>
      <c r="CZ259" s="48">
        <v>10.4166666666667</v>
      </c>
      <c r="DA259" s="33">
        <f t="shared" si="322"/>
        <v>68.060646159931082</v>
      </c>
      <c r="DB259" s="33">
        <f>Gen_Cons_Horario!B4629</f>
        <v>0</v>
      </c>
      <c r="DC259" s="35">
        <f t="shared" si="287"/>
        <v>68.060646159931082</v>
      </c>
      <c r="DD259" s="116">
        <f>IF(AND(DC259&gt;0,DC259*$B$4+DJ258&lt;=$B$2*'SFV+BESS'!$I$9,DC259&lt;'SFV+BESS'!$I$7), DC259*$B$4, IF(AND(DC259&gt;0,DC259*$B$4+DJ258&gt;$B$2*'SFV+BESS'!$I$9,DC259*$B$4&lt;'SFV+BESS'!$I$7),$B$2*'SFV+BESS'!$I$9-DJ258,IF(AND(DC259&gt;0,DC259*$B$4+DJ258&gt;$B$2*'SFV+BESS'!$I$9,DC259*$B$4&gt;'SFV+BESS'!$I$7,DJ258&lt;$B$2*'SFV+BESS'!$I$9),$B$2*'SFV+BESS'!$I$9-DJ258,IF(AND(DC259&gt;0,DC259*$B$4+DJ258&lt;=$B$2*'SFV+BESS'!$I$9,DC259&gt;'SFV+BESS'!$I$7),'SFV+BESS'!$I$7,0))))</f>
        <v>0</v>
      </c>
      <c r="DE259" s="27">
        <f>IF(AND(DC259&lt;0,DJ258+DC259/$B$5&gt;$H$2,-DC259/'Carga-Descarga Año'!$B$5&lt;'SFV+BESS'!$I$7),DC259/$B$5,IF(AND(DC259&lt;0,DJ258+DC259/$B$5&gt;$H$2,-DC259/'Carga-Descarga Año'!$B$5&gt;'SFV+BESS'!$I$7),-'SFV+BESS'!$I$7,IF(AND(DC259&lt;0,DJ258+DC259/$B$5&lt;$H$2),-MIN('SFV+BESS'!$I$7,DJ258-$H$2),0)))</f>
        <v>0</v>
      </c>
      <c r="DF259" s="33"/>
      <c r="DG259" s="33">
        <f t="shared" si="306"/>
        <v>0</v>
      </c>
      <c r="DH259" s="27">
        <f t="shared" si="272"/>
        <v>0</v>
      </c>
      <c r="DI259" s="27">
        <f t="shared" si="273"/>
        <v>0</v>
      </c>
      <c r="DJ259" s="28">
        <f>IF((DJ258+DD259+DE259)&gt;=$B$2*'SFV+BESS'!$I$9, $B$2*'SFV+BESS'!$I$9, (DJ258+DD259+DE259))</f>
        <v>173.61249999999998</v>
      </c>
      <c r="DK259" s="110">
        <f t="shared" si="274"/>
        <v>68.060646159931082</v>
      </c>
      <c r="DP259" s="251"/>
      <c r="DQ259" s="48">
        <v>10.4166666666667</v>
      </c>
      <c r="DR259" s="33">
        <f t="shared" si="323"/>
        <v>72.573683597713242</v>
      </c>
      <c r="DS259" s="33">
        <f>Gen_Cons_Horario!B5373</f>
        <v>0</v>
      </c>
      <c r="DT259" s="35">
        <f t="shared" si="288"/>
        <v>72.573683597713242</v>
      </c>
      <c r="DU259" s="116">
        <f>IF(AND(DT259&gt;0,DT259*$B$4+EA258&lt;=$B$2*'SFV+BESS'!$I$9,DT259&lt;'SFV+BESS'!$I$7), DT259*$B$4, IF(AND(DT259&gt;0,DT259*$B$4+EA258&gt;$B$2*'SFV+BESS'!$I$9,DT259*$B$4&lt;'SFV+BESS'!$I$7),$B$2*'SFV+BESS'!$I$9-EA258,IF(AND(DT259&gt;0,DT259*$B$4+EA258&gt;$B$2*'SFV+BESS'!$I$9,DT259*$B$4&gt;'SFV+BESS'!$I$7,EA258&lt;$B$2*'SFV+BESS'!$I$9),$B$2*'SFV+BESS'!$I$9-EA258,IF(AND(DT259&gt;0,DT259*$B$4+EA258&lt;=$B$2*'SFV+BESS'!$I$9,DT259&gt;'SFV+BESS'!$I$7),'SFV+BESS'!$I$7,0))))</f>
        <v>0</v>
      </c>
      <c r="DV259" s="27">
        <f>IF(AND(DT259&lt;0,EA258+DT259/$B$5&gt;$H$2,-DT259/'Carga-Descarga Año'!$B$5&lt;'SFV+BESS'!$I$7),DT259/$B$5,IF(AND(DT259&lt;0,EA258+DT259/$B$5&gt;$H$2,-DT259/'Carga-Descarga Año'!$B$5&gt;'SFV+BESS'!$I$7),-'SFV+BESS'!$I$7,IF(AND(DT259&lt;0,EA258+DT259/$B$5&lt;$H$2),-MIN('SFV+BESS'!$I$7,EA258-$H$2),0)))</f>
        <v>0</v>
      </c>
      <c r="DW259" s="33"/>
      <c r="DX259" s="33">
        <f t="shared" si="307"/>
        <v>0</v>
      </c>
      <c r="DY259" s="27">
        <f t="shared" si="275"/>
        <v>0</v>
      </c>
      <c r="DZ259" s="27">
        <f t="shared" si="308"/>
        <v>0</v>
      </c>
      <c r="EA259" s="28">
        <f>IF((EA258+DU259+DV259)&gt;=$B$2*'SFV+BESS'!$I$9, $B$2*'SFV+BESS'!$I$9, (EA258+DU259+DV259))</f>
        <v>173.61249999999998</v>
      </c>
      <c r="EB259" s="110">
        <f t="shared" si="276"/>
        <v>72.573683597713242</v>
      </c>
      <c r="EG259" s="251"/>
      <c r="EH259" s="48">
        <v>10.4166666666667</v>
      </c>
      <c r="EI259" s="33">
        <f t="shared" si="324"/>
        <v>88.07759942561016</v>
      </c>
      <c r="EJ259" s="33">
        <f>Gen_Cons_Horario!B6117</f>
        <v>0</v>
      </c>
      <c r="EK259" s="35">
        <f t="shared" si="289"/>
        <v>88.07759942561016</v>
      </c>
      <c r="EL259" s="116">
        <f>IF(AND(EK259&gt;0,EK259*$B$4+ER258&lt;=$B$2*'SFV+BESS'!$I$9,EK259&lt;'SFV+BESS'!$I$7), EK259*$B$4, IF(AND(EK259&gt;0,EK259*$B$4+ER258&gt;$B$2*'SFV+BESS'!$I$9,EK259*$B$4&lt;'SFV+BESS'!$I$7),$B$2*'SFV+BESS'!$I$9-ER258,IF(AND(EK259&gt;0,EK259*$B$4+ER258&gt;$B$2*'SFV+BESS'!$I$9,EK259*$B$4&gt;'SFV+BESS'!$I$7,ER258&lt;$B$2*'SFV+BESS'!$I$9),$B$2*'SFV+BESS'!$I$9-ER258,IF(AND(EK259&gt;0,EK259*$B$4+ER258&lt;=$B$2*'SFV+BESS'!$I$9,EK259&gt;'SFV+BESS'!$I$7),'SFV+BESS'!$I$7,0))))</f>
        <v>0</v>
      </c>
      <c r="EM259" s="27">
        <f>IF(AND(EK259&lt;0,ER258+EK259/$B$5&gt;$H$2,-EK259/'Carga-Descarga Año'!$B$5&lt;'SFV+BESS'!$I$7),EK259/$B$5,IF(AND(EK259&lt;0,ER258+EK259/$B$5&gt;$H$2,-EK259/'Carga-Descarga Año'!$B$5&gt;'SFV+BESS'!$I$7),-'SFV+BESS'!$I$7,IF(AND(EK259&lt;0,ER258+EK259/$B$5&lt;$H$2),-MIN('SFV+BESS'!$I$7,ER258-$H$2),0)))</f>
        <v>0</v>
      </c>
      <c r="EN259" s="33"/>
      <c r="EO259" s="33">
        <f t="shared" si="309"/>
        <v>0</v>
      </c>
      <c r="EP259" s="27">
        <f t="shared" si="277"/>
        <v>0</v>
      </c>
      <c r="EQ259" s="27">
        <f t="shared" si="310"/>
        <v>0</v>
      </c>
      <c r="ER259" s="28">
        <f>IF((ER258+EL259+EM259)&gt;=$B$2*'SFV+BESS'!$I$9, $B$2*'SFV+BESS'!$I$9, (ER258+EL259+EM259))</f>
        <v>173.61249999999998</v>
      </c>
      <c r="ES259" s="110">
        <f t="shared" si="278"/>
        <v>88.07759942561016</v>
      </c>
      <c r="EX259" s="251"/>
      <c r="EY259" s="48">
        <v>10.4166666666667</v>
      </c>
      <c r="EZ259" s="33">
        <f t="shared" si="325"/>
        <v>96.19383250062873</v>
      </c>
      <c r="FA259" s="33">
        <f>Gen_Cons_Horario!B6837</f>
        <v>0</v>
      </c>
      <c r="FB259" s="35">
        <f t="shared" si="290"/>
        <v>96.19383250062873</v>
      </c>
      <c r="FC259" s="116">
        <f>IF(AND(FB259&gt;0,FB259*$B$4+FI258&lt;=$B$2*'SFV+BESS'!$I$9,FB259&lt;'SFV+BESS'!$I$7), FB259*$B$4, IF(AND(FB259&gt;0,FB259*$B$4+FI258&gt;$B$2*'SFV+BESS'!$I$9,FB259*$B$4&lt;'SFV+BESS'!$I$7),$B$2*'SFV+BESS'!$I$9-FI258,IF(AND(FB259&gt;0,FB259*$B$4+FI258&gt;$B$2*'SFV+BESS'!$I$9,FB259*$B$4&gt;'SFV+BESS'!$I$7,FI258&lt;$B$2*'SFV+BESS'!$I$9),$B$2*'SFV+BESS'!$I$9-FI258,IF(AND(FB259&gt;0,FB259*$B$4+FI258&lt;=$B$2*'SFV+BESS'!$I$9,FB259&gt;'SFV+BESS'!$I$7),'SFV+BESS'!$I$7,0))))</f>
        <v>0</v>
      </c>
      <c r="FD259" s="27">
        <f>IF(AND(FB259&lt;0,FI258+FB259/$B$5&gt;$H$2,-FB259/'Carga-Descarga Año'!$B$5&lt;'SFV+BESS'!$I$7),FB259/$B$5,IF(AND(FB259&lt;0,FI258+FB259/$B$5&gt;$H$2,-FB259/'Carga-Descarga Año'!$B$5&gt;'SFV+BESS'!$I$7),-'SFV+BESS'!$I$7,IF(AND(FB259&lt;0,FI258+FB259/$B$5&lt;$H$2),-MIN('SFV+BESS'!$I$7,FI258-$H$2),0)))</f>
        <v>0</v>
      </c>
      <c r="FE259" s="33"/>
      <c r="FF259" s="33">
        <f t="shared" si="311"/>
        <v>0</v>
      </c>
      <c r="FG259" s="27">
        <f t="shared" si="279"/>
        <v>0</v>
      </c>
      <c r="FH259" s="27">
        <f t="shared" si="312"/>
        <v>0</v>
      </c>
      <c r="FI259" s="28">
        <f>IF((FI258+FC259+FD259)&gt;=$B$2*'SFV+BESS'!$I$9, $B$2*'SFV+BESS'!$I$9, (FI258+FC259+FD259))</f>
        <v>173.61249999999998</v>
      </c>
      <c r="FJ259" s="110">
        <f t="shared" si="280"/>
        <v>96.19383250062873</v>
      </c>
      <c r="FO259" s="251"/>
      <c r="FP259" s="48">
        <v>10.4166666666667</v>
      </c>
      <c r="FQ259" s="33">
        <f t="shared" si="326"/>
        <v>101.70295248194581</v>
      </c>
      <c r="FR259" s="33">
        <f>Gen_Cons_Horario!B7581</f>
        <v>82.027000000000001</v>
      </c>
      <c r="FS259" s="35">
        <f t="shared" si="291"/>
        <v>19.675952481945814</v>
      </c>
      <c r="FT259" s="116">
        <f>IF(AND(FS259&gt;0,FS259*$B$4+FZ258&lt;=$B$2*'SFV+BESS'!$I$9,FS259&lt;'SFV+BESS'!$I$7), FS259*$B$4, IF(AND(FS259&gt;0,FS259*$B$4+FZ258&gt;$B$2*'SFV+BESS'!$I$9,FS259*$B$4&lt;'SFV+BESS'!$I$7),$B$2*'SFV+BESS'!$I$9-FZ258,IF(AND(FS259&gt;0,FS259*$B$4+FZ258&gt;$B$2*'SFV+BESS'!$I$9,FS259*$B$4&gt;'SFV+BESS'!$I$7,FZ258&lt;$B$2*'SFV+BESS'!$I$9),$B$2*'SFV+BESS'!$I$9-FZ258,IF(AND(FS259&gt;0,FS259*$B$4+FZ258&lt;=$B$2*'SFV+BESS'!$I$9,FS259&gt;'SFV+BESS'!$I$7),'SFV+BESS'!$I$7,0))))</f>
        <v>2.579723221292511</v>
      </c>
      <c r="FU259" s="27">
        <f>IF(AND(FS259&lt;0,FZ258+FS259/$B$5&gt;$H$2,-FS259/'Carga-Descarga Año'!$B$5&lt;'SFV+BESS'!$I$7),FS259/$B$5,IF(AND(FS259&lt;0,FZ258+FS259/$B$5&gt;$H$2,-FS259/'Carga-Descarga Año'!$B$5&gt;'SFV+BESS'!$I$7),-'SFV+BESS'!$I$7,IF(AND(FS259&lt;0,FZ258+FS259/$B$5&lt;$H$2),-MIN('SFV+BESS'!$I$7,FZ258-$H$2),0)))</f>
        <v>0</v>
      </c>
      <c r="FV259" s="33"/>
      <c r="FW259" s="33">
        <f t="shared" si="313"/>
        <v>82.027000000000001</v>
      </c>
      <c r="FX259" s="27">
        <f t="shared" si="281"/>
        <v>0</v>
      </c>
      <c r="FY259" s="27">
        <f t="shared" si="314"/>
        <v>0</v>
      </c>
      <c r="FZ259" s="28">
        <f>IF((FZ258+FT259+FU259)&gt;=$B$2*'SFV+BESS'!$I$9, $B$2*'SFV+BESS'!$I$9, (FZ258+FT259+FU259))</f>
        <v>173.61249999999998</v>
      </c>
      <c r="GA259" s="110">
        <f t="shared" si="282"/>
        <v>16.960454354269487</v>
      </c>
      <c r="GF259" s="251"/>
      <c r="GG259" s="48">
        <v>10.4166666666667</v>
      </c>
      <c r="GH259" s="33">
        <f t="shared" si="327"/>
        <v>103.14154069052196</v>
      </c>
      <c r="GI259" s="33">
        <f>Gen_Cons_Horario!B8301</f>
        <v>84.570000000000007</v>
      </c>
      <c r="GJ259" s="35">
        <f t="shared" si="297"/>
        <v>18.571540690521957</v>
      </c>
      <c r="GK259" s="116">
        <f>IF(AND(GJ259&gt;0,GJ259*$B$4+GQ258&lt;=$B$2*'SFV+BESS'!$I$9,GJ259&lt;'SFV+BESS'!$I$7), GJ259*$B$4, IF(AND(GJ259&gt;0,GJ259*$B$4+GQ258&gt;$B$2*'SFV+BESS'!$I$9,GJ259*$B$4&lt;'SFV+BESS'!$I$7),$B$2*'SFV+BESS'!$I$9-GQ258,IF(AND(GJ259&gt;0,GJ259*$B$4+GQ258&gt;$B$2*'SFV+BESS'!$I$9,GJ259*$B$4&gt;'SFV+BESS'!$I$7,GQ258&lt;$B$2*'SFV+BESS'!$I$9),$B$2*'SFV+BESS'!$I$9-GQ258,IF(AND(GJ259&gt;0,GJ259*$B$4+GQ258&lt;=$B$2*'SFV+BESS'!$I$9,GJ259&gt;'SFV+BESS'!$I$7),'SFV+BESS'!$I$7,0))))</f>
        <v>13.091960326697631</v>
      </c>
      <c r="GL259" s="27">
        <f>IF(AND(GJ259&lt;0,GQ258+GJ259/$B$5&gt;$H$2,-GJ259/'Carga-Descarga Año'!$B$5&lt;'SFV+BESS'!$I$7),GJ259/$B$5,IF(AND(GJ259&lt;0,GQ258+GJ259/$B$5&gt;$H$2,-GJ259/'Carga-Descarga Año'!$B$5&gt;'SFV+BESS'!$I$7),-'SFV+BESS'!$I$7,IF(AND(GJ259&lt;0,GQ258+GJ259/$B$5&lt;$H$2),-MIN('SFV+BESS'!$I$7,GQ258-$H$2),0)))</f>
        <v>0</v>
      </c>
      <c r="GM259" s="33"/>
      <c r="GN259" s="33">
        <f t="shared" si="315"/>
        <v>84.570000000000007</v>
      </c>
      <c r="GO259" s="27">
        <f t="shared" si="283"/>
        <v>0</v>
      </c>
      <c r="GP259" s="27">
        <f t="shared" si="316"/>
        <v>0</v>
      </c>
      <c r="GQ259" s="28">
        <f>IF((GQ258+GK259+GL259)&gt;=$B$2*'SFV+BESS'!$I$9, $B$2*'SFV+BESS'!$I$9, (GQ258+GK259+GL259))</f>
        <v>173.61249999999998</v>
      </c>
      <c r="GR259" s="110">
        <f t="shared" si="284"/>
        <v>4.7905298203139228</v>
      </c>
    </row>
    <row r="260" spans="1:200">
      <c r="A260" s="249"/>
      <c r="B260" s="48">
        <v>10.4583333333333</v>
      </c>
      <c r="C260" s="38">
        <f t="shared" si="298"/>
        <v>114.26609089127589</v>
      </c>
      <c r="D260" s="2">
        <f>Gen_Cons_Horario!B286</f>
        <v>82.027000000000001</v>
      </c>
      <c r="E260" s="140">
        <f t="shared" si="256"/>
        <v>32.239090891275893</v>
      </c>
      <c r="F260" s="116">
        <f>IF(AND(E260&gt;0,E260*$B$4+L259&lt;=$B$2*'SFV+BESS'!$I$9,E260&lt;'SFV+BESS'!$I$7), E260*$B$4, IF(AND(E260&gt;0,E260*$B$4+L259&gt;$B$2*'SFV+BESS'!$I$9,E260*$B$4&lt;'SFV+BESS'!$I$7),$B$2*'SFV+BESS'!$I$9-L259,IF(AND(E260&gt;0,E260*$B$4+L259&gt;$B$2*'SFV+BESS'!$I$9,E260*$B$4&gt;'SFV+BESS'!$I$7,L259&lt;$B$2*'SFV+BESS'!$I$9),$B$2*'SFV+BESS'!$I$9-L259,IF(AND(E260&gt;0,E260*$B$4+L259&lt;=$B$2*'SFV+BESS'!$I$9,E260&gt;'SFV+BESS'!$I$7),'SFV+BESS'!$I$7,0))))</f>
        <v>26.238899326896984</v>
      </c>
      <c r="G260" s="27">
        <f>IF(AND(E260&lt;0,L259+E260/$B$5&gt;$H$2,-E260/'Carga-Descarga Año'!$B$5&lt;'SFV+BESS'!$I$7),E260/$B$5,IF(AND(E260&lt;0,L259+E260/$B$5&gt;$H$2,-E260/'Carga-Descarga Año'!$B$5&gt;'SFV+BESS'!$I$7),-'SFV+BESS'!$I$7,IF(AND(E260&lt;0,L259+E260/$B$5&lt;$H$2),-MIN('SFV+BESS'!$I$7,L259-$H$2),0)))</f>
        <v>0</v>
      </c>
      <c r="I260" s="38">
        <f t="shared" si="257"/>
        <v>82.027000000000001</v>
      </c>
      <c r="J260" s="27">
        <f t="shared" si="259"/>
        <v>0</v>
      </c>
      <c r="K260" s="27">
        <f t="shared" si="258"/>
        <v>0</v>
      </c>
      <c r="L260" s="28">
        <f>IF((L259+F260+G260)&gt;=$B$2*'SFV+BESS'!$I$9, $B$2*'SFV+BESS'!$I$9, (L259+F260+G260))</f>
        <v>173.61249999999998</v>
      </c>
      <c r="M260" s="110">
        <f t="shared" si="260"/>
        <v>4.6191968629632782</v>
      </c>
      <c r="R260" s="251"/>
      <c r="S260" s="48">
        <v>10.4583333333333</v>
      </c>
      <c r="T260" s="2">
        <f t="shared" si="317"/>
        <v>115.68420825459324</v>
      </c>
      <c r="U260" s="2">
        <f>Gen_Cons_Horario!B1030</f>
        <v>104.398</v>
      </c>
      <c r="V260" s="35">
        <f t="shared" si="292"/>
        <v>11.286208254593248</v>
      </c>
      <c r="W260" s="116">
        <f>IF(AND(V260&gt;0,V260*$B$4+AC259&lt;=$B$2*'SFV+BESS'!$I$9,V260&lt;'SFV+BESS'!$I$7), V260*$B$4, IF(AND(V260&gt;0,V260*$B$4+AC259&gt;$B$2*'SFV+BESS'!$I$9,V260*$B$4&lt;'SFV+BESS'!$I$7),$B$2*'SFV+BESS'!$I$9-AC259,IF(AND(V260&gt;0,V260*$B$4+AC259&gt;$B$2*'SFV+BESS'!$I$9,V260*$B$4&gt;'SFV+BESS'!$I$7,AC259&lt;$B$2*'SFV+BESS'!$I$9),$B$2*'SFV+BESS'!$I$9-AC259,IF(AND(V260&gt;0,V260*$B$4+AC259&lt;=$B$2*'SFV+BESS'!$I$9,V260&gt;'SFV+BESS'!$I$7),'SFV+BESS'!$I$7,0))))</f>
        <v>10.721897841863585</v>
      </c>
      <c r="X260" s="27">
        <f>IF(AND(V260&lt;0,AC259+V260/$B$5&gt;$H$2,-V260/'Carga-Descarga Año'!$B$5&lt;'SFV+BESS'!$I$7),V260/$B$5,IF(AND(V260&lt;0,AC259+V260/$B$5&gt;$H$2,-V260/'Carga-Descarga Año'!$B$5&gt;'SFV+BESS'!$I$7),-'SFV+BESS'!$I$7,IF(AND(V260&lt;0,AC259+V260/$B$5&lt;$H$2),-MIN('SFV+BESS'!$I$7,AC259-$H$2),0)))</f>
        <v>0</v>
      </c>
      <c r="Z260" s="33">
        <f t="shared" si="286"/>
        <v>104.398</v>
      </c>
      <c r="AA260" s="27">
        <f t="shared" si="261"/>
        <v>0</v>
      </c>
      <c r="AB260" s="27">
        <f t="shared" si="285"/>
        <v>0</v>
      </c>
      <c r="AC260" s="28">
        <f>IF((AC259+W260+X260)&gt;=$B$2*'SFV+BESS'!$I$9, $B$2*'SFV+BESS'!$I$9, (AC259+W260+X260))</f>
        <v>111.63683321125703</v>
      </c>
      <c r="AD260" s="110">
        <f t="shared" si="262"/>
        <v>0</v>
      </c>
      <c r="AI260" s="251"/>
      <c r="AJ260" s="48">
        <v>10.4583333333333</v>
      </c>
      <c r="AK260" s="52">
        <f t="shared" si="318"/>
        <v>115.61736628907755</v>
      </c>
      <c r="AL260" s="33">
        <f>Gen_Cons_Horario!B1702</f>
        <v>74.570000000000007</v>
      </c>
      <c r="AM260" s="35">
        <f t="shared" si="293"/>
        <v>41.047366289077544</v>
      </c>
      <c r="AN260" s="116">
        <f>IF(AND(AM260&gt;0,AM260*$B$4+AT259&lt;=$B$2*'SFV+BESS'!$I$9,AM260&lt;'SFV+BESS'!$I$7), AM260*$B$4, IF(AND(AM260&gt;0,AM260*$B$4+AT259&gt;$B$2*'SFV+BESS'!$I$9,AM260*$B$4&lt;'SFV+BESS'!$I$7),$B$2*'SFV+BESS'!$I$9-AT259,IF(AND(AM260&gt;0,AM260*$B$4+AT259&gt;$B$2*'SFV+BESS'!$I$9,AM260*$B$4&gt;'SFV+BESS'!$I$7,AT259&lt;$B$2*'SFV+BESS'!$I$9),$B$2*'SFV+BESS'!$I$9-AT259,IF(AND(AM260&gt;0,AM260*$B$4+AT259&lt;=$B$2*'SFV+BESS'!$I$9,AM260&gt;'SFV+BESS'!$I$7),'SFV+BESS'!$I$7,0))))</f>
        <v>0</v>
      </c>
      <c r="AO260" s="27">
        <f>IF(AND(AM260&lt;0,AT259+AM260/$B$5&gt;$H$2,-AM260/'Carga-Descarga Año'!$B$5&lt;'SFV+BESS'!$I$7),AM260/$B$5,IF(AND(AM260&lt;0,AT259+AM260/$B$5&gt;$H$2,-AM260/'Carga-Descarga Año'!$B$5&gt;'SFV+BESS'!$I$7),-'SFV+BESS'!$I$7,IF(AND(AM260&lt;0,AT259+AM260/$B$5&lt;$H$2),-MIN('SFV+BESS'!$I$7,AT259-$H$2),0)))</f>
        <v>0</v>
      </c>
      <c r="AP260" s="33"/>
      <c r="AQ260" s="33">
        <f t="shared" si="299"/>
        <v>74.570000000000007</v>
      </c>
      <c r="AR260" s="27">
        <f t="shared" si="263"/>
        <v>0</v>
      </c>
      <c r="AS260" s="27">
        <f t="shared" si="300"/>
        <v>0</v>
      </c>
      <c r="AT260" s="28">
        <f>IF((AT259+AN260+AO260)&gt;=$B$2*'SFV+BESS'!$I$9, $B$2*'SFV+BESS'!$I$9, (AT259+AN260+AO260))</f>
        <v>173.61249999999998</v>
      </c>
      <c r="AU260" s="110">
        <f t="shared" si="264"/>
        <v>41.047366289077544</v>
      </c>
      <c r="AZ260" s="251"/>
      <c r="BA260" s="48">
        <v>10.4583333333333</v>
      </c>
      <c r="BB260" s="33">
        <f t="shared" si="319"/>
        <v>100.24824985336119</v>
      </c>
      <c r="BC260" s="33">
        <f>Gen_Cons_Horario!B2446</f>
        <v>0</v>
      </c>
      <c r="BD260" s="35">
        <f t="shared" si="294"/>
        <v>100.24824985336119</v>
      </c>
      <c r="BE260" s="116">
        <f>IF(AND(BD260&gt;0,BD260*$B$4+BK259&lt;=$B$2*'SFV+BESS'!$I$9,BD260&lt;'SFV+BESS'!$I$7), BD260*$B$4, IF(AND(BD260&gt;0,BD260*$B$4+BK259&gt;$B$2*'SFV+BESS'!$I$9,BD260*$B$4&lt;'SFV+BESS'!$I$7),$B$2*'SFV+BESS'!$I$9-BK259,IF(AND(BD260&gt;0,BD260*$B$4+BK259&gt;$B$2*'SFV+BESS'!$I$9,BD260*$B$4&gt;'SFV+BESS'!$I$7,BK259&lt;$B$2*'SFV+BESS'!$I$9),$B$2*'SFV+BESS'!$I$9-BK259,IF(AND(BD260&gt;0,BD260*$B$4+BK259&lt;=$B$2*'SFV+BESS'!$I$9,BD260&gt;'SFV+BESS'!$I$7),'SFV+BESS'!$I$7,0))))</f>
        <v>0</v>
      </c>
      <c r="BF260" s="27">
        <f>IF(AND(BD260&lt;0,BK259+BD260/$B$5&gt;$H$2,-BD260/'Carga-Descarga Año'!$B$5&lt;'SFV+BESS'!$I$7),BD260/$B$5,IF(AND(BD260&lt;0,BK259+BD260/$B$5&gt;$H$2,-BD260/'Carga-Descarga Año'!$B$5&gt;'SFV+BESS'!$I$7),-'SFV+BESS'!$I$7,IF(AND(BD260&lt;0,BK259+BD260/$B$5&lt;$H$2),-MIN('SFV+BESS'!$I$7,BK259-$H$2),0)))</f>
        <v>0</v>
      </c>
      <c r="BG260" s="33"/>
      <c r="BH260" s="33">
        <f t="shared" si="301"/>
        <v>0</v>
      </c>
      <c r="BI260" s="27">
        <f t="shared" si="265"/>
        <v>0</v>
      </c>
      <c r="BJ260" s="27">
        <f t="shared" si="302"/>
        <v>0</v>
      </c>
      <c r="BK260" s="28">
        <f>IF((BK259+BE260+BF260)&gt;=$B$2*'SFV+BESS'!$I$9, $B$2*'SFV+BESS'!$I$9, (BK259+BE260+BF260))</f>
        <v>173.61249999999998</v>
      </c>
      <c r="BL260" s="110">
        <f t="shared" si="266"/>
        <v>100.24824985336119</v>
      </c>
      <c r="BQ260" s="251"/>
      <c r="BR260" s="48">
        <v>10.4583333333333</v>
      </c>
      <c r="BS260" s="33">
        <f t="shared" si="320"/>
        <v>79.979225615012339</v>
      </c>
      <c r="BT260" s="33">
        <f>Gen_Cons_Horario!B3166</f>
        <v>0</v>
      </c>
      <c r="BU260" s="35">
        <f t="shared" si="295"/>
        <v>79.979225615012339</v>
      </c>
      <c r="BV260" s="116">
        <f>IF(AND(BU260&gt;0,BU260*$B$4+CB259&lt;=$B$2*'SFV+BESS'!$I$9,BU260&lt;'SFV+BESS'!$I$7), BU260*$B$4, IF(AND(BU260&gt;0,BU260*$B$4+CB259&gt;$B$2*'SFV+BESS'!$I$9,BU260*$B$4&lt;'SFV+BESS'!$I$7),$B$2*'SFV+BESS'!$I$9-CB259,IF(AND(BU260&gt;0,BU260*$B$4+CB259&gt;$B$2*'SFV+BESS'!$I$9,BU260*$B$4&gt;'SFV+BESS'!$I$7,CB259&lt;$B$2*'SFV+BESS'!$I$9),$B$2*'SFV+BESS'!$I$9-CB259,IF(AND(BU260&gt;0,BU260*$B$4+CB259&lt;=$B$2*'SFV+BESS'!$I$9,BU260&gt;'SFV+BESS'!$I$7),'SFV+BESS'!$I$7,0))))</f>
        <v>0</v>
      </c>
      <c r="BW260" s="27">
        <f>IF(AND(BU260&lt;0,CB259+BU260/$B$5&gt;$H$2,-BU260/'Carga-Descarga Año'!$B$5&lt;'SFV+BESS'!$I$7),BU260/$B$5,IF(AND(BU260&lt;0,CB259+BU260/$B$5&gt;$H$2,-BU260/'Carga-Descarga Año'!$B$5&gt;'SFV+BESS'!$I$7),-'SFV+BESS'!$I$7,IF(AND(BU260&lt;0,CB259+BU260/$B$5&lt;$H$2),-MIN('SFV+BESS'!$I$7,CB259-$H$2),0)))</f>
        <v>0</v>
      </c>
      <c r="BX260" s="33"/>
      <c r="BY260" s="33">
        <f t="shared" si="303"/>
        <v>0</v>
      </c>
      <c r="BZ260" s="27">
        <f t="shared" si="267"/>
        <v>0</v>
      </c>
      <c r="CA260" s="27">
        <f t="shared" si="268"/>
        <v>0</v>
      </c>
      <c r="CB260" s="28">
        <f>IF((CB259+BV260+BW260)&gt;=$B$2*'SFV+BESS'!$I$9, $B$2*'SFV+BESS'!$I$9, (CB259+BV260+BW260))</f>
        <v>173.61249999999998</v>
      </c>
      <c r="CC260" s="110">
        <f t="shared" si="269"/>
        <v>79.979225615012339</v>
      </c>
      <c r="CH260" s="251"/>
      <c r="CI260" s="48">
        <v>10.4583333333333</v>
      </c>
      <c r="CJ260" s="33">
        <f t="shared" si="321"/>
        <v>71.185968854106946</v>
      </c>
      <c r="CK260" s="33">
        <f>Gen_Cons_Horario!B3910</f>
        <v>0</v>
      </c>
      <c r="CL260" s="35">
        <f t="shared" si="296"/>
        <v>71.185968854106946</v>
      </c>
      <c r="CM260" s="116">
        <f>IF(AND(CL260&gt;0,CL260*$B$4+CS259&lt;=$B$2*'SFV+BESS'!$I$9,CL260&lt;'SFV+BESS'!$I$7), CL260*$B$4, IF(AND(CL260&gt;0,CL260*$B$4+CS259&gt;$B$2*'SFV+BESS'!$I$9,CL260*$B$4&lt;'SFV+BESS'!$I$7),$B$2*'SFV+BESS'!$I$9-CS259,IF(AND(CL260&gt;0,CL260*$B$4+CS259&gt;$B$2*'SFV+BESS'!$I$9,CL260*$B$4&gt;'SFV+BESS'!$I$7,CS259&lt;$B$2*'SFV+BESS'!$I$9),$B$2*'SFV+BESS'!$I$9-CS259,IF(AND(CL260&gt;0,CL260*$B$4+CS259&lt;=$B$2*'SFV+BESS'!$I$9,CL260&gt;'SFV+BESS'!$I$7),'SFV+BESS'!$I$7,0))))</f>
        <v>0</v>
      </c>
      <c r="CN260" s="27">
        <f>IF(AND(CL260&lt;0,CS259+CL260/$B$5&gt;$H$2,-CL260/'Carga-Descarga Año'!$B$5&lt;'SFV+BESS'!$I$7),CL260/$B$5,IF(AND(CL260&lt;0,CS259+CL260/$B$5&gt;$H$2,-CL260/'Carga-Descarga Año'!$B$5&gt;'SFV+BESS'!$I$7),-'SFV+BESS'!$I$7,IF(AND(CL260&lt;0,CS259+CL260/$B$5&lt;$H$2),-MIN('SFV+BESS'!$I$7,CS259-$H$2),0)))</f>
        <v>0</v>
      </c>
      <c r="CO260" s="33"/>
      <c r="CP260" s="33">
        <f t="shared" si="304"/>
        <v>0</v>
      </c>
      <c r="CQ260" s="27">
        <f t="shared" si="270"/>
        <v>0</v>
      </c>
      <c r="CR260" s="27">
        <f t="shared" si="305"/>
        <v>0</v>
      </c>
      <c r="CS260" s="28">
        <f>IF((CS259+CM260+CN260)&gt;=$B$2*'SFV+BESS'!$I$9, $B$2*'SFV+BESS'!$I$9, (CS259+CM260+CN260))</f>
        <v>173.61249999999998</v>
      </c>
      <c r="CT260" s="110">
        <f t="shared" si="271"/>
        <v>71.185968854106946</v>
      </c>
      <c r="CY260" s="251"/>
      <c r="CZ260" s="48">
        <v>10.4583333333333</v>
      </c>
      <c r="DA260" s="33">
        <f t="shared" si="322"/>
        <v>79.260499325489363</v>
      </c>
      <c r="DB260" s="33">
        <f>Gen_Cons_Horario!B4630</f>
        <v>0</v>
      </c>
      <c r="DC260" s="35">
        <f t="shared" si="287"/>
        <v>79.260499325489363</v>
      </c>
      <c r="DD260" s="116">
        <f>IF(AND(DC260&gt;0,DC260*$B$4+DJ259&lt;=$B$2*'SFV+BESS'!$I$9,DC260&lt;'SFV+BESS'!$I$7), DC260*$B$4, IF(AND(DC260&gt;0,DC260*$B$4+DJ259&gt;$B$2*'SFV+BESS'!$I$9,DC260*$B$4&lt;'SFV+BESS'!$I$7),$B$2*'SFV+BESS'!$I$9-DJ259,IF(AND(DC260&gt;0,DC260*$B$4+DJ259&gt;$B$2*'SFV+BESS'!$I$9,DC260*$B$4&gt;'SFV+BESS'!$I$7,DJ259&lt;$B$2*'SFV+BESS'!$I$9),$B$2*'SFV+BESS'!$I$9-DJ259,IF(AND(DC260&gt;0,DC260*$B$4+DJ259&lt;=$B$2*'SFV+BESS'!$I$9,DC260&gt;'SFV+BESS'!$I$7),'SFV+BESS'!$I$7,0))))</f>
        <v>0</v>
      </c>
      <c r="DE260" s="27">
        <f>IF(AND(DC260&lt;0,DJ259+DC260/$B$5&gt;$H$2,-DC260/'Carga-Descarga Año'!$B$5&lt;'SFV+BESS'!$I$7),DC260/$B$5,IF(AND(DC260&lt;0,DJ259+DC260/$B$5&gt;$H$2,-DC260/'Carga-Descarga Año'!$B$5&gt;'SFV+BESS'!$I$7),-'SFV+BESS'!$I$7,IF(AND(DC260&lt;0,DJ259+DC260/$B$5&lt;$H$2),-MIN('SFV+BESS'!$I$7,DJ259-$H$2),0)))</f>
        <v>0</v>
      </c>
      <c r="DF260" s="33"/>
      <c r="DG260" s="33">
        <f t="shared" si="306"/>
        <v>0</v>
      </c>
      <c r="DH260" s="27">
        <f t="shared" si="272"/>
        <v>0</v>
      </c>
      <c r="DI260" s="27">
        <f t="shared" si="273"/>
        <v>0</v>
      </c>
      <c r="DJ260" s="28">
        <f>IF((DJ259+DD260+DE260)&gt;=$B$2*'SFV+BESS'!$I$9, $B$2*'SFV+BESS'!$I$9, (DJ259+DD260+DE260))</f>
        <v>173.61249999999998</v>
      </c>
      <c r="DK260" s="110">
        <f t="shared" si="274"/>
        <v>79.260499325489363</v>
      </c>
      <c r="DP260" s="251"/>
      <c r="DQ260" s="48">
        <v>10.4583333333333</v>
      </c>
      <c r="DR260" s="33">
        <f t="shared" si="323"/>
        <v>83.030986709775661</v>
      </c>
      <c r="DS260" s="33">
        <f>Gen_Cons_Horario!B5374</f>
        <v>0</v>
      </c>
      <c r="DT260" s="35">
        <f t="shared" si="288"/>
        <v>83.030986709775661</v>
      </c>
      <c r="DU260" s="116">
        <f>IF(AND(DT260&gt;0,DT260*$B$4+EA259&lt;=$B$2*'SFV+BESS'!$I$9,DT260&lt;'SFV+BESS'!$I$7), DT260*$B$4, IF(AND(DT260&gt;0,DT260*$B$4+EA259&gt;$B$2*'SFV+BESS'!$I$9,DT260*$B$4&lt;'SFV+BESS'!$I$7),$B$2*'SFV+BESS'!$I$9-EA259,IF(AND(DT260&gt;0,DT260*$B$4+EA259&gt;$B$2*'SFV+BESS'!$I$9,DT260*$B$4&gt;'SFV+BESS'!$I$7,EA259&lt;$B$2*'SFV+BESS'!$I$9),$B$2*'SFV+BESS'!$I$9-EA259,IF(AND(DT260&gt;0,DT260*$B$4+EA259&lt;=$B$2*'SFV+BESS'!$I$9,DT260&gt;'SFV+BESS'!$I$7),'SFV+BESS'!$I$7,0))))</f>
        <v>0</v>
      </c>
      <c r="DV260" s="27">
        <f>IF(AND(DT260&lt;0,EA259+DT260/$B$5&gt;$H$2,-DT260/'Carga-Descarga Año'!$B$5&lt;'SFV+BESS'!$I$7),DT260/$B$5,IF(AND(DT260&lt;0,EA259+DT260/$B$5&gt;$H$2,-DT260/'Carga-Descarga Año'!$B$5&gt;'SFV+BESS'!$I$7),-'SFV+BESS'!$I$7,IF(AND(DT260&lt;0,EA259+DT260/$B$5&lt;$H$2),-MIN('SFV+BESS'!$I$7,EA259-$H$2),0)))</f>
        <v>0</v>
      </c>
      <c r="DW260" s="33"/>
      <c r="DX260" s="33">
        <f t="shared" si="307"/>
        <v>0</v>
      </c>
      <c r="DY260" s="27">
        <f t="shared" si="275"/>
        <v>0</v>
      </c>
      <c r="DZ260" s="27">
        <f t="shared" si="308"/>
        <v>0</v>
      </c>
      <c r="EA260" s="28">
        <f>IF((EA259+DU260+DV260)&gt;=$B$2*'SFV+BESS'!$I$9, $B$2*'SFV+BESS'!$I$9, (EA259+DU260+DV260))</f>
        <v>173.61249999999998</v>
      </c>
      <c r="EB260" s="110">
        <f t="shared" si="276"/>
        <v>83.030986709775661</v>
      </c>
      <c r="EG260" s="251"/>
      <c r="EH260" s="48">
        <v>10.4583333333333</v>
      </c>
      <c r="EI260" s="33">
        <f t="shared" si="324"/>
        <v>98.155127964009495</v>
      </c>
      <c r="EJ260" s="33">
        <f>Gen_Cons_Horario!B6118</f>
        <v>0</v>
      </c>
      <c r="EK260" s="35">
        <f t="shared" si="289"/>
        <v>98.155127964009495</v>
      </c>
      <c r="EL260" s="116">
        <f>IF(AND(EK260&gt;0,EK260*$B$4+ER259&lt;=$B$2*'SFV+BESS'!$I$9,EK260&lt;'SFV+BESS'!$I$7), EK260*$B$4, IF(AND(EK260&gt;0,EK260*$B$4+ER259&gt;$B$2*'SFV+BESS'!$I$9,EK260*$B$4&lt;'SFV+BESS'!$I$7),$B$2*'SFV+BESS'!$I$9-ER259,IF(AND(EK260&gt;0,EK260*$B$4+ER259&gt;$B$2*'SFV+BESS'!$I$9,EK260*$B$4&gt;'SFV+BESS'!$I$7,ER259&lt;$B$2*'SFV+BESS'!$I$9),$B$2*'SFV+BESS'!$I$9-ER259,IF(AND(EK260&gt;0,EK260*$B$4+ER259&lt;=$B$2*'SFV+BESS'!$I$9,EK260&gt;'SFV+BESS'!$I$7),'SFV+BESS'!$I$7,0))))</f>
        <v>0</v>
      </c>
      <c r="EM260" s="27">
        <f>IF(AND(EK260&lt;0,ER259+EK260/$B$5&gt;$H$2,-EK260/'Carga-Descarga Año'!$B$5&lt;'SFV+BESS'!$I$7),EK260/$B$5,IF(AND(EK260&lt;0,ER259+EK260/$B$5&gt;$H$2,-EK260/'Carga-Descarga Año'!$B$5&gt;'SFV+BESS'!$I$7),-'SFV+BESS'!$I$7,IF(AND(EK260&lt;0,ER259+EK260/$B$5&lt;$H$2),-MIN('SFV+BESS'!$I$7,ER259-$H$2),0)))</f>
        <v>0</v>
      </c>
      <c r="EN260" s="33"/>
      <c r="EO260" s="33">
        <f t="shared" si="309"/>
        <v>0</v>
      </c>
      <c r="EP260" s="27">
        <f t="shared" si="277"/>
        <v>0</v>
      </c>
      <c r="EQ260" s="27">
        <f t="shared" si="310"/>
        <v>0</v>
      </c>
      <c r="ER260" s="28">
        <f>IF((ER259+EL260+EM260)&gt;=$B$2*'SFV+BESS'!$I$9, $B$2*'SFV+BESS'!$I$9, (ER259+EL260+EM260))</f>
        <v>173.61249999999998</v>
      </c>
      <c r="ES260" s="110">
        <f t="shared" si="278"/>
        <v>98.155127964009495</v>
      </c>
      <c r="EX260" s="251"/>
      <c r="EY260" s="48">
        <v>10.4583333333333</v>
      </c>
      <c r="EZ260" s="33">
        <f t="shared" si="325"/>
        <v>105.54601066041208</v>
      </c>
      <c r="FA260" s="33">
        <f>Gen_Cons_Horario!B6838</f>
        <v>0</v>
      </c>
      <c r="FB260" s="35">
        <f t="shared" si="290"/>
        <v>105.54601066041208</v>
      </c>
      <c r="FC260" s="116">
        <f>IF(AND(FB260&gt;0,FB260*$B$4+FI259&lt;=$B$2*'SFV+BESS'!$I$9,FB260&lt;'SFV+BESS'!$I$7), FB260*$B$4, IF(AND(FB260&gt;0,FB260*$B$4+FI259&gt;$B$2*'SFV+BESS'!$I$9,FB260*$B$4&lt;'SFV+BESS'!$I$7),$B$2*'SFV+BESS'!$I$9-FI259,IF(AND(FB260&gt;0,FB260*$B$4+FI259&gt;$B$2*'SFV+BESS'!$I$9,FB260*$B$4&gt;'SFV+BESS'!$I$7,FI259&lt;$B$2*'SFV+BESS'!$I$9),$B$2*'SFV+BESS'!$I$9-FI259,IF(AND(FB260&gt;0,FB260*$B$4+FI259&lt;=$B$2*'SFV+BESS'!$I$9,FB260&gt;'SFV+BESS'!$I$7),'SFV+BESS'!$I$7,0))))</f>
        <v>0</v>
      </c>
      <c r="FD260" s="27">
        <f>IF(AND(FB260&lt;0,FI259+FB260/$B$5&gt;$H$2,-FB260/'Carga-Descarga Año'!$B$5&lt;'SFV+BESS'!$I$7),FB260/$B$5,IF(AND(FB260&lt;0,FI259+FB260/$B$5&gt;$H$2,-FB260/'Carga-Descarga Año'!$B$5&gt;'SFV+BESS'!$I$7),-'SFV+BESS'!$I$7,IF(AND(FB260&lt;0,FI259+FB260/$B$5&lt;$H$2),-MIN('SFV+BESS'!$I$7,FI259-$H$2),0)))</f>
        <v>0</v>
      </c>
      <c r="FE260" s="33"/>
      <c r="FF260" s="33">
        <f t="shared" si="311"/>
        <v>0</v>
      </c>
      <c r="FG260" s="27">
        <f t="shared" si="279"/>
        <v>0</v>
      </c>
      <c r="FH260" s="27">
        <f t="shared" si="312"/>
        <v>0</v>
      </c>
      <c r="FI260" s="28">
        <f>IF((FI259+FC260+FD260)&gt;=$B$2*'SFV+BESS'!$I$9, $B$2*'SFV+BESS'!$I$9, (FI259+FC260+FD260))</f>
        <v>173.61249999999998</v>
      </c>
      <c r="FJ260" s="110">
        <f t="shared" si="280"/>
        <v>105.54601066041208</v>
      </c>
      <c r="FO260" s="251"/>
      <c r="FP260" s="48">
        <v>10.4583333333333</v>
      </c>
      <c r="FQ260" s="33">
        <f t="shared" si="326"/>
        <v>111.79188536815481</v>
      </c>
      <c r="FR260" s="33">
        <f>Gen_Cons_Horario!B7582</f>
        <v>82.027000000000001</v>
      </c>
      <c r="FS260" s="35">
        <f t="shared" si="291"/>
        <v>29.764885368154808</v>
      </c>
      <c r="FT260" s="116">
        <f>IF(AND(FS260&gt;0,FS260*$B$4+FZ259&lt;=$B$2*'SFV+BESS'!$I$9,FS260&lt;'SFV+BESS'!$I$7), FS260*$B$4, IF(AND(FS260&gt;0,FS260*$B$4+FZ259&gt;$B$2*'SFV+BESS'!$I$9,FS260*$B$4&lt;'SFV+BESS'!$I$7),$B$2*'SFV+BESS'!$I$9-FZ259,IF(AND(FS260&gt;0,FS260*$B$4+FZ259&gt;$B$2*'SFV+BESS'!$I$9,FS260*$B$4&gt;'SFV+BESS'!$I$7,FZ259&lt;$B$2*'SFV+BESS'!$I$9),$B$2*'SFV+BESS'!$I$9-FZ259,IF(AND(FS260&gt;0,FS260*$B$4+FZ259&lt;=$B$2*'SFV+BESS'!$I$9,FS260&gt;'SFV+BESS'!$I$7),'SFV+BESS'!$I$7,0))))</f>
        <v>0</v>
      </c>
      <c r="FU260" s="27">
        <f>IF(AND(FS260&lt;0,FZ259+FS260/$B$5&gt;$H$2,-FS260/'Carga-Descarga Año'!$B$5&lt;'SFV+BESS'!$I$7),FS260/$B$5,IF(AND(FS260&lt;0,FZ259+FS260/$B$5&gt;$H$2,-FS260/'Carga-Descarga Año'!$B$5&gt;'SFV+BESS'!$I$7),-'SFV+BESS'!$I$7,IF(AND(FS260&lt;0,FZ259+FS260/$B$5&lt;$H$2),-MIN('SFV+BESS'!$I$7,FZ259-$H$2),0)))</f>
        <v>0</v>
      </c>
      <c r="FV260" s="33"/>
      <c r="FW260" s="33">
        <f t="shared" si="313"/>
        <v>82.027000000000001</v>
      </c>
      <c r="FX260" s="27">
        <f t="shared" si="281"/>
        <v>0</v>
      </c>
      <c r="FY260" s="27">
        <f t="shared" si="314"/>
        <v>0</v>
      </c>
      <c r="FZ260" s="28">
        <f>IF((FZ259+FT260+FU260)&gt;=$B$2*'SFV+BESS'!$I$9, $B$2*'SFV+BESS'!$I$9, (FZ259+FT260+FU260))</f>
        <v>173.61249999999998</v>
      </c>
      <c r="GA260" s="110">
        <f t="shared" si="282"/>
        <v>29.764885368154808</v>
      </c>
      <c r="GF260" s="251"/>
      <c r="GG260" s="48">
        <v>10.4583333333333</v>
      </c>
      <c r="GH260" s="33">
        <f t="shared" si="327"/>
        <v>113.11824732914998</v>
      </c>
      <c r="GI260" s="33">
        <f>Gen_Cons_Horario!B8302</f>
        <v>84.570000000000007</v>
      </c>
      <c r="GJ260" s="35">
        <f t="shared" si="297"/>
        <v>28.548247329149973</v>
      </c>
      <c r="GK260" s="116">
        <f>IF(AND(GJ260&gt;0,GJ260*$B$4+GQ259&lt;=$B$2*'SFV+BESS'!$I$9,GJ260&lt;'SFV+BESS'!$I$7), GJ260*$B$4, IF(AND(GJ260&gt;0,GJ260*$B$4+GQ259&gt;$B$2*'SFV+BESS'!$I$9,GJ260*$B$4&lt;'SFV+BESS'!$I$7),$B$2*'SFV+BESS'!$I$9-GQ259,IF(AND(GJ260&gt;0,GJ260*$B$4+GQ259&gt;$B$2*'SFV+BESS'!$I$9,GJ260*$B$4&gt;'SFV+BESS'!$I$7,GQ259&lt;$B$2*'SFV+BESS'!$I$9),$B$2*'SFV+BESS'!$I$9-GQ259,IF(AND(GJ260&gt;0,GJ260*$B$4+GQ259&lt;=$B$2*'SFV+BESS'!$I$9,GJ260&gt;'SFV+BESS'!$I$7),'SFV+BESS'!$I$7,0))))</f>
        <v>0</v>
      </c>
      <c r="GL260" s="27">
        <f>IF(AND(GJ260&lt;0,GQ259+GJ260/$B$5&gt;$H$2,-GJ260/'Carga-Descarga Año'!$B$5&lt;'SFV+BESS'!$I$7),GJ260/$B$5,IF(AND(GJ260&lt;0,GQ259+GJ260/$B$5&gt;$H$2,-GJ260/'Carga-Descarga Año'!$B$5&gt;'SFV+BESS'!$I$7),-'SFV+BESS'!$I$7,IF(AND(GJ260&lt;0,GQ259+GJ260/$B$5&lt;$H$2),-MIN('SFV+BESS'!$I$7,GQ259-$H$2),0)))</f>
        <v>0</v>
      </c>
      <c r="GM260" s="33"/>
      <c r="GN260" s="33">
        <f t="shared" si="315"/>
        <v>84.570000000000007</v>
      </c>
      <c r="GO260" s="27">
        <f t="shared" si="283"/>
        <v>0</v>
      </c>
      <c r="GP260" s="27">
        <f t="shared" si="316"/>
        <v>0</v>
      </c>
      <c r="GQ260" s="28">
        <f>IF((GQ259+GK260+GL260)&gt;=$B$2*'SFV+BESS'!$I$9, $B$2*'SFV+BESS'!$I$9, (GQ259+GK260+GL260))</f>
        <v>173.61249999999998</v>
      </c>
      <c r="GR260" s="110">
        <f t="shared" si="284"/>
        <v>28.548247329149973</v>
      </c>
    </row>
    <row r="261" spans="1:200">
      <c r="A261" s="249"/>
      <c r="B261" s="48">
        <v>10.5</v>
      </c>
      <c r="C261" s="38">
        <f t="shared" si="298"/>
        <v>123.83891499519927</v>
      </c>
      <c r="D261" s="2">
        <f>Gen_Cons_Horario!B287</f>
        <v>82.027000000000001</v>
      </c>
      <c r="E261" s="140">
        <f t="shared" si="256"/>
        <v>41.811914995199274</v>
      </c>
      <c r="F261" s="116">
        <f>IF(AND(E261&gt;0,E261*$B$4+L260&lt;=$B$2*'SFV+BESS'!$I$9,E261&lt;'SFV+BESS'!$I$7), E261*$B$4, IF(AND(E261&gt;0,E261*$B$4+L260&gt;$B$2*'SFV+BESS'!$I$9,E261*$B$4&lt;'SFV+BESS'!$I$7),$B$2*'SFV+BESS'!$I$9-L260,IF(AND(E261&gt;0,E261*$B$4+L260&gt;$B$2*'SFV+BESS'!$I$9,E261*$B$4&gt;'SFV+BESS'!$I$7,L260&lt;$B$2*'SFV+BESS'!$I$9),$B$2*'SFV+BESS'!$I$9-L260,IF(AND(E261&gt;0,E261*$B$4+L260&lt;=$B$2*'SFV+BESS'!$I$9,E261&gt;'SFV+BESS'!$I$7),'SFV+BESS'!$I$7,0))))</f>
        <v>0</v>
      </c>
      <c r="G261" s="27">
        <f>IF(AND(E261&lt;0,L260+E261/$B$5&gt;$H$2,-E261/'Carga-Descarga Año'!$B$5&lt;'SFV+BESS'!$I$7),E261/$B$5,IF(AND(E261&lt;0,L260+E261/$B$5&gt;$H$2,-E261/'Carga-Descarga Año'!$B$5&gt;'SFV+BESS'!$I$7),-'SFV+BESS'!$I$7,IF(AND(E261&lt;0,L260+E261/$B$5&lt;$H$2),-MIN('SFV+BESS'!$I$7,L260-$H$2),0)))</f>
        <v>0</v>
      </c>
      <c r="I261" s="38">
        <f t="shared" si="257"/>
        <v>82.027000000000001</v>
      </c>
      <c r="J261" s="27">
        <f t="shared" si="259"/>
        <v>0</v>
      </c>
      <c r="K261" s="27">
        <f t="shared" si="258"/>
        <v>0</v>
      </c>
      <c r="L261" s="28">
        <f>IF((L260+F261+G261)&gt;=$B$2*'SFV+BESS'!$I$9, $B$2*'SFV+BESS'!$I$9, (L260+F261+G261))</f>
        <v>173.61249999999998</v>
      </c>
      <c r="M261" s="110">
        <f t="shared" si="260"/>
        <v>41.811914995199274</v>
      </c>
      <c r="R261" s="251"/>
      <c r="S261" s="48">
        <v>10.5</v>
      </c>
      <c r="T261" s="2">
        <f t="shared" si="317"/>
        <v>127.13809025999851</v>
      </c>
      <c r="U261" s="2">
        <f>Gen_Cons_Horario!B1031</f>
        <v>104.398</v>
      </c>
      <c r="V261" s="35">
        <f t="shared" si="292"/>
        <v>22.74009025999851</v>
      </c>
      <c r="W261" s="116">
        <f>IF(AND(V261&gt;0,V261*$B$4+AC260&lt;=$B$2*'SFV+BESS'!$I$9,V261&lt;'SFV+BESS'!$I$7), V261*$B$4, IF(AND(V261&gt;0,V261*$B$4+AC260&gt;$B$2*'SFV+BESS'!$I$9,V261*$B$4&lt;'SFV+BESS'!$I$7),$B$2*'SFV+BESS'!$I$9-AC260,IF(AND(V261&gt;0,V261*$B$4+AC260&gt;$B$2*'SFV+BESS'!$I$9,V261*$B$4&gt;'SFV+BESS'!$I$7,AC260&lt;$B$2*'SFV+BESS'!$I$9),$B$2*'SFV+BESS'!$I$9-AC260,IF(AND(V261&gt;0,V261*$B$4+AC260&lt;=$B$2*'SFV+BESS'!$I$9,V261&gt;'SFV+BESS'!$I$7),'SFV+BESS'!$I$7,0))))</f>
        <v>21.603085746998584</v>
      </c>
      <c r="X261" s="27">
        <f>IF(AND(V261&lt;0,AC260+V261/$B$5&gt;$H$2,-V261/'Carga-Descarga Año'!$B$5&lt;'SFV+BESS'!$I$7),V261/$B$5,IF(AND(V261&lt;0,AC260+V261/$B$5&gt;$H$2,-V261/'Carga-Descarga Año'!$B$5&gt;'SFV+BESS'!$I$7),-'SFV+BESS'!$I$7,IF(AND(V261&lt;0,AC260+V261/$B$5&lt;$H$2),-MIN('SFV+BESS'!$I$7,AC260-$H$2),0)))</f>
        <v>0</v>
      </c>
      <c r="Z261" s="33">
        <f t="shared" si="286"/>
        <v>104.398</v>
      </c>
      <c r="AA261" s="27">
        <f t="shared" si="261"/>
        <v>0</v>
      </c>
      <c r="AB261" s="27">
        <f t="shared" si="285"/>
        <v>0</v>
      </c>
      <c r="AC261" s="28">
        <f>IF((AC260+W261+X261)&gt;=$B$2*'SFV+BESS'!$I$9, $B$2*'SFV+BESS'!$I$9, (AC260+W261+X261))</f>
        <v>133.2399189582556</v>
      </c>
      <c r="AD261" s="110">
        <f t="shared" si="262"/>
        <v>0</v>
      </c>
      <c r="AI261" s="251"/>
      <c r="AJ261" s="48">
        <v>10.5</v>
      </c>
      <c r="AK261" s="52">
        <f t="shared" si="318"/>
        <v>127.24751556075989</v>
      </c>
      <c r="AL261" s="33">
        <f>Gen_Cons_Horario!B1703</f>
        <v>74.570000000000007</v>
      </c>
      <c r="AM261" s="35">
        <f t="shared" si="293"/>
        <v>52.677515560759886</v>
      </c>
      <c r="AN261" s="116">
        <f>IF(AND(AM261&gt;0,AM261*$B$4+AT260&lt;=$B$2*'SFV+BESS'!$I$9,AM261&lt;'SFV+BESS'!$I$7), AM261*$B$4, IF(AND(AM261&gt;0,AM261*$B$4+AT260&gt;$B$2*'SFV+BESS'!$I$9,AM261*$B$4&lt;'SFV+BESS'!$I$7),$B$2*'SFV+BESS'!$I$9-AT260,IF(AND(AM261&gt;0,AM261*$B$4+AT260&gt;$B$2*'SFV+BESS'!$I$9,AM261*$B$4&gt;'SFV+BESS'!$I$7,AT260&lt;$B$2*'SFV+BESS'!$I$9),$B$2*'SFV+BESS'!$I$9-AT260,IF(AND(AM261&gt;0,AM261*$B$4+AT260&lt;=$B$2*'SFV+BESS'!$I$9,AM261&gt;'SFV+BESS'!$I$7),'SFV+BESS'!$I$7,0))))</f>
        <v>0</v>
      </c>
      <c r="AO261" s="27">
        <f>IF(AND(AM261&lt;0,AT260+AM261/$B$5&gt;$H$2,-AM261/'Carga-Descarga Año'!$B$5&lt;'SFV+BESS'!$I$7),AM261/$B$5,IF(AND(AM261&lt;0,AT260+AM261/$B$5&gt;$H$2,-AM261/'Carga-Descarga Año'!$B$5&gt;'SFV+BESS'!$I$7),-'SFV+BESS'!$I$7,IF(AND(AM261&lt;0,AT260+AM261/$B$5&lt;$H$2),-MIN('SFV+BESS'!$I$7,AT260-$H$2),0)))</f>
        <v>0</v>
      </c>
      <c r="AP261" s="33"/>
      <c r="AQ261" s="33">
        <f t="shared" si="299"/>
        <v>74.570000000000007</v>
      </c>
      <c r="AR261" s="27">
        <f t="shared" si="263"/>
        <v>0</v>
      </c>
      <c r="AS261" s="27">
        <f t="shared" si="300"/>
        <v>0</v>
      </c>
      <c r="AT261" s="28">
        <f>IF((AT260+AN261+AO261)&gt;=$B$2*'SFV+BESS'!$I$9, $B$2*'SFV+BESS'!$I$9, (AT260+AN261+AO261))</f>
        <v>173.61249999999998</v>
      </c>
      <c r="AU261" s="110">
        <f t="shared" si="264"/>
        <v>52.677515560759886</v>
      </c>
      <c r="AZ261" s="251"/>
      <c r="BA261" s="48">
        <v>10.5</v>
      </c>
      <c r="BB261" s="33">
        <f t="shared" si="319"/>
        <v>110.01903443945878</v>
      </c>
      <c r="BC261" s="33">
        <f>Gen_Cons_Horario!B2447</f>
        <v>0</v>
      </c>
      <c r="BD261" s="35">
        <f t="shared" si="294"/>
        <v>110.01903443945878</v>
      </c>
      <c r="BE261" s="116">
        <f>IF(AND(BD261&gt;0,BD261*$B$4+BK260&lt;=$B$2*'SFV+BESS'!$I$9,BD261&lt;'SFV+BESS'!$I$7), BD261*$B$4, IF(AND(BD261&gt;0,BD261*$B$4+BK260&gt;$B$2*'SFV+BESS'!$I$9,BD261*$B$4&lt;'SFV+BESS'!$I$7),$B$2*'SFV+BESS'!$I$9-BK260,IF(AND(BD261&gt;0,BD261*$B$4+BK260&gt;$B$2*'SFV+BESS'!$I$9,BD261*$B$4&gt;'SFV+BESS'!$I$7,BK260&lt;$B$2*'SFV+BESS'!$I$9),$B$2*'SFV+BESS'!$I$9-BK260,IF(AND(BD261&gt;0,BD261*$B$4+BK260&lt;=$B$2*'SFV+BESS'!$I$9,BD261&gt;'SFV+BESS'!$I$7),'SFV+BESS'!$I$7,0))))</f>
        <v>0</v>
      </c>
      <c r="BF261" s="27">
        <f>IF(AND(BD261&lt;0,BK260+BD261/$B$5&gt;$H$2,-BD261/'Carga-Descarga Año'!$B$5&lt;'SFV+BESS'!$I$7),BD261/$B$5,IF(AND(BD261&lt;0,BK260+BD261/$B$5&gt;$H$2,-BD261/'Carga-Descarga Año'!$B$5&gt;'SFV+BESS'!$I$7),-'SFV+BESS'!$I$7,IF(AND(BD261&lt;0,BK260+BD261/$B$5&lt;$H$2),-MIN('SFV+BESS'!$I$7,BK260-$H$2),0)))</f>
        <v>0</v>
      </c>
      <c r="BG261" s="33"/>
      <c r="BH261" s="33">
        <f t="shared" si="301"/>
        <v>0</v>
      </c>
      <c r="BI261" s="27">
        <f t="shared" si="265"/>
        <v>0</v>
      </c>
      <c r="BJ261" s="27">
        <f t="shared" si="302"/>
        <v>0</v>
      </c>
      <c r="BK261" s="28">
        <f>IF((BK260+BE261+BF261)&gt;=$B$2*'SFV+BESS'!$I$9, $B$2*'SFV+BESS'!$I$9, (BK260+BE261+BF261))</f>
        <v>173.61249999999998</v>
      </c>
      <c r="BL261" s="110">
        <f t="shared" si="266"/>
        <v>110.01903443945878</v>
      </c>
      <c r="BQ261" s="251"/>
      <c r="BR261" s="48">
        <v>10.5</v>
      </c>
      <c r="BS261" s="33">
        <f t="shared" si="320"/>
        <v>93.046254025352383</v>
      </c>
      <c r="BT261" s="33">
        <f>Gen_Cons_Horario!B3167</f>
        <v>0</v>
      </c>
      <c r="BU261" s="35">
        <f t="shared" si="295"/>
        <v>93.046254025352383</v>
      </c>
      <c r="BV261" s="116">
        <f>IF(AND(BU261&gt;0,BU261*$B$4+CB260&lt;=$B$2*'SFV+BESS'!$I$9,BU261&lt;'SFV+BESS'!$I$7), BU261*$B$4, IF(AND(BU261&gt;0,BU261*$B$4+CB260&gt;$B$2*'SFV+BESS'!$I$9,BU261*$B$4&lt;'SFV+BESS'!$I$7),$B$2*'SFV+BESS'!$I$9-CB260,IF(AND(BU261&gt;0,BU261*$B$4+CB260&gt;$B$2*'SFV+BESS'!$I$9,BU261*$B$4&gt;'SFV+BESS'!$I$7,CB260&lt;$B$2*'SFV+BESS'!$I$9),$B$2*'SFV+BESS'!$I$9-CB260,IF(AND(BU261&gt;0,BU261*$B$4+CB260&lt;=$B$2*'SFV+BESS'!$I$9,BU261&gt;'SFV+BESS'!$I$7),'SFV+BESS'!$I$7,0))))</f>
        <v>0</v>
      </c>
      <c r="BW261" s="27">
        <f>IF(AND(BU261&lt;0,CB260+BU261/$B$5&gt;$H$2,-BU261/'Carga-Descarga Año'!$B$5&lt;'SFV+BESS'!$I$7),BU261/$B$5,IF(AND(BU261&lt;0,CB260+BU261/$B$5&gt;$H$2,-BU261/'Carga-Descarga Año'!$B$5&gt;'SFV+BESS'!$I$7),-'SFV+BESS'!$I$7,IF(AND(BU261&lt;0,CB260+BU261/$B$5&lt;$H$2),-MIN('SFV+BESS'!$I$7,CB260-$H$2),0)))</f>
        <v>0</v>
      </c>
      <c r="BX261" s="33"/>
      <c r="BY261" s="33">
        <f t="shared" si="303"/>
        <v>0</v>
      </c>
      <c r="BZ261" s="27">
        <f t="shared" si="267"/>
        <v>0</v>
      </c>
      <c r="CA261" s="27">
        <f t="shared" si="268"/>
        <v>0</v>
      </c>
      <c r="CB261" s="28">
        <f>IF((CB260+BV261+BW261)&gt;=$B$2*'SFV+BESS'!$I$9, $B$2*'SFV+BESS'!$I$9, (CB260+BV261+BW261))</f>
        <v>173.61249999999998</v>
      </c>
      <c r="CC261" s="110">
        <f t="shared" si="269"/>
        <v>93.046254025352383</v>
      </c>
      <c r="CH261" s="251"/>
      <c r="CI261" s="48">
        <v>10.5</v>
      </c>
      <c r="CJ261" s="33">
        <f t="shared" si="321"/>
        <v>80.738079690760259</v>
      </c>
      <c r="CK261" s="33">
        <f>Gen_Cons_Horario!B3911</f>
        <v>0</v>
      </c>
      <c r="CL261" s="35">
        <f t="shared" si="296"/>
        <v>80.738079690760259</v>
      </c>
      <c r="CM261" s="116">
        <f>IF(AND(CL261&gt;0,CL261*$B$4+CS260&lt;=$B$2*'SFV+BESS'!$I$9,CL261&lt;'SFV+BESS'!$I$7), CL261*$B$4, IF(AND(CL261&gt;0,CL261*$B$4+CS260&gt;$B$2*'SFV+BESS'!$I$9,CL261*$B$4&lt;'SFV+BESS'!$I$7),$B$2*'SFV+BESS'!$I$9-CS260,IF(AND(CL261&gt;0,CL261*$B$4+CS260&gt;$B$2*'SFV+BESS'!$I$9,CL261*$B$4&gt;'SFV+BESS'!$I$7,CS260&lt;$B$2*'SFV+BESS'!$I$9),$B$2*'SFV+BESS'!$I$9-CS260,IF(AND(CL261&gt;0,CL261*$B$4+CS260&lt;=$B$2*'SFV+BESS'!$I$9,CL261&gt;'SFV+BESS'!$I$7),'SFV+BESS'!$I$7,0))))</f>
        <v>0</v>
      </c>
      <c r="CN261" s="27">
        <f>IF(AND(CL261&lt;0,CS260+CL261/$B$5&gt;$H$2,-CL261/'Carga-Descarga Año'!$B$5&lt;'SFV+BESS'!$I$7),CL261/$B$5,IF(AND(CL261&lt;0,CS260+CL261/$B$5&gt;$H$2,-CL261/'Carga-Descarga Año'!$B$5&gt;'SFV+BESS'!$I$7),-'SFV+BESS'!$I$7,IF(AND(CL261&lt;0,CS260+CL261/$B$5&lt;$H$2),-MIN('SFV+BESS'!$I$7,CS260-$H$2),0)))</f>
        <v>0</v>
      </c>
      <c r="CO261" s="33"/>
      <c r="CP261" s="33">
        <f t="shared" si="304"/>
        <v>0</v>
      </c>
      <c r="CQ261" s="27">
        <f t="shared" si="270"/>
        <v>0</v>
      </c>
      <c r="CR261" s="27">
        <f t="shared" si="305"/>
        <v>0</v>
      </c>
      <c r="CS261" s="28">
        <f>IF((CS260+CM261+CN261)&gt;=$B$2*'SFV+BESS'!$I$9, $B$2*'SFV+BESS'!$I$9, (CS260+CM261+CN261))</f>
        <v>173.61249999999998</v>
      </c>
      <c r="CT261" s="110">
        <f t="shared" si="271"/>
        <v>80.738079690760259</v>
      </c>
      <c r="CY261" s="251"/>
      <c r="CZ261" s="48">
        <v>10.5</v>
      </c>
      <c r="DA261" s="33">
        <f t="shared" si="322"/>
        <v>89.383443532820891</v>
      </c>
      <c r="DB261" s="33">
        <f>Gen_Cons_Horario!B4631</f>
        <v>0</v>
      </c>
      <c r="DC261" s="35">
        <f t="shared" si="287"/>
        <v>89.383443532820891</v>
      </c>
      <c r="DD261" s="116">
        <f>IF(AND(DC261&gt;0,DC261*$B$4+DJ260&lt;=$B$2*'SFV+BESS'!$I$9,DC261&lt;'SFV+BESS'!$I$7), DC261*$B$4, IF(AND(DC261&gt;0,DC261*$B$4+DJ260&gt;$B$2*'SFV+BESS'!$I$9,DC261*$B$4&lt;'SFV+BESS'!$I$7),$B$2*'SFV+BESS'!$I$9-DJ260,IF(AND(DC261&gt;0,DC261*$B$4+DJ260&gt;$B$2*'SFV+BESS'!$I$9,DC261*$B$4&gt;'SFV+BESS'!$I$7,DJ260&lt;$B$2*'SFV+BESS'!$I$9),$B$2*'SFV+BESS'!$I$9-DJ260,IF(AND(DC261&gt;0,DC261*$B$4+DJ260&lt;=$B$2*'SFV+BESS'!$I$9,DC261&gt;'SFV+BESS'!$I$7),'SFV+BESS'!$I$7,0))))</f>
        <v>0</v>
      </c>
      <c r="DE261" s="27">
        <f>IF(AND(DC261&lt;0,DJ260+DC261/$B$5&gt;$H$2,-DC261/'Carga-Descarga Año'!$B$5&lt;'SFV+BESS'!$I$7),DC261/$B$5,IF(AND(DC261&lt;0,DJ260+DC261/$B$5&gt;$H$2,-DC261/'Carga-Descarga Año'!$B$5&gt;'SFV+BESS'!$I$7),-'SFV+BESS'!$I$7,IF(AND(DC261&lt;0,DJ260+DC261/$B$5&lt;$H$2),-MIN('SFV+BESS'!$I$7,DJ260-$H$2),0)))</f>
        <v>0</v>
      </c>
      <c r="DF261" s="33"/>
      <c r="DG261" s="33">
        <f t="shared" si="306"/>
        <v>0</v>
      </c>
      <c r="DH261" s="27">
        <f t="shared" si="272"/>
        <v>0</v>
      </c>
      <c r="DI261" s="27">
        <f t="shared" si="273"/>
        <v>0</v>
      </c>
      <c r="DJ261" s="28">
        <f>IF((DJ260+DD261+DE261)&gt;=$B$2*'SFV+BESS'!$I$9, $B$2*'SFV+BESS'!$I$9, (DJ260+DD261+DE261))</f>
        <v>173.61249999999998</v>
      </c>
      <c r="DK261" s="110">
        <f t="shared" si="274"/>
        <v>89.383443532820891</v>
      </c>
      <c r="DP261" s="251"/>
      <c r="DQ261" s="48">
        <v>10.5</v>
      </c>
      <c r="DR261" s="33">
        <f t="shared" si="323"/>
        <v>91.815121323908102</v>
      </c>
      <c r="DS261" s="33">
        <f>Gen_Cons_Horario!B5375</f>
        <v>0</v>
      </c>
      <c r="DT261" s="35">
        <f t="shared" si="288"/>
        <v>91.815121323908102</v>
      </c>
      <c r="DU261" s="116">
        <f>IF(AND(DT261&gt;0,DT261*$B$4+EA260&lt;=$B$2*'SFV+BESS'!$I$9,DT261&lt;'SFV+BESS'!$I$7), DT261*$B$4, IF(AND(DT261&gt;0,DT261*$B$4+EA260&gt;$B$2*'SFV+BESS'!$I$9,DT261*$B$4&lt;'SFV+BESS'!$I$7),$B$2*'SFV+BESS'!$I$9-EA260,IF(AND(DT261&gt;0,DT261*$B$4+EA260&gt;$B$2*'SFV+BESS'!$I$9,DT261*$B$4&gt;'SFV+BESS'!$I$7,EA260&lt;$B$2*'SFV+BESS'!$I$9),$B$2*'SFV+BESS'!$I$9-EA260,IF(AND(DT261&gt;0,DT261*$B$4+EA260&lt;=$B$2*'SFV+BESS'!$I$9,DT261&gt;'SFV+BESS'!$I$7),'SFV+BESS'!$I$7,0))))</f>
        <v>0</v>
      </c>
      <c r="DV261" s="27">
        <f>IF(AND(DT261&lt;0,EA260+DT261/$B$5&gt;$H$2,-DT261/'Carga-Descarga Año'!$B$5&lt;'SFV+BESS'!$I$7),DT261/$B$5,IF(AND(DT261&lt;0,EA260+DT261/$B$5&gt;$H$2,-DT261/'Carga-Descarga Año'!$B$5&gt;'SFV+BESS'!$I$7),-'SFV+BESS'!$I$7,IF(AND(DT261&lt;0,EA260+DT261/$B$5&lt;$H$2),-MIN('SFV+BESS'!$I$7,EA260-$H$2),0)))</f>
        <v>0</v>
      </c>
      <c r="DW261" s="33"/>
      <c r="DX261" s="33">
        <f t="shared" si="307"/>
        <v>0</v>
      </c>
      <c r="DY261" s="27">
        <f t="shared" si="275"/>
        <v>0</v>
      </c>
      <c r="DZ261" s="27">
        <f t="shared" si="308"/>
        <v>0</v>
      </c>
      <c r="EA261" s="28">
        <f>IF((EA260+DU261+DV261)&gt;=$B$2*'SFV+BESS'!$I$9, $B$2*'SFV+BESS'!$I$9, (EA260+DU261+DV261))</f>
        <v>173.61249999999998</v>
      </c>
      <c r="EB261" s="110">
        <f t="shared" si="276"/>
        <v>91.815121323908102</v>
      </c>
      <c r="EG261" s="251"/>
      <c r="EH261" s="48">
        <v>10.5</v>
      </c>
      <c r="EI261" s="33">
        <f t="shared" si="324"/>
        <v>105.612499082425</v>
      </c>
      <c r="EJ261" s="33">
        <f>Gen_Cons_Horario!B6119</f>
        <v>0</v>
      </c>
      <c r="EK261" s="35">
        <f t="shared" si="289"/>
        <v>105.612499082425</v>
      </c>
      <c r="EL261" s="116">
        <f>IF(AND(EK261&gt;0,EK261*$B$4+ER260&lt;=$B$2*'SFV+BESS'!$I$9,EK261&lt;'SFV+BESS'!$I$7), EK261*$B$4, IF(AND(EK261&gt;0,EK261*$B$4+ER260&gt;$B$2*'SFV+BESS'!$I$9,EK261*$B$4&lt;'SFV+BESS'!$I$7),$B$2*'SFV+BESS'!$I$9-ER260,IF(AND(EK261&gt;0,EK261*$B$4+ER260&gt;$B$2*'SFV+BESS'!$I$9,EK261*$B$4&gt;'SFV+BESS'!$I$7,ER260&lt;$B$2*'SFV+BESS'!$I$9),$B$2*'SFV+BESS'!$I$9-ER260,IF(AND(EK261&gt;0,EK261*$B$4+ER260&lt;=$B$2*'SFV+BESS'!$I$9,EK261&gt;'SFV+BESS'!$I$7),'SFV+BESS'!$I$7,0))))</f>
        <v>0</v>
      </c>
      <c r="EM261" s="27">
        <f>IF(AND(EK261&lt;0,ER260+EK261/$B$5&gt;$H$2,-EK261/'Carga-Descarga Año'!$B$5&lt;'SFV+BESS'!$I$7),EK261/$B$5,IF(AND(EK261&lt;0,ER260+EK261/$B$5&gt;$H$2,-EK261/'Carga-Descarga Año'!$B$5&gt;'SFV+BESS'!$I$7),-'SFV+BESS'!$I$7,IF(AND(EK261&lt;0,ER260+EK261/$B$5&lt;$H$2),-MIN('SFV+BESS'!$I$7,ER260-$H$2),0)))</f>
        <v>0</v>
      </c>
      <c r="EN261" s="33"/>
      <c r="EO261" s="33">
        <f t="shared" si="309"/>
        <v>0</v>
      </c>
      <c r="EP261" s="27">
        <f t="shared" si="277"/>
        <v>0</v>
      </c>
      <c r="EQ261" s="27">
        <f t="shared" si="310"/>
        <v>0</v>
      </c>
      <c r="ER261" s="28">
        <f>IF((ER260+EL261+EM261)&gt;=$B$2*'SFV+BESS'!$I$9, $B$2*'SFV+BESS'!$I$9, (ER260+EL261+EM261))</f>
        <v>173.61249999999998</v>
      </c>
      <c r="ES261" s="110">
        <f t="shared" si="278"/>
        <v>105.612499082425</v>
      </c>
      <c r="EX261" s="251"/>
      <c r="EY261" s="48">
        <v>10.5</v>
      </c>
      <c r="EZ261" s="33">
        <f t="shared" si="325"/>
        <v>113.56216336879781</v>
      </c>
      <c r="FA261" s="33">
        <f>Gen_Cons_Horario!B6839</f>
        <v>0</v>
      </c>
      <c r="FB261" s="35">
        <f t="shared" si="290"/>
        <v>113.56216336879781</v>
      </c>
      <c r="FC261" s="116">
        <f>IF(AND(FB261&gt;0,FB261*$B$4+FI260&lt;=$B$2*'SFV+BESS'!$I$9,FB261&lt;'SFV+BESS'!$I$7), FB261*$B$4, IF(AND(FB261&gt;0,FB261*$B$4+FI260&gt;$B$2*'SFV+BESS'!$I$9,FB261*$B$4&lt;'SFV+BESS'!$I$7),$B$2*'SFV+BESS'!$I$9-FI260,IF(AND(FB261&gt;0,FB261*$B$4+FI260&gt;$B$2*'SFV+BESS'!$I$9,FB261*$B$4&gt;'SFV+BESS'!$I$7,FI260&lt;$B$2*'SFV+BESS'!$I$9),$B$2*'SFV+BESS'!$I$9-FI260,IF(AND(FB261&gt;0,FB261*$B$4+FI260&lt;=$B$2*'SFV+BESS'!$I$9,FB261&gt;'SFV+BESS'!$I$7),'SFV+BESS'!$I$7,0))))</f>
        <v>0</v>
      </c>
      <c r="FD261" s="27">
        <f>IF(AND(FB261&lt;0,FI260+FB261/$B$5&gt;$H$2,-FB261/'Carga-Descarga Año'!$B$5&lt;'SFV+BESS'!$I$7),FB261/$B$5,IF(AND(FB261&lt;0,FI260+FB261/$B$5&gt;$H$2,-FB261/'Carga-Descarga Año'!$B$5&gt;'SFV+BESS'!$I$7),-'SFV+BESS'!$I$7,IF(AND(FB261&lt;0,FI260+FB261/$B$5&lt;$H$2),-MIN('SFV+BESS'!$I$7,FI260-$H$2),0)))</f>
        <v>0</v>
      </c>
      <c r="FE261" s="33"/>
      <c r="FF261" s="33">
        <f t="shared" si="311"/>
        <v>0</v>
      </c>
      <c r="FG261" s="27">
        <f t="shared" si="279"/>
        <v>0</v>
      </c>
      <c r="FH261" s="27">
        <f t="shared" si="312"/>
        <v>0</v>
      </c>
      <c r="FI261" s="28">
        <f>IF((FI260+FC261+FD261)&gt;=$B$2*'SFV+BESS'!$I$9, $B$2*'SFV+BESS'!$I$9, (FI260+FC261+FD261))</f>
        <v>173.61249999999998</v>
      </c>
      <c r="FJ261" s="110">
        <f t="shared" si="280"/>
        <v>113.56216336879781</v>
      </c>
      <c r="FO261" s="251"/>
      <c r="FP261" s="48">
        <v>10.5</v>
      </c>
      <c r="FQ261" s="33">
        <f t="shared" si="326"/>
        <v>118.78904849891269</v>
      </c>
      <c r="FR261" s="33">
        <f>Gen_Cons_Horario!B7583</f>
        <v>82.027000000000001</v>
      </c>
      <c r="FS261" s="35">
        <f t="shared" si="291"/>
        <v>36.762048498912691</v>
      </c>
      <c r="FT261" s="116">
        <f>IF(AND(FS261&gt;0,FS261*$B$4+FZ260&lt;=$B$2*'SFV+BESS'!$I$9,FS261&lt;'SFV+BESS'!$I$7), FS261*$B$4, IF(AND(FS261&gt;0,FS261*$B$4+FZ260&gt;$B$2*'SFV+BESS'!$I$9,FS261*$B$4&lt;'SFV+BESS'!$I$7),$B$2*'SFV+BESS'!$I$9-FZ260,IF(AND(FS261&gt;0,FS261*$B$4+FZ260&gt;$B$2*'SFV+BESS'!$I$9,FS261*$B$4&gt;'SFV+BESS'!$I$7,FZ260&lt;$B$2*'SFV+BESS'!$I$9),$B$2*'SFV+BESS'!$I$9-FZ260,IF(AND(FS261&gt;0,FS261*$B$4+FZ260&lt;=$B$2*'SFV+BESS'!$I$9,FS261&gt;'SFV+BESS'!$I$7),'SFV+BESS'!$I$7,0))))</f>
        <v>0</v>
      </c>
      <c r="FU261" s="27">
        <f>IF(AND(FS261&lt;0,FZ260+FS261/$B$5&gt;$H$2,-FS261/'Carga-Descarga Año'!$B$5&lt;'SFV+BESS'!$I$7),FS261/$B$5,IF(AND(FS261&lt;0,FZ260+FS261/$B$5&gt;$H$2,-FS261/'Carga-Descarga Año'!$B$5&gt;'SFV+BESS'!$I$7),-'SFV+BESS'!$I$7,IF(AND(FS261&lt;0,FZ260+FS261/$B$5&lt;$H$2),-MIN('SFV+BESS'!$I$7,FZ260-$H$2),0)))</f>
        <v>0</v>
      </c>
      <c r="FV261" s="33"/>
      <c r="FW261" s="33">
        <f t="shared" si="313"/>
        <v>82.027000000000001</v>
      </c>
      <c r="FX261" s="27">
        <f t="shared" si="281"/>
        <v>0</v>
      </c>
      <c r="FY261" s="27">
        <f t="shared" si="314"/>
        <v>0</v>
      </c>
      <c r="FZ261" s="28">
        <f>IF((FZ260+FT261+FU261)&gt;=$B$2*'SFV+BESS'!$I$9, $B$2*'SFV+BESS'!$I$9, (FZ260+FT261+FU261))</f>
        <v>173.61249999999998</v>
      </c>
      <c r="GA261" s="110">
        <f t="shared" si="282"/>
        <v>36.762048498912691</v>
      </c>
      <c r="GF261" s="251"/>
      <c r="GG261" s="48">
        <v>10.5</v>
      </c>
      <c r="GH261" s="33">
        <f t="shared" si="327"/>
        <v>118.69346574485387</v>
      </c>
      <c r="GI261" s="33">
        <f>Gen_Cons_Horario!B8303</f>
        <v>84.570000000000007</v>
      </c>
      <c r="GJ261" s="35">
        <f t="shared" si="297"/>
        <v>34.12346574485386</v>
      </c>
      <c r="GK261" s="116">
        <f>IF(AND(GJ261&gt;0,GJ261*$B$4+GQ260&lt;=$B$2*'SFV+BESS'!$I$9,GJ261&lt;'SFV+BESS'!$I$7), GJ261*$B$4, IF(AND(GJ261&gt;0,GJ261*$B$4+GQ260&gt;$B$2*'SFV+BESS'!$I$9,GJ261*$B$4&lt;'SFV+BESS'!$I$7),$B$2*'SFV+BESS'!$I$9-GQ260,IF(AND(GJ261&gt;0,GJ261*$B$4+GQ260&gt;$B$2*'SFV+BESS'!$I$9,GJ261*$B$4&gt;'SFV+BESS'!$I$7,GQ260&lt;$B$2*'SFV+BESS'!$I$9),$B$2*'SFV+BESS'!$I$9-GQ260,IF(AND(GJ261&gt;0,GJ261*$B$4+GQ260&lt;=$B$2*'SFV+BESS'!$I$9,GJ261&gt;'SFV+BESS'!$I$7),'SFV+BESS'!$I$7,0))))</f>
        <v>0</v>
      </c>
      <c r="GL261" s="27">
        <f>IF(AND(GJ261&lt;0,GQ260+GJ261/$B$5&gt;$H$2,-GJ261/'Carga-Descarga Año'!$B$5&lt;'SFV+BESS'!$I$7),GJ261/$B$5,IF(AND(GJ261&lt;0,GQ260+GJ261/$B$5&gt;$H$2,-GJ261/'Carga-Descarga Año'!$B$5&gt;'SFV+BESS'!$I$7),-'SFV+BESS'!$I$7,IF(AND(GJ261&lt;0,GQ260+GJ261/$B$5&lt;$H$2),-MIN('SFV+BESS'!$I$7,GQ260-$H$2),0)))</f>
        <v>0</v>
      </c>
      <c r="GM261" s="33"/>
      <c r="GN261" s="33">
        <f t="shared" si="315"/>
        <v>84.570000000000007</v>
      </c>
      <c r="GO261" s="27">
        <f t="shared" si="283"/>
        <v>0</v>
      </c>
      <c r="GP261" s="27">
        <f t="shared" si="316"/>
        <v>0</v>
      </c>
      <c r="GQ261" s="28">
        <f>IF((GQ260+GK261+GL261)&gt;=$B$2*'SFV+BESS'!$I$9, $B$2*'SFV+BESS'!$I$9, (GQ260+GK261+GL261))</f>
        <v>173.61249999999998</v>
      </c>
      <c r="GR261" s="110">
        <f t="shared" si="284"/>
        <v>34.12346574485386</v>
      </c>
    </row>
    <row r="262" spans="1:200">
      <c r="A262" s="249"/>
      <c r="B262" s="48">
        <v>10.5416666666667</v>
      </c>
      <c r="C262" s="38">
        <f t="shared" si="298"/>
        <v>130.98054567590401</v>
      </c>
      <c r="D262" s="2">
        <f>Gen_Cons_Horario!B288</f>
        <v>82.027000000000001</v>
      </c>
      <c r="E262" s="140">
        <f t="shared" si="256"/>
        <v>48.95354567590401</v>
      </c>
      <c r="F262" s="116">
        <f>IF(AND(E262&gt;0,E262*$B$4+L261&lt;=$B$2*'SFV+BESS'!$I$9,E262&lt;'SFV+BESS'!$I$7), E262*$B$4, IF(AND(E262&gt;0,E262*$B$4+L261&gt;$B$2*'SFV+BESS'!$I$9,E262*$B$4&lt;'SFV+BESS'!$I$7),$B$2*'SFV+BESS'!$I$9-L261,IF(AND(E262&gt;0,E262*$B$4+L261&gt;$B$2*'SFV+BESS'!$I$9,E262*$B$4&gt;'SFV+BESS'!$I$7,L261&lt;$B$2*'SFV+BESS'!$I$9),$B$2*'SFV+BESS'!$I$9-L261,IF(AND(E262&gt;0,E262*$B$4+L261&lt;=$B$2*'SFV+BESS'!$I$9,E262&gt;'SFV+BESS'!$I$7),'SFV+BESS'!$I$7,0))))</f>
        <v>0</v>
      </c>
      <c r="G262" s="27">
        <f>IF(AND(E262&lt;0,L261+E262/$B$5&gt;$H$2,-E262/'Carga-Descarga Año'!$B$5&lt;'SFV+BESS'!$I$7),E262/$B$5,IF(AND(E262&lt;0,L261+E262/$B$5&gt;$H$2,-E262/'Carga-Descarga Año'!$B$5&gt;'SFV+BESS'!$I$7),-'SFV+BESS'!$I$7,IF(AND(E262&lt;0,L261+E262/$B$5&lt;$H$2),-MIN('SFV+BESS'!$I$7,L261-$H$2),0)))</f>
        <v>0</v>
      </c>
      <c r="I262" s="38">
        <f t="shared" si="257"/>
        <v>82.027000000000001</v>
      </c>
      <c r="J262" s="27">
        <f t="shared" si="259"/>
        <v>0</v>
      </c>
      <c r="K262" s="27">
        <f t="shared" si="258"/>
        <v>0</v>
      </c>
      <c r="L262" s="28">
        <f>IF((L261+F262+G262)&gt;=$B$2*'SFV+BESS'!$I$9, $B$2*'SFV+BESS'!$I$9, (L261+F262+G262))</f>
        <v>173.61249999999998</v>
      </c>
      <c r="M262" s="110">
        <f t="shared" si="260"/>
        <v>48.95354567590401</v>
      </c>
      <c r="R262" s="251"/>
      <c r="S262" s="48">
        <v>10.5416666666667</v>
      </c>
      <c r="T262" s="2">
        <f t="shared" si="317"/>
        <v>135.48306143536522</v>
      </c>
      <c r="U262" s="2">
        <f>Gen_Cons_Horario!B1032</f>
        <v>104.398</v>
      </c>
      <c r="V262" s="35">
        <f t="shared" si="292"/>
        <v>31.085061435365219</v>
      </c>
      <c r="W262" s="116">
        <f>IF(AND(V262&gt;0,V262*$B$4+AC261&lt;=$B$2*'SFV+BESS'!$I$9,V262&lt;'SFV+BESS'!$I$7), V262*$B$4, IF(AND(V262&gt;0,V262*$B$4+AC261&gt;$B$2*'SFV+BESS'!$I$9,V262*$B$4&lt;'SFV+BESS'!$I$7),$B$2*'SFV+BESS'!$I$9-AC261,IF(AND(V262&gt;0,V262*$B$4+AC261&gt;$B$2*'SFV+BESS'!$I$9,V262*$B$4&gt;'SFV+BESS'!$I$7,AC261&lt;$B$2*'SFV+BESS'!$I$9),$B$2*'SFV+BESS'!$I$9-AC261,IF(AND(V262&gt;0,V262*$B$4+AC261&lt;=$B$2*'SFV+BESS'!$I$9,V262&gt;'SFV+BESS'!$I$7),'SFV+BESS'!$I$7,0))))</f>
        <v>29.530808363596957</v>
      </c>
      <c r="X262" s="27">
        <f>IF(AND(V262&lt;0,AC261+V262/$B$5&gt;$H$2,-V262/'Carga-Descarga Año'!$B$5&lt;'SFV+BESS'!$I$7),V262/$B$5,IF(AND(V262&lt;0,AC261+V262/$B$5&gt;$H$2,-V262/'Carga-Descarga Año'!$B$5&gt;'SFV+BESS'!$I$7),-'SFV+BESS'!$I$7,IF(AND(V262&lt;0,AC261+V262/$B$5&lt;$H$2),-MIN('SFV+BESS'!$I$7,AC261-$H$2),0)))</f>
        <v>0</v>
      </c>
      <c r="Z262" s="33">
        <f t="shared" si="286"/>
        <v>104.398</v>
      </c>
      <c r="AA262" s="27">
        <f t="shared" si="261"/>
        <v>0</v>
      </c>
      <c r="AB262" s="27">
        <f t="shared" si="285"/>
        <v>0</v>
      </c>
      <c r="AC262" s="28">
        <f>IF((AC261+W262+X262)&gt;=$B$2*'SFV+BESS'!$I$9, $B$2*'SFV+BESS'!$I$9, (AC261+W262+X262))</f>
        <v>162.77072732185255</v>
      </c>
      <c r="AD262" s="110">
        <f t="shared" si="262"/>
        <v>0</v>
      </c>
      <c r="AI262" s="251"/>
      <c r="AJ262" s="48">
        <v>10.5416666666667</v>
      </c>
      <c r="AK262" s="52">
        <f t="shared" si="318"/>
        <v>135.11496947983915</v>
      </c>
      <c r="AL262" s="33">
        <f>Gen_Cons_Horario!B1704</f>
        <v>74.570000000000007</v>
      </c>
      <c r="AM262" s="35">
        <f t="shared" si="293"/>
        <v>60.544969479839139</v>
      </c>
      <c r="AN262" s="116">
        <f>IF(AND(AM262&gt;0,AM262*$B$4+AT261&lt;=$B$2*'SFV+BESS'!$I$9,AM262&lt;'SFV+BESS'!$I$7), AM262*$B$4, IF(AND(AM262&gt;0,AM262*$B$4+AT261&gt;$B$2*'SFV+BESS'!$I$9,AM262*$B$4&lt;'SFV+BESS'!$I$7),$B$2*'SFV+BESS'!$I$9-AT261,IF(AND(AM262&gt;0,AM262*$B$4+AT261&gt;$B$2*'SFV+BESS'!$I$9,AM262*$B$4&gt;'SFV+BESS'!$I$7,AT261&lt;$B$2*'SFV+BESS'!$I$9),$B$2*'SFV+BESS'!$I$9-AT261,IF(AND(AM262&gt;0,AM262*$B$4+AT261&lt;=$B$2*'SFV+BESS'!$I$9,AM262&gt;'SFV+BESS'!$I$7),'SFV+BESS'!$I$7,0))))</f>
        <v>0</v>
      </c>
      <c r="AO262" s="27">
        <f>IF(AND(AM262&lt;0,AT261+AM262/$B$5&gt;$H$2,-AM262/'Carga-Descarga Año'!$B$5&lt;'SFV+BESS'!$I$7),AM262/$B$5,IF(AND(AM262&lt;0,AT261+AM262/$B$5&gt;$H$2,-AM262/'Carga-Descarga Año'!$B$5&gt;'SFV+BESS'!$I$7),-'SFV+BESS'!$I$7,IF(AND(AM262&lt;0,AT261+AM262/$B$5&lt;$H$2),-MIN('SFV+BESS'!$I$7,AT261-$H$2),0)))</f>
        <v>0</v>
      </c>
      <c r="AP262" s="33"/>
      <c r="AQ262" s="33">
        <f t="shared" si="299"/>
        <v>74.570000000000007</v>
      </c>
      <c r="AR262" s="27">
        <f t="shared" si="263"/>
        <v>0</v>
      </c>
      <c r="AS262" s="27">
        <f t="shared" si="300"/>
        <v>0</v>
      </c>
      <c r="AT262" s="28">
        <f>IF((AT261+AN262+AO262)&gt;=$B$2*'SFV+BESS'!$I$9, $B$2*'SFV+BESS'!$I$9, (AT261+AN262+AO262))</f>
        <v>173.61249999999998</v>
      </c>
      <c r="AU262" s="110">
        <f t="shared" si="264"/>
        <v>60.544969479839139</v>
      </c>
      <c r="AZ262" s="251"/>
      <c r="BA262" s="48">
        <v>10.5416666666667</v>
      </c>
      <c r="BB262" s="33">
        <f t="shared" si="319"/>
        <v>117.05399934144904</v>
      </c>
      <c r="BC262" s="33">
        <f>Gen_Cons_Horario!B2448</f>
        <v>0</v>
      </c>
      <c r="BD262" s="35">
        <f t="shared" si="294"/>
        <v>117.05399934144904</v>
      </c>
      <c r="BE262" s="116">
        <f>IF(AND(BD262&gt;0,BD262*$B$4+BK261&lt;=$B$2*'SFV+BESS'!$I$9,BD262&lt;'SFV+BESS'!$I$7), BD262*$B$4, IF(AND(BD262&gt;0,BD262*$B$4+BK261&gt;$B$2*'SFV+BESS'!$I$9,BD262*$B$4&lt;'SFV+BESS'!$I$7),$B$2*'SFV+BESS'!$I$9-BK261,IF(AND(BD262&gt;0,BD262*$B$4+BK261&gt;$B$2*'SFV+BESS'!$I$9,BD262*$B$4&gt;'SFV+BESS'!$I$7,BK261&lt;$B$2*'SFV+BESS'!$I$9),$B$2*'SFV+BESS'!$I$9-BK261,IF(AND(BD262&gt;0,BD262*$B$4+BK261&lt;=$B$2*'SFV+BESS'!$I$9,BD262&gt;'SFV+BESS'!$I$7),'SFV+BESS'!$I$7,0))))</f>
        <v>0</v>
      </c>
      <c r="BF262" s="27">
        <f>IF(AND(BD262&lt;0,BK261+BD262/$B$5&gt;$H$2,-BD262/'Carga-Descarga Año'!$B$5&lt;'SFV+BESS'!$I$7),BD262/$B$5,IF(AND(BD262&lt;0,BK261+BD262/$B$5&gt;$H$2,-BD262/'Carga-Descarga Año'!$B$5&gt;'SFV+BESS'!$I$7),-'SFV+BESS'!$I$7,IF(AND(BD262&lt;0,BK261+BD262/$B$5&lt;$H$2),-MIN('SFV+BESS'!$I$7,BK261-$H$2),0)))</f>
        <v>0</v>
      </c>
      <c r="BG262" s="33"/>
      <c r="BH262" s="33">
        <f t="shared" si="301"/>
        <v>0</v>
      </c>
      <c r="BI262" s="27">
        <f t="shared" si="265"/>
        <v>0</v>
      </c>
      <c r="BJ262" s="27">
        <f t="shared" si="302"/>
        <v>0</v>
      </c>
      <c r="BK262" s="28">
        <f>IF((BK261+BE262+BF262)&gt;=$B$2*'SFV+BESS'!$I$9, $B$2*'SFV+BESS'!$I$9, (BK261+BE262+BF262))</f>
        <v>173.61249999999998</v>
      </c>
      <c r="BL262" s="110">
        <f t="shared" si="266"/>
        <v>117.05399934144904</v>
      </c>
      <c r="BQ262" s="251"/>
      <c r="BR262" s="48">
        <v>10.5416666666667</v>
      </c>
      <c r="BS262" s="33">
        <f t="shared" si="320"/>
        <v>101.15682338349448</v>
      </c>
      <c r="BT262" s="33">
        <f>Gen_Cons_Horario!B3168</f>
        <v>0</v>
      </c>
      <c r="BU262" s="35">
        <f t="shared" si="295"/>
        <v>101.15682338349448</v>
      </c>
      <c r="BV262" s="116">
        <f>IF(AND(BU262&gt;0,BU262*$B$4+CB261&lt;=$B$2*'SFV+BESS'!$I$9,BU262&lt;'SFV+BESS'!$I$7), BU262*$B$4, IF(AND(BU262&gt;0,BU262*$B$4+CB261&gt;$B$2*'SFV+BESS'!$I$9,BU262*$B$4&lt;'SFV+BESS'!$I$7),$B$2*'SFV+BESS'!$I$9-CB261,IF(AND(BU262&gt;0,BU262*$B$4+CB261&gt;$B$2*'SFV+BESS'!$I$9,BU262*$B$4&gt;'SFV+BESS'!$I$7,CB261&lt;$B$2*'SFV+BESS'!$I$9),$B$2*'SFV+BESS'!$I$9-CB261,IF(AND(BU262&gt;0,BU262*$B$4+CB261&lt;=$B$2*'SFV+BESS'!$I$9,BU262&gt;'SFV+BESS'!$I$7),'SFV+BESS'!$I$7,0))))</f>
        <v>0</v>
      </c>
      <c r="BW262" s="27">
        <f>IF(AND(BU262&lt;0,CB261+BU262/$B$5&gt;$H$2,-BU262/'Carga-Descarga Año'!$B$5&lt;'SFV+BESS'!$I$7),BU262/$B$5,IF(AND(BU262&lt;0,CB261+BU262/$B$5&gt;$H$2,-BU262/'Carga-Descarga Año'!$B$5&gt;'SFV+BESS'!$I$7),-'SFV+BESS'!$I$7,IF(AND(BU262&lt;0,CB261+BU262/$B$5&lt;$H$2),-MIN('SFV+BESS'!$I$7,CB261-$H$2),0)))</f>
        <v>0</v>
      </c>
      <c r="BX262" s="33"/>
      <c r="BY262" s="33">
        <f t="shared" si="303"/>
        <v>0</v>
      </c>
      <c r="BZ262" s="27">
        <f t="shared" si="267"/>
        <v>0</v>
      </c>
      <c r="CA262" s="27">
        <f t="shared" si="268"/>
        <v>0</v>
      </c>
      <c r="CB262" s="28">
        <f>IF((CB261+BV262+BW262)&gt;=$B$2*'SFV+BESS'!$I$9, $B$2*'SFV+BESS'!$I$9, (CB261+BV262+BW262))</f>
        <v>173.61249999999998</v>
      </c>
      <c r="CC262" s="110">
        <f t="shared" si="269"/>
        <v>101.15682338349448</v>
      </c>
      <c r="CH262" s="251"/>
      <c r="CI262" s="48">
        <v>10.5416666666667</v>
      </c>
      <c r="CJ262" s="33">
        <f t="shared" si="321"/>
        <v>89.380465685827559</v>
      </c>
      <c r="CK262" s="33">
        <f>Gen_Cons_Horario!B3912</f>
        <v>0</v>
      </c>
      <c r="CL262" s="35">
        <f t="shared" si="296"/>
        <v>89.380465685827559</v>
      </c>
      <c r="CM262" s="116">
        <f>IF(AND(CL262&gt;0,CL262*$B$4+CS261&lt;=$B$2*'SFV+BESS'!$I$9,CL262&lt;'SFV+BESS'!$I$7), CL262*$B$4, IF(AND(CL262&gt;0,CL262*$B$4+CS261&gt;$B$2*'SFV+BESS'!$I$9,CL262*$B$4&lt;'SFV+BESS'!$I$7),$B$2*'SFV+BESS'!$I$9-CS261,IF(AND(CL262&gt;0,CL262*$B$4+CS261&gt;$B$2*'SFV+BESS'!$I$9,CL262*$B$4&gt;'SFV+BESS'!$I$7,CS261&lt;$B$2*'SFV+BESS'!$I$9),$B$2*'SFV+BESS'!$I$9-CS261,IF(AND(CL262&gt;0,CL262*$B$4+CS261&lt;=$B$2*'SFV+BESS'!$I$9,CL262&gt;'SFV+BESS'!$I$7),'SFV+BESS'!$I$7,0))))</f>
        <v>0</v>
      </c>
      <c r="CN262" s="27">
        <f>IF(AND(CL262&lt;0,CS261+CL262/$B$5&gt;$H$2,-CL262/'Carga-Descarga Año'!$B$5&lt;'SFV+BESS'!$I$7),CL262/$B$5,IF(AND(CL262&lt;0,CS261+CL262/$B$5&gt;$H$2,-CL262/'Carga-Descarga Año'!$B$5&gt;'SFV+BESS'!$I$7),-'SFV+BESS'!$I$7,IF(AND(CL262&lt;0,CS261+CL262/$B$5&lt;$H$2),-MIN('SFV+BESS'!$I$7,CS261-$H$2),0)))</f>
        <v>0</v>
      </c>
      <c r="CO262" s="33"/>
      <c r="CP262" s="33">
        <f t="shared" si="304"/>
        <v>0</v>
      </c>
      <c r="CQ262" s="27">
        <f t="shared" si="270"/>
        <v>0</v>
      </c>
      <c r="CR262" s="27">
        <f t="shared" si="305"/>
        <v>0</v>
      </c>
      <c r="CS262" s="28">
        <f>IF((CS261+CM262+CN262)&gt;=$B$2*'SFV+BESS'!$I$9, $B$2*'SFV+BESS'!$I$9, (CS261+CM262+CN262))</f>
        <v>173.61249999999998</v>
      </c>
      <c r="CT262" s="110">
        <f t="shared" si="271"/>
        <v>89.380465685827559</v>
      </c>
      <c r="CY262" s="251"/>
      <c r="CZ262" s="48">
        <v>10.5416666666667</v>
      </c>
      <c r="DA262" s="33">
        <f t="shared" si="322"/>
        <v>97.567951615344242</v>
      </c>
      <c r="DB262" s="33">
        <f>Gen_Cons_Horario!B4632</f>
        <v>0</v>
      </c>
      <c r="DC262" s="35">
        <f t="shared" si="287"/>
        <v>97.567951615344242</v>
      </c>
      <c r="DD262" s="116">
        <f>IF(AND(DC262&gt;0,DC262*$B$4+DJ261&lt;=$B$2*'SFV+BESS'!$I$9,DC262&lt;'SFV+BESS'!$I$7), DC262*$B$4, IF(AND(DC262&gt;0,DC262*$B$4+DJ261&gt;$B$2*'SFV+BESS'!$I$9,DC262*$B$4&lt;'SFV+BESS'!$I$7),$B$2*'SFV+BESS'!$I$9-DJ261,IF(AND(DC262&gt;0,DC262*$B$4+DJ261&gt;$B$2*'SFV+BESS'!$I$9,DC262*$B$4&gt;'SFV+BESS'!$I$7,DJ261&lt;$B$2*'SFV+BESS'!$I$9),$B$2*'SFV+BESS'!$I$9-DJ261,IF(AND(DC262&gt;0,DC262*$B$4+DJ261&lt;=$B$2*'SFV+BESS'!$I$9,DC262&gt;'SFV+BESS'!$I$7),'SFV+BESS'!$I$7,0))))</f>
        <v>0</v>
      </c>
      <c r="DE262" s="27">
        <f>IF(AND(DC262&lt;0,DJ261+DC262/$B$5&gt;$H$2,-DC262/'Carga-Descarga Año'!$B$5&lt;'SFV+BESS'!$I$7),DC262/$B$5,IF(AND(DC262&lt;0,DJ261+DC262/$B$5&gt;$H$2,-DC262/'Carga-Descarga Año'!$B$5&gt;'SFV+BESS'!$I$7),-'SFV+BESS'!$I$7,IF(AND(DC262&lt;0,DJ261+DC262/$B$5&lt;$H$2),-MIN('SFV+BESS'!$I$7,DJ261-$H$2),0)))</f>
        <v>0</v>
      </c>
      <c r="DF262" s="33"/>
      <c r="DG262" s="33">
        <f t="shared" si="306"/>
        <v>0</v>
      </c>
      <c r="DH262" s="27">
        <f t="shared" si="272"/>
        <v>0</v>
      </c>
      <c r="DI262" s="27">
        <f t="shared" si="273"/>
        <v>0</v>
      </c>
      <c r="DJ262" s="28">
        <f>IF((DJ261+DD262+DE262)&gt;=$B$2*'SFV+BESS'!$I$9, $B$2*'SFV+BESS'!$I$9, (DJ261+DD262+DE262))</f>
        <v>173.61249999999998</v>
      </c>
      <c r="DK262" s="110">
        <f t="shared" si="274"/>
        <v>97.567951615344242</v>
      </c>
      <c r="DP262" s="251"/>
      <c r="DQ262" s="48">
        <v>10.5416666666667</v>
      </c>
      <c r="DR262" s="33">
        <f t="shared" si="323"/>
        <v>96.834626817698066</v>
      </c>
      <c r="DS262" s="33">
        <f>Gen_Cons_Horario!B5376</f>
        <v>0</v>
      </c>
      <c r="DT262" s="35">
        <f t="shared" si="288"/>
        <v>96.834626817698066</v>
      </c>
      <c r="DU262" s="116">
        <f>IF(AND(DT262&gt;0,DT262*$B$4+EA261&lt;=$B$2*'SFV+BESS'!$I$9,DT262&lt;'SFV+BESS'!$I$7), DT262*$B$4, IF(AND(DT262&gt;0,DT262*$B$4+EA261&gt;$B$2*'SFV+BESS'!$I$9,DT262*$B$4&lt;'SFV+BESS'!$I$7),$B$2*'SFV+BESS'!$I$9-EA261,IF(AND(DT262&gt;0,DT262*$B$4+EA261&gt;$B$2*'SFV+BESS'!$I$9,DT262*$B$4&gt;'SFV+BESS'!$I$7,EA261&lt;$B$2*'SFV+BESS'!$I$9),$B$2*'SFV+BESS'!$I$9-EA261,IF(AND(DT262&gt;0,DT262*$B$4+EA261&lt;=$B$2*'SFV+BESS'!$I$9,DT262&gt;'SFV+BESS'!$I$7),'SFV+BESS'!$I$7,0))))</f>
        <v>0</v>
      </c>
      <c r="DV262" s="27">
        <f>IF(AND(DT262&lt;0,EA261+DT262/$B$5&gt;$H$2,-DT262/'Carga-Descarga Año'!$B$5&lt;'SFV+BESS'!$I$7),DT262/$B$5,IF(AND(DT262&lt;0,EA261+DT262/$B$5&gt;$H$2,-DT262/'Carga-Descarga Año'!$B$5&gt;'SFV+BESS'!$I$7),-'SFV+BESS'!$I$7,IF(AND(DT262&lt;0,EA261+DT262/$B$5&lt;$H$2),-MIN('SFV+BESS'!$I$7,EA261-$H$2),0)))</f>
        <v>0</v>
      </c>
      <c r="DW262" s="33"/>
      <c r="DX262" s="33">
        <f t="shared" si="307"/>
        <v>0</v>
      </c>
      <c r="DY262" s="27">
        <f t="shared" si="275"/>
        <v>0</v>
      </c>
      <c r="DZ262" s="27">
        <f t="shared" si="308"/>
        <v>0</v>
      </c>
      <c r="EA262" s="28">
        <f>IF((EA261+DU262+DV262)&gt;=$B$2*'SFV+BESS'!$I$9, $B$2*'SFV+BESS'!$I$9, (EA261+DU262+DV262))</f>
        <v>173.61249999999998</v>
      </c>
      <c r="EB262" s="110">
        <f t="shared" si="276"/>
        <v>96.834626817698066</v>
      </c>
      <c r="EG262" s="251"/>
      <c r="EH262" s="48">
        <v>10.5416666666667</v>
      </c>
      <c r="EI262" s="33">
        <f t="shared" si="324"/>
        <v>107.82955536087286</v>
      </c>
      <c r="EJ262" s="33">
        <f>Gen_Cons_Horario!B6120</f>
        <v>0</v>
      </c>
      <c r="EK262" s="35">
        <f t="shared" si="289"/>
        <v>107.82955536087286</v>
      </c>
      <c r="EL262" s="116">
        <f>IF(AND(EK262&gt;0,EK262*$B$4+ER261&lt;=$B$2*'SFV+BESS'!$I$9,EK262&lt;'SFV+BESS'!$I$7), EK262*$B$4, IF(AND(EK262&gt;0,EK262*$B$4+ER261&gt;$B$2*'SFV+BESS'!$I$9,EK262*$B$4&lt;'SFV+BESS'!$I$7),$B$2*'SFV+BESS'!$I$9-ER261,IF(AND(EK262&gt;0,EK262*$B$4+ER261&gt;$B$2*'SFV+BESS'!$I$9,EK262*$B$4&gt;'SFV+BESS'!$I$7,ER261&lt;$B$2*'SFV+BESS'!$I$9),$B$2*'SFV+BESS'!$I$9-ER261,IF(AND(EK262&gt;0,EK262*$B$4+ER261&lt;=$B$2*'SFV+BESS'!$I$9,EK262&gt;'SFV+BESS'!$I$7),'SFV+BESS'!$I$7,0))))</f>
        <v>0</v>
      </c>
      <c r="EM262" s="27">
        <f>IF(AND(EK262&lt;0,ER261+EK262/$B$5&gt;$H$2,-EK262/'Carga-Descarga Año'!$B$5&lt;'SFV+BESS'!$I$7),EK262/$B$5,IF(AND(EK262&lt;0,ER261+EK262/$B$5&gt;$H$2,-EK262/'Carga-Descarga Año'!$B$5&gt;'SFV+BESS'!$I$7),-'SFV+BESS'!$I$7,IF(AND(EK262&lt;0,ER261+EK262/$B$5&lt;$H$2),-MIN('SFV+BESS'!$I$7,ER261-$H$2),0)))</f>
        <v>0</v>
      </c>
      <c r="EN262" s="33"/>
      <c r="EO262" s="33">
        <f t="shared" si="309"/>
        <v>0</v>
      </c>
      <c r="EP262" s="27">
        <f t="shared" si="277"/>
        <v>0</v>
      </c>
      <c r="EQ262" s="27">
        <f t="shared" si="310"/>
        <v>0</v>
      </c>
      <c r="ER262" s="28">
        <f>IF((ER261+EL262+EM262)&gt;=$B$2*'SFV+BESS'!$I$9, $B$2*'SFV+BESS'!$I$9, (ER261+EL262+EM262))</f>
        <v>173.61249999999998</v>
      </c>
      <c r="ES262" s="110">
        <f t="shared" si="278"/>
        <v>107.82955536087286</v>
      </c>
      <c r="EX262" s="251"/>
      <c r="EY262" s="48">
        <v>10.5416666666667</v>
      </c>
      <c r="EZ262" s="33">
        <f t="shared" si="325"/>
        <v>116.9976573866774</v>
      </c>
      <c r="FA262" s="33">
        <f>Gen_Cons_Horario!B6840</f>
        <v>0</v>
      </c>
      <c r="FB262" s="35">
        <f t="shared" si="290"/>
        <v>116.9976573866774</v>
      </c>
      <c r="FC262" s="116">
        <f>IF(AND(FB262&gt;0,FB262*$B$4+FI261&lt;=$B$2*'SFV+BESS'!$I$9,FB262&lt;'SFV+BESS'!$I$7), FB262*$B$4, IF(AND(FB262&gt;0,FB262*$B$4+FI261&gt;$B$2*'SFV+BESS'!$I$9,FB262*$B$4&lt;'SFV+BESS'!$I$7),$B$2*'SFV+BESS'!$I$9-FI261,IF(AND(FB262&gt;0,FB262*$B$4+FI261&gt;$B$2*'SFV+BESS'!$I$9,FB262*$B$4&gt;'SFV+BESS'!$I$7,FI261&lt;$B$2*'SFV+BESS'!$I$9),$B$2*'SFV+BESS'!$I$9-FI261,IF(AND(FB262&gt;0,FB262*$B$4+FI261&lt;=$B$2*'SFV+BESS'!$I$9,FB262&gt;'SFV+BESS'!$I$7),'SFV+BESS'!$I$7,0))))</f>
        <v>0</v>
      </c>
      <c r="FD262" s="27">
        <f>IF(AND(FB262&lt;0,FI261+FB262/$B$5&gt;$H$2,-FB262/'Carga-Descarga Año'!$B$5&lt;'SFV+BESS'!$I$7),FB262/$B$5,IF(AND(FB262&lt;0,FI261+FB262/$B$5&gt;$H$2,-FB262/'Carga-Descarga Año'!$B$5&gt;'SFV+BESS'!$I$7),-'SFV+BESS'!$I$7,IF(AND(FB262&lt;0,FI261+FB262/$B$5&lt;$H$2),-MIN('SFV+BESS'!$I$7,FI261-$H$2),0)))</f>
        <v>0</v>
      </c>
      <c r="FE262" s="33"/>
      <c r="FF262" s="33">
        <f t="shared" si="311"/>
        <v>0</v>
      </c>
      <c r="FG262" s="27">
        <f t="shared" si="279"/>
        <v>0</v>
      </c>
      <c r="FH262" s="27">
        <f t="shared" si="312"/>
        <v>0</v>
      </c>
      <c r="FI262" s="28">
        <f>IF((FI261+FC262+FD262)&gt;=$B$2*'SFV+BESS'!$I$9, $B$2*'SFV+BESS'!$I$9, (FI261+FC262+FD262))</f>
        <v>173.61249999999998</v>
      </c>
      <c r="FJ262" s="110">
        <f t="shared" si="280"/>
        <v>116.9976573866774</v>
      </c>
      <c r="FO262" s="251"/>
      <c r="FP262" s="48">
        <v>10.5416666666667</v>
      </c>
      <c r="FQ262" s="33">
        <f t="shared" si="326"/>
        <v>124.15896438995942</v>
      </c>
      <c r="FR262" s="33">
        <f>Gen_Cons_Horario!B7584</f>
        <v>82.027000000000001</v>
      </c>
      <c r="FS262" s="35">
        <f t="shared" si="291"/>
        <v>42.131964389959421</v>
      </c>
      <c r="FT262" s="116">
        <f>IF(AND(FS262&gt;0,FS262*$B$4+FZ261&lt;=$B$2*'SFV+BESS'!$I$9,FS262&lt;'SFV+BESS'!$I$7), FS262*$B$4, IF(AND(FS262&gt;0,FS262*$B$4+FZ261&gt;$B$2*'SFV+BESS'!$I$9,FS262*$B$4&lt;'SFV+BESS'!$I$7),$B$2*'SFV+BESS'!$I$9-FZ261,IF(AND(FS262&gt;0,FS262*$B$4+FZ261&gt;$B$2*'SFV+BESS'!$I$9,FS262*$B$4&gt;'SFV+BESS'!$I$7,FZ261&lt;$B$2*'SFV+BESS'!$I$9),$B$2*'SFV+BESS'!$I$9-FZ261,IF(AND(FS262&gt;0,FS262*$B$4+FZ261&lt;=$B$2*'SFV+BESS'!$I$9,FS262&gt;'SFV+BESS'!$I$7),'SFV+BESS'!$I$7,0))))</f>
        <v>0</v>
      </c>
      <c r="FU262" s="27">
        <f>IF(AND(FS262&lt;0,FZ261+FS262/$B$5&gt;$H$2,-FS262/'Carga-Descarga Año'!$B$5&lt;'SFV+BESS'!$I$7),FS262/$B$5,IF(AND(FS262&lt;0,FZ261+FS262/$B$5&gt;$H$2,-FS262/'Carga-Descarga Año'!$B$5&gt;'SFV+BESS'!$I$7),-'SFV+BESS'!$I$7,IF(AND(FS262&lt;0,FZ261+FS262/$B$5&lt;$H$2),-MIN('SFV+BESS'!$I$7,FZ261-$H$2),0)))</f>
        <v>0</v>
      </c>
      <c r="FV262" s="33"/>
      <c r="FW262" s="33">
        <f t="shared" si="313"/>
        <v>82.027000000000001</v>
      </c>
      <c r="FX262" s="27">
        <f t="shared" si="281"/>
        <v>0</v>
      </c>
      <c r="FY262" s="27">
        <f t="shared" si="314"/>
        <v>0</v>
      </c>
      <c r="FZ262" s="28">
        <f>IF((FZ261+FT262+FU262)&gt;=$B$2*'SFV+BESS'!$I$9, $B$2*'SFV+BESS'!$I$9, (FZ261+FT262+FU262))</f>
        <v>173.61249999999998</v>
      </c>
      <c r="GA262" s="110">
        <f t="shared" si="282"/>
        <v>42.131964389959421</v>
      </c>
      <c r="GF262" s="251"/>
      <c r="GG262" s="48">
        <v>10.5416666666667</v>
      </c>
      <c r="GH262" s="33">
        <f t="shared" si="327"/>
        <v>123.094953967778</v>
      </c>
      <c r="GI262" s="33">
        <f>Gen_Cons_Horario!B8304</f>
        <v>84.570000000000007</v>
      </c>
      <c r="GJ262" s="35">
        <f t="shared" si="297"/>
        <v>38.524953967777989</v>
      </c>
      <c r="GK262" s="116">
        <f>IF(AND(GJ262&gt;0,GJ262*$B$4+GQ261&lt;=$B$2*'SFV+BESS'!$I$9,GJ262&lt;'SFV+BESS'!$I$7), GJ262*$B$4, IF(AND(GJ262&gt;0,GJ262*$B$4+GQ261&gt;$B$2*'SFV+BESS'!$I$9,GJ262*$B$4&lt;'SFV+BESS'!$I$7),$B$2*'SFV+BESS'!$I$9-GQ261,IF(AND(GJ262&gt;0,GJ262*$B$4+GQ261&gt;$B$2*'SFV+BESS'!$I$9,GJ262*$B$4&gt;'SFV+BESS'!$I$7,GQ261&lt;$B$2*'SFV+BESS'!$I$9),$B$2*'SFV+BESS'!$I$9-GQ261,IF(AND(GJ262&gt;0,GJ262*$B$4+GQ261&lt;=$B$2*'SFV+BESS'!$I$9,GJ262&gt;'SFV+BESS'!$I$7),'SFV+BESS'!$I$7,0))))</f>
        <v>0</v>
      </c>
      <c r="GL262" s="27">
        <f>IF(AND(GJ262&lt;0,GQ261+GJ262/$B$5&gt;$H$2,-GJ262/'Carga-Descarga Año'!$B$5&lt;'SFV+BESS'!$I$7),GJ262/$B$5,IF(AND(GJ262&lt;0,GQ261+GJ262/$B$5&gt;$H$2,-GJ262/'Carga-Descarga Año'!$B$5&gt;'SFV+BESS'!$I$7),-'SFV+BESS'!$I$7,IF(AND(GJ262&lt;0,GQ261+GJ262/$B$5&lt;$H$2),-MIN('SFV+BESS'!$I$7,GQ261-$H$2),0)))</f>
        <v>0</v>
      </c>
      <c r="GM262" s="33"/>
      <c r="GN262" s="33">
        <f t="shared" si="315"/>
        <v>84.570000000000007</v>
      </c>
      <c r="GO262" s="27">
        <f t="shared" si="283"/>
        <v>0</v>
      </c>
      <c r="GP262" s="27">
        <f t="shared" si="316"/>
        <v>0</v>
      </c>
      <c r="GQ262" s="28">
        <f>IF((GQ261+GK262+GL262)&gt;=$B$2*'SFV+BESS'!$I$9, $B$2*'SFV+BESS'!$I$9, (GQ261+GK262+GL262))</f>
        <v>173.61249999999998</v>
      </c>
      <c r="GR262" s="110">
        <f t="shared" si="284"/>
        <v>38.524953967777989</v>
      </c>
    </row>
    <row r="263" spans="1:200">
      <c r="A263" s="249"/>
      <c r="B263" s="48">
        <v>10.5833333333333</v>
      </c>
      <c r="C263" s="38">
        <f t="shared" si="298"/>
        <v>133.25978951017149</v>
      </c>
      <c r="D263" s="2">
        <f>Gen_Cons_Horario!B289</f>
        <v>82.027000000000001</v>
      </c>
      <c r="E263" s="140">
        <f t="shared" si="256"/>
        <v>51.232789510171486</v>
      </c>
      <c r="F263" s="116">
        <f>IF(AND(E263&gt;0,E263*$B$4+L262&lt;=$B$2*'SFV+BESS'!$I$9,E263&lt;'SFV+BESS'!$I$7), E263*$B$4, IF(AND(E263&gt;0,E263*$B$4+L262&gt;$B$2*'SFV+BESS'!$I$9,E263*$B$4&lt;'SFV+BESS'!$I$7),$B$2*'SFV+BESS'!$I$9-L262,IF(AND(E263&gt;0,E263*$B$4+L262&gt;$B$2*'SFV+BESS'!$I$9,E263*$B$4&gt;'SFV+BESS'!$I$7,L262&lt;$B$2*'SFV+BESS'!$I$9),$B$2*'SFV+BESS'!$I$9-L262,IF(AND(E263&gt;0,E263*$B$4+L262&lt;=$B$2*'SFV+BESS'!$I$9,E263&gt;'SFV+BESS'!$I$7),'SFV+BESS'!$I$7,0))))</f>
        <v>0</v>
      </c>
      <c r="G263" s="27">
        <f>IF(AND(E263&lt;0,L262+E263/$B$5&gt;$H$2,-E263/'Carga-Descarga Año'!$B$5&lt;'SFV+BESS'!$I$7),E263/$B$5,IF(AND(E263&lt;0,L262+E263/$B$5&gt;$H$2,-E263/'Carga-Descarga Año'!$B$5&gt;'SFV+BESS'!$I$7),-'SFV+BESS'!$I$7,IF(AND(E263&lt;0,L262+E263/$B$5&lt;$H$2),-MIN('SFV+BESS'!$I$7,L262-$H$2),0)))</f>
        <v>0</v>
      </c>
      <c r="I263" s="38">
        <f t="shared" si="257"/>
        <v>82.027000000000001</v>
      </c>
      <c r="J263" s="27">
        <f t="shared" si="259"/>
        <v>0</v>
      </c>
      <c r="K263" s="27">
        <f t="shared" si="258"/>
        <v>0</v>
      </c>
      <c r="L263" s="28">
        <f>IF((L262+F263+G263)&gt;=$B$2*'SFV+BESS'!$I$9, $B$2*'SFV+BESS'!$I$9, (L262+F263+G263))</f>
        <v>173.61249999999998</v>
      </c>
      <c r="M263" s="110">
        <f t="shared" si="260"/>
        <v>51.232789510171486</v>
      </c>
      <c r="R263" s="251"/>
      <c r="S263" s="48">
        <v>10.5833333333333</v>
      </c>
      <c r="T263" s="2">
        <f t="shared" si="317"/>
        <v>139.0828529227783</v>
      </c>
      <c r="U263" s="2">
        <f>Gen_Cons_Horario!B1033</f>
        <v>104.398</v>
      </c>
      <c r="V263" s="35">
        <f t="shared" si="292"/>
        <v>34.684852922778305</v>
      </c>
      <c r="W263" s="116">
        <f>IF(AND(V263&gt;0,V263*$B$4+AC262&lt;=$B$2*'SFV+BESS'!$I$9,V263&lt;'SFV+BESS'!$I$7), V263*$B$4, IF(AND(V263&gt;0,V263*$B$4+AC262&gt;$B$2*'SFV+BESS'!$I$9,V263*$B$4&lt;'SFV+BESS'!$I$7),$B$2*'SFV+BESS'!$I$9-AC262,IF(AND(V263&gt;0,V263*$B$4+AC262&gt;$B$2*'SFV+BESS'!$I$9,V263*$B$4&gt;'SFV+BESS'!$I$7,AC262&lt;$B$2*'SFV+BESS'!$I$9),$B$2*'SFV+BESS'!$I$9-AC262,IF(AND(V263&gt;0,V263*$B$4+AC262&lt;=$B$2*'SFV+BESS'!$I$9,V263&gt;'SFV+BESS'!$I$7),'SFV+BESS'!$I$7,0))))</f>
        <v>10.841772678147436</v>
      </c>
      <c r="X263" s="27">
        <f>IF(AND(V263&lt;0,AC262+V263/$B$5&gt;$H$2,-V263/'Carga-Descarga Año'!$B$5&lt;'SFV+BESS'!$I$7),V263/$B$5,IF(AND(V263&lt;0,AC262+V263/$B$5&gt;$H$2,-V263/'Carga-Descarga Año'!$B$5&gt;'SFV+BESS'!$I$7),-'SFV+BESS'!$I$7,IF(AND(V263&lt;0,AC262+V263/$B$5&lt;$H$2),-MIN('SFV+BESS'!$I$7,AC262-$H$2),0)))</f>
        <v>0</v>
      </c>
      <c r="Z263" s="33">
        <f t="shared" si="286"/>
        <v>104.398</v>
      </c>
      <c r="AA263" s="27">
        <f t="shared" si="261"/>
        <v>0</v>
      </c>
      <c r="AB263" s="27">
        <f t="shared" si="285"/>
        <v>0</v>
      </c>
      <c r="AC263" s="28">
        <f>IF((AC262+W263+X263)&gt;=$B$2*'SFV+BESS'!$I$9, $B$2*'SFV+BESS'!$I$9, (AC262+W263+X263))</f>
        <v>173.61249999999998</v>
      </c>
      <c r="AD263" s="110">
        <f t="shared" si="262"/>
        <v>23.272460629991528</v>
      </c>
      <c r="AI263" s="251"/>
      <c r="AJ263" s="48">
        <v>10.5833333333333</v>
      </c>
      <c r="AK263" s="52">
        <f t="shared" si="318"/>
        <v>137.68044358388673</v>
      </c>
      <c r="AL263" s="33">
        <f>Gen_Cons_Horario!B1705</f>
        <v>74.570000000000007</v>
      </c>
      <c r="AM263" s="35">
        <f t="shared" si="293"/>
        <v>63.11044358388672</v>
      </c>
      <c r="AN263" s="116">
        <f>IF(AND(AM263&gt;0,AM263*$B$4+AT262&lt;=$B$2*'SFV+BESS'!$I$9,AM263&lt;'SFV+BESS'!$I$7), AM263*$B$4, IF(AND(AM263&gt;0,AM263*$B$4+AT262&gt;$B$2*'SFV+BESS'!$I$9,AM263*$B$4&lt;'SFV+BESS'!$I$7),$B$2*'SFV+BESS'!$I$9-AT262,IF(AND(AM263&gt;0,AM263*$B$4+AT262&gt;$B$2*'SFV+BESS'!$I$9,AM263*$B$4&gt;'SFV+BESS'!$I$7,AT262&lt;$B$2*'SFV+BESS'!$I$9),$B$2*'SFV+BESS'!$I$9-AT262,IF(AND(AM263&gt;0,AM263*$B$4+AT262&lt;=$B$2*'SFV+BESS'!$I$9,AM263&gt;'SFV+BESS'!$I$7),'SFV+BESS'!$I$7,0))))</f>
        <v>0</v>
      </c>
      <c r="AO263" s="27">
        <f>IF(AND(AM263&lt;0,AT262+AM263/$B$5&gt;$H$2,-AM263/'Carga-Descarga Año'!$B$5&lt;'SFV+BESS'!$I$7),AM263/$B$5,IF(AND(AM263&lt;0,AT262+AM263/$B$5&gt;$H$2,-AM263/'Carga-Descarga Año'!$B$5&gt;'SFV+BESS'!$I$7),-'SFV+BESS'!$I$7,IF(AND(AM263&lt;0,AT262+AM263/$B$5&lt;$H$2),-MIN('SFV+BESS'!$I$7,AT262-$H$2),0)))</f>
        <v>0</v>
      </c>
      <c r="AP263" s="33"/>
      <c r="AQ263" s="33">
        <f t="shared" si="299"/>
        <v>74.570000000000007</v>
      </c>
      <c r="AR263" s="27">
        <f t="shared" si="263"/>
        <v>0</v>
      </c>
      <c r="AS263" s="27">
        <f t="shared" si="300"/>
        <v>0</v>
      </c>
      <c r="AT263" s="28">
        <f>IF((AT262+AN263+AO263)&gt;=$B$2*'SFV+BESS'!$I$9, $B$2*'SFV+BESS'!$I$9, (AT262+AN263+AO263))</f>
        <v>173.61249999999998</v>
      </c>
      <c r="AU263" s="110">
        <f t="shared" si="264"/>
        <v>63.11044358388672</v>
      </c>
      <c r="AZ263" s="251"/>
      <c r="BA263" s="48">
        <v>10.5833333333333</v>
      </c>
      <c r="BB263" s="33">
        <f t="shared" si="319"/>
        <v>119.78981902555637</v>
      </c>
      <c r="BC263" s="33">
        <f>Gen_Cons_Horario!B2449</f>
        <v>0</v>
      </c>
      <c r="BD263" s="35">
        <f t="shared" si="294"/>
        <v>119.78981902555637</v>
      </c>
      <c r="BE263" s="116">
        <f>IF(AND(BD263&gt;0,BD263*$B$4+BK262&lt;=$B$2*'SFV+BESS'!$I$9,BD263&lt;'SFV+BESS'!$I$7), BD263*$B$4, IF(AND(BD263&gt;0,BD263*$B$4+BK262&gt;$B$2*'SFV+BESS'!$I$9,BD263*$B$4&lt;'SFV+BESS'!$I$7),$B$2*'SFV+BESS'!$I$9-BK262,IF(AND(BD263&gt;0,BD263*$B$4+BK262&gt;$B$2*'SFV+BESS'!$I$9,BD263*$B$4&gt;'SFV+BESS'!$I$7,BK262&lt;$B$2*'SFV+BESS'!$I$9),$B$2*'SFV+BESS'!$I$9-BK262,IF(AND(BD263&gt;0,BD263*$B$4+BK262&lt;=$B$2*'SFV+BESS'!$I$9,BD263&gt;'SFV+BESS'!$I$7),'SFV+BESS'!$I$7,0))))</f>
        <v>0</v>
      </c>
      <c r="BF263" s="27">
        <f>IF(AND(BD263&lt;0,BK262+BD263/$B$5&gt;$H$2,-BD263/'Carga-Descarga Año'!$B$5&lt;'SFV+BESS'!$I$7),BD263/$B$5,IF(AND(BD263&lt;0,BK262+BD263/$B$5&gt;$H$2,-BD263/'Carga-Descarga Año'!$B$5&gt;'SFV+BESS'!$I$7),-'SFV+BESS'!$I$7,IF(AND(BD263&lt;0,BK262+BD263/$B$5&lt;$H$2),-MIN('SFV+BESS'!$I$7,BK262-$H$2),0)))</f>
        <v>0</v>
      </c>
      <c r="BG263" s="33"/>
      <c r="BH263" s="33">
        <f t="shared" si="301"/>
        <v>0</v>
      </c>
      <c r="BI263" s="27">
        <f t="shared" si="265"/>
        <v>0</v>
      </c>
      <c r="BJ263" s="27">
        <f t="shared" si="302"/>
        <v>0</v>
      </c>
      <c r="BK263" s="28">
        <f>IF((BK262+BE263+BF263)&gt;=$B$2*'SFV+BESS'!$I$9, $B$2*'SFV+BESS'!$I$9, (BK262+BE263+BF263))</f>
        <v>173.61249999999998</v>
      </c>
      <c r="BL263" s="110">
        <f t="shared" si="266"/>
        <v>119.78981902555637</v>
      </c>
      <c r="BQ263" s="251"/>
      <c r="BR263" s="48">
        <v>10.5833333333333</v>
      </c>
      <c r="BS263" s="33">
        <f t="shared" si="320"/>
        <v>102.95917212974827</v>
      </c>
      <c r="BT263" s="33">
        <f>Gen_Cons_Horario!B3169</f>
        <v>0</v>
      </c>
      <c r="BU263" s="35">
        <f t="shared" si="295"/>
        <v>102.95917212974827</v>
      </c>
      <c r="BV263" s="116">
        <f>IF(AND(BU263&gt;0,BU263*$B$4+CB262&lt;=$B$2*'SFV+BESS'!$I$9,BU263&lt;'SFV+BESS'!$I$7), BU263*$B$4, IF(AND(BU263&gt;0,BU263*$B$4+CB262&gt;$B$2*'SFV+BESS'!$I$9,BU263*$B$4&lt;'SFV+BESS'!$I$7),$B$2*'SFV+BESS'!$I$9-CB262,IF(AND(BU263&gt;0,BU263*$B$4+CB262&gt;$B$2*'SFV+BESS'!$I$9,BU263*$B$4&gt;'SFV+BESS'!$I$7,CB262&lt;$B$2*'SFV+BESS'!$I$9),$B$2*'SFV+BESS'!$I$9-CB262,IF(AND(BU263&gt;0,BU263*$B$4+CB262&lt;=$B$2*'SFV+BESS'!$I$9,BU263&gt;'SFV+BESS'!$I$7),'SFV+BESS'!$I$7,0))))</f>
        <v>0</v>
      </c>
      <c r="BW263" s="27">
        <f>IF(AND(BU263&lt;0,CB262+BU263/$B$5&gt;$H$2,-BU263/'Carga-Descarga Año'!$B$5&lt;'SFV+BESS'!$I$7),BU263/$B$5,IF(AND(BU263&lt;0,CB262+BU263/$B$5&gt;$H$2,-BU263/'Carga-Descarga Año'!$B$5&gt;'SFV+BESS'!$I$7),-'SFV+BESS'!$I$7,IF(AND(BU263&lt;0,CB262+BU263/$B$5&lt;$H$2),-MIN('SFV+BESS'!$I$7,CB262-$H$2),0)))</f>
        <v>0</v>
      </c>
      <c r="BX263" s="33"/>
      <c r="BY263" s="33">
        <f t="shared" si="303"/>
        <v>0</v>
      </c>
      <c r="BZ263" s="27">
        <f t="shared" si="267"/>
        <v>0</v>
      </c>
      <c r="CA263" s="27">
        <f t="shared" si="268"/>
        <v>0</v>
      </c>
      <c r="CB263" s="28">
        <f>IF((CB262+BV263+BW263)&gt;=$B$2*'SFV+BESS'!$I$9, $B$2*'SFV+BESS'!$I$9, (CB262+BV263+BW263))</f>
        <v>173.61249999999998</v>
      </c>
      <c r="CC263" s="110">
        <f t="shared" si="269"/>
        <v>102.95917212974827</v>
      </c>
      <c r="CH263" s="251"/>
      <c r="CI263" s="48">
        <v>10.5833333333333</v>
      </c>
      <c r="CJ263" s="33">
        <f t="shared" si="321"/>
        <v>92.109640210585653</v>
      </c>
      <c r="CK263" s="33">
        <f>Gen_Cons_Horario!B3913</f>
        <v>0</v>
      </c>
      <c r="CL263" s="35">
        <f t="shared" si="296"/>
        <v>92.109640210585653</v>
      </c>
      <c r="CM263" s="116">
        <f>IF(AND(CL263&gt;0,CL263*$B$4+CS262&lt;=$B$2*'SFV+BESS'!$I$9,CL263&lt;'SFV+BESS'!$I$7), CL263*$B$4, IF(AND(CL263&gt;0,CL263*$B$4+CS262&gt;$B$2*'SFV+BESS'!$I$9,CL263*$B$4&lt;'SFV+BESS'!$I$7),$B$2*'SFV+BESS'!$I$9-CS262,IF(AND(CL263&gt;0,CL263*$B$4+CS262&gt;$B$2*'SFV+BESS'!$I$9,CL263*$B$4&gt;'SFV+BESS'!$I$7,CS262&lt;$B$2*'SFV+BESS'!$I$9),$B$2*'SFV+BESS'!$I$9-CS262,IF(AND(CL263&gt;0,CL263*$B$4+CS262&lt;=$B$2*'SFV+BESS'!$I$9,CL263&gt;'SFV+BESS'!$I$7),'SFV+BESS'!$I$7,0))))</f>
        <v>0</v>
      </c>
      <c r="CN263" s="27">
        <f>IF(AND(CL263&lt;0,CS262+CL263/$B$5&gt;$H$2,-CL263/'Carga-Descarga Año'!$B$5&lt;'SFV+BESS'!$I$7),CL263/$B$5,IF(AND(CL263&lt;0,CS262+CL263/$B$5&gt;$H$2,-CL263/'Carga-Descarga Año'!$B$5&gt;'SFV+BESS'!$I$7),-'SFV+BESS'!$I$7,IF(AND(CL263&lt;0,CS262+CL263/$B$5&lt;$H$2),-MIN('SFV+BESS'!$I$7,CS262-$H$2),0)))</f>
        <v>0</v>
      </c>
      <c r="CO263" s="33"/>
      <c r="CP263" s="33">
        <f t="shared" si="304"/>
        <v>0</v>
      </c>
      <c r="CQ263" s="27">
        <f t="shared" si="270"/>
        <v>0</v>
      </c>
      <c r="CR263" s="27">
        <f t="shared" si="305"/>
        <v>0</v>
      </c>
      <c r="CS263" s="28">
        <f>IF((CS262+CM263+CN263)&gt;=$B$2*'SFV+BESS'!$I$9, $B$2*'SFV+BESS'!$I$9, (CS262+CM263+CN263))</f>
        <v>173.61249999999998</v>
      </c>
      <c r="CT263" s="110">
        <f t="shared" si="271"/>
        <v>92.109640210585653</v>
      </c>
      <c r="CY263" s="251"/>
      <c r="CZ263" s="48">
        <v>10.5833333333333</v>
      </c>
      <c r="DA263" s="33">
        <f t="shared" si="322"/>
        <v>99.291005948507078</v>
      </c>
      <c r="DB263" s="33">
        <f>Gen_Cons_Horario!B4633</f>
        <v>0</v>
      </c>
      <c r="DC263" s="35">
        <f t="shared" si="287"/>
        <v>99.291005948507078</v>
      </c>
      <c r="DD263" s="116">
        <f>IF(AND(DC263&gt;0,DC263*$B$4+DJ262&lt;=$B$2*'SFV+BESS'!$I$9,DC263&lt;'SFV+BESS'!$I$7), DC263*$B$4, IF(AND(DC263&gt;0,DC263*$B$4+DJ262&gt;$B$2*'SFV+BESS'!$I$9,DC263*$B$4&lt;'SFV+BESS'!$I$7),$B$2*'SFV+BESS'!$I$9-DJ262,IF(AND(DC263&gt;0,DC263*$B$4+DJ262&gt;$B$2*'SFV+BESS'!$I$9,DC263*$B$4&gt;'SFV+BESS'!$I$7,DJ262&lt;$B$2*'SFV+BESS'!$I$9),$B$2*'SFV+BESS'!$I$9-DJ262,IF(AND(DC263&gt;0,DC263*$B$4+DJ262&lt;=$B$2*'SFV+BESS'!$I$9,DC263&gt;'SFV+BESS'!$I$7),'SFV+BESS'!$I$7,0))))</f>
        <v>0</v>
      </c>
      <c r="DE263" s="27">
        <f>IF(AND(DC263&lt;0,DJ262+DC263/$B$5&gt;$H$2,-DC263/'Carga-Descarga Año'!$B$5&lt;'SFV+BESS'!$I$7),DC263/$B$5,IF(AND(DC263&lt;0,DJ262+DC263/$B$5&gt;$H$2,-DC263/'Carga-Descarga Año'!$B$5&gt;'SFV+BESS'!$I$7),-'SFV+BESS'!$I$7,IF(AND(DC263&lt;0,DJ262+DC263/$B$5&lt;$H$2),-MIN('SFV+BESS'!$I$7,DJ262-$H$2),0)))</f>
        <v>0</v>
      </c>
      <c r="DF263" s="33"/>
      <c r="DG263" s="33">
        <f t="shared" si="306"/>
        <v>0</v>
      </c>
      <c r="DH263" s="27">
        <f t="shared" si="272"/>
        <v>0</v>
      </c>
      <c r="DI263" s="27">
        <f t="shared" si="273"/>
        <v>0</v>
      </c>
      <c r="DJ263" s="28">
        <f>IF((DJ262+DD263+DE263)&gt;=$B$2*'SFV+BESS'!$I$9, $B$2*'SFV+BESS'!$I$9, (DJ262+DD263+DE263))</f>
        <v>173.61249999999998</v>
      </c>
      <c r="DK263" s="110">
        <f t="shared" si="274"/>
        <v>99.291005948507078</v>
      </c>
      <c r="DP263" s="251"/>
      <c r="DQ263" s="48">
        <v>10.5833333333333</v>
      </c>
      <c r="DR263" s="33">
        <f t="shared" si="323"/>
        <v>97.880357128904294</v>
      </c>
      <c r="DS263" s="33">
        <f>Gen_Cons_Horario!B5377</f>
        <v>0</v>
      </c>
      <c r="DT263" s="35">
        <f t="shared" si="288"/>
        <v>97.880357128904294</v>
      </c>
      <c r="DU263" s="116">
        <f>IF(AND(DT263&gt;0,DT263*$B$4+EA262&lt;=$B$2*'SFV+BESS'!$I$9,DT263&lt;'SFV+BESS'!$I$7), DT263*$B$4, IF(AND(DT263&gt;0,DT263*$B$4+EA262&gt;$B$2*'SFV+BESS'!$I$9,DT263*$B$4&lt;'SFV+BESS'!$I$7),$B$2*'SFV+BESS'!$I$9-EA262,IF(AND(DT263&gt;0,DT263*$B$4+EA262&gt;$B$2*'SFV+BESS'!$I$9,DT263*$B$4&gt;'SFV+BESS'!$I$7,EA262&lt;$B$2*'SFV+BESS'!$I$9),$B$2*'SFV+BESS'!$I$9-EA262,IF(AND(DT263&gt;0,DT263*$B$4+EA262&lt;=$B$2*'SFV+BESS'!$I$9,DT263&gt;'SFV+BESS'!$I$7),'SFV+BESS'!$I$7,0))))</f>
        <v>0</v>
      </c>
      <c r="DV263" s="27">
        <f>IF(AND(DT263&lt;0,EA262+DT263/$B$5&gt;$H$2,-DT263/'Carga-Descarga Año'!$B$5&lt;'SFV+BESS'!$I$7),DT263/$B$5,IF(AND(DT263&lt;0,EA262+DT263/$B$5&gt;$H$2,-DT263/'Carga-Descarga Año'!$B$5&gt;'SFV+BESS'!$I$7),-'SFV+BESS'!$I$7,IF(AND(DT263&lt;0,EA262+DT263/$B$5&lt;$H$2),-MIN('SFV+BESS'!$I$7,EA262-$H$2),0)))</f>
        <v>0</v>
      </c>
      <c r="DW263" s="33"/>
      <c r="DX263" s="33">
        <f t="shared" si="307"/>
        <v>0</v>
      </c>
      <c r="DY263" s="27">
        <f t="shared" si="275"/>
        <v>0</v>
      </c>
      <c r="DZ263" s="27">
        <f t="shared" si="308"/>
        <v>0</v>
      </c>
      <c r="EA263" s="28">
        <f>IF((EA262+DU263+DV263)&gt;=$B$2*'SFV+BESS'!$I$9, $B$2*'SFV+BESS'!$I$9, (EA262+DU263+DV263))</f>
        <v>173.61249999999998</v>
      </c>
      <c r="EB263" s="110">
        <f t="shared" si="276"/>
        <v>97.880357128904294</v>
      </c>
      <c r="EG263" s="251"/>
      <c r="EH263" s="48">
        <v>10.5833333333333</v>
      </c>
      <c r="EI263" s="33">
        <f t="shared" si="324"/>
        <v>107.02335307780091</v>
      </c>
      <c r="EJ263" s="33">
        <f>Gen_Cons_Horario!B6121</f>
        <v>0</v>
      </c>
      <c r="EK263" s="35">
        <f t="shared" si="289"/>
        <v>107.02335307780091</v>
      </c>
      <c r="EL263" s="116">
        <f>IF(AND(EK263&gt;0,EK263*$B$4+ER262&lt;=$B$2*'SFV+BESS'!$I$9,EK263&lt;'SFV+BESS'!$I$7), EK263*$B$4, IF(AND(EK263&gt;0,EK263*$B$4+ER262&gt;$B$2*'SFV+BESS'!$I$9,EK263*$B$4&lt;'SFV+BESS'!$I$7),$B$2*'SFV+BESS'!$I$9-ER262,IF(AND(EK263&gt;0,EK263*$B$4+ER262&gt;$B$2*'SFV+BESS'!$I$9,EK263*$B$4&gt;'SFV+BESS'!$I$7,ER262&lt;$B$2*'SFV+BESS'!$I$9),$B$2*'SFV+BESS'!$I$9-ER262,IF(AND(EK263&gt;0,EK263*$B$4+ER262&lt;=$B$2*'SFV+BESS'!$I$9,EK263&gt;'SFV+BESS'!$I$7),'SFV+BESS'!$I$7,0))))</f>
        <v>0</v>
      </c>
      <c r="EM263" s="27">
        <f>IF(AND(EK263&lt;0,ER262+EK263/$B$5&gt;$H$2,-EK263/'Carga-Descarga Año'!$B$5&lt;'SFV+BESS'!$I$7),EK263/$B$5,IF(AND(EK263&lt;0,ER262+EK263/$B$5&gt;$H$2,-EK263/'Carga-Descarga Año'!$B$5&gt;'SFV+BESS'!$I$7),-'SFV+BESS'!$I$7,IF(AND(EK263&lt;0,ER262+EK263/$B$5&lt;$H$2),-MIN('SFV+BESS'!$I$7,ER262-$H$2),0)))</f>
        <v>0</v>
      </c>
      <c r="EN263" s="33"/>
      <c r="EO263" s="33">
        <f t="shared" si="309"/>
        <v>0</v>
      </c>
      <c r="EP263" s="27">
        <f t="shared" si="277"/>
        <v>0</v>
      </c>
      <c r="EQ263" s="27">
        <f t="shared" si="310"/>
        <v>0</v>
      </c>
      <c r="ER263" s="28">
        <f>IF((ER262+EL263+EM263)&gt;=$B$2*'SFV+BESS'!$I$9, $B$2*'SFV+BESS'!$I$9, (ER262+EL263+EM263))</f>
        <v>173.61249999999998</v>
      </c>
      <c r="ES263" s="110">
        <f t="shared" si="278"/>
        <v>107.02335307780091</v>
      </c>
      <c r="EX263" s="251"/>
      <c r="EY263" s="48">
        <v>10.5833333333333</v>
      </c>
      <c r="EZ263" s="33">
        <f t="shared" si="325"/>
        <v>117.95196128053284</v>
      </c>
      <c r="FA263" s="33">
        <f>Gen_Cons_Horario!B6841</f>
        <v>0</v>
      </c>
      <c r="FB263" s="35">
        <f t="shared" si="290"/>
        <v>117.95196128053284</v>
      </c>
      <c r="FC263" s="116">
        <f>IF(AND(FB263&gt;0,FB263*$B$4+FI262&lt;=$B$2*'SFV+BESS'!$I$9,FB263&lt;'SFV+BESS'!$I$7), FB263*$B$4, IF(AND(FB263&gt;0,FB263*$B$4+FI262&gt;$B$2*'SFV+BESS'!$I$9,FB263*$B$4&lt;'SFV+BESS'!$I$7),$B$2*'SFV+BESS'!$I$9-FI262,IF(AND(FB263&gt;0,FB263*$B$4+FI262&gt;$B$2*'SFV+BESS'!$I$9,FB263*$B$4&gt;'SFV+BESS'!$I$7,FI262&lt;$B$2*'SFV+BESS'!$I$9),$B$2*'SFV+BESS'!$I$9-FI262,IF(AND(FB263&gt;0,FB263*$B$4+FI262&lt;=$B$2*'SFV+BESS'!$I$9,FB263&gt;'SFV+BESS'!$I$7),'SFV+BESS'!$I$7,0))))</f>
        <v>0</v>
      </c>
      <c r="FD263" s="27">
        <f>IF(AND(FB263&lt;0,FI262+FB263/$B$5&gt;$H$2,-FB263/'Carga-Descarga Año'!$B$5&lt;'SFV+BESS'!$I$7),FB263/$B$5,IF(AND(FB263&lt;0,FI262+FB263/$B$5&gt;$H$2,-FB263/'Carga-Descarga Año'!$B$5&gt;'SFV+BESS'!$I$7),-'SFV+BESS'!$I$7,IF(AND(FB263&lt;0,FI262+FB263/$B$5&lt;$H$2),-MIN('SFV+BESS'!$I$7,FI262-$H$2),0)))</f>
        <v>0</v>
      </c>
      <c r="FE263" s="33"/>
      <c r="FF263" s="33">
        <f t="shared" si="311"/>
        <v>0</v>
      </c>
      <c r="FG263" s="27">
        <f t="shared" si="279"/>
        <v>0</v>
      </c>
      <c r="FH263" s="27">
        <f t="shared" si="312"/>
        <v>0</v>
      </c>
      <c r="FI263" s="28">
        <f>IF((FI262+FC263+FD263)&gt;=$B$2*'SFV+BESS'!$I$9, $B$2*'SFV+BESS'!$I$9, (FI262+FC263+FD263))</f>
        <v>173.61249999999998</v>
      </c>
      <c r="FJ263" s="110">
        <f t="shared" si="280"/>
        <v>117.95196128053284</v>
      </c>
      <c r="FO263" s="251"/>
      <c r="FP263" s="48">
        <v>10.5833333333333</v>
      </c>
      <c r="FQ263" s="33">
        <f t="shared" si="326"/>
        <v>124.97258800981498</v>
      </c>
      <c r="FR263" s="33">
        <f>Gen_Cons_Horario!B7585</f>
        <v>82.027000000000001</v>
      </c>
      <c r="FS263" s="35">
        <f t="shared" si="291"/>
        <v>42.945588009814983</v>
      </c>
      <c r="FT263" s="116">
        <f>IF(AND(FS263&gt;0,FS263*$B$4+FZ262&lt;=$B$2*'SFV+BESS'!$I$9,FS263&lt;'SFV+BESS'!$I$7), FS263*$B$4, IF(AND(FS263&gt;0,FS263*$B$4+FZ262&gt;$B$2*'SFV+BESS'!$I$9,FS263*$B$4&lt;'SFV+BESS'!$I$7),$B$2*'SFV+BESS'!$I$9-FZ262,IF(AND(FS263&gt;0,FS263*$B$4+FZ262&gt;$B$2*'SFV+BESS'!$I$9,FS263*$B$4&gt;'SFV+BESS'!$I$7,FZ262&lt;$B$2*'SFV+BESS'!$I$9),$B$2*'SFV+BESS'!$I$9-FZ262,IF(AND(FS263&gt;0,FS263*$B$4+FZ262&lt;=$B$2*'SFV+BESS'!$I$9,FS263&gt;'SFV+BESS'!$I$7),'SFV+BESS'!$I$7,0))))</f>
        <v>0</v>
      </c>
      <c r="FU263" s="27">
        <f>IF(AND(FS263&lt;0,FZ262+FS263/$B$5&gt;$H$2,-FS263/'Carga-Descarga Año'!$B$5&lt;'SFV+BESS'!$I$7),FS263/$B$5,IF(AND(FS263&lt;0,FZ262+FS263/$B$5&gt;$H$2,-FS263/'Carga-Descarga Año'!$B$5&gt;'SFV+BESS'!$I$7),-'SFV+BESS'!$I$7,IF(AND(FS263&lt;0,FZ262+FS263/$B$5&lt;$H$2),-MIN('SFV+BESS'!$I$7,FZ262-$H$2),0)))</f>
        <v>0</v>
      </c>
      <c r="FV263" s="33"/>
      <c r="FW263" s="33">
        <f t="shared" si="313"/>
        <v>82.027000000000001</v>
      </c>
      <c r="FX263" s="27">
        <f t="shared" si="281"/>
        <v>0</v>
      </c>
      <c r="FY263" s="27">
        <f t="shared" si="314"/>
        <v>0</v>
      </c>
      <c r="FZ263" s="28">
        <f>IF((FZ262+FT263+FU263)&gt;=$B$2*'SFV+BESS'!$I$9, $B$2*'SFV+BESS'!$I$9, (FZ262+FT263+FU263))</f>
        <v>173.61249999999998</v>
      </c>
      <c r="GA263" s="110">
        <f t="shared" si="282"/>
        <v>42.945588009814983</v>
      </c>
      <c r="GF263" s="251"/>
      <c r="GG263" s="48">
        <v>10.5833333333333</v>
      </c>
      <c r="GH263" s="33">
        <f t="shared" si="327"/>
        <v>125.58913062743498</v>
      </c>
      <c r="GI263" s="33">
        <f>Gen_Cons_Horario!B8305</f>
        <v>84.570000000000007</v>
      </c>
      <c r="GJ263" s="35">
        <f t="shared" si="297"/>
        <v>41.019130627434976</v>
      </c>
      <c r="GK263" s="116">
        <f>IF(AND(GJ263&gt;0,GJ263*$B$4+GQ262&lt;=$B$2*'SFV+BESS'!$I$9,GJ263&lt;'SFV+BESS'!$I$7), GJ263*$B$4, IF(AND(GJ263&gt;0,GJ263*$B$4+GQ262&gt;$B$2*'SFV+BESS'!$I$9,GJ263*$B$4&lt;'SFV+BESS'!$I$7),$B$2*'SFV+BESS'!$I$9-GQ262,IF(AND(GJ263&gt;0,GJ263*$B$4+GQ262&gt;$B$2*'SFV+BESS'!$I$9,GJ263*$B$4&gt;'SFV+BESS'!$I$7,GQ262&lt;$B$2*'SFV+BESS'!$I$9),$B$2*'SFV+BESS'!$I$9-GQ262,IF(AND(GJ263&gt;0,GJ263*$B$4+GQ262&lt;=$B$2*'SFV+BESS'!$I$9,GJ263&gt;'SFV+BESS'!$I$7),'SFV+BESS'!$I$7,0))))</f>
        <v>0</v>
      </c>
      <c r="GL263" s="27">
        <f>IF(AND(GJ263&lt;0,GQ262+GJ263/$B$5&gt;$H$2,-GJ263/'Carga-Descarga Año'!$B$5&lt;'SFV+BESS'!$I$7),GJ263/$B$5,IF(AND(GJ263&lt;0,GQ262+GJ263/$B$5&gt;$H$2,-GJ263/'Carga-Descarga Año'!$B$5&gt;'SFV+BESS'!$I$7),-'SFV+BESS'!$I$7,IF(AND(GJ263&lt;0,GQ262+GJ263/$B$5&lt;$H$2),-MIN('SFV+BESS'!$I$7,GQ262-$H$2),0)))</f>
        <v>0</v>
      </c>
      <c r="GM263" s="33"/>
      <c r="GN263" s="33">
        <f t="shared" si="315"/>
        <v>84.570000000000007</v>
      </c>
      <c r="GO263" s="27">
        <f t="shared" si="283"/>
        <v>0</v>
      </c>
      <c r="GP263" s="27">
        <f t="shared" si="316"/>
        <v>0</v>
      </c>
      <c r="GQ263" s="28">
        <f>IF((GQ262+GK263+GL263)&gt;=$B$2*'SFV+BESS'!$I$9, $B$2*'SFV+BESS'!$I$9, (GQ262+GK263+GL263))</f>
        <v>173.61249999999998</v>
      </c>
      <c r="GR263" s="110">
        <f t="shared" si="284"/>
        <v>41.019130627434976</v>
      </c>
    </row>
    <row r="264" spans="1:200">
      <c r="A264" s="249"/>
      <c r="B264" s="48">
        <v>10.625</v>
      </c>
      <c r="C264" s="38">
        <f t="shared" si="298"/>
        <v>131.43639444275752</v>
      </c>
      <c r="D264" s="2">
        <f>Gen_Cons_Horario!B290</f>
        <v>82.027000000000001</v>
      </c>
      <c r="E264" s="140">
        <f t="shared" si="256"/>
        <v>49.409394442757517</v>
      </c>
      <c r="F264" s="116">
        <f>IF(AND(E264&gt;0,E264*$B$4+L263&lt;=$B$2*'SFV+BESS'!$I$9,E264&lt;'SFV+BESS'!$I$7), E264*$B$4, IF(AND(E264&gt;0,E264*$B$4+L263&gt;$B$2*'SFV+BESS'!$I$9,E264*$B$4&lt;'SFV+BESS'!$I$7),$B$2*'SFV+BESS'!$I$9-L263,IF(AND(E264&gt;0,E264*$B$4+L263&gt;$B$2*'SFV+BESS'!$I$9,E264*$B$4&gt;'SFV+BESS'!$I$7,L263&lt;$B$2*'SFV+BESS'!$I$9),$B$2*'SFV+BESS'!$I$9-L263,IF(AND(E264&gt;0,E264*$B$4+L263&lt;=$B$2*'SFV+BESS'!$I$9,E264&gt;'SFV+BESS'!$I$7),'SFV+BESS'!$I$7,0))))</f>
        <v>0</v>
      </c>
      <c r="G264" s="27">
        <f>IF(AND(E264&lt;0,L263+E264/$B$5&gt;$H$2,-E264/'Carga-Descarga Año'!$B$5&lt;'SFV+BESS'!$I$7),E264/$B$5,IF(AND(E264&lt;0,L263+E264/$B$5&gt;$H$2,-E264/'Carga-Descarga Año'!$B$5&gt;'SFV+BESS'!$I$7),-'SFV+BESS'!$I$7,IF(AND(E264&lt;0,L263+E264/$B$5&lt;$H$2),-MIN('SFV+BESS'!$I$7,L263-$H$2),0)))</f>
        <v>0</v>
      </c>
      <c r="I264" s="38">
        <f t="shared" si="257"/>
        <v>82.027000000000001</v>
      </c>
      <c r="J264" s="27">
        <f t="shared" si="259"/>
        <v>0</v>
      </c>
      <c r="K264" s="27">
        <f t="shared" si="258"/>
        <v>0</v>
      </c>
      <c r="L264" s="28">
        <f>IF((L263+F264+G264)&gt;=$B$2*'SFV+BESS'!$I$9, $B$2*'SFV+BESS'!$I$9, (L263+F264+G264))</f>
        <v>173.61249999999998</v>
      </c>
      <c r="M264" s="110">
        <f t="shared" si="260"/>
        <v>49.409394442757517</v>
      </c>
      <c r="R264" s="251"/>
      <c r="S264" s="48">
        <v>10.625</v>
      </c>
      <c r="T264" s="2">
        <f t="shared" si="317"/>
        <v>136.95570340748876</v>
      </c>
      <c r="U264" s="2">
        <f>Gen_Cons_Horario!B1034</f>
        <v>104.398</v>
      </c>
      <c r="V264" s="35">
        <f t="shared" si="292"/>
        <v>32.557703407488759</v>
      </c>
      <c r="W264" s="116">
        <f>IF(AND(V264&gt;0,V264*$B$4+AC263&lt;=$B$2*'SFV+BESS'!$I$9,V264&lt;'SFV+BESS'!$I$7), V264*$B$4, IF(AND(V264&gt;0,V264*$B$4+AC263&gt;$B$2*'SFV+BESS'!$I$9,V264*$B$4&lt;'SFV+BESS'!$I$7),$B$2*'SFV+BESS'!$I$9-AC263,IF(AND(V264&gt;0,V264*$B$4+AC263&gt;$B$2*'SFV+BESS'!$I$9,V264*$B$4&gt;'SFV+BESS'!$I$7,AC263&lt;$B$2*'SFV+BESS'!$I$9),$B$2*'SFV+BESS'!$I$9-AC263,IF(AND(V264&gt;0,V264*$B$4+AC263&lt;=$B$2*'SFV+BESS'!$I$9,V264&gt;'SFV+BESS'!$I$7),'SFV+BESS'!$I$7,0))))</f>
        <v>0</v>
      </c>
      <c r="X264" s="27">
        <f>IF(AND(V264&lt;0,AC263+V264/$B$5&gt;$H$2,-V264/'Carga-Descarga Año'!$B$5&lt;'SFV+BESS'!$I$7),V264/$B$5,IF(AND(V264&lt;0,AC263+V264/$B$5&gt;$H$2,-V264/'Carga-Descarga Año'!$B$5&gt;'SFV+BESS'!$I$7),-'SFV+BESS'!$I$7,IF(AND(V264&lt;0,AC263+V264/$B$5&lt;$H$2),-MIN('SFV+BESS'!$I$7,AC263-$H$2),0)))</f>
        <v>0</v>
      </c>
      <c r="Z264" s="33">
        <f t="shared" si="286"/>
        <v>104.398</v>
      </c>
      <c r="AA264" s="27">
        <f t="shared" si="261"/>
        <v>0</v>
      </c>
      <c r="AB264" s="27">
        <f t="shared" si="285"/>
        <v>0</v>
      </c>
      <c r="AC264" s="28">
        <f>IF((AC263+W264+X264)&gt;=$B$2*'SFV+BESS'!$I$9, $B$2*'SFV+BESS'!$I$9, (AC263+W264+X264))</f>
        <v>173.61249999999998</v>
      </c>
      <c r="AD264" s="110">
        <f t="shared" si="262"/>
        <v>32.557703407488759</v>
      </c>
      <c r="AI264" s="251"/>
      <c r="AJ264" s="48">
        <v>10.625</v>
      </c>
      <c r="AK264" s="52">
        <f t="shared" si="318"/>
        <v>135.45703269371216</v>
      </c>
      <c r="AL264" s="33">
        <f>Gen_Cons_Horario!B1706</f>
        <v>74.570000000000007</v>
      </c>
      <c r="AM264" s="35">
        <f t="shared" si="293"/>
        <v>60.887032693712158</v>
      </c>
      <c r="AN264" s="116">
        <f>IF(AND(AM264&gt;0,AM264*$B$4+AT263&lt;=$B$2*'SFV+BESS'!$I$9,AM264&lt;'SFV+BESS'!$I$7), AM264*$B$4, IF(AND(AM264&gt;0,AM264*$B$4+AT263&gt;$B$2*'SFV+BESS'!$I$9,AM264*$B$4&lt;'SFV+BESS'!$I$7),$B$2*'SFV+BESS'!$I$9-AT263,IF(AND(AM264&gt;0,AM264*$B$4+AT263&gt;$B$2*'SFV+BESS'!$I$9,AM264*$B$4&gt;'SFV+BESS'!$I$7,AT263&lt;$B$2*'SFV+BESS'!$I$9),$B$2*'SFV+BESS'!$I$9-AT263,IF(AND(AM264&gt;0,AM264*$B$4+AT263&lt;=$B$2*'SFV+BESS'!$I$9,AM264&gt;'SFV+BESS'!$I$7),'SFV+BESS'!$I$7,0))))</f>
        <v>0</v>
      </c>
      <c r="AO264" s="27">
        <f>IF(AND(AM264&lt;0,AT263+AM264/$B$5&gt;$H$2,-AM264/'Carga-Descarga Año'!$B$5&lt;'SFV+BESS'!$I$7),AM264/$B$5,IF(AND(AM264&lt;0,AT263+AM264/$B$5&gt;$H$2,-AM264/'Carga-Descarga Año'!$B$5&gt;'SFV+BESS'!$I$7),-'SFV+BESS'!$I$7,IF(AND(AM264&lt;0,AT263+AM264/$B$5&lt;$H$2),-MIN('SFV+BESS'!$I$7,AT263-$H$2),0)))</f>
        <v>0</v>
      </c>
      <c r="AP264" s="33"/>
      <c r="AQ264" s="33">
        <f t="shared" si="299"/>
        <v>74.570000000000007</v>
      </c>
      <c r="AR264" s="27">
        <f t="shared" si="263"/>
        <v>0</v>
      </c>
      <c r="AS264" s="27">
        <f t="shared" si="300"/>
        <v>0</v>
      </c>
      <c r="AT264" s="28">
        <f>IF((AT263+AN264+AO264)&gt;=$B$2*'SFV+BESS'!$I$9, $B$2*'SFV+BESS'!$I$9, (AT263+AN264+AO264))</f>
        <v>173.61249999999998</v>
      </c>
      <c r="AU264" s="110">
        <f t="shared" si="264"/>
        <v>60.887032693712158</v>
      </c>
      <c r="AZ264" s="251"/>
      <c r="BA264" s="48">
        <v>10.625</v>
      </c>
      <c r="BB264" s="33">
        <f t="shared" si="319"/>
        <v>117.44483072489295</v>
      </c>
      <c r="BC264" s="33">
        <f>Gen_Cons_Horario!B2450</f>
        <v>0</v>
      </c>
      <c r="BD264" s="35">
        <f t="shared" si="294"/>
        <v>117.44483072489295</v>
      </c>
      <c r="BE264" s="116">
        <f>IF(AND(BD264&gt;0,BD264*$B$4+BK263&lt;=$B$2*'SFV+BESS'!$I$9,BD264&lt;'SFV+BESS'!$I$7), BD264*$B$4, IF(AND(BD264&gt;0,BD264*$B$4+BK263&gt;$B$2*'SFV+BESS'!$I$9,BD264*$B$4&lt;'SFV+BESS'!$I$7),$B$2*'SFV+BESS'!$I$9-BK263,IF(AND(BD264&gt;0,BD264*$B$4+BK263&gt;$B$2*'SFV+BESS'!$I$9,BD264*$B$4&gt;'SFV+BESS'!$I$7,BK263&lt;$B$2*'SFV+BESS'!$I$9),$B$2*'SFV+BESS'!$I$9-BK263,IF(AND(BD264&gt;0,BD264*$B$4+BK263&lt;=$B$2*'SFV+BESS'!$I$9,BD264&gt;'SFV+BESS'!$I$7),'SFV+BESS'!$I$7,0))))</f>
        <v>0</v>
      </c>
      <c r="BF264" s="27">
        <f>IF(AND(BD264&lt;0,BK263+BD264/$B$5&gt;$H$2,-BD264/'Carga-Descarga Año'!$B$5&lt;'SFV+BESS'!$I$7),BD264/$B$5,IF(AND(BD264&lt;0,BK263+BD264/$B$5&gt;$H$2,-BD264/'Carga-Descarga Año'!$B$5&gt;'SFV+BESS'!$I$7),-'SFV+BESS'!$I$7,IF(AND(BD264&lt;0,BK263+BD264/$B$5&lt;$H$2),-MIN('SFV+BESS'!$I$7,BK263-$H$2),0)))</f>
        <v>0</v>
      </c>
      <c r="BG264" s="33"/>
      <c r="BH264" s="33">
        <f t="shared" si="301"/>
        <v>0</v>
      </c>
      <c r="BI264" s="27">
        <f t="shared" si="265"/>
        <v>0</v>
      </c>
      <c r="BJ264" s="27">
        <f t="shared" si="302"/>
        <v>0</v>
      </c>
      <c r="BK264" s="28">
        <f>IF((BK263+BE264+BF264)&gt;=$B$2*'SFV+BESS'!$I$9, $B$2*'SFV+BESS'!$I$9, (BK263+BE264+BF264))</f>
        <v>173.61249999999998</v>
      </c>
      <c r="BL264" s="110">
        <f t="shared" si="266"/>
        <v>117.44483072489295</v>
      </c>
      <c r="BQ264" s="251"/>
      <c r="BR264" s="48">
        <v>10.625</v>
      </c>
      <c r="BS264" s="33">
        <f t="shared" si="320"/>
        <v>98.228006670832059</v>
      </c>
      <c r="BT264" s="33">
        <f>Gen_Cons_Horario!B3170</f>
        <v>0</v>
      </c>
      <c r="BU264" s="35">
        <f t="shared" si="295"/>
        <v>98.228006670832059</v>
      </c>
      <c r="BV264" s="116">
        <f>IF(AND(BU264&gt;0,BU264*$B$4+CB263&lt;=$B$2*'SFV+BESS'!$I$9,BU264&lt;'SFV+BESS'!$I$7), BU264*$B$4, IF(AND(BU264&gt;0,BU264*$B$4+CB263&gt;$B$2*'SFV+BESS'!$I$9,BU264*$B$4&lt;'SFV+BESS'!$I$7),$B$2*'SFV+BESS'!$I$9-CB263,IF(AND(BU264&gt;0,BU264*$B$4+CB263&gt;$B$2*'SFV+BESS'!$I$9,BU264*$B$4&gt;'SFV+BESS'!$I$7,CB263&lt;$B$2*'SFV+BESS'!$I$9),$B$2*'SFV+BESS'!$I$9-CB263,IF(AND(BU264&gt;0,BU264*$B$4+CB263&lt;=$B$2*'SFV+BESS'!$I$9,BU264&gt;'SFV+BESS'!$I$7),'SFV+BESS'!$I$7,0))))</f>
        <v>0</v>
      </c>
      <c r="BW264" s="27">
        <f>IF(AND(BU264&lt;0,CB263+BU264/$B$5&gt;$H$2,-BU264/'Carga-Descarga Año'!$B$5&lt;'SFV+BESS'!$I$7),BU264/$B$5,IF(AND(BU264&lt;0,CB263+BU264/$B$5&gt;$H$2,-BU264/'Carga-Descarga Año'!$B$5&gt;'SFV+BESS'!$I$7),-'SFV+BESS'!$I$7,IF(AND(BU264&lt;0,CB263+BU264/$B$5&lt;$H$2),-MIN('SFV+BESS'!$I$7,CB263-$H$2),0)))</f>
        <v>0</v>
      </c>
      <c r="BX264" s="33"/>
      <c r="BY264" s="33">
        <f t="shared" si="303"/>
        <v>0</v>
      </c>
      <c r="BZ264" s="27">
        <f t="shared" si="267"/>
        <v>0</v>
      </c>
      <c r="CA264" s="27">
        <f t="shared" si="268"/>
        <v>0</v>
      </c>
      <c r="CB264" s="28">
        <f>IF((CB263+BV264+BW264)&gt;=$B$2*'SFV+BESS'!$I$9, $B$2*'SFV+BESS'!$I$9, (CB263+BV264+BW264))</f>
        <v>173.61249999999998</v>
      </c>
      <c r="CC264" s="110">
        <f t="shared" si="269"/>
        <v>98.228006670832059</v>
      </c>
      <c r="CH264" s="251"/>
      <c r="CI264" s="48">
        <v>10.625</v>
      </c>
      <c r="CJ264" s="33">
        <f t="shared" si="321"/>
        <v>88.925603265034539</v>
      </c>
      <c r="CK264" s="33">
        <f>Gen_Cons_Horario!B3914</f>
        <v>0</v>
      </c>
      <c r="CL264" s="35">
        <f t="shared" si="296"/>
        <v>88.925603265034539</v>
      </c>
      <c r="CM264" s="116">
        <f>IF(AND(CL264&gt;0,CL264*$B$4+CS263&lt;=$B$2*'SFV+BESS'!$I$9,CL264&lt;'SFV+BESS'!$I$7), CL264*$B$4, IF(AND(CL264&gt;0,CL264*$B$4+CS263&gt;$B$2*'SFV+BESS'!$I$9,CL264*$B$4&lt;'SFV+BESS'!$I$7),$B$2*'SFV+BESS'!$I$9-CS263,IF(AND(CL264&gt;0,CL264*$B$4+CS263&gt;$B$2*'SFV+BESS'!$I$9,CL264*$B$4&gt;'SFV+BESS'!$I$7,CS263&lt;$B$2*'SFV+BESS'!$I$9),$B$2*'SFV+BESS'!$I$9-CS263,IF(AND(CL264&gt;0,CL264*$B$4+CS263&lt;=$B$2*'SFV+BESS'!$I$9,CL264&gt;'SFV+BESS'!$I$7),'SFV+BESS'!$I$7,0))))</f>
        <v>0</v>
      </c>
      <c r="CN264" s="27">
        <f>IF(AND(CL264&lt;0,CS263+CL264/$B$5&gt;$H$2,-CL264/'Carga-Descarga Año'!$B$5&lt;'SFV+BESS'!$I$7),CL264/$B$5,IF(AND(CL264&lt;0,CS263+CL264/$B$5&gt;$H$2,-CL264/'Carga-Descarga Año'!$B$5&gt;'SFV+BESS'!$I$7),-'SFV+BESS'!$I$7,IF(AND(CL264&lt;0,CS263+CL264/$B$5&lt;$H$2),-MIN('SFV+BESS'!$I$7,CS263-$H$2),0)))</f>
        <v>0</v>
      </c>
      <c r="CO264" s="33"/>
      <c r="CP264" s="33">
        <f t="shared" si="304"/>
        <v>0</v>
      </c>
      <c r="CQ264" s="27">
        <f t="shared" si="270"/>
        <v>0</v>
      </c>
      <c r="CR264" s="27">
        <f t="shared" si="305"/>
        <v>0</v>
      </c>
      <c r="CS264" s="28">
        <f>IF((CS263+CM264+CN264)&gt;=$B$2*'SFV+BESS'!$I$9, $B$2*'SFV+BESS'!$I$9, (CS263+CM264+CN264))</f>
        <v>173.61249999999998</v>
      </c>
      <c r="CT264" s="110">
        <f t="shared" si="271"/>
        <v>88.925603265034539</v>
      </c>
      <c r="CY264" s="251"/>
      <c r="CZ264" s="48">
        <v>10.625</v>
      </c>
      <c r="DA264" s="33">
        <f t="shared" si="322"/>
        <v>95.414133698890723</v>
      </c>
      <c r="DB264" s="33">
        <f>Gen_Cons_Horario!B4634</f>
        <v>0</v>
      </c>
      <c r="DC264" s="35">
        <f t="shared" si="287"/>
        <v>95.414133698890723</v>
      </c>
      <c r="DD264" s="116">
        <f>IF(AND(DC264&gt;0,DC264*$B$4+DJ263&lt;=$B$2*'SFV+BESS'!$I$9,DC264&lt;'SFV+BESS'!$I$7), DC264*$B$4, IF(AND(DC264&gt;0,DC264*$B$4+DJ263&gt;$B$2*'SFV+BESS'!$I$9,DC264*$B$4&lt;'SFV+BESS'!$I$7),$B$2*'SFV+BESS'!$I$9-DJ263,IF(AND(DC264&gt;0,DC264*$B$4+DJ263&gt;$B$2*'SFV+BESS'!$I$9,DC264*$B$4&gt;'SFV+BESS'!$I$7,DJ263&lt;$B$2*'SFV+BESS'!$I$9),$B$2*'SFV+BESS'!$I$9-DJ263,IF(AND(DC264&gt;0,DC264*$B$4+DJ263&lt;=$B$2*'SFV+BESS'!$I$9,DC264&gt;'SFV+BESS'!$I$7),'SFV+BESS'!$I$7,0))))</f>
        <v>0</v>
      </c>
      <c r="DE264" s="27">
        <f>IF(AND(DC264&lt;0,DJ263+DC264/$B$5&gt;$H$2,-DC264/'Carga-Descarga Año'!$B$5&lt;'SFV+BESS'!$I$7),DC264/$B$5,IF(AND(DC264&lt;0,DJ263+DC264/$B$5&gt;$H$2,-DC264/'Carga-Descarga Año'!$B$5&gt;'SFV+BESS'!$I$7),-'SFV+BESS'!$I$7,IF(AND(DC264&lt;0,DJ263+DC264/$B$5&lt;$H$2),-MIN('SFV+BESS'!$I$7,DJ263-$H$2),0)))</f>
        <v>0</v>
      </c>
      <c r="DF264" s="33"/>
      <c r="DG264" s="33">
        <f t="shared" si="306"/>
        <v>0</v>
      </c>
      <c r="DH264" s="27">
        <f t="shared" si="272"/>
        <v>0</v>
      </c>
      <c r="DI264" s="27">
        <f t="shared" si="273"/>
        <v>0</v>
      </c>
      <c r="DJ264" s="28">
        <f>IF((DJ263+DD264+DE264)&gt;=$B$2*'SFV+BESS'!$I$9, $B$2*'SFV+BESS'!$I$9, (DJ263+DD264+DE264))</f>
        <v>173.61249999999998</v>
      </c>
      <c r="DK264" s="110">
        <f t="shared" si="274"/>
        <v>95.414133698890723</v>
      </c>
      <c r="DP264" s="251"/>
      <c r="DQ264" s="48">
        <v>10.625</v>
      </c>
      <c r="DR264" s="33">
        <f t="shared" si="323"/>
        <v>94.952312257526813</v>
      </c>
      <c r="DS264" s="33">
        <f>Gen_Cons_Horario!B5378</f>
        <v>0</v>
      </c>
      <c r="DT264" s="35">
        <f t="shared" si="288"/>
        <v>94.952312257526813</v>
      </c>
      <c r="DU264" s="116">
        <f>IF(AND(DT264&gt;0,DT264*$B$4+EA263&lt;=$B$2*'SFV+BESS'!$I$9,DT264&lt;'SFV+BESS'!$I$7), DT264*$B$4, IF(AND(DT264&gt;0,DT264*$B$4+EA263&gt;$B$2*'SFV+BESS'!$I$9,DT264*$B$4&lt;'SFV+BESS'!$I$7),$B$2*'SFV+BESS'!$I$9-EA263,IF(AND(DT264&gt;0,DT264*$B$4+EA263&gt;$B$2*'SFV+BESS'!$I$9,DT264*$B$4&gt;'SFV+BESS'!$I$7,EA263&lt;$B$2*'SFV+BESS'!$I$9),$B$2*'SFV+BESS'!$I$9-EA263,IF(AND(DT264&gt;0,DT264*$B$4+EA263&lt;=$B$2*'SFV+BESS'!$I$9,DT264&gt;'SFV+BESS'!$I$7),'SFV+BESS'!$I$7,0))))</f>
        <v>0</v>
      </c>
      <c r="DV264" s="27">
        <f>IF(AND(DT264&lt;0,EA263+DT264/$B$5&gt;$H$2,-DT264/'Carga-Descarga Año'!$B$5&lt;'SFV+BESS'!$I$7),DT264/$B$5,IF(AND(DT264&lt;0,EA263+DT264/$B$5&gt;$H$2,-DT264/'Carga-Descarga Año'!$B$5&gt;'SFV+BESS'!$I$7),-'SFV+BESS'!$I$7,IF(AND(DT264&lt;0,EA263+DT264/$B$5&lt;$H$2),-MIN('SFV+BESS'!$I$7,EA263-$H$2),0)))</f>
        <v>0</v>
      </c>
      <c r="DW264" s="33"/>
      <c r="DX264" s="33">
        <f t="shared" si="307"/>
        <v>0</v>
      </c>
      <c r="DY264" s="27">
        <f t="shared" si="275"/>
        <v>0</v>
      </c>
      <c r="DZ264" s="27">
        <f t="shared" si="308"/>
        <v>0</v>
      </c>
      <c r="EA264" s="28">
        <f>IF((EA263+DU264+DV264)&gt;=$B$2*'SFV+BESS'!$I$9, $B$2*'SFV+BESS'!$I$9, (EA263+DU264+DV264))</f>
        <v>173.61249999999998</v>
      </c>
      <c r="EB264" s="110">
        <f t="shared" si="276"/>
        <v>94.952312257526813</v>
      </c>
      <c r="EG264" s="251"/>
      <c r="EH264" s="48">
        <v>10.625</v>
      </c>
      <c r="EI264" s="33">
        <f t="shared" si="324"/>
        <v>101.17838652552929</v>
      </c>
      <c r="EJ264" s="33">
        <f>Gen_Cons_Horario!B6122</f>
        <v>0</v>
      </c>
      <c r="EK264" s="35">
        <f t="shared" si="289"/>
        <v>101.17838652552929</v>
      </c>
      <c r="EL264" s="116">
        <f>IF(AND(EK264&gt;0,EK264*$B$4+ER263&lt;=$B$2*'SFV+BESS'!$I$9,EK264&lt;'SFV+BESS'!$I$7), EK264*$B$4, IF(AND(EK264&gt;0,EK264*$B$4+ER263&gt;$B$2*'SFV+BESS'!$I$9,EK264*$B$4&lt;'SFV+BESS'!$I$7),$B$2*'SFV+BESS'!$I$9-ER263,IF(AND(EK264&gt;0,EK264*$B$4+ER263&gt;$B$2*'SFV+BESS'!$I$9,EK264*$B$4&gt;'SFV+BESS'!$I$7,ER263&lt;$B$2*'SFV+BESS'!$I$9),$B$2*'SFV+BESS'!$I$9-ER263,IF(AND(EK264&gt;0,EK264*$B$4+ER263&lt;=$B$2*'SFV+BESS'!$I$9,EK264&gt;'SFV+BESS'!$I$7),'SFV+BESS'!$I$7,0))))</f>
        <v>0</v>
      </c>
      <c r="EM264" s="27">
        <f>IF(AND(EK264&lt;0,ER263+EK264/$B$5&gt;$H$2,-EK264/'Carga-Descarga Año'!$B$5&lt;'SFV+BESS'!$I$7),EK264/$B$5,IF(AND(EK264&lt;0,ER263+EK264/$B$5&gt;$H$2,-EK264/'Carga-Descarga Año'!$B$5&gt;'SFV+BESS'!$I$7),-'SFV+BESS'!$I$7,IF(AND(EK264&lt;0,ER263+EK264/$B$5&lt;$H$2),-MIN('SFV+BESS'!$I$7,ER263-$H$2),0)))</f>
        <v>0</v>
      </c>
      <c r="EN264" s="33"/>
      <c r="EO264" s="33">
        <f t="shared" si="309"/>
        <v>0</v>
      </c>
      <c r="EP264" s="27">
        <f t="shared" si="277"/>
        <v>0</v>
      </c>
      <c r="EQ264" s="27">
        <f t="shared" si="310"/>
        <v>0</v>
      </c>
      <c r="ER264" s="28">
        <f>IF((ER263+EL264+EM264)&gt;=$B$2*'SFV+BESS'!$I$9, $B$2*'SFV+BESS'!$I$9, (ER263+EL264+EM264))</f>
        <v>173.61249999999998</v>
      </c>
      <c r="ES264" s="110">
        <f t="shared" si="278"/>
        <v>101.17838652552929</v>
      </c>
      <c r="EX264" s="251"/>
      <c r="EY264" s="48">
        <v>10.625</v>
      </c>
      <c r="EZ264" s="33">
        <f t="shared" si="325"/>
        <v>113.18044181125563</v>
      </c>
      <c r="FA264" s="33">
        <f>Gen_Cons_Horario!B6842</f>
        <v>0</v>
      </c>
      <c r="FB264" s="35">
        <f t="shared" si="290"/>
        <v>113.18044181125563</v>
      </c>
      <c r="FC264" s="116">
        <f>IF(AND(FB264&gt;0,FB264*$B$4+FI263&lt;=$B$2*'SFV+BESS'!$I$9,FB264&lt;'SFV+BESS'!$I$7), FB264*$B$4, IF(AND(FB264&gt;0,FB264*$B$4+FI263&gt;$B$2*'SFV+BESS'!$I$9,FB264*$B$4&lt;'SFV+BESS'!$I$7),$B$2*'SFV+BESS'!$I$9-FI263,IF(AND(FB264&gt;0,FB264*$B$4+FI263&gt;$B$2*'SFV+BESS'!$I$9,FB264*$B$4&gt;'SFV+BESS'!$I$7,FI263&lt;$B$2*'SFV+BESS'!$I$9),$B$2*'SFV+BESS'!$I$9-FI263,IF(AND(FB264&gt;0,FB264*$B$4+FI263&lt;=$B$2*'SFV+BESS'!$I$9,FB264&gt;'SFV+BESS'!$I$7),'SFV+BESS'!$I$7,0))))</f>
        <v>0</v>
      </c>
      <c r="FD264" s="27">
        <f>IF(AND(FB264&lt;0,FI263+FB264/$B$5&gt;$H$2,-FB264/'Carga-Descarga Año'!$B$5&lt;'SFV+BESS'!$I$7),FB264/$B$5,IF(AND(FB264&lt;0,FI263+FB264/$B$5&gt;$H$2,-FB264/'Carga-Descarga Año'!$B$5&gt;'SFV+BESS'!$I$7),-'SFV+BESS'!$I$7,IF(AND(FB264&lt;0,FI263+FB264/$B$5&lt;$H$2),-MIN('SFV+BESS'!$I$7,FI263-$H$2),0)))</f>
        <v>0</v>
      </c>
      <c r="FE264" s="33"/>
      <c r="FF264" s="33">
        <f t="shared" si="311"/>
        <v>0</v>
      </c>
      <c r="FG264" s="27">
        <f t="shared" si="279"/>
        <v>0</v>
      </c>
      <c r="FH264" s="27">
        <f t="shared" si="312"/>
        <v>0</v>
      </c>
      <c r="FI264" s="28">
        <f>IF((FI263+FC264+FD264)&gt;=$B$2*'SFV+BESS'!$I$9, $B$2*'SFV+BESS'!$I$9, (FI263+FC264+FD264))</f>
        <v>173.61249999999998</v>
      </c>
      <c r="FJ264" s="110">
        <f t="shared" si="280"/>
        <v>113.18044181125563</v>
      </c>
      <c r="FO264" s="251"/>
      <c r="FP264" s="48">
        <v>10.625</v>
      </c>
      <c r="FQ264" s="33">
        <f t="shared" si="326"/>
        <v>120.57902046259493</v>
      </c>
      <c r="FR264" s="33">
        <f>Gen_Cons_Horario!B7586</f>
        <v>0</v>
      </c>
      <c r="FS264" s="35">
        <f t="shared" si="291"/>
        <v>120.57902046259493</v>
      </c>
      <c r="FT264" s="116">
        <f>IF(AND(FS264&gt;0,FS264*$B$4+FZ263&lt;=$B$2*'SFV+BESS'!$I$9,FS264&lt;'SFV+BESS'!$I$7), FS264*$B$4, IF(AND(FS264&gt;0,FS264*$B$4+FZ263&gt;$B$2*'SFV+BESS'!$I$9,FS264*$B$4&lt;'SFV+BESS'!$I$7),$B$2*'SFV+BESS'!$I$9-FZ263,IF(AND(FS264&gt;0,FS264*$B$4+FZ263&gt;$B$2*'SFV+BESS'!$I$9,FS264*$B$4&gt;'SFV+BESS'!$I$7,FZ263&lt;$B$2*'SFV+BESS'!$I$9),$B$2*'SFV+BESS'!$I$9-FZ263,IF(AND(FS264&gt;0,FS264*$B$4+FZ263&lt;=$B$2*'SFV+BESS'!$I$9,FS264&gt;'SFV+BESS'!$I$7),'SFV+BESS'!$I$7,0))))</f>
        <v>0</v>
      </c>
      <c r="FU264" s="27">
        <f>IF(AND(FS264&lt;0,FZ263+FS264/$B$5&gt;$H$2,-FS264/'Carga-Descarga Año'!$B$5&lt;'SFV+BESS'!$I$7),FS264/$B$5,IF(AND(FS264&lt;0,FZ263+FS264/$B$5&gt;$H$2,-FS264/'Carga-Descarga Año'!$B$5&gt;'SFV+BESS'!$I$7),-'SFV+BESS'!$I$7,IF(AND(FS264&lt;0,FZ263+FS264/$B$5&lt;$H$2),-MIN('SFV+BESS'!$I$7,FZ263-$H$2),0)))</f>
        <v>0</v>
      </c>
      <c r="FV264" s="33"/>
      <c r="FW264" s="33">
        <f t="shared" si="313"/>
        <v>0</v>
      </c>
      <c r="FX264" s="27">
        <f t="shared" si="281"/>
        <v>0</v>
      </c>
      <c r="FY264" s="27">
        <f t="shared" si="314"/>
        <v>0</v>
      </c>
      <c r="FZ264" s="28">
        <f>IF((FZ263+FT264+FU264)&gt;=$B$2*'SFV+BESS'!$I$9, $B$2*'SFV+BESS'!$I$9, (FZ263+FT264+FU264))</f>
        <v>173.61249999999998</v>
      </c>
      <c r="GA264" s="110">
        <f t="shared" si="282"/>
        <v>120.57902046259493</v>
      </c>
      <c r="GF264" s="251"/>
      <c r="GG264" s="48">
        <v>10.625</v>
      </c>
      <c r="GH264" s="33">
        <f t="shared" si="327"/>
        <v>124.1219678864603</v>
      </c>
      <c r="GI264" s="33">
        <f>Gen_Cons_Horario!B8306</f>
        <v>84.570000000000007</v>
      </c>
      <c r="GJ264" s="35">
        <f t="shared" si="297"/>
        <v>39.551967886460289</v>
      </c>
      <c r="GK264" s="116">
        <f>IF(AND(GJ264&gt;0,GJ264*$B$4+GQ263&lt;=$B$2*'SFV+BESS'!$I$9,GJ264&lt;'SFV+BESS'!$I$7), GJ264*$B$4, IF(AND(GJ264&gt;0,GJ264*$B$4+GQ263&gt;$B$2*'SFV+BESS'!$I$9,GJ264*$B$4&lt;'SFV+BESS'!$I$7),$B$2*'SFV+BESS'!$I$9-GQ263,IF(AND(GJ264&gt;0,GJ264*$B$4+GQ263&gt;$B$2*'SFV+BESS'!$I$9,GJ264*$B$4&gt;'SFV+BESS'!$I$7,GQ263&lt;$B$2*'SFV+BESS'!$I$9),$B$2*'SFV+BESS'!$I$9-GQ263,IF(AND(GJ264&gt;0,GJ264*$B$4+GQ263&lt;=$B$2*'SFV+BESS'!$I$9,GJ264&gt;'SFV+BESS'!$I$7),'SFV+BESS'!$I$7,0))))</f>
        <v>0</v>
      </c>
      <c r="GL264" s="27">
        <f>IF(AND(GJ264&lt;0,GQ263+GJ264/$B$5&gt;$H$2,-GJ264/'Carga-Descarga Año'!$B$5&lt;'SFV+BESS'!$I$7),GJ264/$B$5,IF(AND(GJ264&lt;0,GQ263+GJ264/$B$5&gt;$H$2,-GJ264/'Carga-Descarga Año'!$B$5&gt;'SFV+BESS'!$I$7),-'SFV+BESS'!$I$7,IF(AND(GJ264&lt;0,GQ263+GJ264/$B$5&lt;$H$2),-MIN('SFV+BESS'!$I$7,GQ263-$H$2),0)))</f>
        <v>0</v>
      </c>
      <c r="GM264" s="33"/>
      <c r="GN264" s="33">
        <f t="shared" si="315"/>
        <v>84.570000000000007</v>
      </c>
      <c r="GO264" s="27">
        <f t="shared" si="283"/>
        <v>0</v>
      </c>
      <c r="GP264" s="27">
        <f t="shared" si="316"/>
        <v>0</v>
      </c>
      <c r="GQ264" s="28">
        <f>IF((GQ263+GK264+GL264)&gt;=$B$2*'SFV+BESS'!$I$9, $B$2*'SFV+BESS'!$I$9, (GQ263+GK264+GL264))</f>
        <v>173.61249999999998</v>
      </c>
      <c r="GR264" s="110">
        <f t="shared" si="284"/>
        <v>39.551967886460289</v>
      </c>
    </row>
    <row r="265" spans="1:200">
      <c r="A265" s="249"/>
      <c r="B265" s="48">
        <v>10.6666666666667</v>
      </c>
      <c r="C265" s="38">
        <f t="shared" si="298"/>
        <v>126.27010841841791</v>
      </c>
      <c r="D265" s="2">
        <f>Gen_Cons_Horario!B291</f>
        <v>82.027000000000001</v>
      </c>
      <c r="E265" s="140">
        <f t="shared" ref="E265:E328" si="328">C265-D265</f>
        <v>44.243108418417904</v>
      </c>
      <c r="F265" s="116">
        <f>IF(AND(E265&gt;0,E265*$B$4+L264&lt;=$B$2*'SFV+BESS'!$I$9,E265&lt;'SFV+BESS'!$I$7), E265*$B$4, IF(AND(E265&gt;0,E265*$B$4+L264&gt;$B$2*'SFV+BESS'!$I$9,E265*$B$4&lt;'SFV+BESS'!$I$7),$B$2*'SFV+BESS'!$I$9-L264,IF(AND(E265&gt;0,E265*$B$4+L264&gt;$B$2*'SFV+BESS'!$I$9,E265*$B$4&gt;'SFV+BESS'!$I$7,L264&lt;$B$2*'SFV+BESS'!$I$9),$B$2*'SFV+BESS'!$I$9-L264,IF(AND(E265&gt;0,E265*$B$4+L264&lt;=$B$2*'SFV+BESS'!$I$9,E265&gt;'SFV+BESS'!$I$7),'SFV+BESS'!$I$7,0))))</f>
        <v>0</v>
      </c>
      <c r="G265" s="27">
        <f>IF(AND(E265&lt;0,L264+E265/$B$5&gt;$H$2,-E265/'Carga-Descarga Año'!$B$5&lt;'SFV+BESS'!$I$7),E265/$B$5,IF(AND(E265&lt;0,L264+E265/$B$5&gt;$H$2,-E265/'Carga-Descarga Año'!$B$5&gt;'SFV+BESS'!$I$7),-'SFV+BESS'!$I$7,IF(AND(E265&lt;0,L264+E265/$B$5&lt;$H$2),-MIN('SFV+BESS'!$I$7,L264-$H$2),0)))</f>
        <v>0</v>
      </c>
      <c r="I265" s="38">
        <f t="shared" ref="I265:I328" si="329">IF(E265&gt;0,D265,C265)</f>
        <v>82.027000000000001</v>
      </c>
      <c r="J265" s="27">
        <f t="shared" si="259"/>
        <v>0</v>
      </c>
      <c r="K265" s="27">
        <f t="shared" ref="K265:K328" si="330">IF(J265&lt;-E265,-(E265+J265),0)</f>
        <v>0</v>
      </c>
      <c r="L265" s="28">
        <f>IF((L264+F265+G265)&gt;=$B$2*'SFV+BESS'!$I$9, $B$2*'SFV+BESS'!$I$9, (L264+F265+G265))</f>
        <v>173.61249999999998</v>
      </c>
      <c r="M265" s="110">
        <f t="shared" si="260"/>
        <v>44.243108418417904</v>
      </c>
      <c r="R265" s="251"/>
      <c r="S265" s="48">
        <v>10.6666666666667</v>
      </c>
      <c r="T265" s="2">
        <f t="shared" si="317"/>
        <v>130.90150863320309</v>
      </c>
      <c r="U265" s="2">
        <f>Gen_Cons_Horario!B1035</f>
        <v>104.398</v>
      </c>
      <c r="V265" s="35">
        <f t="shared" si="292"/>
        <v>26.503508633203097</v>
      </c>
      <c r="W265" s="116">
        <f>IF(AND(V265&gt;0,V265*$B$4+AC264&lt;=$B$2*'SFV+BESS'!$I$9,V265&lt;'SFV+BESS'!$I$7), V265*$B$4, IF(AND(V265&gt;0,V265*$B$4+AC264&gt;$B$2*'SFV+BESS'!$I$9,V265*$B$4&lt;'SFV+BESS'!$I$7),$B$2*'SFV+BESS'!$I$9-AC264,IF(AND(V265&gt;0,V265*$B$4+AC264&gt;$B$2*'SFV+BESS'!$I$9,V265*$B$4&gt;'SFV+BESS'!$I$7,AC264&lt;$B$2*'SFV+BESS'!$I$9),$B$2*'SFV+BESS'!$I$9-AC264,IF(AND(V265&gt;0,V265*$B$4+AC264&lt;=$B$2*'SFV+BESS'!$I$9,V265&gt;'SFV+BESS'!$I$7),'SFV+BESS'!$I$7,0))))</f>
        <v>0</v>
      </c>
      <c r="X265" s="27">
        <f>IF(AND(V265&lt;0,AC264+V265/$B$5&gt;$H$2,-V265/'Carga-Descarga Año'!$B$5&lt;'SFV+BESS'!$I$7),V265/$B$5,IF(AND(V265&lt;0,AC264+V265/$B$5&gt;$H$2,-V265/'Carga-Descarga Año'!$B$5&gt;'SFV+BESS'!$I$7),-'SFV+BESS'!$I$7,IF(AND(V265&lt;0,AC264+V265/$B$5&lt;$H$2),-MIN('SFV+BESS'!$I$7,AC264-$H$2),0)))</f>
        <v>0</v>
      </c>
      <c r="Z265" s="33">
        <f t="shared" si="286"/>
        <v>104.398</v>
      </c>
      <c r="AA265" s="27">
        <f t="shared" si="261"/>
        <v>0</v>
      </c>
      <c r="AB265" s="27">
        <f t="shared" si="285"/>
        <v>0</v>
      </c>
      <c r="AC265" s="28">
        <f>IF((AC264+W265+X265)&gt;=$B$2*'SFV+BESS'!$I$9, $B$2*'SFV+BESS'!$I$9, (AC264+W265+X265))</f>
        <v>173.61249999999998</v>
      </c>
      <c r="AD265" s="110">
        <f t="shared" si="262"/>
        <v>26.503508633203097</v>
      </c>
      <c r="AI265" s="251"/>
      <c r="AJ265" s="48">
        <v>10.6666666666667</v>
      </c>
      <c r="AK265" s="52">
        <f t="shared" si="318"/>
        <v>127.76061038156942</v>
      </c>
      <c r="AL265" s="33">
        <f>Gen_Cons_Horario!B1707</f>
        <v>37.285000000000004</v>
      </c>
      <c r="AM265" s="35">
        <f t="shared" si="293"/>
        <v>90.475610381569425</v>
      </c>
      <c r="AN265" s="116">
        <f>IF(AND(AM265&gt;0,AM265*$B$4+AT264&lt;=$B$2*'SFV+BESS'!$I$9,AM265&lt;'SFV+BESS'!$I$7), AM265*$B$4, IF(AND(AM265&gt;0,AM265*$B$4+AT264&gt;$B$2*'SFV+BESS'!$I$9,AM265*$B$4&lt;'SFV+BESS'!$I$7),$B$2*'SFV+BESS'!$I$9-AT264,IF(AND(AM265&gt;0,AM265*$B$4+AT264&gt;$B$2*'SFV+BESS'!$I$9,AM265*$B$4&gt;'SFV+BESS'!$I$7,AT264&lt;$B$2*'SFV+BESS'!$I$9),$B$2*'SFV+BESS'!$I$9-AT264,IF(AND(AM265&gt;0,AM265*$B$4+AT264&lt;=$B$2*'SFV+BESS'!$I$9,AM265&gt;'SFV+BESS'!$I$7),'SFV+BESS'!$I$7,0))))</f>
        <v>0</v>
      </c>
      <c r="AO265" s="27">
        <f>IF(AND(AM265&lt;0,AT264+AM265/$B$5&gt;$H$2,-AM265/'Carga-Descarga Año'!$B$5&lt;'SFV+BESS'!$I$7),AM265/$B$5,IF(AND(AM265&lt;0,AT264+AM265/$B$5&gt;$H$2,-AM265/'Carga-Descarga Año'!$B$5&gt;'SFV+BESS'!$I$7),-'SFV+BESS'!$I$7,IF(AND(AM265&lt;0,AT264+AM265/$B$5&lt;$H$2),-MIN('SFV+BESS'!$I$7,AT264-$H$2),0)))</f>
        <v>0</v>
      </c>
      <c r="AP265" s="33"/>
      <c r="AQ265" s="33">
        <f t="shared" si="299"/>
        <v>37.285000000000004</v>
      </c>
      <c r="AR265" s="27">
        <f t="shared" si="263"/>
        <v>0</v>
      </c>
      <c r="AS265" s="27">
        <f t="shared" si="300"/>
        <v>0</v>
      </c>
      <c r="AT265" s="28">
        <f>IF((AT264+AN265+AO265)&gt;=$B$2*'SFV+BESS'!$I$9, $B$2*'SFV+BESS'!$I$9, (AT264+AN265+AO265))</f>
        <v>173.61249999999998</v>
      </c>
      <c r="AU265" s="110">
        <f t="shared" si="264"/>
        <v>90.475610381569425</v>
      </c>
      <c r="AZ265" s="251"/>
      <c r="BA265" s="48">
        <v>10.6666666666667</v>
      </c>
      <c r="BB265" s="33">
        <f t="shared" si="319"/>
        <v>109.23737167257097</v>
      </c>
      <c r="BC265" s="33">
        <f>Gen_Cons_Horario!B2451</f>
        <v>0</v>
      </c>
      <c r="BD265" s="35">
        <f t="shared" si="294"/>
        <v>109.23737167257097</v>
      </c>
      <c r="BE265" s="116">
        <f>IF(AND(BD265&gt;0,BD265*$B$4+BK264&lt;=$B$2*'SFV+BESS'!$I$9,BD265&lt;'SFV+BESS'!$I$7), BD265*$B$4, IF(AND(BD265&gt;0,BD265*$B$4+BK264&gt;$B$2*'SFV+BESS'!$I$9,BD265*$B$4&lt;'SFV+BESS'!$I$7),$B$2*'SFV+BESS'!$I$9-BK264,IF(AND(BD265&gt;0,BD265*$B$4+BK264&gt;$B$2*'SFV+BESS'!$I$9,BD265*$B$4&gt;'SFV+BESS'!$I$7,BK264&lt;$B$2*'SFV+BESS'!$I$9),$B$2*'SFV+BESS'!$I$9-BK264,IF(AND(BD265&gt;0,BD265*$B$4+BK264&lt;=$B$2*'SFV+BESS'!$I$9,BD265&gt;'SFV+BESS'!$I$7),'SFV+BESS'!$I$7,0))))</f>
        <v>0</v>
      </c>
      <c r="BF265" s="27">
        <f>IF(AND(BD265&lt;0,BK264+BD265/$B$5&gt;$H$2,-BD265/'Carga-Descarga Año'!$B$5&lt;'SFV+BESS'!$I$7),BD265/$B$5,IF(AND(BD265&lt;0,BK264+BD265/$B$5&gt;$H$2,-BD265/'Carga-Descarga Año'!$B$5&gt;'SFV+BESS'!$I$7),-'SFV+BESS'!$I$7,IF(AND(BD265&lt;0,BK264+BD265/$B$5&lt;$H$2),-MIN('SFV+BESS'!$I$7,BK264-$H$2),0)))</f>
        <v>0</v>
      </c>
      <c r="BG265" s="33"/>
      <c r="BH265" s="33">
        <f t="shared" si="301"/>
        <v>0</v>
      </c>
      <c r="BI265" s="27">
        <f t="shared" si="265"/>
        <v>0</v>
      </c>
      <c r="BJ265" s="27">
        <f t="shared" si="302"/>
        <v>0</v>
      </c>
      <c r="BK265" s="28">
        <f>IF((BK264+BE265+BF265)&gt;=$B$2*'SFV+BESS'!$I$9, $B$2*'SFV+BESS'!$I$9, (BK264+BE265+BF265))</f>
        <v>173.61249999999998</v>
      </c>
      <c r="BL265" s="110">
        <f t="shared" si="266"/>
        <v>109.23737167257097</v>
      </c>
      <c r="BQ265" s="251"/>
      <c r="BR265" s="48">
        <v>10.6666666666667</v>
      </c>
      <c r="BS265" s="33">
        <f t="shared" si="320"/>
        <v>88.31508856643616</v>
      </c>
      <c r="BT265" s="33">
        <f>Gen_Cons_Horario!B3171</f>
        <v>0</v>
      </c>
      <c r="BU265" s="35">
        <f t="shared" si="295"/>
        <v>88.31508856643616</v>
      </c>
      <c r="BV265" s="116">
        <f>IF(AND(BU265&gt;0,BU265*$B$4+CB264&lt;=$B$2*'SFV+BESS'!$I$9,BU265&lt;'SFV+BESS'!$I$7), BU265*$B$4, IF(AND(BU265&gt;0,BU265*$B$4+CB264&gt;$B$2*'SFV+BESS'!$I$9,BU265*$B$4&lt;'SFV+BESS'!$I$7),$B$2*'SFV+BESS'!$I$9-CB264,IF(AND(BU265&gt;0,BU265*$B$4+CB264&gt;$B$2*'SFV+BESS'!$I$9,BU265*$B$4&gt;'SFV+BESS'!$I$7,CB264&lt;$B$2*'SFV+BESS'!$I$9),$B$2*'SFV+BESS'!$I$9-CB264,IF(AND(BU265&gt;0,BU265*$B$4+CB264&lt;=$B$2*'SFV+BESS'!$I$9,BU265&gt;'SFV+BESS'!$I$7),'SFV+BESS'!$I$7,0))))</f>
        <v>0</v>
      </c>
      <c r="BW265" s="27">
        <f>IF(AND(BU265&lt;0,CB264+BU265/$B$5&gt;$H$2,-BU265/'Carga-Descarga Año'!$B$5&lt;'SFV+BESS'!$I$7),BU265/$B$5,IF(AND(BU265&lt;0,CB264+BU265/$B$5&gt;$H$2,-BU265/'Carga-Descarga Año'!$B$5&gt;'SFV+BESS'!$I$7),-'SFV+BESS'!$I$7,IF(AND(BU265&lt;0,CB264+BU265/$B$5&lt;$H$2),-MIN('SFV+BESS'!$I$7,CB264-$H$2),0)))</f>
        <v>0</v>
      </c>
      <c r="BX265" s="33"/>
      <c r="BY265" s="33">
        <f t="shared" si="303"/>
        <v>0</v>
      </c>
      <c r="BZ265" s="27">
        <f t="shared" si="267"/>
        <v>0</v>
      </c>
      <c r="CA265" s="27">
        <f t="shared" si="268"/>
        <v>0</v>
      </c>
      <c r="CB265" s="28">
        <f>IF((CB264+BV265+BW265)&gt;=$B$2*'SFV+BESS'!$I$9, $B$2*'SFV+BESS'!$I$9, (CB264+BV265+BW265))</f>
        <v>173.61249999999998</v>
      </c>
      <c r="CC265" s="110">
        <f t="shared" si="269"/>
        <v>88.31508856643616</v>
      </c>
      <c r="CH265" s="251"/>
      <c r="CI265" s="48">
        <v>10.6666666666667</v>
      </c>
      <c r="CJ265" s="33">
        <f t="shared" si="321"/>
        <v>79.373492428381212</v>
      </c>
      <c r="CK265" s="33">
        <f>Gen_Cons_Horario!B3915</f>
        <v>0</v>
      </c>
      <c r="CL265" s="35">
        <f t="shared" si="296"/>
        <v>79.373492428381212</v>
      </c>
      <c r="CM265" s="116">
        <f>IF(AND(CL265&gt;0,CL265*$B$4+CS264&lt;=$B$2*'SFV+BESS'!$I$9,CL265&lt;'SFV+BESS'!$I$7), CL265*$B$4, IF(AND(CL265&gt;0,CL265*$B$4+CS264&gt;$B$2*'SFV+BESS'!$I$9,CL265*$B$4&lt;'SFV+BESS'!$I$7),$B$2*'SFV+BESS'!$I$9-CS264,IF(AND(CL265&gt;0,CL265*$B$4+CS264&gt;$B$2*'SFV+BESS'!$I$9,CL265*$B$4&gt;'SFV+BESS'!$I$7,CS264&lt;$B$2*'SFV+BESS'!$I$9),$B$2*'SFV+BESS'!$I$9-CS264,IF(AND(CL265&gt;0,CL265*$B$4+CS264&lt;=$B$2*'SFV+BESS'!$I$9,CL265&gt;'SFV+BESS'!$I$7),'SFV+BESS'!$I$7,0))))</f>
        <v>0</v>
      </c>
      <c r="CN265" s="27">
        <f>IF(AND(CL265&lt;0,CS264+CL265/$B$5&gt;$H$2,-CL265/'Carga-Descarga Año'!$B$5&lt;'SFV+BESS'!$I$7),CL265/$B$5,IF(AND(CL265&lt;0,CS264+CL265/$B$5&gt;$H$2,-CL265/'Carga-Descarga Año'!$B$5&gt;'SFV+BESS'!$I$7),-'SFV+BESS'!$I$7,IF(AND(CL265&lt;0,CS264+CL265/$B$5&lt;$H$2),-MIN('SFV+BESS'!$I$7,CS264-$H$2),0)))</f>
        <v>0</v>
      </c>
      <c r="CO265" s="33"/>
      <c r="CP265" s="33">
        <f t="shared" si="304"/>
        <v>0</v>
      </c>
      <c r="CQ265" s="27">
        <f t="shared" si="270"/>
        <v>0</v>
      </c>
      <c r="CR265" s="27">
        <f t="shared" si="305"/>
        <v>0</v>
      </c>
      <c r="CS265" s="28">
        <f>IF((CS264+CM265+CN265)&gt;=$B$2*'SFV+BESS'!$I$9, $B$2*'SFV+BESS'!$I$9, (CS264+CM265+CN265))</f>
        <v>173.61249999999998</v>
      </c>
      <c r="CT265" s="110">
        <f t="shared" si="271"/>
        <v>79.373492428381212</v>
      </c>
      <c r="CY265" s="251"/>
      <c r="CZ265" s="48">
        <v>10.6666666666667</v>
      </c>
      <c r="DA265" s="33">
        <f t="shared" si="322"/>
        <v>87.445007408012728</v>
      </c>
      <c r="DB265" s="33">
        <f>Gen_Cons_Horario!B4635</f>
        <v>0</v>
      </c>
      <c r="DC265" s="35">
        <f t="shared" si="287"/>
        <v>87.445007408012728</v>
      </c>
      <c r="DD265" s="116">
        <f>IF(AND(DC265&gt;0,DC265*$B$4+DJ264&lt;=$B$2*'SFV+BESS'!$I$9,DC265&lt;'SFV+BESS'!$I$7), DC265*$B$4, IF(AND(DC265&gt;0,DC265*$B$4+DJ264&gt;$B$2*'SFV+BESS'!$I$9,DC265*$B$4&lt;'SFV+BESS'!$I$7),$B$2*'SFV+BESS'!$I$9-DJ264,IF(AND(DC265&gt;0,DC265*$B$4+DJ264&gt;$B$2*'SFV+BESS'!$I$9,DC265*$B$4&gt;'SFV+BESS'!$I$7,DJ264&lt;$B$2*'SFV+BESS'!$I$9),$B$2*'SFV+BESS'!$I$9-DJ264,IF(AND(DC265&gt;0,DC265*$B$4+DJ264&lt;=$B$2*'SFV+BESS'!$I$9,DC265&gt;'SFV+BESS'!$I$7),'SFV+BESS'!$I$7,0))))</f>
        <v>0</v>
      </c>
      <c r="DE265" s="27">
        <f>IF(AND(DC265&lt;0,DJ264+DC265/$B$5&gt;$H$2,-DC265/'Carga-Descarga Año'!$B$5&lt;'SFV+BESS'!$I$7),DC265/$B$5,IF(AND(DC265&lt;0,DJ264+DC265/$B$5&gt;$H$2,-DC265/'Carga-Descarga Año'!$B$5&gt;'SFV+BESS'!$I$7),-'SFV+BESS'!$I$7,IF(AND(DC265&lt;0,DJ264+DC265/$B$5&lt;$H$2),-MIN('SFV+BESS'!$I$7,DJ264-$H$2),0)))</f>
        <v>0</v>
      </c>
      <c r="DF265" s="33"/>
      <c r="DG265" s="33">
        <f t="shared" si="306"/>
        <v>0</v>
      </c>
      <c r="DH265" s="27">
        <f t="shared" si="272"/>
        <v>0</v>
      </c>
      <c r="DI265" s="27">
        <f t="shared" si="273"/>
        <v>0</v>
      </c>
      <c r="DJ265" s="28">
        <f>IF((DJ264+DD265+DE265)&gt;=$B$2*'SFV+BESS'!$I$9, $B$2*'SFV+BESS'!$I$9, (DJ264+DD265+DE265))</f>
        <v>173.61249999999998</v>
      </c>
      <c r="DK265" s="110">
        <f t="shared" si="274"/>
        <v>87.445007408012728</v>
      </c>
      <c r="DP265" s="251"/>
      <c r="DQ265" s="48">
        <v>10.6666666666667</v>
      </c>
      <c r="DR265" s="33">
        <f t="shared" si="323"/>
        <v>84.495009145464408</v>
      </c>
      <c r="DS265" s="33">
        <f>Gen_Cons_Horario!B5379</f>
        <v>0</v>
      </c>
      <c r="DT265" s="35">
        <f t="shared" si="288"/>
        <v>84.495009145464408</v>
      </c>
      <c r="DU265" s="116">
        <f>IF(AND(DT265&gt;0,DT265*$B$4+EA264&lt;=$B$2*'SFV+BESS'!$I$9,DT265&lt;'SFV+BESS'!$I$7), DT265*$B$4, IF(AND(DT265&gt;0,DT265*$B$4+EA264&gt;$B$2*'SFV+BESS'!$I$9,DT265*$B$4&lt;'SFV+BESS'!$I$7),$B$2*'SFV+BESS'!$I$9-EA264,IF(AND(DT265&gt;0,DT265*$B$4+EA264&gt;$B$2*'SFV+BESS'!$I$9,DT265*$B$4&gt;'SFV+BESS'!$I$7,EA264&lt;$B$2*'SFV+BESS'!$I$9),$B$2*'SFV+BESS'!$I$9-EA264,IF(AND(DT265&gt;0,DT265*$B$4+EA264&lt;=$B$2*'SFV+BESS'!$I$9,DT265&gt;'SFV+BESS'!$I$7),'SFV+BESS'!$I$7,0))))</f>
        <v>0</v>
      </c>
      <c r="DV265" s="27">
        <f>IF(AND(DT265&lt;0,EA264+DT265/$B$5&gt;$H$2,-DT265/'Carga-Descarga Año'!$B$5&lt;'SFV+BESS'!$I$7),DT265/$B$5,IF(AND(DT265&lt;0,EA264+DT265/$B$5&gt;$H$2,-DT265/'Carga-Descarga Año'!$B$5&gt;'SFV+BESS'!$I$7),-'SFV+BESS'!$I$7,IF(AND(DT265&lt;0,EA264+DT265/$B$5&lt;$H$2),-MIN('SFV+BESS'!$I$7,EA264-$H$2),0)))</f>
        <v>0</v>
      </c>
      <c r="DW265" s="33"/>
      <c r="DX265" s="33">
        <f t="shared" si="307"/>
        <v>0</v>
      </c>
      <c r="DY265" s="27">
        <f t="shared" si="275"/>
        <v>0</v>
      </c>
      <c r="DZ265" s="27">
        <f t="shared" si="308"/>
        <v>0</v>
      </c>
      <c r="EA265" s="28">
        <f>IF((EA264+DU265+DV265)&gt;=$B$2*'SFV+BESS'!$I$9, $B$2*'SFV+BESS'!$I$9, (EA264+DU265+DV265))</f>
        <v>173.61249999999998</v>
      </c>
      <c r="EB265" s="110">
        <f t="shared" si="276"/>
        <v>84.495009145464408</v>
      </c>
      <c r="EG265" s="251"/>
      <c r="EH265" s="48">
        <v>10.6666666666667</v>
      </c>
      <c r="EI265" s="33">
        <f t="shared" si="324"/>
        <v>92.511711982505858</v>
      </c>
      <c r="EJ265" s="33">
        <f>Gen_Cons_Horario!B6123</f>
        <v>0</v>
      </c>
      <c r="EK265" s="35">
        <f t="shared" si="289"/>
        <v>92.511711982505858</v>
      </c>
      <c r="EL265" s="116">
        <f>IF(AND(EK265&gt;0,EK265*$B$4+ER264&lt;=$B$2*'SFV+BESS'!$I$9,EK265&lt;'SFV+BESS'!$I$7), EK265*$B$4, IF(AND(EK265&gt;0,EK265*$B$4+ER264&gt;$B$2*'SFV+BESS'!$I$9,EK265*$B$4&lt;'SFV+BESS'!$I$7),$B$2*'SFV+BESS'!$I$9-ER264,IF(AND(EK265&gt;0,EK265*$B$4+ER264&gt;$B$2*'SFV+BESS'!$I$9,EK265*$B$4&gt;'SFV+BESS'!$I$7,ER264&lt;$B$2*'SFV+BESS'!$I$9),$B$2*'SFV+BESS'!$I$9-ER264,IF(AND(EK265&gt;0,EK265*$B$4+ER264&lt;=$B$2*'SFV+BESS'!$I$9,EK265&gt;'SFV+BESS'!$I$7),'SFV+BESS'!$I$7,0))))</f>
        <v>0</v>
      </c>
      <c r="EM265" s="27">
        <f>IF(AND(EK265&lt;0,ER264+EK265/$B$5&gt;$H$2,-EK265/'Carga-Descarga Año'!$B$5&lt;'SFV+BESS'!$I$7),EK265/$B$5,IF(AND(EK265&lt;0,ER264+EK265/$B$5&gt;$H$2,-EK265/'Carga-Descarga Año'!$B$5&gt;'SFV+BESS'!$I$7),-'SFV+BESS'!$I$7,IF(AND(EK265&lt;0,ER264+EK265/$B$5&lt;$H$2),-MIN('SFV+BESS'!$I$7,ER264-$H$2),0)))</f>
        <v>0</v>
      </c>
      <c r="EN265" s="33"/>
      <c r="EO265" s="33">
        <f t="shared" si="309"/>
        <v>0</v>
      </c>
      <c r="EP265" s="27">
        <f t="shared" si="277"/>
        <v>0</v>
      </c>
      <c r="EQ265" s="27">
        <f t="shared" si="310"/>
        <v>0</v>
      </c>
      <c r="ER265" s="28">
        <f>IF((ER264+EL265+EM265)&gt;=$B$2*'SFV+BESS'!$I$9, $B$2*'SFV+BESS'!$I$9, (ER264+EL265+EM265))</f>
        <v>173.61249999999998</v>
      </c>
      <c r="ES265" s="110">
        <f t="shared" si="278"/>
        <v>92.511711982505858</v>
      </c>
      <c r="EX265" s="251"/>
      <c r="EY265" s="48">
        <v>10.6666666666667</v>
      </c>
      <c r="EZ265" s="33">
        <f t="shared" si="325"/>
        <v>104.9734283240988</v>
      </c>
      <c r="FA265" s="33">
        <f>Gen_Cons_Horario!B6843</f>
        <v>0</v>
      </c>
      <c r="FB265" s="35">
        <f t="shared" si="290"/>
        <v>104.9734283240988</v>
      </c>
      <c r="FC265" s="116">
        <f>IF(AND(FB265&gt;0,FB265*$B$4+FI264&lt;=$B$2*'SFV+BESS'!$I$9,FB265&lt;'SFV+BESS'!$I$7), FB265*$B$4, IF(AND(FB265&gt;0,FB265*$B$4+FI264&gt;$B$2*'SFV+BESS'!$I$9,FB265*$B$4&lt;'SFV+BESS'!$I$7),$B$2*'SFV+BESS'!$I$9-FI264,IF(AND(FB265&gt;0,FB265*$B$4+FI264&gt;$B$2*'SFV+BESS'!$I$9,FB265*$B$4&gt;'SFV+BESS'!$I$7,FI264&lt;$B$2*'SFV+BESS'!$I$9),$B$2*'SFV+BESS'!$I$9-FI264,IF(AND(FB265&gt;0,FB265*$B$4+FI264&lt;=$B$2*'SFV+BESS'!$I$9,FB265&gt;'SFV+BESS'!$I$7),'SFV+BESS'!$I$7,0))))</f>
        <v>0</v>
      </c>
      <c r="FD265" s="27">
        <f>IF(AND(FB265&lt;0,FI264+FB265/$B$5&gt;$H$2,-FB265/'Carga-Descarga Año'!$B$5&lt;'SFV+BESS'!$I$7),FB265/$B$5,IF(AND(FB265&lt;0,FI264+FB265/$B$5&gt;$H$2,-FB265/'Carga-Descarga Año'!$B$5&gt;'SFV+BESS'!$I$7),-'SFV+BESS'!$I$7,IF(AND(FB265&lt;0,FI264+FB265/$B$5&lt;$H$2),-MIN('SFV+BESS'!$I$7,FI264-$H$2),0)))</f>
        <v>0</v>
      </c>
      <c r="FE265" s="33"/>
      <c r="FF265" s="33">
        <f t="shared" si="311"/>
        <v>0</v>
      </c>
      <c r="FG265" s="27">
        <f t="shared" si="279"/>
        <v>0</v>
      </c>
      <c r="FH265" s="27">
        <f t="shared" si="312"/>
        <v>0</v>
      </c>
      <c r="FI265" s="28">
        <f>IF((FI264+FC265+FD265)&gt;=$B$2*'SFV+BESS'!$I$9, $B$2*'SFV+BESS'!$I$9, (FI264+FC265+FD265))</f>
        <v>173.61249999999998</v>
      </c>
      <c r="FJ265" s="110">
        <f t="shared" si="280"/>
        <v>104.9734283240988</v>
      </c>
      <c r="FO265" s="251"/>
      <c r="FP265" s="48">
        <v>10.6666666666667</v>
      </c>
      <c r="FQ265" s="33">
        <f t="shared" si="326"/>
        <v>113.74458205580818</v>
      </c>
      <c r="FR265" s="33">
        <f>Gen_Cons_Horario!B7587</f>
        <v>0</v>
      </c>
      <c r="FS265" s="35">
        <f t="shared" si="291"/>
        <v>113.74458205580818</v>
      </c>
      <c r="FT265" s="116">
        <f>IF(AND(FS265&gt;0,FS265*$B$4+FZ264&lt;=$B$2*'SFV+BESS'!$I$9,FS265&lt;'SFV+BESS'!$I$7), FS265*$B$4, IF(AND(FS265&gt;0,FS265*$B$4+FZ264&gt;$B$2*'SFV+BESS'!$I$9,FS265*$B$4&lt;'SFV+BESS'!$I$7),$B$2*'SFV+BESS'!$I$9-FZ264,IF(AND(FS265&gt;0,FS265*$B$4+FZ264&gt;$B$2*'SFV+BESS'!$I$9,FS265*$B$4&gt;'SFV+BESS'!$I$7,FZ264&lt;$B$2*'SFV+BESS'!$I$9),$B$2*'SFV+BESS'!$I$9-FZ264,IF(AND(FS265&gt;0,FS265*$B$4+FZ264&lt;=$B$2*'SFV+BESS'!$I$9,FS265&gt;'SFV+BESS'!$I$7),'SFV+BESS'!$I$7,0))))</f>
        <v>0</v>
      </c>
      <c r="FU265" s="27">
        <f>IF(AND(FS265&lt;0,FZ264+FS265/$B$5&gt;$H$2,-FS265/'Carga-Descarga Año'!$B$5&lt;'SFV+BESS'!$I$7),FS265/$B$5,IF(AND(FS265&lt;0,FZ264+FS265/$B$5&gt;$H$2,-FS265/'Carga-Descarga Año'!$B$5&gt;'SFV+BESS'!$I$7),-'SFV+BESS'!$I$7,IF(AND(FS265&lt;0,FZ264+FS265/$B$5&lt;$H$2),-MIN('SFV+BESS'!$I$7,FZ264-$H$2),0)))</f>
        <v>0</v>
      </c>
      <c r="FV265" s="33"/>
      <c r="FW265" s="33">
        <f t="shared" si="313"/>
        <v>0</v>
      </c>
      <c r="FX265" s="27">
        <f t="shared" si="281"/>
        <v>0</v>
      </c>
      <c r="FY265" s="27">
        <f t="shared" si="314"/>
        <v>0</v>
      </c>
      <c r="FZ265" s="28">
        <f>IF((FZ264+FT265+FU265)&gt;=$B$2*'SFV+BESS'!$I$9, $B$2*'SFV+BESS'!$I$9, (FZ264+FT265+FU265))</f>
        <v>173.61249999999998</v>
      </c>
      <c r="GA265" s="110">
        <f t="shared" si="282"/>
        <v>113.74458205580818</v>
      </c>
      <c r="GF265" s="251"/>
      <c r="GG265" s="48">
        <v>10.6666666666667</v>
      </c>
      <c r="GH265" s="33">
        <f t="shared" si="327"/>
        <v>118.10660064846397</v>
      </c>
      <c r="GI265" s="33">
        <f>Gen_Cons_Horario!B8307</f>
        <v>84.570000000000007</v>
      </c>
      <c r="GJ265" s="35">
        <f t="shared" si="297"/>
        <v>33.53660064846396</v>
      </c>
      <c r="GK265" s="116">
        <f>IF(AND(GJ265&gt;0,GJ265*$B$4+GQ264&lt;=$B$2*'SFV+BESS'!$I$9,GJ265&lt;'SFV+BESS'!$I$7), GJ265*$B$4, IF(AND(GJ265&gt;0,GJ265*$B$4+GQ264&gt;$B$2*'SFV+BESS'!$I$9,GJ265*$B$4&lt;'SFV+BESS'!$I$7),$B$2*'SFV+BESS'!$I$9-GQ264,IF(AND(GJ265&gt;0,GJ265*$B$4+GQ264&gt;$B$2*'SFV+BESS'!$I$9,GJ265*$B$4&gt;'SFV+BESS'!$I$7,GQ264&lt;$B$2*'SFV+BESS'!$I$9),$B$2*'SFV+BESS'!$I$9-GQ264,IF(AND(GJ265&gt;0,GJ265*$B$4+GQ264&lt;=$B$2*'SFV+BESS'!$I$9,GJ265&gt;'SFV+BESS'!$I$7),'SFV+BESS'!$I$7,0))))</f>
        <v>0</v>
      </c>
      <c r="GL265" s="27">
        <f>IF(AND(GJ265&lt;0,GQ264+GJ265/$B$5&gt;$H$2,-GJ265/'Carga-Descarga Año'!$B$5&lt;'SFV+BESS'!$I$7),GJ265/$B$5,IF(AND(GJ265&lt;0,GQ264+GJ265/$B$5&gt;$H$2,-GJ265/'Carga-Descarga Año'!$B$5&gt;'SFV+BESS'!$I$7),-'SFV+BESS'!$I$7,IF(AND(GJ265&lt;0,GQ264+GJ265/$B$5&lt;$H$2),-MIN('SFV+BESS'!$I$7,GQ264-$H$2),0)))</f>
        <v>0</v>
      </c>
      <c r="GM265" s="33"/>
      <c r="GN265" s="33">
        <f t="shared" si="315"/>
        <v>84.570000000000007</v>
      </c>
      <c r="GO265" s="27">
        <f t="shared" si="283"/>
        <v>0</v>
      </c>
      <c r="GP265" s="27">
        <f t="shared" si="316"/>
        <v>0</v>
      </c>
      <c r="GQ265" s="28">
        <f>IF((GQ264+GK265+GL265)&gt;=$B$2*'SFV+BESS'!$I$9, $B$2*'SFV+BESS'!$I$9, (GQ264+GK265+GL265))</f>
        <v>173.61249999999998</v>
      </c>
      <c r="GR265" s="110">
        <f t="shared" si="284"/>
        <v>33.53660064846396</v>
      </c>
    </row>
    <row r="266" spans="1:200">
      <c r="A266" s="249"/>
      <c r="B266" s="48">
        <v>10.7083333333333</v>
      </c>
      <c r="C266" s="38">
        <f t="shared" si="298"/>
        <v>117.3050826702992</v>
      </c>
      <c r="D266" s="2">
        <f>Gen_Cons_Horario!B292</f>
        <v>82.027000000000001</v>
      </c>
      <c r="E266" s="140">
        <f t="shared" si="328"/>
        <v>35.278082670299199</v>
      </c>
      <c r="F266" s="116">
        <f>IF(AND(E266&gt;0,E266*$B$4+L265&lt;=$B$2*'SFV+BESS'!$I$9,E266&lt;'SFV+BESS'!$I$7), E266*$B$4, IF(AND(E266&gt;0,E266*$B$4+L265&gt;$B$2*'SFV+BESS'!$I$9,E266*$B$4&lt;'SFV+BESS'!$I$7),$B$2*'SFV+BESS'!$I$9-L265,IF(AND(E266&gt;0,E266*$B$4+L265&gt;$B$2*'SFV+BESS'!$I$9,E266*$B$4&gt;'SFV+BESS'!$I$7,L265&lt;$B$2*'SFV+BESS'!$I$9),$B$2*'SFV+BESS'!$I$9-L265,IF(AND(E266&gt;0,E266*$B$4+L265&lt;=$B$2*'SFV+BESS'!$I$9,E266&gt;'SFV+BESS'!$I$7),'SFV+BESS'!$I$7,0))))</f>
        <v>0</v>
      </c>
      <c r="G266" s="27">
        <f>IF(AND(E266&lt;0,L265+E266/$B$5&gt;$H$2,-E266/'Carga-Descarga Año'!$B$5&lt;'SFV+BESS'!$I$7),E266/$B$5,IF(AND(E266&lt;0,L265+E266/$B$5&gt;$H$2,-E266/'Carga-Descarga Año'!$B$5&gt;'SFV+BESS'!$I$7),-'SFV+BESS'!$I$7,IF(AND(E266&lt;0,L265+E266/$B$5&lt;$H$2),-MIN('SFV+BESS'!$I$7,L265-$H$2),0)))</f>
        <v>0</v>
      </c>
      <c r="I266" s="38">
        <f t="shared" si="329"/>
        <v>82.027000000000001</v>
      </c>
      <c r="J266" s="27">
        <f t="shared" ref="J266:J329" si="331">-G266*$B$5</f>
        <v>0</v>
      </c>
      <c r="K266" s="27">
        <f t="shared" si="330"/>
        <v>0</v>
      </c>
      <c r="L266" s="28">
        <f>IF((L265+F266+G266)&gt;=$B$2*'SFV+BESS'!$I$9, $B$2*'SFV+BESS'!$I$9, (L265+F266+G266))</f>
        <v>173.61249999999998</v>
      </c>
      <c r="M266" s="110">
        <f t="shared" ref="M266:M329" si="332">IF(E266&gt;0,E266-F266/$B$4,0)</f>
        <v>35.278082670299199</v>
      </c>
      <c r="R266" s="251"/>
      <c r="S266" s="48">
        <v>10.7083333333333</v>
      </c>
      <c r="T266" s="2">
        <f t="shared" si="317"/>
        <v>120.92026859992137</v>
      </c>
      <c r="U266" s="2">
        <f>Gen_Cons_Horario!B1036</f>
        <v>104.398</v>
      </c>
      <c r="V266" s="35">
        <f t="shared" si="292"/>
        <v>16.522268599921375</v>
      </c>
      <c r="W266" s="116">
        <f>IF(AND(V266&gt;0,V266*$B$4+AC265&lt;=$B$2*'SFV+BESS'!$I$9,V266&lt;'SFV+BESS'!$I$7), V266*$B$4, IF(AND(V266&gt;0,V266*$B$4+AC265&gt;$B$2*'SFV+BESS'!$I$9,V266*$B$4&lt;'SFV+BESS'!$I$7),$B$2*'SFV+BESS'!$I$9-AC265,IF(AND(V266&gt;0,V266*$B$4+AC265&gt;$B$2*'SFV+BESS'!$I$9,V266*$B$4&gt;'SFV+BESS'!$I$7,AC265&lt;$B$2*'SFV+BESS'!$I$9),$B$2*'SFV+BESS'!$I$9-AC265,IF(AND(V266&gt;0,V266*$B$4+AC265&lt;=$B$2*'SFV+BESS'!$I$9,V266&gt;'SFV+BESS'!$I$7),'SFV+BESS'!$I$7,0))))</f>
        <v>0</v>
      </c>
      <c r="X266" s="27">
        <f>IF(AND(V266&lt;0,AC265+V266/$B$5&gt;$H$2,-V266/'Carga-Descarga Año'!$B$5&lt;'SFV+BESS'!$I$7),V266/$B$5,IF(AND(V266&lt;0,AC265+V266/$B$5&gt;$H$2,-V266/'Carga-Descarga Año'!$B$5&gt;'SFV+BESS'!$I$7),-'SFV+BESS'!$I$7,IF(AND(V266&lt;0,AC265+V266/$B$5&lt;$H$2),-MIN('SFV+BESS'!$I$7,AC265-$H$2),0)))</f>
        <v>0</v>
      </c>
      <c r="Z266" s="33">
        <f t="shared" si="286"/>
        <v>104.398</v>
      </c>
      <c r="AA266" s="27">
        <f t="shared" ref="AA266:AA329" si="333">-X266*$B$5</f>
        <v>0</v>
      </c>
      <c r="AB266" s="27">
        <f t="shared" si="285"/>
        <v>0</v>
      </c>
      <c r="AC266" s="28">
        <f>IF((AC265+W266+X266)&gt;=$B$2*'SFV+BESS'!$I$9, $B$2*'SFV+BESS'!$I$9, (AC265+W266+X266))</f>
        <v>173.61249999999998</v>
      </c>
      <c r="AD266" s="110">
        <f t="shared" ref="AD266:AD329" si="334">IF(V266&gt;0,V266-W266/$B$4,0)</f>
        <v>16.522268599921375</v>
      </c>
      <c r="AI266" s="251"/>
      <c r="AJ266" s="48">
        <v>10.7083333333333</v>
      </c>
      <c r="AK266" s="52">
        <f t="shared" si="318"/>
        <v>116.13046110988708</v>
      </c>
      <c r="AL266" s="33">
        <f>Gen_Cons_Horario!B1708</f>
        <v>37.285000000000004</v>
      </c>
      <c r="AM266" s="35">
        <f t="shared" si="293"/>
        <v>78.845461109887083</v>
      </c>
      <c r="AN266" s="116">
        <f>IF(AND(AM266&gt;0,AM266*$B$4+AT265&lt;=$B$2*'SFV+BESS'!$I$9,AM266&lt;'SFV+BESS'!$I$7), AM266*$B$4, IF(AND(AM266&gt;0,AM266*$B$4+AT265&gt;$B$2*'SFV+BESS'!$I$9,AM266*$B$4&lt;'SFV+BESS'!$I$7),$B$2*'SFV+BESS'!$I$9-AT265,IF(AND(AM266&gt;0,AM266*$B$4+AT265&gt;$B$2*'SFV+BESS'!$I$9,AM266*$B$4&gt;'SFV+BESS'!$I$7,AT265&lt;$B$2*'SFV+BESS'!$I$9),$B$2*'SFV+BESS'!$I$9-AT265,IF(AND(AM266&gt;0,AM266*$B$4+AT265&lt;=$B$2*'SFV+BESS'!$I$9,AM266&gt;'SFV+BESS'!$I$7),'SFV+BESS'!$I$7,0))))</f>
        <v>0</v>
      </c>
      <c r="AO266" s="27">
        <f>IF(AND(AM266&lt;0,AT265+AM266/$B$5&gt;$H$2,-AM266/'Carga-Descarga Año'!$B$5&lt;'SFV+BESS'!$I$7),AM266/$B$5,IF(AND(AM266&lt;0,AT265+AM266/$B$5&gt;$H$2,-AM266/'Carga-Descarga Año'!$B$5&gt;'SFV+BESS'!$I$7),-'SFV+BESS'!$I$7,IF(AND(AM266&lt;0,AT265+AM266/$B$5&lt;$H$2),-MIN('SFV+BESS'!$I$7,AT265-$H$2),0)))</f>
        <v>0</v>
      </c>
      <c r="AP266" s="33"/>
      <c r="AQ266" s="33">
        <f t="shared" si="299"/>
        <v>37.285000000000004</v>
      </c>
      <c r="AR266" s="27">
        <f t="shared" ref="AR266:AR329" si="335">-AO266*$B$5</f>
        <v>0</v>
      </c>
      <c r="AS266" s="27">
        <f t="shared" si="300"/>
        <v>0</v>
      </c>
      <c r="AT266" s="28">
        <f>IF((AT265+AN266+AO266)&gt;=$B$2*'SFV+BESS'!$I$9, $B$2*'SFV+BESS'!$I$9, (AT265+AN266+AO266))</f>
        <v>173.61249999999998</v>
      </c>
      <c r="AU266" s="110">
        <f t="shared" ref="AU266:AU329" si="336">IF(AM266&gt;0,AM266-AN266/$B$4,0)</f>
        <v>78.845461109887083</v>
      </c>
      <c r="AZ266" s="251"/>
      <c r="BA266" s="48">
        <v>10.7083333333333</v>
      </c>
      <c r="BB266" s="33">
        <f t="shared" si="319"/>
        <v>96.73076740236607</v>
      </c>
      <c r="BC266" s="33">
        <f>Gen_Cons_Horario!B2452</f>
        <v>0</v>
      </c>
      <c r="BD266" s="35">
        <f t="shared" si="294"/>
        <v>96.73076740236607</v>
      </c>
      <c r="BE266" s="116">
        <f>IF(AND(BD266&gt;0,BD266*$B$4+BK265&lt;=$B$2*'SFV+BESS'!$I$9,BD266&lt;'SFV+BESS'!$I$7), BD266*$B$4, IF(AND(BD266&gt;0,BD266*$B$4+BK265&gt;$B$2*'SFV+BESS'!$I$9,BD266*$B$4&lt;'SFV+BESS'!$I$7),$B$2*'SFV+BESS'!$I$9-BK265,IF(AND(BD266&gt;0,BD266*$B$4+BK265&gt;$B$2*'SFV+BESS'!$I$9,BD266*$B$4&gt;'SFV+BESS'!$I$7,BK265&lt;$B$2*'SFV+BESS'!$I$9),$B$2*'SFV+BESS'!$I$9-BK265,IF(AND(BD266&gt;0,BD266*$B$4+BK265&lt;=$B$2*'SFV+BESS'!$I$9,BD266&gt;'SFV+BESS'!$I$7),'SFV+BESS'!$I$7,0))))</f>
        <v>0</v>
      </c>
      <c r="BF266" s="27">
        <f>IF(AND(BD266&lt;0,BK265+BD266/$B$5&gt;$H$2,-BD266/'Carga-Descarga Año'!$B$5&lt;'SFV+BESS'!$I$7),BD266/$B$5,IF(AND(BD266&lt;0,BK265+BD266/$B$5&gt;$H$2,-BD266/'Carga-Descarga Año'!$B$5&gt;'SFV+BESS'!$I$7),-'SFV+BESS'!$I$7,IF(AND(BD266&lt;0,BK265+BD266/$B$5&lt;$H$2),-MIN('SFV+BESS'!$I$7,BK265-$H$2),0)))</f>
        <v>0</v>
      </c>
      <c r="BG266" s="33"/>
      <c r="BH266" s="33">
        <f t="shared" si="301"/>
        <v>0</v>
      </c>
      <c r="BI266" s="27">
        <f t="shared" ref="BI266:BI329" si="337">-BF266*$B$5</f>
        <v>0</v>
      </c>
      <c r="BJ266" s="27">
        <f t="shared" si="302"/>
        <v>0</v>
      </c>
      <c r="BK266" s="28">
        <f>IF((BK265+BE266+BF266)&gt;=$B$2*'SFV+BESS'!$I$9, $B$2*'SFV+BESS'!$I$9, (BK265+BE266+BF266))</f>
        <v>173.61249999999998</v>
      </c>
      <c r="BL266" s="110">
        <f t="shared" ref="BL266:BL329" si="338">IF(BD266&gt;0,BD266-BE266/$B$4,0)</f>
        <v>96.73076740236607</v>
      </c>
      <c r="BQ266" s="251"/>
      <c r="BR266" s="48">
        <v>10.7083333333333</v>
      </c>
      <c r="BS266" s="33">
        <f t="shared" si="320"/>
        <v>70.967481883743332</v>
      </c>
      <c r="BT266" s="33">
        <f>Gen_Cons_Horario!B3172</f>
        <v>0</v>
      </c>
      <c r="BU266" s="35">
        <f t="shared" si="295"/>
        <v>70.967481883743332</v>
      </c>
      <c r="BV266" s="116">
        <f>IF(AND(BU266&gt;0,BU266*$B$4+CB265&lt;=$B$2*'SFV+BESS'!$I$9,BU266&lt;'SFV+BESS'!$I$7), BU266*$B$4, IF(AND(BU266&gt;0,BU266*$B$4+CB265&gt;$B$2*'SFV+BESS'!$I$9,BU266*$B$4&lt;'SFV+BESS'!$I$7),$B$2*'SFV+BESS'!$I$9-CB265,IF(AND(BU266&gt;0,BU266*$B$4+CB265&gt;$B$2*'SFV+BESS'!$I$9,BU266*$B$4&gt;'SFV+BESS'!$I$7,CB265&lt;$B$2*'SFV+BESS'!$I$9),$B$2*'SFV+BESS'!$I$9-CB265,IF(AND(BU266&gt;0,BU266*$B$4+CB265&lt;=$B$2*'SFV+BESS'!$I$9,BU266&gt;'SFV+BESS'!$I$7),'SFV+BESS'!$I$7,0))))</f>
        <v>0</v>
      </c>
      <c r="BW266" s="27">
        <f>IF(AND(BU266&lt;0,CB265+BU266/$B$5&gt;$H$2,-BU266/'Carga-Descarga Año'!$B$5&lt;'SFV+BESS'!$I$7),BU266/$B$5,IF(AND(BU266&lt;0,CB265+BU266/$B$5&gt;$H$2,-BU266/'Carga-Descarga Año'!$B$5&gt;'SFV+BESS'!$I$7),-'SFV+BESS'!$I$7,IF(AND(BU266&lt;0,CB265+BU266/$B$5&lt;$H$2),-MIN('SFV+BESS'!$I$7,CB265-$H$2),0)))</f>
        <v>0</v>
      </c>
      <c r="BX266" s="33"/>
      <c r="BY266" s="33">
        <f t="shared" si="303"/>
        <v>0</v>
      </c>
      <c r="BZ266" s="27">
        <f t="shared" ref="BZ266:BZ329" si="339">-BW266*$B$5</f>
        <v>0</v>
      </c>
      <c r="CA266" s="27">
        <f t="shared" ref="CA266:CA329" si="340">IF(BZ266&lt;-BU266,-(BU266+BZ266),0)</f>
        <v>0</v>
      </c>
      <c r="CB266" s="28">
        <f>IF((CB265+BV266+BW266)&gt;=$B$2*'SFV+BESS'!$I$9, $B$2*'SFV+BESS'!$I$9, (CB265+BV266+BW266))</f>
        <v>173.61249999999998</v>
      </c>
      <c r="CC266" s="110">
        <f t="shared" ref="CC266:CC329" si="341">IF(BU266&gt;0,BU266-BV266/$B$4,0)</f>
        <v>70.967481883743332</v>
      </c>
      <c r="CH266" s="251"/>
      <c r="CI266" s="48">
        <v>10.7083333333333</v>
      </c>
      <c r="CJ266" s="33">
        <f t="shared" si="321"/>
        <v>62.088720438246632</v>
      </c>
      <c r="CK266" s="33">
        <f>Gen_Cons_Horario!B3916</f>
        <v>0</v>
      </c>
      <c r="CL266" s="35">
        <f t="shared" si="296"/>
        <v>62.088720438246632</v>
      </c>
      <c r="CM266" s="116">
        <f>IF(AND(CL266&gt;0,CL266*$B$4+CS265&lt;=$B$2*'SFV+BESS'!$I$9,CL266&lt;'SFV+BESS'!$I$7), CL266*$B$4, IF(AND(CL266&gt;0,CL266*$B$4+CS265&gt;$B$2*'SFV+BESS'!$I$9,CL266*$B$4&lt;'SFV+BESS'!$I$7),$B$2*'SFV+BESS'!$I$9-CS265,IF(AND(CL266&gt;0,CL266*$B$4+CS265&gt;$B$2*'SFV+BESS'!$I$9,CL266*$B$4&gt;'SFV+BESS'!$I$7,CS265&lt;$B$2*'SFV+BESS'!$I$9),$B$2*'SFV+BESS'!$I$9-CS265,IF(AND(CL266&gt;0,CL266*$B$4+CS265&lt;=$B$2*'SFV+BESS'!$I$9,CL266&gt;'SFV+BESS'!$I$7),'SFV+BESS'!$I$7,0))))</f>
        <v>0</v>
      </c>
      <c r="CN266" s="27">
        <f>IF(AND(CL266&lt;0,CS265+CL266/$B$5&gt;$H$2,-CL266/'Carga-Descarga Año'!$B$5&lt;'SFV+BESS'!$I$7),CL266/$B$5,IF(AND(CL266&lt;0,CS265+CL266/$B$5&gt;$H$2,-CL266/'Carga-Descarga Año'!$B$5&gt;'SFV+BESS'!$I$7),-'SFV+BESS'!$I$7,IF(AND(CL266&lt;0,CS265+CL266/$B$5&lt;$H$2),-MIN('SFV+BESS'!$I$7,CS265-$H$2),0)))</f>
        <v>0</v>
      </c>
      <c r="CO266" s="33"/>
      <c r="CP266" s="33">
        <f t="shared" si="304"/>
        <v>0</v>
      </c>
      <c r="CQ266" s="27">
        <f t="shared" ref="CQ266:CQ329" si="342">-CN266*$B$5</f>
        <v>0</v>
      </c>
      <c r="CR266" s="27">
        <f t="shared" si="305"/>
        <v>0</v>
      </c>
      <c r="CS266" s="28">
        <f>IF((CS265+CM266+CN266)&gt;=$B$2*'SFV+BESS'!$I$9, $B$2*'SFV+BESS'!$I$9, (CS265+CM266+CN266))</f>
        <v>173.61249999999998</v>
      </c>
      <c r="CT266" s="110">
        <f t="shared" ref="CT266:CT329" si="343">IF(CL266&gt;0,CL266-CM266/$B$4,0)</f>
        <v>62.088720438246632</v>
      </c>
      <c r="CY266" s="251"/>
      <c r="CZ266" s="48">
        <v>10.7083333333333</v>
      </c>
      <c r="DA266" s="33">
        <f t="shared" si="322"/>
        <v>71.722136617902081</v>
      </c>
      <c r="DB266" s="33">
        <f>Gen_Cons_Horario!B4636</f>
        <v>0</v>
      </c>
      <c r="DC266" s="35">
        <f t="shared" si="287"/>
        <v>71.722136617902081</v>
      </c>
      <c r="DD266" s="116">
        <f>IF(AND(DC266&gt;0,DC266*$B$4+DJ265&lt;=$B$2*'SFV+BESS'!$I$9,DC266&lt;'SFV+BESS'!$I$7), DC266*$B$4, IF(AND(DC266&gt;0,DC266*$B$4+DJ265&gt;$B$2*'SFV+BESS'!$I$9,DC266*$B$4&lt;'SFV+BESS'!$I$7),$B$2*'SFV+BESS'!$I$9-DJ265,IF(AND(DC266&gt;0,DC266*$B$4+DJ265&gt;$B$2*'SFV+BESS'!$I$9,DC266*$B$4&gt;'SFV+BESS'!$I$7,DJ265&lt;$B$2*'SFV+BESS'!$I$9),$B$2*'SFV+BESS'!$I$9-DJ265,IF(AND(DC266&gt;0,DC266*$B$4+DJ265&lt;=$B$2*'SFV+BESS'!$I$9,DC266&gt;'SFV+BESS'!$I$7),'SFV+BESS'!$I$7,0))))</f>
        <v>0</v>
      </c>
      <c r="DE266" s="27">
        <f>IF(AND(DC266&lt;0,DJ265+DC266/$B$5&gt;$H$2,-DC266/'Carga-Descarga Año'!$B$5&lt;'SFV+BESS'!$I$7),DC266/$B$5,IF(AND(DC266&lt;0,DJ265+DC266/$B$5&gt;$H$2,-DC266/'Carga-Descarga Año'!$B$5&gt;'SFV+BESS'!$I$7),-'SFV+BESS'!$I$7,IF(AND(DC266&lt;0,DJ265+DC266/$B$5&lt;$H$2),-MIN('SFV+BESS'!$I$7,DJ265-$H$2),0)))</f>
        <v>0</v>
      </c>
      <c r="DF266" s="33"/>
      <c r="DG266" s="33">
        <f t="shared" si="306"/>
        <v>0</v>
      </c>
      <c r="DH266" s="27">
        <f t="shared" ref="DH266:DH329" si="344">-DE266*$B$5</f>
        <v>0</v>
      </c>
      <c r="DI266" s="27">
        <f t="shared" ref="DI266:DI329" si="345">IF(DH266&lt;-DC266,-(DC266+DH266),0)</f>
        <v>0</v>
      </c>
      <c r="DJ266" s="28">
        <f>IF((DJ265+DD266+DE266)&gt;=$B$2*'SFV+BESS'!$I$9, $B$2*'SFV+BESS'!$I$9, (DJ265+DD266+DE266))</f>
        <v>173.61249999999998</v>
      </c>
      <c r="DK266" s="110">
        <f t="shared" ref="DK266:DK329" si="346">IF(DC266&gt;0,DC266-DD266/$B$4,0)</f>
        <v>71.722136617902081</v>
      </c>
      <c r="DP266" s="251"/>
      <c r="DQ266" s="48">
        <v>10.7083333333333</v>
      </c>
      <c r="DR266" s="33">
        <f t="shared" si="323"/>
        <v>72.15539147323075</v>
      </c>
      <c r="DS266" s="33">
        <f>Gen_Cons_Horario!B5380</f>
        <v>0</v>
      </c>
      <c r="DT266" s="35">
        <f t="shared" si="288"/>
        <v>72.15539147323075</v>
      </c>
      <c r="DU266" s="116">
        <f>IF(AND(DT266&gt;0,DT266*$B$4+EA265&lt;=$B$2*'SFV+BESS'!$I$9,DT266&lt;'SFV+BESS'!$I$7), DT266*$B$4, IF(AND(DT266&gt;0,DT266*$B$4+EA265&gt;$B$2*'SFV+BESS'!$I$9,DT266*$B$4&lt;'SFV+BESS'!$I$7),$B$2*'SFV+BESS'!$I$9-EA265,IF(AND(DT266&gt;0,DT266*$B$4+EA265&gt;$B$2*'SFV+BESS'!$I$9,DT266*$B$4&gt;'SFV+BESS'!$I$7,EA265&lt;$B$2*'SFV+BESS'!$I$9),$B$2*'SFV+BESS'!$I$9-EA265,IF(AND(DT266&gt;0,DT266*$B$4+EA265&lt;=$B$2*'SFV+BESS'!$I$9,DT266&gt;'SFV+BESS'!$I$7),'SFV+BESS'!$I$7,0))))</f>
        <v>0</v>
      </c>
      <c r="DV266" s="27">
        <f>IF(AND(DT266&lt;0,EA265+DT266/$B$5&gt;$H$2,-DT266/'Carga-Descarga Año'!$B$5&lt;'SFV+BESS'!$I$7),DT266/$B$5,IF(AND(DT266&lt;0,EA265+DT266/$B$5&gt;$H$2,-DT266/'Carga-Descarga Año'!$B$5&gt;'SFV+BESS'!$I$7),-'SFV+BESS'!$I$7,IF(AND(DT266&lt;0,EA265+DT266/$B$5&lt;$H$2),-MIN('SFV+BESS'!$I$7,EA265-$H$2),0)))</f>
        <v>0</v>
      </c>
      <c r="DW266" s="33"/>
      <c r="DX266" s="33">
        <f t="shared" si="307"/>
        <v>0</v>
      </c>
      <c r="DY266" s="27">
        <f t="shared" ref="DY266:DY329" si="347">-DV266*$B$5</f>
        <v>0</v>
      </c>
      <c r="DZ266" s="27">
        <f t="shared" si="308"/>
        <v>0</v>
      </c>
      <c r="EA266" s="28">
        <f>IF((EA265+DU266+DV266)&gt;=$B$2*'SFV+BESS'!$I$9, $B$2*'SFV+BESS'!$I$9, (EA265+DU266+DV266))</f>
        <v>173.61249999999998</v>
      </c>
      <c r="EB266" s="110">
        <f t="shared" ref="EB266:EB329" si="348">IF(DT266&gt;0,DT266-DU266/$B$4,0)</f>
        <v>72.15539147323075</v>
      </c>
      <c r="EG266" s="251"/>
      <c r="EH266" s="48">
        <v>10.7083333333333</v>
      </c>
      <c r="EI266" s="33">
        <f t="shared" si="324"/>
        <v>82.031082302570567</v>
      </c>
      <c r="EJ266" s="33">
        <f>Gen_Cons_Horario!B6124</f>
        <v>0</v>
      </c>
      <c r="EK266" s="35">
        <f t="shared" si="289"/>
        <v>82.031082302570567</v>
      </c>
      <c r="EL266" s="116">
        <f>IF(AND(EK266&gt;0,EK266*$B$4+ER265&lt;=$B$2*'SFV+BESS'!$I$9,EK266&lt;'SFV+BESS'!$I$7), EK266*$B$4, IF(AND(EK266&gt;0,EK266*$B$4+ER265&gt;$B$2*'SFV+BESS'!$I$9,EK266*$B$4&lt;'SFV+BESS'!$I$7),$B$2*'SFV+BESS'!$I$9-ER265,IF(AND(EK266&gt;0,EK266*$B$4+ER265&gt;$B$2*'SFV+BESS'!$I$9,EK266*$B$4&gt;'SFV+BESS'!$I$7,ER265&lt;$B$2*'SFV+BESS'!$I$9),$B$2*'SFV+BESS'!$I$9-ER265,IF(AND(EK266&gt;0,EK266*$B$4+ER265&lt;=$B$2*'SFV+BESS'!$I$9,EK266&gt;'SFV+BESS'!$I$7),'SFV+BESS'!$I$7,0))))</f>
        <v>0</v>
      </c>
      <c r="EM266" s="27">
        <f>IF(AND(EK266&lt;0,ER265+EK266/$B$5&gt;$H$2,-EK266/'Carga-Descarga Año'!$B$5&lt;'SFV+BESS'!$I$7),EK266/$B$5,IF(AND(EK266&lt;0,ER265+EK266/$B$5&gt;$H$2,-EK266/'Carga-Descarga Año'!$B$5&gt;'SFV+BESS'!$I$7),-'SFV+BESS'!$I$7,IF(AND(EK266&lt;0,ER265+EK266/$B$5&lt;$H$2),-MIN('SFV+BESS'!$I$7,ER265-$H$2),0)))</f>
        <v>0</v>
      </c>
      <c r="EN266" s="33"/>
      <c r="EO266" s="33">
        <f t="shared" si="309"/>
        <v>0</v>
      </c>
      <c r="EP266" s="27">
        <f t="shared" ref="EP266:EP329" si="349">-EM266*$B$5</f>
        <v>0</v>
      </c>
      <c r="EQ266" s="27">
        <f t="shared" si="310"/>
        <v>0</v>
      </c>
      <c r="ER266" s="28">
        <f>IF((ER265+EL266+EM266)&gt;=$B$2*'SFV+BESS'!$I$9, $B$2*'SFV+BESS'!$I$9, (ER265+EL266+EM266))</f>
        <v>173.61249999999998</v>
      </c>
      <c r="ES266" s="110">
        <f t="shared" ref="ES266:ES329" si="350">IF(EK266&gt;0,EK266-EL266/$B$4,0)</f>
        <v>82.031082302570567</v>
      </c>
      <c r="EX266" s="251"/>
      <c r="EY266" s="48">
        <v>10.7083333333333</v>
      </c>
      <c r="EZ266" s="33">
        <f t="shared" si="325"/>
        <v>93.140060040291317</v>
      </c>
      <c r="FA266" s="33">
        <f>Gen_Cons_Horario!B6844</f>
        <v>0</v>
      </c>
      <c r="FB266" s="35">
        <f t="shared" si="290"/>
        <v>93.140060040291317</v>
      </c>
      <c r="FC266" s="116">
        <f>IF(AND(FB266&gt;0,FB266*$B$4+FI265&lt;=$B$2*'SFV+BESS'!$I$9,FB266&lt;'SFV+BESS'!$I$7), FB266*$B$4, IF(AND(FB266&gt;0,FB266*$B$4+FI265&gt;$B$2*'SFV+BESS'!$I$9,FB266*$B$4&lt;'SFV+BESS'!$I$7),$B$2*'SFV+BESS'!$I$9-FI265,IF(AND(FB266&gt;0,FB266*$B$4+FI265&gt;$B$2*'SFV+BESS'!$I$9,FB266*$B$4&gt;'SFV+BESS'!$I$7,FI265&lt;$B$2*'SFV+BESS'!$I$9),$B$2*'SFV+BESS'!$I$9-FI265,IF(AND(FB266&gt;0,FB266*$B$4+FI265&lt;=$B$2*'SFV+BESS'!$I$9,FB266&gt;'SFV+BESS'!$I$7),'SFV+BESS'!$I$7,0))))</f>
        <v>0</v>
      </c>
      <c r="FD266" s="27">
        <f>IF(AND(FB266&lt;0,FI265+FB266/$B$5&gt;$H$2,-FB266/'Carga-Descarga Año'!$B$5&lt;'SFV+BESS'!$I$7),FB266/$B$5,IF(AND(FB266&lt;0,FI265+FB266/$B$5&gt;$H$2,-FB266/'Carga-Descarga Año'!$B$5&gt;'SFV+BESS'!$I$7),-'SFV+BESS'!$I$7,IF(AND(FB266&lt;0,FI265+FB266/$B$5&lt;$H$2),-MIN('SFV+BESS'!$I$7,FI265-$H$2),0)))</f>
        <v>0</v>
      </c>
      <c r="FE266" s="33"/>
      <c r="FF266" s="33">
        <f t="shared" si="311"/>
        <v>0</v>
      </c>
      <c r="FG266" s="27">
        <f t="shared" ref="FG266:FG329" si="351">-FD266*$B$5</f>
        <v>0</v>
      </c>
      <c r="FH266" s="27">
        <f t="shared" si="312"/>
        <v>0</v>
      </c>
      <c r="FI266" s="28">
        <f>IF((FI265+FC266+FD266)&gt;=$B$2*'SFV+BESS'!$I$9, $B$2*'SFV+BESS'!$I$9, (FI265+FC266+FD266))</f>
        <v>173.61249999999998</v>
      </c>
      <c r="FJ266" s="110">
        <f t="shared" ref="FJ266:FJ329" si="352">IF(FB266&gt;0,FB266-FC266/$B$4,0)</f>
        <v>93.140060040291317</v>
      </c>
      <c r="FO266" s="251"/>
      <c r="FP266" s="48">
        <v>10.7083333333333</v>
      </c>
      <c r="FQ266" s="33">
        <f t="shared" si="326"/>
        <v>106.09652002916586</v>
      </c>
      <c r="FR266" s="33">
        <f>Gen_Cons_Horario!B7588</f>
        <v>0</v>
      </c>
      <c r="FS266" s="35">
        <f t="shared" si="291"/>
        <v>106.09652002916586</v>
      </c>
      <c r="FT266" s="116">
        <f>IF(AND(FS266&gt;0,FS266*$B$4+FZ265&lt;=$B$2*'SFV+BESS'!$I$9,FS266&lt;'SFV+BESS'!$I$7), FS266*$B$4, IF(AND(FS266&gt;0,FS266*$B$4+FZ265&gt;$B$2*'SFV+BESS'!$I$9,FS266*$B$4&lt;'SFV+BESS'!$I$7),$B$2*'SFV+BESS'!$I$9-FZ265,IF(AND(FS266&gt;0,FS266*$B$4+FZ265&gt;$B$2*'SFV+BESS'!$I$9,FS266*$B$4&gt;'SFV+BESS'!$I$7,FZ265&lt;$B$2*'SFV+BESS'!$I$9),$B$2*'SFV+BESS'!$I$9-FZ265,IF(AND(FS266&gt;0,FS266*$B$4+FZ265&lt;=$B$2*'SFV+BESS'!$I$9,FS266&gt;'SFV+BESS'!$I$7),'SFV+BESS'!$I$7,0))))</f>
        <v>0</v>
      </c>
      <c r="FU266" s="27">
        <f>IF(AND(FS266&lt;0,FZ265+FS266/$B$5&gt;$H$2,-FS266/'Carga-Descarga Año'!$B$5&lt;'SFV+BESS'!$I$7),FS266/$B$5,IF(AND(FS266&lt;0,FZ265+FS266/$B$5&gt;$H$2,-FS266/'Carga-Descarga Año'!$B$5&gt;'SFV+BESS'!$I$7),-'SFV+BESS'!$I$7,IF(AND(FS266&lt;0,FZ265+FS266/$B$5&lt;$H$2),-MIN('SFV+BESS'!$I$7,FZ265-$H$2),0)))</f>
        <v>0</v>
      </c>
      <c r="FV266" s="33"/>
      <c r="FW266" s="33">
        <f t="shared" si="313"/>
        <v>0</v>
      </c>
      <c r="FX266" s="27">
        <f t="shared" ref="FX266:FX329" si="353">-FU266*$B$5</f>
        <v>0</v>
      </c>
      <c r="FY266" s="27">
        <f t="shared" si="314"/>
        <v>0</v>
      </c>
      <c r="FZ266" s="28">
        <f>IF((FZ265+FT266+FU266)&gt;=$B$2*'SFV+BESS'!$I$9, $B$2*'SFV+BESS'!$I$9, (FZ265+FT266+FU266))</f>
        <v>173.61249999999998</v>
      </c>
      <c r="GA266" s="110">
        <f t="shared" ref="GA266:GA329" si="354">IF(FS266&gt;0,FS266-FT266/$B$4,0)</f>
        <v>106.09652002916586</v>
      </c>
      <c r="GF266" s="251"/>
      <c r="GG266" s="48">
        <v>10.7083333333333</v>
      </c>
      <c r="GH266" s="33">
        <f t="shared" si="327"/>
        <v>108.86347538032331</v>
      </c>
      <c r="GI266" s="33">
        <f>Gen_Cons_Horario!B8308</f>
        <v>65.927500000000009</v>
      </c>
      <c r="GJ266" s="35">
        <f t="shared" si="297"/>
        <v>42.935975380323299</v>
      </c>
      <c r="GK266" s="116">
        <f>IF(AND(GJ266&gt;0,GJ266*$B$4+GQ265&lt;=$B$2*'SFV+BESS'!$I$9,GJ266&lt;'SFV+BESS'!$I$7), GJ266*$B$4, IF(AND(GJ266&gt;0,GJ266*$B$4+GQ265&gt;$B$2*'SFV+BESS'!$I$9,GJ266*$B$4&lt;'SFV+BESS'!$I$7),$B$2*'SFV+BESS'!$I$9-GQ265,IF(AND(GJ266&gt;0,GJ266*$B$4+GQ265&gt;$B$2*'SFV+BESS'!$I$9,GJ266*$B$4&gt;'SFV+BESS'!$I$7,GQ265&lt;$B$2*'SFV+BESS'!$I$9),$B$2*'SFV+BESS'!$I$9-GQ265,IF(AND(GJ266&gt;0,GJ266*$B$4+GQ265&lt;=$B$2*'SFV+BESS'!$I$9,GJ266&gt;'SFV+BESS'!$I$7),'SFV+BESS'!$I$7,0))))</f>
        <v>0</v>
      </c>
      <c r="GL266" s="27">
        <f>IF(AND(GJ266&lt;0,GQ265+GJ266/$B$5&gt;$H$2,-GJ266/'Carga-Descarga Año'!$B$5&lt;'SFV+BESS'!$I$7),GJ266/$B$5,IF(AND(GJ266&lt;0,GQ265+GJ266/$B$5&gt;$H$2,-GJ266/'Carga-Descarga Año'!$B$5&gt;'SFV+BESS'!$I$7),-'SFV+BESS'!$I$7,IF(AND(GJ266&lt;0,GQ265+GJ266/$B$5&lt;$H$2),-MIN('SFV+BESS'!$I$7,GQ265-$H$2),0)))</f>
        <v>0</v>
      </c>
      <c r="GM266" s="33"/>
      <c r="GN266" s="33">
        <f t="shared" si="315"/>
        <v>65.927500000000009</v>
      </c>
      <c r="GO266" s="27">
        <f t="shared" ref="GO266:GO329" si="355">-GL266*$B$5</f>
        <v>0</v>
      </c>
      <c r="GP266" s="27">
        <f t="shared" si="316"/>
        <v>0</v>
      </c>
      <c r="GQ266" s="28">
        <f>IF((GQ265+GK266+GL266)&gt;=$B$2*'SFV+BESS'!$I$9, $B$2*'SFV+BESS'!$I$9, (GQ265+GK266+GL266))</f>
        <v>173.61249999999998</v>
      </c>
      <c r="GR266" s="110">
        <f t="shared" ref="GR266:GR329" si="356">IF(GJ266&gt;0,GJ266-GK266/$B$4,0)</f>
        <v>42.935975380323299</v>
      </c>
    </row>
    <row r="267" spans="1:200">
      <c r="A267" s="249"/>
      <c r="B267" s="48">
        <v>10.75</v>
      </c>
      <c r="C267" s="38">
        <f t="shared" si="298"/>
        <v>102.86987171993853</v>
      </c>
      <c r="D267" s="2">
        <f>Gen_Cons_Horario!B293</f>
        <v>59.656000000000006</v>
      </c>
      <c r="E267" s="140">
        <f t="shared" si="328"/>
        <v>43.213871719938524</v>
      </c>
      <c r="F267" s="116">
        <f>IF(AND(E267&gt;0,E267*$B$4+L266&lt;=$B$2*'SFV+BESS'!$I$9,E267&lt;'SFV+BESS'!$I$7), E267*$B$4, IF(AND(E267&gt;0,E267*$B$4+L266&gt;$B$2*'SFV+BESS'!$I$9,E267*$B$4&lt;'SFV+BESS'!$I$7),$B$2*'SFV+BESS'!$I$9-L266,IF(AND(E267&gt;0,E267*$B$4+L266&gt;$B$2*'SFV+BESS'!$I$9,E267*$B$4&gt;'SFV+BESS'!$I$7,L266&lt;$B$2*'SFV+BESS'!$I$9),$B$2*'SFV+BESS'!$I$9-L266,IF(AND(E267&gt;0,E267*$B$4+L266&lt;=$B$2*'SFV+BESS'!$I$9,E267&gt;'SFV+BESS'!$I$7),'SFV+BESS'!$I$7,0))))</f>
        <v>0</v>
      </c>
      <c r="G267" s="27">
        <f>IF(AND(E267&lt;0,L266+E267/$B$5&gt;$H$2,-E267/'Carga-Descarga Año'!$B$5&lt;'SFV+BESS'!$I$7),E267/$B$5,IF(AND(E267&lt;0,L266+E267/$B$5&gt;$H$2,-E267/'Carga-Descarga Año'!$B$5&gt;'SFV+BESS'!$I$7),-'SFV+BESS'!$I$7,IF(AND(E267&lt;0,L266+E267/$B$5&lt;$H$2),-MIN('SFV+BESS'!$I$7,L266-$H$2),0)))</f>
        <v>0</v>
      </c>
      <c r="I267" s="38">
        <f t="shared" si="329"/>
        <v>59.656000000000006</v>
      </c>
      <c r="J267" s="27">
        <f t="shared" si="331"/>
        <v>0</v>
      </c>
      <c r="K267" s="27">
        <f t="shared" si="330"/>
        <v>0</v>
      </c>
      <c r="L267" s="28">
        <f>IF((L266+F267+G267)&gt;=$B$2*'SFV+BESS'!$I$9, $B$2*'SFV+BESS'!$I$9, (L266+F267+G267))</f>
        <v>173.61249999999998</v>
      </c>
      <c r="M267" s="110">
        <f t="shared" si="332"/>
        <v>43.213871719938524</v>
      </c>
      <c r="R267" s="251"/>
      <c r="S267" s="48">
        <v>10.75</v>
      </c>
      <c r="T267" s="2">
        <f t="shared" si="317"/>
        <v>103.90307247760497</v>
      </c>
      <c r="U267" s="2">
        <f>Gen_Cons_Horario!B1037</f>
        <v>67.113</v>
      </c>
      <c r="V267" s="35">
        <f t="shared" si="292"/>
        <v>36.790072477604966</v>
      </c>
      <c r="W267" s="116">
        <f>IF(AND(V267&gt;0,V267*$B$4+AC266&lt;=$B$2*'SFV+BESS'!$I$9,V267&lt;'SFV+BESS'!$I$7), V267*$B$4, IF(AND(V267&gt;0,V267*$B$4+AC266&gt;$B$2*'SFV+BESS'!$I$9,V267*$B$4&lt;'SFV+BESS'!$I$7),$B$2*'SFV+BESS'!$I$9-AC266,IF(AND(V267&gt;0,V267*$B$4+AC266&gt;$B$2*'SFV+BESS'!$I$9,V267*$B$4&gt;'SFV+BESS'!$I$7,AC266&lt;$B$2*'SFV+BESS'!$I$9),$B$2*'SFV+BESS'!$I$9-AC266,IF(AND(V267&gt;0,V267*$B$4+AC266&lt;=$B$2*'SFV+BESS'!$I$9,V267&gt;'SFV+BESS'!$I$7),'SFV+BESS'!$I$7,0))))</f>
        <v>0</v>
      </c>
      <c r="X267" s="27">
        <f>IF(AND(V267&lt;0,AC266+V267/$B$5&gt;$H$2,-V267/'Carga-Descarga Año'!$B$5&lt;'SFV+BESS'!$I$7),V267/$B$5,IF(AND(V267&lt;0,AC266+V267/$B$5&gt;$H$2,-V267/'Carga-Descarga Año'!$B$5&gt;'SFV+BESS'!$I$7),-'SFV+BESS'!$I$7,IF(AND(V267&lt;0,AC266+V267/$B$5&lt;$H$2),-MIN('SFV+BESS'!$I$7,AC266-$H$2),0)))</f>
        <v>0</v>
      </c>
      <c r="Z267" s="33">
        <f t="shared" si="286"/>
        <v>67.113</v>
      </c>
      <c r="AA267" s="27">
        <f t="shared" si="333"/>
        <v>0</v>
      </c>
      <c r="AB267" s="27">
        <f t="shared" ref="AB267:AB330" si="357">IF(AA267&lt;-V267,-(V267+AA267),0)</f>
        <v>0</v>
      </c>
      <c r="AC267" s="28">
        <f>IF((AC266+W267+X267)&gt;=$B$2*'SFV+BESS'!$I$9, $B$2*'SFV+BESS'!$I$9, (AC266+W267+X267))</f>
        <v>173.61249999999998</v>
      </c>
      <c r="AD267" s="110">
        <f t="shared" si="334"/>
        <v>36.790072477604966</v>
      </c>
      <c r="AI267" s="251"/>
      <c r="AJ267" s="48">
        <v>10.75</v>
      </c>
      <c r="AK267" s="52">
        <f t="shared" si="318"/>
        <v>95.435636670569934</v>
      </c>
      <c r="AL267" s="33">
        <f>Gen_Cons_Horario!B1709</f>
        <v>37.285000000000004</v>
      </c>
      <c r="AM267" s="35">
        <f t="shared" si="293"/>
        <v>58.150636670569931</v>
      </c>
      <c r="AN267" s="116">
        <f>IF(AND(AM267&gt;0,AM267*$B$4+AT266&lt;=$B$2*'SFV+BESS'!$I$9,AM267&lt;'SFV+BESS'!$I$7), AM267*$B$4, IF(AND(AM267&gt;0,AM267*$B$4+AT266&gt;$B$2*'SFV+BESS'!$I$9,AM267*$B$4&lt;'SFV+BESS'!$I$7),$B$2*'SFV+BESS'!$I$9-AT266,IF(AND(AM267&gt;0,AM267*$B$4+AT266&gt;$B$2*'SFV+BESS'!$I$9,AM267*$B$4&gt;'SFV+BESS'!$I$7,AT266&lt;$B$2*'SFV+BESS'!$I$9),$B$2*'SFV+BESS'!$I$9-AT266,IF(AND(AM267&gt;0,AM267*$B$4+AT266&lt;=$B$2*'SFV+BESS'!$I$9,AM267&gt;'SFV+BESS'!$I$7),'SFV+BESS'!$I$7,0))))</f>
        <v>0</v>
      </c>
      <c r="AO267" s="27">
        <f>IF(AND(AM267&lt;0,AT266+AM267/$B$5&gt;$H$2,-AM267/'Carga-Descarga Año'!$B$5&lt;'SFV+BESS'!$I$7),AM267/$B$5,IF(AND(AM267&lt;0,AT266+AM267/$B$5&gt;$H$2,-AM267/'Carga-Descarga Año'!$B$5&gt;'SFV+BESS'!$I$7),-'SFV+BESS'!$I$7,IF(AND(AM267&lt;0,AT266+AM267/$B$5&lt;$H$2),-MIN('SFV+BESS'!$I$7,AT266-$H$2),0)))</f>
        <v>0</v>
      </c>
      <c r="AP267" s="33"/>
      <c r="AQ267" s="33">
        <f t="shared" si="299"/>
        <v>37.285000000000004</v>
      </c>
      <c r="AR267" s="27">
        <f t="shared" si="335"/>
        <v>0</v>
      </c>
      <c r="AS267" s="27">
        <f t="shared" si="300"/>
        <v>0</v>
      </c>
      <c r="AT267" s="28">
        <f>IF((AT266+AN267+AO267)&gt;=$B$2*'SFV+BESS'!$I$9, $B$2*'SFV+BESS'!$I$9, (AT266+AN267+AO267))</f>
        <v>173.61249999999998</v>
      </c>
      <c r="AU267" s="110">
        <f t="shared" si="336"/>
        <v>58.150636670569931</v>
      </c>
      <c r="AZ267" s="251"/>
      <c r="BA267" s="48">
        <v>10.75</v>
      </c>
      <c r="BB267" s="33">
        <f t="shared" si="319"/>
        <v>62.728437042746478</v>
      </c>
      <c r="BC267" s="33">
        <f>Gen_Cons_Horario!B2453</f>
        <v>0</v>
      </c>
      <c r="BD267" s="35">
        <f t="shared" si="294"/>
        <v>62.728437042746478</v>
      </c>
      <c r="BE267" s="116">
        <f>IF(AND(BD267&gt;0,BD267*$B$4+BK266&lt;=$B$2*'SFV+BESS'!$I$9,BD267&lt;'SFV+BESS'!$I$7), BD267*$B$4, IF(AND(BD267&gt;0,BD267*$B$4+BK266&gt;$B$2*'SFV+BESS'!$I$9,BD267*$B$4&lt;'SFV+BESS'!$I$7),$B$2*'SFV+BESS'!$I$9-BK266,IF(AND(BD267&gt;0,BD267*$B$4+BK266&gt;$B$2*'SFV+BESS'!$I$9,BD267*$B$4&gt;'SFV+BESS'!$I$7,BK266&lt;$B$2*'SFV+BESS'!$I$9),$B$2*'SFV+BESS'!$I$9-BK266,IF(AND(BD267&gt;0,BD267*$B$4+BK266&lt;=$B$2*'SFV+BESS'!$I$9,BD267&gt;'SFV+BESS'!$I$7),'SFV+BESS'!$I$7,0))))</f>
        <v>0</v>
      </c>
      <c r="BF267" s="27">
        <f>IF(AND(BD267&lt;0,BK266+BD267/$B$5&gt;$H$2,-BD267/'Carga-Descarga Año'!$B$5&lt;'SFV+BESS'!$I$7),BD267/$B$5,IF(AND(BD267&lt;0,BK266+BD267/$B$5&gt;$H$2,-BD267/'Carga-Descarga Año'!$B$5&gt;'SFV+BESS'!$I$7),-'SFV+BESS'!$I$7,IF(AND(BD267&lt;0,BK266+BD267/$B$5&lt;$H$2),-MIN('SFV+BESS'!$I$7,BK266-$H$2),0)))</f>
        <v>0</v>
      </c>
      <c r="BG267" s="33"/>
      <c r="BH267" s="33">
        <f t="shared" si="301"/>
        <v>0</v>
      </c>
      <c r="BI267" s="27">
        <f t="shared" si="337"/>
        <v>0</v>
      </c>
      <c r="BJ267" s="27">
        <f t="shared" si="302"/>
        <v>0</v>
      </c>
      <c r="BK267" s="28">
        <f>IF((BK266+BE267+BF267)&gt;=$B$2*'SFV+BESS'!$I$9, $B$2*'SFV+BESS'!$I$9, (BK266+BE267+BF267))</f>
        <v>173.61249999999998</v>
      </c>
      <c r="BL267" s="110">
        <f t="shared" si="338"/>
        <v>62.728437042746478</v>
      </c>
      <c r="BQ267" s="251"/>
      <c r="BR267" s="48">
        <v>10.75</v>
      </c>
      <c r="BS267" s="33">
        <f t="shared" si="320"/>
        <v>20.952304175200414</v>
      </c>
      <c r="BT267" s="33">
        <f>Gen_Cons_Horario!B3173</f>
        <v>0</v>
      </c>
      <c r="BU267" s="35">
        <f t="shared" si="295"/>
        <v>20.952304175200414</v>
      </c>
      <c r="BV267" s="116">
        <f>IF(AND(BU267&gt;0,BU267*$B$4+CB266&lt;=$B$2*'SFV+BESS'!$I$9,BU267&lt;'SFV+BESS'!$I$7), BU267*$B$4, IF(AND(BU267&gt;0,BU267*$B$4+CB266&gt;$B$2*'SFV+BESS'!$I$9,BU267*$B$4&lt;'SFV+BESS'!$I$7),$B$2*'SFV+BESS'!$I$9-CB266,IF(AND(BU267&gt;0,BU267*$B$4+CB266&gt;$B$2*'SFV+BESS'!$I$9,BU267*$B$4&gt;'SFV+BESS'!$I$7,CB266&lt;$B$2*'SFV+BESS'!$I$9),$B$2*'SFV+BESS'!$I$9-CB266,IF(AND(BU267&gt;0,BU267*$B$4+CB266&lt;=$B$2*'SFV+BESS'!$I$9,BU267&gt;'SFV+BESS'!$I$7),'SFV+BESS'!$I$7,0))))</f>
        <v>0</v>
      </c>
      <c r="BW267" s="27">
        <f>IF(AND(BU267&lt;0,CB266+BU267/$B$5&gt;$H$2,-BU267/'Carga-Descarga Año'!$B$5&lt;'SFV+BESS'!$I$7),BU267/$B$5,IF(AND(BU267&lt;0,CB266+BU267/$B$5&gt;$H$2,-BU267/'Carga-Descarga Año'!$B$5&gt;'SFV+BESS'!$I$7),-'SFV+BESS'!$I$7,IF(AND(BU267&lt;0,CB266+BU267/$B$5&lt;$H$2),-MIN('SFV+BESS'!$I$7,CB266-$H$2),0)))</f>
        <v>0</v>
      </c>
      <c r="BX267" s="33"/>
      <c r="BY267" s="33">
        <f t="shared" si="303"/>
        <v>0</v>
      </c>
      <c r="BZ267" s="27">
        <f t="shared" si="339"/>
        <v>0</v>
      </c>
      <c r="CA267" s="27">
        <f t="shared" si="340"/>
        <v>0</v>
      </c>
      <c r="CB267" s="28">
        <f>IF((CB266+BV267+BW267)&gt;=$B$2*'SFV+BESS'!$I$9, $B$2*'SFV+BESS'!$I$9, (CB266+BV267+BW267))</f>
        <v>173.61249999999998</v>
      </c>
      <c r="CC267" s="110">
        <f t="shared" si="341"/>
        <v>20.952304175200414</v>
      </c>
      <c r="CH267" s="251"/>
      <c r="CI267" s="48">
        <v>10.75</v>
      </c>
      <c r="CJ267" s="33">
        <f t="shared" si="321"/>
        <v>15.237891096566022</v>
      </c>
      <c r="CK267" s="33">
        <f>Gen_Cons_Horario!B3917</f>
        <v>0</v>
      </c>
      <c r="CL267" s="35">
        <f t="shared" si="296"/>
        <v>15.237891096566022</v>
      </c>
      <c r="CM267" s="116">
        <f>IF(AND(CL267&gt;0,CL267*$B$4+CS266&lt;=$B$2*'SFV+BESS'!$I$9,CL267&lt;'SFV+BESS'!$I$7), CL267*$B$4, IF(AND(CL267&gt;0,CL267*$B$4+CS266&gt;$B$2*'SFV+BESS'!$I$9,CL267*$B$4&lt;'SFV+BESS'!$I$7),$B$2*'SFV+BESS'!$I$9-CS266,IF(AND(CL267&gt;0,CL267*$B$4+CS266&gt;$B$2*'SFV+BESS'!$I$9,CL267*$B$4&gt;'SFV+BESS'!$I$7,CS266&lt;$B$2*'SFV+BESS'!$I$9),$B$2*'SFV+BESS'!$I$9-CS266,IF(AND(CL267&gt;0,CL267*$B$4+CS266&lt;=$B$2*'SFV+BESS'!$I$9,CL267&gt;'SFV+BESS'!$I$7),'SFV+BESS'!$I$7,0))))</f>
        <v>0</v>
      </c>
      <c r="CN267" s="27">
        <f>IF(AND(CL267&lt;0,CS266+CL267/$B$5&gt;$H$2,-CL267/'Carga-Descarga Año'!$B$5&lt;'SFV+BESS'!$I$7),CL267/$B$5,IF(AND(CL267&lt;0,CS266+CL267/$B$5&gt;$H$2,-CL267/'Carga-Descarga Año'!$B$5&gt;'SFV+BESS'!$I$7),-'SFV+BESS'!$I$7,IF(AND(CL267&lt;0,CS266+CL267/$B$5&lt;$H$2),-MIN('SFV+BESS'!$I$7,CS266-$H$2),0)))</f>
        <v>0</v>
      </c>
      <c r="CO267" s="33"/>
      <c r="CP267" s="33">
        <f t="shared" si="304"/>
        <v>0</v>
      </c>
      <c r="CQ267" s="27">
        <f t="shared" si="342"/>
        <v>0</v>
      </c>
      <c r="CR267" s="27">
        <f t="shared" si="305"/>
        <v>0</v>
      </c>
      <c r="CS267" s="28">
        <f>IF((CS266+CM267+CN267)&gt;=$B$2*'SFV+BESS'!$I$9, $B$2*'SFV+BESS'!$I$9, (CS266+CM267+CN267))</f>
        <v>173.61249999999998</v>
      </c>
      <c r="CT267" s="110">
        <f t="shared" si="343"/>
        <v>15.237891096566022</v>
      </c>
      <c r="CY267" s="251"/>
      <c r="CZ267" s="48">
        <v>10.75</v>
      </c>
      <c r="DA267" s="33">
        <f t="shared" si="322"/>
        <v>22.399706331116558</v>
      </c>
      <c r="DB267" s="33">
        <f>Gen_Cons_Horario!B4637</f>
        <v>0</v>
      </c>
      <c r="DC267" s="35">
        <f t="shared" si="287"/>
        <v>22.399706331116558</v>
      </c>
      <c r="DD267" s="116">
        <f>IF(AND(DC267&gt;0,DC267*$B$4+DJ266&lt;=$B$2*'SFV+BESS'!$I$9,DC267&lt;'SFV+BESS'!$I$7), DC267*$B$4, IF(AND(DC267&gt;0,DC267*$B$4+DJ266&gt;$B$2*'SFV+BESS'!$I$9,DC267*$B$4&lt;'SFV+BESS'!$I$7),$B$2*'SFV+BESS'!$I$9-DJ266,IF(AND(DC267&gt;0,DC267*$B$4+DJ266&gt;$B$2*'SFV+BESS'!$I$9,DC267*$B$4&gt;'SFV+BESS'!$I$7,DJ266&lt;$B$2*'SFV+BESS'!$I$9),$B$2*'SFV+BESS'!$I$9-DJ266,IF(AND(DC267&gt;0,DC267*$B$4+DJ266&lt;=$B$2*'SFV+BESS'!$I$9,DC267&gt;'SFV+BESS'!$I$7),'SFV+BESS'!$I$7,0))))</f>
        <v>0</v>
      </c>
      <c r="DE267" s="27">
        <f>IF(AND(DC267&lt;0,DJ266+DC267/$B$5&gt;$H$2,-DC267/'Carga-Descarga Año'!$B$5&lt;'SFV+BESS'!$I$7),DC267/$B$5,IF(AND(DC267&lt;0,DJ266+DC267/$B$5&gt;$H$2,-DC267/'Carga-Descarga Año'!$B$5&gt;'SFV+BESS'!$I$7),-'SFV+BESS'!$I$7,IF(AND(DC267&lt;0,DJ266+DC267/$B$5&lt;$H$2),-MIN('SFV+BESS'!$I$7,DJ266-$H$2),0)))</f>
        <v>0</v>
      </c>
      <c r="DF267" s="33"/>
      <c r="DG267" s="33">
        <f t="shared" si="306"/>
        <v>0</v>
      </c>
      <c r="DH267" s="27">
        <f t="shared" si="344"/>
        <v>0</v>
      </c>
      <c r="DI267" s="27">
        <f t="shared" si="345"/>
        <v>0</v>
      </c>
      <c r="DJ267" s="28">
        <f>IF((DJ266+DD267+DE267)&gt;=$B$2*'SFV+BESS'!$I$9, $B$2*'SFV+BESS'!$I$9, (DJ266+DD267+DE267))</f>
        <v>173.61249999999998</v>
      </c>
      <c r="DK267" s="110">
        <f t="shared" si="346"/>
        <v>22.399706331116558</v>
      </c>
      <c r="DP267" s="251"/>
      <c r="DQ267" s="48">
        <v>10.75</v>
      </c>
      <c r="DR267" s="33">
        <f t="shared" si="323"/>
        <v>43.502380946179692</v>
      </c>
      <c r="DS267" s="33">
        <f>Gen_Cons_Horario!B5381</f>
        <v>0</v>
      </c>
      <c r="DT267" s="35">
        <f t="shared" si="288"/>
        <v>43.502380946179692</v>
      </c>
      <c r="DU267" s="116">
        <f>IF(AND(DT267&gt;0,DT267*$B$4+EA266&lt;=$B$2*'SFV+BESS'!$I$9,DT267&lt;'SFV+BESS'!$I$7), DT267*$B$4, IF(AND(DT267&gt;0,DT267*$B$4+EA266&gt;$B$2*'SFV+BESS'!$I$9,DT267*$B$4&lt;'SFV+BESS'!$I$7),$B$2*'SFV+BESS'!$I$9-EA266,IF(AND(DT267&gt;0,DT267*$B$4+EA266&gt;$B$2*'SFV+BESS'!$I$9,DT267*$B$4&gt;'SFV+BESS'!$I$7,EA266&lt;$B$2*'SFV+BESS'!$I$9),$B$2*'SFV+BESS'!$I$9-EA266,IF(AND(DT267&gt;0,DT267*$B$4+EA266&lt;=$B$2*'SFV+BESS'!$I$9,DT267&gt;'SFV+BESS'!$I$7),'SFV+BESS'!$I$7,0))))</f>
        <v>0</v>
      </c>
      <c r="DV267" s="27">
        <f>IF(AND(DT267&lt;0,EA266+DT267/$B$5&gt;$H$2,-DT267/'Carga-Descarga Año'!$B$5&lt;'SFV+BESS'!$I$7),DT267/$B$5,IF(AND(DT267&lt;0,EA266+DT267/$B$5&gt;$H$2,-DT267/'Carga-Descarga Año'!$B$5&gt;'SFV+BESS'!$I$7),-'SFV+BESS'!$I$7,IF(AND(DT267&lt;0,EA266+DT267/$B$5&lt;$H$2),-MIN('SFV+BESS'!$I$7,EA266-$H$2),0)))</f>
        <v>0</v>
      </c>
      <c r="DW267" s="33"/>
      <c r="DX267" s="33">
        <f t="shared" si="307"/>
        <v>0</v>
      </c>
      <c r="DY267" s="27">
        <f t="shared" si="347"/>
        <v>0</v>
      </c>
      <c r="DZ267" s="27">
        <f t="shared" si="308"/>
        <v>0</v>
      </c>
      <c r="EA267" s="28">
        <f>IF((EA266+DU267+DV267)&gt;=$B$2*'SFV+BESS'!$I$9, $B$2*'SFV+BESS'!$I$9, (EA266+DU267+DV267))</f>
        <v>173.61249999999998</v>
      </c>
      <c r="EB267" s="110">
        <f t="shared" si="348"/>
        <v>43.502380946179692</v>
      </c>
      <c r="EG267" s="251"/>
      <c r="EH267" s="48">
        <v>10.75</v>
      </c>
      <c r="EI267" s="33">
        <f t="shared" si="324"/>
        <v>59.658968947324041</v>
      </c>
      <c r="EJ267" s="33">
        <f>Gen_Cons_Horario!B6125</f>
        <v>0</v>
      </c>
      <c r="EK267" s="35">
        <f t="shared" si="289"/>
        <v>59.658968947324041</v>
      </c>
      <c r="EL267" s="116">
        <f>IF(AND(EK267&gt;0,EK267*$B$4+ER266&lt;=$B$2*'SFV+BESS'!$I$9,EK267&lt;'SFV+BESS'!$I$7), EK267*$B$4, IF(AND(EK267&gt;0,EK267*$B$4+ER266&gt;$B$2*'SFV+BESS'!$I$9,EK267*$B$4&lt;'SFV+BESS'!$I$7),$B$2*'SFV+BESS'!$I$9-ER266,IF(AND(EK267&gt;0,EK267*$B$4+ER266&gt;$B$2*'SFV+BESS'!$I$9,EK267*$B$4&gt;'SFV+BESS'!$I$7,ER266&lt;$B$2*'SFV+BESS'!$I$9),$B$2*'SFV+BESS'!$I$9-ER266,IF(AND(EK267&gt;0,EK267*$B$4+ER266&lt;=$B$2*'SFV+BESS'!$I$9,EK267&gt;'SFV+BESS'!$I$7),'SFV+BESS'!$I$7,0))))</f>
        <v>0</v>
      </c>
      <c r="EM267" s="27">
        <f>IF(AND(EK267&lt;0,ER266+EK267/$B$5&gt;$H$2,-EK267/'Carga-Descarga Año'!$B$5&lt;'SFV+BESS'!$I$7),EK267/$B$5,IF(AND(EK267&lt;0,ER266+EK267/$B$5&gt;$H$2,-EK267/'Carga-Descarga Año'!$B$5&gt;'SFV+BESS'!$I$7),-'SFV+BESS'!$I$7,IF(AND(EK267&lt;0,ER266+EK267/$B$5&lt;$H$2),-MIN('SFV+BESS'!$I$7,ER266-$H$2),0)))</f>
        <v>0</v>
      </c>
      <c r="EN267" s="33"/>
      <c r="EO267" s="33">
        <f t="shared" si="309"/>
        <v>0</v>
      </c>
      <c r="EP267" s="27">
        <f t="shared" si="349"/>
        <v>0</v>
      </c>
      <c r="EQ267" s="27">
        <f t="shared" si="310"/>
        <v>0</v>
      </c>
      <c r="ER267" s="28">
        <f>IF((ER266+EL267+EM267)&gt;=$B$2*'SFV+BESS'!$I$9, $B$2*'SFV+BESS'!$I$9, (ER266+EL267+EM267))</f>
        <v>173.61249999999998</v>
      </c>
      <c r="ES267" s="110">
        <f t="shared" si="350"/>
        <v>59.658968947324041</v>
      </c>
      <c r="EX267" s="251"/>
      <c r="EY267" s="48">
        <v>10.75</v>
      </c>
      <c r="EZ267" s="33">
        <f t="shared" si="325"/>
        <v>74.053982163182425</v>
      </c>
      <c r="FA267" s="33">
        <f>Gen_Cons_Horario!B6845</f>
        <v>0</v>
      </c>
      <c r="FB267" s="35">
        <f t="shared" si="290"/>
        <v>74.053982163182425</v>
      </c>
      <c r="FC267" s="116">
        <f>IF(AND(FB267&gt;0,FB267*$B$4+FI266&lt;=$B$2*'SFV+BESS'!$I$9,FB267&lt;'SFV+BESS'!$I$7), FB267*$B$4, IF(AND(FB267&gt;0,FB267*$B$4+FI266&gt;$B$2*'SFV+BESS'!$I$9,FB267*$B$4&lt;'SFV+BESS'!$I$7),$B$2*'SFV+BESS'!$I$9-FI266,IF(AND(FB267&gt;0,FB267*$B$4+FI266&gt;$B$2*'SFV+BESS'!$I$9,FB267*$B$4&gt;'SFV+BESS'!$I$7,FI266&lt;$B$2*'SFV+BESS'!$I$9),$B$2*'SFV+BESS'!$I$9-FI266,IF(AND(FB267&gt;0,FB267*$B$4+FI266&lt;=$B$2*'SFV+BESS'!$I$9,FB267&gt;'SFV+BESS'!$I$7),'SFV+BESS'!$I$7,0))))</f>
        <v>0</v>
      </c>
      <c r="FD267" s="27">
        <f>IF(AND(FB267&lt;0,FI266+FB267/$B$5&gt;$H$2,-FB267/'Carga-Descarga Año'!$B$5&lt;'SFV+BESS'!$I$7),FB267/$B$5,IF(AND(FB267&lt;0,FI266+FB267/$B$5&gt;$H$2,-FB267/'Carga-Descarga Año'!$B$5&gt;'SFV+BESS'!$I$7),-'SFV+BESS'!$I$7,IF(AND(FB267&lt;0,FI266+FB267/$B$5&lt;$H$2),-MIN('SFV+BESS'!$I$7,FI266-$H$2),0)))</f>
        <v>0</v>
      </c>
      <c r="FE267" s="33"/>
      <c r="FF267" s="33">
        <f t="shared" si="311"/>
        <v>0</v>
      </c>
      <c r="FG267" s="27">
        <f t="shared" si="351"/>
        <v>0</v>
      </c>
      <c r="FH267" s="27">
        <f t="shared" si="312"/>
        <v>0</v>
      </c>
      <c r="FI267" s="28">
        <f>IF((FI266+FC267+FD267)&gt;=$B$2*'SFV+BESS'!$I$9, $B$2*'SFV+BESS'!$I$9, (FI266+FC267+FD267))</f>
        <v>173.61249999999998</v>
      </c>
      <c r="FJ267" s="110">
        <f t="shared" si="352"/>
        <v>74.053982163182425</v>
      </c>
      <c r="FO267" s="251"/>
      <c r="FP267" s="48">
        <v>10.75</v>
      </c>
      <c r="FQ267" s="33">
        <f t="shared" si="326"/>
        <v>90.474946527938982</v>
      </c>
      <c r="FR267" s="33">
        <f>Gen_Cons_Horario!B7589</f>
        <v>0</v>
      </c>
      <c r="FS267" s="35">
        <f t="shared" si="291"/>
        <v>90.474946527938982</v>
      </c>
      <c r="FT267" s="116">
        <f>IF(AND(FS267&gt;0,FS267*$B$4+FZ266&lt;=$B$2*'SFV+BESS'!$I$9,FS267&lt;'SFV+BESS'!$I$7), FS267*$B$4, IF(AND(FS267&gt;0,FS267*$B$4+FZ266&gt;$B$2*'SFV+BESS'!$I$9,FS267*$B$4&lt;'SFV+BESS'!$I$7),$B$2*'SFV+BESS'!$I$9-FZ266,IF(AND(FS267&gt;0,FS267*$B$4+FZ266&gt;$B$2*'SFV+BESS'!$I$9,FS267*$B$4&gt;'SFV+BESS'!$I$7,FZ266&lt;$B$2*'SFV+BESS'!$I$9),$B$2*'SFV+BESS'!$I$9-FZ266,IF(AND(FS267&gt;0,FS267*$B$4+FZ266&lt;=$B$2*'SFV+BESS'!$I$9,FS267&gt;'SFV+BESS'!$I$7),'SFV+BESS'!$I$7,0))))</f>
        <v>0</v>
      </c>
      <c r="FU267" s="27">
        <f>IF(AND(FS267&lt;0,FZ266+FS267/$B$5&gt;$H$2,-FS267/'Carga-Descarga Año'!$B$5&lt;'SFV+BESS'!$I$7),FS267/$B$5,IF(AND(FS267&lt;0,FZ266+FS267/$B$5&gt;$H$2,-FS267/'Carga-Descarga Año'!$B$5&gt;'SFV+BESS'!$I$7),-'SFV+BESS'!$I$7,IF(AND(FS267&lt;0,FZ266+FS267/$B$5&lt;$H$2),-MIN('SFV+BESS'!$I$7,FZ266-$H$2),0)))</f>
        <v>0</v>
      </c>
      <c r="FV267" s="33"/>
      <c r="FW267" s="33">
        <f t="shared" si="313"/>
        <v>0</v>
      </c>
      <c r="FX267" s="27">
        <f t="shared" si="353"/>
        <v>0</v>
      </c>
      <c r="FY267" s="27">
        <f t="shared" si="314"/>
        <v>0</v>
      </c>
      <c r="FZ267" s="28">
        <f>IF((FZ266+FT267+FU267)&gt;=$B$2*'SFV+BESS'!$I$9, $B$2*'SFV+BESS'!$I$9, (FZ266+FT267+FU267))</f>
        <v>173.61249999999998</v>
      </c>
      <c r="GA267" s="110">
        <f t="shared" si="354"/>
        <v>90.474946527938982</v>
      </c>
      <c r="GF267" s="251"/>
      <c r="GG267" s="48">
        <v>10.75</v>
      </c>
      <c r="GH267" s="33">
        <f t="shared" si="327"/>
        <v>95.072145615161062</v>
      </c>
      <c r="GI267" s="33">
        <f>Gen_Cons_Horario!B8309</f>
        <v>0</v>
      </c>
      <c r="GJ267" s="35">
        <f t="shared" si="297"/>
        <v>95.072145615161062</v>
      </c>
      <c r="GK267" s="116">
        <f>IF(AND(GJ267&gt;0,GJ267*$B$4+GQ266&lt;=$B$2*'SFV+BESS'!$I$9,GJ267&lt;'SFV+BESS'!$I$7), GJ267*$B$4, IF(AND(GJ267&gt;0,GJ267*$B$4+GQ266&gt;$B$2*'SFV+BESS'!$I$9,GJ267*$B$4&lt;'SFV+BESS'!$I$7),$B$2*'SFV+BESS'!$I$9-GQ266,IF(AND(GJ267&gt;0,GJ267*$B$4+GQ266&gt;$B$2*'SFV+BESS'!$I$9,GJ267*$B$4&gt;'SFV+BESS'!$I$7,GQ266&lt;$B$2*'SFV+BESS'!$I$9),$B$2*'SFV+BESS'!$I$9-GQ266,IF(AND(GJ267&gt;0,GJ267*$B$4+GQ266&lt;=$B$2*'SFV+BESS'!$I$9,GJ267&gt;'SFV+BESS'!$I$7),'SFV+BESS'!$I$7,0))))</f>
        <v>0</v>
      </c>
      <c r="GL267" s="27">
        <f>IF(AND(GJ267&lt;0,GQ266+GJ267/$B$5&gt;$H$2,-GJ267/'Carga-Descarga Año'!$B$5&lt;'SFV+BESS'!$I$7),GJ267/$B$5,IF(AND(GJ267&lt;0,GQ266+GJ267/$B$5&gt;$H$2,-GJ267/'Carga-Descarga Año'!$B$5&gt;'SFV+BESS'!$I$7),-'SFV+BESS'!$I$7,IF(AND(GJ267&lt;0,GQ266+GJ267/$B$5&lt;$H$2),-MIN('SFV+BESS'!$I$7,GQ266-$H$2),0)))</f>
        <v>0</v>
      </c>
      <c r="GM267" s="33"/>
      <c r="GN267" s="33">
        <f t="shared" si="315"/>
        <v>0</v>
      </c>
      <c r="GO267" s="27">
        <f t="shared" si="355"/>
        <v>0</v>
      </c>
      <c r="GP267" s="27">
        <f t="shared" si="316"/>
        <v>0</v>
      </c>
      <c r="GQ267" s="28">
        <f>IF((GQ266+GK267+GL267)&gt;=$B$2*'SFV+BESS'!$I$9, $B$2*'SFV+BESS'!$I$9, (GQ266+GK267+GL267))</f>
        <v>173.61249999999998</v>
      </c>
      <c r="GR267" s="110">
        <f t="shared" si="356"/>
        <v>95.072145615161062</v>
      </c>
    </row>
    <row r="268" spans="1:200">
      <c r="A268" s="249"/>
      <c r="B268" s="48">
        <v>10.7916666666667</v>
      </c>
      <c r="C268" s="38">
        <f t="shared" si="298"/>
        <v>79.925483788312661</v>
      </c>
      <c r="D268" s="2">
        <f>Gen_Cons_Horario!B294</f>
        <v>59.656000000000006</v>
      </c>
      <c r="E268" s="140">
        <f t="shared" si="328"/>
        <v>20.269483788312655</v>
      </c>
      <c r="F268" s="116">
        <f>IF(AND(E268&gt;0,E268*$B$4+L267&lt;=$B$2*'SFV+BESS'!$I$9,E268&lt;'SFV+BESS'!$I$7), E268*$B$4, IF(AND(E268&gt;0,E268*$B$4+L267&gt;$B$2*'SFV+BESS'!$I$9,E268*$B$4&lt;'SFV+BESS'!$I$7),$B$2*'SFV+BESS'!$I$9-L267,IF(AND(E268&gt;0,E268*$B$4+L267&gt;$B$2*'SFV+BESS'!$I$9,E268*$B$4&gt;'SFV+BESS'!$I$7,L267&lt;$B$2*'SFV+BESS'!$I$9),$B$2*'SFV+BESS'!$I$9-L267,IF(AND(E268&gt;0,E268*$B$4+L267&lt;=$B$2*'SFV+BESS'!$I$9,E268&gt;'SFV+BESS'!$I$7),'SFV+BESS'!$I$7,0))))</f>
        <v>0</v>
      </c>
      <c r="G268" s="27">
        <f>IF(AND(E268&lt;0,L267+E268/$B$5&gt;$H$2,-E268/'Carga-Descarga Año'!$B$5&lt;'SFV+BESS'!$I$7),E268/$B$5,IF(AND(E268&lt;0,L267+E268/$B$5&gt;$H$2,-E268/'Carga-Descarga Año'!$B$5&gt;'SFV+BESS'!$I$7),-'SFV+BESS'!$I$7,IF(AND(E268&lt;0,L267+E268/$B$5&lt;$H$2),-MIN('SFV+BESS'!$I$7,L267-$H$2),0)))</f>
        <v>0</v>
      </c>
      <c r="I268" s="38">
        <f t="shared" si="329"/>
        <v>59.656000000000006</v>
      </c>
      <c r="J268" s="27">
        <f t="shared" si="331"/>
        <v>0</v>
      </c>
      <c r="K268" s="27">
        <f t="shared" si="330"/>
        <v>0</v>
      </c>
      <c r="L268" s="28">
        <f>IF((L267+F268+G268)&gt;=$B$2*'SFV+BESS'!$I$9, $B$2*'SFV+BESS'!$I$9, (L267+F268+G268))</f>
        <v>173.61249999999998</v>
      </c>
      <c r="M268" s="110">
        <f t="shared" si="332"/>
        <v>20.269483788312655</v>
      </c>
      <c r="R268" s="251"/>
      <c r="S268" s="48">
        <v>10.7916666666667</v>
      </c>
      <c r="T268" s="2">
        <f t="shared" si="317"/>
        <v>73.959352377759757</v>
      </c>
      <c r="U268" s="2">
        <f>Gen_Cons_Horario!B1038</f>
        <v>67.113</v>
      </c>
      <c r="V268" s="35">
        <f t="shared" si="292"/>
        <v>6.8463523777597572</v>
      </c>
      <c r="W268" s="116">
        <f>IF(AND(V268&gt;0,V268*$B$4+AC267&lt;=$B$2*'SFV+BESS'!$I$9,V268&lt;'SFV+BESS'!$I$7), V268*$B$4, IF(AND(V268&gt;0,V268*$B$4+AC267&gt;$B$2*'SFV+BESS'!$I$9,V268*$B$4&lt;'SFV+BESS'!$I$7),$B$2*'SFV+BESS'!$I$9-AC267,IF(AND(V268&gt;0,V268*$B$4+AC267&gt;$B$2*'SFV+BESS'!$I$9,V268*$B$4&gt;'SFV+BESS'!$I$7,AC267&lt;$B$2*'SFV+BESS'!$I$9),$B$2*'SFV+BESS'!$I$9-AC267,IF(AND(V268&gt;0,V268*$B$4+AC267&lt;=$B$2*'SFV+BESS'!$I$9,V268&gt;'SFV+BESS'!$I$7),'SFV+BESS'!$I$7,0))))</f>
        <v>0</v>
      </c>
      <c r="X268" s="27">
        <f>IF(AND(V268&lt;0,AC267+V268/$B$5&gt;$H$2,-V268/'Carga-Descarga Año'!$B$5&lt;'SFV+BESS'!$I$7),V268/$B$5,IF(AND(V268&lt;0,AC267+V268/$B$5&gt;$H$2,-V268/'Carga-Descarga Año'!$B$5&gt;'SFV+BESS'!$I$7),-'SFV+BESS'!$I$7,IF(AND(V268&lt;0,AC267+V268/$B$5&lt;$H$2),-MIN('SFV+BESS'!$I$7,AC267-$H$2),0)))</f>
        <v>0</v>
      </c>
      <c r="Z268" s="33">
        <f t="shared" si="286"/>
        <v>67.113</v>
      </c>
      <c r="AA268" s="27">
        <f t="shared" si="333"/>
        <v>0</v>
      </c>
      <c r="AB268" s="27">
        <f t="shared" si="357"/>
        <v>0</v>
      </c>
      <c r="AC268" s="28">
        <f>IF((AC267+W268+X268)&gt;=$B$2*'SFV+BESS'!$I$9, $B$2*'SFV+BESS'!$I$9, (AC267+W268+X268))</f>
        <v>173.61249999999998</v>
      </c>
      <c r="AD268" s="110">
        <f t="shared" si="334"/>
        <v>6.8463523777597572</v>
      </c>
      <c r="AI268" s="251"/>
      <c r="AJ268" s="48">
        <v>10.7916666666667</v>
      </c>
      <c r="AK268" s="52">
        <f t="shared" si="318"/>
        <v>36.25870067053912</v>
      </c>
      <c r="AL268" s="33">
        <f>Gen_Cons_Horario!B1710</f>
        <v>37.285000000000004</v>
      </c>
      <c r="AM268" s="35">
        <f t="shared" si="293"/>
        <v>-1.0262993294608833</v>
      </c>
      <c r="AN268" s="116">
        <f>IF(AND(AM268&gt;0,AM268*$B$4+AT267&lt;=$B$2*'SFV+BESS'!$I$9,AM268&lt;'SFV+BESS'!$I$7), AM268*$B$4, IF(AND(AM268&gt;0,AM268*$B$4+AT267&gt;$B$2*'SFV+BESS'!$I$9,AM268*$B$4&lt;'SFV+BESS'!$I$7),$B$2*'SFV+BESS'!$I$9-AT267,IF(AND(AM268&gt;0,AM268*$B$4+AT267&gt;$B$2*'SFV+BESS'!$I$9,AM268*$B$4&gt;'SFV+BESS'!$I$7,AT267&lt;$B$2*'SFV+BESS'!$I$9),$B$2*'SFV+BESS'!$I$9-AT267,IF(AND(AM268&gt;0,AM268*$B$4+AT267&lt;=$B$2*'SFV+BESS'!$I$9,AM268&gt;'SFV+BESS'!$I$7),'SFV+BESS'!$I$7,0))))</f>
        <v>0</v>
      </c>
      <c r="AO268" s="27">
        <f>IF(AND(AM268&lt;0,AT267+AM268/$B$5&gt;$H$2,-AM268/'Carga-Descarga Año'!$B$5&lt;'SFV+BESS'!$I$7),AM268/$B$5,IF(AND(AM268&lt;0,AT267+AM268/$B$5&gt;$H$2,-AM268/'Carga-Descarga Año'!$B$5&gt;'SFV+BESS'!$I$7),-'SFV+BESS'!$I$7,IF(AND(AM268&lt;0,AT267+AM268/$B$5&lt;$H$2),-MIN('SFV+BESS'!$I$7,AT267-$H$2),0)))</f>
        <v>-1.0803150836430351</v>
      </c>
      <c r="AP268" s="33"/>
      <c r="AQ268" s="33">
        <f t="shared" si="299"/>
        <v>36.25870067053912</v>
      </c>
      <c r="AR268" s="27">
        <f t="shared" si="335"/>
        <v>1.0262993294608833</v>
      </c>
      <c r="AS268" s="27">
        <f t="shared" si="300"/>
        <v>0</v>
      </c>
      <c r="AT268" s="28">
        <f>IF((AT267+AN268+AO268)&gt;=$B$2*'SFV+BESS'!$I$9, $B$2*'SFV+BESS'!$I$9, (AT267+AN268+AO268))</f>
        <v>172.53218491635695</v>
      </c>
      <c r="AU268" s="110">
        <f t="shared" si="336"/>
        <v>0</v>
      </c>
      <c r="AZ268" s="251"/>
      <c r="BA268" s="48">
        <v>10.7916666666667</v>
      </c>
      <c r="BB268" s="33">
        <f t="shared" si="319"/>
        <v>0.19541569172195167</v>
      </c>
      <c r="BC268" s="33">
        <f>Gen_Cons_Horario!B2454</f>
        <v>0</v>
      </c>
      <c r="BD268" s="35">
        <f t="shared" si="294"/>
        <v>0.19541569172195167</v>
      </c>
      <c r="BE268" s="116">
        <f>IF(AND(BD268&gt;0,BD268*$B$4+BK267&lt;=$B$2*'SFV+BESS'!$I$9,BD268&lt;'SFV+BESS'!$I$7), BD268*$B$4, IF(AND(BD268&gt;0,BD268*$B$4+BK267&gt;$B$2*'SFV+BESS'!$I$9,BD268*$B$4&lt;'SFV+BESS'!$I$7),$B$2*'SFV+BESS'!$I$9-BK267,IF(AND(BD268&gt;0,BD268*$B$4+BK267&gt;$B$2*'SFV+BESS'!$I$9,BD268*$B$4&gt;'SFV+BESS'!$I$7,BK267&lt;$B$2*'SFV+BESS'!$I$9),$B$2*'SFV+BESS'!$I$9-BK267,IF(AND(BD268&gt;0,BD268*$B$4+BK267&lt;=$B$2*'SFV+BESS'!$I$9,BD268&gt;'SFV+BESS'!$I$7),'SFV+BESS'!$I$7,0))))</f>
        <v>0</v>
      </c>
      <c r="BF268" s="27">
        <f>IF(AND(BD268&lt;0,BK267+BD268/$B$5&gt;$H$2,-BD268/'Carga-Descarga Año'!$B$5&lt;'SFV+BESS'!$I$7),BD268/$B$5,IF(AND(BD268&lt;0,BK267+BD268/$B$5&gt;$H$2,-BD268/'Carga-Descarga Año'!$B$5&gt;'SFV+BESS'!$I$7),-'SFV+BESS'!$I$7,IF(AND(BD268&lt;0,BK267+BD268/$B$5&lt;$H$2),-MIN('SFV+BESS'!$I$7,BK267-$H$2),0)))</f>
        <v>0</v>
      </c>
      <c r="BG268" s="33"/>
      <c r="BH268" s="33">
        <f t="shared" si="301"/>
        <v>0</v>
      </c>
      <c r="BI268" s="27">
        <f t="shared" si="337"/>
        <v>0</v>
      </c>
      <c r="BJ268" s="27">
        <f t="shared" si="302"/>
        <v>0</v>
      </c>
      <c r="BK268" s="28">
        <f>IF((BK267+BE268+BF268)&gt;=$B$2*'SFV+BESS'!$I$9, $B$2*'SFV+BESS'!$I$9, (BK267+BE268+BF268))</f>
        <v>173.61249999999998</v>
      </c>
      <c r="BL268" s="110">
        <f t="shared" si="338"/>
        <v>0.19541569172195167</v>
      </c>
      <c r="BQ268" s="251"/>
      <c r="BR268" s="48">
        <v>10.7916666666667</v>
      </c>
      <c r="BS268" s="33">
        <f t="shared" si="320"/>
        <v>0</v>
      </c>
      <c r="BT268" s="33">
        <f>Gen_Cons_Horario!B3174</f>
        <v>0</v>
      </c>
      <c r="BU268" s="35">
        <f t="shared" si="295"/>
        <v>0</v>
      </c>
      <c r="BV268" s="116">
        <f>IF(AND(BU268&gt;0,BU268*$B$4+CB267&lt;=$B$2*'SFV+BESS'!$I$9,BU268&lt;'SFV+BESS'!$I$7), BU268*$B$4, IF(AND(BU268&gt;0,BU268*$B$4+CB267&gt;$B$2*'SFV+BESS'!$I$9,BU268*$B$4&lt;'SFV+BESS'!$I$7),$B$2*'SFV+BESS'!$I$9-CB267,IF(AND(BU268&gt;0,BU268*$B$4+CB267&gt;$B$2*'SFV+BESS'!$I$9,BU268*$B$4&gt;'SFV+BESS'!$I$7,CB267&lt;$B$2*'SFV+BESS'!$I$9),$B$2*'SFV+BESS'!$I$9-CB267,IF(AND(BU268&gt;0,BU268*$B$4+CB267&lt;=$B$2*'SFV+BESS'!$I$9,BU268&gt;'SFV+BESS'!$I$7),'SFV+BESS'!$I$7,0))))</f>
        <v>0</v>
      </c>
      <c r="BW268" s="27">
        <f>IF(AND(BU268&lt;0,CB267+BU268/$B$5&gt;$H$2,-BU268/'Carga-Descarga Año'!$B$5&lt;'SFV+BESS'!$I$7),BU268/$B$5,IF(AND(BU268&lt;0,CB267+BU268/$B$5&gt;$H$2,-BU268/'Carga-Descarga Año'!$B$5&gt;'SFV+BESS'!$I$7),-'SFV+BESS'!$I$7,IF(AND(BU268&lt;0,CB267+BU268/$B$5&lt;$H$2),-MIN('SFV+BESS'!$I$7,CB267-$H$2),0)))</f>
        <v>0</v>
      </c>
      <c r="BX268" s="33"/>
      <c r="BY268" s="33">
        <f t="shared" si="303"/>
        <v>0</v>
      </c>
      <c r="BZ268" s="27">
        <f t="shared" si="339"/>
        <v>0</v>
      </c>
      <c r="CA268" s="27">
        <f t="shared" si="340"/>
        <v>0</v>
      </c>
      <c r="CB268" s="28">
        <f>IF((CB267+BV268+BW268)&gt;=$B$2*'SFV+BESS'!$I$9, $B$2*'SFV+BESS'!$I$9, (CB267+BV268+BW268))</f>
        <v>173.61249999999998</v>
      </c>
      <c r="CC268" s="110">
        <f t="shared" si="341"/>
        <v>0</v>
      </c>
      <c r="CH268" s="251"/>
      <c r="CI268" s="48">
        <v>10.7916666666667</v>
      </c>
      <c r="CJ268" s="33">
        <f t="shared" si="321"/>
        <v>0</v>
      </c>
      <c r="CK268" s="33">
        <f>Gen_Cons_Horario!B3918</f>
        <v>0</v>
      </c>
      <c r="CL268" s="35">
        <f t="shared" si="296"/>
        <v>0</v>
      </c>
      <c r="CM268" s="116">
        <f>IF(AND(CL268&gt;0,CL268*$B$4+CS267&lt;=$B$2*'SFV+BESS'!$I$9,CL268&lt;'SFV+BESS'!$I$7), CL268*$B$4, IF(AND(CL268&gt;0,CL268*$B$4+CS267&gt;$B$2*'SFV+BESS'!$I$9,CL268*$B$4&lt;'SFV+BESS'!$I$7),$B$2*'SFV+BESS'!$I$9-CS267,IF(AND(CL268&gt;0,CL268*$B$4+CS267&gt;$B$2*'SFV+BESS'!$I$9,CL268*$B$4&gt;'SFV+BESS'!$I$7,CS267&lt;$B$2*'SFV+BESS'!$I$9),$B$2*'SFV+BESS'!$I$9-CS267,IF(AND(CL268&gt;0,CL268*$B$4+CS267&lt;=$B$2*'SFV+BESS'!$I$9,CL268&gt;'SFV+BESS'!$I$7),'SFV+BESS'!$I$7,0))))</f>
        <v>0</v>
      </c>
      <c r="CN268" s="27">
        <f>IF(AND(CL268&lt;0,CS267+CL268/$B$5&gt;$H$2,-CL268/'Carga-Descarga Año'!$B$5&lt;'SFV+BESS'!$I$7),CL268/$B$5,IF(AND(CL268&lt;0,CS267+CL268/$B$5&gt;$H$2,-CL268/'Carga-Descarga Año'!$B$5&gt;'SFV+BESS'!$I$7),-'SFV+BESS'!$I$7,IF(AND(CL268&lt;0,CS267+CL268/$B$5&lt;$H$2),-MIN('SFV+BESS'!$I$7,CS267-$H$2),0)))</f>
        <v>0</v>
      </c>
      <c r="CO268" s="33"/>
      <c r="CP268" s="33">
        <f t="shared" si="304"/>
        <v>0</v>
      </c>
      <c r="CQ268" s="27">
        <f t="shared" si="342"/>
        <v>0</v>
      </c>
      <c r="CR268" s="27">
        <f t="shared" si="305"/>
        <v>0</v>
      </c>
      <c r="CS268" s="28">
        <f>IF((CS267+CM268+CN268)&gt;=$B$2*'SFV+BESS'!$I$9, $B$2*'SFV+BESS'!$I$9, (CS267+CM268+CN268))</f>
        <v>173.61249999999998</v>
      </c>
      <c r="CT268" s="110">
        <f t="shared" si="343"/>
        <v>0</v>
      </c>
      <c r="CY268" s="251"/>
      <c r="CZ268" s="48">
        <v>10.7916666666667</v>
      </c>
      <c r="DA268" s="33">
        <f t="shared" si="322"/>
        <v>0</v>
      </c>
      <c r="DB268" s="33">
        <f>Gen_Cons_Horario!B4638</f>
        <v>0</v>
      </c>
      <c r="DC268" s="35">
        <f t="shared" si="287"/>
        <v>0</v>
      </c>
      <c r="DD268" s="116">
        <f>IF(AND(DC268&gt;0,DC268*$B$4+DJ267&lt;=$B$2*'SFV+BESS'!$I$9,DC268&lt;'SFV+BESS'!$I$7), DC268*$B$4, IF(AND(DC268&gt;0,DC268*$B$4+DJ267&gt;$B$2*'SFV+BESS'!$I$9,DC268*$B$4&lt;'SFV+BESS'!$I$7),$B$2*'SFV+BESS'!$I$9-DJ267,IF(AND(DC268&gt;0,DC268*$B$4+DJ267&gt;$B$2*'SFV+BESS'!$I$9,DC268*$B$4&gt;'SFV+BESS'!$I$7,DJ267&lt;$B$2*'SFV+BESS'!$I$9),$B$2*'SFV+BESS'!$I$9-DJ267,IF(AND(DC268&gt;0,DC268*$B$4+DJ267&lt;=$B$2*'SFV+BESS'!$I$9,DC268&gt;'SFV+BESS'!$I$7),'SFV+BESS'!$I$7,0))))</f>
        <v>0</v>
      </c>
      <c r="DE268" s="27">
        <f>IF(AND(DC268&lt;0,DJ267+DC268/$B$5&gt;$H$2,-DC268/'Carga-Descarga Año'!$B$5&lt;'SFV+BESS'!$I$7),DC268/$B$5,IF(AND(DC268&lt;0,DJ267+DC268/$B$5&gt;$H$2,-DC268/'Carga-Descarga Año'!$B$5&gt;'SFV+BESS'!$I$7),-'SFV+BESS'!$I$7,IF(AND(DC268&lt;0,DJ267+DC268/$B$5&lt;$H$2),-MIN('SFV+BESS'!$I$7,DJ267-$H$2),0)))</f>
        <v>0</v>
      </c>
      <c r="DF268" s="33"/>
      <c r="DG268" s="33">
        <f t="shared" si="306"/>
        <v>0</v>
      </c>
      <c r="DH268" s="27">
        <f t="shared" si="344"/>
        <v>0</v>
      </c>
      <c r="DI268" s="27">
        <f t="shared" si="345"/>
        <v>0</v>
      </c>
      <c r="DJ268" s="28">
        <f>IF((DJ267+DD268+DE268)&gt;=$B$2*'SFV+BESS'!$I$9, $B$2*'SFV+BESS'!$I$9, (DJ267+DD268+DE268))</f>
        <v>173.61249999999998</v>
      </c>
      <c r="DK268" s="110">
        <f t="shared" si="346"/>
        <v>0</v>
      </c>
      <c r="DP268" s="251"/>
      <c r="DQ268" s="48">
        <v>10.7916666666667</v>
      </c>
      <c r="DR268" s="33">
        <f t="shared" si="323"/>
        <v>0</v>
      </c>
      <c r="DS268" s="33">
        <f>Gen_Cons_Horario!B5382</f>
        <v>0</v>
      </c>
      <c r="DT268" s="35">
        <f t="shared" si="288"/>
        <v>0</v>
      </c>
      <c r="DU268" s="116">
        <f>IF(AND(DT268&gt;0,DT268*$B$4+EA267&lt;=$B$2*'SFV+BESS'!$I$9,DT268&lt;'SFV+BESS'!$I$7), DT268*$B$4, IF(AND(DT268&gt;0,DT268*$B$4+EA267&gt;$B$2*'SFV+BESS'!$I$9,DT268*$B$4&lt;'SFV+BESS'!$I$7),$B$2*'SFV+BESS'!$I$9-EA267,IF(AND(DT268&gt;0,DT268*$B$4+EA267&gt;$B$2*'SFV+BESS'!$I$9,DT268*$B$4&gt;'SFV+BESS'!$I$7,EA267&lt;$B$2*'SFV+BESS'!$I$9),$B$2*'SFV+BESS'!$I$9-EA267,IF(AND(DT268&gt;0,DT268*$B$4+EA267&lt;=$B$2*'SFV+BESS'!$I$9,DT268&gt;'SFV+BESS'!$I$7),'SFV+BESS'!$I$7,0))))</f>
        <v>0</v>
      </c>
      <c r="DV268" s="27">
        <f>IF(AND(DT268&lt;0,EA267+DT268/$B$5&gt;$H$2,-DT268/'Carga-Descarga Año'!$B$5&lt;'SFV+BESS'!$I$7),DT268/$B$5,IF(AND(DT268&lt;0,EA267+DT268/$B$5&gt;$H$2,-DT268/'Carga-Descarga Año'!$B$5&gt;'SFV+BESS'!$I$7),-'SFV+BESS'!$I$7,IF(AND(DT268&lt;0,EA267+DT268/$B$5&lt;$H$2),-MIN('SFV+BESS'!$I$7,EA267-$H$2),0)))</f>
        <v>0</v>
      </c>
      <c r="DW268" s="33"/>
      <c r="DX268" s="33">
        <f t="shared" si="307"/>
        <v>0</v>
      </c>
      <c r="DY268" s="27">
        <f t="shared" si="347"/>
        <v>0</v>
      </c>
      <c r="DZ268" s="27">
        <f t="shared" si="308"/>
        <v>0</v>
      </c>
      <c r="EA268" s="28">
        <f>IF((EA267+DU268+DV268)&gt;=$B$2*'SFV+BESS'!$I$9, $B$2*'SFV+BESS'!$I$9, (EA267+DU268+DV268))</f>
        <v>173.61249999999998</v>
      </c>
      <c r="EB268" s="110">
        <f t="shared" si="348"/>
        <v>0</v>
      </c>
      <c r="EG268" s="251"/>
      <c r="EH268" s="48">
        <v>10.7916666666667</v>
      </c>
      <c r="EI268" s="33">
        <f t="shared" si="324"/>
        <v>9.0697756845593993</v>
      </c>
      <c r="EJ268" s="33">
        <f>Gen_Cons_Horario!B6126</f>
        <v>0</v>
      </c>
      <c r="EK268" s="35">
        <f t="shared" si="289"/>
        <v>9.0697756845593993</v>
      </c>
      <c r="EL268" s="116">
        <f>IF(AND(EK268&gt;0,EK268*$B$4+ER267&lt;=$B$2*'SFV+BESS'!$I$9,EK268&lt;'SFV+BESS'!$I$7), EK268*$B$4, IF(AND(EK268&gt;0,EK268*$B$4+ER267&gt;$B$2*'SFV+BESS'!$I$9,EK268*$B$4&lt;'SFV+BESS'!$I$7),$B$2*'SFV+BESS'!$I$9-ER267,IF(AND(EK268&gt;0,EK268*$B$4+ER267&gt;$B$2*'SFV+BESS'!$I$9,EK268*$B$4&gt;'SFV+BESS'!$I$7,ER267&lt;$B$2*'SFV+BESS'!$I$9),$B$2*'SFV+BESS'!$I$9-ER267,IF(AND(EK268&gt;0,EK268*$B$4+ER267&lt;=$B$2*'SFV+BESS'!$I$9,EK268&gt;'SFV+BESS'!$I$7),'SFV+BESS'!$I$7,0))))</f>
        <v>0</v>
      </c>
      <c r="EM268" s="27">
        <f>IF(AND(EK268&lt;0,ER267+EK268/$B$5&gt;$H$2,-EK268/'Carga-Descarga Año'!$B$5&lt;'SFV+BESS'!$I$7),EK268/$B$5,IF(AND(EK268&lt;0,ER267+EK268/$B$5&gt;$H$2,-EK268/'Carga-Descarga Año'!$B$5&gt;'SFV+BESS'!$I$7),-'SFV+BESS'!$I$7,IF(AND(EK268&lt;0,ER267+EK268/$B$5&lt;$H$2),-MIN('SFV+BESS'!$I$7,ER267-$H$2),0)))</f>
        <v>0</v>
      </c>
      <c r="EN268" s="33"/>
      <c r="EO268" s="33">
        <f t="shared" si="309"/>
        <v>0</v>
      </c>
      <c r="EP268" s="27">
        <f t="shared" si="349"/>
        <v>0</v>
      </c>
      <c r="EQ268" s="27">
        <f t="shared" si="310"/>
        <v>0</v>
      </c>
      <c r="ER268" s="28">
        <f>IF((ER267+EL268+EM268)&gt;=$B$2*'SFV+BESS'!$I$9, $B$2*'SFV+BESS'!$I$9, (ER267+EL268+EM268))</f>
        <v>173.61249999999998</v>
      </c>
      <c r="ES268" s="110">
        <f t="shared" si="350"/>
        <v>9.0697756845593993</v>
      </c>
      <c r="EX268" s="251"/>
      <c r="EY268" s="48">
        <v>10.7916666666667</v>
      </c>
      <c r="EZ268" s="33">
        <f t="shared" si="325"/>
        <v>26.14792669163916</v>
      </c>
      <c r="FA268" s="33">
        <f>Gen_Cons_Horario!B6846</f>
        <v>0</v>
      </c>
      <c r="FB268" s="35">
        <f t="shared" si="290"/>
        <v>26.14792669163916</v>
      </c>
      <c r="FC268" s="116">
        <f>IF(AND(FB268&gt;0,FB268*$B$4+FI267&lt;=$B$2*'SFV+BESS'!$I$9,FB268&lt;'SFV+BESS'!$I$7), FB268*$B$4, IF(AND(FB268&gt;0,FB268*$B$4+FI267&gt;$B$2*'SFV+BESS'!$I$9,FB268*$B$4&lt;'SFV+BESS'!$I$7),$B$2*'SFV+BESS'!$I$9-FI267,IF(AND(FB268&gt;0,FB268*$B$4+FI267&gt;$B$2*'SFV+BESS'!$I$9,FB268*$B$4&gt;'SFV+BESS'!$I$7,FI267&lt;$B$2*'SFV+BESS'!$I$9),$B$2*'SFV+BESS'!$I$9-FI267,IF(AND(FB268&gt;0,FB268*$B$4+FI267&lt;=$B$2*'SFV+BESS'!$I$9,FB268&gt;'SFV+BESS'!$I$7),'SFV+BESS'!$I$7,0))))</f>
        <v>0</v>
      </c>
      <c r="FD268" s="27">
        <f>IF(AND(FB268&lt;0,FI267+FB268/$B$5&gt;$H$2,-FB268/'Carga-Descarga Año'!$B$5&lt;'SFV+BESS'!$I$7),FB268/$B$5,IF(AND(FB268&lt;0,FI267+FB268/$B$5&gt;$H$2,-FB268/'Carga-Descarga Año'!$B$5&gt;'SFV+BESS'!$I$7),-'SFV+BESS'!$I$7,IF(AND(FB268&lt;0,FI267+FB268/$B$5&lt;$H$2),-MIN('SFV+BESS'!$I$7,FI267-$H$2),0)))</f>
        <v>0</v>
      </c>
      <c r="FE268" s="33"/>
      <c r="FF268" s="33">
        <f t="shared" si="311"/>
        <v>0</v>
      </c>
      <c r="FG268" s="27">
        <f t="shared" si="351"/>
        <v>0</v>
      </c>
      <c r="FH268" s="27">
        <f t="shared" si="312"/>
        <v>0</v>
      </c>
      <c r="FI268" s="28">
        <f>IF((FI267+FC268+FD268)&gt;=$B$2*'SFV+BESS'!$I$9, $B$2*'SFV+BESS'!$I$9, (FI267+FC268+FD268))</f>
        <v>173.61249999999998</v>
      </c>
      <c r="FJ268" s="110">
        <f t="shared" si="352"/>
        <v>26.14792669163916</v>
      </c>
      <c r="FO268" s="251"/>
      <c r="FP268" s="48">
        <v>10.7916666666667</v>
      </c>
      <c r="FQ268" s="33">
        <f t="shared" si="326"/>
        <v>59.231799525485236</v>
      </c>
      <c r="FR268" s="33">
        <f>Gen_Cons_Horario!B7590</f>
        <v>0</v>
      </c>
      <c r="FS268" s="35">
        <f t="shared" si="291"/>
        <v>59.231799525485236</v>
      </c>
      <c r="FT268" s="116">
        <f>IF(AND(FS268&gt;0,FS268*$B$4+FZ267&lt;=$B$2*'SFV+BESS'!$I$9,FS268&lt;'SFV+BESS'!$I$7), FS268*$B$4, IF(AND(FS268&gt;0,FS268*$B$4+FZ267&gt;$B$2*'SFV+BESS'!$I$9,FS268*$B$4&lt;'SFV+BESS'!$I$7),$B$2*'SFV+BESS'!$I$9-FZ267,IF(AND(FS268&gt;0,FS268*$B$4+FZ267&gt;$B$2*'SFV+BESS'!$I$9,FS268*$B$4&gt;'SFV+BESS'!$I$7,FZ267&lt;$B$2*'SFV+BESS'!$I$9),$B$2*'SFV+BESS'!$I$9-FZ267,IF(AND(FS268&gt;0,FS268*$B$4+FZ267&lt;=$B$2*'SFV+BESS'!$I$9,FS268&gt;'SFV+BESS'!$I$7),'SFV+BESS'!$I$7,0))))</f>
        <v>0</v>
      </c>
      <c r="FU268" s="27">
        <f>IF(AND(FS268&lt;0,FZ267+FS268/$B$5&gt;$H$2,-FS268/'Carga-Descarga Año'!$B$5&lt;'SFV+BESS'!$I$7),FS268/$B$5,IF(AND(FS268&lt;0,FZ267+FS268/$B$5&gt;$H$2,-FS268/'Carga-Descarga Año'!$B$5&gt;'SFV+BESS'!$I$7),-'SFV+BESS'!$I$7,IF(AND(FS268&lt;0,FZ267+FS268/$B$5&lt;$H$2),-MIN('SFV+BESS'!$I$7,FZ267-$H$2),0)))</f>
        <v>0</v>
      </c>
      <c r="FV268" s="33"/>
      <c r="FW268" s="33">
        <f t="shared" si="313"/>
        <v>0</v>
      </c>
      <c r="FX268" s="27">
        <f t="shared" si="353"/>
        <v>0</v>
      </c>
      <c r="FY268" s="27">
        <f t="shared" si="314"/>
        <v>0</v>
      </c>
      <c r="FZ268" s="28">
        <f>IF((FZ267+FT268+FU268)&gt;=$B$2*'SFV+BESS'!$I$9, $B$2*'SFV+BESS'!$I$9, (FZ267+FT268+FU268))</f>
        <v>173.61249999999998</v>
      </c>
      <c r="GA268" s="110">
        <f t="shared" si="354"/>
        <v>59.231799525485236</v>
      </c>
      <c r="GF268" s="251"/>
      <c r="GG268" s="48">
        <v>10.7916666666667</v>
      </c>
      <c r="GH268" s="33">
        <f t="shared" si="327"/>
        <v>72.477839404150572</v>
      </c>
      <c r="GI268" s="33">
        <f>Gen_Cons_Horario!B8310</f>
        <v>0</v>
      </c>
      <c r="GJ268" s="35">
        <f t="shared" si="297"/>
        <v>72.477839404150572</v>
      </c>
      <c r="GK268" s="116">
        <f>IF(AND(GJ268&gt;0,GJ268*$B$4+GQ267&lt;=$B$2*'SFV+BESS'!$I$9,GJ268&lt;'SFV+BESS'!$I$7), GJ268*$B$4, IF(AND(GJ268&gt;0,GJ268*$B$4+GQ267&gt;$B$2*'SFV+BESS'!$I$9,GJ268*$B$4&lt;'SFV+BESS'!$I$7),$B$2*'SFV+BESS'!$I$9-GQ267,IF(AND(GJ268&gt;0,GJ268*$B$4+GQ267&gt;$B$2*'SFV+BESS'!$I$9,GJ268*$B$4&gt;'SFV+BESS'!$I$7,GQ267&lt;$B$2*'SFV+BESS'!$I$9),$B$2*'SFV+BESS'!$I$9-GQ267,IF(AND(GJ268&gt;0,GJ268*$B$4+GQ267&lt;=$B$2*'SFV+BESS'!$I$9,GJ268&gt;'SFV+BESS'!$I$7),'SFV+BESS'!$I$7,0))))</f>
        <v>0</v>
      </c>
      <c r="GL268" s="27">
        <f>IF(AND(GJ268&lt;0,GQ267+GJ268/$B$5&gt;$H$2,-GJ268/'Carga-Descarga Año'!$B$5&lt;'SFV+BESS'!$I$7),GJ268/$B$5,IF(AND(GJ268&lt;0,GQ267+GJ268/$B$5&gt;$H$2,-GJ268/'Carga-Descarga Año'!$B$5&gt;'SFV+BESS'!$I$7),-'SFV+BESS'!$I$7,IF(AND(GJ268&lt;0,GQ267+GJ268/$B$5&lt;$H$2),-MIN('SFV+BESS'!$I$7,GQ267-$H$2),0)))</f>
        <v>0</v>
      </c>
      <c r="GM268" s="33"/>
      <c r="GN268" s="33">
        <f t="shared" si="315"/>
        <v>0</v>
      </c>
      <c r="GO268" s="27">
        <f t="shared" si="355"/>
        <v>0</v>
      </c>
      <c r="GP268" s="27">
        <f t="shared" si="316"/>
        <v>0</v>
      </c>
      <c r="GQ268" s="28">
        <f>IF((GQ267+GK268+GL268)&gt;=$B$2*'SFV+BESS'!$I$9, $B$2*'SFV+BESS'!$I$9, (GQ267+GK268+GL268))</f>
        <v>173.61249999999998</v>
      </c>
      <c r="GR268" s="110">
        <f t="shared" si="356"/>
        <v>72.477839404150572</v>
      </c>
    </row>
    <row r="269" spans="1:200">
      <c r="A269" s="249"/>
      <c r="B269" s="48">
        <v>10.8333333333333</v>
      </c>
      <c r="C269" s="38">
        <f t="shared" si="298"/>
        <v>27.350926011209655</v>
      </c>
      <c r="D269" s="2">
        <f>Gen_Cons_Horario!B295</f>
        <v>22.371000000000002</v>
      </c>
      <c r="E269" s="140">
        <f t="shared" si="328"/>
        <v>4.9799260112096526</v>
      </c>
      <c r="F269" s="116">
        <f>IF(AND(E269&gt;0,E269*$B$4+L268&lt;=$B$2*'SFV+BESS'!$I$9,E269&lt;'SFV+BESS'!$I$7), E269*$B$4, IF(AND(E269&gt;0,E269*$B$4+L268&gt;$B$2*'SFV+BESS'!$I$9,E269*$B$4&lt;'SFV+BESS'!$I$7),$B$2*'SFV+BESS'!$I$9-L268,IF(AND(E269&gt;0,E269*$B$4+L268&gt;$B$2*'SFV+BESS'!$I$9,E269*$B$4&gt;'SFV+BESS'!$I$7,L268&lt;$B$2*'SFV+BESS'!$I$9),$B$2*'SFV+BESS'!$I$9-L268,IF(AND(E269&gt;0,E269*$B$4+L268&lt;=$B$2*'SFV+BESS'!$I$9,E269&gt;'SFV+BESS'!$I$7),'SFV+BESS'!$I$7,0))))</f>
        <v>0</v>
      </c>
      <c r="G269" s="27">
        <f>IF(AND(E269&lt;0,L268+E269/$B$5&gt;$H$2,-E269/'Carga-Descarga Año'!$B$5&lt;'SFV+BESS'!$I$7),E269/$B$5,IF(AND(E269&lt;0,L268+E269/$B$5&gt;$H$2,-E269/'Carga-Descarga Año'!$B$5&gt;'SFV+BESS'!$I$7),-'SFV+BESS'!$I$7,IF(AND(E269&lt;0,L268+E269/$B$5&lt;$H$2),-MIN('SFV+BESS'!$I$7,L268-$H$2),0)))</f>
        <v>0</v>
      </c>
      <c r="I269" s="38">
        <f t="shared" si="329"/>
        <v>22.371000000000002</v>
      </c>
      <c r="J269" s="27">
        <f t="shared" si="331"/>
        <v>0</v>
      </c>
      <c r="K269" s="27">
        <f t="shared" si="330"/>
        <v>0</v>
      </c>
      <c r="L269" s="28">
        <f>IF((L268+F269+G269)&gt;=$B$2*'SFV+BESS'!$I$9, $B$2*'SFV+BESS'!$I$9, (L268+F269+G269))</f>
        <v>173.61249999999998</v>
      </c>
      <c r="M269" s="110">
        <f t="shared" si="332"/>
        <v>4.9799260112096526</v>
      </c>
      <c r="R269" s="251"/>
      <c r="S269" s="48">
        <v>10.8333333333333</v>
      </c>
      <c r="T269" s="2">
        <f t="shared" si="317"/>
        <v>9.3267324901157203</v>
      </c>
      <c r="U269" s="2">
        <f>Gen_Cons_Horario!B1039</f>
        <v>0</v>
      </c>
      <c r="V269" s="35">
        <f t="shared" si="292"/>
        <v>9.3267324901157203</v>
      </c>
      <c r="W269" s="116">
        <f>IF(AND(V269&gt;0,V269*$B$4+AC268&lt;=$B$2*'SFV+BESS'!$I$9,V269&lt;'SFV+BESS'!$I$7), V269*$B$4, IF(AND(V269&gt;0,V269*$B$4+AC268&gt;$B$2*'SFV+BESS'!$I$9,V269*$B$4&lt;'SFV+BESS'!$I$7),$B$2*'SFV+BESS'!$I$9-AC268,IF(AND(V269&gt;0,V269*$B$4+AC268&gt;$B$2*'SFV+BESS'!$I$9,V269*$B$4&gt;'SFV+BESS'!$I$7,AC268&lt;$B$2*'SFV+BESS'!$I$9),$B$2*'SFV+BESS'!$I$9-AC268,IF(AND(V269&gt;0,V269*$B$4+AC268&lt;=$B$2*'SFV+BESS'!$I$9,V269&gt;'SFV+BESS'!$I$7),'SFV+BESS'!$I$7,0))))</f>
        <v>0</v>
      </c>
      <c r="X269" s="27">
        <f>IF(AND(V269&lt;0,AC268+V269/$B$5&gt;$H$2,-V269/'Carga-Descarga Año'!$B$5&lt;'SFV+BESS'!$I$7),V269/$B$5,IF(AND(V269&lt;0,AC268+V269/$B$5&gt;$H$2,-V269/'Carga-Descarga Año'!$B$5&gt;'SFV+BESS'!$I$7),-'SFV+BESS'!$I$7,IF(AND(V269&lt;0,AC268+V269/$B$5&lt;$H$2),-MIN('SFV+BESS'!$I$7,AC268-$H$2),0)))</f>
        <v>0</v>
      </c>
      <c r="Z269" s="33">
        <f t="shared" si="286"/>
        <v>0</v>
      </c>
      <c r="AA269" s="27">
        <f t="shared" si="333"/>
        <v>0</v>
      </c>
      <c r="AB269" s="27">
        <f t="shared" si="357"/>
        <v>0</v>
      </c>
      <c r="AC269" s="28">
        <f>IF((AC268+W269+X269)&gt;=$B$2*'SFV+BESS'!$I$9, $B$2*'SFV+BESS'!$I$9, (AC268+W269+X269))</f>
        <v>173.61249999999998</v>
      </c>
      <c r="AD269" s="110">
        <f t="shared" si="334"/>
        <v>9.3267324901157203</v>
      </c>
      <c r="AI269" s="251"/>
      <c r="AJ269" s="48">
        <v>10.8333333333333</v>
      </c>
      <c r="AK269" s="52">
        <f t="shared" si="318"/>
        <v>0</v>
      </c>
      <c r="AL269" s="33">
        <f>Gen_Cons_Horario!B1711</f>
        <v>0</v>
      </c>
      <c r="AM269" s="35">
        <f t="shared" si="293"/>
        <v>0</v>
      </c>
      <c r="AN269" s="116">
        <f>IF(AND(AM269&gt;0,AM269*$B$4+AT268&lt;=$B$2*'SFV+BESS'!$I$9,AM269&lt;'SFV+BESS'!$I$7), AM269*$B$4, IF(AND(AM269&gt;0,AM269*$B$4+AT268&gt;$B$2*'SFV+BESS'!$I$9,AM269*$B$4&lt;'SFV+BESS'!$I$7),$B$2*'SFV+BESS'!$I$9-AT268,IF(AND(AM269&gt;0,AM269*$B$4+AT268&gt;$B$2*'SFV+BESS'!$I$9,AM269*$B$4&gt;'SFV+BESS'!$I$7,AT268&lt;$B$2*'SFV+BESS'!$I$9),$B$2*'SFV+BESS'!$I$9-AT268,IF(AND(AM269&gt;0,AM269*$B$4+AT268&lt;=$B$2*'SFV+BESS'!$I$9,AM269&gt;'SFV+BESS'!$I$7),'SFV+BESS'!$I$7,0))))</f>
        <v>0</v>
      </c>
      <c r="AO269" s="27">
        <f>IF(AND(AM269&lt;0,AT268+AM269/$B$5&gt;$H$2,-AM269/'Carga-Descarga Año'!$B$5&lt;'SFV+BESS'!$I$7),AM269/$B$5,IF(AND(AM269&lt;0,AT268+AM269/$B$5&gt;$H$2,-AM269/'Carga-Descarga Año'!$B$5&gt;'SFV+BESS'!$I$7),-'SFV+BESS'!$I$7,IF(AND(AM269&lt;0,AT268+AM269/$B$5&lt;$H$2),-MIN('SFV+BESS'!$I$7,AT268-$H$2),0)))</f>
        <v>0</v>
      </c>
      <c r="AP269" s="33"/>
      <c r="AQ269" s="33">
        <f t="shared" si="299"/>
        <v>0</v>
      </c>
      <c r="AR269" s="27">
        <f t="shared" si="335"/>
        <v>0</v>
      </c>
      <c r="AS269" s="27">
        <f t="shared" si="300"/>
        <v>0</v>
      </c>
      <c r="AT269" s="28">
        <f>IF((AT268+AN269+AO269)&gt;=$B$2*'SFV+BESS'!$I$9, $B$2*'SFV+BESS'!$I$9, (AT268+AN269+AO269))</f>
        <v>172.53218491635695</v>
      </c>
      <c r="AU269" s="110">
        <f t="shared" si="336"/>
        <v>0</v>
      </c>
      <c r="AZ269" s="251"/>
      <c r="BA269" s="48">
        <v>10.8333333333333</v>
      </c>
      <c r="BB269" s="33">
        <f t="shared" si="319"/>
        <v>0</v>
      </c>
      <c r="BC269" s="33">
        <f>Gen_Cons_Horario!B2455</f>
        <v>0</v>
      </c>
      <c r="BD269" s="35">
        <f t="shared" si="294"/>
        <v>0</v>
      </c>
      <c r="BE269" s="116">
        <f>IF(AND(BD269&gt;0,BD269*$B$4+BK268&lt;=$B$2*'SFV+BESS'!$I$9,BD269&lt;'SFV+BESS'!$I$7), BD269*$B$4, IF(AND(BD269&gt;0,BD269*$B$4+BK268&gt;$B$2*'SFV+BESS'!$I$9,BD269*$B$4&lt;'SFV+BESS'!$I$7),$B$2*'SFV+BESS'!$I$9-BK268,IF(AND(BD269&gt;0,BD269*$B$4+BK268&gt;$B$2*'SFV+BESS'!$I$9,BD269*$B$4&gt;'SFV+BESS'!$I$7,BK268&lt;$B$2*'SFV+BESS'!$I$9),$B$2*'SFV+BESS'!$I$9-BK268,IF(AND(BD269&gt;0,BD269*$B$4+BK268&lt;=$B$2*'SFV+BESS'!$I$9,BD269&gt;'SFV+BESS'!$I$7),'SFV+BESS'!$I$7,0))))</f>
        <v>0</v>
      </c>
      <c r="BF269" s="27">
        <f>IF(AND(BD269&lt;0,BK268+BD269/$B$5&gt;$H$2,-BD269/'Carga-Descarga Año'!$B$5&lt;'SFV+BESS'!$I$7),BD269/$B$5,IF(AND(BD269&lt;0,BK268+BD269/$B$5&gt;$H$2,-BD269/'Carga-Descarga Año'!$B$5&gt;'SFV+BESS'!$I$7),-'SFV+BESS'!$I$7,IF(AND(BD269&lt;0,BK268+BD269/$B$5&lt;$H$2),-MIN('SFV+BESS'!$I$7,BK268-$H$2),0)))</f>
        <v>0</v>
      </c>
      <c r="BG269" s="33"/>
      <c r="BH269" s="33">
        <f t="shared" si="301"/>
        <v>0</v>
      </c>
      <c r="BI269" s="27">
        <f t="shared" si="337"/>
        <v>0</v>
      </c>
      <c r="BJ269" s="27">
        <f t="shared" si="302"/>
        <v>0</v>
      </c>
      <c r="BK269" s="28">
        <f>IF((BK268+BE269+BF269)&gt;=$B$2*'SFV+BESS'!$I$9, $B$2*'SFV+BESS'!$I$9, (BK268+BE269+BF269))</f>
        <v>173.61249999999998</v>
      </c>
      <c r="BL269" s="110">
        <f t="shared" si="338"/>
        <v>0</v>
      </c>
      <c r="BQ269" s="251"/>
      <c r="BR269" s="48">
        <v>10.8333333333333</v>
      </c>
      <c r="BS269" s="33">
        <f t="shared" si="320"/>
        <v>0</v>
      </c>
      <c r="BT269" s="33">
        <f>Gen_Cons_Horario!B3175</f>
        <v>0</v>
      </c>
      <c r="BU269" s="35">
        <f t="shared" si="295"/>
        <v>0</v>
      </c>
      <c r="BV269" s="116">
        <f>IF(AND(BU269&gt;0,BU269*$B$4+CB268&lt;=$B$2*'SFV+BESS'!$I$9,BU269&lt;'SFV+BESS'!$I$7), BU269*$B$4, IF(AND(BU269&gt;0,BU269*$B$4+CB268&gt;$B$2*'SFV+BESS'!$I$9,BU269*$B$4&lt;'SFV+BESS'!$I$7),$B$2*'SFV+BESS'!$I$9-CB268,IF(AND(BU269&gt;0,BU269*$B$4+CB268&gt;$B$2*'SFV+BESS'!$I$9,BU269*$B$4&gt;'SFV+BESS'!$I$7,CB268&lt;$B$2*'SFV+BESS'!$I$9),$B$2*'SFV+BESS'!$I$9-CB268,IF(AND(BU269&gt;0,BU269*$B$4+CB268&lt;=$B$2*'SFV+BESS'!$I$9,BU269&gt;'SFV+BESS'!$I$7),'SFV+BESS'!$I$7,0))))</f>
        <v>0</v>
      </c>
      <c r="BW269" s="27">
        <f>IF(AND(BU269&lt;0,CB268+BU269/$B$5&gt;$H$2,-BU269/'Carga-Descarga Año'!$B$5&lt;'SFV+BESS'!$I$7),BU269/$B$5,IF(AND(BU269&lt;0,CB268+BU269/$B$5&gt;$H$2,-BU269/'Carga-Descarga Año'!$B$5&gt;'SFV+BESS'!$I$7),-'SFV+BESS'!$I$7,IF(AND(BU269&lt;0,CB268+BU269/$B$5&lt;$H$2),-MIN('SFV+BESS'!$I$7,CB268-$H$2),0)))</f>
        <v>0</v>
      </c>
      <c r="BX269" s="33"/>
      <c r="BY269" s="33">
        <f t="shared" si="303"/>
        <v>0</v>
      </c>
      <c r="BZ269" s="27">
        <f t="shared" si="339"/>
        <v>0</v>
      </c>
      <c r="CA269" s="27">
        <f t="shared" si="340"/>
        <v>0</v>
      </c>
      <c r="CB269" s="28">
        <f>IF((CB268+BV269+BW269)&gt;=$B$2*'SFV+BESS'!$I$9, $B$2*'SFV+BESS'!$I$9, (CB268+BV269+BW269))</f>
        <v>173.61249999999998</v>
      </c>
      <c r="CC269" s="110">
        <f t="shared" si="341"/>
        <v>0</v>
      </c>
      <c r="CH269" s="251"/>
      <c r="CI269" s="48">
        <v>10.8333333333333</v>
      </c>
      <c r="CJ269" s="33">
        <f t="shared" si="321"/>
        <v>0</v>
      </c>
      <c r="CK269" s="33">
        <f>Gen_Cons_Horario!B3919</f>
        <v>0</v>
      </c>
      <c r="CL269" s="35">
        <f t="shared" si="296"/>
        <v>0</v>
      </c>
      <c r="CM269" s="116">
        <f>IF(AND(CL269&gt;0,CL269*$B$4+CS268&lt;=$B$2*'SFV+BESS'!$I$9,CL269&lt;'SFV+BESS'!$I$7), CL269*$B$4, IF(AND(CL269&gt;0,CL269*$B$4+CS268&gt;$B$2*'SFV+BESS'!$I$9,CL269*$B$4&lt;'SFV+BESS'!$I$7),$B$2*'SFV+BESS'!$I$9-CS268,IF(AND(CL269&gt;0,CL269*$B$4+CS268&gt;$B$2*'SFV+BESS'!$I$9,CL269*$B$4&gt;'SFV+BESS'!$I$7,CS268&lt;$B$2*'SFV+BESS'!$I$9),$B$2*'SFV+BESS'!$I$9-CS268,IF(AND(CL269&gt;0,CL269*$B$4+CS268&lt;=$B$2*'SFV+BESS'!$I$9,CL269&gt;'SFV+BESS'!$I$7),'SFV+BESS'!$I$7,0))))</f>
        <v>0</v>
      </c>
      <c r="CN269" s="27">
        <f>IF(AND(CL269&lt;0,CS268+CL269/$B$5&gt;$H$2,-CL269/'Carga-Descarga Año'!$B$5&lt;'SFV+BESS'!$I$7),CL269/$B$5,IF(AND(CL269&lt;0,CS268+CL269/$B$5&gt;$H$2,-CL269/'Carga-Descarga Año'!$B$5&gt;'SFV+BESS'!$I$7),-'SFV+BESS'!$I$7,IF(AND(CL269&lt;0,CS268+CL269/$B$5&lt;$H$2),-MIN('SFV+BESS'!$I$7,CS268-$H$2),0)))</f>
        <v>0</v>
      </c>
      <c r="CO269" s="33"/>
      <c r="CP269" s="33">
        <f t="shared" si="304"/>
        <v>0</v>
      </c>
      <c r="CQ269" s="27">
        <f t="shared" si="342"/>
        <v>0</v>
      </c>
      <c r="CR269" s="27">
        <f t="shared" si="305"/>
        <v>0</v>
      </c>
      <c r="CS269" s="28">
        <f>IF((CS268+CM269+CN269)&gt;=$B$2*'SFV+BESS'!$I$9, $B$2*'SFV+BESS'!$I$9, (CS268+CM269+CN269))</f>
        <v>173.61249999999998</v>
      </c>
      <c r="CT269" s="110">
        <f t="shared" si="343"/>
        <v>0</v>
      </c>
      <c r="CY269" s="251"/>
      <c r="CZ269" s="48">
        <v>10.8333333333333</v>
      </c>
      <c r="DA269" s="33">
        <f t="shared" si="322"/>
        <v>0</v>
      </c>
      <c r="DB269" s="33">
        <f>Gen_Cons_Horario!B4639</f>
        <v>0</v>
      </c>
      <c r="DC269" s="35">
        <f t="shared" si="287"/>
        <v>0</v>
      </c>
      <c r="DD269" s="116">
        <f>IF(AND(DC269&gt;0,DC269*$B$4+DJ268&lt;=$B$2*'SFV+BESS'!$I$9,DC269&lt;'SFV+BESS'!$I$7), DC269*$B$4, IF(AND(DC269&gt;0,DC269*$B$4+DJ268&gt;$B$2*'SFV+BESS'!$I$9,DC269*$B$4&lt;'SFV+BESS'!$I$7),$B$2*'SFV+BESS'!$I$9-DJ268,IF(AND(DC269&gt;0,DC269*$B$4+DJ268&gt;$B$2*'SFV+BESS'!$I$9,DC269*$B$4&gt;'SFV+BESS'!$I$7,DJ268&lt;$B$2*'SFV+BESS'!$I$9),$B$2*'SFV+BESS'!$I$9-DJ268,IF(AND(DC269&gt;0,DC269*$B$4+DJ268&lt;=$B$2*'SFV+BESS'!$I$9,DC269&gt;'SFV+BESS'!$I$7),'SFV+BESS'!$I$7,0))))</f>
        <v>0</v>
      </c>
      <c r="DE269" s="27">
        <f>IF(AND(DC269&lt;0,DJ268+DC269/$B$5&gt;$H$2,-DC269/'Carga-Descarga Año'!$B$5&lt;'SFV+BESS'!$I$7),DC269/$B$5,IF(AND(DC269&lt;0,DJ268+DC269/$B$5&gt;$H$2,-DC269/'Carga-Descarga Año'!$B$5&gt;'SFV+BESS'!$I$7),-'SFV+BESS'!$I$7,IF(AND(DC269&lt;0,DJ268+DC269/$B$5&lt;$H$2),-MIN('SFV+BESS'!$I$7,DJ268-$H$2),0)))</f>
        <v>0</v>
      </c>
      <c r="DF269" s="33"/>
      <c r="DG269" s="33">
        <f t="shared" si="306"/>
        <v>0</v>
      </c>
      <c r="DH269" s="27">
        <f t="shared" si="344"/>
        <v>0</v>
      </c>
      <c r="DI269" s="27">
        <f t="shared" si="345"/>
        <v>0</v>
      </c>
      <c r="DJ269" s="28">
        <f>IF((DJ268+DD269+DE269)&gt;=$B$2*'SFV+BESS'!$I$9, $B$2*'SFV+BESS'!$I$9, (DJ268+DD269+DE269))</f>
        <v>173.61249999999998</v>
      </c>
      <c r="DK269" s="110">
        <f t="shared" si="346"/>
        <v>0</v>
      </c>
      <c r="DP269" s="251"/>
      <c r="DQ269" s="48">
        <v>10.8333333333333</v>
      </c>
      <c r="DR269" s="33">
        <f t="shared" si="323"/>
        <v>0</v>
      </c>
      <c r="DS269" s="33">
        <f>Gen_Cons_Horario!B5383</f>
        <v>0</v>
      </c>
      <c r="DT269" s="35">
        <f t="shared" si="288"/>
        <v>0</v>
      </c>
      <c r="DU269" s="116">
        <f>IF(AND(DT269&gt;0,DT269*$B$4+EA268&lt;=$B$2*'SFV+BESS'!$I$9,DT269&lt;'SFV+BESS'!$I$7), DT269*$B$4, IF(AND(DT269&gt;0,DT269*$B$4+EA268&gt;$B$2*'SFV+BESS'!$I$9,DT269*$B$4&lt;'SFV+BESS'!$I$7),$B$2*'SFV+BESS'!$I$9-EA268,IF(AND(DT269&gt;0,DT269*$B$4+EA268&gt;$B$2*'SFV+BESS'!$I$9,DT269*$B$4&gt;'SFV+BESS'!$I$7,EA268&lt;$B$2*'SFV+BESS'!$I$9),$B$2*'SFV+BESS'!$I$9-EA268,IF(AND(DT269&gt;0,DT269*$B$4+EA268&lt;=$B$2*'SFV+BESS'!$I$9,DT269&gt;'SFV+BESS'!$I$7),'SFV+BESS'!$I$7,0))))</f>
        <v>0</v>
      </c>
      <c r="DV269" s="27">
        <f>IF(AND(DT269&lt;0,EA268+DT269/$B$5&gt;$H$2,-DT269/'Carga-Descarga Año'!$B$5&lt;'SFV+BESS'!$I$7),DT269/$B$5,IF(AND(DT269&lt;0,EA268+DT269/$B$5&gt;$H$2,-DT269/'Carga-Descarga Año'!$B$5&gt;'SFV+BESS'!$I$7),-'SFV+BESS'!$I$7,IF(AND(DT269&lt;0,EA268+DT269/$B$5&lt;$H$2),-MIN('SFV+BESS'!$I$7,EA268-$H$2),0)))</f>
        <v>0</v>
      </c>
      <c r="DW269" s="33"/>
      <c r="DX269" s="33">
        <f t="shared" si="307"/>
        <v>0</v>
      </c>
      <c r="DY269" s="27">
        <f t="shared" si="347"/>
        <v>0</v>
      </c>
      <c r="DZ269" s="27">
        <f t="shared" si="308"/>
        <v>0</v>
      </c>
      <c r="EA269" s="28">
        <f>IF((EA268+DU269+DV269)&gt;=$B$2*'SFV+BESS'!$I$9, $B$2*'SFV+BESS'!$I$9, (EA268+DU269+DV269))</f>
        <v>173.61249999999998</v>
      </c>
      <c r="EB269" s="110">
        <f t="shared" si="348"/>
        <v>0</v>
      </c>
      <c r="EG269" s="251"/>
      <c r="EH269" s="48">
        <v>10.8333333333333</v>
      </c>
      <c r="EI269" s="33">
        <f t="shared" si="324"/>
        <v>0</v>
      </c>
      <c r="EJ269" s="33">
        <f>Gen_Cons_Horario!B6127</f>
        <v>0</v>
      </c>
      <c r="EK269" s="35">
        <f t="shared" si="289"/>
        <v>0</v>
      </c>
      <c r="EL269" s="116">
        <f>IF(AND(EK269&gt;0,EK269*$B$4+ER268&lt;=$B$2*'SFV+BESS'!$I$9,EK269&lt;'SFV+BESS'!$I$7), EK269*$B$4, IF(AND(EK269&gt;0,EK269*$B$4+ER268&gt;$B$2*'SFV+BESS'!$I$9,EK269*$B$4&lt;'SFV+BESS'!$I$7),$B$2*'SFV+BESS'!$I$9-ER268,IF(AND(EK269&gt;0,EK269*$B$4+ER268&gt;$B$2*'SFV+BESS'!$I$9,EK269*$B$4&gt;'SFV+BESS'!$I$7,ER268&lt;$B$2*'SFV+BESS'!$I$9),$B$2*'SFV+BESS'!$I$9-ER268,IF(AND(EK269&gt;0,EK269*$B$4+ER268&lt;=$B$2*'SFV+BESS'!$I$9,EK269&gt;'SFV+BESS'!$I$7),'SFV+BESS'!$I$7,0))))</f>
        <v>0</v>
      </c>
      <c r="EM269" s="27">
        <f>IF(AND(EK269&lt;0,ER268+EK269/$B$5&gt;$H$2,-EK269/'Carga-Descarga Año'!$B$5&lt;'SFV+BESS'!$I$7),EK269/$B$5,IF(AND(EK269&lt;0,ER268+EK269/$B$5&gt;$H$2,-EK269/'Carga-Descarga Año'!$B$5&gt;'SFV+BESS'!$I$7),-'SFV+BESS'!$I$7,IF(AND(EK269&lt;0,ER268+EK269/$B$5&lt;$H$2),-MIN('SFV+BESS'!$I$7,ER268-$H$2),0)))</f>
        <v>0</v>
      </c>
      <c r="EN269" s="33"/>
      <c r="EO269" s="33">
        <f t="shared" si="309"/>
        <v>0</v>
      </c>
      <c r="EP269" s="27">
        <f t="shared" si="349"/>
        <v>0</v>
      </c>
      <c r="EQ269" s="27">
        <f t="shared" si="310"/>
        <v>0</v>
      </c>
      <c r="ER269" s="28">
        <f>IF((ER268+EL269+EM269)&gt;=$B$2*'SFV+BESS'!$I$9, $B$2*'SFV+BESS'!$I$9, (ER268+EL269+EM269))</f>
        <v>173.61249999999998</v>
      </c>
      <c r="ES269" s="110">
        <f t="shared" si="350"/>
        <v>0</v>
      </c>
      <c r="EX269" s="251"/>
      <c r="EY269" s="48">
        <v>10.8333333333333</v>
      </c>
      <c r="EZ269" s="33">
        <f t="shared" si="325"/>
        <v>0</v>
      </c>
      <c r="FA269" s="33">
        <f>Gen_Cons_Horario!B6847</f>
        <v>0</v>
      </c>
      <c r="FB269" s="35">
        <f t="shared" si="290"/>
        <v>0</v>
      </c>
      <c r="FC269" s="116">
        <f>IF(AND(FB269&gt;0,FB269*$B$4+FI268&lt;=$B$2*'SFV+BESS'!$I$9,FB269&lt;'SFV+BESS'!$I$7), FB269*$B$4, IF(AND(FB269&gt;0,FB269*$B$4+FI268&gt;$B$2*'SFV+BESS'!$I$9,FB269*$B$4&lt;'SFV+BESS'!$I$7),$B$2*'SFV+BESS'!$I$9-FI268,IF(AND(FB269&gt;0,FB269*$B$4+FI268&gt;$B$2*'SFV+BESS'!$I$9,FB269*$B$4&gt;'SFV+BESS'!$I$7,FI268&lt;$B$2*'SFV+BESS'!$I$9),$B$2*'SFV+BESS'!$I$9-FI268,IF(AND(FB269&gt;0,FB269*$B$4+FI268&lt;=$B$2*'SFV+BESS'!$I$9,FB269&gt;'SFV+BESS'!$I$7),'SFV+BESS'!$I$7,0))))</f>
        <v>0</v>
      </c>
      <c r="FD269" s="27">
        <f>IF(AND(FB269&lt;0,FI268+FB269/$B$5&gt;$H$2,-FB269/'Carga-Descarga Año'!$B$5&lt;'SFV+BESS'!$I$7),FB269/$B$5,IF(AND(FB269&lt;0,FI268+FB269/$B$5&gt;$H$2,-FB269/'Carga-Descarga Año'!$B$5&gt;'SFV+BESS'!$I$7),-'SFV+BESS'!$I$7,IF(AND(FB269&lt;0,FI268+FB269/$B$5&lt;$H$2),-MIN('SFV+BESS'!$I$7,FI268-$H$2),0)))</f>
        <v>0</v>
      </c>
      <c r="FE269" s="33"/>
      <c r="FF269" s="33">
        <f t="shared" si="311"/>
        <v>0</v>
      </c>
      <c r="FG269" s="27">
        <f t="shared" si="351"/>
        <v>0</v>
      </c>
      <c r="FH269" s="27">
        <f t="shared" si="312"/>
        <v>0</v>
      </c>
      <c r="FI269" s="28">
        <f>IF((FI268+FC269+FD269)&gt;=$B$2*'SFV+BESS'!$I$9, $B$2*'SFV+BESS'!$I$9, (FI268+FC269+FD269))</f>
        <v>173.61249999999998</v>
      </c>
      <c r="FJ269" s="110">
        <f t="shared" si="352"/>
        <v>0</v>
      </c>
      <c r="FO269" s="251"/>
      <c r="FP269" s="48">
        <v>10.8333333333333</v>
      </c>
      <c r="FQ269" s="33">
        <f t="shared" si="326"/>
        <v>1.3017977917689063</v>
      </c>
      <c r="FR269" s="33">
        <f>Gen_Cons_Horario!B7591</f>
        <v>0</v>
      </c>
      <c r="FS269" s="35">
        <f t="shared" si="291"/>
        <v>1.3017977917689063</v>
      </c>
      <c r="FT269" s="116">
        <f>IF(AND(FS269&gt;0,FS269*$B$4+FZ268&lt;=$B$2*'SFV+BESS'!$I$9,FS269&lt;'SFV+BESS'!$I$7), FS269*$B$4, IF(AND(FS269&gt;0,FS269*$B$4+FZ268&gt;$B$2*'SFV+BESS'!$I$9,FS269*$B$4&lt;'SFV+BESS'!$I$7),$B$2*'SFV+BESS'!$I$9-FZ268,IF(AND(FS269&gt;0,FS269*$B$4+FZ268&gt;$B$2*'SFV+BESS'!$I$9,FS269*$B$4&gt;'SFV+BESS'!$I$7,FZ268&lt;$B$2*'SFV+BESS'!$I$9),$B$2*'SFV+BESS'!$I$9-FZ268,IF(AND(FS269&gt;0,FS269*$B$4+FZ268&lt;=$B$2*'SFV+BESS'!$I$9,FS269&gt;'SFV+BESS'!$I$7),'SFV+BESS'!$I$7,0))))</f>
        <v>0</v>
      </c>
      <c r="FU269" s="27">
        <f>IF(AND(FS269&lt;0,FZ268+FS269/$B$5&gt;$H$2,-FS269/'Carga-Descarga Año'!$B$5&lt;'SFV+BESS'!$I$7),FS269/$B$5,IF(AND(FS269&lt;0,FZ268+FS269/$B$5&gt;$H$2,-FS269/'Carga-Descarga Año'!$B$5&gt;'SFV+BESS'!$I$7),-'SFV+BESS'!$I$7,IF(AND(FS269&lt;0,FZ268+FS269/$B$5&lt;$H$2),-MIN('SFV+BESS'!$I$7,FZ268-$H$2),0)))</f>
        <v>0</v>
      </c>
      <c r="FV269" s="33"/>
      <c r="FW269" s="33">
        <f t="shared" si="313"/>
        <v>0</v>
      </c>
      <c r="FX269" s="27">
        <f t="shared" si="353"/>
        <v>0</v>
      </c>
      <c r="FY269" s="27">
        <f t="shared" si="314"/>
        <v>0</v>
      </c>
      <c r="FZ269" s="28">
        <f>IF((FZ268+FT269+FU269)&gt;=$B$2*'SFV+BESS'!$I$9, $B$2*'SFV+BESS'!$I$9, (FZ268+FT269+FU269))</f>
        <v>173.61249999999998</v>
      </c>
      <c r="GA269" s="110">
        <f t="shared" si="354"/>
        <v>1.3017977917689063</v>
      </c>
      <c r="GF269" s="251"/>
      <c r="GG269" s="48">
        <v>10.8333333333333</v>
      </c>
      <c r="GH269" s="33">
        <f t="shared" si="327"/>
        <v>19.953413277256026</v>
      </c>
      <c r="GI269" s="33">
        <f>Gen_Cons_Horario!B8311</f>
        <v>0</v>
      </c>
      <c r="GJ269" s="35">
        <f t="shared" si="297"/>
        <v>19.953413277256026</v>
      </c>
      <c r="GK269" s="116">
        <f>IF(AND(GJ269&gt;0,GJ269*$B$4+GQ268&lt;=$B$2*'SFV+BESS'!$I$9,GJ269&lt;'SFV+BESS'!$I$7), GJ269*$B$4, IF(AND(GJ269&gt;0,GJ269*$B$4+GQ268&gt;$B$2*'SFV+BESS'!$I$9,GJ269*$B$4&lt;'SFV+BESS'!$I$7),$B$2*'SFV+BESS'!$I$9-GQ268,IF(AND(GJ269&gt;0,GJ269*$B$4+GQ268&gt;$B$2*'SFV+BESS'!$I$9,GJ269*$B$4&gt;'SFV+BESS'!$I$7,GQ268&lt;$B$2*'SFV+BESS'!$I$9),$B$2*'SFV+BESS'!$I$9-GQ268,IF(AND(GJ269&gt;0,GJ269*$B$4+GQ268&lt;=$B$2*'SFV+BESS'!$I$9,GJ269&gt;'SFV+BESS'!$I$7),'SFV+BESS'!$I$7,0))))</f>
        <v>0</v>
      </c>
      <c r="GL269" s="27">
        <f>IF(AND(GJ269&lt;0,GQ268+GJ269/$B$5&gt;$H$2,-GJ269/'Carga-Descarga Año'!$B$5&lt;'SFV+BESS'!$I$7),GJ269/$B$5,IF(AND(GJ269&lt;0,GQ268+GJ269/$B$5&gt;$H$2,-GJ269/'Carga-Descarga Año'!$B$5&gt;'SFV+BESS'!$I$7),-'SFV+BESS'!$I$7,IF(AND(GJ269&lt;0,GQ268+GJ269/$B$5&lt;$H$2),-MIN('SFV+BESS'!$I$7,GQ268-$H$2),0)))</f>
        <v>0</v>
      </c>
      <c r="GM269" s="33"/>
      <c r="GN269" s="33">
        <f t="shared" si="315"/>
        <v>0</v>
      </c>
      <c r="GO269" s="27">
        <f t="shared" si="355"/>
        <v>0</v>
      </c>
      <c r="GP269" s="27">
        <f t="shared" si="316"/>
        <v>0</v>
      </c>
      <c r="GQ269" s="28">
        <f>IF((GQ268+GK269+GL269)&gt;=$B$2*'SFV+BESS'!$I$9, $B$2*'SFV+BESS'!$I$9, (GQ268+GK269+GL269))</f>
        <v>173.61249999999998</v>
      </c>
      <c r="GR269" s="110">
        <f t="shared" si="356"/>
        <v>19.953413277256026</v>
      </c>
    </row>
    <row r="270" spans="1:200">
      <c r="A270" s="249"/>
      <c r="B270" s="48">
        <v>10.875</v>
      </c>
      <c r="C270" s="38">
        <f t="shared" si="298"/>
        <v>0</v>
      </c>
      <c r="D270" s="2">
        <f>Gen_Cons_Horario!B296</f>
        <v>22.371000000000002</v>
      </c>
      <c r="E270" s="140">
        <f t="shared" si="328"/>
        <v>-22.371000000000002</v>
      </c>
      <c r="F270" s="116">
        <f>IF(AND(E270&gt;0,E270*$B$4+L269&lt;=$B$2*'SFV+BESS'!$I$9,E270&lt;'SFV+BESS'!$I$7), E270*$B$4, IF(AND(E270&gt;0,E270*$B$4+L269&gt;$B$2*'SFV+BESS'!$I$9,E270*$B$4&lt;'SFV+BESS'!$I$7),$B$2*'SFV+BESS'!$I$9-L269,IF(AND(E270&gt;0,E270*$B$4+L269&gt;$B$2*'SFV+BESS'!$I$9,E270*$B$4&gt;'SFV+BESS'!$I$7,L269&lt;$B$2*'SFV+BESS'!$I$9),$B$2*'SFV+BESS'!$I$9-L269,IF(AND(E270&gt;0,E270*$B$4+L269&lt;=$B$2*'SFV+BESS'!$I$9,E270&gt;'SFV+BESS'!$I$7),'SFV+BESS'!$I$7,0))))</f>
        <v>0</v>
      </c>
      <c r="G270" s="27">
        <f>IF(AND(E270&lt;0,L269+E270/$B$5&gt;$H$2,-E270/'Carga-Descarga Año'!$B$5&lt;'SFV+BESS'!$I$7),E270/$B$5,IF(AND(E270&lt;0,L269+E270/$B$5&gt;$H$2,-E270/'Carga-Descarga Año'!$B$5&gt;'SFV+BESS'!$I$7),-'SFV+BESS'!$I$7,IF(AND(E270&lt;0,L269+E270/$B$5&lt;$H$2),-MIN('SFV+BESS'!$I$7,L269-$H$2),0)))</f>
        <v>-23.548421052631582</v>
      </c>
      <c r="I270" s="38">
        <f t="shared" si="329"/>
        <v>0</v>
      </c>
      <c r="J270" s="27">
        <f t="shared" si="331"/>
        <v>22.371000000000002</v>
      </c>
      <c r="K270" s="27">
        <f t="shared" si="330"/>
        <v>0</v>
      </c>
      <c r="L270" s="28">
        <f>IF((L269+F270+G270)&gt;=$B$2*'SFV+BESS'!$I$9, $B$2*'SFV+BESS'!$I$9, (L269+F270+G270))</f>
        <v>150.06407894736839</v>
      </c>
      <c r="M270" s="110">
        <f t="shared" si="332"/>
        <v>0</v>
      </c>
      <c r="R270" s="251"/>
      <c r="S270" s="48">
        <v>10.875</v>
      </c>
      <c r="T270" s="2">
        <f t="shared" si="317"/>
        <v>0</v>
      </c>
      <c r="U270" s="2">
        <f>Gen_Cons_Horario!B1040</f>
        <v>0</v>
      </c>
      <c r="V270" s="35">
        <f t="shared" si="292"/>
        <v>0</v>
      </c>
      <c r="W270" s="116">
        <f>IF(AND(V270&gt;0,V270*$B$4+AC269&lt;=$B$2*'SFV+BESS'!$I$9,V270&lt;'SFV+BESS'!$I$7), V270*$B$4, IF(AND(V270&gt;0,V270*$B$4+AC269&gt;$B$2*'SFV+BESS'!$I$9,V270*$B$4&lt;'SFV+BESS'!$I$7),$B$2*'SFV+BESS'!$I$9-AC269,IF(AND(V270&gt;0,V270*$B$4+AC269&gt;$B$2*'SFV+BESS'!$I$9,V270*$B$4&gt;'SFV+BESS'!$I$7,AC269&lt;$B$2*'SFV+BESS'!$I$9),$B$2*'SFV+BESS'!$I$9-AC269,IF(AND(V270&gt;0,V270*$B$4+AC269&lt;=$B$2*'SFV+BESS'!$I$9,V270&gt;'SFV+BESS'!$I$7),'SFV+BESS'!$I$7,0))))</f>
        <v>0</v>
      </c>
      <c r="X270" s="27">
        <f>IF(AND(V270&lt;0,AC269+V270/$B$5&gt;$H$2,-V270/'Carga-Descarga Año'!$B$5&lt;'SFV+BESS'!$I$7),V270/$B$5,IF(AND(V270&lt;0,AC269+V270/$B$5&gt;$H$2,-V270/'Carga-Descarga Año'!$B$5&gt;'SFV+BESS'!$I$7),-'SFV+BESS'!$I$7,IF(AND(V270&lt;0,AC269+V270/$B$5&lt;$H$2),-MIN('SFV+BESS'!$I$7,AC269-$H$2),0)))</f>
        <v>0</v>
      </c>
      <c r="Z270" s="33">
        <f t="shared" si="286"/>
        <v>0</v>
      </c>
      <c r="AA270" s="27">
        <f t="shared" si="333"/>
        <v>0</v>
      </c>
      <c r="AB270" s="27">
        <f t="shared" si="357"/>
        <v>0</v>
      </c>
      <c r="AC270" s="28">
        <f>IF((AC269+W270+X270)&gt;=$B$2*'SFV+BESS'!$I$9, $B$2*'SFV+BESS'!$I$9, (AC269+W270+X270))</f>
        <v>173.61249999999998</v>
      </c>
      <c r="AD270" s="110">
        <f t="shared" si="334"/>
        <v>0</v>
      </c>
      <c r="AI270" s="251"/>
      <c r="AJ270" s="48">
        <v>10.875</v>
      </c>
      <c r="AK270" s="52">
        <f t="shared" si="318"/>
        <v>0</v>
      </c>
      <c r="AL270" s="33">
        <f>Gen_Cons_Horario!B1712</f>
        <v>0</v>
      </c>
      <c r="AM270" s="35">
        <f t="shared" si="293"/>
        <v>0</v>
      </c>
      <c r="AN270" s="116">
        <f>IF(AND(AM270&gt;0,AM270*$B$4+AT269&lt;=$B$2*'SFV+BESS'!$I$9,AM270&lt;'SFV+BESS'!$I$7), AM270*$B$4, IF(AND(AM270&gt;0,AM270*$B$4+AT269&gt;$B$2*'SFV+BESS'!$I$9,AM270*$B$4&lt;'SFV+BESS'!$I$7),$B$2*'SFV+BESS'!$I$9-AT269,IF(AND(AM270&gt;0,AM270*$B$4+AT269&gt;$B$2*'SFV+BESS'!$I$9,AM270*$B$4&gt;'SFV+BESS'!$I$7,AT269&lt;$B$2*'SFV+BESS'!$I$9),$B$2*'SFV+BESS'!$I$9-AT269,IF(AND(AM270&gt;0,AM270*$B$4+AT269&lt;=$B$2*'SFV+BESS'!$I$9,AM270&gt;'SFV+BESS'!$I$7),'SFV+BESS'!$I$7,0))))</f>
        <v>0</v>
      </c>
      <c r="AO270" s="27">
        <f>IF(AND(AM270&lt;0,AT269+AM270/$B$5&gt;$H$2,-AM270/'Carga-Descarga Año'!$B$5&lt;'SFV+BESS'!$I$7),AM270/$B$5,IF(AND(AM270&lt;0,AT269+AM270/$B$5&gt;$H$2,-AM270/'Carga-Descarga Año'!$B$5&gt;'SFV+BESS'!$I$7),-'SFV+BESS'!$I$7,IF(AND(AM270&lt;0,AT269+AM270/$B$5&lt;$H$2),-MIN('SFV+BESS'!$I$7,AT269-$H$2),0)))</f>
        <v>0</v>
      </c>
      <c r="AP270" s="33"/>
      <c r="AQ270" s="33">
        <f t="shared" si="299"/>
        <v>0</v>
      </c>
      <c r="AR270" s="27">
        <f t="shared" si="335"/>
        <v>0</v>
      </c>
      <c r="AS270" s="27">
        <f t="shared" si="300"/>
        <v>0</v>
      </c>
      <c r="AT270" s="28">
        <f>IF((AT269+AN270+AO270)&gt;=$B$2*'SFV+BESS'!$I$9, $B$2*'SFV+BESS'!$I$9, (AT269+AN270+AO270))</f>
        <v>172.53218491635695</v>
      </c>
      <c r="AU270" s="110">
        <f t="shared" si="336"/>
        <v>0</v>
      </c>
      <c r="AZ270" s="251"/>
      <c r="BA270" s="48">
        <v>10.875</v>
      </c>
      <c r="BB270" s="33">
        <f t="shared" si="319"/>
        <v>0</v>
      </c>
      <c r="BC270" s="33">
        <f>Gen_Cons_Horario!B2456</f>
        <v>0</v>
      </c>
      <c r="BD270" s="35">
        <f t="shared" si="294"/>
        <v>0</v>
      </c>
      <c r="BE270" s="116">
        <f>IF(AND(BD270&gt;0,BD270*$B$4+BK269&lt;=$B$2*'SFV+BESS'!$I$9,BD270&lt;'SFV+BESS'!$I$7), BD270*$B$4, IF(AND(BD270&gt;0,BD270*$B$4+BK269&gt;$B$2*'SFV+BESS'!$I$9,BD270*$B$4&lt;'SFV+BESS'!$I$7),$B$2*'SFV+BESS'!$I$9-BK269,IF(AND(BD270&gt;0,BD270*$B$4+BK269&gt;$B$2*'SFV+BESS'!$I$9,BD270*$B$4&gt;'SFV+BESS'!$I$7,BK269&lt;$B$2*'SFV+BESS'!$I$9),$B$2*'SFV+BESS'!$I$9-BK269,IF(AND(BD270&gt;0,BD270*$B$4+BK269&lt;=$B$2*'SFV+BESS'!$I$9,BD270&gt;'SFV+BESS'!$I$7),'SFV+BESS'!$I$7,0))))</f>
        <v>0</v>
      </c>
      <c r="BF270" s="27">
        <f>IF(AND(BD270&lt;0,BK269+BD270/$B$5&gt;$H$2,-BD270/'Carga-Descarga Año'!$B$5&lt;'SFV+BESS'!$I$7),BD270/$B$5,IF(AND(BD270&lt;0,BK269+BD270/$B$5&gt;$H$2,-BD270/'Carga-Descarga Año'!$B$5&gt;'SFV+BESS'!$I$7),-'SFV+BESS'!$I$7,IF(AND(BD270&lt;0,BK269+BD270/$B$5&lt;$H$2),-MIN('SFV+BESS'!$I$7,BK269-$H$2),0)))</f>
        <v>0</v>
      </c>
      <c r="BG270" s="33"/>
      <c r="BH270" s="33">
        <f t="shared" si="301"/>
        <v>0</v>
      </c>
      <c r="BI270" s="27">
        <f t="shared" si="337"/>
        <v>0</v>
      </c>
      <c r="BJ270" s="27">
        <f t="shared" si="302"/>
        <v>0</v>
      </c>
      <c r="BK270" s="28">
        <f>IF((BK269+BE270+BF270)&gt;=$B$2*'SFV+BESS'!$I$9, $B$2*'SFV+BESS'!$I$9, (BK269+BE270+BF270))</f>
        <v>173.61249999999998</v>
      </c>
      <c r="BL270" s="110">
        <f t="shared" si="338"/>
        <v>0</v>
      </c>
      <c r="BQ270" s="251"/>
      <c r="BR270" s="48">
        <v>10.875</v>
      </c>
      <c r="BS270" s="33">
        <f t="shared" si="320"/>
        <v>0</v>
      </c>
      <c r="BT270" s="33">
        <f>Gen_Cons_Horario!B3176</f>
        <v>0</v>
      </c>
      <c r="BU270" s="35">
        <f t="shared" si="295"/>
        <v>0</v>
      </c>
      <c r="BV270" s="116">
        <f>IF(AND(BU270&gt;0,BU270*$B$4+CB269&lt;=$B$2*'SFV+BESS'!$I$9,BU270&lt;'SFV+BESS'!$I$7), BU270*$B$4, IF(AND(BU270&gt;0,BU270*$B$4+CB269&gt;$B$2*'SFV+BESS'!$I$9,BU270*$B$4&lt;'SFV+BESS'!$I$7),$B$2*'SFV+BESS'!$I$9-CB269,IF(AND(BU270&gt;0,BU270*$B$4+CB269&gt;$B$2*'SFV+BESS'!$I$9,BU270*$B$4&gt;'SFV+BESS'!$I$7,CB269&lt;$B$2*'SFV+BESS'!$I$9),$B$2*'SFV+BESS'!$I$9-CB269,IF(AND(BU270&gt;0,BU270*$B$4+CB269&lt;=$B$2*'SFV+BESS'!$I$9,BU270&gt;'SFV+BESS'!$I$7),'SFV+BESS'!$I$7,0))))</f>
        <v>0</v>
      </c>
      <c r="BW270" s="27">
        <f>IF(AND(BU270&lt;0,CB269+BU270/$B$5&gt;$H$2,-BU270/'Carga-Descarga Año'!$B$5&lt;'SFV+BESS'!$I$7),BU270/$B$5,IF(AND(BU270&lt;0,CB269+BU270/$B$5&gt;$H$2,-BU270/'Carga-Descarga Año'!$B$5&gt;'SFV+BESS'!$I$7),-'SFV+BESS'!$I$7,IF(AND(BU270&lt;0,CB269+BU270/$B$5&lt;$H$2),-MIN('SFV+BESS'!$I$7,CB269-$H$2),0)))</f>
        <v>0</v>
      </c>
      <c r="BX270" s="33"/>
      <c r="BY270" s="33">
        <f t="shared" si="303"/>
        <v>0</v>
      </c>
      <c r="BZ270" s="27">
        <f t="shared" si="339"/>
        <v>0</v>
      </c>
      <c r="CA270" s="27">
        <f t="shared" si="340"/>
        <v>0</v>
      </c>
      <c r="CB270" s="28">
        <f>IF((CB269+BV270+BW270)&gt;=$B$2*'SFV+BESS'!$I$9, $B$2*'SFV+BESS'!$I$9, (CB269+BV270+BW270))</f>
        <v>173.61249999999998</v>
      </c>
      <c r="CC270" s="110">
        <f t="shared" si="341"/>
        <v>0</v>
      </c>
      <c r="CH270" s="251"/>
      <c r="CI270" s="48">
        <v>10.875</v>
      </c>
      <c r="CJ270" s="33">
        <f t="shared" si="321"/>
        <v>0</v>
      </c>
      <c r="CK270" s="33">
        <f>Gen_Cons_Horario!B3920</f>
        <v>0</v>
      </c>
      <c r="CL270" s="35">
        <f t="shared" si="296"/>
        <v>0</v>
      </c>
      <c r="CM270" s="116">
        <f>IF(AND(CL270&gt;0,CL270*$B$4+CS269&lt;=$B$2*'SFV+BESS'!$I$9,CL270&lt;'SFV+BESS'!$I$7), CL270*$B$4, IF(AND(CL270&gt;0,CL270*$B$4+CS269&gt;$B$2*'SFV+BESS'!$I$9,CL270*$B$4&lt;'SFV+BESS'!$I$7),$B$2*'SFV+BESS'!$I$9-CS269,IF(AND(CL270&gt;0,CL270*$B$4+CS269&gt;$B$2*'SFV+BESS'!$I$9,CL270*$B$4&gt;'SFV+BESS'!$I$7,CS269&lt;$B$2*'SFV+BESS'!$I$9),$B$2*'SFV+BESS'!$I$9-CS269,IF(AND(CL270&gt;0,CL270*$B$4+CS269&lt;=$B$2*'SFV+BESS'!$I$9,CL270&gt;'SFV+BESS'!$I$7),'SFV+BESS'!$I$7,0))))</f>
        <v>0</v>
      </c>
      <c r="CN270" s="27">
        <f>IF(AND(CL270&lt;0,CS269+CL270/$B$5&gt;$H$2,-CL270/'Carga-Descarga Año'!$B$5&lt;'SFV+BESS'!$I$7),CL270/$B$5,IF(AND(CL270&lt;0,CS269+CL270/$B$5&gt;$H$2,-CL270/'Carga-Descarga Año'!$B$5&gt;'SFV+BESS'!$I$7),-'SFV+BESS'!$I$7,IF(AND(CL270&lt;0,CS269+CL270/$B$5&lt;$H$2),-MIN('SFV+BESS'!$I$7,CS269-$H$2),0)))</f>
        <v>0</v>
      </c>
      <c r="CO270" s="33"/>
      <c r="CP270" s="33">
        <f t="shared" si="304"/>
        <v>0</v>
      </c>
      <c r="CQ270" s="27">
        <f t="shared" si="342"/>
        <v>0</v>
      </c>
      <c r="CR270" s="27">
        <f t="shared" si="305"/>
        <v>0</v>
      </c>
      <c r="CS270" s="28">
        <f>IF((CS269+CM270+CN270)&gt;=$B$2*'SFV+BESS'!$I$9, $B$2*'SFV+BESS'!$I$9, (CS269+CM270+CN270))</f>
        <v>173.61249999999998</v>
      </c>
      <c r="CT270" s="110">
        <f t="shared" si="343"/>
        <v>0</v>
      </c>
      <c r="CY270" s="251"/>
      <c r="CZ270" s="48">
        <v>10.875</v>
      </c>
      <c r="DA270" s="33">
        <f t="shared" si="322"/>
        <v>0</v>
      </c>
      <c r="DB270" s="33">
        <f>Gen_Cons_Horario!B4640</f>
        <v>0</v>
      </c>
      <c r="DC270" s="35">
        <f t="shared" si="287"/>
        <v>0</v>
      </c>
      <c r="DD270" s="116">
        <f>IF(AND(DC270&gt;0,DC270*$B$4+DJ269&lt;=$B$2*'SFV+BESS'!$I$9,DC270&lt;'SFV+BESS'!$I$7), DC270*$B$4, IF(AND(DC270&gt;0,DC270*$B$4+DJ269&gt;$B$2*'SFV+BESS'!$I$9,DC270*$B$4&lt;'SFV+BESS'!$I$7),$B$2*'SFV+BESS'!$I$9-DJ269,IF(AND(DC270&gt;0,DC270*$B$4+DJ269&gt;$B$2*'SFV+BESS'!$I$9,DC270*$B$4&gt;'SFV+BESS'!$I$7,DJ269&lt;$B$2*'SFV+BESS'!$I$9),$B$2*'SFV+BESS'!$I$9-DJ269,IF(AND(DC270&gt;0,DC270*$B$4+DJ269&lt;=$B$2*'SFV+BESS'!$I$9,DC270&gt;'SFV+BESS'!$I$7),'SFV+BESS'!$I$7,0))))</f>
        <v>0</v>
      </c>
      <c r="DE270" s="27">
        <f>IF(AND(DC270&lt;0,DJ269+DC270/$B$5&gt;$H$2,-DC270/'Carga-Descarga Año'!$B$5&lt;'SFV+BESS'!$I$7),DC270/$B$5,IF(AND(DC270&lt;0,DJ269+DC270/$B$5&gt;$H$2,-DC270/'Carga-Descarga Año'!$B$5&gt;'SFV+BESS'!$I$7),-'SFV+BESS'!$I$7,IF(AND(DC270&lt;0,DJ269+DC270/$B$5&lt;$H$2),-MIN('SFV+BESS'!$I$7,DJ269-$H$2),0)))</f>
        <v>0</v>
      </c>
      <c r="DF270" s="33"/>
      <c r="DG270" s="33">
        <f t="shared" si="306"/>
        <v>0</v>
      </c>
      <c r="DH270" s="27">
        <f t="shared" si="344"/>
        <v>0</v>
      </c>
      <c r="DI270" s="27">
        <f t="shared" si="345"/>
        <v>0</v>
      </c>
      <c r="DJ270" s="28">
        <f>IF((DJ269+DD270+DE270)&gt;=$B$2*'SFV+BESS'!$I$9, $B$2*'SFV+BESS'!$I$9, (DJ269+DD270+DE270))</f>
        <v>173.61249999999998</v>
      </c>
      <c r="DK270" s="110">
        <f t="shared" si="346"/>
        <v>0</v>
      </c>
      <c r="DP270" s="251"/>
      <c r="DQ270" s="48">
        <v>10.875</v>
      </c>
      <c r="DR270" s="33">
        <f t="shared" si="323"/>
        <v>0</v>
      </c>
      <c r="DS270" s="33">
        <f>Gen_Cons_Horario!B5384</f>
        <v>0</v>
      </c>
      <c r="DT270" s="35">
        <f t="shared" si="288"/>
        <v>0</v>
      </c>
      <c r="DU270" s="116">
        <f>IF(AND(DT270&gt;0,DT270*$B$4+EA269&lt;=$B$2*'SFV+BESS'!$I$9,DT270&lt;'SFV+BESS'!$I$7), DT270*$B$4, IF(AND(DT270&gt;0,DT270*$B$4+EA269&gt;$B$2*'SFV+BESS'!$I$9,DT270*$B$4&lt;'SFV+BESS'!$I$7),$B$2*'SFV+BESS'!$I$9-EA269,IF(AND(DT270&gt;0,DT270*$B$4+EA269&gt;$B$2*'SFV+BESS'!$I$9,DT270*$B$4&gt;'SFV+BESS'!$I$7,EA269&lt;$B$2*'SFV+BESS'!$I$9),$B$2*'SFV+BESS'!$I$9-EA269,IF(AND(DT270&gt;0,DT270*$B$4+EA269&lt;=$B$2*'SFV+BESS'!$I$9,DT270&gt;'SFV+BESS'!$I$7),'SFV+BESS'!$I$7,0))))</f>
        <v>0</v>
      </c>
      <c r="DV270" s="27">
        <f>IF(AND(DT270&lt;0,EA269+DT270/$B$5&gt;$H$2,-DT270/'Carga-Descarga Año'!$B$5&lt;'SFV+BESS'!$I$7),DT270/$B$5,IF(AND(DT270&lt;0,EA269+DT270/$B$5&gt;$H$2,-DT270/'Carga-Descarga Año'!$B$5&gt;'SFV+BESS'!$I$7),-'SFV+BESS'!$I$7,IF(AND(DT270&lt;0,EA269+DT270/$B$5&lt;$H$2),-MIN('SFV+BESS'!$I$7,EA269-$H$2),0)))</f>
        <v>0</v>
      </c>
      <c r="DW270" s="33"/>
      <c r="DX270" s="33">
        <f t="shared" si="307"/>
        <v>0</v>
      </c>
      <c r="DY270" s="27">
        <f t="shared" si="347"/>
        <v>0</v>
      </c>
      <c r="DZ270" s="27">
        <f t="shared" si="308"/>
        <v>0</v>
      </c>
      <c r="EA270" s="28">
        <f>IF((EA269+DU270+DV270)&gt;=$B$2*'SFV+BESS'!$I$9, $B$2*'SFV+BESS'!$I$9, (EA269+DU270+DV270))</f>
        <v>173.61249999999998</v>
      </c>
      <c r="EB270" s="110">
        <f t="shared" si="348"/>
        <v>0</v>
      </c>
      <c r="EG270" s="251"/>
      <c r="EH270" s="48">
        <v>10.875</v>
      </c>
      <c r="EI270" s="33">
        <f t="shared" si="324"/>
        <v>0</v>
      </c>
      <c r="EJ270" s="33">
        <f>Gen_Cons_Horario!B6128</f>
        <v>0</v>
      </c>
      <c r="EK270" s="35">
        <f t="shared" si="289"/>
        <v>0</v>
      </c>
      <c r="EL270" s="116">
        <f>IF(AND(EK270&gt;0,EK270*$B$4+ER269&lt;=$B$2*'SFV+BESS'!$I$9,EK270&lt;'SFV+BESS'!$I$7), EK270*$B$4, IF(AND(EK270&gt;0,EK270*$B$4+ER269&gt;$B$2*'SFV+BESS'!$I$9,EK270*$B$4&lt;'SFV+BESS'!$I$7),$B$2*'SFV+BESS'!$I$9-ER269,IF(AND(EK270&gt;0,EK270*$B$4+ER269&gt;$B$2*'SFV+BESS'!$I$9,EK270*$B$4&gt;'SFV+BESS'!$I$7,ER269&lt;$B$2*'SFV+BESS'!$I$9),$B$2*'SFV+BESS'!$I$9-ER269,IF(AND(EK270&gt;0,EK270*$B$4+ER269&lt;=$B$2*'SFV+BESS'!$I$9,EK270&gt;'SFV+BESS'!$I$7),'SFV+BESS'!$I$7,0))))</f>
        <v>0</v>
      </c>
      <c r="EM270" s="27">
        <f>IF(AND(EK270&lt;0,ER269+EK270/$B$5&gt;$H$2,-EK270/'Carga-Descarga Año'!$B$5&lt;'SFV+BESS'!$I$7),EK270/$B$5,IF(AND(EK270&lt;0,ER269+EK270/$B$5&gt;$H$2,-EK270/'Carga-Descarga Año'!$B$5&gt;'SFV+BESS'!$I$7),-'SFV+BESS'!$I$7,IF(AND(EK270&lt;0,ER269+EK270/$B$5&lt;$H$2),-MIN('SFV+BESS'!$I$7,ER269-$H$2),0)))</f>
        <v>0</v>
      </c>
      <c r="EN270" s="33"/>
      <c r="EO270" s="33">
        <f t="shared" si="309"/>
        <v>0</v>
      </c>
      <c r="EP270" s="27">
        <f t="shared" si="349"/>
        <v>0</v>
      </c>
      <c r="EQ270" s="27">
        <f t="shared" si="310"/>
        <v>0</v>
      </c>
      <c r="ER270" s="28">
        <f>IF((ER269+EL270+EM270)&gt;=$B$2*'SFV+BESS'!$I$9, $B$2*'SFV+BESS'!$I$9, (ER269+EL270+EM270))</f>
        <v>173.61249999999998</v>
      </c>
      <c r="ES270" s="110">
        <f t="shared" si="350"/>
        <v>0</v>
      </c>
      <c r="EX270" s="251"/>
      <c r="EY270" s="48">
        <v>10.875</v>
      </c>
      <c r="EZ270" s="33">
        <f t="shared" si="325"/>
        <v>0</v>
      </c>
      <c r="FA270" s="33">
        <f>Gen_Cons_Horario!B6848</f>
        <v>0</v>
      </c>
      <c r="FB270" s="35">
        <f t="shared" si="290"/>
        <v>0</v>
      </c>
      <c r="FC270" s="116">
        <f>IF(AND(FB270&gt;0,FB270*$B$4+FI269&lt;=$B$2*'SFV+BESS'!$I$9,FB270&lt;'SFV+BESS'!$I$7), FB270*$B$4, IF(AND(FB270&gt;0,FB270*$B$4+FI269&gt;$B$2*'SFV+BESS'!$I$9,FB270*$B$4&lt;'SFV+BESS'!$I$7),$B$2*'SFV+BESS'!$I$9-FI269,IF(AND(FB270&gt;0,FB270*$B$4+FI269&gt;$B$2*'SFV+BESS'!$I$9,FB270*$B$4&gt;'SFV+BESS'!$I$7,FI269&lt;$B$2*'SFV+BESS'!$I$9),$B$2*'SFV+BESS'!$I$9-FI269,IF(AND(FB270&gt;0,FB270*$B$4+FI269&lt;=$B$2*'SFV+BESS'!$I$9,FB270&gt;'SFV+BESS'!$I$7),'SFV+BESS'!$I$7,0))))</f>
        <v>0</v>
      </c>
      <c r="FD270" s="27">
        <f>IF(AND(FB270&lt;0,FI269+FB270/$B$5&gt;$H$2,-FB270/'Carga-Descarga Año'!$B$5&lt;'SFV+BESS'!$I$7),FB270/$B$5,IF(AND(FB270&lt;0,FI269+FB270/$B$5&gt;$H$2,-FB270/'Carga-Descarga Año'!$B$5&gt;'SFV+BESS'!$I$7),-'SFV+BESS'!$I$7,IF(AND(FB270&lt;0,FI269+FB270/$B$5&lt;$H$2),-MIN('SFV+BESS'!$I$7,FI269-$H$2),0)))</f>
        <v>0</v>
      </c>
      <c r="FE270" s="33"/>
      <c r="FF270" s="33">
        <f t="shared" si="311"/>
        <v>0</v>
      </c>
      <c r="FG270" s="27">
        <f t="shared" si="351"/>
        <v>0</v>
      </c>
      <c r="FH270" s="27">
        <f t="shared" si="312"/>
        <v>0</v>
      </c>
      <c r="FI270" s="28">
        <f>IF((FI269+FC270+FD270)&gt;=$B$2*'SFV+BESS'!$I$9, $B$2*'SFV+BESS'!$I$9, (FI269+FC270+FD270))</f>
        <v>173.61249999999998</v>
      </c>
      <c r="FJ270" s="110">
        <f t="shared" si="352"/>
        <v>0</v>
      </c>
      <c r="FO270" s="251"/>
      <c r="FP270" s="48">
        <v>10.875</v>
      </c>
      <c r="FQ270" s="33">
        <f t="shared" si="326"/>
        <v>0</v>
      </c>
      <c r="FR270" s="33">
        <f>Gen_Cons_Horario!B7592</f>
        <v>0</v>
      </c>
      <c r="FS270" s="35">
        <f t="shared" si="291"/>
        <v>0</v>
      </c>
      <c r="FT270" s="116">
        <f>IF(AND(FS270&gt;0,FS270*$B$4+FZ269&lt;=$B$2*'SFV+BESS'!$I$9,FS270&lt;'SFV+BESS'!$I$7), FS270*$B$4, IF(AND(FS270&gt;0,FS270*$B$4+FZ269&gt;$B$2*'SFV+BESS'!$I$9,FS270*$B$4&lt;'SFV+BESS'!$I$7),$B$2*'SFV+BESS'!$I$9-FZ269,IF(AND(FS270&gt;0,FS270*$B$4+FZ269&gt;$B$2*'SFV+BESS'!$I$9,FS270*$B$4&gt;'SFV+BESS'!$I$7,FZ269&lt;$B$2*'SFV+BESS'!$I$9),$B$2*'SFV+BESS'!$I$9-FZ269,IF(AND(FS270&gt;0,FS270*$B$4+FZ269&lt;=$B$2*'SFV+BESS'!$I$9,FS270&gt;'SFV+BESS'!$I$7),'SFV+BESS'!$I$7,0))))</f>
        <v>0</v>
      </c>
      <c r="FU270" s="27">
        <f>IF(AND(FS270&lt;0,FZ269+FS270/$B$5&gt;$H$2,-FS270/'Carga-Descarga Año'!$B$5&lt;'SFV+BESS'!$I$7),FS270/$B$5,IF(AND(FS270&lt;0,FZ269+FS270/$B$5&gt;$H$2,-FS270/'Carga-Descarga Año'!$B$5&gt;'SFV+BESS'!$I$7),-'SFV+BESS'!$I$7,IF(AND(FS270&lt;0,FZ269+FS270/$B$5&lt;$H$2),-MIN('SFV+BESS'!$I$7,FZ269-$H$2),0)))</f>
        <v>0</v>
      </c>
      <c r="FV270" s="33"/>
      <c r="FW270" s="33">
        <f t="shared" si="313"/>
        <v>0</v>
      </c>
      <c r="FX270" s="27">
        <f t="shared" si="353"/>
        <v>0</v>
      </c>
      <c r="FY270" s="27">
        <f t="shared" si="314"/>
        <v>0</v>
      </c>
      <c r="FZ270" s="28">
        <f>IF((FZ269+FT270+FU270)&gt;=$B$2*'SFV+BESS'!$I$9, $B$2*'SFV+BESS'!$I$9, (FZ269+FT270+FU270))</f>
        <v>173.61249999999998</v>
      </c>
      <c r="GA270" s="110">
        <f t="shared" si="354"/>
        <v>0</v>
      </c>
      <c r="GF270" s="251"/>
      <c r="GG270" s="48">
        <v>10.875</v>
      </c>
      <c r="GH270" s="33">
        <f t="shared" si="327"/>
        <v>0</v>
      </c>
      <c r="GI270" s="33">
        <f>Gen_Cons_Horario!B8312</f>
        <v>0</v>
      </c>
      <c r="GJ270" s="35">
        <f t="shared" si="297"/>
        <v>0</v>
      </c>
      <c r="GK270" s="116">
        <f>IF(AND(GJ270&gt;0,GJ270*$B$4+GQ269&lt;=$B$2*'SFV+BESS'!$I$9,GJ270&lt;'SFV+BESS'!$I$7), GJ270*$B$4, IF(AND(GJ270&gt;0,GJ270*$B$4+GQ269&gt;$B$2*'SFV+BESS'!$I$9,GJ270*$B$4&lt;'SFV+BESS'!$I$7),$B$2*'SFV+BESS'!$I$9-GQ269,IF(AND(GJ270&gt;0,GJ270*$B$4+GQ269&gt;$B$2*'SFV+BESS'!$I$9,GJ270*$B$4&gt;'SFV+BESS'!$I$7,GQ269&lt;$B$2*'SFV+BESS'!$I$9),$B$2*'SFV+BESS'!$I$9-GQ269,IF(AND(GJ270&gt;0,GJ270*$B$4+GQ269&lt;=$B$2*'SFV+BESS'!$I$9,GJ270&gt;'SFV+BESS'!$I$7),'SFV+BESS'!$I$7,0))))</f>
        <v>0</v>
      </c>
      <c r="GL270" s="27">
        <f>IF(AND(GJ270&lt;0,GQ269+GJ270/$B$5&gt;$H$2,-GJ270/'Carga-Descarga Año'!$B$5&lt;'SFV+BESS'!$I$7),GJ270/$B$5,IF(AND(GJ270&lt;0,GQ269+GJ270/$B$5&gt;$H$2,-GJ270/'Carga-Descarga Año'!$B$5&gt;'SFV+BESS'!$I$7),-'SFV+BESS'!$I$7,IF(AND(GJ270&lt;0,GQ269+GJ270/$B$5&lt;$H$2),-MIN('SFV+BESS'!$I$7,GQ269-$H$2),0)))</f>
        <v>0</v>
      </c>
      <c r="GM270" s="33"/>
      <c r="GN270" s="33">
        <f t="shared" si="315"/>
        <v>0</v>
      </c>
      <c r="GO270" s="27">
        <f t="shared" si="355"/>
        <v>0</v>
      </c>
      <c r="GP270" s="27">
        <f t="shared" si="316"/>
        <v>0</v>
      </c>
      <c r="GQ270" s="28">
        <f>IF((GQ269+GK270+GL270)&gt;=$B$2*'SFV+BESS'!$I$9, $B$2*'SFV+BESS'!$I$9, (GQ269+GK270+GL270))</f>
        <v>173.61249999999998</v>
      </c>
      <c r="GR270" s="110">
        <f t="shared" si="356"/>
        <v>0</v>
      </c>
    </row>
    <row r="271" spans="1:200">
      <c r="A271" s="249"/>
      <c r="B271" s="48">
        <v>10.9166666666667</v>
      </c>
      <c r="C271" s="38">
        <f t="shared" si="298"/>
        <v>0</v>
      </c>
      <c r="D271" s="2">
        <f>Gen_Cons_Horario!B297</f>
        <v>0</v>
      </c>
      <c r="E271" s="140">
        <f t="shared" si="328"/>
        <v>0</v>
      </c>
      <c r="F271" s="116">
        <f>IF(AND(E271&gt;0,E271*$B$4+L270&lt;=$B$2*'SFV+BESS'!$I$9,E271&lt;'SFV+BESS'!$I$7), E271*$B$4, IF(AND(E271&gt;0,E271*$B$4+L270&gt;$B$2*'SFV+BESS'!$I$9,E271*$B$4&lt;'SFV+BESS'!$I$7),$B$2*'SFV+BESS'!$I$9-L270,IF(AND(E271&gt;0,E271*$B$4+L270&gt;$B$2*'SFV+BESS'!$I$9,E271*$B$4&gt;'SFV+BESS'!$I$7,L270&lt;$B$2*'SFV+BESS'!$I$9),$B$2*'SFV+BESS'!$I$9-L270,IF(AND(E271&gt;0,E271*$B$4+L270&lt;=$B$2*'SFV+BESS'!$I$9,E271&gt;'SFV+BESS'!$I$7),'SFV+BESS'!$I$7,0))))</f>
        <v>0</v>
      </c>
      <c r="G271" s="27">
        <f>IF(AND(E271&lt;0,L270+E271/$B$5&gt;$H$2,-E271/'Carga-Descarga Año'!$B$5&lt;'SFV+BESS'!$I$7),E271/$B$5,IF(AND(E271&lt;0,L270+E271/$B$5&gt;$H$2,-E271/'Carga-Descarga Año'!$B$5&gt;'SFV+BESS'!$I$7),-'SFV+BESS'!$I$7,IF(AND(E271&lt;0,L270+E271/$B$5&lt;$H$2),-MIN('SFV+BESS'!$I$7,L270-$H$2),0)))</f>
        <v>0</v>
      </c>
      <c r="I271" s="38">
        <f t="shared" si="329"/>
        <v>0</v>
      </c>
      <c r="J271" s="27">
        <f t="shared" si="331"/>
        <v>0</v>
      </c>
      <c r="K271" s="27">
        <f t="shared" si="330"/>
        <v>0</v>
      </c>
      <c r="L271" s="28">
        <f>IF((L270+F271+G271)&gt;=$B$2*'SFV+BESS'!$I$9, $B$2*'SFV+BESS'!$I$9, (L270+F271+G271))</f>
        <v>150.06407894736839</v>
      </c>
      <c r="M271" s="110">
        <f t="shared" si="332"/>
        <v>0</v>
      </c>
      <c r="R271" s="251"/>
      <c r="S271" s="48">
        <v>10.9166666666667</v>
      </c>
      <c r="T271" s="2">
        <f t="shared" si="317"/>
        <v>0</v>
      </c>
      <c r="U271" s="2">
        <f>Gen_Cons_Horario!B1041</f>
        <v>0</v>
      </c>
      <c r="V271" s="35">
        <f t="shared" si="292"/>
        <v>0</v>
      </c>
      <c r="W271" s="116">
        <f>IF(AND(V271&gt;0,V271*$B$4+AC270&lt;=$B$2*'SFV+BESS'!$I$9,V271&lt;'SFV+BESS'!$I$7), V271*$B$4, IF(AND(V271&gt;0,V271*$B$4+AC270&gt;$B$2*'SFV+BESS'!$I$9,V271*$B$4&lt;'SFV+BESS'!$I$7),$B$2*'SFV+BESS'!$I$9-AC270,IF(AND(V271&gt;0,V271*$B$4+AC270&gt;$B$2*'SFV+BESS'!$I$9,V271*$B$4&gt;'SFV+BESS'!$I$7,AC270&lt;$B$2*'SFV+BESS'!$I$9),$B$2*'SFV+BESS'!$I$9-AC270,IF(AND(V271&gt;0,V271*$B$4+AC270&lt;=$B$2*'SFV+BESS'!$I$9,V271&gt;'SFV+BESS'!$I$7),'SFV+BESS'!$I$7,0))))</f>
        <v>0</v>
      </c>
      <c r="X271" s="27">
        <f>IF(AND(V271&lt;0,AC270+V271/$B$5&gt;$H$2,-V271/'Carga-Descarga Año'!$B$5&lt;'SFV+BESS'!$I$7),V271/$B$5,IF(AND(V271&lt;0,AC270+V271/$B$5&gt;$H$2,-V271/'Carga-Descarga Año'!$B$5&gt;'SFV+BESS'!$I$7),-'SFV+BESS'!$I$7,IF(AND(V271&lt;0,AC270+V271/$B$5&lt;$H$2),-MIN('SFV+BESS'!$I$7,AC270-$H$2),0)))</f>
        <v>0</v>
      </c>
      <c r="Z271" s="33">
        <f t="shared" si="286"/>
        <v>0</v>
      </c>
      <c r="AA271" s="27">
        <f t="shared" si="333"/>
        <v>0</v>
      </c>
      <c r="AB271" s="27">
        <f t="shared" si="357"/>
        <v>0</v>
      </c>
      <c r="AC271" s="28">
        <f>IF((AC270+W271+X271)&gt;=$B$2*'SFV+BESS'!$I$9, $B$2*'SFV+BESS'!$I$9, (AC270+W271+X271))</f>
        <v>173.61249999999998</v>
      </c>
      <c r="AD271" s="110">
        <f t="shared" si="334"/>
        <v>0</v>
      </c>
      <c r="AI271" s="251"/>
      <c r="AJ271" s="48">
        <v>10.9166666666667</v>
      </c>
      <c r="AK271" s="52">
        <f t="shared" si="318"/>
        <v>0</v>
      </c>
      <c r="AL271" s="33">
        <f>Gen_Cons_Horario!B1713</f>
        <v>0</v>
      </c>
      <c r="AM271" s="35">
        <f t="shared" si="293"/>
        <v>0</v>
      </c>
      <c r="AN271" s="116">
        <f>IF(AND(AM271&gt;0,AM271*$B$4+AT270&lt;=$B$2*'SFV+BESS'!$I$9,AM271&lt;'SFV+BESS'!$I$7), AM271*$B$4, IF(AND(AM271&gt;0,AM271*$B$4+AT270&gt;$B$2*'SFV+BESS'!$I$9,AM271*$B$4&lt;'SFV+BESS'!$I$7),$B$2*'SFV+BESS'!$I$9-AT270,IF(AND(AM271&gt;0,AM271*$B$4+AT270&gt;$B$2*'SFV+BESS'!$I$9,AM271*$B$4&gt;'SFV+BESS'!$I$7,AT270&lt;$B$2*'SFV+BESS'!$I$9),$B$2*'SFV+BESS'!$I$9-AT270,IF(AND(AM271&gt;0,AM271*$B$4+AT270&lt;=$B$2*'SFV+BESS'!$I$9,AM271&gt;'SFV+BESS'!$I$7),'SFV+BESS'!$I$7,0))))</f>
        <v>0</v>
      </c>
      <c r="AO271" s="27">
        <f>IF(AND(AM271&lt;0,AT270+AM271/$B$5&gt;$H$2,-AM271/'Carga-Descarga Año'!$B$5&lt;'SFV+BESS'!$I$7),AM271/$B$5,IF(AND(AM271&lt;0,AT270+AM271/$B$5&gt;$H$2,-AM271/'Carga-Descarga Año'!$B$5&gt;'SFV+BESS'!$I$7),-'SFV+BESS'!$I$7,IF(AND(AM271&lt;0,AT270+AM271/$B$5&lt;$H$2),-MIN('SFV+BESS'!$I$7,AT270-$H$2),0)))</f>
        <v>0</v>
      </c>
      <c r="AP271" s="33"/>
      <c r="AQ271" s="33">
        <f t="shared" si="299"/>
        <v>0</v>
      </c>
      <c r="AR271" s="27">
        <f t="shared" si="335"/>
        <v>0</v>
      </c>
      <c r="AS271" s="27">
        <f t="shared" si="300"/>
        <v>0</v>
      </c>
      <c r="AT271" s="28">
        <f>IF((AT270+AN271+AO271)&gt;=$B$2*'SFV+BESS'!$I$9, $B$2*'SFV+BESS'!$I$9, (AT270+AN271+AO271))</f>
        <v>172.53218491635695</v>
      </c>
      <c r="AU271" s="110">
        <f t="shared" si="336"/>
        <v>0</v>
      </c>
      <c r="AZ271" s="251"/>
      <c r="BA271" s="48">
        <v>10.9166666666667</v>
      </c>
      <c r="BB271" s="33">
        <f t="shared" si="319"/>
        <v>0</v>
      </c>
      <c r="BC271" s="33">
        <f>Gen_Cons_Horario!B2457</f>
        <v>0</v>
      </c>
      <c r="BD271" s="35">
        <f t="shared" si="294"/>
        <v>0</v>
      </c>
      <c r="BE271" s="116">
        <f>IF(AND(BD271&gt;0,BD271*$B$4+BK270&lt;=$B$2*'SFV+BESS'!$I$9,BD271&lt;'SFV+BESS'!$I$7), BD271*$B$4, IF(AND(BD271&gt;0,BD271*$B$4+BK270&gt;$B$2*'SFV+BESS'!$I$9,BD271*$B$4&lt;'SFV+BESS'!$I$7),$B$2*'SFV+BESS'!$I$9-BK270,IF(AND(BD271&gt;0,BD271*$B$4+BK270&gt;$B$2*'SFV+BESS'!$I$9,BD271*$B$4&gt;'SFV+BESS'!$I$7,BK270&lt;$B$2*'SFV+BESS'!$I$9),$B$2*'SFV+BESS'!$I$9-BK270,IF(AND(BD271&gt;0,BD271*$B$4+BK270&lt;=$B$2*'SFV+BESS'!$I$9,BD271&gt;'SFV+BESS'!$I$7),'SFV+BESS'!$I$7,0))))</f>
        <v>0</v>
      </c>
      <c r="BF271" s="27">
        <f>IF(AND(BD271&lt;0,BK270+BD271/$B$5&gt;$H$2,-BD271/'Carga-Descarga Año'!$B$5&lt;'SFV+BESS'!$I$7),BD271/$B$5,IF(AND(BD271&lt;0,BK270+BD271/$B$5&gt;$H$2,-BD271/'Carga-Descarga Año'!$B$5&gt;'SFV+BESS'!$I$7),-'SFV+BESS'!$I$7,IF(AND(BD271&lt;0,BK270+BD271/$B$5&lt;$H$2),-MIN('SFV+BESS'!$I$7,BK270-$H$2),0)))</f>
        <v>0</v>
      </c>
      <c r="BG271" s="33"/>
      <c r="BH271" s="33">
        <f t="shared" si="301"/>
        <v>0</v>
      </c>
      <c r="BI271" s="27">
        <f t="shared" si="337"/>
        <v>0</v>
      </c>
      <c r="BJ271" s="27">
        <f t="shared" si="302"/>
        <v>0</v>
      </c>
      <c r="BK271" s="28">
        <f>IF((BK270+BE271+BF271)&gt;=$B$2*'SFV+BESS'!$I$9, $B$2*'SFV+BESS'!$I$9, (BK270+BE271+BF271))</f>
        <v>173.61249999999998</v>
      </c>
      <c r="BL271" s="110">
        <f t="shared" si="338"/>
        <v>0</v>
      </c>
      <c r="BQ271" s="251"/>
      <c r="BR271" s="48">
        <v>10.9166666666667</v>
      </c>
      <c r="BS271" s="33">
        <f t="shared" si="320"/>
        <v>0</v>
      </c>
      <c r="BT271" s="33">
        <f>Gen_Cons_Horario!B3177</f>
        <v>0</v>
      </c>
      <c r="BU271" s="35">
        <f t="shared" si="295"/>
        <v>0</v>
      </c>
      <c r="BV271" s="116">
        <f>IF(AND(BU271&gt;0,BU271*$B$4+CB270&lt;=$B$2*'SFV+BESS'!$I$9,BU271&lt;'SFV+BESS'!$I$7), BU271*$B$4, IF(AND(BU271&gt;0,BU271*$B$4+CB270&gt;$B$2*'SFV+BESS'!$I$9,BU271*$B$4&lt;'SFV+BESS'!$I$7),$B$2*'SFV+BESS'!$I$9-CB270,IF(AND(BU271&gt;0,BU271*$B$4+CB270&gt;$B$2*'SFV+BESS'!$I$9,BU271*$B$4&gt;'SFV+BESS'!$I$7,CB270&lt;$B$2*'SFV+BESS'!$I$9),$B$2*'SFV+BESS'!$I$9-CB270,IF(AND(BU271&gt;0,BU271*$B$4+CB270&lt;=$B$2*'SFV+BESS'!$I$9,BU271&gt;'SFV+BESS'!$I$7),'SFV+BESS'!$I$7,0))))</f>
        <v>0</v>
      </c>
      <c r="BW271" s="27">
        <f>IF(AND(BU271&lt;0,CB270+BU271/$B$5&gt;$H$2,-BU271/'Carga-Descarga Año'!$B$5&lt;'SFV+BESS'!$I$7),BU271/$B$5,IF(AND(BU271&lt;0,CB270+BU271/$B$5&gt;$H$2,-BU271/'Carga-Descarga Año'!$B$5&gt;'SFV+BESS'!$I$7),-'SFV+BESS'!$I$7,IF(AND(BU271&lt;0,CB270+BU271/$B$5&lt;$H$2),-MIN('SFV+BESS'!$I$7,CB270-$H$2),0)))</f>
        <v>0</v>
      </c>
      <c r="BX271" s="33"/>
      <c r="BY271" s="33">
        <f t="shared" si="303"/>
        <v>0</v>
      </c>
      <c r="BZ271" s="27">
        <f t="shared" si="339"/>
        <v>0</v>
      </c>
      <c r="CA271" s="27">
        <f t="shared" si="340"/>
        <v>0</v>
      </c>
      <c r="CB271" s="28">
        <f>IF((CB270+BV271+BW271)&gt;=$B$2*'SFV+BESS'!$I$9, $B$2*'SFV+BESS'!$I$9, (CB270+BV271+BW271))</f>
        <v>173.61249999999998</v>
      </c>
      <c r="CC271" s="110">
        <f t="shared" si="341"/>
        <v>0</v>
      </c>
      <c r="CH271" s="251"/>
      <c r="CI271" s="48">
        <v>10.9166666666667</v>
      </c>
      <c r="CJ271" s="33">
        <f t="shared" si="321"/>
        <v>0</v>
      </c>
      <c r="CK271" s="33">
        <f>Gen_Cons_Horario!B3921</f>
        <v>0</v>
      </c>
      <c r="CL271" s="35">
        <f t="shared" si="296"/>
        <v>0</v>
      </c>
      <c r="CM271" s="116">
        <f>IF(AND(CL271&gt;0,CL271*$B$4+CS270&lt;=$B$2*'SFV+BESS'!$I$9,CL271&lt;'SFV+BESS'!$I$7), CL271*$B$4, IF(AND(CL271&gt;0,CL271*$B$4+CS270&gt;$B$2*'SFV+BESS'!$I$9,CL271*$B$4&lt;'SFV+BESS'!$I$7),$B$2*'SFV+BESS'!$I$9-CS270,IF(AND(CL271&gt;0,CL271*$B$4+CS270&gt;$B$2*'SFV+BESS'!$I$9,CL271*$B$4&gt;'SFV+BESS'!$I$7,CS270&lt;$B$2*'SFV+BESS'!$I$9),$B$2*'SFV+BESS'!$I$9-CS270,IF(AND(CL271&gt;0,CL271*$B$4+CS270&lt;=$B$2*'SFV+BESS'!$I$9,CL271&gt;'SFV+BESS'!$I$7),'SFV+BESS'!$I$7,0))))</f>
        <v>0</v>
      </c>
      <c r="CN271" s="27">
        <f>IF(AND(CL271&lt;0,CS270+CL271/$B$5&gt;$H$2,-CL271/'Carga-Descarga Año'!$B$5&lt;'SFV+BESS'!$I$7),CL271/$B$5,IF(AND(CL271&lt;0,CS270+CL271/$B$5&gt;$H$2,-CL271/'Carga-Descarga Año'!$B$5&gt;'SFV+BESS'!$I$7),-'SFV+BESS'!$I$7,IF(AND(CL271&lt;0,CS270+CL271/$B$5&lt;$H$2),-MIN('SFV+BESS'!$I$7,CS270-$H$2),0)))</f>
        <v>0</v>
      </c>
      <c r="CO271" s="33"/>
      <c r="CP271" s="33">
        <f t="shared" si="304"/>
        <v>0</v>
      </c>
      <c r="CQ271" s="27">
        <f t="shared" si="342"/>
        <v>0</v>
      </c>
      <c r="CR271" s="27">
        <f t="shared" si="305"/>
        <v>0</v>
      </c>
      <c r="CS271" s="28">
        <f>IF((CS270+CM271+CN271)&gt;=$B$2*'SFV+BESS'!$I$9, $B$2*'SFV+BESS'!$I$9, (CS270+CM271+CN271))</f>
        <v>173.61249999999998</v>
      </c>
      <c r="CT271" s="110">
        <f t="shared" si="343"/>
        <v>0</v>
      </c>
      <c r="CY271" s="251"/>
      <c r="CZ271" s="48">
        <v>10.9166666666667</v>
      </c>
      <c r="DA271" s="33">
        <f t="shared" si="322"/>
        <v>0</v>
      </c>
      <c r="DB271" s="33">
        <f>Gen_Cons_Horario!B4641</f>
        <v>0</v>
      </c>
      <c r="DC271" s="35">
        <f t="shared" si="287"/>
        <v>0</v>
      </c>
      <c r="DD271" s="116">
        <f>IF(AND(DC271&gt;0,DC271*$B$4+DJ270&lt;=$B$2*'SFV+BESS'!$I$9,DC271&lt;'SFV+BESS'!$I$7), DC271*$B$4, IF(AND(DC271&gt;0,DC271*$B$4+DJ270&gt;$B$2*'SFV+BESS'!$I$9,DC271*$B$4&lt;'SFV+BESS'!$I$7),$B$2*'SFV+BESS'!$I$9-DJ270,IF(AND(DC271&gt;0,DC271*$B$4+DJ270&gt;$B$2*'SFV+BESS'!$I$9,DC271*$B$4&gt;'SFV+BESS'!$I$7,DJ270&lt;$B$2*'SFV+BESS'!$I$9),$B$2*'SFV+BESS'!$I$9-DJ270,IF(AND(DC271&gt;0,DC271*$B$4+DJ270&lt;=$B$2*'SFV+BESS'!$I$9,DC271&gt;'SFV+BESS'!$I$7),'SFV+BESS'!$I$7,0))))</f>
        <v>0</v>
      </c>
      <c r="DE271" s="27">
        <f>IF(AND(DC271&lt;0,DJ270+DC271/$B$5&gt;$H$2,-DC271/'Carga-Descarga Año'!$B$5&lt;'SFV+BESS'!$I$7),DC271/$B$5,IF(AND(DC271&lt;0,DJ270+DC271/$B$5&gt;$H$2,-DC271/'Carga-Descarga Año'!$B$5&gt;'SFV+BESS'!$I$7),-'SFV+BESS'!$I$7,IF(AND(DC271&lt;0,DJ270+DC271/$B$5&lt;$H$2),-MIN('SFV+BESS'!$I$7,DJ270-$H$2),0)))</f>
        <v>0</v>
      </c>
      <c r="DF271" s="33"/>
      <c r="DG271" s="33">
        <f t="shared" si="306"/>
        <v>0</v>
      </c>
      <c r="DH271" s="27">
        <f t="shared" si="344"/>
        <v>0</v>
      </c>
      <c r="DI271" s="27">
        <f t="shared" si="345"/>
        <v>0</v>
      </c>
      <c r="DJ271" s="28">
        <f>IF((DJ270+DD271+DE271)&gt;=$B$2*'SFV+BESS'!$I$9, $B$2*'SFV+BESS'!$I$9, (DJ270+DD271+DE271))</f>
        <v>173.61249999999998</v>
      </c>
      <c r="DK271" s="110">
        <f t="shared" si="346"/>
        <v>0</v>
      </c>
      <c r="DP271" s="251"/>
      <c r="DQ271" s="48">
        <v>10.9166666666667</v>
      </c>
      <c r="DR271" s="33">
        <f t="shared" si="323"/>
        <v>0</v>
      </c>
      <c r="DS271" s="33">
        <f>Gen_Cons_Horario!B5385</f>
        <v>0</v>
      </c>
      <c r="DT271" s="35">
        <f t="shared" si="288"/>
        <v>0</v>
      </c>
      <c r="DU271" s="116">
        <f>IF(AND(DT271&gt;0,DT271*$B$4+EA270&lt;=$B$2*'SFV+BESS'!$I$9,DT271&lt;'SFV+BESS'!$I$7), DT271*$B$4, IF(AND(DT271&gt;0,DT271*$B$4+EA270&gt;$B$2*'SFV+BESS'!$I$9,DT271*$B$4&lt;'SFV+BESS'!$I$7),$B$2*'SFV+BESS'!$I$9-EA270,IF(AND(DT271&gt;0,DT271*$B$4+EA270&gt;$B$2*'SFV+BESS'!$I$9,DT271*$B$4&gt;'SFV+BESS'!$I$7,EA270&lt;$B$2*'SFV+BESS'!$I$9),$B$2*'SFV+BESS'!$I$9-EA270,IF(AND(DT271&gt;0,DT271*$B$4+EA270&lt;=$B$2*'SFV+BESS'!$I$9,DT271&gt;'SFV+BESS'!$I$7),'SFV+BESS'!$I$7,0))))</f>
        <v>0</v>
      </c>
      <c r="DV271" s="27">
        <f>IF(AND(DT271&lt;0,EA270+DT271/$B$5&gt;$H$2,-DT271/'Carga-Descarga Año'!$B$5&lt;'SFV+BESS'!$I$7),DT271/$B$5,IF(AND(DT271&lt;0,EA270+DT271/$B$5&gt;$H$2,-DT271/'Carga-Descarga Año'!$B$5&gt;'SFV+BESS'!$I$7),-'SFV+BESS'!$I$7,IF(AND(DT271&lt;0,EA270+DT271/$B$5&lt;$H$2),-MIN('SFV+BESS'!$I$7,EA270-$H$2),0)))</f>
        <v>0</v>
      </c>
      <c r="DW271" s="33"/>
      <c r="DX271" s="33">
        <f t="shared" si="307"/>
        <v>0</v>
      </c>
      <c r="DY271" s="27">
        <f t="shared" si="347"/>
        <v>0</v>
      </c>
      <c r="DZ271" s="27">
        <f t="shared" si="308"/>
        <v>0</v>
      </c>
      <c r="EA271" s="28">
        <f>IF((EA270+DU271+DV271)&gt;=$B$2*'SFV+BESS'!$I$9, $B$2*'SFV+BESS'!$I$9, (EA270+DU271+DV271))</f>
        <v>173.61249999999998</v>
      </c>
      <c r="EB271" s="110">
        <f t="shared" si="348"/>
        <v>0</v>
      </c>
      <c r="EG271" s="251"/>
      <c r="EH271" s="48">
        <v>10.9166666666667</v>
      </c>
      <c r="EI271" s="33">
        <f t="shared" si="324"/>
        <v>0</v>
      </c>
      <c r="EJ271" s="33">
        <f>Gen_Cons_Horario!B6129</f>
        <v>0</v>
      </c>
      <c r="EK271" s="35">
        <f t="shared" si="289"/>
        <v>0</v>
      </c>
      <c r="EL271" s="116">
        <f>IF(AND(EK271&gt;0,EK271*$B$4+ER270&lt;=$B$2*'SFV+BESS'!$I$9,EK271&lt;'SFV+BESS'!$I$7), EK271*$B$4, IF(AND(EK271&gt;0,EK271*$B$4+ER270&gt;$B$2*'SFV+BESS'!$I$9,EK271*$B$4&lt;'SFV+BESS'!$I$7),$B$2*'SFV+BESS'!$I$9-ER270,IF(AND(EK271&gt;0,EK271*$B$4+ER270&gt;$B$2*'SFV+BESS'!$I$9,EK271*$B$4&gt;'SFV+BESS'!$I$7,ER270&lt;$B$2*'SFV+BESS'!$I$9),$B$2*'SFV+BESS'!$I$9-ER270,IF(AND(EK271&gt;0,EK271*$B$4+ER270&lt;=$B$2*'SFV+BESS'!$I$9,EK271&gt;'SFV+BESS'!$I$7),'SFV+BESS'!$I$7,0))))</f>
        <v>0</v>
      </c>
      <c r="EM271" s="27">
        <f>IF(AND(EK271&lt;0,ER270+EK271/$B$5&gt;$H$2,-EK271/'Carga-Descarga Año'!$B$5&lt;'SFV+BESS'!$I$7),EK271/$B$5,IF(AND(EK271&lt;0,ER270+EK271/$B$5&gt;$H$2,-EK271/'Carga-Descarga Año'!$B$5&gt;'SFV+BESS'!$I$7),-'SFV+BESS'!$I$7,IF(AND(EK271&lt;0,ER270+EK271/$B$5&lt;$H$2),-MIN('SFV+BESS'!$I$7,ER270-$H$2),0)))</f>
        <v>0</v>
      </c>
      <c r="EN271" s="33"/>
      <c r="EO271" s="33">
        <f t="shared" si="309"/>
        <v>0</v>
      </c>
      <c r="EP271" s="27">
        <f t="shared" si="349"/>
        <v>0</v>
      </c>
      <c r="EQ271" s="27">
        <f t="shared" si="310"/>
        <v>0</v>
      </c>
      <c r="ER271" s="28">
        <f>IF((ER270+EL271+EM271)&gt;=$B$2*'SFV+BESS'!$I$9, $B$2*'SFV+BESS'!$I$9, (ER270+EL271+EM271))</f>
        <v>173.61249999999998</v>
      </c>
      <c r="ES271" s="110">
        <f t="shared" si="350"/>
        <v>0</v>
      </c>
      <c r="EX271" s="251"/>
      <c r="EY271" s="48">
        <v>10.9166666666667</v>
      </c>
      <c r="EZ271" s="33">
        <f t="shared" si="325"/>
        <v>0</v>
      </c>
      <c r="FA271" s="33">
        <f>Gen_Cons_Horario!B6849</f>
        <v>0</v>
      </c>
      <c r="FB271" s="35">
        <f t="shared" si="290"/>
        <v>0</v>
      </c>
      <c r="FC271" s="116">
        <f>IF(AND(FB271&gt;0,FB271*$B$4+FI270&lt;=$B$2*'SFV+BESS'!$I$9,FB271&lt;'SFV+BESS'!$I$7), FB271*$B$4, IF(AND(FB271&gt;0,FB271*$B$4+FI270&gt;$B$2*'SFV+BESS'!$I$9,FB271*$B$4&lt;'SFV+BESS'!$I$7),$B$2*'SFV+BESS'!$I$9-FI270,IF(AND(FB271&gt;0,FB271*$B$4+FI270&gt;$B$2*'SFV+BESS'!$I$9,FB271*$B$4&gt;'SFV+BESS'!$I$7,FI270&lt;$B$2*'SFV+BESS'!$I$9),$B$2*'SFV+BESS'!$I$9-FI270,IF(AND(FB271&gt;0,FB271*$B$4+FI270&lt;=$B$2*'SFV+BESS'!$I$9,FB271&gt;'SFV+BESS'!$I$7),'SFV+BESS'!$I$7,0))))</f>
        <v>0</v>
      </c>
      <c r="FD271" s="27">
        <f>IF(AND(FB271&lt;0,FI270+FB271/$B$5&gt;$H$2,-FB271/'Carga-Descarga Año'!$B$5&lt;'SFV+BESS'!$I$7),FB271/$B$5,IF(AND(FB271&lt;0,FI270+FB271/$B$5&gt;$H$2,-FB271/'Carga-Descarga Año'!$B$5&gt;'SFV+BESS'!$I$7),-'SFV+BESS'!$I$7,IF(AND(FB271&lt;0,FI270+FB271/$B$5&lt;$H$2),-MIN('SFV+BESS'!$I$7,FI270-$H$2),0)))</f>
        <v>0</v>
      </c>
      <c r="FE271" s="33"/>
      <c r="FF271" s="33">
        <f t="shared" si="311"/>
        <v>0</v>
      </c>
      <c r="FG271" s="27">
        <f t="shared" si="351"/>
        <v>0</v>
      </c>
      <c r="FH271" s="27">
        <f t="shared" si="312"/>
        <v>0</v>
      </c>
      <c r="FI271" s="28">
        <f>IF((FI270+FC271+FD271)&gt;=$B$2*'SFV+BESS'!$I$9, $B$2*'SFV+BESS'!$I$9, (FI270+FC271+FD271))</f>
        <v>173.61249999999998</v>
      </c>
      <c r="FJ271" s="110">
        <f t="shared" si="352"/>
        <v>0</v>
      </c>
      <c r="FO271" s="251"/>
      <c r="FP271" s="48">
        <v>10.9166666666667</v>
      </c>
      <c r="FQ271" s="33">
        <f t="shared" si="326"/>
        <v>0</v>
      </c>
      <c r="FR271" s="33">
        <f>Gen_Cons_Horario!B7593</f>
        <v>0</v>
      </c>
      <c r="FS271" s="35">
        <f t="shared" si="291"/>
        <v>0</v>
      </c>
      <c r="FT271" s="116">
        <f>IF(AND(FS271&gt;0,FS271*$B$4+FZ270&lt;=$B$2*'SFV+BESS'!$I$9,FS271&lt;'SFV+BESS'!$I$7), FS271*$B$4, IF(AND(FS271&gt;0,FS271*$B$4+FZ270&gt;$B$2*'SFV+BESS'!$I$9,FS271*$B$4&lt;'SFV+BESS'!$I$7),$B$2*'SFV+BESS'!$I$9-FZ270,IF(AND(FS271&gt;0,FS271*$B$4+FZ270&gt;$B$2*'SFV+BESS'!$I$9,FS271*$B$4&gt;'SFV+BESS'!$I$7,FZ270&lt;$B$2*'SFV+BESS'!$I$9),$B$2*'SFV+BESS'!$I$9-FZ270,IF(AND(FS271&gt;0,FS271*$B$4+FZ270&lt;=$B$2*'SFV+BESS'!$I$9,FS271&gt;'SFV+BESS'!$I$7),'SFV+BESS'!$I$7,0))))</f>
        <v>0</v>
      </c>
      <c r="FU271" s="27">
        <f>IF(AND(FS271&lt;0,FZ270+FS271/$B$5&gt;$H$2,-FS271/'Carga-Descarga Año'!$B$5&lt;'SFV+BESS'!$I$7),FS271/$B$5,IF(AND(FS271&lt;0,FZ270+FS271/$B$5&gt;$H$2,-FS271/'Carga-Descarga Año'!$B$5&gt;'SFV+BESS'!$I$7),-'SFV+BESS'!$I$7,IF(AND(FS271&lt;0,FZ270+FS271/$B$5&lt;$H$2),-MIN('SFV+BESS'!$I$7,FZ270-$H$2),0)))</f>
        <v>0</v>
      </c>
      <c r="FV271" s="33"/>
      <c r="FW271" s="33">
        <f t="shared" si="313"/>
        <v>0</v>
      </c>
      <c r="FX271" s="27">
        <f t="shared" si="353"/>
        <v>0</v>
      </c>
      <c r="FY271" s="27">
        <f t="shared" si="314"/>
        <v>0</v>
      </c>
      <c r="FZ271" s="28">
        <f>IF((FZ270+FT271+FU271)&gt;=$B$2*'SFV+BESS'!$I$9, $B$2*'SFV+BESS'!$I$9, (FZ270+FT271+FU271))</f>
        <v>173.61249999999998</v>
      </c>
      <c r="GA271" s="110">
        <f t="shared" si="354"/>
        <v>0</v>
      </c>
      <c r="GF271" s="251"/>
      <c r="GG271" s="48">
        <v>10.9166666666667</v>
      </c>
      <c r="GH271" s="33">
        <f t="shared" si="327"/>
        <v>0</v>
      </c>
      <c r="GI271" s="33">
        <f>Gen_Cons_Horario!B8313</f>
        <v>0</v>
      </c>
      <c r="GJ271" s="35">
        <f t="shared" si="297"/>
        <v>0</v>
      </c>
      <c r="GK271" s="116">
        <f>IF(AND(GJ271&gt;0,GJ271*$B$4+GQ270&lt;=$B$2*'SFV+BESS'!$I$9,GJ271&lt;'SFV+BESS'!$I$7), GJ271*$B$4, IF(AND(GJ271&gt;0,GJ271*$B$4+GQ270&gt;$B$2*'SFV+BESS'!$I$9,GJ271*$B$4&lt;'SFV+BESS'!$I$7),$B$2*'SFV+BESS'!$I$9-GQ270,IF(AND(GJ271&gt;0,GJ271*$B$4+GQ270&gt;$B$2*'SFV+BESS'!$I$9,GJ271*$B$4&gt;'SFV+BESS'!$I$7,GQ270&lt;$B$2*'SFV+BESS'!$I$9),$B$2*'SFV+BESS'!$I$9-GQ270,IF(AND(GJ271&gt;0,GJ271*$B$4+GQ270&lt;=$B$2*'SFV+BESS'!$I$9,GJ271&gt;'SFV+BESS'!$I$7),'SFV+BESS'!$I$7,0))))</f>
        <v>0</v>
      </c>
      <c r="GL271" s="27">
        <f>IF(AND(GJ271&lt;0,GQ270+GJ271/$B$5&gt;$H$2,-GJ271/'Carga-Descarga Año'!$B$5&lt;'SFV+BESS'!$I$7),GJ271/$B$5,IF(AND(GJ271&lt;0,GQ270+GJ271/$B$5&gt;$H$2,-GJ271/'Carga-Descarga Año'!$B$5&gt;'SFV+BESS'!$I$7),-'SFV+BESS'!$I$7,IF(AND(GJ271&lt;0,GQ270+GJ271/$B$5&lt;$H$2),-MIN('SFV+BESS'!$I$7,GQ270-$H$2),0)))</f>
        <v>0</v>
      </c>
      <c r="GM271" s="33"/>
      <c r="GN271" s="33">
        <f t="shared" si="315"/>
        <v>0</v>
      </c>
      <c r="GO271" s="27">
        <f t="shared" si="355"/>
        <v>0</v>
      </c>
      <c r="GP271" s="27">
        <f t="shared" si="316"/>
        <v>0</v>
      </c>
      <c r="GQ271" s="28">
        <f>IF((GQ270+GK271+GL271)&gt;=$B$2*'SFV+BESS'!$I$9, $B$2*'SFV+BESS'!$I$9, (GQ270+GK271+GL271))</f>
        <v>173.61249999999998</v>
      </c>
      <c r="GR271" s="110">
        <f t="shared" si="356"/>
        <v>0</v>
      </c>
    </row>
    <row r="272" spans="1:200">
      <c r="A272" s="250"/>
      <c r="B272" s="48">
        <v>10.9583333333333</v>
      </c>
      <c r="C272" s="38">
        <f t="shared" si="298"/>
        <v>0</v>
      </c>
      <c r="D272" s="2">
        <f>Gen_Cons_Horario!B298</f>
        <v>0</v>
      </c>
      <c r="E272" s="140">
        <f t="shared" si="328"/>
        <v>0</v>
      </c>
      <c r="F272" s="116">
        <f>IF(AND(E272&gt;0,E272*$B$4+L271&lt;=$B$2*'SFV+BESS'!$I$9,E272&lt;'SFV+BESS'!$I$7), E272*$B$4, IF(AND(E272&gt;0,E272*$B$4+L271&gt;$B$2*'SFV+BESS'!$I$9,E272*$B$4&lt;'SFV+BESS'!$I$7),$B$2*'SFV+BESS'!$I$9-L271,IF(AND(E272&gt;0,E272*$B$4+L271&gt;$B$2*'SFV+BESS'!$I$9,E272*$B$4&gt;'SFV+BESS'!$I$7,L271&lt;$B$2*'SFV+BESS'!$I$9),$B$2*'SFV+BESS'!$I$9-L271,IF(AND(E272&gt;0,E272*$B$4+L271&lt;=$B$2*'SFV+BESS'!$I$9,E272&gt;'SFV+BESS'!$I$7),'SFV+BESS'!$I$7,0))))</f>
        <v>0</v>
      </c>
      <c r="G272" s="27">
        <f>IF(AND(E272&lt;0,L271+E272/$B$5&gt;$H$2,-E272/'Carga-Descarga Año'!$B$5&lt;'SFV+BESS'!$I$7),E272/$B$5,IF(AND(E272&lt;0,L271+E272/$B$5&gt;$H$2,-E272/'Carga-Descarga Año'!$B$5&gt;'SFV+BESS'!$I$7),-'SFV+BESS'!$I$7,IF(AND(E272&lt;0,L271+E272/$B$5&lt;$H$2),-MIN('SFV+BESS'!$I$7,L271-$H$2),0)))</f>
        <v>0</v>
      </c>
      <c r="I272" s="38">
        <f t="shared" si="329"/>
        <v>0</v>
      </c>
      <c r="J272" s="27">
        <f t="shared" si="331"/>
        <v>0</v>
      </c>
      <c r="K272" s="27">
        <f t="shared" si="330"/>
        <v>0</v>
      </c>
      <c r="L272" s="28">
        <f>IF((L271+F272+G272)&gt;=$B$2*'SFV+BESS'!$I$9, $B$2*'SFV+BESS'!$I$9, (L271+F272+G272))</f>
        <v>150.06407894736839</v>
      </c>
      <c r="M272" s="110">
        <f t="shared" si="332"/>
        <v>0</v>
      </c>
      <c r="R272" s="251"/>
      <c r="S272" s="48">
        <v>10.9583333333333</v>
      </c>
      <c r="T272" s="2">
        <f t="shared" si="317"/>
        <v>0</v>
      </c>
      <c r="U272" s="2">
        <f>Gen_Cons_Horario!B1042</f>
        <v>0</v>
      </c>
      <c r="V272" s="35">
        <f t="shared" si="292"/>
        <v>0</v>
      </c>
      <c r="W272" s="116">
        <f>IF(AND(V272&gt;0,V272*$B$4+AC271&lt;=$B$2*'SFV+BESS'!$I$9,V272&lt;'SFV+BESS'!$I$7), V272*$B$4, IF(AND(V272&gt;0,V272*$B$4+AC271&gt;$B$2*'SFV+BESS'!$I$9,V272*$B$4&lt;'SFV+BESS'!$I$7),$B$2*'SFV+BESS'!$I$9-AC271,IF(AND(V272&gt;0,V272*$B$4+AC271&gt;$B$2*'SFV+BESS'!$I$9,V272*$B$4&gt;'SFV+BESS'!$I$7,AC271&lt;$B$2*'SFV+BESS'!$I$9),$B$2*'SFV+BESS'!$I$9-AC271,IF(AND(V272&gt;0,V272*$B$4+AC271&lt;=$B$2*'SFV+BESS'!$I$9,V272&gt;'SFV+BESS'!$I$7),'SFV+BESS'!$I$7,0))))</f>
        <v>0</v>
      </c>
      <c r="X272" s="27">
        <f>IF(AND(V272&lt;0,AC271+V272/$B$5&gt;$H$2,-V272/'Carga-Descarga Año'!$B$5&lt;'SFV+BESS'!$I$7),V272/$B$5,IF(AND(V272&lt;0,AC271+V272/$B$5&gt;$H$2,-V272/'Carga-Descarga Año'!$B$5&gt;'SFV+BESS'!$I$7),-'SFV+BESS'!$I$7,IF(AND(V272&lt;0,AC271+V272/$B$5&lt;$H$2),-MIN('SFV+BESS'!$I$7,AC271-$H$2),0)))</f>
        <v>0</v>
      </c>
      <c r="Z272" s="33">
        <f t="shared" ref="Z272:Z335" si="358">IF(V272&gt;0,U272,T272)</f>
        <v>0</v>
      </c>
      <c r="AA272" s="27">
        <f t="shared" si="333"/>
        <v>0</v>
      </c>
      <c r="AB272" s="27">
        <f t="shared" si="357"/>
        <v>0</v>
      </c>
      <c r="AC272" s="28">
        <f>IF((AC271+W272+X272)&gt;=$B$2*'SFV+BESS'!$I$9, $B$2*'SFV+BESS'!$I$9, (AC271+W272+X272))</f>
        <v>173.61249999999998</v>
      </c>
      <c r="AD272" s="110">
        <f t="shared" si="334"/>
        <v>0</v>
      </c>
      <c r="AI272" s="251"/>
      <c r="AJ272" s="48">
        <v>10.9583333333333</v>
      </c>
      <c r="AK272" s="52">
        <f t="shared" si="318"/>
        <v>0</v>
      </c>
      <c r="AL272" s="33">
        <f>Gen_Cons_Horario!B1714</f>
        <v>0</v>
      </c>
      <c r="AM272" s="35">
        <f t="shared" si="293"/>
        <v>0</v>
      </c>
      <c r="AN272" s="116">
        <f>IF(AND(AM272&gt;0,AM272*$B$4+AT271&lt;=$B$2*'SFV+BESS'!$I$9,AM272&lt;'SFV+BESS'!$I$7), AM272*$B$4, IF(AND(AM272&gt;0,AM272*$B$4+AT271&gt;$B$2*'SFV+BESS'!$I$9,AM272*$B$4&lt;'SFV+BESS'!$I$7),$B$2*'SFV+BESS'!$I$9-AT271,IF(AND(AM272&gt;0,AM272*$B$4+AT271&gt;$B$2*'SFV+BESS'!$I$9,AM272*$B$4&gt;'SFV+BESS'!$I$7,AT271&lt;$B$2*'SFV+BESS'!$I$9),$B$2*'SFV+BESS'!$I$9-AT271,IF(AND(AM272&gt;0,AM272*$B$4+AT271&lt;=$B$2*'SFV+BESS'!$I$9,AM272&gt;'SFV+BESS'!$I$7),'SFV+BESS'!$I$7,0))))</f>
        <v>0</v>
      </c>
      <c r="AO272" s="27">
        <f>IF(AND(AM272&lt;0,AT271+AM272/$B$5&gt;$H$2,-AM272/'Carga-Descarga Año'!$B$5&lt;'SFV+BESS'!$I$7),AM272/$B$5,IF(AND(AM272&lt;0,AT271+AM272/$B$5&gt;$H$2,-AM272/'Carga-Descarga Año'!$B$5&gt;'SFV+BESS'!$I$7),-'SFV+BESS'!$I$7,IF(AND(AM272&lt;0,AT271+AM272/$B$5&lt;$H$2),-MIN('SFV+BESS'!$I$7,AT271-$H$2),0)))</f>
        <v>0</v>
      </c>
      <c r="AP272" s="33"/>
      <c r="AQ272" s="33">
        <f t="shared" si="299"/>
        <v>0</v>
      </c>
      <c r="AR272" s="27">
        <f t="shared" si="335"/>
        <v>0</v>
      </c>
      <c r="AS272" s="27">
        <f t="shared" si="300"/>
        <v>0</v>
      </c>
      <c r="AT272" s="28">
        <f>IF((AT271+AN272+AO272)&gt;=$B$2*'SFV+BESS'!$I$9, $B$2*'SFV+BESS'!$I$9, (AT271+AN272+AO272))</f>
        <v>172.53218491635695</v>
      </c>
      <c r="AU272" s="110">
        <f t="shared" si="336"/>
        <v>0</v>
      </c>
      <c r="AZ272" s="251"/>
      <c r="BA272" s="48">
        <v>10.9583333333333</v>
      </c>
      <c r="BB272" s="33">
        <f t="shared" si="319"/>
        <v>0</v>
      </c>
      <c r="BC272" s="33">
        <f>Gen_Cons_Horario!B2458</f>
        <v>0</v>
      </c>
      <c r="BD272" s="35">
        <f t="shared" si="294"/>
        <v>0</v>
      </c>
      <c r="BE272" s="116">
        <f>IF(AND(BD272&gt;0,BD272*$B$4+BK271&lt;=$B$2*'SFV+BESS'!$I$9,BD272&lt;'SFV+BESS'!$I$7), BD272*$B$4, IF(AND(BD272&gt;0,BD272*$B$4+BK271&gt;$B$2*'SFV+BESS'!$I$9,BD272*$B$4&lt;'SFV+BESS'!$I$7),$B$2*'SFV+BESS'!$I$9-BK271,IF(AND(BD272&gt;0,BD272*$B$4+BK271&gt;$B$2*'SFV+BESS'!$I$9,BD272*$B$4&gt;'SFV+BESS'!$I$7,BK271&lt;$B$2*'SFV+BESS'!$I$9),$B$2*'SFV+BESS'!$I$9-BK271,IF(AND(BD272&gt;0,BD272*$B$4+BK271&lt;=$B$2*'SFV+BESS'!$I$9,BD272&gt;'SFV+BESS'!$I$7),'SFV+BESS'!$I$7,0))))</f>
        <v>0</v>
      </c>
      <c r="BF272" s="27">
        <f>IF(AND(BD272&lt;0,BK271+BD272/$B$5&gt;$H$2,-BD272/'Carga-Descarga Año'!$B$5&lt;'SFV+BESS'!$I$7),BD272/$B$5,IF(AND(BD272&lt;0,BK271+BD272/$B$5&gt;$H$2,-BD272/'Carga-Descarga Año'!$B$5&gt;'SFV+BESS'!$I$7),-'SFV+BESS'!$I$7,IF(AND(BD272&lt;0,BK271+BD272/$B$5&lt;$H$2),-MIN('SFV+BESS'!$I$7,BK271-$H$2),0)))</f>
        <v>0</v>
      </c>
      <c r="BG272" s="33"/>
      <c r="BH272" s="33">
        <f t="shared" si="301"/>
        <v>0</v>
      </c>
      <c r="BI272" s="27">
        <f t="shared" si="337"/>
        <v>0</v>
      </c>
      <c r="BJ272" s="27">
        <f t="shared" si="302"/>
        <v>0</v>
      </c>
      <c r="BK272" s="28">
        <f>IF((BK271+BE272+BF272)&gt;=$B$2*'SFV+BESS'!$I$9, $B$2*'SFV+BESS'!$I$9, (BK271+BE272+BF272))</f>
        <v>173.61249999999998</v>
      </c>
      <c r="BL272" s="110">
        <f t="shared" si="338"/>
        <v>0</v>
      </c>
      <c r="BQ272" s="251"/>
      <c r="BR272" s="48">
        <v>10.9583333333333</v>
      </c>
      <c r="BS272" s="33">
        <f t="shared" si="320"/>
        <v>0</v>
      </c>
      <c r="BT272" s="33">
        <f>Gen_Cons_Horario!B3178</f>
        <v>0</v>
      </c>
      <c r="BU272" s="35">
        <f t="shared" si="295"/>
        <v>0</v>
      </c>
      <c r="BV272" s="116">
        <f>IF(AND(BU272&gt;0,BU272*$B$4+CB271&lt;=$B$2*'SFV+BESS'!$I$9,BU272&lt;'SFV+BESS'!$I$7), BU272*$B$4, IF(AND(BU272&gt;0,BU272*$B$4+CB271&gt;$B$2*'SFV+BESS'!$I$9,BU272*$B$4&lt;'SFV+BESS'!$I$7),$B$2*'SFV+BESS'!$I$9-CB271,IF(AND(BU272&gt;0,BU272*$B$4+CB271&gt;$B$2*'SFV+BESS'!$I$9,BU272*$B$4&gt;'SFV+BESS'!$I$7,CB271&lt;$B$2*'SFV+BESS'!$I$9),$B$2*'SFV+BESS'!$I$9-CB271,IF(AND(BU272&gt;0,BU272*$B$4+CB271&lt;=$B$2*'SFV+BESS'!$I$9,BU272&gt;'SFV+BESS'!$I$7),'SFV+BESS'!$I$7,0))))</f>
        <v>0</v>
      </c>
      <c r="BW272" s="27">
        <f>IF(AND(BU272&lt;0,CB271+BU272/$B$5&gt;$H$2,-BU272/'Carga-Descarga Año'!$B$5&lt;'SFV+BESS'!$I$7),BU272/$B$5,IF(AND(BU272&lt;0,CB271+BU272/$B$5&gt;$H$2,-BU272/'Carga-Descarga Año'!$B$5&gt;'SFV+BESS'!$I$7),-'SFV+BESS'!$I$7,IF(AND(BU272&lt;0,CB271+BU272/$B$5&lt;$H$2),-MIN('SFV+BESS'!$I$7,CB271-$H$2),0)))</f>
        <v>0</v>
      </c>
      <c r="BX272" s="33"/>
      <c r="BY272" s="33">
        <f t="shared" si="303"/>
        <v>0</v>
      </c>
      <c r="BZ272" s="27">
        <f t="shared" si="339"/>
        <v>0</v>
      </c>
      <c r="CA272" s="27">
        <f t="shared" si="340"/>
        <v>0</v>
      </c>
      <c r="CB272" s="28">
        <f>IF((CB271+BV272+BW272)&gt;=$B$2*'SFV+BESS'!$I$9, $B$2*'SFV+BESS'!$I$9, (CB271+BV272+BW272))</f>
        <v>173.61249999999998</v>
      </c>
      <c r="CC272" s="110">
        <f t="shared" si="341"/>
        <v>0</v>
      </c>
      <c r="CH272" s="251"/>
      <c r="CI272" s="48">
        <v>10.9583333333333</v>
      </c>
      <c r="CJ272" s="33">
        <f t="shared" si="321"/>
        <v>0</v>
      </c>
      <c r="CK272" s="33">
        <f>Gen_Cons_Horario!B3922</f>
        <v>0</v>
      </c>
      <c r="CL272" s="35">
        <f t="shared" si="296"/>
        <v>0</v>
      </c>
      <c r="CM272" s="116">
        <f>IF(AND(CL272&gt;0,CL272*$B$4+CS271&lt;=$B$2*'SFV+BESS'!$I$9,CL272&lt;'SFV+BESS'!$I$7), CL272*$B$4, IF(AND(CL272&gt;0,CL272*$B$4+CS271&gt;$B$2*'SFV+BESS'!$I$9,CL272*$B$4&lt;'SFV+BESS'!$I$7),$B$2*'SFV+BESS'!$I$9-CS271,IF(AND(CL272&gt;0,CL272*$B$4+CS271&gt;$B$2*'SFV+BESS'!$I$9,CL272*$B$4&gt;'SFV+BESS'!$I$7,CS271&lt;$B$2*'SFV+BESS'!$I$9),$B$2*'SFV+BESS'!$I$9-CS271,IF(AND(CL272&gt;0,CL272*$B$4+CS271&lt;=$B$2*'SFV+BESS'!$I$9,CL272&gt;'SFV+BESS'!$I$7),'SFV+BESS'!$I$7,0))))</f>
        <v>0</v>
      </c>
      <c r="CN272" s="27">
        <f>IF(AND(CL272&lt;0,CS271+CL272/$B$5&gt;$H$2,-CL272/'Carga-Descarga Año'!$B$5&lt;'SFV+BESS'!$I$7),CL272/$B$5,IF(AND(CL272&lt;0,CS271+CL272/$B$5&gt;$H$2,-CL272/'Carga-Descarga Año'!$B$5&gt;'SFV+BESS'!$I$7),-'SFV+BESS'!$I$7,IF(AND(CL272&lt;0,CS271+CL272/$B$5&lt;$H$2),-MIN('SFV+BESS'!$I$7,CS271-$H$2),0)))</f>
        <v>0</v>
      </c>
      <c r="CO272" s="33"/>
      <c r="CP272" s="33">
        <f t="shared" si="304"/>
        <v>0</v>
      </c>
      <c r="CQ272" s="27">
        <f t="shared" si="342"/>
        <v>0</v>
      </c>
      <c r="CR272" s="27">
        <f t="shared" si="305"/>
        <v>0</v>
      </c>
      <c r="CS272" s="28">
        <f>IF((CS271+CM272+CN272)&gt;=$B$2*'SFV+BESS'!$I$9, $B$2*'SFV+BESS'!$I$9, (CS271+CM272+CN272))</f>
        <v>173.61249999999998</v>
      </c>
      <c r="CT272" s="110">
        <f t="shared" si="343"/>
        <v>0</v>
      </c>
      <c r="CY272" s="251"/>
      <c r="CZ272" s="48">
        <v>10.9583333333333</v>
      </c>
      <c r="DA272" s="33">
        <f t="shared" si="322"/>
        <v>0</v>
      </c>
      <c r="DB272" s="33">
        <f>Gen_Cons_Horario!B4642</f>
        <v>0</v>
      </c>
      <c r="DC272" s="35">
        <f t="shared" si="287"/>
        <v>0</v>
      </c>
      <c r="DD272" s="116">
        <f>IF(AND(DC272&gt;0,DC272*$B$4+DJ271&lt;=$B$2*'SFV+BESS'!$I$9,DC272&lt;'SFV+BESS'!$I$7), DC272*$B$4, IF(AND(DC272&gt;0,DC272*$B$4+DJ271&gt;$B$2*'SFV+BESS'!$I$9,DC272*$B$4&lt;'SFV+BESS'!$I$7),$B$2*'SFV+BESS'!$I$9-DJ271,IF(AND(DC272&gt;0,DC272*$B$4+DJ271&gt;$B$2*'SFV+BESS'!$I$9,DC272*$B$4&gt;'SFV+BESS'!$I$7,DJ271&lt;$B$2*'SFV+BESS'!$I$9),$B$2*'SFV+BESS'!$I$9-DJ271,IF(AND(DC272&gt;0,DC272*$B$4+DJ271&lt;=$B$2*'SFV+BESS'!$I$9,DC272&gt;'SFV+BESS'!$I$7),'SFV+BESS'!$I$7,0))))</f>
        <v>0</v>
      </c>
      <c r="DE272" s="27">
        <f>IF(AND(DC272&lt;0,DJ271+DC272/$B$5&gt;$H$2,-DC272/'Carga-Descarga Año'!$B$5&lt;'SFV+BESS'!$I$7),DC272/$B$5,IF(AND(DC272&lt;0,DJ271+DC272/$B$5&gt;$H$2,-DC272/'Carga-Descarga Año'!$B$5&gt;'SFV+BESS'!$I$7),-'SFV+BESS'!$I$7,IF(AND(DC272&lt;0,DJ271+DC272/$B$5&lt;$H$2),-MIN('SFV+BESS'!$I$7,DJ271-$H$2),0)))</f>
        <v>0</v>
      </c>
      <c r="DF272" s="33"/>
      <c r="DG272" s="33">
        <f t="shared" si="306"/>
        <v>0</v>
      </c>
      <c r="DH272" s="27">
        <f t="shared" si="344"/>
        <v>0</v>
      </c>
      <c r="DI272" s="27">
        <f t="shared" si="345"/>
        <v>0</v>
      </c>
      <c r="DJ272" s="28">
        <f>IF((DJ271+DD272+DE272)&gt;=$B$2*'SFV+BESS'!$I$9, $B$2*'SFV+BESS'!$I$9, (DJ271+DD272+DE272))</f>
        <v>173.61249999999998</v>
      </c>
      <c r="DK272" s="110">
        <f t="shared" si="346"/>
        <v>0</v>
      </c>
      <c r="DP272" s="251"/>
      <c r="DQ272" s="48">
        <v>10.9583333333333</v>
      </c>
      <c r="DR272" s="33">
        <f t="shared" si="323"/>
        <v>0</v>
      </c>
      <c r="DS272" s="33">
        <f>Gen_Cons_Horario!B5386</f>
        <v>0</v>
      </c>
      <c r="DT272" s="35">
        <f t="shared" si="288"/>
        <v>0</v>
      </c>
      <c r="DU272" s="116">
        <f>IF(AND(DT272&gt;0,DT272*$B$4+EA271&lt;=$B$2*'SFV+BESS'!$I$9,DT272&lt;'SFV+BESS'!$I$7), DT272*$B$4, IF(AND(DT272&gt;0,DT272*$B$4+EA271&gt;$B$2*'SFV+BESS'!$I$9,DT272*$B$4&lt;'SFV+BESS'!$I$7),$B$2*'SFV+BESS'!$I$9-EA271,IF(AND(DT272&gt;0,DT272*$B$4+EA271&gt;$B$2*'SFV+BESS'!$I$9,DT272*$B$4&gt;'SFV+BESS'!$I$7,EA271&lt;$B$2*'SFV+BESS'!$I$9),$B$2*'SFV+BESS'!$I$9-EA271,IF(AND(DT272&gt;0,DT272*$B$4+EA271&lt;=$B$2*'SFV+BESS'!$I$9,DT272&gt;'SFV+BESS'!$I$7),'SFV+BESS'!$I$7,0))))</f>
        <v>0</v>
      </c>
      <c r="DV272" s="27">
        <f>IF(AND(DT272&lt;0,EA271+DT272/$B$5&gt;$H$2,-DT272/'Carga-Descarga Año'!$B$5&lt;'SFV+BESS'!$I$7),DT272/$B$5,IF(AND(DT272&lt;0,EA271+DT272/$B$5&gt;$H$2,-DT272/'Carga-Descarga Año'!$B$5&gt;'SFV+BESS'!$I$7),-'SFV+BESS'!$I$7,IF(AND(DT272&lt;0,EA271+DT272/$B$5&lt;$H$2),-MIN('SFV+BESS'!$I$7,EA271-$H$2),0)))</f>
        <v>0</v>
      </c>
      <c r="DW272" s="33"/>
      <c r="DX272" s="33">
        <f t="shared" si="307"/>
        <v>0</v>
      </c>
      <c r="DY272" s="27">
        <f t="shared" si="347"/>
        <v>0</v>
      </c>
      <c r="DZ272" s="27">
        <f t="shared" si="308"/>
        <v>0</v>
      </c>
      <c r="EA272" s="28">
        <f>IF((EA271+DU272+DV272)&gt;=$B$2*'SFV+BESS'!$I$9, $B$2*'SFV+BESS'!$I$9, (EA271+DU272+DV272))</f>
        <v>173.61249999999998</v>
      </c>
      <c r="EB272" s="110">
        <f t="shared" si="348"/>
        <v>0</v>
      </c>
      <c r="EG272" s="251"/>
      <c r="EH272" s="48">
        <v>10.9583333333333</v>
      </c>
      <c r="EI272" s="33">
        <f t="shared" si="324"/>
        <v>0</v>
      </c>
      <c r="EJ272" s="33">
        <f>Gen_Cons_Horario!B6130</f>
        <v>0</v>
      </c>
      <c r="EK272" s="35">
        <f t="shared" si="289"/>
        <v>0</v>
      </c>
      <c r="EL272" s="116">
        <f>IF(AND(EK272&gt;0,EK272*$B$4+ER271&lt;=$B$2*'SFV+BESS'!$I$9,EK272&lt;'SFV+BESS'!$I$7), EK272*$B$4, IF(AND(EK272&gt;0,EK272*$B$4+ER271&gt;$B$2*'SFV+BESS'!$I$9,EK272*$B$4&lt;'SFV+BESS'!$I$7),$B$2*'SFV+BESS'!$I$9-ER271,IF(AND(EK272&gt;0,EK272*$B$4+ER271&gt;$B$2*'SFV+BESS'!$I$9,EK272*$B$4&gt;'SFV+BESS'!$I$7,ER271&lt;$B$2*'SFV+BESS'!$I$9),$B$2*'SFV+BESS'!$I$9-ER271,IF(AND(EK272&gt;0,EK272*$B$4+ER271&lt;=$B$2*'SFV+BESS'!$I$9,EK272&gt;'SFV+BESS'!$I$7),'SFV+BESS'!$I$7,0))))</f>
        <v>0</v>
      </c>
      <c r="EM272" s="27">
        <f>IF(AND(EK272&lt;0,ER271+EK272/$B$5&gt;$H$2,-EK272/'Carga-Descarga Año'!$B$5&lt;'SFV+BESS'!$I$7),EK272/$B$5,IF(AND(EK272&lt;0,ER271+EK272/$B$5&gt;$H$2,-EK272/'Carga-Descarga Año'!$B$5&gt;'SFV+BESS'!$I$7),-'SFV+BESS'!$I$7,IF(AND(EK272&lt;0,ER271+EK272/$B$5&lt;$H$2),-MIN('SFV+BESS'!$I$7,ER271-$H$2),0)))</f>
        <v>0</v>
      </c>
      <c r="EN272" s="33"/>
      <c r="EO272" s="33">
        <f t="shared" si="309"/>
        <v>0</v>
      </c>
      <c r="EP272" s="27">
        <f t="shared" si="349"/>
        <v>0</v>
      </c>
      <c r="EQ272" s="27">
        <f t="shared" si="310"/>
        <v>0</v>
      </c>
      <c r="ER272" s="28">
        <f>IF((ER271+EL272+EM272)&gt;=$B$2*'SFV+BESS'!$I$9, $B$2*'SFV+BESS'!$I$9, (ER271+EL272+EM272))</f>
        <v>173.61249999999998</v>
      </c>
      <c r="ES272" s="110">
        <f t="shared" si="350"/>
        <v>0</v>
      </c>
      <c r="EX272" s="251"/>
      <c r="EY272" s="48">
        <v>10.9583333333333</v>
      </c>
      <c r="EZ272" s="33">
        <f t="shared" si="325"/>
        <v>0</v>
      </c>
      <c r="FA272" s="33">
        <f>Gen_Cons_Horario!B6850</f>
        <v>0</v>
      </c>
      <c r="FB272" s="35">
        <f t="shared" si="290"/>
        <v>0</v>
      </c>
      <c r="FC272" s="116">
        <f>IF(AND(FB272&gt;0,FB272*$B$4+FI271&lt;=$B$2*'SFV+BESS'!$I$9,FB272&lt;'SFV+BESS'!$I$7), FB272*$B$4, IF(AND(FB272&gt;0,FB272*$B$4+FI271&gt;$B$2*'SFV+BESS'!$I$9,FB272*$B$4&lt;'SFV+BESS'!$I$7),$B$2*'SFV+BESS'!$I$9-FI271,IF(AND(FB272&gt;0,FB272*$B$4+FI271&gt;$B$2*'SFV+BESS'!$I$9,FB272*$B$4&gt;'SFV+BESS'!$I$7,FI271&lt;$B$2*'SFV+BESS'!$I$9),$B$2*'SFV+BESS'!$I$9-FI271,IF(AND(FB272&gt;0,FB272*$B$4+FI271&lt;=$B$2*'SFV+BESS'!$I$9,FB272&gt;'SFV+BESS'!$I$7),'SFV+BESS'!$I$7,0))))</f>
        <v>0</v>
      </c>
      <c r="FD272" s="27">
        <f>IF(AND(FB272&lt;0,FI271+FB272/$B$5&gt;$H$2,-FB272/'Carga-Descarga Año'!$B$5&lt;'SFV+BESS'!$I$7),FB272/$B$5,IF(AND(FB272&lt;0,FI271+FB272/$B$5&gt;$H$2,-FB272/'Carga-Descarga Año'!$B$5&gt;'SFV+BESS'!$I$7),-'SFV+BESS'!$I$7,IF(AND(FB272&lt;0,FI271+FB272/$B$5&lt;$H$2),-MIN('SFV+BESS'!$I$7,FI271-$H$2),0)))</f>
        <v>0</v>
      </c>
      <c r="FE272" s="33"/>
      <c r="FF272" s="33">
        <f t="shared" si="311"/>
        <v>0</v>
      </c>
      <c r="FG272" s="27">
        <f t="shared" si="351"/>
        <v>0</v>
      </c>
      <c r="FH272" s="27">
        <f t="shared" si="312"/>
        <v>0</v>
      </c>
      <c r="FI272" s="28">
        <f>IF((FI271+FC272+FD272)&gt;=$B$2*'SFV+BESS'!$I$9, $B$2*'SFV+BESS'!$I$9, (FI271+FC272+FD272))</f>
        <v>173.61249999999998</v>
      </c>
      <c r="FJ272" s="110">
        <f t="shared" si="352"/>
        <v>0</v>
      </c>
      <c r="FO272" s="251"/>
      <c r="FP272" s="48">
        <v>10.9583333333333</v>
      </c>
      <c r="FQ272" s="33">
        <f t="shared" si="326"/>
        <v>0</v>
      </c>
      <c r="FR272" s="33">
        <f>Gen_Cons_Horario!B7594</f>
        <v>0</v>
      </c>
      <c r="FS272" s="35">
        <f t="shared" si="291"/>
        <v>0</v>
      </c>
      <c r="FT272" s="116">
        <f>IF(AND(FS272&gt;0,FS272*$B$4+FZ271&lt;=$B$2*'SFV+BESS'!$I$9,FS272&lt;'SFV+BESS'!$I$7), FS272*$B$4, IF(AND(FS272&gt;0,FS272*$B$4+FZ271&gt;$B$2*'SFV+BESS'!$I$9,FS272*$B$4&lt;'SFV+BESS'!$I$7),$B$2*'SFV+BESS'!$I$9-FZ271,IF(AND(FS272&gt;0,FS272*$B$4+FZ271&gt;$B$2*'SFV+BESS'!$I$9,FS272*$B$4&gt;'SFV+BESS'!$I$7,FZ271&lt;$B$2*'SFV+BESS'!$I$9),$B$2*'SFV+BESS'!$I$9-FZ271,IF(AND(FS272&gt;0,FS272*$B$4+FZ271&lt;=$B$2*'SFV+BESS'!$I$9,FS272&gt;'SFV+BESS'!$I$7),'SFV+BESS'!$I$7,0))))</f>
        <v>0</v>
      </c>
      <c r="FU272" s="27">
        <f>IF(AND(FS272&lt;0,FZ271+FS272/$B$5&gt;$H$2,-FS272/'Carga-Descarga Año'!$B$5&lt;'SFV+BESS'!$I$7),FS272/$B$5,IF(AND(FS272&lt;0,FZ271+FS272/$B$5&gt;$H$2,-FS272/'Carga-Descarga Año'!$B$5&gt;'SFV+BESS'!$I$7),-'SFV+BESS'!$I$7,IF(AND(FS272&lt;0,FZ271+FS272/$B$5&lt;$H$2),-MIN('SFV+BESS'!$I$7,FZ271-$H$2),0)))</f>
        <v>0</v>
      </c>
      <c r="FV272" s="33"/>
      <c r="FW272" s="33">
        <f t="shared" si="313"/>
        <v>0</v>
      </c>
      <c r="FX272" s="27">
        <f t="shared" si="353"/>
        <v>0</v>
      </c>
      <c r="FY272" s="27">
        <f t="shared" si="314"/>
        <v>0</v>
      </c>
      <c r="FZ272" s="28">
        <f>IF((FZ271+FT272+FU272)&gt;=$B$2*'SFV+BESS'!$I$9, $B$2*'SFV+BESS'!$I$9, (FZ271+FT272+FU272))</f>
        <v>173.61249999999998</v>
      </c>
      <c r="GA272" s="110">
        <f t="shared" si="354"/>
        <v>0</v>
      </c>
      <c r="GF272" s="251"/>
      <c r="GG272" s="48">
        <v>10.9583333333333</v>
      </c>
      <c r="GH272" s="33">
        <f t="shared" si="327"/>
        <v>0</v>
      </c>
      <c r="GI272" s="33">
        <f>Gen_Cons_Horario!B8314</f>
        <v>0</v>
      </c>
      <c r="GJ272" s="35">
        <f t="shared" si="297"/>
        <v>0</v>
      </c>
      <c r="GK272" s="116">
        <f>IF(AND(GJ272&gt;0,GJ272*$B$4+GQ271&lt;=$B$2*'SFV+BESS'!$I$9,GJ272&lt;'SFV+BESS'!$I$7), GJ272*$B$4, IF(AND(GJ272&gt;0,GJ272*$B$4+GQ271&gt;$B$2*'SFV+BESS'!$I$9,GJ272*$B$4&lt;'SFV+BESS'!$I$7),$B$2*'SFV+BESS'!$I$9-GQ271,IF(AND(GJ272&gt;0,GJ272*$B$4+GQ271&gt;$B$2*'SFV+BESS'!$I$9,GJ272*$B$4&gt;'SFV+BESS'!$I$7,GQ271&lt;$B$2*'SFV+BESS'!$I$9),$B$2*'SFV+BESS'!$I$9-GQ271,IF(AND(GJ272&gt;0,GJ272*$B$4+GQ271&lt;=$B$2*'SFV+BESS'!$I$9,GJ272&gt;'SFV+BESS'!$I$7),'SFV+BESS'!$I$7,0))))</f>
        <v>0</v>
      </c>
      <c r="GL272" s="27">
        <f>IF(AND(GJ272&lt;0,GQ271+GJ272/$B$5&gt;$H$2,-GJ272/'Carga-Descarga Año'!$B$5&lt;'SFV+BESS'!$I$7),GJ272/$B$5,IF(AND(GJ272&lt;0,GQ271+GJ272/$B$5&gt;$H$2,-GJ272/'Carga-Descarga Año'!$B$5&gt;'SFV+BESS'!$I$7),-'SFV+BESS'!$I$7,IF(AND(GJ272&lt;0,GQ271+GJ272/$B$5&lt;$H$2),-MIN('SFV+BESS'!$I$7,GQ271-$H$2),0)))</f>
        <v>0</v>
      </c>
      <c r="GM272" s="33"/>
      <c r="GN272" s="33">
        <f t="shared" si="315"/>
        <v>0</v>
      </c>
      <c r="GO272" s="27">
        <f t="shared" si="355"/>
        <v>0</v>
      </c>
      <c r="GP272" s="27">
        <f t="shared" si="316"/>
        <v>0</v>
      </c>
      <c r="GQ272" s="28">
        <f>IF((GQ271+GK272+GL272)&gt;=$B$2*'SFV+BESS'!$I$9, $B$2*'SFV+BESS'!$I$9, (GQ271+GK272+GL272))</f>
        <v>173.61249999999998</v>
      </c>
      <c r="GR272" s="110">
        <f t="shared" si="356"/>
        <v>0</v>
      </c>
    </row>
    <row r="273" spans="1:200">
      <c r="A273" s="248">
        <v>12</v>
      </c>
      <c r="B273" s="41">
        <v>11</v>
      </c>
      <c r="C273" s="38">
        <f t="shared" si="298"/>
        <v>0</v>
      </c>
      <c r="D273" s="2">
        <f>Gen_Cons_Horario!B299</f>
        <v>0</v>
      </c>
      <c r="E273" s="140">
        <f t="shared" si="328"/>
        <v>0</v>
      </c>
      <c r="F273" s="116">
        <f>IF(AND(E273&gt;0,E273*$B$4+L272&lt;=$B$2*'SFV+BESS'!$I$9,E273&lt;'SFV+BESS'!$I$7), E273*$B$4, IF(AND(E273&gt;0,E273*$B$4+L272&gt;$B$2*'SFV+BESS'!$I$9,E273*$B$4&lt;'SFV+BESS'!$I$7),$B$2*'SFV+BESS'!$I$9-L272,IF(AND(E273&gt;0,E273*$B$4+L272&gt;$B$2*'SFV+BESS'!$I$9,E273*$B$4&gt;'SFV+BESS'!$I$7,L272&lt;$B$2*'SFV+BESS'!$I$9),$B$2*'SFV+BESS'!$I$9-L272,IF(AND(E273&gt;0,E273*$B$4+L272&lt;=$B$2*'SFV+BESS'!$I$9,E273&gt;'SFV+BESS'!$I$7),'SFV+BESS'!$I$7,0))))</f>
        <v>0</v>
      </c>
      <c r="G273" s="27">
        <f>IF(AND(E273&lt;0,L272+E273/$B$5&gt;$H$2,-E273/'Carga-Descarga Año'!$B$5&lt;'SFV+BESS'!$I$7),E273/$B$5,IF(AND(E273&lt;0,L272+E273/$B$5&gt;$H$2,-E273/'Carga-Descarga Año'!$B$5&gt;'SFV+BESS'!$I$7),-'SFV+BESS'!$I$7,IF(AND(E273&lt;0,L272+E273/$B$5&lt;$H$2),-MIN('SFV+BESS'!$I$7,L272-$H$2),0)))</f>
        <v>0</v>
      </c>
      <c r="I273" s="38">
        <f t="shared" si="329"/>
        <v>0</v>
      </c>
      <c r="J273" s="27">
        <f t="shared" si="331"/>
        <v>0</v>
      </c>
      <c r="K273" s="27">
        <f t="shared" si="330"/>
        <v>0</v>
      </c>
      <c r="L273" s="28">
        <f>IF((L272+F273+G273)&gt;=$B$2*'SFV+BESS'!$I$9, $B$2*'SFV+BESS'!$I$9, (L272+F273+G273))</f>
        <v>150.06407894736839</v>
      </c>
      <c r="M273" s="110">
        <f t="shared" si="332"/>
        <v>0</v>
      </c>
      <c r="R273" s="251">
        <v>12</v>
      </c>
      <c r="S273" s="41">
        <v>11</v>
      </c>
      <c r="T273" s="2">
        <f t="shared" si="317"/>
        <v>0</v>
      </c>
      <c r="U273" s="2">
        <f>Gen_Cons_Horario!B1043</f>
        <v>0</v>
      </c>
      <c r="V273" s="35">
        <f t="shared" si="292"/>
        <v>0</v>
      </c>
      <c r="W273" s="116">
        <f>IF(AND(V273&gt;0,V273*$B$4+AC272&lt;=$B$2*'SFV+BESS'!$I$9,V273&lt;'SFV+BESS'!$I$7), V273*$B$4, IF(AND(V273&gt;0,V273*$B$4+AC272&gt;$B$2*'SFV+BESS'!$I$9,V273*$B$4&lt;'SFV+BESS'!$I$7),$B$2*'SFV+BESS'!$I$9-AC272,IF(AND(V273&gt;0,V273*$B$4+AC272&gt;$B$2*'SFV+BESS'!$I$9,V273*$B$4&gt;'SFV+BESS'!$I$7,AC272&lt;$B$2*'SFV+BESS'!$I$9),$B$2*'SFV+BESS'!$I$9-AC272,IF(AND(V273&gt;0,V273*$B$4+AC272&lt;=$B$2*'SFV+BESS'!$I$9,V273&gt;'SFV+BESS'!$I$7),'SFV+BESS'!$I$7,0))))</f>
        <v>0</v>
      </c>
      <c r="X273" s="27">
        <f>IF(AND(V273&lt;0,AC272+V273/$B$5&gt;$H$2,-V273/'Carga-Descarga Año'!$B$5&lt;'SFV+BESS'!$I$7),V273/$B$5,IF(AND(V273&lt;0,AC272+V273/$B$5&gt;$H$2,-V273/'Carga-Descarga Año'!$B$5&gt;'SFV+BESS'!$I$7),-'SFV+BESS'!$I$7,IF(AND(V273&lt;0,AC272+V273/$B$5&lt;$H$2),-MIN('SFV+BESS'!$I$7,AC272-$H$2),0)))</f>
        <v>0</v>
      </c>
      <c r="Z273" s="33">
        <f t="shared" si="358"/>
        <v>0</v>
      </c>
      <c r="AA273" s="27">
        <f t="shared" si="333"/>
        <v>0</v>
      </c>
      <c r="AB273" s="27">
        <f t="shared" si="357"/>
        <v>0</v>
      </c>
      <c r="AC273" s="28">
        <f>IF((AC272+W273+X273)&gt;=$B$2*'SFV+BESS'!$I$9, $B$2*'SFV+BESS'!$I$9, (AC272+W273+X273))</f>
        <v>173.61249999999998</v>
      </c>
      <c r="AD273" s="110">
        <f t="shared" si="334"/>
        <v>0</v>
      </c>
      <c r="AI273" s="251">
        <v>12</v>
      </c>
      <c r="AJ273" s="41">
        <v>11</v>
      </c>
      <c r="AK273" s="52">
        <f t="shared" si="318"/>
        <v>0</v>
      </c>
      <c r="AL273" s="33">
        <f>Gen_Cons_Horario!B1715</f>
        <v>0</v>
      </c>
      <c r="AM273" s="35">
        <f t="shared" si="293"/>
        <v>0</v>
      </c>
      <c r="AN273" s="116">
        <f>IF(AND(AM273&gt;0,AM273*$B$4+AT272&lt;=$B$2*'SFV+BESS'!$I$9,AM273&lt;'SFV+BESS'!$I$7), AM273*$B$4, IF(AND(AM273&gt;0,AM273*$B$4+AT272&gt;$B$2*'SFV+BESS'!$I$9,AM273*$B$4&lt;'SFV+BESS'!$I$7),$B$2*'SFV+BESS'!$I$9-AT272,IF(AND(AM273&gt;0,AM273*$B$4+AT272&gt;$B$2*'SFV+BESS'!$I$9,AM273*$B$4&gt;'SFV+BESS'!$I$7,AT272&lt;$B$2*'SFV+BESS'!$I$9),$B$2*'SFV+BESS'!$I$9-AT272,IF(AND(AM273&gt;0,AM273*$B$4+AT272&lt;=$B$2*'SFV+BESS'!$I$9,AM273&gt;'SFV+BESS'!$I$7),'SFV+BESS'!$I$7,0))))</f>
        <v>0</v>
      </c>
      <c r="AO273" s="27">
        <f>IF(AND(AM273&lt;0,AT272+AM273/$B$5&gt;$H$2,-AM273/'Carga-Descarga Año'!$B$5&lt;'SFV+BESS'!$I$7),AM273/$B$5,IF(AND(AM273&lt;0,AT272+AM273/$B$5&gt;$H$2,-AM273/'Carga-Descarga Año'!$B$5&gt;'SFV+BESS'!$I$7),-'SFV+BESS'!$I$7,IF(AND(AM273&lt;0,AT272+AM273/$B$5&lt;$H$2),-MIN('SFV+BESS'!$I$7,AT272-$H$2),0)))</f>
        <v>0</v>
      </c>
      <c r="AP273" s="33"/>
      <c r="AQ273" s="33">
        <f t="shared" si="299"/>
        <v>0</v>
      </c>
      <c r="AR273" s="27">
        <f t="shared" si="335"/>
        <v>0</v>
      </c>
      <c r="AS273" s="27">
        <f t="shared" si="300"/>
        <v>0</v>
      </c>
      <c r="AT273" s="28">
        <f>IF((AT272+AN273+AO273)&gt;=$B$2*'SFV+BESS'!$I$9, $B$2*'SFV+BESS'!$I$9, (AT272+AN273+AO273))</f>
        <v>172.53218491635695</v>
      </c>
      <c r="AU273" s="110">
        <f t="shared" si="336"/>
        <v>0</v>
      </c>
      <c r="AZ273" s="251">
        <v>12</v>
      </c>
      <c r="BA273" s="41">
        <v>11</v>
      </c>
      <c r="BB273" s="33">
        <f t="shared" si="319"/>
        <v>0</v>
      </c>
      <c r="BC273" s="33">
        <f>Gen_Cons_Horario!B2459</f>
        <v>0</v>
      </c>
      <c r="BD273" s="35">
        <f t="shared" si="294"/>
        <v>0</v>
      </c>
      <c r="BE273" s="116">
        <f>IF(AND(BD273&gt;0,BD273*$B$4+BK272&lt;=$B$2*'SFV+BESS'!$I$9,BD273&lt;'SFV+BESS'!$I$7), BD273*$B$4, IF(AND(BD273&gt;0,BD273*$B$4+BK272&gt;$B$2*'SFV+BESS'!$I$9,BD273*$B$4&lt;'SFV+BESS'!$I$7),$B$2*'SFV+BESS'!$I$9-BK272,IF(AND(BD273&gt;0,BD273*$B$4+BK272&gt;$B$2*'SFV+BESS'!$I$9,BD273*$B$4&gt;'SFV+BESS'!$I$7,BK272&lt;$B$2*'SFV+BESS'!$I$9),$B$2*'SFV+BESS'!$I$9-BK272,IF(AND(BD273&gt;0,BD273*$B$4+BK272&lt;=$B$2*'SFV+BESS'!$I$9,BD273&gt;'SFV+BESS'!$I$7),'SFV+BESS'!$I$7,0))))</f>
        <v>0</v>
      </c>
      <c r="BF273" s="27">
        <f>IF(AND(BD273&lt;0,BK272+BD273/$B$5&gt;$H$2,-BD273/'Carga-Descarga Año'!$B$5&lt;'SFV+BESS'!$I$7),BD273/$B$5,IF(AND(BD273&lt;0,BK272+BD273/$B$5&gt;$H$2,-BD273/'Carga-Descarga Año'!$B$5&gt;'SFV+BESS'!$I$7),-'SFV+BESS'!$I$7,IF(AND(BD273&lt;0,BK272+BD273/$B$5&lt;$H$2),-MIN('SFV+BESS'!$I$7,BK272-$H$2),0)))</f>
        <v>0</v>
      </c>
      <c r="BG273" s="33"/>
      <c r="BH273" s="33">
        <f t="shared" si="301"/>
        <v>0</v>
      </c>
      <c r="BI273" s="27">
        <f t="shared" si="337"/>
        <v>0</v>
      </c>
      <c r="BJ273" s="27">
        <f t="shared" si="302"/>
        <v>0</v>
      </c>
      <c r="BK273" s="28">
        <f>IF((BK272+BE273+BF273)&gt;=$B$2*'SFV+BESS'!$I$9, $B$2*'SFV+BESS'!$I$9, (BK272+BE273+BF273))</f>
        <v>173.61249999999998</v>
      </c>
      <c r="BL273" s="110">
        <f t="shared" si="338"/>
        <v>0</v>
      </c>
      <c r="BQ273" s="251">
        <v>12</v>
      </c>
      <c r="BR273" s="41">
        <v>11</v>
      </c>
      <c r="BS273" s="33">
        <f t="shared" si="320"/>
        <v>0</v>
      </c>
      <c r="BT273" s="33">
        <f>Gen_Cons_Horario!B3179</f>
        <v>0</v>
      </c>
      <c r="BU273" s="35">
        <f t="shared" si="295"/>
        <v>0</v>
      </c>
      <c r="BV273" s="116">
        <f>IF(AND(BU273&gt;0,BU273*$B$4+CB272&lt;=$B$2*'SFV+BESS'!$I$9,BU273&lt;'SFV+BESS'!$I$7), BU273*$B$4, IF(AND(BU273&gt;0,BU273*$B$4+CB272&gt;$B$2*'SFV+BESS'!$I$9,BU273*$B$4&lt;'SFV+BESS'!$I$7),$B$2*'SFV+BESS'!$I$9-CB272,IF(AND(BU273&gt;0,BU273*$B$4+CB272&gt;$B$2*'SFV+BESS'!$I$9,BU273*$B$4&gt;'SFV+BESS'!$I$7,CB272&lt;$B$2*'SFV+BESS'!$I$9),$B$2*'SFV+BESS'!$I$9-CB272,IF(AND(BU273&gt;0,BU273*$B$4+CB272&lt;=$B$2*'SFV+BESS'!$I$9,BU273&gt;'SFV+BESS'!$I$7),'SFV+BESS'!$I$7,0))))</f>
        <v>0</v>
      </c>
      <c r="BW273" s="27">
        <f>IF(AND(BU273&lt;0,CB272+BU273/$B$5&gt;$H$2,-BU273/'Carga-Descarga Año'!$B$5&lt;'SFV+BESS'!$I$7),BU273/$B$5,IF(AND(BU273&lt;0,CB272+BU273/$B$5&gt;$H$2,-BU273/'Carga-Descarga Año'!$B$5&gt;'SFV+BESS'!$I$7),-'SFV+BESS'!$I$7,IF(AND(BU273&lt;0,CB272+BU273/$B$5&lt;$H$2),-MIN('SFV+BESS'!$I$7,CB272-$H$2),0)))</f>
        <v>0</v>
      </c>
      <c r="BX273" s="33"/>
      <c r="BY273" s="33">
        <f t="shared" si="303"/>
        <v>0</v>
      </c>
      <c r="BZ273" s="27">
        <f t="shared" si="339"/>
        <v>0</v>
      </c>
      <c r="CA273" s="27">
        <f t="shared" si="340"/>
        <v>0</v>
      </c>
      <c r="CB273" s="28">
        <f>IF((CB272+BV273+BW273)&gt;=$B$2*'SFV+BESS'!$I$9, $B$2*'SFV+BESS'!$I$9, (CB272+BV273+BW273))</f>
        <v>173.61249999999998</v>
      </c>
      <c r="CC273" s="110">
        <f t="shared" si="341"/>
        <v>0</v>
      </c>
      <c r="CH273" s="251">
        <v>12</v>
      </c>
      <c r="CI273" s="41">
        <v>11</v>
      </c>
      <c r="CJ273" s="33">
        <f t="shared" si="321"/>
        <v>0</v>
      </c>
      <c r="CK273" s="33">
        <f>Gen_Cons_Horario!B3923</f>
        <v>0</v>
      </c>
      <c r="CL273" s="35">
        <f t="shared" si="296"/>
        <v>0</v>
      </c>
      <c r="CM273" s="116">
        <f>IF(AND(CL273&gt;0,CL273*$B$4+CS272&lt;=$B$2*'SFV+BESS'!$I$9,CL273&lt;'SFV+BESS'!$I$7), CL273*$B$4, IF(AND(CL273&gt;0,CL273*$B$4+CS272&gt;$B$2*'SFV+BESS'!$I$9,CL273*$B$4&lt;'SFV+BESS'!$I$7),$B$2*'SFV+BESS'!$I$9-CS272,IF(AND(CL273&gt;0,CL273*$B$4+CS272&gt;$B$2*'SFV+BESS'!$I$9,CL273*$B$4&gt;'SFV+BESS'!$I$7,CS272&lt;$B$2*'SFV+BESS'!$I$9),$B$2*'SFV+BESS'!$I$9-CS272,IF(AND(CL273&gt;0,CL273*$B$4+CS272&lt;=$B$2*'SFV+BESS'!$I$9,CL273&gt;'SFV+BESS'!$I$7),'SFV+BESS'!$I$7,0))))</f>
        <v>0</v>
      </c>
      <c r="CN273" s="27">
        <f>IF(AND(CL273&lt;0,CS272+CL273/$B$5&gt;$H$2,-CL273/'Carga-Descarga Año'!$B$5&lt;'SFV+BESS'!$I$7),CL273/$B$5,IF(AND(CL273&lt;0,CS272+CL273/$B$5&gt;$H$2,-CL273/'Carga-Descarga Año'!$B$5&gt;'SFV+BESS'!$I$7),-'SFV+BESS'!$I$7,IF(AND(CL273&lt;0,CS272+CL273/$B$5&lt;$H$2),-MIN('SFV+BESS'!$I$7,CS272-$H$2),0)))</f>
        <v>0</v>
      </c>
      <c r="CO273" s="33"/>
      <c r="CP273" s="33">
        <f t="shared" si="304"/>
        <v>0</v>
      </c>
      <c r="CQ273" s="27">
        <f t="shared" si="342"/>
        <v>0</v>
      </c>
      <c r="CR273" s="27">
        <f t="shared" si="305"/>
        <v>0</v>
      </c>
      <c r="CS273" s="28">
        <f>IF((CS272+CM273+CN273)&gt;=$B$2*'SFV+BESS'!$I$9, $B$2*'SFV+BESS'!$I$9, (CS272+CM273+CN273))</f>
        <v>173.61249999999998</v>
      </c>
      <c r="CT273" s="110">
        <f t="shared" si="343"/>
        <v>0</v>
      </c>
      <c r="CY273" s="251">
        <v>12</v>
      </c>
      <c r="CZ273" s="41">
        <v>11</v>
      </c>
      <c r="DA273" s="33">
        <f t="shared" si="322"/>
        <v>0</v>
      </c>
      <c r="DB273" s="33">
        <f>Gen_Cons_Horario!B4643</f>
        <v>0</v>
      </c>
      <c r="DC273" s="35">
        <f t="shared" ref="DC273:DC336" si="359">DA273-DB273</f>
        <v>0</v>
      </c>
      <c r="DD273" s="116">
        <f>IF(AND(DC273&gt;0,DC273*$B$4+DJ272&lt;=$B$2*'SFV+BESS'!$I$9,DC273&lt;'SFV+BESS'!$I$7), DC273*$B$4, IF(AND(DC273&gt;0,DC273*$B$4+DJ272&gt;$B$2*'SFV+BESS'!$I$9,DC273*$B$4&lt;'SFV+BESS'!$I$7),$B$2*'SFV+BESS'!$I$9-DJ272,IF(AND(DC273&gt;0,DC273*$B$4+DJ272&gt;$B$2*'SFV+BESS'!$I$9,DC273*$B$4&gt;'SFV+BESS'!$I$7,DJ272&lt;$B$2*'SFV+BESS'!$I$9),$B$2*'SFV+BESS'!$I$9-DJ272,IF(AND(DC273&gt;0,DC273*$B$4+DJ272&lt;=$B$2*'SFV+BESS'!$I$9,DC273&gt;'SFV+BESS'!$I$7),'SFV+BESS'!$I$7,0))))</f>
        <v>0</v>
      </c>
      <c r="DE273" s="27">
        <f>IF(AND(DC273&lt;0,DJ272+DC273/$B$5&gt;$H$2,-DC273/'Carga-Descarga Año'!$B$5&lt;'SFV+BESS'!$I$7),DC273/$B$5,IF(AND(DC273&lt;0,DJ272+DC273/$B$5&gt;$H$2,-DC273/'Carga-Descarga Año'!$B$5&gt;'SFV+BESS'!$I$7),-'SFV+BESS'!$I$7,IF(AND(DC273&lt;0,DJ272+DC273/$B$5&lt;$H$2),-MIN('SFV+BESS'!$I$7,DJ272-$H$2),0)))</f>
        <v>0</v>
      </c>
      <c r="DF273" s="33"/>
      <c r="DG273" s="33">
        <f t="shared" si="306"/>
        <v>0</v>
      </c>
      <c r="DH273" s="27">
        <f t="shared" si="344"/>
        <v>0</v>
      </c>
      <c r="DI273" s="27">
        <f t="shared" si="345"/>
        <v>0</v>
      </c>
      <c r="DJ273" s="28">
        <f>IF((DJ272+DD273+DE273)&gt;=$B$2*'SFV+BESS'!$I$9, $B$2*'SFV+BESS'!$I$9, (DJ272+DD273+DE273))</f>
        <v>173.61249999999998</v>
      </c>
      <c r="DK273" s="110">
        <f t="shared" si="346"/>
        <v>0</v>
      </c>
      <c r="DP273" s="251">
        <v>12</v>
      </c>
      <c r="DQ273" s="41">
        <v>11</v>
      </c>
      <c r="DR273" s="33">
        <f t="shared" si="323"/>
        <v>0</v>
      </c>
      <c r="DS273" s="33">
        <f>Gen_Cons_Horario!B5387</f>
        <v>0</v>
      </c>
      <c r="DT273" s="35">
        <f t="shared" ref="DT273:DT336" si="360">DR273-DS273</f>
        <v>0</v>
      </c>
      <c r="DU273" s="116">
        <f>IF(AND(DT273&gt;0,DT273*$B$4+EA272&lt;=$B$2*'SFV+BESS'!$I$9,DT273&lt;'SFV+BESS'!$I$7), DT273*$B$4, IF(AND(DT273&gt;0,DT273*$B$4+EA272&gt;$B$2*'SFV+BESS'!$I$9,DT273*$B$4&lt;'SFV+BESS'!$I$7),$B$2*'SFV+BESS'!$I$9-EA272,IF(AND(DT273&gt;0,DT273*$B$4+EA272&gt;$B$2*'SFV+BESS'!$I$9,DT273*$B$4&gt;'SFV+BESS'!$I$7,EA272&lt;$B$2*'SFV+BESS'!$I$9),$B$2*'SFV+BESS'!$I$9-EA272,IF(AND(DT273&gt;0,DT273*$B$4+EA272&lt;=$B$2*'SFV+BESS'!$I$9,DT273&gt;'SFV+BESS'!$I$7),'SFV+BESS'!$I$7,0))))</f>
        <v>0</v>
      </c>
      <c r="DV273" s="27">
        <f>IF(AND(DT273&lt;0,EA272+DT273/$B$5&gt;$H$2,-DT273/'Carga-Descarga Año'!$B$5&lt;'SFV+BESS'!$I$7),DT273/$B$5,IF(AND(DT273&lt;0,EA272+DT273/$B$5&gt;$H$2,-DT273/'Carga-Descarga Año'!$B$5&gt;'SFV+BESS'!$I$7),-'SFV+BESS'!$I$7,IF(AND(DT273&lt;0,EA272+DT273/$B$5&lt;$H$2),-MIN('SFV+BESS'!$I$7,EA272-$H$2),0)))</f>
        <v>0</v>
      </c>
      <c r="DW273" s="33"/>
      <c r="DX273" s="33">
        <f t="shared" si="307"/>
        <v>0</v>
      </c>
      <c r="DY273" s="27">
        <f t="shared" si="347"/>
        <v>0</v>
      </c>
      <c r="DZ273" s="27">
        <f t="shared" si="308"/>
        <v>0</v>
      </c>
      <c r="EA273" s="28">
        <f>IF((EA272+DU273+DV273)&gt;=$B$2*'SFV+BESS'!$I$9, $B$2*'SFV+BESS'!$I$9, (EA272+DU273+DV273))</f>
        <v>173.61249999999998</v>
      </c>
      <c r="EB273" s="110">
        <f t="shared" si="348"/>
        <v>0</v>
      </c>
      <c r="EG273" s="251">
        <v>12</v>
      </c>
      <c r="EH273" s="41">
        <v>11</v>
      </c>
      <c r="EI273" s="33">
        <f t="shared" si="324"/>
        <v>0</v>
      </c>
      <c r="EJ273" s="33">
        <f>Gen_Cons_Horario!B6131</f>
        <v>0</v>
      </c>
      <c r="EK273" s="35">
        <f t="shared" ref="EK273:EK336" si="361">EI273-EJ273</f>
        <v>0</v>
      </c>
      <c r="EL273" s="116">
        <f>IF(AND(EK273&gt;0,EK273*$B$4+ER272&lt;=$B$2*'SFV+BESS'!$I$9,EK273&lt;'SFV+BESS'!$I$7), EK273*$B$4, IF(AND(EK273&gt;0,EK273*$B$4+ER272&gt;$B$2*'SFV+BESS'!$I$9,EK273*$B$4&lt;'SFV+BESS'!$I$7),$B$2*'SFV+BESS'!$I$9-ER272,IF(AND(EK273&gt;0,EK273*$B$4+ER272&gt;$B$2*'SFV+BESS'!$I$9,EK273*$B$4&gt;'SFV+BESS'!$I$7,ER272&lt;$B$2*'SFV+BESS'!$I$9),$B$2*'SFV+BESS'!$I$9-ER272,IF(AND(EK273&gt;0,EK273*$B$4+ER272&lt;=$B$2*'SFV+BESS'!$I$9,EK273&gt;'SFV+BESS'!$I$7),'SFV+BESS'!$I$7,0))))</f>
        <v>0</v>
      </c>
      <c r="EM273" s="27">
        <f>IF(AND(EK273&lt;0,ER272+EK273/$B$5&gt;$H$2,-EK273/'Carga-Descarga Año'!$B$5&lt;'SFV+BESS'!$I$7),EK273/$B$5,IF(AND(EK273&lt;0,ER272+EK273/$B$5&gt;$H$2,-EK273/'Carga-Descarga Año'!$B$5&gt;'SFV+BESS'!$I$7),-'SFV+BESS'!$I$7,IF(AND(EK273&lt;0,ER272+EK273/$B$5&lt;$H$2),-MIN('SFV+BESS'!$I$7,ER272-$H$2),0)))</f>
        <v>0</v>
      </c>
      <c r="EN273" s="33"/>
      <c r="EO273" s="33">
        <f t="shared" si="309"/>
        <v>0</v>
      </c>
      <c r="EP273" s="27">
        <f t="shared" si="349"/>
        <v>0</v>
      </c>
      <c r="EQ273" s="27">
        <f t="shared" si="310"/>
        <v>0</v>
      </c>
      <c r="ER273" s="28">
        <f>IF((ER272+EL273+EM273)&gt;=$B$2*'SFV+BESS'!$I$9, $B$2*'SFV+BESS'!$I$9, (ER272+EL273+EM273))</f>
        <v>173.61249999999998</v>
      </c>
      <c r="ES273" s="110">
        <f t="shared" si="350"/>
        <v>0</v>
      </c>
      <c r="EX273" s="251">
        <v>12</v>
      </c>
      <c r="EY273" s="41">
        <v>11</v>
      </c>
      <c r="EZ273" s="33">
        <f t="shared" si="325"/>
        <v>0</v>
      </c>
      <c r="FA273" s="33">
        <f>Gen_Cons_Horario!B6851</f>
        <v>0</v>
      </c>
      <c r="FB273" s="35">
        <f t="shared" ref="FB273:FB336" si="362">EZ273-FA273</f>
        <v>0</v>
      </c>
      <c r="FC273" s="116">
        <f>IF(AND(FB273&gt;0,FB273*$B$4+FI272&lt;=$B$2*'SFV+BESS'!$I$9,FB273&lt;'SFV+BESS'!$I$7), FB273*$B$4, IF(AND(FB273&gt;0,FB273*$B$4+FI272&gt;$B$2*'SFV+BESS'!$I$9,FB273*$B$4&lt;'SFV+BESS'!$I$7),$B$2*'SFV+BESS'!$I$9-FI272,IF(AND(FB273&gt;0,FB273*$B$4+FI272&gt;$B$2*'SFV+BESS'!$I$9,FB273*$B$4&gt;'SFV+BESS'!$I$7,FI272&lt;$B$2*'SFV+BESS'!$I$9),$B$2*'SFV+BESS'!$I$9-FI272,IF(AND(FB273&gt;0,FB273*$B$4+FI272&lt;=$B$2*'SFV+BESS'!$I$9,FB273&gt;'SFV+BESS'!$I$7),'SFV+BESS'!$I$7,0))))</f>
        <v>0</v>
      </c>
      <c r="FD273" s="27">
        <f>IF(AND(FB273&lt;0,FI272+FB273/$B$5&gt;$H$2,-FB273/'Carga-Descarga Año'!$B$5&lt;'SFV+BESS'!$I$7),FB273/$B$5,IF(AND(FB273&lt;0,FI272+FB273/$B$5&gt;$H$2,-FB273/'Carga-Descarga Año'!$B$5&gt;'SFV+BESS'!$I$7),-'SFV+BESS'!$I$7,IF(AND(FB273&lt;0,FI272+FB273/$B$5&lt;$H$2),-MIN('SFV+BESS'!$I$7,FI272-$H$2),0)))</f>
        <v>0</v>
      </c>
      <c r="FE273" s="33"/>
      <c r="FF273" s="33">
        <f t="shared" si="311"/>
        <v>0</v>
      </c>
      <c r="FG273" s="27">
        <f t="shared" si="351"/>
        <v>0</v>
      </c>
      <c r="FH273" s="27">
        <f t="shared" si="312"/>
        <v>0</v>
      </c>
      <c r="FI273" s="28">
        <f>IF((FI272+FC273+FD273)&gt;=$B$2*'SFV+BESS'!$I$9, $B$2*'SFV+BESS'!$I$9, (FI272+FC273+FD273))</f>
        <v>173.61249999999998</v>
      </c>
      <c r="FJ273" s="110">
        <f t="shared" si="352"/>
        <v>0</v>
      </c>
      <c r="FO273" s="251">
        <v>12</v>
      </c>
      <c r="FP273" s="41">
        <v>11</v>
      </c>
      <c r="FQ273" s="33">
        <f t="shared" si="326"/>
        <v>0</v>
      </c>
      <c r="FR273" s="33">
        <f>Gen_Cons_Horario!B7595</f>
        <v>0</v>
      </c>
      <c r="FS273" s="35">
        <f t="shared" ref="FS273:FS336" si="363">FQ273-FR273</f>
        <v>0</v>
      </c>
      <c r="FT273" s="116">
        <f>IF(AND(FS273&gt;0,FS273*$B$4+FZ272&lt;=$B$2*'SFV+BESS'!$I$9,FS273&lt;'SFV+BESS'!$I$7), FS273*$B$4, IF(AND(FS273&gt;0,FS273*$B$4+FZ272&gt;$B$2*'SFV+BESS'!$I$9,FS273*$B$4&lt;'SFV+BESS'!$I$7),$B$2*'SFV+BESS'!$I$9-FZ272,IF(AND(FS273&gt;0,FS273*$B$4+FZ272&gt;$B$2*'SFV+BESS'!$I$9,FS273*$B$4&gt;'SFV+BESS'!$I$7,FZ272&lt;$B$2*'SFV+BESS'!$I$9),$B$2*'SFV+BESS'!$I$9-FZ272,IF(AND(FS273&gt;0,FS273*$B$4+FZ272&lt;=$B$2*'SFV+BESS'!$I$9,FS273&gt;'SFV+BESS'!$I$7),'SFV+BESS'!$I$7,0))))</f>
        <v>0</v>
      </c>
      <c r="FU273" s="27">
        <f>IF(AND(FS273&lt;0,FZ272+FS273/$B$5&gt;$H$2,-FS273/'Carga-Descarga Año'!$B$5&lt;'SFV+BESS'!$I$7),FS273/$B$5,IF(AND(FS273&lt;0,FZ272+FS273/$B$5&gt;$H$2,-FS273/'Carga-Descarga Año'!$B$5&gt;'SFV+BESS'!$I$7),-'SFV+BESS'!$I$7,IF(AND(FS273&lt;0,FZ272+FS273/$B$5&lt;$H$2),-MIN('SFV+BESS'!$I$7,FZ272-$H$2),0)))</f>
        <v>0</v>
      </c>
      <c r="FV273" s="33"/>
      <c r="FW273" s="33">
        <f t="shared" si="313"/>
        <v>0</v>
      </c>
      <c r="FX273" s="27">
        <f t="shared" si="353"/>
        <v>0</v>
      </c>
      <c r="FY273" s="27">
        <f t="shared" si="314"/>
        <v>0</v>
      </c>
      <c r="FZ273" s="28">
        <f>IF((FZ272+FT273+FU273)&gt;=$B$2*'SFV+BESS'!$I$9, $B$2*'SFV+BESS'!$I$9, (FZ272+FT273+FU273))</f>
        <v>173.61249999999998</v>
      </c>
      <c r="GA273" s="110">
        <f t="shared" si="354"/>
        <v>0</v>
      </c>
      <c r="GF273" s="251">
        <v>12</v>
      </c>
      <c r="GG273" s="41">
        <v>11</v>
      </c>
      <c r="GH273" s="33">
        <f t="shared" si="327"/>
        <v>0</v>
      </c>
      <c r="GI273" s="33">
        <f>Gen_Cons_Horario!B8315</f>
        <v>0</v>
      </c>
      <c r="GJ273" s="35">
        <f t="shared" si="297"/>
        <v>0</v>
      </c>
      <c r="GK273" s="116">
        <f>IF(AND(GJ273&gt;0,GJ273*$B$4+GQ272&lt;=$B$2*'SFV+BESS'!$I$9,GJ273&lt;'SFV+BESS'!$I$7), GJ273*$B$4, IF(AND(GJ273&gt;0,GJ273*$B$4+GQ272&gt;$B$2*'SFV+BESS'!$I$9,GJ273*$B$4&lt;'SFV+BESS'!$I$7),$B$2*'SFV+BESS'!$I$9-GQ272,IF(AND(GJ273&gt;0,GJ273*$B$4+GQ272&gt;$B$2*'SFV+BESS'!$I$9,GJ273*$B$4&gt;'SFV+BESS'!$I$7,GQ272&lt;$B$2*'SFV+BESS'!$I$9),$B$2*'SFV+BESS'!$I$9-GQ272,IF(AND(GJ273&gt;0,GJ273*$B$4+GQ272&lt;=$B$2*'SFV+BESS'!$I$9,GJ273&gt;'SFV+BESS'!$I$7),'SFV+BESS'!$I$7,0))))</f>
        <v>0</v>
      </c>
      <c r="GL273" s="27">
        <f>IF(AND(GJ273&lt;0,GQ272+GJ273/$B$5&gt;$H$2,-GJ273/'Carga-Descarga Año'!$B$5&lt;'SFV+BESS'!$I$7),GJ273/$B$5,IF(AND(GJ273&lt;0,GQ272+GJ273/$B$5&gt;$H$2,-GJ273/'Carga-Descarga Año'!$B$5&gt;'SFV+BESS'!$I$7),-'SFV+BESS'!$I$7,IF(AND(GJ273&lt;0,GQ272+GJ273/$B$5&lt;$H$2),-MIN('SFV+BESS'!$I$7,GQ272-$H$2),0)))</f>
        <v>0</v>
      </c>
      <c r="GM273" s="33"/>
      <c r="GN273" s="33">
        <f t="shared" si="315"/>
        <v>0</v>
      </c>
      <c r="GO273" s="27">
        <f t="shared" si="355"/>
        <v>0</v>
      </c>
      <c r="GP273" s="27">
        <f t="shared" si="316"/>
        <v>0</v>
      </c>
      <c r="GQ273" s="28">
        <f>IF((GQ272+GK273+GL273)&gt;=$B$2*'SFV+BESS'!$I$9, $B$2*'SFV+BESS'!$I$9, (GQ272+GK273+GL273))</f>
        <v>173.61249999999998</v>
      </c>
      <c r="GR273" s="110">
        <f t="shared" si="356"/>
        <v>0</v>
      </c>
    </row>
    <row r="274" spans="1:200">
      <c r="A274" s="249"/>
      <c r="B274" s="41">
        <v>11.0416666666667</v>
      </c>
      <c r="C274" s="38">
        <f t="shared" si="298"/>
        <v>0</v>
      </c>
      <c r="D274" s="2">
        <f>Gen_Cons_Horario!B300</f>
        <v>0</v>
      </c>
      <c r="E274" s="140">
        <f t="shared" si="328"/>
        <v>0</v>
      </c>
      <c r="F274" s="116">
        <f>IF(AND(E274&gt;0,E274*$B$4+L273&lt;=$B$2*'SFV+BESS'!$I$9,E274&lt;'SFV+BESS'!$I$7), E274*$B$4, IF(AND(E274&gt;0,E274*$B$4+L273&gt;$B$2*'SFV+BESS'!$I$9,E274*$B$4&lt;'SFV+BESS'!$I$7),$B$2*'SFV+BESS'!$I$9-L273,IF(AND(E274&gt;0,E274*$B$4+L273&gt;$B$2*'SFV+BESS'!$I$9,E274*$B$4&gt;'SFV+BESS'!$I$7,L273&lt;$B$2*'SFV+BESS'!$I$9),$B$2*'SFV+BESS'!$I$9-L273,IF(AND(E274&gt;0,E274*$B$4+L273&lt;=$B$2*'SFV+BESS'!$I$9,E274&gt;'SFV+BESS'!$I$7),'SFV+BESS'!$I$7,0))))</f>
        <v>0</v>
      </c>
      <c r="G274" s="27">
        <f>IF(AND(E274&lt;0,L273+E274/$B$5&gt;$H$2,-E274/'Carga-Descarga Año'!$B$5&lt;'SFV+BESS'!$I$7),E274/$B$5,IF(AND(E274&lt;0,L273+E274/$B$5&gt;$H$2,-E274/'Carga-Descarga Año'!$B$5&gt;'SFV+BESS'!$I$7),-'SFV+BESS'!$I$7,IF(AND(E274&lt;0,L273+E274/$B$5&lt;$H$2),-MIN('SFV+BESS'!$I$7,L273-$H$2),0)))</f>
        <v>0</v>
      </c>
      <c r="I274" s="38">
        <f t="shared" si="329"/>
        <v>0</v>
      </c>
      <c r="J274" s="27">
        <f t="shared" si="331"/>
        <v>0</v>
      </c>
      <c r="K274" s="27">
        <f t="shared" si="330"/>
        <v>0</v>
      </c>
      <c r="L274" s="28">
        <f>IF((L273+F274+G274)&gt;=$B$2*'SFV+BESS'!$I$9, $B$2*'SFV+BESS'!$I$9, (L273+F274+G274))</f>
        <v>150.06407894736839</v>
      </c>
      <c r="M274" s="110">
        <f t="shared" si="332"/>
        <v>0</v>
      </c>
      <c r="R274" s="251"/>
      <c r="S274" s="41">
        <v>11.0416666666667</v>
      </c>
      <c r="T274" s="2">
        <f t="shared" si="317"/>
        <v>0</v>
      </c>
      <c r="U274" s="2">
        <f>Gen_Cons_Horario!B1044</f>
        <v>0</v>
      </c>
      <c r="V274" s="35">
        <f t="shared" si="292"/>
        <v>0</v>
      </c>
      <c r="W274" s="116">
        <f>IF(AND(V274&gt;0,V274*$B$4+AC273&lt;=$B$2*'SFV+BESS'!$I$9,V274&lt;'SFV+BESS'!$I$7), V274*$B$4, IF(AND(V274&gt;0,V274*$B$4+AC273&gt;$B$2*'SFV+BESS'!$I$9,V274*$B$4&lt;'SFV+BESS'!$I$7),$B$2*'SFV+BESS'!$I$9-AC273,IF(AND(V274&gt;0,V274*$B$4+AC273&gt;$B$2*'SFV+BESS'!$I$9,V274*$B$4&gt;'SFV+BESS'!$I$7,AC273&lt;$B$2*'SFV+BESS'!$I$9),$B$2*'SFV+BESS'!$I$9-AC273,IF(AND(V274&gt;0,V274*$B$4+AC273&lt;=$B$2*'SFV+BESS'!$I$9,V274&gt;'SFV+BESS'!$I$7),'SFV+BESS'!$I$7,0))))</f>
        <v>0</v>
      </c>
      <c r="X274" s="27">
        <f>IF(AND(V274&lt;0,AC273+V274/$B$5&gt;$H$2,-V274/'Carga-Descarga Año'!$B$5&lt;'SFV+BESS'!$I$7),V274/$B$5,IF(AND(V274&lt;0,AC273+V274/$B$5&gt;$H$2,-V274/'Carga-Descarga Año'!$B$5&gt;'SFV+BESS'!$I$7),-'SFV+BESS'!$I$7,IF(AND(V274&lt;0,AC273+V274/$B$5&lt;$H$2),-MIN('SFV+BESS'!$I$7,AC273-$H$2),0)))</f>
        <v>0</v>
      </c>
      <c r="Z274" s="33">
        <f t="shared" si="358"/>
        <v>0</v>
      </c>
      <c r="AA274" s="27">
        <f t="shared" si="333"/>
        <v>0</v>
      </c>
      <c r="AB274" s="27">
        <f t="shared" si="357"/>
        <v>0</v>
      </c>
      <c r="AC274" s="28">
        <f>IF((AC273+W274+X274)&gt;=$B$2*'SFV+BESS'!$I$9, $B$2*'SFV+BESS'!$I$9, (AC273+W274+X274))</f>
        <v>173.61249999999998</v>
      </c>
      <c r="AD274" s="110">
        <f t="shared" si="334"/>
        <v>0</v>
      </c>
      <c r="AI274" s="251"/>
      <c r="AJ274" s="41">
        <v>11.0416666666667</v>
      </c>
      <c r="AK274" s="52">
        <f t="shared" si="318"/>
        <v>0</v>
      </c>
      <c r="AL274" s="33">
        <f>Gen_Cons_Horario!B1716</f>
        <v>0</v>
      </c>
      <c r="AM274" s="35">
        <f t="shared" si="293"/>
        <v>0</v>
      </c>
      <c r="AN274" s="116">
        <f>IF(AND(AM274&gt;0,AM274*$B$4+AT273&lt;=$B$2*'SFV+BESS'!$I$9,AM274&lt;'SFV+BESS'!$I$7), AM274*$B$4, IF(AND(AM274&gt;0,AM274*$B$4+AT273&gt;$B$2*'SFV+BESS'!$I$9,AM274*$B$4&lt;'SFV+BESS'!$I$7),$B$2*'SFV+BESS'!$I$9-AT273,IF(AND(AM274&gt;0,AM274*$B$4+AT273&gt;$B$2*'SFV+BESS'!$I$9,AM274*$B$4&gt;'SFV+BESS'!$I$7,AT273&lt;$B$2*'SFV+BESS'!$I$9),$B$2*'SFV+BESS'!$I$9-AT273,IF(AND(AM274&gt;0,AM274*$B$4+AT273&lt;=$B$2*'SFV+BESS'!$I$9,AM274&gt;'SFV+BESS'!$I$7),'SFV+BESS'!$I$7,0))))</f>
        <v>0</v>
      </c>
      <c r="AO274" s="27">
        <f>IF(AND(AM274&lt;0,AT273+AM274/$B$5&gt;$H$2,-AM274/'Carga-Descarga Año'!$B$5&lt;'SFV+BESS'!$I$7),AM274/$B$5,IF(AND(AM274&lt;0,AT273+AM274/$B$5&gt;$H$2,-AM274/'Carga-Descarga Año'!$B$5&gt;'SFV+BESS'!$I$7),-'SFV+BESS'!$I$7,IF(AND(AM274&lt;0,AT273+AM274/$B$5&lt;$H$2),-MIN('SFV+BESS'!$I$7,AT273-$H$2),0)))</f>
        <v>0</v>
      </c>
      <c r="AP274" s="33"/>
      <c r="AQ274" s="33">
        <f t="shared" si="299"/>
        <v>0</v>
      </c>
      <c r="AR274" s="27">
        <f t="shared" si="335"/>
        <v>0</v>
      </c>
      <c r="AS274" s="27">
        <f t="shared" si="300"/>
        <v>0</v>
      </c>
      <c r="AT274" s="28">
        <f>IF((AT273+AN274+AO274)&gt;=$B$2*'SFV+BESS'!$I$9, $B$2*'SFV+BESS'!$I$9, (AT273+AN274+AO274))</f>
        <v>172.53218491635695</v>
      </c>
      <c r="AU274" s="110">
        <f t="shared" si="336"/>
        <v>0</v>
      </c>
      <c r="AZ274" s="251"/>
      <c r="BA274" s="41">
        <v>11.0416666666667</v>
      </c>
      <c r="BB274" s="33">
        <f t="shared" si="319"/>
        <v>0</v>
      </c>
      <c r="BC274" s="33">
        <f>Gen_Cons_Horario!B2460</f>
        <v>0</v>
      </c>
      <c r="BD274" s="35">
        <f t="shared" si="294"/>
        <v>0</v>
      </c>
      <c r="BE274" s="116">
        <f>IF(AND(BD274&gt;0,BD274*$B$4+BK273&lt;=$B$2*'SFV+BESS'!$I$9,BD274&lt;'SFV+BESS'!$I$7), BD274*$B$4, IF(AND(BD274&gt;0,BD274*$B$4+BK273&gt;$B$2*'SFV+BESS'!$I$9,BD274*$B$4&lt;'SFV+BESS'!$I$7),$B$2*'SFV+BESS'!$I$9-BK273,IF(AND(BD274&gt;0,BD274*$B$4+BK273&gt;$B$2*'SFV+BESS'!$I$9,BD274*$B$4&gt;'SFV+BESS'!$I$7,BK273&lt;$B$2*'SFV+BESS'!$I$9),$B$2*'SFV+BESS'!$I$9-BK273,IF(AND(BD274&gt;0,BD274*$B$4+BK273&lt;=$B$2*'SFV+BESS'!$I$9,BD274&gt;'SFV+BESS'!$I$7),'SFV+BESS'!$I$7,0))))</f>
        <v>0</v>
      </c>
      <c r="BF274" s="27">
        <f>IF(AND(BD274&lt;0,BK273+BD274/$B$5&gt;$H$2,-BD274/'Carga-Descarga Año'!$B$5&lt;'SFV+BESS'!$I$7),BD274/$B$5,IF(AND(BD274&lt;0,BK273+BD274/$B$5&gt;$H$2,-BD274/'Carga-Descarga Año'!$B$5&gt;'SFV+BESS'!$I$7),-'SFV+BESS'!$I$7,IF(AND(BD274&lt;0,BK273+BD274/$B$5&lt;$H$2),-MIN('SFV+BESS'!$I$7,BK273-$H$2),0)))</f>
        <v>0</v>
      </c>
      <c r="BG274" s="33"/>
      <c r="BH274" s="33">
        <f t="shared" si="301"/>
        <v>0</v>
      </c>
      <c r="BI274" s="27">
        <f t="shared" si="337"/>
        <v>0</v>
      </c>
      <c r="BJ274" s="27">
        <f t="shared" si="302"/>
        <v>0</v>
      </c>
      <c r="BK274" s="28">
        <f>IF((BK273+BE274+BF274)&gt;=$B$2*'SFV+BESS'!$I$9, $B$2*'SFV+BESS'!$I$9, (BK273+BE274+BF274))</f>
        <v>173.61249999999998</v>
      </c>
      <c r="BL274" s="110">
        <f t="shared" si="338"/>
        <v>0</v>
      </c>
      <c r="BQ274" s="251"/>
      <c r="BR274" s="41">
        <v>11.0416666666667</v>
      </c>
      <c r="BS274" s="33">
        <f t="shared" si="320"/>
        <v>0</v>
      </c>
      <c r="BT274" s="33">
        <f>Gen_Cons_Horario!B3180</f>
        <v>0</v>
      </c>
      <c r="BU274" s="35">
        <f t="shared" si="295"/>
        <v>0</v>
      </c>
      <c r="BV274" s="116">
        <f>IF(AND(BU274&gt;0,BU274*$B$4+CB273&lt;=$B$2*'SFV+BESS'!$I$9,BU274&lt;'SFV+BESS'!$I$7), BU274*$B$4, IF(AND(BU274&gt;0,BU274*$B$4+CB273&gt;$B$2*'SFV+BESS'!$I$9,BU274*$B$4&lt;'SFV+BESS'!$I$7),$B$2*'SFV+BESS'!$I$9-CB273,IF(AND(BU274&gt;0,BU274*$B$4+CB273&gt;$B$2*'SFV+BESS'!$I$9,BU274*$B$4&gt;'SFV+BESS'!$I$7,CB273&lt;$B$2*'SFV+BESS'!$I$9),$B$2*'SFV+BESS'!$I$9-CB273,IF(AND(BU274&gt;0,BU274*$B$4+CB273&lt;=$B$2*'SFV+BESS'!$I$9,BU274&gt;'SFV+BESS'!$I$7),'SFV+BESS'!$I$7,0))))</f>
        <v>0</v>
      </c>
      <c r="BW274" s="27">
        <f>IF(AND(BU274&lt;0,CB273+BU274/$B$5&gt;$H$2,-BU274/'Carga-Descarga Año'!$B$5&lt;'SFV+BESS'!$I$7),BU274/$B$5,IF(AND(BU274&lt;0,CB273+BU274/$B$5&gt;$H$2,-BU274/'Carga-Descarga Año'!$B$5&gt;'SFV+BESS'!$I$7),-'SFV+BESS'!$I$7,IF(AND(BU274&lt;0,CB273+BU274/$B$5&lt;$H$2),-MIN('SFV+BESS'!$I$7,CB273-$H$2),0)))</f>
        <v>0</v>
      </c>
      <c r="BX274" s="33"/>
      <c r="BY274" s="33">
        <f t="shared" si="303"/>
        <v>0</v>
      </c>
      <c r="BZ274" s="27">
        <f t="shared" si="339"/>
        <v>0</v>
      </c>
      <c r="CA274" s="27">
        <f t="shared" si="340"/>
        <v>0</v>
      </c>
      <c r="CB274" s="28">
        <f>IF((CB273+BV274+BW274)&gt;=$B$2*'SFV+BESS'!$I$9, $B$2*'SFV+BESS'!$I$9, (CB273+BV274+BW274))</f>
        <v>173.61249999999998</v>
      </c>
      <c r="CC274" s="110">
        <f t="shared" si="341"/>
        <v>0</v>
      </c>
      <c r="CH274" s="251"/>
      <c r="CI274" s="41">
        <v>11.0416666666667</v>
      </c>
      <c r="CJ274" s="33">
        <f t="shared" si="321"/>
        <v>0</v>
      </c>
      <c r="CK274" s="33">
        <f>Gen_Cons_Horario!B3924</f>
        <v>0</v>
      </c>
      <c r="CL274" s="35">
        <f t="shared" si="296"/>
        <v>0</v>
      </c>
      <c r="CM274" s="116">
        <f>IF(AND(CL274&gt;0,CL274*$B$4+CS273&lt;=$B$2*'SFV+BESS'!$I$9,CL274&lt;'SFV+BESS'!$I$7), CL274*$B$4, IF(AND(CL274&gt;0,CL274*$B$4+CS273&gt;$B$2*'SFV+BESS'!$I$9,CL274*$B$4&lt;'SFV+BESS'!$I$7),$B$2*'SFV+BESS'!$I$9-CS273,IF(AND(CL274&gt;0,CL274*$B$4+CS273&gt;$B$2*'SFV+BESS'!$I$9,CL274*$B$4&gt;'SFV+BESS'!$I$7,CS273&lt;$B$2*'SFV+BESS'!$I$9),$B$2*'SFV+BESS'!$I$9-CS273,IF(AND(CL274&gt;0,CL274*$B$4+CS273&lt;=$B$2*'SFV+BESS'!$I$9,CL274&gt;'SFV+BESS'!$I$7),'SFV+BESS'!$I$7,0))))</f>
        <v>0</v>
      </c>
      <c r="CN274" s="27">
        <f>IF(AND(CL274&lt;0,CS273+CL274/$B$5&gt;$H$2,-CL274/'Carga-Descarga Año'!$B$5&lt;'SFV+BESS'!$I$7),CL274/$B$5,IF(AND(CL274&lt;0,CS273+CL274/$B$5&gt;$H$2,-CL274/'Carga-Descarga Año'!$B$5&gt;'SFV+BESS'!$I$7),-'SFV+BESS'!$I$7,IF(AND(CL274&lt;0,CS273+CL274/$B$5&lt;$H$2),-MIN('SFV+BESS'!$I$7,CS273-$H$2),0)))</f>
        <v>0</v>
      </c>
      <c r="CO274" s="33"/>
      <c r="CP274" s="33">
        <f t="shared" si="304"/>
        <v>0</v>
      </c>
      <c r="CQ274" s="27">
        <f t="shared" si="342"/>
        <v>0</v>
      </c>
      <c r="CR274" s="27">
        <f t="shared" si="305"/>
        <v>0</v>
      </c>
      <c r="CS274" s="28">
        <f>IF((CS273+CM274+CN274)&gt;=$B$2*'SFV+BESS'!$I$9, $B$2*'SFV+BESS'!$I$9, (CS273+CM274+CN274))</f>
        <v>173.61249999999998</v>
      </c>
      <c r="CT274" s="110">
        <f t="shared" si="343"/>
        <v>0</v>
      </c>
      <c r="CY274" s="251"/>
      <c r="CZ274" s="41">
        <v>11.0416666666667</v>
      </c>
      <c r="DA274" s="33">
        <f t="shared" si="322"/>
        <v>0</v>
      </c>
      <c r="DB274" s="33">
        <f>Gen_Cons_Horario!B4644</f>
        <v>0</v>
      </c>
      <c r="DC274" s="35">
        <f t="shared" si="359"/>
        <v>0</v>
      </c>
      <c r="DD274" s="116">
        <f>IF(AND(DC274&gt;0,DC274*$B$4+DJ273&lt;=$B$2*'SFV+BESS'!$I$9,DC274&lt;'SFV+BESS'!$I$7), DC274*$B$4, IF(AND(DC274&gt;0,DC274*$B$4+DJ273&gt;$B$2*'SFV+BESS'!$I$9,DC274*$B$4&lt;'SFV+BESS'!$I$7),$B$2*'SFV+BESS'!$I$9-DJ273,IF(AND(DC274&gt;0,DC274*$B$4+DJ273&gt;$B$2*'SFV+BESS'!$I$9,DC274*$B$4&gt;'SFV+BESS'!$I$7,DJ273&lt;$B$2*'SFV+BESS'!$I$9),$B$2*'SFV+BESS'!$I$9-DJ273,IF(AND(DC274&gt;0,DC274*$B$4+DJ273&lt;=$B$2*'SFV+BESS'!$I$9,DC274&gt;'SFV+BESS'!$I$7),'SFV+BESS'!$I$7,0))))</f>
        <v>0</v>
      </c>
      <c r="DE274" s="27">
        <f>IF(AND(DC274&lt;0,DJ273+DC274/$B$5&gt;$H$2,-DC274/'Carga-Descarga Año'!$B$5&lt;'SFV+BESS'!$I$7),DC274/$B$5,IF(AND(DC274&lt;0,DJ273+DC274/$B$5&gt;$H$2,-DC274/'Carga-Descarga Año'!$B$5&gt;'SFV+BESS'!$I$7),-'SFV+BESS'!$I$7,IF(AND(DC274&lt;0,DJ273+DC274/$B$5&lt;$H$2),-MIN('SFV+BESS'!$I$7,DJ273-$H$2),0)))</f>
        <v>0</v>
      </c>
      <c r="DF274" s="33"/>
      <c r="DG274" s="33">
        <f t="shared" si="306"/>
        <v>0</v>
      </c>
      <c r="DH274" s="27">
        <f t="shared" si="344"/>
        <v>0</v>
      </c>
      <c r="DI274" s="27">
        <f t="shared" si="345"/>
        <v>0</v>
      </c>
      <c r="DJ274" s="28">
        <f>IF((DJ273+DD274+DE274)&gt;=$B$2*'SFV+BESS'!$I$9, $B$2*'SFV+BESS'!$I$9, (DJ273+DD274+DE274))</f>
        <v>173.61249999999998</v>
      </c>
      <c r="DK274" s="110">
        <f t="shared" si="346"/>
        <v>0</v>
      </c>
      <c r="DP274" s="251"/>
      <c r="DQ274" s="41">
        <v>11.0416666666667</v>
      </c>
      <c r="DR274" s="33">
        <f t="shared" si="323"/>
        <v>0</v>
      </c>
      <c r="DS274" s="33">
        <f>Gen_Cons_Horario!B5388</f>
        <v>0</v>
      </c>
      <c r="DT274" s="35">
        <f t="shared" si="360"/>
        <v>0</v>
      </c>
      <c r="DU274" s="116">
        <f>IF(AND(DT274&gt;0,DT274*$B$4+EA273&lt;=$B$2*'SFV+BESS'!$I$9,DT274&lt;'SFV+BESS'!$I$7), DT274*$B$4, IF(AND(DT274&gt;0,DT274*$B$4+EA273&gt;$B$2*'SFV+BESS'!$I$9,DT274*$B$4&lt;'SFV+BESS'!$I$7),$B$2*'SFV+BESS'!$I$9-EA273,IF(AND(DT274&gt;0,DT274*$B$4+EA273&gt;$B$2*'SFV+BESS'!$I$9,DT274*$B$4&gt;'SFV+BESS'!$I$7,EA273&lt;$B$2*'SFV+BESS'!$I$9),$B$2*'SFV+BESS'!$I$9-EA273,IF(AND(DT274&gt;0,DT274*$B$4+EA273&lt;=$B$2*'SFV+BESS'!$I$9,DT274&gt;'SFV+BESS'!$I$7),'SFV+BESS'!$I$7,0))))</f>
        <v>0</v>
      </c>
      <c r="DV274" s="27">
        <f>IF(AND(DT274&lt;0,EA273+DT274/$B$5&gt;$H$2,-DT274/'Carga-Descarga Año'!$B$5&lt;'SFV+BESS'!$I$7),DT274/$B$5,IF(AND(DT274&lt;0,EA273+DT274/$B$5&gt;$H$2,-DT274/'Carga-Descarga Año'!$B$5&gt;'SFV+BESS'!$I$7),-'SFV+BESS'!$I$7,IF(AND(DT274&lt;0,EA273+DT274/$B$5&lt;$H$2),-MIN('SFV+BESS'!$I$7,EA273-$H$2),0)))</f>
        <v>0</v>
      </c>
      <c r="DW274" s="33"/>
      <c r="DX274" s="33">
        <f t="shared" si="307"/>
        <v>0</v>
      </c>
      <c r="DY274" s="27">
        <f t="shared" si="347"/>
        <v>0</v>
      </c>
      <c r="DZ274" s="27">
        <f t="shared" si="308"/>
        <v>0</v>
      </c>
      <c r="EA274" s="28">
        <f>IF((EA273+DU274+DV274)&gt;=$B$2*'SFV+BESS'!$I$9, $B$2*'SFV+BESS'!$I$9, (EA273+DU274+DV274))</f>
        <v>173.61249999999998</v>
      </c>
      <c r="EB274" s="110">
        <f t="shared" si="348"/>
        <v>0</v>
      </c>
      <c r="EG274" s="251"/>
      <c r="EH274" s="41">
        <v>11.0416666666667</v>
      </c>
      <c r="EI274" s="33">
        <f t="shared" si="324"/>
        <v>0</v>
      </c>
      <c r="EJ274" s="33">
        <f>Gen_Cons_Horario!B6132</f>
        <v>0</v>
      </c>
      <c r="EK274" s="35">
        <f t="shared" si="361"/>
        <v>0</v>
      </c>
      <c r="EL274" s="116">
        <f>IF(AND(EK274&gt;0,EK274*$B$4+ER273&lt;=$B$2*'SFV+BESS'!$I$9,EK274&lt;'SFV+BESS'!$I$7), EK274*$B$4, IF(AND(EK274&gt;0,EK274*$B$4+ER273&gt;$B$2*'SFV+BESS'!$I$9,EK274*$B$4&lt;'SFV+BESS'!$I$7),$B$2*'SFV+BESS'!$I$9-ER273,IF(AND(EK274&gt;0,EK274*$B$4+ER273&gt;$B$2*'SFV+BESS'!$I$9,EK274*$B$4&gt;'SFV+BESS'!$I$7,ER273&lt;$B$2*'SFV+BESS'!$I$9),$B$2*'SFV+BESS'!$I$9-ER273,IF(AND(EK274&gt;0,EK274*$B$4+ER273&lt;=$B$2*'SFV+BESS'!$I$9,EK274&gt;'SFV+BESS'!$I$7),'SFV+BESS'!$I$7,0))))</f>
        <v>0</v>
      </c>
      <c r="EM274" s="27">
        <f>IF(AND(EK274&lt;0,ER273+EK274/$B$5&gt;$H$2,-EK274/'Carga-Descarga Año'!$B$5&lt;'SFV+BESS'!$I$7),EK274/$B$5,IF(AND(EK274&lt;0,ER273+EK274/$B$5&gt;$H$2,-EK274/'Carga-Descarga Año'!$B$5&gt;'SFV+BESS'!$I$7),-'SFV+BESS'!$I$7,IF(AND(EK274&lt;0,ER273+EK274/$B$5&lt;$H$2),-MIN('SFV+BESS'!$I$7,ER273-$H$2),0)))</f>
        <v>0</v>
      </c>
      <c r="EN274" s="33"/>
      <c r="EO274" s="33">
        <f t="shared" si="309"/>
        <v>0</v>
      </c>
      <c r="EP274" s="27">
        <f t="shared" si="349"/>
        <v>0</v>
      </c>
      <c r="EQ274" s="27">
        <f t="shared" si="310"/>
        <v>0</v>
      </c>
      <c r="ER274" s="28">
        <f>IF((ER273+EL274+EM274)&gt;=$B$2*'SFV+BESS'!$I$9, $B$2*'SFV+BESS'!$I$9, (ER273+EL274+EM274))</f>
        <v>173.61249999999998</v>
      </c>
      <c r="ES274" s="110">
        <f t="shared" si="350"/>
        <v>0</v>
      </c>
      <c r="EX274" s="251"/>
      <c r="EY274" s="41">
        <v>11.0416666666667</v>
      </c>
      <c r="EZ274" s="33">
        <f t="shared" si="325"/>
        <v>0</v>
      </c>
      <c r="FA274" s="33">
        <f>Gen_Cons_Horario!B6852</f>
        <v>0</v>
      </c>
      <c r="FB274" s="35">
        <f t="shared" si="362"/>
        <v>0</v>
      </c>
      <c r="FC274" s="116">
        <f>IF(AND(FB274&gt;0,FB274*$B$4+FI273&lt;=$B$2*'SFV+BESS'!$I$9,FB274&lt;'SFV+BESS'!$I$7), FB274*$B$4, IF(AND(FB274&gt;0,FB274*$B$4+FI273&gt;$B$2*'SFV+BESS'!$I$9,FB274*$B$4&lt;'SFV+BESS'!$I$7),$B$2*'SFV+BESS'!$I$9-FI273,IF(AND(FB274&gt;0,FB274*$B$4+FI273&gt;$B$2*'SFV+BESS'!$I$9,FB274*$B$4&gt;'SFV+BESS'!$I$7,FI273&lt;$B$2*'SFV+BESS'!$I$9),$B$2*'SFV+BESS'!$I$9-FI273,IF(AND(FB274&gt;0,FB274*$B$4+FI273&lt;=$B$2*'SFV+BESS'!$I$9,FB274&gt;'SFV+BESS'!$I$7),'SFV+BESS'!$I$7,0))))</f>
        <v>0</v>
      </c>
      <c r="FD274" s="27">
        <f>IF(AND(FB274&lt;0,FI273+FB274/$B$5&gt;$H$2,-FB274/'Carga-Descarga Año'!$B$5&lt;'SFV+BESS'!$I$7),FB274/$B$5,IF(AND(FB274&lt;0,FI273+FB274/$B$5&gt;$H$2,-FB274/'Carga-Descarga Año'!$B$5&gt;'SFV+BESS'!$I$7),-'SFV+BESS'!$I$7,IF(AND(FB274&lt;0,FI273+FB274/$B$5&lt;$H$2),-MIN('SFV+BESS'!$I$7,FI273-$H$2),0)))</f>
        <v>0</v>
      </c>
      <c r="FE274" s="33"/>
      <c r="FF274" s="33">
        <f t="shared" si="311"/>
        <v>0</v>
      </c>
      <c r="FG274" s="27">
        <f t="shared" si="351"/>
        <v>0</v>
      </c>
      <c r="FH274" s="27">
        <f t="shared" si="312"/>
        <v>0</v>
      </c>
      <c r="FI274" s="28">
        <f>IF((FI273+FC274+FD274)&gt;=$B$2*'SFV+BESS'!$I$9, $B$2*'SFV+BESS'!$I$9, (FI273+FC274+FD274))</f>
        <v>173.61249999999998</v>
      </c>
      <c r="FJ274" s="110">
        <f t="shared" si="352"/>
        <v>0</v>
      </c>
      <c r="FO274" s="251"/>
      <c r="FP274" s="41">
        <v>11.0416666666667</v>
      </c>
      <c r="FQ274" s="33">
        <f t="shared" si="326"/>
        <v>0</v>
      </c>
      <c r="FR274" s="33">
        <f>Gen_Cons_Horario!B7596</f>
        <v>0</v>
      </c>
      <c r="FS274" s="35">
        <f t="shared" si="363"/>
        <v>0</v>
      </c>
      <c r="FT274" s="116">
        <f>IF(AND(FS274&gt;0,FS274*$B$4+FZ273&lt;=$B$2*'SFV+BESS'!$I$9,FS274&lt;'SFV+BESS'!$I$7), FS274*$B$4, IF(AND(FS274&gt;0,FS274*$B$4+FZ273&gt;$B$2*'SFV+BESS'!$I$9,FS274*$B$4&lt;'SFV+BESS'!$I$7),$B$2*'SFV+BESS'!$I$9-FZ273,IF(AND(FS274&gt;0,FS274*$B$4+FZ273&gt;$B$2*'SFV+BESS'!$I$9,FS274*$B$4&gt;'SFV+BESS'!$I$7,FZ273&lt;$B$2*'SFV+BESS'!$I$9),$B$2*'SFV+BESS'!$I$9-FZ273,IF(AND(FS274&gt;0,FS274*$B$4+FZ273&lt;=$B$2*'SFV+BESS'!$I$9,FS274&gt;'SFV+BESS'!$I$7),'SFV+BESS'!$I$7,0))))</f>
        <v>0</v>
      </c>
      <c r="FU274" s="27">
        <f>IF(AND(FS274&lt;0,FZ273+FS274/$B$5&gt;$H$2,-FS274/'Carga-Descarga Año'!$B$5&lt;'SFV+BESS'!$I$7),FS274/$B$5,IF(AND(FS274&lt;0,FZ273+FS274/$B$5&gt;$H$2,-FS274/'Carga-Descarga Año'!$B$5&gt;'SFV+BESS'!$I$7),-'SFV+BESS'!$I$7,IF(AND(FS274&lt;0,FZ273+FS274/$B$5&lt;$H$2),-MIN('SFV+BESS'!$I$7,FZ273-$H$2),0)))</f>
        <v>0</v>
      </c>
      <c r="FV274" s="33"/>
      <c r="FW274" s="33">
        <f t="shared" si="313"/>
        <v>0</v>
      </c>
      <c r="FX274" s="27">
        <f t="shared" si="353"/>
        <v>0</v>
      </c>
      <c r="FY274" s="27">
        <f t="shared" si="314"/>
        <v>0</v>
      </c>
      <c r="FZ274" s="28">
        <f>IF((FZ273+FT274+FU274)&gt;=$B$2*'SFV+BESS'!$I$9, $B$2*'SFV+BESS'!$I$9, (FZ273+FT274+FU274))</f>
        <v>173.61249999999998</v>
      </c>
      <c r="GA274" s="110">
        <f t="shared" si="354"/>
        <v>0</v>
      </c>
      <c r="GF274" s="251"/>
      <c r="GG274" s="41">
        <v>11.0416666666667</v>
      </c>
      <c r="GH274" s="33">
        <f t="shared" si="327"/>
        <v>0</v>
      </c>
      <c r="GI274" s="33">
        <f>Gen_Cons_Horario!B8316</f>
        <v>0</v>
      </c>
      <c r="GJ274" s="35">
        <f t="shared" si="297"/>
        <v>0</v>
      </c>
      <c r="GK274" s="116">
        <f>IF(AND(GJ274&gt;0,GJ274*$B$4+GQ273&lt;=$B$2*'SFV+BESS'!$I$9,GJ274&lt;'SFV+BESS'!$I$7), GJ274*$B$4, IF(AND(GJ274&gt;0,GJ274*$B$4+GQ273&gt;$B$2*'SFV+BESS'!$I$9,GJ274*$B$4&lt;'SFV+BESS'!$I$7),$B$2*'SFV+BESS'!$I$9-GQ273,IF(AND(GJ274&gt;0,GJ274*$B$4+GQ273&gt;$B$2*'SFV+BESS'!$I$9,GJ274*$B$4&gt;'SFV+BESS'!$I$7,GQ273&lt;$B$2*'SFV+BESS'!$I$9),$B$2*'SFV+BESS'!$I$9-GQ273,IF(AND(GJ274&gt;0,GJ274*$B$4+GQ273&lt;=$B$2*'SFV+BESS'!$I$9,GJ274&gt;'SFV+BESS'!$I$7),'SFV+BESS'!$I$7,0))))</f>
        <v>0</v>
      </c>
      <c r="GL274" s="27">
        <f>IF(AND(GJ274&lt;0,GQ273+GJ274/$B$5&gt;$H$2,-GJ274/'Carga-Descarga Año'!$B$5&lt;'SFV+BESS'!$I$7),GJ274/$B$5,IF(AND(GJ274&lt;0,GQ273+GJ274/$B$5&gt;$H$2,-GJ274/'Carga-Descarga Año'!$B$5&gt;'SFV+BESS'!$I$7),-'SFV+BESS'!$I$7,IF(AND(GJ274&lt;0,GQ273+GJ274/$B$5&lt;$H$2),-MIN('SFV+BESS'!$I$7,GQ273-$H$2),0)))</f>
        <v>0</v>
      </c>
      <c r="GM274" s="33"/>
      <c r="GN274" s="33">
        <f t="shared" si="315"/>
        <v>0</v>
      </c>
      <c r="GO274" s="27">
        <f t="shared" si="355"/>
        <v>0</v>
      </c>
      <c r="GP274" s="27">
        <f t="shared" si="316"/>
        <v>0</v>
      </c>
      <c r="GQ274" s="28">
        <f>IF((GQ273+GK274+GL274)&gt;=$B$2*'SFV+BESS'!$I$9, $B$2*'SFV+BESS'!$I$9, (GQ273+GK274+GL274))</f>
        <v>173.61249999999998</v>
      </c>
      <c r="GR274" s="110">
        <f t="shared" si="356"/>
        <v>0</v>
      </c>
    </row>
    <row r="275" spans="1:200">
      <c r="A275" s="249"/>
      <c r="B275" s="41">
        <v>11.0833333333333</v>
      </c>
      <c r="C275" s="38">
        <f t="shared" si="298"/>
        <v>0</v>
      </c>
      <c r="D275" s="2">
        <f>Gen_Cons_Horario!B301</f>
        <v>0</v>
      </c>
      <c r="E275" s="140">
        <f t="shared" si="328"/>
        <v>0</v>
      </c>
      <c r="F275" s="116">
        <f>IF(AND(E275&gt;0,E275*$B$4+L274&lt;=$B$2*'SFV+BESS'!$I$9,E275&lt;'SFV+BESS'!$I$7), E275*$B$4, IF(AND(E275&gt;0,E275*$B$4+L274&gt;$B$2*'SFV+BESS'!$I$9,E275*$B$4&lt;'SFV+BESS'!$I$7),$B$2*'SFV+BESS'!$I$9-L274,IF(AND(E275&gt;0,E275*$B$4+L274&gt;$B$2*'SFV+BESS'!$I$9,E275*$B$4&gt;'SFV+BESS'!$I$7,L274&lt;$B$2*'SFV+BESS'!$I$9),$B$2*'SFV+BESS'!$I$9-L274,IF(AND(E275&gt;0,E275*$B$4+L274&lt;=$B$2*'SFV+BESS'!$I$9,E275&gt;'SFV+BESS'!$I$7),'SFV+BESS'!$I$7,0))))</f>
        <v>0</v>
      </c>
      <c r="G275" s="27">
        <f>IF(AND(E275&lt;0,L274+E275/$B$5&gt;$H$2,-E275/'Carga-Descarga Año'!$B$5&lt;'SFV+BESS'!$I$7),E275/$B$5,IF(AND(E275&lt;0,L274+E275/$B$5&gt;$H$2,-E275/'Carga-Descarga Año'!$B$5&gt;'SFV+BESS'!$I$7),-'SFV+BESS'!$I$7,IF(AND(E275&lt;0,L274+E275/$B$5&lt;$H$2),-MIN('SFV+BESS'!$I$7,L274-$H$2),0)))</f>
        <v>0</v>
      </c>
      <c r="I275" s="38">
        <f t="shared" si="329"/>
        <v>0</v>
      </c>
      <c r="J275" s="27">
        <f t="shared" si="331"/>
        <v>0</v>
      </c>
      <c r="K275" s="27">
        <f t="shared" si="330"/>
        <v>0</v>
      </c>
      <c r="L275" s="28">
        <f>IF((L274+F275+G275)&gt;=$B$2*'SFV+BESS'!$I$9, $B$2*'SFV+BESS'!$I$9, (L274+F275+G275))</f>
        <v>150.06407894736839</v>
      </c>
      <c r="M275" s="110">
        <f t="shared" si="332"/>
        <v>0</v>
      </c>
      <c r="R275" s="251"/>
      <c r="S275" s="41">
        <v>11.0833333333333</v>
      </c>
      <c r="T275" s="2">
        <f t="shared" si="317"/>
        <v>0</v>
      </c>
      <c r="U275" s="2">
        <f>Gen_Cons_Horario!B1045</f>
        <v>0</v>
      </c>
      <c r="V275" s="35">
        <f t="shared" si="292"/>
        <v>0</v>
      </c>
      <c r="W275" s="116">
        <f>IF(AND(V275&gt;0,V275*$B$4+AC274&lt;=$B$2*'SFV+BESS'!$I$9,V275&lt;'SFV+BESS'!$I$7), V275*$B$4, IF(AND(V275&gt;0,V275*$B$4+AC274&gt;$B$2*'SFV+BESS'!$I$9,V275*$B$4&lt;'SFV+BESS'!$I$7),$B$2*'SFV+BESS'!$I$9-AC274,IF(AND(V275&gt;0,V275*$B$4+AC274&gt;$B$2*'SFV+BESS'!$I$9,V275*$B$4&gt;'SFV+BESS'!$I$7,AC274&lt;$B$2*'SFV+BESS'!$I$9),$B$2*'SFV+BESS'!$I$9-AC274,IF(AND(V275&gt;0,V275*$B$4+AC274&lt;=$B$2*'SFV+BESS'!$I$9,V275&gt;'SFV+BESS'!$I$7),'SFV+BESS'!$I$7,0))))</f>
        <v>0</v>
      </c>
      <c r="X275" s="27">
        <f>IF(AND(V275&lt;0,AC274+V275/$B$5&gt;$H$2,-V275/'Carga-Descarga Año'!$B$5&lt;'SFV+BESS'!$I$7),V275/$B$5,IF(AND(V275&lt;0,AC274+V275/$B$5&gt;$H$2,-V275/'Carga-Descarga Año'!$B$5&gt;'SFV+BESS'!$I$7),-'SFV+BESS'!$I$7,IF(AND(V275&lt;0,AC274+V275/$B$5&lt;$H$2),-MIN('SFV+BESS'!$I$7,AC274-$H$2),0)))</f>
        <v>0</v>
      </c>
      <c r="Z275" s="33">
        <f t="shared" si="358"/>
        <v>0</v>
      </c>
      <c r="AA275" s="27">
        <f t="shared" si="333"/>
        <v>0</v>
      </c>
      <c r="AB275" s="27">
        <f t="shared" si="357"/>
        <v>0</v>
      </c>
      <c r="AC275" s="28">
        <f>IF((AC274+W275+X275)&gt;=$B$2*'SFV+BESS'!$I$9, $B$2*'SFV+BESS'!$I$9, (AC274+W275+X275))</f>
        <v>173.61249999999998</v>
      </c>
      <c r="AD275" s="110">
        <f t="shared" si="334"/>
        <v>0</v>
      </c>
      <c r="AI275" s="251"/>
      <c r="AJ275" s="41">
        <v>11.0833333333333</v>
      </c>
      <c r="AK275" s="52">
        <f t="shared" si="318"/>
        <v>0</v>
      </c>
      <c r="AL275" s="33">
        <f>Gen_Cons_Horario!B1717</f>
        <v>0</v>
      </c>
      <c r="AM275" s="35">
        <f t="shared" si="293"/>
        <v>0</v>
      </c>
      <c r="AN275" s="116">
        <f>IF(AND(AM275&gt;0,AM275*$B$4+AT274&lt;=$B$2*'SFV+BESS'!$I$9,AM275&lt;'SFV+BESS'!$I$7), AM275*$B$4, IF(AND(AM275&gt;0,AM275*$B$4+AT274&gt;$B$2*'SFV+BESS'!$I$9,AM275*$B$4&lt;'SFV+BESS'!$I$7),$B$2*'SFV+BESS'!$I$9-AT274,IF(AND(AM275&gt;0,AM275*$B$4+AT274&gt;$B$2*'SFV+BESS'!$I$9,AM275*$B$4&gt;'SFV+BESS'!$I$7,AT274&lt;$B$2*'SFV+BESS'!$I$9),$B$2*'SFV+BESS'!$I$9-AT274,IF(AND(AM275&gt;0,AM275*$B$4+AT274&lt;=$B$2*'SFV+BESS'!$I$9,AM275&gt;'SFV+BESS'!$I$7),'SFV+BESS'!$I$7,0))))</f>
        <v>0</v>
      </c>
      <c r="AO275" s="27">
        <f>IF(AND(AM275&lt;0,AT274+AM275/$B$5&gt;$H$2,-AM275/'Carga-Descarga Año'!$B$5&lt;'SFV+BESS'!$I$7),AM275/$B$5,IF(AND(AM275&lt;0,AT274+AM275/$B$5&gt;$H$2,-AM275/'Carga-Descarga Año'!$B$5&gt;'SFV+BESS'!$I$7),-'SFV+BESS'!$I$7,IF(AND(AM275&lt;0,AT274+AM275/$B$5&lt;$H$2),-MIN('SFV+BESS'!$I$7,AT274-$H$2),0)))</f>
        <v>0</v>
      </c>
      <c r="AP275" s="33"/>
      <c r="AQ275" s="33">
        <f t="shared" si="299"/>
        <v>0</v>
      </c>
      <c r="AR275" s="27">
        <f t="shared" si="335"/>
        <v>0</v>
      </c>
      <c r="AS275" s="27">
        <f t="shared" si="300"/>
        <v>0</v>
      </c>
      <c r="AT275" s="28">
        <f>IF((AT274+AN275+AO275)&gt;=$B$2*'SFV+BESS'!$I$9, $B$2*'SFV+BESS'!$I$9, (AT274+AN275+AO275))</f>
        <v>172.53218491635695</v>
      </c>
      <c r="AU275" s="110">
        <f t="shared" si="336"/>
        <v>0</v>
      </c>
      <c r="AZ275" s="251"/>
      <c r="BA275" s="41">
        <v>11.0833333333333</v>
      </c>
      <c r="BB275" s="33">
        <f t="shared" si="319"/>
        <v>0</v>
      </c>
      <c r="BC275" s="33">
        <f>Gen_Cons_Horario!B2461</f>
        <v>0</v>
      </c>
      <c r="BD275" s="35">
        <f t="shared" si="294"/>
        <v>0</v>
      </c>
      <c r="BE275" s="116">
        <f>IF(AND(BD275&gt;0,BD275*$B$4+BK274&lt;=$B$2*'SFV+BESS'!$I$9,BD275&lt;'SFV+BESS'!$I$7), BD275*$B$4, IF(AND(BD275&gt;0,BD275*$B$4+BK274&gt;$B$2*'SFV+BESS'!$I$9,BD275*$B$4&lt;'SFV+BESS'!$I$7),$B$2*'SFV+BESS'!$I$9-BK274,IF(AND(BD275&gt;0,BD275*$B$4+BK274&gt;$B$2*'SFV+BESS'!$I$9,BD275*$B$4&gt;'SFV+BESS'!$I$7,BK274&lt;$B$2*'SFV+BESS'!$I$9),$B$2*'SFV+BESS'!$I$9-BK274,IF(AND(BD275&gt;0,BD275*$B$4+BK274&lt;=$B$2*'SFV+BESS'!$I$9,BD275&gt;'SFV+BESS'!$I$7),'SFV+BESS'!$I$7,0))))</f>
        <v>0</v>
      </c>
      <c r="BF275" s="27">
        <f>IF(AND(BD275&lt;0,BK274+BD275/$B$5&gt;$H$2,-BD275/'Carga-Descarga Año'!$B$5&lt;'SFV+BESS'!$I$7),BD275/$B$5,IF(AND(BD275&lt;0,BK274+BD275/$B$5&gt;$H$2,-BD275/'Carga-Descarga Año'!$B$5&gt;'SFV+BESS'!$I$7),-'SFV+BESS'!$I$7,IF(AND(BD275&lt;0,BK274+BD275/$B$5&lt;$H$2),-MIN('SFV+BESS'!$I$7,BK274-$H$2),0)))</f>
        <v>0</v>
      </c>
      <c r="BG275" s="33"/>
      <c r="BH275" s="33">
        <f t="shared" si="301"/>
        <v>0</v>
      </c>
      <c r="BI275" s="27">
        <f t="shared" si="337"/>
        <v>0</v>
      </c>
      <c r="BJ275" s="27">
        <f t="shared" si="302"/>
        <v>0</v>
      </c>
      <c r="BK275" s="28">
        <f>IF((BK274+BE275+BF275)&gt;=$B$2*'SFV+BESS'!$I$9, $B$2*'SFV+BESS'!$I$9, (BK274+BE275+BF275))</f>
        <v>173.61249999999998</v>
      </c>
      <c r="BL275" s="110">
        <f t="shared" si="338"/>
        <v>0</v>
      </c>
      <c r="BQ275" s="251"/>
      <c r="BR275" s="41">
        <v>11.0833333333333</v>
      </c>
      <c r="BS275" s="33">
        <f t="shared" si="320"/>
        <v>0</v>
      </c>
      <c r="BT275" s="33">
        <f>Gen_Cons_Horario!B3181</f>
        <v>0</v>
      </c>
      <c r="BU275" s="35">
        <f t="shared" si="295"/>
        <v>0</v>
      </c>
      <c r="BV275" s="116">
        <f>IF(AND(BU275&gt;0,BU275*$B$4+CB274&lt;=$B$2*'SFV+BESS'!$I$9,BU275&lt;'SFV+BESS'!$I$7), BU275*$B$4, IF(AND(BU275&gt;0,BU275*$B$4+CB274&gt;$B$2*'SFV+BESS'!$I$9,BU275*$B$4&lt;'SFV+BESS'!$I$7),$B$2*'SFV+BESS'!$I$9-CB274,IF(AND(BU275&gt;0,BU275*$B$4+CB274&gt;$B$2*'SFV+BESS'!$I$9,BU275*$B$4&gt;'SFV+BESS'!$I$7,CB274&lt;$B$2*'SFV+BESS'!$I$9),$B$2*'SFV+BESS'!$I$9-CB274,IF(AND(BU275&gt;0,BU275*$B$4+CB274&lt;=$B$2*'SFV+BESS'!$I$9,BU275&gt;'SFV+BESS'!$I$7),'SFV+BESS'!$I$7,0))))</f>
        <v>0</v>
      </c>
      <c r="BW275" s="27">
        <f>IF(AND(BU275&lt;0,CB274+BU275/$B$5&gt;$H$2,-BU275/'Carga-Descarga Año'!$B$5&lt;'SFV+BESS'!$I$7),BU275/$B$5,IF(AND(BU275&lt;0,CB274+BU275/$B$5&gt;$H$2,-BU275/'Carga-Descarga Año'!$B$5&gt;'SFV+BESS'!$I$7),-'SFV+BESS'!$I$7,IF(AND(BU275&lt;0,CB274+BU275/$B$5&lt;$H$2),-MIN('SFV+BESS'!$I$7,CB274-$H$2),0)))</f>
        <v>0</v>
      </c>
      <c r="BX275" s="33"/>
      <c r="BY275" s="33">
        <f t="shared" si="303"/>
        <v>0</v>
      </c>
      <c r="BZ275" s="27">
        <f t="shared" si="339"/>
        <v>0</v>
      </c>
      <c r="CA275" s="27">
        <f t="shared" si="340"/>
        <v>0</v>
      </c>
      <c r="CB275" s="28">
        <f>IF((CB274+BV275+BW275)&gt;=$B$2*'SFV+BESS'!$I$9, $B$2*'SFV+BESS'!$I$9, (CB274+BV275+BW275))</f>
        <v>173.61249999999998</v>
      </c>
      <c r="CC275" s="110">
        <f t="shared" si="341"/>
        <v>0</v>
      </c>
      <c r="CH275" s="251"/>
      <c r="CI275" s="41">
        <v>11.0833333333333</v>
      </c>
      <c r="CJ275" s="33">
        <f t="shared" si="321"/>
        <v>0</v>
      </c>
      <c r="CK275" s="33">
        <f>Gen_Cons_Horario!B3925</f>
        <v>0</v>
      </c>
      <c r="CL275" s="35">
        <f t="shared" si="296"/>
        <v>0</v>
      </c>
      <c r="CM275" s="116">
        <f>IF(AND(CL275&gt;0,CL275*$B$4+CS274&lt;=$B$2*'SFV+BESS'!$I$9,CL275&lt;'SFV+BESS'!$I$7), CL275*$B$4, IF(AND(CL275&gt;0,CL275*$B$4+CS274&gt;$B$2*'SFV+BESS'!$I$9,CL275*$B$4&lt;'SFV+BESS'!$I$7),$B$2*'SFV+BESS'!$I$9-CS274,IF(AND(CL275&gt;0,CL275*$B$4+CS274&gt;$B$2*'SFV+BESS'!$I$9,CL275*$B$4&gt;'SFV+BESS'!$I$7,CS274&lt;$B$2*'SFV+BESS'!$I$9),$B$2*'SFV+BESS'!$I$9-CS274,IF(AND(CL275&gt;0,CL275*$B$4+CS274&lt;=$B$2*'SFV+BESS'!$I$9,CL275&gt;'SFV+BESS'!$I$7),'SFV+BESS'!$I$7,0))))</f>
        <v>0</v>
      </c>
      <c r="CN275" s="27">
        <f>IF(AND(CL275&lt;0,CS274+CL275/$B$5&gt;$H$2,-CL275/'Carga-Descarga Año'!$B$5&lt;'SFV+BESS'!$I$7),CL275/$B$5,IF(AND(CL275&lt;0,CS274+CL275/$B$5&gt;$H$2,-CL275/'Carga-Descarga Año'!$B$5&gt;'SFV+BESS'!$I$7),-'SFV+BESS'!$I$7,IF(AND(CL275&lt;0,CS274+CL275/$B$5&lt;$H$2),-MIN('SFV+BESS'!$I$7,CS274-$H$2),0)))</f>
        <v>0</v>
      </c>
      <c r="CO275" s="33"/>
      <c r="CP275" s="33">
        <f t="shared" si="304"/>
        <v>0</v>
      </c>
      <c r="CQ275" s="27">
        <f t="shared" si="342"/>
        <v>0</v>
      </c>
      <c r="CR275" s="27">
        <f t="shared" si="305"/>
        <v>0</v>
      </c>
      <c r="CS275" s="28">
        <f>IF((CS274+CM275+CN275)&gt;=$B$2*'SFV+BESS'!$I$9, $B$2*'SFV+BESS'!$I$9, (CS274+CM275+CN275))</f>
        <v>173.61249999999998</v>
      </c>
      <c r="CT275" s="110">
        <f t="shared" si="343"/>
        <v>0</v>
      </c>
      <c r="CY275" s="251"/>
      <c r="CZ275" s="41">
        <v>11.0833333333333</v>
      </c>
      <c r="DA275" s="33">
        <f t="shared" si="322"/>
        <v>0</v>
      </c>
      <c r="DB275" s="33">
        <f>Gen_Cons_Horario!B4645</f>
        <v>0</v>
      </c>
      <c r="DC275" s="35">
        <f t="shared" si="359"/>
        <v>0</v>
      </c>
      <c r="DD275" s="116">
        <f>IF(AND(DC275&gt;0,DC275*$B$4+DJ274&lt;=$B$2*'SFV+BESS'!$I$9,DC275&lt;'SFV+BESS'!$I$7), DC275*$B$4, IF(AND(DC275&gt;0,DC275*$B$4+DJ274&gt;$B$2*'SFV+BESS'!$I$9,DC275*$B$4&lt;'SFV+BESS'!$I$7),$B$2*'SFV+BESS'!$I$9-DJ274,IF(AND(DC275&gt;0,DC275*$B$4+DJ274&gt;$B$2*'SFV+BESS'!$I$9,DC275*$B$4&gt;'SFV+BESS'!$I$7,DJ274&lt;$B$2*'SFV+BESS'!$I$9),$B$2*'SFV+BESS'!$I$9-DJ274,IF(AND(DC275&gt;0,DC275*$B$4+DJ274&lt;=$B$2*'SFV+BESS'!$I$9,DC275&gt;'SFV+BESS'!$I$7),'SFV+BESS'!$I$7,0))))</f>
        <v>0</v>
      </c>
      <c r="DE275" s="27">
        <f>IF(AND(DC275&lt;0,DJ274+DC275/$B$5&gt;$H$2,-DC275/'Carga-Descarga Año'!$B$5&lt;'SFV+BESS'!$I$7),DC275/$B$5,IF(AND(DC275&lt;0,DJ274+DC275/$B$5&gt;$H$2,-DC275/'Carga-Descarga Año'!$B$5&gt;'SFV+BESS'!$I$7),-'SFV+BESS'!$I$7,IF(AND(DC275&lt;0,DJ274+DC275/$B$5&lt;$H$2),-MIN('SFV+BESS'!$I$7,DJ274-$H$2),0)))</f>
        <v>0</v>
      </c>
      <c r="DF275" s="33"/>
      <c r="DG275" s="33">
        <f t="shared" si="306"/>
        <v>0</v>
      </c>
      <c r="DH275" s="27">
        <f t="shared" si="344"/>
        <v>0</v>
      </c>
      <c r="DI275" s="27">
        <f t="shared" si="345"/>
        <v>0</v>
      </c>
      <c r="DJ275" s="28">
        <f>IF((DJ274+DD275+DE275)&gt;=$B$2*'SFV+BESS'!$I$9, $B$2*'SFV+BESS'!$I$9, (DJ274+DD275+DE275))</f>
        <v>173.61249999999998</v>
      </c>
      <c r="DK275" s="110">
        <f t="shared" si="346"/>
        <v>0</v>
      </c>
      <c r="DP275" s="251"/>
      <c r="DQ275" s="41">
        <v>11.0833333333333</v>
      </c>
      <c r="DR275" s="33">
        <f t="shared" si="323"/>
        <v>0</v>
      </c>
      <c r="DS275" s="33">
        <f>Gen_Cons_Horario!B5389</f>
        <v>0</v>
      </c>
      <c r="DT275" s="35">
        <f t="shared" si="360"/>
        <v>0</v>
      </c>
      <c r="DU275" s="116">
        <f>IF(AND(DT275&gt;0,DT275*$B$4+EA274&lt;=$B$2*'SFV+BESS'!$I$9,DT275&lt;'SFV+BESS'!$I$7), DT275*$B$4, IF(AND(DT275&gt;0,DT275*$B$4+EA274&gt;$B$2*'SFV+BESS'!$I$9,DT275*$B$4&lt;'SFV+BESS'!$I$7),$B$2*'SFV+BESS'!$I$9-EA274,IF(AND(DT275&gt;0,DT275*$B$4+EA274&gt;$B$2*'SFV+BESS'!$I$9,DT275*$B$4&gt;'SFV+BESS'!$I$7,EA274&lt;$B$2*'SFV+BESS'!$I$9),$B$2*'SFV+BESS'!$I$9-EA274,IF(AND(DT275&gt;0,DT275*$B$4+EA274&lt;=$B$2*'SFV+BESS'!$I$9,DT275&gt;'SFV+BESS'!$I$7),'SFV+BESS'!$I$7,0))))</f>
        <v>0</v>
      </c>
      <c r="DV275" s="27">
        <f>IF(AND(DT275&lt;0,EA274+DT275/$B$5&gt;$H$2,-DT275/'Carga-Descarga Año'!$B$5&lt;'SFV+BESS'!$I$7),DT275/$B$5,IF(AND(DT275&lt;0,EA274+DT275/$B$5&gt;$H$2,-DT275/'Carga-Descarga Año'!$B$5&gt;'SFV+BESS'!$I$7),-'SFV+BESS'!$I$7,IF(AND(DT275&lt;0,EA274+DT275/$B$5&lt;$H$2),-MIN('SFV+BESS'!$I$7,EA274-$H$2),0)))</f>
        <v>0</v>
      </c>
      <c r="DW275" s="33"/>
      <c r="DX275" s="33">
        <f t="shared" si="307"/>
        <v>0</v>
      </c>
      <c r="DY275" s="27">
        <f t="shared" si="347"/>
        <v>0</v>
      </c>
      <c r="DZ275" s="27">
        <f t="shared" si="308"/>
        <v>0</v>
      </c>
      <c r="EA275" s="28">
        <f>IF((EA274+DU275+DV275)&gt;=$B$2*'SFV+BESS'!$I$9, $B$2*'SFV+BESS'!$I$9, (EA274+DU275+DV275))</f>
        <v>173.61249999999998</v>
      </c>
      <c r="EB275" s="110">
        <f t="shared" si="348"/>
        <v>0</v>
      </c>
      <c r="EG275" s="251"/>
      <c r="EH275" s="41">
        <v>11.0833333333333</v>
      </c>
      <c r="EI275" s="33">
        <f t="shared" si="324"/>
        <v>0</v>
      </c>
      <c r="EJ275" s="33">
        <f>Gen_Cons_Horario!B6133</f>
        <v>0</v>
      </c>
      <c r="EK275" s="35">
        <f t="shared" si="361"/>
        <v>0</v>
      </c>
      <c r="EL275" s="116">
        <f>IF(AND(EK275&gt;0,EK275*$B$4+ER274&lt;=$B$2*'SFV+BESS'!$I$9,EK275&lt;'SFV+BESS'!$I$7), EK275*$B$4, IF(AND(EK275&gt;0,EK275*$B$4+ER274&gt;$B$2*'SFV+BESS'!$I$9,EK275*$B$4&lt;'SFV+BESS'!$I$7),$B$2*'SFV+BESS'!$I$9-ER274,IF(AND(EK275&gt;0,EK275*$B$4+ER274&gt;$B$2*'SFV+BESS'!$I$9,EK275*$B$4&gt;'SFV+BESS'!$I$7,ER274&lt;$B$2*'SFV+BESS'!$I$9),$B$2*'SFV+BESS'!$I$9-ER274,IF(AND(EK275&gt;0,EK275*$B$4+ER274&lt;=$B$2*'SFV+BESS'!$I$9,EK275&gt;'SFV+BESS'!$I$7),'SFV+BESS'!$I$7,0))))</f>
        <v>0</v>
      </c>
      <c r="EM275" s="27">
        <f>IF(AND(EK275&lt;0,ER274+EK275/$B$5&gt;$H$2,-EK275/'Carga-Descarga Año'!$B$5&lt;'SFV+BESS'!$I$7),EK275/$B$5,IF(AND(EK275&lt;0,ER274+EK275/$B$5&gt;$H$2,-EK275/'Carga-Descarga Año'!$B$5&gt;'SFV+BESS'!$I$7),-'SFV+BESS'!$I$7,IF(AND(EK275&lt;0,ER274+EK275/$B$5&lt;$H$2),-MIN('SFV+BESS'!$I$7,ER274-$H$2),0)))</f>
        <v>0</v>
      </c>
      <c r="EN275" s="33"/>
      <c r="EO275" s="33">
        <f t="shared" si="309"/>
        <v>0</v>
      </c>
      <c r="EP275" s="27">
        <f t="shared" si="349"/>
        <v>0</v>
      </c>
      <c r="EQ275" s="27">
        <f t="shared" si="310"/>
        <v>0</v>
      </c>
      <c r="ER275" s="28">
        <f>IF((ER274+EL275+EM275)&gt;=$B$2*'SFV+BESS'!$I$9, $B$2*'SFV+BESS'!$I$9, (ER274+EL275+EM275))</f>
        <v>173.61249999999998</v>
      </c>
      <c r="ES275" s="110">
        <f t="shared" si="350"/>
        <v>0</v>
      </c>
      <c r="EX275" s="251"/>
      <c r="EY275" s="41">
        <v>11.0833333333333</v>
      </c>
      <c r="EZ275" s="33">
        <f t="shared" si="325"/>
        <v>0</v>
      </c>
      <c r="FA275" s="33">
        <f>Gen_Cons_Horario!B6853</f>
        <v>0</v>
      </c>
      <c r="FB275" s="35">
        <f t="shared" si="362"/>
        <v>0</v>
      </c>
      <c r="FC275" s="116">
        <f>IF(AND(FB275&gt;0,FB275*$B$4+FI274&lt;=$B$2*'SFV+BESS'!$I$9,FB275&lt;'SFV+BESS'!$I$7), FB275*$B$4, IF(AND(FB275&gt;0,FB275*$B$4+FI274&gt;$B$2*'SFV+BESS'!$I$9,FB275*$B$4&lt;'SFV+BESS'!$I$7),$B$2*'SFV+BESS'!$I$9-FI274,IF(AND(FB275&gt;0,FB275*$B$4+FI274&gt;$B$2*'SFV+BESS'!$I$9,FB275*$B$4&gt;'SFV+BESS'!$I$7,FI274&lt;$B$2*'SFV+BESS'!$I$9),$B$2*'SFV+BESS'!$I$9-FI274,IF(AND(FB275&gt;0,FB275*$B$4+FI274&lt;=$B$2*'SFV+BESS'!$I$9,FB275&gt;'SFV+BESS'!$I$7),'SFV+BESS'!$I$7,0))))</f>
        <v>0</v>
      </c>
      <c r="FD275" s="27">
        <f>IF(AND(FB275&lt;0,FI274+FB275/$B$5&gt;$H$2,-FB275/'Carga-Descarga Año'!$B$5&lt;'SFV+BESS'!$I$7),FB275/$B$5,IF(AND(FB275&lt;0,FI274+FB275/$B$5&gt;$H$2,-FB275/'Carga-Descarga Año'!$B$5&gt;'SFV+BESS'!$I$7),-'SFV+BESS'!$I$7,IF(AND(FB275&lt;0,FI274+FB275/$B$5&lt;$H$2),-MIN('SFV+BESS'!$I$7,FI274-$H$2),0)))</f>
        <v>0</v>
      </c>
      <c r="FE275" s="33"/>
      <c r="FF275" s="33">
        <f t="shared" si="311"/>
        <v>0</v>
      </c>
      <c r="FG275" s="27">
        <f t="shared" si="351"/>
        <v>0</v>
      </c>
      <c r="FH275" s="27">
        <f t="shared" si="312"/>
        <v>0</v>
      </c>
      <c r="FI275" s="28">
        <f>IF((FI274+FC275+FD275)&gt;=$B$2*'SFV+BESS'!$I$9, $B$2*'SFV+BESS'!$I$9, (FI274+FC275+FD275))</f>
        <v>173.61249999999998</v>
      </c>
      <c r="FJ275" s="110">
        <f t="shared" si="352"/>
        <v>0</v>
      </c>
      <c r="FO275" s="251"/>
      <c r="FP275" s="41">
        <v>11.0833333333333</v>
      </c>
      <c r="FQ275" s="33">
        <f t="shared" si="326"/>
        <v>0</v>
      </c>
      <c r="FR275" s="33">
        <f>Gen_Cons_Horario!B7597</f>
        <v>0</v>
      </c>
      <c r="FS275" s="35">
        <f t="shared" si="363"/>
        <v>0</v>
      </c>
      <c r="FT275" s="116">
        <f>IF(AND(FS275&gt;0,FS275*$B$4+FZ274&lt;=$B$2*'SFV+BESS'!$I$9,FS275&lt;'SFV+BESS'!$I$7), FS275*$B$4, IF(AND(FS275&gt;0,FS275*$B$4+FZ274&gt;$B$2*'SFV+BESS'!$I$9,FS275*$B$4&lt;'SFV+BESS'!$I$7),$B$2*'SFV+BESS'!$I$9-FZ274,IF(AND(FS275&gt;0,FS275*$B$4+FZ274&gt;$B$2*'SFV+BESS'!$I$9,FS275*$B$4&gt;'SFV+BESS'!$I$7,FZ274&lt;$B$2*'SFV+BESS'!$I$9),$B$2*'SFV+BESS'!$I$9-FZ274,IF(AND(FS275&gt;0,FS275*$B$4+FZ274&lt;=$B$2*'SFV+BESS'!$I$9,FS275&gt;'SFV+BESS'!$I$7),'SFV+BESS'!$I$7,0))))</f>
        <v>0</v>
      </c>
      <c r="FU275" s="27">
        <f>IF(AND(FS275&lt;0,FZ274+FS275/$B$5&gt;$H$2,-FS275/'Carga-Descarga Año'!$B$5&lt;'SFV+BESS'!$I$7),FS275/$B$5,IF(AND(FS275&lt;0,FZ274+FS275/$B$5&gt;$H$2,-FS275/'Carga-Descarga Año'!$B$5&gt;'SFV+BESS'!$I$7),-'SFV+BESS'!$I$7,IF(AND(FS275&lt;0,FZ274+FS275/$B$5&lt;$H$2),-MIN('SFV+BESS'!$I$7,FZ274-$H$2),0)))</f>
        <v>0</v>
      </c>
      <c r="FV275" s="33"/>
      <c r="FW275" s="33">
        <f t="shared" si="313"/>
        <v>0</v>
      </c>
      <c r="FX275" s="27">
        <f t="shared" si="353"/>
        <v>0</v>
      </c>
      <c r="FY275" s="27">
        <f t="shared" si="314"/>
        <v>0</v>
      </c>
      <c r="FZ275" s="28">
        <f>IF((FZ274+FT275+FU275)&gt;=$B$2*'SFV+BESS'!$I$9, $B$2*'SFV+BESS'!$I$9, (FZ274+FT275+FU275))</f>
        <v>173.61249999999998</v>
      </c>
      <c r="GA275" s="110">
        <f t="shared" si="354"/>
        <v>0</v>
      </c>
      <c r="GF275" s="251"/>
      <c r="GG275" s="41">
        <v>11.0833333333333</v>
      </c>
      <c r="GH275" s="33">
        <f t="shared" si="327"/>
        <v>0</v>
      </c>
      <c r="GI275" s="33">
        <f>Gen_Cons_Horario!B8317</f>
        <v>0</v>
      </c>
      <c r="GJ275" s="35">
        <f t="shared" si="297"/>
        <v>0</v>
      </c>
      <c r="GK275" s="116">
        <f>IF(AND(GJ275&gt;0,GJ275*$B$4+GQ274&lt;=$B$2*'SFV+BESS'!$I$9,GJ275&lt;'SFV+BESS'!$I$7), GJ275*$B$4, IF(AND(GJ275&gt;0,GJ275*$B$4+GQ274&gt;$B$2*'SFV+BESS'!$I$9,GJ275*$B$4&lt;'SFV+BESS'!$I$7),$B$2*'SFV+BESS'!$I$9-GQ274,IF(AND(GJ275&gt;0,GJ275*$B$4+GQ274&gt;$B$2*'SFV+BESS'!$I$9,GJ275*$B$4&gt;'SFV+BESS'!$I$7,GQ274&lt;$B$2*'SFV+BESS'!$I$9),$B$2*'SFV+BESS'!$I$9-GQ274,IF(AND(GJ275&gt;0,GJ275*$B$4+GQ274&lt;=$B$2*'SFV+BESS'!$I$9,GJ275&gt;'SFV+BESS'!$I$7),'SFV+BESS'!$I$7,0))))</f>
        <v>0</v>
      </c>
      <c r="GL275" s="27">
        <f>IF(AND(GJ275&lt;0,GQ274+GJ275/$B$5&gt;$H$2,-GJ275/'Carga-Descarga Año'!$B$5&lt;'SFV+BESS'!$I$7),GJ275/$B$5,IF(AND(GJ275&lt;0,GQ274+GJ275/$B$5&gt;$H$2,-GJ275/'Carga-Descarga Año'!$B$5&gt;'SFV+BESS'!$I$7),-'SFV+BESS'!$I$7,IF(AND(GJ275&lt;0,GQ274+GJ275/$B$5&lt;$H$2),-MIN('SFV+BESS'!$I$7,GQ274-$H$2),0)))</f>
        <v>0</v>
      </c>
      <c r="GM275" s="33"/>
      <c r="GN275" s="33">
        <f t="shared" si="315"/>
        <v>0</v>
      </c>
      <c r="GO275" s="27">
        <f t="shared" si="355"/>
        <v>0</v>
      </c>
      <c r="GP275" s="27">
        <f t="shared" si="316"/>
        <v>0</v>
      </c>
      <c r="GQ275" s="28">
        <f>IF((GQ274+GK275+GL275)&gt;=$B$2*'SFV+BESS'!$I$9, $B$2*'SFV+BESS'!$I$9, (GQ274+GK275+GL275))</f>
        <v>173.61249999999998</v>
      </c>
      <c r="GR275" s="110">
        <f t="shared" si="356"/>
        <v>0</v>
      </c>
    </row>
    <row r="276" spans="1:200">
      <c r="A276" s="249"/>
      <c r="B276" s="41">
        <v>11.125</v>
      </c>
      <c r="C276" s="38">
        <f t="shared" si="298"/>
        <v>0</v>
      </c>
      <c r="D276" s="2">
        <f>Gen_Cons_Horario!B302</f>
        <v>0</v>
      </c>
      <c r="E276" s="140">
        <f t="shared" si="328"/>
        <v>0</v>
      </c>
      <c r="F276" s="116">
        <f>IF(AND(E276&gt;0,E276*$B$4+L275&lt;=$B$2*'SFV+BESS'!$I$9,E276&lt;'SFV+BESS'!$I$7), E276*$B$4, IF(AND(E276&gt;0,E276*$B$4+L275&gt;$B$2*'SFV+BESS'!$I$9,E276*$B$4&lt;'SFV+BESS'!$I$7),$B$2*'SFV+BESS'!$I$9-L275,IF(AND(E276&gt;0,E276*$B$4+L275&gt;$B$2*'SFV+BESS'!$I$9,E276*$B$4&gt;'SFV+BESS'!$I$7,L275&lt;$B$2*'SFV+BESS'!$I$9),$B$2*'SFV+BESS'!$I$9-L275,IF(AND(E276&gt;0,E276*$B$4+L275&lt;=$B$2*'SFV+BESS'!$I$9,E276&gt;'SFV+BESS'!$I$7),'SFV+BESS'!$I$7,0))))</f>
        <v>0</v>
      </c>
      <c r="G276" s="27">
        <f>IF(AND(E276&lt;0,L275+E276/$B$5&gt;$H$2,-E276/'Carga-Descarga Año'!$B$5&lt;'SFV+BESS'!$I$7),E276/$B$5,IF(AND(E276&lt;0,L275+E276/$B$5&gt;$H$2,-E276/'Carga-Descarga Año'!$B$5&gt;'SFV+BESS'!$I$7),-'SFV+BESS'!$I$7,IF(AND(E276&lt;0,L275+E276/$B$5&lt;$H$2),-MIN('SFV+BESS'!$I$7,L275-$H$2),0)))</f>
        <v>0</v>
      </c>
      <c r="I276" s="38">
        <f t="shared" si="329"/>
        <v>0</v>
      </c>
      <c r="J276" s="27">
        <f t="shared" si="331"/>
        <v>0</v>
      </c>
      <c r="K276" s="27">
        <f t="shared" si="330"/>
        <v>0</v>
      </c>
      <c r="L276" s="28">
        <f>IF((L275+F276+G276)&gt;=$B$2*'SFV+BESS'!$I$9, $B$2*'SFV+BESS'!$I$9, (L275+F276+G276))</f>
        <v>150.06407894736839</v>
      </c>
      <c r="M276" s="110">
        <f t="shared" si="332"/>
        <v>0</v>
      </c>
      <c r="R276" s="251"/>
      <c r="S276" s="41">
        <v>11.125</v>
      </c>
      <c r="T276" s="2">
        <f t="shared" si="317"/>
        <v>0</v>
      </c>
      <c r="U276" s="2">
        <f>Gen_Cons_Horario!B1046</f>
        <v>0</v>
      </c>
      <c r="V276" s="35">
        <f t="shared" si="292"/>
        <v>0</v>
      </c>
      <c r="W276" s="116">
        <f>IF(AND(V276&gt;0,V276*$B$4+AC275&lt;=$B$2*'SFV+BESS'!$I$9,V276&lt;'SFV+BESS'!$I$7), V276*$B$4, IF(AND(V276&gt;0,V276*$B$4+AC275&gt;$B$2*'SFV+BESS'!$I$9,V276*$B$4&lt;'SFV+BESS'!$I$7),$B$2*'SFV+BESS'!$I$9-AC275,IF(AND(V276&gt;0,V276*$B$4+AC275&gt;$B$2*'SFV+BESS'!$I$9,V276*$B$4&gt;'SFV+BESS'!$I$7,AC275&lt;$B$2*'SFV+BESS'!$I$9),$B$2*'SFV+BESS'!$I$9-AC275,IF(AND(V276&gt;0,V276*$B$4+AC275&lt;=$B$2*'SFV+BESS'!$I$9,V276&gt;'SFV+BESS'!$I$7),'SFV+BESS'!$I$7,0))))</f>
        <v>0</v>
      </c>
      <c r="X276" s="27">
        <f>IF(AND(V276&lt;0,AC275+V276/$B$5&gt;$H$2,-V276/'Carga-Descarga Año'!$B$5&lt;'SFV+BESS'!$I$7),V276/$B$5,IF(AND(V276&lt;0,AC275+V276/$B$5&gt;$H$2,-V276/'Carga-Descarga Año'!$B$5&gt;'SFV+BESS'!$I$7),-'SFV+BESS'!$I$7,IF(AND(V276&lt;0,AC275+V276/$B$5&lt;$H$2),-MIN('SFV+BESS'!$I$7,AC275-$H$2),0)))</f>
        <v>0</v>
      </c>
      <c r="Z276" s="33">
        <f t="shared" si="358"/>
        <v>0</v>
      </c>
      <c r="AA276" s="27">
        <f t="shared" si="333"/>
        <v>0</v>
      </c>
      <c r="AB276" s="27">
        <f t="shared" si="357"/>
        <v>0</v>
      </c>
      <c r="AC276" s="28">
        <f>IF((AC275+W276+X276)&gt;=$B$2*'SFV+BESS'!$I$9, $B$2*'SFV+BESS'!$I$9, (AC275+W276+X276))</f>
        <v>173.61249999999998</v>
      </c>
      <c r="AD276" s="110">
        <f t="shared" si="334"/>
        <v>0</v>
      </c>
      <c r="AI276" s="251"/>
      <c r="AJ276" s="41">
        <v>11.125</v>
      </c>
      <c r="AK276" s="52">
        <f t="shared" si="318"/>
        <v>0</v>
      </c>
      <c r="AL276" s="33">
        <f>Gen_Cons_Horario!B1718</f>
        <v>0</v>
      </c>
      <c r="AM276" s="35">
        <f t="shared" si="293"/>
        <v>0</v>
      </c>
      <c r="AN276" s="116">
        <f>IF(AND(AM276&gt;0,AM276*$B$4+AT275&lt;=$B$2*'SFV+BESS'!$I$9,AM276&lt;'SFV+BESS'!$I$7), AM276*$B$4, IF(AND(AM276&gt;0,AM276*$B$4+AT275&gt;$B$2*'SFV+BESS'!$I$9,AM276*$B$4&lt;'SFV+BESS'!$I$7),$B$2*'SFV+BESS'!$I$9-AT275,IF(AND(AM276&gt;0,AM276*$B$4+AT275&gt;$B$2*'SFV+BESS'!$I$9,AM276*$B$4&gt;'SFV+BESS'!$I$7,AT275&lt;$B$2*'SFV+BESS'!$I$9),$B$2*'SFV+BESS'!$I$9-AT275,IF(AND(AM276&gt;0,AM276*$B$4+AT275&lt;=$B$2*'SFV+BESS'!$I$9,AM276&gt;'SFV+BESS'!$I$7),'SFV+BESS'!$I$7,0))))</f>
        <v>0</v>
      </c>
      <c r="AO276" s="27">
        <f>IF(AND(AM276&lt;0,AT275+AM276/$B$5&gt;$H$2,-AM276/'Carga-Descarga Año'!$B$5&lt;'SFV+BESS'!$I$7),AM276/$B$5,IF(AND(AM276&lt;0,AT275+AM276/$B$5&gt;$H$2,-AM276/'Carga-Descarga Año'!$B$5&gt;'SFV+BESS'!$I$7),-'SFV+BESS'!$I$7,IF(AND(AM276&lt;0,AT275+AM276/$B$5&lt;$H$2),-MIN('SFV+BESS'!$I$7,AT275-$H$2),0)))</f>
        <v>0</v>
      </c>
      <c r="AP276" s="33"/>
      <c r="AQ276" s="33">
        <f t="shared" si="299"/>
        <v>0</v>
      </c>
      <c r="AR276" s="27">
        <f t="shared" si="335"/>
        <v>0</v>
      </c>
      <c r="AS276" s="27">
        <f t="shared" si="300"/>
        <v>0</v>
      </c>
      <c r="AT276" s="28">
        <f>IF((AT275+AN276+AO276)&gt;=$B$2*'SFV+BESS'!$I$9, $B$2*'SFV+BESS'!$I$9, (AT275+AN276+AO276))</f>
        <v>172.53218491635695</v>
      </c>
      <c r="AU276" s="110">
        <f t="shared" si="336"/>
        <v>0</v>
      </c>
      <c r="AZ276" s="251"/>
      <c r="BA276" s="41">
        <v>11.125</v>
      </c>
      <c r="BB276" s="33">
        <f t="shared" si="319"/>
        <v>0</v>
      </c>
      <c r="BC276" s="33">
        <f>Gen_Cons_Horario!B2462</f>
        <v>0</v>
      </c>
      <c r="BD276" s="35">
        <f t="shared" si="294"/>
        <v>0</v>
      </c>
      <c r="BE276" s="116">
        <f>IF(AND(BD276&gt;0,BD276*$B$4+BK275&lt;=$B$2*'SFV+BESS'!$I$9,BD276&lt;'SFV+BESS'!$I$7), BD276*$B$4, IF(AND(BD276&gt;0,BD276*$B$4+BK275&gt;$B$2*'SFV+BESS'!$I$9,BD276*$B$4&lt;'SFV+BESS'!$I$7),$B$2*'SFV+BESS'!$I$9-BK275,IF(AND(BD276&gt;0,BD276*$B$4+BK275&gt;$B$2*'SFV+BESS'!$I$9,BD276*$B$4&gt;'SFV+BESS'!$I$7,BK275&lt;$B$2*'SFV+BESS'!$I$9),$B$2*'SFV+BESS'!$I$9-BK275,IF(AND(BD276&gt;0,BD276*$B$4+BK275&lt;=$B$2*'SFV+BESS'!$I$9,BD276&gt;'SFV+BESS'!$I$7),'SFV+BESS'!$I$7,0))))</f>
        <v>0</v>
      </c>
      <c r="BF276" s="27">
        <f>IF(AND(BD276&lt;0,BK275+BD276/$B$5&gt;$H$2,-BD276/'Carga-Descarga Año'!$B$5&lt;'SFV+BESS'!$I$7),BD276/$B$5,IF(AND(BD276&lt;0,BK275+BD276/$B$5&gt;$H$2,-BD276/'Carga-Descarga Año'!$B$5&gt;'SFV+BESS'!$I$7),-'SFV+BESS'!$I$7,IF(AND(BD276&lt;0,BK275+BD276/$B$5&lt;$H$2),-MIN('SFV+BESS'!$I$7,BK275-$H$2),0)))</f>
        <v>0</v>
      </c>
      <c r="BG276" s="33"/>
      <c r="BH276" s="33">
        <f t="shared" si="301"/>
        <v>0</v>
      </c>
      <c r="BI276" s="27">
        <f t="shared" si="337"/>
        <v>0</v>
      </c>
      <c r="BJ276" s="27">
        <f t="shared" si="302"/>
        <v>0</v>
      </c>
      <c r="BK276" s="28">
        <f>IF((BK275+BE276+BF276)&gt;=$B$2*'SFV+BESS'!$I$9, $B$2*'SFV+BESS'!$I$9, (BK275+BE276+BF276))</f>
        <v>173.61249999999998</v>
      </c>
      <c r="BL276" s="110">
        <f t="shared" si="338"/>
        <v>0</v>
      </c>
      <c r="BQ276" s="251"/>
      <c r="BR276" s="41">
        <v>11.125</v>
      </c>
      <c r="BS276" s="33">
        <f t="shared" si="320"/>
        <v>0</v>
      </c>
      <c r="BT276" s="33">
        <f>Gen_Cons_Horario!B3182</f>
        <v>0</v>
      </c>
      <c r="BU276" s="35">
        <f t="shared" si="295"/>
        <v>0</v>
      </c>
      <c r="BV276" s="116">
        <f>IF(AND(BU276&gt;0,BU276*$B$4+CB275&lt;=$B$2*'SFV+BESS'!$I$9,BU276&lt;'SFV+BESS'!$I$7), BU276*$B$4, IF(AND(BU276&gt;0,BU276*$B$4+CB275&gt;$B$2*'SFV+BESS'!$I$9,BU276*$B$4&lt;'SFV+BESS'!$I$7),$B$2*'SFV+BESS'!$I$9-CB275,IF(AND(BU276&gt;0,BU276*$B$4+CB275&gt;$B$2*'SFV+BESS'!$I$9,BU276*$B$4&gt;'SFV+BESS'!$I$7,CB275&lt;$B$2*'SFV+BESS'!$I$9),$B$2*'SFV+BESS'!$I$9-CB275,IF(AND(BU276&gt;0,BU276*$B$4+CB275&lt;=$B$2*'SFV+BESS'!$I$9,BU276&gt;'SFV+BESS'!$I$7),'SFV+BESS'!$I$7,0))))</f>
        <v>0</v>
      </c>
      <c r="BW276" s="27">
        <f>IF(AND(BU276&lt;0,CB275+BU276/$B$5&gt;$H$2,-BU276/'Carga-Descarga Año'!$B$5&lt;'SFV+BESS'!$I$7),BU276/$B$5,IF(AND(BU276&lt;0,CB275+BU276/$B$5&gt;$H$2,-BU276/'Carga-Descarga Año'!$B$5&gt;'SFV+BESS'!$I$7),-'SFV+BESS'!$I$7,IF(AND(BU276&lt;0,CB275+BU276/$B$5&lt;$H$2),-MIN('SFV+BESS'!$I$7,CB275-$H$2),0)))</f>
        <v>0</v>
      </c>
      <c r="BX276" s="33"/>
      <c r="BY276" s="33">
        <f t="shared" si="303"/>
        <v>0</v>
      </c>
      <c r="BZ276" s="27">
        <f t="shared" si="339"/>
        <v>0</v>
      </c>
      <c r="CA276" s="27">
        <f t="shared" si="340"/>
        <v>0</v>
      </c>
      <c r="CB276" s="28">
        <f>IF((CB275+BV276+BW276)&gt;=$B$2*'SFV+BESS'!$I$9, $B$2*'SFV+BESS'!$I$9, (CB275+BV276+BW276))</f>
        <v>173.61249999999998</v>
      </c>
      <c r="CC276" s="110">
        <f t="shared" si="341"/>
        <v>0</v>
      </c>
      <c r="CH276" s="251"/>
      <c r="CI276" s="41">
        <v>11.125</v>
      </c>
      <c r="CJ276" s="33">
        <f t="shared" si="321"/>
        <v>0</v>
      </c>
      <c r="CK276" s="33">
        <f>Gen_Cons_Horario!B3926</f>
        <v>0</v>
      </c>
      <c r="CL276" s="35">
        <f t="shared" si="296"/>
        <v>0</v>
      </c>
      <c r="CM276" s="116">
        <f>IF(AND(CL276&gt;0,CL276*$B$4+CS275&lt;=$B$2*'SFV+BESS'!$I$9,CL276&lt;'SFV+BESS'!$I$7), CL276*$B$4, IF(AND(CL276&gt;0,CL276*$B$4+CS275&gt;$B$2*'SFV+BESS'!$I$9,CL276*$B$4&lt;'SFV+BESS'!$I$7),$B$2*'SFV+BESS'!$I$9-CS275,IF(AND(CL276&gt;0,CL276*$B$4+CS275&gt;$B$2*'SFV+BESS'!$I$9,CL276*$B$4&gt;'SFV+BESS'!$I$7,CS275&lt;$B$2*'SFV+BESS'!$I$9),$B$2*'SFV+BESS'!$I$9-CS275,IF(AND(CL276&gt;0,CL276*$B$4+CS275&lt;=$B$2*'SFV+BESS'!$I$9,CL276&gt;'SFV+BESS'!$I$7),'SFV+BESS'!$I$7,0))))</f>
        <v>0</v>
      </c>
      <c r="CN276" s="27">
        <f>IF(AND(CL276&lt;0,CS275+CL276/$B$5&gt;$H$2,-CL276/'Carga-Descarga Año'!$B$5&lt;'SFV+BESS'!$I$7),CL276/$B$5,IF(AND(CL276&lt;0,CS275+CL276/$B$5&gt;$H$2,-CL276/'Carga-Descarga Año'!$B$5&gt;'SFV+BESS'!$I$7),-'SFV+BESS'!$I$7,IF(AND(CL276&lt;0,CS275+CL276/$B$5&lt;$H$2),-MIN('SFV+BESS'!$I$7,CS275-$H$2),0)))</f>
        <v>0</v>
      </c>
      <c r="CO276" s="33"/>
      <c r="CP276" s="33">
        <f t="shared" si="304"/>
        <v>0</v>
      </c>
      <c r="CQ276" s="27">
        <f t="shared" si="342"/>
        <v>0</v>
      </c>
      <c r="CR276" s="27">
        <f t="shared" si="305"/>
        <v>0</v>
      </c>
      <c r="CS276" s="28">
        <f>IF((CS275+CM276+CN276)&gt;=$B$2*'SFV+BESS'!$I$9, $B$2*'SFV+BESS'!$I$9, (CS275+CM276+CN276))</f>
        <v>173.61249999999998</v>
      </c>
      <c r="CT276" s="110">
        <f t="shared" si="343"/>
        <v>0</v>
      </c>
      <c r="CY276" s="251"/>
      <c r="CZ276" s="41">
        <v>11.125</v>
      </c>
      <c r="DA276" s="33">
        <f t="shared" si="322"/>
        <v>0</v>
      </c>
      <c r="DB276" s="33">
        <f>Gen_Cons_Horario!B4646</f>
        <v>0</v>
      </c>
      <c r="DC276" s="35">
        <f t="shared" si="359"/>
        <v>0</v>
      </c>
      <c r="DD276" s="116">
        <f>IF(AND(DC276&gt;0,DC276*$B$4+DJ275&lt;=$B$2*'SFV+BESS'!$I$9,DC276&lt;'SFV+BESS'!$I$7), DC276*$B$4, IF(AND(DC276&gt;0,DC276*$B$4+DJ275&gt;$B$2*'SFV+BESS'!$I$9,DC276*$B$4&lt;'SFV+BESS'!$I$7),$B$2*'SFV+BESS'!$I$9-DJ275,IF(AND(DC276&gt;0,DC276*$B$4+DJ275&gt;$B$2*'SFV+BESS'!$I$9,DC276*$B$4&gt;'SFV+BESS'!$I$7,DJ275&lt;$B$2*'SFV+BESS'!$I$9),$B$2*'SFV+BESS'!$I$9-DJ275,IF(AND(DC276&gt;0,DC276*$B$4+DJ275&lt;=$B$2*'SFV+BESS'!$I$9,DC276&gt;'SFV+BESS'!$I$7),'SFV+BESS'!$I$7,0))))</f>
        <v>0</v>
      </c>
      <c r="DE276" s="27">
        <f>IF(AND(DC276&lt;0,DJ275+DC276/$B$5&gt;$H$2,-DC276/'Carga-Descarga Año'!$B$5&lt;'SFV+BESS'!$I$7),DC276/$B$5,IF(AND(DC276&lt;0,DJ275+DC276/$B$5&gt;$H$2,-DC276/'Carga-Descarga Año'!$B$5&gt;'SFV+BESS'!$I$7),-'SFV+BESS'!$I$7,IF(AND(DC276&lt;0,DJ275+DC276/$B$5&lt;$H$2),-MIN('SFV+BESS'!$I$7,DJ275-$H$2),0)))</f>
        <v>0</v>
      </c>
      <c r="DF276" s="33"/>
      <c r="DG276" s="33">
        <f t="shared" si="306"/>
        <v>0</v>
      </c>
      <c r="DH276" s="27">
        <f t="shared" si="344"/>
        <v>0</v>
      </c>
      <c r="DI276" s="27">
        <f t="shared" si="345"/>
        <v>0</v>
      </c>
      <c r="DJ276" s="28">
        <f>IF((DJ275+DD276+DE276)&gt;=$B$2*'SFV+BESS'!$I$9, $B$2*'SFV+BESS'!$I$9, (DJ275+DD276+DE276))</f>
        <v>173.61249999999998</v>
      </c>
      <c r="DK276" s="110">
        <f t="shared" si="346"/>
        <v>0</v>
      </c>
      <c r="DP276" s="251"/>
      <c r="DQ276" s="41">
        <v>11.125</v>
      </c>
      <c r="DR276" s="33">
        <f t="shared" si="323"/>
        <v>0</v>
      </c>
      <c r="DS276" s="33">
        <f>Gen_Cons_Horario!B5390</f>
        <v>0</v>
      </c>
      <c r="DT276" s="35">
        <f t="shared" si="360"/>
        <v>0</v>
      </c>
      <c r="DU276" s="116">
        <f>IF(AND(DT276&gt;0,DT276*$B$4+EA275&lt;=$B$2*'SFV+BESS'!$I$9,DT276&lt;'SFV+BESS'!$I$7), DT276*$B$4, IF(AND(DT276&gt;0,DT276*$B$4+EA275&gt;$B$2*'SFV+BESS'!$I$9,DT276*$B$4&lt;'SFV+BESS'!$I$7),$B$2*'SFV+BESS'!$I$9-EA275,IF(AND(DT276&gt;0,DT276*$B$4+EA275&gt;$B$2*'SFV+BESS'!$I$9,DT276*$B$4&gt;'SFV+BESS'!$I$7,EA275&lt;$B$2*'SFV+BESS'!$I$9),$B$2*'SFV+BESS'!$I$9-EA275,IF(AND(DT276&gt;0,DT276*$B$4+EA275&lt;=$B$2*'SFV+BESS'!$I$9,DT276&gt;'SFV+BESS'!$I$7),'SFV+BESS'!$I$7,0))))</f>
        <v>0</v>
      </c>
      <c r="DV276" s="27">
        <f>IF(AND(DT276&lt;0,EA275+DT276/$B$5&gt;$H$2,-DT276/'Carga-Descarga Año'!$B$5&lt;'SFV+BESS'!$I$7),DT276/$B$5,IF(AND(DT276&lt;0,EA275+DT276/$B$5&gt;$H$2,-DT276/'Carga-Descarga Año'!$B$5&gt;'SFV+BESS'!$I$7),-'SFV+BESS'!$I$7,IF(AND(DT276&lt;0,EA275+DT276/$B$5&lt;$H$2),-MIN('SFV+BESS'!$I$7,EA275-$H$2),0)))</f>
        <v>0</v>
      </c>
      <c r="DW276" s="33"/>
      <c r="DX276" s="33">
        <f t="shared" si="307"/>
        <v>0</v>
      </c>
      <c r="DY276" s="27">
        <f t="shared" si="347"/>
        <v>0</v>
      </c>
      <c r="DZ276" s="27">
        <f t="shared" si="308"/>
        <v>0</v>
      </c>
      <c r="EA276" s="28">
        <f>IF((EA275+DU276+DV276)&gt;=$B$2*'SFV+BESS'!$I$9, $B$2*'SFV+BESS'!$I$9, (EA275+DU276+DV276))</f>
        <v>173.61249999999998</v>
      </c>
      <c r="EB276" s="110">
        <f t="shared" si="348"/>
        <v>0</v>
      </c>
      <c r="EG276" s="251"/>
      <c r="EH276" s="41">
        <v>11.125</v>
      </c>
      <c r="EI276" s="33">
        <f t="shared" si="324"/>
        <v>0</v>
      </c>
      <c r="EJ276" s="33">
        <f>Gen_Cons_Horario!B6134</f>
        <v>0</v>
      </c>
      <c r="EK276" s="35">
        <f t="shared" si="361"/>
        <v>0</v>
      </c>
      <c r="EL276" s="116">
        <f>IF(AND(EK276&gt;0,EK276*$B$4+ER275&lt;=$B$2*'SFV+BESS'!$I$9,EK276&lt;'SFV+BESS'!$I$7), EK276*$B$4, IF(AND(EK276&gt;0,EK276*$B$4+ER275&gt;$B$2*'SFV+BESS'!$I$9,EK276*$B$4&lt;'SFV+BESS'!$I$7),$B$2*'SFV+BESS'!$I$9-ER275,IF(AND(EK276&gt;0,EK276*$B$4+ER275&gt;$B$2*'SFV+BESS'!$I$9,EK276*$B$4&gt;'SFV+BESS'!$I$7,ER275&lt;$B$2*'SFV+BESS'!$I$9),$B$2*'SFV+BESS'!$I$9-ER275,IF(AND(EK276&gt;0,EK276*$B$4+ER275&lt;=$B$2*'SFV+BESS'!$I$9,EK276&gt;'SFV+BESS'!$I$7),'SFV+BESS'!$I$7,0))))</f>
        <v>0</v>
      </c>
      <c r="EM276" s="27">
        <f>IF(AND(EK276&lt;0,ER275+EK276/$B$5&gt;$H$2,-EK276/'Carga-Descarga Año'!$B$5&lt;'SFV+BESS'!$I$7),EK276/$B$5,IF(AND(EK276&lt;0,ER275+EK276/$B$5&gt;$H$2,-EK276/'Carga-Descarga Año'!$B$5&gt;'SFV+BESS'!$I$7),-'SFV+BESS'!$I$7,IF(AND(EK276&lt;0,ER275+EK276/$B$5&lt;$H$2),-MIN('SFV+BESS'!$I$7,ER275-$H$2),0)))</f>
        <v>0</v>
      </c>
      <c r="EN276" s="33"/>
      <c r="EO276" s="33">
        <f t="shared" si="309"/>
        <v>0</v>
      </c>
      <c r="EP276" s="27">
        <f t="shared" si="349"/>
        <v>0</v>
      </c>
      <c r="EQ276" s="27">
        <f t="shared" si="310"/>
        <v>0</v>
      </c>
      <c r="ER276" s="28">
        <f>IF((ER275+EL276+EM276)&gt;=$B$2*'SFV+BESS'!$I$9, $B$2*'SFV+BESS'!$I$9, (ER275+EL276+EM276))</f>
        <v>173.61249999999998</v>
      </c>
      <c r="ES276" s="110">
        <f t="shared" si="350"/>
        <v>0</v>
      </c>
      <c r="EX276" s="251"/>
      <c r="EY276" s="41">
        <v>11.125</v>
      </c>
      <c r="EZ276" s="33">
        <f t="shared" si="325"/>
        <v>0</v>
      </c>
      <c r="FA276" s="33">
        <f>Gen_Cons_Horario!B6854</f>
        <v>0</v>
      </c>
      <c r="FB276" s="35">
        <f t="shared" si="362"/>
        <v>0</v>
      </c>
      <c r="FC276" s="116">
        <f>IF(AND(FB276&gt;0,FB276*$B$4+FI275&lt;=$B$2*'SFV+BESS'!$I$9,FB276&lt;'SFV+BESS'!$I$7), FB276*$B$4, IF(AND(FB276&gt;0,FB276*$B$4+FI275&gt;$B$2*'SFV+BESS'!$I$9,FB276*$B$4&lt;'SFV+BESS'!$I$7),$B$2*'SFV+BESS'!$I$9-FI275,IF(AND(FB276&gt;0,FB276*$B$4+FI275&gt;$B$2*'SFV+BESS'!$I$9,FB276*$B$4&gt;'SFV+BESS'!$I$7,FI275&lt;$B$2*'SFV+BESS'!$I$9),$B$2*'SFV+BESS'!$I$9-FI275,IF(AND(FB276&gt;0,FB276*$B$4+FI275&lt;=$B$2*'SFV+BESS'!$I$9,FB276&gt;'SFV+BESS'!$I$7),'SFV+BESS'!$I$7,0))))</f>
        <v>0</v>
      </c>
      <c r="FD276" s="27">
        <f>IF(AND(FB276&lt;0,FI275+FB276/$B$5&gt;$H$2,-FB276/'Carga-Descarga Año'!$B$5&lt;'SFV+BESS'!$I$7),FB276/$B$5,IF(AND(FB276&lt;0,FI275+FB276/$B$5&gt;$H$2,-FB276/'Carga-Descarga Año'!$B$5&gt;'SFV+BESS'!$I$7),-'SFV+BESS'!$I$7,IF(AND(FB276&lt;0,FI275+FB276/$B$5&lt;$H$2),-MIN('SFV+BESS'!$I$7,FI275-$H$2),0)))</f>
        <v>0</v>
      </c>
      <c r="FE276" s="33"/>
      <c r="FF276" s="33">
        <f t="shared" si="311"/>
        <v>0</v>
      </c>
      <c r="FG276" s="27">
        <f t="shared" si="351"/>
        <v>0</v>
      </c>
      <c r="FH276" s="27">
        <f t="shared" si="312"/>
        <v>0</v>
      </c>
      <c r="FI276" s="28">
        <f>IF((FI275+FC276+FD276)&gt;=$B$2*'SFV+BESS'!$I$9, $B$2*'SFV+BESS'!$I$9, (FI275+FC276+FD276))</f>
        <v>173.61249999999998</v>
      </c>
      <c r="FJ276" s="110">
        <f t="shared" si="352"/>
        <v>0</v>
      </c>
      <c r="FO276" s="251"/>
      <c r="FP276" s="41">
        <v>11.125</v>
      </c>
      <c r="FQ276" s="33">
        <f t="shared" si="326"/>
        <v>0</v>
      </c>
      <c r="FR276" s="33">
        <f>Gen_Cons_Horario!B7598</f>
        <v>0</v>
      </c>
      <c r="FS276" s="35">
        <f t="shared" si="363"/>
        <v>0</v>
      </c>
      <c r="FT276" s="116">
        <f>IF(AND(FS276&gt;0,FS276*$B$4+FZ275&lt;=$B$2*'SFV+BESS'!$I$9,FS276&lt;'SFV+BESS'!$I$7), FS276*$B$4, IF(AND(FS276&gt;0,FS276*$B$4+FZ275&gt;$B$2*'SFV+BESS'!$I$9,FS276*$B$4&lt;'SFV+BESS'!$I$7),$B$2*'SFV+BESS'!$I$9-FZ275,IF(AND(FS276&gt;0,FS276*$B$4+FZ275&gt;$B$2*'SFV+BESS'!$I$9,FS276*$B$4&gt;'SFV+BESS'!$I$7,FZ275&lt;$B$2*'SFV+BESS'!$I$9),$B$2*'SFV+BESS'!$I$9-FZ275,IF(AND(FS276&gt;0,FS276*$B$4+FZ275&lt;=$B$2*'SFV+BESS'!$I$9,FS276&gt;'SFV+BESS'!$I$7),'SFV+BESS'!$I$7,0))))</f>
        <v>0</v>
      </c>
      <c r="FU276" s="27">
        <f>IF(AND(FS276&lt;0,FZ275+FS276/$B$5&gt;$H$2,-FS276/'Carga-Descarga Año'!$B$5&lt;'SFV+BESS'!$I$7),FS276/$B$5,IF(AND(FS276&lt;0,FZ275+FS276/$B$5&gt;$H$2,-FS276/'Carga-Descarga Año'!$B$5&gt;'SFV+BESS'!$I$7),-'SFV+BESS'!$I$7,IF(AND(FS276&lt;0,FZ275+FS276/$B$5&lt;$H$2),-MIN('SFV+BESS'!$I$7,FZ275-$H$2),0)))</f>
        <v>0</v>
      </c>
      <c r="FV276" s="33"/>
      <c r="FW276" s="33">
        <f t="shared" si="313"/>
        <v>0</v>
      </c>
      <c r="FX276" s="27">
        <f t="shared" si="353"/>
        <v>0</v>
      </c>
      <c r="FY276" s="27">
        <f t="shared" si="314"/>
        <v>0</v>
      </c>
      <c r="FZ276" s="28">
        <f>IF((FZ275+FT276+FU276)&gt;=$B$2*'SFV+BESS'!$I$9, $B$2*'SFV+BESS'!$I$9, (FZ275+FT276+FU276))</f>
        <v>173.61249999999998</v>
      </c>
      <c r="GA276" s="110">
        <f t="shared" si="354"/>
        <v>0</v>
      </c>
      <c r="GF276" s="251"/>
      <c r="GG276" s="41">
        <v>11.125</v>
      </c>
      <c r="GH276" s="33">
        <f t="shared" si="327"/>
        <v>0</v>
      </c>
      <c r="GI276" s="33">
        <f>Gen_Cons_Horario!B8318</f>
        <v>0</v>
      </c>
      <c r="GJ276" s="35">
        <f t="shared" si="297"/>
        <v>0</v>
      </c>
      <c r="GK276" s="116">
        <f>IF(AND(GJ276&gt;0,GJ276*$B$4+GQ275&lt;=$B$2*'SFV+BESS'!$I$9,GJ276&lt;'SFV+BESS'!$I$7), GJ276*$B$4, IF(AND(GJ276&gt;0,GJ276*$B$4+GQ275&gt;$B$2*'SFV+BESS'!$I$9,GJ276*$B$4&lt;'SFV+BESS'!$I$7),$B$2*'SFV+BESS'!$I$9-GQ275,IF(AND(GJ276&gt;0,GJ276*$B$4+GQ275&gt;$B$2*'SFV+BESS'!$I$9,GJ276*$B$4&gt;'SFV+BESS'!$I$7,GQ275&lt;$B$2*'SFV+BESS'!$I$9),$B$2*'SFV+BESS'!$I$9-GQ275,IF(AND(GJ276&gt;0,GJ276*$B$4+GQ275&lt;=$B$2*'SFV+BESS'!$I$9,GJ276&gt;'SFV+BESS'!$I$7),'SFV+BESS'!$I$7,0))))</f>
        <v>0</v>
      </c>
      <c r="GL276" s="27">
        <f>IF(AND(GJ276&lt;0,GQ275+GJ276/$B$5&gt;$H$2,-GJ276/'Carga-Descarga Año'!$B$5&lt;'SFV+BESS'!$I$7),GJ276/$B$5,IF(AND(GJ276&lt;0,GQ275+GJ276/$B$5&gt;$H$2,-GJ276/'Carga-Descarga Año'!$B$5&gt;'SFV+BESS'!$I$7),-'SFV+BESS'!$I$7,IF(AND(GJ276&lt;0,GQ275+GJ276/$B$5&lt;$H$2),-MIN('SFV+BESS'!$I$7,GQ275-$H$2),0)))</f>
        <v>0</v>
      </c>
      <c r="GM276" s="33"/>
      <c r="GN276" s="33">
        <f t="shared" si="315"/>
        <v>0</v>
      </c>
      <c r="GO276" s="27">
        <f t="shared" si="355"/>
        <v>0</v>
      </c>
      <c r="GP276" s="27">
        <f t="shared" si="316"/>
        <v>0</v>
      </c>
      <c r="GQ276" s="28">
        <f>IF((GQ275+GK276+GL276)&gt;=$B$2*'SFV+BESS'!$I$9, $B$2*'SFV+BESS'!$I$9, (GQ275+GK276+GL276))</f>
        <v>173.61249999999998</v>
      </c>
      <c r="GR276" s="110">
        <f t="shared" si="356"/>
        <v>0</v>
      </c>
    </row>
    <row r="277" spans="1:200">
      <c r="A277" s="249"/>
      <c r="B277" s="41">
        <v>11.1666666666667</v>
      </c>
      <c r="C277" s="38">
        <f t="shared" si="298"/>
        <v>0</v>
      </c>
      <c r="D277" s="2">
        <f>Gen_Cons_Horario!B303</f>
        <v>0</v>
      </c>
      <c r="E277" s="140">
        <f t="shared" si="328"/>
        <v>0</v>
      </c>
      <c r="F277" s="116">
        <f>IF(AND(E277&gt;0,E277*$B$4+L276&lt;=$B$2*'SFV+BESS'!$I$9,E277&lt;'SFV+BESS'!$I$7), E277*$B$4, IF(AND(E277&gt;0,E277*$B$4+L276&gt;$B$2*'SFV+BESS'!$I$9,E277*$B$4&lt;'SFV+BESS'!$I$7),$B$2*'SFV+BESS'!$I$9-L276,IF(AND(E277&gt;0,E277*$B$4+L276&gt;$B$2*'SFV+BESS'!$I$9,E277*$B$4&gt;'SFV+BESS'!$I$7,L276&lt;$B$2*'SFV+BESS'!$I$9),$B$2*'SFV+BESS'!$I$9-L276,IF(AND(E277&gt;0,E277*$B$4+L276&lt;=$B$2*'SFV+BESS'!$I$9,E277&gt;'SFV+BESS'!$I$7),'SFV+BESS'!$I$7,0))))</f>
        <v>0</v>
      </c>
      <c r="G277" s="27">
        <f>IF(AND(E277&lt;0,L276+E277/$B$5&gt;$H$2,-E277/'Carga-Descarga Año'!$B$5&lt;'SFV+BESS'!$I$7),E277/$B$5,IF(AND(E277&lt;0,L276+E277/$B$5&gt;$H$2,-E277/'Carga-Descarga Año'!$B$5&gt;'SFV+BESS'!$I$7),-'SFV+BESS'!$I$7,IF(AND(E277&lt;0,L276+E277/$B$5&lt;$H$2),-MIN('SFV+BESS'!$I$7,L276-$H$2),0)))</f>
        <v>0</v>
      </c>
      <c r="I277" s="38">
        <f t="shared" si="329"/>
        <v>0</v>
      </c>
      <c r="J277" s="27">
        <f t="shared" si="331"/>
        <v>0</v>
      </c>
      <c r="K277" s="27">
        <f t="shared" si="330"/>
        <v>0</v>
      </c>
      <c r="L277" s="28">
        <f>IF((L276+F277+G277)&gt;=$B$2*'SFV+BESS'!$I$9, $B$2*'SFV+BESS'!$I$9, (L276+F277+G277))</f>
        <v>150.06407894736839</v>
      </c>
      <c r="M277" s="110">
        <f t="shared" si="332"/>
        <v>0</v>
      </c>
      <c r="R277" s="251"/>
      <c r="S277" s="41">
        <v>11.1666666666667</v>
      </c>
      <c r="T277" s="2">
        <f t="shared" si="317"/>
        <v>0</v>
      </c>
      <c r="U277" s="2">
        <f>Gen_Cons_Horario!B1047</f>
        <v>0</v>
      </c>
      <c r="V277" s="35">
        <f t="shared" si="292"/>
        <v>0</v>
      </c>
      <c r="W277" s="116">
        <f>IF(AND(V277&gt;0,V277*$B$4+AC276&lt;=$B$2*'SFV+BESS'!$I$9,V277&lt;'SFV+BESS'!$I$7), V277*$B$4, IF(AND(V277&gt;0,V277*$B$4+AC276&gt;$B$2*'SFV+BESS'!$I$9,V277*$B$4&lt;'SFV+BESS'!$I$7),$B$2*'SFV+BESS'!$I$9-AC276,IF(AND(V277&gt;0,V277*$B$4+AC276&gt;$B$2*'SFV+BESS'!$I$9,V277*$B$4&gt;'SFV+BESS'!$I$7,AC276&lt;$B$2*'SFV+BESS'!$I$9),$B$2*'SFV+BESS'!$I$9-AC276,IF(AND(V277&gt;0,V277*$B$4+AC276&lt;=$B$2*'SFV+BESS'!$I$9,V277&gt;'SFV+BESS'!$I$7),'SFV+BESS'!$I$7,0))))</f>
        <v>0</v>
      </c>
      <c r="X277" s="27">
        <f>IF(AND(V277&lt;0,AC276+V277/$B$5&gt;$H$2,-V277/'Carga-Descarga Año'!$B$5&lt;'SFV+BESS'!$I$7),V277/$B$5,IF(AND(V277&lt;0,AC276+V277/$B$5&gt;$H$2,-V277/'Carga-Descarga Año'!$B$5&gt;'SFV+BESS'!$I$7),-'SFV+BESS'!$I$7,IF(AND(V277&lt;0,AC276+V277/$B$5&lt;$H$2),-MIN('SFV+BESS'!$I$7,AC276-$H$2),0)))</f>
        <v>0</v>
      </c>
      <c r="Z277" s="33">
        <f t="shared" si="358"/>
        <v>0</v>
      </c>
      <c r="AA277" s="27">
        <f t="shared" si="333"/>
        <v>0</v>
      </c>
      <c r="AB277" s="27">
        <f t="shared" si="357"/>
        <v>0</v>
      </c>
      <c r="AC277" s="28">
        <f>IF((AC276+W277+X277)&gt;=$B$2*'SFV+BESS'!$I$9, $B$2*'SFV+BESS'!$I$9, (AC276+W277+X277))</f>
        <v>173.61249999999998</v>
      </c>
      <c r="AD277" s="110">
        <f t="shared" si="334"/>
        <v>0</v>
      </c>
      <c r="AI277" s="251"/>
      <c r="AJ277" s="41">
        <v>11.1666666666667</v>
      </c>
      <c r="AK277" s="52">
        <f t="shared" si="318"/>
        <v>0</v>
      </c>
      <c r="AL277" s="33">
        <f>Gen_Cons_Horario!B1719</f>
        <v>0</v>
      </c>
      <c r="AM277" s="35">
        <f t="shared" si="293"/>
        <v>0</v>
      </c>
      <c r="AN277" s="116">
        <f>IF(AND(AM277&gt;0,AM277*$B$4+AT276&lt;=$B$2*'SFV+BESS'!$I$9,AM277&lt;'SFV+BESS'!$I$7), AM277*$B$4, IF(AND(AM277&gt;0,AM277*$B$4+AT276&gt;$B$2*'SFV+BESS'!$I$9,AM277*$B$4&lt;'SFV+BESS'!$I$7),$B$2*'SFV+BESS'!$I$9-AT276,IF(AND(AM277&gt;0,AM277*$B$4+AT276&gt;$B$2*'SFV+BESS'!$I$9,AM277*$B$4&gt;'SFV+BESS'!$I$7,AT276&lt;$B$2*'SFV+BESS'!$I$9),$B$2*'SFV+BESS'!$I$9-AT276,IF(AND(AM277&gt;0,AM277*$B$4+AT276&lt;=$B$2*'SFV+BESS'!$I$9,AM277&gt;'SFV+BESS'!$I$7),'SFV+BESS'!$I$7,0))))</f>
        <v>0</v>
      </c>
      <c r="AO277" s="27">
        <f>IF(AND(AM277&lt;0,AT276+AM277/$B$5&gt;$H$2,-AM277/'Carga-Descarga Año'!$B$5&lt;'SFV+BESS'!$I$7),AM277/$B$5,IF(AND(AM277&lt;0,AT276+AM277/$B$5&gt;$H$2,-AM277/'Carga-Descarga Año'!$B$5&gt;'SFV+BESS'!$I$7),-'SFV+BESS'!$I$7,IF(AND(AM277&lt;0,AT276+AM277/$B$5&lt;$H$2),-MIN('SFV+BESS'!$I$7,AT276-$H$2),0)))</f>
        <v>0</v>
      </c>
      <c r="AP277" s="33"/>
      <c r="AQ277" s="33">
        <f t="shared" si="299"/>
        <v>0</v>
      </c>
      <c r="AR277" s="27">
        <f t="shared" si="335"/>
        <v>0</v>
      </c>
      <c r="AS277" s="27">
        <f t="shared" si="300"/>
        <v>0</v>
      </c>
      <c r="AT277" s="28">
        <f>IF((AT276+AN277+AO277)&gt;=$B$2*'SFV+BESS'!$I$9, $B$2*'SFV+BESS'!$I$9, (AT276+AN277+AO277))</f>
        <v>172.53218491635695</v>
      </c>
      <c r="AU277" s="110">
        <f t="shared" si="336"/>
        <v>0</v>
      </c>
      <c r="AZ277" s="251"/>
      <c r="BA277" s="41">
        <v>11.1666666666667</v>
      </c>
      <c r="BB277" s="33">
        <f t="shared" si="319"/>
        <v>0</v>
      </c>
      <c r="BC277" s="33">
        <f>Gen_Cons_Horario!B2463</f>
        <v>0</v>
      </c>
      <c r="BD277" s="35">
        <f t="shared" si="294"/>
        <v>0</v>
      </c>
      <c r="BE277" s="116">
        <f>IF(AND(BD277&gt;0,BD277*$B$4+BK276&lt;=$B$2*'SFV+BESS'!$I$9,BD277&lt;'SFV+BESS'!$I$7), BD277*$B$4, IF(AND(BD277&gt;0,BD277*$B$4+BK276&gt;$B$2*'SFV+BESS'!$I$9,BD277*$B$4&lt;'SFV+BESS'!$I$7),$B$2*'SFV+BESS'!$I$9-BK276,IF(AND(BD277&gt;0,BD277*$B$4+BK276&gt;$B$2*'SFV+BESS'!$I$9,BD277*$B$4&gt;'SFV+BESS'!$I$7,BK276&lt;$B$2*'SFV+BESS'!$I$9),$B$2*'SFV+BESS'!$I$9-BK276,IF(AND(BD277&gt;0,BD277*$B$4+BK276&lt;=$B$2*'SFV+BESS'!$I$9,BD277&gt;'SFV+BESS'!$I$7),'SFV+BESS'!$I$7,0))))</f>
        <v>0</v>
      </c>
      <c r="BF277" s="27">
        <f>IF(AND(BD277&lt;0,BK276+BD277/$B$5&gt;$H$2,-BD277/'Carga-Descarga Año'!$B$5&lt;'SFV+BESS'!$I$7),BD277/$B$5,IF(AND(BD277&lt;0,BK276+BD277/$B$5&gt;$H$2,-BD277/'Carga-Descarga Año'!$B$5&gt;'SFV+BESS'!$I$7),-'SFV+BESS'!$I$7,IF(AND(BD277&lt;0,BK276+BD277/$B$5&lt;$H$2),-MIN('SFV+BESS'!$I$7,BK276-$H$2),0)))</f>
        <v>0</v>
      </c>
      <c r="BG277" s="33"/>
      <c r="BH277" s="33">
        <f t="shared" si="301"/>
        <v>0</v>
      </c>
      <c r="BI277" s="27">
        <f t="shared" si="337"/>
        <v>0</v>
      </c>
      <c r="BJ277" s="27">
        <f t="shared" si="302"/>
        <v>0</v>
      </c>
      <c r="BK277" s="28">
        <f>IF((BK276+BE277+BF277)&gt;=$B$2*'SFV+BESS'!$I$9, $B$2*'SFV+BESS'!$I$9, (BK276+BE277+BF277))</f>
        <v>173.61249999999998</v>
      </c>
      <c r="BL277" s="110">
        <f t="shared" si="338"/>
        <v>0</v>
      </c>
      <c r="BQ277" s="251"/>
      <c r="BR277" s="41">
        <v>11.1666666666667</v>
      </c>
      <c r="BS277" s="33">
        <f t="shared" si="320"/>
        <v>0</v>
      </c>
      <c r="BT277" s="33">
        <f>Gen_Cons_Horario!B3183</f>
        <v>0</v>
      </c>
      <c r="BU277" s="35">
        <f t="shared" si="295"/>
        <v>0</v>
      </c>
      <c r="BV277" s="116">
        <f>IF(AND(BU277&gt;0,BU277*$B$4+CB276&lt;=$B$2*'SFV+BESS'!$I$9,BU277&lt;'SFV+BESS'!$I$7), BU277*$B$4, IF(AND(BU277&gt;0,BU277*$B$4+CB276&gt;$B$2*'SFV+BESS'!$I$9,BU277*$B$4&lt;'SFV+BESS'!$I$7),$B$2*'SFV+BESS'!$I$9-CB276,IF(AND(BU277&gt;0,BU277*$B$4+CB276&gt;$B$2*'SFV+BESS'!$I$9,BU277*$B$4&gt;'SFV+BESS'!$I$7,CB276&lt;$B$2*'SFV+BESS'!$I$9),$B$2*'SFV+BESS'!$I$9-CB276,IF(AND(BU277&gt;0,BU277*$B$4+CB276&lt;=$B$2*'SFV+BESS'!$I$9,BU277&gt;'SFV+BESS'!$I$7),'SFV+BESS'!$I$7,0))))</f>
        <v>0</v>
      </c>
      <c r="BW277" s="27">
        <f>IF(AND(BU277&lt;0,CB276+BU277/$B$5&gt;$H$2,-BU277/'Carga-Descarga Año'!$B$5&lt;'SFV+BESS'!$I$7),BU277/$B$5,IF(AND(BU277&lt;0,CB276+BU277/$B$5&gt;$H$2,-BU277/'Carga-Descarga Año'!$B$5&gt;'SFV+BESS'!$I$7),-'SFV+BESS'!$I$7,IF(AND(BU277&lt;0,CB276+BU277/$B$5&lt;$H$2),-MIN('SFV+BESS'!$I$7,CB276-$H$2),0)))</f>
        <v>0</v>
      </c>
      <c r="BX277" s="33"/>
      <c r="BY277" s="33">
        <f t="shared" si="303"/>
        <v>0</v>
      </c>
      <c r="BZ277" s="27">
        <f t="shared" si="339"/>
        <v>0</v>
      </c>
      <c r="CA277" s="27">
        <f t="shared" si="340"/>
        <v>0</v>
      </c>
      <c r="CB277" s="28">
        <f>IF((CB276+BV277+BW277)&gt;=$B$2*'SFV+BESS'!$I$9, $B$2*'SFV+BESS'!$I$9, (CB276+BV277+BW277))</f>
        <v>173.61249999999998</v>
      </c>
      <c r="CC277" s="110">
        <f t="shared" si="341"/>
        <v>0</v>
      </c>
      <c r="CH277" s="251"/>
      <c r="CI277" s="41">
        <v>11.1666666666667</v>
      </c>
      <c r="CJ277" s="33">
        <f t="shared" si="321"/>
        <v>0</v>
      </c>
      <c r="CK277" s="33">
        <f>Gen_Cons_Horario!B3927</f>
        <v>0</v>
      </c>
      <c r="CL277" s="35">
        <f t="shared" si="296"/>
        <v>0</v>
      </c>
      <c r="CM277" s="116">
        <f>IF(AND(CL277&gt;0,CL277*$B$4+CS276&lt;=$B$2*'SFV+BESS'!$I$9,CL277&lt;'SFV+BESS'!$I$7), CL277*$B$4, IF(AND(CL277&gt;0,CL277*$B$4+CS276&gt;$B$2*'SFV+BESS'!$I$9,CL277*$B$4&lt;'SFV+BESS'!$I$7),$B$2*'SFV+BESS'!$I$9-CS276,IF(AND(CL277&gt;0,CL277*$B$4+CS276&gt;$B$2*'SFV+BESS'!$I$9,CL277*$B$4&gt;'SFV+BESS'!$I$7,CS276&lt;$B$2*'SFV+BESS'!$I$9),$B$2*'SFV+BESS'!$I$9-CS276,IF(AND(CL277&gt;0,CL277*$B$4+CS276&lt;=$B$2*'SFV+BESS'!$I$9,CL277&gt;'SFV+BESS'!$I$7),'SFV+BESS'!$I$7,0))))</f>
        <v>0</v>
      </c>
      <c r="CN277" s="27">
        <f>IF(AND(CL277&lt;0,CS276+CL277/$B$5&gt;$H$2,-CL277/'Carga-Descarga Año'!$B$5&lt;'SFV+BESS'!$I$7),CL277/$B$5,IF(AND(CL277&lt;0,CS276+CL277/$B$5&gt;$H$2,-CL277/'Carga-Descarga Año'!$B$5&gt;'SFV+BESS'!$I$7),-'SFV+BESS'!$I$7,IF(AND(CL277&lt;0,CS276+CL277/$B$5&lt;$H$2),-MIN('SFV+BESS'!$I$7,CS276-$H$2),0)))</f>
        <v>0</v>
      </c>
      <c r="CO277" s="33"/>
      <c r="CP277" s="33">
        <f t="shared" si="304"/>
        <v>0</v>
      </c>
      <c r="CQ277" s="27">
        <f t="shared" si="342"/>
        <v>0</v>
      </c>
      <c r="CR277" s="27">
        <f t="shared" si="305"/>
        <v>0</v>
      </c>
      <c r="CS277" s="28">
        <f>IF((CS276+CM277+CN277)&gt;=$B$2*'SFV+BESS'!$I$9, $B$2*'SFV+BESS'!$I$9, (CS276+CM277+CN277))</f>
        <v>173.61249999999998</v>
      </c>
      <c r="CT277" s="110">
        <f t="shared" si="343"/>
        <v>0</v>
      </c>
      <c r="CY277" s="251"/>
      <c r="CZ277" s="41">
        <v>11.1666666666667</v>
      </c>
      <c r="DA277" s="33">
        <f t="shared" si="322"/>
        <v>0</v>
      </c>
      <c r="DB277" s="33">
        <f>Gen_Cons_Horario!B4647</f>
        <v>0</v>
      </c>
      <c r="DC277" s="35">
        <f t="shared" si="359"/>
        <v>0</v>
      </c>
      <c r="DD277" s="116">
        <f>IF(AND(DC277&gt;0,DC277*$B$4+DJ276&lt;=$B$2*'SFV+BESS'!$I$9,DC277&lt;'SFV+BESS'!$I$7), DC277*$B$4, IF(AND(DC277&gt;0,DC277*$B$4+DJ276&gt;$B$2*'SFV+BESS'!$I$9,DC277*$B$4&lt;'SFV+BESS'!$I$7),$B$2*'SFV+BESS'!$I$9-DJ276,IF(AND(DC277&gt;0,DC277*$B$4+DJ276&gt;$B$2*'SFV+BESS'!$I$9,DC277*$B$4&gt;'SFV+BESS'!$I$7,DJ276&lt;$B$2*'SFV+BESS'!$I$9),$B$2*'SFV+BESS'!$I$9-DJ276,IF(AND(DC277&gt;0,DC277*$B$4+DJ276&lt;=$B$2*'SFV+BESS'!$I$9,DC277&gt;'SFV+BESS'!$I$7),'SFV+BESS'!$I$7,0))))</f>
        <v>0</v>
      </c>
      <c r="DE277" s="27">
        <f>IF(AND(DC277&lt;0,DJ276+DC277/$B$5&gt;$H$2,-DC277/'Carga-Descarga Año'!$B$5&lt;'SFV+BESS'!$I$7),DC277/$B$5,IF(AND(DC277&lt;0,DJ276+DC277/$B$5&gt;$H$2,-DC277/'Carga-Descarga Año'!$B$5&gt;'SFV+BESS'!$I$7),-'SFV+BESS'!$I$7,IF(AND(DC277&lt;0,DJ276+DC277/$B$5&lt;$H$2),-MIN('SFV+BESS'!$I$7,DJ276-$H$2),0)))</f>
        <v>0</v>
      </c>
      <c r="DF277" s="33"/>
      <c r="DG277" s="33">
        <f t="shared" si="306"/>
        <v>0</v>
      </c>
      <c r="DH277" s="27">
        <f t="shared" si="344"/>
        <v>0</v>
      </c>
      <c r="DI277" s="27">
        <f t="shared" si="345"/>
        <v>0</v>
      </c>
      <c r="DJ277" s="28">
        <f>IF((DJ276+DD277+DE277)&gt;=$B$2*'SFV+BESS'!$I$9, $B$2*'SFV+BESS'!$I$9, (DJ276+DD277+DE277))</f>
        <v>173.61249999999998</v>
      </c>
      <c r="DK277" s="110">
        <f t="shared" si="346"/>
        <v>0</v>
      </c>
      <c r="DP277" s="251"/>
      <c r="DQ277" s="41">
        <v>11.1666666666667</v>
      </c>
      <c r="DR277" s="33">
        <f t="shared" si="323"/>
        <v>0</v>
      </c>
      <c r="DS277" s="33">
        <f>Gen_Cons_Horario!B5391</f>
        <v>0</v>
      </c>
      <c r="DT277" s="35">
        <f t="shared" si="360"/>
        <v>0</v>
      </c>
      <c r="DU277" s="116">
        <f>IF(AND(DT277&gt;0,DT277*$B$4+EA276&lt;=$B$2*'SFV+BESS'!$I$9,DT277&lt;'SFV+BESS'!$I$7), DT277*$B$4, IF(AND(DT277&gt;0,DT277*$B$4+EA276&gt;$B$2*'SFV+BESS'!$I$9,DT277*$B$4&lt;'SFV+BESS'!$I$7),$B$2*'SFV+BESS'!$I$9-EA276,IF(AND(DT277&gt;0,DT277*$B$4+EA276&gt;$B$2*'SFV+BESS'!$I$9,DT277*$B$4&gt;'SFV+BESS'!$I$7,EA276&lt;$B$2*'SFV+BESS'!$I$9),$B$2*'SFV+BESS'!$I$9-EA276,IF(AND(DT277&gt;0,DT277*$B$4+EA276&lt;=$B$2*'SFV+BESS'!$I$9,DT277&gt;'SFV+BESS'!$I$7),'SFV+BESS'!$I$7,0))))</f>
        <v>0</v>
      </c>
      <c r="DV277" s="27">
        <f>IF(AND(DT277&lt;0,EA276+DT277/$B$5&gt;$H$2,-DT277/'Carga-Descarga Año'!$B$5&lt;'SFV+BESS'!$I$7),DT277/$B$5,IF(AND(DT277&lt;0,EA276+DT277/$B$5&gt;$H$2,-DT277/'Carga-Descarga Año'!$B$5&gt;'SFV+BESS'!$I$7),-'SFV+BESS'!$I$7,IF(AND(DT277&lt;0,EA276+DT277/$B$5&lt;$H$2),-MIN('SFV+BESS'!$I$7,EA276-$H$2),0)))</f>
        <v>0</v>
      </c>
      <c r="DW277" s="33"/>
      <c r="DX277" s="33">
        <f t="shared" si="307"/>
        <v>0</v>
      </c>
      <c r="DY277" s="27">
        <f t="shared" si="347"/>
        <v>0</v>
      </c>
      <c r="DZ277" s="27">
        <f t="shared" si="308"/>
        <v>0</v>
      </c>
      <c r="EA277" s="28">
        <f>IF((EA276+DU277+DV277)&gt;=$B$2*'SFV+BESS'!$I$9, $B$2*'SFV+BESS'!$I$9, (EA276+DU277+DV277))</f>
        <v>173.61249999999998</v>
      </c>
      <c r="EB277" s="110">
        <f t="shared" si="348"/>
        <v>0</v>
      </c>
      <c r="EG277" s="251"/>
      <c r="EH277" s="41">
        <v>11.1666666666667</v>
      </c>
      <c r="EI277" s="33">
        <f t="shared" si="324"/>
        <v>0</v>
      </c>
      <c r="EJ277" s="33">
        <f>Gen_Cons_Horario!B6135</f>
        <v>0</v>
      </c>
      <c r="EK277" s="35">
        <f t="shared" si="361"/>
        <v>0</v>
      </c>
      <c r="EL277" s="116">
        <f>IF(AND(EK277&gt;0,EK277*$B$4+ER276&lt;=$B$2*'SFV+BESS'!$I$9,EK277&lt;'SFV+BESS'!$I$7), EK277*$B$4, IF(AND(EK277&gt;0,EK277*$B$4+ER276&gt;$B$2*'SFV+BESS'!$I$9,EK277*$B$4&lt;'SFV+BESS'!$I$7),$B$2*'SFV+BESS'!$I$9-ER276,IF(AND(EK277&gt;0,EK277*$B$4+ER276&gt;$B$2*'SFV+BESS'!$I$9,EK277*$B$4&gt;'SFV+BESS'!$I$7,ER276&lt;$B$2*'SFV+BESS'!$I$9),$B$2*'SFV+BESS'!$I$9-ER276,IF(AND(EK277&gt;0,EK277*$B$4+ER276&lt;=$B$2*'SFV+BESS'!$I$9,EK277&gt;'SFV+BESS'!$I$7),'SFV+BESS'!$I$7,0))))</f>
        <v>0</v>
      </c>
      <c r="EM277" s="27">
        <f>IF(AND(EK277&lt;0,ER276+EK277/$B$5&gt;$H$2,-EK277/'Carga-Descarga Año'!$B$5&lt;'SFV+BESS'!$I$7),EK277/$B$5,IF(AND(EK277&lt;0,ER276+EK277/$B$5&gt;$H$2,-EK277/'Carga-Descarga Año'!$B$5&gt;'SFV+BESS'!$I$7),-'SFV+BESS'!$I$7,IF(AND(EK277&lt;0,ER276+EK277/$B$5&lt;$H$2),-MIN('SFV+BESS'!$I$7,ER276-$H$2),0)))</f>
        <v>0</v>
      </c>
      <c r="EN277" s="33"/>
      <c r="EO277" s="33">
        <f t="shared" si="309"/>
        <v>0</v>
      </c>
      <c r="EP277" s="27">
        <f t="shared" si="349"/>
        <v>0</v>
      </c>
      <c r="EQ277" s="27">
        <f t="shared" si="310"/>
        <v>0</v>
      </c>
      <c r="ER277" s="28">
        <f>IF((ER276+EL277+EM277)&gt;=$B$2*'SFV+BESS'!$I$9, $B$2*'SFV+BESS'!$I$9, (ER276+EL277+EM277))</f>
        <v>173.61249999999998</v>
      </c>
      <c r="ES277" s="110">
        <f t="shared" si="350"/>
        <v>0</v>
      </c>
      <c r="EX277" s="251"/>
      <c r="EY277" s="41">
        <v>11.1666666666667</v>
      </c>
      <c r="EZ277" s="33">
        <f t="shared" si="325"/>
        <v>0</v>
      </c>
      <c r="FA277" s="33">
        <f>Gen_Cons_Horario!B6855</f>
        <v>0</v>
      </c>
      <c r="FB277" s="35">
        <f t="shared" si="362"/>
        <v>0</v>
      </c>
      <c r="FC277" s="116">
        <f>IF(AND(FB277&gt;0,FB277*$B$4+FI276&lt;=$B$2*'SFV+BESS'!$I$9,FB277&lt;'SFV+BESS'!$I$7), FB277*$B$4, IF(AND(FB277&gt;0,FB277*$B$4+FI276&gt;$B$2*'SFV+BESS'!$I$9,FB277*$B$4&lt;'SFV+BESS'!$I$7),$B$2*'SFV+BESS'!$I$9-FI276,IF(AND(FB277&gt;0,FB277*$B$4+FI276&gt;$B$2*'SFV+BESS'!$I$9,FB277*$B$4&gt;'SFV+BESS'!$I$7,FI276&lt;$B$2*'SFV+BESS'!$I$9),$B$2*'SFV+BESS'!$I$9-FI276,IF(AND(FB277&gt;0,FB277*$B$4+FI276&lt;=$B$2*'SFV+BESS'!$I$9,FB277&gt;'SFV+BESS'!$I$7),'SFV+BESS'!$I$7,0))))</f>
        <v>0</v>
      </c>
      <c r="FD277" s="27">
        <f>IF(AND(FB277&lt;0,FI276+FB277/$B$5&gt;$H$2,-FB277/'Carga-Descarga Año'!$B$5&lt;'SFV+BESS'!$I$7),FB277/$B$5,IF(AND(FB277&lt;0,FI276+FB277/$B$5&gt;$H$2,-FB277/'Carga-Descarga Año'!$B$5&gt;'SFV+BESS'!$I$7),-'SFV+BESS'!$I$7,IF(AND(FB277&lt;0,FI276+FB277/$B$5&lt;$H$2),-MIN('SFV+BESS'!$I$7,FI276-$H$2),0)))</f>
        <v>0</v>
      </c>
      <c r="FE277" s="33"/>
      <c r="FF277" s="33">
        <f t="shared" si="311"/>
        <v>0</v>
      </c>
      <c r="FG277" s="27">
        <f t="shared" si="351"/>
        <v>0</v>
      </c>
      <c r="FH277" s="27">
        <f t="shared" si="312"/>
        <v>0</v>
      </c>
      <c r="FI277" s="28">
        <f>IF((FI276+FC277+FD277)&gt;=$B$2*'SFV+BESS'!$I$9, $B$2*'SFV+BESS'!$I$9, (FI276+FC277+FD277))</f>
        <v>173.61249999999998</v>
      </c>
      <c r="FJ277" s="110">
        <f t="shared" si="352"/>
        <v>0</v>
      </c>
      <c r="FO277" s="251"/>
      <c r="FP277" s="41">
        <v>11.1666666666667</v>
      </c>
      <c r="FQ277" s="33">
        <f t="shared" si="326"/>
        <v>0</v>
      </c>
      <c r="FR277" s="33">
        <f>Gen_Cons_Horario!B7599</f>
        <v>0</v>
      </c>
      <c r="FS277" s="35">
        <f t="shared" si="363"/>
        <v>0</v>
      </c>
      <c r="FT277" s="116">
        <f>IF(AND(FS277&gt;0,FS277*$B$4+FZ276&lt;=$B$2*'SFV+BESS'!$I$9,FS277&lt;'SFV+BESS'!$I$7), FS277*$B$4, IF(AND(FS277&gt;0,FS277*$B$4+FZ276&gt;$B$2*'SFV+BESS'!$I$9,FS277*$B$4&lt;'SFV+BESS'!$I$7),$B$2*'SFV+BESS'!$I$9-FZ276,IF(AND(FS277&gt;0,FS277*$B$4+FZ276&gt;$B$2*'SFV+BESS'!$I$9,FS277*$B$4&gt;'SFV+BESS'!$I$7,FZ276&lt;$B$2*'SFV+BESS'!$I$9),$B$2*'SFV+BESS'!$I$9-FZ276,IF(AND(FS277&gt;0,FS277*$B$4+FZ276&lt;=$B$2*'SFV+BESS'!$I$9,FS277&gt;'SFV+BESS'!$I$7),'SFV+BESS'!$I$7,0))))</f>
        <v>0</v>
      </c>
      <c r="FU277" s="27">
        <f>IF(AND(FS277&lt;0,FZ276+FS277/$B$5&gt;$H$2,-FS277/'Carga-Descarga Año'!$B$5&lt;'SFV+BESS'!$I$7),FS277/$B$5,IF(AND(FS277&lt;0,FZ276+FS277/$B$5&gt;$H$2,-FS277/'Carga-Descarga Año'!$B$5&gt;'SFV+BESS'!$I$7),-'SFV+BESS'!$I$7,IF(AND(FS277&lt;0,FZ276+FS277/$B$5&lt;$H$2),-MIN('SFV+BESS'!$I$7,FZ276-$H$2),0)))</f>
        <v>0</v>
      </c>
      <c r="FV277" s="33"/>
      <c r="FW277" s="33">
        <f t="shared" si="313"/>
        <v>0</v>
      </c>
      <c r="FX277" s="27">
        <f t="shared" si="353"/>
        <v>0</v>
      </c>
      <c r="FY277" s="27">
        <f t="shared" si="314"/>
        <v>0</v>
      </c>
      <c r="FZ277" s="28">
        <f>IF((FZ276+FT277+FU277)&gt;=$B$2*'SFV+BESS'!$I$9, $B$2*'SFV+BESS'!$I$9, (FZ276+FT277+FU277))</f>
        <v>173.61249999999998</v>
      </c>
      <c r="GA277" s="110">
        <f t="shared" si="354"/>
        <v>0</v>
      </c>
      <c r="GF277" s="251"/>
      <c r="GG277" s="41">
        <v>11.1666666666667</v>
      </c>
      <c r="GH277" s="33">
        <f t="shared" si="327"/>
        <v>0</v>
      </c>
      <c r="GI277" s="33">
        <f>Gen_Cons_Horario!B8319</f>
        <v>0</v>
      </c>
      <c r="GJ277" s="35">
        <f t="shared" si="297"/>
        <v>0</v>
      </c>
      <c r="GK277" s="116">
        <f>IF(AND(GJ277&gt;0,GJ277*$B$4+GQ276&lt;=$B$2*'SFV+BESS'!$I$9,GJ277&lt;'SFV+BESS'!$I$7), GJ277*$B$4, IF(AND(GJ277&gt;0,GJ277*$B$4+GQ276&gt;$B$2*'SFV+BESS'!$I$9,GJ277*$B$4&lt;'SFV+BESS'!$I$7),$B$2*'SFV+BESS'!$I$9-GQ276,IF(AND(GJ277&gt;0,GJ277*$B$4+GQ276&gt;$B$2*'SFV+BESS'!$I$9,GJ277*$B$4&gt;'SFV+BESS'!$I$7,GQ276&lt;$B$2*'SFV+BESS'!$I$9),$B$2*'SFV+BESS'!$I$9-GQ276,IF(AND(GJ277&gt;0,GJ277*$B$4+GQ276&lt;=$B$2*'SFV+BESS'!$I$9,GJ277&gt;'SFV+BESS'!$I$7),'SFV+BESS'!$I$7,0))))</f>
        <v>0</v>
      </c>
      <c r="GL277" s="27">
        <f>IF(AND(GJ277&lt;0,GQ276+GJ277/$B$5&gt;$H$2,-GJ277/'Carga-Descarga Año'!$B$5&lt;'SFV+BESS'!$I$7),GJ277/$B$5,IF(AND(GJ277&lt;0,GQ276+GJ277/$B$5&gt;$H$2,-GJ277/'Carga-Descarga Año'!$B$5&gt;'SFV+BESS'!$I$7),-'SFV+BESS'!$I$7,IF(AND(GJ277&lt;0,GQ276+GJ277/$B$5&lt;$H$2),-MIN('SFV+BESS'!$I$7,GQ276-$H$2),0)))</f>
        <v>0</v>
      </c>
      <c r="GM277" s="33"/>
      <c r="GN277" s="33">
        <f t="shared" si="315"/>
        <v>0</v>
      </c>
      <c r="GO277" s="27">
        <f t="shared" si="355"/>
        <v>0</v>
      </c>
      <c r="GP277" s="27">
        <f t="shared" si="316"/>
        <v>0</v>
      </c>
      <c r="GQ277" s="28">
        <f>IF((GQ276+GK277+GL277)&gt;=$B$2*'SFV+BESS'!$I$9, $B$2*'SFV+BESS'!$I$9, (GQ276+GK277+GL277))</f>
        <v>173.61249999999998</v>
      </c>
      <c r="GR277" s="110">
        <f t="shared" si="356"/>
        <v>0</v>
      </c>
    </row>
    <row r="278" spans="1:200">
      <c r="A278" s="249"/>
      <c r="B278" s="41">
        <v>11.2083333333333</v>
      </c>
      <c r="C278" s="38">
        <f t="shared" si="298"/>
        <v>0</v>
      </c>
      <c r="D278" s="2">
        <f>Gen_Cons_Horario!B304</f>
        <v>0</v>
      </c>
      <c r="E278" s="140">
        <f t="shared" si="328"/>
        <v>0</v>
      </c>
      <c r="F278" s="116">
        <f>IF(AND(E278&gt;0,E278*$B$4+L277&lt;=$B$2*'SFV+BESS'!$I$9,E278&lt;'SFV+BESS'!$I$7), E278*$B$4, IF(AND(E278&gt;0,E278*$B$4+L277&gt;$B$2*'SFV+BESS'!$I$9,E278*$B$4&lt;'SFV+BESS'!$I$7),$B$2*'SFV+BESS'!$I$9-L277,IF(AND(E278&gt;0,E278*$B$4+L277&gt;$B$2*'SFV+BESS'!$I$9,E278*$B$4&gt;'SFV+BESS'!$I$7,L277&lt;$B$2*'SFV+BESS'!$I$9),$B$2*'SFV+BESS'!$I$9-L277,IF(AND(E278&gt;0,E278*$B$4+L277&lt;=$B$2*'SFV+BESS'!$I$9,E278&gt;'SFV+BESS'!$I$7),'SFV+BESS'!$I$7,0))))</f>
        <v>0</v>
      </c>
      <c r="G278" s="27">
        <f>IF(AND(E278&lt;0,L277+E278/$B$5&gt;$H$2,-E278/'Carga-Descarga Año'!$B$5&lt;'SFV+BESS'!$I$7),E278/$B$5,IF(AND(E278&lt;0,L277+E278/$B$5&gt;$H$2,-E278/'Carga-Descarga Año'!$B$5&gt;'SFV+BESS'!$I$7),-'SFV+BESS'!$I$7,IF(AND(E278&lt;0,L277+E278/$B$5&lt;$H$2),-MIN('SFV+BESS'!$I$7,L277-$H$2),0)))</f>
        <v>0</v>
      </c>
      <c r="I278" s="38">
        <f t="shared" si="329"/>
        <v>0</v>
      </c>
      <c r="J278" s="27">
        <f t="shared" si="331"/>
        <v>0</v>
      </c>
      <c r="K278" s="27">
        <f t="shared" si="330"/>
        <v>0</v>
      </c>
      <c r="L278" s="28">
        <f>IF((L277+F278+G278)&gt;=$B$2*'SFV+BESS'!$I$9, $B$2*'SFV+BESS'!$I$9, (L277+F278+G278))</f>
        <v>150.06407894736839</v>
      </c>
      <c r="M278" s="110">
        <f t="shared" si="332"/>
        <v>0</v>
      </c>
      <c r="R278" s="251"/>
      <c r="S278" s="41">
        <v>11.2083333333333</v>
      </c>
      <c r="T278" s="2">
        <f t="shared" si="317"/>
        <v>0</v>
      </c>
      <c r="U278" s="2">
        <f>Gen_Cons_Horario!B1048</f>
        <v>0</v>
      </c>
      <c r="V278" s="35">
        <f t="shared" ref="V278:V341" si="364">T278-U278</f>
        <v>0</v>
      </c>
      <c r="W278" s="116">
        <f>IF(AND(V278&gt;0,V278*$B$4+AC277&lt;=$B$2*'SFV+BESS'!$I$9,V278&lt;'SFV+BESS'!$I$7), V278*$B$4, IF(AND(V278&gt;0,V278*$B$4+AC277&gt;$B$2*'SFV+BESS'!$I$9,V278*$B$4&lt;'SFV+BESS'!$I$7),$B$2*'SFV+BESS'!$I$9-AC277,IF(AND(V278&gt;0,V278*$B$4+AC277&gt;$B$2*'SFV+BESS'!$I$9,V278*$B$4&gt;'SFV+BESS'!$I$7,AC277&lt;$B$2*'SFV+BESS'!$I$9),$B$2*'SFV+BESS'!$I$9-AC277,IF(AND(V278&gt;0,V278*$B$4+AC277&lt;=$B$2*'SFV+BESS'!$I$9,V278&gt;'SFV+BESS'!$I$7),'SFV+BESS'!$I$7,0))))</f>
        <v>0</v>
      </c>
      <c r="X278" s="27">
        <f>IF(AND(V278&lt;0,AC277+V278/$B$5&gt;$H$2,-V278/'Carga-Descarga Año'!$B$5&lt;'SFV+BESS'!$I$7),V278/$B$5,IF(AND(V278&lt;0,AC277+V278/$B$5&gt;$H$2,-V278/'Carga-Descarga Año'!$B$5&gt;'SFV+BESS'!$I$7),-'SFV+BESS'!$I$7,IF(AND(V278&lt;0,AC277+V278/$B$5&lt;$H$2),-MIN('SFV+BESS'!$I$7,AC277-$H$2),0)))</f>
        <v>0</v>
      </c>
      <c r="Z278" s="33">
        <f t="shared" si="358"/>
        <v>0</v>
      </c>
      <c r="AA278" s="27">
        <f t="shared" si="333"/>
        <v>0</v>
      </c>
      <c r="AB278" s="27">
        <f t="shared" si="357"/>
        <v>0</v>
      </c>
      <c r="AC278" s="28">
        <f>IF((AC277+W278+X278)&gt;=$B$2*'SFV+BESS'!$I$9, $B$2*'SFV+BESS'!$I$9, (AC277+W278+X278))</f>
        <v>173.61249999999998</v>
      </c>
      <c r="AD278" s="110">
        <f t="shared" si="334"/>
        <v>0</v>
      </c>
      <c r="AI278" s="251"/>
      <c r="AJ278" s="41">
        <v>11.2083333333333</v>
      </c>
      <c r="AK278" s="52">
        <f t="shared" si="318"/>
        <v>0</v>
      </c>
      <c r="AL278" s="33">
        <f>Gen_Cons_Horario!B1720</f>
        <v>0</v>
      </c>
      <c r="AM278" s="35">
        <f t="shared" ref="AM278:AM341" si="365">AK278-AL278</f>
        <v>0</v>
      </c>
      <c r="AN278" s="116">
        <f>IF(AND(AM278&gt;0,AM278*$B$4+AT277&lt;=$B$2*'SFV+BESS'!$I$9,AM278&lt;'SFV+BESS'!$I$7), AM278*$B$4, IF(AND(AM278&gt;0,AM278*$B$4+AT277&gt;$B$2*'SFV+BESS'!$I$9,AM278*$B$4&lt;'SFV+BESS'!$I$7),$B$2*'SFV+BESS'!$I$9-AT277,IF(AND(AM278&gt;0,AM278*$B$4+AT277&gt;$B$2*'SFV+BESS'!$I$9,AM278*$B$4&gt;'SFV+BESS'!$I$7,AT277&lt;$B$2*'SFV+BESS'!$I$9),$B$2*'SFV+BESS'!$I$9-AT277,IF(AND(AM278&gt;0,AM278*$B$4+AT277&lt;=$B$2*'SFV+BESS'!$I$9,AM278&gt;'SFV+BESS'!$I$7),'SFV+BESS'!$I$7,0))))</f>
        <v>0</v>
      </c>
      <c r="AO278" s="27">
        <f>IF(AND(AM278&lt;0,AT277+AM278/$B$5&gt;$H$2,-AM278/'Carga-Descarga Año'!$B$5&lt;'SFV+BESS'!$I$7),AM278/$B$5,IF(AND(AM278&lt;0,AT277+AM278/$B$5&gt;$H$2,-AM278/'Carga-Descarga Año'!$B$5&gt;'SFV+BESS'!$I$7),-'SFV+BESS'!$I$7,IF(AND(AM278&lt;0,AT277+AM278/$B$5&lt;$H$2),-MIN('SFV+BESS'!$I$7,AT277-$H$2),0)))</f>
        <v>0</v>
      </c>
      <c r="AP278" s="33"/>
      <c r="AQ278" s="33">
        <f t="shared" si="299"/>
        <v>0</v>
      </c>
      <c r="AR278" s="27">
        <f t="shared" si="335"/>
        <v>0</v>
      </c>
      <c r="AS278" s="27">
        <f t="shared" si="300"/>
        <v>0</v>
      </c>
      <c r="AT278" s="28">
        <f>IF((AT277+AN278+AO278)&gt;=$B$2*'SFV+BESS'!$I$9, $B$2*'SFV+BESS'!$I$9, (AT277+AN278+AO278))</f>
        <v>172.53218491635695</v>
      </c>
      <c r="AU278" s="110">
        <f t="shared" si="336"/>
        <v>0</v>
      </c>
      <c r="AZ278" s="251"/>
      <c r="BA278" s="41">
        <v>11.2083333333333</v>
      </c>
      <c r="BB278" s="33">
        <f t="shared" si="319"/>
        <v>0</v>
      </c>
      <c r="BC278" s="33">
        <f>Gen_Cons_Horario!B2464</f>
        <v>0</v>
      </c>
      <c r="BD278" s="35">
        <f t="shared" ref="BD278:BD341" si="366">BB278-BC278</f>
        <v>0</v>
      </c>
      <c r="BE278" s="116">
        <f>IF(AND(BD278&gt;0,BD278*$B$4+BK277&lt;=$B$2*'SFV+BESS'!$I$9,BD278&lt;'SFV+BESS'!$I$7), BD278*$B$4, IF(AND(BD278&gt;0,BD278*$B$4+BK277&gt;$B$2*'SFV+BESS'!$I$9,BD278*$B$4&lt;'SFV+BESS'!$I$7),$B$2*'SFV+BESS'!$I$9-BK277,IF(AND(BD278&gt;0,BD278*$B$4+BK277&gt;$B$2*'SFV+BESS'!$I$9,BD278*$B$4&gt;'SFV+BESS'!$I$7,BK277&lt;$B$2*'SFV+BESS'!$I$9),$B$2*'SFV+BESS'!$I$9-BK277,IF(AND(BD278&gt;0,BD278*$B$4+BK277&lt;=$B$2*'SFV+BESS'!$I$9,BD278&gt;'SFV+BESS'!$I$7),'SFV+BESS'!$I$7,0))))</f>
        <v>0</v>
      </c>
      <c r="BF278" s="27">
        <f>IF(AND(BD278&lt;0,BK277+BD278/$B$5&gt;$H$2,-BD278/'Carga-Descarga Año'!$B$5&lt;'SFV+BESS'!$I$7),BD278/$B$5,IF(AND(BD278&lt;0,BK277+BD278/$B$5&gt;$H$2,-BD278/'Carga-Descarga Año'!$B$5&gt;'SFV+BESS'!$I$7),-'SFV+BESS'!$I$7,IF(AND(BD278&lt;0,BK277+BD278/$B$5&lt;$H$2),-MIN('SFV+BESS'!$I$7,BK277-$H$2),0)))</f>
        <v>0</v>
      </c>
      <c r="BG278" s="33"/>
      <c r="BH278" s="33">
        <f t="shared" si="301"/>
        <v>0</v>
      </c>
      <c r="BI278" s="27">
        <f t="shared" si="337"/>
        <v>0</v>
      </c>
      <c r="BJ278" s="27">
        <f t="shared" si="302"/>
        <v>0</v>
      </c>
      <c r="BK278" s="28">
        <f>IF((BK277+BE278+BF278)&gt;=$B$2*'SFV+BESS'!$I$9, $B$2*'SFV+BESS'!$I$9, (BK277+BE278+BF278))</f>
        <v>173.61249999999998</v>
      </c>
      <c r="BL278" s="110">
        <f t="shared" si="338"/>
        <v>0</v>
      </c>
      <c r="BQ278" s="251"/>
      <c r="BR278" s="41">
        <v>11.2083333333333</v>
      </c>
      <c r="BS278" s="33">
        <f t="shared" si="320"/>
        <v>0</v>
      </c>
      <c r="BT278" s="33">
        <f>Gen_Cons_Horario!B3184</f>
        <v>0</v>
      </c>
      <c r="BU278" s="35">
        <f t="shared" ref="BU278:BU341" si="367">BS278-BT278</f>
        <v>0</v>
      </c>
      <c r="BV278" s="116">
        <f>IF(AND(BU278&gt;0,BU278*$B$4+CB277&lt;=$B$2*'SFV+BESS'!$I$9,BU278&lt;'SFV+BESS'!$I$7), BU278*$B$4, IF(AND(BU278&gt;0,BU278*$B$4+CB277&gt;$B$2*'SFV+BESS'!$I$9,BU278*$B$4&lt;'SFV+BESS'!$I$7),$B$2*'SFV+BESS'!$I$9-CB277,IF(AND(BU278&gt;0,BU278*$B$4+CB277&gt;$B$2*'SFV+BESS'!$I$9,BU278*$B$4&gt;'SFV+BESS'!$I$7,CB277&lt;$B$2*'SFV+BESS'!$I$9),$B$2*'SFV+BESS'!$I$9-CB277,IF(AND(BU278&gt;0,BU278*$B$4+CB277&lt;=$B$2*'SFV+BESS'!$I$9,BU278&gt;'SFV+BESS'!$I$7),'SFV+BESS'!$I$7,0))))</f>
        <v>0</v>
      </c>
      <c r="BW278" s="27">
        <f>IF(AND(BU278&lt;0,CB277+BU278/$B$5&gt;$H$2,-BU278/'Carga-Descarga Año'!$B$5&lt;'SFV+BESS'!$I$7),BU278/$B$5,IF(AND(BU278&lt;0,CB277+BU278/$B$5&gt;$H$2,-BU278/'Carga-Descarga Año'!$B$5&gt;'SFV+BESS'!$I$7),-'SFV+BESS'!$I$7,IF(AND(BU278&lt;0,CB277+BU278/$B$5&lt;$H$2),-MIN('SFV+BESS'!$I$7,CB277-$H$2),0)))</f>
        <v>0</v>
      </c>
      <c r="BX278" s="33"/>
      <c r="BY278" s="33">
        <f t="shared" si="303"/>
        <v>0</v>
      </c>
      <c r="BZ278" s="27">
        <f t="shared" si="339"/>
        <v>0</v>
      </c>
      <c r="CA278" s="27">
        <f t="shared" si="340"/>
        <v>0</v>
      </c>
      <c r="CB278" s="28">
        <f>IF((CB277+BV278+BW278)&gt;=$B$2*'SFV+BESS'!$I$9, $B$2*'SFV+BESS'!$I$9, (CB277+BV278+BW278))</f>
        <v>173.61249999999998</v>
      </c>
      <c r="CC278" s="110">
        <f t="shared" si="341"/>
        <v>0</v>
      </c>
      <c r="CH278" s="251"/>
      <c r="CI278" s="41">
        <v>11.2083333333333</v>
      </c>
      <c r="CJ278" s="33">
        <f t="shared" si="321"/>
        <v>0</v>
      </c>
      <c r="CK278" s="33">
        <f>Gen_Cons_Horario!B3928</f>
        <v>0</v>
      </c>
      <c r="CL278" s="35">
        <f t="shared" ref="CL278:CL341" si="368">CJ278-CK278</f>
        <v>0</v>
      </c>
      <c r="CM278" s="116">
        <f>IF(AND(CL278&gt;0,CL278*$B$4+CS277&lt;=$B$2*'SFV+BESS'!$I$9,CL278&lt;'SFV+BESS'!$I$7), CL278*$B$4, IF(AND(CL278&gt;0,CL278*$B$4+CS277&gt;$B$2*'SFV+BESS'!$I$9,CL278*$B$4&lt;'SFV+BESS'!$I$7),$B$2*'SFV+BESS'!$I$9-CS277,IF(AND(CL278&gt;0,CL278*$B$4+CS277&gt;$B$2*'SFV+BESS'!$I$9,CL278*$B$4&gt;'SFV+BESS'!$I$7,CS277&lt;$B$2*'SFV+BESS'!$I$9),$B$2*'SFV+BESS'!$I$9-CS277,IF(AND(CL278&gt;0,CL278*$B$4+CS277&lt;=$B$2*'SFV+BESS'!$I$9,CL278&gt;'SFV+BESS'!$I$7),'SFV+BESS'!$I$7,0))))</f>
        <v>0</v>
      </c>
      <c r="CN278" s="27">
        <f>IF(AND(CL278&lt;0,CS277+CL278/$B$5&gt;$H$2,-CL278/'Carga-Descarga Año'!$B$5&lt;'SFV+BESS'!$I$7),CL278/$B$5,IF(AND(CL278&lt;0,CS277+CL278/$B$5&gt;$H$2,-CL278/'Carga-Descarga Año'!$B$5&gt;'SFV+BESS'!$I$7),-'SFV+BESS'!$I$7,IF(AND(CL278&lt;0,CS277+CL278/$B$5&lt;$H$2),-MIN('SFV+BESS'!$I$7,CS277-$H$2),0)))</f>
        <v>0</v>
      </c>
      <c r="CO278" s="33"/>
      <c r="CP278" s="33">
        <f t="shared" si="304"/>
        <v>0</v>
      </c>
      <c r="CQ278" s="27">
        <f t="shared" si="342"/>
        <v>0</v>
      </c>
      <c r="CR278" s="27">
        <f t="shared" si="305"/>
        <v>0</v>
      </c>
      <c r="CS278" s="28">
        <f>IF((CS277+CM278+CN278)&gt;=$B$2*'SFV+BESS'!$I$9, $B$2*'SFV+BESS'!$I$9, (CS277+CM278+CN278))</f>
        <v>173.61249999999998</v>
      </c>
      <c r="CT278" s="110">
        <f t="shared" si="343"/>
        <v>0</v>
      </c>
      <c r="CY278" s="251"/>
      <c r="CZ278" s="41">
        <v>11.2083333333333</v>
      </c>
      <c r="DA278" s="33">
        <f t="shared" si="322"/>
        <v>0</v>
      </c>
      <c r="DB278" s="33">
        <f>Gen_Cons_Horario!B4648</f>
        <v>0</v>
      </c>
      <c r="DC278" s="35">
        <f t="shared" si="359"/>
        <v>0</v>
      </c>
      <c r="DD278" s="116">
        <f>IF(AND(DC278&gt;0,DC278*$B$4+DJ277&lt;=$B$2*'SFV+BESS'!$I$9,DC278&lt;'SFV+BESS'!$I$7), DC278*$B$4, IF(AND(DC278&gt;0,DC278*$B$4+DJ277&gt;$B$2*'SFV+BESS'!$I$9,DC278*$B$4&lt;'SFV+BESS'!$I$7),$B$2*'SFV+BESS'!$I$9-DJ277,IF(AND(DC278&gt;0,DC278*$B$4+DJ277&gt;$B$2*'SFV+BESS'!$I$9,DC278*$B$4&gt;'SFV+BESS'!$I$7,DJ277&lt;$B$2*'SFV+BESS'!$I$9),$B$2*'SFV+BESS'!$I$9-DJ277,IF(AND(DC278&gt;0,DC278*$B$4+DJ277&lt;=$B$2*'SFV+BESS'!$I$9,DC278&gt;'SFV+BESS'!$I$7),'SFV+BESS'!$I$7,0))))</f>
        <v>0</v>
      </c>
      <c r="DE278" s="27">
        <f>IF(AND(DC278&lt;0,DJ277+DC278/$B$5&gt;$H$2,-DC278/'Carga-Descarga Año'!$B$5&lt;'SFV+BESS'!$I$7),DC278/$B$5,IF(AND(DC278&lt;0,DJ277+DC278/$B$5&gt;$H$2,-DC278/'Carga-Descarga Año'!$B$5&gt;'SFV+BESS'!$I$7),-'SFV+BESS'!$I$7,IF(AND(DC278&lt;0,DJ277+DC278/$B$5&lt;$H$2),-MIN('SFV+BESS'!$I$7,DJ277-$H$2),0)))</f>
        <v>0</v>
      </c>
      <c r="DF278" s="33"/>
      <c r="DG278" s="33">
        <f t="shared" si="306"/>
        <v>0</v>
      </c>
      <c r="DH278" s="27">
        <f t="shared" si="344"/>
        <v>0</v>
      </c>
      <c r="DI278" s="27">
        <f t="shared" si="345"/>
        <v>0</v>
      </c>
      <c r="DJ278" s="28">
        <f>IF((DJ277+DD278+DE278)&gt;=$B$2*'SFV+BESS'!$I$9, $B$2*'SFV+BESS'!$I$9, (DJ277+DD278+DE278))</f>
        <v>173.61249999999998</v>
      </c>
      <c r="DK278" s="110">
        <f t="shared" si="346"/>
        <v>0</v>
      </c>
      <c r="DP278" s="251"/>
      <c r="DQ278" s="41">
        <v>11.2083333333333</v>
      </c>
      <c r="DR278" s="33">
        <f t="shared" si="323"/>
        <v>0</v>
      </c>
      <c r="DS278" s="33">
        <f>Gen_Cons_Horario!B5392</f>
        <v>0</v>
      </c>
      <c r="DT278" s="35">
        <f t="shared" si="360"/>
        <v>0</v>
      </c>
      <c r="DU278" s="116">
        <f>IF(AND(DT278&gt;0,DT278*$B$4+EA277&lt;=$B$2*'SFV+BESS'!$I$9,DT278&lt;'SFV+BESS'!$I$7), DT278*$B$4, IF(AND(DT278&gt;0,DT278*$B$4+EA277&gt;$B$2*'SFV+BESS'!$I$9,DT278*$B$4&lt;'SFV+BESS'!$I$7),$B$2*'SFV+BESS'!$I$9-EA277,IF(AND(DT278&gt;0,DT278*$B$4+EA277&gt;$B$2*'SFV+BESS'!$I$9,DT278*$B$4&gt;'SFV+BESS'!$I$7,EA277&lt;$B$2*'SFV+BESS'!$I$9),$B$2*'SFV+BESS'!$I$9-EA277,IF(AND(DT278&gt;0,DT278*$B$4+EA277&lt;=$B$2*'SFV+BESS'!$I$9,DT278&gt;'SFV+BESS'!$I$7),'SFV+BESS'!$I$7,0))))</f>
        <v>0</v>
      </c>
      <c r="DV278" s="27">
        <f>IF(AND(DT278&lt;0,EA277+DT278/$B$5&gt;$H$2,-DT278/'Carga-Descarga Año'!$B$5&lt;'SFV+BESS'!$I$7),DT278/$B$5,IF(AND(DT278&lt;0,EA277+DT278/$B$5&gt;$H$2,-DT278/'Carga-Descarga Año'!$B$5&gt;'SFV+BESS'!$I$7),-'SFV+BESS'!$I$7,IF(AND(DT278&lt;0,EA277+DT278/$B$5&lt;$H$2),-MIN('SFV+BESS'!$I$7,EA277-$H$2),0)))</f>
        <v>0</v>
      </c>
      <c r="DW278" s="33"/>
      <c r="DX278" s="33">
        <f t="shared" si="307"/>
        <v>0</v>
      </c>
      <c r="DY278" s="27">
        <f t="shared" si="347"/>
        <v>0</v>
      </c>
      <c r="DZ278" s="27">
        <f t="shared" si="308"/>
        <v>0</v>
      </c>
      <c r="EA278" s="28">
        <f>IF((EA277+DU278+DV278)&gt;=$B$2*'SFV+BESS'!$I$9, $B$2*'SFV+BESS'!$I$9, (EA277+DU278+DV278))</f>
        <v>173.61249999999998</v>
      </c>
      <c r="EB278" s="110">
        <f t="shared" si="348"/>
        <v>0</v>
      </c>
      <c r="EG278" s="251"/>
      <c r="EH278" s="41">
        <v>11.2083333333333</v>
      </c>
      <c r="EI278" s="33">
        <f t="shared" si="324"/>
        <v>0</v>
      </c>
      <c r="EJ278" s="33">
        <f>Gen_Cons_Horario!B6136</f>
        <v>0</v>
      </c>
      <c r="EK278" s="35">
        <f t="shared" si="361"/>
        <v>0</v>
      </c>
      <c r="EL278" s="116">
        <f>IF(AND(EK278&gt;0,EK278*$B$4+ER277&lt;=$B$2*'SFV+BESS'!$I$9,EK278&lt;'SFV+BESS'!$I$7), EK278*$B$4, IF(AND(EK278&gt;0,EK278*$B$4+ER277&gt;$B$2*'SFV+BESS'!$I$9,EK278*$B$4&lt;'SFV+BESS'!$I$7),$B$2*'SFV+BESS'!$I$9-ER277,IF(AND(EK278&gt;0,EK278*$B$4+ER277&gt;$B$2*'SFV+BESS'!$I$9,EK278*$B$4&gt;'SFV+BESS'!$I$7,ER277&lt;$B$2*'SFV+BESS'!$I$9),$B$2*'SFV+BESS'!$I$9-ER277,IF(AND(EK278&gt;0,EK278*$B$4+ER277&lt;=$B$2*'SFV+BESS'!$I$9,EK278&gt;'SFV+BESS'!$I$7),'SFV+BESS'!$I$7,0))))</f>
        <v>0</v>
      </c>
      <c r="EM278" s="27">
        <f>IF(AND(EK278&lt;0,ER277+EK278/$B$5&gt;$H$2,-EK278/'Carga-Descarga Año'!$B$5&lt;'SFV+BESS'!$I$7),EK278/$B$5,IF(AND(EK278&lt;0,ER277+EK278/$B$5&gt;$H$2,-EK278/'Carga-Descarga Año'!$B$5&gt;'SFV+BESS'!$I$7),-'SFV+BESS'!$I$7,IF(AND(EK278&lt;0,ER277+EK278/$B$5&lt;$H$2),-MIN('SFV+BESS'!$I$7,ER277-$H$2),0)))</f>
        <v>0</v>
      </c>
      <c r="EN278" s="33"/>
      <c r="EO278" s="33">
        <f t="shared" si="309"/>
        <v>0</v>
      </c>
      <c r="EP278" s="27">
        <f t="shared" si="349"/>
        <v>0</v>
      </c>
      <c r="EQ278" s="27">
        <f t="shared" si="310"/>
        <v>0</v>
      </c>
      <c r="ER278" s="28">
        <f>IF((ER277+EL278+EM278)&gt;=$B$2*'SFV+BESS'!$I$9, $B$2*'SFV+BESS'!$I$9, (ER277+EL278+EM278))</f>
        <v>173.61249999999998</v>
      </c>
      <c r="ES278" s="110">
        <f t="shared" si="350"/>
        <v>0</v>
      </c>
      <c r="EX278" s="251"/>
      <c r="EY278" s="41">
        <v>11.2083333333333</v>
      </c>
      <c r="EZ278" s="33">
        <f t="shared" si="325"/>
        <v>0</v>
      </c>
      <c r="FA278" s="33">
        <f>Gen_Cons_Horario!B6856</f>
        <v>0</v>
      </c>
      <c r="FB278" s="35">
        <f t="shared" si="362"/>
        <v>0</v>
      </c>
      <c r="FC278" s="116">
        <f>IF(AND(FB278&gt;0,FB278*$B$4+FI277&lt;=$B$2*'SFV+BESS'!$I$9,FB278&lt;'SFV+BESS'!$I$7), FB278*$B$4, IF(AND(FB278&gt;0,FB278*$B$4+FI277&gt;$B$2*'SFV+BESS'!$I$9,FB278*$B$4&lt;'SFV+BESS'!$I$7),$B$2*'SFV+BESS'!$I$9-FI277,IF(AND(FB278&gt;0,FB278*$B$4+FI277&gt;$B$2*'SFV+BESS'!$I$9,FB278*$B$4&gt;'SFV+BESS'!$I$7,FI277&lt;$B$2*'SFV+BESS'!$I$9),$B$2*'SFV+BESS'!$I$9-FI277,IF(AND(FB278&gt;0,FB278*$B$4+FI277&lt;=$B$2*'SFV+BESS'!$I$9,FB278&gt;'SFV+BESS'!$I$7),'SFV+BESS'!$I$7,0))))</f>
        <v>0</v>
      </c>
      <c r="FD278" s="27">
        <f>IF(AND(FB278&lt;0,FI277+FB278/$B$5&gt;$H$2,-FB278/'Carga-Descarga Año'!$B$5&lt;'SFV+BESS'!$I$7),FB278/$B$5,IF(AND(FB278&lt;0,FI277+FB278/$B$5&gt;$H$2,-FB278/'Carga-Descarga Año'!$B$5&gt;'SFV+BESS'!$I$7),-'SFV+BESS'!$I$7,IF(AND(FB278&lt;0,FI277+FB278/$B$5&lt;$H$2),-MIN('SFV+BESS'!$I$7,FI277-$H$2),0)))</f>
        <v>0</v>
      </c>
      <c r="FE278" s="33"/>
      <c r="FF278" s="33">
        <f t="shared" si="311"/>
        <v>0</v>
      </c>
      <c r="FG278" s="27">
        <f t="shared" si="351"/>
        <v>0</v>
      </c>
      <c r="FH278" s="27">
        <f t="shared" si="312"/>
        <v>0</v>
      </c>
      <c r="FI278" s="28">
        <f>IF((FI277+FC278+FD278)&gt;=$B$2*'SFV+BESS'!$I$9, $B$2*'SFV+BESS'!$I$9, (FI277+FC278+FD278))</f>
        <v>173.61249999999998</v>
      </c>
      <c r="FJ278" s="110">
        <f t="shared" si="352"/>
        <v>0</v>
      </c>
      <c r="FO278" s="251"/>
      <c r="FP278" s="41">
        <v>11.2083333333333</v>
      </c>
      <c r="FQ278" s="33">
        <f t="shared" si="326"/>
        <v>0</v>
      </c>
      <c r="FR278" s="33">
        <f>Gen_Cons_Horario!B7600</f>
        <v>0</v>
      </c>
      <c r="FS278" s="35">
        <f t="shared" si="363"/>
        <v>0</v>
      </c>
      <c r="FT278" s="116">
        <f>IF(AND(FS278&gt;0,FS278*$B$4+FZ277&lt;=$B$2*'SFV+BESS'!$I$9,FS278&lt;'SFV+BESS'!$I$7), FS278*$B$4, IF(AND(FS278&gt;0,FS278*$B$4+FZ277&gt;$B$2*'SFV+BESS'!$I$9,FS278*$B$4&lt;'SFV+BESS'!$I$7),$B$2*'SFV+BESS'!$I$9-FZ277,IF(AND(FS278&gt;0,FS278*$B$4+FZ277&gt;$B$2*'SFV+BESS'!$I$9,FS278*$B$4&gt;'SFV+BESS'!$I$7,FZ277&lt;$B$2*'SFV+BESS'!$I$9),$B$2*'SFV+BESS'!$I$9-FZ277,IF(AND(FS278&gt;0,FS278*$B$4+FZ277&lt;=$B$2*'SFV+BESS'!$I$9,FS278&gt;'SFV+BESS'!$I$7),'SFV+BESS'!$I$7,0))))</f>
        <v>0</v>
      </c>
      <c r="FU278" s="27">
        <f>IF(AND(FS278&lt;0,FZ277+FS278/$B$5&gt;$H$2,-FS278/'Carga-Descarga Año'!$B$5&lt;'SFV+BESS'!$I$7),FS278/$B$5,IF(AND(FS278&lt;0,FZ277+FS278/$B$5&gt;$H$2,-FS278/'Carga-Descarga Año'!$B$5&gt;'SFV+BESS'!$I$7),-'SFV+BESS'!$I$7,IF(AND(FS278&lt;0,FZ277+FS278/$B$5&lt;$H$2),-MIN('SFV+BESS'!$I$7,FZ277-$H$2),0)))</f>
        <v>0</v>
      </c>
      <c r="FV278" s="33"/>
      <c r="FW278" s="33">
        <f t="shared" si="313"/>
        <v>0</v>
      </c>
      <c r="FX278" s="27">
        <f t="shared" si="353"/>
        <v>0</v>
      </c>
      <c r="FY278" s="27">
        <f t="shared" si="314"/>
        <v>0</v>
      </c>
      <c r="FZ278" s="28">
        <f>IF((FZ277+FT278+FU278)&gt;=$B$2*'SFV+BESS'!$I$9, $B$2*'SFV+BESS'!$I$9, (FZ277+FT278+FU278))</f>
        <v>173.61249999999998</v>
      </c>
      <c r="GA278" s="110">
        <f t="shared" si="354"/>
        <v>0</v>
      </c>
      <c r="GF278" s="251"/>
      <c r="GG278" s="41">
        <v>11.2083333333333</v>
      </c>
      <c r="GH278" s="33">
        <f t="shared" si="327"/>
        <v>0</v>
      </c>
      <c r="GI278" s="33">
        <f>Gen_Cons_Horario!B8320</f>
        <v>0</v>
      </c>
      <c r="GJ278" s="35">
        <f t="shared" ref="GJ278:GJ341" si="369">GH278-GI278</f>
        <v>0</v>
      </c>
      <c r="GK278" s="116">
        <f>IF(AND(GJ278&gt;0,GJ278*$B$4+GQ277&lt;=$B$2*'SFV+BESS'!$I$9,GJ278&lt;'SFV+BESS'!$I$7), GJ278*$B$4, IF(AND(GJ278&gt;0,GJ278*$B$4+GQ277&gt;$B$2*'SFV+BESS'!$I$9,GJ278*$B$4&lt;'SFV+BESS'!$I$7),$B$2*'SFV+BESS'!$I$9-GQ277,IF(AND(GJ278&gt;0,GJ278*$B$4+GQ277&gt;$B$2*'SFV+BESS'!$I$9,GJ278*$B$4&gt;'SFV+BESS'!$I$7,GQ277&lt;$B$2*'SFV+BESS'!$I$9),$B$2*'SFV+BESS'!$I$9-GQ277,IF(AND(GJ278&gt;0,GJ278*$B$4+GQ277&lt;=$B$2*'SFV+BESS'!$I$9,GJ278&gt;'SFV+BESS'!$I$7),'SFV+BESS'!$I$7,0))))</f>
        <v>0</v>
      </c>
      <c r="GL278" s="27">
        <f>IF(AND(GJ278&lt;0,GQ277+GJ278/$B$5&gt;$H$2,-GJ278/'Carga-Descarga Año'!$B$5&lt;'SFV+BESS'!$I$7),GJ278/$B$5,IF(AND(GJ278&lt;0,GQ277+GJ278/$B$5&gt;$H$2,-GJ278/'Carga-Descarga Año'!$B$5&gt;'SFV+BESS'!$I$7),-'SFV+BESS'!$I$7,IF(AND(GJ278&lt;0,GQ277+GJ278/$B$5&lt;$H$2),-MIN('SFV+BESS'!$I$7,GQ277-$H$2),0)))</f>
        <v>0</v>
      </c>
      <c r="GM278" s="33"/>
      <c r="GN278" s="33">
        <f t="shared" si="315"/>
        <v>0</v>
      </c>
      <c r="GO278" s="27">
        <f t="shared" si="355"/>
        <v>0</v>
      </c>
      <c r="GP278" s="27">
        <f t="shared" si="316"/>
        <v>0</v>
      </c>
      <c r="GQ278" s="28">
        <f>IF((GQ277+GK278+GL278)&gt;=$B$2*'SFV+BESS'!$I$9, $B$2*'SFV+BESS'!$I$9, (GQ277+GK278+GL278))</f>
        <v>173.61249999999998</v>
      </c>
      <c r="GR278" s="110">
        <f t="shared" si="356"/>
        <v>0</v>
      </c>
    </row>
    <row r="279" spans="1:200">
      <c r="A279" s="249"/>
      <c r="B279" s="41">
        <v>11.25</v>
      </c>
      <c r="C279" s="38">
        <f t="shared" si="298"/>
        <v>0</v>
      </c>
      <c r="D279" s="2">
        <f>Gen_Cons_Horario!B305</f>
        <v>0</v>
      </c>
      <c r="E279" s="140">
        <f t="shared" si="328"/>
        <v>0</v>
      </c>
      <c r="F279" s="116">
        <f>IF(AND(E279&gt;0,E279*$B$4+L278&lt;=$B$2*'SFV+BESS'!$I$9,E279&lt;'SFV+BESS'!$I$7), E279*$B$4, IF(AND(E279&gt;0,E279*$B$4+L278&gt;$B$2*'SFV+BESS'!$I$9,E279*$B$4&lt;'SFV+BESS'!$I$7),$B$2*'SFV+BESS'!$I$9-L278,IF(AND(E279&gt;0,E279*$B$4+L278&gt;$B$2*'SFV+BESS'!$I$9,E279*$B$4&gt;'SFV+BESS'!$I$7,L278&lt;$B$2*'SFV+BESS'!$I$9),$B$2*'SFV+BESS'!$I$9-L278,IF(AND(E279&gt;0,E279*$B$4+L278&lt;=$B$2*'SFV+BESS'!$I$9,E279&gt;'SFV+BESS'!$I$7),'SFV+BESS'!$I$7,0))))</f>
        <v>0</v>
      </c>
      <c r="G279" s="27">
        <f>IF(AND(E279&lt;0,L278+E279/$B$5&gt;$H$2,-E279/'Carga-Descarga Año'!$B$5&lt;'SFV+BESS'!$I$7),E279/$B$5,IF(AND(E279&lt;0,L278+E279/$B$5&gt;$H$2,-E279/'Carga-Descarga Año'!$B$5&gt;'SFV+BESS'!$I$7),-'SFV+BESS'!$I$7,IF(AND(E279&lt;0,L278+E279/$B$5&lt;$H$2),-MIN('SFV+BESS'!$I$7,L278-$H$2),0)))</f>
        <v>0</v>
      </c>
      <c r="I279" s="38">
        <f t="shared" si="329"/>
        <v>0</v>
      </c>
      <c r="J279" s="27">
        <f t="shared" si="331"/>
        <v>0</v>
      </c>
      <c r="K279" s="27">
        <f t="shared" si="330"/>
        <v>0</v>
      </c>
      <c r="L279" s="28">
        <f>IF((L278+F279+G279)&gt;=$B$2*'SFV+BESS'!$I$9, $B$2*'SFV+BESS'!$I$9, (L278+F279+G279))</f>
        <v>150.06407894736839</v>
      </c>
      <c r="M279" s="110">
        <f t="shared" si="332"/>
        <v>0</v>
      </c>
      <c r="R279" s="251"/>
      <c r="S279" s="41">
        <v>11.25</v>
      </c>
      <c r="T279" s="2">
        <f t="shared" si="317"/>
        <v>0</v>
      </c>
      <c r="U279" s="2">
        <f>Gen_Cons_Horario!B1049</f>
        <v>0</v>
      </c>
      <c r="V279" s="35">
        <f t="shared" si="364"/>
        <v>0</v>
      </c>
      <c r="W279" s="116">
        <f>IF(AND(V279&gt;0,V279*$B$4+AC278&lt;=$B$2*'SFV+BESS'!$I$9,V279&lt;'SFV+BESS'!$I$7), V279*$B$4, IF(AND(V279&gt;0,V279*$B$4+AC278&gt;$B$2*'SFV+BESS'!$I$9,V279*$B$4&lt;'SFV+BESS'!$I$7),$B$2*'SFV+BESS'!$I$9-AC278,IF(AND(V279&gt;0,V279*$B$4+AC278&gt;$B$2*'SFV+BESS'!$I$9,V279*$B$4&gt;'SFV+BESS'!$I$7,AC278&lt;$B$2*'SFV+BESS'!$I$9),$B$2*'SFV+BESS'!$I$9-AC278,IF(AND(V279&gt;0,V279*$B$4+AC278&lt;=$B$2*'SFV+BESS'!$I$9,V279&gt;'SFV+BESS'!$I$7),'SFV+BESS'!$I$7,0))))</f>
        <v>0</v>
      </c>
      <c r="X279" s="27">
        <f>IF(AND(V279&lt;0,AC278+V279/$B$5&gt;$H$2,-V279/'Carga-Descarga Año'!$B$5&lt;'SFV+BESS'!$I$7),V279/$B$5,IF(AND(V279&lt;0,AC278+V279/$B$5&gt;$H$2,-V279/'Carga-Descarga Año'!$B$5&gt;'SFV+BESS'!$I$7),-'SFV+BESS'!$I$7,IF(AND(V279&lt;0,AC278+V279/$B$5&lt;$H$2),-MIN('SFV+BESS'!$I$7,AC278-$H$2),0)))</f>
        <v>0</v>
      </c>
      <c r="Z279" s="33">
        <f t="shared" si="358"/>
        <v>0</v>
      </c>
      <c r="AA279" s="27">
        <f t="shared" si="333"/>
        <v>0</v>
      </c>
      <c r="AB279" s="27">
        <f t="shared" si="357"/>
        <v>0</v>
      </c>
      <c r="AC279" s="28">
        <f>IF((AC278+W279+X279)&gt;=$B$2*'SFV+BESS'!$I$9, $B$2*'SFV+BESS'!$I$9, (AC278+W279+X279))</f>
        <v>173.61249999999998</v>
      </c>
      <c r="AD279" s="110">
        <f t="shared" si="334"/>
        <v>0</v>
      </c>
      <c r="AI279" s="251"/>
      <c r="AJ279" s="41">
        <v>11.25</v>
      </c>
      <c r="AK279" s="52">
        <f t="shared" si="318"/>
        <v>0</v>
      </c>
      <c r="AL279" s="33">
        <f>Gen_Cons_Horario!B1721</f>
        <v>0</v>
      </c>
      <c r="AM279" s="35">
        <f t="shared" si="365"/>
        <v>0</v>
      </c>
      <c r="AN279" s="116">
        <f>IF(AND(AM279&gt;0,AM279*$B$4+AT278&lt;=$B$2*'SFV+BESS'!$I$9,AM279&lt;'SFV+BESS'!$I$7), AM279*$B$4, IF(AND(AM279&gt;0,AM279*$B$4+AT278&gt;$B$2*'SFV+BESS'!$I$9,AM279*$B$4&lt;'SFV+BESS'!$I$7),$B$2*'SFV+BESS'!$I$9-AT278,IF(AND(AM279&gt;0,AM279*$B$4+AT278&gt;$B$2*'SFV+BESS'!$I$9,AM279*$B$4&gt;'SFV+BESS'!$I$7,AT278&lt;$B$2*'SFV+BESS'!$I$9),$B$2*'SFV+BESS'!$I$9-AT278,IF(AND(AM279&gt;0,AM279*$B$4+AT278&lt;=$B$2*'SFV+BESS'!$I$9,AM279&gt;'SFV+BESS'!$I$7),'SFV+BESS'!$I$7,0))))</f>
        <v>0</v>
      </c>
      <c r="AO279" s="27">
        <f>IF(AND(AM279&lt;0,AT278+AM279/$B$5&gt;$H$2,-AM279/'Carga-Descarga Año'!$B$5&lt;'SFV+BESS'!$I$7),AM279/$B$5,IF(AND(AM279&lt;0,AT278+AM279/$B$5&gt;$H$2,-AM279/'Carga-Descarga Año'!$B$5&gt;'SFV+BESS'!$I$7),-'SFV+BESS'!$I$7,IF(AND(AM279&lt;0,AT278+AM279/$B$5&lt;$H$2),-MIN('SFV+BESS'!$I$7,AT278-$H$2),0)))</f>
        <v>0</v>
      </c>
      <c r="AP279" s="33"/>
      <c r="AQ279" s="33">
        <f t="shared" si="299"/>
        <v>0</v>
      </c>
      <c r="AR279" s="27">
        <f t="shared" si="335"/>
        <v>0</v>
      </c>
      <c r="AS279" s="27">
        <f t="shared" si="300"/>
        <v>0</v>
      </c>
      <c r="AT279" s="28">
        <f>IF((AT278+AN279+AO279)&gt;=$B$2*'SFV+BESS'!$I$9, $B$2*'SFV+BESS'!$I$9, (AT278+AN279+AO279))</f>
        <v>172.53218491635695</v>
      </c>
      <c r="AU279" s="110">
        <f t="shared" si="336"/>
        <v>0</v>
      </c>
      <c r="AZ279" s="251"/>
      <c r="BA279" s="41">
        <v>11.25</v>
      </c>
      <c r="BB279" s="33">
        <f t="shared" si="319"/>
        <v>0</v>
      </c>
      <c r="BC279" s="33">
        <f>Gen_Cons_Horario!B2465</f>
        <v>0</v>
      </c>
      <c r="BD279" s="35">
        <f t="shared" si="366"/>
        <v>0</v>
      </c>
      <c r="BE279" s="116">
        <f>IF(AND(BD279&gt;0,BD279*$B$4+BK278&lt;=$B$2*'SFV+BESS'!$I$9,BD279&lt;'SFV+BESS'!$I$7), BD279*$B$4, IF(AND(BD279&gt;0,BD279*$B$4+BK278&gt;$B$2*'SFV+BESS'!$I$9,BD279*$B$4&lt;'SFV+BESS'!$I$7),$B$2*'SFV+BESS'!$I$9-BK278,IF(AND(BD279&gt;0,BD279*$B$4+BK278&gt;$B$2*'SFV+BESS'!$I$9,BD279*$B$4&gt;'SFV+BESS'!$I$7,BK278&lt;$B$2*'SFV+BESS'!$I$9),$B$2*'SFV+BESS'!$I$9-BK278,IF(AND(BD279&gt;0,BD279*$B$4+BK278&lt;=$B$2*'SFV+BESS'!$I$9,BD279&gt;'SFV+BESS'!$I$7),'SFV+BESS'!$I$7,0))))</f>
        <v>0</v>
      </c>
      <c r="BF279" s="27">
        <f>IF(AND(BD279&lt;0,BK278+BD279/$B$5&gt;$H$2,-BD279/'Carga-Descarga Año'!$B$5&lt;'SFV+BESS'!$I$7),BD279/$B$5,IF(AND(BD279&lt;0,BK278+BD279/$B$5&gt;$H$2,-BD279/'Carga-Descarga Año'!$B$5&gt;'SFV+BESS'!$I$7),-'SFV+BESS'!$I$7,IF(AND(BD279&lt;0,BK278+BD279/$B$5&lt;$H$2),-MIN('SFV+BESS'!$I$7,BK278-$H$2),0)))</f>
        <v>0</v>
      </c>
      <c r="BG279" s="33"/>
      <c r="BH279" s="33">
        <f t="shared" si="301"/>
        <v>0</v>
      </c>
      <c r="BI279" s="27">
        <f t="shared" si="337"/>
        <v>0</v>
      </c>
      <c r="BJ279" s="27">
        <f t="shared" si="302"/>
        <v>0</v>
      </c>
      <c r="BK279" s="28">
        <f>IF((BK278+BE279+BF279)&gt;=$B$2*'SFV+BESS'!$I$9, $B$2*'SFV+BESS'!$I$9, (BK278+BE279+BF279))</f>
        <v>173.61249999999998</v>
      </c>
      <c r="BL279" s="110">
        <f t="shared" si="338"/>
        <v>0</v>
      </c>
      <c r="BQ279" s="251"/>
      <c r="BR279" s="41">
        <v>11.25</v>
      </c>
      <c r="BS279" s="33">
        <f t="shared" si="320"/>
        <v>0</v>
      </c>
      <c r="BT279" s="33">
        <f>Gen_Cons_Horario!B3185</f>
        <v>0</v>
      </c>
      <c r="BU279" s="35">
        <f t="shared" si="367"/>
        <v>0</v>
      </c>
      <c r="BV279" s="116">
        <f>IF(AND(BU279&gt;0,BU279*$B$4+CB278&lt;=$B$2*'SFV+BESS'!$I$9,BU279&lt;'SFV+BESS'!$I$7), BU279*$B$4, IF(AND(BU279&gt;0,BU279*$B$4+CB278&gt;$B$2*'SFV+BESS'!$I$9,BU279*$B$4&lt;'SFV+BESS'!$I$7),$B$2*'SFV+BESS'!$I$9-CB278,IF(AND(BU279&gt;0,BU279*$B$4+CB278&gt;$B$2*'SFV+BESS'!$I$9,BU279*$B$4&gt;'SFV+BESS'!$I$7,CB278&lt;$B$2*'SFV+BESS'!$I$9),$B$2*'SFV+BESS'!$I$9-CB278,IF(AND(BU279&gt;0,BU279*$B$4+CB278&lt;=$B$2*'SFV+BESS'!$I$9,BU279&gt;'SFV+BESS'!$I$7),'SFV+BESS'!$I$7,0))))</f>
        <v>0</v>
      </c>
      <c r="BW279" s="27">
        <f>IF(AND(BU279&lt;0,CB278+BU279/$B$5&gt;$H$2,-BU279/'Carga-Descarga Año'!$B$5&lt;'SFV+BESS'!$I$7),BU279/$B$5,IF(AND(BU279&lt;0,CB278+BU279/$B$5&gt;$H$2,-BU279/'Carga-Descarga Año'!$B$5&gt;'SFV+BESS'!$I$7),-'SFV+BESS'!$I$7,IF(AND(BU279&lt;0,CB278+BU279/$B$5&lt;$H$2),-MIN('SFV+BESS'!$I$7,CB278-$H$2),0)))</f>
        <v>0</v>
      </c>
      <c r="BX279" s="33"/>
      <c r="BY279" s="33">
        <f t="shared" si="303"/>
        <v>0</v>
      </c>
      <c r="BZ279" s="27">
        <f t="shared" si="339"/>
        <v>0</v>
      </c>
      <c r="CA279" s="27">
        <f t="shared" si="340"/>
        <v>0</v>
      </c>
      <c r="CB279" s="28">
        <f>IF((CB278+BV279+BW279)&gt;=$B$2*'SFV+BESS'!$I$9, $B$2*'SFV+BESS'!$I$9, (CB278+BV279+BW279))</f>
        <v>173.61249999999998</v>
      </c>
      <c r="CC279" s="110">
        <f t="shared" si="341"/>
        <v>0</v>
      </c>
      <c r="CH279" s="251"/>
      <c r="CI279" s="41">
        <v>11.25</v>
      </c>
      <c r="CJ279" s="33">
        <f t="shared" si="321"/>
        <v>0</v>
      </c>
      <c r="CK279" s="33">
        <f>Gen_Cons_Horario!B3929</f>
        <v>0</v>
      </c>
      <c r="CL279" s="35">
        <f t="shared" si="368"/>
        <v>0</v>
      </c>
      <c r="CM279" s="116">
        <f>IF(AND(CL279&gt;0,CL279*$B$4+CS278&lt;=$B$2*'SFV+BESS'!$I$9,CL279&lt;'SFV+BESS'!$I$7), CL279*$B$4, IF(AND(CL279&gt;0,CL279*$B$4+CS278&gt;$B$2*'SFV+BESS'!$I$9,CL279*$B$4&lt;'SFV+BESS'!$I$7),$B$2*'SFV+BESS'!$I$9-CS278,IF(AND(CL279&gt;0,CL279*$B$4+CS278&gt;$B$2*'SFV+BESS'!$I$9,CL279*$B$4&gt;'SFV+BESS'!$I$7,CS278&lt;$B$2*'SFV+BESS'!$I$9),$B$2*'SFV+BESS'!$I$9-CS278,IF(AND(CL279&gt;0,CL279*$B$4+CS278&lt;=$B$2*'SFV+BESS'!$I$9,CL279&gt;'SFV+BESS'!$I$7),'SFV+BESS'!$I$7,0))))</f>
        <v>0</v>
      </c>
      <c r="CN279" s="27">
        <f>IF(AND(CL279&lt;0,CS278+CL279/$B$5&gt;$H$2,-CL279/'Carga-Descarga Año'!$B$5&lt;'SFV+BESS'!$I$7),CL279/$B$5,IF(AND(CL279&lt;0,CS278+CL279/$B$5&gt;$H$2,-CL279/'Carga-Descarga Año'!$B$5&gt;'SFV+BESS'!$I$7),-'SFV+BESS'!$I$7,IF(AND(CL279&lt;0,CS278+CL279/$B$5&lt;$H$2),-MIN('SFV+BESS'!$I$7,CS278-$H$2),0)))</f>
        <v>0</v>
      </c>
      <c r="CO279" s="33"/>
      <c r="CP279" s="33">
        <f t="shared" si="304"/>
        <v>0</v>
      </c>
      <c r="CQ279" s="27">
        <f t="shared" si="342"/>
        <v>0</v>
      </c>
      <c r="CR279" s="27">
        <f t="shared" si="305"/>
        <v>0</v>
      </c>
      <c r="CS279" s="28">
        <f>IF((CS278+CM279+CN279)&gt;=$B$2*'SFV+BESS'!$I$9, $B$2*'SFV+BESS'!$I$9, (CS278+CM279+CN279))</f>
        <v>173.61249999999998</v>
      </c>
      <c r="CT279" s="110">
        <f t="shared" si="343"/>
        <v>0</v>
      </c>
      <c r="CY279" s="251"/>
      <c r="CZ279" s="41">
        <v>11.25</v>
      </c>
      <c r="DA279" s="33">
        <f t="shared" si="322"/>
        <v>0</v>
      </c>
      <c r="DB279" s="33">
        <f>Gen_Cons_Horario!B4649</f>
        <v>0</v>
      </c>
      <c r="DC279" s="35">
        <f t="shared" si="359"/>
        <v>0</v>
      </c>
      <c r="DD279" s="116">
        <f>IF(AND(DC279&gt;0,DC279*$B$4+DJ278&lt;=$B$2*'SFV+BESS'!$I$9,DC279&lt;'SFV+BESS'!$I$7), DC279*$B$4, IF(AND(DC279&gt;0,DC279*$B$4+DJ278&gt;$B$2*'SFV+BESS'!$I$9,DC279*$B$4&lt;'SFV+BESS'!$I$7),$B$2*'SFV+BESS'!$I$9-DJ278,IF(AND(DC279&gt;0,DC279*$B$4+DJ278&gt;$B$2*'SFV+BESS'!$I$9,DC279*$B$4&gt;'SFV+BESS'!$I$7,DJ278&lt;$B$2*'SFV+BESS'!$I$9),$B$2*'SFV+BESS'!$I$9-DJ278,IF(AND(DC279&gt;0,DC279*$B$4+DJ278&lt;=$B$2*'SFV+BESS'!$I$9,DC279&gt;'SFV+BESS'!$I$7),'SFV+BESS'!$I$7,0))))</f>
        <v>0</v>
      </c>
      <c r="DE279" s="27">
        <f>IF(AND(DC279&lt;0,DJ278+DC279/$B$5&gt;$H$2,-DC279/'Carga-Descarga Año'!$B$5&lt;'SFV+BESS'!$I$7),DC279/$B$5,IF(AND(DC279&lt;0,DJ278+DC279/$B$5&gt;$H$2,-DC279/'Carga-Descarga Año'!$B$5&gt;'SFV+BESS'!$I$7),-'SFV+BESS'!$I$7,IF(AND(DC279&lt;0,DJ278+DC279/$B$5&lt;$H$2),-MIN('SFV+BESS'!$I$7,DJ278-$H$2),0)))</f>
        <v>0</v>
      </c>
      <c r="DF279" s="33"/>
      <c r="DG279" s="33">
        <f t="shared" si="306"/>
        <v>0</v>
      </c>
      <c r="DH279" s="27">
        <f t="shared" si="344"/>
        <v>0</v>
      </c>
      <c r="DI279" s="27">
        <f t="shared" si="345"/>
        <v>0</v>
      </c>
      <c r="DJ279" s="28">
        <f>IF((DJ278+DD279+DE279)&gt;=$B$2*'SFV+BESS'!$I$9, $B$2*'SFV+BESS'!$I$9, (DJ278+DD279+DE279))</f>
        <v>173.61249999999998</v>
      </c>
      <c r="DK279" s="110">
        <f t="shared" si="346"/>
        <v>0</v>
      </c>
      <c r="DP279" s="251"/>
      <c r="DQ279" s="41">
        <v>11.25</v>
      </c>
      <c r="DR279" s="33">
        <f t="shared" si="323"/>
        <v>0</v>
      </c>
      <c r="DS279" s="33">
        <f>Gen_Cons_Horario!B5393</f>
        <v>0</v>
      </c>
      <c r="DT279" s="35">
        <f t="shared" si="360"/>
        <v>0</v>
      </c>
      <c r="DU279" s="116">
        <f>IF(AND(DT279&gt;0,DT279*$B$4+EA278&lt;=$B$2*'SFV+BESS'!$I$9,DT279&lt;'SFV+BESS'!$I$7), DT279*$B$4, IF(AND(DT279&gt;0,DT279*$B$4+EA278&gt;$B$2*'SFV+BESS'!$I$9,DT279*$B$4&lt;'SFV+BESS'!$I$7),$B$2*'SFV+BESS'!$I$9-EA278,IF(AND(DT279&gt;0,DT279*$B$4+EA278&gt;$B$2*'SFV+BESS'!$I$9,DT279*$B$4&gt;'SFV+BESS'!$I$7,EA278&lt;$B$2*'SFV+BESS'!$I$9),$B$2*'SFV+BESS'!$I$9-EA278,IF(AND(DT279&gt;0,DT279*$B$4+EA278&lt;=$B$2*'SFV+BESS'!$I$9,DT279&gt;'SFV+BESS'!$I$7),'SFV+BESS'!$I$7,0))))</f>
        <v>0</v>
      </c>
      <c r="DV279" s="27">
        <f>IF(AND(DT279&lt;0,EA278+DT279/$B$5&gt;$H$2,-DT279/'Carga-Descarga Año'!$B$5&lt;'SFV+BESS'!$I$7),DT279/$B$5,IF(AND(DT279&lt;0,EA278+DT279/$B$5&gt;$H$2,-DT279/'Carga-Descarga Año'!$B$5&gt;'SFV+BESS'!$I$7),-'SFV+BESS'!$I$7,IF(AND(DT279&lt;0,EA278+DT279/$B$5&lt;$H$2),-MIN('SFV+BESS'!$I$7,EA278-$H$2),0)))</f>
        <v>0</v>
      </c>
      <c r="DW279" s="33"/>
      <c r="DX279" s="33">
        <f t="shared" si="307"/>
        <v>0</v>
      </c>
      <c r="DY279" s="27">
        <f t="shared" si="347"/>
        <v>0</v>
      </c>
      <c r="DZ279" s="27">
        <f t="shared" si="308"/>
        <v>0</v>
      </c>
      <c r="EA279" s="28">
        <f>IF((EA278+DU279+DV279)&gt;=$B$2*'SFV+BESS'!$I$9, $B$2*'SFV+BESS'!$I$9, (EA278+DU279+DV279))</f>
        <v>173.61249999999998</v>
      </c>
      <c r="EB279" s="110">
        <f t="shared" si="348"/>
        <v>0</v>
      </c>
      <c r="EG279" s="251"/>
      <c r="EH279" s="41">
        <v>11.25</v>
      </c>
      <c r="EI279" s="33">
        <f t="shared" si="324"/>
        <v>0</v>
      </c>
      <c r="EJ279" s="33">
        <f>Gen_Cons_Horario!B6137</f>
        <v>0</v>
      </c>
      <c r="EK279" s="35">
        <f t="shared" si="361"/>
        <v>0</v>
      </c>
      <c r="EL279" s="116">
        <f>IF(AND(EK279&gt;0,EK279*$B$4+ER278&lt;=$B$2*'SFV+BESS'!$I$9,EK279&lt;'SFV+BESS'!$I$7), EK279*$B$4, IF(AND(EK279&gt;0,EK279*$B$4+ER278&gt;$B$2*'SFV+BESS'!$I$9,EK279*$B$4&lt;'SFV+BESS'!$I$7),$B$2*'SFV+BESS'!$I$9-ER278,IF(AND(EK279&gt;0,EK279*$B$4+ER278&gt;$B$2*'SFV+BESS'!$I$9,EK279*$B$4&gt;'SFV+BESS'!$I$7,ER278&lt;$B$2*'SFV+BESS'!$I$9),$B$2*'SFV+BESS'!$I$9-ER278,IF(AND(EK279&gt;0,EK279*$B$4+ER278&lt;=$B$2*'SFV+BESS'!$I$9,EK279&gt;'SFV+BESS'!$I$7),'SFV+BESS'!$I$7,0))))</f>
        <v>0</v>
      </c>
      <c r="EM279" s="27">
        <f>IF(AND(EK279&lt;0,ER278+EK279/$B$5&gt;$H$2,-EK279/'Carga-Descarga Año'!$B$5&lt;'SFV+BESS'!$I$7),EK279/$B$5,IF(AND(EK279&lt;0,ER278+EK279/$B$5&gt;$H$2,-EK279/'Carga-Descarga Año'!$B$5&gt;'SFV+BESS'!$I$7),-'SFV+BESS'!$I$7,IF(AND(EK279&lt;0,ER278+EK279/$B$5&lt;$H$2),-MIN('SFV+BESS'!$I$7,ER278-$H$2),0)))</f>
        <v>0</v>
      </c>
      <c r="EN279" s="33"/>
      <c r="EO279" s="33">
        <f t="shared" si="309"/>
        <v>0</v>
      </c>
      <c r="EP279" s="27">
        <f t="shared" si="349"/>
        <v>0</v>
      </c>
      <c r="EQ279" s="27">
        <f t="shared" si="310"/>
        <v>0</v>
      </c>
      <c r="ER279" s="28">
        <f>IF((ER278+EL279+EM279)&gt;=$B$2*'SFV+BESS'!$I$9, $B$2*'SFV+BESS'!$I$9, (ER278+EL279+EM279))</f>
        <v>173.61249999999998</v>
      </c>
      <c r="ES279" s="110">
        <f t="shared" si="350"/>
        <v>0</v>
      </c>
      <c r="EX279" s="251"/>
      <c r="EY279" s="41">
        <v>11.25</v>
      </c>
      <c r="EZ279" s="33">
        <f t="shared" si="325"/>
        <v>0</v>
      </c>
      <c r="FA279" s="33">
        <f>Gen_Cons_Horario!B6857</f>
        <v>0</v>
      </c>
      <c r="FB279" s="35">
        <f t="shared" si="362"/>
        <v>0</v>
      </c>
      <c r="FC279" s="116">
        <f>IF(AND(FB279&gt;0,FB279*$B$4+FI278&lt;=$B$2*'SFV+BESS'!$I$9,FB279&lt;'SFV+BESS'!$I$7), FB279*$B$4, IF(AND(FB279&gt;0,FB279*$B$4+FI278&gt;$B$2*'SFV+BESS'!$I$9,FB279*$B$4&lt;'SFV+BESS'!$I$7),$B$2*'SFV+BESS'!$I$9-FI278,IF(AND(FB279&gt;0,FB279*$B$4+FI278&gt;$B$2*'SFV+BESS'!$I$9,FB279*$B$4&gt;'SFV+BESS'!$I$7,FI278&lt;$B$2*'SFV+BESS'!$I$9),$B$2*'SFV+BESS'!$I$9-FI278,IF(AND(FB279&gt;0,FB279*$B$4+FI278&lt;=$B$2*'SFV+BESS'!$I$9,FB279&gt;'SFV+BESS'!$I$7),'SFV+BESS'!$I$7,0))))</f>
        <v>0</v>
      </c>
      <c r="FD279" s="27">
        <f>IF(AND(FB279&lt;0,FI278+FB279/$B$5&gt;$H$2,-FB279/'Carga-Descarga Año'!$B$5&lt;'SFV+BESS'!$I$7),FB279/$B$5,IF(AND(FB279&lt;0,FI278+FB279/$B$5&gt;$H$2,-FB279/'Carga-Descarga Año'!$B$5&gt;'SFV+BESS'!$I$7),-'SFV+BESS'!$I$7,IF(AND(FB279&lt;0,FI278+FB279/$B$5&lt;$H$2),-MIN('SFV+BESS'!$I$7,FI278-$H$2),0)))</f>
        <v>0</v>
      </c>
      <c r="FE279" s="33"/>
      <c r="FF279" s="33">
        <f t="shared" si="311"/>
        <v>0</v>
      </c>
      <c r="FG279" s="27">
        <f t="shared" si="351"/>
        <v>0</v>
      </c>
      <c r="FH279" s="27">
        <f t="shared" si="312"/>
        <v>0</v>
      </c>
      <c r="FI279" s="28">
        <f>IF((FI278+FC279+FD279)&gt;=$B$2*'SFV+BESS'!$I$9, $B$2*'SFV+BESS'!$I$9, (FI278+FC279+FD279))</f>
        <v>173.61249999999998</v>
      </c>
      <c r="FJ279" s="110">
        <f t="shared" si="352"/>
        <v>0</v>
      </c>
      <c r="FO279" s="251"/>
      <c r="FP279" s="41">
        <v>11.25</v>
      </c>
      <c r="FQ279" s="33">
        <f t="shared" si="326"/>
        <v>1.7899719636822458</v>
      </c>
      <c r="FR279" s="33">
        <f>Gen_Cons_Horario!B7601</f>
        <v>0</v>
      </c>
      <c r="FS279" s="35">
        <f t="shared" si="363"/>
        <v>1.7899719636822458</v>
      </c>
      <c r="FT279" s="116">
        <f>IF(AND(FS279&gt;0,FS279*$B$4+FZ278&lt;=$B$2*'SFV+BESS'!$I$9,FS279&lt;'SFV+BESS'!$I$7), FS279*$B$4, IF(AND(FS279&gt;0,FS279*$B$4+FZ278&gt;$B$2*'SFV+BESS'!$I$9,FS279*$B$4&lt;'SFV+BESS'!$I$7),$B$2*'SFV+BESS'!$I$9-FZ278,IF(AND(FS279&gt;0,FS279*$B$4+FZ278&gt;$B$2*'SFV+BESS'!$I$9,FS279*$B$4&gt;'SFV+BESS'!$I$7,FZ278&lt;$B$2*'SFV+BESS'!$I$9),$B$2*'SFV+BESS'!$I$9-FZ278,IF(AND(FS279&gt;0,FS279*$B$4+FZ278&lt;=$B$2*'SFV+BESS'!$I$9,FS279&gt;'SFV+BESS'!$I$7),'SFV+BESS'!$I$7,0))))</f>
        <v>0</v>
      </c>
      <c r="FU279" s="27">
        <f>IF(AND(FS279&lt;0,FZ278+FS279/$B$5&gt;$H$2,-FS279/'Carga-Descarga Año'!$B$5&lt;'SFV+BESS'!$I$7),FS279/$B$5,IF(AND(FS279&lt;0,FZ278+FS279/$B$5&gt;$H$2,-FS279/'Carga-Descarga Año'!$B$5&gt;'SFV+BESS'!$I$7),-'SFV+BESS'!$I$7,IF(AND(FS279&lt;0,FZ278+FS279/$B$5&lt;$H$2),-MIN('SFV+BESS'!$I$7,FZ278-$H$2),0)))</f>
        <v>0</v>
      </c>
      <c r="FV279" s="33"/>
      <c r="FW279" s="33">
        <f t="shared" si="313"/>
        <v>0</v>
      </c>
      <c r="FX279" s="27">
        <f t="shared" si="353"/>
        <v>0</v>
      </c>
      <c r="FY279" s="27">
        <f t="shared" si="314"/>
        <v>0</v>
      </c>
      <c r="FZ279" s="28">
        <f>IF((FZ278+FT279+FU279)&gt;=$B$2*'SFV+BESS'!$I$9, $B$2*'SFV+BESS'!$I$9, (FZ278+FT279+FU279))</f>
        <v>173.61249999999998</v>
      </c>
      <c r="GA279" s="110">
        <f t="shared" si="354"/>
        <v>1.7899719636822458</v>
      </c>
      <c r="GF279" s="251"/>
      <c r="GG279" s="41">
        <v>11.25</v>
      </c>
      <c r="GH279" s="33">
        <f t="shared" si="327"/>
        <v>3.3744743042418284</v>
      </c>
      <c r="GI279" s="33">
        <f>Gen_Cons_Horario!B8321</f>
        <v>0</v>
      </c>
      <c r="GJ279" s="35">
        <f t="shared" si="369"/>
        <v>3.3744743042418284</v>
      </c>
      <c r="GK279" s="116">
        <f>IF(AND(GJ279&gt;0,GJ279*$B$4+GQ278&lt;=$B$2*'SFV+BESS'!$I$9,GJ279&lt;'SFV+BESS'!$I$7), GJ279*$B$4, IF(AND(GJ279&gt;0,GJ279*$B$4+GQ278&gt;$B$2*'SFV+BESS'!$I$9,GJ279*$B$4&lt;'SFV+BESS'!$I$7),$B$2*'SFV+BESS'!$I$9-GQ278,IF(AND(GJ279&gt;0,GJ279*$B$4+GQ278&gt;$B$2*'SFV+BESS'!$I$9,GJ279*$B$4&gt;'SFV+BESS'!$I$7,GQ278&lt;$B$2*'SFV+BESS'!$I$9),$B$2*'SFV+BESS'!$I$9-GQ278,IF(AND(GJ279&gt;0,GJ279*$B$4+GQ278&lt;=$B$2*'SFV+BESS'!$I$9,GJ279&gt;'SFV+BESS'!$I$7),'SFV+BESS'!$I$7,0))))</f>
        <v>0</v>
      </c>
      <c r="GL279" s="27">
        <f>IF(AND(GJ279&lt;0,GQ278+GJ279/$B$5&gt;$H$2,-GJ279/'Carga-Descarga Año'!$B$5&lt;'SFV+BESS'!$I$7),GJ279/$B$5,IF(AND(GJ279&lt;0,GQ278+GJ279/$B$5&gt;$H$2,-GJ279/'Carga-Descarga Año'!$B$5&gt;'SFV+BESS'!$I$7),-'SFV+BESS'!$I$7,IF(AND(GJ279&lt;0,GQ278+GJ279/$B$5&lt;$H$2),-MIN('SFV+BESS'!$I$7,GQ278-$H$2),0)))</f>
        <v>0</v>
      </c>
      <c r="GM279" s="33"/>
      <c r="GN279" s="33">
        <f t="shared" si="315"/>
        <v>0</v>
      </c>
      <c r="GO279" s="27">
        <f t="shared" si="355"/>
        <v>0</v>
      </c>
      <c r="GP279" s="27">
        <f t="shared" si="316"/>
        <v>0</v>
      </c>
      <c r="GQ279" s="28">
        <f>IF((GQ278+GK279+GL279)&gt;=$B$2*'SFV+BESS'!$I$9, $B$2*'SFV+BESS'!$I$9, (GQ278+GK279+GL279))</f>
        <v>173.61249999999998</v>
      </c>
      <c r="GR279" s="110">
        <f t="shared" si="356"/>
        <v>3.3744743042418284</v>
      </c>
    </row>
    <row r="280" spans="1:200">
      <c r="A280" s="249"/>
      <c r="B280" s="41">
        <v>11.2916666666667</v>
      </c>
      <c r="C280" s="38">
        <f t="shared" si="298"/>
        <v>31.909413679744592</v>
      </c>
      <c r="D280" s="2">
        <f>Gen_Cons_Horario!B306</f>
        <v>0</v>
      </c>
      <c r="E280" s="140">
        <f t="shared" si="328"/>
        <v>31.909413679744592</v>
      </c>
      <c r="F280" s="116">
        <f>IF(AND(E280&gt;0,E280*$B$4+L279&lt;=$B$2*'SFV+BESS'!$I$9,E280&lt;'SFV+BESS'!$I$7), E280*$B$4, IF(AND(E280&gt;0,E280*$B$4+L279&gt;$B$2*'SFV+BESS'!$I$9,E280*$B$4&lt;'SFV+BESS'!$I$7),$B$2*'SFV+BESS'!$I$9-L279,IF(AND(E280&gt;0,E280*$B$4+L279&gt;$B$2*'SFV+BESS'!$I$9,E280*$B$4&gt;'SFV+BESS'!$I$7,L279&lt;$B$2*'SFV+BESS'!$I$9),$B$2*'SFV+BESS'!$I$9-L279,IF(AND(E280&gt;0,E280*$B$4+L279&lt;=$B$2*'SFV+BESS'!$I$9,E280&gt;'SFV+BESS'!$I$7),'SFV+BESS'!$I$7,0))))</f>
        <v>23.548421052631596</v>
      </c>
      <c r="G280" s="27">
        <f>IF(AND(E280&lt;0,L279+E280/$B$5&gt;$H$2,-E280/'Carga-Descarga Año'!$B$5&lt;'SFV+BESS'!$I$7),E280/$B$5,IF(AND(E280&lt;0,L279+E280/$B$5&gt;$H$2,-E280/'Carga-Descarga Año'!$B$5&gt;'SFV+BESS'!$I$7),-'SFV+BESS'!$I$7,IF(AND(E280&lt;0,L279+E280/$B$5&lt;$H$2),-MIN('SFV+BESS'!$I$7,L279-$H$2),0)))</f>
        <v>0</v>
      </c>
      <c r="I280" s="38">
        <f t="shared" si="329"/>
        <v>0</v>
      </c>
      <c r="J280" s="27">
        <f t="shared" si="331"/>
        <v>0</v>
      </c>
      <c r="K280" s="27">
        <f t="shared" si="330"/>
        <v>0</v>
      </c>
      <c r="L280" s="28">
        <f>IF((L279+F280+G280)&gt;=$B$2*'SFV+BESS'!$I$9, $B$2*'SFV+BESS'!$I$9, (L279+F280+G280))</f>
        <v>173.61249999999998</v>
      </c>
      <c r="M280" s="110">
        <f t="shared" si="332"/>
        <v>7.1216020453955409</v>
      </c>
      <c r="R280" s="251"/>
      <c r="S280" s="41">
        <v>11.2916666666667</v>
      </c>
      <c r="T280" s="2">
        <f t="shared" si="317"/>
        <v>11.29025511961377</v>
      </c>
      <c r="U280" s="2">
        <f>Gen_Cons_Horario!B1050</f>
        <v>0</v>
      </c>
      <c r="V280" s="35">
        <f t="shared" si="364"/>
        <v>11.29025511961377</v>
      </c>
      <c r="W280" s="116">
        <f>IF(AND(V280&gt;0,V280*$B$4+AC279&lt;=$B$2*'SFV+BESS'!$I$9,V280&lt;'SFV+BESS'!$I$7), V280*$B$4, IF(AND(V280&gt;0,V280*$B$4+AC279&gt;$B$2*'SFV+BESS'!$I$9,V280*$B$4&lt;'SFV+BESS'!$I$7),$B$2*'SFV+BESS'!$I$9-AC279,IF(AND(V280&gt;0,V280*$B$4+AC279&gt;$B$2*'SFV+BESS'!$I$9,V280*$B$4&gt;'SFV+BESS'!$I$7,AC279&lt;$B$2*'SFV+BESS'!$I$9),$B$2*'SFV+BESS'!$I$9-AC279,IF(AND(V280&gt;0,V280*$B$4+AC279&lt;=$B$2*'SFV+BESS'!$I$9,V280&gt;'SFV+BESS'!$I$7),'SFV+BESS'!$I$7,0))))</f>
        <v>0</v>
      </c>
      <c r="X280" s="27">
        <f>IF(AND(V280&lt;0,AC279+V280/$B$5&gt;$H$2,-V280/'Carga-Descarga Año'!$B$5&lt;'SFV+BESS'!$I$7),V280/$B$5,IF(AND(V280&lt;0,AC279+V280/$B$5&gt;$H$2,-V280/'Carga-Descarga Año'!$B$5&gt;'SFV+BESS'!$I$7),-'SFV+BESS'!$I$7,IF(AND(V280&lt;0,AC279+V280/$B$5&lt;$H$2),-MIN('SFV+BESS'!$I$7,AC279-$H$2),0)))</f>
        <v>0</v>
      </c>
      <c r="Z280" s="33">
        <f t="shared" si="358"/>
        <v>0</v>
      </c>
      <c r="AA280" s="27">
        <f t="shared" si="333"/>
        <v>0</v>
      </c>
      <c r="AB280" s="27">
        <f t="shared" si="357"/>
        <v>0</v>
      </c>
      <c r="AC280" s="28">
        <f>IF((AC279+W280+X280)&gt;=$B$2*'SFV+BESS'!$I$9, $B$2*'SFV+BESS'!$I$9, (AC279+W280+X280))</f>
        <v>173.61249999999998</v>
      </c>
      <c r="AD280" s="110">
        <f t="shared" si="334"/>
        <v>11.29025511961377</v>
      </c>
      <c r="AI280" s="251"/>
      <c r="AJ280" s="41">
        <v>11.2916666666667</v>
      </c>
      <c r="AK280" s="52">
        <f t="shared" si="318"/>
        <v>0</v>
      </c>
      <c r="AL280" s="33">
        <f>Gen_Cons_Horario!B1722</f>
        <v>0</v>
      </c>
      <c r="AM280" s="35">
        <f t="shared" si="365"/>
        <v>0</v>
      </c>
      <c r="AN280" s="116">
        <f>IF(AND(AM280&gt;0,AM280*$B$4+AT279&lt;=$B$2*'SFV+BESS'!$I$9,AM280&lt;'SFV+BESS'!$I$7), AM280*$B$4, IF(AND(AM280&gt;0,AM280*$B$4+AT279&gt;$B$2*'SFV+BESS'!$I$9,AM280*$B$4&lt;'SFV+BESS'!$I$7),$B$2*'SFV+BESS'!$I$9-AT279,IF(AND(AM280&gt;0,AM280*$B$4+AT279&gt;$B$2*'SFV+BESS'!$I$9,AM280*$B$4&gt;'SFV+BESS'!$I$7,AT279&lt;$B$2*'SFV+BESS'!$I$9),$B$2*'SFV+BESS'!$I$9-AT279,IF(AND(AM280&gt;0,AM280*$B$4+AT279&lt;=$B$2*'SFV+BESS'!$I$9,AM280&gt;'SFV+BESS'!$I$7),'SFV+BESS'!$I$7,0))))</f>
        <v>0</v>
      </c>
      <c r="AO280" s="27">
        <f>IF(AND(AM280&lt;0,AT279+AM280/$B$5&gt;$H$2,-AM280/'Carga-Descarga Año'!$B$5&lt;'SFV+BESS'!$I$7),AM280/$B$5,IF(AND(AM280&lt;0,AT279+AM280/$B$5&gt;$H$2,-AM280/'Carga-Descarga Año'!$B$5&gt;'SFV+BESS'!$I$7),-'SFV+BESS'!$I$7,IF(AND(AM280&lt;0,AT279+AM280/$B$5&lt;$H$2),-MIN('SFV+BESS'!$I$7,AT279-$H$2),0)))</f>
        <v>0</v>
      </c>
      <c r="AP280" s="33"/>
      <c r="AQ280" s="33">
        <f t="shared" si="299"/>
        <v>0</v>
      </c>
      <c r="AR280" s="27">
        <f t="shared" si="335"/>
        <v>0</v>
      </c>
      <c r="AS280" s="27">
        <f t="shared" si="300"/>
        <v>0</v>
      </c>
      <c r="AT280" s="28">
        <f>IF((AT279+AN280+AO280)&gt;=$B$2*'SFV+BESS'!$I$9, $B$2*'SFV+BESS'!$I$9, (AT279+AN280+AO280))</f>
        <v>172.53218491635695</v>
      </c>
      <c r="AU280" s="110">
        <f t="shared" si="336"/>
        <v>0</v>
      </c>
      <c r="AZ280" s="251"/>
      <c r="BA280" s="41">
        <v>11.2916666666667</v>
      </c>
      <c r="BB280" s="33">
        <f t="shared" si="319"/>
        <v>0</v>
      </c>
      <c r="BC280" s="33">
        <f>Gen_Cons_Horario!B2466</f>
        <v>0</v>
      </c>
      <c r="BD280" s="35">
        <f t="shared" si="366"/>
        <v>0</v>
      </c>
      <c r="BE280" s="116">
        <f>IF(AND(BD280&gt;0,BD280*$B$4+BK279&lt;=$B$2*'SFV+BESS'!$I$9,BD280&lt;'SFV+BESS'!$I$7), BD280*$B$4, IF(AND(BD280&gt;0,BD280*$B$4+BK279&gt;$B$2*'SFV+BESS'!$I$9,BD280*$B$4&lt;'SFV+BESS'!$I$7),$B$2*'SFV+BESS'!$I$9-BK279,IF(AND(BD280&gt;0,BD280*$B$4+BK279&gt;$B$2*'SFV+BESS'!$I$9,BD280*$B$4&gt;'SFV+BESS'!$I$7,BK279&lt;$B$2*'SFV+BESS'!$I$9),$B$2*'SFV+BESS'!$I$9-BK279,IF(AND(BD280&gt;0,BD280*$B$4+BK279&lt;=$B$2*'SFV+BESS'!$I$9,BD280&gt;'SFV+BESS'!$I$7),'SFV+BESS'!$I$7,0))))</f>
        <v>0</v>
      </c>
      <c r="BF280" s="27">
        <f>IF(AND(BD280&lt;0,BK279+BD280/$B$5&gt;$H$2,-BD280/'Carga-Descarga Año'!$B$5&lt;'SFV+BESS'!$I$7),BD280/$B$5,IF(AND(BD280&lt;0,BK279+BD280/$B$5&gt;$H$2,-BD280/'Carga-Descarga Año'!$B$5&gt;'SFV+BESS'!$I$7),-'SFV+BESS'!$I$7,IF(AND(BD280&lt;0,BK279+BD280/$B$5&lt;$H$2),-MIN('SFV+BESS'!$I$7,BK279-$H$2),0)))</f>
        <v>0</v>
      </c>
      <c r="BG280" s="33"/>
      <c r="BH280" s="33">
        <f t="shared" si="301"/>
        <v>0</v>
      </c>
      <c r="BI280" s="27">
        <f t="shared" si="337"/>
        <v>0</v>
      </c>
      <c r="BJ280" s="27">
        <f t="shared" si="302"/>
        <v>0</v>
      </c>
      <c r="BK280" s="28">
        <f>IF((BK279+BE280+BF280)&gt;=$B$2*'SFV+BESS'!$I$9, $B$2*'SFV+BESS'!$I$9, (BK279+BE280+BF280))</f>
        <v>173.61249999999998</v>
      </c>
      <c r="BL280" s="110">
        <f t="shared" si="338"/>
        <v>0</v>
      </c>
      <c r="BQ280" s="251"/>
      <c r="BR280" s="41">
        <v>11.2916666666667</v>
      </c>
      <c r="BS280" s="33">
        <f t="shared" si="320"/>
        <v>0</v>
      </c>
      <c r="BT280" s="33">
        <f>Gen_Cons_Horario!B3186</f>
        <v>0</v>
      </c>
      <c r="BU280" s="35">
        <f t="shared" si="367"/>
        <v>0</v>
      </c>
      <c r="BV280" s="116">
        <f>IF(AND(BU280&gt;0,BU280*$B$4+CB279&lt;=$B$2*'SFV+BESS'!$I$9,BU280&lt;'SFV+BESS'!$I$7), BU280*$B$4, IF(AND(BU280&gt;0,BU280*$B$4+CB279&gt;$B$2*'SFV+BESS'!$I$9,BU280*$B$4&lt;'SFV+BESS'!$I$7),$B$2*'SFV+BESS'!$I$9-CB279,IF(AND(BU280&gt;0,BU280*$B$4+CB279&gt;$B$2*'SFV+BESS'!$I$9,BU280*$B$4&gt;'SFV+BESS'!$I$7,CB279&lt;$B$2*'SFV+BESS'!$I$9),$B$2*'SFV+BESS'!$I$9-CB279,IF(AND(BU280&gt;0,BU280*$B$4+CB279&lt;=$B$2*'SFV+BESS'!$I$9,BU280&gt;'SFV+BESS'!$I$7),'SFV+BESS'!$I$7,0))))</f>
        <v>0</v>
      </c>
      <c r="BW280" s="27">
        <f>IF(AND(BU280&lt;0,CB279+BU280/$B$5&gt;$H$2,-BU280/'Carga-Descarga Año'!$B$5&lt;'SFV+BESS'!$I$7),BU280/$B$5,IF(AND(BU280&lt;0,CB279+BU280/$B$5&gt;$H$2,-BU280/'Carga-Descarga Año'!$B$5&gt;'SFV+BESS'!$I$7),-'SFV+BESS'!$I$7,IF(AND(BU280&lt;0,CB279+BU280/$B$5&lt;$H$2),-MIN('SFV+BESS'!$I$7,CB279-$H$2),0)))</f>
        <v>0</v>
      </c>
      <c r="BX280" s="33"/>
      <c r="BY280" s="33">
        <f t="shared" si="303"/>
        <v>0</v>
      </c>
      <c r="BZ280" s="27">
        <f t="shared" si="339"/>
        <v>0</v>
      </c>
      <c r="CA280" s="27">
        <f t="shared" si="340"/>
        <v>0</v>
      </c>
      <c r="CB280" s="28">
        <f>IF((CB279+BV280+BW280)&gt;=$B$2*'SFV+BESS'!$I$9, $B$2*'SFV+BESS'!$I$9, (CB279+BV280+BW280))</f>
        <v>173.61249999999998</v>
      </c>
      <c r="CC280" s="110">
        <f t="shared" si="341"/>
        <v>0</v>
      </c>
      <c r="CH280" s="251"/>
      <c r="CI280" s="41">
        <v>11.2916666666667</v>
      </c>
      <c r="CJ280" s="33">
        <f t="shared" si="321"/>
        <v>0</v>
      </c>
      <c r="CK280" s="33">
        <f>Gen_Cons_Horario!B3930</f>
        <v>0</v>
      </c>
      <c r="CL280" s="35">
        <f t="shared" si="368"/>
        <v>0</v>
      </c>
      <c r="CM280" s="116">
        <f>IF(AND(CL280&gt;0,CL280*$B$4+CS279&lt;=$B$2*'SFV+BESS'!$I$9,CL280&lt;'SFV+BESS'!$I$7), CL280*$B$4, IF(AND(CL280&gt;0,CL280*$B$4+CS279&gt;$B$2*'SFV+BESS'!$I$9,CL280*$B$4&lt;'SFV+BESS'!$I$7),$B$2*'SFV+BESS'!$I$9-CS279,IF(AND(CL280&gt;0,CL280*$B$4+CS279&gt;$B$2*'SFV+BESS'!$I$9,CL280*$B$4&gt;'SFV+BESS'!$I$7,CS279&lt;$B$2*'SFV+BESS'!$I$9),$B$2*'SFV+BESS'!$I$9-CS279,IF(AND(CL280&gt;0,CL280*$B$4+CS279&lt;=$B$2*'SFV+BESS'!$I$9,CL280&gt;'SFV+BESS'!$I$7),'SFV+BESS'!$I$7,0))))</f>
        <v>0</v>
      </c>
      <c r="CN280" s="27">
        <f>IF(AND(CL280&lt;0,CS279+CL280/$B$5&gt;$H$2,-CL280/'Carga-Descarga Año'!$B$5&lt;'SFV+BESS'!$I$7),CL280/$B$5,IF(AND(CL280&lt;0,CS279+CL280/$B$5&gt;$H$2,-CL280/'Carga-Descarga Año'!$B$5&gt;'SFV+BESS'!$I$7),-'SFV+BESS'!$I$7,IF(AND(CL280&lt;0,CS279+CL280/$B$5&lt;$H$2),-MIN('SFV+BESS'!$I$7,CS279-$H$2),0)))</f>
        <v>0</v>
      </c>
      <c r="CO280" s="33"/>
      <c r="CP280" s="33">
        <f t="shared" si="304"/>
        <v>0</v>
      </c>
      <c r="CQ280" s="27">
        <f t="shared" si="342"/>
        <v>0</v>
      </c>
      <c r="CR280" s="27">
        <f t="shared" si="305"/>
        <v>0</v>
      </c>
      <c r="CS280" s="28">
        <f>IF((CS279+CM280+CN280)&gt;=$B$2*'SFV+BESS'!$I$9, $B$2*'SFV+BESS'!$I$9, (CS279+CM280+CN280))</f>
        <v>173.61249999999998</v>
      </c>
      <c r="CT280" s="110">
        <f t="shared" si="343"/>
        <v>0</v>
      </c>
      <c r="CY280" s="251"/>
      <c r="CZ280" s="41">
        <v>11.2916666666667</v>
      </c>
      <c r="DA280" s="33">
        <f t="shared" si="322"/>
        <v>0</v>
      </c>
      <c r="DB280" s="33">
        <f>Gen_Cons_Horario!B4650</f>
        <v>0</v>
      </c>
      <c r="DC280" s="35">
        <f t="shared" si="359"/>
        <v>0</v>
      </c>
      <c r="DD280" s="116">
        <f>IF(AND(DC280&gt;0,DC280*$B$4+DJ279&lt;=$B$2*'SFV+BESS'!$I$9,DC280&lt;'SFV+BESS'!$I$7), DC280*$B$4, IF(AND(DC280&gt;0,DC280*$B$4+DJ279&gt;$B$2*'SFV+BESS'!$I$9,DC280*$B$4&lt;'SFV+BESS'!$I$7),$B$2*'SFV+BESS'!$I$9-DJ279,IF(AND(DC280&gt;0,DC280*$B$4+DJ279&gt;$B$2*'SFV+BESS'!$I$9,DC280*$B$4&gt;'SFV+BESS'!$I$7,DJ279&lt;$B$2*'SFV+BESS'!$I$9),$B$2*'SFV+BESS'!$I$9-DJ279,IF(AND(DC280&gt;0,DC280*$B$4+DJ279&lt;=$B$2*'SFV+BESS'!$I$9,DC280&gt;'SFV+BESS'!$I$7),'SFV+BESS'!$I$7,0))))</f>
        <v>0</v>
      </c>
      <c r="DE280" s="27">
        <f>IF(AND(DC280&lt;0,DJ279+DC280/$B$5&gt;$H$2,-DC280/'Carga-Descarga Año'!$B$5&lt;'SFV+BESS'!$I$7),DC280/$B$5,IF(AND(DC280&lt;0,DJ279+DC280/$B$5&gt;$H$2,-DC280/'Carga-Descarga Año'!$B$5&gt;'SFV+BESS'!$I$7),-'SFV+BESS'!$I$7,IF(AND(DC280&lt;0,DJ279+DC280/$B$5&lt;$H$2),-MIN('SFV+BESS'!$I$7,DJ279-$H$2),0)))</f>
        <v>0</v>
      </c>
      <c r="DF280" s="33"/>
      <c r="DG280" s="33">
        <f t="shared" si="306"/>
        <v>0</v>
      </c>
      <c r="DH280" s="27">
        <f t="shared" si="344"/>
        <v>0</v>
      </c>
      <c r="DI280" s="27">
        <f t="shared" si="345"/>
        <v>0</v>
      </c>
      <c r="DJ280" s="28">
        <f>IF((DJ279+DD280+DE280)&gt;=$B$2*'SFV+BESS'!$I$9, $B$2*'SFV+BESS'!$I$9, (DJ279+DD280+DE280))</f>
        <v>173.61249999999998</v>
      </c>
      <c r="DK280" s="110">
        <f t="shared" si="346"/>
        <v>0</v>
      </c>
      <c r="DP280" s="251"/>
      <c r="DQ280" s="41">
        <v>11.2916666666667</v>
      </c>
      <c r="DR280" s="33">
        <f t="shared" si="323"/>
        <v>0</v>
      </c>
      <c r="DS280" s="33">
        <f>Gen_Cons_Horario!B5394</f>
        <v>0</v>
      </c>
      <c r="DT280" s="35">
        <f t="shared" si="360"/>
        <v>0</v>
      </c>
      <c r="DU280" s="116">
        <f>IF(AND(DT280&gt;0,DT280*$B$4+EA279&lt;=$B$2*'SFV+BESS'!$I$9,DT280&lt;'SFV+BESS'!$I$7), DT280*$B$4, IF(AND(DT280&gt;0,DT280*$B$4+EA279&gt;$B$2*'SFV+BESS'!$I$9,DT280*$B$4&lt;'SFV+BESS'!$I$7),$B$2*'SFV+BESS'!$I$9-EA279,IF(AND(DT280&gt;0,DT280*$B$4+EA279&gt;$B$2*'SFV+BESS'!$I$9,DT280*$B$4&gt;'SFV+BESS'!$I$7,EA279&lt;$B$2*'SFV+BESS'!$I$9),$B$2*'SFV+BESS'!$I$9-EA279,IF(AND(DT280&gt;0,DT280*$B$4+EA279&lt;=$B$2*'SFV+BESS'!$I$9,DT280&gt;'SFV+BESS'!$I$7),'SFV+BESS'!$I$7,0))))</f>
        <v>0</v>
      </c>
      <c r="DV280" s="27">
        <f>IF(AND(DT280&lt;0,EA279+DT280/$B$5&gt;$H$2,-DT280/'Carga-Descarga Año'!$B$5&lt;'SFV+BESS'!$I$7),DT280/$B$5,IF(AND(DT280&lt;0,EA279+DT280/$B$5&gt;$H$2,-DT280/'Carga-Descarga Año'!$B$5&gt;'SFV+BESS'!$I$7),-'SFV+BESS'!$I$7,IF(AND(DT280&lt;0,EA279+DT280/$B$5&lt;$H$2),-MIN('SFV+BESS'!$I$7,EA279-$H$2),0)))</f>
        <v>0</v>
      </c>
      <c r="DW280" s="33"/>
      <c r="DX280" s="33">
        <f t="shared" si="307"/>
        <v>0</v>
      </c>
      <c r="DY280" s="27">
        <f t="shared" si="347"/>
        <v>0</v>
      </c>
      <c r="DZ280" s="27">
        <f t="shared" si="308"/>
        <v>0</v>
      </c>
      <c r="EA280" s="28">
        <f>IF((EA279+DU280+DV280)&gt;=$B$2*'SFV+BESS'!$I$9, $B$2*'SFV+BESS'!$I$9, (EA279+DU280+DV280))</f>
        <v>173.61249999999998</v>
      </c>
      <c r="EB280" s="110">
        <f t="shared" si="348"/>
        <v>0</v>
      </c>
      <c r="EG280" s="251"/>
      <c r="EH280" s="41">
        <v>11.2916666666667</v>
      </c>
      <c r="EI280" s="33">
        <f t="shared" si="324"/>
        <v>0</v>
      </c>
      <c r="EJ280" s="33">
        <f>Gen_Cons_Horario!B6138</f>
        <v>0</v>
      </c>
      <c r="EK280" s="35">
        <f t="shared" si="361"/>
        <v>0</v>
      </c>
      <c r="EL280" s="116">
        <f>IF(AND(EK280&gt;0,EK280*$B$4+ER279&lt;=$B$2*'SFV+BESS'!$I$9,EK280&lt;'SFV+BESS'!$I$7), EK280*$B$4, IF(AND(EK280&gt;0,EK280*$B$4+ER279&gt;$B$2*'SFV+BESS'!$I$9,EK280*$B$4&lt;'SFV+BESS'!$I$7),$B$2*'SFV+BESS'!$I$9-ER279,IF(AND(EK280&gt;0,EK280*$B$4+ER279&gt;$B$2*'SFV+BESS'!$I$9,EK280*$B$4&gt;'SFV+BESS'!$I$7,ER279&lt;$B$2*'SFV+BESS'!$I$9),$B$2*'SFV+BESS'!$I$9-ER279,IF(AND(EK280&gt;0,EK280*$B$4+ER279&lt;=$B$2*'SFV+BESS'!$I$9,EK280&gt;'SFV+BESS'!$I$7),'SFV+BESS'!$I$7,0))))</f>
        <v>0</v>
      </c>
      <c r="EM280" s="27">
        <f>IF(AND(EK280&lt;0,ER279+EK280/$B$5&gt;$H$2,-EK280/'Carga-Descarga Año'!$B$5&lt;'SFV+BESS'!$I$7),EK280/$B$5,IF(AND(EK280&lt;0,ER279+EK280/$B$5&gt;$H$2,-EK280/'Carga-Descarga Año'!$B$5&gt;'SFV+BESS'!$I$7),-'SFV+BESS'!$I$7,IF(AND(EK280&lt;0,ER279+EK280/$B$5&lt;$H$2),-MIN('SFV+BESS'!$I$7,ER279-$H$2),0)))</f>
        <v>0</v>
      </c>
      <c r="EN280" s="33"/>
      <c r="EO280" s="33">
        <f t="shared" si="309"/>
        <v>0</v>
      </c>
      <c r="EP280" s="27">
        <f t="shared" si="349"/>
        <v>0</v>
      </c>
      <c r="EQ280" s="27">
        <f t="shared" si="310"/>
        <v>0</v>
      </c>
      <c r="ER280" s="28">
        <f>IF((ER279+EL280+EM280)&gt;=$B$2*'SFV+BESS'!$I$9, $B$2*'SFV+BESS'!$I$9, (ER279+EL280+EM280))</f>
        <v>173.61249999999998</v>
      </c>
      <c r="ES280" s="110">
        <f t="shared" si="350"/>
        <v>0</v>
      </c>
      <c r="EX280" s="251"/>
      <c r="EY280" s="41">
        <v>11.2916666666667</v>
      </c>
      <c r="EZ280" s="33">
        <f t="shared" si="325"/>
        <v>20.231242549735406</v>
      </c>
      <c r="FA280" s="33">
        <f>Gen_Cons_Horario!B6858</f>
        <v>0</v>
      </c>
      <c r="FB280" s="35">
        <f t="shared" si="362"/>
        <v>20.231242549735406</v>
      </c>
      <c r="FC280" s="116">
        <f>IF(AND(FB280&gt;0,FB280*$B$4+FI279&lt;=$B$2*'SFV+BESS'!$I$9,FB280&lt;'SFV+BESS'!$I$7), FB280*$B$4, IF(AND(FB280&gt;0,FB280*$B$4+FI279&gt;$B$2*'SFV+BESS'!$I$9,FB280*$B$4&lt;'SFV+BESS'!$I$7),$B$2*'SFV+BESS'!$I$9-FI279,IF(AND(FB280&gt;0,FB280*$B$4+FI279&gt;$B$2*'SFV+BESS'!$I$9,FB280*$B$4&gt;'SFV+BESS'!$I$7,FI279&lt;$B$2*'SFV+BESS'!$I$9),$B$2*'SFV+BESS'!$I$9-FI279,IF(AND(FB280&gt;0,FB280*$B$4+FI279&lt;=$B$2*'SFV+BESS'!$I$9,FB280&gt;'SFV+BESS'!$I$7),'SFV+BESS'!$I$7,0))))</f>
        <v>0</v>
      </c>
      <c r="FD280" s="27">
        <f>IF(AND(FB280&lt;0,FI279+FB280/$B$5&gt;$H$2,-FB280/'Carga-Descarga Año'!$B$5&lt;'SFV+BESS'!$I$7),FB280/$B$5,IF(AND(FB280&lt;0,FI279+FB280/$B$5&gt;$H$2,-FB280/'Carga-Descarga Año'!$B$5&gt;'SFV+BESS'!$I$7),-'SFV+BESS'!$I$7,IF(AND(FB280&lt;0,FI279+FB280/$B$5&lt;$H$2),-MIN('SFV+BESS'!$I$7,FI279-$H$2),0)))</f>
        <v>0</v>
      </c>
      <c r="FE280" s="33"/>
      <c r="FF280" s="33">
        <f t="shared" si="311"/>
        <v>0</v>
      </c>
      <c r="FG280" s="27">
        <f t="shared" si="351"/>
        <v>0</v>
      </c>
      <c r="FH280" s="27">
        <f t="shared" si="312"/>
        <v>0</v>
      </c>
      <c r="FI280" s="28">
        <f>IF((FI279+FC280+FD280)&gt;=$B$2*'SFV+BESS'!$I$9, $B$2*'SFV+BESS'!$I$9, (FI279+FC280+FD280))</f>
        <v>173.61249999999998</v>
      </c>
      <c r="FJ280" s="110">
        <f t="shared" si="352"/>
        <v>20.231242549735406</v>
      </c>
      <c r="FO280" s="251"/>
      <c r="FP280" s="41">
        <v>11.2916666666667</v>
      </c>
      <c r="FQ280" s="33">
        <f t="shared" si="326"/>
        <v>47.678344123536192</v>
      </c>
      <c r="FR280" s="33">
        <f>Gen_Cons_Horario!B7602</f>
        <v>0</v>
      </c>
      <c r="FS280" s="35">
        <f t="shared" si="363"/>
        <v>47.678344123536192</v>
      </c>
      <c r="FT280" s="116">
        <f>IF(AND(FS280&gt;0,FS280*$B$4+FZ279&lt;=$B$2*'SFV+BESS'!$I$9,FS280&lt;'SFV+BESS'!$I$7), FS280*$B$4, IF(AND(FS280&gt;0,FS280*$B$4+FZ279&gt;$B$2*'SFV+BESS'!$I$9,FS280*$B$4&lt;'SFV+BESS'!$I$7),$B$2*'SFV+BESS'!$I$9-FZ279,IF(AND(FS280&gt;0,FS280*$B$4+FZ279&gt;$B$2*'SFV+BESS'!$I$9,FS280*$B$4&gt;'SFV+BESS'!$I$7,FZ279&lt;$B$2*'SFV+BESS'!$I$9),$B$2*'SFV+BESS'!$I$9-FZ279,IF(AND(FS280&gt;0,FS280*$B$4+FZ279&lt;=$B$2*'SFV+BESS'!$I$9,FS280&gt;'SFV+BESS'!$I$7),'SFV+BESS'!$I$7,0))))</f>
        <v>0</v>
      </c>
      <c r="FU280" s="27">
        <f>IF(AND(FS280&lt;0,FZ279+FS280/$B$5&gt;$H$2,-FS280/'Carga-Descarga Año'!$B$5&lt;'SFV+BESS'!$I$7),FS280/$B$5,IF(AND(FS280&lt;0,FZ279+FS280/$B$5&gt;$H$2,-FS280/'Carga-Descarga Año'!$B$5&gt;'SFV+BESS'!$I$7),-'SFV+BESS'!$I$7,IF(AND(FS280&lt;0,FZ279+FS280/$B$5&lt;$H$2),-MIN('SFV+BESS'!$I$7,FZ279-$H$2),0)))</f>
        <v>0</v>
      </c>
      <c r="FV280" s="33"/>
      <c r="FW280" s="33">
        <f t="shared" si="313"/>
        <v>0</v>
      </c>
      <c r="FX280" s="27">
        <f t="shared" si="353"/>
        <v>0</v>
      </c>
      <c r="FY280" s="27">
        <f t="shared" si="314"/>
        <v>0</v>
      </c>
      <c r="FZ280" s="28">
        <f>IF((FZ279+FT280+FU280)&gt;=$B$2*'SFV+BESS'!$I$9, $B$2*'SFV+BESS'!$I$9, (FZ279+FT280+FU280))</f>
        <v>173.61249999999998</v>
      </c>
      <c r="GA280" s="110">
        <f t="shared" si="354"/>
        <v>47.678344123536192</v>
      </c>
      <c r="GF280" s="251"/>
      <c r="GG280" s="41">
        <v>11.2916666666667</v>
      </c>
      <c r="GH280" s="33">
        <f t="shared" si="327"/>
        <v>47.68278908167801</v>
      </c>
      <c r="GI280" s="33">
        <f>Gen_Cons_Horario!B8322</f>
        <v>0</v>
      </c>
      <c r="GJ280" s="35">
        <f t="shared" si="369"/>
        <v>47.68278908167801</v>
      </c>
      <c r="GK280" s="116">
        <f>IF(AND(GJ280&gt;0,GJ280*$B$4+GQ279&lt;=$B$2*'SFV+BESS'!$I$9,GJ280&lt;'SFV+BESS'!$I$7), GJ280*$B$4, IF(AND(GJ280&gt;0,GJ280*$B$4+GQ279&gt;$B$2*'SFV+BESS'!$I$9,GJ280*$B$4&lt;'SFV+BESS'!$I$7),$B$2*'SFV+BESS'!$I$9-GQ279,IF(AND(GJ280&gt;0,GJ280*$B$4+GQ279&gt;$B$2*'SFV+BESS'!$I$9,GJ280*$B$4&gt;'SFV+BESS'!$I$7,GQ279&lt;$B$2*'SFV+BESS'!$I$9),$B$2*'SFV+BESS'!$I$9-GQ279,IF(AND(GJ280&gt;0,GJ280*$B$4+GQ279&lt;=$B$2*'SFV+BESS'!$I$9,GJ280&gt;'SFV+BESS'!$I$7),'SFV+BESS'!$I$7,0))))</f>
        <v>0</v>
      </c>
      <c r="GL280" s="27">
        <f>IF(AND(GJ280&lt;0,GQ279+GJ280/$B$5&gt;$H$2,-GJ280/'Carga-Descarga Año'!$B$5&lt;'SFV+BESS'!$I$7),GJ280/$B$5,IF(AND(GJ280&lt;0,GQ279+GJ280/$B$5&gt;$H$2,-GJ280/'Carga-Descarga Año'!$B$5&gt;'SFV+BESS'!$I$7),-'SFV+BESS'!$I$7,IF(AND(GJ280&lt;0,GQ279+GJ280/$B$5&lt;$H$2),-MIN('SFV+BESS'!$I$7,GQ279-$H$2),0)))</f>
        <v>0</v>
      </c>
      <c r="GM280" s="33"/>
      <c r="GN280" s="33">
        <f t="shared" si="315"/>
        <v>0</v>
      </c>
      <c r="GO280" s="27">
        <f t="shared" si="355"/>
        <v>0</v>
      </c>
      <c r="GP280" s="27">
        <f t="shared" si="316"/>
        <v>0</v>
      </c>
      <c r="GQ280" s="28">
        <f>IF((GQ279+GK280+GL280)&gt;=$B$2*'SFV+BESS'!$I$9, $B$2*'SFV+BESS'!$I$9, (GQ279+GK280+GL280))</f>
        <v>173.61249999999998</v>
      </c>
      <c r="GR280" s="110">
        <f t="shared" si="356"/>
        <v>47.68278908167801</v>
      </c>
    </row>
    <row r="281" spans="1:200">
      <c r="A281" s="249"/>
      <c r="B281" s="41">
        <v>11.3333333333333</v>
      </c>
      <c r="C281" s="38">
        <f t="shared" si="298"/>
        <v>70.656558862291604</v>
      </c>
      <c r="D281" s="2">
        <f>Gen_Cons_Horario!B307</f>
        <v>67.113</v>
      </c>
      <c r="E281" s="140">
        <f t="shared" si="328"/>
        <v>3.5435588622916043</v>
      </c>
      <c r="F281" s="116">
        <f>IF(AND(E281&gt;0,E281*$B$4+L280&lt;=$B$2*'SFV+BESS'!$I$9,E281&lt;'SFV+BESS'!$I$7), E281*$B$4, IF(AND(E281&gt;0,E281*$B$4+L280&gt;$B$2*'SFV+BESS'!$I$9,E281*$B$4&lt;'SFV+BESS'!$I$7),$B$2*'SFV+BESS'!$I$9-L280,IF(AND(E281&gt;0,E281*$B$4+L280&gt;$B$2*'SFV+BESS'!$I$9,E281*$B$4&gt;'SFV+BESS'!$I$7,L280&lt;$B$2*'SFV+BESS'!$I$9),$B$2*'SFV+BESS'!$I$9-L280,IF(AND(E281&gt;0,E281*$B$4+L280&lt;=$B$2*'SFV+BESS'!$I$9,E281&gt;'SFV+BESS'!$I$7),'SFV+BESS'!$I$7,0))))</f>
        <v>0</v>
      </c>
      <c r="G281" s="27">
        <f>IF(AND(E281&lt;0,L280+E281/$B$5&gt;$H$2,-E281/'Carga-Descarga Año'!$B$5&lt;'SFV+BESS'!$I$7),E281/$B$5,IF(AND(E281&lt;0,L280+E281/$B$5&gt;$H$2,-E281/'Carga-Descarga Año'!$B$5&gt;'SFV+BESS'!$I$7),-'SFV+BESS'!$I$7,IF(AND(E281&lt;0,L280+E281/$B$5&lt;$H$2),-MIN('SFV+BESS'!$I$7,L280-$H$2),0)))</f>
        <v>0</v>
      </c>
      <c r="I281" s="38">
        <f t="shared" si="329"/>
        <v>67.113</v>
      </c>
      <c r="J281" s="27">
        <f t="shared" si="331"/>
        <v>0</v>
      </c>
      <c r="K281" s="27">
        <f t="shared" si="330"/>
        <v>0</v>
      </c>
      <c r="L281" s="28">
        <f>IF((L280+F281+G281)&gt;=$B$2*'SFV+BESS'!$I$9, $B$2*'SFV+BESS'!$I$9, (L280+F281+G281))</f>
        <v>173.61249999999998</v>
      </c>
      <c r="M281" s="110">
        <f t="shared" si="332"/>
        <v>3.5435588622916043</v>
      </c>
      <c r="R281" s="251"/>
      <c r="S281" s="41">
        <v>11.3333333333333</v>
      </c>
      <c r="T281" s="2">
        <f t="shared" si="317"/>
        <v>61.850962829188468</v>
      </c>
      <c r="U281" s="2">
        <f>Gen_Cons_Horario!B1051</f>
        <v>104.398</v>
      </c>
      <c r="V281" s="35">
        <f t="shared" si="364"/>
        <v>-42.547037170811528</v>
      </c>
      <c r="W281" s="116">
        <f>IF(AND(V281&gt;0,V281*$B$4+AC280&lt;=$B$2*'SFV+BESS'!$I$9,V281&lt;'SFV+BESS'!$I$7), V281*$B$4, IF(AND(V281&gt;0,V281*$B$4+AC280&gt;$B$2*'SFV+BESS'!$I$9,V281*$B$4&lt;'SFV+BESS'!$I$7),$B$2*'SFV+BESS'!$I$9-AC280,IF(AND(V281&gt;0,V281*$B$4+AC280&gt;$B$2*'SFV+BESS'!$I$9,V281*$B$4&gt;'SFV+BESS'!$I$7,AC280&lt;$B$2*'SFV+BESS'!$I$9),$B$2*'SFV+BESS'!$I$9-AC280,IF(AND(V281&gt;0,V281*$B$4+AC280&lt;=$B$2*'SFV+BESS'!$I$9,V281&gt;'SFV+BESS'!$I$7),'SFV+BESS'!$I$7,0))))</f>
        <v>0</v>
      </c>
      <c r="X281" s="27">
        <f>IF(AND(V281&lt;0,AC280+V281/$B$5&gt;$H$2,-V281/'Carga-Descarga Año'!$B$5&lt;'SFV+BESS'!$I$7),V281/$B$5,IF(AND(V281&lt;0,AC280+V281/$B$5&gt;$H$2,-V281/'Carga-Descarga Año'!$B$5&gt;'SFV+BESS'!$I$7),-'SFV+BESS'!$I$7,IF(AND(V281&lt;0,AC280+V281/$B$5&lt;$H$2),-MIN('SFV+BESS'!$I$7,AC280-$H$2),0)))</f>
        <v>-44.786354916643717</v>
      </c>
      <c r="Z281" s="33">
        <f t="shared" si="358"/>
        <v>61.850962829188468</v>
      </c>
      <c r="AA281" s="27">
        <f t="shared" si="333"/>
        <v>42.547037170811528</v>
      </c>
      <c r="AB281" s="27">
        <f t="shared" si="357"/>
        <v>0</v>
      </c>
      <c r="AC281" s="28">
        <f>IF((AC280+W281+X281)&gt;=$B$2*'SFV+BESS'!$I$9, $B$2*'SFV+BESS'!$I$9, (AC280+W281+X281))</f>
        <v>128.82614508335627</v>
      </c>
      <c r="AD281" s="110">
        <f t="shared" si="334"/>
        <v>0</v>
      </c>
      <c r="AI281" s="251"/>
      <c r="AJ281" s="41">
        <v>11.3333333333333</v>
      </c>
      <c r="AK281" s="52">
        <f t="shared" si="318"/>
        <v>49.086071190777005</v>
      </c>
      <c r="AL281" s="33">
        <f>Gen_Cons_Horario!B1723</f>
        <v>82.027000000000001</v>
      </c>
      <c r="AM281" s="35">
        <f t="shared" si="365"/>
        <v>-32.940928809222996</v>
      </c>
      <c r="AN281" s="116">
        <f>IF(AND(AM281&gt;0,AM281*$B$4+AT280&lt;=$B$2*'SFV+BESS'!$I$9,AM281&lt;'SFV+BESS'!$I$7), AM281*$B$4, IF(AND(AM281&gt;0,AM281*$B$4+AT280&gt;$B$2*'SFV+BESS'!$I$9,AM281*$B$4&lt;'SFV+BESS'!$I$7),$B$2*'SFV+BESS'!$I$9-AT280,IF(AND(AM281&gt;0,AM281*$B$4+AT280&gt;$B$2*'SFV+BESS'!$I$9,AM281*$B$4&gt;'SFV+BESS'!$I$7,AT280&lt;$B$2*'SFV+BESS'!$I$9),$B$2*'SFV+BESS'!$I$9-AT280,IF(AND(AM281&gt;0,AM281*$B$4+AT280&lt;=$B$2*'SFV+BESS'!$I$9,AM281&gt;'SFV+BESS'!$I$7),'SFV+BESS'!$I$7,0))))</f>
        <v>0</v>
      </c>
      <c r="AO281" s="27">
        <f>IF(AND(AM281&lt;0,AT280+AM281/$B$5&gt;$H$2,-AM281/'Carga-Descarga Año'!$B$5&lt;'SFV+BESS'!$I$7),AM281/$B$5,IF(AND(AM281&lt;0,AT280+AM281/$B$5&gt;$H$2,-AM281/'Carga-Descarga Año'!$B$5&gt;'SFV+BESS'!$I$7),-'SFV+BESS'!$I$7,IF(AND(AM281&lt;0,AT280+AM281/$B$5&lt;$H$2),-MIN('SFV+BESS'!$I$7,AT280-$H$2),0)))</f>
        <v>-34.674661904445259</v>
      </c>
      <c r="AP281" s="33"/>
      <c r="AQ281" s="33">
        <f t="shared" si="299"/>
        <v>49.086071190777005</v>
      </c>
      <c r="AR281" s="27">
        <f t="shared" si="335"/>
        <v>32.940928809222996</v>
      </c>
      <c r="AS281" s="27">
        <f t="shared" si="300"/>
        <v>0</v>
      </c>
      <c r="AT281" s="28">
        <f>IF((AT280+AN281+AO281)&gt;=$B$2*'SFV+BESS'!$I$9, $B$2*'SFV+BESS'!$I$9, (AT280+AN281+AO281))</f>
        <v>137.8575230119117</v>
      </c>
      <c r="AU281" s="110">
        <f t="shared" si="336"/>
        <v>0</v>
      </c>
      <c r="AZ281" s="251"/>
      <c r="BA281" s="41">
        <v>11.3333333333333</v>
      </c>
      <c r="BB281" s="33">
        <f t="shared" si="319"/>
        <v>20.518647630804924</v>
      </c>
      <c r="BC281" s="33">
        <f>Gen_Cons_Horario!B2467</f>
        <v>0</v>
      </c>
      <c r="BD281" s="35">
        <f t="shared" si="366"/>
        <v>20.518647630804924</v>
      </c>
      <c r="BE281" s="116">
        <f>IF(AND(BD281&gt;0,BD281*$B$4+BK280&lt;=$B$2*'SFV+BESS'!$I$9,BD281&lt;'SFV+BESS'!$I$7), BD281*$B$4, IF(AND(BD281&gt;0,BD281*$B$4+BK280&gt;$B$2*'SFV+BESS'!$I$9,BD281*$B$4&lt;'SFV+BESS'!$I$7),$B$2*'SFV+BESS'!$I$9-BK280,IF(AND(BD281&gt;0,BD281*$B$4+BK280&gt;$B$2*'SFV+BESS'!$I$9,BD281*$B$4&gt;'SFV+BESS'!$I$7,BK280&lt;$B$2*'SFV+BESS'!$I$9),$B$2*'SFV+BESS'!$I$9-BK280,IF(AND(BD281&gt;0,BD281*$B$4+BK280&lt;=$B$2*'SFV+BESS'!$I$9,BD281&gt;'SFV+BESS'!$I$7),'SFV+BESS'!$I$7,0))))</f>
        <v>0</v>
      </c>
      <c r="BF281" s="27">
        <f>IF(AND(BD281&lt;0,BK280+BD281/$B$5&gt;$H$2,-BD281/'Carga-Descarga Año'!$B$5&lt;'SFV+BESS'!$I$7),BD281/$B$5,IF(AND(BD281&lt;0,BK280+BD281/$B$5&gt;$H$2,-BD281/'Carga-Descarga Año'!$B$5&gt;'SFV+BESS'!$I$7),-'SFV+BESS'!$I$7,IF(AND(BD281&lt;0,BK280+BD281/$B$5&lt;$H$2),-MIN('SFV+BESS'!$I$7,BK280-$H$2),0)))</f>
        <v>0</v>
      </c>
      <c r="BG281" s="33"/>
      <c r="BH281" s="33">
        <f t="shared" si="301"/>
        <v>0</v>
      </c>
      <c r="BI281" s="27">
        <f t="shared" si="337"/>
        <v>0</v>
      </c>
      <c r="BJ281" s="27">
        <f t="shared" si="302"/>
        <v>0</v>
      </c>
      <c r="BK281" s="28">
        <f>IF((BK280+BE281+BF281)&gt;=$B$2*'SFV+BESS'!$I$9, $B$2*'SFV+BESS'!$I$9, (BK280+BE281+BF281))</f>
        <v>173.61249999999998</v>
      </c>
      <c r="BL281" s="110">
        <f t="shared" si="338"/>
        <v>20.518647630804924</v>
      </c>
      <c r="BQ281" s="251"/>
      <c r="BR281" s="41">
        <v>11.3333333333333</v>
      </c>
      <c r="BS281" s="33">
        <f t="shared" si="320"/>
        <v>1.3517615596903494</v>
      </c>
      <c r="BT281" s="33">
        <f>Gen_Cons_Horario!B3187</f>
        <v>0</v>
      </c>
      <c r="BU281" s="35">
        <f t="shared" si="367"/>
        <v>1.3517615596903494</v>
      </c>
      <c r="BV281" s="116">
        <f>IF(AND(BU281&gt;0,BU281*$B$4+CB280&lt;=$B$2*'SFV+BESS'!$I$9,BU281&lt;'SFV+BESS'!$I$7), BU281*$B$4, IF(AND(BU281&gt;0,BU281*$B$4+CB280&gt;$B$2*'SFV+BESS'!$I$9,BU281*$B$4&lt;'SFV+BESS'!$I$7),$B$2*'SFV+BESS'!$I$9-CB280,IF(AND(BU281&gt;0,BU281*$B$4+CB280&gt;$B$2*'SFV+BESS'!$I$9,BU281*$B$4&gt;'SFV+BESS'!$I$7,CB280&lt;$B$2*'SFV+BESS'!$I$9),$B$2*'SFV+BESS'!$I$9-CB280,IF(AND(BU281&gt;0,BU281*$B$4+CB280&lt;=$B$2*'SFV+BESS'!$I$9,BU281&gt;'SFV+BESS'!$I$7),'SFV+BESS'!$I$7,0))))</f>
        <v>0</v>
      </c>
      <c r="BW281" s="27">
        <f>IF(AND(BU281&lt;0,CB280+BU281/$B$5&gt;$H$2,-BU281/'Carga-Descarga Año'!$B$5&lt;'SFV+BESS'!$I$7),BU281/$B$5,IF(AND(BU281&lt;0,CB280+BU281/$B$5&gt;$H$2,-BU281/'Carga-Descarga Año'!$B$5&gt;'SFV+BESS'!$I$7),-'SFV+BESS'!$I$7,IF(AND(BU281&lt;0,CB280+BU281/$B$5&lt;$H$2),-MIN('SFV+BESS'!$I$7,CB280-$H$2),0)))</f>
        <v>0</v>
      </c>
      <c r="BX281" s="33"/>
      <c r="BY281" s="33">
        <f t="shared" si="303"/>
        <v>0</v>
      </c>
      <c r="BZ281" s="27">
        <f t="shared" si="339"/>
        <v>0</v>
      </c>
      <c r="CA281" s="27">
        <f t="shared" si="340"/>
        <v>0</v>
      </c>
      <c r="CB281" s="28">
        <f>IF((CB280+BV281+BW281)&gt;=$B$2*'SFV+BESS'!$I$9, $B$2*'SFV+BESS'!$I$9, (CB280+BV281+BW281))</f>
        <v>173.61249999999998</v>
      </c>
      <c r="CC281" s="110">
        <f t="shared" si="341"/>
        <v>1.3517615596903494</v>
      </c>
      <c r="CH281" s="251"/>
      <c r="CI281" s="41">
        <v>11.3333333333333</v>
      </c>
      <c r="CJ281" s="33">
        <f t="shared" si="321"/>
        <v>0</v>
      </c>
      <c r="CK281" s="33">
        <f>Gen_Cons_Horario!B3931</f>
        <v>0</v>
      </c>
      <c r="CL281" s="35">
        <f t="shared" si="368"/>
        <v>0</v>
      </c>
      <c r="CM281" s="116">
        <f>IF(AND(CL281&gt;0,CL281*$B$4+CS280&lt;=$B$2*'SFV+BESS'!$I$9,CL281&lt;'SFV+BESS'!$I$7), CL281*$B$4, IF(AND(CL281&gt;0,CL281*$B$4+CS280&gt;$B$2*'SFV+BESS'!$I$9,CL281*$B$4&lt;'SFV+BESS'!$I$7),$B$2*'SFV+BESS'!$I$9-CS280,IF(AND(CL281&gt;0,CL281*$B$4+CS280&gt;$B$2*'SFV+BESS'!$I$9,CL281*$B$4&gt;'SFV+BESS'!$I$7,CS280&lt;$B$2*'SFV+BESS'!$I$9),$B$2*'SFV+BESS'!$I$9-CS280,IF(AND(CL281&gt;0,CL281*$B$4+CS280&lt;=$B$2*'SFV+BESS'!$I$9,CL281&gt;'SFV+BESS'!$I$7),'SFV+BESS'!$I$7,0))))</f>
        <v>0</v>
      </c>
      <c r="CN281" s="27">
        <f>IF(AND(CL281&lt;0,CS280+CL281/$B$5&gt;$H$2,-CL281/'Carga-Descarga Año'!$B$5&lt;'SFV+BESS'!$I$7),CL281/$B$5,IF(AND(CL281&lt;0,CS280+CL281/$B$5&gt;$H$2,-CL281/'Carga-Descarga Año'!$B$5&gt;'SFV+BESS'!$I$7),-'SFV+BESS'!$I$7,IF(AND(CL281&lt;0,CS280+CL281/$B$5&lt;$H$2),-MIN('SFV+BESS'!$I$7,CS280-$H$2),0)))</f>
        <v>0</v>
      </c>
      <c r="CO281" s="33"/>
      <c r="CP281" s="33">
        <f t="shared" si="304"/>
        <v>0</v>
      </c>
      <c r="CQ281" s="27">
        <f t="shared" si="342"/>
        <v>0</v>
      </c>
      <c r="CR281" s="27">
        <f t="shared" si="305"/>
        <v>0</v>
      </c>
      <c r="CS281" s="28">
        <f>IF((CS280+CM281+CN281)&gt;=$B$2*'SFV+BESS'!$I$9, $B$2*'SFV+BESS'!$I$9, (CS280+CM281+CN281))</f>
        <v>173.61249999999998</v>
      </c>
      <c r="CT281" s="110">
        <f t="shared" si="343"/>
        <v>0</v>
      </c>
      <c r="CY281" s="251"/>
      <c r="CZ281" s="41">
        <v>11.3333333333333</v>
      </c>
      <c r="DA281" s="33">
        <f t="shared" si="322"/>
        <v>0</v>
      </c>
      <c r="DB281" s="33">
        <f>Gen_Cons_Horario!B4651</f>
        <v>0</v>
      </c>
      <c r="DC281" s="35">
        <f t="shared" si="359"/>
        <v>0</v>
      </c>
      <c r="DD281" s="116">
        <f>IF(AND(DC281&gt;0,DC281*$B$4+DJ280&lt;=$B$2*'SFV+BESS'!$I$9,DC281&lt;'SFV+BESS'!$I$7), DC281*$B$4, IF(AND(DC281&gt;0,DC281*$B$4+DJ280&gt;$B$2*'SFV+BESS'!$I$9,DC281*$B$4&lt;'SFV+BESS'!$I$7),$B$2*'SFV+BESS'!$I$9-DJ280,IF(AND(DC281&gt;0,DC281*$B$4+DJ280&gt;$B$2*'SFV+BESS'!$I$9,DC281*$B$4&gt;'SFV+BESS'!$I$7,DJ280&lt;$B$2*'SFV+BESS'!$I$9),$B$2*'SFV+BESS'!$I$9-DJ280,IF(AND(DC281&gt;0,DC281*$B$4+DJ280&lt;=$B$2*'SFV+BESS'!$I$9,DC281&gt;'SFV+BESS'!$I$7),'SFV+BESS'!$I$7,0))))</f>
        <v>0</v>
      </c>
      <c r="DE281" s="27">
        <f>IF(AND(DC281&lt;0,DJ280+DC281/$B$5&gt;$H$2,-DC281/'Carga-Descarga Año'!$B$5&lt;'SFV+BESS'!$I$7),DC281/$B$5,IF(AND(DC281&lt;0,DJ280+DC281/$B$5&gt;$H$2,-DC281/'Carga-Descarga Año'!$B$5&gt;'SFV+BESS'!$I$7),-'SFV+BESS'!$I$7,IF(AND(DC281&lt;0,DJ280+DC281/$B$5&lt;$H$2),-MIN('SFV+BESS'!$I$7,DJ280-$H$2),0)))</f>
        <v>0</v>
      </c>
      <c r="DF281" s="33"/>
      <c r="DG281" s="33">
        <f t="shared" si="306"/>
        <v>0</v>
      </c>
      <c r="DH281" s="27">
        <f t="shared" si="344"/>
        <v>0</v>
      </c>
      <c r="DI281" s="27">
        <f t="shared" si="345"/>
        <v>0</v>
      </c>
      <c r="DJ281" s="28">
        <f>IF((DJ280+DD281+DE281)&gt;=$B$2*'SFV+BESS'!$I$9, $B$2*'SFV+BESS'!$I$9, (DJ280+DD281+DE281))</f>
        <v>173.61249999999998</v>
      </c>
      <c r="DK281" s="110">
        <f t="shared" si="346"/>
        <v>0</v>
      </c>
      <c r="DP281" s="251"/>
      <c r="DQ281" s="41">
        <v>11.3333333333333</v>
      </c>
      <c r="DR281" s="33">
        <f t="shared" si="323"/>
        <v>6.4835279294787034</v>
      </c>
      <c r="DS281" s="33">
        <f>Gen_Cons_Horario!B5395</f>
        <v>0</v>
      </c>
      <c r="DT281" s="35">
        <f t="shared" si="360"/>
        <v>6.4835279294787034</v>
      </c>
      <c r="DU281" s="116">
        <f>IF(AND(DT281&gt;0,DT281*$B$4+EA280&lt;=$B$2*'SFV+BESS'!$I$9,DT281&lt;'SFV+BESS'!$I$7), DT281*$B$4, IF(AND(DT281&gt;0,DT281*$B$4+EA280&gt;$B$2*'SFV+BESS'!$I$9,DT281*$B$4&lt;'SFV+BESS'!$I$7),$B$2*'SFV+BESS'!$I$9-EA280,IF(AND(DT281&gt;0,DT281*$B$4+EA280&gt;$B$2*'SFV+BESS'!$I$9,DT281*$B$4&gt;'SFV+BESS'!$I$7,EA280&lt;$B$2*'SFV+BESS'!$I$9),$B$2*'SFV+BESS'!$I$9-EA280,IF(AND(DT281&gt;0,DT281*$B$4+EA280&lt;=$B$2*'SFV+BESS'!$I$9,DT281&gt;'SFV+BESS'!$I$7),'SFV+BESS'!$I$7,0))))</f>
        <v>0</v>
      </c>
      <c r="DV281" s="27">
        <f>IF(AND(DT281&lt;0,EA280+DT281/$B$5&gt;$H$2,-DT281/'Carga-Descarga Año'!$B$5&lt;'SFV+BESS'!$I$7),DT281/$B$5,IF(AND(DT281&lt;0,EA280+DT281/$B$5&gt;$H$2,-DT281/'Carga-Descarga Año'!$B$5&gt;'SFV+BESS'!$I$7),-'SFV+BESS'!$I$7,IF(AND(DT281&lt;0,EA280+DT281/$B$5&lt;$H$2),-MIN('SFV+BESS'!$I$7,EA280-$H$2),0)))</f>
        <v>0</v>
      </c>
      <c r="DW281" s="33"/>
      <c r="DX281" s="33">
        <f t="shared" si="307"/>
        <v>0</v>
      </c>
      <c r="DY281" s="27">
        <f t="shared" si="347"/>
        <v>0</v>
      </c>
      <c r="DZ281" s="27">
        <f t="shared" si="308"/>
        <v>0</v>
      </c>
      <c r="EA281" s="28">
        <f>IF((EA280+DU281+DV281)&gt;=$B$2*'SFV+BESS'!$I$9, $B$2*'SFV+BESS'!$I$9, (EA280+DU281+DV281))</f>
        <v>173.61249999999998</v>
      </c>
      <c r="EB281" s="110">
        <f t="shared" si="348"/>
        <v>6.4835279294787034</v>
      </c>
      <c r="EG281" s="251"/>
      <c r="EH281" s="41">
        <v>11.3333333333333</v>
      </c>
      <c r="EI281" s="33">
        <f t="shared" si="324"/>
        <v>40.108563582829348</v>
      </c>
      <c r="EJ281" s="33">
        <f>Gen_Cons_Horario!B6139</f>
        <v>0</v>
      </c>
      <c r="EK281" s="35">
        <f t="shared" si="361"/>
        <v>40.108563582829348</v>
      </c>
      <c r="EL281" s="116">
        <f>IF(AND(EK281&gt;0,EK281*$B$4+ER280&lt;=$B$2*'SFV+BESS'!$I$9,EK281&lt;'SFV+BESS'!$I$7), EK281*$B$4, IF(AND(EK281&gt;0,EK281*$B$4+ER280&gt;$B$2*'SFV+BESS'!$I$9,EK281*$B$4&lt;'SFV+BESS'!$I$7),$B$2*'SFV+BESS'!$I$9-ER280,IF(AND(EK281&gt;0,EK281*$B$4+ER280&gt;$B$2*'SFV+BESS'!$I$9,EK281*$B$4&gt;'SFV+BESS'!$I$7,ER280&lt;$B$2*'SFV+BESS'!$I$9),$B$2*'SFV+BESS'!$I$9-ER280,IF(AND(EK281&gt;0,EK281*$B$4+ER280&lt;=$B$2*'SFV+BESS'!$I$9,EK281&gt;'SFV+BESS'!$I$7),'SFV+BESS'!$I$7,0))))</f>
        <v>0</v>
      </c>
      <c r="EM281" s="27">
        <f>IF(AND(EK281&lt;0,ER280+EK281/$B$5&gt;$H$2,-EK281/'Carga-Descarga Año'!$B$5&lt;'SFV+BESS'!$I$7),EK281/$B$5,IF(AND(EK281&lt;0,ER280+EK281/$B$5&gt;$H$2,-EK281/'Carga-Descarga Año'!$B$5&gt;'SFV+BESS'!$I$7),-'SFV+BESS'!$I$7,IF(AND(EK281&lt;0,ER280+EK281/$B$5&lt;$H$2),-MIN('SFV+BESS'!$I$7,ER280-$H$2),0)))</f>
        <v>0</v>
      </c>
      <c r="EN281" s="33"/>
      <c r="EO281" s="33">
        <f t="shared" si="309"/>
        <v>0</v>
      </c>
      <c r="EP281" s="27">
        <f t="shared" si="349"/>
        <v>0</v>
      </c>
      <c r="EQ281" s="27">
        <f t="shared" si="310"/>
        <v>0</v>
      </c>
      <c r="ER281" s="28">
        <f>IF((ER280+EL281+EM281)&gt;=$B$2*'SFV+BESS'!$I$9, $B$2*'SFV+BESS'!$I$9, (ER280+EL281+EM281))</f>
        <v>173.61249999999998</v>
      </c>
      <c r="ES281" s="110">
        <f t="shared" si="350"/>
        <v>40.108563582829348</v>
      </c>
      <c r="EX281" s="251"/>
      <c r="EY281" s="41">
        <v>11.3333333333333</v>
      </c>
      <c r="EZ281" s="33">
        <f t="shared" si="325"/>
        <v>65.465247118483433</v>
      </c>
      <c r="FA281" s="33">
        <f>Gen_Cons_Horario!B6859</f>
        <v>0</v>
      </c>
      <c r="FB281" s="35">
        <f t="shared" si="362"/>
        <v>65.465247118483433</v>
      </c>
      <c r="FC281" s="116">
        <f>IF(AND(FB281&gt;0,FB281*$B$4+FI280&lt;=$B$2*'SFV+BESS'!$I$9,FB281&lt;'SFV+BESS'!$I$7), FB281*$B$4, IF(AND(FB281&gt;0,FB281*$B$4+FI280&gt;$B$2*'SFV+BESS'!$I$9,FB281*$B$4&lt;'SFV+BESS'!$I$7),$B$2*'SFV+BESS'!$I$9-FI280,IF(AND(FB281&gt;0,FB281*$B$4+FI280&gt;$B$2*'SFV+BESS'!$I$9,FB281*$B$4&gt;'SFV+BESS'!$I$7,FI280&lt;$B$2*'SFV+BESS'!$I$9),$B$2*'SFV+BESS'!$I$9-FI280,IF(AND(FB281&gt;0,FB281*$B$4+FI280&lt;=$B$2*'SFV+BESS'!$I$9,FB281&gt;'SFV+BESS'!$I$7),'SFV+BESS'!$I$7,0))))</f>
        <v>0</v>
      </c>
      <c r="FD281" s="27">
        <f>IF(AND(FB281&lt;0,FI280+FB281/$B$5&gt;$H$2,-FB281/'Carga-Descarga Año'!$B$5&lt;'SFV+BESS'!$I$7),FB281/$B$5,IF(AND(FB281&lt;0,FI280+FB281/$B$5&gt;$H$2,-FB281/'Carga-Descarga Año'!$B$5&gt;'SFV+BESS'!$I$7),-'SFV+BESS'!$I$7,IF(AND(FB281&lt;0,FI280+FB281/$B$5&lt;$H$2),-MIN('SFV+BESS'!$I$7,FI280-$H$2),0)))</f>
        <v>0</v>
      </c>
      <c r="FE281" s="33"/>
      <c r="FF281" s="33">
        <f t="shared" si="311"/>
        <v>0</v>
      </c>
      <c r="FG281" s="27">
        <f t="shared" si="351"/>
        <v>0</v>
      </c>
      <c r="FH281" s="27">
        <f t="shared" si="312"/>
        <v>0</v>
      </c>
      <c r="FI281" s="28">
        <f>IF((FI280+FC281+FD281)&gt;=$B$2*'SFV+BESS'!$I$9, $B$2*'SFV+BESS'!$I$9, (FI280+FC281+FD281))</f>
        <v>173.61249999999998</v>
      </c>
      <c r="FJ281" s="110">
        <f t="shared" si="352"/>
        <v>65.465247118483433</v>
      </c>
      <c r="FO281" s="251"/>
      <c r="FP281" s="41">
        <v>11.3333333333333</v>
      </c>
      <c r="FQ281" s="33">
        <f t="shared" si="326"/>
        <v>73.71429995891431</v>
      </c>
      <c r="FR281" s="33">
        <f>Gen_Cons_Horario!B7603</f>
        <v>119.312</v>
      </c>
      <c r="FS281" s="35">
        <f t="shared" si="363"/>
        <v>-45.597700041085687</v>
      </c>
      <c r="FT281" s="116">
        <f>IF(AND(FS281&gt;0,FS281*$B$4+FZ280&lt;=$B$2*'SFV+BESS'!$I$9,FS281&lt;'SFV+BESS'!$I$7), FS281*$B$4, IF(AND(FS281&gt;0,FS281*$B$4+FZ280&gt;$B$2*'SFV+BESS'!$I$9,FS281*$B$4&lt;'SFV+BESS'!$I$7),$B$2*'SFV+BESS'!$I$9-FZ280,IF(AND(FS281&gt;0,FS281*$B$4+FZ280&gt;$B$2*'SFV+BESS'!$I$9,FS281*$B$4&gt;'SFV+BESS'!$I$7,FZ280&lt;$B$2*'SFV+BESS'!$I$9),$B$2*'SFV+BESS'!$I$9-FZ280,IF(AND(FS281&gt;0,FS281*$B$4+FZ280&lt;=$B$2*'SFV+BESS'!$I$9,FS281&gt;'SFV+BESS'!$I$7),'SFV+BESS'!$I$7,0))))</f>
        <v>0</v>
      </c>
      <c r="FU281" s="27">
        <f>IF(AND(FS281&lt;0,FZ280+FS281/$B$5&gt;$H$2,-FS281/'Carga-Descarga Año'!$B$5&lt;'SFV+BESS'!$I$7),FS281/$B$5,IF(AND(FS281&lt;0,FZ280+FS281/$B$5&gt;$H$2,-FS281/'Carga-Descarga Año'!$B$5&gt;'SFV+BESS'!$I$7),-'SFV+BESS'!$I$7,IF(AND(FS281&lt;0,FZ280+FS281/$B$5&lt;$H$2),-MIN('SFV+BESS'!$I$7,FZ280-$H$2),0)))</f>
        <v>-47.997578990616518</v>
      </c>
      <c r="FV281" s="33"/>
      <c r="FW281" s="33">
        <f t="shared" si="313"/>
        <v>73.71429995891431</v>
      </c>
      <c r="FX281" s="27">
        <f t="shared" si="353"/>
        <v>45.597700041085687</v>
      </c>
      <c r="FY281" s="27">
        <f t="shared" si="314"/>
        <v>0</v>
      </c>
      <c r="FZ281" s="28">
        <f>IF((FZ280+FT281+FU281)&gt;=$B$2*'SFV+BESS'!$I$9, $B$2*'SFV+BESS'!$I$9, (FZ280+FT281+FU281))</f>
        <v>125.61492100938347</v>
      </c>
      <c r="GA281" s="110">
        <f t="shared" si="354"/>
        <v>0</v>
      </c>
      <c r="GF281" s="251"/>
      <c r="GG281" s="41">
        <v>11.3333333333333</v>
      </c>
      <c r="GH281" s="33">
        <f t="shared" si="327"/>
        <v>70.863960389078386</v>
      </c>
      <c r="GI281" s="33">
        <f>Gen_Cons_Horario!B8323</f>
        <v>59.656000000000006</v>
      </c>
      <c r="GJ281" s="35">
        <f t="shared" si="369"/>
        <v>11.20796038907838</v>
      </c>
      <c r="GK281" s="116">
        <f>IF(AND(GJ281&gt;0,GJ281*$B$4+GQ280&lt;=$B$2*'SFV+BESS'!$I$9,GJ281&lt;'SFV+BESS'!$I$7), GJ281*$B$4, IF(AND(GJ281&gt;0,GJ281*$B$4+GQ280&gt;$B$2*'SFV+BESS'!$I$9,GJ281*$B$4&lt;'SFV+BESS'!$I$7),$B$2*'SFV+BESS'!$I$9-GQ280,IF(AND(GJ281&gt;0,GJ281*$B$4+GQ280&gt;$B$2*'SFV+BESS'!$I$9,GJ281*$B$4&gt;'SFV+BESS'!$I$7,GQ280&lt;$B$2*'SFV+BESS'!$I$9),$B$2*'SFV+BESS'!$I$9-GQ280,IF(AND(GJ281&gt;0,GJ281*$B$4+GQ280&lt;=$B$2*'SFV+BESS'!$I$9,GJ281&gt;'SFV+BESS'!$I$7),'SFV+BESS'!$I$7,0))))</f>
        <v>0</v>
      </c>
      <c r="GL281" s="27">
        <f>IF(AND(GJ281&lt;0,GQ280+GJ281/$B$5&gt;$H$2,-GJ281/'Carga-Descarga Año'!$B$5&lt;'SFV+BESS'!$I$7),GJ281/$B$5,IF(AND(GJ281&lt;0,GQ280+GJ281/$B$5&gt;$H$2,-GJ281/'Carga-Descarga Año'!$B$5&gt;'SFV+BESS'!$I$7),-'SFV+BESS'!$I$7,IF(AND(GJ281&lt;0,GQ280+GJ281/$B$5&lt;$H$2),-MIN('SFV+BESS'!$I$7,GQ280-$H$2),0)))</f>
        <v>0</v>
      </c>
      <c r="GM281" s="33"/>
      <c r="GN281" s="33">
        <f t="shared" si="315"/>
        <v>59.656000000000006</v>
      </c>
      <c r="GO281" s="27">
        <f t="shared" si="355"/>
        <v>0</v>
      </c>
      <c r="GP281" s="27">
        <f t="shared" si="316"/>
        <v>0</v>
      </c>
      <c r="GQ281" s="28">
        <f>IF((GQ280+GK281+GL281)&gt;=$B$2*'SFV+BESS'!$I$9, $B$2*'SFV+BESS'!$I$9, (GQ280+GK281+GL281))</f>
        <v>173.61249999999998</v>
      </c>
      <c r="GR281" s="110">
        <f t="shared" si="356"/>
        <v>11.20796038907838</v>
      </c>
    </row>
    <row r="282" spans="1:200">
      <c r="A282" s="249"/>
      <c r="B282" s="41">
        <v>11.375</v>
      </c>
      <c r="C282" s="38">
        <f t="shared" si="298"/>
        <v>87.219064057968581</v>
      </c>
      <c r="D282" s="2">
        <f>Gen_Cons_Horario!B308</f>
        <v>67.113</v>
      </c>
      <c r="E282" s="140">
        <f t="shared" si="328"/>
        <v>20.106064057968581</v>
      </c>
      <c r="F282" s="116">
        <f>IF(AND(E282&gt;0,E282*$B$4+L281&lt;=$B$2*'SFV+BESS'!$I$9,E282&lt;'SFV+BESS'!$I$7), E282*$B$4, IF(AND(E282&gt;0,E282*$B$4+L281&gt;$B$2*'SFV+BESS'!$I$9,E282*$B$4&lt;'SFV+BESS'!$I$7),$B$2*'SFV+BESS'!$I$9-L281,IF(AND(E282&gt;0,E282*$B$4+L281&gt;$B$2*'SFV+BESS'!$I$9,E282*$B$4&gt;'SFV+BESS'!$I$7,L281&lt;$B$2*'SFV+BESS'!$I$9),$B$2*'SFV+BESS'!$I$9-L281,IF(AND(E282&gt;0,E282*$B$4+L281&lt;=$B$2*'SFV+BESS'!$I$9,E282&gt;'SFV+BESS'!$I$7),'SFV+BESS'!$I$7,0))))</f>
        <v>0</v>
      </c>
      <c r="G282" s="27">
        <f>IF(AND(E282&lt;0,L281+E282/$B$5&gt;$H$2,-E282/'Carga-Descarga Año'!$B$5&lt;'SFV+BESS'!$I$7),E282/$B$5,IF(AND(E282&lt;0,L281+E282/$B$5&gt;$H$2,-E282/'Carga-Descarga Año'!$B$5&gt;'SFV+BESS'!$I$7),-'SFV+BESS'!$I$7,IF(AND(E282&lt;0,L281+E282/$B$5&lt;$H$2),-MIN('SFV+BESS'!$I$7,L281-$H$2),0)))</f>
        <v>0</v>
      </c>
      <c r="I282" s="38">
        <f t="shared" si="329"/>
        <v>67.113</v>
      </c>
      <c r="J282" s="27">
        <f t="shared" si="331"/>
        <v>0</v>
      </c>
      <c r="K282" s="27">
        <f t="shared" si="330"/>
        <v>0</v>
      </c>
      <c r="L282" s="28">
        <f>IF((L281+F282+G282)&gt;=$B$2*'SFV+BESS'!$I$9, $B$2*'SFV+BESS'!$I$9, (L281+F282+G282))</f>
        <v>173.61249999999998</v>
      </c>
      <c r="M282" s="110">
        <f t="shared" si="332"/>
        <v>20.106064057968581</v>
      </c>
      <c r="R282" s="251"/>
      <c r="S282" s="41">
        <v>11.375</v>
      </c>
      <c r="T282" s="2">
        <f t="shared" si="317"/>
        <v>82.304323553126451</v>
      </c>
      <c r="U282" s="2">
        <f>Gen_Cons_Horario!B1052</f>
        <v>104.398</v>
      </c>
      <c r="V282" s="35">
        <f t="shared" si="364"/>
        <v>-22.093676446873545</v>
      </c>
      <c r="W282" s="116">
        <f>IF(AND(V282&gt;0,V282*$B$4+AC281&lt;=$B$2*'SFV+BESS'!$I$9,V282&lt;'SFV+BESS'!$I$7), V282*$B$4, IF(AND(V282&gt;0,V282*$B$4+AC281&gt;$B$2*'SFV+BESS'!$I$9,V282*$B$4&lt;'SFV+BESS'!$I$7),$B$2*'SFV+BESS'!$I$9-AC281,IF(AND(V282&gt;0,V282*$B$4+AC281&gt;$B$2*'SFV+BESS'!$I$9,V282*$B$4&gt;'SFV+BESS'!$I$7,AC281&lt;$B$2*'SFV+BESS'!$I$9),$B$2*'SFV+BESS'!$I$9-AC281,IF(AND(V282&gt;0,V282*$B$4+AC281&lt;=$B$2*'SFV+BESS'!$I$9,V282&gt;'SFV+BESS'!$I$7),'SFV+BESS'!$I$7,0))))</f>
        <v>0</v>
      </c>
      <c r="X282" s="27">
        <f>IF(AND(V282&lt;0,AC281+V282/$B$5&gt;$H$2,-V282/'Carga-Descarga Año'!$B$5&lt;'SFV+BESS'!$I$7),V282/$B$5,IF(AND(V282&lt;0,AC281+V282/$B$5&gt;$H$2,-V282/'Carga-Descarga Año'!$B$5&gt;'SFV+BESS'!$I$7),-'SFV+BESS'!$I$7,IF(AND(V282&lt;0,AC281+V282/$B$5&lt;$H$2),-MIN('SFV+BESS'!$I$7,AC281-$H$2),0)))</f>
        <v>-23.256501523024784</v>
      </c>
      <c r="Z282" s="33">
        <f t="shared" si="358"/>
        <v>82.304323553126451</v>
      </c>
      <c r="AA282" s="27">
        <f t="shared" si="333"/>
        <v>22.093676446873545</v>
      </c>
      <c r="AB282" s="27">
        <f t="shared" si="357"/>
        <v>0</v>
      </c>
      <c r="AC282" s="28">
        <f>IF((AC281+W282+X282)&gt;=$B$2*'SFV+BESS'!$I$9, $B$2*'SFV+BESS'!$I$9, (AC281+W282+X282))</f>
        <v>105.56964356033149</v>
      </c>
      <c r="AD282" s="110">
        <f t="shared" si="334"/>
        <v>0</v>
      </c>
      <c r="AI282" s="251"/>
      <c r="AJ282" s="41">
        <v>11.375</v>
      </c>
      <c r="AK282" s="52">
        <f t="shared" si="318"/>
        <v>81.411044901776492</v>
      </c>
      <c r="AL282" s="33">
        <f>Gen_Cons_Horario!B1724</f>
        <v>82.027000000000001</v>
      </c>
      <c r="AM282" s="35">
        <f t="shared" si="365"/>
        <v>-0.61595509822350891</v>
      </c>
      <c r="AN282" s="116">
        <f>IF(AND(AM282&gt;0,AM282*$B$4+AT281&lt;=$B$2*'SFV+BESS'!$I$9,AM282&lt;'SFV+BESS'!$I$7), AM282*$B$4, IF(AND(AM282&gt;0,AM282*$B$4+AT281&gt;$B$2*'SFV+BESS'!$I$9,AM282*$B$4&lt;'SFV+BESS'!$I$7),$B$2*'SFV+BESS'!$I$9-AT281,IF(AND(AM282&gt;0,AM282*$B$4+AT281&gt;$B$2*'SFV+BESS'!$I$9,AM282*$B$4&gt;'SFV+BESS'!$I$7,AT281&lt;$B$2*'SFV+BESS'!$I$9),$B$2*'SFV+BESS'!$I$9-AT281,IF(AND(AM282&gt;0,AM282*$B$4+AT281&lt;=$B$2*'SFV+BESS'!$I$9,AM282&gt;'SFV+BESS'!$I$7),'SFV+BESS'!$I$7,0))))</f>
        <v>0</v>
      </c>
      <c r="AO282" s="27">
        <f>IF(AND(AM282&lt;0,AT281+AM282/$B$5&gt;$H$2,-AM282/'Carga-Descarga Año'!$B$5&lt;'SFV+BESS'!$I$7),AM282/$B$5,IF(AND(AM282&lt;0,AT281+AM282/$B$5&gt;$H$2,-AM282/'Carga-Descarga Año'!$B$5&gt;'SFV+BESS'!$I$7),-'SFV+BESS'!$I$7,IF(AND(AM282&lt;0,AT281+AM282/$B$5&lt;$H$2),-MIN('SFV+BESS'!$I$7,AT281-$H$2),0)))</f>
        <v>-0.64837378760369357</v>
      </c>
      <c r="AP282" s="33"/>
      <c r="AQ282" s="33">
        <f t="shared" si="299"/>
        <v>81.411044901776492</v>
      </c>
      <c r="AR282" s="27">
        <f t="shared" si="335"/>
        <v>0.61595509822350891</v>
      </c>
      <c r="AS282" s="27">
        <f t="shared" si="300"/>
        <v>0</v>
      </c>
      <c r="AT282" s="28">
        <f>IF((AT281+AN282+AO282)&gt;=$B$2*'SFV+BESS'!$I$9, $B$2*'SFV+BESS'!$I$9, (AT281+AN282+AO282))</f>
        <v>137.20914922430799</v>
      </c>
      <c r="AU282" s="110">
        <f t="shared" si="336"/>
        <v>0</v>
      </c>
      <c r="AZ282" s="251"/>
      <c r="BA282" s="41">
        <v>11.375</v>
      </c>
      <c r="BB282" s="33">
        <f t="shared" si="319"/>
        <v>71.326727478512353</v>
      </c>
      <c r="BC282" s="33">
        <f>Gen_Cons_Horario!B2468</f>
        <v>0</v>
      </c>
      <c r="BD282" s="35">
        <f t="shared" si="366"/>
        <v>71.326727478512353</v>
      </c>
      <c r="BE282" s="116">
        <f>IF(AND(BD282&gt;0,BD282*$B$4+BK281&lt;=$B$2*'SFV+BESS'!$I$9,BD282&lt;'SFV+BESS'!$I$7), BD282*$B$4, IF(AND(BD282&gt;0,BD282*$B$4+BK281&gt;$B$2*'SFV+BESS'!$I$9,BD282*$B$4&lt;'SFV+BESS'!$I$7),$B$2*'SFV+BESS'!$I$9-BK281,IF(AND(BD282&gt;0,BD282*$B$4+BK281&gt;$B$2*'SFV+BESS'!$I$9,BD282*$B$4&gt;'SFV+BESS'!$I$7,BK281&lt;$B$2*'SFV+BESS'!$I$9),$B$2*'SFV+BESS'!$I$9-BK281,IF(AND(BD282&gt;0,BD282*$B$4+BK281&lt;=$B$2*'SFV+BESS'!$I$9,BD282&gt;'SFV+BESS'!$I$7),'SFV+BESS'!$I$7,0))))</f>
        <v>0</v>
      </c>
      <c r="BF282" s="27">
        <f>IF(AND(BD282&lt;0,BK281+BD282/$B$5&gt;$H$2,-BD282/'Carga-Descarga Año'!$B$5&lt;'SFV+BESS'!$I$7),BD282/$B$5,IF(AND(BD282&lt;0,BK281+BD282/$B$5&gt;$H$2,-BD282/'Carga-Descarga Año'!$B$5&gt;'SFV+BESS'!$I$7),-'SFV+BESS'!$I$7,IF(AND(BD282&lt;0,BK281+BD282/$B$5&lt;$H$2),-MIN('SFV+BESS'!$I$7,BK281-$H$2),0)))</f>
        <v>0</v>
      </c>
      <c r="BG282" s="33"/>
      <c r="BH282" s="33">
        <f t="shared" si="301"/>
        <v>0</v>
      </c>
      <c r="BI282" s="27">
        <f t="shared" si="337"/>
        <v>0</v>
      </c>
      <c r="BJ282" s="27">
        <f t="shared" si="302"/>
        <v>0</v>
      </c>
      <c r="BK282" s="28">
        <f>IF((BK281+BE282+BF282)&gt;=$B$2*'SFV+BESS'!$I$9, $B$2*'SFV+BESS'!$I$9, (BK281+BE282+BF282))</f>
        <v>173.61249999999998</v>
      </c>
      <c r="BL282" s="110">
        <f t="shared" si="338"/>
        <v>71.326727478512353</v>
      </c>
      <c r="BQ282" s="251"/>
      <c r="BR282" s="41">
        <v>11.375</v>
      </c>
      <c r="BS282" s="33">
        <f t="shared" si="320"/>
        <v>45.284012249626699</v>
      </c>
      <c r="BT282" s="33">
        <f>Gen_Cons_Horario!B3188</f>
        <v>0</v>
      </c>
      <c r="BU282" s="35">
        <f t="shared" si="367"/>
        <v>45.284012249626699</v>
      </c>
      <c r="BV282" s="116">
        <f>IF(AND(BU282&gt;0,BU282*$B$4+CB281&lt;=$B$2*'SFV+BESS'!$I$9,BU282&lt;'SFV+BESS'!$I$7), BU282*$B$4, IF(AND(BU282&gt;0,BU282*$B$4+CB281&gt;$B$2*'SFV+BESS'!$I$9,BU282*$B$4&lt;'SFV+BESS'!$I$7),$B$2*'SFV+BESS'!$I$9-CB281,IF(AND(BU282&gt;0,BU282*$B$4+CB281&gt;$B$2*'SFV+BESS'!$I$9,BU282*$B$4&gt;'SFV+BESS'!$I$7,CB281&lt;$B$2*'SFV+BESS'!$I$9),$B$2*'SFV+BESS'!$I$9-CB281,IF(AND(BU282&gt;0,BU282*$B$4+CB281&lt;=$B$2*'SFV+BESS'!$I$9,BU282&gt;'SFV+BESS'!$I$7),'SFV+BESS'!$I$7,0))))</f>
        <v>0</v>
      </c>
      <c r="BW282" s="27">
        <f>IF(AND(BU282&lt;0,CB281+BU282/$B$5&gt;$H$2,-BU282/'Carga-Descarga Año'!$B$5&lt;'SFV+BESS'!$I$7),BU282/$B$5,IF(AND(BU282&lt;0,CB281+BU282/$B$5&gt;$H$2,-BU282/'Carga-Descarga Año'!$B$5&gt;'SFV+BESS'!$I$7),-'SFV+BESS'!$I$7,IF(AND(BU282&lt;0,CB281+BU282/$B$5&lt;$H$2),-MIN('SFV+BESS'!$I$7,CB281-$H$2),0)))</f>
        <v>0</v>
      </c>
      <c r="BX282" s="33"/>
      <c r="BY282" s="33">
        <f t="shared" si="303"/>
        <v>0</v>
      </c>
      <c r="BZ282" s="27">
        <f t="shared" si="339"/>
        <v>0</v>
      </c>
      <c r="CA282" s="27">
        <f t="shared" si="340"/>
        <v>0</v>
      </c>
      <c r="CB282" s="28">
        <f>IF((CB281+BV282+BW282)&gt;=$B$2*'SFV+BESS'!$I$9, $B$2*'SFV+BESS'!$I$9, (CB281+BV282+BW282))</f>
        <v>173.61249999999998</v>
      </c>
      <c r="CC282" s="110">
        <f t="shared" si="341"/>
        <v>45.284012249626699</v>
      </c>
      <c r="CH282" s="251"/>
      <c r="CI282" s="41">
        <v>11.375</v>
      </c>
      <c r="CJ282" s="33">
        <f t="shared" si="321"/>
        <v>28.883763720356487</v>
      </c>
      <c r="CK282" s="33">
        <f>Gen_Cons_Horario!B3932</f>
        <v>0</v>
      </c>
      <c r="CL282" s="35">
        <f t="shared" si="368"/>
        <v>28.883763720356487</v>
      </c>
      <c r="CM282" s="116">
        <f>IF(AND(CL282&gt;0,CL282*$B$4+CS281&lt;=$B$2*'SFV+BESS'!$I$9,CL282&lt;'SFV+BESS'!$I$7), CL282*$B$4, IF(AND(CL282&gt;0,CL282*$B$4+CS281&gt;$B$2*'SFV+BESS'!$I$9,CL282*$B$4&lt;'SFV+BESS'!$I$7),$B$2*'SFV+BESS'!$I$9-CS281,IF(AND(CL282&gt;0,CL282*$B$4+CS281&gt;$B$2*'SFV+BESS'!$I$9,CL282*$B$4&gt;'SFV+BESS'!$I$7,CS281&lt;$B$2*'SFV+BESS'!$I$9),$B$2*'SFV+BESS'!$I$9-CS281,IF(AND(CL282&gt;0,CL282*$B$4+CS281&lt;=$B$2*'SFV+BESS'!$I$9,CL282&gt;'SFV+BESS'!$I$7),'SFV+BESS'!$I$7,0))))</f>
        <v>0</v>
      </c>
      <c r="CN282" s="27">
        <f>IF(AND(CL282&lt;0,CS281+CL282/$B$5&gt;$H$2,-CL282/'Carga-Descarga Año'!$B$5&lt;'SFV+BESS'!$I$7),CL282/$B$5,IF(AND(CL282&lt;0,CS281+CL282/$B$5&gt;$H$2,-CL282/'Carga-Descarga Año'!$B$5&gt;'SFV+BESS'!$I$7),-'SFV+BESS'!$I$7,IF(AND(CL282&lt;0,CS281+CL282/$B$5&lt;$H$2),-MIN('SFV+BESS'!$I$7,CS281-$H$2),0)))</f>
        <v>0</v>
      </c>
      <c r="CO282" s="33"/>
      <c r="CP282" s="33">
        <f t="shared" si="304"/>
        <v>0</v>
      </c>
      <c r="CQ282" s="27">
        <f t="shared" si="342"/>
        <v>0</v>
      </c>
      <c r="CR282" s="27">
        <f t="shared" si="305"/>
        <v>0</v>
      </c>
      <c r="CS282" s="28">
        <f>IF((CS281+CM282+CN282)&gt;=$B$2*'SFV+BESS'!$I$9, $B$2*'SFV+BESS'!$I$9, (CS281+CM282+CN282))</f>
        <v>173.61249999999998</v>
      </c>
      <c r="CT282" s="110">
        <f t="shared" si="343"/>
        <v>28.883763720356487</v>
      </c>
      <c r="CY282" s="251"/>
      <c r="CZ282" s="41">
        <v>11.375</v>
      </c>
      <c r="DA282" s="33">
        <f t="shared" si="322"/>
        <v>35.322613829837657</v>
      </c>
      <c r="DB282" s="33">
        <f>Gen_Cons_Horario!B4652</f>
        <v>0</v>
      </c>
      <c r="DC282" s="35">
        <f t="shared" si="359"/>
        <v>35.322613829837657</v>
      </c>
      <c r="DD282" s="116">
        <f>IF(AND(DC282&gt;0,DC282*$B$4+DJ281&lt;=$B$2*'SFV+BESS'!$I$9,DC282&lt;'SFV+BESS'!$I$7), DC282*$B$4, IF(AND(DC282&gt;0,DC282*$B$4+DJ281&gt;$B$2*'SFV+BESS'!$I$9,DC282*$B$4&lt;'SFV+BESS'!$I$7),$B$2*'SFV+BESS'!$I$9-DJ281,IF(AND(DC282&gt;0,DC282*$B$4+DJ281&gt;$B$2*'SFV+BESS'!$I$9,DC282*$B$4&gt;'SFV+BESS'!$I$7,DJ281&lt;$B$2*'SFV+BESS'!$I$9),$B$2*'SFV+BESS'!$I$9-DJ281,IF(AND(DC282&gt;0,DC282*$B$4+DJ281&lt;=$B$2*'SFV+BESS'!$I$9,DC282&gt;'SFV+BESS'!$I$7),'SFV+BESS'!$I$7,0))))</f>
        <v>0</v>
      </c>
      <c r="DE282" s="27">
        <f>IF(AND(DC282&lt;0,DJ281+DC282/$B$5&gt;$H$2,-DC282/'Carga-Descarga Año'!$B$5&lt;'SFV+BESS'!$I$7),DC282/$B$5,IF(AND(DC282&lt;0,DJ281+DC282/$B$5&gt;$H$2,-DC282/'Carga-Descarga Año'!$B$5&gt;'SFV+BESS'!$I$7),-'SFV+BESS'!$I$7,IF(AND(DC282&lt;0,DJ281+DC282/$B$5&lt;$H$2),-MIN('SFV+BESS'!$I$7,DJ281-$H$2),0)))</f>
        <v>0</v>
      </c>
      <c r="DF282" s="33"/>
      <c r="DG282" s="33">
        <f t="shared" si="306"/>
        <v>0</v>
      </c>
      <c r="DH282" s="27">
        <f t="shared" si="344"/>
        <v>0</v>
      </c>
      <c r="DI282" s="27">
        <f t="shared" si="345"/>
        <v>0</v>
      </c>
      <c r="DJ282" s="28">
        <f>IF((DJ281+DD282+DE282)&gt;=$B$2*'SFV+BESS'!$I$9, $B$2*'SFV+BESS'!$I$9, (DJ281+DD282+DE282))</f>
        <v>173.61249999999998</v>
      </c>
      <c r="DK282" s="110">
        <f t="shared" si="346"/>
        <v>35.322613829837657</v>
      </c>
      <c r="DP282" s="251"/>
      <c r="DQ282" s="41">
        <v>11.375</v>
      </c>
      <c r="DR282" s="33">
        <f t="shared" si="323"/>
        <v>51.868223435829627</v>
      </c>
      <c r="DS282" s="33">
        <f>Gen_Cons_Horario!B5396</f>
        <v>0</v>
      </c>
      <c r="DT282" s="35">
        <f t="shared" si="360"/>
        <v>51.868223435829627</v>
      </c>
      <c r="DU282" s="116">
        <f>IF(AND(DT282&gt;0,DT282*$B$4+EA281&lt;=$B$2*'SFV+BESS'!$I$9,DT282&lt;'SFV+BESS'!$I$7), DT282*$B$4, IF(AND(DT282&gt;0,DT282*$B$4+EA281&gt;$B$2*'SFV+BESS'!$I$9,DT282*$B$4&lt;'SFV+BESS'!$I$7),$B$2*'SFV+BESS'!$I$9-EA281,IF(AND(DT282&gt;0,DT282*$B$4+EA281&gt;$B$2*'SFV+BESS'!$I$9,DT282*$B$4&gt;'SFV+BESS'!$I$7,EA281&lt;$B$2*'SFV+BESS'!$I$9),$B$2*'SFV+BESS'!$I$9-EA281,IF(AND(DT282&gt;0,DT282*$B$4+EA281&lt;=$B$2*'SFV+BESS'!$I$9,DT282&gt;'SFV+BESS'!$I$7),'SFV+BESS'!$I$7,0))))</f>
        <v>0</v>
      </c>
      <c r="DV282" s="27">
        <f>IF(AND(DT282&lt;0,EA281+DT282/$B$5&gt;$H$2,-DT282/'Carga-Descarga Año'!$B$5&lt;'SFV+BESS'!$I$7),DT282/$B$5,IF(AND(DT282&lt;0,EA281+DT282/$B$5&gt;$H$2,-DT282/'Carga-Descarga Año'!$B$5&gt;'SFV+BESS'!$I$7),-'SFV+BESS'!$I$7,IF(AND(DT282&lt;0,EA281+DT282/$B$5&lt;$H$2),-MIN('SFV+BESS'!$I$7,EA281-$H$2),0)))</f>
        <v>0</v>
      </c>
      <c r="DW282" s="33"/>
      <c r="DX282" s="33">
        <f t="shared" si="307"/>
        <v>0</v>
      </c>
      <c r="DY282" s="27">
        <f t="shared" si="347"/>
        <v>0</v>
      </c>
      <c r="DZ282" s="27">
        <f t="shared" si="308"/>
        <v>0</v>
      </c>
      <c r="EA282" s="28">
        <f>IF((EA281+DU282+DV282)&gt;=$B$2*'SFV+BESS'!$I$9, $B$2*'SFV+BESS'!$I$9, (EA281+DU282+DV282))</f>
        <v>173.61249999999998</v>
      </c>
      <c r="EB282" s="110">
        <f t="shared" si="348"/>
        <v>51.868223435829627</v>
      </c>
      <c r="EG282" s="251"/>
      <c r="EH282" s="41">
        <v>11.375</v>
      </c>
      <c r="EI282" s="33">
        <f t="shared" si="324"/>
        <v>72.15510433493921</v>
      </c>
      <c r="EJ282" s="33">
        <f>Gen_Cons_Horario!B6140</f>
        <v>0</v>
      </c>
      <c r="EK282" s="35">
        <f t="shared" si="361"/>
        <v>72.15510433493921</v>
      </c>
      <c r="EL282" s="116">
        <f>IF(AND(EK282&gt;0,EK282*$B$4+ER281&lt;=$B$2*'SFV+BESS'!$I$9,EK282&lt;'SFV+BESS'!$I$7), EK282*$B$4, IF(AND(EK282&gt;0,EK282*$B$4+ER281&gt;$B$2*'SFV+BESS'!$I$9,EK282*$B$4&lt;'SFV+BESS'!$I$7),$B$2*'SFV+BESS'!$I$9-ER281,IF(AND(EK282&gt;0,EK282*$B$4+ER281&gt;$B$2*'SFV+BESS'!$I$9,EK282*$B$4&gt;'SFV+BESS'!$I$7,ER281&lt;$B$2*'SFV+BESS'!$I$9),$B$2*'SFV+BESS'!$I$9-ER281,IF(AND(EK282&gt;0,EK282*$B$4+ER281&lt;=$B$2*'SFV+BESS'!$I$9,EK282&gt;'SFV+BESS'!$I$7),'SFV+BESS'!$I$7,0))))</f>
        <v>0</v>
      </c>
      <c r="EM282" s="27">
        <f>IF(AND(EK282&lt;0,ER281+EK282/$B$5&gt;$H$2,-EK282/'Carga-Descarga Año'!$B$5&lt;'SFV+BESS'!$I$7),EK282/$B$5,IF(AND(EK282&lt;0,ER281+EK282/$B$5&gt;$H$2,-EK282/'Carga-Descarga Año'!$B$5&gt;'SFV+BESS'!$I$7),-'SFV+BESS'!$I$7,IF(AND(EK282&lt;0,ER281+EK282/$B$5&lt;$H$2),-MIN('SFV+BESS'!$I$7,ER281-$H$2),0)))</f>
        <v>0</v>
      </c>
      <c r="EN282" s="33"/>
      <c r="EO282" s="33">
        <f t="shared" si="309"/>
        <v>0</v>
      </c>
      <c r="EP282" s="27">
        <f t="shared" si="349"/>
        <v>0</v>
      </c>
      <c r="EQ282" s="27">
        <f t="shared" si="310"/>
        <v>0</v>
      </c>
      <c r="ER282" s="28">
        <f>IF((ER281+EL282+EM282)&gt;=$B$2*'SFV+BESS'!$I$9, $B$2*'SFV+BESS'!$I$9, (ER281+EL282+EM282))</f>
        <v>173.61249999999998</v>
      </c>
      <c r="ES282" s="110">
        <f t="shared" si="350"/>
        <v>72.15510433493921</v>
      </c>
      <c r="EX282" s="251"/>
      <c r="EY282" s="41">
        <v>11.375</v>
      </c>
      <c r="EZ282" s="33">
        <f t="shared" si="325"/>
        <v>83.787881880507953</v>
      </c>
      <c r="FA282" s="33">
        <f>Gen_Cons_Horario!B6860</f>
        <v>0</v>
      </c>
      <c r="FB282" s="35">
        <f t="shared" si="362"/>
        <v>83.787881880507953</v>
      </c>
      <c r="FC282" s="116">
        <f>IF(AND(FB282&gt;0,FB282*$B$4+FI281&lt;=$B$2*'SFV+BESS'!$I$9,FB282&lt;'SFV+BESS'!$I$7), FB282*$B$4, IF(AND(FB282&gt;0,FB282*$B$4+FI281&gt;$B$2*'SFV+BESS'!$I$9,FB282*$B$4&lt;'SFV+BESS'!$I$7),$B$2*'SFV+BESS'!$I$9-FI281,IF(AND(FB282&gt;0,FB282*$B$4+FI281&gt;$B$2*'SFV+BESS'!$I$9,FB282*$B$4&gt;'SFV+BESS'!$I$7,FI281&lt;$B$2*'SFV+BESS'!$I$9),$B$2*'SFV+BESS'!$I$9-FI281,IF(AND(FB282&gt;0,FB282*$B$4+FI281&lt;=$B$2*'SFV+BESS'!$I$9,FB282&gt;'SFV+BESS'!$I$7),'SFV+BESS'!$I$7,0))))</f>
        <v>0</v>
      </c>
      <c r="FD282" s="27">
        <f>IF(AND(FB282&lt;0,FI281+FB282/$B$5&gt;$H$2,-FB282/'Carga-Descarga Año'!$B$5&lt;'SFV+BESS'!$I$7),FB282/$B$5,IF(AND(FB282&lt;0,FI281+FB282/$B$5&gt;$H$2,-FB282/'Carga-Descarga Año'!$B$5&gt;'SFV+BESS'!$I$7),-'SFV+BESS'!$I$7,IF(AND(FB282&lt;0,FI281+FB282/$B$5&lt;$H$2),-MIN('SFV+BESS'!$I$7,FI281-$H$2),0)))</f>
        <v>0</v>
      </c>
      <c r="FE282" s="33"/>
      <c r="FF282" s="33">
        <f t="shared" si="311"/>
        <v>0</v>
      </c>
      <c r="FG282" s="27">
        <f t="shared" si="351"/>
        <v>0</v>
      </c>
      <c r="FH282" s="27">
        <f t="shared" si="312"/>
        <v>0</v>
      </c>
      <c r="FI282" s="28">
        <f>IF((FI281+FC282+FD282)&gt;=$B$2*'SFV+BESS'!$I$9, $B$2*'SFV+BESS'!$I$9, (FI281+FC282+FD282))</f>
        <v>173.61249999999998</v>
      </c>
      <c r="FJ282" s="110">
        <f t="shared" si="352"/>
        <v>83.787881880507953</v>
      </c>
      <c r="FO282" s="251"/>
      <c r="FP282" s="41">
        <v>11.375</v>
      </c>
      <c r="FQ282" s="33">
        <f t="shared" si="326"/>
        <v>88.522249840285639</v>
      </c>
      <c r="FR282" s="33">
        <f>Gen_Cons_Horario!B7604</f>
        <v>119.312</v>
      </c>
      <c r="FS282" s="35">
        <f t="shared" si="363"/>
        <v>-30.789750159714359</v>
      </c>
      <c r="FT282" s="116">
        <f>IF(AND(FS282&gt;0,FS282*$B$4+FZ281&lt;=$B$2*'SFV+BESS'!$I$9,FS282&lt;'SFV+BESS'!$I$7), FS282*$B$4, IF(AND(FS282&gt;0,FS282*$B$4+FZ281&gt;$B$2*'SFV+BESS'!$I$9,FS282*$B$4&lt;'SFV+BESS'!$I$7),$B$2*'SFV+BESS'!$I$9-FZ281,IF(AND(FS282&gt;0,FS282*$B$4+FZ281&gt;$B$2*'SFV+BESS'!$I$9,FS282*$B$4&gt;'SFV+BESS'!$I$7,FZ281&lt;$B$2*'SFV+BESS'!$I$9),$B$2*'SFV+BESS'!$I$9-FZ281,IF(AND(FS282&gt;0,FS282*$B$4+FZ281&lt;=$B$2*'SFV+BESS'!$I$9,FS282&gt;'SFV+BESS'!$I$7),'SFV+BESS'!$I$7,0))))</f>
        <v>0</v>
      </c>
      <c r="FU282" s="27">
        <f>IF(AND(FS282&lt;0,FZ281+FS282/$B$5&gt;$H$2,-FS282/'Carga-Descarga Año'!$B$5&lt;'SFV+BESS'!$I$7),FS282/$B$5,IF(AND(FS282&lt;0,FZ281+FS282/$B$5&gt;$H$2,-FS282/'Carga-Descarga Año'!$B$5&gt;'SFV+BESS'!$I$7),-'SFV+BESS'!$I$7,IF(AND(FS282&lt;0,FZ281+FS282/$B$5&lt;$H$2),-MIN('SFV+BESS'!$I$7,FZ281-$H$2),0)))</f>
        <v>-32.410263326015119</v>
      </c>
      <c r="FV282" s="33"/>
      <c r="FW282" s="33">
        <f t="shared" si="313"/>
        <v>88.522249840285639</v>
      </c>
      <c r="FX282" s="27">
        <f t="shared" si="353"/>
        <v>30.789750159714362</v>
      </c>
      <c r="FY282" s="27">
        <f t="shared" si="314"/>
        <v>0</v>
      </c>
      <c r="FZ282" s="28">
        <f>IF((FZ281+FT282+FU282)&gt;=$B$2*'SFV+BESS'!$I$9, $B$2*'SFV+BESS'!$I$9, (FZ281+FT282+FU282))</f>
        <v>93.204657683368339</v>
      </c>
      <c r="GA282" s="110">
        <f t="shared" si="354"/>
        <v>0</v>
      </c>
      <c r="GF282" s="251"/>
      <c r="GG282" s="41">
        <v>11.375</v>
      </c>
      <c r="GH282" s="33">
        <f t="shared" si="327"/>
        <v>85.975736621117875</v>
      </c>
      <c r="GI282" s="33">
        <f>Gen_Cons_Horario!B8324</f>
        <v>59.656000000000006</v>
      </c>
      <c r="GJ282" s="35">
        <f t="shared" si="369"/>
        <v>26.319736621117869</v>
      </c>
      <c r="GK282" s="116">
        <f>IF(AND(GJ282&gt;0,GJ282*$B$4+GQ281&lt;=$B$2*'SFV+BESS'!$I$9,GJ282&lt;'SFV+BESS'!$I$7), GJ282*$B$4, IF(AND(GJ282&gt;0,GJ282*$B$4+GQ281&gt;$B$2*'SFV+BESS'!$I$9,GJ282*$B$4&lt;'SFV+BESS'!$I$7),$B$2*'SFV+BESS'!$I$9-GQ281,IF(AND(GJ282&gt;0,GJ282*$B$4+GQ281&gt;$B$2*'SFV+BESS'!$I$9,GJ282*$B$4&gt;'SFV+BESS'!$I$7,GQ281&lt;$B$2*'SFV+BESS'!$I$9),$B$2*'SFV+BESS'!$I$9-GQ281,IF(AND(GJ282&gt;0,GJ282*$B$4+GQ281&lt;=$B$2*'SFV+BESS'!$I$9,GJ282&gt;'SFV+BESS'!$I$7),'SFV+BESS'!$I$7,0))))</f>
        <v>0</v>
      </c>
      <c r="GL282" s="27">
        <f>IF(AND(GJ282&lt;0,GQ281+GJ282/$B$5&gt;$H$2,-GJ282/'Carga-Descarga Año'!$B$5&lt;'SFV+BESS'!$I$7),GJ282/$B$5,IF(AND(GJ282&lt;0,GQ281+GJ282/$B$5&gt;$H$2,-GJ282/'Carga-Descarga Año'!$B$5&gt;'SFV+BESS'!$I$7),-'SFV+BESS'!$I$7,IF(AND(GJ282&lt;0,GQ281+GJ282/$B$5&lt;$H$2),-MIN('SFV+BESS'!$I$7,GQ281-$H$2),0)))</f>
        <v>0</v>
      </c>
      <c r="GM282" s="33"/>
      <c r="GN282" s="33">
        <f t="shared" si="315"/>
        <v>59.656000000000006</v>
      </c>
      <c r="GO282" s="27">
        <f t="shared" si="355"/>
        <v>0</v>
      </c>
      <c r="GP282" s="27">
        <f t="shared" si="316"/>
        <v>0</v>
      </c>
      <c r="GQ282" s="28">
        <f>IF((GQ281+GK282+GL282)&gt;=$B$2*'SFV+BESS'!$I$9, $B$2*'SFV+BESS'!$I$9, (GQ281+GK282+GL282))</f>
        <v>173.61249999999998</v>
      </c>
      <c r="GR282" s="110">
        <f t="shared" si="356"/>
        <v>26.319736621117869</v>
      </c>
    </row>
    <row r="283" spans="1:200">
      <c r="A283" s="249"/>
      <c r="B283" s="41">
        <v>11.4166666666667</v>
      </c>
      <c r="C283" s="38">
        <f t="shared" si="298"/>
        <v>102.56597254203621</v>
      </c>
      <c r="D283" s="2">
        <f>Gen_Cons_Horario!B309</f>
        <v>67.113</v>
      </c>
      <c r="E283" s="140">
        <f t="shared" si="328"/>
        <v>35.452972542036207</v>
      </c>
      <c r="F283" s="116">
        <f>IF(AND(E283&gt;0,E283*$B$4+L282&lt;=$B$2*'SFV+BESS'!$I$9,E283&lt;'SFV+BESS'!$I$7), E283*$B$4, IF(AND(E283&gt;0,E283*$B$4+L282&gt;$B$2*'SFV+BESS'!$I$9,E283*$B$4&lt;'SFV+BESS'!$I$7),$B$2*'SFV+BESS'!$I$9-L282,IF(AND(E283&gt;0,E283*$B$4+L282&gt;$B$2*'SFV+BESS'!$I$9,E283*$B$4&gt;'SFV+BESS'!$I$7,L282&lt;$B$2*'SFV+BESS'!$I$9),$B$2*'SFV+BESS'!$I$9-L282,IF(AND(E283&gt;0,E283*$B$4+L282&lt;=$B$2*'SFV+BESS'!$I$9,E283&gt;'SFV+BESS'!$I$7),'SFV+BESS'!$I$7,0))))</f>
        <v>0</v>
      </c>
      <c r="G283" s="27">
        <f>IF(AND(E283&lt;0,L282+E283/$B$5&gt;$H$2,-E283/'Carga-Descarga Año'!$B$5&lt;'SFV+BESS'!$I$7),E283/$B$5,IF(AND(E283&lt;0,L282+E283/$B$5&gt;$H$2,-E283/'Carga-Descarga Año'!$B$5&gt;'SFV+BESS'!$I$7),-'SFV+BESS'!$I$7,IF(AND(E283&lt;0,L282+E283/$B$5&lt;$H$2),-MIN('SFV+BESS'!$I$7,L282-$H$2),0)))</f>
        <v>0</v>
      </c>
      <c r="I283" s="38">
        <f t="shared" si="329"/>
        <v>67.113</v>
      </c>
      <c r="J283" s="27">
        <f t="shared" si="331"/>
        <v>0</v>
      </c>
      <c r="K283" s="27">
        <f t="shared" si="330"/>
        <v>0</v>
      </c>
      <c r="L283" s="28">
        <f>IF((L282+F283+G283)&gt;=$B$2*'SFV+BESS'!$I$9, $B$2*'SFV+BESS'!$I$9, (L282+F283+G283))</f>
        <v>173.61249999999998</v>
      </c>
      <c r="M283" s="110">
        <f t="shared" si="332"/>
        <v>35.452972542036207</v>
      </c>
      <c r="R283" s="251"/>
      <c r="S283" s="41">
        <v>11.4166666666667</v>
      </c>
      <c r="T283" s="2">
        <f t="shared" si="317"/>
        <v>99.976027218608863</v>
      </c>
      <c r="U283" s="2">
        <f>Gen_Cons_Horario!B1053</f>
        <v>85.755499999999998</v>
      </c>
      <c r="V283" s="35">
        <f t="shared" si="364"/>
        <v>14.220527218608865</v>
      </c>
      <c r="W283" s="116">
        <f>IF(AND(V283&gt;0,V283*$B$4+AC282&lt;=$B$2*'SFV+BESS'!$I$9,V283&lt;'SFV+BESS'!$I$7), V283*$B$4, IF(AND(V283&gt;0,V283*$B$4+AC282&gt;$B$2*'SFV+BESS'!$I$9,V283*$B$4&lt;'SFV+BESS'!$I$7),$B$2*'SFV+BESS'!$I$9-AC282,IF(AND(V283&gt;0,V283*$B$4+AC282&gt;$B$2*'SFV+BESS'!$I$9,V283*$B$4&gt;'SFV+BESS'!$I$7,AC282&lt;$B$2*'SFV+BESS'!$I$9),$B$2*'SFV+BESS'!$I$9-AC282,IF(AND(V283&gt;0,V283*$B$4+AC282&lt;=$B$2*'SFV+BESS'!$I$9,V283&gt;'SFV+BESS'!$I$7),'SFV+BESS'!$I$7,0))))</f>
        <v>13.509500857678422</v>
      </c>
      <c r="X283" s="27">
        <f>IF(AND(V283&lt;0,AC282+V283/$B$5&gt;$H$2,-V283/'Carga-Descarga Año'!$B$5&lt;'SFV+BESS'!$I$7),V283/$B$5,IF(AND(V283&lt;0,AC282+V283/$B$5&gt;$H$2,-V283/'Carga-Descarga Año'!$B$5&gt;'SFV+BESS'!$I$7),-'SFV+BESS'!$I$7,IF(AND(V283&lt;0,AC282+V283/$B$5&lt;$H$2),-MIN('SFV+BESS'!$I$7,AC282-$H$2),0)))</f>
        <v>0</v>
      </c>
      <c r="Z283" s="33">
        <f t="shared" si="358"/>
        <v>85.755499999999998</v>
      </c>
      <c r="AA283" s="27">
        <f t="shared" si="333"/>
        <v>0</v>
      </c>
      <c r="AB283" s="27">
        <f t="shared" si="357"/>
        <v>0</v>
      </c>
      <c r="AC283" s="28">
        <f>IF((AC282+W283+X283)&gt;=$B$2*'SFV+BESS'!$I$9, $B$2*'SFV+BESS'!$I$9, (AC282+W283+X283))</f>
        <v>119.0791444180099</v>
      </c>
      <c r="AD283" s="110">
        <f t="shared" si="334"/>
        <v>0</v>
      </c>
      <c r="AI283" s="251"/>
      <c r="AJ283" s="41">
        <v>11.4166666666667</v>
      </c>
      <c r="AK283" s="52">
        <f t="shared" si="318"/>
        <v>98.343173988490506</v>
      </c>
      <c r="AL283" s="33">
        <f>Gen_Cons_Horario!B1725</f>
        <v>82.027000000000001</v>
      </c>
      <c r="AM283" s="35">
        <f t="shared" si="365"/>
        <v>16.316173988490505</v>
      </c>
      <c r="AN283" s="116">
        <f>IF(AND(AM283&gt;0,AM283*$B$4+AT282&lt;=$B$2*'SFV+BESS'!$I$9,AM283&lt;'SFV+BESS'!$I$7), AM283*$B$4, IF(AND(AM283&gt;0,AM283*$B$4+AT282&gt;$B$2*'SFV+BESS'!$I$9,AM283*$B$4&lt;'SFV+BESS'!$I$7),$B$2*'SFV+BESS'!$I$9-AT282,IF(AND(AM283&gt;0,AM283*$B$4+AT282&gt;$B$2*'SFV+BESS'!$I$9,AM283*$B$4&gt;'SFV+BESS'!$I$7,AT282&lt;$B$2*'SFV+BESS'!$I$9),$B$2*'SFV+BESS'!$I$9-AT282,IF(AND(AM283&gt;0,AM283*$B$4+AT282&lt;=$B$2*'SFV+BESS'!$I$9,AM283&gt;'SFV+BESS'!$I$7),'SFV+BESS'!$I$7,0))))</f>
        <v>15.500365289065979</v>
      </c>
      <c r="AO283" s="27">
        <f>IF(AND(AM283&lt;0,AT282+AM283/$B$5&gt;$H$2,-AM283/'Carga-Descarga Año'!$B$5&lt;'SFV+BESS'!$I$7),AM283/$B$5,IF(AND(AM283&lt;0,AT282+AM283/$B$5&gt;$H$2,-AM283/'Carga-Descarga Año'!$B$5&gt;'SFV+BESS'!$I$7),-'SFV+BESS'!$I$7,IF(AND(AM283&lt;0,AT282+AM283/$B$5&lt;$H$2),-MIN('SFV+BESS'!$I$7,AT282-$H$2),0)))</f>
        <v>0</v>
      </c>
      <c r="AP283" s="33"/>
      <c r="AQ283" s="33">
        <f t="shared" si="299"/>
        <v>82.027000000000001</v>
      </c>
      <c r="AR283" s="27">
        <f t="shared" si="335"/>
        <v>0</v>
      </c>
      <c r="AS283" s="27">
        <f t="shared" si="300"/>
        <v>0</v>
      </c>
      <c r="AT283" s="28">
        <f>IF((AT282+AN283+AO283)&gt;=$B$2*'SFV+BESS'!$I$9, $B$2*'SFV+BESS'!$I$9, (AT282+AN283+AO283))</f>
        <v>152.70951451337396</v>
      </c>
      <c r="AU283" s="110">
        <f t="shared" si="336"/>
        <v>0</v>
      </c>
      <c r="AZ283" s="251"/>
      <c r="BA283" s="41">
        <v>11.4166666666667</v>
      </c>
      <c r="BB283" s="33">
        <f t="shared" si="319"/>
        <v>89.500386808653857</v>
      </c>
      <c r="BC283" s="33">
        <f>Gen_Cons_Horario!B2469</f>
        <v>0</v>
      </c>
      <c r="BD283" s="35">
        <f t="shared" si="366"/>
        <v>89.500386808653857</v>
      </c>
      <c r="BE283" s="116">
        <f>IF(AND(BD283&gt;0,BD283*$B$4+BK282&lt;=$B$2*'SFV+BESS'!$I$9,BD283&lt;'SFV+BESS'!$I$7), BD283*$B$4, IF(AND(BD283&gt;0,BD283*$B$4+BK282&gt;$B$2*'SFV+BESS'!$I$9,BD283*$B$4&lt;'SFV+BESS'!$I$7),$B$2*'SFV+BESS'!$I$9-BK282,IF(AND(BD283&gt;0,BD283*$B$4+BK282&gt;$B$2*'SFV+BESS'!$I$9,BD283*$B$4&gt;'SFV+BESS'!$I$7,BK282&lt;$B$2*'SFV+BESS'!$I$9),$B$2*'SFV+BESS'!$I$9-BK282,IF(AND(BD283&gt;0,BD283*$B$4+BK282&lt;=$B$2*'SFV+BESS'!$I$9,BD283&gt;'SFV+BESS'!$I$7),'SFV+BESS'!$I$7,0))))</f>
        <v>0</v>
      </c>
      <c r="BF283" s="27">
        <f>IF(AND(BD283&lt;0,BK282+BD283/$B$5&gt;$H$2,-BD283/'Carga-Descarga Año'!$B$5&lt;'SFV+BESS'!$I$7),BD283/$B$5,IF(AND(BD283&lt;0,BK282+BD283/$B$5&gt;$H$2,-BD283/'Carga-Descarga Año'!$B$5&gt;'SFV+BESS'!$I$7),-'SFV+BESS'!$I$7,IF(AND(BD283&lt;0,BK282+BD283/$B$5&lt;$H$2),-MIN('SFV+BESS'!$I$7,BK282-$H$2),0)))</f>
        <v>0</v>
      </c>
      <c r="BG283" s="33"/>
      <c r="BH283" s="33">
        <f t="shared" si="301"/>
        <v>0</v>
      </c>
      <c r="BI283" s="27">
        <f t="shared" si="337"/>
        <v>0</v>
      </c>
      <c r="BJ283" s="27">
        <f t="shared" si="302"/>
        <v>0</v>
      </c>
      <c r="BK283" s="28">
        <f>IF((BK282+BE283+BF283)&gt;=$B$2*'SFV+BESS'!$I$9, $B$2*'SFV+BESS'!$I$9, (BK282+BE283+BF283))</f>
        <v>173.61249999999998</v>
      </c>
      <c r="BL283" s="110">
        <f t="shared" si="338"/>
        <v>89.500386808653857</v>
      </c>
      <c r="BQ283" s="251"/>
      <c r="BR283" s="41">
        <v>11.4166666666667</v>
      </c>
      <c r="BS283" s="33">
        <f t="shared" si="320"/>
        <v>68.489252357644361</v>
      </c>
      <c r="BT283" s="33">
        <f>Gen_Cons_Horario!B3189</f>
        <v>0</v>
      </c>
      <c r="BU283" s="35">
        <f t="shared" si="367"/>
        <v>68.489252357644361</v>
      </c>
      <c r="BV283" s="116">
        <f>IF(AND(BU283&gt;0,BU283*$B$4+CB282&lt;=$B$2*'SFV+BESS'!$I$9,BU283&lt;'SFV+BESS'!$I$7), BU283*$B$4, IF(AND(BU283&gt;0,BU283*$B$4+CB282&gt;$B$2*'SFV+BESS'!$I$9,BU283*$B$4&lt;'SFV+BESS'!$I$7),$B$2*'SFV+BESS'!$I$9-CB282,IF(AND(BU283&gt;0,BU283*$B$4+CB282&gt;$B$2*'SFV+BESS'!$I$9,BU283*$B$4&gt;'SFV+BESS'!$I$7,CB282&lt;$B$2*'SFV+BESS'!$I$9),$B$2*'SFV+BESS'!$I$9-CB282,IF(AND(BU283&gt;0,BU283*$B$4+CB282&lt;=$B$2*'SFV+BESS'!$I$9,BU283&gt;'SFV+BESS'!$I$7),'SFV+BESS'!$I$7,0))))</f>
        <v>0</v>
      </c>
      <c r="BW283" s="27">
        <f>IF(AND(BU283&lt;0,CB282+BU283/$B$5&gt;$H$2,-BU283/'Carga-Descarga Año'!$B$5&lt;'SFV+BESS'!$I$7),BU283/$B$5,IF(AND(BU283&lt;0,CB282+BU283/$B$5&gt;$H$2,-BU283/'Carga-Descarga Año'!$B$5&gt;'SFV+BESS'!$I$7),-'SFV+BESS'!$I$7,IF(AND(BU283&lt;0,CB282+BU283/$B$5&lt;$H$2),-MIN('SFV+BESS'!$I$7,CB282-$H$2),0)))</f>
        <v>0</v>
      </c>
      <c r="BX283" s="33"/>
      <c r="BY283" s="33">
        <f t="shared" si="303"/>
        <v>0</v>
      </c>
      <c r="BZ283" s="27">
        <f t="shared" si="339"/>
        <v>0</v>
      </c>
      <c r="CA283" s="27">
        <f t="shared" si="340"/>
        <v>0</v>
      </c>
      <c r="CB283" s="28">
        <f>IF((CB282+BV283+BW283)&gt;=$B$2*'SFV+BESS'!$I$9, $B$2*'SFV+BESS'!$I$9, (CB282+BV283+BW283))</f>
        <v>173.61249999999998</v>
      </c>
      <c r="CC283" s="110">
        <f t="shared" si="341"/>
        <v>68.489252357644361</v>
      </c>
      <c r="CH283" s="251"/>
      <c r="CI283" s="41">
        <v>11.4166666666667</v>
      </c>
      <c r="CJ283" s="33">
        <f t="shared" si="321"/>
        <v>60.041839544678055</v>
      </c>
      <c r="CK283" s="33">
        <f>Gen_Cons_Horario!B3933</f>
        <v>0</v>
      </c>
      <c r="CL283" s="35">
        <f t="shared" si="368"/>
        <v>60.041839544678055</v>
      </c>
      <c r="CM283" s="116">
        <f>IF(AND(CL283&gt;0,CL283*$B$4+CS282&lt;=$B$2*'SFV+BESS'!$I$9,CL283&lt;'SFV+BESS'!$I$7), CL283*$B$4, IF(AND(CL283&gt;0,CL283*$B$4+CS282&gt;$B$2*'SFV+BESS'!$I$9,CL283*$B$4&lt;'SFV+BESS'!$I$7),$B$2*'SFV+BESS'!$I$9-CS282,IF(AND(CL283&gt;0,CL283*$B$4+CS282&gt;$B$2*'SFV+BESS'!$I$9,CL283*$B$4&gt;'SFV+BESS'!$I$7,CS282&lt;$B$2*'SFV+BESS'!$I$9),$B$2*'SFV+BESS'!$I$9-CS282,IF(AND(CL283&gt;0,CL283*$B$4+CS282&lt;=$B$2*'SFV+BESS'!$I$9,CL283&gt;'SFV+BESS'!$I$7),'SFV+BESS'!$I$7,0))))</f>
        <v>0</v>
      </c>
      <c r="CN283" s="27">
        <f>IF(AND(CL283&lt;0,CS282+CL283/$B$5&gt;$H$2,-CL283/'Carga-Descarga Año'!$B$5&lt;'SFV+BESS'!$I$7),CL283/$B$5,IF(AND(CL283&lt;0,CS282+CL283/$B$5&gt;$H$2,-CL283/'Carga-Descarga Año'!$B$5&gt;'SFV+BESS'!$I$7),-'SFV+BESS'!$I$7,IF(AND(CL283&lt;0,CS282+CL283/$B$5&lt;$H$2),-MIN('SFV+BESS'!$I$7,CS282-$H$2),0)))</f>
        <v>0</v>
      </c>
      <c r="CO283" s="33"/>
      <c r="CP283" s="33">
        <f t="shared" si="304"/>
        <v>0</v>
      </c>
      <c r="CQ283" s="27">
        <f t="shared" si="342"/>
        <v>0</v>
      </c>
      <c r="CR283" s="27">
        <f t="shared" si="305"/>
        <v>0</v>
      </c>
      <c r="CS283" s="28">
        <f>IF((CS282+CM283+CN283)&gt;=$B$2*'SFV+BESS'!$I$9, $B$2*'SFV+BESS'!$I$9, (CS282+CM283+CN283))</f>
        <v>173.61249999999998</v>
      </c>
      <c r="CT283" s="110">
        <f t="shared" si="343"/>
        <v>60.041839544678055</v>
      </c>
      <c r="CY283" s="251"/>
      <c r="CZ283" s="41">
        <v>11.4166666666667</v>
      </c>
      <c r="DA283" s="33">
        <f t="shared" si="322"/>
        <v>68.060646159931082</v>
      </c>
      <c r="DB283" s="33">
        <f>Gen_Cons_Horario!B4653</f>
        <v>0</v>
      </c>
      <c r="DC283" s="35">
        <f t="shared" si="359"/>
        <v>68.060646159931082</v>
      </c>
      <c r="DD283" s="116">
        <f>IF(AND(DC283&gt;0,DC283*$B$4+DJ282&lt;=$B$2*'SFV+BESS'!$I$9,DC283&lt;'SFV+BESS'!$I$7), DC283*$B$4, IF(AND(DC283&gt;0,DC283*$B$4+DJ282&gt;$B$2*'SFV+BESS'!$I$9,DC283*$B$4&lt;'SFV+BESS'!$I$7),$B$2*'SFV+BESS'!$I$9-DJ282,IF(AND(DC283&gt;0,DC283*$B$4+DJ282&gt;$B$2*'SFV+BESS'!$I$9,DC283*$B$4&gt;'SFV+BESS'!$I$7,DJ282&lt;$B$2*'SFV+BESS'!$I$9),$B$2*'SFV+BESS'!$I$9-DJ282,IF(AND(DC283&gt;0,DC283*$B$4+DJ282&lt;=$B$2*'SFV+BESS'!$I$9,DC283&gt;'SFV+BESS'!$I$7),'SFV+BESS'!$I$7,0))))</f>
        <v>0</v>
      </c>
      <c r="DE283" s="27">
        <f>IF(AND(DC283&lt;0,DJ282+DC283/$B$5&gt;$H$2,-DC283/'Carga-Descarga Año'!$B$5&lt;'SFV+BESS'!$I$7),DC283/$B$5,IF(AND(DC283&lt;0,DJ282+DC283/$B$5&gt;$H$2,-DC283/'Carga-Descarga Año'!$B$5&gt;'SFV+BESS'!$I$7),-'SFV+BESS'!$I$7,IF(AND(DC283&lt;0,DJ282+DC283/$B$5&lt;$H$2),-MIN('SFV+BESS'!$I$7,DJ282-$H$2),0)))</f>
        <v>0</v>
      </c>
      <c r="DF283" s="33"/>
      <c r="DG283" s="33">
        <f t="shared" si="306"/>
        <v>0</v>
      </c>
      <c r="DH283" s="27">
        <f t="shared" si="344"/>
        <v>0</v>
      </c>
      <c r="DI283" s="27">
        <f t="shared" si="345"/>
        <v>0</v>
      </c>
      <c r="DJ283" s="28">
        <f>IF((DJ282+DD283+DE283)&gt;=$B$2*'SFV+BESS'!$I$9, $B$2*'SFV+BESS'!$I$9, (DJ282+DD283+DE283))</f>
        <v>173.61249999999998</v>
      </c>
      <c r="DK283" s="110">
        <f t="shared" si="346"/>
        <v>68.060646159931082</v>
      </c>
      <c r="DP283" s="251"/>
      <c r="DQ283" s="41">
        <v>11.4166666666667</v>
      </c>
      <c r="DR283" s="33">
        <f t="shared" si="323"/>
        <v>72.573683597713242</v>
      </c>
      <c r="DS283" s="33">
        <f>Gen_Cons_Horario!B5397</f>
        <v>0</v>
      </c>
      <c r="DT283" s="35">
        <f t="shared" si="360"/>
        <v>72.573683597713242</v>
      </c>
      <c r="DU283" s="116">
        <f>IF(AND(DT283&gt;0,DT283*$B$4+EA282&lt;=$B$2*'SFV+BESS'!$I$9,DT283&lt;'SFV+BESS'!$I$7), DT283*$B$4, IF(AND(DT283&gt;0,DT283*$B$4+EA282&gt;$B$2*'SFV+BESS'!$I$9,DT283*$B$4&lt;'SFV+BESS'!$I$7),$B$2*'SFV+BESS'!$I$9-EA282,IF(AND(DT283&gt;0,DT283*$B$4+EA282&gt;$B$2*'SFV+BESS'!$I$9,DT283*$B$4&gt;'SFV+BESS'!$I$7,EA282&lt;$B$2*'SFV+BESS'!$I$9),$B$2*'SFV+BESS'!$I$9-EA282,IF(AND(DT283&gt;0,DT283*$B$4+EA282&lt;=$B$2*'SFV+BESS'!$I$9,DT283&gt;'SFV+BESS'!$I$7),'SFV+BESS'!$I$7,0))))</f>
        <v>0</v>
      </c>
      <c r="DV283" s="27">
        <f>IF(AND(DT283&lt;0,EA282+DT283/$B$5&gt;$H$2,-DT283/'Carga-Descarga Año'!$B$5&lt;'SFV+BESS'!$I$7),DT283/$B$5,IF(AND(DT283&lt;0,EA282+DT283/$B$5&gt;$H$2,-DT283/'Carga-Descarga Año'!$B$5&gt;'SFV+BESS'!$I$7),-'SFV+BESS'!$I$7,IF(AND(DT283&lt;0,EA282+DT283/$B$5&lt;$H$2),-MIN('SFV+BESS'!$I$7,EA282-$H$2),0)))</f>
        <v>0</v>
      </c>
      <c r="DW283" s="33"/>
      <c r="DX283" s="33">
        <f t="shared" si="307"/>
        <v>0</v>
      </c>
      <c r="DY283" s="27">
        <f t="shared" si="347"/>
        <v>0</v>
      </c>
      <c r="DZ283" s="27">
        <f t="shared" si="308"/>
        <v>0</v>
      </c>
      <c r="EA283" s="28">
        <f>IF((EA282+DU283+DV283)&gt;=$B$2*'SFV+BESS'!$I$9, $B$2*'SFV+BESS'!$I$9, (EA282+DU283+DV283))</f>
        <v>173.61249999999998</v>
      </c>
      <c r="EB283" s="110">
        <f t="shared" si="348"/>
        <v>72.573683597713242</v>
      </c>
      <c r="EG283" s="251"/>
      <c r="EH283" s="41">
        <v>11.4166666666667</v>
      </c>
      <c r="EI283" s="33">
        <f t="shared" si="324"/>
        <v>88.07759942561016</v>
      </c>
      <c r="EJ283" s="33">
        <f>Gen_Cons_Horario!B6141</f>
        <v>0</v>
      </c>
      <c r="EK283" s="35">
        <f t="shared" si="361"/>
        <v>88.07759942561016</v>
      </c>
      <c r="EL283" s="116">
        <f>IF(AND(EK283&gt;0,EK283*$B$4+ER282&lt;=$B$2*'SFV+BESS'!$I$9,EK283&lt;'SFV+BESS'!$I$7), EK283*$B$4, IF(AND(EK283&gt;0,EK283*$B$4+ER282&gt;$B$2*'SFV+BESS'!$I$9,EK283*$B$4&lt;'SFV+BESS'!$I$7),$B$2*'SFV+BESS'!$I$9-ER282,IF(AND(EK283&gt;0,EK283*$B$4+ER282&gt;$B$2*'SFV+BESS'!$I$9,EK283*$B$4&gt;'SFV+BESS'!$I$7,ER282&lt;$B$2*'SFV+BESS'!$I$9),$B$2*'SFV+BESS'!$I$9-ER282,IF(AND(EK283&gt;0,EK283*$B$4+ER282&lt;=$B$2*'SFV+BESS'!$I$9,EK283&gt;'SFV+BESS'!$I$7),'SFV+BESS'!$I$7,0))))</f>
        <v>0</v>
      </c>
      <c r="EM283" s="27">
        <f>IF(AND(EK283&lt;0,ER282+EK283/$B$5&gt;$H$2,-EK283/'Carga-Descarga Año'!$B$5&lt;'SFV+BESS'!$I$7),EK283/$B$5,IF(AND(EK283&lt;0,ER282+EK283/$B$5&gt;$H$2,-EK283/'Carga-Descarga Año'!$B$5&gt;'SFV+BESS'!$I$7),-'SFV+BESS'!$I$7,IF(AND(EK283&lt;0,ER282+EK283/$B$5&lt;$H$2),-MIN('SFV+BESS'!$I$7,ER282-$H$2),0)))</f>
        <v>0</v>
      </c>
      <c r="EN283" s="33"/>
      <c r="EO283" s="33">
        <f t="shared" si="309"/>
        <v>0</v>
      </c>
      <c r="EP283" s="27">
        <f t="shared" si="349"/>
        <v>0</v>
      </c>
      <c r="EQ283" s="27">
        <f t="shared" si="310"/>
        <v>0</v>
      </c>
      <c r="ER283" s="28">
        <f>IF((ER282+EL283+EM283)&gt;=$B$2*'SFV+BESS'!$I$9, $B$2*'SFV+BESS'!$I$9, (ER282+EL283+EM283))</f>
        <v>173.61249999999998</v>
      </c>
      <c r="ES283" s="110">
        <f t="shared" si="350"/>
        <v>88.07759942561016</v>
      </c>
      <c r="EX283" s="251"/>
      <c r="EY283" s="41">
        <v>11.4166666666667</v>
      </c>
      <c r="EZ283" s="33">
        <f t="shared" si="325"/>
        <v>96.19383250062873</v>
      </c>
      <c r="FA283" s="33">
        <f>Gen_Cons_Horario!B6861</f>
        <v>0</v>
      </c>
      <c r="FB283" s="35">
        <f t="shared" si="362"/>
        <v>96.19383250062873</v>
      </c>
      <c r="FC283" s="116">
        <f>IF(AND(FB283&gt;0,FB283*$B$4+FI282&lt;=$B$2*'SFV+BESS'!$I$9,FB283&lt;'SFV+BESS'!$I$7), FB283*$B$4, IF(AND(FB283&gt;0,FB283*$B$4+FI282&gt;$B$2*'SFV+BESS'!$I$9,FB283*$B$4&lt;'SFV+BESS'!$I$7),$B$2*'SFV+BESS'!$I$9-FI282,IF(AND(FB283&gt;0,FB283*$B$4+FI282&gt;$B$2*'SFV+BESS'!$I$9,FB283*$B$4&gt;'SFV+BESS'!$I$7,FI282&lt;$B$2*'SFV+BESS'!$I$9),$B$2*'SFV+BESS'!$I$9-FI282,IF(AND(FB283&gt;0,FB283*$B$4+FI282&lt;=$B$2*'SFV+BESS'!$I$9,FB283&gt;'SFV+BESS'!$I$7),'SFV+BESS'!$I$7,0))))</f>
        <v>0</v>
      </c>
      <c r="FD283" s="27">
        <f>IF(AND(FB283&lt;0,FI282+FB283/$B$5&gt;$H$2,-FB283/'Carga-Descarga Año'!$B$5&lt;'SFV+BESS'!$I$7),FB283/$B$5,IF(AND(FB283&lt;0,FI282+FB283/$B$5&gt;$H$2,-FB283/'Carga-Descarga Año'!$B$5&gt;'SFV+BESS'!$I$7),-'SFV+BESS'!$I$7,IF(AND(FB283&lt;0,FI282+FB283/$B$5&lt;$H$2),-MIN('SFV+BESS'!$I$7,FI282-$H$2),0)))</f>
        <v>0</v>
      </c>
      <c r="FE283" s="33"/>
      <c r="FF283" s="33">
        <f t="shared" si="311"/>
        <v>0</v>
      </c>
      <c r="FG283" s="27">
        <f t="shared" si="351"/>
        <v>0</v>
      </c>
      <c r="FH283" s="27">
        <f t="shared" si="312"/>
        <v>0</v>
      </c>
      <c r="FI283" s="28">
        <f>IF((FI282+FC283+FD283)&gt;=$B$2*'SFV+BESS'!$I$9, $B$2*'SFV+BESS'!$I$9, (FI282+FC283+FD283))</f>
        <v>173.61249999999998</v>
      </c>
      <c r="FJ283" s="110">
        <f t="shared" si="352"/>
        <v>96.19383250062873</v>
      </c>
      <c r="FO283" s="251"/>
      <c r="FP283" s="41">
        <v>11.4166666666667</v>
      </c>
      <c r="FQ283" s="33">
        <f t="shared" si="326"/>
        <v>101.70295248194581</v>
      </c>
      <c r="FR283" s="33">
        <f>Gen_Cons_Horario!B7605</f>
        <v>60.656000000000006</v>
      </c>
      <c r="FS283" s="35">
        <f t="shared" si="363"/>
        <v>41.046952481945809</v>
      </c>
      <c r="FT283" s="116">
        <f>IF(AND(FS283&gt;0,FS283*$B$4+FZ282&lt;=$B$2*'SFV+BESS'!$I$9,FS283&lt;'SFV+BESS'!$I$7), FS283*$B$4, IF(AND(FS283&gt;0,FS283*$B$4+FZ282&gt;$B$2*'SFV+BESS'!$I$9,FS283*$B$4&lt;'SFV+BESS'!$I$7),$B$2*'SFV+BESS'!$I$9-FZ282,IF(AND(FS283&gt;0,FS283*$B$4+FZ282&gt;$B$2*'SFV+BESS'!$I$9,FS283*$B$4&gt;'SFV+BESS'!$I$7,FZ282&lt;$B$2*'SFV+BESS'!$I$9),$B$2*'SFV+BESS'!$I$9-FZ282,IF(AND(FS283&gt;0,FS283*$B$4+FZ282&lt;=$B$2*'SFV+BESS'!$I$9,FS283&gt;'SFV+BESS'!$I$7),'SFV+BESS'!$I$7,0))))</f>
        <v>38.994604857848515</v>
      </c>
      <c r="FU283" s="27">
        <f>IF(AND(FS283&lt;0,FZ282+FS283/$B$5&gt;$H$2,-FS283/'Carga-Descarga Año'!$B$5&lt;'SFV+BESS'!$I$7),FS283/$B$5,IF(AND(FS283&lt;0,FZ282+FS283/$B$5&gt;$H$2,-FS283/'Carga-Descarga Año'!$B$5&gt;'SFV+BESS'!$I$7),-'SFV+BESS'!$I$7,IF(AND(FS283&lt;0,FZ282+FS283/$B$5&lt;$H$2),-MIN('SFV+BESS'!$I$7,FZ282-$H$2),0)))</f>
        <v>0</v>
      </c>
      <c r="FV283" s="33"/>
      <c r="FW283" s="33">
        <f t="shared" si="313"/>
        <v>60.656000000000006</v>
      </c>
      <c r="FX283" s="27">
        <f t="shared" si="353"/>
        <v>0</v>
      </c>
      <c r="FY283" s="27">
        <f t="shared" si="314"/>
        <v>0</v>
      </c>
      <c r="FZ283" s="28">
        <f>IF((FZ282+FT283+FU283)&gt;=$B$2*'SFV+BESS'!$I$9, $B$2*'SFV+BESS'!$I$9, (FZ282+FT283+FU283))</f>
        <v>132.19926254121685</v>
      </c>
      <c r="GA283" s="110">
        <f t="shared" si="354"/>
        <v>0</v>
      </c>
      <c r="GF283" s="251"/>
      <c r="GG283" s="41">
        <v>11.4166666666667</v>
      </c>
      <c r="GH283" s="33">
        <f t="shared" si="327"/>
        <v>103.14154069052196</v>
      </c>
      <c r="GI283" s="33">
        <f>Gen_Cons_Horario!B8325</f>
        <v>59.656000000000006</v>
      </c>
      <c r="GJ283" s="35">
        <f t="shared" si="369"/>
        <v>43.485540690521958</v>
      </c>
      <c r="GK283" s="116">
        <f>IF(AND(GJ283&gt;0,GJ283*$B$4+GQ282&lt;=$B$2*'SFV+BESS'!$I$9,GJ283&lt;'SFV+BESS'!$I$7), GJ283*$B$4, IF(AND(GJ283&gt;0,GJ283*$B$4+GQ282&gt;$B$2*'SFV+BESS'!$I$9,GJ283*$B$4&lt;'SFV+BESS'!$I$7),$B$2*'SFV+BESS'!$I$9-GQ282,IF(AND(GJ283&gt;0,GJ283*$B$4+GQ282&gt;$B$2*'SFV+BESS'!$I$9,GJ283*$B$4&gt;'SFV+BESS'!$I$7,GQ282&lt;$B$2*'SFV+BESS'!$I$9),$B$2*'SFV+BESS'!$I$9-GQ282,IF(AND(GJ283&gt;0,GJ283*$B$4+GQ282&lt;=$B$2*'SFV+BESS'!$I$9,GJ283&gt;'SFV+BESS'!$I$7),'SFV+BESS'!$I$7,0))))</f>
        <v>0</v>
      </c>
      <c r="GL283" s="27">
        <f>IF(AND(GJ283&lt;0,GQ282+GJ283/$B$5&gt;$H$2,-GJ283/'Carga-Descarga Año'!$B$5&lt;'SFV+BESS'!$I$7),GJ283/$B$5,IF(AND(GJ283&lt;0,GQ282+GJ283/$B$5&gt;$H$2,-GJ283/'Carga-Descarga Año'!$B$5&gt;'SFV+BESS'!$I$7),-'SFV+BESS'!$I$7,IF(AND(GJ283&lt;0,GQ282+GJ283/$B$5&lt;$H$2),-MIN('SFV+BESS'!$I$7,GQ282-$H$2),0)))</f>
        <v>0</v>
      </c>
      <c r="GM283" s="33"/>
      <c r="GN283" s="33">
        <f t="shared" si="315"/>
        <v>59.656000000000006</v>
      </c>
      <c r="GO283" s="27">
        <f t="shared" si="355"/>
        <v>0</v>
      </c>
      <c r="GP283" s="27">
        <f t="shared" si="316"/>
        <v>0</v>
      </c>
      <c r="GQ283" s="28">
        <f>IF((GQ282+GK283+GL283)&gt;=$B$2*'SFV+BESS'!$I$9, $B$2*'SFV+BESS'!$I$9, (GQ282+GK283+GL283))</f>
        <v>173.61249999999998</v>
      </c>
      <c r="GR283" s="110">
        <f t="shared" si="356"/>
        <v>43.485540690521958</v>
      </c>
    </row>
    <row r="284" spans="1:200">
      <c r="A284" s="249"/>
      <c r="B284" s="41">
        <v>11.4583333333333</v>
      </c>
      <c r="C284" s="38">
        <f t="shared" si="298"/>
        <v>114.26609089127589</v>
      </c>
      <c r="D284" s="2">
        <f>Gen_Cons_Horario!B310</f>
        <v>67.113</v>
      </c>
      <c r="E284" s="140">
        <f t="shared" si="328"/>
        <v>47.153090891275895</v>
      </c>
      <c r="F284" s="116">
        <f>IF(AND(E284&gt;0,E284*$B$4+L283&lt;=$B$2*'SFV+BESS'!$I$9,E284&lt;'SFV+BESS'!$I$7), E284*$B$4, IF(AND(E284&gt;0,E284*$B$4+L283&gt;$B$2*'SFV+BESS'!$I$9,E284*$B$4&lt;'SFV+BESS'!$I$7),$B$2*'SFV+BESS'!$I$9-L283,IF(AND(E284&gt;0,E284*$B$4+L283&gt;$B$2*'SFV+BESS'!$I$9,E284*$B$4&gt;'SFV+BESS'!$I$7,L283&lt;$B$2*'SFV+BESS'!$I$9),$B$2*'SFV+BESS'!$I$9-L283,IF(AND(E284&gt;0,E284*$B$4+L283&lt;=$B$2*'SFV+BESS'!$I$9,E284&gt;'SFV+BESS'!$I$7),'SFV+BESS'!$I$7,0))))</f>
        <v>0</v>
      </c>
      <c r="G284" s="27">
        <f>IF(AND(E284&lt;0,L283+E284/$B$5&gt;$H$2,-E284/'Carga-Descarga Año'!$B$5&lt;'SFV+BESS'!$I$7),E284/$B$5,IF(AND(E284&lt;0,L283+E284/$B$5&gt;$H$2,-E284/'Carga-Descarga Año'!$B$5&gt;'SFV+BESS'!$I$7),-'SFV+BESS'!$I$7,IF(AND(E284&lt;0,L283+E284/$B$5&lt;$H$2),-MIN('SFV+BESS'!$I$7,L283-$H$2),0)))</f>
        <v>0</v>
      </c>
      <c r="I284" s="38">
        <f t="shared" si="329"/>
        <v>67.113</v>
      </c>
      <c r="J284" s="27">
        <f t="shared" si="331"/>
        <v>0</v>
      </c>
      <c r="K284" s="27">
        <f t="shared" si="330"/>
        <v>0</v>
      </c>
      <c r="L284" s="28">
        <f>IF((L283+F284+G284)&gt;=$B$2*'SFV+BESS'!$I$9, $B$2*'SFV+BESS'!$I$9, (L283+F284+G284))</f>
        <v>173.61249999999998</v>
      </c>
      <c r="M284" s="110">
        <f t="shared" si="332"/>
        <v>47.153090891275895</v>
      </c>
      <c r="R284" s="251"/>
      <c r="S284" s="41">
        <v>11.4583333333333</v>
      </c>
      <c r="T284" s="2">
        <f t="shared" si="317"/>
        <v>115.68420825459324</v>
      </c>
      <c r="U284" s="2">
        <f>Gen_Cons_Horario!B1054</f>
        <v>85.755499999999998</v>
      </c>
      <c r="V284" s="35">
        <f t="shared" si="364"/>
        <v>29.928708254593246</v>
      </c>
      <c r="W284" s="116">
        <f>IF(AND(V284&gt;0,V284*$B$4+AC283&lt;=$B$2*'SFV+BESS'!$I$9,V284&lt;'SFV+BESS'!$I$7), V284*$B$4, IF(AND(V284&gt;0,V284*$B$4+AC283&gt;$B$2*'SFV+BESS'!$I$9,V284*$B$4&lt;'SFV+BESS'!$I$7),$B$2*'SFV+BESS'!$I$9-AC283,IF(AND(V284&gt;0,V284*$B$4+AC283&gt;$B$2*'SFV+BESS'!$I$9,V284*$B$4&gt;'SFV+BESS'!$I$7,AC283&lt;$B$2*'SFV+BESS'!$I$9),$B$2*'SFV+BESS'!$I$9-AC283,IF(AND(V284&gt;0,V284*$B$4+AC283&lt;=$B$2*'SFV+BESS'!$I$9,V284&gt;'SFV+BESS'!$I$7),'SFV+BESS'!$I$7,0))))</f>
        <v>28.432272841863583</v>
      </c>
      <c r="X284" s="27">
        <f>IF(AND(V284&lt;0,AC283+V284/$B$5&gt;$H$2,-V284/'Carga-Descarga Año'!$B$5&lt;'SFV+BESS'!$I$7),V284/$B$5,IF(AND(V284&lt;0,AC283+V284/$B$5&gt;$H$2,-V284/'Carga-Descarga Año'!$B$5&gt;'SFV+BESS'!$I$7),-'SFV+BESS'!$I$7,IF(AND(V284&lt;0,AC283+V284/$B$5&lt;$H$2),-MIN('SFV+BESS'!$I$7,AC283-$H$2),0)))</f>
        <v>0</v>
      </c>
      <c r="Z284" s="33">
        <f t="shared" si="358"/>
        <v>85.755499999999998</v>
      </c>
      <c r="AA284" s="27">
        <f t="shared" si="333"/>
        <v>0</v>
      </c>
      <c r="AB284" s="27">
        <f t="shared" si="357"/>
        <v>0</v>
      </c>
      <c r="AC284" s="28">
        <f>IF((AC283+W284+X284)&gt;=$B$2*'SFV+BESS'!$I$9, $B$2*'SFV+BESS'!$I$9, (AC283+W284+X284))</f>
        <v>147.5114172598735</v>
      </c>
      <c r="AD284" s="110">
        <f t="shared" si="334"/>
        <v>0</v>
      </c>
      <c r="AI284" s="251"/>
      <c r="AJ284" s="41">
        <v>11.4583333333333</v>
      </c>
      <c r="AK284" s="52">
        <f t="shared" si="318"/>
        <v>115.61736628907755</v>
      </c>
      <c r="AL284" s="33">
        <f>Gen_Cons_Horario!B1726</f>
        <v>82.027000000000001</v>
      </c>
      <c r="AM284" s="35">
        <f t="shared" si="365"/>
        <v>33.590366289077551</v>
      </c>
      <c r="AN284" s="116">
        <f>IF(AND(AM284&gt;0,AM284*$B$4+AT283&lt;=$B$2*'SFV+BESS'!$I$9,AM284&lt;'SFV+BESS'!$I$7), AM284*$B$4, IF(AND(AM284&gt;0,AM284*$B$4+AT283&gt;$B$2*'SFV+BESS'!$I$9,AM284*$B$4&lt;'SFV+BESS'!$I$7),$B$2*'SFV+BESS'!$I$9-AT283,IF(AND(AM284&gt;0,AM284*$B$4+AT283&gt;$B$2*'SFV+BESS'!$I$9,AM284*$B$4&gt;'SFV+BESS'!$I$7,AT283&lt;$B$2*'SFV+BESS'!$I$9),$B$2*'SFV+BESS'!$I$9-AT283,IF(AND(AM284&gt;0,AM284*$B$4+AT283&lt;=$B$2*'SFV+BESS'!$I$9,AM284&gt;'SFV+BESS'!$I$7),'SFV+BESS'!$I$7,0))))</f>
        <v>20.902985486626022</v>
      </c>
      <c r="AO284" s="27">
        <f>IF(AND(AM284&lt;0,AT283+AM284/$B$5&gt;$H$2,-AM284/'Carga-Descarga Año'!$B$5&lt;'SFV+BESS'!$I$7),AM284/$B$5,IF(AND(AM284&lt;0,AT283+AM284/$B$5&gt;$H$2,-AM284/'Carga-Descarga Año'!$B$5&gt;'SFV+BESS'!$I$7),-'SFV+BESS'!$I$7,IF(AND(AM284&lt;0,AT283+AM284/$B$5&lt;$H$2),-MIN('SFV+BESS'!$I$7,AT283-$H$2),0)))</f>
        <v>0</v>
      </c>
      <c r="AP284" s="33"/>
      <c r="AQ284" s="33">
        <f t="shared" si="299"/>
        <v>82.027000000000001</v>
      </c>
      <c r="AR284" s="27">
        <f t="shared" si="335"/>
        <v>0</v>
      </c>
      <c r="AS284" s="27">
        <f t="shared" si="300"/>
        <v>0</v>
      </c>
      <c r="AT284" s="28">
        <f>IF((AT283+AN284+AO284)&gt;=$B$2*'SFV+BESS'!$I$9, $B$2*'SFV+BESS'!$I$9, (AT283+AN284+AO284))</f>
        <v>173.61249999999998</v>
      </c>
      <c r="AU284" s="110">
        <f t="shared" si="336"/>
        <v>11.587223671576474</v>
      </c>
      <c r="AZ284" s="251"/>
      <c r="BA284" s="41">
        <v>11.4583333333333</v>
      </c>
      <c r="BB284" s="33">
        <f t="shared" si="319"/>
        <v>100.24824985336119</v>
      </c>
      <c r="BC284" s="33">
        <f>Gen_Cons_Horario!B2470</f>
        <v>0</v>
      </c>
      <c r="BD284" s="35">
        <f t="shared" si="366"/>
        <v>100.24824985336119</v>
      </c>
      <c r="BE284" s="116">
        <f>IF(AND(BD284&gt;0,BD284*$B$4+BK283&lt;=$B$2*'SFV+BESS'!$I$9,BD284&lt;'SFV+BESS'!$I$7), BD284*$B$4, IF(AND(BD284&gt;0,BD284*$B$4+BK283&gt;$B$2*'SFV+BESS'!$I$9,BD284*$B$4&lt;'SFV+BESS'!$I$7),$B$2*'SFV+BESS'!$I$9-BK283,IF(AND(BD284&gt;0,BD284*$B$4+BK283&gt;$B$2*'SFV+BESS'!$I$9,BD284*$B$4&gt;'SFV+BESS'!$I$7,BK283&lt;$B$2*'SFV+BESS'!$I$9),$B$2*'SFV+BESS'!$I$9-BK283,IF(AND(BD284&gt;0,BD284*$B$4+BK283&lt;=$B$2*'SFV+BESS'!$I$9,BD284&gt;'SFV+BESS'!$I$7),'SFV+BESS'!$I$7,0))))</f>
        <v>0</v>
      </c>
      <c r="BF284" s="27">
        <f>IF(AND(BD284&lt;0,BK283+BD284/$B$5&gt;$H$2,-BD284/'Carga-Descarga Año'!$B$5&lt;'SFV+BESS'!$I$7),BD284/$B$5,IF(AND(BD284&lt;0,BK283+BD284/$B$5&gt;$H$2,-BD284/'Carga-Descarga Año'!$B$5&gt;'SFV+BESS'!$I$7),-'SFV+BESS'!$I$7,IF(AND(BD284&lt;0,BK283+BD284/$B$5&lt;$H$2),-MIN('SFV+BESS'!$I$7,BK283-$H$2),0)))</f>
        <v>0</v>
      </c>
      <c r="BG284" s="33"/>
      <c r="BH284" s="33">
        <f t="shared" si="301"/>
        <v>0</v>
      </c>
      <c r="BI284" s="27">
        <f t="shared" si="337"/>
        <v>0</v>
      </c>
      <c r="BJ284" s="27">
        <f t="shared" si="302"/>
        <v>0</v>
      </c>
      <c r="BK284" s="28">
        <f>IF((BK283+BE284+BF284)&gt;=$B$2*'SFV+BESS'!$I$9, $B$2*'SFV+BESS'!$I$9, (BK283+BE284+BF284))</f>
        <v>173.61249999999998</v>
      </c>
      <c r="BL284" s="110">
        <f t="shared" si="338"/>
        <v>100.24824985336119</v>
      </c>
      <c r="BQ284" s="251"/>
      <c r="BR284" s="41">
        <v>11.4583333333333</v>
      </c>
      <c r="BS284" s="33">
        <f t="shared" si="320"/>
        <v>79.979225615012339</v>
      </c>
      <c r="BT284" s="33">
        <f>Gen_Cons_Horario!B3190</f>
        <v>0</v>
      </c>
      <c r="BU284" s="35">
        <f t="shared" si="367"/>
        <v>79.979225615012339</v>
      </c>
      <c r="BV284" s="116">
        <f>IF(AND(BU284&gt;0,BU284*$B$4+CB283&lt;=$B$2*'SFV+BESS'!$I$9,BU284&lt;'SFV+BESS'!$I$7), BU284*$B$4, IF(AND(BU284&gt;0,BU284*$B$4+CB283&gt;$B$2*'SFV+BESS'!$I$9,BU284*$B$4&lt;'SFV+BESS'!$I$7),$B$2*'SFV+BESS'!$I$9-CB283,IF(AND(BU284&gt;0,BU284*$B$4+CB283&gt;$B$2*'SFV+BESS'!$I$9,BU284*$B$4&gt;'SFV+BESS'!$I$7,CB283&lt;$B$2*'SFV+BESS'!$I$9),$B$2*'SFV+BESS'!$I$9-CB283,IF(AND(BU284&gt;0,BU284*$B$4+CB283&lt;=$B$2*'SFV+BESS'!$I$9,BU284&gt;'SFV+BESS'!$I$7),'SFV+BESS'!$I$7,0))))</f>
        <v>0</v>
      </c>
      <c r="BW284" s="27">
        <f>IF(AND(BU284&lt;0,CB283+BU284/$B$5&gt;$H$2,-BU284/'Carga-Descarga Año'!$B$5&lt;'SFV+BESS'!$I$7),BU284/$B$5,IF(AND(BU284&lt;0,CB283+BU284/$B$5&gt;$H$2,-BU284/'Carga-Descarga Año'!$B$5&gt;'SFV+BESS'!$I$7),-'SFV+BESS'!$I$7,IF(AND(BU284&lt;0,CB283+BU284/$B$5&lt;$H$2),-MIN('SFV+BESS'!$I$7,CB283-$H$2),0)))</f>
        <v>0</v>
      </c>
      <c r="BX284" s="33"/>
      <c r="BY284" s="33">
        <f t="shared" si="303"/>
        <v>0</v>
      </c>
      <c r="BZ284" s="27">
        <f t="shared" si="339"/>
        <v>0</v>
      </c>
      <c r="CA284" s="27">
        <f t="shared" si="340"/>
        <v>0</v>
      </c>
      <c r="CB284" s="28">
        <f>IF((CB283+BV284+BW284)&gt;=$B$2*'SFV+BESS'!$I$9, $B$2*'SFV+BESS'!$I$9, (CB283+BV284+BW284))</f>
        <v>173.61249999999998</v>
      </c>
      <c r="CC284" s="110">
        <f t="shared" si="341"/>
        <v>79.979225615012339</v>
      </c>
      <c r="CH284" s="251"/>
      <c r="CI284" s="41">
        <v>11.4583333333333</v>
      </c>
      <c r="CJ284" s="33">
        <f t="shared" si="321"/>
        <v>71.185968854106946</v>
      </c>
      <c r="CK284" s="33">
        <f>Gen_Cons_Horario!B3934</f>
        <v>0</v>
      </c>
      <c r="CL284" s="35">
        <f t="shared" si="368"/>
        <v>71.185968854106946</v>
      </c>
      <c r="CM284" s="116">
        <f>IF(AND(CL284&gt;0,CL284*$B$4+CS283&lt;=$B$2*'SFV+BESS'!$I$9,CL284&lt;'SFV+BESS'!$I$7), CL284*$B$4, IF(AND(CL284&gt;0,CL284*$B$4+CS283&gt;$B$2*'SFV+BESS'!$I$9,CL284*$B$4&lt;'SFV+BESS'!$I$7),$B$2*'SFV+BESS'!$I$9-CS283,IF(AND(CL284&gt;0,CL284*$B$4+CS283&gt;$B$2*'SFV+BESS'!$I$9,CL284*$B$4&gt;'SFV+BESS'!$I$7,CS283&lt;$B$2*'SFV+BESS'!$I$9),$B$2*'SFV+BESS'!$I$9-CS283,IF(AND(CL284&gt;0,CL284*$B$4+CS283&lt;=$B$2*'SFV+BESS'!$I$9,CL284&gt;'SFV+BESS'!$I$7),'SFV+BESS'!$I$7,0))))</f>
        <v>0</v>
      </c>
      <c r="CN284" s="27">
        <f>IF(AND(CL284&lt;0,CS283+CL284/$B$5&gt;$H$2,-CL284/'Carga-Descarga Año'!$B$5&lt;'SFV+BESS'!$I$7),CL284/$B$5,IF(AND(CL284&lt;0,CS283+CL284/$B$5&gt;$H$2,-CL284/'Carga-Descarga Año'!$B$5&gt;'SFV+BESS'!$I$7),-'SFV+BESS'!$I$7,IF(AND(CL284&lt;0,CS283+CL284/$B$5&lt;$H$2),-MIN('SFV+BESS'!$I$7,CS283-$H$2),0)))</f>
        <v>0</v>
      </c>
      <c r="CO284" s="33"/>
      <c r="CP284" s="33">
        <f t="shared" si="304"/>
        <v>0</v>
      </c>
      <c r="CQ284" s="27">
        <f t="shared" si="342"/>
        <v>0</v>
      </c>
      <c r="CR284" s="27">
        <f t="shared" si="305"/>
        <v>0</v>
      </c>
      <c r="CS284" s="28">
        <f>IF((CS283+CM284+CN284)&gt;=$B$2*'SFV+BESS'!$I$9, $B$2*'SFV+BESS'!$I$9, (CS283+CM284+CN284))</f>
        <v>173.61249999999998</v>
      </c>
      <c r="CT284" s="110">
        <f t="shared" si="343"/>
        <v>71.185968854106946</v>
      </c>
      <c r="CY284" s="251"/>
      <c r="CZ284" s="41">
        <v>11.4583333333333</v>
      </c>
      <c r="DA284" s="33">
        <f t="shared" si="322"/>
        <v>79.260499325489363</v>
      </c>
      <c r="DB284" s="33">
        <f>Gen_Cons_Horario!B4654</f>
        <v>0</v>
      </c>
      <c r="DC284" s="35">
        <f t="shared" si="359"/>
        <v>79.260499325489363</v>
      </c>
      <c r="DD284" s="116">
        <f>IF(AND(DC284&gt;0,DC284*$B$4+DJ283&lt;=$B$2*'SFV+BESS'!$I$9,DC284&lt;'SFV+BESS'!$I$7), DC284*$B$4, IF(AND(DC284&gt;0,DC284*$B$4+DJ283&gt;$B$2*'SFV+BESS'!$I$9,DC284*$B$4&lt;'SFV+BESS'!$I$7),$B$2*'SFV+BESS'!$I$9-DJ283,IF(AND(DC284&gt;0,DC284*$B$4+DJ283&gt;$B$2*'SFV+BESS'!$I$9,DC284*$B$4&gt;'SFV+BESS'!$I$7,DJ283&lt;$B$2*'SFV+BESS'!$I$9),$B$2*'SFV+BESS'!$I$9-DJ283,IF(AND(DC284&gt;0,DC284*$B$4+DJ283&lt;=$B$2*'SFV+BESS'!$I$9,DC284&gt;'SFV+BESS'!$I$7),'SFV+BESS'!$I$7,0))))</f>
        <v>0</v>
      </c>
      <c r="DE284" s="27">
        <f>IF(AND(DC284&lt;0,DJ283+DC284/$B$5&gt;$H$2,-DC284/'Carga-Descarga Año'!$B$5&lt;'SFV+BESS'!$I$7),DC284/$B$5,IF(AND(DC284&lt;0,DJ283+DC284/$B$5&gt;$H$2,-DC284/'Carga-Descarga Año'!$B$5&gt;'SFV+BESS'!$I$7),-'SFV+BESS'!$I$7,IF(AND(DC284&lt;0,DJ283+DC284/$B$5&lt;$H$2),-MIN('SFV+BESS'!$I$7,DJ283-$H$2),0)))</f>
        <v>0</v>
      </c>
      <c r="DF284" s="33"/>
      <c r="DG284" s="33">
        <f t="shared" si="306"/>
        <v>0</v>
      </c>
      <c r="DH284" s="27">
        <f t="shared" si="344"/>
        <v>0</v>
      </c>
      <c r="DI284" s="27">
        <f t="shared" si="345"/>
        <v>0</v>
      </c>
      <c r="DJ284" s="28">
        <f>IF((DJ283+DD284+DE284)&gt;=$B$2*'SFV+BESS'!$I$9, $B$2*'SFV+BESS'!$I$9, (DJ283+DD284+DE284))</f>
        <v>173.61249999999998</v>
      </c>
      <c r="DK284" s="110">
        <f t="shared" si="346"/>
        <v>79.260499325489363</v>
      </c>
      <c r="DP284" s="251"/>
      <c r="DQ284" s="41">
        <v>11.4583333333333</v>
      </c>
      <c r="DR284" s="33">
        <f t="shared" si="323"/>
        <v>83.030986709775661</v>
      </c>
      <c r="DS284" s="33">
        <f>Gen_Cons_Horario!B5398</f>
        <v>0</v>
      </c>
      <c r="DT284" s="35">
        <f t="shared" si="360"/>
        <v>83.030986709775661</v>
      </c>
      <c r="DU284" s="116">
        <f>IF(AND(DT284&gt;0,DT284*$B$4+EA283&lt;=$B$2*'SFV+BESS'!$I$9,DT284&lt;'SFV+BESS'!$I$7), DT284*$B$4, IF(AND(DT284&gt;0,DT284*$B$4+EA283&gt;$B$2*'SFV+BESS'!$I$9,DT284*$B$4&lt;'SFV+BESS'!$I$7),$B$2*'SFV+BESS'!$I$9-EA283,IF(AND(DT284&gt;0,DT284*$B$4+EA283&gt;$B$2*'SFV+BESS'!$I$9,DT284*$B$4&gt;'SFV+BESS'!$I$7,EA283&lt;$B$2*'SFV+BESS'!$I$9),$B$2*'SFV+BESS'!$I$9-EA283,IF(AND(DT284&gt;0,DT284*$B$4+EA283&lt;=$B$2*'SFV+BESS'!$I$9,DT284&gt;'SFV+BESS'!$I$7),'SFV+BESS'!$I$7,0))))</f>
        <v>0</v>
      </c>
      <c r="DV284" s="27">
        <f>IF(AND(DT284&lt;0,EA283+DT284/$B$5&gt;$H$2,-DT284/'Carga-Descarga Año'!$B$5&lt;'SFV+BESS'!$I$7),DT284/$B$5,IF(AND(DT284&lt;0,EA283+DT284/$B$5&gt;$H$2,-DT284/'Carga-Descarga Año'!$B$5&gt;'SFV+BESS'!$I$7),-'SFV+BESS'!$I$7,IF(AND(DT284&lt;0,EA283+DT284/$B$5&lt;$H$2),-MIN('SFV+BESS'!$I$7,EA283-$H$2),0)))</f>
        <v>0</v>
      </c>
      <c r="DW284" s="33"/>
      <c r="DX284" s="33">
        <f t="shared" si="307"/>
        <v>0</v>
      </c>
      <c r="DY284" s="27">
        <f t="shared" si="347"/>
        <v>0</v>
      </c>
      <c r="DZ284" s="27">
        <f t="shared" si="308"/>
        <v>0</v>
      </c>
      <c r="EA284" s="28">
        <f>IF((EA283+DU284+DV284)&gt;=$B$2*'SFV+BESS'!$I$9, $B$2*'SFV+BESS'!$I$9, (EA283+DU284+DV284))</f>
        <v>173.61249999999998</v>
      </c>
      <c r="EB284" s="110">
        <f t="shared" si="348"/>
        <v>83.030986709775661</v>
      </c>
      <c r="EG284" s="251"/>
      <c r="EH284" s="41">
        <v>11.4583333333333</v>
      </c>
      <c r="EI284" s="33">
        <f t="shared" si="324"/>
        <v>98.155127964009495</v>
      </c>
      <c r="EJ284" s="33">
        <f>Gen_Cons_Horario!B6142</f>
        <v>0</v>
      </c>
      <c r="EK284" s="35">
        <f t="shared" si="361"/>
        <v>98.155127964009495</v>
      </c>
      <c r="EL284" s="116">
        <f>IF(AND(EK284&gt;0,EK284*$B$4+ER283&lt;=$B$2*'SFV+BESS'!$I$9,EK284&lt;'SFV+BESS'!$I$7), EK284*$B$4, IF(AND(EK284&gt;0,EK284*$B$4+ER283&gt;$B$2*'SFV+BESS'!$I$9,EK284*$B$4&lt;'SFV+BESS'!$I$7),$B$2*'SFV+BESS'!$I$9-ER283,IF(AND(EK284&gt;0,EK284*$B$4+ER283&gt;$B$2*'SFV+BESS'!$I$9,EK284*$B$4&gt;'SFV+BESS'!$I$7,ER283&lt;$B$2*'SFV+BESS'!$I$9),$B$2*'SFV+BESS'!$I$9-ER283,IF(AND(EK284&gt;0,EK284*$B$4+ER283&lt;=$B$2*'SFV+BESS'!$I$9,EK284&gt;'SFV+BESS'!$I$7),'SFV+BESS'!$I$7,0))))</f>
        <v>0</v>
      </c>
      <c r="EM284" s="27">
        <f>IF(AND(EK284&lt;0,ER283+EK284/$B$5&gt;$H$2,-EK284/'Carga-Descarga Año'!$B$5&lt;'SFV+BESS'!$I$7),EK284/$B$5,IF(AND(EK284&lt;0,ER283+EK284/$B$5&gt;$H$2,-EK284/'Carga-Descarga Año'!$B$5&gt;'SFV+BESS'!$I$7),-'SFV+BESS'!$I$7,IF(AND(EK284&lt;0,ER283+EK284/$B$5&lt;$H$2),-MIN('SFV+BESS'!$I$7,ER283-$H$2),0)))</f>
        <v>0</v>
      </c>
      <c r="EN284" s="33"/>
      <c r="EO284" s="33">
        <f t="shared" si="309"/>
        <v>0</v>
      </c>
      <c r="EP284" s="27">
        <f t="shared" si="349"/>
        <v>0</v>
      </c>
      <c r="EQ284" s="27">
        <f t="shared" si="310"/>
        <v>0</v>
      </c>
      <c r="ER284" s="28">
        <f>IF((ER283+EL284+EM284)&gt;=$B$2*'SFV+BESS'!$I$9, $B$2*'SFV+BESS'!$I$9, (ER283+EL284+EM284))</f>
        <v>173.61249999999998</v>
      </c>
      <c r="ES284" s="110">
        <f t="shared" si="350"/>
        <v>98.155127964009495</v>
      </c>
      <c r="EX284" s="251"/>
      <c r="EY284" s="41">
        <v>11.4583333333333</v>
      </c>
      <c r="EZ284" s="33">
        <f t="shared" si="325"/>
        <v>105.54601066041208</v>
      </c>
      <c r="FA284" s="33">
        <f>Gen_Cons_Horario!B6862</f>
        <v>0</v>
      </c>
      <c r="FB284" s="35">
        <f t="shared" si="362"/>
        <v>105.54601066041208</v>
      </c>
      <c r="FC284" s="116">
        <f>IF(AND(FB284&gt;0,FB284*$B$4+FI283&lt;=$B$2*'SFV+BESS'!$I$9,FB284&lt;'SFV+BESS'!$I$7), FB284*$B$4, IF(AND(FB284&gt;0,FB284*$B$4+FI283&gt;$B$2*'SFV+BESS'!$I$9,FB284*$B$4&lt;'SFV+BESS'!$I$7),$B$2*'SFV+BESS'!$I$9-FI283,IF(AND(FB284&gt;0,FB284*$B$4+FI283&gt;$B$2*'SFV+BESS'!$I$9,FB284*$B$4&gt;'SFV+BESS'!$I$7,FI283&lt;$B$2*'SFV+BESS'!$I$9),$B$2*'SFV+BESS'!$I$9-FI283,IF(AND(FB284&gt;0,FB284*$B$4+FI283&lt;=$B$2*'SFV+BESS'!$I$9,FB284&gt;'SFV+BESS'!$I$7),'SFV+BESS'!$I$7,0))))</f>
        <v>0</v>
      </c>
      <c r="FD284" s="27">
        <f>IF(AND(FB284&lt;0,FI283+FB284/$B$5&gt;$H$2,-FB284/'Carga-Descarga Año'!$B$5&lt;'SFV+BESS'!$I$7),FB284/$B$5,IF(AND(FB284&lt;0,FI283+FB284/$B$5&gt;$H$2,-FB284/'Carga-Descarga Año'!$B$5&gt;'SFV+BESS'!$I$7),-'SFV+BESS'!$I$7,IF(AND(FB284&lt;0,FI283+FB284/$B$5&lt;$H$2),-MIN('SFV+BESS'!$I$7,FI283-$H$2),0)))</f>
        <v>0</v>
      </c>
      <c r="FE284" s="33"/>
      <c r="FF284" s="33">
        <f t="shared" si="311"/>
        <v>0</v>
      </c>
      <c r="FG284" s="27">
        <f t="shared" si="351"/>
        <v>0</v>
      </c>
      <c r="FH284" s="27">
        <f t="shared" si="312"/>
        <v>0</v>
      </c>
      <c r="FI284" s="28">
        <f>IF((FI283+FC284+FD284)&gt;=$B$2*'SFV+BESS'!$I$9, $B$2*'SFV+BESS'!$I$9, (FI283+FC284+FD284))</f>
        <v>173.61249999999998</v>
      </c>
      <c r="FJ284" s="110">
        <f t="shared" si="352"/>
        <v>105.54601066041208</v>
      </c>
      <c r="FO284" s="251"/>
      <c r="FP284" s="41">
        <v>11.4583333333333</v>
      </c>
      <c r="FQ284" s="33">
        <f t="shared" si="326"/>
        <v>111.79188536815481</v>
      </c>
      <c r="FR284" s="33">
        <f>Gen_Cons_Horario!B7606</f>
        <v>60.656000000000006</v>
      </c>
      <c r="FS284" s="35">
        <f t="shared" si="363"/>
        <v>51.135885368154803</v>
      </c>
      <c r="FT284" s="116">
        <f>IF(AND(FS284&gt;0,FS284*$B$4+FZ283&lt;=$B$2*'SFV+BESS'!$I$9,FS284&lt;'SFV+BESS'!$I$7), FS284*$B$4, IF(AND(FS284&gt;0,FS284*$B$4+FZ283&gt;$B$2*'SFV+BESS'!$I$9,FS284*$B$4&lt;'SFV+BESS'!$I$7),$B$2*'SFV+BESS'!$I$9-FZ283,IF(AND(FS284&gt;0,FS284*$B$4+FZ283&gt;$B$2*'SFV+BESS'!$I$9,FS284*$B$4&gt;'SFV+BESS'!$I$7,FZ283&lt;$B$2*'SFV+BESS'!$I$9),$B$2*'SFV+BESS'!$I$9-FZ283,IF(AND(FS284&gt;0,FS284*$B$4+FZ283&lt;=$B$2*'SFV+BESS'!$I$9,FS284&gt;'SFV+BESS'!$I$7),'SFV+BESS'!$I$7,0))))</f>
        <v>41.413237458783129</v>
      </c>
      <c r="FU284" s="27">
        <f>IF(AND(FS284&lt;0,FZ283+FS284/$B$5&gt;$H$2,-FS284/'Carga-Descarga Año'!$B$5&lt;'SFV+BESS'!$I$7),FS284/$B$5,IF(AND(FS284&lt;0,FZ283+FS284/$B$5&gt;$H$2,-FS284/'Carga-Descarga Año'!$B$5&gt;'SFV+BESS'!$I$7),-'SFV+BESS'!$I$7,IF(AND(FS284&lt;0,FZ283+FS284/$B$5&lt;$H$2),-MIN('SFV+BESS'!$I$7,FZ283-$H$2),0)))</f>
        <v>0</v>
      </c>
      <c r="FV284" s="33"/>
      <c r="FW284" s="33">
        <f t="shared" si="313"/>
        <v>60.656000000000006</v>
      </c>
      <c r="FX284" s="27">
        <f t="shared" si="353"/>
        <v>0</v>
      </c>
      <c r="FY284" s="27">
        <f t="shared" si="314"/>
        <v>0</v>
      </c>
      <c r="FZ284" s="28">
        <f>IF((FZ283+FT284+FU284)&gt;=$B$2*'SFV+BESS'!$I$9, $B$2*'SFV+BESS'!$I$9, (FZ283+FT284+FU284))</f>
        <v>173.61249999999998</v>
      </c>
      <c r="GA284" s="110">
        <f t="shared" si="354"/>
        <v>7.5430038325936124</v>
      </c>
      <c r="GF284" s="251"/>
      <c r="GG284" s="41">
        <v>11.4583333333333</v>
      </c>
      <c r="GH284" s="33">
        <f t="shared" si="327"/>
        <v>113.11824732914998</v>
      </c>
      <c r="GI284" s="33">
        <f>Gen_Cons_Horario!B8326</f>
        <v>59.656000000000006</v>
      </c>
      <c r="GJ284" s="35">
        <f t="shared" si="369"/>
        <v>53.462247329149974</v>
      </c>
      <c r="GK284" s="116">
        <f>IF(AND(GJ284&gt;0,GJ284*$B$4+GQ283&lt;=$B$2*'SFV+BESS'!$I$9,GJ284&lt;'SFV+BESS'!$I$7), GJ284*$B$4, IF(AND(GJ284&gt;0,GJ284*$B$4+GQ283&gt;$B$2*'SFV+BESS'!$I$9,GJ284*$B$4&lt;'SFV+BESS'!$I$7),$B$2*'SFV+BESS'!$I$9-GQ283,IF(AND(GJ284&gt;0,GJ284*$B$4+GQ283&gt;$B$2*'SFV+BESS'!$I$9,GJ284*$B$4&gt;'SFV+BESS'!$I$7,GQ283&lt;$B$2*'SFV+BESS'!$I$9),$B$2*'SFV+BESS'!$I$9-GQ283,IF(AND(GJ284&gt;0,GJ284*$B$4+GQ283&lt;=$B$2*'SFV+BESS'!$I$9,GJ284&gt;'SFV+BESS'!$I$7),'SFV+BESS'!$I$7,0))))</f>
        <v>0</v>
      </c>
      <c r="GL284" s="27">
        <f>IF(AND(GJ284&lt;0,GQ283+GJ284/$B$5&gt;$H$2,-GJ284/'Carga-Descarga Año'!$B$5&lt;'SFV+BESS'!$I$7),GJ284/$B$5,IF(AND(GJ284&lt;0,GQ283+GJ284/$B$5&gt;$H$2,-GJ284/'Carga-Descarga Año'!$B$5&gt;'SFV+BESS'!$I$7),-'SFV+BESS'!$I$7,IF(AND(GJ284&lt;0,GQ283+GJ284/$B$5&lt;$H$2),-MIN('SFV+BESS'!$I$7,GQ283-$H$2),0)))</f>
        <v>0</v>
      </c>
      <c r="GM284" s="33"/>
      <c r="GN284" s="33">
        <f t="shared" si="315"/>
        <v>59.656000000000006</v>
      </c>
      <c r="GO284" s="27">
        <f t="shared" si="355"/>
        <v>0</v>
      </c>
      <c r="GP284" s="27">
        <f t="shared" si="316"/>
        <v>0</v>
      </c>
      <c r="GQ284" s="28">
        <f>IF((GQ283+GK284+GL284)&gt;=$B$2*'SFV+BESS'!$I$9, $B$2*'SFV+BESS'!$I$9, (GQ283+GK284+GL284))</f>
        <v>173.61249999999998</v>
      </c>
      <c r="GR284" s="110">
        <f t="shared" si="356"/>
        <v>53.462247329149974</v>
      </c>
    </row>
    <row r="285" spans="1:200">
      <c r="A285" s="249"/>
      <c r="B285" s="41">
        <v>11.5</v>
      </c>
      <c r="C285" s="38">
        <f t="shared" si="298"/>
        <v>123.83891499519927</v>
      </c>
      <c r="D285" s="2">
        <f>Gen_Cons_Horario!B311</f>
        <v>67.113</v>
      </c>
      <c r="E285" s="140">
        <f t="shared" si="328"/>
        <v>56.725914995199275</v>
      </c>
      <c r="F285" s="116">
        <f>IF(AND(E285&gt;0,E285*$B$4+L284&lt;=$B$2*'SFV+BESS'!$I$9,E285&lt;'SFV+BESS'!$I$7), E285*$B$4, IF(AND(E285&gt;0,E285*$B$4+L284&gt;$B$2*'SFV+BESS'!$I$9,E285*$B$4&lt;'SFV+BESS'!$I$7),$B$2*'SFV+BESS'!$I$9-L284,IF(AND(E285&gt;0,E285*$B$4+L284&gt;$B$2*'SFV+BESS'!$I$9,E285*$B$4&gt;'SFV+BESS'!$I$7,L284&lt;$B$2*'SFV+BESS'!$I$9),$B$2*'SFV+BESS'!$I$9-L284,IF(AND(E285&gt;0,E285*$B$4+L284&lt;=$B$2*'SFV+BESS'!$I$9,E285&gt;'SFV+BESS'!$I$7),'SFV+BESS'!$I$7,0))))</f>
        <v>0</v>
      </c>
      <c r="G285" s="27">
        <f>IF(AND(E285&lt;0,L284+E285/$B$5&gt;$H$2,-E285/'Carga-Descarga Año'!$B$5&lt;'SFV+BESS'!$I$7),E285/$B$5,IF(AND(E285&lt;0,L284+E285/$B$5&gt;$H$2,-E285/'Carga-Descarga Año'!$B$5&gt;'SFV+BESS'!$I$7),-'SFV+BESS'!$I$7,IF(AND(E285&lt;0,L284+E285/$B$5&lt;$H$2),-MIN('SFV+BESS'!$I$7,L284-$H$2),0)))</f>
        <v>0</v>
      </c>
      <c r="I285" s="38">
        <f t="shared" si="329"/>
        <v>67.113</v>
      </c>
      <c r="J285" s="27">
        <f t="shared" si="331"/>
        <v>0</v>
      </c>
      <c r="K285" s="27">
        <f t="shared" si="330"/>
        <v>0</v>
      </c>
      <c r="L285" s="28">
        <f>IF((L284+F285+G285)&gt;=$B$2*'SFV+BESS'!$I$9, $B$2*'SFV+BESS'!$I$9, (L284+F285+G285))</f>
        <v>173.61249999999998</v>
      </c>
      <c r="M285" s="110">
        <f t="shared" si="332"/>
        <v>56.725914995199275</v>
      </c>
      <c r="R285" s="251"/>
      <c r="S285" s="41">
        <v>11.5</v>
      </c>
      <c r="T285" s="2">
        <f t="shared" si="317"/>
        <v>127.13809025999851</v>
      </c>
      <c r="U285" s="2">
        <f>Gen_Cons_Horario!B1055</f>
        <v>85.755499999999998</v>
      </c>
      <c r="V285" s="35">
        <f t="shared" si="364"/>
        <v>41.382590259998508</v>
      </c>
      <c r="W285" s="116">
        <f>IF(AND(V285&gt;0,V285*$B$4+AC284&lt;=$B$2*'SFV+BESS'!$I$9,V285&lt;'SFV+BESS'!$I$7), V285*$B$4, IF(AND(V285&gt;0,V285*$B$4+AC284&gt;$B$2*'SFV+BESS'!$I$9,V285*$B$4&lt;'SFV+BESS'!$I$7),$B$2*'SFV+BESS'!$I$9-AC284,IF(AND(V285&gt;0,V285*$B$4+AC284&gt;$B$2*'SFV+BESS'!$I$9,V285*$B$4&gt;'SFV+BESS'!$I$7,AC284&lt;$B$2*'SFV+BESS'!$I$9),$B$2*'SFV+BESS'!$I$9-AC284,IF(AND(V285&gt;0,V285*$B$4+AC284&lt;=$B$2*'SFV+BESS'!$I$9,V285&gt;'SFV+BESS'!$I$7),'SFV+BESS'!$I$7,0))))</f>
        <v>26.101082740126486</v>
      </c>
      <c r="X285" s="27">
        <f>IF(AND(V285&lt;0,AC284+V285/$B$5&gt;$H$2,-V285/'Carga-Descarga Año'!$B$5&lt;'SFV+BESS'!$I$7),V285/$B$5,IF(AND(V285&lt;0,AC284+V285/$B$5&gt;$H$2,-V285/'Carga-Descarga Año'!$B$5&gt;'SFV+BESS'!$I$7),-'SFV+BESS'!$I$7,IF(AND(V285&lt;0,AC284+V285/$B$5&lt;$H$2),-MIN('SFV+BESS'!$I$7,AC284-$H$2),0)))</f>
        <v>0</v>
      </c>
      <c r="Z285" s="33">
        <f t="shared" si="358"/>
        <v>85.755499999999998</v>
      </c>
      <c r="AA285" s="27">
        <f t="shared" si="333"/>
        <v>0</v>
      </c>
      <c r="AB285" s="27">
        <f t="shared" si="357"/>
        <v>0</v>
      </c>
      <c r="AC285" s="28">
        <f>IF((AC284+W285+X285)&gt;=$B$2*'SFV+BESS'!$I$9, $B$2*'SFV+BESS'!$I$9, (AC284+W285+X285))</f>
        <v>173.61249999999998</v>
      </c>
      <c r="AD285" s="110">
        <f t="shared" si="334"/>
        <v>13.90776632302326</v>
      </c>
      <c r="AI285" s="251"/>
      <c r="AJ285" s="41">
        <v>11.5</v>
      </c>
      <c r="AK285" s="52">
        <f t="shared" si="318"/>
        <v>127.24751556075989</v>
      </c>
      <c r="AL285" s="33">
        <f>Gen_Cons_Horario!B1727</f>
        <v>82.027000000000001</v>
      </c>
      <c r="AM285" s="35">
        <f t="shared" si="365"/>
        <v>45.220515560759893</v>
      </c>
      <c r="AN285" s="116">
        <f>IF(AND(AM285&gt;0,AM285*$B$4+AT284&lt;=$B$2*'SFV+BESS'!$I$9,AM285&lt;'SFV+BESS'!$I$7), AM285*$B$4, IF(AND(AM285&gt;0,AM285*$B$4+AT284&gt;$B$2*'SFV+BESS'!$I$9,AM285*$B$4&lt;'SFV+BESS'!$I$7),$B$2*'SFV+BESS'!$I$9-AT284,IF(AND(AM285&gt;0,AM285*$B$4+AT284&gt;$B$2*'SFV+BESS'!$I$9,AM285*$B$4&gt;'SFV+BESS'!$I$7,AT284&lt;$B$2*'SFV+BESS'!$I$9),$B$2*'SFV+BESS'!$I$9-AT284,IF(AND(AM285&gt;0,AM285*$B$4+AT284&lt;=$B$2*'SFV+BESS'!$I$9,AM285&gt;'SFV+BESS'!$I$7),'SFV+BESS'!$I$7,0))))</f>
        <v>0</v>
      </c>
      <c r="AO285" s="27">
        <f>IF(AND(AM285&lt;0,AT284+AM285/$B$5&gt;$H$2,-AM285/'Carga-Descarga Año'!$B$5&lt;'SFV+BESS'!$I$7),AM285/$B$5,IF(AND(AM285&lt;0,AT284+AM285/$B$5&gt;$H$2,-AM285/'Carga-Descarga Año'!$B$5&gt;'SFV+BESS'!$I$7),-'SFV+BESS'!$I$7,IF(AND(AM285&lt;0,AT284+AM285/$B$5&lt;$H$2),-MIN('SFV+BESS'!$I$7,AT284-$H$2),0)))</f>
        <v>0</v>
      </c>
      <c r="AP285" s="33"/>
      <c r="AQ285" s="33">
        <f t="shared" si="299"/>
        <v>82.027000000000001</v>
      </c>
      <c r="AR285" s="27">
        <f t="shared" si="335"/>
        <v>0</v>
      </c>
      <c r="AS285" s="27">
        <f t="shared" si="300"/>
        <v>0</v>
      </c>
      <c r="AT285" s="28">
        <f>IF((AT284+AN285+AO285)&gt;=$B$2*'SFV+BESS'!$I$9, $B$2*'SFV+BESS'!$I$9, (AT284+AN285+AO285))</f>
        <v>173.61249999999998</v>
      </c>
      <c r="AU285" s="110">
        <f t="shared" si="336"/>
        <v>45.220515560759893</v>
      </c>
      <c r="AZ285" s="251"/>
      <c r="BA285" s="41">
        <v>11.5</v>
      </c>
      <c r="BB285" s="33">
        <f t="shared" si="319"/>
        <v>110.01903443945878</v>
      </c>
      <c r="BC285" s="33">
        <f>Gen_Cons_Horario!B2471</f>
        <v>0</v>
      </c>
      <c r="BD285" s="35">
        <f t="shared" si="366"/>
        <v>110.01903443945878</v>
      </c>
      <c r="BE285" s="116">
        <f>IF(AND(BD285&gt;0,BD285*$B$4+BK284&lt;=$B$2*'SFV+BESS'!$I$9,BD285&lt;'SFV+BESS'!$I$7), BD285*$B$4, IF(AND(BD285&gt;0,BD285*$B$4+BK284&gt;$B$2*'SFV+BESS'!$I$9,BD285*$B$4&lt;'SFV+BESS'!$I$7),$B$2*'SFV+BESS'!$I$9-BK284,IF(AND(BD285&gt;0,BD285*$B$4+BK284&gt;$B$2*'SFV+BESS'!$I$9,BD285*$B$4&gt;'SFV+BESS'!$I$7,BK284&lt;$B$2*'SFV+BESS'!$I$9),$B$2*'SFV+BESS'!$I$9-BK284,IF(AND(BD285&gt;0,BD285*$B$4+BK284&lt;=$B$2*'SFV+BESS'!$I$9,BD285&gt;'SFV+BESS'!$I$7),'SFV+BESS'!$I$7,0))))</f>
        <v>0</v>
      </c>
      <c r="BF285" s="27">
        <f>IF(AND(BD285&lt;0,BK284+BD285/$B$5&gt;$H$2,-BD285/'Carga-Descarga Año'!$B$5&lt;'SFV+BESS'!$I$7),BD285/$B$5,IF(AND(BD285&lt;0,BK284+BD285/$B$5&gt;$H$2,-BD285/'Carga-Descarga Año'!$B$5&gt;'SFV+BESS'!$I$7),-'SFV+BESS'!$I$7,IF(AND(BD285&lt;0,BK284+BD285/$B$5&lt;$H$2),-MIN('SFV+BESS'!$I$7,BK284-$H$2),0)))</f>
        <v>0</v>
      </c>
      <c r="BG285" s="33"/>
      <c r="BH285" s="33">
        <f t="shared" si="301"/>
        <v>0</v>
      </c>
      <c r="BI285" s="27">
        <f t="shared" si="337"/>
        <v>0</v>
      </c>
      <c r="BJ285" s="27">
        <f t="shared" si="302"/>
        <v>0</v>
      </c>
      <c r="BK285" s="28">
        <f>IF((BK284+BE285+BF285)&gt;=$B$2*'SFV+BESS'!$I$9, $B$2*'SFV+BESS'!$I$9, (BK284+BE285+BF285))</f>
        <v>173.61249999999998</v>
      </c>
      <c r="BL285" s="110">
        <f t="shared" si="338"/>
        <v>110.01903443945878</v>
      </c>
      <c r="BQ285" s="251"/>
      <c r="BR285" s="41">
        <v>11.5</v>
      </c>
      <c r="BS285" s="33">
        <f t="shared" si="320"/>
        <v>93.046254025352383</v>
      </c>
      <c r="BT285" s="33">
        <f>Gen_Cons_Horario!B3191</f>
        <v>0</v>
      </c>
      <c r="BU285" s="35">
        <f t="shared" si="367"/>
        <v>93.046254025352383</v>
      </c>
      <c r="BV285" s="116">
        <f>IF(AND(BU285&gt;0,BU285*$B$4+CB284&lt;=$B$2*'SFV+BESS'!$I$9,BU285&lt;'SFV+BESS'!$I$7), BU285*$B$4, IF(AND(BU285&gt;0,BU285*$B$4+CB284&gt;$B$2*'SFV+BESS'!$I$9,BU285*$B$4&lt;'SFV+BESS'!$I$7),$B$2*'SFV+BESS'!$I$9-CB284,IF(AND(BU285&gt;0,BU285*$B$4+CB284&gt;$B$2*'SFV+BESS'!$I$9,BU285*$B$4&gt;'SFV+BESS'!$I$7,CB284&lt;$B$2*'SFV+BESS'!$I$9),$B$2*'SFV+BESS'!$I$9-CB284,IF(AND(BU285&gt;0,BU285*$B$4+CB284&lt;=$B$2*'SFV+BESS'!$I$9,BU285&gt;'SFV+BESS'!$I$7),'SFV+BESS'!$I$7,0))))</f>
        <v>0</v>
      </c>
      <c r="BW285" s="27">
        <f>IF(AND(BU285&lt;0,CB284+BU285/$B$5&gt;$H$2,-BU285/'Carga-Descarga Año'!$B$5&lt;'SFV+BESS'!$I$7),BU285/$B$5,IF(AND(BU285&lt;0,CB284+BU285/$B$5&gt;$H$2,-BU285/'Carga-Descarga Año'!$B$5&gt;'SFV+BESS'!$I$7),-'SFV+BESS'!$I$7,IF(AND(BU285&lt;0,CB284+BU285/$B$5&lt;$H$2),-MIN('SFV+BESS'!$I$7,CB284-$H$2),0)))</f>
        <v>0</v>
      </c>
      <c r="BX285" s="33"/>
      <c r="BY285" s="33">
        <f t="shared" si="303"/>
        <v>0</v>
      </c>
      <c r="BZ285" s="27">
        <f t="shared" si="339"/>
        <v>0</v>
      </c>
      <c r="CA285" s="27">
        <f t="shared" si="340"/>
        <v>0</v>
      </c>
      <c r="CB285" s="28">
        <f>IF((CB284+BV285+BW285)&gt;=$B$2*'SFV+BESS'!$I$9, $B$2*'SFV+BESS'!$I$9, (CB284+BV285+BW285))</f>
        <v>173.61249999999998</v>
      </c>
      <c r="CC285" s="110">
        <f t="shared" si="341"/>
        <v>93.046254025352383</v>
      </c>
      <c r="CH285" s="251"/>
      <c r="CI285" s="41">
        <v>11.5</v>
      </c>
      <c r="CJ285" s="33">
        <f t="shared" si="321"/>
        <v>80.738079690760259</v>
      </c>
      <c r="CK285" s="33">
        <f>Gen_Cons_Horario!B3935</f>
        <v>0</v>
      </c>
      <c r="CL285" s="35">
        <f t="shared" si="368"/>
        <v>80.738079690760259</v>
      </c>
      <c r="CM285" s="116">
        <f>IF(AND(CL285&gt;0,CL285*$B$4+CS284&lt;=$B$2*'SFV+BESS'!$I$9,CL285&lt;'SFV+BESS'!$I$7), CL285*$B$4, IF(AND(CL285&gt;0,CL285*$B$4+CS284&gt;$B$2*'SFV+BESS'!$I$9,CL285*$B$4&lt;'SFV+BESS'!$I$7),$B$2*'SFV+BESS'!$I$9-CS284,IF(AND(CL285&gt;0,CL285*$B$4+CS284&gt;$B$2*'SFV+BESS'!$I$9,CL285*$B$4&gt;'SFV+BESS'!$I$7,CS284&lt;$B$2*'SFV+BESS'!$I$9),$B$2*'SFV+BESS'!$I$9-CS284,IF(AND(CL285&gt;0,CL285*$B$4+CS284&lt;=$B$2*'SFV+BESS'!$I$9,CL285&gt;'SFV+BESS'!$I$7),'SFV+BESS'!$I$7,0))))</f>
        <v>0</v>
      </c>
      <c r="CN285" s="27">
        <f>IF(AND(CL285&lt;0,CS284+CL285/$B$5&gt;$H$2,-CL285/'Carga-Descarga Año'!$B$5&lt;'SFV+BESS'!$I$7),CL285/$B$5,IF(AND(CL285&lt;0,CS284+CL285/$B$5&gt;$H$2,-CL285/'Carga-Descarga Año'!$B$5&gt;'SFV+BESS'!$I$7),-'SFV+BESS'!$I$7,IF(AND(CL285&lt;0,CS284+CL285/$B$5&lt;$H$2),-MIN('SFV+BESS'!$I$7,CS284-$H$2),0)))</f>
        <v>0</v>
      </c>
      <c r="CO285" s="33"/>
      <c r="CP285" s="33">
        <f t="shared" si="304"/>
        <v>0</v>
      </c>
      <c r="CQ285" s="27">
        <f t="shared" si="342"/>
        <v>0</v>
      </c>
      <c r="CR285" s="27">
        <f t="shared" si="305"/>
        <v>0</v>
      </c>
      <c r="CS285" s="28">
        <f>IF((CS284+CM285+CN285)&gt;=$B$2*'SFV+BESS'!$I$9, $B$2*'SFV+BESS'!$I$9, (CS284+CM285+CN285))</f>
        <v>173.61249999999998</v>
      </c>
      <c r="CT285" s="110">
        <f t="shared" si="343"/>
        <v>80.738079690760259</v>
      </c>
      <c r="CY285" s="251"/>
      <c r="CZ285" s="41">
        <v>11.5</v>
      </c>
      <c r="DA285" s="33">
        <f t="shared" si="322"/>
        <v>89.383443532820891</v>
      </c>
      <c r="DB285" s="33">
        <f>Gen_Cons_Horario!B4655</f>
        <v>0</v>
      </c>
      <c r="DC285" s="35">
        <f t="shared" si="359"/>
        <v>89.383443532820891</v>
      </c>
      <c r="DD285" s="116">
        <f>IF(AND(DC285&gt;0,DC285*$B$4+DJ284&lt;=$B$2*'SFV+BESS'!$I$9,DC285&lt;'SFV+BESS'!$I$7), DC285*$B$4, IF(AND(DC285&gt;0,DC285*$B$4+DJ284&gt;$B$2*'SFV+BESS'!$I$9,DC285*$B$4&lt;'SFV+BESS'!$I$7),$B$2*'SFV+BESS'!$I$9-DJ284,IF(AND(DC285&gt;0,DC285*$B$4+DJ284&gt;$B$2*'SFV+BESS'!$I$9,DC285*$B$4&gt;'SFV+BESS'!$I$7,DJ284&lt;$B$2*'SFV+BESS'!$I$9),$B$2*'SFV+BESS'!$I$9-DJ284,IF(AND(DC285&gt;0,DC285*$B$4+DJ284&lt;=$B$2*'SFV+BESS'!$I$9,DC285&gt;'SFV+BESS'!$I$7),'SFV+BESS'!$I$7,0))))</f>
        <v>0</v>
      </c>
      <c r="DE285" s="27">
        <f>IF(AND(DC285&lt;0,DJ284+DC285/$B$5&gt;$H$2,-DC285/'Carga-Descarga Año'!$B$5&lt;'SFV+BESS'!$I$7),DC285/$B$5,IF(AND(DC285&lt;0,DJ284+DC285/$B$5&gt;$H$2,-DC285/'Carga-Descarga Año'!$B$5&gt;'SFV+BESS'!$I$7),-'SFV+BESS'!$I$7,IF(AND(DC285&lt;0,DJ284+DC285/$B$5&lt;$H$2),-MIN('SFV+BESS'!$I$7,DJ284-$H$2),0)))</f>
        <v>0</v>
      </c>
      <c r="DF285" s="33"/>
      <c r="DG285" s="33">
        <f t="shared" si="306"/>
        <v>0</v>
      </c>
      <c r="DH285" s="27">
        <f t="shared" si="344"/>
        <v>0</v>
      </c>
      <c r="DI285" s="27">
        <f t="shared" si="345"/>
        <v>0</v>
      </c>
      <c r="DJ285" s="28">
        <f>IF((DJ284+DD285+DE285)&gt;=$B$2*'SFV+BESS'!$I$9, $B$2*'SFV+BESS'!$I$9, (DJ284+DD285+DE285))</f>
        <v>173.61249999999998</v>
      </c>
      <c r="DK285" s="110">
        <f t="shared" si="346"/>
        <v>89.383443532820891</v>
      </c>
      <c r="DP285" s="251"/>
      <c r="DQ285" s="41">
        <v>11.5</v>
      </c>
      <c r="DR285" s="33">
        <f t="shared" si="323"/>
        <v>91.815121323908102</v>
      </c>
      <c r="DS285" s="33">
        <f>Gen_Cons_Horario!B5399</f>
        <v>0</v>
      </c>
      <c r="DT285" s="35">
        <f t="shared" si="360"/>
        <v>91.815121323908102</v>
      </c>
      <c r="DU285" s="116">
        <f>IF(AND(DT285&gt;0,DT285*$B$4+EA284&lt;=$B$2*'SFV+BESS'!$I$9,DT285&lt;'SFV+BESS'!$I$7), DT285*$B$4, IF(AND(DT285&gt;0,DT285*$B$4+EA284&gt;$B$2*'SFV+BESS'!$I$9,DT285*$B$4&lt;'SFV+BESS'!$I$7),$B$2*'SFV+BESS'!$I$9-EA284,IF(AND(DT285&gt;0,DT285*$B$4+EA284&gt;$B$2*'SFV+BESS'!$I$9,DT285*$B$4&gt;'SFV+BESS'!$I$7,EA284&lt;$B$2*'SFV+BESS'!$I$9),$B$2*'SFV+BESS'!$I$9-EA284,IF(AND(DT285&gt;0,DT285*$B$4+EA284&lt;=$B$2*'SFV+BESS'!$I$9,DT285&gt;'SFV+BESS'!$I$7),'SFV+BESS'!$I$7,0))))</f>
        <v>0</v>
      </c>
      <c r="DV285" s="27">
        <f>IF(AND(DT285&lt;0,EA284+DT285/$B$5&gt;$H$2,-DT285/'Carga-Descarga Año'!$B$5&lt;'SFV+BESS'!$I$7),DT285/$B$5,IF(AND(DT285&lt;0,EA284+DT285/$B$5&gt;$H$2,-DT285/'Carga-Descarga Año'!$B$5&gt;'SFV+BESS'!$I$7),-'SFV+BESS'!$I$7,IF(AND(DT285&lt;0,EA284+DT285/$B$5&lt;$H$2),-MIN('SFV+BESS'!$I$7,EA284-$H$2),0)))</f>
        <v>0</v>
      </c>
      <c r="DW285" s="33"/>
      <c r="DX285" s="33">
        <f t="shared" si="307"/>
        <v>0</v>
      </c>
      <c r="DY285" s="27">
        <f t="shared" si="347"/>
        <v>0</v>
      </c>
      <c r="DZ285" s="27">
        <f t="shared" si="308"/>
        <v>0</v>
      </c>
      <c r="EA285" s="28">
        <f>IF((EA284+DU285+DV285)&gt;=$B$2*'SFV+BESS'!$I$9, $B$2*'SFV+BESS'!$I$9, (EA284+DU285+DV285))</f>
        <v>173.61249999999998</v>
      </c>
      <c r="EB285" s="110">
        <f t="shared" si="348"/>
        <v>91.815121323908102</v>
      </c>
      <c r="EG285" s="251"/>
      <c r="EH285" s="41">
        <v>11.5</v>
      </c>
      <c r="EI285" s="33">
        <f t="shared" si="324"/>
        <v>105.612499082425</v>
      </c>
      <c r="EJ285" s="33">
        <f>Gen_Cons_Horario!B6143</f>
        <v>0</v>
      </c>
      <c r="EK285" s="35">
        <f t="shared" si="361"/>
        <v>105.612499082425</v>
      </c>
      <c r="EL285" s="116">
        <f>IF(AND(EK285&gt;0,EK285*$B$4+ER284&lt;=$B$2*'SFV+BESS'!$I$9,EK285&lt;'SFV+BESS'!$I$7), EK285*$B$4, IF(AND(EK285&gt;0,EK285*$B$4+ER284&gt;$B$2*'SFV+BESS'!$I$9,EK285*$B$4&lt;'SFV+BESS'!$I$7),$B$2*'SFV+BESS'!$I$9-ER284,IF(AND(EK285&gt;0,EK285*$B$4+ER284&gt;$B$2*'SFV+BESS'!$I$9,EK285*$B$4&gt;'SFV+BESS'!$I$7,ER284&lt;$B$2*'SFV+BESS'!$I$9),$B$2*'SFV+BESS'!$I$9-ER284,IF(AND(EK285&gt;0,EK285*$B$4+ER284&lt;=$B$2*'SFV+BESS'!$I$9,EK285&gt;'SFV+BESS'!$I$7),'SFV+BESS'!$I$7,0))))</f>
        <v>0</v>
      </c>
      <c r="EM285" s="27">
        <f>IF(AND(EK285&lt;0,ER284+EK285/$B$5&gt;$H$2,-EK285/'Carga-Descarga Año'!$B$5&lt;'SFV+BESS'!$I$7),EK285/$B$5,IF(AND(EK285&lt;0,ER284+EK285/$B$5&gt;$H$2,-EK285/'Carga-Descarga Año'!$B$5&gt;'SFV+BESS'!$I$7),-'SFV+BESS'!$I$7,IF(AND(EK285&lt;0,ER284+EK285/$B$5&lt;$H$2),-MIN('SFV+BESS'!$I$7,ER284-$H$2),0)))</f>
        <v>0</v>
      </c>
      <c r="EN285" s="33"/>
      <c r="EO285" s="33">
        <f t="shared" si="309"/>
        <v>0</v>
      </c>
      <c r="EP285" s="27">
        <f t="shared" si="349"/>
        <v>0</v>
      </c>
      <c r="EQ285" s="27">
        <f t="shared" si="310"/>
        <v>0</v>
      </c>
      <c r="ER285" s="28">
        <f>IF((ER284+EL285+EM285)&gt;=$B$2*'SFV+BESS'!$I$9, $B$2*'SFV+BESS'!$I$9, (ER284+EL285+EM285))</f>
        <v>173.61249999999998</v>
      </c>
      <c r="ES285" s="110">
        <f t="shared" si="350"/>
        <v>105.612499082425</v>
      </c>
      <c r="EX285" s="251"/>
      <c r="EY285" s="41">
        <v>11.5</v>
      </c>
      <c r="EZ285" s="33">
        <f t="shared" si="325"/>
        <v>113.56216336879781</v>
      </c>
      <c r="FA285" s="33">
        <f>Gen_Cons_Horario!B6863</f>
        <v>0</v>
      </c>
      <c r="FB285" s="35">
        <f t="shared" si="362"/>
        <v>113.56216336879781</v>
      </c>
      <c r="FC285" s="116">
        <f>IF(AND(FB285&gt;0,FB285*$B$4+FI284&lt;=$B$2*'SFV+BESS'!$I$9,FB285&lt;'SFV+BESS'!$I$7), FB285*$B$4, IF(AND(FB285&gt;0,FB285*$B$4+FI284&gt;$B$2*'SFV+BESS'!$I$9,FB285*$B$4&lt;'SFV+BESS'!$I$7),$B$2*'SFV+BESS'!$I$9-FI284,IF(AND(FB285&gt;0,FB285*$B$4+FI284&gt;$B$2*'SFV+BESS'!$I$9,FB285*$B$4&gt;'SFV+BESS'!$I$7,FI284&lt;$B$2*'SFV+BESS'!$I$9),$B$2*'SFV+BESS'!$I$9-FI284,IF(AND(FB285&gt;0,FB285*$B$4+FI284&lt;=$B$2*'SFV+BESS'!$I$9,FB285&gt;'SFV+BESS'!$I$7),'SFV+BESS'!$I$7,0))))</f>
        <v>0</v>
      </c>
      <c r="FD285" s="27">
        <f>IF(AND(FB285&lt;0,FI284+FB285/$B$5&gt;$H$2,-FB285/'Carga-Descarga Año'!$B$5&lt;'SFV+BESS'!$I$7),FB285/$B$5,IF(AND(FB285&lt;0,FI284+FB285/$B$5&gt;$H$2,-FB285/'Carga-Descarga Año'!$B$5&gt;'SFV+BESS'!$I$7),-'SFV+BESS'!$I$7,IF(AND(FB285&lt;0,FI284+FB285/$B$5&lt;$H$2),-MIN('SFV+BESS'!$I$7,FI284-$H$2),0)))</f>
        <v>0</v>
      </c>
      <c r="FE285" s="33"/>
      <c r="FF285" s="33">
        <f t="shared" si="311"/>
        <v>0</v>
      </c>
      <c r="FG285" s="27">
        <f t="shared" si="351"/>
        <v>0</v>
      </c>
      <c r="FH285" s="27">
        <f t="shared" si="312"/>
        <v>0</v>
      </c>
      <c r="FI285" s="28">
        <f>IF((FI284+FC285+FD285)&gt;=$B$2*'SFV+BESS'!$I$9, $B$2*'SFV+BESS'!$I$9, (FI284+FC285+FD285))</f>
        <v>173.61249999999998</v>
      </c>
      <c r="FJ285" s="110">
        <f t="shared" si="352"/>
        <v>113.56216336879781</v>
      </c>
      <c r="FO285" s="251"/>
      <c r="FP285" s="41">
        <v>11.5</v>
      </c>
      <c r="FQ285" s="33">
        <f t="shared" si="326"/>
        <v>118.78904849891269</v>
      </c>
      <c r="FR285" s="33">
        <f>Gen_Cons_Horario!B7607</f>
        <v>60.656000000000006</v>
      </c>
      <c r="FS285" s="35">
        <f t="shared" si="363"/>
        <v>58.133048498912686</v>
      </c>
      <c r="FT285" s="116">
        <f>IF(AND(FS285&gt;0,FS285*$B$4+FZ284&lt;=$B$2*'SFV+BESS'!$I$9,FS285&lt;'SFV+BESS'!$I$7), FS285*$B$4, IF(AND(FS285&gt;0,FS285*$B$4+FZ284&gt;$B$2*'SFV+BESS'!$I$9,FS285*$B$4&lt;'SFV+BESS'!$I$7),$B$2*'SFV+BESS'!$I$9-FZ284,IF(AND(FS285&gt;0,FS285*$B$4+FZ284&gt;$B$2*'SFV+BESS'!$I$9,FS285*$B$4&gt;'SFV+BESS'!$I$7,FZ284&lt;$B$2*'SFV+BESS'!$I$9),$B$2*'SFV+BESS'!$I$9-FZ284,IF(AND(FS285&gt;0,FS285*$B$4+FZ284&lt;=$B$2*'SFV+BESS'!$I$9,FS285&gt;'SFV+BESS'!$I$7),'SFV+BESS'!$I$7,0))))</f>
        <v>0</v>
      </c>
      <c r="FU285" s="27">
        <f>IF(AND(FS285&lt;0,FZ284+FS285/$B$5&gt;$H$2,-FS285/'Carga-Descarga Año'!$B$5&lt;'SFV+BESS'!$I$7),FS285/$B$5,IF(AND(FS285&lt;0,FZ284+FS285/$B$5&gt;$H$2,-FS285/'Carga-Descarga Año'!$B$5&gt;'SFV+BESS'!$I$7),-'SFV+BESS'!$I$7,IF(AND(FS285&lt;0,FZ284+FS285/$B$5&lt;$H$2),-MIN('SFV+BESS'!$I$7,FZ284-$H$2),0)))</f>
        <v>0</v>
      </c>
      <c r="FV285" s="33"/>
      <c r="FW285" s="33">
        <f t="shared" si="313"/>
        <v>60.656000000000006</v>
      </c>
      <c r="FX285" s="27">
        <f t="shared" si="353"/>
        <v>0</v>
      </c>
      <c r="FY285" s="27">
        <f t="shared" si="314"/>
        <v>0</v>
      </c>
      <c r="FZ285" s="28">
        <f>IF((FZ284+FT285+FU285)&gt;=$B$2*'SFV+BESS'!$I$9, $B$2*'SFV+BESS'!$I$9, (FZ284+FT285+FU285))</f>
        <v>173.61249999999998</v>
      </c>
      <c r="GA285" s="110">
        <f t="shared" si="354"/>
        <v>58.133048498912686</v>
      </c>
      <c r="GF285" s="251"/>
      <c r="GG285" s="41">
        <v>11.5</v>
      </c>
      <c r="GH285" s="33">
        <f t="shared" si="327"/>
        <v>118.69346574485387</v>
      </c>
      <c r="GI285" s="33">
        <f>Gen_Cons_Horario!B8327</f>
        <v>59.656000000000006</v>
      </c>
      <c r="GJ285" s="35">
        <f t="shared" si="369"/>
        <v>59.037465744853861</v>
      </c>
      <c r="GK285" s="116">
        <f>IF(AND(GJ285&gt;0,GJ285*$B$4+GQ284&lt;=$B$2*'SFV+BESS'!$I$9,GJ285&lt;'SFV+BESS'!$I$7), GJ285*$B$4, IF(AND(GJ285&gt;0,GJ285*$B$4+GQ284&gt;$B$2*'SFV+BESS'!$I$9,GJ285*$B$4&lt;'SFV+BESS'!$I$7),$B$2*'SFV+BESS'!$I$9-GQ284,IF(AND(GJ285&gt;0,GJ285*$B$4+GQ284&gt;$B$2*'SFV+BESS'!$I$9,GJ285*$B$4&gt;'SFV+BESS'!$I$7,GQ284&lt;$B$2*'SFV+BESS'!$I$9),$B$2*'SFV+BESS'!$I$9-GQ284,IF(AND(GJ285&gt;0,GJ285*$B$4+GQ284&lt;=$B$2*'SFV+BESS'!$I$9,GJ285&gt;'SFV+BESS'!$I$7),'SFV+BESS'!$I$7,0))))</f>
        <v>0</v>
      </c>
      <c r="GL285" s="27">
        <f>IF(AND(GJ285&lt;0,GQ284+GJ285/$B$5&gt;$H$2,-GJ285/'Carga-Descarga Año'!$B$5&lt;'SFV+BESS'!$I$7),GJ285/$B$5,IF(AND(GJ285&lt;0,GQ284+GJ285/$B$5&gt;$H$2,-GJ285/'Carga-Descarga Año'!$B$5&gt;'SFV+BESS'!$I$7),-'SFV+BESS'!$I$7,IF(AND(GJ285&lt;0,GQ284+GJ285/$B$5&lt;$H$2),-MIN('SFV+BESS'!$I$7,GQ284-$H$2),0)))</f>
        <v>0</v>
      </c>
      <c r="GM285" s="33"/>
      <c r="GN285" s="33">
        <f t="shared" si="315"/>
        <v>59.656000000000006</v>
      </c>
      <c r="GO285" s="27">
        <f t="shared" si="355"/>
        <v>0</v>
      </c>
      <c r="GP285" s="27">
        <f t="shared" si="316"/>
        <v>0</v>
      </c>
      <c r="GQ285" s="28">
        <f>IF((GQ284+GK285+GL285)&gt;=$B$2*'SFV+BESS'!$I$9, $B$2*'SFV+BESS'!$I$9, (GQ284+GK285+GL285))</f>
        <v>173.61249999999998</v>
      </c>
      <c r="GR285" s="110">
        <f t="shared" si="356"/>
        <v>59.037465744853861</v>
      </c>
    </row>
    <row r="286" spans="1:200">
      <c r="A286" s="249"/>
      <c r="B286" s="41">
        <v>11.5416666666667</v>
      </c>
      <c r="C286" s="38">
        <f t="shared" si="298"/>
        <v>130.98054567590401</v>
      </c>
      <c r="D286" s="2">
        <f>Gen_Cons_Horario!B312</f>
        <v>67.113</v>
      </c>
      <c r="E286" s="140">
        <f t="shared" si="328"/>
        <v>63.867545675904012</v>
      </c>
      <c r="F286" s="116">
        <f>IF(AND(E286&gt;0,E286*$B$4+L285&lt;=$B$2*'SFV+BESS'!$I$9,E286&lt;'SFV+BESS'!$I$7), E286*$B$4, IF(AND(E286&gt;0,E286*$B$4+L285&gt;$B$2*'SFV+BESS'!$I$9,E286*$B$4&lt;'SFV+BESS'!$I$7),$B$2*'SFV+BESS'!$I$9-L285,IF(AND(E286&gt;0,E286*$B$4+L285&gt;$B$2*'SFV+BESS'!$I$9,E286*$B$4&gt;'SFV+BESS'!$I$7,L285&lt;$B$2*'SFV+BESS'!$I$9),$B$2*'SFV+BESS'!$I$9-L285,IF(AND(E286&gt;0,E286*$B$4+L285&lt;=$B$2*'SFV+BESS'!$I$9,E286&gt;'SFV+BESS'!$I$7),'SFV+BESS'!$I$7,0))))</f>
        <v>0</v>
      </c>
      <c r="G286" s="27">
        <f>IF(AND(E286&lt;0,L285+E286/$B$5&gt;$H$2,-E286/'Carga-Descarga Año'!$B$5&lt;'SFV+BESS'!$I$7),E286/$B$5,IF(AND(E286&lt;0,L285+E286/$B$5&gt;$H$2,-E286/'Carga-Descarga Año'!$B$5&gt;'SFV+BESS'!$I$7),-'SFV+BESS'!$I$7,IF(AND(E286&lt;0,L285+E286/$B$5&lt;$H$2),-MIN('SFV+BESS'!$I$7,L285-$H$2),0)))</f>
        <v>0</v>
      </c>
      <c r="I286" s="38">
        <f t="shared" si="329"/>
        <v>67.113</v>
      </c>
      <c r="J286" s="27">
        <f t="shared" si="331"/>
        <v>0</v>
      </c>
      <c r="K286" s="27">
        <f t="shared" si="330"/>
        <v>0</v>
      </c>
      <c r="L286" s="28">
        <f>IF((L285+F286+G286)&gt;=$B$2*'SFV+BESS'!$I$9, $B$2*'SFV+BESS'!$I$9, (L285+F286+G286))</f>
        <v>173.61249999999998</v>
      </c>
      <c r="M286" s="110">
        <f t="shared" si="332"/>
        <v>63.867545675904012</v>
      </c>
      <c r="R286" s="251"/>
      <c r="S286" s="41">
        <v>11.5416666666667</v>
      </c>
      <c r="T286" s="2">
        <f t="shared" si="317"/>
        <v>135.48306143536522</v>
      </c>
      <c r="U286" s="2">
        <f>Gen_Cons_Horario!B1056</f>
        <v>85.755499999999998</v>
      </c>
      <c r="V286" s="35">
        <f t="shared" si="364"/>
        <v>49.727561435365217</v>
      </c>
      <c r="W286" s="116">
        <f>IF(AND(V286&gt;0,V286*$B$4+AC285&lt;=$B$2*'SFV+BESS'!$I$9,V286&lt;'SFV+BESS'!$I$7), V286*$B$4, IF(AND(V286&gt;0,V286*$B$4+AC285&gt;$B$2*'SFV+BESS'!$I$9,V286*$B$4&lt;'SFV+BESS'!$I$7),$B$2*'SFV+BESS'!$I$9-AC285,IF(AND(V286&gt;0,V286*$B$4+AC285&gt;$B$2*'SFV+BESS'!$I$9,V286*$B$4&gt;'SFV+BESS'!$I$7,AC285&lt;$B$2*'SFV+BESS'!$I$9),$B$2*'SFV+BESS'!$I$9-AC285,IF(AND(V286&gt;0,V286*$B$4+AC285&lt;=$B$2*'SFV+BESS'!$I$9,V286&gt;'SFV+BESS'!$I$7),'SFV+BESS'!$I$7,0))))</f>
        <v>0</v>
      </c>
      <c r="X286" s="27">
        <f>IF(AND(V286&lt;0,AC285+V286/$B$5&gt;$H$2,-V286/'Carga-Descarga Año'!$B$5&lt;'SFV+BESS'!$I$7),V286/$B$5,IF(AND(V286&lt;0,AC285+V286/$B$5&gt;$H$2,-V286/'Carga-Descarga Año'!$B$5&gt;'SFV+BESS'!$I$7),-'SFV+BESS'!$I$7,IF(AND(V286&lt;0,AC285+V286/$B$5&lt;$H$2),-MIN('SFV+BESS'!$I$7,AC285-$H$2),0)))</f>
        <v>0</v>
      </c>
      <c r="Z286" s="33">
        <f t="shared" si="358"/>
        <v>85.755499999999998</v>
      </c>
      <c r="AA286" s="27">
        <f t="shared" si="333"/>
        <v>0</v>
      </c>
      <c r="AB286" s="27">
        <f t="shared" si="357"/>
        <v>0</v>
      </c>
      <c r="AC286" s="28">
        <f>IF((AC285+W286+X286)&gt;=$B$2*'SFV+BESS'!$I$9, $B$2*'SFV+BESS'!$I$9, (AC285+W286+X286))</f>
        <v>173.61249999999998</v>
      </c>
      <c r="AD286" s="110">
        <f t="shared" si="334"/>
        <v>49.727561435365217</v>
      </c>
      <c r="AI286" s="251"/>
      <c r="AJ286" s="41">
        <v>11.5416666666667</v>
      </c>
      <c r="AK286" s="52">
        <f t="shared" si="318"/>
        <v>135.11496947983915</v>
      </c>
      <c r="AL286" s="33">
        <f>Gen_Cons_Horario!B1728</f>
        <v>82.027000000000001</v>
      </c>
      <c r="AM286" s="35">
        <f t="shared" si="365"/>
        <v>53.087969479839145</v>
      </c>
      <c r="AN286" s="116">
        <f>IF(AND(AM286&gt;0,AM286*$B$4+AT285&lt;=$B$2*'SFV+BESS'!$I$9,AM286&lt;'SFV+BESS'!$I$7), AM286*$B$4, IF(AND(AM286&gt;0,AM286*$B$4+AT285&gt;$B$2*'SFV+BESS'!$I$9,AM286*$B$4&lt;'SFV+BESS'!$I$7),$B$2*'SFV+BESS'!$I$9-AT285,IF(AND(AM286&gt;0,AM286*$B$4+AT285&gt;$B$2*'SFV+BESS'!$I$9,AM286*$B$4&gt;'SFV+BESS'!$I$7,AT285&lt;$B$2*'SFV+BESS'!$I$9),$B$2*'SFV+BESS'!$I$9-AT285,IF(AND(AM286&gt;0,AM286*$B$4+AT285&lt;=$B$2*'SFV+BESS'!$I$9,AM286&gt;'SFV+BESS'!$I$7),'SFV+BESS'!$I$7,0))))</f>
        <v>0</v>
      </c>
      <c r="AO286" s="27">
        <f>IF(AND(AM286&lt;0,AT285+AM286/$B$5&gt;$H$2,-AM286/'Carga-Descarga Año'!$B$5&lt;'SFV+BESS'!$I$7),AM286/$B$5,IF(AND(AM286&lt;0,AT285+AM286/$B$5&gt;$H$2,-AM286/'Carga-Descarga Año'!$B$5&gt;'SFV+BESS'!$I$7),-'SFV+BESS'!$I$7,IF(AND(AM286&lt;0,AT285+AM286/$B$5&lt;$H$2),-MIN('SFV+BESS'!$I$7,AT285-$H$2),0)))</f>
        <v>0</v>
      </c>
      <c r="AP286" s="33"/>
      <c r="AQ286" s="33">
        <f t="shared" si="299"/>
        <v>82.027000000000001</v>
      </c>
      <c r="AR286" s="27">
        <f t="shared" si="335"/>
        <v>0</v>
      </c>
      <c r="AS286" s="27">
        <f t="shared" si="300"/>
        <v>0</v>
      </c>
      <c r="AT286" s="28">
        <f>IF((AT285+AN286+AO286)&gt;=$B$2*'SFV+BESS'!$I$9, $B$2*'SFV+BESS'!$I$9, (AT285+AN286+AO286))</f>
        <v>173.61249999999998</v>
      </c>
      <c r="AU286" s="110">
        <f t="shared" si="336"/>
        <v>53.087969479839145</v>
      </c>
      <c r="AZ286" s="251"/>
      <c r="BA286" s="41">
        <v>11.5416666666667</v>
      </c>
      <c r="BB286" s="33">
        <f t="shared" si="319"/>
        <v>117.05399934144904</v>
      </c>
      <c r="BC286" s="33">
        <f>Gen_Cons_Horario!B2472</f>
        <v>0</v>
      </c>
      <c r="BD286" s="35">
        <f t="shared" si="366"/>
        <v>117.05399934144904</v>
      </c>
      <c r="BE286" s="116">
        <f>IF(AND(BD286&gt;0,BD286*$B$4+BK285&lt;=$B$2*'SFV+BESS'!$I$9,BD286&lt;'SFV+BESS'!$I$7), BD286*$B$4, IF(AND(BD286&gt;0,BD286*$B$4+BK285&gt;$B$2*'SFV+BESS'!$I$9,BD286*$B$4&lt;'SFV+BESS'!$I$7),$B$2*'SFV+BESS'!$I$9-BK285,IF(AND(BD286&gt;0,BD286*$B$4+BK285&gt;$B$2*'SFV+BESS'!$I$9,BD286*$B$4&gt;'SFV+BESS'!$I$7,BK285&lt;$B$2*'SFV+BESS'!$I$9),$B$2*'SFV+BESS'!$I$9-BK285,IF(AND(BD286&gt;0,BD286*$B$4+BK285&lt;=$B$2*'SFV+BESS'!$I$9,BD286&gt;'SFV+BESS'!$I$7),'SFV+BESS'!$I$7,0))))</f>
        <v>0</v>
      </c>
      <c r="BF286" s="27">
        <f>IF(AND(BD286&lt;0,BK285+BD286/$B$5&gt;$H$2,-BD286/'Carga-Descarga Año'!$B$5&lt;'SFV+BESS'!$I$7),BD286/$B$5,IF(AND(BD286&lt;0,BK285+BD286/$B$5&gt;$H$2,-BD286/'Carga-Descarga Año'!$B$5&gt;'SFV+BESS'!$I$7),-'SFV+BESS'!$I$7,IF(AND(BD286&lt;0,BK285+BD286/$B$5&lt;$H$2),-MIN('SFV+BESS'!$I$7,BK285-$H$2),0)))</f>
        <v>0</v>
      </c>
      <c r="BG286" s="33"/>
      <c r="BH286" s="33">
        <f t="shared" si="301"/>
        <v>0</v>
      </c>
      <c r="BI286" s="27">
        <f t="shared" si="337"/>
        <v>0</v>
      </c>
      <c r="BJ286" s="27">
        <f t="shared" si="302"/>
        <v>0</v>
      </c>
      <c r="BK286" s="28">
        <f>IF((BK285+BE286+BF286)&gt;=$B$2*'SFV+BESS'!$I$9, $B$2*'SFV+BESS'!$I$9, (BK285+BE286+BF286))</f>
        <v>173.61249999999998</v>
      </c>
      <c r="BL286" s="110">
        <f t="shared" si="338"/>
        <v>117.05399934144904</v>
      </c>
      <c r="BQ286" s="251"/>
      <c r="BR286" s="41">
        <v>11.5416666666667</v>
      </c>
      <c r="BS286" s="33">
        <f t="shared" si="320"/>
        <v>101.15682338349448</v>
      </c>
      <c r="BT286" s="33">
        <f>Gen_Cons_Horario!B3192</f>
        <v>0</v>
      </c>
      <c r="BU286" s="35">
        <f t="shared" si="367"/>
        <v>101.15682338349448</v>
      </c>
      <c r="BV286" s="116">
        <f>IF(AND(BU286&gt;0,BU286*$B$4+CB285&lt;=$B$2*'SFV+BESS'!$I$9,BU286&lt;'SFV+BESS'!$I$7), BU286*$B$4, IF(AND(BU286&gt;0,BU286*$B$4+CB285&gt;$B$2*'SFV+BESS'!$I$9,BU286*$B$4&lt;'SFV+BESS'!$I$7),$B$2*'SFV+BESS'!$I$9-CB285,IF(AND(BU286&gt;0,BU286*$B$4+CB285&gt;$B$2*'SFV+BESS'!$I$9,BU286*$B$4&gt;'SFV+BESS'!$I$7,CB285&lt;$B$2*'SFV+BESS'!$I$9),$B$2*'SFV+BESS'!$I$9-CB285,IF(AND(BU286&gt;0,BU286*$B$4+CB285&lt;=$B$2*'SFV+BESS'!$I$9,BU286&gt;'SFV+BESS'!$I$7),'SFV+BESS'!$I$7,0))))</f>
        <v>0</v>
      </c>
      <c r="BW286" s="27">
        <f>IF(AND(BU286&lt;0,CB285+BU286/$B$5&gt;$H$2,-BU286/'Carga-Descarga Año'!$B$5&lt;'SFV+BESS'!$I$7),BU286/$B$5,IF(AND(BU286&lt;0,CB285+BU286/$B$5&gt;$H$2,-BU286/'Carga-Descarga Año'!$B$5&gt;'SFV+BESS'!$I$7),-'SFV+BESS'!$I$7,IF(AND(BU286&lt;0,CB285+BU286/$B$5&lt;$H$2),-MIN('SFV+BESS'!$I$7,CB285-$H$2),0)))</f>
        <v>0</v>
      </c>
      <c r="BX286" s="33"/>
      <c r="BY286" s="33">
        <f t="shared" si="303"/>
        <v>0</v>
      </c>
      <c r="BZ286" s="27">
        <f t="shared" si="339"/>
        <v>0</v>
      </c>
      <c r="CA286" s="27">
        <f t="shared" si="340"/>
        <v>0</v>
      </c>
      <c r="CB286" s="28">
        <f>IF((CB285+BV286+BW286)&gt;=$B$2*'SFV+BESS'!$I$9, $B$2*'SFV+BESS'!$I$9, (CB285+BV286+BW286))</f>
        <v>173.61249999999998</v>
      </c>
      <c r="CC286" s="110">
        <f t="shared" si="341"/>
        <v>101.15682338349448</v>
      </c>
      <c r="CH286" s="251"/>
      <c r="CI286" s="41">
        <v>11.5416666666667</v>
      </c>
      <c r="CJ286" s="33">
        <f t="shared" si="321"/>
        <v>89.380465685827559</v>
      </c>
      <c r="CK286" s="33">
        <f>Gen_Cons_Horario!B3936</f>
        <v>0</v>
      </c>
      <c r="CL286" s="35">
        <f t="shared" si="368"/>
        <v>89.380465685827559</v>
      </c>
      <c r="CM286" s="116">
        <f>IF(AND(CL286&gt;0,CL286*$B$4+CS285&lt;=$B$2*'SFV+BESS'!$I$9,CL286&lt;'SFV+BESS'!$I$7), CL286*$B$4, IF(AND(CL286&gt;0,CL286*$B$4+CS285&gt;$B$2*'SFV+BESS'!$I$9,CL286*$B$4&lt;'SFV+BESS'!$I$7),$B$2*'SFV+BESS'!$I$9-CS285,IF(AND(CL286&gt;0,CL286*$B$4+CS285&gt;$B$2*'SFV+BESS'!$I$9,CL286*$B$4&gt;'SFV+BESS'!$I$7,CS285&lt;$B$2*'SFV+BESS'!$I$9),$B$2*'SFV+BESS'!$I$9-CS285,IF(AND(CL286&gt;0,CL286*$B$4+CS285&lt;=$B$2*'SFV+BESS'!$I$9,CL286&gt;'SFV+BESS'!$I$7),'SFV+BESS'!$I$7,0))))</f>
        <v>0</v>
      </c>
      <c r="CN286" s="27">
        <f>IF(AND(CL286&lt;0,CS285+CL286/$B$5&gt;$H$2,-CL286/'Carga-Descarga Año'!$B$5&lt;'SFV+BESS'!$I$7),CL286/$B$5,IF(AND(CL286&lt;0,CS285+CL286/$B$5&gt;$H$2,-CL286/'Carga-Descarga Año'!$B$5&gt;'SFV+BESS'!$I$7),-'SFV+BESS'!$I$7,IF(AND(CL286&lt;0,CS285+CL286/$B$5&lt;$H$2),-MIN('SFV+BESS'!$I$7,CS285-$H$2),0)))</f>
        <v>0</v>
      </c>
      <c r="CO286" s="33"/>
      <c r="CP286" s="33">
        <f t="shared" si="304"/>
        <v>0</v>
      </c>
      <c r="CQ286" s="27">
        <f t="shared" si="342"/>
        <v>0</v>
      </c>
      <c r="CR286" s="27">
        <f t="shared" si="305"/>
        <v>0</v>
      </c>
      <c r="CS286" s="28">
        <f>IF((CS285+CM286+CN286)&gt;=$B$2*'SFV+BESS'!$I$9, $B$2*'SFV+BESS'!$I$9, (CS285+CM286+CN286))</f>
        <v>173.61249999999998</v>
      </c>
      <c r="CT286" s="110">
        <f t="shared" si="343"/>
        <v>89.380465685827559</v>
      </c>
      <c r="CY286" s="251"/>
      <c r="CZ286" s="41">
        <v>11.5416666666667</v>
      </c>
      <c r="DA286" s="33">
        <f t="shared" si="322"/>
        <v>97.567951615344242</v>
      </c>
      <c r="DB286" s="33">
        <f>Gen_Cons_Horario!B4656</f>
        <v>0</v>
      </c>
      <c r="DC286" s="35">
        <f t="shared" si="359"/>
        <v>97.567951615344242</v>
      </c>
      <c r="DD286" s="116">
        <f>IF(AND(DC286&gt;0,DC286*$B$4+DJ285&lt;=$B$2*'SFV+BESS'!$I$9,DC286&lt;'SFV+BESS'!$I$7), DC286*$B$4, IF(AND(DC286&gt;0,DC286*$B$4+DJ285&gt;$B$2*'SFV+BESS'!$I$9,DC286*$B$4&lt;'SFV+BESS'!$I$7),$B$2*'SFV+BESS'!$I$9-DJ285,IF(AND(DC286&gt;0,DC286*$B$4+DJ285&gt;$B$2*'SFV+BESS'!$I$9,DC286*$B$4&gt;'SFV+BESS'!$I$7,DJ285&lt;$B$2*'SFV+BESS'!$I$9),$B$2*'SFV+BESS'!$I$9-DJ285,IF(AND(DC286&gt;0,DC286*$B$4+DJ285&lt;=$B$2*'SFV+BESS'!$I$9,DC286&gt;'SFV+BESS'!$I$7),'SFV+BESS'!$I$7,0))))</f>
        <v>0</v>
      </c>
      <c r="DE286" s="27">
        <f>IF(AND(DC286&lt;0,DJ285+DC286/$B$5&gt;$H$2,-DC286/'Carga-Descarga Año'!$B$5&lt;'SFV+BESS'!$I$7),DC286/$B$5,IF(AND(DC286&lt;0,DJ285+DC286/$B$5&gt;$H$2,-DC286/'Carga-Descarga Año'!$B$5&gt;'SFV+BESS'!$I$7),-'SFV+BESS'!$I$7,IF(AND(DC286&lt;0,DJ285+DC286/$B$5&lt;$H$2),-MIN('SFV+BESS'!$I$7,DJ285-$H$2),0)))</f>
        <v>0</v>
      </c>
      <c r="DF286" s="33"/>
      <c r="DG286" s="33">
        <f t="shared" si="306"/>
        <v>0</v>
      </c>
      <c r="DH286" s="27">
        <f t="shared" si="344"/>
        <v>0</v>
      </c>
      <c r="DI286" s="27">
        <f t="shared" si="345"/>
        <v>0</v>
      </c>
      <c r="DJ286" s="28">
        <f>IF((DJ285+DD286+DE286)&gt;=$B$2*'SFV+BESS'!$I$9, $B$2*'SFV+BESS'!$I$9, (DJ285+DD286+DE286))</f>
        <v>173.61249999999998</v>
      </c>
      <c r="DK286" s="110">
        <f t="shared" si="346"/>
        <v>97.567951615344242</v>
      </c>
      <c r="DP286" s="251"/>
      <c r="DQ286" s="41">
        <v>11.5416666666667</v>
      </c>
      <c r="DR286" s="33">
        <f t="shared" si="323"/>
        <v>96.834626817698066</v>
      </c>
      <c r="DS286" s="33">
        <f>Gen_Cons_Horario!B5400</f>
        <v>0</v>
      </c>
      <c r="DT286" s="35">
        <f t="shared" si="360"/>
        <v>96.834626817698066</v>
      </c>
      <c r="DU286" s="116">
        <f>IF(AND(DT286&gt;0,DT286*$B$4+EA285&lt;=$B$2*'SFV+BESS'!$I$9,DT286&lt;'SFV+BESS'!$I$7), DT286*$B$4, IF(AND(DT286&gt;0,DT286*$B$4+EA285&gt;$B$2*'SFV+BESS'!$I$9,DT286*$B$4&lt;'SFV+BESS'!$I$7),$B$2*'SFV+BESS'!$I$9-EA285,IF(AND(DT286&gt;0,DT286*$B$4+EA285&gt;$B$2*'SFV+BESS'!$I$9,DT286*$B$4&gt;'SFV+BESS'!$I$7,EA285&lt;$B$2*'SFV+BESS'!$I$9),$B$2*'SFV+BESS'!$I$9-EA285,IF(AND(DT286&gt;0,DT286*$B$4+EA285&lt;=$B$2*'SFV+BESS'!$I$9,DT286&gt;'SFV+BESS'!$I$7),'SFV+BESS'!$I$7,0))))</f>
        <v>0</v>
      </c>
      <c r="DV286" s="27">
        <f>IF(AND(DT286&lt;0,EA285+DT286/$B$5&gt;$H$2,-DT286/'Carga-Descarga Año'!$B$5&lt;'SFV+BESS'!$I$7),DT286/$B$5,IF(AND(DT286&lt;0,EA285+DT286/$B$5&gt;$H$2,-DT286/'Carga-Descarga Año'!$B$5&gt;'SFV+BESS'!$I$7),-'SFV+BESS'!$I$7,IF(AND(DT286&lt;0,EA285+DT286/$B$5&lt;$H$2),-MIN('SFV+BESS'!$I$7,EA285-$H$2),0)))</f>
        <v>0</v>
      </c>
      <c r="DW286" s="33"/>
      <c r="DX286" s="33">
        <f t="shared" si="307"/>
        <v>0</v>
      </c>
      <c r="DY286" s="27">
        <f t="shared" si="347"/>
        <v>0</v>
      </c>
      <c r="DZ286" s="27">
        <f t="shared" si="308"/>
        <v>0</v>
      </c>
      <c r="EA286" s="28">
        <f>IF((EA285+DU286+DV286)&gt;=$B$2*'SFV+BESS'!$I$9, $B$2*'SFV+BESS'!$I$9, (EA285+DU286+DV286))</f>
        <v>173.61249999999998</v>
      </c>
      <c r="EB286" s="110">
        <f t="shared" si="348"/>
        <v>96.834626817698066</v>
      </c>
      <c r="EG286" s="251"/>
      <c r="EH286" s="41">
        <v>11.5416666666667</v>
      </c>
      <c r="EI286" s="33">
        <f t="shared" si="324"/>
        <v>107.82955536087286</v>
      </c>
      <c r="EJ286" s="33">
        <f>Gen_Cons_Horario!B6144</f>
        <v>0</v>
      </c>
      <c r="EK286" s="35">
        <f t="shared" si="361"/>
        <v>107.82955536087286</v>
      </c>
      <c r="EL286" s="116">
        <f>IF(AND(EK286&gt;0,EK286*$B$4+ER285&lt;=$B$2*'SFV+BESS'!$I$9,EK286&lt;'SFV+BESS'!$I$7), EK286*$B$4, IF(AND(EK286&gt;0,EK286*$B$4+ER285&gt;$B$2*'SFV+BESS'!$I$9,EK286*$B$4&lt;'SFV+BESS'!$I$7),$B$2*'SFV+BESS'!$I$9-ER285,IF(AND(EK286&gt;0,EK286*$B$4+ER285&gt;$B$2*'SFV+BESS'!$I$9,EK286*$B$4&gt;'SFV+BESS'!$I$7,ER285&lt;$B$2*'SFV+BESS'!$I$9),$B$2*'SFV+BESS'!$I$9-ER285,IF(AND(EK286&gt;0,EK286*$B$4+ER285&lt;=$B$2*'SFV+BESS'!$I$9,EK286&gt;'SFV+BESS'!$I$7),'SFV+BESS'!$I$7,0))))</f>
        <v>0</v>
      </c>
      <c r="EM286" s="27">
        <f>IF(AND(EK286&lt;0,ER285+EK286/$B$5&gt;$H$2,-EK286/'Carga-Descarga Año'!$B$5&lt;'SFV+BESS'!$I$7),EK286/$B$5,IF(AND(EK286&lt;0,ER285+EK286/$B$5&gt;$H$2,-EK286/'Carga-Descarga Año'!$B$5&gt;'SFV+BESS'!$I$7),-'SFV+BESS'!$I$7,IF(AND(EK286&lt;0,ER285+EK286/$B$5&lt;$H$2),-MIN('SFV+BESS'!$I$7,ER285-$H$2),0)))</f>
        <v>0</v>
      </c>
      <c r="EN286" s="33"/>
      <c r="EO286" s="33">
        <f t="shared" si="309"/>
        <v>0</v>
      </c>
      <c r="EP286" s="27">
        <f t="shared" si="349"/>
        <v>0</v>
      </c>
      <c r="EQ286" s="27">
        <f t="shared" si="310"/>
        <v>0</v>
      </c>
      <c r="ER286" s="28">
        <f>IF((ER285+EL286+EM286)&gt;=$B$2*'SFV+BESS'!$I$9, $B$2*'SFV+BESS'!$I$9, (ER285+EL286+EM286))</f>
        <v>173.61249999999998</v>
      </c>
      <c r="ES286" s="110">
        <f t="shared" si="350"/>
        <v>107.82955536087286</v>
      </c>
      <c r="EX286" s="251"/>
      <c r="EY286" s="41">
        <v>11.5416666666667</v>
      </c>
      <c r="EZ286" s="33">
        <f t="shared" si="325"/>
        <v>116.9976573866774</v>
      </c>
      <c r="FA286" s="33">
        <f>Gen_Cons_Horario!B6864</f>
        <v>0</v>
      </c>
      <c r="FB286" s="35">
        <f t="shared" si="362"/>
        <v>116.9976573866774</v>
      </c>
      <c r="FC286" s="116">
        <f>IF(AND(FB286&gt;0,FB286*$B$4+FI285&lt;=$B$2*'SFV+BESS'!$I$9,FB286&lt;'SFV+BESS'!$I$7), FB286*$B$4, IF(AND(FB286&gt;0,FB286*$B$4+FI285&gt;$B$2*'SFV+BESS'!$I$9,FB286*$B$4&lt;'SFV+BESS'!$I$7),$B$2*'SFV+BESS'!$I$9-FI285,IF(AND(FB286&gt;0,FB286*$B$4+FI285&gt;$B$2*'SFV+BESS'!$I$9,FB286*$B$4&gt;'SFV+BESS'!$I$7,FI285&lt;$B$2*'SFV+BESS'!$I$9),$B$2*'SFV+BESS'!$I$9-FI285,IF(AND(FB286&gt;0,FB286*$B$4+FI285&lt;=$B$2*'SFV+BESS'!$I$9,FB286&gt;'SFV+BESS'!$I$7),'SFV+BESS'!$I$7,0))))</f>
        <v>0</v>
      </c>
      <c r="FD286" s="27">
        <f>IF(AND(FB286&lt;0,FI285+FB286/$B$5&gt;$H$2,-FB286/'Carga-Descarga Año'!$B$5&lt;'SFV+BESS'!$I$7),FB286/$B$5,IF(AND(FB286&lt;0,FI285+FB286/$B$5&gt;$H$2,-FB286/'Carga-Descarga Año'!$B$5&gt;'SFV+BESS'!$I$7),-'SFV+BESS'!$I$7,IF(AND(FB286&lt;0,FI285+FB286/$B$5&lt;$H$2),-MIN('SFV+BESS'!$I$7,FI285-$H$2),0)))</f>
        <v>0</v>
      </c>
      <c r="FE286" s="33"/>
      <c r="FF286" s="33">
        <f t="shared" si="311"/>
        <v>0</v>
      </c>
      <c r="FG286" s="27">
        <f t="shared" si="351"/>
        <v>0</v>
      </c>
      <c r="FH286" s="27">
        <f t="shared" si="312"/>
        <v>0</v>
      </c>
      <c r="FI286" s="28">
        <f>IF((FI285+FC286+FD286)&gt;=$B$2*'SFV+BESS'!$I$9, $B$2*'SFV+BESS'!$I$9, (FI285+FC286+FD286))</f>
        <v>173.61249999999998</v>
      </c>
      <c r="FJ286" s="110">
        <f t="shared" si="352"/>
        <v>116.9976573866774</v>
      </c>
      <c r="FO286" s="251"/>
      <c r="FP286" s="41">
        <v>11.5416666666667</v>
      </c>
      <c r="FQ286" s="33">
        <f t="shared" si="326"/>
        <v>124.15896438995942</v>
      </c>
      <c r="FR286" s="33">
        <f>Gen_Cons_Horario!B7608</f>
        <v>60.656000000000006</v>
      </c>
      <c r="FS286" s="35">
        <f t="shared" si="363"/>
        <v>63.502964389959416</v>
      </c>
      <c r="FT286" s="116">
        <f>IF(AND(FS286&gt;0,FS286*$B$4+FZ285&lt;=$B$2*'SFV+BESS'!$I$9,FS286&lt;'SFV+BESS'!$I$7), FS286*$B$4, IF(AND(FS286&gt;0,FS286*$B$4+FZ285&gt;$B$2*'SFV+BESS'!$I$9,FS286*$B$4&lt;'SFV+BESS'!$I$7),$B$2*'SFV+BESS'!$I$9-FZ285,IF(AND(FS286&gt;0,FS286*$B$4+FZ285&gt;$B$2*'SFV+BESS'!$I$9,FS286*$B$4&gt;'SFV+BESS'!$I$7,FZ285&lt;$B$2*'SFV+BESS'!$I$9),$B$2*'SFV+BESS'!$I$9-FZ285,IF(AND(FS286&gt;0,FS286*$B$4+FZ285&lt;=$B$2*'SFV+BESS'!$I$9,FS286&gt;'SFV+BESS'!$I$7),'SFV+BESS'!$I$7,0))))</f>
        <v>0</v>
      </c>
      <c r="FU286" s="27">
        <f>IF(AND(FS286&lt;0,FZ285+FS286/$B$5&gt;$H$2,-FS286/'Carga-Descarga Año'!$B$5&lt;'SFV+BESS'!$I$7),FS286/$B$5,IF(AND(FS286&lt;0,FZ285+FS286/$B$5&gt;$H$2,-FS286/'Carga-Descarga Año'!$B$5&gt;'SFV+BESS'!$I$7),-'SFV+BESS'!$I$7,IF(AND(FS286&lt;0,FZ285+FS286/$B$5&lt;$H$2),-MIN('SFV+BESS'!$I$7,FZ285-$H$2),0)))</f>
        <v>0</v>
      </c>
      <c r="FV286" s="33"/>
      <c r="FW286" s="33">
        <f t="shared" si="313"/>
        <v>60.656000000000006</v>
      </c>
      <c r="FX286" s="27">
        <f t="shared" si="353"/>
        <v>0</v>
      </c>
      <c r="FY286" s="27">
        <f t="shared" si="314"/>
        <v>0</v>
      </c>
      <c r="FZ286" s="28">
        <f>IF((FZ285+FT286+FU286)&gt;=$B$2*'SFV+BESS'!$I$9, $B$2*'SFV+BESS'!$I$9, (FZ285+FT286+FU286))</f>
        <v>173.61249999999998</v>
      </c>
      <c r="GA286" s="110">
        <f t="shared" si="354"/>
        <v>63.502964389959416</v>
      </c>
      <c r="GF286" s="251"/>
      <c r="GG286" s="41">
        <v>11.5416666666667</v>
      </c>
      <c r="GH286" s="33">
        <f t="shared" si="327"/>
        <v>123.094953967778</v>
      </c>
      <c r="GI286" s="33">
        <f>Gen_Cons_Horario!B8328</f>
        <v>59.656000000000006</v>
      </c>
      <c r="GJ286" s="35">
        <f t="shared" si="369"/>
        <v>63.438953967777991</v>
      </c>
      <c r="GK286" s="116">
        <f>IF(AND(GJ286&gt;0,GJ286*$B$4+GQ285&lt;=$B$2*'SFV+BESS'!$I$9,GJ286&lt;'SFV+BESS'!$I$7), GJ286*$B$4, IF(AND(GJ286&gt;0,GJ286*$B$4+GQ285&gt;$B$2*'SFV+BESS'!$I$9,GJ286*$B$4&lt;'SFV+BESS'!$I$7),$B$2*'SFV+BESS'!$I$9-GQ285,IF(AND(GJ286&gt;0,GJ286*$B$4+GQ285&gt;$B$2*'SFV+BESS'!$I$9,GJ286*$B$4&gt;'SFV+BESS'!$I$7,GQ285&lt;$B$2*'SFV+BESS'!$I$9),$B$2*'SFV+BESS'!$I$9-GQ285,IF(AND(GJ286&gt;0,GJ286*$B$4+GQ285&lt;=$B$2*'SFV+BESS'!$I$9,GJ286&gt;'SFV+BESS'!$I$7),'SFV+BESS'!$I$7,0))))</f>
        <v>0</v>
      </c>
      <c r="GL286" s="27">
        <f>IF(AND(GJ286&lt;0,GQ285+GJ286/$B$5&gt;$H$2,-GJ286/'Carga-Descarga Año'!$B$5&lt;'SFV+BESS'!$I$7),GJ286/$B$5,IF(AND(GJ286&lt;0,GQ285+GJ286/$B$5&gt;$H$2,-GJ286/'Carga-Descarga Año'!$B$5&gt;'SFV+BESS'!$I$7),-'SFV+BESS'!$I$7,IF(AND(GJ286&lt;0,GQ285+GJ286/$B$5&lt;$H$2),-MIN('SFV+BESS'!$I$7,GQ285-$H$2),0)))</f>
        <v>0</v>
      </c>
      <c r="GM286" s="33"/>
      <c r="GN286" s="33">
        <f t="shared" si="315"/>
        <v>59.656000000000006</v>
      </c>
      <c r="GO286" s="27">
        <f t="shared" si="355"/>
        <v>0</v>
      </c>
      <c r="GP286" s="27">
        <f t="shared" si="316"/>
        <v>0</v>
      </c>
      <c r="GQ286" s="28">
        <f>IF((GQ285+GK286+GL286)&gt;=$B$2*'SFV+BESS'!$I$9, $B$2*'SFV+BESS'!$I$9, (GQ285+GK286+GL286))</f>
        <v>173.61249999999998</v>
      </c>
      <c r="GR286" s="110">
        <f t="shared" si="356"/>
        <v>63.438953967777991</v>
      </c>
    </row>
    <row r="287" spans="1:200">
      <c r="A287" s="249"/>
      <c r="B287" s="41">
        <v>11.5833333333333</v>
      </c>
      <c r="C287" s="38">
        <f t="shared" si="298"/>
        <v>133.25978951017149</v>
      </c>
      <c r="D287" s="2">
        <f>Gen_Cons_Horario!B313</f>
        <v>67.113</v>
      </c>
      <c r="E287" s="140">
        <f t="shared" si="328"/>
        <v>66.146789510171487</v>
      </c>
      <c r="F287" s="116">
        <f>IF(AND(E287&gt;0,E287*$B$4+L286&lt;=$B$2*'SFV+BESS'!$I$9,E287&lt;'SFV+BESS'!$I$7), E287*$B$4, IF(AND(E287&gt;0,E287*$B$4+L286&gt;$B$2*'SFV+BESS'!$I$9,E287*$B$4&lt;'SFV+BESS'!$I$7),$B$2*'SFV+BESS'!$I$9-L286,IF(AND(E287&gt;0,E287*$B$4+L286&gt;$B$2*'SFV+BESS'!$I$9,E287*$B$4&gt;'SFV+BESS'!$I$7,L286&lt;$B$2*'SFV+BESS'!$I$9),$B$2*'SFV+BESS'!$I$9-L286,IF(AND(E287&gt;0,E287*$B$4+L286&lt;=$B$2*'SFV+BESS'!$I$9,E287&gt;'SFV+BESS'!$I$7),'SFV+BESS'!$I$7,0))))</f>
        <v>0</v>
      </c>
      <c r="G287" s="27">
        <f>IF(AND(E287&lt;0,L286+E287/$B$5&gt;$H$2,-E287/'Carga-Descarga Año'!$B$5&lt;'SFV+BESS'!$I$7),E287/$B$5,IF(AND(E287&lt;0,L286+E287/$B$5&gt;$H$2,-E287/'Carga-Descarga Año'!$B$5&gt;'SFV+BESS'!$I$7),-'SFV+BESS'!$I$7,IF(AND(E287&lt;0,L286+E287/$B$5&lt;$H$2),-MIN('SFV+BESS'!$I$7,L286-$H$2),0)))</f>
        <v>0</v>
      </c>
      <c r="I287" s="38">
        <f t="shared" si="329"/>
        <v>67.113</v>
      </c>
      <c r="J287" s="27">
        <f t="shared" si="331"/>
        <v>0</v>
      </c>
      <c r="K287" s="27">
        <f t="shared" si="330"/>
        <v>0</v>
      </c>
      <c r="L287" s="28">
        <f>IF((L286+F287+G287)&gt;=$B$2*'SFV+BESS'!$I$9, $B$2*'SFV+BESS'!$I$9, (L286+F287+G287))</f>
        <v>173.61249999999998</v>
      </c>
      <c r="M287" s="110">
        <f t="shared" si="332"/>
        <v>66.146789510171487</v>
      </c>
      <c r="R287" s="251"/>
      <c r="S287" s="41">
        <v>11.5833333333333</v>
      </c>
      <c r="T287" s="2">
        <f t="shared" si="317"/>
        <v>139.0828529227783</v>
      </c>
      <c r="U287" s="2">
        <f>Gen_Cons_Horario!B1057</f>
        <v>85.755499999999998</v>
      </c>
      <c r="V287" s="35">
        <f t="shared" si="364"/>
        <v>53.327352922778303</v>
      </c>
      <c r="W287" s="116">
        <f>IF(AND(V287&gt;0,V287*$B$4+AC286&lt;=$B$2*'SFV+BESS'!$I$9,V287&lt;'SFV+BESS'!$I$7), V287*$B$4, IF(AND(V287&gt;0,V287*$B$4+AC286&gt;$B$2*'SFV+BESS'!$I$9,V287*$B$4&lt;'SFV+BESS'!$I$7),$B$2*'SFV+BESS'!$I$9-AC286,IF(AND(V287&gt;0,V287*$B$4+AC286&gt;$B$2*'SFV+BESS'!$I$9,V287*$B$4&gt;'SFV+BESS'!$I$7,AC286&lt;$B$2*'SFV+BESS'!$I$9),$B$2*'SFV+BESS'!$I$9-AC286,IF(AND(V287&gt;0,V287*$B$4+AC286&lt;=$B$2*'SFV+BESS'!$I$9,V287&gt;'SFV+BESS'!$I$7),'SFV+BESS'!$I$7,0))))</f>
        <v>0</v>
      </c>
      <c r="X287" s="27">
        <f>IF(AND(V287&lt;0,AC286+V287/$B$5&gt;$H$2,-V287/'Carga-Descarga Año'!$B$5&lt;'SFV+BESS'!$I$7),V287/$B$5,IF(AND(V287&lt;0,AC286+V287/$B$5&gt;$H$2,-V287/'Carga-Descarga Año'!$B$5&gt;'SFV+BESS'!$I$7),-'SFV+BESS'!$I$7,IF(AND(V287&lt;0,AC286+V287/$B$5&lt;$H$2),-MIN('SFV+BESS'!$I$7,AC286-$H$2),0)))</f>
        <v>0</v>
      </c>
      <c r="Z287" s="33">
        <f t="shared" si="358"/>
        <v>85.755499999999998</v>
      </c>
      <c r="AA287" s="27">
        <f t="shared" si="333"/>
        <v>0</v>
      </c>
      <c r="AB287" s="27">
        <f t="shared" si="357"/>
        <v>0</v>
      </c>
      <c r="AC287" s="28">
        <f>IF((AC286+W287+X287)&gt;=$B$2*'SFV+BESS'!$I$9, $B$2*'SFV+BESS'!$I$9, (AC286+W287+X287))</f>
        <v>173.61249999999998</v>
      </c>
      <c r="AD287" s="110">
        <f t="shared" si="334"/>
        <v>53.327352922778303</v>
      </c>
      <c r="AI287" s="251"/>
      <c r="AJ287" s="41">
        <v>11.5833333333333</v>
      </c>
      <c r="AK287" s="52">
        <f t="shared" si="318"/>
        <v>137.68044358388673</v>
      </c>
      <c r="AL287" s="33">
        <f>Gen_Cons_Horario!B1729</f>
        <v>82.027000000000001</v>
      </c>
      <c r="AM287" s="35">
        <f t="shared" si="365"/>
        <v>55.653443583886727</v>
      </c>
      <c r="AN287" s="116">
        <f>IF(AND(AM287&gt;0,AM287*$B$4+AT286&lt;=$B$2*'SFV+BESS'!$I$9,AM287&lt;'SFV+BESS'!$I$7), AM287*$B$4, IF(AND(AM287&gt;0,AM287*$B$4+AT286&gt;$B$2*'SFV+BESS'!$I$9,AM287*$B$4&lt;'SFV+BESS'!$I$7),$B$2*'SFV+BESS'!$I$9-AT286,IF(AND(AM287&gt;0,AM287*$B$4+AT286&gt;$B$2*'SFV+BESS'!$I$9,AM287*$B$4&gt;'SFV+BESS'!$I$7,AT286&lt;$B$2*'SFV+BESS'!$I$9),$B$2*'SFV+BESS'!$I$9-AT286,IF(AND(AM287&gt;0,AM287*$B$4+AT286&lt;=$B$2*'SFV+BESS'!$I$9,AM287&gt;'SFV+BESS'!$I$7),'SFV+BESS'!$I$7,0))))</f>
        <v>0</v>
      </c>
      <c r="AO287" s="27">
        <f>IF(AND(AM287&lt;0,AT286+AM287/$B$5&gt;$H$2,-AM287/'Carga-Descarga Año'!$B$5&lt;'SFV+BESS'!$I$7),AM287/$B$5,IF(AND(AM287&lt;0,AT286+AM287/$B$5&gt;$H$2,-AM287/'Carga-Descarga Año'!$B$5&gt;'SFV+BESS'!$I$7),-'SFV+BESS'!$I$7,IF(AND(AM287&lt;0,AT286+AM287/$B$5&lt;$H$2),-MIN('SFV+BESS'!$I$7,AT286-$H$2),0)))</f>
        <v>0</v>
      </c>
      <c r="AP287" s="33"/>
      <c r="AQ287" s="33">
        <f t="shared" si="299"/>
        <v>82.027000000000001</v>
      </c>
      <c r="AR287" s="27">
        <f t="shared" si="335"/>
        <v>0</v>
      </c>
      <c r="AS287" s="27">
        <f t="shared" si="300"/>
        <v>0</v>
      </c>
      <c r="AT287" s="28">
        <f>IF((AT286+AN287+AO287)&gt;=$B$2*'SFV+BESS'!$I$9, $B$2*'SFV+BESS'!$I$9, (AT286+AN287+AO287))</f>
        <v>173.61249999999998</v>
      </c>
      <c r="AU287" s="110">
        <f t="shared" si="336"/>
        <v>55.653443583886727</v>
      </c>
      <c r="AZ287" s="251"/>
      <c r="BA287" s="41">
        <v>11.5833333333333</v>
      </c>
      <c r="BB287" s="33">
        <f t="shared" si="319"/>
        <v>119.78981902555637</v>
      </c>
      <c r="BC287" s="33">
        <f>Gen_Cons_Horario!B2473</f>
        <v>0</v>
      </c>
      <c r="BD287" s="35">
        <f t="shared" si="366"/>
        <v>119.78981902555637</v>
      </c>
      <c r="BE287" s="116">
        <f>IF(AND(BD287&gt;0,BD287*$B$4+BK286&lt;=$B$2*'SFV+BESS'!$I$9,BD287&lt;'SFV+BESS'!$I$7), BD287*$B$4, IF(AND(BD287&gt;0,BD287*$B$4+BK286&gt;$B$2*'SFV+BESS'!$I$9,BD287*$B$4&lt;'SFV+BESS'!$I$7),$B$2*'SFV+BESS'!$I$9-BK286,IF(AND(BD287&gt;0,BD287*$B$4+BK286&gt;$B$2*'SFV+BESS'!$I$9,BD287*$B$4&gt;'SFV+BESS'!$I$7,BK286&lt;$B$2*'SFV+BESS'!$I$9),$B$2*'SFV+BESS'!$I$9-BK286,IF(AND(BD287&gt;0,BD287*$B$4+BK286&lt;=$B$2*'SFV+BESS'!$I$9,BD287&gt;'SFV+BESS'!$I$7),'SFV+BESS'!$I$7,0))))</f>
        <v>0</v>
      </c>
      <c r="BF287" s="27">
        <f>IF(AND(BD287&lt;0,BK286+BD287/$B$5&gt;$H$2,-BD287/'Carga-Descarga Año'!$B$5&lt;'SFV+BESS'!$I$7),BD287/$B$5,IF(AND(BD287&lt;0,BK286+BD287/$B$5&gt;$H$2,-BD287/'Carga-Descarga Año'!$B$5&gt;'SFV+BESS'!$I$7),-'SFV+BESS'!$I$7,IF(AND(BD287&lt;0,BK286+BD287/$B$5&lt;$H$2),-MIN('SFV+BESS'!$I$7,BK286-$H$2),0)))</f>
        <v>0</v>
      </c>
      <c r="BG287" s="33"/>
      <c r="BH287" s="33">
        <f t="shared" si="301"/>
        <v>0</v>
      </c>
      <c r="BI287" s="27">
        <f t="shared" si="337"/>
        <v>0</v>
      </c>
      <c r="BJ287" s="27">
        <f t="shared" si="302"/>
        <v>0</v>
      </c>
      <c r="BK287" s="28">
        <f>IF((BK286+BE287+BF287)&gt;=$B$2*'SFV+BESS'!$I$9, $B$2*'SFV+BESS'!$I$9, (BK286+BE287+BF287))</f>
        <v>173.61249999999998</v>
      </c>
      <c r="BL287" s="110">
        <f t="shared" si="338"/>
        <v>119.78981902555637</v>
      </c>
      <c r="BQ287" s="251"/>
      <c r="BR287" s="41">
        <v>11.5833333333333</v>
      </c>
      <c r="BS287" s="33">
        <f t="shared" si="320"/>
        <v>102.95917212974827</v>
      </c>
      <c r="BT287" s="33">
        <f>Gen_Cons_Horario!B3193</f>
        <v>0</v>
      </c>
      <c r="BU287" s="35">
        <f t="shared" si="367"/>
        <v>102.95917212974827</v>
      </c>
      <c r="BV287" s="116">
        <f>IF(AND(BU287&gt;0,BU287*$B$4+CB286&lt;=$B$2*'SFV+BESS'!$I$9,BU287&lt;'SFV+BESS'!$I$7), BU287*$B$4, IF(AND(BU287&gt;0,BU287*$B$4+CB286&gt;$B$2*'SFV+BESS'!$I$9,BU287*$B$4&lt;'SFV+BESS'!$I$7),$B$2*'SFV+BESS'!$I$9-CB286,IF(AND(BU287&gt;0,BU287*$B$4+CB286&gt;$B$2*'SFV+BESS'!$I$9,BU287*$B$4&gt;'SFV+BESS'!$I$7,CB286&lt;$B$2*'SFV+BESS'!$I$9),$B$2*'SFV+BESS'!$I$9-CB286,IF(AND(BU287&gt;0,BU287*$B$4+CB286&lt;=$B$2*'SFV+BESS'!$I$9,BU287&gt;'SFV+BESS'!$I$7),'SFV+BESS'!$I$7,0))))</f>
        <v>0</v>
      </c>
      <c r="BW287" s="27">
        <f>IF(AND(BU287&lt;0,CB286+BU287/$B$5&gt;$H$2,-BU287/'Carga-Descarga Año'!$B$5&lt;'SFV+BESS'!$I$7),BU287/$B$5,IF(AND(BU287&lt;0,CB286+BU287/$B$5&gt;$H$2,-BU287/'Carga-Descarga Año'!$B$5&gt;'SFV+BESS'!$I$7),-'SFV+BESS'!$I$7,IF(AND(BU287&lt;0,CB286+BU287/$B$5&lt;$H$2),-MIN('SFV+BESS'!$I$7,CB286-$H$2),0)))</f>
        <v>0</v>
      </c>
      <c r="BX287" s="33"/>
      <c r="BY287" s="33">
        <f t="shared" si="303"/>
        <v>0</v>
      </c>
      <c r="BZ287" s="27">
        <f t="shared" si="339"/>
        <v>0</v>
      </c>
      <c r="CA287" s="27">
        <f t="shared" si="340"/>
        <v>0</v>
      </c>
      <c r="CB287" s="28">
        <f>IF((CB286+BV287+BW287)&gt;=$B$2*'SFV+BESS'!$I$9, $B$2*'SFV+BESS'!$I$9, (CB286+BV287+BW287))</f>
        <v>173.61249999999998</v>
      </c>
      <c r="CC287" s="110">
        <f t="shared" si="341"/>
        <v>102.95917212974827</v>
      </c>
      <c r="CH287" s="251"/>
      <c r="CI287" s="41">
        <v>11.5833333333333</v>
      </c>
      <c r="CJ287" s="33">
        <f t="shared" si="321"/>
        <v>92.109640210585653</v>
      </c>
      <c r="CK287" s="33">
        <f>Gen_Cons_Horario!B3937</f>
        <v>0</v>
      </c>
      <c r="CL287" s="35">
        <f t="shared" si="368"/>
        <v>92.109640210585653</v>
      </c>
      <c r="CM287" s="116">
        <f>IF(AND(CL287&gt;0,CL287*$B$4+CS286&lt;=$B$2*'SFV+BESS'!$I$9,CL287&lt;'SFV+BESS'!$I$7), CL287*$B$4, IF(AND(CL287&gt;0,CL287*$B$4+CS286&gt;$B$2*'SFV+BESS'!$I$9,CL287*$B$4&lt;'SFV+BESS'!$I$7),$B$2*'SFV+BESS'!$I$9-CS286,IF(AND(CL287&gt;0,CL287*$B$4+CS286&gt;$B$2*'SFV+BESS'!$I$9,CL287*$B$4&gt;'SFV+BESS'!$I$7,CS286&lt;$B$2*'SFV+BESS'!$I$9),$B$2*'SFV+BESS'!$I$9-CS286,IF(AND(CL287&gt;0,CL287*$B$4+CS286&lt;=$B$2*'SFV+BESS'!$I$9,CL287&gt;'SFV+BESS'!$I$7),'SFV+BESS'!$I$7,0))))</f>
        <v>0</v>
      </c>
      <c r="CN287" s="27">
        <f>IF(AND(CL287&lt;0,CS286+CL287/$B$5&gt;$H$2,-CL287/'Carga-Descarga Año'!$B$5&lt;'SFV+BESS'!$I$7),CL287/$B$5,IF(AND(CL287&lt;0,CS286+CL287/$B$5&gt;$H$2,-CL287/'Carga-Descarga Año'!$B$5&gt;'SFV+BESS'!$I$7),-'SFV+BESS'!$I$7,IF(AND(CL287&lt;0,CS286+CL287/$B$5&lt;$H$2),-MIN('SFV+BESS'!$I$7,CS286-$H$2),0)))</f>
        <v>0</v>
      </c>
      <c r="CO287" s="33"/>
      <c r="CP287" s="33">
        <f t="shared" si="304"/>
        <v>0</v>
      </c>
      <c r="CQ287" s="27">
        <f t="shared" si="342"/>
        <v>0</v>
      </c>
      <c r="CR287" s="27">
        <f t="shared" si="305"/>
        <v>0</v>
      </c>
      <c r="CS287" s="28">
        <f>IF((CS286+CM287+CN287)&gt;=$B$2*'SFV+BESS'!$I$9, $B$2*'SFV+BESS'!$I$9, (CS286+CM287+CN287))</f>
        <v>173.61249999999998</v>
      </c>
      <c r="CT287" s="110">
        <f t="shared" si="343"/>
        <v>92.109640210585653</v>
      </c>
      <c r="CY287" s="251"/>
      <c r="CZ287" s="41">
        <v>11.5833333333333</v>
      </c>
      <c r="DA287" s="33">
        <f t="shared" si="322"/>
        <v>99.291005948507078</v>
      </c>
      <c r="DB287" s="33">
        <f>Gen_Cons_Horario!B4657</f>
        <v>0</v>
      </c>
      <c r="DC287" s="35">
        <f t="shared" si="359"/>
        <v>99.291005948507078</v>
      </c>
      <c r="DD287" s="116">
        <f>IF(AND(DC287&gt;0,DC287*$B$4+DJ286&lt;=$B$2*'SFV+BESS'!$I$9,DC287&lt;'SFV+BESS'!$I$7), DC287*$B$4, IF(AND(DC287&gt;0,DC287*$B$4+DJ286&gt;$B$2*'SFV+BESS'!$I$9,DC287*$B$4&lt;'SFV+BESS'!$I$7),$B$2*'SFV+BESS'!$I$9-DJ286,IF(AND(DC287&gt;0,DC287*$B$4+DJ286&gt;$B$2*'SFV+BESS'!$I$9,DC287*$B$4&gt;'SFV+BESS'!$I$7,DJ286&lt;$B$2*'SFV+BESS'!$I$9),$B$2*'SFV+BESS'!$I$9-DJ286,IF(AND(DC287&gt;0,DC287*$B$4+DJ286&lt;=$B$2*'SFV+BESS'!$I$9,DC287&gt;'SFV+BESS'!$I$7),'SFV+BESS'!$I$7,0))))</f>
        <v>0</v>
      </c>
      <c r="DE287" s="27">
        <f>IF(AND(DC287&lt;0,DJ286+DC287/$B$5&gt;$H$2,-DC287/'Carga-Descarga Año'!$B$5&lt;'SFV+BESS'!$I$7),DC287/$B$5,IF(AND(DC287&lt;0,DJ286+DC287/$B$5&gt;$H$2,-DC287/'Carga-Descarga Año'!$B$5&gt;'SFV+BESS'!$I$7),-'SFV+BESS'!$I$7,IF(AND(DC287&lt;0,DJ286+DC287/$B$5&lt;$H$2),-MIN('SFV+BESS'!$I$7,DJ286-$H$2),0)))</f>
        <v>0</v>
      </c>
      <c r="DF287" s="33"/>
      <c r="DG287" s="33">
        <f t="shared" si="306"/>
        <v>0</v>
      </c>
      <c r="DH287" s="27">
        <f t="shared" si="344"/>
        <v>0</v>
      </c>
      <c r="DI287" s="27">
        <f t="shared" si="345"/>
        <v>0</v>
      </c>
      <c r="DJ287" s="28">
        <f>IF((DJ286+DD287+DE287)&gt;=$B$2*'SFV+BESS'!$I$9, $B$2*'SFV+BESS'!$I$9, (DJ286+DD287+DE287))</f>
        <v>173.61249999999998</v>
      </c>
      <c r="DK287" s="110">
        <f t="shared" si="346"/>
        <v>99.291005948507078</v>
      </c>
      <c r="DP287" s="251"/>
      <c r="DQ287" s="41">
        <v>11.5833333333333</v>
      </c>
      <c r="DR287" s="33">
        <f t="shared" si="323"/>
        <v>97.880357128904294</v>
      </c>
      <c r="DS287" s="33">
        <f>Gen_Cons_Horario!B5401</f>
        <v>0</v>
      </c>
      <c r="DT287" s="35">
        <f t="shared" si="360"/>
        <v>97.880357128904294</v>
      </c>
      <c r="DU287" s="116">
        <f>IF(AND(DT287&gt;0,DT287*$B$4+EA286&lt;=$B$2*'SFV+BESS'!$I$9,DT287&lt;'SFV+BESS'!$I$7), DT287*$B$4, IF(AND(DT287&gt;0,DT287*$B$4+EA286&gt;$B$2*'SFV+BESS'!$I$9,DT287*$B$4&lt;'SFV+BESS'!$I$7),$B$2*'SFV+BESS'!$I$9-EA286,IF(AND(DT287&gt;0,DT287*$B$4+EA286&gt;$B$2*'SFV+BESS'!$I$9,DT287*$B$4&gt;'SFV+BESS'!$I$7,EA286&lt;$B$2*'SFV+BESS'!$I$9),$B$2*'SFV+BESS'!$I$9-EA286,IF(AND(DT287&gt;0,DT287*$B$4+EA286&lt;=$B$2*'SFV+BESS'!$I$9,DT287&gt;'SFV+BESS'!$I$7),'SFV+BESS'!$I$7,0))))</f>
        <v>0</v>
      </c>
      <c r="DV287" s="27">
        <f>IF(AND(DT287&lt;0,EA286+DT287/$B$5&gt;$H$2,-DT287/'Carga-Descarga Año'!$B$5&lt;'SFV+BESS'!$I$7),DT287/$B$5,IF(AND(DT287&lt;0,EA286+DT287/$B$5&gt;$H$2,-DT287/'Carga-Descarga Año'!$B$5&gt;'SFV+BESS'!$I$7),-'SFV+BESS'!$I$7,IF(AND(DT287&lt;0,EA286+DT287/$B$5&lt;$H$2),-MIN('SFV+BESS'!$I$7,EA286-$H$2),0)))</f>
        <v>0</v>
      </c>
      <c r="DW287" s="33"/>
      <c r="DX287" s="33">
        <f t="shared" si="307"/>
        <v>0</v>
      </c>
      <c r="DY287" s="27">
        <f t="shared" si="347"/>
        <v>0</v>
      </c>
      <c r="DZ287" s="27">
        <f t="shared" si="308"/>
        <v>0</v>
      </c>
      <c r="EA287" s="28">
        <f>IF((EA286+DU287+DV287)&gt;=$B$2*'SFV+BESS'!$I$9, $B$2*'SFV+BESS'!$I$9, (EA286+DU287+DV287))</f>
        <v>173.61249999999998</v>
      </c>
      <c r="EB287" s="110">
        <f t="shared" si="348"/>
        <v>97.880357128904294</v>
      </c>
      <c r="EG287" s="251"/>
      <c r="EH287" s="41">
        <v>11.5833333333333</v>
      </c>
      <c r="EI287" s="33">
        <f t="shared" si="324"/>
        <v>107.02335307780091</v>
      </c>
      <c r="EJ287" s="33">
        <f>Gen_Cons_Horario!B6145</f>
        <v>0</v>
      </c>
      <c r="EK287" s="35">
        <f t="shared" si="361"/>
        <v>107.02335307780091</v>
      </c>
      <c r="EL287" s="116">
        <f>IF(AND(EK287&gt;0,EK287*$B$4+ER286&lt;=$B$2*'SFV+BESS'!$I$9,EK287&lt;'SFV+BESS'!$I$7), EK287*$B$4, IF(AND(EK287&gt;0,EK287*$B$4+ER286&gt;$B$2*'SFV+BESS'!$I$9,EK287*$B$4&lt;'SFV+BESS'!$I$7),$B$2*'SFV+BESS'!$I$9-ER286,IF(AND(EK287&gt;0,EK287*$B$4+ER286&gt;$B$2*'SFV+BESS'!$I$9,EK287*$B$4&gt;'SFV+BESS'!$I$7,ER286&lt;$B$2*'SFV+BESS'!$I$9),$B$2*'SFV+BESS'!$I$9-ER286,IF(AND(EK287&gt;0,EK287*$B$4+ER286&lt;=$B$2*'SFV+BESS'!$I$9,EK287&gt;'SFV+BESS'!$I$7),'SFV+BESS'!$I$7,0))))</f>
        <v>0</v>
      </c>
      <c r="EM287" s="27">
        <f>IF(AND(EK287&lt;0,ER286+EK287/$B$5&gt;$H$2,-EK287/'Carga-Descarga Año'!$B$5&lt;'SFV+BESS'!$I$7),EK287/$B$5,IF(AND(EK287&lt;0,ER286+EK287/$B$5&gt;$H$2,-EK287/'Carga-Descarga Año'!$B$5&gt;'SFV+BESS'!$I$7),-'SFV+BESS'!$I$7,IF(AND(EK287&lt;0,ER286+EK287/$B$5&lt;$H$2),-MIN('SFV+BESS'!$I$7,ER286-$H$2),0)))</f>
        <v>0</v>
      </c>
      <c r="EN287" s="33"/>
      <c r="EO287" s="33">
        <f t="shared" si="309"/>
        <v>0</v>
      </c>
      <c r="EP287" s="27">
        <f t="shared" si="349"/>
        <v>0</v>
      </c>
      <c r="EQ287" s="27">
        <f t="shared" si="310"/>
        <v>0</v>
      </c>
      <c r="ER287" s="28">
        <f>IF((ER286+EL287+EM287)&gt;=$B$2*'SFV+BESS'!$I$9, $B$2*'SFV+BESS'!$I$9, (ER286+EL287+EM287))</f>
        <v>173.61249999999998</v>
      </c>
      <c r="ES287" s="110">
        <f t="shared" si="350"/>
        <v>107.02335307780091</v>
      </c>
      <c r="EX287" s="251"/>
      <c r="EY287" s="41">
        <v>11.5833333333333</v>
      </c>
      <c r="EZ287" s="33">
        <f t="shared" si="325"/>
        <v>117.95196128053284</v>
      </c>
      <c r="FA287" s="33">
        <f>Gen_Cons_Horario!B6865</f>
        <v>0</v>
      </c>
      <c r="FB287" s="35">
        <f t="shared" si="362"/>
        <v>117.95196128053284</v>
      </c>
      <c r="FC287" s="116">
        <f>IF(AND(FB287&gt;0,FB287*$B$4+FI286&lt;=$B$2*'SFV+BESS'!$I$9,FB287&lt;'SFV+BESS'!$I$7), FB287*$B$4, IF(AND(FB287&gt;0,FB287*$B$4+FI286&gt;$B$2*'SFV+BESS'!$I$9,FB287*$B$4&lt;'SFV+BESS'!$I$7),$B$2*'SFV+BESS'!$I$9-FI286,IF(AND(FB287&gt;0,FB287*$B$4+FI286&gt;$B$2*'SFV+BESS'!$I$9,FB287*$B$4&gt;'SFV+BESS'!$I$7,FI286&lt;$B$2*'SFV+BESS'!$I$9),$B$2*'SFV+BESS'!$I$9-FI286,IF(AND(FB287&gt;0,FB287*$B$4+FI286&lt;=$B$2*'SFV+BESS'!$I$9,FB287&gt;'SFV+BESS'!$I$7),'SFV+BESS'!$I$7,0))))</f>
        <v>0</v>
      </c>
      <c r="FD287" s="27">
        <f>IF(AND(FB287&lt;0,FI286+FB287/$B$5&gt;$H$2,-FB287/'Carga-Descarga Año'!$B$5&lt;'SFV+BESS'!$I$7),FB287/$B$5,IF(AND(FB287&lt;0,FI286+FB287/$B$5&gt;$H$2,-FB287/'Carga-Descarga Año'!$B$5&gt;'SFV+BESS'!$I$7),-'SFV+BESS'!$I$7,IF(AND(FB287&lt;0,FI286+FB287/$B$5&lt;$H$2),-MIN('SFV+BESS'!$I$7,FI286-$H$2),0)))</f>
        <v>0</v>
      </c>
      <c r="FE287" s="33"/>
      <c r="FF287" s="33">
        <f t="shared" si="311"/>
        <v>0</v>
      </c>
      <c r="FG287" s="27">
        <f t="shared" si="351"/>
        <v>0</v>
      </c>
      <c r="FH287" s="27">
        <f t="shared" si="312"/>
        <v>0</v>
      </c>
      <c r="FI287" s="28">
        <f>IF((FI286+FC287+FD287)&gt;=$B$2*'SFV+BESS'!$I$9, $B$2*'SFV+BESS'!$I$9, (FI286+FC287+FD287))</f>
        <v>173.61249999999998</v>
      </c>
      <c r="FJ287" s="110">
        <f t="shared" si="352"/>
        <v>117.95196128053284</v>
      </c>
      <c r="FO287" s="251"/>
      <c r="FP287" s="41">
        <v>11.5833333333333</v>
      </c>
      <c r="FQ287" s="33">
        <f t="shared" si="326"/>
        <v>124.97258800981498</v>
      </c>
      <c r="FR287" s="33">
        <f>Gen_Cons_Horario!B7609</f>
        <v>23.371000000000002</v>
      </c>
      <c r="FS287" s="35">
        <f t="shared" si="363"/>
        <v>101.60158800981498</v>
      </c>
      <c r="FT287" s="116">
        <f>IF(AND(FS287&gt;0,FS287*$B$4+FZ286&lt;=$B$2*'SFV+BESS'!$I$9,FS287&lt;'SFV+BESS'!$I$7), FS287*$B$4, IF(AND(FS287&gt;0,FS287*$B$4+FZ286&gt;$B$2*'SFV+BESS'!$I$9,FS287*$B$4&lt;'SFV+BESS'!$I$7),$B$2*'SFV+BESS'!$I$9-FZ286,IF(AND(FS287&gt;0,FS287*$B$4+FZ286&gt;$B$2*'SFV+BESS'!$I$9,FS287*$B$4&gt;'SFV+BESS'!$I$7,FZ286&lt;$B$2*'SFV+BESS'!$I$9),$B$2*'SFV+BESS'!$I$9-FZ286,IF(AND(FS287&gt;0,FS287*$B$4+FZ286&lt;=$B$2*'SFV+BESS'!$I$9,FS287&gt;'SFV+BESS'!$I$7),'SFV+BESS'!$I$7,0))))</f>
        <v>0</v>
      </c>
      <c r="FU287" s="27">
        <f>IF(AND(FS287&lt;0,FZ286+FS287/$B$5&gt;$H$2,-FS287/'Carga-Descarga Año'!$B$5&lt;'SFV+BESS'!$I$7),FS287/$B$5,IF(AND(FS287&lt;0,FZ286+FS287/$B$5&gt;$H$2,-FS287/'Carga-Descarga Año'!$B$5&gt;'SFV+BESS'!$I$7),-'SFV+BESS'!$I$7,IF(AND(FS287&lt;0,FZ286+FS287/$B$5&lt;$H$2),-MIN('SFV+BESS'!$I$7,FZ286-$H$2),0)))</f>
        <v>0</v>
      </c>
      <c r="FV287" s="33"/>
      <c r="FW287" s="33">
        <f t="shared" si="313"/>
        <v>23.371000000000002</v>
      </c>
      <c r="FX287" s="27">
        <f t="shared" si="353"/>
        <v>0</v>
      </c>
      <c r="FY287" s="27">
        <f t="shared" si="314"/>
        <v>0</v>
      </c>
      <c r="FZ287" s="28">
        <f>IF((FZ286+FT287+FU287)&gt;=$B$2*'SFV+BESS'!$I$9, $B$2*'SFV+BESS'!$I$9, (FZ286+FT287+FU287))</f>
        <v>173.61249999999998</v>
      </c>
      <c r="GA287" s="110">
        <f t="shared" si="354"/>
        <v>101.60158800981498</v>
      </c>
      <c r="GF287" s="251"/>
      <c r="GG287" s="41">
        <v>11.5833333333333</v>
      </c>
      <c r="GH287" s="33">
        <f t="shared" si="327"/>
        <v>125.58913062743498</v>
      </c>
      <c r="GI287" s="33">
        <f>Gen_Cons_Horario!B8329</f>
        <v>59.656000000000006</v>
      </c>
      <c r="GJ287" s="35">
        <f t="shared" si="369"/>
        <v>65.933130627434977</v>
      </c>
      <c r="GK287" s="116">
        <f>IF(AND(GJ287&gt;0,GJ287*$B$4+GQ286&lt;=$B$2*'SFV+BESS'!$I$9,GJ287&lt;'SFV+BESS'!$I$7), GJ287*$B$4, IF(AND(GJ287&gt;0,GJ287*$B$4+GQ286&gt;$B$2*'SFV+BESS'!$I$9,GJ287*$B$4&lt;'SFV+BESS'!$I$7),$B$2*'SFV+BESS'!$I$9-GQ286,IF(AND(GJ287&gt;0,GJ287*$B$4+GQ286&gt;$B$2*'SFV+BESS'!$I$9,GJ287*$B$4&gt;'SFV+BESS'!$I$7,GQ286&lt;$B$2*'SFV+BESS'!$I$9),$B$2*'SFV+BESS'!$I$9-GQ286,IF(AND(GJ287&gt;0,GJ287*$B$4+GQ286&lt;=$B$2*'SFV+BESS'!$I$9,GJ287&gt;'SFV+BESS'!$I$7),'SFV+BESS'!$I$7,0))))</f>
        <v>0</v>
      </c>
      <c r="GL287" s="27">
        <f>IF(AND(GJ287&lt;0,GQ286+GJ287/$B$5&gt;$H$2,-GJ287/'Carga-Descarga Año'!$B$5&lt;'SFV+BESS'!$I$7),GJ287/$B$5,IF(AND(GJ287&lt;0,GQ286+GJ287/$B$5&gt;$H$2,-GJ287/'Carga-Descarga Año'!$B$5&gt;'SFV+BESS'!$I$7),-'SFV+BESS'!$I$7,IF(AND(GJ287&lt;0,GQ286+GJ287/$B$5&lt;$H$2),-MIN('SFV+BESS'!$I$7,GQ286-$H$2),0)))</f>
        <v>0</v>
      </c>
      <c r="GM287" s="33"/>
      <c r="GN287" s="33">
        <f t="shared" si="315"/>
        <v>59.656000000000006</v>
      </c>
      <c r="GO287" s="27">
        <f t="shared" si="355"/>
        <v>0</v>
      </c>
      <c r="GP287" s="27">
        <f t="shared" si="316"/>
        <v>0</v>
      </c>
      <c r="GQ287" s="28">
        <f>IF((GQ286+GK287+GL287)&gt;=$B$2*'SFV+BESS'!$I$9, $B$2*'SFV+BESS'!$I$9, (GQ286+GK287+GL287))</f>
        <v>173.61249999999998</v>
      </c>
      <c r="GR287" s="110">
        <f t="shared" si="356"/>
        <v>65.933130627434977</v>
      </c>
    </row>
    <row r="288" spans="1:200">
      <c r="A288" s="249"/>
      <c r="B288" s="41">
        <v>11.625</v>
      </c>
      <c r="C288" s="38">
        <f t="shared" si="298"/>
        <v>131.43639444275752</v>
      </c>
      <c r="D288" s="2">
        <f>Gen_Cons_Horario!B314</f>
        <v>67.113</v>
      </c>
      <c r="E288" s="140">
        <f t="shared" si="328"/>
        <v>64.323394442757518</v>
      </c>
      <c r="F288" s="116">
        <f>IF(AND(E288&gt;0,E288*$B$4+L287&lt;=$B$2*'SFV+BESS'!$I$9,E288&lt;'SFV+BESS'!$I$7), E288*$B$4, IF(AND(E288&gt;0,E288*$B$4+L287&gt;$B$2*'SFV+BESS'!$I$9,E288*$B$4&lt;'SFV+BESS'!$I$7),$B$2*'SFV+BESS'!$I$9-L287,IF(AND(E288&gt;0,E288*$B$4+L287&gt;$B$2*'SFV+BESS'!$I$9,E288*$B$4&gt;'SFV+BESS'!$I$7,L287&lt;$B$2*'SFV+BESS'!$I$9),$B$2*'SFV+BESS'!$I$9-L287,IF(AND(E288&gt;0,E288*$B$4+L287&lt;=$B$2*'SFV+BESS'!$I$9,E288&gt;'SFV+BESS'!$I$7),'SFV+BESS'!$I$7,0))))</f>
        <v>0</v>
      </c>
      <c r="G288" s="27">
        <f>IF(AND(E288&lt;0,L287+E288/$B$5&gt;$H$2,-E288/'Carga-Descarga Año'!$B$5&lt;'SFV+BESS'!$I$7),E288/$B$5,IF(AND(E288&lt;0,L287+E288/$B$5&gt;$H$2,-E288/'Carga-Descarga Año'!$B$5&gt;'SFV+BESS'!$I$7),-'SFV+BESS'!$I$7,IF(AND(E288&lt;0,L287+E288/$B$5&lt;$H$2),-MIN('SFV+BESS'!$I$7,L287-$H$2),0)))</f>
        <v>0</v>
      </c>
      <c r="I288" s="38">
        <f t="shared" si="329"/>
        <v>67.113</v>
      </c>
      <c r="J288" s="27">
        <f t="shared" si="331"/>
        <v>0</v>
      </c>
      <c r="K288" s="27">
        <f t="shared" si="330"/>
        <v>0</v>
      </c>
      <c r="L288" s="28">
        <f>IF((L287+F288+G288)&gt;=$B$2*'SFV+BESS'!$I$9, $B$2*'SFV+BESS'!$I$9, (L287+F288+G288))</f>
        <v>173.61249999999998</v>
      </c>
      <c r="M288" s="110">
        <f t="shared" si="332"/>
        <v>64.323394442757518</v>
      </c>
      <c r="R288" s="251"/>
      <c r="S288" s="41">
        <v>11.625</v>
      </c>
      <c r="T288" s="2">
        <f t="shared" si="317"/>
        <v>136.95570340748876</v>
      </c>
      <c r="U288" s="2">
        <f>Gen_Cons_Horario!B1058</f>
        <v>85.755499999999998</v>
      </c>
      <c r="V288" s="35">
        <f t="shared" si="364"/>
        <v>51.200203407488758</v>
      </c>
      <c r="W288" s="116">
        <f>IF(AND(V288&gt;0,V288*$B$4+AC287&lt;=$B$2*'SFV+BESS'!$I$9,V288&lt;'SFV+BESS'!$I$7), V288*$B$4, IF(AND(V288&gt;0,V288*$B$4+AC287&gt;$B$2*'SFV+BESS'!$I$9,V288*$B$4&lt;'SFV+BESS'!$I$7),$B$2*'SFV+BESS'!$I$9-AC287,IF(AND(V288&gt;0,V288*$B$4+AC287&gt;$B$2*'SFV+BESS'!$I$9,V288*$B$4&gt;'SFV+BESS'!$I$7,AC287&lt;$B$2*'SFV+BESS'!$I$9),$B$2*'SFV+BESS'!$I$9-AC287,IF(AND(V288&gt;0,V288*$B$4+AC287&lt;=$B$2*'SFV+BESS'!$I$9,V288&gt;'SFV+BESS'!$I$7),'SFV+BESS'!$I$7,0))))</f>
        <v>0</v>
      </c>
      <c r="X288" s="27">
        <f>IF(AND(V288&lt;0,AC287+V288/$B$5&gt;$H$2,-V288/'Carga-Descarga Año'!$B$5&lt;'SFV+BESS'!$I$7),V288/$B$5,IF(AND(V288&lt;0,AC287+V288/$B$5&gt;$H$2,-V288/'Carga-Descarga Año'!$B$5&gt;'SFV+BESS'!$I$7),-'SFV+BESS'!$I$7,IF(AND(V288&lt;0,AC287+V288/$B$5&lt;$H$2),-MIN('SFV+BESS'!$I$7,AC287-$H$2),0)))</f>
        <v>0</v>
      </c>
      <c r="Z288" s="33">
        <f t="shared" si="358"/>
        <v>85.755499999999998</v>
      </c>
      <c r="AA288" s="27">
        <f t="shared" si="333"/>
        <v>0</v>
      </c>
      <c r="AB288" s="27">
        <f t="shared" si="357"/>
        <v>0</v>
      </c>
      <c r="AC288" s="28">
        <f>IF((AC287+W288+X288)&gt;=$B$2*'SFV+BESS'!$I$9, $B$2*'SFV+BESS'!$I$9, (AC287+W288+X288))</f>
        <v>173.61249999999998</v>
      </c>
      <c r="AD288" s="110">
        <f t="shared" si="334"/>
        <v>51.200203407488758</v>
      </c>
      <c r="AI288" s="251"/>
      <c r="AJ288" s="41">
        <v>11.625</v>
      </c>
      <c r="AK288" s="52">
        <f t="shared" si="318"/>
        <v>135.45703269371216</v>
      </c>
      <c r="AL288" s="33">
        <f>Gen_Cons_Horario!B1730</f>
        <v>82.027000000000001</v>
      </c>
      <c r="AM288" s="35">
        <f t="shared" si="365"/>
        <v>53.430032693712164</v>
      </c>
      <c r="AN288" s="116">
        <f>IF(AND(AM288&gt;0,AM288*$B$4+AT287&lt;=$B$2*'SFV+BESS'!$I$9,AM288&lt;'SFV+BESS'!$I$7), AM288*$B$4, IF(AND(AM288&gt;0,AM288*$B$4+AT287&gt;$B$2*'SFV+BESS'!$I$9,AM288*$B$4&lt;'SFV+BESS'!$I$7),$B$2*'SFV+BESS'!$I$9-AT287,IF(AND(AM288&gt;0,AM288*$B$4+AT287&gt;$B$2*'SFV+BESS'!$I$9,AM288*$B$4&gt;'SFV+BESS'!$I$7,AT287&lt;$B$2*'SFV+BESS'!$I$9),$B$2*'SFV+BESS'!$I$9-AT287,IF(AND(AM288&gt;0,AM288*$B$4+AT287&lt;=$B$2*'SFV+BESS'!$I$9,AM288&gt;'SFV+BESS'!$I$7),'SFV+BESS'!$I$7,0))))</f>
        <v>0</v>
      </c>
      <c r="AO288" s="27">
        <f>IF(AND(AM288&lt;0,AT287+AM288/$B$5&gt;$H$2,-AM288/'Carga-Descarga Año'!$B$5&lt;'SFV+BESS'!$I$7),AM288/$B$5,IF(AND(AM288&lt;0,AT287+AM288/$B$5&gt;$H$2,-AM288/'Carga-Descarga Año'!$B$5&gt;'SFV+BESS'!$I$7),-'SFV+BESS'!$I$7,IF(AND(AM288&lt;0,AT287+AM288/$B$5&lt;$H$2),-MIN('SFV+BESS'!$I$7,AT287-$H$2),0)))</f>
        <v>0</v>
      </c>
      <c r="AP288" s="33"/>
      <c r="AQ288" s="33">
        <f t="shared" si="299"/>
        <v>82.027000000000001</v>
      </c>
      <c r="AR288" s="27">
        <f t="shared" si="335"/>
        <v>0</v>
      </c>
      <c r="AS288" s="27">
        <f t="shared" si="300"/>
        <v>0</v>
      </c>
      <c r="AT288" s="28">
        <f>IF((AT287+AN288+AO288)&gt;=$B$2*'SFV+BESS'!$I$9, $B$2*'SFV+BESS'!$I$9, (AT287+AN288+AO288))</f>
        <v>173.61249999999998</v>
      </c>
      <c r="AU288" s="110">
        <f t="shared" si="336"/>
        <v>53.430032693712164</v>
      </c>
      <c r="AZ288" s="251"/>
      <c r="BA288" s="41">
        <v>11.625</v>
      </c>
      <c r="BB288" s="33">
        <f t="shared" si="319"/>
        <v>117.44483072489295</v>
      </c>
      <c r="BC288" s="33">
        <f>Gen_Cons_Horario!B2474</f>
        <v>0</v>
      </c>
      <c r="BD288" s="35">
        <f t="shared" si="366"/>
        <v>117.44483072489295</v>
      </c>
      <c r="BE288" s="116">
        <f>IF(AND(BD288&gt;0,BD288*$B$4+BK287&lt;=$B$2*'SFV+BESS'!$I$9,BD288&lt;'SFV+BESS'!$I$7), BD288*$B$4, IF(AND(BD288&gt;0,BD288*$B$4+BK287&gt;$B$2*'SFV+BESS'!$I$9,BD288*$B$4&lt;'SFV+BESS'!$I$7),$B$2*'SFV+BESS'!$I$9-BK287,IF(AND(BD288&gt;0,BD288*$B$4+BK287&gt;$B$2*'SFV+BESS'!$I$9,BD288*$B$4&gt;'SFV+BESS'!$I$7,BK287&lt;$B$2*'SFV+BESS'!$I$9),$B$2*'SFV+BESS'!$I$9-BK287,IF(AND(BD288&gt;0,BD288*$B$4+BK287&lt;=$B$2*'SFV+BESS'!$I$9,BD288&gt;'SFV+BESS'!$I$7),'SFV+BESS'!$I$7,0))))</f>
        <v>0</v>
      </c>
      <c r="BF288" s="27">
        <f>IF(AND(BD288&lt;0,BK287+BD288/$B$5&gt;$H$2,-BD288/'Carga-Descarga Año'!$B$5&lt;'SFV+BESS'!$I$7),BD288/$B$5,IF(AND(BD288&lt;0,BK287+BD288/$B$5&gt;$H$2,-BD288/'Carga-Descarga Año'!$B$5&gt;'SFV+BESS'!$I$7),-'SFV+BESS'!$I$7,IF(AND(BD288&lt;0,BK287+BD288/$B$5&lt;$H$2),-MIN('SFV+BESS'!$I$7,BK287-$H$2),0)))</f>
        <v>0</v>
      </c>
      <c r="BG288" s="33"/>
      <c r="BH288" s="33">
        <f t="shared" si="301"/>
        <v>0</v>
      </c>
      <c r="BI288" s="27">
        <f t="shared" si="337"/>
        <v>0</v>
      </c>
      <c r="BJ288" s="27">
        <f t="shared" si="302"/>
        <v>0</v>
      </c>
      <c r="BK288" s="28">
        <f>IF((BK287+BE288+BF288)&gt;=$B$2*'SFV+BESS'!$I$9, $B$2*'SFV+BESS'!$I$9, (BK287+BE288+BF288))</f>
        <v>173.61249999999998</v>
      </c>
      <c r="BL288" s="110">
        <f t="shared" si="338"/>
        <v>117.44483072489295</v>
      </c>
      <c r="BQ288" s="251"/>
      <c r="BR288" s="41">
        <v>11.625</v>
      </c>
      <c r="BS288" s="33">
        <f t="shared" si="320"/>
        <v>98.228006670832059</v>
      </c>
      <c r="BT288" s="33">
        <f>Gen_Cons_Horario!B3194</f>
        <v>0</v>
      </c>
      <c r="BU288" s="35">
        <f t="shared" si="367"/>
        <v>98.228006670832059</v>
      </c>
      <c r="BV288" s="116">
        <f>IF(AND(BU288&gt;0,BU288*$B$4+CB287&lt;=$B$2*'SFV+BESS'!$I$9,BU288&lt;'SFV+BESS'!$I$7), BU288*$B$4, IF(AND(BU288&gt;0,BU288*$B$4+CB287&gt;$B$2*'SFV+BESS'!$I$9,BU288*$B$4&lt;'SFV+BESS'!$I$7),$B$2*'SFV+BESS'!$I$9-CB287,IF(AND(BU288&gt;0,BU288*$B$4+CB287&gt;$B$2*'SFV+BESS'!$I$9,BU288*$B$4&gt;'SFV+BESS'!$I$7,CB287&lt;$B$2*'SFV+BESS'!$I$9),$B$2*'SFV+BESS'!$I$9-CB287,IF(AND(BU288&gt;0,BU288*$B$4+CB287&lt;=$B$2*'SFV+BESS'!$I$9,BU288&gt;'SFV+BESS'!$I$7),'SFV+BESS'!$I$7,0))))</f>
        <v>0</v>
      </c>
      <c r="BW288" s="27">
        <f>IF(AND(BU288&lt;0,CB287+BU288/$B$5&gt;$H$2,-BU288/'Carga-Descarga Año'!$B$5&lt;'SFV+BESS'!$I$7),BU288/$B$5,IF(AND(BU288&lt;0,CB287+BU288/$B$5&gt;$H$2,-BU288/'Carga-Descarga Año'!$B$5&gt;'SFV+BESS'!$I$7),-'SFV+BESS'!$I$7,IF(AND(BU288&lt;0,CB287+BU288/$B$5&lt;$H$2),-MIN('SFV+BESS'!$I$7,CB287-$H$2),0)))</f>
        <v>0</v>
      </c>
      <c r="BX288" s="33"/>
      <c r="BY288" s="33">
        <f t="shared" si="303"/>
        <v>0</v>
      </c>
      <c r="BZ288" s="27">
        <f t="shared" si="339"/>
        <v>0</v>
      </c>
      <c r="CA288" s="27">
        <f t="shared" si="340"/>
        <v>0</v>
      </c>
      <c r="CB288" s="28">
        <f>IF((CB287+BV288+BW288)&gt;=$B$2*'SFV+BESS'!$I$9, $B$2*'SFV+BESS'!$I$9, (CB287+BV288+BW288))</f>
        <v>173.61249999999998</v>
      </c>
      <c r="CC288" s="110">
        <f t="shared" si="341"/>
        <v>98.228006670832059</v>
      </c>
      <c r="CH288" s="251"/>
      <c r="CI288" s="41">
        <v>11.625</v>
      </c>
      <c r="CJ288" s="33">
        <f t="shared" si="321"/>
        <v>88.925603265034539</v>
      </c>
      <c r="CK288" s="33">
        <f>Gen_Cons_Horario!B3938</f>
        <v>0</v>
      </c>
      <c r="CL288" s="35">
        <f t="shared" si="368"/>
        <v>88.925603265034539</v>
      </c>
      <c r="CM288" s="116">
        <f>IF(AND(CL288&gt;0,CL288*$B$4+CS287&lt;=$B$2*'SFV+BESS'!$I$9,CL288&lt;'SFV+BESS'!$I$7), CL288*$B$4, IF(AND(CL288&gt;0,CL288*$B$4+CS287&gt;$B$2*'SFV+BESS'!$I$9,CL288*$B$4&lt;'SFV+BESS'!$I$7),$B$2*'SFV+BESS'!$I$9-CS287,IF(AND(CL288&gt;0,CL288*$B$4+CS287&gt;$B$2*'SFV+BESS'!$I$9,CL288*$B$4&gt;'SFV+BESS'!$I$7,CS287&lt;$B$2*'SFV+BESS'!$I$9),$B$2*'SFV+BESS'!$I$9-CS287,IF(AND(CL288&gt;0,CL288*$B$4+CS287&lt;=$B$2*'SFV+BESS'!$I$9,CL288&gt;'SFV+BESS'!$I$7),'SFV+BESS'!$I$7,0))))</f>
        <v>0</v>
      </c>
      <c r="CN288" s="27">
        <f>IF(AND(CL288&lt;0,CS287+CL288/$B$5&gt;$H$2,-CL288/'Carga-Descarga Año'!$B$5&lt;'SFV+BESS'!$I$7),CL288/$B$5,IF(AND(CL288&lt;0,CS287+CL288/$B$5&gt;$H$2,-CL288/'Carga-Descarga Año'!$B$5&gt;'SFV+BESS'!$I$7),-'SFV+BESS'!$I$7,IF(AND(CL288&lt;0,CS287+CL288/$B$5&lt;$H$2),-MIN('SFV+BESS'!$I$7,CS287-$H$2),0)))</f>
        <v>0</v>
      </c>
      <c r="CO288" s="33"/>
      <c r="CP288" s="33">
        <f t="shared" si="304"/>
        <v>0</v>
      </c>
      <c r="CQ288" s="27">
        <f t="shared" si="342"/>
        <v>0</v>
      </c>
      <c r="CR288" s="27">
        <f t="shared" si="305"/>
        <v>0</v>
      </c>
      <c r="CS288" s="28">
        <f>IF((CS287+CM288+CN288)&gt;=$B$2*'SFV+BESS'!$I$9, $B$2*'SFV+BESS'!$I$9, (CS287+CM288+CN288))</f>
        <v>173.61249999999998</v>
      </c>
      <c r="CT288" s="110">
        <f t="shared" si="343"/>
        <v>88.925603265034539</v>
      </c>
      <c r="CY288" s="251"/>
      <c r="CZ288" s="41">
        <v>11.625</v>
      </c>
      <c r="DA288" s="33">
        <f t="shared" si="322"/>
        <v>95.414133698890723</v>
      </c>
      <c r="DB288" s="33">
        <f>Gen_Cons_Horario!B4658</f>
        <v>0</v>
      </c>
      <c r="DC288" s="35">
        <f t="shared" si="359"/>
        <v>95.414133698890723</v>
      </c>
      <c r="DD288" s="116">
        <f>IF(AND(DC288&gt;0,DC288*$B$4+DJ287&lt;=$B$2*'SFV+BESS'!$I$9,DC288&lt;'SFV+BESS'!$I$7), DC288*$B$4, IF(AND(DC288&gt;0,DC288*$B$4+DJ287&gt;$B$2*'SFV+BESS'!$I$9,DC288*$B$4&lt;'SFV+BESS'!$I$7),$B$2*'SFV+BESS'!$I$9-DJ287,IF(AND(DC288&gt;0,DC288*$B$4+DJ287&gt;$B$2*'SFV+BESS'!$I$9,DC288*$B$4&gt;'SFV+BESS'!$I$7,DJ287&lt;$B$2*'SFV+BESS'!$I$9),$B$2*'SFV+BESS'!$I$9-DJ287,IF(AND(DC288&gt;0,DC288*$B$4+DJ287&lt;=$B$2*'SFV+BESS'!$I$9,DC288&gt;'SFV+BESS'!$I$7),'SFV+BESS'!$I$7,0))))</f>
        <v>0</v>
      </c>
      <c r="DE288" s="27">
        <f>IF(AND(DC288&lt;0,DJ287+DC288/$B$5&gt;$H$2,-DC288/'Carga-Descarga Año'!$B$5&lt;'SFV+BESS'!$I$7),DC288/$B$5,IF(AND(DC288&lt;0,DJ287+DC288/$B$5&gt;$H$2,-DC288/'Carga-Descarga Año'!$B$5&gt;'SFV+BESS'!$I$7),-'SFV+BESS'!$I$7,IF(AND(DC288&lt;0,DJ287+DC288/$B$5&lt;$H$2),-MIN('SFV+BESS'!$I$7,DJ287-$H$2),0)))</f>
        <v>0</v>
      </c>
      <c r="DF288" s="33"/>
      <c r="DG288" s="33">
        <f t="shared" si="306"/>
        <v>0</v>
      </c>
      <c r="DH288" s="27">
        <f t="shared" si="344"/>
        <v>0</v>
      </c>
      <c r="DI288" s="27">
        <f t="shared" si="345"/>
        <v>0</v>
      </c>
      <c r="DJ288" s="28">
        <f>IF((DJ287+DD288+DE288)&gt;=$B$2*'SFV+BESS'!$I$9, $B$2*'SFV+BESS'!$I$9, (DJ287+DD288+DE288))</f>
        <v>173.61249999999998</v>
      </c>
      <c r="DK288" s="110">
        <f t="shared" si="346"/>
        <v>95.414133698890723</v>
      </c>
      <c r="DP288" s="251"/>
      <c r="DQ288" s="41">
        <v>11.625</v>
      </c>
      <c r="DR288" s="33">
        <f t="shared" si="323"/>
        <v>94.952312257526813</v>
      </c>
      <c r="DS288" s="33">
        <f>Gen_Cons_Horario!B5402</f>
        <v>0</v>
      </c>
      <c r="DT288" s="35">
        <f t="shared" si="360"/>
        <v>94.952312257526813</v>
      </c>
      <c r="DU288" s="116">
        <f>IF(AND(DT288&gt;0,DT288*$B$4+EA287&lt;=$B$2*'SFV+BESS'!$I$9,DT288&lt;'SFV+BESS'!$I$7), DT288*$B$4, IF(AND(DT288&gt;0,DT288*$B$4+EA287&gt;$B$2*'SFV+BESS'!$I$9,DT288*$B$4&lt;'SFV+BESS'!$I$7),$B$2*'SFV+BESS'!$I$9-EA287,IF(AND(DT288&gt;0,DT288*$B$4+EA287&gt;$B$2*'SFV+BESS'!$I$9,DT288*$B$4&gt;'SFV+BESS'!$I$7,EA287&lt;$B$2*'SFV+BESS'!$I$9),$B$2*'SFV+BESS'!$I$9-EA287,IF(AND(DT288&gt;0,DT288*$B$4+EA287&lt;=$B$2*'SFV+BESS'!$I$9,DT288&gt;'SFV+BESS'!$I$7),'SFV+BESS'!$I$7,0))))</f>
        <v>0</v>
      </c>
      <c r="DV288" s="27">
        <f>IF(AND(DT288&lt;0,EA287+DT288/$B$5&gt;$H$2,-DT288/'Carga-Descarga Año'!$B$5&lt;'SFV+BESS'!$I$7),DT288/$B$5,IF(AND(DT288&lt;0,EA287+DT288/$B$5&gt;$H$2,-DT288/'Carga-Descarga Año'!$B$5&gt;'SFV+BESS'!$I$7),-'SFV+BESS'!$I$7,IF(AND(DT288&lt;0,EA287+DT288/$B$5&lt;$H$2),-MIN('SFV+BESS'!$I$7,EA287-$H$2),0)))</f>
        <v>0</v>
      </c>
      <c r="DW288" s="33"/>
      <c r="DX288" s="33">
        <f t="shared" si="307"/>
        <v>0</v>
      </c>
      <c r="DY288" s="27">
        <f t="shared" si="347"/>
        <v>0</v>
      </c>
      <c r="DZ288" s="27">
        <f t="shared" si="308"/>
        <v>0</v>
      </c>
      <c r="EA288" s="28">
        <f>IF((EA287+DU288+DV288)&gt;=$B$2*'SFV+BESS'!$I$9, $B$2*'SFV+BESS'!$I$9, (EA287+DU288+DV288))</f>
        <v>173.61249999999998</v>
      </c>
      <c r="EB288" s="110">
        <f t="shared" si="348"/>
        <v>94.952312257526813</v>
      </c>
      <c r="EG288" s="251"/>
      <c r="EH288" s="41">
        <v>11.625</v>
      </c>
      <c r="EI288" s="33">
        <f t="shared" si="324"/>
        <v>101.17838652552929</v>
      </c>
      <c r="EJ288" s="33">
        <f>Gen_Cons_Horario!B6146</f>
        <v>0</v>
      </c>
      <c r="EK288" s="35">
        <f t="shared" si="361"/>
        <v>101.17838652552929</v>
      </c>
      <c r="EL288" s="116">
        <f>IF(AND(EK288&gt;0,EK288*$B$4+ER287&lt;=$B$2*'SFV+BESS'!$I$9,EK288&lt;'SFV+BESS'!$I$7), EK288*$B$4, IF(AND(EK288&gt;0,EK288*$B$4+ER287&gt;$B$2*'SFV+BESS'!$I$9,EK288*$B$4&lt;'SFV+BESS'!$I$7),$B$2*'SFV+BESS'!$I$9-ER287,IF(AND(EK288&gt;0,EK288*$B$4+ER287&gt;$B$2*'SFV+BESS'!$I$9,EK288*$B$4&gt;'SFV+BESS'!$I$7,ER287&lt;$B$2*'SFV+BESS'!$I$9),$B$2*'SFV+BESS'!$I$9-ER287,IF(AND(EK288&gt;0,EK288*$B$4+ER287&lt;=$B$2*'SFV+BESS'!$I$9,EK288&gt;'SFV+BESS'!$I$7),'SFV+BESS'!$I$7,0))))</f>
        <v>0</v>
      </c>
      <c r="EM288" s="27">
        <f>IF(AND(EK288&lt;0,ER287+EK288/$B$5&gt;$H$2,-EK288/'Carga-Descarga Año'!$B$5&lt;'SFV+BESS'!$I$7),EK288/$B$5,IF(AND(EK288&lt;0,ER287+EK288/$B$5&gt;$H$2,-EK288/'Carga-Descarga Año'!$B$5&gt;'SFV+BESS'!$I$7),-'SFV+BESS'!$I$7,IF(AND(EK288&lt;0,ER287+EK288/$B$5&lt;$H$2),-MIN('SFV+BESS'!$I$7,ER287-$H$2),0)))</f>
        <v>0</v>
      </c>
      <c r="EN288" s="33"/>
      <c r="EO288" s="33">
        <f t="shared" si="309"/>
        <v>0</v>
      </c>
      <c r="EP288" s="27">
        <f t="shared" si="349"/>
        <v>0</v>
      </c>
      <c r="EQ288" s="27">
        <f t="shared" si="310"/>
        <v>0</v>
      </c>
      <c r="ER288" s="28">
        <f>IF((ER287+EL288+EM288)&gt;=$B$2*'SFV+BESS'!$I$9, $B$2*'SFV+BESS'!$I$9, (ER287+EL288+EM288))</f>
        <v>173.61249999999998</v>
      </c>
      <c r="ES288" s="110">
        <f t="shared" si="350"/>
        <v>101.17838652552929</v>
      </c>
      <c r="EX288" s="251"/>
      <c r="EY288" s="41">
        <v>11.625</v>
      </c>
      <c r="EZ288" s="33">
        <f t="shared" si="325"/>
        <v>113.18044181125563</v>
      </c>
      <c r="FA288" s="33">
        <f>Gen_Cons_Horario!B6866</f>
        <v>0</v>
      </c>
      <c r="FB288" s="35">
        <f t="shared" si="362"/>
        <v>113.18044181125563</v>
      </c>
      <c r="FC288" s="116">
        <f>IF(AND(FB288&gt;0,FB288*$B$4+FI287&lt;=$B$2*'SFV+BESS'!$I$9,FB288&lt;'SFV+BESS'!$I$7), FB288*$B$4, IF(AND(FB288&gt;0,FB288*$B$4+FI287&gt;$B$2*'SFV+BESS'!$I$9,FB288*$B$4&lt;'SFV+BESS'!$I$7),$B$2*'SFV+BESS'!$I$9-FI287,IF(AND(FB288&gt;0,FB288*$B$4+FI287&gt;$B$2*'SFV+BESS'!$I$9,FB288*$B$4&gt;'SFV+BESS'!$I$7,FI287&lt;$B$2*'SFV+BESS'!$I$9),$B$2*'SFV+BESS'!$I$9-FI287,IF(AND(FB288&gt;0,FB288*$B$4+FI287&lt;=$B$2*'SFV+BESS'!$I$9,FB288&gt;'SFV+BESS'!$I$7),'SFV+BESS'!$I$7,0))))</f>
        <v>0</v>
      </c>
      <c r="FD288" s="27">
        <f>IF(AND(FB288&lt;0,FI287+FB288/$B$5&gt;$H$2,-FB288/'Carga-Descarga Año'!$B$5&lt;'SFV+BESS'!$I$7),FB288/$B$5,IF(AND(FB288&lt;0,FI287+FB288/$B$5&gt;$H$2,-FB288/'Carga-Descarga Año'!$B$5&gt;'SFV+BESS'!$I$7),-'SFV+BESS'!$I$7,IF(AND(FB288&lt;0,FI287+FB288/$B$5&lt;$H$2),-MIN('SFV+BESS'!$I$7,FI287-$H$2),0)))</f>
        <v>0</v>
      </c>
      <c r="FE288" s="33"/>
      <c r="FF288" s="33">
        <f t="shared" si="311"/>
        <v>0</v>
      </c>
      <c r="FG288" s="27">
        <f t="shared" si="351"/>
        <v>0</v>
      </c>
      <c r="FH288" s="27">
        <f t="shared" si="312"/>
        <v>0</v>
      </c>
      <c r="FI288" s="28">
        <f>IF((FI287+FC288+FD288)&gt;=$B$2*'SFV+BESS'!$I$9, $B$2*'SFV+BESS'!$I$9, (FI287+FC288+FD288))</f>
        <v>173.61249999999998</v>
      </c>
      <c r="FJ288" s="110">
        <f t="shared" si="352"/>
        <v>113.18044181125563</v>
      </c>
      <c r="FO288" s="251"/>
      <c r="FP288" s="41">
        <v>11.625</v>
      </c>
      <c r="FQ288" s="33">
        <f t="shared" si="326"/>
        <v>120.57902046259493</v>
      </c>
      <c r="FR288" s="33">
        <f>Gen_Cons_Horario!B7610</f>
        <v>0</v>
      </c>
      <c r="FS288" s="35">
        <f t="shared" si="363"/>
        <v>120.57902046259493</v>
      </c>
      <c r="FT288" s="116">
        <f>IF(AND(FS288&gt;0,FS288*$B$4+FZ287&lt;=$B$2*'SFV+BESS'!$I$9,FS288&lt;'SFV+BESS'!$I$7), FS288*$B$4, IF(AND(FS288&gt;0,FS288*$B$4+FZ287&gt;$B$2*'SFV+BESS'!$I$9,FS288*$B$4&lt;'SFV+BESS'!$I$7),$B$2*'SFV+BESS'!$I$9-FZ287,IF(AND(FS288&gt;0,FS288*$B$4+FZ287&gt;$B$2*'SFV+BESS'!$I$9,FS288*$B$4&gt;'SFV+BESS'!$I$7,FZ287&lt;$B$2*'SFV+BESS'!$I$9),$B$2*'SFV+BESS'!$I$9-FZ287,IF(AND(FS288&gt;0,FS288*$B$4+FZ287&lt;=$B$2*'SFV+BESS'!$I$9,FS288&gt;'SFV+BESS'!$I$7),'SFV+BESS'!$I$7,0))))</f>
        <v>0</v>
      </c>
      <c r="FU288" s="27">
        <f>IF(AND(FS288&lt;0,FZ287+FS288/$B$5&gt;$H$2,-FS288/'Carga-Descarga Año'!$B$5&lt;'SFV+BESS'!$I$7),FS288/$B$5,IF(AND(FS288&lt;0,FZ287+FS288/$B$5&gt;$H$2,-FS288/'Carga-Descarga Año'!$B$5&gt;'SFV+BESS'!$I$7),-'SFV+BESS'!$I$7,IF(AND(FS288&lt;0,FZ287+FS288/$B$5&lt;$H$2),-MIN('SFV+BESS'!$I$7,FZ287-$H$2),0)))</f>
        <v>0</v>
      </c>
      <c r="FV288" s="33"/>
      <c r="FW288" s="33">
        <f t="shared" si="313"/>
        <v>0</v>
      </c>
      <c r="FX288" s="27">
        <f t="shared" si="353"/>
        <v>0</v>
      </c>
      <c r="FY288" s="27">
        <f t="shared" si="314"/>
        <v>0</v>
      </c>
      <c r="FZ288" s="28">
        <f>IF((FZ287+FT288+FU288)&gt;=$B$2*'SFV+BESS'!$I$9, $B$2*'SFV+BESS'!$I$9, (FZ287+FT288+FU288))</f>
        <v>173.61249999999998</v>
      </c>
      <c r="GA288" s="110">
        <f t="shared" si="354"/>
        <v>120.57902046259493</v>
      </c>
      <c r="GF288" s="251"/>
      <c r="GG288" s="41">
        <v>11.625</v>
      </c>
      <c r="GH288" s="33">
        <f t="shared" si="327"/>
        <v>124.1219678864603</v>
      </c>
      <c r="GI288" s="33">
        <f>Gen_Cons_Horario!B8330</f>
        <v>59.656000000000006</v>
      </c>
      <c r="GJ288" s="35">
        <f t="shared" si="369"/>
        <v>64.465967886460291</v>
      </c>
      <c r="GK288" s="116">
        <f>IF(AND(GJ288&gt;0,GJ288*$B$4+GQ287&lt;=$B$2*'SFV+BESS'!$I$9,GJ288&lt;'SFV+BESS'!$I$7), GJ288*$B$4, IF(AND(GJ288&gt;0,GJ288*$B$4+GQ287&gt;$B$2*'SFV+BESS'!$I$9,GJ288*$B$4&lt;'SFV+BESS'!$I$7),$B$2*'SFV+BESS'!$I$9-GQ287,IF(AND(GJ288&gt;0,GJ288*$B$4+GQ287&gt;$B$2*'SFV+BESS'!$I$9,GJ288*$B$4&gt;'SFV+BESS'!$I$7,GQ287&lt;$B$2*'SFV+BESS'!$I$9),$B$2*'SFV+BESS'!$I$9-GQ287,IF(AND(GJ288&gt;0,GJ288*$B$4+GQ287&lt;=$B$2*'SFV+BESS'!$I$9,GJ288&gt;'SFV+BESS'!$I$7),'SFV+BESS'!$I$7,0))))</f>
        <v>0</v>
      </c>
      <c r="GL288" s="27">
        <f>IF(AND(GJ288&lt;0,GQ287+GJ288/$B$5&gt;$H$2,-GJ288/'Carga-Descarga Año'!$B$5&lt;'SFV+BESS'!$I$7),GJ288/$B$5,IF(AND(GJ288&lt;0,GQ287+GJ288/$B$5&gt;$H$2,-GJ288/'Carga-Descarga Año'!$B$5&gt;'SFV+BESS'!$I$7),-'SFV+BESS'!$I$7,IF(AND(GJ288&lt;0,GQ287+GJ288/$B$5&lt;$H$2),-MIN('SFV+BESS'!$I$7,GQ287-$H$2),0)))</f>
        <v>0</v>
      </c>
      <c r="GM288" s="33"/>
      <c r="GN288" s="33">
        <f t="shared" si="315"/>
        <v>59.656000000000006</v>
      </c>
      <c r="GO288" s="27">
        <f t="shared" si="355"/>
        <v>0</v>
      </c>
      <c r="GP288" s="27">
        <f t="shared" si="316"/>
        <v>0</v>
      </c>
      <c r="GQ288" s="28">
        <f>IF((GQ287+GK288+GL288)&gt;=$B$2*'SFV+BESS'!$I$9, $B$2*'SFV+BESS'!$I$9, (GQ287+GK288+GL288))</f>
        <v>173.61249999999998</v>
      </c>
      <c r="GR288" s="110">
        <f t="shared" si="356"/>
        <v>64.465967886460291</v>
      </c>
    </row>
    <row r="289" spans="1:200">
      <c r="A289" s="249"/>
      <c r="B289" s="41">
        <v>11.6666666666667</v>
      </c>
      <c r="C289" s="38">
        <f t="shared" ref="C289:C352" si="370">C265</f>
        <v>126.27010841841791</v>
      </c>
      <c r="D289" s="2">
        <f>Gen_Cons_Horario!B315</f>
        <v>67.113</v>
      </c>
      <c r="E289" s="140">
        <f t="shared" si="328"/>
        <v>59.157108418417906</v>
      </c>
      <c r="F289" s="116">
        <f>IF(AND(E289&gt;0,E289*$B$4+L288&lt;=$B$2*'SFV+BESS'!$I$9,E289&lt;'SFV+BESS'!$I$7), E289*$B$4, IF(AND(E289&gt;0,E289*$B$4+L288&gt;$B$2*'SFV+BESS'!$I$9,E289*$B$4&lt;'SFV+BESS'!$I$7),$B$2*'SFV+BESS'!$I$9-L288,IF(AND(E289&gt;0,E289*$B$4+L288&gt;$B$2*'SFV+BESS'!$I$9,E289*$B$4&gt;'SFV+BESS'!$I$7,L288&lt;$B$2*'SFV+BESS'!$I$9),$B$2*'SFV+BESS'!$I$9-L288,IF(AND(E289&gt;0,E289*$B$4+L288&lt;=$B$2*'SFV+BESS'!$I$9,E289&gt;'SFV+BESS'!$I$7),'SFV+BESS'!$I$7,0))))</f>
        <v>0</v>
      </c>
      <c r="G289" s="27">
        <f>IF(AND(E289&lt;0,L288+E289/$B$5&gt;$H$2,-E289/'Carga-Descarga Año'!$B$5&lt;'SFV+BESS'!$I$7),E289/$B$5,IF(AND(E289&lt;0,L288+E289/$B$5&gt;$H$2,-E289/'Carga-Descarga Año'!$B$5&gt;'SFV+BESS'!$I$7),-'SFV+BESS'!$I$7,IF(AND(E289&lt;0,L288+E289/$B$5&lt;$H$2),-MIN('SFV+BESS'!$I$7,L288-$H$2),0)))</f>
        <v>0</v>
      </c>
      <c r="I289" s="38">
        <f t="shared" si="329"/>
        <v>67.113</v>
      </c>
      <c r="J289" s="27">
        <f t="shared" si="331"/>
        <v>0</v>
      </c>
      <c r="K289" s="27">
        <f t="shared" si="330"/>
        <v>0</v>
      </c>
      <c r="L289" s="28">
        <f>IF((L288+F289+G289)&gt;=$B$2*'SFV+BESS'!$I$9, $B$2*'SFV+BESS'!$I$9, (L288+F289+G289))</f>
        <v>173.61249999999998</v>
      </c>
      <c r="M289" s="110">
        <f t="shared" si="332"/>
        <v>59.157108418417906</v>
      </c>
      <c r="R289" s="251"/>
      <c r="S289" s="41">
        <v>11.6666666666667</v>
      </c>
      <c r="T289" s="2">
        <f t="shared" si="317"/>
        <v>130.90150863320309</v>
      </c>
      <c r="U289" s="2">
        <f>Gen_Cons_Horario!B1059</f>
        <v>85.755499999999998</v>
      </c>
      <c r="V289" s="35">
        <f t="shared" si="364"/>
        <v>45.146008633203095</v>
      </c>
      <c r="W289" s="116">
        <f>IF(AND(V289&gt;0,V289*$B$4+AC288&lt;=$B$2*'SFV+BESS'!$I$9,V289&lt;'SFV+BESS'!$I$7), V289*$B$4, IF(AND(V289&gt;0,V289*$B$4+AC288&gt;$B$2*'SFV+BESS'!$I$9,V289*$B$4&lt;'SFV+BESS'!$I$7),$B$2*'SFV+BESS'!$I$9-AC288,IF(AND(V289&gt;0,V289*$B$4+AC288&gt;$B$2*'SFV+BESS'!$I$9,V289*$B$4&gt;'SFV+BESS'!$I$7,AC288&lt;$B$2*'SFV+BESS'!$I$9),$B$2*'SFV+BESS'!$I$9-AC288,IF(AND(V289&gt;0,V289*$B$4+AC288&lt;=$B$2*'SFV+BESS'!$I$9,V289&gt;'SFV+BESS'!$I$7),'SFV+BESS'!$I$7,0))))</f>
        <v>0</v>
      </c>
      <c r="X289" s="27">
        <f>IF(AND(V289&lt;0,AC288+V289/$B$5&gt;$H$2,-V289/'Carga-Descarga Año'!$B$5&lt;'SFV+BESS'!$I$7),V289/$B$5,IF(AND(V289&lt;0,AC288+V289/$B$5&gt;$H$2,-V289/'Carga-Descarga Año'!$B$5&gt;'SFV+BESS'!$I$7),-'SFV+BESS'!$I$7,IF(AND(V289&lt;0,AC288+V289/$B$5&lt;$H$2),-MIN('SFV+BESS'!$I$7,AC288-$H$2),0)))</f>
        <v>0</v>
      </c>
      <c r="Z289" s="33">
        <f t="shared" si="358"/>
        <v>85.755499999999998</v>
      </c>
      <c r="AA289" s="27">
        <f t="shared" si="333"/>
        <v>0</v>
      </c>
      <c r="AB289" s="27">
        <f t="shared" si="357"/>
        <v>0</v>
      </c>
      <c r="AC289" s="28">
        <f>IF((AC288+W289+X289)&gt;=$B$2*'SFV+BESS'!$I$9, $B$2*'SFV+BESS'!$I$9, (AC288+W289+X289))</f>
        <v>173.61249999999998</v>
      </c>
      <c r="AD289" s="110">
        <f t="shared" si="334"/>
        <v>45.146008633203095</v>
      </c>
      <c r="AI289" s="251"/>
      <c r="AJ289" s="41">
        <v>11.6666666666667</v>
      </c>
      <c r="AK289" s="52">
        <f t="shared" si="318"/>
        <v>127.76061038156942</v>
      </c>
      <c r="AL289" s="33">
        <f>Gen_Cons_Horario!B1731</f>
        <v>44.742000000000004</v>
      </c>
      <c r="AM289" s="35">
        <f t="shared" si="365"/>
        <v>83.018610381569417</v>
      </c>
      <c r="AN289" s="116">
        <f>IF(AND(AM289&gt;0,AM289*$B$4+AT288&lt;=$B$2*'SFV+BESS'!$I$9,AM289&lt;'SFV+BESS'!$I$7), AM289*$B$4, IF(AND(AM289&gt;0,AM289*$B$4+AT288&gt;$B$2*'SFV+BESS'!$I$9,AM289*$B$4&lt;'SFV+BESS'!$I$7),$B$2*'SFV+BESS'!$I$9-AT288,IF(AND(AM289&gt;0,AM289*$B$4+AT288&gt;$B$2*'SFV+BESS'!$I$9,AM289*$B$4&gt;'SFV+BESS'!$I$7,AT288&lt;$B$2*'SFV+BESS'!$I$9),$B$2*'SFV+BESS'!$I$9-AT288,IF(AND(AM289&gt;0,AM289*$B$4+AT288&lt;=$B$2*'SFV+BESS'!$I$9,AM289&gt;'SFV+BESS'!$I$7),'SFV+BESS'!$I$7,0))))</f>
        <v>0</v>
      </c>
      <c r="AO289" s="27">
        <f>IF(AND(AM289&lt;0,AT288+AM289/$B$5&gt;$H$2,-AM289/'Carga-Descarga Año'!$B$5&lt;'SFV+BESS'!$I$7),AM289/$B$5,IF(AND(AM289&lt;0,AT288+AM289/$B$5&gt;$H$2,-AM289/'Carga-Descarga Año'!$B$5&gt;'SFV+BESS'!$I$7),-'SFV+BESS'!$I$7,IF(AND(AM289&lt;0,AT288+AM289/$B$5&lt;$H$2),-MIN('SFV+BESS'!$I$7,AT288-$H$2),0)))</f>
        <v>0</v>
      </c>
      <c r="AP289" s="33"/>
      <c r="AQ289" s="33">
        <f t="shared" ref="AQ289:AQ352" si="371">IF(AM289&gt;0,AL289,AK289)</f>
        <v>44.742000000000004</v>
      </c>
      <c r="AR289" s="27">
        <f t="shared" si="335"/>
        <v>0</v>
      </c>
      <c r="AS289" s="27">
        <f t="shared" ref="AS289:AS352" si="372">IF(AR289&lt;-AM289,-(AM289+AR289),0)</f>
        <v>0</v>
      </c>
      <c r="AT289" s="28">
        <f>IF((AT288+AN289+AO289)&gt;=$B$2*'SFV+BESS'!$I$9, $B$2*'SFV+BESS'!$I$9, (AT288+AN289+AO289))</f>
        <v>173.61249999999998</v>
      </c>
      <c r="AU289" s="110">
        <f t="shared" si="336"/>
        <v>83.018610381569417</v>
      </c>
      <c r="AZ289" s="251"/>
      <c r="BA289" s="41">
        <v>11.6666666666667</v>
      </c>
      <c r="BB289" s="33">
        <f t="shared" si="319"/>
        <v>109.23737167257097</v>
      </c>
      <c r="BC289" s="33">
        <f>Gen_Cons_Horario!B2475</f>
        <v>0</v>
      </c>
      <c r="BD289" s="35">
        <f t="shared" si="366"/>
        <v>109.23737167257097</v>
      </c>
      <c r="BE289" s="116">
        <f>IF(AND(BD289&gt;0,BD289*$B$4+BK288&lt;=$B$2*'SFV+BESS'!$I$9,BD289&lt;'SFV+BESS'!$I$7), BD289*$B$4, IF(AND(BD289&gt;0,BD289*$B$4+BK288&gt;$B$2*'SFV+BESS'!$I$9,BD289*$B$4&lt;'SFV+BESS'!$I$7),$B$2*'SFV+BESS'!$I$9-BK288,IF(AND(BD289&gt;0,BD289*$B$4+BK288&gt;$B$2*'SFV+BESS'!$I$9,BD289*$B$4&gt;'SFV+BESS'!$I$7,BK288&lt;$B$2*'SFV+BESS'!$I$9),$B$2*'SFV+BESS'!$I$9-BK288,IF(AND(BD289&gt;0,BD289*$B$4+BK288&lt;=$B$2*'SFV+BESS'!$I$9,BD289&gt;'SFV+BESS'!$I$7),'SFV+BESS'!$I$7,0))))</f>
        <v>0</v>
      </c>
      <c r="BF289" s="27">
        <f>IF(AND(BD289&lt;0,BK288+BD289/$B$5&gt;$H$2,-BD289/'Carga-Descarga Año'!$B$5&lt;'SFV+BESS'!$I$7),BD289/$B$5,IF(AND(BD289&lt;0,BK288+BD289/$B$5&gt;$H$2,-BD289/'Carga-Descarga Año'!$B$5&gt;'SFV+BESS'!$I$7),-'SFV+BESS'!$I$7,IF(AND(BD289&lt;0,BK288+BD289/$B$5&lt;$H$2),-MIN('SFV+BESS'!$I$7,BK288-$H$2),0)))</f>
        <v>0</v>
      </c>
      <c r="BG289" s="33"/>
      <c r="BH289" s="33">
        <f t="shared" ref="BH289:BH352" si="373">IF(BD289&gt;0,BC289,BB289)</f>
        <v>0</v>
      </c>
      <c r="BI289" s="27">
        <f t="shared" si="337"/>
        <v>0</v>
      </c>
      <c r="BJ289" s="27">
        <f t="shared" ref="BJ289:BJ352" si="374">IF(BI289&lt;-BD289,-(BD289+BI289),0)</f>
        <v>0</v>
      </c>
      <c r="BK289" s="28">
        <f>IF((BK288+BE289+BF289)&gt;=$B$2*'SFV+BESS'!$I$9, $B$2*'SFV+BESS'!$I$9, (BK288+BE289+BF289))</f>
        <v>173.61249999999998</v>
      </c>
      <c r="BL289" s="110">
        <f t="shared" si="338"/>
        <v>109.23737167257097</v>
      </c>
      <c r="BQ289" s="251"/>
      <c r="BR289" s="41">
        <v>11.6666666666667</v>
      </c>
      <c r="BS289" s="33">
        <f t="shared" si="320"/>
        <v>88.31508856643616</v>
      </c>
      <c r="BT289" s="33">
        <f>Gen_Cons_Horario!B3195</f>
        <v>0</v>
      </c>
      <c r="BU289" s="35">
        <f t="shared" si="367"/>
        <v>88.31508856643616</v>
      </c>
      <c r="BV289" s="116">
        <f>IF(AND(BU289&gt;0,BU289*$B$4+CB288&lt;=$B$2*'SFV+BESS'!$I$9,BU289&lt;'SFV+BESS'!$I$7), BU289*$B$4, IF(AND(BU289&gt;0,BU289*$B$4+CB288&gt;$B$2*'SFV+BESS'!$I$9,BU289*$B$4&lt;'SFV+BESS'!$I$7),$B$2*'SFV+BESS'!$I$9-CB288,IF(AND(BU289&gt;0,BU289*$B$4+CB288&gt;$B$2*'SFV+BESS'!$I$9,BU289*$B$4&gt;'SFV+BESS'!$I$7,CB288&lt;$B$2*'SFV+BESS'!$I$9),$B$2*'SFV+BESS'!$I$9-CB288,IF(AND(BU289&gt;0,BU289*$B$4+CB288&lt;=$B$2*'SFV+BESS'!$I$9,BU289&gt;'SFV+BESS'!$I$7),'SFV+BESS'!$I$7,0))))</f>
        <v>0</v>
      </c>
      <c r="BW289" s="27">
        <f>IF(AND(BU289&lt;0,CB288+BU289/$B$5&gt;$H$2,-BU289/'Carga-Descarga Año'!$B$5&lt;'SFV+BESS'!$I$7),BU289/$B$5,IF(AND(BU289&lt;0,CB288+BU289/$B$5&gt;$H$2,-BU289/'Carga-Descarga Año'!$B$5&gt;'SFV+BESS'!$I$7),-'SFV+BESS'!$I$7,IF(AND(BU289&lt;0,CB288+BU289/$B$5&lt;$H$2),-MIN('SFV+BESS'!$I$7,CB288-$H$2),0)))</f>
        <v>0</v>
      </c>
      <c r="BX289" s="33"/>
      <c r="BY289" s="33">
        <f t="shared" ref="BY289:BY352" si="375">IF(BU289&gt;0,BT289,BS289)</f>
        <v>0</v>
      </c>
      <c r="BZ289" s="27">
        <f t="shared" si="339"/>
        <v>0</v>
      </c>
      <c r="CA289" s="27">
        <f t="shared" si="340"/>
        <v>0</v>
      </c>
      <c r="CB289" s="28">
        <f>IF((CB288+BV289+BW289)&gt;=$B$2*'SFV+BESS'!$I$9, $B$2*'SFV+BESS'!$I$9, (CB288+BV289+BW289))</f>
        <v>173.61249999999998</v>
      </c>
      <c r="CC289" s="110">
        <f t="shared" si="341"/>
        <v>88.31508856643616</v>
      </c>
      <c r="CH289" s="251"/>
      <c r="CI289" s="41">
        <v>11.6666666666667</v>
      </c>
      <c r="CJ289" s="33">
        <f t="shared" si="321"/>
        <v>79.373492428381212</v>
      </c>
      <c r="CK289" s="33">
        <f>Gen_Cons_Horario!B3939</f>
        <v>0</v>
      </c>
      <c r="CL289" s="35">
        <f t="shared" si="368"/>
        <v>79.373492428381212</v>
      </c>
      <c r="CM289" s="116">
        <f>IF(AND(CL289&gt;0,CL289*$B$4+CS288&lt;=$B$2*'SFV+BESS'!$I$9,CL289&lt;'SFV+BESS'!$I$7), CL289*$B$4, IF(AND(CL289&gt;0,CL289*$B$4+CS288&gt;$B$2*'SFV+BESS'!$I$9,CL289*$B$4&lt;'SFV+BESS'!$I$7),$B$2*'SFV+BESS'!$I$9-CS288,IF(AND(CL289&gt;0,CL289*$B$4+CS288&gt;$B$2*'SFV+BESS'!$I$9,CL289*$B$4&gt;'SFV+BESS'!$I$7,CS288&lt;$B$2*'SFV+BESS'!$I$9),$B$2*'SFV+BESS'!$I$9-CS288,IF(AND(CL289&gt;0,CL289*$B$4+CS288&lt;=$B$2*'SFV+BESS'!$I$9,CL289&gt;'SFV+BESS'!$I$7),'SFV+BESS'!$I$7,0))))</f>
        <v>0</v>
      </c>
      <c r="CN289" s="27">
        <f>IF(AND(CL289&lt;0,CS288+CL289/$B$5&gt;$H$2,-CL289/'Carga-Descarga Año'!$B$5&lt;'SFV+BESS'!$I$7),CL289/$B$5,IF(AND(CL289&lt;0,CS288+CL289/$B$5&gt;$H$2,-CL289/'Carga-Descarga Año'!$B$5&gt;'SFV+BESS'!$I$7),-'SFV+BESS'!$I$7,IF(AND(CL289&lt;0,CS288+CL289/$B$5&lt;$H$2),-MIN('SFV+BESS'!$I$7,CS288-$H$2),0)))</f>
        <v>0</v>
      </c>
      <c r="CO289" s="33"/>
      <c r="CP289" s="33">
        <f t="shared" ref="CP289:CP352" si="376">IF(CL289&gt;0,CK289,CJ289)</f>
        <v>0</v>
      </c>
      <c r="CQ289" s="27">
        <f t="shared" si="342"/>
        <v>0</v>
      </c>
      <c r="CR289" s="27">
        <f t="shared" ref="CR289:CR352" si="377">IF(CQ289&lt;-CL289,-(CL289+CQ289),0)</f>
        <v>0</v>
      </c>
      <c r="CS289" s="28">
        <f>IF((CS288+CM289+CN289)&gt;=$B$2*'SFV+BESS'!$I$9, $B$2*'SFV+BESS'!$I$9, (CS288+CM289+CN289))</f>
        <v>173.61249999999998</v>
      </c>
      <c r="CT289" s="110">
        <f t="shared" si="343"/>
        <v>79.373492428381212</v>
      </c>
      <c r="CY289" s="251"/>
      <c r="CZ289" s="41">
        <v>11.6666666666667</v>
      </c>
      <c r="DA289" s="33">
        <f t="shared" si="322"/>
        <v>87.445007408012728</v>
      </c>
      <c r="DB289" s="33">
        <f>Gen_Cons_Horario!B4659</f>
        <v>0</v>
      </c>
      <c r="DC289" s="35">
        <f t="shared" si="359"/>
        <v>87.445007408012728</v>
      </c>
      <c r="DD289" s="116">
        <f>IF(AND(DC289&gt;0,DC289*$B$4+DJ288&lt;=$B$2*'SFV+BESS'!$I$9,DC289&lt;'SFV+BESS'!$I$7), DC289*$B$4, IF(AND(DC289&gt;0,DC289*$B$4+DJ288&gt;$B$2*'SFV+BESS'!$I$9,DC289*$B$4&lt;'SFV+BESS'!$I$7),$B$2*'SFV+BESS'!$I$9-DJ288,IF(AND(DC289&gt;0,DC289*$B$4+DJ288&gt;$B$2*'SFV+BESS'!$I$9,DC289*$B$4&gt;'SFV+BESS'!$I$7,DJ288&lt;$B$2*'SFV+BESS'!$I$9),$B$2*'SFV+BESS'!$I$9-DJ288,IF(AND(DC289&gt;0,DC289*$B$4+DJ288&lt;=$B$2*'SFV+BESS'!$I$9,DC289&gt;'SFV+BESS'!$I$7),'SFV+BESS'!$I$7,0))))</f>
        <v>0</v>
      </c>
      <c r="DE289" s="27">
        <f>IF(AND(DC289&lt;0,DJ288+DC289/$B$5&gt;$H$2,-DC289/'Carga-Descarga Año'!$B$5&lt;'SFV+BESS'!$I$7),DC289/$B$5,IF(AND(DC289&lt;0,DJ288+DC289/$B$5&gt;$H$2,-DC289/'Carga-Descarga Año'!$B$5&gt;'SFV+BESS'!$I$7),-'SFV+BESS'!$I$7,IF(AND(DC289&lt;0,DJ288+DC289/$B$5&lt;$H$2),-MIN('SFV+BESS'!$I$7,DJ288-$H$2),0)))</f>
        <v>0</v>
      </c>
      <c r="DF289" s="33"/>
      <c r="DG289" s="33">
        <f t="shared" ref="DG289:DG352" si="378">IF(DC289&gt;0,DB289,DA289)</f>
        <v>0</v>
      </c>
      <c r="DH289" s="27">
        <f t="shared" si="344"/>
        <v>0</v>
      </c>
      <c r="DI289" s="27">
        <f t="shared" si="345"/>
        <v>0</v>
      </c>
      <c r="DJ289" s="28">
        <f>IF((DJ288+DD289+DE289)&gt;=$B$2*'SFV+BESS'!$I$9, $B$2*'SFV+BESS'!$I$9, (DJ288+DD289+DE289))</f>
        <v>173.61249999999998</v>
      </c>
      <c r="DK289" s="110">
        <f t="shared" si="346"/>
        <v>87.445007408012728</v>
      </c>
      <c r="DP289" s="251"/>
      <c r="DQ289" s="41">
        <v>11.6666666666667</v>
      </c>
      <c r="DR289" s="33">
        <f t="shared" si="323"/>
        <v>84.495009145464408</v>
      </c>
      <c r="DS289" s="33">
        <f>Gen_Cons_Horario!B5403</f>
        <v>0</v>
      </c>
      <c r="DT289" s="35">
        <f t="shared" si="360"/>
        <v>84.495009145464408</v>
      </c>
      <c r="DU289" s="116">
        <f>IF(AND(DT289&gt;0,DT289*$B$4+EA288&lt;=$B$2*'SFV+BESS'!$I$9,DT289&lt;'SFV+BESS'!$I$7), DT289*$B$4, IF(AND(DT289&gt;0,DT289*$B$4+EA288&gt;$B$2*'SFV+BESS'!$I$9,DT289*$B$4&lt;'SFV+BESS'!$I$7),$B$2*'SFV+BESS'!$I$9-EA288,IF(AND(DT289&gt;0,DT289*$B$4+EA288&gt;$B$2*'SFV+BESS'!$I$9,DT289*$B$4&gt;'SFV+BESS'!$I$7,EA288&lt;$B$2*'SFV+BESS'!$I$9),$B$2*'SFV+BESS'!$I$9-EA288,IF(AND(DT289&gt;0,DT289*$B$4+EA288&lt;=$B$2*'SFV+BESS'!$I$9,DT289&gt;'SFV+BESS'!$I$7),'SFV+BESS'!$I$7,0))))</f>
        <v>0</v>
      </c>
      <c r="DV289" s="27">
        <f>IF(AND(DT289&lt;0,EA288+DT289/$B$5&gt;$H$2,-DT289/'Carga-Descarga Año'!$B$5&lt;'SFV+BESS'!$I$7),DT289/$B$5,IF(AND(DT289&lt;0,EA288+DT289/$B$5&gt;$H$2,-DT289/'Carga-Descarga Año'!$B$5&gt;'SFV+BESS'!$I$7),-'SFV+BESS'!$I$7,IF(AND(DT289&lt;0,EA288+DT289/$B$5&lt;$H$2),-MIN('SFV+BESS'!$I$7,EA288-$H$2),0)))</f>
        <v>0</v>
      </c>
      <c r="DW289" s="33"/>
      <c r="DX289" s="33">
        <f t="shared" ref="DX289:DX352" si="379">IF(DT289&gt;0,DS289,DR289)</f>
        <v>0</v>
      </c>
      <c r="DY289" s="27">
        <f t="shared" si="347"/>
        <v>0</v>
      </c>
      <c r="DZ289" s="27">
        <f t="shared" ref="DZ289:DZ352" si="380">IF(DY289&lt;-DT289,-(DT289+DY289),0)</f>
        <v>0</v>
      </c>
      <c r="EA289" s="28">
        <f>IF((EA288+DU289+DV289)&gt;=$B$2*'SFV+BESS'!$I$9, $B$2*'SFV+BESS'!$I$9, (EA288+DU289+DV289))</f>
        <v>173.61249999999998</v>
      </c>
      <c r="EB289" s="110">
        <f t="shared" si="348"/>
        <v>84.495009145464408</v>
      </c>
      <c r="EG289" s="251"/>
      <c r="EH289" s="41">
        <v>11.6666666666667</v>
      </c>
      <c r="EI289" s="33">
        <f t="shared" si="324"/>
        <v>92.511711982505858</v>
      </c>
      <c r="EJ289" s="33">
        <f>Gen_Cons_Horario!B6147</f>
        <v>0</v>
      </c>
      <c r="EK289" s="35">
        <f t="shared" si="361"/>
        <v>92.511711982505858</v>
      </c>
      <c r="EL289" s="116">
        <f>IF(AND(EK289&gt;0,EK289*$B$4+ER288&lt;=$B$2*'SFV+BESS'!$I$9,EK289&lt;'SFV+BESS'!$I$7), EK289*$B$4, IF(AND(EK289&gt;0,EK289*$B$4+ER288&gt;$B$2*'SFV+BESS'!$I$9,EK289*$B$4&lt;'SFV+BESS'!$I$7),$B$2*'SFV+BESS'!$I$9-ER288,IF(AND(EK289&gt;0,EK289*$B$4+ER288&gt;$B$2*'SFV+BESS'!$I$9,EK289*$B$4&gt;'SFV+BESS'!$I$7,ER288&lt;$B$2*'SFV+BESS'!$I$9),$B$2*'SFV+BESS'!$I$9-ER288,IF(AND(EK289&gt;0,EK289*$B$4+ER288&lt;=$B$2*'SFV+BESS'!$I$9,EK289&gt;'SFV+BESS'!$I$7),'SFV+BESS'!$I$7,0))))</f>
        <v>0</v>
      </c>
      <c r="EM289" s="27">
        <f>IF(AND(EK289&lt;0,ER288+EK289/$B$5&gt;$H$2,-EK289/'Carga-Descarga Año'!$B$5&lt;'SFV+BESS'!$I$7),EK289/$B$5,IF(AND(EK289&lt;0,ER288+EK289/$B$5&gt;$H$2,-EK289/'Carga-Descarga Año'!$B$5&gt;'SFV+BESS'!$I$7),-'SFV+BESS'!$I$7,IF(AND(EK289&lt;0,ER288+EK289/$B$5&lt;$H$2),-MIN('SFV+BESS'!$I$7,ER288-$H$2),0)))</f>
        <v>0</v>
      </c>
      <c r="EN289" s="33"/>
      <c r="EO289" s="33">
        <f t="shared" ref="EO289:EO352" si="381">IF(EK289&gt;0,EJ289,EI289)</f>
        <v>0</v>
      </c>
      <c r="EP289" s="27">
        <f t="shared" si="349"/>
        <v>0</v>
      </c>
      <c r="EQ289" s="27">
        <f t="shared" ref="EQ289:EQ352" si="382">IF(EP289&lt;-EK289,-(EK289+EP289),0)</f>
        <v>0</v>
      </c>
      <c r="ER289" s="28">
        <f>IF((ER288+EL289+EM289)&gt;=$B$2*'SFV+BESS'!$I$9, $B$2*'SFV+BESS'!$I$9, (ER288+EL289+EM289))</f>
        <v>173.61249999999998</v>
      </c>
      <c r="ES289" s="110">
        <f t="shared" si="350"/>
        <v>92.511711982505858</v>
      </c>
      <c r="EX289" s="251"/>
      <c r="EY289" s="41">
        <v>11.6666666666667</v>
      </c>
      <c r="EZ289" s="33">
        <f t="shared" si="325"/>
        <v>104.9734283240988</v>
      </c>
      <c r="FA289" s="33">
        <f>Gen_Cons_Horario!B6867</f>
        <v>0</v>
      </c>
      <c r="FB289" s="35">
        <f t="shared" si="362"/>
        <v>104.9734283240988</v>
      </c>
      <c r="FC289" s="116">
        <f>IF(AND(FB289&gt;0,FB289*$B$4+FI288&lt;=$B$2*'SFV+BESS'!$I$9,FB289&lt;'SFV+BESS'!$I$7), FB289*$B$4, IF(AND(FB289&gt;0,FB289*$B$4+FI288&gt;$B$2*'SFV+BESS'!$I$9,FB289*$B$4&lt;'SFV+BESS'!$I$7),$B$2*'SFV+BESS'!$I$9-FI288,IF(AND(FB289&gt;0,FB289*$B$4+FI288&gt;$B$2*'SFV+BESS'!$I$9,FB289*$B$4&gt;'SFV+BESS'!$I$7,FI288&lt;$B$2*'SFV+BESS'!$I$9),$B$2*'SFV+BESS'!$I$9-FI288,IF(AND(FB289&gt;0,FB289*$B$4+FI288&lt;=$B$2*'SFV+BESS'!$I$9,FB289&gt;'SFV+BESS'!$I$7),'SFV+BESS'!$I$7,0))))</f>
        <v>0</v>
      </c>
      <c r="FD289" s="27">
        <f>IF(AND(FB289&lt;0,FI288+FB289/$B$5&gt;$H$2,-FB289/'Carga-Descarga Año'!$B$5&lt;'SFV+BESS'!$I$7),FB289/$B$5,IF(AND(FB289&lt;0,FI288+FB289/$B$5&gt;$H$2,-FB289/'Carga-Descarga Año'!$B$5&gt;'SFV+BESS'!$I$7),-'SFV+BESS'!$I$7,IF(AND(FB289&lt;0,FI288+FB289/$B$5&lt;$H$2),-MIN('SFV+BESS'!$I$7,FI288-$H$2),0)))</f>
        <v>0</v>
      </c>
      <c r="FE289" s="33"/>
      <c r="FF289" s="33">
        <f t="shared" ref="FF289:FF352" si="383">IF(FB289&gt;0,FA289,EZ289)</f>
        <v>0</v>
      </c>
      <c r="FG289" s="27">
        <f t="shared" si="351"/>
        <v>0</v>
      </c>
      <c r="FH289" s="27">
        <f t="shared" ref="FH289:FH352" si="384">IF(FG289&lt;-FB289,-(FB289+FG289),0)</f>
        <v>0</v>
      </c>
      <c r="FI289" s="28">
        <f>IF((FI288+FC289+FD289)&gt;=$B$2*'SFV+BESS'!$I$9, $B$2*'SFV+BESS'!$I$9, (FI288+FC289+FD289))</f>
        <v>173.61249999999998</v>
      </c>
      <c r="FJ289" s="110">
        <f t="shared" si="352"/>
        <v>104.9734283240988</v>
      </c>
      <c r="FO289" s="251"/>
      <c r="FP289" s="41">
        <v>11.6666666666667</v>
      </c>
      <c r="FQ289" s="33">
        <f t="shared" si="326"/>
        <v>113.74458205580818</v>
      </c>
      <c r="FR289" s="33">
        <f>Gen_Cons_Horario!B7611</f>
        <v>0</v>
      </c>
      <c r="FS289" s="35">
        <f t="shared" si="363"/>
        <v>113.74458205580818</v>
      </c>
      <c r="FT289" s="116">
        <f>IF(AND(FS289&gt;0,FS289*$B$4+FZ288&lt;=$B$2*'SFV+BESS'!$I$9,FS289&lt;'SFV+BESS'!$I$7), FS289*$B$4, IF(AND(FS289&gt;0,FS289*$B$4+FZ288&gt;$B$2*'SFV+BESS'!$I$9,FS289*$B$4&lt;'SFV+BESS'!$I$7),$B$2*'SFV+BESS'!$I$9-FZ288,IF(AND(FS289&gt;0,FS289*$B$4+FZ288&gt;$B$2*'SFV+BESS'!$I$9,FS289*$B$4&gt;'SFV+BESS'!$I$7,FZ288&lt;$B$2*'SFV+BESS'!$I$9),$B$2*'SFV+BESS'!$I$9-FZ288,IF(AND(FS289&gt;0,FS289*$B$4+FZ288&lt;=$B$2*'SFV+BESS'!$I$9,FS289&gt;'SFV+BESS'!$I$7),'SFV+BESS'!$I$7,0))))</f>
        <v>0</v>
      </c>
      <c r="FU289" s="27">
        <f>IF(AND(FS289&lt;0,FZ288+FS289/$B$5&gt;$H$2,-FS289/'Carga-Descarga Año'!$B$5&lt;'SFV+BESS'!$I$7),FS289/$B$5,IF(AND(FS289&lt;0,FZ288+FS289/$B$5&gt;$H$2,-FS289/'Carga-Descarga Año'!$B$5&gt;'SFV+BESS'!$I$7),-'SFV+BESS'!$I$7,IF(AND(FS289&lt;0,FZ288+FS289/$B$5&lt;$H$2),-MIN('SFV+BESS'!$I$7,FZ288-$H$2),0)))</f>
        <v>0</v>
      </c>
      <c r="FV289" s="33"/>
      <c r="FW289" s="33">
        <f t="shared" ref="FW289:FW352" si="385">IF(FS289&gt;0,FR289,FQ289)</f>
        <v>0</v>
      </c>
      <c r="FX289" s="27">
        <f t="shared" si="353"/>
        <v>0</v>
      </c>
      <c r="FY289" s="27">
        <f t="shared" ref="FY289:FY352" si="386">IF(FX289&lt;-FS289,-(FS289+FX289),0)</f>
        <v>0</v>
      </c>
      <c r="FZ289" s="28">
        <f>IF((FZ288+FT289+FU289)&gt;=$B$2*'SFV+BESS'!$I$9, $B$2*'SFV+BESS'!$I$9, (FZ288+FT289+FU289))</f>
        <v>173.61249999999998</v>
      </c>
      <c r="GA289" s="110">
        <f t="shared" si="354"/>
        <v>113.74458205580818</v>
      </c>
      <c r="GF289" s="251"/>
      <c r="GG289" s="41">
        <v>11.6666666666667</v>
      </c>
      <c r="GH289" s="33">
        <f t="shared" si="327"/>
        <v>118.10660064846397</v>
      </c>
      <c r="GI289" s="33">
        <f>Gen_Cons_Horario!B8331</f>
        <v>37.285000000000004</v>
      </c>
      <c r="GJ289" s="35">
        <f t="shared" si="369"/>
        <v>80.821600648463971</v>
      </c>
      <c r="GK289" s="116">
        <f>IF(AND(GJ289&gt;0,GJ289*$B$4+GQ288&lt;=$B$2*'SFV+BESS'!$I$9,GJ289&lt;'SFV+BESS'!$I$7), GJ289*$B$4, IF(AND(GJ289&gt;0,GJ289*$B$4+GQ288&gt;$B$2*'SFV+BESS'!$I$9,GJ289*$B$4&lt;'SFV+BESS'!$I$7),$B$2*'SFV+BESS'!$I$9-GQ288,IF(AND(GJ289&gt;0,GJ289*$B$4+GQ288&gt;$B$2*'SFV+BESS'!$I$9,GJ289*$B$4&gt;'SFV+BESS'!$I$7,GQ288&lt;$B$2*'SFV+BESS'!$I$9),$B$2*'SFV+BESS'!$I$9-GQ288,IF(AND(GJ289&gt;0,GJ289*$B$4+GQ288&lt;=$B$2*'SFV+BESS'!$I$9,GJ289&gt;'SFV+BESS'!$I$7),'SFV+BESS'!$I$7,0))))</f>
        <v>0</v>
      </c>
      <c r="GL289" s="27">
        <f>IF(AND(GJ289&lt;0,GQ288+GJ289/$B$5&gt;$H$2,-GJ289/'Carga-Descarga Año'!$B$5&lt;'SFV+BESS'!$I$7),GJ289/$B$5,IF(AND(GJ289&lt;0,GQ288+GJ289/$B$5&gt;$H$2,-GJ289/'Carga-Descarga Año'!$B$5&gt;'SFV+BESS'!$I$7),-'SFV+BESS'!$I$7,IF(AND(GJ289&lt;0,GQ288+GJ289/$B$5&lt;$H$2),-MIN('SFV+BESS'!$I$7,GQ288-$H$2),0)))</f>
        <v>0</v>
      </c>
      <c r="GM289" s="33"/>
      <c r="GN289" s="33">
        <f t="shared" ref="GN289:GN352" si="387">IF(GJ289&gt;0,GI289,GH289)</f>
        <v>37.285000000000004</v>
      </c>
      <c r="GO289" s="27">
        <f t="shared" si="355"/>
        <v>0</v>
      </c>
      <c r="GP289" s="27">
        <f t="shared" ref="GP289:GP352" si="388">IF(GO289&lt;-GJ289,-(GJ289+GO289),0)</f>
        <v>0</v>
      </c>
      <c r="GQ289" s="28">
        <f>IF((GQ288+GK289+GL289)&gt;=$B$2*'SFV+BESS'!$I$9, $B$2*'SFV+BESS'!$I$9, (GQ288+GK289+GL289))</f>
        <v>173.61249999999998</v>
      </c>
      <c r="GR289" s="110">
        <f t="shared" si="356"/>
        <v>80.821600648463971</v>
      </c>
    </row>
    <row r="290" spans="1:200">
      <c r="A290" s="249"/>
      <c r="B290" s="41">
        <v>11.7083333333333</v>
      </c>
      <c r="C290" s="38">
        <f t="shared" si="370"/>
        <v>117.3050826702992</v>
      </c>
      <c r="D290" s="2">
        <f>Gen_Cons_Horario!B316</f>
        <v>67.113</v>
      </c>
      <c r="E290" s="140">
        <f t="shared" si="328"/>
        <v>50.1920826702992</v>
      </c>
      <c r="F290" s="116">
        <f>IF(AND(E290&gt;0,E290*$B$4+L289&lt;=$B$2*'SFV+BESS'!$I$9,E290&lt;'SFV+BESS'!$I$7), E290*$B$4, IF(AND(E290&gt;0,E290*$B$4+L289&gt;$B$2*'SFV+BESS'!$I$9,E290*$B$4&lt;'SFV+BESS'!$I$7),$B$2*'SFV+BESS'!$I$9-L289,IF(AND(E290&gt;0,E290*$B$4+L289&gt;$B$2*'SFV+BESS'!$I$9,E290*$B$4&gt;'SFV+BESS'!$I$7,L289&lt;$B$2*'SFV+BESS'!$I$9),$B$2*'SFV+BESS'!$I$9-L289,IF(AND(E290&gt;0,E290*$B$4+L289&lt;=$B$2*'SFV+BESS'!$I$9,E290&gt;'SFV+BESS'!$I$7),'SFV+BESS'!$I$7,0))))</f>
        <v>0</v>
      </c>
      <c r="G290" s="27">
        <f>IF(AND(E290&lt;0,L289+E290/$B$5&gt;$H$2,-E290/'Carga-Descarga Año'!$B$5&lt;'SFV+BESS'!$I$7),E290/$B$5,IF(AND(E290&lt;0,L289+E290/$B$5&gt;$H$2,-E290/'Carga-Descarga Año'!$B$5&gt;'SFV+BESS'!$I$7),-'SFV+BESS'!$I$7,IF(AND(E290&lt;0,L289+E290/$B$5&lt;$H$2),-MIN('SFV+BESS'!$I$7,L289-$H$2),0)))</f>
        <v>0</v>
      </c>
      <c r="I290" s="38">
        <f t="shared" si="329"/>
        <v>67.113</v>
      </c>
      <c r="J290" s="27">
        <f t="shared" si="331"/>
        <v>0</v>
      </c>
      <c r="K290" s="27">
        <f t="shared" si="330"/>
        <v>0</v>
      </c>
      <c r="L290" s="28">
        <f>IF((L289+F290+G290)&gt;=$B$2*'SFV+BESS'!$I$9, $B$2*'SFV+BESS'!$I$9, (L289+F290+G290))</f>
        <v>173.61249999999998</v>
      </c>
      <c r="M290" s="110">
        <f t="shared" si="332"/>
        <v>50.1920826702992</v>
      </c>
      <c r="R290" s="251"/>
      <c r="S290" s="41">
        <v>11.7083333333333</v>
      </c>
      <c r="T290" s="2">
        <f t="shared" ref="T290:T353" si="389">T266</f>
        <v>120.92026859992137</v>
      </c>
      <c r="U290" s="2">
        <f>Gen_Cons_Horario!B1060</f>
        <v>85.755499999999998</v>
      </c>
      <c r="V290" s="35">
        <f t="shared" si="364"/>
        <v>35.164768599921373</v>
      </c>
      <c r="W290" s="116">
        <f>IF(AND(V290&gt;0,V290*$B$4+AC289&lt;=$B$2*'SFV+BESS'!$I$9,V290&lt;'SFV+BESS'!$I$7), V290*$B$4, IF(AND(V290&gt;0,V290*$B$4+AC289&gt;$B$2*'SFV+BESS'!$I$9,V290*$B$4&lt;'SFV+BESS'!$I$7),$B$2*'SFV+BESS'!$I$9-AC289,IF(AND(V290&gt;0,V290*$B$4+AC289&gt;$B$2*'SFV+BESS'!$I$9,V290*$B$4&gt;'SFV+BESS'!$I$7,AC289&lt;$B$2*'SFV+BESS'!$I$9),$B$2*'SFV+BESS'!$I$9-AC289,IF(AND(V290&gt;0,V290*$B$4+AC289&lt;=$B$2*'SFV+BESS'!$I$9,V290&gt;'SFV+BESS'!$I$7),'SFV+BESS'!$I$7,0))))</f>
        <v>0</v>
      </c>
      <c r="X290" s="27">
        <f>IF(AND(V290&lt;0,AC289+V290/$B$5&gt;$H$2,-V290/'Carga-Descarga Año'!$B$5&lt;'SFV+BESS'!$I$7),V290/$B$5,IF(AND(V290&lt;0,AC289+V290/$B$5&gt;$H$2,-V290/'Carga-Descarga Año'!$B$5&gt;'SFV+BESS'!$I$7),-'SFV+BESS'!$I$7,IF(AND(V290&lt;0,AC289+V290/$B$5&lt;$H$2),-MIN('SFV+BESS'!$I$7,AC289-$H$2),0)))</f>
        <v>0</v>
      </c>
      <c r="Z290" s="33">
        <f t="shared" si="358"/>
        <v>85.755499999999998</v>
      </c>
      <c r="AA290" s="27">
        <f t="shared" si="333"/>
        <v>0</v>
      </c>
      <c r="AB290" s="27">
        <f t="shared" si="357"/>
        <v>0</v>
      </c>
      <c r="AC290" s="28">
        <f>IF((AC289+W290+X290)&gt;=$B$2*'SFV+BESS'!$I$9, $B$2*'SFV+BESS'!$I$9, (AC289+W290+X290))</f>
        <v>173.61249999999998</v>
      </c>
      <c r="AD290" s="110">
        <f t="shared" si="334"/>
        <v>35.164768599921373</v>
      </c>
      <c r="AI290" s="251"/>
      <c r="AJ290" s="41">
        <v>11.7083333333333</v>
      </c>
      <c r="AK290" s="52">
        <f t="shared" ref="AK290:AK353" si="390">AK266</f>
        <v>116.13046110988708</v>
      </c>
      <c r="AL290" s="33">
        <f>Gen_Cons_Horario!B1732</f>
        <v>44.742000000000004</v>
      </c>
      <c r="AM290" s="35">
        <f t="shared" si="365"/>
        <v>71.388461109887075</v>
      </c>
      <c r="AN290" s="116">
        <f>IF(AND(AM290&gt;0,AM290*$B$4+AT289&lt;=$B$2*'SFV+BESS'!$I$9,AM290&lt;'SFV+BESS'!$I$7), AM290*$B$4, IF(AND(AM290&gt;0,AM290*$B$4+AT289&gt;$B$2*'SFV+BESS'!$I$9,AM290*$B$4&lt;'SFV+BESS'!$I$7),$B$2*'SFV+BESS'!$I$9-AT289,IF(AND(AM290&gt;0,AM290*$B$4+AT289&gt;$B$2*'SFV+BESS'!$I$9,AM290*$B$4&gt;'SFV+BESS'!$I$7,AT289&lt;$B$2*'SFV+BESS'!$I$9),$B$2*'SFV+BESS'!$I$9-AT289,IF(AND(AM290&gt;0,AM290*$B$4+AT289&lt;=$B$2*'SFV+BESS'!$I$9,AM290&gt;'SFV+BESS'!$I$7),'SFV+BESS'!$I$7,0))))</f>
        <v>0</v>
      </c>
      <c r="AO290" s="27">
        <f>IF(AND(AM290&lt;0,AT289+AM290/$B$5&gt;$H$2,-AM290/'Carga-Descarga Año'!$B$5&lt;'SFV+BESS'!$I$7),AM290/$B$5,IF(AND(AM290&lt;0,AT289+AM290/$B$5&gt;$H$2,-AM290/'Carga-Descarga Año'!$B$5&gt;'SFV+BESS'!$I$7),-'SFV+BESS'!$I$7,IF(AND(AM290&lt;0,AT289+AM290/$B$5&lt;$H$2),-MIN('SFV+BESS'!$I$7,AT289-$H$2),0)))</f>
        <v>0</v>
      </c>
      <c r="AP290" s="33"/>
      <c r="AQ290" s="33">
        <f t="shared" si="371"/>
        <v>44.742000000000004</v>
      </c>
      <c r="AR290" s="27">
        <f t="shared" si="335"/>
        <v>0</v>
      </c>
      <c r="AS290" s="27">
        <f t="shared" si="372"/>
        <v>0</v>
      </c>
      <c r="AT290" s="28">
        <f>IF((AT289+AN290+AO290)&gt;=$B$2*'SFV+BESS'!$I$9, $B$2*'SFV+BESS'!$I$9, (AT289+AN290+AO290))</f>
        <v>173.61249999999998</v>
      </c>
      <c r="AU290" s="110">
        <f t="shared" si="336"/>
        <v>71.388461109887075</v>
      </c>
      <c r="AZ290" s="251"/>
      <c r="BA290" s="41">
        <v>11.7083333333333</v>
      </c>
      <c r="BB290" s="33">
        <f t="shared" ref="BB290:BB353" si="391">BB266</f>
        <v>96.73076740236607</v>
      </c>
      <c r="BC290" s="33">
        <f>Gen_Cons_Horario!B2476</f>
        <v>0</v>
      </c>
      <c r="BD290" s="35">
        <f t="shared" si="366"/>
        <v>96.73076740236607</v>
      </c>
      <c r="BE290" s="116">
        <f>IF(AND(BD290&gt;0,BD290*$B$4+BK289&lt;=$B$2*'SFV+BESS'!$I$9,BD290&lt;'SFV+BESS'!$I$7), BD290*$B$4, IF(AND(BD290&gt;0,BD290*$B$4+BK289&gt;$B$2*'SFV+BESS'!$I$9,BD290*$B$4&lt;'SFV+BESS'!$I$7),$B$2*'SFV+BESS'!$I$9-BK289,IF(AND(BD290&gt;0,BD290*$B$4+BK289&gt;$B$2*'SFV+BESS'!$I$9,BD290*$B$4&gt;'SFV+BESS'!$I$7,BK289&lt;$B$2*'SFV+BESS'!$I$9),$B$2*'SFV+BESS'!$I$9-BK289,IF(AND(BD290&gt;0,BD290*$B$4+BK289&lt;=$B$2*'SFV+BESS'!$I$9,BD290&gt;'SFV+BESS'!$I$7),'SFV+BESS'!$I$7,0))))</f>
        <v>0</v>
      </c>
      <c r="BF290" s="27">
        <f>IF(AND(BD290&lt;0,BK289+BD290/$B$5&gt;$H$2,-BD290/'Carga-Descarga Año'!$B$5&lt;'SFV+BESS'!$I$7),BD290/$B$5,IF(AND(BD290&lt;0,BK289+BD290/$B$5&gt;$H$2,-BD290/'Carga-Descarga Año'!$B$5&gt;'SFV+BESS'!$I$7),-'SFV+BESS'!$I$7,IF(AND(BD290&lt;0,BK289+BD290/$B$5&lt;$H$2),-MIN('SFV+BESS'!$I$7,BK289-$H$2),0)))</f>
        <v>0</v>
      </c>
      <c r="BG290" s="33"/>
      <c r="BH290" s="33">
        <f t="shared" si="373"/>
        <v>0</v>
      </c>
      <c r="BI290" s="27">
        <f t="shared" si="337"/>
        <v>0</v>
      </c>
      <c r="BJ290" s="27">
        <f t="shared" si="374"/>
        <v>0</v>
      </c>
      <c r="BK290" s="28">
        <f>IF((BK289+BE290+BF290)&gt;=$B$2*'SFV+BESS'!$I$9, $B$2*'SFV+BESS'!$I$9, (BK289+BE290+BF290))</f>
        <v>173.61249999999998</v>
      </c>
      <c r="BL290" s="110">
        <f t="shared" si="338"/>
        <v>96.73076740236607</v>
      </c>
      <c r="BQ290" s="251"/>
      <c r="BR290" s="41">
        <v>11.7083333333333</v>
      </c>
      <c r="BS290" s="33">
        <f t="shared" ref="BS290:BS353" si="392">BS266</f>
        <v>70.967481883743332</v>
      </c>
      <c r="BT290" s="33">
        <f>Gen_Cons_Horario!B3196</f>
        <v>0</v>
      </c>
      <c r="BU290" s="35">
        <f t="shared" si="367"/>
        <v>70.967481883743332</v>
      </c>
      <c r="BV290" s="116">
        <f>IF(AND(BU290&gt;0,BU290*$B$4+CB289&lt;=$B$2*'SFV+BESS'!$I$9,BU290&lt;'SFV+BESS'!$I$7), BU290*$B$4, IF(AND(BU290&gt;0,BU290*$B$4+CB289&gt;$B$2*'SFV+BESS'!$I$9,BU290*$B$4&lt;'SFV+BESS'!$I$7),$B$2*'SFV+BESS'!$I$9-CB289,IF(AND(BU290&gt;0,BU290*$B$4+CB289&gt;$B$2*'SFV+BESS'!$I$9,BU290*$B$4&gt;'SFV+BESS'!$I$7,CB289&lt;$B$2*'SFV+BESS'!$I$9),$B$2*'SFV+BESS'!$I$9-CB289,IF(AND(BU290&gt;0,BU290*$B$4+CB289&lt;=$B$2*'SFV+BESS'!$I$9,BU290&gt;'SFV+BESS'!$I$7),'SFV+BESS'!$I$7,0))))</f>
        <v>0</v>
      </c>
      <c r="BW290" s="27">
        <f>IF(AND(BU290&lt;0,CB289+BU290/$B$5&gt;$H$2,-BU290/'Carga-Descarga Año'!$B$5&lt;'SFV+BESS'!$I$7),BU290/$B$5,IF(AND(BU290&lt;0,CB289+BU290/$B$5&gt;$H$2,-BU290/'Carga-Descarga Año'!$B$5&gt;'SFV+BESS'!$I$7),-'SFV+BESS'!$I$7,IF(AND(BU290&lt;0,CB289+BU290/$B$5&lt;$H$2),-MIN('SFV+BESS'!$I$7,CB289-$H$2),0)))</f>
        <v>0</v>
      </c>
      <c r="BX290" s="33"/>
      <c r="BY290" s="33">
        <f t="shared" si="375"/>
        <v>0</v>
      </c>
      <c r="BZ290" s="27">
        <f t="shared" si="339"/>
        <v>0</v>
      </c>
      <c r="CA290" s="27">
        <f t="shared" si="340"/>
        <v>0</v>
      </c>
      <c r="CB290" s="28">
        <f>IF((CB289+BV290+BW290)&gt;=$B$2*'SFV+BESS'!$I$9, $B$2*'SFV+BESS'!$I$9, (CB289+BV290+BW290))</f>
        <v>173.61249999999998</v>
      </c>
      <c r="CC290" s="110">
        <f t="shared" si="341"/>
        <v>70.967481883743332</v>
      </c>
      <c r="CH290" s="251"/>
      <c r="CI290" s="41">
        <v>11.7083333333333</v>
      </c>
      <c r="CJ290" s="33">
        <f t="shared" ref="CJ290:CJ353" si="393">CJ266</f>
        <v>62.088720438246632</v>
      </c>
      <c r="CK290" s="33">
        <f>Gen_Cons_Horario!B3940</f>
        <v>0</v>
      </c>
      <c r="CL290" s="35">
        <f t="shared" si="368"/>
        <v>62.088720438246632</v>
      </c>
      <c r="CM290" s="116">
        <f>IF(AND(CL290&gt;0,CL290*$B$4+CS289&lt;=$B$2*'SFV+BESS'!$I$9,CL290&lt;'SFV+BESS'!$I$7), CL290*$B$4, IF(AND(CL290&gt;0,CL290*$B$4+CS289&gt;$B$2*'SFV+BESS'!$I$9,CL290*$B$4&lt;'SFV+BESS'!$I$7),$B$2*'SFV+BESS'!$I$9-CS289,IF(AND(CL290&gt;0,CL290*$B$4+CS289&gt;$B$2*'SFV+BESS'!$I$9,CL290*$B$4&gt;'SFV+BESS'!$I$7,CS289&lt;$B$2*'SFV+BESS'!$I$9),$B$2*'SFV+BESS'!$I$9-CS289,IF(AND(CL290&gt;0,CL290*$B$4+CS289&lt;=$B$2*'SFV+BESS'!$I$9,CL290&gt;'SFV+BESS'!$I$7),'SFV+BESS'!$I$7,0))))</f>
        <v>0</v>
      </c>
      <c r="CN290" s="27">
        <f>IF(AND(CL290&lt;0,CS289+CL290/$B$5&gt;$H$2,-CL290/'Carga-Descarga Año'!$B$5&lt;'SFV+BESS'!$I$7),CL290/$B$5,IF(AND(CL290&lt;0,CS289+CL290/$B$5&gt;$H$2,-CL290/'Carga-Descarga Año'!$B$5&gt;'SFV+BESS'!$I$7),-'SFV+BESS'!$I$7,IF(AND(CL290&lt;0,CS289+CL290/$B$5&lt;$H$2),-MIN('SFV+BESS'!$I$7,CS289-$H$2),0)))</f>
        <v>0</v>
      </c>
      <c r="CO290" s="33"/>
      <c r="CP290" s="33">
        <f t="shared" si="376"/>
        <v>0</v>
      </c>
      <c r="CQ290" s="27">
        <f t="shared" si="342"/>
        <v>0</v>
      </c>
      <c r="CR290" s="27">
        <f t="shared" si="377"/>
        <v>0</v>
      </c>
      <c r="CS290" s="28">
        <f>IF((CS289+CM290+CN290)&gt;=$B$2*'SFV+BESS'!$I$9, $B$2*'SFV+BESS'!$I$9, (CS289+CM290+CN290))</f>
        <v>173.61249999999998</v>
      </c>
      <c r="CT290" s="110">
        <f t="shared" si="343"/>
        <v>62.088720438246632</v>
      </c>
      <c r="CY290" s="251"/>
      <c r="CZ290" s="41">
        <v>11.7083333333333</v>
      </c>
      <c r="DA290" s="33">
        <f t="shared" ref="DA290:DA353" si="394">DA266</f>
        <v>71.722136617902081</v>
      </c>
      <c r="DB290" s="33">
        <f>Gen_Cons_Horario!B4660</f>
        <v>0</v>
      </c>
      <c r="DC290" s="35">
        <f t="shared" si="359"/>
        <v>71.722136617902081</v>
      </c>
      <c r="DD290" s="116">
        <f>IF(AND(DC290&gt;0,DC290*$B$4+DJ289&lt;=$B$2*'SFV+BESS'!$I$9,DC290&lt;'SFV+BESS'!$I$7), DC290*$B$4, IF(AND(DC290&gt;0,DC290*$B$4+DJ289&gt;$B$2*'SFV+BESS'!$I$9,DC290*$B$4&lt;'SFV+BESS'!$I$7),$B$2*'SFV+BESS'!$I$9-DJ289,IF(AND(DC290&gt;0,DC290*$B$4+DJ289&gt;$B$2*'SFV+BESS'!$I$9,DC290*$B$4&gt;'SFV+BESS'!$I$7,DJ289&lt;$B$2*'SFV+BESS'!$I$9),$B$2*'SFV+BESS'!$I$9-DJ289,IF(AND(DC290&gt;0,DC290*$B$4+DJ289&lt;=$B$2*'SFV+BESS'!$I$9,DC290&gt;'SFV+BESS'!$I$7),'SFV+BESS'!$I$7,0))))</f>
        <v>0</v>
      </c>
      <c r="DE290" s="27">
        <f>IF(AND(DC290&lt;0,DJ289+DC290/$B$5&gt;$H$2,-DC290/'Carga-Descarga Año'!$B$5&lt;'SFV+BESS'!$I$7),DC290/$B$5,IF(AND(DC290&lt;0,DJ289+DC290/$B$5&gt;$H$2,-DC290/'Carga-Descarga Año'!$B$5&gt;'SFV+BESS'!$I$7),-'SFV+BESS'!$I$7,IF(AND(DC290&lt;0,DJ289+DC290/$B$5&lt;$H$2),-MIN('SFV+BESS'!$I$7,DJ289-$H$2),0)))</f>
        <v>0</v>
      </c>
      <c r="DF290" s="33"/>
      <c r="DG290" s="33">
        <f t="shared" si="378"/>
        <v>0</v>
      </c>
      <c r="DH290" s="27">
        <f t="shared" si="344"/>
        <v>0</v>
      </c>
      <c r="DI290" s="27">
        <f t="shared" si="345"/>
        <v>0</v>
      </c>
      <c r="DJ290" s="28">
        <f>IF((DJ289+DD290+DE290)&gt;=$B$2*'SFV+BESS'!$I$9, $B$2*'SFV+BESS'!$I$9, (DJ289+DD290+DE290))</f>
        <v>173.61249999999998</v>
      </c>
      <c r="DK290" s="110">
        <f t="shared" si="346"/>
        <v>71.722136617902081</v>
      </c>
      <c r="DP290" s="251"/>
      <c r="DQ290" s="41">
        <v>11.7083333333333</v>
      </c>
      <c r="DR290" s="33">
        <f t="shared" ref="DR290:DR353" si="395">DR266</f>
        <v>72.15539147323075</v>
      </c>
      <c r="DS290" s="33">
        <f>Gen_Cons_Horario!B5404</f>
        <v>0</v>
      </c>
      <c r="DT290" s="35">
        <f t="shared" si="360"/>
        <v>72.15539147323075</v>
      </c>
      <c r="DU290" s="116">
        <f>IF(AND(DT290&gt;0,DT290*$B$4+EA289&lt;=$B$2*'SFV+BESS'!$I$9,DT290&lt;'SFV+BESS'!$I$7), DT290*$B$4, IF(AND(DT290&gt;0,DT290*$B$4+EA289&gt;$B$2*'SFV+BESS'!$I$9,DT290*$B$4&lt;'SFV+BESS'!$I$7),$B$2*'SFV+BESS'!$I$9-EA289,IF(AND(DT290&gt;0,DT290*$B$4+EA289&gt;$B$2*'SFV+BESS'!$I$9,DT290*$B$4&gt;'SFV+BESS'!$I$7,EA289&lt;$B$2*'SFV+BESS'!$I$9),$B$2*'SFV+BESS'!$I$9-EA289,IF(AND(DT290&gt;0,DT290*$B$4+EA289&lt;=$B$2*'SFV+BESS'!$I$9,DT290&gt;'SFV+BESS'!$I$7),'SFV+BESS'!$I$7,0))))</f>
        <v>0</v>
      </c>
      <c r="DV290" s="27">
        <f>IF(AND(DT290&lt;0,EA289+DT290/$B$5&gt;$H$2,-DT290/'Carga-Descarga Año'!$B$5&lt;'SFV+BESS'!$I$7),DT290/$B$5,IF(AND(DT290&lt;0,EA289+DT290/$B$5&gt;$H$2,-DT290/'Carga-Descarga Año'!$B$5&gt;'SFV+BESS'!$I$7),-'SFV+BESS'!$I$7,IF(AND(DT290&lt;0,EA289+DT290/$B$5&lt;$H$2),-MIN('SFV+BESS'!$I$7,EA289-$H$2),0)))</f>
        <v>0</v>
      </c>
      <c r="DW290" s="33"/>
      <c r="DX290" s="33">
        <f t="shared" si="379"/>
        <v>0</v>
      </c>
      <c r="DY290" s="27">
        <f t="shared" si="347"/>
        <v>0</v>
      </c>
      <c r="DZ290" s="27">
        <f t="shared" si="380"/>
        <v>0</v>
      </c>
      <c r="EA290" s="28">
        <f>IF((EA289+DU290+DV290)&gt;=$B$2*'SFV+BESS'!$I$9, $B$2*'SFV+BESS'!$I$9, (EA289+DU290+DV290))</f>
        <v>173.61249999999998</v>
      </c>
      <c r="EB290" s="110">
        <f t="shared" si="348"/>
        <v>72.15539147323075</v>
      </c>
      <c r="EG290" s="251"/>
      <c r="EH290" s="41">
        <v>11.7083333333333</v>
      </c>
      <c r="EI290" s="33">
        <f t="shared" ref="EI290:EI353" si="396">EI266</f>
        <v>82.031082302570567</v>
      </c>
      <c r="EJ290" s="33">
        <f>Gen_Cons_Horario!B6148</f>
        <v>0</v>
      </c>
      <c r="EK290" s="35">
        <f t="shared" si="361"/>
        <v>82.031082302570567</v>
      </c>
      <c r="EL290" s="116">
        <f>IF(AND(EK290&gt;0,EK290*$B$4+ER289&lt;=$B$2*'SFV+BESS'!$I$9,EK290&lt;'SFV+BESS'!$I$7), EK290*$B$4, IF(AND(EK290&gt;0,EK290*$B$4+ER289&gt;$B$2*'SFV+BESS'!$I$9,EK290*$B$4&lt;'SFV+BESS'!$I$7),$B$2*'SFV+BESS'!$I$9-ER289,IF(AND(EK290&gt;0,EK290*$B$4+ER289&gt;$B$2*'SFV+BESS'!$I$9,EK290*$B$4&gt;'SFV+BESS'!$I$7,ER289&lt;$B$2*'SFV+BESS'!$I$9),$B$2*'SFV+BESS'!$I$9-ER289,IF(AND(EK290&gt;0,EK290*$B$4+ER289&lt;=$B$2*'SFV+BESS'!$I$9,EK290&gt;'SFV+BESS'!$I$7),'SFV+BESS'!$I$7,0))))</f>
        <v>0</v>
      </c>
      <c r="EM290" s="27">
        <f>IF(AND(EK290&lt;0,ER289+EK290/$B$5&gt;$H$2,-EK290/'Carga-Descarga Año'!$B$5&lt;'SFV+BESS'!$I$7),EK290/$B$5,IF(AND(EK290&lt;0,ER289+EK290/$B$5&gt;$H$2,-EK290/'Carga-Descarga Año'!$B$5&gt;'SFV+BESS'!$I$7),-'SFV+BESS'!$I$7,IF(AND(EK290&lt;0,ER289+EK290/$B$5&lt;$H$2),-MIN('SFV+BESS'!$I$7,ER289-$H$2),0)))</f>
        <v>0</v>
      </c>
      <c r="EN290" s="33"/>
      <c r="EO290" s="33">
        <f t="shared" si="381"/>
        <v>0</v>
      </c>
      <c r="EP290" s="27">
        <f t="shared" si="349"/>
        <v>0</v>
      </c>
      <c r="EQ290" s="27">
        <f t="shared" si="382"/>
        <v>0</v>
      </c>
      <c r="ER290" s="28">
        <f>IF((ER289+EL290+EM290)&gt;=$B$2*'SFV+BESS'!$I$9, $B$2*'SFV+BESS'!$I$9, (ER289+EL290+EM290))</f>
        <v>173.61249999999998</v>
      </c>
      <c r="ES290" s="110">
        <f t="shared" si="350"/>
        <v>82.031082302570567</v>
      </c>
      <c r="EX290" s="251"/>
      <c r="EY290" s="41">
        <v>11.7083333333333</v>
      </c>
      <c r="EZ290" s="33">
        <f t="shared" ref="EZ290:EZ353" si="397">EZ266</f>
        <v>93.140060040291317</v>
      </c>
      <c r="FA290" s="33">
        <f>Gen_Cons_Horario!B6868</f>
        <v>0</v>
      </c>
      <c r="FB290" s="35">
        <f t="shared" si="362"/>
        <v>93.140060040291317</v>
      </c>
      <c r="FC290" s="116">
        <f>IF(AND(FB290&gt;0,FB290*$B$4+FI289&lt;=$B$2*'SFV+BESS'!$I$9,FB290&lt;'SFV+BESS'!$I$7), FB290*$B$4, IF(AND(FB290&gt;0,FB290*$B$4+FI289&gt;$B$2*'SFV+BESS'!$I$9,FB290*$B$4&lt;'SFV+BESS'!$I$7),$B$2*'SFV+BESS'!$I$9-FI289,IF(AND(FB290&gt;0,FB290*$B$4+FI289&gt;$B$2*'SFV+BESS'!$I$9,FB290*$B$4&gt;'SFV+BESS'!$I$7,FI289&lt;$B$2*'SFV+BESS'!$I$9),$B$2*'SFV+BESS'!$I$9-FI289,IF(AND(FB290&gt;0,FB290*$B$4+FI289&lt;=$B$2*'SFV+BESS'!$I$9,FB290&gt;'SFV+BESS'!$I$7),'SFV+BESS'!$I$7,0))))</f>
        <v>0</v>
      </c>
      <c r="FD290" s="27">
        <f>IF(AND(FB290&lt;0,FI289+FB290/$B$5&gt;$H$2,-FB290/'Carga-Descarga Año'!$B$5&lt;'SFV+BESS'!$I$7),FB290/$B$5,IF(AND(FB290&lt;0,FI289+FB290/$B$5&gt;$H$2,-FB290/'Carga-Descarga Año'!$B$5&gt;'SFV+BESS'!$I$7),-'SFV+BESS'!$I$7,IF(AND(FB290&lt;0,FI289+FB290/$B$5&lt;$H$2),-MIN('SFV+BESS'!$I$7,FI289-$H$2),0)))</f>
        <v>0</v>
      </c>
      <c r="FE290" s="33"/>
      <c r="FF290" s="33">
        <f t="shared" si="383"/>
        <v>0</v>
      </c>
      <c r="FG290" s="27">
        <f t="shared" si="351"/>
        <v>0</v>
      </c>
      <c r="FH290" s="27">
        <f t="shared" si="384"/>
        <v>0</v>
      </c>
      <c r="FI290" s="28">
        <f>IF((FI289+FC290+FD290)&gt;=$B$2*'SFV+BESS'!$I$9, $B$2*'SFV+BESS'!$I$9, (FI289+FC290+FD290))</f>
        <v>173.61249999999998</v>
      </c>
      <c r="FJ290" s="110">
        <f t="shared" si="352"/>
        <v>93.140060040291317</v>
      </c>
      <c r="FO290" s="251"/>
      <c r="FP290" s="41">
        <v>11.7083333333333</v>
      </c>
      <c r="FQ290" s="33">
        <f t="shared" ref="FQ290:FQ353" si="398">FQ266</f>
        <v>106.09652002916586</v>
      </c>
      <c r="FR290" s="33">
        <f>Gen_Cons_Horario!B7612</f>
        <v>0</v>
      </c>
      <c r="FS290" s="35">
        <f t="shared" si="363"/>
        <v>106.09652002916586</v>
      </c>
      <c r="FT290" s="116">
        <f>IF(AND(FS290&gt;0,FS290*$B$4+FZ289&lt;=$B$2*'SFV+BESS'!$I$9,FS290&lt;'SFV+BESS'!$I$7), FS290*$B$4, IF(AND(FS290&gt;0,FS290*$B$4+FZ289&gt;$B$2*'SFV+BESS'!$I$9,FS290*$B$4&lt;'SFV+BESS'!$I$7),$B$2*'SFV+BESS'!$I$9-FZ289,IF(AND(FS290&gt;0,FS290*$B$4+FZ289&gt;$B$2*'SFV+BESS'!$I$9,FS290*$B$4&gt;'SFV+BESS'!$I$7,FZ289&lt;$B$2*'SFV+BESS'!$I$9),$B$2*'SFV+BESS'!$I$9-FZ289,IF(AND(FS290&gt;0,FS290*$B$4+FZ289&lt;=$B$2*'SFV+BESS'!$I$9,FS290&gt;'SFV+BESS'!$I$7),'SFV+BESS'!$I$7,0))))</f>
        <v>0</v>
      </c>
      <c r="FU290" s="27">
        <f>IF(AND(FS290&lt;0,FZ289+FS290/$B$5&gt;$H$2,-FS290/'Carga-Descarga Año'!$B$5&lt;'SFV+BESS'!$I$7),FS290/$B$5,IF(AND(FS290&lt;0,FZ289+FS290/$B$5&gt;$H$2,-FS290/'Carga-Descarga Año'!$B$5&gt;'SFV+BESS'!$I$7),-'SFV+BESS'!$I$7,IF(AND(FS290&lt;0,FZ289+FS290/$B$5&lt;$H$2),-MIN('SFV+BESS'!$I$7,FZ289-$H$2),0)))</f>
        <v>0</v>
      </c>
      <c r="FV290" s="33"/>
      <c r="FW290" s="33">
        <f t="shared" si="385"/>
        <v>0</v>
      </c>
      <c r="FX290" s="27">
        <f t="shared" si="353"/>
        <v>0</v>
      </c>
      <c r="FY290" s="27">
        <f t="shared" si="386"/>
        <v>0</v>
      </c>
      <c r="FZ290" s="28">
        <f>IF((FZ289+FT290+FU290)&gt;=$B$2*'SFV+BESS'!$I$9, $B$2*'SFV+BESS'!$I$9, (FZ289+FT290+FU290))</f>
        <v>173.61249999999998</v>
      </c>
      <c r="GA290" s="110">
        <f t="shared" si="354"/>
        <v>106.09652002916586</v>
      </c>
      <c r="GF290" s="251"/>
      <c r="GG290" s="41">
        <v>11.7083333333333</v>
      </c>
      <c r="GH290" s="33">
        <f t="shared" ref="GH290:GH353" si="399">GH266</f>
        <v>108.86347538032331</v>
      </c>
      <c r="GI290" s="33">
        <f>Gen_Cons_Horario!B8332</f>
        <v>18.642500000000002</v>
      </c>
      <c r="GJ290" s="35">
        <f t="shared" si="369"/>
        <v>90.22097538032331</v>
      </c>
      <c r="GK290" s="116">
        <f>IF(AND(GJ290&gt;0,GJ290*$B$4+GQ289&lt;=$B$2*'SFV+BESS'!$I$9,GJ290&lt;'SFV+BESS'!$I$7), GJ290*$B$4, IF(AND(GJ290&gt;0,GJ290*$B$4+GQ289&gt;$B$2*'SFV+BESS'!$I$9,GJ290*$B$4&lt;'SFV+BESS'!$I$7),$B$2*'SFV+BESS'!$I$9-GQ289,IF(AND(GJ290&gt;0,GJ290*$B$4+GQ289&gt;$B$2*'SFV+BESS'!$I$9,GJ290*$B$4&gt;'SFV+BESS'!$I$7,GQ289&lt;$B$2*'SFV+BESS'!$I$9),$B$2*'SFV+BESS'!$I$9-GQ289,IF(AND(GJ290&gt;0,GJ290*$B$4+GQ289&lt;=$B$2*'SFV+BESS'!$I$9,GJ290&gt;'SFV+BESS'!$I$7),'SFV+BESS'!$I$7,0))))</f>
        <v>0</v>
      </c>
      <c r="GL290" s="27">
        <f>IF(AND(GJ290&lt;0,GQ289+GJ290/$B$5&gt;$H$2,-GJ290/'Carga-Descarga Año'!$B$5&lt;'SFV+BESS'!$I$7),GJ290/$B$5,IF(AND(GJ290&lt;0,GQ289+GJ290/$B$5&gt;$H$2,-GJ290/'Carga-Descarga Año'!$B$5&gt;'SFV+BESS'!$I$7),-'SFV+BESS'!$I$7,IF(AND(GJ290&lt;0,GQ289+GJ290/$B$5&lt;$H$2),-MIN('SFV+BESS'!$I$7,GQ289-$H$2),0)))</f>
        <v>0</v>
      </c>
      <c r="GM290" s="33"/>
      <c r="GN290" s="33">
        <f t="shared" si="387"/>
        <v>18.642500000000002</v>
      </c>
      <c r="GO290" s="27">
        <f t="shared" si="355"/>
        <v>0</v>
      </c>
      <c r="GP290" s="27">
        <f t="shared" si="388"/>
        <v>0</v>
      </c>
      <c r="GQ290" s="28">
        <f>IF((GQ289+GK290+GL290)&gt;=$B$2*'SFV+BESS'!$I$9, $B$2*'SFV+BESS'!$I$9, (GQ289+GK290+GL290))</f>
        <v>173.61249999999998</v>
      </c>
      <c r="GR290" s="110">
        <f t="shared" si="356"/>
        <v>90.22097538032331</v>
      </c>
    </row>
    <row r="291" spans="1:200">
      <c r="A291" s="249"/>
      <c r="B291" s="41">
        <v>11.75</v>
      </c>
      <c r="C291" s="38">
        <f t="shared" si="370"/>
        <v>102.86987171993853</v>
      </c>
      <c r="D291" s="2">
        <f>Gen_Cons_Horario!B317</f>
        <v>22.371000000000002</v>
      </c>
      <c r="E291" s="140">
        <f t="shared" si="328"/>
        <v>80.498871719938535</v>
      </c>
      <c r="F291" s="116">
        <f>IF(AND(E291&gt;0,E291*$B$4+L290&lt;=$B$2*'SFV+BESS'!$I$9,E291&lt;'SFV+BESS'!$I$7), E291*$B$4, IF(AND(E291&gt;0,E291*$B$4+L290&gt;$B$2*'SFV+BESS'!$I$9,E291*$B$4&lt;'SFV+BESS'!$I$7),$B$2*'SFV+BESS'!$I$9-L290,IF(AND(E291&gt;0,E291*$B$4+L290&gt;$B$2*'SFV+BESS'!$I$9,E291*$B$4&gt;'SFV+BESS'!$I$7,L290&lt;$B$2*'SFV+BESS'!$I$9),$B$2*'SFV+BESS'!$I$9-L290,IF(AND(E291&gt;0,E291*$B$4+L290&lt;=$B$2*'SFV+BESS'!$I$9,E291&gt;'SFV+BESS'!$I$7),'SFV+BESS'!$I$7,0))))</f>
        <v>0</v>
      </c>
      <c r="G291" s="27">
        <f>IF(AND(E291&lt;0,L290+E291/$B$5&gt;$H$2,-E291/'Carga-Descarga Año'!$B$5&lt;'SFV+BESS'!$I$7),E291/$B$5,IF(AND(E291&lt;0,L290+E291/$B$5&gt;$H$2,-E291/'Carga-Descarga Año'!$B$5&gt;'SFV+BESS'!$I$7),-'SFV+BESS'!$I$7,IF(AND(E291&lt;0,L290+E291/$B$5&lt;$H$2),-MIN('SFV+BESS'!$I$7,L290-$H$2),0)))</f>
        <v>0</v>
      </c>
      <c r="I291" s="38">
        <f t="shared" si="329"/>
        <v>22.371000000000002</v>
      </c>
      <c r="J291" s="27">
        <f t="shared" si="331"/>
        <v>0</v>
      </c>
      <c r="K291" s="27">
        <f t="shared" si="330"/>
        <v>0</v>
      </c>
      <c r="L291" s="28">
        <f>IF((L290+F291+G291)&gt;=$B$2*'SFV+BESS'!$I$9, $B$2*'SFV+BESS'!$I$9, (L290+F291+G291))</f>
        <v>173.61249999999998</v>
      </c>
      <c r="M291" s="110">
        <f t="shared" si="332"/>
        <v>80.498871719938535</v>
      </c>
      <c r="R291" s="251"/>
      <c r="S291" s="41">
        <v>11.75</v>
      </c>
      <c r="T291" s="2">
        <f t="shared" si="389"/>
        <v>103.90307247760497</v>
      </c>
      <c r="U291" s="2">
        <f>Gen_Cons_Horario!B1061</f>
        <v>67.113</v>
      </c>
      <c r="V291" s="35">
        <f t="shared" si="364"/>
        <v>36.790072477604966</v>
      </c>
      <c r="W291" s="116">
        <f>IF(AND(V291&gt;0,V291*$B$4+AC290&lt;=$B$2*'SFV+BESS'!$I$9,V291&lt;'SFV+BESS'!$I$7), V291*$B$4, IF(AND(V291&gt;0,V291*$B$4+AC290&gt;$B$2*'SFV+BESS'!$I$9,V291*$B$4&lt;'SFV+BESS'!$I$7),$B$2*'SFV+BESS'!$I$9-AC290,IF(AND(V291&gt;0,V291*$B$4+AC290&gt;$B$2*'SFV+BESS'!$I$9,V291*$B$4&gt;'SFV+BESS'!$I$7,AC290&lt;$B$2*'SFV+BESS'!$I$9),$B$2*'SFV+BESS'!$I$9-AC290,IF(AND(V291&gt;0,V291*$B$4+AC290&lt;=$B$2*'SFV+BESS'!$I$9,V291&gt;'SFV+BESS'!$I$7),'SFV+BESS'!$I$7,0))))</f>
        <v>0</v>
      </c>
      <c r="X291" s="27">
        <f>IF(AND(V291&lt;0,AC290+V291/$B$5&gt;$H$2,-V291/'Carga-Descarga Año'!$B$5&lt;'SFV+BESS'!$I$7),V291/$B$5,IF(AND(V291&lt;0,AC290+V291/$B$5&gt;$H$2,-V291/'Carga-Descarga Año'!$B$5&gt;'SFV+BESS'!$I$7),-'SFV+BESS'!$I$7,IF(AND(V291&lt;0,AC290+V291/$B$5&lt;$H$2),-MIN('SFV+BESS'!$I$7,AC290-$H$2),0)))</f>
        <v>0</v>
      </c>
      <c r="Z291" s="33">
        <f t="shared" si="358"/>
        <v>67.113</v>
      </c>
      <c r="AA291" s="27">
        <f t="shared" si="333"/>
        <v>0</v>
      </c>
      <c r="AB291" s="27">
        <f t="shared" si="357"/>
        <v>0</v>
      </c>
      <c r="AC291" s="28">
        <f>IF((AC290+W291+X291)&gt;=$B$2*'SFV+BESS'!$I$9, $B$2*'SFV+BESS'!$I$9, (AC290+W291+X291))</f>
        <v>173.61249999999998</v>
      </c>
      <c r="AD291" s="110">
        <f t="shared" si="334"/>
        <v>36.790072477604966</v>
      </c>
      <c r="AI291" s="251"/>
      <c r="AJ291" s="41">
        <v>11.75</v>
      </c>
      <c r="AK291" s="52">
        <f t="shared" si="390"/>
        <v>95.435636670569934</v>
      </c>
      <c r="AL291" s="33">
        <f>Gen_Cons_Horario!B1733</f>
        <v>44.742000000000004</v>
      </c>
      <c r="AM291" s="35">
        <f t="shared" si="365"/>
        <v>50.69363667056993</v>
      </c>
      <c r="AN291" s="116">
        <f>IF(AND(AM291&gt;0,AM291*$B$4+AT290&lt;=$B$2*'SFV+BESS'!$I$9,AM291&lt;'SFV+BESS'!$I$7), AM291*$B$4, IF(AND(AM291&gt;0,AM291*$B$4+AT290&gt;$B$2*'SFV+BESS'!$I$9,AM291*$B$4&lt;'SFV+BESS'!$I$7),$B$2*'SFV+BESS'!$I$9-AT290,IF(AND(AM291&gt;0,AM291*$B$4+AT290&gt;$B$2*'SFV+BESS'!$I$9,AM291*$B$4&gt;'SFV+BESS'!$I$7,AT290&lt;$B$2*'SFV+BESS'!$I$9),$B$2*'SFV+BESS'!$I$9-AT290,IF(AND(AM291&gt;0,AM291*$B$4+AT290&lt;=$B$2*'SFV+BESS'!$I$9,AM291&gt;'SFV+BESS'!$I$7),'SFV+BESS'!$I$7,0))))</f>
        <v>0</v>
      </c>
      <c r="AO291" s="27">
        <f>IF(AND(AM291&lt;0,AT290+AM291/$B$5&gt;$H$2,-AM291/'Carga-Descarga Año'!$B$5&lt;'SFV+BESS'!$I$7),AM291/$B$5,IF(AND(AM291&lt;0,AT290+AM291/$B$5&gt;$H$2,-AM291/'Carga-Descarga Año'!$B$5&gt;'SFV+BESS'!$I$7),-'SFV+BESS'!$I$7,IF(AND(AM291&lt;0,AT290+AM291/$B$5&lt;$H$2),-MIN('SFV+BESS'!$I$7,AT290-$H$2),0)))</f>
        <v>0</v>
      </c>
      <c r="AP291" s="33"/>
      <c r="AQ291" s="33">
        <f t="shared" si="371"/>
        <v>44.742000000000004</v>
      </c>
      <c r="AR291" s="27">
        <f t="shared" si="335"/>
        <v>0</v>
      </c>
      <c r="AS291" s="27">
        <f t="shared" si="372"/>
        <v>0</v>
      </c>
      <c r="AT291" s="28">
        <f>IF((AT290+AN291+AO291)&gt;=$B$2*'SFV+BESS'!$I$9, $B$2*'SFV+BESS'!$I$9, (AT290+AN291+AO291))</f>
        <v>173.61249999999998</v>
      </c>
      <c r="AU291" s="110">
        <f t="shared" si="336"/>
        <v>50.69363667056993</v>
      </c>
      <c r="AZ291" s="251"/>
      <c r="BA291" s="41">
        <v>11.75</v>
      </c>
      <c r="BB291" s="33">
        <f t="shared" si="391"/>
        <v>62.728437042746478</v>
      </c>
      <c r="BC291" s="33">
        <f>Gen_Cons_Horario!B2477</f>
        <v>0</v>
      </c>
      <c r="BD291" s="35">
        <f t="shared" si="366"/>
        <v>62.728437042746478</v>
      </c>
      <c r="BE291" s="116">
        <f>IF(AND(BD291&gt;0,BD291*$B$4+BK290&lt;=$B$2*'SFV+BESS'!$I$9,BD291&lt;'SFV+BESS'!$I$7), BD291*$B$4, IF(AND(BD291&gt;0,BD291*$B$4+BK290&gt;$B$2*'SFV+BESS'!$I$9,BD291*$B$4&lt;'SFV+BESS'!$I$7),$B$2*'SFV+BESS'!$I$9-BK290,IF(AND(BD291&gt;0,BD291*$B$4+BK290&gt;$B$2*'SFV+BESS'!$I$9,BD291*$B$4&gt;'SFV+BESS'!$I$7,BK290&lt;$B$2*'SFV+BESS'!$I$9),$B$2*'SFV+BESS'!$I$9-BK290,IF(AND(BD291&gt;0,BD291*$B$4+BK290&lt;=$B$2*'SFV+BESS'!$I$9,BD291&gt;'SFV+BESS'!$I$7),'SFV+BESS'!$I$7,0))))</f>
        <v>0</v>
      </c>
      <c r="BF291" s="27">
        <f>IF(AND(BD291&lt;0,BK290+BD291/$B$5&gt;$H$2,-BD291/'Carga-Descarga Año'!$B$5&lt;'SFV+BESS'!$I$7),BD291/$B$5,IF(AND(BD291&lt;0,BK290+BD291/$B$5&gt;$H$2,-BD291/'Carga-Descarga Año'!$B$5&gt;'SFV+BESS'!$I$7),-'SFV+BESS'!$I$7,IF(AND(BD291&lt;0,BK290+BD291/$B$5&lt;$H$2),-MIN('SFV+BESS'!$I$7,BK290-$H$2),0)))</f>
        <v>0</v>
      </c>
      <c r="BG291" s="33"/>
      <c r="BH291" s="33">
        <f t="shared" si="373"/>
        <v>0</v>
      </c>
      <c r="BI291" s="27">
        <f t="shared" si="337"/>
        <v>0</v>
      </c>
      <c r="BJ291" s="27">
        <f t="shared" si="374"/>
        <v>0</v>
      </c>
      <c r="BK291" s="28">
        <f>IF((BK290+BE291+BF291)&gt;=$B$2*'SFV+BESS'!$I$9, $B$2*'SFV+BESS'!$I$9, (BK290+BE291+BF291))</f>
        <v>173.61249999999998</v>
      </c>
      <c r="BL291" s="110">
        <f t="shared" si="338"/>
        <v>62.728437042746478</v>
      </c>
      <c r="BQ291" s="251"/>
      <c r="BR291" s="41">
        <v>11.75</v>
      </c>
      <c r="BS291" s="33">
        <f t="shared" si="392"/>
        <v>20.952304175200414</v>
      </c>
      <c r="BT291" s="33">
        <f>Gen_Cons_Horario!B3197</f>
        <v>0</v>
      </c>
      <c r="BU291" s="35">
        <f t="shared" si="367"/>
        <v>20.952304175200414</v>
      </c>
      <c r="BV291" s="116">
        <f>IF(AND(BU291&gt;0,BU291*$B$4+CB290&lt;=$B$2*'SFV+BESS'!$I$9,BU291&lt;'SFV+BESS'!$I$7), BU291*$B$4, IF(AND(BU291&gt;0,BU291*$B$4+CB290&gt;$B$2*'SFV+BESS'!$I$9,BU291*$B$4&lt;'SFV+BESS'!$I$7),$B$2*'SFV+BESS'!$I$9-CB290,IF(AND(BU291&gt;0,BU291*$B$4+CB290&gt;$B$2*'SFV+BESS'!$I$9,BU291*$B$4&gt;'SFV+BESS'!$I$7,CB290&lt;$B$2*'SFV+BESS'!$I$9),$B$2*'SFV+BESS'!$I$9-CB290,IF(AND(BU291&gt;0,BU291*$B$4+CB290&lt;=$B$2*'SFV+BESS'!$I$9,BU291&gt;'SFV+BESS'!$I$7),'SFV+BESS'!$I$7,0))))</f>
        <v>0</v>
      </c>
      <c r="BW291" s="27">
        <f>IF(AND(BU291&lt;0,CB290+BU291/$B$5&gt;$H$2,-BU291/'Carga-Descarga Año'!$B$5&lt;'SFV+BESS'!$I$7),BU291/$B$5,IF(AND(BU291&lt;0,CB290+BU291/$B$5&gt;$H$2,-BU291/'Carga-Descarga Año'!$B$5&gt;'SFV+BESS'!$I$7),-'SFV+BESS'!$I$7,IF(AND(BU291&lt;0,CB290+BU291/$B$5&lt;$H$2),-MIN('SFV+BESS'!$I$7,CB290-$H$2),0)))</f>
        <v>0</v>
      </c>
      <c r="BX291" s="33"/>
      <c r="BY291" s="33">
        <f t="shared" si="375"/>
        <v>0</v>
      </c>
      <c r="BZ291" s="27">
        <f t="shared" si="339"/>
        <v>0</v>
      </c>
      <c r="CA291" s="27">
        <f t="shared" si="340"/>
        <v>0</v>
      </c>
      <c r="CB291" s="28">
        <f>IF((CB290+BV291+BW291)&gt;=$B$2*'SFV+BESS'!$I$9, $B$2*'SFV+BESS'!$I$9, (CB290+BV291+BW291))</f>
        <v>173.61249999999998</v>
      </c>
      <c r="CC291" s="110">
        <f t="shared" si="341"/>
        <v>20.952304175200414</v>
      </c>
      <c r="CH291" s="251"/>
      <c r="CI291" s="41">
        <v>11.75</v>
      </c>
      <c r="CJ291" s="33">
        <f t="shared" si="393"/>
        <v>15.237891096566022</v>
      </c>
      <c r="CK291" s="33">
        <f>Gen_Cons_Horario!B3941</f>
        <v>0</v>
      </c>
      <c r="CL291" s="35">
        <f t="shared" si="368"/>
        <v>15.237891096566022</v>
      </c>
      <c r="CM291" s="116">
        <f>IF(AND(CL291&gt;0,CL291*$B$4+CS290&lt;=$B$2*'SFV+BESS'!$I$9,CL291&lt;'SFV+BESS'!$I$7), CL291*$B$4, IF(AND(CL291&gt;0,CL291*$B$4+CS290&gt;$B$2*'SFV+BESS'!$I$9,CL291*$B$4&lt;'SFV+BESS'!$I$7),$B$2*'SFV+BESS'!$I$9-CS290,IF(AND(CL291&gt;0,CL291*$B$4+CS290&gt;$B$2*'SFV+BESS'!$I$9,CL291*$B$4&gt;'SFV+BESS'!$I$7,CS290&lt;$B$2*'SFV+BESS'!$I$9),$B$2*'SFV+BESS'!$I$9-CS290,IF(AND(CL291&gt;0,CL291*$B$4+CS290&lt;=$B$2*'SFV+BESS'!$I$9,CL291&gt;'SFV+BESS'!$I$7),'SFV+BESS'!$I$7,0))))</f>
        <v>0</v>
      </c>
      <c r="CN291" s="27">
        <f>IF(AND(CL291&lt;0,CS290+CL291/$B$5&gt;$H$2,-CL291/'Carga-Descarga Año'!$B$5&lt;'SFV+BESS'!$I$7),CL291/$B$5,IF(AND(CL291&lt;0,CS290+CL291/$B$5&gt;$H$2,-CL291/'Carga-Descarga Año'!$B$5&gt;'SFV+BESS'!$I$7),-'SFV+BESS'!$I$7,IF(AND(CL291&lt;0,CS290+CL291/$B$5&lt;$H$2),-MIN('SFV+BESS'!$I$7,CS290-$H$2),0)))</f>
        <v>0</v>
      </c>
      <c r="CO291" s="33"/>
      <c r="CP291" s="33">
        <f t="shared" si="376"/>
        <v>0</v>
      </c>
      <c r="CQ291" s="27">
        <f t="shared" si="342"/>
        <v>0</v>
      </c>
      <c r="CR291" s="27">
        <f t="shared" si="377"/>
        <v>0</v>
      </c>
      <c r="CS291" s="28">
        <f>IF((CS290+CM291+CN291)&gt;=$B$2*'SFV+BESS'!$I$9, $B$2*'SFV+BESS'!$I$9, (CS290+CM291+CN291))</f>
        <v>173.61249999999998</v>
      </c>
      <c r="CT291" s="110">
        <f t="shared" si="343"/>
        <v>15.237891096566022</v>
      </c>
      <c r="CY291" s="251"/>
      <c r="CZ291" s="41">
        <v>11.75</v>
      </c>
      <c r="DA291" s="33">
        <f t="shared" si="394"/>
        <v>22.399706331116558</v>
      </c>
      <c r="DB291" s="33">
        <f>Gen_Cons_Horario!B4661</f>
        <v>0</v>
      </c>
      <c r="DC291" s="35">
        <f t="shared" si="359"/>
        <v>22.399706331116558</v>
      </c>
      <c r="DD291" s="116">
        <f>IF(AND(DC291&gt;0,DC291*$B$4+DJ290&lt;=$B$2*'SFV+BESS'!$I$9,DC291&lt;'SFV+BESS'!$I$7), DC291*$B$4, IF(AND(DC291&gt;0,DC291*$B$4+DJ290&gt;$B$2*'SFV+BESS'!$I$9,DC291*$B$4&lt;'SFV+BESS'!$I$7),$B$2*'SFV+BESS'!$I$9-DJ290,IF(AND(DC291&gt;0,DC291*$B$4+DJ290&gt;$B$2*'SFV+BESS'!$I$9,DC291*$B$4&gt;'SFV+BESS'!$I$7,DJ290&lt;$B$2*'SFV+BESS'!$I$9),$B$2*'SFV+BESS'!$I$9-DJ290,IF(AND(DC291&gt;0,DC291*$B$4+DJ290&lt;=$B$2*'SFV+BESS'!$I$9,DC291&gt;'SFV+BESS'!$I$7),'SFV+BESS'!$I$7,0))))</f>
        <v>0</v>
      </c>
      <c r="DE291" s="27">
        <f>IF(AND(DC291&lt;0,DJ290+DC291/$B$5&gt;$H$2,-DC291/'Carga-Descarga Año'!$B$5&lt;'SFV+BESS'!$I$7),DC291/$B$5,IF(AND(DC291&lt;0,DJ290+DC291/$B$5&gt;$H$2,-DC291/'Carga-Descarga Año'!$B$5&gt;'SFV+BESS'!$I$7),-'SFV+BESS'!$I$7,IF(AND(DC291&lt;0,DJ290+DC291/$B$5&lt;$H$2),-MIN('SFV+BESS'!$I$7,DJ290-$H$2),0)))</f>
        <v>0</v>
      </c>
      <c r="DF291" s="33"/>
      <c r="DG291" s="33">
        <f t="shared" si="378"/>
        <v>0</v>
      </c>
      <c r="DH291" s="27">
        <f t="shared" si="344"/>
        <v>0</v>
      </c>
      <c r="DI291" s="27">
        <f t="shared" si="345"/>
        <v>0</v>
      </c>
      <c r="DJ291" s="28">
        <f>IF((DJ290+DD291+DE291)&gt;=$B$2*'SFV+BESS'!$I$9, $B$2*'SFV+BESS'!$I$9, (DJ290+DD291+DE291))</f>
        <v>173.61249999999998</v>
      </c>
      <c r="DK291" s="110">
        <f t="shared" si="346"/>
        <v>22.399706331116558</v>
      </c>
      <c r="DP291" s="251"/>
      <c r="DQ291" s="41">
        <v>11.75</v>
      </c>
      <c r="DR291" s="33">
        <f t="shared" si="395"/>
        <v>43.502380946179692</v>
      </c>
      <c r="DS291" s="33">
        <f>Gen_Cons_Horario!B5405</f>
        <v>0</v>
      </c>
      <c r="DT291" s="35">
        <f t="shared" si="360"/>
        <v>43.502380946179692</v>
      </c>
      <c r="DU291" s="116">
        <f>IF(AND(DT291&gt;0,DT291*$B$4+EA290&lt;=$B$2*'SFV+BESS'!$I$9,DT291&lt;'SFV+BESS'!$I$7), DT291*$B$4, IF(AND(DT291&gt;0,DT291*$B$4+EA290&gt;$B$2*'SFV+BESS'!$I$9,DT291*$B$4&lt;'SFV+BESS'!$I$7),$B$2*'SFV+BESS'!$I$9-EA290,IF(AND(DT291&gt;0,DT291*$B$4+EA290&gt;$B$2*'SFV+BESS'!$I$9,DT291*$B$4&gt;'SFV+BESS'!$I$7,EA290&lt;$B$2*'SFV+BESS'!$I$9),$B$2*'SFV+BESS'!$I$9-EA290,IF(AND(DT291&gt;0,DT291*$B$4+EA290&lt;=$B$2*'SFV+BESS'!$I$9,DT291&gt;'SFV+BESS'!$I$7),'SFV+BESS'!$I$7,0))))</f>
        <v>0</v>
      </c>
      <c r="DV291" s="27">
        <f>IF(AND(DT291&lt;0,EA290+DT291/$B$5&gt;$H$2,-DT291/'Carga-Descarga Año'!$B$5&lt;'SFV+BESS'!$I$7),DT291/$B$5,IF(AND(DT291&lt;0,EA290+DT291/$B$5&gt;$H$2,-DT291/'Carga-Descarga Año'!$B$5&gt;'SFV+BESS'!$I$7),-'SFV+BESS'!$I$7,IF(AND(DT291&lt;0,EA290+DT291/$B$5&lt;$H$2),-MIN('SFV+BESS'!$I$7,EA290-$H$2),0)))</f>
        <v>0</v>
      </c>
      <c r="DW291" s="33"/>
      <c r="DX291" s="33">
        <f t="shared" si="379"/>
        <v>0</v>
      </c>
      <c r="DY291" s="27">
        <f t="shared" si="347"/>
        <v>0</v>
      </c>
      <c r="DZ291" s="27">
        <f t="shared" si="380"/>
        <v>0</v>
      </c>
      <c r="EA291" s="28">
        <f>IF((EA290+DU291+DV291)&gt;=$B$2*'SFV+BESS'!$I$9, $B$2*'SFV+BESS'!$I$9, (EA290+DU291+DV291))</f>
        <v>173.61249999999998</v>
      </c>
      <c r="EB291" s="110">
        <f t="shared" si="348"/>
        <v>43.502380946179692</v>
      </c>
      <c r="EG291" s="251"/>
      <c r="EH291" s="41">
        <v>11.75</v>
      </c>
      <c r="EI291" s="33">
        <f t="shared" si="396"/>
        <v>59.658968947324041</v>
      </c>
      <c r="EJ291" s="33">
        <f>Gen_Cons_Horario!B6149</f>
        <v>0</v>
      </c>
      <c r="EK291" s="35">
        <f t="shared" si="361"/>
        <v>59.658968947324041</v>
      </c>
      <c r="EL291" s="116">
        <f>IF(AND(EK291&gt;0,EK291*$B$4+ER290&lt;=$B$2*'SFV+BESS'!$I$9,EK291&lt;'SFV+BESS'!$I$7), EK291*$B$4, IF(AND(EK291&gt;0,EK291*$B$4+ER290&gt;$B$2*'SFV+BESS'!$I$9,EK291*$B$4&lt;'SFV+BESS'!$I$7),$B$2*'SFV+BESS'!$I$9-ER290,IF(AND(EK291&gt;0,EK291*$B$4+ER290&gt;$B$2*'SFV+BESS'!$I$9,EK291*$B$4&gt;'SFV+BESS'!$I$7,ER290&lt;$B$2*'SFV+BESS'!$I$9),$B$2*'SFV+BESS'!$I$9-ER290,IF(AND(EK291&gt;0,EK291*$B$4+ER290&lt;=$B$2*'SFV+BESS'!$I$9,EK291&gt;'SFV+BESS'!$I$7),'SFV+BESS'!$I$7,0))))</f>
        <v>0</v>
      </c>
      <c r="EM291" s="27">
        <f>IF(AND(EK291&lt;0,ER290+EK291/$B$5&gt;$H$2,-EK291/'Carga-Descarga Año'!$B$5&lt;'SFV+BESS'!$I$7),EK291/$B$5,IF(AND(EK291&lt;0,ER290+EK291/$B$5&gt;$H$2,-EK291/'Carga-Descarga Año'!$B$5&gt;'SFV+BESS'!$I$7),-'SFV+BESS'!$I$7,IF(AND(EK291&lt;0,ER290+EK291/$B$5&lt;$H$2),-MIN('SFV+BESS'!$I$7,ER290-$H$2),0)))</f>
        <v>0</v>
      </c>
      <c r="EN291" s="33"/>
      <c r="EO291" s="33">
        <f t="shared" si="381"/>
        <v>0</v>
      </c>
      <c r="EP291" s="27">
        <f t="shared" si="349"/>
        <v>0</v>
      </c>
      <c r="EQ291" s="27">
        <f t="shared" si="382"/>
        <v>0</v>
      </c>
      <c r="ER291" s="28">
        <f>IF((ER290+EL291+EM291)&gt;=$B$2*'SFV+BESS'!$I$9, $B$2*'SFV+BESS'!$I$9, (ER290+EL291+EM291))</f>
        <v>173.61249999999998</v>
      </c>
      <c r="ES291" s="110">
        <f t="shared" si="350"/>
        <v>59.658968947324041</v>
      </c>
      <c r="EX291" s="251"/>
      <c r="EY291" s="41">
        <v>11.75</v>
      </c>
      <c r="EZ291" s="33">
        <f t="shared" si="397"/>
        <v>74.053982163182425</v>
      </c>
      <c r="FA291" s="33">
        <f>Gen_Cons_Horario!B6869</f>
        <v>0</v>
      </c>
      <c r="FB291" s="35">
        <f t="shared" si="362"/>
        <v>74.053982163182425</v>
      </c>
      <c r="FC291" s="116">
        <f>IF(AND(FB291&gt;0,FB291*$B$4+FI290&lt;=$B$2*'SFV+BESS'!$I$9,FB291&lt;'SFV+BESS'!$I$7), FB291*$B$4, IF(AND(FB291&gt;0,FB291*$B$4+FI290&gt;$B$2*'SFV+BESS'!$I$9,FB291*$B$4&lt;'SFV+BESS'!$I$7),$B$2*'SFV+BESS'!$I$9-FI290,IF(AND(FB291&gt;0,FB291*$B$4+FI290&gt;$B$2*'SFV+BESS'!$I$9,FB291*$B$4&gt;'SFV+BESS'!$I$7,FI290&lt;$B$2*'SFV+BESS'!$I$9),$B$2*'SFV+BESS'!$I$9-FI290,IF(AND(FB291&gt;0,FB291*$B$4+FI290&lt;=$B$2*'SFV+BESS'!$I$9,FB291&gt;'SFV+BESS'!$I$7),'SFV+BESS'!$I$7,0))))</f>
        <v>0</v>
      </c>
      <c r="FD291" s="27">
        <f>IF(AND(FB291&lt;0,FI290+FB291/$B$5&gt;$H$2,-FB291/'Carga-Descarga Año'!$B$5&lt;'SFV+BESS'!$I$7),FB291/$B$5,IF(AND(FB291&lt;0,FI290+FB291/$B$5&gt;$H$2,-FB291/'Carga-Descarga Año'!$B$5&gt;'SFV+BESS'!$I$7),-'SFV+BESS'!$I$7,IF(AND(FB291&lt;0,FI290+FB291/$B$5&lt;$H$2),-MIN('SFV+BESS'!$I$7,FI290-$H$2),0)))</f>
        <v>0</v>
      </c>
      <c r="FE291" s="33"/>
      <c r="FF291" s="33">
        <f t="shared" si="383"/>
        <v>0</v>
      </c>
      <c r="FG291" s="27">
        <f t="shared" si="351"/>
        <v>0</v>
      </c>
      <c r="FH291" s="27">
        <f t="shared" si="384"/>
        <v>0</v>
      </c>
      <c r="FI291" s="28">
        <f>IF((FI290+FC291+FD291)&gt;=$B$2*'SFV+BESS'!$I$9, $B$2*'SFV+BESS'!$I$9, (FI290+FC291+FD291))</f>
        <v>173.61249999999998</v>
      </c>
      <c r="FJ291" s="110">
        <f t="shared" si="352"/>
        <v>74.053982163182425</v>
      </c>
      <c r="FO291" s="251"/>
      <c r="FP291" s="41">
        <v>11.75</v>
      </c>
      <c r="FQ291" s="33">
        <f t="shared" si="398"/>
        <v>90.474946527938982</v>
      </c>
      <c r="FR291" s="33">
        <f>Gen_Cons_Horario!B7613</f>
        <v>0</v>
      </c>
      <c r="FS291" s="35">
        <f t="shared" si="363"/>
        <v>90.474946527938982</v>
      </c>
      <c r="FT291" s="116">
        <f>IF(AND(FS291&gt;0,FS291*$B$4+FZ290&lt;=$B$2*'SFV+BESS'!$I$9,FS291&lt;'SFV+BESS'!$I$7), FS291*$B$4, IF(AND(FS291&gt;0,FS291*$B$4+FZ290&gt;$B$2*'SFV+BESS'!$I$9,FS291*$B$4&lt;'SFV+BESS'!$I$7),$B$2*'SFV+BESS'!$I$9-FZ290,IF(AND(FS291&gt;0,FS291*$B$4+FZ290&gt;$B$2*'SFV+BESS'!$I$9,FS291*$B$4&gt;'SFV+BESS'!$I$7,FZ290&lt;$B$2*'SFV+BESS'!$I$9),$B$2*'SFV+BESS'!$I$9-FZ290,IF(AND(FS291&gt;0,FS291*$B$4+FZ290&lt;=$B$2*'SFV+BESS'!$I$9,FS291&gt;'SFV+BESS'!$I$7),'SFV+BESS'!$I$7,0))))</f>
        <v>0</v>
      </c>
      <c r="FU291" s="27">
        <f>IF(AND(FS291&lt;0,FZ290+FS291/$B$5&gt;$H$2,-FS291/'Carga-Descarga Año'!$B$5&lt;'SFV+BESS'!$I$7),FS291/$B$5,IF(AND(FS291&lt;0,FZ290+FS291/$B$5&gt;$H$2,-FS291/'Carga-Descarga Año'!$B$5&gt;'SFV+BESS'!$I$7),-'SFV+BESS'!$I$7,IF(AND(FS291&lt;0,FZ290+FS291/$B$5&lt;$H$2),-MIN('SFV+BESS'!$I$7,FZ290-$H$2),0)))</f>
        <v>0</v>
      </c>
      <c r="FV291" s="33"/>
      <c r="FW291" s="33">
        <f t="shared" si="385"/>
        <v>0</v>
      </c>
      <c r="FX291" s="27">
        <f t="shared" si="353"/>
        <v>0</v>
      </c>
      <c r="FY291" s="27">
        <f t="shared" si="386"/>
        <v>0</v>
      </c>
      <c r="FZ291" s="28">
        <f>IF((FZ290+FT291+FU291)&gt;=$B$2*'SFV+BESS'!$I$9, $B$2*'SFV+BESS'!$I$9, (FZ290+FT291+FU291))</f>
        <v>173.61249999999998</v>
      </c>
      <c r="GA291" s="110">
        <f t="shared" si="354"/>
        <v>90.474946527938982</v>
      </c>
      <c r="GF291" s="251"/>
      <c r="GG291" s="41">
        <v>11.75</v>
      </c>
      <c r="GH291" s="33">
        <f t="shared" si="399"/>
        <v>95.072145615161062</v>
      </c>
      <c r="GI291" s="33">
        <f>Gen_Cons_Horario!B8333</f>
        <v>0</v>
      </c>
      <c r="GJ291" s="35">
        <f t="shared" si="369"/>
        <v>95.072145615161062</v>
      </c>
      <c r="GK291" s="116">
        <f>IF(AND(GJ291&gt;0,GJ291*$B$4+GQ290&lt;=$B$2*'SFV+BESS'!$I$9,GJ291&lt;'SFV+BESS'!$I$7), GJ291*$B$4, IF(AND(GJ291&gt;0,GJ291*$B$4+GQ290&gt;$B$2*'SFV+BESS'!$I$9,GJ291*$B$4&lt;'SFV+BESS'!$I$7),$B$2*'SFV+BESS'!$I$9-GQ290,IF(AND(GJ291&gt;0,GJ291*$B$4+GQ290&gt;$B$2*'SFV+BESS'!$I$9,GJ291*$B$4&gt;'SFV+BESS'!$I$7,GQ290&lt;$B$2*'SFV+BESS'!$I$9),$B$2*'SFV+BESS'!$I$9-GQ290,IF(AND(GJ291&gt;0,GJ291*$B$4+GQ290&lt;=$B$2*'SFV+BESS'!$I$9,GJ291&gt;'SFV+BESS'!$I$7),'SFV+BESS'!$I$7,0))))</f>
        <v>0</v>
      </c>
      <c r="GL291" s="27">
        <f>IF(AND(GJ291&lt;0,GQ290+GJ291/$B$5&gt;$H$2,-GJ291/'Carga-Descarga Año'!$B$5&lt;'SFV+BESS'!$I$7),GJ291/$B$5,IF(AND(GJ291&lt;0,GQ290+GJ291/$B$5&gt;$H$2,-GJ291/'Carga-Descarga Año'!$B$5&gt;'SFV+BESS'!$I$7),-'SFV+BESS'!$I$7,IF(AND(GJ291&lt;0,GQ290+GJ291/$B$5&lt;$H$2),-MIN('SFV+BESS'!$I$7,GQ290-$H$2),0)))</f>
        <v>0</v>
      </c>
      <c r="GM291" s="33"/>
      <c r="GN291" s="33">
        <f t="shared" si="387"/>
        <v>0</v>
      </c>
      <c r="GO291" s="27">
        <f t="shared" si="355"/>
        <v>0</v>
      </c>
      <c r="GP291" s="27">
        <f t="shared" si="388"/>
        <v>0</v>
      </c>
      <c r="GQ291" s="28">
        <f>IF((GQ290+GK291+GL291)&gt;=$B$2*'SFV+BESS'!$I$9, $B$2*'SFV+BESS'!$I$9, (GQ290+GK291+GL291))</f>
        <v>173.61249999999998</v>
      </c>
      <c r="GR291" s="110">
        <f t="shared" si="356"/>
        <v>95.072145615161062</v>
      </c>
    </row>
    <row r="292" spans="1:200">
      <c r="A292" s="249"/>
      <c r="B292" s="41">
        <v>11.7916666666667</v>
      </c>
      <c r="C292" s="38">
        <f t="shared" si="370"/>
        <v>79.925483788312661</v>
      </c>
      <c r="D292" s="2">
        <f>Gen_Cons_Horario!B318</f>
        <v>37.285000000000004</v>
      </c>
      <c r="E292" s="140">
        <f t="shared" si="328"/>
        <v>42.640483788312658</v>
      </c>
      <c r="F292" s="116">
        <f>IF(AND(E292&gt;0,E292*$B$4+L291&lt;=$B$2*'SFV+BESS'!$I$9,E292&lt;'SFV+BESS'!$I$7), E292*$B$4, IF(AND(E292&gt;0,E292*$B$4+L291&gt;$B$2*'SFV+BESS'!$I$9,E292*$B$4&lt;'SFV+BESS'!$I$7),$B$2*'SFV+BESS'!$I$9-L291,IF(AND(E292&gt;0,E292*$B$4+L291&gt;$B$2*'SFV+BESS'!$I$9,E292*$B$4&gt;'SFV+BESS'!$I$7,L291&lt;$B$2*'SFV+BESS'!$I$9),$B$2*'SFV+BESS'!$I$9-L291,IF(AND(E292&gt;0,E292*$B$4+L291&lt;=$B$2*'SFV+BESS'!$I$9,E292&gt;'SFV+BESS'!$I$7),'SFV+BESS'!$I$7,0))))</f>
        <v>0</v>
      </c>
      <c r="G292" s="27">
        <f>IF(AND(E292&lt;0,L291+E292/$B$5&gt;$H$2,-E292/'Carga-Descarga Año'!$B$5&lt;'SFV+BESS'!$I$7),E292/$B$5,IF(AND(E292&lt;0,L291+E292/$B$5&gt;$H$2,-E292/'Carga-Descarga Año'!$B$5&gt;'SFV+BESS'!$I$7),-'SFV+BESS'!$I$7,IF(AND(E292&lt;0,L291+E292/$B$5&lt;$H$2),-MIN('SFV+BESS'!$I$7,L291-$H$2),0)))</f>
        <v>0</v>
      </c>
      <c r="I292" s="38">
        <f t="shared" si="329"/>
        <v>37.285000000000004</v>
      </c>
      <c r="J292" s="27">
        <f t="shared" si="331"/>
        <v>0</v>
      </c>
      <c r="K292" s="27">
        <f t="shared" si="330"/>
        <v>0</v>
      </c>
      <c r="L292" s="28">
        <f>IF((L291+F292+G292)&gt;=$B$2*'SFV+BESS'!$I$9, $B$2*'SFV+BESS'!$I$9, (L291+F292+G292))</f>
        <v>173.61249999999998</v>
      </c>
      <c r="M292" s="110">
        <f t="shared" si="332"/>
        <v>42.640483788312658</v>
      </c>
      <c r="R292" s="251"/>
      <c r="S292" s="41">
        <v>11.7916666666667</v>
      </c>
      <c r="T292" s="2">
        <f t="shared" si="389"/>
        <v>73.959352377759757</v>
      </c>
      <c r="U292" s="2">
        <f>Gen_Cons_Horario!B1062</f>
        <v>67.113</v>
      </c>
      <c r="V292" s="35">
        <f t="shared" si="364"/>
        <v>6.8463523777597572</v>
      </c>
      <c r="W292" s="116">
        <f>IF(AND(V292&gt;0,V292*$B$4+AC291&lt;=$B$2*'SFV+BESS'!$I$9,V292&lt;'SFV+BESS'!$I$7), V292*$B$4, IF(AND(V292&gt;0,V292*$B$4+AC291&gt;$B$2*'SFV+BESS'!$I$9,V292*$B$4&lt;'SFV+BESS'!$I$7),$B$2*'SFV+BESS'!$I$9-AC291,IF(AND(V292&gt;0,V292*$B$4+AC291&gt;$B$2*'SFV+BESS'!$I$9,V292*$B$4&gt;'SFV+BESS'!$I$7,AC291&lt;$B$2*'SFV+BESS'!$I$9),$B$2*'SFV+BESS'!$I$9-AC291,IF(AND(V292&gt;0,V292*$B$4+AC291&lt;=$B$2*'SFV+BESS'!$I$9,V292&gt;'SFV+BESS'!$I$7),'SFV+BESS'!$I$7,0))))</f>
        <v>0</v>
      </c>
      <c r="X292" s="27">
        <f>IF(AND(V292&lt;0,AC291+V292/$B$5&gt;$H$2,-V292/'Carga-Descarga Año'!$B$5&lt;'SFV+BESS'!$I$7),V292/$B$5,IF(AND(V292&lt;0,AC291+V292/$B$5&gt;$H$2,-V292/'Carga-Descarga Año'!$B$5&gt;'SFV+BESS'!$I$7),-'SFV+BESS'!$I$7,IF(AND(V292&lt;0,AC291+V292/$B$5&lt;$H$2),-MIN('SFV+BESS'!$I$7,AC291-$H$2),0)))</f>
        <v>0</v>
      </c>
      <c r="Z292" s="33">
        <f t="shared" si="358"/>
        <v>67.113</v>
      </c>
      <c r="AA292" s="27">
        <f t="shared" si="333"/>
        <v>0</v>
      </c>
      <c r="AB292" s="27">
        <f t="shared" si="357"/>
        <v>0</v>
      </c>
      <c r="AC292" s="28">
        <f>IF((AC291+W292+X292)&gt;=$B$2*'SFV+BESS'!$I$9, $B$2*'SFV+BESS'!$I$9, (AC291+W292+X292))</f>
        <v>173.61249999999998</v>
      </c>
      <c r="AD292" s="110">
        <f t="shared" si="334"/>
        <v>6.8463523777597572</v>
      </c>
      <c r="AI292" s="251"/>
      <c r="AJ292" s="41">
        <v>11.7916666666667</v>
      </c>
      <c r="AK292" s="52">
        <f t="shared" si="390"/>
        <v>36.25870067053912</v>
      </c>
      <c r="AL292" s="33">
        <f>Gen_Cons_Horario!B1734</f>
        <v>44.742000000000004</v>
      </c>
      <c r="AM292" s="35">
        <f t="shared" si="365"/>
        <v>-8.4832993294608841</v>
      </c>
      <c r="AN292" s="116">
        <f>IF(AND(AM292&gt;0,AM292*$B$4+AT291&lt;=$B$2*'SFV+BESS'!$I$9,AM292&lt;'SFV+BESS'!$I$7), AM292*$B$4, IF(AND(AM292&gt;0,AM292*$B$4+AT291&gt;$B$2*'SFV+BESS'!$I$9,AM292*$B$4&lt;'SFV+BESS'!$I$7),$B$2*'SFV+BESS'!$I$9-AT291,IF(AND(AM292&gt;0,AM292*$B$4+AT291&gt;$B$2*'SFV+BESS'!$I$9,AM292*$B$4&gt;'SFV+BESS'!$I$7,AT291&lt;$B$2*'SFV+BESS'!$I$9),$B$2*'SFV+BESS'!$I$9-AT291,IF(AND(AM292&gt;0,AM292*$B$4+AT291&lt;=$B$2*'SFV+BESS'!$I$9,AM292&gt;'SFV+BESS'!$I$7),'SFV+BESS'!$I$7,0))))</f>
        <v>0</v>
      </c>
      <c r="AO292" s="27">
        <f>IF(AND(AM292&lt;0,AT291+AM292/$B$5&gt;$H$2,-AM292/'Carga-Descarga Año'!$B$5&lt;'SFV+BESS'!$I$7),AM292/$B$5,IF(AND(AM292&lt;0,AT291+AM292/$B$5&gt;$H$2,-AM292/'Carga-Descarga Año'!$B$5&gt;'SFV+BESS'!$I$7),-'SFV+BESS'!$I$7,IF(AND(AM292&lt;0,AT291+AM292/$B$5&lt;$H$2),-MIN('SFV+BESS'!$I$7,AT291-$H$2),0)))</f>
        <v>-8.9297887678535623</v>
      </c>
      <c r="AP292" s="33"/>
      <c r="AQ292" s="33">
        <f t="shared" si="371"/>
        <v>36.25870067053912</v>
      </c>
      <c r="AR292" s="27">
        <f t="shared" si="335"/>
        <v>8.4832993294608841</v>
      </c>
      <c r="AS292" s="27">
        <f t="shared" si="372"/>
        <v>0</v>
      </c>
      <c r="AT292" s="28">
        <f>IF((AT291+AN292+AO292)&gt;=$B$2*'SFV+BESS'!$I$9, $B$2*'SFV+BESS'!$I$9, (AT291+AN292+AO292))</f>
        <v>164.68271123214643</v>
      </c>
      <c r="AU292" s="110">
        <f t="shared" si="336"/>
        <v>0</v>
      </c>
      <c r="AZ292" s="251"/>
      <c r="BA292" s="41">
        <v>11.7916666666667</v>
      </c>
      <c r="BB292" s="33">
        <f t="shared" si="391"/>
        <v>0.19541569172195167</v>
      </c>
      <c r="BC292" s="33">
        <f>Gen_Cons_Horario!B2478</f>
        <v>0</v>
      </c>
      <c r="BD292" s="35">
        <f t="shared" si="366"/>
        <v>0.19541569172195167</v>
      </c>
      <c r="BE292" s="116">
        <f>IF(AND(BD292&gt;0,BD292*$B$4+BK291&lt;=$B$2*'SFV+BESS'!$I$9,BD292&lt;'SFV+BESS'!$I$7), BD292*$B$4, IF(AND(BD292&gt;0,BD292*$B$4+BK291&gt;$B$2*'SFV+BESS'!$I$9,BD292*$B$4&lt;'SFV+BESS'!$I$7),$B$2*'SFV+BESS'!$I$9-BK291,IF(AND(BD292&gt;0,BD292*$B$4+BK291&gt;$B$2*'SFV+BESS'!$I$9,BD292*$B$4&gt;'SFV+BESS'!$I$7,BK291&lt;$B$2*'SFV+BESS'!$I$9),$B$2*'SFV+BESS'!$I$9-BK291,IF(AND(BD292&gt;0,BD292*$B$4+BK291&lt;=$B$2*'SFV+BESS'!$I$9,BD292&gt;'SFV+BESS'!$I$7),'SFV+BESS'!$I$7,0))))</f>
        <v>0</v>
      </c>
      <c r="BF292" s="27">
        <f>IF(AND(BD292&lt;0,BK291+BD292/$B$5&gt;$H$2,-BD292/'Carga-Descarga Año'!$B$5&lt;'SFV+BESS'!$I$7),BD292/$B$5,IF(AND(BD292&lt;0,BK291+BD292/$B$5&gt;$H$2,-BD292/'Carga-Descarga Año'!$B$5&gt;'SFV+BESS'!$I$7),-'SFV+BESS'!$I$7,IF(AND(BD292&lt;0,BK291+BD292/$B$5&lt;$H$2),-MIN('SFV+BESS'!$I$7,BK291-$H$2),0)))</f>
        <v>0</v>
      </c>
      <c r="BG292" s="33"/>
      <c r="BH292" s="33">
        <f t="shared" si="373"/>
        <v>0</v>
      </c>
      <c r="BI292" s="27">
        <f t="shared" si="337"/>
        <v>0</v>
      </c>
      <c r="BJ292" s="27">
        <f t="shared" si="374"/>
        <v>0</v>
      </c>
      <c r="BK292" s="28">
        <f>IF((BK291+BE292+BF292)&gt;=$B$2*'SFV+BESS'!$I$9, $B$2*'SFV+BESS'!$I$9, (BK291+BE292+BF292))</f>
        <v>173.61249999999998</v>
      </c>
      <c r="BL292" s="110">
        <f t="shared" si="338"/>
        <v>0.19541569172195167</v>
      </c>
      <c r="BQ292" s="251"/>
      <c r="BR292" s="41">
        <v>11.7916666666667</v>
      </c>
      <c r="BS292" s="33">
        <f t="shared" si="392"/>
        <v>0</v>
      </c>
      <c r="BT292" s="33">
        <f>Gen_Cons_Horario!B3198</f>
        <v>0</v>
      </c>
      <c r="BU292" s="35">
        <f t="shared" si="367"/>
        <v>0</v>
      </c>
      <c r="BV292" s="116">
        <f>IF(AND(BU292&gt;0,BU292*$B$4+CB291&lt;=$B$2*'SFV+BESS'!$I$9,BU292&lt;'SFV+BESS'!$I$7), BU292*$B$4, IF(AND(BU292&gt;0,BU292*$B$4+CB291&gt;$B$2*'SFV+BESS'!$I$9,BU292*$B$4&lt;'SFV+BESS'!$I$7),$B$2*'SFV+BESS'!$I$9-CB291,IF(AND(BU292&gt;0,BU292*$B$4+CB291&gt;$B$2*'SFV+BESS'!$I$9,BU292*$B$4&gt;'SFV+BESS'!$I$7,CB291&lt;$B$2*'SFV+BESS'!$I$9),$B$2*'SFV+BESS'!$I$9-CB291,IF(AND(BU292&gt;0,BU292*$B$4+CB291&lt;=$B$2*'SFV+BESS'!$I$9,BU292&gt;'SFV+BESS'!$I$7),'SFV+BESS'!$I$7,0))))</f>
        <v>0</v>
      </c>
      <c r="BW292" s="27">
        <f>IF(AND(BU292&lt;0,CB291+BU292/$B$5&gt;$H$2,-BU292/'Carga-Descarga Año'!$B$5&lt;'SFV+BESS'!$I$7),BU292/$B$5,IF(AND(BU292&lt;0,CB291+BU292/$B$5&gt;$H$2,-BU292/'Carga-Descarga Año'!$B$5&gt;'SFV+BESS'!$I$7),-'SFV+BESS'!$I$7,IF(AND(BU292&lt;0,CB291+BU292/$B$5&lt;$H$2),-MIN('SFV+BESS'!$I$7,CB291-$H$2),0)))</f>
        <v>0</v>
      </c>
      <c r="BX292" s="33"/>
      <c r="BY292" s="33">
        <f t="shared" si="375"/>
        <v>0</v>
      </c>
      <c r="BZ292" s="27">
        <f t="shared" si="339"/>
        <v>0</v>
      </c>
      <c r="CA292" s="27">
        <f t="shared" si="340"/>
        <v>0</v>
      </c>
      <c r="CB292" s="28">
        <f>IF((CB291+BV292+BW292)&gt;=$B$2*'SFV+BESS'!$I$9, $B$2*'SFV+BESS'!$I$9, (CB291+BV292+BW292))</f>
        <v>173.61249999999998</v>
      </c>
      <c r="CC292" s="110">
        <f t="shared" si="341"/>
        <v>0</v>
      </c>
      <c r="CH292" s="251"/>
      <c r="CI292" s="41">
        <v>11.7916666666667</v>
      </c>
      <c r="CJ292" s="33">
        <f t="shared" si="393"/>
        <v>0</v>
      </c>
      <c r="CK292" s="33">
        <f>Gen_Cons_Horario!B3942</f>
        <v>0</v>
      </c>
      <c r="CL292" s="35">
        <f t="shared" si="368"/>
        <v>0</v>
      </c>
      <c r="CM292" s="116">
        <f>IF(AND(CL292&gt;0,CL292*$B$4+CS291&lt;=$B$2*'SFV+BESS'!$I$9,CL292&lt;'SFV+BESS'!$I$7), CL292*$B$4, IF(AND(CL292&gt;0,CL292*$B$4+CS291&gt;$B$2*'SFV+BESS'!$I$9,CL292*$B$4&lt;'SFV+BESS'!$I$7),$B$2*'SFV+BESS'!$I$9-CS291,IF(AND(CL292&gt;0,CL292*$B$4+CS291&gt;$B$2*'SFV+BESS'!$I$9,CL292*$B$4&gt;'SFV+BESS'!$I$7,CS291&lt;$B$2*'SFV+BESS'!$I$9),$B$2*'SFV+BESS'!$I$9-CS291,IF(AND(CL292&gt;0,CL292*$B$4+CS291&lt;=$B$2*'SFV+BESS'!$I$9,CL292&gt;'SFV+BESS'!$I$7),'SFV+BESS'!$I$7,0))))</f>
        <v>0</v>
      </c>
      <c r="CN292" s="27">
        <f>IF(AND(CL292&lt;0,CS291+CL292/$B$5&gt;$H$2,-CL292/'Carga-Descarga Año'!$B$5&lt;'SFV+BESS'!$I$7),CL292/$B$5,IF(AND(CL292&lt;0,CS291+CL292/$B$5&gt;$H$2,-CL292/'Carga-Descarga Año'!$B$5&gt;'SFV+BESS'!$I$7),-'SFV+BESS'!$I$7,IF(AND(CL292&lt;0,CS291+CL292/$B$5&lt;$H$2),-MIN('SFV+BESS'!$I$7,CS291-$H$2),0)))</f>
        <v>0</v>
      </c>
      <c r="CO292" s="33"/>
      <c r="CP292" s="33">
        <f t="shared" si="376"/>
        <v>0</v>
      </c>
      <c r="CQ292" s="27">
        <f t="shared" si="342"/>
        <v>0</v>
      </c>
      <c r="CR292" s="27">
        <f t="shared" si="377"/>
        <v>0</v>
      </c>
      <c r="CS292" s="28">
        <f>IF((CS291+CM292+CN292)&gt;=$B$2*'SFV+BESS'!$I$9, $B$2*'SFV+BESS'!$I$9, (CS291+CM292+CN292))</f>
        <v>173.61249999999998</v>
      </c>
      <c r="CT292" s="110">
        <f t="shared" si="343"/>
        <v>0</v>
      </c>
      <c r="CY292" s="251"/>
      <c r="CZ292" s="41">
        <v>11.7916666666667</v>
      </c>
      <c r="DA292" s="33">
        <f t="shared" si="394"/>
        <v>0</v>
      </c>
      <c r="DB292" s="33">
        <f>Gen_Cons_Horario!B4662</f>
        <v>0</v>
      </c>
      <c r="DC292" s="35">
        <f t="shared" si="359"/>
        <v>0</v>
      </c>
      <c r="DD292" s="116">
        <f>IF(AND(DC292&gt;0,DC292*$B$4+DJ291&lt;=$B$2*'SFV+BESS'!$I$9,DC292&lt;'SFV+BESS'!$I$7), DC292*$B$4, IF(AND(DC292&gt;0,DC292*$B$4+DJ291&gt;$B$2*'SFV+BESS'!$I$9,DC292*$B$4&lt;'SFV+BESS'!$I$7),$B$2*'SFV+BESS'!$I$9-DJ291,IF(AND(DC292&gt;0,DC292*$B$4+DJ291&gt;$B$2*'SFV+BESS'!$I$9,DC292*$B$4&gt;'SFV+BESS'!$I$7,DJ291&lt;$B$2*'SFV+BESS'!$I$9),$B$2*'SFV+BESS'!$I$9-DJ291,IF(AND(DC292&gt;0,DC292*$B$4+DJ291&lt;=$B$2*'SFV+BESS'!$I$9,DC292&gt;'SFV+BESS'!$I$7),'SFV+BESS'!$I$7,0))))</f>
        <v>0</v>
      </c>
      <c r="DE292" s="27">
        <f>IF(AND(DC292&lt;0,DJ291+DC292/$B$5&gt;$H$2,-DC292/'Carga-Descarga Año'!$B$5&lt;'SFV+BESS'!$I$7),DC292/$B$5,IF(AND(DC292&lt;0,DJ291+DC292/$B$5&gt;$H$2,-DC292/'Carga-Descarga Año'!$B$5&gt;'SFV+BESS'!$I$7),-'SFV+BESS'!$I$7,IF(AND(DC292&lt;0,DJ291+DC292/$B$5&lt;$H$2),-MIN('SFV+BESS'!$I$7,DJ291-$H$2),0)))</f>
        <v>0</v>
      </c>
      <c r="DF292" s="33"/>
      <c r="DG292" s="33">
        <f t="shared" si="378"/>
        <v>0</v>
      </c>
      <c r="DH292" s="27">
        <f t="shared" si="344"/>
        <v>0</v>
      </c>
      <c r="DI292" s="27">
        <f t="shared" si="345"/>
        <v>0</v>
      </c>
      <c r="DJ292" s="28">
        <f>IF((DJ291+DD292+DE292)&gt;=$B$2*'SFV+BESS'!$I$9, $B$2*'SFV+BESS'!$I$9, (DJ291+DD292+DE292))</f>
        <v>173.61249999999998</v>
      </c>
      <c r="DK292" s="110">
        <f t="shared" si="346"/>
        <v>0</v>
      </c>
      <c r="DP292" s="251"/>
      <c r="DQ292" s="41">
        <v>11.7916666666667</v>
      </c>
      <c r="DR292" s="33">
        <f t="shared" si="395"/>
        <v>0</v>
      </c>
      <c r="DS292" s="33">
        <f>Gen_Cons_Horario!B5406</f>
        <v>0</v>
      </c>
      <c r="DT292" s="35">
        <f t="shared" si="360"/>
        <v>0</v>
      </c>
      <c r="DU292" s="116">
        <f>IF(AND(DT292&gt;0,DT292*$B$4+EA291&lt;=$B$2*'SFV+BESS'!$I$9,DT292&lt;'SFV+BESS'!$I$7), DT292*$B$4, IF(AND(DT292&gt;0,DT292*$B$4+EA291&gt;$B$2*'SFV+BESS'!$I$9,DT292*$B$4&lt;'SFV+BESS'!$I$7),$B$2*'SFV+BESS'!$I$9-EA291,IF(AND(DT292&gt;0,DT292*$B$4+EA291&gt;$B$2*'SFV+BESS'!$I$9,DT292*$B$4&gt;'SFV+BESS'!$I$7,EA291&lt;$B$2*'SFV+BESS'!$I$9),$B$2*'SFV+BESS'!$I$9-EA291,IF(AND(DT292&gt;0,DT292*$B$4+EA291&lt;=$B$2*'SFV+BESS'!$I$9,DT292&gt;'SFV+BESS'!$I$7),'SFV+BESS'!$I$7,0))))</f>
        <v>0</v>
      </c>
      <c r="DV292" s="27">
        <f>IF(AND(DT292&lt;0,EA291+DT292/$B$5&gt;$H$2,-DT292/'Carga-Descarga Año'!$B$5&lt;'SFV+BESS'!$I$7),DT292/$B$5,IF(AND(DT292&lt;0,EA291+DT292/$B$5&gt;$H$2,-DT292/'Carga-Descarga Año'!$B$5&gt;'SFV+BESS'!$I$7),-'SFV+BESS'!$I$7,IF(AND(DT292&lt;0,EA291+DT292/$B$5&lt;$H$2),-MIN('SFV+BESS'!$I$7,EA291-$H$2),0)))</f>
        <v>0</v>
      </c>
      <c r="DW292" s="33"/>
      <c r="DX292" s="33">
        <f t="shared" si="379"/>
        <v>0</v>
      </c>
      <c r="DY292" s="27">
        <f t="shared" si="347"/>
        <v>0</v>
      </c>
      <c r="DZ292" s="27">
        <f t="shared" si="380"/>
        <v>0</v>
      </c>
      <c r="EA292" s="28">
        <f>IF((EA291+DU292+DV292)&gt;=$B$2*'SFV+BESS'!$I$9, $B$2*'SFV+BESS'!$I$9, (EA291+DU292+DV292))</f>
        <v>173.61249999999998</v>
      </c>
      <c r="EB292" s="110">
        <f t="shared" si="348"/>
        <v>0</v>
      </c>
      <c r="EG292" s="251"/>
      <c r="EH292" s="41">
        <v>11.7916666666667</v>
      </c>
      <c r="EI292" s="33">
        <f t="shared" si="396"/>
        <v>9.0697756845593993</v>
      </c>
      <c r="EJ292" s="33">
        <f>Gen_Cons_Horario!B6150</f>
        <v>0</v>
      </c>
      <c r="EK292" s="35">
        <f t="shared" si="361"/>
        <v>9.0697756845593993</v>
      </c>
      <c r="EL292" s="116">
        <f>IF(AND(EK292&gt;0,EK292*$B$4+ER291&lt;=$B$2*'SFV+BESS'!$I$9,EK292&lt;'SFV+BESS'!$I$7), EK292*$B$4, IF(AND(EK292&gt;0,EK292*$B$4+ER291&gt;$B$2*'SFV+BESS'!$I$9,EK292*$B$4&lt;'SFV+BESS'!$I$7),$B$2*'SFV+BESS'!$I$9-ER291,IF(AND(EK292&gt;0,EK292*$B$4+ER291&gt;$B$2*'SFV+BESS'!$I$9,EK292*$B$4&gt;'SFV+BESS'!$I$7,ER291&lt;$B$2*'SFV+BESS'!$I$9),$B$2*'SFV+BESS'!$I$9-ER291,IF(AND(EK292&gt;0,EK292*$B$4+ER291&lt;=$B$2*'SFV+BESS'!$I$9,EK292&gt;'SFV+BESS'!$I$7),'SFV+BESS'!$I$7,0))))</f>
        <v>0</v>
      </c>
      <c r="EM292" s="27">
        <f>IF(AND(EK292&lt;0,ER291+EK292/$B$5&gt;$H$2,-EK292/'Carga-Descarga Año'!$B$5&lt;'SFV+BESS'!$I$7),EK292/$B$5,IF(AND(EK292&lt;0,ER291+EK292/$B$5&gt;$H$2,-EK292/'Carga-Descarga Año'!$B$5&gt;'SFV+BESS'!$I$7),-'SFV+BESS'!$I$7,IF(AND(EK292&lt;0,ER291+EK292/$B$5&lt;$H$2),-MIN('SFV+BESS'!$I$7,ER291-$H$2),0)))</f>
        <v>0</v>
      </c>
      <c r="EN292" s="33"/>
      <c r="EO292" s="33">
        <f t="shared" si="381"/>
        <v>0</v>
      </c>
      <c r="EP292" s="27">
        <f t="shared" si="349"/>
        <v>0</v>
      </c>
      <c r="EQ292" s="27">
        <f t="shared" si="382"/>
        <v>0</v>
      </c>
      <c r="ER292" s="28">
        <f>IF((ER291+EL292+EM292)&gt;=$B$2*'SFV+BESS'!$I$9, $B$2*'SFV+BESS'!$I$9, (ER291+EL292+EM292))</f>
        <v>173.61249999999998</v>
      </c>
      <c r="ES292" s="110">
        <f t="shared" si="350"/>
        <v>9.0697756845593993</v>
      </c>
      <c r="EX292" s="251"/>
      <c r="EY292" s="41">
        <v>11.7916666666667</v>
      </c>
      <c r="EZ292" s="33">
        <f t="shared" si="397"/>
        <v>26.14792669163916</v>
      </c>
      <c r="FA292" s="33">
        <f>Gen_Cons_Horario!B6870</f>
        <v>0</v>
      </c>
      <c r="FB292" s="35">
        <f t="shared" si="362"/>
        <v>26.14792669163916</v>
      </c>
      <c r="FC292" s="116">
        <f>IF(AND(FB292&gt;0,FB292*$B$4+FI291&lt;=$B$2*'SFV+BESS'!$I$9,FB292&lt;'SFV+BESS'!$I$7), FB292*$B$4, IF(AND(FB292&gt;0,FB292*$B$4+FI291&gt;$B$2*'SFV+BESS'!$I$9,FB292*$B$4&lt;'SFV+BESS'!$I$7),$B$2*'SFV+BESS'!$I$9-FI291,IF(AND(FB292&gt;0,FB292*$B$4+FI291&gt;$B$2*'SFV+BESS'!$I$9,FB292*$B$4&gt;'SFV+BESS'!$I$7,FI291&lt;$B$2*'SFV+BESS'!$I$9),$B$2*'SFV+BESS'!$I$9-FI291,IF(AND(FB292&gt;0,FB292*$B$4+FI291&lt;=$B$2*'SFV+BESS'!$I$9,FB292&gt;'SFV+BESS'!$I$7),'SFV+BESS'!$I$7,0))))</f>
        <v>0</v>
      </c>
      <c r="FD292" s="27">
        <f>IF(AND(FB292&lt;0,FI291+FB292/$B$5&gt;$H$2,-FB292/'Carga-Descarga Año'!$B$5&lt;'SFV+BESS'!$I$7),FB292/$B$5,IF(AND(FB292&lt;0,FI291+FB292/$B$5&gt;$H$2,-FB292/'Carga-Descarga Año'!$B$5&gt;'SFV+BESS'!$I$7),-'SFV+BESS'!$I$7,IF(AND(FB292&lt;0,FI291+FB292/$B$5&lt;$H$2),-MIN('SFV+BESS'!$I$7,FI291-$H$2),0)))</f>
        <v>0</v>
      </c>
      <c r="FE292" s="33"/>
      <c r="FF292" s="33">
        <f t="shared" si="383"/>
        <v>0</v>
      </c>
      <c r="FG292" s="27">
        <f t="shared" si="351"/>
        <v>0</v>
      </c>
      <c r="FH292" s="27">
        <f t="shared" si="384"/>
        <v>0</v>
      </c>
      <c r="FI292" s="28">
        <f>IF((FI291+FC292+FD292)&gt;=$B$2*'SFV+BESS'!$I$9, $B$2*'SFV+BESS'!$I$9, (FI291+FC292+FD292))</f>
        <v>173.61249999999998</v>
      </c>
      <c r="FJ292" s="110">
        <f t="shared" si="352"/>
        <v>26.14792669163916</v>
      </c>
      <c r="FO292" s="251"/>
      <c r="FP292" s="41">
        <v>11.7916666666667</v>
      </c>
      <c r="FQ292" s="33">
        <f t="shared" si="398"/>
        <v>59.231799525485236</v>
      </c>
      <c r="FR292" s="33">
        <f>Gen_Cons_Horario!B7614</f>
        <v>0</v>
      </c>
      <c r="FS292" s="35">
        <f t="shared" si="363"/>
        <v>59.231799525485236</v>
      </c>
      <c r="FT292" s="116">
        <f>IF(AND(FS292&gt;0,FS292*$B$4+FZ291&lt;=$B$2*'SFV+BESS'!$I$9,FS292&lt;'SFV+BESS'!$I$7), FS292*$B$4, IF(AND(FS292&gt;0,FS292*$B$4+FZ291&gt;$B$2*'SFV+BESS'!$I$9,FS292*$B$4&lt;'SFV+BESS'!$I$7),$B$2*'SFV+BESS'!$I$9-FZ291,IF(AND(FS292&gt;0,FS292*$B$4+FZ291&gt;$B$2*'SFV+BESS'!$I$9,FS292*$B$4&gt;'SFV+BESS'!$I$7,FZ291&lt;$B$2*'SFV+BESS'!$I$9),$B$2*'SFV+BESS'!$I$9-FZ291,IF(AND(FS292&gt;0,FS292*$B$4+FZ291&lt;=$B$2*'SFV+BESS'!$I$9,FS292&gt;'SFV+BESS'!$I$7),'SFV+BESS'!$I$7,0))))</f>
        <v>0</v>
      </c>
      <c r="FU292" s="27">
        <f>IF(AND(FS292&lt;0,FZ291+FS292/$B$5&gt;$H$2,-FS292/'Carga-Descarga Año'!$B$5&lt;'SFV+BESS'!$I$7),FS292/$B$5,IF(AND(FS292&lt;0,FZ291+FS292/$B$5&gt;$H$2,-FS292/'Carga-Descarga Año'!$B$5&gt;'SFV+BESS'!$I$7),-'SFV+BESS'!$I$7,IF(AND(FS292&lt;0,FZ291+FS292/$B$5&lt;$H$2),-MIN('SFV+BESS'!$I$7,FZ291-$H$2),0)))</f>
        <v>0</v>
      </c>
      <c r="FV292" s="33"/>
      <c r="FW292" s="33">
        <f t="shared" si="385"/>
        <v>0</v>
      </c>
      <c r="FX292" s="27">
        <f t="shared" si="353"/>
        <v>0</v>
      </c>
      <c r="FY292" s="27">
        <f t="shared" si="386"/>
        <v>0</v>
      </c>
      <c r="FZ292" s="28">
        <f>IF((FZ291+FT292+FU292)&gt;=$B$2*'SFV+BESS'!$I$9, $B$2*'SFV+BESS'!$I$9, (FZ291+FT292+FU292))</f>
        <v>173.61249999999998</v>
      </c>
      <c r="GA292" s="110">
        <f t="shared" si="354"/>
        <v>59.231799525485236</v>
      </c>
      <c r="GF292" s="251"/>
      <c r="GG292" s="41">
        <v>11.7916666666667</v>
      </c>
      <c r="GH292" s="33">
        <f t="shared" si="399"/>
        <v>72.477839404150572</v>
      </c>
      <c r="GI292" s="33">
        <f>Gen_Cons_Horario!B8334</f>
        <v>0</v>
      </c>
      <c r="GJ292" s="35">
        <f t="shared" si="369"/>
        <v>72.477839404150572</v>
      </c>
      <c r="GK292" s="116">
        <f>IF(AND(GJ292&gt;0,GJ292*$B$4+GQ291&lt;=$B$2*'SFV+BESS'!$I$9,GJ292&lt;'SFV+BESS'!$I$7), GJ292*$B$4, IF(AND(GJ292&gt;0,GJ292*$B$4+GQ291&gt;$B$2*'SFV+BESS'!$I$9,GJ292*$B$4&lt;'SFV+BESS'!$I$7),$B$2*'SFV+BESS'!$I$9-GQ291,IF(AND(GJ292&gt;0,GJ292*$B$4+GQ291&gt;$B$2*'SFV+BESS'!$I$9,GJ292*$B$4&gt;'SFV+BESS'!$I$7,GQ291&lt;$B$2*'SFV+BESS'!$I$9),$B$2*'SFV+BESS'!$I$9-GQ291,IF(AND(GJ292&gt;0,GJ292*$B$4+GQ291&lt;=$B$2*'SFV+BESS'!$I$9,GJ292&gt;'SFV+BESS'!$I$7),'SFV+BESS'!$I$7,0))))</f>
        <v>0</v>
      </c>
      <c r="GL292" s="27">
        <f>IF(AND(GJ292&lt;0,GQ291+GJ292/$B$5&gt;$H$2,-GJ292/'Carga-Descarga Año'!$B$5&lt;'SFV+BESS'!$I$7),GJ292/$B$5,IF(AND(GJ292&lt;0,GQ291+GJ292/$B$5&gt;$H$2,-GJ292/'Carga-Descarga Año'!$B$5&gt;'SFV+BESS'!$I$7),-'SFV+BESS'!$I$7,IF(AND(GJ292&lt;0,GQ291+GJ292/$B$5&lt;$H$2),-MIN('SFV+BESS'!$I$7,GQ291-$H$2),0)))</f>
        <v>0</v>
      </c>
      <c r="GM292" s="33"/>
      <c r="GN292" s="33">
        <f t="shared" si="387"/>
        <v>0</v>
      </c>
      <c r="GO292" s="27">
        <f t="shared" si="355"/>
        <v>0</v>
      </c>
      <c r="GP292" s="27">
        <f t="shared" si="388"/>
        <v>0</v>
      </c>
      <c r="GQ292" s="28">
        <f>IF((GQ291+GK292+GL292)&gt;=$B$2*'SFV+BESS'!$I$9, $B$2*'SFV+BESS'!$I$9, (GQ291+GK292+GL292))</f>
        <v>173.61249999999998</v>
      </c>
      <c r="GR292" s="110">
        <f t="shared" si="356"/>
        <v>72.477839404150572</v>
      </c>
    </row>
    <row r="293" spans="1:200">
      <c r="A293" s="249"/>
      <c r="B293" s="41">
        <v>11.8333333333333</v>
      </c>
      <c r="C293" s="38">
        <f t="shared" si="370"/>
        <v>27.350926011209655</v>
      </c>
      <c r="D293" s="2">
        <f>Gen_Cons_Horario!B319</f>
        <v>0</v>
      </c>
      <c r="E293" s="140">
        <f t="shared" si="328"/>
        <v>27.350926011209655</v>
      </c>
      <c r="F293" s="116">
        <f>IF(AND(E293&gt;0,E293*$B$4+L292&lt;=$B$2*'SFV+BESS'!$I$9,E293&lt;'SFV+BESS'!$I$7), E293*$B$4, IF(AND(E293&gt;0,E293*$B$4+L292&gt;$B$2*'SFV+BESS'!$I$9,E293*$B$4&lt;'SFV+BESS'!$I$7),$B$2*'SFV+BESS'!$I$9-L292,IF(AND(E293&gt;0,E293*$B$4+L292&gt;$B$2*'SFV+BESS'!$I$9,E293*$B$4&gt;'SFV+BESS'!$I$7,L292&lt;$B$2*'SFV+BESS'!$I$9),$B$2*'SFV+BESS'!$I$9-L292,IF(AND(E293&gt;0,E293*$B$4+L292&lt;=$B$2*'SFV+BESS'!$I$9,E293&gt;'SFV+BESS'!$I$7),'SFV+BESS'!$I$7,0))))</f>
        <v>0</v>
      </c>
      <c r="G293" s="27">
        <f>IF(AND(E293&lt;0,L292+E293/$B$5&gt;$H$2,-E293/'Carga-Descarga Año'!$B$5&lt;'SFV+BESS'!$I$7),E293/$B$5,IF(AND(E293&lt;0,L292+E293/$B$5&gt;$H$2,-E293/'Carga-Descarga Año'!$B$5&gt;'SFV+BESS'!$I$7),-'SFV+BESS'!$I$7,IF(AND(E293&lt;0,L292+E293/$B$5&lt;$H$2),-MIN('SFV+BESS'!$I$7,L292-$H$2),0)))</f>
        <v>0</v>
      </c>
      <c r="I293" s="38">
        <f t="shared" si="329"/>
        <v>0</v>
      </c>
      <c r="J293" s="27">
        <f t="shared" si="331"/>
        <v>0</v>
      </c>
      <c r="K293" s="27">
        <f t="shared" si="330"/>
        <v>0</v>
      </c>
      <c r="L293" s="28">
        <f>IF((L292+F293+G293)&gt;=$B$2*'SFV+BESS'!$I$9, $B$2*'SFV+BESS'!$I$9, (L292+F293+G293))</f>
        <v>173.61249999999998</v>
      </c>
      <c r="M293" s="110">
        <f t="shared" si="332"/>
        <v>27.350926011209655</v>
      </c>
      <c r="R293" s="251"/>
      <c r="S293" s="41">
        <v>11.8333333333333</v>
      </c>
      <c r="T293" s="2">
        <f t="shared" si="389"/>
        <v>9.3267324901157203</v>
      </c>
      <c r="U293" s="2">
        <f>Gen_Cons_Horario!B1063</f>
        <v>0</v>
      </c>
      <c r="V293" s="35">
        <f t="shared" si="364"/>
        <v>9.3267324901157203</v>
      </c>
      <c r="W293" s="116">
        <f>IF(AND(V293&gt;0,V293*$B$4+AC292&lt;=$B$2*'SFV+BESS'!$I$9,V293&lt;'SFV+BESS'!$I$7), V293*$B$4, IF(AND(V293&gt;0,V293*$B$4+AC292&gt;$B$2*'SFV+BESS'!$I$9,V293*$B$4&lt;'SFV+BESS'!$I$7),$B$2*'SFV+BESS'!$I$9-AC292,IF(AND(V293&gt;0,V293*$B$4+AC292&gt;$B$2*'SFV+BESS'!$I$9,V293*$B$4&gt;'SFV+BESS'!$I$7,AC292&lt;$B$2*'SFV+BESS'!$I$9),$B$2*'SFV+BESS'!$I$9-AC292,IF(AND(V293&gt;0,V293*$B$4+AC292&lt;=$B$2*'SFV+BESS'!$I$9,V293&gt;'SFV+BESS'!$I$7),'SFV+BESS'!$I$7,0))))</f>
        <v>0</v>
      </c>
      <c r="X293" s="27">
        <f>IF(AND(V293&lt;0,AC292+V293/$B$5&gt;$H$2,-V293/'Carga-Descarga Año'!$B$5&lt;'SFV+BESS'!$I$7),V293/$B$5,IF(AND(V293&lt;0,AC292+V293/$B$5&gt;$H$2,-V293/'Carga-Descarga Año'!$B$5&gt;'SFV+BESS'!$I$7),-'SFV+BESS'!$I$7,IF(AND(V293&lt;0,AC292+V293/$B$5&lt;$H$2),-MIN('SFV+BESS'!$I$7,AC292-$H$2),0)))</f>
        <v>0</v>
      </c>
      <c r="Z293" s="33">
        <f t="shared" si="358"/>
        <v>0</v>
      </c>
      <c r="AA293" s="27">
        <f t="shared" si="333"/>
        <v>0</v>
      </c>
      <c r="AB293" s="27">
        <f t="shared" si="357"/>
        <v>0</v>
      </c>
      <c r="AC293" s="28">
        <f>IF((AC292+W293+X293)&gt;=$B$2*'SFV+BESS'!$I$9, $B$2*'SFV+BESS'!$I$9, (AC292+W293+X293))</f>
        <v>173.61249999999998</v>
      </c>
      <c r="AD293" s="110">
        <f t="shared" si="334"/>
        <v>9.3267324901157203</v>
      </c>
      <c r="AI293" s="251"/>
      <c r="AJ293" s="41">
        <v>11.8333333333333</v>
      </c>
      <c r="AK293" s="52">
        <f t="shared" si="390"/>
        <v>0</v>
      </c>
      <c r="AL293" s="33">
        <f>Gen_Cons_Horario!B1735</f>
        <v>22.371000000000002</v>
      </c>
      <c r="AM293" s="35">
        <f t="shared" si="365"/>
        <v>-22.371000000000002</v>
      </c>
      <c r="AN293" s="116">
        <f>IF(AND(AM293&gt;0,AM293*$B$4+AT292&lt;=$B$2*'SFV+BESS'!$I$9,AM293&lt;'SFV+BESS'!$I$7), AM293*$B$4, IF(AND(AM293&gt;0,AM293*$B$4+AT292&gt;$B$2*'SFV+BESS'!$I$9,AM293*$B$4&lt;'SFV+BESS'!$I$7),$B$2*'SFV+BESS'!$I$9-AT292,IF(AND(AM293&gt;0,AM293*$B$4+AT292&gt;$B$2*'SFV+BESS'!$I$9,AM293*$B$4&gt;'SFV+BESS'!$I$7,AT292&lt;$B$2*'SFV+BESS'!$I$9),$B$2*'SFV+BESS'!$I$9-AT292,IF(AND(AM293&gt;0,AM293*$B$4+AT292&lt;=$B$2*'SFV+BESS'!$I$9,AM293&gt;'SFV+BESS'!$I$7),'SFV+BESS'!$I$7,0))))</f>
        <v>0</v>
      </c>
      <c r="AO293" s="27">
        <f>IF(AND(AM293&lt;0,AT292+AM293/$B$5&gt;$H$2,-AM293/'Carga-Descarga Año'!$B$5&lt;'SFV+BESS'!$I$7),AM293/$B$5,IF(AND(AM293&lt;0,AT292+AM293/$B$5&gt;$H$2,-AM293/'Carga-Descarga Año'!$B$5&gt;'SFV+BESS'!$I$7),-'SFV+BESS'!$I$7,IF(AND(AM293&lt;0,AT292+AM293/$B$5&lt;$H$2),-MIN('SFV+BESS'!$I$7,AT292-$H$2),0)))</f>
        <v>-23.548421052631582</v>
      </c>
      <c r="AP293" s="33"/>
      <c r="AQ293" s="33">
        <f t="shared" si="371"/>
        <v>0</v>
      </c>
      <c r="AR293" s="27">
        <f t="shared" si="335"/>
        <v>22.371000000000002</v>
      </c>
      <c r="AS293" s="27">
        <f t="shared" si="372"/>
        <v>0</v>
      </c>
      <c r="AT293" s="28">
        <f>IF((AT292+AN293+AO293)&gt;=$B$2*'SFV+BESS'!$I$9, $B$2*'SFV+BESS'!$I$9, (AT292+AN293+AO293))</f>
        <v>141.13429017951484</v>
      </c>
      <c r="AU293" s="110">
        <f t="shared" si="336"/>
        <v>0</v>
      </c>
      <c r="AZ293" s="251"/>
      <c r="BA293" s="41">
        <v>11.8333333333333</v>
      </c>
      <c r="BB293" s="33">
        <f t="shared" si="391"/>
        <v>0</v>
      </c>
      <c r="BC293" s="33">
        <f>Gen_Cons_Horario!B2479</f>
        <v>0</v>
      </c>
      <c r="BD293" s="35">
        <f t="shared" si="366"/>
        <v>0</v>
      </c>
      <c r="BE293" s="116">
        <f>IF(AND(BD293&gt;0,BD293*$B$4+BK292&lt;=$B$2*'SFV+BESS'!$I$9,BD293&lt;'SFV+BESS'!$I$7), BD293*$B$4, IF(AND(BD293&gt;0,BD293*$B$4+BK292&gt;$B$2*'SFV+BESS'!$I$9,BD293*$B$4&lt;'SFV+BESS'!$I$7),$B$2*'SFV+BESS'!$I$9-BK292,IF(AND(BD293&gt;0,BD293*$B$4+BK292&gt;$B$2*'SFV+BESS'!$I$9,BD293*$B$4&gt;'SFV+BESS'!$I$7,BK292&lt;$B$2*'SFV+BESS'!$I$9),$B$2*'SFV+BESS'!$I$9-BK292,IF(AND(BD293&gt;0,BD293*$B$4+BK292&lt;=$B$2*'SFV+BESS'!$I$9,BD293&gt;'SFV+BESS'!$I$7),'SFV+BESS'!$I$7,0))))</f>
        <v>0</v>
      </c>
      <c r="BF293" s="27">
        <f>IF(AND(BD293&lt;0,BK292+BD293/$B$5&gt;$H$2,-BD293/'Carga-Descarga Año'!$B$5&lt;'SFV+BESS'!$I$7),BD293/$B$5,IF(AND(BD293&lt;0,BK292+BD293/$B$5&gt;$H$2,-BD293/'Carga-Descarga Año'!$B$5&gt;'SFV+BESS'!$I$7),-'SFV+BESS'!$I$7,IF(AND(BD293&lt;0,BK292+BD293/$B$5&lt;$H$2),-MIN('SFV+BESS'!$I$7,BK292-$H$2),0)))</f>
        <v>0</v>
      </c>
      <c r="BG293" s="33"/>
      <c r="BH293" s="33">
        <f t="shared" si="373"/>
        <v>0</v>
      </c>
      <c r="BI293" s="27">
        <f t="shared" si="337"/>
        <v>0</v>
      </c>
      <c r="BJ293" s="27">
        <f t="shared" si="374"/>
        <v>0</v>
      </c>
      <c r="BK293" s="28">
        <f>IF((BK292+BE293+BF293)&gt;=$B$2*'SFV+BESS'!$I$9, $B$2*'SFV+BESS'!$I$9, (BK292+BE293+BF293))</f>
        <v>173.61249999999998</v>
      </c>
      <c r="BL293" s="110">
        <f t="shared" si="338"/>
        <v>0</v>
      </c>
      <c r="BQ293" s="251"/>
      <c r="BR293" s="41">
        <v>11.8333333333333</v>
      </c>
      <c r="BS293" s="33">
        <f t="shared" si="392"/>
        <v>0</v>
      </c>
      <c r="BT293" s="33">
        <f>Gen_Cons_Horario!B3199</f>
        <v>0</v>
      </c>
      <c r="BU293" s="35">
        <f t="shared" si="367"/>
        <v>0</v>
      </c>
      <c r="BV293" s="116">
        <f>IF(AND(BU293&gt;0,BU293*$B$4+CB292&lt;=$B$2*'SFV+BESS'!$I$9,BU293&lt;'SFV+BESS'!$I$7), BU293*$B$4, IF(AND(BU293&gt;0,BU293*$B$4+CB292&gt;$B$2*'SFV+BESS'!$I$9,BU293*$B$4&lt;'SFV+BESS'!$I$7),$B$2*'SFV+BESS'!$I$9-CB292,IF(AND(BU293&gt;0,BU293*$B$4+CB292&gt;$B$2*'SFV+BESS'!$I$9,BU293*$B$4&gt;'SFV+BESS'!$I$7,CB292&lt;$B$2*'SFV+BESS'!$I$9),$B$2*'SFV+BESS'!$I$9-CB292,IF(AND(BU293&gt;0,BU293*$B$4+CB292&lt;=$B$2*'SFV+BESS'!$I$9,BU293&gt;'SFV+BESS'!$I$7),'SFV+BESS'!$I$7,0))))</f>
        <v>0</v>
      </c>
      <c r="BW293" s="27">
        <f>IF(AND(BU293&lt;0,CB292+BU293/$B$5&gt;$H$2,-BU293/'Carga-Descarga Año'!$B$5&lt;'SFV+BESS'!$I$7),BU293/$B$5,IF(AND(BU293&lt;0,CB292+BU293/$B$5&gt;$H$2,-BU293/'Carga-Descarga Año'!$B$5&gt;'SFV+BESS'!$I$7),-'SFV+BESS'!$I$7,IF(AND(BU293&lt;0,CB292+BU293/$B$5&lt;$H$2),-MIN('SFV+BESS'!$I$7,CB292-$H$2),0)))</f>
        <v>0</v>
      </c>
      <c r="BX293" s="33"/>
      <c r="BY293" s="33">
        <f t="shared" si="375"/>
        <v>0</v>
      </c>
      <c r="BZ293" s="27">
        <f t="shared" si="339"/>
        <v>0</v>
      </c>
      <c r="CA293" s="27">
        <f t="shared" si="340"/>
        <v>0</v>
      </c>
      <c r="CB293" s="28">
        <f>IF((CB292+BV293+BW293)&gt;=$B$2*'SFV+BESS'!$I$9, $B$2*'SFV+BESS'!$I$9, (CB292+BV293+BW293))</f>
        <v>173.61249999999998</v>
      </c>
      <c r="CC293" s="110">
        <f t="shared" si="341"/>
        <v>0</v>
      </c>
      <c r="CH293" s="251"/>
      <c r="CI293" s="41">
        <v>11.8333333333333</v>
      </c>
      <c r="CJ293" s="33">
        <f t="shared" si="393"/>
        <v>0</v>
      </c>
      <c r="CK293" s="33">
        <f>Gen_Cons_Horario!B3943</f>
        <v>0</v>
      </c>
      <c r="CL293" s="35">
        <f t="shared" si="368"/>
        <v>0</v>
      </c>
      <c r="CM293" s="116">
        <f>IF(AND(CL293&gt;0,CL293*$B$4+CS292&lt;=$B$2*'SFV+BESS'!$I$9,CL293&lt;'SFV+BESS'!$I$7), CL293*$B$4, IF(AND(CL293&gt;0,CL293*$B$4+CS292&gt;$B$2*'SFV+BESS'!$I$9,CL293*$B$4&lt;'SFV+BESS'!$I$7),$B$2*'SFV+BESS'!$I$9-CS292,IF(AND(CL293&gt;0,CL293*$B$4+CS292&gt;$B$2*'SFV+BESS'!$I$9,CL293*$B$4&gt;'SFV+BESS'!$I$7,CS292&lt;$B$2*'SFV+BESS'!$I$9),$B$2*'SFV+BESS'!$I$9-CS292,IF(AND(CL293&gt;0,CL293*$B$4+CS292&lt;=$B$2*'SFV+BESS'!$I$9,CL293&gt;'SFV+BESS'!$I$7),'SFV+BESS'!$I$7,0))))</f>
        <v>0</v>
      </c>
      <c r="CN293" s="27">
        <f>IF(AND(CL293&lt;0,CS292+CL293/$B$5&gt;$H$2,-CL293/'Carga-Descarga Año'!$B$5&lt;'SFV+BESS'!$I$7),CL293/$B$5,IF(AND(CL293&lt;0,CS292+CL293/$B$5&gt;$H$2,-CL293/'Carga-Descarga Año'!$B$5&gt;'SFV+BESS'!$I$7),-'SFV+BESS'!$I$7,IF(AND(CL293&lt;0,CS292+CL293/$B$5&lt;$H$2),-MIN('SFV+BESS'!$I$7,CS292-$H$2),0)))</f>
        <v>0</v>
      </c>
      <c r="CO293" s="33"/>
      <c r="CP293" s="33">
        <f t="shared" si="376"/>
        <v>0</v>
      </c>
      <c r="CQ293" s="27">
        <f t="shared" si="342"/>
        <v>0</v>
      </c>
      <c r="CR293" s="27">
        <f t="shared" si="377"/>
        <v>0</v>
      </c>
      <c r="CS293" s="28">
        <f>IF((CS292+CM293+CN293)&gt;=$B$2*'SFV+BESS'!$I$9, $B$2*'SFV+BESS'!$I$9, (CS292+CM293+CN293))</f>
        <v>173.61249999999998</v>
      </c>
      <c r="CT293" s="110">
        <f t="shared" si="343"/>
        <v>0</v>
      </c>
      <c r="CY293" s="251"/>
      <c r="CZ293" s="41">
        <v>11.8333333333333</v>
      </c>
      <c r="DA293" s="33">
        <f t="shared" si="394"/>
        <v>0</v>
      </c>
      <c r="DB293" s="33">
        <f>Gen_Cons_Horario!B4663</f>
        <v>0</v>
      </c>
      <c r="DC293" s="35">
        <f t="shared" si="359"/>
        <v>0</v>
      </c>
      <c r="DD293" s="116">
        <f>IF(AND(DC293&gt;0,DC293*$B$4+DJ292&lt;=$B$2*'SFV+BESS'!$I$9,DC293&lt;'SFV+BESS'!$I$7), DC293*$B$4, IF(AND(DC293&gt;0,DC293*$B$4+DJ292&gt;$B$2*'SFV+BESS'!$I$9,DC293*$B$4&lt;'SFV+BESS'!$I$7),$B$2*'SFV+BESS'!$I$9-DJ292,IF(AND(DC293&gt;0,DC293*$B$4+DJ292&gt;$B$2*'SFV+BESS'!$I$9,DC293*$B$4&gt;'SFV+BESS'!$I$7,DJ292&lt;$B$2*'SFV+BESS'!$I$9),$B$2*'SFV+BESS'!$I$9-DJ292,IF(AND(DC293&gt;0,DC293*$B$4+DJ292&lt;=$B$2*'SFV+BESS'!$I$9,DC293&gt;'SFV+BESS'!$I$7),'SFV+BESS'!$I$7,0))))</f>
        <v>0</v>
      </c>
      <c r="DE293" s="27">
        <f>IF(AND(DC293&lt;0,DJ292+DC293/$B$5&gt;$H$2,-DC293/'Carga-Descarga Año'!$B$5&lt;'SFV+BESS'!$I$7),DC293/$B$5,IF(AND(DC293&lt;0,DJ292+DC293/$B$5&gt;$H$2,-DC293/'Carga-Descarga Año'!$B$5&gt;'SFV+BESS'!$I$7),-'SFV+BESS'!$I$7,IF(AND(DC293&lt;0,DJ292+DC293/$B$5&lt;$H$2),-MIN('SFV+BESS'!$I$7,DJ292-$H$2),0)))</f>
        <v>0</v>
      </c>
      <c r="DF293" s="33"/>
      <c r="DG293" s="33">
        <f t="shared" si="378"/>
        <v>0</v>
      </c>
      <c r="DH293" s="27">
        <f t="shared" si="344"/>
        <v>0</v>
      </c>
      <c r="DI293" s="27">
        <f t="shared" si="345"/>
        <v>0</v>
      </c>
      <c r="DJ293" s="28">
        <f>IF((DJ292+DD293+DE293)&gt;=$B$2*'SFV+BESS'!$I$9, $B$2*'SFV+BESS'!$I$9, (DJ292+DD293+DE293))</f>
        <v>173.61249999999998</v>
      </c>
      <c r="DK293" s="110">
        <f t="shared" si="346"/>
        <v>0</v>
      </c>
      <c r="DP293" s="251"/>
      <c r="DQ293" s="41">
        <v>11.8333333333333</v>
      </c>
      <c r="DR293" s="33">
        <f t="shared" si="395"/>
        <v>0</v>
      </c>
      <c r="DS293" s="33">
        <f>Gen_Cons_Horario!B5407</f>
        <v>0</v>
      </c>
      <c r="DT293" s="35">
        <f t="shared" si="360"/>
        <v>0</v>
      </c>
      <c r="DU293" s="116">
        <f>IF(AND(DT293&gt;0,DT293*$B$4+EA292&lt;=$B$2*'SFV+BESS'!$I$9,DT293&lt;'SFV+BESS'!$I$7), DT293*$B$4, IF(AND(DT293&gt;0,DT293*$B$4+EA292&gt;$B$2*'SFV+BESS'!$I$9,DT293*$B$4&lt;'SFV+BESS'!$I$7),$B$2*'SFV+BESS'!$I$9-EA292,IF(AND(DT293&gt;0,DT293*$B$4+EA292&gt;$B$2*'SFV+BESS'!$I$9,DT293*$B$4&gt;'SFV+BESS'!$I$7,EA292&lt;$B$2*'SFV+BESS'!$I$9),$B$2*'SFV+BESS'!$I$9-EA292,IF(AND(DT293&gt;0,DT293*$B$4+EA292&lt;=$B$2*'SFV+BESS'!$I$9,DT293&gt;'SFV+BESS'!$I$7),'SFV+BESS'!$I$7,0))))</f>
        <v>0</v>
      </c>
      <c r="DV293" s="27">
        <f>IF(AND(DT293&lt;0,EA292+DT293/$B$5&gt;$H$2,-DT293/'Carga-Descarga Año'!$B$5&lt;'SFV+BESS'!$I$7),DT293/$B$5,IF(AND(DT293&lt;0,EA292+DT293/$B$5&gt;$H$2,-DT293/'Carga-Descarga Año'!$B$5&gt;'SFV+BESS'!$I$7),-'SFV+BESS'!$I$7,IF(AND(DT293&lt;0,EA292+DT293/$B$5&lt;$H$2),-MIN('SFV+BESS'!$I$7,EA292-$H$2),0)))</f>
        <v>0</v>
      </c>
      <c r="DW293" s="33"/>
      <c r="DX293" s="33">
        <f t="shared" si="379"/>
        <v>0</v>
      </c>
      <c r="DY293" s="27">
        <f t="shared" si="347"/>
        <v>0</v>
      </c>
      <c r="DZ293" s="27">
        <f t="shared" si="380"/>
        <v>0</v>
      </c>
      <c r="EA293" s="28">
        <f>IF((EA292+DU293+DV293)&gt;=$B$2*'SFV+BESS'!$I$9, $B$2*'SFV+BESS'!$I$9, (EA292+DU293+DV293))</f>
        <v>173.61249999999998</v>
      </c>
      <c r="EB293" s="110">
        <f t="shared" si="348"/>
        <v>0</v>
      </c>
      <c r="EG293" s="251"/>
      <c r="EH293" s="41">
        <v>11.8333333333333</v>
      </c>
      <c r="EI293" s="33">
        <f t="shared" si="396"/>
        <v>0</v>
      </c>
      <c r="EJ293" s="33">
        <f>Gen_Cons_Horario!B6151</f>
        <v>0</v>
      </c>
      <c r="EK293" s="35">
        <f t="shared" si="361"/>
        <v>0</v>
      </c>
      <c r="EL293" s="116">
        <f>IF(AND(EK293&gt;0,EK293*$B$4+ER292&lt;=$B$2*'SFV+BESS'!$I$9,EK293&lt;'SFV+BESS'!$I$7), EK293*$B$4, IF(AND(EK293&gt;0,EK293*$B$4+ER292&gt;$B$2*'SFV+BESS'!$I$9,EK293*$B$4&lt;'SFV+BESS'!$I$7),$B$2*'SFV+BESS'!$I$9-ER292,IF(AND(EK293&gt;0,EK293*$B$4+ER292&gt;$B$2*'SFV+BESS'!$I$9,EK293*$B$4&gt;'SFV+BESS'!$I$7,ER292&lt;$B$2*'SFV+BESS'!$I$9),$B$2*'SFV+BESS'!$I$9-ER292,IF(AND(EK293&gt;0,EK293*$B$4+ER292&lt;=$B$2*'SFV+BESS'!$I$9,EK293&gt;'SFV+BESS'!$I$7),'SFV+BESS'!$I$7,0))))</f>
        <v>0</v>
      </c>
      <c r="EM293" s="27">
        <f>IF(AND(EK293&lt;0,ER292+EK293/$B$5&gt;$H$2,-EK293/'Carga-Descarga Año'!$B$5&lt;'SFV+BESS'!$I$7),EK293/$B$5,IF(AND(EK293&lt;0,ER292+EK293/$B$5&gt;$H$2,-EK293/'Carga-Descarga Año'!$B$5&gt;'SFV+BESS'!$I$7),-'SFV+BESS'!$I$7,IF(AND(EK293&lt;0,ER292+EK293/$B$5&lt;$H$2),-MIN('SFV+BESS'!$I$7,ER292-$H$2),0)))</f>
        <v>0</v>
      </c>
      <c r="EN293" s="33"/>
      <c r="EO293" s="33">
        <f t="shared" si="381"/>
        <v>0</v>
      </c>
      <c r="EP293" s="27">
        <f t="shared" si="349"/>
        <v>0</v>
      </c>
      <c r="EQ293" s="27">
        <f t="shared" si="382"/>
        <v>0</v>
      </c>
      <c r="ER293" s="28">
        <f>IF((ER292+EL293+EM293)&gt;=$B$2*'SFV+BESS'!$I$9, $B$2*'SFV+BESS'!$I$9, (ER292+EL293+EM293))</f>
        <v>173.61249999999998</v>
      </c>
      <c r="ES293" s="110">
        <f t="shared" si="350"/>
        <v>0</v>
      </c>
      <c r="EX293" s="251"/>
      <c r="EY293" s="41">
        <v>11.8333333333333</v>
      </c>
      <c r="EZ293" s="33">
        <f t="shared" si="397"/>
        <v>0</v>
      </c>
      <c r="FA293" s="33">
        <f>Gen_Cons_Horario!B6871</f>
        <v>0</v>
      </c>
      <c r="FB293" s="35">
        <f t="shared" si="362"/>
        <v>0</v>
      </c>
      <c r="FC293" s="116">
        <f>IF(AND(FB293&gt;0,FB293*$B$4+FI292&lt;=$B$2*'SFV+BESS'!$I$9,FB293&lt;'SFV+BESS'!$I$7), FB293*$B$4, IF(AND(FB293&gt;0,FB293*$B$4+FI292&gt;$B$2*'SFV+BESS'!$I$9,FB293*$B$4&lt;'SFV+BESS'!$I$7),$B$2*'SFV+BESS'!$I$9-FI292,IF(AND(FB293&gt;0,FB293*$B$4+FI292&gt;$B$2*'SFV+BESS'!$I$9,FB293*$B$4&gt;'SFV+BESS'!$I$7,FI292&lt;$B$2*'SFV+BESS'!$I$9),$B$2*'SFV+BESS'!$I$9-FI292,IF(AND(FB293&gt;0,FB293*$B$4+FI292&lt;=$B$2*'SFV+BESS'!$I$9,FB293&gt;'SFV+BESS'!$I$7),'SFV+BESS'!$I$7,0))))</f>
        <v>0</v>
      </c>
      <c r="FD293" s="27">
        <f>IF(AND(FB293&lt;0,FI292+FB293/$B$5&gt;$H$2,-FB293/'Carga-Descarga Año'!$B$5&lt;'SFV+BESS'!$I$7),FB293/$B$5,IF(AND(FB293&lt;0,FI292+FB293/$B$5&gt;$H$2,-FB293/'Carga-Descarga Año'!$B$5&gt;'SFV+BESS'!$I$7),-'SFV+BESS'!$I$7,IF(AND(FB293&lt;0,FI292+FB293/$B$5&lt;$H$2),-MIN('SFV+BESS'!$I$7,FI292-$H$2),0)))</f>
        <v>0</v>
      </c>
      <c r="FE293" s="33"/>
      <c r="FF293" s="33">
        <f t="shared" si="383"/>
        <v>0</v>
      </c>
      <c r="FG293" s="27">
        <f t="shared" si="351"/>
        <v>0</v>
      </c>
      <c r="FH293" s="27">
        <f t="shared" si="384"/>
        <v>0</v>
      </c>
      <c r="FI293" s="28">
        <f>IF((FI292+FC293+FD293)&gt;=$B$2*'SFV+BESS'!$I$9, $B$2*'SFV+BESS'!$I$9, (FI292+FC293+FD293))</f>
        <v>173.61249999999998</v>
      </c>
      <c r="FJ293" s="110">
        <f t="shared" si="352"/>
        <v>0</v>
      </c>
      <c r="FO293" s="251"/>
      <c r="FP293" s="41">
        <v>11.8333333333333</v>
      </c>
      <c r="FQ293" s="33">
        <f t="shared" si="398"/>
        <v>1.3017977917689063</v>
      </c>
      <c r="FR293" s="33">
        <f>Gen_Cons_Horario!B7615</f>
        <v>0</v>
      </c>
      <c r="FS293" s="35">
        <f t="shared" si="363"/>
        <v>1.3017977917689063</v>
      </c>
      <c r="FT293" s="116">
        <f>IF(AND(FS293&gt;0,FS293*$B$4+FZ292&lt;=$B$2*'SFV+BESS'!$I$9,FS293&lt;'SFV+BESS'!$I$7), FS293*$B$4, IF(AND(FS293&gt;0,FS293*$B$4+FZ292&gt;$B$2*'SFV+BESS'!$I$9,FS293*$B$4&lt;'SFV+BESS'!$I$7),$B$2*'SFV+BESS'!$I$9-FZ292,IF(AND(FS293&gt;0,FS293*$B$4+FZ292&gt;$B$2*'SFV+BESS'!$I$9,FS293*$B$4&gt;'SFV+BESS'!$I$7,FZ292&lt;$B$2*'SFV+BESS'!$I$9),$B$2*'SFV+BESS'!$I$9-FZ292,IF(AND(FS293&gt;0,FS293*$B$4+FZ292&lt;=$B$2*'SFV+BESS'!$I$9,FS293&gt;'SFV+BESS'!$I$7),'SFV+BESS'!$I$7,0))))</f>
        <v>0</v>
      </c>
      <c r="FU293" s="27">
        <f>IF(AND(FS293&lt;0,FZ292+FS293/$B$5&gt;$H$2,-FS293/'Carga-Descarga Año'!$B$5&lt;'SFV+BESS'!$I$7),FS293/$B$5,IF(AND(FS293&lt;0,FZ292+FS293/$B$5&gt;$H$2,-FS293/'Carga-Descarga Año'!$B$5&gt;'SFV+BESS'!$I$7),-'SFV+BESS'!$I$7,IF(AND(FS293&lt;0,FZ292+FS293/$B$5&lt;$H$2),-MIN('SFV+BESS'!$I$7,FZ292-$H$2),0)))</f>
        <v>0</v>
      </c>
      <c r="FV293" s="33"/>
      <c r="FW293" s="33">
        <f t="shared" si="385"/>
        <v>0</v>
      </c>
      <c r="FX293" s="27">
        <f t="shared" si="353"/>
        <v>0</v>
      </c>
      <c r="FY293" s="27">
        <f t="shared" si="386"/>
        <v>0</v>
      </c>
      <c r="FZ293" s="28">
        <f>IF((FZ292+FT293+FU293)&gt;=$B$2*'SFV+BESS'!$I$9, $B$2*'SFV+BESS'!$I$9, (FZ292+FT293+FU293))</f>
        <v>173.61249999999998</v>
      </c>
      <c r="GA293" s="110">
        <f t="shared" si="354"/>
        <v>1.3017977917689063</v>
      </c>
      <c r="GF293" s="251"/>
      <c r="GG293" s="41">
        <v>11.8333333333333</v>
      </c>
      <c r="GH293" s="33">
        <f t="shared" si="399"/>
        <v>19.953413277256026</v>
      </c>
      <c r="GI293" s="33">
        <f>Gen_Cons_Horario!B8335</f>
        <v>0</v>
      </c>
      <c r="GJ293" s="35">
        <f t="shared" si="369"/>
        <v>19.953413277256026</v>
      </c>
      <c r="GK293" s="116">
        <f>IF(AND(GJ293&gt;0,GJ293*$B$4+GQ292&lt;=$B$2*'SFV+BESS'!$I$9,GJ293&lt;'SFV+BESS'!$I$7), GJ293*$B$4, IF(AND(GJ293&gt;0,GJ293*$B$4+GQ292&gt;$B$2*'SFV+BESS'!$I$9,GJ293*$B$4&lt;'SFV+BESS'!$I$7),$B$2*'SFV+BESS'!$I$9-GQ292,IF(AND(GJ293&gt;0,GJ293*$B$4+GQ292&gt;$B$2*'SFV+BESS'!$I$9,GJ293*$B$4&gt;'SFV+BESS'!$I$7,GQ292&lt;$B$2*'SFV+BESS'!$I$9),$B$2*'SFV+BESS'!$I$9-GQ292,IF(AND(GJ293&gt;0,GJ293*$B$4+GQ292&lt;=$B$2*'SFV+BESS'!$I$9,GJ293&gt;'SFV+BESS'!$I$7),'SFV+BESS'!$I$7,0))))</f>
        <v>0</v>
      </c>
      <c r="GL293" s="27">
        <f>IF(AND(GJ293&lt;0,GQ292+GJ293/$B$5&gt;$H$2,-GJ293/'Carga-Descarga Año'!$B$5&lt;'SFV+BESS'!$I$7),GJ293/$B$5,IF(AND(GJ293&lt;0,GQ292+GJ293/$B$5&gt;$H$2,-GJ293/'Carga-Descarga Año'!$B$5&gt;'SFV+BESS'!$I$7),-'SFV+BESS'!$I$7,IF(AND(GJ293&lt;0,GQ292+GJ293/$B$5&lt;$H$2),-MIN('SFV+BESS'!$I$7,GQ292-$H$2),0)))</f>
        <v>0</v>
      </c>
      <c r="GM293" s="33"/>
      <c r="GN293" s="33">
        <f t="shared" si="387"/>
        <v>0</v>
      </c>
      <c r="GO293" s="27">
        <f t="shared" si="355"/>
        <v>0</v>
      </c>
      <c r="GP293" s="27">
        <f t="shared" si="388"/>
        <v>0</v>
      </c>
      <c r="GQ293" s="28">
        <f>IF((GQ292+GK293+GL293)&gt;=$B$2*'SFV+BESS'!$I$9, $B$2*'SFV+BESS'!$I$9, (GQ292+GK293+GL293))</f>
        <v>173.61249999999998</v>
      </c>
      <c r="GR293" s="110">
        <f t="shared" si="356"/>
        <v>19.953413277256026</v>
      </c>
    </row>
    <row r="294" spans="1:200">
      <c r="A294" s="249"/>
      <c r="B294" s="41">
        <v>11.875</v>
      </c>
      <c r="C294" s="38">
        <f t="shared" si="370"/>
        <v>0</v>
      </c>
      <c r="D294" s="2">
        <f>Gen_Cons_Horario!B320</f>
        <v>0</v>
      </c>
      <c r="E294" s="140">
        <f t="shared" si="328"/>
        <v>0</v>
      </c>
      <c r="F294" s="116">
        <f>IF(AND(E294&gt;0,E294*$B$4+L293&lt;=$B$2*'SFV+BESS'!$I$9,E294&lt;'SFV+BESS'!$I$7), E294*$B$4, IF(AND(E294&gt;0,E294*$B$4+L293&gt;$B$2*'SFV+BESS'!$I$9,E294*$B$4&lt;'SFV+BESS'!$I$7),$B$2*'SFV+BESS'!$I$9-L293,IF(AND(E294&gt;0,E294*$B$4+L293&gt;$B$2*'SFV+BESS'!$I$9,E294*$B$4&gt;'SFV+BESS'!$I$7,L293&lt;$B$2*'SFV+BESS'!$I$9),$B$2*'SFV+BESS'!$I$9-L293,IF(AND(E294&gt;0,E294*$B$4+L293&lt;=$B$2*'SFV+BESS'!$I$9,E294&gt;'SFV+BESS'!$I$7),'SFV+BESS'!$I$7,0))))</f>
        <v>0</v>
      </c>
      <c r="G294" s="27">
        <f>IF(AND(E294&lt;0,L293+E294/$B$5&gt;$H$2,-E294/'Carga-Descarga Año'!$B$5&lt;'SFV+BESS'!$I$7),E294/$B$5,IF(AND(E294&lt;0,L293+E294/$B$5&gt;$H$2,-E294/'Carga-Descarga Año'!$B$5&gt;'SFV+BESS'!$I$7),-'SFV+BESS'!$I$7,IF(AND(E294&lt;0,L293+E294/$B$5&lt;$H$2),-MIN('SFV+BESS'!$I$7,L293-$H$2),0)))</f>
        <v>0</v>
      </c>
      <c r="I294" s="38">
        <f t="shared" si="329"/>
        <v>0</v>
      </c>
      <c r="J294" s="27">
        <f t="shared" si="331"/>
        <v>0</v>
      </c>
      <c r="K294" s="27">
        <f t="shared" si="330"/>
        <v>0</v>
      </c>
      <c r="L294" s="28">
        <f>IF((L293+F294+G294)&gt;=$B$2*'SFV+BESS'!$I$9, $B$2*'SFV+BESS'!$I$9, (L293+F294+G294))</f>
        <v>173.61249999999998</v>
      </c>
      <c r="M294" s="110">
        <f t="shared" si="332"/>
        <v>0</v>
      </c>
      <c r="R294" s="251"/>
      <c r="S294" s="41">
        <v>11.875</v>
      </c>
      <c r="T294" s="2">
        <f t="shared" si="389"/>
        <v>0</v>
      </c>
      <c r="U294" s="2">
        <f>Gen_Cons_Horario!B1064</f>
        <v>0</v>
      </c>
      <c r="V294" s="35">
        <f t="shared" si="364"/>
        <v>0</v>
      </c>
      <c r="W294" s="116">
        <f>IF(AND(V294&gt;0,V294*$B$4+AC293&lt;=$B$2*'SFV+BESS'!$I$9,V294&lt;'SFV+BESS'!$I$7), V294*$B$4, IF(AND(V294&gt;0,V294*$B$4+AC293&gt;$B$2*'SFV+BESS'!$I$9,V294*$B$4&lt;'SFV+BESS'!$I$7),$B$2*'SFV+BESS'!$I$9-AC293,IF(AND(V294&gt;0,V294*$B$4+AC293&gt;$B$2*'SFV+BESS'!$I$9,V294*$B$4&gt;'SFV+BESS'!$I$7,AC293&lt;$B$2*'SFV+BESS'!$I$9),$B$2*'SFV+BESS'!$I$9-AC293,IF(AND(V294&gt;0,V294*$B$4+AC293&lt;=$B$2*'SFV+BESS'!$I$9,V294&gt;'SFV+BESS'!$I$7),'SFV+BESS'!$I$7,0))))</f>
        <v>0</v>
      </c>
      <c r="X294" s="27">
        <f>IF(AND(V294&lt;0,AC293+V294/$B$5&gt;$H$2,-V294/'Carga-Descarga Año'!$B$5&lt;'SFV+BESS'!$I$7),V294/$B$5,IF(AND(V294&lt;0,AC293+V294/$B$5&gt;$H$2,-V294/'Carga-Descarga Año'!$B$5&gt;'SFV+BESS'!$I$7),-'SFV+BESS'!$I$7,IF(AND(V294&lt;0,AC293+V294/$B$5&lt;$H$2),-MIN('SFV+BESS'!$I$7,AC293-$H$2),0)))</f>
        <v>0</v>
      </c>
      <c r="Z294" s="33">
        <f t="shared" si="358"/>
        <v>0</v>
      </c>
      <c r="AA294" s="27">
        <f t="shared" si="333"/>
        <v>0</v>
      </c>
      <c r="AB294" s="27">
        <f t="shared" si="357"/>
        <v>0</v>
      </c>
      <c r="AC294" s="28">
        <f>IF((AC293+W294+X294)&gt;=$B$2*'SFV+BESS'!$I$9, $B$2*'SFV+BESS'!$I$9, (AC293+W294+X294))</f>
        <v>173.61249999999998</v>
      </c>
      <c r="AD294" s="110">
        <f t="shared" si="334"/>
        <v>0</v>
      </c>
      <c r="AI294" s="251"/>
      <c r="AJ294" s="41">
        <v>11.875</v>
      </c>
      <c r="AK294" s="52">
        <f t="shared" si="390"/>
        <v>0</v>
      </c>
      <c r="AL294" s="33">
        <f>Gen_Cons_Horario!B1736</f>
        <v>22.371000000000002</v>
      </c>
      <c r="AM294" s="35">
        <f t="shared" si="365"/>
        <v>-22.371000000000002</v>
      </c>
      <c r="AN294" s="116">
        <f>IF(AND(AM294&gt;0,AM294*$B$4+AT293&lt;=$B$2*'SFV+BESS'!$I$9,AM294&lt;'SFV+BESS'!$I$7), AM294*$B$4, IF(AND(AM294&gt;0,AM294*$B$4+AT293&gt;$B$2*'SFV+BESS'!$I$9,AM294*$B$4&lt;'SFV+BESS'!$I$7),$B$2*'SFV+BESS'!$I$9-AT293,IF(AND(AM294&gt;0,AM294*$B$4+AT293&gt;$B$2*'SFV+BESS'!$I$9,AM294*$B$4&gt;'SFV+BESS'!$I$7,AT293&lt;$B$2*'SFV+BESS'!$I$9),$B$2*'SFV+BESS'!$I$9-AT293,IF(AND(AM294&gt;0,AM294*$B$4+AT293&lt;=$B$2*'SFV+BESS'!$I$9,AM294&gt;'SFV+BESS'!$I$7),'SFV+BESS'!$I$7,0))))</f>
        <v>0</v>
      </c>
      <c r="AO294" s="27">
        <f>IF(AND(AM294&lt;0,AT293+AM294/$B$5&gt;$H$2,-AM294/'Carga-Descarga Año'!$B$5&lt;'SFV+BESS'!$I$7),AM294/$B$5,IF(AND(AM294&lt;0,AT293+AM294/$B$5&gt;$H$2,-AM294/'Carga-Descarga Año'!$B$5&gt;'SFV+BESS'!$I$7),-'SFV+BESS'!$I$7,IF(AND(AM294&lt;0,AT293+AM294/$B$5&lt;$H$2),-MIN('SFV+BESS'!$I$7,AT293-$H$2),0)))</f>
        <v>-23.548421052631582</v>
      </c>
      <c r="AP294" s="33"/>
      <c r="AQ294" s="33">
        <f t="shared" si="371"/>
        <v>0</v>
      </c>
      <c r="AR294" s="27">
        <f t="shared" si="335"/>
        <v>22.371000000000002</v>
      </c>
      <c r="AS294" s="27">
        <f t="shared" si="372"/>
        <v>0</v>
      </c>
      <c r="AT294" s="28">
        <f>IF((AT293+AN294+AO294)&gt;=$B$2*'SFV+BESS'!$I$9, $B$2*'SFV+BESS'!$I$9, (AT293+AN294+AO294))</f>
        <v>117.58586912688325</v>
      </c>
      <c r="AU294" s="110">
        <f t="shared" si="336"/>
        <v>0</v>
      </c>
      <c r="AZ294" s="251"/>
      <c r="BA294" s="41">
        <v>11.875</v>
      </c>
      <c r="BB294" s="33">
        <f t="shared" si="391"/>
        <v>0</v>
      </c>
      <c r="BC294" s="33">
        <f>Gen_Cons_Horario!B2480</f>
        <v>0</v>
      </c>
      <c r="BD294" s="35">
        <f t="shared" si="366"/>
        <v>0</v>
      </c>
      <c r="BE294" s="116">
        <f>IF(AND(BD294&gt;0,BD294*$B$4+BK293&lt;=$B$2*'SFV+BESS'!$I$9,BD294&lt;'SFV+BESS'!$I$7), BD294*$B$4, IF(AND(BD294&gt;0,BD294*$B$4+BK293&gt;$B$2*'SFV+BESS'!$I$9,BD294*$B$4&lt;'SFV+BESS'!$I$7),$B$2*'SFV+BESS'!$I$9-BK293,IF(AND(BD294&gt;0,BD294*$B$4+BK293&gt;$B$2*'SFV+BESS'!$I$9,BD294*$B$4&gt;'SFV+BESS'!$I$7,BK293&lt;$B$2*'SFV+BESS'!$I$9),$B$2*'SFV+BESS'!$I$9-BK293,IF(AND(BD294&gt;0,BD294*$B$4+BK293&lt;=$B$2*'SFV+BESS'!$I$9,BD294&gt;'SFV+BESS'!$I$7),'SFV+BESS'!$I$7,0))))</f>
        <v>0</v>
      </c>
      <c r="BF294" s="27">
        <f>IF(AND(BD294&lt;0,BK293+BD294/$B$5&gt;$H$2,-BD294/'Carga-Descarga Año'!$B$5&lt;'SFV+BESS'!$I$7),BD294/$B$5,IF(AND(BD294&lt;0,BK293+BD294/$B$5&gt;$H$2,-BD294/'Carga-Descarga Año'!$B$5&gt;'SFV+BESS'!$I$7),-'SFV+BESS'!$I$7,IF(AND(BD294&lt;0,BK293+BD294/$B$5&lt;$H$2),-MIN('SFV+BESS'!$I$7,BK293-$H$2),0)))</f>
        <v>0</v>
      </c>
      <c r="BG294" s="33"/>
      <c r="BH294" s="33">
        <f t="shared" si="373"/>
        <v>0</v>
      </c>
      <c r="BI294" s="27">
        <f t="shared" si="337"/>
        <v>0</v>
      </c>
      <c r="BJ294" s="27">
        <f t="shared" si="374"/>
        <v>0</v>
      </c>
      <c r="BK294" s="28">
        <f>IF((BK293+BE294+BF294)&gt;=$B$2*'SFV+BESS'!$I$9, $B$2*'SFV+BESS'!$I$9, (BK293+BE294+BF294))</f>
        <v>173.61249999999998</v>
      </c>
      <c r="BL294" s="110">
        <f t="shared" si="338"/>
        <v>0</v>
      </c>
      <c r="BQ294" s="251"/>
      <c r="BR294" s="41">
        <v>11.875</v>
      </c>
      <c r="BS294" s="33">
        <f t="shared" si="392"/>
        <v>0</v>
      </c>
      <c r="BT294" s="33">
        <f>Gen_Cons_Horario!B3200</f>
        <v>0</v>
      </c>
      <c r="BU294" s="35">
        <f t="shared" si="367"/>
        <v>0</v>
      </c>
      <c r="BV294" s="116">
        <f>IF(AND(BU294&gt;0,BU294*$B$4+CB293&lt;=$B$2*'SFV+BESS'!$I$9,BU294&lt;'SFV+BESS'!$I$7), BU294*$B$4, IF(AND(BU294&gt;0,BU294*$B$4+CB293&gt;$B$2*'SFV+BESS'!$I$9,BU294*$B$4&lt;'SFV+BESS'!$I$7),$B$2*'SFV+BESS'!$I$9-CB293,IF(AND(BU294&gt;0,BU294*$B$4+CB293&gt;$B$2*'SFV+BESS'!$I$9,BU294*$B$4&gt;'SFV+BESS'!$I$7,CB293&lt;$B$2*'SFV+BESS'!$I$9),$B$2*'SFV+BESS'!$I$9-CB293,IF(AND(BU294&gt;0,BU294*$B$4+CB293&lt;=$B$2*'SFV+BESS'!$I$9,BU294&gt;'SFV+BESS'!$I$7),'SFV+BESS'!$I$7,0))))</f>
        <v>0</v>
      </c>
      <c r="BW294" s="27">
        <f>IF(AND(BU294&lt;0,CB293+BU294/$B$5&gt;$H$2,-BU294/'Carga-Descarga Año'!$B$5&lt;'SFV+BESS'!$I$7),BU294/$B$5,IF(AND(BU294&lt;0,CB293+BU294/$B$5&gt;$H$2,-BU294/'Carga-Descarga Año'!$B$5&gt;'SFV+BESS'!$I$7),-'SFV+BESS'!$I$7,IF(AND(BU294&lt;0,CB293+BU294/$B$5&lt;$H$2),-MIN('SFV+BESS'!$I$7,CB293-$H$2),0)))</f>
        <v>0</v>
      </c>
      <c r="BX294" s="33"/>
      <c r="BY294" s="33">
        <f t="shared" si="375"/>
        <v>0</v>
      </c>
      <c r="BZ294" s="27">
        <f t="shared" si="339"/>
        <v>0</v>
      </c>
      <c r="CA294" s="27">
        <f t="shared" si="340"/>
        <v>0</v>
      </c>
      <c r="CB294" s="28">
        <f>IF((CB293+BV294+BW294)&gt;=$B$2*'SFV+BESS'!$I$9, $B$2*'SFV+BESS'!$I$9, (CB293+BV294+BW294))</f>
        <v>173.61249999999998</v>
      </c>
      <c r="CC294" s="110">
        <f t="shared" si="341"/>
        <v>0</v>
      </c>
      <c r="CH294" s="251"/>
      <c r="CI294" s="41">
        <v>11.875</v>
      </c>
      <c r="CJ294" s="33">
        <f t="shared" si="393"/>
        <v>0</v>
      </c>
      <c r="CK294" s="33">
        <f>Gen_Cons_Horario!B3944</f>
        <v>0</v>
      </c>
      <c r="CL294" s="35">
        <f t="shared" si="368"/>
        <v>0</v>
      </c>
      <c r="CM294" s="116">
        <f>IF(AND(CL294&gt;0,CL294*$B$4+CS293&lt;=$B$2*'SFV+BESS'!$I$9,CL294&lt;'SFV+BESS'!$I$7), CL294*$B$4, IF(AND(CL294&gt;0,CL294*$B$4+CS293&gt;$B$2*'SFV+BESS'!$I$9,CL294*$B$4&lt;'SFV+BESS'!$I$7),$B$2*'SFV+BESS'!$I$9-CS293,IF(AND(CL294&gt;0,CL294*$B$4+CS293&gt;$B$2*'SFV+BESS'!$I$9,CL294*$B$4&gt;'SFV+BESS'!$I$7,CS293&lt;$B$2*'SFV+BESS'!$I$9),$B$2*'SFV+BESS'!$I$9-CS293,IF(AND(CL294&gt;0,CL294*$B$4+CS293&lt;=$B$2*'SFV+BESS'!$I$9,CL294&gt;'SFV+BESS'!$I$7),'SFV+BESS'!$I$7,0))))</f>
        <v>0</v>
      </c>
      <c r="CN294" s="27">
        <f>IF(AND(CL294&lt;0,CS293+CL294/$B$5&gt;$H$2,-CL294/'Carga-Descarga Año'!$B$5&lt;'SFV+BESS'!$I$7),CL294/$B$5,IF(AND(CL294&lt;0,CS293+CL294/$B$5&gt;$H$2,-CL294/'Carga-Descarga Año'!$B$5&gt;'SFV+BESS'!$I$7),-'SFV+BESS'!$I$7,IF(AND(CL294&lt;0,CS293+CL294/$B$5&lt;$H$2),-MIN('SFV+BESS'!$I$7,CS293-$H$2),0)))</f>
        <v>0</v>
      </c>
      <c r="CO294" s="33"/>
      <c r="CP294" s="33">
        <f t="shared" si="376"/>
        <v>0</v>
      </c>
      <c r="CQ294" s="27">
        <f t="shared" si="342"/>
        <v>0</v>
      </c>
      <c r="CR294" s="27">
        <f t="shared" si="377"/>
        <v>0</v>
      </c>
      <c r="CS294" s="28">
        <f>IF((CS293+CM294+CN294)&gt;=$B$2*'SFV+BESS'!$I$9, $B$2*'SFV+BESS'!$I$9, (CS293+CM294+CN294))</f>
        <v>173.61249999999998</v>
      </c>
      <c r="CT294" s="110">
        <f t="shared" si="343"/>
        <v>0</v>
      </c>
      <c r="CY294" s="251"/>
      <c r="CZ294" s="41">
        <v>11.875</v>
      </c>
      <c r="DA294" s="33">
        <f t="shared" si="394"/>
        <v>0</v>
      </c>
      <c r="DB294" s="33">
        <f>Gen_Cons_Horario!B4664</f>
        <v>0</v>
      </c>
      <c r="DC294" s="35">
        <f t="shared" si="359"/>
        <v>0</v>
      </c>
      <c r="DD294" s="116">
        <f>IF(AND(DC294&gt;0,DC294*$B$4+DJ293&lt;=$B$2*'SFV+BESS'!$I$9,DC294&lt;'SFV+BESS'!$I$7), DC294*$B$4, IF(AND(DC294&gt;0,DC294*$B$4+DJ293&gt;$B$2*'SFV+BESS'!$I$9,DC294*$B$4&lt;'SFV+BESS'!$I$7),$B$2*'SFV+BESS'!$I$9-DJ293,IF(AND(DC294&gt;0,DC294*$B$4+DJ293&gt;$B$2*'SFV+BESS'!$I$9,DC294*$B$4&gt;'SFV+BESS'!$I$7,DJ293&lt;$B$2*'SFV+BESS'!$I$9),$B$2*'SFV+BESS'!$I$9-DJ293,IF(AND(DC294&gt;0,DC294*$B$4+DJ293&lt;=$B$2*'SFV+BESS'!$I$9,DC294&gt;'SFV+BESS'!$I$7),'SFV+BESS'!$I$7,0))))</f>
        <v>0</v>
      </c>
      <c r="DE294" s="27">
        <f>IF(AND(DC294&lt;0,DJ293+DC294/$B$5&gt;$H$2,-DC294/'Carga-Descarga Año'!$B$5&lt;'SFV+BESS'!$I$7),DC294/$B$5,IF(AND(DC294&lt;0,DJ293+DC294/$B$5&gt;$H$2,-DC294/'Carga-Descarga Año'!$B$5&gt;'SFV+BESS'!$I$7),-'SFV+BESS'!$I$7,IF(AND(DC294&lt;0,DJ293+DC294/$B$5&lt;$H$2),-MIN('SFV+BESS'!$I$7,DJ293-$H$2),0)))</f>
        <v>0</v>
      </c>
      <c r="DF294" s="33"/>
      <c r="DG294" s="33">
        <f t="shared" si="378"/>
        <v>0</v>
      </c>
      <c r="DH294" s="27">
        <f t="shared" si="344"/>
        <v>0</v>
      </c>
      <c r="DI294" s="27">
        <f t="shared" si="345"/>
        <v>0</v>
      </c>
      <c r="DJ294" s="28">
        <f>IF((DJ293+DD294+DE294)&gt;=$B$2*'SFV+BESS'!$I$9, $B$2*'SFV+BESS'!$I$9, (DJ293+DD294+DE294))</f>
        <v>173.61249999999998</v>
      </c>
      <c r="DK294" s="110">
        <f t="shared" si="346"/>
        <v>0</v>
      </c>
      <c r="DP294" s="251"/>
      <c r="DQ294" s="41">
        <v>11.875</v>
      </c>
      <c r="DR294" s="33">
        <f t="shared" si="395"/>
        <v>0</v>
      </c>
      <c r="DS294" s="33">
        <f>Gen_Cons_Horario!B5408</f>
        <v>0</v>
      </c>
      <c r="DT294" s="35">
        <f t="shared" si="360"/>
        <v>0</v>
      </c>
      <c r="DU294" s="116">
        <f>IF(AND(DT294&gt;0,DT294*$B$4+EA293&lt;=$B$2*'SFV+BESS'!$I$9,DT294&lt;'SFV+BESS'!$I$7), DT294*$B$4, IF(AND(DT294&gt;0,DT294*$B$4+EA293&gt;$B$2*'SFV+BESS'!$I$9,DT294*$B$4&lt;'SFV+BESS'!$I$7),$B$2*'SFV+BESS'!$I$9-EA293,IF(AND(DT294&gt;0,DT294*$B$4+EA293&gt;$B$2*'SFV+BESS'!$I$9,DT294*$B$4&gt;'SFV+BESS'!$I$7,EA293&lt;$B$2*'SFV+BESS'!$I$9),$B$2*'SFV+BESS'!$I$9-EA293,IF(AND(DT294&gt;0,DT294*$B$4+EA293&lt;=$B$2*'SFV+BESS'!$I$9,DT294&gt;'SFV+BESS'!$I$7),'SFV+BESS'!$I$7,0))))</f>
        <v>0</v>
      </c>
      <c r="DV294" s="27">
        <f>IF(AND(DT294&lt;0,EA293+DT294/$B$5&gt;$H$2,-DT294/'Carga-Descarga Año'!$B$5&lt;'SFV+BESS'!$I$7),DT294/$B$5,IF(AND(DT294&lt;0,EA293+DT294/$B$5&gt;$H$2,-DT294/'Carga-Descarga Año'!$B$5&gt;'SFV+BESS'!$I$7),-'SFV+BESS'!$I$7,IF(AND(DT294&lt;0,EA293+DT294/$B$5&lt;$H$2),-MIN('SFV+BESS'!$I$7,EA293-$H$2),0)))</f>
        <v>0</v>
      </c>
      <c r="DW294" s="33"/>
      <c r="DX294" s="33">
        <f t="shared" si="379"/>
        <v>0</v>
      </c>
      <c r="DY294" s="27">
        <f t="shared" si="347"/>
        <v>0</v>
      </c>
      <c r="DZ294" s="27">
        <f t="shared" si="380"/>
        <v>0</v>
      </c>
      <c r="EA294" s="28">
        <f>IF((EA293+DU294+DV294)&gt;=$B$2*'SFV+BESS'!$I$9, $B$2*'SFV+BESS'!$I$9, (EA293+DU294+DV294))</f>
        <v>173.61249999999998</v>
      </c>
      <c r="EB294" s="110">
        <f t="shared" si="348"/>
        <v>0</v>
      </c>
      <c r="EG294" s="251"/>
      <c r="EH294" s="41">
        <v>11.875</v>
      </c>
      <c r="EI294" s="33">
        <f t="shared" si="396"/>
        <v>0</v>
      </c>
      <c r="EJ294" s="33">
        <f>Gen_Cons_Horario!B6152</f>
        <v>0</v>
      </c>
      <c r="EK294" s="35">
        <f t="shared" si="361"/>
        <v>0</v>
      </c>
      <c r="EL294" s="116">
        <f>IF(AND(EK294&gt;0,EK294*$B$4+ER293&lt;=$B$2*'SFV+BESS'!$I$9,EK294&lt;'SFV+BESS'!$I$7), EK294*$B$4, IF(AND(EK294&gt;0,EK294*$B$4+ER293&gt;$B$2*'SFV+BESS'!$I$9,EK294*$B$4&lt;'SFV+BESS'!$I$7),$B$2*'SFV+BESS'!$I$9-ER293,IF(AND(EK294&gt;0,EK294*$B$4+ER293&gt;$B$2*'SFV+BESS'!$I$9,EK294*$B$4&gt;'SFV+BESS'!$I$7,ER293&lt;$B$2*'SFV+BESS'!$I$9),$B$2*'SFV+BESS'!$I$9-ER293,IF(AND(EK294&gt;0,EK294*$B$4+ER293&lt;=$B$2*'SFV+BESS'!$I$9,EK294&gt;'SFV+BESS'!$I$7),'SFV+BESS'!$I$7,0))))</f>
        <v>0</v>
      </c>
      <c r="EM294" s="27">
        <f>IF(AND(EK294&lt;0,ER293+EK294/$B$5&gt;$H$2,-EK294/'Carga-Descarga Año'!$B$5&lt;'SFV+BESS'!$I$7),EK294/$B$5,IF(AND(EK294&lt;0,ER293+EK294/$B$5&gt;$H$2,-EK294/'Carga-Descarga Año'!$B$5&gt;'SFV+BESS'!$I$7),-'SFV+BESS'!$I$7,IF(AND(EK294&lt;0,ER293+EK294/$B$5&lt;$H$2),-MIN('SFV+BESS'!$I$7,ER293-$H$2),0)))</f>
        <v>0</v>
      </c>
      <c r="EN294" s="33"/>
      <c r="EO294" s="33">
        <f t="shared" si="381"/>
        <v>0</v>
      </c>
      <c r="EP294" s="27">
        <f t="shared" si="349"/>
        <v>0</v>
      </c>
      <c r="EQ294" s="27">
        <f t="shared" si="382"/>
        <v>0</v>
      </c>
      <c r="ER294" s="28">
        <f>IF((ER293+EL294+EM294)&gt;=$B$2*'SFV+BESS'!$I$9, $B$2*'SFV+BESS'!$I$9, (ER293+EL294+EM294))</f>
        <v>173.61249999999998</v>
      </c>
      <c r="ES294" s="110">
        <f t="shared" si="350"/>
        <v>0</v>
      </c>
      <c r="EX294" s="251"/>
      <c r="EY294" s="41">
        <v>11.875</v>
      </c>
      <c r="EZ294" s="33">
        <f t="shared" si="397"/>
        <v>0</v>
      </c>
      <c r="FA294" s="33">
        <f>Gen_Cons_Horario!B6872</f>
        <v>0</v>
      </c>
      <c r="FB294" s="35">
        <f t="shared" si="362"/>
        <v>0</v>
      </c>
      <c r="FC294" s="116">
        <f>IF(AND(FB294&gt;0,FB294*$B$4+FI293&lt;=$B$2*'SFV+BESS'!$I$9,FB294&lt;'SFV+BESS'!$I$7), FB294*$B$4, IF(AND(FB294&gt;0,FB294*$B$4+FI293&gt;$B$2*'SFV+BESS'!$I$9,FB294*$B$4&lt;'SFV+BESS'!$I$7),$B$2*'SFV+BESS'!$I$9-FI293,IF(AND(FB294&gt;0,FB294*$B$4+FI293&gt;$B$2*'SFV+BESS'!$I$9,FB294*$B$4&gt;'SFV+BESS'!$I$7,FI293&lt;$B$2*'SFV+BESS'!$I$9),$B$2*'SFV+BESS'!$I$9-FI293,IF(AND(FB294&gt;0,FB294*$B$4+FI293&lt;=$B$2*'SFV+BESS'!$I$9,FB294&gt;'SFV+BESS'!$I$7),'SFV+BESS'!$I$7,0))))</f>
        <v>0</v>
      </c>
      <c r="FD294" s="27">
        <f>IF(AND(FB294&lt;0,FI293+FB294/$B$5&gt;$H$2,-FB294/'Carga-Descarga Año'!$B$5&lt;'SFV+BESS'!$I$7),FB294/$B$5,IF(AND(FB294&lt;0,FI293+FB294/$B$5&gt;$H$2,-FB294/'Carga-Descarga Año'!$B$5&gt;'SFV+BESS'!$I$7),-'SFV+BESS'!$I$7,IF(AND(FB294&lt;0,FI293+FB294/$B$5&lt;$H$2),-MIN('SFV+BESS'!$I$7,FI293-$H$2),0)))</f>
        <v>0</v>
      </c>
      <c r="FE294" s="33"/>
      <c r="FF294" s="33">
        <f t="shared" si="383"/>
        <v>0</v>
      </c>
      <c r="FG294" s="27">
        <f t="shared" si="351"/>
        <v>0</v>
      </c>
      <c r="FH294" s="27">
        <f t="shared" si="384"/>
        <v>0</v>
      </c>
      <c r="FI294" s="28">
        <f>IF((FI293+FC294+FD294)&gt;=$B$2*'SFV+BESS'!$I$9, $B$2*'SFV+BESS'!$I$9, (FI293+FC294+FD294))</f>
        <v>173.61249999999998</v>
      </c>
      <c r="FJ294" s="110">
        <f t="shared" si="352"/>
        <v>0</v>
      </c>
      <c r="FO294" s="251"/>
      <c r="FP294" s="41">
        <v>11.875</v>
      </c>
      <c r="FQ294" s="33">
        <f t="shared" si="398"/>
        <v>0</v>
      </c>
      <c r="FR294" s="33">
        <f>Gen_Cons_Horario!B7616</f>
        <v>0</v>
      </c>
      <c r="FS294" s="35">
        <f t="shared" si="363"/>
        <v>0</v>
      </c>
      <c r="FT294" s="116">
        <f>IF(AND(FS294&gt;0,FS294*$B$4+FZ293&lt;=$B$2*'SFV+BESS'!$I$9,FS294&lt;'SFV+BESS'!$I$7), FS294*$B$4, IF(AND(FS294&gt;0,FS294*$B$4+FZ293&gt;$B$2*'SFV+BESS'!$I$9,FS294*$B$4&lt;'SFV+BESS'!$I$7),$B$2*'SFV+BESS'!$I$9-FZ293,IF(AND(FS294&gt;0,FS294*$B$4+FZ293&gt;$B$2*'SFV+BESS'!$I$9,FS294*$B$4&gt;'SFV+BESS'!$I$7,FZ293&lt;$B$2*'SFV+BESS'!$I$9),$B$2*'SFV+BESS'!$I$9-FZ293,IF(AND(FS294&gt;0,FS294*$B$4+FZ293&lt;=$B$2*'SFV+BESS'!$I$9,FS294&gt;'SFV+BESS'!$I$7),'SFV+BESS'!$I$7,0))))</f>
        <v>0</v>
      </c>
      <c r="FU294" s="27">
        <f>IF(AND(FS294&lt;0,FZ293+FS294/$B$5&gt;$H$2,-FS294/'Carga-Descarga Año'!$B$5&lt;'SFV+BESS'!$I$7),FS294/$B$5,IF(AND(FS294&lt;0,FZ293+FS294/$B$5&gt;$H$2,-FS294/'Carga-Descarga Año'!$B$5&gt;'SFV+BESS'!$I$7),-'SFV+BESS'!$I$7,IF(AND(FS294&lt;0,FZ293+FS294/$B$5&lt;$H$2),-MIN('SFV+BESS'!$I$7,FZ293-$H$2),0)))</f>
        <v>0</v>
      </c>
      <c r="FV294" s="33"/>
      <c r="FW294" s="33">
        <f t="shared" si="385"/>
        <v>0</v>
      </c>
      <c r="FX294" s="27">
        <f t="shared" si="353"/>
        <v>0</v>
      </c>
      <c r="FY294" s="27">
        <f t="shared" si="386"/>
        <v>0</v>
      </c>
      <c r="FZ294" s="28">
        <f>IF((FZ293+FT294+FU294)&gt;=$B$2*'SFV+BESS'!$I$9, $B$2*'SFV+BESS'!$I$9, (FZ293+FT294+FU294))</f>
        <v>173.61249999999998</v>
      </c>
      <c r="GA294" s="110">
        <f t="shared" si="354"/>
        <v>0</v>
      </c>
      <c r="GF294" s="251"/>
      <c r="GG294" s="41">
        <v>11.875</v>
      </c>
      <c r="GH294" s="33">
        <f t="shared" si="399"/>
        <v>0</v>
      </c>
      <c r="GI294" s="33">
        <f>Gen_Cons_Horario!B8336</f>
        <v>0</v>
      </c>
      <c r="GJ294" s="35">
        <f t="shared" si="369"/>
        <v>0</v>
      </c>
      <c r="GK294" s="116">
        <f>IF(AND(GJ294&gt;0,GJ294*$B$4+GQ293&lt;=$B$2*'SFV+BESS'!$I$9,GJ294&lt;'SFV+BESS'!$I$7), GJ294*$B$4, IF(AND(GJ294&gt;0,GJ294*$B$4+GQ293&gt;$B$2*'SFV+BESS'!$I$9,GJ294*$B$4&lt;'SFV+BESS'!$I$7),$B$2*'SFV+BESS'!$I$9-GQ293,IF(AND(GJ294&gt;0,GJ294*$B$4+GQ293&gt;$B$2*'SFV+BESS'!$I$9,GJ294*$B$4&gt;'SFV+BESS'!$I$7,GQ293&lt;$B$2*'SFV+BESS'!$I$9),$B$2*'SFV+BESS'!$I$9-GQ293,IF(AND(GJ294&gt;0,GJ294*$B$4+GQ293&lt;=$B$2*'SFV+BESS'!$I$9,GJ294&gt;'SFV+BESS'!$I$7),'SFV+BESS'!$I$7,0))))</f>
        <v>0</v>
      </c>
      <c r="GL294" s="27">
        <f>IF(AND(GJ294&lt;0,GQ293+GJ294/$B$5&gt;$H$2,-GJ294/'Carga-Descarga Año'!$B$5&lt;'SFV+BESS'!$I$7),GJ294/$B$5,IF(AND(GJ294&lt;0,GQ293+GJ294/$B$5&gt;$H$2,-GJ294/'Carga-Descarga Año'!$B$5&gt;'SFV+BESS'!$I$7),-'SFV+BESS'!$I$7,IF(AND(GJ294&lt;0,GQ293+GJ294/$B$5&lt;$H$2),-MIN('SFV+BESS'!$I$7,GQ293-$H$2),0)))</f>
        <v>0</v>
      </c>
      <c r="GM294" s="33"/>
      <c r="GN294" s="33">
        <f t="shared" si="387"/>
        <v>0</v>
      </c>
      <c r="GO294" s="27">
        <f t="shared" si="355"/>
        <v>0</v>
      </c>
      <c r="GP294" s="27">
        <f t="shared" si="388"/>
        <v>0</v>
      </c>
      <c r="GQ294" s="28">
        <f>IF((GQ293+GK294+GL294)&gt;=$B$2*'SFV+BESS'!$I$9, $B$2*'SFV+BESS'!$I$9, (GQ293+GK294+GL294))</f>
        <v>173.61249999999998</v>
      </c>
      <c r="GR294" s="110">
        <f t="shared" si="356"/>
        <v>0</v>
      </c>
    </row>
    <row r="295" spans="1:200">
      <c r="A295" s="249"/>
      <c r="B295" s="41">
        <v>11.9166666666667</v>
      </c>
      <c r="C295" s="38">
        <f t="shared" si="370"/>
        <v>0</v>
      </c>
      <c r="D295" s="2">
        <f>Gen_Cons_Horario!B321</f>
        <v>0</v>
      </c>
      <c r="E295" s="140">
        <f t="shared" si="328"/>
        <v>0</v>
      </c>
      <c r="F295" s="116">
        <f>IF(AND(E295&gt;0,E295*$B$4+L294&lt;=$B$2*'SFV+BESS'!$I$9,E295&lt;'SFV+BESS'!$I$7), E295*$B$4, IF(AND(E295&gt;0,E295*$B$4+L294&gt;$B$2*'SFV+BESS'!$I$9,E295*$B$4&lt;'SFV+BESS'!$I$7),$B$2*'SFV+BESS'!$I$9-L294,IF(AND(E295&gt;0,E295*$B$4+L294&gt;$B$2*'SFV+BESS'!$I$9,E295*$B$4&gt;'SFV+BESS'!$I$7,L294&lt;$B$2*'SFV+BESS'!$I$9),$B$2*'SFV+BESS'!$I$9-L294,IF(AND(E295&gt;0,E295*$B$4+L294&lt;=$B$2*'SFV+BESS'!$I$9,E295&gt;'SFV+BESS'!$I$7),'SFV+BESS'!$I$7,0))))</f>
        <v>0</v>
      </c>
      <c r="G295" s="27">
        <f>IF(AND(E295&lt;0,L294+E295/$B$5&gt;$H$2,-E295/'Carga-Descarga Año'!$B$5&lt;'SFV+BESS'!$I$7),E295/$B$5,IF(AND(E295&lt;0,L294+E295/$B$5&gt;$H$2,-E295/'Carga-Descarga Año'!$B$5&gt;'SFV+BESS'!$I$7),-'SFV+BESS'!$I$7,IF(AND(E295&lt;0,L294+E295/$B$5&lt;$H$2),-MIN('SFV+BESS'!$I$7,L294-$H$2),0)))</f>
        <v>0</v>
      </c>
      <c r="I295" s="38">
        <f t="shared" si="329"/>
        <v>0</v>
      </c>
      <c r="J295" s="27">
        <f t="shared" si="331"/>
        <v>0</v>
      </c>
      <c r="K295" s="27">
        <f t="shared" si="330"/>
        <v>0</v>
      </c>
      <c r="L295" s="28">
        <f>IF((L294+F295+G295)&gt;=$B$2*'SFV+BESS'!$I$9, $B$2*'SFV+BESS'!$I$9, (L294+F295+G295))</f>
        <v>173.61249999999998</v>
      </c>
      <c r="M295" s="110">
        <f t="shared" si="332"/>
        <v>0</v>
      </c>
      <c r="R295" s="251"/>
      <c r="S295" s="41">
        <v>11.9166666666667</v>
      </c>
      <c r="T295" s="2">
        <f t="shared" si="389"/>
        <v>0</v>
      </c>
      <c r="U295" s="2">
        <f>Gen_Cons_Horario!B1065</f>
        <v>0</v>
      </c>
      <c r="V295" s="35">
        <f t="shared" si="364"/>
        <v>0</v>
      </c>
      <c r="W295" s="116">
        <f>IF(AND(V295&gt;0,V295*$B$4+AC294&lt;=$B$2*'SFV+BESS'!$I$9,V295&lt;'SFV+BESS'!$I$7), V295*$B$4, IF(AND(V295&gt;0,V295*$B$4+AC294&gt;$B$2*'SFV+BESS'!$I$9,V295*$B$4&lt;'SFV+BESS'!$I$7),$B$2*'SFV+BESS'!$I$9-AC294,IF(AND(V295&gt;0,V295*$B$4+AC294&gt;$B$2*'SFV+BESS'!$I$9,V295*$B$4&gt;'SFV+BESS'!$I$7,AC294&lt;$B$2*'SFV+BESS'!$I$9),$B$2*'SFV+BESS'!$I$9-AC294,IF(AND(V295&gt;0,V295*$B$4+AC294&lt;=$B$2*'SFV+BESS'!$I$9,V295&gt;'SFV+BESS'!$I$7),'SFV+BESS'!$I$7,0))))</f>
        <v>0</v>
      </c>
      <c r="X295" s="27">
        <f>IF(AND(V295&lt;0,AC294+V295/$B$5&gt;$H$2,-V295/'Carga-Descarga Año'!$B$5&lt;'SFV+BESS'!$I$7),V295/$B$5,IF(AND(V295&lt;0,AC294+V295/$B$5&gt;$H$2,-V295/'Carga-Descarga Año'!$B$5&gt;'SFV+BESS'!$I$7),-'SFV+BESS'!$I$7,IF(AND(V295&lt;0,AC294+V295/$B$5&lt;$H$2),-MIN('SFV+BESS'!$I$7,AC294-$H$2),0)))</f>
        <v>0</v>
      </c>
      <c r="Z295" s="33">
        <f t="shared" si="358"/>
        <v>0</v>
      </c>
      <c r="AA295" s="27">
        <f t="shared" si="333"/>
        <v>0</v>
      </c>
      <c r="AB295" s="27">
        <f t="shared" si="357"/>
        <v>0</v>
      </c>
      <c r="AC295" s="28">
        <f>IF((AC294+W295+X295)&gt;=$B$2*'SFV+BESS'!$I$9, $B$2*'SFV+BESS'!$I$9, (AC294+W295+X295))</f>
        <v>173.61249999999998</v>
      </c>
      <c r="AD295" s="110">
        <f t="shared" si="334"/>
        <v>0</v>
      </c>
      <c r="AI295" s="251"/>
      <c r="AJ295" s="41">
        <v>11.9166666666667</v>
      </c>
      <c r="AK295" s="52">
        <f t="shared" si="390"/>
        <v>0</v>
      </c>
      <c r="AL295" s="33">
        <f>Gen_Cons_Horario!B1737</f>
        <v>0</v>
      </c>
      <c r="AM295" s="35">
        <f t="shared" si="365"/>
        <v>0</v>
      </c>
      <c r="AN295" s="116">
        <f>IF(AND(AM295&gt;0,AM295*$B$4+AT294&lt;=$B$2*'SFV+BESS'!$I$9,AM295&lt;'SFV+BESS'!$I$7), AM295*$B$4, IF(AND(AM295&gt;0,AM295*$B$4+AT294&gt;$B$2*'SFV+BESS'!$I$9,AM295*$B$4&lt;'SFV+BESS'!$I$7),$B$2*'SFV+BESS'!$I$9-AT294,IF(AND(AM295&gt;0,AM295*$B$4+AT294&gt;$B$2*'SFV+BESS'!$I$9,AM295*$B$4&gt;'SFV+BESS'!$I$7,AT294&lt;$B$2*'SFV+BESS'!$I$9),$B$2*'SFV+BESS'!$I$9-AT294,IF(AND(AM295&gt;0,AM295*$B$4+AT294&lt;=$B$2*'SFV+BESS'!$I$9,AM295&gt;'SFV+BESS'!$I$7),'SFV+BESS'!$I$7,0))))</f>
        <v>0</v>
      </c>
      <c r="AO295" s="27">
        <f>IF(AND(AM295&lt;0,AT294+AM295/$B$5&gt;$H$2,-AM295/'Carga-Descarga Año'!$B$5&lt;'SFV+BESS'!$I$7),AM295/$B$5,IF(AND(AM295&lt;0,AT294+AM295/$B$5&gt;$H$2,-AM295/'Carga-Descarga Año'!$B$5&gt;'SFV+BESS'!$I$7),-'SFV+BESS'!$I$7,IF(AND(AM295&lt;0,AT294+AM295/$B$5&lt;$H$2),-MIN('SFV+BESS'!$I$7,AT294-$H$2),0)))</f>
        <v>0</v>
      </c>
      <c r="AP295" s="33"/>
      <c r="AQ295" s="33">
        <f t="shared" si="371"/>
        <v>0</v>
      </c>
      <c r="AR295" s="27">
        <f t="shared" si="335"/>
        <v>0</v>
      </c>
      <c r="AS295" s="27">
        <f t="shared" si="372"/>
        <v>0</v>
      </c>
      <c r="AT295" s="28">
        <f>IF((AT294+AN295+AO295)&gt;=$B$2*'SFV+BESS'!$I$9, $B$2*'SFV+BESS'!$I$9, (AT294+AN295+AO295))</f>
        <v>117.58586912688325</v>
      </c>
      <c r="AU295" s="110">
        <f t="shared" si="336"/>
        <v>0</v>
      </c>
      <c r="AZ295" s="251"/>
      <c r="BA295" s="41">
        <v>11.9166666666667</v>
      </c>
      <c r="BB295" s="33">
        <f t="shared" si="391"/>
        <v>0</v>
      </c>
      <c r="BC295" s="33">
        <f>Gen_Cons_Horario!B2481</f>
        <v>0</v>
      </c>
      <c r="BD295" s="35">
        <f t="shared" si="366"/>
        <v>0</v>
      </c>
      <c r="BE295" s="116">
        <f>IF(AND(BD295&gt;0,BD295*$B$4+BK294&lt;=$B$2*'SFV+BESS'!$I$9,BD295&lt;'SFV+BESS'!$I$7), BD295*$B$4, IF(AND(BD295&gt;0,BD295*$B$4+BK294&gt;$B$2*'SFV+BESS'!$I$9,BD295*$B$4&lt;'SFV+BESS'!$I$7),$B$2*'SFV+BESS'!$I$9-BK294,IF(AND(BD295&gt;0,BD295*$B$4+BK294&gt;$B$2*'SFV+BESS'!$I$9,BD295*$B$4&gt;'SFV+BESS'!$I$7,BK294&lt;$B$2*'SFV+BESS'!$I$9),$B$2*'SFV+BESS'!$I$9-BK294,IF(AND(BD295&gt;0,BD295*$B$4+BK294&lt;=$B$2*'SFV+BESS'!$I$9,BD295&gt;'SFV+BESS'!$I$7),'SFV+BESS'!$I$7,0))))</f>
        <v>0</v>
      </c>
      <c r="BF295" s="27">
        <f>IF(AND(BD295&lt;0,BK294+BD295/$B$5&gt;$H$2,-BD295/'Carga-Descarga Año'!$B$5&lt;'SFV+BESS'!$I$7),BD295/$B$5,IF(AND(BD295&lt;0,BK294+BD295/$B$5&gt;$H$2,-BD295/'Carga-Descarga Año'!$B$5&gt;'SFV+BESS'!$I$7),-'SFV+BESS'!$I$7,IF(AND(BD295&lt;0,BK294+BD295/$B$5&lt;$H$2),-MIN('SFV+BESS'!$I$7,BK294-$H$2),0)))</f>
        <v>0</v>
      </c>
      <c r="BG295" s="33"/>
      <c r="BH295" s="33">
        <f t="shared" si="373"/>
        <v>0</v>
      </c>
      <c r="BI295" s="27">
        <f t="shared" si="337"/>
        <v>0</v>
      </c>
      <c r="BJ295" s="27">
        <f t="shared" si="374"/>
        <v>0</v>
      </c>
      <c r="BK295" s="28">
        <f>IF((BK294+BE295+BF295)&gt;=$B$2*'SFV+BESS'!$I$9, $B$2*'SFV+BESS'!$I$9, (BK294+BE295+BF295))</f>
        <v>173.61249999999998</v>
      </c>
      <c r="BL295" s="110">
        <f t="shared" si="338"/>
        <v>0</v>
      </c>
      <c r="BQ295" s="251"/>
      <c r="BR295" s="41">
        <v>11.9166666666667</v>
      </c>
      <c r="BS295" s="33">
        <f t="shared" si="392"/>
        <v>0</v>
      </c>
      <c r="BT295" s="33">
        <f>Gen_Cons_Horario!B3201</f>
        <v>0</v>
      </c>
      <c r="BU295" s="35">
        <f t="shared" si="367"/>
        <v>0</v>
      </c>
      <c r="BV295" s="116">
        <f>IF(AND(BU295&gt;0,BU295*$B$4+CB294&lt;=$B$2*'SFV+BESS'!$I$9,BU295&lt;'SFV+BESS'!$I$7), BU295*$B$4, IF(AND(BU295&gt;0,BU295*$B$4+CB294&gt;$B$2*'SFV+BESS'!$I$9,BU295*$B$4&lt;'SFV+BESS'!$I$7),$B$2*'SFV+BESS'!$I$9-CB294,IF(AND(BU295&gt;0,BU295*$B$4+CB294&gt;$B$2*'SFV+BESS'!$I$9,BU295*$B$4&gt;'SFV+BESS'!$I$7,CB294&lt;$B$2*'SFV+BESS'!$I$9),$B$2*'SFV+BESS'!$I$9-CB294,IF(AND(BU295&gt;0,BU295*$B$4+CB294&lt;=$B$2*'SFV+BESS'!$I$9,BU295&gt;'SFV+BESS'!$I$7),'SFV+BESS'!$I$7,0))))</f>
        <v>0</v>
      </c>
      <c r="BW295" s="27">
        <f>IF(AND(BU295&lt;0,CB294+BU295/$B$5&gt;$H$2,-BU295/'Carga-Descarga Año'!$B$5&lt;'SFV+BESS'!$I$7),BU295/$B$5,IF(AND(BU295&lt;0,CB294+BU295/$B$5&gt;$H$2,-BU295/'Carga-Descarga Año'!$B$5&gt;'SFV+BESS'!$I$7),-'SFV+BESS'!$I$7,IF(AND(BU295&lt;0,CB294+BU295/$B$5&lt;$H$2),-MIN('SFV+BESS'!$I$7,CB294-$H$2),0)))</f>
        <v>0</v>
      </c>
      <c r="BX295" s="33"/>
      <c r="BY295" s="33">
        <f t="shared" si="375"/>
        <v>0</v>
      </c>
      <c r="BZ295" s="27">
        <f t="shared" si="339"/>
        <v>0</v>
      </c>
      <c r="CA295" s="27">
        <f t="shared" si="340"/>
        <v>0</v>
      </c>
      <c r="CB295" s="28">
        <f>IF((CB294+BV295+BW295)&gt;=$B$2*'SFV+BESS'!$I$9, $B$2*'SFV+BESS'!$I$9, (CB294+BV295+BW295))</f>
        <v>173.61249999999998</v>
      </c>
      <c r="CC295" s="110">
        <f t="shared" si="341"/>
        <v>0</v>
      </c>
      <c r="CH295" s="251"/>
      <c r="CI295" s="41">
        <v>11.9166666666667</v>
      </c>
      <c r="CJ295" s="33">
        <f t="shared" si="393"/>
        <v>0</v>
      </c>
      <c r="CK295" s="33">
        <f>Gen_Cons_Horario!B3945</f>
        <v>0</v>
      </c>
      <c r="CL295" s="35">
        <f t="shared" si="368"/>
        <v>0</v>
      </c>
      <c r="CM295" s="116">
        <f>IF(AND(CL295&gt;0,CL295*$B$4+CS294&lt;=$B$2*'SFV+BESS'!$I$9,CL295&lt;'SFV+BESS'!$I$7), CL295*$B$4, IF(AND(CL295&gt;0,CL295*$B$4+CS294&gt;$B$2*'SFV+BESS'!$I$9,CL295*$B$4&lt;'SFV+BESS'!$I$7),$B$2*'SFV+BESS'!$I$9-CS294,IF(AND(CL295&gt;0,CL295*$B$4+CS294&gt;$B$2*'SFV+BESS'!$I$9,CL295*$B$4&gt;'SFV+BESS'!$I$7,CS294&lt;$B$2*'SFV+BESS'!$I$9),$B$2*'SFV+BESS'!$I$9-CS294,IF(AND(CL295&gt;0,CL295*$B$4+CS294&lt;=$B$2*'SFV+BESS'!$I$9,CL295&gt;'SFV+BESS'!$I$7),'SFV+BESS'!$I$7,0))))</f>
        <v>0</v>
      </c>
      <c r="CN295" s="27">
        <f>IF(AND(CL295&lt;0,CS294+CL295/$B$5&gt;$H$2,-CL295/'Carga-Descarga Año'!$B$5&lt;'SFV+BESS'!$I$7),CL295/$B$5,IF(AND(CL295&lt;0,CS294+CL295/$B$5&gt;$H$2,-CL295/'Carga-Descarga Año'!$B$5&gt;'SFV+BESS'!$I$7),-'SFV+BESS'!$I$7,IF(AND(CL295&lt;0,CS294+CL295/$B$5&lt;$H$2),-MIN('SFV+BESS'!$I$7,CS294-$H$2),0)))</f>
        <v>0</v>
      </c>
      <c r="CO295" s="33"/>
      <c r="CP295" s="33">
        <f t="shared" si="376"/>
        <v>0</v>
      </c>
      <c r="CQ295" s="27">
        <f t="shared" si="342"/>
        <v>0</v>
      </c>
      <c r="CR295" s="27">
        <f t="shared" si="377"/>
        <v>0</v>
      </c>
      <c r="CS295" s="28">
        <f>IF((CS294+CM295+CN295)&gt;=$B$2*'SFV+BESS'!$I$9, $B$2*'SFV+BESS'!$I$9, (CS294+CM295+CN295))</f>
        <v>173.61249999999998</v>
      </c>
      <c r="CT295" s="110">
        <f t="shared" si="343"/>
        <v>0</v>
      </c>
      <c r="CY295" s="251"/>
      <c r="CZ295" s="41">
        <v>11.9166666666667</v>
      </c>
      <c r="DA295" s="33">
        <f t="shared" si="394"/>
        <v>0</v>
      </c>
      <c r="DB295" s="33">
        <f>Gen_Cons_Horario!B4665</f>
        <v>0</v>
      </c>
      <c r="DC295" s="35">
        <f t="shared" si="359"/>
        <v>0</v>
      </c>
      <c r="DD295" s="116">
        <f>IF(AND(DC295&gt;0,DC295*$B$4+DJ294&lt;=$B$2*'SFV+BESS'!$I$9,DC295&lt;'SFV+BESS'!$I$7), DC295*$B$4, IF(AND(DC295&gt;0,DC295*$B$4+DJ294&gt;$B$2*'SFV+BESS'!$I$9,DC295*$B$4&lt;'SFV+BESS'!$I$7),$B$2*'SFV+BESS'!$I$9-DJ294,IF(AND(DC295&gt;0,DC295*$B$4+DJ294&gt;$B$2*'SFV+BESS'!$I$9,DC295*$B$4&gt;'SFV+BESS'!$I$7,DJ294&lt;$B$2*'SFV+BESS'!$I$9),$B$2*'SFV+BESS'!$I$9-DJ294,IF(AND(DC295&gt;0,DC295*$B$4+DJ294&lt;=$B$2*'SFV+BESS'!$I$9,DC295&gt;'SFV+BESS'!$I$7),'SFV+BESS'!$I$7,0))))</f>
        <v>0</v>
      </c>
      <c r="DE295" s="27">
        <f>IF(AND(DC295&lt;0,DJ294+DC295/$B$5&gt;$H$2,-DC295/'Carga-Descarga Año'!$B$5&lt;'SFV+BESS'!$I$7),DC295/$B$5,IF(AND(DC295&lt;0,DJ294+DC295/$B$5&gt;$H$2,-DC295/'Carga-Descarga Año'!$B$5&gt;'SFV+BESS'!$I$7),-'SFV+BESS'!$I$7,IF(AND(DC295&lt;0,DJ294+DC295/$B$5&lt;$H$2),-MIN('SFV+BESS'!$I$7,DJ294-$H$2),0)))</f>
        <v>0</v>
      </c>
      <c r="DF295" s="33"/>
      <c r="DG295" s="33">
        <f t="shared" si="378"/>
        <v>0</v>
      </c>
      <c r="DH295" s="27">
        <f t="shared" si="344"/>
        <v>0</v>
      </c>
      <c r="DI295" s="27">
        <f t="shared" si="345"/>
        <v>0</v>
      </c>
      <c r="DJ295" s="28">
        <f>IF((DJ294+DD295+DE295)&gt;=$B$2*'SFV+BESS'!$I$9, $B$2*'SFV+BESS'!$I$9, (DJ294+DD295+DE295))</f>
        <v>173.61249999999998</v>
      </c>
      <c r="DK295" s="110">
        <f t="shared" si="346"/>
        <v>0</v>
      </c>
      <c r="DP295" s="251"/>
      <c r="DQ295" s="41">
        <v>11.9166666666667</v>
      </c>
      <c r="DR295" s="33">
        <f t="shared" si="395"/>
        <v>0</v>
      </c>
      <c r="DS295" s="33">
        <f>Gen_Cons_Horario!B5409</f>
        <v>0</v>
      </c>
      <c r="DT295" s="35">
        <f t="shared" si="360"/>
        <v>0</v>
      </c>
      <c r="DU295" s="116">
        <f>IF(AND(DT295&gt;0,DT295*$B$4+EA294&lt;=$B$2*'SFV+BESS'!$I$9,DT295&lt;'SFV+BESS'!$I$7), DT295*$B$4, IF(AND(DT295&gt;0,DT295*$B$4+EA294&gt;$B$2*'SFV+BESS'!$I$9,DT295*$B$4&lt;'SFV+BESS'!$I$7),$B$2*'SFV+BESS'!$I$9-EA294,IF(AND(DT295&gt;0,DT295*$B$4+EA294&gt;$B$2*'SFV+BESS'!$I$9,DT295*$B$4&gt;'SFV+BESS'!$I$7,EA294&lt;$B$2*'SFV+BESS'!$I$9),$B$2*'SFV+BESS'!$I$9-EA294,IF(AND(DT295&gt;0,DT295*$B$4+EA294&lt;=$B$2*'SFV+BESS'!$I$9,DT295&gt;'SFV+BESS'!$I$7),'SFV+BESS'!$I$7,0))))</f>
        <v>0</v>
      </c>
      <c r="DV295" s="27">
        <f>IF(AND(DT295&lt;0,EA294+DT295/$B$5&gt;$H$2,-DT295/'Carga-Descarga Año'!$B$5&lt;'SFV+BESS'!$I$7),DT295/$B$5,IF(AND(DT295&lt;0,EA294+DT295/$B$5&gt;$H$2,-DT295/'Carga-Descarga Año'!$B$5&gt;'SFV+BESS'!$I$7),-'SFV+BESS'!$I$7,IF(AND(DT295&lt;0,EA294+DT295/$B$5&lt;$H$2),-MIN('SFV+BESS'!$I$7,EA294-$H$2),0)))</f>
        <v>0</v>
      </c>
      <c r="DW295" s="33"/>
      <c r="DX295" s="33">
        <f t="shared" si="379"/>
        <v>0</v>
      </c>
      <c r="DY295" s="27">
        <f t="shared" si="347"/>
        <v>0</v>
      </c>
      <c r="DZ295" s="27">
        <f t="shared" si="380"/>
        <v>0</v>
      </c>
      <c r="EA295" s="28">
        <f>IF((EA294+DU295+DV295)&gt;=$B$2*'SFV+BESS'!$I$9, $B$2*'SFV+BESS'!$I$9, (EA294+DU295+DV295))</f>
        <v>173.61249999999998</v>
      </c>
      <c r="EB295" s="110">
        <f t="shared" si="348"/>
        <v>0</v>
      </c>
      <c r="EG295" s="251"/>
      <c r="EH295" s="41">
        <v>11.9166666666667</v>
      </c>
      <c r="EI295" s="33">
        <f t="shared" si="396"/>
        <v>0</v>
      </c>
      <c r="EJ295" s="33">
        <f>Gen_Cons_Horario!B6153</f>
        <v>0</v>
      </c>
      <c r="EK295" s="35">
        <f t="shared" si="361"/>
        <v>0</v>
      </c>
      <c r="EL295" s="116">
        <f>IF(AND(EK295&gt;0,EK295*$B$4+ER294&lt;=$B$2*'SFV+BESS'!$I$9,EK295&lt;'SFV+BESS'!$I$7), EK295*$B$4, IF(AND(EK295&gt;0,EK295*$B$4+ER294&gt;$B$2*'SFV+BESS'!$I$9,EK295*$B$4&lt;'SFV+BESS'!$I$7),$B$2*'SFV+BESS'!$I$9-ER294,IF(AND(EK295&gt;0,EK295*$B$4+ER294&gt;$B$2*'SFV+BESS'!$I$9,EK295*$B$4&gt;'SFV+BESS'!$I$7,ER294&lt;$B$2*'SFV+BESS'!$I$9),$B$2*'SFV+BESS'!$I$9-ER294,IF(AND(EK295&gt;0,EK295*$B$4+ER294&lt;=$B$2*'SFV+BESS'!$I$9,EK295&gt;'SFV+BESS'!$I$7),'SFV+BESS'!$I$7,0))))</f>
        <v>0</v>
      </c>
      <c r="EM295" s="27">
        <f>IF(AND(EK295&lt;0,ER294+EK295/$B$5&gt;$H$2,-EK295/'Carga-Descarga Año'!$B$5&lt;'SFV+BESS'!$I$7),EK295/$B$5,IF(AND(EK295&lt;0,ER294+EK295/$B$5&gt;$H$2,-EK295/'Carga-Descarga Año'!$B$5&gt;'SFV+BESS'!$I$7),-'SFV+BESS'!$I$7,IF(AND(EK295&lt;0,ER294+EK295/$B$5&lt;$H$2),-MIN('SFV+BESS'!$I$7,ER294-$H$2),0)))</f>
        <v>0</v>
      </c>
      <c r="EN295" s="33"/>
      <c r="EO295" s="33">
        <f t="shared" si="381"/>
        <v>0</v>
      </c>
      <c r="EP295" s="27">
        <f t="shared" si="349"/>
        <v>0</v>
      </c>
      <c r="EQ295" s="27">
        <f t="shared" si="382"/>
        <v>0</v>
      </c>
      <c r="ER295" s="28">
        <f>IF((ER294+EL295+EM295)&gt;=$B$2*'SFV+BESS'!$I$9, $B$2*'SFV+BESS'!$I$9, (ER294+EL295+EM295))</f>
        <v>173.61249999999998</v>
      </c>
      <c r="ES295" s="110">
        <f t="shared" si="350"/>
        <v>0</v>
      </c>
      <c r="EX295" s="251"/>
      <c r="EY295" s="41">
        <v>11.9166666666667</v>
      </c>
      <c r="EZ295" s="33">
        <f t="shared" si="397"/>
        <v>0</v>
      </c>
      <c r="FA295" s="33">
        <f>Gen_Cons_Horario!B6873</f>
        <v>0</v>
      </c>
      <c r="FB295" s="35">
        <f t="shared" si="362"/>
        <v>0</v>
      </c>
      <c r="FC295" s="116">
        <f>IF(AND(FB295&gt;0,FB295*$B$4+FI294&lt;=$B$2*'SFV+BESS'!$I$9,FB295&lt;'SFV+BESS'!$I$7), FB295*$B$4, IF(AND(FB295&gt;0,FB295*$B$4+FI294&gt;$B$2*'SFV+BESS'!$I$9,FB295*$B$4&lt;'SFV+BESS'!$I$7),$B$2*'SFV+BESS'!$I$9-FI294,IF(AND(FB295&gt;0,FB295*$B$4+FI294&gt;$B$2*'SFV+BESS'!$I$9,FB295*$B$4&gt;'SFV+BESS'!$I$7,FI294&lt;$B$2*'SFV+BESS'!$I$9),$B$2*'SFV+BESS'!$I$9-FI294,IF(AND(FB295&gt;0,FB295*$B$4+FI294&lt;=$B$2*'SFV+BESS'!$I$9,FB295&gt;'SFV+BESS'!$I$7),'SFV+BESS'!$I$7,0))))</f>
        <v>0</v>
      </c>
      <c r="FD295" s="27">
        <f>IF(AND(FB295&lt;0,FI294+FB295/$B$5&gt;$H$2,-FB295/'Carga-Descarga Año'!$B$5&lt;'SFV+BESS'!$I$7),FB295/$B$5,IF(AND(FB295&lt;0,FI294+FB295/$B$5&gt;$H$2,-FB295/'Carga-Descarga Año'!$B$5&gt;'SFV+BESS'!$I$7),-'SFV+BESS'!$I$7,IF(AND(FB295&lt;0,FI294+FB295/$B$5&lt;$H$2),-MIN('SFV+BESS'!$I$7,FI294-$H$2),0)))</f>
        <v>0</v>
      </c>
      <c r="FE295" s="33"/>
      <c r="FF295" s="33">
        <f t="shared" si="383"/>
        <v>0</v>
      </c>
      <c r="FG295" s="27">
        <f t="shared" si="351"/>
        <v>0</v>
      </c>
      <c r="FH295" s="27">
        <f t="shared" si="384"/>
        <v>0</v>
      </c>
      <c r="FI295" s="28">
        <f>IF((FI294+FC295+FD295)&gt;=$B$2*'SFV+BESS'!$I$9, $B$2*'SFV+BESS'!$I$9, (FI294+FC295+FD295))</f>
        <v>173.61249999999998</v>
      </c>
      <c r="FJ295" s="110">
        <f t="shared" si="352"/>
        <v>0</v>
      </c>
      <c r="FO295" s="251"/>
      <c r="FP295" s="41">
        <v>11.9166666666667</v>
      </c>
      <c r="FQ295" s="33">
        <f t="shared" si="398"/>
        <v>0</v>
      </c>
      <c r="FR295" s="33">
        <f>Gen_Cons_Horario!B7617</f>
        <v>0</v>
      </c>
      <c r="FS295" s="35">
        <f t="shared" si="363"/>
        <v>0</v>
      </c>
      <c r="FT295" s="116">
        <f>IF(AND(FS295&gt;0,FS295*$B$4+FZ294&lt;=$B$2*'SFV+BESS'!$I$9,FS295&lt;'SFV+BESS'!$I$7), FS295*$B$4, IF(AND(FS295&gt;0,FS295*$B$4+FZ294&gt;$B$2*'SFV+BESS'!$I$9,FS295*$B$4&lt;'SFV+BESS'!$I$7),$B$2*'SFV+BESS'!$I$9-FZ294,IF(AND(FS295&gt;0,FS295*$B$4+FZ294&gt;$B$2*'SFV+BESS'!$I$9,FS295*$B$4&gt;'SFV+BESS'!$I$7,FZ294&lt;$B$2*'SFV+BESS'!$I$9),$B$2*'SFV+BESS'!$I$9-FZ294,IF(AND(FS295&gt;0,FS295*$B$4+FZ294&lt;=$B$2*'SFV+BESS'!$I$9,FS295&gt;'SFV+BESS'!$I$7),'SFV+BESS'!$I$7,0))))</f>
        <v>0</v>
      </c>
      <c r="FU295" s="27">
        <f>IF(AND(FS295&lt;0,FZ294+FS295/$B$5&gt;$H$2,-FS295/'Carga-Descarga Año'!$B$5&lt;'SFV+BESS'!$I$7),FS295/$B$5,IF(AND(FS295&lt;0,FZ294+FS295/$B$5&gt;$H$2,-FS295/'Carga-Descarga Año'!$B$5&gt;'SFV+BESS'!$I$7),-'SFV+BESS'!$I$7,IF(AND(FS295&lt;0,FZ294+FS295/$B$5&lt;$H$2),-MIN('SFV+BESS'!$I$7,FZ294-$H$2),0)))</f>
        <v>0</v>
      </c>
      <c r="FV295" s="33"/>
      <c r="FW295" s="33">
        <f t="shared" si="385"/>
        <v>0</v>
      </c>
      <c r="FX295" s="27">
        <f t="shared" si="353"/>
        <v>0</v>
      </c>
      <c r="FY295" s="27">
        <f t="shared" si="386"/>
        <v>0</v>
      </c>
      <c r="FZ295" s="28">
        <f>IF((FZ294+FT295+FU295)&gt;=$B$2*'SFV+BESS'!$I$9, $B$2*'SFV+BESS'!$I$9, (FZ294+FT295+FU295))</f>
        <v>173.61249999999998</v>
      </c>
      <c r="GA295" s="110">
        <f t="shared" si="354"/>
        <v>0</v>
      </c>
      <c r="GF295" s="251"/>
      <c r="GG295" s="41">
        <v>11.9166666666667</v>
      </c>
      <c r="GH295" s="33">
        <f t="shared" si="399"/>
        <v>0</v>
      </c>
      <c r="GI295" s="33">
        <f>Gen_Cons_Horario!B8337</f>
        <v>0</v>
      </c>
      <c r="GJ295" s="35">
        <f t="shared" si="369"/>
        <v>0</v>
      </c>
      <c r="GK295" s="116">
        <f>IF(AND(GJ295&gt;0,GJ295*$B$4+GQ294&lt;=$B$2*'SFV+BESS'!$I$9,GJ295&lt;'SFV+BESS'!$I$7), GJ295*$B$4, IF(AND(GJ295&gt;0,GJ295*$B$4+GQ294&gt;$B$2*'SFV+BESS'!$I$9,GJ295*$B$4&lt;'SFV+BESS'!$I$7),$B$2*'SFV+BESS'!$I$9-GQ294,IF(AND(GJ295&gt;0,GJ295*$B$4+GQ294&gt;$B$2*'SFV+BESS'!$I$9,GJ295*$B$4&gt;'SFV+BESS'!$I$7,GQ294&lt;$B$2*'SFV+BESS'!$I$9),$B$2*'SFV+BESS'!$I$9-GQ294,IF(AND(GJ295&gt;0,GJ295*$B$4+GQ294&lt;=$B$2*'SFV+BESS'!$I$9,GJ295&gt;'SFV+BESS'!$I$7),'SFV+BESS'!$I$7,0))))</f>
        <v>0</v>
      </c>
      <c r="GL295" s="27">
        <f>IF(AND(GJ295&lt;0,GQ294+GJ295/$B$5&gt;$H$2,-GJ295/'Carga-Descarga Año'!$B$5&lt;'SFV+BESS'!$I$7),GJ295/$B$5,IF(AND(GJ295&lt;0,GQ294+GJ295/$B$5&gt;$H$2,-GJ295/'Carga-Descarga Año'!$B$5&gt;'SFV+BESS'!$I$7),-'SFV+BESS'!$I$7,IF(AND(GJ295&lt;0,GQ294+GJ295/$B$5&lt;$H$2),-MIN('SFV+BESS'!$I$7,GQ294-$H$2),0)))</f>
        <v>0</v>
      </c>
      <c r="GM295" s="33"/>
      <c r="GN295" s="33">
        <f t="shared" si="387"/>
        <v>0</v>
      </c>
      <c r="GO295" s="27">
        <f t="shared" si="355"/>
        <v>0</v>
      </c>
      <c r="GP295" s="27">
        <f t="shared" si="388"/>
        <v>0</v>
      </c>
      <c r="GQ295" s="28">
        <f>IF((GQ294+GK295+GL295)&gt;=$B$2*'SFV+BESS'!$I$9, $B$2*'SFV+BESS'!$I$9, (GQ294+GK295+GL295))</f>
        <v>173.61249999999998</v>
      </c>
      <c r="GR295" s="110">
        <f t="shared" si="356"/>
        <v>0</v>
      </c>
    </row>
    <row r="296" spans="1:200">
      <c r="A296" s="250"/>
      <c r="B296" s="41">
        <v>11.9583333333333</v>
      </c>
      <c r="C296" s="38">
        <f t="shared" si="370"/>
        <v>0</v>
      </c>
      <c r="D296" s="2">
        <f>Gen_Cons_Horario!B322</f>
        <v>0</v>
      </c>
      <c r="E296" s="140">
        <f t="shared" si="328"/>
        <v>0</v>
      </c>
      <c r="F296" s="116">
        <f>IF(AND(E296&gt;0,E296*$B$4+L295&lt;=$B$2*'SFV+BESS'!$I$9,E296&lt;'SFV+BESS'!$I$7), E296*$B$4, IF(AND(E296&gt;0,E296*$B$4+L295&gt;$B$2*'SFV+BESS'!$I$9,E296*$B$4&lt;'SFV+BESS'!$I$7),$B$2*'SFV+BESS'!$I$9-L295,IF(AND(E296&gt;0,E296*$B$4+L295&gt;$B$2*'SFV+BESS'!$I$9,E296*$B$4&gt;'SFV+BESS'!$I$7,L295&lt;$B$2*'SFV+BESS'!$I$9),$B$2*'SFV+BESS'!$I$9-L295,IF(AND(E296&gt;0,E296*$B$4+L295&lt;=$B$2*'SFV+BESS'!$I$9,E296&gt;'SFV+BESS'!$I$7),'SFV+BESS'!$I$7,0))))</f>
        <v>0</v>
      </c>
      <c r="G296" s="27">
        <f>IF(AND(E296&lt;0,L295+E296/$B$5&gt;$H$2,-E296/'Carga-Descarga Año'!$B$5&lt;'SFV+BESS'!$I$7),E296/$B$5,IF(AND(E296&lt;0,L295+E296/$B$5&gt;$H$2,-E296/'Carga-Descarga Año'!$B$5&gt;'SFV+BESS'!$I$7),-'SFV+BESS'!$I$7,IF(AND(E296&lt;0,L295+E296/$B$5&lt;$H$2),-MIN('SFV+BESS'!$I$7,L295-$H$2),0)))</f>
        <v>0</v>
      </c>
      <c r="I296" s="38">
        <f t="shared" si="329"/>
        <v>0</v>
      </c>
      <c r="J296" s="27">
        <f t="shared" si="331"/>
        <v>0</v>
      </c>
      <c r="K296" s="27">
        <f t="shared" si="330"/>
        <v>0</v>
      </c>
      <c r="L296" s="28">
        <f>IF((L295+F296+G296)&gt;=$B$2*'SFV+BESS'!$I$9, $B$2*'SFV+BESS'!$I$9, (L295+F296+G296))</f>
        <v>173.61249999999998</v>
      </c>
      <c r="M296" s="110">
        <f t="shared" si="332"/>
        <v>0</v>
      </c>
      <c r="R296" s="251"/>
      <c r="S296" s="41">
        <v>11.9583333333333</v>
      </c>
      <c r="T296" s="2">
        <f t="shared" si="389"/>
        <v>0</v>
      </c>
      <c r="U296" s="2">
        <f>Gen_Cons_Horario!B1066</f>
        <v>0</v>
      </c>
      <c r="V296" s="35">
        <f t="shared" si="364"/>
        <v>0</v>
      </c>
      <c r="W296" s="116">
        <f>IF(AND(V296&gt;0,V296*$B$4+AC295&lt;=$B$2*'SFV+BESS'!$I$9,V296&lt;'SFV+BESS'!$I$7), V296*$B$4, IF(AND(V296&gt;0,V296*$B$4+AC295&gt;$B$2*'SFV+BESS'!$I$9,V296*$B$4&lt;'SFV+BESS'!$I$7),$B$2*'SFV+BESS'!$I$9-AC295,IF(AND(V296&gt;0,V296*$B$4+AC295&gt;$B$2*'SFV+BESS'!$I$9,V296*$B$4&gt;'SFV+BESS'!$I$7,AC295&lt;$B$2*'SFV+BESS'!$I$9),$B$2*'SFV+BESS'!$I$9-AC295,IF(AND(V296&gt;0,V296*$B$4+AC295&lt;=$B$2*'SFV+BESS'!$I$9,V296&gt;'SFV+BESS'!$I$7),'SFV+BESS'!$I$7,0))))</f>
        <v>0</v>
      </c>
      <c r="X296" s="27">
        <f>IF(AND(V296&lt;0,AC295+V296/$B$5&gt;$H$2,-V296/'Carga-Descarga Año'!$B$5&lt;'SFV+BESS'!$I$7),V296/$B$5,IF(AND(V296&lt;0,AC295+V296/$B$5&gt;$H$2,-V296/'Carga-Descarga Año'!$B$5&gt;'SFV+BESS'!$I$7),-'SFV+BESS'!$I$7,IF(AND(V296&lt;0,AC295+V296/$B$5&lt;$H$2),-MIN('SFV+BESS'!$I$7,AC295-$H$2),0)))</f>
        <v>0</v>
      </c>
      <c r="Z296" s="33">
        <f t="shared" si="358"/>
        <v>0</v>
      </c>
      <c r="AA296" s="27">
        <f t="shared" si="333"/>
        <v>0</v>
      </c>
      <c r="AB296" s="27">
        <f t="shared" si="357"/>
        <v>0</v>
      </c>
      <c r="AC296" s="28">
        <f>IF((AC295+W296+X296)&gt;=$B$2*'SFV+BESS'!$I$9, $B$2*'SFV+BESS'!$I$9, (AC295+W296+X296))</f>
        <v>173.61249999999998</v>
      </c>
      <c r="AD296" s="110">
        <f t="shared" si="334"/>
        <v>0</v>
      </c>
      <c r="AI296" s="251"/>
      <c r="AJ296" s="41">
        <v>11.9583333333333</v>
      </c>
      <c r="AK296" s="52">
        <f t="shared" si="390"/>
        <v>0</v>
      </c>
      <c r="AL296" s="33">
        <f>Gen_Cons_Horario!B1738</f>
        <v>0</v>
      </c>
      <c r="AM296" s="35">
        <f t="shared" si="365"/>
        <v>0</v>
      </c>
      <c r="AN296" s="116">
        <f>IF(AND(AM296&gt;0,AM296*$B$4+AT295&lt;=$B$2*'SFV+BESS'!$I$9,AM296&lt;'SFV+BESS'!$I$7), AM296*$B$4, IF(AND(AM296&gt;0,AM296*$B$4+AT295&gt;$B$2*'SFV+BESS'!$I$9,AM296*$B$4&lt;'SFV+BESS'!$I$7),$B$2*'SFV+BESS'!$I$9-AT295,IF(AND(AM296&gt;0,AM296*$B$4+AT295&gt;$B$2*'SFV+BESS'!$I$9,AM296*$B$4&gt;'SFV+BESS'!$I$7,AT295&lt;$B$2*'SFV+BESS'!$I$9),$B$2*'SFV+BESS'!$I$9-AT295,IF(AND(AM296&gt;0,AM296*$B$4+AT295&lt;=$B$2*'SFV+BESS'!$I$9,AM296&gt;'SFV+BESS'!$I$7),'SFV+BESS'!$I$7,0))))</f>
        <v>0</v>
      </c>
      <c r="AO296" s="27">
        <f>IF(AND(AM296&lt;0,AT295+AM296/$B$5&gt;$H$2,-AM296/'Carga-Descarga Año'!$B$5&lt;'SFV+BESS'!$I$7),AM296/$B$5,IF(AND(AM296&lt;0,AT295+AM296/$B$5&gt;$H$2,-AM296/'Carga-Descarga Año'!$B$5&gt;'SFV+BESS'!$I$7),-'SFV+BESS'!$I$7,IF(AND(AM296&lt;0,AT295+AM296/$B$5&lt;$H$2),-MIN('SFV+BESS'!$I$7,AT295-$H$2),0)))</f>
        <v>0</v>
      </c>
      <c r="AP296" s="33"/>
      <c r="AQ296" s="33">
        <f t="shared" si="371"/>
        <v>0</v>
      </c>
      <c r="AR296" s="27">
        <f t="shared" si="335"/>
        <v>0</v>
      </c>
      <c r="AS296" s="27">
        <f t="shared" si="372"/>
        <v>0</v>
      </c>
      <c r="AT296" s="28">
        <f>IF((AT295+AN296+AO296)&gt;=$B$2*'SFV+BESS'!$I$9, $B$2*'SFV+BESS'!$I$9, (AT295+AN296+AO296))</f>
        <v>117.58586912688325</v>
      </c>
      <c r="AU296" s="110">
        <f t="shared" si="336"/>
        <v>0</v>
      </c>
      <c r="AZ296" s="251"/>
      <c r="BA296" s="41">
        <v>11.9583333333333</v>
      </c>
      <c r="BB296" s="33">
        <f t="shared" si="391"/>
        <v>0</v>
      </c>
      <c r="BC296" s="33">
        <f>Gen_Cons_Horario!B2482</f>
        <v>0</v>
      </c>
      <c r="BD296" s="35">
        <f t="shared" si="366"/>
        <v>0</v>
      </c>
      <c r="BE296" s="116">
        <f>IF(AND(BD296&gt;0,BD296*$B$4+BK295&lt;=$B$2*'SFV+BESS'!$I$9,BD296&lt;'SFV+BESS'!$I$7), BD296*$B$4, IF(AND(BD296&gt;0,BD296*$B$4+BK295&gt;$B$2*'SFV+BESS'!$I$9,BD296*$B$4&lt;'SFV+BESS'!$I$7),$B$2*'SFV+BESS'!$I$9-BK295,IF(AND(BD296&gt;0,BD296*$B$4+BK295&gt;$B$2*'SFV+BESS'!$I$9,BD296*$B$4&gt;'SFV+BESS'!$I$7,BK295&lt;$B$2*'SFV+BESS'!$I$9),$B$2*'SFV+BESS'!$I$9-BK295,IF(AND(BD296&gt;0,BD296*$B$4+BK295&lt;=$B$2*'SFV+BESS'!$I$9,BD296&gt;'SFV+BESS'!$I$7),'SFV+BESS'!$I$7,0))))</f>
        <v>0</v>
      </c>
      <c r="BF296" s="27">
        <f>IF(AND(BD296&lt;0,BK295+BD296/$B$5&gt;$H$2,-BD296/'Carga-Descarga Año'!$B$5&lt;'SFV+BESS'!$I$7),BD296/$B$5,IF(AND(BD296&lt;0,BK295+BD296/$B$5&gt;$H$2,-BD296/'Carga-Descarga Año'!$B$5&gt;'SFV+BESS'!$I$7),-'SFV+BESS'!$I$7,IF(AND(BD296&lt;0,BK295+BD296/$B$5&lt;$H$2),-MIN('SFV+BESS'!$I$7,BK295-$H$2),0)))</f>
        <v>0</v>
      </c>
      <c r="BG296" s="33"/>
      <c r="BH296" s="33">
        <f t="shared" si="373"/>
        <v>0</v>
      </c>
      <c r="BI296" s="27">
        <f t="shared" si="337"/>
        <v>0</v>
      </c>
      <c r="BJ296" s="27">
        <f t="shared" si="374"/>
        <v>0</v>
      </c>
      <c r="BK296" s="28">
        <f>IF((BK295+BE296+BF296)&gt;=$B$2*'SFV+BESS'!$I$9, $B$2*'SFV+BESS'!$I$9, (BK295+BE296+BF296))</f>
        <v>173.61249999999998</v>
      </c>
      <c r="BL296" s="110">
        <f t="shared" si="338"/>
        <v>0</v>
      </c>
      <c r="BQ296" s="251"/>
      <c r="BR296" s="41">
        <v>11.9583333333333</v>
      </c>
      <c r="BS296" s="33">
        <f t="shared" si="392"/>
        <v>0</v>
      </c>
      <c r="BT296" s="33">
        <f>Gen_Cons_Horario!B3202</f>
        <v>0</v>
      </c>
      <c r="BU296" s="35">
        <f t="shared" si="367"/>
        <v>0</v>
      </c>
      <c r="BV296" s="116">
        <f>IF(AND(BU296&gt;0,BU296*$B$4+CB295&lt;=$B$2*'SFV+BESS'!$I$9,BU296&lt;'SFV+BESS'!$I$7), BU296*$B$4, IF(AND(BU296&gt;0,BU296*$B$4+CB295&gt;$B$2*'SFV+BESS'!$I$9,BU296*$B$4&lt;'SFV+BESS'!$I$7),$B$2*'SFV+BESS'!$I$9-CB295,IF(AND(BU296&gt;0,BU296*$B$4+CB295&gt;$B$2*'SFV+BESS'!$I$9,BU296*$B$4&gt;'SFV+BESS'!$I$7,CB295&lt;$B$2*'SFV+BESS'!$I$9),$B$2*'SFV+BESS'!$I$9-CB295,IF(AND(BU296&gt;0,BU296*$B$4+CB295&lt;=$B$2*'SFV+BESS'!$I$9,BU296&gt;'SFV+BESS'!$I$7),'SFV+BESS'!$I$7,0))))</f>
        <v>0</v>
      </c>
      <c r="BW296" s="27">
        <f>IF(AND(BU296&lt;0,CB295+BU296/$B$5&gt;$H$2,-BU296/'Carga-Descarga Año'!$B$5&lt;'SFV+BESS'!$I$7),BU296/$B$5,IF(AND(BU296&lt;0,CB295+BU296/$B$5&gt;$H$2,-BU296/'Carga-Descarga Año'!$B$5&gt;'SFV+BESS'!$I$7),-'SFV+BESS'!$I$7,IF(AND(BU296&lt;0,CB295+BU296/$B$5&lt;$H$2),-MIN('SFV+BESS'!$I$7,CB295-$H$2),0)))</f>
        <v>0</v>
      </c>
      <c r="BX296" s="33"/>
      <c r="BY296" s="33">
        <f t="shared" si="375"/>
        <v>0</v>
      </c>
      <c r="BZ296" s="27">
        <f t="shared" si="339"/>
        <v>0</v>
      </c>
      <c r="CA296" s="27">
        <f t="shared" si="340"/>
        <v>0</v>
      </c>
      <c r="CB296" s="28">
        <f>IF((CB295+BV296+BW296)&gt;=$B$2*'SFV+BESS'!$I$9, $B$2*'SFV+BESS'!$I$9, (CB295+BV296+BW296))</f>
        <v>173.61249999999998</v>
      </c>
      <c r="CC296" s="110">
        <f t="shared" si="341"/>
        <v>0</v>
      </c>
      <c r="CH296" s="251"/>
      <c r="CI296" s="41">
        <v>11.9583333333333</v>
      </c>
      <c r="CJ296" s="33">
        <f t="shared" si="393"/>
        <v>0</v>
      </c>
      <c r="CK296" s="33">
        <f>Gen_Cons_Horario!B3946</f>
        <v>0</v>
      </c>
      <c r="CL296" s="35">
        <f t="shared" si="368"/>
        <v>0</v>
      </c>
      <c r="CM296" s="116">
        <f>IF(AND(CL296&gt;0,CL296*$B$4+CS295&lt;=$B$2*'SFV+BESS'!$I$9,CL296&lt;'SFV+BESS'!$I$7), CL296*$B$4, IF(AND(CL296&gt;0,CL296*$B$4+CS295&gt;$B$2*'SFV+BESS'!$I$9,CL296*$B$4&lt;'SFV+BESS'!$I$7),$B$2*'SFV+BESS'!$I$9-CS295,IF(AND(CL296&gt;0,CL296*$B$4+CS295&gt;$B$2*'SFV+BESS'!$I$9,CL296*$B$4&gt;'SFV+BESS'!$I$7,CS295&lt;$B$2*'SFV+BESS'!$I$9),$B$2*'SFV+BESS'!$I$9-CS295,IF(AND(CL296&gt;0,CL296*$B$4+CS295&lt;=$B$2*'SFV+BESS'!$I$9,CL296&gt;'SFV+BESS'!$I$7),'SFV+BESS'!$I$7,0))))</f>
        <v>0</v>
      </c>
      <c r="CN296" s="27">
        <f>IF(AND(CL296&lt;0,CS295+CL296/$B$5&gt;$H$2,-CL296/'Carga-Descarga Año'!$B$5&lt;'SFV+BESS'!$I$7),CL296/$B$5,IF(AND(CL296&lt;0,CS295+CL296/$B$5&gt;$H$2,-CL296/'Carga-Descarga Año'!$B$5&gt;'SFV+BESS'!$I$7),-'SFV+BESS'!$I$7,IF(AND(CL296&lt;0,CS295+CL296/$B$5&lt;$H$2),-MIN('SFV+BESS'!$I$7,CS295-$H$2),0)))</f>
        <v>0</v>
      </c>
      <c r="CO296" s="33"/>
      <c r="CP296" s="33">
        <f t="shared" si="376"/>
        <v>0</v>
      </c>
      <c r="CQ296" s="27">
        <f t="shared" si="342"/>
        <v>0</v>
      </c>
      <c r="CR296" s="27">
        <f t="shared" si="377"/>
        <v>0</v>
      </c>
      <c r="CS296" s="28">
        <f>IF((CS295+CM296+CN296)&gt;=$B$2*'SFV+BESS'!$I$9, $B$2*'SFV+BESS'!$I$9, (CS295+CM296+CN296))</f>
        <v>173.61249999999998</v>
      </c>
      <c r="CT296" s="110">
        <f t="shared" si="343"/>
        <v>0</v>
      </c>
      <c r="CY296" s="251"/>
      <c r="CZ296" s="41">
        <v>11.9583333333333</v>
      </c>
      <c r="DA296" s="33">
        <f t="shared" si="394"/>
        <v>0</v>
      </c>
      <c r="DB296" s="33">
        <f>Gen_Cons_Horario!B4666</f>
        <v>0</v>
      </c>
      <c r="DC296" s="35">
        <f t="shared" si="359"/>
        <v>0</v>
      </c>
      <c r="DD296" s="116">
        <f>IF(AND(DC296&gt;0,DC296*$B$4+DJ295&lt;=$B$2*'SFV+BESS'!$I$9,DC296&lt;'SFV+BESS'!$I$7), DC296*$B$4, IF(AND(DC296&gt;0,DC296*$B$4+DJ295&gt;$B$2*'SFV+BESS'!$I$9,DC296*$B$4&lt;'SFV+BESS'!$I$7),$B$2*'SFV+BESS'!$I$9-DJ295,IF(AND(DC296&gt;0,DC296*$B$4+DJ295&gt;$B$2*'SFV+BESS'!$I$9,DC296*$B$4&gt;'SFV+BESS'!$I$7,DJ295&lt;$B$2*'SFV+BESS'!$I$9),$B$2*'SFV+BESS'!$I$9-DJ295,IF(AND(DC296&gt;0,DC296*$B$4+DJ295&lt;=$B$2*'SFV+BESS'!$I$9,DC296&gt;'SFV+BESS'!$I$7),'SFV+BESS'!$I$7,0))))</f>
        <v>0</v>
      </c>
      <c r="DE296" s="27">
        <f>IF(AND(DC296&lt;0,DJ295+DC296/$B$5&gt;$H$2,-DC296/'Carga-Descarga Año'!$B$5&lt;'SFV+BESS'!$I$7),DC296/$B$5,IF(AND(DC296&lt;0,DJ295+DC296/$B$5&gt;$H$2,-DC296/'Carga-Descarga Año'!$B$5&gt;'SFV+BESS'!$I$7),-'SFV+BESS'!$I$7,IF(AND(DC296&lt;0,DJ295+DC296/$B$5&lt;$H$2),-MIN('SFV+BESS'!$I$7,DJ295-$H$2),0)))</f>
        <v>0</v>
      </c>
      <c r="DF296" s="33"/>
      <c r="DG296" s="33">
        <f t="shared" si="378"/>
        <v>0</v>
      </c>
      <c r="DH296" s="27">
        <f t="shared" si="344"/>
        <v>0</v>
      </c>
      <c r="DI296" s="27">
        <f t="shared" si="345"/>
        <v>0</v>
      </c>
      <c r="DJ296" s="28">
        <f>IF((DJ295+DD296+DE296)&gt;=$B$2*'SFV+BESS'!$I$9, $B$2*'SFV+BESS'!$I$9, (DJ295+DD296+DE296))</f>
        <v>173.61249999999998</v>
      </c>
      <c r="DK296" s="110">
        <f t="shared" si="346"/>
        <v>0</v>
      </c>
      <c r="DP296" s="251"/>
      <c r="DQ296" s="41">
        <v>11.9583333333333</v>
      </c>
      <c r="DR296" s="33">
        <f t="shared" si="395"/>
        <v>0</v>
      </c>
      <c r="DS296" s="33">
        <f>Gen_Cons_Horario!B5410</f>
        <v>0</v>
      </c>
      <c r="DT296" s="35">
        <f t="shared" si="360"/>
        <v>0</v>
      </c>
      <c r="DU296" s="116">
        <f>IF(AND(DT296&gt;0,DT296*$B$4+EA295&lt;=$B$2*'SFV+BESS'!$I$9,DT296&lt;'SFV+BESS'!$I$7), DT296*$B$4, IF(AND(DT296&gt;0,DT296*$B$4+EA295&gt;$B$2*'SFV+BESS'!$I$9,DT296*$B$4&lt;'SFV+BESS'!$I$7),$B$2*'SFV+BESS'!$I$9-EA295,IF(AND(DT296&gt;0,DT296*$B$4+EA295&gt;$B$2*'SFV+BESS'!$I$9,DT296*$B$4&gt;'SFV+BESS'!$I$7,EA295&lt;$B$2*'SFV+BESS'!$I$9),$B$2*'SFV+BESS'!$I$9-EA295,IF(AND(DT296&gt;0,DT296*$B$4+EA295&lt;=$B$2*'SFV+BESS'!$I$9,DT296&gt;'SFV+BESS'!$I$7),'SFV+BESS'!$I$7,0))))</f>
        <v>0</v>
      </c>
      <c r="DV296" s="27">
        <f>IF(AND(DT296&lt;0,EA295+DT296/$B$5&gt;$H$2,-DT296/'Carga-Descarga Año'!$B$5&lt;'SFV+BESS'!$I$7),DT296/$B$5,IF(AND(DT296&lt;0,EA295+DT296/$B$5&gt;$H$2,-DT296/'Carga-Descarga Año'!$B$5&gt;'SFV+BESS'!$I$7),-'SFV+BESS'!$I$7,IF(AND(DT296&lt;0,EA295+DT296/$B$5&lt;$H$2),-MIN('SFV+BESS'!$I$7,EA295-$H$2),0)))</f>
        <v>0</v>
      </c>
      <c r="DW296" s="33"/>
      <c r="DX296" s="33">
        <f t="shared" si="379"/>
        <v>0</v>
      </c>
      <c r="DY296" s="27">
        <f t="shared" si="347"/>
        <v>0</v>
      </c>
      <c r="DZ296" s="27">
        <f t="shared" si="380"/>
        <v>0</v>
      </c>
      <c r="EA296" s="28">
        <f>IF((EA295+DU296+DV296)&gt;=$B$2*'SFV+BESS'!$I$9, $B$2*'SFV+BESS'!$I$9, (EA295+DU296+DV296))</f>
        <v>173.61249999999998</v>
      </c>
      <c r="EB296" s="110">
        <f t="shared" si="348"/>
        <v>0</v>
      </c>
      <c r="EG296" s="251"/>
      <c r="EH296" s="41">
        <v>11.9583333333333</v>
      </c>
      <c r="EI296" s="33">
        <f t="shared" si="396"/>
        <v>0</v>
      </c>
      <c r="EJ296" s="33">
        <f>Gen_Cons_Horario!B6154</f>
        <v>0</v>
      </c>
      <c r="EK296" s="35">
        <f t="shared" si="361"/>
        <v>0</v>
      </c>
      <c r="EL296" s="116">
        <f>IF(AND(EK296&gt;0,EK296*$B$4+ER295&lt;=$B$2*'SFV+BESS'!$I$9,EK296&lt;'SFV+BESS'!$I$7), EK296*$B$4, IF(AND(EK296&gt;0,EK296*$B$4+ER295&gt;$B$2*'SFV+BESS'!$I$9,EK296*$B$4&lt;'SFV+BESS'!$I$7),$B$2*'SFV+BESS'!$I$9-ER295,IF(AND(EK296&gt;0,EK296*$B$4+ER295&gt;$B$2*'SFV+BESS'!$I$9,EK296*$B$4&gt;'SFV+BESS'!$I$7,ER295&lt;$B$2*'SFV+BESS'!$I$9),$B$2*'SFV+BESS'!$I$9-ER295,IF(AND(EK296&gt;0,EK296*$B$4+ER295&lt;=$B$2*'SFV+BESS'!$I$9,EK296&gt;'SFV+BESS'!$I$7),'SFV+BESS'!$I$7,0))))</f>
        <v>0</v>
      </c>
      <c r="EM296" s="27">
        <f>IF(AND(EK296&lt;0,ER295+EK296/$B$5&gt;$H$2,-EK296/'Carga-Descarga Año'!$B$5&lt;'SFV+BESS'!$I$7),EK296/$B$5,IF(AND(EK296&lt;0,ER295+EK296/$B$5&gt;$H$2,-EK296/'Carga-Descarga Año'!$B$5&gt;'SFV+BESS'!$I$7),-'SFV+BESS'!$I$7,IF(AND(EK296&lt;0,ER295+EK296/$B$5&lt;$H$2),-MIN('SFV+BESS'!$I$7,ER295-$H$2),0)))</f>
        <v>0</v>
      </c>
      <c r="EN296" s="33"/>
      <c r="EO296" s="33">
        <f t="shared" si="381"/>
        <v>0</v>
      </c>
      <c r="EP296" s="27">
        <f t="shared" si="349"/>
        <v>0</v>
      </c>
      <c r="EQ296" s="27">
        <f t="shared" si="382"/>
        <v>0</v>
      </c>
      <c r="ER296" s="28">
        <f>IF((ER295+EL296+EM296)&gt;=$B$2*'SFV+BESS'!$I$9, $B$2*'SFV+BESS'!$I$9, (ER295+EL296+EM296))</f>
        <v>173.61249999999998</v>
      </c>
      <c r="ES296" s="110">
        <f t="shared" si="350"/>
        <v>0</v>
      </c>
      <c r="EX296" s="251"/>
      <c r="EY296" s="41">
        <v>11.9583333333333</v>
      </c>
      <c r="EZ296" s="33">
        <f t="shared" si="397"/>
        <v>0</v>
      </c>
      <c r="FA296" s="33">
        <f>Gen_Cons_Horario!B6874</f>
        <v>0</v>
      </c>
      <c r="FB296" s="35">
        <f t="shared" si="362"/>
        <v>0</v>
      </c>
      <c r="FC296" s="116">
        <f>IF(AND(FB296&gt;0,FB296*$B$4+FI295&lt;=$B$2*'SFV+BESS'!$I$9,FB296&lt;'SFV+BESS'!$I$7), FB296*$B$4, IF(AND(FB296&gt;0,FB296*$B$4+FI295&gt;$B$2*'SFV+BESS'!$I$9,FB296*$B$4&lt;'SFV+BESS'!$I$7),$B$2*'SFV+BESS'!$I$9-FI295,IF(AND(FB296&gt;0,FB296*$B$4+FI295&gt;$B$2*'SFV+BESS'!$I$9,FB296*$B$4&gt;'SFV+BESS'!$I$7,FI295&lt;$B$2*'SFV+BESS'!$I$9),$B$2*'SFV+BESS'!$I$9-FI295,IF(AND(FB296&gt;0,FB296*$B$4+FI295&lt;=$B$2*'SFV+BESS'!$I$9,FB296&gt;'SFV+BESS'!$I$7),'SFV+BESS'!$I$7,0))))</f>
        <v>0</v>
      </c>
      <c r="FD296" s="27">
        <f>IF(AND(FB296&lt;0,FI295+FB296/$B$5&gt;$H$2,-FB296/'Carga-Descarga Año'!$B$5&lt;'SFV+BESS'!$I$7),FB296/$B$5,IF(AND(FB296&lt;0,FI295+FB296/$B$5&gt;$H$2,-FB296/'Carga-Descarga Año'!$B$5&gt;'SFV+BESS'!$I$7),-'SFV+BESS'!$I$7,IF(AND(FB296&lt;0,FI295+FB296/$B$5&lt;$H$2),-MIN('SFV+BESS'!$I$7,FI295-$H$2),0)))</f>
        <v>0</v>
      </c>
      <c r="FE296" s="33"/>
      <c r="FF296" s="33">
        <f t="shared" si="383"/>
        <v>0</v>
      </c>
      <c r="FG296" s="27">
        <f t="shared" si="351"/>
        <v>0</v>
      </c>
      <c r="FH296" s="27">
        <f t="shared" si="384"/>
        <v>0</v>
      </c>
      <c r="FI296" s="28">
        <f>IF((FI295+FC296+FD296)&gt;=$B$2*'SFV+BESS'!$I$9, $B$2*'SFV+BESS'!$I$9, (FI295+FC296+FD296))</f>
        <v>173.61249999999998</v>
      </c>
      <c r="FJ296" s="110">
        <f t="shared" si="352"/>
        <v>0</v>
      </c>
      <c r="FO296" s="251"/>
      <c r="FP296" s="41">
        <v>11.9583333333333</v>
      </c>
      <c r="FQ296" s="33">
        <f t="shared" si="398"/>
        <v>0</v>
      </c>
      <c r="FR296" s="33">
        <f>Gen_Cons_Horario!B7618</f>
        <v>0</v>
      </c>
      <c r="FS296" s="35">
        <f t="shared" si="363"/>
        <v>0</v>
      </c>
      <c r="FT296" s="116">
        <f>IF(AND(FS296&gt;0,FS296*$B$4+FZ295&lt;=$B$2*'SFV+BESS'!$I$9,FS296&lt;'SFV+BESS'!$I$7), FS296*$B$4, IF(AND(FS296&gt;0,FS296*$B$4+FZ295&gt;$B$2*'SFV+BESS'!$I$9,FS296*$B$4&lt;'SFV+BESS'!$I$7),$B$2*'SFV+BESS'!$I$9-FZ295,IF(AND(FS296&gt;0,FS296*$B$4+FZ295&gt;$B$2*'SFV+BESS'!$I$9,FS296*$B$4&gt;'SFV+BESS'!$I$7,FZ295&lt;$B$2*'SFV+BESS'!$I$9),$B$2*'SFV+BESS'!$I$9-FZ295,IF(AND(FS296&gt;0,FS296*$B$4+FZ295&lt;=$B$2*'SFV+BESS'!$I$9,FS296&gt;'SFV+BESS'!$I$7),'SFV+BESS'!$I$7,0))))</f>
        <v>0</v>
      </c>
      <c r="FU296" s="27">
        <f>IF(AND(FS296&lt;0,FZ295+FS296/$B$5&gt;$H$2,-FS296/'Carga-Descarga Año'!$B$5&lt;'SFV+BESS'!$I$7),FS296/$B$5,IF(AND(FS296&lt;0,FZ295+FS296/$B$5&gt;$H$2,-FS296/'Carga-Descarga Año'!$B$5&gt;'SFV+BESS'!$I$7),-'SFV+BESS'!$I$7,IF(AND(FS296&lt;0,FZ295+FS296/$B$5&lt;$H$2),-MIN('SFV+BESS'!$I$7,FZ295-$H$2),0)))</f>
        <v>0</v>
      </c>
      <c r="FV296" s="33"/>
      <c r="FW296" s="33">
        <f t="shared" si="385"/>
        <v>0</v>
      </c>
      <c r="FX296" s="27">
        <f t="shared" si="353"/>
        <v>0</v>
      </c>
      <c r="FY296" s="27">
        <f t="shared" si="386"/>
        <v>0</v>
      </c>
      <c r="FZ296" s="28">
        <f>IF((FZ295+FT296+FU296)&gt;=$B$2*'SFV+BESS'!$I$9, $B$2*'SFV+BESS'!$I$9, (FZ295+FT296+FU296))</f>
        <v>173.61249999999998</v>
      </c>
      <c r="GA296" s="110">
        <f t="shared" si="354"/>
        <v>0</v>
      </c>
      <c r="GF296" s="251"/>
      <c r="GG296" s="41">
        <v>11.9583333333333</v>
      </c>
      <c r="GH296" s="33">
        <f t="shared" si="399"/>
        <v>0</v>
      </c>
      <c r="GI296" s="33">
        <f>Gen_Cons_Horario!B8338</f>
        <v>0</v>
      </c>
      <c r="GJ296" s="35">
        <f t="shared" si="369"/>
        <v>0</v>
      </c>
      <c r="GK296" s="116">
        <f>IF(AND(GJ296&gt;0,GJ296*$B$4+GQ295&lt;=$B$2*'SFV+BESS'!$I$9,GJ296&lt;'SFV+BESS'!$I$7), GJ296*$B$4, IF(AND(GJ296&gt;0,GJ296*$B$4+GQ295&gt;$B$2*'SFV+BESS'!$I$9,GJ296*$B$4&lt;'SFV+BESS'!$I$7),$B$2*'SFV+BESS'!$I$9-GQ295,IF(AND(GJ296&gt;0,GJ296*$B$4+GQ295&gt;$B$2*'SFV+BESS'!$I$9,GJ296*$B$4&gt;'SFV+BESS'!$I$7,GQ295&lt;$B$2*'SFV+BESS'!$I$9),$B$2*'SFV+BESS'!$I$9-GQ295,IF(AND(GJ296&gt;0,GJ296*$B$4+GQ295&lt;=$B$2*'SFV+BESS'!$I$9,GJ296&gt;'SFV+BESS'!$I$7),'SFV+BESS'!$I$7,0))))</f>
        <v>0</v>
      </c>
      <c r="GL296" s="27">
        <f>IF(AND(GJ296&lt;0,GQ295+GJ296/$B$5&gt;$H$2,-GJ296/'Carga-Descarga Año'!$B$5&lt;'SFV+BESS'!$I$7),GJ296/$B$5,IF(AND(GJ296&lt;0,GQ295+GJ296/$B$5&gt;$H$2,-GJ296/'Carga-Descarga Año'!$B$5&gt;'SFV+BESS'!$I$7),-'SFV+BESS'!$I$7,IF(AND(GJ296&lt;0,GQ295+GJ296/$B$5&lt;$H$2),-MIN('SFV+BESS'!$I$7,GQ295-$H$2),0)))</f>
        <v>0</v>
      </c>
      <c r="GM296" s="33"/>
      <c r="GN296" s="33">
        <f t="shared" si="387"/>
        <v>0</v>
      </c>
      <c r="GO296" s="27">
        <f t="shared" si="355"/>
        <v>0</v>
      </c>
      <c r="GP296" s="27">
        <f t="shared" si="388"/>
        <v>0</v>
      </c>
      <c r="GQ296" s="28">
        <f>IF((GQ295+GK296+GL296)&gt;=$B$2*'SFV+BESS'!$I$9, $B$2*'SFV+BESS'!$I$9, (GQ295+GK296+GL296))</f>
        <v>173.61249999999998</v>
      </c>
      <c r="GR296" s="110">
        <f t="shared" si="356"/>
        <v>0</v>
      </c>
    </row>
    <row r="297" spans="1:200">
      <c r="A297" s="248">
        <v>13</v>
      </c>
      <c r="B297" s="117">
        <v>12</v>
      </c>
      <c r="C297" s="38">
        <f t="shared" si="370"/>
        <v>0</v>
      </c>
      <c r="D297" s="2">
        <f>Gen_Cons_Horario!B323</f>
        <v>0</v>
      </c>
      <c r="E297" s="140">
        <f t="shared" si="328"/>
        <v>0</v>
      </c>
      <c r="F297" s="116">
        <f>IF(AND(E297&gt;0,E297*$B$4+L296&lt;=$B$2*'SFV+BESS'!$I$9,E297&lt;'SFV+BESS'!$I$7), E297*$B$4, IF(AND(E297&gt;0,E297*$B$4+L296&gt;$B$2*'SFV+BESS'!$I$9,E297*$B$4&lt;'SFV+BESS'!$I$7),$B$2*'SFV+BESS'!$I$9-L296,IF(AND(E297&gt;0,E297*$B$4+L296&gt;$B$2*'SFV+BESS'!$I$9,E297*$B$4&gt;'SFV+BESS'!$I$7,L296&lt;$B$2*'SFV+BESS'!$I$9),$B$2*'SFV+BESS'!$I$9-L296,IF(AND(E297&gt;0,E297*$B$4+L296&lt;=$B$2*'SFV+BESS'!$I$9,E297&gt;'SFV+BESS'!$I$7),'SFV+BESS'!$I$7,0))))</f>
        <v>0</v>
      </c>
      <c r="G297" s="27">
        <f>IF(AND(E297&lt;0,L296+E297/$B$5&gt;$H$2,-E297/'Carga-Descarga Año'!$B$5&lt;'SFV+BESS'!$I$7),E297/$B$5,IF(AND(E297&lt;0,L296+E297/$B$5&gt;$H$2,-E297/'Carga-Descarga Año'!$B$5&gt;'SFV+BESS'!$I$7),-'SFV+BESS'!$I$7,IF(AND(E297&lt;0,L296+E297/$B$5&lt;$H$2),-MIN('SFV+BESS'!$I$7,L296-$H$2),0)))</f>
        <v>0</v>
      </c>
      <c r="I297" s="38">
        <f t="shared" si="329"/>
        <v>0</v>
      </c>
      <c r="J297" s="27">
        <f t="shared" si="331"/>
        <v>0</v>
      </c>
      <c r="K297" s="27">
        <f t="shared" si="330"/>
        <v>0</v>
      </c>
      <c r="L297" s="28">
        <f>IF((L296+F297+G297)&gt;=$B$2*'SFV+BESS'!$I$9, $B$2*'SFV+BESS'!$I$9, (L296+F297+G297))</f>
        <v>173.61249999999998</v>
      </c>
      <c r="M297" s="110">
        <f t="shared" si="332"/>
        <v>0</v>
      </c>
      <c r="R297" s="251">
        <v>13</v>
      </c>
      <c r="S297" s="117">
        <v>12</v>
      </c>
      <c r="T297" s="2">
        <f t="shared" si="389"/>
        <v>0</v>
      </c>
      <c r="U297" s="2">
        <f>Gen_Cons_Horario!B1067</f>
        <v>0</v>
      </c>
      <c r="V297" s="35">
        <f t="shared" si="364"/>
        <v>0</v>
      </c>
      <c r="W297" s="116">
        <f>IF(AND(V297&gt;0,V297*$B$4+AC296&lt;=$B$2*'SFV+BESS'!$I$9,V297&lt;'SFV+BESS'!$I$7), V297*$B$4, IF(AND(V297&gt;0,V297*$B$4+AC296&gt;$B$2*'SFV+BESS'!$I$9,V297*$B$4&lt;'SFV+BESS'!$I$7),$B$2*'SFV+BESS'!$I$9-AC296,IF(AND(V297&gt;0,V297*$B$4+AC296&gt;$B$2*'SFV+BESS'!$I$9,V297*$B$4&gt;'SFV+BESS'!$I$7,AC296&lt;$B$2*'SFV+BESS'!$I$9),$B$2*'SFV+BESS'!$I$9-AC296,IF(AND(V297&gt;0,V297*$B$4+AC296&lt;=$B$2*'SFV+BESS'!$I$9,V297&gt;'SFV+BESS'!$I$7),'SFV+BESS'!$I$7,0))))</f>
        <v>0</v>
      </c>
      <c r="X297" s="27">
        <f>IF(AND(V297&lt;0,AC296+V297/$B$5&gt;$H$2,-V297/'Carga-Descarga Año'!$B$5&lt;'SFV+BESS'!$I$7),V297/$B$5,IF(AND(V297&lt;0,AC296+V297/$B$5&gt;$H$2,-V297/'Carga-Descarga Año'!$B$5&gt;'SFV+BESS'!$I$7),-'SFV+BESS'!$I$7,IF(AND(V297&lt;0,AC296+V297/$B$5&lt;$H$2),-MIN('SFV+BESS'!$I$7,AC296-$H$2),0)))</f>
        <v>0</v>
      </c>
      <c r="Z297" s="33">
        <f t="shared" si="358"/>
        <v>0</v>
      </c>
      <c r="AA297" s="27">
        <f t="shared" si="333"/>
        <v>0</v>
      </c>
      <c r="AB297" s="27">
        <f t="shared" si="357"/>
        <v>0</v>
      </c>
      <c r="AC297" s="28">
        <f>IF((AC296+W297+X297)&gt;=$B$2*'SFV+BESS'!$I$9, $B$2*'SFV+BESS'!$I$9, (AC296+W297+X297))</f>
        <v>173.61249999999998</v>
      </c>
      <c r="AD297" s="110">
        <f t="shared" si="334"/>
        <v>0</v>
      </c>
      <c r="AI297" s="251">
        <v>13</v>
      </c>
      <c r="AJ297" s="117">
        <v>12</v>
      </c>
      <c r="AK297" s="52">
        <f t="shared" si="390"/>
        <v>0</v>
      </c>
      <c r="AL297" s="33">
        <f>Gen_Cons_Horario!B1739</f>
        <v>0</v>
      </c>
      <c r="AM297" s="35">
        <f t="shared" si="365"/>
        <v>0</v>
      </c>
      <c r="AN297" s="116">
        <f>IF(AND(AM297&gt;0,AM297*$B$4+AT296&lt;=$B$2*'SFV+BESS'!$I$9,AM297&lt;'SFV+BESS'!$I$7), AM297*$B$4, IF(AND(AM297&gt;0,AM297*$B$4+AT296&gt;$B$2*'SFV+BESS'!$I$9,AM297*$B$4&lt;'SFV+BESS'!$I$7),$B$2*'SFV+BESS'!$I$9-AT296,IF(AND(AM297&gt;0,AM297*$B$4+AT296&gt;$B$2*'SFV+BESS'!$I$9,AM297*$B$4&gt;'SFV+BESS'!$I$7,AT296&lt;$B$2*'SFV+BESS'!$I$9),$B$2*'SFV+BESS'!$I$9-AT296,IF(AND(AM297&gt;0,AM297*$B$4+AT296&lt;=$B$2*'SFV+BESS'!$I$9,AM297&gt;'SFV+BESS'!$I$7),'SFV+BESS'!$I$7,0))))</f>
        <v>0</v>
      </c>
      <c r="AO297" s="27">
        <f>IF(AND(AM297&lt;0,AT296+AM297/$B$5&gt;$H$2,-AM297/'Carga-Descarga Año'!$B$5&lt;'SFV+BESS'!$I$7),AM297/$B$5,IF(AND(AM297&lt;0,AT296+AM297/$B$5&gt;$H$2,-AM297/'Carga-Descarga Año'!$B$5&gt;'SFV+BESS'!$I$7),-'SFV+BESS'!$I$7,IF(AND(AM297&lt;0,AT296+AM297/$B$5&lt;$H$2),-MIN('SFV+BESS'!$I$7,AT296-$H$2),0)))</f>
        <v>0</v>
      </c>
      <c r="AP297" s="33"/>
      <c r="AQ297" s="33">
        <f t="shared" si="371"/>
        <v>0</v>
      </c>
      <c r="AR297" s="27">
        <f t="shared" si="335"/>
        <v>0</v>
      </c>
      <c r="AS297" s="27">
        <f t="shared" si="372"/>
        <v>0</v>
      </c>
      <c r="AT297" s="28">
        <f>IF((AT296+AN297+AO297)&gt;=$B$2*'SFV+BESS'!$I$9, $B$2*'SFV+BESS'!$I$9, (AT296+AN297+AO297))</f>
        <v>117.58586912688325</v>
      </c>
      <c r="AU297" s="110">
        <f t="shared" si="336"/>
        <v>0</v>
      </c>
      <c r="AZ297" s="251">
        <v>13</v>
      </c>
      <c r="BA297" s="117">
        <v>12</v>
      </c>
      <c r="BB297" s="33">
        <f t="shared" si="391"/>
        <v>0</v>
      </c>
      <c r="BC297" s="33">
        <f>Gen_Cons_Horario!B2483</f>
        <v>0</v>
      </c>
      <c r="BD297" s="35">
        <f t="shared" si="366"/>
        <v>0</v>
      </c>
      <c r="BE297" s="116">
        <f>IF(AND(BD297&gt;0,BD297*$B$4+BK296&lt;=$B$2*'SFV+BESS'!$I$9,BD297&lt;'SFV+BESS'!$I$7), BD297*$B$4, IF(AND(BD297&gt;0,BD297*$B$4+BK296&gt;$B$2*'SFV+BESS'!$I$9,BD297*$B$4&lt;'SFV+BESS'!$I$7),$B$2*'SFV+BESS'!$I$9-BK296,IF(AND(BD297&gt;0,BD297*$B$4+BK296&gt;$B$2*'SFV+BESS'!$I$9,BD297*$B$4&gt;'SFV+BESS'!$I$7,BK296&lt;$B$2*'SFV+BESS'!$I$9),$B$2*'SFV+BESS'!$I$9-BK296,IF(AND(BD297&gt;0,BD297*$B$4+BK296&lt;=$B$2*'SFV+BESS'!$I$9,BD297&gt;'SFV+BESS'!$I$7),'SFV+BESS'!$I$7,0))))</f>
        <v>0</v>
      </c>
      <c r="BF297" s="27">
        <f>IF(AND(BD297&lt;0,BK296+BD297/$B$5&gt;$H$2,-BD297/'Carga-Descarga Año'!$B$5&lt;'SFV+BESS'!$I$7),BD297/$B$5,IF(AND(BD297&lt;0,BK296+BD297/$B$5&gt;$H$2,-BD297/'Carga-Descarga Año'!$B$5&gt;'SFV+BESS'!$I$7),-'SFV+BESS'!$I$7,IF(AND(BD297&lt;0,BK296+BD297/$B$5&lt;$H$2),-MIN('SFV+BESS'!$I$7,BK296-$H$2),0)))</f>
        <v>0</v>
      </c>
      <c r="BG297" s="33"/>
      <c r="BH297" s="33">
        <f t="shared" si="373"/>
        <v>0</v>
      </c>
      <c r="BI297" s="27">
        <f t="shared" si="337"/>
        <v>0</v>
      </c>
      <c r="BJ297" s="27">
        <f t="shared" si="374"/>
        <v>0</v>
      </c>
      <c r="BK297" s="28">
        <f>IF((BK296+BE297+BF297)&gt;=$B$2*'SFV+BESS'!$I$9, $B$2*'SFV+BESS'!$I$9, (BK296+BE297+BF297))</f>
        <v>173.61249999999998</v>
      </c>
      <c r="BL297" s="110">
        <f t="shared" si="338"/>
        <v>0</v>
      </c>
      <c r="BQ297" s="251">
        <v>13</v>
      </c>
      <c r="BR297" s="117">
        <v>12</v>
      </c>
      <c r="BS297" s="33">
        <f t="shared" si="392"/>
        <v>0</v>
      </c>
      <c r="BT297" s="33">
        <f>Gen_Cons_Horario!B3203</f>
        <v>0</v>
      </c>
      <c r="BU297" s="35">
        <f t="shared" si="367"/>
        <v>0</v>
      </c>
      <c r="BV297" s="116">
        <f>IF(AND(BU297&gt;0,BU297*$B$4+CB296&lt;=$B$2*'SFV+BESS'!$I$9,BU297&lt;'SFV+BESS'!$I$7), BU297*$B$4, IF(AND(BU297&gt;0,BU297*$B$4+CB296&gt;$B$2*'SFV+BESS'!$I$9,BU297*$B$4&lt;'SFV+BESS'!$I$7),$B$2*'SFV+BESS'!$I$9-CB296,IF(AND(BU297&gt;0,BU297*$B$4+CB296&gt;$B$2*'SFV+BESS'!$I$9,BU297*$B$4&gt;'SFV+BESS'!$I$7,CB296&lt;$B$2*'SFV+BESS'!$I$9),$B$2*'SFV+BESS'!$I$9-CB296,IF(AND(BU297&gt;0,BU297*$B$4+CB296&lt;=$B$2*'SFV+BESS'!$I$9,BU297&gt;'SFV+BESS'!$I$7),'SFV+BESS'!$I$7,0))))</f>
        <v>0</v>
      </c>
      <c r="BW297" s="27">
        <f>IF(AND(BU297&lt;0,CB296+BU297/$B$5&gt;$H$2,-BU297/'Carga-Descarga Año'!$B$5&lt;'SFV+BESS'!$I$7),BU297/$B$5,IF(AND(BU297&lt;0,CB296+BU297/$B$5&gt;$H$2,-BU297/'Carga-Descarga Año'!$B$5&gt;'SFV+BESS'!$I$7),-'SFV+BESS'!$I$7,IF(AND(BU297&lt;0,CB296+BU297/$B$5&lt;$H$2),-MIN('SFV+BESS'!$I$7,CB296-$H$2),0)))</f>
        <v>0</v>
      </c>
      <c r="BX297" s="33"/>
      <c r="BY297" s="33">
        <f t="shared" si="375"/>
        <v>0</v>
      </c>
      <c r="BZ297" s="27">
        <f t="shared" si="339"/>
        <v>0</v>
      </c>
      <c r="CA297" s="27">
        <f t="shared" si="340"/>
        <v>0</v>
      </c>
      <c r="CB297" s="28">
        <f>IF((CB296+BV297+BW297)&gt;=$B$2*'SFV+BESS'!$I$9, $B$2*'SFV+BESS'!$I$9, (CB296+BV297+BW297))</f>
        <v>173.61249999999998</v>
      </c>
      <c r="CC297" s="110">
        <f t="shared" si="341"/>
        <v>0</v>
      </c>
      <c r="CH297" s="251">
        <v>13</v>
      </c>
      <c r="CI297" s="117">
        <v>12</v>
      </c>
      <c r="CJ297" s="33">
        <f t="shared" si="393"/>
        <v>0</v>
      </c>
      <c r="CK297" s="33">
        <f>Gen_Cons_Horario!B3947</f>
        <v>0</v>
      </c>
      <c r="CL297" s="35">
        <f t="shared" si="368"/>
        <v>0</v>
      </c>
      <c r="CM297" s="116">
        <f>IF(AND(CL297&gt;0,CL297*$B$4+CS296&lt;=$B$2*'SFV+BESS'!$I$9,CL297&lt;'SFV+BESS'!$I$7), CL297*$B$4, IF(AND(CL297&gt;0,CL297*$B$4+CS296&gt;$B$2*'SFV+BESS'!$I$9,CL297*$B$4&lt;'SFV+BESS'!$I$7),$B$2*'SFV+BESS'!$I$9-CS296,IF(AND(CL297&gt;0,CL297*$B$4+CS296&gt;$B$2*'SFV+BESS'!$I$9,CL297*$B$4&gt;'SFV+BESS'!$I$7,CS296&lt;$B$2*'SFV+BESS'!$I$9),$B$2*'SFV+BESS'!$I$9-CS296,IF(AND(CL297&gt;0,CL297*$B$4+CS296&lt;=$B$2*'SFV+BESS'!$I$9,CL297&gt;'SFV+BESS'!$I$7),'SFV+BESS'!$I$7,0))))</f>
        <v>0</v>
      </c>
      <c r="CN297" s="27">
        <f>IF(AND(CL297&lt;0,CS296+CL297/$B$5&gt;$H$2,-CL297/'Carga-Descarga Año'!$B$5&lt;'SFV+BESS'!$I$7),CL297/$B$5,IF(AND(CL297&lt;0,CS296+CL297/$B$5&gt;$H$2,-CL297/'Carga-Descarga Año'!$B$5&gt;'SFV+BESS'!$I$7),-'SFV+BESS'!$I$7,IF(AND(CL297&lt;0,CS296+CL297/$B$5&lt;$H$2),-MIN('SFV+BESS'!$I$7,CS296-$H$2),0)))</f>
        <v>0</v>
      </c>
      <c r="CO297" s="33"/>
      <c r="CP297" s="33">
        <f t="shared" si="376"/>
        <v>0</v>
      </c>
      <c r="CQ297" s="27">
        <f t="shared" si="342"/>
        <v>0</v>
      </c>
      <c r="CR297" s="27">
        <f t="shared" si="377"/>
        <v>0</v>
      </c>
      <c r="CS297" s="28">
        <f>IF((CS296+CM297+CN297)&gt;=$B$2*'SFV+BESS'!$I$9, $B$2*'SFV+BESS'!$I$9, (CS296+CM297+CN297))</f>
        <v>173.61249999999998</v>
      </c>
      <c r="CT297" s="110">
        <f t="shared" si="343"/>
        <v>0</v>
      </c>
      <c r="CY297" s="251">
        <v>13</v>
      </c>
      <c r="CZ297" s="117">
        <v>12</v>
      </c>
      <c r="DA297" s="33">
        <f t="shared" si="394"/>
        <v>0</v>
      </c>
      <c r="DB297" s="33">
        <f>Gen_Cons_Horario!B4667</f>
        <v>0</v>
      </c>
      <c r="DC297" s="35">
        <f t="shared" si="359"/>
        <v>0</v>
      </c>
      <c r="DD297" s="116">
        <f>IF(AND(DC297&gt;0,DC297*$B$4+DJ296&lt;=$B$2*'SFV+BESS'!$I$9,DC297&lt;'SFV+BESS'!$I$7), DC297*$B$4, IF(AND(DC297&gt;0,DC297*$B$4+DJ296&gt;$B$2*'SFV+BESS'!$I$9,DC297*$B$4&lt;'SFV+BESS'!$I$7),$B$2*'SFV+BESS'!$I$9-DJ296,IF(AND(DC297&gt;0,DC297*$B$4+DJ296&gt;$B$2*'SFV+BESS'!$I$9,DC297*$B$4&gt;'SFV+BESS'!$I$7,DJ296&lt;$B$2*'SFV+BESS'!$I$9),$B$2*'SFV+BESS'!$I$9-DJ296,IF(AND(DC297&gt;0,DC297*$B$4+DJ296&lt;=$B$2*'SFV+BESS'!$I$9,DC297&gt;'SFV+BESS'!$I$7),'SFV+BESS'!$I$7,0))))</f>
        <v>0</v>
      </c>
      <c r="DE297" s="27">
        <f>IF(AND(DC297&lt;0,DJ296+DC297/$B$5&gt;$H$2,-DC297/'Carga-Descarga Año'!$B$5&lt;'SFV+BESS'!$I$7),DC297/$B$5,IF(AND(DC297&lt;0,DJ296+DC297/$B$5&gt;$H$2,-DC297/'Carga-Descarga Año'!$B$5&gt;'SFV+BESS'!$I$7),-'SFV+BESS'!$I$7,IF(AND(DC297&lt;0,DJ296+DC297/$B$5&lt;$H$2),-MIN('SFV+BESS'!$I$7,DJ296-$H$2),0)))</f>
        <v>0</v>
      </c>
      <c r="DF297" s="33"/>
      <c r="DG297" s="33">
        <f t="shared" si="378"/>
        <v>0</v>
      </c>
      <c r="DH297" s="27">
        <f t="shared" si="344"/>
        <v>0</v>
      </c>
      <c r="DI297" s="27">
        <f t="shared" si="345"/>
        <v>0</v>
      </c>
      <c r="DJ297" s="28">
        <f>IF((DJ296+DD297+DE297)&gt;=$B$2*'SFV+BESS'!$I$9, $B$2*'SFV+BESS'!$I$9, (DJ296+DD297+DE297))</f>
        <v>173.61249999999998</v>
      </c>
      <c r="DK297" s="110">
        <f t="shared" si="346"/>
        <v>0</v>
      </c>
      <c r="DP297" s="251">
        <v>13</v>
      </c>
      <c r="DQ297" s="117">
        <v>12</v>
      </c>
      <c r="DR297" s="33">
        <f t="shared" si="395"/>
        <v>0</v>
      </c>
      <c r="DS297" s="33">
        <f>Gen_Cons_Horario!B5411</f>
        <v>0</v>
      </c>
      <c r="DT297" s="35">
        <f t="shared" si="360"/>
        <v>0</v>
      </c>
      <c r="DU297" s="116">
        <f>IF(AND(DT297&gt;0,DT297*$B$4+EA296&lt;=$B$2*'SFV+BESS'!$I$9,DT297&lt;'SFV+BESS'!$I$7), DT297*$B$4, IF(AND(DT297&gt;0,DT297*$B$4+EA296&gt;$B$2*'SFV+BESS'!$I$9,DT297*$B$4&lt;'SFV+BESS'!$I$7),$B$2*'SFV+BESS'!$I$9-EA296,IF(AND(DT297&gt;0,DT297*$B$4+EA296&gt;$B$2*'SFV+BESS'!$I$9,DT297*$B$4&gt;'SFV+BESS'!$I$7,EA296&lt;$B$2*'SFV+BESS'!$I$9),$B$2*'SFV+BESS'!$I$9-EA296,IF(AND(DT297&gt;0,DT297*$B$4+EA296&lt;=$B$2*'SFV+BESS'!$I$9,DT297&gt;'SFV+BESS'!$I$7),'SFV+BESS'!$I$7,0))))</f>
        <v>0</v>
      </c>
      <c r="DV297" s="27">
        <f>IF(AND(DT297&lt;0,EA296+DT297/$B$5&gt;$H$2,-DT297/'Carga-Descarga Año'!$B$5&lt;'SFV+BESS'!$I$7),DT297/$B$5,IF(AND(DT297&lt;0,EA296+DT297/$B$5&gt;$H$2,-DT297/'Carga-Descarga Año'!$B$5&gt;'SFV+BESS'!$I$7),-'SFV+BESS'!$I$7,IF(AND(DT297&lt;0,EA296+DT297/$B$5&lt;$H$2),-MIN('SFV+BESS'!$I$7,EA296-$H$2),0)))</f>
        <v>0</v>
      </c>
      <c r="DW297" s="33"/>
      <c r="DX297" s="33">
        <f t="shared" si="379"/>
        <v>0</v>
      </c>
      <c r="DY297" s="27">
        <f t="shared" si="347"/>
        <v>0</v>
      </c>
      <c r="DZ297" s="27">
        <f t="shared" si="380"/>
        <v>0</v>
      </c>
      <c r="EA297" s="28">
        <f>IF((EA296+DU297+DV297)&gt;=$B$2*'SFV+BESS'!$I$9, $B$2*'SFV+BESS'!$I$9, (EA296+DU297+DV297))</f>
        <v>173.61249999999998</v>
      </c>
      <c r="EB297" s="110">
        <f t="shared" si="348"/>
        <v>0</v>
      </c>
      <c r="EG297" s="251">
        <v>13</v>
      </c>
      <c r="EH297" s="117">
        <v>12</v>
      </c>
      <c r="EI297" s="33">
        <f t="shared" si="396"/>
        <v>0</v>
      </c>
      <c r="EJ297" s="33">
        <f>Gen_Cons_Horario!B6155</f>
        <v>0</v>
      </c>
      <c r="EK297" s="35">
        <f t="shared" si="361"/>
        <v>0</v>
      </c>
      <c r="EL297" s="116">
        <f>IF(AND(EK297&gt;0,EK297*$B$4+ER296&lt;=$B$2*'SFV+BESS'!$I$9,EK297&lt;'SFV+BESS'!$I$7), EK297*$B$4, IF(AND(EK297&gt;0,EK297*$B$4+ER296&gt;$B$2*'SFV+BESS'!$I$9,EK297*$B$4&lt;'SFV+BESS'!$I$7),$B$2*'SFV+BESS'!$I$9-ER296,IF(AND(EK297&gt;0,EK297*$B$4+ER296&gt;$B$2*'SFV+BESS'!$I$9,EK297*$B$4&gt;'SFV+BESS'!$I$7,ER296&lt;$B$2*'SFV+BESS'!$I$9),$B$2*'SFV+BESS'!$I$9-ER296,IF(AND(EK297&gt;0,EK297*$B$4+ER296&lt;=$B$2*'SFV+BESS'!$I$9,EK297&gt;'SFV+BESS'!$I$7),'SFV+BESS'!$I$7,0))))</f>
        <v>0</v>
      </c>
      <c r="EM297" s="27">
        <f>IF(AND(EK297&lt;0,ER296+EK297/$B$5&gt;$H$2,-EK297/'Carga-Descarga Año'!$B$5&lt;'SFV+BESS'!$I$7),EK297/$B$5,IF(AND(EK297&lt;0,ER296+EK297/$B$5&gt;$H$2,-EK297/'Carga-Descarga Año'!$B$5&gt;'SFV+BESS'!$I$7),-'SFV+BESS'!$I$7,IF(AND(EK297&lt;0,ER296+EK297/$B$5&lt;$H$2),-MIN('SFV+BESS'!$I$7,ER296-$H$2),0)))</f>
        <v>0</v>
      </c>
      <c r="EN297" s="33"/>
      <c r="EO297" s="33">
        <f t="shared" si="381"/>
        <v>0</v>
      </c>
      <c r="EP297" s="27">
        <f t="shared" si="349"/>
        <v>0</v>
      </c>
      <c r="EQ297" s="27">
        <f t="shared" si="382"/>
        <v>0</v>
      </c>
      <c r="ER297" s="28">
        <f>IF((ER296+EL297+EM297)&gt;=$B$2*'SFV+BESS'!$I$9, $B$2*'SFV+BESS'!$I$9, (ER296+EL297+EM297))</f>
        <v>173.61249999999998</v>
      </c>
      <c r="ES297" s="110">
        <f t="shared" si="350"/>
        <v>0</v>
      </c>
      <c r="EX297" s="251">
        <v>13</v>
      </c>
      <c r="EY297" s="117">
        <v>12</v>
      </c>
      <c r="EZ297" s="33">
        <f t="shared" si="397"/>
        <v>0</v>
      </c>
      <c r="FA297" s="33">
        <f>Gen_Cons_Horario!B6875</f>
        <v>0</v>
      </c>
      <c r="FB297" s="35">
        <f t="shared" si="362"/>
        <v>0</v>
      </c>
      <c r="FC297" s="116">
        <f>IF(AND(FB297&gt;0,FB297*$B$4+FI296&lt;=$B$2*'SFV+BESS'!$I$9,FB297&lt;'SFV+BESS'!$I$7), FB297*$B$4, IF(AND(FB297&gt;0,FB297*$B$4+FI296&gt;$B$2*'SFV+BESS'!$I$9,FB297*$B$4&lt;'SFV+BESS'!$I$7),$B$2*'SFV+BESS'!$I$9-FI296,IF(AND(FB297&gt;0,FB297*$B$4+FI296&gt;$B$2*'SFV+BESS'!$I$9,FB297*$B$4&gt;'SFV+BESS'!$I$7,FI296&lt;$B$2*'SFV+BESS'!$I$9),$B$2*'SFV+BESS'!$I$9-FI296,IF(AND(FB297&gt;0,FB297*$B$4+FI296&lt;=$B$2*'SFV+BESS'!$I$9,FB297&gt;'SFV+BESS'!$I$7),'SFV+BESS'!$I$7,0))))</f>
        <v>0</v>
      </c>
      <c r="FD297" s="27">
        <f>IF(AND(FB297&lt;0,FI296+FB297/$B$5&gt;$H$2,-FB297/'Carga-Descarga Año'!$B$5&lt;'SFV+BESS'!$I$7),FB297/$B$5,IF(AND(FB297&lt;0,FI296+FB297/$B$5&gt;$H$2,-FB297/'Carga-Descarga Año'!$B$5&gt;'SFV+BESS'!$I$7),-'SFV+BESS'!$I$7,IF(AND(FB297&lt;0,FI296+FB297/$B$5&lt;$H$2),-MIN('SFV+BESS'!$I$7,FI296-$H$2),0)))</f>
        <v>0</v>
      </c>
      <c r="FE297" s="33"/>
      <c r="FF297" s="33">
        <f t="shared" si="383"/>
        <v>0</v>
      </c>
      <c r="FG297" s="27">
        <f t="shared" si="351"/>
        <v>0</v>
      </c>
      <c r="FH297" s="27">
        <f t="shared" si="384"/>
        <v>0</v>
      </c>
      <c r="FI297" s="28">
        <f>IF((FI296+FC297+FD297)&gt;=$B$2*'SFV+BESS'!$I$9, $B$2*'SFV+BESS'!$I$9, (FI296+FC297+FD297))</f>
        <v>173.61249999999998</v>
      </c>
      <c r="FJ297" s="110">
        <f t="shared" si="352"/>
        <v>0</v>
      </c>
      <c r="FO297" s="251">
        <v>13</v>
      </c>
      <c r="FP297" s="117">
        <v>12</v>
      </c>
      <c r="FQ297" s="33">
        <f t="shared" si="398"/>
        <v>0</v>
      </c>
      <c r="FR297" s="33">
        <f>Gen_Cons_Horario!B7619</f>
        <v>0</v>
      </c>
      <c r="FS297" s="35">
        <f t="shared" si="363"/>
        <v>0</v>
      </c>
      <c r="FT297" s="116">
        <f>IF(AND(FS297&gt;0,FS297*$B$4+FZ296&lt;=$B$2*'SFV+BESS'!$I$9,FS297&lt;'SFV+BESS'!$I$7), FS297*$B$4, IF(AND(FS297&gt;0,FS297*$B$4+FZ296&gt;$B$2*'SFV+BESS'!$I$9,FS297*$B$4&lt;'SFV+BESS'!$I$7),$B$2*'SFV+BESS'!$I$9-FZ296,IF(AND(FS297&gt;0,FS297*$B$4+FZ296&gt;$B$2*'SFV+BESS'!$I$9,FS297*$B$4&gt;'SFV+BESS'!$I$7,FZ296&lt;$B$2*'SFV+BESS'!$I$9),$B$2*'SFV+BESS'!$I$9-FZ296,IF(AND(FS297&gt;0,FS297*$B$4+FZ296&lt;=$B$2*'SFV+BESS'!$I$9,FS297&gt;'SFV+BESS'!$I$7),'SFV+BESS'!$I$7,0))))</f>
        <v>0</v>
      </c>
      <c r="FU297" s="27">
        <f>IF(AND(FS297&lt;0,FZ296+FS297/$B$5&gt;$H$2,-FS297/'Carga-Descarga Año'!$B$5&lt;'SFV+BESS'!$I$7),FS297/$B$5,IF(AND(FS297&lt;0,FZ296+FS297/$B$5&gt;$H$2,-FS297/'Carga-Descarga Año'!$B$5&gt;'SFV+BESS'!$I$7),-'SFV+BESS'!$I$7,IF(AND(FS297&lt;0,FZ296+FS297/$B$5&lt;$H$2),-MIN('SFV+BESS'!$I$7,FZ296-$H$2),0)))</f>
        <v>0</v>
      </c>
      <c r="FV297" s="33"/>
      <c r="FW297" s="33">
        <f t="shared" si="385"/>
        <v>0</v>
      </c>
      <c r="FX297" s="27">
        <f t="shared" si="353"/>
        <v>0</v>
      </c>
      <c r="FY297" s="27">
        <f t="shared" si="386"/>
        <v>0</v>
      </c>
      <c r="FZ297" s="28">
        <f>IF((FZ296+FT297+FU297)&gt;=$B$2*'SFV+BESS'!$I$9, $B$2*'SFV+BESS'!$I$9, (FZ296+FT297+FU297))</f>
        <v>173.61249999999998</v>
      </c>
      <c r="GA297" s="110">
        <f t="shared" si="354"/>
        <v>0</v>
      </c>
      <c r="GF297" s="251">
        <v>13</v>
      </c>
      <c r="GG297" s="117">
        <v>12</v>
      </c>
      <c r="GH297" s="33">
        <f t="shared" si="399"/>
        <v>0</v>
      </c>
      <c r="GI297" s="33">
        <f>Gen_Cons_Horario!B8339</f>
        <v>0</v>
      </c>
      <c r="GJ297" s="35">
        <f t="shared" si="369"/>
        <v>0</v>
      </c>
      <c r="GK297" s="116">
        <f>IF(AND(GJ297&gt;0,GJ297*$B$4+GQ296&lt;=$B$2*'SFV+BESS'!$I$9,GJ297&lt;'SFV+BESS'!$I$7), GJ297*$B$4, IF(AND(GJ297&gt;0,GJ297*$B$4+GQ296&gt;$B$2*'SFV+BESS'!$I$9,GJ297*$B$4&lt;'SFV+BESS'!$I$7),$B$2*'SFV+BESS'!$I$9-GQ296,IF(AND(GJ297&gt;0,GJ297*$B$4+GQ296&gt;$B$2*'SFV+BESS'!$I$9,GJ297*$B$4&gt;'SFV+BESS'!$I$7,GQ296&lt;$B$2*'SFV+BESS'!$I$9),$B$2*'SFV+BESS'!$I$9-GQ296,IF(AND(GJ297&gt;0,GJ297*$B$4+GQ296&lt;=$B$2*'SFV+BESS'!$I$9,GJ297&gt;'SFV+BESS'!$I$7),'SFV+BESS'!$I$7,0))))</f>
        <v>0</v>
      </c>
      <c r="GL297" s="27">
        <f>IF(AND(GJ297&lt;0,GQ296+GJ297/$B$5&gt;$H$2,-GJ297/'Carga-Descarga Año'!$B$5&lt;'SFV+BESS'!$I$7),GJ297/$B$5,IF(AND(GJ297&lt;0,GQ296+GJ297/$B$5&gt;$H$2,-GJ297/'Carga-Descarga Año'!$B$5&gt;'SFV+BESS'!$I$7),-'SFV+BESS'!$I$7,IF(AND(GJ297&lt;0,GQ296+GJ297/$B$5&lt;$H$2),-MIN('SFV+BESS'!$I$7,GQ296-$H$2),0)))</f>
        <v>0</v>
      </c>
      <c r="GM297" s="33"/>
      <c r="GN297" s="33">
        <f t="shared" si="387"/>
        <v>0</v>
      </c>
      <c r="GO297" s="27">
        <f t="shared" si="355"/>
        <v>0</v>
      </c>
      <c r="GP297" s="27">
        <f t="shared" si="388"/>
        <v>0</v>
      </c>
      <c r="GQ297" s="28">
        <f>IF((GQ296+GK297+GL297)&gt;=$B$2*'SFV+BESS'!$I$9, $B$2*'SFV+BESS'!$I$9, (GQ296+GK297+GL297))</f>
        <v>173.61249999999998</v>
      </c>
      <c r="GR297" s="110">
        <f t="shared" si="356"/>
        <v>0</v>
      </c>
    </row>
    <row r="298" spans="1:200">
      <c r="A298" s="249"/>
      <c r="B298" s="48">
        <v>12.0416666666667</v>
      </c>
      <c r="C298" s="38">
        <f t="shared" si="370"/>
        <v>0</v>
      </c>
      <c r="D298" s="2">
        <f>Gen_Cons_Horario!B324</f>
        <v>0</v>
      </c>
      <c r="E298" s="140">
        <f t="shared" si="328"/>
        <v>0</v>
      </c>
      <c r="F298" s="116">
        <f>IF(AND(E298&gt;0,E298*$B$4+L297&lt;=$B$2*'SFV+BESS'!$I$9,E298&lt;'SFV+BESS'!$I$7), E298*$B$4, IF(AND(E298&gt;0,E298*$B$4+L297&gt;$B$2*'SFV+BESS'!$I$9,E298*$B$4&lt;'SFV+BESS'!$I$7),$B$2*'SFV+BESS'!$I$9-L297,IF(AND(E298&gt;0,E298*$B$4+L297&gt;$B$2*'SFV+BESS'!$I$9,E298*$B$4&gt;'SFV+BESS'!$I$7,L297&lt;$B$2*'SFV+BESS'!$I$9),$B$2*'SFV+BESS'!$I$9-L297,IF(AND(E298&gt;0,E298*$B$4+L297&lt;=$B$2*'SFV+BESS'!$I$9,E298&gt;'SFV+BESS'!$I$7),'SFV+BESS'!$I$7,0))))</f>
        <v>0</v>
      </c>
      <c r="G298" s="27">
        <f>IF(AND(E298&lt;0,L297+E298/$B$5&gt;$H$2,-E298/'Carga-Descarga Año'!$B$5&lt;'SFV+BESS'!$I$7),E298/$B$5,IF(AND(E298&lt;0,L297+E298/$B$5&gt;$H$2,-E298/'Carga-Descarga Año'!$B$5&gt;'SFV+BESS'!$I$7),-'SFV+BESS'!$I$7,IF(AND(E298&lt;0,L297+E298/$B$5&lt;$H$2),-MIN('SFV+BESS'!$I$7,L297-$H$2),0)))</f>
        <v>0</v>
      </c>
      <c r="I298" s="38">
        <f t="shared" si="329"/>
        <v>0</v>
      </c>
      <c r="J298" s="27">
        <f t="shared" si="331"/>
        <v>0</v>
      </c>
      <c r="K298" s="27">
        <f t="shared" si="330"/>
        <v>0</v>
      </c>
      <c r="L298" s="28">
        <f>IF((L297+F298+G298)&gt;=$B$2*'SFV+BESS'!$I$9, $B$2*'SFV+BESS'!$I$9, (L297+F298+G298))</f>
        <v>173.61249999999998</v>
      </c>
      <c r="M298" s="110">
        <f t="shared" si="332"/>
        <v>0</v>
      </c>
      <c r="R298" s="251"/>
      <c r="S298" s="48">
        <v>12.0416666666667</v>
      </c>
      <c r="T298" s="2">
        <f t="shared" si="389"/>
        <v>0</v>
      </c>
      <c r="U298" s="2">
        <f>Gen_Cons_Horario!B1068</f>
        <v>0</v>
      </c>
      <c r="V298" s="35">
        <f t="shared" si="364"/>
        <v>0</v>
      </c>
      <c r="W298" s="116">
        <f>IF(AND(V298&gt;0,V298*$B$4+AC297&lt;=$B$2*'SFV+BESS'!$I$9,V298&lt;'SFV+BESS'!$I$7), V298*$B$4, IF(AND(V298&gt;0,V298*$B$4+AC297&gt;$B$2*'SFV+BESS'!$I$9,V298*$B$4&lt;'SFV+BESS'!$I$7),$B$2*'SFV+BESS'!$I$9-AC297,IF(AND(V298&gt;0,V298*$B$4+AC297&gt;$B$2*'SFV+BESS'!$I$9,V298*$B$4&gt;'SFV+BESS'!$I$7,AC297&lt;$B$2*'SFV+BESS'!$I$9),$B$2*'SFV+BESS'!$I$9-AC297,IF(AND(V298&gt;0,V298*$B$4+AC297&lt;=$B$2*'SFV+BESS'!$I$9,V298&gt;'SFV+BESS'!$I$7),'SFV+BESS'!$I$7,0))))</f>
        <v>0</v>
      </c>
      <c r="X298" s="27">
        <f>IF(AND(V298&lt;0,AC297+V298/$B$5&gt;$H$2,-V298/'Carga-Descarga Año'!$B$5&lt;'SFV+BESS'!$I$7),V298/$B$5,IF(AND(V298&lt;0,AC297+V298/$B$5&gt;$H$2,-V298/'Carga-Descarga Año'!$B$5&gt;'SFV+BESS'!$I$7),-'SFV+BESS'!$I$7,IF(AND(V298&lt;0,AC297+V298/$B$5&lt;$H$2),-MIN('SFV+BESS'!$I$7,AC297-$H$2),0)))</f>
        <v>0</v>
      </c>
      <c r="Z298" s="33">
        <f t="shared" si="358"/>
        <v>0</v>
      </c>
      <c r="AA298" s="27">
        <f t="shared" si="333"/>
        <v>0</v>
      </c>
      <c r="AB298" s="27">
        <f t="shared" si="357"/>
        <v>0</v>
      </c>
      <c r="AC298" s="28">
        <f>IF((AC297+W298+X298)&gt;=$B$2*'SFV+BESS'!$I$9, $B$2*'SFV+BESS'!$I$9, (AC297+W298+X298))</f>
        <v>173.61249999999998</v>
      </c>
      <c r="AD298" s="110">
        <f t="shared" si="334"/>
        <v>0</v>
      </c>
      <c r="AI298" s="251"/>
      <c r="AJ298" s="48">
        <v>12.0416666666667</v>
      </c>
      <c r="AK298" s="52">
        <f t="shared" si="390"/>
        <v>0</v>
      </c>
      <c r="AL298" s="33">
        <f>Gen_Cons_Horario!B1740</f>
        <v>0</v>
      </c>
      <c r="AM298" s="35">
        <f t="shared" si="365"/>
        <v>0</v>
      </c>
      <c r="AN298" s="116">
        <f>IF(AND(AM298&gt;0,AM298*$B$4+AT297&lt;=$B$2*'SFV+BESS'!$I$9,AM298&lt;'SFV+BESS'!$I$7), AM298*$B$4, IF(AND(AM298&gt;0,AM298*$B$4+AT297&gt;$B$2*'SFV+BESS'!$I$9,AM298*$B$4&lt;'SFV+BESS'!$I$7),$B$2*'SFV+BESS'!$I$9-AT297,IF(AND(AM298&gt;0,AM298*$B$4+AT297&gt;$B$2*'SFV+BESS'!$I$9,AM298*$B$4&gt;'SFV+BESS'!$I$7,AT297&lt;$B$2*'SFV+BESS'!$I$9),$B$2*'SFV+BESS'!$I$9-AT297,IF(AND(AM298&gt;0,AM298*$B$4+AT297&lt;=$B$2*'SFV+BESS'!$I$9,AM298&gt;'SFV+BESS'!$I$7),'SFV+BESS'!$I$7,0))))</f>
        <v>0</v>
      </c>
      <c r="AO298" s="27">
        <f>IF(AND(AM298&lt;0,AT297+AM298/$B$5&gt;$H$2,-AM298/'Carga-Descarga Año'!$B$5&lt;'SFV+BESS'!$I$7),AM298/$B$5,IF(AND(AM298&lt;0,AT297+AM298/$B$5&gt;$H$2,-AM298/'Carga-Descarga Año'!$B$5&gt;'SFV+BESS'!$I$7),-'SFV+BESS'!$I$7,IF(AND(AM298&lt;0,AT297+AM298/$B$5&lt;$H$2),-MIN('SFV+BESS'!$I$7,AT297-$H$2),0)))</f>
        <v>0</v>
      </c>
      <c r="AP298" s="33"/>
      <c r="AQ298" s="33">
        <f t="shared" si="371"/>
        <v>0</v>
      </c>
      <c r="AR298" s="27">
        <f t="shared" si="335"/>
        <v>0</v>
      </c>
      <c r="AS298" s="27">
        <f t="shared" si="372"/>
        <v>0</v>
      </c>
      <c r="AT298" s="28">
        <f>IF((AT297+AN298+AO298)&gt;=$B$2*'SFV+BESS'!$I$9, $B$2*'SFV+BESS'!$I$9, (AT297+AN298+AO298))</f>
        <v>117.58586912688325</v>
      </c>
      <c r="AU298" s="110">
        <f t="shared" si="336"/>
        <v>0</v>
      </c>
      <c r="AZ298" s="251"/>
      <c r="BA298" s="48">
        <v>12.0416666666667</v>
      </c>
      <c r="BB298" s="33">
        <f t="shared" si="391"/>
        <v>0</v>
      </c>
      <c r="BC298" s="33">
        <f>Gen_Cons_Horario!B2484</f>
        <v>0</v>
      </c>
      <c r="BD298" s="35">
        <f t="shared" si="366"/>
        <v>0</v>
      </c>
      <c r="BE298" s="116">
        <f>IF(AND(BD298&gt;0,BD298*$B$4+BK297&lt;=$B$2*'SFV+BESS'!$I$9,BD298&lt;'SFV+BESS'!$I$7), BD298*$B$4, IF(AND(BD298&gt;0,BD298*$B$4+BK297&gt;$B$2*'SFV+BESS'!$I$9,BD298*$B$4&lt;'SFV+BESS'!$I$7),$B$2*'SFV+BESS'!$I$9-BK297,IF(AND(BD298&gt;0,BD298*$B$4+BK297&gt;$B$2*'SFV+BESS'!$I$9,BD298*$B$4&gt;'SFV+BESS'!$I$7,BK297&lt;$B$2*'SFV+BESS'!$I$9),$B$2*'SFV+BESS'!$I$9-BK297,IF(AND(BD298&gt;0,BD298*$B$4+BK297&lt;=$B$2*'SFV+BESS'!$I$9,BD298&gt;'SFV+BESS'!$I$7),'SFV+BESS'!$I$7,0))))</f>
        <v>0</v>
      </c>
      <c r="BF298" s="27">
        <f>IF(AND(BD298&lt;0,BK297+BD298/$B$5&gt;$H$2,-BD298/'Carga-Descarga Año'!$B$5&lt;'SFV+BESS'!$I$7),BD298/$B$5,IF(AND(BD298&lt;0,BK297+BD298/$B$5&gt;$H$2,-BD298/'Carga-Descarga Año'!$B$5&gt;'SFV+BESS'!$I$7),-'SFV+BESS'!$I$7,IF(AND(BD298&lt;0,BK297+BD298/$B$5&lt;$H$2),-MIN('SFV+BESS'!$I$7,BK297-$H$2),0)))</f>
        <v>0</v>
      </c>
      <c r="BG298" s="33"/>
      <c r="BH298" s="33">
        <f t="shared" si="373"/>
        <v>0</v>
      </c>
      <c r="BI298" s="27">
        <f t="shared" si="337"/>
        <v>0</v>
      </c>
      <c r="BJ298" s="27">
        <f t="shared" si="374"/>
        <v>0</v>
      </c>
      <c r="BK298" s="28">
        <f>IF((BK297+BE298+BF298)&gt;=$B$2*'SFV+BESS'!$I$9, $B$2*'SFV+BESS'!$I$9, (BK297+BE298+BF298))</f>
        <v>173.61249999999998</v>
      </c>
      <c r="BL298" s="110">
        <f t="shared" si="338"/>
        <v>0</v>
      </c>
      <c r="BQ298" s="251"/>
      <c r="BR298" s="48">
        <v>12.0416666666667</v>
      </c>
      <c r="BS298" s="33">
        <f t="shared" si="392"/>
        <v>0</v>
      </c>
      <c r="BT298" s="33">
        <f>Gen_Cons_Horario!B3204</f>
        <v>0</v>
      </c>
      <c r="BU298" s="35">
        <f t="shared" si="367"/>
        <v>0</v>
      </c>
      <c r="BV298" s="116">
        <f>IF(AND(BU298&gt;0,BU298*$B$4+CB297&lt;=$B$2*'SFV+BESS'!$I$9,BU298&lt;'SFV+BESS'!$I$7), BU298*$B$4, IF(AND(BU298&gt;0,BU298*$B$4+CB297&gt;$B$2*'SFV+BESS'!$I$9,BU298*$B$4&lt;'SFV+BESS'!$I$7),$B$2*'SFV+BESS'!$I$9-CB297,IF(AND(BU298&gt;0,BU298*$B$4+CB297&gt;$B$2*'SFV+BESS'!$I$9,BU298*$B$4&gt;'SFV+BESS'!$I$7,CB297&lt;$B$2*'SFV+BESS'!$I$9),$B$2*'SFV+BESS'!$I$9-CB297,IF(AND(BU298&gt;0,BU298*$B$4+CB297&lt;=$B$2*'SFV+BESS'!$I$9,BU298&gt;'SFV+BESS'!$I$7),'SFV+BESS'!$I$7,0))))</f>
        <v>0</v>
      </c>
      <c r="BW298" s="27">
        <f>IF(AND(BU298&lt;0,CB297+BU298/$B$5&gt;$H$2,-BU298/'Carga-Descarga Año'!$B$5&lt;'SFV+BESS'!$I$7),BU298/$B$5,IF(AND(BU298&lt;0,CB297+BU298/$B$5&gt;$H$2,-BU298/'Carga-Descarga Año'!$B$5&gt;'SFV+BESS'!$I$7),-'SFV+BESS'!$I$7,IF(AND(BU298&lt;0,CB297+BU298/$B$5&lt;$H$2),-MIN('SFV+BESS'!$I$7,CB297-$H$2),0)))</f>
        <v>0</v>
      </c>
      <c r="BX298" s="33"/>
      <c r="BY298" s="33">
        <f t="shared" si="375"/>
        <v>0</v>
      </c>
      <c r="BZ298" s="27">
        <f t="shared" si="339"/>
        <v>0</v>
      </c>
      <c r="CA298" s="27">
        <f t="shared" si="340"/>
        <v>0</v>
      </c>
      <c r="CB298" s="28">
        <f>IF((CB297+BV298+BW298)&gt;=$B$2*'SFV+BESS'!$I$9, $B$2*'SFV+BESS'!$I$9, (CB297+BV298+BW298))</f>
        <v>173.61249999999998</v>
      </c>
      <c r="CC298" s="110">
        <f t="shared" si="341"/>
        <v>0</v>
      </c>
      <c r="CH298" s="251"/>
      <c r="CI298" s="48">
        <v>12.0416666666667</v>
      </c>
      <c r="CJ298" s="33">
        <f t="shared" si="393"/>
        <v>0</v>
      </c>
      <c r="CK298" s="33">
        <f>Gen_Cons_Horario!B3948</f>
        <v>0</v>
      </c>
      <c r="CL298" s="35">
        <f t="shared" si="368"/>
        <v>0</v>
      </c>
      <c r="CM298" s="116">
        <f>IF(AND(CL298&gt;0,CL298*$B$4+CS297&lt;=$B$2*'SFV+BESS'!$I$9,CL298&lt;'SFV+BESS'!$I$7), CL298*$B$4, IF(AND(CL298&gt;0,CL298*$B$4+CS297&gt;$B$2*'SFV+BESS'!$I$9,CL298*$B$4&lt;'SFV+BESS'!$I$7),$B$2*'SFV+BESS'!$I$9-CS297,IF(AND(CL298&gt;0,CL298*$B$4+CS297&gt;$B$2*'SFV+BESS'!$I$9,CL298*$B$4&gt;'SFV+BESS'!$I$7,CS297&lt;$B$2*'SFV+BESS'!$I$9),$B$2*'SFV+BESS'!$I$9-CS297,IF(AND(CL298&gt;0,CL298*$B$4+CS297&lt;=$B$2*'SFV+BESS'!$I$9,CL298&gt;'SFV+BESS'!$I$7),'SFV+BESS'!$I$7,0))))</f>
        <v>0</v>
      </c>
      <c r="CN298" s="27">
        <f>IF(AND(CL298&lt;0,CS297+CL298/$B$5&gt;$H$2,-CL298/'Carga-Descarga Año'!$B$5&lt;'SFV+BESS'!$I$7),CL298/$B$5,IF(AND(CL298&lt;0,CS297+CL298/$B$5&gt;$H$2,-CL298/'Carga-Descarga Año'!$B$5&gt;'SFV+BESS'!$I$7),-'SFV+BESS'!$I$7,IF(AND(CL298&lt;0,CS297+CL298/$B$5&lt;$H$2),-MIN('SFV+BESS'!$I$7,CS297-$H$2),0)))</f>
        <v>0</v>
      </c>
      <c r="CO298" s="33"/>
      <c r="CP298" s="33">
        <f t="shared" si="376"/>
        <v>0</v>
      </c>
      <c r="CQ298" s="27">
        <f t="shared" si="342"/>
        <v>0</v>
      </c>
      <c r="CR298" s="27">
        <f t="shared" si="377"/>
        <v>0</v>
      </c>
      <c r="CS298" s="28">
        <f>IF((CS297+CM298+CN298)&gt;=$B$2*'SFV+BESS'!$I$9, $B$2*'SFV+BESS'!$I$9, (CS297+CM298+CN298))</f>
        <v>173.61249999999998</v>
      </c>
      <c r="CT298" s="110">
        <f t="shared" si="343"/>
        <v>0</v>
      </c>
      <c r="CY298" s="251"/>
      <c r="CZ298" s="48">
        <v>12.0416666666667</v>
      </c>
      <c r="DA298" s="33">
        <f t="shared" si="394"/>
        <v>0</v>
      </c>
      <c r="DB298" s="33">
        <f>Gen_Cons_Horario!B4668</f>
        <v>0</v>
      </c>
      <c r="DC298" s="35">
        <f t="shared" si="359"/>
        <v>0</v>
      </c>
      <c r="DD298" s="116">
        <f>IF(AND(DC298&gt;0,DC298*$B$4+DJ297&lt;=$B$2*'SFV+BESS'!$I$9,DC298&lt;'SFV+BESS'!$I$7), DC298*$B$4, IF(AND(DC298&gt;0,DC298*$B$4+DJ297&gt;$B$2*'SFV+BESS'!$I$9,DC298*$B$4&lt;'SFV+BESS'!$I$7),$B$2*'SFV+BESS'!$I$9-DJ297,IF(AND(DC298&gt;0,DC298*$B$4+DJ297&gt;$B$2*'SFV+BESS'!$I$9,DC298*$B$4&gt;'SFV+BESS'!$I$7,DJ297&lt;$B$2*'SFV+BESS'!$I$9),$B$2*'SFV+BESS'!$I$9-DJ297,IF(AND(DC298&gt;0,DC298*$B$4+DJ297&lt;=$B$2*'SFV+BESS'!$I$9,DC298&gt;'SFV+BESS'!$I$7),'SFV+BESS'!$I$7,0))))</f>
        <v>0</v>
      </c>
      <c r="DE298" s="27">
        <f>IF(AND(DC298&lt;0,DJ297+DC298/$B$5&gt;$H$2,-DC298/'Carga-Descarga Año'!$B$5&lt;'SFV+BESS'!$I$7),DC298/$B$5,IF(AND(DC298&lt;0,DJ297+DC298/$B$5&gt;$H$2,-DC298/'Carga-Descarga Año'!$B$5&gt;'SFV+BESS'!$I$7),-'SFV+BESS'!$I$7,IF(AND(DC298&lt;0,DJ297+DC298/$B$5&lt;$H$2),-MIN('SFV+BESS'!$I$7,DJ297-$H$2),0)))</f>
        <v>0</v>
      </c>
      <c r="DF298" s="33"/>
      <c r="DG298" s="33">
        <f t="shared" si="378"/>
        <v>0</v>
      </c>
      <c r="DH298" s="27">
        <f t="shared" si="344"/>
        <v>0</v>
      </c>
      <c r="DI298" s="27">
        <f t="shared" si="345"/>
        <v>0</v>
      </c>
      <c r="DJ298" s="28">
        <f>IF((DJ297+DD298+DE298)&gt;=$B$2*'SFV+BESS'!$I$9, $B$2*'SFV+BESS'!$I$9, (DJ297+DD298+DE298))</f>
        <v>173.61249999999998</v>
      </c>
      <c r="DK298" s="110">
        <f t="shared" si="346"/>
        <v>0</v>
      </c>
      <c r="DP298" s="251"/>
      <c r="DQ298" s="48">
        <v>12.0416666666667</v>
      </c>
      <c r="DR298" s="33">
        <f t="shared" si="395"/>
        <v>0</v>
      </c>
      <c r="DS298" s="33">
        <f>Gen_Cons_Horario!B5412</f>
        <v>0</v>
      </c>
      <c r="DT298" s="35">
        <f t="shared" si="360"/>
        <v>0</v>
      </c>
      <c r="DU298" s="116">
        <f>IF(AND(DT298&gt;0,DT298*$B$4+EA297&lt;=$B$2*'SFV+BESS'!$I$9,DT298&lt;'SFV+BESS'!$I$7), DT298*$B$4, IF(AND(DT298&gt;0,DT298*$B$4+EA297&gt;$B$2*'SFV+BESS'!$I$9,DT298*$B$4&lt;'SFV+BESS'!$I$7),$B$2*'SFV+BESS'!$I$9-EA297,IF(AND(DT298&gt;0,DT298*$B$4+EA297&gt;$B$2*'SFV+BESS'!$I$9,DT298*$B$4&gt;'SFV+BESS'!$I$7,EA297&lt;$B$2*'SFV+BESS'!$I$9),$B$2*'SFV+BESS'!$I$9-EA297,IF(AND(DT298&gt;0,DT298*$B$4+EA297&lt;=$B$2*'SFV+BESS'!$I$9,DT298&gt;'SFV+BESS'!$I$7),'SFV+BESS'!$I$7,0))))</f>
        <v>0</v>
      </c>
      <c r="DV298" s="27">
        <f>IF(AND(DT298&lt;0,EA297+DT298/$B$5&gt;$H$2,-DT298/'Carga-Descarga Año'!$B$5&lt;'SFV+BESS'!$I$7),DT298/$B$5,IF(AND(DT298&lt;0,EA297+DT298/$B$5&gt;$H$2,-DT298/'Carga-Descarga Año'!$B$5&gt;'SFV+BESS'!$I$7),-'SFV+BESS'!$I$7,IF(AND(DT298&lt;0,EA297+DT298/$B$5&lt;$H$2),-MIN('SFV+BESS'!$I$7,EA297-$H$2),0)))</f>
        <v>0</v>
      </c>
      <c r="DW298" s="33"/>
      <c r="DX298" s="33">
        <f t="shared" si="379"/>
        <v>0</v>
      </c>
      <c r="DY298" s="27">
        <f t="shared" si="347"/>
        <v>0</v>
      </c>
      <c r="DZ298" s="27">
        <f t="shared" si="380"/>
        <v>0</v>
      </c>
      <c r="EA298" s="28">
        <f>IF((EA297+DU298+DV298)&gt;=$B$2*'SFV+BESS'!$I$9, $B$2*'SFV+BESS'!$I$9, (EA297+DU298+DV298))</f>
        <v>173.61249999999998</v>
      </c>
      <c r="EB298" s="110">
        <f t="shared" si="348"/>
        <v>0</v>
      </c>
      <c r="EG298" s="251"/>
      <c r="EH298" s="48">
        <v>12.0416666666667</v>
      </c>
      <c r="EI298" s="33">
        <f t="shared" si="396"/>
        <v>0</v>
      </c>
      <c r="EJ298" s="33">
        <f>Gen_Cons_Horario!B6156</f>
        <v>0</v>
      </c>
      <c r="EK298" s="35">
        <f t="shared" si="361"/>
        <v>0</v>
      </c>
      <c r="EL298" s="116">
        <f>IF(AND(EK298&gt;0,EK298*$B$4+ER297&lt;=$B$2*'SFV+BESS'!$I$9,EK298&lt;'SFV+BESS'!$I$7), EK298*$B$4, IF(AND(EK298&gt;0,EK298*$B$4+ER297&gt;$B$2*'SFV+BESS'!$I$9,EK298*$B$4&lt;'SFV+BESS'!$I$7),$B$2*'SFV+BESS'!$I$9-ER297,IF(AND(EK298&gt;0,EK298*$B$4+ER297&gt;$B$2*'SFV+BESS'!$I$9,EK298*$B$4&gt;'SFV+BESS'!$I$7,ER297&lt;$B$2*'SFV+BESS'!$I$9),$B$2*'SFV+BESS'!$I$9-ER297,IF(AND(EK298&gt;0,EK298*$B$4+ER297&lt;=$B$2*'SFV+BESS'!$I$9,EK298&gt;'SFV+BESS'!$I$7),'SFV+BESS'!$I$7,0))))</f>
        <v>0</v>
      </c>
      <c r="EM298" s="27">
        <f>IF(AND(EK298&lt;0,ER297+EK298/$B$5&gt;$H$2,-EK298/'Carga-Descarga Año'!$B$5&lt;'SFV+BESS'!$I$7),EK298/$B$5,IF(AND(EK298&lt;0,ER297+EK298/$B$5&gt;$H$2,-EK298/'Carga-Descarga Año'!$B$5&gt;'SFV+BESS'!$I$7),-'SFV+BESS'!$I$7,IF(AND(EK298&lt;0,ER297+EK298/$B$5&lt;$H$2),-MIN('SFV+BESS'!$I$7,ER297-$H$2),0)))</f>
        <v>0</v>
      </c>
      <c r="EN298" s="33"/>
      <c r="EO298" s="33">
        <f t="shared" si="381"/>
        <v>0</v>
      </c>
      <c r="EP298" s="27">
        <f t="shared" si="349"/>
        <v>0</v>
      </c>
      <c r="EQ298" s="27">
        <f t="shared" si="382"/>
        <v>0</v>
      </c>
      <c r="ER298" s="28">
        <f>IF((ER297+EL298+EM298)&gt;=$B$2*'SFV+BESS'!$I$9, $B$2*'SFV+BESS'!$I$9, (ER297+EL298+EM298))</f>
        <v>173.61249999999998</v>
      </c>
      <c r="ES298" s="110">
        <f t="shared" si="350"/>
        <v>0</v>
      </c>
      <c r="EX298" s="251"/>
      <c r="EY298" s="48">
        <v>12.0416666666667</v>
      </c>
      <c r="EZ298" s="33">
        <f t="shared" si="397"/>
        <v>0</v>
      </c>
      <c r="FA298" s="33">
        <f>Gen_Cons_Horario!B6876</f>
        <v>0</v>
      </c>
      <c r="FB298" s="35">
        <f t="shared" si="362"/>
        <v>0</v>
      </c>
      <c r="FC298" s="116">
        <f>IF(AND(FB298&gt;0,FB298*$B$4+FI297&lt;=$B$2*'SFV+BESS'!$I$9,FB298&lt;'SFV+BESS'!$I$7), FB298*$B$4, IF(AND(FB298&gt;0,FB298*$B$4+FI297&gt;$B$2*'SFV+BESS'!$I$9,FB298*$B$4&lt;'SFV+BESS'!$I$7),$B$2*'SFV+BESS'!$I$9-FI297,IF(AND(FB298&gt;0,FB298*$B$4+FI297&gt;$B$2*'SFV+BESS'!$I$9,FB298*$B$4&gt;'SFV+BESS'!$I$7,FI297&lt;$B$2*'SFV+BESS'!$I$9),$B$2*'SFV+BESS'!$I$9-FI297,IF(AND(FB298&gt;0,FB298*$B$4+FI297&lt;=$B$2*'SFV+BESS'!$I$9,FB298&gt;'SFV+BESS'!$I$7),'SFV+BESS'!$I$7,0))))</f>
        <v>0</v>
      </c>
      <c r="FD298" s="27">
        <f>IF(AND(FB298&lt;0,FI297+FB298/$B$5&gt;$H$2,-FB298/'Carga-Descarga Año'!$B$5&lt;'SFV+BESS'!$I$7),FB298/$B$5,IF(AND(FB298&lt;0,FI297+FB298/$B$5&gt;$H$2,-FB298/'Carga-Descarga Año'!$B$5&gt;'SFV+BESS'!$I$7),-'SFV+BESS'!$I$7,IF(AND(FB298&lt;0,FI297+FB298/$B$5&lt;$H$2),-MIN('SFV+BESS'!$I$7,FI297-$H$2),0)))</f>
        <v>0</v>
      </c>
      <c r="FE298" s="33"/>
      <c r="FF298" s="33">
        <f t="shared" si="383"/>
        <v>0</v>
      </c>
      <c r="FG298" s="27">
        <f t="shared" si="351"/>
        <v>0</v>
      </c>
      <c r="FH298" s="27">
        <f t="shared" si="384"/>
        <v>0</v>
      </c>
      <c r="FI298" s="28">
        <f>IF((FI297+FC298+FD298)&gt;=$B$2*'SFV+BESS'!$I$9, $B$2*'SFV+BESS'!$I$9, (FI297+FC298+FD298))</f>
        <v>173.61249999999998</v>
      </c>
      <c r="FJ298" s="110">
        <f t="shared" si="352"/>
        <v>0</v>
      </c>
      <c r="FO298" s="251"/>
      <c r="FP298" s="48">
        <v>12.0416666666667</v>
      </c>
      <c r="FQ298" s="33">
        <f t="shared" si="398"/>
        <v>0</v>
      </c>
      <c r="FR298" s="33">
        <f>Gen_Cons_Horario!B7620</f>
        <v>0</v>
      </c>
      <c r="FS298" s="35">
        <f t="shared" si="363"/>
        <v>0</v>
      </c>
      <c r="FT298" s="116">
        <f>IF(AND(FS298&gt;0,FS298*$B$4+FZ297&lt;=$B$2*'SFV+BESS'!$I$9,FS298&lt;'SFV+BESS'!$I$7), FS298*$B$4, IF(AND(FS298&gt;0,FS298*$B$4+FZ297&gt;$B$2*'SFV+BESS'!$I$9,FS298*$B$4&lt;'SFV+BESS'!$I$7),$B$2*'SFV+BESS'!$I$9-FZ297,IF(AND(FS298&gt;0,FS298*$B$4+FZ297&gt;$B$2*'SFV+BESS'!$I$9,FS298*$B$4&gt;'SFV+BESS'!$I$7,FZ297&lt;$B$2*'SFV+BESS'!$I$9),$B$2*'SFV+BESS'!$I$9-FZ297,IF(AND(FS298&gt;0,FS298*$B$4+FZ297&lt;=$B$2*'SFV+BESS'!$I$9,FS298&gt;'SFV+BESS'!$I$7),'SFV+BESS'!$I$7,0))))</f>
        <v>0</v>
      </c>
      <c r="FU298" s="27">
        <f>IF(AND(FS298&lt;0,FZ297+FS298/$B$5&gt;$H$2,-FS298/'Carga-Descarga Año'!$B$5&lt;'SFV+BESS'!$I$7),FS298/$B$5,IF(AND(FS298&lt;0,FZ297+FS298/$B$5&gt;$H$2,-FS298/'Carga-Descarga Año'!$B$5&gt;'SFV+BESS'!$I$7),-'SFV+BESS'!$I$7,IF(AND(FS298&lt;0,FZ297+FS298/$B$5&lt;$H$2),-MIN('SFV+BESS'!$I$7,FZ297-$H$2),0)))</f>
        <v>0</v>
      </c>
      <c r="FV298" s="33"/>
      <c r="FW298" s="33">
        <f t="shared" si="385"/>
        <v>0</v>
      </c>
      <c r="FX298" s="27">
        <f t="shared" si="353"/>
        <v>0</v>
      </c>
      <c r="FY298" s="27">
        <f t="shared" si="386"/>
        <v>0</v>
      </c>
      <c r="FZ298" s="28">
        <f>IF((FZ297+FT298+FU298)&gt;=$B$2*'SFV+BESS'!$I$9, $B$2*'SFV+BESS'!$I$9, (FZ297+FT298+FU298))</f>
        <v>173.61249999999998</v>
      </c>
      <c r="GA298" s="110">
        <f t="shared" si="354"/>
        <v>0</v>
      </c>
      <c r="GF298" s="251"/>
      <c r="GG298" s="48">
        <v>12.0416666666667</v>
      </c>
      <c r="GH298" s="33">
        <f t="shared" si="399"/>
        <v>0</v>
      </c>
      <c r="GI298" s="33">
        <f>Gen_Cons_Horario!B8340</f>
        <v>0</v>
      </c>
      <c r="GJ298" s="35">
        <f t="shared" si="369"/>
        <v>0</v>
      </c>
      <c r="GK298" s="116">
        <f>IF(AND(GJ298&gt;0,GJ298*$B$4+GQ297&lt;=$B$2*'SFV+BESS'!$I$9,GJ298&lt;'SFV+BESS'!$I$7), GJ298*$B$4, IF(AND(GJ298&gt;0,GJ298*$B$4+GQ297&gt;$B$2*'SFV+BESS'!$I$9,GJ298*$B$4&lt;'SFV+BESS'!$I$7),$B$2*'SFV+BESS'!$I$9-GQ297,IF(AND(GJ298&gt;0,GJ298*$B$4+GQ297&gt;$B$2*'SFV+BESS'!$I$9,GJ298*$B$4&gt;'SFV+BESS'!$I$7,GQ297&lt;$B$2*'SFV+BESS'!$I$9),$B$2*'SFV+BESS'!$I$9-GQ297,IF(AND(GJ298&gt;0,GJ298*$B$4+GQ297&lt;=$B$2*'SFV+BESS'!$I$9,GJ298&gt;'SFV+BESS'!$I$7),'SFV+BESS'!$I$7,0))))</f>
        <v>0</v>
      </c>
      <c r="GL298" s="27">
        <f>IF(AND(GJ298&lt;0,GQ297+GJ298/$B$5&gt;$H$2,-GJ298/'Carga-Descarga Año'!$B$5&lt;'SFV+BESS'!$I$7),GJ298/$B$5,IF(AND(GJ298&lt;0,GQ297+GJ298/$B$5&gt;$H$2,-GJ298/'Carga-Descarga Año'!$B$5&gt;'SFV+BESS'!$I$7),-'SFV+BESS'!$I$7,IF(AND(GJ298&lt;0,GQ297+GJ298/$B$5&lt;$H$2),-MIN('SFV+BESS'!$I$7,GQ297-$H$2),0)))</f>
        <v>0</v>
      </c>
      <c r="GM298" s="33"/>
      <c r="GN298" s="33">
        <f t="shared" si="387"/>
        <v>0</v>
      </c>
      <c r="GO298" s="27">
        <f t="shared" si="355"/>
        <v>0</v>
      </c>
      <c r="GP298" s="27">
        <f t="shared" si="388"/>
        <v>0</v>
      </c>
      <c r="GQ298" s="28">
        <f>IF((GQ297+GK298+GL298)&gt;=$B$2*'SFV+BESS'!$I$9, $B$2*'SFV+BESS'!$I$9, (GQ297+GK298+GL298))</f>
        <v>173.61249999999998</v>
      </c>
      <c r="GR298" s="110">
        <f t="shared" si="356"/>
        <v>0</v>
      </c>
    </row>
    <row r="299" spans="1:200">
      <c r="A299" s="249"/>
      <c r="B299" s="48">
        <v>12.0833333333333</v>
      </c>
      <c r="C299" s="38">
        <f t="shared" si="370"/>
        <v>0</v>
      </c>
      <c r="D299" s="2">
        <f>Gen_Cons_Horario!B325</f>
        <v>0</v>
      </c>
      <c r="E299" s="140">
        <f t="shared" si="328"/>
        <v>0</v>
      </c>
      <c r="F299" s="116">
        <f>IF(AND(E299&gt;0,E299*$B$4+L298&lt;=$B$2*'SFV+BESS'!$I$9,E299&lt;'SFV+BESS'!$I$7), E299*$B$4, IF(AND(E299&gt;0,E299*$B$4+L298&gt;$B$2*'SFV+BESS'!$I$9,E299*$B$4&lt;'SFV+BESS'!$I$7),$B$2*'SFV+BESS'!$I$9-L298,IF(AND(E299&gt;0,E299*$B$4+L298&gt;$B$2*'SFV+BESS'!$I$9,E299*$B$4&gt;'SFV+BESS'!$I$7,L298&lt;$B$2*'SFV+BESS'!$I$9),$B$2*'SFV+BESS'!$I$9-L298,IF(AND(E299&gt;0,E299*$B$4+L298&lt;=$B$2*'SFV+BESS'!$I$9,E299&gt;'SFV+BESS'!$I$7),'SFV+BESS'!$I$7,0))))</f>
        <v>0</v>
      </c>
      <c r="G299" s="27">
        <f>IF(AND(E299&lt;0,L298+E299/$B$5&gt;$H$2,-E299/'Carga-Descarga Año'!$B$5&lt;'SFV+BESS'!$I$7),E299/$B$5,IF(AND(E299&lt;0,L298+E299/$B$5&gt;$H$2,-E299/'Carga-Descarga Año'!$B$5&gt;'SFV+BESS'!$I$7),-'SFV+BESS'!$I$7,IF(AND(E299&lt;0,L298+E299/$B$5&lt;$H$2),-MIN('SFV+BESS'!$I$7,L298-$H$2),0)))</f>
        <v>0</v>
      </c>
      <c r="I299" s="38">
        <f t="shared" si="329"/>
        <v>0</v>
      </c>
      <c r="J299" s="27">
        <f t="shared" si="331"/>
        <v>0</v>
      </c>
      <c r="K299" s="27">
        <f t="shared" si="330"/>
        <v>0</v>
      </c>
      <c r="L299" s="28">
        <f>IF((L298+F299+G299)&gt;=$B$2*'SFV+BESS'!$I$9, $B$2*'SFV+BESS'!$I$9, (L298+F299+G299))</f>
        <v>173.61249999999998</v>
      </c>
      <c r="M299" s="110">
        <f t="shared" si="332"/>
        <v>0</v>
      </c>
      <c r="R299" s="251"/>
      <c r="S299" s="48">
        <v>12.0833333333333</v>
      </c>
      <c r="T299" s="2">
        <f t="shared" si="389"/>
        <v>0</v>
      </c>
      <c r="U299" s="2">
        <f>Gen_Cons_Horario!B1069</f>
        <v>0</v>
      </c>
      <c r="V299" s="35">
        <f t="shared" si="364"/>
        <v>0</v>
      </c>
      <c r="W299" s="116">
        <f>IF(AND(V299&gt;0,V299*$B$4+AC298&lt;=$B$2*'SFV+BESS'!$I$9,V299&lt;'SFV+BESS'!$I$7), V299*$B$4, IF(AND(V299&gt;0,V299*$B$4+AC298&gt;$B$2*'SFV+BESS'!$I$9,V299*$B$4&lt;'SFV+BESS'!$I$7),$B$2*'SFV+BESS'!$I$9-AC298,IF(AND(V299&gt;0,V299*$B$4+AC298&gt;$B$2*'SFV+BESS'!$I$9,V299*$B$4&gt;'SFV+BESS'!$I$7,AC298&lt;$B$2*'SFV+BESS'!$I$9),$B$2*'SFV+BESS'!$I$9-AC298,IF(AND(V299&gt;0,V299*$B$4+AC298&lt;=$B$2*'SFV+BESS'!$I$9,V299&gt;'SFV+BESS'!$I$7),'SFV+BESS'!$I$7,0))))</f>
        <v>0</v>
      </c>
      <c r="X299" s="27">
        <f>IF(AND(V299&lt;0,AC298+V299/$B$5&gt;$H$2,-V299/'Carga-Descarga Año'!$B$5&lt;'SFV+BESS'!$I$7),V299/$B$5,IF(AND(V299&lt;0,AC298+V299/$B$5&gt;$H$2,-V299/'Carga-Descarga Año'!$B$5&gt;'SFV+BESS'!$I$7),-'SFV+BESS'!$I$7,IF(AND(V299&lt;0,AC298+V299/$B$5&lt;$H$2),-MIN('SFV+BESS'!$I$7,AC298-$H$2),0)))</f>
        <v>0</v>
      </c>
      <c r="Z299" s="33">
        <f t="shared" si="358"/>
        <v>0</v>
      </c>
      <c r="AA299" s="27">
        <f t="shared" si="333"/>
        <v>0</v>
      </c>
      <c r="AB299" s="27">
        <f t="shared" si="357"/>
        <v>0</v>
      </c>
      <c r="AC299" s="28">
        <f>IF((AC298+W299+X299)&gt;=$B$2*'SFV+BESS'!$I$9, $B$2*'SFV+BESS'!$I$9, (AC298+W299+X299))</f>
        <v>173.61249999999998</v>
      </c>
      <c r="AD299" s="110">
        <f t="shared" si="334"/>
        <v>0</v>
      </c>
      <c r="AI299" s="251"/>
      <c r="AJ299" s="48">
        <v>12.0833333333333</v>
      </c>
      <c r="AK299" s="52">
        <f t="shared" si="390"/>
        <v>0</v>
      </c>
      <c r="AL299" s="33">
        <f>Gen_Cons_Horario!B1741</f>
        <v>0</v>
      </c>
      <c r="AM299" s="35">
        <f t="shared" si="365"/>
        <v>0</v>
      </c>
      <c r="AN299" s="116">
        <f>IF(AND(AM299&gt;0,AM299*$B$4+AT298&lt;=$B$2*'SFV+BESS'!$I$9,AM299&lt;'SFV+BESS'!$I$7), AM299*$B$4, IF(AND(AM299&gt;0,AM299*$B$4+AT298&gt;$B$2*'SFV+BESS'!$I$9,AM299*$B$4&lt;'SFV+BESS'!$I$7),$B$2*'SFV+BESS'!$I$9-AT298,IF(AND(AM299&gt;0,AM299*$B$4+AT298&gt;$B$2*'SFV+BESS'!$I$9,AM299*$B$4&gt;'SFV+BESS'!$I$7,AT298&lt;$B$2*'SFV+BESS'!$I$9),$B$2*'SFV+BESS'!$I$9-AT298,IF(AND(AM299&gt;0,AM299*$B$4+AT298&lt;=$B$2*'SFV+BESS'!$I$9,AM299&gt;'SFV+BESS'!$I$7),'SFV+BESS'!$I$7,0))))</f>
        <v>0</v>
      </c>
      <c r="AO299" s="27">
        <f>IF(AND(AM299&lt;0,AT298+AM299/$B$5&gt;$H$2,-AM299/'Carga-Descarga Año'!$B$5&lt;'SFV+BESS'!$I$7),AM299/$B$5,IF(AND(AM299&lt;0,AT298+AM299/$B$5&gt;$H$2,-AM299/'Carga-Descarga Año'!$B$5&gt;'SFV+BESS'!$I$7),-'SFV+BESS'!$I$7,IF(AND(AM299&lt;0,AT298+AM299/$B$5&lt;$H$2),-MIN('SFV+BESS'!$I$7,AT298-$H$2),0)))</f>
        <v>0</v>
      </c>
      <c r="AP299" s="33"/>
      <c r="AQ299" s="33">
        <f t="shared" si="371"/>
        <v>0</v>
      </c>
      <c r="AR299" s="27">
        <f t="shared" si="335"/>
        <v>0</v>
      </c>
      <c r="AS299" s="27">
        <f t="shared" si="372"/>
        <v>0</v>
      </c>
      <c r="AT299" s="28">
        <f>IF((AT298+AN299+AO299)&gt;=$B$2*'SFV+BESS'!$I$9, $B$2*'SFV+BESS'!$I$9, (AT298+AN299+AO299))</f>
        <v>117.58586912688325</v>
      </c>
      <c r="AU299" s="110">
        <f t="shared" si="336"/>
        <v>0</v>
      </c>
      <c r="AZ299" s="251"/>
      <c r="BA299" s="48">
        <v>12.0833333333333</v>
      </c>
      <c r="BB299" s="33">
        <f t="shared" si="391"/>
        <v>0</v>
      </c>
      <c r="BC299" s="33">
        <f>Gen_Cons_Horario!B2485</f>
        <v>0</v>
      </c>
      <c r="BD299" s="35">
        <f t="shared" si="366"/>
        <v>0</v>
      </c>
      <c r="BE299" s="116">
        <f>IF(AND(BD299&gt;0,BD299*$B$4+BK298&lt;=$B$2*'SFV+BESS'!$I$9,BD299&lt;'SFV+BESS'!$I$7), BD299*$B$4, IF(AND(BD299&gt;0,BD299*$B$4+BK298&gt;$B$2*'SFV+BESS'!$I$9,BD299*$B$4&lt;'SFV+BESS'!$I$7),$B$2*'SFV+BESS'!$I$9-BK298,IF(AND(BD299&gt;0,BD299*$B$4+BK298&gt;$B$2*'SFV+BESS'!$I$9,BD299*$B$4&gt;'SFV+BESS'!$I$7,BK298&lt;$B$2*'SFV+BESS'!$I$9),$B$2*'SFV+BESS'!$I$9-BK298,IF(AND(BD299&gt;0,BD299*$B$4+BK298&lt;=$B$2*'SFV+BESS'!$I$9,BD299&gt;'SFV+BESS'!$I$7),'SFV+BESS'!$I$7,0))))</f>
        <v>0</v>
      </c>
      <c r="BF299" s="27">
        <f>IF(AND(BD299&lt;0,BK298+BD299/$B$5&gt;$H$2,-BD299/'Carga-Descarga Año'!$B$5&lt;'SFV+BESS'!$I$7),BD299/$B$5,IF(AND(BD299&lt;0,BK298+BD299/$B$5&gt;$H$2,-BD299/'Carga-Descarga Año'!$B$5&gt;'SFV+BESS'!$I$7),-'SFV+BESS'!$I$7,IF(AND(BD299&lt;0,BK298+BD299/$B$5&lt;$H$2),-MIN('SFV+BESS'!$I$7,BK298-$H$2),0)))</f>
        <v>0</v>
      </c>
      <c r="BG299" s="33"/>
      <c r="BH299" s="33">
        <f t="shared" si="373"/>
        <v>0</v>
      </c>
      <c r="BI299" s="27">
        <f t="shared" si="337"/>
        <v>0</v>
      </c>
      <c r="BJ299" s="27">
        <f t="shared" si="374"/>
        <v>0</v>
      </c>
      <c r="BK299" s="28">
        <f>IF((BK298+BE299+BF299)&gt;=$B$2*'SFV+BESS'!$I$9, $B$2*'SFV+BESS'!$I$9, (BK298+BE299+BF299))</f>
        <v>173.61249999999998</v>
      </c>
      <c r="BL299" s="110">
        <f t="shared" si="338"/>
        <v>0</v>
      </c>
      <c r="BQ299" s="251"/>
      <c r="BR299" s="48">
        <v>12.0833333333333</v>
      </c>
      <c r="BS299" s="33">
        <f t="shared" si="392"/>
        <v>0</v>
      </c>
      <c r="BT299" s="33">
        <f>Gen_Cons_Horario!B3205</f>
        <v>0</v>
      </c>
      <c r="BU299" s="35">
        <f t="shared" si="367"/>
        <v>0</v>
      </c>
      <c r="BV299" s="116">
        <f>IF(AND(BU299&gt;0,BU299*$B$4+CB298&lt;=$B$2*'SFV+BESS'!$I$9,BU299&lt;'SFV+BESS'!$I$7), BU299*$B$4, IF(AND(BU299&gt;0,BU299*$B$4+CB298&gt;$B$2*'SFV+BESS'!$I$9,BU299*$B$4&lt;'SFV+BESS'!$I$7),$B$2*'SFV+BESS'!$I$9-CB298,IF(AND(BU299&gt;0,BU299*$B$4+CB298&gt;$B$2*'SFV+BESS'!$I$9,BU299*$B$4&gt;'SFV+BESS'!$I$7,CB298&lt;$B$2*'SFV+BESS'!$I$9),$B$2*'SFV+BESS'!$I$9-CB298,IF(AND(BU299&gt;0,BU299*$B$4+CB298&lt;=$B$2*'SFV+BESS'!$I$9,BU299&gt;'SFV+BESS'!$I$7),'SFV+BESS'!$I$7,0))))</f>
        <v>0</v>
      </c>
      <c r="BW299" s="27">
        <f>IF(AND(BU299&lt;0,CB298+BU299/$B$5&gt;$H$2,-BU299/'Carga-Descarga Año'!$B$5&lt;'SFV+BESS'!$I$7),BU299/$B$5,IF(AND(BU299&lt;0,CB298+BU299/$B$5&gt;$H$2,-BU299/'Carga-Descarga Año'!$B$5&gt;'SFV+BESS'!$I$7),-'SFV+BESS'!$I$7,IF(AND(BU299&lt;0,CB298+BU299/$B$5&lt;$H$2),-MIN('SFV+BESS'!$I$7,CB298-$H$2),0)))</f>
        <v>0</v>
      </c>
      <c r="BX299" s="33"/>
      <c r="BY299" s="33">
        <f t="shared" si="375"/>
        <v>0</v>
      </c>
      <c r="BZ299" s="27">
        <f t="shared" si="339"/>
        <v>0</v>
      </c>
      <c r="CA299" s="27">
        <f t="shared" si="340"/>
        <v>0</v>
      </c>
      <c r="CB299" s="28">
        <f>IF((CB298+BV299+BW299)&gt;=$B$2*'SFV+BESS'!$I$9, $B$2*'SFV+BESS'!$I$9, (CB298+BV299+BW299))</f>
        <v>173.61249999999998</v>
      </c>
      <c r="CC299" s="110">
        <f t="shared" si="341"/>
        <v>0</v>
      </c>
      <c r="CH299" s="251"/>
      <c r="CI299" s="48">
        <v>12.0833333333333</v>
      </c>
      <c r="CJ299" s="33">
        <f t="shared" si="393"/>
        <v>0</v>
      </c>
      <c r="CK299" s="33">
        <f>Gen_Cons_Horario!B3949</f>
        <v>0</v>
      </c>
      <c r="CL299" s="35">
        <f t="shared" si="368"/>
        <v>0</v>
      </c>
      <c r="CM299" s="116">
        <f>IF(AND(CL299&gt;0,CL299*$B$4+CS298&lt;=$B$2*'SFV+BESS'!$I$9,CL299&lt;'SFV+BESS'!$I$7), CL299*$B$4, IF(AND(CL299&gt;0,CL299*$B$4+CS298&gt;$B$2*'SFV+BESS'!$I$9,CL299*$B$4&lt;'SFV+BESS'!$I$7),$B$2*'SFV+BESS'!$I$9-CS298,IF(AND(CL299&gt;0,CL299*$B$4+CS298&gt;$B$2*'SFV+BESS'!$I$9,CL299*$B$4&gt;'SFV+BESS'!$I$7,CS298&lt;$B$2*'SFV+BESS'!$I$9),$B$2*'SFV+BESS'!$I$9-CS298,IF(AND(CL299&gt;0,CL299*$B$4+CS298&lt;=$B$2*'SFV+BESS'!$I$9,CL299&gt;'SFV+BESS'!$I$7),'SFV+BESS'!$I$7,0))))</f>
        <v>0</v>
      </c>
      <c r="CN299" s="27">
        <f>IF(AND(CL299&lt;0,CS298+CL299/$B$5&gt;$H$2,-CL299/'Carga-Descarga Año'!$B$5&lt;'SFV+BESS'!$I$7),CL299/$B$5,IF(AND(CL299&lt;0,CS298+CL299/$B$5&gt;$H$2,-CL299/'Carga-Descarga Año'!$B$5&gt;'SFV+BESS'!$I$7),-'SFV+BESS'!$I$7,IF(AND(CL299&lt;0,CS298+CL299/$B$5&lt;$H$2),-MIN('SFV+BESS'!$I$7,CS298-$H$2),0)))</f>
        <v>0</v>
      </c>
      <c r="CO299" s="33"/>
      <c r="CP299" s="33">
        <f t="shared" si="376"/>
        <v>0</v>
      </c>
      <c r="CQ299" s="27">
        <f t="shared" si="342"/>
        <v>0</v>
      </c>
      <c r="CR299" s="27">
        <f t="shared" si="377"/>
        <v>0</v>
      </c>
      <c r="CS299" s="28">
        <f>IF((CS298+CM299+CN299)&gt;=$B$2*'SFV+BESS'!$I$9, $B$2*'SFV+BESS'!$I$9, (CS298+CM299+CN299))</f>
        <v>173.61249999999998</v>
      </c>
      <c r="CT299" s="110">
        <f t="shared" si="343"/>
        <v>0</v>
      </c>
      <c r="CY299" s="251"/>
      <c r="CZ299" s="48">
        <v>12.0833333333333</v>
      </c>
      <c r="DA299" s="33">
        <f t="shared" si="394"/>
        <v>0</v>
      </c>
      <c r="DB299" s="33">
        <f>Gen_Cons_Horario!B4669</f>
        <v>0</v>
      </c>
      <c r="DC299" s="35">
        <f t="shared" si="359"/>
        <v>0</v>
      </c>
      <c r="DD299" s="116">
        <f>IF(AND(DC299&gt;0,DC299*$B$4+DJ298&lt;=$B$2*'SFV+BESS'!$I$9,DC299&lt;'SFV+BESS'!$I$7), DC299*$B$4, IF(AND(DC299&gt;0,DC299*$B$4+DJ298&gt;$B$2*'SFV+BESS'!$I$9,DC299*$B$4&lt;'SFV+BESS'!$I$7),$B$2*'SFV+BESS'!$I$9-DJ298,IF(AND(DC299&gt;0,DC299*$B$4+DJ298&gt;$B$2*'SFV+BESS'!$I$9,DC299*$B$4&gt;'SFV+BESS'!$I$7,DJ298&lt;$B$2*'SFV+BESS'!$I$9),$B$2*'SFV+BESS'!$I$9-DJ298,IF(AND(DC299&gt;0,DC299*$B$4+DJ298&lt;=$B$2*'SFV+BESS'!$I$9,DC299&gt;'SFV+BESS'!$I$7),'SFV+BESS'!$I$7,0))))</f>
        <v>0</v>
      </c>
      <c r="DE299" s="27">
        <f>IF(AND(DC299&lt;0,DJ298+DC299/$B$5&gt;$H$2,-DC299/'Carga-Descarga Año'!$B$5&lt;'SFV+BESS'!$I$7),DC299/$B$5,IF(AND(DC299&lt;0,DJ298+DC299/$B$5&gt;$H$2,-DC299/'Carga-Descarga Año'!$B$5&gt;'SFV+BESS'!$I$7),-'SFV+BESS'!$I$7,IF(AND(DC299&lt;0,DJ298+DC299/$B$5&lt;$H$2),-MIN('SFV+BESS'!$I$7,DJ298-$H$2),0)))</f>
        <v>0</v>
      </c>
      <c r="DF299" s="33"/>
      <c r="DG299" s="33">
        <f t="shared" si="378"/>
        <v>0</v>
      </c>
      <c r="DH299" s="27">
        <f t="shared" si="344"/>
        <v>0</v>
      </c>
      <c r="DI299" s="27">
        <f t="shared" si="345"/>
        <v>0</v>
      </c>
      <c r="DJ299" s="28">
        <f>IF((DJ298+DD299+DE299)&gt;=$B$2*'SFV+BESS'!$I$9, $B$2*'SFV+BESS'!$I$9, (DJ298+DD299+DE299))</f>
        <v>173.61249999999998</v>
      </c>
      <c r="DK299" s="110">
        <f t="shared" si="346"/>
        <v>0</v>
      </c>
      <c r="DP299" s="251"/>
      <c r="DQ299" s="48">
        <v>12.0833333333333</v>
      </c>
      <c r="DR299" s="33">
        <f t="shared" si="395"/>
        <v>0</v>
      </c>
      <c r="DS299" s="33">
        <f>Gen_Cons_Horario!B5413</f>
        <v>0</v>
      </c>
      <c r="DT299" s="35">
        <f t="shared" si="360"/>
        <v>0</v>
      </c>
      <c r="DU299" s="116">
        <f>IF(AND(DT299&gt;0,DT299*$B$4+EA298&lt;=$B$2*'SFV+BESS'!$I$9,DT299&lt;'SFV+BESS'!$I$7), DT299*$B$4, IF(AND(DT299&gt;0,DT299*$B$4+EA298&gt;$B$2*'SFV+BESS'!$I$9,DT299*$B$4&lt;'SFV+BESS'!$I$7),$B$2*'SFV+BESS'!$I$9-EA298,IF(AND(DT299&gt;0,DT299*$B$4+EA298&gt;$B$2*'SFV+BESS'!$I$9,DT299*$B$4&gt;'SFV+BESS'!$I$7,EA298&lt;$B$2*'SFV+BESS'!$I$9),$B$2*'SFV+BESS'!$I$9-EA298,IF(AND(DT299&gt;0,DT299*$B$4+EA298&lt;=$B$2*'SFV+BESS'!$I$9,DT299&gt;'SFV+BESS'!$I$7),'SFV+BESS'!$I$7,0))))</f>
        <v>0</v>
      </c>
      <c r="DV299" s="27">
        <f>IF(AND(DT299&lt;0,EA298+DT299/$B$5&gt;$H$2,-DT299/'Carga-Descarga Año'!$B$5&lt;'SFV+BESS'!$I$7),DT299/$B$5,IF(AND(DT299&lt;0,EA298+DT299/$B$5&gt;$H$2,-DT299/'Carga-Descarga Año'!$B$5&gt;'SFV+BESS'!$I$7),-'SFV+BESS'!$I$7,IF(AND(DT299&lt;0,EA298+DT299/$B$5&lt;$H$2),-MIN('SFV+BESS'!$I$7,EA298-$H$2),0)))</f>
        <v>0</v>
      </c>
      <c r="DW299" s="33"/>
      <c r="DX299" s="33">
        <f t="shared" si="379"/>
        <v>0</v>
      </c>
      <c r="DY299" s="27">
        <f t="shared" si="347"/>
        <v>0</v>
      </c>
      <c r="DZ299" s="27">
        <f t="shared" si="380"/>
        <v>0</v>
      </c>
      <c r="EA299" s="28">
        <f>IF((EA298+DU299+DV299)&gt;=$B$2*'SFV+BESS'!$I$9, $B$2*'SFV+BESS'!$I$9, (EA298+DU299+DV299))</f>
        <v>173.61249999999998</v>
      </c>
      <c r="EB299" s="110">
        <f t="shared" si="348"/>
        <v>0</v>
      </c>
      <c r="EG299" s="251"/>
      <c r="EH299" s="48">
        <v>12.0833333333333</v>
      </c>
      <c r="EI299" s="33">
        <f t="shared" si="396"/>
        <v>0</v>
      </c>
      <c r="EJ299" s="33">
        <f>Gen_Cons_Horario!B6157</f>
        <v>0</v>
      </c>
      <c r="EK299" s="35">
        <f t="shared" si="361"/>
        <v>0</v>
      </c>
      <c r="EL299" s="116">
        <f>IF(AND(EK299&gt;0,EK299*$B$4+ER298&lt;=$B$2*'SFV+BESS'!$I$9,EK299&lt;'SFV+BESS'!$I$7), EK299*$B$4, IF(AND(EK299&gt;0,EK299*$B$4+ER298&gt;$B$2*'SFV+BESS'!$I$9,EK299*$B$4&lt;'SFV+BESS'!$I$7),$B$2*'SFV+BESS'!$I$9-ER298,IF(AND(EK299&gt;0,EK299*$B$4+ER298&gt;$B$2*'SFV+BESS'!$I$9,EK299*$B$4&gt;'SFV+BESS'!$I$7,ER298&lt;$B$2*'SFV+BESS'!$I$9),$B$2*'SFV+BESS'!$I$9-ER298,IF(AND(EK299&gt;0,EK299*$B$4+ER298&lt;=$B$2*'SFV+BESS'!$I$9,EK299&gt;'SFV+BESS'!$I$7),'SFV+BESS'!$I$7,0))))</f>
        <v>0</v>
      </c>
      <c r="EM299" s="27">
        <f>IF(AND(EK299&lt;0,ER298+EK299/$B$5&gt;$H$2,-EK299/'Carga-Descarga Año'!$B$5&lt;'SFV+BESS'!$I$7),EK299/$B$5,IF(AND(EK299&lt;0,ER298+EK299/$B$5&gt;$H$2,-EK299/'Carga-Descarga Año'!$B$5&gt;'SFV+BESS'!$I$7),-'SFV+BESS'!$I$7,IF(AND(EK299&lt;0,ER298+EK299/$B$5&lt;$H$2),-MIN('SFV+BESS'!$I$7,ER298-$H$2),0)))</f>
        <v>0</v>
      </c>
      <c r="EN299" s="33"/>
      <c r="EO299" s="33">
        <f t="shared" si="381"/>
        <v>0</v>
      </c>
      <c r="EP299" s="27">
        <f t="shared" si="349"/>
        <v>0</v>
      </c>
      <c r="EQ299" s="27">
        <f t="shared" si="382"/>
        <v>0</v>
      </c>
      <c r="ER299" s="28">
        <f>IF((ER298+EL299+EM299)&gt;=$B$2*'SFV+BESS'!$I$9, $B$2*'SFV+BESS'!$I$9, (ER298+EL299+EM299))</f>
        <v>173.61249999999998</v>
      </c>
      <c r="ES299" s="110">
        <f t="shared" si="350"/>
        <v>0</v>
      </c>
      <c r="EX299" s="251"/>
      <c r="EY299" s="48">
        <v>12.0833333333333</v>
      </c>
      <c r="EZ299" s="33">
        <f t="shared" si="397"/>
        <v>0</v>
      </c>
      <c r="FA299" s="33">
        <f>Gen_Cons_Horario!B6877</f>
        <v>0</v>
      </c>
      <c r="FB299" s="35">
        <f t="shared" si="362"/>
        <v>0</v>
      </c>
      <c r="FC299" s="116">
        <f>IF(AND(FB299&gt;0,FB299*$B$4+FI298&lt;=$B$2*'SFV+BESS'!$I$9,FB299&lt;'SFV+BESS'!$I$7), FB299*$B$4, IF(AND(FB299&gt;0,FB299*$B$4+FI298&gt;$B$2*'SFV+BESS'!$I$9,FB299*$B$4&lt;'SFV+BESS'!$I$7),$B$2*'SFV+BESS'!$I$9-FI298,IF(AND(FB299&gt;0,FB299*$B$4+FI298&gt;$B$2*'SFV+BESS'!$I$9,FB299*$B$4&gt;'SFV+BESS'!$I$7,FI298&lt;$B$2*'SFV+BESS'!$I$9),$B$2*'SFV+BESS'!$I$9-FI298,IF(AND(FB299&gt;0,FB299*$B$4+FI298&lt;=$B$2*'SFV+BESS'!$I$9,FB299&gt;'SFV+BESS'!$I$7),'SFV+BESS'!$I$7,0))))</f>
        <v>0</v>
      </c>
      <c r="FD299" s="27">
        <f>IF(AND(FB299&lt;0,FI298+FB299/$B$5&gt;$H$2,-FB299/'Carga-Descarga Año'!$B$5&lt;'SFV+BESS'!$I$7),FB299/$B$5,IF(AND(FB299&lt;0,FI298+FB299/$B$5&gt;$H$2,-FB299/'Carga-Descarga Año'!$B$5&gt;'SFV+BESS'!$I$7),-'SFV+BESS'!$I$7,IF(AND(FB299&lt;0,FI298+FB299/$B$5&lt;$H$2),-MIN('SFV+BESS'!$I$7,FI298-$H$2),0)))</f>
        <v>0</v>
      </c>
      <c r="FE299" s="33"/>
      <c r="FF299" s="33">
        <f t="shared" si="383"/>
        <v>0</v>
      </c>
      <c r="FG299" s="27">
        <f t="shared" si="351"/>
        <v>0</v>
      </c>
      <c r="FH299" s="27">
        <f t="shared" si="384"/>
        <v>0</v>
      </c>
      <c r="FI299" s="28">
        <f>IF((FI298+FC299+FD299)&gt;=$B$2*'SFV+BESS'!$I$9, $B$2*'SFV+BESS'!$I$9, (FI298+FC299+FD299))</f>
        <v>173.61249999999998</v>
      </c>
      <c r="FJ299" s="110">
        <f t="shared" si="352"/>
        <v>0</v>
      </c>
      <c r="FO299" s="251"/>
      <c r="FP299" s="48">
        <v>12.0833333333333</v>
      </c>
      <c r="FQ299" s="33">
        <f t="shared" si="398"/>
        <v>0</v>
      </c>
      <c r="FR299" s="33">
        <f>Gen_Cons_Horario!B7621</f>
        <v>0</v>
      </c>
      <c r="FS299" s="35">
        <f t="shared" si="363"/>
        <v>0</v>
      </c>
      <c r="FT299" s="116">
        <f>IF(AND(FS299&gt;0,FS299*$B$4+FZ298&lt;=$B$2*'SFV+BESS'!$I$9,FS299&lt;'SFV+BESS'!$I$7), FS299*$B$4, IF(AND(FS299&gt;0,FS299*$B$4+FZ298&gt;$B$2*'SFV+BESS'!$I$9,FS299*$B$4&lt;'SFV+BESS'!$I$7),$B$2*'SFV+BESS'!$I$9-FZ298,IF(AND(FS299&gt;0,FS299*$B$4+FZ298&gt;$B$2*'SFV+BESS'!$I$9,FS299*$B$4&gt;'SFV+BESS'!$I$7,FZ298&lt;$B$2*'SFV+BESS'!$I$9),$B$2*'SFV+BESS'!$I$9-FZ298,IF(AND(FS299&gt;0,FS299*$B$4+FZ298&lt;=$B$2*'SFV+BESS'!$I$9,FS299&gt;'SFV+BESS'!$I$7),'SFV+BESS'!$I$7,0))))</f>
        <v>0</v>
      </c>
      <c r="FU299" s="27">
        <f>IF(AND(FS299&lt;0,FZ298+FS299/$B$5&gt;$H$2,-FS299/'Carga-Descarga Año'!$B$5&lt;'SFV+BESS'!$I$7),FS299/$B$5,IF(AND(FS299&lt;0,FZ298+FS299/$B$5&gt;$H$2,-FS299/'Carga-Descarga Año'!$B$5&gt;'SFV+BESS'!$I$7),-'SFV+BESS'!$I$7,IF(AND(FS299&lt;0,FZ298+FS299/$B$5&lt;$H$2),-MIN('SFV+BESS'!$I$7,FZ298-$H$2),0)))</f>
        <v>0</v>
      </c>
      <c r="FV299" s="33"/>
      <c r="FW299" s="33">
        <f t="shared" si="385"/>
        <v>0</v>
      </c>
      <c r="FX299" s="27">
        <f t="shared" si="353"/>
        <v>0</v>
      </c>
      <c r="FY299" s="27">
        <f t="shared" si="386"/>
        <v>0</v>
      </c>
      <c r="FZ299" s="28">
        <f>IF((FZ298+FT299+FU299)&gt;=$B$2*'SFV+BESS'!$I$9, $B$2*'SFV+BESS'!$I$9, (FZ298+FT299+FU299))</f>
        <v>173.61249999999998</v>
      </c>
      <c r="GA299" s="110">
        <f t="shared" si="354"/>
        <v>0</v>
      </c>
      <c r="GF299" s="251"/>
      <c r="GG299" s="48">
        <v>12.0833333333333</v>
      </c>
      <c r="GH299" s="33">
        <f t="shared" si="399"/>
        <v>0</v>
      </c>
      <c r="GI299" s="33">
        <f>Gen_Cons_Horario!B8341</f>
        <v>0</v>
      </c>
      <c r="GJ299" s="35">
        <f t="shared" si="369"/>
        <v>0</v>
      </c>
      <c r="GK299" s="116">
        <f>IF(AND(GJ299&gt;0,GJ299*$B$4+GQ298&lt;=$B$2*'SFV+BESS'!$I$9,GJ299&lt;'SFV+BESS'!$I$7), GJ299*$B$4, IF(AND(GJ299&gt;0,GJ299*$B$4+GQ298&gt;$B$2*'SFV+BESS'!$I$9,GJ299*$B$4&lt;'SFV+BESS'!$I$7),$B$2*'SFV+BESS'!$I$9-GQ298,IF(AND(GJ299&gt;0,GJ299*$B$4+GQ298&gt;$B$2*'SFV+BESS'!$I$9,GJ299*$B$4&gt;'SFV+BESS'!$I$7,GQ298&lt;$B$2*'SFV+BESS'!$I$9),$B$2*'SFV+BESS'!$I$9-GQ298,IF(AND(GJ299&gt;0,GJ299*$B$4+GQ298&lt;=$B$2*'SFV+BESS'!$I$9,GJ299&gt;'SFV+BESS'!$I$7),'SFV+BESS'!$I$7,0))))</f>
        <v>0</v>
      </c>
      <c r="GL299" s="27">
        <f>IF(AND(GJ299&lt;0,GQ298+GJ299/$B$5&gt;$H$2,-GJ299/'Carga-Descarga Año'!$B$5&lt;'SFV+BESS'!$I$7),GJ299/$B$5,IF(AND(GJ299&lt;0,GQ298+GJ299/$B$5&gt;$H$2,-GJ299/'Carga-Descarga Año'!$B$5&gt;'SFV+BESS'!$I$7),-'SFV+BESS'!$I$7,IF(AND(GJ299&lt;0,GQ298+GJ299/$B$5&lt;$H$2),-MIN('SFV+BESS'!$I$7,GQ298-$H$2),0)))</f>
        <v>0</v>
      </c>
      <c r="GM299" s="33"/>
      <c r="GN299" s="33">
        <f t="shared" si="387"/>
        <v>0</v>
      </c>
      <c r="GO299" s="27">
        <f t="shared" si="355"/>
        <v>0</v>
      </c>
      <c r="GP299" s="27">
        <f t="shared" si="388"/>
        <v>0</v>
      </c>
      <c r="GQ299" s="28">
        <f>IF((GQ298+GK299+GL299)&gt;=$B$2*'SFV+BESS'!$I$9, $B$2*'SFV+BESS'!$I$9, (GQ298+GK299+GL299))</f>
        <v>173.61249999999998</v>
      </c>
      <c r="GR299" s="110">
        <f t="shared" si="356"/>
        <v>0</v>
      </c>
    </row>
    <row r="300" spans="1:200">
      <c r="A300" s="249"/>
      <c r="B300" s="48">
        <v>12.125</v>
      </c>
      <c r="C300" s="38">
        <f t="shared" si="370"/>
        <v>0</v>
      </c>
      <c r="D300" s="2">
        <f>Gen_Cons_Horario!B326</f>
        <v>0</v>
      </c>
      <c r="E300" s="140">
        <f t="shared" si="328"/>
        <v>0</v>
      </c>
      <c r="F300" s="116">
        <f>IF(AND(E300&gt;0,E300*$B$4+L299&lt;=$B$2*'SFV+BESS'!$I$9,E300&lt;'SFV+BESS'!$I$7), E300*$B$4, IF(AND(E300&gt;0,E300*$B$4+L299&gt;$B$2*'SFV+BESS'!$I$9,E300*$B$4&lt;'SFV+BESS'!$I$7),$B$2*'SFV+BESS'!$I$9-L299,IF(AND(E300&gt;0,E300*$B$4+L299&gt;$B$2*'SFV+BESS'!$I$9,E300*$B$4&gt;'SFV+BESS'!$I$7,L299&lt;$B$2*'SFV+BESS'!$I$9),$B$2*'SFV+BESS'!$I$9-L299,IF(AND(E300&gt;0,E300*$B$4+L299&lt;=$B$2*'SFV+BESS'!$I$9,E300&gt;'SFV+BESS'!$I$7),'SFV+BESS'!$I$7,0))))</f>
        <v>0</v>
      </c>
      <c r="G300" s="27">
        <f>IF(AND(E300&lt;0,L299+E300/$B$5&gt;$H$2,-E300/'Carga-Descarga Año'!$B$5&lt;'SFV+BESS'!$I$7),E300/$B$5,IF(AND(E300&lt;0,L299+E300/$B$5&gt;$H$2,-E300/'Carga-Descarga Año'!$B$5&gt;'SFV+BESS'!$I$7),-'SFV+BESS'!$I$7,IF(AND(E300&lt;0,L299+E300/$B$5&lt;$H$2),-MIN('SFV+BESS'!$I$7,L299-$H$2),0)))</f>
        <v>0</v>
      </c>
      <c r="I300" s="38">
        <f t="shared" si="329"/>
        <v>0</v>
      </c>
      <c r="J300" s="27">
        <f t="shared" si="331"/>
        <v>0</v>
      </c>
      <c r="K300" s="27">
        <f t="shared" si="330"/>
        <v>0</v>
      </c>
      <c r="L300" s="28">
        <f>IF((L299+F300+G300)&gt;=$B$2*'SFV+BESS'!$I$9, $B$2*'SFV+BESS'!$I$9, (L299+F300+G300))</f>
        <v>173.61249999999998</v>
      </c>
      <c r="M300" s="110">
        <f t="shared" si="332"/>
        <v>0</v>
      </c>
      <c r="R300" s="251"/>
      <c r="S300" s="48">
        <v>12.125</v>
      </c>
      <c r="T300" s="2">
        <f t="shared" si="389"/>
        <v>0</v>
      </c>
      <c r="U300" s="2">
        <f>Gen_Cons_Horario!B1070</f>
        <v>0</v>
      </c>
      <c r="V300" s="35">
        <f t="shared" si="364"/>
        <v>0</v>
      </c>
      <c r="W300" s="116">
        <f>IF(AND(V300&gt;0,V300*$B$4+AC299&lt;=$B$2*'SFV+BESS'!$I$9,V300&lt;'SFV+BESS'!$I$7), V300*$B$4, IF(AND(V300&gt;0,V300*$B$4+AC299&gt;$B$2*'SFV+BESS'!$I$9,V300*$B$4&lt;'SFV+BESS'!$I$7),$B$2*'SFV+BESS'!$I$9-AC299,IF(AND(V300&gt;0,V300*$B$4+AC299&gt;$B$2*'SFV+BESS'!$I$9,V300*$B$4&gt;'SFV+BESS'!$I$7,AC299&lt;$B$2*'SFV+BESS'!$I$9),$B$2*'SFV+BESS'!$I$9-AC299,IF(AND(V300&gt;0,V300*$B$4+AC299&lt;=$B$2*'SFV+BESS'!$I$9,V300&gt;'SFV+BESS'!$I$7),'SFV+BESS'!$I$7,0))))</f>
        <v>0</v>
      </c>
      <c r="X300" s="27">
        <f>IF(AND(V300&lt;0,AC299+V300/$B$5&gt;$H$2,-V300/'Carga-Descarga Año'!$B$5&lt;'SFV+BESS'!$I$7),V300/$B$5,IF(AND(V300&lt;0,AC299+V300/$B$5&gt;$H$2,-V300/'Carga-Descarga Año'!$B$5&gt;'SFV+BESS'!$I$7),-'SFV+BESS'!$I$7,IF(AND(V300&lt;0,AC299+V300/$B$5&lt;$H$2),-MIN('SFV+BESS'!$I$7,AC299-$H$2),0)))</f>
        <v>0</v>
      </c>
      <c r="Z300" s="33">
        <f t="shared" si="358"/>
        <v>0</v>
      </c>
      <c r="AA300" s="27">
        <f t="shared" si="333"/>
        <v>0</v>
      </c>
      <c r="AB300" s="27">
        <f t="shared" si="357"/>
        <v>0</v>
      </c>
      <c r="AC300" s="28">
        <f>IF((AC299+W300+X300)&gt;=$B$2*'SFV+BESS'!$I$9, $B$2*'SFV+BESS'!$I$9, (AC299+W300+X300))</f>
        <v>173.61249999999998</v>
      </c>
      <c r="AD300" s="110">
        <f t="shared" si="334"/>
        <v>0</v>
      </c>
      <c r="AI300" s="251"/>
      <c r="AJ300" s="48">
        <v>12.125</v>
      </c>
      <c r="AK300" s="52">
        <f t="shared" si="390"/>
        <v>0</v>
      </c>
      <c r="AL300" s="33">
        <f>Gen_Cons_Horario!B1742</f>
        <v>0</v>
      </c>
      <c r="AM300" s="35">
        <f t="shared" si="365"/>
        <v>0</v>
      </c>
      <c r="AN300" s="116">
        <f>IF(AND(AM300&gt;0,AM300*$B$4+AT299&lt;=$B$2*'SFV+BESS'!$I$9,AM300&lt;'SFV+BESS'!$I$7), AM300*$B$4, IF(AND(AM300&gt;0,AM300*$B$4+AT299&gt;$B$2*'SFV+BESS'!$I$9,AM300*$B$4&lt;'SFV+BESS'!$I$7),$B$2*'SFV+BESS'!$I$9-AT299,IF(AND(AM300&gt;0,AM300*$B$4+AT299&gt;$B$2*'SFV+BESS'!$I$9,AM300*$B$4&gt;'SFV+BESS'!$I$7,AT299&lt;$B$2*'SFV+BESS'!$I$9),$B$2*'SFV+BESS'!$I$9-AT299,IF(AND(AM300&gt;0,AM300*$B$4+AT299&lt;=$B$2*'SFV+BESS'!$I$9,AM300&gt;'SFV+BESS'!$I$7),'SFV+BESS'!$I$7,0))))</f>
        <v>0</v>
      </c>
      <c r="AO300" s="27">
        <f>IF(AND(AM300&lt;0,AT299+AM300/$B$5&gt;$H$2,-AM300/'Carga-Descarga Año'!$B$5&lt;'SFV+BESS'!$I$7),AM300/$B$5,IF(AND(AM300&lt;0,AT299+AM300/$B$5&gt;$H$2,-AM300/'Carga-Descarga Año'!$B$5&gt;'SFV+BESS'!$I$7),-'SFV+BESS'!$I$7,IF(AND(AM300&lt;0,AT299+AM300/$B$5&lt;$H$2),-MIN('SFV+BESS'!$I$7,AT299-$H$2),0)))</f>
        <v>0</v>
      </c>
      <c r="AP300" s="33"/>
      <c r="AQ300" s="33">
        <f t="shared" si="371"/>
        <v>0</v>
      </c>
      <c r="AR300" s="27">
        <f t="shared" si="335"/>
        <v>0</v>
      </c>
      <c r="AS300" s="27">
        <f t="shared" si="372"/>
        <v>0</v>
      </c>
      <c r="AT300" s="28">
        <f>IF((AT299+AN300+AO300)&gt;=$B$2*'SFV+BESS'!$I$9, $B$2*'SFV+BESS'!$I$9, (AT299+AN300+AO300))</f>
        <v>117.58586912688325</v>
      </c>
      <c r="AU300" s="110">
        <f t="shared" si="336"/>
        <v>0</v>
      </c>
      <c r="AZ300" s="251"/>
      <c r="BA300" s="48">
        <v>12.125</v>
      </c>
      <c r="BB300" s="33">
        <f t="shared" si="391"/>
        <v>0</v>
      </c>
      <c r="BC300" s="33">
        <f>Gen_Cons_Horario!B2486</f>
        <v>0</v>
      </c>
      <c r="BD300" s="35">
        <f t="shared" si="366"/>
        <v>0</v>
      </c>
      <c r="BE300" s="116">
        <f>IF(AND(BD300&gt;0,BD300*$B$4+BK299&lt;=$B$2*'SFV+BESS'!$I$9,BD300&lt;'SFV+BESS'!$I$7), BD300*$B$4, IF(AND(BD300&gt;0,BD300*$B$4+BK299&gt;$B$2*'SFV+BESS'!$I$9,BD300*$B$4&lt;'SFV+BESS'!$I$7),$B$2*'SFV+BESS'!$I$9-BK299,IF(AND(BD300&gt;0,BD300*$B$4+BK299&gt;$B$2*'SFV+BESS'!$I$9,BD300*$B$4&gt;'SFV+BESS'!$I$7,BK299&lt;$B$2*'SFV+BESS'!$I$9),$B$2*'SFV+BESS'!$I$9-BK299,IF(AND(BD300&gt;0,BD300*$B$4+BK299&lt;=$B$2*'SFV+BESS'!$I$9,BD300&gt;'SFV+BESS'!$I$7),'SFV+BESS'!$I$7,0))))</f>
        <v>0</v>
      </c>
      <c r="BF300" s="27">
        <f>IF(AND(BD300&lt;0,BK299+BD300/$B$5&gt;$H$2,-BD300/'Carga-Descarga Año'!$B$5&lt;'SFV+BESS'!$I$7),BD300/$B$5,IF(AND(BD300&lt;0,BK299+BD300/$B$5&gt;$H$2,-BD300/'Carga-Descarga Año'!$B$5&gt;'SFV+BESS'!$I$7),-'SFV+BESS'!$I$7,IF(AND(BD300&lt;0,BK299+BD300/$B$5&lt;$H$2),-MIN('SFV+BESS'!$I$7,BK299-$H$2),0)))</f>
        <v>0</v>
      </c>
      <c r="BG300" s="33"/>
      <c r="BH300" s="33">
        <f t="shared" si="373"/>
        <v>0</v>
      </c>
      <c r="BI300" s="27">
        <f t="shared" si="337"/>
        <v>0</v>
      </c>
      <c r="BJ300" s="27">
        <f t="shared" si="374"/>
        <v>0</v>
      </c>
      <c r="BK300" s="28">
        <f>IF((BK299+BE300+BF300)&gt;=$B$2*'SFV+BESS'!$I$9, $B$2*'SFV+BESS'!$I$9, (BK299+BE300+BF300))</f>
        <v>173.61249999999998</v>
      </c>
      <c r="BL300" s="110">
        <f t="shared" si="338"/>
        <v>0</v>
      </c>
      <c r="BQ300" s="251"/>
      <c r="BR300" s="48">
        <v>12.125</v>
      </c>
      <c r="BS300" s="33">
        <f t="shared" si="392"/>
        <v>0</v>
      </c>
      <c r="BT300" s="33">
        <f>Gen_Cons_Horario!B3206</f>
        <v>0</v>
      </c>
      <c r="BU300" s="35">
        <f t="shared" si="367"/>
        <v>0</v>
      </c>
      <c r="BV300" s="116">
        <f>IF(AND(BU300&gt;0,BU300*$B$4+CB299&lt;=$B$2*'SFV+BESS'!$I$9,BU300&lt;'SFV+BESS'!$I$7), BU300*$B$4, IF(AND(BU300&gt;0,BU300*$B$4+CB299&gt;$B$2*'SFV+BESS'!$I$9,BU300*$B$4&lt;'SFV+BESS'!$I$7),$B$2*'SFV+BESS'!$I$9-CB299,IF(AND(BU300&gt;0,BU300*$B$4+CB299&gt;$B$2*'SFV+BESS'!$I$9,BU300*$B$4&gt;'SFV+BESS'!$I$7,CB299&lt;$B$2*'SFV+BESS'!$I$9),$B$2*'SFV+BESS'!$I$9-CB299,IF(AND(BU300&gt;0,BU300*$B$4+CB299&lt;=$B$2*'SFV+BESS'!$I$9,BU300&gt;'SFV+BESS'!$I$7),'SFV+BESS'!$I$7,0))))</f>
        <v>0</v>
      </c>
      <c r="BW300" s="27">
        <f>IF(AND(BU300&lt;0,CB299+BU300/$B$5&gt;$H$2,-BU300/'Carga-Descarga Año'!$B$5&lt;'SFV+BESS'!$I$7),BU300/$B$5,IF(AND(BU300&lt;0,CB299+BU300/$B$5&gt;$H$2,-BU300/'Carga-Descarga Año'!$B$5&gt;'SFV+BESS'!$I$7),-'SFV+BESS'!$I$7,IF(AND(BU300&lt;0,CB299+BU300/$B$5&lt;$H$2),-MIN('SFV+BESS'!$I$7,CB299-$H$2),0)))</f>
        <v>0</v>
      </c>
      <c r="BX300" s="33"/>
      <c r="BY300" s="33">
        <f t="shared" si="375"/>
        <v>0</v>
      </c>
      <c r="BZ300" s="27">
        <f t="shared" si="339"/>
        <v>0</v>
      </c>
      <c r="CA300" s="27">
        <f t="shared" si="340"/>
        <v>0</v>
      </c>
      <c r="CB300" s="28">
        <f>IF((CB299+BV300+BW300)&gt;=$B$2*'SFV+BESS'!$I$9, $B$2*'SFV+BESS'!$I$9, (CB299+BV300+BW300))</f>
        <v>173.61249999999998</v>
      </c>
      <c r="CC300" s="110">
        <f t="shared" si="341"/>
        <v>0</v>
      </c>
      <c r="CH300" s="251"/>
      <c r="CI300" s="48">
        <v>12.125</v>
      </c>
      <c r="CJ300" s="33">
        <f t="shared" si="393"/>
        <v>0</v>
      </c>
      <c r="CK300" s="33">
        <f>Gen_Cons_Horario!B3950</f>
        <v>0</v>
      </c>
      <c r="CL300" s="35">
        <f t="shared" si="368"/>
        <v>0</v>
      </c>
      <c r="CM300" s="116">
        <f>IF(AND(CL300&gt;0,CL300*$B$4+CS299&lt;=$B$2*'SFV+BESS'!$I$9,CL300&lt;'SFV+BESS'!$I$7), CL300*$B$4, IF(AND(CL300&gt;0,CL300*$B$4+CS299&gt;$B$2*'SFV+BESS'!$I$9,CL300*$B$4&lt;'SFV+BESS'!$I$7),$B$2*'SFV+BESS'!$I$9-CS299,IF(AND(CL300&gt;0,CL300*$B$4+CS299&gt;$B$2*'SFV+BESS'!$I$9,CL300*$B$4&gt;'SFV+BESS'!$I$7,CS299&lt;$B$2*'SFV+BESS'!$I$9),$B$2*'SFV+BESS'!$I$9-CS299,IF(AND(CL300&gt;0,CL300*$B$4+CS299&lt;=$B$2*'SFV+BESS'!$I$9,CL300&gt;'SFV+BESS'!$I$7),'SFV+BESS'!$I$7,0))))</f>
        <v>0</v>
      </c>
      <c r="CN300" s="27">
        <f>IF(AND(CL300&lt;0,CS299+CL300/$B$5&gt;$H$2,-CL300/'Carga-Descarga Año'!$B$5&lt;'SFV+BESS'!$I$7),CL300/$B$5,IF(AND(CL300&lt;0,CS299+CL300/$B$5&gt;$H$2,-CL300/'Carga-Descarga Año'!$B$5&gt;'SFV+BESS'!$I$7),-'SFV+BESS'!$I$7,IF(AND(CL300&lt;0,CS299+CL300/$B$5&lt;$H$2),-MIN('SFV+BESS'!$I$7,CS299-$H$2),0)))</f>
        <v>0</v>
      </c>
      <c r="CO300" s="33"/>
      <c r="CP300" s="33">
        <f t="shared" si="376"/>
        <v>0</v>
      </c>
      <c r="CQ300" s="27">
        <f t="shared" si="342"/>
        <v>0</v>
      </c>
      <c r="CR300" s="27">
        <f t="shared" si="377"/>
        <v>0</v>
      </c>
      <c r="CS300" s="28">
        <f>IF((CS299+CM300+CN300)&gt;=$B$2*'SFV+BESS'!$I$9, $B$2*'SFV+BESS'!$I$9, (CS299+CM300+CN300))</f>
        <v>173.61249999999998</v>
      </c>
      <c r="CT300" s="110">
        <f t="shared" si="343"/>
        <v>0</v>
      </c>
      <c r="CY300" s="251"/>
      <c r="CZ300" s="48">
        <v>12.125</v>
      </c>
      <c r="DA300" s="33">
        <f t="shared" si="394"/>
        <v>0</v>
      </c>
      <c r="DB300" s="33">
        <f>Gen_Cons_Horario!B4670</f>
        <v>0</v>
      </c>
      <c r="DC300" s="35">
        <f t="shared" si="359"/>
        <v>0</v>
      </c>
      <c r="DD300" s="116">
        <f>IF(AND(DC300&gt;0,DC300*$B$4+DJ299&lt;=$B$2*'SFV+BESS'!$I$9,DC300&lt;'SFV+BESS'!$I$7), DC300*$B$4, IF(AND(DC300&gt;0,DC300*$B$4+DJ299&gt;$B$2*'SFV+BESS'!$I$9,DC300*$B$4&lt;'SFV+BESS'!$I$7),$B$2*'SFV+BESS'!$I$9-DJ299,IF(AND(DC300&gt;0,DC300*$B$4+DJ299&gt;$B$2*'SFV+BESS'!$I$9,DC300*$B$4&gt;'SFV+BESS'!$I$7,DJ299&lt;$B$2*'SFV+BESS'!$I$9),$B$2*'SFV+BESS'!$I$9-DJ299,IF(AND(DC300&gt;0,DC300*$B$4+DJ299&lt;=$B$2*'SFV+BESS'!$I$9,DC300&gt;'SFV+BESS'!$I$7),'SFV+BESS'!$I$7,0))))</f>
        <v>0</v>
      </c>
      <c r="DE300" s="27">
        <f>IF(AND(DC300&lt;0,DJ299+DC300/$B$5&gt;$H$2,-DC300/'Carga-Descarga Año'!$B$5&lt;'SFV+BESS'!$I$7),DC300/$B$5,IF(AND(DC300&lt;0,DJ299+DC300/$B$5&gt;$H$2,-DC300/'Carga-Descarga Año'!$B$5&gt;'SFV+BESS'!$I$7),-'SFV+BESS'!$I$7,IF(AND(DC300&lt;0,DJ299+DC300/$B$5&lt;$H$2),-MIN('SFV+BESS'!$I$7,DJ299-$H$2),0)))</f>
        <v>0</v>
      </c>
      <c r="DF300" s="33"/>
      <c r="DG300" s="33">
        <f t="shared" si="378"/>
        <v>0</v>
      </c>
      <c r="DH300" s="27">
        <f t="shared" si="344"/>
        <v>0</v>
      </c>
      <c r="DI300" s="27">
        <f t="shared" si="345"/>
        <v>0</v>
      </c>
      <c r="DJ300" s="28">
        <f>IF((DJ299+DD300+DE300)&gt;=$B$2*'SFV+BESS'!$I$9, $B$2*'SFV+BESS'!$I$9, (DJ299+DD300+DE300))</f>
        <v>173.61249999999998</v>
      </c>
      <c r="DK300" s="110">
        <f t="shared" si="346"/>
        <v>0</v>
      </c>
      <c r="DP300" s="251"/>
      <c r="DQ300" s="48">
        <v>12.125</v>
      </c>
      <c r="DR300" s="33">
        <f t="shared" si="395"/>
        <v>0</v>
      </c>
      <c r="DS300" s="33">
        <f>Gen_Cons_Horario!B5414</f>
        <v>0</v>
      </c>
      <c r="DT300" s="35">
        <f t="shared" si="360"/>
        <v>0</v>
      </c>
      <c r="DU300" s="116">
        <f>IF(AND(DT300&gt;0,DT300*$B$4+EA299&lt;=$B$2*'SFV+BESS'!$I$9,DT300&lt;'SFV+BESS'!$I$7), DT300*$B$4, IF(AND(DT300&gt;0,DT300*$B$4+EA299&gt;$B$2*'SFV+BESS'!$I$9,DT300*$B$4&lt;'SFV+BESS'!$I$7),$B$2*'SFV+BESS'!$I$9-EA299,IF(AND(DT300&gt;0,DT300*$B$4+EA299&gt;$B$2*'SFV+BESS'!$I$9,DT300*$B$4&gt;'SFV+BESS'!$I$7,EA299&lt;$B$2*'SFV+BESS'!$I$9),$B$2*'SFV+BESS'!$I$9-EA299,IF(AND(DT300&gt;0,DT300*$B$4+EA299&lt;=$B$2*'SFV+BESS'!$I$9,DT300&gt;'SFV+BESS'!$I$7),'SFV+BESS'!$I$7,0))))</f>
        <v>0</v>
      </c>
      <c r="DV300" s="27">
        <f>IF(AND(DT300&lt;0,EA299+DT300/$B$5&gt;$H$2,-DT300/'Carga-Descarga Año'!$B$5&lt;'SFV+BESS'!$I$7),DT300/$B$5,IF(AND(DT300&lt;0,EA299+DT300/$B$5&gt;$H$2,-DT300/'Carga-Descarga Año'!$B$5&gt;'SFV+BESS'!$I$7),-'SFV+BESS'!$I$7,IF(AND(DT300&lt;0,EA299+DT300/$B$5&lt;$H$2),-MIN('SFV+BESS'!$I$7,EA299-$H$2),0)))</f>
        <v>0</v>
      </c>
      <c r="DW300" s="33"/>
      <c r="DX300" s="33">
        <f t="shared" si="379"/>
        <v>0</v>
      </c>
      <c r="DY300" s="27">
        <f t="shared" si="347"/>
        <v>0</v>
      </c>
      <c r="DZ300" s="27">
        <f t="shared" si="380"/>
        <v>0</v>
      </c>
      <c r="EA300" s="28">
        <f>IF((EA299+DU300+DV300)&gt;=$B$2*'SFV+BESS'!$I$9, $B$2*'SFV+BESS'!$I$9, (EA299+DU300+DV300))</f>
        <v>173.61249999999998</v>
      </c>
      <c r="EB300" s="110">
        <f t="shared" si="348"/>
        <v>0</v>
      </c>
      <c r="EG300" s="251"/>
      <c r="EH300" s="48">
        <v>12.125</v>
      </c>
      <c r="EI300" s="33">
        <f t="shared" si="396"/>
        <v>0</v>
      </c>
      <c r="EJ300" s="33">
        <f>Gen_Cons_Horario!B6158</f>
        <v>0</v>
      </c>
      <c r="EK300" s="35">
        <f t="shared" si="361"/>
        <v>0</v>
      </c>
      <c r="EL300" s="116">
        <f>IF(AND(EK300&gt;0,EK300*$B$4+ER299&lt;=$B$2*'SFV+BESS'!$I$9,EK300&lt;'SFV+BESS'!$I$7), EK300*$B$4, IF(AND(EK300&gt;0,EK300*$B$4+ER299&gt;$B$2*'SFV+BESS'!$I$9,EK300*$B$4&lt;'SFV+BESS'!$I$7),$B$2*'SFV+BESS'!$I$9-ER299,IF(AND(EK300&gt;0,EK300*$B$4+ER299&gt;$B$2*'SFV+BESS'!$I$9,EK300*$B$4&gt;'SFV+BESS'!$I$7,ER299&lt;$B$2*'SFV+BESS'!$I$9),$B$2*'SFV+BESS'!$I$9-ER299,IF(AND(EK300&gt;0,EK300*$B$4+ER299&lt;=$B$2*'SFV+BESS'!$I$9,EK300&gt;'SFV+BESS'!$I$7),'SFV+BESS'!$I$7,0))))</f>
        <v>0</v>
      </c>
      <c r="EM300" s="27">
        <f>IF(AND(EK300&lt;0,ER299+EK300/$B$5&gt;$H$2,-EK300/'Carga-Descarga Año'!$B$5&lt;'SFV+BESS'!$I$7),EK300/$B$5,IF(AND(EK300&lt;0,ER299+EK300/$B$5&gt;$H$2,-EK300/'Carga-Descarga Año'!$B$5&gt;'SFV+BESS'!$I$7),-'SFV+BESS'!$I$7,IF(AND(EK300&lt;0,ER299+EK300/$B$5&lt;$H$2),-MIN('SFV+BESS'!$I$7,ER299-$H$2),0)))</f>
        <v>0</v>
      </c>
      <c r="EN300" s="33"/>
      <c r="EO300" s="33">
        <f t="shared" si="381"/>
        <v>0</v>
      </c>
      <c r="EP300" s="27">
        <f t="shared" si="349"/>
        <v>0</v>
      </c>
      <c r="EQ300" s="27">
        <f t="shared" si="382"/>
        <v>0</v>
      </c>
      <c r="ER300" s="28">
        <f>IF((ER299+EL300+EM300)&gt;=$B$2*'SFV+BESS'!$I$9, $B$2*'SFV+BESS'!$I$9, (ER299+EL300+EM300))</f>
        <v>173.61249999999998</v>
      </c>
      <c r="ES300" s="110">
        <f t="shared" si="350"/>
        <v>0</v>
      </c>
      <c r="EX300" s="251"/>
      <c r="EY300" s="48">
        <v>12.125</v>
      </c>
      <c r="EZ300" s="33">
        <f t="shared" si="397"/>
        <v>0</v>
      </c>
      <c r="FA300" s="33">
        <f>Gen_Cons_Horario!B6878</f>
        <v>0</v>
      </c>
      <c r="FB300" s="35">
        <f t="shared" si="362"/>
        <v>0</v>
      </c>
      <c r="FC300" s="116">
        <f>IF(AND(FB300&gt;0,FB300*$B$4+FI299&lt;=$B$2*'SFV+BESS'!$I$9,FB300&lt;'SFV+BESS'!$I$7), FB300*$B$4, IF(AND(FB300&gt;0,FB300*$B$4+FI299&gt;$B$2*'SFV+BESS'!$I$9,FB300*$B$4&lt;'SFV+BESS'!$I$7),$B$2*'SFV+BESS'!$I$9-FI299,IF(AND(FB300&gt;0,FB300*$B$4+FI299&gt;$B$2*'SFV+BESS'!$I$9,FB300*$B$4&gt;'SFV+BESS'!$I$7,FI299&lt;$B$2*'SFV+BESS'!$I$9),$B$2*'SFV+BESS'!$I$9-FI299,IF(AND(FB300&gt;0,FB300*$B$4+FI299&lt;=$B$2*'SFV+BESS'!$I$9,FB300&gt;'SFV+BESS'!$I$7),'SFV+BESS'!$I$7,0))))</f>
        <v>0</v>
      </c>
      <c r="FD300" s="27">
        <f>IF(AND(FB300&lt;0,FI299+FB300/$B$5&gt;$H$2,-FB300/'Carga-Descarga Año'!$B$5&lt;'SFV+BESS'!$I$7),FB300/$B$5,IF(AND(FB300&lt;0,FI299+FB300/$B$5&gt;$H$2,-FB300/'Carga-Descarga Año'!$B$5&gt;'SFV+BESS'!$I$7),-'SFV+BESS'!$I$7,IF(AND(FB300&lt;0,FI299+FB300/$B$5&lt;$H$2),-MIN('SFV+BESS'!$I$7,FI299-$H$2),0)))</f>
        <v>0</v>
      </c>
      <c r="FE300" s="33"/>
      <c r="FF300" s="33">
        <f t="shared" si="383"/>
        <v>0</v>
      </c>
      <c r="FG300" s="27">
        <f t="shared" si="351"/>
        <v>0</v>
      </c>
      <c r="FH300" s="27">
        <f t="shared" si="384"/>
        <v>0</v>
      </c>
      <c r="FI300" s="28">
        <f>IF((FI299+FC300+FD300)&gt;=$B$2*'SFV+BESS'!$I$9, $B$2*'SFV+BESS'!$I$9, (FI299+FC300+FD300))</f>
        <v>173.61249999999998</v>
      </c>
      <c r="FJ300" s="110">
        <f t="shared" si="352"/>
        <v>0</v>
      </c>
      <c r="FO300" s="251"/>
      <c r="FP300" s="48">
        <v>12.125</v>
      </c>
      <c r="FQ300" s="33">
        <f t="shared" si="398"/>
        <v>0</v>
      </c>
      <c r="FR300" s="33">
        <f>Gen_Cons_Horario!B7622</f>
        <v>0</v>
      </c>
      <c r="FS300" s="35">
        <f t="shared" si="363"/>
        <v>0</v>
      </c>
      <c r="FT300" s="116">
        <f>IF(AND(FS300&gt;0,FS300*$B$4+FZ299&lt;=$B$2*'SFV+BESS'!$I$9,FS300&lt;'SFV+BESS'!$I$7), FS300*$B$4, IF(AND(FS300&gt;0,FS300*$B$4+FZ299&gt;$B$2*'SFV+BESS'!$I$9,FS300*$B$4&lt;'SFV+BESS'!$I$7),$B$2*'SFV+BESS'!$I$9-FZ299,IF(AND(FS300&gt;0,FS300*$B$4+FZ299&gt;$B$2*'SFV+BESS'!$I$9,FS300*$B$4&gt;'SFV+BESS'!$I$7,FZ299&lt;$B$2*'SFV+BESS'!$I$9),$B$2*'SFV+BESS'!$I$9-FZ299,IF(AND(FS300&gt;0,FS300*$B$4+FZ299&lt;=$B$2*'SFV+BESS'!$I$9,FS300&gt;'SFV+BESS'!$I$7),'SFV+BESS'!$I$7,0))))</f>
        <v>0</v>
      </c>
      <c r="FU300" s="27">
        <f>IF(AND(FS300&lt;0,FZ299+FS300/$B$5&gt;$H$2,-FS300/'Carga-Descarga Año'!$B$5&lt;'SFV+BESS'!$I$7),FS300/$B$5,IF(AND(FS300&lt;0,FZ299+FS300/$B$5&gt;$H$2,-FS300/'Carga-Descarga Año'!$B$5&gt;'SFV+BESS'!$I$7),-'SFV+BESS'!$I$7,IF(AND(FS300&lt;0,FZ299+FS300/$B$5&lt;$H$2),-MIN('SFV+BESS'!$I$7,FZ299-$H$2),0)))</f>
        <v>0</v>
      </c>
      <c r="FV300" s="33"/>
      <c r="FW300" s="33">
        <f t="shared" si="385"/>
        <v>0</v>
      </c>
      <c r="FX300" s="27">
        <f t="shared" si="353"/>
        <v>0</v>
      </c>
      <c r="FY300" s="27">
        <f t="shared" si="386"/>
        <v>0</v>
      </c>
      <c r="FZ300" s="28">
        <f>IF((FZ299+FT300+FU300)&gt;=$B$2*'SFV+BESS'!$I$9, $B$2*'SFV+BESS'!$I$9, (FZ299+FT300+FU300))</f>
        <v>173.61249999999998</v>
      </c>
      <c r="GA300" s="110">
        <f t="shared" si="354"/>
        <v>0</v>
      </c>
      <c r="GF300" s="251"/>
      <c r="GG300" s="48">
        <v>12.125</v>
      </c>
      <c r="GH300" s="33">
        <f t="shared" si="399"/>
        <v>0</v>
      </c>
      <c r="GI300" s="33">
        <f>Gen_Cons_Horario!B8342</f>
        <v>0</v>
      </c>
      <c r="GJ300" s="35">
        <f t="shared" si="369"/>
        <v>0</v>
      </c>
      <c r="GK300" s="116">
        <f>IF(AND(GJ300&gt;0,GJ300*$B$4+GQ299&lt;=$B$2*'SFV+BESS'!$I$9,GJ300&lt;'SFV+BESS'!$I$7), GJ300*$B$4, IF(AND(GJ300&gt;0,GJ300*$B$4+GQ299&gt;$B$2*'SFV+BESS'!$I$9,GJ300*$B$4&lt;'SFV+BESS'!$I$7),$B$2*'SFV+BESS'!$I$9-GQ299,IF(AND(GJ300&gt;0,GJ300*$B$4+GQ299&gt;$B$2*'SFV+BESS'!$I$9,GJ300*$B$4&gt;'SFV+BESS'!$I$7,GQ299&lt;$B$2*'SFV+BESS'!$I$9),$B$2*'SFV+BESS'!$I$9-GQ299,IF(AND(GJ300&gt;0,GJ300*$B$4+GQ299&lt;=$B$2*'SFV+BESS'!$I$9,GJ300&gt;'SFV+BESS'!$I$7),'SFV+BESS'!$I$7,0))))</f>
        <v>0</v>
      </c>
      <c r="GL300" s="27">
        <f>IF(AND(GJ300&lt;0,GQ299+GJ300/$B$5&gt;$H$2,-GJ300/'Carga-Descarga Año'!$B$5&lt;'SFV+BESS'!$I$7),GJ300/$B$5,IF(AND(GJ300&lt;0,GQ299+GJ300/$B$5&gt;$H$2,-GJ300/'Carga-Descarga Año'!$B$5&gt;'SFV+BESS'!$I$7),-'SFV+BESS'!$I$7,IF(AND(GJ300&lt;0,GQ299+GJ300/$B$5&lt;$H$2),-MIN('SFV+BESS'!$I$7,GQ299-$H$2),0)))</f>
        <v>0</v>
      </c>
      <c r="GM300" s="33"/>
      <c r="GN300" s="33">
        <f t="shared" si="387"/>
        <v>0</v>
      </c>
      <c r="GO300" s="27">
        <f t="shared" si="355"/>
        <v>0</v>
      </c>
      <c r="GP300" s="27">
        <f t="shared" si="388"/>
        <v>0</v>
      </c>
      <c r="GQ300" s="28">
        <f>IF((GQ299+GK300+GL300)&gt;=$B$2*'SFV+BESS'!$I$9, $B$2*'SFV+BESS'!$I$9, (GQ299+GK300+GL300))</f>
        <v>173.61249999999998</v>
      </c>
      <c r="GR300" s="110">
        <f t="shared" si="356"/>
        <v>0</v>
      </c>
    </row>
    <row r="301" spans="1:200">
      <c r="A301" s="249"/>
      <c r="B301" s="48">
        <v>12.1666666666667</v>
      </c>
      <c r="C301" s="38">
        <f t="shared" si="370"/>
        <v>0</v>
      </c>
      <c r="D301" s="2">
        <f>Gen_Cons_Horario!B327</f>
        <v>0</v>
      </c>
      <c r="E301" s="140">
        <f t="shared" si="328"/>
        <v>0</v>
      </c>
      <c r="F301" s="116">
        <f>IF(AND(E301&gt;0,E301*$B$4+L300&lt;=$B$2*'SFV+BESS'!$I$9,E301&lt;'SFV+BESS'!$I$7), E301*$B$4, IF(AND(E301&gt;0,E301*$B$4+L300&gt;$B$2*'SFV+BESS'!$I$9,E301*$B$4&lt;'SFV+BESS'!$I$7),$B$2*'SFV+BESS'!$I$9-L300,IF(AND(E301&gt;0,E301*$B$4+L300&gt;$B$2*'SFV+BESS'!$I$9,E301*$B$4&gt;'SFV+BESS'!$I$7,L300&lt;$B$2*'SFV+BESS'!$I$9),$B$2*'SFV+BESS'!$I$9-L300,IF(AND(E301&gt;0,E301*$B$4+L300&lt;=$B$2*'SFV+BESS'!$I$9,E301&gt;'SFV+BESS'!$I$7),'SFV+BESS'!$I$7,0))))</f>
        <v>0</v>
      </c>
      <c r="G301" s="27">
        <f>IF(AND(E301&lt;0,L300+E301/$B$5&gt;$H$2,-E301/'Carga-Descarga Año'!$B$5&lt;'SFV+BESS'!$I$7),E301/$B$5,IF(AND(E301&lt;0,L300+E301/$B$5&gt;$H$2,-E301/'Carga-Descarga Año'!$B$5&gt;'SFV+BESS'!$I$7),-'SFV+BESS'!$I$7,IF(AND(E301&lt;0,L300+E301/$B$5&lt;$H$2),-MIN('SFV+BESS'!$I$7,L300-$H$2),0)))</f>
        <v>0</v>
      </c>
      <c r="I301" s="38">
        <f t="shared" si="329"/>
        <v>0</v>
      </c>
      <c r="J301" s="27">
        <f t="shared" si="331"/>
        <v>0</v>
      </c>
      <c r="K301" s="27">
        <f t="shared" si="330"/>
        <v>0</v>
      </c>
      <c r="L301" s="28">
        <f>IF((L300+F301+G301)&gt;=$B$2*'SFV+BESS'!$I$9, $B$2*'SFV+BESS'!$I$9, (L300+F301+G301))</f>
        <v>173.61249999999998</v>
      </c>
      <c r="M301" s="110">
        <f t="shared" si="332"/>
        <v>0</v>
      </c>
      <c r="R301" s="251"/>
      <c r="S301" s="48">
        <v>12.1666666666667</v>
      </c>
      <c r="T301" s="2">
        <f t="shared" si="389"/>
        <v>0</v>
      </c>
      <c r="U301" s="2">
        <f>Gen_Cons_Horario!B1071</f>
        <v>0</v>
      </c>
      <c r="V301" s="35">
        <f t="shared" si="364"/>
        <v>0</v>
      </c>
      <c r="W301" s="116">
        <f>IF(AND(V301&gt;0,V301*$B$4+AC300&lt;=$B$2*'SFV+BESS'!$I$9,V301&lt;'SFV+BESS'!$I$7), V301*$B$4, IF(AND(V301&gt;0,V301*$B$4+AC300&gt;$B$2*'SFV+BESS'!$I$9,V301*$B$4&lt;'SFV+BESS'!$I$7),$B$2*'SFV+BESS'!$I$9-AC300,IF(AND(V301&gt;0,V301*$B$4+AC300&gt;$B$2*'SFV+BESS'!$I$9,V301*$B$4&gt;'SFV+BESS'!$I$7,AC300&lt;$B$2*'SFV+BESS'!$I$9),$B$2*'SFV+BESS'!$I$9-AC300,IF(AND(V301&gt;0,V301*$B$4+AC300&lt;=$B$2*'SFV+BESS'!$I$9,V301&gt;'SFV+BESS'!$I$7),'SFV+BESS'!$I$7,0))))</f>
        <v>0</v>
      </c>
      <c r="X301" s="27">
        <f>IF(AND(V301&lt;0,AC300+V301/$B$5&gt;$H$2,-V301/'Carga-Descarga Año'!$B$5&lt;'SFV+BESS'!$I$7),V301/$B$5,IF(AND(V301&lt;0,AC300+V301/$B$5&gt;$H$2,-V301/'Carga-Descarga Año'!$B$5&gt;'SFV+BESS'!$I$7),-'SFV+BESS'!$I$7,IF(AND(V301&lt;0,AC300+V301/$B$5&lt;$H$2),-MIN('SFV+BESS'!$I$7,AC300-$H$2),0)))</f>
        <v>0</v>
      </c>
      <c r="Z301" s="33">
        <f t="shared" si="358"/>
        <v>0</v>
      </c>
      <c r="AA301" s="27">
        <f t="shared" si="333"/>
        <v>0</v>
      </c>
      <c r="AB301" s="27">
        <f t="shared" si="357"/>
        <v>0</v>
      </c>
      <c r="AC301" s="28">
        <f>IF((AC300+W301+X301)&gt;=$B$2*'SFV+BESS'!$I$9, $B$2*'SFV+BESS'!$I$9, (AC300+W301+X301))</f>
        <v>173.61249999999998</v>
      </c>
      <c r="AD301" s="110">
        <f t="shared" si="334"/>
        <v>0</v>
      </c>
      <c r="AI301" s="251"/>
      <c r="AJ301" s="48">
        <v>12.1666666666667</v>
      </c>
      <c r="AK301" s="52">
        <f t="shared" si="390"/>
        <v>0</v>
      </c>
      <c r="AL301" s="33">
        <f>Gen_Cons_Horario!B1743</f>
        <v>0</v>
      </c>
      <c r="AM301" s="35">
        <f t="shared" si="365"/>
        <v>0</v>
      </c>
      <c r="AN301" s="116">
        <f>IF(AND(AM301&gt;0,AM301*$B$4+AT300&lt;=$B$2*'SFV+BESS'!$I$9,AM301&lt;'SFV+BESS'!$I$7), AM301*$B$4, IF(AND(AM301&gt;0,AM301*$B$4+AT300&gt;$B$2*'SFV+BESS'!$I$9,AM301*$B$4&lt;'SFV+BESS'!$I$7),$B$2*'SFV+BESS'!$I$9-AT300,IF(AND(AM301&gt;0,AM301*$B$4+AT300&gt;$B$2*'SFV+BESS'!$I$9,AM301*$B$4&gt;'SFV+BESS'!$I$7,AT300&lt;$B$2*'SFV+BESS'!$I$9),$B$2*'SFV+BESS'!$I$9-AT300,IF(AND(AM301&gt;0,AM301*$B$4+AT300&lt;=$B$2*'SFV+BESS'!$I$9,AM301&gt;'SFV+BESS'!$I$7),'SFV+BESS'!$I$7,0))))</f>
        <v>0</v>
      </c>
      <c r="AO301" s="27">
        <f>IF(AND(AM301&lt;0,AT300+AM301/$B$5&gt;$H$2,-AM301/'Carga-Descarga Año'!$B$5&lt;'SFV+BESS'!$I$7),AM301/$B$5,IF(AND(AM301&lt;0,AT300+AM301/$B$5&gt;$H$2,-AM301/'Carga-Descarga Año'!$B$5&gt;'SFV+BESS'!$I$7),-'SFV+BESS'!$I$7,IF(AND(AM301&lt;0,AT300+AM301/$B$5&lt;$H$2),-MIN('SFV+BESS'!$I$7,AT300-$H$2),0)))</f>
        <v>0</v>
      </c>
      <c r="AP301" s="33"/>
      <c r="AQ301" s="33">
        <f t="shared" si="371"/>
        <v>0</v>
      </c>
      <c r="AR301" s="27">
        <f t="shared" si="335"/>
        <v>0</v>
      </c>
      <c r="AS301" s="27">
        <f t="shared" si="372"/>
        <v>0</v>
      </c>
      <c r="AT301" s="28">
        <f>IF((AT300+AN301+AO301)&gt;=$B$2*'SFV+BESS'!$I$9, $B$2*'SFV+BESS'!$I$9, (AT300+AN301+AO301))</f>
        <v>117.58586912688325</v>
      </c>
      <c r="AU301" s="110">
        <f t="shared" si="336"/>
        <v>0</v>
      </c>
      <c r="AZ301" s="251"/>
      <c r="BA301" s="48">
        <v>12.1666666666667</v>
      </c>
      <c r="BB301" s="33">
        <f t="shared" si="391"/>
        <v>0</v>
      </c>
      <c r="BC301" s="33">
        <f>Gen_Cons_Horario!B2487</f>
        <v>0</v>
      </c>
      <c r="BD301" s="35">
        <f t="shared" si="366"/>
        <v>0</v>
      </c>
      <c r="BE301" s="116">
        <f>IF(AND(BD301&gt;0,BD301*$B$4+BK300&lt;=$B$2*'SFV+BESS'!$I$9,BD301&lt;'SFV+BESS'!$I$7), BD301*$B$4, IF(AND(BD301&gt;0,BD301*$B$4+BK300&gt;$B$2*'SFV+BESS'!$I$9,BD301*$B$4&lt;'SFV+BESS'!$I$7),$B$2*'SFV+BESS'!$I$9-BK300,IF(AND(BD301&gt;0,BD301*$B$4+BK300&gt;$B$2*'SFV+BESS'!$I$9,BD301*$B$4&gt;'SFV+BESS'!$I$7,BK300&lt;$B$2*'SFV+BESS'!$I$9),$B$2*'SFV+BESS'!$I$9-BK300,IF(AND(BD301&gt;0,BD301*$B$4+BK300&lt;=$B$2*'SFV+BESS'!$I$9,BD301&gt;'SFV+BESS'!$I$7),'SFV+BESS'!$I$7,0))))</f>
        <v>0</v>
      </c>
      <c r="BF301" s="27">
        <f>IF(AND(BD301&lt;0,BK300+BD301/$B$5&gt;$H$2,-BD301/'Carga-Descarga Año'!$B$5&lt;'SFV+BESS'!$I$7),BD301/$B$5,IF(AND(BD301&lt;0,BK300+BD301/$B$5&gt;$H$2,-BD301/'Carga-Descarga Año'!$B$5&gt;'SFV+BESS'!$I$7),-'SFV+BESS'!$I$7,IF(AND(BD301&lt;0,BK300+BD301/$B$5&lt;$H$2),-MIN('SFV+BESS'!$I$7,BK300-$H$2),0)))</f>
        <v>0</v>
      </c>
      <c r="BG301" s="33"/>
      <c r="BH301" s="33">
        <f t="shared" si="373"/>
        <v>0</v>
      </c>
      <c r="BI301" s="27">
        <f t="shared" si="337"/>
        <v>0</v>
      </c>
      <c r="BJ301" s="27">
        <f t="shared" si="374"/>
        <v>0</v>
      </c>
      <c r="BK301" s="28">
        <f>IF((BK300+BE301+BF301)&gt;=$B$2*'SFV+BESS'!$I$9, $B$2*'SFV+BESS'!$I$9, (BK300+BE301+BF301))</f>
        <v>173.61249999999998</v>
      </c>
      <c r="BL301" s="110">
        <f t="shared" si="338"/>
        <v>0</v>
      </c>
      <c r="BQ301" s="251"/>
      <c r="BR301" s="48">
        <v>12.1666666666667</v>
      </c>
      <c r="BS301" s="33">
        <f t="shared" si="392"/>
        <v>0</v>
      </c>
      <c r="BT301" s="33">
        <f>Gen_Cons_Horario!B3207</f>
        <v>0</v>
      </c>
      <c r="BU301" s="35">
        <f t="shared" si="367"/>
        <v>0</v>
      </c>
      <c r="BV301" s="116">
        <f>IF(AND(BU301&gt;0,BU301*$B$4+CB300&lt;=$B$2*'SFV+BESS'!$I$9,BU301&lt;'SFV+BESS'!$I$7), BU301*$B$4, IF(AND(BU301&gt;0,BU301*$B$4+CB300&gt;$B$2*'SFV+BESS'!$I$9,BU301*$B$4&lt;'SFV+BESS'!$I$7),$B$2*'SFV+BESS'!$I$9-CB300,IF(AND(BU301&gt;0,BU301*$B$4+CB300&gt;$B$2*'SFV+BESS'!$I$9,BU301*$B$4&gt;'SFV+BESS'!$I$7,CB300&lt;$B$2*'SFV+BESS'!$I$9),$B$2*'SFV+BESS'!$I$9-CB300,IF(AND(BU301&gt;0,BU301*$B$4+CB300&lt;=$B$2*'SFV+BESS'!$I$9,BU301&gt;'SFV+BESS'!$I$7),'SFV+BESS'!$I$7,0))))</f>
        <v>0</v>
      </c>
      <c r="BW301" s="27">
        <f>IF(AND(BU301&lt;0,CB300+BU301/$B$5&gt;$H$2,-BU301/'Carga-Descarga Año'!$B$5&lt;'SFV+BESS'!$I$7),BU301/$B$5,IF(AND(BU301&lt;0,CB300+BU301/$B$5&gt;$H$2,-BU301/'Carga-Descarga Año'!$B$5&gt;'SFV+BESS'!$I$7),-'SFV+BESS'!$I$7,IF(AND(BU301&lt;0,CB300+BU301/$B$5&lt;$H$2),-MIN('SFV+BESS'!$I$7,CB300-$H$2),0)))</f>
        <v>0</v>
      </c>
      <c r="BX301" s="33"/>
      <c r="BY301" s="33">
        <f t="shared" si="375"/>
        <v>0</v>
      </c>
      <c r="BZ301" s="27">
        <f t="shared" si="339"/>
        <v>0</v>
      </c>
      <c r="CA301" s="27">
        <f t="shared" si="340"/>
        <v>0</v>
      </c>
      <c r="CB301" s="28">
        <f>IF((CB300+BV301+BW301)&gt;=$B$2*'SFV+BESS'!$I$9, $B$2*'SFV+BESS'!$I$9, (CB300+BV301+BW301))</f>
        <v>173.61249999999998</v>
      </c>
      <c r="CC301" s="110">
        <f t="shared" si="341"/>
        <v>0</v>
      </c>
      <c r="CH301" s="251"/>
      <c r="CI301" s="48">
        <v>12.1666666666667</v>
      </c>
      <c r="CJ301" s="33">
        <f t="shared" si="393"/>
        <v>0</v>
      </c>
      <c r="CK301" s="33">
        <f>Gen_Cons_Horario!B3951</f>
        <v>0</v>
      </c>
      <c r="CL301" s="35">
        <f t="shared" si="368"/>
        <v>0</v>
      </c>
      <c r="CM301" s="116">
        <f>IF(AND(CL301&gt;0,CL301*$B$4+CS300&lt;=$B$2*'SFV+BESS'!$I$9,CL301&lt;'SFV+BESS'!$I$7), CL301*$B$4, IF(AND(CL301&gt;0,CL301*$B$4+CS300&gt;$B$2*'SFV+BESS'!$I$9,CL301*$B$4&lt;'SFV+BESS'!$I$7),$B$2*'SFV+BESS'!$I$9-CS300,IF(AND(CL301&gt;0,CL301*$B$4+CS300&gt;$B$2*'SFV+BESS'!$I$9,CL301*$B$4&gt;'SFV+BESS'!$I$7,CS300&lt;$B$2*'SFV+BESS'!$I$9),$B$2*'SFV+BESS'!$I$9-CS300,IF(AND(CL301&gt;0,CL301*$B$4+CS300&lt;=$B$2*'SFV+BESS'!$I$9,CL301&gt;'SFV+BESS'!$I$7),'SFV+BESS'!$I$7,0))))</f>
        <v>0</v>
      </c>
      <c r="CN301" s="27">
        <f>IF(AND(CL301&lt;0,CS300+CL301/$B$5&gt;$H$2,-CL301/'Carga-Descarga Año'!$B$5&lt;'SFV+BESS'!$I$7),CL301/$B$5,IF(AND(CL301&lt;0,CS300+CL301/$B$5&gt;$H$2,-CL301/'Carga-Descarga Año'!$B$5&gt;'SFV+BESS'!$I$7),-'SFV+BESS'!$I$7,IF(AND(CL301&lt;0,CS300+CL301/$B$5&lt;$H$2),-MIN('SFV+BESS'!$I$7,CS300-$H$2),0)))</f>
        <v>0</v>
      </c>
      <c r="CO301" s="33"/>
      <c r="CP301" s="33">
        <f t="shared" si="376"/>
        <v>0</v>
      </c>
      <c r="CQ301" s="27">
        <f t="shared" si="342"/>
        <v>0</v>
      </c>
      <c r="CR301" s="27">
        <f t="shared" si="377"/>
        <v>0</v>
      </c>
      <c r="CS301" s="28">
        <f>IF((CS300+CM301+CN301)&gt;=$B$2*'SFV+BESS'!$I$9, $B$2*'SFV+BESS'!$I$9, (CS300+CM301+CN301))</f>
        <v>173.61249999999998</v>
      </c>
      <c r="CT301" s="110">
        <f t="shared" si="343"/>
        <v>0</v>
      </c>
      <c r="CY301" s="251"/>
      <c r="CZ301" s="48">
        <v>12.1666666666667</v>
      </c>
      <c r="DA301" s="33">
        <f t="shared" si="394"/>
        <v>0</v>
      </c>
      <c r="DB301" s="33">
        <f>Gen_Cons_Horario!B4671</f>
        <v>0</v>
      </c>
      <c r="DC301" s="35">
        <f t="shared" si="359"/>
        <v>0</v>
      </c>
      <c r="DD301" s="116">
        <f>IF(AND(DC301&gt;0,DC301*$B$4+DJ300&lt;=$B$2*'SFV+BESS'!$I$9,DC301&lt;'SFV+BESS'!$I$7), DC301*$B$4, IF(AND(DC301&gt;0,DC301*$B$4+DJ300&gt;$B$2*'SFV+BESS'!$I$9,DC301*$B$4&lt;'SFV+BESS'!$I$7),$B$2*'SFV+BESS'!$I$9-DJ300,IF(AND(DC301&gt;0,DC301*$B$4+DJ300&gt;$B$2*'SFV+BESS'!$I$9,DC301*$B$4&gt;'SFV+BESS'!$I$7,DJ300&lt;$B$2*'SFV+BESS'!$I$9),$B$2*'SFV+BESS'!$I$9-DJ300,IF(AND(DC301&gt;0,DC301*$B$4+DJ300&lt;=$B$2*'SFV+BESS'!$I$9,DC301&gt;'SFV+BESS'!$I$7),'SFV+BESS'!$I$7,0))))</f>
        <v>0</v>
      </c>
      <c r="DE301" s="27">
        <f>IF(AND(DC301&lt;0,DJ300+DC301/$B$5&gt;$H$2,-DC301/'Carga-Descarga Año'!$B$5&lt;'SFV+BESS'!$I$7),DC301/$B$5,IF(AND(DC301&lt;0,DJ300+DC301/$B$5&gt;$H$2,-DC301/'Carga-Descarga Año'!$B$5&gt;'SFV+BESS'!$I$7),-'SFV+BESS'!$I$7,IF(AND(DC301&lt;0,DJ300+DC301/$B$5&lt;$H$2),-MIN('SFV+BESS'!$I$7,DJ300-$H$2),0)))</f>
        <v>0</v>
      </c>
      <c r="DF301" s="33"/>
      <c r="DG301" s="33">
        <f t="shared" si="378"/>
        <v>0</v>
      </c>
      <c r="DH301" s="27">
        <f t="shared" si="344"/>
        <v>0</v>
      </c>
      <c r="DI301" s="27">
        <f t="shared" si="345"/>
        <v>0</v>
      </c>
      <c r="DJ301" s="28">
        <f>IF((DJ300+DD301+DE301)&gt;=$B$2*'SFV+BESS'!$I$9, $B$2*'SFV+BESS'!$I$9, (DJ300+DD301+DE301))</f>
        <v>173.61249999999998</v>
      </c>
      <c r="DK301" s="110">
        <f t="shared" si="346"/>
        <v>0</v>
      </c>
      <c r="DP301" s="251"/>
      <c r="DQ301" s="48">
        <v>12.1666666666667</v>
      </c>
      <c r="DR301" s="33">
        <f t="shared" si="395"/>
        <v>0</v>
      </c>
      <c r="DS301" s="33">
        <f>Gen_Cons_Horario!B5415</f>
        <v>0</v>
      </c>
      <c r="DT301" s="35">
        <f t="shared" si="360"/>
        <v>0</v>
      </c>
      <c r="DU301" s="116">
        <f>IF(AND(DT301&gt;0,DT301*$B$4+EA300&lt;=$B$2*'SFV+BESS'!$I$9,DT301&lt;'SFV+BESS'!$I$7), DT301*$B$4, IF(AND(DT301&gt;0,DT301*$B$4+EA300&gt;$B$2*'SFV+BESS'!$I$9,DT301*$B$4&lt;'SFV+BESS'!$I$7),$B$2*'SFV+BESS'!$I$9-EA300,IF(AND(DT301&gt;0,DT301*$B$4+EA300&gt;$B$2*'SFV+BESS'!$I$9,DT301*$B$4&gt;'SFV+BESS'!$I$7,EA300&lt;$B$2*'SFV+BESS'!$I$9),$B$2*'SFV+BESS'!$I$9-EA300,IF(AND(DT301&gt;0,DT301*$B$4+EA300&lt;=$B$2*'SFV+BESS'!$I$9,DT301&gt;'SFV+BESS'!$I$7),'SFV+BESS'!$I$7,0))))</f>
        <v>0</v>
      </c>
      <c r="DV301" s="27">
        <f>IF(AND(DT301&lt;0,EA300+DT301/$B$5&gt;$H$2,-DT301/'Carga-Descarga Año'!$B$5&lt;'SFV+BESS'!$I$7),DT301/$B$5,IF(AND(DT301&lt;0,EA300+DT301/$B$5&gt;$H$2,-DT301/'Carga-Descarga Año'!$B$5&gt;'SFV+BESS'!$I$7),-'SFV+BESS'!$I$7,IF(AND(DT301&lt;0,EA300+DT301/$B$5&lt;$H$2),-MIN('SFV+BESS'!$I$7,EA300-$H$2),0)))</f>
        <v>0</v>
      </c>
      <c r="DW301" s="33"/>
      <c r="DX301" s="33">
        <f t="shared" si="379"/>
        <v>0</v>
      </c>
      <c r="DY301" s="27">
        <f t="shared" si="347"/>
        <v>0</v>
      </c>
      <c r="DZ301" s="27">
        <f t="shared" si="380"/>
        <v>0</v>
      </c>
      <c r="EA301" s="28">
        <f>IF((EA300+DU301+DV301)&gt;=$B$2*'SFV+BESS'!$I$9, $B$2*'SFV+BESS'!$I$9, (EA300+DU301+DV301))</f>
        <v>173.61249999999998</v>
      </c>
      <c r="EB301" s="110">
        <f t="shared" si="348"/>
        <v>0</v>
      </c>
      <c r="EG301" s="251"/>
      <c r="EH301" s="48">
        <v>12.1666666666667</v>
      </c>
      <c r="EI301" s="33">
        <f t="shared" si="396"/>
        <v>0</v>
      </c>
      <c r="EJ301" s="33">
        <f>Gen_Cons_Horario!B6159</f>
        <v>0</v>
      </c>
      <c r="EK301" s="35">
        <f t="shared" si="361"/>
        <v>0</v>
      </c>
      <c r="EL301" s="116">
        <f>IF(AND(EK301&gt;0,EK301*$B$4+ER300&lt;=$B$2*'SFV+BESS'!$I$9,EK301&lt;'SFV+BESS'!$I$7), EK301*$B$4, IF(AND(EK301&gt;0,EK301*$B$4+ER300&gt;$B$2*'SFV+BESS'!$I$9,EK301*$B$4&lt;'SFV+BESS'!$I$7),$B$2*'SFV+BESS'!$I$9-ER300,IF(AND(EK301&gt;0,EK301*$B$4+ER300&gt;$B$2*'SFV+BESS'!$I$9,EK301*$B$4&gt;'SFV+BESS'!$I$7,ER300&lt;$B$2*'SFV+BESS'!$I$9),$B$2*'SFV+BESS'!$I$9-ER300,IF(AND(EK301&gt;0,EK301*$B$4+ER300&lt;=$B$2*'SFV+BESS'!$I$9,EK301&gt;'SFV+BESS'!$I$7),'SFV+BESS'!$I$7,0))))</f>
        <v>0</v>
      </c>
      <c r="EM301" s="27">
        <f>IF(AND(EK301&lt;0,ER300+EK301/$B$5&gt;$H$2,-EK301/'Carga-Descarga Año'!$B$5&lt;'SFV+BESS'!$I$7),EK301/$B$5,IF(AND(EK301&lt;0,ER300+EK301/$B$5&gt;$H$2,-EK301/'Carga-Descarga Año'!$B$5&gt;'SFV+BESS'!$I$7),-'SFV+BESS'!$I$7,IF(AND(EK301&lt;0,ER300+EK301/$B$5&lt;$H$2),-MIN('SFV+BESS'!$I$7,ER300-$H$2),0)))</f>
        <v>0</v>
      </c>
      <c r="EN301" s="33"/>
      <c r="EO301" s="33">
        <f t="shared" si="381"/>
        <v>0</v>
      </c>
      <c r="EP301" s="27">
        <f t="shared" si="349"/>
        <v>0</v>
      </c>
      <c r="EQ301" s="27">
        <f t="shared" si="382"/>
        <v>0</v>
      </c>
      <c r="ER301" s="28">
        <f>IF((ER300+EL301+EM301)&gt;=$B$2*'SFV+BESS'!$I$9, $B$2*'SFV+BESS'!$I$9, (ER300+EL301+EM301))</f>
        <v>173.61249999999998</v>
      </c>
      <c r="ES301" s="110">
        <f t="shared" si="350"/>
        <v>0</v>
      </c>
      <c r="EX301" s="251"/>
      <c r="EY301" s="48">
        <v>12.1666666666667</v>
      </c>
      <c r="EZ301" s="33">
        <f t="shared" si="397"/>
        <v>0</v>
      </c>
      <c r="FA301" s="33">
        <f>Gen_Cons_Horario!B6879</f>
        <v>0</v>
      </c>
      <c r="FB301" s="35">
        <f t="shared" si="362"/>
        <v>0</v>
      </c>
      <c r="FC301" s="116">
        <f>IF(AND(FB301&gt;0,FB301*$B$4+FI300&lt;=$B$2*'SFV+BESS'!$I$9,FB301&lt;'SFV+BESS'!$I$7), FB301*$B$4, IF(AND(FB301&gt;0,FB301*$B$4+FI300&gt;$B$2*'SFV+BESS'!$I$9,FB301*$B$4&lt;'SFV+BESS'!$I$7),$B$2*'SFV+BESS'!$I$9-FI300,IF(AND(FB301&gt;0,FB301*$B$4+FI300&gt;$B$2*'SFV+BESS'!$I$9,FB301*$B$4&gt;'SFV+BESS'!$I$7,FI300&lt;$B$2*'SFV+BESS'!$I$9),$B$2*'SFV+BESS'!$I$9-FI300,IF(AND(FB301&gt;0,FB301*$B$4+FI300&lt;=$B$2*'SFV+BESS'!$I$9,FB301&gt;'SFV+BESS'!$I$7),'SFV+BESS'!$I$7,0))))</f>
        <v>0</v>
      </c>
      <c r="FD301" s="27">
        <f>IF(AND(FB301&lt;0,FI300+FB301/$B$5&gt;$H$2,-FB301/'Carga-Descarga Año'!$B$5&lt;'SFV+BESS'!$I$7),FB301/$B$5,IF(AND(FB301&lt;0,FI300+FB301/$B$5&gt;$H$2,-FB301/'Carga-Descarga Año'!$B$5&gt;'SFV+BESS'!$I$7),-'SFV+BESS'!$I$7,IF(AND(FB301&lt;0,FI300+FB301/$B$5&lt;$H$2),-MIN('SFV+BESS'!$I$7,FI300-$H$2),0)))</f>
        <v>0</v>
      </c>
      <c r="FE301" s="33"/>
      <c r="FF301" s="33">
        <f t="shared" si="383"/>
        <v>0</v>
      </c>
      <c r="FG301" s="27">
        <f t="shared" si="351"/>
        <v>0</v>
      </c>
      <c r="FH301" s="27">
        <f t="shared" si="384"/>
        <v>0</v>
      </c>
      <c r="FI301" s="28">
        <f>IF((FI300+FC301+FD301)&gt;=$B$2*'SFV+BESS'!$I$9, $B$2*'SFV+BESS'!$I$9, (FI300+FC301+FD301))</f>
        <v>173.61249999999998</v>
      </c>
      <c r="FJ301" s="110">
        <f t="shared" si="352"/>
        <v>0</v>
      </c>
      <c r="FO301" s="251"/>
      <c r="FP301" s="48">
        <v>12.1666666666667</v>
      </c>
      <c r="FQ301" s="33">
        <f t="shared" si="398"/>
        <v>0</v>
      </c>
      <c r="FR301" s="33">
        <f>Gen_Cons_Horario!B7623</f>
        <v>0</v>
      </c>
      <c r="FS301" s="35">
        <f t="shared" si="363"/>
        <v>0</v>
      </c>
      <c r="FT301" s="116">
        <f>IF(AND(FS301&gt;0,FS301*$B$4+FZ300&lt;=$B$2*'SFV+BESS'!$I$9,FS301&lt;'SFV+BESS'!$I$7), FS301*$B$4, IF(AND(FS301&gt;0,FS301*$B$4+FZ300&gt;$B$2*'SFV+BESS'!$I$9,FS301*$B$4&lt;'SFV+BESS'!$I$7),$B$2*'SFV+BESS'!$I$9-FZ300,IF(AND(FS301&gt;0,FS301*$B$4+FZ300&gt;$B$2*'SFV+BESS'!$I$9,FS301*$B$4&gt;'SFV+BESS'!$I$7,FZ300&lt;$B$2*'SFV+BESS'!$I$9),$B$2*'SFV+BESS'!$I$9-FZ300,IF(AND(FS301&gt;0,FS301*$B$4+FZ300&lt;=$B$2*'SFV+BESS'!$I$9,FS301&gt;'SFV+BESS'!$I$7),'SFV+BESS'!$I$7,0))))</f>
        <v>0</v>
      </c>
      <c r="FU301" s="27">
        <f>IF(AND(FS301&lt;0,FZ300+FS301/$B$5&gt;$H$2,-FS301/'Carga-Descarga Año'!$B$5&lt;'SFV+BESS'!$I$7),FS301/$B$5,IF(AND(FS301&lt;0,FZ300+FS301/$B$5&gt;$H$2,-FS301/'Carga-Descarga Año'!$B$5&gt;'SFV+BESS'!$I$7),-'SFV+BESS'!$I$7,IF(AND(FS301&lt;0,FZ300+FS301/$B$5&lt;$H$2),-MIN('SFV+BESS'!$I$7,FZ300-$H$2),0)))</f>
        <v>0</v>
      </c>
      <c r="FV301" s="33"/>
      <c r="FW301" s="33">
        <f t="shared" si="385"/>
        <v>0</v>
      </c>
      <c r="FX301" s="27">
        <f t="shared" si="353"/>
        <v>0</v>
      </c>
      <c r="FY301" s="27">
        <f t="shared" si="386"/>
        <v>0</v>
      </c>
      <c r="FZ301" s="28">
        <f>IF((FZ300+FT301+FU301)&gt;=$B$2*'SFV+BESS'!$I$9, $B$2*'SFV+BESS'!$I$9, (FZ300+FT301+FU301))</f>
        <v>173.61249999999998</v>
      </c>
      <c r="GA301" s="110">
        <f t="shared" si="354"/>
        <v>0</v>
      </c>
      <c r="GF301" s="251"/>
      <c r="GG301" s="48">
        <v>12.1666666666667</v>
      </c>
      <c r="GH301" s="33">
        <f t="shared" si="399"/>
        <v>0</v>
      </c>
      <c r="GI301" s="33">
        <f>Gen_Cons_Horario!B8343</f>
        <v>0</v>
      </c>
      <c r="GJ301" s="35">
        <f t="shared" si="369"/>
        <v>0</v>
      </c>
      <c r="GK301" s="116">
        <f>IF(AND(GJ301&gt;0,GJ301*$B$4+GQ300&lt;=$B$2*'SFV+BESS'!$I$9,GJ301&lt;'SFV+BESS'!$I$7), GJ301*$B$4, IF(AND(GJ301&gt;0,GJ301*$B$4+GQ300&gt;$B$2*'SFV+BESS'!$I$9,GJ301*$B$4&lt;'SFV+BESS'!$I$7),$B$2*'SFV+BESS'!$I$9-GQ300,IF(AND(GJ301&gt;0,GJ301*$B$4+GQ300&gt;$B$2*'SFV+BESS'!$I$9,GJ301*$B$4&gt;'SFV+BESS'!$I$7,GQ300&lt;$B$2*'SFV+BESS'!$I$9),$B$2*'SFV+BESS'!$I$9-GQ300,IF(AND(GJ301&gt;0,GJ301*$B$4+GQ300&lt;=$B$2*'SFV+BESS'!$I$9,GJ301&gt;'SFV+BESS'!$I$7),'SFV+BESS'!$I$7,0))))</f>
        <v>0</v>
      </c>
      <c r="GL301" s="27">
        <f>IF(AND(GJ301&lt;0,GQ300+GJ301/$B$5&gt;$H$2,-GJ301/'Carga-Descarga Año'!$B$5&lt;'SFV+BESS'!$I$7),GJ301/$B$5,IF(AND(GJ301&lt;0,GQ300+GJ301/$B$5&gt;$H$2,-GJ301/'Carga-Descarga Año'!$B$5&gt;'SFV+BESS'!$I$7),-'SFV+BESS'!$I$7,IF(AND(GJ301&lt;0,GQ300+GJ301/$B$5&lt;$H$2),-MIN('SFV+BESS'!$I$7,GQ300-$H$2),0)))</f>
        <v>0</v>
      </c>
      <c r="GM301" s="33"/>
      <c r="GN301" s="33">
        <f t="shared" si="387"/>
        <v>0</v>
      </c>
      <c r="GO301" s="27">
        <f t="shared" si="355"/>
        <v>0</v>
      </c>
      <c r="GP301" s="27">
        <f t="shared" si="388"/>
        <v>0</v>
      </c>
      <c r="GQ301" s="28">
        <f>IF((GQ300+GK301+GL301)&gt;=$B$2*'SFV+BESS'!$I$9, $B$2*'SFV+BESS'!$I$9, (GQ300+GK301+GL301))</f>
        <v>173.61249999999998</v>
      </c>
      <c r="GR301" s="110">
        <f t="shared" si="356"/>
        <v>0</v>
      </c>
    </row>
    <row r="302" spans="1:200">
      <c r="A302" s="249"/>
      <c r="B302" s="48">
        <v>12.2083333333333</v>
      </c>
      <c r="C302" s="38">
        <f t="shared" si="370"/>
        <v>0</v>
      </c>
      <c r="D302" s="2">
        <f>Gen_Cons_Horario!B328</f>
        <v>0</v>
      </c>
      <c r="E302" s="140">
        <f t="shared" si="328"/>
        <v>0</v>
      </c>
      <c r="F302" s="116">
        <f>IF(AND(E302&gt;0,E302*$B$4+L301&lt;=$B$2*'SFV+BESS'!$I$9,E302&lt;'SFV+BESS'!$I$7), E302*$B$4, IF(AND(E302&gt;0,E302*$B$4+L301&gt;$B$2*'SFV+BESS'!$I$9,E302*$B$4&lt;'SFV+BESS'!$I$7),$B$2*'SFV+BESS'!$I$9-L301,IF(AND(E302&gt;0,E302*$B$4+L301&gt;$B$2*'SFV+BESS'!$I$9,E302*$B$4&gt;'SFV+BESS'!$I$7,L301&lt;$B$2*'SFV+BESS'!$I$9),$B$2*'SFV+BESS'!$I$9-L301,IF(AND(E302&gt;0,E302*$B$4+L301&lt;=$B$2*'SFV+BESS'!$I$9,E302&gt;'SFV+BESS'!$I$7),'SFV+BESS'!$I$7,0))))</f>
        <v>0</v>
      </c>
      <c r="G302" s="27">
        <f>IF(AND(E302&lt;0,L301+E302/$B$5&gt;$H$2,-E302/'Carga-Descarga Año'!$B$5&lt;'SFV+BESS'!$I$7),E302/$B$5,IF(AND(E302&lt;0,L301+E302/$B$5&gt;$H$2,-E302/'Carga-Descarga Año'!$B$5&gt;'SFV+BESS'!$I$7),-'SFV+BESS'!$I$7,IF(AND(E302&lt;0,L301+E302/$B$5&lt;$H$2),-MIN('SFV+BESS'!$I$7,L301-$H$2),0)))</f>
        <v>0</v>
      </c>
      <c r="I302" s="38">
        <f t="shared" si="329"/>
        <v>0</v>
      </c>
      <c r="J302" s="27">
        <f t="shared" si="331"/>
        <v>0</v>
      </c>
      <c r="K302" s="27">
        <f t="shared" si="330"/>
        <v>0</v>
      </c>
      <c r="L302" s="28">
        <f>IF((L301+F302+G302)&gt;=$B$2*'SFV+BESS'!$I$9, $B$2*'SFV+BESS'!$I$9, (L301+F302+G302))</f>
        <v>173.61249999999998</v>
      </c>
      <c r="M302" s="110">
        <f t="shared" si="332"/>
        <v>0</v>
      </c>
      <c r="R302" s="251"/>
      <c r="S302" s="48">
        <v>12.2083333333333</v>
      </c>
      <c r="T302" s="2">
        <f t="shared" si="389"/>
        <v>0</v>
      </c>
      <c r="U302" s="2">
        <f>Gen_Cons_Horario!B1072</f>
        <v>0</v>
      </c>
      <c r="V302" s="35">
        <f t="shared" si="364"/>
        <v>0</v>
      </c>
      <c r="W302" s="116">
        <f>IF(AND(V302&gt;0,V302*$B$4+AC301&lt;=$B$2*'SFV+BESS'!$I$9,V302&lt;'SFV+BESS'!$I$7), V302*$B$4, IF(AND(V302&gt;0,V302*$B$4+AC301&gt;$B$2*'SFV+BESS'!$I$9,V302*$B$4&lt;'SFV+BESS'!$I$7),$B$2*'SFV+BESS'!$I$9-AC301,IF(AND(V302&gt;0,V302*$B$4+AC301&gt;$B$2*'SFV+BESS'!$I$9,V302*$B$4&gt;'SFV+BESS'!$I$7,AC301&lt;$B$2*'SFV+BESS'!$I$9),$B$2*'SFV+BESS'!$I$9-AC301,IF(AND(V302&gt;0,V302*$B$4+AC301&lt;=$B$2*'SFV+BESS'!$I$9,V302&gt;'SFV+BESS'!$I$7),'SFV+BESS'!$I$7,0))))</f>
        <v>0</v>
      </c>
      <c r="X302" s="27">
        <f>IF(AND(V302&lt;0,AC301+V302/$B$5&gt;$H$2,-V302/'Carga-Descarga Año'!$B$5&lt;'SFV+BESS'!$I$7),V302/$B$5,IF(AND(V302&lt;0,AC301+V302/$B$5&gt;$H$2,-V302/'Carga-Descarga Año'!$B$5&gt;'SFV+BESS'!$I$7),-'SFV+BESS'!$I$7,IF(AND(V302&lt;0,AC301+V302/$B$5&lt;$H$2),-MIN('SFV+BESS'!$I$7,AC301-$H$2),0)))</f>
        <v>0</v>
      </c>
      <c r="Z302" s="33">
        <f t="shared" si="358"/>
        <v>0</v>
      </c>
      <c r="AA302" s="27">
        <f t="shared" si="333"/>
        <v>0</v>
      </c>
      <c r="AB302" s="27">
        <f t="shared" si="357"/>
        <v>0</v>
      </c>
      <c r="AC302" s="28">
        <f>IF((AC301+W302+X302)&gt;=$B$2*'SFV+BESS'!$I$9, $B$2*'SFV+BESS'!$I$9, (AC301+W302+X302))</f>
        <v>173.61249999999998</v>
      </c>
      <c r="AD302" s="110">
        <f t="shared" si="334"/>
        <v>0</v>
      </c>
      <c r="AI302" s="251"/>
      <c r="AJ302" s="48">
        <v>12.2083333333333</v>
      </c>
      <c r="AK302" s="52">
        <f t="shared" si="390"/>
        <v>0</v>
      </c>
      <c r="AL302" s="33">
        <f>Gen_Cons_Horario!B1744</f>
        <v>0</v>
      </c>
      <c r="AM302" s="35">
        <f t="shared" si="365"/>
        <v>0</v>
      </c>
      <c r="AN302" s="116">
        <f>IF(AND(AM302&gt;0,AM302*$B$4+AT301&lt;=$B$2*'SFV+BESS'!$I$9,AM302&lt;'SFV+BESS'!$I$7), AM302*$B$4, IF(AND(AM302&gt;0,AM302*$B$4+AT301&gt;$B$2*'SFV+BESS'!$I$9,AM302*$B$4&lt;'SFV+BESS'!$I$7),$B$2*'SFV+BESS'!$I$9-AT301,IF(AND(AM302&gt;0,AM302*$B$4+AT301&gt;$B$2*'SFV+BESS'!$I$9,AM302*$B$4&gt;'SFV+BESS'!$I$7,AT301&lt;$B$2*'SFV+BESS'!$I$9),$B$2*'SFV+BESS'!$I$9-AT301,IF(AND(AM302&gt;0,AM302*$B$4+AT301&lt;=$B$2*'SFV+BESS'!$I$9,AM302&gt;'SFV+BESS'!$I$7),'SFV+BESS'!$I$7,0))))</f>
        <v>0</v>
      </c>
      <c r="AO302" s="27">
        <f>IF(AND(AM302&lt;0,AT301+AM302/$B$5&gt;$H$2,-AM302/'Carga-Descarga Año'!$B$5&lt;'SFV+BESS'!$I$7),AM302/$B$5,IF(AND(AM302&lt;0,AT301+AM302/$B$5&gt;$H$2,-AM302/'Carga-Descarga Año'!$B$5&gt;'SFV+BESS'!$I$7),-'SFV+BESS'!$I$7,IF(AND(AM302&lt;0,AT301+AM302/$B$5&lt;$H$2),-MIN('SFV+BESS'!$I$7,AT301-$H$2),0)))</f>
        <v>0</v>
      </c>
      <c r="AP302" s="33"/>
      <c r="AQ302" s="33">
        <f t="shared" si="371"/>
        <v>0</v>
      </c>
      <c r="AR302" s="27">
        <f t="shared" si="335"/>
        <v>0</v>
      </c>
      <c r="AS302" s="27">
        <f t="shared" si="372"/>
        <v>0</v>
      </c>
      <c r="AT302" s="28">
        <f>IF((AT301+AN302+AO302)&gt;=$B$2*'SFV+BESS'!$I$9, $B$2*'SFV+BESS'!$I$9, (AT301+AN302+AO302))</f>
        <v>117.58586912688325</v>
      </c>
      <c r="AU302" s="110">
        <f t="shared" si="336"/>
        <v>0</v>
      </c>
      <c r="AZ302" s="251"/>
      <c r="BA302" s="48">
        <v>12.2083333333333</v>
      </c>
      <c r="BB302" s="33">
        <f t="shared" si="391"/>
        <v>0</v>
      </c>
      <c r="BC302" s="33">
        <f>Gen_Cons_Horario!B2488</f>
        <v>0</v>
      </c>
      <c r="BD302" s="35">
        <f t="shared" si="366"/>
        <v>0</v>
      </c>
      <c r="BE302" s="116">
        <f>IF(AND(BD302&gt;0,BD302*$B$4+BK301&lt;=$B$2*'SFV+BESS'!$I$9,BD302&lt;'SFV+BESS'!$I$7), BD302*$B$4, IF(AND(BD302&gt;0,BD302*$B$4+BK301&gt;$B$2*'SFV+BESS'!$I$9,BD302*$B$4&lt;'SFV+BESS'!$I$7),$B$2*'SFV+BESS'!$I$9-BK301,IF(AND(BD302&gt;0,BD302*$B$4+BK301&gt;$B$2*'SFV+BESS'!$I$9,BD302*$B$4&gt;'SFV+BESS'!$I$7,BK301&lt;$B$2*'SFV+BESS'!$I$9),$B$2*'SFV+BESS'!$I$9-BK301,IF(AND(BD302&gt;0,BD302*$B$4+BK301&lt;=$B$2*'SFV+BESS'!$I$9,BD302&gt;'SFV+BESS'!$I$7),'SFV+BESS'!$I$7,0))))</f>
        <v>0</v>
      </c>
      <c r="BF302" s="27">
        <f>IF(AND(BD302&lt;0,BK301+BD302/$B$5&gt;$H$2,-BD302/'Carga-Descarga Año'!$B$5&lt;'SFV+BESS'!$I$7),BD302/$B$5,IF(AND(BD302&lt;0,BK301+BD302/$B$5&gt;$H$2,-BD302/'Carga-Descarga Año'!$B$5&gt;'SFV+BESS'!$I$7),-'SFV+BESS'!$I$7,IF(AND(BD302&lt;0,BK301+BD302/$B$5&lt;$H$2),-MIN('SFV+BESS'!$I$7,BK301-$H$2),0)))</f>
        <v>0</v>
      </c>
      <c r="BG302" s="33"/>
      <c r="BH302" s="33">
        <f t="shared" si="373"/>
        <v>0</v>
      </c>
      <c r="BI302" s="27">
        <f t="shared" si="337"/>
        <v>0</v>
      </c>
      <c r="BJ302" s="27">
        <f t="shared" si="374"/>
        <v>0</v>
      </c>
      <c r="BK302" s="28">
        <f>IF((BK301+BE302+BF302)&gt;=$B$2*'SFV+BESS'!$I$9, $B$2*'SFV+BESS'!$I$9, (BK301+BE302+BF302))</f>
        <v>173.61249999999998</v>
      </c>
      <c r="BL302" s="110">
        <f t="shared" si="338"/>
        <v>0</v>
      </c>
      <c r="BQ302" s="251"/>
      <c r="BR302" s="48">
        <v>12.2083333333333</v>
      </c>
      <c r="BS302" s="33">
        <f t="shared" si="392"/>
        <v>0</v>
      </c>
      <c r="BT302" s="33">
        <f>Gen_Cons_Horario!B3208</f>
        <v>0</v>
      </c>
      <c r="BU302" s="35">
        <f t="shared" si="367"/>
        <v>0</v>
      </c>
      <c r="BV302" s="116">
        <f>IF(AND(BU302&gt;0,BU302*$B$4+CB301&lt;=$B$2*'SFV+BESS'!$I$9,BU302&lt;'SFV+BESS'!$I$7), BU302*$B$4, IF(AND(BU302&gt;0,BU302*$B$4+CB301&gt;$B$2*'SFV+BESS'!$I$9,BU302*$B$4&lt;'SFV+BESS'!$I$7),$B$2*'SFV+BESS'!$I$9-CB301,IF(AND(BU302&gt;0,BU302*$B$4+CB301&gt;$B$2*'SFV+BESS'!$I$9,BU302*$B$4&gt;'SFV+BESS'!$I$7,CB301&lt;$B$2*'SFV+BESS'!$I$9),$B$2*'SFV+BESS'!$I$9-CB301,IF(AND(BU302&gt;0,BU302*$B$4+CB301&lt;=$B$2*'SFV+BESS'!$I$9,BU302&gt;'SFV+BESS'!$I$7),'SFV+BESS'!$I$7,0))))</f>
        <v>0</v>
      </c>
      <c r="BW302" s="27">
        <f>IF(AND(BU302&lt;0,CB301+BU302/$B$5&gt;$H$2,-BU302/'Carga-Descarga Año'!$B$5&lt;'SFV+BESS'!$I$7),BU302/$B$5,IF(AND(BU302&lt;0,CB301+BU302/$B$5&gt;$H$2,-BU302/'Carga-Descarga Año'!$B$5&gt;'SFV+BESS'!$I$7),-'SFV+BESS'!$I$7,IF(AND(BU302&lt;0,CB301+BU302/$B$5&lt;$H$2),-MIN('SFV+BESS'!$I$7,CB301-$H$2),0)))</f>
        <v>0</v>
      </c>
      <c r="BX302" s="33"/>
      <c r="BY302" s="33">
        <f t="shared" si="375"/>
        <v>0</v>
      </c>
      <c r="BZ302" s="27">
        <f t="shared" si="339"/>
        <v>0</v>
      </c>
      <c r="CA302" s="27">
        <f t="shared" si="340"/>
        <v>0</v>
      </c>
      <c r="CB302" s="28">
        <f>IF((CB301+BV302+BW302)&gt;=$B$2*'SFV+BESS'!$I$9, $B$2*'SFV+BESS'!$I$9, (CB301+BV302+BW302))</f>
        <v>173.61249999999998</v>
      </c>
      <c r="CC302" s="110">
        <f t="shared" si="341"/>
        <v>0</v>
      </c>
      <c r="CH302" s="251"/>
      <c r="CI302" s="48">
        <v>12.2083333333333</v>
      </c>
      <c r="CJ302" s="33">
        <f t="shared" si="393"/>
        <v>0</v>
      </c>
      <c r="CK302" s="33">
        <f>Gen_Cons_Horario!B3952</f>
        <v>0</v>
      </c>
      <c r="CL302" s="35">
        <f t="shared" si="368"/>
        <v>0</v>
      </c>
      <c r="CM302" s="116">
        <f>IF(AND(CL302&gt;0,CL302*$B$4+CS301&lt;=$B$2*'SFV+BESS'!$I$9,CL302&lt;'SFV+BESS'!$I$7), CL302*$B$4, IF(AND(CL302&gt;0,CL302*$B$4+CS301&gt;$B$2*'SFV+BESS'!$I$9,CL302*$B$4&lt;'SFV+BESS'!$I$7),$B$2*'SFV+BESS'!$I$9-CS301,IF(AND(CL302&gt;0,CL302*$B$4+CS301&gt;$B$2*'SFV+BESS'!$I$9,CL302*$B$4&gt;'SFV+BESS'!$I$7,CS301&lt;$B$2*'SFV+BESS'!$I$9),$B$2*'SFV+BESS'!$I$9-CS301,IF(AND(CL302&gt;0,CL302*$B$4+CS301&lt;=$B$2*'SFV+BESS'!$I$9,CL302&gt;'SFV+BESS'!$I$7),'SFV+BESS'!$I$7,0))))</f>
        <v>0</v>
      </c>
      <c r="CN302" s="27">
        <f>IF(AND(CL302&lt;0,CS301+CL302/$B$5&gt;$H$2,-CL302/'Carga-Descarga Año'!$B$5&lt;'SFV+BESS'!$I$7),CL302/$B$5,IF(AND(CL302&lt;0,CS301+CL302/$B$5&gt;$H$2,-CL302/'Carga-Descarga Año'!$B$5&gt;'SFV+BESS'!$I$7),-'SFV+BESS'!$I$7,IF(AND(CL302&lt;0,CS301+CL302/$B$5&lt;$H$2),-MIN('SFV+BESS'!$I$7,CS301-$H$2),0)))</f>
        <v>0</v>
      </c>
      <c r="CO302" s="33"/>
      <c r="CP302" s="33">
        <f t="shared" si="376"/>
        <v>0</v>
      </c>
      <c r="CQ302" s="27">
        <f t="shared" si="342"/>
        <v>0</v>
      </c>
      <c r="CR302" s="27">
        <f t="shared" si="377"/>
        <v>0</v>
      </c>
      <c r="CS302" s="28">
        <f>IF((CS301+CM302+CN302)&gt;=$B$2*'SFV+BESS'!$I$9, $B$2*'SFV+BESS'!$I$9, (CS301+CM302+CN302))</f>
        <v>173.61249999999998</v>
      </c>
      <c r="CT302" s="110">
        <f t="shared" si="343"/>
        <v>0</v>
      </c>
      <c r="CY302" s="251"/>
      <c r="CZ302" s="48">
        <v>12.2083333333333</v>
      </c>
      <c r="DA302" s="33">
        <f t="shared" si="394"/>
        <v>0</v>
      </c>
      <c r="DB302" s="33">
        <f>Gen_Cons_Horario!B4672</f>
        <v>0</v>
      </c>
      <c r="DC302" s="35">
        <f t="shared" si="359"/>
        <v>0</v>
      </c>
      <c r="DD302" s="116">
        <f>IF(AND(DC302&gt;0,DC302*$B$4+DJ301&lt;=$B$2*'SFV+BESS'!$I$9,DC302&lt;'SFV+BESS'!$I$7), DC302*$B$4, IF(AND(DC302&gt;0,DC302*$B$4+DJ301&gt;$B$2*'SFV+BESS'!$I$9,DC302*$B$4&lt;'SFV+BESS'!$I$7),$B$2*'SFV+BESS'!$I$9-DJ301,IF(AND(DC302&gt;0,DC302*$B$4+DJ301&gt;$B$2*'SFV+BESS'!$I$9,DC302*$B$4&gt;'SFV+BESS'!$I$7,DJ301&lt;$B$2*'SFV+BESS'!$I$9),$B$2*'SFV+BESS'!$I$9-DJ301,IF(AND(DC302&gt;0,DC302*$B$4+DJ301&lt;=$B$2*'SFV+BESS'!$I$9,DC302&gt;'SFV+BESS'!$I$7),'SFV+BESS'!$I$7,0))))</f>
        <v>0</v>
      </c>
      <c r="DE302" s="27">
        <f>IF(AND(DC302&lt;0,DJ301+DC302/$B$5&gt;$H$2,-DC302/'Carga-Descarga Año'!$B$5&lt;'SFV+BESS'!$I$7),DC302/$B$5,IF(AND(DC302&lt;0,DJ301+DC302/$B$5&gt;$H$2,-DC302/'Carga-Descarga Año'!$B$5&gt;'SFV+BESS'!$I$7),-'SFV+BESS'!$I$7,IF(AND(DC302&lt;0,DJ301+DC302/$B$5&lt;$H$2),-MIN('SFV+BESS'!$I$7,DJ301-$H$2),0)))</f>
        <v>0</v>
      </c>
      <c r="DF302" s="33"/>
      <c r="DG302" s="33">
        <f t="shared" si="378"/>
        <v>0</v>
      </c>
      <c r="DH302" s="27">
        <f t="shared" si="344"/>
        <v>0</v>
      </c>
      <c r="DI302" s="27">
        <f t="shared" si="345"/>
        <v>0</v>
      </c>
      <c r="DJ302" s="28">
        <f>IF((DJ301+DD302+DE302)&gt;=$B$2*'SFV+BESS'!$I$9, $B$2*'SFV+BESS'!$I$9, (DJ301+DD302+DE302))</f>
        <v>173.61249999999998</v>
      </c>
      <c r="DK302" s="110">
        <f t="shared" si="346"/>
        <v>0</v>
      </c>
      <c r="DP302" s="251"/>
      <c r="DQ302" s="48">
        <v>12.2083333333333</v>
      </c>
      <c r="DR302" s="33">
        <f t="shared" si="395"/>
        <v>0</v>
      </c>
      <c r="DS302" s="33">
        <f>Gen_Cons_Horario!B5416</f>
        <v>0</v>
      </c>
      <c r="DT302" s="35">
        <f t="shared" si="360"/>
        <v>0</v>
      </c>
      <c r="DU302" s="116">
        <f>IF(AND(DT302&gt;0,DT302*$B$4+EA301&lt;=$B$2*'SFV+BESS'!$I$9,DT302&lt;'SFV+BESS'!$I$7), DT302*$B$4, IF(AND(DT302&gt;0,DT302*$B$4+EA301&gt;$B$2*'SFV+BESS'!$I$9,DT302*$B$4&lt;'SFV+BESS'!$I$7),$B$2*'SFV+BESS'!$I$9-EA301,IF(AND(DT302&gt;0,DT302*$B$4+EA301&gt;$B$2*'SFV+BESS'!$I$9,DT302*$B$4&gt;'SFV+BESS'!$I$7,EA301&lt;$B$2*'SFV+BESS'!$I$9),$B$2*'SFV+BESS'!$I$9-EA301,IF(AND(DT302&gt;0,DT302*$B$4+EA301&lt;=$B$2*'SFV+BESS'!$I$9,DT302&gt;'SFV+BESS'!$I$7),'SFV+BESS'!$I$7,0))))</f>
        <v>0</v>
      </c>
      <c r="DV302" s="27">
        <f>IF(AND(DT302&lt;0,EA301+DT302/$B$5&gt;$H$2,-DT302/'Carga-Descarga Año'!$B$5&lt;'SFV+BESS'!$I$7),DT302/$B$5,IF(AND(DT302&lt;0,EA301+DT302/$B$5&gt;$H$2,-DT302/'Carga-Descarga Año'!$B$5&gt;'SFV+BESS'!$I$7),-'SFV+BESS'!$I$7,IF(AND(DT302&lt;0,EA301+DT302/$B$5&lt;$H$2),-MIN('SFV+BESS'!$I$7,EA301-$H$2),0)))</f>
        <v>0</v>
      </c>
      <c r="DW302" s="33"/>
      <c r="DX302" s="33">
        <f t="shared" si="379"/>
        <v>0</v>
      </c>
      <c r="DY302" s="27">
        <f t="shared" si="347"/>
        <v>0</v>
      </c>
      <c r="DZ302" s="27">
        <f t="shared" si="380"/>
        <v>0</v>
      </c>
      <c r="EA302" s="28">
        <f>IF((EA301+DU302+DV302)&gt;=$B$2*'SFV+BESS'!$I$9, $B$2*'SFV+BESS'!$I$9, (EA301+DU302+DV302))</f>
        <v>173.61249999999998</v>
      </c>
      <c r="EB302" s="110">
        <f t="shared" si="348"/>
        <v>0</v>
      </c>
      <c r="EG302" s="251"/>
      <c r="EH302" s="48">
        <v>12.2083333333333</v>
      </c>
      <c r="EI302" s="33">
        <f t="shared" si="396"/>
        <v>0</v>
      </c>
      <c r="EJ302" s="33">
        <f>Gen_Cons_Horario!B6160</f>
        <v>0</v>
      </c>
      <c r="EK302" s="35">
        <f t="shared" si="361"/>
        <v>0</v>
      </c>
      <c r="EL302" s="116">
        <f>IF(AND(EK302&gt;0,EK302*$B$4+ER301&lt;=$B$2*'SFV+BESS'!$I$9,EK302&lt;'SFV+BESS'!$I$7), EK302*$B$4, IF(AND(EK302&gt;0,EK302*$B$4+ER301&gt;$B$2*'SFV+BESS'!$I$9,EK302*$B$4&lt;'SFV+BESS'!$I$7),$B$2*'SFV+BESS'!$I$9-ER301,IF(AND(EK302&gt;0,EK302*$B$4+ER301&gt;$B$2*'SFV+BESS'!$I$9,EK302*$B$4&gt;'SFV+BESS'!$I$7,ER301&lt;$B$2*'SFV+BESS'!$I$9),$B$2*'SFV+BESS'!$I$9-ER301,IF(AND(EK302&gt;0,EK302*$B$4+ER301&lt;=$B$2*'SFV+BESS'!$I$9,EK302&gt;'SFV+BESS'!$I$7),'SFV+BESS'!$I$7,0))))</f>
        <v>0</v>
      </c>
      <c r="EM302" s="27">
        <f>IF(AND(EK302&lt;0,ER301+EK302/$B$5&gt;$H$2,-EK302/'Carga-Descarga Año'!$B$5&lt;'SFV+BESS'!$I$7),EK302/$B$5,IF(AND(EK302&lt;0,ER301+EK302/$B$5&gt;$H$2,-EK302/'Carga-Descarga Año'!$B$5&gt;'SFV+BESS'!$I$7),-'SFV+BESS'!$I$7,IF(AND(EK302&lt;0,ER301+EK302/$B$5&lt;$H$2),-MIN('SFV+BESS'!$I$7,ER301-$H$2),0)))</f>
        <v>0</v>
      </c>
      <c r="EN302" s="33"/>
      <c r="EO302" s="33">
        <f t="shared" si="381"/>
        <v>0</v>
      </c>
      <c r="EP302" s="27">
        <f t="shared" si="349"/>
        <v>0</v>
      </c>
      <c r="EQ302" s="27">
        <f t="shared" si="382"/>
        <v>0</v>
      </c>
      <c r="ER302" s="28">
        <f>IF((ER301+EL302+EM302)&gt;=$B$2*'SFV+BESS'!$I$9, $B$2*'SFV+BESS'!$I$9, (ER301+EL302+EM302))</f>
        <v>173.61249999999998</v>
      </c>
      <c r="ES302" s="110">
        <f t="shared" si="350"/>
        <v>0</v>
      </c>
      <c r="EX302" s="251"/>
      <c r="EY302" s="48">
        <v>12.2083333333333</v>
      </c>
      <c r="EZ302" s="33">
        <f t="shared" si="397"/>
        <v>0</v>
      </c>
      <c r="FA302" s="33">
        <f>Gen_Cons_Horario!B6880</f>
        <v>0</v>
      </c>
      <c r="FB302" s="35">
        <f t="shared" si="362"/>
        <v>0</v>
      </c>
      <c r="FC302" s="116">
        <f>IF(AND(FB302&gt;0,FB302*$B$4+FI301&lt;=$B$2*'SFV+BESS'!$I$9,FB302&lt;'SFV+BESS'!$I$7), FB302*$B$4, IF(AND(FB302&gt;0,FB302*$B$4+FI301&gt;$B$2*'SFV+BESS'!$I$9,FB302*$B$4&lt;'SFV+BESS'!$I$7),$B$2*'SFV+BESS'!$I$9-FI301,IF(AND(FB302&gt;0,FB302*$B$4+FI301&gt;$B$2*'SFV+BESS'!$I$9,FB302*$B$4&gt;'SFV+BESS'!$I$7,FI301&lt;$B$2*'SFV+BESS'!$I$9),$B$2*'SFV+BESS'!$I$9-FI301,IF(AND(FB302&gt;0,FB302*$B$4+FI301&lt;=$B$2*'SFV+BESS'!$I$9,FB302&gt;'SFV+BESS'!$I$7),'SFV+BESS'!$I$7,0))))</f>
        <v>0</v>
      </c>
      <c r="FD302" s="27">
        <f>IF(AND(FB302&lt;0,FI301+FB302/$B$5&gt;$H$2,-FB302/'Carga-Descarga Año'!$B$5&lt;'SFV+BESS'!$I$7),FB302/$B$5,IF(AND(FB302&lt;0,FI301+FB302/$B$5&gt;$H$2,-FB302/'Carga-Descarga Año'!$B$5&gt;'SFV+BESS'!$I$7),-'SFV+BESS'!$I$7,IF(AND(FB302&lt;0,FI301+FB302/$B$5&lt;$H$2),-MIN('SFV+BESS'!$I$7,FI301-$H$2),0)))</f>
        <v>0</v>
      </c>
      <c r="FE302" s="33"/>
      <c r="FF302" s="33">
        <f t="shared" si="383"/>
        <v>0</v>
      </c>
      <c r="FG302" s="27">
        <f t="shared" si="351"/>
        <v>0</v>
      </c>
      <c r="FH302" s="27">
        <f t="shared" si="384"/>
        <v>0</v>
      </c>
      <c r="FI302" s="28">
        <f>IF((FI301+FC302+FD302)&gt;=$B$2*'SFV+BESS'!$I$9, $B$2*'SFV+BESS'!$I$9, (FI301+FC302+FD302))</f>
        <v>173.61249999999998</v>
      </c>
      <c r="FJ302" s="110">
        <f t="shared" si="352"/>
        <v>0</v>
      </c>
      <c r="FO302" s="251"/>
      <c r="FP302" s="48">
        <v>12.2083333333333</v>
      </c>
      <c r="FQ302" s="33">
        <f t="shared" si="398"/>
        <v>0</v>
      </c>
      <c r="FR302" s="33">
        <f>Gen_Cons_Horario!B7624</f>
        <v>0</v>
      </c>
      <c r="FS302" s="35">
        <f t="shared" si="363"/>
        <v>0</v>
      </c>
      <c r="FT302" s="116">
        <f>IF(AND(FS302&gt;0,FS302*$B$4+FZ301&lt;=$B$2*'SFV+BESS'!$I$9,FS302&lt;'SFV+BESS'!$I$7), FS302*$B$4, IF(AND(FS302&gt;0,FS302*$B$4+FZ301&gt;$B$2*'SFV+BESS'!$I$9,FS302*$B$4&lt;'SFV+BESS'!$I$7),$B$2*'SFV+BESS'!$I$9-FZ301,IF(AND(FS302&gt;0,FS302*$B$4+FZ301&gt;$B$2*'SFV+BESS'!$I$9,FS302*$B$4&gt;'SFV+BESS'!$I$7,FZ301&lt;$B$2*'SFV+BESS'!$I$9),$B$2*'SFV+BESS'!$I$9-FZ301,IF(AND(FS302&gt;0,FS302*$B$4+FZ301&lt;=$B$2*'SFV+BESS'!$I$9,FS302&gt;'SFV+BESS'!$I$7),'SFV+BESS'!$I$7,0))))</f>
        <v>0</v>
      </c>
      <c r="FU302" s="27">
        <f>IF(AND(FS302&lt;0,FZ301+FS302/$B$5&gt;$H$2,-FS302/'Carga-Descarga Año'!$B$5&lt;'SFV+BESS'!$I$7),FS302/$B$5,IF(AND(FS302&lt;0,FZ301+FS302/$B$5&gt;$H$2,-FS302/'Carga-Descarga Año'!$B$5&gt;'SFV+BESS'!$I$7),-'SFV+BESS'!$I$7,IF(AND(FS302&lt;0,FZ301+FS302/$B$5&lt;$H$2),-MIN('SFV+BESS'!$I$7,FZ301-$H$2),0)))</f>
        <v>0</v>
      </c>
      <c r="FV302" s="33"/>
      <c r="FW302" s="33">
        <f t="shared" si="385"/>
        <v>0</v>
      </c>
      <c r="FX302" s="27">
        <f t="shared" si="353"/>
        <v>0</v>
      </c>
      <c r="FY302" s="27">
        <f t="shared" si="386"/>
        <v>0</v>
      </c>
      <c r="FZ302" s="28">
        <f>IF((FZ301+FT302+FU302)&gt;=$B$2*'SFV+BESS'!$I$9, $B$2*'SFV+BESS'!$I$9, (FZ301+FT302+FU302))</f>
        <v>173.61249999999998</v>
      </c>
      <c r="GA302" s="110">
        <f t="shared" si="354"/>
        <v>0</v>
      </c>
      <c r="GF302" s="251"/>
      <c r="GG302" s="48">
        <v>12.2083333333333</v>
      </c>
      <c r="GH302" s="33">
        <f t="shared" si="399"/>
        <v>0</v>
      </c>
      <c r="GI302" s="33">
        <f>Gen_Cons_Horario!B8344</f>
        <v>0</v>
      </c>
      <c r="GJ302" s="35">
        <f t="shared" si="369"/>
        <v>0</v>
      </c>
      <c r="GK302" s="116">
        <f>IF(AND(GJ302&gt;0,GJ302*$B$4+GQ301&lt;=$B$2*'SFV+BESS'!$I$9,GJ302&lt;'SFV+BESS'!$I$7), GJ302*$B$4, IF(AND(GJ302&gt;0,GJ302*$B$4+GQ301&gt;$B$2*'SFV+BESS'!$I$9,GJ302*$B$4&lt;'SFV+BESS'!$I$7),$B$2*'SFV+BESS'!$I$9-GQ301,IF(AND(GJ302&gt;0,GJ302*$B$4+GQ301&gt;$B$2*'SFV+BESS'!$I$9,GJ302*$B$4&gt;'SFV+BESS'!$I$7,GQ301&lt;$B$2*'SFV+BESS'!$I$9),$B$2*'SFV+BESS'!$I$9-GQ301,IF(AND(GJ302&gt;0,GJ302*$B$4+GQ301&lt;=$B$2*'SFV+BESS'!$I$9,GJ302&gt;'SFV+BESS'!$I$7),'SFV+BESS'!$I$7,0))))</f>
        <v>0</v>
      </c>
      <c r="GL302" s="27">
        <f>IF(AND(GJ302&lt;0,GQ301+GJ302/$B$5&gt;$H$2,-GJ302/'Carga-Descarga Año'!$B$5&lt;'SFV+BESS'!$I$7),GJ302/$B$5,IF(AND(GJ302&lt;0,GQ301+GJ302/$B$5&gt;$H$2,-GJ302/'Carga-Descarga Año'!$B$5&gt;'SFV+BESS'!$I$7),-'SFV+BESS'!$I$7,IF(AND(GJ302&lt;0,GQ301+GJ302/$B$5&lt;$H$2),-MIN('SFV+BESS'!$I$7,GQ301-$H$2),0)))</f>
        <v>0</v>
      </c>
      <c r="GM302" s="33"/>
      <c r="GN302" s="33">
        <f t="shared" si="387"/>
        <v>0</v>
      </c>
      <c r="GO302" s="27">
        <f t="shared" si="355"/>
        <v>0</v>
      </c>
      <c r="GP302" s="27">
        <f t="shared" si="388"/>
        <v>0</v>
      </c>
      <c r="GQ302" s="28">
        <f>IF((GQ301+GK302+GL302)&gt;=$B$2*'SFV+BESS'!$I$9, $B$2*'SFV+BESS'!$I$9, (GQ301+GK302+GL302))</f>
        <v>173.61249999999998</v>
      </c>
      <c r="GR302" s="110">
        <f t="shared" si="356"/>
        <v>0</v>
      </c>
    </row>
    <row r="303" spans="1:200">
      <c r="A303" s="249"/>
      <c r="B303" s="48">
        <v>12.25</v>
      </c>
      <c r="C303" s="38">
        <f t="shared" si="370"/>
        <v>0</v>
      </c>
      <c r="D303" s="2">
        <f>Gen_Cons_Horario!B329</f>
        <v>0</v>
      </c>
      <c r="E303" s="140">
        <f t="shared" si="328"/>
        <v>0</v>
      </c>
      <c r="F303" s="116">
        <f>IF(AND(E303&gt;0,E303*$B$4+L302&lt;=$B$2*'SFV+BESS'!$I$9,E303&lt;'SFV+BESS'!$I$7), E303*$B$4, IF(AND(E303&gt;0,E303*$B$4+L302&gt;$B$2*'SFV+BESS'!$I$9,E303*$B$4&lt;'SFV+BESS'!$I$7),$B$2*'SFV+BESS'!$I$9-L302,IF(AND(E303&gt;0,E303*$B$4+L302&gt;$B$2*'SFV+BESS'!$I$9,E303*$B$4&gt;'SFV+BESS'!$I$7,L302&lt;$B$2*'SFV+BESS'!$I$9),$B$2*'SFV+BESS'!$I$9-L302,IF(AND(E303&gt;0,E303*$B$4+L302&lt;=$B$2*'SFV+BESS'!$I$9,E303&gt;'SFV+BESS'!$I$7),'SFV+BESS'!$I$7,0))))</f>
        <v>0</v>
      </c>
      <c r="G303" s="27">
        <f>IF(AND(E303&lt;0,L302+E303/$B$5&gt;$H$2,-E303/'Carga-Descarga Año'!$B$5&lt;'SFV+BESS'!$I$7),E303/$B$5,IF(AND(E303&lt;0,L302+E303/$B$5&gt;$H$2,-E303/'Carga-Descarga Año'!$B$5&gt;'SFV+BESS'!$I$7),-'SFV+BESS'!$I$7,IF(AND(E303&lt;0,L302+E303/$B$5&lt;$H$2),-MIN('SFV+BESS'!$I$7,L302-$H$2),0)))</f>
        <v>0</v>
      </c>
      <c r="I303" s="38">
        <f t="shared" si="329"/>
        <v>0</v>
      </c>
      <c r="J303" s="27">
        <f t="shared" si="331"/>
        <v>0</v>
      </c>
      <c r="K303" s="27">
        <f t="shared" si="330"/>
        <v>0</v>
      </c>
      <c r="L303" s="28">
        <f>IF((L302+F303+G303)&gt;=$B$2*'SFV+BESS'!$I$9, $B$2*'SFV+BESS'!$I$9, (L302+F303+G303))</f>
        <v>173.61249999999998</v>
      </c>
      <c r="M303" s="110">
        <f t="shared" si="332"/>
        <v>0</v>
      </c>
      <c r="R303" s="251"/>
      <c r="S303" s="48">
        <v>12.25</v>
      </c>
      <c r="T303" s="2">
        <f t="shared" si="389"/>
        <v>0</v>
      </c>
      <c r="U303" s="2">
        <f>Gen_Cons_Horario!B1073</f>
        <v>0</v>
      </c>
      <c r="V303" s="35">
        <f t="shared" si="364"/>
        <v>0</v>
      </c>
      <c r="W303" s="116">
        <f>IF(AND(V303&gt;0,V303*$B$4+AC302&lt;=$B$2*'SFV+BESS'!$I$9,V303&lt;'SFV+BESS'!$I$7), V303*$B$4, IF(AND(V303&gt;0,V303*$B$4+AC302&gt;$B$2*'SFV+BESS'!$I$9,V303*$B$4&lt;'SFV+BESS'!$I$7),$B$2*'SFV+BESS'!$I$9-AC302,IF(AND(V303&gt;0,V303*$B$4+AC302&gt;$B$2*'SFV+BESS'!$I$9,V303*$B$4&gt;'SFV+BESS'!$I$7,AC302&lt;$B$2*'SFV+BESS'!$I$9),$B$2*'SFV+BESS'!$I$9-AC302,IF(AND(V303&gt;0,V303*$B$4+AC302&lt;=$B$2*'SFV+BESS'!$I$9,V303&gt;'SFV+BESS'!$I$7),'SFV+BESS'!$I$7,0))))</f>
        <v>0</v>
      </c>
      <c r="X303" s="27">
        <f>IF(AND(V303&lt;0,AC302+V303/$B$5&gt;$H$2,-V303/'Carga-Descarga Año'!$B$5&lt;'SFV+BESS'!$I$7),V303/$B$5,IF(AND(V303&lt;0,AC302+V303/$B$5&gt;$H$2,-V303/'Carga-Descarga Año'!$B$5&gt;'SFV+BESS'!$I$7),-'SFV+BESS'!$I$7,IF(AND(V303&lt;0,AC302+V303/$B$5&lt;$H$2),-MIN('SFV+BESS'!$I$7,AC302-$H$2),0)))</f>
        <v>0</v>
      </c>
      <c r="Z303" s="33">
        <f t="shared" si="358"/>
        <v>0</v>
      </c>
      <c r="AA303" s="27">
        <f t="shared" si="333"/>
        <v>0</v>
      </c>
      <c r="AB303" s="27">
        <f t="shared" si="357"/>
        <v>0</v>
      </c>
      <c r="AC303" s="28">
        <f>IF((AC302+W303+X303)&gt;=$B$2*'SFV+BESS'!$I$9, $B$2*'SFV+BESS'!$I$9, (AC302+W303+X303))</f>
        <v>173.61249999999998</v>
      </c>
      <c r="AD303" s="110">
        <f t="shared" si="334"/>
        <v>0</v>
      </c>
      <c r="AI303" s="251"/>
      <c r="AJ303" s="48">
        <v>12.25</v>
      </c>
      <c r="AK303" s="52">
        <f t="shared" si="390"/>
        <v>0</v>
      </c>
      <c r="AL303" s="33">
        <f>Gen_Cons_Horario!B1745</f>
        <v>0</v>
      </c>
      <c r="AM303" s="35">
        <f t="shared" si="365"/>
        <v>0</v>
      </c>
      <c r="AN303" s="116">
        <f>IF(AND(AM303&gt;0,AM303*$B$4+AT302&lt;=$B$2*'SFV+BESS'!$I$9,AM303&lt;'SFV+BESS'!$I$7), AM303*$B$4, IF(AND(AM303&gt;0,AM303*$B$4+AT302&gt;$B$2*'SFV+BESS'!$I$9,AM303*$B$4&lt;'SFV+BESS'!$I$7),$B$2*'SFV+BESS'!$I$9-AT302,IF(AND(AM303&gt;0,AM303*$B$4+AT302&gt;$B$2*'SFV+BESS'!$I$9,AM303*$B$4&gt;'SFV+BESS'!$I$7,AT302&lt;$B$2*'SFV+BESS'!$I$9),$B$2*'SFV+BESS'!$I$9-AT302,IF(AND(AM303&gt;0,AM303*$B$4+AT302&lt;=$B$2*'SFV+BESS'!$I$9,AM303&gt;'SFV+BESS'!$I$7),'SFV+BESS'!$I$7,0))))</f>
        <v>0</v>
      </c>
      <c r="AO303" s="27">
        <f>IF(AND(AM303&lt;0,AT302+AM303/$B$5&gt;$H$2,-AM303/'Carga-Descarga Año'!$B$5&lt;'SFV+BESS'!$I$7),AM303/$B$5,IF(AND(AM303&lt;0,AT302+AM303/$B$5&gt;$H$2,-AM303/'Carga-Descarga Año'!$B$5&gt;'SFV+BESS'!$I$7),-'SFV+BESS'!$I$7,IF(AND(AM303&lt;0,AT302+AM303/$B$5&lt;$H$2),-MIN('SFV+BESS'!$I$7,AT302-$H$2),0)))</f>
        <v>0</v>
      </c>
      <c r="AP303" s="33"/>
      <c r="AQ303" s="33">
        <f t="shared" si="371"/>
        <v>0</v>
      </c>
      <c r="AR303" s="27">
        <f t="shared" si="335"/>
        <v>0</v>
      </c>
      <c r="AS303" s="27">
        <f t="shared" si="372"/>
        <v>0</v>
      </c>
      <c r="AT303" s="28">
        <f>IF((AT302+AN303+AO303)&gt;=$B$2*'SFV+BESS'!$I$9, $B$2*'SFV+BESS'!$I$9, (AT302+AN303+AO303))</f>
        <v>117.58586912688325</v>
      </c>
      <c r="AU303" s="110">
        <f t="shared" si="336"/>
        <v>0</v>
      </c>
      <c r="AZ303" s="251"/>
      <c r="BA303" s="48">
        <v>12.25</v>
      </c>
      <c r="BB303" s="33">
        <f t="shared" si="391"/>
        <v>0</v>
      </c>
      <c r="BC303" s="33">
        <f>Gen_Cons_Horario!B2489</f>
        <v>0</v>
      </c>
      <c r="BD303" s="35">
        <f t="shared" si="366"/>
        <v>0</v>
      </c>
      <c r="BE303" s="116">
        <f>IF(AND(BD303&gt;0,BD303*$B$4+BK302&lt;=$B$2*'SFV+BESS'!$I$9,BD303&lt;'SFV+BESS'!$I$7), BD303*$B$4, IF(AND(BD303&gt;0,BD303*$B$4+BK302&gt;$B$2*'SFV+BESS'!$I$9,BD303*$B$4&lt;'SFV+BESS'!$I$7),$B$2*'SFV+BESS'!$I$9-BK302,IF(AND(BD303&gt;0,BD303*$B$4+BK302&gt;$B$2*'SFV+BESS'!$I$9,BD303*$B$4&gt;'SFV+BESS'!$I$7,BK302&lt;$B$2*'SFV+BESS'!$I$9),$B$2*'SFV+BESS'!$I$9-BK302,IF(AND(BD303&gt;0,BD303*$B$4+BK302&lt;=$B$2*'SFV+BESS'!$I$9,BD303&gt;'SFV+BESS'!$I$7),'SFV+BESS'!$I$7,0))))</f>
        <v>0</v>
      </c>
      <c r="BF303" s="27">
        <f>IF(AND(BD303&lt;0,BK302+BD303/$B$5&gt;$H$2,-BD303/'Carga-Descarga Año'!$B$5&lt;'SFV+BESS'!$I$7),BD303/$B$5,IF(AND(BD303&lt;0,BK302+BD303/$B$5&gt;$H$2,-BD303/'Carga-Descarga Año'!$B$5&gt;'SFV+BESS'!$I$7),-'SFV+BESS'!$I$7,IF(AND(BD303&lt;0,BK302+BD303/$B$5&lt;$H$2),-MIN('SFV+BESS'!$I$7,BK302-$H$2),0)))</f>
        <v>0</v>
      </c>
      <c r="BG303" s="33"/>
      <c r="BH303" s="33">
        <f t="shared" si="373"/>
        <v>0</v>
      </c>
      <c r="BI303" s="27">
        <f t="shared" si="337"/>
        <v>0</v>
      </c>
      <c r="BJ303" s="27">
        <f t="shared" si="374"/>
        <v>0</v>
      </c>
      <c r="BK303" s="28">
        <f>IF((BK302+BE303+BF303)&gt;=$B$2*'SFV+BESS'!$I$9, $B$2*'SFV+BESS'!$I$9, (BK302+BE303+BF303))</f>
        <v>173.61249999999998</v>
      </c>
      <c r="BL303" s="110">
        <f t="shared" si="338"/>
        <v>0</v>
      </c>
      <c r="BQ303" s="251"/>
      <c r="BR303" s="48">
        <v>12.25</v>
      </c>
      <c r="BS303" s="33">
        <f t="shared" si="392"/>
        <v>0</v>
      </c>
      <c r="BT303" s="33">
        <f>Gen_Cons_Horario!B3209</f>
        <v>0</v>
      </c>
      <c r="BU303" s="35">
        <f t="shared" si="367"/>
        <v>0</v>
      </c>
      <c r="BV303" s="116">
        <f>IF(AND(BU303&gt;0,BU303*$B$4+CB302&lt;=$B$2*'SFV+BESS'!$I$9,BU303&lt;'SFV+BESS'!$I$7), BU303*$B$4, IF(AND(BU303&gt;0,BU303*$B$4+CB302&gt;$B$2*'SFV+BESS'!$I$9,BU303*$B$4&lt;'SFV+BESS'!$I$7),$B$2*'SFV+BESS'!$I$9-CB302,IF(AND(BU303&gt;0,BU303*$B$4+CB302&gt;$B$2*'SFV+BESS'!$I$9,BU303*$B$4&gt;'SFV+BESS'!$I$7,CB302&lt;$B$2*'SFV+BESS'!$I$9),$B$2*'SFV+BESS'!$I$9-CB302,IF(AND(BU303&gt;0,BU303*$B$4+CB302&lt;=$B$2*'SFV+BESS'!$I$9,BU303&gt;'SFV+BESS'!$I$7),'SFV+BESS'!$I$7,0))))</f>
        <v>0</v>
      </c>
      <c r="BW303" s="27">
        <f>IF(AND(BU303&lt;0,CB302+BU303/$B$5&gt;$H$2,-BU303/'Carga-Descarga Año'!$B$5&lt;'SFV+BESS'!$I$7),BU303/$B$5,IF(AND(BU303&lt;0,CB302+BU303/$B$5&gt;$H$2,-BU303/'Carga-Descarga Año'!$B$5&gt;'SFV+BESS'!$I$7),-'SFV+BESS'!$I$7,IF(AND(BU303&lt;0,CB302+BU303/$B$5&lt;$H$2),-MIN('SFV+BESS'!$I$7,CB302-$H$2),0)))</f>
        <v>0</v>
      </c>
      <c r="BX303" s="33"/>
      <c r="BY303" s="33">
        <f t="shared" si="375"/>
        <v>0</v>
      </c>
      <c r="BZ303" s="27">
        <f t="shared" si="339"/>
        <v>0</v>
      </c>
      <c r="CA303" s="27">
        <f t="shared" si="340"/>
        <v>0</v>
      </c>
      <c r="CB303" s="28">
        <f>IF((CB302+BV303+BW303)&gt;=$B$2*'SFV+BESS'!$I$9, $B$2*'SFV+BESS'!$I$9, (CB302+BV303+BW303))</f>
        <v>173.61249999999998</v>
      </c>
      <c r="CC303" s="110">
        <f t="shared" si="341"/>
        <v>0</v>
      </c>
      <c r="CH303" s="251"/>
      <c r="CI303" s="48">
        <v>12.25</v>
      </c>
      <c r="CJ303" s="33">
        <f t="shared" si="393"/>
        <v>0</v>
      </c>
      <c r="CK303" s="33">
        <f>Gen_Cons_Horario!B3953</f>
        <v>0</v>
      </c>
      <c r="CL303" s="35">
        <f t="shared" si="368"/>
        <v>0</v>
      </c>
      <c r="CM303" s="116">
        <f>IF(AND(CL303&gt;0,CL303*$B$4+CS302&lt;=$B$2*'SFV+BESS'!$I$9,CL303&lt;'SFV+BESS'!$I$7), CL303*$B$4, IF(AND(CL303&gt;0,CL303*$B$4+CS302&gt;$B$2*'SFV+BESS'!$I$9,CL303*$B$4&lt;'SFV+BESS'!$I$7),$B$2*'SFV+BESS'!$I$9-CS302,IF(AND(CL303&gt;0,CL303*$B$4+CS302&gt;$B$2*'SFV+BESS'!$I$9,CL303*$B$4&gt;'SFV+BESS'!$I$7,CS302&lt;$B$2*'SFV+BESS'!$I$9),$B$2*'SFV+BESS'!$I$9-CS302,IF(AND(CL303&gt;0,CL303*$B$4+CS302&lt;=$B$2*'SFV+BESS'!$I$9,CL303&gt;'SFV+BESS'!$I$7),'SFV+BESS'!$I$7,0))))</f>
        <v>0</v>
      </c>
      <c r="CN303" s="27">
        <f>IF(AND(CL303&lt;0,CS302+CL303/$B$5&gt;$H$2,-CL303/'Carga-Descarga Año'!$B$5&lt;'SFV+BESS'!$I$7),CL303/$B$5,IF(AND(CL303&lt;0,CS302+CL303/$B$5&gt;$H$2,-CL303/'Carga-Descarga Año'!$B$5&gt;'SFV+BESS'!$I$7),-'SFV+BESS'!$I$7,IF(AND(CL303&lt;0,CS302+CL303/$B$5&lt;$H$2),-MIN('SFV+BESS'!$I$7,CS302-$H$2),0)))</f>
        <v>0</v>
      </c>
      <c r="CO303" s="33"/>
      <c r="CP303" s="33">
        <f t="shared" si="376"/>
        <v>0</v>
      </c>
      <c r="CQ303" s="27">
        <f t="shared" si="342"/>
        <v>0</v>
      </c>
      <c r="CR303" s="27">
        <f t="shared" si="377"/>
        <v>0</v>
      </c>
      <c r="CS303" s="28">
        <f>IF((CS302+CM303+CN303)&gt;=$B$2*'SFV+BESS'!$I$9, $B$2*'SFV+BESS'!$I$9, (CS302+CM303+CN303))</f>
        <v>173.61249999999998</v>
      </c>
      <c r="CT303" s="110">
        <f t="shared" si="343"/>
        <v>0</v>
      </c>
      <c r="CY303" s="251"/>
      <c r="CZ303" s="48">
        <v>12.25</v>
      </c>
      <c r="DA303" s="33">
        <f t="shared" si="394"/>
        <v>0</v>
      </c>
      <c r="DB303" s="33">
        <f>Gen_Cons_Horario!B4673</f>
        <v>0</v>
      </c>
      <c r="DC303" s="35">
        <f t="shared" si="359"/>
        <v>0</v>
      </c>
      <c r="DD303" s="116">
        <f>IF(AND(DC303&gt;0,DC303*$B$4+DJ302&lt;=$B$2*'SFV+BESS'!$I$9,DC303&lt;'SFV+BESS'!$I$7), DC303*$B$4, IF(AND(DC303&gt;0,DC303*$B$4+DJ302&gt;$B$2*'SFV+BESS'!$I$9,DC303*$B$4&lt;'SFV+BESS'!$I$7),$B$2*'SFV+BESS'!$I$9-DJ302,IF(AND(DC303&gt;0,DC303*$B$4+DJ302&gt;$B$2*'SFV+BESS'!$I$9,DC303*$B$4&gt;'SFV+BESS'!$I$7,DJ302&lt;$B$2*'SFV+BESS'!$I$9),$B$2*'SFV+BESS'!$I$9-DJ302,IF(AND(DC303&gt;0,DC303*$B$4+DJ302&lt;=$B$2*'SFV+BESS'!$I$9,DC303&gt;'SFV+BESS'!$I$7),'SFV+BESS'!$I$7,0))))</f>
        <v>0</v>
      </c>
      <c r="DE303" s="27">
        <f>IF(AND(DC303&lt;0,DJ302+DC303/$B$5&gt;$H$2,-DC303/'Carga-Descarga Año'!$B$5&lt;'SFV+BESS'!$I$7),DC303/$B$5,IF(AND(DC303&lt;0,DJ302+DC303/$B$5&gt;$H$2,-DC303/'Carga-Descarga Año'!$B$5&gt;'SFV+BESS'!$I$7),-'SFV+BESS'!$I$7,IF(AND(DC303&lt;0,DJ302+DC303/$B$5&lt;$H$2),-MIN('SFV+BESS'!$I$7,DJ302-$H$2),0)))</f>
        <v>0</v>
      </c>
      <c r="DF303" s="33"/>
      <c r="DG303" s="33">
        <f t="shared" si="378"/>
        <v>0</v>
      </c>
      <c r="DH303" s="27">
        <f t="shared" si="344"/>
        <v>0</v>
      </c>
      <c r="DI303" s="27">
        <f t="shared" si="345"/>
        <v>0</v>
      </c>
      <c r="DJ303" s="28">
        <f>IF((DJ302+DD303+DE303)&gt;=$B$2*'SFV+BESS'!$I$9, $B$2*'SFV+BESS'!$I$9, (DJ302+DD303+DE303))</f>
        <v>173.61249999999998</v>
      </c>
      <c r="DK303" s="110">
        <f t="shared" si="346"/>
        <v>0</v>
      </c>
      <c r="DP303" s="251"/>
      <c r="DQ303" s="48">
        <v>12.25</v>
      </c>
      <c r="DR303" s="33">
        <f t="shared" si="395"/>
        <v>0</v>
      </c>
      <c r="DS303" s="33">
        <f>Gen_Cons_Horario!B5417</f>
        <v>0</v>
      </c>
      <c r="DT303" s="35">
        <f t="shared" si="360"/>
        <v>0</v>
      </c>
      <c r="DU303" s="116">
        <f>IF(AND(DT303&gt;0,DT303*$B$4+EA302&lt;=$B$2*'SFV+BESS'!$I$9,DT303&lt;'SFV+BESS'!$I$7), DT303*$B$4, IF(AND(DT303&gt;0,DT303*$B$4+EA302&gt;$B$2*'SFV+BESS'!$I$9,DT303*$B$4&lt;'SFV+BESS'!$I$7),$B$2*'SFV+BESS'!$I$9-EA302,IF(AND(DT303&gt;0,DT303*$B$4+EA302&gt;$B$2*'SFV+BESS'!$I$9,DT303*$B$4&gt;'SFV+BESS'!$I$7,EA302&lt;$B$2*'SFV+BESS'!$I$9),$B$2*'SFV+BESS'!$I$9-EA302,IF(AND(DT303&gt;0,DT303*$B$4+EA302&lt;=$B$2*'SFV+BESS'!$I$9,DT303&gt;'SFV+BESS'!$I$7),'SFV+BESS'!$I$7,0))))</f>
        <v>0</v>
      </c>
      <c r="DV303" s="27">
        <f>IF(AND(DT303&lt;0,EA302+DT303/$B$5&gt;$H$2,-DT303/'Carga-Descarga Año'!$B$5&lt;'SFV+BESS'!$I$7),DT303/$B$5,IF(AND(DT303&lt;0,EA302+DT303/$B$5&gt;$H$2,-DT303/'Carga-Descarga Año'!$B$5&gt;'SFV+BESS'!$I$7),-'SFV+BESS'!$I$7,IF(AND(DT303&lt;0,EA302+DT303/$B$5&lt;$H$2),-MIN('SFV+BESS'!$I$7,EA302-$H$2),0)))</f>
        <v>0</v>
      </c>
      <c r="DW303" s="33"/>
      <c r="DX303" s="33">
        <f t="shared" si="379"/>
        <v>0</v>
      </c>
      <c r="DY303" s="27">
        <f t="shared" si="347"/>
        <v>0</v>
      </c>
      <c r="DZ303" s="27">
        <f t="shared" si="380"/>
        <v>0</v>
      </c>
      <c r="EA303" s="28">
        <f>IF((EA302+DU303+DV303)&gt;=$B$2*'SFV+BESS'!$I$9, $B$2*'SFV+BESS'!$I$9, (EA302+DU303+DV303))</f>
        <v>173.61249999999998</v>
      </c>
      <c r="EB303" s="110">
        <f t="shared" si="348"/>
        <v>0</v>
      </c>
      <c r="EG303" s="251"/>
      <c r="EH303" s="48">
        <v>12.25</v>
      </c>
      <c r="EI303" s="33">
        <f t="shared" si="396"/>
        <v>0</v>
      </c>
      <c r="EJ303" s="33">
        <f>Gen_Cons_Horario!B6161</f>
        <v>0</v>
      </c>
      <c r="EK303" s="35">
        <f t="shared" si="361"/>
        <v>0</v>
      </c>
      <c r="EL303" s="116">
        <f>IF(AND(EK303&gt;0,EK303*$B$4+ER302&lt;=$B$2*'SFV+BESS'!$I$9,EK303&lt;'SFV+BESS'!$I$7), EK303*$B$4, IF(AND(EK303&gt;0,EK303*$B$4+ER302&gt;$B$2*'SFV+BESS'!$I$9,EK303*$B$4&lt;'SFV+BESS'!$I$7),$B$2*'SFV+BESS'!$I$9-ER302,IF(AND(EK303&gt;0,EK303*$B$4+ER302&gt;$B$2*'SFV+BESS'!$I$9,EK303*$B$4&gt;'SFV+BESS'!$I$7,ER302&lt;$B$2*'SFV+BESS'!$I$9),$B$2*'SFV+BESS'!$I$9-ER302,IF(AND(EK303&gt;0,EK303*$B$4+ER302&lt;=$B$2*'SFV+BESS'!$I$9,EK303&gt;'SFV+BESS'!$I$7),'SFV+BESS'!$I$7,0))))</f>
        <v>0</v>
      </c>
      <c r="EM303" s="27">
        <f>IF(AND(EK303&lt;0,ER302+EK303/$B$5&gt;$H$2,-EK303/'Carga-Descarga Año'!$B$5&lt;'SFV+BESS'!$I$7),EK303/$B$5,IF(AND(EK303&lt;0,ER302+EK303/$B$5&gt;$H$2,-EK303/'Carga-Descarga Año'!$B$5&gt;'SFV+BESS'!$I$7),-'SFV+BESS'!$I$7,IF(AND(EK303&lt;0,ER302+EK303/$B$5&lt;$H$2),-MIN('SFV+BESS'!$I$7,ER302-$H$2),0)))</f>
        <v>0</v>
      </c>
      <c r="EN303" s="33"/>
      <c r="EO303" s="33">
        <f t="shared" si="381"/>
        <v>0</v>
      </c>
      <c r="EP303" s="27">
        <f t="shared" si="349"/>
        <v>0</v>
      </c>
      <c r="EQ303" s="27">
        <f t="shared" si="382"/>
        <v>0</v>
      </c>
      <c r="ER303" s="28">
        <f>IF((ER302+EL303+EM303)&gt;=$B$2*'SFV+BESS'!$I$9, $B$2*'SFV+BESS'!$I$9, (ER302+EL303+EM303))</f>
        <v>173.61249999999998</v>
      </c>
      <c r="ES303" s="110">
        <f t="shared" si="350"/>
        <v>0</v>
      </c>
      <c r="EX303" s="251"/>
      <c r="EY303" s="48">
        <v>12.25</v>
      </c>
      <c r="EZ303" s="33">
        <f t="shared" si="397"/>
        <v>0</v>
      </c>
      <c r="FA303" s="33">
        <f>Gen_Cons_Horario!B6881</f>
        <v>0</v>
      </c>
      <c r="FB303" s="35">
        <f t="shared" si="362"/>
        <v>0</v>
      </c>
      <c r="FC303" s="116">
        <f>IF(AND(FB303&gt;0,FB303*$B$4+FI302&lt;=$B$2*'SFV+BESS'!$I$9,FB303&lt;'SFV+BESS'!$I$7), FB303*$B$4, IF(AND(FB303&gt;0,FB303*$B$4+FI302&gt;$B$2*'SFV+BESS'!$I$9,FB303*$B$4&lt;'SFV+BESS'!$I$7),$B$2*'SFV+BESS'!$I$9-FI302,IF(AND(FB303&gt;0,FB303*$B$4+FI302&gt;$B$2*'SFV+BESS'!$I$9,FB303*$B$4&gt;'SFV+BESS'!$I$7,FI302&lt;$B$2*'SFV+BESS'!$I$9),$B$2*'SFV+BESS'!$I$9-FI302,IF(AND(FB303&gt;0,FB303*$B$4+FI302&lt;=$B$2*'SFV+BESS'!$I$9,FB303&gt;'SFV+BESS'!$I$7),'SFV+BESS'!$I$7,0))))</f>
        <v>0</v>
      </c>
      <c r="FD303" s="27">
        <f>IF(AND(FB303&lt;0,FI302+FB303/$B$5&gt;$H$2,-FB303/'Carga-Descarga Año'!$B$5&lt;'SFV+BESS'!$I$7),FB303/$B$5,IF(AND(FB303&lt;0,FI302+FB303/$B$5&gt;$H$2,-FB303/'Carga-Descarga Año'!$B$5&gt;'SFV+BESS'!$I$7),-'SFV+BESS'!$I$7,IF(AND(FB303&lt;0,FI302+FB303/$B$5&lt;$H$2),-MIN('SFV+BESS'!$I$7,FI302-$H$2),0)))</f>
        <v>0</v>
      </c>
      <c r="FE303" s="33"/>
      <c r="FF303" s="33">
        <f t="shared" si="383"/>
        <v>0</v>
      </c>
      <c r="FG303" s="27">
        <f t="shared" si="351"/>
        <v>0</v>
      </c>
      <c r="FH303" s="27">
        <f t="shared" si="384"/>
        <v>0</v>
      </c>
      <c r="FI303" s="28">
        <f>IF((FI302+FC303+FD303)&gt;=$B$2*'SFV+BESS'!$I$9, $B$2*'SFV+BESS'!$I$9, (FI302+FC303+FD303))</f>
        <v>173.61249999999998</v>
      </c>
      <c r="FJ303" s="110">
        <f t="shared" si="352"/>
        <v>0</v>
      </c>
      <c r="FO303" s="251"/>
      <c r="FP303" s="48">
        <v>12.25</v>
      </c>
      <c r="FQ303" s="33">
        <f t="shared" si="398"/>
        <v>1.7899719636822458</v>
      </c>
      <c r="FR303" s="33">
        <f>Gen_Cons_Horario!B7625</f>
        <v>0</v>
      </c>
      <c r="FS303" s="35">
        <f t="shared" si="363"/>
        <v>1.7899719636822458</v>
      </c>
      <c r="FT303" s="116">
        <f>IF(AND(FS303&gt;0,FS303*$B$4+FZ302&lt;=$B$2*'SFV+BESS'!$I$9,FS303&lt;'SFV+BESS'!$I$7), FS303*$B$4, IF(AND(FS303&gt;0,FS303*$B$4+FZ302&gt;$B$2*'SFV+BESS'!$I$9,FS303*$B$4&lt;'SFV+BESS'!$I$7),$B$2*'SFV+BESS'!$I$9-FZ302,IF(AND(FS303&gt;0,FS303*$B$4+FZ302&gt;$B$2*'SFV+BESS'!$I$9,FS303*$B$4&gt;'SFV+BESS'!$I$7,FZ302&lt;$B$2*'SFV+BESS'!$I$9),$B$2*'SFV+BESS'!$I$9-FZ302,IF(AND(FS303&gt;0,FS303*$B$4+FZ302&lt;=$B$2*'SFV+BESS'!$I$9,FS303&gt;'SFV+BESS'!$I$7),'SFV+BESS'!$I$7,0))))</f>
        <v>0</v>
      </c>
      <c r="FU303" s="27">
        <f>IF(AND(FS303&lt;0,FZ302+FS303/$B$5&gt;$H$2,-FS303/'Carga-Descarga Año'!$B$5&lt;'SFV+BESS'!$I$7),FS303/$B$5,IF(AND(FS303&lt;0,FZ302+FS303/$B$5&gt;$H$2,-FS303/'Carga-Descarga Año'!$B$5&gt;'SFV+BESS'!$I$7),-'SFV+BESS'!$I$7,IF(AND(FS303&lt;0,FZ302+FS303/$B$5&lt;$H$2),-MIN('SFV+BESS'!$I$7,FZ302-$H$2),0)))</f>
        <v>0</v>
      </c>
      <c r="FV303" s="33"/>
      <c r="FW303" s="33">
        <f t="shared" si="385"/>
        <v>0</v>
      </c>
      <c r="FX303" s="27">
        <f t="shared" si="353"/>
        <v>0</v>
      </c>
      <c r="FY303" s="27">
        <f t="shared" si="386"/>
        <v>0</v>
      </c>
      <c r="FZ303" s="28">
        <f>IF((FZ302+FT303+FU303)&gt;=$B$2*'SFV+BESS'!$I$9, $B$2*'SFV+BESS'!$I$9, (FZ302+FT303+FU303))</f>
        <v>173.61249999999998</v>
      </c>
      <c r="GA303" s="110">
        <f t="shared" si="354"/>
        <v>1.7899719636822458</v>
      </c>
      <c r="GF303" s="251"/>
      <c r="GG303" s="48">
        <v>12.25</v>
      </c>
      <c r="GH303" s="33">
        <f t="shared" si="399"/>
        <v>3.3744743042418284</v>
      </c>
      <c r="GI303" s="33">
        <f>Gen_Cons_Horario!B8345</f>
        <v>0</v>
      </c>
      <c r="GJ303" s="35">
        <f t="shared" si="369"/>
        <v>3.3744743042418284</v>
      </c>
      <c r="GK303" s="116">
        <f>IF(AND(GJ303&gt;0,GJ303*$B$4+GQ302&lt;=$B$2*'SFV+BESS'!$I$9,GJ303&lt;'SFV+BESS'!$I$7), GJ303*$B$4, IF(AND(GJ303&gt;0,GJ303*$B$4+GQ302&gt;$B$2*'SFV+BESS'!$I$9,GJ303*$B$4&lt;'SFV+BESS'!$I$7),$B$2*'SFV+BESS'!$I$9-GQ302,IF(AND(GJ303&gt;0,GJ303*$B$4+GQ302&gt;$B$2*'SFV+BESS'!$I$9,GJ303*$B$4&gt;'SFV+BESS'!$I$7,GQ302&lt;$B$2*'SFV+BESS'!$I$9),$B$2*'SFV+BESS'!$I$9-GQ302,IF(AND(GJ303&gt;0,GJ303*$B$4+GQ302&lt;=$B$2*'SFV+BESS'!$I$9,GJ303&gt;'SFV+BESS'!$I$7),'SFV+BESS'!$I$7,0))))</f>
        <v>0</v>
      </c>
      <c r="GL303" s="27">
        <f>IF(AND(GJ303&lt;0,GQ302+GJ303/$B$5&gt;$H$2,-GJ303/'Carga-Descarga Año'!$B$5&lt;'SFV+BESS'!$I$7),GJ303/$B$5,IF(AND(GJ303&lt;0,GQ302+GJ303/$B$5&gt;$H$2,-GJ303/'Carga-Descarga Año'!$B$5&gt;'SFV+BESS'!$I$7),-'SFV+BESS'!$I$7,IF(AND(GJ303&lt;0,GQ302+GJ303/$B$5&lt;$H$2),-MIN('SFV+BESS'!$I$7,GQ302-$H$2),0)))</f>
        <v>0</v>
      </c>
      <c r="GM303" s="33"/>
      <c r="GN303" s="33">
        <f t="shared" si="387"/>
        <v>0</v>
      </c>
      <c r="GO303" s="27">
        <f t="shared" si="355"/>
        <v>0</v>
      </c>
      <c r="GP303" s="27">
        <f t="shared" si="388"/>
        <v>0</v>
      </c>
      <c r="GQ303" s="28">
        <f>IF((GQ302+GK303+GL303)&gt;=$B$2*'SFV+BESS'!$I$9, $B$2*'SFV+BESS'!$I$9, (GQ302+GK303+GL303))</f>
        <v>173.61249999999998</v>
      </c>
      <c r="GR303" s="110">
        <f t="shared" si="356"/>
        <v>3.3744743042418284</v>
      </c>
    </row>
    <row r="304" spans="1:200">
      <c r="A304" s="249"/>
      <c r="B304" s="48">
        <v>12.2916666666667</v>
      </c>
      <c r="C304" s="38">
        <f t="shared" si="370"/>
        <v>31.909413679744592</v>
      </c>
      <c r="D304" s="2">
        <f>Gen_Cons_Horario!B330</f>
        <v>0</v>
      </c>
      <c r="E304" s="140">
        <f t="shared" si="328"/>
        <v>31.909413679744592</v>
      </c>
      <c r="F304" s="116">
        <f>IF(AND(E304&gt;0,E304*$B$4+L303&lt;=$B$2*'SFV+BESS'!$I$9,E304&lt;'SFV+BESS'!$I$7), E304*$B$4, IF(AND(E304&gt;0,E304*$B$4+L303&gt;$B$2*'SFV+BESS'!$I$9,E304*$B$4&lt;'SFV+BESS'!$I$7),$B$2*'SFV+BESS'!$I$9-L303,IF(AND(E304&gt;0,E304*$B$4+L303&gt;$B$2*'SFV+BESS'!$I$9,E304*$B$4&gt;'SFV+BESS'!$I$7,L303&lt;$B$2*'SFV+BESS'!$I$9),$B$2*'SFV+BESS'!$I$9-L303,IF(AND(E304&gt;0,E304*$B$4+L303&lt;=$B$2*'SFV+BESS'!$I$9,E304&gt;'SFV+BESS'!$I$7),'SFV+BESS'!$I$7,0))))</f>
        <v>0</v>
      </c>
      <c r="G304" s="27">
        <f>IF(AND(E304&lt;0,L303+E304/$B$5&gt;$H$2,-E304/'Carga-Descarga Año'!$B$5&lt;'SFV+BESS'!$I$7),E304/$B$5,IF(AND(E304&lt;0,L303+E304/$B$5&gt;$H$2,-E304/'Carga-Descarga Año'!$B$5&gt;'SFV+BESS'!$I$7),-'SFV+BESS'!$I$7,IF(AND(E304&lt;0,L303+E304/$B$5&lt;$H$2),-MIN('SFV+BESS'!$I$7,L303-$H$2),0)))</f>
        <v>0</v>
      </c>
      <c r="I304" s="38">
        <f t="shared" si="329"/>
        <v>0</v>
      </c>
      <c r="J304" s="27">
        <f t="shared" si="331"/>
        <v>0</v>
      </c>
      <c r="K304" s="27">
        <f t="shared" si="330"/>
        <v>0</v>
      </c>
      <c r="L304" s="28">
        <f>IF((L303+F304+G304)&gt;=$B$2*'SFV+BESS'!$I$9, $B$2*'SFV+BESS'!$I$9, (L303+F304+G304))</f>
        <v>173.61249999999998</v>
      </c>
      <c r="M304" s="110">
        <f t="shared" si="332"/>
        <v>31.909413679744592</v>
      </c>
      <c r="R304" s="251"/>
      <c r="S304" s="48">
        <v>12.2916666666667</v>
      </c>
      <c r="T304" s="2">
        <f t="shared" si="389"/>
        <v>11.29025511961377</v>
      </c>
      <c r="U304" s="2">
        <f>Gen_Cons_Horario!B1074</f>
        <v>0</v>
      </c>
      <c r="V304" s="35">
        <f t="shared" si="364"/>
        <v>11.29025511961377</v>
      </c>
      <c r="W304" s="116">
        <f>IF(AND(V304&gt;0,V304*$B$4+AC303&lt;=$B$2*'SFV+BESS'!$I$9,V304&lt;'SFV+BESS'!$I$7), V304*$B$4, IF(AND(V304&gt;0,V304*$B$4+AC303&gt;$B$2*'SFV+BESS'!$I$9,V304*$B$4&lt;'SFV+BESS'!$I$7),$B$2*'SFV+BESS'!$I$9-AC303,IF(AND(V304&gt;0,V304*$B$4+AC303&gt;$B$2*'SFV+BESS'!$I$9,V304*$B$4&gt;'SFV+BESS'!$I$7,AC303&lt;$B$2*'SFV+BESS'!$I$9),$B$2*'SFV+BESS'!$I$9-AC303,IF(AND(V304&gt;0,V304*$B$4+AC303&lt;=$B$2*'SFV+BESS'!$I$9,V304&gt;'SFV+BESS'!$I$7),'SFV+BESS'!$I$7,0))))</f>
        <v>0</v>
      </c>
      <c r="X304" s="27">
        <f>IF(AND(V304&lt;0,AC303+V304/$B$5&gt;$H$2,-V304/'Carga-Descarga Año'!$B$5&lt;'SFV+BESS'!$I$7),V304/$B$5,IF(AND(V304&lt;0,AC303+V304/$B$5&gt;$H$2,-V304/'Carga-Descarga Año'!$B$5&gt;'SFV+BESS'!$I$7),-'SFV+BESS'!$I$7,IF(AND(V304&lt;0,AC303+V304/$B$5&lt;$H$2),-MIN('SFV+BESS'!$I$7,AC303-$H$2),0)))</f>
        <v>0</v>
      </c>
      <c r="Z304" s="33">
        <f t="shared" si="358"/>
        <v>0</v>
      </c>
      <c r="AA304" s="27">
        <f t="shared" si="333"/>
        <v>0</v>
      </c>
      <c r="AB304" s="27">
        <f t="shared" si="357"/>
        <v>0</v>
      </c>
      <c r="AC304" s="28">
        <f>IF((AC303+W304+X304)&gt;=$B$2*'SFV+BESS'!$I$9, $B$2*'SFV+BESS'!$I$9, (AC303+W304+X304))</f>
        <v>173.61249999999998</v>
      </c>
      <c r="AD304" s="110">
        <f t="shared" si="334"/>
        <v>11.29025511961377</v>
      </c>
      <c r="AI304" s="251"/>
      <c r="AJ304" s="48">
        <v>12.2916666666667</v>
      </c>
      <c r="AK304" s="52">
        <f t="shared" si="390"/>
        <v>0</v>
      </c>
      <c r="AL304" s="33">
        <f>Gen_Cons_Horario!B1746</f>
        <v>0</v>
      </c>
      <c r="AM304" s="35">
        <f t="shared" si="365"/>
        <v>0</v>
      </c>
      <c r="AN304" s="116">
        <f>IF(AND(AM304&gt;0,AM304*$B$4+AT303&lt;=$B$2*'SFV+BESS'!$I$9,AM304&lt;'SFV+BESS'!$I$7), AM304*$B$4, IF(AND(AM304&gt;0,AM304*$B$4+AT303&gt;$B$2*'SFV+BESS'!$I$9,AM304*$B$4&lt;'SFV+BESS'!$I$7),$B$2*'SFV+BESS'!$I$9-AT303,IF(AND(AM304&gt;0,AM304*$B$4+AT303&gt;$B$2*'SFV+BESS'!$I$9,AM304*$B$4&gt;'SFV+BESS'!$I$7,AT303&lt;$B$2*'SFV+BESS'!$I$9),$B$2*'SFV+BESS'!$I$9-AT303,IF(AND(AM304&gt;0,AM304*$B$4+AT303&lt;=$B$2*'SFV+BESS'!$I$9,AM304&gt;'SFV+BESS'!$I$7),'SFV+BESS'!$I$7,0))))</f>
        <v>0</v>
      </c>
      <c r="AO304" s="27">
        <f>IF(AND(AM304&lt;0,AT303+AM304/$B$5&gt;$H$2,-AM304/'Carga-Descarga Año'!$B$5&lt;'SFV+BESS'!$I$7),AM304/$B$5,IF(AND(AM304&lt;0,AT303+AM304/$B$5&gt;$H$2,-AM304/'Carga-Descarga Año'!$B$5&gt;'SFV+BESS'!$I$7),-'SFV+BESS'!$I$7,IF(AND(AM304&lt;0,AT303+AM304/$B$5&lt;$H$2),-MIN('SFV+BESS'!$I$7,AT303-$H$2),0)))</f>
        <v>0</v>
      </c>
      <c r="AP304" s="33"/>
      <c r="AQ304" s="33">
        <f t="shared" si="371"/>
        <v>0</v>
      </c>
      <c r="AR304" s="27">
        <f t="shared" si="335"/>
        <v>0</v>
      </c>
      <c r="AS304" s="27">
        <f t="shared" si="372"/>
        <v>0</v>
      </c>
      <c r="AT304" s="28">
        <f>IF((AT303+AN304+AO304)&gt;=$B$2*'SFV+BESS'!$I$9, $B$2*'SFV+BESS'!$I$9, (AT303+AN304+AO304))</f>
        <v>117.58586912688325</v>
      </c>
      <c r="AU304" s="110">
        <f t="shared" si="336"/>
        <v>0</v>
      </c>
      <c r="AZ304" s="251"/>
      <c r="BA304" s="48">
        <v>12.2916666666667</v>
      </c>
      <c r="BB304" s="33">
        <f t="shared" si="391"/>
        <v>0</v>
      </c>
      <c r="BC304" s="33">
        <f>Gen_Cons_Horario!B2490</f>
        <v>0</v>
      </c>
      <c r="BD304" s="35">
        <f t="shared" si="366"/>
        <v>0</v>
      </c>
      <c r="BE304" s="116">
        <f>IF(AND(BD304&gt;0,BD304*$B$4+BK303&lt;=$B$2*'SFV+BESS'!$I$9,BD304&lt;'SFV+BESS'!$I$7), BD304*$B$4, IF(AND(BD304&gt;0,BD304*$B$4+BK303&gt;$B$2*'SFV+BESS'!$I$9,BD304*$B$4&lt;'SFV+BESS'!$I$7),$B$2*'SFV+BESS'!$I$9-BK303,IF(AND(BD304&gt;0,BD304*$B$4+BK303&gt;$B$2*'SFV+BESS'!$I$9,BD304*$B$4&gt;'SFV+BESS'!$I$7,BK303&lt;$B$2*'SFV+BESS'!$I$9),$B$2*'SFV+BESS'!$I$9-BK303,IF(AND(BD304&gt;0,BD304*$B$4+BK303&lt;=$B$2*'SFV+BESS'!$I$9,BD304&gt;'SFV+BESS'!$I$7),'SFV+BESS'!$I$7,0))))</f>
        <v>0</v>
      </c>
      <c r="BF304" s="27">
        <f>IF(AND(BD304&lt;0,BK303+BD304/$B$5&gt;$H$2,-BD304/'Carga-Descarga Año'!$B$5&lt;'SFV+BESS'!$I$7),BD304/$B$5,IF(AND(BD304&lt;0,BK303+BD304/$B$5&gt;$H$2,-BD304/'Carga-Descarga Año'!$B$5&gt;'SFV+BESS'!$I$7),-'SFV+BESS'!$I$7,IF(AND(BD304&lt;0,BK303+BD304/$B$5&lt;$H$2),-MIN('SFV+BESS'!$I$7,BK303-$H$2),0)))</f>
        <v>0</v>
      </c>
      <c r="BG304" s="33"/>
      <c r="BH304" s="33">
        <f t="shared" si="373"/>
        <v>0</v>
      </c>
      <c r="BI304" s="27">
        <f t="shared" si="337"/>
        <v>0</v>
      </c>
      <c r="BJ304" s="27">
        <f t="shared" si="374"/>
        <v>0</v>
      </c>
      <c r="BK304" s="28">
        <f>IF((BK303+BE304+BF304)&gt;=$B$2*'SFV+BESS'!$I$9, $B$2*'SFV+BESS'!$I$9, (BK303+BE304+BF304))</f>
        <v>173.61249999999998</v>
      </c>
      <c r="BL304" s="110">
        <f t="shared" si="338"/>
        <v>0</v>
      </c>
      <c r="BQ304" s="251"/>
      <c r="BR304" s="48">
        <v>12.2916666666667</v>
      </c>
      <c r="BS304" s="33">
        <f t="shared" si="392"/>
        <v>0</v>
      </c>
      <c r="BT304" s="33">
        <f>Gen_Cons_Horario!B3210</f>
        <v>0</v>
      </c>
      <c r="BU304" s="35">
        <f t="shared" si="367"/>
        <v>0</v>
      </c>
      <c r="BV304" s="116">
        <f>IF(AND(BU304&gt;0,BU304*$B$4+CB303&lt;=$B$2*'SFV+BESS'!$I$9,BU304&lt;'SFV+BESS'!$I$7), BU304*$B$4, IF(AND(BU304&gt;0,BU304*$B$4+CB303&gt;$B$2*'SFV+BESS'!$I$9,BU304*$B$4&lt;'SFV+BESS'!$I$7),$B$2*'SFV+BESS'!$I$9-CB303,IF(AND(BU304&gt;0,BU304*$B$4+CB303&gt;$B$2*'SFV+BESS'!$I$9,BU304*$B$4&gt;'SFV+BESS'!$I$7,CB303&lt;$B$2*'SFV+BESS'!$I$9),$B$2*'SFV+BESS'!$I$9-CB303,IF(AND(BU304&gt;0,BU304*$B$4+CB303&lt;=$B$2*'SFV+BESS'!$I$9,BU304&gt;'SFV+BESS'!$I$7),'SFV+BESS'!$I$7,0))))</f>
        <v>0</v>
      </c>
      <c r="BW304" s="27">
        <f>IF(AND(BU304&lt;0,CB303+BU304/$B$5&gt;$H$2,-BU304/'Carga-Descarga Año'!$B$5&lt;'SFV+BESS'!$I$7),BU304/$B$5,IF(AND(BU304&lt;0,CB303+BU304/$B$5&gt;$H$2,-BU304/'Carga-Descarga Año'!$B$5&gt;'SFV+BESS'!$I$7),-'SFV+BESS'!$I$7,IF(AND(BU304&lt;0,CB303+BU304/$B$5&lt;$H$2),-MIN('SFV+BESS'!$I$7,CB303-$H$2),0)))</f>
        <v>0</v>
      </c>
      <c r="BX304" s="33"/>
      <c r="BY304" s="33">
        <f t="shared" si="375"/>
        <v>0</v>
      </c>
      <c r="BZ304" s="27">
        <f t="shared" si="339"/>
        <v>0</v>
      </c>
      <c r="CA304" s="27">
        <f t="shared" si="340"/>
        <v>0</v>
      </c>
      <c r="CB304" s="28">
        <f>IF((CB303+BV304+BW304)&gt;=$B$2*'SFV+BESS'!$I$9, $B$2*'SFV+BESS'!$I$9, (CB303+BV304+BW304))</f>
        <v>173.61249999999998</v>
      </c>
      <c r="CC304" s="110">
        <f t="shared" si="341"/>
        <v>0</v>
      </c>
      <c r="CH304" s="251"/>
      <c r="CI304" s="48">
        <v>12.2916666666667</v>
      </c>
      <c r="CJ304" s="33">
        <f t="shared" si="393"/>
        <v>0</v>
      </c>
      <c r="CK304" s="33">
        <f>Gen_Cons_Horario!B3954</f>
        <v>0</v>
      </c>
      <c r="CL304" s="35">
        <f t="shared" si="368"/>
        <v>0</v>
      </c>
      <c r="CM304" s="116">
        <f>IF(AND(CL304&gt;0,CL304*$B$4+CS303&lt;=$B$2*'SFV+BESS'!$I$9,CL304&lt;'SFV+BESS'!$I$7), CL304*$B$4, IF(AND(CL304&gt;0,CL304*$B$4+CS303&gt;$B$2*'SFV+BESS'!$I$9,CL304*$B$4&lt;'SFV+BESS'!$I$7),$B$2*'SFV+BESS'!$I$9-CS303,IF(AND(CL304&gt;0,CL304*$B$4+CS303&gt;$B$2*'SFV+BESS'!$I$9,CL304*$B$4&gt;'SFV+BESS'!$I$7,CS303&lt;$B$2*'SFV+BESS'!$I$9),$B$2*'SFV+BESS'!$I$9-CS303,IF(AND(CL304&gt;0,CL304*$B$4+CS303&lt;=$B$2*'SFV+BESS'!$I$9,CL304&gt;'SFV+BESS'!$I$7),'SFV+BESS'!$I$7,0))))</f>
        <v>0</v>
      </c>
      <c r="CN304" s="27">
        <f>IF(AND(CL304&lt;0,CS303+CL304/$B$5&gt;$H$2,-CL304/'Carga-Descarga Año'!$B$5&lt;'SFV+BESS'!$I$7),CL304/$B$5,IF(AND(CL304&lt;0,CS303+CL304/$B$5&gt;$H$2,-CL304/'Carga-Descarga Año'!$B$5&gt;'SFV+BESS'!$I$7),-'SFV+BESS'!$I$7,IF(AND(CL304&lt;0,CS303+CL304/$B$5&lt;$H$2),-MIN('SFV+BESS'!$I$7,CS303-$H$2),0)))</f>
        <v>0</v>
      </c>
      <c r="CO304" s="33"/>
      <c r="CP304" s="33">
        <f t="shared" si="376"/>
        <v>0</v>
      </c>
      <c r="CQ304" s="27">
        <f t="shared" si="342"/>
        <v>0</v>
      </c>
      <c r="CR304" s="27">
        <f t="shared" si="377"/>
        <v>0</v>
      </c>
      <c r="CS304" s="28">
        <f>IF((CS303+CM304+CN304)&gt;=$B$2*'SFV+BESS'!$I$9, $B$2*'SFV+BESS'!$I$9, (CS303+CM304+CN304))</f>
        <v>173.61249999999998</v>
      </c>
      <c r="CT304" s="110">
        <f t="shared" si="343"/>
        <v>0</v>
      </c>
      <c r="CY304" s="251"/>
      <c r="CZ304" s="48">
        <v>12.2916666666667</v>
      </c>
      <c r="DA304" s="33">
        <f t="shared" si="394"/>
        <v>0</v>
      </c>
      <c r="DB304" s="33">
        <f>Gen_Cons_Horario!B4674</f>
        <v>0</v>
      </c>
      <c r="DC304" s="35">
        <f t="shared" si="359"/>
        <v>0</v>
      </c>
      <c r="DD304" s="116">
        <f>IF(AND(DC304&gt;0,DC304*$B$4+DJ303&lt;=$B$2*'SFV+BESS'!$I$9,DC304&lt;'SFV+BESS'!$I$7), DC304*$B$4, IF(AND(DC304&gt;0,DC304*$B$4+DJ303&gt;$B$2*'SFV+BESS'!$I$9,DC304*$B$4&lt;'SFV+BESS'!$I$7),$B$2*'SFV+BESS'!$I$9-DJ303,IF(AND(DC304&gt;0,DC304*$B$4+DJ303&gt;$B$2*'SFV+BESS'!$I$9,DC304*$B$4&gt;'SFV+BESS'!$I$7,DJ303&lt;$B$2*'SFV+BESS'!$I$9),$B$2*'SFV+BESS'!$I$9-DJ303,IF(AND(DC304&gt;0,DC304*$B$4+DJ303&lt;=$B$2*'SFV+BESS'!$I$9,DC304&gt;'SFV+BESS'!$I$7),'SFV+BESS'!$I$7,0))))</f>
        <v>0</v>
      </c>
      <c r="DE304" s="27">
        <f>IF(AND(DC304&lt;0,DJ303+DC304/$B$5&gt;$H$2,-DC304/'Carga-Descarga Año'!$B$5&lt;'SFV+BESS'!$I$7),DC304/$B$5,IF(AND(DC304&lt;0,DJ303+DC304/$B$5&gt;$H$2,-DC304/'Carga-Descarga Año'!$B$5&gt;'SFV+BESS'!$I$7),-'SFV+BESS'!$I$7,IF(AND(DC304&lt;0,DJ303+DC304/$B$5&lt;$H$2),-MIN('SFV+BESS'!$I$7,DJ303-$H$2),0)))</f>
        <v>0</v>
      </c>
      <c r="DF304" s="33"/>
      <c r="DG304" s="33">
        <f t="shared" si="378"/>
        <v>0</v>
      </c>
      <c r="DH304" s="27">
        <f t="shared" si="344"/>
        <v>0</v>
      </c>
      <c r="DI304" s="27">
        <f t="shared" si="345"/>
        <v>0</v>
      </c>
      <c r="DJ304" s="28">
        <f>IF((DJ303+DD304+DE304)&gt;=$B$2*'SFV+BESS'!$I$9, $B$2*'SFV+BESS'!$I$9, (DJ303+DD304+DE304))</f>
        <v>173.61249999999998</v>
      </c>
      <c r="DK304" s="110">
        <f t="shared" si="346"/>
        <v>0</v>
      </c>
      <c r="DP304" s="251"/>
      <c r="DQ304" s="48">
        <v>12.2916666666667</v>
      </c>
      <c r="DR304" s="33">
        <f t="shared" si="395"/>
        <v>0</v>
      </c>
      <c r="DS304" s="33">
        <f>Gen_Cons_Horario!B5418</f>
        <v>0</v>
      </c>
      <c r="DT304" s="35">
        <f t="shared" si="360"/>
        <v>0</v>
      </c>
      <c r="DU304" s="116">
        <f>IF(AND(DT304&gt;0,DT304*$B$4+EA303&lt;=$B$2*'SFV+BESS'!$I$9,DT304&lt;'SFV+BESS'!$I$7), DT304*$B$4, IF(AND(DT304&gt;0,DT304*$B$4+EA303&gt;$B$2*'SFV+BESS'!$I$9,DT304*$B$4&lt;'SFV+BESS'!$I$7),$B$2*'SFV+BESS'!$I$9-EA303,IF(AND(DT304&gt;0,DT304*$B$4+EA303&gt;$B$2*'SFV+BESS'!$I$9,DT304*$B$4&gt;'SFV+BESS'!$I$7,EA303&lt;$B$2*'SFV+BESS'!$I$9),$B$2*'SFV+BESS'!$I$9-EA303,IF(AND(DT304&gt;0,DT304*$B$4+EA303&lt;=$B$2*'SFV+BESS'!$I$9,DT304&gt;'SFV+BESS'!$I$7),'SFV+BESS'!$I$7,0))))</f>
        <v>0</v>
      </c>
      <c r="DV304" s="27">
        <f>IF(AND(DT304&lt;0,EA303+DT304/$B$5&gt;$H$2,-DT304/'Carga-Descarga Año'!$B$5&lt;'SFV+BESS'!$I$7),DT304/$B$5,IF(AND(DT304&lt;0,EA303+DT304/$B$5&gt;$H$2,-DT304/'Carga-Descarga Año'!$B$5&gt;'SFV+BESS'!$I$7),-'SFV+BESS'!$I$7,IF(AND(DT304&lt;0,EA303+DT304/$B$5&lt;$H$2),-MIN('SFV+BESS'!$I$7,EA303-$H$2),0)))</f>
        <v>0</v>
      </c>
      <c r="DW304" s="33"/>
      <c r="DX304" s="33">
        <f t="shared" si="379"/>
        <v>0</v>
      </c>
      <c r="DY304" s="27">
        <f t="shared" si="347"/>
        <v>0</v>
      </c>
      <c r="DZ304" s="27">
        <f t="shared" si="380"/>
        <v>0</v>
      </c>
      <c r="EA304" s="28">
        <f>IF((EA303+DU304+DV304)&gt;=$B$2*'SFV+BESS'!$I$9, $B$2*'SFV+BESS'!$I$9, (EA303+DU304+DV304))</f>
        <v>173.61249999999998</v>
      </c>
      <c r="EB304" s="110">
        <f t="shared" si="348"/>
        <v>0</v>
      </c>
      <c r="EG304" s="251"/>
      <c r="EH304" s="48">
        <v>12.2916666666667</v>
      </c>
      <c r="EI304" s="33">
        <f t="shared" si="396"/>
        <v>0</v>
      </c>
      <c r="EJ304" s="33">
        <f>Gen_Cons_Horario!B6162</f>
        <v>0</v>
      </c>
      <c r="EK304" s="35">
        <f t="shared" si="361"/>
        <v>0</v>
      </c>
      <c r="EL304" s="116">
        <f>IF(AND(EK304&gt;0,EK304*$B$4+ER303&lt;=$B$2*'SFV+BESS'!$I$9,EK304&lt;'SFV+BESS'!$I$7), EK304*$B$4, IF(AND(EK304&gt;0,EK304*$B$4+ER303&gt;$B$2*'SFV+BESS'!$I$9,EK304*$B$4&lt;'SFV+BESS'!$I$7),$B$2*'SFV+BESS'!$I$9-ER303,IF(AND(EK304&gt;0,EK304*$B$4+ER303&gt;$B$2*'SFV+BESS'!$I$9,EK304*$B$4&gt;'SFV+BESS'!$I$7,ER303&lt;$B$2*'SFV+BESS'!$I$9),$B$2*'SFV+BESS'!$I$9-ER303,IF(AND(EK304&gt;0,EK304*$B$4+ER303&lt;=$B$2*'SFV+BESS'!$I$9,EK304&gt;'SFV+BESS'!$I$7),'SFV+BESS'!$I$7,0))))</f>
        <v>0</v>
      </c>
      <c r="EM304" s="27">
        <f>IF(AND(EK304&lt;0,ER303+EK304/$B$5&gt;$H$2,-EK304/'Carga-Descarga Año'!$B$5&lt;'SFV+BESS'!$I$7),EK304/$B$5,IF(AND(EK304&lt;0,ER303+EK304/$B$5&gt;$H$2,-EK304/'Carga-Descarga Año'!$B$5&gt;'SFV+BESS'!$I$7),-'SFV+BESS'!$I$7,IF(AND(EK304&lt;0,ER303+EK304/$B$5&lt;$H$2),-MIN('SFV+BESS'!$I$7,ER303-$H$2),0)))</f>
        <v>0</v>
      </c>
      <c r="EN304" s="33"/>
      <c r="EO304" s="33">
        <f t="shared" si="381"/>
        <v>0</v>
      </c>
      <c r="EP304" s="27">
        <f t="shared" si="349"/>
        <v>0</v>
      </c>
      <c r="EQ304" s="27">
        <f t="shared" si="382"/>
        <v>0</v>
      </c>
      <c r="ER304" s="28">
        <f>IF((ER303+EL304+EM304)&gt;=$B$2*'SFV+BESS'!$I$9, $B$2*'SFV+BESS'!$I$9, (ER303+EL304+EM304))</f>
        <v>173.61249999999998</v>
      </c>
      <c r="ES304" s="110">
        <f t="shared" si="350"/>
        <v>0</v>
      </c>
      <c r="EX304" s="251"/>
      <c r="EY304" s="48">
        <v>12.2916666666667</v>
      </c>
      <c r="EZ304" s="33">
        <f t="shared" si="397"/>
        <v>20.231242549735406</v>
      </c>
      <c r="FA304" s="33">
        <f>Gen_Cons_Horario!B6882</f>
        <v>0</v>
      </c>
      <c r="FB304" s="35">
        <f t="shared" si="362"/>
        <v>20.231242549735406</v>
      </c>
      <c r="FC304" s="116">
        <f>IF(AND(FB304&gt;0,FB304*$B$4+FI303&lt;=$B$2*'SFV+BESS'!$I$9,FB304&lt;'SFV+BESS'!$I$7), FB304*$B$4, IF(AND(FB304&gt;0,FB304*$B$4+FI303&gt;$B$2*'SFV+BESS'!$I$9,FB304*$B$4&lt;'SFV+BESS'!$I$7),$B$2*'SFV+BESS'!$I$9-FI303,IF(AND(FB304&gt;0,FB304*$B$4+FI303&gt;$B$2*'SFV+BESS'!$I$9,FB304*$B$4&gt;'SFV+BESS'!$I$7,FI303&lt;$B$2*'SFV+BESS'!$I$9),$B$2*'SFV+BESS'!$I$9-FI303,IF(AND(FB304&gt;0,FB304*$B$4+FI303&lt;=$B$2*'SFV+BESS'!$I$9,FB304&gt;'SFV+BESS'!$I$7),'SFV+BESS'!$I$7,0))))</f>
        <v>0</v>
      </c>
      <c r="FD304" s="27">
        <f>IF(AND(FB304&lt;0,FI303+FB304/$B$5&gt;$H$2,-FB304/'Carga-Descarga Año'!$B$5&lt;'SFV+BESS'!$I$7),FB304/$B$5,IF(AND(FB304&lt;0,FI303+FB304/$B$5&gt;$H$2,-FB304/'Carga-Descarga Año'!$B$5&gt;'SFV+BESS'!$I$7),-'SFV+BESS'!$I$7,IF(AND(FB304&lt;0,FI303+FB304/$B$5&lt;$H$2),-MIN('SFV+BESS'!$I$7,FI303-$H$2),0)))</f>
        <v>0</v>
      </c>
      <c r="FE304" s="33"/>
      <c r="FF304" s="33">
        <f t="shared" si="383"/>
        <v>0</v>
      </c>
      <c r="FG304" s="27">
        <f t="shared" si="351"/>
        <v>0</v>
      </c>
      <c r="FH304" s="27">
        <f t="shared" si="384"/>
        <v>0</v>
      </c>
      <c r="FI304" s="28">
        <f>IF((FI303+FC304+FD304)&gt;=$B$2*'SFV+BESS'!$I$9, $B$2*'SFV+BESS'!$I$9, (FI303+FC304+FD304))</f>
        <v>173.61249999999998</v>
      </c>
      <c r="FJ304" s="110">
        <f t="shared" si="352"/>
        <v>20.231242549735406</v>
      </c>
      <c r="FO304" s="251"/>
      <c r="FP304" s="48">
        <v>12.2916666666667</v>
      </c>
      <c r="FQ304" s="33">
        <f t="shared" si="398"/>
        <v>47.678344123536192</v>
      </c>
      <c r="FR304" s="33">
        <f>Gen_Cons_Horario!B7626</f>
        <v>0</v>
      </c>
      <c r="FS304" s="35">
        <f t="shared" si="363"/>
        <v>47.678344123536192</v>
      </c>
      <c r="FT304" s="116">
        <f>IF(AND(FS304&gt;0,FS304*$B$4+FZ303&lt;=$B$2*'SFV+BESS'!$I$9,FS304&lt;'SFV+BESS'!$I$7), FS304*$B$4, IF(AND(FS304&gt;0,FS304*$B$4+FZ303&gt;$B$2*'SFV+BESS'!$I$9,FS304*$B$4&lt;'SFV+BESS'!$I$7),$B$2*'SFV+BESS'!$I$9-FZ303,IF(AND(FS304&gt;0,FS304*$B$4+FZ303&gt;$B$2*'SFV+BESS'!$I$9,FS304*$B$4&gt;'SFV+BESS'!$I$7,FZ303&lt;$B$2*'SFV+BESS'!$I$9),$B$2*'SFV+BESS'!$I$9-FZ303,IF(AND(FS304&gt;0,FS304*$B$4+FZ303&lt;=$B$2*'SFV+BESS'!$I$9,FS304&gt;'SFV+BESS'!$I$7),'SFV+BESS'!$I$7,0))))</f>
        <v>0</v>
      </c>
      <c r="FU304" s="27">
        <f>IF(AND(FS304&lt;0,FZ303+FS304/$B$5&gt;$H$2,-FS304/'Carga-Descarga Año'!$B$5&lt;'SFV+BESS'!$I$7),FS304/$B$5,IF(AND(FS304&lt;0,FZ303+FS304/$B$5&gt;$H$2,-FS304/'Carga-Descarga Año'!$B$5&gt;'SFV+BESS'!$I$7),-'SFV+BESS'!$I$7,IF(AND(FS304&lt;0,FZ303+FS304/$B$5&lt;$H$2),-MIN('SFV+BESS'!$I$7,FZ303-$H$2),0)))</f>
        <v>0</v>
      </c>
      <c r="FV304" s="33"/>
      <c r="FW304" s="33">
        <f t="shared" si="385"/>
        <v>0</v>
      </c>
      <c r="FX304" s="27">
        <f t="shared" si="353"/>
        <v>0</v>
      </c>
      <c r="FY304" s="27">
        <f t="shared" si="386"/>
        <v>0</v>
      </c>
      <c r="FZ304" s="28">
        <f>IF((FZ303+FT304+FU304)&gt;=$B$2*'SFV+BESS'!$I$9, $B$2*'SFV+BESS'!$I$9, (FZ303+FT304+FU304))</f>
        <v>173.61249999999998</v>
      </c>
      <c r="GA304" s="110">
        <f t="shared" si="354"/>
        <v>47.678344123536192</v>
      </c>
      <c r="GF304" s="251"/>
      <c r="GG304" s="48">
        <v>12.2916666666667</v>
      </c>
      <c r="GH304" s="33">
        <f t="shared" si="399"/>
        <v>47.68278908167801</v>
      </c>
      <c r="GI304" s="33">
        <f>Gen_Cons_Horario!B8346</f>
        <v>0</v>
      </c>
      <c r="GJ304" s="35">
        <f t="shared" si="369"/>
        <v>47.68278908167801</v>
      </c>
      <c r="GK304" s="116">
        <f>IF(AND(GJ304&gt;0,GJ304*$B$4+GQ303&lt;=$B$2*'SFV+BESS'!$I$9,GJ304&lt;'SFV+BESS'!$I$7), GJ304*$B$4, IF(AND(GJ304&gt;0,GJ304*$B$4+GQ303&gt;$B$2*'SFV+BESS'!$I$9,GJ304*$B$4&lt;'SFV+BESS'!$I$7),$B$2*'SFV+BESS'!$I$9-GQ303,IF(AND(GJ304&gt;0,GJ304*$B$4+GQ303&gt;$B$2*'SFV+BESS'!$I$9,GJ304*$B$4&gt;'SFV+BESS'!$I$7,GQ303&lt;$B$2*'SFV+BESS'!$I$9),$B$2*'SFV+BESS'!$I$9-GQ303,IF(AND(GJ304&gt;0,GJ304*$B$4+GQ303&lt;=$B$2*'SFV+BESS'!$I$9,GJ304&gt;'SFV+BESS'!$I$7),'SFV+BESS'!$I$7,0))))</f>
        <v>0</v>
      </c>
      <c r="GL304" s="27">
        <f>IF(AND(GJ304&lt;0,GQ303+GJ304/$B$5&gt;$H$2,-GJ304/'Carga-Descarga Año'!$B$5&lt;'SFV+BESS'!$I$7),GJ304/$B$5,IF(AND(GJ304&lt;0,GQ303+GJ304/$B$5&gt;$H$2,-GJ304/'Carga-Descarga Año'!$B$5&gt;'SFV+BESS'!$I$7),-'SFV+BESS'!$I$7,IF(AND(GJ304&lt;0,GQ303+GJ304/$B$5&lt;$H$2),-MIN('SFV+BESS'!$I$7,GQ303-$H$2),0)))</f>
        <v>0</v>
      </c>
      <c r="GM304" s="33"/>
      <c r="GN304" s="33">
        <f t="shared" si="387"/>
        <v>0</v>
      </c>
      <c r="GO304" s="27">
        <f t="shared" si="355"/>
        <v>0</v>
      </c>
      <c r="GP304" s="27">
        <f t="shared" si="388"/>
        <v>0</v>
      </c>
      <c r="GQ304" s="28">
        <f>IF((GQ303+GK304+GL304)&gt;=$B$2*'SFV+BESS'!$I$9, $B$2*'SFV+BESS'!$I$9, (GQ303+GK304+GL304))</f>
        <v>173.61249999999998</v>
      </c>
      <c r="GR304" s="110">
        <f t="shared" si="356"/>
        <v>47.68278908167801</v>
      </c>
    </row>
    <row r="305" spans="1:200">
      <c r="A305" s="249"/>
      <c r="B305" s="48">
        <v>12.3333333333333</v>
      </c>
      <c r="C305" s="38">
        <f t="shared" si="370"/>
        <v>70.656558862291604</v>
      </c>
      <c r="D305" s="2">
        <f>Gen_Cons_Horario!B331</f>
        <v>78.298500000000004</v>
      </c>
      <c r="E305" s="140">
        <f t="shared" si="328"/>
        <v>-7.6419411377084003</v>
      </c>
      <c r="F305" s="116">
        <f>IF(AND(E305&gt;0,E305*$B$4+L304&lt;=$B$2*'SFV+BESS'!$I$9,E305&lt;'SFV+BESS'!$I$7), E305*$B$4, IF(AND(E305&gt;0,E305*$B$4+L304&gt;$B$2*'SFV+BESS'!$I$9,E305*$B$4&lt;'SFV+BESS'!$I$7),$B$2*'SFV+BESS'!$I$9-L304,IF(AND(E305&gt;0,E305*$B$4+L304&gt;$B$2*'SFV+BESS'!$I$9,E305*$B$4&gt;'SFV+BESS'!$I$7,L304&lt;$B$2*'SFV+BESS'!$I$9),$B$2*'SFV+BESS'!$I$9-L304,IF(AND(E305&gt;0,E305*$B$4+L304&lt;=$B$2*'SFV+BESS'!$I$9,E305&gt;'SFV+BESS'!$I$7),'SFV+BESS'!$I$7,0))))</f>
        <v>0</v>
      </c>
      <c r="G305" s="27">
        <f>IF(AND(E305&lt;0,L304+E305/$B$5&gt;$H$2,-E305/'Carga-Descarga Año'!$B$5&lt;'SFV+BESS'!$I$7),E305/$B$5,IF(AND(E305&lt;0,L304+E305/$B$5&gt;$H$2,-E305/'Carga-Descarga Año'!$B$5&gt;'SFV+BESS'!$I$7),-'SFV+BESS'!$I$7,IF(AND(E305&lt;0,L304+E305/$B$5&lt;$H$2),-MIN('SFV+BESS'!$I$7,L304-$H$2),0)))</f>
        <v>-8.0441485660088432</v>
      </c>
      <c r="I305" s="38">
        <f t="shared" si="329"/>
        <v>70.656558862291604</v>
      </c>
      <c r="J305" s="27">
        <f t="shared" si="331"/>
        <v>7.6419411377084003</v>
      </c>
      <c r="K305" s="27">
        <f t="shared" si="330"/>
        <v>0</v>
      </c>
      <c r="L305" s="28">
        <f>IF((L304+F305+G305)&gt;=$B$2*'SFV+BESS'!$I$9, $B$2*'SFV+BESS'!$I$9, (L304+F305+G305))</f>
        <v>165.56835143399115</v>
      </c>
      <c r="M305" s="110">
        <f t="shared" si="332"/>
        <v>0</v>
      </c>
      <c r="R305" s="251"/>
      <c r="S305" s="48">
        <v>12.3333333333333</v>
      </c>
      <c r="T305" s="2">
        <f t="shared" si="389"/>
        <v>61.850962829188468</v>
      </c>
      <c r="U305" s="2">
        <f>Gen_Cons_Horario!B1075</f>
        <v>85.755499999999998</v>
      </c>
      <c r="V305" s="35">
        <f t="shared" si="364"/>
        <v>-23.90453717081153</v>
      </c>
      <c r="W305" s="116">
        <f>IF(AND(V305&gt;0,V305*$B$4+AC304&lt;=$B$2*'SFV+BESS'!$I$9,V305&lt;'SFV+BESS'!$I$7), V305*$B$4, IF(AND(V305&gt;0,V305*$B$4+AC304&gt;$B$2*'SFV+BESS'!$I$9,V305*$B$4&lt;'SFV+BESS'!$I$7),$B$2*'SFV+BESS'!$I$9-AC304,IF(AND(V305&gt;0,V305*$B$4+AC304&gt;$B$2*'SFV+BESS'!$I$9,V305*$B$4&gt;'SFV+BESS'!$I$7,AC304&lt;$B$2*'SFV+BESS'!$I$9),$B$2*'SFV+BESS'!$I$9-AC304,IF(AND(V305&gt;0,V305*$B$4+AC304&lt;=$B$2*'SFV+BESS'!$I$9,V305&gt;'SFV+BESS'!$I$7),'SFV+BESS'!$I$7,0))))</f>
        <v>0</v>
      </c>
      <c r="X305" s="27">
        <f>IF(AND(V305&lt;0,AC304+V305/$B$5&gt;$H$2,-V305/'Carga-Descarga Año'!$B$5&lt;'SFV+BESS'!$I$7),V305/$B$5,IF(AND(V305&lt;0,AC304+V305/$B$5&gt;$H$2,-V305/'Carga-Descarga Año'!$B$5&gt;'SFV+BESS'!$I$7),-'SFV+BESS'!$I$7,IF(AND(V305&lt;0,AC304+V305/$B$5&lt;$H$2),-MIN('SFV+BESS'!$I$7,AC304-$H$2),0)))</f>
        <v>-25.1626707061174</v>
      </c>
      <c r="Z305" s="33">
        <f t="shared" si="358"/>
        <v>61.850962829188468</v>
      </c>
      <c r="AA305" s="27">
        <f t="shared" si="333"/>
        <v>23.90453717081153</v>
      </c>
      <c r="AB305" s="27">
        <f t="shared" si="357"/>
        <v>0</v>
      </c>
      <c r="AC305" s="28">
        <f>IF((AC304+W305+X305)&gt;=$B$2*'SFV+BESS'!$I$9, $B$2*'SFV+BESS'!$I$9, (AC304+W305+X305))</f>
        <v>148.44982929388257</v>
      </c>
      <c r="AD305" s="110">
        <f t="shared" si="334"/>
        <v>0</v>
      </c>
      <c r="AI305" s="251"/>
      <c r="AJ305" s="48">
        <v>12.3333333333333</v>
      </c>
      <c r="AK305" s="52">
        <f t="shared" si="390"/>
        <v>49.086071190777005</v>
      </c>
      <c r="AL305" s="33">
        <f>Gen_Cons_Horario!B1747</f>
        <v>41.013500000000008</v>
      </c>
      <c r="AM305" s="35">
        <f t="shared" si="365"/>
        <v>8.0725711907769977</v>
      </c>
      <c r="AN305" s="116">
        <f>IF(AND(AM305&gt;0,AM305*$B$4+AT304&lt;=$B$2*'SFV+BESS'!$I$9,AM305&lt;'SFV+BESS'!$I$7), AM305*$B$4, IF(AND(AM305&gt;0,AM305*$B$4+AT304&gt;$B$2*'SFV+BESS'!$I$9,AM305*$B$4&lt;'SFV+BESS'!$I$7),$B$2*'SFV+BESS'!$I$9-AT304,IF(AND(AM305&gt;0,AM305*$B$4+AT304&gt;$B$2*'SFV+BESS'!$I$9,AM305*$B$4&gt;'SFV+BESS'!$I$7,AT304&lt;$B$2*'SFV+BESS'!$I$9),$B$2*'SFV+BESS'!$I$9-AT304,IF(AND(AM305&gt;0,AM305*$B$4+AT304&lt;=$B$2*'SFV+BESS'!$I$9,AM305&gt;'SFV+BESS'!$I$7),'SFV+BESS'!$I$7,0))))</f>
        <v>7.6689426312381475</v>
      </c>
      <c r="AO305" s="27">
        <f>IF(AND(AM305&lt;0,AT304+AM305/$B$5&gt;$H$2,-AM305/'Carga-Descarga Año'!$B$5&lt;'SFV+BESS'!$I$7),AM305/$B$5,IF(AND(AM305&lt;0,AT304+AM305/$B$5&gt;$H$2,-AM305/'Carga-Descarga Año'!$B$5&gt;'SFV+BESS'!$I$7),-'SFV+BESS'!$I$7,IF(AND(AM305&lt;0,AT304+AM305/$B$5&lt;$H$2),-MIN('SFV+BESS'!$I$7,AT304-$H$2),0)))</f>
        <v>0</v>
      </c>
      <c r="AP305" s="33"/>
      <c r="AQ305" s="33">
        <f t="shared" si="371"/>
        <v>41.013500000000008</v>
      </c>
      <c r="AR305" s="27">
        <f t="shared" si="335"/>
        <v>0</v>
      </c>
      <c r="AS305" s="27">
        <f t="shared" si="372"/>
        <v>0</v>
      </c>
      <c r="AT305" s="28">
        <f>IF((AT304+AN305+AO305)&gt;=$B$2*'SFV+BESS'!$I$9, $B$2*'SFV+BESS'!$I$9, (AT304+AN305+AO305))</f>
        <v>125.25481175812141</v>
      </c>
      <c r="AU305" s="110">
        <f t="shared" si="336"/>
        <v>0</v>
      </c>
      <c r="AZ305" s="251"/>
      <c r="BA305" s="48">
        <v>12.3333333333333</v>
      </c>
      <c r="BB305" s="33">
        <f t="shared" si="391"/>
        <v>20.518647630804924</v>
      </c>
      <c r="BC305" s="33">
        <f>Gen_Cons_Horario!B2491</f>
        <v>0</v>
      </c>
      <c r="BD305" s="35">
        <f t="shared" si="366"/>
        <v>20.518647630804924</v>
      </c>
      <c r="BE305" s="116">
        <f>IF(AND(BD305&gt;0,BD305*$B$4+BK304&lt;=$B$2*'SFV+BESS'!$I$9,BD305&lt;'SFV+BESS'!$I$7), BD305*$B$4, IF(AND(BD305&gt;0,BD305*$B$4+BK304&gt;$B$2*'SFV+BESS'!$I$9,BD305*$B$4&lt;'SFV+BESS'!$I$7),$B$2*'SFV+BESS'!$I$9-BK304,IF(AND(BD305&gt;0,BD305*$B$4+BK304&gt;$B$2*'SFV+BESS'!$I$9,BD305*$B$4&gt;'SFV+BESS'!$I$7,BK304&lt;$B$2*'SFV+BESS'!$I$9),$B$2*'SFV+BESS'!$I$9-BK304,IF(AND(BD305&gt;0,BD305*$B$4+BK304&lt;=$B$2*'SFV+BESS'!$I$9,BD305&gt;'SFV+BESS'!$I$7),'SFV+BESS'!$I$7,0))))</f>
        <v>0</v>
      </c>
      <c r="BF305" s="27">
        <f>IF(AND(BD305&lt;0,BK304+BD305/$B$5&gt;$H$2,-BD305/'Carga-Descarga Año'!$B$5&lt;'SFV+BESS'!$I$7),BD305/$B$5,IF(AND(BD305&lt;0,BK304+BD305/$B$5&gt;$H$2,-BD305/'Carga-Descarga Año'!$B$5&gt;'SFV+BESS'!$I$7),-'SFV+BESS'!$I$7,IF(AND(BD305&lt;0,BK304+BD305/$B$5&lt;$H$2),-MIN('SFV+BESS'!$I$7,BK304-$H$2),0)))</f>
        <v>0</v>
      </c>
      <c r="BG305" s="33"/>
      <c r="BH305" s="33">
        <f t="shared" si="373"/>
        <v>0</v>
      </c>
      <c r="BI305" s="27">
        <f t="shared" si="337"/>
        <v>0</v>
      </c>
      <c r="BJ305" s="27">
        <f t="shared" si="374"/>
        <v>0</v>
      </c>
      <c r="BK305" s="28">
        <f>IF((BK304+BE305+BF305)&gt;=$B$2*'SFV+BESS'!$I$9, $B$2*'SFV+BESS'!$I$9, (BK304+BE305+BF305))</f>
        <v>173.61249999999998</v>
      </c>
      <c r="BL305" s="110">
        <f t="shared" si="338"/>
        <v>20.518647630804924</v>
      </c>
      <c r="BQ305" s="251"/>
      <c r="BR305" s="48">
        <v>12.3333333333333</v>
      </c>
      <c r="BS305" s="33">
        <f t="shared" si="392"/>
        <v>1.3517615596903494</v>
      </c>
      <c r="BT305" s="33">
        <f>Gen_Cons_Horario!B3211</f>
        <v>0</v>
      </c>
      <c r="BU305" s="35">
        <f t="shared" si="367"/>
        <v>1.3517615596903494</v>
      </c>
      <c r="BV305" s="116">
        <f>IF(AND(BU305&gt;0,BU305*$B$4+CB304&lt;=$B$2*'SFV+BESS'!$I$9,BU305&lt;'SFV+BESS'!$I$7), BU305*$B$4, IF(AND(BU305&gt;0,BU305*$B$4+CB304&gt;$B$2*'SFV+BESS'!$I$9,BU305*$B$4&lt;'SFV+BESS'!$I$7),$B$2*'SFV+BESS'!$I$9-CB304,IF(AND(BU305&gt;0,BU305*$B$4+CB304&gt;$B$2*'SFV+BESS'!$I$9,BU305*$B$4&gt;'SFV+BESS'!$I$7,CB304&lt;$B$2*'SFV+BESS'!$I$9),$B$2*'SFV+BESS'!$I$9-CB304,IF(AND(BU305&gt;0,BU305*$B$4+CB304&lt;=$B$2*'SFV+BESS'!$I$9,BU305&gt;'SFV+BESS'!$I$7),'SFV+BESS'!$I$7,0))))</f>
        <v>0</v>
      </c>
      <c r="BW305" s="27">
        <f>IF(AND(BU305&lt;0,CB304+BU305/$B$5&gt;$H$2,-BU305/'Carga-Descarga Año'!$B$5&lt;'SFV+BESS'!$I$7),BU305/$B$5,IF(AND(BU305&lt;0,CB304+BU305/$B$5&gt;$H$2,-BU305/'Carga-Descarga Año'!$B$5&gt;'SFV+BESS'!$I$7),-'SFV+BESS'!$I$7,IF(AND(BU305&lt;0,CB304+BU305/$B$5&lt;$H$2),-MIN('SFV+BESS'!$I$7,CB304-$H$2),0)))</f>
        <v>0</v>
      </c>
      <c r="BX305" s="33"/>
      <c r="BY305" s="33">
        <f t="shared" si="375"/>
        <v>0</v>
      </c>
      <c r="BZ305" s="27">
        <f t="shared" si="339"/>
        <v>0</v>
      </c>
      <c r="CA305" s="27">
        <f t="shared" si="340"/>
        <v>0</v>
      </c>
      <c r="CB305" s="28">
        <f>IF((CB304+BV305+BW305)&gt;=$B$2*'SFV+BESS'!$I$9, $B$2*'SFV+BESS'!$I$9, (CB304+BV305+BW305))</f>
        <v>173.61249999999998</v>
      </c>
      <c r="CC305" s="110">
        <f t="shared" si="341"/>
        <v>1.3517615596903494</v>
      </c>
      <c r="CH305" s="251"/>
      <c r="CI305" s="48">
        <v>12.3333333333333</v>
      </c>
      <c r="CJ305" s="33">
        <f t="shared" si="393"/>
        <v>0</v>
      </c>
      <c r="CK305" s="33">
        <f>Gen_Cons_Horario!B3955</f>
        <v>0</v>
      </c>
      <c r="CL305" s="35">
        <f t="shared" si="368"/>
        <v>0</v>
      </c>
      <c r="CM305" s="116">
        <f>IF(AND(CL305&gt;0,CL305*$B$4+CS304&lt;=$B$2*'SFV+BESS'!$I$9,CL305&lt;'SFV+BESS'!$I$7), CL305*$B$4, IF(AND(CL305&gt;0,CL305*$B$4+CS304&gt;$B$2*'SFV+BESS'!$I$9,CL305*$B$4&lt;'SFV+BESS'!$I$7),$B$2*'SFV+BESS'!$I$9-CS304,IF(AND(CL305&gt;0,CL305*$B$4+CS304&gt;$B$2*'SFV+BESS'!$I$9,CL305*$B$4&gt;'SFV+BESS'!$I$7,CS304&lt;$B$2*'SFV+BESS'!$I$9),$B$2*'SFV+BESS'!$I$9-CS304,IF(AND(CL305&gt;0,CL305*$B$4+CS304&lt;=$B$2*'SFV+BESS'!$I$9,CL305&gt;'SFV+BESS'!$I$7),'SFV+BESS'!$I$7,0))))</f>
        <v>0</v>
      </c>
      <c r="CN305" s="27">
        <f>IF(AND(CL305&lt;0,CS304+CL305/$B$5&gt;$H$2,-CL305/'Carga-Descarga Año'!$B$5&lt;'SFV+BESS'!$I$7),CL305/$B$5,IF(AND(CL305&lt;0,CS304+CL305/$B$5&gt;$H$2,-CL305/'Carga-Descarga Año'!$B$5&gt;'SFV+BESS'!$I$7),-'SFV+BESS'!$I$7,IF(AND(CL305&lt;0,CS304+CL305/$B$5&lt;$H$2),-MIN('SFV+BESS'!$I$7,CS304-$H$2),0)))</f>
        <v>0</v>
      </c>
      <c r="CO305" s="33"/>
      <c r="CP305" s="33">
        <f t="shared" si="376"/>
        <v>0</v>
      </c>
      <c r="CQ305" s="27">
        <f t="shared" si="342"/>
        <v>0</v>
      </c>
      <c r="CR305" s="27">
        <f t="shared" si="377"/>
        <v>0</v>
      </c>
      <c r="CS305" s="28">
        <f>IF((CS304+CM305+CN305)&gt;=$B$2*'SFV+BESS'!$I$9, $B$2*'SFV+BESS'!$I$9, (CS304+CM305+CN305))</f>
        <v>173.61249999999998</v>
      </c>
      <c r="CT305" s="110">
        <f t="shared" si="343"/>
        <v>0</v>
      </c>
      <c r="CY305" s="251"/>
      <c r="CZ305" s="48">
        <v>12.3333333333333</v>
      </c>
      <c r="DA305" s="33">
        <f t="shared" si="394"/>
        <v>0</v>
      </c>
      <c r="DB305" s="33">
        <f>Gen_Cons_Horario!B4675</f>
        <v>0</v>
      </c>
      <c r="DC305" s="35">
        <f t="shared" si="359"/>
        <v>0</v>
      </c>
      <c r="DD305" s="116">
        <f>IF(AND(DC305&gt;0,DC305*$B$4+DJ304&lt;=$B$2*'SFV+BESS'!$I$9,DC305&lt;'SFV+BESS'!$I$7), DC305*$B$4, IF(AND(DC305&gt;0,DC305*$B$4+DJ304&gt;$B$2*'SFV+BESS'!$I$9,DC305*$B$4&lt;'SFV+BESS'!$I$7),$B$2*'SFV+BESS'!$I$9-DJ304,IF(AND(DC305&gt;0,DC305*$B$4+DJ304&gt;$B$2*'SFV+BESS'!$I$9,DC305*$B$4&gt;'SFV+BESS'!$I$7,DJ304&lt;$B$2*'SFV+BESS'!$I$9),$B$2*'SFV+BESS'!$I$9-DJ304,IF(AND(DC305&gt;0,DC305*$B$4+DJ304&lt;=$B$2*'SFV+BESS'!$I$9,DC305&gt;'SFV+BESS'!$I$7),'SFV+BESS'!$I$7,0))))</f>
        <v>0</v>
      </c>
      <c r="DE305" s="27">
        <f>IF(AND(DC305&lt;0,DJ304+DC305/$B$5&gt;$H$2,-DC305/'Carga-Descarga Año'!$B$5&lt;'SFV+BESS'!$I$7),DC305/$B$5,IF(AND(DC305&lt;0,DJ304+DC305/$B$5&gt;$H$2,-DC305/'Carga-Descarga Año'!$B$5&gt;'SFV+BESS'!$I$7),-'SFV+BESS'!$I$7,IF(AND(DC305&lt;0,DJ304+DC305/$B$5&lt;$H$2),-MIN('SFV+BESS'!$I$7,DJ304-$H$2),0)))</f>
        <v>0</v>
      </c>
      <c r="DF305" s="33"/>
      <c r="DG305" s="33">
        <f t="shared" si="378"/>
        <v>0</v>
      </c>
      <c r="DH305" s="27">
        <f t="shared" si="344"/>
        <v>0</v>
      </c>
      <c r="DI305" s="27">
        <f t="shared" si="345"/>
        <v>0</v>
      </c>
      <c r="DJ305" s="28">
        <f>IF((DJ304+DD305+DE305)&gt;=$B$2*'SFV+BESS'!$I$9, $B$2*'SFV+BESS'!$I$9, (DJ304+DD305+DE305))</f>
        <v>173.61249999999998</v>
      </c>
      <c r="DK305" s="110">
        <f t="shared" si="346"/>
        <v>0</v>
      </c>
      <c r="DP305" s="251"/>
      <c r="DQ305" s="48">
        <v>12.3333333333333</v>
      </c>
      <c r="DR305" s="33">
        <f t="shared" si="395"/>
        <v>6.4835279294787034</v>
      </c>
      <c r="DS305" s="33">
        <f>Gen_Cons_Horario!B5419</f>
        <v>0</v>
      </c>
      <c r="DT305" s="35">
        <f t="shared" si="360"/>
        <v>6.4835279294787034</v>
      </c>
      <c r="DU305" s="116">
        <f>IF(AND(DT305&gt;0,DT305*$B$4+EA304&lt;=$B$2*'SFV+BESS'!$I$9,DT305&lt;'SFV+BESS'!$I$7), DT305*$B$4, IF(AND(DT305&gt;0,DT305*$B$4+EA304&gt;$B$2*'SFV+BESS'!$I$9,DT305*$B$4&lt;'SFV+BESS'!$I$7),$B$2*'SFV+BESS'!$I$9-EA304,IF(AND(DT305&gt;0,DT305*$B$4+EA304&gt;$B$2*'SFV+BESS'!$I$9,DT305*$B$4&gt;'SFV+BESS'!$I$7,EA304&lt;$B$2*'SFV+BESS'!$I$9),$B$2*'SFV+BESS'!$I$9-EA304,IF(AND(DT305&gt;0,DT305*$B$4+EA304&lt;=$B$2*'SFV+BESS'!$I$9,DT305&gt;'SFV+BESS'!$I$7),'SFV+BESS'!$I$7,0))))</f>
        <v>0</v>
      </c>
      <c r="DV305" s="27">
        <f>IF(AND(DT305&lt;0,EA304+DT305/$B$5&gt;$H$2,-DT305/'Carga-Descarga Año'!$B$5&lt;'SFV+BESS'!$I$7),DT305/$B$5,IF(AND(DT305&lt;0,EA304+DT305/$B$5&gt;$H$2,-DT305/'Carga-Descarga Año'!$B$5&gt;'SFV+BESS'!$I$7),-'SFV+BESS'!$I$7,IF(AND(DT305&lt;0,EA304+DT305/$B$5&lt;$H$2),-MIN('SFV+BESS'!$I$7,EA304-$H$2),0)))</f>
        <v>0</v>
      </c>
      <c r="DW305" s="33"/>
      <c r="DX305" s="33">
        <f t="shared" si="379"/>
        <v>0</v>
      </c>
      <c r="DY305" s="27">
        <f t="shared" si="347"/>
        <v>0</v>
      </c>
      <c r="DZ305" s="27">
        <f t="shared" si="380"/>
        <v>0</v>
      </c>
      <c r="EA305" s="28">
        <f>IF((EA304+DU305+DV305)&gt;=$B$2*'SFV+BESS'!$I$9, $B$2*'SFV+BESS'!$I$9, (EA304+DU305+DV305))</f>
        <v>173.61249999999998</v>
      </c>
      <c r="EB305" s="110">
        <f t="shared" si="348"/>
        <v>6.4835279294787034</v>
      </c>
      <c r="EG305" s="251"/>
      <c r="EH305" s="48">
        <v>12.3333333333333</v>
      </c>
      <c r="EI305" s="33">
        <f t="shared" si="396"/>
        <v>40.108563582829348</v>
      </c>
      <c r="EJ305" s="33">
        <f>Gen_Cons_Horario!B6163</f>
        <v>0</v>
      </c>
      <c r="EK305" s="35">
        <f t="shared" si="361"/>
        <v>40.108563582829348</v>
      </c>
      <c r="EL305" s="116">
        <f>IF(AND(EK305&gt;0,EK305*$B$4+ER304&lt;=$B$2*'SFV+BESS'!$I$9,EK305&lt;'SFV+BESS'!$I$7), EK305*$B$4, IF(AND(EK305&gt;0,EK305*$B$4+ER304&gt;$B$2*'SFV+BESS'!$I$9,EK305*$B$4&lt;'SFV+BESS'!$I$7),$B$2*'SFV+BESS'!$I$9-ER304,IF(AND(EK305&gt;0,EK305*$B$4+ER304&gt;$B$2*'SFV+BESS'!$I$9,EK305*$B$4&gt;'SFV+BESS'!$I$7,ER304&lt;$B$2*'SFV+BESS'!$I$9),$B$2*'SFV+BESS'!$I$9-ER304,IF(AND(EK305&gt;0,EK305*$B$4+ER304&lt;=$B$2*'SFV+BESS'!$I$9,EK305&gt;'SFV+BESS'!$I$7),'SFV+BESS'!$I$7,0))))</f>
        <v>0</v>
      </c>
      <c r="EM305" s="27">
        <f>IF(AND(EK305&lt;0,ER304+EK305/$B$5&gt;$H$2,-EK305/'Carga-Descarga Año'!$B$5&lt;'SFV+BESS'!$I$7),EK305/$B$5,IF(AND(EK305&lt;0,ER304+EK305/$B$5&gt;$H$2,-EK305/'Carga-Descarga Año'!$B$5&gt;'SFV+BESS'!$I$7),-'SFV+BESS'!$I$7,IF(AND(EK305&lt;0,ER304+EK305/$B$5&lt;$H$2),-MIN('SFV+BESS'!$I$7,ER304-$H$2),0)))</f>
        <v>0</v>
      </c>
      <c r="EN305" s="33"/>
      <c r="EO305" s="33">
        <f t="shared" si="381"/>
        <v>0</v>
      </c>
      <c r="EP305" s="27">
        <f t="shared" si="349"/>
        <v>0</v>
      </c>
      <c r="EQ305" s="27">
        <f t="shared" si="382"/>
        <v>0</v>
      </c>
      <c r="ER305" s="28">
        <f>IF((ER304+EL305+EM305)&gt;=$B$2*'SFV+BESS'!$I$9, $B$2*'SFV+BESS'!$I$9, (ER304+EL305+EM305))</f>
        <v>173.61249999999998</v>
      </c>
      <c r="ES305" s="110">
        <f t="shared" si="350"/>
        <v>40.108563582829348</v>
      </c>
      <c r="EX305" s="251"/>
      <c r="EY305" s="48">
        <v>12.3333333333333</v>
      </c>
      <c r="EZ305" s="33">
        <f t="shared" si="397"/>
        <v>65.465247118483433</v>
      </c>
      <c r="FA305" s="33">
        <f>Gen_Cons_Horario!B6883</f>
        <v>0</v>
      </c>
      <c r="FB305" s="35">
        <f t="shared" si="362"/>
        <v>65.465247118483433</v>
      </c>
      <c r="FC305" s="116">
        <f>IF(AND(FB305&gt;0,FB305*$B$4+FI304&lt;=$B$2*'SFV+BESS'!$I$9,FB305&lt;'SFV+BESS'!$I$7), FB305*$B$4, IF(AND(FB305&gt;0,FB305*$B$4+FI304&gt;$B$2*'SFV+BESS'!$I$9,FB305*$B$4&lt;'SFV+BESS'!$I$7),$B$2*'SFV+BESS'!$I$9-FI304,IF(AND(FB305&gt;0,FB305*$B$4+FI304&gt;$B$2*'SFV+BESS'!$I$9,FB305*$B$4&gt;'SFV+BESS'!$I$7,FI304&lt;$B$2*'SFV+BESS'!$I$9),$B$2*'SFV+BESS'!$I$9-FI304,IF(AND(FB305&gt;0,FB305*$B$4+FI304&lt;=$B$2*'SFV+BESS'!$I$9,FB305&gt;'SFV+BESS'!$I$7),'SFV+BESS'!$I$7,0))))</f>
        <v>0</v>
      </c>
      <c r="FD305" s="27">
        <f>IF(AND(FB305&lt;0,FI304+FB305/$B$5&gt;$H$2,-FB305/'Carga-Descarga Año'!$B$5&lt;'SFV+BESS'!$I$7),FB305/$B$5,IF(AND(FB305&lt;0,FI304+FB305/$B$5&gt;$H$2,-FB305/'Carga-Descarga Año'!$B$5&gt;'SFV+BESS'!$I$7),-'SFV+BESS'!$I$7,IF(AND(FB305&lt;0,FI304+FB305/$B$5&lt;$H$2),-MIN('SFV+BESS'!$I$7,FI304-$H$2),0)))</f>
        <v>0</v>
      </c>
      <c r="FE305" s="33"/>
      <c r="FF305" s="33">
        <f t="shared" si="383"/>
        <v>0</v>
      </c>
      <c r="FG305" s="27">
        <f t="shared" si="351"/>
        <v>0</v>
      </c>
      <c r="FH305" s="27">
        <f t="shared" si="384"/>
        <v>0</v>
      </c>
      <c r="FI305" s="28">
        <f>IF((FI304+FC305+FD305)&gt;=$B$2*'SFV+BESS'!$I$9, $B$2*'SFV+BESS'!$I$9, (FI304+FC305+FD305))</f>
        <v>173.61249999999998</v>
      </c>
      <c r="FJ305" s="110">
        <f t="shared" si="352"/>
        <v>65.465247118483433</v>
      </c>
      <c r="FO305" s="251"/>
      <c r="FP305" s="48">
        <v>12.3333333333333</v>
      </c>
      <c r="FQ305" s="33">
        <f t="shared" si="398"/>
        <v>73.71429995891431</v>
      </c>
      <c r="FR305" s="33">
        <f>Gen_Cons_Horario!B7627</f>
        <v>119.312</v>
      </c>
      <c r="FS305" s="35">
        <f t="shared" si="363"/>
        <v>-45.597700041085687</v>
      </c>
      <c r="FT305" s="116">
        <f>IF(AND(FS305&gt;0,FS305*$B$4+FZ304&lt;=$B$2*'SFV+BESS'!$I$9,FS305&lt;'SFV+BESS'!$I$7), FS305*$B$4, IF(AND(FS305&gt;0,FS305*$B$4+FZ304&gt;$B$2*'SFV+BESS'!$I$9,FS305*$B$4&lt;'SFV+BESS'!$I$7),$B$2*'SFV+BESS'!$I$9-FZ304,IF(AND(FS305&gt;0,FS305*$B$4+FZ304&gt;$B$2*'SFV+BESS'!$I$9,FS305*$B$4&gt;'SFV+BESS'!$I$7,FZ304&lt;$B$2*'SFV+BESS'!$I$9),$B$2*'SFV+BESS'!$I$9-FZ304,IF(AND(FS305&gt;0,FS305*$B$4+FZ304&lt;=$B$2*'SFV+BESS'!$I$9,FS305&gt;'SFV+BESS'!$I$7),'SFV+BESS'!$I$7,0))))</f>
        <v>0</v>
      </c>
      <c r="FU305" s="27">
        <f>IF(AND(FS305&lt;0,FZ304+FS305/$B$5&gt;$H$2,-FS305/'Carga-Descarga Año'!$B$5&lt;'SFV+BESS'!$I$7),FS305/$B$5,IF(AND(FS305&lt;0,FZ304+FS305/$B$5&gt;$H$2,-FS305/'Carga-Descarga Año'!$B$5&gt;'SFV+BESS'!$I$7),-'SFV+BESS'!$I$7,IF(AND(FS305&lt;0,FZ304+FS305/$B$5&lt;$H$2),-MIN('SFV+BESS'!$I$7,FZ304-$H$2),0)))</f>
        <v>-47.997578990616518</v>
      </c>
      <c r="FV305" s="33"/>
      <c r="FW305" s="33">
        <f t="shared" si="385"/>
        <v>73.71429995891431</v>
      </c>
      <c r="FX305" s="27">
        <f t="shared" si="353"/>
        <v>45.597700041085687</v>
      </c>
      <c r="FY305" s="27">
        <f t="shared" si="386"/>
        <v>0</v>
      </c>
      <c r="FZ305" s="28">
        <f>IF((FZ304+FT305+FU305)&gt;=$B$2*'SFV+BESS'!$I$9, $B$2*'SFV+BESS'!$I$9, (FZ304+FT305+FU305))</f>
        <v>125.61492100938347</v>
      </c>
      <c r="GA305" s="110">
        <f t="shared" si="354"/>
        <v>0</v>
      </c>
      <c r="GF305" s="251"/>
      <c r="GG305" s="48">
        <v>12.3333333333333</v>
      </c>
      <c r="GH305" s="33">
        <f t="shared" si="399"/>
        <v>70.863960389078386</v>
      </c>
      <c r="GI305" s="33">
        <f>Gen_Cons_Horario!B8347</f>
        <v>59.656000000000006</v>
      </c>
      <c r="GJ305" s="35">
        <f t="shared" si="369"/>
        <v>11.20796038907838</v>
      </c>
      <c r="GK305" s="116">
        <f>IF(AND(GJ305&gt;0,GJ305*$B$4+GQ304&lt;=$B$2*'SFV+BESS'!$I$9,GJ305&lt;'SFV+BESS'!$I$7), GJ305*$B$4, IF(AND(GJ305&gt;0,GJ305*$B$4+GQ304&gt;$B$2*'SFV+BESS'!$I$9,GJ305*$B$4&lt;'SFV+BESS'!$I$7),$B$2*'SFV+BESS'!$I$9-GQ304,IF(AND(GJ305&gt;0,GJ305*$B$4+GQ304&gt;$B$2*'SFV+BESS'!$I$9,GJ305*$B$4&gt;'SFV+BESS'!$I$7,GQ304&lt;$B$2*'SFV+BESS'!$I$9),$B$2*'SFV+BESS'!$I$9-GQ304,IF(AND(GJ305&gt;0,GJ305*$B$4+GQ304&lt;=$B$2*'SFV+BESS'!$I$9,GJ305&gt;'SFV+BESS'!$I$7),'SFV+BESS'!$I$7,0))))</f>
        <v>0</v>
      </c>
      <c r="GL305" s="27">
        <f>IF(AND(GJ305&lt;0,GQ304+GJ305/$B$5&gt;$H$2,-GJ305/'Carga-Descarga Año'!$B$5&lt;'SFV+BESS'!$I$7),GJ305/$B$5,IF(AND(GJ305&lt;0,GQ304+GJ305/$B$5&gt;$H$2,-GJ305/'Carga-Descarga Año'!$B$5&gt;'SFV+BESS'!$I$7),-'SFV+BESS'!$I$7,IF(AND(GJ305&lt;0,GQ304+GJ305/$B$5&lt;$H$2),-MIN('SFV+BESS'!$I$7,GQ304-$H$2),0)))</f>
        <v>0</v>
      </c>
      <c r="GM305" s="33"/>
      <c r="GN305" s="33">
        <f t="shared" si="387"/>
        <v>59.656000000000006</v>
      </c>
      <c r="GO305" s="27">
        <f t="shared" si="355"/>
        <v>0</v>
      </c>
      <c r="GP305" s="27">
        <f t="shared" si="388"/>
        <v>0</v>
      </c>
      <c r="GQ305" s="28">
        <f>IF((GQ304+GK305+GL305)&gt;=$B$2*'SFV+BESS'!$I$9, $B$2*'SFV+BESS'!$I$9, (GQ304+GK305+GL305))</f>
        <v>173.61249999999998</v>
      </c>
      <c r="GR305" s="110">
        <f t="shared" si="356"/>
        <v>11.20796038907838</v>
      </c>
    </row>
    <row r="306" spans="1:200">
      <c r="A306" s="249"/>
      <c r="B306" s="48">
        <v>12.375</v>
      </c>
      <c r="C306" s="38">
        <f t="shared" si="370"/>
        <v>87.219064057968581</v>
      </c>
      <c r="D306" s="2">
        <f>Gen_Cons_Horario!B332</f>
        <v>78.298500000000004</v>
      </c>
      <c r="E306" s="140">
        <f t="shared" si="328"/>
        <v>8.9205640579685763</v>
      </c>
      <c r="F306" s="116">
        <f>IF(AND(E306&gt;0,E306*$B$4+L305&lt;=$B$2*'SFV+BESS'!$I$9,E306&lt;'SFV+BESS'!$I$7), E306*$B$4, IF(AND(E306&gt;0,E306*$B$4+L305&gt;$B$2*'SFV+BESS'!$I$9,E306*$B$4&lt;'SFV+BESS'!$I$7),$B$2*'SFV+BESS'!$I$9-L305,IF(AND(E306&gt;0,E306*$B$4+L305&gt;$B$2*'SFV+BESS'!$I$9,E306*$B$4&gt;'SFV+BESS'!$I$7,L305&lt;$B$2*'SFV+BESS'!$I$9),$B$2*'SFV+BESS'!$I$9-L305,IF(AND(E306&gt;0,E306*$B$4+L305&lt;=$B$2*'SFV+BESS'!$I$9,E306&gt;'SFV+BESS'!$I$7),'SFV+BESS'!$I$7,0))))</f>
        <v>8.044148566008829</v>
      </c>
      <c r="G306" s="27">
        <f>IF(AND(E306&lt;0,L305+E306/$B$5&gt;$H$2,-E306/'Carga-Descarga Año'!$B$5&lt;'SFV+BESS'!$I$7),E306/$B$5,IF(AND(E306&lt;0,L305+E306/$B$5&gt;$H$2,-E306/'Carga-Descarga Año'!$B$5&gt;'SFV+BESS'!$I$7),-'SFV+BESS'!$I$7,IF(AND(E306&lt;0,L305+E306/$B$5&lt;$H$2),-MIN('SFV+BESS'!$I$7,L305-$H$2),0)))</f>
        <v>0</v>
      </c>
      <c r="I306" s="38">
        <f t="shared" si="329"/>
        <v>78.298500000000004</v>
      </c>
      <c r="J306" s="27">
        <f t="shared" si="331"/>
        <v>0</v>
      </c>
      <c r="K306" s="27">
        <f t="shared" si="330"/>
        <v>0</v>
      </c>
      <c r="L306" s="28">
        <f>IF((L305+F306+G306)&gt;=$B$2*'SFV+BESS'!$I$9, $B$2*'SFV+BESS'!$I$9, (L305+F306+G306))</f>
        <v>173.61249999999998</v>
      </c>
      <c r="M306" s="110">
        <f t="shared" si="332"/>
        <v>0.45303925164349224</v>
      </c>
      <c r="R306" s="251"/>
      <c r="S306" s="48">
        <v>12.375</v>
      </c>
      <c r="T306" s="2">
        <f t="shared" si="389"/>
        <v>82.304323553126451</v>
      </c>
      <c r="U306" s="2">
        <f>Gen_Cons_Horario!B1076</f>
        <v>85.755499999999998</v>
      </c>
      <c r="V306" s="35">
        <f t="shared" si="364"/>
        <v>-3.4511764468735464</v>
      </c>
      <c r="W306" s="116">
        <f>IF(AND(V306&gt;0,V306*$B$4+AC305&lt;=$B$2*'SFV+BESS'!$I$9,V306&lt;'SFV+BESS'!$I$7), V306*$B$4, IF(AND(V306&gt;0,V306*$B$4+AC305&gt;$B$2*'SFV+BESS'!$I$9,V306*$B$4&lt;'SFV+BESS'!$I$7),$B$2*'SFV+BESS'!$I$9-AC305,IF(AND(V306&gt;0,V306*$B$4+AC305&gt;$B$2*'SFV+BESS'!$I$9,V306*$B$4&gt;'SFV+BESS'!$I$7,AC305&lt;$B$2*'SFV+BESS'!$I$9),$B$2*'SFV+BESS'!$I$9-AC305,IF(AND(V306&gt;0,V306*$B$4+AC305&lt;=$B$2*'SFV+BESS'!$I$9,V306&gt;'SFV+BESS'!$I$7),'SFV+BESS'!$I$7,0))))</f>
        <v>0</v>
      </c>
      <c r="X306" s="27">
        <f>IF(AND(V306&lt;0,AC305+V306/$B$5&gt;$H$2,-V306/'Carga-Descarga Año'!$B$5&lt;'SFV+BESS'!$I$7),V306/$B$5,IF(AND(V306&lt;0,AC305+V306/$B$5&gt;$H$2,-V306/'Carga-Descarga Año'!$B$5&gt;'SFV+BESS'!$I$7),-'SFV+BESS'!$I$7,IF(AND(V306&lt;0,AC305+V306/$B$5&lt;$H$2),-MIN('SFV+BESS'!$I$7,AC305-$H$2),0)))</f>
        <v>-3.63281731249847</v>
      </c>
      <c r="Z306" s="33">
        <f t="shared" si="358"/>
        <v>82.304323553126451</v>
      </c>
      <c r="AA306" s="27">
        <f t="shared" si="333"/>
        <v>3.4511764468735464</v>
      </c>
      <c r="AB306" s="27">
        <f t="shared" si="357"/>
        <v>0</v>
      </c>
      <c r="AC306" s="28">
        <f>IF((AC305+W306+X306)&gt;=$B$2*'SFV+BESS'!$I$9, $B$2*'SFV+BESS'!$I$9, (AC305+W306+X306))</f>
        <v>144.8170119813841</v>
      </c>
      <c r="AD306" s="110">
        <f t="shared" si="334"/>
        <v>0</v>
      </c>
      <c r="AI306" s="251"/>
      <c r="AJ306" s="48">
        <v>12.375</v>
      </c>
      <c r="AK306" s="52">
        <f t="shared" si="390"/>
        <v>81.411044901776492</v>
      </c>
      <c r="AL306" s="33">
        <f>Gen_Cons_Horario!B1748</f>
        <v>41.013500000000008</v>
      </c>
      <c r="AM306" s="35">
        <f t="shared" si="365"/>
        <v>40.397544901776484</v>
      </c>
      <c r="AN306" s="116">
        <f>IF(AND(AM306&gt;0,AM306*$B$4+AT305&lt;=$B$2*'SFV+BESS'!$I$9,AM306&lt;'SFV+BESS'!$I$7), AM306*$B$4, IF(AND(AM306&gt;0,AM306*$B$4+AT305&gt;$B$2*'SFV+BESS'!$I$9,AM306*$B$4&lt;'SFV+BESS'!$I$7),$B$2*'SFV+BESS'!$I$9-AT305,IF(AND(AM306&gt;0,AM306*$B$4+AT305&gt;$B$2*'SFV+BESS'!$I$9,AM306*$B$4&gt;'SFV+BESS'!$I$7,AT305&lt;$B$2*'SFV+BESS'!$I$9),$B$2*'SFV+BESS'!$I$9-AT305,IF(AND(AM306&gt;0,AM306*$B$4+AT305&lt;=$B$2*'SFV+BESS'!$I$9,AM306&gt;'SFV+BESS'!$I$7),'SFV+BESS'!$I$7,0))))</f>
        <v>38.377667656687656</v>
      </c>
      <c r="AO306" s="27">
        <f>IF(AND(AM306&lt;0,AT305+AM306/$B$5&gt;$H$2,-AM306/'Carga-Descarga Año'!$B$5&lt;'SFV+BESS'!$I$7),AM306/$B$5,IF(AND(AM306&lt;0,AT305+AM306/$B$5&gt;$H$2,-AM306/'Carga-Descarga Año'!$B$5&gt;'SFV+BESS'!$I$7),-'SFV+BESS'!$I$7,IF(AND(AM306&lt;0,AT305+AM306/$B$5&lt;$H$2),-MIN('SFV+BESS'!$I$7,AT305-$H$2),0)))</f>
        <v>0</v>
      </c>
      <c r="AP306" s="33"/>
      <c r="AQ306" s="33">
        <f t="shared" si="371"/>
        <v>41.013500000000008</v>
      </c>
      <c r="AR306" s="27">
        <f t="shared" si="335"/>
        <v>0</v>
      </c>
      <c r="AS306" s="27">
        <f t="shared" si="372"/>
        <v>0</v>
      </c>
      <c r="AT306" s="28">
        <f>IF((AT305+AN306+AO306)&gt;=$B$2*'SFV+BESS'!$I$9, $B$2*'SFV+BESS'!$I$9, (AT305+AN306+AO306))</f>
        <v>163.63247941480907</v>
      </c>
      <c r="AU306" s="110">
        <f t="shared" si="336"/>
        <v>0</v>
      </c>
      <c r="AZ306" s="251"/>
      <c r="BA306" s="48">
        <v>12.375</v>
      </c>
      <c r="BB306" s="33">
        <f t="shared" si="391"/>
        <v>71.326727478512353</v>
      </c>
      <c r="BC306" s="33">
        <f>Gen_Cons_Horario!B2492</f>
        <v>0</v>
      </c>
      <c r="BD306" s="35">
        <f t="shared" si="366"/>
        <v>71.326727478512353</v>
      </c>
      <c r="BE306" s="116">
        <f>IF(AND(BD306&gt;0,BD306*$B$4+BK305&lt;=$B$2*'SFV+BESS'!$I$9,BD306&lt;'SFV+BESS'!$I$7), BD306*$B$4, IF(AND(BD306&gt;0,BD306*$B$4+BK305&gt;$B$2*'SFV+BESS'!$I$9,BD306*$B$4&lt;'SFV+BESS'!$I$7),$B$2*'SFV+BESS'!$I$9-BK305,IF(AND(BD306&gt;0,BD306*$B$4+BK305&gt;$B$2*'SFV+BESS'!$I$9,BD306*$B$4&gt;'SFV+BESS'!$I$7,BK305&lt;$B$2*'SFV+BESS'!$I$9),$B$2*'SFV+BESS'!$I$9-BK305,IF(AND(BD306&gt;0,BD306*$B$4+BK305&lt;=$B$2*'SFV+BESS'!$I$9,BD306&gt;'SFV+BESS'!$I$7),'SFV+BESS'!$I$7,0))))</f>
        <v>0</v>
      </c>
      <c r="BF306" s="27">
        <f>IF(AND(BD306&lt;0,BK305+BD306/$B$5&gt;$H$2,-BD306/'Carga-Descarga Año'!$B$5&lt;'SFV+BESS'!$I$7),BD306/$B$5,IF(AND(BD306&lt;0,BK305+BD306/$B$5&gt;$H$2,-BD306/'Carga-Descarga Año'!$B$5&gt;'SFV+BESS'!$I$7),-'SFV+BESS'!$I$7,IF(AND(BD306&lt;0,BK305+BD306/$B$5&lt;$H$2),-MIN('SFV+BESS'!$I$7,BK305-$H$2),0)))</f>
        <v>0</v>
      </c>
      <c r="BG306" s="33"/>
      <c r="BH306" s="33">
        <f t="shared" si="373"/>
        <v>0</v>
      </c>
      <c r="BI306" s="27">
        <f t="shared" si="337"/>
        <v>0</v>
      </c>
      <c r="BJ306" s="27">
        <f t="shared" si="374"/>
        <v>0</v>
      </c>
      <c r="BK306" s="28">
        <f>IF((BK305+BE306+BF306)&gt;=$B$2*'SFV+BESS'!$I$9, $B$2*'SFV+BESS'!$I$9, (BK305+BE306+BF306))</f>
        <v>173.61249999999998</v>
      </c>
      <c r="BL306" s="110">
        <f t="shared" si="338"/>
        <v>71.326727478512353</v>
      </c>
      <c r="BQ306" s="251"/>
      <c r="BR306" s="48">
        <v>12.375</v>
      </c>
      <c r="BS306" s="33">
        <f t="shared" si="392"/>
        <v>45.284012249626699</v>
      </c>
      <c r="BT306" s="33">
        <f>Gen_Cons_Horario!B3212</f>
        <v>0</v>
      </c>
      <c r="BU306" s="35">
        <f t="shared" si="367"/>
        <v>45.284012249626699</v>
      </c>
      <c r="BV306" s="116">
        <f>IF(AND(BU306&gt;0,BU306*$B$4+CB305&lt;=$B$2*'SFV+BESS'!$I$9,BU306&lt;'SFV+BESS'!$I$7), BU306*$B$4, IF(AND(BU306&gt;0,BU306*$B$4+CB305&gt;$B$2*'SFV+BESS'!$I$9,BU306*$B$4&lt;'SFV+BESS'!$I$7),$B$2*'SFV+BESS'!$I$9-CB305,IF(AND(BU306&gt;0,BU306*$B$4+CB305&gt;$B$2*'SFV+BESS'!$I$9,BU306*$B$4&gt;'SFV+BESS'!$I$7,CB305&lt;$B$2*'SFV+BESS'!$I$9),$B$2*'SFV+BESS'!$I$9-CB305,IF(AND(BU306&gt;0,BU306*$B$4+CB305&lt;=$B$2*'SFV+BESS'!$I$9,BU306&gt;'SFV+BESS'!$I$7),'SFV+BESS'!$I$7,0))))</f>
        <v>0</v>
      </c>
      <c r="BW306" s="27">
        <f>IF(AND(BU306&lt;0,CB305+BU306/$B$5&gt;$H$2,-BU306/'Carga-Descarga Año'!$B$5&lt;'SFV+BESS'!$I$7),BU306/$B$5,IF(AND(BU306&lt;0,CB305+BU306/$B$5&gt;$H$2,-BU306/'Carga-Descarga Año'!$B$5&gt;'SFV+BESS'!$I$7),-'SFV+BESS'!$I$7,IF(AND(BU306&lt;0,CB305+BU306/$B$5&lt;$H$2),-MIN('SFV+BESS'!$I$7,CB305-$H$2),0)))</f>
        <v>0</v>
      </c>
      <c r="BX306" s="33"/>
      <c r="BY306" s="33">
        <f t="shared" si="375"/>
        <v>0</v>
      </c>
      <c r="BZ306" s="27">
        <f t="shared" si="339"/>
        <v>0</v>
      </c>
      <c r="CA306" s="27">
        <f t="shared" si="340"/>
        <v>0</v>
      </c>
      <c r="CB306" s="28">
        <f>IF((CB305+BV306+BW306)&gt;=$B$2*'SFV+BESS'!$I$9, $B$2*'SFV+BESS'!$I$9, (CB305+BV306+BW306))</f>
        <v>173.61249999999998</v>
      </c>
      <c r="CC306" s="110">
        <f t="shared" si="341"/>
        <v>45.284012249626699</v>
      </c>
      <c r="CH306" s="251"/>
      <c r="CI306" s="48">
        <v>12.375</v>
      </c>
      <c r="CJ306" s="33">
        <f t="shared" si="393"/>
        <v>28.883763720356487</v>
      </c>
      <c r="CK306" s="33">
        <f>Gen_Cons_Horario!B3956</f>
        <v>0</v>
      </c>
      <c r="CL306" s="35">
        <f t="shared" si="368"/>
        <v>28.883763720356487</v>
      </c>
      <c r="CM306" s="116">
        <f>IF(AND(CL306&gt;0,CL306*$B$4+CS305&lt;=$B$2*'SFV+BESS'!$I$9,CL306&lt;'SFV+BESS'!$I$7), CL306*$B$4, IF(AND(CL306&gt;0,CL306*$B$4+CS305&gt;$B$2*'SFV+BESS'!$I$9,CL306*$B$4&lt;'SFV+BESS'!$I$7),$B$2*'SFV+BESS'!$I$9-CS305,IF(AND(CL306&gt;0,CL306*$B$4+CS305&gt;$B$2*'SFV+BESS'!$I$9,CL306*$B$4&gt;'SFV+BESS'!$I$7,CS305&lt;$B$2*'SFV+BESS'!$I$9),$B$2*'SFV+BESS'!$I$9-CS305,IF(AND(CL306&gt;0,CL306*$B$4+CS305&lt;=$B$2*'SFV+BESS'!$I$9,CL306&gt;'SFV+BESS'!$I$7),'SFV+BESS'!$I$7,0))))</f>
        <v>0</v>
      </c>
      <c r="CN306" s="27">
        <f>IF(AND(CL306&lt;0,CS305+CL306/$B$5&gt;$H$2,-CL306/'Carga-Descarga Año'!$B$5&lt;'SFV+BESS'!$I$7),CL306/$B$5,IF(AND(CL306&lt;0,CS305+CL306/$B$5&gt;$H$2,-CL306/'Carga-Descarga Año'!$B$5&gt;'SFV+BESS'!$I$7),-'SFV+BESS'!$I$7,IF(AND(CL306&lt;0,CS305+CL306/$B$5&lt;$H$2),-MIN('SFV+BESS'!$I$7,CS305-$H$2),0)))</f>
        <v>0</v>
      </c>
      <c r="CO306" s="33"/>
      <c r="CP306" s="33">
        <f t="shared" si="376"/>
        <v>0</v>
      </c>
      <c r="CQ306" s="27">
        <f t="shared" si="342"/>
        <v>0</v>
      </c>
      <c r="CR306" s="27">
        <f t="shared" si="377"/>
        <v>0</v>
      </c>
      <c r="CS306" s="28">
        <f>IF((CS305+CM306+CN306)&gt;=$B$2*'SFV+BESS'!$I$9, $B$2*'SFV+BESS'!$I$9, (CS305+CM306+CN306))</f>
        <v>173.61249999999998</v>
      </c>
      <c r="CT306" s="110">
        <f t="shared" si="343"/>
        <v>28.883763720356487</v>
      </c>
      <c r="CY306" s="251"/>
      <c r="CZ306" s="48">
        <v>12.375</v>
      </c>
      <c r="DA306" s="33">
        <f t="shared" si="394"/>
        <v>35.322613829837657</v>
      </c>
      <c r="DB306" s="33">
        <f>Gen_Cons_Horario!B4676</f>
        <v>0</v>
      </c>
      <c r="DC306" s="35">
        <f t="shared" si="359"/>
        <v>35.322613829837657</v>
      </c>
      <c r="DD306" s="116">
        <f>IF(AND(DC306&gt;0,DC306*$B$4+DJ305&lt;=$B$2*'SFV+BESS'!$I$9,DC306&lt;'SFV+BESS'!$I$7), DC306*$B$4, IF(AND(DC306&gt;0,DC306*$B$4+DJ305&gt;$B$2*'SFV+BESS'!$I$9,DC306*$B$4&lt;'SFV+BESS'!$I$7),$B$2*'SFV+BESS'!$I$9-DJ305,IF(AND(DC306&gt;0,DC306*$B$4+DJ305&gt;$B$2*'SFV+BESS'!$I$9,DC306*$B$4&gt;'SFV+BESS'!$I$7,DJ305&lt;$B$2*'SFV+BESS'!$I$9),$B$2*'SFV+BESS'!$I$9-DJ305,IF(AND(DC306&gt;0,DC306*$B$4+DJ305&lt;=$B$2*'SFV+BESS'!$I$9,DC306&gt;'SFV+BESS'!$I$7),'SFV+BESS'!$I$7,0))))</f>
        <v>0</v>
      </c>
      <c r="DE306" s="27">
        <f>IF(AND(DC306&lt;0,DJ305+DC306/$B$5&gt;$H$2,-DC306/'Carga-Descarga Año'!$B$5&lt;'SFV+BESS'!$I$7),DC306/$B$5,IF(AND(DC306&lt;0,DJ305+DC306/$B$5&gt;$H$2,-DC306/'Carga-Descarga Año'!$B$5&gt;'SFV+BESS'!$I$7),-'SFV+BESS'!$I$7,IF(AND(DC306&lt;0,DJ305+DC306/$B$5&lt;$H$2),-MIN('SFV+BESS'!$I$7,DJ305-$H$2),0)))</f>
        <v>0</v>
      </c>
      <c r="DF306" s="33"/>
      <c r="DG306" s="33">
        <f t="shared" si="378"/>
        <v>0</v>
      </c>
      <c r="DH306" s="27">
        <f t="shared" si="344"/>
        <v>0</v>
      </c>
      <c r="DI306" s="27">
        <f t="shared" si="345"/>
        <v>0</v>
      </c>
      <c r="DJ306" s="28">
        <f>IF((DJ305+DD306+DE306)&gt;=$B$2*'SFV+BESS'!$I$9, $B$2*'SFV+BESS'!$I$9, (DJ305+DD306+DE306))</f>
        <v>173.61249999999998</v>
      </c>
      <c r="DK306" s="110">
        <f t="shared" si="346"/>
        <v>35.322613829837657</v>
      </c>
      <c r="DP306" s="251"/>
      <c r="DQ306" s="48">
        <v>12.375</v>
      </c>
      <c r="DR306" s="33">
        <f t="shared" si="395"/>
        <v>51.868223435829627</v>
      </c>
      <c r="DS306" s="33">
        <f>Gen_Cons_Horario!B5420</f>
        <v>0</v>
      </c>
      <c r="DT306" s="35">
        <f t="shared" si="360"/>
        <v>51.868223435829627</v>
      </c>
      <c r="DU306" s="116">
        <f>IF(AND(DT306&gt;0,DT306*$B$4+EA305&lt;=$B$2*'SFV+BESS'!$I$9,DT306&lt;'SFV+BESS'!$I$7), DT306*$B$4, IF(AND(DT306&gt;0,DT306*$B$4+EA305&gt;$B$2*'SFV+BESS'!$I$9,DT306*$B$4&lt;'SFV+BESS'!$I$7),$B$2*'SFV+BESS'!$I$9-EA305,IF(AND(DT306&gt;0,DT306*$B$4+EA305&gt;$B$2*'SFV+BESS'!$I$9,DT306*$B$4&gt;'SFV+BESS'!$I$7,EA305&lt;$B$2*'SFV+BESS'!$I$9),$B$2*'SFV+BESS'!$I$9-EA305,IF(AND(DT306&gt;0,DT306*$B$4+EA305&lt;=$B$2*'SFV+BESS'!$I$9,DT306&gt;'SFV+BESS'!$I$7),'SFV+BESS'!$I$7,0))))</f>
        <v>0</v>
      </c>
      <c r="DV306" s="27">
        <f>IF(AND(DT306&lt;0,EA305+DT306/$B$5&gt;$H$2,-DT306/'Carga-Descarga Año'!$B$5&lt;'SFV+BESS'!$I$7),DT306/$B$5,IF(AND(DT306&lt;0,EA305+DT306/$B$5&gt;$H$2,-DT306/'Carga-Descarga Año'!$B$5&gt;'SFV+BESS'!$I$7),-'SFV+BESS'!$I$7,IF(AND(DT306&lt;0,EA305+DT306/$B$5&lt;$H$2),-MIN('SFV+BESS'!$I$7,EA305-$H$2),0)))</f>
        <v>0</v>
      </c>
      <c r="DW306" s="33"/>
      <c r="DX306" s="33">
        <f t="shared" si="379"/>
        <v>0</v>
      </c>
      <c r="DY306" s="27">
        <f t="shared" si="347"/>
        <v>0</v>
      </c>
      <c r="DZ306" s="27">
        <f t="shared" si="380"/>
        <v>0</v>
      </c>
      <c r="EA306" s="28">
        <f>IF((EA305+DU306+DV306)&gt;=$B$2*'SFV+BESS'!$I$9, $B$2*'SFV+BESS'!$I$9, (EA305+DU306+DV306))</f>
        <v>173.61249999999998</v>
      </c>
      <c r="EB306" s="110">
        <f t="shared" si="348"/>
        <v>51.868223435829627</v>
      </c>
      <c r="EG306" s="251"/>
      <c r="EH306" s="48">
        <v>12.375</v>
      </c>
      <c r="EI306" s="33">
        <f t="shared" si="396"/>
        <v>72.15510433493921</v>
      </c>
      <c r="EJ306" s="33">
        <f>Gen_Cons_Horario!B6164</f>
        <v>0</v>
      </c>
      <c r="EK306" s="35">
        <f t="shared" si="361"/>
        <v>72.15510433493921</v>
      </c>
      <c r="EL306" s="116">
        <f>IF(AND(EK306&gt;0,EK306*$B$4+ER305&lt;=$B$2*'SFV+BESS'!$I$9,EK306&lt;'SFV+BESS'!$I$7), EK306*$B$4, IF(AND(EK306&gt;0,EK306*$B$4+ER305&gt;$B$2*'SFV+BESS'!$I$9,EK306*$B$4&lt;'SFV+BESS'!$I$7),$B$2*'SFV+BESS'!$I$9-ER305,IF(AND(EK306&gt;0,EK306*$B$4+ER305&gt;$B$2*'SFV+BESS'!$I$9,EK306*$B$4&gt;'SFV+BESS'!$I$7,ER305&lt;$B$2*'SFV+BESS'!$I$9),$B$2*'SFV+BESS'!$I$9-ER305,IF(AND(EK306&gt;0,EK306*$B$4+ER305&lt;=$B$2*'SFV+BESS'!$I$9,EK306&gt;'SFV+BESS'!$I$7),'SFV+BESS'!$I$7,0))))</f>
        <v>0</v>
      </c>
      <c r="EM306" s="27">
        <f>IF(AND(EK306&lt;0,ER305+EK306/$B$5&gt;$H$2,-EK306/'Carga-Descarga Año'!$B$5&lt;'SFV+BESS'!$I$7),EK306/$B$5,IF(AND(EK306&lt;0,ER305+EK306/$B$5&gt;$H$2,-EK306/'Carga-Descarga Año'!$B$5&gt;'SFV+BESS'!$I$7),-'SFV+BESS'!$I$7,IF(AND(EK306&lt;0,ER305+EK306/$B$5&lt;$H$2),-MIN('SFV+BESS'!$I$7,ER305-$H$2),0)))</f>
        <v>0</v>
      </c>
      <c r="EN306" s="33"/>
      <c r="EO306" s="33">
        <f t="shared" si="381"/>
        <v>0</v>
      </c>
      <c r="EP306" s="27">
        <f t="shared" si="349"/>
        <v>0</v>
      </c>
      <c r="EQ306" s="27">
        <f t="shared" si="382"/>
        <v>0</v>
      </c>
      <c r="ER306" s="28">
        <f>IF((ER305+EL306+EM306)&gt;=$B$2*'SFV+BESS'!$I$9, $B$2*'SFV+BESS'!$I$9, (ER305+EL306+EM306))</f>
        <v>173.61249999999998</v>
      </c>
      <c r="ES306" s="110">
        <f t="shared" si="350"/>
        <v>72.15510433493921</v>
      </c>
      <c r="EX306" s="251"/>
      <c r="EY306" s="48">
        <v>12.375</v>
      </c>
      <c r="EZ306" s="33">
        <f t="shared" si="397"/>
        <v>83.787881880507953</v>
      </c>
      <c r="FA306" s="33">
        <f>Gen_Cons_Horario!B6884</f>
        <v>0</v>
      </c>
      <c r="FB306" s="35">
        <f t="shared" si="362"/>
        <v>83.787881880507953</v>
      </c>
      <c r="FC306" s="116">
        <f>IF(AND(FB306&gt;0,FB306*$B$4+FI305&lt;=$B$2*'SFV+BESS'!$I$9,FB306&lt;'SFV+BESS'!$I$7), FB306*$B$4, IF(AND(FB306&gt;0,FB306*$B$4+FI305&gt;$B$2*'SFV+BESS'!$I$9,FB306*$B$4&lt;'SFV+BESS'!$I$7),$B$2*'SFV+BESS'!$I$9-FI305,IF(AND(FB306&gt;0,FB306*$B$4+FI305&gt;$B$2*'SFV+BESS'!$I$9,FB306*$B$4&gt;'SFV+BESS'!$I$7,FI305&lt;$B$2*'SFV+BESS'!$I$9),$B$2*'SFV+BESS'!$I$9-FI305,IF(AND(FB306&gt;0,FB306*$B$4+FI305&lt;=$B$2*'SFV+BESS'!$I$9,FB306&gt;'SFV+BESS'!$I$7),'SFV+BESS'!$I$7,0))))</f>
        <v>0</v>
      </c>
      <c r="FD306" s="27">
        <f>IF(AND(FB306&lt;0,FI305+FB306/$B$5&gt;$H$2,-FB306/'Carga-Descarga Año'!$B$5&lt;'SFV+BESS'!$I$7),FB306/$B$5,IF(AND(FB306&lt;0,FI305+FB306/$B$5&gt;$H$2,-FB306/'Carga-Descarga Año'!$B$5&gt;'SFV+BESS'!$I$7),-'SFV+BESS'!$I$7,IF(AND(FB306&lt;0,FI305+FB306/$B$5&lt;$H$2),-MIN('SFV+BESS'!$I$7,FI305-$H$2),0)))</f>
        <v>0</v>
      </c>
      <c r="FE306" s="33"/>
      <c r="FF306" s="33">
        <f t="shared" si="383"/>
        <v>0</v>
      </c>
      <c r="FG306" s="27">
        <f t="shared" si="351"/>
        <v>0</v>
      </c>
      <c r="FH306" s="27">
        <f t="shared" si="384"/>
        <v>0</v>
      </c>
      <c r="FI306" s="28">
        <f>IF((FI305+FC306+FD306)&gt;=$B$2*'SFV+BESS'!$I$9, $B$2*'SFV+BESS'!$I$9, (FI305+FC306+FD306))</f>
        <v>173.61249999999998</v>
      </c>
      <c r="FJ306" s="110">
        <f t="shared" si="352"/>
        <v>83.787881880507953</v>
      </c>
      <c r="FO306" s="251"/>
      <c r="FP306" s="48">
        <v>12.375</v>
      </c>
      <c r="FQ306" s="33">
        <f t="shared" si="398"/>
        <v>88.522249840285639</v>
      </c>
      <c r="FR306" s="33">
        <f>Gen_Cons_Horario!B7628</f>
        <v>119.312</v>
      </c>
      <c r="FS306" s="35">
        <f t="shared" si="363"/>
        <v>-30.789750159714359</v>
      </c>
      <c r="FT306" s="116">
        <f>IF(AND(FS306&gt;0,FS306*$B$4+FZ305&lt;=$B$2*'SFV+BESS'!$I$9,FS306&lt;'SFV+BESS'!$I$7), FS306*$B$4, IF(AND(FS306&gt;0,FS306*$B$4+FZ305&gt;$B$2*'SFV+BESS'!$I$9,FS306*$B$4&lt;'SFV+BESS'!$I$7),$B$2*'SFV+BESS'!$I$9-FZ305,IF(AND(FS306&gt;0,FS306*$B$4+FZ305&gt;$B$2*'SFV+BESS'!$I$9,FS306*$B$4&gt;'SFV+BESS'!$I$7,FZ305&lt;$B$2*'SFV+BESS'!$I$9),$B$2*'SFV+BESS'!$I$9-FZ305,IF(AND(FS306&gt;0,FS306*$B$4+FZ305&lt;=$B$2*'SFV+BESS'!$I$9,FS306&gt;'SFV+BESS'!$I$7),'SFV+BESS'!$I$7,0))))</f>
        <v>0</v>
      </c>
      <c r="FU306" s="27">
        <f>IF(AND(FS306&lt;0,FZ305+FS306/$B$5&gt;$H$2,-FS306/'Carga-Descarga Año'!$B$5&lt;'SFV+BESS'!$I$7),FS306/$B$5,IF(AND(FS306&lt;0,FZ305+FS306/$B$5&gt;$H$2,-FS306/'Carga-Descarga Año'!$B$5&gt;'SFV+BESS'!$I$7),-'SFV+BESS'!$I$7,IF(AND(FS306&lt;0,FZ305+FS306/$B$5&lt;$H$2),-MIN('SFV+BESS'!$I$7,FZ305-$H$2),0)))</f>
        <v>-32.410263326015119</v>
      </c>
      <c r="FV306" s="33"/>
      <c r="FW306" s="33">
        <f t="shared" si="385"/>
        <v>88.522249840285639</v>
      </c>
      <c r="FX306" s="27">
        <f t="shared" si="353"/>
        <v>30.789750159714362</v>
      </c>
      <c r="FY306" s="27">
        <f t="shared" si="386"/>
        <v>0</v>
      </c>
      <c r="FZ306" s="28">
        <f>IF((FZ305+FT306+FU306)&gt;=$B$2*'SFV+BESS'!$I$9, $B$2*'SFV+BESS'!$I$9, (FZ305+FT306+FU306))</f>
        <v>93.204657683368339</v>
      </c>
      <c r="GA306" s="110">
        <f t="shared" si="354"/>
        <v>0</v>
      </c>
      <c r="GF306" s="251"/>
      <c r="GG306" s="48">
        <v>12.375</v>
      </c>
      <c r="GH306" s="33">
        <f t="shared" si="399"/>
        <v>85.975736621117875</v>
      </c>
      <c r="GI306" s="33">
        <f>Gen_Cons_Horario!B8348</f>
        <v>59.656000000000006</v>
      </c>
      <c r="GJ306" s="35">
        <f t="shared" si="369"/>
        <v>26.319736621117869</v>
      </c>
      <c r="GK306" s="116">
        <f>IF(AND(GJ306&gt;0,GJ306*$B$4+GQ305&lt;=$B$2*'SFV+BESS'!$I$9,GJ306&lt;'SFV+BESS'!$I$7), GJ306*$B$4, IF(AND(GJ306&gt;0,GJ306*$B$4+GQ305&gt;$B$2*'SFV+BESS'!$I$9,GJ306*$B$4&lt;'SFV+BESS'!$I$7),$B$2*'SFV+BESS'!$I$9-GQ305,IF(AND(GJ306&gt;0,GJ306*$B$4+GQ305&gt;$B$2*'SFV+BESS'!$I$9,GJ306*$B$4&gt;'SFV+BESS'!$I$7,GQ305&lt;$B$2*'SFV+BESS'!$I$9),$B$2*'SFV+BESS'!$I$9-GQ305,IF(AND(GJ306&gt;0,GJ306*$B$4+GQ305&lt;=$B$2*'SFV+BESS'!$I$9,GJ306&gt;'SFV+BESS'!$I$7),'SFV+BESS'!$I$7,0))))</f>
        <v>0</v>
      </c>
      <c r="GL306" s="27">
        <f>IF(AND(GJ306&lt;0,GQ305+GJ306/$B$5&gt;$H$2,-GJ306/'Carga-Descarga Año'!$B$5&lt;'SFV+BESS'!$I$7),GJ306/$B$5,IF(AND(GJ306&lt;0,GQ305+GJ306/$B$5&gt;$H$2,-GJ306/'Carga-Descarga Año'!$B$5&gt;'SFV+BESS'!$I$7),-'SFV+BESS'!$I$7,IF(AND(GJ306&lt;0,GQ305+GJ306/$B$5&lt;$H$2),-MIN('SFV+BESS'!$I$7,GQ305-$H$2),0)))</f>
        <v>0</v>
      </c>
      <c r="GM306" s="33"/>
      <c r="GN306" s="33">
        <f t="shared" si="387"/>
        <v>59.656000000000006</v>
      </c>
      <c r="GO306" s="27">
        <f t="shared" si="355"/>
        <v>0</v>
      </c>
      <c r="GP306" s="27">
        <f t="shared" si="388"/>
        <v>0</v>
      </c>
      <c r="GQ306" s="28">
        <f>IF((GQ305+GK306+GL306)&gt;=$B$2*'SFV+BESS'!$I$9, $B$2*'SFV+BESS'!$I$9, (GQ305+GK306+GL306))</f>
        <v>173.61249999999998</v>
      </c>
      <c r="GR306" s="110">
        <f t="shared" si="356"/>
        <v>26.319736621117869</v>
      </c>
    </row>
    <row r="307" spans="1:200">
      <c r="A307" s="249"/>
      <c r="B307" s="48">
        <v>12.4166666666667</v>
      </c>
      <c r="C307" s="38">
        <f t="shared" si="370"/>
        <v>102.56597254203621</v>
      </c>
      <c r="D307" s="2">
        <f>Gen_Cons_Horario!B333</f>
        <v>78.298500000000004</v>
      </c>
      <c r="E307" s="140">
        <f t="shared" si="328"/>
        <v>24.267472542036202</v>
      </c>
      <c r="F307" s="116">
        <f>IF(AND(E307&gt;0,E307*$B$4+L306&lt;=$B$2*'SFV+BESS'!$I$9,E307&lt;'SFV+BESS'!$I$7), E307*$B$4, IF(AND(E307&gt;0,E307*$B$4+L306&gt;$B$2*'SFV+BESS'!$I$9,E307*$B$4&lt;'SFV+BESS'!$I$7),$B$2*'SFV+BESS'!$I$9-L306,IF(AND(E307&gt;0,E307*$B$4+L306&gt;$B$2*'SFV+BESS'!$I$9,E307*$B$4&gt;'SFV+BESS'!$I$7,L306&lt;$B$2*'SFV+BESS'!$I$9),$B$2*'SFV+BESS'!$I$9-L306,IF(AND(E307&gt;0,E307*$B$4+L306&lt;=$B$2*'SFV+BESS'!$I$9,E307&gt;'SFV+BESS'!$I$7),'SFV+BESS'!$I$7,0))))</f>
        <v>0</v>
      </c>
      <c r="G307" s="27">
        <f>IF(AND(E307&lt;0,L306+E307/$B$5&gt;$H$2,-E307/'Carga-Descarga Año'!$B$5&lt;'SFV+BESS'!$I$7),E307/$B$5,IF(AND(E307&lt;0,L306+E307/$B$5&gt;$H$2,-E307/'Carga-Descarga Año'!$B$5&gt;'SFV+BESS'!$I$7),-'SFV+BESS'!$I$7,IF(AND(E307&lt;0,L306+E307/$B$5&lt;$H$2),-MIN('SFV+BESS'!$I$7,L306-$H$2),0)))</f>
        <v>0</v>
      </c>
      <c r="I307" s="38">
        <f t="shared" si="329"/>
        <v>78.298500000000004</v>
      </c>
      <c r="J307" s="27">
        <f t="shared" si="331"/>
        <v>0</v>
      </c>
      <c r="K307" s="27">
        <f t="shared" si="330"/>
        <v>0</v>
      </c>
      <c r="L307" s="28">
        <f>IF((L306+F307+G307)&gt;=$B$2*'SFV+BESS'!$I$9, $B$2*'SFV+BESS'!$I$9, (L306+F307+G307))</f>
        <v>173.61249999999998</v>
      </c>
      <c r="M307" s="110">
        <f t="shared" si="332"/>
        <v>24.267472542036202</v>
      </c>
      <c r="R307" s="251"/>
      <c r="S307" s="48">
        <v>12.4166666666667</v>
      </c>
      <c r="T307" s="2">
        <f t="shared" si="389"/>
        <v>99.976027218608863</v>
      </c>
      <c r="U307" s="2">
        <f>Gen_Cons_Horario!B1077</f>
        <v>85.755499999999998</v>
      </c>
      <c r="V307" s="35">
        <f t="shared" si="364"/>
        <v>14.220527218608865</v>
      </c>
      <c r="W307" s="116">
        <f>IF(AND(V307&gt;0,V307*$B$4+AC306&lt;=$B$2*'SFV+BESS'!$I$9,V307&lt;'SFV+BESS'!$I$7), V307*$B$4, IF(AND(V307&gt;0,V307*$B$4+AC306&gt;$B$2*'SFV+BESS'!$I$9,V307*$B$4&lt;'SFV+BESS'!$I$7),$B$2*'SFV+BESS'!$I$9-AC306,IF(AND(V307&gt;0,V307*$B$4+AC306&gt;$B$2*'SFV+BESS'!$I$9,V307*$B$4&gt;'SFV+BESS'!$I$7,AC306&lt;$B$2*'SFV+BESS'!$I$9),$B$2*'SFV+BESS'!$I$9-AC306,IF(AND(V307&gt;0,V307*$B$4+AC306&lt;=$B$2*'SFV+BESS'!$I$9,V307&gt;'SFV+BESS'!$I$7),'SFV+BESS'!$I$7,0))))</f>
        <v>13.509500857678422</v>
      </c>
      <c r="X307" s="27">
        <f>IF(AND(V307&lt;0,AC306+V307/$B$5&gt;$H$2,-V307/'Carga-Descarga Año'!$B$5&lt;'SFV+BESS'!$I$7),V307/$B$5,IF(AND(V307&lt;0,AC306+V307/$B$5&gt;$H$2,-V307/'Carga-Descarga Año'!$B$5&gt;'SFV+BESS'!$I$7),-'SFV+BESS'!$I$7,IF(AND(V307&lt;0,AC306+V307/$B$5&lt;$H$2),-MIN('SFV+BESS'!$I$7,AC306-$H$2),0)))</f>
        <v>0</v>
      </c>
      <c r="Z307" s="33">
        <f t="shared" si="358"/>
        <v>85.755499999999998</v>
      </c>
      <c r="AA307" s="27">
        <f t="shared" si="333"/>
        <v>0</v>
      </c>
      <c r="AB307" s="27">
        <f t="shared" si="357"/>
        <v>0</v>
      </c>
      <c r="AC307" s="28">
        <f>IF((AC306+W307+X307)&gt;=$B$2*'SFV+BESS'!$I$9, $B$2*'SFV+BESS'!$I$9, (AC306+W307+X307))</f>
        <v>158.32651283906253</v>
      </c>
      <c r="AD307" s="110">
        <f t="shared" si="334"/>
        <v>0</v>
      </c>
      <c r="AI307" s="251"/>
      <c r="AJ307" s="48">
        <v>12.4166666666667</v>
      </c>
      <c r="AK307" s="52">
        <f t="shared" si="390"/>
        <v>98.343173988490506</v>
      </c>
      <c r="AL307" s="33">
        <f>Gen_Cons_Horario!B1749</f>
        <v>41.013500000000008</v>
      </c>
      <c r="AM307" s="35">
        <f t="shared" si="365"/>
        <v>57.329673988490498</v>
      </c>
      <c r="AN307" s="116">
        <f>IF(AND(AM307&gt;0,AM307*$B$4+AT306&lt;=$B$2*'SFV+BESS'!$I$9,AM307&lt;'SFV+BESS'!$I$7), AM307*$B$4, IF(AND(AM307&gt;0,AM307*$B$4+AT306&gt;$B$2*'SFV+BESS'!$I$9,AM307*$B$4&lt;'SFV+BESS'!$I$7),$B$2*'SFV+BESS'!$I$9-AT306,IF(AND(AM307&gt;0,AM307*$B$4+AT306&gt;$B$2*'SFV+BESS'!$I$9,AM307*$B$4&gt;'SFV+BESS'!$I$7,AT306&lt;$B$2*'SFV+BESS'!$I$9),$B$2*'SFV+BESS'!$I$9-AT306,IF(AND(AM307&gt;0,AM307*$B$4+AT306&lt;=$B$2*'SFV+BESS'!$I$9,AM307&gt;'SFV+BESS'!$I$7),'SFV+BESS'!$I$7,0))))</f>
        <v>9.9800205851909141</v>
      </c>
      <c r="AO307" s="27">
        <f>IF(AND(AM307&lt;0,AT306+AM307/$B$5&gt;$H$2,-AM307/'Carga-Descarga Año'!$B$5&lt;'SFV+BESS'!$I$7),AM307/$B$5,IF(AND(AM307&lt;0,AT306+AM307/$B$5&gt;$H$2,-AM307/'Carga-Descarga Año'!$B$5&gt;'SFV+BESS'!$I$7),-'SFV+BESS'!$I$7,IF(AND(AM307&lt;0,AT306+AM307/$B$5&lt;$H$2),-MIN('SFV+BESS'!$I$7,AT306-$H$2),0)))</f>
        <v>0</v>
      </c>
      <c r="AP307" s="33"/>
      <c r="AQ307" s="33">
        <f t="shared" si="371"/>
        <v>41.013500000000008</v>
      </c>
      <c r="AR307" s="27">
        <f t="shared" si="335"/>
        <v>0</v>
      </c>
      <c r="AS307" s="27">
        <f t="shared" si="372"/>
        <v>0</v>
      </c>
      <c r="AT307" s="28">
        <f>IF((AT306+AN307+AO307)&gt;=$B$2*'SFV+BESS'!$I$9, $B$2*'SFV+BESS'!$I$9, (AT306+AN307+AO307))</f>
        <v>173.61249999999998</v>
      </c>
      <c r="AU307" s="110">
        <f t="shared" si="336"/>
        <v>46.824389161973748</v>
      </c>
      <c r="AZ307" s="251"/>
      <c r="BA307" s="48">
        <v>12.4166666666667</v>
      </c>
      <c r="BB307" s="33">
        <f t="shared" si="391"/>
        <v>89.500386808653857</v>
      </c>
      <c r="BC307" s="33">
        <f>Gen_Cons_Horario!B2493</f>
        <v>0</v>
      </c>
      <c r="BD307" s="35">
        <f t="shared" si="366"/>
        <v>89.500386808653857</v>
      </c>
      <c r="BE307" s="116">
        <f>IF(AND(BD307&gt;0,BD307*$B$4+BK306&lt;=$B$2*'SFV+BESS'!$I$9,BD307&lt;'SFV+BESS'!$I$7), BD307*$B$4, IF(AND(BD307&gt;0,BD307*$B$4+BK306&gt;$B$2*'SFV+BESS'!$I$9,BD307*$B$4&lt;'SFV+BESS'!$I$7),$B$2*'SFV+BESS'!$I$9-BK306,IF(AND(BD307&gt;0,BD307*$B$4+BK306&gt;$B$2*'SFV+BESS'!$I$9,BD307*$B$4&gt;'SFV+BESS'!$I$7,BK306&lt;$B$2*'SFV+BESS'!$I$9),$B$2*'SFV+BESS'!$I$9-BK306,IF(AND(BD307&gt;0,BD307*$B$4+BK306&lt;=$B$2*'SFV+BESS'!$I$9,BD307&gt;'SFV+BESS'!$I$7),'SFV+BESS'!$I$7,0))))</f>
        <v>0</v>
      </c>
      <c r="BF307" s="27">
        <f>IF(AND(BD307&lt;0,BK306+BD307/$B$5&gt;$H$2,-BD307/'Carga-Descarga Año'!$B$5&lt;'SFV+BESS'!$I$7),BD307/$B$5,IF(AND(BD307&lt;0,BK306+BD307/$B$5&gt;$H$2,-BD307/'Carga-Descarga Año'!$B$5&gt;'SFV+BESS'!$I$7),-'SFV+BESS'!$I$7,IF(AND(BD307&lt;0,BK306+BD307/$B$5&lt;$H$2),-MIN('SFV+BESS'!$I$7,BK306-$H$2),0)))</f>
        <v>0</v>
      </c>
      <c r="BG307" s="33"/>
      <c r="BH307" s="33">
        <f t="shared" si="373"/>
        <v>0</v>
      </c>
      <c r="BI307" s="27">
        <f t="shared" si="337"/>
        <v>0</v>
      </c>
      <c r="BJ307" s="27">
        <f t="shared" si="374"/>
        <v>0</v>
      </c>
      <c r="BK307" s="28">
        <f>IF((BK306+BE307+BF307)&gt;=$B$2*'SFV+BESS'!$I$9, $B$2*'SFV+BESS'!$I$9, (BK306+BE307+BF307))</f>
        <v>173.61249999999998</v>
      </c>
      <c r="BL307" s="110">
        <f t="shared" si="338"/>
        <v>89.500386808653857</v>
      </c>
      <c r="BQ307" s="251"/>
      <c r="BR307" s="48">
        <v>12.4166666666667</v>
      </c>
      <c r="BS307" s="33">
        <f t="shared" si="392"/>
        <v>68.489252357644361</v>
      </c>
      <c r="BT307" s="33">
        <f>Gen_Cons_Horario!B3213</f>
        <v>0</v>
      </c>
      <c r="BU307" s="35">
        <f t="shared" si="367"/>
        <v>68.489252357644361</v>
      </c>
      <c r="BV307" s="116">
        <f>IF(AND(BU307&gt;0,BU307*$B$4+CB306&lt;=$B$2*'SFV+BESS'!$I$9,BU307&lt;'SFV+BESS'!$I$7), BU307*$B$4, IF(AND(BU307&gt;0,BU307*$B$4+CB306&gt;$B$2*'SFV+BESS'!$I$9,BU307*$B$4&lt;'SFV+BESS'!$I$7),$B$2*'SFV+BESS'!$I$9-CB306,IF(AND(BU307&gt;0,BU307*$B$4+CB306&gt;$B$2*'SFV+BESS'!$I$9,BU307*$B$4&gt;'SFV+BESS'!$I$7,CB306&lt;$B$2*'SFV+BESS'!$I$9),$B$2*'SFV+BESS'!$I$9-CB306,IF(AND(BU307&gt;0,BU307*$B$4+CB306&lt;=$B$2*'SFV+BESS'!$I$9,BU307&gt;'SFV+BESS'!$I$7),'SFV+BESS'!$I$7,0))))</f>
        <v>0</v>
      </c>
      <c r="BW307" s="27">
        <f>IF(AND(BU307&lt;0,CB306+BU307/$B$5&gt;$H$2,-BU307/'Carga-Descarga Año'!$B$5&lt;'SFV+BESS'!$I$7),BU307/$B$5,IF(AND(BU307&lt;0,CB306+BU307/$B$5&gt;$H$2,-BU307/'Carga-Descarga Año'!$B$5&gt;'SFV+BESS'!$I$7),-'SFV+BESS'!$I$7,IF(AND(BU307&lt;0,CB306+BU307/$B$5&lt;$H$2),-MIN('SFV+BESS'!$I$7,CB306-$H$2),0)))</f>
        <v>0</v>
      </c>
      <c r="BX307" s="33"/>
      <c r="BY307" s="33">
        <f t="shared" si="375"/>
        <v>0</v>
      </c>
      <c r="BZ307" s="27">
        <f t="shared" si="339"/>
        <v>0</v>
      </c>
      <c r="CA307" s="27">
        <f t="shared" si="340"/>
        <v>0</v>
      </c>
      <c r="CB307" s="28">
        <f>IF((CB306+BV307+BW307)&gt;=$B$2*'SFV+BESS'!$I$9, $B$2*'SFV+BESS'!$I$9, (CB306+BV307+BW307))</f>
        <v>173.61249999999998</v>
      </c>
      <c r="CC307" s="110">
        <f t="shared" si="341"/>
        <v>68.489252357644361</v>
      </c>
      <c r="CH307" s="251"/>
      <c r="CI307" s="48">
        <v>12.4166666666667</v>
      </c>
      <c r="CJ307" s="33">
        <f t="shared" si="393"/>
        <v>60.041839544678055</v>
      </c>
      <c r="CK307" s="33">
        <f>Gen_Cons_Horario!B3957</f>
        <v>0</v>
      </c>
      <c r="CL307" s="35">
        <f t="shared" si="368"/>
        <v>60.041839544678055</v>
      </c>
      <c r="CM307" s="116">
        <f>IF(AND(CL307&gt;0,CL307*$B$4+CS306&lt;=$B$2*'SFV+BESS'!$I$9,CL307&lt;'SFV+BESS'!$I$7), CL307*$B$4, IF(AND(CL307&gt;0,CL307*$B$4+CS306&gt;$B$2*'SFV+BESS'!$I$9,CL307*$B$4&lt;'SFV+BESS'!$I$7),$B$2*'SFV+BESS'!$I$9-CS306,IF(AND(CL307&gt;0,CL307*$B$4+CS306&gt;$B$2*'SFV+BESS'!$I$9,CL307*$B$4&gt;'SFV+BESS'!$I$7,CS306&lt;$B$2*'SFV+BESS'!$I$9),$B$2*'SFV+BESS'!$I$9-CS306,IF(AND(CL307&gt;0,CL307*$B$4+CS306&lt;=$B$2*'SFV+BESS'!$I$9,CL307&gt;'SFV+BESS'!$I$7),'SFV+BESS'!$I$7,0))))</f>
        <v>0</v>
      </c>
      <c r="CN307" s="27">
        <f>IF(AND(CL307&lt;0,CS306+CL307/$B$5&gt;$H$2,-CL307/'Carga-Descarga Año'!$B$5&lt;'SFV+BESS'!$I$7),CL307/$B$5,IF(AND(CL307&lt;0,CS306+CL307/$B$5&gt;$H$2,-CL307/'Carga-Descarga Año'!$B$5&gt;'SFV+BESS'!$I$7),-'SFV+BESS'!$I$7,IF(AND(CL307&lt;0,CS306+CL307/$B$5&lt;$H$2),-MIN('SFV+BESS'!$I$7,CS306-$H$2),0)))</f>
        <v>0</v>
      </c>
      <c r="CO307" s="33"/>
      <c r="CP307" s="33">
        <f t="shared" si="376"/>
        <v>0</v>
      </c>
      <c r="CQ307" s="27">
        <f t="shared" si="342"/>
        <v>0</v>
      </c>
      <c r="CR307" s="27">
        <f t="shared" si="377"/>
        <v>0</v>
      </c>
      <c r="CS307" s="28">
        <f>IF((CS306+CM307+CN307)&gt;=$B$2*'SFV+BESS'!$I$9, $B$2*'SFV+BESS'!$I$9, (CS306+CM307+CN307))</f>
        <v>173.61249999999998</v>
      </c>
      <c r="CT307" s="110">
        <f t="shared" si="343"/>
        <v>60.041839544678055</v>
      </c>
      <c r="CY307" s="251"/>
      <c r="CZ307" s="48">
        <v>12.4166666666667</v>
      </c>
      <c r="DA307" s="33">
        <f t="shared" si="394"/>
        <v>68.060646159931082</v>
      </c>
      <c r="DB307" s="33">
        <f>Gen_Cons_Horario!B4677</f>
        <v>0</v>
      </c>
      <c r="DC307" s="35">
        <f t="shared" si="359"/>
        <v>68.060646159931082</v>
      </c>
      <c r="DD307" s="116">
        <f>IF(AND(DC307&gt;0,DC307*$B$4+DJ306&lt;=$B$2*'SFV+BESS'!$I$9,DC307&lt;'SFV+BESS'!$I$7), DC307*$B$4, IF(AND(DC307&gt;0,DC307*$B$4+DJ306&gt;$B$2*'SFV+BESS'!$I$9,DC307*$B$4&lt;'SFV+BESS'!$I$7),$B$2*'SFV+BESS'!$I$9-DJ306,IF(AND(DC307&gt;0,DC307*$B$4+DJ306&gt;$B$2*'SFV+BESS'!$I$9,DC307*$B$4&gt;'SFV+BESS'!$I$7,DJ306&lt;$B$2*'SFV+BESS'!$I$9),$B$2*'SFV+BESS'!$I$9-DJ306,IF(AND(DC307&gt;0,DC307*$B$4+DJ306&lt;=$B$2*'SFV+BESS'!$I$9,DC307&gt;'SFV+BESS'!$I$7),'SFV+BESS'!$I$7,0))))</f>
        <v>0</v>
      </c>
      <c r="DE307" s="27">
        <f>IF(AND(DC307&lt;0,DJ306+DC307/$B$5&gt;$H$2,-DC307/'Carga-Descarga Año'!$B$5&lt;'SFV+BESS'!$I$7),DC307/$B$5,IF(AND(DC307&lt;0,DJ306+DC307/$B$5&gt;$H$2,-DC307/'Carga-Descarga Año'!$B$5&gt;'SFV+BESS'!$I$7),-'SFV+BESS'!$I$7,IF(AND(DC307&lt;0,DJ306+DC307/$B$5&lt;$H$2),-MIN('SFV+BESS'!$I$7,DJ306-$H$2),0)))</f>
        <v>0</v>
      </c>
      <c r="DF307" s="33"/>
      <c r="DG307" s="33">
        <f t="shared" si="378"/>
        <v>0</v>
      </c>
      <c r="DH307" s="27">
        <f t="shared" si="344"/>
        <v>0</v>
      </c>
      <c r="DI307" s="27">
        <f t="shared" si="345"/>
        <v>0</v>
      </c>
      <c r="DJ307" s="28">
        <f>IF((DJ306+DD307+DE307)&gt;=$B$2*'SFV+BESS'!$I$9, $B$2*'SFV+BESS'!$I$9, (DJ306+DD307+DE307))</f>
        <v>173.61249999999998</v>
      </c>
      <c r="DK307" s="110">
        <f t="shared" si="346"/>
        <v>68.060646159931082</v>
      </c>
      <c r="DP307" s="251"/>
      <c r="DQ307" s="48">
        <v>12.4166666666667</v>
      </c>
      <c r="DR307" s="33">
        <f t="shared" si="395"/>
        <v>72.573683597713242</v>
      </c>
      <c r="DS307" s="33">
        <f>Gen_Cons_Horario!B5421</f>
        <v>0</v>
      </c>
      <c r="DT307" s="35">
        <f t="shared" si="360"/>
        <v>72.573683597713242</v>
      </c>
      <c r="DU307" s="116">
        <f>IF(AND(DT307&gt;0,DT307*$B$4+EA306&lt;=$B$2*'SFV+BESS'!$I$9,DT307&lt;'SFV+BESS'!$I$7), DT307*$B$4, IF(AND(DT307&gt;0,DT307*$B$4+EA306&gt;$B$2*'SFV+BESS'!$I$9,DT307*$B$4&lt;'SFV+BESS'!$I$7),$B$2*'SFV+BESS'!$I$9-EA306,IF(AND(DT307&gt;0,DT307*$B$4+EA306&gt;$B$2*'SFV+BESS'!$I$9,DT307*$B$4&gt;'SFV+BESS'!$I$7,EA306&lt;$B$2*'SFV+BESS'!$I$9),$B$2*'SFV+BESS'!$I$9-EA306,IF(AND(DT307&gt;0,DT307*$B$4+EA306&lt;=$B$2*'SFV+BESS'!$I$9,DT307&gt;'SFV+BESS'!$I$7),'SFV+BESS'!$I$7,0))))</f>
        <v>0</v>
      </c>
      <c r="DV307" s="27">
        <f>IF(AND(DT307&lt;0,EA306+DT307/$B$5&gt;$H$2,-DT307/'Carga-Descarga Año'!$B$5&lt;'SFV+BESS'!$I$7),DT307/$B$5,IF(AND(DT307&lt;0,EA306+DT307/$B$5&gt;$H$2,-DT307/'Carga-Descarga Año'!$B$5&gt;'SFV+BESS'!$I$7),-'SFV+BESS'!$I$7,IF(AND(DT307&lt;0,EA306+DT307/$B$5&lt;$H$2),-MIN('SFV+BESS'!$I$7,EA306-$H$2),0)))</f>
        <v>0</v>
      </c>
      <c r="DW307" s="33"/>
      <c r="DX307" s="33">
        <f t="shared" si="379"/>
        <v>0</v>
      </c>
      <c r="DY307" s="27">
        <f t="shared" si="347"/>
        <v>0</v>
      </c>
      <c r="DZ307" s="27">
        <f t="shared" si="380"/>
        <v>0</v>
      </c>
      <c r="EA307" s="28">
        <f>IF((EA306+DU307+DV307)&gt;=$B$2*'SFV+BESS'!$I$9, $B$2*'SFV+BESS'!$I$9, (EA306+DU307+DV307))</f>
        <v>173.61249999999998</v>
      </c>
      <c r="EB307" s="110">
        <f t="shared" si="348"/>
        <v>72.573683597713242</v>
      </c>
      <c r="EG307" s="251"/>
      <c r="EH307" s="48">
        <v>12.4166666666667</v>
      </c>
      <c r="EI307" s="33">
        <f t="shared" si="396"/>
        <v>88.07759942561016</v>
      </c>
      <c r="EJ307" s="33">
        <f>Gen_Cons_Horario!B6165</f>
        <v>0</v>
      </c>
      <c r="EK307" s="35">
        <f t="shared" si="361"/>
        <v>88.07759942561016</v>
      </c>
      <c r="EL307" s="116">
        <f>IF(AND(EK307&gt;0,EK307*$B$4+ER306&lt;=$B$2*'SFV+BESS'!$I$9,EK307&lt;'SFV+BESS'!$I$7), EK307*$B$4, IF(AND(EK307&gt;0,EK307*$B$4+ER306&gt;$B$2*'SFV+BESS'!$I$9,EK307*$B$4&lt;'SFV+BESS'!$I$7),$B$2*'SFV+BESS'!$I$9-ER306,IF(AND(EK307&gt;0,EK307*$B$4+ER306&gt;$B$2*'SFV+BESS'!$I$9,EK307*$B$4&gt;'SFV+BESS'!$I$7,ER306&lt;$B$2*'SFV+BESS'!$I$9),$B$2*'SFV+BESS'!$I$9-ER306,IF(AND(EK307&gt;0,EK307*$B$4+ER306&lt;=$B$2*'SFV+BESS'!$I$9,EK307&gt;'SFV+BESS'!$I$7),'SFV+BESS'!$I$7,0))))</f>
        <v>0</v>
      </c>
      <c r="EM307" s="27">
        <f>IF(AND(EK307&lt;0,ER306+EK307/$B$5&gt;$H$2,-EK307/'Carga-Descarga Año'!$B$5&lt;'SFV+BESS'!$I$7),EK307/$B$5,IF(AND(EK307&lt;0,ER306+EK307/$B$5&gt;$H$2,-EK307/'Carga-Descarga Año'!$B$5&gt;'SFV+BESS'!$I$7),-'SFV+BESS'!$I$7,IF(AND(EK307&lt;0,ER306+EK307/$B$5&lt;$H$2),-MIN('SFV+BESS'!$I$7,ER306-$H$2),0)))</f>
        <v>0</v>
      </c>
      <c r="EN307" s="33"/>
      <c r="EO307" s="33">
        <f t="shared" si="381"/>
        <v>0</v>
      </c>
      <c r="EP307" s="27">
        <f t="shared" si="349"/>
        <v>0</v>
      </c>
      <c r="EQ307" s="27">
        <f t="shared" si="382"/>
        <v>0</v>
      </c>
      <c r="ER307" s="28">
        <f>IF((ER306+EL307+EM307)&gt;=$B$2*'SFV+BESS'!$I$9, $B$2*'SFV+BESS'!$I$9, (ER306+EL307+EM307))</f>
        <v>173.61249999999998</v>
      </c>
      <c r="ES307" s="110">
        <f t="shared" si="350"/>
        <v>88.07759942561016</v>
      </c>
      <c r="EX307" s="251"/>
      <c r="EY307" s="48">
        <v>12.4166666666667</v>
      </c>
      <c r="EZ307" s="33">
        <f t="shared" si="397"/>
        <v>96.19383250062873</v>
      </c>
      <c r="FA307" s="33">
        <f>Gen_Cons_Horario!B6885</f>
        <v>0</v>
      </c>
      <c r="FB307" s="35">
        <f t="shared" si="362"/>
        <v>96.19383250062873</v>
      </c>
      <c r="FC307" s="116">
        <f>IF(AND(FB307&gt;0,FB307*$B$4+FI306&lt;=$B$2*'SFV+BESS'!$I$9,FB307&lt;'SFV+BESS'!$I$7), FB307*$B$4, IF(AND(FB307&gt;0,FB307*$B$4+FI306&gt;$B$2*'SFV+BESS'!$I$9,FB307*$B$4&lt;'SFV+BESS'!$I$7),$B$2*'SFV+BESS'!$I$9-FI306,IF(AND(FB307&gt;0,FB307*$B$4+FI306&gt;$B$2*'SFV+BESS'!$I$9,FB307*$B$4&gt;'SFV+BESS'!$I$7,FI306&lt;$B$2*'SFV+BESS'!$I$9),$B$2*'SFV+BESS'!$I$9-FI306,IF(AND(FB307&gt;0,FB307*$B$4+FI306&lt;=$B$2*'SFV+BESS'!$I$9,FB307&gt;'SFV+BESS'!$I$7),'SFV+BESS'!$I$7,0))))</f>
        <v>0</v>
      </c>
      <c r="FD307" s="27">
        <f>IF(AND(FB307&lt;0,FI306+FB307/$B$5&gt;$H$2,-FB307/'Carga-Descarga Año'!$B$5&lt;'SFV+BESS'!$I$7),FB307/$B$5,IF(AND(FB307&lt;0,FI306+FB307/$B$5&gt;$H$2,-FB307/'Carga-Descarga Año'!$B$5&gt;'SFV+BESS'!$I$7),-'SFV+BESS'!$I$7,IF(AND(FB307&lt;0,FI306+FB307/$B$5&lt;$H$2),-MIN('SFV+BESS'!$I$7,FI306-$H$2),0)))</f>
        <v>0</v>
      </c>
      <c r="FE307" s="33"/>
      <c r="FF307" s="33">
        <f t="shared" si="383"/>
        <v>0</v>
      </c>
      <c r="FG307" s="27">
        <f t="shared" si="351"/>
        <v>0</v>
      </c>
      <c r="FH307" s="27">
        <f t="shared" si="384"/>
        <v>0</v>
      </c>
      <c r="FI307" s="28">
        <f>IF((FI306+FC307+FD307)&gt;=$B$2*'SFV+BESS'!$I$9, $B$2*'SFV+BESS'!$I$9, (FI306+FC307+FD307))</f>
        <v>173.61249999999998</v>
      </c>
      <c r="FJ307" s="110">
        <f t="shared" si="352"/>
        <v>96.19383250062873</v>
      </c>
      <c r="FO307" s="251"/>
      <c r="FP307" s="48">
        <v>12.4166666666667</v>
      </c>
      <c r="FQ307" s="33">
        <f t="shared" si="398"/>
        <v>101.70295248194581</v>
      </c>
      <c r="FR307" s="33">
        <f>Gen_Cons_Horario!B7629</f>
        <v>119.312</v>
      </c>
      <c r="FS307" s="35">
        <f t="shared" si="363"/>
        <v>-17.609047518054183</v>
      </c>
      <c r="FT307" s="116">
        <f>IF(AND(FS307&gt;0,FS307*$B$4+FZ306&lt;=$B$2*'SFV+BESS'!$I$9,FS307&lt;'SFV+BESS'!$I$7), FS307*$B$4, IF(AND(FS307&gt;0,FS307*$B$4+FZ306&gt;$B$2*'SFV+BESS'!$I$9,FS307*$B$4&lt;'SFV+BESS'!$I$7),$B$2*'SFV+BESS'!$I$9-FZ306,IF(AND(FS307&gt;0,FS307*$B$4+FZ306&gt;$B$2*'SFV+BESS'!$I$9,FS307*$B$4&gt;'SFV+BESS'!$I$7,FZ306&lt;$B$2*'SFV+BESS'!$I$9),$B$2*'SFV+BESS'!$I$9-FZ306,IF(AND(FS307&gt;0,FS307*$B$4+FZ306&lt;=$B$2*'SFV+BESS'!$I$9,FS307&gt;'SFV+BESS'!$I$7),'SFV+BESS'!$I$7,0))))</f>
        <v>0</v>
      </c>
      <c r="FU307" s="27">
        <f>IF(AND(FS307&lt;0,FZ306+FS307/$B$5&gt;$H$2,-FS307/'Carga-Descarga Año'!$B$5&lt;'SFV+BESS'!$I$7),FS307/$B$5,IF(AND(FS307&lt;0,FZ306+FS307/$B$5&gt;$H$2,-FS307/'Carga-Descarga Año'!$B$5&gt;'SFV+BESS'!$I$7),-'SFV+BESS'!$I$7,IF(AND(FS307&lt;0,FZ306+FS307/$B$5&lt;$H$2),-MIN('SFV+BESS'!$I$7,FZ306-$H$2),0)))</f>
        <v>-18.535839492688616</v>
      </c>
      <c r="FV307" s="33"/>
      <c r="FW307" s="33">
        <f t="shared" si="385"/>
        <v>101.70295248194581</v>
      </c>
      <c r="FX307" s="27">
        <f t="shared" si="353"/>
        <v>17.609047518054183</v>
      </c>
      <c r="FY307" s="27">
        <f t="shared" si="386"/>
        <v>0</v>
      </c>
      <c r="FZ307" s="28">
        <f>IF((FZ306+FT307+FU307)&gt;=$B$2*'SFV+BESS'!$I$9, $B$2*'SFV+BESS'!$I$9, (FZ306+FT307+FU307))</f>
        <v>74.66881819067973</v>
      </c>
      <c r="GA307" s="110">
        <f t="shared" si="354"/>
        <v>0</v>
      </c>
      <c r="GF307" s="251"/>
      <c r="GG307" s="48">
        <v>12.4166666666667</v>
      </c>
      <c r="GH307" s="33">
        <f t="shared" si="399"/>
        <v>103.14154069052196</v>
      </c>
      <c r="GI307" s="33">
        <f>Gen_Cons_Horario!B8349</f>
        <v>59.656000000000006</v>
      </c>
      <c r="GJ307" s="35">
        <f t="shared" si="369"/>
        <v>43.485540690521958</v>
      </c>
      <c r="GK307" s="116">
        <f>IF(AND(GJ307&gt;0,GJ307*$B$4+GQ306&lt;=$B$2*'SFV+BESS'!$I$9,GJ307&lt;'SFV+BESS'!$I$7), GJ307*$B$4, IF(AND(GJ307&gt;0,GJ307*$B$4+GQ306&gt;$B$2*'SFV+BESS'!$I$9,GJ307*$B$4&lt;'SFV+BESS'!$I$7),$B$2*'SFV+BESS'!$I$9-GQ306,IF(AND(GJ307&gt;0,GJ307*$B$4+GQ306&gt;$B$2*'SFV+BESS'!$I$9,GJ307*$B$4&gt;'SFV+BESS'!$I$7,GQ306&lt;$B$2*'SFV+BESS'!$I$9),$B$2*'SFV+BESS'!$I$9-GQ306,IF(AND(GJ307&gt;0,GJ307*$B$4+GQ306&lt;=$B$2*'SFV+BESS'!$I$9,GJ307&gt;'SFV+BESS'!$I$7),'SFV+BESS'!$I$7,0))))</f>
        <v>0</v>
      </c>
      <c r="GL307" s="27">
        <f>IF(AND(GJ307&lt;0,GQ306+GJ307/$B$5&gt;$H$2,-GJ307/'Carga-Descarga Año'!$B$5&lt;'SFV+BESS'!$I$7),GJ307/$B$5,IF(AND(GJ307&lt;0,GQ306+GJ307/$B$5&gt;$H$2,-GJ307/'Carga-Descarga Año'!$B$5&gt;'SFV+BESS'!$I$7),-'SFV+BESS'!$I$7,IF(AND(GJ307&lt;0,GQ306+GJ307/$B$5&lt;$H$2),-MIN('SFV+BESS'!$I$7,GQ306-$H$2),0)))</f>
        <v>0</v>
      </c>
      <c r="GM307" s="33"/>
      <c r="GN307" s="33">
        <f t="shared" si="387"/>
        <v>59.656000000000006</v>
      </c>
      <c r="GO307" s="27">
        <f t="shared" si="355"/>
        <v>0</v>
      </c>
      <c r="GP307" s="27">
        <f t="shared" si="388"/>
        <v>0</v>
      </c>
      <c r="GQ307" s="28">
        <f>IF((GQ306+GK307+GL307)&gt;=$B$2*'SFV+BESS'!$I$9, $B$2*'SFV+BESS'!$I$9, (GQ306+GK307+GL307))</f>
        <v>173.61249999999998</v>
      </c>
      <c r="GR307" s="110">
        <f t="shared" si="356"/>
        <v>43.485540690521958</v>
      </c>
    </row>
    <row r="308" spans="1:200">
      <c r="A308" s="249"/>
      <c r="B308" s="48">
        <v>12.4583333333333</v>
      </c>
      <c r="C308" s="38">
        <f t="shared" si="370"/>
        <v>114.26609089127589</v>
      </c>
      <c r="D308" s="2">
        <f>Gen_Cons_Horario!B334</f>
        <v>78.298500000000004</v>
      </c>
      <c r="E308" s="140">
        <f t="shared" si="328"/>
        <v>35.96759089127589</v>
      </c>
      <c r="F308" s="116">
        <f>IF(AND(E308&gt;0,E308*$B$4+L307&lt;=$B$2*'SFV+BESS'!$I$9,E308&lt;'SFV+BESS'!$I$7), E308*$B$4, IF(AND(E308&gt;0,E308*$B$4+L307&gt;$B$2*'SFV+BESS'!$I$9,E308*$B$4&lt;'SFV+BESS'!$I$7),$B$2*'SFV+BESS'!$I$9-L307,IF(AND(E308&gt;0,E308*$B$4+L307&gt;$B$2*'SFV+BESS'!$I$9,E308*$B$4&gt;'SFV+BESS'!$I$7,L307&lt;$B$2*'SFV+BESS'!$I$9),$B$2*'SFV+BESS'!$I$9-L307,IF(AND(E308&gt;0,E308*$B$4+L307&lt;=$B$2*'SFV+BESS'!$I$9,E308&gt;'SFV+BESS'!$I$7),'SFV+BESS'!$I$7,0))))</f>
        <v>0</v>
      </c>
      <c r="G308" s="27">
        <f>IF(AND(E308&lt;0,L307+E308/$B$5&gt;$H$2,-E308/'Carga-Descarga Año'!$B$5&lt;'SFV+BESS'!$I$7),E308/$B$5,IF(AND(E308&lt;0,L307+E308/$B$5&gt;$H$2,-E308/'Carga-Descarga Año'!$B$5&gt;'SFV+BESS'!$I$7),-'SFV+BESS'!$I$7,IF(AND(E308&lt;0,L307+E308/$B$5&lt;$H$2),-MIN('SFV+BESS'!$I$7,L307-$H$2),0)))</f>
        <v>0</v>
      </c>
      <c r="I308" s="38">
        <f t="shared" si="329"/>
        <v>78.298500000000004</v>
      </c>
      <c r="J308" s="27">
        <f t="shared" si="331"/>
        <v>0</v>
      </c>
      <c r="K308" s="27">
        <f t="shared" si="330"/>
        <v>0</v>
      </c>
      <c r="L308" s="28">
        <f>IF((L307+F308+G308)&gt;=$B$2*'SFV+BESS'!$I$9, $B$2*'SFV+BESS'!$I$9, (L307+F308+G308))</f>
        <v>173.61249999999998</v>
      </c>
      <c r="M308" s="110">
        <f t="shared" si="332"/>
        <v>35.96759089127589</v>
      </c>
      <c r="R308" s="251"/>
      <c r="S308" s="48">
        <v>12.4583333333333</v>
      </c>
      <c r="T308" s="2">
        <f t="shared" si="389"/>
        <v>115.68420825459324</v>
      </c>
      <c r="U308" s="2">
        <f>Gen_Cons_Horario!B1078</f>
        <v>85.755499999999998</v>
      </c>
      <c r="V308" s="35">
        <f t="shared" si="364"/>
        <v>29.928708254593246</v>
      </c>
      <c r="W308" s="116">
        <f>IF(AND(V308&gt;0,V308*$B$4+AC307&lt;=$B$2*'SFV+BESS'!$I$9,V308&lt;'SFV+BESS'!$I$7), V308*$B$4, IF(AND(V308&gt;0,V308*$B$4+AC307&gt;$B$2*'SFV+BESS'!$I$9,V308*$B$4&lt;'SFV+BESS'!$I$7),$B$2*'SFV+BESS'!$I$9-AC307,IF(AND(V308&gt;0,V308*$B$4+AC307&gt;$B$2*'SFV+BESS'!$I$9,V308*$B$4&gt;'SFV+BESS'!$I$7,AC307&lt;$B$2*'SFV+BESS'!$I$9),$B$2*'SFV+BESS'!$I$9-AC307,IF(AND(V308&gt;0,V308*$B$4+AC307&lt;=$B$2*'SFV+BESS'!$I$9,V308&gt;'SFV+BESS'!$I$7),'SFV+BESS'!$I$7,0))))</f>
        <v>15.285987160937452</v>
      </c>
      <c r="X308" s="27">
        <f>IF(AND(V308&lt;0,AC307+V308/$B$5&gt;$H$2,-V308/'Carga-Descarga Año'!$B$5&lt;'SFV+BESS'!$I$7),V308/$B$5,IF(AND(V308&lt;0,AC307+V308/$B$5&gt;$H$2,-V308/'Carga-Descarga Año'!$B$5&gt;'SFV+BESS'!$I$7),-'SFV+BESS'!$I$7,IF(AND(V308&lt;0,AC307+V308/$B$5&lt;$H$2),-MIN('SFV+BESS'!$I$7,AC307-$H$2),0)))</f>
        <v>0</v>
      </c>
      <c r="Z308" s="33">
        <f t="shared" si="358"/>
        <v>85.755499999999998</v>
      </c>
      <c r="AA308" s="27">
        <f t="shared" si="333"/>
        <v>0</v>
      </c>
      <c r="AB308" s="27">
        <f t="shared" si="357"/>
        <v>0</v>
      </c>
      <c r="AC308" s="28">
        <f>IF((AC307+W308+X308)&gt;=$B$2*'SFV+BESS'!$I$9, $B$2*'SFV+BESS'!$I$9, (AC307+W308+X308))</f>
        <v>173.61249999999998</v>
      </c>
      <c r="AD308" s="110">
        <f t="shared" si="334"/>
        <v>13.838195453606453</v>
      </c>
      <c r="AI308" s="251"/>
      <c r="AJ308" s="48">
        <v>12.4583333333333</v>
      </c>
      <c r="AK308" s="52">
        <f t="shared" si="390"/>
        <v>115.61736628907755</v>
      </c>
      <c r="AL308" s="33">
        <f>Gen_Cons_Horario!B1750</f>
        <v>41.013500000000008</v>
      </c>
      <c r="AM308" s="35">
        <f t="shared" si="365"/>
        <v>74.603866289077544</v>
      </c>
      <c r="AN308" s="116">
        <f>IF(AND(AM308&gt;0,AM308*$B$4+AT307&lt;=$B$2*'SFV+BESS'!$I$9,AM308&lt;'SFV+BESS'!$I$7), AM308*$B$4, IF(AND(AM308&gt;0,AM308*$B$4+AT307&gt;$B$2*'SFV+BESS'!$I$9,AM308*$B$4&lt;'SFV+BESS'!$I$7),$B$2*'SFV+BESS'!$I$9-AT307,IF(AND(AM308&gt;0,AM308*$B$4+AT307&gt;$B$2*'SFV+BESS'!$I$9,AM308*$B$4&gt;'SFV+BESS'!$I$7,AT307&lt;$B$2*'SFV+BESS'!$I$9),$B$2*'SFV+BESS'!$I$9-AT307,IF(AND(AM308&gt;0,AM308*$B$4+AT307&lt;=$B$2*'SFV+BESS'!$I$9,AM308&gt;'SFV+BESS'!$I$7),'SFV+BESS'!$I$7,0))))</f>
        <v>0</v>
      </c>
      <c r="AO308" s="27">
        <f>IF(AND(AM308&lt;0,AT307+AM308/$B$5&gt;$H$2,-AM308/'Carga-Descarga Año'!$B$5&lt;'SFV+BESS'!$I$7),AM308/$B$5,IF(AND(AM308&lt;0,AT307+AM308/$B$5&gt;$H$2,-AM308/'Carga-Descarga Año'!$B$5&gt;'SFV+BESS'!$I$7),-'SFV+BESS'!$I$7,IF(AND(AM308&lt;0,AT307+AM308/$B$5&lt;$H$2),-MIN('SFV+BESS'!$I$7,AT307-$H$2),0)))</f>
        <v>0</v>
      </c>
      <c r="AP308" s="33"/>
      <c r="AQ308" s="33">
        <f t="shared" si="371"/>
        <v>41.013500000000008</v>
      </c>
      <c r="AR308" s="27">
        <f t="shared" si="335"/>
        <v>0</v>
      </c>
      <c r="AS308" s="27">
        <f t="shared" si="372"/>
        <v>0</v>
      </c>
      <c r="AT308" s="28">
        <f>IF((AT307+AN308+AO308)&gt;=$B$2*'SFV+BESS'!$I$9, $B$2*'SFV+BESS'!$I$9, (AT307+AN308+AO308))</f>
        <v>173.61249999999998</v>
      </c>
      <c r="AU308" s="110">
        <f t="shared" si="336"/>
        <v>74.603866289077544</v>
      </c>
      <c r="AZ308" s="251"/>
      <c r="BA308" s="48">
        <v>12.4583333333333</v>
      </c>
      <c r="BB308" s="33">
        <f t="shared" si="391"/>
        <v>100.24824985336119</v>
      </c>
      <c r="BC308" s="33">
        <f>Gen_Cons_Horario!B2494</f>
        <v>0</v>
      </c>
      <c r="BD308" s="35">
        <f t="shared" si="366"/>
        <v>100.24824985336119</v>
      </c>
      <c r="BE308" s="116">
        <f>IF(AND(BD308&gt;0,BD308*$B$4+BK307&lt;=$B$2*'SFV+BESS'!$I$9,BD308&lt;'SFV+BESS'!$I$7), BD308*$B$4, IF(AND(BD308&gt;0,BD308*$B$4+BK307&gt;$B$2*'SFV+BESS'!$I$9,BD308*$B$4&lt;'SFV+BESS'!$I$7),$B$2*'SFV+BESS'!$I$9-BK307,IF(AND(BD308&gt;0,BD308*$B$4+BK307&gt;$B$2*'SFV+BESS'!$I$9,BD308*$B$4&gt;'SFV+BESS'!$I$7,BK307&lt;$B$2*'SFV+BESS'!$I$9),$B$2*'SFV+BESS'!$I$9-BK307,IF(AND(BD308&gt;0,BD308*$B$4+BK307&lt;=$B$2*'SFV+BESS'!$I$9,BD308&gt;'SFV+BESS'!$I$7),'SFV+BESS'!$I$7,0))))</f>
        <v>0</v>
      </c>
      <c r="BF308" s="27">
        <f>IF(AND(BD308&lt;0,BK307+BD308/$B$5&gt;$H$2,-BD308/'Carga-Descarga Año'!$B$5&lt;'SFV+BESS'!$I$7),BD308/$B$5,IF(AND(BD308&lt;0,BK307+BD308/$B$5&gt;$H$2,-BD308/'Carga-Descarga Año'!$B$5&gt;'SFV+BESS'!$I$7),-'SFV+BESS'!$I$7,IF(AND(BD308&lt;0,BK307+BD308/$B$5&lt;$H$2),-MIN('SFV+BESS'!$I$7,BK307-$H$2),0)))</f>
        <v>0</v>
      </c>
      <c r="BG308" s="33"/>
      <c r="BH308" s="33">
        <f t="shared" si="373"/>
        <v>0</v>
      </c>
      <c r="BI308" s="27">
        <f t="shared" si="337"/>
        <v>0</v>
      </c>
      <c r="BJ308" s="27">
        <f t="shared" si="374"/>
        <v>0</v>
      </c>
      <c r="BK308" s="28">
        <f>IF((BK307+BE308+BF308)&gt;=$B$2*'SFV+BESS'!$I$9, $B$2*'SFV+BESS'!$I$9, (BK307+BE308+BF308))</f>
        <v>173.61249999999998</v>
      </c>
      <c r="BL308" s="110">
        <f t="shared" si="338"/>
        <v>100.24824985336119</v>
      </c>
      <c r="BQ308" s="251"/>
      <c r="BR308" s="48">
        <v>12.4583333333333</v>
      </c>
      <c r="BS308" s="33">
        <f t="shared" si="392"/>
        <v>79.979225615012339</v>
      </c>
      <c r="BT308" s="33">
        <f>Gen_Cons_Horario!B3214</f>
        <v>0</v>
      </c>
      <c r="BU308" s="35">
        <f t="shared" si="367"/>
        <v>79.979225615012339</v>
      </c>
      <c r="BV308" s="116">
        <f>IF(AND(BU308&gt;0,BU308*$B$4+CB307&lt;=$B$2*'SFV+BESS'!$I$9,BU308&lt;'SFV+BESS'!$I$7), BU308*$B$4, IF(AND(BU308&gt;0,BU308*$B$4+CB307&gt;$B$2*'SFV+BESS'!$I$9,BU308*$B$4&lt;'SFV+BESS'!$I$7),$B$2*'SFV+BESS'!$I$9-CB307,IF(AND(BU308&gt;0,BU308*$B$4+CB307&gt;$B$2*'SFV+BESS'!$I$9,BU308*$B$4&gt;'SFV+BESS'!$I$7,CB307&lt;$B$2*'SFV+BESS'!$I$9),$B$2*'SFV+BESS'!$I$9-CB307,IF(AND(BU308&gt;0,BU308*$B$4+CB307&lt;=$B$2*'SFV+BESS'!$I$9,BU308&gt;'SFV+BESS'!$I$7),'SFV+BESS'!$I$7,0))))</f>
        <v>0</v>
      </c>
      <c r="BW308" s="27">
        <f>IF(AND(BU308&lt;0,CB307+BU308/$B$5&gt;$H$2,-BU308/'Carga-Descarga Año'!$B$5&lt;'SFV+BESS'!$I$7),BU308/$B$5,IF(AND(BU308&lt;0,CB307+BU308/$B$5&gt;$H$2,-BU308/'Carga-Descarga Año'!$B$5&gt;'SFV+BESS'!$I$7),-'SFV+BESS'!$I$7,IF(AND(BU308&lt;0,CB307+BU308/$B$5&lt;$H$2),-MIN('SFV+BESS'!$I$7,CB307-$H$2),0)))</f>
        <v>0</v>
      </c>
      <c r="BX308" s="33"/>
      <c r="BY308" s="33">
        <f t="shared" si="375"/>
        <v>0</v>
      </c>
      <c r="BZ308" s="27">
        <f t="shared" si="339"/>
        <v>0</v>
      </c>
      <c r="CA308" s="27">
        <f t="shared" si="340"/>
        <v>0</v>
      </c>
      <c r="CB308" s="28">
        <f>IF((CB307+BV308+BW308)&gt;=$B$2*'SFV+BESS'!$I$9, $B$2*'SFV+BESS'!$I$9, (CB307+BV308+BW308))</f>
        <v>173.61249999999998</v>
      </c>
      <c r="CC308" s="110">
        <f t="shared" si="341"/>
        <v>79.979225615012339</v>
      </c>
      <c r="CH308" s="251"/>
      <c r="CI308" s="48">
        <v>12.4583333333333</v>
      </c>
      <c r="CJ308" s="33">
        <f t="shared" si="393"/>
        <v>71.185968854106946</v>
      </c>
      <c r="CK308" s="33">
        <f>Gen_Cons_Horario!B3958</f>
        <v>0</v>
      </c>
      <c r="CL308" s="35">
        <f t="shared" si="368"/>
        <v>71.185968854106946</v>
      </c>
      <c r="CM308" s="116">
        <f>IF(AND(CL308&gt;0,CL308*$B$4+CS307&lt;=$B$2*'SFV+BESS'!$I$9,CL308&lt;'SFV+BESS'!$I$7), CL308*$B$4, IF(AND(CL308&gt;0,CL308*$B$4+CS307&gt;$B$2*'SFV+BESS'!$I$9,CL308*$B$4&lt;'SFV+BESS'!$I$7),$B$2*'SFV+BESS'!$I$9-CS307,IF(AND(CL308&gt;0,CL308*$B$4+CS307&gt;$B$2*'SFV+BESS'!$I$9,CL308*$B$4&gt;'SFV+BESS'!$I$7,CS307&lt;$B$2*'SFV+BESS'!$I$9),$B$2*'SFV+BESS'!$I$9-CS307,IF(AND(CL308&gt;0,CL308*$B$4+CS307&lt;=$B$2*'SFV+BESS'!$I$9,CL308&gt;'SFV+BESS'!$I$7),'SFV+BESS'!$I$7,0))))</f>
        <v>0</v>
      </c>
      <c r="CN308" s="27">
        <f>IF(AND(CL308&lt;0,CS307+CL308/$B$5&gt;$H$2,-CL308/'Carga-Descarga Año'!$B$5&lt;'SFV+BESS'!$I$7),CL308/$B$5,IF(AND(CL308&lt;0,CS307+CL308/$B$5&gt;$H$2,-CL308/'Carga-Descarga Año'!$B$5&gt;'SFV+BESS'!$I$7),-'SFV+BESS'!$I$7,IF(AND(CL308&lt;0,CS307+CL308/$B$5&lt;$H$2),-MIN('SFV+BESS'!$I$7,CS307-$H$2),0)))</f>
        <v>0</v>
      </c>
      <c r="CO308" s="33"/>
      <c r="CP308" s="33">
        <f t="shared" si="376"/>
        <v>0</v>
      </c>
      <c r="CQ308" s="27">
        <f t="shared" si="342"/>
        <v>0</v>
      </c>
      <c r="CR308" s="27">
        <f t="shared" si="377"/>
        <v>0</v>
      </c>
      <c r="CS308" s="28">
        <f>IF((CS307+CM308+CN308)&gt;=$B$2*'SFV+BESS'!$I$9, $B$2*'SFV+BESS'!$I$9, (CS307+CM308+CN308))</f>
        <v>173.61249999999998</v>
      </c>
      <c r="CT308" s="110">
        <f t="shared" si="343"/>
        <v>71.185968854106946</v>
      </c>
      <c r="CY308" s="251"/>
      <c r="CZ308" s="48">
        <v>12.4583333333333</v>
      </c>
      <c r="DA308" s="33">
        <f t="shared" si="394"/>
        <v>79.260499325489363</v>
      </c>
      <c r="DB308" s="33">
        <f>Gen_Cons_Horario!B4678</f>
        <v>0</v>
      </c>
      <c r="DC308" s="35">
        <f t="shared" si="359"/>
        <v>79.260499325489363</v>
      </c>
      <c r="DD308" s="116">
        <f>IF(AND(DC308&gt;0,DC308*$B$4+DJ307&lt;=$B$2*'SFV+BESS'!$I$9,DC308&lt;'SFV+BESS'!$I$7), DC308*$B$4, IF(AND(DC308&gt;0,DC308*$B$4+DJ307&gt;$B$2*'SFV+BESS'!$I$9,DC308*$B$4&lt;'SFV+BESS'!$I$7),$B$2*'SFV+BESS'!$I$9-DJ307,IF(AND(DC308&gt;0,DC308*$B$4+DJ307&gt;$B$2*'SFV+BESS'!$I$9,DC308*$B$4&gt;'SFV+BESS'!$I$7,DJ307&lt;$B$2*'SFV+BESS'!$I$9),$B$2*'SFV+BESS'!$I$9-DJ307,IF(AND(DC308&gt;0,DC308*$B$4+DJ307&lt;=$B$2*'SFV+BESS'!$I$9,DC308&gt;'SFV+BESS'!$I$7),'SFV+BESS'!$I$7,0))))</f>
        <v>0</v>
      </c>
      <c r="DE308" s="27">
        <f>IF(AND(DC308&lt;0,DJ307+DC308/$B$5&gt;$H$2,-DC308/'Carga-Descarga Año'!$B$5&lt;'SFV+BESS'!$I$7),DC308/$B$5,IF(AND(DC308&lt;0,DJ307+DC308/$B$5&gt;$H$2,-DC308/'Carga-Descarga Año'!$B$5&gt;'SFV+BESS'!$I$7),-'SFV+BESS'!$I$7,IF(AND(DC308&lt;0,DJ307+DC308/$B$5&lt;$H$2),-MIN('SFV+BESS'!$I$7,DJ307-$H$2),0)))</f>
        <v>0</v>
      </c>
      <c r="DF308" s="33"/>
      <c r="DG308" s="33">
        <f t="shared" si="378"/>
        <v>0</v>
      </c>
      <c r="DH308" s="27">
        <f t="shared" si="344"/>
        <v>0</v>
      </c>
      <c r="DI308" s="27">
        <f t="shared" si="345"/>
        <v>0</v>
      </c>
      <c r="DJ308" s="28">
        <f>IF((DJ307+DD308+DE308)&gt;=$B$2*'SFV+BESS'!$I$9, $B$2*'SFV+BESS'!$I$9, (DJ307+DD308+DE308))</f>
        <v>173.61249999999998</v>
      </c>
      <c r="DK308" s="110">
        <f t="shared" si="346"/>
        <v>79.260499325489363</v>
      </c>
      <c r="DP308" s="251"/>
      <c r="DQ308" s="48">
        <v>12.4583333333333</v>
      </c>
      <c r="DR308" s="33">
        <f t="shared" si="395"/>
        <v>83.030986709775661</v>
      </c>
      <c r="DS308" s="33">
        <f>Gen_Cons_Horario!B5422</f>
        <v>0</v>
      </c>
      <c r="DT308" s="35">
        <f t="shared" si="360"/>
        <v>83.030986709775661</v>
      </c>
      <c r="DU308" s="116">
        <f>IF(AND(DT308&gt;0,DT308*$B$4+EA307&lt;=$B$2*'SFV+BESS'!$I$9,DT308&lt;'SFV+BESS'!$I$7), DT308*$B$4, IF(AND(DT308&gt;0,DT308*$B$4+EA307&gt;$B$2*'SFV+BESS'!$I$9,DT308*$B$4&lt;'SFV+BESS'!$I$7),$B$2*'SFV+BESS'!$I$9-EA307,IF(AND(DT308&gt;0,DT308*$B$4+EA307&gt;$B$2*'SFV+BESS'!$I$9,DT308*$B$4&gt;'SFV+BESS'!$I$7,EA307&lt;$B$2*'SFV+BESS'!$I$9),$B$2*'SFV+BESS'!$I$9-EA307,IF(AND(DT308&gt;0,DT308*$B$4+EA307&lt;=$B$2*'SFV+BESS'!$I$9,DT308&gt;'SFV+BESS'!$I$7),'SFV+BESS'!$I$7,0))))</f>
        <v>0</v>
      </c>
      <c r="DV308" s="27">
        <f>IF(AND(DT308&lt;0,EA307+DT308/$B$5&gt;$H$2,-DT308/'Carga-Descarga Año'!$B$5&lt;'SFV+BESS'!$I$7),DT308/$B$5,IF(AND(DT308&lt;0,EA307+DT308/$B$5&gt;$H$2,-DT308/'Carga-Descarga Año'!$B$5&gt;'SFV+BESS'!$I$7),-'SFV+BESS'!$I$7,IF(AND(DT308&lt;0,EA307+DT308/$B$5&lt;$H$2),-MIN('SFV+BESS'!$I$7,EA307-$H$2),0)))</f>
        <v>0</v>
      </c>
      <c r="DW308" s="33"/>
      <c r="DX308" s="33">
        <f t="shared" si="379"/>
        <v>0</v>
      </c>
      <c r="DY308" s="27">
        <f t="shared" si="347"/>
        <v>0</v>
      </c>
      <c r="DZ308" s="27">
        <f t="shared" si="380"/>
        <v>0</v>
      </c>
      <c r="EA308" s="28">
        <f>IF((EA307+DU308+DV308)&gt;=$B$2*'SFV+BESS'!$I$9, $B$2*'SFV+BESS'!$I$9, (EA307+DU308+DV308))</f>
        <v>173.61249999999998</v>
      </c>
      <c r="EB308" s="110">
        <f t="shared" si="348"/>
        <v>83.030986709775661</v>
      </c>
      <c r="EG308" s="251"/>
      <c r="EH308" s="48">
        <v>12.4583333333333</v>
      </c>
      <c r="EI308" s="33">
        <f t="shared" si="396"/>
        <v>98.155127964009495</v>
      </c>
      <c r="EJ308" s="33">
        <f>Gen_Cons_Horario!B6166</f>
        <v>0</v>
      </c>
      <c r="EK308" s="35">
        <f t="shared" si="361"/>
        <v>98.155127964009495</v>
      </c>
      <c r="EL308" s="116">
        <f>IF(AND(EK308&gt;0,EK308*$B$4+ER307&lt;=$B$2*'SFV+BESS'!$I$9,EK308&lt;'SFV+BESS'!$I$7), EK308*$B$4, IF(AND(EK308&gt;0,EK308*$B$4+ER307&gt;$B$2*'SFV+BESS'!$I$9,EK308*$B$4&lt;'SFV+BESS'!$I$7),$B$2*'SFV+BESS'!$I$9-ER307,IF(AND(EK308&gt;0,EK308*$B$4+ER307&gt;$B$2*'SFV+BESS'!$I$9,EK308*$B$4&gt;'SFV+BESS'!$I$7,ER307&lt;$B$2*'SFV+BESS'!$I$9),$B$2*'SFV+BESS'!$I$9-ER307,IF(AND(EK308&gt;0,EK308*$B$4+ER307&lt;=$B$2*'SFV+BESS'!$I$9,EK308&gt;'SFV+BESS'!$I$7),'SFV+BESS'!$I$7,0))))</f>
        <v>0</v>
      </c>
      <c r="EM308" s="27">
        <f>IF(AND(EK308&lt;0,ER307+EK308/$B$5&gt;$H$2,-EK308/'Carga-Descarga Año'!$B$5&lt;'SFV+BESS'!$I$7),EK308/$B$5,IF(AND(EK308&lt;0,ER307+EK308/$B$5&gt;$H$2,-EK308/'Carga-Descarga Año'!$B$5&gt;'SFV+BESS'!$I$7),-'SFV+BESS'!$I$7,IF(AND(EK308&lt;0,ER307+EK308/$B$5&lt;$H$2),-MIN('SFV+BESS'!$I$7,ER307-$H$2),0)))</f>
        <v>0</v>
      </c>
      <c r="EN308" s="33"/>
      <c r="EO308" s="33">
        <f t="shared" si="381"/>
        <v>0</v>
      </c>
      <c r="EP308" s="27">
        <f t="shared" si="349"/>
        <v>0</v>
      </c>
      <c r="EQ308" s="27">
        <f t="shared" si="382"/>
        <v>0</v>
      </c>
      <c r="ER308" s="28">
        <f>IF((ER307+EL308+EM308)&gt;=$B$2*'SFV+BESS'!$I$9, $B$2*'SFV+BESS'!$I$9, (ER307+EL308+EM308))</f>
        <v>173.61249999999998</v>
      </c>
      <c r="ES308" s="110">
        <f t="shared" si="350"/>
        <v>98.155127964009495</v>
      </c>
      <c r="EX308" s="251"/>
      <c r="EY308" s="48">
        <v>12.4583333333333</v>
      </c>
      <c r="EZ308" s="33">
        <f t="shared" si="397"/>
        <v>105.54601066041208</v>
      </c>
      <c r="FA308" s="33">
        <f>Gen_Cons_Horario!B6886</f>
        <v>0</v>
      </c>
      <c r="FB308" s="35">
        <f t="shared" si="362"/>
        <v>105.54601066041208</v>
      </c>
      <c r="FC308" s="116">
        <f>IF(AND(FB308&gt;0,FB308*$B$4+FI307&lt;=$B$2*'SFV+BESS'!$I$9,FB308&lt;'SFV+BESS'!$I$7), FB308*$B$4, IF(AND(FB308&gt;0,FB308*$B$4+FI307&gt;$B$2*'SFV+BESS'!$I$9,FB308*$B$4&lt;'SFV+BESS'!$I$7),$B$2*'SFV+BESS'!$I$9-FI307,IF(AND(FB308&gt;0,FB308*$B$4+FI307&gt;$B$2*'SFV+BESS'!$I$9,FB308*$B$4&gt;'SFV+BESS'!$I$7,FI307&lt;$B$2*'SFV+BESS'!$I$9),$B$2*'SFV+BESS'!$I$9-FI307,IF(AND(FB308&gt;0,FB308*$B$4+FI307&lt;=$B$2*'SFV+BESS'!$I$9,FB308&gt;'SFV+BESS'!$I$7),'SFV+BESS'!$I$7,0))))</f>
        <v>0</v>
      </c>
      <c r="FD308" s="27">
        <f>IF(AND(FB308&lt;0,FI307+FB308/$B$5&gt;$H$2,-FB308/'Carga-Descarga Año'!$B$5&lt;'SFV+BESS'!$I$7),FB308/$B$5,IF(AND(FB308&lt;0,FI307+FB308/$B$5&gt;$H$2,-FB308/'Carga-Descarga Año'!$B$5&gt;'SFV+BESS'!$I$7),-'SFV+BESS'!$I$7,IF(AND(FB308&lt;0,FI307+FB308/$B$5&lt;$H$2),-MIN('SFV+BESS'!$I$7,FI307-$H$2),0)))</f>
        <v>0</v>
      </c>
      <c r="FE308" s="33"/>
      <c r="FF308" s="33">
        <f t="shared" si="383"/>
        <v>0</v>
      </c>
      <c r="FG308" s="27">
        <f t="shared" si="351"/>
        <v>0</v>
      </c>
      <c r="FH308" s="27">
        <f t="shared" si="384"/>
        <v>0</v>
      </c>
      <c r="FI308" s="28">
        <f>IF((FI307+FC308+FD308)&gt;=$B$2*'SFV+BESS'!$I$9, $B$2*'SFV+BESS'!$I$9, (FI307+FC308+FD308))</f>
        <v>173.61249999999998</v>
      </c>
      <c r="FJ308" s="110">
        <f t="shared" si="352"/>
        <v>105.54601066041208</v>
      </c>
      <c r="FO308" s="251"/>
      <c r="FP308" s="48">
        <v>12.4583333333333</v>
      </c>
      <c r="FQ308" s="33">
        <f t="shared" si="398"/>
        <v>111.79188536815481</v>
      </c>
      <c r="FR308" s="33">
        <f>Gen_Cons_Horario!B7630</f>
        <v>119.312</v>
      </c>
      <c r="FS308" s="35">
        <f t="shared" si="363"/>
        <v>-7.520114631845189</v>
      </c>
      <c r="FT308" s="116">
        <f>IF(AND(FS308&gt;0,FS308*$B$4+FZ307&lt;=$B$2*'SFV+BESS'!$I$9,FS308&lt;'SFV+BESS'!$I$7), FS308*$B$4, IF(AND(FS308&gt;0,FS308*$B$4+FZ307&gt;$B$2*'SFV+BESS'!$I$9,FS308*$B$4&lt;'SFV+BESS'!$I$7),$B$2*'SFV+BESS'!$I$9-FZ307,IF(AND(FS308&gt;0,FS308*$B$4+FZ307&gt;$B$2*'SFV+BESS'!$I$9,FS308*$B$4&gt;'SFV+BESS'!$I$7,FZ307&lt;$B$2*'SFV+BESS'!$I$9),$B$2*'SFV+BESS'!$I$9-FZ307,IF(AND(FS308&gt;0,FS308*$B$4+FZ307&lt;=$B$2*'SFV+BESS'!$I$9,FS308&gt;'SFV+BESS'!$I$7),'SFV+BESS'!$I$7,0))))</f>
        <v>0</v>
      </c>
      <c r="FU308" s="27">
        <f>IF(AND(FS308&lt;0,FZ307+FS308/$B$5&gt;$H$2,-FS308/'Carga-Descarga Año'!$B$5&lt;'SFV+BESS'!$I$7),FS308/$B$5,IF(AND(FS308&lt;0,FZ307+FS308/$B$5&gt;$H$2,-FS308/'Carga-Descarga Año'!$B$5&gt;'SFV+BESS'!$I$7),-'SFV+BESS'!$I$7,IF(AND(FS308&lt;0,FZ307+FS308/$B$5&lt;$H$2),-MIN('SFV+BESS'!$I$7,FZ307-$H$2),0)))</f>
        <v>-7.91591013878441</v>
      </c>
      <c r="FV308" s="33"/>
      <c r="FW308" s="33">
        <f t="shared" si="385"/>
        <v>111.79188536815481</v>
      </c>
      <c r="FX308" s="27">
        <f t="shared" si="353"/>
        <v>7.520114631845189</v>
      </c>
      <c r="FY308" s="27">
        <f t="shared" si="386"/>
        <v>0</v>
      </c>
      <c r="FZ308" s="28">
        <f>IF((FZ307+FT308+FU308)&gt;=$B$2*'SFV+BESS'!$I$9, $B$2*'SFV+BESS'!$I$9, (FZ307+FT308+FU308))</f>
        <v>66.752908051895318</v>
      </c>
      <c r="GA308" s="110">
        <f t="shared" si="354"/>
        <v>0</v>
      </c>
      <c r="GF308" s="251"/>
      <c r="GG308" s="48">
        <v>12.4583333333333</v>
      </c>
      <c r="GH308" s="33">
        <f t="shared" si="399"/>
        <v>113.11824732914998</v>
      </c>
      <c r="GI308" s="33">
        <f>Gen_Cons_Horario!B8350</f>
        <v>59.656000000000006</v>
      </c>
      <c r="GJ308" s="35">
        <f t="shared" si="369"/>
        <v>53.462247329149974</v>
      </c>
      <c r="GK308" s="116">
        <f>IF(AND(GJ308&gt;0,GJ308*$B$4+GQ307&lt;=$B$2*'SFV+BESS'!$I$9,GJ308&lt;'SFV+BESS'!$I$7), GJ308*$B$4, IF(AND(GJ308&gt;0,GJ308*$B$4+GQ307&gt;$B$2*'SFV+BESS'!$I$9,GJ308*$B$4&lt;'SFV+BESS'!$I$7),$B$2*'SFV+BESS'!$I$9-GQ307,IF(AND(GJ308&gt;0,GJ308*$B$4+GQ307&gt;$B$2*'SFV+BESS'!$I$9,GJ308*$B$4&gt;'SFV+BESS'!$I$7,GQ307&lt;$B$2*'SFV+BESS'!$I$9),$B$2*'SFV+BESS'!$I$9-GQ307,IF(AND(GJ308&gt;0,GJ308*$B$4+GQ307&lt;=$B$2*'SFV+BESS'!$I$9,GJ308&gt;'SFV+BESS'!$I$7),'SFV+BESS'!$I$7,0))))</f>
        <v>0</v>
      </c>
      <c r="GL308" s="27">
        <f>IF(AND(GJ308&lt;0,GQ307+GJ308/$B$5&gt;$H$2,-GJ308/'Carga-Descarga Año'!$B$5&lt;'SFV+BESS'!$I$7),GJ308/$B$5,IF(AND(GJ308&lt;0,GQ307+GJ308/$B$5&gt;$H$2,-GJ308/'Carga-Descarga Año'!$B$5&gt;'SFV+BESS'!$I$7),-'SFV+BESS'!$I$7,IF(AND(GJ308&lt;0,GQ307+GJ308/$B$5&lt;$H$2),-MIN('SFV+BESS'!$I$7,GQ307-$H$2),0)))</f>
        <v>0</v>
      </c>
      <c r="GM308" s="33"/>
      <c r="GN308" s="33">
        <f t="shared" si="387"/>
        <v>59.656000000000006</v>
      </c>
      <c r="GO308" s="27">
        <f t="shared" si="355"/>
        <v>0</v>
      </c>
      <c r="GP308" s="27">
        <f t="shared" si="388"/>
        <v>0</v>
      </c>
      <c r="GQ308" s="28">
        <f>IF((GQ307+GK308+GL308)&gt;=$B$2*'SFV+BESS'!$I$9, $B$2*'SFV+BESS'!$I$9, (GQ307+GK308+GL308))</f>
        <v>173.61249999999998</v>
      </c>
      <c r="GR308" s="110">
        <f t="shared" si="356"/>
        <v>53.462247329149974</v>
      </c>
    </row>
    <row r="309" spans="1:200">
      <c r="A309" s="249"/>
      <c r="B309" s="48">
        <v>12.5</v>
      </c>
      <c r="C309" s="38">
        <f t="shared" si="370"/>
        <v>123.83891499519927</v>
      </c>
      <c r="D309" s="2">
        <f>Gen_Cons_Horario!B335</f>
        <v>78.298500000000004</v>
      </c>
      <c r="E309" s="140">
        <f t="shared" si="328"/>
        <v>45.540414995199271</v>
      </c>
      <c r="F309" s="116">
        <f>IF(AND(E309&gt;0,E309*$B$4+L308&lt;=$B$2*'SFV+BESS'!$I$9,E309&lt;'SFV+BESS'!$I$7), E309*$B$4, IF(AND(E309&gt;0,E309*$B$4+L308&gt;$B$2*'SFV+BESS'!$I$9,E309*$B$4&lt;'SFV+BESS'!$I$7),$B$2*'SFV+BESS'!$I$9-L308,IF(AND(E309&gt;0,E309*$B$4+L308&gt;$B$2*'SFV+BESS'!$I$9,E309*$B$4&gt;'SFV+BESS'!$I$7,L308&lt;$B$2*'SFV+BESS'!$I$9),$B$2*'SFV+BESS'!$I$9-L308,IF(AND(E309&gt;0,E309*$B$4+L308&lt;=$B$2*'SFV+BESS'!$I$9,E309&gt;'SFV+BESS'!$I$7),'SFV+BESS'!$I$7,0))))</f>
        <v>0</v>
      </c>
      <c r="G309" s="27">
        <f>IF(AND(E309&lt;0,L308+E309/$B$5&gt;$H$2,-E309/'Carga-Descarga Año'!$B$5&lt;'SFV+BESS'!$I$7),E309/$B$5,IF(AND(E309&lt;0,L308+E309/$B$5&gt;$H$2,-E309/'Carga-Descarga Año'!$B$5&gt;'SFV+BESS'!$I$7),-'SFV+BESS'!$I$7,IF(AND(E309&lt;0,L308+E309/$B$5&lt;$H$2),-MIN('SFV+BESS'!$I$7,L308-$H$2),0)))</f>
        <v>0</v>
      </c>
      <c r="I309" s="38">
        <f t="shared" si="329"/>
        <v>78.298500000000004</v>
      </c>
      <c r="J309" s="27">
        <f t="shared" si="331"/>
        <v>0</v>
      </c>
      <c r="K309" s="27">
        <f t="shared" si="330"/>
        <v>0</v>
      </c>
      <c r="L309" s="28">
        <f>IF((L308+F309+G309)&gt;=$B$2*'SFV+BESS'!$I$9, $B$2*'SFV+BESS'!$I$9, (L308+F309+G309))</f>
        <v>173.61249999999998</v>
      </c>
      <c r="M309" s="110">
        <f t="shared" si="332"/>
        <v>45.540414995199271</v>
      </c>
      <c r="R309" s="251"/>
      <c r="S309" s="48">
        <v>12.5</v>
      </c>
      <c r="T309" s="2">
        <f t="shared" si="389"/>
        <v>127.13809025999851</v>
      </c>
      <c r="U309" s="2">
        <f>Gen_Cons_Horario!B1079</f>
        <v>85.755499999999998</v>
      </c>
      <c r="V309" s="35">
        <f t="shared" si="364"/>
        <v>41.382590259998508</v>
      </c>
      <c r="W309" s="116">
        <f>IF(AND(V309&gt;0,V309*$B$4+AC308&lt;=$B$2*'SFV+BESS'!$I$9,V309&lt;'SFV+BESS'!$I$7), V309*$B$4, IF(AND(V309&gt;0,V309*$B$4+AC308&gt;$B$2*'SFV+BESS'!$I$9,V309*$B$4&lt;'SFV+BESS'!$I$7),$B$2*'SFV+BESS'!$I$9-AC308,IF(AND(V309&gt;0,V309*$B$4+AC308&gt;$B$2*'SFV+BESS'!$I$9,V309*$B$4&gt;'SFV+BESS'!$I$7,AC308&lt;$B$2*'SFV+BESS'!$I$9),$B$2*'SFV+BESS'!$I$9-AC308,IF(AND(V309&gt;0,V309*$B$4+AC308&lt;=$B$2*'SFV+BESS'!$I$9,V309&gt;'SFV+BESS'!$I$7),'SFV+BESS'!$I$7,0))))</f>
        <v>0</v>
      </c>
      <c r="X309" s="27">
        <f>IF(AND(V309&lt;0,AC308+V309/$B$5&gt;$H$2,-V309/'Carga-Descarga Año'!$B$5&lt;'SFV+BESS'!$I$7),V309/$B$5,IF(AND(V309&lt;0,AC308+V309/$B$5&gt;$H$2,-V309/'Carga-Descarga Año'!$B$5&gt;'SFV+BESS'!$I$7),-'SFV+BESS'!$I$7,IF(AND(V309&lt;0,AC308+V309/$B$5&lt;$H$2),-MIN('SFV+BESS'!$I$7,AC308-$H$2),0)))</f>
        <v>0</v>
      </c>
      <c r="Z309" s="33">
        <f t="shared" si="358"/>
        <v>85.755499999999998</v>
      </c>
      <c r="AA309" s="27">
        <f t="shared" si="333"/>
        <v>0</v>
      </c>
      <c r="AB309" s="27">
        <f t="shared" si="357"/>
        <v>0</v>
      </c>
      <c r="AC309" s="28">
        <f>IF((AC308+W309+X309)&gt;=$B$2*'SFV+BESS'!$I$9, $B$2*'SFV+BESS'!$I$9, (AC308+W309+X309))</f>
        <v>173.61249999999998</v>
      </c>
      <c r="AD309" s="110">
        <f t="shared" si="334"/>
        <v>41.382590259998508</v>
      </c>
      <c r="AI309" s="251"/>
      <c r="AJ309" s="48">
        <v>12.5</v>
      </c>
      <c r="AK309" s="52">
        <f t="shared" si="390"/>
        <v>127.24751556075989</v>
      </c>
      <c r="AL309" s="33">
        <f>Gen_Cons_Horario!B1751</f>
        <v>41.013500000000008</v>
      </c>
      <c r="AM309" s="35">
        <f t="shared" si="365"/>
        <v>86.234015560759886</v>
      </c>
      <c r="AN309" s="116">
        <f>IF(AND(AM309&gt;0,AM309*$B$4+AT308&lt;=$B$2*'SFV+BESS'!$I$9,AM309&lt;'SFV+BESS'!$I$7), AM309*$B$4, IF(AND(AM309&gt;0,AM309*$B$4+AT308&gt;$B$2*'SFV+BESS'!$I$9,AM309*$B$4&lt;'SFV+BESS'!$I$7),$B$2*'SFV+BESS'!$I$9-AT308,IF(AND(AM309&gt;0,AM309*$B$4+AT308&gt;$B$2*'SFV+BESS'!$I$9,AM309*$B$4&gt;'SFV+BESS'!$I$7,AT308&lt;$B$2*'SFV+BESS'!$I$9),$B$2*'SFV+BESS'!$I$9-AT308,IF(AND(AM309&gt;0,AM309*$B$4+AT308&lt;=$B$2*'SFV+BESS'!$I$9,AM309&gt;'SFV+BESS'!$I$7),'SFV+BESS'!$I$7,0))))</f>
        <v>0</v>
      </c>
      <c r="AO309" s="27">
        <f>IF(AND(AM309&lt;0,AT308+AM309/$B$5&gt;$H$2,-AM309/'Carga-Descarga Año'!$B$5&lt;'SFV+BESS'!$I$7),AM309/$B$5,IF(AND(AM309&lt;0,AT308+AM309/$B$5&gt;$H$2,-AM309/'Carga-Descarga Año'!$B$5&gt;'SFV+BESS'!$I$7),-'SFV+BESS'!$I$7,IF(AND(AM309&lt;0,AT308+AM309/$B$5&lt;$H$2),-MIN('SFV+BESS'!$I$7,AT308-$H$2),0)))</f>
        <v>0</v>
      </c>
      <c r="AP309" s="33"/>
      <c r="AQ309" s="33">
        <f t="shared" si="371"/>
        <v>41.013500000000008</v>
      </c>
      <c r="AR309" s="27">
        <f t="shared" si="335"/>
        <v>0</v>
      </c>
      <c r="AS309" s="27">
        <f t="shared" si="372"/>
        <v>0</v>
      </c>
      <c r="AT309" s="28">
        <f>IF((AT308+AN309+AO309)&gt;=$B$2*'SFV+BESS'!$I$9, $B$2*'SFV+BESS'!$I$9, (AT308+AN309+AO309))</f>
        <v>173.61249999999998</v>
      </c>
      <c r="AU309" s="110">
        <f t="shared" si="336"/>
        <v>86.234015560759886</v>
      </c>
      <c r="AZ309" s="251"/>
      <c r="BA309" s="48">
        <v>12.5</v>
      </c>
      <c r="BB309" s="33">
        <f t="shared" si="391"/>
        <v>110.01903443945878</v>
      </c>
      <c r="BC309" s="33">
        <f>Gen_Cons_Horario!B2495</f>
        <v>0</v>
      </c>
      <c r="BD309" s="35">
        <f t="shared" si="366"/>
        <v>110.01903443945878</v>
      </c>
      <c r="BE309" s="116">
        <f>IF(AND(BD309&gt;0,BD309*$B$4+BK308&lt;=$B$2*'SFV+BESS'!$I$9,BD309&lt;'SFV+BESS'!$I$7), BD309*$B$4, IF(AND(BD309&gt;0,BD309*$B$4+BK308&gt;$B$2*'SFV+BESS'!$I$9,BD309*$B$4&lt;'SFV+BESS'!$I$7),$B$2*'SFV+BESS'!$I$9-BK308,IF(AND(BD309&gt;0,BD309*$B$4+BK308&gt;$B$2*'SFV+BESS'!$I$9,BD309*$B$4&gt;'SFV+BESS'!$I$7,BK308&lt;$B$2*'SFV+BESS'!$I$9),$B$2*'SFV+BESS'!$I$9-BK308,IF(AND(BD309&gt;0,BD309*$B$4+BK308&lt;=$B$2*'SFV+BESS'!$I$9,BD309&gt;'SFV+BESS'!$I$7),'SFV+BESS'!$I$7,0))))</f>
        <v>0</v>
      </c>
      <c r="BF309" s="27">
        <f>IF(AND(BD309&lt;0,BK308+BD309/$B$5&gt;$H$2,-BD309/'Carga-Descarga Año'!$B$5&lt;'SFV+BESS'!$I$7),BD309/$B$5,IF(AND(BD309&lt;0,BK308+BD309/$B$5&gt;$H$2,-BD309/'Carga-Descarga Año'!$B$5&gt;'SFV+BESS'!$I$7),-'SFV+BESS'!$I$7,IF(AND(BD309&lt;0,BK308+BD309/$B$5&lt;$H$2),-MIN('SFV+BESS'!$I$7,BK308-$H$2),0)))</f>
        <v>0</v>
      </c>
      <c r="BG309" s="33"/>
      <c r="BH309" s="33">
        <f t="shared" si="373"/>
        <v>0</v>
      </c>
      <c r="BI309" s="27">
        <f t="shared" si="337"/>
        <v>0</v>
      </c>
      <c r="BJ309" s="27">
        <f t="shared" si="374"/>
        <v>0</v>
      </c>
      <c r="BK309" s="28">
        <f>IF((BK308+BE309+BF309)&gt;=$B$2*'SFV+BESS'!$I$9, $B$2*'SFV+BESS'!$I$9, (BK308+BE309+BF309))</f>
        <v>173.61249999999998</v>
      </c>
      <c r="BL309" s="110">
        <f t="shared" si="338"/>
        <v>110.01903443945878</v>
      </c>
      <c r="BQ309" s="251"/>
      <c r="BR309" s="48">
        <v>12.5</v>
      </c>
      <c r="BS309" s="33">
        <f t="shared" si="392"/>
        <v>93.046254025352383</v>
      </c>
      <c r="BT309" s="33">
        <f>Gen_Cons_Horario!B3215</f>
        <v>0</v>
      </c>
      <c r="BU309" s="35">
        <f t="shared" si="367"/>
        <v>93.046254025352383</v>
      </c>
      <c r="BV309" s="116">
        <f>IF(AND(BU309&gt;0,BU309*$B$4+CB308&lt;=$B$2*'SFV+BESS'!$I$9,BU309&lt;'SFV+BESS'!$I$7), BU309*$B$4, IF(AND(BU309&gt;0,BU309*$B$4+CB308&gt;$B$2*'SFV+BESS'!$I$9,BU309*$B$4&lt;'SFV+BESS'!$I$7),$B$2*'SFV+BESS'!$I$9-CB308,IF(AND(BU309&gt;0,BU309*$B$4+CB308&gt;$B$2*'SFV+BESS'!$I$9,BU309*$B$4&gt;'SFV+BESS'!$I$7,CB308&lt;$B$2*'SFV+BESS'!$I$9),$B$2*'SFV+BESS'!$I$9-CB308,IF(AND(BU309&gt;0,BU309*$B$4+CB308&lt;=$B$2*'SFV+BESS'!$I$9,BU309&gt;'SFV+BESS'!$I$7),'SFV+BESS'!$I$7,0))))</f>
        <v>0</v>
      </c>
      <c r="BW309" s="27">
        <f>IF(AND(BU309&lt;0,CB308+BU309/$B$5&gt;$H$2,-BU309/'Carga-Descarga Año'!$B$5&lt;'SFV+BESS'!$I$7),BU309/$B$5,IF(AND(BU309&lt;0,CB308+BU309/$B$5&gt;$H$2,-BU309/'Carga-Descarga Año'!$B$5&gt;'SFV+BESS'!$I$7),-'SFV+BESS'!$I$7,IF(AND(BU309&lt;0,CB308+BU309/$B$5&lt;$H$2),-MIN('SFV+BESS'!$I$7,CB308-$H$2),0)))</f>
        <v>0</v>
      </c>
      <c r="BX309" s="33"/>
      <c r="BY309" s="33">
        <f t="shared" si="375"/>
        <v>0</v>
      </c>
      <c r="BZ309" s="27">
        <f t="shared" si="339"/>
        <v>0</v>
      </c>
      <c r="CA309" s="27">
        <f t="shared" si="340"/>
        <v>0</v>
      </c>
      <c r="CB309" s="28">
        <f>IF((CB308+BV309+BW309)&gt;=$B$2*'SFV+BESS'!$I$9, $B$2*'SFV+BESS'!$I$9, (CB308+BV309+BW309))</f>
        <v>173.61249999999998</v>
      </c>
      <c r="CC309" s="110">
        <f t="shared" si="341"/>
        <v>93.046254025352383</v>
      </c>
      <c r="CH309" s="251"/>
      <c r="CI309" s="48">
        <v>12.5</v>
      </c>
      <c r="CJ309" s="33">
        <f t="shared" si="393"/>
        <v>80.738079690760259</v>
      </c>
      <c r="CK309" s="33">
        <f>Gen_Cons_Horario!B3959</f>
        <v>0</v>
      </c>
      <c r="CL309" s="35">
        <f t="shared" si="368"/>
        <v>80.738079690760259</v>
      </c>
      <c r="CM309" s="116">
        <f>IF(AND(CL309&gt;0,CL309*$B$4+CS308&lt;=$B$2*'SFV+BESS'!$I$9,CL309&lt;'SFV+BESS'!$I$7), CL309*$B$4, IF(AND(CL309&gt;0,CL309*$B$4+CS308&gt;$B$2*'SFV+BESS'!$I$9,CL309*$B$4&lt;'SFV+BESS'!$I$7),$B$2*'SFV+BESS'!$I$9-CS308,IF(AND(CL309&gt;0,CL309*$B$4+CS308&gt;$B$2*'SFV+BESS'!$I$9,CL309*$B$4&gt;'SFV+BESS'!$I$7,CS308&lt;$B$2*'SFV+BESS'!$I$9),$B$2*'SFV+BESS'!$I$9-CS308,IF(AND(CL309&gt;0,CL309*$B$4+CS308&lt;=$B$2*'SFV+BESS'!$I$9,CL309&gt;'SFV+BESS'!$I$7),'SFV+BESS'!$I$7,0))))</f>
        <v>0</v>
      </c>
      <c r="CN309" s="27">
        <f>IF(AND(CL309&lt;0,CS308+CL309/$B$5&gt;$H$2,-CL309/'Carga-Descarga Año'!$B$5&lt;'SFV+BESS'!$I$7),CL309/$B$5,IF(AND(CL309&lt;0,CS308+CL309/$B$5&gt;$H$2,-CL309/'Carga-Descarga Año'!$B$5&gt;'SFV+BESS'!$I$7),-'SFV+BESS'!$I$7,IF(AND(CL309&lt;0,CS308+CL309/$B$5&lt;$H$2),-MIN('SFV+BESS'!$I$7,CS308-$H$2),0)))</f>
        <v>0</v>
      </c>
      <c r="CO309" s="33"/>
      <c r="CP309" s="33">
        <f t="shared" si="376"/>
        <v>0</v>
      </c>
      <c r="CQ309" s="27">
        <f t="shared" si="342"/>
        <v>0</v>
      </c>
      <c r="CR309" s="27">
        <f t="shared" si="377"/>
        <v>0</v>
      </c>
      <c r="CS309" s="28">
        <f>IF((CS308+CM309+CN309)&gt;=$B$2*'SFV+BESS'!$I$9, $B$2*'SFV+BESS'!$I$9, (CS308+CM309+CN309))</f>
        <v>173.61249999999998</v>
      </c>
      <c r="CT309" s="110">
        <f t="shared" si="343"/>
        <v>80.738079690760259</v>
      </c>
      <c r="CY309" s="251"/>
      <c r="CZ309" s="48">
        <v>12.5</v>
      </c>
      <c r="DA309" s="33">
        <f t="shared" si="394"/>
        <v>89.383443532820891</v>
      </c>
      <c r="DB309" s="33">
        <f>Gen_Cons_Horario!B4679</f>
        <v>0</v>
      </c>
      <c r="DC309" s="35">
        <f t="shared" si="359"/>
        <v>89.383443532820891</v>
      </c>
      <c r="DD309" s="116">
        <f>IF(AND(DC309&gt;0,DC309*$B$4+DJ308&lt;=$B$2*'SFV+BESS'!$I$9,DC309&lt;'SFV+BESS'!$I$7), DC309*$B$4, IF(AND(DC309&gt;0,DC309*$B$4+DJ308&gt;$B$2*'SFV+BESS'!$I$9,DC309*$B$4&lt;'SFV+BESS'!$I$7),$B$2*'SFV+BESS'!$I$9-DJ308,IF(AND(DC309&gt;0,DC309*$B$4+DJ308&gt;$B$2*'SFV+BESS'!$I$9,DC309*$B$4&gt;'SFV+BESS'!$I$7,DJ308&lt;$B$2*'SFV+BESS'!$I$9),$B$2*'SFV+BESS'!$I$9-DJ308,IF(AND(DC309&gt;0,DC309*$B$4+DJ308&lt;=$B$2*'SFV+BESS'!$I$9,DC309&gt;'SFV+BESS'!$I$7),'SFV+BESS'!$I$7,0))))</f>
        <v>0</v>
      </c>
      <c r="DE309" s="27">
        <f>IF(AND(DC309&lt;0,DJ308+DC309/$B$5&gt;$H$2,-DC309/'Carga-Descarga Año'!$B$5&lt;'SFV+BESS'!$I$7),DC309/$B$5,IF(AND(DC309&lt;0,DJ308+DC309/$B$5&gt;$H$2,-DC309/'Carga-Descarga Año'!$B$5&gt;'SFV+BESS'!$I$7),-'SFV+BESS'!$I$7,IF(AND(DC309&lt;0,DJ308+DC309/$B$5&lt;$H$2),-MIN('SFV+BESS'!$I$7,DJ308-$H$2),0)))</f>
        <v>0</v>
      </c>
      <c r="DF309" s="33"/>
      <c r="DG309" s="33">
        <f t="shared" si="378"/>
        <v>0</v>
      </c>
      <c r="DH309" s="27">
        <f t="shared" si="344"/>
        <v>0</v>
      </c>
      <c r="DI309" s="27">
        <f t="shared" si="345"/>
        <v>0</v>
      </c>
      <c r="DJ309" s="28">
        <f>IF((DJ308+DD309+DE309)&gt;=$B$2*'SFV+BESS'!$I$9, $B$2*'SFV+BESS'!$I$9, (DJ308+DD309+DE309))</f>
        <v>173.61249999999998</v>
      </c>
      <c r="DK309" s="110">
        <f t="shared" si="346"/>
        <v>89.383443532820891</v>
      </c>
      <c r="DP309" s="251"/>
      <c r="DQ309" s="48">
        <v>12.5</v>
      </c>
      <c r="DR309" s="33">
        <f t="shared" si="395"/>
        <v>91.815121323908102</v>
      </c>
      <c r="DS309" s="33">
        <f>Gen_Cons_Horario!B5423</f>
        <v>0</v>
      </c>
      <c r="DT309" s="35">
        <f t="shared" si="360"/>
        <v>91.815121323908102</v>
      </c>
      <c r="DU309" s="116">
        <f>IF(AND(DT309&gt;0,DT309*$B$4+EA308&lt;=$B$2*'SFV+BESS'!$I$9,DT309&lt;'SFV+BESS'!$I$7), DT309*$B$4, IF(AND(DT309&gt;0,DT309*$B$4+EA308&gt;$B$2*'SFV+BESS'!$I$9,DT309*$B$4&lt;'SFV+BESS'!$I$7),$B$2*'SFV+BESS'!$I$9-EA308,IF(AND(DT309&gt;0,DT309*$B$4+EA308&gt;$B$2*'SFV+BESS'!$I$9,DT309*$B$4&gt;'SFV+BESS'!$I$7,EA308&lt;$B$2*'SFV+BESS'!$I$9),$B$2*'SFV+BESS'!$I$9-EA308,IF(AND(DT309&gt;0,DT309*$B$4+EA308&lt;=$B$2*'SFV+BESS'!$I$9,DT309&gt;'SFV+BESS'!$I$7),'SFV+BESS'!$I$7,0))))</f>
        <v>0</v>
      </c>
      <c r="DV309" s="27">
        <f>IF(AND(DT309&lt;0,EA308+DT309/$B$5&gt;$H$2,-DT309/'Carga-Descarga Año'!$B$5&lt;'SFV+BESS'!$I$7),DT309/$B$5,IF(AND(DT309&lt;0,EA308+DT309/$B$5&gt;$H$2,-DT309/'Carga-Descarga Año'!$B$5&gt;'SFV+BESS'!$I$7),-'SFV+BESS'!$I$7,IF(AND(DT309&lt;0,EA308+DT309/$B$5&lt;$H$2),-MIN('SFV+BESS'!$I$7,EA308-$H$2),0)))</f>
        <v>0</v>
      </c>
      <c r="DW309" s="33"/>
      <c r="DX309" s="33">
        <f t="shared" si="379"/>
        <v>0</v>
      </c>
      <c r="DY309" s="27">
        <f t="shared" si="347"/>
        <v>0</v>
      </c>
      <c r="DZ309" s="27">
        <f t="shared" si="380"/>
        <v>0</v>
      </c>
      <c r="EA309" s="28">
        <f>IF((EA308+DU309+DV309)&gt;=$B$2*'SFV+BESS'!$I$9, $B$2*'SFV+BESS'!$I$9, (EA308+DU309+DV309))</f>
        <v>173.61249999999998</v>
      </c>
      <c r="EB309" s="110">
        <f t="shared" si="348"/>
        <v>91.815121323908102</v>
      </c>
      <c r="EG309" s="251"/>
      <c r="EH309" s="48">
        <v>12.5</v>
      </c>
      <c r="EI309" s="33">
        <f t="shared" si="396"/>
        <v>105.612499082425</v>
      </c>
      <c r="EJ309" s="33">
        <f>Gen_Cons_Horario!B6167</f>
        <v>0</v>
      </c>
      <c r="EK309" s="35">
        <f t="shared" si="361"/>
        <v>105.612499082425</v>
      </c>
      <c r="EL309" s="116">
        <f>IF(AND(EK309&gt;0,EK309*$B$4+ER308&lt;=$B$2*'SFV+BESS'!$I$9,EK309&lt;'SFV+BESS'!$I$7), EK309*$B$4, IF(AND(EK309&gt;0,EK309*$B$4+ER308&gt;$B$2*'SFV+BESS'!$I$9,EK309*$B$4&lt;'SFV+BESS'!$I$7),$B$2*'SFV+BESS'!$I$9-ER308,IF(AND(EK309&gt;0,EK309*$B$4+ER308&gt;$B$2*'SFV+BESS'!$I$9,EK309*$B$4&gt;'SFV+BESS'!$I$7,ER308&lt;$B$2*'SFV+BESS'!$I$9),$B$2*'SFV+BESS'!$I$9-ER308,IF(AND(EK309&gt;0,EK309*$B$4+ER308&lt;=$B$2*'SFV+BESS'!$I$9,EK309&gt;'SFV+BESS'!$I$7),'SFV+BESS'!$I$7,0))))</f>
        <v>0</v>
      </c>
      <c r="EM309" s="27">
        <f>IF(AND(EK309&lt;0,ER308+EK309/$B$5&gt;$H$2,-EK309/'Carga-Descarga Año'!$B$5&lt;'SFV+BESS'!$I$7),EK309/$B$5,IF(AND(EK309&lt;0,ER308+EK309/$B$5&gt;$H$2,-EK309/'Carga-Descarga Año'!$B$5&gt;'SFV+BESS'!$I$7),-'SFV+BESS'!$I$7,IF(AND(EK309&lt;0,ER308+EK309/$B$5&lt;$H$2),-MIN('SFV+BESS'!$I$7,ER308-$H$2),0)))</f>
        <v>0</v>
      </c>
      <c r="EN309" s="33"/>
      <c r="EO309" s="33">
        <f t="shared" si="381"/>
        <v>0</v>
      </c>
      <c r="EP309" s="27">
        <f t="shared" si="349"/>
        <v>0</v>
      </c>
      <c r="EQ309" s="27">
        <f t="shared" si="382"/>
        <v>0</v>
      </c>
      <c r="ER309" s="28">
        <f>IF((ER308+EL309+EM309)&gt;=$B$2*'SFV+BESS'!$I$9, $B$2*'SFV+BESS'!$I$9, (ER308+EL309+EM309))</f>
        <v>173.61249999999998</v>
      </c>
      <c r="ES309" s="110">
        <f t="shared" si="350"/>
        <v>105.612499082425</v>
      </c>
      <c r="EX309" s="251"/>
      <c r="EY309" s="48">
        <v>12.5</v>
      </c>
      <c r="EZ309" s="33">
        <f t="shared" si="397"/>
        <v>113.56216336879781</v>
      </c>
      <c r="FA309" s="33">
        <f>Gen_Cons_Horario!B6887</f>
        <v>0</v>
      </c>
      <c r="FB309" s="35">
        <f t="shared" si="362"/>
        <v>113.56216336879781</v>
      </c>
      <c r="FC309" s="116">
        <f>IF(AND(FB309&gt;0,FB309*$B$4+FI308&lt;=$B$2*'SFV+BESS'!$I$9,FB309&lt;'SFV+BESS'!$I$7), FB309*$B$4, IF(AND(FB309&gt;0,FB309*$B$4+FI308&gt;$B$2*'SFV+BESS'!$I$9,FB309*$B$4&lt;'SFV+BESS'!$I$7),$B$2*'SFV+BESS'!$I$9-FI308,IF(AND(FB309&gt;0,FB309*$B$4+FI308&gt;$B$2*'SFV+BESS'!$I$9,FB309*$B$4&gt;'SFV+BESS'!$I$7,FI308&lt;$B$2*'SFV+BESS'!$I$9),$B$2*'SFV+BESS'!$I$9-FI308,IF(AND(FB309&gt;0,FB309*$B$4+FI308&lt;=$B$2*'SFV+BESS'!$I$9,FB309&gt;'SFV+BESS'!$I$7),'SFV+BESS'!$I$7,0))))</f>
        <v>0</v>
      </c>
      <c r="FD309" s="27">
        <f>IF(AND(FB309&lt;0,FI308+FB309/$B$5&gt;$H$2,-FB309/'Carga-Descarga Año'!$B$5&lt;'SFV+BESS'!$I$7),FB309/$B$5,IF(AND(FB309&lt;0,FI308+FB309/$B$5&gt;$H$2,-FB309/'Carga-Descarga Año'!$B$5&gt;'SFV+BESS'!$I$7),-'SFV+BESS'!$I$7,IF(AND(FB309&lt;0,FI308+FB309/$B$5&lt;$H$2),-MIN('SFV+BESS'!$I$7,FI308-$H$2),0)))</f>
        <v>0</v>
      </c>
      <c r="FE309" s="33"/>
      <c r="FF309" s="33">
        <f t="shared" si="383"/>
        <v>0</v>
      </c>
      <c r="FG309" s="27">
        <f t="shared" si="351"/>
        <v>0</v>
      </c>
      <c r="FH309" s="27">
        <f t="shared" si="384"/>
        <v>0</v>
      </c>
      <c r="FI309" s="28">
        <f>IF((FI308+FC309+FD309)&gt;=$B$2*'SFV+BESS'!$I$9, $B$2*'SFV+BESS'!$I$9, (FI308+FC309+FD309))</f>
        <v>173.61249999999998</v>
      </c>
      <c r="FJ309" s="110">
        <f t="shared" si="352"/>
        <v>113.56216336879781</v>
      </c>
      <c r="FO309" s="251"/>
      <c r="FP309" s="48">
        <v>12.5</v>
      </c>
      <c r="FQ309" s="33">
        <f t="shared" si="398"/>
        <v>118.78904849891269</v>
      </c>
      <c r="FR309" s="33">
        <f>Gen_Cons_Horario!B7631</f>
        <v>119.312</v>
      </c>
      <c r="FS309" s="35">
        <f t="shared" si="363"/>
        <v>-0.52295150108730581</v>
      </c>
      <c r="FT309" s="116">
        <f>IF(AND(FS309&gt;0,FS309*$B$4+FZ308&lt;=$B$2*'SFV+BESS'!$I$9,FS309&lt;'SFV+BESS'!$I$7), FS309*$B$4, IF(AND(FS309&gt;0,FS309*$B$4+FZ308&gt;$B$2*'SFV+BESS'!$I$9,FS309*$B$4&lt;'SFV+BESS'!$I$7),$B$2*'SFV+BESS'!$I$9-FZ308,IF(AND(FS309&gt;0,FS309*$B$4+FZ308&gt;$B$2*'SFV+BESS'!$I$9,FS309*$B$4&gt;'SFV+BESS'!$I$7,FZ308&lt;$B$2*'SFV+BESS'!$I$9),$B$2*'SFV+BESS'!$I$9-FZ308,IF(AND(FS309&gt;0,FS309*$B$4+FZ308&lt;=$B$2*'SFV+BESS'!$I$9,FS309&gt;'SFV+BESS'!$I$7),'SFV+BESS'!$I$7,0))))</f>
        <v>0</v>
      </c>
      <c r="FU309" s="27">
        <f>IF(AND(FS309&lt;0,FZ308+FS309/$B$5&gt;$H$2,-FS309/'Carga-Descarga Año'!$B$5&lt;'SFV+BESS'!$I$7),FS309/$B$5,IF(AND(FS309&lt;0,FZ308+FS309/$B$5&gt;$H$2,-FS309/'Carga-Descarga Año'!$B$5&gt;'SFV+BESS'!$I$7),-'SFV+BESS'!$I$7,IF(AND(FS309&lt;0,FZ308+FS309/$B$5&lt;$H$2),-MIN('SFV+BESS'!$I$7,FZ308-$H$2),0)))</f>
        <v>-0.55047526430242721</v>
      </c>
      <c r="FV309" s="33"/>
      <c r="FW309" s="33">
        <f t="shared" si="385"/>
        <v>118.78904849891269</v>
      </c>
      <c r="FX309" s="27">
        <f t="shared" si="353"/>
        <v>0.52295150108730581</v>
      </c>
      <c r="FY309" s="27">
        <f t="shared" si="386"/>
        <v>0</v>
      </c>
      <c r="FZ309" s="28">
        <f>IF((FZ308+FT309+FU309)&gt;=$B$2*'SFV+BESS'!$I$9, $B$2*'SFV+BESS'!$I$9, (FZ308+FT309+FU309))</f>
        <v>66.202432787592898</v>
      </c>
      <c r="GA309" s="110">
        <f t="shared" si="354"/>
        <v>0</v>
      </c>
      <c r="GF309" s="251"/>
      <c r="GG309" s="48">
        <v>12.5</v>
      </c>
      <c r="GH309" s="33">
        <f t="shared" si="399"/>
        <v>118.69346574485387</v>
      </c>
      <c r="GI309" s="33">
        <f>Gen_Cons_Horario!B8351</f>
        <v>59.656000000000006</v>
      </c>
      <c r="GJ309" s="35">
        <f t="shared" si="369"/>
        <v>59.037465744853861</v>
      </c>
      <c r="GK309" s="116">
        <f>IF(AND(GJ309&gt;0,GJ309*$B$4+GQ308&lt;=$B$2*'SFV+BESS'!$I$9,GJ309&lt;'SFV+BESS'!$I$7), GJ309*$B$4, IF(AND(GJ309&gt;0,GJ309*$B$4+GQ308&gt;$B$2*'SFV+BESS'!$I$9,GJ309*$B$4&lt;'SFV+BESS'!$I$7),$B$2*'SFV+BESS'!$I$9-GQ308,IF(AND(GJ309&gt;0,GJ309*$B$4+GQ308&gt;$B$2*'SFV+BESS'!$I$9,GJ309*$B$4&gt;'SFV+BESS'!$I$7,GQ308&lt;$B$2*'SFV+BESS'!$I$9),$B$2*'SFV+BESS'!$I$9-GQ308,IF(AND(GJ309&gt;0,GJ309*$B$4+GQ308&lt;=$B$2*'SFV+BESS'!$I$9,GJ309&gt;'SFV+BESS'!$I$7),'SFV+BESS'!$I$7,0))))</f>
        <v>0</v>
      </c>
      <c r="GL309" s="27">
        <f>IF(AND(GJ309&lt;0,GQ308+GJ309/$B$5&gt;$H$2,-GJ309/'Carga-Descarga Año'!$B$5&lt;'SFV+BESS'!$I$7),GJ309/$B$5,IF(AND(GJ309&lt;0,GQ308+GJ309/$B$5&gt;$H$2,-GJ309/'Carga-Descarga Año'!$B$5&gt;'SFV+BESS'!$I$7),-'SFV+BESS'!$I$7,IF(AND(GJ309&lt;0,GQ308+GJ309/$B$5&lt;$H$2),-MIN('SFV+BESS'!$I$7,GQ308-$H$2),0)))</f>
        <v>0</v>
      </c>
      <c r="GM309" s="33"/>
      <c r="GN309" s="33">
        <f t="shared" si="387"/>
        <v>59.656000000000006</v>
      </c>
      <c r="GO309" s="27">
        <f t="shared" si="355"/>
        <v>0</v>
      </c>
      <c r="GP309" s="27">
        <f t="shared" si="388"/>
        <v>0</v>
      </c>
      <c r="GQ309" s="28">
        <f>IF((GQ308+GK309+GL309)&gt;=$B$2*'SFV+BESS'!$I$9, $B$2*'SFV+BESS'!$I$9, (GQ308+GK309+GL309))</f>
        <v>173.61249999999998</v>
      </c>
      <c r="GR309" s="110">
        <f t="shared" si="356"/>
        <v>59.037465744853861</v>
      </c>
    </row>
    <row r="310" spans="1:200">
      <c r="A310" s="249"/>
      <c r="B310" s="48">
        <v>12.5416666666667</v>
      </c>
      <c r="C310" s="38">
        <f t="shared" si="370"/>
        <v>130.98054567590401</v>
      </c>
      <c r="D310" s="2">
        <f>Gen_Cons_Horario!B336</f>
        <v>78.298500000000004</v>
      </c>
      <c r="E310" s="140">
        <f t="shared" si="328"/>
        <v>52.682045675904007</v>
      </c>
      <c r="F310" s="116">
        <f>IF(AND(E310&gt;0,E310*$B$4+L309&lt;=$B$2*'SFV+BESS'!$I$9,E310&lt;'SFV+BESS'!$I$7), E310*$B$4, IF(AND(E310&gt;0,E310*$B$4+L309&gt;$B$2*'SFV+BESS'!$I$9,E310*$B$4&lt;'SFV+BESS'!$I$7),$B$2*'SFV+BESS'!$I$9-L309,IF(AND(E310&gt;0,E310*$B$4+L309&gt;$B$2*'SFV+BESS'!$I$9,E310*$B$4&gt;'SFV+BESS'!$I$7,L309&lt;$B$2*'SFV+BESS'!$I$9),$B$2*'SFV+BESS'!$I$9-L309,IF(AND(E310&gt;0,E310*$B$4+L309&lt;=$B$2*'SFV+BESS'!$I$9,E310&gt;'SFV+BESS'!$I$7),'SFV+BESS'!$I$7,0))))</f>
        <v>0</v>
      </c>
      <c r="G310" s="27">
        <f>IF(AND(E310&lt;0,L309+E310/$B$5&gt;$H$2,-E310/'Carga-Descarga Año'!$B$5&lt;'SFV+BESS'!$I$7),E310/$B$5,IF(AND(E310&lt;0,L309+E310/$B$5&gt;$H$2,-E310/'Carga-Descarga Año'!$B$5&gt;'SFV+BESS'!$I$7),-'SFV+BESS'!$I$7,IF(AND(E310&lt;0,L309+E310/$B$5&lt;$H$2),-MIN('SFV+BESS'!$I$7,L309-$H$2),0)))</f>
        <v>0</v>
      </c>
      <c r="I310" s="38">
        <f t="shared" si="329"/>
        <v>78.298500000000004</v>
      </c>
      <c r="J310" s="27">
        <f t="shared" si="331"/>
        <v>0</v>
      </c>
      <c r="K310" s="27">
        <f t="shared" si="330"/>
        <v>0</v>
      </c>
      <c r="L310" s="28">
        <f>IF((L309+F310+G310)&gt;=$B$2*'SFV+BESS'!$I$9, $B$2*'SFV+BESS'!$I$9, (L309+F310+G310))</f>
        <v>173.61249999999998</v>
      </c>
      <c r="M310" s="110">
        <f t="shared" si="332"/>
        <v>52.682045675904007</v>
      </c>
      <c r="R310" s="251"/>
      <c r="S310" s="48">
        <v>12.5416666666667</v>
      </c>
      <c r="T310" s="2">
        <f t="shared" si="389"/>
        <v>135.48306143536522</v>
      </c>
      <c r="U310" s="2">
        <f>Gen_Cons_Horario!B1080</f>
        <v>85.755499999999998</v>
      </c>
      <c r="V310" s="35">
        <f t="shared" si="364"/>
        <v>49.727561435365217</v>
      </c>
      <c r="W310" s="116">
        <f>IF(AND(V310&gt;0,V310*$B$4+AC309&lt;=$B$2*'SFV+BESS'!$I$9,V310&lt;'SFV+BESS'!$I$7), V310*$B$4, IF(AND(V310&gt;0,V310*$B$4+AC309&gt;$B$2*'SFV+BESS'!$I$9,V310*$B$4&lt;'SFV+BESS'!$I$7),$B$2*'SFV+BESS'!$I$9-AC309,IF(AND(V310&gt;0,V310*$B$4+AC309&gt;$B$2*'SFV+BESS'!$I$9,V310*$B$4&gt;'SFV+BESS'!$I$7,AC309&lt;$B$2*'SFV+BESS'!$I$9),$B$2*'SFV+BESS'!$I$9-AC309,IF(AND(V310&gt;0,V310*$B$4+AC309&lt;=$B$2*'SFV+BESS'!$I$9,V310&gt;'SFV+BESS'!$I$7),'SFV+BESS'!$I$7,0))))</f>
        <v>0</v>
      </c>
      <c r="X310" s="27">
        <f>IF(AND(V310&lt;0,AC309+V310/$B$5&gt;$H$2,-V310/'Carga-Descarga Año'!$B$5&lt;'SFV+BESS'!$I$7),V310/$B$5,IF(AND(V310&lt;0,AC309+V310/$B$5&gt;$H$2,-V310/'Carga-Descarga Año'!$B$5&gt;'SFV+BESS'!$I$7),-'SFV+BESS'!$I$7,IF(AND(V310&lt;0,AC309+V310/$B$5&lt;$H$2),-MIN('SFV+BESS'!$I$7,AC309-$H$2),0)))</f>
        <v>0</v>
      </c>
      <c r="Z310" s="33">
        <f t="shared" si="358"/>
        <v>85.755499999999998</v>
      </c>
      <c r="AA310" s="27">
        <f t="shared" si="333"/>
        <v>0</v>
      </c>
      <c r="AB310" s="27">
        <f t="shared" si="357"/>
        <v>0</v>
      </c>
      <c r="AC310" s="28">
        <f>IF((AC309+W310+X310)&gt;=$B$2*'SFV+BESS'!$I$9, $B$2*'SFV+BESS'!$I$9, (AC309+W310+X310))</f>
        <v>173.61249999999998</v>
      </c>
      <c r="AD310" s="110">
        <f t="shared" si="334"/>
        <v>49.727561435365217</v>
      </c>
      <c r="AI310" s="251"/>
      <c r="AJ310" s="48">
        <v>12.5416666666667</v>
      </c>
      <c r="AK310" s="52">
        <f t="shared" si="390"/>
        <v>135.11496947983915</v>
      </c>
      <c r="AL310" s="33">
        <f>Gen_Cons_Horario!B1752</f>
        <v>41.013500000000008</v>
      </c>
      <c r="AM310" s="35">
        <f t="shared" si="365"/>
        <v>94.101469479839139</v>
      </c>
      <c r="AN310" s="116">
        <f>IF(AND(AM310&gt;0,AM310*$B$4+AT309&lt;=$B$2*'SFV+BESS'!$I$9,AM310&lt;'SFV+BESS'!$I$7), AM310*$B$4, IF(AND(AM310&gt;0,AM310*$B$4+AT309&gt;$B$2*'SFV+BESS'!$I$9,AM310*$B$4&lt;'SFV+BESS'!$I$7),$B$2*'SFV+BESS'!$I$9-AT309,IF(AND(AM310&gt;0,AM310*$B$4+AT309&gt;$B$2*'SFV+BESS'!$I$9,AM310*$B$4&gt;'SFV+BESS'!$I$7,AT309&lt;$B$2*'SFV+BESS'!$I$9),$B$2*'SFV+BESS'!$I$9-AT309,IF(AND(AM310&gt;0,AM310*$B$4+AT309&lt;=$B$2*'SFV+BESS'!$I$9,AM310&gt;'SFV+BESS'!$I$7),'SFV+BESS'!$I$7,0))))</f>
        <v>0</v>
      </c>
      <c r="AO310" s="27">
        <f>IF(AND(AM310&lt;0,AT309+AM310/$B$5&gt;$H$2,-AM310/'Carga-Descarga Año'!$B$5&lt;'SFV+BESS'!$I$7),AM310/$B$5,IF(AND(AM310&lt;0,AT309+AM310/$B$5&gt;$H$2,-AM310/'Carga-Descarga Año'!$B$5&gt;'SFV+BESS'!$I$7),-'SFV+BESS'!$I$7,IF(AND(AM310&lt;0,AT309+AM310/$B$5&lt;$H$2),-MIN('SFV+BESS'!$I$7,AT309-$H$2),0)))</f>
        <v>0</v>
      </c>
      <c r="AP310" s="33"/>
      <c r="AQ310" s="33">
        <f t="shared" si="371"/>
        <v>41.013500000000008</v>
      </c>
      <c r="AR310" s="27">
        <f t="shared" si="335"/>
        <v>0</v>
      </c>
      <c r="AS310" s="27">
        <f t="shared" si="372"/>
        <v>0</v>
      </c>
      <c r="AT310" s="28">
        <f>IF((AT309+AN310+AO310)&gt;=$B$2*'SFV+BESS'!$I$9, $B$2*'SFV+BESS'!$I$9, (AT309+AN310+AO310))</f>
        <v>173.61249999999998</v>
      </c>
      <c r="AU310" s="110">
        <f t="shared" si="336"/>
        <v>94.101469479839139</v>
      </c>
      <c r="AZ310" s="251"/>
      <c r="BA310" s="48">
        <v>12.5416666666667</v>
      </c>
      <c r="BB310" s="33">
        <f t="shared" si="391"/>
        <v>117.05399934144904</v>
      </c>
      <c r="BC310" s="33">
        <f>Gen_Cons_Horario!B2496</f>
        <v>0</v>
      </c>
      <c r="BD310" s="35">
        <f t="shared" si="366"/>
        <v>117.05399934144904</v>
      </c>
      <c r="BE310" s="116">
        <f>IF(AND(BD310&gt;0,BD310*$B$4+BK309&lt;=$B$2*'SFV+BESS'!$I$9,BD310&lt;'SFV+BESS'!$I$7), BD310*$B$4, IF(AND(BD310&gt;0,BD310*$B$4+BK309&gt;$B$2*'SFV+BESS'!$I$9,BD310*$B$4&lt;'SFV+BESS'!$I$7),$B$2*'SFV+BESS'!$I$9-BK309,IF(AND(BD310&gt;0,BD310*$B$4+BK309&gt;$B$2*'SFV+BESS'!$I$9,BD310*$B$4&gt;'SFV+BESS'!$I$7,BK309&lt;$B$2*'SFV+BESS'!$I$9),$B$2*'SFV+BESS'!$I$9-BK309,IF(AND(BD310&gt;0,BD310*$B$4+BK309&lt;=$B$2*'SFV+BESS'!$I$9,BD310&gt;'SFV+BESS'!$I$7),'SFV+BESS'!$I$7,0))))</f>
        <v>0</v>
      </c>
      <c r="BF310" s="27">
        <f>IF(AND(BD310&lt;0,BK309+BD310/$B$5&gt;$H$2,-BD310/'Carga-Descarga Año'!$B$5&lt;'SFV+BESS'!$I$7),BD310/$B$5,IF(AND(BD310&lt;0,BK309+BD310/$B$5&gt;$H$2,-BD310/'Carga-Descarga Año'!$B$5&gt;'SFV+BESS'!$I$7),-'SFV+BESS'!$I$7,IF(AND(BD310&lt;0,BK309+BD310/$B$5&lt;$H$2),-MIN('SFV+BESS'!$I$7,BK309-$H$2),0)))</f>
        <v>0</v>
      </c>
      <c r="BG310" s="33"/>
      <c r="BH310" s="33">
        <f t="shared" si="373"/>
        <v>0</v>
      </c>
      <c r="BI310" s="27">
        <f t="shared" si="337"/>
        <v>0</v>
      </c>
      <c r="BJ310" s="27">
        <f t="shared" si="374"/>
        <v>0</v>
      </c>
      <c r="BK310" s="28">
        <f>IF((BK309+BE310+BF310)&gt;=$B$2*'SFV+BESS'!$I$9, $B$2*'SFV+BESS'!$I$9, (BK309+BE310+BF310))</f>
        <v>173.61249999999998</v>
      </c>
      <c r="BL310" s="110">
        <f t="shared" si="338"/>
        <v>117.05399934144904</v>
      </c>
      <c r="BQ310" s="251"/>
      <c r="BR310" s="48">
        <v>12.5416666666667</v>
      </c>
      <c r="BS310" s="33">
        <f t="shared" si="392"/>
        <v>101.15682338349448</v>
      </c>
      <c r="BT310" s="33">
        <f>Gen_Cons_Horario!B3216</f>
        <v>0</v>
      </c>
      <c r="BU310" s="35">
        <f t="shared" si="367"/>
        <v>101.15682338349448</v>
      </c>
      <c r="BV310" s="116">
        <f>IF(AND(BU310&gt;0,BU310*$B$4+CB309&lt;=$B$2*'SFV+BESS'!$I$9,BU310&lt;'SFV+BESS'!$I$7), BU310*$B$4, IF(AND(BU310&gt;0,BU310*$B$4+CB309&gt;$B$2*'SFV+BESS'!$I$9,BU310*$B$4&lt;'SFV+BESS'!$I$7),$B$2*'SFV+BESS'!$I$9-CB309,IF(AND(BU310&gt;0,BU310*$B$4+CB309&gt;$B$2*'SFV+BESS'!$I$9,BU310*$B$4&gt;'SFV+BESS'!$I$7,CB309&lt;$B$2*'SFV+BESS'!$I$9),$B$2*'SFV+BESS'!$I$9-CB309,IF(AND(BU310&gt;0,BU310*$B$4+CB309&lt;=$B$2*'SFV+BESS'!$I$9,BU310&gt;'SFV+BESS'!$I$7),'SFV+BESS'!$I$7,0))))</f>
        <v>0</v>
      </c>
      <c r="BW310" s="27">
        <f>IF(AND(BU310&lt;0,CB309+BU310/$B$5&gt;$H$2,-BU310/'Carga-Descarga Año'!$B$5&lt;'SFV+BESS'!$I$7),BU310/$B$5,IF(AND(BU310&lt;0,CB309+BU310/$B$5&gt;$H$2,-BU310/'Carga-Descarga Año'!$B$5&gt;'SFV+BESS'!$I$7),-'SFV+BESS'!$I$7,IF(AND(BU310&lt;0,CB309+BU310/$B$5&lt;$H$2),-MIN('SFV+BESS'!$I$7,CB309-$H$2),0)))</f>
        <v>0</v>
      </c>
      <c r="BX310" s="33"/>
      <c r="BY310" s="33">
        <f t="shared" si="375"/>
        <v>0</v>
      </c>
      <c r="BZ310" s="27">
        <f t="shared" si="339"/>
        <v>0</v>
      </c>
      <c r="CA310" s="27">
        <f t="shared" si="340"/>
        <v>0</v>
      </c>
      <c r="CB310" s="28">
        <f>IF((CB309+BV310+BW310)&gt;=$B$2*'SFV+BESS'!$I$9, $B$2*'SFV+BESS'!$I$9, (CB309+BV310+BW310))</f>
        <v>173.61249999999998</v>
      </c>
      <c r="CC310" s="110">
        <f t="shared" si="341"/>
        <v>101.15682338349448</v>
      </c>
      <c r="CH310" s="251"/>
      <c r="CI310" s="48">
        <v>12.5416666666667</v>
      </c>
      <c r="CJ310" s="33">
        <f t="shared" si="393"/>
        <v>89.380465685827559</v>
      </c>
      <c r="CK310" s="33">
        <f>Gen_Cons_Horario!B3960</f>
        <v>0</v>
      </c>
      <c r="CL310" s="35">
        <f t="shared" si="368"/>
        <v>89.380465685827559</v>
      </c>
      <c r="CM310" s="116">
        <f>IF(AND(CL310&gt;0,CL310*$B$4+CS309&lt;=$B$2*'SFV+BESS'!$I$9,CL310&lt;'SFV+BESS'!$I$7), CL310*$B$4, IF(AND(CL310&gt;0,CL310*$B$4+CS309&gt;$B$2*'SFV+BESS'!$I$9,CL310*$B$4&lt;'SFV+BESS'!$I$7),$B$2*'SFV+BESS'!$I$9-CS309,IF(AND(CL310&gt;0,CL310*$B$4+CS309&gt;$B$2*'SFV+BESS'!$I$9,CL310*$B$4&gt;'SFV+BESS'!$I$7,CS309&lt;$B$2*'SFV+BESS'!$I$9),$B$2*'SFV+BESS'!$I$9-CS309,IF(AND(CL310&gt;0,CL310*$B$4+CS309&lt;=$B$2*'SFV+BESS'!$I$9,CL310&gt;'SFV+BESS'!$I$7),'SFV+BESS'!$I$7,0))))</f>
        <v>0</v>
      </c>
      <c r="CN310" s="27">
        <f>IF(AND(CL310&lt;0,CS309+CL310/$B$5&gt;$H$2,-CL310/'Carga-Descarga Año'!$B$5&lt;'SFV+BESS'!$I$7),CL310/$B$5,IF(AND(CL310&lt;0,CS309+CL310/$B$5&gt;$H$2,-CL310/'Carga-Descarga Año'!$B$5&gt;'SFV+BESS'!$I$7),-'SFV+BESS'!$I$7,IF(AND(CL310&lt;0,CS309+CL310/$B$5&lt;$H$2),-MIN('SFV+BESS'!$I$7,CS309-$H$2),0)))</f>
        <v>0</v>
      </c>
      <c r="CO310" s="33"/>
      <c r="CP310" s="33">
        <f t="shared" si="376"/>
        <v>0</v>
      </c>
      <c r="CQ310" s="27">
        <f t="shared" si="342"/>
        <v>0</v>
      </c>
      <c r="CR310" s="27">
        <f t="shared" si="377"/>
        <v>0</v>
      </c>
      <c r="CS310" s="28">
        <f>IF((CS309+CM310+CN310)&gt;=$B$2*'SFV+BESS'!$I$9, $B$2*'SFV+BESS'!$I$9, (CS309+CM310+CN310))</f>
        <v>173.61249999999998</v>
      </c>
      <c r="CT310" s="110">
        <f t="shared" si="343"/>
        <v>89.380465685827559</v>
      </c>
      <c r="CY310" s="251"/>
      <c r="CZ310" s="48">
        <v>12.5416666666667</v>
      </c>
      <c r="DA310" s="33">
        <f t="shared" si="394"/>
        <v>97.567951615344242</v>
      </c>
      <c r="DB310" s="33">
        <f>Gen_Cons_Horario!B4680</f>
        <v>0</v>
      </c>
      <c r="DC310" s="35">
        <f t="shared" si="359"/>
        <v>97.567951615344242</v>
      </c>
      <c r="DD310" s="116">
        <f>IF(AND(DC310&gt;0,DC310*$B$4+DJ309&lt;=$B$2*'SFV+BESS'!$I$9,DC310&lt;'SFV+BESS'!$I$7), DC310*$B$4, IF(AND(DC310&gt;0,DC310*$B$4+DJ309&gt;$B$2*'SFV+BESS'!$I$9,DC310*$B$4&lt;'SFV+BESS'!$I$7),$B$2*'SFV+BESS'!$I$9-DJ309,IF(AND(DC310&gt;0,DC310*$B$4+DJ309&gt;$B$2*'SFV+BESS'!$I$9,DC310*$B$4&gt;'SFV+BESS'!$I$7,DJ309&lt;$B$2*'SFV+BESS'!$I$9),$B$2*'SFV+BESS'!$I$9-DJ309,IF(AND(DC310&gt;0,DC310*$B$4+DJ309&lt;=$B$2*'SFV+BESS'!$I$9,DC310&gt;'SFV+BESS'!$I$7),'SFV+BESS'!$I$7,0))))</f>
        <v>0</v>
      </c>
      <c r="DE310" s="27">
        <f>IF(AND(DC310&lt;0,DJ309+DC310/$B$5&gt;$H$2,-DC310/'Carga-Descarga Año'!$B$5&lt;'SFV+BESS'!$I$7),DC310/$B$5,IF(AND(DC310&lt;0,DJ309+DC310/$B$5&gt;$H$2,-DC310/'Carga-Descarga Año'!$B$5&gt;'SFV+BESS'!$I$7),-'SFV+BESS'!$I$7,IF(AND(DC310&lt;0,DJ309+DC310/$B$5&lt;$H$2),-MIN('SFV+BESS'!$I$7,DJ309-$H$2),0)))</f>
        <v>0</v>
      </c>
      <c r="DF310" s="33"/>
      <c r="DG310" s="33">
        <f t="shared" si="378"/>
        <v>0</v>
      </c>
      <c r="DH310" s="27">
        <f t="shared" si="344"/>
        <v>0</v>
      </c>
      <c r="DI310" s="27">
        <f t="shared" si="345"/>
        <v>0</v>
      </c>
      <c r="DJ310" s="28">
        <f>IF((DJ309+DD310+DE310)&gt;=$B$2*'SFV+BESS'!$I$9, $B$2*'SFV+BESS'!$I$9, (DJ309+DD310+DE310))</f>
        <v>173.61249999999998</v>
      </c>
      <c r="DK310" s="110">
        <f t="shared" si="346"/>
        <v>97.567951615344242</v>
      </c>
      <c r="DP310" s="251"/>
      <c r="DQ310" s="48">
        <v>12.5416666666667</v>
      </c>
      <c r="DR310" s="33">
        <f t="shared" si="395"/>
        <v>96.834626817698066</v>
      </c>
      <c r="DS310" s="33">
        <f>Gen_Cons_Horario!B5424</f>
        <v>0</v>
      </c>
      <c r="DT310" s="35">
        <f t="shared" si="360"/>
        <v>96.834626817698066</v>
      </c>
      <c r="DU310" s="116">
        <f>IF(AND(DT310&gt;0,DT310*$B$4+EA309&lt;=$B$2*'SFV+BESS'!$I$9,DT310&lt;'SFV+BESS'!$I$7), DT310*$B$4, IF(AND(DT310&gt;0,DT310*$B$4+EA309&gt;$B$2*'SFV+BESS'!$I$9,DT310*$B$4&lt;'SFV+BESS'!$I$7),$B$2*'SFV+BESS'!$I$9-EA309,IF(AND(DT310&gt;0,DT310*$B$4+EA309&gt;$B$2*'SFV+BESS'!$I$9,DT310*$B$4&gt;'SFV+BESS'!$I$7,EA309&lt;$B$2*'SFV+BESS'!$I$9),$B$2*'SFV+BESS'!$I$9-EA309,IF(AND(DT310&gt;0,DT310*$B$4+EA309&lt;=$B$2*'SFV+BESS'!$I$9,DT310&gt;'SFV+BESS'!$I$7),'SFV+BESS'!$I$7,0))))</f>
        <v>0</v>
      </c>
      <c r="DV310" s="27">
        <f>IF(AND(DT310&lt;0,EA309+DT310/$B$5&gt;$H$2,-DT310/'Carga-Descarga Año'!$B$5&lt;'SFV+BESS'!$I$7),DT310/$B$5,IF(AND(DT310&lt;0,EA309+DT310/$B$5&gt;$H$2,-DT310/'Carga-Descarga Año'!$B$5&gt;'SFV+BESS'!$I$7),-'SFV+BESS'!$I$7,IF(AND(DT310&lt;0,EA309+DT310/$B$5&lt;$H$2),-MIN('SFV+BESS'!$I$7,EA309-$H$2),0)))</f>
        <v>0</v>
      </c>
      <c r="DW310" s="33"/>
      <c r="DX310" s="33">
        <f t="shared" si="379"/>
        <v>0</v>
      </c>
      <c r="DY310" s="27">
        <f t="shared" si="347"/>
        <v>0</v>
      </c>
      <c r="DZ310" s="27">
        <f t="shared" si="380"/>
        <v>0</v>
      </c>
      <c r="EA310" s="28">
        <f>IF((EA309+DU310+DV310)&gt;=$B$2*'SFV+BESS'!$I$9, $B$2*'SFV+BESS'!$I$9, (EA309+DU310+DV310))</f>
        <v>173.61249999999998</v>
      </c>
      <c r="EB310" s="110">
        <f t="shared" si="348"/>
        <v>96.834626817698066</v>
      </c>
      <c r="EG310" s="251"/>
      <c r="EH310" s="48">
        <v>12.5416666666667</v>
      </c>
      <c r="EI310" s="33">
        <f t="shared" si="396"/>
        <v>107.82955536087286</v>
      </c>
      <c r="EJ310" s="33">
        <f>Gen_Cons_Horario!B6168</f>
        <v>0</v>
      </c>
      <c r="EK310" s="35">
        <f t="shared" si="361"/>
        <v>107.82955536087286</v>
      </c>
      <c r="EL310" s="116">
        <f>IF(AND(EK310&gt;0,EK310*$B$4+ER309&lt;=$B$2*'SFV+BESS'!$I$9,EK310&lt;'SFV+BESS'!$I$7), EK310*$B$4, IF(AND(EK310&gt;0,EK310*$B$4+ER309&gt;$B$2*'SFV+BESS'!$I$9,EK310*$B$4&lt;'SFV+BESS'!$I$7),$B$2*'SFV+BESS'!$I$9-ER309,IF(AND(EK310&gt;0,EK310*$B$4+ER309&gt;$B$2*'SFV+BESS'!$I$9,EK310*$B$4&gt;'SFV+BESS'!$I$7,ER309&lt;$B$2*'SFV+BESS'!$I$9),$B$2*'SFV+BESS'!$I$9-ER309,IF(AND(EK310&gt;0,EK310*$B$4+ER309&lt;=$B$2*'SFV+BESS'!$I$9,EK310&gt;'SFV+BESS'!$I$7),'SFV+BESS'!$I$7,0))))</f>
        <v>0</v>
      </c>
      <c r="EM310" s="27">
        <f>IF(AND(EK310&lt;0,ER309+EK310/$B$5&gt;$H$2,-EK310/'Carga-Descarga Año'!$B$5&lt;'SFV+BESS'!$I$7),EK310/$B$5,IF(AND(EK310&lt;0,ER309+EK310/$B$5&gt;$H$2,-EK310/'Carga-Descarga Año'!$B$5&gt;'SFV+BESS'!$I$7),-'SFV+BESS'!$I$7,IF(AND(EK310&lt;0,ER309+EK310/$B$5&lt;$H$2),-MIN('SFV+BESS'!$I$7,ER309-$H$2),0)))</f>
        <v>0</v>
      </c>
      <c r="EN310" s="33"/>
      <c r="EO310" s="33">
        <f t="shared" si="381"/>
        <v>0</v>
      </c>
      <c r="EP310" s="27">
        <f t="shared" si="349"/>
        <v>0</v>
      </c>
      <c r="EQ310" s="27">
        <f t="shared" si="382"/>
        <v>0</v>
      </c>
      <c r="ER310" s="28">
        <f>IF((ER309+EL310+EM310)&gt;=$B$2*'SFV+BESS'!$I$9, $B$2*'SFV+BESS'!$I$9, (ER309+EL310+EM310))</f>
        <v>173.61249999999998</v>
      </c>
      <c r="ES310" s="110">
        <f t="shared" si="350"/>
        <v>107.82955536087286</v>
      </c>
      <c r="EX310" s="251"/>
      <c r="EY310" s="48">
        <v>12.5416666666667</v>
      </c>
      <c r="EZ310" s="33">
        <f t="shared" si="397"/>
        <v>116.9976573866774</v>
      </c>
      <c r="FA310" s="33">
        <f>Gen_Cons_Horario!B6888</f>
        <v>0</v>
      </c>
      <c r="FB310" s="35">
        <f t="shared" si="362"/>
        <v>116.9976573866774</v>
      </c>
      <c r="FC310" s="116">
        <f>IF(AND(FB310&gt;0,FB310*$B$4+FI309&lt;=$B$2*'SFV+BESS'!$I$9,FB310&lt;'SFV+BESS'!$I$7), FB310*$B$4, IF(AND(FB310&gt;0,FB310*$B$4+FI309&gt;$B$2*'SFV+BESS'!$I$9,FB310*$B$4&lt;'SFV+BESS'!$I$7),$B$2*'SFV+BESS'!$I$9-FI309,IF(AND(FB310&gt;0,FB310*$B$4+FI309&gt;$B$2*'SFV+BESS'!$I$9,FB310*$B$4&gt;'SFV+BESS'!$I$7,FI309&lt;$B$2*'SFV+BESS'!$I$9),$B$2*'SFV+BESS'!$I$9-FI309,IF(AND(FB310&gt;0,FB310*$B$4+FI309&lt;=$B$2*'SFV+BESS'!$I$9,FB310&gt;'SFV+BESS'!$I$7),'SFV+BESS'!$I$7,0))))</f>
        <v>0</v>
      </c>
      <c r="FD310" s="27">
        <f>IF(AND(FB310&lt;0,FI309+FB310/$B$5&gt;$H$2,-FB310/'Carga-Descarga Año'!$B$5&lt;'SFV+BESS'!$I$7),FB310/$B$5,IF(AND(FB310&lt;0,FI309+FB310/$B$5&gt;$H$2,-FB310/'Carga-Descarga Año'!$B$5&gt;'SFV+BESS'!$I$7),-'SFV+BESS'!$I$7,IF(AND(FB310&lt;0,FI309+FB310/$B$5&lt;$H$2),-MIN('SFV+BESS'!$I$7,FI309-$H$2),0)))</f>
        <v>0</v>
      </c>
      <c r="FE310" s="33"/>
      <c r="FF310" s="33">
        <f t="shared" si="383"/>
        <v>0</v>
      </c>
      <c r="FG310" s="27">
        <f t="shared" si="351"/>
        <v>0</v>
      </c>
      <c r="FH310" s="27">
        <f t="shared" si="384"/>
        <v>0</v>
      </c>
      <c r="FI310" s="28">
        <f>IF((FI309+FC310+FD310)&gt;=$B$2*'SFV+BESS'!$I$9, $B$2*'SFV+BESS'!$I$9, (FI309+FC310+FD310))</f>
        <v>173.61249999999998</v>
      </c>
      <c r="FJ310" s="110">
        <f t="shared" si="352"/>
        <v>116.9976573866774</v>
      </c>
      <c r="FO310" s="251"/>
      <c r="FP310" s="48">
        <v>12.5416666666667</v>
      </c>
      <c r="FQ310" s="33">
        <f t="shared" si="398"/>
        <v>124.15896438995942</v>
      </c>
      <c r="FR310" s="33">
        <f>Gen_Cons_Horario!B7632</f>
        <v>119.312</v>
      </c>
      <c r="FS310" s="35">
        <f t="shared" si="363"/>
        <v>4.8469643899594246</v>
      </c>
      <c r="FT310" s="116">
        <f>IF(AND(FS310&gt;0,FS310*$B$4+FZ309&lt;=$B$2*'SFV+BESS'!$I$9,FS310&lt;'SFV+BESS'!$I$7), FS310*$B$4, IF(AND(FS310&gt;0,FS310*$B$4+FZ309&gt;$B$2*'SFV+BESS'!$I$9,FS310*$B$4&lt;'SFV+BESS'!$I$7),$B$2*'SFV+BESS'!$I$9-FZ309,IF(AND(FS310&gt;0,FS310*$B$4+FZ309&gt;$B$2*'SFV+BESS'!$I$9,FS310*$B$4&gt;'SFV+BESS'!$I$7,FZ309&lt;$B$2*'SFV+BESS'!$I$9),$B$2*'SFV+BESS'!$I$9-FZ309,IF(AND(FS310&gt;0,FS310*$B$4+FZ309&lt;=$B$2*'SFV+BESS'!$I$9,FS310&gt;'SFV+BESS'!$I$7),'SFV+BESS'!$I$7,0))))</f>
        <v>4.604616170461453</v>
      </c>
      <c r="FU310" s="27">
        <f>IF(AND(FS310&lt;0,FZ309+FS310/$B$5&gt;$H$2,-FS310/'Carga-Descarga Año'!$B$5&lt;'SFV+BESS'!$I$7),FS310/$B$5,IF(AND(FS310&lt;0,FZ309+FS310/$B$5&gt;$H$2,-FS310/'Carga-Descarga Año'!$B$5&gt;'SFV+BESS'!$I$7),-'SFV+BESS'!$I$7,IF(AND(FS310&lt;0,FZ309+FS310/$B$5&lt;$H$2),-MIN('SFV+BESS'!$I$7,FZ309-$H$2),0)))</f>
        <v>0</v>
      </c>
      <c r="FV310" s="33"/>
      <c r="FW310" s="33">
        <f t="shared" si="385"/>
        <v>119.312</v>
      </c>
      <c r="FX310" s="27">
        <f t="shared" si="353"/>
        <v>0</v>
      </c>
      <c r="FY310" s="27">
        <f t="shared" si="386"/>
        <v>0</v>
      </c>
      <c r="FZ310" s="28">
        <f>IF((FZ309+FT310+FU310)&gt;=$B$2*'SFV+BESS'!$I$9, $B$2*'SFV+BESS'!$I$9, (FZ309+FT310+FU310))</f>
        <v>70.807048958054352</v>
      </c>
      <c r="GA310" s="110">
        <f t="shared" si="354"/>
        <v>0</v>
      </c>
      <c r="GF310" s="251"/>
      <c r="GG310" s="48">
        <v>12.5416666666667</v>
      </c>
      <c r="GH310" s="33">
        <f t="shared" si="399"/>
        <v>123.094953967778</v>
      </c>
      <c r="GI310" s="33">
        <f>Gen_Cons_Horario!B8352</f>
        <v>59.656000000000006</v>
      </c>
      <c r="GJ310" s="35">
        <f t="shared" si="369"/>
        <v>63.438953967777991</v>
      </c>
      <c r="GK310" s="116">
        <f>IF(AND(GJ310&gt;0,GJ310*$B$4+GQ309&lt;=$B$2*'SFV+BESS'!$I$9,GJ310&lt;'SFV+BESS'!$I$7), GJ310*$B$4, IF(AND(GJ310&gt;0,GJ310*$B$4+GQ309&gt;$B$2*'SFV+BESS'!$I$9,GJ310*$B$4&lt;'SFV+BESS'!$I$7),$B$2*'SFV+BESS'!$I$9-GQ309,IF(AND(GJ310&gt;0,GJ310*$B$4+GQ309&gt;$B$2*'SFV+BESS'!$I$9,GJ310*$B$4&gt;'SFV+BESS'!$I$7,GQ309&lt;$B$2*'SFV+BESS'!$I$9),$B$2*'SFV+BESS'!$I$9-GQ309,IF(AND(GJ310&gt;0,GJ310*$B$4+GQ309&lt;=$B$2*'SFV+BESS'!$I$9,GJ310&gt;'SFV+BESS'!$I$7),'SFV+BESS'!$I$7,0))))</f>
        <v>0</v>
      </c>
      <c r="GL310" s="27">
        <f>IF(AND(GJ310&lt;0,GQ309+GJ310/$B$5&gt;$H$2,-GJ310/'Carga-Descarga Año'!$B$5&lt;'SFV+BESS'!$I$7),GJ310/$B$5,IF(AND(GJ310&lt;0,GQ309+GJ310/$B$5&gt;$H$2,-GJ310/'Carga-Descarga Año'!$B$5&gt;'SFV+BESS'!$I$7),-'SFV+BESS'!$I$7,IF(AND(GJ310&lt;0,GQ309+GJ310/$B$5&lt;$H$2),-MIN('SFV+BESS'!$I$7,GQ309-$H$2),0)))</f>
        <v>0</v>
      </c>
      <c r="GM310" s="33"/>
      <c r="GN310" s="33">
        <f t="shared" si="387"/>
        <v>59.656000000000006</v>
      </c>
      <c r="GO310" s="27">
        <f t="shared" si="355"/>
        <v>0</v>
      </c>
      <c r="GP310" s="27">
        <f t="shared" si="388"/>
        <v>0</v>
      </c>
      <c r="GQ310" s="28">
        <f>IF((GQ309+GK310+GL310)&gt;=$B$2*'SFV+BESS'!$I$9, $B$2*'SFV+BESS'!$I$9, (GQ309+GK310+GL310))</f>
        <v>173.61249999999998</v>
      </c>
      <c r="GR310" s="110">
        <f t="shared" si="356"/>
        <v>63.438953967777991</v>
      </c>
    </row>
    <row r="311" spans="1:200">
      <c r="A311" s="249"/>
      <c r="B311" s="48">
        <v>12.5833333333333</v>
      </c>
      <c r="C311" s="38">
        <f t="shared" si="370"/>
        <v>133.25978951017149</v>
      </c>
      <c r="D311" s="2">
        <f>Gen_Cons_Horario!B337</f>
        <v>78.298500000000004</v>
      </c>
      <c r="E311" s="140">
        <f t="shared" si="328"/>
        <v>54.961289510171483</v>
      </c>
      <c r="F311" s="116">
        <f>IF(AND(E311&gt;0,E311*$B$4+L310&lt;=$B$2*'SFV+BESS'!$I$9,E311&lt;'SFV+BESS'!$I$7), E311*$B$4, IF(AND(E311&gt;0,E311*$B$4+L310&gt;$B$2*'SFV+BESS'!$I$9,E311*$B$4&lt;'SFV+BESS'!$I$7),$B$2*'SFV+BESS'!$I$9-L310,IF(AND(E311&gt;0,E311*$B$4+L310&gt;$B$2*'SFV+BESS'!$I$9,E311*$B$4&gt;'SFV+BESS'!$I$7,L310&lt;$B$2*'SFV+BESS'!$I$9),$B$2*'SFV+BESS'!$I$9-L310,IF(AND(E311&gt;0,E311*$B$4+L310&lt;=$B$2*'SFV+BESS'!$I$9,E311&gt;'SFV+BESS'!$I$7),'SFV+BESS'!$I$7,0))))</f>
        <v>0</v>
      </c>
      <c r="G311" s="27">
        <f>IF(AND(E311&lt;0,L310+E311/$B$5&gt;$H$2,-E311/'Carga-Descarga Año'!$B$5&lt;'SFV+BESS'!$I$7),E311/$B$5,IF(AND(E311&lt;0,L310+E311/$B$5&gt;$H$2,-E311/'Carga-Descarga Año'!$B$5&gt;'SFV+BESS'!$I$7),-'SFV+BESS'!$I$7,IF(AND(E311&lt;0,L310+E311/$B$5&lt;$H$2),-MIN('SFV+BESS'!$I$7,L310-$H$2),0)))</f>
        <v>0</v>
      </c>
      <c r="I311" s="38">
        <f t="shared" si="329"/>
        <v>78.298500000000004</v>
      </c>
      <c r="J311" s="27">
        <f t="shared" si="331"/>
        <v>0</v>
      </c>
      <c r="K311" s="27">
        <f t="shared" si="330"/>
        <v>0</v>
      </c>
      <c r="L311" s="28">
        <f>IF((L310+F311+G311)&gt;=$B$2*'SFV+BESS'!$I$9, $B$2*'SFV+BESS'!$I$9, (L310+F311+G311))</f>
        <v>173.61249999999998</v>
      </c>
      <c r="M311" s="110">
        <f t="shared" si="332"/>
        <v>54.961289510171483</v>
      </c>
      <c r="R311" s="251"/>
      <c r="S311" s="48">
        <v>12.5833333333333</v>
      </c>
      <c r="T311" s="2">
        <f t="shared" si="389"/>
        <v>139.0828529227783</v>
      </c>
      <c r="U311" s="2">
        <f>Gen_Cons_Horario!B1081</f>
        <v>85.755499999999998</v>
      </c>
      <c r="V311" s="35">
        <f t="shared" si="364"/>
        <v>53.327352922778303</v>
      </c>
      <c r="W311" s="116">
        <f>IF(AND(V311&gt;0,V311*$B$4+AC310&lt;=$B$2*'SFV+BESS'!$I$9,V311&lt;'SFV+BESS'!$I$7), V311*$B$4, IF(AND(V311&gt;0,V311*$B$4+AC310&gt;$B$2*'SFV+BESS'!$I$9,V311*$B$4&lt;'SFV+BESS'!$I$7),$B$2*'SFV+BESS'!$I$9-AC310,IF(AND(V311&gt;0,V311*$B$4+AC310&gt;$B$2*'SFV+BESS'!$I$9,V311*$B$4&gt;'SFV+BESS'!$I$7,AC310&lt;$B$2*'SFV+BESS'!$I$9),$B$2*'SFV+BESS'!$I$9-AC310,IF(AND(V311&gt;0,V311*$B$4+AC310&lt;=$B$2*'SFV+BESS'!$I$9,V311&gt;'SFV+BESS'!$I$7),'SFV+BESS'!$I$7,0))))</f>
        <v>0</v>
      </c>
      <c r="X311" s="27">
        <f>IF(AND(V311&lt;0,AC310+V311/$B$5&gt;$H$2,-V311/'Carga-Descarga Año'!$B$5&lt;'SFV+BESS'!$I$7),V311/$B$5,IF(AND(V311&lt;0,AC310+V311/$B$5&gt;$H$2,-V311/'Carga-Descarga Año'!$B$5&gt;'SFV+BESS'!$I$7),-'SFV+BESS'!$I$7,IF(AND(V311&lt;0,AC310+V311/$B$5&lt;$H$2),-MIN('SFV+BESS'!$I$7,AC310-$H$2),0)))</f>
        <v>0</v>
      </c>
      <c r="Z311" s="33">
        <f t="shared" si="358"/>
        <v>85.755499999999998</v>
      </c>
      <c r="AA311" s="27">
        <f t="shared" si="333"/>
        <v>0</v>
      </c>
      <c r="AB311" s="27">
        <f t="shared" si="357"/>
        <v>0</v>
      </c>
      <c r="AC311" s="28">
        <f>IF((AC310+W311+X311)&gt;=$B$2*'SFV+BESS'!$I$9, $B$2*'SFV+BESS'!$I$9, (AC310+W311+X311))</f>
        <v>173.61249999999998</v>
      </c>
      <c r="AD311" s="110">
        <f t="shared" si="334"/>
        <v>53.327352922778303</v>
      </c>
      <c r="AI311" s="251"/>
      <c r="AJ311" s="48">
        <v>12.5833333333333</v>
      </c>
      <c r="AK311" s="52">
        <f t="shared" si="390"/>
        <v>137.68044358388673</v>
      </c>
      <c r="AL311" s="33">
        <f>Gen_Cons_Horario!B1753</f>
        <v>41.013500000000008</v>
      </c>
      <c r="AM311" s="35">
        <f t="shared" si="365"/>
        <v>96.66694358388672</v>
      </c>
      <c r="AN311" s="116">
        <f>IF(AND(AM311&gt;0,AM311*$B$4+AT310&lt;=$B$2*'SFV+BESS'!$I$9,AM311&lt;'SFV+BESS'!$I$7), AM311*$B$4, IF(AND(AM311&gt;0,AM311*$B$4+AT310&gt;$B$2*'SFV+BESS'!$I$9,AM311*$B$4&lt;'SFV+BESS'!$I$7),$B$2*'SFV+BESS'!$I$9-AT310,IF(AND(AM311&gt;0,AM311*$B$4+AT310&gt;$B$2*'SFV+BESS'!$I$9,AM311*$B$4&gt;'SFV+BESS'!$I$7,AT310&lt;$B$2*'SFV+BESS'!$I$9),$B$2*'SFV+BESS'!$I$9-AT310,IF(AND(AM311&gt;0,AM311*$B$4+AT310&lt;=$B$2*'SFV+BESS'!$I$9,AM311&gt;'SFV+BESS'!$I$7),'SFV+BESS'!$I$7,0))))</f>
        <v>0</v>
      </c>
      <c r="AO311" s="27">
        <f>IF(AND(AM311&lt;0,AT310+AM311/$B$5&gt;$H$2,-AM311/'Carga-Descarga Año'!$B$5&lt;'SFV+BESS'!$I$7),AM311/$B$5,IF(AND(AM311&lt;0,AT310+AM311/$B$5&gt;$H$2,-AM311/'Carga-Descarga Año'!$B$5&gt;'SFV+BESS'!$I$7),-'SFV+BESS'!$I$7,IF(AND(AM311&lt;0,AT310+AM311/$B$5&lt;$H$2),-MIN('SFV+BESS'!$I$7,AT310-$H$2),0)))</f>
        <v>0</v>
      </c>
      <c r="AP311" s="33"/>
      <c r="AQ311" s="33">
        <f t="shared" si="371"/>
        <v>41.013500000000008</v>
      </c>
      <c r="AR311" s="27">
        <f t="shared" si="335"/>
        <v>0</v>
      </c>
      <c r="AS311" s="27">
        <f t="shared" si="372"/>
        <v>0</v>
      </c>
      <c r="AT311" s="28">
        <f>IF((AT310+AN311+AO311)&gt;=$B$2*'SFV+BESS'!$I$9, $B$2*'SFV+BESS'!$I$9, (AT310+AN311+AO311))</f>
        <v>173.61249999999998</v>
      </c>
      <c r="AU311" s="110">
        <f t="shared" si="336"/>
        <v>96.66694358388672</v>
      </c>
      <c r="AZ311" s="251"/>
      <c r="BA311" s="48">
        <v>12.5833333333333</v>
      </c>
      <c r="BB311" s="33">
        <f t="shared" si="391"/>
        <v>119.78981902555637</v>
      </c>
      <c r="BC311" s="33">
        <f>Gen_Cons_Horario!B2497</f>
        <v>0</v>
      </c>
      <c r="BD311" s="35">
        <f t="shared" si="366"/>
        <v>119.78981902555637</v>
      </c>
      <c r="BE311" s="116">
        <f>IF(AND(BD311&gt;0,BD311*$B$4+BK310&lt;=$B$2*'SFV+BESS'!$I$9,BD311&lt;'SFV+BESS'!$I$7), BD311*$B$4, IF(AND(BD311&gt;0,BD311*$B$4+BK310&gt;$B$2*'SFV+BESS'!$I$9,BD311*$B$4&lt;'SFV+BESS'!$I$7),$B$2*'SFV+BESS'!$I$9-BK310,IF(AND(BD311&gt;0,BD311*$B$4+BK310&gt;$B$2*'SFV+BESS'!$I$9,BD311*$B$4&gt;'SFV+BESS'!$I$7,BK310&lt;$B$2*'SFV+BESS'!$I$9),$B$2*'SFV+BESS'!$I$9-BK310,IF(AND(BD311&gt;0,BD311*$B$4+BK310&lt;=$B$2*'SFV+BESS'!$I$9,BD311&gt;'SFV+BESS'!$I$7),'SFV+BESS'!$I$7,0))))</f>
        <v>0</v>
      </c>
      <c r="BF311" s="27">
        <f>IF(AND(BD311&lt;0,BK310+BD311/$B$5&gt;$H$2,-BD311/'Carga-Descarga Año'!$B$5&lt;'SFV+BESS'!$I$7),BD311/$B$5,IF(AND(BD311&lt;0,BK310+BD311/$B$5&gt;$H$2,-BD311/'Carga-Descarga Año'!$B$5&gt;'SFV+BESS'!$I$7),-'SFV+BESS'!$I$7,IF(AND(BD311&lt;0,BK310+BD311/$B$5&lt;$H$2),-MIN('SFV+BESS'!$I$7,BK310-$H$2),0)))</f>
        <v>0</v>
      </c>
      <c r="BG311" s="33"/>
      <c r="BH311" s="33">
        <f t="shared" si="373"/>
        <v>0</v>
      </c>
      <c r="BI311" s="27">
        <f t="shared" si="337"/>
        <v>0</v>
      </c>
      <c r="BJ311" s="27">
        <f t="shared" si="374"/>
        <v>0</v>
      </c>
      <c r="BK311" s="28">
        <f>IF((BK310+BE311+BF311)&gt;=$B$2*'SFV+BESS'!$I$9, $B$2*'SFV+BESS'!$I$9, (BK310+BE311+BF311))</f>
        <v>173.61249999999998</v>
      </c>
      <c r="BL311" s="110">
        <f t="shared" si="338"/>
        <v>119.78981902555637</v>
      </c>
      <c r="BQ311" s="251"/>
      <c r="BR311" s="48">
        <v>12.5833333333333</v>
      </c>
      <c r="BS311" s="33">
        <f t="shared" si="392"/>
        <v>102.95917212974827</v>
      </c>
      <c r="BT311" s="33">
        <f>Gen_Cons_Horario!B3217</f>
        <v>0</v>
      </c>
      <c r="BU311" s="35">
        <f t="shared" si="367"/>
        <v>102.95917212974827</v>
      </c>
      <c r="BV311" s="116">
        <f>IF(AND(BU311&gt;0,BU311*$B$4+CB310&lt;=$B$2*'SFV+BESS'!$I$9,BU311&lt;'SFV+BESS'!$I$7), BU311*$B$4, IF(AND(BU311&gt;0,BU311*$B$4+CB310&gt;$B$2*'SFV+BESS'!$I$9,BU311*$B$4&lt;'SFV+BESS'!$I$7),$B$2*'SFV+BESS'!$I$9-CB310,IF(AND(BU311&gt;0,BU311*$B$4+CB310&gt;$B$2*'SFV+BESS'!$I$9,BU311*$B$4&gt;'SFV+BESS'!$I$7,CB310&lt;$B$2*'SFV+BESS'!$I$9),$B$2*'SFV+BESS'!$I$9-CB310,IF(AND(BU311&gt;0,BU311*$B$4+CB310&lt;=$B$2*'SFV+BESS'!$I$9,BU311&gt;'SFV+BESS'!$I$7),'SFV+BESS'!$I$7,0))))</f>
        <v>0</v>
      </c>
      <c r="BW311" s="27">
        <f>IF(AND(BU311&lt;0,CB310+BU311/$B$5&gt;$H$2,-BU311/'Carga-Descarga Año'!$B$5&lt;'SFV+BESS'!$I$7),BU311/$B$5,IF(AND(BU311&lt;0,CB310+BU311/$B$5&gt;$H$2,-BU311/'Carga-Descarga Año'!$B$5&gt;'SFV+BESS'!$I$7),-'SFV+BESS'!$I$7,IF(AND(BU311&lt;0,CB310+BU311/$B$5&lt;$H$2),-MIN('SFV+BESS'!$I$7,CB310-$H$2),0)))</f>
        <v>0</v>
      </c>
      <c r="BX311" s="33"/>
      <c r="BY311" s="33">
        <f t="shared" si="375"/>
        <v>0</v>
      </c>
      <c r="BZ311" s="27">
        <f t="shared" si="339"/>
        <v>0</v>
      </c>
      <c r="CA311" s="27">
        <f t="shared" si="340"/>
        <v>0</v>
      </c>
      <c r="CB311" s="28">
        <f>IF((CB310+BV311+BW311)&gt;=$B$2*'SFV+BESS'!$I$9, $B$2*'SFV+BESS'!$I$9, (CB310+BV311+BW311))</f>
        <v>173.61249999999998</v>
      </c>
      <c r="CC311" s="110">
        <f t="shared" si="341"/>
        <v>102.95917212974827</v>
      </c>
      <c r="CH311" s="251"/>
      <c r="CI311" s="48">
        <v>12.5833333333333</v>
      </c>
      <c r="CJ311" s="33">
        <f t="shared" si="393"/>
        <v>92.109640210585653</v>
      </c>
      <c r="CK311" s="33">
        <f>Gen_Cons_Horario!B3961</f>
        <v>0</v>
      </c>
      <c r="CL311" s="35">
        <f t="shared" si="368"/>
        <v>92.109640210585653</v>
      </c>
      <c r="CM311" s="116">
        <f>IF(AND(CL311&gt;0,CL311*$B$4+CS310&lt;=$B$2*'SFV+BESS'!$I$9,CL311&lt;'SFV+BESS'!$I$7), CL311*$B$4, IF(AND(CL311&gt;0,CL311*$B$4+CS310&gt;$B$2*'SFV+BESS'!$I$9,CL311*$B$4&lt;'SFV+BESS'!$I$7),$B$2*'SFV+BESS'!$I$9-CS310,IF(AND(CL311&gt;0,CL311*$B$4+CS310&gt;$B$2*'SFV+BESS'!$I$9,CL311*$B$4&gt;'SFV+BESS'!$I$7,CS310&lt;$B$2*'SFV+BESS'!$I$9),$B$2*'SFV+BESS'!$I$9-CS310,IF(AND(CL311&gt;0,CL311*$B$4+CS310&lt;=$B$2*'SFV+BESS'!$I$9,CL311&gt;'SFV+BESS'!$I$7),'SFV+BESS'!$I$7,0))))</f>
        <v>0</v>
      </c>
      <c r="CN311" s="27">
        <f>IF(AND(CL311&lt;0,CS310+CL311/$B$5&gt;$H$2,-CL311/'Carga-Descarga Año'!$B$5&lt;'SFV+BESS'!$I$7),CL311/$B$5,IF(AND(CL311&lt;0,CS310+CL311/$B$5&gt;$H$2,-CL311/'Carga-Descarga Año'!$B$5&gt;'SFV+BESS'!$I$7),-'SFV+BESS'!$I$7,IF(AND(CL311&lt;0,CS310+CL311/$B$5&lt;$H$2),-MIN('SFV+BESS'!$I$7,CS310-$H$2),0)))</f>
        <v>0</v>
      </c>
      <c r="CO311" s="33"/>
      <c r="CP311" s="33">
        <f t="shared" si="376"/>
        <v>0</v>
      </c>
      <c r="CQ311" s="27">
        <f t="shared" si="342"/>
        <v>0</v>
      </c>
      <c r="CR311" s="27">
        <f t="shared" si="377"/>
        <v>0</v>
      </c>
      <c r="CS311" s="28">
        <f>IF((CS310+CM311+CN311)&gt;=$B$2*'SFV+BESS'!$I$9, $B$2*'SFV+BESS'!$I$9, (CS310+CM311+CN311))</f>
        <v>173.61249999999998</v>
      </c>
      <c r="CT311" s="110">
        <f t="shared" si="343"/>
        <v>92.109640210585653</v>
      </c>
      <c r="CY311" s="251"/>
      <c r="CZ311" s="48">
        <v>12.5833333333333</v>
      </c>
      <c r="DA311" s="33">
        <f t="shared" si="394"/>
        <v>99.291005948507078</v>
      </c>
      <c r="DB311" s="33">
        <f>Gen_Cons_Horario!B4681</f>
        <v>0</v>
      </c>
      <c r="DC311" s="35">
        <f t="shared" si="359"/>
        <v>99.291005948507078</v>
      </c>
      <c r="DD311" s="116">
        <f>IF(AND(DC311&gt;0,DC311*$B$4+DJ310&lt;=$B$2*'SFV+BESS'!$I$9,DC311&lt;'SFV+BESS'!$I$7), DC311*$B$4, IF(AND(DC311&gt;0,DC311*$B$4+DJ310&gt;$B$2*'SFV+BESS'!$I$9,DC311*$B$4&lt;'SFV+BESS'!$I$7),$B$2*'SFV+BESS'!$I$9-DJ310,IF(AND(DC311&gt;0,DC311*$B$4+DJ310&gt;$B$2*'SFV+BESS'!$I$9,DC311*$B$4&gt;'SFV+BESS'!$I$7,DJ310&lt;$B$2*'SFV+BESS'!$I$9),$B$2*'SFV+BESS'!$I$9-DJ310,IF(AND(DC311&gt;0,DC311*$B$4+DJ310&lt;=$B$2*'SFV+BESS'!$I$9,DC311&gt;'SFV+BESS'!$I$7),'SFV+BESS'!$I$7,0))))</f>
        <v>0</v>
      </c>
      <c r="DE311" s="27">
        <f>IF(AND(DC311&lt;0,DJ310+DC311/$B$5&gt;$H$2,-DC311/'Carga-Descarga Año'!$B$5&lt;'SFV+BESS'!$I$7),DC311/$B$5,IF(AND(DC311&lt;0,DJ310+DC311/$B$5&gt;$H$2,-DC311/'Carga-Descarga Año'!$B$5&gt;'SFV+BESS'!$I$7),-'SFV+BESS'!$I$7,IF(AND(DC311&lt;0,DJ310+DC311/$B$5&lt;$H$2),-MIN('SFV+BESS'!$I$7,DJ310-$H$2),0)))</f>
        <v>0</v>
      </c>
      <c r="DF311" s="33"/>
      <c r="DG311" s="33">
        <f t="shared" si="378"/>
        <v>0</v>
      </c>
      <c r="DH311" s="27">
        <f t="shared" si="344"/>
        <v>0</v>
      </c>
      <c r="DI311" s="27">
        <f t="shared" si="345"/>
        <v>0</v>
      </c>
      <c r="DJ311" s="28">
        <f>IF((DJ310+DD311+DE311)&gt;=$B$2*'SFV+BESS'!$I$9, $B$2*'SFV+BESS'!$I$9, (DJ310+DD311+DE311))</f>
        <v>173.61249999999998</v>
      </c>
      <c r="DK311" s="110">
        <f t="shared" si="346"/>
        <v>99.291005948507078</v>
      </c>
      <c r="DP311" s="251"/>
      <c r="DQ311" s="48">
        <v>12.5833333333333</v>
      </c>
      <c r="DR311" s="33">
        <f t="shared" si="395"/>
        <v>97.880357128904294</v>
      </c>
      <c r="DS311" s="33">
        <f>Gen_Cons_Horario!B5425</f>
        <v>0</v>
      </c>
      <c r="DT311" s="35">
        <f t="shared" si="360"/>
        <v>97.880357128904294</v>
      </c>
      <c r="DU311" s="116">
        <f>IF(AND(DT311&gt;0,DT311*$B$4+EA310&lt;=$B$2*'SFV+BESS'!$I$9,DT311&lt;'SFV+BESS'!$I$7), DT311*$B$4, IF(AND(DT311&gt;0,DT311*$B$4+EA310&gt;$B$2*'SFV+BESS'!$I$9,DT311*$B$4&lt;'SFV+BESS'!$I$7),$B$2*'SFV+BESS'!$I$9-EA310,IF(AND(DT311&gt;0,DT311*$B$4+EA310&gt;$B$2*'SFV+BESS'!$I$9,DT311*$B$4&gt;'SFV+BESS'!$I$7,EA310&lt;$B$2*'SFV+BESS'!$I$9),$B$2*'SFV+BESS'!$I$9-EA310,IF(AND(DT311&gt;0,DT311*$B$4+EA310&lt;=$B$2*'SFV+BESS'!$I$9,DT311&gt;'SFV+BESS'!$I$7),'SFV+BESS'!$I$7,0))))</f>
        <v>0</v>
      </c>
      <c r="DV311" s="27">
        <f>IF(AND(DT311&lt;0,EA310+DT311/$B$5&gt;$H$2,-DT311/'Carga-Descarga Año'!$B$5&lt;'SFV+BESS'!$I$7),DT311/$B$5,IF(AND(DT311&lt;0,EA310+DT311/$B$5&gt;$H$2,-DT311/'Carga-Descarga Año'!$B$5&gt;'SFV+BESS'!$I$7),-'SFV+BESS'!$I$7,IF(AND(DT311&lt;0,EA310+DT311/$B$5&lt;$H$2),-MIN('SFV+BESS'!$I$7,EA310-$H$2),0)))</f>
        <v>0</v>
      </c>
      <c r="DW311" s="33"/>
      <c r="DX311" s="33">
        <f t="shared" si="379"/>
        <v>0</v>
      </c>
      <c r="DY311" s="27">
        <f t="shared" si="347"/>
        <v>0</v>
      </c>
      <c r="DZ311" s="27">
        <f t="shared" si="380"/>
        <v>0</v>
      </c>
      <c r="EA311" s="28">
        <f>IF((EA310+DU311+DV311)&gt;=$B$2*'SFV+BESS'!$I$9, $B$2*'SFV+BESS'!$I$9, (EA310+DU311+DV311))</f>
        <v>173.61249999999998</v>
      </c>
      <c r="EB311" s="110">
        <f t="shared" si="348"/>
        <v>97.880357128904294</v>
      </c>
      <c r="EG311" s="251"/>
      <c r="EH311" s="48">
        <v>12.5833333333333</v>
      </c>
      <c r="EI311" s="33">
        <f t="shared" si="396"/>
        <v>107.02335307780091</v>
      </c>
      <c r="EJ311" s="33">
        <f>Gen_Cons_Horario!B6169</f>
        <v>0</v>
      </c>
      <c r="EK311" s="35">
        <f t="shared" si="361"/>
        <v>107.02335307780091</v>
      </c>
      <c r="EL311" s="116">
        <f>IF(AND(EK311&gt;0,EK311*$B$4+ER310&lt;=$B$2*'SFV+BESS'!$I$9,EK311&lt;'SFV+BESS'!$I$7), EK311*$B$4, IF(AND(EK311&gt;0,EK311*$B$4+ER310&gt;$B$2*'SFV+BESS'!$I$9,EK311*$B$4&lt;'SFV+BESS'!$I$7),$B$2*'SFV+BESS'!$I$9-ER310,IF(AND(EK311&gt;0,EK311*$B$4+ER310&gt;$B$2*'SFV+BESS'!$I$9,EK311*$B$4&gt;'SFV+BESS'!$I$7,ER310&lt;$B$2*'SFV+BESS'!$I$9),$B$2*'SFV+BESS'!$I$9-ER310,IF(AND(EK311&gt;0,EK311*$B$4+ER310&lt;=$B$2*'SFV+BESS'!$I$9,EK311&gt;'SFV+BESS'!$I$7),'SFV+BESS'!$I$7,0))))</f>
        <v>0</v>
      </c>
      <c r="EM311" s="27">
        <f>IF(AND(EK311&lt;0,ER310+EK311/$B$5&gt;$H$2,-EK311/'Carga-Descarga Año'!$B$5&lt;'SFV+BESS'!$I$7),EK311/$B$5,IF(AND(EK311&lt;0,ER310+EK311/$B$5&gt;$H$2,-EK311/'Carga-Descarga Año'!$B$5&gt;'SFV+BESS'!$I$7),-'SFV+BESS'!$I$7,IF(AND(EK311&lt;0,ER310+EK311/$B$5&lt;$H$2),-MIN('SFV+BESS'!$I$7,ER310-$H$2),0)))</f>
        <v>0</v>
      </c>
      <c r="EN311" s="33"/>
      <c r="EO311" s="33">
        <f t="shared" si="381"/>
        <v>0</v>
      </c>
      <c r="EP311" s="27">
        <f t="shared" si="349"/>
        <v>0</v>
      </c>
      <c r="EQ311" s="27">
        <f t="shared" si="382"/>
        <v>0</v>
      </c>
      <c r="ER311" s="28">
        <f>IF((ER310+EL311+EM311)&gt;=$B$2*'SFV+BESS'!$I$9, $B$2*'SFV+BESS'!$I$9, (ER310+EL311+EM311))</f>
        <v>173.61249999999998</v>
      </c>
      <c r="ES311" s="110">
        <f t="shared" si="350"/>
        <v>107.02335307780091</v>
      </c>
      <c r="EX311" s="251"/>
      <c r="EY311" s="48">
        <v>12.5833333333333</v>
      </c>
      <c r="EZ311" s="33">
        <f t="shared" si="397"/>
        <v>117.95196128053284</v>
      </c>
      <c r="FA311" s="33">
        <f>Gen_Cons_Horario!B6889</f>
        <v>0</v>
      </c>
      <c r="FB311" s="35">
        <f t="shared" si="362"/>
        <v>117.95196128053284</v>
      </c>
      <c r="FC311" s="116">
        <f>IF(AND(FB311&gt;0,FB311*$B$4+FI310&lt;=$B$2*'SFV+BESS'!$I$9,FB311&lt;'SFV+BESS'!$I$7), FB311*$B$4, IF(AND(FB311&gt;0,FB311*$B$4+FI310&gt;$B$2*'SFV+BESS'!$I$9,FB311*$B$4&lt;'SFV+BESS'!$I$7),$B$2*'SFV+BESS'!$I$9-FI310,IF(AND(FB311&gt;0,FB311*$B$4+FI310&gt;$B$2*'SFV+BESS'!$I$9,FB311*$B$4&gt;'SFV+BESS'!$I$7,FI310&lt;$B$2*'SFV+BESS'!$I$9),$B$2*'SFV+BESS'!$I$9-FI310,IF(AND(FB311&gt;0,FB311*$B$4+FI310&lt;=$B$2*'SFV+BESS'!$I$9,FB311&gt;'SFV+BESS'!$I$7),'SFV+BESS'!$I$7,0))))</f>
        <v>0</v>
      </c>
      <c r="FD311" s="27">
        <f>IF(AND(FB311&lt;0,FI310+FB311/$B$5&gt;$H$2,-FB311/'Carga-Descarga Año'!$B$5&lt;'SFV+BESS'!$I$7),FB311/$B$5,IF(AND(FB311&lt;0,FI310+FB311/$B$5&gt;$H$2,-FB311/'Carga-Descarga Año'!$B$5&gt;'SFV+BESS'!$I$7),-'SFV+BESS'!$I$7,IF(AND(FB311&lt;0,FI310+FB311/$B$5&lt;$H$2),-MIN('SFV+BESS'!$I$7,FI310-$H$2),0)))</f>
        <v>0</v>
      </c>
      <c r="FE311" s="33"/>
      <c r="FF311" s="33">
        <f t="shared" si="383"/>
        <v>0</v>
      </c>
      <c r="FG311" s="27">
        <f t="shared" si="351"/>
        <v>0</v>
      </c>
      <c r="FH311" s="27">
        <f t="shared" si="384"/>
        <v>0</v>
      </c>
      <c r="FI311" s="28">
        <f>IF((FI310+FC311+FD311)&gt;=$B$2*'SFV+BESS'!$I$9, $B$2*'SFV+BESS'!$I$9, (FI310+FC311+FD311))</f>
        <v>173.61249999999998</v>
      </c>
      <c r="FJ311" s="110">
        <f t="shared" si="352"/>
        <v>117.95196128053284</v>
      </c>
      <c r="FO311" s="251"/>
      <c r="FP311" s="48">
        <v>12.5833333333333</v>
      </c>
      <c r="FQ311" s="33">
        <f t="shared" si="398"/>
        <v>124.97258800981498</v>
      </c>
      <c r="FR311" s="33">
        <f>Gen_Cons_Horario!B7633</f>
        <v>22.371000000000002</v>
      </c>
      <c r="FS311" s="35">
        <f t="shared" si="363"/>
        <v>102.60158800981498</v>
      </c>
      <c r="FT311" s="116">
        <f>IF(AND(FS311&gt;0,FS311*$B$4+FZ310&lt;=$B$2*'SFV+BESS'!$I$9,FS311&lt;'SFV+BESS'!$I$7), FS311*$B$4, IF(AND(FS311&gt;0,FS311*$B$4+FZ310&gt;$B$2*'SFV+BESS'!$I$9,FS311*$B$4&lt;'SFV+BESS'!$I$7),$B$2*'SFV+BESS'!$I$9-FZ310,IF(AND(FS311&gt;0,FS311*$B$4+FZ310&gt;$B$2*'SFV+BESS'!$I$9,FS311*$B$4&gt;'SFV+BESS'!$I$7,FZ310&lt;$B$2*'SFV+BESS'!$I$9),$B$2*'SFV+BESS'!$I$9-FZ310,IF(AND(FS311&gt;0,FS311*$B$4+FZ310&lt;=$B$2*'SFV+BESS'!$I$9,FS311&gt;'SFV+BESS'!$I$7),'SFV+BESS'!$I$7,0))))</f>
        <v>97.471508609324218</v>
      </c>
      <c r="FU311" s="27">
        <f>IF(AND(FS311&lt;0,FZ310+FS311/$B$5&gt;$H$2,-FS311/'Carga-Descarga Año'!$B$5&lt;'SFV+BESS'!$I$7),FS311/$B$5,IF(AND(FS311&lt;0,FZ310+FS311/$B$5&gt;$H$2,-FS311/'Carga-Descarga Año'!$B$5&gt;'SFV+BESS'!$I$7),-'SFV+BESS'!$I$7,IF(AND(FS311&lt;0,FZ310+FS311/$B$5&lt;$H$2),-MIN('SFV+BESS'!$I$7,FZ310-$H$2),0)))</f>
        <v>0</v>
      </c>
      <c r="FV311" s="33"/>
      <c r="FW311" s="33">
        <f t="shared" si="385"/>
        <v>22.371000000000002</v>
      </c>
      <c r="FX311" s="27">
        <f t="shared" si="353"/>
        <v>0</v>
      </c>
      <c r="FY311" s="27">
        <f t="shared" si="386"/>
        <v>0</v>
      </c>
      <c r="FZ311" s="28">
        <f>IF((FZ310+FT311+FU311)&gt;=$B$2*'SFV+BESS'!$I$9, $B$2*'SFV+BESS'!$I$9, (FZ310+FT311+FU311))</f>
        <v>168.27855756737858</v>
      </c>
      <c r="GA311" s="110">
        <f t="shared" si="354"/>
        <v>0</v>
      </c>
      <c r="GF311" s="251"/>
      <c r="GG311" s="48">
        <v>12.5833333333333</v>
      </c>
      <c r="GH311" s="33">
        <f t="shared" si="399"/>
        <v>125.58913062743498</v>
      </c>
      <c r="GI311" s="33">
        <f>Gen_Cons_Horario!B8353</f>
        <v>59.656000000000006</v>
      </c>
      <c r="GJ311" s="35">
        <f t="shared" si="369"/>
        <v>65.933130627434977</v>
      </c>
      <c r="GK311" s="116">
        <f>IF(AND(GJ311&gt;0,GJ311*$B$4+GQ310&lt;=$B$2*'SFV+BESS'!$I$9,GJ311&lt;'SFV+BESS'!$I$7), GJ311*$B$4, IF(AND(GJ311&gt;0,GJ311*$B$4+GQ310&gt;$B$2*'SFV+BESS'!$I$9,GJ311*$B$4&lt;'SFV+BESS'!$I$7),$B$2*'SFV+BESS'!$I$9-GQ310,IF(AND(GJ311&gt;0,GJ311*$B$4+GQ310&gt;$B$2*'SFV+BESS'!$I$9,GJ311*$B$4&gt;'SFV+BESS'!$I$7,GQ310&lt;$B$2*'SFV+BESS'!$I$9),$B$2*'SFV+BESS'!$I$9-GQ310,IF(AND(GJ311&gt;0,GJ311*$B$4+GQ310&lt;=$B$2*'SFV+BESS'!$I$9,GJ311&gt;'SFV+BESS'!$I$7),'SFV+BESS'!$I$7,0))))</f>
        <v>0</v>
      </c>
      <c r="GL311" s="27">
        <f>IF(AND(GJ311&lt;0,GQ310+GJ311/$B$5&gt;$H$2,-GJ311/'Carga-Descarga Año'!$B$5&lt;'SFV+BESS'!$I$7),GJ311/$B$5,IF(AND(GJ311&lt;0,GQ310+GJ311/$B$5&gt;$H$2,-GJ311/'Carga-Descarga Año'!$B$5&gt;'SFV+BESS'!$I$7),-'SFV+BESS'!$I$7,IF(AND(GJ311&lt;0,GQ310+GJ311/$B$5&lt;$H$2),-MIN('SFV+BESS'!$I$7,GQ310-$H$2),0)))</f>
        <v>0</v>
      </c>
      <c r="GM311" s="33"/>
      <c r="GN311" s="33">
        <f t="shared" si="387"/>
        <v>59.656000000000006</v>
      </c>
      <c r="GO311" s="27">
        <f t="shared" si="355"/>
        <v>0</v>
      </c>
      <c r="GP311" s="27">
        <f t="shared" si="388"/>
        <v>0</v>
      </c>
      <c r="GQ311" s="28">
        <f>IF((GQ310+GK311+GL311)&gt;=$B$2*'SFV+BESS'!$I$9, $B$2*'SFV+BESS'!$I$9, (GQ310+GK311+GL311))</f>
        <v>173.61249999999998</v>
      </c>
      <c r="GR311" s="110">
        <f t="shared" si="356"/>
        <v>65.933130627434977</v>
      </c>
    </row>
    <row r="312" spans="1:200">
      <c r="A312" s="249"/>
      <c r="B312" s="48">
        <v>12.625</v>
      </c>
      <c r="C312" s="38">
        <f t="shared" si="370"/>
        <v>131.43639444275752</v>
      </c>
      <c r="D312" s="2">
        <f>Gen_Cons_Horario!B338</f>
        <v>78.298500000000004</v>
      </c>
      <c r="E312" s="140">
        <f t="shared" si="328"/>
        <v>53.137894442757514</v>
      </c>
      <c r="F312" s="116">
        <f>IF(AND(E312&gt;0,E312*$B$4+L311&lt;=$B$2*'SFV+BESS'!$I$9,E312&lt;'SFV+BESS'!$I$7), E312*$B$4, IF(AND(E312&gt;0,E312*$B$4+L311&gt;$B$2*'SFV+BESS'!$I$9,E312*$B$4&lt;'SFV+BESS'!$I$7),$B$2*'SFV+BESS'!$I$9-L311,IF(AND(E312&gt;0,E312*$B$4+L311&gt;$B$2*'SFV+BESS'!$I$9,E312*$B$4&gt;'SFV+BESS'!$I$7,L311&lt;$B$2*'SFV+BESS'!$I$9),$B$2*'SFV+BESS'!$I$9-L311,IF(AND(E312&gt;0,E312*$B$4+L311&lt;=$B$2*'SFV+BESS'!$I$9,E312&gt;'SFV+BESS'!$I$7),'SFV+BESS'!$I$7,0))))</f>
        <v>0</v>
      </c>
      <c r="G312" s="27">
        <f>IF(AND(E312&lt;0,L311+E312/$B$5&gt;$H$2,-E312/'Carga-Descarga Año'!$B$5&lt;'SFV+BESS'!$I$7),E312/$B$5,IF(AND(E312&lt;0,L311+E312/$B$5&gt;$H$2,-E312/'Carga-Descarga Año'!$B$5&gt;'SFV+BESS'!$I$7),-'SFV+BESS'!$I$7,IF(AND(E312&lt;0,L311+E312/$B$5&lt;$H$2),-MIN('SFV+BESS'!$I$7,L311-$H$2),0)))</f>
        <v>0</v>
      </c>
      <c r="I312" s="38">
        <f t="shared" si="329"/>
        <v>78.298500000000004</v>
      </c>
      <c r="J312" s="27">
        <f t="shared" si="331"/>
        <v>0</v>
      </c>
      <c r="K312" s="27">
        <f t="shared" si="330"/>
        <v>0</v>
      </c>
      <c r="L312" s="28">
        <f>IF((L311+F312+G312)&gt;=$B$2*'SFV+BESS'!$I$9, $B$2*'SFV+BESS'!$I$9, (L311+F312+G312))</f>
        <v>173.61249999999998</v>
      </c>
      <c r="M312" s="110">
        <f t="shared" si="332"/>
        <v>53.137894442757514</v>
      </c>
      <c r="R312" s="251"/>
      <c r="S312" s="48">
        <v>12.625</v>
      </c>
      <c r="T312" s="2">
        <f t="shared" si="389"/>
        <v>136.95570340748876</v>
      </c>
      <c r="U312" s="2">
        <f>Gen_Cons_Horario!B1082</f>
        <v>85.755499999999998</v>
      </c>
      <c r="V312" s="35">
        <f t="shared" si="364"/>
        <v>51.200203407488758</v>
      </c>
      <c r="W312" s="116">
        <f>IF(AND(V312&gt;0,V312*$B$4+AC311&lt;=$B$2*'SFV+BESS'!$I$9,V312&lt;'SFV+BESS'!$I$7), V312*$B$4, IF(AND(V312&gt;0,V312*$B$4+AC311&gt;$B$2*'SFV+BESS'!$I$9,V312*$B$4&lt;'SFV+BESS'!$I$7),$B$2*'SFV+BESS'!$I$9-AC311,IF(AND(V312&gt;0,V312*$B$4+AC311&gt;$B$2*'SFV+BESS'!$I$9,V312*$B$4&gt;'SFV+BESS'!$I$7,AC311&lt;$B$2*'SFV+BESS'!$I$9),$B$2*'SFV+BESS'!$I$9-AC311,IF(AND(V312&gt;0,V312*$B$4+AC311&lt;=$B$2*'SFV+BESS'!$I$9,V312&gt;'SFV+BESS'!$I$7),'SFV+BESS'!$I$7,0))))</f>
        <v>0</v>
      </c>
      <c r="X312" s="27">
        <f>IF(AND(V312&lt;0,AC311+V312/$B$5&gt;$H$2,-V312/'Carga-Descarga Año'!$B$5&lt;'SFV+BESS'!$I$7),V312/$B$5,IF(AND(V312&lt;0,AC311+V312/$B$5&gt;$H$2,-V312/'Carga-Descarga Año'!$B$5&gt;'SFV+BESS'!$I$7),-'SFV+BESS'!$I$7,IF(AND(V312&lt;0,AC311+V312/$B$5&lt;$H$2),-MIN('SFV+BESS'!$I$7,AC311-$H$2),0)))</f>
        <v>0</v>
      </c>
      <c r="Z312" s="33">
        <f t="shared" si="358"/>
        <v>85.755499999999998</v>
      </c>
      <c r="AA312" s="27">
        <f t="shared" si="333"/>
        <v>0</v>
      </c>
      <c r="AB312" s="27">
        <f t="shared" si="357"/>
        <v>0</v>
      </c>
      <c r="AC312" s="28">
        <f>IF((AC311+W312+X312)&gt;=$B$2*'SFV+BESS'!$I$9, $B$2*'SFV+BESS'!$I$9, (AC311+W312+X312))</f>
        <v>173.61249999999998</v>
      </c>
      <c r="AD312" s="110">
        <f t="shared" si="334"/>
        <v>51.200203407488758</v>
      </c>
      <c r="AI312" s="251"/>
      <c r="AJ312" s="48">
        <v>12.625</v>
      </c>
      <c r="AK312" s="52">
        <f t="shared" si="390"/>
        <v>135.45703269371216</v>
      </c>
      <c r="AL312" s="33">
        <f>Gen_Cons_Horario!B1754</f>
        <v>18.642500000000002</v>
      </c>
      <c r="AM312" s="35">
        <f t="shared" si="365"/>
        <v>116.81453269371217</v>
      </c>
      <c r="AN312" s="116">
        <f>IF(AND(AM312&gt;0,AM312*$B$4+AT311&lt;=$B$2*'SFV+BESS'!$I$9,AM312&lt;'SFV+BESS'!$I$7), AM312*$B$4, IF(AND(AM312&gt;0,AM312*$B$4+AT311&gt;$B$2*'SFV+BESS'!$I$9,AM312*$B$4&lt;'SFV+BESS'!$I$7),$B$2*'SFV+BESS'!$I$9-AT311,IF(AND(AM312&gt;0,AM312*$B$4+AT311&gt;$B$2*'SFV+BESS'!$I$9,AM312*$B$4&gt;'SFV+BESS'!$I$7,AT311&lt;$B$2*'SFV+BESS'!$I$9),$B$2*'SFV+BESS'!$I$9-AT311,IF(AND(AM312&gt;0,AM312*$B$4+AT311&lt;=$B$2*'SFV+BESS'!$I$9,AM312&gt;'SFV+BESS'!$I$7),'SFV+BESS'!$I$7,0))))</f>
        <v>0</v>
      </c>
      <c r="AO312" s="27">
        <f>IF(AND(AM312&lt;0,AT311+AM312/$B$5&gt;$H$2,-AM312/'Carga-Descarga Año'!$B$5&lt;'SFV+BESS'!$I$7),AM312/$B$5,IF(AND(AM312&lt;0,AT311+AM312/$B$5&gt;$H$2,-AM312/'Carga-Descarga Año'!$B$5&gt;'SFV+BESS'!$I$7),-'SFV+BESS'!$I$7,IF(AND(AM312&lt;0,AT311+AM312/$B$5&lt;$H$2),-MIN('SFV+BESS'!$I$7,AT311-$H$2),0)))</f>
        <v>0</v>
      </c>
      <c r="AP312" s="33"/>
      <c r="AQ312" s="33">
        <f t="shared" si="371"/>
        <v>18.642500000000002</v>
      </c>
      <c r="AR312" s="27">
        <f t="shared" si="335"/>
        <v>0</v>
      </c>
      <c r="AS312" s="27">
        <f t="shared" si="372"/>
        <v>0</v>
      </c>
      <c r="AT312" s="28">
        <f>IF((AT311+AN312+AO312)&gt;=$B$2*'SFV+BESS'!$I$9, $B$2*'SFV+BESS'!$I$9, (AT311+AN312+AO312))</f>
        <v>173.61249999999998</v>
      </c>
      <c r="AU312" s="110">
        <f t="shared" si="336"/>
        <v>116.81453269371217</v>
      </c>
      <c r="AZ312" s="251"/>
      <c r="BA312" s="48">
        <v>12.625</v>
      </c>
      <c r="BB312" s="33">
        <f t="shared" si="391"/>
        <v>117.44483072489295</v>
      </c>
      <c r="BC312" s="33">
        <f>Gen_Cons_Horario!B2498</f>
        <v>0</v>
      </c>
      <c r="BD312" s="35">
        <f t="shared" si="366"/>
        <v>117.44483072489295</v>
      </c>
      <c r="BE312" s="116">
        <f>IF(AND(BD312&gt;0,BD312*$B$4+BK311&lt;=$B$2*'SFV+BESS'!$I$9,BD312&lt;'SFV+BESS'!$I$7), BD312*$B$4, IF(AND(BD312&gt;0,BD312*$B$4+BK311&gt;$B$2*'SFV+BESS'!$I$9,BD312*$B$4&lt;'SFV+BESS'!$I$7),$B$2*'SFV+BESS'!$I$9-BK311,IF(AND(BD312&gt;0,BD312*$B$4+BK311&gt;$B$2*'SFV+BESS'!$I$9,BD312*$B$4&gt;'SFV+BESS'!$I$7,BK311&lt;$B$2*'SFV+BESS'!$I$9),$B$2*'SFV+BESS'!$I$9-BK311,IF(AND(BD312&gt;0,BD312*$B$4+BK311&lt;=$B$2*'SFV+BESS'!$I$9,BD312&gt;'SFV+BESS'!$I$7),'SFV+BESS'!$I$7,0))))</f>
        <v>0</v>
      </c>
      <c r="BF312" s="27">
        <f>IF(AND(BD312&lt;0,BK311+BD312/$B$5&gt;$H$2,-BD312/'Carga-Descarga Año'!$B$5&lt;'SFV+BESS'!$I$7),BD312/$B$5,IF(AND(BD312&lt;0,BK311+BD312/$B$5&gt;$H$2,-BD312/'Carga-Descarga Año'!$B$5&gt;'SFV+BESS'!$I$7),-'SFV+BESS'!$I$7,IF(AND(BD312&lt;0,BK311+BD312/$B$5&lt;$H$2),-MIN('SFV+BESS'!$I$7,BK311-$H$2),0)))</f>
        <v>0</v>
      </c>
      <c r="BG312" s="33"/>
      <c r="BH312" s="33">
        <f t="shared" si="373"/>
        <v>0</v>
      </c>
      <c r="BI312" s="27">
        <f t="shared" si="337"/>
        <v>0</v>
      </c>
      <c r="BJ312" s="27">
        <f t="shared" si="374"/>
        <v>0</v>
      </c>
      <c r="BK312" s="28">
        <f>IF((BK311+BE312+BF312)&gt;=$B$2*'SFV+BESS'!$I$9, $B$2*'SFV+BESS'!$I$9, (BK311+BE312+BF312))</f>
        <v>173.61249999999998</v>
      </c>
      <c r="BL312" s="110">
        <f t="shared" si="338"/>
        <v>117.44483072489295</v>
      </c>
      <c r="BQ312" s="251"/>
      <c r="BR312" s="48">
        <v>12.625</v>
      </c>
      <c r="BS312" s="33">
        <f t="shared" si="392"/>
        <v>98.228006670832059</v>
      </c>
      <c r="BT312" s="33">
        <f>Gen_Cons_Horario!B3218</f>
        <v>0</v>
      </c>
      <c r="BU312" s="35">
        <f t="shared" si="367"/>
        <v>98.228006670832059</v>
      </c>
      <c r="BV312" s="116">
        <f>IF(AND(BU312&gt;0,BU312*$B$4+CB311&lt;=$B$2*'SFV+BESS'!$I$9,BU312&lt;'SFV+BESS'!$I$7), BU312*$B$4, IF(AND(BU312&gt;0,BU312*$B$4+CB311&gt;$B$2*'SFV+BESS'!$I$9,BU312*$B$4&lt;'SFV+BESS'!$I$7),$B$2*'SFV+BESS'!$I$9-CB311,IF(AND(BU312&gt;0,BU312*$B$4+CB311&gt;$B$2*'SFV+BESS'!$I$9,BU312*$B$4&gt;'SFV+BESS'!$I$7,CB311&lt;$B$2*'SFV+BESS'!$I$9),$B$2*'SFV+BESS'!$I$9-CB311,IF(AND(BU312&gt;0,BU312*$B$4+CB311&lt;=$B$2*'SFV+BESS'!$I$9,BU312&gt;'SFV+BESS'!$I$7),'SFV+BESS'!$I$7,0))))</f>
        <v>0</v>
      </c>
      <c r="BW312" s="27">
        <f>IF(AND(BU312&lt;0,CB311+BU312/$B$5&gt;$H$2,-BU312/'Carga-Descarga Año'!$B$5&lt;'SFV+BESS'!$I$7),BU312/$B$5,IF(AND(BU312&lt;0,CB311+BU312/$B$5&gt;$H$2,-BU312/'Carga-Descarga Año'!$B$5&gt;'SFV+BESS'!$I$7),-'SFV+BESS'!$I$7,IF(AND(BU312&lt;0,CB311+BU312/$B$5&lt;$H$2),-MIN('SFV+BESS'!$I$7,CB311-$H$2),0)))</f>
        <v>0</v>
      </c>
      <c r="BX312" s="33"/>
      <c r="BY312" s="33">
        <f t="shared" si="375"/>
        <v>0</v>
      </c>
      <c r="BZ312" s="27">
        <f t="shared" si="339"/>
        <v>0</v>
      </c>
      <c r="CA312" s="27">
        <f t="shared" si="340"/>
        <v>0</v>
      </c>
      <c r="CB312" s="28">
        <f>IF((CB311+BV312+BW312)&gt;=$B$2*'SFV+BESS'!$I$9, $B$2*'SFV+BESS'!$I$9, (CB311+BV312+BW312))</f>
        <v>173.61249999999998</v>
      </c>
      <c r="CC312" s="110">
        <f t="shared" si="341"/>
        <v>98.228006670832059</v>
      </c>
      <c r="CH312" s="251"/>
      <c r="CI312" s="48">
        <v>12.625</v>
      </c>
      <c r="CJ312" s="33">
        <f t="shared" si="393"/>
        <v>88.925603265034539</v>
      </c>
      <c r="CK312" s="33">
        <f>Gen_Cons_Horario!B3962</f>
        <v>0</v>
      </c>
      <c r="CL312" s="35">
        <f t="shared" si="368"/>
        <v>88.925603265034539</v>
      </c>
      <c r="CM312" s="116">
        <f>IF(AND(CL312&gt;0,CL312*$B$4+CS311&lt;=$B$2*'SFV+BESS'!$I$9,CL312&lt;'SFV+BESS'!$I$7), CL312*$B$4, IF(AND(CL312&gt;0,CL312*$B$4+CS311&gt;$B$2*'SFV+BESS'!$I$9,CL312*$B$4&lt;'SFV+BESS'!$I$7),$B$2*'SFV+BESS'!$I$9-CS311,IF(AND(CL312&gt;0,CL312*$B$4+CS311&gt;$B$2*'SFV+BESS'!$I$9,CL312*$B$4&gt;'SFV+BESS'!$I$7,CS311&lt;$B$2*'SFV+BESS'!$I$9),$B$2*'SFV+BESS'!$I$9-CS311,IF(AND(CL312&gt;0,CL312*$B$4+CS311&lt;=$B$2*'SFV+BESS'!$I$9,CL312&gt;'SFV+BESS'!$I$7),'SFV+BESS'!$I$7,0))))</f>
        <v>0</v>
      </c>
      <c r="CN312" s="27">
        <f>IF(AND(CL312&lt;0,CS311+CL312/$B$5&gt;$H$2,-CL312/'Carga-Descarga Año'!$B$5&lt;'SFV+BESS'!$I$7),CL312/$B$5,IF(AND(CL312&lt;0,CS311+CL312/$B$5&gt;$H$2,-CL312/'Carga-Descarga Año'!$B$5&gt;'SFV+BESS'!$I$7),-'SFV+BESS'!$I$7,IF(AND(CL312&lt;0,CS311+CL312/$B$5&lt;$H$2),-MIN('SFV+BESS'!$I$7,CS311-$H$2),0)))</f>
        <v>0</v>
      </c>
      <c r="CO312" s="33"/>
      <c r="CP312" s="33">
        <f t="shared" si="376"/>
        <v>0</v>
      </c>
      <c r="CQ312" s="27">
        <f t="shared" si="342"/>
        <v>0</v>
      </c>
      <c r="CR312" s="27">
        <f t="shared" si="377"/>
        <v>0</v>
      </c>
      <c r="CS312" s="28">
        <f>IF((CS311+CM312+CN312)&gt;=$B$2*'SFV+BESS'!$I$9, $B$2*'SFV+BESS'!$I$9, (CS311+CM312+CN312))</f>
        <v>173.61249999999998</v>
      </c>
      <c r="CT312" s="110">
        <f t="shared" si="343"/>
        <v>88.925603265034539</v>
      </c>
      <c r="CY312" s="251"/>
      <c r="CZ312" s="48">
        <v>12.625</v>
      </c>
      <c r="DA312" s="33">
        <f t="shared" si="394"/>
        <v>95.414133698890723</v>
      </c>
      <c r="DB312" s="33">
        <f>Gen_Cons_Horario!B4682</f>
        <v>0</v>
      </c>
      <c r="DC312" s="35">
        <f t="shared" si="359"/>
        <v>95.414133698890723</v>
      </c>
      <c r="DD312" s="116">
        <f>IF(AND(DC312&gt;0,DC312*$B$4+DJ311&lt;=$B$2*'SFV+BESS'!$I$9,DC312&lt;'SFV+BESS'!$I$7), DC312*$B$4, IF(AND(DC312&gt;0,DC312*$B$4+DJ311&gt;$B$2*'SFV+BESS'!$I$9,DC312*$B$4&lt;'SFV+BESS'!$I$7),$B$2*'SFV+BESS'!$I$9-DJ311,IF(AND(DC312&gt;0,DC312*$B$4+DJ311&gt;$B$2*'SFV+BESS'!$I$9,DC312*$B$4&gt;'SFV+BESS'!$I$7,DJ311&lt;$B$2*'SFV+BESS'!$I$9),$B$2*'SFV+BESS'!$I$9-DJ311,IF(AND(DC312&gt;0,DC312*$B$4+DJ311&lt;=$B$2*'SFV+BESS'!$I$9,DC312&gt;'SFV+BESS'!$I$7),'SFV+BESS'!$I$7,0))))</f>
        <v>0</v>
      </c>
      <c r="DE312" s="27">
        <f>IF(AND(DC312&lt;0,DJ311+DC312/$B$5&gt;$H$2,-DC312/'Carga-Descarga Año'!$B$5&lt;'SFV+BESS'!$I$7),DC312/$B$5,IF(AND(DC312&lt;0,DJ311+DC312/$B$5&gt;$H$2,-DC312/'Carga-Descarga Año'!$B$5&gt;'SFV+BESS'!$I$7),-'SFV+BESS'!$I$7,IF(AND(DC312&lt;0,DJ311+DC312/$B$5&lt;$H$2),-MIN('SFV+BESS'!$I$7,DJ311-$H$2),0)))</f>
        <v>0</v>
      </c>
      <c r="DF312" s="33"/>
      <c r="DG312" s="33">
        <f t="shared" si="378"/>
        <v>0</v>
      </c>
      <c r="DH312" s="27">
        <f t="shared" si="344"/>
        <v>0</v>
      </c>
      <c r="DI312" s="27">
        <f t="shared" si="345"/>
        <v>0</v>
      </c>
      <c r="DJ312" s="28">
        <f>IF((DJ311+DD312+DE312)&gt;=$B$2*'SFV+BESS'!$I$9, $B$2*'SFV+BESS'!$I$9, (DJ311+DD312+DE312))</f>
        <v>173.61249999999998</v>
      </c>
      <c r="DK312" s="110">
        <f t="shared" si="346"/>
        <v>95.414133698890723</v>
      </c>
      <c r="DP312" s="251"/>
      <c r="DQ312" s="48">
        <v>12.625</v>
      </c>
      <c r="DR312" s="33">
        <f t="shared" si="395"/>
        <v>94.952312257526813</v>
      </c>
      <c r="DS312" s="33">
        <f>Gen_Cons_Horario!B5426</f>
        <v>0</v>
      </c>
      <c r="DT312" s="35">
        <f t="shared" si="360"/>
        <v>94.952312257526813</v>
      </c>
      <c r="DU312" s="116">
        <f>IF(AND(DT312&gt;0,DT312*$B$4+EA311&lt;=$B$2*'SFV+BESS'!$I$9,DT312&lt;'SFV+BESS'!$I$7), DT312*$B$4, IF(AND(DT312&gt;0,DT312*$B$4+EA311&gt;$B$2*'SFV+BESS'!$I$9,DT312*$B$4&lt;'SFV+BESS'!$I$7),$B$2*'SFV+BESS'!$I$9-EA311,IF(AND(DT312&gt;0,DT312*$B$4+EA311&gt;$B$2*'SFV+BESS'!$I$9,DT312*$B$4&gt;'SFV+BESS'!$I$7,EA311&lt;$B$2*'SFV+BESS'!$I$9),$B$2*'SFV+BESS'!$I$9-EA311,IF(AND(DT312&gt;0,DT312*$B$4+EA311&lt;=$B$2*'SFV+BESS'!$I$9,DT312&gt;'SFV+BESS'!$I$7),'SFV+BESS'!$I$7,0))))</f>
        <v>0</v>
      </c>
      <c r="DV312" s="27">
        <f>IF(AND(DT312&lt;0,EA311+DT312/$B$5&gt;$H$2,-DT312/'Carga-Descarga Año'!$B$5&lt;'SFV+BESS'!$I$7),DT312/$B$5,IF(AND(DT312&lt;0,EA311+DT312/$B$5&gt;$H$2,-DT312/'Carga-Descarga Año'!$B$5&gt;'SFV+BESS'!$I$7),-'SFV+BESS'!$I$7,IF(AND(DT312&lt;0,EA311+DT312/$B$5&lt;$H$2),-MIN('SFV+BESS'!$I$7,EA311-$H$2),0)))</f>
        <v>0</v>
      </c>
      <c r="DW312" s="33"/>
      <c r="DX312" s="33">
        <f t="shared" si="379"/>
        <v>0</v>
      </c>
      <c r="DY312" s="27">
        <f t="shared" si="347"/>
        <v>0</v>
      </c>
      <c r="DZ312" s="27">
        <f t="shared" si="380"/>
        <v>0</v>
      </c>
      <c r="EA312" s="28">
        <f>IF((EA311+DU312+DV312)&gt;=$B$2*'SFV+BESS'!$I$9, $B$2*'SFV+BESS'!$I$9, (EA311+DU312+DV312))</f>
        <v>173.61249999999998</v>
      </c>
      <c r="EB312" s="110">
        <f t="shared" si="348"/>
        <v>94.952312257526813</v>
      </c>
      <c r="EG312" s="251"/>
      <c r="EH312" s="48">
        <v>12.625</v>
      </c>
      <c r="EI312" s="33">
        <f t="shared" si="396"/>
        <v>101.17838652552929</v>
      </c>
      <c r="EJ312" s="33">
        <f>Gen_Cons_Horario!B6170</f>
        <v>0</v>
      </c>
      <c r="EK312" s="35">
        <f t="shared" si="361"/>
        <v>101.17838652552929</v>
      </c>
      <c r="EL312" s="116">
        <f>IF(AND(EK312&gt;0,EK312*$B$4+ER311&lt;=$B$2*'SFV+BESS'!$I$9,EK312&lt;'SFV+BESS'!$I$7), EK312*$B$4, IF(AND(EK312&gt;0,EK312*$B$4+ER311&gt;$B$2*'SFV+BESS'!$I$9,EK312*$B$4&lt;'SFV+BESS'!$I$7),$B$2*'SFV+BESS'!$I$9-ER311,IF(AND(EK312&gt;0,EK312*$B$4+ER311&gt;$B$2*'SFV+BESS'!$I$9,EK312*$B$4&gt;'SFV+BESS'!$I$7,ER311&lt;$B$2*'SFV+BESS'!$I$9),$B$2*'SFV+BESS'!$I$9-ER311,IF(AND(EK312&gt;0,EK312*$B$4+ER311&lt;=$B$2*'SFV+BESS'!$I$9,EK312&gt;'SFV+BESS'!$I$7),'SFV+BESS'!$I$7,0))))</f>
        <v>0</v>
      </c>
      <c r="EM312" s="27">
        <f>IF(AND(EK312&lt;0,ER311+EK312/$B$5&gt;$H$2,-EK312/'Carga-Descarga Año'!$B$5&lt;'SFV+BESS'!$I$7),EK312/$B$5,IF(AND(EK312&lt;0,ER311+EK312/$B$5&gt;$H$2,-EK312/'Carga-Descarga Año'!$B$5&gt;'SFV+BESS'!$I$7),-'SFV+BESS'!$I$7,IF(AND(EK312&lt;0,ER311+EK312/$B$5&lt;$H$2),-MIN('SFV+BESS'!$I$7,ER311-$H$2),0)))</f>
        <v>0</v>
      </c>
      <c r="EN312" s="33"/>
      <c r="EO312" s="33">
        <f t="shared" si="381"/>
        <v>0</v>
      </c>
      <c r="EP312" s="27">
        <f t="shared" si="349"/>
        <v>0</v>
      </c>
      <c r="EQ312" s="27">
        <f t="shared" si="382"/>
        <v>0</v>
      </c>
      <c r="ER312" s="28">
        <f>IF((ER311+EL312+EM312)&gt;=$B$2*'SFV+BESS'!$I$9, $B$2*'SFV+BESS'!$I$9, (ER311+EL312+EM312))</f>
        <v>173.61249999999998</v>
      </c>
      <c r="ES312" s="110">
        <f t="shared" si="350"/>
        <v>101.17838652552929</v>
      </c>
      <c r="EX312" s="251"/>
      <c r="EY312" s="48">
        <v>12.625</v>
      </c>
      <c r="EZ312" s="33">
        <f t="shared" si="397"/>
        <v>113.18044181125563</v>
      </c>
      <c r="FA312" s="33">
        <f>Gen_Cons_Horario!B6890</f>
        <v>0</v>
      </c>
      <c r="FB312" s="35">
        <f t="shared" si="362"/>
        <v>113.18044181125563</v>
      </c>
      <c r="FC312" s="116">
        <f>IF(AND(FB312&gt;0,FB312*$B$4+FI311&lt;=$B$2*'SFV+BESS'!$I$9,FB312&lt;'SFV+BESS'!$I$7), FB312*$B$4, IF(AND(FB312&gt;0,FB312*$B$4+FI311&gt;$B$2*'SFV+BESS'!$I$9,FB312*$B$4&lt;'SFV+BESS'!$I$7),$B$2*'SFV+BESS'!$I$9-FI311,IF(AND(FB312&gt;0,FB312*$B$4+FI311&gt;$B$2*'SFV+BESS'!$I$9,FB312*$B$4&gt;'SFV+BESS'!$I$7,FI311&lt;$B$2*'SFV+BESS'!$I$9),$B$2*'SFV+BESS'!$I$9-FI311,IF(AND(FB312&gt;0,FB312*$B$4+FI311&lt;=$B$2*'SFV+BESS'!$I$9,FB312&gt;'SFV+BESS'!$I$7),'SFV+BESS'!$I$7,0))))</f>
        <v>0</v>
      </c>
      <c r="FD312" s="27">
        <f>IF(AND(FB312&lt;0,FI311+FB312/$B$5&gt;$H$2,-FB312/'Carga-Descarga Año'!$B$5&lt;'SFV+BESS'!$I$7),FB312/$B$5,IF(AND(FB312&lt;0,FI311+FB312/$B$5&gt;$H$2,-FB312/'Carga-Descarga Año'!$B$5&gt;'SFV+BESS'!$I$7),-'SFV+BESS'!$I$7,IF(AND(FB312&lt;0,FI311+FB312/$B$5&lt;$H$2),-MIN('SFV+BESS'!$I$7,FI311-$H$2),0)))</f>
        <v>0</v>
      </c>
      <c r="FE312" s="33"/>
      <c r="FF312" s="33">
        <f t="shared" si="383"/>
        <v>0</v>
      </c>
      <c r="FG312" s="27">
        <f t="shared" si="351"/>
        <v>0</v>
      </c>
      <c r="FH312" s="27">
        <f t="shared" si="384"/>
        <v>0</v>
      </c>
      <c r="FI312" s="28">
        <f>IF((FI311+FC312+FD312)&gt;=$B$2*'SFV+BESS'!$I$9, $B$2*'SFV+BESS'!$I$9, (FI311+FC312+FD312))</f>
        <v>173.61249999999998</v>
      </c>
      <c r="FJ312" s="110">
        <f t="shared" si="352"/>
        <v>113.18044181125563</v>
      </c>
      <c r="FO312" s="251"/>
      <c r="FP312" s="48">
        <v>12.625</v>
      </c>
      <c r="FQ312" s="33">
        <f t="shared" si="398"/>
        <v>120.57902046259493</v>
      </c>
      <c r="FR312" s="33">
        <f>Gen_Cons_Horario!B7634</f>
        <v>0</v>
      </c>
      <c r="FS312" s="35">
        <f t="shared" si="363"/>
        <v>120.57902046259493</v>
      </c>
      <c r="FT312" s="116">
        <f>IF(AND(FS312&gt;0,FS312*$B$4+FZ311&lt;=$B$2*'SFV+BESS'!$I$9,FS312&lt;'SFV+BESS'!$I$7), FS312*$B$4, IF(AND(FS312&gt;0,FS312*$B$4+FZ311&gt;$B$2*'SFV+BESS'!$I$9,FS312*$B$4&lt;'SFV+BESS'!$I$7),$B$2*'SFV+BESS'!$I$9-FZ311,IF(AND(FS312&gt;0,FS312*$B$4+FZ311&gt;$B$2*'SFV+BESS'!$I$9,FS312*$B$4&gt;'SFV+BESS'!$I$7,FZ311&lt;$B$2*'SFV+BESS'!$I$9),$B$2*'SFV+BESS'!$I$9-FZ311,IF(AND(FS312&gt;0,FS312*$B$4+FZ311&lt;=$B$2*'SFV+BESS'!$I$9,FS312&gt;'SFV+BESS'!$I$7),'SFV+BESS'!$I$7,0))))</f>
        <v>5.3339424326213987</v>
      </c>
      <c r="FU312" s="27">
        <f>IF(AND(FS312&lt;0,FZ311+FS312/$B$5&gt;$H$2,-FS312/'Carga-Descarga Año'!$B$5&lt;'SFV+BESS'!$I$7),FS312/$B$5,IF(AND(FS312&lt;0,FZ311+FS312/$B$5&gt;$H$2,-FS312/'Carga-Descarga Año'!$B$5&gt;'SFV+BESS'!$I$7),-'SFV+BESS'!$I$7,IF(AND(FS312&lt;0,FZ311+FS312/$B$5&lt;$H$2),-MIN('SFV+BESS'!$I$7,FZ311-$H$2),0)))</f>
        <v>0</v>
      </c>
      <c r="FV312" s="33"/>
      <c r="FW312" s="33">
        <f t="shared" si="385"/>
        <v>0</v>
      </c>
      <c r="FX312" s="27">
        <f t="shared" si="353"/>
        <v>0</v>
      </c>
      <c r="FY312" s="27">
        <f t="shared" si="386"/>
        <v>0</v>
      </c>
      <c r="FZ312" s="28">
        <f>IF((FZ311+FT312+FU312)&gt;=$B$2*'SFV+BESS'!$I$9, $B$2*'SFV+BESS'!$I$9, (FZ311+FT312+FU312))</f>
        <v>173.61249999999998</v>
      </c>
      <c r="GA312" s="110">
        <f t="shared" si="354"/>
        <v>114.9643442177303</v>
      </c>
      <c r="GF312" s="251"/>
      <c r="GG312" s="48">
        <v>12.625</v>
      </c>
      <c r="GH312" s="33">
        <f t="shared" si="399"/>
        <v>124.1219678864603</v>
      </c>
      <c r="GI312" s="33">
        <f>Gen_Cons_Horario!B8354</f>
        <v>59.656000000000006</v>
      </c>
      <c r="GJ312" s="35">
        <f t="shared" si="369"/>
        <v>64.465967886460291</v>
      </c>
      <c r="GK312" s="116">
        <f>IF(AND(GJ312&gt;0,GJ312*$B$4+GQ311&lt;=$B$2*'SFV+BESS'!$I$9,GJ312&lt;'SFV+BESS'!$I$7), GJ312*$B$4, IF(AND(GJ312&gt;0,GJ312*$B$4+GQ311&gt;$B$2*'SFV+BESS'!$I$9,GJ312*$B$4&lt;'SFV+BESS'!$I$7),$B$2*'SFV+BESS'!$I$9-GQ311,IF(AND(GJ312&gt;0,GJ312*$B$4+GQ311&gt;$B$2*'SFV+BESS'!$I$9,GJ312*$B$4&gt;'SFV+BESS'!$I$7,GQ311&lt;$B$2*'SFV+BESS'!$I$9),$B$2*'SFV+BESS'!$I$9-GQ311,IF(AND(GJ312&gt;0,GJ312*$B$4+GQ311&lt;=$B$2*'SFV+BESS'!$I$9,GJ312&gt;'SFV+BESS'!$I$7),'SFV+BESS'!$I$7,0))))</f>
        <v>0</v>
      </c>
      <c r="GL312" s="27">
        <f>IF(AND(GJ312&lt;0,GQ311+GJ312/$B$5&gt;$H$2,-GJ312/'Carga-Descarga Año'!$B$5&lt;'SFV+BESS'!$I$7),GJ312/$B$5,IF(AND(GJ312&lt;0,GQ311+GJ312/$B$5&gt;$H$2,-GJ312/'Carga-Descarga Año'!$B$5&gt;'SFV+BESS'!$I$7),-'SFV+BESS'!$I$7,IF(AND(GJ312&lt;0,GQ311+GJ312/$B$5&lt;$H$2),-MIN('SFV+BESS'!$I$7,GQ311-$H$2),0)))</f>
        <v>0</v>
      </c>
      <c r="GM312" s="33"/>
      <c r="GN312" s="33">
        <f t="shared" si="387"/>
        <v>59.656000000000006</v>
      </c>
      <c r="GO312" s="27">
        <f t="shared" si="355"/>
        <v>0</v>
      </c>
      <c r="GP312" s="27">
        <f t="shared" si="388"/>
        <v>0</v>
      </c>
      <c r="GQ312" s="28">
        <f>IF((GQ311+GK312+GL312)&gt;=$B$2*'SFV+BESS'!$I$9, $B$2*'SFV+BESS'!$I$9, (GQ311+GK312+GL312))</f>
        <v>173.61249999999998</v>
      </c>
      <c r="GR312" s="110">
        <f t="shared" si="356"/>
        <v>64.465967886460291</v>
      </c>
    </row>
    <row r="313" spans="1:200">
      <c r="A313" s="249"/>
      <c r="B313" s="48">
        <v>12.6666666666667</v>
      </c>
      <c r="C313" s="38">
        <f t="shared" si="370"/>
        <v>126.27010841841791</v>
      </c>
      <c r="D313" s="2">
        <f>Gen_Cons_Horario!B339</f>
        <v>59.656000000000006</v>
      </c>
      <c r="E313" s="140">
        <f t="shared" si="328"/>
        <v>66.614108418417899</v>
      </c>
      <c r="F313" s="116">
        <f>IF(AND(E313&gt;0,E313*$B$4+L312&lt;=$B$2*'SFV+BESS'!$I$9,E313&lt;'SFV+BESS'!$I$7), E313*$B$4, IF(AND(E313&gt;0,E313*$B$4+L312&gt;$B$2*'SFV+BESS'!$I$9,E313*$B$4&lt;'SFV+BESS'!$I$7),$B$2*'SFV+BESS'!$I$9-L312,IF(AND(E313&gt;0,E313*$B$4+L312&gt;$B$2*'SFV+BESS'!$I$9,E313*$B$4&gt;'SFV+BESS'!$I$7,L312&lt;$B$2*'SFV+BESS'!$I$9),$B$2*'SFV+BESS'!$I$9-L312,IF(AND(E313&gt;0,E313*$B$4+L312&lt;=$B$2*'SFV+BESS'!$I$9,E313&gt;'SFV+BESS'!$I$7),'SFV+BESS'!$I$7,0))))</f>
        <v>0</v>
      </c>
      <c r="G313" s="27">
        <f>IF(AND(E313&lt;0,L312+E313/$B$5&gt;$H$2,-E313/'Carga-Descarga Año'!$B$5&lt;'SFV+BESS'!$I$7),E313/$B$5,IF(AND(E313&lt;0,L312+E313/$B$5&gt;$H$2,-E313/'Carga-Descarga Año'!$B$5&gt;'SFV+BESS'!$I$7),-'SFV+BESS'!$I$7,IF(AND(E313&lt;0,L312+E313/$B$5&lt;$H$2),-MIN('SFV+BESS'!$I$7,L312-$H$2),0)))</f>
        <v>0</v>
      </c>
      <c r="I313" s="38">
        <f t="shared" si="329"/>
        <v>59.656000000000006</v>
      </c>
      <c r="J313" s="27">
        <f t="shared" si="331"/>
        <v>0</v>
      </c>
      <c r="K313" s="27">
        <f t="shared" si="330"/>
        <v>0</v>
      </c>
      <c r="L313" s="28">
        <f>IF((L312+F313+G313)&gt;=$B$2*'SFV+BESS'!$I$9, $B$2*'SFV+BESS'!$I$9, (L312+F313+G313))</f>
        <v>173.61249999999998</v>
      </c>
      <c r="M313" s="110">
        <f t="shared" si="332"/>
        <v>66.614108418417899</v>
      </c>
      <c r="R313" s="251"/>
      <c r="S313" s="48">
        <v>12.6666666666667</v>
      </c>
      <c r="T313" s="2">
        <f t="shared" si="389"/>
        <v>130.90150863320309</v>
      </c>
      <c r="U313" s="2">
        <f>Gen_Cons_Horario!B1083</f>
        <v>67.113</v>
      </c>
      <c r="V313" s="35">
        <f t="shared" si="364"/>
        <v>63.788508633203094</v>
      </c>
      <c r="W313" s="116">
        <f>IF(AND(V313&gt;0,V313*$B$4+AC312&lt;=$B$2*'SFV+BESS'!$I$9,V313&lt;'SFV+BESS'!$I$7), V313*$B$4, IF(AND(V313&gt;0,V313*$B$4+AC312&gt;$B$2*'SFV+BESS'!$I$9,V313*$B$4&lt;'SFV+BESS'!$I$7),$B$2*'SFV+BESS'!$I$9-AC312,IF(AND(V313&gt;0,V313*$B$4+AC312&gt;$B$2*'SFV+BESS'!$I$9,V313*$B$4&gt;'SFV+BESS'!$I$7,AC312&lt;$B$2*'SFV+BESS'!$I$9),$B$2*'SFV+BESS'!$I$9-AC312,IF(AND(V313&gt;0,V313*$B$4+AC312&lt;=$B$2*'SFV+BESS'!$I$9,V313&gt;'SFV+BESS'!$I$7),'SFV+BESS'!$I$7,0))))</f>
        <v>0</v>
      </c>
      <c r="X313" s="27">
        <f>IF(AND(V313&lt;0,AC312+V313/$B$5&gt;$H$2,-V313/'Carga-Descarga Año'!$B$5&lt;'SFV+BESS'!$I$7),V313/$B$5,IF(AND(V313&lt;0,AC312+V313/$B$5&gt;$H$2,-V313/'Carga-Descarga Año'!$B$5&gt;'SFV+BESS'!$I$7),-'SFV+BESS'!$I$7,IF(AND(V313&lt;0,AC312+V313/$B$5&lt;$H$2),-MIN('SFV+BESS'!$I$7,AC312-$H$2),0)))</f>
        <v>0</v>
      </c>
      <c r="Z313" s="33">
        <f t="shared" si="358"/>
        <v>67.113</v>
      </c>
      <c r="AA313" s="27">
        <f t="shared" si="333"/>
        <v>0</v>
      </c>
      <c r="AB313" s="27">
        <f t="shared" si="357"/>
        <v>0</v>
      </c>
      <c r="AC313" s="28">
        <f>IF((AC312+W313+X313)&gt;=$B$2*'SFV+BESS'!$I$9, $B$2*'SFV+BESS'!$I$9, (AC312+W313+X313))</f>
        <v>173.61249999999998</v>
      </c>
      <c r="AD313" s="110">
        <f t="shared" si="334"/>
        <v>63.788508633203094</v>
      </c>
      <c r="AI313" s="251"/>
      <c r="AJ313" s="48">
        <v>12.6666666666667</v>
      </c>
      <c r="AK313" s="52">
        <f t="shared" si="390"/>
        <v>127.76061038156942</v>
      </c>
      <c r="AL313" s="33">
        <f>Gen_Cons_Horario!B1755</f>
        <v>0</v>
      </c>
      <c r="AM313" s="35">
        <f t="shared" si="365"/>
        <v>127.76061038156942</v>
      </c>
      <c r="AN313" s="116">
        <f>IF(AND(AM313&gt;0,AM313*$B$4+AT312&lt;=$B$2*'SFV+BESS'!$I$9,AM313&lt;'SFV+BESS'!$I$7), AM313*$B$4, IF(AND(AM313&gt;0,AM313*$B$4+AT312&gt;$B$2*'SFV+BESS'!$I$9,AM313*$B$4&lt;'SFV+BESS'!$I$7),$B$2*'SFV+BESS'!$I$9-AT312,IF(AND(AM313&gt;0,AM313*$B$4+AT312&gt;$B$2*'SFV+BESS'!$I$9,AM313*$B$4&gt;'SFV+BESS'!$I$7,AT312&lt;$B$2*'SFV+BESS'!$I$9),$B$2*'SFV+BESS'!$I$9-AT312,IF(AND(AM313&gt;0,AM313*$B$4+AT312&lt;=$B$2*'SFV+BESS'!$I$9,AM313&gt;'SFV+BESS'!$I$7),'SFV+BESS'!$I$7,0))))</f>
        <v>0</v>
      </c>
      <c r="AO313" s="27">
        <f>IF(AND(AM313&lt;0,AT312+AM313/$B$5&gt;$H$2,-AM313/'Carga-Descarga Año'!$B$5&lt;'SFV+BESS'!$I$7),AM313/$B$5,IF(AND(AM313&lt;0,AT312+AM313/$B$5&gt;$H$2,-AM313/'Carga-Descarga Año'!$B$5&gt;'SFV+BESS'!$I$7),-'SFV+BESS'!$I$7,IF(AND(AM313&lt;0,AT312+AM313/$B$5&lt;$H$2),-MIN('SFV+BESS'!$I$7,AT312-$H$2),0)))</f>
        <v>0</v>
      </c>
      <c r="AP313" s="33"/>
      <c r="AQ313" s="33">
        <f t="shared" si="371"/>
        <v>0</v>
      </c>
      <c r="AR313" s="27">
        <f t="shared" si="335"/>
        <v>0</v>
      </c>
      <c r="AS313" s="27">
        <f t="shared" si="372"/>
        <v>0</v>
      </c>
      <c r="AT313" s="28">
        <f>IF((AT312+AN313+AO313)&gt;=$B$2*'SFV+BESS'!$I$9, $B$2*'SFV+BESS'!$I$9, (AT312+AN313+AO313))</f>
        <v>173.61249999999998</v>
      </c>
      <c r="AU313" s="110">
        <f t="shared" si="336"/>
        <v>127.76061038156942</v>
      </c>
      <c r="AZ313" s="251"/>
      <c r="BA313" s="48">
        <v>12.6666666666667</v>
      </c>
      <c r="BB313" s="33">
        <f t="shared" si="391"/>
        <v>109.23737167257097</v>
      </c>
      <c r="BC313" s="33">
        <f>Gen_Cons_Horario!B2499</f>
        <v>0</v>
      </c>
      <c r="BD313" s="35">
        <f t="shared" si="366"/>
        <v>109.23737167257097</v>
      </c>
      <c r="BE313" s="116">
        <f>IF(AND(BD313&gt;0,BD313*$B$4+BK312&lt;=$B$2*'SFV+BESS'!$I$9,BD313&lt;'SFV+BESS'!$I$7), BD313*$B$4, IF(AND(BD313&gt;0,BD313*$B$4+BK312&gt;$B$2*'SFV+BESS'!$I$9,BD313*$B$4&lt;'SFV+BESS'!$I$7),$B$2*'SFV+BESS'!$I$9-BK312,IF(AND(BD313&gt;0,BD313*$B$4+BK312&gt;$B$2*'SFV+BESS'!$I$9,BD313*$B$4&gt;'SFV+BESS'!$I$7,BK312&lt;$B$2*'SFV+BESS'!$I$9),$B$2*'SFV+BESS'!$I$9-BK312,IF(AND(BD313&gt;0,BD313*$B$4+BK312&lt;=$B$2*'SFV+BESS'!$I$9,BD313&gt;'SFV+BESS'!$I$7),'SFV+BESS'!$I$7,0))))</f>
        <v>0</v>
      </c>
      <c r="BF313" s="27">
        <f>IF(AND(BD313&lt;0,BK312+BD313/$B$5&gt;$H$2,-BD313/'Carga-Descarga Año'!$B$5&lt;'SFV+BESS'!$I$7),BD313/$B$5,IF(AND(BD313&lt;0,BK312+BD313/$B$5&gt;$H$2,-BD313/'Carga-Descarga Año'!$B$5&gt;'SFV+BESS'!$I$7),-'SFV+BESS'!$I$7,IF(AND(BD313&lt;0,BK312+BD313/$B$5&lt;$H$2),-MIN('SFV+BESS'!$I$7,BK312-$H$2),0)))</f>
        <v>0</v>
      </c>
      <c r="BG313" s="33"/>
      <c r="BH313" s="33">
        <f t="shared" si="373"/>
        <v>0</v>
      </c>
      <c r="BI313" s="27">
        <f t="shared" si="337"/>
        <v>0</v>
      </c>
      <c r="BJ313" s="27">
        <f t="shared" si="374"/>
        <v>0</v>
      </c>
      <c r="BK313" s="28">
        <f>IF((BK312+BE313+BF313)&gt;=$B$2*'SFV+BESS'!$I$9, $B$2*'SFV+BESS'!$I$9, (BK312+BE313+BF313))</f>
        <v>173.61249999999998</v>
      </c>
      <c r="BL313" s="110">
        <f t="shared" si="338"/>
        <v>109.23737167257097</v>
      </c>
      <c r="BQ313" s="251"/>
      <c r="BR313" s="48">
        <v>12.6666666666667</v>
      </c>
      <c r="BS313" s="33">
        <f t="shared" si="392"/>
        <v>88.31508856643616</v>
      </c>
      <c r="BT313" s="33">
        <f>Gen_Cons_Horario!B3219</f>
        <v>0</v>
      </c>
      <c r="BU313" s="35">
        <f t="shared" si="367"/>
        <v>88.31508856643616</v>
      </c>
      <c r="BV313" s="116">
        <f>IF(AND(BU313&gt;0,BU313*$B$4+CB312&lt;=$B$2*'SFV+BESS'!$I$9,BU313&lt;'SFV+BESS'!$I$7), BU313*$B$4, IF(AND(BU313&gt;0,BU313*$B$4+CB312&gt;$B$2*'SFV+BESS'!$I$9,BU313*$B$4&lt;'SFV+BESS'!$I$7),$B$2*'SFV+BESS'!$I$9-CB312,IF(AND(BU313&gt;0,BU313*$B$4+CB312&gt;$B$2*'SFV+BESS'!$I$9,BU313*$B$4&gt;'SFV+BESS'!$I$7,CB312&lt;$B$2*'SFV+BESS'!$I$9),$B$2*'SFV+BESS'!$I$9-CB312,IF(AND(BU313&gt;0,BU313*$B$4+CB312&lt;=$B$2*'SFV+BESS'!$I$9,BU313&gt;'SFV+BESS'!$I$7),'SFV+BESS'!$I$7,0))))</f>
        <v>0</v>
      </c>
      <c r="BW313" s="27">
        <f>IF(AND(BU313&lt;0,CB312+BU313/$B$5&gt;$H$2,-BU313/'Carga-Descarga Año'!$B$5&lt;'SFV+BESS'!$I$7),BU313/$B$5,IF(AND(BU313&lt;0,CB312+BU313/$B$5&gt;$H$2,-BU313/'Carga-Descarga Año'!$B$5&gt;'SFV+BESS'!$I$7),-'SFV+BESS'!$I$7,IF(AND(BU313&lt;0,CB312+BU313/$B$5&lt;$H$2),-MIN('SFV+BESS'!$I$7,CB312-$H$2),0)))</f>
        <v>0</v>
      </c>
      <c r="BX313" s="33"/>
      <c r="BY313" s="33">
        <f t="shared" si="375"/>
        <v>0</v>
      </c>
      <c r="BZ313" s="27">
        <f t="shared" si="339"/>
        <v>0</v>
      </c>
      <c r="CA313" s="27">
        <f t="shared" si="340"/>
        <v>0</v>
      </c>
      <c r="CB313" s="28">
        <f>IF((CB312+BV313+BW313)&gt;=$B$2*'SFV+BESS'!$I$9, $B$2*'SFV+BESS'!$I$9, (CB312+BV313+BW313))</f>
        <v>173.61249999999998</v>
      </c>
      <c r="CC313" s="110">
        <f t="shared" si="341"/>
        <v>88.31508856643616</v>
      </c>
      <c r="CH313" s="251"/>
      <c r="CI313" s="48">
        <v>12.6666666666667</v>
      </c>
      <c r="CJ313" s="33">
        <f t="shared" si="393"/>
        <v>79.373492428381212</v>
      </c>
      <c r="CK313" s="33">
        <f>Gen_Cons_Horario!B3963</f>
        <v>0</v>
      </c>
      <c r="CL313" s="35">
        <f t="shared" si="368"/>
        <v>79.373492428381212</v>
      </c>
      <c r="CM313" s="116">
        <f>IF(AND(CL313&gt;0,CL313*$B$4+CS312&lt;=$B$2*'SFV+BESS'!$I$9,CL313&lt;'SFV+BESS'!$I$7), CL313*$B$4, IF(AND(CL313&gt;0,CL313*$B$4+CS312&gt;$B$2*'SFV+BESS'!$I$9,CL313*$B$4&lt;'SFV+BESS'!$I$7),$B$2*'SFV+BESS'!$I$9-CS312,IF(AND(CL313&gt;0,CL313*$B$4+CS312&gt;$B$2*'SFV+BESS'!$I$9,CL313*$B$4&gt;'SFV+BESS'!$I$7,CS312&lt;$B$2*'SFV+BESS'!$I$9),$B$2*'SFV+BESS'!$I$9-CS312,IF(AND(CL313&gt;0,CL313*$B$4+CS312&lt;=$B$2*'SFV+BESS'!$I$9,CL313&gt;'SFV+BESS'!$I$7),'SFV+BESS'!$I$7,0))))</f>
        <v>0</v>
      </c>
      <c r="CN313" s="27">
        <f>IF(AND(CL313&lt;0,CS312+CL313/$B$5&gt;$H$2,-CL313/'Carga-Descarga Año'!$B$5&lt;'SFV+BESS'!$I$7),CL313/$B$5,IF(AND(CL313&lt;0,CS312+CL313/$B$5&gt;$H$2,-CL313/'Carga-Descarga Año'!$B$5&gt;'SFV+BESS'!$I$7),-'SFV+BESS'!$I$7,IF(AND(CL313&lt;0,CS312+CL313/$B$5&lt;$H$2),-MIN('SFV+BESS'!$I$7,CS312-$H$2),0)))</f>
        <v>0</v>
      </c>
      <c r="CO313" s="33"/>
      <c r="CP313" s="33">
        <f t="shared" si="376"/>
        <v>0</v>
      </c>
      <c r="CQ313" s="27">
        <f t="shared" si="342"/>
        <v>0</v>
      </c>
      <c r="CR313" s="27">
        <f t="shared" si="377"/>
        <v>0</v>
      </c>
      <c r="CS313" s="28">
        <f>IF((CS312+CM313+CN313)&gt;=$B$2*'SFV+BESS'!$I$9, $B$2*'SFV+BESS'!$I$9, (CS312+CM313+CN313))</f>
        <v>173.61249999999998</v>
      </c>
      <c r="CT313" s="110">
        <f t="shared" si="343"/>
        <v>79.373492428381212</v>
      </c>
      <c r="CY313" s="251"/>
      <c r="CZ313" s="48">
        <v>12.6666666666667</v>
      </c>
      <c r="DA313" s="33">
        <f t="shared" si="394"/>
        <v>87.445007408012728</v>
      </c>
      <c r="DB313" s="33">
        <f>Gen_Cons_Horario!B4683</f>
        <v>0</v>
      </c>
      <c r="DC313" s="35">
        <f t="shared" si="359"/>
        <v>87.445007408012728</v>
      </c>
      <c r="DD313" s="116">
        <f>IF(AND(DC313&gt;0,DC313*$B$4+DJ312&lt;=$B$2*'SFV+BESS'!$I$9,DC313&lt;'SFV+BESS'!$I$7), DC313*$B$4, IF(AND(DC313&gt;0,DC313*$B$4+DJ312&gt;$B$2*'SFV+BESS'!$I$9,DC313*$B$4&lt;'SFV+BESS'!$I$7),$B$2*'SFV+BESS'!$I$9-DJ312,IF(AND(DC313&gt;0,DC313*$B$4+DJ312&gt;$B$2*'SFV+BESS'!$I$9,DC313*$B$4&gt;'SFV+BESS'!$I$7,DJ312&lt;$B$2*'SFV+BESS'!$I$9),$B$2*'SFV+BESS'!$I$9-DJ312,IF(AND(DC313&gt;0,DC313*$B$4+DJ312&lt;=$B$2*'SFV+BESS'!$I$9,DC313&gt;'SFV+BESS'!$I$7),'SFV+BESS'!$I$7,0))))</f>
        <v>0</v>
      </c>
      <c r="DE313" s="27">
        <f>IF(AND(DC313&lt;0,DJ312+DC313/$B$5&gt;$H$2,-DC313/'Carga-Descarga Año'!$B$5&lt;'SFV+BESS'!$I$7),DC313/$B$5,IF(AND(DC313&lt;0,DJ312+DC313/$B$5&gt;$H$2,-DC313/'Carga-Descarga Año'!$B$5&gt;'SFV+BESS'!$I$7),-'SFV+BESS'!$I$7,IF(AND(DC313&lt;0,DJ312+DC313/$B$5&lt;$H$2),-MIN('SFV+BESS'!$I$7,DJ312-$H$2),0)))</f>
        <v>0</v>
      </c>
      <c r="DF313" s="33"/>
      <c r="DG313" s="33">
        <f t="shared" si="378"/>
        <v>0</v>
      </c>
      <c r="DH313" s="27">
        <f t="shared" si="344"/>
        <v>0</v>
      </c>
      <c r="DI313" s="27">
        <f t="shared" si="345"/>
        <v>0</v>
      </c>
      <c r="DJ313" s="28">
        <f>IF((DJ312+DD313+DE313)&gt;=$B$2*'SFV+BESS'!$I$9, $B$2*'SFV+BESS'!$I$9, (DJ312+DD313+DE313))</f>
        <v>173.61249999999998</v>
      </c>
      <c r="DK313" s="110">
        <f t="shared" si="346"/>
        <v>87.445007408012728</v>
      </c>
      <c r="DP313" s="251"/>
      <c r="DQ313" s="48">
        <v>12.6666666666667</v>
      </c>
      <c r="DR313" s="33">
        <f t="shared" si="395"/>
        <v>84.495009145464408</v>
      </c>
      <c r="DS313" s="33">
        <f>Gen_Cons_Horario!B5427</f>
        <v>0</v>
      </c>
      <c r="DT313" s="35">
        <f t="shared" si="360"/>
        <v>84.495009145464408</v>
      </c>
      <c r="DU313" s="116">
        <f>IF(AND(DT313&gt;0,DT313*$B$4+EA312&lt;=$B$2*'SFV+BESS'!$I$9,DT313&lt;'SFV+BESS'!$I$7), DT313*$B$4, IF(AND(DT313&gt;0,DT313*$B$4+EA312&gt;$B$2*'SFV+BESS'!$I$9,DT313*$B$4&lt;'SFV+BESS'!$I$7),$B$2*'SFV+BESS'!$I$9-EA312,IF(AND(DT313&gt;0,DT313*$B$4+EA312&gt;$B$2*'SFV+BESS'!$I$9,DT313*$B$4&gt;'SFV+BESS'!$I$7,EA312&lt;$B$2*'SFV+BESS'!$I$9),$B$2*'SFV+BESS'!$I$9-EA312,IF(AND(DT313&gt;0,DT313*$B$4+EA312&lt;=$B$2*'SFV+BESS'!$I$9,DT313&gt;'SFV+BESS'!$I$7),'SFV+BESS'!$I$7,0))))</f>
        <v>0</v>
      </c>
      <c r="DV313" s="27">
        <f>IF(AND(DT313&lt;0,EA312+DT313/$B$5&gt;$H$2,-DT313/'Carga-Descarga Año'!$B$5&lt;'SFV+BESS'!$I$7),DT313/$B$5,IF(AND(DT313&lt;0,EA312+DT313/$B$5&gt;$H$2,-DT313/'Carga-Descarga Año'!$B$5&gt;'SFV+BESS'!$I$7),-'SFV+BESS'!$I$7,IF(AND(DT313&lt;0,EA312+DT313/$B$5&lt;$H$2),-MIN('SFV+BESS'!$I$7,EA312-$H$2),0)))</f>
        <v>0</v>
      </c>
      <c r="DW313" s="33"/>
      <c r="DX313" s="33">
        <f t="shared" si="379"/>
        <v>0</v>
      </c>
      <c r="DY313" s="27">
        <f t="shared" si="347"/>
        <v>0</v>
      </c>
      <c r="DZ313" s="27">
        <f t="shared" si="380"/>
        <v>0</v>
      </c>
      <c r="EA313" s="28">
        <f>IF((EA312+DU313+DV313)&gt;=$B$2*'SFV+BESS'!$I$9, $B$2*'SFV+BESS'!$I$9, (EA312+DU313+DV313))</f>
        <v>173.61249999999998</v>
      </c>
      <c r="EB313" s="110">
        <f t="shared" si="348"/>
        <v>84.495009145464408</v>
      </c>
      <c r="EG313" s="251"/>
      <c r="EH313" s="48">
        <v>12.6666666666667</v>
      </c>
      <c r="EI313" s="33">
        <f t="shared" si="396"/>
        <v>92.511711982505858</v>
      </c>
      <c r="EJ313" s="33">
        <f>Gen_Cons_Horario!B6171</f>
        <v>0</v>
      </c>
      <c r="EK313" s="35">
        <f t="shared" si="361"/>
        <v>92.511711982505858</v>
      </c>
      <c r="EL313" s="116">
        <f>IF(AND(EK313&gt;0,EK313*$B$4+ER312&lt;=$B$2*'SFV+BESS'!$I$9,EK313&lt;'SFV+BESS'!$I$7), EK313*$B$4, IF(AND(EK313&gt;0,EK313*$B$4+ER312&gt;$B$2*'SFV+BESS'!$I$9,EK313*$B$4&lt;'SFV+BESS'!$I$7),$B$2*'SFV+BESS'!$I$9-ER312,IF(AND(EK313&gt;0,EK313*$B$4+ER312&gt;$B$2*'SFV+BESS'!$I$9,EK313*$B$4&gt;'SFV+BESS'!$I$7,ER312&lt;$B$2*'SFV+BESS'!$I$9),$B$2*'SFV+BESS'!$I$9-ER312,IF(AND(EK313&gt;0,EK313*$B$4+ER312&lt;=$B$2*'SFV+BESS'!$I$9,EK313&gt;'SFV+BESS'!$I$7),'SFV+BESS'!$I$7,0))))</f>
        <v>0</v>
      </c>
      <c r="EM313" s="27">
        <f>IF(AND(EK313&lt;0,ER312+EK313/$B$5&gt;$H$2,-EK313/'Carga-Descarga Año'!$B$5&lt;'SFV+BESS'!$I$7),EK313/$B$5,IF(AND(EK313&lt;0,ER312+EK313/$B$5&gt;$H$2,-EK313/'Carga-Descarga Año'!$B$5&gt;'SFV+BESS'!$I$7),-'SFV+BESS'!$I$7,IF(AND(EK313&lt;0,ER312+EK313/$B$5&lt;$H$2),-MIN('SFV+BESS'!$I$7,ER312-$H$2),0)))</f>
        <v>0</v>
      </c>
      <c r="EN313" s="33"/>
      <c r="EO313" s="33">
        <f t="shared" si="381"/>
        <v>0</v>
      </c>
      <c r="EP313" s="27">
        <f t="shared" si="349"/>
        <v>0</v>
      </c>
      <c r="EQ313" s="27">
        <f t="shared" si="382"/>
        <v>0</v>
      </c>
      <c r="ER313" s="28">
        <f>IF((ER312+EL313+EM313)&gt;=$B$2*'SFV+BESS'!$I$9, $B$2*'SFV+BESS'!$I$9, (ER312+EL313+EM313))</f>
        <v>173.61249999999998</v>
      </c>
      <c r="ES313" s="110">
        <f t="shared" si="350"/>
        <v>92.511711982505858</v>
      </c>
      <c r="EX313" s="251"/>
      <c r="EY313" s="48">
        <v>12.6666666666667</v>
      </c>
      <c r="EZ313" s="33">
        <f t="shared" si="397"/>
        <v>104.9734283240988</v>
      </c>
      <c r="FA313" s="33">
        <f>Gen_Cons_Horario!B6891</f>
        <v>0</v>
      </c>
      <c r="FB313" s="35">
        <f t="shared" si="362"/>
        <v>104.9734283240988</v>
      </c>
      <c r="FC313" s="116">
        <f>IF(AND(FB313&gt;0,FB313*$B$4+FI312&lt;=$B$2*'SFV+BESS'!$I$9,FB313&lt;'SFV+BESS'!$I$7), FB313*$B$4, IF(AND(FB313&gt;0,FB313*$B$4+FI312&gt;$B$2*'SFV+BESS'!$I$9,FB313*$B$4&lt;'SFV+BESS'!$I$7),$B$2*'SFV+BESS'!$I$9-FI312,IF(AND(FB313&gt;0,FB313*$B$4+FI312&gt;$B$2*'SFV+BESS'!$I$9,FB313*$B$4&gt;'SFV+BESS'!$I$7,FI312&lt;$B$2*'SFV+BESS'!$I$9),$B$2*'SFV+BESS'!$I$9-FI312,IF(AND(FB313&gt;0,FB313*$B$4+FI312&lt;=$B$2*'SFV+BESS'!$I$9,FB313&gt;'SFV+BESS'!$I$7),'SFV+BESS'!$I$7,0))))</f>
        <v>0</v>
      </c>
      <c r="FD313" s="27">
        <f>IF(AND(FB313&lt;0,FI312+FB313/$B$5&gt;$H$2,-FB313/'Carga-Descarga Año'!$B$5&lt;'SFV+BESS'!$I$7),FB313/$B$5,IF(AND(FB313&lt;0,FI312+FB313/$B$5&gt;$H$2,-FB313/'Carga-Descarga Año'!$B$5&gt;'SFV+BESS'!$I$7),-'SFV+BESS'!$I$7,IF(AND(FB313&lt;0,FI312+FB313/$B$5&lt;$H$2),-MIN('SFV+BESS'!$I$7,FI312-$H$2),0)))</f>
        <v>0</v>
      </c>
      <c r="FE313" s="33"/>
      <c r="FF313" s="33">
        <f t="shared" si="383"/>
        <v>0</v>
      </c>
      <c r="FG313" s="27">
        <f t="shared" si="351"/>
        <v>0</v>
      </c>
      <c r="FH313" s="27">
        <f t="shared" si="384"/>
        <v>0</v>
      </c>
      <c r="FI313" s="28">
        <f>IF((FI312+FC313+FD313)&gt;=$B$2*'SFV+BESS'!$I$9, $B$2*'SFV+BESS'!$I$9, (FI312+FC313+FD313))</f>
        <v>173.61249999999998</v>
      </c>
      <c r="FJ313" s="110">
        <f t="shared" si="352"/>
        <v>104.9734283240988</v>
      </c>
      <c r="FO313" s="251"/>
      <c r="FP313" s="48">
        <v>12.6666666666667</v>
      </c>
      <c r="FQ313" s="33">
        <f t="shared" si="398"/>
        <v>113.74458205580818</v>
      </c>
      <c r="FR313" s="33">
        <f>Gen_Cons_Horario!B7635</f>
        <v>0</v>
      </c>
      <c r="FS313" s="35">
        <f t="shared" si="363"/>
        <v>113.74458205580818</v>
      </c>
      <c r="FT313" s="116">
        <f>IF(AND(FS313&gt;0,FS313*$B$4+FZ312&lt;=$B$2*'SFV+BESS'!$I$9,FS313&lt;'SFV+BESS'!$I$7), FS313*$B$4, IF(AND(FS313&gt;0,FS313*$B$4+FZ312&gt;$B$2*'SFV+BESS'!$I$9,FS313*$B$4&lt;'SFV+BESS'!$I$7),$B$2*'SFV+BESS'!$I$9-FZ312,IF(AND(FS313&gt;0,FS313*$B$4+FZ312&gt;$B$2*'SFV+BESS'!$I$9,FS313*$B$4&gt;'SFV+BESS'!$I$7,FZ312&lt;$B$2*'SFV+BESS'!$I$9),$B$2*'SFV+BESS'!$I$9-FZ312,IF(AND(FS313&gt;0,FS313*$B$4+FZ312&lt;=$B$2*'SFV+BESS'!$I$9,FS313&gt;'SFV+BESS'!$I$7),'SFV+BESS'!$I$7,0))))</f>
        <v>0</v>
      </c>
      <c r="FU313" s="27">
        <f>IF(AND(FS313&lt;0,FZ312+FS313/$B$5&gt;$H$2,-FS313/'Carga-Descarga Año'!$B$5&lt;'SFV+BESS'!$I$7),FS313/$B$5,IF(AND(FS313&lt;0,FZ312+FS313/$B$5&gt;$H$2,-FS313/'Carga-Descarga Año'!$B$5&gt;'SFV+BESS'!$I$7),-'SFV+BESS'!$I$7,IF(AND(FS313&lt;0,FZ312+FS313/$B$5&lt;$H$2),-MIN('SFV+BESS'!$I$7,FZ312-$H$2),0)))</f>
        <v>0</v>
      </c>
      <c r="FV313" s="33"/>
      <c r="FW313" s="33">
        <f t="shared" si="385"/>
        <v>0</v>
      </c>
      <c r="FX313" s="27">
        <f t="shared" si="353"/>
        <v>0</v>
      </c>
      <c r="FY313" s="27">
        <f t="shared" si="386"/>
        <v>0</v>
      </c>
      <c r="FZ313" s="28">
        <f>IF((FZ312+FT313+FU313)&gt;=$B$2*'SFV+BESS'!$I$9, $B$2*'SFV+BESS'!$I$9, (FZ312+FT313+FU313))</f>
        <v>173.61249999999998</v>
      </c>
      <c r="GA313" s="110">
        <f t="shared" si="354"/>
        <v>113.74458205580818</v>
      </c>
      <c r="GF313" s="251"/>
      <c r="GG313" s="48">
        <v>12.6666666666667</v>
      </c>
      <c r="GH313" s="33">
        <f t="shared" si="399"/>
        <v>118.10660064846397</v>
      </c>
      <c r="GI313" s="33">
        <f>Gen_Cons_Horario!B8355</f>
        <v>59.656000000000006</v>
      </c>
      <c r="GJ313" s="35">
        <f t="shared" si="369"/>
        <v>58.450600648463961</v>
      </c>
      <c r="GK313" s="116">
        <f>IF(AND(GJ313&gt;0,GJ313*$B$4+GQ312&lt;=$B$2*'SFV+BESS'!$I$9,GJ313&lt;'SFV+BESS'!$I$7), GJ313*$B$4, IF(AND(GJ313&gt;0,GJ313*$B$4+GQ312&gt;$B$2*'SFV+BESS'!$I$9,GJ313*$B$4&lt;'SFV+BESS'!$I$7),$B$2*'SFV+BESS'!$I$9-GQ312,IF(AND(GJ313&gt;0,GJ313*$B$4+GQ312&gt;$B$2*'SFV+BESS'!$I$9,GJ313*$B$4&gt;'SFV+BESS'!$I$7,GQ312&lt;$B$2*'SFV+BESS'!$I$9),$B$2*'SFV+BESS'!$I$9-GQ312,IF(AND(GJ313&gt;0,GJ313*$B$4+GQ312&lt;=$B$2*'SFV+BESS'!$I$9,GJ313&gt;'SFV+BESS'!$I$7),'SFV+BESS'!$I$7,0))))</f>
        <v>0</v>
      </c>
      <c r="GL313" s="27">
        <f>IF(AND(GJ313&lt;0,GQ312+GJ313/$B$5&gt;$H$2,-GJ313/'Carga-Descarga Año'!$B$5&lt;'SFV+BESS'!$I$7),GJ313/$B$5,IF(AND(GJ313&lt;0,GQ312+GJ313/$B$5&gt;$H$2,-GJ313/'Carga-Descarga Año'!$B$5&gt;'SFV+BESS'!$I$7),-'SFV+BESS'!$I$7,IF(AND(GJ313&lt;0,GQ312+GJ313/$B$5&lt;$H$2),-MIN('SFV+BESS'!$I$7,GQ312-$H$2),0)))</f>
        <v>0</v>
      </c>
      <c r="GM313" s="33"/>
      <c r="GN313" s="33">
        <f t="shared" si="387"/>
        <v>59.656000000000006</v>
      </c>
      <c r="GO313" s="27">
        <f t="shared" si="355"/>
        <v>0</v>
      </c>
      <c r="GP313" s="27">
        <f t="shared" si="388"/>
        <v>0</v>
      </c>
      <c r="GQ313" s="28">
        <f>IF((GQ312+GK313+GL313)&gt;=$B$2*'SFV+BESS'!$I$9, $B$2*'SFV+BESS'!$I$9, (GQ312+GK313+GL313))</f>
        <v>173.61249999999998</v>
      </c>
      <c r="GR313" s="110">
        <f t="shared" si="356"/>
        <v>58.450600648463961</v>
      </c>
    </row>
    <row r="314" spans="1:200">
      <c r="A314" s="249"/>
      <c r="B314" s="48">
        <v>12.7083333333333</v>
      </c>
      <c r="C314" s="38">
        <f t="shared" si="370"/>
        <v>117.3050826702992</v>
      </c>
      <c r="D314" s="2">
        <f>Gen_Cons_Horario!B340</f>
        <v>59.656000000000006</v>
      </c>
      <c r="E314" s="140">
        <f t="shared" si="328"/>
        <v>57.649082670299194</v>
      </c>
      <c r="F314" s="116">
        <f>IF(AND(E314&gt;0,E314*$B$4+L313&lt;=$B$2*'SFV+BESS'!$I$9,E314&lt;'SFV+BESS'!$I$7), E314*$B$4, IF(AND(E314&gt;0,E314*$B$4+L313&gt;$B$2*'SFV+BESS'!$I$9,E314*$B$4&lt;'SFV+BESS'!$I$7),$B$2*'SFV+BESS'!$I$9-L313,IF(AND(E314&gt;0,E314*$B$4+L313&gt;$B$2*'SFV+BESS'!$I$9,E314*$B$4&gt;'SFV+BESS'!$I$7,L313&lt;$B$2*'SFV+BESS'!$I$9),$B$2*'SFV+BESS'!$I$9-L313,IF(AND(E314&gt;0,E314*$B$4+L313&lt;=$B$2*'SFV+BESS'!$I$9,E314&gt;'SFV+BESS'!$I$7),'SFV+BESS'!$I$7,0))))</f>
        <v>0</v>
      </c>
      <c r="G314" s="27">
        <f>IF(AND(E314&lt;0,L313+E314/$B$5&gt;$H$2,-E314/'Carga-Descarga Año'!$B$5&lt;'SFV+BESS'!$I$7),E314/$B$5,IF(AND(E314&lt;0,L313+E314/$B$5&gt;$H$2,-E314/'Carga-Descarga Año'!$B$5&gt;'SFV+BESS'!$I$7),-'SFV+BESS'!$I$7,IF(AND(E314&lt;0,L313+E314/$B$5&lt;$H$2),-MIN('SFV+BESS'!$I$7,L313-$H$2),0)))</f>
        <v>0</v>
      </c>
      <c r="I314" s="38">
        <f t="shared" si="329"/>
        <v>59.656000000000006</v>
      </c>
      <c r="J314" s="27">
        <f t="shared" si="331"/>
        <v>0</v>
      </c>
      <c r="K314" s="27">
        <f t="shared" si="330"/>
        <v>0</v>
      </c>
      <c r="L314" s="28">
        <f>IF((L313+F314+G314)&gt;=$B$2*'SFV+BESS'!$I$9, $B$2*'SFV+BESS'!$I$9, (L313+F314+G314))</f>
        <v>173.61249999999998</v>
      </c>
      <c r="M314" s="110">
        <f t="shared" si="332"/>
        <v>57.649082670299194</v>
      </c>
      <c r="R314" s="251"/>
      <c r="S314" s="48">
        <v>12.7083333333333</v>
      </c>
      <c r="T314" s="2">
        <f t="shared" si="389"/>
        <v>120.92026859992137</v>
      </c>
      <c r="U314" s="2">
        <f>Gen_Cons_Horario!B1084</f>
        <v>67.113</v>
      </c>
      <c r="V314" s="35">
        <f t="shared" si="364"/>
        <v>53.807268599921372</v>
      </c>
      <c r="W314" s="116">
        <f>IF(AND(V314&gt;0,V314*$B$4+AC313&lt;=$B$2*'SFV+BESS'!$I$9,V314&lt;'SFV+BESS'!$I$7), V314*$B$4, IF(AND(V314&gt;0,V314*$B$4+AC313&gt;$B$2*'SFV+BESS'!$I$9,V314*$B$4&lt;'SFV+BESS'!$I$7),$B$2*'SFV+BESS'!$I$9-AC313,IF(AND(V314&gt;0,V314*$B$4+AC313&gt;$B$2*'SFV+BESS'!$I$9,V314*$B$4&gt;'SFV+BESS'!$I$7,AC313&lt;$B$2*'SFV+BESS'!$I$9),$B$2*'SFV+BESS'!$I$9-AC313,IF(AND(V314&gt;0,V314*$B$4+AC313&lt;=$B$2*'SFV+BESS'!$I$9,V314&gt;'SFV+BESS'!$I$7),'SFV+BESS'!$I$7,0))))</f>
        <v>0</v>
      </c>
      <c r="X314" s="27">
        <f>IF(AND(V314&lt;0,AC313+V314/$B$5&gt;$H$2,-V314/'Carga-Descarga Año'!$B$5&lt;'SFV+BESS'!$I$7),V314/$B$5,IF(AND(V314&lt;0,AC313+V314/$B$5&gt;$H$2,-V314/'Carga-Descarga Año'!$B$5&gt;'SFV+BESS'!$I$7),-'SFV+BESS'!$I$7,IF(AND(V314&lt;0,AC313+V314/$B$5&lt;$H$2),-MIN('SFV+BESS'!$I$7,AC313-$H$2),0)))</f>
        <v>0</v>
      </c>
      <c r="Z314" s="33">
        <f t="shared" si="358"/>
        <v>67.113</v>
      </c>
      <c r="AA314" s="27">
        <f t="shared" si="333"/>
        <v>0</v>
      </c>
      <c r="AB314" s="27">
        <f t="shared" si="357"/>
        <v>0</v>
      </c>
      <c r="AC314" s="28">
        <f>IF((AC313+W314+X314)&gt;=$B$2*'SFV+BESS'!$I$9, $B$2*'SFV+BESS'!$I$9, (AC313+W314+X314))</f>
        <v>173.61249999999998</v>
      </c>
      <c r="AD314" s="110">
        <f t="shared" si="334"/>
        <v>53.807268599921372</v>
      </c>
      <c r="AI314" s="251"/>
      <c r="AJ314" s="48">
        <v>12.7083333333333</v>
      </c>
      <c r="AK314" s="52">
        <f t="shared" si="390"/>
        <v>116.13046110988708</v>
      </c>
      <c r="AL314" s="33">
        <f>Gen_Cons_Horario!B1756</f>
        <v>0</v>
      </c>
      <c r="AM314" s="35">
        <f t="shared" si="365"/>
        <v>116.13046110988708</v>
      </c>
      <c r="AN314" s="116">
        <f>IF(AND(AM314&gt;0,AM314*$B$4+AT313&lt;=$B$2*'SFV+BESS'!$I$9,AM314&lt;'SFV+BESS'!$I$7), AM314*$B$4, IF(AND(AM314&gt;0,AM314*$B$4+AT313&gt;$B$2*'SFV+BESS'!$I$9,AM314*$B$4&lt;'SFV+BESS'!$I$7),$B$2*'SFV+BESS'!$I$9-AT313,IF(AND(AM314&gt;0,AM314*$B$4+AT313&gt;$B$2*'SFV+BESS'!$I$9,AM314*$B$4&gt;'SFV+BESS'!$I$7,AT313&lt;$B$2*'SFV+BESS'!$I$9),$B$2*'SFV+BESS'!$I$9-AT313,IF(AND(AM314&gt;0,AM314*$B$4+AT313&lt;=$B$2*'SFV+BESS'!$I$9,AM314&gt;'SFV+BESS'!$I$7),'SFV+BESS'!$I$7,0))))</f>
        <v>0</v>
      </c>
      <c r="AO314" s="27">
        <f>IF(AND(AM314&lt;0,AT313+AM314/$B$5&gt;$H$2,-AM314/'Carga-Descarga Año'!$B$5&lt;'SFV+BESS'!$I$7),AM314/$B$5,IF(AND(AM314&lt;0,AT313+AM314/$B$5&gt;$H$2,-AM314/'Carga-Descarga Año'!$B$5&gt;'SFV+BESS'!$I$7),-'SFV+BESS'!$I$7,IF(AND(AM314&lt;0,AT313+AM314/$B$5&lt;$H$2),-MIN('SFV+BESS'!$I$7,AT313-$H$2),0)))</f>
        <v>0</v>
      </c>
      <c r="AP314" s="33"/>
      <c r="AQ314" s="33">
        <f t="shared" si="371"/>
        <v>0</v>
      </c>
      <c r="AR314" s="27">
        <f t="shared" si="335"/>
        <v>0</v>
      </c>
      <c r="AS314" s="27">
        <f t="shared" si="372"/>
        <v>0</v>
      </c>
      <c r="AT314" s="28">
        <f>IF((AT313+AN314+AO314)&gt;=$B$2*'SFV+BESS'!$I$9, $B$2*'SFV+BESS'!$I$9, (AT313+AN314+AO314))</f>
        <v>173.61249999999998</v>
      </c>
      <c r="AU314" s="110">
        <f t="shared" si="336"/>
        <v>116.13046110988708</v>
      </c>
      <c r="AZ314" s="251"/>
      <c r="BA314" s="48">
        <v>12.7083333333333</v>
      </c>
      <c r="BB314" s="33">
        <f t="shared" si="391"/>
        <v>96.73076740236607</v>
      </c>
      <c r="BC314" s="33">
        <f>Gen_Cons_Horario!B2500</f>
        <v>0</v>
      </c>
      <c r="BD314" s="35">
        <f t="shared" si="366"/>
        <v>96.73076740236607</v>
      </c>
      <c r="BE314" s="116">
        <f>IF(AND(BD314&gt;0,BD314*$B$4+BK313&lt;=$B$2*'SFV+BESS'!$I$9,BD314&lt;'SFV+BESS'!$I$7), BD314*$B$4, IF(AND(BD314&gt;0,BD314*$B$4+BK313&gt;$B$2*'SFV+BESS'!$I$9,BD314*$B$4&lt;'SFV+BESS'!$I$7),$B$2*'SFV+BESS'!$I$9-BK313,IF(AND(BD314&gt;0,BD314*$B$4+BK313&gt;$B$2*'SFV+BESS'!$I$9,BD314*$B$4&gt;'SFV+BESS'!$I$7,BK313&lt;$B$2*'SFV+BESS'!$I$9),$B$2*'SFV+BESS'!$I$9-BK313,IF(AND(BD314&gt;0,BD314*$B$4+BK313&lt;=$B$2*'SFV+BESS'!$I$9,BD314&gt;'SFV+BESS'!$I$7),'SFV+BESS'!$I$7,0))))</f>
        <v>0</v>
      </c>
      <c r="BF314" s="27">
        <f>IF(AND(BD314&lt;0,BK313+BD314/$B$5&gt;$H$2,-BD314/'Carga-Descarga Año'!$B$5&lt;'SFV+BESS'!$I$7),BD314/$B$5,IF(AND(BD314&lt;0,BK313+BD314/$B$5&gt;$H$2,-BD314/'Carga-Descarga Año'!$B$5&gt;'SFV+BESS'!$I$7),-'SFV+BESS'!$I$7,IF(AND(BD314&lt;0,BK313+BD314/$B$5&lt;$H$2),-MIN('SFV+BESS'!$I$7,BK313-$H$2),0)))</f>
        <v>0</v>
      </c>
      <c r="BG314" s="33"/>
      <c r="BH314" s="33">
        <f t="shared" si="373"/>
        <v>0</v>
      </c>
      <c r="BI314" s="27">
        <f t="shared" si="337"/>
        <v>0</v>
      </c>
      <c r="BJ314" s="27">
        <f t="shared" si="374"/>
        <v>0</v>
      </c>
      <c r="BK314" s="28">
        <f>IF((BK313+BE314+BF314)&gt;=$B$2*'SFV+BESS'!$I$9, $B$2*'SFV+BESS'!$I$9, (BK313+BE314+BF314))</f>
        <v>173.61249999999998</v>
      </c>
      <c r="BL314" s="110">
        <f t="shared" si="338"/>
        <v>96.73076740236607</v>
      </c>
      <c r="BQ314" s="251"/>
      <c r="BR314" s="48">
        <v>12.7083333333333</v>
      </c>
      <c r="BS314" s="33">
        <f t="shared" si="392"/>
        <v>70.967481883743332</v>
      </c>
      <c r="BT314" s="33">
        <f>Gen_Cons_Horario!B3220</f>
        <v>0</v>
      </c>
      <c r="BU314" s="35">
        <f t="shared" si="367"/>
        <v>70.967481883743332</v>
      </c>
      <c r="BV314" s="116">
        <f>IF(AND(BU314&gt;0,BU314*$B$4+CB313&lt;=$B$2*'SFV+BESS'!$I$9,BU314&lt;'SFV+BESS'!$I$7), BU314*$B$4, IF(AND(BU314&gt;0,BU314*$B$4+CB313&gt;$B$2*'SFV+BESS'!$I$9,BU314*$B$4&lt;'SFV+BESS'!$I$7),$B$2*'SFV+BESS'!$I$9-CB313,IF(AND(BU314&gt;0,BU314*$B$4+CB313&gt;$B$2*'SFV+BESS'!$I$9,BU314*$B$4&gt;'SFV+BESS'!$I$7,CB313&lt;$B$2*'SFV+BESS'!$I$9),$B$2*'SFV+BESS'!$I$9-CB313,IF(AND(BU314&gt;0,BU314*$B$4+CB313&lt;=$B$2*'SFV+BESS'!$I$9,BU314&gt;'SFV+BESS'!$I$7),'SFV+BESS'!$I$7,0))))</f>
        <v>0</v>
      </c>
      <c r="BW314" s="27">
        <f>IF(AND(BU314&lt;0,CB313+BU314/$B$5&gt;$H$2,-BU314/'Carga-Descarga Año'!$B$5&lt;'SFV+BESS'!$I$7),BU314/$B$5,IF(AND(BU314&lt;0,CB313+BU314/$B$5&gt;$H$2,-BU314/'Carga-Descarga Año'!$B$5&gt;'SFV+BESS'!$I$7),-'SFV+BESS'!$I$7,IF(AND(BU314&lt;0,CB313+BU314/$B$5&lt;$H$2),-MIN('SFV+BESS'!$I$7,CB313-$H$2),0)))</f>
        <v>0</v>
      </c>
      <c r="BX314" s="33"/>
      <c r="BY314" s="33">
        <f t="shared" si="375"/>
        <v>0</v>
      </c>
      <c r="BZ314" s="27">
        <f t="shared" si="339"/>
        <v>0</v>
      </c>
      <c r="CA314" s="27">
        <f t="shared" si="340"/>
        <v>0</v>
      </c>
      <c r="CB314" s="28">
        <f>IF((CB313+BV314+BW314)&gt;=$B$2*'SFV+BESS'!$I$9, $B$2*'SFV+BESS'!$I$9, (CB313+BV314+BW314))</f>
        <v>173.61249999999998</v>
      </c>
      <c r="CC314" s="110">
        <f t="shared" si="341"/>
        <v>70.967481883743332</v>
      </c>
      <c r="CH314" s="251"/>
      <c r="CI314" s="48">
        <v>12.7083333333333</v>
      </c>
      <c r="CJ314" s="33">
        <f t="shared" si="393"/>
        <v>62.088720438246632</v>
      </c>
      <c r="CK314" s="33">
        <f>Gen_Cons_Horario!B3964</f>
        <v>0</v>
      </c>
      <c r="CL314" s="35">
        <f t="shared" si="368"/>
        <v>62.088720438246632</v>
      </c>
      <c r="CM314" s="116">
        <f>IF(AND(CL314&gt;0,CL314*$B$4+CS313&lt;=$B$2*'SFV+BESS'!$I$9,CL314&lt;'SFV+BESS'!$I$7), CL314*$B$4, IF(AND(CL314&gt;0,CL314*$B$4+CS313&gt;$B$2*'SFV+BESS'!$I$9,CL314*$B$4&lt;'SFV+BESS'!$I$7),$B$2*'SFV+BESS'!$I$9-CS313,IF(AND(CL314&gt;0,CL314*$B$4+CS313&gt;$B$2*'SFV+BESS'!$I$9,CL314*$B$4&gt;'SFV+BESS'!$I$7,CS313&lt;$B$2*'SFV+BESS'!$I$9),$B$2*'SFV+BESS'!$I$9-CS313,IF(AND(CL314&gt;0,CL314*$B$4+CS313&lt;=$B$2*'SFV+BESS'!$I$9,CL314&gt;'SFV+BESS'!$I$7),'SFV+BESS'!$I$7,0))))</f>
        <v>0</v>
      </c>
      <c r="CN314" s="27">
        <f>IF(AND(CL314&lt;0,CS313+CL314/$B$5&gt;$H$2,-CL314/'Carga-Descarga Año'!$B$5&lt;'SFV+BESS'!$I$7),CL314/$B$5,IF(AND(CL314&lt;0,CS313+CL314/$B$5&gt;$H$2,-CL314/'Carga-Descarga Año'!$B$5&gt;'SFV+BESS'!$I$7),-'SFV+BESS'!$I$7,IF(AND(CL314&lt;0,CS313+CL314/$B$5&lt;$H$2),-MIN('SFV+BESS'!$I$7,CS313-$H$2),0)))</f>
        <v>0</v>
      </c>
      <c r="CO314" s="33"/>
      <c r="CP314" s="33">
        <f t="shared" si="376"/>
        <v>0</v>
      </c>
      <c r="CQ314" s="27">
        <f t="shared" si="342"/>
        <v>0</v>
      </c>
      <c r="CR314" s="27">
        <f t="shared" si="377"/>
        <v>0</v>
      </c>
      <c r="CS314" s="28">
        <f>IF((CS313+CM314+CN314)&gt;=$B$2*'SFV+BESS'!$I$9, $B$2*'SFV+BESS'!$I$9, (CS313+CM314+CN314))</f>
        <v>173.61249999999998</v>
      </c>
      <c r="CT314" s="110">
        <f t="shared" si="343"/>
        <v>62.088720438246632</v>
      </c>
      <c r="CY314" s="251"/>
      <c r="CZ314" s="48">
        <v>12.7083333333333</v>
      </c>
      <c r="DA314" s="33">
        <f t="shared" si="394"/>
        <v>71.722136617902081</v>
      </c>
      <c r="DB314" s="33">
        <f>Gen_Cons_Horario!B4684</f>
        <v>0</v>
      </c>
      <c r="DC314" s="35">
        <f t="shared" si="359"/>
        <v>71.722136617902081</v>
      </c>
      <c r="DD314" s="116">
        <f>IF(AND(DC314&gt;0,DC314*$B$4+DJ313&lt;=$B$2*'SFV+BESS'!$I$9,DC314&lt;'SFV+BESS'!$I$7), DC314*$B$4, IF(AND(DC314&gt;0,DC314*$B$4+DJ313&gt;$B$2*'SFV+BESS'!$I$9,DC314*$B$4&lt;'SFV+BESS'!$I$7),$B$2*'SFV+BESS'!$I$9-DJ313,IF(AND(DC314&gt;0,DC314*$B$4+DJ313&gt;$B$2*'SFV+BESS'!$I$9,DC314*$B$4&gt;'SFV+BESS'!$I$7,DJ313&lt;$B$2*'SFV+BESS'!$I$9),$B$2*'SFV+BESS'!$I$9-DJ313,IF(AND(DC314&gt;0,DC314*$B$4+DJ313&lt;=$B$2*'SFV+BESS'!$I$9,DC314&gt;'SFV+BESS'!$I$7),'SFV+BESS'!$I$7,0))))</f>
        <v>0</v>
      </c>
      <c r="DE314" s="27">
        <f>IF(AND(DC314&lt;0,DJ313+DC314/$B$5&gt;$H$2,-DC314/'Carga-Descarga Año'!$B$5&lt;'SFV+BESS'!$I$7),DC314/$B$5,IF(AND(DC314&lt;0,DJ313+DC314/$B$5&gt;$H$2,-DC314/'Carga-Descarga Año'!$B$5&gt;'SFV+BESS'!$I$7),-'SFV+BESS'!$I$7,IF(AND(DC314&lt;0,DJ313+DC314/$B$5&lt;$H$2),-MIN('SFV+BESS'!$I$7,DJ313-$H$2),0)))</f>
        <v>0</v>
      </c>
      <c r="DF314" s="33"/>
      <c r="DG314" s="33">
        <f t="shared" si="378"/>
        <v>0</v>
      </c>
      <c r="DH314" s="27">
        <f t="shared" si="344"/>
        <v>0</v>
      </c>
      <c r="DI314" s="27">
        <f t="shared" si="345"/>
        <v>0</v>
      </c>
      <c r="DJ314" s="28">
        <f>IF((DJ313+DD314+DE314)&gt;=$B$2*'SFV+BESS'!$I$9, $B$2*'SFV+BESS'!$I$9, (DJ313+DD314+DE314))</f>
        <v>173.61249999999998</v>
      </c>
      <c r="DK314" s="110">
        <f t="shared" si="346"/>
        <v>71.722136617902081</v>
      </c>
      <c r="DP314" s="251"/>
      <c r="DQ314" s="48">
        <v>12.7083333333333</v>
      </c>
      <c r="DR314" s="33">
        <f t="shared" si="395"/>
        <v>72.15539147323075</v>
      </c>
      <c r="DS314" s="33">
        <f>Gen_Cons_Horario!B5428</f>
        <v>0</v>
      </c>
      <c r="DT314" s="35">
        <f t="shared" si="360"/>
        <v>72.15539147323075</v>
      </c>
      <c r="DU314" s="116">
        <f>IF(AND(DT314&gt;0,DT314*$B$4+EA313&lt;=$B$2*'SFV+BESS'!$I$9,DT314&lt;'SFV+BESS'!$I$7), DT314*$B$4, IF(AND(DT314&gt;0,DT314*$B$4+EA313&gt;$B$2*'SFV+BESS'!$I$9,DT314*$B$4&lt;'SFV+BESS'!$I$7),$B$2*'SFV+BESS'!$I$9-EA313,IF(AND(DT314&gt;0,DT314*$B$4+EA313&gt;$B$2*'SFV+BESS'!$I$9,DT314*$B$4&gt;'SFV+BESS'!$I$7,EA313&lt;$B$2*'SFV+BESS'!$I$9),$B$2*'SFV+BESS'!$I$9-EA313,IF(AND(DT314&gt;0,DT314*$B$4+EA313&lt;=$B$2*'SFV+BESS'!$I$9,DT314&gt;'SFV+BESS'!$I$7),'SFV+BESS'!$I$7,0))))</f>
        <v>0</v>
      </c>
      <c r="DV314" s="27">
        <f>IF(AND(DT314&lt;0,EA313+DT314/$B$5&gt;$H$2,-DT314/'Carga-Descarga Año'!$B$5&lt;'SFV+BESS'!$I$7),DT314/$B$5,IF(AND(DT314&lt;0,EA313+DT314/$B$5&gt;$H$2,-DT314/'Carga-Descarga Año'!$B$5&gt;'SFV+BESS'!$I$7),-'SFV+BESS'!$I$7,IF(AND(DT314&lt;0,EA313+DT314/$B$5&lt;$H$2),-MIN('SFV+BESS'!$I$7,EA313-$H$2),0)))</f>
        <v>0</v>
      </c>
      <c r="DW314" s="33"/>
      <c r="DX314" s="33">
        <f t="shared" si="379"/>
        <v>0</v>
      </c>
      <c r="DY314" s="27">
        <f t="shared" si="347"/>
        <v>0</v>
      </c>
      <c r="DZ314" s="27">
        <f t="shared" si="380"/>
        <v>0</v>
      </c>
      <c r="EA314" s="28">
        <f>IF((EA313+DU314+DV314)&gt;=$B$2*'SFV+BESS'!$I$9, $B$2*'SFV+BESS'!$I$9, (EA313+DU314+DV314))</f>
        <v>173.61249999999998</v>
      </c>
      <c r="EB314" s="110">
        <f t="shared" si="348"/>
        <v>72.15539147323075</v>
      </c>
      <c r="EG314" s="251"/>
      <c r="EH314" s="48">
        <v>12.7083333333333</v>
      </c>
      <c r="EI314" s="33">
        <f t="shared" si="396"/>
        <v>82.031082302570567</v>
      </c>
      <c r="EJ314" s="33">
        <f>Gen_Cons_Horario!B6172</f>
        <v>0</v>
      </c>
      <c r="EK314" s="35">
        <f t="shared" si="361"/>
        <v>82.031082302570567</v>
      </c>
      <c r="EL314" s="116">
        <f>IF(AND(EK314&gt;0,EK314*$B$4+ER313&lt;=$B$2*'SFV+BESS'!$I$9,EK314&lt;'SFV+BESS'!$I$7), EK314*$B$4, IF(AND(EK314&gt;0,EK314*$B$4+ER313&gt;$B$2*'SFV+BESS'!$I$9,EK314*$B$4&lt;'SFV+BESS'!$I$7),$B$2*'SFV+BESS'!$I$9-ER313,IF(AND(EK314&gt;0,EK314*$B$4+ER313&gt;$B$2*'SFV+BESS'!$I$9,EK314*$B$4&gt;'SFV+BESS'!$I$7,ER313&lt;$B$2*'SFV+BESS'!$I$9),$B$2*'SFV+BESS'!$I$9-ER313,IF(AND(EK314&gt;0,EK314*$B$4+ER313&lt;=$B$2*'SFV+BESS'!$I$9,EK314&gt;'SFV+BESS'!$I$7),'SFV+BESS'!$I$7,0))))</f>
        <v>0</v>
      </c>
      <c r="EM314" s="27">
        <f>IF(AND(EK314&lt;0,ER313+EK314/$B$5&gt;$H$2,-EK314/'Carga-Descarga Año'!$B$5&lt;'SFV+BESS'!$I$7),EK314/$B$5,IF(AND(EK314&lt;0,ER313+EK314/$B$5&gt;$H$2,-EK314/'Carga-Descarga Año'!$B$5&gt;'SFV+BESS'!$I$7),-'SFV+BESS'!$I$7,IF(AND(EK314&lt;0,ER313+EK314/$B$5&lt;$H$2),-MIN('SFV+BESS'!$I$7,ER313-$H$2),0)))</f>
        <v>0</v>
      </c>
      <c r="EN314" s="33"/>
      <c r="EO314" s="33">
        <f t="shared" si="381"/>
        <v>0</v>
      </c>
      <c r="EP314" s="27">
        <f t="shared" si="349"/>
        <v>0</v>
      </c>
      <c r="EQ314" s="27">
        <f t="shared" si="382"/>
        <v>0</v>
      </c>
      <c r="ER314" s="28">
        <f>IF((ER313+EL314+EM314)&gt;=$B$2*'SFV+BESS'!$I$9, $B$2*'SFV+BESS'!$I$9, (ER313+EL314+EM314))</f>
        <v>173.61249999999998</v>
      </c>
      <c r="ES314" s="110">
        <f t="shared" si="350"/>
        <v>82.031082302570567</v>
      </c>
      <c r="EX314" s="251"/>
      <c r="EY314" s="48">
        <v>12.7083333333333</v>
      </c>
      <c r="EZ314" s="33">
        <f t="shared" si="397"/>
        <v>93.140060040291317</v>
      </c>
      <c r="FA314" s="33">
        <f>Gen_Cons_Horario!B6892</f>
        <v>0</v>
      </c>
      <c r="FB314" s="35">
        <f t="shared" si="362"/>
        <v>93.140060040291317</v>
      </c>
      <c r="FC314" s="116">
        <f>IF(AND(FB314&gt;0,FB314*$B$4+FI313&lt;=$B$2*'SFV+BESS'!$I$9,FB314&lt;'SFV+BESS'!$I$7), FB314*$B$4, IF(AND(FB314&gt;0,FB314*$B$4+FI313&gt;$B$2*'SFV+BESS'!$I$9,FB314*$B$4&lt;'SFV+BESS'!$I$7),$B$2*'SFV+BESS'!$I$9-FI313,IF(AND(FB314&gt;0,FB314*$B$4+FI313&gt;$B$2*'SFV+BESS'!$I$9,FB314*$B$4&gt;'SFV+BESS'!$I$7,FI313&lt;$B$2*'SFV+BESS'!$I$9),$B$2*'SFV+BESS'!$I$9-FI313,IF(AND(FB314&gt;0,FB314*$B$4+FI313&lt;=$B$2*'SFV+BESS'!$I$9,FB314&gt;'SFV+BESS'!$I$7),'SFV+BESS'!$I$7,0))))</f>
        <v>0</v>
      </c>
      <c r="FD314" s="27">
        <f>IF(AND(FB314&lt;0,FI313+FB314/$B$5&gt;$H$2,-FB314/'Carga-Descarga Año'!$B$5&lt;'SFV+BESS'!$I$7),FB314/$B$5,IF(AND(FB314&lt;0,FI313+FB314/$B$5&gt;$H$2,-FB314/'Carga-Descarga Año'!$B$5&gt;'SFV+BESS'!$I$7),-'SFV+BESS'!$I$7,IF(AND(FB314&lt;0,FI313+FB314/$B$5&lt;$H$2),-MIN('SFV+BESS'!$I$7,FI313-$H$2),0)))</f>
        <v>0</v>
      </c>
      <c r="FE314" s="33"/>
      <c r="FF314" s="33">
        <f t="shared" si="383"/>
        <v>0</v>
      </c>
      <c r="FG314" s="27">
        <f t="shared" si="351"/>
        <v>0</v>
      </c>
      <c r="FH314" s="27">
        <f t="shared" si="384"/>
        <v>0</v>
      </c>
      <c r="FI314" s="28">
        <f>IF((FI313+FC314+FD314)&gt;=$B$2*'SFV+BESS'!$I$9, $B$2*'SFV+BESS'!$I$9, (FI313+FC314+FD314))</f>
        <v>173.61249999999998</v>
      </c>
      <c r="FJ314" s="110">
        <f t="shared" si="352"/>
        <v>93.140060040291317</v>
      </c>
      <c r="FO314" s="251"/>
      <c r="FP314" s="48">
        <v>12.7083333333333</v>
      </c>
      <c r="FQ314" s="33">
        <f t="shared" si="398"/>
        <v>106.09652002916586</v>
      </c>
      <c r="FR314" s="33">
        <f>Gen_Cons_Horario!B7636</f>
        <v>0</v>
      </c>
      <c r="FS314" s="35">
        <f t="shared" si="363"/>
        <v>106.09652002916586</v>
      </c>
      <c r="FT314" s="116">
        <f>IF(AND(FS314&gt;0,FS314*$B$4+FZ313&lt;=$B$2*'SFV+BESS'!$I$9,FS314&lt;'SFV+BESS'!$I$7), FS314*$B$4, IF(AND(FS314&gt;0,FS314*$B$4+FZ313&gt;$B$2*'SFV+BESS'!$I$9,FS314*$B$4&lt;'SFV+BESS'!$I$7),$B$2*'SFV+BESS'!$I$9-FZ313,IF(AND(FS314&gt;0,FS314*$B$4+FZ313&gt;$B$2*'SFV+BESS'!$I$9,FS314*$B$4&gt;'SFV+BESS'!$I$7,FZ313&lt;$B$2*'SFV+BESS'!$I$9),$B$2*'SFV+BESS'!$I$9-FZ313,IF(AND(FS314&gt;0,FS314*$B$4+FZ313&lt;=$B$2*'SFV+BESS'!$I$9,FS314&gt;'SFV+BESS'!$I$7),'SFV+BESS'!$I$7,0))))</f>
        <v>0</v>
      </c>
      <c r="FU314" s="27">
        <f>IF(AND(FS314&lt;0,FZ313+FS314/$B$5&gt;$H$2,-FS314/'Carga-Descarga Año'!$B$5&lt;'SFV+BESS'!$I$7),FS314/$B$5,IF(AND(FS314&lt;0,FZ313+FS314/$B$5&gt;$H$2,-FS314/'Carga-Descarga Año'!$B$5&gt;'SFV+BESS'!$I$7),-'SFV+BESS'!$I$7,IF(AND(FS314&lt;0,FZ313+FS314/$B$5&lt;$H$2),-MIN('SFV+BESS'!$I$7,FZ313-$H$2),0)))</f>
        <v>0</v>
      </c>
      <c r="FV314" s="33"/>
      <c r="FW314" s="33">
        <f t="shared" si="385"/>
        <v>0</v>
      </c>
      <c r="FX314" s="27">
        <f t="shared" si="353"/>
        <v>0</v>
      </c>
      <c r="FY314" s="27">
        <f t="shared" si="386"/>
        <v>0</v>
      </c>
      <c r="FZ314" s="28">
        <f>IF((FZ313+FT314+FU314)&gt;=$B$2*'SFV+BESS'!$I$9, $B$2*'SFV+BESS'!$I$9, (FZ313+FT314+FU314))</f>
        <v>173.61249999999998</v>
      </c>
      <c r="GA314" s="110">
        <f t="shared" si="354"/>
        <v>106.09652002916586</v>
      </c>
      <c r="GF314" s="251"/>
      <c r="GG314" s="48">
        <v>12.7083333333333</v>
      </c>
      <c r="GH314" s="33">
        <f t="shared" si="399"/>
        <v>108.86347538032331</v>
      </c>
      <c r="GI314" s="33">
        <f>Gen_Cons_Horario!B8356</f>
        <v>41.013500000000008</v>
      </c>
      <c r="GJ314" s="35">
        <f t="shared" si="369"/>
        <v>67.849975380323301</v>
      </c>
      <c r="GK314" s="116">
        <f>IF(AND(GJ314&gt;0,GJ314*$B$4+GQ313&lt;=$B$2*'SFV+BESS'!$I$9,GJ314&lt;'SFV+BESS'!$I$7), GJ314*$B$4, IF(AND(GJ314&gt;0,GJ314*$B$4+GQ313&gt;$B$2*'SFV+BESS'!$I$9,GJ314*$B$4&lt;'SFV+BESS'!$I$7),$B$2*'SFV+BESS'!$I$9-GQ313,IF(AND(GJ314&gt;0,GJ314*$B$4+GQ313&gt;$B$2*'SFV+BESS'!$I$9,GJ314*$B$4&gt;'SFV+BESS'!$I$7,GQ313&lt;$B$2*'SFV+BESS'!$I$9),$B$2*'SFV+BESS'!$I$9-GQ313,IF(AND(GJ314&gt;0,GJ314*$B$4+GQ313&lt;=$B$2*'SFV+BESS'!$I$9,GJ314&gt;'SFV+BESS'!$I$7),'SFV+BESS'!$I$7,0))))</f>
        <v>0</v>
      </c>
      <c r="GL314" s="27">
        <f>IF(AND(GJ314&lt;0,GQ313+GJ314/$B$5&gt;$H$2,-GJ314/'Carga-Descarga Año'!$B$5&lt;'SFV+BESS'!$I$7),GJ314/$B$5,IF(AND(GJ314&lt;0,GQ313+GJ314/$B$5&gt;$H$2,-GJ314/'Carga-Descarga Año'!$B$5&gt;'SFV+BESS'!$I$7),-'SFV+BESS'!$I$7,IF(AND(GJ314&lt;0,GQ313+GJ314/$B$5&lt;$H$2),-MIN('SFV+BESS'!$I$7,GQ313-$H$2),0)))</f>
        <v>0</v>
      </c>
      <c r="GM314" s="33"/>
      <c r="GN314" s="33">
        <f t="shared" si="387"/>
        <v>41.013500000000008</v>
      </c>
      <c r="GO314" s="27">
        <f t="shared" si="355"/>
        <v>0</v>
      </c>
      <c r="GP314" s="27">
        <f t="shared" si="388"/>
        <v>0</v>
      </c>
      <c r="GQ314" s="28">
        <f>IF((GQ313+GK314+GL314)&gt;=$B$2*'SFV+BESS'!$I$9, $B$2*'SFV+BESS'!$I$9, (GQ313+GK314+GL314))</f>
        <v>173.61249999999998</v>
      </c>
      <c r="GR314" s="110">
        <f t="shared" si="356"/>
        <v>67.849975380323301</v>
      </c>
    </row>
    <row r="315" spans="1:200">
      <c r="A315" s="249"/>
      <c r="B315" s="48">
        <v>12.75</v>
      </c>
      <c r="C315" s="38">
        <f t="shared" si="370"/>
        <v>102.86987171993853</v>
      </c>
      <c r="D315" s="2">
        <f>Gen_Cons_Horario!B341</f>
        <v>59.656000000000006</v>
      </c>
      <c r="E315" s="140">
        <f t="shared" si="328"/>
        <v>43.213871719938524</v>
      </c>
      <c r="F315" s="116">
        <f>IF(AND(E315&gt;0,E315*$B$4+L314&lt;=$B$2*'SFV+BESS'!$I$9,E315&lt;'SFV+BESS'!$I$7), E315*$B$4, IF(AND(E315&gt;0,E315*$B$4+L314&gt;$B$2*'SFV+BESS'!$I$9,E315*$B$4&lt;'SFV+BESS'!$I$7),$B$2*'SFV+BESS'!$I$9-L314,IF(AND(E315&gt;0,E315*$B$4+L314&gt;$B$2*'SFV+BESS'!$I$9,E315*$B$4&gt;'SFV+BESS'!$I$7,L314&lt;$B$2*'SFV+BESS'!$I$9),$B$2*'SFV+BESS'!$I$9-L314,IF(AND(E315&gt;0,E315*$B$4+L314&lt;=$B$2*'SFV+BESS'!$I$9,E315&gt;'SFV+BESS'!$I$7),'SFV+BESS'!$I$7,0))))</f>
        <v>0</v>
      </c>
      <c r="G315" s="27">
        <f>IF(AND(E315&lt;0,L314+E315/$B$5&gt;$H$2,-E315/'Carga-Descarga Año'!$B$5&lt;'SFV+BESS'!$I$7),E315/$B$5,IF(AND(E315&lt;0,L314+E315/$B$5&gt;$H$2,-E315/'Carga-Descarga Año'!$B$5&gt;'SFV+BESS'!$I$7),-'SFV+BESS'!$I$7,IF(AND(E315&lt;0,L314+E315/$B$5&lt;$H$2),-MIN('SFV+BESS'!$I$7,L314-$H$2),0)))</f>
        <v>0</v>
      </c>
      <c r="I315" s="38">
        <f t="shared" si="329"/>
        <v>59.656000000000006</v>
      </c>
      <c r="J315" s="27">
        <f t="shared" si="331"/>
        <v>0</v>
      </c>
      <c r="K315" s="27">
        <f t="shared" si="330"/>
        <v>0</v>
      </c>
      <c r="L315" s="28">
        <f>IF((L314+F315+G315)&gt;=$B$2*'SFV+BESS'!$I$9, $B$2*'SFV+BESS'!$I$9, (L314+F315+G315))</f>
        <v>173.61249999999998</v>
      </c>
      <c r="M315" s="110">
        <f t="shared" si="332"/>
        <v>43.213871719938524</v>
      </c>
      <c r="R315" s="251"/>
      <c r="S315" s="48">
        <v>12.75</v>
      </c>
      <c r="T315" s="2">
        <f t="shared" si="389"/>
        <v>103.90307247760497</v>
      </c>
      <c r="U315" s="2">
        <f>Gen_Cons_Horario!B1085</f>
        <v>67.113</v>
      </c>
      <c r="V315" s="35">
        <f t="shared" si="364"/>
        <v>36.790072477604966</v>
      </c>
      <c r="W315" s="116">
        <f>IF(AND(V315&gt;0,V315*$B$4+AC314&lt;=$B$2*'SFV+BESS'!$I$9,V315&lt;'SFV+BESS'!$I$7), V315*$B$4, IF(AND(V315&gt;0,V315*$B$4+AC314&gt;$B$2*'SFV+BESS'!$I$9,V315*$B$4&lt;'SFV+BESS'!$I$7),$B$2*'SFV+BESS'!$I$9-AC314,IF(AND(V315&gt;0,V315*$B$4+AC314&gt;$B$2*'SFV+BESS'!$I$9,V315*$B$4&gt;'SFV+BESS'!$I$7,AC314&lt;$B$2*'SFV+BESS'!$I$9),$B$2*'SFV+BESS'!$I$9-AC314,IF(AND(V315&gt;0,V315*$B$4+AC314&lt;=$B$2*'SFV+BESS'!$I$9,V315&gt;'SFV+BESS'!$I$7),'SFV+BESS'!$I$7,0))))</f>
        <v>0</v>
      </c>
      <c r="X315" s="27">
        <f>IF(AND(V315&lt;0,AC314+V315/$B$5&gt;$H$2,-V315/'Carga-Descarga Año'!$B$5&lt;'SFV+BESS'!$I$7),V315/$B$5,IF(AND(V315&lt;0,AC314+V315/$B$5&gt;$H$2,-V315/'Carga-Descarga Año'!$B$5&gt;'SFV+BESS'!$I$7),-'SFV+BESS'!$I$7,IF(AND(V315&lt;0,AC314+V315/$B$5&lt;$H$2),-MIN('SFV+BESS'!$I$7,AC314-$H$2),0)))</f>
        <v>0</v>
      </c>
      <c r="Z315" s="33">
        <f t="shared" si="358"/>
        <v>67.113</v>
      </c>
      <c r="AA315" s="27">
        <f t="shared" si="333"/>
        <v>0</v>
      </c>
      <c r="AB315" s="27">
        <f t="shared" si="357"/>
        <v>0</v>
      </c>
      <c r="AC315" s="28">
        <f>IF((AC314+W315+X315)&gt;=$B$2*'SFV+BESS'!$I$9, $B$2*'SFV+BESS'!$I$9, (AC314+W315+X315))</f>
        <v>173.61249999999998</v>
      </c>
      <c r="AD315" s="110">
        <f t="shared" si="334"/>
        <v>36.790072477604966</v>
      </c>
      <c r="AI315" s="251"/>
      <c r="AJ315" s="48">
        <v>12.75</v>
      </c>
      <c r="AK315" s="52">
        <f t="shared" si="390"/>
        <v>95.435636670569934</v>
      </c>
      <c r="AL315" s="33">
        <f>Gen_Cons_Horario!B1757</f>
        <v>0</v>
      </c>
      <c r="AM315" s="35">
        <f t="shared" si="365"/>
        <v>95.435636670569934</v>
      </c>
      <c r="AN315" s="116">
        <f>IF(AND(AM315&gt;0,AM315*$B$4+AT314&lt;=$B$2*'SFV+BESS'!$I$9,AM315&lt;'SFV+BESS'!$I$7), AM315*$B$4, IF(AND(AM315&gt;0,AM315*$B$4+AT314&gt;$B$2*'SFV+BESS'!$I$9,AM315*$B$4&lt;'SFV+BESS'!$I$7),$B$2*'SFV+BESS'!$I$9-AT314,IF(AND(AM315&gt;0,AM315*$B$4+AT314&gt;$B$2*'SFV+BESS'!$I$9,AM315*$B$4&gt;'SFV+BESS'!$I$7,AT314&lt;$B$2*'SFV+BESS'!$I$9),$B$2*'SFV+BESS'!$I$9-AT314,IF(AND(AM315&gt;0,AM315*$B$4+AT314&lt;=$B$2*'SFV+BESS'!$I$9,AM315&gt;'SFV+BESS'!$I$7),'SFV+BESS'!$I$7,0))))</f>
        <v>0</v>
      </c>
      <c r="AO315" s="27">
        <f>IF(AND(AM315&lt;0,AT314+AM315/$B$5&gt;$H$2,-AM315/'Carga-Descarga Año'!$B$5&lt;'SFV+BESS'!$I$7),AM315/$B$5,IF(AND(AM315&lt;0,AT314+AM315/$B$5&gt;$H$2,-AM315/'Carga-Descarga Año'!$B$5&gt;'SFV+BESS'!$I$7),-'SFV+BESS'!$I$7,IF(AND(AM315&lt;0,AT314+AM315/$B$5&lt;$H$2),-MIN('SFV+BESS'!$I$7,AT314-$H$2),0)))</f>
        <v>0</v>
      </c>
      <c r="AP315" s="33"/>
      <c r="AQ315" s="33">
        <f t="shared" si="371"/>
        <v>0</v>
      </c>
      <c r="AR315" s="27">
        <f t="shared" si="335"/>
        <v>0</v>
      </c>
      <c r="AS315" s="27">
        <f t="shared" si="372"/>
        <v>0</v>
      </c>
      <c r="AT315" s="28">
        <f>IF((AT314+AN315+AO315)&gt;=$B$2*'SFV+BESS'!$I$9, $B$2*'SFV+BESS'!$I$9, (AT314+AN315+AO315))</f>
        <v>173.61249999999998</v>
      </c>
      <c r="AU315" s="110">
        <f t="shared" si="336"/>
        <v>95.435636670569934</v>
      </c>
      <c r="AZ315" s="251"/>
      <c r="BA315" s="48">
        <v>12.75</v>
      </c>
      <c r="BB315" s="33">
        <f t="shared" si="391"/>
        <v>62.728437042746478</v>
      </c>
      <c r="BC315" s="33">
        <f>Gen_Cons_Horario!B2501</f>
        <v>0</v>
      </c>
      <c r="BD315" s="35">
        <f t="shared" si="366"/>
        <v>62.728437042746478</v>
      </c>
      <c r="BE315" s="116">
        <f>IF(AND(BD315&gt;0,BD315*$B$4+BK314&lt;=$B$2*'SFV+BESS'!$I$9,BD315&lt;'SFV+BESS'!$I$7), BD315*$B$4, IF(AND(BD315&gt;0,BD315*$B$4+BK314&gt;$B$2*'SFV+BESS'!$I$9,BD315*$B$4&lt;'SFV+BESS'!$I$7),$B$2*'SFV+BESS'!$I$9-BK314,IF(AND(BD315&gt;0,BD315*$B$4+BK314&gt;$B$2*'SFV+BESS'!$I$9,BD315*$B$4&gt;'SFV+BESS'!$I$7,BK314&lt;$B$2*'SFV+BESS'!$I$9),$B$2*'SFV+BESS'!$I$9-BK314,IF(AND(BD315&gt;0,BD315*$B$4+BK314&lt;=$B$2*'SFV+BESS'!$I$9,BD315&gt;'SFV+BESS'!$I$7),'SFV+BESS'!$I$7,0))))</f>
        <v>0</v>
      </c>
      <c r="BF315" s="27">
        <f>IF(AND(BD315&lt;0,BK314+BD315/$B$5&gt;$H$2,-BD315/'Carga-Descarga Año'!$B$5&lt;'SFV+BESS'!$I$7),BD315/$B$5,IF(AND(BD315&lt;0,BK314+BD315/$B$5&gt;$H$2,-BD315/'Carga-Descarga Año'!$B$5&gt;'SFV+BESS'!$I$7),-'SFV+BESS'!$I$7,IF(AND(BD315&lt;0,BK314+BD315/$B$5&lt;$H$2),-MIN('SFV+BESS'!$I$7,BK314-$H$2),0)))</f>
        <v>0</v>
      </c>
      <c r="BG315" s="33"/>
      <c r="BH315" s="33">
        <f t="shared" si="373"/>
        <v>0</v>
      </c>
      <c r="BI315" s="27">
        <f t="shared" si="337"/>
        <v>0</v>
      </c>
      <c r="BJ315" s="27">
        <f t="shared" si="374"/>
        <v>0</v>
      </c>
      <c r="BK315" s="28">
        <f>IF((BK314+BE315+BF315)&gt;=$B$2*'SFV+BESS'!$I$9, $B$2*'SFV+BESS'!$I$9, (BK314+BE315+BF315))</f>
        <v>173.61249999999998</v>
      </c>
      <c r="BL315" s="110">
        <f t="shared" si="338"/>
        <v>62.728437042746478</v>
      </c>
      <c r="BQ315" s="251"/>
      <c r="BR315" s="48">
        <v>12.75</v>
      </c>
      <c r="BS315" s="33">
        <f t="shared" si="392"/>
        <v>20.952304175200414</v>
      </c>
      <c r="BT315" s="33">
        <f>Gen_Cons_Horario!B3221</f>
        <v>0</v>
      </c>
      <c r="BU315" s="35">
        <f t="shared" si="367"/>
        <v>20.952304175200414</v>
      </c>
      <c r="BV315" s="116">
        <f>IF(AND(BU315&gt;0,BU315*$B$4+CB314&lt;=$B$2*'SFV+BESS'!$I$9,BU315&lt;'SFV+BESS'!$I$7), BU315*$B$4, IF(AND(BU315&gt;0,BU315*$B$4+CB314&gt;$B$2*'SFV+BESS'!$I$9,BU315*$B$4&lt;'SFV+BESS'!$I$7),$B$2*'SFV+BESS'!$I$9-CB314,IF(AND(BU315&gt;0,BU315*$B$4+CB314&gt;$B$2*'SFV+BESS'!$I$9,BU315*$B$4&gt;'SFV+BESS'!$I$7,CB314&lt;$B$2*'SFV+BESS'!$I$9),$B$2*'SFV+BESS'!$I$9-CB314,IF(AND(BU315&gt;0,BU315*$B$4+CB314&lt;=$B$2*'SFV+BESS'!$I$9,BU315&gt;'SFV+BESS'!$I$7),'SFV+BESS'!$I$7,0))))</f>
        <v>0</v>
      </c>
      <c r="BW315" s="27">
        <f>IF(AND(BU315&lt;0,CB314+BU315/$B$5&gt;$H$2,-BU315/'Carga-Descarga Año'!$B$5&lt;'SFV+BESS'!$I$7),BU315/$B$5,IF(AND(BU315&lt;0,CB314+BU315/$B$5&gt;$H$2,-BU315/'Carga-Descarga Año'!$B$5&gt;'SFV+BESS'!$I$7),-'SFV+BESS'!$I$7,IF(AND(BU315&lt;0,CB314+BU315/$B$5&lt;$H$2),-MIN('SFV+BESS'!$I$7,CB314-$H$2),0)))</f>
        <v>0</v>
      </c>
      <c r="BX315" s="33"/>
      <c r="BY315" s="33">
        <f t="shared" si="375"/>
        <v>0</v>
      </c>
      <c r="BZ315" s="27">
        <f t="shared" si="339"/>
        <v>0</v>
      </c>
      <c r="CA315" s="27">
        <f t="shared" si="340"/>
        <v>0</v>
      </c>
      <c r="CB315" s="28">
        <f>IF((CB314+BV315+BW315)&gt;=$B$2*'SFV+BESS'!$I$9, $B$2*'SFV+BESS'!$I$9, (CB314+BV315+BW315))</f>
        <v>173.61249999999998</v>
      </c>
      <c r="CC315" s="110">
        <f t="shared" si="341"/>
        <v>20.952304175200414</v>
      </c>
      <c r="CH315" s="251"/>
      <c r="CI315" s="48">
        <v>12.75</v>
      </c>
      <c r="CJ315" s="33">
        <f t="shared" si="393"/>
        <v>15.237891096566022</v>
      </c>
      <c r="CK315" s="33">
        <f>Gen_Cons_Horario!B3965</f>
        <v>0</v>
      </c>
      <c r="CL315" s="35">
        <f t="shared" si="368"/>
        <v>15.237891096566022</v>
      </c>
      <c r="CM315" s="116">
        <f>IF(AND(CL315&gt;0,CL315*$B$4+CS314&lt;=$B$2*'SFV+BESS'!$I$9,CL315&lt;'SFV+BESS'!$I$7), CL315*$B$4, IF(AND(CL315&gt;0,CL315*$B$4+CS314&gt;$B$2*'SFV+BESS'!$I$9,CL315*$B$4&lt;'SFV+BESS'!$I$7),$B$2*'SFV+BESS'!$I$9-CS314,IF(AND(CL315&gt;0,CL315*$B$4+CS314&gt;$B$2*'SFV+BESS'!$I$9,CL315*$B$4&gt;'SFV+BESS'!$I$7,CS314&lt;$B$2*'SFV+BESS'!$I$9),$B$2*'SFV+BESS'!$I$9-CS314,IF(AND(CL315&gt;0,CL315*$B$4+CS314&lt;=$B$2*'SFV+BESS'!$I$9,CL315&gt;'SFV+BESS'!$I$7),'SFV+BESS'!$I$7,0))))</f>
        <v>0</v>
      </c>
      <c r="CN315" s="27">
        <f>IF(AND(CL315&lt;0,CS314+CL315/$B$5&gt;$H$2,-CL315/'Carga-Descarga Año'!$B$5&lt;'SFV+BESS'!$I$7),CL315/$B$5,IF(AND(CL315&lt;0,CS314+CL315/$B$5&gt;$H$2,-CL315/'Carga-Descarga Año'!$B$5&gt;'SFV+BESS'!$I$7),-'SFV+BESS'!$I$7,IF(AND(CL315&lt;0,CS314+CL315/$B$5&lt;$H$2),-MIN('SFV+BESS'!$I$7,CS314-$H$2),0)))</f>
        <v>0</v>
      </c>
      <c r="CO315" s="33"/>
      <c r="CP315" s="33">
        <f t="shared" si="376"/>
        <v>0</v>
      </c>
      <c r="CQ315" s="27">
        <f t="shared" si="342"/>
        <v>0</v>
      </c>
      <c r="CR315" s="27">
        <f t="shared" si="377"/>
        <v>0</v>
      </c>
      <c r="CS315" s="28">
        <f>IF((CS314+CM315+CN315)&gt;=$B$2*'SFV+BESS'!$I$9, $B$2*'SFV+BESS'!$I$9, (CS314+CM315+CN315))</f>
        <v>173.61249999999998</v>
      </c>
      <c r="CT315" s="110">
        <f t="shared" si="343"/>
        <v>15.237891096566022</v>
      </c>
      <c r="CY315" s="251"/>
      <c r="CZ315" s="48">
        <v>12.75</v>
      </c>
      <c r="DA315" s="33">
        <f t="shared" si="394"/>
        <v>22.399706331116558</v>
      </c>
      <c r="DB315" s="33">
        <f>Gen_Cons_Horario!B4685</f>
        <v>0</v>
      </c>
      <c r="DC315" s="35">
        <f t="shared" si="359"/>
        <v>22.399706331116558</v>
      </c>
      <c r="DD315" s="116">
        <f>IF(AND(DC315&gt;0,DC315*$B$4+DJ314&lt;=$B$2*'SFV+BESS'!$I$9,DC315&lt;'SFV+BESS'!$I$7), DC315*$B$4, IF(AND(DC315&gt;0,DC315*$B$4+DJ314&gt;$B$2*'SFV+BESS'!$I$9,DC315*$B$4&lt;'SFV+BESS'!$I$7),$B$2*'SFV+BESS'!$I$9-DJ314,IF(AND(DC315&gt;0,DC315*$B$4+DJ314&gt;$B$2*'SFV+BESS'!$I$9,DC315*$B$4&gt;'SFV+BESS'!$I$7,DJ314&lt;$B$2*'SFV+BESS'!$I$9),$B$2*'SFV+BESS'!$I$9-DJ314,IF(AND(DC315&gt;0,DC315*$B$4+DJ314&lt;=$B$2*'SFV+BESS'!$I$9,DC315&gt;'SFV+BESS'!$I$7),'SFV+BESS'!$I$7,0))))</f>
        <v>0</v>
      </c>
      <c r="DE315" s="27">
        <f>IF(AND(DC315&lt;0,DJ314+DC315/$B$5&gt;$H$2,-DC315/'Carga-Descarga Año'!$B$5&lt;'SFV+BESS'!$I$7),DC315/$B$5,IF(AND(DC315&lt;0,DJ314+DC315/$B$5&gt;$H$2,-DC315/'Carga-Descarga Año'!$B$5&gt;'SFV+BESS'!$I$7),-'SFV+BESS'!$I$7,IF(AND(DC315&lt;0,DJ314+DC315/$B$5&lt;$H$2),-MIN('SFV+BESS'!$I$7,DJ314-$H$2),0)))</f>
        <v>0</v>
      </c>
      <c r="DF315" s="33"/>
      <c r="DG315" s="33">
        <f t="shared" si="378"/>
        <v>0</v>
      </c>
      <c r="DH315" s="27">
        <f t="shared" si="344"/>
        <v>0</v>
      </c>
      <c r="DI315" s="27">
        <f t="shared" si="345"/>
        <v>0</v>
      </c>
      <c r="DJ315" s="28">
        <f>IF((DJ314+DD315+DE315)&gt;=$B$2*'SFV+BESS'!$I$9, $B$2*'SFV+BESS'!$I$9, (DJ314+DD315+DE315))</f>
        <v>173.61249999999998</v>
      </c>
      <c r="DK315" s="110">
        <f t="shared" si="346"/>
        <v>22.399706331116558</v>
      </c>
      <c r="DP315" s="251"/>
      <c r="DQ315" s="48">
        <v>12.75</v>
      </c>
      <c r="DR315" s="33">
        <f t="shared" si="395"/>
        <v>43.502380946179692</v>
      </c>
      <c r="DS315" s="33">
        <f>Gen_Cons_Horario!B5429</f>
        <v>0</v>
      </c>
      <c r="DT315" s="35">
        <f t="shared" si="360"/>
        <v>43.502380946179692</v>
      </c>
      <c r="DU315" s="116">
        <f>IF(AND(DT315&gt;0,DT315*$B$4+EA314&lt;=$B$2*'SFV+BESS'!$I$9,DT315&lt;'SFV+BESS'!$I$7), DT315*$B$4, IF(AND(DT315&gt;0,DT315*$B$4+EA314&gt;$B$2*'SFV+BESS'!$I$9,DT315*$B$4&lt;'SFV+BESS'!$I$7),$B$2*'SFV+BESS'!$I$9-EA314,IF(AND(DT315&gt;0,DT315*$B$4+EA314&gt;$B$2*'SFV+BESS'!$I$9,DT315*$B$4&gt;'SFV+BESS'!$I$7,EA314&lt;$B$2*'SFV+BESS'!$I$9),$B$2*'SFV+BESS'!$I$9-EA314,IF(AND(DT315&gt;0,DT315*$B$4+EA314&lt;=$B$2*'SFV+BESS'!$I$9,DT315&gt;'SFV+BESS'!$I$7),'SFV+BESS'!$I$7,0))))</f>
        <v>0</v>
      </c>
      <c r="DV315" s="27">
        <f>IF(AND(DT315&lt;0,EA314+DT315/$B$5&gt;$H$2,-DT315/'Carga-Descarga Año'!$B$5&lt;'SFV+BESS'!$I$7),DT315/$B$5,IF(AND(DT315&lt;0,EA314+DT315/$B$5&gt;$H$2,-DT315/'Carga-Descarga Año'!$B$5&gt;'SFV+BESS'!$I$7),-'SFV+BESS'!$I$7,IF(AND(DT315&lt;0,EA314+DT315/$B$5&lt;$H$2),-MIN('SFV+BESS'!$I$7,EA314-$H$2),0)))</f>
        <v>0</v>
      </c>
      <c r="DW315" s="33"/>
      <c r="DX315" s="33">
        <f t="shared" si="379"/>
        <v>0</v>
      </c>
      <c r="DY315" s="27">
        <f t="shared" si="347"/>
        <v>0</v>
      </c>
      <c r="DZ315" s="27">
        <f t="shared" si="380"/>
        <v>0</v>
      </c>
      <c r="EA315" s="28">
        <f>IF((EA314+DU315+DV315)&gt;=$B$2*'SFV+BESS'!$I$9, $B$2*'SFV+BESS'!$I$9, (EA314+DU315+DV315))</f>
        <v>173.61249999999998</v>
      </c>
      <c r="EB315" s="110">
        <f t="shared" si="348"/>
        <v>43.502380946179692</v>
      </c>
      <c r="EG315" s="251"/>
      <c r="EH315" s="48">
        <v>12.75</v>
      </c>
      <c r="EI315" s="33">
        <f t="shared" si="396"/>
        <v>59.658968947324041</v>
      </c>
      <c r="EJ315" s="33">
        <f>Gen_Cons_Horario!B6173</f>
        <v>0</v>
      </c>
      <c r="EK315" s="35">
        <f t="shared" si="361"/>
        <v>59.658968947324041</v>
      </c>
      <c r="EL315" s="116">
        <f>IF(AND(EK315&gt;0,EK315*$B$4+ER314&lt;=$B$2*'SFV+BESS'!$I$9,EK315&lt;'SFV+BESS'!$I$7), EK315*$B$4, IF(AND(EK315&gt;0,EK315*$B$4+ER314&gt;$B$2*'SFV+BESS'!$I$9,EK315*$B$4&lt;'SFV+BESS'!$I$7),$B$2*'SFV+BESS'!$I$9-ER314,IF(AND(EK315&gt;0,EK315*$B$4+ER314&gt;$B$2*'SFV+BESS'!$I$9,EK315*$B$4&gt;'SFV+BESS'!$I$7,ER314&lt;$B$2*'SFV+BESS'!$I$9),$B$2*'SFV+BESS'!$I$9-ER314,IF(AND(EK315&gt;0,EK315*$B$4+ER314&lt;=$B$2*'SFV+BESS'!$I$9,EK315&gt;'SFV+BESS'!$I$7),'SFV+BESS'!$I$7,0))))</f>
        <v>0</v>
      </c>
      <c r="EM315" s="27">
        <f>IF(AND(EK315&lt;0,ER314+EK315/$B$5&gt;$H$2,-EK315/'Carga-Descarga Año'!$B$5&lt;'SFV+BESS'!$I$7),EK315/$B$5,IF(AND(EK315&lt;0,ER314+EK315/$B$5&gt;$H$2,-EK315/'Carga-Descarga Año'!$B$5&gt;'SFV+BESS'!$I$7),-'SFV+BESS'!$I$7,IF(AND(EK315&lt;0,ER314+EK315/$B$5&lt;$H$2),-MIN('SFV+BESS'!$I$7,ER314-$H$2),0)))</f>
        <v>0</v>
      </c>
      <c r="EN315" s="33"/>
      <c r="EO315" s="33">
        <f t="shared" si="381"/>
        <v>0</v>
      </c>
      <c r="EP315" s="27">
        <f t="shared" si="349"/>
        <v>0</v>
      </c>
      <c r="EQ315" s="27">
        <f t="shared" si="382"/>
        <v>0</v>
      </c>
      <c r="ER315" s="28">
        <f>IF((ER314+EL315+EM315)&gt;=$B$2*'SFV+BESS'!$I$9, $B$2*'SFV+BESS'!$I$9, (ER314+EL315+EM315))</f>
        <v>173.61249999999998</v>
      </c>
      <c r="ES315" s="110">
        <f t="shared" si="350"/>
        <v>59.658968947324041</v>
      </c>
      <c r="EX315" s="251"/>
      <c r="EY315" s="48">
        <v>12.75</v>
      </c>
      <c r="EZ315" s="33">
        <f t="shared" si="397"/>
        <v>74.053982163182425</v>
      </c>
      <c r="FA315" s="33">
        <f>Gen_Cons_Horario!B6893</f>
        <v>0</v>
      </c>
      <c r="FB315" s="35">
        <f t="shared" si="362"/>
        <v>74.053982163182425</v>
      </c>
      <c r="FC315" s="116">
        <f>IF(AND(FB315&gt;0,FB315*$B$4+FI314&lt;=$B$2*'SFV+BESS'!$I$9,FB315&lt;'SFV+BESS'!$I$7), FB315*$B$4, IF(AND(FB315&gt;0,FB315*$B$4+FI314&gt;$B$2*'SFV+BESS'!$I$9,FB315*$B$4&lt;'SFV+BESS'!$I$7),$B$2*'SFV+BESS'!$I$9-FI314,IF(AND(FB315&gt;0,FB315*$B$4+FI314&gt;$B$2*'SFV+BESS'!$I$9,FB315*$B$4&gt;'SFV+BESS'!$I$7,FI314&lt;$B$2*'SFV+BESS'!$I$9),$B$2*'SFV+BESS'!$I$9-FI314,IF(AND(FB315&gt;0,FB315*$B$4+FI314&lt;=$B$2*'SFV+BESS'!$I$9,FB315&gt;'SFV+BESS'!$I$7),'SFV+BESS'!$I$7,0))))</f>
        <v>0</v>
      </c>
      <c r="FD315" s="27">
        <f>IF(AND(FB315&lt;0,FI314+FB315/$B$5&gt;$H$2,-FB315/'Carga-Descarga Año'!$B$5&lt;'SFV+BESS'!$I$7),FB315/$B$5,IF(AND(FB315&lt;0,FI314+FB315/$B$5&gt;$H$2,-FB315/'Carga-Descarga Año'!$B$5&gt;'SFV+BESS'!$I$7),-'SFV+BESS'!$I$7,IF(AND(FB315&lt;0,FI314+FB315/$B$5&lt;$H$2),-MIN('SFV+BESS'!$I$7,FI314-$H$2),0)))</f>
        <v>0</v>
      </c>
      <c r="FE315" s="33"/>
      <c r="FF315" s="33">
        <f t="shared" si="383"/>
        <v>0</v>
      </c>
      <c r="FG315" s="27">
        <f t="shared" si="351"/>
        <v>0</v>
      </c>
      <c r="FH315" s="27">
        <f t="shared" si="384"/>
        <v>0</v>
      </c>
      <c r="FI315" s="28">
        <f>IF((FI314+FC315+FD315)&gt;=$B$2*'SFV+BESS'!$I$9, $B$2*'SFV+BESS'!$I$9, (FI314+FC315+FD315))</f>
        <v>173.61249999999998</v>
      </c>
      <c r="FJ315" s="110">
        <f t="shared" si="352"/>
        <v>74.053982163182425</v>
      </c>
      <c r="FO315" s="251"/>
      <c r="FP315" s="48">
        <v>12.75</v>
      </c>
      <c r="FQ315" s="33">
        <f t="shared" si="398"/>
        <v>90.474946527938982</v>
      </c>
      <c r="FR315" s="33">
        <f>Gen_Cons_Horario!B7637</f>
        <v>0</v>
      </c>
      <c r="FS315" s="35">
        <f t="shared" si="363"/>
        <v>90.474946527938982</v>
      </c>
      <c r="FT315" s="116">
        <f>IF(AND(FS315&gt;0,FS315*$B$4+FZ314&lt;=$B$2*'SFV+BESS'!$I$9,FS315&lt;'SFV+BESS'!$I$7), FS315*$B$4, IF(AND(FS315&gt;0,FS315*$B$4+FZ314&gt;$B$2*'SFV+BESS'!$I$9,FS315*$B$4&lt;'SFV+BESS'!$I$7),$B$2*'SFV+BESS'!$I$9-FZ314,IF(AND(FS315&gt;0,FS315*$B$4+FZ314&gt;$B$2*'SFV+BESS'!$I$9,FS315*$B$4&gt;'SFV+BESS'!$I$7,FZ314&lt;$B$2*'SFV+BESS'!$I$9),$B$2*'SFV+BESS'!$I$9-FZ314,IF(AND(FS315&gt;0,FS315*$B$4+FZ314&lt;=$B$2*'SFV+BESS'!$I$9,FS315&gt;'SFV+BESS'!$I$7),'SFV+BESS'!$I$7,0))))</f>
        <v>0</v>
      </c>
      <c r="FU315" s="27">
        <f>IF(AND(FS315&lt;0,FZ314+FS315/$B$5&gt;$H$2,-FS315/'Carga-Descarga Año'!$B$5&lt;'SFV+BESS'!$I$7),FS315/$B$5,IF(AND(FS315&lt;0,FZ314+FS315/$B$5&gt;$H$2,-FS315/'Carga-Descarga Año'!$B$5&gt;'SFV+BESS'!$I$7),-'SFV+BESS'!$I$7,IF(AND(FS315&lt;0,FZ314+FS315/$B$5&lt;$H$2),-MIN('SFV+BESS'!$I$7,FZ314-$H$2),0)))</f>
        <v>0</v>
      </c>
      <c r="FV315" s="33"/>
      <c r="FW315" s="33">
        <f t="shared" si="385"/>
        <v>0</v>
      </c>
      <c r="FX315" s="27">
        <f t="shared" si="353"/>
        <v>0</v>
      </c>
      <c r="FY315" s="27">
        <f t="shared" si="386"/>
        <v>0</v>
      </c>
      <c r="FZ315" s="28">
        <f>IF((FZ314+FT315+FU315)&gt;=$B$2*'SFV+BESS'!$I$9, $B$2*'SFV+BESS'!$I$9, (FZ314+FT315+FU315))</f>
        <v>173.61249999999998</v>
      </c>
      <c r="GA315" s="110">
        <f t="shared" si="354"/>
        <v>90.474946527938982</v>
      </c>
      <c r="GF315" s="251"/>
      <c r="GG315" s="48">
        <v>12.75</v>
      </c>
      <c r="GH315" s="33">
        <f t="shared" si="399"/>
        <v>95.072145615161062</v>
      </c>
      <c r="GI315" s="33">
        <f>Gen_Cons_Horario!B8357</f>
        <v>0</v>
      </c>
      <c r="GJ315" s="35">
        <f t="shared" si="369"/>
        <v>95.072145615161062</v>
      </c>
      <c r="GK315" s="116">
        <f>IF(AND(GJ315&gt;0,GJ315*$B$4+GQ314&lt;=$B$2*'SFV+BESS'!$I$9,GJ315&lt;'SFV+BESS'!$I$7), GJ315*$B$4, IF(AND(GJ315&gt;0,GJ315*$B$4+GQ314&gt;$B$2*'SFV+BESS'!$I$9,GJ315*$B$4&lt;'SFV+BESS'!$I$7),$B$2*'SFV+BESS'!$I$9-GQ314,IF(AND(GJ315&gt;0,GJ315*$B$4+GQ314&gt;$B$2*'SFV+BESS'!$I$9,GJ315*$B$4&gt;'SFV+BESS'!$I$7,GQ314&lt;$B$2*'SFV+BESS'!$I$9),$B$2*'SFV+BESS'!$I$9-GQ314,IF(AND(GJ315&gt;0,GJ315*$B$4+GQ314&lt;=$B$2*'SFV+BESS'!$I$9,GJ315&gt;'SFV+BESS'!$I$7),'SFV+BESS'!$I$7,0))))</f>
        <v>0</v>
      </c>
      <c r="GL315" s="27">
        <f>IF(AND(GJ315&lt;0,GQ314+GJ315/$B$5&gt;$H$2,-GJ315/'Carga-Descarga Año'!$B$5&lt;'SFV+BESS'!$I$7),GJ315/$B$5,IF(AND(GJ315&lt;0,GQ314+GJ315/$B$5&gt;$H$2,-GJ315/'Carga-Descarga Año'!$B$5&gt;'SFV+BESS'!$I$7),-'SFV+BESS'!$I$7,IF(AND(GJ315&lt;0,GQ314+GJ315/$B$5&lt;$H$2),-MIN('SFV+BESS'!$I$7,GQ314-$H$2),0)))</f>
        <v>0</v>
      </c>
      <c r="GM315" s="33"/>
      <c r="GN315" s="33">
        <f t="shared" si="387"/>
        <v>0</v>
      </c>
      <c r="GO315" s="27">
        <f t="shared" si="355"/>
        <v>0</v>
      </c>
      <c r="GP315" s="27">
        <f t="shared" si="388"/>
        <v>0</v>
      </c>
      <c r="GQ315" s="28">
        <f>IF((GQ314+GK315+GL315)&gt;=$B$2*'SFV+BESS'!$I$9, $B$2*'SFV+BESS'!$I$9, (GQ314+GK315+GL315))</f>
        <v>173.61249999999998</v>
      </c>
      <c r="GR315" s="110">
        <f t="shared" si="356"/>
        <v>95.072145615161062</v>
      </c>
    </row>
    <row r="316" spans="1:200">
      <c r="A316" s="249"/>
      <c r="B316" s="48">
        <v>12.7916666666667</v>
      </c>
      <c r="C316" s="38">
        <f t="shared" si="370"/>
        <v>79.925483788312661</v>
      </c>
      <c r="D316" s="2">
        <f>Gen_Cons_Horario!B342</f>
        <v>59.656000000000006</v>
      </c>
      <c r="E316" s="140">
        <f t="shared" si="328"/>
        <v>20.269483788312655</v>
      </c>
      <c r="F316" s="116">
        <f>IF(AND(E316&gt;0,E316*$B$4+L315&lt;=$B$2*'SFV+BESS'!$I$9,E316&lt;'SFV+BESS'!$I$7), E316*$B$4, IF(AND(E316&gt;0,E316*$B$4+L315&gt;$B$2*'SFV+BESS'!$I$9,E316*$B$4&lt;'SFV+BESS'!$I$7),$B$2*'SFV+BESS'!$I$9-L315,IF(AND(E316&gt;0,E316*$B$4+L315&gt;$B$2*'SFV+BESS'!$I$9,E316*$B$4&gt;'SFV+BESS'!$I$7,L315&lt;$B$2*'SFV+BESS'!$I$9),$B$2*'SFV+BESS'!$I$9-L315,IF(AND(E316&gt;0,E316*$B$4+L315&lt;=$B$2*'SFV+BESS'!$I$9,E316&gt;'SFV+BESS'!$I$7),'SFV+BESS'!$I$7,0))))</f>
        <v>0</v>
      </c>
      <c r="G316" s="27">
        <f>IF(AND(E316&lt;0,L315+E316/$B$5&gt;$H$2,-E316/'Carga-Descarga Año'!$B$5&lt;'SFV+BESS'!$I$7),E316/$B$5,IF(AND(E316&lt;0,L315+E316/$B$5&gt;$H$2,-E316/'Carga-Descarga Año'!$B$5&gt;'SFV+BESS'!$I$7),-'SFV+BESS'!$I$7,IF(AND(E316&lt;0,L315+E316/$B$5&lt;$H$2),-MIN('SFV+BESS'!$I$7,L315-$H$2),0)))</f>
        <v>0</v>
      </c>
      <c r="I316" s="38">
        <f t="shared" si="329"/>
        <v>59.656000000000006</v>
      </c>
      <c r="J316" s="27">
        <f t="shared" si="331"/>
        <v>0</v>
      </c>
      <c r="K316" s="27">
        <f t="shared" si="330"/>
        <v>0</v>
      </c>
      <c r="L316" s="28">
        <f>IF((L315+F316+G316)&gt;=$B$2*'SFV+BESS'!$I$9, $B$2*'SFV+BESS'!$I$9, (L315+F316+G316))</f>
        <v>173.61249999999998</v>
      </c>
      <c r="M316" s="110">
        <f t="shared" si="332"/>
        <v>20.269483788312655</v>
      </c>
      <c r="R316" s="251"/>
      <c r="S316" s="48">
        <v>12.7916666666667</v>
      </c>
      <c r="T316" s="2">
        <f t="shared" si="389"/>
        <v>73.959352377759757</v>
      </c>
      <c r="U316" s="2">
        <f>Gen_Cons_Horario!B1086</f>
        <v>67.113</v>
      </c>
      <c r="V316" s="35">
        <f t="shared" si="364"/>
        <v>6.8463523777597572</v>
      </c>
      <c r="W316" s="116">
        <f>IF(AND(V316&gt;0,V316*$B$4+AC315&lt;=$B$2*'SFV+BESS'!$I$9,V316&lt;'SFV+BESS'!$I$7), V316*$B$4, IF(AND(V316&gt;0,V316*$B$4+AC315&gt;$B$2*'SFV+BESS'!$I$9,V316*$B$4&lt;'SFV+BESS'!$I$7),$B$2*'SFV+BESS'!$I$9-AC315,IF(AND(V316&gt;0,V316*$B$4+AC315&gt;$B$2*'SFV+BESS'!$I$9,V316*$B$4&gt;'SFV+BESS'!$I$7,AC315&lt;$B$2*'SFV+BESS'!$I$9),$B$2*'SFV+BESS'!$I$9-AC315,IF(AND(V316&gt;0,V316*$B$4+AC315&lt;=$B$2*'SFV+BESS'!$I$9,V316&gt;'SFV+BESS'!$I$7),'SFV+BESS'!$I$7,0))))</f>
        <v>0</v>
      </c>
      <c r="X316" s="27">
        <f>IF(AND(V316&lt;0,AC315+V316/$B$5&gt;$H$2,-V316/'Carga-Descarga Año'!$B$5&lt;'SFV+BESS'!$I$7),V316/$B$5,IF(AND(V316&lt;0,AC315+V316/$B$5&gt;$H$2,-V316/'Carga-Descarga Año'!$B$5&gt;'SFV+BESS'!$I$7),-'SFV+BESS'!$I$7,IF(AND(V316&lt;0,AC315+V316/$B$5&lt;$H$2),-MIN('SFV+BESS'!$I$7,AC315-$H$2),0)))</f>
        <v>0</v>
      </c>
      <c r="Z316" s="33">
        <f t="shared" si="358"/>
        <v>67.113</v>
      </c>
      <c r="AA316" s="27">
        <f t="shared" si="333"/>
        <v>0</v>
      </c>
      <c r="AB316" s="27">
        <f t="shared" si="357"/>
        <v>0</v>
      </c>
      <c r="AC316" s="28">
        <f>IF((AC315+W316+X316)&gt;=$B$2*'SFV+BESS'!$I$9, $B$2*'SFV+BESS'!$I$9, (AC315+W316+X316))</f>
        <v>173.61249999999998</v>
      </c>
      <c r="AD316" s="110">
        <f t="shared" si="334"/>
        <v>6.8463523777597572</v>
      </c>
      <c r="AI316" s="251"/>
      <c r="AJ316" s="48">
        <v>12.7916666666667</v>
      </c>
      <c r="AK316" s="52">
        <f t="shared" si="390"/>
        <v>36.25870067053912</v>
      </c>
      <c r="AL316" s="33">
        <f>Gen_Cons_Horario!B1758</f>
        <v>0</v>
      </c>
      <c r="AM316" s="35">
        <f t="shared" si="365"/>
        <v>36.25870067053912</v>
      </c>
      <c r="AN316" s="116">
        <f>IF(AND(AM316&gt;0,AM316*$B$4+AT315&lt;=$B$2*'SFV+BESS'!$I$9,AM316&lt;'SFV+BESS'!$I$7), AM316*$B$4, IF(AND(AM316&gt;0,AM316*$B$4+AT315&gt;$B$2*'SFV+BESS'!$I$9,AM316*$B$4&lt;'SFV+BESS'!$I$7),$B$2*'SFV+BESS'!$I$9-AT315,IF(AND(AM316&gt;0,AM316*$B$4+AT315&gt;$B$2*'SFV+BESS'!$I$9,AM316*$B$4&gt;'SFV+BESS'!$I$7,AT315&lt;$B$2*'SFV+BESS'!$I$9),$B$2*'SFV+BESS'!$I$9-AT315,IF(AND(AM316&gt;0,AM316*$B$4+AT315&lt;=$B$2*'SFV+BESS'!$I$9,AM316&gt;'SFV+BESS'!$I$7),'SFV+BESS'!$I$7,0))))</f>
        <v>0</v>
      </c>
      <c r="AO316" s="27">
        <f>IF(AND(AM316&lt;0,AT315+AM316/$B$5&gt;$H$2,-AM316/'Carga-Descarga Año'!$B$5&lt;'SFV+BESS'!$I$7),AM316/$B$5,IF(AND(AM316&lt;0,AT315+AM316/$B$5&gt;$H$2,-AM316/'Carga-Descarga Año'!$B$5&gt;'SFV+BESS'!$I$7),-'SFV+BESS'!$I$7,IF(AND(AM316&lt;0,AT315+AM316/$B$5&lt;$H$2),-MIN('SFV+BESS'!$I$7,AT315-$H$2),0)))</f>
        <v>0</v>
      </c>
      <c r="AP316" s="33"/>
      <c r="AQ316" s="33">
        <f t="shared" si="371"/>
        <v>0</v>
      </c>
      <c r="AR316" s="27">
        <f t="shared" si="335"/>
        <v>0</v>
      </c>
      <c r="AS316" s="27">
        <f t="shared" si="372"/>
        <v>0</v>
      </c>
      <c r="AT316" s="28">
        <f>IF((AT315+AN316+AO316)&gt;=$B$2*'SFV+BESS'!$I$9, $B$2*'SFV+BESS'!$I$9, (AT315+AN316+AO316))</f>
        <v>173.61249999999998</v>
      </c>
      <c r="AU316" s="110">
        <f t="shared" si="336"/>
        <v>36.25870067053912</v>
      </c>
      <c r="AZ316" s="251"/>
      <c r="BA316" s="48">
        <v>12.7916666666667</v>
      </c>
      <c r="BB316" s="33">
        <f t="shared" si="391"/>
        <v>0.19541569172195167</v>
      </c>
      <c r="BC316" s="33">
        <f>Gen_Cons_Horario!B2502</f>
        <v>0</v>
      </c>
      <c r="BD316" s="35">
        <f t="shared" si="366"/>
        <v>0.19541569172195167</v>
      </c>
      <c r="BE316" s="116">
        <f>IF(AND(BD316&gt;0,BD316*$B$4+BK315&lt;=$B$2*'SFV+BESS'!$I$9,BD316&lt;'SFV+BESS'!$I$7), BD316*$B$4, IF(AND(BD316&gt;0,BD316*$B$4+BK315&gt;$B$2*'SFV+BESS'!$I$9,BD316*$B$4&lt;'SFV+BESS'!$I$7),$B$2*'SFV+BESS'!$I$9-BK315,IF(AND(BD316&gt;0,BD316*$B$4+BK315&gt;$B$2*'SFV+BESS'!$I$9,BD316*$B$4&gt;'SFV+BESS'!$I$7,BK315&lt;$B$2*'SFV+BESS'!$I$9),$B$2*'SFV+BESS'!$I$9-BK315,IF(AND(BD316&gt;0,BD316*$B$4+BK315&lt;=$B$2*'SFV+BESS'!$I$9,BD316&gt;'SFV+BESS'!$I$7),'SFV+BESS'!$I$7,0))))</f>
        <v>0</v>
      </c>
      <c r="BF316" s="27">
        <f>IF(AND(BD316&lt;0,BK315+BD316/$B$5&gt;$H$2,-BD316/'Carga-Descarga Año'!$B$5&lt;'SFV+BESS'!$I$7),BD316/$B$5,IF(AND(BD316&lt;0,BK315+BD316/$B$5&gt;$H$2,-BD316/'Carga-Descarga Año'!$B$5&gt;'SFV+BESS'!$I$7),-'SFV+BESS'!$I$7,IF(AND(BD316&lt;0,BK315+BD316/$B$5&lt;$H$2),-MIN('SFV+BESS'!$I$7,BK315-$H$2),0)))</f>
        <v>0</v>
      </c>
      <c r="BG316" s="33"/>
      <c r="BH316" s="33">
        <f t="shared" si="373"/>
        <v>0</v>
      </c>
      <c r="BI316" s="27">
        <f t="shared" si="337"/>
        <v>0</v>
      </c>
      <c r="BJ316" s="27">
        <f t="shared" si="374"/>
        <v>0</v>
      </c>
      <c r="BK316" s="28">
        <f>IF((BK315+BE316+BF316)&gt;=$B$2*'SFV+BESS'!$I$9, $B$2*'SFV+BESS'!$I$9, (BK315+BE316+BF316))</f>
        <v>173.61249999999998</v>
      </c>
      <c r="BL316" s="110">
        <f t="shared" si="338"/>
        <v>0.19541569172195167</v>
      </c>
      <c r="BQ316" s="251"/>
      <c r="BR316" s="48">
        <v>12.7916666666667</v>
      </c>
      <c r="BS316" s="33">
        <f t="shared" si="392"/>
        <v>0</v>
      </c>
      <c r="BT316" s="33">
        <f>Gen_Cons_Horario!B3222</f>
        <v>0</v>
      </c>
      <c r="BU316" s="35">
        <f t="shared" si="367"/>
        <v>0</v>
      </c>
      <c r="BV316" s="116">
        <f>IF(AND(BU316&gt;0,BU316*$B$4+CB315&lt;=$B$2*'SFV+BESS'!$I$9,BU316&lt;'SFV+BESS'!$I$7), BU316*$B$4, IF(AND(BU316&gt;0,BU316*$B$4+CB315&gt;$B$2*'SFV+BESS'!$I$9,BU316*$B$4&lt;'SFV+BESS'!$I$7),$B$2*'SFV+BESS'!$I$9-CB315,IF(AND(BU316&gt;0,BU316*$B$4+CB315&gt;$B$2*'SFV+BESS'!$I$9,BU316*$B$4&gt;'SFV+BESS'!$I$7,CB315&lt;$B$2*'SFV+BESS'!$I$9),$B$2*'SFV+BESS'!$I$9-CB315,IF(AND(BU316&gt;0,BU316*$B$4+CB315&lt;=$B$2*'SFV+BESS'!$I$9,BU316&gt;'SFV+BESS'!$I$7),'SFV+BESS'!$I$7,0))))</f>
        <v>0</v>
      </c>
      <c r="BW316" s="27">
        <f>IF(AND(BU316&lt;0,CB315+BU316/$B$5&gt;$H$2,-BU316/'Carga-Descarga Año'!$B$5&lt;'SFV+BESS'!$I$7),BU316/$B$5,IF(AND(BU316&lt;0,CB315+BU316/$B$5&gt;$H$2,-BU316/'Carga-Descarga Año'!$B$5&gt;'SFV+BESS'!$I$7),-'SFV+BESS'!$I$7,IF(AND(BU316&lt;0,CB315+BU316/$B$5&lt;$H$2),-MIN('SFV+BESS'!$I$7,CB315-$H$2),0)))</f>
        <v>0</v>
      </c>
      <c r="BX316" s="33"/>
      <c r="BY316" s="33">
        <f t="shared" si="375"/>
        <v>0</v>
      </c>
      <c r="BZ316" s="27">
        <f t="shared" si="339"/>
        <v>0</v>
      </c>
      <c r="CA316" s="27">
        <f t="shared" si="340"/>
        <v>0</v>
      </c>
      <c r="CB316" s="28">
        <f>IF((CB315+BV316+BW316)&gt;=$B$2*'SFV+BESS'!$I$9, $B$2*'SFV+BESS'!$I$9, (CB315+BV316+BW316))</f>
        <v>173.61249999999998</v>
      </c>
      <c r="CC316" s="110">
        <f t="shared" si="341"/>
        <v>0</v>
      </c>
      <c r="CH316" s="251"/>
      <c r="CI316" s="48">
        <v>12.7916666666667</v>
      </c>
      <c r="CJ316" s="33">
        <f t="shared" si="393"/>
        <v>0</v>
      </c>
      <c r="CK316" s="33">
        <f>Gen_Cons_Horario!B3966</f>
        <v>0</v>
      </c>
      <c r="CL316" s="35">
        <f t="shared" si="368"/>
        <v>0</v>
      </c>
      <c r="CM316" s="116">
        <f>IF(AND(CL316&gt;0,CL316*$B$4+CS315&lt;=$B$2*'SFV+BESS'!$I$9,CL316&lt;'SFV+BESS'!$I$7), CL316*$B$4, IF(AND(CL316&gt;0,CL316*$B$4+CS315&gt;$B$2*'SFV+BESS'!$I$9,CL316*$B$4&lt;'SFV+BESS'!$I$7),$B$2*'SFV+BESS'!$I$9-CS315,IF(AND(CL316&gt;0,CL316*$B$4+CS315&gt;$B$2*'SFV+BESS'!$I$9,CL316*$B$4&gt;'SFV+BESS'!$I$7,CS315&lt;$B$2*'SFV+BESS'!$I$9),$B$2*'SFV+BESS'!$I$9-CS315,IF(AND(CL316&gt;0,CL316*$B$4+CS315&lt;=$B$2*'SFV+BESS'!$I$9,CL316&gt;'SFV+BESS'!$I$7),'SFV+BESS'!$I$7,0))))</f>
        <v>0</v>
      </c>
      <c r="CN316" s="27">
        <f>IF(AND(CL316&lt;0,CS315+CL316/$B$5&gt;$H$2,-CL316/'Carga-Descarga Año'!$B$5&lt;'SFV+BESS'!$I$7),CL316/$B$5,IF(AND(CL316&lt;0,CS315+CL316/$B$5&gt;$H$2,-CL316/'Carga-Descarga Año'!$B$5&gt;'SFV+BESS'!$I$7),-'SFV+BESS'!$I$7,IF(AND(CL316&lt;0,CS315+CL316/$B$5&lt;$H$2),-MIN('SFV+BESS'!$I$7,CS315-$H$2),0)))</f>
        <v>0</v>
      </c>
      <c r="CO316" s="33"/>
      <c r="CP316" s="33">
        <f t="shared" si="376"/>
        <v>0</v>
      </c>
      <c r="CQ316" s="27">
        <f t="shared" si="342"/>
        <v>0</v>
      </c>
      <c r="CR316" s="27">
        <f t="shared" si="377"/>
        <v>0</v>
      </c>
      <c r="CS316" s="28">
        <f>IF((CS315+CM316+CN316)&gt;=$B$2*'SFV+BESS'!$I$9, $B$2*'SFV+BESS'!$I$9, (CS315+CM316+CN316))</f>
        <v>173.61249999999998</v>
      </c>
      <c r="CT316" s="110">
        <f t="shared" si="343"/>
        <v>0</v>
      </c>
      <c r="CY316" s="251"/>
      <c r="CZ316" s="48">
        <v>12.7916666666667</v>
      </c>
      <c r="DA316" s="33">
        <f t="shared" si="394"/>
        <v>0</v>
      </c>
      <c r="DB316" s="33">
        <f>Gen_Cons_Horario!B4686</f>
        <v>0</v>
      </c>
      <c r="DC316" s="35">
        <f t="shared" si="359"/>
        <v>0</v>
      </c>
      <c r="DD316" s="116">
        <f>IF(AND(DC316&gt;0,DC316*$B$4+DJ315&lt;=$B$2*'SFV+BESS'!$I$9,DC316&lt;'SFV+BESS'!$I$7), DC316*$B$4, IF(AND(DC316&gt;0,DC316*$B$4+DJ315&gt;$B$2*'SFV+BESS'!$I$9,DC316*$B$4&lt;'SFV+BESS'!$I$7),$B$2*'SFV+BESS'!$I$9-DJ315,IF(AND(DC316&gt;0,DC316*$B$4+DJ315&gt;$B$2*'SFV+BESS'!$I$9,DC316*$B$4&gt;'SFV+BESS'!$I$7,DJ315&lt;$B$2*'SFV+BESS'!$I$9),$B$2*'SFV+BESS'!$I$9-DJ315,IF(AND(DC316&gt;0,DC316*$B$4+DJ315&lt;=$B$2*'SFV+BESS'!$I$9,DC316&gt;'SFV+BESS'!$I$7),'SFV+BESS'!$I$7,0))))</f>
        <v>0</v>
      </c>
      <c r="DE316" s="27">
        <f>IF(AND(DC316&lt;0,DJ315+DC316/$B$5&gt;$H$2,-DC316/'Carga-Descarga Año'!$B$5&lt;'SFV+BESS'!$I$7),DC316/$B$5,IF(AND(DC316&lt;0,DJ315+DC316/$B$5&gt;$H$2,-DC316/'Carga-Descarga Año'!$B$5&gt;'SFV+BESS'!$I$7),-'SFV+BESS'!$I$7,IF(AND(DC316&lt;0,DJ315+DC316/$B$5&lt;$H$2),-MIN('SFV+BESS'!$I$7,DJ315-$H$2),0)))</f>
        <v>0</v>
      </c>
      <c r="DF316" s="33"/>
      <c r="DG316" s="33">
        <f t="shared" si="378"/>
        <v>0</v>
      </c>
      <c r="DH316" s="27">
        <f t="shared" si="344"/>
        <v>0</v>
      </c>
      <c r="DI316" s="27">
        <f t="shared" si="345"/>
        <v>0</v>
      </c>
      <c r="DJ316" s="28">
        <f>IF((DJ315+DD316+DE316)&gt;=$B$2*'SFV+BESS'!$I$9, $B$2*'SFV+BESS'!$I$9, (DJ315+DD316+DE316))</f>
        <v>173.61249999999998</v>
      </c>
      <c r="DK316" s="110">
        <f t="shared" si="346"/>
        <v>0</v>
      </c>
      <c r="DP316" s="251"/>
      <c r="DQ316" s="48">
        <v>12.7916666666667</v>
      </c>
      <c r="DR316" s="33">
        <f t="shared" si="395"/>
        <v>0</v>
      </c>
      <c r="DS316" s="33">
        <f>Gen_Cons_Horario!B5430</f>
        <v>0</v>
      </c>
      <c r="DT316" s="35">
        <f t="shared" si="360"/>
        <v>0</v>
      </c>
      <c r="DU316" s="116">
        <f>IF(AND(DT316&gt;0,DT316*$B$4+EA315&lt;=$B$2*'SFV+BESS'!$I$9,DT316&lt;'SFV+BESS'!$I$7), DT316*$B$4, IF(AND(DT316&gt;0,DT316*$B$4+EA315&gt;$B$2*'SFV+BESS'!$I$9,DT316*$B$4&lt;'SFV+BESS'!$I$7),$B$2*'SFV+BESS'!$I$9-EA315,IF(AND(DT316&gt;0,DT316*$B$4+EA315&gt;$B$2*'SFV+BESS'!$I$9,DT316*$B$4&gt;'SFV+BESS'!$I$7,EA315&lt;$B$2*'SFV+BESS'!$I$9),$B$2*'SFV+BESS'!$I$9-EA315,IF(AND(DT316&gt;0,DT316*$B$4+EA315&lt;=$B$2*'SFV+BESS'!$I$9,DT316&gt;'SFV+BESS'!$I$7),'SFV+BESS'!$I$7,0))))</f>
        <v>0</v>
      </c>
      <c r="DV316" s="27">
        <f>IF(AND(DT316&lt;0,EA315+DT316/$B$5&gt;$H$2,-DT316/'Carga-Descarga Año'!$B$5&lt;'SFV+BESS'!$I$7),DT316/$B$5,IF(AND(DT316&lt;0,EA315+DT316/$B$5&gt;$H$2,-DT316/'Carga-Descarga Año'!$B$5&gt;'SFV+BESS'!$I$7),-'SFV+BESS'!$I$7,IF(AND(DT316&lt;0,EA315+DT316/$B$5&lt;$H$2),-MIN('SFV+BESS'!$I$7,EA315-$H$2),0)))</f>
        <v>0</v>
      </c>
      <c r="DW316" s="33"/>
      <c r="DX316" s="33">
        <f t="shared" si="379"/>
        <v>0</v>
      </c>
      <c r="DY316" s="27">
        <f t="shared" si="347"/>
        <v>0</v>
      </c>
      <c r="DZ316" s="27">
        <f t="shared" si="380"/>
        <v>0</v>
      </c>
      <c r="EA316" s="28">
        <f>IF((EA315+DU316+DV316)&gt;=$B$2*'SFV+BESS'!$I$9, $B$2*'SFV+BESS'!$I$9, (EA315+DU316+DV316))</f>
        <v>173.61249999999998</v>
      </c>
      <c r="EB316" s="110">
        <f t="shared" si="348"/>
        <v>0</v>
      </c>
      <c r="EG316" s="251"/>
      <c r="EH316" s="48">
        <v>12.7916666666667</v>
      </c>
      <c r="EI316" s="33">
        <f t="shared" si="396"/>
        <v>9.0697756845593993</v>
      </c>
      <c r="EJ316" s="33">
        <f>Gen_Cons_Horario!B6174</f>
        <v>0</v>
      </c>
      <c r="EK316" s="35">
        <f t="shared" si="361"/>
        <v>9.0697756845593993</v>
      </c>
      <c r="EL316" s="116">
        <f>IF(AND(EK316&gt;0,EK316*$B$4+ER315&lt;=$B$2*'SFV+BESS'!$I$9,EK316&lt;'SFV+BESS'!$I$7), EK316*$B$4, IF(AND(EK316&gt;0,EK316*$B$4+ER315&gt;$B$2*'SFV+BESS'!$I$9,EK316*$B$4&lt;'SFV+BESS'!$I$7),$B$2*'SFV+BESS'!$I$9-ER315,IF(AND(EK316&gt;0,EK316*$B$4+ER315&gt;$B$2*'SFV+BESS'!$I$9,EK316*$B$4&gt;'SFV+BESS'!$I$7,ER315&lt;$B$2*'SFV+BESS'!$I$9),$B$2*'SFV+BESS'!$I$9-ER315,IF(AND(EK316&gt;0,EK316*$B$4+ER315&lt;=$B$2*'SFV+BESS'!$I$9,EK316&gt;'SFV+BESS'!$I$7),'SFV+BESS'!$I$7,0))))</f>
        <v>0</v>
      </c>
      <c r="EM316" s="27">
        <f>IF(AND(EK316&lt;0,ER315+EK316/$B$5&gt;$H$2,-EK316/'Carga-Descarga Año'!$B$5&lt;'SFV+BESS'!$I$7),EK316/$B$5,IF(AND(EK316&lt;0,ER315+EK316/$B$5&gt;$H$2,-EK316/'Carga-Descarga Año'!$B$5&gt;'SFV+BESS'!$I$7),-'SFV+BESS'!$I$7,IF(AND(EK316&lt;0,ER315+EK316/$B$5&lt;$H$2),-MIN('SFV+BESS'!$I$7,ER315-$H$2),0)))</f>
        <v>0</v>
      </c>
      <c r="EN316" s="33"/>
      <c r="EO316" s="33">
        <f t="shared" si="381"/>
        <v>0</v>
      </c>
      <c r="EP316" s="27">
        <f t="shared" si="349"/>
        <v>0</v>
      </c>
      <c r="EQ316" s="27">
        <f t="shared" si="382"/>
        <v>0</v>
      </c>
      <c r="ER316" s="28">
        <f>IF((ER315+EL316+EM316)&gt;=$B$2*'SFV+BESS'!$I$9, $B$2*'SFV+BESS'!$I$9, (ER315+EL316+EM316))</f>
        <v>173.61249999999998</v>
      </c>
      <c r="ES316" s="110">
        <f t="shared" si="350"/>
        <v>9.0697756845593993</v>
      </c>
      <c r="EX316" s="251"/>
      <c r="EY316" s="48">
        <v>12.7916666666667</v>
      </c>
      <c r="EZ316" s="33">
        <f t="shared" si="397"/>
        <v>26.14792669163916</v>
      </c>
      <c r="FA316" s="33">
        <f>Gen_Cons_Horario!B6894</f>
        <v>0</v>
      </c>
      <c r="FB316" s="35">
        <f t="shared" si="362"/>
        <v>26.14792669163916</v>
      </c>
      <c r="FC316" s="116">
        <f>IF(AND(FB316&gt;0,FB316*$B$4+FI315&lt;=$B$2*'SFV+BESS'!$I$9,FB316&lt;'SFV+BESS'!$I$7), FB316*$B$4, IF(AND(FB316&gt;0,FB316*$B$4+FI315&gt;$B$2*'SFV+BESS'!$I$9,FB316*$B$4&lt;'SFV+BESS'!$I$7),$B$2*'SFV+BESS'!$I$9-FI315,IF(AND(FB316&gt;0,FB316*$B$4+FI315&gt;$B$2*'SFV+BESS'!$I$9,FB316*$B$4&gt;'SFV+BESS'!$I$7,FI315&lt;$B$2*'SFV+BESS'!$I$9),$B$2*'SFV+BESS'!$I$9-FI315,IF(AND(FB316&gt;0,FB316*$B$4+FI315&lt;=$B$2*'SFV+BESS'!$I$9,FB316&gt;'SFV+BESS'!$I$7),'SFV+BESS'!$I$7,0))))</f>
        <v>0</v>
      </c>
      <c r="FD316" s="27">
        <f>IF(AND(FB316&lt;0,FI315+FB316/$B$5&gt;$H$2,-FB316/'Carga-Descarga Año'!$B$5&lt;'SFV+BESS'!$I$7),FB316/$B$5,IF(AND(FB316&lt;0,FI315+FB316/$B$5&gt;$H$2,-FB316/'Carga-Descarga Año'!$B$5&gt;'SFV+BESS'!$I$7),-'SFV+BESS'!$I$7,IF(AND(FB316&lt;0,FI315+FB316/$B$5&lt;$H$2),-MIN('SFV+BESS'!$I$7,FI315-$H$2),0)))</f>
        <v>0</v>
      </c>
      <c r="FE316" s="33"/>
      <c r="FF316" s="33">
        <f t="shared" si="383"/>
        <v>0</v>
      </c>
      <c r="FG316" s="27">
        <f t="shared" si="351"/>
        <v>0</v>
      </c>
      <c r="FH316" s="27">
        <f t="shared" si="384"/>
        <v>0</v>
      </c>
      <c r="FI316" s="28">
        <f>IF((FI315+FC316+FD316)&gt;=$B$2*'SFV+BESS'!$I$9, $B$2*'SFV+BESS'!$I$9, (FI315+FC316+FD316))</f>
        <v>173.61249999999998</v>
      </c>
      <c r="FJ316" s="110">
        <f t="shared" si="352"/>
        <v>26.14792669163916</v>
      </c>
      <c r="FO316" s="251"/>
      <c r="FP316" s="48">
        <v>12.7916666666667</v>
      </c>
      <c r="FQ316" s="33">
        <f t="shared" si="398"/>
        <v>59.231799525485236</v>
      </c>
      <c r="FR316" s="33">
        <f>Gen_Cons_Horario!B7638</f>
        <v>0</v>
      </c>
      <c r="FS316" s="35">
        <f t="shared" si="363"/>
        <v>59.231799525485236</v>
      </c>
      <c r="FT316" s="116">
        <f>IF(AND(FS316&gt;0,FS316*$B$4+FZ315&lt;=$B$2*'SFV+BESS'!$I$9,FS316&lt;'SFV+BESS'!$I$7), FS316*$B$4, IF(AND(FS316&gt;0,FS316*$B$4+FZ315&gt;$B$2*'SFV+BESS'!$I$9,FS316*$B$4&lt;'SFV+BESS'!$I$7),$B$2*'SFV+BESS'!$I$9-FZ315,IF(AND(FS316&gt;0,FS316*$B$4+FZ315&gt;$B$2*'SFV+BESS'!$I$9,FS316*$B$4&gt;'SFV+BESS'!$I$7,FZ315&lt;$B$2*'SFV+BESS'!$I$9),$B$2*'SFV+BESS'!$I$9-FZ315,IF(AND(FS316&gt;0,FS316*$B$4+FZ315&lt;=$B$2*'SFV+BESS'!$I$9,FS316&gt;'SFV+BESS'!$I$7),'SFV+BESS'!$I$7,0))))</f>
        <v>0</v>
      </c>
      <c r="FU316" s="27">
        <f>IF(AND(FS316&lt;0,FZ315+FS316/$B$5&gt;$H$2,-FS316/'Carga-Descarga Año'!$B$5&lt;'SFV+BESS'!$I$7),FS316/$B$5,IF(AND(FS316&lt;0,FZ315+FS316/$B$5&gt;$H$2,-FS316/'Carga-Descarga Año'!$B$5&gt;'SFV+BESS'!$I$7),-'SFV+BESS'!$I$7,IF(AND(FS316&lt;0,FZ315+FS316/$B$5&lt;$H$2),-MIN('SFV+BESS'!$I$7,FZ315-$H$2),0)))</f>
        <v>0</v>
      </c>
      <c r="FV316" s="33"/>
      <c r="FW316" s="33">
        <f t="shared" si="385"/>
        <v>0</v>
      </c>
      <c r="FX316" s="27">
        <f t="shared" si="353"/>
        <v>0</v>
      </c>
      <c r="FY316" s="27">
        <f t="shared" si="386"/>
        <v>0</v>
      </c>
      <c r="FZ316" s="28">
        <f>IF((FZ315+FT316+FU316)&gt;=$B$2*'SFV+BESS'!$I$9, $B$2*'SFV+BESS'!$I$9, (FZ315+FT316+FU316))</f>
        <v>173.61249999999998</v>
      </c>
      <c r="GA316" s="110">
        <f t="shared" si="354"/>
        <v>59.231799525485236</v>
      </c>
      <c r="GF316" s="251"/>
      <c r="GG316" s="48">
        <v>12.7916666666667</v>
      </c>
      <c r="GH316" s="33">
        <f t="shared" si="399"/>
        <v>72.477839404150572</v>
      </c>
      <c r="GI316" s="33">
        <f>Gen_Cons_Horario!B8358</f>
        <v>0</v>
      </c>
      <c r="GJ316" s="35">
        <f t="shared" si="369"/>
        <v>72.477839404150572</v>
      </c>
      <c r="GK316" s="116">
        <f>IF(AND(GJ316&gt;0,GJ316*$B$4+GQ315&lt;=$B$2*'SFV+BESS'!$I$9,GJ316&lt;'SFV+BESS'!$I$7), GJ316*$B$4, IF(AND(GJ316&gt;0,GJ316*$B$4+GQ315&gt;$B$2*'SFV+BESS'!$I$9,GJ316*$B$4&lt;'SFV+BESS'!$I$7),$B$2*'SFV+BESS'!$I$9-GQ315,IF(AND(GJ316&gt;0,GJ316*$B$4+GQ315&gt;$B$2*'SFV+BESS'!$I$9,GJ316*$B$4&gt;'SFV+BESS'!$I$7,GQ315&lt;$B$2*'SFV+BESS'!$I$9),$B$2*'SFV+BESS'!$I$9-GQ315,IF(AND(GJ316&gt;0,GJ316*$B$4+GQ315&lt;=$B$2*'SFV+BESS'!$I$9,GJ316&gt;'SFV+BESS'!$I$7),'SFV+BESS'!$I$7,0))))</f>
        <v>0</v>
      </c>
      <c r="GL316" s="27">
        <f>IF(AND(GJ316&lt;0,GQ315+GJ316/$B$5&gt;$H$2,-GJ316/'Carga-Descarga Año'!$B$5&lt;'SFV+BESS'!$I$7),GJ316/$B$5,IF(AND(GJ316&lt;0,GQ315+GJ316/$B$5&gt;$H$2,-GJ316/'Carga-Descarga Año'!$B$5&gt;'SFV+BESS'!$I$7),-'SFV+BESS'!$I$7,IF(AND(GJ316&lt;0,GQ315+GJ316/$B$5&lt;$H$2),-MIN('SFV+BESS'!$I$7,GQ315-$H$2),0)))</f>
        <v>0</v>
      </c>
      <c r="GM316" s="33"/>
      <c r="GN316" s="33">
        <f t="shared" si="387"/>
        <v>0</v>
      </c>
      <c r="GO316" s="27">
        <f t="shared" si="355"/>
        <v>0</v>
      </c>
      <c r="GP316" s="27">
        <f t="shared" si="388"/>
        <v>0</v>
      </c>
      <c r="GQ316" s="28">
        <f>IF((GQ315+GK316+GL316)&gt;=$B$2*'SFV+BESS'!$I$9, $B$2*'SFV+BESS'!$I$9, (GQ315+GK316+GL316))</f>
        <v>173.61249999999998</v>
      </c>
      <c r="GR316" s="110">
        <f t="shared" si="356"/>
        <v>72.477839404150572</v>
      </c>
    </row>
    <row r="317" spans="1:200">
      <c r="A317" s="249"/>
      <c r="B317" s="48">
        <v>12.8333333333333</v>
      </c>
      <c r="C317" s="38">
        <f t="shared" si="370"/>
        <v>27.350926011209655</v>
      </c>
      <c r="D317" s="2">
        <f>Gen_Cons_Horario!B343</f>
        <v>0</v>
      </c>
      <c r="E317" s="140">
        <f t="shared" si="328"/>
        <v>27.350926011209655</v>
      </c>
      <c r="F317" s="116">
        <f>IF(AND(E317&gt;0,E317*$B$4+L316&lt;=$B$2*'SFV+BESS'!$I$9,E317&lt;'SFV+BESS'!$I$7), E317*$B$4, IF(AND(E317&gt;0,E317*$B$4+L316&gt;$B$2*'SFV+BESS'!$I$9,E317*$B$4&lt;'SFV+BESS'!$I$7),$B$2*'SFV+BESS'!$I$9-L316,IF(AND(E317&gt;0,E317*$B$4+L316&gt;$B$2*'SFV+BESS'!$I$9,E317*$B$4&gt;'SFV+BESS'!$I$7,L316&lt;$B$2*'SFV+BESS'!$I$9),$B$2*'SFV+BESS'!$I$9-L316,IF(AND(E317&gt;0,E317*$B$4+L316&lt;=$B$2*'SFV+BESS'!$I$9,E317&gt;'SFV+BESS'!$I$7),'SFV+BESS'!$I$7,0))))</f>
        <v>0</v>
      </c>
      <c r="G317" s="27">
        <f>IF(AND(E317&lt;0,L316+E317/$B$5&gt;$H$2,-E317/'Carga-Descarga Año'!$B$5&lt;'SFV+BESS'!$I$7),E317/$B$5,IF(AND(E317&lt;0,L316+E317/$B$5&gt;$H$2,-E317/'Carga-Descarga Año'!$B$5&gt;'SFV+BESS'!$I$7),-'SFV+BESS'!$I$7,IF(AND(E317&lt;0,L316+E317/$B$5&lt;$H$2),-MIN('SFV+BESS'!$I$7,L316-$H$2),0)))</f>
        <v>0</v>
      </c>
      <c r="I317" s="38">
        <f t="shared" si="329"/>
        <v>0</v>
      </c>
      <c r="J317" s="27">
        <f t="shared" si="331"/>
        <v>0</v>
      </c>
      <c r="K317" s="27">
        <f t="shared" si="330"/>
        <v>0</v>
      </c>
      <c r="L317" s="28">
        <f>IF((L316+F317+G317)&gt;=$B$2*'SFV+BESS'!$I$9, $B$2*'SFV+BESS'!$I$9, (L316+F317+G317))</f>
        <v>173.61249999999998</v>
      </c>
      <c r="M317" s="110">
        <f t="shared" si="332"/>
        <v>27.350926011209655</v>
      </c>
      <c r="R317" s="251"/>
      <c r="S317" s="48">
        <v>12.8333333333333</v>
      </c>
      <c r="T317" s="2">
        <f t="shared" si="389"/>
        <v>9.3267324901157203</v>
      </c>
      <c r="U317" s="2">
        <f>Gen_Cons_Horario!B1087</f>
        <v>0</v>
      </c>
      <c r="V317" s="35">
        <f t="shared" si="364"/>
        <v>9.3267324901157203</v>
      </c>
      <c r="W317" s="116">
        <f>IF(AND(V317&gt;0,V317*$B$4+AC316&lt;=$B$2*'SFV+BESS'!$I$9,V317&lt;'SFV+BESS'!$I$7), V317*$B$4, IF(AND(V317&gt;0,V317*$B$4+AC316&gt;$B$2*'SFV+BESS'!$I$9,V317*$B$4&lt;'SFV+BESS'!$I$7),$B$2*'SFV+BESS'!$I$9-AC316,IF(AND(V317&gt;0,V317*$B$4+AC316&gt;$B$2*'SFV+BESS'!$I$9,V317*$B$4&gt;'SFV+BESS'!$I$7,AC316&lt;$B$2*'SFV+BESS'!$I$9),$B$2*'SFV+BESS'!$I$9-AC316,IF(AND(V317&gt;0,V317*$B$4+AC316&lt;=$B$2*'SFV+BESS'!$I$9,V317&gt;'SFV+BESS'!$I$7),'SFV+BESS'!$I$7,0))))</f>
        <v>0</v>
      </c>
      <c r="X317" s="27">
        <f>IF(AND(V317&lt;0,AC316+V317/$B$5&gt;$H$2,-V317/'Carga-Descarga Año'!$B$5&lt;'SFV+BESS'!$I$7),V317/$B$5,IF(AND(V317&lt;0,AC316+V317/$B$5&gt;$H$2,-V317/'Carga-Descarga Año'!$B$5&gt;'SFV+BESS'!$I$7),-'SFV+BESS'!$I$7,IF(AND(V317&lt;0,AC316+V317/$B$5&lt;$H$2),-MIN('SFV+BESS'!$I$7,AC316-$H$2),0)))</f>
        <v>0</v>
      </c>
      <c r="Z317" s="33">
        <f t="shared" si="358"/>
        <v>0</v>
      </c>
      <c r="AA317" s="27">
        <f t="shared" si="333"/>
        <v>0</v>
      </c>
      <c r="AB317" s="27">
        <f t="shared" si="357"/>
        <v>0</v>
      </c>
      <c r="AC317" s="28">
        <f>IF((AC316+W317+X317)&gt;=$B$2*'SFV+BESS'!$I$9, $B$2*'SFV+BESS'!$I$9, (AC316+W317+X317))</f>
        <v>173.61249999999998</v>
      </c>
      <c r="AD317" s="110">
        <f t="shared" si="334"/>
        <v>9.3267324901157203</v>
      </c>
      <c r="AI317" s="251"/>
      <c r="AJ317" s="48">
        <v>12.8333333333333</v>
      </c>
      <c r="AK317" s="52">
        <f t="shared" si="390"/>
        <v>0</v>
      </c>
      <c r="AL317" s="33">
        <f>Gen_Cons_Horario!B1759</f>
        <v>0</v>
      </c>
      <c r="AM317" s="35">
        <f t="shared" si="365"/>
        <v>0</v>
      </c>
      <c r="AN317" s="116">
        <f>IF(AND(AM317&gt;0,AM317*$B$4+AT316&lt;=$B$2*'SFV+BESS'!$I$9,AM317&lt;'SFV+BESS'!$I$7), AM317*$B$4, IF(AND(AM317&gt;0,AM317*$B$4+AT316&gt;$B$2*'SFV+BESS'!$I$9,AM317*$B$4&lt;'SFV+BESS'!$I$7),$B$2*'SFV+BESS'!$I$9-AT316,IF(AND(AM317&gt;0,AM317*$B$4+AT316&gt;$B$2*'SFV+BESS'!$I$9,AM317*$B$4&gt;'SFV+BESS'!$I$7,AT316&lt;$B$2*'SFV+BESS'!$I$9),$B$2*'SFV+BESS'!$I$9-AT316,IF(AND(AM317&gt;0,AM317*$B$4+AT316&lt;=$B$2*'SFV+BESS'!$I$9,AM317&gt;'SFV+BESS'!$I$7),'SFV+BESS'!$I$7,0))))</f>
        <v>0</v>
      </c>
      <c r="AO317" s="27">
        <f>IF(AND(AM317&lt;0,AT316+AM317/$B$5&gt;$H$2,-AM317/'Carga-Descarga Año'!$B$5&lt;'SFV+BESS'!$I$7),AM317/$B$5,IF(AND(AM317&lt;0,AT316+AM317/$B$5&gt;$H$2,-AM317/'Carga-Descarga Año'!$B$5&gt;'SFV+BESS'!$I$7),-'SFV+BESS'!$I$7,IF(AND(AM317&lt;0,AT316+AM317/$B$5&lt;$H$2),-MIN('SFV+BESS'!$I$7,AT316-$H$2),0)))</f>
        <v>0</v>
      </c>
      <c r="AP317" s="33"/>
      <c r="AQ317" s="33">
        <f t="shared" si="371"/>
        <v>0</v>
      </c>
      <c r="AR317" s="27">
        <f t="shared" si="335"/>
        <v>0</v>
      </c>
      <c r="AS317" s="27">
        <f t="shared" si="372"/>
        <v>0</v>
      </c>
      <c r="AT317" s="28">
        <f>IF((AT316+AN317+AO317)&gt;=$B$2*'SFV+BESS'!$I$9, $B$2*'SFV+BESS'!$I$9, (AT316+AN317+AO317))</f>
        <v>173.61249999999998</v>
      </c>
      <c r="AU317" s="110">
        <f t="shared" si="336"/>
        <v>0</v>
      </c>
      <c r="AZ317" s="251"/>
      <c r="BA317" s="48">
        <v>12.8333333333333</v>
      </c>
      <c r="BB317" s="33">
        <f t="shared" si="391"/>
        <v>0</v>
      </c>
      <c r="BC317" s="33">
        <f>Gen_Cons_Horario!B2503</f>
        <v>0</v>
      </c>
      <c r="BD317" s="35">
        <f t="shared" si="366"/>
        <v>0</v>
      </c>
      <c r="BE317" s="116">
        <f>IF(AND(BD317&gt;0,BD317*$B$4+BK316&lt;=$B$2*'SFV+BESS'!$I$9,BD317&lt;'SFV+BESS'!$I$7), BD317*$B$4, IF(AND(BD317&gt;0,BD317*$B$4+BK316&gt;$B$2*'SFV+BESS'!$I$9,BD317*$B$4&lt;'SFV+BESS'!$I$7),$B$2*'SFV+BESS'!$I$9-BK316,IF(AND(BD317&gt;0,BD317*$B$4+BK316&gt;$B$2*'SFV+BESS'!$I$9,BD317*$B$4&gt;'SFV+BESS'!$I$7,BK316&lt;$B$2*'SFV+BESS'!$I$9),$B$2*'SFV+BESS'!$I$9-BK316,IF(AND(BD317&gt;0,BD317*$B$4+BK316&lt;=$B$2*'SFV+BESS'!$I$9,BD317&gt;'SFV+BESS'!$I$7),'SFV+BESS'!$I$7,0))))</f>
        <v>0</v>
      </c>
      <c r="BF317" s="27">
        <f>IF(AND(BD317&lt;0,BK316+BD317/$B$5&gt;$H$2,-BD317/'Carga-Descarga Año'!$B$5&lt;'SFV+BESS'!$I$7),BD317/$B$5,IF(AND(BD317&lt;0,BK316+BD317/$B$5&gt;$H$2,-BD317/'Carga-Descarga Año'!$B$5&gt;'SFV+BESS'!$I$7),-'SFV+BESS'!$I$7,IF(AND(BD317&lt;0,BK316+BD317/$B$5&lt;$H$2),-MIN('SFV+BESS'!$I$7,BK316-$H$2),0)))</f>
        <v>0</v>
      </c>
      <c r="BG317" s="33"/>
      <c r="BH317" s="33">
        <f t="shared" si="373"/>
        <v>0</v>
      </c>
      <c r="BI317" s="27">
        <f t="shared" si="337"/>
        <v>0</v>
      </c>
      <c r="BJ317" s="27">
        <f t="shared" si="374"/>
        <v>0</v>
      </c>
      <c r="BK317" s="28">
        <f>IF((BK316+BE317+BF317)&gt;=$B$2*'SFV+BESS'!$I$9, $B$2*'SFV+BESS'!$I$9, (BK316+BE317+BF317))</f>
        <v>173.61249999999998</v>
      </c>
      <c r="BL317" s="110">
        <f t="shared" si="338"/>
        <v>0</v>
      </c>
      <c r="BQ317" s="251"/>
      <c r="BR317" s="48">
        <v>12.8333333333333</v>
      </c>
      <c r="BS317" s="33">
        <f t="shared" si="392"/>
        <v>0</v>
      </c>
      <c r="BT317" s="33">
        <f>Gen_Cons_Horario!B3223</f>
        <v>0</v>
      </c>
      <c r="BU317" s="35">
        <f t="shared" si="367"/>
        <v>0</v>
      </c>
      <c r="BV317" s="116">
        <f>IF(AND(BU317&gt;0,BU317*$B$4+CB316&lt;=$B$2*'SFV+BESS'!$I$9,BU317&lt;'SFV+BESS'!$I$7), BU317*$B$4, IF(AND(BU317&gt;0,BU317*$B$4+CB316&gt;$B$2*'SFV+BESS'!$I$9,BU317*$B$4&lt;'SFV+BESS'!$I$7),$B$2*'SFV+BESS'!$I$9-CB316,IF(AND(BU317&gt;0,BU317*$B$4+CB316&gt;$B$2*'SFV+BESS'!$I$9,BU317*$B$4&gt;'SFV+BESS'!$I$7,CB316&lt;$B$2*'SFV+BESS'!$I$9),$B$2*'SFV+BESS'!$I$9-CB316,IF(AND(BU317&gt;0,BU317*$B$4+CB316&lt;=$B$2*'SFV+BESS'!$I$9,BU317&gt;'SFV+BESS'!$I$7),'SFV+BESS'!$I$7,0))))</f>
        <v>0</v>
      </c>
      <c r="BW317" s="27">
        <f>IF(AND(BU317&lt;0,CB316+BU317/$B$5&gt;$H$2,-BU317/'Carga-Descarga Año'!$B$5&lt;'SFV+BESS'!$I$7),BU317/$B$5,IF(AND(BU317&lt;0,CB316+BU317/$B$5&gt;$H$2,-BU317/'Carga-Descarga Año'!$B$5&gt;'SFV+BESS'!$I$7),-'SFV+BESS'!$I$7,IF(AND(BU317&lt;0,CB316+BU317/$B$5&lt;$H$2),-MIN('SFV+BESS'!$I$7,CB316-$H$2),0)))</f>
        <v>0</v>
      </c>
      <c r="BX317" s="33"/>
      <c r="BY317" s="33">
        <f t="shared" si="375"/>
        <v>0</v>
      </c>
      <c r="BZ317" s="27">
        <f t="shared" si="339"/>
        <v>0</v>
      </c>
      <c r="CA317" s="27">
        <f t="shared" si="340"/>
        <v>0</v>
      </c>
      <c r="CB317" s="28">
        <f>IF((CB316+BV317+BW317)&gt;=$B$2*'SFV+BESS'!$I$9, $B$2*'SFV+BESS'!$I$9, (CB316+BV317+BW317))</f>
        <v>173.61249999999998</v>
      </c>
      <c r="CC317" s="110">
        <f t="shared" si="341"/>
        <v>0</v>
      </c>
      <c r="CH317" s="251"/>
      <c r="CI317" s="48">
        <v>12.8333333333333</v>
      </c>
      <c r="CJ317" s="33">
        <f t="shared" si="393"/>
        <v>0</v>
      </c>
      <c r="CK317" s="33">
        <f>Gen_Cons_Horario!B3967</f>
        <v>0</v>
      </c>
      <c r="CL317" s="35">
        <f t="shared" si="368"/>
        <v>0</v>
      </c>
      <c r="CM317" s="116">
        <f>IF(AND(CL317&gt;0,CL317*$B$4+CS316&lt;=$B$2*'SFV+BESS'!$I$9,CL317&lt;'SFV+BESS'!$I$7), CL317*$B$4, IF(AND(CL317&gt;0,CL317*$B$4+CS316&gt;$B$2*'SFV+BESS'!$I$9,CL317*$B$4&lt;'SFV+BESS'!$I$7),$B$2*'SFV+BESS'!$I$9-CS316,IF(AND(CL317&gt;0,CL317*$B$4+CS316&gt;$B$2*'SFV+BESS'!$I$9,CL317*$B$4&gt;'SFV+BESS'!$I$7,CS316&lt;$B$2*'SFV+BESS'!$I$9),$B$2*'SFV+BESS'!$I$9-CS316,IF(AND(CL317&gt;0,CL317*$B$4+CS316&lt;=$B$2*'SFV+BESS'!$I$9,CL317&gt;'SFV+BESS'!$I$7),'SFV+BESS'!$I$7,0))))</f>
        <v>0</v>
      </c>
      <c r="CN317" s="27">
        <f>IF(AND(CL317&lt;0,CS316+CL317/$B$5&gt;$H$2,-CL317/'Carga-Descarga Año'!$B$5&lt;'SFV+BESS'!$I$7),CL317/$B$5,IF(AND(CL317&lt;0,CS316+CL317/$B$5&gt;$H$2,-CL317/'Carga-Descarga Año'!$B$5&gt;'SFV+BESS'!$I$7),-'SFV+BESS'!$I$7,IF(AND(CL317&lt;0,CS316+CL317/$B$5&lt;$H$2),-MIN('SFV+BESS'!$I$7,CS316-$H$2),0)))</f>
        <v>0</v>
      </c>
      <c r="CO317" s="33"/>
      <c r="CP317" s="33">
        <f t="shared" si="376"/>
        <v>0</v>
      </c>
      <c r="CQ317" s="27">
        <f t="shared" si="342"/>
        <v>0</v>
      </c>
      <c r="CR317" s="27">
        <f t="shared" si="377"/>
        <v>0</v>
      </c>
      <c r="CS317" s="28">
        <f>IF((CS316+CM317+CN317)&gt;=$B$2*'SFV+BESS'!$I$9, $B$2*'SFV+BESS'!$I$9, (CS316+CM317+CN317))</f>
        <v>173.61249999999998</v>
      </c>
      <c r="CT317" s="110">
        <f t="shared" si="343"/>
        <v>0</v>
      </c>
      <c r="CY317" s="251"/>
      <c r="CZ317" s="48">
        <v>12.8333333333333</v>
      </c>
      <c r="DA317" s="33">
        <f t="shared" si="394"/>
        <v>0</v>
      </c>
      <c r="DB317" s="33">
        <f>Gen_Cons_Horario!B4687</f>
        <v>0</v>
      </c>
      <c r="DC317" s="35">
        <f t="shared" si="359"/>
        <v>0</v>
      </c>
      <c r="DD317" s="116">
        <f>IF(AND(DC317&gt;0,DC317*$B$4+DJ316&lt;=$B$2*'SFV+BESS'!$I$9,DC317&lt;'SFV+BESS'!$I$7), DC317*$B$4, IF(AND(DC317&gt;0,DC317*$B$4+DJ316&gt;$B$2*'SFV+BESS'!$I$9,DC317*$B$4&lt;'SFV+BESS'!$I$7),$B$2*'SFV+BESS'!$I$9-DJ316,IF(AND(DC317&gt;0,DC317*$B$4+DJ316&gt;$B$2*'SFV+BESS'!$I$9,DC317*$B$4&gt;'SFV+BESS'!$I$7,DJ316&lt;$B$2*'SFV+BESS'!$I$9),$B$2*'SFV+BESS'!$I$9-DJ316,IF(AND(DC317&gt;0,DC317*$B$4+DJ316&lt;=$B$2*'SFV+BESS'!$I$9,DC317&gt;'SFV+BESS'!$I$7),'SFV+BESS'!$I$7,0))))</f>
        <v>0</v>
      </c>
      <c r="DE317" s="27">
        <f>IF(AND(DC317&lt;0,DJ316+DC317/$B$5&gt;$H$2,-DC317/'Carga-Descarga Año'!$B$5&lt;'SFV+BESS'!$I$7),DC317/$B$5,IF(AND(DC317&lt;0,DJ316+DC317/$B$5&gt;$H$2,-DC317/'Carga-Descarga Año'!$B$5&gt;'SFV+BESS'!$I$7),-'SFV+BESS'!$I$7,IF(AND(DC317&lt;0,DJ316+DC317/$B$5&lt;$H$2),-MIN('SFV+BESS'!$I$7,DJ316-$H$2),0)))</f>
        <v>0</v>
      </c>
      <c r="DF317" s="33"/>
      <c r="DG317" s="33">
        <f t="shared" si="378"/>
        <v>0</v>
      </c>
      <c r="DH317" s="27">
        <f t="shared" si="344"/>
        <v>0</v>
      </c>
      <c r="DI317" s="27">
        <f t="shared" si="345"/>
        <v>0</v>
      </c>
      <c r="DJ317" s="28">
        <f>IF((DJ316+DD317+DE317)&gt;=$B$2*'SFV+BESS'!$I$9, $B$2*'SFV+BESS'!$I$9, (DJ316+DD317+DE317))</f>
        <v>173.61249999999998</v>
      </c>
      <c r="DK317" s="110">
        <f t="shared" si="346"/>
        <v>0</v>
      </c>
      <c r="DP317" s="251"/>
      <c r="DQ317" s="48">
        <v>12.8333333333333</v>
      </c>
      <c r="DR317" s="33">
        <f t="shared" si="395"/>
        <v>0</v>
      </c>
      <c r="DS317" s="33">
        <f>Gen_Cons_Horario!B5431</f>
        <v>0</v>
      </c>
      <c r="DT317" s="35">
        <f t="shared" si="360"/>
        <v>0</v>
      </c>
      <c r="DU317" s="116">
        <f>IF(AND(DT317&gt;0,DT317*$B$4+EA316&lt;=$B$2*'SFV+BESS'!$I$9,DT317&lt;'SFV+BESS'!$I$7), DT317*$B$4, IF(AND(DT317&gt;0,DT317*$B$4+EA316&gt;$B$2*'SFV+BESS'!$I$9,DT317*$B$4&lt;'SFV+BESS'!$I$7),$B$2*'SFV+BESS'!$I$9-EA316,IF(AND(DT317&gt;0,DT317*$B$4+EA316&gt;$B$2*'SFV+BESS'!$I$9,DT317*$B$4&gt;'SFV+BESS'!$I$7,EA316&lt;$B$2*'SFV+BESS'!$I$9),$B$2*'SFV+BESS'!$I$9-EA316,IF(AND(DT317&gt;0,DT317*$B$4+EA316&lt;=$B$2*'SFV+BESS'!$I$9,DT317&gt;'SFV+BESS'!$I$7),'SFV+BESS'!$I$7,0))))</f>
        <v>0</v>
      </c>
      <c r="DV317" s="27">
        <f>IF(AND(DT317&lt;0,EA316+DT317/$B$5&gt;$H$2,-DT317/'Carga-Descarga Año'!$B$5&lt;'SFV+BESS'!$I$7),DT317/$B$5,IF(AND(DT317&lt;0,EA316+DT317/$B$5&gt;$H$2,-DT317/'Carga-Descarga Año'!$B$5&gt;'SFV+BESS'!$I$7),-'SFV+BESS'!$I$7,IF(AND(DT317&lt;0,EA316+DT317/$B$5&lt;$H$2),-MIN('SFV+BESS'!$I$7,EA316-$H$2),0)))</f>
        <v>0</v>
      </c>
      <c r="DW317" s="33"/>
      <c r="DX317" s="33">
        <f t="shared" si="379"/>
        <v>0</v>
      </c>
      <c r="DY317" s="27">
        <f t="shared" si="347"/>
        <v>0</v>
      </c>
      <c r="DZ317" s="27">
        <f t="shared" si="380"/>
        <v>0</v>
      </c>
      <c r="EA317" s="28">
        <f>IF((EA316+DU317+DV317)&gt;=$B$2*'SFV+BESS'!$I$9, $B$2*'SFV+BESS'!$I$9, (EA316+DU317+DV317))</f>
        <v>173.61249999999998</v>
      </c>
      <c r="EB317" s="110">
        <f t="shared" si="348"/>
        <v>0</v>
      </c>
      <c r="EG317" s="251"/>
      <c r="EH317" s="48">
        <v>12.8333333333333</v>
      </c>
      <c r="EI317" s="33">
        <f t="shared" si="396"/>
        <v>0</v>
      </c>
      <c r="EJ317" s="33">
        <f>Gen_Cons_Horario!B6175</f>
        <v>0</v>
      </c>
      <c r="EK317" s="35">
        <f t="shared" si="361"/>
        <v>0</v>
      </c>
      <c r="EL317" s="116">
        <f>IF(AND(EK317&gt;0,EK317*$B$4+ER316&lt;=$B$2*'SFV+BESS'!$I$9,EK317&lt;'SFV+BESS'!$I$7), EK317*$B$4, IF(AND(EK317&gt;0,EK317*$B$4+ER316&gt;$B$2*'SFV+BESS'!$I$9,EK317*$B$4&lt;'SFV+BESS'!$I$7),$B$2*'SFV+BESS'!$I$9-ER316,IF(AND(EK317&gt;0,EK317*$B$4+ER316&gt;$B$2*'SFV+BESS'!$I$9,EK317*$B$4&gt;'SFV+BESS'!$I$7,ER316&lt;$B$2*'SFV+BESS'!$I$9),$B$2*'SFV+BESS'!$I$9-ER316,IF(AND(EK317&gt;0,EK317*$B$4+ER316&lt;=$B$2*'SFV+BESS'!$I$9,EK317&gt;'SFV+BESS'!$I$7),'SFV+BESS'!$I$7,0))))</f>
        <v>0</v>
      </c>
      <c r="EM317" s="27">
        <f>IF(AND(EK317&lt;0,ER316+EK317/$B$5&gt;$H$2,-EK317/'Carga-Descarga Año'!$B$5&lt;'SFV+BESS'!$I$7),EK317/$B$5,IF(AND(EK317&lt;0,ER316+EK317/$B$5&gt;$H$2,-EK317/'Carga-Descarga Año'!$B$5&gt;'SFV+BESS'!$I$7),-'SFV+BESS'!$I$7,IF(AND(EK317&lt;0,ER316+EK317/$B$5&lt;$H$2),-MIN('SFV+BESS'!$I$7,ER316-$H$2),0)))</f>
        <v>0</v>
      </c>
      <c r="EN317" s="33"/>
      <c r="EO317" s="33">
        <f t="shared" si="381"/>
        <v>0</v>
      </c>
      <c r="EP317" s="27">
        <f t="shared" si="349"/>
        <v>0</v>
      </c>
      <c r="EQ317" s="27">
        <f t="shared" si="382"/>
        <v>0</v>
      </c>
      <c r="ER317" s="28">
        <f>IF((ER316+EL317+EM317)&gt;=$B$2*'SFV+BESS'!$I$9, $B$2*'SFV+BESS'!$I$9, (ER316+EL317+EM317))</f>
        <v>173.61249999999998</v>
      </c>
      <c r="ES317" s="110">
        <f t="shared" si="350"/>
        <v>0</v>
      </c>
      <c r="EX317" s="251"/>
      <c r="EY317" s="48">
        <v>12.8333333333333</v>
      </c>
      <c r="EZ317" s="33">
        <f t="shared" si="397"/>
        <v>0</v>
      </c>
      <c r="FA317" s="33">
        <f>Gen_Cons_Horario!B6895</f>
        <v>0</v>
      </c>
      <c r="FB317" s="35">
        <f t="shared" si="362"/>
        <v>0</v>
      </c>
      <c r="FC317" s="116">
        <f>IF(AND(FB317&gt;0,FB317*$B$4+FI316&lt;=$B$2*'SFV+BESS'!$I$9,FB317&lt;'SFV+BESS'!$I$7), FB317*$B$4, IF(AND(FB317&gt;0,FB317*$B$4+FI316&gt;$B$2*'SFV+BESS'!$I$9,FB317*$B$4&lt;'SFV+BESS'!$I$7),$B$2*'SFV+BESS'!$I$9-FI316,IF(AND(FB317&gt;0,FB317*$B$4+FI316&gt;$B$2*'SFV+BESS'!$I$9,FB317*$B$4&gt;'SFV+BESS'!$I$7,FI316&lt;$B$2*'SFV+BESS'!$I$9),$B$2*'SFV+BESS'!$I$9-FI316,IF(AND(FB317&gt;0,FB317*$B$4+FI316&lt;=$B$2*'SFV+BESS'!$I$9,FB317&gt;'SFV+BESS'!$I$7),'SFV+BESS'!$I$7,0))))</f>
        <v>0</v>
      </c>
      <c r="FD317" s="27">
        <f>IF(AND(FB317&lt;0,FI316+FB317/$B$5&gt;$H$2,-FB317/'Carga-Descarga Año'!$B$5&lt;'SFV+BESS'!$I$7),FB317/$B$5,IF(AND(FB317&lt;0,FI316+FB317/$B$5&gt;$H$2,-FB317/'Carga-Descarga Año'!$B$5&gt;'SFV+BESS'!$I$7),-'SFV+BESS'!$I$7,IF(AND(FB317&lt;0,FI316+FB317/$B$5&lt;$H$2),-MIN('SFV+BESS'!$I$7,FI316-$H$2),0)))</f>
        <v>0</v>
      </c>
      <c r="FE317" s="33"/>
      <c r="FF317" s="33">
        <f t="shared" si="383"/>
        <v>0</v>
      </c>
      <c r="FG317" s="27">
        <f t="shared" si="351"/>
        <v>0</v>
      </c>
      <c r="FH317" s="27">
        <f t="shared" si="384"/>
        <v>0</v>
      </c>
      <c r="FI317" s="28">
        <f>IF((FI316+FC317+FD317)&gt;=$B$2*'SFV+BESS'!$I$9, $B$2*'SFV+BESS'!$I$9, (FI316+FC317+FD317))</f>
        <v>173.61249999999998</v>
      </c>
      <c r="FJ317" s="110">
        <f t="shared" si="352"/>
        <v>0</v>
      </c>
      <c r="FO317" s="251"/>
      <c r="FP317" s="48">
        <v>12.8333333333333</v>
      </c>
      <c r="FQ317" s="33">
        <f t="shared" si="398"/>
        <v>1.3017977917689063</v>
      </c>
      <c r="FR317" s="33">
        <f>Gen_Cons_Horario!B7639</f>
        <v>0</v>
      </c>
      <c r="FS317" s="35">
        <f t="shared" si="363"/>
        <v>1.3017977917689063</v>
      </c>
      <c r="FT317" s="116">
        <f>IF(AND(FS317&gt;0,FS317*$B$4+FZ316&lt;=$B$2*'SFV+BESS'!$I$9,FS317&lt;'SFV+BESS'!$I$7), FS317*$B$4, IF(AND(FS317&gt;0,FS317*$B$4+FZ316&gt;$B$2*'SFV+BESS'!$I$9,FS317*$B$4&lt;'SFV+BESS'!$I$7),$B$2*'SFV+BESS'!$I$9-FZ316,IF(AND(FS317&gt;0,FS317*$B$4+FZ316&gt;$B$2*'SFV+BESS'!$I$9,FS317*$B$4&gt;'SFV+BESS'!$I$7,FZ316&lt;$B$2*'SFV+BESS'!$I$9),$B$2*'SFV+BESS'!$I$9-FZ316,IF(AND(FS317&gt;0,FS317*$B$4+FZ316&lt;=$B$2*'SFV+BESS'!$I$9,FS317&gt;'SFV+BESS'!$I$7),'SFV+BESS'!$I$7,0))))</f>
        <v>0</v>
      </c>
      <c r="FU317" s="27">
        <f>IF(AND(FS317&lt;0,FZ316+FS317/$B$5&gt;$H$2,-FS317/'Carga-Descarga Año'!$B$5&lt;'SFV+BESS'!$I$7),FS317/$B$5,IF(AND(FS317&lt;0,FZ316+FS317/$B$5&gt;$H$2,-FS317/'Carga-Descarga Año'!$B$5&gt;'SFV+BESS'!$I$7),-'SFV+BESS'!$I$7,IF(AND(FS317&lt;0,FZ316+FS317/$B$5&lt;$H$2),-MIN('SFV+BESS'!$I$7,FZ316-$H$2),0)))</f>
        <v>0</v>
      </c>
      <c r="FV317" s="33"/>
      <c r="FW317" s="33">
        <f t="shared" si="385"/>
        <v>0</v>
      </c>
      <c r="FX317" s="27">
        <f t="shared" si="353"/>
        <v>0</v>
      </c>
      <c r="FY317" s="27">
        <f t="shared" si="386"/>
        <v>0</v>
      </c>
      <c r="FZ317" s="28">
        <f>IF((FZ316+FT317+FU317)&gt;=$B$2*'SFV+BESS'!$I$9, $B$2*'SFV+BESS'!$I$9, (FZ316+FT317+FU317))</f>
        <v>173.61249999999998</v>
      </c>
      <c r="GA317" s="110">
        <f t="shared" si="354"/>
        <v>1.3017977917689063</v>
      </c>
      <c r="GF317" s="251"/>
      <c r="GG317" s="48">
        <v>12.8333333333333</v>
      </c>
      <c r="GH317" s="33">
        <f t="shared" si="399"/>
        <v>19.953413277256026</v>
      </c>
      <c r="GI317" s="33">
        <f>Gen_Cons_Horario!B8359</f>
        <v>0</v>
      </c>
      <c r="GJ317" s="35">
        <f t="shared" si="369"/>
        <v>19.953413277256026</v>
      </c>
      <c r="GK317" s="116">
        <f>IF(AND(GJ317&gt;0,GJ317*$B$4+GQ316&lt;=$B$2*'SFV+BESS'!$I$9,GJ317&lt;'SFV+BESS'!$I$7), GJ317*$B$4, IF(AND(GJ317&gt;0,GJ317*$B$4+GQ316&gt;$B$2*'SFV+BESS'!$I$9,GJ317*$B$4&lt;'SFV+BESS'!$I$7),$B$2*'SFV+BESS'!$I$9-GQ316,IF(AND(GJ317&gt;0,GJ317*$B$4+GQ316&gt;$B$2*'SFV+BESS'!$I$9,GJ317*$B$4&gt;'SFV+BESS'!$I$7,GQ316&lt;$B$2*'SFV+BESS'!$I$9),$B$2*'SFV+BESS'!$I$9-GQ316,IF(AND(GJ317&gt;0,GJ317*$B$4+GQ316&lt;=$B$2*'SFV+BESS'!$I$9,GJ317&gt;'SFV+BESS'!$I$7),'SFV+BESS'!$I$7,0))))</f>
        <v>0</v>
      </c>
      <c r="GL317" s="27">
        <f>IF(AND(GJ317&lt;0,GQ316+GJ317/$B$5&gt;$H$2,-GJ317/'Carga-Descarga Año'!$B$5&lt;'SFV+BESS'!$I$7),GJ317/$B$5,IF(AND(GJ317&lt;0,GQ316+GJ317/$B$5&gt;$H$2,-GJ317/'Carga-Descarga Año'!$B$5&gt;'SFV+BESS'!$I$7),-'SFV+BESS'!$I$7,IF(AND(GJ317&lt;0,GQ316+GJ317/$B$5&lt;$H$2),-MIN('SFV+BESS'!$I$7,GQ316-$H$2),0)))</f>
        <v>0</v>
      </c>
      <c r="GM317" s="33"/>
      <c r="GN317" s="33">
        <f t="shared" si="387"/>
        <v>0</v>
      </c>
      <c r="GO317" s="27">
        <f t="shared" si="355"/>
        <v>0</v>
      </c>
      <c r="GP317" s="27">
        <f t="shared" si="388"/>
        <v>0</v>
      </c>
      <c r="GQ317" s="28">
        <f>IF((GQ316+GK317+GL317)&gt;=$B$2*'SFV+BESS'!$I$9, $B$2*'SFV+BESS'!$I$9, (GQ316+GK317+GL317))</f>
        <v>173.61249999999998</v>
      </c>
      <c r="GR317" s="110">
        <f t="shared" si="356"/>
        <v>19.953413277256026</v>
      </c>
    </row>
    <row r="318" spans="1:200">
      <c r="A318" s="249"/>
      <c r="B318" s="48">
        <v>12.875</v>
      </c>
      <c r="C318" s="38">
        <f t="shared" si="370"/>
        <v>0</v>
      </c>
      <c r="D318" s="2">
        <f>Gen_Cons_Horario!B344</f>
        <v>0</v>
      </c>
      <c r="E318" s="140">
        <f t="shared" si="328"/>
        <v>0</v>
      </c>
      <c r="F318" s="116">
        <f>IF(AND(E318&gt;0,E318*$B$4+L317&lt;=$B$2*'SFV+BESS'!$I$9,E318&lt;'SFV+BESS'!$I$7), E318*$B$4, IF(AND(E318&gt;0,E318*$B$4+L317&gt;$B$2*'SFV+BESS'!$I$9,E318*$B$4&lt;'SFV+BESS'!$I$7),$B$2*'SFV+BESS'!$I$9-L317,IF(AND(E318&gt;0,E318*$B$4+L317&gt;$B$2*'SFV+BESS'!$I$9,E318*$B$4&gt;'SFV+BESS'!$I$7,L317&lt;$B$2*'SFV+BESS'!$I$9),$B$2*'SFV+BESS'!$I$9-L317,IF(AND(E318&gt;0,E318*$B$4+L317&lt;=$B$2*'SFV+BESS'!$I$9,E318&gt;'SFV+BESS'!$I$7),'SFV+BESS'!$I$7,0))))</f>
        <v>0</v>
      </c>
      <c r="G318" s="27">
        <f>IF(AND(E318&lt;0,L317+E318/$B$5&gt;$H$2,-E318/'Carga-Descarga Año'!$B$5&lt;'SFV+BESS'!$I$7),E318/$B$5,IF(AND(E318&lt;0,L317+E318/$B$5&gt;$H$2,-E318/'Carga-Descarga Año'!$B$5&gt;'SFV+BESS'!$I$7),-'SFV+BESS'!$I$7,IF(AND(E318&lt;0,L317+E318/$B$5&lt;$H$2),-MIN('SFV+BESS'!$I$7,L317-$H$2),0)))</f>
        <v>0</v>
      </c>
      <c r="I318" s="38">
        <f t="shared" si="329"/>
        <v>0</v>
      </c>
      <c r="J318" s="27">
        <f t="shared" si="331"/>
        <v>0</v>
      </c>
      <c r="K318" s="27">
        <f t="shared" si="330"/>
        <v>0</v>
      </c>
      <c r="L318" s="28">
        <f>IF((L317+F318+G318)&gt;=$B$2*'SFV+BESS'!$I$9, $B$2*'SFV+BESS'!$I$9, (L317+F318+G318))</f>
        <v>173.61249999999998</v>
      </c>
      <c r="M318" s="110">
        <f t="shared" si="332"/>
        <v>0</v>
      </c>
      <c r="R318" s="251"/>
      <c r="S318" s="48">
        <v>12.875</v>
      </c>
      <c r="T318" s="2">
        <f t="shared" si="389"/>
        <v>0</v>
      </c>
      <c r="U318" s="2">
        <f>Gen_Cons_Horario!B1088</f>
        <v>0</v>
      </c>
      <c r="V318" s="35">
        <f t="shared" si="364"/>
        <v>0</v>
      </c>
      <c r="W318" s="116">
        <f>IF(AND(V318&gt;0,V318*$B$4+AC317&lt;=$B$2*'SFV+BESS'!$I$9,V318&lt;'SFV+BESS'!$I$7), V318*$B$4, IF(AND(V318&gt;0,V318*$B$4+AC317&gt;$B$2*'SFV+BESS'!$I$9,V318*$B$4&lt;'SFV+BESS'!$I$7),$B$2*'SFV+BESS'!$I$9-AC317,IF(AND(V318&gt;0,V318*$B$4+AC317&gt;$B$2*'SFV+BESS'!$I$9,V318*$B$4&gt;'SFV+BESS'!$I$7,AC317&lt;$B$2*'SFV+BESS'!$I$9),$B$2*'SFV+BESS'!$I$9-AC317,IF(AND(V318&gt;0,V318*$B$4+AC317&lt;=$B$2*'SFV+BESS'!$I$9,V318&gt;'SFV+BESS'!$I$7),'SFV+BESS'!$I$7,0))))</f>
        <v>0</v>
      </c>
      <c r="X318" s="27">
        <f>IF(AND(V318&lt;0,AC317+V318/$B$5&gt;$H$2,-V318/'Carga-Descarga Año'!$B$5&lt;'SFV+BESS'!$I$7),V318/$B$5,IF(AND(V318&lt;0,AC317+V318/$B$5&gt;$H$2,-V318/'Carga-Descarga Año'!$B$5&gt;'SFV+BESS'!$I$7),-'SFV+BESS'!$I$7,IF(AND(V318&lt;0,AC317+V318/$B$5&lt;$H$2),-MIN('SFV+BESS'!$I$7,AC317-$H$2),0)))</f>
        <v>0</v>
      </c>
      <c r="Z318" s="33">
        <f t="shared" si="358"/>
        <v>0</v>
      </c>
      <c r="AA318" s="27">
        <f t="shared" si="333"/>
        <v>0</v>
      </c>
      <c r="AB318" s="27">
        <f t="shared" si="357"/>
        <v>0</v>
      </c>
      <c r="AC318" s="28">
        <f>IF((AC317+W318+X318)&gt;=$B$2*'SFV+BESS'!$I$9, $B$2*'SFV+BESS'!$I$9, (AC317+W318+X318))</f>
        <v>173.61249999999998</v>
      </c>
      <c r="AD318" s="110">
        <f t="shared" si="334"/>
        <v>0</v>
      </c>
      <c r="AI318" s="251"/>
      <c r="AJ318" s="48">
        <v>12.875</v>
      </c>
      <c r="AK318" s="52">
        <f t="shared" si="390"/>
        <v>0</v>
      </c>
      <c r="AL318" s="33">
        <f>Gen_Cons_Horario!B1760</f>
        <v>0</v>
      </c>
      <c r="AM318" s="35">
        <f t="shared" si="365"/>
        <v>0</v>
      </c>
      <c r="AN318" s="116">
        <f>IF(AND(AM318&gt;0,AM318*$B$4+AT317&lt;=$B$2*'SFV+BESS'!$I$9,AM318&lt;'SFV+BESS'!$I$7), AM318*$B$4, IF(AND(AM318&gt;0,AM318*$B$4+AT317&gt;$B$2*'SFV+BESS'!$I$9,AM318*$B$4&lt;'SFV+BESS'!$I$7),$B$2*'SFV+BESS'!$I$9-AT317,IF(AND(AM318&gt;0,AM318*$B$4+AT317&gt;$B$2*'SFV+BESS'!$I$9,AM318*$B$4&gt;'SFV+BESS'!$I$7,AT317&lt;$B$2*'SFV+BESS'!$I$9),$B$2*'SFV+BESS'!$I$9-AT317,IF(AND(AM318&gt;0,AM318*$B$4+AT317&lt;=$B$2*'SFV+BESS'!$I$9,AM318&gt;'SFV+BESS'!$I$7),'SFV+BESS'!$I$7,0))))</f>
        <v>0</v>
      </c>
      <c r="AO318" s="27">
        <f>IF(AND(AM318&lt;0,AT317+AM318/$B$5&gt;$H$2,-AM318/'Carga-Descarga Año'!$B$5&lt;'SFV+BESS'!$I$7),AM318/$B$5,IF(AND(AM318&lt;0,AT317+AM318/$B$5&gt;$H$2,-AM318/'Carga-Descarga Año'!$B$5&gt;'SFV+BESS'!$I$7),-'SFV+BESS'!$I$7,IF(AND(AM318&lt;0,AT317+AM318/$B$5&lt;$H$2),-MIN('SFV+BESS'!$I$7,AT317-$H$2),0)))</f>
        <v>0</v>
      </c>
      <c r="AP318" s="33"/>
      <c r="AQ318" s="33">
        <f t="shared" si="371"/>
        <v>0</v>
      </c>
      <c r="AR318" s="27">
        <f t="shared" si="335"/>
        <v>0</v>
      </c>
      <c r="AS318" s="27">
        <f t="shared" si="372"/>
        <v>0</v>
      </c>
      <c r="AT318" s="28">
        <f>IF((AT317+AN318+AO318)&gt;=$B$2*'SFV+BESS'!$I$9, $B$2*'SFV+BESS'!$I$9, (AT317+AN318+AO318))</f>
        <v>173.61249999999998</v>
      </c>
      <c r="AU318" s="110">
        <f t="shared" si="336"/>
        <v>0</v>
      </c>
      <c r="AZ318" s="251"/>
      <c r="BA318" s="48">
        <v>12.875</v>
      </c>
      <c r="BB318" s="33">
        <f t="shared" si="391"/>
        <v>0</v>
      </c>
      <c r="BC318" s="33">
        <f>Gen_Cons_Horario!B2504</f>
        <v>0</v>
      </c>
      <c r="BD318" s="35">
        <f t="shared" si="366"/>
        <v>0</v>
      </c>
      <c r="BE318" s="116">
        <f>IF(AND(BD318&gt;0,BD318*$B$4+BK317&lt;=$B$2*'SFV+BESS'!$I$9,BD318&lt;'SFV+BESS'!$I$7), BD318*$B$4, IF(AND(BD318&gt;0,BD318*$B$4+BK317&gt;$B$2*'SFV+BESS'!$I$9,BD318*$B$4&lt;'SFV+BESS'!$I$7),$B$2*'SFV+BESS'!$I$9-BK317,IF(AND(BD318&gt;0,BD318*$B$4+BK317&gt;$B$2*'SFV+BESS'!$I$9,BD318*$B$4&gt;'SFV+BESS'!$I$7,BK317&lt;$B$2*'SFV+BESS'!$I$9),$B$2*'SFV+BESS'!$I$9-BK317,IF(AND(BD318&gt;0,BD318*$B$4+BK317&lt;=$B$2*'SFV+BESS'!$I$9,BD318&gt;'SFV+BESS'!$I$7),'SFV+BESS'!$I$7,0))))</f>
        <v>0</v>
      </c>
      <c r="BF318" s="27">
        <f>IF(AND(BD318&lt;0,BK317+BD318/$B$5&gt;$H$2,-BD318/'Carga-Descarga Año'!$B$5&lt;'SFV+BESS'!$I$7),BD318/$B$5,IF(AND(BD318&lt;0,BK317+BD318/$B$5&gt;$H$2,-BD318/'Carga-Descarga Año'!$B$5&gt;'SFV+BESS'!$I$7),-'SFV+BESS'!$I$7,IF(AND(BD318&lt;0,BK317+BD318/$B$5&lt;$H$2),-MIN('SFV+BESS'!$I$7,BK317-$H$2),0)))</f>
        <v>0</v>
      </c>
      <c r="BG318" s="33"/>
      <c r="BH318" s="33">
        <f t="shared" si="373"/>
        <v>0</v>
      </c>
      <c r="BI318" s="27">
        <f t="shared" si="337"/>
        <v>0</v>
      </c>
      <c r="BJ318" s="27">
        <f t="shared" si="374"/>
        <v>0</v>
      </c>
      <c r="BK318" s="28">
        <f>IF((BK317+BE318+BF318)&gt;=$B$2*'SFV+BESS'!$I$9, $B$2*'SFV+BESS'!$I$9, (BK317+BE318+BF318))</f>
        <v>173.61249999999998</v>
      </c>
      <c r="BL318" s="110">
        <f t="shared" si="338"/>
        <v>0</v>
      </c>
      <c r="BQ318" s="251"/>
      <c r="BR318" s="48">
        <v>12.875</v>
      </c>
      <c r="BS318" s="33">
        <f t="shared" si="392"/>
        <v>0</v>
      </c>
      <c r="BT318" s="33">
        <f>Gen_Cons_Horario!B3224</f>
        <v>0</v>
      </c>
      <c r="BU318" s="35">
        <f t="shared" si="367"/>
        <v>0</v>
      </c>
      <c r="BV318" s="116">
        <f>IF(AND(BU318&gt;0,BU318*$B$4+CB317&lt;=$B$2*'SFV+BESS'!$I$9,BU318&lt;'SFV+BESS'!$I$7), BU318*$B$4, IF(AND(BU318&gt;0,BU318*$B$4+CB317&gt;$B$2*'SFV+BESS'!$I$9,BU318*$B$4&lt;'SFV+BESS'!$I$7),$B$2*'SFV+BESS'!$I$9-CB317,IF(AND(BU318&gt;0,BU318*$B$4+CB317&gt;$B$2*'SFV+BESS'!$I$9,BU318*$B$4&gt;'SFV+BESS'!$I$7,CB317&lt;$B$2*'SFV+BESS'!$I$9),$B$2*'SFV+BESS'!$I$9-CB317,IF(AND(BU318&gt;0,BU318*$B$4+CB317&lt;=$B$2*'SFV+BESS'!$I$9,BU318&gt;'SFV+BESS'!$I$7),'SFV+BESS'!$I$7,0))))</f>
        <v>0</v>
      </c>
      <c r="BW318" s="27">
        <f>IF(AND(BU318&lt;0,CB317+BU318/$B$5&gt;$H$2,-BU318/'Carga-Descarga Año'!$B$5&lt;'SFV+BESS'!$I$7),BU318/$B$5,IF(AND(BU318&lt;0,CB317+BU318/$B$5&gt;$H$2,-BU318/'Carga-Descarga Año'!$B$5&gt;'SFV+BESS'!$I$7),-'SFV+BESS'!$I$7,IF(AND(BU318&lt;0,CB317+BU318/$B$5&lt;$H$2),-MIN('SFV+BESS'!$I$7,CB317-$H$2),0)))</f>
        <v>0</v>
      </c>
      <c r="BX318" s="33"/>
      <c r="BY318" s="33">
        <f t="shared" si="375"/>
        <v>0</v>
      </c>
      <c r="BZ318" s="27">
        <f t="shared" si="339"/>
        <v>0</v>
      </c>
      <c r="CA318" s="27">
        <f t="shared" si="340"/>
        <v>0</v>
      </c>
      <c r="CB318" s="28">
        <f>IF((CB317+BV318+BW318)&gt;=$B$2*'SFV+BESS'!$I$9, $B$2*'SFV+BESS'!$I$9, (CB317+BV318+BW318))</f>
        <v>173.61249999999998</v>
      </c>
      <c r="CC318" s="110">
        <f t="shared" si="341"/>
        <v>0</v>
      </c>
      <c r="CH318" s="251"/>
      <c r="CI318" s="48">
        <v>12.875</v>
      </c>
      <c r="CJ318" s="33">
        <f t="shared" si="393"/>
        <v>0</v>
      </c>
      <c r="CK318" s="33">
        <f>Gen_Cons_Horario!B3968</f>
        <v>0</v>
      </c>
      <c r="CL318" s="35">
        <f t="shared" si="368"/>
        <v>0</v>
      </c>
      <c r="CM318" s="116">
        <f>IF(AND(CL318&gt;0,CL318*$B$4+CS317&lt;=$B$2*'SFV+BESS'!$I$9,CL318&lt;'SFV+BESS'!$I$7), CL318*$B$4, IF(AND(CL318&gt;0,CL318*$B$4+CS317&gt;$B$2*'SFV+BESS'!$I$9,CL318*$B$4&lt;'SFV+BESS'!$I$7),$B$2*'SFV+BESS'!$I$9-CS317,IF(AND(CL318&gt;0,CL318*$B$4+CS317&gt;$B$2*'SFV+BESS'!$I$9,CL318*$B$4&gt;'SFV+BESS'!$I$7,CS317&lt;$B$2*'SFV+BESS'!$I$9),$B$2*'SFV+BESS'!$I$9-CS317,IF(AND(CL318&gt;0,CL318*$B$4+CS317&lt;=$B$2*'SFV+BESS'!$I$9,CL318&gt;'SFV+BESS'!$I$7),'SFV+BESS'!$I$7,0))))</f>
        <v>0</v>
      </c>
      <c r="CN318" s="27">
        <f>IF(AND(CL318&lt;0,CS317+CL318/$B$5&gt;$H$2,-CL318/'Carga-Descarga Año'!$B$5&lt;'SFV+BESS'!$I$7),CL318/$B$5,IF(AND(CL318&lt;0,CS317+CL318/$B$5&gt;$H$2,-CL318/'Carga-Descarga Año'!$B$5&gt;'SFV+BESS'!$I$7),-'SFV+BESS'!$I$7,IF(AND(CL318&lt;0,CS317+CL318/$B$5&lt;$H$2),-MIN('SFV+BESS'!$I$7,CS317-$H$2),0)))</f>
        <v>0</v>
      </c>
      <c r="CO318" s="33"/>
      <c r="CP318" s="33">
        <f t="shared" si="376"/>
        <v>0</v>
      </c>
      <c r="CQ318" s="27">
        <f t="shared" si="342"/>
        <v>0</v>
      </c>
      <c r="CR318" s="27">
        <f t="shared" si="377"/>
        <v>0</v>
      </c>
      <c r="CS318" s="28">
        <f>IF((CS317+CM318+CN318)&gt;=$B$2*'SFV+BESS'!$I$9, $B$2*'SFV+BESS'!$I$9, (CS317+CM318+CN318))</f>
        <v>173.61249999999998</v>
      </c>
      <c r="CT318" s="110">
        <f t="shared" si="343"/>
        <v>0</v>
      </c>
      <c r="CY318" s="251"/>
      <c r="CZ318" s="48">
        <v>12.875</v>
      </c>
      <c r="DA318" s="33">
        <f t="shared" si="394"/>
        <v>0</v>
      </c>
      <c r="DB318" s="33">
        <f>Gen_Cons_Horario!B4688</f>
        <v>0</v>
      </c>
      <c r="DC318" s="35">
        <f t="shared" si="359"/>
        <v>0</v>
      </c>
      <c r="DD318" s="116">
        <f>IF(AND(DC318&gt;0,DC318*$B$4+DJ317&lt;=$B$2*'SFV+BESS'!$I$9,DC318&lt;'SFV+BESS'!$I$7), DC318*$B$4, IF(AND(DC318&gt;0,DC318*$B$4+DJ317&gt;$B$2*'SFV+BESS'!$I$9,DC318*$B$4&lt;'SFV+BESS'!$I$7),$B$2*'SFV+BESS'!$I$9-DJ317,IF(AND(DC318&gt;0,DC318*$B$4+DJ317&gt;$B$2*'SFV+BESS'!$I$9,DC318*$B$4&gt;'SFV+BESS'!$I$7,DJ317&lt;$B$2*'SFV+BESS'!$I$9),$B$2*'SFV+BESS'!$I$9-DJ317,IF(AND(DC318&gt;0,DC318*$B$4+DJ317&lt;=$B$2*'SFV+BESS'!$I$9,DC318&gt;'SFV+BESS'!$I$7),'SFV+BESS'!$I$7,0))))</f>
        <v>0</v>
      </c>
      <c r="DE318" s="27">
        <f>IF(AND(DC318&lt;0,DJ317+DC318/$B$5&gt;$H$2,-DC318/'Carga-Descarga Año'!$B$5&lt;'SFV+BESS'!$I$7),DC318/$B$5,IF(AND(DC318&lt;0,DJ317+DC318/$B$5&gt;$H$2,-DC318/'Carga-Descarga Año'!$B$5&gt;'SFV+BESS'!$I$7),-'SFV+BESS'!$I$7,IF(AND(DC318&lt;0,DJ317+DC318/$B$5&lt;$H$2),-MIN('SFV+BESS'!$I$7,DJ317-$H$2),0)))</f>
        <v>0</v>
      </c>
      <c r="DF318" s="33"/>
      <c r="DG318" s="33">
        <f t="shared" si="378"/>
        <v>0</v>
      </c>
      <c r="DH318" s="27">
        <f t="shared" si="344"/>
        <v>0</v>
      </c>
      <c r="DI318" s="27">
        <f t="shared" si="345"/>
        <v>0</v>
      </c>
      <c r="DJ318" s="28">
        <f>IF((DJ317+DD318+DE318)&gt;=$B$2*'SFV+BESS'!$I$9, $B$2*'SFV+BESS'!$I$9, (DJ317+DD318+DE318))</f>
        <v>173.61249999999998</v>
      </c>
      <c r="DK318" s="110">
        <f t="shared" si="346"/>
        <v>0</v>
      </c>
      <c r="DP318" s="251"/>
      <c r="DQ318" s="48">
        <v>12.875</v>
      </c>
      <c r="DR318" s="33">
        <f t="shared" si="395"/>
        <v>0</v>
      </c>
      <c r="DS318" s="33">
        <f>Gen_Cons_Horario!B5432</f>
        <v>0</v>
      </c>
      <c r="DT318" s="35">
        <f t="shared" si="360"/>
        <v>0</v>
      </c>
      <c r="DU318" s="116">
        <f>IF(AND(DT318&gt;0,DT318*$B$4+EA317&lt;=$B$2*'SFV+BESS'!$I$9,DT318&lt;'SFV+BESS'!$I$7), DT318*$B$4, IF(AND(DT318&gt;0,DT318*$B$4+EA317&gt;$B$2*'SFV+BESS'!$I$9,DT318*$B$4&lt;'SFV+BESS'!$I$7),$B$2*'SFV+BESS'!$I$9-EA317,IF(AND(DT318&gt;0,DT318*$B$4+EA317&gt;$B$2*'SFV+BESS'!$I$9,DT318*$B$4&gt;'SFV+BESS'!$I$7,EA317&lt;$B$2*'SFV+BESS'!$I$9),$B$2*'SFV+BESS'!$I$9-EA317,IF(AND(DT318&gt;0,DT318*$B$4+EA317&lt;=$B$2*'SFV+BESS'!$I$9,DT318&gt;'SFV+BESS'!$I$7),'SFV+BESS'!$I$7,0))))</f>
        <v>0</v>
      </c>
      <c r="DV318" s="27">
        <f>IF(AND(DT318&lt;0,EA317+DT318/$B$5&gt;$H$2,-DT318/'Carga-Descarga Año'!$B$5&lt;'SFV+BESS'!$I$7),DT318/$B$5,IF(AND(DT318&lt;0,EA317+DT318/$B$5&gt;$H$2,-DT318/'Carga-Descarga Año'!$B$5&gt;'SFV+BESS'!$I$7),-'SFV+BESS'!$I$7,IF(AND(DT318&lt;0,EA317+DT318/$B$5&lt;$H$2),-MIN('SFV+BESS'!$I$7,EA317-$H$2),0)))</f>
        <v>0</v>
      </c>
      <c r="DW318" s="33"/>
      <c r="DX318" s="33">
        <f t="shared" si="379"/>
        <v>0</v>
      </c>
      <c r="DY318" s="27">
        <f t="shared" si="347"/>
        <v>0</v>
      </c>
      <c r="DZ318" s="27">
        <f t="shared" si="380"/>
        <v>0</v>
      </c>
      <c r="EA318" s="28">
        <f>IF((EA317+DU318+DV318)&gt;=$B$2*'SFV+BESS'!$I$9, $B$2*'SFV+BESS'!$I$9, (EA317+DU318+DV318))</f>
        <v>173.61249999999998</v>
      </c>
      <c r="EB318" s="110">
        <f t="shared" si="348"/>
        <v>0</v>
      </c>
      <c r="EG318" s="251"/>
      <c r="EH318" s="48">
        <v>12.875</v>
      </c>
      <c r="EI318" s="33">
        <f t="shared" si="396"/>
        <v>0</v>
      </c>
      <c r="EJ318" s="33">
        <f>Gen_Cons_Horario!B6176</f>
        <v>0</v>
      </c>
      <c r="EK318" s="35">
        <f t="shared" si="361"/>
        <v>0</v>
      </c>
      <c r="EL318" s="116">
        <f>IF(AND(EK318&gt;0,EK318*$B$4+ER317&lt;=$B$2*'SFV+BESS'!$I$9,EK318&lt;'SFV+BESS'!$I$7), EK318*$B$4, IF(AND(EK318&gt;0,EK318*$B$4+ER317&gt;$B$2*'SFV+BESS'!$I$9,EK318*$B$4&lt;'SFV+BESS'!$I$7),$B$2*'SFV+BESS'!$I$9-ER317,IF(AND(EK318&gt;0,EK318*$B$4+ER317&gt;$B$2*'SFV+BESS'!$I$9,EK318*$B$4&gt;'SFV+BESS'!$I$7,ER317&lt;$B$2*'SFV+BESS'!$I$9),$B$2*'SFV+BESS'!$I$9-ER317,IF(AND(EK318&gt;0,EK318*$B$4+ER317&lt;=$B$2*'SFV+BESS'!$I$9,EK318&gt;'SFV+BESS'!$I$7),'SFV+BESS'!$I$7,0))))</f>
        <v>0</v>
      </c>
      <c r="EM318" s="27">
        <f>IF(AND(EK318&lt;0,ER317+EK318/$B$5&gt;$H$2,-EK318/'Carga-Descarga Año'!$B$5&lt;'SFV+BESS'!$I$7),EK318/$B$5,IF(AND(EK318&lt;0,ER317+EK318/$B$5&gt;$H$2,-EK318/'Carga-Descarga Año'!$B$5&gt;'SFV+BESS'!$I$7),-'SFV+BESS'!$I$7,IF(AND(EK318&lt;0,ER317+EK318/$B$5&lt;$H$2),-MIN('SFV+BESS'!$I$7,ER317-$H$2),0)))</f>
        <v>0</v>
      </c>
      <c r="EN318" s="33"/>
      <c r="EO318" s="33">
        <f t="shared" si="381"/>
        <v>0</v>
      </c>
      <c r="EP318" s="27">
        <f t="shared" si="349"/>
        <v>0</v>
      </c>
      <c r="EQ318" s="27">
        <f t="shared" si="382"/>
        <v>0</v>
      </c>
      <c r="ER318" s="28">
        <f>IF((ER317+EL318+EM318)&gt;=$B$2*'SFV+BESS'!$I$9, $B$2*'SFV+BESS'!$I$9, (ER317+EL318+EM318))</f>
        <v>173.61249999999998</v>
      </c>
      <c r="ES318" s="110">
        <f t="shared" si="350"/>
        <v>0</v>
      </c>
      <c r="EX318" s="251"/>
      <c r="EY318" s="48">
        <v>12.875</v>
      </c>
      <c r="EZ318" s="33">
        <f t="shared" si="397"/>
        <v>0</v>
      </c>
      <c r="FA318" s="33">
        <f>Gen_Cons_Horario!B6896</f>
        <v>0</v>
      </c>
      <c r="FB318" s="35">
        <f t="shared" si="362"/>
        <v>0</v>
      </c>
      <c r="FC318" s="116">
        <f>IF(AND(FB318&gt;0,FB318*$B$4+FI317&lt;=$B$2*'SFV+BESS'!$I$9,FB318&lt;'SFV+BESS'!$I$7), FB318*$B$4, IF(AND(FB318&gt;0,FB318*$B$4+FI317&gt;$B$2*'SFV+BESS'!$I$9,FB318*$B$4&lt;'SFV+BESS'!$I$7),$B$2*'SFV+BESS'!$I$9-FI317,IF(AND(FB318&gt;0,FB318*$B$4+FI317&gt;$B$2*'SFV+BESS'!$I$9,FB318*$B$4&gt;'SFV+BESS'!$I$7,FI317&lt;$B$2*'SFV+BESS'!$I$9),$B$2*'SFV+BESS'!$I$9-FI317,IF(AND(FB318&gt;0,FB318*$B$4+FI317&lt;=$B$2*'SFV+BESS'!$I$9,FB318&gt;'SFV+BESS'!$I$7),'SFV+BESS'!$I$7,0))))</f>
        <v>0</v>
      </c>
      <c r="FD318" s="27">
        <f>IF(AND(FB318&lt;0,FI317+FB318/$B$5&gt;$H$2,-FB318/'Carga-Descarga Año'!$B$5&lt;'SFV+BESS'!$I$7),FB318/$B$5,IF(AND(FB318&lt;0,FI317+FB318/$B$5&gt;$H$2,-FB318/'Carga-Descarga Año'!$B$5&gt;'SFV+BESS'!$I$7),-'SFV+BESS'!$I$7,IF(AND(FB318&lt;0,FI317+FB318/$B$5&lt;$H$2),-MIN('SFV+BESS'!$I$7,FI317-$H$2),0)))</f>
        <v>0</v>
      </c>
      <c r="FE318" s="33"/>
      <c r="FF318" s="33">
        <f t="shared" si="383"/>
        <v>0</v>
      </c>
      <c r="FG318" s="27">
        <f t="shared" si="351"/>
        <v>0</v>
      </c>
      <c r="FH318" s="27">
        <f t="shared" si="384"/>
        <v>0</v>
      </c>
      <c r="FI318" s="28">
        <f>IF((FI317+FC318+FD318)&gt;=$B$2*'SFV+BESS'!$I$9, $B$2*'SFV+BESS'!$I$9, (FI317+FC318+FD318))</f>
        <v>173.61249999999998</v>
      </c>
      <c r="FJ318" s="110">
        <f t="shared" si="352"/>
        <v>0</v>
      </c>
      <c r="FO318" s="251"/>
      <c r="FP318" s="48">
        <v>12.875</v>
      </c>
      <c r="FQ318" s="33">
        <f t="shared" si="398"/>
        <v>0</v>
      </c>
      <c r="FR318" s="33">
        <f>Gen_Cons_Horario!B7640</f>
        <v>0</v>
      </c>
      <c r="FS318" s="35">
        <f t="shared" si="363"/>
        <v>0</v>
      </c>
      <c r="FT318" s="116">
        <f>IF(AND(FS318&gt;0,FS318*$B$4+FZ317&lt;=$B$2*'SFV+BESS'!$I$9,FS318&lt;'SFV+BESS'!$I$7), FS318*$B$4, IF(AND(FS318&gt;0,FS318*$B$4+FZ317&gt;$B$2*'SFV+BESS'!$I$9,FS318*$B$4&lt;'SFV+BESS'!$I$7),$B$2*'SFV+BESS'!$I$9-FZ317,IF(AND(FS318&gt;0,FS318*$B$4+FZ317&gt;$B$2*'SFV+BESS'!$I$9,FS318*$B$4&gt;'SFV+BESS'!$I$7,FZ317&lt;$B$2*'SFV+BESS'!$I$9),$B$2*'SFV+BESS'!$I$9-FZ317,IF(AND(FS318&gt;0,FS318*$B$4+FZ317&lt;=$B$2*'SFV+BESS'!$I$9,FS318&gt;'SFV+BESS'!$I$7),'SFV+BESS'!$I$7,0))))</f>
        <v>0</v>
      </c>
      <c r="FU318" s="27">
        <f>IF(AND(FS318&lt;0,FZ317+FS318/$B$5&gt;$H$2,-FS318/'Carga-Descarga Año'!$B$5&lt;'SFV+BESS'!$I$7),FS318/$B$5,IF(AND(FS318&lt;0,FZ317+FS318/$B$5&gt;$H$2,-FS318/'Carga-Descarga Año'!$B$5&gt;'SFV+BESS'!$I$7),-'SFV+BESS'!$I$7,IF(AND(FS318&lt;0,FZ317+FS318/$B$5&lt;$H$2),-MIN('SFV+BESS'!$I$7,FZ317-$H$2),0)))</f>
        <v>0</v>
      </c>
      <c r="FV318" s="33"/>
      <c r="FW318" s="33">
        <f t="shared" si="385"/>
        <v>0</v>
      </c>
      <c r="FX318" s="27">
        <f t="shared" si="353"/>
        <v>0</v>
      </c>
      <c r="FY318" s="27">
        <f t="shared" si="386"/>
        <v>0</v>
      </c>
      <c r="FZ318" s="28">
        <f>IF((FZ317+FT318+FU318)&gt;=$B$2*'SFV+BESS'!$I$9, $B$2*'SFV+BESS'!$I$9, (FZ317+FT318+FU318))</f>
        <v>173.61249999999998</v>
      </c>
      <c r="GA318" s="110">
        <f t="shared" si="354"/>
        <v>0</v>
      </c>
      <c r="GF318" s="251"/>
      <c r="GG318" s="48">
        <v>12.875</v>
      </c>
      <c r="GH318" s="33">
        <f t="shared" si="399"/>
        <v>0</v>
      </c>
      <c r="GI318" s="33">
        <f>Gen_Cons_Horario!B8360</f>
        <v>0</v>
      </c>
      <c r="GJ318" s="35">
        <f t="shared" si="369"/>
        <v>0</v>
      </c>
      <c r="GK318" s="116">
        <f>IF(AND(GJ318&gt;0,GJ318*$B$4+GQ317&lt;=$B$2*'SFV+BESS'!$I$9,GJ318&lt;'SFV+BESS'!$I$7), GJ318*$B$4, IF(AND(GJ318&gt;0,GJ318*$B$4+GQ317&gt;$B$2*'SFV+BESS'!$I$9,GJ318*$B$4&lt;'SFV+BESS'!$I$7),$B$2*'SFV+BESS'!$I$9-GQ317,IF(AND(GJ318&gt;0,GJ318*$B$4+GQ317&gt;$B$2*'SFV+BESS'!$I$9,GJ318*$B$4&gt;'SFV+BESS'!$I$7,GQ317&lt;$B$2*'SFV+BESS'!$I$9),$B$2*'SFV+BESS'!$I$9-GQ317,IF(AND(GJ318&gt;0,GJ318*$B$4+GQ317&lt;=$B$2*'SFV+BESS'!$I$9,GJ318&gt;'SFV+BESS'!$I$7),'SFV+BESS'!$I$7,0))))</f>
        <v>0</v>
      </c>
      <c r="GL318" s="27">
        <f>IF(AND(GJ318&lt;0,GQ317+GJ318/$B$5&gt;$H$2,-GJ318/'Carga-Descarga Año'!$B$5&lt;'SFV+BESS'!$I$7),GJ318/$B$5,IF(AND(GJ318&lt;0,GQ317+GJ318/$B$5&gt;$H$2,-GJ318/'Carga-Descarga Año'!$B$5&gt;'SFV+BESS'!$I$7),-'SFV+BESS'!$I$7,IF(AND(GJ318&lt;0,GQ317+GJ318/$B$5&lt;$H$2),-MIN('SFV+BESS'!$I$7,GQ317-$H$2),0)))</f>
        <v>0</v>
      </c>
      <c r="GM318" s="33"/>
      <c r="GN318" s="33">
        <f t="shared" si="387"/>
        <v>0</v>
      </c>
      <c r="GO318" s="27">
        <f t="shared" si="355"/>
        <v>0</v>
      </c>
      <c r="GP318" s="27">
        <f t="shared" si="388"/>
        <v>0</v>
      </c>
      <c r="GQ318" s="28">
        <f>IF((GQ317+GK318+GL318)&gt;=$B$2*'SFV+BESS'!$I$9, $B$2*'SFV+BESS'!$I$9, (GQ317+GK318+GL318))</f>
        <v>173.61249999999998</v>
      </c>
      <c r="GR318" s="110">
        <f t="shared" si="356"/>
        <v>0</v>
      </c>
    </row>
    <row r="319" spans="1:200">
      <c r="A319" s="249"/>
      <c r="B319" s="48">
        <v>12.9166666666667</v>
      </c>
      <c r="C319" s="38">
        <f t="shared" si="370"/>
        <v>0</v>
      </c>
      <c r="D319" s="2">
        <f>Gen_Cons_Horario!B345</f>
        <v>0</v>
      </c>
      <c r="E319" s="140">
        <f t="shared" si="328"/>
        <v>0</v>
      </c>
      <c r="F319" s="116">
        <f>IF(AND(E319&gt;0,E319*$B$4+L318&lt;=$B$2*'SFV+BESS'!$I$9,E319&lt;'SFV+BESS'!$I$7), E319*$B$4, IF(AND(E319&gt;0,E319*$B$4+L318&gt;$B$2*'SFV+BESS'!$I$9,E319*$B$4&lt;'SFV+BESS'!$I$7),$B$2*'SFV+BESS'!$I$9-L318,IF(AND(E319&gt;0,E319*$B$4+L318&gt;$B$2*'SFV+BESS'!$I$9,E319*$B$4&gt;'SFV+BESS'!$I$7,L318&lt;$B$2*'SFV+BESS'!$I$9),$B$2*'SFV+BESS'!$I$9-L318,IF(AND(E319&gt;0,E319*$B$4+L318&lt;=$B$2*'SFV+BESS'!$I$9,E319&gt;'SFV+BESS'!$I$7),'SFV+BESS'!$I$7,0))))</f>
        <v>0</v>
      </c>
      <c r="G319" s="27">
        <f>IF(AND(E319&lt;0,L318+E319/$B$5&gt;$H$2,-E319/'Carga-Descarga Año'!$B$5&lt;'SFV+BESS'!$I$7),E319/$B$5,IF(AND(E319&lt;0,L318+E319/$B$5&gt;$H$2,-E319/'Carga-Descarga Año'!$B$5&gt;'SFV+BESS'!$I$7),-'SFV+BESS'!$I$7,IF(AND(E319&lt;0,L318+E319/$B$5&lt;$H$2),-MIN('SFV+BESS'!$I$7,L318-$H$2),0)))</f>
        <v>0</v>
      </c>
      <c r="I319" s="38">
        <f t="shared" si="329"/>
        <v>0</v>
      </c>
      <c r="J319" s="27">
        <f t="shared" si="331"/>
        <v>0</v>
      </c>
      <c r="K319" s="27">
        <f t="shared" si="330"/>
        <v>0</v>
      </c>
      <c r="L319" s="28">
        <f>IF((L318+F319+G319)&gt;=$B$2*'SFV+BESS'!$I$9, $B$2*'SFV+BESS'!$I$9, (L318+F319+G319))</f>
        <v>173.61249999999998</v>
      </c>
      <c r="M319" s="110">
        <f t="shared" si="332"/>
        <v>0</v>
      </c>
      <c r="R319" s="251"/>
      <c r="S319" s="48">
        <v>12.9166666666667</v>
      </c>
      <c r="T319" s="2">
        <f t="shared" si="389"/>
        <v>0</v>
      </c>
      <c r="U319" s="2">
        <f>Gen_Cons_Horario!B1089</f>
        <v>0</v>
      </c>
      <c r="V319" s="35">
        <f t="shared" si="364"/>
        <v>0</v>
      </c>
      <c r="W319" s="116">
        <f>IF(AND(V319&gt;0,V319*$B$4+AC318&lt;=$B$2*'SFV+BESS'!$I$9,V319&lt;'SFV+BESS'!$I$7), V319*$B$4, IF(AND(V319&gt;0,V319*$B$4+AC318&gt;$B$2*'SFV+BESS'!$I$9,V319*$B$4&lt;'SFV+BESS'!$I$7),$B$2*'SFV+BESS'!$I$9-AC318,IF(AND(V319&gt;0,V319*$B$4+AC318&gt;$B$2*'SFV+BESS'!$I$9,V319*$B$4&gt;'SFV+BESS'!$I$7,AC318&lt;$B$2*'SFV+BESS'!$I$9),$B$2*'SFV+BESS'!$I$9-AC318,IF(AND(V319&gt;0,V319*$B$4+AC318&lt;=$B$2*'SFV+BESS'!$I$9,V319&gt;'SFV+BESS'!$I$7),'SFV+BESS'!$I$7,0))))</f>
        <v>0</v>
      </c>
      <c r="X319" s="27">
        <f>IF(AND(V319&lt;0,AC318+V319/$B$5&gt;$H$2,-V319/'Carga-Descarga Año'!$B$5&lt;'SFV+BESS'!$I$7),V319/$B$5,IF(AND(V319&lt;0,AC318+V319/$B$5&gt;$H$2,-V319/'Carga-Descarga Año'!$B$5&gt;'SFV+BESS'!$I$7),-'SFV+BESS'!$I$7,IF(AND(V319&lt;0,AC318+V319/$B$5&lt;$H$2),-MIN('SFV+BESS'!$I$7,AC318-$H$2),0)))</f>
        <v>0</v>
      </c>
      <c r="Z319" s="33">
        <f t="shared" si="358"/>
        <v>0</v>
      </c>
      <c r="AA319" s="27">
        <f t="shared" si="333"/>
        <v>0</v>
      </c>
      <c r="AB319" s="27">
        <f t="shared" si="357"/>
        <v>0</v>
      </c>
      <c r="AC319" s="28">
        <f>IF((AC318+W319+X319)&gt;=$B$2*'SFV+BESS'!$I$9, $B$2*'SFV+BESS'!$I$9, (AC318+W319+X319))</f>
        <v>173.61249999999998</v>
      </c>
      <c r="AD319" s="110">
        <f t="shared" si="334"/>
        <v>0</v>
      </c>
      <c r="AI319" s="251"/>
      <c r="AJ319" s="48">
        <v>12.9166666666667</v>
      </c>
      <c r="AK319" s="52">
        <f t="shared" si="390"/>
        <v>0</v>
      </c>
      <c r="AL319" s="33">
        <f>Gen_Cons_Horario!B1761</f>
        <v>0</v>
      </c>
      <c r="AM319" s="35">
        <f t="shared" si="365"/>
        <v>0</v>
      </c>
      <c r="AN319" s="116">
        <f>IF(AND(AM319&gt;0,AM319*$B$4+AT318&lt;=$B$2*'SFV+BESS'!$I$9,AM319&lt;'SFV+BESS'!$I$7), AM319*$B$4, IF(AND(AM319&gt;0,AM319*$B$4+AT318&gt;$B$2*'SFV+BESS'!$I$9,AM319*$B$4&lt;'SFV+BESS'!$I$7),$B$2*'SFV+BESS'!$I$9-AT318,IF(AND(AM319&gt;0,AM319*$B$4+AT318&gt;$B$2*'SFV+BESS'!$I$9,AM319*$B$4&gt;'SFV+BESS'!$I$7,AT318&lt;$B$2*'SFV+BESS'!$I$9),$B$2*'SFV+BESS'!$I$9-AT318,IF(AND(AM319&gt;0,AM319*$B$4+AT318&lt;=$B$2*'SFV+BESS'!$I$9,AM319&gt;'SFV+BESS'!$I$7),'SFV+BESS'!$I$7,0))))</f>
        <v>0</v>
      </c>
      <c r="AO319" s="27">
        <f>IF(AND(AM319&lt;0,AT318+AM319/$B$5&gt;$H$2,-AM319/'Carga-Descarga Año'!$B$5&lt;'SFV+BESS'!$I$7),AM319/$B$5,IF(AND(AM319&lt;0,AT318+AM319/$B$5&gt;$H$2,-AM319/'Carga-Descarga Año'!$B$5&gt;'SFV+BESS'!$I$7),-'SFV+BESS'!$I$7,IF(AND(AM319&lt;0,AT318+AM319/$B$5&lt;$H$2),-MIN('SFV+BESS'!$I$7,AT318-$H$2),0)))</f>
        <v>0</v>
      </c>
      <c r="AP319" s="33"/>
      <c r="AQ319" s="33">
        <f t="shared" si="371"/>
        <v>0</v>
      </c>
      <c r="AR319" s="27">
        <f t="shared" si="335"/>
        <v>0</v>
      </c>
      <c r="AS319" s="27">
        <f t="shared" si="372"/>
        <v>0</v>
      </c>
      <c r="AT319" s="28">
        <f>IF((AT318+AN319+AO319)&gt;=$B$2*'SFV+BESS'!$I$9, $B$2*'SFV+BESS'!$I$9, (AT318+AN319+AO319))</f>
        <v>173.61249999999998</v>
      </c>
      <c r="AU319" s="110">
        <f t="shared" si="336"/>
        <v>0</v>
      </c>
      <c r="AZ319" s="251"/>
      <c r="BA319" s="48">
        <v>12.9166666666667</v>
      </c>
      <c r="BB319" s="33">
        <f t="shared" si="391"/>
        <v>0</v>
      </c>
      <c r="BC319" s="33">
        <f>Gen_Cons_Horario!B2505</f>
        <v>0</v>
      </c>
      <c r="BD319" s="35">
        <f t="shared" si="366"/>
        <v>0</v>
      </c>
      <c r="BE319" s="116">
        <f>IF(AND(BD319&gt;0,BD319*$B$4+BK318&lt;=$B$2*'SFV+BESS'!$I$9,BD319&lt;'SFV+BESS'!$I$7), BD319*$B$4, IF(AND(BD319&gt;0,BD319*$B$4+BK318&gt;$B$2*'SFV+BESS'!$I$9,BD319*$B$4&lt;'SFV+BESS'!$I$7),$B$2*'SFV+BESS'!$I$9-BK318,IF(AND(BD319&gt;0,BD319*$B$4+BK318&gt;$B$2*'SFV+BESS'!$I$9,BD319*$B$4&gt;'SFV+BESS'!$I$7,BK318&lt;$B$2*'SFV+BESS'!$I$9),$B$2*'SFV+BESS'!$I$9-BK318,IF(AND(BD319&gt;0,BD319*$B$4+BK318&lt;=$B$2*'SFV+BESS'!$I$9,BD319&gt;'SFV+BESS'!$I$7),'SFV+BESS'!$I$7,0))))</f>
        <v>0</v>
      </c>
      <c r="BF319" s="27">
        <f>IF(AND(BD319&lt;0,BK318+BD319/$B$5&gt;$H$2,-BD319/'Carga-Descarga Año'!$B$5&lt;'SFV+BESS'!$I$7),BD319/$B$5,IF(AND(BD319&lt;0,BK318+BD319/$B$5&gt;$H$2,-BD319/'Carga-Descarga Año'!$B$5&gt;'SFV+BESS'!$I$7),-'SFV+BESS'!$I$7,IF(AND(BD319&lt;0,BK318+BD319/$B$5&lt;$H$2),-MIN('SFV+BESS'!$I$7,BK318-$H$2),0)))</f>
        <v>0</v>
      </c>
      <c r="BG319" s="33"/>
      <c r="BH319" s="33">
        <f t="shared" si="373"/>
        <v>0</v>
      </c>
      <c r="BI319" s="27">
        <f t="shared" si="337"/>
        <v>0</v>
      </c>
      <c r="BJ319" s="27">
        <f t="shared" si="374"/>
        <v>0</v>
      </c>
      <c r="BK319" s="28">
        <f>IF((BK318+BE319+BF319)&gt;=$B$2*'SFV+BESS'!$I$9, $B$2*'SFV+BESS'!$I$9, (BK318+BE319+BF319))</f>
        <v>173.61249999999998</v>
      </c>
      <c r="BL319" s="110">
        <f t="shared" si="338"/>
        <v>0</v>
      </c>
      <c r="BQ319" s="251"/>
      <c r="BR319" s="48">
        <v>12.9166666666667</v>
      </c>
      <c r="BS319" s="33">
        <f t="shared" si="392"/>
        <v>0</v>
      </c>
      <c r="BT319" s="33">
        <f>Gen_Cons_Horario!B3225</f>
        <v>0</v>
      </c>
      <c r="BU319" s="35">
        <f t="shared" si="367"/>
        <v>0</v>
      </c>
      <c r="BV319" s="116">
        <f>IF(AND(BU319&gt;0,BU319*$B$4+CB318&lt;=$B$2*'SFV+BESS'!$I$9,BU319&lt;'SFV+BESS'!$I$7), BU319*$B$4, IF(AND(BU319&gt;0,BU319*$B$4+CB318&gt;$B$2*'SFV+BESS'!$I$9,BU319*$B$4&lt;'SFV+BESS'!$I$7),$B$2*'SFV+BESS'!$I$9-CB318,IF(AND(BU319&gt;0,BU319*$B$4+CB318&gt;$B$2*'SFV+BESS'!$I$9,BU319*$B$4&gt;'SFV+BESS'!$I$7,CB318&lt;$B$2*'SFV+BESS'!$I$9),$B$2*'SFV+BESS'!$I$9-CB318,IF(AND(BU319&gt;0,BU319*$B$4+CB318&lt;=$B$2*'SFV+BESS'!$I$9,BU319&gt;'SFV+BESS'!$I$7),'SFV+BESS'!$I$7,0))))</f>
        <v>0</v>
      </c>
      <c r="BW319" s="27">
        <f>IF(AND(BU319&lt;0,CB318+BU319/$B$5&gt;$H$2,-BU319/'Carga-Descarga Año'!$B$5&lt;'SFV+BESS'!$I$7),BU319/$B$5,IF(AND(BU319&lt;0,CB318+BU319/$B$5&gt;$H$2,-BU319/'Carga-Descarga Año'!$B$5&gt;'SFV+BESS'!$I$7),-'SFV+BESS'!$I$7,IF(AND(BU319&lt;0,CB318+BU319/$B$5&lt;$H$2),-MIN('SFV+BESS'!$I$7,CB318-$H$2),0)))</f>
        <v>0</v>
      </c>
      <c r="BX319" s="33"/>
      <c r="BY319" s="33">
        <f t="shared" si="375"/>
        <v>0</v>
      </c>
      <c r="BZ319" s="27">
        <f t="shared" si="339"/>
        <v>0</v>
      </c>
      <c r="CA319" s="27">
        <f t="shared" si="340"/>
        <v>0</v>
      </c>
      <c r="CB319" s="28">
        <f>IF((CB318+BV319+BW319)&gt;=$B$2*'SFV+BESS'!$I$9, $B$2*'SFV+BESS'!$I$9, (CB318+BV319+BW319))</f>
        <v>173.61249999999998</v>
      </c>
      <c r="CC319" s="110">
        <f t="shared" si="341"/>
        <v>0</v>
      </c>
      <c r="CH319" s="251"/>
      <c r="CI319" s="48">
        <v>12.9166666666667</v>
      </c>
      <c r="CJ319" s="33">
        <f t="shared" si="393"/>
        <v>0</v>
      </c>
      <c r="CK319" s="33">
        <f>Gen_Cons_Horario!B3969</f>
        <v>0</v>
      </c>
      <c r="CL319" s="35">
        <f t="shared" si="368"/>
        <v>0</v>
      </c>
      <c r="CM319" s="116">
        <f>IF(AND(CL319&gt;0,CL319*$B$4+CS318&lt;=$B$2*'SFV+BESS'!$I$9,CL319&lt;'SFV+BESS'!$I$7), CL319*$B$4, IF(AND(CL319&gt;0,CL319*$B$4+CS318&gt;$B$2*'SFV+BESS'!$I$9,CL319*$B$4&lt;'SFV+BESS'!$I$7),$B$2*'SFV+BESS'!$I$9-CS318,IF(AND(CL319&gt;0,CL319*$B$4+CS318&gt;$B$2*'SFV+BESS'!$I$9,CL319*$B$4&gt;'SFV+BESS'!$I$7,CS318&lt;$B$2*'SFV+BESS'!$I$9),$B$2*'SFV+BESS'!$I$9-CS318,IF(AND(CL319&gt;0,CL319*$B$4+CS318&lt;=$B$2*'SFV+BESS'!$I$9,CL319&gt;'SFV+BESS'!$I$7),'SFV+BESS'!$I$7,0))))</f>
        <v>0</v>
      </c>
      <c r="CN319" s="27">
        <f>IF(AND(CL319&lt;0,CS318+CL319/$B$5&gt;$H$2,-CL319/'Carga-Descarga Año'!$B$5&lt;'SFV+BESS'!$I$7),CL319/$B$5,IF(AND(CL319&lt;0,CS318+CL319/$B$5&gt;$H$2,-CL319/'Carga-Descarga Año'!$B$5&gt;'SFV+BESS'!$I$7),-'SFV+BESS'!$I$7,IF(AND(CL319&lt;0,CS318+CL319/$B$5&lt;$H$2),-MIN('SFV+BESS'!$I$7,CS318-$H$2),0)))</f>
        <v>0</v>
      </c>
      <c r="CO319" s="33"/>
      <c r="CP319" s="33">
        <f t="shared" si="376"/>
        <v>0</v>
      </c>
      <c r="CQ319" s="27">
        <f t="shared" si="342"/>
        <v>0</v>
      </c>
      <c r="CR319" s="27">
        <f t="shared" si="377"/>
        <v>0</v>
      </c>
      <c r="CS319" s="28">
        <f>IF((CS318+CM319+CN319)&gt;=$B$2*'SFV+BESS'!$I$9, $B$2*'SFV+BESS'!$I$9, (CS318+CM319+CN319))</f>
        <v>173.61249999999998</v>
      </c>
      <c r="CT319" s="110">
        <f t="shared" si="343"/>
        <v>0</v>
      </c>
      <c r="CY319" s="251"/>
      <c r="CZ319" s="48">
        <v>12.9166666666667</v>
      </c>
      <c r="DA319" s="33">
        <f t="shared" si="394"/>
        <v>0</v>
      </c>
      <c r="DB319" s="33">
        <f>Gen_Cons_Horario!B4689</f>
        <v>0</v>
      </c>
      <c r="DC319" s="35">
        <f t="shared" si="359"/>
        <v>0</v>
      </c>
      <c r="DD319" s="116">
        <f>IF(AND(DC319&gt;0,DC319*$B$4+DJ318&lt;=$B$2*'SFV+BESS'!$I$9,DC319&lt;'SFV+BESS'!$I$7), DC319*$B$4, IF(AND(DC319&gt;0,DC319*$B$4+DJ318&gt;$B$2*'SFV+BESS'!$I$9,DC319*$B$4&lt;'SFV+BESS'!$I$7),$B$2*'SFV+BESS'!$I$9-DJ318,IF(AND(DC319&gt;0,DC319*$B$4+DJ318&gt;$B$2*'SFV+BESS'!$I$9,DC319*$B$4&gt;'SFV+BESS'!$I$7,DJ318&lt;$B$2*'SFV+BESS'!$I$9),$B$2*'SFV+BESS'!$I$9-DJ318,IF(AND(DC319&gt;0,DC319*$B$4+DJ318&lt;=$B$2*'SFV+BESS'!$I$9,DC319&gt;'SFV+BESS'!$I$7),'SFV+BESS'!$I$7,0))))</f>
        <v>0</v>
      </c>
      <c r="DE319" s="27">
        <f>IF(AND(DC319&lt;0,DJ318+DC319/$B$5&gt;$H$2,-DC319/'Carga-Descarga Año'!$B$5&lt;'SFV+BESS'!$I$7),DC319/$B$5,IF(AND(DC319&lt;0,DJ318+DC319/$B$5&gt;$H$2,-DC319/'Carga-Descarga Año'!$B$5&gt;'SFV+BESS'!$I$7),-'SFV+BESS'!$I$7,IF(AND(DC319&lt;0,DJ318+DC319/$B$5&lt;$H$2),-MIN('SFV+BESS'!$I$7,DJ318-$H$2),0)))</f>
        <v>0</v>
      </c>
      <c r="DF319" s="33"/>
      <c r="DG319" s="33">
        <f t="shared" si="378"/>
        <v>0</v>
      </c>
      <c r="DH319" s="27">
        <f t="shared" si="344"/>
        <v>0</v>
      </c>
      <c r="DI319" s="27">
        <f t="shared" si="345"/>
        <v>0</v>
      </c>
      <c r="DJ319" s="28">
        <f>IF((DJ318+DD319+DE319)&gt;=$B$2*'SFV+BESS'!$I$9, $B$2*'SFV+BESS'!$I$9, (DJ318+DD319+DE319))</f>
        <v>173.61249999999998</v>
      </c>
      <c r="DK319" s="110">
        <f t="shared" si="346"/>
        <v>0</v>
      </c>
      <c r="DP319" s="251"/>
      <c r="DQ319" s="48">
        <v>12.9166666666667</v>
      </c>
      <c r="DR319" s="33">
        <f t="shared" si="395"/>
        <v>0</v>
      </c>
      <c r="DS319" s="33">
        <f>Gen_Cons_Horario!B5433</f>
        <v>0</v>
      </c>
      <c r="DT319" s="35">
        <f t="shared" si="360"/>
        <v>0</v>
      </c>
      <c r="DU319" s="116">
        <f>IF(AND(DT319&gt;0,DT319*$B$4+EA318&lt;=$B$2*'SFV+BESS'!$I$9,DT319&lt;'SFV+BESS'!$I$7), DT319*$B$4, IF(AND(DT319&gt;0,DT319*$B$4+EA318&gt;$B$2*'SFV+BESS'!$I$9,DT319*$B$4&lt;'SFV+BESS'!$I$7),$B$2*'SFV+BESS'!$I$9-EA318,IF(AND(DT319&gt;0,DT319*$B$4+EA318&gt;$B$2*'SFV+BESS'!$I$9,DT319*$B$4&gt;'SFV+BESS'!$I$7,EA318&lt;$B$2*'SFV+BESS'!$I$9),$B$2*'SFV+BESS'!$I$9-EA318,IF(AND(DT319&gt;0,DT319*$B$4+EA318&lt;=$B$2*'SFV+BESS'!$I$9,DT319&gt;'SFV+BESS'!$I$7),'SFV+BESS'!$I$7,0))))</f>
        <v>0</v>
      </c>
      <c r="DV319" s="27">
        <f>IF(AND(DT319&lt;0,EA318+DT319/$B$5&gt;$H$2,-DT319/'Carga-Descarga Año'!$B$5&lt;'SFV+BESS'!$I$7),DT319/$B$5,IF(AND(DT319&lt;0,EA318+DT319/$B$5&gt;$H$2,-DT319/'Carga-Descarga Año'!$B$5&gt;'SFV+BESS'!$I$7),-'SFV+BESS'!$I$7,IF(AND(DT319&lt;0,EA318+DT319/$B$5&lt;$H$2),-MIN('SFV+BESS'!$I$7,EA318-$H$2),0)))</f>
        <v>0</v>
      </c>
      <c r="DW319" s="33"/>
      <c r="DX319" s="33">
        <f t="shared" si="379"/>
        <v>0</v>
      </c>
      <c r="DY319" s="27">
        <f t="shared" si="347"/>
        <v>0</v>
      </c>
      <c r="DZ319" s="27">
        <f t="shared" si="380"/>
        <v>0</v>
      </c>
      <c r="EA319" s="28">
        <f>IF((EA318+DU319+DV319)&gt;=$B$2*'SFV+BESS'!$I$9, $B$2*'SFV+BESS'!$I$9, (EA318+DU319+DV319))</f>
        <v>173.61249999999998</v>
      </c>
      <c r="EB319" s="110">
        <f t="shared" si="348"/>
        <v>0</v>
      </c>
      <c r="EG319" s="251"/>
      <c r="EH319" s="48">
        <v>12.9166666666667</v>
      </c>
      <c r="EI319" s="33">
        <f t="shared" si="396"/>
        <v>0</v>
      </c>
      <c r="EJ319" s="33">
        <f>Gen_Cons_Horario!B6177</f>
        <v>0</v>
      </c>
      <c r="EK319" s="35">
        <f t="shared" si="361"/>
        <v>0</v>
      </c>
      <c r="EL319" s="116">
        <f>IF(AND(EK319&gt;0,EK319*$B$4+ER318&lt;=$B$2*'SFV+BESS'!$I$9,EK319&lt;'SFV+BESS'!$I$7), EK319*$B$4, IF(AND(EK319&gt;0,EK319*$B$4+ER318&gt;$B$2*'SFV+BESS'!$I$9,EK319*$B$4&lt;'SFV+BESS'!$I$7),$B$2*'SFV+BESS'!$I$9-ER318,IF(AND(EK319&gt;0,EK319*$B$4+ER318&gt;$B$2*'SFV+BESS'!$I$9,EK319*$B$4&gt;'SFV+BESS'!$I$7,ER318&lt;$B$2*'SFV+BESS'!$I$9),$B$2*'SFV+BESS'!$I$9-ER318,IF(AND(EK319&gt;0,EK319*$B$4+ER318&lt;=$B$2*'SFV+BESS'!$I$9,EK319&gt;'SFV+BESS'!$I$7),'SFV+BESS'!$I$7,0))))</f>
        <v>0</v>
      </c>
      <c r="EM319" s="27">
        <f>IF(AND(EK319&lt;0,ER318+EK319/$B$5&gt;$H$2,-EK319/'Carga-Descarga Año'!$B$5&lt;'SFV+BESS'!$I$7),EK319/$B$5,IF(AND(EK319&lt;0,ER318+EK319/$B$5&gt;$H$2,-EK319/'Carga-Descarga Año'!$B$5&gt;'SFV+BESS'!$I$7),-'SFV+BESS'!$I$7,IF(AND(EK319&lt;0,ER318+EK319/$B$5&lt;$H$2),-MIN('SFV+BESS'!$I$7,ER318-$H$2),0)))</f>
        <v>0</v>
      </c>
      <c r="EN319" s="33"/>
      <c r="EO319" s="33">
        <f t="shared" si="381"/>
        <v>0</v>
      </c>
      <c r="EP319" s="27">
        <f t="shared" si="349"/>
        <v>0</v>
      </c>
      <c r="EQ319" s="27">
        <f t="shared" si="382"/>
        <v>0</v>
      </c>
      <c r="ER319" s="28">
        <f>IF((ER318+EL319+EM319)&gt;=$B$2*'SFV+BESS'!$I$9, $B$2*'SFV+BESS'!$I$9, (ER318+EL319+EM319))</f>
        <v>173.61249999999998</v>
      </c>
      <c r="ES319" s="110">
        <f t="shared" si="350"/>
        <v>0</v>
      </c>
      <c r="EX319" s="251"/>
      <c r="EY319" s="48">
        <v>12.9166666666667</v>
      </c>
      <c r="EZ319" s="33">
        <f t="shared" si="397"/>
        <v>0</v>
      </c>
      <c r="FA319" s="33">
        <f>Gen_Cons_Horario!B6897</f>
        <v>0</v>
      </c>
      <c r="FB319" s="35">
        <f t="shared" si="362"/>
        <v>0</v>
      </c>
      <c r="FC319" s="116">
        <f>IF(AND(FB319&gt;0,FB319*$B$4+FI318&lt;=$B$2*'SFV+BESS'!$I$9,FB319&lt;'SFV+BESS'!$I$7), FB319*$B$4, IF(AND(FB319&gt;0,FB319*$B$4+FI318&gt;$B$2*'SFV+BESS'!$I$9,FB319*$B$4&lt;'SFV+BESS'!$I$7),$B$2*'SFV+BESS'!$I$9-FI318,IF(AND(FB319&gt;0,FB319*$B$4+FI318&gt;$B$2*'SFV+BESS'!$I$9,FB319*$B$4&gt;'SFV+BESS'!$I$7,FI318&lt;$B$2*'SFV+BESS'!$I$9),$B$2*'SFV+BESS'!$I$9-FI318,IF(AND(FB319&gt;0,FB319*$B$4+FI318&lt;=$B$2*'SFV+BESS'!$I$9,FB319&gt;'SFV+BESS'!$I$7),'SFV+BESS'!$I$7,0))))</f>
        <v>0</v>
      </c>
      <c r="FD319" s="27">
        <f>IF(AND(FB319&lt;0,FI318+FB319/$B$5&gt;$H$2,-FB319/'Carga-Descarga Año'!$B$5&lt;'SFV+BESS'!$I$7),FB319/$B$5,IF(AND(FB319&lt;0,FI318+FB319/$B$5&gt;$H$2,-FB319/'Carga-Descarga Año'!$B$5&gt;'SFV+BESS'!$I$7),-'SFV+BESS'!$I$7,IF(AND(FB319&lt;0,FI318+FB319/$B$5&lt;$H$2),-MIN('SFV+BESS'!$I$7,FI318-$H$2),0)))</f>
        <v>0</v>
      </c>
      <c r="FE319" s="33"/>
      <c r="FF319" s="33">
        <f t="shared" si="383"/>
        <v>0</v>
      </c>
      <c r="FG319" s="27">
        <f t="shared" si="351"/>
        <v>0</v>
      </c>
      <c r="FH319" s="27">
        <f t="shared" si="384"/>
        <v>0</v>
      </c>
      <c r="FI319" s="28">
        <f>IF((FI318+FC319+FD319)&gt;=$B$2*'SFV+BESS'!$I$9, $B$2*'SFV+BESS'!$I$9, (FI318+FC319+FD319))</f>
        <v>173.61249999999998</v>
      </c>
      <c r="FJ319" s="110">
        <f t="shared" si="352"/>
        <v>0</v>
      </c>
      <c r="FO319" s="251"/>
      <c r="FP319" s="48">
        <v>12.9166666666667</v>
      </c>
      <c r="FQ319" s="33">
        <f t="shared" si="398"/>
        <v>0</v>
      </c>
      <c r="FR319" s="33">
        <f>Gen_Cons_Horario!B7641</f>
        <v>0</v>
      </c>
      <c r="FS319" s="35">
        <f t="shared" si="363"/>
        <v>0</v>
      </c>
      <c r="FT319" s="116">
        <f>IF(AND(FS319&gt;0,FS319*$B$4+FZ318&lt;=$B$2*'SFV+BESS'!$I$9,FS319&lt;'SFV+BESS'!$I$7), FS319*$B$4, IF(AND(FS319&gt;0,FS319*$B$4+FZ318&gt;$B$2*'SFV+BESS'!$I$9,FS319*$B$4&lt;'SFV+BESS'!$I$7),$B$2*'SFV+BESS'!$I$9-FZ318,IF(AND(FS319&gt;0,FS319*$B$4+FZ318&gt;$B$2*'SFV+BESS'!$I$9,FS319*$B$4&gt;'SFV+BESS'!$I$7,FZ318&lt;$B$2*'SFV+BESS'!$I$9),$B$2*'SFV+BESS'!$I$9-FZ318,IF(AND(FS319&gt;0,FS319*$B$4+FZ318&lt;=$B$2*'SFV+BESS'!$I$9,FS319&gt;'SFV+BESS'!$I$7),'SFV+BESS'!$I$7,0))))</f>
        <v>0</v>
      </c>
      <c r="FU319" s="27">
        <f>IF(AND(FS319&lt;0,FZ318+FS319/$B$5&gt;$H$2,-FS319/'Carga-Descarga Año'!$B$5&lt;'SFV+BESS'!$I$7),FS319/$B$5,IF(AND(FS319&lt;0,FZ318+FS319/$B$5&gt;$H$2,-FS319/'Carga-Descarga Año'!$B$5&gt;'SFV+BESS'!$I$7),-'SFV+BESS'!$I$7,IF(AND(FS319&lt;0,FZ318+FS319/$B$5&lt;$H$2),-MIN('SFV+BESS'!$I$7,FZ318-$H$2),0)))</f>
        <v>0</v>
      </c>
      <c r="FV319" s="33"/>
      <c r="FW319" s="33">
        <f t="shared" si="385"/>
        <v>0</v>
      </c>
      <c r="FX319" s="27">
        <f t="shared" si="353"/>
        <v>0</v>
      </c>
      <c r="FY319" s="27">
        <f t="shared" si="386"/>
        <v>0</v>
      </c>
      <c r="FZ319" s="28">
        <f>IF((FZ318+FT319+FU319)&gt;=$B$2*'SFV+BESS'!$I$9, $B$2*'SFV+BESS'!$I$9, (FZ318+FT319+FU319))</f>
        <v>173.61249999999998</v>
      </c>
      <c r="GA319" s="110">
        <f t="shared" si="354"/>
        <v>0</v>
      </c>
      <c r="GF319" s="251"/>
      <c r="GG319" s="48">
        <v>12.9166666666667</v>
      </c>
      <c r="GH319" s="33">
        <f t="shared" si="399"/>
        <v>0</v>
      </c>
      <c r="GI319" s="33">
        <f>Gen_Cons_Horario!B8361</f>
        <v>0</v>
      </c>
      <c r="GJ319" s="35">
        <f t="shared" si="369"/>
        <v>0</v>
      </c>
      <c r="GK319" s="116">
        <f>IF(AND(GJ319&gt;0,GJ319*$B$4+GQ318&lt;=$B$2*'SFV+BESS'!$I$9,GJ319&lt;'SFV+BESS'!$I$7), GJ319*$B$4, IF(AND(GJ319&gt;0,GJ319*$B$4+GQ318&gt;$B$2*'SFV+BESS'!$I$9,GJ319*$B$4&lt;'SFV+BESS'!$I$7),$B$2*'SFV+BESS'!$I$9-GQ318,IF(AND(GJ319&gt;0,GJ319*$B$4+GQ318&gt;$B$2*'SFV+BESS'!$I$9,GJ319*$B$4&gt;'SFV+BESS'!$I$7,GQ318&lt;$B$2*'SFV+BESS'!$I$9),$B$2*'SFV+BESS'!$I$9-GQ318,IF(AND(GJ319&gt;0,GJ319*$B$4+GQ318&lt;=$B$2*'SFV+BESS'!$I$9,GJ319&gt;'SFV+BESS'!$I$7),'SFV+BESS'!$I$7,0))))</f>
        <v>0</v>
      </c>
      <c r="GL319" s="27">
        <f>IF(AND(GJ319&lt;0,GQ318+GJ319/$B$5&gt;$H$2,-GJ319/'Carga-Descarga Año'!$B$5&lt;'SFV+BESS'!$I$7),GJ319/$B$5,IF(AND(GJ319&lt;0,GQ318+GJ319/$B$5&gt;$H$2,-GJ319/'Carga-Descarga Año'!$B$5&gt;'SFV+BESS'!$I$7),-'SFV+BESS'!$I$7,IF(AND(GJ319&lt;0,GQ318+GJ319/$B$5&lt;$H$2),-MIN('SFV+BESS'!$I$7,GQ318-$H$2),0)))</f>
        <v>0</v>
      </c>
      <c r="GM319" s="33"/>
      <c r="GN319" s="33">
        <f t="shared" si="387"/>
        <v>0</v>
      </c>
      <c r="GO319" s="27">
        <f t="shared" si="355"/>
        <v>0</v>
      </c>
      <c r="GP319" s="27">
        <f t="shared" si="388"/>
        <v>0</v>
      </c>
      <c r="GQ319" s="28">
        <f>IF((GQ318+GK319+GL319)&gt;=$B$2*'SFV+BESS'!$I$9, $B$2*'SFV+BESS'!$I$9, (GQ318+GK319+GL319))</f>
        <v>173.61249999999998</v>
      </c>
      <c r="GR319" s="110">
        <f t="shared" si="356"/>
        <v>0</v>
      </c>
    </row>
    <row r="320" spans="1:200">
      <c r="A320" s="250"/>
      <c r="B320" s="48">
        <v>12.9583333333333</v>
      </c>
      <c r="C320" s="38">
        <f t="shared" si="370"/>
        <v>0</v>
      </c>
      <c r="D320" s="2">
        <f>Gen_Cons_Horario!B346</f>
        <v>0</v>
      </c>
      <c r="E320" s="140">
        <f t="shared" si="328"/>
        <v>0</v>
      </c>
      <c r="F320" s="116">
        <f>IF(AND(E320&gt;0,E320*$B$4+L319&lt;=$B$2*'SFV+BESS'!$I$9,E320&lt;'SFV+BESS'!$I$7), E320*$B$4, IF(AND(E320&gt;0,E320*$B$4+L319&gt;$B$2*'SFV+BESS'!$I$9,E320*$B$4&lt;'SFV+BESS'!$I$7),$B$2*'SFV+BESS'!$I$9-L319,IF(AND(E320&gt;0,E320*$B$4+L319&gt;$B$2*'SFV+BESS'!$I$9,E320*$B$4&gt;'SFV+BESS'!$I$7,L319&lt;$B$2*'SFV+BESS'!$I$9),$B$2*'SFV+BESS'!$I$9-L319,IF(AND(E320&gt;0,E320*$B$4+L319&lt;=$B$2*'SFV+BESS'!$I$9,E320&gt;'SFV+BESS'!$I$7),'SFV+BESS'!$I$7,0))))</f>
        <v>0</v>
      </c>
      <c r="G320" s="27">
        <f>IF(AND(E320&lt;0,L319+E320/$B$5&gt;$H$2,-E320/'Carga-Descarga Año'!$B$5&lt;'SFV+BESS'!$I$7),E320/$B$5,IF(AND(E320&lt;0,L319+E320/$B$5&gt;$H$2,-E320/'Carga-Descarga Año'!$B$5&gt;'SFV+BESS'!$I$7),-'SFV+BESS'!$I$7,IF(AND(E320&lt;0,L319+E320/$B$5&lt;$H$2),-MIN('SFV+BESS'!$I$7,L319-$H$2),0)))</f>
        <v>0</v>
      </c>
      <c r="I320" s="38">
        <f t="shared" si="329"/>
        <v>0</v>
      </c>
      <c r="J320" s="27">
        <f t="shared" si="331"/>
        <v>0</v>
      </c>
      <c r="K320" s="27">
        <f t="shared" si="330"/>
        <v>0</v>
      </c>
      <c r="L320" s="28">
        <f>IF((L319+F320+G320)&gt;=$B$2*'SFV+BESS'!$I$9, $B$2*'SFV+BESS'!$I$9, (L319+F320+G320))</f>
        <v>173.61249999999998</v>
      </c>
      <c r="M320" s="110">
        <f t="shared" si="332"/>
        <v>0</v>
      </c>
      <c r="R320" s="251"/>
      <c r="S320" s="48">
        <v>12.9583333333333</v>
      </c>
      <c r="T320" s="2">
        <f t="shared" si="389"/>
        <v>0</v>
      </c>
      <c r="U320" s="2">
        <f>Gen_Cons_Horario!B1090</f>
        <v>0</v>
      </c>
      <c r="V320" s="35">
        <f t="shared" si="364"/>
        <v>0</v>
      </c>
      <c r="W320" s="116">
        <f>IF(AND(V320&gt;0,V320*$B$4+AC319&lt;=$B$2*'SFV+BESS'!$I$9,V320&lt;'SFV+BESS'!$I$7), V320*$B$4, IF(AND(V320&gt;0,V320*$B$4+AC319&gt;$B$2*'SFV+BESS'!$I$9,V320*$B$4&lt;'SFV+BESS'!$I$7),$B$2*'SFV+BESS'!$I$9-AC319,IF(AND(V320&gt;0,V320*$B$4+AC319&gt;$B$2*'SFV+BESS'!$I$9,V320*$B$4&gt;'SFV+BESS'!$I$7,AC319&lt;$B$2*'SFV+BESS'!$I$9),$B$2*'SFV+BESS'!$I$9-AC319,IF(AND(V320&gt;0,V320*$B$4+AC319&lt;=$B$2*'SFV+BESS'!$I$9,V320&gt;'SFV+BESS'!$I$7),'SFV+BESS'!$I$7,0))))</f>
        <v>0</v>
      </c>
      <c r="X320" s="27">
        <f>IF(AND(V320&lt;0,AC319+V320/$B$5&gt;$H$2,-V320/'Carga-Descarga Año'!$B$5&lt;'SFV+BESS'!$I$7),V320/$B$5,IF(AND(V320&lt;0,AC319+V320/$B$5&gt;$H$2,-V320/'Carga-Descarga Año'!$B$5&gt;'SFV+BESS'!$I$7),-'SFV+BESS'!$I$7,IF(AND(V320&lt;0,AC319+V320/$B$5&lt;$H$2),-MIN('SFV+BESS'!$I$7,AC319-$H$2),0)))</f>
        <v>0</v>
      </c>
      <c r="Z320" s="33">
        <f t="shared" si="358"/>
        <v>0</v>
      </c>
      <c r="AA320" s="27">
        <f t="shared" si="333"/>
        <v>0</v>
      </c>
      <c r="AB320" s="27">
        <f t="shared" si="357"/>
        <v>0</v>
      </c>
      <c r="AC320" s="28">
        <f>IF((AC319+W320+X320)&gt;=$B$2*'SFV+BESS'!$I$9, $B$2*'SFV+BESS'!$I$9, (AC319+W320+X320))</f>
        <v>173.61249999999998</v>
      </c>
      <c r="AD320" s="110">
        <f t="shared" si="334"/>
        <v>0</v>
      </c>
      <c r="AI320" s="251"/>
      <c r="AJ320" s="48">
        <v>12.9583333333333</v>
      </c>
      <c r="AK320" s="52">
        <f t="shared" si="390"/>
        <v>0</v>
      </c>
      <c r="AL320" s="33">
        <f>Gen_Cons_Horario!B1762</f>
        <v>0</v>
      </c>
      <c r="AM320" s="35">
        <f t="shared" si="365"/>
        <v>0</v>
      </c>
      <c r="AN320" s="116">
        <f>IF(AND(AM320&gt;0,AM320*$B$4+AT319&lt;=$B$2*'SFV+BESS'!$I$9,AM320&lt;'SFV+BESS'!$I$7), AM320*$B$4, IF(AND(AM320&gt;0,AM320*$B$4+AT319&gt;$B$2*'SFV+BESS'!$I$9,AM320*$B$4&lt;'SFV+BESS'!$I$7),$B$2*'SFV+BESS'!$I$9-AT319,IF(AND(AM320&gt;0,AM320*$B$4+AT319&gt;$B$2*'SFV+BESS'!$I$9,AM320*$B$4&gt;'SFV+BESS'!$I$7,AT319&lt;$B$2*'SFV+BESS'!$I$9),$B$2*'SFV+BESS'!$I$9-AT319,IF(AND(AM320&gt;0,AM320*$B$4+AT319&lt;=$B$2*'SFV+BESS'!$I$9,AM320&gt;'SFV+BESS'!$I$7),'SFV+BESS'!$I$7,0))))</f>
        <v>0</v>
      </c>
      <c r="AO320" s="27">
        <f>IF(AND(AM320&lt;0,AT319+AM320/$B$5&gt;$H$2,-AM320/'Carga-Descarga Año'!$B$5&lt;'SFV+BESS'!$I$7),AM320/$B$5,IF(AND(AM320&lt;0,AT319+AM320/$B$5&gt;$H$2,-AM320/'Carga-Descarga Año'!$B$5&gt;'SFV+BESS'!$I$7),-'SFV+BESS'!$I$7,IF(AND(AM320&lt;0,AT319+AM320/$B$5&lt;$H$2),-MIN('SFV+BESS'!$I$7,AT319-$H$2),0)))</f>
        <v>0</v>
      </c>
      <c r="AP320" s="33"/>
      <c r="AQ320" s="33">
        <f t="shared" si="371"/>
        <v>0</v>
      </c>
      <c r="AR320" s="27">
        <f t="shared" si="335"/>
        <v>0</v>
      </c>
      <c r="AS320" s="27">
        <f t="shared" si="372"/>
        <v>0</v>
      </c>
      <c r="AT320" s="28">
        <f>IF((AT319+AN320+AO320)&gt;=$B$2*'SFV+BESS'!$I$9, $B$2*'SFV+BESS'!$I$9, (AT319+AN320+AO320))</f>
        <v>173.61249999999998</v>
      </c>
      <c r="AU320" s="110">
        <f t="shared" si="336"/>
        <v>0</v>
      </c>
      <c r="AZ320" s="251"/>
      <c r="BA320" s="48">
        <v>12.9583333333333</v>
      </c>
      <c r="BB320" s="33">
        <f t="shared" si="391"/>
        <v>0</v>
      </c>
      <c r="BC320" s="33">
        <f>Gen_Cons_Horario!B2506</f>
        <v>0</v>
      </c>
      <c r="BD320" s="35">
        <f t="shared" si="366"/>
        <v>0</v>
      </c>
      <c r="BE320" s="116">
        <f>IF(AND(BD320&gt;0,BD320*$B$4+BK319&lt;=$B$2*'SFV+BESS'!$I$9,BD320&lt;'SFV+BESS'!$I$7), BD320*$B$4, IF(AND(BD320&gt;0,BD320*$B$4+BK319&gt;$B$2*'SFV+BESS'!$I$9,BD320*$B$4&lt;'SFV+BESS'!$I$7),$B$2*'SFV+BESS'!$I$9-BK319,IF(AND(BD320&gt;0,BD320*$B$4+BK319&gt;$B$2*'SFV+BESS'!$I$9,BD320*$B$4&gt;'SFV+BESS'!$I$7,BK319&lt;$B$2*'SFV+BESS'!$I$9),$B$2*'SFV+BESS'!$I$9-BK319,IF(AND(BD320&gt;0,BD320*$B$4+BK319&lt;=$B$2*'SFV+BESS'!$I$9,BD320&gt;'SFV+BESS'!$I$7),'SFV+BESS'!$I$7,0))))</f>
        <v>0</v>
      </c>
      <c r="BF320" s="27">
        <f>IF(AND(BD320&lt;0,BK319+BD320/$B$5&gt;$H$2,-BD320/'Carga-Descarga Año'!$B$5&lt;'SFV+BESS'!$I$7),BD320/$B$5,IF(AND(BD320&lt;0,BK319+BD320/$B$5&gt;$H$2,-BD320/'Carga-Descarga Año'!$B$5&gt;'SFV+BESS'!$I$7),-'SFV+BESS'!$I$7,IF(AND(BD320&lt;0,BK319+BD320/$B$5&lt;$H$2),-MIN('SFV+BESS'!$I$7,BK319-$H$2),0)))</f>
        <v>0</v>
      </c>
      <c r="BG320" s="33"/>
      <c r="BH320" s="33">
        <f t="shared" si="373"/>
        <v>0</v>
      </c>
      <c r="BI320" s="27">
        <f t="shared" si="337"/>
        <v>0</v>
      </c>
      <c r="BJ320" s="27">
        <f t="shared" si="374"/>
        <v>0</v>
      </c>
      <c r="BK320" s="28">
        <f>IF((BK319+BE320+BF320)&gt;=$B$2*'SFV+BESS'!$I$9, $B$2*'SFV+BESS'!$I$9, (BK319+BE320+BF320))</f>
        <v>173.61249999999998</v>
      </c>
      <c r="BL320" s="110">
        <f t="shared" si="338"/>
        <v>0</v>
      </c>
      <c r="BQ320" s="251"/>
      <c r="BR320" s="48">
        <v>12.9583333333333</v>
      </c>
      <c r="BS320" s="33">
        <f t="shared" si="392"/>
        <v>0</v>
      </c>
      <c r="BT320" s="33">
        <f>Gen_Cons_Horario!B3226</f>
        <v>0</v>
      </c>
      <c r="BU320" s="35">
        <f t="shared" si="367"/>
        <v>0</v>
      </c>
      <c r="BV320" s="116">
        <f>IF(AND(BU320&gt;0,BU320*$B$4+CB319&lt;=$B$2*'SFV+BESS'!$I$9,BU320&lt;'SFV+BESS'!$I$7), BU320*$B$4, IF(AND(BU320&gt;0,BU320*$B$4+CB319&gt;$B$2*'SFV+BESS'!$I$9,BU320*$B$4&lt;'SFV+BESS'!$I$7),$B$2*'SFV+BESS'!$I$9-CB319,IF(AND(BU320&gt;0,BU320*$B$4+CB319&gt;$B$2*'SFV+BESS'!$I$9,BU320*$B$4&gt;'SFV+BESS'!$I$7,CB319&lt;$B$2*'SFV+BESS'!$I$9),$B$2*'SFV+BESS'!$I$9-CB319,IF(AND(BU320&gt;0,BU320*$B$4+CB319&lt;=$B$2*'SFV+BESS'!$I$9,BU320&gt;'SFV+BESS'!$I$7),'SFV+BESS'!$I$7,0))))</f>
        <v>0</v>
      </c>
      <c r="BW320" s="27">
        <f>IF(AND(BU320&lt;0,CB319+BU320/$B$5&gt;$H$2,-BU320/'Carga-Descarga Año'!$B$5&lt;'SFV+BESS'!$I$7),BU320/$B$5,IF(AND(BU320&lt;0,CB319+BU320/$B$5&gt;$H$2,-BU320/'Carga-Descarga Año'!$B$5&gt;'SFV+BESS'!$I$7),-'SFV+BESS'!$I$7,IF(AND(BU320&lt;0,CB319+BU320/$B$5&lt;$H$2),-MIN('SFV+BESS'!$I$7,CB319-$H$2),0)))</f>
        <v>0</v>
      </c>
      <c r="BX320" s="33"/>
      <c r="BY320" s="33">
        <f t="shared" si="375"/>
        <v>0</v>
      </c>
      <c r="BZ320" s="27">
        <f t="shared" si="339"/>
        <v>0</v>
      </c>
      <c r="CA320" s="27">
        <f t="shared" si="340"/>
        <v>0</v>
      </c>
      <c r="CB320" s="28">
        <f>IF((CB319+BV320+BW320)&gt;=$B$2*'SFV+BESS'!$I$9, $B$2*'SFV+BESS'!$I$9, (CB319+BV320+BW320))</f>
        <v>173.61249999999998</v>
      </c>
      <c r="CC320" s="110">
        <f t="shared" si="341"/>
        <v>0</v>
      </c>
      <c r="CH320" s="251"/>
      <c r="CI320" s="48">
        <v>12.9583333333333</v>
      </c>
      <c r="CJ320" s="33">
        <f t="shared" si="393"/>
        <v>0</v>
      </c>
      <c r="CK320" s="33">
        <f>Gen_Cons_Horario!B3970</f>
        <v>0</v>
      </c>
      <c r="CL320" s="35">
        <f t="shared" si="368"/>
        <v>0</v>
      </c>
      <c r="CM320" s="116">
        <f>IF(AND(CL320&gt;0,CL320*$B$4+CS319&lt;=$B$2*'SFV+BESS'!$I$9,CL320&lt;'SFV+BESS'!$I$7), CL320*$B$4, IF(AND(CL320&gt;0,CL320*$B$4+CS319&gt;$B$2*'SFV+BESS'!$I$9,CL320*$B$4&lt;'SFV+BESS'!$I$7),$B$2*'SFV+BESS'!$I$9-CS319,IF(AND(CL320&gt;0,CL320*$B$4+CS319&gt;$B$2*'SFV+BESS'!$I$9,CL320*$B$4&gt;'SFV+BESS'!$I$7,CS319&lt;$B$2*'SFV+BESS'!$I$9),$B$2*'SFV+BESS'!$I$9-CS319,IF(AND(CL320&gt;0,CL320*$B$4+CS319&lt;=$B$2*'SFV+BESS'!$I$9,CL320&gt;'SFV+BESS'!$I$7),'SFV+BESS'!$I$7,0))))</f>
        <v>0</v>
      </c>
      <c r="CN320" s="27">
        <f>IF(AND(CL320&lt;0,CS319+CL320/$B$5&gt;$H$2,-CL320/'Carga-Descarga Año'!$B$5&lt;'SFV+BESS'!$I$7),CL320/$B$5,IF(AND(CL320&lt;0,CS319+CL320/$B$5&gt;$H$2,-CL320/'Carga-Descarga Año'!$B$5&gt;'SFV+BESS'!$I$7),-'SFV+BESS'!$I$7,IF(AND(CL320&lt;0,CS319+CL320/$B$5&lt;$H$2),-MIN('SFV+BESS'!$I$7,CS319-$H$2),0)))</f>
        <v>0</v>
      </c>
      <c r="CO320" s="33"/>
      <c r="CP320" s="33">
        <f t="shared" si="376"/>
        <v>0</v>
      </c>
      <c r="CQ320" s="27">
        <f t="shared" si="342"/>
        <v>0</v>
      </c>
      <c r="CR320" s="27">
        <f t="shared" si="377"/>
        <v>0</v>
      </c>
      <c r="CS320" s="28">
        <f>IF((CS319+CM320+CN320)&gt;=$B$2*'SFV+BESS'!$I$9, $B$2*'SFV+BESS'!$I$9, (CS319+CM320+CN320))</f>
        <v>173.61249999999998</v>
      </c>
      <c r="CT320" s="110">
        <f t="shared" si="343"/>
        <v>0</v>
      </c>
      <c r="CY320" s="251"/>
      <c r="CZ320" s="48">
        <v>12.9583333333333</v>
      </c>
      <c r="DA320" s="33">
        <f t="shared" si="394"/>
        <v>0</v>
      </c>
      <c r="DB320" s="33">
        <f>Gen_Cons_Horario!B4690</f>
        <v>0</v>
      </c>
      <c r="DC320" s="35">
        <f t="shared" si="359"/>
        <v>0</v>
      </c>
      <c r="DD320" s="116">
        <f>IF(AND(DC320&gt;0,DC320*$B$4+DJ319&lt;=$B$2*'SFV+BESS'!$I$9,DC320&lt;'SFV+BESS'!$I$7), DC320*$B$4, IF(AND(DC320&gt;0,DC320*$B$4+DJ319&gt;$B$2*'SFV+BESS'!$I$9,DC320*$B$4&lt;'SFV+BESS'!$I$7),$B$2*'SFV+BESS'!$I$9-DJ319,IF(AND(DC320&gt;0,DC320*$B$4+DJ319&gt;$B$2*'SFV+BESS'!$I$9,DC320*$B$4&gt;'SFV+BESS'!$I$7,DJ319&lt;$B$2*'SFV+BESS'!$I$9),$B$2*'SFV+BESS'!$I$9-DJ319,IF(AND(DC320&gt;0,DC320*$B$4+DJ319&lt;=$B$2*'SFV+BESS'!$I$9,DC320&gt;'SFV+BESS'!$I$7),'SFV+BESS'!$I$7,0))))</f>
        <v>0</v>
      </c>
      <c r="DE320" s="27">
        <f>IF(AND(DC320&lt;0,DJ319+DC320/$B$5&gt;$H$2,-DC320/'Carga-Descarga Año'!$B$5&lt;'SFV+BESS'!$I$7),DC320/$B$5,IF(AND(DC320&lt;0,DJ319+DC320/$B$5&gt;$H$2,-DC320/'Carga-Descarga Año'!$B$5&gt;'SFV+BESS'!$I$7),-'SFV+BESS'!$I$7,IF(AND(DC320&lt;0,DJ319+DC320/$B$5&lt;$H$2),-MIN('SFV+BESS'!$I$7,DJ319-$H$2),0)))</f>
        <v>0</v>
      </c>
      <c r="DF320" s="33"/>
      <c r="DG320" s="33">
        <f t="shared" si="378"/>
        <v>0</v>
      </c>
      <c r="DH320" s="27">
        <f t="shared" si="344"/>
        <v>0</v>
      </c>
      <c r="DI320" s="27">
        <f t="shared" si="345"/>
        <v>0</v>
      </c>
      <c r="DJ320" s="28">
        <f>IF((DJ319+DD320+DE320)&gt;=$B$2*'SFV+BESS'!$I$9, $B$2*'SFV+BESS'!$I$9, (DJ319+DD320+DE320))</f>
        <v>173.61249999999998</v>
      </c>
      <c r="DK320" s="110">
        <f t="shared" si="346"/>
        <v>0</v>
      </c>
      <c r="DP320" s="251"/>
      <c r="DQ320" s="48">
        <v>12.9583333333333</v>
      </c>
      <c r="DR320" s="33">
        <f t="shared" si="395"/>
        <v>0</v>
      </c>
      <c r="DS320" s="33">
        <f>Gen_Cons_Horario!B5434</f>
        <v>0</v>
      </c>
      <c r="DT320" s="35">
        <f t="shared" si="360"/>
        <v>0</v>
      </c>
      <c r="DU320" s="116">
        <f>IF(AND(DT320&gt;0,DT320*$B$4+EA319&lt;=$B$2*'SFV+BESS'!$I$9,DT320&lt;'SFV+BESS'!$I$7), DT320*$B$4, IF(AND(DT320&gt;0,DT320*$B$4+EA319&gt;$B$2*'SFV+BESS'!$I$9,DT320*$B$4&lt;'SFV+BESS'!$I$7),$B$2*'SFV+BESS'!$I$9-EA319,IF(AND(DT320&gt;0,DT320*$B$4+EA319&gt;$B$2*'SFV+BESS'!$I$9,DT320*$B$4&gt;'SFV+BESS'!$I$7,EA319&lt;$B$2*'SFV+BESS'!$I$9),$B$2*'SFV+BESS'!$I$9-EA319,IF(AND(DT320&gt;0,DT320*$B$4+EA319&lt;=$B$2*'SFV+BESS'!$I$9,DT320&gt;'SFV+BESS'!$I$7),'SFV+BESS'!$I$7,0))))</f>
        <v>0</v>
      </c>
      <c r="DV320" s="27">
        <f>IF(AND(DT320&lt;0,EA319+DT320/$B$5&gt;$H$2,-DT320/'Carga-Descarga Año'!$B$5&lt;'SFV+BESS'!$I$7),DT320/$B$5,IF(AND(DT320&lt;0,EA319+DT320/$B$5&gt;$H$2,-DT320/'Carga-Descarga Año'!$B$5&gt;'SFV+BESS'!$I$7),-'SFV+BESS'!$I$7,IF(AND(DT320&lt;0,EA319+DT320/$B$5&lt;$H$2),-MIN('SFV+BESS'!$I$7,EA319-$H$2),0)))</f>
        <v>0</v>
      </c>
      <c r="DW320" s="33"/>
      <c r="DX320" s="33">
        <f t="shared" si="379"/>
        <v>0</v>
      </c>
      <c r="DY320" s="27">
        <f t="shared" si="347"/>
        <v>0</v>
      </c>
      <c r="DZ320" s="27">
        <f t="shared" si="380"/>
        <v>0</v>
      </c>
      <c r="EA320" s="28">
        <f>IF((EA319+DU320+DV320)&gt;=$B$2*'SFV+BESS'!$I$9, $B$2*'SFV+BESS'!$I$9, (EA319+DU320+DV320))</f>
        <v>173.61249999999998</v>
      </c>
      <c r="EB320" s="110">
        <f t="shared" si="348"/>
        <v>0</v>
      </c>
      <c r="EG320" s="251"/>
      <c r="EH320" s="48">
        <v>12.9583333333333</v>
      </c>
      <c r="EI320" s="33">
        <f t="shared" si="396"/>
        <v>0</v>
      </c>
      <c r="EJ320" s="33">
        <f>Gen_Cons_Horario!B6178</f>
        <v>0</v>
      </c>
      <c r="EK320" s="35">
        <f t="shared" si="361"/>
        <v>0</v>
      </c>
      <c r="EL320" s="116">
        <f>IF(AND(EK320&gt;0,EK320*$B$4+ER319&lt;=$B$2*'SFV+BESS'!$I$9,EK320&lt;'SFV+BESS'!$I$7), EK320*$B$4, IF(AND(EK320&gt;0,EK320*$B$4+ER319&gt;$B$2*'SFV+BESS'!$I$9,EK320*$B$4&lt;'SFV+BESS'!$I$7),$B$2*'SFV+BESS'!$I$9-ER319,IF(AND(EK320&gt;0,EK320*$B$4+ER319&gt;$B$2*'SFV+BESS'!$I$9,EK320*$B$4&gt;'SFV+BESS'!$I$7,ER319&lt;$B$2*'SFV+BESS'!$I$9),$B$2*'SFV+BESS'!$I$9-ER319,IF(AND(EK320&gt;0,EK320*$B$4+ER319&lt;=$B$2*'SFV+BESS'!$I$9,EK320&gt;'SFV+BESS'!$I$7),'SFV+BESS'!$I$7,0))))</f>
        <v>0</v>
      </c>
      <c r="EM320" s="27">
        <f>IF(AND(EK320&lt;0,ER319+EK320/$B$5&gt;$H$2,-EK320/'Carga-Descarga Año'!$B$5&lt;'SFV+BESS'!$I$7),EK320/$B$5,IF(AND(EK320&lt;0,ER319+EK320/$B$5&gt;$H$2,-EK320/'Carga-Descarga Año'!$B$5&gt;'SFV+BESS'!$I$7),-'SFV+BESS'!$I$7,IF(AND(EK320&lt;0,ER319+EK320/$B$5&lt;$H$2),-MIN('SFV+BESS'!$I$7,ER319-$H$2),0)))</f>
        <v>0</v>
      </c>
      <c r="EN320" s="33"/>
      <c r="EO320" s="33">
        <f t="shared" si="381"/>
        <v>0</v>
      </c>
      <c r="EP320" s="27">
        <f t="shared" si="349"/>
        <v>0</v>
      </c>
      <c r="EQ320" s="27">
        <f t="shared" si="382"/>
        <v>0</v>
      </c>
      <c r="ER320" s="28">
        <f>IF((ER319+EL320+EM320)&gt;=$B$2*'SFV+BESS'!$I$9, $B$2*'SFV+BESS'!$I$9, (ER319+EL320+EM320))</f>
        <v>173.61249999999998</v>
      </c>
      <c r="ES320" s="110">
        <f t="shared" si="350"/>
        <v>0</v>
      </c>
      <c r="EX320" s="251"/>
      <c r="EY320" s="48">
        <v>12.9583333333333</v>
      </c>
      <c r="EZ320" s="33">
        <f t="shared" si="397"/>
        <v>0</v>
      </c>
      <c r="FA320" s="33">
        <f>Gen_Cons_Horario!B6898</f>
        <v>0</v>
      </c>
      <c r="FB320" s="35">
        <f t="shared" si="362"/>
        <v>0</v>
      </c>
      <c r="FC320" s="116">
        <f>IF(AND(FB320&gt;0,FB320*$B$4+FI319&lt;=$B$2*'SFV+BESS'!$I$9,FB320&lt;'SFV+BESS'!$I$7), FB320*$B$4, IF(AND(FB320&gt;0,FB320*$B$4+FI319&gt;$B$2*'SFV+BESS'!$I$9,FB320*$B$4&lt;'SFV+BESS'!$I$7),$B$2*'SFV+BESS'!$I$9-FI319,IF(AND(FB320&gt;0,FB320*$B$4+FI319&gt;$B$2*'SFV+BESS'!$I$9,FB320*$B$4&gt;'SFV+BESS'!$I$7,FI319&lt;$B$2*'SFV+BESS'!$I$9),$B$2*'SFV+BESS'!$I$9-FI319,IF(AND(FB320&gt;0,FB320*$B$4+FI319&lt;=$B$2*'SFV+BESS'!$I$9,FB320&gt;'SFV+BESS'!$I$7),'SFV+BESS'!$I$7,0))))</f>
        <v>0</v>
      </c>
      <c r="FD320" s="27">
        <f>IF(AND(FB320&lt;0,FI319+FB320/$B$5&gt;$H$2,-FB320/'Carga-Descarga Año'!$B$5&lt;'SFV+BESS'!$I$7),FB320/$B$5,IF(AND(FB320&lt;0,FI319+FB320/$B$5&gt;$H$2,-FB320/'Carga-Descarga Año'!$B$5&gt;'SFV+BESS'!$I$7),-'SFV+BESS'!$I$7,IF(AND(FB320&lt;0,FI319+FB320/$B$5&lt;$H$2),-MIN('SFV+BESS'!$I$7,FI319-$H$2),0)))</f>
        <v>0</v>
      </c>
      <c r="FE320" s="33"/>
      <c r="FF320" s="33">
        <f t="shared" si="383"/>
        <v>0</v>
      </c>
      <c r="FG320" s="27">
        <f t="shared" si="351"/>
        <v>0</v>
      </c>
      <c r="FH320" s="27">
        <f t="shared" si="384"/>
        <v>0</v>
      </c>
      <c r="FI320" s="28">
        <f>IF((FI319+FC320+FD320)&gt;=$B$2*'SFV+BESS'!$I$9, $B$2*'SFV+BESS'!$I$9, (FI319+FC320+FD320))</f>
        <v>173.61249999999998</v>
      </c>
      <c r="FJ320" s="110">
        <f t="shared" si="352"/>
        <v>0</v>
      </c>
      <c r="FO320" s="251"/>
      <c r="FP320" s="48">
        <v>12.9583333333333</v>
      </c>
      <c r="FQ320" s="33">
        <f t="shared" si="398"/>
        <v>0</v>
      </c>
      <c r="FR320" s="33">
        <f>Gen_Cons_Horario!B7642</f>
        <v>0</v>
      </c>
      <c r="FS320" s="35">
        <f t="shared" si="363"/>
        <v>0</v>
      </c>
      <c r="FT320" s="116">
        <f>IF(AND(FS320&gt;0,FS320*$B$4+FZ319&lt;=$B$2*'SFV+BESS'!$I$9,FS320&lt;'SFV+BESS'!$I$7), FS320*$B$4, IF(AND(FS320&gt;0,FS320*$B$4+FZ319&gt;$B$2*'SFV+BESS'!$I$9,FS320*$B$4&lt;'SFV+BESS'!$I$7),$B$2*'SFV+BESS'!$I$9-FZ319,IF(AND(FS320&gt;0,FS320*$B$4+FZ319&gt;$B$2*'SFV+BESS'!$I$9,FS320*$B$4&gt;'SFV+BESS'!$I$7,FZ319&lt;$B$2*'SFV+BESS'!$I$9),$B$2*'SFV+BESS'!$I$9-FZ319,IF(AND(FS320&gt;0,FS320*$B$4+FZ319&lt;=$B$2*'SFV+BESS'!$I$9,FS320&gt;'SFV+BESS'!$I$7),'SFV+BESS'!$I$7,0))))</f>
        <v>0</v>
      </c>
      <c r="FU320" s="27">
        <f>IF(AND(FS320&lt;0,FZ319+FS320/$B$5&gt;$H$2,-FS320/'Carga-Descarga Año'!$B$5&lt;'SFV+BESS'!$I$7),FS320/$B$5,IF(AND(FS320&lt;0,FZ319+FS320/$B$5&gt;$H$2,-FS320/'Carga-Descarga Año'!$B$5&gt;'SFV+BESS'!$I$7),-'SFV+BESS'!$I$7,IF(AND(FS320&lt;0,FZ319+FS320/$B$5&lt;$H$2),-MIN('SFV+BESS'!$I$7,FZ319-$H$2),0)))</f>
        <v>0</v>
      </c>
      <c r="FV320" s="33"/>
      <c r="FW320" s="33">
        <f t="shared" si="385"/>
        <v>0</v>
      </c>
      <c r="FX320" s="27">
        <f t="shared" si="353"/>
        <v>0</v>
      </c>
      <c r="FY320" s="27">
        <f t="shared" si="386"/>
        <v>0</v>
      </c>
      <c r="FZ320" s="28">
        <f>IF((FZ319+FT320+FU320)&gt;=$B$2*'SFV+BESS'!$I$9, $B$2*'SFV+BESS'!$I$9, (FZ319+FT320+FU320))</f>
        <v>173.61249999999998</v>
      </c>
      <c r="GA320" s="110">
        <f t="shared" si="354"/>
        <v>0</v>
      </c>
      <c r="GF320" s="251"/>
      <c r="GG320" s="48">
        <v>12.9583333333333</v>
      </c>
      <c r="GH320" s="33">
        <f t="shared" si="399"/>
        <v>0</v>
      </c>
      <c r="GI320" s="33">
        <f>Gen_Cons_Horario!B8362</f>
        <v>0</v>
      </c>
      <c r="GJ320" s="35">
        <f t="shared" si="369"/>
        <v>0</v>
      </c>
      <c r="GK320" s="116">
        <f>IF(AND(GJ320&gt;0,GJ320*$B$4+GQ319&lt;=$B$2*'SFV+BESS'!$I$9,GJ320&lt;'SFV+BESS'!$I$7), GJ320*$B$4, IF(AND(GJ320&gt;0,GJ320*$B$4+GQ319&gt;$B$2*'SFV+BESS'!$I$9,GJ320*$B$4&lt;'SFV+BESS'!$I$7),$B$2*'SFV+BESS'!$I$9-GQ319,IF(AND(GJ320&gt;0,GJ320*$B$4+GQ319&gt;$B$2*'SFV+BESS'!$I$9,GJ320*$B$4&gt;'SFV+BESS'!$I$7,GQ319&lt;$B$2*'SFV+BESS'!$I$9),$B$2*'SFV+BESS'!$I$9-GQ319,IF(AND(GJ320&gt;0,GJ320*$B$4+GQ319&lt;=$B$2*'SFV+BESS'!$I$9,GJ320&gt;'SFV+BESS'!$I$7),'SFV+BESS'!$I$7,0))))</f>
        <v>0</v>
      </c>
      <c r="GL320" s="27">
        <f>IF(AND(GJ320&lt;0,GQ319+GJ320/$B$5&gt;$H$2,-GJ320/'Carga-Descarga Año'!$B$5&lt;'SFV+BESS'!$I$7),GJ320/$B$5,IF(AND(GJ320&lt;0,GQ319+GJ320/$B$5&gt;$H$2,-GJ320/'Carga-Descarga Año'!$B$5&gt;'SFV+BESS'!$I$7),-'SFV+BESS'!$I$7,IF(AND(GJ320&lt;0,GQ319+GJ320/$B$5&lt;$H$2),-MIN('SFV+BESS'!$I$7,GQ319-$H$2),0)))</f>
        <v>0</v>
      </c>
      <c r="GM320" s="33"/>
      <c r="GN320" s="33">
        <f t="shared" si="387"/>
        <v>0</v>
      </c>
      <c r="GO320" s="27">
        <f t="shared" si="355"/>
        <v>0</v>
      </c>
      <c r="GP320" s="27">
        <f t="shared" si="388"/>
        <v>0</v>
      </c>
      <c r="GQ320" s="28">
        <f>IF((GQ319+GK320+GL320)&gt;=$B$2*'SFV+BESS'!$I$9, $B$2*'SFV+BESS'!$I$9, (GQ319+GK320+GL320))</f>
        <v>173.61249999999998</v>
      </c>
      <c r="GR320" s="110">
        <f t="shared" si="356"/>
        <v>0</v>
      </c>
    </row>
    <row r="321" spans="1:200">
      <c r="A321" s="248">
        <v>14</v>
      </c>
      <c r="B321" s="41">
        <v>13</v>
      </c>
      <c r="C321" s="38">
        <f t="shared" si="370"/>
        <v>0</v>
      </c>
      <c r="D321" s="2">
        <f>Gen_Cons_Horario!B347</f>
        <v>0</v>
      </c>
      <c r="E321" s="140">
        <f t="shared" si="328"/>
        <v>0</v>
      </c>
      <c r="F321" s="116">
        <f>IF(AND(E321&gt;0,E321*$B$4+L320&lt;=$B$2*'SFV+BESS'!$I$9,E321&lt;'SFV+BESS'!$I$7), E321*$B$4, IF(AND(E321&gt;0,E321*$B$4+L320&gt;$B$2*'SFV+BESS'!$I$9,E321*$B$4&lt;'SFV+BESS'!$I$7),$B$2*'SFV+BESS'!$I$9-L320,IF(AND(E321&gt;0,E321*$B$4+L320&gt;$B$2*'SFV+BESS'!$I$9,E321*$B$4&gt;'SFV+BESS'!$I$7,L320&lt;$B$2*'SFV+BESS'!$I$9),$B$2*'SFV+BESS'!$I$9-L320,IF(AND(E321&gt;0,E321*$B$4+L320&lt;=$B$2*'SFV+BESS'!$I$9,E321&gt;'SFV+BESS'!$I$7),'SFV+BESS'!$I$7,0))))</f>
        <v>0</v>
      </c>
      <c r="G321" s="27">
        <f>IF(AND(E321&lt;0,L320+E321/$B$5&gt;$H$2,-E321/'Carga-Descarga Año'!$B$5&lt;'SFV+BESS'!$I$7),E321/$B$5,IF(AND(E321&lt;0,L320+E321/$B$5&gt;$H$2,-E321/'Carga-Descarga Año'!$B$5&gt;'SFV+BESS'!$I$7),-'SFV+BESS'!$I$7,IF(AND(E321&lt;0,L320+E321/$B$5&lt;$H$2),-MIN('SFV+BESS'!$I$7,L320-$H$2),0)))</f>
        <v>0</v>
      </c>
      <c r="I321" s="38">
        <f t="shared" si="329"/>
        <v>0</v>
      </c>
      <c r="J321" s="27">
        <f t="shared" si="331"/>
        <v>0</v>
      </c>
      <c r="K321" s="27">
        <f t="shared" si="330"/>
        <v>0</v>
      </c>
      <c r="L321" s="28">
        <f>IF((L320+F321+G321)&gt;=$B$2*'SFV+BESS'!$I$9, $B$2*'SFV+BESS'!$I$9, (L320+F321+G321))</f>
        <v>173.61249999999998</v>
      </c>
      <c r="M321" s="110">
        <f t="shared" si="332"/>
        <v>0</v>
      </c>
      <c r="R321" s="251">
        <v>14</v>
      </c>
      <c r="S321" s="41">
        <v>13</v>
      </c>
      <c r="T321" s="2">
        <f t="shared" si="389"/>
        <v>0</v>
      </c>
      <c r="U321" s="2">
        <f>Gen_Cons_Horario!B1091</f>
        <v>0</v>
      </c>
      <c r="V321" s="35">
        <f t="shared" si="364"/>
        <v>0</v>
      </c>
      <c r="W321" s="116">
        <f>IF(AND(V321&gt;0,V321*$B$4+AC320&lt;=$B$2*'SFV+BESS'!$I$9,V321&lt;'SFV+BESS'!$I$7), V321*$B$4, IF(AND(V321&gt;0,V321*$B$4+AC320&gt;$B$2*'SFV+BESS'!$I$9,V321*$B$4&lt;'SFV+BESS'!$I$7),$B$2*'SFV+BESS'!$I$9-AC320,IF(AND(V321&gt;0,V321*$B$4+AC320&gt;$B$2*'SFV+BESS'!$I$9,V321*$B$4&gt;'SFV+BESS'!$I$7,AC320&lt;$B$2*'SFV+BESS'!$I$9),$B$2*'SFV+BESS'!$I$9-AC320,IF(AND(V321&gt;0,V321*$B$4+AC320&lt;=$B$2*'SFV+BESS'!$I$9,V321&gt;'SFV+BESS'!$I$7),'SFV+BESS'!$I$7,0))))</f>
        <v>0</v>
      </c>
      <c r="X321" s="27">
        <f>IF(AND(V321&lt;0,AC320+V321/$B$5&gt;$H$2,-V321/'Carga-Descarga Año'!$B$5&lt;'SFV+BESS'!$I$7),V321/$B$5,IF(AND(V321&lt;0,AC320+V321/$B$5&gt;$H$2,-V321/'Carga-Descarga Año'!$B$5&gt;'SFV+BESS'!$I$7),-'SFV+BESS'!$I$7,IF(AND(V321&lt;0,AC320+V321/$B$5&lt;$H$2),-MIN('SFV+BESS'!$I$7,AC320-$H$2),0)))</f>
        <v>0</v>
      </c>
      <c r="Z321" s="33">
        <f t="shared" si="358"/>
        <v>0</v>
      </c>
      <c r="AA321" s="27">
        <f t="shared" si="333"/>
        <v>0</v>
      </c>
      <c r="AB321" s="27">
        <f t="shared" si="357"/>
        <v>0</v>
      </c>
      <c r="AC321" s="28">
        <f>IF((AC320+W321+X321)&gt;=$B$2*'SFV+BESS'!$I$9, $B$2*'SFV+BESS'!$I$9, (AC320+W321+X321))</f>
        <v>173.61249999999998</v>
      </c>
      <c r="AD321" s="110">
        <f t="shared" si="334"/>
        <v>0</v>
      </c>
      <c r="AI321" s="251">
        <v>14</v>
      </c>
      <c r="AJ321" s="41">
        <v>13</v>
      </c>
      <c r="AK321" s="52">
        <f t="shared" si="390"/>
        <v>0</v>
      </c>
      <c r="AL321" s="33">
        <f>Gen_Cons_Horario!B1763</f>
        <v>0</v>
      </c>
      <c r="AM321" s="35">
        <f t="shared" si="365"/>
        <v>0</v>
      </c>
      <c r="AN321" s="116">
        <f>IF(AND(AM321&gt;0,AM321*$B$4+AT320&lt;=$B$2*'SFV+BESS'!$I$9,AM321&lt;'SFV+BESS'!$I$7), AM321*$B$4, IF(AND(AM321&gt;0,AM321*$B$4+AT320&gt;$B$2*'SFV+BESS'!$I$9,AM321*$B$4&lt;'SFV+BESS'!$I$7),$B$2*'SFV+BESS'!$I$9-AT320,IF(AND(AM321&gt;0,AM321*$B$4+AT320&gt;$B$2*'SFV+BESS'!$I$9,AM321*$B$4&gt;'SFV+BESS'!$I$7,AT320&lt;$B$2*'SFV+BESS'!$I$9),$B$2*'SFV+BESS'!$I$9-AT320,IF(AND(AM321&gt;0,AM321*$B$4+AT320&lt;=$B$2*'SFV+BESS'!$I$9,AM321&gt;'SFV+BESS'!$I$7),'SFV+BESS'!$I$7,0))))</f>
        <v>0</v>
      </c>
      <c r="AO321" s="27">
        <f>IF(AND(AM321&lt;0,AT320+AM321/$B$5&gt;$H$2,-AM321/'Carga-Descarga Año'!$B$5&lt;'SFV+BESS'!$I$7),AM321/$B$5,IF(AND(AM321&lt;0,AT320+AM321/$B$5&gt;$H$2,-AM321/'Carga-Descarga Año'!$B$5&gt;'SFV+BESS'!$I$7),-'SFV+BESS'!$I$7,IF(AND(AM321&lt;0,AT320+AM321/$B$5&lt;$H$2),-MIN('SFV+BESS'!$I$7,AT320-$H$2),0)))</f>
        <v>0</v>
      </c>
      <c r="AP321" s="33"/>
      <c r="AQ321" s="33">
        <f t="shared" si="371"/>
        <v>0</v>
      </c>
      <c r="AR321" s="27">
        <f t="shared" si="335"/>
        <v>0</v>
      </c>
      <c r="AS321" s="27">
        <f t="shared" si="372"/>
        <v>0</v>
      </c>
      <c r="AT321" s="28">
        <f>IF((AT320+AN321+AO321)&gt;=$B$2*'SFV+BESS'!$I$9, $B$2*'SFV+BESS'!$I$9, (AT320+AN321+AO321))</f>
        <v>173.61249999999998</v>
      </c>
      <c r="AU321" s="110">
        <f t="shared" si="336"/>
        <v>0</v>
      </c>
      <c r="AZ321" s="251">
        <v>14</v>
      </c>
      <c r="BA321" s="41">
        <v>13</v>
      </c>
      <c r="BB321" s="33">
        <f t="shared" si="391"/>
        <v>0</v>
      </c>
      <c r="BC321" s="33">
        <f>Gen_Cons_Horario!B2507</f>
        <v>0</v>
      </c>
      <c r="BD321" s="35">
        <f t="shared" si="366"/>
        <v>0</v>
      </c>
      <c r="BE321" s="116">
        <f>IF(AND(BD321&gt;0,BD321*$B$4+BK320&lt;=$B$2*'SFV+BESS'!$I$9,BD321&lt;'SFV+BESS'!$I$7), BD321*$B$4, IF(AND(BD321&gt;0,BD321*$B$4+BK320&gt;$B$2*'SFV+BESS'!$I$9,BD321*$B$4&lt;'SFV+BESS'!$I$7),$B$2*'SFV+BESS'!$I$9-BK320,IF(AND(BD321&gt;0,BD321*$B$4+BK320&gt;$B$2*'SFV+BESS'!$I$9,BD321*$B$4&gt;'SFV+BESS'!$I$7,BK320&lt;$B$2*'SFV+BESS'!$I$9),$B$2*'SFV+BESS'!$I$9-BK320,IF(AND(BD321&gt;0,BD321*$B$4+BK320&lt;=$B$2*'SFV+BESS'!$I$9,BD321&gt;'SFV+BESS'!$I$7),'SFV+BESS'!$I$7,0))))</f>
        <v>0</v>
      </c>
      <c r="BF321" s="27">
        <f>IF(AND(BD321&lt;0,BK320+BD321/$B$5&gt;$H$2,-BD321/'Carga-Descarga Año'!$B$5&lt;'SFV+BESS'!$I$7),BD321/$B$5,IF(AND(BD321&lt;0,BK320+BD321/$B$5&gt;$H$2,-BD321/'Carga-Descarga Año'!$B$5&gt;'SFV+BESS'!$I$7),-'SFV+BESS'!$I$7,IF(AND(BD321&lt;0,BK320+BD321/$B$5&lt;$H$2),-MIN('SFV+BESS'!$I$7,BK320-$H$2),0)))</f>
        <v>0</v>
      </c>
      <c r="BG321" s="33"/>
      <c r="BH321" s="33">
        <f t="shared" si="373"/>
        <v>0</v>
      </c>
      <c r="BI321" s="27">
        <f t="shared" si="337"/>
        <v>0</v>
      </c>
      <c r="BJ321" s="27">
        <f t="shared" si="374"/>
        <v>0</v>
      </c>
      <c r="BK321" s="28">
        <f>IF((BK320+BE321+BF321)&gt;=$B$2*'SFV+BESS'!$I$9, $B$2*'SFV+BESS'!$I$9, (BK320+BE321+BF321))</f>
        <v>173.61249999999998</v>
      </c>
      <c r="BL321" s="110">
        <f t="shared" si="338"/>
        <v>0</v>
      </c>
      <c r="BQ321" s="251">
        <v>14</v>
      </c>
      <c r="BR321" s="41">
        <v>13</v>
      </c>
      <c r="BS321" s="33">
        <f t="shared" si="392"/>
        <v>0</v>
      </c>
      <c r="BT321" s="33">
        <f>Gen_Cons_Horario!B3227</f>
        <v>0</v>
      </c>
      <c r="BU321" s="35">
        <f t="shared" si="367"/>
        <v>0</v>
      </c>
      <c r="BV321" s="116">
        <f>IF(AND(BU321&gt;0,BU321*$B$4+CB320&lt;=$B$2*'SFV+BESS'!$I$9,BU321&lt;'SFV+BESS'!$I$7), BU321*$B$4, IF(AND(BU321&gt;0,BU321*$B$4+CB320&gt;$B$2*'SFV+BESS'!$I$9,BU321*$B$4&lt;'SFV+BESS'!$I$7),$B$2*'SFV+BESS'!$I$9-CB320,IF(AND(BU321&gt;0,BU321*$B$4+CB320&gt;$B$2*'SFV+BESS'!$I$9,BU321*$B$4&gt;'SFV+BESS'!$I$7,CB320&lt;$B$2*'SFV+BESS'!$I$9),$B$2*'SFV+BESS'!$I$9-CB320,IF(AND(BU321&gt;0,BU321*$B$4+CB320&lt;=$B$2*'SFV+BESS'!$I$9,BU321&gt;'SFV+BESS'!$I$7),'SFV+BESS'!$I$7,0))))</f>
        <v>0</v>
      </c>
      <c r="BW321" s="27">
        <f>IF(AND(BU321&lt;0,CB320+BU321/$B$5&gt;$H$2,-BU321/'Carga-Descarga Año'!$B$5&lt;'SFV+BESS'!$I$7),BU321/$B$5,IF(AND(BU321&lt;0,CB320+BU321/$B$5&gt;$H$2,-BU321/'Carga-Descarga Año'!$B$5&gt;'SFV+BESS'!$I$7),-'SFV+BESS'!$I$7,IF(AND(BU321&lt;0,CB320+BU321/$B$5&lt;$H$2),-MIN('SFV+BESS'!$I$7,CB320-$H$2),0)))</f>
        <v>0</v>
      </c>
      <c r="BX321" s="33"/>
      <c r="BY321" s="33">
        <f t="shared" si="375"/>
        <v>0</v>
      </c>
      <c r="BZ321" s="27">
        <f t="shared" si="339"/>
        <v>0</v>
      </c>
      <c r="CA321" s="27">
        <f t="shared" si="340"/>
        <v>0</v>
      </c>
      <c r="CB321" s="28">
        <f>IF((CB320+BV321+BW321)&gt;=$B$2*'SFV+BESS'!$I$9, $B$2*'SFV+BESS'!$I$9, (CB320+BV321+BW321))</f>
        <v>173.61249999999998</v>
      </c>
      <c r="CC321" s="110">
        <f t="shared" si="341"/>
        <v>0</v>
      </c>
      <c r="CH321" s="251">
        <v>14</v>
      </c>
      <c r="CI321" s="41">
        <v>13</v>
      </c>
      <c r="CJ321" s="33">
        <f t="shared" si="393"/>
        <v>0</v>
      </c>
      <c r="CK321" s="33">
        <f>Gen_Cons_Horario!B3971</f>
        <v>0</v>
      </c>
      <c r="CL321" s="35">
        <f t="shared" si="368"/>
        <v>0</v>
      </c>
      <c r="CM321" s="116">
        <f>IF(AND(CL321&gt;0,CL321*$B$4+CS320&lt;=$B$2*'SFV+BESS'!$I$9,CL321&lt;'SFV+BESS'!$I$7), CL321*$B$4, IF(AND(CL321&gt;0,CL321*$B$4+CS320&gt;$B$2*'SFV+BESS'!$I$9,CL321*$B$4&lt;'SFV+BESS'!$I$7),$B$2*'SFV+BESS'!$I$9-CS320,IF(AND(CL321&gt;0,CL321*$B$4+CS320&gt;$B$2*'SFV+BESS'!$I$9,CL321*$B$4&gt;'SFV+BESS'!$I$7,CS320&lt;$B$2*'SFV+BESS'!$I$9),$B$2*'SFV+BESS'!$I$9-CS320,IF(AND(CL321&gt;0,CL321*$B$4+CS320&lt;=$B$2*'SFV+BESS'!$I$9,CL321&gt;'SFV+BESS'!$I$7),'SFV+BESS'!$I$7,0))))</f>
        <v>0</v>
      </c>
      <c r="CN321" s="27">
        <f>IF(AND(CL321&lt;0,CS320+CL321/$B$5&gt;$H$2,-CL321/'Carga-Descarga Año'!$B$5&lt;'SFV+BESS'!$I$7),CL321/$B$5,IF(AND(CL321&lt;0,CS320+CL321/$B$5&gt;$H$2,-CL321/'Carga-Descarga Año'!$B$5&gt;'SFV+BESS'!$I$7),-'SFV+BESS'!$I$7,IF(AND(CL321&lt;0,CS320+CL321/$B$5&lt;$H$2),-MIN('SFV+BESS'!$I$7,CS320-$H$2),0)))</f>
        <v>0</v>
      </c>
      <c r="CO321" s="33"/>
      <c r="CP321" s="33">
        <f t="shared" si="376"/>
        <v>0</v>
      </c>
      <c r="CQ321" s="27">
        <f t="shared" si="342"/>
        <v>0</v>
      </c>
      <c r="CR321" s="27">
        <f t="shared" si="377"/>
        <v>0</v>
      </c>
      <c r="CS321" s="28">
        <f>IF((CS320+CM321+CN321)&gt;=$B$2*'SFV+BESS'!$I$9, $B$2*'SFV+BESS'!$I$9, (CS320+CM321+CN321))</f>
        <v>173.61249999999998</v>
      </c>
      <c r="CT321" s="110">
        <f t="shared" si="343"/>
        <v>0</v>
      </c>
      <c r="CY321" s="251">
        <v>14</v>
      </c>
      <c r="CZ321" s="41">
        <v>13</v>
      </c>
      <c r="DA321" s="33">
        <f t="shared" si="394"/>
        <v>0</v>
      </c>
      <c r="DB321" s="33">
        <f>Gen_Cons_Horario!B4691</f>
        <v>0</v>
      </c>
      <c r="DC321" s="35">
        <f t="shared" si="359"/>
        <v>0</v>
      </c>
      <c r="DD321" s="116">
        <f>IF(AND(DC321&gt;0,DC321*$B$4+DJ320&lt;=$B$2*'SFV+BESS'!$I$9,DC321&lt;'SFV+BESS'!$I$7), DC321*$B$4, IF(AND(DC321&gt;0,DC321*$B$4+DJ320&gt;$B$2*'SFV+BESS'!$I$9,DC321*$B$4&lt;'SFV+BESS'!$I$7),$B$2*'SFV+BESS'!$I$9-DJ320,IF(AND(DC321&gt;0,DC321*$B$4+DJ320&gt;$B$2*'SFV+BESS'!$I$9,DC321*$B$4&gt;'SFV+BESS'!$I$7,DJ320&lt;$B$2*'SFV+BESS'!$I$9),$B$2*'SFV+BESS'!$I$9-DJ320,IF(AND(DC321&gt;0,DC321*$B$4+DJ320&lt;=$B$2*'SFV+BESS'!$I$9,DC321&gt;'SFV+BESS'!$I$7),'SFV+BESS'!$I$7,0))))</f>
        <v>0</v>
      </c>
      <c r="DE321" s="27">
        <f>IF(AND(DC321&lt;0,DJ320+DC321/$B$5&gt;$H$2,-DC321/'Carga-Descarga Año'!$B$5&lt;'SFV+BESS'!$I$7),DC321/$B$5,IF(AND(DC321&lt;0,DJ320+DC321/$B$5&gt;$H$2,-DC321/'Carga-Descarga Año'!$B$5&gt;'SFV+BESS'!$I$7),-'SFV+BESS'!$I$7,IF(AND(DC321&lt;0,DJ320+DC321/$B$5&lt;$H$2),-MIN('SFV+BESS'!$I$7,DJ320-$H$2),0)))</f>
        <v>0</v>
      </c>
      <c r="DF321" s="33"/>
      <c r="DG321" s="33">
        <f t="shared" si="378"/>
        <v>0</v>
      </c>
      <c r="DH321" s="27">
        <f t="shared" si="344"/>
        <v>0</v>
      </c>
      <c r="DI321" s="27">
        <f t="shared" si="345"/>
        <v>0</v>
      </c>
      <c r="DJ321" s="28">
        <f>IF((DJ320+DD321+DE321)&gt;=$B$2*'SFV+BESS'!$I$9, $B$2*'SFV+BESS'!$I$9, (DJ320+DD321+DE321))</f>
        <v>173.61249999999998</v>
      </c>
      <c r="DK321" s="110">
        <f t="shared" si="346"/>
        <v>0</v>
      </c>
      <c r="DP321" s="251">
        <v>14</v>
      </c>
      <c r="DQ321" s="41">
        <v>13</v>
      </c>
      <c r="DR321" s="33">
        <f t="shared" si="395"/>
        <v>0</v>
      </c>
      <c r="DS321" s="33">
        <f>Gen_Cons_Horario!B5435</f>
        <v>0</v>
      </c>
      <c r="DT321" s="35">
        <f t="shared" si="360"/>
        <v>0</v>
      </c>
      <c r="DU321" s="116">
        <f>IF(AND(DT321&gt;0,DT321*$B$4+EA320&lt;=$B$2*'SFV+BESS'!$I$9,DT321&lt;'SFV+BESS'!$I$7), DT321*$B$4, IF(AND(DT321&gt;0,DT321*$B$4+EA320&gt;$B$2*'SFV+BESS'!$I$9,DT321*$B$4&lt;'SFV+BESS'!$I$7),$B$2*'SFV+BESS'!$I$9-EA320,IF(AND(DT321&gt;0,DT321*$B$4+EA320&gt;$B$2*'SFV+BESS'!$I$9,DT321*$B$4&gt;'SFV+BESS'!$I$7,EA320&lt;$B$2*'SFV+BESS'!$I$9),$B$2*'SFV+BESS'!$I$9-EA320,IF(AND(DT321&gt;0,DT321*$B$4+EA320&lt;=$B$2*'SFV+BESS'!$I$9,DT321&gt;'SFV+BESS'!$I$7),'SFV+BESS'!$I$7,0))))</f>
        <v>0</v>
      </c>
      <c r="DV321" s="27">
        <f>IF(AND(DT321&lt;0,EA320+DT321/$B$5&gt;$H$2,-DT321/'Carga-Descarga Año'!$B$5&lt;'SFV+BESS'!$I$7),DT321/$B$5,IF(AND(DT321&lt;0,EA320+DT321/$B$5&gt;$H$2,-DT321/'Carga-Descarga Año'!$B$5&gt;'SFV+BESS'!$I$7),-'SFV+BESS'!$I$7,IF(AND(DT321&lt;0,EA320+DT321/$B$5&lt;$H$2),-MIN('SFV+BESS'!$I$7,EA320-$H$2),0)))</f>
        <v>0</v>
      </c>
      <c r="DW321" s="33"/>
      <c r="DX321" s="33">
        <f t="shared" si="379"/>
        <v>0</v>
      </c>
      <c r="DY321" s="27">
        <f t="shared" si="347"/>
        <v>0</v>
      </c>
      <c r="DZ321" s="27">
        <f t="shared" si="380"/>
        <v>0</v>
      </c>
      <c r="EA321" s="28">
        <f>IF((EA320+DU321+DV321)&gt;=$B$2*'SFV+BESS'!$I$9, $B$2*'SFV+BESS'!$I$9, (EA320+DU321+DV321))</f>
        <v>173.61249999999998</v>
      </c>
      <c r="EB321" s="110">
        <f t="shared" si="348"/>
        <v>0</v>
      </c>
      <c r="EG321" s="251">
        <v>14</v>
      </c>
      <c r="EH321" s="41">
        <v>13</v>
      </c>
      <c r="EI321" s="33">
        <f t="shared" si="396"/>
        <v>0</v>
      </c>
      <c r="EJ321" s="33">
        <f>Gen_Cons_Horario!B6179</f>
        <v>0</v>
      </c>
      <c r="EK321" s="35">
        <f t="shared" si="361"/>
        <v>0</v>
      </c>
      <c r="EL321" s="116">
        <f>IF(AND(EK321&gt;0,EK321*$B$4+ER320&lt;=$B$2*'SFV+BESS'!$I$9,EK321&lt;'SFV+BESS'!$I$7), EK321*$B$4, IF(AND(EK321&gt;0,EK321*$B$4+ER320&gt;$B$2*'SFV+BESS'!$I$9,EK321*$B$4&lt;'SFV+BESS'!$I$7),$B$2*'SFV+BESS'!$I$9-ER320,IF(AND(EK321&gt;0,EK321*$B$4+ER320&gt;$B$2*'SFV+BESS'!$I$9,EK321*$B$4&gt;'SFV+BESS'!$I$7,ER320&lt;$B$2*'SFV+BESS'!$I$9),$B$2*'SFV+BESS'!$I$9-ER320,IF(AND(EK321&gt;0,EK321*$B$4+ER320&lt;=$B$2*'SFV+BESS'!$I$9,EK321&gt;'SFV+BESS'!$I$7),'SFV+BESS'!$I$7,0))))</f>
        <v>0</v>
      </c>
      <c r="EM321" s="27">
        <f>IF(AND(EK321&lt;0,ER320+EK321/$B$5&gt;$H$2,-EK321/'Carga-Descarga Año'!$B$5&lt;'SFV+BESS'!$I$7),EK321/$B$5,IF(AND(EK321&lt;0,ER320+EK321/$B$5&gt;$H$2,-EK321/'Carga-Descarga Año'!$B$5&gt;'SFV+BESS'!$I$7),-'SFV+BESS'!$I$7,IF(AND(EK321&lt;0,ER320+EK321/$B$5&lt;$H$2),-MIN('SFV+BESS'!$I$7,ER320-$H$2),0)))</f>
        <v>0</v>
      </c>
      <c r="EN321" s="33"/>
      <c r="EO321" s="33">
        <f t="shared" si="381"/>
        <v>0</v>
      </c>
      <c r="EP321" s="27">
        <f t="shared" si="349"/>
        <v>0</v>
      </c>
      <c r="EQ321" s="27">
        <f t="shared" si="382"/>
        <v>0</v>
      </c>
      <c r="ER321" s="28">
        <f>IF((ER320+EL321+EM321)&gt;=$B$2*'SFV+BESS'!$I$9, $B$2*'SFV+BESS'!$I$9, (ER320+EL321+EM321))</f>
        <v>173.61249999999998</v>
      </c>
      <c r="ES321" s="110">
        <f t="shared" si="350"/>
        <v>0</v>
      </c>
      <c r="EX321" s="251">
        <v>14</v>
      </c>
      <c r="EY321" s="41">
        <v>13</v>
      </c>
      <c r="EZ321" s="33">
        <f t="shared" si="397"/>
        <v>0</v>
      </c>
      <c r="FA321" s="33">
        <f>Gen_Cons_Horario!B6899</f>
        <v>0</v>
      </c>
      <c r="FB321" s="35">
        <f t="shared" si="362"/>
        <v>0</v>
      </c>
      <c r="FC321" s="116">
        <f>IF(AND(FB321&gt;0,FB321*$B$4+FI320&lt;=$B$2*'SFV+BESS'!$I$9,FB321&lt;'SFV+BESS'!$I$7), FB321*$B$4, IF(AND(FB321&gt;0,FB321*$B$4+FI320&gt;$B$2*'SFV+BESS'!$I$9,FB321*$B$4&lt;'SFV+BESS'!$I$7),$B$2*'SFV+BESS'!$I$9-FI320,IF(AND(FB321&gt;0,FB321*$B$4+FI320&gt;$B$2*'SFV+BESS'!$I$9,FB321*$B$4&gt;'SFV+BESS'!$I$7,FI320&lt;$B$2*'SFV+BESS'!$I$9),$B$2*'SFV+BESS'!$I$9-FI320,IF(AND(FB321&gt;0,FB321*$B$4+FI320&lt;=$B$2*'SFV+BESS'!$I$9,FB321&gt;'SFV+BESS'!$I$7),'SFV+BESS'!$I$7,0))))</f>
        <v>0</v>
      </c>
      <c r="FD321" s="27">
        <f>IF(AND(FB321&lt;0,FI320+FB321/$B$5&gt;$H$2,-FB321/'Carga-Descarga Año'!$B$5&lt;'SFV+BESS'!$I$7),FB321/$B$5,IF(AND(FB321&lt;0,FI320+FB321/$B$5&gt;$H$2,-FB321/'Carga-Descarga Año'!$B$5&gt;'SFV+BESS'!$I$7),-'SFV+BESS'!$I$7,IF(AND(FB321&lt;0,FI320+FB321/$B$5&lt;$H$2),-MIN('SFV+BESS'!$I$7,FI320-$H$2),0)))</f>
        <v>0</v>
      </c>
      <c r="FE321" s="33"/>
      <c r="FF321" s="33">
        <f t="shared" si="383"/>
        <v>0</v>
      </c>
      <c r="FG321" s="27">
        <f t="shared" si="351"/>
        <v>0</v>
      </c>
      <c r="FH321" s="27">
        <f t="shared" si="384"/>
        <v>0</v>
      </c>
      <c r="FI321" s="28">
        <f>IF((FI320+FC321+FD321)&gt;=$B$2*'SFV+BESS'!$I$9, $B$2*'SFV+BESS'!$I$9, (FI320+FC321+FD321))</f>
        <v>173.61249999999998</v>
      </c>
      <c r="FJ321" s="110">
        <f t="shared" si="352"/>
        <v>0</v>
      </c>
      <c r="FO321" s="251">
        <v>14</v>
      </c>
      <c r="FP321" s="41">
        <v>13</v>
      </c>
      <c r="FQ321" s="33">
        <f t="shared" si="398"/>
        <v>0</v>
      </c>
      <c r="FR321" s="33">
        <f>Gen_Cons_Horario!B7643</f>
        <v>0</v>
      </c>
      <c r="FS321" s="35">
        <f t="shared" si="363"/>
        <v>0</v>
      </c>
      <c r="FT321" s="116">
        <f>IF(AND(FS321&gt;0,FS321*$B$4+FZ320&lt;=$B$2*'SFV+BESS'!$I$9,FS321&lt;'SFV+BESS'!$I$7), FS321*$B$4, IF(AND(FS321&gt;0,FS321*$B$4+FZ320&gt;$B$2*'SFV+BESS'!$I$9,FS321*$B$4&lt;'SFV+BESS'!$I$7),$B$2*'SFV+BESS'!$I$9-FZ320,IF(AND(FS321&gt;0,FS321*$B$4+FZ320&gt;$B$2*'SFV+BESS'!$I$9,FS321*$B$4&gt;'SFV+BESS'!$I$7,FZ320&lt;$B$2*'SFV+BESS'!$I$9),$B$2*'SFV+BESS'!$I$9-FZ320,IF(AND(FS321&gt;0,FS321*$B$4+FZ320&lt;=$B$2*'SFV+BESS'!$I$9,FS321&gt;'SFV+BESS'!$I$7),'SFV+BESS'!$I$7,0))))</f>
        <v>0</v>
      </c>
      <c r="FU321" s="27">
        <f>IF(AND(FS321&lt;0,FZ320+FS321/$B$5&gt;$H$2,-FS321/'Carga-Descarga Año'!$B$5&lt;'SFV+BESS'!$I$7),FS321/$B$5,IF(AND(FS321&lt;0,FZ320+FS321/$B$5&gt;$H$2,-FS321/'Carga-Descarga Año'!$B$5&gt;'SFV+BESS'!$I$7),-'SFV+BESS'!$I$7,IF(AND(FS321&lt;0,FZ320+FS321/$B$5&lt;$H$2),-MIN('SFV+BESS'!$I$7,FZ320-$H$2),0)))</f>
        <v>0</v>
      </c>
      <c r="FV321" s="33"/>
      <c r="FW321" s="33">
        <f t="shared" si="385"/>
        <v>0</v>
      </c>
      <c r="FX321" s="27">
        <f t="shared" si="353"/>
        <v>0</v>
      </c>
      <c r="FY321" s="27">
        <f t="shared" si="386"/>
        <v>0</v>
      </c>
      <c r="FZ321" s="28">
        <f>IF((FZ320+FT321+FU321)&gt;=$B$2*'SFV+BESS'!$I$9, $B$2*'SFV+BESS'!$I$9, (FZ320+FT321+FU321))</f>
        <v>173.61249999999998</v>
      </c>
      <c r="GA321" s="110">
        <f t="shared" si="354"/>
        <v>0</v>
      </c>
      <c r="GF321" s="251">
        <v>14</v>
      </c>
      <c r="GG321" s="41">
        <v>13</v>
      </c>
      <c r="GH321" s="33">
        <f t="shared" si="399"/>
        <v>0</v>
      </c>
      <c r="GI321" s="33">
        <f>Gen_Cons_Horario!B8363</f>
        <v>0</v>
      </c>
      <c r="GJ321" s="35">
        <f t="shared" si="369"/>
        <v>0</v>
      </c>
      <c r="GK321" s="116">
        <f>IF(AND(GJ321&gt;0,GJ321*$B$4+GQ320&lt;=$B$2*'SFV+BESS'!$I$9,GJ321&lt;'SFV+BESS'!$I$7), GJ321*$B$4, IF(AND(GJ321&gt;0,GJ321*$B$4+GQ320&gt;$B$2*'SFV+BESS'!$I$9,GJ321*$B$4&lt;'SFV+BESS'!$I$7),$B$2*'SFV+BESS'!$I$9-GQ320,IF(AND(GJ321&gt;0,GJ321*$B$4+GQ320&gt;$B$2*'SFV+BESS'!$I$9,GJ321*$B$4&gt;'SFV+BESS'!$I$7,GQ320&lt;$B$2*'SFV+BESS'!$I$9),$B$2*'SFV+BESS'!$I$9-GQ320,IF(AND(GJ321&gt;0,GJ321*$B$4+GQ320&lt;=$B$2*'SFV+BESS'!$I$9,GJ321&gt;'SFV+BESS'!$I$7),'SFV+BESS'!$I$7,0))))</f>
        <v>0</v>
      </c>
      <c r="GL321" s="27">
        <f>IF(AND(GJ321&lt;0,GQ320+GJ321/$B$5&gt;$H$2,-GJ321/'Carga-Descarga Año'!$B$5&lt;'SFV+BESS'!$I$7),GJ321/$B$5,IF(AND(GJ321&lt;0,GQ320+GJ321/$B$5&gt;$H$2,-GJ321/'Carga-Descarga Año'!$B$5&gt;'SFV+BESS'!$I$7),-'SFV+BESS'!$I$7,IF(AND(GJ321&lt;0,GQ320+GJ321/$B$5&lt;$H$2),-MIN('SFV+BESS'!$I$7,GQ320-$H$2),0)))</f>
        <v>0</v>
      </c>
      <c r="GM321" s="33"/>
      <c r="GN321" s="33">
        <f t="shared" si="387"/>
        <v>0</v>
      </c>
      <c r="GO321" s="27">
        <f t="shared" si="355"/>
        <v>0</v>
      </c>
      <c r="GP321" s="27">
        <f t="shared" si="388"/>
        <v>0</v>
      </c>
      <c r="GQ321" s="28">
        <f>IF((GQ320+GK321+GL321)&gt;=$B$2*'SFV+BESS'!$I$9, $B$2*'SFV+BESS'!$I$9, (GQ320+GK321+GL321))</f>
        <v>173.61249999999998</v>
      </c>
      <c r="GR321" s="110">
        <f t="shared" si="356"/>
        <v>0</v>
      </c>
    </row>
    <row r="322" spans="1:200">
      <c r="A322" s="249"/>
      <c r="B322" s="41">
        <v>13.0416666666667</v>
      </c>
      <c r="C322" s="38">
        <f t="shared" si="370"/>
        <v>0</v>
      </c>
      <c r="D322" s="2">
        <f>Gen_Cons_Horario!B348</f>
        <v>0</v>
      </c>
      <c r="E322" s="140">
        <f t="shared" si="328"/>
        <v>0</v>
      </c>
      <c r="F322" s="116">
        <f>IF(AND(E322&gt;0,E322*$B$4+L321&lt;=$B$2*'SFV+BESS'!$I$9,E322&lt;'SFV+BESS'!$I$7), E322*$B$4, IF(AND(E322&gt;0,E322*$B$4+L321&gt;$B$2*'SFV+BESS'!$I$9,E322*$B$4&lt;'SFV+BESS'!$I$7),$B$2*'SFV+BESS'!$I$9-L321,IF(AND(E322&gt;0,E322*$B$4+L321&gt;$B$2*'SFV+BESS'!$I$9,E322*$B$4&gt;'SFV+BESS'!$I$7,L321&lt;$B$2*'SFV+BESS'!$I$9),$B$2*'SFV+BESS'!$I$9-L321,IF(AND(E322&gt;0,E322*$B$4+L321&lt;=$B$2*'SFV+BESS'!$I$9,E322&gt;'SFV+BESS'!$I$7),'SFV+BESS'!$I$7,0))))</f>
        <v>0</v>
      </c>
      <c r="G322" s="27">
        <f>IF(AND(E322&lt;0,L321+E322/$B$5&gt;$H$2,-E322/'Carga-Descarga Año'!$B$5&lt;'SFV+BESS'!$I$7),E322/$B$5,IF(AND(E322&lt;0,L321+E322/$B$5&gt;$H$2,-E322/'Carga-Descarga Año'!$B$5&gt;'SFV+BESS'!$I$7),-'SFV+BESS'!$I$7,IF(AND(E322&lt;0,L321+E322/$B$5&lt;$H$2),-MIN('SFV+BESS'!$I$7,L321-$H$2),0)))</f>
        <v>0</v>
      </c>
      <c r="I322" s="38">
        <f t="shared" si="329"/>
        <v>0</v>
      </c>
      <c r="J322" s="27">
        <f t="shared" si="331"/>
        <v>0</v>
      </c>
      <c r="K322" s="27">
        <f t="shared" si="330"/>
        <v>0</v>
      </c>
      <c r="L322" s="28">
        <f>IF((L321+F322+G322)&gt;=$B$2*'SFV+BESS'!$I$9, $B$2*'SFV+BESS'!$I$9, (L321+F322+G322))</f>
        <v>173.61249999999998</v>
      </c>
      <c r="M322" s="110">
        <f t="shared" si="332"/>
        <v>0</v>
      </c>
      <c r="R322" s="251"/>
      <c r="S322" s="41">
        <v>13.0416666666667</v>
      </c>
      <c r="T322" s="2">
        <f t="shared" si="389"/>
        <v>0</v>
      </c>
      <c r="U322" s="2">
        <f>Gen_Cons_Horario!B1092</f>
        <v>0</v>
      </c>
      <c r="V322" s="35">
        <f t="shared" si="364"/>
        <v>0</v>
      </c>
      <c r="W322" s="116">
        <f>IF(AND(V322&gt;0,V322*$B$4+AC321&lt;=$B$2*'SFV+BESS'!$I$9,V322&lt;'SFV+BESS'!$I$7), V322*$B$4, IF(AND(V322&gt;0,V322*$B$4+AC321&gt;$B$2*'SFV+BESS'!$I$9,V322*$B$4&lt;'SFV+BESS'!$I$7),$B$2*'SFV+BESS'!$I$9-AC321,IF(AND(V322&gt;0,V322*$B$4+AC321&gt;$B$2*'SFV+BESS'!$I$9,V322*$B$4&gt;'SFV+BESS'!$I$7,AC321&lt;$B$2*'SFV+BESS'!$I$9),$B$2*'SFV+BESS'!$I$9-AC321,IF(AND(V322&gt;0,V322*$B$4+AC321&lt;=$B$2*'SFV+BESS'!$I$9,V322&gt;'SFV+BESS'!$I$7),'SFV+BESS'!$I$7,0))))</f>
        <v>0</v>
      </c>
      <c r="X322" s="27">
        <f>IF(AND(V322&lt;0,AC321+V322/$B$5&gt;$H$2,-V322/'Carga-Descarga Año'!$B$5&lt;'SFV+BESS'!$I$7),V322/$B$5,IF(AND(V322&lt;0,AC321+V322/$B$5&gt;$H$2,-V322/'Carga-Descarga Año'!$B$5&gt;'SFV+BESS'!$I$7),-'SFV+BESS'!$I$7,IF(AND(V322&lt;0,AC321+V322/$B$5&lt;$H$2),-MIN('SFV+BESS'!$I$7,AC321-$H$2),0)))</f>
        <v>0</v>
      </c>
      <c r="Z322" s="33">
        <f t="shared" si="358"/>
        <v>0</v>
      </c>
      <c r="AA322" s="27">
        <f t="shared" si="333"/>
        <v>0</v>
      </c>
      <c r="AB322" s="27">
        <f t="shared" si="357"/>
        <v>0</v>
      </c>
      <c r="AC322" s="28">
        <f>IF((AC321+W322+X322)&gt;=$B$2*'SFV+BESS'!$I$9, $B$2*'SFV+BESS'!$I$9, (AC321+W322+X322))</f>
        <v>173.61249999999998</v>
      </c>
      <c r="AD322" s="110">
        <f t="shared" si="334"/>
        <v>0</v>
      </c>
      <c r="AI322" s="251"/>
      <c r="AJ322" s="41">
        <v>13.0416666666667</v>
      </c>
      <c r="AK322" s="52">
        <f t="shared" si="390"/>
        <v>0</v>
      </c>
      <c r="AL322" s="33">
        <f>Gen_Cons_Horario!B1764</f>
        <v>0</v>
      </c>
      <c r="AM322" s="35">
        <f t="shared" si="365"/>
        <v>0</v>
      </c>
      <c r="AN322" s="116">
        <f>IF(AND(AM322&gt;0,AM322*$B$4+AT321&lt;=$B$2*'SFV+BESS'!$I$9,AM322&lt;'SFV+BESS'!$I$7), AM322*$B$4, IF(AND(AM322&gt;0,AM322*$B$4+AT321&gt;$B$2*'SFV+BESS'!$I$9,AM322*$B$4&lt;'SFV+BESS'!$I$7),$B$2*'SFV+BESS'!$I$9-AT321,IF(AND(AM322&gt;0,AM322*$B$4+AT321&gt;$B$2*'SFV+BESS'!$I$9,AM322*$B$4&gt;'SFV+BESS'!$I$7,AT321&lt;$B$2*'SFV+BESS'!$I$9),$B$2*'SFV+BESS'!$I$9-AT321,IF(AND(AM322&gt;0,AM322*$B$4+AT321&lt;=$B$2*'SFV+BESS'!$I$9,AM322&gt;'SFV+BESS'!$I$7),'SFV+BESS'!$I$7,0))))</f>
        <v>0</v>
      </c>
      <c r="AO322" s="27">
        <f>IF(AND(AM322&lt;0,AT321+AM322/$B$5&gt;$H$2,-AM322/'Carga-Descarga Año'!$B$5&lt;'SFV+BESS'!$I$7),AM322/$B$5,IF(AND(AM322&lt;0,AT321+AM322/$B$5&gt;$H$2,-AM322/'Carga-Descarga Año'!$B$5&gt;'SFV+BESS'!$I$7),-'SFV+BESS'!$I$7,IF(AND(AM322&lt;0,AT321+AM322/$B$5&lt;$H$2),-MIN('SFV+BESS'!$I$7,AT321-$H$2),0)))</f>
        <v>0</v>
      </c>
      <c r="AP322" s="33"/>
      <c r="AQ322" s="33">
        <f t="shared" si="371"/>
        <v>0</v>
      </c>
      <c r="AR322" s="27">
        <f t="shared" si="335"/>
        <v>0</v>
      </c>
      <c r="AS322" s="27">
        <f t="shared" si="372"/>
        <v>0</v>
      </c>
      <c r="AT322" s="28">
        <f>IF((AT321+AN322+AO322)&gt;=$B$2*'SFV+BESS'!$I$9, $B$2*'SFV+BESS'!$I$9, (AT321+AN322+AO322))</f>
        <v>173.61249999999998</v>
      </c>
      <c r="AU322" s="110">
        <f t="shared" si="336"/>
        <v>0</v>
      </c>
      <c r="AZ322" s="251"/>
      <c r="BA322" s="41">
        <v>13.0416666666667</v>
      </c>
      <c r="BB322" s="33">
        <f t="shared" si="391"/>
        <v>0</v>
      </c>
      <c r="BC322" s="33">
        <f>Gen_Cons_Horario!B2508</f>
        <v>0</v>
      </c>
      <c r="BD322" s="35">
        <f t="shared" si="366"/>
        <v>0</v>
      </c>
      <c r="BE322" s="116">
        <f>IF(AND(BD322&gt;0,BD322*$B$4+BK321&lt;=$B$2*'SFV+BESS'!$I$9,BD322&lt;'SFV+BESS'!$I$7), BD322*$B$4, IF(AND(BD322&gt;0,BD322*$B$4+BK321&gt;$B$2*'SFV+BESS'!$I$9,BD322*$B$4&lt;'SFV+BESS'!$I$7),$B$2*'SFV+BESS'!$I$9-BK321,IF(AND(BD322&gt;0,BD322*$B$4+BK321&gt;$B$2*'SFV+BESS'!$I$9,BD322*$B$4&gt;'SFV+BESS'!$I$7,BK321&lt;$B$2*'SFV+BESS'!$I$9),$B$2*'SFV+BESS'!$I$9-BK321,IF(AND(BD322&gt;0,BD322*$B$4+BK321&lt;=$B$2*'SFV+BESS'!$I$9,BD322&gt;'SFV+BESS'!$I$7),'SFV+BESS'!$I$7,0))))</f>
        <v>0</v>
      </c>
      <c r="BF322" s="27">
        <f>IF(AND(BD322&lt;0,BK321+BD322/$B$5&gt;$H$2,-BD322/'Carga-Descarga Año'!$B$5&lt;'SFV+BESS'!$I$7),BD322/$B$5,IF(AND(BD322&lt;0,BK321+BD322/$B$5&gt;$H$2,-BD322/'Carga-Descarga Año'!$B$5&gt;'SFV+BESS'!$I$7),-'SFV+BESS'!$I$7,IF(AND(BD322&lt;0,BK321+BD322/$B$5&lt;$H$2),-MIN('SFV+BESS'!$I$7,BK321-$H$2),0)))</f>
        <v>0</v>
      </c>
      <c r="BG322" s="33"/>
      <c r="BH322" s="33">
        <f t="shared" si="373"/>
        <v>0</v>
      </c>
      <c r="BI322" s="27">
        <f t="shared" si="337"/>
        <v>0</v>
      </c>
      <c r="BJ322" s="27">
        <f t="shared" si="374"/>
        <v>0</v>
      </c>
      <c r="BK322" s="28">
        <f>IF((BK321+BE322+BF322)&gt;=$B$2*'SFV+BESS'!$I$9, $B$2*'SFV+BESS'!$I$9, (BK321+BE322+BF322))</f>
        <v>173.61249999999998</v>
      </c>
      <c r="BL322" s="110">
        <f t="shared" si="338"/>
        <v>0</v>
      </c>
      <c r="BQ322" s="251"/>
      <c r="BR322" s="41">
        <v>13.0416666666667</v>
      </c>
      <c r="BS322" s="33">
        <f t="shared" si="392"/>
        <v>0</v>
      </c>
      <c r="BT322" s="33">
        <f>Gen_Cons_Horario!B3228</f>
        <v>0</v>
      </c>
      <c r="BU322" s="35">
        <f t="shared" si="367"/>
        <v>0</v>
      </c>
      <c r="BV322" s="116">
        <f>IF(AND(BU322&gt;0,BU322*$B$4+CB321&lt;=$B$2*'SFV+BESS'!$I$9,BU322&lt;'SFV+BESS'!$I$7), BU322*$B$4, IF(AND(BU322&gt;0,BU322*$B$4+CB321&gt;$B$2*'SFV+BESS'!$I$9,BU322*$B$4&lt;'SFV+BESS'!$I$7),$B$2*'SFV+BESS'!$I$9-CB321,IF(AND(BU322&gt;0,BU322*$B$4+CB321&gt;$B$2*'SFV+BESS'!$I$9,BU322*$B$4&gt;'SFV+BESS'!$I$7,CB321&lt;$B$2*'SFV+BESS'!$I$9),$B$2*'SFV+BESS'!$I$9-CB321,IF(AND(BU322&gt;0,BU322*$B$4+CB321&lt;=$B$2*'SFV+BESS'!$I$9,BU322&gt;'SFV+BESS'!$I$7),'SFV+BESS'!$I$7,0))))</f>
        <v>0</v>
      </c>
      <c r="BW322" s="27">
        <f>IF(AND(BU322&lt;0,CB321+BU322/$B$5&gt;$H$2,-BU322/'Carga-Descarga Año'!$B$5&lt;'SFV+BESS'!$I$7),BU322/$B$5,IF(AND(BU322&lt;0,CB321+BU322/$B$5&gt;$H$2,-BU322/'Carga-Descarga Año'!$B$5&gt;'SFV+BESS'!$I$7),-'SFV+BESS'!$I$7,IF(AND(BU322&lt;0,CB321+BU322/$B$5&lt;$H$2),-MIN('SFV+BESS'!$I$7,CB321-$H$2),0)))</f>
        <v>0</v>
      </c>
      <c r="BX322" s="33"/>
      <c r="BY322" s="33">
        <f t="shared" si="375"/>
        <v>0</v>
      </c>
      <c r="BZ322" s="27">
        <f t="shared" si="339"/>
        <v>0</v>
      </c>
      <c r="CA322" s="27">
        <f t="shared" si="340"/>
        <v>0</v>
      </c>
      <c r="CB322" s="28">
        <f>IF((CB321+BV322+BW322)&gt;=$B$2*'SFV+BESS'!$I$9, $B$2*'SFV+BESS'!$I$9, (CB321+BV322+BW322))</f>
        <v>173.61249999999998</v>
      </c>
      <c r="CC322" s="110">
        <f t="shared" si="341"/>
        <v>0</v>
      </c>
      <c r="CH322" s="251"/>
      <c r="CI322" s="41">
        <v>13.0416666666667</v>
      </c>
      <c r="CJ322" s="33">
        <f t="shared" si="393"/>
        <v>0</v>
      </c>
      <c r="CK322" s="33">
        <f>Gen_Cons_Horario!B3972</f>
        <v>0</v>
      </c>
      <c r="CL322" s="35">
        <f t="shared" si="368"/>
        <v>0</v>
      </c>
      <c r="CM322" s="116">
        <f>IF(AND(CL322&gt;0,CL322*$B$4+CS321&lt;=$B$2*'SFV+BESS'!$I$9,CL322&lt;'SFV+BESS'!$I$7), CL322*$B$4, IF(AND(CL322&gt;0,CL322*$B$4+CS321&gt;$B$2*'SFV+BESS'!$I$9,CL322*$B$4&lt;'SFV+BESS'!$I$7),$B$2*'SFV+BESS'!$I$9-CS321,IF(AND(CL322&gt;0,CL322*$B$4+CS321&gt;$B$2*'SFV+BESS'!$I$9,CL322*$B$4&gt;'SFV+BESS'!$I$7,CS321&lt;$B$2*'SFV+BESS'!$I$9),$B$2*'SFV+BESS'!$I$9-CS321,IF(AND(CL322&gt;0,CL322*$B$4+CS321&lt;=$B$2*'SFV+BESS'!$I$9,CL322&gt;'SFV+BESS'!$I$7),'SFV+BESS'!$I$7,0))))</f>
        <v>0</v>
      </c>
      <c r="CN322" s="27">
        <f>IF(AND(CL322&lt;0,CS321+CL322/$B$5&gt;$H$2,-CL322/'Carga-Descarga Año'!$B$5&lt;'SFV+BESS'!$I$7),CL322/$B$5,IF(AND(CL322&lt;0,CS321+CL322/$B$5&gt;$H$2,-CL322/'Carga-Descarga Año'!$B$5&gt;'SFV+BESS'!$I$7),-'SFV+BESS'!$I$7,IF(AND(CL322&lt;0,CS321+CL322/$B$5&lt;$H$2),-MIN('SFV+BESS'!$I$7,CS321-$H$2),0)))</f>
        <v>0</v>
      </c>
      <c r="CO322" s="33"/>
      <c r="CP322" s="33">
        <f t="shared" si="376"/>
        <v>0</v>
      </c>
      <c r="CQ322" s="27">
        <f t="shared" si="342"/>
        <v>0</v>
      </c>
      <c r="CR322" s="27">
        <f t="shared" si="377"/>
        <v>0</v>
      </c>
      <c r="CS322" s="28">
        <f>IF((CS321+CM322+CN322)&gt;=$B$2*'SFV+BESS'!$I$9, $B$2*'SFV+BESS'!$I$9, (CS321+CM322+CN322))</f>
        <v>173.61249999999998</v>
      </c>
      <c r="CT322" s="110">
        <f t="shared" si="343"/>
        <v>0</v>
      </c>
      <c r="CY322" s="251"/>
      <c r="CZ322" s="41">
        <v>13.0416666666667</v>
      </c>
      <c r="DA322" s="33">
        <f t="shared" si="394"/>
        <v>0</v>
      </c>
      <c r="DB322" s="33">
        <f>Gen_Cons_Horario!B4692</f>
        <v>0</v>
      </c>
      <c r="DC322" s="35">
        <f t="shared" si="359"/>
        <v>0</v>
      </c>
      <c r="DD322" s="116">
        <f>IF(AND(DC322&gt;0,DC322*$B$4+DJ321&lt;=$B$2*'SFV+BESS'!$I$9,DC322&lt;'SFV+BESS'!$I$7), DC322*$B$4, IF(AND(DC322&gt;0,DC322*$B$4+DJ321&gt;$B$2*'SFV+BESS'!$I$9,DC322*$B$4&lt;'SFV+BESS'!$I$7),$B$2*'SFV+BESS'!$I$9-DJ321,IF(AND(DC322&gt;0,DC322*$B$4+DJ321&gt;$B$2*'SFV+BESS'!$I$9,DC322*$B$4&gt;'SFV+BESS'!$I$7,DJ321&lt;$B$2*'SFV+BESS'!$I$9),$B$2*'SFV+BESS'!$I$9-DJ321,IF(AND(DC322&gt;0,DC322*$B$4+DJ321&lt;=$B$2*'SFV+BESS'!$I$9,DC322&gt;'SFV+BESS'!$I$7),'SFV+BESS'!$I$7,0))))</f>
        <v>0</v>
      </c>
      <c r="DE322" s="27">
        <f>IF(AND(DC322&lt;0,DJ321+DC322/$B$5&gt;$H$2,-DC322/'Carga-Descarga Año'!$B$5&lt;'SFV+BESS'!$I$7),DC322/$B$5,IF(AND(DC322&lt;0,DJ321+DC322/$B$5&gt;$H$2,-DC322/'Carga-Descarga Año'!$B$5&gt;'SFV+BESS'!$I$7),-'SFV+BESS'!$I$7,IF(AND(DC322&lt;0,DJ321+DC322/$B$5&lt;$H$2),-MIN('SFV+BESS'!$I$7,DJ321-$H$2),0)))</f>
        <v>0</v>
      </c>
      <c r="DF322" s="33"/>
      <c r="DG322" s="33">
        <f t="shared" si="378"/>
        <v>0</v>
      </c>
      <c r="DH322" s="27">
        <f t="shared" si="344"/>
        <v>0</v>
      </c>
      <c r="DI322" s="27">
        <f t="shared" si="345"/>
        <v>0</v>
      </c>
      <c r="DJ322" s="28">
        <f>IF((DJ321+DD322+DE322)&gt;=$B$2*'SFV+BESS'!$I$9, $B$2*'SFV+BESS'!$I$9, (DJ321+DD322+DE322))</f>
        <v>173.61249999999998</v>
      </c>
      <c r="DK322" s="110">
        <f t="shared" si="346"/>
        <v>0</v>
      </c>
      <c r="DP322" s="251"/>
      <c r="DQ322" s="41">
        <v>13.0416666666667</v>
      </c>
      <c r="DR322" s="33">
        <f t="shared" si="395"/>
        <v>0</v>
      </c>
      <c r="DS322" s="33">
        <f>Gen_Cons_Horario!B5436</f>
        <v>0</v>
      </c>
      <c r="DT322" s="35">
        <f t="shared" si="360"/>
        <v>0</v>
      </c>
      <c r="DU322" s="116">
        <f>IF(AND(DT322&gt;0,DT322*$B$4+EA321&lt;=$B$2*'SFV+BESS'!$I$9,DT322&lt;'SFV+BESS'!$I$7), DT322*$B$4, IF(AND(DT322&gt;0,DT322*$B$4+EA321&gt;$B$2*'SFV+BESS'!$I$9,DT322*$B$4&lt;'SFV+BESS'!$I$7),$B$2*'SFV+BESS'!$I$9-EA321,IF(AND(DT322&gt;0,DT322*$B$4+EA321&gt;$B$2*'SFV+BESS'!$I$9,DT322*$B$4&gt;'SFV+BESS'!$I$7,EA321&lt;$B$2*'SFV+BESS'!$I$9),$B$2*'SFV+BESS'!$I$9-EA321,IF(AND(DT322&gt;0,DT322*$B$4+EA321&lt;=$B$2*'SFV+BESS'!$I$9,DT322&gt;'SFV+BESS'!$I$7),'SFV+BESS'!$I$7,0))))</f>
        <v>0</v>
      </c>
      <c r="DV322" s="27">
        <f>IF(AND(DT322&lt;0,EA321+DT322/$B$5&gt;$H$2,-DT322/'Carga-Descarga Año'!$B$5&lt;'SFV+BESS'!$I$7),DT322/$B$5,IF(AND(DT322&lt;0,EA321+DT322/$B$5&gt;$H$2,-DT322/'Carga-Descarga Año'!$B$5&gt;'SFV+BESS'!$I$7),-'SFV+BESS'!$I$7,IF(AND(DT322&lt;0,EA321+DT322/$B$5&lt;$H$2),-MIN('SFV+BESS'!$I$7,EA321-$H$2),0)))</f>
        <v>0</v>
      </c>
      <c r="DW322" s="33"/>
      <c r="DX322" s="33">
        <f t="shared" si="379"/>
        <v>0</v>
      </c>
      <c r="DY322" s="27">
        <f t="shared" si="347"/>
        <v>0</v>
      </c>
      <c r="DZ322" s="27">
        <f t="shared" si="380"/>
        <v>0</v>
      </c>
      <c r="EA322" s="28">
        <f>IF((EA321+DU322+DV322)&gt;=$B$2*'SFV+BESS'!$I$9, $B$2*'SFV+BESS'!$I$9, (EA321+DU322+DV322))</f>
        <v>173.61249999999998</v>
      </c>
      <c r="EB322" s="110">
        <f t="shared" si="348"/>
        <v>0</v>
      </c>
      <c r="EG322" s="251"/>
      <c r="EH322" s="41">
        <v>13.0416666666667</v>
      </c>
      <c r="EI322" s="33">
        <f t="shared" si="396"/>
        <v>0</v>
      </c>
      <c r="EJ322" s="33">
        <f>Gen_Cons_Horario!B6180</f>
        <v>0</v>
      </c>
      <c r="EK322" s="35">
        <f t="shared" si="361"/>
        <v>0</v>
      </c>
      <c r="EL322" s="116">
        <f>IF(AND(EK322&gt;0,EK322*$B$4+ER321&lt;=$B$2*'SFV+BESS'!$I$9,EK322&lt;'SFV+BESS'!$I$7), EK322*$B$4, IF(AND(EK322&gt;0,EK322*$B$4+ER321&gt;$B$2*'SFV+BESS'!$I$9,EK322*$B$4&lt;'SFV+BESS'!$I$7),$B$2*'SFV+BESS'!$I$9-ER321,IF(AND(EK322&gt;0,EK322*$B$4+ER321&gt;$B$2*'SFV+BESS'!$I$9,EK322*$B$4&gt;'SFV+BESS'!$I$7,ER321&lt;$B$2*'SFV+BESS'!$I$9),$B$2*'SFV+BESS'!$I$9-ER321,IF(AND(EK322&gt;0,EK322*$B$4+ER321&lt;=$B$2*'SFV+BESS'!$I$9,EK322&gt;'SFV+BESS'!$I$7),'SFV+BESS'!$I$7,0))))</f>
        <v>0</v>
      </c>
      <c r="EM322" s="27">
        <f>IF(AND(EK322&lt;0,ER321+EK322/$B$5&gt;$H$2,-EK322/'Carga-Descarga Año'!$B$5&lt;'SFV+BESS'!$I$7),EK322/$B$5,IF(AND(EK322&lt;0,ER321+EK322/$B$5&gt;$H$2,-EK322/'Carga-Descarga Año'!$B$5&gt;'SFV+BESS'!$I$7),-'SFV+BESS'!$I$7,IF(AND(EK322&lt;0,ER321+EK322/$B$5&lt;$H$2),-MIN('SFV+BESS'!$I$7,ER321-$H$2),0)))</f>
        <v>0</v>
      </c>
      <c r="EN322" s="33"/>
      <c r="EO322" s="33">
        <f t="shared" si="381"/>
        <v>0</v>
      </c>
      <c r="EP322" s="27">
        <f t="shared" si="349"/>
        <v>0</v>
      </c>
      <c r="EQ322" s="27">
        <f t="shared" si="382"/>
        <v>0</v>
      </c>
      <c r="ER322" s="28">
        <f>IF((ER321+EL322+EM322)&gt;=$B$2*'SFV+BESS'!$I$9, $B$2*'SFV+BESS'!$I$9, (ER321+EL322+EM322))</f>
        <v>173.61249999999998</v>
      </c>
      <c r="ES322" s="110">
        <f t="shared" si="350"/>
        <v>0</v>
      </c>
      <c r="EX322" s="251"/>
      <c r="EY322" s="41">
        <v>13.0416666666667</v>
      </c>
      <c r="EZ322" s="33">
        <f t="shared" si="397"/>
        <v>0</v>
      </c>
      <c r="FA322" s="33">
        <f>Gen_Cons_Horario!B6900</f>
        <v>0</v>
      </c>
      <c r="FB322" s="35">
        <f t="shared" si="362"/>
        <v>0</v>
      </c>
      <c r="FC322" s="116">
        <f>IF(AND(FB322&gt;0,FB322*$B$4+FI321&lt;=$B$2*'SFV+BESS'!$I$9,FB322&lt;'SFV+BESS'!$I$7), FB322*$B$4, IF(AND(FB322&gt;0,FB322*$B$4+FI321&gt;$B$2*'SFV+BESS'!$I$9,FB322*$B$4&lt;'SFV+BESS'!$I$7),$B$2*'SFV+BESS'!$I$9-FI321,IF(AND(FB322&gt;0,FB322*$B$4+FI321&gt;$B$2*'SFV+BESS'!$I$9,FB322*$B$4&gt;'SFV+BESS'!$I$7,FI321&lt;$B$2*'SFV+BESS'!$I$9),$B$2*'SFV+BESS'!$I$9-FI321,IF(AND(FB322&gt;0,FB322*$B$4+FI321&lt;=$B$2*'SFV+BESS'!$I$9,FB322&gt;'SFV+BESS'!$I$7),'SFV+BESS'!$I$7,0))))</f>
        <v>0</v>
      </c>
      <c r="FD322" s="27">
        <f>IF(AND(FB322&lt;0,FI321+FB322/$B$5&gt;$H$2,-FB322/'Carga-Descarga Año'!$B$5&lt;'SFV+BESS'!$I$7),FB322/$B$5,IF(AND(FB322&lt;0,FI321+FB322/$B$5&gt;$H$2,-FB322/'Carga-Descarga Año'!$B$5&gt;'SFV+BESS'!$I$7),-'SFV+BESS'!$I$7,IF(AND(FB322&lt;0,FI321+FB322/$B$5&lt;$H$2),-MIN('SFV+BESS'!$I$7,FI321-$H$2),0)))</f>
        <v>0</v>
      </c>
      <c r="FE322" s="33"/>
      <c r="FF322" s="33">
        <f t="shared" si="383"/>
        <v>0</v>
      </c>
      <c r="FG322" s="27">
        <f t="shared" si="351"/>
        <v>0</v>
      </c>
      <c r="FH322" s="27">
        <f t="shared" si="384"/>
        <v>0</v>
      </c>
      <c r="FI322" s="28">
        <f>IF((FI321+FC322+FD322)&gt;=$B$2*'SFV+BESS'!$I$9, $B$2*'SFV+BESS'!$I$9, (FI321+FC322+FD322))</f>
        <v>173.61249999999998</v>
      </c>
      <c r="FJ322" s="110">
        <f t="shared" si="352"/>
        <v>0</v>
      </c>
      <c r="FO322" s="251"/>
      <c r="FP322" s="41">
        <v>13.0416666666667</v>
      </c>
      <c r="FQ322" s="33">
        <f t="shared" si="398"/>
        <v>0</v>
      </c>
      <c r="FR322" s="33">
        <f>Gen_Cons_Horario!B7644</f>
        <v>0</v>
      </c>
      <c r="FS322" s="35">
        <f t="shared" si="363"/>
        <v>0</v>
      </c>
      <c r="FT322" s="116">
        <f>IF(AND(FS322&gt;0,FS322*$B$4+FZ321&lt;=$B$2*'SFV+BESS'!$I$9,FS322&lt;'SFV+BESS'!$I$7), FS322*$B$4, IF(AND(FS322&gt;0,FS322*$B$4+FZ321&gt;$B$2*'SFV+BESS'!$I$9,FS322*$B$4&lt;'SFV+BESS'!$I$7),$B$2*'SFV+BESS'!$I$9-FZ321,IF(AND(FS322&gt;0,FS322*$B$4+FZ321&gt;$B$2*'SFV+BESS'!$I$9,FS322*$B$4&gt;'SFV+BESS'!$I$7,FZ321&lt;$B$2*'SFV+BESS'!$I$9),$B$2*'SFV+BESS'!$I$9-FZ321,IF(AND(FS322&gt;0,FS322*$B$4+FZ321&lt;=$B$2*'SFV+BESS'!$I$9,FS322&gt;'SFV+BESS'!$I$7),'SFV+BESS'!$I$7,0))))</f>
        <v>0</v>
      </c>
      <c r="FU322" s="27">
        <f>IF(AND(FS322&lt;0,FZ321+FS322/$B$5&gt;$H$2,-FS322/'Carga-Descarga Año'!$B$5&lt;'SFV+BESS'!$I$7),FS322/$B$5,IF(AND(FS322&lt;0,FZ321+FS322/$B$5&gt;$H$2,-FS322/'Carga-Descarga Año'!$B$5&gt;'SFV+BESS'!$I$7),-'SFV+BESS'!$I$7,IF(AND(FS322&lt;0,FZ321+FS322/$B$5&lt;$H$2),-MIN('SFV+BESS'!$I$7,FZ321-$H$2),0)))</f>
        <v>0</v>
      </c>
      <c r="FV322" s="33"/>
      <c r="FW322" s="33">
        <f t="shared" si="385"/>
        <v>0</v>
      </c>
      <c r="FX322" s="27">
        <f t="shared" si="353"/>
        <v>0</v>
      </c>
      <c r="FY322" s="27">
        <f t="shared" si="386"/>
        <v>0</v>
      </c>
      <c r="FZ322" s="28">
        <f>IF((FZ321+FT322+FU322)&gt;=$B$2*'SFV+BESS'!$I$9, $B$2*'SFV+BESS'!$I$9, (FZ321+FT322+FU322))</f>
        <v>173.61249999999998</v>
      </c>
      <c r="GA322" s="110">
        <f t="shared" si="354"/>
        <v>0</v>
      </c>
      <c r="GF322" s="251"/>
      <c r="GG322" s="41">
        <v>13.0416666666667</v>
      </c>
      <c r="GH322" s="33">
        <f t="shared" si="399"/>
        <v>0</v>
      </c>
      <c r="GI322" s="33">
        <f>Gen_Cons_Horario!B8364</f>
        <v>0</v>
      </c>
      <c r="GJ322" s="35">
        <f t="shared" si="369"/>
        <v>0</v>
      </c>
      <c r="GK322" s="116">
        <f>IF(AND(GJ322&gt;0,GJ322*$B$4+GQ321&lt;=$B$2*'SFV+BESS'!$I$9,GJ322&lt;'SFV+BESS'!$I$7), GJ322*$B$4, IF(AND(GJ322&gt;0,GJ322*$B$4+GQ321&gt;$B$2*'SFV+BESS'!$I$9,GJ322*$B$4&lt;'SFV+BESS'!$I$7),$B$2*'SFV+BESS'!$I$9-GQ321,IF(AND(GJ322&gt;0,GJ322*$B$4+GQ321&gt;$B$2*'SFV+BESS'!$I$9,GJ322*$B$4&gt;'SFV+BESS'!$I$7,GQ321&lt;$B$2*'SFV+BESS'!$I$9),$B$2*'SFV+BESS'!$I$9-GQ321,IF(AND(GJ322&gt;0,GJ322*$B$4+GQ321&lt;=$B$2*'SFV+BESS'!$I$9,GJ322&gt;'SFV+BESS'!$I$7),'SFV+BESS'!$I$7,0))))</f>
        <v>0</v>
      </c>
      <c r="GL322" s="27">
        <f>IF(AND(GJ322&lt;0,GQ321+GJ322/$B$5&gt;$H$2,-GJ322/'Carga-Descarga Año'!$B$5&lt;'SFV+BESS'!$I$7),GJ322/$B$5,IF(AND(GJ322&lt;0,GQ321+GJ322/$B$5&gt;$H$2,-GJ322/'Carga-Descarga Año'!$B$5&gt;'SFV+BESS'!$I$7),-'SFV+BESS'!$I$7,IF(AND(GJ322&lt;0,GQ321+GJ322/$B$5&lt;$H$2),-MIN('SFV+BESS'!$I$7,GQ321-$H$2),0)))</f>
        <v>0</v>
      </c>
      <c r="GM322" s="33"/>
      <c r="GN322" s="33">
        <f t="shared" si="387"/>
        <v>0</v>
      </c>
      <c r="GO322" s="27">
        <f t="shared" si="355"/>
        <v>0</v>
      </c>
      <c r="GP322" s="27">
        <f t="shared" si="388"/>
        <v>0</v>
      </c>
      <c r="GQ322" s="28">
        <f>IF((GQ321+GK322+GL322)&gt;=$B$2*'SFV+BESS'!$I$9, $B$2*'SFV+BESS'!$I$9, (GQ321+GK322+GL322))</f>
        <v>173.61249999999998</v>
      </c>
      <c r="GR322" s="110">
        <f t="shared" si="356"/>
        <v>0</v>
      </c>
    </row>
    <row r="323" spans="1:200">
      <c r="A323" s="249"/>
      <c r="B323" s="41">
        <v>13.0833333333333</v>
      </c>
      <c r="C323" s="38">
        <f t="shared" si="370"/>
        <v>0</v>
      </c>
      <c r="D323" s="2">
        <f>Gen_Cons_Horario!B349</f>
        <v>0</v>
      </c>
      <c r="E323" s="140">
        <f t="shared" si="328"/>
        <v>0</v>
      </c>
      <c r="F323" s="116">
        <f>IF(AND(E323&gt;0,E323*$B$4+L322&lt;=$B$2*'SFV+BESS'!$I$9,E323&lt;'SFV+BESS'!$I$7), E323*$B$4, IF(AND(E323&gt;0,E323*$B$4+L322&gt;$B$2*'SFV+BESS'!$I$9,E323*$B$4&lt;'SFV+BESS'!$I$7),$B$2*'SFV+BESS'!$I$9-L322,IF(AND(E323&gt;0,E323*$B$4+L322&gt;$B$2*'SFV+BESS'!$I$9,E323*$B$4&gt;'SFV+BESS'!$I$7,L322&lt;$B$2*'SFV+BESS'!$I$9),$B$2*'SFV+BESS'!$I$9-L322,IF(AND(E323&gt;0,E323*$B$4+L322&lt;=$B$2*'SFV+BESS'!$I$9,E323&gt;'SFV+BESS'!$I$7),'SFV+BESS'!$I$7,0))))</f>
        <v>0</v>
      </c>
      <c r="G323" s="27">
        <f>IF(AND(E323&lt;0,L322+E323/$B$5&gt;$H$2,-E323/'Carga-Descarga Año'!$B$5&lt;'SFV+BESS'!$I$7),E323/$B$5,IF(AND(E323&lt;0,L322+E323/$B$5&gt;$H$2,-E323/'Carga-Descarga Año'!$B$5&gt;'SFV+BESS'!$I$7),-'SFV+BESS'!$I$7,IF(AND(E323&lt;0,L322+E323/$B$5&lt;$H$2),-MIN('SFV+BESS'!$I$7,L322-$H$2),0)))</f>
        <v>0</v>
      </c>
      <c r="I323" s="38">
        <f t="shared" si="329"/>
        <v>0</v>
      </c>
      <c r="J323" s="27">
        <f t="shared" si="331"/>
        <v>0</v>
      </c>
      <c r="K323" s="27">
        <f t="shared" si="330"/>
        <v>0</v>
      </c>
      <c r="L323" s="28">
        <f>IF((L322+F323+G323)&gt;=$B$2*'SFV+BESS'!$I$9, $B$2*'SFV+BESS'!$I$9, (L322+F323+G323))</f>
        <v>173.61249999999998</v>
      </c>
      <c r="M323" s="110">
        <f t="shared" si="332"/>
        <v>0</v>
      </c>
      <c r="R323" s="251"/>
      <c r="S323" s="41">
        <v>13.0833333333333</v>
      </c>
      <c r="T323" s="2">
        <f t="shared" si="389"/>
        <v>0</v>
      </c>
      <c r="U323" s="2">
        <f>Gen_Cons_Horario!B1093</f>
        <v>0</v>
      </c>
      <c r="V323" s="35">
        <f t="shared" si="364"/>
        <v>0</v>
      </c>
      <c r="W323" s="116">
        <f>IF(AND(V323&gt;0,V323*$B$4+AC322&lt;=$B$2*'SFV+BESS'!$I$9,V323&lt;'SFV+BESS'!$I$7), V323*$B$4, IF(AND(V323&gt;0,V323*$B$4+AC322&gt;$B$2*'SFV+BESS'!$I$9,V323*$B$4&lt;'SFV+BESS'!$I$7),$B$2*'SFV+BESS'!$I$9-AC322,IF(AND(V323&gt;0,V323*$B$4+AC322&gt;$B$2*'SFV+BESS'!$I$9,V323*$B$4&gt;'SFV+BESS'!$I$7,AC322&lt;$B$2*'SFV+BESS'!$I$9),$B$2*'SFV+BESS'!$I$9-AC322,IF(AND(V323&gt;0,V323*$B$4+AC322&lt;=$B$2*'SFV+BESS'!$I$9,V323&gt;'SFV+BESS'!$I$7),'SFV+BESS'!$I$7,0))))</f>
        <v>0</v>
      </c>
      <c r="X323" s="27">
        <f>IF(AND(V323&lt;0,AC322+V323/$B$5&gt;$H$2,-V323/'Carga-Descarga Año'!$B$5&lt;'SFV+BESS'!$I$7),V323/$B$5,IF(AND(V323&lt;0,AC322+V323/$B$5&gt;$H$2,-V323/'Carga-Descarga Año'!$B$5&gt;'SFV+BESS'!$I$7),-'SFV+BESS'!$I$7,IF(AND(V323&lt;0,AC322+V323/$B$5&lt;$H$2),-MIN('SFV+BESS'!$I$7,AC322-$H$2),0)))</f>
        <v>0</v>
      </c>
      <c r="Z323" s="33">
        <f t="shared" si="358"/>
        <v>0</v>
      </c>
      <c r="AA323" s="27">
        <f t="shared" si="333"/>
        <v>0</v>
      </c>
      <c r="AB323" s="27">
        <f t="shared" si="357"/>
        <v>0</v>
      </c>
      <c r="AC323" s="28">
        <f>IF((AC322+W323+X323)&gt;=$B$2*'SFV+BESS'!$I$9, $B$2*'SFV+BESS'!$I$9, (AC322+W323+X323))</f>
        <v>173.61249999999998</v>
      </c>
      <c r="AD323" s="110">
        <f t="shared" si="334"/>
        <v>0</v>
      </c>
      <c r="AI323" s="251"/>
      <c r="AJ323" s="41">
        <v>13.0833333333333</v>
      </c>
      <c r="AK323" s="52">
        <f t="shared" si="390"/>
        <v>0</v>
      </c>
      <c r="AL323" s="33">
        <f>Gen_Cons_Horario!B1765</f>
        <v>0</v>
      </c>
      <c r="AM323" s="35">
        <f t="shared" si="365"/>
        <v>0</v>
      </c>
      <c r="AN323" s="116">
        <f>IF(AND(AM323&gt;0,AM323*$B$4+AT322&lt;=$B$2*'SFV+BESS'!$I$9,AM323&lt;'SFV+BESS'!$I$7), AM323*$B$4, IF(AND(AM323&gt;0,AM323*$B$4+AT322&gt;$B$2*'SFV+BESS'!$I$9,AM323*$B$4&lt;'SFV+BESS'!$I$7),$B$2*'SFV+BESS'!$I$9-AT322,IF(AND(AM323&gt;0,AM323*$B$4+AT322&gt;$B$2*'SFV+BESS'!$I$9,AM323*$B$4&gt;'SFV+BESS'!$I$7,AT322&lt;$B$2*'SFV+BESS'!$I$9),$B$2*'SFV+BESS'!$I$9-AT322,IF(AND(AM323&gt;0,AM323*$B$4+AT322&lt;=$B$2*'SFV+BESS'!$I$9,AM323&gt;'SFV+BESS'!$I$7),'SFV+BESS'!$I$7,0))))</f>
        <v>0</v>
      </c>
      <c r="AO323" s="27">
        <f>IF(AND(AM323&lt;0,AT322+AM323/$B$5&gt;$H$2,-AM323/'Carga-Descarga Año'!$B$5&lt;'SFV+BESS'!$I$7),AM323/$B$5,IF(AND(AM323&lt;0,AT322+AM323/$B$5&gt;$H$2,-AM323/'Carga-Descarga Año'!$B$5&gt;'SFV+BESS'!$I$7),-'SFV+BESS'!$I$7,IF(AND(AM323&lt;0,AT322+AM323/$B$5&lt;$H$2),-MIN('SFV+BESS'!$I$7,AT322-$H$2),0)))</f>
        <v>0</v>
      </c>
      <c r="AP323" s="33"/>
      <c r="AQ323" s="33">
        <f t="shared" si="371"/>
        <v>0</v>
      </c>
      <c r="AR323" s="27">
        <f t="shared" si="335"/>
        <v>0</v>
      </c>
      <c r="AS323" s="27">
        <f t="shared" si="372"/>
        <v>0</v>
      </c>
      <c r="AT323" s="28">
        <f>IF((AT322+AN323+AO323)&gt;=$B$2*'SFV+BESS'!$I$9, $B$2*'SFV+BESS'!$I$9, (AT322+AN323+AO323))</f>
        <v>173.61249999999998</v>
      </c>
      <c r="AU323" s="110">
        <f t="shared" si="336"/>
        <v>0</v>
      </c>
      <c r="AZ323" s="251"/>
      <c r="BA323" s="41">
        <v>13.0833333333333</v>
      </c>
      <c r="BB323" s="33">
        <f t="shared" si="391"/>
        <v>0</v>
      </c>
      <c r="BC323" s="33">
        <f>Gen_Cons_Horario!B2509</f>
        <v>0</v>
      </c>
      <c r="BD323" s="35">
        <f t="shared" si="366"/>
        <v>0</v>
      </c>
      <c r="BE323" s="116">
        <f>IF(AND(BD323&gt;0,BD323*$B$4+BK322&lt;=$B$2*'SFV+BESS'!$I$9,BD323&lt;'SFV+BESS'!$I$7), BD323*$B$4, IF(AND(BD323&gt;0,BD323*$B$4+BK322&gt;$B$2*'SFV+BESS'!$I$9,BD323*$B$4&lt;'SFV+BESS'!$I$7),$B$2*'SFV+BESS'!$I$9-BK322,IF(AND(BD323&gt;0,BD323*$B$4+BK322&gt;$B$2*'SFV+BESS'!$I$9,BD323*$B$4&gt;'SFV+BESS'!$I$7,BK322&lt;$B$2*'SFV+BESS'!$I$9),$B$2*'SFV+BESS'!$I$9-BK322,IF(AND(BD323&gt;0,BD323*$B$4+BK322&lt;=$B$2*'SFV+BESS'!$I$9,BD323&gt;'SFV+BESS'!$I$7),'SFV+BESS'!$I$7,0))))</f>
        <v>0</v>
      </c>
      <c r="BF323" s="27">
        <f>IF(AND(BD323&lt;0,BK322+BD323/$B$5&gt;$H$2,-BD323/'Carga-Descarga Año'!$B$5&lt;'SFV+BESS'!$I$7),BD323/$B$5,IF(AND(BD323&lt;0,BK322+BD323/$B$5&gt;$H$2,-BD323/'Carga-Descarga Año'!$B$5&gt;'SFV+BESS'!$I$7),-'SFV+BESS'!$I$7,IF(AND(BD323&lt;0,BK322+BD323/$B$5&lt;$H$2),-MIN('SFV+BESS'!$I$7,BK322-$H$2),0)))</f>
        <v>0</v>
      </c>
      <c r="BG323" s="33"/>
      <c r="BH323" s="33">
        <f t="shared" si="373"/>
        <v>0</v>
      </c>
      <c r="BI323" s="27">
        <f t="shared" si="337"/>
        <v>0</v>
      </c>
      <c r="BJ323" s="27">
        <f t="shared" si="374"/>
        <v>0</v>
      </c>
      <c r="BK323" s="28">
        <f>IF((BK322+BE323+BF323)&gt;=$B$2*'SFV+BESS'!$I$9, $B$2*'SFV+BESS'!$I$9, (BK322+BE323+BF323))</f>
        <v>173.61249999999998</v>
      </c>
      <c r="BL323" s="110">
        <f t="shared" si="338"/>
        <v>0</v>
      </c>
      <c r="BQ323" s="251"/>
      <c r="BR323" s="41">
        <v>13.0833333333333</v>
      </c>
      <c r="BS323" s="33">
        <f t="shared" si="392"/>
        <v>0</v>
      </c>
      <c r="BT323" s="33">
        <f>Gen_Cons_Horario!B3229</f>
        <v>0</v>
      </c>
      <c r="BU323" s="35">
        <f t="shared" si="367"/>
        <v>0</v>
      </c>
      <c r="BV323" s="116">
        <f>IF(AND(BU323&gt;0,BU323*$B$4+CB322&lt;=$B$2*'SFV+BESS'!$I$9,BU323&lt;'SFV+BESS'!$I$7), BU323*$B$4, IF(AND(BU323&gt;0,BU323*$B$4+CB322&gt;$B$2*'SFV+BESS'!$I$9,BU323*$B$4&lt;'SFV+BESS'!$I$7),$B$2*'SFV+BESS'!$I$9-CB322,IF(AND(BU323&gt;0,BU323*$B$4+CB322&gt;$B$2*'SFV+BESS'!$I$9,BU323*$B$4&gt;'SFV+BESS'!$I$7,CB322&lt;$B$2*'SFV+BESS'!$I$9),$B$2*'SFV+BESS'!$I$9-CB322,IF(AND(BU323&gt;0,BU323*$B$4+CB322&lt;=$B$2*'SFV+BESS'!$I$9,BU323&gt;'SFV+BESS'!$I$7),'SFV+BESS'!$I$7,0))))</f>
        <v>0</v>
      </c>
      <c r="BW323" s="27">
        <f>IF(AND(BU323&lt;0,CB322+BU323/$B$5&gt;$H$2,-BU323/'Carga-Descarga Año'!$B$5&lt;'SFV+BESS'!$I$7),BU323/$B$5,IF(AND(BU323&lt;0,CB322+BU323/$B$5&gt;$H$2,-BU323/'Carga-Descarga Año'!$B$5&gt;'SFV+BESS'!$I$7),-'SFV+BESS'!$I$7,IF(AND(BU323&lt;0,CB322+BU323/$B$5&lt;$H$2),-MIN('SFV+BESS'!$I$7,CB322-$H$2),0)))</f>
        <v>0</v>
      </c>
      <c r="BX323" s="33"/>
      <c r="BY323" s="33">
        <f t="shared" si="375"/>
        <v>0</v>
      </c>
      <c r="BZ323" s="27">
        <f t="shared" si="339"/>
        <v>0</v>
      </c>
      <c r="CA323" s="27">
        <f t="shared" si="340"/>
        <v>0</v>
      </c>
      <c r="CB323" s="28">
        <f>IF((CB322+BV323+BW323)&gt;=$B$2*'SFV+BESS'!$I$9, $B$2*'SFV+BESS'!$I$9, (CB322+BV323+BW323))</f>
        <v>173.61249999999998</v>
      </c>
      <c r="CC323" s="110">
        <f t="shared" si="341"/>
        <v>0</v>
      </c>
      <c r="CH323" s="251"/>
      <c r="CI323" s="41">
        <v>13.0833333333333</v>
      </c>
      <c r="CJ323" s="33">
        <f t="shared" si="393"/>
        <v>0</v>
      </c>
      <c r="CK323" s="33">
        <f>Gen_Cons_Horario!B3973</f>
        <v>0</v>
      </c>
      <c r="CL323" s="35">
        <f t="shared" si="368"/>
        <v>0</v>
      </c>
      <c r="CM323" s="116">
        <f>IF(AND(CL323&gt;0,CL323*$B$4+CS322&lt;=$B$2*'SFV+BESS'!$I$9,CL323&lt;'SFV+BESS'!$I$7), CL323*$B$4, IF(AND(CL323&gt;0,CL323*$B$4+CS322&gt;$B$2*'SFV+BESS'!$I$9,CL323*$B$4&lt;'SFV+BESS'!$I$7),$B$2*'SFV+BESS'!$I$9-CS322,IF(AND(CL323&gt;0,CL323*$B$4+CS322&gt;$B$2*'SFV+BESS'!$I$9,CL323*$B$4&gt;'SFV+BESS'!$I$7,CS322&lt;$B$2*'SFV+BESS'!$I$9),$B$2*'SFV+BESS'!$I$9-CS322,IF(AND(CL323&gt;0,CL323*$B$4+CS322&lt;=$B$2*'SFV+BESS'!$I$9,CL323&gt;'SFV+BESS'!$I$7),'SFV+BESS'!$I$7,0))))</f>
        <v>0</v>
      </c>
      <c r="CN323" s="27">
        <f>IF(AND(CL323&lt;0,CS322+CL323/$B$5&gt;$H$2,-CL323/'Carga-Descarga Año'!$B$5&lt;'SFV+BESS'!$I$7),CL323/$B$5,IF(AND(CL323&lt;0,CS322+CL323/$B$5&gt;$H$2,-CL323/'Carga-Descarga Año'!$B$5&gt;'SFV+BESS'!$I$7),-'SFV+BESS'!$I$7,IF(AND(CL323&lt;0,CS322+CL323/$B$5&lt;$H$2),-MIN('SFV+BESS'!$I$7,CS322-$H$2),0)))</f>
        <v>0</v>
      </c>
      <c r="CO323" s="33"/>
      <c r="CP323" s="33">
        <f t="shared" si="376"/>
        <v>0</v>
      </c>
      <c r="CQ323" s="27">
        <f t="shared" si="342"/>
        <v>0</v>
      </c>
      <c r="CR323" s="27">
        <f t="shared" si="377"/>
        <v>0</v>
      </c>
      <c r="CS323" s="28">
        <f>IF((CS322+CM323+CN323)&gt;=$B$2*'SFV+BESS'!$I$9, $B$2*'SFV+BESS'!$I$9, (CS322+CM323+CN323))</f>
        <v>173.61249999999998</v>
      </c>
      <c r="CT323" s="110">
        <f t="shared" si="343"/>
        <v>0</v>
      </c>
      <c r="CY323" s="251"/>
      <c r="CZ323" s="41">
        <v>13.0833333333333</v>
      </c>
      <c r="DA323" s="33">
        <f t="shared" si="394"/>
        <v>0</v>
      </c>
      <c r="DB323" s="33">
        <f>Gen_Cons_Horario!B4693</f>
        <v>0</v>
      </c>
      <c r="DC323" s="35">
        <f t="shared" si="359"/>
        <v>0</v>
      </c>
      <c r="DD323" s="116">
        <f>IF(AND(DC323&gt;0,DC323*$B$4+DJ322&lt;=$B$2*'SFV+BESS'!$I$9,DC323&lt;'SFV+BESS'!$I$7), DC323*$B$4, IF(AND(DC323&gt;0,DC323*$B$4+DJ322&gt;$B$2*'SFV+BESS'!$I$9,DC323*$B$4&lt;'SFV+BESS'!$I$7),$B$2*'SFV+BESS'!$I$9-DJ322,IF(AND(DC323&gt;0,DC323*$B$4+DJ322&gt;$B$2*'SFV+BESS'!$I$9,DC323*$B$4&gt;'SFV+BESS'!$I$7,DJ322&lt;$B$2*'SFV+BESS'!$I$9),$B$2*'SFV+BESS'!$I$9-DJ322,IF(AND(DC323&gt;0,DC323*$B$4+DJ322&lt;=$B$2*'SFV+BESS'!$I$9,DC323&gt;'SFV+BESS'!$I$7),'SFV+BESS'!$I$7,0))))</f>
        <v>0</v>
      </c>
      <c r="DE323" s="27">
        <f>IF(AND(DC323&lt;0,DJ322+DC323/$B$5&gt;$H$2,-DC323/'Carga-Descarga Año'!$B$5&lt;'SFV+BESS'!$I$7),DC323/$B$5,IF(AND(DC323&lt;0,DJ322+DC323/$B$5&gt;$H$2,-DC323/'Carga-Descarga Año'!$B$5&gt;'SFV+BESS'!$I$7),-'SFV+BESS'!$I$7,IF(AND(DC323&lt;0,DJ322+DC323/$B$5&lt;$H$2),-MIN('SFV+BESS'!$I$7,DJ322-$H$2),0)))</f>
        <v>0</v>
      </c>
      <c r="DF323" s="33"/>
      <c r="DG323" s="33">
        <f t="shared" si="378"/>
        <v>0</v>
      </c>
      <c r="DH323" s="27">
        <f t="shared" si="344"/>
        <v>0</v>
      </c>
      <c r="DI323" s="27">
        <f t="shared" si="345"/>
        <v>0</v>
      </c>
      <c r="DJ323" s="28">
        <f>IF((DJ322+DD323+DE323)&gt;=$B$2*'SFV+BESS'!$I$9, $B$2*'SFV+BESS'!$I$9, (DJ322+DD323+DE323))</f>
        <v>173.61249999999998</v>
      </c>
      <c r="DK323" s="110">
        <f t="shared" si="346"/>
        <v>0</v>
      </c>
      <c r="DP323" s="251"/>
      <c r="DQ323" s="41">
        <v>13.0833333333333</v>
      </c>
      <c r="DR323" s="33">
        <f t="shared" si="395"/>
        <v>0</v>
      </c>
      <c r="DS323" s="33">
        <f>Gen_Cons_Horario!B5437</f>
        <v>0</v>
      </c>
      <c r="DT323" s="35">
        <f t="shared" si="360"/>
        <v>0</v>
      </c>
      <c r="DU323" s="116">
        <f>IF(AND(DT323&gt;0,DT323*$B$4+EA322&lt;=$B$2*'SFV+BESS'!$I$9,DT323&lt;'SFV+BESS'!$I$7), DT323*$B$4, IF(AND(DT323&gt;0,DT323*$B$4+EA322&gt;$B$2*'SFV+BESS'!$I$9,DT323*$B$4&lt;'SFV+BESS'!$I$7),$B$2*'SFV+BESS'!$I$9-EA322,IF(AND(DT323&gt;0,DT323*$B$4+EA322&gt;$B$2*'SFV+BESS'!$I$9,DT323*$B$4&gt;'SFV+BESS'!$I$7,EA322&lt;$B$2*'SFV+BESS'!$I$9),$B$2*'SFV+BESS'!$I$9-EA322,IF(AND(DT323&gt;0,DT323*$B$4+EA322&lt;=$B$2*'SFV+BESS'!$I$9,DT323&gt;'SFV+BESS'!$I$7),'SFV+BESS'!$I$7,0))))</f>
        <v>0</v>
      </c>
      <c r="DV323" s="27">
        <f>IF(AND(DT323&lt;0,EA322+DT323/$B$5&gt;$H$2,-DT323/'Carga-Descarga Año'!$B$5&lt;'SFV+BESS'!$I$7),DT323/$B$5,IF(AND(DT323&lt;0,EA322+DT323/$B$5&gt;$H$2,-DT323/'Carga-Descarga Año'!$B$5&gt;'SFV+BESS'!$I$7),-'SFV+BESS'!$I$7,IF(AND(DT323&lt;0,EA322+DT323/$B$5&lt;$H$2),-MIN('SFV+BESS'!$I$7,EA322-$H$2),0)))</f>
        <v>0</v>
      </c>
      <c r="DW323" s="33"/>
      <c r="DX323" s="33">
        <f t="shared" si="379"/>
        <v>0</v>
      </c>
      <c r="DY323" s="27">
        <f t="shared" si="347"/>
        <v>0</v>
      </c>
      <c r="DZ323" s="27">
        <f t="shared" si="380"/>
        <v>0</v>
      </c>
      <c r="EA323" s="28">
        <f>IF((EA322+DU323+DV323)&gt;=$B$2*'SFV+BESS'!$I$9, $B$2*'SFV+BESS'!$I$9, (EA322+DU323+DV323))</f>
        <v>173.61249999999998</v>
      </c>
      <c r="EB323" s="110">
        <f t="shared" si="348"/>
        <v>0</v>
      </c>
      <c r="EG323" s="251"/>
      <c r="EH323" s="41">
        <v>13.0833333333333</v>
      </c>
      <c r="EI323" s="33">
        <f t="shared" si="396"/>
        <v>0</v>
      </c>
      <c r="EJ323" s="33">
        <f>Gen_Cons_Horario!B6181</f>
        <v>0</v>
      </c>
      <c r="EK323" s="35">
        <f t="shared" si="361"/>
        <v>0</v>
      </c>
      <c r="EL323" s="116">
        <f>IF(AND(EK323&gt;0,EK323*$B$4+ER322&lt;=$B$2*'SFV+BESS'!$I$9,EK323&lt;'SFV+BESS'!$I$7), EK323*$B$4, IF(AND(EK323&gt;0,EK323*$B$4+ER322&gt;$B$2*'SFV+BESS'!$I$9,EK323*$B$4&lt;'SFV+BESS'!$I$7),$B$2*'SFV+BESS'!$I$9-ER322,IF(AND(EK323&gt;0,EK323*$B$4+ER322&gt;$B$2*'SFV+BESS'!$I$9,EK323*$B$4&gt;'SFV+BESS'!$I$7,ER322&lt;$B$2*'SFV+BESS'!$I$9),$B$2*'SFV+BESS'!$I$9-ER322,IF(AND(EK323&gt;0,EK323*$B$4+ER322&lt;=$B$2*'SFV+BESS'!$I$9,EK323&gt;'SFV+BESS'!$I$7),'SFV+BESS'!$I$7,0))))</f>
        <v>0</v>
      </c>
      <c r="EM323" s="27">
        <f>IF(AND(EK323&lt;0,ER322+EK323/$B$5&gt;$H$2,-EK323/'Carga-Descarga Año'!$B$5&lt;'SFV+BESS'!$I$7),EK323/$B$5,IF(AND(EK323&lt;0,ER322+EK323/$B$5&gt;$H$2,-EK323/'Carga-Descarga Año'!$B$5&gt;'SFV+BESS'!$I$7),-'SFV+BESS'!$I$7,IF(AND(EK323&lt;0,ER322+EK323/$B$5&lt;$H$2),-MIN('SFV+BESS'!$I$7,ER322-$H$2),0)))</f>
        <v>0</v>
      </c>
      <c r="EN323" s="33"/>
      <c r="EO323" s="33">
        <f t="shared" si="381"/>
        <v>0</v>
      </c>
      <c r="EP323" s="27">
        <f t="shared" si="349"/>
        <v>0</v>
      </c>
      <c r="EQ323" s="27">
        <f t="shared" si="382"/>
        <v>0</v>
      </c>
      <c r="ER323" s="28">
        <f>IF((ER322+EL323+EM323)&gt;=$B$2*'SFV+BESS'!$I$9, $B$2*'SFV+BESS'!$I$9, (ER322+EL323+EM323))</f>
        <v>173.61249999999998</v>
      </c>
      <c r="ES323" s="110">
        <f t="shared" si="350"/>
        <v>0</v>
      </c>
      <c r="EX323" s="251"/>
      <c r="EY323" s="41">
        <v>13.0833333333333</v>
      </c>
      <c r="EZ323" s="33">
        <f t="shared" si="397"/>
        <v>0</v>
      </c>
      <c r="FA323" s="33">
        <f>Gen_Cons_Horario!B6901</f>
        <v>0</v>
      </c>
      <c r="FB323" s="35">
        <f t="shared" si="362"/>
        <v>0</v>
      </c>
      <c r="FC323" s="116">
        <f>IF(AND(FB323&gt;0,FB323*$B$4+FI322&lt;=$B$2*'SFV+BESS'!$I$9,FB323&lt;'SFV+BESS'!$I$7), FB323*$B$4, IF(AND(FB323&gt;0,FB323*$B$4+FI322&gt;$B$2*'SFV+BESS'!$I$9,FB323*$B$4&lt;'SFV+BESS'!$I$7),$B$2*'SFV+BESS'!$I$9-FI322,IF(AND(FB323&gt;0,FB323*$B$4+FI322&gt;$B$2*'SFV+BESS'!$I$9,FB323*$B$4&gt;'SFV+BESS'!$I$7,FI322&lt;$B$2*'SFV+BESS'!$I$9),$B$2*'SFV+BESS'!$I$9-FI322,IF(AND(FB323&gt;0,FB323*$B$4+FI322&lt;=$B$2*'SFV+BESS'!$I$9,FB323&gt;'SFV+BESS'!$I$7),'SFV+BESS'!$I$7,0))))</f>
        <v>0</v>
      </c>
      <c r="FD323" s="27">
        <f>IF(AND(FB323&lt;0,FI322+FB323/$B$5&gt;$H$2,-FB323/'Carga-Descarga Año'!$B$5&lt;'SFV+BESS'!$I$7),FB323/$B$5,IF(AND(FB323&lt;0,FI322+FB323/$B$5&gt;$H$2,-FB323/'Carga-Descarga Año'!$B$5&gt;'SFV+BESS'!$I$7),-'SFV+BESS'!$I$7,IF(AND(FB323&lt;0,FI322+FB323/$B$5&lt;$H$2),-MIN('SFV+BESS'!$I$7,FI322-$H$2),0)))</f>
        <v>0</v>
      </c>
      <c r="FE323" s="33"/>
      <c r="FF323" s="33">
        <f t="shared" si="383"/>
        <v>0</v>
      </c>
      <c r="FG323" s="27">
        <f t="shared" si="351"/>
        <v>0</v>
      </c>
      <c r="FH323" s="27">
        <f t="shared" si="384"/>
        <v>0</v>
      </c>
      <c r="FI323" s="28">
        <f>IF((FI322+FC323+FD323)&gt;=$B$2*'SFV+BESS'!$I$9, $B$2*'SFV+BESS'!$I$9, (FI322+FC323+FD323))</f>
        <v>173.61249999999998</v>
      </c>
      <c r="FJ323" s="110">
        <f t="shared" si="352"/>
        <v>0</v>
      </c>
      <c r="FO323" s="251"/>
      <c r="FP323" s="41">
        <v>13.0833333333333</v>
      </c>
      <c r="FQ323" s="33">
        <f t="shared" si="398"/>
        <v>0</v>
      </c>
      <c r="FR323" s="33">
        <f>Gen_Cons_Horario!B7645</f>
        <v>0</v>
      </c>
      <c r="FS323" s="35">
        <f t="shared" si="363"/>
        <v>0</v>
      </c>
      <c r="FT323" s="116">
        <f>IF(AND(FS323&gt;0,FS323*$B$4+FZ322&lt;=$B$2*'SFV+BESS'!$I$9,FS323&lt;'SFV+BESS'!$I$7), FS323*$B$4, IF(AND(FS323&gt;0,FS323*$B$4+FZ322&gt;$B$2*'SFV+BESS'!$I$9,FS323*$B$4&lt;'SFV+BESS'!$I$7),$B$2*'SFV+BESS'!$I$9-FZ322,IF(AND(FS323&gt;0,FS323*$B$4+FZ322&gt;$B$2*'SFV+BESS'!$I$9,FS323*$B$4&gt;'SFV+BESS'!$I$7,FZ322&lt;$B$2*'SFV+BESS'!$I$9),$B$2*'SFV+BESS'!$I$9-FZ322,IF(AND(FS323&gt;0,FS323*$B$4+FZ322&lt;=$B$2*'SFV+BESS'!$I$9,FS323&gt;'SFV+BESS'!$I$7),'SFV+BESS'!$I$7,0))))</f>
        <v>0</v>
      </c>
      <c r="FU323" s="27">
        <f>IF(AND(FS323&lt;0,FZ322+FS323/$B$5&gt;$H$2,-FS323/'Carga-Descarga Año'!$B$5&lt;'SFV+BESS'!$I$7),FS323/$B$5,IF(AND(FS323&lt;0,FZ322+FS323/$B$5&gt;$H$2,-FS323/'Carga-Descarga Año'!$B$5&gt;'SFV+BESS'!$I$7),-'SFV+BESS'!$I$7,IF(AND(FS323&lt;0,FZ322+FS323/$B$5&lt;$H$2),-MIN('SFV+BESS'!$I$7,FZ322-$H$2),0)))</f>
        <v>0</v>
      </c>
      <c r="FV323" s="33"/>
      <c r="FW323" s="33">
        <f t="shared" si="385"/>
        <v>0</v>
      </c>
      <c r="FX323" s="27">
        <f t="shared" si="353"/>
        <v>0</v>
      </c>
      <c r="FY323" s="27">
        <f t="shared" si="386"/>
        <v>0</v>
      </c>
      <c r="FZ323" s="28">
        <f>IF((FZ322+FT323+FU323)&gt;=$B$2*'SFV+BESS'!$I$9, $B$2*'SFV+BESS'!$I$9, (FZ322+FT323+FU323))</f>
        <v>173.61249999999998</v>
      </c>
      <c r="GA323" s="110">
        <f t="shared" si="354"/>
        <v>0</v>
      </c>
      <c r="GF323" s="251"/>
      <c r="GG323" s="41">
        <v>13.0833333333333</v>
      </c>
      <c r="GH323" s="33">
        <f t="shared" si="399"/>
        <v>0</v>
      </c>
      <c r="GI323" s="33">
        <f>Gen_Cons_Horario!B8365</f>
        <v>0</v>
      </c>
      <c r="GJ323" s="35">
        <f t="shared" si="369"/>
        <v>0</v>
      </c>
      <c r="GK323" s="116">
        <f>IF(AND(GJ323&gt;0,GJ323*$B$4+GQ322&lt;=$B$2*'SFV+BESS'!$I$9,GJ323&lt;'SFV+BESS'!$I$7), GJ323*$B$4, IF(AND(GJ323&gt;0,GJ323*$B$4+GQ322&gt;$B$2*'SFV+BESS'!$I$9,GJ323*$B$4&lt;'SFV+BESS'!$I$7),$B$2*'SFV+BESS'!$I$9-GQ322,IF(AND(GJ323&gt;0,GJ323*$B$4+GQ322&gt;$B$2*'SFV+BESS'!$I$9,GJ323*$B$4&gt;'SFV+BESS'!$I$7,GQ322&lt;$B$2*'SFV+BESS'!$I$9),$B$2*'SFV+BESS'!$I$9-GQ322,IF(AND(GJ323&gt;0,GJ323*$B$4+GQ322&lt;=$B$2*'SFV+BESS'!$I$9,GJ323&gt;'SFV+BESS'!$I$7),'SFV+BESS'!$I$7,0))))</f>
        <v>0</v>
      </c>
      <c r="GL323" s="27">
        <f>IF(AND(GJ323&lt;0,GQ322+GJ323/$B$5&gt;$H$2,-GJ323/'Carga-Descarga Año'!$B$5&lt;'SFV+BESS'!$I$7),GJ323/$B$5,IF(AND(GJ323&lt;0,GQ322+GJ323/$B$5&gt;$H$2,-GJ323/'Carga-Descarga Año'!$B$5&gt;'SFV+BESS'!$I$7),-'SFV+BESS'!$I$7,IF(AND(GJ323&lt;0,GQ322+GJ323/$B$5&lt;$H$2),-MIN('SFV+BESS'!$I$7,GQ322-$H$2),0)))</f>
        <v>0</v>
      </c>
      <c r="GM323" s="33"/>
      <c r="GN323" s="33">
        <f t="shared" si="387"/>
        <v>0</v>
      </c>
      <c r="GO323" s="27">
        <f t="shared" si="355"/>
        <v>0</v>
      </c>
      <c r="GP323" s="27">
        <f t="shared" si="388"/>
        <v>0</v>
      </c>
      <c r="GQ323" s="28">
        <f>IF((GQ322+GK323+GL323)&gt;=$B$2*'SFV+BESS'!$I$9, $B$2*'SFV+BESS'!$I$9, (GQ322+GK323+GL323))</f>
        <v>173.61249999999998</v>
      </c>
      <c r="GR323" s="110">
        <f t="shared" si="356"/>
        <v>0</v>
      </c>
    </row>
    <row r="324" spans="1:200">
      <c r="A324" s="249"/>
      <c r="B324" s="41">
        <v>13.125</v>
      </c>
      <c r="C324" s="38">
        <f t="shared" si="370"/>
        <v>0</v>
      </c>
      <c r="D324" s="2">
        <f>Gen_Cons_Horario!B350</f>
        <v>0</v>
      </c>
      <c r="E324" s="140">
        <f t="shared" si="328"/>
        <v>0</v>
      </c>
      <c r="F324" s="116">
        <f>IF(AND(E324&gt;0,E324*$B$4+L323&lt;=$B$2*'SFV+BESS'!$I$9,E324&lt;'SFV+BESS'!$I$7), E324*$B$4, IF(AND(E324&gt;0,E324*$B$4+L323&gt;$B$2*'SFV+BESS'!$I$9,E324*$B$4&lt;'SFV+BESS'!$I$7),$B$2*'SFV+BESS'!$I$9-L323,IF(AND(E324&gt;0,E324*$B$4+L323&gt;$B$2*'SFV+BESS'!$I$9,E324*$B$4&gt;'SFV+BESS'!$I$7,L323&lt;$B$2*'SFV+BESS'!$I$9),$B$2*'SFV+BESS'!$I$9-L323,IF(AND(E324&gt;0,E324*$B$4+L323&lt;=$B$2*'SFV+BESS'!$I$9,E324&gt;'SFV+BESS'!$I$7),'SFV+BESS'!$I$7,0))))</f>
        <v>0</v>
      </c>
      <c r="G324" s="27">
        <f>IF(AND(E324&lt;0,L323+E324/$B$5&gt;$H$2,-E324/'Carga-Descarga Año'!$B$5&lt;'SFV+BESS'!$I$7),E324/$B$5,IF(AND(E324&lt;0,L323+E324/$B$5&gt;$H$2,-E324/'Carga-Descarga Año'!$B$5&gt;'SFV+BESS'!$I$7),-'SFV+BESS'!$I$7,IF(AND(E324&lt;0,L323+E324/$B$5&lt;$H$2),-MIN('SFV+BESS'!$I$7,L323-$H$2),0)))</f>
        <v>0</v>
      </c>
      <c r="I324" s="38">
        <f t="shared" si="329"/>
        <v>0</v>
      </c>
      <c r="J324" s="27">
        <f t="shared" si="331"/>
        <v>0</v>
      </c>
      <c r="K324" s="27">
        <f t="shared" si="330"/>
        <v>0</v>
      </c>
      <c r="L324" s="28">
        <f>IF((L323+F324+G324)&gt;=$B$2*'SFV+BESS'!$I$9, $B$2*'SFV+BESS'!$I$9, (L323+F324+G324))</f>
        <v>173.61249999999998</v>
      </c>
      <c r="M324" s="110">
        <f t="shared" si="332"/>
        <v>0</v>
      </c>
      <c r="R324" s="251"/>
      <c r="S324" s="41">
        <v>13.125</v>
      </c>
      <c r="T324" s="2">
        <f t="shared" si="389"/>
        <v>0</v>
      </c>
      <c r="U324" s="2">
        <f>Gen_Cons_Horario!B1094</f>
        <v>0</v>
      </c>
      <c r="V324" s="35">
        <f t="shared" si="364"/>
        <v>0</v>
      </c>
      <c r="W324" s="116">
        <f>IF(AND(V324&gt;0,V324*$B$4+AC323&lt;=$B$2*'SFV+BESS'!$I$9,V324&lt;'SFV+BESS'!$I$7), V324*$B$4, IF(AND(V324&gt;0,V324*$B$4+AC323&gt;$B$2*'SFV+BESS'!$I$9,V324*$B$4&lt;'SFV+BESS'!$I$7),$B$2*'SFV+BESS'!$I$9-AC323,IF(AND(V324&gt;0,V324*$B$4+AC323&gt;$B$2*'SFV+BESS'!$I$9,V324*$B$4&gt;'SFV+BESS'!$I$7,AC323&lt;$B$2*'SFV+BESS'!$I$9),$B$2*'SFV+BESS'!$I$9-AC323,IF(AND(V324&gt;0,V324*$B$4+AC323&lt;=$B$2*'SFV+BESS'!$I$9,V324&gt;'SFV+BESS'!$I$7),'SFV+BESS'!$I$7,0))))</f>
        <v>0</v>
      </c>
      <c r="X324" s="27">
        <f>IF(AND(V324&lt;0,AC323+V324/$B$5&gt;$H$2,-V324/'Carga-Descarga Año'!$B$5&lt;'SFV+BESS'!$I$7),V324/$B$5,IF(AND(V324&lt;0,AC323+V324/$B$5&gt;$H$2,-V324/'Carga-Descarga Año'!$B$5&gt;'SFV+BESS'!$I$7),-'SFV+BESS'!$I$7,IF(AND(V324&lt;0,AC323+V324/$B$5&lt;$H$2),-MIN('SFV+BESS'!$I$7,AC323-$H$2),0)))</f>
        <v>0</v>
      </c>
      <c r="Z324" s="33">
        <f t="shared" si="358"/>
        <v>0</v>
      </c>
      <c r="AA324" s="27">
        <f t="shared" si="333"/>
        <v>0</v>
      </c>
      <c r="AB324" s="27">
        <f t="shared" si="357"/>
        <v>0</v>
      </c>
      <c r="AC324" s="28">
        <f>IF((AC323+W324+X324)&gt;=$B$2*'SFV+BESS'!$I$9, $B$2*'SFV+BESS'!$I$9, (AC323+W324+X324))</f>
        <v>173.61249999999998</v>
      </c>
      <c r="AD324" s="110">
        <f t="shared" si="334"/>
        <v>0</v>
      </c>
      <c r="AI324" s="251"/>
      <c r="AJ324" s="41">
        <v>13.125</v>
      </c>
      <c r="AK324" s="52">
        <f t="shared" si="390"/>
        <v>0</v>
      </c>
      <c r="AL324" s="33">
        <f>Gen_Cons_Horario!B1766</f>
        <v>0</v>
      </c>
      <c r="AM324" s="35">
        <f t="shared" si="365"/>
        <v>0</v>
      </c>
      <c r="AN324" s="116">
        <f>IF(AND(AM324&gt;0,AM324*$B$4+AT323&lt;=$B$2*'SFV+BESS'!$I$9,AM324&lt;'SFV+BESS'!$I$7), AM324*$B$4, IF(AND(AM324&gt;0,AM324*$B$4+AT323&gt;$B$2*'SFV+BESS'!$I$9,AM324*$B$4&lt;'SFV+BESS'!$I$7),$B$2*'SFV+BESS'!$I$9-AT323,IF(AND(AM324&gt;0,AM324*$B$4+AT323&gt;$B$2*'SFV+BESS'!$I$9,AM324*$B$4&gt;'SFV+BESS'!$I$7,AT323&lt;$B$2*'SFV+BESS'!$I$9),$B$2*'SFV+BESS'!$I$9-AT323,IF(AND(AM324&gt;0,AM324*$B$4+AT323&lt;=$B$2*'SFV+BESS'!$I$9,AM324&gt;'SFV+BESS'!$I$7),'SFV+BESS'!$I$7,0))))</f>
        <v>0</v>
      </c>
      <c r="AO324" s="27">
        <f>IF(AND(AM324&lt;0,AT323+AM324/$B$5&gt;$H$2,-AM324/'Carga-Descarga Año'!$B$5&lt;'SFV+BESS'!$I$7),AM324/$B$5,IF(AND(AM324&lt;0,AT323+AM324/$B$5&gt;$H$2,-AM324/'Carga-Descarga Año'!$B$5&gt;'SFV+BESS'!$I$7),-'SFV+BESS'!$I$7,IF(AND(AM324&lt;0,AT323+AM324/$B$5&lt;$H$2),-MIN('SFV+BESS'!$I$7,AT323-$H$2),0)))</f>
        <v>0</v>
      </c>
      <c r="AP324" s="33"/>
      <c r="AQ324" s="33">
        <f t="shared" si="371"/>
        <v>0</v>
      </c>
      <c r="AR324" s="27">
        <f t="shared" si="335"/>
        <v>0</v>
      </c>
      <c r="AS324" s="27">
        <f t="shared" si="372"/>
        <v>0</v>
      </c>
      <c r="AT324" s="28">
        <f>IF((AT323+AN324+AO324)&gt;=$B$2*'SFV+BESS'!$I$9, $B$2*'SFV+BESS'!$I$9, (AT323+AN324+AO324))</f>
        <v>173.61249999999998</v>
      </c>
      <c r="AU324" s="110">
        <f t="shared" si="336"/>
        <v>0</v>
      </c>
      <c r="AZ324" s="251"/>
      <c r="BA324" s="41">
        <v>13.125</v>
      </c>
      <c r="BB324" s="33">
        <f t="shared" si="391"/>
        <v>0</v>
      </c>
      <c r="BC324" s="33">
        <f>Gen_Cons_Horario!B2510</f>
        <v>0</v>
      </c>
      <c r="BD324" s="35">
        <f t="shared" si="366"/>
        <v>0</v>
      </c>
      <c r="BE324" s="116">
        <f>IF(AND(BD324&gt;0,BD324*$B$4+BK323&lt;=$B$2*'SFV+BESS'!$I$9,BD324&lt;'SFV+BESS'!$I$7), BD324*$B$4, IF(AND(BD324&gt;0,BD324*$B$4+BK323&gt;$B$2*'SFV+BESS'!$I$9,BD324*$B$4&lt;'SFV+BESS'!$I$7),$B$2*'SFV+BESS'!$I$9-BK323,IF(AND(BD324&gt;0,BD324*$B$4+BK323&gt;$B$2*'SFV+BESS'!$I$9,BD324*$B$4&gt;'SFV+BESS'!$I$7,BK323&lt;$B$2*'SFV+BESS'!$I$9),$B$2*'SFV+BESS'!$I$9-BK323,IF(AND(BD324&gt;0,BD324*$B$4+BK323&lt;=$B$2*'SFV+BESS'!$I$9,BD324&gt;'SFV+BESS'!$I$7),'SFV+BESS'!$I$7,0))))</f>
        <v>0</v>
      </c>
      <c r="BF324" s="27">
        <f>IF(AND(BD324&lt;0,BK323+BD324/$B$5&gt;$H$2,-BD324/'Carga-Descarga Año'!$B$5&lt;'SFV+BESS'!$I$7),BD324/$B$5,IF(AND(BD324&lt;0,BK323+BD324/$B$5&gt;$H$2,-BD324/'Carga-Descarga Año'!$B$5&gt;'SFV+BESS'!$I$7),-'SFV+BESS'!$I$7,IF(AND(BD324&lt;0,BK323+BD324/$B$5&lt;$H$2),-MIN('SFV+BESS'!$I$7,BK323-$H$2),0)))</f>
        <v>0</v>
      </c>
      <c r="BG324" s="33"/>
      <c r="BH324" s="33">
        <f t="shared" si="373"/>
        <v>0</v>
      </c>
      <c r="BI324" s="27">
        <f t="shared" si="337"/>
        <v>0</v>
      </c>
      <c r="BJ324" s="27">
        <f t="shared" si="374"/>
        <v>0</v>
      </c>
      <c r="BK324" s="28">
        <f>IF((BK323+BE324+BF324)&gt;=$B$2*'SFV+BESS'!$I$9, $B$2*'SFV+BESS'!$I$9, (BK323+BE324+BF324))</f>
        <v>173.61249999999998</v>
      </c>
      <c r="BL324" s="110">
        <f t="shared" si="338"/>
        <v>0</v>
      </c>
      <c r="BQ324" s="251"/>
      <c r="BR324" s="41">
        <v>13.125</v>
      </c>
      <c r="BS324" s="33">
        <f t="shared" si="392"/>
        <v>0</v>
      </c>
      <c r="BT324" s="33">
        <f>Gen_Cons_Horario!B3230</f>
        <v>0</v>
      </c>
      <c r="BU324" s="35">
        <f t="shared" si="367"/>
        <v>0</v>
      </c>
      <c r="BV324" s="116">
        <f>IF(AND(BU324&gt;0,BU324*$B$4+CB323&lt;=$B$2*'SFV+BESS'!$I$9,BU324&lt;'SFV+BESS'!$I$7), BU324*$B$4, IF(AND(BU324&gt;0,BU324*$B$4+CB323&gt;$B$2*'SFV+BESS'!$I$9,BU324*$B$4&lt;'SFV+BESS'!$I$7),$B$2*'SFV+BESS'!$I$9-CB323,IF(AND(BU324&gt;0,BU324*$B$4+CB323&gt;$B$2*'SFV+BESS'!$I$9,BU324*$B$4&gt;'SFV+BESS'!$I$7,CB323&lt;$B$2*'SFV+BESS'!$I$9),$B$2*'SFV+BESS'!$I$9-CB323,IF(AND(BU324&gt;0,BU324*$B$4+CB323&lt;=$B$2*'SFV+BESS'!$I$9,BU324&gt;'SFV+BESS'!$I$7),'SFV+BESS'!$I$7,0))))</f>
        <v>0</v>
      </c>
      <c r="BW324" s="27">
        <f>IF(AND(BU324&lt;0,CB323+BU324/$B$5&gt;$H$2,-BU324/'Carga-Descarga Año'!$B$5&lt;'SFV+BESS'!$I$7),BU324/$B$5,IF(AND(BU324&lt;0,CB323+BU324/$B$5&gt;$H$2,-BU324/'Carga-Descarga Año'!$B$5&gt;'SFV+BESS'!$I$7),-'SFV+BESS'!$I$7,IF(AND(BU324&lt;0,CB323+BU324/$B$5&lt;$H$2),-MIN('SFV+BESS'!$I$7,CB323-$H$2),0)))</f>
        <v>0</v>
      </c>
      <c r="BX324" s="33"/>
      <c r="BY324" s="33">
        <f t="shared" si="375"/>
        <v>0</v>
      </c>
      <c r="BZ324" s="27">
        <f t="shared" si="339"/>
        <v>0</v>
      </c>
      <c r="CA324" s="27">
        <f t="shared" si="340"/>
        <v>0</v>
      </c>
      <c r="CB324" s="28">
        <f>IF((CB323+BV324+BW324)&gt;=$B$2*'SFV+BESS'!$I$9, $B$2*'SFV+BESS'!$I$9, (CB323+BV324+BW324))</f>
        <v>173.61249999999998</v>
      </c>
      <c r="CC324" s="110">
        <f t="shared" si="341"/>
        <v>0</v>
      </c>
      <c r="CH324" s="251"/>
      <c r="CI324" s="41">
        <v>13.125</v>
      </c>
      <c r="CJ324" s="33">
        <f t="shared" si="393"/>
        <v>0</v>
      </c>
      <c r="CK324" s="33">
        <f>Gen_Cons_Horario!B3974</f>
        <v>0</v>
      </c>
      <c r="CL324" s="35">
        <f t="shared" si="368"/>
        <v>0</v>
      </c>
      <c r="CM324" s="116">
        <f>IF(AND(CL324&gt;0,CL324*$B$4+CS323&lt;=$B$2*'SFV+BESS'!$I$9,CL324&lt;'SFV+BESS'!$I$7), CL324*$B$4, IF(AND(CL324&gt;0,CL324*$B$4+CS323&gt;$B$2*'SFV+BESS'!$I$9,CL324*$B$4&lt;'SFV+BESS'!$I$7),$B$2*'SFV+BESS'!$I$9-CS323,IF(AND(CL324&gt;0,CL324*$B$4+CS323&gt;$B$2*'SFV+BESS'!$I$9,CL324*$B$4&gt;'SFV+BESS'!$I$7,CS323&lt;$B$2*'SFV+BESS'!$I$9),$B$2*'SFV+BESS'!$I$9-CS323,IF(AND(CL324&gt;0,CL324*$B$4+CS323&lt;=$B$2*'SFV+BESS'!$I$9,CL324&gt;'SFV+BESS'!$I$7),'SFV+BESS'!$I$7,0))))</f>
        <v>0</v>
      </c>
      <c r="CN324" s="27">
        <f>IF(AND(CL324&lt;0,CS323+CL324/$B$5&gt;$H$2,-CL324/'Carga-Descarga Año'!$B$5&lt;'SFV+BESS'!$I$7),CL324/$B$5,IF(AND(CL324&lt;0,CS323+CL324/$B$5&gt;$H$2,-CL324/'Carga-Descarga Año'!$B$5&gt;'SFV+BESS'!$I$7),-'SFV+BESS'!$I$7,IF(AND(CL324&lt;0,CS323+CL324/$B$5&lt;$H$2),-MIN('SFV+BESS'!$I$7,CS323-$H$2),0)))</f>
        <v>0</v>
      </c>
      <c r="CO324" s="33"/>
      <c r="CP324" s="33">
        <f t="shared" si="376"/>
        <v>0</v>
      </c>
      <c r="CQ324" s="27">
        <f t="shared" si="342"/>
        <v>0</v>
      </c>
      <c r="CR324" s="27">
        <f t="shared" si="377"/>
        <v>0</v>
      </c>
      <c r="CS324" s="28">
        <f>IF((CS323+CM324+CN324)&gt;=$B$2*'SFV+BESS'!$I$9, $B$2*'SFV+BESS'!$I$9, (CS323+CM324+CN324))</f>
        <v>173.61249999999998</v>
      </c>
      <c r="CT324" s="110">
        <f t="shared" si="343"/>
        <v>0</v>
      </c>
      <c r="CY324" s="251"/>
      <c r="CZ324" s="41">
        <v>13.125</v>
      </c>
      <c r="DA324" s="33">
        <f t="shared" si="394"/>
        <v>0</v>
      </c>
      <c r="DB324" s="33">
        <f>Gen_Cons_Horario!B4694</f>
        <v>0</v>
      </c>
      <c r="DC324" s="35">
        <f t="shared" si="359"/>
        <v>0</v>
      </c>
      <c r="DD324" s="116">
        <f>IF(AND(DC324&gt;0,DC324*$B$4+DJ323&lt;=$B$2*'SFV+BESS'!$I$9,DC324&lt;'SFV+BESS'!$I$7), DC324*$B$4, IF(AND(DC324&gt;0,DC324*$B$4+DJ323&gt;$B$2*'SFV+BESS'!$I$9,DC324*$B$4&lt;'SFV+BESS'!$I$7),$B$2*'SFV+BESS'!$I$9-DJ323,IF(AND(DC324&gt;0,DC324*$B$4+DJ323&gt;$B$2*'SFV+BESS'!$I$9,DC324*$B$4&gt;'SFV+BESS'!$I$7,DJ323&lt;$B$2*'SFV+BESS'!$I$9),$B$2*'SFV+BESS'!$I$9-DJ323,IF(AND(DC324&gt;0,DC324*$B$4+DJ323&lt;=$B$2*'SFV+BESS'!$I$9,DC324&gt;'SFV+BESS'!$I$7),'SFV+BESS'!$I$7,0))))</f>
        <v>0</v>
      </c>
      <c r="DE324" s="27">
        <f>IF(AND(DC324&lt;0,DJ323+DC324/$B$5&gt;$H$2,-DC324/'Carga-Descarga Año'!$B$5&lt;'SFV+BESS'!$I$7),DC324/$B$5,IF(AND(DC324&lt;0,DJ323+DC324/$B$5&gt;$H$2,-DC324/'Carga-Descarga Año'!$B$5&gt;'SFV+BESS'!$I$7),-'SFV+BESS'!$I$7,IF(AND(DC324&lt;0,DJ323+DC324/$B$5&lt;$H$2),-MIN('SFV+BESS'!$I$7,DJ323-$H$2),0)))</f>
        <v>0</v>
      </c>
      <c r="DF324" s="33"/>
      <c r="DG324" s="33">
        <f t="shared" si="378"/>
        <v>0</v>
      </c>
      <c r="DH324" s="27">
        <f t="shared" si="344"/>
        <v>0</v>
      </c>
      <c r="DI324" s="27">
        <f t="shared" si="345"/>
        <v>0</v>
      </c>
      <c r="DJ324" s="28">
        <f>IF((DJ323+DD324+DE324)&gt;=$B$2*'SFV+BESS'!$I$9, $B$2*'SFV+BESS'!$I$9, (DJ323+DD324+DE324))</f>
        <v>173.61249999999998</v>
      </c>
      <c r="DK324" s="110">
        <f t="shared" si="346"/>
        <v>0</v>
      </c>
      <c r="DP324" s="251"/>
      <c r="DQ324" s="41">
        <v>13.125</v>
      </c>
      <c r="DR324" s="33">
        <f t="shared" si="395"/>
        <v>0</v>
      </c>
      <c r="DS324" s="33">
        <f>Gen_Cons_Horario!B5438</f>
        <v>0</v>
      </c>
      <c r="DT324" s="35">
        <f t="shared" si="360"/>
        <v>0</v>
      </c>
      <c r="DU324" s="116">
        <f>IF(AND(DT324&gt;0,DT324*$B$4+EA323&lt;=$B$2*'SFV+BESS'!$I$9,DT324&lt;'SFV+BESS'!$I$7), DT324*$B$4, IF(AND(DT324&gt;0,DT324*$B$4+EA323&gt;$B$2*'SFV+BESS'!$I$9,DT324*$B$4&lt;'SFV+BESS'!$I$7),$B$2*'SFV+BESS'!$I$9-EA323,IF(AND(DT324&gt;0,DT324*$B$4+EA323&gt;$B$2*'SFV+BESS'!$I$9,DT324*$B$4&gt;'SFV+BESS'!$I$7,EA323&lt;$B$2*'SFV+BESS'!$I$9),$B$2*'SFV+BESS'!$I$9-EA323,IF(AND(DT324&gt;0,DT324*$B$4+EA323&lt;=$B$2*'SFV+BESS'!$I$9,DT324&gt;'SFV+BESS'!$I$7),'SFV+BESS'!$I$7,0))))</f>
        <v>0</v>
      </c>
      <c r="DV324" s="27">
        <f>IF(AND(DT324&lt;0,EA323+DT324/$B$5&gt;$H$2,-DT324/'Carga-Descarga Año'!$B$5&lt;'SFV+BESS'!$I$7),DT324/$B$5,IF(AND(DT324&lt;0,EA323+DT324/$B$5&gt;$H$2,-DT324/'Carga-Descarga Año'!$B$5&gt;'SFV+BESS'!$I$7),-'SFV+BESS'!$I$7,IF(AND(DT324&lt;0,EA323+DT324/$B$5&lt;$H$2),-MIN('SFV+BESS'!$I$7,EA323-$H$2),0)))</f>
        <v>0</v>
      </c>
      <c r="DW324" s="33"/>
      <c r="DX324" s="33">
        <f t="shared" si="379"/>
        <v>0</v>
      </c>
      <c r="DY324" s="27">
        <f t="shared" si="347"/>
        <v>0</v>
      </c>
      <c r="DZ324" s="27">
        <f t="shared" si="380"/>
        <v>0</v>
      </c>
      <c r="EA324" s="28">
        <f>IF((EA323+DU324+DV324)&gt;=$B$2*'SFV+BESS'!$I$9, $B$2*'SFV+BESS'!$I$9, (EA323+DU324+DV324))</f>
        <v>173.61249999999998</v>
      </c>
      <c r="EB324" s="110">
        <f t="shared" si="348"/>
        <v>0</v>
      </c>
      <c r="EG324" s="251"/>
      <c r="EH324" s="41">
        <v>13.125</v>
      </c>
      <c r="EI324" s="33">
        <f t="shared" si="396"/>
        <v>0</v>
      </c>
      <c r="EJ324" s="33">
        <f>Gen_Cons_Horario!B6182</f>
        <v>0</v>
      </c>
      <c r="EK324" s="35">
        <f t="shared" si="361"/>
        <v>0</v>
      </c>
      <c r="EL324" s="116">
        <f>IF(AND(EK324&gt;0,EK324*$B$4+ER323&lt;=$B$2*'SFV+BESS'!$I$9,EK324&lt;'SFV+BESS'!$I$7), EK324*$B$4, IF(AND(EK324&gt;0,EK324*$B$4+ER323&gt;$B$2*'SFV+BESS'!$I$9,EK324*$B$4&lt;'SFV+BESS'!$I$7),$B$2*'SFV+BESS'!$I$9-ER323,IF(AND(EK324&gt;0,EK324*$B$4+ER323&gt;$B$2*'SFV+BESS'!$I$9,EK324*$B$4&gt;'SFV+BESS'!$I$7,ER323&lt;$B$2*'SFV+BESS'!$I$9),$B$2*'SFV+BESS'!$I$9-ER323,IF(AND(EK324&gt;0,EK324*$B$4+ER323&lt;=$B$2*'SFV+BESS'!$I$9,EK324&gt;'SFV+BESS'!$I$7),'SFV+BESS'!$I$7,0))))</f>
        <v>0</v>
      </c>
      <c r="EM324" s="27">
        <f>IF(AND(EK324&lt;0,ER323+EK324/$B$5&gt;$H$2,-EK324/'Carga-Descarga Año'!$B$5&lt;'SFV+BESS'!$I$7),EK324/$B$5,IF(AND(EK324&lt;0,ER323+EK324/$B$5&gt;$H$2,-EK324/'Carga-Descarga Año'!$B$5&gt;'SFV+BESS'!$I$7),-'SFV+BESS'!$I$7,IF(AND(EK324&lt;0,ER323+EK324/$B$5&lt;$H$2),-MIN('SFV+BESS'!$I$7,ER323-$H$2),0)))</f>
        <v>0</v>
      </c>
      <c r="EN324" s="33"/>
      <c r="EO324" s="33">
        <f t="shared" si="381"/>
        <v>0</v>
      </c>
      <c r="EP324" s="27">
        <f t="shared" si="349"/>
        <v>0</v>
      </c>
      <c r="EQ324" s="27">
        <f t="shared" si="382"/>
        <v>0</v>
      </c>
      <c r="ER324" s="28">
        <f>IF((ER323+EL324+EM324)&gt;=$B$2*'SFV+BESS'!$I$9, $B$2*'SFV+BESS'!$I$9, (ER323+EL324+EM324))</f>
        <v>173.61249999999998</v>
      </c>
      <c r="ES324" s="110">
        <f t="shared" si="350"/>
        <v>0</v>
      </c>
      <c r="EX324" s="251"/>
      <c r="EY324" s="41">
        <v>13.125</v>
      </c>
      <c r="EZ324" s="33">
        <f t="shared" si="397"/>
        <v>0</v>
      </c>
      <c r="FA324" s="33">
        <f>Gen_Cons_Horario!B6902</f>
        <v>0</v>
      </c>
      <c r="FB324" s="35">
        <f t="shared" si="362"/>
        <v>0</v>
      </c>
      <c r="FC324" s="116">
        <f>IF(AND(FB324&gt;0,FB324*$B$4+FI323&lt;=$B$2*'SFV+BESS'!$I$9,FB324&lt;'SFV+BESS'!$I$7), FB324*$B$4, IF(AND(FB324&gt;0,FB324*$B$4+FI323&gt;$B$2*'SFV+BESS'!$I$9,FB324*$B$4&lt;'SFV+BESS'!$I$7),$B$2*'SFV+BESS'!$I$9-FI323,IF(AND(FB324&gt;0,FB324*$B$4+FI323&gt;$B$2*'SFV+BESS'!$I$9,FB324*$B$4&gt;'SFV+BESS'!$I$7,FI323&lt;$B$2*'SFV+BESS'!$I$9),$B$2*'SFV+BESS'!$I$9-FI323,IF(AND(FB324&gt;0,FB324*$B$4+FI323&lt;=$B$2*'SFV+BESS'!$I$9,FB324&gt;'SFV+BESS'!$I$7),'SFV+BESS'!$I$7,0))))</f>
        <v>0</v>
      </c>
      <c r="FD324" s="27">
        <f>IF(AND(FB324&lt;0,FI323+FB324/$B$5&gt;$H$2,-FB324/'Carga-Descarga Año'!$B$5&lt;'SFV+BESS'!$I$7),FB324/$B$5,IF(AND(FB324&lt;0,FI323+FB324/$B$5&gt;$H$2,-FB324/'Carga-Descarga Año'!$B$5&gt;'SFV+BESS'!$I$7),-'SFV+BESS'!$I$7,IF(AND(FB324&lt;0,FI323+FB324/$B$5&lt;$H$2),-MIN('SFV+BESS'!$I$7,FI323-$H$2),0)))</f>
        <v>0</v>
      </c>
      <c r="FE324" s="33"/>
      <c r="FF324" s="33">
        <f t="shared" si="383"/>
        <v>0</v>
      </c>
      <c r="FG324" s="27">
        <f t="shared" si="351"/>
        <v>0</v>
      </c>
      <c r="FH324" s="27">
        <f t="shared" si="384"/>
        <v>0</v>
      </c>
      <c r="FI324" s="28">
        <f>IF((FI323+FC324+FD324)&gt;=$B$2*'SFV+BESS'!$I$9, $B$2*'SFV+BESS'!$I$9, (FI323+FC324+FD324))</f>
        <v>173.61249999999998</v>
      </c>
      <c r="FJ324" s="110">
        <f t="shared" si="352"/>
        <v>0</v>
      </c>
      <c r="FO324" s="251"/>
      <c r="FP324" s="41">
        <v>13.125</v>
      </c>
      <c r="FQ324" s="33">
        <f t="shared" si="398"/>
        <v>0</v>
      </c>
      <c r="FR324" s="33">
        <f>Gen_Cons_Horario!B7646</f>
        <v>0</v>
      </c>
      <c r="FS324" s="35">
        <f t="shared" si="363"/>
        <v>0</v>
      </c>
      <c r="FT324" s="116">
        <f>IF(AND(FS324&gt;0,FS324*$B$4+FZ323&lt;=$B$2*'SFV+BESS'!$I$9,FS324&lt;'SFV+BESS'!$I$7), FS324*$B$4, IF(AND(FS324&gt;0,FS324*$B$4+FZ323&gt;$B$2*'SFV+BESS'!$I$9,FS324*$B$4&lt;'SFV+BESS'!$I$7),$B$2*'SFV+BESS'!$I$9-FZ323,IF(AND(FS324&gt;0,FS324*$B$4+FZ323&gt;$B$2*'SFV+BESS'!$I$9,FS324*$B$4&gt;'SFV+BESS'!$I$7,FZ323&lt;$B$2*'SFV+BESS'!$I$9),$B$2*'SFV+BESS'!$I$9-FZ323,IF(AND(FS324&gt;0,FS324*$B$4+FZ323&lt;=$B$2*'SFV+BESS'!$I$9,FS324&gt;'SFV+BESS'!$I$7),'SFV+BESS'!$I$7,0))))</f>
        <v>0</v>
      </c>
      <c r="FU324" s="27">
        <f>IF(AND(FS324&lt;0,FZ323+FS324/$B$5&gt;$H$2,-FS324/'Carga-Descarga Año'!$B$5&lt;'SFV+BESS'!$I$7),FS324/$B$5,IF(AND(FS324&lt;0,FZ323+FS324/$B$5&gt;$H$2,-FS324/'Carga-Descarga Año'!$B$5&gt;'SFV+BESS'!$I$7),-'SFV+BESS'!$I$7,IF(AND(FS324&lt;0,FZ323+FS324/$B$5&lt;$H$2),-MIN('SFV+BESS'!$I$7,FZ323-$H$2),0)))</f>
        <v>0</v>
      </c>
      <c r="FV324" s="33"/>
      <c r="FW324" s="33">
        <f t="shared" si="385"/>
        <v>0</v>
      </c>
      <c r="FX324" s="27">
        <f t="shared" si="353"/>
        <v>0</v>
      </c>
      <c r="FY324" s="27">
        <f t="shared" si="386"/>
        <v>0</v>
      </c>
      <c r="FZ324" s="28">
        <f>IF((FZ323+FT324+FU324)&gt;=$B$2*'SFV+BESS'!$I$9, $B$2*'SFV+BESS'!$I$9, (FZ323+FT324+FU324))</f>
        <v>173.61249999999998</v>
      </c>
      <c r="GA324" s="110">
        <f t="shared" si="354"/>
        <v>0</v>
      </c>
      <c r="GF324" s="251"/>
      <c r="GG324" s="41">
        <v>13.125</v>
      </c>
      <c r="GH324" s="33">
        <f t="shared" si="399"/>
        <v>0</v>
      </c>
      <c r="GI324" s="33">
        <f>Gen_Cons_Horario!B8366</f>
        <v>0</v>
      </c>
      <c r="GJ324" s="35">
        <f t="shared" si="369"/>
        <v>0</v>
      </c>
      <c r="GK324" s="116">
        <f>IF(AND(GJ324&gt;0,GJ324*$B$4+GQ323&lt;=$B$2*'SFV+BESS'!$I$9,GJ324&lt;'SFV+BESS'!$I$7), GJ324*$B$4, IF(AND(GJ324&gt;0,GJ324*$B$4+GQ323&gt;$B$2*'SFV+BESS'!$I$9,GJ324*$B$4&lt;'SFV+BESS'!$I$7),$B$2*'SFV+BESS'!$I$9-GQ323,IF(AND(GJ324&gt;0,GJ324*$B$4+GQ323&gt;$B$2*'SFV+BESS'!$I$9,GJ324*$B$4&gt;'SFV+BESS'!$I$7,GQ323&lt;$B$2*'SFV+BESS'!$I$9),$B$2*'SFV+BESS'!$I$9-GQ323,IF(AND(GJ324&gt;0,GJ324*$B$4+GQ323&lt;=$B$2*'SFV+BESS'!$I$9,GJ324&gt;'SFV+BESS'!$I$7),'SFV+BESS'!$I$7,0))))</f>
        <v>0</v>
      </c>
      <c r="GL324" s="27">
        <f>IF(AND(GJ324&lt;0,GQ323+GJ324/$B$5&gt;$H$2,-GJ324/'Carga-Descarga Año'!$B$5&lt;'SFV+BESS'!$I$7),GJ324/$B$5,IF(AND(GJ324&lt;0,GQ323+GJ324/$B$5&gt;$H$2,-GJ324/'Carga-Descarga Año'!$B$5&gt;'SFV+BESS'!$I$7),-'SFV+BESS'!$I$7,IF(AND(GJ324&lt;0,GQ323+GJ324/$B$5&lt;$H$2),-MIN('SFV+BESS'!$I$7,GQ323-$H$2),0)))</f>
        <v>0</v>
      </c>
      <c r="GM324" s="33"/>
      <c r="GN324" s="33">
        <f t="shared" si="387"/>
        <v>0</v>
      </c>
      <c r="GO324" s="27">
        <f t="shared" si="355"/>
        <v>0</v>
      </c>
      <c r="GP324" s="27">
        <f t="shared" si="388"/>
        <v>0</v>
      </c>
      <c r="GQ324" s="28">
        <f>IF((GQ323+GK324+GL324)&gt;=$B$2*'SFV+BESS'!$I$9, $B$2*'SFV+BESS'!$I$9, (GQ323+GK324+GL324))</f>
        <v>173.61249999999998</v>
      </c>
      <c r="GR324" s="110">
        <f t="shared" si="356"/>
        <v>0</v>
      </c>
    </row>
    <row r="325" spans="1:200">
      <c r="A325" s="249"/>
      <c r="B325" s="41">
        <v>13.1666666666667</v>
      </c>
      <c r="C325" s="38">
        <f t="shared" si="370"/>
        <v>0</v>
      </c>
      <c r="D325" s="2">
        <f>Gen_Cons_Horario!B351</f>
        <v>0</v>
      </c>
      <c r="E325" s="140">
        <f t="shared" si="328"/>
        <v>0</v>
      </c>
      <c r="F325" s="116">
        <f>IF(AND(E325&gt;0,E325*$B$4+L324&lt;=$B$2*'SFV+BESS'!$I$9,E325&lt;'SFV+BESS'!$I$7), E325*$B$4, IF(AND(E325&gt;0,E325*$B$4+L324&gt;$B$2*'SFV+BESS'!$I$9,E325*$B$4&lt;'SFV+BESS'!$I$7),$B$2*'SFV+BESS'!$I$9-L324,IF(AND(E325&gt;0,E325*$B$4+L324&gt;$B$2*'SFV+BESS'!$I$9,E325*$B$4&gt;'SFV+BESS'!$I$7,L324&lt;$B$2*'SFV+BESS'!$I$9),$B$2*'SFV+BESS'!$I$9-L324,IF(AND(E325&gt;0,E325*$B$4+L324&lt;=$B$2*'SFV+BESS'!$I$9,E325&gt;'SFV+BESS'!$I$7),'SFV+BESS'!$I$7,0))))</f>
        <v>0</v>
      </c>
      <c r="G325" s="27">
        <f>IF(AND(E325&lt;0,L324+E325/$B$5&gt;$H$2,-E325/'Carga-Descarga Año'!$B$5&lt;'SFV+BESS'!$I$7),E325/$B$5,IF(AND(E325&lt;0,L324+E325/$B$5&gt;$H$2,-E325/'Carga-Descarga Año'!$B$5&gt;'SFV+BESS'!$I$7),-'SFV+BESS'!$I$7,IF(AND(E325&lt;0,L324+E325/$B$5&lt;$H$2),-MIN('SFV+BESS'!$I$7,L324-$H$2),0)))</f>
        <v>0</v>
      </c>
      <c r="I325" s="38">
        <f t="shared" si="329"/>
        <v>0</v>
      </c>
      <c r="J325" s="27">
        <f t="shared" si="331"/>
        <v>0</v>
      </c>
      <c r="K325" s="27">
        <f t="shared" si="330"/>
        <v>0</v>
      </c>
      <c r="L325" s="28">
        <f>IF((L324+F325+G325)&gt;=$B$2*'SFV+BESS'!$I$9, $B$2*'SFV+BESS'!$I$9, (L324+F325+G325))</f>
        <v>173.61249999999998</v>
      </c>
      <c r="M325" s="110">
        <f t="shared" si="332"/>
        <v>0</v>
      </c>
      <c r="R325" s="251"/>
      <c r="S325" s="41">
        <v>13.1666666666667</v>
      </c>
      <c r="T325" s="2">
        <f t="shared" si="389"/>
        <v>0</v>
      </c>
      <c r="U325" s="2">
        <f>Gen_Cons_Horario!B1095</f>
        <v>0</v>
      </c>
      <c r="V325" s="35">
        <f t="shared" si="364"/>
        <v>0</v>
      </c>
      <c r="W325" s="116">
        <f>IF(AND(V325&gt;0,V325*$B$4+AC324&lt;=$B$2*'SFV+BESS'!$I$9,V325&lt;'SFV+BESS'!$I$7), V325*$B$4, IF(AND(V325&gt;0,V325*$B$4+AC324&gt;$B$2*'SFV+BESS'!$I$9,V325*$B$4&lt;'SFV+BESS'!$I$7),$B$2*'SFV+BESS'!$I$9-AC324,IF(AND(V325&gt;0,V325*$B$4+AC324&gt;$B$2*'SFV+BESS'!$I$9,V325*$B$4&gt;'SFV+BESS'!$I$7,AC324&lt;$B$2*'SFV+BESS'!$I$9),$B$2*'SFV+BESS'!$I$9-AC324,IF(AND(V325&gt;0,V325*$B$4+AC324&lt;=$B$2*'SFV+BESS'!$I$9,V325&gt;'SFV+BESS'!$I$7),'SFV+BESS'!$I$7,0))))</f>
        <v>0</v>
      </c>
      <c r="X325" s="27">
        <f>IF(AND(V325&lt;0,AC324+V325/$B$5&gt;$H$2,-V325/'Carga-Descarga Año'!$B$5&lt;'SFV+BESS'!$I$7),V325/$B$5,IF(AND(V325&lt;0,AC324+V325/$B$5&gt;$H$2,-V325/'Carga-Descarga Año'!$B$5&gt;'SFV+BESS'!$I$7),-'SFV+BESS'!$I$7,IF(AND(V325&lt;0,AC324+V325/$B$5&lt;$H$2),-MIN('SFV+BESS'!$I$7,AC324-$H$2),0)))</f>
        <v>0</v>
      </c>
      <c r="Z325" s="33">
        <f t="shared" si="358"/>
        <v>0</v>
      </c>
      <c r="AA325" s="27">
        <f t="shared" si="333"/>
        <v>0</v>
      </c>
      <c r="AB325" s="27">
        <f t="shared" si="357"/>
        <v>0</v>
      </c>
      <c r="AC325" s="28">
        <f>IF((AC324+W325+X325)&gt;=$B$2*'SFV+BESS'!$I$9, $B$2*'SFV+BESS'!$I$9, (AC324+W325+X325))</f>
        <v>173.61249999999998</v>
      </c>
      <c r="AD325" s="110">
        <f t="shared" si="334"/>
        <v>0</v>
      </c>
      <c r="AI325" s="251"/>
      <c r="AJ325" s="41">
        <v>13.1666666666667</v>
      </c>
      <c r="AK325" s="52">
        <f t="shared" si="390"/>
        <v>0</v>
      </c>
      <c r="AL325" s="33">
        <f>Gen_Cons_Horario!B1767</f>
        <v>0</v>
      </c>
      <c r="AM325" s="35">
        <f t="shared" si="365"/>
        <v>0</v>
      </c>
      <c r="AN325" s="116">
        <f>IF(AND(AM325&gt;0,AM325*$B$4+AT324&lt;=$B$2*'SFV+BESS'!$I$9,AM325&lt;'SFV+BESS'!$I$7), AM325*$B$4, IF(AND(AM325&gt;0,AM325*$B$4+AT324&gt;$B$2*'SFV+BESS'!$I$9,AM325*$B$4&lt;'SFV+BESS'!$I$7),$B$2*'SFV+BESS'!$I$9-AT324,IF(AND(AM325&gt;0,AM325*$B$4+AT324&gt;$B$2*'SFV+BESS'!$I$9,AM325*$B$4&gt;'SFV+BESS'!$I$7,AT324&lt;$B$2*'SFV+BESS'!$I$9),$B$2*'SFV+BESS'!$I$9-AT324,IF(AND(AM325&gt;0,AM325*$B$4+AT324&lt;=$B$2*'SFV+BESS'!$I$9,AM325&gt;'SFV+BESS'!$I$7),'SFV+BESS'!$I$7,0))))</f>
        <v>0</v>
      </c>
      <c r="AO325" s="27">
        <f>IF(AND(AM325&lt;0,AT324+AM325/$B$5&gt;$H$2,-AM325/'Carga-Descarga Año'!$B$5&lt;'SFV+BESS'!$I$7),AM325/$B$5,IF(AND(AM325&lt;0,AT324+AM325/$B$5&gt;$H$2,-AM325/'Carga-Descarga Año'!$B$5&gt;'SFV+BESS'!$I$7),-'SFV+BESS'!$I$7,IF(AND(AM325&lt;0,AT324+AM325/$B$5&lt;$H$2),-MIN('SFV+BESS'!$I$7,AT324-$H$2),0)))</f>
        <v>0</v>
      </c>
      <c r="AP325" s="33"/>
      <c r="AQ325" s="33">
        <f t="shared" si="371"/>
        <v>0</v>
      </c>
      <c r="AR325" s="27">
        <f t="shared" si="335"/>
        <v>0</v>
      </c>
      <c r="AS325" s="27">
        <f t="shared" si="372"/>
        <v>0</v>
      </c>
      <c r="AT325" s="28">
        <f>IF((AT324+AN325+AO325)&gt;=$B$2*'SFV+BESS'!$I$9, $B$2*'SFV+BESS'!$I$9, (AT324+AN325+AO325))</f>
        <v>173.61249999999998</v>
      </c>
      <c r="AU325" s="110">
        <f t="shared" si="336"/>
        <v>0</v>
      </c>
      <c r="AZ325" s="251"/>
      <c r="BA325" s="41">
        <v>13.1666666666667</v>
      </c>
      <c r="BB325" s="33">
        <f t="shared" si="391"/>
        <v>0</v>
      </c>
      <c r="BC325" s="33">
        <f>Gen_Cons_Horario!B2511</f>
        <v>0</v>
      </c>
      <c r="BD325" s="35">
        <f t="shared" si="366"/>
        <v>0</v>
      </c>
      <c r="BE325" s="116">
        <f>IF(AND(BD325&gt;0,BD325*$B$4+BK324&lt;=$B$2*'SFV+BESS'!$I$9,BD325&lt;'SFV+BESS'!$I$7), BD325*$B$4, IF(AND(BD325&gt;0,BD325*$B$4+BK324&gt;$B$2*'SFV+BESS'!$I$9,BD325*$B$4&lt;'SFV+BESS'!$I$7),$B$2*'SFV+BESS'!$I$9-BK324,IF(AND(BD325&gt;0,BD325*$B$4+BK324&gt;$B$2*'SFV+BESS'!$I$9,BD325*$B$4&gt;'SFV+BESS'!$I$7,BK324&lt;$B$2*'SFV+BESS'!$I$9),$B$2*'SFV+BESS'!$I$9-BK324,IF(AND(BD325&gt;0,BD325*$B$4+BK324&lt;=$B$2*'SFV+BESS'!$I$9,BD325&gt;'SFV+BESS'!$I$7),'SFV+BESS'!$I$7,0))))</f>
        <v>0</v>
      </c>
      <c r="BF325" s="27">
        <f>IF(AND(BD325&lt;0,BK324+BD325/$B$5&gt;$H$2,-BD325/'Carga-Descarga Año'!$B$5&lt;'SFV+BESS'!$I$7),BD325/$B$5,IF(AND(BD325&lt;0,BK324+BD325/$B$5&gt;$H$2,-BD325/'Carga-Descarga Año'!$B$5&gt;'SFV+BESS'!$I$7),-'SFV+BESS'!$I$7,IF(AND(BD325&lt;0,BK324+BD325/$B$5&lt;$H$2),-MIN('SFV+BESS'!$I$7,BK324-$H$2),0)))</f>
        <v>0</v>
      </c>
      <c r="BG325" s="33"/>
      <c r="BH325" s="33">
        <f t="shared" si="373"/>
        <v>0</v>
      </c>
      <c r="BI325" s="27">
        <f t="shared" si="337"/>
        <v>0</v>
      </c>
      <c r="BJ325" s="27">
        <f t="shared" si="374"/>
        <v>0</v>
      </c>
      <c r="BK325" s="28">
        <f>IF((BK324+BE325+BF325)&gt;=$B$2*'SFV+BESS'!$I$9, $B$2*'SFV+BESS'!$I$9, (BK324+BE325+BF325))</f>
        <v>173.61249999999998</v>
      </c>
      <c r="BL325" s="110">
        <f t="shared" si="338"/>
        <v>0</v>
      </c>
      <c r="BQ325" s="251"/>
      <c r="BR325" s="41">
        <v>13.1666666666667</v>
      </c>
      <c r="BS325" s="33">
        <f t="shared" si="392"/>
        <v>0</v>
      </c>
      <c r="BT325" s="33">
        <f>Gen_Cons_Horario!B3231</f>
        <v>0</v>
      </c>
      <c r="BU325" s="35">
        <f t="shared" si="367"/>
        <v>0</v>
      </c>
      <c r="BV325" s="116">
        <f>IF(AND(BU325&gt;0,BU325*$B$4+CB324&lt;=$B$2*'SFV+BESS'!$I$9,BU325&lt;'SFV+BESS'!$I$7), BU325*$B$4, IF(AND(BU325&gt;0,BU325*$B$4+CB324&gt;$B$2*'SFV+BESS'!$I$9,BU325*$B$4&lt;'SFV+BESS'!$I$7),$B$2*'SFV+BESS'!$I$9-CB324,IF(AND(BU325&gt;0,BU325*$B$4+CB324&gt;$B$2*'SFV+BESS'!$I$9,BU325*$B$4&gt;'SFV+BESS'!$I$7,CB324&lt;$B$2*'SFV+BESS'!$I$9),$B$2*'SFV+BESS'!$I$9-CB324,IF(AND(BU325&gt;0,BU325*$B$4+CB324&lt;=$B$2*'SFV+BESS'!$I$9,BU325&gt;'SFV+BESS'!$I$7),'SFV+BESS'!$I$7,0))))</f>
        <v>0</v>
      </c>
      <c r="BW325" s="27">
        <f>IF(AND(BU325&lt;0,CB324+BU325/$B$5&gt;$H$2,-BU325/'Carga-Descarga Año'!$B$5&lt;'SFV+BESS'!$I$7),BU325/$B$5,IF(AND(BU325&lt;0,CB324+BU325/$B$5&gt;$H$2,-BU325/'Carga-Descarga Año'!$B$5&gt;'SFV+BESS'!$I$7),-'SFV+BESS'!$I$7,IF(AND(BU325&lt;0,CB324+BU325/$B$5&lt;$H$2),-MIN('SFV+BESS'!$I$7,CB324-$H$2),0)))</f>
        <v>0</v>
      </c>
      <c r="BX325" s="33"/>
      <c r="BY325" s="33">
        <f t="shared" si="375"/>
        <v>0</v>
      </c>
      <c r="BZ325" s="27">
        <f t="shared" si="339"/>
        <v>0</v>
      </c>
      <c r="CA325" s="27">
        <f t="shared" si="340"/>
        <v>0</v>
      </c>
      <c r="CB325" s="28">
        <f>IF((CB324+BV325+BW325)&gt;=$B$2*'SFV+BESS'!$I$9, $B$2*'SFV+BESS'!$I$9, (CB324+BV325+BW325))</f>
        <v>173.61249999999998</v>
      </c>
      <c r="CC325" s="110">
        <f t="shared" si="341"/>
        <v>0</v>
      </c>
      <c r="CH325" s="251"/>
      <c r="CI325" s="41">
        <v>13.1666666666667</v>
      </c>
      <c r="CJ325" s="33">
        <f t="shared" si="393"/>
        <v>0</v>
      </c>
      <c r="CK325" s="33">
        <f>Gen_Cons_Horario!B3975</f>
        <v>0</v>
      </c>
      <c r="CL325" s="35">
        <f t="shared" si="368"/>
        <v>0</v>
      </c>
      <c r="CM325" s="116">
        <f>IF(AND(CL325&gt;0,CL325*$B$4+CS324&lt;=$B$2*'SFV+BESS'!$I$9,CL325&lt;'SFV+BESS'!$I$7), CL325*$B$4, IF(AND(CL325&gt;0,CL325*$B$4+CS324&gt;$B$2*'SFV+BESS'!$I$9,CL325*$B$4&lt;'SFV+BESS'!$I$7),$B$2*'SFV+BESS'!$I$9-CS324,IF(AND(CL325&gt;0,CL325*$B$4+CS324&gt;$B$2*'SFV+BESS'!$I$9,CL325*$B$4&gt;'SFV+BESS'!$I$7,CS324&lt;$B$2*'SFV+BESS'!$I$9),$B$2*'SFV+BESS'!$I$9-CS324,IF(AND(CL325&gt;0,CL325*$B$4+CS324&lt;=$B$2*'SFV+BESS'!$I$9,CL325&gt;'SFV+BESS'!$I$7),'SFV+BESS'!$I$7,0))))</f>
        <v>0</v>
      </c>
      <c r="CN325" s="27">
        <f>IF(AND(CL325&lt;0,CS324+CL325/$B$5&gt;$H$2,-CL325/'Carga-Descarga Año'!$B$5&lt;'SFV+BESS'!$I$7),CL325/$B$5,IF(AND(CL325&lt;0,CS324+CL325/$B$5&gt;$H$2,-CL325/'Carga-Descarga Año'!$B$5&gt;'SFV+BESS'!$I$7),-'SFV+BESS'!$I$7,IF(AND(CL325&lt;0,CS324+CL325/$B$5&lt;$H$2),-MIN('SFV+BESS'!$I$7,CS324-$H$2),0)))</f>
        <v>0</v>
      </c>
      <c r="CO325" s="33"/>
      <c r="CP325" s="33">
        <f t="shared" si="376"/>
        <v>0</v>
      </c>
      <c r="CQ325" s="27">
        <f t="shared" si="342"/>
        <v>0</v>
      </c>
      <c r="CR325" s="27">
        <f t="shared" si="377"/>
        <v>0</v>
      </c>
      <c r="CS325" s="28">
        <f>IF((CS324+CM325+CN325)&gt;=$B$2*'SFV+BESS'!$I$9, $B$2*'SFV+BESS'!$I$9, (CS324+CM325+CN325))</f>
        <v>173.61249999999998</v>
      </c>
      <c r="CT325" s="110">
        <f t="shared" si="343"/>
        <v>0</v>
      </c>
      <c r="CY325" s="251"/>
      <c r="CZ325" s="41">
        <v>13.1666666666667</v>
      </c>
      <c r="DA325" s="33">
        <f t="shared" si="394"/>
        <v>0</v>
      </c>
      <c r="DB325" s="33">
        <f>Gen_Cons_Horario!B4695</f>
        <v>0</v>
      </c>
      <c r="DC325" s="35">
        <f t="shared" si="359"/>
        <v>0</v>
      </c>
      <c r="DD325" s="116">
        <f>IF(AND(DC325&gt;0,DC325*$B$4+DJ324&lt;=$B$2*'SFV+BESS'!$I$9,DC325&lt;'SFV+BESS'!$I$7), DC325*$B$4, IF(AND(DC325&gt;0,DC325*$B$4+DJ324&gt;$B$2*'SFV+BESS'!$I$9,DC325*$B$4&lt;'SFV+BESS'!$I$7),$B$2*'SFV+BESS'!$I$9-DJ324,IF(AND(DC325&gt;0,DC325*$B$4+DJ324&gt;$B$2*'SFV+BESS'!$I$9,DC325*$B$4&gt;'SFV+BESS'!$I$7,DJ324&lt;$B$2*'SFV+BESS'!$I$9),$B$2*'SFV+BESS'!$I$9-DJ324,IF(AND(DC325&gt;0,DC325*$B$4+DJ324&lt;=$B$2*'SFV+BESS'!$I$9,DC325&gt;'SFV+BESS'!$I$7),'SFV+BESS'!$I$7,0))))</f>
        <v>0</v>
      </c>
      <c r="DE325" s="27">
        <f>IF(AND(DC325&lt;0,DJ324+DC325/$B$5&gt;$H$2,-DC325/'Carga-Descarga Año'!$B$5&lt;'SFV+BESS'!$I$7),DC325/$B$5,IF(AND(DC325&lt;0,DJ324+DC325/$B$5&gt;$H$2,-DC325/'Carga-Descarga Año'!$B$5&gt;'SFV+BESS'!$I$7),-'SFV+BESS'!$I$7,IF(AND(DC325&lt;0,DJ324+DC325/$B$5&lt;$H$2),-MIN('SFV+BESS'!$I$7,DJ324-$H$2),0)))</f>
        <v>0</v>
      </c>
      <c r="DF325" s="33"/>
      <c r="DG325" s="33">
        <f t="shared" si="378"/>
        <v>0</v>
      </c>
      <c r="DH325" s="27">
        <f t="shared" si="344"/>
        <v>0</v>
      </c>
      <c r="DI325" s="27">
        <f t="shared" si="345"/>
        <v>0</v>
      </c>
      <c r="DJ325" s="28">
        <f>IF((DJ324+DD325+DE325)&gt;=$B$2*'SFV+BESS'!$I$9, $B$2*'SFV+BESS'!$I$9, (DJ324+DD325+DE325))</f>
        <v>173.61249999999998</v>
      </c>
      <c r="DK325" s="110">
        <f t="shared" si="346"/>
        <v>0</v>
      </c>
      <c r="DP325" s="251"/>
      <c r="DQ325" s="41">
        <v>13.1666666666667</v>
      </c>
      <c r="DR325" s="33">
        <f t="shared" si="395"/>
        <v>0</v>
      </c>
      <c r="DS325" s="33">
        <f>Gen_Cons_Horario!B5439</f>
        <v>0</v>
      </c>
      <c r="DT325" s="35">
        <f t="shared" si="360"/>
        <v>0</v>
      </c>
      <c r="DU325" s="116">
        <f>IF(AND(DT325&gt;0,DT325*$B$4+EA324&lt;=$B$2*'SFV+BESS'!$I$9,DT325&lt;'SFV+BESS'!$I$7), DT325*$B$4, IF(AND(DT325&gt;0,DT325*$B$4+EA324&gt;$B$2*'SFV+BESS'!$I$9,DT325*$B$4&lt;'SFV+BESS'!$I$7),$B$2*'SFV+BESS'!$I$9-EA324,IF(AND(DT325&gt;0,DT325*$B$4+EA324&gt;$B$2*'SFV+BESS'!$I$9,DT325*$B$4&gt;'SFV+BESS'!$I$7,EA324&lt;$B$2*'SFV+BESS'!$I$9),$B$2*'SFV+BESS'!$I$9-EA324,IF(AND(DT325&gt;0,DT325*$B$4+EA324&lt;=$B$2*'SFV+BESS'!$I$9,DT325&gt;'SFV+BESS'!$I$7),'SFV+BESS'!$I$7,0))))</f>
        <v>0</v>
      </c>
      <c r="DV325" s="27">
        <f>IF(AND(DT325&lt;0,EA324+DT325/$B$5&gt;$H$2,-DT325/'Carga-Descarga Año'!$B$5&lt;'SFV+BESS'!$I$7),DT325/$B$5,IF(AND(DT325&lt;0,EA324+DT325/$B$5&gt;$H$2,-DT325/'Carga-Descarga Año'!$B$5&gt;'SFV+BESS'!$I$7),-'SFV+BESS'!$I$7,IF(AND(DT325&lt;0,EA324+DT325/$B$5&lt;$H$2),-MIN('SFV+BESS'!$I$7,EA324-$H$2),0)))</f>
        <v>0</v>
      </c>
      <c r="DW325" s="33"/>
      <c r="DX325" s="33">
        <f t="shared" si="379"/>
        <v>0</v>
      </c>
      <c r="DY325" s="27">
        <f t="shared" si="347"/>
        <v>0</v>
      </c>
      <c r="DZ325" s="27">
        <f t="shared" si="380"/>
        <v>0</v>
      </c>
      <c r="EA325" s="28">
        <f>IF((EA324+DU325+DV325)&gt;=$B$2*'SFV+BESS'!$I$9, $B$2*'SFV+BESS'!$I$9, (EA324+DU325+DV325))</f>
        <v>173.61249999999998</v>
      </c>
      <c r="EB325" s="110">
        <f t="shared" si="348"/>
        <v>0</v>
      </c>
      <c r="EG325" s="251"/>
      <c r="EH325" s="41">
        <v>13.1666666666667</v>
      </c>
      <c r="EI325" s="33">
        <f t="shared" si="396"/>
        <v>0</v>
      </c>
      <c r="EJ325" s="33">
        <f>Gen_Cons_Horario!B6183</f>
        <v>0</v>
      </c>
      <c r="EK325" s="35">
        <f t="shared" si="361"/>
        <v>0</v>
      </c>
      <c r="EL325" s="116">
        <f>IF(AND(EK325&gt;0,EK325*$B$4+ER324&lt;=$B$2*'SFV+BESS'!$I$9,EK325&lt;'SFV+BESS'!$I$7), EK325*$B$4, IF(AND(EK325&gt;0,EK325*$B$4+ER324&gt;$B$2*'SFV+BESS'!$I$9,EK325*$B$4&lt;'SFV+BESS'!$I$7),$B$2*'SFV+BESS'!$I$9-ER324,IF(AND(EK325&gt;0,EK325*$B$4+ER324&gt;$B$2*'SFV+BESS'!$I$9,EK325*$B$4&gt;'SFV+BESS'!$I$7,ER324&lt;$B$2*'SFV+BESS'!$I$9),$B$2*'SFV+BESS'!$I$9-ER324,IF(AND(EK325&gt;0,EK325*$B$4+ER324&lt;=$B$2*'SFV+BESS'!$I$9,EK325&gt;'SFV+BESS'!$I$7),'SFV+BESS'!$I$7,0))))</f>
        <v>0</v>
      </c>
      <c r="EM325" s="27">
        <f>IF(AND(EK325&lt;0,ER324+EK325/$B$5&gt;$H$2,-EK325/'Carga-Descarga Año'!$B$5&lt;'SFV+BESS'!$I$7),EK325/$B$5,IF(AND(EK325&lt;0,ER324+EK325/$B$5&gt;$H$2,-EK325/'Carga-Descarga Año'!$B$5&gt;'SFV+BESS'!$I$7),-'SFV+BESS'!$I$7,IF(AND(EK325&lt;0,ER324+EK325/$B$5&lt;$H$2),-MIN('SFV+BESS'!$I$7,ER324-$H$2),0)))</f>
        <v>0</v>
      </c>
      <c r="EN325" s="33"/>
      <c r="EO325" s="33">
        <f t="shared" si="381"/>
        <v>0</v>
      </c>
      <c r="EP325" s="27">
        <f t="shared" si="349"/>
        <v>0</v>
      </c>
      <c r="EQ325" s="27">
        <f t="shared" si="382"/>
        <v>0</v>
      </c>
      <c r="ER325" s="28">
        <f>IF((ER324+EL325+EM325)&gt;=$B$2*'SFV+BESS'!$I$9, $B$2*'SFV+BESS'!$I$9, (ER324+EL325+EM325))</f>
        <v>173.61249999999998</v>
      </c>
      <c r="ES325" s="110">
        <f t="shared" si="350"/>
        <v>0</v>
      </c>
      <c r="EX325" s="251"/>
      <c r="EY325" s="41">
        <v>13.1666666666667</v>
      </c>
      <c r="EZ325" s="33">
        <f t="shared" si="397"/>
        <v>0</v>
      </c>
      <c r="FA325" s="33">
        <f>Gen_Cons_Horario!B6903</f>
        <v>0</v>
      </c>
      <c r="FB325" s="35">
        <f t="shared" si="362"/>
        <v>0</v>
      </c>
      <c r="FC325" s="116">
        <f>IF(AND(FB325&gt;0,FB325*$B$4+FI324&lt;=$B$2*'SFV+BESS'!$I$9,FB325&lt;'SFV+BESS'!$I$7), FB325*$B$4, IF(AND(FB325&gt;0,FB325*$B$4+FI324&gt;$B$2*'SFV+BESS'!$I$9,FB325*$B$4&lt;'SFV+BESS'!$I$7),$B$2*'SFV+BESS'!$I$9-FI324,IF(AND(FB325&gt;0,FB325*$B$4+FI324&gt;$B$2*'SFV+BESS'!$I$9,FB325*$B$4&gt;'SFV+BESS'!$I$7,FI324&lt;$B$2*'SFV+BESS'!$I$9),$B$2*'SFV+BESS'!$I$9-FI324,IF(AND(FB325&gt;0,FB325*$B$4+FI324&lt;=$B$2*'SFV+BESS'!$I$9,FB325&gt;'SFV+BESS'!$I$7),'SFV+BESS'!$I$7,0))))</f>
        <v>0</v>
      </c>
      <c r="FD325" s="27">
        <f>IF(AND(FB325&lt;0,FI324+FB325/$B$5&gt;$H$2,-FB325/'Carga-Descarga Año'!$B$5&lt;'SFV+BESS'!$I$7),FB325/$B$5,IF(AND(FB325&lt;0,FI324+FB325/$B$5&gt;$H$2,-FB325/'Carga-Descarga Año'!$B$5&gt;'SFV+BESS'!$I$7),-'SFV+BESS'!$I$7,IF(AND(FB325&lt;0,FI324+FB325/$B$5&lt;$H$2),-MIN('SFV+BESS'!$I$7,FI324-$H$2),0)))</f>
        <v>0</v>
      </c>
      <c r="FE325" s="33"/>
      <c r="FF325" s="33">
        <f t="shared" si="383"/>
        <v>0</v>
      </c>
      <c r="FG325" s="27">
        <f t="shared" si="351"/>
        <v>0</v>
      </c>
      <c r="FH325" s="27">
        <f t="shared" si="384"/>
        <v>0</v>
      </c>
      <c r="FI325" s="28">
        <f>IF((FI324+FC325+FD325)&gt;=$B$2*'SFV+BESS'!$I$9, $B$2*'SFV+BESS'!$I$9, (FI324+FC325+FD325))</f>
        <v>173.61249999999998</v>
      </c>
      <c r="FJ325" s="110">
        <f t="shared" si="352"/>
        <v>0</v>
      </c>
      <c r="FO325" s="251"/>
      <c r="FP325" s="41">
        <v>13.1666666666667</v>
      </c>
      <c r="FQ325" s="33">
        <f t="shared" si="398"/>
        <v>0</v>
      </c>
      <c r="FR325" s="33">
        <f>Gen_Cons_Horario!B7647</f>
        <v>0</v>
      </c>
      <c r="FS325" s="35">
        <f t="shared" si="363"/>
        <v>0</v>
      </c>
      <c r="FT325" s="116">
        <f>IF(AND(FS325&gt;0,FS325*$B$4+FZ324&lt;=$B$2*'SFV+BESS'!$I$9,FS325&lt;'SFV+BESS'!$I$7), FS325*$B$4, IF(AND(FS325&gt;0,FS325*$B$4+FZ324&gt;$B$2*'SFV+BESS'!$I$9,FS325*$B$4&lt;'SFV+BESS'!$I$7),$B$2*'SFV+BESS'!$I$9-FZ324,IF(AND(FS325&gt;0,FS325*$B$4+FZ324&gt;$B$2*'SFV+BESS'!$I$9,FS325*$B$4&gt;'SFV+BESS'!$I$7,FZ324&lt;$B$2*'SFV+BESS'!$I$9),$B$2*'SFV+BESS'!$I$9-FZ324,IF(AND(FS325&gt;0,FS325*$B$4+FZ324&lt;=$B$2*'SFV+BESS'!$I$9,FS325&gt;'SFV+BESS'!$I$7),'SFV+BESS'!$I$7,0))))</f>
        <v>0</v>
      </c>
      <c r="FU325" s="27">
        <f>IF(AND(FS325&lt;0,FZ324+FS325/$B$5&gt;$H$2,-FS325/'Carga-Descarga Año'!$B$5&lt;'SFV+BESS'!$I$7),FS325/$B$5,IF(AND(FS325&lt;0,FZ324+FS325/$B$5&gt;$H$2,-FS325/'Carga-Descarga Año'!$B$5&gt;'SFV+BESS'!$I$7),-'SFV+BESS'!$I$7,IF(AND(FS325&lt;0,FZ324+FS325/$B$5&lt;$H$2),-MIN('SFV+BESS'!$I$7,FZ324-$H$2),0)))</f>
        <v>0</v>
      </c>
      <c r="FV325" s="33"/>
      <c r="FW325" s="33">
        <f t="shared" si="385"/>
        <v>0</v>
      </c>
      <c r="FX325" s="27">
        <f t="shared" si="353"/>
        <v>0</v>
      </c>
      <c r="FY325" s="27">
        <f t="shared" si="386"/>
        <v>0</v>
      </c>
      <c r="FZ325" s="28">
        <f>IF((FZ324+FT325+FU325)&gt;=$B$2*'SFV+BESS'!$I$9, $B$2*'SFV+BESS'!$I$9, (FZ324+FT325+FU325))</f>
        <v>173.61249999999998</v>
      </c>
      <c r="GA325" s="110">
        <f t="shared" si="354"/>
        <v>0</v>
      </c>
      <c r="GF325" s="251"/>
      <c r="GG325" s="41">
        <v>13.1666666666667</v>
      </c>
      <c r="GH325" s="33">
        <f t="shared" si="399"/>
        <v>0</v>
      </c>
      <c r="GI325" s="33">
        <f>Gen_Cons_Horario!B8367</f>
        <v>0</v>
      </c>
      <c r="GJ325" s="35">
        <f t="shared" si="369"/>
        <v>0</v>
      </c>
      <c r="GK325" s="116">
        <f>IF(AND(GJ325&gt;0,GJ325*$B$4+GQ324&lt;=$B$2*'SFV+BESS'!$I$9,GJ325&lt;'SFV+BESS'!$I$7), GJ325*$B$4, IF(AND(GJ325&gt;0,GJ325*$B$4+GQ324&gt;$B$2*'SFV+BESS'!$I$9,GJ325*$B$4&lt;'SFV+BESS'!$I$7),$B$2*'SFV+BESS'!$I$9-GQ324,IF(AND(GJ325&gt;0,GJ325*$B$4+GQ324&gt;$B$2*'SFV+BESS'!$I$9,GJ325*$B$4&gt;'SFV+BESS'!$I$7,GQ324&lt;$B$2*'SFV+BESS'!$I$9),$B$2*'SFV+BESS'!$I$9-GQ324,IF(AND(GJ325&gt;0,GJ325*$B$4+GQ324&lt;=$B$2*'SFV+BESS'!$I$9,GJ325&gt;'SFV+BESS'!$I$7),'SFV+BESS'!$I$7,0))))</f>
        <v>0</v>
      </c>
      <c r="GL325" s="27">
        <f>IF(AND(GJ325&lt;0,GQ324+GJ325/$B$5&gt;$H$2,-GJ325/'Carga-Descarga Año'!$B$5&lt;'SFV+BESS'!$I$7),GJ325/$B$5,IF(AND(GJ325&lt;0,GQ324+GJ325/$B$5&gt;$H$2,-GJ325/'Carga-Descarga Año'!$B$5&gt;'SFV+BESS'!$I$7),-'SFV+BESS'!$I$7,IF(AND(GJ325&lt;0,GQ324+GJ325/$B$5&lt;$H$2),-MIN('SFV+BESS'!$I$7,GQ324-$H$2),0)))</f>
        <v>0</v>
      </c>
      <c r="GM325" s="33"/>
      <c r="GN325" s="33">
        <f t="shared" si="387"/>
        <v>0</v>
      </c>
      <c r="GO325" s="27">
        <f t="shared" si="355"/>
        <v>0</v>
      </c>
      <c r="GP325" s="27">
        <f t="shared" si="388"/>
        <v>0</v>
      </c>
      <c r="GQ325" s="28">
        <f>IF((GQ324+GK325+GL325)&gt;=$B$2*'SFV+BESS'!$I$9, $B$2*'SFV+BESS'!$I$9, (GQ324+GK325+GL325))</f>
        <v>173.61249999999998</v>
      </c>
      <c r="GR325" s="110">
        <f t="shared" si="356"/>
        <v>0</v>
      </c>
    </row>
    <row r="326" spans="1:200">
      <c r="A326" s="249"/>
      <c r="B326" s="41">
        <v>13.2083333333333</v>
      </c>
      <c r="C326" s="38">
        <f t="shared" si="370"/>
        <v>0</v>
      </c>
      <c r="D326" s="2">
        <f>Gen_Cons_Horario!B352</f>
        <v>0</v>
      </c>
      <c r="E326" s="140">
        <f t="shared" si="328"/>
        <v>0</v>
      </c>
      <c r="F326" s="116">
        <f>IF(AND(E326&gt;0,E326*$B$4+L325&lt;=$B$2*'SFV+BESS'!$I$9,E326&lt;'SFV+BESS'!$I$7), E326*$B$4, IF(AND(E326&gt;0,E326*$B$4+L325&gt;$B$2*'SFV+BESS'!$I$9,E326*$B$4&lt;'SFV+BESS'!$I$7),$B$2*'SFV+BESS'!$I$9-L325,IF(AND(E326&gt;0,E326*$B$4+L325&gt;$B$2*'SFV+BESS'!$I$9,E326*$B$4&gt;'SFV+BESS'!$I$7,L325&lt;$B$2*'SFV+BESS'!$I$9),$B$2*'SFV+BESS'!$I$9-L325,IF(AND(E326&gt;0,E326*$B$4+L325&lt;=$B$2*'SFV+BESS'!$I$9,E326&gt;'SFV+BESS'!$I$7),'SFV+BESS'!$I$7,0))))</f>
        <v>0</v>
      </c>
      <c r="G326" s="27">
        <f>IF(AND(E326&lt;0,L325+E326/$B$5&gt;$H$2,-E326/'Carga-Descarga Año'!$B$5&lt;'SFV+BESS'!$I$7),E326/$B$5,IF(AND(E326&lt;0,L325+E326/$B$5&gt;$H$2,-E326/'Carga-Descarga Año'!$B$5&gt;'SFV+BESS'!$I$7),-'SFV+BESS'!$I$7,IF(AND(E326&lt;0,L325+E326/$B$5&lt;$H$2),-MIN('SFV+BESS'!$I$7,L325-$H$2),0)))</f>
        <v>0</v>
      </c>
      <c r="I326" s="38">
        <f t="shared" si="329"/>
        <v>0</v>
      </c>
      <c r="J326" s="27">
        <f t="shared" si="331"/>
        <v>0</v>
      </c>
      <c r="K326" s="27">
        <f t="shared" si="330"/>
        <v>0</v>
      </c>
      <c r="L326" s="28">
        <f>IF((L325+F326+G326)&gt;=$B$2*'SFV+BESS'!$I$9, $B$2*'SFV+BESS'!$I$9, (L325+F326+G326))</f>
        <v>173.61249999999998</v>
      </c>
      <c r="M326" s="110">
        <f t="shared" si="332"/>
        <v>0</v>
      </c>
      <c r="R326" s="251"/>
      <c r="S326" s="41">
        <v>13.2083333333333</v>
      </c>
      <c r="T326" s="2">
        <f t="shared" si="389"/>
        <v>0</v>
      </c>
      <c r="U326" s="2">
        <f>Gen_Cons_Horario!B1096</f>
        <v>0</v>
      </c>
      <c r="V326" s="35">
        <f t="shared" si="364"/>
        <v>0</v>
      </c>
      <c r="W326" s="116">
        <f>IF(AND(V326&gt;0,V326*$B$4+AC325&lt;=$B$2*'SFV+BESS'!$I$9,V326&lt;'SFV+BESS'!$I$7), V326*$B$4, IF(AND(V326&gt;0,V326*$B$4+AC325&gt;$B$2*'SFV+BESS'!$I$9,V326*$B$4&lt;'SFV+BESS'!$I$7),$B$2*'SFV+BESS'!$I$9-AC325,IF(AND(V326&gt;0,V326*$B$4+AC325&gt;$B$2*'SFV+BESS'!$I$9,V326*$B$4&gt;'SFV+BESS'!$I$7,AC325&lt;$B$2*'SFV+BESS'!$I$9),$B$2*'SFV+BESS'!$I$9-AC325,IF(AND(V326&gt;0,V326*$B$4+AC325&lt;=$B$2*'SFV+BESS'!$I$9,V326&gt;'SFV+BESS'!$I$7),'SFV+BESS'!$I$7,0))))</f>
        <v>0</v>
      </c>
      <c r="X326" s="27">
        <f>IF(AND(V326&lt;0,AC325+V326/$B$5&gt;$H$2,-V326/'Carga-Descarga Año'!$B$5&lt;'SFV+BESS'!$I$7),V326/$B$5,IF(AND(V326&lt;0,AC325+V326/$B$5&gt;$H$2,-V326/'Carga-Descarga Año'!$B$5&gt;'SFV+BESS'!$I$7),-'SFV+BESS'!$I$7,IF(AND(V326&lt;0,AC325+V326/$B$5&lt;$H$2),-MIN('SFV+BESS'!$I$7,AC325-$H$2),0)))</f>
        <v>0</v>
      </c>
      <c r="Z326" s="33">
        <f t="shared" si="358"/>
        <v>0</v>
      </c>
      <c r="AA326" s="27">
        <f t="shared" si="333"/>
        <v>0</v>
      </c>
      <c r="AB326" s="27">
        <f t="shared" si="357"/>
        <v>0</v>
      </c>
      <c r="AC326" s="28">
        <f>IF((AC325+W326+X326)&gt;=$B$2*'SFV+BESS'!$I$9, $B$2*'SFV+BESS'!$I$9, (AC325+W326+X326))</f>
        <v>173.61249999999998</v>
      </c>
      <c r="AD326" s="110">
        <f t="shared" si="334"/>
        <v>0</v>
      </c>
      <c r="AI326" s="251"/>
      <c r="AJ326" s="41">
        <v>13.2083333333333</v>
      </c>
      <c r="AK326" s="52">
        <f t="shared" si="390"/>
        <v>0</v>
      </c>
      <c r="AL326" s="33">
        <f>Gen_Cons_Horario!B1768</f>
        <v>0</v>
      </c>
      <c r="AM326" s="35">
        <f t="shared" si="365"/>
        <v>0</v>
      </c>
      <c r="AN326" s="116">
        <f>IF(AND(AM326&gt;0,AM326*$B$4+AT325&lt;=$B$2*'SFV+BESS'!$I$9,AM326&lt;'SFV+BESS'!$I$7), AM326*$B$4, IF(AND(AM326&gt;0,AM326*$B$4+AT325&gt;$B$2*'SFV+BESS'!$I$9,AM326*$B$4&lt;'SFV+BESS'!$I$7),$B$2*'SFV+BESS'!$I$9-AT325,IF(AND(AM326&gt;0,AM326*$B$4+AT325&gt;$B$2*'SFV+BESS'!$I$9,AM326*$B$4&gt;'SFV+BESS'!$I$7,AT325&lt;$B$2*'SFV+BESS'!$I$9),$B$2*'SFV+BESS'!$I$9-AT325,IF(AND(AM326&gt;0,AM326*$B$4+AT325&lt;=$B$2*'SFV+BESS'!$I$9,AM326&gt;'SFV+BESS'!$I$7),'SFV+BESS'!$I$7,0))))</f>
        <v>0</v>
      </c>
      <c r="AO326" s="27">
        <f>IF(AND(AM326&lt;0,AT325+AM326/$B$5&gt;$H$2,-AM326/'Carga-Descarga Año'!$B$5&lt;'SFV+BESS'!$I$7),AM326/$B$5,IF(AND(AM326&lt;0,AT325+AM326/$B$5&gt;$H$2,-AM326/'Carga-Descarga Año'!$B$5&gt;'SFV+BESS'!$I$7),-'SFV+BESS'!$I$7,IF(AND(AM326&lt;0,AT325+AM326/$B$5&lt;$H$2),-MIN('SFV+BESS'!$I$7,AT325-$H$2),0)))</f>
        <v>0</v>
      </c>
      <c r="AP326" s="33"/>
      <c r="AQ326" s="33">
        <f t="shared" si="371"/>
        <v>0</v>
      </c>
      <c r="AR326" s="27">
        <f t="shared" si="335"/>
        <v>0</v>
      </c>
      <c r="AS326" s="27">
        <f t="shared" si="372"/>
        <v>0</v>
      </c>
      <c r="AT326" s="28">
        <f>IF((AT325+AN326+AO326)&gt;=$B$2*'SFV+BESS'!$I$9, $B$2*'SFV+BESS'!$I$9, (AT325+AN326+AO326))</f>
        <v>173.61249999999998</v>
      </c>
      <c r="AU326" s="110">
        <f t="shared" si="336"/>
        <v>0</v>
      </c>
      <c r="AZ326" s="251"/>
      <c r="BA326" s="41">
        <v>13.2083333333333</v>
      </c>
      <c r="BB326" s="33">
        <f t="shared" si="391"/>
        <v>0</v>
      </c>
      <c r="BC326" s="33">
        <f>Gen_Cons_Horario!B2512</f>
        <v>0</v>
      </c>
      <c r="BD326" s="35">
        <f t="shared" si="366"/>
        <v>0</v>
      </c>
      <c r="BE326" s="116">
        <f>IF(AND(BD326&gt;0,BD326*$B$4+BK325&lt;=$B$2*'SFV+BESS'!$I$9,BD326&lt;'SFV+BESS'!$I$7), BD326*$B$4, IF(AND(BD326&gt;0,BD326*$B$4+BK325&gt;$B$2*'SFV+BESS'!$I$9,BD326*$B$4&lt;'SFV+BESS'!$I$7),$B$2*'SFV+BESS'!$I$9-BK325,IF(AND(BD326&gt;0,BD326*$B$4+BK325&gt;$B$2*'SFV+BESS'!$I$9,BD326*$B$4&gt;'SFV+BESS'!$I$7,BK325&lt;$B$2*'SFV+BESS'!$I$9),$B$2*'SFV+BESS'!$I$9-BK325,IF(AND(BD326&gt;0,BD326*$B$4+BK325&lt;=$B$2*'SFV+BESS'!$I$9,BD326&gt;'SFV+BESS'!$I$7),'SFV+BESS'!$I$7,0))))</f>
        <v>0</v>
      </c>
      <c r="BF326" s="27">
        <f>IF(AND(BD326&lt;0,BK325+BD326/$B$5&gt;$H$2,-BD326/'Carga-Descarga Año'!$B$5&lt;'SFV+BESS'!$I$7),BD326/$B$5,IF(AND(BD326&lt;0,BK325+BD326/$B$5&gt;$H$2,-BD326/'Carga-Descarga Año'!$B$5&gt;'SFV+BESS'!$I$7),-'SFV+BESS'!$I$7,IF(AND(BD326&lt;0,BK325+BD326/$B$5&lt;$H$2),-MIN('SFV+BESS'!$I$7,BK325-$H$2),0)))</f>
        <v>0</v>
      </c>
      <c r="BG326" s="33"/>
      <c r="BH326" s="33">
        <f t="shared" si="373"/>
        <v>0</v>
      </c>
      <c r="BI326" s="27">
        <f t="shared" si="337"/>
        <v>0</v>
      </c>
      <c r="BJ326" s="27">
        <f t="shared" si="374"/>
        <v>0</v>
      </c>
      <c r="BK326" s="28">
        <f>IF((BK325+BE326+BF326)&gt;=$B$2*'SFV+BESS'!$I$9, $B$2*'SFV+BESS'!$I$9, (BK325+BE326+BF326))</f>
        <v>173.61249999999998</v>
      </c>
      <c r="BL326" s="110">
        <f t="shared" si="338"/>
        <v>0</v>
      </c>
      <c r="BQ326" s="251"/>
      <c r="BR326" s="41">
        <v>13.2083333333333</v>
      </c>
      <c r="BS326" s="33">
        <f t="shared" si="392"/>
        <v>0</v>
      </c>
      <c r="BT326" s="33">
        <f>Gen_Cons_Horario!B3232</f>
        <v>0</v>
      </c>
      <c r="BU326" s="35">
        <f t="shared" si="367"/>
        <v>0</v>
      </c>
      <c r="BV326" s="116">
        <f>IF(AND(BU326&gt;0,BU326*$B$4+CB325&lt;=$B$2*'SFV+BESS'!$I$9,BU326&lt;'SFV+BESS'!$I$7), BU326*$B$4, IF(AND(BU326&gt;0,BU326*$B$4+CB325&gt;$B$2*'SFV+BESS'!$I$9,BU326*$B$4&lt;'SFV+BESS'!$I$7),$B$2*'SFV+BESS'!$I$9-CB325,IF(AND(BU326&gt;0,BU326*$B$4+CB325&gt;$B$2*'SFV+BESS'!$I$9,BU326*$B$4&gt;'SFV+BESS'!$I$7,CB325&lt;$B$2*'SFV+BESS'!$I$9),$B$2*'SFV+BESS'!$I$9-CB325,IF(AND(BU326&gt;0,BU326*$B$4+CB325&lt;=$B$2*'SFV+BESS'!$I$9,BU326&gt;'SFV+BESS'!$I$7),'SFV+BESS'!$I$7,0))))</f>
        <v>0</v>
      </c>
      <c r="BW326" s="27">
        <f>IF(AND(BU326&lt;0,CB325+BU326/$B$5&gt;$H$2,-BU326/'Carga-Descarga Año'!$B$5&lt;'SFV+BESS'!$I$7),BU326/$B$5,IF(AND(BU326&lt;0,CB325+BU326/$B$5&gt;$H$2,-BU326/'Carga-Descarga Año'!$B$5&gt;'SFV+BESS'!$I$7),-'SFV+BESS'!$I$7,IF(AND(BU326&lt;0,CB325+BU326/$B$5&lt;$H$2),-MIN('SFV+BESS'!$I$7,CB325-$H$2),0)))</f>
        <v>0</v>
      </c>
      <c r="BX326" s="33"/>
      <c r="BY326" s="33">
        <f t="shared" si="375"/>
        <v>0</v>
      </c>
      <c r="BZ326" s="27">
        <f t="shared" si="339"/>
        <v>0</v>
      </c>
      <c r="CA326" s="27">
        <f t="shared" si="340"/>
        <v>0</v>
      </c>
      <c r="CB326" s="28">
        <f>IF((CB325+BV326+BW326)&gt;=$B$2*'SFV+BESS'!$I$9, $B$2*'SFV+BESS'!$I$9, (CB325+BV326+BW326))</f>
        <v>173.61249999999998</v>
      </c>
      <c r="CC326" s="110">
        <f t="shared" si="341"/>
        <v>0</v>
      </c>
      <c r="CH326" s="251"/>
      <c r="CI326" s="41">
        <v>13.2083333333333</v>
      </c>
      <c r="CJ326" s="33">
        <f t="shared" si="393"/>
        <v>0</v>
      </c>
      <c r="CK326" s="33">
        <f>Gen_Cons_Horario!B3976</f>
        <v>0</v>
      </c>
      <c r="CL326" s="35">
        <f t="shared" si="368"/>
        <v>0</v>
      </c>
      <c r="CM326" s="116">
        <f>IF(AND(CL326&gt;0,CL326*$B$4+CS325&lt;=$B$2*'SFV+BESS'!$I$9,CL326&lt;'SFV+BESS'!$I$7), CL326*$B$4, IF(AND(CL326&gt;0,CL326*$B$4+CS325&gt;$B$2*'SFV+BESS'!$I$9,CL326*$B$4&lt;'SFV+BESS'!$I$7),$B$2*'SFV+BESS'!$I$9-CS325,IF(AND(CL326&gt;0,CL326*$B$4+CS325&gt;$B$2*'SFV+BESS'!$I$9,CL326*$B$4&gt;'SFV+BESS'!$I$7,CS325&lt;$B$2*'SFV+BESS'!$I$9),$B$2*'SFV+BESS'!$I$9-CS325,IF(AND(CL326&gt;0,CL326*$B$4+CS325&lt;=$B$2*'SFV+BESS'!$I$9,CL326&gt;'SFV+BESS'!$I$7),'SFV+BESS'!$I$7,0))))</f>
        <v>0</v>
      </c>
      <c r="CN326" s="27">
        <f>IF(AND(CL326&lt;0,CS325+CL326/$B$5&gt;$H$2,-CL326/'Carga-Descarga Año'!$B$5&lt;'SFV+BESS'!$I$7),CL326/$B$5,IF(AND(CL326&lt;0,CS325+CL326/$B$5&gt;$H$2,-CL326/'Carga-Descarga Año'!$B$5&gt;'SFV+BESS'!$I$7),-'SFV+BESS'!$I$7,IF(AND(CL326&lt;0,CS325+CL326/$B$5&lt;$H$2),-MIN('SFV+BESS'!$I$7,CS325-$H$2),0)))</f>
        <v>0</v>
      </c>
      <c r="CO326" s="33"/>
      <c r="CP326" s="33">
        <f t="shared" si="376"/>
        <v>0</v>
      </c>
      <c r="CQ326" s="27">
        <f t="shared" si="342"/>
        <v>0</v>
      </c>
      <c r="CR326" s="27">
        <f t="shared" si="377"/>
        <v>0</v>
      </c>
      <c r="CS326" s="28">
        <f>IF((CS325+CM326+CN326)&gt;=$B$2*'SFV+BESS'!$I$9, $B$2*'SFV+BESS'!$I$9, (CS325+CM326+CN326))</f>
        <v>173.61249999999998</v>
      </c>
      <c r="CT326" s="110">
        <f t="shared" si="343"/>
        <v>0</v>
      </c>
      <c r="CY326" s="251"/>
      <c r="CZ326" s="41">
        <v>13.2083333333333</v>
      </c>
      <c r="DA326" s="33">
        <f t="shared" si="394"/>
        <v>0</v>
      </c>
      <c r="DB326" s="33">
        <f>Gen_Cons_Horario!B4696</f>
        <v>0</v>
      </c>
      <c r="DC326" s="35">
        <f t="shared" si="359"/>
        <v>0</v>
      </c>
      <c r="DD326" s="116">
        <f>IF(AND(DC326&gt;0,DC326*$B$4+DJ325&lt;=$B$2*'SFV+BESS'!$I$9,DC326&lt;'SFV+BESS'!$I$7), DC326*$B$4, IF(AND(DC326&gt;0,DC326*$B$4+DJ325&gt;$B$2*'SFV+BESS'!$I$9,DC326*$B$4&lt;'SFV+BESS'!$I$7),$B$2*'SFV+BESS'!$I$9-DJ325,IF(AND(DC326&gt;0,DC326*$B$4+DJ325&gt;$B$2*'SFV+BESS'!$I$9,DC326*$B$4&gt;'SFV+BESS'!$I$7,DJ325&lt;$B$2*'SFV+BESS'!$I$9),$B$2*'SFV+BESS'!$I$9-DJ325,IF(AND(DC326&gt;0,DC326*$B$4+DJ325&lt;=$B$2*'SFV+BESS'!$I$9,DC326&gt;'SFV+BESS'!$I$7),'SFV+BESS'!$I$7,0))))</f>
        <v>0</v>
      </c>
      <c r="DE326" s="27">
        <f>IF(AND(DC326&lt;0,DJ325+DC326/$B$5&gt;$H$2,-DC326/'Carga-Descarga Año'!$B$5&lt;'SFV+BESS'!$I$7),DC326/$B$5,IF(AND(DC326&lt;0,DJ325+DC326/$B$5&gt;$H$2,-DC326/'Carga-Descarga Año'!$B$5&gt;'SFV+BESS'!$I$7),-'SFV+BESS'!$I$7,IF(AND(DC326&lt;0,DJ325+DC326/$B$5&lt;$H$2),-MIN('SFV+BESS'!$I$7,DJ325-$H$2),0)))</f>
        <v>0</v>
      </c>
      <c r="DF326" s="33"/>
      <c r="DG326" s="33">
        <f t="shared" si="378"/>
        <v>0</v>
      </c>
      <c r="DH326" s="27">
        <f t="shared" si="344"/>
        <v>0</v>
      </c>
      <c r="DI326" s="27">
        <f t="shared" si="345"/>
        <v>0</v>
      </c>
      <c r="DJ326" s="28">
        <f>IF((DJ325+DD326+DE326)&gt;=$B$2*'SFV+BESS'!$I$9, $B$2*'SFV+BESS'!$I$9, (DJ325+DD326+DE326))</f>
        <v>173.61249999999998</v>
      </c>
      <c r="DK326" s="110">
        <f t="shared" si="346"/>
        <v>0</v>
      </c>
      <c r="DP326" s="251"/>
      <c r="DQ326" s="41">
        <v>13.2083333333333</v>
      </c>
      <c r="DR326" s="33">
        <f t="shared" si="395"/>
        <v>0</v>
      </c>
      <c r="DS326" s="33">
        <f>Gen_Cons_Horario!B5440</f>
        <v>0</v>
      </c>
      <c r="DT326" s="35">
        <f t="shared" si="360"/>
        <v>0</v>
      </c>
      <c r="DU326" s="116">
        <f>IF(AND(DT326&gt;0,DT326*$B$4+EA325&lt;=$B$2*'SFV+BESS'!$I$9,DT326&lt;'SFV+BESS'!$I$7), DT326*$B$4, IF(AND(DT326&gt;0,DT326*$B$4+EA325&gt;$B$2*'SFV+BESS'!$I$9,DT326*$B$4&lt;'SFV+BESS'!$I$7),$B$2*'SFV+BESS'!$I$9-EA325,IF(AND(DT326&gt;0,DT326*$B$4+EA325&gt;$B$2*'SFV+BESS'!$I$9,DT326*$B$4&gt;'SFV+BESS'!$I$7,EA325&lt;$B$2*'SFV+BESS'!$I$9),$B$2*'SFV+BESS'!$I$9-EA325,IF(AND(DT326&gt;0,DT326*$B$4+EA325&lt;=$B$2*'SFV+BESS'!$I$9,DT326&gt;'SFV+BESS'!$I$7),'SFV+BESS'!$I$7,0))))</f>
        <v>0</v>
      </c>
      <c r="DV326" s="27">
        <f>IF(AND(DT326&lt;0,EA325+DT326/$B$5&gt;$H$2,-DT326/'Carga-Descarga Año'!$B$5&lt;'SFV+BESS'!$I$7),DT326/$B$5,IF(AND(DT326&lt;0,EA325+DT326/$B$5&gt;$H$2,-DT326/'Carga-Descarga Año'!$B$5&gt;'SFV+BESS'!$I$7),-'SFV+BESS'!$I$7,IF(AND(DT326&lt;0,EA325+DT326/$B$5&lt;$H$2),-MIN('SFV+BESS'!$I$7,EA325-$H$2),0)))</f>
        <v>0</v>
      </c>
      <c r="DW326" s="33"/>
      <c r="DX326" s="33">
        <f t="shared" si="379"/>
        <v>0</v>
      </c>
      <c r="DY326" s="27">
        <f t="shared" si="347"/>
        <v>0</v>
      </c>
      <c r="DZ326" s="27">
        <f t="shared" si="380"/>
        <v>0</v>
      </c>
      <c r="EA326" s="28">
        <f>IF((EA325+DU326+DV326)&gt;=$B$2*'SFV+BESS'!$I$9, $B$2*'SFV+BESS'!$I$9, (EA325+DU326+DV326))</f>
        <v>173.61249999999998</v>
      </c>
      <c r="EB326" s="110">
        <f t="shared" si="348"/>
        <v>0</v>
      </c>
      <c r="EG326" s="251"/>
      <c r="EH326" s="41">
        <v>13.2083333333333</v>
      </c>
      <c r="EI326" s="33">
        <f t="shared" si="396"/>
        <v>0</v>
      </c>
      <c r="EJ326" s="33">
        <f>Gen_Cons_Horario!B6184</f>
        <v>0</v>
      </c>
      <c r="EK326" s="35">
        <f t="shared" si="361"/>
        <v>0</v>
      </c>
      <c r="EL326" s="116">
        <f>IF(AND(EK326&gt;0,EK326*$B$4+ER325&lt;=$B$2*'SFV+BESS'!$I$9,EK326&lt;'SFV+BESS'!$I$7), EK326*$B$4, IF(AND(EK326&gt;0,EK326*$B$4+ER325&gt;$B$2*'SFV+BESS'!$I$9,EK326*$B$4&lt;'SFV+BESS'!$I$7),$B$2*'SFV+BESS'!$I$9-ER325,IF(AND(EK326&gt;0,EK326*$B$4+ER325&gt;$B$2*'SFV+BESS'!$I$9,EK326*$B$4&gt;'SFV+BESS'!$I$7,ER325&lt;$B$2*'SFV+BESS'!$I$9),$B$2*'SFV+BESS'!$I$9-ER325,IF(AND(EK326&gt;0,EK326*$B$4+ER325&lt;=$B$2*'SFV+BESS'!$I$9,EK326&gt;'SFV+BESS'!$I$7),'SFV+BESS'!$I$7,0))))</f>
        <v>0</v>
      </c>
      <c r="EM326" s="27">
        <f>IF(AND(EK326&lt;0,ER325+EK326/$B$5&gt;$H$2,-EK326/'Carga-Descarga Año'!$B$5&lt;'SFV+BESS'!$I$7),EK326/$B$5,IF(AND(EK326&lt;0,ER325+EK326/$B$5&gt;$H$2,-EK326/'Carga-Descarga Año'!$B$5&gt;'SFV+BESS'!$I$7),-'SFV+BESS'!$I$7,IF(AND(EK326&lt;0,ER325+EK326/$B$5&lt;$H$2),-MIN('SFV+BESS'!$I$7,ER325-$H$2),0)))</f>
        <v>0</v>
      </c>
      <c r="EN326" s="33"/>
      <c r="EO326" s="33">
        <f t="shared" si="381"/>
        <v>0</v>
      </c>
      <c r="EP326" s="27">
        <f t="shared" si="349"/>
        <v>0</v>
      </c>
      <c r="EQ326" s="27">
        <f t="shared" si="382"/>
        <v>0</v>
      </c>
      <c r="ER326" s="28">
        <f>IF((ER325+EL326+EM326)&gt;=$B$2*'SFV+BESS'!$I$9, $B$2*'SFV+BESS'!$I$9, (ER325+EL326+EM326))</f>
        <v>173.61249999999998</v>
      </c>
      <c r="ES326" s="110">
        <f t="shared" si="350"/>
        <v>0</v>
      </c>
      <c r="EX326" s="251"/>
      <c r="EY326" s="41">
        <v>13.2083333333333</v>
      </c>
      <c r="EZ326" s="33">
        <f t="shared" si="397"/>
        <v>0</v>
      </c>
      <c r="FA326" s="33">
        <f>Gen_Cons_Horario!B6904</f>
        <v>0</v>
      </c>
      <c r="FB326" s="35">
        <f t="shared" si="362"/>
        <v>0</v>
      </c>
      <c r="FC326" s="116">
        <f>IF(AND(FB326&gt;0,FB326*$B$4+FI325&lt;=$B$2*'SFV+BESS'!$I$9,FB326&lt;'SFV+BESS'!$I$7), FB326*$B$4, IF(AND(FB326&gt;0,FB326*$B$4+FI325&gt;$B$2*'SFV+BESS'!$I$9,FB326*$B$4&lt;'SFV+BESS'!$I$7),$B$2*'SFV+BESS'!$I$9-FI325,IF(AND(FB326&gt;0,FB326*$B$4+FI325&gt;$B$2*'SFV+BESS'!$I$9,FB326*$B$4&gt;'SFV+BESS'!$I$7,FI325&lt;$B$2*'SFV+BESS'!$I$9),$B$2*'SFV+BESS'!$I$9-FI325,IF(AND(FB326&gt;0,FB326*$B$4+FI325&lt;=$B$2*'SFV+BESS'!$I$9,FB326&gt;'SFV+BESS'!$I$7),'SFV+BESS'!$I$7,0))))</f>
        <v>0</v>
      </c>
      <c r="FD326" s="27">
        <f>IF(AND(FB326&lt;0,FI325+FB326/$B$5&gt;$H$2,-FB326/'Carga-Descarga Año'!$B$5&lt;'SFV+BESS'!$I$7),FB326/$B$5,IF(AND(FB326&lt;0,FI325+FB326/$B$5&gt;$H$2,-FB326/'Carga-Descarga Año'!$B$5&gt;'SFV+BESS'!$I$7),-'SFV+BESS'!$I$7,IF(AND(FB326&lt;0,FI325+FB326/$B$5&lt;$H$2),-MIN('SFV+BESS'!$I$7,FI325-$H$2),0)))</f>
        <v>0</v>
      </c>
      <c r="FE326" s="33"/>
      <c r="FF326" s="33">
        <f t="shared" si="383"/>
        <v>0</v>
      </c>
      <c r="FG326" s="27">
        <f t="shared" si="351"/>
        <v>0</v>
      </c>
      <c r="FH326" s="27">
        <f t="shared" si="384"/>
        <v>0</v>
      </c>
      <c r="FI326" s="28">
        <f>IF((FI325+FC326+FD326)&gt;=$B$2*'SFV+BESS'!$I$9, $B$2*'SFV+BESS'!$I$9, (FI325+FC326+FD326))</f>
        <v>173.61249999999998</v>
      </c>
      <c r="FJ326" s="110">
        <f t="shared" si="352"/>
        <v>0</v>
      </c>
      <c r="FO326" s="251"/>
      <c r="FP326" s="41">
        <v>13.2083333333333</v>
      </c>
      <c r="FQ326" s="33">
        <f t="shared" si="398"/>
        <v>0</v>
      </c>
      <c r="FR326" s="33">
        <f>Gen_Cons_Horario!B7648</f>
        <v>0</v>
      </c>
      <c r="FS326" s="35">
        <f t="shared" si="363"/>
        <v>0</v>
      </c>
      <c r="FT326" s="116">
        <f>IF(AND(FS326&gt;0,FS326*$B$4+FZ325&lt;=$B$2*'SFV+BESS'!$I$9,FS326&lt;'SFV+BESS'!$I$7), FS326*$B$4, IF(AND(FS326&gt;0,FS326*$B$4+FZ325&gt;$B$2*'SFV+BESS'!$I$9,FS326*$B$4&lt;'SFV+BESS'!$I$7),$B$2*'SFV+BESS'!$I$9-FZ325,IF(AND(FS326&gt;0,FS326*$B$4+FZ325&gt;$B$2*'SFV+BESS'!$I$9,FS326*$B$4&gt;'SFV+BESS'!$I$7,FZ325&lt;$B$2*'SFV+BESS'!$I$9),$B$2*'SFV+BESS'!$I$9-FZ325,IF(AND(FS326&gt;0,FS326*$B$4+FZ325&lt;=$B$2*'SFV+BESS'!$I$9,FS326&gt;'SFV+BESS'!$I$7),'SFV+BESS'!$I$7,0))))</f>
        <v>0</v>
      </c>
      <c r="FU326" s="27">
        <f>IF(AND(FS326&lt;0,FZ325+FS326/$B$5&gt;$H$2,-FS326/'Carga-Descarga Año'!$B$5&lt;'SFV+BESS'!$I$7),FS326/$B$5,IF(AND(FS326&lt;0,FZ325+FS326/$B$5&gt;$H$2,-FS326/'Carga-Descarga Año'!$B$5&gt;'SFV+BESS'!$I$7),-'SFV+BESS'!$I$7,IF(AND(FS326&lt;0,FZ325+FS326/$B$5&lt;$H$2),-MIN('SFV+BESS'!$I$7,FZ325-$H$2),0)))</f>
        <v>0</v>
      </c>
      <c r="FV326" s="33"/>
      <c r="FW326" s="33">
        <f t="shared" si="385"/>
        <v>0</v>
      </c>
      <c r="FX326" s="27">
        <f t="shared" si="353"/>
        <v>0</v>
      </c>
      <c r="FY326" s="27">
        <f t="shared" si="386"/>
        <v>0</v>
      </c>
      <c r="FZ326" s="28">
        <f>IF((FZ325+FT326+FU326)&gt;=$B$2*'SFV+BESS'!$I$9, $B$2*'SFV+BESS'!$I$9, (FZ325+FT326+FU326))</f>
        <v>173.61249999999998</v>
      </c>
      <c r="GA326" s="110">
        <f t="shared" si="354"/>
        <v>0</v>
      </c>
      <c r="GF326" s="251"/>
      <c r="GG326" s="41">
        <v>13.2083333333333</v>
      </c>
      <c r="GH326" s="33">
        <f t="shared" si="399"/>
        <v>0</v>
      </c>
      <c r="GI326" s="33">
        <f>Gen_Cons_Horario!B8368</f>
        <v>0</v>
      </c>
      <c r="GJ326" s="35">
        <f t="shared" si="369"/>
        <v>0</v>
      </c>
      <c r="GK326" s="116">
        <f>IF(AND(GJ326&gt;0,GJ326*$B$4+GQ325&lt;=$B$2*'SFV+BESS'!$I$9,GJ326&lt;'SFV+BESS'!$I$7), GJ326*$B$4, IF(AND(GJ326&gt;0,GJ326*$B$4+GQ325&gt;$B$2*'SFV+BESS'!$I$9,GJ326*$B$4&lt;'SFV+BESS'!$I$7),$B$2*'SFV+BESS'!$I$9-GQ325,IF(AND(GJ326&gt;0,GJ326*$B$4+GQ325&gt;$B$2*'SFV+BESS'!$I$9,GJ326*$B$4&gt;'SFV+BESS'!$I$7,GQ325&lt;$B$2*'SFV+BESS'!$I$9),$B$2*'SFV+BESS'!$I$9-GQ325,IF(AND(GJ326&gt;0,GJ326*$B$4+GQ325&lt;=$B$2*'SFV+BESS'!$I$9,GJ326&gt;'SFV+BESS'!$I$7),'SFV+BESS'!$I$7,0))))</f>
        <v>0</v>
      </c>
      <c r="GL326" s="27">
        <f>IF(AND(GJ326&lt;0,GQ325+GJ326/$B$5&gt;$H$2,-GJ326/'Carga-Descarga Año'!$B$5&lt;'SFV+BESS'!$I$7),GJ326/$B$5,IF(AND(GJ326&lt;0,GQ325+GJ326/$B$5&gt;$H$2,-GJ326/'Carga-Descarga Año'!$B$5&gt;'SFV+BESS'!$I$7),-'SFV+BESS'!$I$7,IF(AND(GJ326&lt;0,GQ325+GJ326/$B$5&lt;$H$2),-MIN('SFV+BESS'!$I$7,GQ325-$H$2),0)))</f>
        <v>0</v>
      </c>
      <c r="GM326" s="33"/>
      <c r="GN326" s="33">
        <f t="shared" si="387"/>
        <v>0</v>
      </c>
      <c r="GO326" s="27">
        <f t="shared" si="355"/>
        <v>0</v>
      </c>
      <c r="GP326" s="27">
        <f t="shared" si="388"/>
        <v>0</v>
      </c>
      <c r="GQ326" s="28">
        <f>IF((GQ325+GK326+GL326)&gt;=$B$2*'SFV+BESS'!$I$9, $B$2*'SFV+BESS'!$I$9, (GQ325+GK326+GL326))</f>
        <v>173.61249999999998</v>
      </c>
      <c r="GR326" s="110">
        <f t="shared" si="356"/>
        <v>0</v>
      </c>
    </row>
    <row r="327" spans="1:200">
      <c r="A327" s="249"/>
      <c r="B327" s="41">
        <v>13.25</v>
      </c>
      <c r="C327" s="38">
        <f t="shared" si="370"/>
        <v>0</v>
      </c>
      <c r="D327" s="2">
        <f>Gen_Cons_Horario!B353</f>
        <v>0</v>
      </c>
      <c r="E327" s="140">
        <f t="shared" si="328"/>
        <v>0</v>
      </c>
      <c r="F327" s="116">
        <f>IF(AND(E327&gt;0,E327*$B$4+L326&lt;=$B$2*'SFV+BESS'!$I$9,E327&lt;'SFV+BESS'!$I$7), E327*$B$4, IF(AND(E327&gt;0,E327*$B$4+L326&gt;$B$2*'SFV+BESS'!$I$9,E327*$B$4&lt;'SFV+BESS'!$I$7),$B$2*'SFV+BESS'!$I$9-L326,IF(AND(E327&gt;0,E327*$B$4+L326&gt;$B$2*'SFV+BESS'!$I$9,E327*$B$4&gt;'SFV+BESS'!$I$7,L326&lt;$B$2*'SFV+BESS'!$I$9),$B$2*'SFV+BESS'!$I$9-L326,IF(AND(E327&gt;0,E327*$B$4+L326&lt;=$B$2*'SFV+BESS'!$I$9,E327&gt;'SFV+BESS'!$I$7),'SFV+BESS'!$I$7,0))))</f>
        <v>0</v>
      </c>
      <c r="G327" s="27">
        <f>IF(AND(E327&lt;0,L326+E327/$B$5&gt;$H$2,-E327/'Carga-Descarga Año'!$B$5&lt;'SFV+BESS'!$I$7),E327/$B$5,IF(AND(E327&lt;0,L326+E327/$B$5&gt;$H$2,-E327/'Carga-Descarga Año'!$B$5&gt;'SFV+BESS'!$I$7),-'SFV+BESS'!$I$7,IF(AND(E327&lt;0,L326+E327/$B$5&lt;$H$2),-MIN('SFV+BESS'!$I$7,L326-$H$2),0)))</f>
        <v>0</v>
      </c>
      <c r="I327" s="38">
        <f t="shared" si="329"/>
        <v>0</v>
      </c>
      <c r="J327" s="27">
        <f t="shared" si="331"/>
        <v>0</v>
      </c>
      <c r="K327" s="27">
        <f t="shared" si="330"/>
        <v>0</v>
      </c>
      <c r="L327" s="28">
        <f>IF((L326+F327+G327)&gt;=$B$2*'SFV+BESS'!$I$9, $B$2*'SFV+BESS'!$I$9, (L326+F327+G327))</f>
        <v>173.61249999999998</v>
      </c>
      <c r="M327" s="110">
        <f t="shared" si="332"/>
        <v>0</v>
      </c>
      <c r="R327" s="251"/>
      <c r="S327" s="41">
        <v>13.25</v>
      </c>
      <c r="T327" s="2">
        <f t="shared" si="389"/>
        <v>0</v>
      </c>
      <c r="U327" s="2">
        <f>Gen_Cons_Horario!B1097</f>
        <v>0</v>
      </c>
      <c r="V327" s="35">
        <f t="shared" si="364"/>
        <v>0</v>
      </c>
      <c r="W327" s="116">
        <f>IF(AND(V327&gt;0,V327*$B$4+AC326&lt;=$B$2*'SFV+BESS'!$I$9,V327&lt;'SFV+BESS'!$I$7), V327*$B$4, IF(AND(V327&gt;0,V327*$B$4+AC326&gt;$B$2*'SFV+BESS'!$I$9,V327*$B$4&lt;'SFV+BESS'!$I$7),$B$2*'SFV+BESS'!$I$9-AC326,IF(AND(V327&gt;0,V327*$B$4+AC326&gt;$B$2*'SFV+BESS'!$I$9,V327*$B$4&gt;'SFV+BESS'!$I$7,AC326&lt;$B$2*'SFV+BESS'!$I$9),$B$2*'SFV+BESS'!$I$9-AC326,IF(AND(V327&gt;0,V327*$B$4+AC326&lt;=$B$2*'SFV+BESS'!$I$9,V327&gt;'SFV+BESS'!$I$7),'SFV+BESS'!$I$7,0))))</f>
        <v>0</v>
      </c>
      <c r="X327" s="27">
        <f>IF(AND(V327&lt;0,AC326+V327/$B$5&gt;$H$2,-V327/'Carga-Descarga Año'!$B$5&lt;'SFV+BESS'!$I$7),V327/$B$5,IF(AND(V327&lt;0,AC326+V327/$B$5&gt;$H$2,-V327/'Carga-Descarga Año'!$B$5&gt;'SFV+BESS'!$I$7),-'SFV+BESS'!$I$7,IF(AND(V327&lt;0,AC326+V327/$B$5&lt;$H$2),-MIN('SFV+BESS'!$I$7,AC326-$H$2),0)))</f>
        <v>0</v>
      </c>
      <c r="Z327" s="33">
        <f t="shared" si="358"/>
        <v>0</v>
      </c>
      <c r="AA327" s="27">
        <f t="shared" si="333"/>
        <v>0</v>
      </c>
      <c r="AB327" s="27">
        <f t="shared" si="357"/>
        <v>0</v>
      </c>
      <c r="AC327" s="28">
        <f>IF((AC326+W327+X327)&gt;=$B$2*'SFV+BESS'!$I$9, $B$2*'SFV+BESS'!$I$9, (AC326+W327+X327))</f>
        <v>173.61249999999998</v>
      </c>
      <c r="AD327" s="110">
        <f t="shared" si="334"/>
        <v>0</v>
      </c>
      <c r="AI327" s="251"/>
      <c r="AJ327" s="41">
        <v>13.25</v>
      </c>
      <c r="AK327" s="52">
        <f t="shared" si="390"/>
        <v>0</v>
      </c>
      <c r="AL327" s="33">
        <f>Gen_Cons_Horario!B1769</f>
        <v>0</v>
      </c>
      <c r="AM327" s="35">
        <f t="shared" si="365"/>
        <v>0</v>
      </c>
      <c r="AN327" s="116">
        <f>IF(AND(AM327&gt;0,AM327*$B$4+AT326&lt;=$B$2*'SFV+BESS'!$I$9,AM327&lt;'SFV+BESS'!$I$7), AM327*$B$4, IF(AND(AM327&gt;0,AM327*$B$4+AT326&gt;$B$2*'SFV+BESS'!$I$9,AM327*$B$4&lt;'SFV+BESS'!$I$7),$B$2*'SFV+BESS'!$I$9-AT326,IF(AND(AM327&gt;0,AM327*$B$4+AT326&gt;$B$2*'SFV+BESS'!$I$9,AM327*$B$4&gt;'SFV+BESS'!$I$7,AT326&lt;$B$2*'SFV+BESS'!$I$9),$B$2*'SFV+BESS'!$I$9-AT326,IF(AND(AM327&gt;0,AM327*$B$4+AT326&lt;=$B$2*'SFV+BESS'!$I$9,AM327&gt;'SFV+BESS'!$I$7),'SFV+BESS'!$I$7,0))))</f>
        <v>0</v>
      </c>
      <c r="AO327" s="27">
        <f>IF(AND(AM327&lt;0,AT326+AM327/$B$5&gt;$H$2,-AM327/'Carga-Descarga Año'!$B$5&lt;'SFV+BESS'!$I$7),AM327/$B$5,IF(AND(AM327&lt;0,AT326+AM327/$B$5&gt;$H$2,-AM327/'Carga-Descarga Año'!$B$5&gt;'SFV+BESS'!$I$7),-'SFV+BESS'!$I$7,IF(AND(AM327&lt;0,AT326+AM327/$B$5&lt;$H$2),-MIN('SFV+BESS'!$I$7,AT326-$H$2),0)))</f>
        <v>0</v>
      </c>
      <c r="AP327" s="33"/>
      <c r="AQ327" s="33">
        <f t="shared" si="371"/>
        <v>0</v>
      </c>
      <c r="AR327" s="27">
        <f t="shared" si="335"/>
        <v>0</v>
      </c>
      <c r="AS327" s="27">
        <f t="shared" si="372"/>
        <v>0</v>
      </c>
      <c r="AT327" s="28">
        <f>IF((AT326+AN327+AO327)&gt;=$B$2*'SFV+BESS'!$I$9, $B$2*'SFV+BESS'!$I$9, (AT326+AN327+AO327))</f>
        <v>173.61249999999998</v>
      </c>
      <c r="AU327" s="110">
        <f t="shared" si="336"/>
        <v>0</v>
      </c>
      <c r="AZ327" s="251"/>
      <c r="BA327" s="41">
        <v>13.25</v>
      </c>
      <c r="BB327" s="33">
        <f t="shared" si="391"/>
        <v>0</v>
      </c>
      <c r="BC327" s="33">
        <f>Gen_Cons_Horario!B2513</f>
        <v>0</v>
      </c>
      <c r="BD327" s="35">
        <f t="shared" si="366"/>
        <v>0</v>
      </c>
      <c r="BE327" s="116">
        <f>IF(AND(BD327&gt;0,BD327*$B$4+BK326&lt;=$B$2*'SFV+BESS'!$I$9,BD327&lt;'SFV+BESS'!$I$7), BD327*$B$4, IF(AND(BD327&gt;0,BD327*$B$4+BK326&gt;$B$2*'SFV+BESS'!$I$9,BD327*$B$4&lt;'SFV+BESS'!$I$7),$B$2*'SFV+BESS'!$I$9-BK326,IF(AND(BD327&gt;0,BD327*$B$4+BK326&gt;$B$2*'SFV+BESS'!$I$9,BD327*$B$4&gt;'SFV+BESS'!$I$7,BK326&lt;$B$2*'SFV+BESS'!$I$9),$B$2*'SFV+BESS'!$I$9-BK326,IF(AND(BD327&gt;0,BD327*$B$4+BK326&lt;=$B$2*'SFV+BESS'!$I$9,BD327&gt;'SFV+BESS'!$I$7),'SFV+BESS'!$I$7,0))))</f>
        <v>0</v>
      </c>
      <c r="BF327" s="27">
        <f>IF(AND(BD327&lt;0,BK326+BD327/$B$5&gt;$H$2,-BD327/'Carga-Descarga Año'!$B$5&lt;'SFV+BESS'!$I$7),BD327/$B$5,IF(AND(BD327&lt;0,BK326+BD327/$B$5&gt;$H$2,-BD327/'Carga-Descarga Año'!$B$5&gt;'SFV+BESS'!$I$7),-'SFV+BESS'!$I$7,IF(AND(BD327&lt;0,BK326+BD327/$B$5&lt;$H$2),-MIN('SFV+BESS'!$I$7,BK326-$H$2),0)))</f>
        <v>0</v>
      </c>
      <c r="BG327" s="33"/>
      <c r="BH327" s="33">
        <f t="shared" si="373"/>
        <v>0</v>
      </c>
      <c r="BI327" s="27">
        <f t="shared" si="337"/>
        <v>0</v>
      </c>
      <c r="BJ327" s="27">
        <f t="shared" si="374"/>
        <v>0</v>
      </c>
      <c r="BK327" s="28">
        <f>IF((BK326+BE327+BF327)&gt;=$B$2*'SFV+BESS'!$I$9, $B$2*'SFV+BESS'!$I$9, (BK326+BE327+BF327))</f>
        <v>173.61249999999998</v>
      </c>
      <c r="BL327" s="110">
        <f t="shared" si="338"/>
        <v>0</v>
      </c>
      <c r="BQ327" s="251"/>
      <c r="BR327" s="41">
        <v>13.25</v>
      </c>
      <c r="BS327" s="33">
        <f t="shared" si="392"/>
        <v>0</v>
      </c>
      <c r="BT327" s="33">
        <f>Gen_Cons_Horario!B3233</f>
        <v>0</v>
      </c>
      <c r="BU327" s="35">
        <f t="shared" si="367"/>
        <v>0</v>
      </c>
      <c r="BV327" s="116">
        <f>IF(AND(BU327&gt;0,BU327*$B$4+CB326&lt;=$B$2*'SFV+BESS'!$I$9,BU327&lt;'SFV+BESS'!$I$7), BU327*$B$4, IF(AND(BU327&gt;0,BU327*$B$4+CB326&gt;$B$2*'SFV+BESS'!$I$9,BU327*$B$4&lt;'SFV+BESS'!$I$7),$B$2*'SFV+BESS'!$I$9-CB326,IF(AND(BU327&gt;0,BU327*$B$4+CB326&gt;$B$2*'SFV+BESS'!$I$9,BU327*$B$4&gt;'SFV+BESS'!$I$7,CB326&lt;$B$2*'SFV+BESS'!$I$9),$B$2*'SFV+BESS'!$I$9-CB326,IF(AND(BU327&gt;0,BU327*$B$4+CB326&lt;=$B$2*'SFV+BESS'!$I$9,BU327&gt;'SFV+BESS'!$I$7),'SFV+BESS'!$I$7,0))))</f>
        <v>0</v>
      </c>
      <c r="BW327" s="27">
        <f>IF(AND(BU327&lt;0,CB326+BU327/$B$5&gt;$H$2,-BU327/'Carga-Descarga Año'!$B$5&lt;'SFV+BESS'!$I$7),BU327/$B$5,IF(AND(BU327&lt;0,CB326+BU327/$B$5&gt;$H$2,-BU327/'Carga-Descarga Año'!$B$5&gt;'SFV+BESS'!$I$7),-'SFV+BESS'!$I$7,IF(AND(BU327&lt;0,CB326+BU327/$B$5&lt;$H$2),-MIN('SFV+BESS'!$I$7,CB326-$H$2),0)))</f>
        <v>0</v>
      </c>
      <c r="BX327" s="33"/>
      <c r="BY327" s="33">
        <f t="shared" si="375"/>
        <v>0</v>
      </c>
      <c r="BZ327" s="27">
        <f t="shared" si="339"/>
        <v>0</v>
      </c>
      <c r="CA327" s="27">
        <f t="shared" si="340"/>
        <v>0</v>
      </c>
      <c r="CB327" s="28">
        <f>IF((CB326+BV327+BW327)&gt;=$B$2*'SFV+BESS'!$I$9, $B$2*'SFV+BESS'!$I$9, (CB326+BV327+BW327))</f>
        <v>173.61249999999998</v>
      </c>
      <c r="CC327" s="110">
        <f t="shared" si="341"/>
        <v>0</v>
      </c>
      <c r="CH327" s="251"/>
      <c r="CI327" s="41">
        <v>13.25</v>
      </c>
      <c r="CJ327" s="33">
        <f t="shared" si="393"/>
        <v>0</v>
      </c>
      <c r="CK327" s="33">
        <f>Gen_Cons_Horario!B3977</f>
        <v>0</v>
      </c>
      <c r="CL327" s="35">
        <f t="shared" si="368"/>
        <v>0</v>
      </c>
      <c r="CM327" s="116">
        <f>IF(AND(CL327&gt;0,CL327*$B$4+CS326&lt;=$B$2*'SFV+BESS'!$I$9,CL327&lt;'SFV+BESS'!$I$7), CL327*$B$4, IF(AND(CL327&gt;0,CL327*$B$4+CS326&gt;$B$2*'SFV+BESS'!$I$9,CL327*$B$4&lt;'SFV+BESS'!$I$7),$B$2*'SFV+BESS'!$I$9-CS326,IF(AND(CL327&gt;0,CL327*$B$4+CS326&gt;$B$2*'SFV+BESS'!$I$9,CL327*$B$4&gt;'SFV+BESS'!$I$7,CS326&lt;$B$2*'SFV+BESS'!$I$9),$B$2*'SFV+BESS'!$I$9-CS326,IF(AND(CL327&gt;0,CL327*$B$4+CS326&lt;=$B$2*'SFV+BESS'!$I$9,CL327&gt;'SFV+BESS'!$I$7),'SFV+BESS'!$I$7,0))))</f>
        <v>0</v>
      </c>
      <c r="CN327" s="27">
        <f>IF(AND(CL327&lt;0,CS326+CL327/$B$5&gt;$H$2,-CL327/'Carga-Descarga Año'!$B$5&lt;'SFV+BESS'!$I$7),CL327/$B$5,IF(AND(CL327&lt;0,CS326+CL327/$B$5&gt;$H$2,-CL327/'Carga-Descarga Año'!$B$5&gt;'SFV+BESS'!$I$7),-'SFV+BESS'!$I$7,IF(AND(CL327&lt;0,CS326+CL327/$B$5&lt;$H$2),-MIN('SFV+BESS'!$I$7,CS326-$H$2),0)))</f>
        <v>0</v>
      </c>
      <c r="CO327" s="33"/>
      <c r="CP327" s="33">
        <f t="shared" si="376"/>
        <v>0</v>
      </c>
      <c r="CQ327" s="27">
        <f t="shared" si="342"/>
        <v>0</v>
      </c>
      <c r="CR327" s="27">
        <f t="shared" si="377"/>
        <v>0</v>
      </c>
      <c r="CS327" s="28">
        <f>IF((CS326+CM327+CN327)&gt;=$B$2*'SFV+BESS'!$I$9, $B$2*'SFV+BESS'!$I$9, (CS326+CM327+CN327))</f>
        <v>173.61249999999998</v>
      </c>
      <c r="CT327" s="110">
        <f t="shared" si="343"/>
        <v>0</v>
      </c>
      <c r="CY327" s="251"/>
      <c r="CZ327" s="41">
        <v>13.25</v>
      </c>
      <c r="DA327" s="33">
        <f t="shared" si="394"/>
        <v>0</v>
      </c>
      <c r="DB327" s="33">
        <f>Gen_Cons_Horario!B4697</f>
        <v>0</v>
      </c>
      <c r="DC327" s="35">
        <f t="shared" si="359"/>
        <v>0</v>
      </c>
      <c r="DD327" s="116">
        <f>IF(AND(DC327&gt;0,DC327*$B$4+DJ326&lt;=$B$2*'SFV+BESS'!$I$9,DC327&lt;'SFV+BESS'!$I$7), DC327*$B$4, IF(AND(DC327&gt;0,DC327*$B$4+DJ326&gt;$B$2*'SFV+BESS'!$I$9,DC327*$B$4&lt;'SFV+BESS'!$I$7),$B$2*'SFV+BESS'!$I$9-DJ326,IF(AND(DC327&gt;0,DC327*$B$4+DJ326&gt;$B$2*'SFV+BESS'!$I$9,DC327*$B$4&gt;'SFV+BESS'!$I$7,DJ326&lt;$B$2*'SFV+BESS'!$I$9),$B$2*'SFV+BESS'!$I$9-DJ326,IF(AND(DC327&gt;0,DC327*$B$4+DJ326&lt;=$B$2*'SFV+BESS'!$I$9,DC327&gt;'SFV+BESS'!$I$7),'SFV+BESS'!$I$7,0))))</f>
        <v>0</v>
      </c>
      <c r="DE327" s="27">
        <f>IF(AND(DC327&lt;0,DJ326+DC327/$B$5&gt;$H$2,-DC327/'Carga-Descarga Año'!$B$5&lt;'SFV+BESS'!$I$7),DC327/$B$5,IF(AND(DC327&lt;0,DJ326+DC327/$B$5&gt;$H$2,-DC327/'Carga-Descarga Año'!$B$5&gt;'SFV+BESS'!$I$7),-'SFV+BESS'!$I$7,IF(AND(DC327&lt;0,DJ326+DC327/$B$5&lt;$H$2),-MIN('SFV+BESS'!$I$7,DJ326-$H$2),0)))</f>
        <v>0</v>
      </c>
      <c r="DF327" s="33"/>
      <c r="DG327" s="33">
        <f t="shared" si="378"/>
        <v>0</v>
      </c>
      <c r="DH327" s="27">
        <f t="shared" si="344"/>
        <v>0</v>
      </c>
      <c r="DI327" s="27">
        <f t="shared" si="345"/>
        <v>0</v>
      </c>
      <c r="DJ327" s="28">
        <f>IF((DJ326+DD327+DE327)&gt;=$B$2*'SFV+BESS'!$I$9, $B$2*'SFV+BESS'!$I$9, (DJ326+DD327+DE327))</f>
        <v>173.61249999999998</v>
      </c>
      <c r="DK327" s="110">
        <f t="shared" si="346"/>
        <v>0</v>
      </c>
      <c r="DP327" s="251"/>
      <c r="DQ327" s="41">
        <v>13.25</v>
      </c>
      <c r="DR327" s="33">
        <f t="shared" si="395"/>
        <v>0</v>
      </c>
      <c r="DS327" s="33">
        <f>Gen_Cons_Horario!B5441</f>
        <v>0</v>
      </c>
      <c r="DT327" s="35">
        <f t="shared" si="360"/>
        <v>0</v>
      </c>
      <c r="DU327" s="116">
        <f>IF(AND(DT327&gt;0,DT327*$B$4+EA326&lt;=$B$2*'SFV+BESS'!$I$9,DT327&lt;'SFV+BESS'!$I$7), DT327*$B$4, IF(AND(DT327&gt;0,DT327*$B$4+EA326&gt;$B$2*'SFV+BESS'!$I$9,DT327*$B$4&lt;'SFV+BESS'!$I$7),$B$2*'SFV+BESS'!$I$9-EA326,IF(AND(DT327&gt;0,DT327*$B$4+EA326&gt;$B$2*'SFV+BESS'!$I$9,DT327*$B$4&gt;'SFV+BESS'!$I$7,EA326&lt;$B$2*'SFV+BESS'!$I$9),$B$2*'SFV+BESS'!$I$9-EA326,IF(AND(DT327&gt;0,DT327*$B$4+EA326&lt;=$B$2*'SFV+BESS'!$I$9,DT327&gt;'SFV+BESS'!$I$7),'SFV+BESS'!$I$7,0))))</f>
        <v>0</v>
      </c>
      <c r="DV327" s="27">
        <f>IF(AND(DT327&lt;0,EA326+DT327/$B$5&gt;$H$2,-DT327/'Carga-Descarga Año'!$B$5&lt;'SFV+BESS'!$I$7),DT327/$B$5,IF(AND(DT327&lt;0,EA326+DT327/$B$5&gt;$H$2,-DT327/'Carga-Descarga Año'!$B$5&gt;'SFV+BESS'!$I$7),-'SFV+BESS'!$I$7,IF(AND(DT327&lt;0,EA326+DT327/$B$5&lt;$H$2),-MIN('SFV+BESS'!$I$7,EA326-$H$2),0)))</f>
        <v>0</v>
      </c>
      <c r="DW327" s="33"/>
      <c r="DX327" s="33">
        <f t="shared" si="379"/>
        <v>0</v>
      </c>
      <c r="DY327" s="27">
        <f t="shared" si="347"/>
        <v>0</v>
      </c>
      <c r="DZ327" s="27">
        <f t="shared" si="380"/>
        <v>0</v>
      </c>
      <c r="EA327" s="28">
        <f>IF((EA326+DU327+DV327)&gt;=$B$2*'SFV+BESS'!$I$9, $B$2*'SFV+BESS'!$I$9, (EA326+DU327+DV327))</f>
        <v>173.61249999999998</v>
      </c>
      <c r="EB327" s="110">
        <f t="shared" si="348"/>
        <v>0</v>
      </c>
      <c r="EG327" s="251"/>
      <c r="EH327" s="41">
        <v>13.25</v>
      </c>
      <c r="EI327" s="33">
        <f t="shared" si="396"/>
        <v>0</v>
      </c>
      <c r="EJ327" s="33">
        <f>Gen_Cons_Horario!B6185</f>
        <v>0</v>
      </c>
      <c r="EK327" s="35">
        <f t="shared" si="361"/>
        <v>0</v>
      </c>
      <c r="EL327" s="116">
        <f>IF(AND(EK327&gt;0,EK327*$B$4+ER326&lt;=$B$2*'SFV+BESS'!$I$9,EK327&lt;'SFV+BESS'!$I$7), EK327*$B$4, IF(AND(EK327&gt;0,EK327*$B$4+ER326&gt;$B$2*'SFV+BESS'!$I$9,EK327*$B$4&lt;'SFV+BESS'!$I$7),$B$2*'SFV+BESS'!$I$9-ER326,IF(AND(EK327&gt;0,EK327*$B$4+ER326&gt;$B$2*'SFV+BESS'!$I$9,EK327*$B$4&gt;'SFV+BESS'!$I$7,ER326&lt;$B$2*'SFV+BESS'!$I$9),$B$2*'SFV+BESS'!$I$9-ER326,IF(AND(EK327&gt;0,EK327*$B$4+ER326&lt;=$B$2*'SFV+BESS'!$I$9,EK327&gt;'SFV+BESS'!$I$7),'SFV+BESS'!$I$7,0))))</f>
        <v>0</v>
      </c>
      <c r="EM327" s="27">
        <f>IF(AND(EK327&lt;0,ER326+EK327/$B$5&gt;$H$2,-EK327/'Carga-Descarga Año'!$B$5&lt;'SFV+BESS'!$I$7),EK327/$B$5,IF(AND(EK327&lt;0,ER326+EK327/$B$5&gt;$H$2,-EK327/'Carga-Descarga Año'!$B$5&gt;'SFV+BESS'!$I$7),-'SFV+BESS'!$I$7,IF(AND(EK327&lt;0,ER326+EK327/$B$5&lt;$H$2),-MIN('SFV+BESS'!$I$7,ER326-$H$2),0)))</f>
        <v>0</v>
      </c>
      <c r="EN327" s="33"/>
      <c r="EO327" s="33">
        <f t="shared" si="381"/>
        <v>0</v>
      </c>
      <c r="EP327" s="27">
        <f t="shared" si="349"/>
        <v>0</v>
      </c>
      <c r="EQ327" s="27">
        <f t="shared" si="382"/>
        <v>0</v>
      </c>
      <c r="ER327" s="28">
        <f>IF((ER326+EL327+EM327)&gt;=$B$2*'SFV+BESS'!$I$9, $B$2*'SFV+BESS'!$I$9, (ER326+EL327+EM327))</f>
        <v>173.61249999999998</v>
      </c>
      <c r="ES327" s="110">
        <f t="shared" si="350"/>
        <v>0</v>
      </c>
      <c r="EX327" s="251"/>
      <c r="EY327" s="41">
        <v>13.25</v>
      </c>
      <c r="EZ327" s="33">
        <f t="shared" si="397"/>
        <v>0</v>
      </c>
      <c r="FA327" s="33">
        <f>Gen_Cons_Horario!B6905</f>
        <v>0</v>
      </c>
      <c r="FB327" s="35">
        <f t="shared" si="362"/>
        <v>0</v>
      </c>
      <c r="FC327" s="116">
        <f>IF(AND(FB327&gt;0,FB327*$B$4+FI326&lt;=$B$2*'SFV+BESS'!$I$9,FB327&lt;'SFV+BESS'!$I$7), FB327*$B$4, IF(AND(FB327&gt;0,FB327*$B$4+FI326&gt;$B$2*'SFV+BESS'!$I$9,FB327*$B$4&lt;'SFV+BESS'!$I$7),$B$2*'SFV+BESS'!$I$9-FI326,IF(AND(FB327&gt;0,FB327*$B$4+FI326&gt;$B$2*'SFV+BESS'!$I$9,FB327*$B$4&gt;'SFV+BESS'!$I$7,FI326&lt;$B$2*'SFV+BESS'!$I$9),$B$2*'SFV+BESS'!$I$9-FI326,IF(AND(FB327&gt;0,FB327*$B$4+FI326&lt;=$B$2*'SFV+BESS'!$I$9,FB327&gt;'SFV+BESS'!$I$7),'SFV+BESS'!$I$7,0))))</f>
        <v>0</v>
      </c>
      <c r="FD327" s="27">
        <f>IF(AND(FB327&lt;0,FI326+FB327/$B$5&gt;$H$2,-FB327/'Carga-Descarga Año'!$B$5&lt;'SFV+BESS'!$I$7),FB327/$B$5,IF(AND(FB327&lt;0,FI326+FB327/$B$5&gt;$H$2,-FB327/'Carga-Descarga Año'!$B$5&gt;'SFV+BESS'!$I$7),-'SFV+BESS'!$I$7,IF(AND(FB327&lt;0,FI326+FB327/$B$5&lt;$H$2),-MIN('SFV+BESS'!$I$7,FI326-$H$2),0)))</f>
        <v>0</v>
      </c>
      <c r="FE327" s="33"/>
      <c r="FF327" s="33">
        <f t="shared" si="383"/>
        <v>0</v>
      </c>
      <c r="FG327" s="27">
        <f t="shared" si="351"/>
        <v>0</v>
      </c>
      <c r="FH327" s="27">
        <f t="shared" si="384"/>
        <v>0</v>
      </c>
      <c r="FI327" s="28">
        <f>IF((FI326+FC327+FD327)&gt;=$B$2*'SFV+BESS'!$I$9, $B$2*'SFV+BESS'!$I$9, (FI326+FC327+FD327))</f>
        <v>173.61249999999998</v>
      </c>
      <c r="FJ327" s="110">
        <f t="shared" si="352"/>
        <v>0</v>
      </c>
      <c r="FO327" s="251"/>
      <c r="FP327" s="41">
        <v>13.25</v>
      </c>
      <c r="FQ327" s="33">
        <f t="shared" si="398"/>
        <v>1.7899719636822458</v>
      </c>
      <c r="FR327" s="33">
        <f>Gen_Cons_Horario!B7649</f>
        <v>0</v>
      </c>
      <c r="FS327" s="35">
        <f t="shared" si="363"/>
        <v>1.7899719636822458</v>
      </c>
      <c r="FT327" s="116">
        <f>IF(AND(FS327&gt;0,FS327*$B$4+FZ326&lt;=$B$2*'SFV+BESS'!$I$9,FS327&lt;'SFV+BESS'!$I$7), FS327*$B$4, IF(AND(FS327&gt;0,FS327*$B$4+FZ326&gt;$B$2*'SFV+BESS'!$I$9,FS327*$B$4&lt;'SFV+BESS'!$I$7),$B$2*'SFV+BESS'!$I$9-FZ326,IF(AND(FS327&gt;0,FS327*$B$4+FZ326&gt;$B$2*'SFV+BESS'!$I$9,FS327*$B$4&gt;'SFV+BESS'!$I$7,FZ326&lt;$B$2*'SFV+BESS'!$I$9),$B$2*'SFV+BESS'!$I$9-FZ326,IF(AND(FS327&gt;0,FS327*$B$4+FZ326&lt;=$B$2*'SFV+BESS'!$I$9,FS327&gt;'SFV+BESS'!$I$7),'SFV+BESS'!$I$7,0))))</f>
        <v>0</v>
      </c>
      <c r="FU327" s="27">
        <f>IF(AND(FS327&lt;0,FZ326+FS327/$B$5&gt;$H$2,-FS327/'Carga-Descarga Año'!$B$5&lt;'SFV+BESS'!$I$7),FS327/$B$5,IF(AND(FS327&lt;0,FZ326+FS327/$B$5&gt;$H$2,-FS327/'Carga-Descarga Año'!$B$5&gt;'SFV+BESS'!$I$7),-'SFV+BESS'!$I$7,IF(AND(FS327&lt;0,FZ326+FS327/$B$5&lt;$H$2),-MIN('SFV+BESS'!$I$7,FZ326-$H$2),0)))</f>
        <v>0</v>
      </c>
      <c r="FV327" s="33"/>
      <c r="FW327" s="33">
        <f t="shared" si="385"/>
        <v>0</v>
      </c>
      <c r="FX327" s="27">
        <f t="shared" si="353"/>
        <v>0</v>
      </c>
      <c r="FY327" s="27">
        <f t="shared" si="386"/>
        <v>0</v>
      </c>
      <c r="FZ327" s="28">
        <f>IF((FZ326+FT327+FU327)&gt;=$B$2*'SFV+BESS'!$I$9, $B$2*'SFV+BESS'!$I$9, (FZ326+FT327+FU327))</f>
        <v>173.61249999999998</v>
      </c>
      <c r="GA327" s="110">
        <f t="shared" si="354"/>
        <v>1.7899719636822458</v>
      </c>
      <c r="GF327" s="251"/>
      <c r="GG327" s="41">
        <v>13.25</v>
      </c>
      <c r="GH327" s="33">
        <f t="shared" si="399"/>
        <v>3.3744743042418284</v>
      </c>
      <c r="GI327" s="33">
        <f>Gen_Cons_Horario!B8369</f>
        <v>0</v>
      </c>
      <c r="GJ327" s="35">
        <f t="shared" si="369"/>
        <v>3.3744743042418284</v>
      </c>
      <c r="GK327" s="116">
        <f>IF(AND(GJ327&gt;0,GJ327*$B$4+GQ326&lt;=$B$2*'SFV+BESS'!$I$9,GJ327&lt;'SFV+BESS'!$I$7), GJ327*$B$4, IF(AND(GJ327&gt;0,GJ327*$B$4+GQ326&gt;$B$2*'SFV+BESS'!$I$9,GJ327*$B$4&lt;'SFV+BESS'!$I$7),$B$2*'SFV+BESS'!$I$9-GQ326,IF(AND(GJ327&gt;0,GJ327*$B$4+GQ326&gt;$B$2*'SFV+BESS'!$I$9,GJ327*$B$4&gt;'SFV+BESS'!$I$7,GQ326&lt;$B$2*'SFV+BESS'!$I$9),$B$2*'SFV+BESS'!$I$9-GQ326,IF(AND(GJ327&gt;0,GJ327*$B$4+GQ326&lt;=$B$2*'SFV+BESS'!$I$9,GJ327&gt;'SFV+BESS'!$I$7),'SFV+BESS'!$I$7,0))))</f>
        <v>0</v>
      </c>
      <c r="GL327" s="27">
        <f>IF(AND(GJ327&lt;0,GQ326+GJ327/$B$5&gt;$H$2,-GJ327/'Carga-Descarga Año'!$B$5&lt;'SFV+BESS'!$I$7),GJ327/$B$5,IF(AND(GJ327&lt;0,GQ326+GJ327/$B$5&gt;$H$2,-GJ327/'Carga-Descarga Año'!$B$5&gt;'SFV+BESS'!$I$7),-'SFV+BESS'!$I$7,IF(AND(GJ327&lt;0,GQ326+GJ327/$B$5&lt;$H$2),-MIN('SFV+BESS'!$I$7,GQ326-$H$2),0)))</f>
        <v>0</v>
      </c>
      <c r="GM327" s="33"/>
      <c r="GN327" s="33">
        <f t="shared" si="387"/>
        <v>0</v>
      </c>
      <c r="GO327" s="27">
        <f t="shared" si="355"/>
        <v>0</v>
      </c>
      <c r="GP327" s="27">
        <f t="shared" si="388"/>
        <v>0</v>
      </c>
      <c r="GQ327" s="28">
        <f>IF((GQ326+GK327+GL327)&gt;=$B$2*'SFV+BESS'!$I$9, $B$2*'SFV+BESS'!$I$9, (GQ326+GK327+GL327))</f>
        <v>173.61249999999998</v>
      </c>
      <c r="GR327" s="110">
        <f t="shared" si="356"/>
        <v>3.3744743042418284</v>
      </c>
    </row>
    <row r="328" spans="1:200">
      <c r="A328" s="249"/>
      <c r="B328" s="41">
        <v>13.2916666666667</v>
      </c>
      <c r="C328" s="38">
        <f t="shared" si="370"/>
        <v>31.909413679744592</v>
      </c>
      <c r="D328" s="2">
        <f>Gen_Cons_Horario!B354</f>
        <v>0</v>
      </c>
      <c r="E328" s="140">
        <f t="shared" si="328"/>
        <v>31.909413679744592</v>
      </c>
      <c r="F328" s="116">
        <f>IF(AND(E328&gt;0,E328*$B$4+L327&lt;=$B$2*'SFV+BESS'!$I$9,E328&lt;'SFV+BESS'!$I$7), E328*$B$4, IF(AND(E328&gt;0,E328*$B$4+L327&gt;$B$2*'SFV+BESS'!$I$9,E328*$B$4&lt;'SFV+BESS'!$I$7),$B$2*'SFV+BESS'!$I$9-L327,IF(AND(E328&gt;0,E328*$B$4+L327&gt;$B$2*'SFV+BESS'!$I$9,E328*$B$4&gt;'SFV+BESS'!$I$7,L327&lt;$B$2*'SFV+BESS'!$I$9),$B$2*'SFV+BESS'!$I$9-L327,IF(AND(E328&gt;0,E328*$B$4+L327&lt;=$B$2*'SFV+BESS'!$I$9,E328&gt;'SFV+BESS'!$I$7),'SFV+BESS'!$I$7,0))))</f>
        <v>0</v>
      </c>
      <c r="G328" s="27">
        <f>IF(AND(E328&lt;0,L327+E328/$B$5&gt;$H$2,-E328/'Carga-Descarga Año'!$B$5&lt;'SFV+BESS'!$I$7),E328/$B$5,IF(AND(E328&lt;0,L327+E328/$B$5&gt;$H$2,-E328/'Carga-Descarga Año'!$B$5&gt;'SFV+BESS'!$I$7),-'SFV+BESS'!$I$7,IF(AND(E328&lt;0,L327+E328/$B$5&lt;$H$2),-MIN('SFV+BESS'!$I$7,L327-$H$2),0)))</f>
        <v>0</v>
      </c>
      <c r="I328" s="38">
        <f t="shared" si="329"/>
        <v>0</v>
      </c>
      <c r="J328" s="27">
        <f t="shared" si="331"/>
        <v>0</v>
      </c>
      <c r="K328" s="27">
        <f t="shared" si="330"/>
        <v>0</v>
      </c>
      <c r="L328" s="28">
        <f>IF((L327+F328+G328)&gt;=$B$2*'SFV+BESS'!$I$9, $B$2*'SFV+BESS'!$I$9, (L327+F328+G328))</f>
        <v>173.61249999999998</v>
      </c>
      <c r="M328" s="110">
        <f t="shared" si="332"/>
        <v>31.909413679744592</v>
      </c>
      <c r="R328" s="251"/>
      <c r="S328" s="41">
        <v>13.2916666666667</v>
      </c>
      <c r="T328" s="2">
        <f t="shared" si="389"/>
        <v>11.29025511961377</v>
      </c>
      <c r="U328" s="2">
        <f>Gen_Cons_Horario!B1098</f>
        <v>0</v>
      </c>
      <c r="V328" s="35">
        <f t="shared" si="364"/>
        <v>11.29025511961377</v>
      </c>
      <c r="W328" s="116">
        <f>IF(AND(V328&gt;0,V328*$B$4+AC327&lt;=$B$2*'SFV+BESS'!$I$9,V328&lt;'SFV+BESS'!$I$7), V328*$B$4, IF(AND(V328&gt;0,V328*$B$4+AC327&gt;$B$2*'SFV+BESS'!$I$9,V328*$B$4&lt;'SFV+BESS'!$I$7),$B$2*'SFV+BESS'!$I$9-AC327,IF(AND(V328&gt;0,V328*$B$4+AC327&gt;$B$2*'SFV+BESS'!$I$9,V328*$B$4&gt;'SFV+BESS'!$I$7,AC327&lt;$B$2*'SFV+BESS'!$I$9),$B$2*'SFV+BESS'!$I$9-AC327,IF(AND(V328&gt;0,V328*$B$4+AC327&lt;=$B$2*'SFV+BESS'!$I$9,V328&gt;'SFV+BESS'!$I$7),'SFV+BESS'!$I$7,0))))</f>
        <v>0</v>
      </c>
      <c r="X328" s="27">
        <f>IF(AND(V328&lt;0,AC327+V328/$B$5&gt;$H$2,-V328/'Carga-Descarga Año'!$B$5&lt;'SFV+BESS'!$I$7),V328/$B$5,IF(AND(V328&lt;0,AC327+V328/$B$5&gt;$H$2,-V328/'Carga-Descarga Año'!$B$5&gt;'SFV+BESS'!$I$7),-'SFV+BESS'!$I$7,IF(AND(V328&lt;0,AC327+V328/$B$5&lt;$H$2),-MIN('SFV+BESS'!$I$7,AC327-$H$2),0)))</f>
        <v>0</v>
      </c>
      <c r="Z328" s="33">
        <f t="shared" si="358"/>
        <v>0</v>
      </c>
      <c r="AA328" s="27">
        <f t="shared" si="333"/>
        <v>0</v>
      </c>
      <c r="AB328" s="27">
        <f t="shared" si="357"/>
        <v>0</v>
      </c>
      <c r="AC328" s="28">
        <f>IF((AC327+W328+X328)&gt;=$B$2*'SFV+BESS'!$I$9, $B$2*'SFV+BESS'!$I$9, (AC327+W328+X328))</f>
        <v>173.61249999999998</v>
      </c>
      <c r="AD328" s="110">
        <f t="shared" si="334"/>
        <v>11.29025511961377</v>
      </c>
      <c r="AI328" s="251"/>
      <c r="AJ328" s="41">
        <v>13.2916666666667</v>
      </c>
      <c r="AK328" s="52">
        <f t="shared" si="390"/>
        <v>0</v>
      </c>
      <c r="AL328" s="33">
        <f>Gen_Cons_Horario!B1770</f>
        <v>0</v>
      </c>
      <c r="AM328" s="35">
        <f t="shared" si="365"/>
        <v>0</v>
      </c>
      <c r="AN328" s="116">
        <f>IF(AND(AM328&gt;0,AM328*$B$4+AT327&lt;=$B$2*'SFV+BESS'!$I$9,AM328&lt;'SFV+BESS'!$I$7), AM328*$B$4, IF(AND(AM328&gt;0,AM328*$B$4+AT327&gt;$B$2*'SFV+BESS'!$I$9,AM328*$B$4&lt;'SFV+BESS'!$I$7),$B$2*'SFV+BESS'!$I$9-AT327,IF(AND(AM328&gt;0,AM328*$B$4+AT327&gt;$B$2*'SFV+BESS'!$I$9,AM328*$B$4&gt;'SFV+BESS'!$I$7,AT327&lt;$B$2*'SFV+BESS'!$I$9),$B$2*'SFV+BESS'!$I$9-AT327,IF(AND(AM328&gt;0,AM328*$B$4+AT327&lt;=$B$2*'SFV+BESS'!$I$9,AM328&gt;'SFV+BESS'!$I$7),'SFV+BESS'!$I$7,0))))</f>
        <v>0</v>
      </c>
      <c r="AO328" s="27">
        <f>IF(AND(AM328&lt;0,AT327+AM328/$B$5&gt;$H$2,-AM328/'Carga-Descarga Año'!$B$5&lt;'SFV+BESS'!$I$7),AM328/$B$5,IF(AND(AM328&lt;0,AT327+AM328/$B$5&gt;$H$2,-AM328/'Carga-Descarga Año'!$B$5&gt;'SFV+BESS'!$I$7),-'SFV+BESS'!$I$7,IF(AND(AM328&lt;0,AT327+AM328/$B$5&lt;$H$2),-MIN('SFV+BESS'!$I$7,AT327-$H$2),0)))</f>
        <v>0</v>
      </c>
      <c r="AP328" s="33"/>
      <c r="AQ328" s="33">
        <f t="shared" si="371"/>
        <v>0</v>
      </c>
      <c r="AR328" s="27">
        <f t="shared" si="335"/>
        <v>0</v>
      </c>
      <c r="AS328" s="27">
        <f t="shared" si="372"/>
        <v>0</v>
      </c>
      <c r="AT328" s="28">
        <f>IF((AT327+AN328+AO328)&gt;=$B$2*'SFV+BESS'!$I$9, $B$2*'SFV+BESS'!$I$9, (AT327+AN328+AO328))</f>
        <v>173.61249999999998</v>
      </c>
      <c r="AU328" s="110">
        <f t="shared" si="336"/>
        <v>0</v>
      </c>
      <c r="AZ328" s="251"/>
      <c r="BA328" s="41">
        <v>13.2916666666667</v>
      </c>
      <c r="BB328" s="33">
        <f t="shared" si="391"/>
        <v>0</v>
      </c>
      <c r="BC328" s="33">
        <f>Gen_Cons_Horario!B2514</f>
        <v>0</v>
      </c>
      <c r="BD328" s="35">
        <f t="shared" si="366"/>
        <v>0</v>
      </c>
      <c r="BE328" s="116">
        <f>IF(AND(BD328&gt;0,BD328*$B$4+BK327&lt;=$B$2*'SFV+BESS'!$I$9,BD328&lt;'SFV+BESS'!$I$7), BD328*$B$4, IF(AND(BD328&gt;0,BD328*$B$4+BK327&gt;$B$2*'SFV+BESS'!$I$9,BD328*$B$4&lt;'SFV+BESS'!$I$7),$B$2*'SFV+BESS'!$I$9-BK327,IF(AND(BD328&gt;0,BD328*$B$4+BK327&gt;$B$2*'SFV+BESS'!$I$9,BD328*$B$4&gt;'SFV+BESS'!$I$7,BK327&lt;$B$2*'SFV+BESS'!$I$9),$B$2*'SFV+BESS'!$I$9-BK327,IF(AND(BD328&gt;0,BD328*$B$4+BK327&lt;=$B$2*'SFV+BESS'!$I$9,BD328&gt;'SFV+BESS'!$I$7),'SFV+BESS'!$I$7,0))))</f>
        <v>0</v>
      </c>
      <c r="BF328" s="27">
        <f>IF(AND(BD328&lt;0,BK327+BD328/$B$5&gt;$H$2,-BD328/'Carga-Descarga Año'!$B$5&lt;'SFV+BESS'!$I$7),BD328/$B$5,IF(AND(BD328&lt;0,BK327+BD328/$B$5&gt;$H$2,-BD328/'Carga-Descarga Año'!$B$5&gt;'SFV+BESS'!$I$7),-'SFV+BESS'!$I$7,IF(AND(BD328&lt;0,BK327+BD328/$B$5&lt;$H$2),-MIN('SFV+BESS'!$I$7,BK327-$H$2),0)))</f>
        <v>0</v>
      </c>
      <c r="BG328" s="33"/>
      <c r="BH328" s="33">
        <f t="shared" si="373"/>
        <v>0</v>
      </c>
      <c r="BI328" s="27">
        <f t="shared" si="337"/>
        <v>0</v>
      </c>
      <c r="BJ328" s="27">
        <f t="shared" si="374"/>
        <v>0</v>
      </c>
      <c r="BK328" s="28">
        <f>IF((BK327+BE328+BF328)&gt;=$B$2*'SFV+BESS'!$I$9, $B$2*'SFV+BESS'!$I$9, (BK327+BE328+BF328))</f>
        <v>173.61249999999998</v>
      </c>
      <c r="BL328" s="110">
        <f t="shared" si="338"/>
        <v>0</v>
      </c>
      <c r="BQ328" s="251"/>
      <c r="BR328" s="41">
        <v>13.2916666666667</v>
      </c>
      <c r="BS328" s="33">
        <f t="shared" si="392"/>
        <v>0</v>
      </c>
      <c r="BT328" s="33">
        <f>Gen_Cons_Horario!B3234</f>
        <v>0</v>
      </c>
      <c r="BU328" s="35">
        <f t="shared" si="367"/>
        <v>0</v>
      </c>
      <c r="BV328" s="116">
        <f>IF(AND(BU328&gt;0,BU328*$B$4+CB327&lt;=$B$2*'SFV+BESS'!$I$9,BU328&lt;'SFV+BESS'!$I$7), BU328*$B$4, IF(AND(BU328&gt;0,BU328*$B$4+CB327&gt;$B$2*'SFV+BESS'!$I$9,BU328*$B$4&lt;'SFV+BESS'!$I$7),$B$2*'SFV+BESS'!$I$9-CB327,IF(AND(BU328&gt;0,BU328*$B$4+CB327&gt;$B$2*'SFV+BESS'!$I$9,BU328*$B$4&gt;'SFV+BESS'!$I$7,CB327&lt;$B$2*'SFV+BESS'!$I$9),$B$2*'SFV+BESS'!$I$9-CB327,IF(AND(BU328&gt;0,BU328*$B$4+CB327&lt;=$B$2*'SFV+BESS'!$I$9,BU328&gt;'SFV+BESS'!$I$7),'SFV+BESS'!$I$7,0))))</f>
        <v>0</v>
      </c>
      <c r="BW328" s="27">
        <f>IF(AND(BU328&lt;0,CB327+BU328/$B$5&gt;$H$2,-BU328/'Carga-Descarga Año'!$B$5&lt;'SFV+BESS'!$I$7),BU328/$B$5,IF(AND(BU328&lt;0,CB327+BU328/$B$5&gt;$H$2,-BU328/'Carga-Descarga Año'!$B$5&gt;'SFV+BESS'!$I$7),-'SFV+BESS'!$I$7,IF(AND(BU328&lt;0,CB327+BU328/$B$5&lt;$H$2),-MIN('SFV+BESS'!$I$7,CB327-$H$2),0)))</f>
        <v>0</v>
      </c>
      <c r="BX328" s="33"/>
      <c r="BY328" s="33">
        <f t="shared" si="375"/>
        <v>0</v>
      </c>
      <c r="BZ328" s="27">
        <f t="shared" si="339"/>
        <v>0</v>
      </c>
      <c r="CA328" s="27">
        <f t="shared" si="340"/>
        <v>0</v>
      </c>
      <c r="CB328" s="28">
        <f>IF((CB327+BV328+BW328)&gt;=$B$2*'SFV+BESS'!$I$9, $B$2*'SFV+BESS'!$I$9, (CB327+BV328+BW328))</f>
        <v>173.61249999999998</v>
      </c>
      <c r="CC328" s="110">
        <f t="shared" si="341"/>
        <v>0</v>
      </c>
      <c r="CH328" s="251"/>
      <c r="CI328" s="41">
        <v>13.2916666666667</v>
      </c>
      <c r="CJ328" s="33">
        <f t="shared" si="393"/>
        <v>0</v>
      </c>
      <c r="CK328" s="33">
        <f>Gen_Cons_Horario!B3978</f>
        <v>0</v>
      </c>
      <c r="CL328" s="35">
        <f t="shared" si="368"/>
        <v>0</v>
      </c>
      <c r="CM328" s="116">
        <f>IF(AND(CL328&gt;0,CL328*$B$4+CS327&lt;=$B$2*'SFV+BESS'!$I$9,CL328&lt;'SFV+BESS'!$I$7), CL328*$B$4, IF(AND(CL328&gt;0,CL328*$B$4+CS327&gt;$B$2*'SFV+BESS'!$I$9,CL328*$B$4&lt;'SFV+BESS'!$I$7),$B$2*'SFV+BESS'!$I$9-CS327,IF(AND(CL328&gt;0,CL328*$B$4+CS327&gt;$B$2*'SFV+BESS'!$I$9,CL328*$B$4&gt;'SFV+BESS'!$I$7,CS327&lt;$B$2*'SFV+BESS'!$I$9),$B$2*'SFV+BESS'!$I$9-CS327,IF(AND(CL328&gt;0,CL328*$B$4+CS327&lt;=$B$2*'SFV+BESS'!$I$9,CL328&gt;'SFV+BESS'!$I$7),'SFV+BESS'!$I$7,0))))</f>
        <v>0</v>
      </c>
      <c r="CN328" s="27">
        <f>IF(AND(CL328&lt;0,CS327+CL328/$B$5&gt;$H$2,-CL328/'Carga-Descarga Año'!$B$5&lt;'SFV+BESS'!$I$7),CL328/$B$5,IF(AND(CL328&lt;0,CS327+CL328/$B$5&gt;$H$2,-CL328/'Carga-Descarga Año'!$B$5&gt;'SFV+BESS'!$I$7),-'SFV+BESS'!$I$7,IF(AND(CL328&lt;0,CS327+CL328/$B$5&lt;$H$2),-MIN('SFV+BESS'!$I$7,CS327-$H$2),0)))</f>
        <v>0</v>
      </c>
      <c r="CO328" s="33"/>
      <c r="CP328" s="33">
        <f t="shared" si="376"/>
        <v>0</v>
      </c>
      <c r="CQ328" s="27">
        <f t="shared" si="342"/>
        <v>0</v>
      </c>
      <c r="CR328" s="27">
        <f t="shared" si="377"/>
        <v>0</v>
      </c>
      <c r="CS328" s="28">
        <f>IF((CS327+CM328+CN328)&gt;=$B$2*'SFV+BESS'!$I$9, $B$2*'SFV+BESS'!$I$9, (CS327+CM328+CN328))</f>
        <v>173.61249999999998</v>
      </c>
      <c r="CT328" s="110">
        <f t="shared" si="343"/>
        <v>0</v>
      </c>
      <c r="CY328" s="251"/>
      <c r="CZ328" s="41">
        <v>13.2916666666667</v>
      </c>
      <c r="DA328" s="33">
        <f t="shared" si="394"/>
        <v>0</v>
      </c>
      <c r="DB328" s="33">
        <f>Gen_Cons_Horario!B4698</f>
        <v>0</v>
      </c>
      <c r="DC328" s="35">
        <f t="shared" si="359"/>
        <v>0</v>
      </c>
      <c r="DD328" s="116">
        <f>IF(AND(DC328&gt;0,DC328*$B$4+DJ327&lt;=$B$2*'SFV+BESS'!$I$9,DC328&lt;'SFV+BESS'!$I$7), DC328*$B$4, IF(AND(DC328&gt;0,DC328*$B$4+DJ327&gt;$B$2*'SFV+BESS'!$I$9,DC328*$B$4&lt;'SFV+BESS'!$I$7),$B$2*'SFV+BESS'!$I$9-DJ327,IF(AND(DC328&gt;0,DC328*$B$4+DJ327&gt;$B$2*'SFV+BESS'!$I$9,DC328*$B$4&gt;'SFV+BESS'!$I$7,DJ327&lt;$B$2*'SFV+BESS'!$I$9),$B$2*'SFV+BESS'!$I$9-DJ327,IF(AND(DC328&gt;0,DC328*$B$4+DJ327&lt;=$B$2*'SFV+BESS'!$I$9,DC328&gt;'SFV+BESS'!$I$7),'SFV+BESS'!$I$7,0))))</f>
        <v>0</v>
      </c>
      <c r="DE328" s="27">
        <f>IF(AND(DC328&lt;0,DJ327+DC328/$B$5&gt;$H$2,-DC328/'Carga-Descarga Año'!$B$5&lt;'SFV+BESS'!$I$7),DC328/$B$5,IF(AND(DC328&lt;0,DJ327+DC328/$B$5&gt;$H$2,-DC328/'Carga-Descarga Año'!$B$5&gt;'SFV+BESS'!$I$7),-'SFV+BESS'!$I$7,IF(AND(DC328&lt;0,DJ327+DC328/$B$5&lt;$H$2),-MIN('SFV+BESS'!$I$7,DJ327-$H$2),0)))</f>
        <v>0</v>
      </c>
      <c r="DF328" s="33"/>
      <c r="DG328" s="33">
        <f t="shared" si="378"/>
        <v>0</v>
      </c>
      <c r="DH328" s="27">
        <f t="shared" si="344"/>
        <v>0</v>
      </c>
      <c r="DI328" s="27">
        <f t="shared" si="345"/>
        <v>0</v>
      </c>
      <c r="DJ328" s="28">
        <f>IF((DJ327+DD328+DE328)&gt;=$B$2*'SFV+BESS'!$I$9, $B$2*'SFV+BESS'!$I$9, (DJ327+DD328+DE328))</f>
        <v>173.61249999999998</v>
      </c>
      <c r="DK328" s="110">
        <f t="shared" si="346"/>
        <v>0</v>
      </c>
      <c r="DP328" s="251"/>
      <c r="DQ328" s="41">
        <v>13.2916666666667</v>
      </c>
      <c r="DR328" s="33">
        <f t="shared" si="395"/>
        <v>0</v>
      </c>
      <c r="DS328" s="33">
        <f>Gen_Cons_Horario!B5442</f>
        <v>0</v>
      </c>
      <c r="DT328" s="35">
        <f t="shared" si="360"/>
        <v>0</v>
      </c>
      <c r="DU328" s="116">
        <f>IF(AND(DT328&gt;0,DT328*$B$4+EA327&lt;=$B$2*'SFV+BESS'!$I$9,DT328&lt;'SFV+BESS'!$I$7), DT328*$B$4, IF(AND(DT328&gt;0,DT328*$B$4+EA327&gt;$B$2*'SFV+BESS'!$I$9,DT328*$B$4&lt;'SFV+BESS'!$I$7),$B$2*'SFV+BESS'!$I$9-EA327,IF(AND(DT328&gt;0,DT328*$B$4+EA327&gt;$B$2*'SFV+BESS'!$I$9,DT328*$B$4&gt;'SFV+BESS'!$I$7,EA327&lt;$B$2*'SFV+BESS'!$I$9),$B$2*'SFV+BESS'!$I$9-EA327,IF(AND(DT328&gt;0,DT328*$B$4+EA327&lt;=$B$2*'SFV+BESS'!$I$9,DT328&gt;'SFV+BESS'!$I$7),'SFV+BESS'!$I$7,0))))</f>
        <v>0</v>
      </c>
      <c r="DV328" s="27">
        <f>IF(AND(DT328&lt;0,EA327+DT328/$B$5&gt;$H$2,-DT328/'Carga-Descarga Año'!$B$5&lt;'SFV+BESS'!$I$7),DT328/$B$5,IF(AND(DT328&lt;0,EA327+DT328/$B$5&gt;$H$2,-DT328/'Carga-Descarga Año'!$B$5&gt;'SFV+BESS'!$I$7),-'SFV+BESS'!$I$7,IF(AND(DT328&lt;0,EA327+DT328/$B$5&lt;$H$2),-MIN('SFV+BESS'!$I$7,EA327-$H$2),0)))</f>
        <v>0</v>
      </c>
      <c r="DW328" s="33"/>
      <c r="DX328" s="33">
        <f t="shared" si="379"/>
        <v>0</v>
      </c>
      <c r="DY328" s="27">
        <f t="shared" si="347"/>
        <v>0</v>
      </c>
      <c r="DZ328" s="27">
        <f t="shared" si="380"/>
        <v>0</v>
      </c>
      <c r="EA328" s="28">
        <f>IF((EA327+DU328+DV328)&gt;=$B$2*'SFV+BESS'!$I$9, $B$2*'SFV+BESS'!$I$9, (EA327+DU328+DV328))</f>
        <v>173.61249999999998</v>
      </c>
      <c r="EB328" s="110">
        <f t="shared" si="348"/>
        <v>0</v>
      </c>
      <c r="EG328" s="251"/>
      <c r="EH328" s="41">
        <v>13.2916666666667</v>
      </c>
      <c r="EI328" s="33">
        <f t="shared" si="396"/>
        <v>0</v>
      </c>
      <c r="EJ328" s="33">
        <f>Gen_Cons_Horario!B6186</f>
        <v>0</v>
      </c>
      <c r="EK328" s="35">
        <f t="shared" si="361"/>
        <v>0</v>
      </c>
      <c r="EL328" s="116">
        <f>IF(AND(EK328&gt;0,EK328*$B$4+ER327&lt;=$B$2*'SFV+BESS'!$I$9,EK328&lt;'SFV+BESS'!$I$7), EK328*$B$4, IF(AND(EK328&gt;0,EK328*$B$4+ER327&gt;$B$2*'SFV+BESS'!$I$9,EK328*$B$4&lt;'SFV+BESS'!$I$7),$B$2*'SFV+BESS'!$I$9-ER327,IF(AND(EK328&gt;0,EK328*$B$4+ER327&gt;$B$2*'SFV+BESS'!$I$9,EK328*$B$4&gt;'SFV+BESS'!$I$7,ER327&lt;$B$2*'SFV+BESS'!$I$9),$B$2*'SFV+BESS'!$I$9-ER327,IF(AND(EK328&gt;0,EK328*$B$4+ER327&lt;=$B$2*'SFV+BESS'!$I$9,EK328&gt;'SFV+BESS'!$I$7),'SFV+BESS'!$I$7,0))))</f>
        <v>0</v>
      </c>
      <c r="EM328" s="27">
        <f>IF(AND(EK328&lt;0,ER327+EK328/$B$5&gt;$H$2,-EK328/'Carga-Descarga Año'!$B$5&lt;'SFV+BESS'!$I$7),EK328/$B$5,IF(AND(EK328&lt;0,ER327+EK328/$B$5&gt;$H$2,-EK328/'Carga-Descarga Año'!$B$5&gt;'SFV+BESS'!$I$7),-'SFV+BESS'!$I$7,IF(AND(EK328&lt;0,ER327+EK328/$B$5&lt;$H$2),-MIN('SFV+BESS'!$I$7,ER327-$H$2),0)))</f>
        <v>0</v>
      </c>
      <c r="EN328" s="33"/>
      <c r="EO328" s="33">
        <f t="shared" si="381"/>
        <v>0</v>
      </c>
      <c r="EP328" s="27">
        <f t="shared" si="349"/>
        <v>0</v>
      </c>
      <c r="EQ328" s="27">
        <f t="shared" si="382"/>
        <v>0</v>
      </c>
      <c r="ER328" s="28">
        <f>IF((ER327+EL328+EM328)&gt;=$B$2*'SFV+BESS'!$I$9, $B$2*'SFV+BESS'!$I$9, (ER327+EL328+EM328))</f>
        <v>173.61249999999998</v>
      </c>
      <c r="ES328" s="110">
        <f t="shared" si="350"/>
        <v>0</v>
      </c>
      <c r="EX328" s="251"/>
      <c r="EY328" s="41">
        <v>13.2916666666667</v>
      </c>
      <c r="EZ328" s="33">
        <f t="shared" si="397"/>
        <v>20.231242549735406</v>
      </c>
      <c r="FA328" s="33">
        <f>Gen_Cons_Horario!B6906</f>
        <v>0</v>
      </c>
      <c r="FB328" s="35">
        <f t="shared" si="362"/>
        <v>20.231242549735406</v>
      </c>
      <c r="FC328" s="116">
        <f>IF(AND(FB328&gt;0,FB328*$B$4+FI327&lt;=$B$2*'SFV+BESS'!$I$9,FB328&lt;'SFV+BESS'!$I$7), FB328*$B$4, IF(AND(FB328&gt;0,FB328*$B$4+FI327&gt;$B$2*'SFV+BESS'!$I$9,FB328*$B$4&lt;'SFV+BESS'!$I$7),$B$2*'SFV+BESS'!$I$9-FI327,IF(AND(FB328&gt;0,FB328*$B$4+FI327&gt;$B$2*'SFV+BESS'!$I$9,FB328*$B$4&gt;'SFV+BESS'!$I$7,FI327&lt;$B$2*'SFV+BESS'!$I$9),$B$2*'SFV+BESS'!$I$9-FI327,IF(AND(FB328&gt;0,FB328*$B$4+FI327&lt;=$B$2*'SFV+BESS'!$I$9,FB328&gt;'SFV+BESS'!$I$7),'SFV+BESS'!$I$7,0))))</f>
        <v>0</v>
      </c>
      <c r="FD328" s="27">
        <f>IF(AND(FB328&lt;0,FI327+FB328/$B$5&gt;$H$2,-FB328/'Carga-Descarga Año'!$B$5&lt;'SFV+BESS'!$I$7),FB328/$B$5,IF(AND(FB328&lt;0,FI327+FB328/$B$5&gt;$H$2,-FB328/'Carga-Descarga Año'!$B$5&gt;'SFV+BESS'!$I$7),-'SFV+BESS'!$I$7,IF(AND(FB328&lt;0,FI327+FB328/$B$5&lt;$H$2),-MIN('SFV+BESS'!$I$7,FI327-$H$2),0)))</f>
        <v>0</v>
      </c>
      <c r="FE328" s="33"/>
      <c r="FF328" s="33">
        <f t="shared" si="383"/>
        <v>0</v>
      </c>
      <c r="FG328" s="27">
        <f t="shared" si="351"/>
        <v>0</v>
      </c>
      <c r="FH328" s="27">
        <f t="shared" si="384"/>
        <v>0</v>
      </c>
      <c r="FI328" s="28">
        <f>IF((FI327+FC328+FD328)&gt;=$B$2*'SFV+BESS'!$I$9, $B$2*'SFV+BESS'!$I$9, (FI327+FC328+FD328))</f>
        <v>173.61249999999998</v>
      </c>
      <c r="FJ328" s="110">
        <f t="shared" si="352"/>
        <v>20.231242549735406</v>
      </c>
      <c r="FO328" s="251"/>
      <c r="FP328" s="41">
        <v>13.2916666666667</v>
      </c>
      <c r="FQ328" s="33">
        <f t="shared" si="398"/>
        <v>47.678344123536192</v>
      </c>
      <c r="FR328" s="33">
        <f>Gen_Cons_Horario!B7650</f>
        <v>0</v>
      </c>
      <c r="FS328" s="35">
        <f t="shared" si="363"/>
        <v>47.678344123536192</v>
      </c>
      <c r="FT328" s="116">
        <f>IF(AND(FS328&gt;0,FS328*$B$4+FZ327&lt;=$B$2*'SFV+BESS'!$I$9,FS328&lt;'SFV+BESS'!$I$7), FS328*$B$4, IF(AND(FS328&gt;0,FS328*$B$4+FZ327&gt;$B$2*'SFV+BESS'!$I$9,FS328*$B$4&lt;'SFV+BESS'!$I$7),$B$2*'SFV+BESS'!$I$9-FZ327,IF(AND(FS328&gt;0,FS328*$B$4+FZ327&gt;$B$2*'SFV+BESS'!$I$9,FS328*$B$4&gt;'SFV+BESS'!$I$7,FZ327&lt;$B$2*'SFV+BESS'!$I$9),$B$2*'SFV+BESS'!$I$9-FZ327,IF(AND(FS328&gt;0,FS328*$B$4+FZ327&lt;=$B$2*'SFV+BESS'!$I$9,FS328&gt;'SFV+BESS'!$I$7),'SFV+BESS'!$I$7,0))))</f>
        <v>0</v>
      </c>
      <c r="FU328" s="27">
        <f>IF(AND(FS328&lt;0,FZ327+FS328/$B$5&gt;$H$2,-FS328/'Carga-Descarga Año'!$B$5&lt;'SFV+BESS'!$I$7),FS328/$B$5,IF(AND(FS328&lt;0,FZ327+FS328/$B$5&gt;$H$2,-FS328/'Carga-Descarga Año'!$B$5&gt;'SFV+BESS'!$I$7),-'SFV+BESS'!$I$7,IF(AND(FS328&lt;0,FZ327+FS328/$B$5&lt;$H$2),-MIN('SFV+BESS'!$I$7,FZ327-$H$2),0)))</f>
        <v>0</v>
      </c>
      <c r="FV328" s="33"/>
      <c r="FW328" s="33">
        <f t="shared" si="385"/>
        <v>0</v>
      </c>
      <c r="FX328" s="27">
        <f t="shared" si="353"/>
        <v>0</v>
      </c>
      <c r="FY328" s="27">
        <f t="shared" si="386"/>
        <v>0</v>
      </c>
      <c r="FZ328" s="28">
        <f>IF((FZ327+FT328+FU328)&gt;=$B$2*'SFV+BESS'!$I$9, $B$2*'SFV+BESS'!$I$9, (FZ327+FT328+FU328))</f>
        <v>173.61249999999998</v>
      </c>
      <c r="GA328" s="110">
        <f t="shared" si="354"/>
        <v>47.678344123536192</v>
      </c>
      <c r="GF328" s="251"/>
      <c r="GG328" s="41">
        <v>13.2916666666667</v>
      </c>
      <c r="GH328" s="33">
        <f t="shared" si="399"/>
        <v>47.68278908167801</v>
      </c>
      <c r="GI328" s="33">
        <f>Gen_Cons_Horario!B8370</f>
        <v>0</v>
      </c>
      <c r="GJ328" s="35">
        <f t="shared" si="369"/>
        <v>47.68278908167801</v>
      </c>
      <c r="GK328" s="116">
        <f>IF(AND(GJ328&gt;0,GJ328*$B$4+GQ327&lt;=$B$2*'SFV+BESS'!$I$9,GJ328&lt;'SFV+BESS'!$I$7), GJ328*$B$4, IF(AND(GJ328&gt;0,GJ328*$B$4+GQ327&gt;$B$2*'SFV+BESS'!$I$9,GJ328*$B$4&lt;'SFV+BESS'!$I$7),$B$2*'SFV+BESS'!$I$9-GQ327,IF(AND(GJ328&gt;0,GJ328*$B$4+GQ327&gt;$B$2*'SFV+BESS'!$I$9,GJ328*$B$4&gt;'SFV+BESS'!$I$7,GQ327&lt;$B$2*'SFV+BESS'!$I$9),$B$2*'SFV+BESS'!$I$9-GQ327,IF(AND(GJ328&gt;0,GJ328*$B$4+GQ327&lt;=$B$2*'SFV+BESS'!$I$9,GJ328&gt;'SFV+BESS'!$I$7),'SFV+BESS'!$I$7,0))))</f>
        <v>0</v>
      </c>
      <c r="GL328" s="27">
        <f>IF(AND(GJ328&lt;0,GQ327+GJ328/$B$5&gt;$H$2,-GJ328/'Carga-Descarga Año'!$B$5&lt;'SFV+BESS'!$I$7),GJ328/$B$5,IF(AND(GJ328&lt;0,GQ327+GJ328/$B$5&gt;$H$2,-GJ328/'Carga-Descarga Año'!$B$5&gt;'SFV+BESS'!$I$7),-'SFV+BESS'!$I$7,IF(AND(GJ328&lt;0,GQ327+GJ328/$B$5&lt;$H$2),-MIN('SFV+BESS'!$I$7,GQ327-$H$2),0)))</f>
        <v>0</v>
      </c>
      <c r="GM328" s="33"/>
      <c r="GN328" s="33">
        <f t="shared" si="387"/>
        <v>0</v>
      </c>
      <c r="GO328" s="27">
        <f t="shared" si="355"/>
        <v>0</v>
      </c>
      <c r="GP328" s="27">
        <f t="shared" si="388"/>
        <v>0</v>
      </c>
      <c r="GQ328" s="28">
        <f>IF((GQ327+GK328+GL328)&gt;=$B$2*'SFV+BESS'!$I$9, $B$2*'SFV+BESS'!$I$9, (GQ327+GK328+GL328))</f>
        <v>173.61249999999998</v>
      </c>
      <c r="GR328" s="110">
        <f t="shared" si="356"/>
        <v>47.68278908167801</v>
      </c>
    </row>
    <row r="329" spans="1:200">
      <c r="A329" s="249"/>
      <c r="B329" s="41">
        <v>13.3333333333333</v>
      </c>
      <c r="C329" s="38">
        <f t="shared" si="370"/>
        <v>70.656558862291604</v>
      </c>
      <c r="D329" s="2">
        <f>Gen_Cons_Horario!B355</f>
        <v>78.298500000000004</v>
      </c>
      <c r="E329" s="140">
        <f t="shared" ref="E329:E392" si="400">C329-D329</f>
        <v>-7.6419411377084003</v>
      </c>
      <c r="F329" s="116">
        <f>IF(AND(E329&gt;0,E329*$B$4+L328&lt;=$B$2*'SFV+BESS'!$I$9,E329&lt;'SFV+BESS'!$I$7), E329*$B$4, IF(AND(E329&gt;0,E329*$B$4+L328&gt;$B$2*'SFV+BESS'!$I$9,E329*$B$4&lt;'SFV+BESS'!$I$7),$B$2*'SFV+BESS'!$I$9-L328,IF(AND(E329&gt;0,E329*$B$4+L328&gt;$B$2*'SFV+BESS'!$I$9,E329*$B$4&gt;'SFV+BESS'!$I$7,L328&lt;$B$2*'SFV+BESS'!$I$9),$B$2*'SFV+BESS'!$I$9-L328,IF(AND(E329&gt;0,E329*$B$4+L328&lt;=$B$2*'SFV+BESS'!$I$9,E329&gt;'SFV+BESS'!$I$7),'SFV+BESS'!$I$7,0))))</f>
        <v>0</v>
      </c>
      <c r="G329" s="27">
        <f>IF(AND(E329&lt;0,L328+E329/$B$5&gt;$H$2,-E329/'Carga-Descarga Año'!$B$5&lt;'SFV+BESS'!$I$7),E329/$B$5,IF(AND(E329&lt;0,L328+E329/$B$5&gt;$H$2,-E329/'Carga-Descarga Año'!$B$5&gt;'SFV+BESS'!$I$7),-'SFV+BESS'!$I$7,IF(AND(E329&lt;0,L328+E329/$B$5&lt;$H$2),-MIN('SFV+BESS'!$I$7,L328-$H$2),0)))</f>
        <v>-8.0441485660088432</v>
      </c>
      <c r="I329" s="38">
        <f t="shared" ref="I329:I392" si="401">IF(E329&gt;0,D329,C329)</f>
        <v>70.656558862291604</v>
      </c>
      <c r="J329" s="27">
        <f t="shared" si="331"/>
        <v>7.6419411377084003</v>
      </c>
      <c r="K329" s="27">
        <f t="shared" ref="K329:K392" si="402">IF(J329&lt;-E329,-(E329+J329),0)</f>
        <v>0</v>
      </c>
      <c r="L329" s="28">
        <f>IF((L328+F329+G329)&gt;=$B$2*'SFV+BESS'!$I$9, $B$2*'SFV+BESS'!$I$9, (L328+F329+G329))</f>
        <v>165.56835143399115</v>
      </c>
      <c r="M329" s="110">
        <f t="shared" si="332"/>
        <v>0</v>
      </c>
      <c r="R329" s="251"/>
      <c r="S329" s="41">
        <v>13.3333333333333</v>
      </c>
      <c r="T329" s="2">
        <f t="shared" si="389"/>
        <v>61.850962829188468</v>
      </c>
      <c r="U329" s="2">
        <f>Gen_Cons_Horario!B1099</f>
        <v>55.927500000000009</v>
      </c>
      <c r="V329" s="35">
        <f t="shared" si="364"/>
        <v>5.923462829188459</v>
      </c>
      <c r="W329" s="116">
        <f>IF(AND(V329&gt;0,V329*$B$4+AC328&lt;=$B$2*'SFV+BESS'!$I$9,V329&lt;'SFV+BESS'!$I$7), V329*$B$4, IF(AND(V329&gt;0,V329*$B$4+AC328&gt;$B$2*'SFV+BESS'!$I$9,V329*$B$4&lt;'SFV+BESS'!$I$7),$B$2*'SFV+BESS'!$I$9-AC328,IF(AND(V329&gt;0,V329*$B$4+AC328&gt;$B$2*'SFV+BESS'!$I$9,V329*$B$4&gt;'SFV+BESS'!$I$7,AC328&lt;$B$2*'SFV+BESS'!$I$9),$B$2*'SFV+BESS'!$I$9-AC328,IF(AND(V329&gt;0,V329*$B$4+AC328&lt;=$B$2*'SFV+BESS'!$I$9,V329&gt;'SFV+BESS'!$I$7),'SFV+BESS'!$I$7,0))))</f>
        <v>0</v>
      </c>
      <c r="X329" s="27">
        <f>IF(AND(V329&lt;0,AC328+V329/$B$5&gt;$H$2,-V329/'Carga-Descarga Año'!$B$5&lt;'SFV+BESS'!$I$7),V329/$B$5,IF(AND(V329&lt;0,AC328+V329/$B$5&gt;$H$2,-V329/'Carga-Descarga Año'!$B$5&gt;'SFV+BESS'!$I$7),-'SFV+BESS'!$I$7,IF(AND(V329&lt;0,AC328+V329/$B$5&lt;$H$2),-MIN('SFV+BESS'!$I$7,AC328-$H$2),0)))</f>
        <v>0</v>
      </c>
      <c r="Z329" s="33">
        <f t="shared" si="358"/>
        <v>55.927500000000009</v>
      </c>
      <c r="AA329" s="27">
        <f t="shared" si="333"/>
        <v>0</v>
      </c>
      <c r="AB329" s="27">
        <f t="shared" si="357"/>
        <v>0</v>
      </c>
      <c r="AC329" s="28">
        <f>IF((AC328+W329+X329)&gt;=$B$2*'SFV+BESS'!$I$9, $B$2*'SFV+BESS'!$I$9, (AC328+W329+X329))</f>
        <v>173.61249999999998</v>
      </c>
      <c r="AD329" s="110">
        <f t="shared" si="334"/>
        <v>5.923462829188459</v>
      </c>
      <c r="AI329" s="251"/>
      <c r="AJ329" s="41">
        <v>13.3333333333333</v>
      </c>
      <c r="AK329" s="52">
        <f t="shared" si="390"/>
        <v>49.086071190777005</v>
      </c>
      <c r="AL329" s="33">
        <f>Gen_Cons_Horario!B1771</f>
        <v>55.927500000000009</v>
      </c>
      <c r="AM329" s="35">
        <f t="shared" si="365"/>
        <v>-6.8414288092230038</v>
      </c>
      <c r="AN329" s="116">
        <f>IF(AND(AM329&gt;0,AM329*$B$4+AT328&lt;=$B$2*'SFV+BESS'!$I$9,AM329&lt;'SFV+BESS'!$I$7), AM329*$B$4, IF(AND(AM329&gt;0,AM329*$B$4+AT328&gt;$B$2*'SFV+BESS'!$I$9,AM329*$B$4&lt;'SFV+BESS'!$I$7),$B$2*'SFV+BESS'!$I$9-AT328,IF(AND(AM329&gt;0,AM329*$B$4+AT328&gt;$B$2*'SFV+BESS'!$I$9,AM329*$B$4&gt;'SFV+BESS'!$I$7,AT328&lt;$B$2*'SFV+BESS'!$I$9),$B$2*'SFV+BESS'!$I$9-AT328,IF(AND(AM329&gt;0,AM329*$B$4+AT328&lt;=$B$2*'SFV+BESS'!$I$9,AM329&gt;'SFV+BESS'!$I$7),'SFV+BESS'!$I$7,0))))</f>
        <v>0</v>
      </c>
      <c r="AO329" s="27">
        <f>IF(AND(AM329&lt;0,AT328+AM329/$B$5&gt;$H$2,-AM329/'Carga-Descarga Año'!$B$5&lt;'SFV+BESS'!$I$7),AM329/$B$5,IF(AND(AM329&lt;0,AT328+AM329/$B$5&gt;$H$2,-AM329/'Carga-Descarga Año'!$B$5&gt;'SFV+BESS'!$I$7),-'SFV+BESS'!$I$7,IF(AND(AM329&lt;0,AT328+AM329/$B$5&lt;$H$2),-MIN('SFV+BESS'!$I$7,AT328-$H$2),0)))</f>
        <v>-7.2015040097084251</v>
      </c>
      <c r="AP329" s="33"/>
      <c r="AQ329" s="33">
        <f t="shared" si="371"/>
        <v>49.086071190777005</v>
      </c>
      <c r="AR329" s="27">
        <f t="shared" si="335"/>
        <v>6.8414288092230038</v>
      </c>
      <c r="AS329" s="27">
        <f t="shared" si="372"/>
        <v>0</v>
      </c>
      <c r="AT329" s="28">
        <f>IF((AT328+AN329+AO329)&gt;=$B$2*'SFV+BESS'!$I$9, $B$2*'SFV+BESS'!$I$9, (AT328+AN329+AO329))</f>
        <v>166.41099599029155</v>
      </c>
      <c r="AU329" s="110">
        <f t="shared" si="336"/>
        <v>0</v>
      </c>
      <c r="AZ329" s="251"/>
      <c r="BA329" s="41">
        <v>13.3333333333333</v>
      </c>
      <c r="BB329" s="33">
        <f t="shared" si="391"/>
        <v>20.518647630804924</v>
      </c>
      <c r="BC329" s="33">
        <f>Gen_Cons_Horario!B2515</f>
        <v>0</v>
      </c>
      <c r="BD329" s="35">
        <f t="shared" si="366"/>
        <v>20.518647630804924</v>
      </c>
      <c r="BE329" s="116">
        <f>IF(AND(BD329&gt;0,BD329*$B$4+BK328&lt;=$B$2*'SFV+BESS'!$I$9,BD329&lt;'SFV+BESS'!$I$7), BD329*$B$4, IF(AND(BD329&gt;0,BD329*$B$4+BK328&gt;$B$2*'SFV+BESS'!$I$9,BD329*$B$4&lt;'SFV+BESS'!$I$7),$B$2*'SFV+BESS'!$I$9-BK328,IF(AND(BD329&gt;0,BD329*$B$4+BK328&gt;$B$2*'SFV+BESS'!$I$9,BD329*$B$4&gt;'SFV+BESS'!$I$7,BK328&lt;$B$2*'SFV+BESS'!$I$9),$B$2*'SFV+BESS'!$I$9-BK328,IF(AND(BD329&gt;0,BD329*$B$4+BK328&lt;=$B$2*'SFV+BESS'!$I$9,BD329&gt;'SFV+BESS'!$I$7),'SFV+BESS'!$I$7,0))))</f>
        <v>0</v>
      </c>
      <c r="BF329" s="27">
        <f>IF(AND(BD329&lt;0,BK328+BD329/$B$5&gt;$H$2,-BD329/'Carga-Descarga Año'!$B$5&lt;'SFV+BESS'!$I$7),BD329/$B$5,IF(AND(BD329&lt;0,BK328+BD329/$B$5&gt;$H$2,-BD329/'Carga-Descarga Año'!$B$5&gt;'SFV+BESS'!$I$7),-'SFV+BESS'!$I$7,IF(AND(BD329&lt;0,BK328+BD329/$B$5&lt;$H$2),-MIN('SFV+BESS'!$I$7,BK328-$H$2),0)))</f>
        <v>0</v>
      </c>
      <c r="BG329" s="33"/>
      <c r="BH329" s="33">
        <f t="shared" si="373"/>
        <v>0</v>
      </c>
      <c r="BI329" s="27">
        <f t="shared" si="337"/>
        <v>0</v>
      </c>
      <c r="BJ329" s="27">
        <f t="shared" si="374"/>
        <v>0</v>
      </c>
      <c r="BK329" s="28">
        <f>IF((BK328+BE329+BF329)&gt;=$B$2*'SFV+BESS'!$I$9, $B$2*'SFV+BESS'!$I$9, (BK328+BE329+BF329))</f>
        <v>173.61249999999998</v>
      </c>
      <c r="BL329" s="110">
        <f t="shared" si="338"/>
        <v>20.518647630804924</v>
      </c>
      <c r="BQ329" s="251"/>
      <c r="BR329" s="41">
        <v>13.3333333333333</v>
      </c>
      <c r="BS329" s="33">
        <f t="shared" si="392"/>
        <v>1.3517615596903494</v>
      </c>
      <c r="BT329" s="33">
        <f>Gen_Cons_Horario!B3235</f>
        <v>0</v>
      </c>
      <c r="BU329" s="35">
        <f t="shared" si="367"/>
        <v>1.3517615596903494</v>
      </c>
      <c r="BV329" s="116">
        <f>IF(AND(BU329&gt;0,BU329*$B$4+CB328&lt;=$B$2*'SFV+BESS'!$I$9,BU329&lt;'SFV+BESS'!$I$7), BU329*$B$4, IF(AND(BU329&gt;0,BU329*$B$4+CB328&gt;$B$2*'SFV+BESS'!$I$9,BU329*$B$4&lt;'SFV+BESS'!$I$7),$B$2*'SFV+BESS'!$I$9-CB328,IF(AND(BU329&gt;0,BU329*$B$4+CB328&gt;$B$2*'SFV+BESS'!$I$9,BU329*$B$4&gt;'SFV+BESS'!$I$7,CB328&lt;$B$2*'SFV+BESS'!$I$9),$B$2*'SFV+BESS'!$I$9-CB328,IF(AND(BU329&gt;0,BU329*$B$4+CB328&lt;=$B$2*'SFV+BESS'!$I$9,BU329&gt;'SFV+BESS'!$I$7),'SFV+BESS'!$I$7,0))))</f>
        <v>0</v>
      </c>
      <c r="BW329" s="27">
        <f>IF(AND(BU329&lt;0,CB328+BU329/$B$5&gt;$H$2,-BU329/'Carga-Descarga Año'!$B$5&lt;'SFV+BESS'!$I$7),BU329/$B$5,IF(AND(BU329&lt;0,CB328+BU329/$B$5&gt;$H$2,-BU329/'Carga-Descarga Año'!$B$5&gt;'SFV+BESS'!$I$7),-'SFV+BESS'!$I$7,IF(AND(BU329&lt;0,CB328+BU329/$B$5&lt;$H$2),-MIN('SFV+BESS'!$I$7,CB328-$H$2),0)))</f>
        <v>0</v>
      </c>
      <c r="BX329" s="33"/>
      <c r="BY329" s="33">
        <f t="shared" si="375"/>
        <v>0</v>
      </c>
      <c r="BZ329" s="27">
        <f t="shared" si="339"/>
        <v>0</v>
      </c>
      <c r="CA329" s="27">
        <f t="shared" si="340"/>
        <v>0</v>
      </c>
      <c r="CB329" s="28">
        <f>IF((CB328+BV329+BW329)&gt;=$B$2*'SFV+BESS'!$I$9, $B$2*'SFV+BESS'!$I$9, (CB328+BV329+BW329))</f>
        <v>173.61249999999998</v>
      </c>
      <c r="CC329" s="110">
        <f t="shared" si="341"/>
        <v>1.3517615596903494</v>
      </c>
      <c r="CH329" s="251"/>
      <c r="CI329" s="41">
        <v>13.3333333333333</v>
      </c>
      <c r="CJ329" s="33">
        <f t="shared" si="393"/>
        <v>0</v>
      </c>
      <c r="CK329" s="33">
        <f>Gen_Cons_Horario!B3979</f>
        <v>0</v>
      </c>
      <c r="CL329" s="35">
        <f t="shared" si="368"/>
        <v>0</v>
      </c>
      <c r="CM329" s="116">
        <f>IF(AND(CL329&gt;0,CL329*$B$4+CS328&lt;=$B$2*'SFV+BESS'!$I$9,CL329&lt;'SFV+BESS'!$I$7), CL329*$B$4, IF(AND(CL329&gt;0,CL329*$B$4+CS328&gt;$B$2*'SFV+BESS'!$I$9,CL329*$B$4&lt;'SFV+BESS'!$I$7),$B$2*'SFV+BESS'!$I$9-CS328,IF(AND(CL329&gt;0,CL329*$B$4+CS328&gt;$B$2*'SFV+BESS'!$I$9,CL329*$B$4&gt;'SFV+BESS'!$I$7,CS328&lt;$B$2*'SFV+BESS'!$I$9),$B$2*'SFV+BESS'!$I$9-CS328,IF(AND(CL329&gt;0,CL329*$B$4+CS328&lt;=$B$2*'SFV+BESS'!$I$9,CL329&gt;'SFV+BESS'!$I$7),'SFV+BESS'!$I$7,0))))</f>
        <v>0</v>
      </c>
      <c r="CN329" s="27">
        <f>IF(AND(CL329&lt;0,CS328+CL329/$B$5&gt;$H$2,-CL329/'Carga-Descarga Año'!$B$5&lt;'SFV+BESS'!$I$7),CL329/$B$5,IF(AND(CL329&lt;0,CS328+CL329/$B$5&gt;$H$2,-CL329/'Carga-Descarga Año'!$B$5&gt;'SFV+BESS'!$I$7),-'SFV+BESS'!$I$7,IF(AND(CL329&lt;0,CS328+CL329/$B$5&lt;$H$2),-MIN('SFV+BESS'!$I$7,CS328-$H$2),0)))</f>
        <v>0</v>
      </c>
      <c r="CO329" s="33"/>
      <c r="CP329" s="33">
        <f t="shared" si="376"/>
        <v>0</v>
      </c>
      <c r="CQ329" s="27">
        <f t="shared" si="342"/>
        <v>0</v>
      </c>
      <c r="CR329" s="27">
        <f t="shared" si="377"/>
        <v>0</v>
      </c>
      <c r="CS329" s="28">
        <f>IF((CS328+CM329+CN329)&gt;=$B$2*'SFV+BESS'!$I$9, $B$2*'SFV+BESS'!$I$9, (CS328+CM329+CN329))</f>
        <v>173.61249999999998</v>
      </c>
      <c r="CT329" s="110">
        <f t="shared" si="343"/>
        <v>0</v>
      </c>
      <c r="CY329" s="251"/>
      <c r="CZ329" s="41">
        <v>13.3333333333333</v>
      </c>
      <c r="DA329" s="33">
        <f t="shared" si="394"/>
        <v>0</v>
      </c>
      <c r="DB329" s="33">
        <f>Gen_Cons_Horario!B4699</f>
        <v>0</v>
      </c>
      <c r="DC329" s="35">
        <f t="shared" si="359"/>
        <v>0</v>
      </c>
      <c r="DD329" s="116">
        <f>IF(AND(DC329&gt;0,DC329*$B$4+DJ328&lt;=$B$2*'SFV+BESS'!$I$9,DC329&lt;'SFV+BESS'!$I$7), DC329*$B$4, IF(AND(DC329&gt;0,DC329*$B$4+DJ328&gt;$B$2*'SFV+BESS'!$I$9,DC329*$B$4&lt;'SFV+BESS'!$I$7),$B$2*'SFV+BESS'!$I$9-DJ328,IF(AND(DC329&gt;0,DC329*$B$4+DJ328&gt;$B$2*'SFV+BESS'!$I$9,DC329*$B$4&gt;'SFV+BESS'!$I$7,DJ328&lt;$B$2*'SFV+BESS'!$I$9),$B$2*'SFV+BESS'!$I$9-DJ328,IF(AND(DC329&gt;0,DC329*$B$4+DJ328&lt;=$B$2*'SFV+BESS'!$I$9,DC329&gt;'SFV+BESS'!$I$7),'SFV+BESS'!$I$7,0))))</f>
        <v>0</v>
      </c>
      <c r="DE329" s="27">
        <f>IF(AND(DC329&lt;0,DJ328+DC329/$B$5&gt;$H$2,-DC329/'Carga-Descarga Año'!$B$5&lt;'SFV+BESS'!$I$7),DC329/$B$5,IF(AND(DC329&lt;0,DJ328+DC329/$B$5&gt;$H$2,-DC329/'Carga-Descarga Año'!$B$5&gt;'SFV+BESS'!$I$7),-'SFV+BESS'!$I$7,IF(AND(DC329&lt;0,DJ328+DC329/$B$5&lt;$H$2),-MIN('SFV+BESS'!$I$7,DJ328-$H$2),0)))</f>
        <v>0</v>
      </c>
      <c r="DF329" s="33"/>
      <c r="DG329" s="33">
        <f t="shared" si="378"/>
        <v>0</v>
      </c>
      <c r="DH329" s="27">
        <f t="shared" si="344"/>
        <v>0</v>
      </c>
      <c r="DI329" s="27">
        <f t="shared" si="345"/>
        <v>0</v>
      </c>
      <c r="DJ329" s="28">
        <f>IF((DJ328+DD329+DE329)&gt;=$B$2*'SFV+BESS'!$I$9, $B$2*'SFV+BESS'!$I$9, (DJ328+DD329+DE329))</f>
        <v>173.61249999999998</v>
      </c>
      <c r="DK329" s="110">
        <f t="shared" si="346"/>
        <v>0</v>
      </c>
      <c r="DP329" s="251"/>
      <c r="DQ329" s="41">
        <v>13.3333333333333</v>
      </c>
      <c r="DR329" s="33">
        <f t="shared" si="395"/>
        <v>6.4835279294787034</v>
      </c>
      <c r="DS329" s="33">
        <f>Gen_Cons_Horario!B5443</f>
        <v>0</v>
      </c>
      <c r="DT329" s="35">
        <f t="shared" si="360"/>
        <v>6.4835279294787034</v>
      </c>
      <c r="DU329" s="116">
        <f>IF(AND(DT329&gt;0,DT329*$B$4+EA328&lt;=$B$2*'SFV+BESS'!$I$9,DT329&lt;'SFV+BESS'!$I$7), DT329*$B$4, IF(AND(DT329&gt;0,DT329*$B$4+EA328&gt;$B$2*'SFV+BESS'!$I$9,DT329*$B$4&lt;'SFV+BESS'!$I$7),$B$2*'SFV+BESS'!$I$9-EA328,IF(AND(DT329&gt;0,DT329*$B$4+EA328&gt;$B$2*'SFV+BESS'!$I$9,DT329*$B$4&gt;'SFV+BESS'!$I$7,EA328&lt;$B$2*'SFV+BESS'!$I$9),$B$2*'SFV+BESS'!$I$9-EA328,IF(AND(DT329&gt;0,DT329*$B$4+EA328&lt;=$B$2*'SFV+BESS'!$I$9,DT329&gt;'SFV+BESS'!$I$7),'SFV+BESS'!$I$7,0))))</f>
        <v>0</v>
      </c>
      <c r="DV329" s="27">
        <f>IF(AND(DT329&lt;0,EA328+DT329/$B$5&gt;$H$2,-DT329/'Carga-Descarga Año'!$B$5&lt;'SFV+BESS'!$I$7),DT329/$B$5,IF(AND(DT329&lt;0,EA328+DT329/$B$5&gt;$H$2,-DT329/'Carga-Descarga Año'!$B$5&gt;'SFV+BESS'!$I$7),-'SFV+BESS'!$I$7,IF(AND(DT329&lt;0,EA328+DT329/$B$5&lt;$H$2),-MIN('SFV+BESS'!$I$7,EA328-$H$2),0)))</f>
        <v>0</v>
      </c>
      <c r="DW329" s="33"/>
      <c r="DX329" s="33">
        <f t="shared" si="379"/>
        <v>0</v>
      </c>
      <c r="DY329" s="27">
        <f t="shared" si="347"/>
        <v>0</v>
      </c>
      <c r="DZ329" s="27">
        <f t="shared" si="380"/>
        <v>0</v>
      </c>
      <c r="EA329" s="28">
        <f>IF((EA328+DU329+DV329)&gt;=$B$2*'SFV+BESS'!$I$9, $B$2*'SFV+BESS'!$I$9, (EA328+DU329+DV329))</f>
        <v>173.61249999999998</v>
      </c>
      <c r="EB329" s="110">
        <f t="shared" si="348"/>
        <v>6.4835279294787034</v>
      </c>
      <c r="EG329" s="251"/>
      <c r="EH329" s="41">
        <v>13.3333333333333</v>
      </c>
      <c r="EI329" s="33">
        <f t="shared" si="396"/>
        <v>40.108563582829348</v>
      </c>
      <c r="EJ329" s="33">
        <f>Gen_Cons_Horario!B6187</f>
        <v>0</v>
      </c>
      <c r="EK329" s="35">
        <f t="shared" si="361"/>
        <v>40.108563582829348</v>
      </c>
      <c r="EL329" s="116">
        <f>IF(AND(EK329&gt;0,EK329*$B$4+ER328&lt;=$B$2*'SFV+BESS'!$I$9,EK329&lt;'SFV+BESS'!$I$7), EK329*$B$4, IF(AND(EK329&gt;0,EK329*$B$4+ER328&gt;$B$2*'SFV+BESS'!$I$9,EK329*$B$4&lt;'SFV+BESS'!$I$7),$B$2*'SFV+BESS'!$I$9-ER328,IF(AND(EK329&gt;0,EK329*$B$4+ER328&gt;$B$2*'SFV+BESS'!$I$9,EK329*$B$4&gt;'SFV+BESS'!$I$7,ER328&lt;$B$2*'SFV+BESS'!$I$9),$B$2*'SFV+BESS'!$I$9-ER328,IF(AND(EK329&gt;0,EK329*$B$4+ER328&lt;=$B$2*'SFV+BESS'!$I$9,EK329&gt;'SFV+BESS'!$I$7),'SFV+BESS'!$I$7,0))))</f>
        <v>0</v>
      </c>
      <c r="EM329" s="27">
        <f>IF(AND(EK329&lt;0,ER328+EK329/$B$5&gt;$H$2,-EK329/'Carga-Descarga Año'!$B$5&lt;'SFV+BESS'!$I$7),EK329/$B$5,IF(AND(EK329&lt;0,ER328+EK329/$B$5&gt;$H$2,-EK329/'Carga-Descarga Año'!$B$5&gt;'SFV+BESS'!$I$7),-'SFV+BESS'!$I$7,IF(AND(EK329&lt;0,ER328+EK329/$B$5&lt;$H$2),-MIN('SFV+BESS'!$I$7,ER328-$H$2),0)))</f>
        <v>0</v>
      </c>
      <c r="EN329" s="33"/>
      <c r="EO329" s="33">
        <f t="shared" si="381"/>
        <v>0</v>
      </c>
      <c r="EP329" s="27">
        <f t="shared" si="349"/>
        <v>0</v>
      </c>
      <c r="EQ329" s="27">
        <f t="shared" si="382"/>
        <v>0</v>
      </c>
      <c r="ER329" s="28">
        <f>IF((ER328+EL329+EM329)&gt;=$B$2*'SFV+BESS'!$I$9, $B$2*'SFV+BESS'!$I$9, (ER328+EL329+EM329))</f>
        <v>173.61249999999998</v>
      </c>
      <c r="ES329" s="110">
        <f t="shared" si="350"/>
        <v>40.108563582829348</v>
      </c>
      <c r="EX329" s="251"/>
      <c r="EY329" s="41">
        <v>13.3333333333333</v>
      </c>
      <c r="EZ329" s="33">
        <f t="shared" si="397"/>
        <v>65.465247118483433</v>
      </c>
      <c r="FA329" s="33">
        <f>Gen_Cons_Horario!B6907</f>
        <v>0</v>
      </c>
      <c r="FB329" s="35">
        <f t="shared" si="362"/>
        <v>65.465247118483433</v>
      </c>
      <c r="FC329" s="116">
        <f>IF(AND(FB329&gt;0,FB329*$B$4+FI328&lt;=$B$2*'SFV+BESS'!$I$9,FB329&lt;'SFV+BESS'!$I$7), FB329*$B$4, IF(AND(FB329&gt;0,FB329*$B$4+FI328&gt;$B$2*'SFV+BESS'!$I$9,FB329*$B$4&lt;'SFV+BESS'!$I$7),$B$2*'SFV+BESS'!$I$9-FI328,IF(AND(FB329&gt;0,FB329*$B$4+FI328&gt;$B$2*'SFV+BESS'!$I$9,FB329*$B$4&gt;'SFV+BESS'!$I$7,FI328&lt;$B$2*'SFV+BESS'!$I$9),$B$2*'SFV+BESS'!$I$9-FI328,IF(AND(FB329&gt;0,FB329*$B$4+FI328&lt;=$B$2*'SFV+BESS'!$I$9,FB329&gt;'SFV+BESS'!$I$7),'SFV+BESS'!$I$7,0))))</f>
        <v>0</v>
      </c>
      <c r="FD329" s="27">
        <f>IF(AND(FB329&lt;0,FI328+FB329/$B$5&gt;$H$2,-FB329/'Carga-Descarga Año'!$B$5&lt;'SFV+BESS'!$I$7),FB329/$B$5,IF(AND(FB329&lt;0,FI328+FB329/$B$5&gt;$H$2,-FB329/'Carga-Descarga Año'!$B$5&gt;'SFV+BESS'!$I$7),-'SFV+BESS'!$I$7,IF(AND(FB329&lt;0,FI328+FB329/$B$5&lt;$H$2),-MIN('SFV+BESS'!$I$7,FI328-$H$2),0)))</f>
        <v>0</v>
      </c>
      <c r="FE329" s="33"/>
      <c r="FF329" s="33">
        <f t="shared" si="383"/>
        <v>0</v>
      </c>
      <c r="FG329" s="27">
        <f t="shared" si="351"/>
        <v>0</v>
      </c>
      <c r="FH329" s="27">
        <f t="shared" si="384"/>
        <v>0</v>
      </c>
      <c r="FI329" s="28">
        <f>IF((FI328+FC329+FD329)&gt;=$B$2*'SFV+BESS'!$I$9, $B$2*'SFV+BESS'!$I$9, (FI328+FC329+FD329))</f>
        <v>173.61249999999998</v>
      </c>
      <c r="FJ329" s="110">
        <f t="shared" si="352"/>
        <v>65.465247118483433</v>
      </c>
      <c r="FO329" s="251"/>
      <c r="FP329" s="41">
        <v>13.3333333333333</v>
      </c>
      <c r="FQ329" s="33">
        <f t="shared" si="398"/>
        <v>73.71429995891431</v>
      </c>
      <c r="FR329" s="33">
        <f>Gen_Cons_Horario!B7651</f>
        <v>119.312</v>
      </c>
      <c r="FS329" s="35">
        <f t="shared" si="363"/>
        <v>-45.597700041085687</v>
      </c>
      <c r="FT329" s="116">
        <f>IF(AND(FS329&gt;0,FS329*$B$4+FZ328&lt;=$B$2*'SFV+BESS'!$I$9,FS329&lt;'SFV+BESS'!$I$7), FS329*$B$4, IF(AND(FS329&gt;0,FS329*$B$4+FZ328&gt;$B$2*'SFV+BESS'!$I$9,FS329*$B$4&lt;'SFV+BESS'!$I$7),$B$2*'SFV+BESS'!$I$9-FZ328,IF(AND(FS329&gt;0,FS329*$B$4+FZ328&gt;$B$2*'SFV+BESS'!$I$9,FS329*$B$4&gt;'SFV+BESS'!$I$7,FZ328&lt;$B$2*'SFV+BESS'!$I$9),$B$2*'SFV+BESS'!$I$9-FZ328,IF(AND(FS329&gt;0,FS329*$B$4+FZ328&lt;=$B$2*'SFV+BESS'!$I$9,FS329&gt;'SFV+BESS'!$I$7),'SFV+BESS'!$I$7,0))))</f>
        <v>0</v>
      </c>
      <c r="FU329" s="27">
        <f>IF(AND(FS329&lt;0,FZ328+FS329/$B$5&gt;$H$2,-FS329/'Carga-Descarga Año'!$B$5&lt;'SFV+BESS'!$I$7),FS329/$B$5,IF(AND(FS329&lt;0,FZ328+FS329/$B$5&gt;$H$2,-FS329/'Carga-Descarga Año'!$B$5&gt;'SFV+BESS'!$I$7),-'SFV+BESS'!$I$7,IF(AND(FS329&lt;0,FZ328+FS329/$B$5&lt;$H$2),-MIN('SFV+BESS'!$I$7,FZ328-$H$2),0)))</f>
        <v>-47.997578990616518</v>
      </c>
      <c r="FV329" s="33"/>
      <c r="FW329" s="33">
        <f t="shared" si="385"/>
        <v>73.71429995891431</v>
      </c>
      <c r="FX329" s="27">
        <f t="shared" si="353"/>
        <v>45.597700041085687</v>
      </c>
      <c r="FY329" s="27">
        <f t="shared" si="386"/>
        <v>0</v>
      </c>
      <c r="FZ329" s="28">
        <f>IF((FZ328+FT329+FU329)&gt;=$B$2*'SFV+BESS'!$I$9, $B$2*'SFV+BESS'!$I$9, (FZ328+FT329+FU329))</f>
        <v>125.61492100938347</v>
      </c>
      <c r="GA329" s="110">
        <f t="shared" si="354"/>
        <v>0</v>
      </c>
      <c r="GF329" s="251"/>
      <c r="GG329" s="41">
        <v>13.3333333333333</v>
      </c>
      <c r="GH329" s="33">
        <f t="shared" si="399"/>
        <v>70.863960389078386</v>
      </c>
      <c r="GI329" s="33">
        <f>Gen_Cons_Horario!B8371</f>
        <v>65.927500000000009</v>
      </c>
      <c r="GJ329" s="35">
        <f t="shared" si="369"/>
        <v>4.9364603890783769</v>
      </c>
      <c r="GK329" s="116">
        <f>IF(AND(GJ329&gt;0,GJ329*$B$4+GQ328&lt;=$B$2*'SFV+BESS'!$I$9,GJ329&lt;'SFV+BESS'!$I$7), GJ329*$B$4, IF(AND(GJ329&gt;0,GJ329*$B$4+GQ328&gt;$B$2*'SFV+BESS'!$I$9,GJ329*$B$4&lt;'SFV+BESS'!$I$7),$B$2*'SFV+BESS'!$I$9-GQ328,IF(AND(GJ329&gt;0,GJ329*$B$4+GQ328&gt;$B$2*'SFV+BESS'!$I$9,GJ329*$B$4&gt;'SFV+BESS'!$I$7,GQ328&lt;$B$2*'SFV+BESS'!$I$9),$B$2*'SFV+BESS'!$I$9-GQ328,IF(AND(GJ329&gt;0,GJ329*$B$4+GQ328&lt;=$B$2*'SFV+BESS'!$I$9,GJ329&gt;'SFV+BESS'!$I$7),'SFV+BESS'!$I$7,0))))</f>
        <v>0</v>
      </c>
      <c r="GL329" s="27">
        <f>IF(AND(GJ329&lt;0,GQ328+GJ329/$B$5&gt;$H$2,-GJ329/'Carga-Descarga Año'!$B$5&lt;'SFV+BESS'!$I$7),GJ329/$B$5,IF(AND(GJ329&lt;0,GQ328+GJ329/$B$5&gt;$H$2,-GJ329/'Carga-Descarga Año'!$B$5&gt;'SFV+BESS'!$I$7),-'SFV+BESS'!$I$7,IF(AND(GJ329&lt;0,GQ328+GJ329/$B$5&lt;$H$2),-MIN('SFV+BESS'!$I$7,GQ328-$H$2),0)))</f>
        <v>0</v>
      </c>
      <c r="GM329" s="33"/>
      <c r="GN329" s="33">
        <f t="shared" si="387"/>
        <v>65.927500000000009</v>
      </c>
      <c r="GO329" s="27">
        <f t="shared" si="355"/>
        <v>0</v>
      </c>
      <c r="GP329" s="27">
        <f t="shared" si="388"/>
        <v>0</v>
      </c>
      <c r="GQ329" s="28">
        <f>IF((GQ328+GK329+GL329)&gt;=$B$2*'SFV+BESS'!$I$9, $B$2*'SFV+BESS'!$I$9, (GQ328+GK329+GL329))</f>
        <v>173.61249999999998</v>
      </c>
      <c r="GR329" s="110">
        <f t="shared" si="356"/>
        <v>4.9364603890783769</v>
      </c>
    </row>
    <row r="330" spans="1:200">
      <c r="A330" s="249"/>
      <c r="B330" s="41">
        <v>13.375</v>
      </c>
      <c r="C330" s="38">
        <f t="shared" si="370"/>
        <v>87.219064057968581</v>
      </c>
      <c r="D330" s="2">
        <f>Gen_Cons_Horario!B356</f>
        <v>78.298500000000004</v>
      </c>
      <c r="E330" s="140">
        <f t="shared" si="400"/>
        <v>8.9205640579685763</v>
      </c>
      <c r="F330" s="116">
        <f>IF(AND(E330&gt;0,E330*$B$4+L329&lt;=$B$2*'SFV+BESS'!$I$9,E330&lt;'SFV+BESS'!$I$7), E330*$B$4, IF(AND(E330&gt;0,E330*$B$4+L329&gt;$B$2*'SFV+BESS'!$I$9,E330*$B$4&lt;'SFV+BESS'!$I$7),$B$2*'SFV+BESS'!$I$9-L329,IF(AND(E330&gt;0,E330*$B$4+L329&gt;$B$2*'SFV+BESS'!$I$9,E330*$B$4&gt;'SFV+BESS'!$I$7,L329&lt;$B$2*'SFV+BESS'!$I$9),$B$2*'SFV+BESS'!$I$9-L329,IF(AND(E330&gt;0,E330*$B$4+L329&lt;=$B$2*'SFV+BESS'!$I$9,E330&gt;'SFV+BESS'!$I$7),'SFV+BESS'!$I$7,0))))</f>
        <v>8.044148566008829</v>
      </c>
      <c r="G330" s="27">
        <f>IF(AND(E330&lt;0,L329+E330/$B$5&gt;$H$2,-E330/'Carga-Descarga Año'!$B$5&lt;'SFV+BESS'!$I$7),E330/$B$5,IF(AND(E330&lt;0,L329+E330/$B$5&gt;$H$2,-E330/'Carga-Descarga Año'!$B$5&gt;'SFV+BESS'!$I$7),-'SFV+BESS'!$I$7,IF(AND(E330&lt;0,L329+E330/$B$5&lt;$H$2),-MIN('SFV+BESS'!$I$7,L329-$H$2),0)))</f>
        <v>0</v>
      </c>
      <c r="I330" s="38">
        <f t="shared" si="401"/>
        <v>78.298500000000004</v>
      </c>
      <c r="J330" s="27">
        <f t="shared" ref="J330:J393" si="403">-G330*$B$5</f>
        <v>0</v>
      </c>
      <c r="K330" s="27">
        <f t="shared" si="402"/>
        <v>0</v>
      </c>
      <c r="L330" s="28">
        <f>IF((L329+F330+G330)&gt;=$B$2*'SFV+BESS'!$I$9, $B$2*'SFV+BESS'!$I$9, (L329+F330+G330))</f>
        <v>173.61249999999998</v>
      </c>
      <c r="M330" s="110">
        <f t="shared" ref="M330:M393" si="404">IF(E330&gt;0,E330-F330/$B$4,0)</f>
        <v>0.45303925164349224</v>
      </c>
      <c r="R330" s="251"/>
      <c r="S330" s="41">
        <v>13.375</v>
      </c>
      <c r="T330" s="2">
        <f t="shared" si="389"/>
        <v>82.304323553126451</v>
      </c>
      <c r="U330" s="2">
        <f>Gen_Cons_Horario!B1100</f>
        <v>55.927500000000009</v>
      </c>
      <c r="V330" s="35">
        <f t="shared" si="364"/>
        <v>26.376823553126442</v>
      </c>
      <c r="W330" s="116">
        <f>IF(AND(V330&gt;0,V330*$B$4+AC329&lt;=$B$2*'SFV+BESS'!$I$9,V330&lt;'SFV+BESS'!$I$7), V330*$B$4, IF(AND(V330&gt;0,V330*$B$4+AC329&gt;$B$2*'SFV+BESS'!$I$9,V330*$B$4&lt;'SFV+BESS'!$I$7),$B$2*'SFV+BESS'!$I$9-AC329,IF(AND(V330&gt;0,V330*$B$4+AC329&gt;$B$2*'SFV+BESS'!$I$9,V330*$B$4&gt;'SFV+BESS'!$I$7,AC329&lt;$B$2*'SFV+BESS'!$I$9),$B$2*'SFV+BESS'!$I$9-AC329,IF(AND(V330&gt;0,V330*$B$4+AC329&lt;=$B$2*'SFV+BESS'!$I$9,V330&gt;'SFV+BESS'!$I$7),'SFV+BESS'!$I$7,0))))</f>
        <v>0</v>
      </c>
      <c r="X330" s="27">
        <f>IF(AND(V330&lt;0,AC329+V330/$B$5&gt;$H$2,-V330/'Carga-Descarga Año'!$B$5&lt;'SFV+BESS'!$I$7),V330/$B$5,IF(AND(V330&lt;0,AC329+V330/$B$5&gt;$H$2,-V330/'Carga-Descarga Año'!$B$5&gt;'SFV+BESS'!$I$7),-'SFV+BESS'!$I$7,IF(AND(V330&lt;0,AC329+V330/$B$5&lt;$H$2),-MIN('SFV+BESS'!$I$7,AC329-$H$2),0)))</f>
        <v>0</v>
      </c>
      <c r="Z330" s="33">
        <f t="shared" si="358"/>
        <v>55.927500000000009</v>
      </c>
      <c r="AA330" s="27">
        <f t="shared" ref="AA330:AA393" si="405">-X330*$B$5</f>
        <v>0</v>
      </c>
      <c r="AB330" s="27">
        <f t="shared" si="357"/>
        <v>0</v>
      </c>
      <c r="AC330" s="28">
        <f>IF((AC329+W330+X330)&gt;=$B$2*'SFV+BESS'!$I$9, $B$2*'SFV+BESS'!$I$9, (AC329+W330+X330))</f>
        <v>173.61249999999998</v>
      </c>
      <c r="AD330" s="110">
        <f t="shared" ref="AD330:AD393" si="406">IF(V330&gt;0,V330-W330/$B$4,0)</f>
        <v>26.376823553126442</v>
      </c>
      <c r="AI330" s="251"/>
      <c r="AJ330" s="41">
        <v>13.375</v>
      </c>
      <c r="AK330" s="52">
        <f t="shared" si="390"/>
        <v>81.411044901776492</v>
      </c>
      <c r="AL330" s="33">
        <f>Gen_Cons_Horario!B1772</f>
        <v>55.927500000000009</v>
      </c>
      <c r="AM330" s="35">
        <f t="shared" si="365"/>
        <v>25.483544901776483</v>
      </c>
      <c r="AN330" s="116">
        <f>IF(AND(AM330&gt;0,AM330*$B$4+AT329&lt;=$B$2*'SFV+BESS'!$I$9,AM330&lt;'SFV+BESS'!$I$7), AM330*$B$4, IF(AND(AM330&gt;0,AM330*$B$4+AT329&gt;$B$2*'SFV+BESS'!$I$9,AM330*$B$4&lt;'SFV+BESS'!$I$7),$B$2*'SFV+BESS'!$I$9-AT329,IF(AND(AM330&gt;0,AM330*$B$4+AT329&gt;$B$2*'SFV+BESS'!$I$9,AM330*$B$4&gt;'SFV+BESS'!$I$7,AT329&lt;$B$2*'SFV+BESS'!$I$9),$B$2*'SFV+BESS'!$I$9-AT329,IF(AND(AM330&gt;0,AM330*$B$4+AT329&lt;=$B$2*'SFV+BESS'!$I$9,AM330&gt;'SFV+BESS'!$I$7),'SFV+BESS'!$I$7,0))))</f>
        <v>7.2015040097084295</v>
      </c>
      <c r="AO330" s="27">
        <f>IF(AND(AM330&lt;0,AT329+AM330/$B$5&gt;$H$2,-AM330/'Carga-Descarga Año'!$B$5&lt;'SFV+BESS'!$I$7),AM330/$B$5,IF(AND(AM330&lt;0,AT329+AM330/$B$5&gt;$H$2,-AM330/'Carga-Descarga Año'!$B$5&gt;'SFV+BESS'!$I$7),-'SFV+BESS'!$I$7,IF(AND(AM330&lt;0,AT329+AM330/$B$5&lt;$H$2),-MIN('SFV+BESS'!$I$7,AT329-$H$2),0)))</f>
        <v>0</v>
      </c>
      <c r="AP330" s="33"/>
      <c r="AQ330" s="33">
        <f t="shared" si="371"/>
        <v>55.927500000000009</v>
      </c>
      <c r="AR330" s="27">
        <f t="shared" ref="AR330:AR393" si="407">-AO330*$B$5</f>
        <v>0</v>
      </c>
      <c r="AS330" s="27">
        <f t="shared" si="372"/>
        <v>0</v>
      </c>
      <c r="AT330" s="28">
        <f>IF((AT329+AN330+AO330)&gt;=$B$2*'SFV+BESS'!$I$9, $B$2*'SFV+BESS'!$I$9, (AT329+AN330+AO330))</f>
        <v>173.61249999999998</v>
      </c>
      <c r="AU330" s="110">
        <f t="shared" ref="AU330:AU393" si="408">IF(AM330&gt;0,AM330-AN330/$B$4,0)</f>
        <v>17.903014365241294</v>
      </c>
      <c r="AZ330" s="251"/>
      <c r="BA330" s="41">
        <v>13.375</v>
      </c>
      <c r="BB330" s="33">
        <f t="shared" si="391"/>
        <v>71.326727478512353</v>
      </c>
      <c r="BC330" s="33">
        <f>Gen_Cons_Horario!B2516</f>
        <v>0</v>
      </c>
      <c r="BD330" s="35">
        <f t="shared" si="366"/>
        <v>71.326727478512353</v>
      </c>
      <c r="BE330" s="116">
        <f>IF(AND(BD330&gt;0,BD330*$B$4+BK329&lt;=$B$2*'SFV+BESS'!$I$9,BD330&lt;'SFV+BESS'!$I$7), BD330*$B$4, IF(AND(BD330&gt;0,BD330*$B$4+BK329&gt;$B$2*'SFV+BESS'!$I$9,BD330*$B$4&lt;'SFV+BESS'!$I$7),$B$2*'SFV+BESS'!$I$9-BK329,IF(AND(BD330&gt;0,BD330*$B$4+BK329&gt;$B$2*'SFV+BESS'!$I$9,BD330*$B$4&gt;'SFV+BESS'!$I$7,BK329&lt;$B$2*'SFV+BESS'!$I$9),$B$2*'SFV+BESS'!$I$9-BK329,IF(AND(BD330&gt;0,BD330*$B$4+BK329&lt;=$B$2*'SFV+BESS'!$I$9,BD330&gt;'SFV+BESS'!$I$7),'SFV+BESS'!$I$7,0))))</f>
        <v>0</v>
      </c>
      <c r="BF330" s="27">
        <f>IF(AND(BD330&lt;0,BK329+BD330/$B$5&gt;$H$2,-BD330/'Carga-Descarga Año'!$B$5&lt;'SFV+BESS'!$I$7),BD330/$B$5,IF(AND(BD330&lt;0,BK329+BD330/$B$5&gt;$H$2,-BD330/'Carga-Descarga Año'!$B$5&gt;'SFV+BESS'!$I$7),-'SFV+BESS'!$I$7,IF(AND(BD330&lt;0,BK329+BD330/$B$5&lt;$H$2),-MIN('SFV+BESS'!$I$7,BK329-$H$2),0)))</f>
        <v>0</v>
      </c>
      <c r="BG330" s="33"/>
      <c r="BH330" s="33">
        <f t="shared" si="373"/>
        <v>0</v>
      </c>
      <c r="BI330" s="27">
        <f t="shared" ref="BI330:BI393" si="409">-BF330*$B$5</f>
        <v>0</v>
      </c>
      <c r="BJ330" s="27">
        <f t="shared" si="374"/>
        <v>0</v>
      </c>
      <c r="BK330" s="28">
        <f>IF((BK329+BE330+BF330)&gt;=$B$2*'SFV+BESS'!$I$9, $B$2*'SFV+BESS'!$I$9, (BK329+BE330+BF330))</f>
        <v>173.61249999999998</v>
      </c>
      <c r="BL330" s="110">
        <f t="shared" ref="BL330:BL393" si="410">IF(BD330&gt;0,BD330-BE330/$B$4,0)</f>
        <v>71.326727478512353</v>
      </c>
      <c r="BQ330" s="251"/>
      <c r="BR330" s="41">
        <v>13.375</v>
      </c>
      <c r="BS330" s="33">
        <f t="shared" si="392"/>
        <v>45.284012249626699</v>
      </c>
      <c r="BT330" s="33">
        <f>Gen_Cons_Horario!B3236</f>
        <v>0</v>
      </c>
      <c r="BU330" s="35">
        <f t="shared" si="367"/>
        <v>45.284012249626699</v>
      </c>
      <c r="BV330" s="116">
        <f>IF(AND(BU330&gt;0,BU330*$B$4+CB329&lt;=$B$2*'SFV+BESS'!$I$9,BU330&lt;'SFV+BESS'!$I$7), BU330*$B$4, IF(AND(BU330&gt;0,BU330*$B$4+CB329&gt;$B$2*'SFV+BESS'!$I$9,BU330*$B$4&lt;'SFV+BESS'!$I$7),$B$2*'SFV+BESS'!$I$9-CB329,IF(AND(BU330&gt;0,BU330*$B$4+CB329&gt;$B$2*'SFV+BESS'!$I$9,BU330*$B$4&gt;'SFV+BESS'!$I$7,CB329&lt;$B$2*'SFV+BESS'!$I$9),$B$2*'SFV+BESS'!$I$9-CB329,IF(AND(BU330&gt;0,BU330*$B$4+CB329&lt;=$B$2*'SFV+BESS'!$I$9,BU330&gt;'SFV+BESS'!$I$7),'SFV+BESS'!$I$7,0))))</f>
        <v>0</v>
      </c>
      <c r="BW330" s="27">
        <f>IF(AND(BU330&lt;0,CB329+BU330/$B$5&gt;$H$2,-BU330/'Carga-Descarga Año'!$B$5&lt;'SFV+BESS'!$I$7),BU330/$B$5,IF(AND(BU330&lt;0,CB329+BU330/$B$5&gt;$H$2,-BU330/'Carga-Descarga Año'!$B$5&gt;'SFV+BESS'!$I$7),-'SFV+BESS'!$I$7,IF(AND(BU330&lt;0,CB329+BU330/$B$5&lt;$H$2),-MIN('SFV+BESS'!$I$7,CB329-$H$2),0)))</f>
        <v>0</v>
      </c>
      <c r="BX330" s="33"/>
      <c r="BY330" s="33">
        <f t="shared" si="375"/>
        <v>0</v>
      </c>
      <c r="BZ330" s="27">
        <f t="shared" ref="BZ330:BZ393" si="411">-BW330*$B$5</f>
        <v>0</v>
      </c>
      <c r="CA330" s="27">
        <f t="shared" ref="CA330:CA393" si="412">IF(BZ330&lt;-BU330,-(BU330+BZ330),0)</f>
        <v>0</v>
      </c>
      <c r="CB330" s="28">
        <f>IF((CB329+BV330+BW330)&gt;=$B$2*'SFV+BESS'!$I$9, $B$2*'SFV+BESS'!$I$9, (CB329+BV330+BW330))</f>
        <v>173.61249999999998</v>
      </c>
      <c r="CC330" s="110">
        <f t="shared" ref="CC330:CC393" si="413">IF(BU330&gt;0,BU330-BV330/$B$4,0)</f>
        <v>45.284012249626699</v>
      </c>
      <c r="CH330" s="251"/>
      <c r="CI330" s="41">
        <v>13.375</v>
      </c>
      <c r="CJ330" s="33">
        <f t="shared" si="393"/>
        <v>28.883763720356487</v>
      </c>
      <c r="CK330" s="33">
        <f>Gen_Cons_Horario!B3980</f>
        <v>0</v>
      </c>
      <c r="CL330" s="35">
        <f t="shared" si="368"/>
        <v>28.883763720356487</v>
      </c>
      <c r="CM330" s="116">
        <f>IF(AND(CL330&gt;0,CL330*$B$4+CS329&lt;=$B$2*'SFV+BESS'!$I$9,CL330&lt;'SFV+BESS'!$I$7), CL330*$B$4, IF(AND(CL330&gt;0,CL330*$B$4+CS329&gt;$B$2*'SFV+BESS'!$I$9,CL330*$B$4&lt;'SFV+BESS'!$I$7),$B$2*'SFV+BESS'!$I$9-CS329,IF(AND(CL330&gt;0,CL330*$B$4+CS329&gt;$B$2*'SFV+BESS'!$I$9,CL330*$B$4&gt;'SFV+BESS'!$I$7,CS329&lt;$B$2*'SFV+BESS'!$I$9),$B$2*'SFV+BESS'!$I$9-CS329,IF(AND(CL330&gt;0,CL330*$B$4+CS329&lt;=$B$2*'SFV+BESS'!$I$9,CL330&gt;'SFV+BESS'!$I$7),'SFV+BESS'!$I$7,0))))</f>
        <v>0</v>
      </c>
      <c r="CN330" s="27">
        <f>IF(AND(CL330&lt;0,CS329+CL330/$B$5&gt;$H$2,-CL330/'Carga-Descarga Año'!$B$5&lt;'SFV+BESS'!$I$7),CL330/$B$5,IF(AND(CL330&lt;0,CS329+CL330/$B$5&gt;$H$2,-CL330/'Carga-Descarga Año'!$B$5&gt;'SFV+BESS'!$I$7),-'SFV+BESS'!$I$7,IF(AND(CL330&lt;0,CS329+CL330/$B$5&lt;$H$2),-MIN('SFV+BESS'!$I$7,CS329-$H$2),0)))</f>
        <v>0</v>
      </c>
      <c r="CO330" s="33"/>
      <c r="CP330" s="33">
        <f t="shared" si="376"/>
        <v>0</v>
      </c>
      <c r="CQ330" s="27">
        <f t="shared" ref="CQ330:CQ393" si="414">-CN330*$B$5</f>
        <v>0</v>
      </c>
      <c r="CR330" s="27">
        <f t="shared" si="377"/>
        <v>0</v>
      </c>
      <c r="CS330" s="28">
        <f>IF((CS329+CM330+CN330)&gt;=$B$2*'SFV+BESS'!$I$9, $B$2*'SFV+BESS'!$I$9, (CS329+CM330+CN330))</f>
        <v>173.61249999999998</v>
      </c>
      <c r="CT330" s="110">
        <f t="shared" ref="CT330:CT393" si="415">IF(CL330&gt;0,CL330-CM330/$B$4,0)</f>
        <v>28.883763720356487</v>
      </c>
      <c r="CY330" s="251"/>
      <c r="CZ330" s="41">
        <v>13.375</v>
      </c>
      <c r="DA330" s="33">
        <f t="shared" si="394"/>
        <v>35.322613829837657</v>
      </c>
      <c r="DB330" s="33">
        <f>Gen_Cons_Horario!B4700</f>
        <v>0</v>
      </c>
      <c r="DC330" s="35">
        <f t="shared" si="359"/>
        <v>35.322613829837657</v>
      </c>
      <c r="DD330" s="116">
        <f>IF(AND(DC330&gt;0,DC330*$B$4+DJ329&lt;=$B$2*'SFV+BESS'!$I$9,DC330&lt;'SFV+BESS'!$I$7), DC330*$B$4, IF(AND(DC330&gt;0,DC330*$B$4+DJ329&gt;$B$2*'SFV+BESS'!$I$9,DC330*$B$4&lt;'SFV+BESS'!$I$7),$B$2*'SFV+BESS'!$I$9-DJ329,IF(AND(DC330&gt;0,DC330*$B$4+DJ329&gt;$B$2*'SFV+BESS'!$I$9,DC330*$B$4&gt;'SFV+BESS'!$I$7,DJ329&lt;$B$2*'SFV+BESS'!$I$9),$B$2*'SFV+BESS'!$I$9-DJ329,IF(AND(DC330&gt;0,DC330*$B$4+DJ329&lt;=$B$2*'SFV+BESS'!$I$9,DC330&gt;'SFV+BESS'!$I$7),'SFV+BESS'!$I$7,0))))</f>
        <v>0</v>
      </c>
      <c r="DE330" s="27">
        <f>IF(AND(DC330&lt;0,DJ329+DC330/$B$5&gt;$H$2,-DC330/'Carga-Descarga Año'!$B$5&lt;'SFV+BESS'!$I$7),DC330/$B$5,IF(AND(DC330&lt;0,DJ329+DC330/$B$5&gt;$H$2,-DC330/'Carga-Descarga Año'!$B$5&gt;'SFV+BESS'!$I$7),-'SFV+BESS'!$I$7,IF(AND(DC330&lt;0,DJ329+DC330/$B$5&lt;$H$2),-MIN('SFV+BESS'!$I$7,DJ329-$H$2),0)))</f>
        <v>0</v>
      </c>
      <c r="DF330" s="33"/>
      <c r="DG330" s="33">
        <f t="shared" si="378"/>
        <v>0</v>
      </c>
      <c r="DH330" s="27">
        <f t="shared" ref="DH330:DH393" si="416">-DE330*$B$5</f>
        <v>0</v>
      </c>
      <c r="DI330" s="27">
        <f t="shared" ref="DI330:DI393" si="417">IF(DH330&lt;-DC330,-(DC330+DH330),0)</f>
        <v>0</v>
      </c>
      <c r="DJ330" s="28">
        <f>IF((DJ329+DD330+DE330)&gt;=$B$2*'SFV+BESS'!$I$9, $B$2*'SFV+BESS'!$I$9, (DJ329+DD330+DE330))</f>
        <v>173.61249999999998</v>
      </c>
      <c r="DK330" s="110">
        <f t="shared" ref="DK330:DK393" si="418">IF(DC330&gt;0,DC330-DD330/$B$4,0)</f>
        <v>35.322613829837657</v>
      </c>
      <c r="DP330" s="251"/>
      <c r="DQ330" s="41">
        <v>13.375</v>
      </c>
      <c r="DR330" s="33">
        <f t="shared" si="395"/>
        <v>51.868223435829627</v>
      </c>
      <c r="DS330" s="33">
        <f>Gen_Cons_Horario!B5444</f>
        <v>0</v>
      </c>
      <c r="DT330" s="35">
        <f t="shared" si="360"/>
        <v>51.868223435829627</v>
      </c>
      <c r="DU330" s="116">
        <f>IF(AND(DT330&gt;0,DT330*$B$4+EA329&lt;=$B$2*'SFV+BESS'!$I$9,DT330&lt;'SFV+BESS'!$I$7), DT330*$B$4, IF(AND(DT330&gt;0,DT330*$B$4+EA329&gt;$B$2*'SFV+BESS'!$I$9,DT330*$B$4&lt;'SFV+BESS'!$I$7),$B$2*'SFV+BESS'!$I$9-EA329,IF(AND(DT330&gt;0,DT330*$B$4+EA329&gt;$B$2*'SFV+BESS'!$I$9,DT330*$B$4&gt;'SFV+BESS'!$I$7,EA329&lt;$B$2*'SFV+BESS'!$I$9),$B$2*'SFV+BESS'!$I$9-EA329,IF(AND(DT330&gt;0,DT330*$B$4+EA329&lt;=$B$2*'SFV+BESS'!$I$9,DT330&gt;'SFV+BESS'!$I$7),'SFV+BESS'!$I$7,0))))</f>
        <v>0</v>
      </c>
      <c r="DV330" s="27">
        <f>IF(AND(DT330&lt;0,EA329+DT330/$B$5&gt;$H$2,-DT330/'Carga-Descarga Año'!$B$5&lt;'SFV+BESS'!$I$7),DT330/$B$5,IF(AND(DT330&lt;0,EA329+DT330/$B$5&gt;$H$2,-DT330/'Carga-Descarga Año'!$B$5&gt;'SFV+BESS'!$I$7),-'SFV+BESS'!$I$7,IF(AND(DT330&lt;0,EA329+DT330/$B$5&lt;$H$2),-MIN('SFV+BESS'!$I$7,EA329-$H$2),0)))</f>
        <v>0</v>
      </c>
      <c r="DW330" s="33"/>
      <c r="DX330" s="33">
        <f t="shared" si="379"/>
        <v>0</v>
      </c>
      <c r="DY330" s="27">
        <f t="shared" ref="DY330:DY393" si="419">-DV330*$B$5</f>
        <v>0</v>
      </c>
      <c r="DZ330" s="27">
        <f t="shared" si="380"/>
        <v>0</v>
      </c>
      <c r="EA330" s="28">
        <f>IF((EA329+DU330+DV330)&gt;=$B$2*'SFV+BESS'!$I$9, $B$2*'SFV+BESS'!$I$9, (EA329+DU330+DV330))</f>
        <v>173.61249999999998</v>
      </c>
      <c r="EB330" s="110">
        <f t="shared" ref="EB330:EB393" si="420">IF(DT330&gt;0,DT330-DU330/$B$4,0)</f>
        <v>51.868223435829627</v>
      </c>
      <c r="EG330" s="251"/>
      <c r="EH330" s="41">
        <v>13.375</v>
      </c>
      <c r="EI330" s="33">
        <f t="shared" si="396"/>
        <v>72.15510433493921</v>
      </c>
      <c r="EJ330" s="33">
        <f>Gen_Cons_Horario!B6188</f>
        <v>0</v>
      </c>
      <c r="EK330" s="35">
        <f t="shared" si="361"/>
        <v>72.15510433493921</v>
      </c>
      <c r="EL330" s="116">
        <f>IF(AND(EK330&gt;0,EK330*$B$4+ER329&lt;=$B$2*'SFV+BESS'!$I$9,EK330&lt;'SFV+BESS'!$I$7), EK330*$B$4, IF(AND(EK330&gt;0,EK330*$B$4+ER329&gt;$B$2*'SFV+BESS'!$I$9,EK330*$B$4&lt;'SFV+BESS'!$I$7),$B$2*'SFV+BESS'!$I$9-ER329,IF(AND(EK330&gt;0,EK330*$B$4+ER329&gt;$B$2*'SFV+BESS'!$I$9,EK330*$B$4&gt;'SFV+BESS'!$I$7,ER329&lt;$B$2*'SFV+BESS'!$I$9),$B$2*'SFV+BESS'!$I$9-ER329,IF(AND(EK330&gt;0,EK330*$B$4+ER329&lt;=$B$2*'SFV+BESS'!$I$9,EK330&gt;'SFV+BESS'!$I$7),'SFV+BESS'!$I$7,0))))</f>
        <v>0</v>
      </c>
      <c r="EM330" s="27">
        <f>IF(AND(EK330&lt;0,ER329+EK330/$B$5&gt;$H$2,-EK330/'Carga-Descarga Año'!$B$5&lt;'SFV+BESS'!$I$7),EK330/$B$5,IF(AND(EK330&lt;0,ER329+EK330/$B$5&gt;$H$2,-EK330/'Carga-Descarga Año'!$B$5&gt;'SFV+BESS'!$I$7),-'SFV+BESS'!$I$7,IF(AND(EK330&lt;0,ER329+EK330/$B$5&lt;$H$2),-MIN('SFV+BESS'!$I$7,ER329-$H$2),0)))</f>
        <v>0</v>
      </c>
      <c r="EN330" s="33"/>
      <c r="EO330" s="33">
        <f t="shared" si="381"/>
        <v>0</v>
      </c>
      <c r="EP330" s="27">
        <f t="shared" ref="EP330:EP393" si="421">-EM330*$B$5</f>
        <v>0</v>
      </c>
      <c r="EQ330" s="27">
        <f t="shared" si="382"/>
        <v>0</v>
      </c>
      <c r="ER330" s="28">
        <f>IF((ER329+EL330+EM330)&gt;=$B$2*'SFV+BESS'!$I$9, $B$2*'SFV+BESS'!$I$9, (ER329+EL330+EM330))</f>
        <v>173.61249999999998</v>
      </c>
      <c r="ES330" s="110">
        <f t="shared" ref="ES330:ES393" si="422">IF(EK330&gt;0,EK330-EL330/$B$4,0)</f>
        <v>72.15510433493921</v>
      </c>
      <c r="EX330" s="251"/>
      <c r="EY330" s="41">
        <v>13.375</v>
      </c>
      <c r="EZ330" s="33">
        <f t="shared" si="397"/>
        <v>83.787881880507953</v>
      </c>
      <c r="FA330" s="33">
        <f>Gen_Cons_Horario!B6908</f>
        <v>0</v>
      </c>
      <c r="FB330" s="35">
        <f t="shared" si="362"/>
        <v>83.787881880507953</v>
      </c>
      <c r="FC330" s="116">
        <f>IF(AND(FB330&gt;0,FB330*$B$4+FI329&lt;=$B$2*'SFV+BESS'!$I$9,FB330&lt;'SFV+BESS'!$I$7), FB330*$B$4, IF(AND(FB330&gt;0,FB330*$B$4+FI329&gt;$B$2*'SFV+BESS'!$I$9,FB330*$B$4&lt;'SFV+BESS'!$I$7),$B$2*'SFV+BESS'!$I$9-FI329,IF(AND(FB330&gt;0,FB330*$B$4+FI329&gt;$B$2*'SFV+BESS'!$I$9,FB330*$B$4&gt;'SFV+BESS'!$I$7,FI329&lt;$B$2*'SFV+BESS'!$I$9),$B$2*'SFV+BESS'!$I$9-FI329,IF(AND(FB330&gt;0,FB330*$B$4+FI329&lt;=$B$2*'SFV+BESS'!$I$9,FB330&gt;'SFV+BESS'!$I$7),'SFV+BESS'!$I$7,0))))</f>
        <v>0</v>
      </c>
      <c r="FD330" s="27">
        <f>IF(AND(FB330&lt;0,FI329+FB330/$B$5&gt;$H$2,-FB330/'Carga-Descarga Año'!$B$5&lt;'SFV+BESS'!$I$7),FB330/$B$5,IF(AND(FB330&lt;0,FI329+FB330/$B$5&gt;$H$2,-FB330/'Carga-Descarga Año'!$B$5&gt;'SFV+BESS'!$I$7),-'SFV+BESS'!$I$7,IF(AND(FB330&lt;0,FI329+FB330/$B$5&lt;$H$2),-MIN('SFV+BESS'!$I$7,FI329-$H$2),0)))</f>
        <v>0</v>
      </c>
      <c r="FE330" s="33"/>
      <c r="FF330" s="33">
        <f t="shared" si="383"/>
        <v>0</v>
      </c>
      <c r="FG330" s="27">
        <f t="shared" ref="FG330:FG393" si="423">-FD330*$B$5</f>
        <v>0</v>
      </c>
      <c r="FH330" s="27">
        <f t="shared" si="384"/>
        <v>0</v>
      </c>
      <c r="FI330" s="28">
        <f>IF((FI329+FC330+FD330)&gt;=$B$2*'SFV+BESS'!$I$9, $B$2*'SFV+BESS'!$I$9, (FI329+FC330+FD330))</f>
        <v>173.61249999999998</v>
      </c>
      <c r="FJ330" s="110">
        <f t="shared" ref="FJ330:FJ393" si="424">IF(FB330&gt;0,FB330-FC330/$B$4,0)</f>
        <v>83.787881880507953</v>
      </c>
      <c r="FO330" s="251"/>
      <c r="FP330" s="41">
        <v>13.375</v>
      </c>
      <c r="FQ330" s="33">
        <f t="shared" si="398"/>
        <v>88.522249840285639</v>
      </c>
      <c r="FR330" s="33">
        <f>Gen_Cons_Horario!B7652</f>
        <v>59.656000000000006</v>
      </c>
      <c r="FS330" s="35">
        <f t="shared" si="363"/>
        <v>28.866249840285633</v>
      </c>
      <c r="FT330" s="116">
        <f>IF(AND(FS330&gt;0,FS330*$B$4+FZ329&lt;=$B$2*'SFV+BESS'!$I$9,FS330&lt;'SFV+BESS'!$I$7), FS330*$B$4, IF(AND(FS330&gt;0,FS330*$B$4+FZ329&gt;$B$2*'SFV+BESS'!$I$9,FS330*$B$4&lt;'SFV+BESS'!$I$7),$B$2*'SFV+BESS'!$I$9-FZ329,IF(AND(FS330&gt;0,FS330*$B$4+FZ329&gt;$B$2*'SFV+BESS'!$I$9,FS330*$B$4&gt;'SFV+BESS'!$I$7,FZ329&lt;$B$2*'SFV+BESS'!$I$9),$B$2*'SFV+BESS'!$I$9-FZ329,IF(AND(FS330&gt;0,FS330*$B$4+FZ329&lt;=$B$2*'SFV+BESS'!$I$9,FS330&gt;'SFV+BESS'!$I$7),'SFV+BESS'!$I$7,0))))</f>
        <v>27.422937348271351</v>
      </c>
      <c r="FU330" s="27">
        <f>IF(AND(FS330&lt;0,FZ329+FS330/$B$5&gt;$H$2,-FS330/'Carga-Descarga Año'!$B$5&lt;'SFV+BESS'!$I$7),FS330/$B$5,IF(AND(FS330&lt;0,FZ329+FS330/$B$5&gt;$H$2,-FS330/'Carga-Descarga Año'!$B$5&gt;'SFV+BESS'!$I$7),-'SFV+BESS'!$I$7,IF(AND(FS330&lt;0,FZ329+FS330/$B$5&lt;$H$2),-MIN('SFV+BESS'!$I$7,FZ329-$H$2),0)))</f>
        <v>0</v>
      </c>
      <c r="FV330" s="33"/>
      <c r="FW330" s="33">
        <f t="shared" si="385"/>
        <v>59.656000000000006</v>
      </c>
      <c r="FX330" s="27">
        <f t="shared" ref="FX330:FX393" si="425">-FU330*$B$5</f>
        <v>0</v>
      </c>
      <c r="FY330" s="27">
        <f t="shared" si="386"/>
        <v>0</v>
      </c>
      <c r="FZ330" s="28">
        <f>IF((FZ329+FT330+FU330)&gt;=$B$2*'SFV+BESS'!$I$9, $B$2*'SFV+BESS'!$I$9, (FZ329+FT330+FU330))</f>
        <v>153.03785835765481</v>
      </c>
      <c r="GA330" s="110">
        <f t="shared" ref="GA330:GA393" si="426">IF(FS330&gt;0,FS330-FT330/$B$4,0)</f>
        <v>0</v>
      </c>
      <c r="GF330" s="251"/>
      <c r="GG330" s="41">
        <v>13.375</v>
      </c>
      <c r="GH330" s="33">
        <f t="shared" si="399"/>
        <v>85.975736621117875</v>
      </c>
      <c r="GI330" s="33">
        <f>Gen_Cons_Horario!B8372</f>
        <v>65.927500000000009</v>
      </c>
      <c r="GJ330" s="35">
        <f t="shared" si="369"/>
        <v>20.048236621117866</v>
      </c>
      <c r="GK330" s="116">
        <f>IF(AND(GJ330&gt;0,GJ330*$B$4+GQ329&lt;=$B$2*'SFV+BESS'!$I$9,GJ330&lt;'SFV+BESS'!$I$7), GJ330*$B$4, IF(AND(GJ330&gt;0,GJ330*$B$4+GQ329&gt;$B$2*'SFV+BESS'!$I$9,GJ330*$B$4&lt;'SFV+BESS'!$I$7),$B$2*'SFV+BESS'!$I$9-GQ329,IF(AND(GJ330&gt;0,GJ330*$B$4+GQ329&gt;$B$2*'SFV+BESS'!$I$9,GJ330*$B$4&gt;'SFV+BESS'!$I$7,GQ329&lt;$B$2*'SFV+BESS'!$I$9),$B$2*'SFV+BESS'!$I$9-GQ329,IF(AND(GJ330&gt;0,GJ330*$B$4+GQ329&lt;=$B$2*'SFV+BESS'!$I$9,GJ330&gt;'SFV+BESS'!$I$7),'SFV+BESS'!$I$7,0))))</f>
        <v>0</v>
      </c>
      <c r="GL330" s="27">
        <f>IF(AND(GJ330&lt;0,GQ329+GJ330/$B$5&gt;$H$2,-GJ330/'Carga-Descarga Año'!$B$5&lt;'SFV+BESS'!$I$7),GJ330/$B$5,IF(AND(GJ330&lt;0,GQ329+GJ330/$B$5&gt;$H$2,-GJ330/'Carga-Descarga Año'!$B$5&gt;'SFV+BESS'!$I$7),-'SFV+BESS'!$I$7,IF(AND(GJ330&lt;0,GQ329+GJ330/$B$5&lt;$H$2),-MIN('SFV+BESS'!$I$7,GQ329-$H$2),0)))</f>
        <v>0</v>
      </c>
      <c r="GM330" s="33"/>
      <c r="GN330" s="33">
        <f t="shared" si="387"/>
        <v>65.927500000000009</v>
      </c>
      <c r="GO330" s="27">
        <f t="shared" ref="GO330:GO393" si="427">-GL330*$B$5</f>
        <v>0</v>
      </c>
      <c r="GP330" s="27">
        <f t="shared" si="388"/>
        <v>0</v>
      </c>
      <c r="GQ330" s="28">
        <f>IF((GQ329+GK330+GL330)&gt;=$B$2*'SFV+BESS'!$I$9, $B$2*'SFV+BESS'!$I$9, (GQ329+GK330+GL330))</f>
        <v>173.61249999999998</v>
      </c>
      <c r="GR330" s="110">
        <f t="shared" ref="GR330:GR393" si="428">IF(GJ330&gt;0,GJ330-GK330/$B$4,0)</f>
        <v>20.048236621117866</v>
      </c>
    </row>
    <row r="331" spans="1:200">
      <c r="A331" s="249"/>
      <c r="B331" s="41">
        <v>13.4166666666667</v>
      </c>
      <c r="C331" s="38">
        <f t="shared" si="370"/>
        <v>102.56597254203621</v>
      </c>
      <c r="D331" s="2">
        <f>Gen_Cons_Horario!B357</f>
        <v>78.298500000000004</v>
      </c>
      <c r="E331" s="140">
        <f t="shared" si="400"/>
        <v>24.267472542036202</v>
      </c>
      <c r="F331" s="116">
        <f>IF(AND(E331&gt;0,E331*$B$4+L330&lt;=$B$2*'SFV+BESS'!$I$9,E331&lt;'SFV+BESS'!$I$7), E331*$B$4, IF(AND(E331&gt;0,E331*$B$4+L330&gt;$B$2*'SFV+BESS'!$I$9,E331*$B$4&lt;'SFV+BESS'!$I$7),$B$2*'SFV+BESS'!$I$9-L330,IF(AND(E331&gt;0,E331*$B$4+L330&gt;$B$2*'SFV+BESS'!$I$9,E331*$B$4&gt;'SFV+BESS'!$I$7,L330&lt;$B$2*'SFV+BESS'!$I$9),$B$2*'SFV+BESS'!$I$9-L330,IF(AND(E331&gt;0,E331*$B$4+L330&lt;=$B$2*'SFV+BESS'!$I$9,E331&gt;'SFV+BESS'!$I$7),'SFV+BESS'!$I$7,0))))</f>
        <v>0</v>
      </c>
      <c r="G331" s="27">
        <f>IF(AND(E331&lt;0,L330+E331/$B$5&gt;$H$2,-E331/'Carga-Descarga Año'!$B$5&lt;'SFV+BESS'!$I$7),E331/$B$5,IF(AND(E331&lt;0,L330+E331/$B$5&gt;$H$2,-E331/'Carga-Descarga Año'!$B$5&gt;'SFV+BESS'!$I$7),-'SFV+BESS'!$I$7,IF(AND(E331&lt;0,L330+E331/$B$5&lt;$H$2),-MIN('SFV+BESS'!$I$7,L330-$H$2),0)))</f>
        <v>0</v>
      </c>
      <c r="I331" s="38">
        <f t="shared" si="401"/>
        <v>78.298500000000004</v>
      </c>
      <c r="J331" s="27">
        <f t="shared" si="403"/>
        <v>0</v>
      </c>
      <c r="K331" s="27">
        <f t="shared" si="402"/>
        <v>0</v>
      </c>
      <c r="L331" s="28">
        <f>IF((L330+F331+G331)&gt;=$B$2*'SFV+BESS'!$I$9, $B$2*'SFV+BESS'!$I$9, (L330+F331+G331))</f>
        <v>173.61249999999998</v>
      </c>
      <c r="M331" s="110">
        <f t="shared" si="404"/>
        <v>24.267472542036202</v>
      </c>
      <c r="R331" s="251"/>
      <c r="S331" s="41">
        <v>13.4166666666667</v>
      </c>
      <c r="T331" s="2">
        <f t="shared" si="389"/>
        <v>99.976027218608863</v>
      </c>
      <c r="U331" s="2">
        <f>Gen_Cons_Horario!B1101</f>
        <v>55.927500000000009</v>
      </c>
      <c r="V331" s="35">
        <f t="shared" si="364"/>
        <v>44.048527218608854</v>
      </c>
      <c r="W331" s="116">
        <f>IF(AND(V331&gt;0,V331*$B$4+AC330&lt;=$B$2*'SFV+BESS'!$I$9,V331&lt;'SFV+BESS'!$I$7), V331*$B$4, IF(AND(V331&gt;0,V331*$B$4+AC330&gt;$B$2*'SFV+BESS'!$I$9,V331*$B$4&lt;'SFV+BESS'!$I$7),$B$2*'SFV+BESS'!$I$9-AC330,IF(AND(V331&gt;0,V331*$B$4+AC330&gt;$B$2*'SFV+BESS'!$I$9,V331*$B$4&gt;'SFV+BESS'!$I$7,AC330&lt;$B$2*'SFV+BESS'!$I$9),$B$2*'SFV+BESS'!$I$9-AC330,IF(AND(V331&gt;0,V331*$B$4+AC330&lt;=$B$2*'SFV+BESS'!$I$9,V331&gt;'SFV+BESS'!$I$7),'SFV+BESS'!$I$7,0))))</f>
        <v>0</v>
      </c>
      <c r="X331" s="27">
        <f>IF(AND(V331&lt;0,AC330+V331/$B$5&gt;$H$2,-V331/'Carga-Descarga Año'!$B$5&lt;'SFV+BESS'!$I$7),V331/$B$5,IF(AND(V331&lt;0,AC330+V331/$B$5&gt;$H$2,-V331/'Carga-Descarga Año'!$B$5&gt;'SFV+BESS'!$I$7),-'SFV+BESS'!$I$7,IF(AND(V331&lt;0,AC330+V331/$B$5&lt;$H$2),-MIN('SFV+BESS'!$I$7,AC330-$H$2),0)))</f>
        <v>0</v>
      </c>
      <c r="Z331" s="33">
        <f t="shared" si="358"/>
        <v>55.927500000000009</v>
      </c>
      <c r="AA331" s="27">
        <f t="shared" si="405"/>
        <v>0</v>
      </c>
      <c r="AB331" s="27">
        <f t="shared" ref="AB331:AB394" si="429">IF(AA331&lt;-V331,-(V331+AA331),0)</f>
        <v>0</v>
      </c>
      <c r="AC331" s="28">
        <f>IF((AC330+W331+X331)&gt;=$B$2*'SFV+BESS'!$I$9, $B$2*'SFV+BESS'!$I$9, (AC330+W331+X331))</f>
        <v>173.61249999999998</v>
      </c>
      <c r="AD331" s="110">
        <f t="shared" si="406"/>
        <v>44.048527218608854</v>
      </c>
      <c r="AI331" s="251"/>
      <c r="AJ331" s="41">
        <v>13.4166666666667</v>
      </c>
      <c r="AK331" s="52">
        <f t="shared" si="390"/>
        <v>98.343173988490506</v>
      </c>
      <c r="AL331" s="33">
        <f>Gen_Cons_Horario!B1773</f>
        <v>55.927500000000009</v>
      </c>
      <c r="AM331" s="35">
        <f t="shared" si="365"/>
        <v>42.415673988490497</v>
      </c>
      <c r="AN331" s="116">
        <f>IF(AND(AM331&gt;0,AM331*$B$4+AT330&lt;=$B$2*'SFV+BESS'!$I$9,AM331&lt;'SFV+BESS'!$I$7), AM331*$B$4, IF(AND(AM331&gt;0,AM331*$B$4+AT330&gt;$B$2*'SFV+BESS'!$I$9,AM331*$B$4&lt;'SFV+BESS'!$I$7),$B$2*'SFV+BESS'!$I$9-AT330,IF(AND(AM331&gt;0,AM331*$B$4+AT330&gt;$B$2*'SFV+BESS'!$I$9,AM331*$B$4&gt;'SFV+BESS'!$I$7,AT330&lt;$B$2*'SFV+BESS'!$I$9),$B$2*'SFV+BESS'!$I$9-AT330,IF(AND(AM331&gt;0,AM331*$B$4+AT330&lt;=$B$2*'SFV+BESS'!$I$9,AM331&gt;'SFV+BESS'!$I$7),'SFV+BESS'!$I$7,0))))</f>
        <v>0</v>
      </c>
      <c r="AO331" s="27">
        <f>IF(AND(AM331&lt;0,AT330+AM331/$B$5&gt;$H$2,-AM331/'Carga-Descarga Año'!$B$5&lt;'SFV+BESS'!$I$7),AM331/$B$5,IF(AND(AM331&lt;0,AT330+AM331/$B$5&gt;$H$2,-AM331/'Carga-Descarga Año'!$B$5&gt;'SFV+BESS'!$I$7),-'SFV+BESS'!$I$7,IF(AND(AM331&lt;0,AT330+AM331/$B$5&lt;$H$2),-MIN('SFV+BESS'!$I$7,AT330-$H$2),0)))</f>
        <v>0</v>
      </c>
      <c r="AP331" s="33"/>
      <c r="AQ331" s="33">
        <f t="shared" si="371"/>
        <v>55.927500000000009</v>
      </c>
      <c r="AR331" s="27">
        <f t="shared" si="407"/>
        <v>0</v>
      </c>
      <c r="AS331" s="27">
        <f t="shared" si="372"/>
        <v>0</v>
      </c>
      <c r="AT331" s="28">
        <f>IF((AT330+AN331+AO331)&gt;=$B$2*'SFV+BESS'!$I$9, $B$2*'SFV+BESS'!$I$9, (AT330+AN331+AO331))</f>
        <v>173.61249999999998</v>
      </c>
      <c r="AU331" s="110">
        <f t="shared" si="408"/>
        <v>42.415673988490497</v>
      </c>
      <c r="AZ331" s="251"/>
      <c r="BA331" s="41">
        <v>13.4166666666667</v>
      </c>
      <c r="BB331" s="33">
        <f t="shared" si="391"/>
        <v>89.500386808653857</v>
      </c>
      <c r="BC331" s="33">
        <f>Gen_Cons_Horario!B2517</f>
        <v>0</v>
      </c>
      <c r="BD331" s="35">
        <f t="shared" si="366"/>
        <v>89.500386808653857</v>
      </c>
      <c r="BE331" s="116">
        <f>IF(AND(BD331&gt;0,BD331*$B$4+BK330&lt;=$B$2*'SFV+BESS'!$I$9,BD331&lt;'SFV+BESS'!$I$7), BD331*$B$4, IF(AND(BD331&gt;0,BD331*$B$4+BK330&gt;$B$2*'SFV+BESS'!$I$9,BD331*$B$4&lt;'SFV+BESS'!$I$7),$B$2*'SFV+BESS'!$I$9-BK330,IF(AND(BD331&gt;0,BD331*$B$4+BK330&gt;$B$2*'SFV+BESS'!$I$9,BD331*$B$4&gt;'SFV+BESS'!$I$7,BK330&lt;$B$2*'SFV+BESS'!$I$9),$B$2*'SFV+BESS'!$I$9-BK330,IF(AND(BD331&gt;0,BD331*$B$4+BK330&lt;=$B$2*'SFV+BESS'!$I$9,BD331&gt;'SFV+BESS'!$I$7),'SFV+BESS'!$I$7,0))))</f>
        <v>0</v>
      </c>
      <c r="BF331" s="27">
        <f>IF(AND(BD331&lt;0,BK330+BD331/$B$5&gt;$H$2,-BD331/'Carga-Descarga Año'!$B$5&lt;'SFV+BESS'!$I$7),BD331/$B$5,IF(AND(BD331&lt;0,BK330+BD331/$B$5&gt;$H$2,-BD331/'Carga-Descarga Año'!$B$5&gt;'SFV+BESS'!$I$7),-'SFV+BESS'!$I$7,IF(AND(BD331&lt;0,BK330+BD331/$B$5&lt;$H$2),-MIN('SFV+BESS'!$I$7,BK330-$H$2),0)))</f>
        <v>0</v>
      </c>
      <c r="BG331" s="33"/>
      <c r="BH331" s="33">
        <f t="shared" si="373"/>
        <v>0</v>
      </c>
      <c r="BI331" s="27">
        <f t="shared" si="409"/>
        <v>0</v>
      </c>
      <c r="BJ331" s="27">
        <f t="shared" si="374"/>
        <v>0</v>
      </c>
      <c r="BK331" s="28">
        <f>IF((BK330+BE331+BF331)&gt;=$B$2*'SFV+BESS'!$I$9, $B$2*'SFV+BESS'!$I$9, (BK330+BE331+BF331))</f>
        <v>173.61249999999998</v>
      </c>
      <c r="BL331" s="110">
        <f t="shared" si="410"/>
        <v>89.500386808653857</v>
      </c>
      <c r="BQ331" s="251"/>
      <c r="BR331" s="41">
        <v>13.4166666666667</v>
      </c>
      <c r="BS331" s="33">
        <f t="shared" si="392"/>
        <v>68.489252357644361</v>
      </c>
      <c r="BT331" s="33">
        <f>Gen_Cons_Horario!B3237</f>
        <v>0</v>
      </c>
      <c r="BU331" s="35">
        <f t="shared" si="367"/>
        <v>68.489252357644361</v>
      </c>
      <c r="BV331" s="116">
        <f>IF(AND(BU331&gt;0,BU331*$B$4+CB330&lt;=$B$2*'SFV+BESS'!$I$9,BU331&lt;'SFV+BESS'!$I$7), BU331*$B$4, IF(AND(BU331&gt;0,BU331*$B$4+CB330&gt;$B$2*'SFV+BESS'!$I$9,BU331*$B$4&lt;'SFV+BESS'!$I$7),$B$2*'SFV+BESS'!$I$9-CB330,IF(AND(BU331&gt;0,BU331*$B$4+CB330&gt;$B$2*'SFV+BESS'!$I$9,BU331*$B$4&gt;'SFV+BESS'!$I$7,CB330&lt;$B$2*'SFV+BESS'!$I$9),$B$2*'SFV+BESS'!$I$9-CB330,IF(AND(BU331&gt;0,BU331*$B$4+CB330&lt;=$B$2*'SFV+BESS'!$I$9,BU331&gt;'SFV+BESS'!$I$7),'SFV+BESS'!$I$7,0))))</f>
        <v>0</v>
      </c>
      <c r="BW331" s="27">
        <f>IF(AND(BU331&lt;0,CB330+BU331/$B$5&gt;$H$2,-BU331/'Carga-Descarga Año'!$B$5&lt;'SFV+BESS'!$I$7),BU331/$B$5,IF(AND(BU331&lt;0,CB330+BU331/$B$5&gt;$H$2,-BU331/'Carga-Descarga Año'!$B$5&gt;'SFV+BESS'!$I$7),-'SFV+BESS'!$I$7,IF(AND(BU331&lt;0,CB330+BU331/$B$5&lt;$H$2),-MIN('SFV+BESS'!$I$7,CB330-$H$2),0)))</f>
        <v>0</v>
      </c>
      <c r="BX331" s="33"/>
      <c r="BY331" s="33">
        <f t="shared" si="375"/>
        <v>0</v>
      </c>
      <c r="BZ331" s="27">
        <f t="shared" si="411"/>
        <v>0</v>
      </c>
      <c r="CA331" s="27">
        <f t="shared" si="412"/>
        <v>0</v>
      </c>
      <c r="CB331" s="28">
        <f>IF((CB330+BV331+BW331)&gt;=$B$2*'SFV+BESS'!$I$9, $B$2*'SFV+BESS'!$I$9, (CB330+BV331+BW331))</f>
        <v>173.61249999999998</v>
      </c>
      <c r="CC331" s="110">
        <f t="shared" si="413"/>
        <v>68.489252357644361</v>
      </c>
      <c r="CH331" s="251"/>
      <c r="CI331" s="41">
        <v>13.4166666666667</v>
      </c>
      <c r="CJ331" s="33">
        <f t="shared" si="393"/>
        <v>60.041839544678055</v>
      </c>
      <c r="CK331" s="33">
        <f>Gen_Cons_Horario!B3981</f>
        <v>0</v>
      </c>
      <c r="CL331" s="35">
        <f t="shared" si="368"/>
        <v>60.041839544678055</v>
      </c>
      <c r="CM331" s="116">
        <f>IF(AND(CL331&gt;0,CL331*$B$4+CS330&lt;=$B$2*'SFV+BESS'!$I$9,CL331&lt;'SFV+BESS'!$I$7), CL331*$B$4, IF(AND(CL331&gt;0,CL331*$B$4+CS330&gt;$B$2*'SFV+BESS'!$I$9,CL331*$B$4&lt;'SFV+BESS'!$I$7),$B$2*'SFV+BESS'!$I$9-CS330,IF(AND(CL331&gt;0,CL331*$B$4+CS330&gt;$B$2*'SFV+BESS'!$I$9,CL331*$B$4&gt;'SFV+BESS'!$I$7,CS330&lt;$B$2*'SFV+BESS'!$I$9),$B$2*'SFV+BESS'!$I$9-CS330,IF(AND(CL331&gt;0,CL331*$B$4+CS330&lt;=$B$2*'SFV+BESS'!$I$9,CL331&gt;'SFV+BESS'!$I$7),'SFV+BESS'!$I$7,0))))</f>
        <v>0</v>
      </c>
      <c r="CN331" s="27">
        <f>IF(AND(CL331&lt;0,CS330+CL331/$B$5&gt;$H$2,-CL331/'Carga-Descarga Año'!$B$5&lt;'SFV+BESS'!$I$7),CL331/$B$5,IF(AND(CL331&lt;0,CS330+CL331/$B$5&gt;$H$2,-CL331/'Carga-Descarga Año'!$B$5&gt;'SFV+BESS'!$I$7),-'SFV+BESS'!$I$7,IF(AND(CL331&lt;0,CS330+CL331/$B$5&lt;$H$2),-MIN('SFV+BESS'!$I$7,CS330-$H$2),0)))</f>
        <v>0</v>
      </c>
      <c r="CO331" s="33"/>
      <c r="CP331" s="33">
        <f t="shared" si="376"/>
        <v>0</v>
      </c>
      <c r="CQ331" s="27">
        <f t="shared" si="414"/>
        <v>0</v>
      </c>
      <c r="CR331" s="27">
        <f t="shared" si="377"/>
        <v>0</v>
      </c>
      <c r="CS331" s="28">
        <f>IF((CS330+CM331+CN331)&gt;=$B$2*'SFV+BESS'!$I$9, $B$2*'SFV+BESS'!$I$9, (CS330+CM331+CN331))</f>
        <v>173.61249999999998</v>
      </c>
      <c r="CT331" s="110">
        <f t="shared" si="415"/>
        <v>60.041839544678055</v>
      </c>
      <c r="CY331" s="251"/>
      <c r="CZ331" s="41">
        <v>13.4166666666667</v>
      </c>
      <c r="DA331" s="33">
        <f t="shared" si="394"/>
        <v>68.060646159931082</v>
      </c>
      <c r="DB331" s="33">
        <f>Gen_Cons_Horario!B4701</f>
        <v>0</v>
      </c>
      <c r="DC331" s="35">
        <f t="shared" si="359"/>
        <v>68.060646159931082</v>
      </c>
      <c r="DD331" s="116">
        <f>IF(AND(DC331&gt;0,DC331*$B$4+DJ330&lt;=$B$2*'SFV+BESS'!$I$9,DC331&lt;'SFV+BESS'!$I$7), DC331*$B$4, IF(AND(DC331&gt;0,DC331*$B$4+DJ330&gt;$B$2*'SFV+BESS'!$I$9,DC331*$B$4&lt;'SFV+BESS'!$I$7),$B$2*'SFV+BESS'!$I$9-DJ330,IF(AND(DC331&gt;0,DC331*$B$4+DJ330&gt;$B$2*'SFV+BESS'!$I$9,DC331*$B$4&gt;'SFV+BESS'!$I$7,DJ330&lt;$B$2*'SFV+BESS'!$I$9),$B$2*'SFV+BESS'!$I$9-DJ330,IF(AND(DC331&gt;0,DC331*$B$4+DJ330&lt;=$B$2*'SFV+BESS'!$I$9,DC331&gt;'SFV+BESS'!$I$7),'SFV+BESS'!$I$7,0))))</f>
        <v>0</v>
      </c>
      <c r="DE331" s="27">
        <f>IF(AND(DC331&lt;0,DJ330+DC331/$B$5&gt;$H$2,-DC331/'Carga-Descarga Año'!$B$5&lt;'SFV+BESS'!$I$7),DC331/$B$5,IF(AND(DC331&lt;0,DJ330+DC331/$B$5&gt;$H$2,-DC331/'Carga-Descarga Año'!$B$5&gt;'SFV+BESS'!$I$7),-'SFV+BESS'!$I$7,IF(AND(DC331&lt;0,DJ330+DC331/$B$5&lt;$H$2),-MIN('SFV+BESS'!$I$7,DJ330-$H$2),0)))</f>
        <v>0</v>
      </c>
      <c r="DF331" s="33"/>
      <c r="DG331" s="33">
        <f t="shared" si="378"/>
        <v>0</v>
      </c>
      <c r="DH331" s="27">
        <f t="shared" si="416"/>
        <v>0</v>
      </c>
      <c r="DI331" s="27">
        <f t="shared" si="417"/>
        <v>0</v>
      </c>
      <c r="DJ331" s="28">
        <f>IF((DJ330+DD331+DE331)&gt;=$B$2*'SFV+BESS'!$I$9, $B$2*'SFV+BESS'!$I$9, (DJ330+DD331+DE331))</f>
        <v>173.61249999999998</v>
      </c>
      <c r="DK331" s="110">
        <f t="shared" si="418"/>
        <v>68.060646159931082</v>
      </c>
      <c r="DP331" s="251"/>
      <c r="DQ331" s="41">
        <v>13.4166666666667</v>
      </c>
      <c r="DR331" s="33">
        <f t="shared" si="395"/>
        <v>72.573683597713242</v>
      </c>
      <c r="DS331" s="33">
        <f>Gen_Cons_Horario!B5445</f>
        <v>0</v>
      </c>
      <c r="DT331" s="35">
        <f t="shared" si="360"/>
        <v>72.573683597713242</v>
      </c>
      <c r="DU331" s="116">
        <f>IF(AND(DT331&gt;0,DT331*$B$4+EA330&lt;=$B$2*'SFV+BESS'!$I$9,DT331&lt;'SFV+BESS'!$I$7), DT331*$B$4, IF(AND(DT331&gt;0,DT331*$B$4+EA330&gt;$B$2*'SFV+BESS'!$I$9,DT331*$B$4&lt;'SFV+BESS'!$I$7),$B$2*'SFV+BESS'!$I$9-EA330,IF(AND(DT331&gt;0,DT331*$B$4+EA330&gt;$B$2*'SFV+BESS'!$I$9,DT331*$B$4&gt;'SFV+BESS'!$I$7,EA330&lt;$B$2*'SFV+BESS'!$I$9),$B$2*'SFV+BESS'!$I$9-EA330,IF(AND(DT331&gt;0,DT331*$B$4+EA330&lt;=$B$2*'SFV+BESS'!$I$9,DT331&gt;'SFV+BESS'!$I$7),'SFV+BESS'!$I$7,0))))</f>
        <v>0</v>
      </c>
      <c r="DV331" s="27">
        <f>IF(AND(DT331&lt;0,EA330+DT331/$B$5&gt;$H$2,-DT331/'Carga-Descarga Año'!$B$5&lt;'SFV+BESS'!$I$7),DT331/$B$5,IF(AND(DT331&lt;0,EA330+DT331/$B$5&gt;$H$2,-DT331/'Carga-Descarga Año'!$B$5&gt;'SFV+BESS'!$I$7),-'SFV+BESS'!$I$7,IF(AND(DT331&lt;0,EA330+DT331/$B$5&lt;$H$2),-MIN('SFV+BESS'!$I$7,EA330-$H$2),0)))</f>
        <v>0</v>
      </c>
      <c r="DW331" s="33"/>
      <c r="DX331" s="33">
        <f t="shared" si="379"/>
        <v>0</v>
      </c>
      <c r="DY331" s="27">
        <f t="shared" si="419"/>
        <v>0</v>
      </c>
      <c r="DZ331" s="27">
        <f t="shared" si="380"/>
        <v>0</v>
      </c>
      <c r="EA331" s="28">
        <f>IF((EA330+DU331+DV331)&gt;=$B$2*'SFV+BESS'!$I$9, $B$2*'SFV+BESS'!$I$9, (EA330+DU331+DV331))</f>
        <v>173.61249999999998</v>
      </c>
      <c r="EB331" s="110">
        <f t="shared" si="420"/>
        <v>72.573683597713242</v>
      </c>
      <c r="EG331" s="251"/>
      <c r="EH331" s="41">
        <v>13.4166666666667</v>
      </c>
      <c r="EI331" s="33">
        <f t="shared" si="396"/>
        <v>88.07759942561016</v>
      </c>
      <c r="EJ331" s="33">
        <f>Gen_Cons_Horario!B6189</f>
        <v>0</v>
      </c>
      <c r="EK331" s="35">
        <f t="shared" si="361"/>
        <v>88.07759942561016</v>
      </c>
      <c r="EL331" s="116">
        <f>IF(AND(EK331&gt;0,EK331*$B$4+ER330&lt;=$B$2*'SFV+BESS'!$I$9,EK331&lt;'SFV+BESS'!$I$7), EK331*$B$4, IF(AND(EK331&gt;0,EK331*$B$4+ER330&gt;$B$2*'SFV+BESS'!$I$9,EK331*$B$4&lt;'SFV+BESS'!$I$7),$B$2*'SFV+BESS'!$I$9-ER330,IF(AND(EK331&gt;0,EK331*$B$4+ER330&gt;$B$2*'SFV+BESS'!$I$9,EK331*$B$4&gt;'SFV+BESS'!$I$7,ER330&lt;$B$2*'SFV+BESS'!$I$9),$B$2*'SFV+BESS'!$I$9-ER330,IF(AND(EK331&gt;0,EK331*$B$4+ER330&lt;=$B$2*'SFV+BESS'!$I$9,EK331&gt;'SFV+BESS'!$I$7),'SFV+BESS'!$I$7,0))))</f>
        <v>0</v>
      </c>
      <c r="EM331" s="27">
        <f>IF(AND(EK331&lt;0,ER330+EK331/$B$5&gt;$H$2,-EK331/'Carga-Descarga Año'!$B$5&lt;'SFV+BESS'!$I$7),EK331/$B$5,IF(AND(EK331&lt;0,ER330+EK331/$B$5&gt;$H$2,-EK331/'Carga-Descarga Año'!$B$5&gt;'SFV+BESS'!$I$7),-'SFV+BESS'!$I$7,IF(AND(EK331&lt;0,ER330+EK331/$B$5&lt;$H$2),-MIN('SFV+BESS'!$I$7,ER330-$H$2),0)))</f>
        <v>0</v>
      </c>
      <c r="EN331" s="33"/>
      <c r="EO331" s="33">
        <f t="shared" si="381"/>
        <v>0</v>
      </c>
      <c r="EP331" s="27">
        <f t="shared" si="421"/>
        <v>0</v>
      </c>
      <c r="EQ331" s="27">
        <f t="shared" si="382"/>
        <v>0</v>
      </c>
      <c r="ER331" s="28">
        <f>IF((ER330+EL331+EM331)&gt;=$B$2*'SFV+BESS'!$I$9, $B$2*'SFV+BESS'!$I$9, (ER330+EL331+EM331))</f>
        <v>173.61249999999998</v>
      </c>
      <c r="ES331" s="110">
        <f t="shared" si="422"/>
        <v>88.07759942561016</v>
      </c>
      <c r="EX331" s="251"/>
      <c r="EY331" s="41">
        <v>13.4166666666667</v>
      </c>
      <c r="EZ331" s="33">
        <f t="shared" si="397"/>
        <v>96.19383250062873</v>
      </c>
      <c r="FA331" s="33">
        <f>Gen_Cons_Horario!B6909</f>
        <v>0</v>
      </c>
      <c r="FB331" s="35">
        <f t="shared" si="362"/>
        <v>96.19383250062873</v>
      </c>
      <c r="FC331" s="116">
        <f>IF(AND(FB331&gt;0,FB331*$B$4+FI330&lt;=$B$2*'SFV+BESS'!$I$9,FB331&lt;'SFV+BESS'!$I$7), FB331*$B$4, IF(AND(FB331&gt;0,FB331*$B$4+FI330&gt;$B$2*'SFV+BESS'!$I$9,FB331*$B$4&lt;'SFV+BESS'!$I$7),$B$2*'SFV+BESS'!$I$9-FI330,IF(AND(FB331&gt;0,FB331*$B$4+FI330&gt;$B$2*'SFV+BESS'!$I$9,FB331*$B$4&gt;'SFV+BESS'!$I$7,FI330&lt;$B$2*'SFV+BESS'!$I$9),$B$2*'SFV+BESS'!$I$9-FI330,IF(AND(FB331&gt;0,FB331*$B$4+FI330&lt;=$B$2*'SFV+BESS'!$I$9,FB331&gt;'SFV+BESS'!$I$7),'SFV+BESS'!$I$7,0))))</f>
        <v>0</v>
      </c>
      <c r="FD331" s="27">
        <f>IF(AND(FB331&lt;0,FI330+FB331/$B$5&gt;$H$2,-FB331/'Carga-Descarga Año'!$B$5&lt;'SFV+BESS'!$I$7),FB331/$B$5,IF(AND(FB331&lt;0,FI330+FB331/$B$5&gt;$H$2,-FB331/'Carga-Descarga Año'!$B$5&gt;'SFV+BESS'!$I$7),-'SFV+BESS'!$I$7,IF(AND(FB331&lt;0,FI330+FB331/$B$5&lt;$H$2),-MIN('SFV+BESS'!$I$7,FI330-$H$2),0)))</f>
        <v>0</v>
      </c>
      <c r="FE331" s="33"/>
      <c r="FF331" s="33">
        <f t="shared" si="383"/>
        <v>0</v>
      </c>
      <c r="FG331" s="27">
        <f t="shared" si="423"/>
        <v>0</v>
      </c>
      <c r="FH331" s="27">
        <f t="shared" si="384"/>
        <v>0</v>
      </c>
      <c r="FI331" s="28">
        <f>IF((FI330+FC331+FD331)&gt;=$B$2*'SFV+BESS'!$I$9, $B$2*'SFV+BESS'!$I$9, (FI330+FC331+FD331))</f>
        <v>173.61249999999998</v>
      </c>
      <c r="FJ331" s="110">
        <f t="shared" si="424"/>
        <v>96.19383250062873</v>
      </c>
      <c r="FO331" s="251"/>
      <c r="FP331" s="41">
        <v>13.4166666666667</v>
      </c>
      <c r="FQ331" s="33">
        <f t="shared" si="398"/>
        <v>101.70295248194581</v>
      </c>
      <c r="FR331" s="33">
        <f>Gen_Cons_Horario!B7653</f>
        <v>59.656000000000006</v>
      </c>
      <c r="FS331" s="35">
        <f t="shared" si="363"/>
        <v>42.046952481945809</v>
      </c>
      <c r="FT331" s="116">
        <f>IF(AND(FS331&gt;0,FS331*$B$4+FZ330&lt;=$B$2*'SFV+BESS'!$I$9,FS331&lt;'SFV+BESS'!$I$7), FS331*$B$4, IF(AND(FS331&gt;0,FS331*$B$4+FZ330&gt;$B$2*'SFV+BESS'!$I$9,FS331*$B$4&lt;'SFV+BESS'!$I$7),$B$2*'SFV+BESS'!$I$9-FZ330,IF(AND(FS331&gt;0,FS331*$B$4+FZ330&gt;$B$2*'SFV+BESS'!$I$9,FS331*$B$4&gt;'SFV+BESS'!$I$7,FZ330&lt;$B$2*'SFV+BESS'!$I$9),$B$2*'SFV+BESS'!$I$9-FZ330,IF(AND(FS331&gt;0,FS331*$B$4+FZ330&lt;=$B$2*'SFV+BESS'!$I$9,FS331&gt;'SFV+BESS'!$I$7),'SFV+BESS'!$I$7,0))))</f>
        <v>20.574641642345171</v>
      </c>
      <c r="FU331" s="27">
        <f>IF(AND(FS331&lt;0,FZ330+FS331/$B$5&gt;$H$2,-FS331/'Carga-Descarga Año'!$B$5&lt;'SFV+BESS'!$I$7),FS331/$B$5,IF(AND(FS331&lt;0,FZ330+FS331/$B$5&gt;$H$2,-FS331/'Carga-Descarga Año'!$B$5&gt;'SFV+BESS'!$I$7),-'SFV+BESS'!$I$7,IF(AND(FS331&lt;0,FZ330+FS331/$B$5&lt;$H$2),-MIN('SFV+BESS'!$I$7,FZ330-$H$2),0)))</f>
        <v>0</v>
      </c>
      <c r="FV331" s="33"/>
      <c r="FW331" s="33">
        <f t="shared" si="385"/>
        <v>59.656000000000006</v>
      </c>
      <c r="FX331" s="27">
        <f t="shared" si="425"/>
        <v>0</v>
      </c>
      <c r="FY331" s="27">
        <f t="shared" si="386"/>
        <v>0</v>
      </c>
      <c r="FZ331" s="28">
        <f>IF((FZ330+FT331+FU331)&gt;=$B$2*'SFV+BESS'!$I$9, $B$2*'SFV+BESS'!$I$9, (FZ330+FT331+FU331))</f>
        <v>173.61249999999998</v>
      </c>
      <c r="GA331" s="110">
        <f t="shared" si="426"/>
        <v>20.389434963687734</v>
      </c>
      <c r="GF331" s="251"/>
      <c r="GG331" s="41">
        <v>13.4166666666667</v>
      </c>
      <c r="GH331" s="33">
        <f t="shared" si="399"/>
        <v>103.14154069052196</v>
      </c>
      <c r="GI331" s="33">
        <f>Gen_Cons_Horario!B8373</f>
        <v>65.927500000000009</v>
      </c>
      <c r="GJ331" s="35">
        <f t="shared" si="369"/>
        <v>37.214040690521955</v>
      </c>
      <c r="GK331" s="116">
        <f>IF(AND(GJ331&gt;0,GJ331*$B$4+GQ330&lt;=$B$2*'SFV+BESS'!$I$9,GJ331&lt;'SFV+BESS'!$I$7), GJ331*$B$4, IF(AND(GJ331&gt;0,GJ331*$B$4+GQ330&gt;$B$2*'SFV+BESS'!$I$9,GJ331*$B$4&lt;'SFV+BESS'!$I$7),$B$2*'SFV+BESS'!$I$9-GQ330,IF(AND(GJ331&gt;0,GJ331*$B$4+GQ330&gt;$B$2*'SFV+BESS'!$I$9,GJ331*$B$4&gt;'SFV+BESS'!$I$7,GQ330&lt;$B$2*'SFV+BESS'!$I$9),$B$2*'SFV+BESS'!$I$9-GQ330,IF(AND(GJ331&gt;0,GJ331*$B$4+GQ330&lt;=$B$2*'SFV+BESS'!$I$9,GJ331&gt;'SFV+BESS'!$I$7),'SFV+BESS'!$I$7,0))))</f>
        <v>0</v>
      </c>
      <c r="GL331" s="27">
        <f>IF(AND(GJ331&lt;0,GQ330+GJ331/$B$5&gt;$H$2,-GJ331/'Carga-Descarga Año'!$B$5&lt;'SFV+BESS'!$I$7),GJ331/$B$5,IF(AND(GJ331&lt;0,GQ330+GJ331/$B$5&gt;$H$2,-GJ331/'Carga-Descarga Año'!$B$5&gt;'SFV+BESS'!$I$7),-'SFV+BESS'!$I$7,IF(AND(GJ331&lt;0,GQ330+GJ331/$B$5&lt;$H$2),-MIN('SFV+BESS'!$I$7,GQ330-$H$2),0)))</f>
        <v>0</v>
      </c>
      <c r="GM331" s="33"/>
      <c r="GN331" s="33">
        <f t="shared" si="387"/>
        <v>65.927500000000009</v>
      </c>
      <c r="GO331" s="27">
        <f t="shared" si="427"/>
        <v>0</v>
      </c>
      <c r="GP331" s="27">
        <f t="shared" si="388"/>
        <v>0</v>
      </c>
      <c r="GQ331" s="28">
        <f>IF((GQ330+GK331+GL331)&gt;=$B$2*'SFV+BESS'!$I$9, $B$2*'SFV+BESS'!$I$9, (GQ330+GK331+GL331))</f>
        <v>173.61249999999998</v>
      </c>
      <c r="GR331" s="110">
        <f t="shared" si="428"/>
        <v>37.214040690521955</v>
      </c>
    </row>
    <row r="332" spans="1:200">
      <c r="A332" s="249"/>
      <c r="B332" s="41">
        <v>13.4583333333333</v>
      </c>
      <c r="C332" s="38">
        <f t="shared" si="370"/>
        <v>114.26609089127589</v>
      </c>
      <c r="D332" s="2">
        <f>Gen_Cons_Horario!B358</f>
        <v>78.298500000000004</v>
      </c>
      <c r="E332" s="140">
        <f t="shared" si="400"/>
        <v>35.96759089127589</v>
      </c>
      <c r="F332" s="116">
        <f>IF(AND(E332&gt;0,E332*$B$4+L331&lt;=$B$2*'SFV+BESS'!$I$9,E332&lt;'SFV+BESS'!$I$7), E332*$B$4, IF(AND(E332&gt;0,E332*$B$4+L331&gt;$B$2*'SFV+BESS'!$I$9,E332*$B$4&lt;'SFV+BESS'!$I$7),$B$2*'SFV+BESS'!$I$9-L331,IF(AND(E332&gt;0,E332*$B$4+L331&gt;$B$2*'SFV+BESS'!$I$9,E332*$B$4&gt;'SFV+BESS'!$I$7,L331&lt;$B$2*'SFV+BESS'!$I$9),$B$2*'SFV+BESS'!$I$9-L331,IF(AND(E332&gt;0,E332*$B$4+L331&lt;=$B$2*'SFV+BESS'!$I$9,E332&gt;'SFV+BESS'!$I$7),'SFV+BESS'!$I$7,0))))</f>
        <v>0</v>
      </c>
      <c r="G332" s="27">
        <f>IF(AND(E332&lt;0,L331+E332/$B$5&gt;$H$2,-E332/'Carga-Descarga Año'!$B$5&lt;'SFV+BESS'!$I$7),E332/$B$5,IF(AND(E332&lt;0,L331+E332/$B$5&gt;$H$2,-E332/'Carga-Descarga Año'!$B$5&gt;'SFV+BESS'!$I$7),-'SFV+BESS'!$I$7,IF(AND(E332&lt;0,L331+E332/$B$5&lt;$H$2),-MIN('SFV+BESS'!$I$7,L331-$H$2),0)))</f>
        <v>0</v>
      </c>
      <c r="I332" s="38">
        <f t="shared" si="401"/>
        <v>78.298500000000004</v>
      </c>
      <c r="J332" s="27">
        <f t="shared" si="403"/>
        <v>0</v>
      </c>
      <c r="K332" s="27">
        <f t="shared" si="402"/>
        <v>0</v>
      </c>
      <c r="L332" s="28">
        <f>IF((L331+F332+G332)&gt;=$B$2*'SFV+BESS'!$I$9, $B$2*'SFV+BESS'!$I$9, (L331+F332+G332))</f>
        <v>173.61249999999998</v>
      </c>
      <c r="M332" s="110">
        <f t="shared" si="404"/>
        <v>35.96759089127589</v>
      </c>
      <c r="R332" s="251"/>
      <c r="S332" s="41">
        <v>13.4583333333333</v>
      </c>
      <c r="T332" s="2">
        <f t="shared" si="389"/>
        <v>115.68420825459324</v>
      </c>
      <c r="U332" s="2">
        <f>Gen_Cons_Horario!B1102</f>
        <v>55.927500000000009</v>
      </c>
      <c r="V332" s="35">
        <f t="shared" si="364"/>
        <v>59.756708254593235</v>
      </c>
      <c r="W332" s="116">
        <f>IF(AND(V332&gt;0,V332*$B$4+AC331&lt;=$B$2*'SFV+BESS'!$I$9,V332&lt;'SFV+BESS'!$I$7), V332*$B$4, IF(AND(V332&gt;0,V332*$B$4+AC331&gt;$B$2*'SFV+BESS'!$I$9,V332*$B$4&lt;'SFV+BESS'!$I$7),$B$2*'SFV+BESS'!$I$9-AC331,IF(AND(V332&gt;0,V332*$B$4+AC331&gt;$B$2*'SFV+BESS'!$I$9,V332*$B$4&gt;'SFV+BESS'!$I$7,AC331&lt;$B$2*'SFV+BESS'!$I$9),$B$2*'SFV+BESS'!$I$9-AC331,IF(AND(V332&gt;0,V332*$B$4+AC331&lt;=$B$2*'SFV+BESS'!$I$9,V332&gt;'SFV+BESS'!$I$7),'SFV+BESS'!$I$7,0))))</f>
        <v>0</v>
      </c>
      <c r="X332" s="27">
        <f>IF(AND(V332&lt;0,AC331+V332/$B$5&gt;$H$2,-V332/'Carga-Descarga Año'!$B$5&lt;'SFV+BESS'!$I$7),V332/$B$5,IF(AND(V332&lt;0,AC331+V332/$B$5&gt;$H$2,-V332/'Carga-Descarga Año'!$B$5&gt;'SFV+BESS'!$I$7),-'SFV+BESS'!$I$7,IF(AND(V332&lt;0,AC331+V332/$B$5&lt;$H$2),-MIN('SFV+BESS'!$I$7,AC331-$H$2),0)))</f>
        <v>0</v>
      </c>
      <c r="Z332" s="33">
        <f t="shared" si="358"/>
        <v>55.927500000000009</v>
      </c>
      <c r="AA332" s="27">
        <f t="shared" si="405"/>
        <v>0</v>
      </c>
      <c r="AB332" s="27">
        <f t="shared" si="429"/>
        <v>0</v>
      </c>
      <c r="AC332" s="28">
        <f>IF((AC331+W332+X332)&gt;=$B$2*'SFV+BESS'!$I$9, $B$2*'SFV+BESS'!$I$9, (AC331+W332+X332))</f>
        <v>173.61249999999998</v>
      </c>
      <c r="AD332" s="110">
        <f t="shared" si="406"/>
        <v>59.756708254593235</v>
      </c>
      <c r="AI332" s="251"/>
      <c r="AJ332" s="41">
        <v>13.4583333333333</v>
      </c>
      <c r="AK332" s="52">
        <f t="shared" si="390"/>
        <v>115.61736628907755</v>
      </c>
      <c r="AL332" s="33">
        <f>Gen_Cons_Horario!B1774</f>
        <v>55.927500000000009</v>
      </c>
      <c r="AM332" s="35">
        <f t="shared" si="365"/>
        <v>59.689866289077543</v>
      </c>
      <c r="AN332" s="116">
        <f>IF(AND(AM332&gt;0,AM332*$B$4+AT331&lt;=$B$2*'SFV+BESS'!$I$9,AM332&lt;'SFV+BESS'!$I$7), AM332*$B$4, IF(AND(AM332&gt;0,AM332*$B$4+AT331&gt;$B$2*'SFV+BESS'!$I$9,AM332*$B$4&lt;'SFV+BESS'!$I$7),$B$2*'SFV+BESS'!$I$9-AT331,IF(AND(AM332&gt;0,AM332*$B$4+AT331&gt;$B$2*'SFV+BESS'!$I$9,AM332*$B$4&gt;'SFV+BESS'!$I$7,AT331&lt;$B$2*'SFV+BESS'!$I$9),$B$2*'SFV+BESS'!$I$9-AT331,IF(AND(AM332&gt;0,AM332*$B$4+AT331&lt;=$B$2*'SFV+BESS'!$I$9,AM332&gt;'SFV+BESS'!$I$7),'SFV+BESS'!$I$7,0))))</f>
        <v>0</v>
      </c>
      <c r="AO332" s="27">
        <f>IF(AND(AM332&lt;0,AT331+AM332/$B$5&gt;$H$2,-AM332/'Carga-Descarga Año'!$B$5&lt;'SFV+BESS'!$I$7),AM332/$B$5,IF(AND(AM332&lt;0,AT331+AM332/$B$5&gt;$H$2,-AM332/'Carga-Descarga Año'!$B$5&gt;'SFV+BESS'!$I$7),-'SFV+BESS'!$I$7,IF(AND(AM332&lt;0,AT331+AM332/$B$5&lt;$H$2),-MIN('SFV+BESS'!$I$7,AT331-$H$2),0)))</f>
        <v>0</v>
      </c>
      <c r="AP332" s="33"/>
      <c r="AQ332" s="33">
        <f t="shared" si="371"/>
        <v>55.927500000000009</v>
      </c>
      <c r="AR332" s="27">
        <f t="shared" si="407"/>
        <v>0</v>
      </c>
      <c r="AS332" s="27">
        <f t="shared" si="372"/>
        <v>0</v>
      </c>
      <c r="AT332" s="28">
        <f>IF((AT331+AN332+AO332)&gt;=$B$2*'SFV+BESS'!$I$9, $B$2*'SFV+BESS'!$I$9, (AT331+AN332+AO332))</f>
        <v>173.61249999999998</v>
      </c>
      <c r="AU332" s="110">
        <f t="shared" si="408"/>
        <v>59.689866289077543</v>
      </c>
      <c r="AZ332" s="251"/>
      <c r="BA332" s="41">
        <v>13.4583333333333</v>
      </c>
      <c r="BB332" s="33">
        <f t="shared" si="391"/>
        <v>100.24824985336119</v>
      </c>
      <c r="BC332" s="33">
        <f>Gen_Cons_Horario!B2518</f>
        <v>0</v>
      </c>
      <c r="BD332" s="35">
        <f t="shared" si="366"/>
        <v>100.24824985336119</v>
      </c>
      <c r="BE332" s="116">
        <f>IF(AND(BD332&gt;0,BD332*$B$4+BK331&lt;=$B$2*'SFV+BESS'!$I$9,BD332&lt;'SFV+BESS'!$I$7), BD332*$B$4, IF(AND(BD332&gt;0,BD332*$B$4+BK331&gt;$B$2*'SFV+BESS'!$I$9,BD332*$B$4&lt;'SFV+BESS'!$I$7),$B$2*'SFV+BESS'!$I$9-BK331,IF(AND(BD332&gt;0,BD332*$B$4+BK331&gt;$B$2*'SFV+BESS'!$I$9,BD332*$B$4&gt;'SFV+BESS'!$I$7,BK331&lt;$B$2*'SFV+BESS'!$I$9),$B$2*'SFV+BESS'!$I$9-BK331,IF(AND(BD332&gt;0,BD332*$B$4+BK331&lt;=$B$2*'SFV+BESS'!$I$9,BD332&gt;'SFV+BESS'!$I$7),'SFV+BESS'!$I$7,0))))</f>
        <v>0</v>
      </c>
      <c r="BF332" s="27">
        <f>IF(AND(BD332&lt;0,BK331+BD332/$B$5&gt;$H$2,-BD332/'Carga-Descarga Año'!$B$5&lt;'SFV+BESS'!$I$7),BD332/$B$5,IF(AND(BD332&lt;0,BK331+BD332/$B$5&gt;$H$2,-BD332/'Carga-Descarga Año'!$B$5&gt;'SFV+BESS'!$I$7),-'SFV+BESS'!$I$7,IF(AND(BD332&lt;0,BK331+BD332/$B$5&lt;$H$2),-MIN('SFV+BESS'!$I$7,BK331-$H$2),0)))</f>
        <v>0</v>
      </c>
      <c r="BG332" s="33"/>
      <c r="BH332" s="33">
        <f t="shared" si="373"/>
        <v>0</v>
      </c>
      <c r="BI332" s="27">
        <f t="shared" si="409"/>
        <v>0</v>
      </c>
      <c r="BJ332" s="27">
        <f t="shared" si="374"/>
        <v>0</v>
      </c>
      <c r="BK332" s="28">
        <f>IF((BK331+BE332+BF332)&gt;=$B$2*'SFV+BESS'!$I$9, $B$2*'SFV+BESS'!$I$9, (BK331+BE332+BF332))</f>
        <v>173.61249999999998</v>
      </c>
      <c r="BL332" s="110">
        <f t="shared" si="410"/>
        <v>100.24824985336119</v>
      </c>
      <c r="BQ332" s="251"/>
      <c r="BR332" s="41">
        <v>13.4583333333333</v>
      </c>
      <c r="BS332" s="33">
        <f t="shared" si="392"/>
        <v>79.979225615012339</v>
      </c>
      <c r="BT332" s="33">
        <f>Gen_Cons_Horario!B3238</f>
        <v>0</v>
      </c>
      <c r="BU332" s="35">
        <f t="shared" si="367"/>
        <v>79.979225615012339</v>
      </c>
      <c r="BV332" s="116">
        <f>IF(AND(BU332&gt;0,BU332*$B$4+CB331&lt;=$B$2*'SFV+BESS'!$I$9,BU332&lt;'SFV+BESS'!$I$7), BU332*$B$4, IF(AND(BU332&gt;0,BU332*$B$4+CB331&gt;$B$2*'SFV+BESS'!$I$9,BU332*$B$4&lt;'SFV+BESS'!$I$7),$B$2*'SFV+BESS'!$I$9-CB331,IF(AND(BU332&gt;0,BU332*$B$4+CB331&gt;$B$2*'SFV+BESS'!$I$9,BU332*$B$4&gt;'SFV+BESS'!$I$7,CB331&lt;$B$2*'SFV+BESS'!$I$9),$B$2*'SFV+BESS'!$I$9-CB331,IF(AND(BU332&gt;0,BU332*$B$4+CB331&lt;=$B$2*'SFV+BESS'!$I$9,BU332&gt;'SFV+BESS'!$I$7),'SFV+BESS'!$I$7,0))))</f>
        <v>0</v>
      </c>
      <c r="BW332" s="27">
        <f>IF(AND(BU332&lt;0,CB331+BU332/$B$5&gt;$H$2,-BU332/'Carga-Descarga Año'!$B$5&lt;'SFV+BESS'!$I$7),BU332/$B$5,IF(AND(BU332&lt;0,CB331+BU332/$B$5&gt;$H$2,-BU332/'Carga-Descarga Año'!$B$5&gt;'SFV+BESS'!$I$7),-'SFV+BESS'!$I$7,IF(AND(BU332&lt;0,CB331+BU332/$B$5&lt;$H$2),-MIN('SFV+BESS'!$I$7,CB331-$H$2),0)))</f>
        <v>0</v>
      </c>
      <c r="BX332" s="33"/>
      <c r="BY332" s="33">
        <f t="shared" si="375"/>
        <v>0</v>
      </c>
      <c r="BZ332" s="27">
        <f t="shared" si="411"/>
        <v>0</v>
      </c>
      <c r="CA332" s="27">
        <f t="shared" si="412"/>
        <v>0</v>
      </c>
      <c r="CB332" s="28">
        <f>IF((CB331+BV332+BW332)&gt;=$B$2*'SFV+BESS'!$I$9, $B$2*'SFV+BESS'!$I$9, (CB331+BV332+BW332))</f>
        <v>173.61249999999998</v>
      </c>
      <c r="CC332" s="110">
        <f t="shared" si="413"/>
        <v>79.979225615012339</v>
      </c>
      <c r="CH332" s="251"/>
      <c r="CI332" s="41">
        <v>13.4583333333333</v>
      </c>
      <c r="CJ332" s="33">
        <f t="shared" si="393"/>
        <v>71.185968854106946</v>
      </c>
      <c r="CK332" s="33">
        <f>Gen_Cons_Horario!B3982</f>
        <v>0</v>
      </c>
      <c r="CL332" s="35">
        <f t="shared" si="368"/>
        <v>71.185968854106946</v>
      </c>
      <c r="CM332" s="116">
        <f>IF(AND(CL332&gt;0,CL332*$B$4+CS331&lt;=$B$2*'SFV+BESS'!$I$9,CL332&lt;'SFV+BESS'!$I$7), CL332*$B$4, IF(AND(CL332&gt;0,CL332*$B$4+CS331&gt;$B$2*'SFV+BESS'!$I$9,CL332*$B$4&lt;'SFV+BESS'!$I$7),$B$2*'SFV+BESS'!$I$9-CS331,IF(AND(CL332&gt;0,CL332*$B$4+CS331&gt;$B$2*'SFV+BESS'!$I$9,CL332*$B$4&gt;'SFV+BESS'!$I$7,CS331&lt;$B$2*'SFV+BESS'!$I$9),$B$2*'SFV+BESS'!$I$9-CS331,IF(AND(CL332&gt;0,CL332*$B$4+CS331&lt;=$B$2*'SFV+BESS'!$I$9,CL332&gt;'SFV+BESS'!$I$7),'SFV+BESS'!$I$7,0))))</f>
        <v>0</v>
      </c>
      <c r="CN332" s="27">
        <f>IF(AND(CL332&lt;0,CS331+CL332/$B$5&gt;$H$2,-CL332/'Carga-Descarga Año'!$B$5&lt;'SFV+BESS'!$I$7),CL332/$B$5,IF(AND(CL332&lt;0,CS331+CL332/$B$5&gt;$H$2,-CL332/'Carga-Descarga Año'!$B$5&gt;'SFV+BESS'!$I$7),-'SFV+BESS'!$I$7,IF(AND(CL332&lt;0,CS331+CL332/$B$5&lt;$H$2),-MIN('SFV+BESS'!$I$7,CS331-$H$2),0)))</f>
        <v>0</v>
      </c>
      <c r="CO332" s="33"/>
      <c r="CP332" s="33">
        <f t="shared" si="376"/>
        <v>0</v>
      </c>
      <c r="CQ332" s="27">
        <f t="shared" si="414"/>
        <v>0</v>
      </c>
      <c r="CR332" s="27">
        <f t="shared" si="377"/>
        <v>0</v>
      </c>
      <c r="CS332" s="28">
        <f>IF((CS331+CM332+CN332)&gt;=$B$2*'SFV+BESS'!$I$9, $B$2*'SFV+BESS'!$I$9, (CS331+CM332+CN332))</f>
        <v>173.61249999999998</v>
      </c>
      <c r="CT332" s="110">
        <f t="shared" si="415"/>
        <v>71.185968854106946</v>
      </c>
      <c r="CY332" s="251"/>
      <c r="CZ332" s="41">
        <v>13.4583333333333</v>
      </c>
      <c r="DA332" s="33">
        <f t="shared" si="394"/>
        <v>79.260499325489363</v>
      </c>
      <c r="DB332" s="33">
        <f>Gen_Cons_Horario!B4702</f>
        <v>0</v>
      </c>
      <c r="DC332" s="35">
        <f t="shared" si="359"/>
        <v>79.260499325489363</v>
      </c>
      <c r="DD332" s="116">
        <f>IF(AND(DC332&gt;0,DC332*$B$4+DJ331&lt;=$B$2*'SFV+BESS'!$I$9,DC332&lt;'SFV+BESS'!$I$7), DC332*$B$4, IF(AND(DC332&gt;0,DC332*$B$4+DJ331&gt;$B$2*'SFV+BESS'!$I$9,DC332*$B$4&lt;'SFV+BESS'!$I$7),$B$2*'SFV+BESS'!$I$9-DJ331,IF(AND(DC332&gt;0,DC332*$B$4+DJ331&gt;$B$2*'SFV+BESS'!$I$9,DC332*$B$4&gt;'SFV+BESS'!$I$7,DJ331&lt;$B$2*'SFV+BESS'!$I$9),$B$2*'SFV+BESS'!$I$9-DJ331,IF(AND(DC332&gt;0,DC332*$B$4+DJ331&lt;=$B$2*'SFV+BESS'!$I$9,DC332&gt;'SFV+BESS'!$I$7),'SFV+BESS'!$I$7,0))))</f>
        <v>0</v>
      </c>
      <c r="DE332" s="27">
        <f>IF(AND(DC332&lt;0,DJ331+DC332/$B$5&gt;$H$2,-DC332/'Carga-Descarga Año'!$B$5&lt;'SFV+BESS'!$I$7),DC332/$B$5,IF(AND(DC332&lt;0,DJ331+DC332/$B$5&gt;$H$2,-DC332/'Carga-Descarga Año'!$B$5&gt;'SFV+BESS'!$I$7),-'SFV+BESS'!$I$7,IF(AND(DC332&lt;0,DJ331+DC332/$B$5&lt;$H$2),-MIN('SFV+BESS'!$I$7,DJ331-$H$2),0)))</f>
        <v>0</v>
      </c>
      <c r="DF332" s="33"/>
      <c r="DG332" s="33">
        <f t="shared" si="378"/>
        <v>0</v>
      </c>
      <c r="DH332" s="27">
        <f t="shared" si="416"/>
        <v>0</v>
      </c>
      <c r="DI332" s="27">
        <f t="shared" si="417"/>
        <v>0</v>
      </c>
      <c r="DJ332" s="28">
        <f>IF((DJ331+DD332+DE332)&gt;=$B$2*'SFV+BESS'!$I$9, $B$2*'SFV+BESS'!$I$9, (DJ331+DD332+DE332))</f>
        <v>173.61249999999998</v>
      </c>
      <c r="DK332" s="110">
        <f t="shared" si="418"/>
        <v>79.260499325489363</v>
      </c>
      <c r="DP332" s="251"/>
      <c r="DQ332" s="41">
        <v>13.4583333333333</v>
      </c>
      <c r="DR332" s="33">
        <f t="shared" si="395"/>
        <v>83.030986709775661</v>
      </c>
      <c r="DS332" s="33">
        <f>Gen_Cons_Horario!B5446</f>
        <v>0</v>
      </c>
      <c r="DT332" s="35">
        <f t="shared" si="360"/>
        <v>83.030986709775661</v>
      </c>
      <c r="DU332" s="116">
        <f>IF(AND(DT332&gt;0,DT332*$B$4+EA331&lt;=$B$2*'SFV+BESS'!$I$9,DT332&lt;'SFV+BESS'!$I$7), DT332*$B$4, IF(AND(DT332&gt;0,DT332*$B$4+EA331&gt;$B$2*'SFV+BESS'!$I$9,DT332*$B$4&lt;'SFV+BESS'!$I$7),$B$2*'SFV+BESS'!$I$9-EA331,IF(AND(DT332&gt;0,DT332*$B$4+EA331&gt;$B$2*'SFV+BESS'!$I$9,DT332*$B$4&gt;'SFV+BESS'!$I$7,EA331&lt;$B$2*'SFV+BESS'!$I$9),$B$2*'SFV+BESS'!$I$9-EA331,IF(AND(DT332&gt;0,DT332*$B$4+EA331&lt;=$B$2*'SFV+BESS'!$I$9,DT332&gt;'SFV+BESS'!$I$7),'SFV+BESS'!$I$7,0))))</f>
        <v>0</v>
      </c>
      <c r="DV332" s="27">
        <f>IF(AND(DT332&lt;0,EA331+DT332/$B$5&gt;$H$2,-DT332/'Carga-Descarga Año'!$B$5&lt;'SFV+BESS'!$I$7),DT332/$B$5,IF(AND(DT332&lt;0,EA331+DT332/$B$5&gt;$H$2,-DT332/'Carga-Descarga Año'!$B$5&gt;'SFV+BESS'!$I$7),-'SFV+BESS'!$I$7,IF(AND(DT332&lt;0,EA331+DT332/$B$5&lt;$H$2),-MIN('SFV+BESS'!$I$7,EA331-$H$2),0)))</f>
        <v>0</v>
      </c>
      <c r="DW332" s="33"/>
      <c r="DX332" s="33">
        <f t="shared" si="379"/>
        <v>0</v>
      </c>
      <c r="DY332" s="27">
        <f t="shared" si="419"/>
        <v>0</v>
      </c>
      <c r="DZ332" s="27">
        <f t="shared" si="380"/>
        <v>0</v>
      </c>
      <c r="EA332" s="28">
        <f>IF((EA331+DU332+DV332)&gt;=$B$2*'SFV+BESS'!$I$9, $B$2*'SFV+BESS'!$I$9, (EA331+DU332+DV332))</f>
        <v>173.61249999999998</v>
      </c>
      <c r="EB332" s="110">
        <f t="shared" si="420"/>
        <v>83.030986709775661</v>
      </c>
      <c r="EG332" s="251"/>
      <c r="EH332" s="41">
        <v>13.4583333333333</v>
      </c>
      <c r="EI332" s="33">
        <f t="shared" si="396"/>
        <v>98.155127964009495</v>
      </c>
      <c r="EJ332" s="33">
        <f>Gen_Cons_Horario!B6190</f>
        <v>0</v>
      </c>
      <c r="EK332" s="35">
        <f t="shared" si="361"/>
        <v>98.155127964009495</v>
      </c>
      <c r="EL332" s="116">
        <f>IF(AND(EK332&gt;0,EK332*$B$4+ER331&lt;=$B$2*'SFV+BESS'!$I$9,EK332&lt;'SFV+BESS'!$I$7), EK332*$B$4, IF(AND(EK332&gt;0,EK332*$B$4+ER331&gt;$B$2*'SFV+BESS'!$I$9,EK332*$B$4&lt;'SFV+BESS'!$I$7),$B$2*'SFV+BESS'!$I$9-ER331,IF(AND(EK332&gt;0,EK332*$B$4+ER331&gt;$B$2*'SFV+BESS'!$I$9,EK332*$B$4&gt;'SFV+BESS'!$I$7,ER331&lt;$B$2*'SFV+BESS'!$I$9),$B$2*'SFV+BESS'!$I$9-ER331,IF(AND(EK332&gt;0,EK332*$B$4+ER331&lt;=$B$2*'SFV+BESS'!$I$9,EK332&gt;'SFV+BESS'!$I$7),'SFV+BESS'!$I$7,0))))</f>
        <v>0</v>
      </c>
      <c r="EM332" s="27">
        <f>IF(AND(EK332&lt;0,ER331+EK332/$B$5&gt;$H$2,-EK332/'Carga-Descarga Año'!$B$5&lt;'SFV+BESS'!$I$7),EK332/$B$5,IF(AND(EK332&lt;0,ER331+EK332/$B$5&gt;$H$2,-EK332/'Carga-Descarga Año'!$B$5&gt;'SFV+BESS'!$I$7),-'SFV+BESS'!$I$7,IF(AND(EK332&lt;0,ER331+EK332/$B$5&lt;$H$2),-MIN('SFV+BESS'!$I$7,ER331-$H$2),0)))</f>
        <v>0</v>
      </c>
      <c r="EN332" s="33"/>
      <c r="EO332" s="33">
        <f t="shared" si="381"/>
        <v>0</v>
      </c>
      <c r="EP332" s="27">
        <f t="shared" si="421"/>
        <v>0</v>
      </c>
      <c r="EQ332" s="27">
        <f t="shared" si="382"/>
        <v>0</v>
      </c>
      <c r="ER332" s="28">
        <f>IF((ER331+EL332+EM332)&gt;=$B$2*'SFV+BESS'!$I$9, $B$2*'SFV+BESS'!$I$9, (ER331+EL332+EM332))</f>
        <v>173.61249999999998</v>
      </c>
      <c r="ES332" s="110">
        <f t="shared" si="422"/>
        <v>98.155127964009495</v>
      </c>
      <c r="EX332" s="251"/>
      <c r="EY332" s="41">
        <v>13.4583333333333</v>
      </c>
      <c r="EZ332" s="33">
        <f t="shared" si="397"/>
        <v>105.54601066041208</v>
      </c>
      <c r="FA332" s="33">
        <f>Gen_Cons_Horario!B6910</f>
        <v>0</v>
      </c>
      <c r="FB332" s="35">
        <f t="shared" si="362"/>
        <v>105.54601066041208</v>
      </c>
      <c r="FC332" s="116">
        <f>IF(AND(FB332&gt;0,FB332*$B$4+FI331&lt;=$B$2*'SFV+BESS'!$I$9,FB332&lt;'SFV+BESS'!$I$7), FB332*$B$4, IF(AND(FB332&gt;0,FB332*$B$4+FI331&gt;$B$2*'SFV+BESS'!$I$9,FB332*$B$4&lt;'SFV+BESS'!$I$7),$B$2*'SFV+BESS'!$I$9-FI331,IF(AND(FB332&gt;0,FB332*$B$4+FI331&gt;$B$2*'SFV+BESS'!$I$9,FB332*$B$4&gt;'SFV+BESS'!$I$7,FI331&lt;$B$2*'SFV+BESS'!$I$9),$B$2*'SFV+BESS'!$I$9-FI331,IF(AND(FB332&gt;0,FB332*$B$4+FI331&lt;=$B$2*'SFV+BESS'!$I$9,FB332&gt;'SFV+BESS'!$I$7),'SFV+BESS'!$I$7,0))))</f>
        <v>0</v>
      </c>
      <c r="FD332" s="27">
        <f>IF(AND(FB332&lt;0,FI331+FB332/$B$5&gt;$H$2,-FB332/'Carga-Descarga Año'!$B$5&lt;'SFV+BESS'!$I$7),FB332/$B$5,IF(AND(FB332&lt;0,FI331+FB332/$B$5&gt;$H$2,-FB332/'Carga-Descarga Año'!$B$5&gt;'SFV+BESS'!$I$7),-'SFV+BESS'!$I$7,IF(AND(FB332&lt;0,FI331+FB332/$B$5&lt;$H$2),-MIN('SFV+BESS'!$I$7,FI331-$H$2),0)))</f>
        <v>0</v>
      </c>
      <c r="FE332" s="33"/>
      <c r="FF332" s="33">
        <f t="shared" si="383"/>
        <v>0</v>
      </c>
      <c r="FG332" s="27">
        <f t="shared" si="423"/>
        <v>0</v>
      </c>
      <c r="FH332" s="27">
        <f t="shared" si="384"/>
        <v>0</v>
      </c>
      <c r="FI332" s="28">
        <f>IF((FI331+FC332+FD332)&gt;=$B$2*'SFV+BESS'!$I$9, $B$2*'SFV+BESS'!$I$9, (FI331+FC332+FD332))</f>
        <v>173.61249999999998</v>
      </c>
      <c r="FJ332" s="110">
        <f t="shared" si="424"/>
        <v>105.54601066041208</v>
      </c>
      <c r="FO332" s="251"/>
      <c r="FP332" s="41">
        <v>13.4583333333333</v>
      </c>
      <c r="FQ332" s="33">
        <f t="shared" si="398"/>
        <v>111.79188536815481</v>
      </c>
      <c r="FR332" s="33">
        <f>Gen_Cons_Horario!B7654</f>
        <v>59.656000000000006</v>
      </c>
      <c r="FS332" s="35">
        <f t="shared" si="363"/>
        <v>52.135885368154803</v>
      </c>
      <c r="FT332" s="116">
        <f>IF(AND(FS332&gt;0,FS332*$B$4+FZ331&lt;=$B$2*'SFV+BESS'!$I$9,FS332&lt;'SFV+BESS'!$I$7), FS332*$B$4, IF(AND(FS332&gt;0,FS332*$B$4+FZ331&gt;$B$2*'SFV+BESS'!$I$9,FS332*$B$4&lt;'SFV+BESS'!$I$7),$B$2*'SFV+BESS'!$I$9-FZ331,IF(AND(FS332&gt;0,FS332*$B$4+FZ331&gt;$B$2*'SFV+BESS'!$I$9,FS332*$B$4&gt;'SFV+BESS'!$I$7,FZ331&lt;$B$2*'SFV+BESS'!$I$9),$B$2*'SFV+BESS'!$I$9-FZ331,IF(AND(FS332&gt;0,FS332*$B$4+FZ331&lt;=$B$2*'SFV+BESS'!$I$9,FS332&gt;'SFV+BESS'!$I$7),'SFV+BESS'!$I$7,0))))</f>
        <v>0</v>
      </c>
      <c r="FU332" s="27">
        <f>IF(AND(FS332&lt;0,FZ331+FS332/$B$5&gt;$H$2,-FS332/'Carga-Descarga Año'!$B$5&lt;'SFV+BESS'!$I$7),FS332/$B$5,IF(AND(FS332&lt;0,FZ331+FS332/$B$5&gt;$H$2,-FS332/'Carga-Descarga Año'!$B$5&gt;'SFV+BESS'!$I$7),-'SFV+BESS'!$I$7,IF(AND(FS332&lt;0,FZ331+FS332/$B$5&lt;$H$2),-MIN('SFV+BESS'!$I$7,FZ331-$H$2),0)))</f>
        <v>0</v>
      </c>
      <c r="FV332" s="33"/>
      <c r="FW332" s="33">
        <f t="shared" si="385"/>
        <v>59.656000000000006</v>
      </c>
      <c r="FX332" s="27">
        <f t="shared" si="425"/>
        <v>0</v>
      </c>
      <c r="FY332" s="27">
        <f t="shared" si="386"/>
        <v>0</v>
      </c>
      <c r="FZ332" s="28">
        <f>IF((FZ331+FT332+FU332)&gt;=$B$2*'SFV+BESS'!$I$9, $B$2*'SFV+BESS'!$I$9, (FZ331+FT332+FU332))</f>
        <v>173.61249999999998</v>
      </c>
      <c r="GA332" s="110">
        <f t="shared" si="426"/>
        <v>52.135885368154803</v>
      </c>
      <c r="GF332" s="251"/>
      <c r="GG332" s="41">
        <v>13.4583333333333</v>
      </c>
      <c r="GH332" s="33">
        <f t="shared" si="399"/>
        <v>113.11824732914998</v>
      </c>
      <c r="GI332" s="33">
        <f>Gen_Cons_Horario!B8374</f>
        <v>65.927500000000009</v>
      </c>
      <c r="GJ332" s="35">
        <f t="shared" si="369"/>
        <v>47.190747329149971</v>
      </c>
      <c r="GK332" s="116">
        <f>IF(AND(GJ332&gt;0,GJ332*$B$4+GQ331&lt;=$B$2*'SFV+BESS'!$I$9,GJ332&lt;'SFV+BESS'!$I$7), GJ332*$B$4, IF(AND(GJ332&gt;0,GJ332*$B$4+GQ331&gt;$B$2*'SFV+BESS'!$I$9,GJ332*$B$4&lt;'SFV+BESS'!$I$7),$B$2*'SFV+BESS'!$I$9-GQ331,IF(AND(GJ332&gt;0,GJ332*$B$4+GQ331&gt;$B$2*'SFV+BESS'!$I$9,GJ332*$B$4&gt;'SFV+BESS'!$I$7,GQ331&lt;$B$2*'SFV+BESS'!$I$9),$B$2*'SFV+BESS'!$I$9-GQ331,IF(AND(GJ332&gt;0,GJ332*$B$4+GQ331&lt;=$B$2*'SFV+BESS'!$I$9,GJ332&gt;'SFV+BESS'!$I$7),'SFV+BESS'!$I$7,0))))</f>
        <v>0</v>
      </c>
      <c r="GL332" s="27">
        <f>IF(AND(GJ332&lt;0,GQ331+GJ332/$B$5&gt;$H$2,-GJ332/'Carga-Descarga Año'!$B$5&lt;'SFV+BESS'!$I$7),GJ332/$B$5,IF(AND(GJ332&lt;0,GQ331+GJ332/$B$5&gt;$H$2,-GJ332/'Carga-Descarga Año'!$B$5&gt;'SFV+BESS'!$I$7),-'SFV+BESS'!$I$7,IF(AND(GJ332&lt;0,GQ331+GJ332/$B$5&lt;$H$2),-MIN('SFV+BESS'!$I$7,GQ331-$H$2),0)))</f>
        <v>0</v>
      </c>
      <c r="GM332" s="33"/>
      <c r="GN332" s="33">
        <f t="shared" si="387"/>
        <v>65.927500000000009</v>
      </c>
      <c r="GO332" s="27">
        <f t="shared" si="427"/>
        <v>0</v>
      </c>
      <c r="GP332" s="27">
        <f t="shared" si="388"/>
        <v>0</v>
      </c>
      <c r="GQ332" s="28">
        <f>IF((GQ331+GK332+GL332)&gt;=$B$2*'SFV+BESS'!$I$9, $B$2*'SFV+BESS'!$I$9, (GQ331+GK332+GL332))</f>
        <v>173.61249999999998</v>
      </c>
      <c r="GR332" s="110">
        <f t="shared" si="428"/>
        <v>47.190747329149971</v>
      </c>
    </row>
    <row r="333" spans="1:200">
      <c r="A333" s="249"/>
      <c r="B333" s="41">
        <v>13.5</v>
      </c>
      <c r="C333" s="38">
        <f t="shared" si="370"/>
        <v>123.83891499519927</v>
      </c>
      <c r="D333" s="2">
        <f>Gen_Cons_Horario!B359</f>
        <v>78.298500000000004</v>
      </c>
      <c r="E333" s="140">
        <f t="shared" si="400"/>
        <v>45.540414995199271</v>
      </c>
      <c r="F333" s="116">
        <f>IF(AND(E333&gt;0,E333*$B$4+L332&lt;=$B$2*'SFV+BESS'!$I$9,E333&lt;'SFV+BESS'!$I$7), E333*$B$4, IF(AND(E333&gt;0,E333*$B$4+L332&gt;$B$2*'SFV+BESS'!$I$9,E333*$B$4&lt;'SFV+BESS'!$I$7),$B$2*'SFV+BESS'!$I$9-L332,IF(AND(E333&gt;0,E333*$B$4+L332&gt;$B$2*'SFV+BESS'!$I$9,E333*$B$4&gt;'SFV+BESS'!$I$7,L332&lt;$B$2*'SFV+BESS'!$I$9),$B$2*'SFV+BESS'!$I$9-L332,IF(AND(E333&gt;0,E333*$B$4+L332&lt;=$B$2*'SFV+BESS'!$I$9,E333&gt;'SFV+BESS'!$I$7),'SFV+BESS'!$I$7,0))))</f>
        <v>0</v>
      </c>
      <c r="G333" s="27">
        <f>IF(AND(E333&lt;0,L332+E333/$B$5&gt;$H$2,-E333/'Carga-Descarga Año'!$B$5&lt;'SFV+BESS'!$I$7),E333/$B$5,IF(AND(E333&lt;0,L332+E333/$B$5&gt;$H$2,-E333/'Carga-Descarga Año'!$B$5&gt;'SFV+BESS'!$I$7),-'SFV+BESS'!$I$7,IF(AND(E333&lt;0,L332+E333/$B$5&lt;$H$2),-MIN('SFV+BESS'!$I$7,L332-$H$2),0)))</f>
        <v>0</v>
      </c>
      <c r="I333" s="38">
        <f t="shared" si="401"/>
        <v>78.298500000000004</v>
      </c>
      <c r="J333" s="27">
        <f t="shared" si="403"/>
        <v>0</v>
      </c>
      <c r="K333" s="27">
        <f t="shared" si="402"/>
        <v>0</v>
      </c>
      <c r="L333" s="28">
        <f>IF((L332+F333+G333)&gt;=$B$2*'SFV+BESS'!$I$9, $B$2*'SFV+BESS'!$I$9, (L332+F333+G333))</f>
        <v>173.61249999999998</v>
      </c>
      <c r="M333" s="110">
        <f t="shared" si="404"/>
        <v>45.540414995199271</v>
      </c>
      <c r="R333" s="251"/>
      <c r="S333" s="41">
        <v>13.5</v>
      </c>
      <c r="T333" s="2">
        <f t="shared" si="389"/>
        <v>127.13809025999851</v>
      </c>
      <c r="U333" s="2">
        <f>Gen_Cons_Horario!B1103</f>
        <v>55.927500000000009</v>
      </c>
      <c r="V333" s="35">
        <f t="shared" si="364"/>
        <v>71.210590259998497</v>
      </c>
      <c r="W333" s="116">
        <f>IF(AND(V333&gt;0,V333*$B$4+AC332&lt;=$B$2*'SFV+BESS'!$I$9,V333&lt;'SFV+BESS'!$I$7), V333*$B$4, IF(AND(V333&gt;0,V333*$B$4+AC332&gt;$B$2*'SFV+BESS'!$I$9,V333*$B$4&lt;'SFV+BESS'!$I$7),$B$2*'SFV+BESS'!$I$9-AC332,IF(AND(V333&gt;0,V333*$B$4+AC332&gt;$B$2*'SFV+BESS'!$I$9,V333*$B$4&gt;'SFV+BESS'!$I$7,AC332&lt;$B$2*'SFV+BESS'!$I$9),$B$2*'SFV+BESS'!$I$9-AC332,IF(AND(V333&gt;0,V333*$B$4+AC332&lt;=$B$2*'SFV+BESS'!$I$9,V333&gt;'SFV+BESS'!$I$7),'SFV+BESS'!$I$7,0))))</f>
        <v>0</v>
      </c>
      <c r="X333" s="27">
        <f>IF(AND(V333&lt;0,AC332+V333/$B$5&gt;$H$2,-V333/'Carga-Descarga Año'!$B$5&lt;'SFV+BESS'!$I$7),V333/$B$5,IF(AND(V333&lt;0,AC332+V333/$B$5&gt;$H$2,-V333/'Carga-Descarga Año'!$B$5&gt;'SFV+BESS'!$I$7),-'SFV+BESS'!$I$7,IF(AND(V333&lt;0,AC332+V333/$B$5&lt;$H$2),-MIN('SFV+BESS'!$I$7,AC332-$H$2),0)))</f>
        <v>0</v>
      </c>
      <c r="Z333" s="33">
        <f t="shared" si="358"/>
        <v>55.927500000000009</v>
      </c>
      <c r="AA333" s="27">
        <f t="shared" si="405"/>
        <v>0</v>
      </c>
      <c r="AB333" s="27">
        <f t="shared" si="429"/>
        <v>0</v>
      </c>
      <c r="AC333" s="28">
        <f>IF((AC332+W333+X333)&gt;=$B$2*'SFV+BESS'!$I$9, $B$2*'SFV+BESS'!$I$9, (AC332+W333+X333))</f>
        <v>173.61249999999998</v>
      </c>
      <c r="AD333" s="110">
        <f t="shared" si="406"/>
        <v>71.210590259998497</v>
      </c>
      <c r="AI333" s="251"/>
      <c r="AJ333" s="41">
        <v>13.5</v>
      </c>
      <c r="AK333" s="52">
        <f t="shared" si="390"/>
        <v>127.24751556075989</v>
      </c>
      <c r="AL333" s="33">
        <f>Gen_Cons_Horario!B1775</f>
        <v>55.927500000000009</v>
      </c>
      <c r="AM333" s="35">
        <f t="shared" si="365"/>
        <v>71.320015560759884</v>
      </c>
      <c r="AN333" s="116">
        <f>IF(AND(AM333&gt;0,AM333*$B$4+AT332&lt;=$B$2*'SFV+BESS'!$I$9,AM333&lt;'SFV+BESS'!$I$7), AM333*$B$4, IF(AND(AM333&gt;0,AM333*$B$4+AT332&gt;$B$2*'SFV+BESS'!$I$9,AM333*$B$4&lt;'SFV+BESS'!$I$7),$B$2*'SFV+BESS'!$I$9-AT332,IF(AND(AM333&gt;0,AM333*$B$4+AT332&gt;$B$2*'SFV+BESS'!$I$9,AM333*$B$4&gt;'SFV+BESS'!$I$7,AT332&lt;$B$2*'SFV+BESS'!$I$9),$B$2*'SFV+BESS'!$I$9-AT332,IF(AND(AM333&gt;0,AM333*$B$4+AT332&lt;=$B$2*'SFV+BESS'!$I$9,AM333&gt;'SFV+BESS'!$I$7),'SFV+BESS'!$I$7,0))))</f>
        <v>0</v>
      </c>
      <c r="AO333" s="27">
        <f>IF(AND(AM333&lt;0,AT332+AM333/$B$5&gt;$H$2,-AM333/'Carga-Descarga Año'!$B$5&lt;'SFV+BESS'!$I$7),AM333/$B$5,IF(AND(AM333&lt;0,AT332+AM333/$B$5&gt;$H$2,-AM333/'Carga-Descarga Año'!$B$5&gt;'SFV+BESS'!$I$7),-'SFV+BESS'!$I$7,IF(AND(AM333&lt;0,AT332+AM333/$B$5&lt;$H$2),-MIN('SFV+BESS'!$I$7,AT332-$H$2),0)))</f>
        <v>0</v>
      </c>
      <c r="AP333" s="33"/>
      <c r="AQ333" s="33">
        <f t="shared" si="371"/>
        <v>55.927500000000009</v>
      </c>
      <c r="AR333" s="27">
        <f t="shared" si="407"/>
        <v>0</v>
      </c>
      <c r="AS333" s="27">
        <f t="shared" si="372"/>
        <v>0</v>
      </c>
      <c r="AT333" s="28">
        <f>IF((AT332+AN333+AO333)&gt;=$B$2*'SFV+BESS'!$I$9, $B$2*'SFV+BESS'!$I$9, (AT332+AN333+AO333))</f>
        <v>173.61249999999998</v>
      </c>
      <c r="AU333" s="110">
        <f t="shared" si="408"/>
        <v>71.320015560759884</v>
      </c>
      <c r="AZ333" s="251"/>
      <c r="BA333" s="41">
        <v>13.5</v>
      </c>
      <c r="BB333" s="33">
        <f t="shared" si="391"/>
        <v>110.01903443945878</v>
      </c>
      <c r="BC333" s="33">
        <f>Gen_Cons_Horario!B2519</f>
        <v>0</v>
      </c>
      <c r="BD333" s="35">
        <f t="shared" si="366"/>
        <v>110.01903443945878</v>
      </c>
      <c r="BE333" s="116">
        <f>IF(AND(BD333&gt;0,BD333*$B$4+BK332&lt;=$B$2*'SFV+BESS'!$I$9,BD333&lt;'SFV+BESS'!$I$7), BD333*$B$4, IF(AND(BD333&gt;0,BD333*$B$4+BK332&gt;$B$2*'SFV+BESS'!$I$9,BD333*$B$4&lt;'SFV+BESS'!$I$7),$B$2*'SFV+BESS'!$I$9-BK332,IF(AND(BD333&gt;0,BD333*$B$4+BK332&gt;$B$2*'SFV+BESS'!$I$9,BD333*$B$4&gt;'SFV+BESS'!$I$7,BK332&lt;$B$2*'SFV+BESS'!$I$9),$B$2*'SFV+BESS'!$I$9-BK332,IF(AND(BD333&gt;0,BD333*$B$4+BK332&lt;=$B$2*'SFV+BESS'!$I$9,BD333&gt;'SFV+BESS'!$I$7),'SFV+BESS'!$I$7,0))))</f>
        <v>0</v>
      </c>
      <c r="BF333" s="27">
        <f>IF(AND(BD333&lt;0,BK332+BD333/$B$5&gt;$H$2,-BD333/'Carga-Descarga Año'!$B$5&lt;'SFV+BESS'!$I$7),BD333/$B$5,IF(AND(BD333&lt;0,BK332+BD333/$B$5&gt;$H$2,-BD333/'Carga-Descarga Año'!$B$5&gt;'SFV+BESS'!$I$7),-'SFV+BESS'!$I$7,IF(AND(BD333&lt;0,BK332+BD333/$B$5&lt;$H$2),-MIN('SFV+BESS'!$I$7,BK332-$H$2),0)))</f>
        <v>0</v>
      </c>
      <c r="BG333" s="33"/>
      <c r="BH333" s="33">
        <f t="shared" si="373"/>
        <v>0</v>
      </c>
      <c r="BI333" s="27">
        <f t="shared" si="409"/>
        <v>0</v>
      </c>
      <c r="BJ333" s="27">
        <f t="shared" si="374"/>
        <v>0</v>
      </c>
      <c r="BK333" s="28">
        <f>IF((BK332+BE333+BF333)&gt;=$B$2*'SFV+BESS'!$I$9, $B$2*'SFV+BESS'!$I$9, (BK332+BE333+BF333))</f>
        <v>173.61249999999998</v>
      </c>
      <c r="BL333" s="110">
        <f t="shared" si="410"/>
        <v>110.01903443945878</v>
      </c>
      <c r="BQ333" s="251"/>
      <c r="BR333" s="41">
        <v>13.5</v>
      </c>
      <c r="BS333" s="33">
        <f t="shared" si="392"/>
        <v>93.046254025352383</v>
      </c>
      <c r="BT333" s="33">
        <f>Gen_Cons_Horario!B3239</f>
        <v>0</v>
      </c>
      <c r="BU333" s="35">
        <f t="shared" si="367"/>
        <v>93.046254025352383</v>
      </c>
      <c r="BV333" s="116">
        <f>IF(AND(BU333&gt;0,BU333*$B$4+CB332&lt;=$B$2*'SFV+BESS'!$I$9,BU333&lt;'SFV+BESS'!$I$7), BU333*$B$4, IF(AND(BU333&gt;0,BU333*$B$4+CB332&gt;$B$2*'SFV+BESS'!$I$9,BU333*$B$4&lt;'SFV+BESS'!$I$7),$B$2*'SFV+BESS'!$I$9-CB332,IF(AND(BU333&gt;0,BU333*$B$4+CB332&gt;$B$2*'SFV+BESS'!$I$9,BU333*$B$4&gt;'SFV+BESS'!$I$7,CB332&lt;$B$2*'SFV+BESS'!$I$9),$B$2*'SFV+BESS'!$I$9-CB332,IF(AND(BU333&gt;0,BU333*$B$4+CB332&lt;=$B$2*'SFV+BESS'!$I$9,BU333&gt;'SFV+BESS'!$I$7),'SFV+BESS'!$I$7,0))))</f>
        <v>0</v>
      </c>
      <c r="BW333" s="27">
        <f>IF(AND(BU333&lt;0,CB332+BU333/$B$5&gt;$H$2,-BU333/'Carga-Descarga Año'!$B$5&lt;'SFV+BESS'!$I$7),BU333/$B$5,IF(AND(BU333&lt;0,CB332+BU333/$B$5&gt;$H$2,-BU333/'Carga-Descarga Año'!$B$5&gt;'SFV+BESS'!$I$7),-'SFV+BESS'!$I$7,IF(AND(BU333&lt;0,CB332+BU333/$B$5&lt;$H$2),-MIN('SFV+BESS'!$I$7,CB332-$H$2),0)))</f>
        <v>0</v>
      </c>
      <c r="BX333" s="33"/>
      <c r="BY333" s="33">
        <f t="shared" si="375"/>
        <v>0</v>
      </c>
      <c r="BZ333" s="27">
        <f t="shared" si="411"/>
        <v>0</v>
      </c>
      <c r="CA333" s="27">
        <f t="shared" si="412"/>
        <v>0</v>
      </c>
      <c r="CB333" s="28">
        <f>IF((CB332+BV333+BW333)&gt;=$B$2*'SFV+BESS'!$I$9, $B$2*'SFV+BESS'!$I$9, (CB332+BV333+BW333))</f>
        <v>173.61249999999998</v>
      </c>
      <c r="CC333" s="110">
        <f t="shared" si="413"/>
        <v>93.046254025352383</v>
      </c>
      <c r="CH333" s="251"/>
      <c r="CI333" s="41">
        <v>13.5</v>
      </c>
      <c r="CJ333" s="33">
        <f t="shared" si="393"/>
        <v>80.738079690760259</v>
      </c>
      <c r="CK333" s="33">
        <f>Gen_Cons_Horario!B3983</f>
        <v>0</v>
      </c>
      <c r="CL333" s="35">
        <f t="shared" si="368"/>
        <v>80.738079690760259</v>
      </c>
      <c r="CM333" s="116">
        <f>IF(AND(CL333&gt;0,CL333*$B$4+CS332&lt;=$B$2*'SFV+BESS'!$I$9,CL333&lt;'SFV+BESS'!$I$7), CL333*$B$4, IF(AND(CL333&gt;0,CL333*$B$4+CS332&gt;$B$2*'SFV+BESS'!$I$9,CL333*$B$4&lt;'SFV+BESS'!$I$7),$B$2*'SFV+BESS'!$I$9-CS332,IF(AND(CL333&gt;0,CL333*$B$4+CS332&gt;$B$2*'SFV+BESS'!$I$9,CL333*$B$4&gt;'SFV+BESS'!$I$7,CS332&lt;$B$2*'SFV+BESS'!$I$9),$B$2*'SFV+BESS'!$I$9-CS332,IF(AND(CL333&gt;0,CL333*$B$4+CS332&lt;=$B$2*'SFV+BESS'!$I$9,CL333&gt;'SFV+BESS'!$I$7),'SFV+BESS'!$I$7,0))))</f>
        <v>0</v>
      </c>
      <c r="CN333" s="27">
        <f>IF(AND(CL333&lt;0,CS332+CL333/$B$5&gt;$H$2,-CL333/'Carga-Descarga Año'!$B$5&lt;'SFV+BESS'!$I$7),CL333/$B$5,IF(AND(CL333&lt;0,CS332+CL333/$B$5&gt;$H$2,-CL333/'Carga-Descarga Año'!$B$5&gt;'SFV+BESS'!$I$7),-'SFV+BESS'!$I$7,IF(AND(CL333&lt;0,CS332+CL333/$B$5&lt;$H$2),-MIN('SFV+BESS'!$I$7,CS332-$H$2),0)))</f>
        <v>0</v>
      </c>
      <c r="CO333" s="33"/>
      <c r="CP333" s="33">
        <f t="shared" si="376"/>
        <v>0</v>
      </c>
      <c r="CQ333" s="27">
        <f t="shared" si="414"/>
        <v>0</v>
      </c>
      <c r="CR333" s="27">
        <f t="shared" si="377"/>
        <v>0</v>
      </c>
      <c r="CS333" s="28">
        <f>IF((CS332+CM333+CN333)&gt;=$B$2*'SFV+BESS'!$I$9, $B$2*'SFV+BESS'!$I$9, (CS332+CM333+CN333))</f>
        <v>173.61249999999998</v>
      </c>
      <c r="CT333" s="110">
        <f t="shared" si="415"/>
        <v>80.738079690760259</v>
      </c>
      <c r="CY333" s="251"/>
      <c r="CZ333" s="41">
        <v>13.5</v>
      </c>
      <c r="DA333" s="33">
        <f t="shared" si="394"/>
        <v>89.383443532820891</v>
      </c>
      <c r="DB333" s="33">
        <f>Gen_Cons_Horario!B4703</f>
        <v>0</v>
      </c>
      <c r="DC333" s="35">
        <f t="shared" si="359"/>
        <v>89.383443532820891</v>
      </c>
      <c r="DD333" s="116">
        <f>IF(AND(DC333&gt;0,DC333*$B$4+DJ332&lt;=$B$2*'SFV+BESS'!$I$9,DC333&lt;'SFV+BESS'!$I$7), DC333*$B$4, IF(AND(DC333&gt;0,DC333*$B$4+DJ332&gt;$B$2*'SFV+BESS'!$I$9,DC333*$B$4&lt;'SFV+BESS'!$I$7),$B$2*'SFV+BESS'!$I$9-DJ332,IF(AND(DC333&gt;0,DC333*$B$4+DJ332&gt;$B$2*'SFV+BESS'!$I$9,DC333*$B$4&gt;'SFV+BESS'!$I$7,DJ332&lt;$B$2*'SFV+BESS'!$I$9),$B$2*'SFV+BESS'!$I$9-DJ332,IF(AND(DC333&gt;0,DC333*$B$4+DJ332&lt;=$B$2*'SFV+BESS'!$I$9,DC333&gt;'SFV+BESS'!$I$7),'SFV+BESS'!$I$7,0))))</f>
        <v>0</v>
      </c>
      <c r="DE333" s="27">
        <f>IF(AND(DC333&lt;0,DJ332+DC333/$B$5&gt;$H$2,-DC333/'Carga-Descarga Año'!$B$5&lt;'SFV+BESS'!$I$7),DC333/$B$5,IF(AND(DC333&lt;0,DJ332+DC333/$B$5&gt;$H$2,-DC333/'Carga-Descarga Año'!$B$5&gt;'SFV+BESS'!$I$7),-'SFV+BESS'!$I$7,IF(AND(DC333&lt;0,DJ332+DC333/$B$5&lt;$H$2),-MIN('SFV+BESS'!$I$7,DJ332-$H$2),0)))</f>
        <v>0</v>
      </c>
      <c r="DF333" s="33"/>
      <c r="DG333" s="33">
        <f t="shared" si="378"/>
        <v>0</v>
      </c>
      <c r="DH333" s="27">
        <f t="shared" si="416"/>
        <v>0</v>
      </c>
      <c r="DI333" s="27">
        <f t="shared" si="417"/>
        <v>0</v>
      </c>
      <c r="DJ333" s="28">
        <f>IF((DJ332+DD333+DE333)&gt;=$B$2*'SFV+BESS'!$I$9, $B$2*'SFV+BESS'!$I$9, (DJ332+DD333+DE333))</f>
        <v>173.61249999999998</v>
      </c>
      <c r="DK333" s="110">
        <f t="shared" si="418"/>
        <v>89.383443532820891</v>
      </c>
      <c r="DP333" s="251"/>
      <c r="DQ333" s="41">
        <v>13.5</v>
      </c>
      <c r="DR333" s="33">
        <f t="shared" si="395"/>
        <v>91.815121323908102</v>
      </c>
      <c r="DS333" s="33">
        <f>Gen_Cons_Horario!B5447</f>
        <v>0</v>
      </c>
      <c r="DT333" s="35">
        <f t="shared" si="360"/>
        <v>91.815121323908102</v>
      </c>
      <c r="DU333" s="116">
        <f>IF(AND(DT333&gt;0,DT333*$B$4+EA332&lt;=$B$2*'SFV+BESS'!$I$9,DT333&lt;'SFV+BESS'!$I$7), DT333*$B$4, IF(AND(DT333&gt;0,DT333*$B$4+EA332&gt;$B$2*'SFV+BESS'!$I$9,DT333*$B$4&lt;'SFV+BESS'!$I$7),$B$2*'SFV+BESS'!$I$9-EA332,IF(AND(DT333&gt;0,DT333*$B$4+EA332&gt;$B$2*'SFV+BESS'!$I$9,DT333*$B$4&gt;'SFV+BESS'!$I$7,EA332&lt;$B$2*'SFV+BESS'!$I$9),$B$2*'SFV+BESS'!$I$9-EA332,IF(AND(DT333&gt;0,DT333*$B$4+EA332&lt;=$B$2*'SFV+BESS'!$I$9,DT333&gt;'SFV+BESS'!$I$7),'SFV+BESS'!$I$7,0))))</f>
        <v>0</v>
      </c>
      <c r="DV333" s="27">
        <f>IF(AND(DT333&lt;0,EA332+DT333/$B$5&gt;$H$2,-DT333/'Carga-Descarga Año'!$B$5&lt;'SFV+BESS'!$I$7),DT333/$B$5,IF(AND(DT333&lt;0,EA332+DT333/$B$5&gt;$H$2,-DT333/'Carga-Descarga Año'!$B$5&gt;'SFV+BESS'!$I$7),-'SFV+BESS'!$I$7,IF(AND(DT333&lt;0,EA332+DT333/$B$5&lt;$H$2),-MIN('SFV+BESS'!$I$7,EA332-$H$2),0)))</f>
        <v>0</v>
      </c>
      <c r="DW333" s="33"/>
      <c r="DX333" s="33">
        <f t="shared" si="379"/>
        <v>0</v>
      </c>
      <c r="DY333" s="27">
        <f t="shared" si="419"/>
        <v>0</v>
      </c>
      <c r="DZ333" s="27">
        <f t="shared" si="380"/>
        <v>0</v>
      </c>
      <c r="EA333" s="28">
        <f>IF((EA332+DU333+DV333)&gt;=$B$2*'SFV+BESS'!$I$9, $B$2*'SFV+BESS'!$I$9, (EA332+DU333+DV333))</f>
        <v>173.61249999999998</v>
      </c>
      <c r="EB333" s="110">
        <f t="shared" si="420"/>
        <v>91.815121323908102</v>
      </c>
      <c r="EG333" s="251"/>
      <c r="EH333" s="41">
        <v>13.5</v>
      </c>
      <c r="EI333" s="33">
        <f t="shared" si="396"/>
        <v>105.612499082425</v>
      </c>
      <c r="EJ333" s="33">
        <f>Gen_Cons_Horario!B6191</f>
        <v>0</v>
      </c>
      <c r="EK333" s="35">
        <f t="shared" si="361"/>
        <v>105.612499082425</v>
      </c>
      <c r="EL333" s="116">
        <f>IF(AND(EK333&gt;0,EK333*$B$4+ER332&lt;=$B$2*'SFV+BESS'!$I$9,EK333&lt;'SFV+BESS'!$I$7), EK333*$B$4, IF(AND(EK333&gt;0,EK333*$B$4+ER332&gt;$B$2*'SFV+BESS'!$I$9,EK333*$B$4&lt;'SFV+BESS'!$I$7),$B$2*'SFV+BESS'!$I$9-ER332,IF(AND(EK333&gt;0,EK333*$B$4+ER332&gt;$B$2*'SFV+BESS'!$I$9,EK333*$B$4&gt;'SFV+BESS'!$I$7,ER332&lt;$B$2*'SFV+BESS'!$I$9),$B$2*'SFV+BESS'!$I$9-ER332,IF(AND(EK333&gt;0,EK333*$B$4+ER332&lt;=$B$2*'SFV+BESS'!$I$9,EK333&gt;'SFV+BESS'!$I$7),'SFV+BESS'!$I$7,0))))</f>
        <v>0</v>
      </c>
      <c r="EM333" s="27">
        <f>IF(AND(EK333&lt;0,ER332+EK333/$B$5&gt;$H$2,-EK333/'Carga-Descarga Año'!$B$5&lt;'SFV+BESS'!$I$7),EK333/$B$5,IF(AND(EK333&lt;0,ER332+EK333/$B$5&gt;$H$2,-EK333/'Carga-Descarga Año'!$B$5&gt;'SFV+BESS'!$I$7),-'SFV+BESS'!$I$7,IF(AND(EK333&lt;0,ER332+EK333/$B$5&lt;$H$2),-MIN('SFV+BESS'!$I$7,ER332-$H$2),0)))</f>
        <v>0</v>
      </c>
      <c r="EN333" s="33"/>
      <c r="EO333" s="33">
        <f t="shared" si="381"/>
        <v>0</v>
      </c>
      <c r="EP333" s="27">
        <f t="shared" si="421"/>
        <v>0</v>
      </c>
      <c r="EQ333" s="27">
        <f t="shared" si="382"/>
        <v>0</v>
      </c>
      <c r="ER333" s="28">
        <f>IF((ER332+EL333+EM333)&gt;=$B$2*'SFV+BESS'!$I$9, $B$2*'SFV+BESS'!$I$9, (ER332+EL333+EM333))</f>
        <v>173.61249999999998</v>
      </c>
      <c r="ES333" s="110">
        <f t="shared" si="422"/>
        <v>105.612499082425</v>
      </c>
      <c r="EX333" s="251"/>
      <c r="EY333" s="41">
        <v>13.5</v>
      </c>
      <c r="EZ333" s="33">
        <f t="shared" si="397"/>
        <v>113.56216336879781</v>
      </c>
      <c r="FA333" s="33">
        <f>Gen_Cons_Horario!B6911</f>
        <v>0</v>
      </c>
      <c r="FB333" s="35">
        <f t="shared" si="362"/>
        <v>113.56216336879781</v>
      </c>
      <c r="FC333" s="116">
        <f>IF(AND(FB333&gt;0,FB333*$B$4+FI332&lt;=$B$2*'SFV+BESS'!$I$9,FB333&lt;'SFV+BESS'!$I$7), FB333*$B$4, IF(AND(FB333&gt;0,FB333*$B$4+FI332&gt;$B$2*'SFV+BESS'!$I$9,FB333*$B$4&lt;'SFV+BESS'!$I$7),$B$2*'SFV+BESS'!$I$9-FI332,IF(AND(FB333&gt;0,FB333*$B$4+FI332&gt;$B$2*'SFV+BESS'!$I$9,FB333*$B$4&gt;'SFV+BESS'!$I$7,FI332&lt;$B$2*'SFV+BESS'!$I$9),$B$2*'SFV+BESS'!$I$9-FI332,IF(AND(FB333&gt;0,FB333*$B$4+FI332&lt;=$B$2*'SFV+BESS'!$I$9,FB333&gt;'SFV+BESS'!$I$7),'SFV+BESS'!$I$7,0))))</f>
        <v>0</v>
      </c>
      <c r="FD333" s="27">
        <f>IF(AND(FB333&lt;0,FI332+FB333/$B$5&gt;$H$2,-FB333/'Carga-Descarga Año'!$B$5&lt;'SFV+BESS'!$I$7),FB333/$B$5,IF(AND(FB333&lt;0,FI332+FB333/$B$5&gt;$H$2,-FB333/'Carga-Descarga Año'!$B$5&gt;'SFV+BESS'!$I$7),-'SFV+BESS'!$I$7,IF(AND(FB333&lt;0,FI332+FB333/$B$5&lt;$H$2),-MIN('SFV+BESS'!$I$7,FI332-$H$2),0)))</f>
        <v>0</v>
      </c>
      <c r="FE333" s="33"/>
      <c r="FF333" s="33">
        <f t="shared" si="383"/>
        <v>0</v>
      </c>
      <c r="FG333" s="27">
        <f t="shared" si="423"/>
        <v>0</v>
      </c>
      <c r="FH333" s="27">
        <f t="shared" si="384"/>
        <v>0</v>
      </c>
      <c r="FI333" s="28">
        <f>IF((FI332+FC333+FD333)&gt;=$B$2*'SFV+BESS'!$I$9, $B$2*'SFV+BESS'!$I$9, (FI332+FC333+FD333))</f>
        <v>173.61249999999998</v>
      </c>
      <c r="FJ333" s="110">
        <f t="shared" si="424"/>
        <v>113.56216336879781</v>
      </c>
      <c r="FO333" s="251"/>
      <c r="FP333" s="41">
        <v>13.5</v>
      </c>
      <c r="FQ333" s="33">
        <f t="shared" si="398"/>
        <v>118.78904849891269</v>
      </c>
      <c r="FR333" s="33">
        <f>Gen_Cons_Horario!B7655</f>
        <v>59.656000000000006</v>
      </c>
      <c r="FS333" s="35">
        <f t="shared" si="363"/>
        <v>59.133048498912686</v>
      </c>
      <c r="FT333" s="116">
        <f>IF(AND(FS333&gt;0,FS333*$B$4+FZ332&lt;=$B$2*'SFV+BESS'!$I$9,FS333&lt;'SFV+BESS'!$I$7), FS333*$B$4, IF(AND(FS333&gt;0,FS333*$B$4+FZ332&gt;$B$2*'SFV+BESS'!$I$9,FS333*$B$4&lt;'SFV+BESS'!$I$7),$B$2*'SFV+BESS'!$I$9-FZ332,IF(AND(FS333&gt;0,FS333*$B$4+FZ332&gt;$B$2*'SFV+BESS'!$I$9,FS333*$B$4&gt;'SFV+BESS'!$I$7,FZ332&lt;$B$2*'SFV+BESS'!$I$9),$B$2*'SFV+BESS'!$I$9-FZ332,IF(AND(FS333&gt;0,FS333*$B$4+FZ332&lt;=$B$2*'SFV+BESS'!$I$9,FS333&gt;'SFV+BESS'!$I$7),'SFV+BESS'!$I$7,0))))</f>
        <v>0</v>
      </c>
      <c r="FU333" s="27">
        <f>IF(AND(FS333&lt;0,FZ332+FS333/$B$5&gt;$H$2,-FS333/'Carga-Descarga Año'!$B$5&lt;'SFV+BESS'!$I$7),FS333/$B$5,IF(AND(FS333&lt;0,FZ332+FS333/$B$5&gt;$H$2,-FS333/'Carga-Descarga Año'!$B$5&gt;'SFV+BESS'!$I$7),-'SFV+BESS'!$I$7,IF(AND(FS333&lt;0,FZ332+FS333/$B$5&lt;$H$2),-MIN('SFV+BESS'!$I$7,FZ332-$H$2),0)))</f>
        <v>0</v>
      </c>
      <c r="FV333" s="33"/>
      <c r="FW333" s="33">
        <f t="shared" si="385"/>
        <v>59.656000000000006</v>
      </c>
      <c r="FX333" s="27">
        <f t="shared" si="425"/>
        <v>0</v>
      </c>
      <c r="FY333" s="27">
        <f t="shared" si="386"/>
        <v>0</v>
      </c>
      <c r="FZ333" s="28">
        <f>IF((FZ332+FT333+FU333)&gt;=$B$2*'SFV+BESS'!$I$9, $B$2*'SFV+BESS'!$I$9, (FZ332+FT333+FU333))</f>
        <v>173.61249999999998</v>
      </c>
      <c r="GA333" s="110">
        <f t="shared" si="426"/>
        <v>59.133048498912686</v>
      </c>
      <c r="GF333" s="251"/>
      <c r="GG333" s="41">
        <v>13.5</v>
      </c>
      <c r="GH333" s="33">
        <f t="shared" si="399"/>
        <v>118.69346574485387</v>
      </c>
      <c r="GI333" s="33">
        <f>Gen_Cons_Horario!B8375</f>
        <v>65.927500000000009</v>
      </c>
      <c r="GJ333" s="35">
        <f t="shared" si="369"/>
        <v>52.765965744853858</v>
      </c>
      <c r="GK333" s="116">
        <f>IF(AND(GJ333&gt;0,GJ333*$B$4+GQ332&lt;=$B$2*'SFV+BESS'!$I$9,GJ333&lt;'SFV+BESS'!$I$7), GJ333*$B$4, IF(AND(GJ333&gt;0,GJ333*$B$4+GQ332&gt;$B$2*'SFV+BESS'!$I$9,GJ333*$B$4&lt;'SFV+BESS'!$I$7),$B$2*'SFV+BESS'!$I$9-GQ332,IF(AND(GJ333&gt;0,GJ333*$B$4+GQ332&gt;$B$2*'SFV+BESS'!$I$9,GJ333*$B$4&gt;'SFV+BESS'!$I$7,GQ332&lt;$B$2*'SFV+BESS'!$I$9),$B$2*'SFV+BESS'!$I$9-GQ332,IF(AND(GJ333&gt;0,GJ333*$B$4+GQ332&lt;=$B$2*'SFV+BESS'!$I$9,GJ333&gt;'SFV+BESS'!$I$7),'SFV+BESS'!$I$7,0))))</f>
        <v>0</v>
      </c>
      <c r="GL333" s="27">
        <f>IF(AND(GJ333&lt;0,GQ332+GJ333/$B$5&gt;$H$2,-GJ333/'Carga-Descarga Año'!$B$5&lt;'SFV+BESS'!$I$7),GJ333/$B$5,IF(AND(GJ333&lt;0,GQ332+GJ333/$B$5&gt;$H$2,-GJ333/'Carga-Descarga Año'!$B$5&gt;'SFV+BESS'!$I$7),-'SFV+BESS'!$I$7,IF(AND(GJ333&lt;0,GQ332+GJ333/$B$5&lt;$H$2),-MIN('SFV+BESS'!$I$7,GQ332-$H$2),0)))</f>
        <v>0</v>
      </c>
      <c r="GM333" s="33"/>
      <c r="GN333" s="33">
        <f t="shared" si="387"/>
        <v>65.927500000000009</v>
      </c>
      <c r="GO333" s="27">
        <f t="shared" si="427"/>
        <v>0</v>
      </c>
      <c r="GP333" s="27">
        <f t="shared" si="388"/>
        <v>0</v>
      </c>
      <c r="GQ333" s="28">
        <f>IF((GQ332+GK333+GL333)&gt;=$B$2*'SFV+BESS'!$I$9, $B$2*'SFV+BESS'!$I$9, (GQ332+GK333+GL333))</f>
        <v>173.61249999999998</v>
      </c>
      <c r="GR333" s="110">
        <f t="shared" si="428"/>
        <v>52.765965744853858</v>
      </c>
    </row>
    <row r="334" spans="1:200">
      <c r="A334" s="249"/>
      <c r="B334" s="41">
        <v>13.5416666666667</v>
      </c>
      <c r="C334" s="38">
        <f t="shared" si="370"/>
        <v>130.98054567590401</v>
      </c>
      <c r="D334" s="2">
        <f>Gen_Cons_Horario!B360</f>
        <v>78.298500000000004</v>
      </c>
      <c r="E334" s="140">
        <f t="shared" si="400"/>
        <v>52.682045675904007</v>
      </c>
      <c r="F334" s="116">
        <f>IF(AND(E334&gt;0,E334*$B$4+L333&lt;=$B$2*'SFV+BESS'!$I$9,E334&lt;'SFV+BESS'!$I$7), E334*$B$4, IF(AND(E334&gt;0,E334*$B$4+L333&gt;$B$2*'SFV+BESS'!$I$9,E334*$B$4&lt;'SFV+BESS'!$I$7),$B$2*'SFV+BESS'!$I$9-L333,IF(AND(E334&gt;0,E334*$B$4+L333&gt;$B$2*'SFV+BESS'!$I$9,E334*$B$4&gt;'SFV+BESS'!$I$7,L333&lt;$B$2*'SFV+BESS'!$I$9),$B$2*'SFV+BESS'!$I$9-L333,IF(AND(E334&gt;0,E334*$B$4+L333&lt;=$B$2*'SFV+BESS'!$I$9,E334&gt;'SFV+BESS'!$I$7),'SFV+BESS'!$I$7,0))))</f>
        <v>0</v>
      </c>
      <c r="G334" s="27">
        <f>IF(AND(E334&lt;0,L333+E334/$B$5&gt;$H$2,-E334/'Carga-Descarga Año'!$B$5&lt;'SFV+BESS'!$I$7),E334/$B$5,IF(AND(E334&lt;0,L333+E334/$B$5&gt;$H$2,-E334/'Carga-Descarga Año'!$B$5&gt;'SFV+BESS'!$I$7),-'SFV+BESS'!$I$7,IF(AND(E334&lt;0,L333+E334/$B$5&lt;$H$2),-MIN('SFV+BESS'!$I$7,L333-$H$2),0)))</f>
        <v>0</v>
      </c>
      <c r="I334" s="38">
        <f t="shared" si="401"/>
        <v>78.298500000000004</v>
      </c>
      <c r="J334" s="27">
        <f t="shared" si="403"/>
        <v>0</v>
      </c>
      <c r="K334" s="27">
        <f t="shared" si="402"/>
        <v>0</v>
      </c>
      <c r="L334" s="28">
        <f>IF((L333+F334+G334)&gt;=$B$2*'SFV+BESS'!$I$9, $B$2*'SFV+BESS'!$I$9, (L333+F334+G334))</f>
        <v>173.61249999999998</v>
      </c>
      <c r="M334" s="110">
        <f t="shared" si="404"/>
        <v>52.682045675904007</v>
      </c>
      <c r="R334" s="251"/>
      <c r="S334" s="41">
        <v>13.5416666666667</v>
      </c>
      <c r="T334" s="2">
        <f t="shared" si="389"/>
        <v>135.48306143536522</v>
      </c>
      <c r="U334" s="2">
        <f>Gen_Cons_Horario!B1104</f>
        <v>55.927500000000009</v>
      </c>
      <c r="V334" s="35">
        <f t="shared" si="364"/>
        <v>79.555561435365206</v>
      </c>
      <c r="W334" s="116">
        <f>IF(AND(V334&gt;0,V334*$B$4+AC333&lt;=$B$2*'SFV+BESS'!$I$9,V334&lt;'SFV+BESS'!$I$7), V334*$B$4, IF(AND(V334&gt;0,V334*$B$4+AC333&gt;$B$2*'SFV+BESS'!$I$9,V334*$B$4&lt;'SFV+BESS'!$I$7),$B$2*'SFV+BESS'!$I$9-AC333,IF(AND(V334&gt;0,V334*$B$4+AC333&gt;$B$2*'SFV+BESS'!$I$9,V334*$B$4&gt;'SFV+BESS'!$I$7,AC333&lt;$B$2*'SFV+BESS'!$I$9),$B$2*'SFV+BESS'!$I$9-AC333,IF(AND(V334&gt;0,V334*$B$4+AC333&lt;=$B$2*'SFV+BESS'!$I$9,V334&gt;'SFV+BESS'!$I$7),'SFV+BESS'!$I$7,0))))</f>
        <v>0</v>
      </c>
      <c r="X334" s="27">
        <f>IF(AND(V334&lt;0,AC333+V334/$B$5&gt;$H$2,-V334/'Carga-Descarga Año'!$B$5&lt;'SFV+BESS'!$I$7),V334/$B$5,IF(AND(V334&lt;0,AC333+V334/$B$5&gt;$H$2,-V334/'Carga-Descarga Año'!$B$5&gt;'SFV+BESS'!$I$7),-'SFV+BESS'!$I$7,IF(AND(V334&lt;0,AC333+V334/$B$5&lt;$H$2),-MIN('SFV+BESS'!$I$7,AC333-$H$2),0)))</f>
        <v>0</v>
      </c>
      <c r="Z334" s="33">
        <f t="shared" si="358"/>
        <v>55.927500000000009</v>
      </c>
      <c r="AA334" s="27">
        <f t="shared" si="405"/>
        <v>0</v>
      </c>
      <c r="AB334" s="27">
        <f t="shared" si="429"/>
        <v>0</v>
      </c>
      <c r="AC334" s="28">
        <f>IF((AC333+W334+X334)&gt;=$B$2*'SFV+BESS'!$I$9, $B$2*'SFV+BESS'!$I$9, (AC333+W334+X334))</f>
        <v>173.61249999999998</v>
      </c>
      <c r="AD334" s="110">
        <f t="shared" si="406"/>
        <v>79.555561435365206</v>
      </c>
      <c r="AI334" s="251"/>
      <c r="AJ334" s="41">
        <v>13.5416666666667</v>
      </c>
      <c r="AK334" s="52">
        <f t="shared" si="390"/>
        <v>135.11496947983915</v>
      </c>
      <c r="AL334" s="33">
        <f>Gen_Cons_Horario!B1776</f>
        <v>55.927500000000009</v>
      </c>
      <c r="AM334" s="35">
        <f t="shared" si="365"/>
        <v>79.187469479839137</v>
      </c>
      <c r="AN334" s="116">
        <f>IF(AND(AM334&gt;0,AM334*$B$4+AT333&lt;=$B$2*'SFV+BESS'!$I$9,AM334&lt;'SFV+BESS'!$I$7), AM334*$B$4, IF(AND(AM334&gt;0,AM334*$B$4+AT333&gt;$B$2*'SFV+BESS'!$I$9,AM334*$B$4&lt;'SFV+BESS'!$I$7),$B$2*'SFV+BESS'!$I$9-AT333,IF(AND(AM334&gt;0,AM334*$B$4+AT333&gt;$B$2*'SFV+BESS'!$I$9,AM334*$B$4&gt;'SFV+BESS'!$I$7,AT333&lt;$B$2*'SFV+BESS'!$I$9),$B$2*'SFV+BESS'!$I$9-AT333,IF(AND(AM334&gt;0,AM334*$B$4+AT333&lt;=$B$2*'SFV+BESS'!$I$9,AM334&gt;'SFV+BESS'!$I$7),'SFV+BESS'!$I$7,0))))</f>
        <v>0</v>
      </c>
      <c r="AO334" s="27">
        <f>IF(AND(AM334&lt;0,AT333+AM334/$B$5&gt;$H$2,-AM334/'Carga-Descarga Año'!$B$5&lt;'SFV+BESS'!$I$7),AM334/$B$5,IF(AND(AM334&lt;0,AT333+AM334/$B$5&gt;$H$2,-AM334/'Carga-Descarga Año'!$B$5&gt;'SFV+BESS'!$I$7),-'SFV+BESS'!$I$7,IF(AND(AM334&lt;0,AT333+AM334/$B$5&lt;$H$2),-MIN('SFV+BESS'!$I$7,AT333-$H$2),0)))</f>
        <v>0</v>
      </c>
      <c r="AP334" s="33"/>
      <c r="AQ334" s="33">
        <f t="shared" si="371"/>
        <v>55.927500000000009</v>
      </c>
      <c r="AR334" s="27">
        <f t="shared" si="407"/>
        <v>0</v>
      </c>
      <c r="AS334" s="27">
        <f t="shared" si="372"/>
        <v>0</v>
      </c>
      <c r="AT334" s="28">
        <f>IF((AT333+AN334+AO334)&gt;=$B$2*'SFV+BESS'!$I$9, $B$2*'SFV+BESS'!$I$9, (AT333+AN334+AO334))</f>
        <v>173.61249999999998</v>
      </c>
      <c r="AU334" s="110">
        <f t="shared" si="408"/>
        <v>79.187469479839137</v>
      </c>
      <c r="AZ334" s="251"/>
      <c r="BA334" s="41">
        <v>13.5416666666667</v>
      </c>
      <c r="BB334" s="33">
        <f t="shared" si="391"/>
        <v>117.05399934144904</v>
      </c>
      <c r="BC334" s="33">
        <f>Gen_Cons_Horario!B2520</f>
        <v>0</v>
      </c>
      <c r="BD334" s="35">
        <f t="shared" si="366"/>
        <v>117.05399934144904</v>
      </c>
      <c r="BE334" s="116">
        <f>IF(AND(BD334&gt;0,BD334*$B$4+BK333&lt;=$B$2*'SFV+BESS'!$I$9,BD334&lt;'SFV+BESS'!$I$7), BD334*$B$4, IF(AND(BD334&gt;0,BD334*$B$4+BK333&gt;$B$2*'SFV+BESS'!$I$9,BD334*$B$4&lt;'SFV+BESS'!$I$7),$B$2*'SFV+BESS'!$I$9-BK333,IF(AND(BD334&gt;0,BD334*$B$4+BK333&gt;$B$2*'SFV+BESS'!$I$9,BD334*$B$4&gt;'SFV+BESS'!$I$7,BK333&lt;$B$2*'SFV+BESS'!$I$9),$B$2*'SFV+BESS'!$I$9-BK333,IF(AND(BD334&gt;0,BD334*$B$4+BK333&lt;=$B$2*'SFV+BESS'!$I$9,BD334&gt;'SFV+BESS'!$I$7),'SFV+BESS'!$I$7,0))))</f>
        <v>0</v>
      </c>
      <c r="BF334" s="27">
        <f>IF(AND(BD334&lt;0,BK333+BD334/$B$5&gt;$H$2,-BD334/'Carga-Descarga Año'!$B$5&lt;'SFV+BESS'!$I$7),BD334/$B$5,IF(AND(BD334&lt;0,BK333+BD334/$B$5&gt;$H$2,-BD334/'Carga-Descarga Año'!$B$5&gt;'SFV+BESS'!$I$7),-'SFV+BESS'!$I$7,IF(AND(BD334&lt;0,BK333+BD334/$B$5&lt;$H$2),-MIN('SFV+BESS'!$I$7,BK333-$H$2),0)))</f>
        <v>0</v>
      </c>
      <c r="BG334" s="33"/>
      <c r="BH334" s="33">
        <f t="shared" si="373"/>
        <v>0</v>
      </c>
      <c r="BI334" s="27">
        <f t="shared" si="409"/>
        <v>0</v>
      </c>
      <c r="BJ334" s="27">
        <f t="shared" si="374"/>
        <v>0</v>
      </c>
      <c r="BK334" s="28">
        <f>IF((BK333+BE334+BF334)&gt;=$B$2*'SFV+BESS'!$I$9, $B$2*'SFV+BESS'!$I$9, (BK333+BE334+BF334))</f>
        <v>173.61249999999998</v>
      </c>
      <c r="BL334" s="110">
        <f t="shared" si="410"/>
        <v>117.05399934144904</v>
      </c>
      <c r="BQ334" s="251"/>
      <c r="BR334" s="41">
        <v>13.5416666666667</v>
      </c>
      <c r="BS334" s="33">
        <f t="shared" si="392"/>
        <v>101.15682338349448</v>
      </c>
      <c r="BT334" s="33">
        <f>Gen_Cons_Horario!B3240</f>
        <v>0</v>
      </c>
      <c r="BU334" s="35">
        <f t="shared" si="367"/>
        <v>101.15682338349448</v>
      </c>
      <c r="BV334" s="116">
        <f>IF(AND(BU334&gt;0,BU334*$B$4+CB333&lt;=$B$2*'SFV+BESS'!$I$9,BU334&lt;'SFV+BESS'!$I$7), BU334*$B$4, IF(AND(BU334&gt;0,BU334*$B$4+CB333&gt;$B$2*'SFV+BESS'!$I$9,BU334*$B$4&lt;'SFV+BESS'!$I$7),$B$2*'SFV+BESS'!$I$9-CB333,IF(AND(BU334&gt;0,BU334*$B$4+CB333&gt;$B$2*'SFV+BESS'!$I$9,BU334*$B$4&gt;'SFV+BESS'!$I$7,CB333&lt;$B$2*'SFV+BESS'!$I$9),$B$2*'SFV+BESS'!$I$9-CB333,IF(AND(BU334&gt;0,BU334*$B$4+CB333&lt;=$B$2*'SFV+BESS'!$I$9,BU334&gt;'SFV+BESS'!$I$7),'SFV+BESS'!$I$7,0))))</f>
        <v>0</v>
      </c>
      <c r="BW334" s="27">
        <f>IF(AND(BU334&lt;0,CB333+BU334/$B$5&gt;$H$2,-BU334/'Carga-Descarga Año'!$B$5&lt;'SFV+BESS'!$I$7),BU334/$B$5,IF(AND(BU334&lt;0,CB333+BU334/$B$5&gt;$H$2,-BU334/'Carga-Descarga Año'!$B$5&gt;'SFV+BESS'!$I$7),-'SFV+BESS'!$I$7,IF(AND(BU334&lt;0,CB333+BU334/$B$5&lt;$H$2),-MIN('SFV+BESS'!$I$7,CB333-$H$2),0)))</f>
        <v>0</v>
      </c>
      <c r="BX334" s="33"/>
      <c r="BY334" s="33">
        <f t="shared" si="375"/>
        <v>0</v>
      </c>
      <c r="BZ334" s="27">
        <f t="shared" si="411"/>
        <v>0</v>
      </c>
      <c r="CA334" s="27">
        <f t="shared" si="412"/>
        <v>0</v>
      </c>
      <c r="CB334" s="28">
        <f>IF((CB333+BV334+BW334)&gt;=$B$2*'SFV+BESS'!$I$9, $B$2*'SFV+BESS'!$I$9, (CB333+BV334+BW334))</f>
        <v>173.61249999999998</v>
      </c>
      <c r="CC334" s="110">
        <f t="shared" si="413"/>
        <v>101.15682338349448</v>
      </c>
      <c r="CH334" s="251"/>
      <c r="CI334" s="41">
        <v>13.5416666666667</v>
      </c>
      <c r="CJ334" s="33">
        <f t="shared" si="393"/>
        <v>89.380465685827559</v>
      </c>
      <c r="CK334" s="33">
        <f>Gen_Cons_Horario!B3984</f>
        <v>0</v>
      </c>
      <c r="CL334" s="35">
        <f t="shared" si="368"/>
        <v>89.380465685827559</v>
      </c>
      <c r="CM334" s="116">
        <f>IF(AND(CL334&gt;0,CL334*$B$4+CS333&lt;=$B$2*'SFV+BESS'!$I$9,CL334&lt;'SFV+BESS'!$I$7), CL334*$B$4, IF(AND(CL334&gt;0,CL334*$B$4+CS333&gt;$B$2*'SFV+BESS'!$I$9,CL334*$B$4&lt;'SFV+BESS'!$I$7),$B$2*'SFV+BESS'!$I$9-CS333,IF(AND(CL334&gt;0,CL334*$B$4+CS333&gt;$B$2*'SFV+BESS'!$I$9,CL334*$B$4&gt;'SFV+BESS'!$I$7,CS333&lt;$B$2*'SFV+BESS'!$I$9),$B$2*'SFV+BESS'!$I$9-CS333,IF(AND(CL334&gt;0,CL334*$B$4+CS333&lt;=$B$2*'SFV+BESS'!$I$9,CL334&gt;'SFV+BESS'!$I$7),'SFV+BESS'!$I$7,0))))</f>
        <v>0</v>
      </c>
      <c r="CN334" s="27">
        <f>IF(AND(CL334&lt;0,CS333+CL334/$B$5&gt;$H$2,-CL334/'Carga-Descarga Año'!$B$5&lt;'SFV+BESS'!$I$7),CL334/$B$5,IF(AND(CL334&lt;0,CS333+CL334/$B$5&gt;$H$2,-CL334/'Carga-Descarga Año'!$B$5&gt;'SFV+BESS'!$I$7),-'SFV+BESS'!$I$7,IF(AND(CL334&lt;0,CS333+CL334/$B$5&lt;$H$2),-MIN('SFV+BESS'!$I$7,CS333-$H$2),0)))</f>
        <v>0</v>
      </c>
      <c r="CO334" s="33"/>
      <c r="CP334" s="33">
        <f t="shared" si="376"/>
        <v>0</v>
      </c>
      <c r="CQ334" s="27">
        <f t="shared" si="414"/>
        <v>0</v>
      </c>
      <c r="CR334" s="27">
        <f t="shared" si="377"/>
        <v>0</v>
      </c>
      <c r="CS334" s="28">
        <f>IF((CS333+CM334+CN334)&gt;=$B$2*'SFV+BESS'!$I$9, $B$2*'SFV+BESS'!$I$9, (CS333+CM334+CN334))</f>
        <v>173.61249999999998</v>
      </c>
      <c r="CT334" s="110">
        <f t="shared" si="415"/>
        <v>89.380465685827559</v>
      </c>
      <c r="CY334" s="251"/>
      <c r="CZ334" s="41">
        <v>13.5416666666667</v>
      </c>
      <c r="DA334" s="33">
        <f t="shared" si="394"/>
        <v>97.567951615344242</v>
      </c>
      <c r="DB334" s="33">
        <f>Gen_Cons_Horario!B4704</f>
        <v>0</v>
      </c>
      <c r="DC334" s="35">
        <f t="shared" si="359"/>
        <v>97.567951615344242</v>
      </c>
      <c r="DD334" s="116">
        <f>IF(AND(DC334&gt;0,DC334*$B$4+DJ333&lt;=$B$2*'SFV+BESS'!$I$9,DC334&lt;'SFV+BESS'!$I$7), DC334*$B$4, IF(AND(DC334&gt;0,DC334*$B$4+DJ333&gt;$B$2*'SFV+BESS'!$I$9,DC334*$B$4&lt;'SFV+BESS'!$I$7),$B$2*'SFV+BESS'!$I$9-DJ333,IF(AND(DC334&gt;0,DC334*$B$4+DJ333&gt;$B$2*'SFV+BESS'!$I$9,DC334*$B$4&gt;'SFV+BESS'!$I$7,DJ333&lt;$B$2*'SFV+BESS'!$I$9),$B$2*'SFV+BESS'!$I$9-DJ333,IF(AND(DC334&gt;0,DC334*$B$4+DJ333&lt;=$B$2*'SFV+BESS'!$I$9,DC334&gt;'SFV+BESS'!$I$7),'SFV+BESS'!$I$7,0))))</f>
        <v>0</v>
      </c>
      <c r="DE334" s="27">
        <f>IF(AND(DC334&lt;0,DJ333+DC334/$B$5&gt;$H$2,-DC334/'Carga-Descarga Año'!$B$5&lt;'SFV+BESS'!$I$7),DC334/$B$5,IF(AND(DC334&lt;0,DJ333+DC334/$B$5&gt;$H$2,-DC334/'Carga-Descarga Año'!$B$5&gt;'SFV+BESS'!$I$7),-'SFV+BESS'!$I$7,IF(AND(DC334&lt;0,DJ333+DC334/$B$5&lt;$H$2),-MIN('SFV+BESS'!$I$7,DJ333-$H$2),0)))</f>
        <v>0</v>
      </c>
      <c r="DF334" s="33"/>
      <c r="DG334" s="33">
        <f t="shared" si="378"/>
        <v>0</v>
      </c>
      <c r="DH334" s="27">
        <f t="shared" si="416"/>
        <v>0</v>
      </c>
      <c r="DI334" s="27">
        <f t="shared" si="417"/>
        <v>0</v>
      </c>
      <c r="DJ334" s="28">
        <f>IF((DJ333+DD334+DE334)&gt;=$B$2*'SFV+BESS'!$I$9, $B$2*'SFV+BESS'!$I$9, (DJ333+DD334+DE334))</f>
        <v>173.61249999999998</v>
      </c>
      <c r="DK334" s="110">
        <f t="shared" si="418"/>
        <v>97.567951615344242</v>
      </c>
      <c r="DP334" s="251"/>
      <c r="DQ334" s="41">
        <v>13.5416666666667</v>
      </c>
      <c r="DR334" s="33">
        <f t="shared" si="395"/>
        <v>96.834626817698066</v>
      </c>
      <c r="DS334" s="33">
        <f>Gen_Cons_Horario!B5448</f>
        <v>0</v>
      </c>
      <c r="DT334" s="35">
        <f t="shared" si="360"/>
        <v>96.834626817698066</v>
      </c>
      <c r="DU334" s="116">
        <f>IF(AND(DT334&gt;0,DT334*$B$4+EA333&lt;=$B$2*'SFV+BESS'!$I$9,DT334&lt;'SFV+BESS'!$I$7), DT334*$B$4, IF(AND(DT334&gt;0,DT334*$B$4+EA333&gt;$B$2*'SFV+BESS'!$I$9,DT334*$B$4&lt;'SFV+BESS'!$I$7),$B$2*'SFV+BESS'!$I$9-EA333,IF(AND(DT334&gt;0,DT334*$B$4+EA333&gt;$B$2*'SFV+BESS'!$I$9,DT334*$B$4&gt;'SFV+BESS'!$I$7,EA333&lt;$B$2*'SFV+BESS'!$I$9),$B$2*'SFV+BESS'!$I$9-EA333,IF(AND(DT334&gt;0,DT334*$B$4+EA333&lt;=$B$2*'SFV+BESS'!$I$9,DT334&gt;'SFV+BESS'!$I$7),'SFV+BESS'!$I$7,0))))</f>
        <v>0</v>
      </c>
      <c r="DV334" s="27">
        <f>IF(AND(DT334&lt;0,EA333+DT334/$B$5&gt;$H$2,-DT334/'Carga-Descarga Año'!$B$5&lt;'SFV+BESS'!$I$7),DT334/$B$5,IF(AND(DT334&lt;0,EA333+DT334/$B$5&gt;$H$2,-DT334/'Carga-Descarga Año'!$B$5&gt;'SFV+BESS'!$I$7),-'SFV+BESS'!$I$7,IF(AND(DT334&lt;0,EA333+DT334/$B$5&lt;$H$2),-MIN('SFV+BESS'!$I$7,EA333-$H$2),0)))</f>
        <v>0</v>
      </c>
      <c r="DW334" s="33"/>
      <c r="DX334" s="33">
        <f t="shared" si="379"/>
        <v>0</v>
      </c>
      <c r="DY334" s="27">
        <f t="shared" si="419"/>
        <v>0</v>
      </c>
      <c r="DZ334" s="27">
        <f t="shared" si="380"/>
        <v>0</v>
      </c>
      <c r="EA334" s="28">
        <f>IF((EA333+DU334+DV334)&gt;=$B$2*'SFV+BESS'!$I$9, $B$2*'SFV+BESS'!$I$9, (EA333+DU334+DV334))</f>
        <v>173.61249999999998</v>
      </c>
      <c r="EB334" s="110">
        <f t="shared" si="420"/>
        <v>96.834626817698066</v>
      </c>
      <c r="EG334" s="251"/>
      <c r="EH334" s="41">
        <v>13.5416666666667</v>
      </c>
      <c r="EI334" s="33">
        <f t="shared" si="396"/>
        <v>107.82955536087286</v>
      </c>
      <c r="EJ334" s="33">
        <f>Gen_Cons_Horario!B6192</f>
        <v>0</v>
      </c>
      <c r="EK334" s="35">
        <f t="shared" si="361"/>
        <v>107.82955536087286</v>
      </c>
      <c r="EL334" s="116">
        <f>IF(AND(EK334&gt;0,EK334*$B$4+ER333&lt;=$B$2*'SFV+BESS'!$I$9,EK334&lt;'SFV+BESS'!$I$7), EK334*$B$4, IF(AND(EK334&gt;0,EK334*$B$4+ER333&gt;$B$2*'SFV+BESS'!$I$9,EK334*$B$4&lt;'SFV+BESS'!$I$7),$B$2*'SFV+BESS'!$I$9-ER333,IF(AND(EK334&gt;0,EK334*$B$4+ER333&gt;$B$2*'SFV+BESS'!$I$9,EK334*$B$4&gt;'SFV+BESS'!$I$7,ER333&lt;$B$2*'SFV+BESS'!$I$9),$B$2*'SFV+BESS'!$I$9-ER333,IF(AND(EK334&gt;0,EK334*$B$4+ER333&lt;=$B$2*'SFV+BESS'!$I$9,EK334&gt;'SFV+BESS'!$I$7),'SFV+BESS'!$I$7,0))))</f>
        <v>0</v>
      </c>
      <c r="EM334" s="27">
        <f>IF(AND(EK334&lt;0,ER333+EK334/$B$5&gt;$H$2,-EK334/'Carga-Descarga Año'!$B$5&lt;'SFV+BESS'!$I$7),EK334/$B$5,IF(AND(EK334&lt;0,ER333+EK334/$B$5&gt;$H$2,-EK334/'Carga-Descarga Año'!$B$5&gt;'SFV+BESS'!$I$7),-'SFV+BESS'!$I$7,IF(AND(EK334&lt;0,ER333+EK334/$B$5&lt;$H$2),-MIN('SFV+BESS'!$I$7,ER333-$H$2),0)))</f>
        <v>0</v>
      </c>
      <c r="EN334" s="33"/>
      <c r="EO334" s="33">
        <f t="shared" si="381"/>
        <v>0</v>
      </c>
      <c r="EP334" s="27">
        <f t="shared" si="421"/>
        <v>0</v>
      </c>
      <c r="EQ334" s="27">
        <f t="shared" si="382"/>
        <v>0</v>
      </c>
      <c r="ER334" s="28">
        <f>IF((ER333+EL334+EM334)&gt;=$B$2*'SFV+BESS'!$I$9, $B$2*'SFV+BESS'!$I$9, (ER333+EL334+EM334))</f>
        <v>173.61249999999998</v>
      </c>
      <c r="ES334" s="110">
        <f t="shared" si="422"/>
        <v>107.82955536087286</v>
      </c>
      <c r="EX334" s="251"/>
      <c r="EY334" s="41">
        <v>13.5416666666667</v>
      </c>
      <c r="EZ334" s="33">
        <f t="shared" si="397"/>
        <v>116.9976573866774</v>
      </c>
      <c r="FA334" s="33">
        <f>Gen_Cons_Horario!B6912</f>
        <v>0</v>
      </c>
      <c r="FB334" s="35">
        <f t="shared" si="362"/>
        <v>116.9976573866774</v>
      </c>
      <c r="FC334" s="116">
        <f>IF(AND(FB334&gt;0,FB334*$B$4+FI333&lt;=$B$2*'SFV+BESS'!$I$9,FB334&lt;'SFV+BESS'!$I$7), FB334*$B$4, IF(AND(FB334&gt;0,FB334*$B$4+FI333&gt;$B$2*'SFV+BESS'!$I$9,FB334*$B$4&lt;'SFV+BESS'!$I$7),$B$2*'SFV+BESS'!$I$9-FI333,IF(AND(FB334&gt;0,FB334*$B$4+FI333&gt;$B$2*'SFV+BESS'!$I$9,FB334*$B$4&gt;'SFV+BESS'!$I$7,FI333&lt;$B$2*'SFV+BESS'!$I$9),$B$2*'SFV+BESS'!$I$9-FI333,IF(AND(FB334&gt;0,FB334*$B$4+FI333&lt;=$B$2*'SFV+BESS'!$I$9,FB334&gt;'SFV+BESS'!$I$7),'SFV+BESS'!$I$7,0))))</f>
        <v>0</v>
      </c>
      <c r="FD334" s="27">
        <f>IF(AND(FB334&lt;0,FI333+FB334/$B$5&gt;$H$2,-FB334/'Carga-Descarga Año'!$B$5&lt;'SFV+BESS'!$I$7),FB334/$B$5,IF(AND(FB334&lt;0,FI333+FB334/$B$5&gt;$H$2,-FB334/'Carga-Descarga Año'!$B$5&gt;'SFV+BESS'!$I$7),-'SFV+BESS'!$I$7,IF(AND(FB334&lt;0,FI333+FB334/$B$5&lt;$H$2),-MIN('SFV+BESS'!$I$7,FI333-$H$2),0)))</f>
        <v>0</v>
      </c>
      <c r="FE334" s="33"/>
      <c r="FF334" s="33">
        <f t="shared" si="383"/>
        <v>0</v>
      </c>
      <c r="FG334" s="27">
        <f t="shared" si="423"/>
        <v>0</v>
      </c>
      <c r="FH334" s="27">
        <f t="shared" si="384"/>
        <v>0</v>
      </c>
      <c r="FI334" s="28">
        <f>IF((FI333+FC334+FD334)&gt;=$B$2*'SFV+BESS'!$I$9, $B$2*'SFV+BESS'!$I$9, (FI333+FC334+FD334))</f>
        <v>173.61249999999998</v>
      </c>
      <c r="FJ334" s="110">
        <f t="shared" si="424"/>
        <v>116.9976573866774</v>
      </c>
      <c r="FO334" s="251"/>
      <c r="FP334" s="41">
        <v>13.5416666666667</v>
      </c>
      <c r="FQ334" s="33">
        <f t="shared" si="398"/>
        <v>124.15896438995942</v>
      </c>
      <c r="FR334" s="33">
        <f>Gen_Cons_Horario!B7656</f>
        <v>59.656000000000006</v>
      </c>
      <c r="FS334" s="35">
        <f t="shared" si="363"/>
        <v>64.502964389959416</v>
      </c>
      <c r="FT334" s="116">
        <f>IF(AND(FS334&gt;0,FS334*$B$4+FZ333&lt;=$B$2*'SFV+BESS'!$I$9,FS334&lt;'SFV+BESS'!$I$7), FS334*$B$4, IF(AND(FS334&gt;0,FS334*$B$4+FZ333&gt;$B$2*'SFV+BESS'!$I$9,FS334*$B$4&lt;'SFV+BESS'!$I$7),$B$2*'SFV+BESS'!$I$9-FZ333,IF(AND(FS334&gt;0,FS334*$B$4+FZ333&gt;$B$2*'SFV+BESS'!$I$9,FS334*$B$4&gt;'SFV+BESS'!$I$7,FZ333&lt;$B$2*'SFV+BESS'!$I$9),$B$2*'SFV+BESS'!$I$9-FZ333,IF(AND(FS334&gt;0,FS334*$B$4+FZ333&lt;=$B$2*'SFV+BESS'!$I$9,FS334&gt;'SFV+BESS'!$I$7),'SFV+BESS'!$I$7,0))))</f>
        <v>0</v>
      </c>
      <c r="FU334" s="27">
        <f>IF(AND(FS334&lt;0,FZ333+FS334/$B$5&gt;$H$2,-FS334/'Carga-Descarga Año'!$B$5&lt;'SFV+BESS'!$I$7),FS334/$B$5,IF(AND(FS334&lt;0,FZ333+FS334/$B$5&gt;$H$2,-FS334/'Carga-Descarga Año'!$B$5&gt;'SFV+BESS'!$I$7),-'SFV+BESS'!$I$7,IF(AND(FS334&lt;0,FZ333+FS334/$B$5&lt;$H$2),-MIN('SFV+BESS'!$I$7,FZ333-$H$2),0)))</f>
        <v>0</v>
      </c>
      <c r="FV334" s="33"/>
      <c r="FW334" s="33">
        <f t="shared" si="385"/>
        <v>59.656000000000006</v>
      </c>
      <c r="FX334" s="27">
        <f t="shared" si="425"/>
        <v>0</v>
      </c>
      <c r="FY334" s="27">
        <f t="shared" si="386"/>
        <v>0</v>
      </c>
      <c r="FZ334" s="28">
        <f>IF((FZ333+FT334+FU334)&gt;=$B$2*'SFV+BESS'!$I$9, $B$2*'SFV+BESS'!$I$9, (FZ333+FT334+FU334))</f>
        <v>173.61249999999998</v>
      </c>
      <c r="GA334" s="110">
        <f t="shared" si="426"/>
        <v>64.502964389959416</v>
      </c>
      <c r="GF334" s="251"/>
      <c r="GG334" s="41">
        <v>13.5416666666667</v>
      </c>
      <c r="GH334" s="33">
        <f t="shared" si="399"/>
        <v>123.094953967778</v>
      </c>
      <c r="GI334" s="33">
        <f>Gen_Cons_Horario!B8376</f>
        <v>41.013500000000008</v>
      </c>
      <c r="GJ334" s="35">
        <f t="shared" si="369"/>
        <v>82.081453967777989</v>
      </c>
      <c r="GK334" s="116">
        <f>IF(AND(GJ334&gt;0,GJ334*$B$4+GQ333&lt;=$B$2*'SFV+BESS'!$I$9,GJ334&lt;'SFV+BESS'!$I$7), GJ334*$B$4, IF(AND(GJ334&gt;0,GJ334*$B$4+GQ333&gt;$B$2*'SFV+BESS'!$I$9,GJ334*$B$4&lt;'SFV+BESS'!$I$7),$B$2*'SFV+BESS'!$I$9-GQ333,IF(AND(GJ334&gt;0,GJ334*$B$4+GQ333&gt;$B$2*'SFV+BESS'!$I$9,GJ334*$B$4&gt;'SFV+BESS'!$I$7,GQ333&lt;$B$2*'SFV+BESS'!$I$9),$B$2*'SFV+BESS'!$I$9-GQ333,IF(AND(GJ334&gt;0,GJ334*$B$4+GQ333&lt;=$B$2*'SFV+BESS'!$I$9,GJ334&gt;'SFV+BESS'!$I$7),'SFV+BESS'!$I$7,0))))</f>
        <v>0</v>
      </c>
      <c r="GL334" s="27">
        <f>IF(AND(GJ334&lt;0,GQ333+GJ334/$B$5&gt;$H$2,-GJ334/'Carga-Descarga Año'!$B$5&lt;'SFV+BESS'!$I$7),GJ334/$B$5,IF(AND(GJ334&lt;0,GQ333+GJ334/$B$5&gt;$H$2,-GJ334/'Carga-Descarga Año'!$B$5&gt;'SFV+BESS'!$I$7),-'SFV+BESS'!$I$7,IF(AND(GJ334&lt;0,GQ333+GJ334/$B$5&lt;$H$2),-MIN('SFV+BESS'!$I$7,GQ333-$H$2),0)))</f>
        <v>0</v>
      </c>
      <c r="GM334" s="33"/>
      <c r="GN334" s="33">
        <f t="shared" si="387"/>
        <v>41.013500000000008</v>
      </c>
      <c r="GO334" s="27">
        <f t="shared" si="427"/>
        <v>0</v>
      </c>
      <c r="GP334" s="27">
        <f t="shared" si="388"/>
        <v>0</v>
      </c>
      <c r="GQ334" s="28">
        <f>IF((GQ333+GK334+GL334)&gt;=$B$2*'SFV+BESS'!$I$9, $B$2*'SFV+BESS'!$I$9, (GQ333+GK334+GL334))</f>
        <v>173.61249999999998</v>
      </c>
      <c r="GR334" s="110">
        <f t="shared" si="428"/>
        <v>82.081453967777989</v>
      </c>
    </row>
    <row r="335" spans="1:200">
      <c r="A335" s="249"/>
      <c r="B335" s="41">
        <v>13.5833333333333</v>
      </c>
      <c r="C335" s="38">
        <f t="shared" si="370"/>
        <v>133.25978951017149</v>
      </c>
      <c r="D335" s="2">
        <f>Gen_Cons_Horario!B361</f>
        <v>78.298500000000004</v>
      </c>
      <c r="E335" s="140">
        <f t="shared" si="400"/>
        <v>54.961289510171483</v>
      </c>
      <c r="F335" s="116">
        <f>IF(AND(E335&gt;0,E335*$B$4+L334&lt;=$B$2*'SFV+BESS'!$I$9,E335&lt;'SFV+BESS'!$I$7), E335*$B$4, IF(AND(E335&gt;0,E335*$B$4+L334&gt;$B$2*'SFV+BESS'!$I$9,E335*$B$4&lt;'SFV+BESS'!$I$7),$B$2*'SFV+BESS'!$I$9-L334,IF(AND(E335&gt;0,E335*$B$4+L334&gt;$B$2*'SFV+BESS'!$I$9,E335*$B$4&gt;'SFV+BESS'!$I$7,L334&lt;$B$2*'SFV+BESS'!$I$9),$B$2*'SFV+BESS'!$I$9-L334,IF(AND(E335&gt;0,E335*$B$4+L334&lt;=$B$2*'SFV+BESS'!$I$9,E335&gt;'SFV+BESS'!$I$7),'SFV+BESS'!$I$7,0))))</f>
        <v>0</v>
      </c>
      <c r="G335" s="27">
        <f>IF(AND(E335&lt;0,L334+E335/$B$5&gt;$H$2,-E335/'Carga-Descarga Año'!$B$5&lt;'SFV+BESS'!$I$7),E335/$B$5,IF(AND(E335&lt;0,L334+E335/$B$5&gt;$H$2,-E335/'Carga-Descarga Año'!$B$5&gt;'SFV+BESS'!$I$7),-'SFV+BESS'!$I$7,IF(AND(E335&lt;0,L334+E335/$B$5&lt;$H$2),-MIN('SFV+BESS'!$I$7,L334-$H$2),0)))</f>
        <v>0</v>
      </c>
      <c r="I335" s="38">
        <f t="shared" si="401"/>
        <v>78.298500000000004</v>
      </c>
      <c r="J335" s="27">
        <f t="shared" si="403"/>
        <v>0</v>
      </c>
      <c r="K335" s="27">
        <f t="shared" si="402"/>
        <v>0</v>
      </c>
      <c r="L335" s="28">
        <f>IF((L334+F335+G335)&gt;=$B$2*'SFV+BESS'!$I$9, $B$2*'SFV+BESS'!$I$9, (L334+F335+G335))</f>
        <v>173.61249999999998</v>
      </c>
      <c r="M335" s="110">
        <f t="shared" si="404"/>
        <v>54.961289510171483</v>
      </c>
      <c r="R335" s="251"/>
      <c r="S335" s="41">
        <v>13.5833333333333</v>
      </c>
      <c r="T335" s="2">
        <f t="shared" si="389"/>
        <v>139.0828529227783</v>
      </c>
      <c r="U335" s="2">
        <f>Gen_Cons_Horario!B1105</f>
        <v>55.927500000000009</v>
      </c>
      <c r="V335" s="35">
        <f t="shared" si="364"/>
        <v>83.155352922778292</v>
      </c>
      <c r="W335" s="116">
        <f>IF(AND(V335&gt;0,V335*$B$4+AC334&lt;=$B$2*'SFV+BESS'!$I$9,V335&lt;'SFV+BESS'!$I$7), V335*$B$4, IF(AND(V335&gt;0,V335*$B$4+AC334&gt;$B$2*'SFV+BESS'!$I$9,V335*$B$4&lt;'SFV+BESS'!$I$7),$B$2*'SFV+BESS'!$I$9-AC334,IF(AND(V335&gt;0,V335*$B$4+AC334&gt;$B$2*'SFV+BESS'!$I$9,V335*$B$4&gt;'SFV+BESS'!$I$7,AC334&lt;$B$2*'SFV+BESS'!$I$9),$B$2*'SFV+BESS'!$I$9-AC334,IF(AND(V335&gt;0,V335*$B$4+AC334&lt;=$B$2*'SFV+BESS'!$I$9,V335&gt;'SFV+BESS'!$I$7),'SFV+BESS'!$I$7,0))))</f>
        <v>0</v>
      </c>
      <c r="X335" s="27">
        <f>IF(AND(V335&lt;0,AC334+V335/$B$5&gt;$H$2,-V335/'Carga-Descarga Año'!$B$5&lt;'SFV+BESS'!$I$7),V335/$B$5,IF(AND(V335&lt;0,AC334+V335/$B$5&gt;$H$2,-V335/'Carga-Descarga Año'!$B$5&gt;'SFV+BESS'!$I$7),-'SFV+BESS'!$I$7,IF(AND(V335&lt;0,AC334+V335/$B$5&lt;$H$2),-MIN('SFV+BESS'!$I$7,AC334-$H$2),0)))</f>
        <v>0</v>
      </c>
      <c r="Z335" s="33">
        <f t="shared" si="358"/>
        <v>55.927500000000009</v>
      </c>
      <c r="AA335" s="27">
        <f t="shared" si="405"/>
        <v>0</v>
      </c>
      <c r="AB335" s="27">
        <f t="shared" si="429"/>
        <v>0</v>
      </c>
      <c r="AC335" s="28">
        <f>IF((AC334+W335+X335)&gt;=$B$2*'SFV+BESS'!$I$9, $B$2*'SFV+BESS'!$I$9, (AC334+W335+X335))</f>
        <v>173.61249999999998</v>
      </c>
      <c r="AD335" s="110">
        <f t="shared" si="406"/>
        <v>83.155352922778292</v>
      </c>
      <c r="AI335" s="251"/>
      <c r="AJ335" s="41">
        <v>13.5833333333333</v>
      </c>
      <c r="AK335" s="52">
        <f t="shared" si="390"/>
        <v>137.68044358388673</v>
      </c>
      <c r="AL335" s="33">
        <f>Gen_Cons_Horario!B1777</f>
        <v>55.927500000000009</v>
      </c>
      <c r="AM335" s="35">
        <f t="shared" si="365"/>
        <v>81.752943583886719</v>
      </c>
      <c r="AN335" s="116">
        <f>IF(AND(AM335&gt;0,AM335*$B$4+AT334&lt;=$B$2*'SFV+BESS'!$I$9,AM335&lt;'SFV+BESS'!$I$7), AM335*$B$4, IF(AND(AM335&gt;0,AM335*$B$4+AT334&gt;$B$2*'SFV+BESS'!$I$9,AM335*$B$4&lt;'SFV+BESS'!$I$7),$B$2*'SFV+BESS'!$I$9-AT334,IF(AND(AM335&gt;0,AM335*$B$4+AT334&gt;$B$2*'SFV+BESS'!$I$9,AM335*$B$4&gt;'SFV+BESS'!$I$7,AT334&lt;$B$2*'SFV+BESS'!$I$9),$B$2*'SFV+BESS'!$I$9-AT334,IF(AND(AM335&gt;0,AM335*$B$4+AT334&lt;=$B$2*'SFV+BESS'!$I$9,AM335&gt;'SFV+BESS'!$I$7),'SFV+BESS'!$I$7,0))))</f>
        <v>0</v>
      </c>
      <c r="AO335" s="27">
        <f>IF(AND(AM335&lt;0,AT334+AM335/$B$5&gt;$H$2,-AM335/'Carga-Descarga Año'!$B$5&lt;'SFV+BESS'!$I$7),AM335/$B$5,IF(AND(AM335&lt;0,AT334+AM335/$B$5&gt;$H$2,-AM335/'Carga-Descarga Año'!$B$5&gt;'SFV+BESS'!$I$7),-'SFV+BESS'!$I$7,IF(AND(AM335&lt;0,AT334+AM335/$B$5&lt;$H$2),-MIN('SFV+BESS'!$I$7,AT334-$H$2),0)))</f>
        <v>0</v>
      </c>
      <c r="AP335" s="33"/>
      <c r="AQ335" s="33">
        <f t="shared" si="371"/>
        <v>55.927500000000009</v>
      </c>
      <c r="AR335" s="27">
        <f t="shared" si="407"/>
        <v>0</v>
      </c>
      <c r="AS335" s="27">
        <f t="shared" si="372"/>
        <v>0</v>
      </c>
      <c r="AT335" s="28">
        <f>IF((AT334+AN335+AO335)&gt;=$B$2*'SFV+BESS'!$I$9, $B$2*'SFV+BESS'!$I$9, (AT334+AN335+AO335))</f>
        <v>173.61249999999998</v>
      </c>
      <c r="AU335" s="110">
        <f t="shared" si="408"/>
        <v>81.752943583886719</v>
      </c>
      <c r="AZ335" s="251"/>
      <c r="BA335" s="41">
        <v>13.5833333333333</v>
      </c>
      <c r="BB335" s="33">
        <f t="shared" si="391"/>
        <v>119.78981902555637</v>
      </c>
      <c r="BC335" s="33">
        <f>Gen_Cons_Horario!B2521</f>
        <v>0</v>
      </c>
      <c r="BD335" s="35">
        <f t="shared" si="366"/>
        <v>119.78981902555637</v>
      </c>
      <c r="BE335" s="116">
        <f>IF(AND(BD335&gt;0,BD335*$B$4+BK334&lt;=$B$2*'SFV+BESS'!$I$9,BD335&lt;'SFV+BESS'!$I$7), BD335*$B$4, IF(AND(BD335&gt;0,BD335*$B$4+BK334&gt;$B$2*'SFV+BESS'!$I$9,BD335*$B$4&lt;'SFV+BESS'!$I$7),$B$2*'SFV+BESS'!$I$9-BK334,IF(AND(BD335&gt;0,BD335*$B$4+BK334&gt;$B$2*'SFV+BESS'!$I$9,BD335*$B$4&gt;'SFV+BESS'!$I$7,BK334&lt;$B$2*'SFV+BESS'!$I$9),$B$2*'SFV+BESS'!$I$9-BK334,IF(AND(BD335&gt;0,BD335*$B$4+BK334&lt;=$B$2*'SFV+BESS'!$I$9,BD335&gt;'SFV+BESS'!$I$7),'SFV+BESS'!$I$7,0))))</f>
        <v>0</v>
      </c>
      <c r="BF335" s="27">
        <f>IF(AND(BD335&lt;0,BK334+BD335/$B$5&gt;$H$2,-BD335/'Carga-Descarga Año'!$B$5&lt;'SFV+BESS'!$I$7),BD335/$B$5,IF(AND(BD335&lt;0,BK334+BD335/$B$5&gt;$H$2,-BD335/'Carga-Descarga Año'!$B$5&gt;'SFV+BESS'!$I$7),-'SFV+BESS'!$I$7,IF(AND(BD335&lt;0,BK334+BD335/$B$5&lt;$H$2),-MIN('SFV+BESS'!$I$7,BK334-$H$2),0)))</f>
        <v>0</v>
      </c>
      <c r="BG335" s="33"/>
      <c r="BH335" s="33">
        <f t="shared" si="373"/>
        <v>0</v>
      </c>
      <c r="BI335" s="27">
        <f t="shared" si="409"/>
        <v>0</v>
      </c>
      <c r="BJ335" s="27">
        <f t="shared" si="374"/>
        <v>0</v>
      </c>
      <c r="BK335" s="28">
        <f>IF((BK334+BE335+BF335)&gt;=$B$2*'SFV+BESS'!$I$9, $B$2*'SFV+BESS'!$I$9, (BK334+BE335+BF335))</f>
        <v>173.61249999999998</v>
      </c>
      <c r="BL335" s="110">
        <f t="shared" si="410"/>
        <v>119.78981902555637</v>
      </c>
      <c r="BQ335" s="251"/>
      <c r="BR335" s="41">
        <v>13.5833333333333</v>
      </c>
      <c r="BS335" s="33">
        <f t="shared" si="392"/>
        <v>102.95917212974827</v>
      </c>
      <c r="BT335" s="33">
        <f>Gen_Cons_Horario!B3241</f>
        <v>0</v>
      </c>
      <c r="BU335" s="35">
        <f t="shared" si="367"/>
        <v>102.95917212974827</v>
      </c>
      <c r="BV335" s="116">
        <f>IF(AND(BU335&gt;0,BU335*$B$4+CB334&lt;=$B$2*'SFV+BESS'!$I$9,BU335&lt;'SFV+BESS'!$I$7), BU335*$B$4, IF(AND(BU335&gt;0,BU335*$B$4+CB334&gt;$B$2*'SFV+BESS'!$I$9,BU335*$B$4&lt;'SFV+BESS'!$I$7),$B$2*'SFV+BESS'!$I$9-CB334,IF(AND(BU335&gt;0,BU335*$B$4+CB334&gt;$B$2*'SFV+BESS'!$I$9,BU335*$B$4&gt;'SFV+BESS'!$I$7,CB334&lt;$B$2*'SFV+BESS'!$I$9),$B$2*'SFV+BESS'!$I$9-CB334,IF(AND(BU335&gt;0,BU335*$B$4+CB334&lt;=$B$2*'SFV+BESS'!$I$9,BU335&gt;'SFV+BESS'!$I$7),'SFV+BESS'!$I$7,0))))</f>
        <v>0</v>
      </c>
      <c r="BW335" s="27">
        <f>IF(AND(BU335&lt;0,CB334+BU335/$B$5&gt;$H$2,-BU335/'Carga-Descarga Año'!$B$5&lt;'SFV+BESS'!$I$7),BU335/$B$5,IF(AND(BU335&lt;0,CB334+BU335/$B$5&gt;$H$2,-BU335/'Carga-Descarga Año'!$B$5&gt;'SFV+BESS'!$I$7),-'SFV+BESS'!$I$7,IF(AND(BU335&lt;0,CB334+BU335/$B$5&lt;$H$2),-MIN('SFV+BESS'!$I$7,CB334-$H$2),0)))</f>
        <v>0</v>
      </c>
      <c r="BX335" s="33"/>
      <c r="BY335" s="33">
        <f t="shared" si="375"/>
        <v>0</v>
      </c>
      <c r="BZ335" s="27">
        <f t="shared" si="411"/>
        <v>0</v>
      </c>
      <c r="CA335" s="27">
        <f t="shared" si="412"/>
        <v>0</v>
      </c>
      <c r="CB335" s="28">
        <f>IF((CB334+BV335+BW335)&gt;=$B$2*'SFV+BESS'!$I$9, $B$2*'SFV+BESS'!$I$9, (CB334+BV335+BW335))</f>
        <v>173.61249999999998</v>
      </c>
      <c r="CC335" s="110">
        <f t="shared" si="413"/>
        <v>102.95917212974827</v>
      </c>
      <c r="CH335" s="251"/>
      <c r="CI335" s="41">
        <v>13.5833333333333</v>
      </c>
      <c r="CJ335" s="33">
        <f t="shared" si="393"/>
        <v>92.109640210585653</v>
      </c>
      <c r="CK335" s="33">
        <f>Gen_Cons_Horario!B3985</f>
        <v>0</v>
      </c>
      <c r="CL335" s="35">
        <f t="shared" si="368"/>
        <v>92.109640210585653</v>
      </c>
      <c r="CM335" s="116">
        <f>IF(AND(CL335&gt;0,CL335*$B$4+CS334&lt;=$B$2*'SFV+BESS'!$I$9,CL335&lt;'SFV+BESS'!$I$7), CL335*$B$4, IF(AND(CL335&gt;0,CL335*$B$4+CS334&gt;$B$2*'SFV+BESS'!$I$9,CL335*$B$4&lt;'SFV+BESS'!$I$7),$B$2*'SFV+BESS'!$I$9-CS334,IF(AND(CL335&gt;0,CL335*$B$4+CS334&gt;$B$2*'SFV+BESS'!$I$9,CL335*$B$4&gt;'SFV+BESS'!$I$7,CS334&lt;$B$2*'SFV+BESS'!$I$9),$B$2*'SFV+BESS'!$I$9-CS334,IF(AND(CL335&gt;0,CL335*$B$4+CS334&lt;=$B$2*'SFV+BESS'!$I$9,CL335&gt;'SFV+BESS'!$I$7),'SFV+BESS'!$I$7,0))))</f>
        <v>0</v>
      </c>
      <c r="CN335" s="27">
        <f>IF(AND(CL335&lt;0,CS334+CL335/$B$5&gt;$H$2,-CL335/'Carga-Descarga Año'!$B$5&lt;'SFV+BESS'!$I$7),CL335/$B$5,IF(AND(CL335&lt;0,CS334+CL335/$B$5&gt;$H$2,-CL335/'Carga-Descarga Año'!$B$5&gt;'SFV+BESS'!$I$7),-'SFV+BESS'!$I$7,IF(AND(CL335&lt;0,CS334+CL335/$B$5&lt;$H$2),-MIN('SFV+BESS'!$I$7,CS334-$H$2),0)))</f>
        <v>0</v>
      </c>
      <c r="CO335" s="33"/>
      <c r="CP335" s="33">
        <f t="shared" si="376"/>
        <v>0</v>
      </c>
      <c r="CQ335" s="27">
        <f t="shared" si="414"/>
        <v>0</v>
      </c>
      <c r="CR335" s="27">
        <f t="shared" si="377"/>
        <v>0</v>
      </c>
      <c r="CS335" s="28">
        <f>IF((CS334+CM335+CN335)&gt;=$B$2*'SFV+BESS'!$I$9, $B$2*'SFV+BESS'!$I$9, (CS334+CM335+CN335))</f>
        <v>173.61249999999998</v>
      </c>
      <c r="CT335" s="110">
        <f t="shared" si="415"/>
        <v>92.109640210585653</v>
      </c>
      <c r="CY335" s="251"/>
      <c r="CZ335" s="41">
        <v>13.5833333333333</v>
      </c>
      <c r="DA335" s="33">
        <f t="shared" si="394"/>
        <v>99.291005948507078</v>
      </c>
      <c r="DB335" s="33">
        <f>Gen_Cons_Horario!B4705</f>
        <v>0</v>
      </c>
      <c r="DC335" s="35">
        <f t="shared" si="359"/>
        <v>99.291005948507078</v>
      </c>
      <c r="DD335" s="116">
        <f>IF(AND(DC335&gt;0,DC335*$B$4+DJ334&lt;=$B$2*'SFV+BESS'!$I$9,DC335&lt;'SFV+BESS'!$I$7), DC335*$B$4, IF(AND(DC335&gt;0,DC335*$B$4+DJ334&gt;$B$2*'SFV+BESS'!$I$9,DC335*$B$4&lt;'SFV+BESS'!$I$7),$B$2*'SFV+BESS'!$I$9-DJ334,IF(AND(DC335&gt;0,DC335*$B$4+DJ334&gt;$B$2*'SFV+BESS'!$I$9,DC335*$B$4&gt;'SFV+BESS'!$I$7,DJ334&lt;$B$2*'SFV+BESS'!$I$9),$B$2*'SFV+BESS'!$I$9-DJ334,IF(AND(DC335&gt;0,DC335*$B$4+DJ334&lt;=$B$2*'SFV+BESS'!$I$9,DC335&gt;'SFV+BESS'!$I$7),'SFV+BESS'!$I$7,0))))</f>
        <v>0</v>
      </c>
      <c r="DE335" s="27">
        <f>IF(AND(DC335&lt;0,DJ334+DC335/$B$5&gt;$H$2,-DC335/'Carga-Descarga Año'!$B$5&lt;'SFV+BESS'!$I$7),DC335/$B$5,IF(AND(DC335&lt;0,DJ334+DC335/$B$5&gt;$H$2,-DC335/'Carga-Descarga Año'!$B$5&gt;'SFV+BESS'!$I$7),-'SFV+BESS'!$I$7,IF(AND(DC335&lt;0,DJ334+DC335/$B$5&lt;$H$2),-MIN('SFV+BESS'!$I$7,DJ334-$H$2),0)))</f>
        <v>0</v>
      </c>
      <c r="DF335" s="33"/>
      <c r="DG335" s="33">
        <f t="shared" si="378"/>
        <v>0</v>
      </c>
      <c r="DH335" s="27">
        <f t="shared" si="416"/>
        <v>0</v>
      </c>
      <c r="DI335" s="27">
        <f t="shared" si="417"/>
        <v>0</v>
      </c>
      <c r="DJ335" s="28">
        <f>IF((DJ334+DD335+DE335)&gt;=$B$2*'SFV+BESS'!$I$9, $B$2*'SFV+BESS'!$I$9, (DJ334+DD335+DE335))</f>
        <v>173.61249999999998</v>
      </c>
      <c r="DK335" s="110">
        <f t="shared" si="418"/>
        <v>99.291005948507078</v>
      </c>
      <c r="DP335" s="251"/>
      <c r="DQ335" s="41">
        <v>13.5833333333333</v>
      </c>
      <c r="DR335" s="33">
        <f t="shared" si="395"/>
        <v>97.880357128904294</v>
      </c>
      <c r="DS335" s="33">
        <f>Gen_Cons_Horario!B5449</f>
        <v>0</v>
      </c>
      <c r="DT335" s="35">
        <f t="shared" si="360"/>
        <v>97.880357128904294</v>
      </c>
      <c r="DU335" s="116">
        <f>IF(AND(DT335&gt;0,DT335*$B$4+EA334&lt;=$B$2*'SFV+BESS'!$I$9,DT335&lt;'SFV+BESS'!$I$7), DT335*$B$4, IF(AND(DT335&gt;0,DT335*$B$4+EA334&gt;$B$2*'SFV+BESS'!$I$9,DT335*$B$4&lt;'SFV+BESS'!$I$7),$B$2*'SFV+BESS'!$I$9-EA334,IF(AND(DT335&gt;0,DT335*$B$4+EA334&gt;$B$2*'SFV+BESS'!$I$9,DT335*$B$4&gt;'SFV+BESS'!$I$7,EA334&lt;$B$2*'SFV+BESS'!$I$9),$B$2*'SFV+BESS'!$I$9-EA334,IF(AND(DT335&gt;0,DT335*$B$4+EA334&lt;=$B$2*'SFV+BESS'!$I$9,DT335&gt;'SFV+BESS'!$I$7),'SFV+BESS'!$I$7,0))))</f>
        <v>0</v>
      </c>
      <c r="DV335" s="27">
        <f>IF(AND(DT335&lt;0,EA334+DT335/$B$5&gt;$H$2,-DT335/'Carga-Descarga Año'!$B$5&lt;'SFV+BESS'!$I$7),DT335/$B$5,IF(AND(DT335&lt;0,EA334+DT335/$B$5&gt;$H$2,-DT335/'Carga-Descarga Año'!$B$5&gt;'SFV+BESS'!$I$7),-'SFV+BESS'!$I$7,IF(AND(DT335&lt;0,EA334+DT335/$B$5&lt;$H$2),-MIN('SFV+BESS'!$I$7,EA334-$H$2),0)))</f>
        <v>0</v>
      </c>
      <c r="DW335" s="33"/>
      <c r="DX335" s="33">
        <f t="shared" si="379"/>
        <v>0</v>
      </c>
      <c r="DY335" s="27">
        <f t="shared" si="419"/>
        <v>0</v>
      </c>
      <c r="DZ335" s="27">
        <f t="shared" si="380"/>
        <v>0</v>
      </c>
      <c r="EA335" s="28">
        <f>IF((EA334+DU335+DV335)&gt;=$B$2*'SFV+BESS'!$I$9, $B$2*'SFV+BESS'!$I$9, (EA334+DU335+DV335))</f>
        <v>173.61249999999998</v>
      </c>
      <c r="EB335" s="110">
        <f t="shared" si="420"/>
        <v>97.880357128904294</v>
      </c>
      <c r="EG335" s="251"/>
      <c r="EH335" s="41">
        <v>13.5833333333333</v>
      </c>
      <c r="EI335" s="33">
        <f t="shared" si="396"/>
        <v>107.02335307780091</v>
      </c>
      <c r="EJ335" s="33">
        <f>Gen_Cons_Horario!B6193</f>
        <v>0</v>
      </c>
      <c r="EK335" s="35">
        <f t="shared" si="361"/>
        <v>107.02335307780091</v>
      </c>
      <c r="EL335" s="116">
        <f>IF(AND(EK335&gt;0,EK335*$B$4+ER334&lt;=$B$2*'SFV+BESS'!$I$9,EK335&lt;'SFV+BESS'!$I$7), EK335*$B$4, IF(AND(EK335&gt;0,EK335*$B$4+ER334&gt;$B$2*'SFV+BESS'!$I$9,EK335*$B$4&lt;'SFV+BESS'!$I$7),$B$2*'SFV+BESS'!$I$9-ER334,IF(AND(EK335&gt;0,EK335*$B$4+ER334&gt;$B$2*'SFV+BESS'!$I$9,EK335*$B$4&gt;'SFV+BESS'!$I$7,ER334&lt;$B$2*'SFV+BESS'!$I$9),$B$2*'SFV+BESS'!$I$9-ER334,IF(AND(EK335&gt;0,EK335*$B$4+ER334&lt;=$B$2*'SFV+BESS'!$I$9,EK335&gt;'SFV+BESS'!$I$7),'SFV+BESS'!$I$7,0))))</f>
        <v>0</v>
      </c>
      <c r="EM335" s="27">
        <f>IF(AND(EK335&lt;0,ER334+EK335/$B$5&gt;$H$2,-EK335/'Carga-Descarga Año'!$B$5&lt;'SFV+BESS'!$I$7),EK335/$B$5,IF(AND(EK335&lt;0,ER334+EK335/$B$5&gt;$H$2,-EK335/'Carga-Descarga Año'!$B$5&gt;'SFV+BESS'!$I$7),-'SFV+BESS'!$I$7,IF(AND(EK335&lt;0,ER334+EK335/$B$5&lt;$H$2),-MIN('SFV+BESS'!$I$7,ER334-$H$2),0)))</f>
        <v>0</v>
      </c>
      <c r="EN335" s="33"/>
      <c r="EO335" s="33">
        <f t="shared" si="381"/>
        <v>0</v>
      </c>
      <c r="EP335" s="27">
        <f t="shared" si="421"/>
        <v>0</v>
      </c>
      <c r="EQ335" s="27">
        <f t="shared" si="382"/>
        <v>0</v>
      </c>
      <c r="ER335" s="28">
        <f>IF((ER334+EL335+EM335)&gt;=$B$2*'SFV+BESS'!$I$9, $B$2*'SFV+BESS'!$I$9, (ER334+EL335+EM335))</f>
        <v>173.61249999999998</v>
      </c>
      <c r="ES335" s="110">
        <f t="shared" si="422"/>
        <v>107.02335307780091</v>
      </c>
      <c r="EX335" s="251"/>
      <c r="EY335" s="41">
        <v>13.5833333333333</v>
      </c>
      <c r="EZ335" s="33">
        <f t="shared" si="397"/>
        <v>117.95196128053284</v>
      </c>
      <c r="FA335" s="33">
        <f>Gen_Cons_Horario!B6913</f>
        <v>0</v>
      </c>
      <c r="FB335" s="35">
        <f t="shared" si="362"/>
        <v>117.95196128053284</v>
      </c>
      <c r="FC335" s="116">
        <f>IF(AND(FB335&gt;0,FB335*$B$4+FI334&lt;=$B$2*'SFV+BESS'!$I$9,FB335&lt;'SFV+BESS'!$I$7), FB335*$B$4, IF(AND(FB335&gt;0,FB335*$B$4+FI334&gt;$B$2*'SFV+BESS'!$I$9,FB335*$B$4&lt;'SFV+BESS'!$I$7),$B$2*'SFV+BESS'!$I$9-FI334,IF(AND(FB335&gt;0,FB335*$B$4+FI334&gt;$B$2*'SFV+BESS'!$I$9,FB335*$B$4&gt;'SFV+BESS'!$I$7,FI334&lt;$B$2*'SFV+BESS'!$I$9),$B$2*'SFV+BESS'!$I$9-FI334,IF(AND(FB335&gt;0,FB335*$B$4+FI334&lt;=$B$2*'SFV+BESS'!$I$9,FB335&gt;'SFV+BESS'!$I$7),'SFV+BESS'!$I$7,0))))</f>
        <v>0</v>
      </c>
      <c r="FD335" s="27">
        <f>IF(AND(FB335&lt;0,FI334+FB335/$B$5&gt;$H$2,-FB335/'Carga-Descarga Año'!$B$5&lt;'SFV+BESS'!$I$7),FB335/$B$5,IF(AND(FB335&lt;0,FI334+FB335/$B$5&gt;$H$2,-FB335/'Carga-Descarga Año'!$B$5&gt;'SFV+BESS'!$I$7),-'SFV+BESS'!$I$7,IF(AND(FB335&lt;0,FI334+FB335/$B$5&lt;$H$2),-MIN('SFV+BESS'!$I$7,FI334-$H$2),0)))</f>
        <v>0</v>
      </c>
      <c r="FE335" s="33"/>
      <c r="FF335" s="33">
        <f t="shared" si="383"/>
        <v>0</v>
      </c>
      <c r="FG335" s="27">
        <f t="shared" si="423"/>
        <v>0</v>
      </c>
      <c r="FH335" s="27">
        <f t="shared" si="384"/>
        <v>0</v>
      </c>
      <c r="FI335" s="28">
        <f>IF((FI334+FC335+FD335)&gt;=$B$2*'SFV+BESS'!$I$9, $B$2*'SFV+BESS'!$I$9, (FI334+FC335+FD335))</f>
        <v>173.61249999999998</v>
      </c>
      <c r="FJ335" s="110">
        <f t="shared" si="424"/>
        <v>117.95196128053284</v>
      </c>
      <c r="FO335" s="251"/>
      <c r="FP335" s="41">
        <v>13.5833333333333</v>
      </c>
      <c r="FQ335" s="33">
        <f t="shared" si="398"/>
        <v>124.97258800981498</v>
      </c>
      <c r="FR335" s="33">
        <f>Gen_Cons_Horario!B7657</f>
        <v>22.371000000000002</v>
      </c>
      <c r="FS335" s="35">
        <f t="shared" si="363"/>
        <v>102.60158800981498</v>
      </c>
      <c r="FT335" s="116">
        <f>IF(AND(FS335&gt;0,FS335*$B$4+FZ334&lt;=$B$2*'SFV+BESS'!$I$9,FS335&lt;'SFV+BESS'!$I$7), FS335*$B$4, IF(AND(FS335&gt;0,FS335*$B$4+FZ334&gt;$B$2*'SFV+BESS'!$I$9,FS335*$B$4&lt;'SFV+BESS'!$I$7),$B$2*'SFV+BESS'!$I$9-FZ334,IF(AND(FS335&gt;0,FS335*$B$4+FZ334&gt;$B$2*'SFV+BESS'!$I$9,FS335*$B$4&gt;'SFV+BESS'!$I$7,FZ334&lt;$B$2*'SFV+BESS'!$I$9),$B$2*'SFV+BESS'!$I$9-FZ334,IF(AND(FS335&gt;0,FS335*$B$4+FZ334&lt;=$B$2*'SFV+BESS'!$I$9,FS335&gt;'SFV+BESS'!$I$7),'SFV+BESS'!$I$7,0))))</f>
        <v>0</v>
      </c>
      <c r="FU335" s="27">
        <f>IF(AND(FS335&lt;0,FZ334+FS335/$B$5&gt;$H$2,-FS335/'Carga-Descarga Año'!$B$5&lt;'SFV+BESS'!$I$7),FS335/$B$5,IF(AND(FS335&lt;0,FZ334+FS335/$B$5&gt;$H$2,-FS335/'Carga-Descarga Año'!$B$5&gt;'SFV+BESS'!$I$7),-'SFV+BESS'!$I$7,IF(AND(FS335&lt;0,FZ334+FS335/$B$5&lt;$H$2),-MIN('SFV+BESS'!$I$7,FZ334-$H$2),0)))</f>
        <v>0</v>
      </c>
      <c r="FV335" s="33"/>
      <c r="FW335" s="33">
        <f t="shared" si="385"/>
        <v>22.371000000000002</v>
      </c>
      <c r="FX335" s="27">
        <f t="shared" si="425"/>
        <v>0</v>
      </c>
      <c r="FY335" s="27">
        <f t="shared" si="386"/>
        <v>0</v>
      </c>
      <c r="FZ335" s="28">
        <f>IF((FZ334+FT335+FU335)&gt;=$B$2*'SFV+BESS'!$I$9, $B$2*'SFV+BESS'!$I$9, (FZ334+FT335+FU335))</f>
        <v>173.61249999999998</v>
      </c>
      <c r="GA335" s="110">
        <f t="shared" si="426"/>
        <v>102.60158800981498</v>
      </c>
      <c r="GF335" s="251"/>
      <c r="GG335" s="41">
        <v>13.5833333333333</v>
      </c>
      <c r="GH335" s="33">
        <f t="shared" si="399"/>
        <v>125.58913062743498</v>
      </c>
      <c r="GI335" s="33">
        <f>Gen_Cons_Horario!B8377</f>
        <v>41.013500000000008</v>
      </c>
      <c r="GJ335" s="35">
        <f t="shared" si="369"/>
        <v>84.575630627434975</v>
      </c>
      <c r="GK335" s="116">
        <f>IF(AND(GJ335&gt;0,GJ335*$B$4+GQ334&lt;=$B$2*'SFV+BESS'!$I$9,GJ335&lt;'SFV+BESS'!$I$7), GJ335*$B$4, IF(AND(GJ335&gt;0,GJ335*$B$4+GQ334&gt;$B$2*'SFV+BESS'!$I$9,GJ335*$B$4&lt;'SFV+BESS'!$I$7),$B$2*'SFV+BESS'!$I$9-GQ334,IF(AND(GJ335&gt;0,GJ335*$B$4+GQ334&gt;$B$2*'SFV+BESS'!$I$9,GJ335*$B$4&gt;'SFV+BESS'!$I$7,GQ334&lt;$B$2*'SFV+BESS'!$I$9),$B$2*'SFV+BESS'!$I$9-GQ334,IF(AND(GJ335&gt;0,GJ335*$B$4+GQ334&lt;=$B$2*'SFV+BESS'!$I$9,GJ335&gt;'SFV+BESS'!$I$7),'SFV+BESS'!$I$7,0))))</f>
        <v>0</v>
      </c>
      <c r="GL335" s="27">
        <f>IF(AND(GJ335&lt;0,GQ334+GJ335/$B$5&gt;$H$2,-GJ335/'Carga-Descarga Año'!$B$5&lt;'SFV+BESS'!$I$7),GJ335/$B$5,IF(AND(GJ335&lt;0,GQ334+GJ335/$B$5&gt;$H$2,-GJ335/'Carga-Descarga Año'!$B$5&gt;'SFV+BESS'!$I$7),-'SFV+BESS'!$I$7,IF(AND(GJ335&lt;0,GQ334+GJ335/$B$5&lt;$H$2),-MIN('SFV+BESS'!$I$7,GQ334-$H$2),0)))</f>
        <v>0</v>
      </c>
      <c r="GM335" s="33"/>
      <c r="GN335" s="33">
        <f t="shared" si="387"/>
        <v>41.013500000000008</v>
      </c>
      <c r="GO335" s="27">
        <f t="shared" si="427"/>
        <v>0</v>
      </c>
      <c r="GP335" s="27">
        <f t="shared" si="388"/>
        <v>0</v>
      </c>
      <c r="GQ335" s="28">
        <f>IF((GQ334+GK335+GL335)&gt;=$B$2*'SFV+BESS'!$I$9, $B$2*'SFV+BESS'!$I$9, (GQ334+GK335+GL335))</f>
        <v>173.61249999999998</v>
      </c>
      <c r="GR335" s="110">
        <f t="shared" si="428"/>
        <v>84.575630627434975</v>
      </c>
    </row>
    <row r="336" spans="1:200">
      <c r="A336" s="249"/>
      <c r="B336" s="41">
        <v>13.625</v>
      </c>
      <c r="C336" s="38">
        <f t="shared" si="370"/>
        <v>131.43639444275752</v>
      </c>
      <c r="D336" s="2">
        <f>Gen_Cons_Horario!B362</f>
        <v>78.298500000000004</v>
      </c>
      <c r="E336" s="140">
        <f t="shared" si="400"/>
        <v>53.137894442757514</v>
      </c>
      <c r="F336" s="116">
        <f>IF(AND(E336&gt;0,E336*$B$4+L335&lt;=$B$2*'SFV+BESS'!$I$9,E336&lt;'SFV+BESS'!$I$7), E336*$B$4, IF(AND(E336&gt;0,E336*$B$4+L335&gt;$B$2*'SFV+BESS'!$I$9,E336*$B$4&lt;'SFV+BESS'!$I$7),$B$2*'SFV+BESS'!$I$9-L335,IF(AND(E336&gt;0,E336*$B$4+L335&gt;$B$2*'SFV+BESS'!$I$9,E336*$B$4&gt;'SFV+BESS'!$I$7,L335&lt;$B$2*'SFV+BESS'!$I$9),$B$2*'SFV+BESS'!$I$9-L335,IF(AND(E336&gt;0,E336*$B$4+L335&lt;=$B$2*'SFV+BESS'!$I$9,E336&gt;'SFV+BESS'!$I$7),'SFV+BESS'!$I$7,0))))</f>
        <v>0</v>
      </c>
      <c r="G336" s="27">
        <f>IF(AND(E336&lt;0,L335+E336/$B$5&gt;$H$2,-E336/'Carga-Descarga Año'!$B$5&lt;'SFV+BESS'!$I$7),E336/$B$5,IF(AND(E336&lt;0,L335+E336/$B$5&gt;$H$2,-E336/'Carga-Descarga Año'!$B$5&gt;'SFV+BESS'!$I$7),-'SFV+BESS'!$I$7,IF(AND(E336&lt;0,L335+E336/$B$5&lt;$H$2),-MIN('SFV+BESS'!$I$7,L335-$H$2),0)))</f>
        <v>0</v>
      </c>
      <c r="I336" s="38">
        <f t="shared" si="401"/>
        <v>78.298500000000004</v>
      </c>
      <c r="J336" s="27">
        <f t="shared" si="403"/>
        <v>0</v>
      </c>
      <c r="K336" s="27">
        <f t="shared" si="402"/>
        <v>0</v>
      </c>
      <c r="L336" s="28">
        <f>IF((L335+F336+G336)&gt;=$B$2*'SFV+BESS'!$I$9, $B$2*'SFV+BESS'!$I$9, (L335+F336+G336))</f>
        <v>173.61249999999998</v>
      </c>
      <c r="M336" s="110">
        <f t="shared" si="404"/>
        <v>53.137894442757514</v>
      </c>
      <c r="R336" s="251"/>
      <c r="S336" s="41">
        <v>13.625</v>
      </c>
      <c r="T336" s="2">
        <f t="shared" si="389"/>
        <v>136.95570340748876</v>
      </c>
      <c r="U336" s="2">
        <f>Gen_Cons_Horario!B1106</f>
        <v>55.927500000000009</v>
      </c>
      <c r="V336" s="35">
        <f t="shared" si="364"/>
        <v>81.028203407488746</v>
      </c>
      <c r="W336" s="116">
        <f>IF(AND(V336&gt;0,V336*$B$4+AC335&lt;=$B$2*'SFV+BESS'!$I$9,V336&lt;'SFV+BESS'!$I$7), V336*$B$4, IF(AND(V336&gt;0,V336*$B$4+AC335&gt;$B$2*'SFV+BESS'!$I$9,V336*$B$4&lt;'SFV+BESS'!$I$7),$B$2*'SFV+BESS'!$I$9-AC335,IF(AND(V336&gt;0,V336*$B$4+AC335&gt;$B$2*'SFV+BESS'!$I$9,V336*$B$4&gt;'SFV+BESS'!$I$7,AC335&lt;$B$2*'SFV+BESS'!$I$9),$B$2*'SFV+BESS'!$I$9-AC335,IF(AND(V336&gt;0,V336*$B$4+AC335&lt;=$B$2*'SFV+BESS'!$I$9,V336&gt;'SFV+BESS'!$I$7),'SFV+BESS'!$I$7,0))))</f>
        <v>0</v>
      </c>
      <c r="X336" s="27">
        <f>IF(AND(V336&lt;0,AC335+V336/$B$5&gt;$H$2,-V336/'Carga-Descarga Año'!$B$5&lt;'SFV+BESS'!$I$7),V336/$B$5,IF(AND(V336&lt;0,AC335+V336/$B$5&gt;$H$2,-V336/'Carga-Descarga Año'!$B$5&gt;'SFV+BESS'!$I$7),-'SFV+BESS'!$I$7,IF(AND(V336&lt;0,AC335+V336/$B$5&lt;$H$2),-MIN('SFV+BESS'!$I$7,AC335-$H$2),0)))</f>
        <v>0</v>
      </c>
      <c r="Z336" s="33">
        <f t="shared" ref="Z336:Z399" si="430">IF(V336&gt;0,U336,T336)</f>
        <v>55.927500000000009</v>
      </c>
      <c r="AA336" s="27">
        <f t="shared" si="405"/>
        <v>0</v>
      </c>
      <c r="AB336" s="27">
        <f t="shared" si="429"/>
        <v>0</v>
      </c>
      <c r="AC336" s="28">
        <f>IF((AC335+W336+X336)&gt;=$B$2*'SFV+BESS'!$I$9, $B$2*'SFV+BESS'!$I$9, (AC335+W336+X336))</f>
        <v>173.61249999999998</v>
      </c>
      <c r="AD336" s="110">
        <f t="shared" si="406"/>
        <v>81.028203407488746</v>
      </c>
      <c r="AI336" s="251"/>
      <c r="AJ336" s="41">
        <v>13.625</v>
      </c>
      <c r="AK336" s="52">
        <f t="shared" si="390"/>
        <v>135.45703269371216</v>
      </c>
      <c r="AL336" s="33">
        <f>Gen_Cons_Horario!B1778</f>
        <v>55.927500000000009</v>
      </c>
      <c r="AM336" s="35">
        <f t="shared" si="365"/>
        <v>79.529532693712156</v>
      </c>
      <c r="AN336" s="116">
        <f>IF(AND(AM336&gt;0,AM336*$B$4+AT335&lt;=$B$2*'SFV+BESS'!$I$9,AM336&lt;'SFV+BESS'!$I$7), AM336*$B$4, IF(AND(AM336&gt;0,AM336*$B$4+AT335&gt;$B$2*'SFV+BESS'!$I$9,AM336*$B$4&lt;'SFV+BESS'!$I$7),$B$2*'SFV+BESS'!$I$9-AT335,IF(AND(AM336&gt;0,AM336*$B$4+AT335&gt;$B$2*'SFV+BESS'!$I$9,AM336*$B$4&gt;'SFV+BESS'!$I$7,AT335&lt;$B$2*'SFV+BESS'!$I$9),$B$2*'SFV+BESS'!$I$9-AT335,IF(AND(AM336&gt;0,AM336*$B$4+AT335&lt;=$B$2*'SFV+BESS'!$I$9,AM336&gt;'SFV+BESS'!$I$7),'SFV+BESS'!$I$7,0))))</f>
        <v>0</v>
      </c>
      <c r="AO336" s="27">
        <f>IF(AND(AM336&lt;0,AT335+AM336/$B$5&gt;$H$2,-AM336/'Carga-Descarga Año'!$B$5&lt;'SFV+BESS'!$I$7),AM336/$B$5,IF(AND(AM336&lt;0,AT335+AM336/$B$5&gt;$H$2,-AM336/'Carga-Descarga Año'!$B$5&gt;'SFV+BESS'!$I$7),-'SFV+BESS'!$I$7,IF(AND(AM336&lt;0,AT335+AM336/$B$5&lt;$H$2),-MIN('SFV+BESS'!$I$7,AT335-$H$2),0)))</f>
        <v>0</v>
      </c>
      <c r="AP336" s="33"/>
      <c r="AQ336" s="33">
        <f t="shared" si="371"/>
        <v>55.927500000000009</v>
      </c>
      <c r="AR336" s="27">
        <f t="shared" si="407"/>
        <v>0</v>
      </c>
      <c r="AS336" s="27">
        <f t="shared" si="372"/>
        <v>0</v>
      </c>
      <c r="AT336" s="28">
        <f>IF((AT335+AN336+AO336)&gt;=$B$2*'SFV+BESS'!$I$9, $B$2*'SFV+BESS'!$I$9, (AT335+AN336+AO336))</f>
        <v>173.61249999999998</v>
      </c>
      <c r="AU336" s="110">
        <f t="shared" si="408"/>
        <v>79.529532693712156</v>
      </c>
      <c r="AZ336" s="251"/>
      <c r="BA336" s="41">
        <v>13.625</v>
      </c>
      <c r="BB336" s="33">
        <f t="shared" si="391"/>
        <v>117.44483072489295</v>
      </c>
      <c r="BC336" s="33">
        <f>Gen_Cons_Horario!B2522</f>
        <v>0</v>
      </c>
      <c r="BD336" s="35">
        <f t="shared" si="366"/>
        <v>117.44483072489295</v>
      </c>
      <c r="BE336" s="116">
        <f>IF(AND(BD336&gt;0,BD336*$B$4+BK335&lt;=$B$2*'SFV+BESS'!$I$9,BD336&lt;'SFV+BESS'!$I$7), BD336*$B$4, IF(AND(BD336&gt;0,BD336*$B$4+BK335&gt;$B$2*'SFV+BESS'!$I$9,BD336*$B$4&lt;'SFV+BESS'!$I$7),$B$2*'SFV+BESS'!$I$9-BK335,IF(AND(BD336&gt;0,BD336*$B$4+BK335&gt;$B$2*'SFV+BESS'!$I$9,BD336*$B$4&gt;'SFV+BESS'!$I$7,BK335&lt;$B$2*'SFV+BESS'!$I$9),$B$2*'SFV+BESS'!$I$9-BK335,IF(AND(BD336&gt;0,BD336*$B$4+BK335&lt;=$B$2*'SFV+BESS'!$I$9,BD336&gt;'SFV+BESS'!$I$7),'SFV+BESS'!$I$7,0))))</f>
        <v>0</v>
      </c>
      <c r="BF336" s="27">
        <f>IF(AND(BD336&lt;0,BK335+BD336/$B$5&gt;$H$2,-BD336/'Carga-Descarga Año'!$B$5&lt;'SFV+BESS'!$I$7),BD336/$B$5,IF(AND(BD336&lt;0,BK335+BD336/$B$5&gt;$H$2,-BD336/'Carga-Descarga Año'!$B$5&gt;'SFV+BESS'!$I$7),-'SFV+BESS'!$I$7,IF(AND(BD336&lt;0,BK335+BD336/$B$5&lt;$H$2),-MIN('SFV+BESS'!$I$7,BK335-$H$2),0)))</f>
        <v>0</v>
      </c>
      <c r="BG336" s="33"/>
      <c r="BH336" s="33">
        <f t="shared" si="373"/>
        <v>0</v>
      </c>
      <c r="BI336" s="27">
        <f t="shared" si="409"/>
        <v>0</v>
      </c>
      <c r="BJ336" s="27">
        <f t="shared" si="374"/>
        <v>0</v>
      </c>
      <c r="BK336" s="28">
        <f>IF((BK335+BE336+BF336)&gt;=$B$2*'SFV+BESS'!$I$9, $B$2*'SFV+BESS'!$I$9, (BK335+BE336+BF336))</f>
        <v>173.61249999999998</v>
      </c>
      <c r="BL336" s="110">
        <f t="shared" si="410"/>
        <v>117.44483072489295</v>
      </c>
      <c r="BQ336" s="251"/>
      <c r="BR336" s="41">
        <v>13.625</v>
      </c>
      <c r="BS336" s="33">
        <f t="shared" si="392"/>
        <v>98.228006670832059</v>
      </c>
      <c r="BT336" s="33">
        <f>Gen_Cons_Horario!B3242</f>
        <v>0</v>
      </c>
      <c r="BU336" s="35">
        <f t="shared" si="367"/>
        <v>98.228006670832059</v>
      </c>
      <c r="BV336" s="116">
        <f>IF(AND(BU336&gt;0,BU336*$B$4+CB335&lt;=$B$2*'SFV+BESS'!$I$9,BU336&lt;'SFV+BESS'!$I$7), BU336*$B$4, IF(AND(BU336&gt;0,BU336*$B$4+CB335&gt;$B$2*'SFV+BESS'!$I$9,BU336*$B$4&lt;'SFV+BESS'!$I$7),$B$2*'SFV+BESS'!$I$9-CB335,IF(AND(BU336&gt;0,BU336*$B$4+CB335&gt;$B$2*'SFV+BESS'!$I$9,BU336*$B$4&gt;'SFV+BESS'!$I$7,CB335&lt;$B$2*'SFV+BESS'!$I$9),$B$2*'SFV+BESS'!$I$9-CB335,IF(AND(BU336&gt;0,BU336*$B$4+CB335&lt;=$B$2*'SFV+BESS'!$I$9,BU336&gt;'SFV+BESS'!$I$7),'SFV+BESS'!$I$7,0))))</f>
        <v>0</v>
      </c>
      <c r="BW336" s="27">
        <f>IF(AND(BU336&lt;0,CB335+BU336/$B$5&gt;$H$2,-BU336/'Carga-Descarga Año'!$B$5&lt;'SFV+BESS'!$I$7),BU336/$B$5,IF(AND(BU336&lt;0,CB335+BU336/$B$5&gt;$H$2,-BU336/'Carga-Descarga Año'!$B$5&gt;'SFV+BESS'!$I$7),-'SFV+BESS'!$I$7,IF(AND(BU336&lt;0,CB335+BU336/$B$5&lt;$H$2),-MIN('SFV+BESS'!$I$7,CB335-$H$2),0)))</f>
        <v>0</v>
      </c>
      <c r="BX336" s="33"/>
      <c r="BY336" s="33">
        <f t="shared" si="375"/>
        <v>0</v>
      </c>
      <c r="BZ336" s="27">
        <f t="shared" si="411"/>
        <v>0</v>
      </c>
      <c r="CA336" s="27">
        <f t="shared" si="412"/>
        <v>0</v>
      </c>
      <c r="CB336" s="28">
        <f>IF((CB335+BV336+BW336)&gt;=$B$2*'SFV+BESS'!$I$9, $B$2*'SFV+BESS'!$I$9, (CB335+BV336+BW336))</f>
        <v>173.61249999999998</v>
      </c>
      <c r="CC336" s="110">
        <f t="shared" si="413"/>
        <v>98.228006670832059</v>
      </c>
      <c r="CH336" s="251"/>
      <c r="CI336" s="41">
        <v>13.625</v>
      </c>
      <c r="CJ336" s="33">
        <f t="shared" si="393"/>
        <v>88.925603265034539</v>
      </c>
      <c r="CK336" s="33">
        <f>Gen_Cons_Horario!B3986</f>
        <v>0</v>
      </c>
      <c r="CL336" s="35">
        <f t="shared" si="368"/>
        <v>88.925603265034539</v>
      </c>
      <c r="CM336" s="116">
        <f>IF(AND(CL336&gt;0,CL336*$B$4+CS335&lt;=$B$2*'SFV+BESS'!$I$9,CL336&lt;'SFV+BESS'!$I$7), CL336*$B$4, IF(AND(CL336&gt;0,CL336*$B$4+CS335&gt;$B$2*'SFV+BESS'!$I$9,CL336*$B$4&lt;'SFV+BESS'!$I$7),$B$2*'SFV+BESS'!$I$9-CS335,IF(AND(CL336&gt;0,CL336*$B$4+CS335&gt;$B$2*'SFV+BESS'!$I$9,CL336*$B$4&gt;'SFV+BESS'!$I$7,CS335&lt;$B$2*'SFV+BESS'!$I$9),$B$2*'SFV+BESS'!$I$9-CS335,IF(AND(CL336&gt;0,CL336*$B$4+CS335&lt;=$B$2*'SFV+BESS'!$I$9,CL336&gt;'SFV+BESS'!$I$7),'SFV+BESS'!$I$7,0))))</f>
        <v>0</v>
      </c>
      <c r="CN336" s="27">
        <f>IF(AND(CL336&lt;0,CS335+CL336/$B$5&gt;$H$2,-CL336/'Carga-Descarga Año'!$B$5&lt;'SFV+BESS'!$I$7),CL336/$B$5,IF(AND(CL336&lt;0,CS335+CL336/$B$5&gt;$H$2,-CL336/'Carga-Descarga Año'!$B$5&gt;'SFV+BESS'!$I$7),-'SFV+BESS'!$I$7,IF(AND(CL336&lt;0,CS335+CL336/$B$5&lt;$H$2),-MIN('SFV+BESS'!$I$7,CS335-$H$2),0)))</f>
        <v>0</v>
      </c>
      <c r="CO336" s="33"/>
      <c r="CP336" s="33">
        <f t="shared" si="376"/>
        <v>0</v>
      </c>
      <c r="CQ336" s="27">
        <f t="shared" si="414"/>
        <v>0</v>
      </c>
      <c r="CR336" s="27">
        <f t="shared" si="377"/>
        <v>0</v>
      </c>
      <c r="CS336" s="28">
        <f>IF((CS335+CM336+CN336)&gt;=$B$2*'SFV+BESS'!$I$9, $B$2*'SFV+BESS'!$I$9, (CS335+CM336+CN336))</f>
        <v>173.61249999999998</v>
      </c>
      <c r="CT336" s="110">
        <f t="shared" si="415"/>
        <v>88.925603265034539</v>
      </c>
      <c r="CY336" s="251"/>
      <c r="CZ336" s="41">
        <v>13.625</v>
      </c>
      <c r="DA336" s="33">
        <f t="shared" si="394"/>
        <v>95.414133698890723</v>
      </c>
      <c r="DB336" s="33">
        <f>Gen_Cons_Horario!B4706</f>
        <v>0</v>
      </c>
      <c r="DC336" s="35">
        <f t="shared" si="359"/>
        <v>95.414133698890723</v>
      </c>
      <c r="DD336" s="116">
        <f>IF(AND(DC336&gt;0,DC336*$B$4+DJ335&lt;=$B$2*'SFV+BESS'!$I$9,DC336&lt;'SFV+BESS'!$I$7), DC336*$B$4, IF(AND(DC336&gt;0,DC336*$B$4+DJ335&gt;$B$2*'SFV+BESS'!$I$9,DC336*$B$4&lt;'SFV+BESS'!$I$7),$B$2*'SFV+BESS'!$I$9-DJ335,IF(AND(DC336&gt;0,DC336*$B$4+DJ335&gt;$B$2*'SFV+BESS'!$I$9,DC336*$B$4&gt;'SFV+BESS'!$I$7,DJ335&lt;$B$2*'SFV+BESS'!$I$9),$B$2*'SFV+BESS'!$I$9-DJ335,IF(AND(DC336&gt;0,DC336*$B$4+DJ335&lt;=$B$2*'SFV+BESS'!$I$9,DC336&gt;'SFV+BESS'!$I$7),'SFV+BESS'!$I$7,0))))</f>
        <v>0</v>
      </c>
      <c r="DE336" s="27">
        <f>IF(AND(DC336&lt;0,DJ335+DC336/$B$5&gt;$H$2,-DC336/'Carga-Descarga Año'!$B$5&lt;'SFV+BESS'!$I$7),DC336/$B$5,IF(AND(DC336&lt;0,DJ335+DC336/$B$5&gt;$H$2,-DC336/'Carga-Descarga Año'!$B$5&gt;'SFV+BESS'!$I$7),-'SFV+BESS'!$I$7,IF(AND(DC336&lt;0,DJ335+DC336/$B$5&lt;$H$2),-MIN('SFV+BESS'!$I$7,DJ335-$H$2),0)))</f>
        <v>0</v>
      </c>
      <c r="DF336" s="33"/>
      <c r="DG336" s="33">
        <f t="shared" si="378"/>
        <v>0</v>
      </c>
      <c r="DH336" s="27">
        <f t="shared" si="416"/>
        <v>0</v>
      </c>
      <c r="DI336" s="27">
        <f t="shared" si="417"/>
        <v>0</v>
      </c>
      <c r="DJ336" s="28">
        <f>IF((DJ335+DD336+DE336)&gt;=$B$2*'SFV+BESS'!$I$9, $B$2*'SFV+BESS'!$I$9, (DJ335+DD336+DE336))</f>
        <v>173.61249999999998</v>
      </c>
      <c r="DK336" s="110">
        <f t="shared" si="418"/>
        <v>95.414133698890723</v>
      </c>
      <c r="DP336" s="251"/>
      <c r="DQ336" s="41">
        <v>13.625</v>
      </c>
      <c r="DR336" s="33">
        <f t="shared" si="395"/>
        <v>94.952312257526813</v>
      </c>
      <c r="DS336" s="33">
        <f>Gen_Cons_Horario!B5450</f>
        <v>0</v>
      </c>
      <c r="DT336" s="35">
        <f t="shared" si="360"/>
        <v>94.952312257526813</v>
      </c>
      <c r="DU336" s="116">
        <f>IF(AND(DT336&gt;0,DT336*$B$4+EA335&lt;=$B$2*'SFV+BESS'!$I$9,DT336&lt;'SFV+BESS'!$I$7), DT336*$B$4, IF(AND(DT336&gt;0,DT336*$B$4+EA335&gt;$B$2*'SFV+BESS'!$I$9,DT336*$B$4&lt;'SFV+BESS'!$I$7),$B$2*'SFV+BESS'!$I$9-EA335,IF(AND(DT336&gt;0,DT336*$B$4+EA335&gt;$B$2*'SFV+BESS'!$I$9,DT336*$B$4&gt;'SFV+BESS'!$I$7,EA335&lt;$B$2*'SFV+BESS'!$I$9),$B$2*'SFV+BESS'!$I$9-EA335,IF(AND(DT336&gt;0,DT336*$B$4+EA335&lt;=$B$2*'SFV+BESS'!$I$9,DT336&gt;'SFV+BESS'!$I$7),'SFV+BESS'!$I$7,0))))</f>
        <v>0</v>
      </c>
      <c r="DV336" s="27">
        <f>IF(AND(DT336&lt;0,EA335+DT336/$B$5&gt;$H$2,-DT336/'Carga-Descarga Año'!$B$5&lt;'SFV+BESS'!$I$7),DT336/$B$5,IF(AND(DT336&lt;0,EA335+DT336/$B$5&gt;$H$2,-DT336/'Carga-Descarga Año'!$B$5&gt;'SFV+BESS'!$I$7),-'SFV+BESS'!$I$7,IF(AND(DT336&lt;0,EA335+DT336/$B$5&lt;$H$2),-MIN('SFV+BESS'!$I$7,EA335-$H$2),0)))</f>
        <v>0</v>
      </c>
      <c r="DW336" s="33"/>
      <c r="DX336" s="33">
        <f t="shared" si="379"/>
        <v>0</v>
      </c>
      <c r="DY336" s="27">
        <f t="shared" si="419"/>
        <v>0</v>
      </c>
      <c r="DZ336" s="27">
        <f t="shared" si="380"/>
        <v>0</v>
      </c>
      <c r="EA336" s="28">
        <f>IF((EA335+DU336+DV336)&gt;=$B$2*'SFV+BESS'!$I$9, $B$2*'SFV+BESS'!$I$9, (EA335+DU336+DV336))</f>
        <v>173.61249999999998</v>
      </c>
      <c r="EB336" s="110">
        <f t="shared" si="420"/>
        <v>94.952312257526813</v>
      </c>
      <c r="EG336" s="251"/>
      <c r="EH336" s="41">
        <v>13.625</v>
      </c>
      <c r="EI336" s="33">
        <f t="shared" si="396"/>
        <v>101.17838652552929</v>
      </c>
      <c r="EJ336" s="33">
        <f>Gen_Cons_Horario!B6194</f>
        <v>0</v>
      </c>
      <c r="EK336" s="35">
        <f t="shared" si="361"/>
        <v>101.17838652552929</v>
      </c>
      <c r="EL336" s="116">
        <f>IF(AND(EK336&gt;0,EK336*$B$4+ER335&lt;=$B$2*'SFV+BESS'!$I$9,EK336&lt;'SFV+BESS'!$I$7), EK336*$B$4, IF(AND(EK336&gt;0,EK336*$B$4+ER335&gt;$B$2*'SFV+BESS'!$I$9,EK336*$B$4&lt;'SFV+BESS'!$I$7),$B$2*'SFV+BESS'!$I$9-ER335,IF(AND(EK336&gt;0,EK336*$B$4+ER335&gt;$B$2*'SFV+BESS'!$I$9,EK336*$B$4&gt;'SFV+BESS'!$I$7,ER335&lt;$B$2*'SFV+BESS'!$I$9),$B$2*'SFV+BESS'!$I$9-ER335,IF(AND(EK336&gt;0,EK336*$B$4+ER335&lt;=$B$2*'SFV+BESS'!$I$9,EK336&gt;'SFV+BESS'!$I$7),'SFV+BESS'!$I$7,0))))</f>
        <v>0</v>
      </c>
      <c r="EM336" s="27">
        <f>IF(AND(EK336&lt;0,ER335+EK336/$B$5&gt;$H$2,-EK336/'Carga-Descarga Año'!$B$5&lt;'SFV+BESS'!$I$7),EK336/$B$5,IF(AND(EK336&lt;0,ER335+EK336/$B$5&gt;$H$2,-EK336/'Carga-Descarga Año'!$B$5&gt;'SFV+BESS'!$I$7),-'SFV+BESS'!$I$7,IF(AND(EK336&lt;0,ER335+EK336/$B$5&lt;$H$2),-MIN('SFV+BESS'!$I$7,ER335-$H$2),0)))</f>
        <v>0</v>
      </c>
      <c r="EN336" s="33"/>
      <c r="EO336" s="33">
        <f t="shared" si="381"/>
        <v>0</v>
      </c>
      <c r="EP336" s="27">
        <f t="shared" si="421"/>
        <v>0</v>
      </c>
      <c r="EQ336" s="27">
        <f t="shared" si="382"/>
        <v>0</v>
      </c>
      <c r="ER336" s="28">
        <f>IF((ER335+EL336+EM336)&gt;=$B$2*'SFV+BESS'!$I$9, $B$2*'SFV+BESS'!$I$9, (ER335+EL336+EM336))</f>
        <v>173.61249999999998</v>
      </c>
      <c r="ES336" s="110">
        <f t="shared" si="422"/>
        <v>101.17838652552929</v>
      </c>
      <c r="EX336" s="251"/>
      <c r="EY336" s="41">
        <v>13.625</v>
      </c>
      <c r="EZ336" s="33">
        <f t="shared" si="397"/>
        <v>113.18044181125563</v>
      </c>
      <c r="FA336" s="33">
        <f>Gen_Cons_Horario!B6914</f>
        <v>0</v>
      </c>
      <c r="FB336" s="35">
        <f t="shared" si="362"/>
        <v>113.18044181125563</v>
      </c>
      <c r="FC336" s="116">
        <f>IF(AND(FB336&gt;0,FB336*$B$4+FI335&lt;=$B$2*'SFV+BESS'!$I$9,FB336&lt;'SFV+BESS'!$I$7), FB336*$B$4, IF(AND(FB336&gt;0,FB336*$B$4+FI335&gt;$B$2*'SFV+BESS'!$I$9,FB336*$B$4&lt;'SFV+BESS'!$I$7),$B$2*'SFV+BESS'!$I$9-FI335,IF(AND(FB336&gt;0,FB336*$B$4+FI335&gt;$B$2*'SFV+BESS'!$I$9,FB336*$B$4&gt;'SFV+BESS'!$I$7,FI335&lt;$B$2*'SFV+BESS'!$I$9),$B$2*'SFV+BESS'!$I$9-FI335,IF(AND(FB336&gt;0,FB336*$B$4+FI335&lt;=$B$2*'SFV+BESS'!$I$9,FB336&gt;'SFV+BESS'!$I$7),'SFV+BESS'!$I$7,0))))</f>
        <v>0</v>
      </c>
      <c r="FD336" s="27">
        <f>IF(AND(FB336&lt;0,FI335+FB336/$B$5&gt;$H$2,-FB336/'Carga-Descarga Año'!$B$5&lt;'SFV+BESS'!$I$7),FB336/$B$5,IF(AND(FB336&lt;0,FI335+FB336/$B$5&gt;$H$2,-FB336/'Carga-Descarga Año'!$B$5&gt;'SFV+BESS'!$I$7),-'SFV+BESS'!$I$7,IF(AND(FB336&lt;0,FI335+FB336/$B$5&lt;$H$2),-MIN('SFV+BESS'!$I$7,FI335-$H$2),0)))</f>
        <v>0</v>
      </c>
      <c r="FE336" s="33"/>
      <c r="FF336" s="33">
        <f t="shared" si="383"/>
        <v>0</v>
      </c>
      <c r="FG336" s="27">
        <f t="shared" si="423"/>
        <v>0</v>
      </c>
      <c r="FH336" s="27">
        <f t="shared" si="384"/>
        <v>0</v>
      </c>
      <c r="FI336" s="28">
        <f>IF((FI335+FC336+FD336)&gt;=$B$2*'SFV+BESS'!$I$9, $B$2*'SFV+BESS'!$I$9, (FI335+FC336+FD336))</f>
        <v>173.61249999999998</v>
      </c>
      <c r="FJ336" s="110">
        <f t="shared" si="424"/>
        <v>113.18044181125563</v>
      </c>
      <c r="FO336" s="251"/>
      <c r="FP336" s="41">
        <v>13.625</v>
      </c>
      <c r="FQ336" s="33">
        <f t="shared" si="398"/>
        <v>120.57902046259493</v>
      </c>
      <c r="FR336" s="33">
        <f>Gen_Cons_Horario!B7658</f>
        <v>22.371000000000002</v>
      </c>
      <c r="FS336" s="35">
        <f t="shared" si="363"/>
        <v>98.208020462594931</v>
      </c>
      <c r="FT336" s="116">
        <f>IF(AND(FS336&gt;0,FS336*$B$4+FZ335&lt;=$B$2*'SFV+BESS'!$I$9,FS336&lt;'SFV+BESS'!$I$7), FS336*$B$4, IF(AND(FS336&gt;0,FS336*$B$4+FZ335&gt;$B$2*'SFV+BESS'!$I$9,FS336*$B$4&lt;'SFV+BESS'!$I$7),$B$2*'SFV+BESS'!$I$9-FZ335,IF(AND(FS336&gt;0,FS336*$B$4+FZ335&gt;$B$2*'SFV+BESS'!$I$9,FS336*$B$4&gt;'SFV+BESS'!$I$7,FZ335&lt;$B$2*'SFV+BESS'!$I$9),$B$2*'SFV+BESS'!$I$9-FZ335,IF(AND(FS336&gt;0,FS336*$B$4+FZ335&lt;=$B$2*'SFV+BESS'!$I$9,FS336&gt;'SFV+BESS'!$I$7),'SFV+BESS'!$I$7,0))))</f>
        <v>0</v>
      </c>
      <c r="FU336" s="27">
        <f>IF(AND(FS336&lt;0,FZ335+FS336/$B$5&gt;$H$2,-FS336/'Carga-Descarga Año'!$B$5&lt;'SFV+BESS'!$I$7),FS336/$B$5,IF(AND(FS336&lt;0,FZ335+FS336/$B$5&gt;$H$2,-FS336/'Carga-Descarga Año'!$B$5&gt;'SFV+BESS'!$I$7),-'SFV+BESS'!$I$7,IF(AND(FS336&lt;0,FZ335+FS336/$B$5&lt;$H$2),-MIN('SFV+BESS'!$I$7,FZ335-$H$2),0)))</f>
        <v>0</v>
      </c>
      <c r="FV336" s="33"/>
      <c r="FW336" s="33">
        <f t="shared" si="385"/>
        <v>22.371000000000002</v>
      </c>
      <c r="FX336" s="27">
        <f t="shared" si="425"/>
        <v>0</v>
      </c>
      <c r="FY336" s="27">
        <f t="shared" si="386"/>
        <v>0</v>
      </c>
      <c r="FZ336" s="28">
        <f>IF((FZ335+FT336+FU336)&gt;=$B$2*'SFV+BESS'!$I$9, $B$2*'SFV+BESS'!$I$9, (FZ335+FT336+FU336))</f>
        <v>173.61249999999998</v>
      </c>
      <c r="GA336" s="110">
        <f t="shared" si="426"/>
        <v>98.208020462594931</v>
      </c>
      <c r="GF336" s="251"/>
      <c r="GG336" s="41">
        <v>13.625</v>
      </c>
      <c r="GH336" s="33">
        <f t="shared" si="399"/>
        <v>124.1219678864603</v>
      </c>
      <c r="GI336" s="33">
        <f>Gen_Cons_Horario!B8378</f>
        <v>41.013500000000008</v>
      </c>
      <c r="GJ336" s="35">
        <f t="shared" si="369"/>
        <v>83.108467886460289</v>
      </c>
      <c r="GK336" s="116">
        <f>IF(AND(GJ336&gt;0,GJ336*$B$4+GQ335&lt;=$B$2*'SFV+BESS'!$I$9,GJ336&lt;'SFV+BESS'!$I$7), GJ336*$B$4, IF(AND(GJ336&gt;0,GJ336*$B$4+GQ335&gt;$B$2*'SFV+BESS'!$I$9,GJ336*$B$4&lt;'SFV+BESS'!$I$7),$B$2*'SFV+BESS'!$I$9-GQ335,IF(AND(GJ336&gt;0,GJ336*$B$4+GQ335&gt;$B$2*'SFV+BESS'!$I$9,GJ336*$B$4&gt;'SFV+BESS'!$I$7,GQ335&lt;$B$2*'SFV+BESS'!$I$9),$B$2*'SFV+BESS'!$I$9-GQ335,IF(AND(GJ336&gt;0,GJ336*$B$4+GQ335&lt;=$B$2*'SFV+BESS'!$I$9,GJ336&gt;'SFV+BESS'!$I$7),'SFV+BESS'!$I$7,0))))</f>
        <v>0</v>
      </c>
      <c r="GL336" s="27">
        <f>IF(AND(GJ336&lt;0,GQ335+GJ336/$B$5&gt;$H$2,-GJ336/'Carga-Descarga Año'!$B$5&lt;'SFV+BESS'!$I$7),GJ336/$B$5,IF(AND(GJ336&lt;0,GQ335+GJ336/$B$5&gt;$H$2,-GJ336/'Carga-Descarga Año'!$B$5&gt;'SFV+BESS'!$I$7),-'SFV+BESS'!$I$7,IF(AND(GJ336&lt;0,GQ335+GJ336/$B$5&lt;$H$2),-MIN('SFV+BESS'!$I$7,GQ335-$H$2),0)))</f>
        <v>0</v>
      </c>
      <c r="GM336" s="33"/>
      <c r="GN336" s="33">
        <f t="shared" si="387"/>
        <v>41.013500000000008</v>
      </c>
      <c r="GO336" s="27">
        <f t="shared" si="427"/>
        <v>0</v>
      </c>
      <c r="GP336" s="27">
        <f t="shared" si="388"/>
        <v>0</v>
      </c>
      <c r="GQ336" s="28">
        <f>IF((GQ335+GK336+GL336)&gt;=$B$2*'SFV+BESS'!$I$9, $B$2*'SFV+BESS'!$I$9, (GQ335+GK336+GL336))</f>
        <v>173.61249999999998</v>
      </c>
      <c r="GR336" s="110">
        <f t="shared" si="428"/>
        <v>83.108467886460289</v>
      </c>
    </row>
    <row r="337" spans="1:200">
      <c r="A337" s="249"/>
      <c r="B337" s="41">
        <v>13.6666666666667</v>
      </c>
      <c r="C337" s="38">
        <f t="shared" si="370"/>
        <v>126.27010841841791</v>
      </c>
      <c r="D337" s="2">
        <f>Gen_Cons_Horario!B363</f>
        <v>78.298500000000004</v>
      </c>
      <c r="E337" s="140">
        <f t="shared" si="400"/>
        <v>47.971608418417901</v>
      </c>
      <c r="F337" s="116">
        <f>IF(AND(E337&gt;0,E337*$B$4+L336&lt;=$B$2*'SFV+BESS'!$I$9,E337&lt;'SFV+BESS'!$I$7), E337*$B$4, IF(AND(E337&gt;0,E337*$B$4+L336&gt;$B$2*'SFV+BESS'!$I$9,E337*$B$4&lt;'SFV+BESS'!$I$7),$B$2*'SFV+BESS'!$I$9-L336,IF(AND(E337&gt;0,E337*$B$4+L336&gt;$B$2*'SFV+BESS'!$I$9,E337*$B$4&gt;'SFV+BESS'!$I$7,L336&lt;$B$2*'SFV+BESS'!$I$9),$B$2*'SFV+BESS'!$I$9-L336,IF(AND(E337&gt;0,E337*$B$4+L336&lt;=$B$2*'SFV+BESS'!$I$9,E337&gt;'SFV+BESS'!$I$7),'SFV+BESS'!$I$7,0))))</f>
        <v>0</v>
      </c>
      <c r="G337" s="27">
        <f>IF(AND(E337&lt;0,L336+E337/$B$5&gt;$H$2,-E337/'Carga-Descarga Año'!$B$5&lt;'SFV+BESS'!$I$7),E337/$B$5,IF(AND(E337&lt;0,L336+E337/$B$5&gt;$H$2,-E337/'Carga-Descarga Año'!$B$5&gt;'SFV+BESS'!$I$7),-'SFV+BESS'!$I$7,IF(AND(E337&lt;0,L336+E337/$B$5&lt;$H$2),-MIN('SFV+BESS'!$I$7,L336-$H$2),0)))</f>
        <v>0</v>
      </c>
      <c r="I337" s="38">
        <f t="shared" si="401"/>
        <v>78.298500000000004</v>
      </c>
      <c r="J337" s="27">
        <f t="shared" si="403"/>
        <v>0</v>
      </c>
      <c r="K337" s="27">
        <f t="shared" si="402"/>
        <v>0</v>
      </c>
      <c r="L337" s="28">
        <f>IF((L336+F337+G337)&gt;=$B$2*'SFV+BESS'!$I$9, $B$2*'SFV+BESS'!$I$9, (L336+F337+G337))</f>
        <v>173.61249999999998</v>
      </c>
      <c r="M337" s="110">
        <f t="shared" si="404"/>
        <v>47.971608418417901</v>
      </c>
      <c r="R337" s="251"/>
      <c r="S337" s="41">
        <v>13.6666666666667</v>
      </c>
      <c r="T337" s="2">
        <f t="shared" si="389"/>
        <v>130.90150863320309</v>
      </c>
      <c r="U337" s="2">
        <f>Gen_Cons_Horario!B1107</f>
        <v>55.927500000000009</v>
      </c>
      <c r="V337" s="35">
        <f t="shared" si="364"/>
        <v>74.974008633203084</v>
      </c>
      <c r="W337" s="116">
        <f>IF(AND(V337&gt;0,V337*$B$4+AC336&lt;=$B$2*'SFV+BESS'!$I$9,V337&lt;'SFV+BESS'!$I$7), V337*$B$4, IF(AND(V337&gt;0,V337*$B$4+AC336&gt;$B$2*'SFV+BESS'!$I$9,V337*$B$4&lt;'SFV+BESS'!$I$7),$B$2*'SFV+BESS'!$I$9-AC336,IF(AND(V337&gt;0,V337*$B$4+AC336&gt;$B$2*'SFV+BESS'!$I$9,V337*$B$4&gt;'SFV+BESS'!$I$7,AC336&lt;$B$2*'SFV+BESS'!$I$9),$B$2*'SFV+BESS'!$I$9-AC336,IF(AND(V337&gt;0,V337*$B$4+AC336&lt;=$B$2*'SFV+BESS'!$I$9,V337&gt;'SFV+BESS'!$I$7),'SFV+BESS'!$I$7,0))))</f>
        <v>0</v>
      </c>
      <c r="X337" s="27">
        <f>IF(AND(V337&lt;0,AC336+V337/$B$5&gt;$H$2,-V337/'Carga-Descarga Año'!$B$5&lt;'SFV+BESS'!$I$7),V337/$B$5,IF(AND(V337&lt;0,AC336+V337/$B$5&gt;$H$2,-V337/'Carga-Descarga Año'!$B$5&gt;'SFV+BESS'!$I$7),-'SFV+BESS'!$I$7,IF(AND(V337&lt;0,AC336+V337/$B$5&lt;$H$2),-MIN('SFV+BESS'!$I$7,AC336-$H$2),0)))</f>
        <v>0</v>
      </c>
      <c r="Z337" s="33">
        <f t="shared" si="430"/>
        <v>55.927500000000009</v>
      </c>
      <c r="AA337" s="27">
        <f t="shared" si="405"/>
        <v>0</v>
      </c>
      <c r="AB337" s="27">
        <f t="shared" si="429"/>
        <v>0</v>
      </c>
      <c r="AC337" s="28">
        <f>IF((AC336+W337+X337)&gt;=$B$2*'SFV+BESS'!$I$9, $B$2*'SFV+BESS'!$I$9, (AC336+W337+X337))</f>
        <v>173.61249999999998</v>
      </c>
      <c r="AD337" s="110">
        <f t="shared" si="406"/>
        <v>74.974008633203084</v>
      </c>
      <c r="AI337" s="251"/>
      <c r="AJ337" s="41">
        <v>13.6666666666667</v>
      </c>
      <c r="AK337" s="52">
        <f t="shared" si="390"/>
        <v>127.76061038156942</v>
      </c>
      <c r="AL337" s="33">
        <f>Gen_Cons_Horario!B1779</f>
        <v>55.927500000000009</v>
      </c>
      <c r="AM337" s="35">
        <f t="shared" si="365"/>
        <v>71.833110381569412</v>
      </c>
      <c r="AN337" s="116">
        <f>IF(AND(AM337&gt;0,AM337*$B$4+AT336&lt;=$B$2*'SFV+BESS'!$I$9,AM337&lt;'SFV+BESS'!$I$7), AM337*$B$4, IF(AND(AM337&gt;0,AM337*$B$4+AT336&gt;$B$2*'SFV+BESS'!$I$9,AM337*$B$4&lt;'SFV+BESS'!$I$7),$B$2*'SFV+BESS'!$I$9-AT336,IF(AND(AM337&gt;0,AM337*$B$4+AT336&gt;$B$2*'SFV+BESS'!$I$9,AM337*$B$4&gt;'SFV+BESS'!$I$7,AT336&lt;$B$2*'SFV+BESS'!$I$9),$B$2*'SFV+BESS'!$I$9-AT336,IF(AND(AM337&gt;0,AM337*$B$4+AT336&lt;=$B$2*'SFV+BESS'!$I$9,AM337&gt;'SFV+BESS'!$I$7),'SFV+BESS'!$I$7,0))))</f>
        <v>0</v>
      </c>
      <c r="AO337" s="27">
        <f>IF(AND(AM337&lt;0,AT336+AM337/$B$5&gt;$H$2,-AM337/'Carga-Descarga Año'!$B$5&lt;'SFV+BESS'!$I$7),AM337/$B$5,IF(AND(AM337&lt;0,AT336+AM337/$B$5&gt;$H$2,-AM337/'Carga-Descarga Año'!$B$5&gt;'SFV+BESS'!$I$7),-'SFV+BESS'!$I$7,IF(AND(AM337&lt;0,AT336+AM337/$B$5&lt;$H$2),-MIN('SFV+BESS'!$I$7,AT336-$H$2),0)))</f>
        <v>0</v>
      </c>
      <c r="AP337" s="33"/>
      <c r="AQ337" s="33">
        <f t="shared" si="371"/>
        <v>55.927500000000009</v>
      </c>
      <c r="AR337" s="27">
        <f t="shared" si="407"/>
        <v>0</v>
      </c>
      <c r="AS337" s="27">
        <f t="shared" si="372"/>
        <v>0</v>
      </c>
      <c r="AT337" s="28">
        <f>IF((AT336+AN337+AO337)&gt;=$B$2*'SFV+BESS'!$I$9, $B$2*'SFV+BESS'!$I$9, (AT336+AN337+AO337))</f>
        <v>173.61249999999998</v>
      </c>
      <c r="AU337" s="110">
        <f t="shared" si="408"/>
        <v>71.833110381569412</v>
      </c>
      <c r="AZ337" s="251"/>
      <c r="BA337" s="41">
        <v>13.6666666666667</v>
      </c>
      <c r="BB337" s="33">
        <f t="shared" si="391"/>
        <v>109.23737167257097</v>
      </c>
      <c r="BC337" s="33">
        <f>Gen_Cons_Horario!B2523</f>
        <v>0</v>
      </c>
      <c r="BD337" s="35">
        <f t="shared" si="366"/>
        <v>109.23737167257097</v>
      </c>
      <c r="BE337" s="116">
        <f>IF(AND(BD337&gt;0,BD337*$B$4+BK336&lt;=$B$2*'SFV+BESS'!$I$9,BD337&lt;'SFV+BESS'!$I$7), BD337*$B$4, IF(AND(BD337&gt;0,BD337*$B$4+BK336&gt;$B$2*'SFV+BESS'!$I$9,BD337*$B$4&lt;'SFV+BESS'!$I$7),$B$2*'SFV+BESS'!$I$9-BK336,IF(AND(BD337&gt;0,BD337*$B$4+BK336&gt;$B$2*'SFV+BESS'!$I$9,BD337*$B$4&gt;'SFV+BESS'!$I$7,BK336&lt;$B$2*'SFV+BESS'!$I$9),$B$2*'SFV+BESS'!$I$9-BK336,IF(AND(BD337&gt;0,BD337*$B$4+BK336&lt;=$B$2*'SFV+BESS'!$I$9,BD337&gt;'SFV+BESS'!$I$7),'SFV+BESS'!$I$7,0))))</f>
        <v>0</v>
      </c>
      <c r="BF337" s="27">
        <f>IF(AND(BD337&lt;0,BK336+BD337/$B$5&gt;$H$2,-BD337/'Carga-Descarga Año'!$B$5&lt;'SFV+BESS'!$I$7),BD337/$B$5,IF(AND(BD337&lt;0,BK336+BD337/$B$5&gt;$H$2,-BD337/'Carga-Descarga Año'!$B$5&gt;'SFV+BESS'!$I$7),-'SFV+BESS'!$I$7,IF(AND(BD337&lt;0,BK336+BD337/$B$5&lt;$H$2),-MIN('SFV+BESS'!$I$7,BK336-$H$2),0)))</f>
        <v>0</v>
      </c>
      <c r="BG337" s="33"/>
      <c r="BH337" s="33">
        <f t="shared" si="373"/>
        <v>0</v>
      </c>
      <c r="BI337" s="27">
        <f t="shared" si="409"/>
        <v>0</v>
      </c>
      <c r="BJ337" s="27">
        <f t="shared" si="374"/>
        <v>0</v>
      </c>
      <c r="BK337" s="28">
        <f>IF((BK336+BE337+BF337)&gt;=$B$2*'SFV+BESS'!$I$9, $B$2*'SFV+BESS'!$I$9, (BK336+BE337+BF337))</f>
        <v>173.61249999999998</v>
      </c>
      <c r="BL337" s="110">
        <f t="shared" si="410"/>
        <v>109.23737167257097</v>
      </c>
      <c r="BQ337" s="251"/>
      <c r="BR337" s="41">
        <v>13.6666666666667</v>
      </c>
      <c r="BS337" s="33">
        <f t="shared" si="392"/>
        <v>88.31508856643616</v>
      </c>
      <c r="BT337" s="33">
        <f>Gen_Cons_Horario!B3243</f>
        <v>0</v>
      </c>
      <c r="BU337" s="35">
        <f t="shared" si="367"/>
        <v>88.31508856643616</v>
      </c>
      <c r="BV337" s="116">
        <f>IF(AND(BU337&gt;0,BU337*$B$4+CB336&lt;=$B$2*'SFV+BESS'!$I$9,BU337&lt;'SFV+BESS'!$I$7), BU337*$B$4, IF(AND(BU337&gt;0,BU337*$B$4+CB336&gt;$B$2*'SFV+BESS'!$I$9,BU337*$B$4&lt;'SFV+BESS'!$I$7),$B$2*'SFV+BESS'!$I$9-CB336,IF(AND(BU337&gt;0,BU337*$B$4+CB336&gt;$B$2*'SFV+BESS'!$I$9,BU337*$B$4&gt;'SFV+BESS'!$I$7,CB336&lt;$B$2*'SFV+BESS'!$I$9),$B$2*'SFV+BESS'!$I$9-CB336,IF(AND(BU337&gt;0,BU337*$B$4+CB336&lt;=$B$2*'SFV+BESS'!$I$9,BU337&gt;'SFV+BESS'!$I$7),'SFV+BESS'!$I$7,0))))</f>
        <v>0</v>
      </c>
      <c r="BW337" s="27">
        <f>IF(AND(BU337&lt;0,CB336+BU337/$B$5&gt;$H$2,-BU337/'Carga-Descarga Año'!$B$5&lt;'SFV+BESS'!$I$7),BU337/$B$5,IF(AND(BU337&lt;0,CB336+BU337/$B$5&gt;$H$2,-BU337/'Carga-Descarga Año'!$B$5&gt;'SFV+BESS'!$I$7),-'SFV+BESS'!$I$7,IF(AND(BU337&lt;0,CB336+BU337/$B$5&lt;$H$2),-MIN('SFV+BESS'!$I$7,CB336-$H$2),0)))</f>
        <v>0</v>
      </c>
      <c r="BX337" s="33"/>
      <c r="BY337" s="33">
        <f t="shared" si="375"/>
        <v>0</v>
      </c>
      <c r="BZ337" s="27">
        <f t="shared" si="411"/>
        <v>0</v>
      </c>
      <c r="CA337" s="27">
        <f t="shared" si="412"/>
        <v>0</v>
      </c>
      <c r="CB337" s="28">
        <f>IF((CB336+BV337+BW337)&gt;=$B$2*'SFV+BESS'!$I$9, $B$2*'SFV+BESS'!$I$9, (CB336+BV337+BW337))</f>
        <v>173.61249999999998</v>
      </c>
      <c r="CC337" s="110">
        <f t="shared" si="413"/>
        <v>88.31508856643616</v>
      </c>
      <c r="CH337" s="251"/>
      <c r="CI337" s="41">
        <v>13.6666666666667</v>
      </c>
      <c r="CJ337" s="33">
        <f t="shared" si="393"/>
        <v>79.373492428381212</v>
      </c>
      <c r="CK337" s="33">
        <f>Gen_Cons_Horario!B3987</f>
        <v>0</v>
      </c>
      <c r="CL337" s="35">
        <f t="shared" si="368"/>
        <v>79.373492428381212</v>
      </c>
      <c r="CM337" s="116">
        <f>IF(AND(CL337&gt;0,CL337*$B$4+CS336&lt;=$B$2*'SFV+BESS'!$I$9,CL337&lt;'SFV+BESS'!$I$7), CL337*$B$4, IF(AND(CL337&gt;0,CL337*$B$4+CS336&gt;$B$2*'SFV+BESS'!$I$9,CL337*$B$4&lt;'SFV+BESS'!$I$7),$B$2*'SFV+BESS'!$I$9-CS336,IF(AND(CL337&gt;0,CL337*$B$4+CS336&gt;$B$2*'SFV+BESS'!$I$9,CL337*$B$4&gt;'SFV+BESS'!$I$7,CS336&lt;$B$2*'SFV+BESS'!$I$9),$B$2*'SFV+BESS'!$I$9-CS336,IF(AND(CL337&gt;0,CL337*$B$4+CS336&lt;=$B$2*'SFV+BESS'!$I$9,CL337&gt;'SFV+BESS'!$I$7),'SFV+BESS'!$I$7,0))))</f>
        <v>0</v>
      </c>
      <c r="CN337" s="27">
        <f>IF(AND(CL337&lt;0,CS336+CL337/$B$5&gt;$H$2,-CL337/'Carga-Descarga Año'!$B$5&lt;'SFV+BESS'!$I$7),CL337/$B$5,IF(AND(CL337&lt;0,CS336+CL337/$B$5&gt;$H$2,-CL337/'Carga-Descarga Año'!$B$5&gt;'SFV+BESS'!$I$7),-'SFV+BESS'!$I$7,IF(AND(CL337&lt;0,CS336+CL337/$B$5&lt;$H$2),-MIN('SFV+BESS'!$I$7,CS336-$H$2),0)))</f>
        <v>0</v>
      </c>
      <c r="CO337" s="33"/>
      <c r="CP337" s="33">
        <f t="shared" si="376"/>
        <v>0</v>
      </c>
      <c r="CQ337" s="27">
        <f t="shared" si="414"/>
        <v>0</v>
      </c>
      <c r="CR337" s="27">
        <f t="shared" si="377"/>
        <v>0</v>
      </c>
      <c r="CS337" s="28">
        <f>IF((CS336+CM337+CN337)&gt;=$B$2*'SFV+BESS'!$I$9, $B$2*'SFV+BESS'!$I$9, (CS336+CM337+CN337))</f>
        <v>173.61249999999998</v>
      </c>
      <c r="CT337" s="110">
        <f t="shared" si="415"/>
        <v>79.373492428381212</v>
      </c>
      <c r="CY337" s="251"/>
      <c r="CZ337" s="41">
        <v>13.6666666666667</v>
      </c>
      <c r="DA337" s="33">
        <f t="shared" si="394"/>
        <v>87.445007408012728</v>
      </c>
      <c r="DB337" s="33">
        <f>Gen_Cons_Horario!B4707</f>
        <v>0</v>
      </c>
      <c r="DC337" s="35">
        <f t="shared" ref="DC337:DC400" si="431">DA337-DB337</f>
        <v>87.445007408012728</v>
      </c>
      <c r="DD337" s="116">
        <f>IF(AND(DC337&gt;0,DC337*$B$4+DJ336&lt;=$B$2*'SFV+BESS'!$I$9,DC337&lt;'SFV+BESS'!$I$7), DC337*$B$4, IF(AND(DC337&gt;0,DC337*$B$4+DJ336&gt;$B$2*'SFV+BESS'!$I$9,DC337*$B$4&lt;'SFV+BESS'!$I$7),$B$2*'SFV+BESS'!$I$9-DJ336,IF(AND(DC337&gt;0,DC337*$B$4+DJ336&gt;$B$2*'SFV+BESS'!$I$9,DC337*$B$4&gt;'SFV+BESS'!$I$7,DJ336&lt;$B$2*'SFV+BESS'!$I$9),$B$2*'SFV+BESS'!$I$9-DJ336,IF(AND(DC337&gt;0,DC337*$B$4+DJ336&lt;=$B$2*'SFV+BESS'!$I$9,DC337&gt;'SFV+BESS'!$I$7),'SFV+BESS'!$I$7,0))))</f>
        <v>0</v>
      </c>
      <c r="DE337" s="27">
        <f>IF(AND(DC337&lt;0,DJ336+DC337/$B$5&gt;$H$2,-DC337/'Carga-Descarga Año'!$B$5&lt;'SFV+BESS'!$I$7),DC337/$B$5,IF(AND(DC337&lt;0,DJ336+DC337/$B$5&gt;$H$2,-DC337/'Carga-Descarga Año'!$B$5&gt;'SFV+BESS'!$I$7),-'SFV+BESS'!$I$7,IF(AND(DC337&lt;0,DJ336+DC337/$B$5&lt;$H$2),-MIN('SFV+BESS'!$I$7,DJ336-$H$2),0)))</f>
        <v>0</v>
      </c>
      <c r="DF337" s="33"/>
      <c r="DG337" s="33">
        <f t="shared" si="378"/>
        <v>0</v>
      </c>
      <c r="DH337" s="27">
        <f t="shared" si="416"/>
        <v>0</v>
      </c>
      <c r="DI337" s="27">
        <f t="shared" si="417"/>
        <v>0</v>
      </c>
      <c r="DJ337" s="28">
        <f>IF((DJ336+DD337+DE337)&gt;=$B$2*'SFV+BESS'!$I$9, $B$2*'SFV+BESS'!$I$9, (DJ336+DD337+DE337))</f>
        <v>173.61249999999998</v>
      </c>
      <c r="DK337" s="110">
        <f t="shared" si="418"/>
        <v>87.445007408012728</v>
      </c>
      <c r="DP337" s="251"/>
      <c r="DQ337" s="41">
        <v>13.6666666666667</v>
      </c>
      <c r="DR337" s="33">
        <f t="shared" si="395"/>
        <v>84.495009145464408</v>
      </c>
      <c r="DS337" s="33">
        <f>Gen_Cons_Horario!B5451</f>
        <v>0</v>
      </c>
      <c r="DT337" s="35">
        <f t="shared" ref="DT337:DT400" si="432">DR337-DS337</f>
        <v>84.495009145464408</v>
      </c>
      <c r="DU337" s="116">
        <f>IF(AND(DT337&gt;0,DT337*$B$4+EA336&lt;=$B$2*'SFV+BESS'!$I$9,DT337&lt;'SFV+BESS'!$I$7), DT337*$B$4, IF(AND(DT337&gt;0,DT337*$B$4+EA336&gt;$B$2*'SFV+BESS'!$I$9,DT337*$B$4&lt;'SFV+BESS'!$I$7),$B$2*'SFV+BESS'!$I$9-EA336,IF(AND(DT337&gt;0,DT337*$B$4+EA336&gt;$B$2*'SFV+BESS'!$I$9,DT337*$B$4&gt;'SFV+BESS'!$I$7,EA336&lt;$B$2*'SFV+BESS'!$I$9),$B$2*'SFV+BESS'!$I$9-EA336,IF(AND(DT337&gt;0,DT337*$B$4+EA336&lt;=$B$2*'SFV+BESS'!$I$9,DT337&gt;'SFV+BESS'!$I$7),'SFV+BESS'!$I$7,0))))</f>
        <v>0</v>
      </c>
      <c r="DV337" s="27">
        <f>IF(AND(DT337&lt;0,EA336+DT337/$B$5&gt;$H$2,-DT337/'Carga-Descarga Año'!$B$5&lt;'SFV+BESS'!$I$7),DT337/$B$5,IF(AND(DT337&lt;0,EA336+DT337/$B$5&gt;$H$2,-DT337/'Carga-Descarga Año'!$B$5&gt;'SFV+BESS'!$I$7),-'SFV+BESS'!$I$7,IF(AND(DT337&lt;0,EA336+DT337/$B$5&lt;$H$2),-MIN('SFV+BESS'!$I$7,EA336-$H$2),0)))</f>
        <v>0</v>
      </c>
      <c r="DW337" s="33"/>
      <c r="DX337" s="33">
        <f t="shared" si="379"/>
        <v>0</v>
      </c>
      <c r="DY337" s="27">
        <f t="shared" si="419"/>
        <v>0</v>
      </c>
      <c r="DZ337" s="27">
        <f t="shared" si="380"/>
        <v>0</v>
      </c>
      <c r="EA337" s="28">
        <f>IF((EA336+DU337+DV337)&gt;=$B$2*'SFV+BESS'!$I$9, $B$2*'SFV+BESS'!$I$9, (EA336+DU337+DV337))</f>
        <v>173.61249999999998</v>
      </c>
      <c r="EB337" s="110">
        <f t="shared" si="420"/>
        <v>84.495009145464408</v>
      </c>
      <c r="EG337" s="251"/>
      <c r="EH337" s="41">
        <v>13.6666666666667</v>
      </c>
      <c r="EI337" s="33">
        <f t="shared" si="396"/>
        <v>92.511711982505858</v>
      </c>
      <c r="EJ337" s="33">
        <f>Gen_Cons_Horario!B6195</f>
        <v>0</v>
      </c>
      <c r="EK337" s="35">
        <f t="shared" ref="EK337:EK400" si="433">EI337-EJ337</f>
        <v>92.511711982505858</v>
      </c>
      <c r="EL337" s="116">
        <f>IF(AND(EK337&gt;0,EK337*$B$4+ER336&lt;=$B$2*'SFV+BESS'!$I$9,EK337&lt;'SFV+BESS'!$I$7), EK337*$B$4, IF(AND(EK337&gt;0,EK337*$B$4+ER336&gt;$B$2*'SFV+BESS'!$I$9,EK337*$B$4&lt;'SFV+BESS'!$I$7),$B$2*'SFV+BESS'!$I$9-ER336,IF(AND(EK337&gt;0,EK337*$B$4+ER336&gt;$B$2*'SFV+BESS'!$I$9,EK337*$B$4&gt;'SFV+BESS'!$I$7,ER336&lt;$B$2*'SFV+BESS'!$I$9),$B$2*'SFV+BESS'!$I$9-ER336,IF(AND(EK337&gt;0,EK337*$B$4+ER336&lt;=$B$2*'SFV+BESS'!$I$9,EK337&gt;'SFV+BESS'!$I$7),'SFV+BESS'!$I$7,0))))</f>
        <v>0</v>
      </c>
      <c r="EM337" s="27">
        <f>IF(AND(EK337&lt;0,ER336+EK337/$B$5&gt;$H$2,-EK337/'Carga-Descarga Año'!$B$5&lt;'SFV+BESS'!$I$7),EK337/$B$5,IF(AND(EK337&lt;0,ER336+EK337/$B$5&gt;$H$2,-EK337/'Carga-Descarga Año'!$B$5&gt;'SFV+BESS'!$I$7),-'SFV+BESS'!$I$7,IF(AND(EK337&lt;0,ER336+EK337/$B$5&lt;$H$2),-MIN('SFV+BESS'!$I$7,ER336-$H$2),0)))</f>
        <v>0</v>
      </c>
      <c r="EN337" s="33"/>
      <c r="EO337" s="33">
        <f t="shared" si="381"/>
        <v>0</v>
      </c>
      <c r="EP337" s="27">
        <f t="shared" si="421"/>
        <v>0</v>
      </c>
      <c r="EQ337" s="27">
        <f t="shared" si="382"/>
        <v>0</v>
      </c>
      <c r="ER337" s="28">
        <f>IF((ER336+EL337+EM337)&gt;=$B$2*'SFV+BESS'!$I$9, $B$2*'SFV+BESS'!$I$9, (ER336+EL337+EM337))</f>
        <v>173.61249999999998</v>
      </c>
      <c r="ES337" s="110">
        <f t="shared" si="422"/>
        <v>92.511711982505858</v>
      </c>
      <c r="EX337" s="251"/>
      <c r="EY337" s="41">
        <v>13.6666666666667</v>
      </c>
      <c r="EZ337" s="33">
        <f t="shared" si="397"/>
        <v>104.9734283240988</v>
      </c>
      <c r="FA337" s="33">
        <f>Gen_Cons_Horario!B6915</f>
        <v>0</v>
      </c>
      <c r="FB337" s="35">
        <f t="shared" ref="FB337:FB400" si="434">EZ337-FA337</f>
        <v>104.9734283240988</v>
      </c>
      <c r="FC337" s="116">
        <f>IF(AND(FB337&gt;0,FB337*$B$4+FI336&lt;=$B$2*'SFV+BESS'!$I$9,FB337&lt;'SFV+BESS'!$I$7), FB337*$B$4, IF(AND(FB337&gt;0,FB337*$B$4+FI336&gt;$B$2*'SFV+BESS'!$I$9,FB337*$B$4&lt;'SFV+BESS'!$I$7),$B$2*'SFV+BESS'!$I$9-FI336,IF(AND(FB337&gt;0,FB337*$B$4+FI336&gt;$B$2*'SFV+BESS'!$I$9,FB337*$B$4&gt;'SFV+BESS'!$I$7,FI336&lt;$B$2*'SFV+BESS'!$I$9),$B$2*'SFV+BESS'!$I$9-FI336,IF(AND(FB337&gt;0,FB337*$B$4+FI336&lt;=$B$2*'SFV+BESS'!$I$9,FB337&gt;'SFV+BESS'!$I$7),'SFV+BESS'!$I$7,0))))</f>
        <v>0</v>
      </c>
      <c r="FD337" s="27">
        <f>IF(AND(FB337&lt;0,FI336+FB337/$B$5&gt;$H$2,-FB337/'Carga-Descarga Año'!$B$5&lt;'SFV+BESS'!$I$7),FB337/$B$5,IF(AND(FB337&lt;0,FI336+FB337/$B$5&gt;$H$2,-FB337/'Carga-Descarga Año'!$B$5&gt;'SFV+BESS'!$I$7),-'SFV+BESS'!$I$7,IF(AND(FB337&lt;0,FI336+FB337/$B$5&lt;$H$2),-MIN('SFV+BESS'!$I$7,FI336-$H$2),0)))</f>
        <v>0</v>
      </c>
      <c r="FE337" s="33"/>
      <c r="FF337" s="33">
        <f t="shared" si="383"/>
        <v>0</v>
      </c>
      <c r="FG337" s="27">
        <f t="shared" si="423"/>
        <v>0</v>
      </c>
      <c r="FH337" s="27">
        <f t="shared" si="384"/>
        <v>0</v>
      </c>
      <c r="FI337" s="28">
        <f>IF((FI336+FC337+FD337)&gt;=$B$2*'SFV+BESS'!$I$9, $B$2*'SFV+BESS'!$I$9, (FI336+FC337+FD337))</f>
        <v>173.61249999999998</v>
      </c>
      <c r="FJ337" s="110">
        <f t="shared" si="424"/>
        <v>104.9734283240988</v>
      </c>
      <c r="FO337" s="251"/>
      <c r="FP337" s="41">
        <v>13.6666666666667</v>
      </c>
      <c r="FQ337" s="33">
        <f t="shared" si="398"/>
        <v>113.74458205580818</v>
      </c>
      <c r="FR337" s="33">
        <f>Gen_Cons_Horario!B7659</f>
        <v>0</v>
      </c>
      <c r="FS337" s="35">
        <f t="shared" ref="FS337:FS400" si="435">FQ337-FR337</f>
        <v>113.74458205580818</v>
      </c>
      <c r="FT337" s="116">
        <f>IF(AND(FS337&gt;0,FS337*$B$4+FZ336&lt;=$B$2*'SFV+BESS'!$I$9,FS337&lt;'SFV+BESS'!$I$7), FS337*$B$4, IF(AND(FS337&gt;0,FS337*$B$4+FZ336&gt;$B$2*'SFV+BESS'!$I$9,FS337*$B$4&lt;'SFV+BESS'!$I$7),$B$2*'SFV+BESS'!$I$9-FZ336,IF(AND(FS337&gt;0,FS337*$B$4+FZ336&gt;$B$2*'SFV+BESS'!$I$9,FS337*$B$4&gt;'SFV+BESS'!$I$7,FZ336&lt;$B$2*'SFV+BESS'!$I$9),$B$2*'SFV+BESS'!$I$9-FZ336,IF(AND(FS337&gt;0,FS337*$B$4+FZ336&lt;=$B$2*'SFV+BESS'!$I$9,FS337&gt;'SFV+BESS'!$I$7),'SFV+BESS'!$I$7,0))))</f>
        <v>0</v>
      </c>
      <c r="FU337" s="27">
        <f>IF(AND(FS337&lt;0,FZ336+FS337/$B$5&gt;$H$2,-FS337/'Carga-Descarga Año'!$B$5&lt;'SFV+BESS'!$I$7),FS337/$B$5,IF(AND(FS337&lt;0,FZ336+FS337/$B$5&gt;$H$2,-FS337/'Carga-Descarga Año'!$B$5&gt;'SFV+BESS'!$I$7),-'SFV+BESS'!$I$7,IF(AND(FS337&lt;0,FZ336+FS337/$B$5&lt;$H$2),-MIN('SFV+BESS'!$I$7,FZ336-$H$2),0)))</f>
        <v>0</v>
      </c>
      <c r="FV337" s="33"/>
      <c r="FW337" s="33">
        <f t="shared" si="385"/>
        <v>0</v>
      </c>
      <c r="FX337" s="27">
        <f t="shared" si="425"/>
        <v>0</v>
      </c>
      <c r="FY337" s="27">
        <f t="shared" si="386"/>
        <v>0</v>
      </c>
      <c r="FZ337" s="28">
        <f>IF((FZ336+FT337+FU337)&gt;=$B$2*'SFV+BESS'!$I$9, $B$2*'SFV+BESS'!$I$9, (FZ336+FT337+FU337))</f>
        <v>173.61249999999998</v>
      </c>
      <c r="GA337" s="110">
        <f t="shared" si="426"/>
        <v>113.74458205580818</v>
      </c>
      <c r="GF337" s="251"/>
      <c r="GG337" s="41">
        <v>13.6666666666667</v>
      </c>
      <c r="GH337" s="33">
        <f t="shared" si="399"/>
        <v>118.10660064846397</v>
      </c>
      <c r="GI337" s="33">
        <f>Gen_Cons_Horario!B8379</f>
        <v>0</v>
      </c>
      <c r="GJ337" s="35">
        <f t="shared" si="369"/>
        <v>118.10660064846397</v>
      </c>
      <c r="GK337" s="116">
        <f>IF(AND(GJ337&gt;0,GJ337*$B$4+GQ336&lt;=$B$2*'SFV+BESS'!$I$9,GJ337&lt;'SFV+BESS'!$I$7), GJ337*$B$4, IF(AND(GJ337&gt;0,GJ337*$B$4+GQ336&gt;$B$2*'SFV+BESS'!$I$9,GJ337*$B$4&lt;'SFV+BESS'!$I$7),$B$2*'SFV+BESS'!$I$9-GQ336,IF(AND(GJ337&gt;0,GJ337*$B$4+GQ336&gt;$B$2*'SFV+BESS'!$I$9,GJ337*$B$4&gt;'SFV+BESS'!$I$7,GQ336&lt;$B$2*'SFV+BESS'!$I$9),$B$2*'SFV+BESS'!$I$9-GQ336,IF(AND(GJ337&gt;0,GJ337*$B$4+GQ336&lt;=$B$2*'SFV+BESS'!$I$9,GJ337&gt;'SFV+BESS'!$I$7),'SFV+BESS'!$I$7,0))))</f>
        <v>0</v>
      </c>
      <c r="GL337" s="27">
        <f>IF(AND(GJ337&lt;0,GQ336+GJ337/$B$5&gt;$H$2,-GJ337/'Carga-Descarga Año'!$B$5&lt;'SFV+BESS'!$I$7),GJ337/$B$5,IF(AND(GJ337&lt;0,GQ336+GJ337/$B$5&gt;$H$2,-GJ337/'Carga-Descarga Año'!$B$5&gt;'SFV+BESS'!$I$7),-'SFV+BESS'!$I$7,IF(AND(GJ337&lt;0,GQ336+GJ337/$B$5&lt;$H$2),-MIN('SFV+BESS'!$I$7,GQ336-$H$2),0)))</f>
        <v>0</v>
      </c>
      <c r="GM337" s="33"/>
      <c r="GN337" s="33">
        <f t="shared" si="387"/>
        <v>0</v>
      </c>
      <c r="GO337" s="27">
        <f t="shared" si="427"/>
        <v>0</v>
      </c>
      <c r="GP337" s="27">
        <f t="shared" si="388"/>
        <v>0</v>
      </c>
      <c r="GQ337" s="28">
        <f>IF((GQ336+GK337+GL337)&gt;=$B$2*'SFV+BESS'!$I$9, $B$2*'SFV+BESS'!$I$9, (GQ336+GK337+GL337))</f>
        <v>173.61249999999998</v>
      </c>
      <c r="GR337" s="110">
        <f t="shared" si="428"/>
        <v>118.10660064846397</v>
      </c>
    </row>
    <row r="338" spans="1:200">
      <c r="A338" s="249"/>
      <c r="B338" s="41">
        <v>13.7083333333333</v>
      </c>
      <c r="C338" s="38">
        <f t="shared" si="370"/>
        <v>117.3050826702992</v>
      </c>
      <c r="D338" s="2">
        <f>Gen_Cons_Horario!B364</f>
        <v>78.298500000000004</v>
      </c>
      <c r="E338" s="140">
        <f t="shared" si="400"/>
        <v>39.006582670299196</v>
      </c>
      <c r="F338" s="116">
        <f>IF(AND(E338&gt;0,E338*$B$4+L337&lt;=$B$2*'SFV+BESS'!$I$9,E338&lt;'SFV+BESS'!$I$7), E338*$B$4, IF(AND(E338&gt;0,E338*$B$4+L337&gt;$B$2*'SFV+BESS'!$I$9,E338*$B$4&lt;'SFV+BESS'!$I$7),$B$2*'SFV+BESS'!$I$9-L337,IF(AND(E338&gt;0,E338*$B$4+L337&gt;$B$2*'SFV+BESS'!$I$9,E338*$B$4&gt;'SFV+BESS'!$I$7,L337&lt;$B$2*'SFV+BESS'!$I$9),$B$2*'SFV+BESS'!$I$9-L337,IF(AND(E338&gt;0,E338*$B$4+L337&lt;=$B$2*'SFV+BESS'!$I$9,E338&gt;'SFV+BESS'!$I$7),'SFV+BESS'!$I$7,0))))</f>
        <v>0</v>
      </c>
      <c r="G338" s="27">
        <f>IF(AND(E338&lt;0,L337+E338/$B$5&gt;$H$2,-E338/'Carga-Descarga Año'!$B$5&lt;'SFV+BESS'!$I$7),E338/$B$5,IF(AND(E338&lt;0,L337+E338/$B$5&gt;$H$2,-E338/'Carga-Descarga Año'!$B$5&gt;'SFV+BESS'!$I$7),-'SFV+BESS'!$I$7,IF(AND(E338&lt;0,L337+E338/$B$5&lt;$H$2),-MIN('SFV+BESS'!$I$7,L337-$H$2),0)))</f>
        <v>0</v>
      </c>
      <c r="I338" s="38">
        <f t="shared" si="401"/>
        <v>78.298500000000004</v>
      </c>
      <c r="J338" s="27">
        <f t="shared" si="403"/>
        <v>0</v>
      </c>
      <c r="K338" s="27">
        <f t="shared" si="402"/>
        <v>0</v>
      </c>
      <c r="L338" s="28">
        <f>IF((L337+F338+G338)&gt;=$B$2*'SFV+BESS'!$I$9, $B$2*'SFV+BESS'!$I$9, (L337+F338+G338))</f>
        <v>173.61249999999998</v>
      </c>
      <c r="M338" s="110">
        <f t="shared" si="404"/>
        <v>39.006582670299196</v>
      </c>
      <c r="R338" s="251"/>
      <c r="S338" s="41">
        <v>13.7083333333333</v>
      </c>
      <c r="T338" s="2">
        <f t="shared" si="389"/>
        <v>120.92026859992137</v>
      </c>
      <c r="U338" s="2">
        <f>Gen_Cons_Horario!B1108</f>
        <v>55.927500000000009</v>
      </c>
      <c r="V338" s="35">
        <f t="shared" si="364"/>
        <v>64.992768599921362</v>
      </c>
      <c r="W338" s="116">
        <f>IF(AND(V338&gt;0,V338*$B$4+AC337&lt;=$B$2*'SFV+BESS'!$I$9,V338&lt;'SFV+BESS'!$I$7), V338*$B$4, IF(AND(V338&gt;0,V338*$B$4+AC337&gt;$B$2*'SFV+BESS'!$I$9,V338*$B$4&lt;'SFV+BESS'!$I$7),$B$2*'SFV+BESS'!$I$9-AC337,IF(AND(V338&gt;0,V338*$B$4+AC337&gt;$B$2*'SFV+BESS'!$I$9,V338*$B$4&gt;'SFV+BESS'!$I$7,AC337&lt;$B$2*'SFV+BESS'!$I$9),$B$2*'SFV+BESS'!$I$9-AC337,IF(AND(V338&gt;0,V338*$B$4+AC337&lt;=$B$2*'SFV+BESS'!$I$9,V338&gt;'SFV+BESS'!$I$7),'SFV+BESS'!$I$7,0))))</f>
        <v>0</v>
      </c>
      <c r="X338" s="27">
        <f>IF(AND(V338&lt;0,AC337+V338/$B$5&gt;$H$2,-V338/'Carga-Descarga Año'!$B$5&lt;'SFV+BESS'!$I$7),V338/$B$5,IF(AND(V338&lt;0,AC337+V338/$B$5&gt;$H$2,-V338/'Carga-Descarga Año'!$B$5&gt;'SFV+BESS'!$I$7),-'SFV+BESS'!$I$7,IF(AND(V338&lt;0,AC337+V338/$B$5&lt;$H$2),-MIN('SFV+BESS'!$I$7,AC337-$H$2),0)))</f>
        <v>0</v>
      </c>
      <c r="Z338" s="33">
        <f t="shared" si="430"/>
        <v>55.927500000000009</v>
      </c>
      <c r="AA338" s="27">
        <f t="shared" si="405"/>
        <v>0</v>
      </c>
      <c r="AB338" s="27">
        <f t="shared" si="429"/>
        <v>0</v>
      </c>
      <c r="AC338" s="28">
        <f>IF((AC337+W338+X338)&gt;=$B$2*'SFV+BESS'!$I$9, $B$2*'SFV+BESS'!$I$9, (AC337+W338+X338))</f>
        <v>173.61249999999998</v>
      </c>
      <c r="AD338" s="110">
        <f t="shared" si="406"/>
        <v>64.992768599921362</v>
      </c>
      <c r="AI338" s="251"/>
      <c r="AJ338" s="41">
        <v>13.7083333333333</v>
      </c>
      <c r="AK338" s="52">
        <f t="shared" si="390"/>
        <v>116.13046110988708</v>
      </c>
      <c r="AL338" s="33">
        <f>Gen_Cons_Horario!B1780</f>
        <v>55.927500000000009</v>
      </c>
      <c r="AM338" s="35">
        <f t="shared" si="365"/>
        <v>60.20296110988707</v>
      </c>
      <c r="AN338" s="116">
        <f>IF(AND(AM338&gt;0,AM338*$B$4+AT337&lt;=$B$2*'SFV+BESS'!$I$9,AM338&lt;'SFV+BESS'!$I$7), AM338*$B$4, IF(AND(AM338&gt;0,AM338*$B$4+AT337&gt;$B$2*'SFV+BESS'!$I$9,AM338*$B$4&lt;'SFV+BESS'!$I$7),$B$2*'SFV+BESS'!$I$9-AT337,IF(AND(AM338&gt;0,AM338*$B$4+AT337&gt;$B$2*'SFV+BESS'!$I$9,AM338*$B$4&gt;'SFV+BESS'!$I$7,AT337&lt;$B$2*'SFV+BESS'!$I$9),$B$2*'SFV+BESS'!$I$9-AT337,IF(AND(AM338&gt;0,AM338*$B$4+AT337&lt;=$B$2*'SFV+BESS'!$I$9,AM338&gt;'SFV+BESS'!$I$7),'SFV+BESS'!$I$7,0))))</f>
        <v>0</v>
      </c>
      <c r="AO338" s="27">
        <f>IF(AND(AM338&lt;0,AT337+AM338/$B$5&gt;$H$2,-AM338/'Carga-Descarga Año'!$B$5&lt;'SFV+BESS'!$I$7),AM338/$B$5,IF(AND(AM338&lt;0,AT337+AM338/$B$5&gt;$H$2,-AM338/'Carga-Descarga Año'!$B$5&gt;'SFV+BESS'!$I$7),-'SFV+BESS'!$I$7,IF(AND(AM338&lt;0,AT337+AM338/$B$5&lt;$H$2),-MIN('SFV+BESS'!$I$7,AT337-$H$2),0)))</f>
        <v>0</v>
      </c>
      <c r="AP338" s="33"/>
      <c r="AQ338" s="33">
        <f t="shared" si="371"/>
        <v>55.927500000000009</v>
      </c>
      <c r="AR338" s="27">
        <f t="shared" si="407"/>
        <v>0</v>
      </c>
      <c r="AS338" s="27">
        <f t="shared" si="372"/>
        <v>0</v>
      </c>
      <c r="AT338" s="28">
        <f>IF((AT337+AN338+AO338)&gt;=$B$2*'SFV+BESS'!$I$9, $B$2*'SFV+BESS'!$I$9, (AT337+AN338+AO338))</f>
        <v>173.61249999999998</v>
      </c>
      <c r="AU338" s="110">
        <f t="shared" si="408"/>
        <v>60.20296110988707</v>
      </c>
      <c r="AZ338" s="251"/>
      <c r="BA338" s="41">
        <v>13.7083333333333</v>
      </c>
      <c r="BB338" s="33">
        <f t="shared" si="391"/>
        <v>96.73076740236607</v>
      </c>
      <c r="BC338" s="33">
        <f>Gen_Cons_Horario!B2524</f>
        <v>0</v>
      </c>
      <c r="BD338" s="35">
        <f t="shared" si="366"/>
        <v>96.73076740236607</v>
      </c>
      <c r="BE338" s="116">
        <f>IF(AND(BD338&gt;0,BD338*$B$4+BK337&lt;=$B$2*'SFV+BESS'!$I$9,BD338&lt;'SFV+BESS'!$I$7), BD338*$B$4, IF(AND(BD338&gt;0,BD338*$B$4+BK337&gt;$B$2*'SFV+BESS'!$I$9,BD338*$B$4&lt;'SFV+BESS'!$I$7),$B$2*'SFV+BESS'!$I$9-BK337,IF(AND(BD338&gt;0,BD338*$B$4+BK337&gt;$B$2*'SFV+BESS'!$I$9,BD338*$B$4&gt;'SFV+BESS'!$I$7,BK337&lt;$B$2*'SFV+BESS'!$I$9),$B$2*'SFV+BESS'!$I$9-BK337,IF(AND(BD338&gt;0,BD338*$B$4+BK337&lt;=$B$2*'SFV+BESS'!$I$9,BD338&gt;'SFV+BESS'!$I$7),'SFV+BESS'!$I$7,0))))</f>
        <v>0</v>
      </c>
      <c r="BF338" s="27">
        <f>IF(AND(BD338&lt;0,BK337+BD338/$B$5&gt;$H$2,-BD338/'Carga-Descarga Año'!$B$5&lt;'SFV+BESS'!$I$7),BD338/$B$5,IF(AND(BD338&lt;0,BK337+BD338/$B$5&gt;$H$2,-BD338/'Carga-Descarga Año'!$B$5&gt;'SFV+BESS'!$I$7),-'SFV+BESS'!$I$7,IF(AND(BD338&lt;0,BK337+BD338/$B$5&lt;$H$2),-MIN('SFV+BESS'!$I$7,BK337-$H$2),0)))</f>
        <v>0</v>
      </c>
      <c r="BG338" s="33"/>
      <c r="BH338" s="33">
        <f t="shared" si="373"/>
        <v>0</v>
      </c>
      <c r="BI338" s="27">
        <f t="shared" si="409"/>
        <v>0</v>
      </c>
      <c r="BJ338" s="27">
        <f t="shared" si="374"/>
        <v>0</v>
      </c>
      <c r="BK338" s="28">
        <f>IF((BK337+BE338+BF338)&gt;=$B$2*'SFV+BESS'!$I$9, $B$2*'SFV+BESS'!$I$9, (BK337+BE338+BF338))</f>
        <v>173.61249999999998</v>
      </c>
      <c r="BL338" s="110">
        <f t="shared" si="410"/>
        <v>96.73076740236607</v>
      </c>
      <c r="BQ338" s="251"/>
      <c r="BR338" s="41">
        <v>13.7083333333333</v>
      </c>
      <c r="BS338" s="33">
        <f t="shared" si="392"/>
        <v>70.967481883743332</v>
      </c>
      <c r="BT338" s="33">
        <f>Gen_Cons_Horario!B3244</f>
        <v>0</v>
      </c>
      <c r="BU338" s="35">
        <f t="shared" si="367"/>
        <v>70.967481883743332</v>
      </c>
      <c r="BV338" s="116">
        <f>IF(AND(BU338&gt;0,BU338*$B$4+CB337&lt;=$B$2*'SFV+BESS'!$I$9,BU338&lt;'SFV+BESS'!$I$7), BU338*$B$4, IF(AND(BU338&gt;0,BU338*$B$4+CB337&gt;$B$2*'SFV+BESS'!$I$9,BU338*$B$4&lt;'SFV+BESS'!$I$7),$B$2*'SFV+BESS'!$I$9-CB337,IF(AND(BU338&gt;0,BU338*$B$4+CB337&gt;$B$2*'SFV+BESS'!$I$9,BU338*$B$4&gt;'SFV+BESS'!$I$7,CB337&lt;$B$2*'SFV+BESS'!$I$9),$B$2*'SFV+BESS'!$I$9-CB337,IF(AND(BU338&gt;0,BU338*$B$4+CB337&lt;=$B$2*'SFV+BESS'!$I$9,BU338&gt;'SFV+BESS'!$I$7),'SFV+BESS'!$I$7,0))))</f>
        <v>0</v>
      </c>
      <c r="BW338" s="27">
        <f>IF(AND(BU338&lt;0,CB337+BU338/$B$5&gt;$H$2,-BU338/'Carga-Descarga Año'!$B$5&lt;'SFV+BESS'!$I$7),BU338/$B$5,IF(AND(BU338&lt;0,CB337+BU338/$B$5&gt;$H$2,-BU338/'Carga-Descarga Año'!$B$5&gt;'SFV+BESS'!$I$7),-'SFV+BESS'!$I$7,IF(AND(BU338&lt;0,CB337+BU338/$B$5&lt;$H$2),-MIN('SFV+BESS'!$I$7,CB337-$H$2),0)))</f>
        <v>0</v>
      </c>
      <c r="BX338" s="33"/>
      <c r="BY338" s="33">
        <f t="shared" si="375"/>
        <v>0</v>
      </c>
      <c r="BZ338" s="27">
        <f t="shared" si="411"/>
        <v>0</v>
      </c>
      <c r="CA338" s="27">
        <f t="shared" si="412"/>
        <v>0</v>
      </c>
      <c r="CB338" s="28">
        <f>IF((CB337+BV338+BW338)&gt;=$B$2*'SFV+BESS'!$I$9, $B$2*'SFV+BESS'!$I$9, (CB337+BV338+BW338))</f>
        <v>173.61249999999998</v>
      </c>
      <c r="CC338" s="110">
        <f t="shared" si="413"/>
        <v>70.967481883743332</v>
      </c>
      <c r="CH338" s="251"/>
      <c r="CI338" s="41">
        <v>13.7083333333333</v>
      </c>
      <c r="CJ338" s="33">
        <f t="shared" si="393"/>
        <v>62.088720438246632</v>
      </c>
      <c r="CK338" s="33">
        <f>Gen_Cons_Horario!B3988</f>
        <v>0</v>
      </c>
      <c r="CL338" s="35">
        <f t="shared" si="368"/>
        <v>62.088720438246632</v>
      </c>
      <c r="CM338" s="116">
        <f>IF(AND(CL338&gt;0,CL338*$B$4+CS337&lt;=$B$2*'SFV+BESS'!$I$9,CL338&lt;'SFV+BESS'!$I$7), CL338*$B$4, IF(AND(CL338&gt;0,CL338*$B$4+CS337&gt;$B$2*'SFV+BESS'!$I$9,CL338*$B$4&lt;'SFV+BESS'!$I$7),$B$2*'SFV+BESS'!$I$9-CS337,IF(AND(CL338&gt;0,CL338*$B$4+CS337&gt;$B$2*'SFV+BESS'!$I$9,CL338*$B$4&gt;'SFV+BESS'!$I$7,CS337&lt;$B$2*'SFV+BESS'!$I$9),$B$2*'SFV+BESS'!$I$9-CS337,IF(AND(CL338&gt;0,CL338*$B$4+CS337&lt;=$B$2*'SFV+BESS'!$I$9,CL338&gt;'SFV+BESS'!$I$7),'SFV+BESS'!$I$7,0))))</f>
        <v>0</v>
      </c>
      <c r="CN338" s="27">
        <f>IF(AND(CL338&lt;0,CS337+CL338/$B$5&gt;$H$2,-CL338/'Carga-Descarga Año'!$B$5&lt;'SFV+BESS'!$I$7),CL338/$B$5,IF(AND(CL338&lt;0,CS337+CL338/$B$5&gt;$H$2,-CL338/'Carga-Descarga Año'!$B$5&gt;'SFV+BESS'!$I$7),-'SFV+BESS'!$I$7,IF(AND(CL338&lt;0,CS337+CL338/$B$5&lt;$H$2),-MIN('SFV+BESS'!$I$7,CS337-$H$2),0)))</f>
        <v>0</v>
      </c>
      <c r="CO338" s="33"/>
      <c r="CP338" s="33">
        <f t="shared" si="376"/>
        <v>0</v>
      </c>
      <c r="CQ338" s="27">
        <f t="shared" si="414"/>
        <v>0</v>
      </c>
      <c r="CR338" s="27">
        <f t="shared" si="377"/>
        <v>0</v>
      </c>
      <c r="CS338" s="28">
        <f>IF((CS337+CM338+CN338)&gt;=$B$2*'SFV+BESS'!$I$9, $B$2*'SFV+BESS'!$I$9, (CS337+CM338+CN338))</f>
        <v>173.61249999999998</v>
      </c>
      <c r="CT338" s="110">
        <f t="shared" si="415"/>
        <v>62.088720438246632</v>
      </c>
      <c r="CY338" s="251"/>
      <c r="CZ338" s="41">
        <v>13.7083333333333</v>
      </c>
      <c r="DA338" s="33">
        <f t="shared" si="394"/>
        <v>71.722136617902081</v>
      </c>
      <c r="DB338" s="33">
        <f>Gen_Cons_Horario!B4708</f>
        <v>0</v>
      </c>
      <c r="DC338" s="35">
        <f t="shared" si="431"/>
        <v>71.722136617902081</v>
      </c>
      <c r="DD338" s="116">
        <f>IF(AND(DC338&gt;0,DC338*$B$4+DJ337&lt;=$B$2*'SFV+BESS'!$I$9,DC338&lt;'SFV+BESS'!$I$7), DC338*$B$4, IF(AND(DC338&gt;0,DC338*$B$4+DJ337&gt;$B$2*'SFV+BESS'!$I$9,DC338*$B$4&lt;'SFV+BESS'!$I$7),$B$2*'SFV+BESS'!$I$9-DJ337,IF(AND(DC338&gt;0,DC338*$B$4+DJ337&gt;$B$2*'SFV+BESS'!$I$9,DC338*$B$4&gt;'SFV+BESS'!$I$7,DJ337&lt;$B$2*'SFV+BESS'!$I$9),$B$2*'SFV+BESS'!$I$9-DJ337,IF(AND(DC338&gt;0,DC338*$B$4+DJ337&lt;=$B$2*'SFV+BESS'!$I$9,DC338&gt;'SFV+BESS'!$I$7),'SFV+BESS'!$I$7,0))))</f>
        <v>0</v>
      </c>
      <c r="DE338" s="27">
        <f>IF(AND(DC338&lt;0,DJ337+DC338/$B$5&gt;$H$2,-DC338/'Carga-Descarga Año'!$B$5&lt;'SFV+BESS'!$I$7),DC338/$B$5,IF(AND(DC338&lt;0,DJ337+DC338/$B$5&gt;$H$2,-DC338/'Carga-Descarga Año'!$B$5&gt;'SFV+BESS'!$I$7),-'SFV+BESS'!$I$7,IF(AND(DC338&lt;0,DJ337+DC338/$B$5&lt;$H$2),-MIN('SFV+BESS'!$I$7,DJ337-$H$2),0)))</f>
        <v>0</v>
      </c>
      <c r="DF338" s="33"/>
      <c r="DG338" s="33">
        <f t="shared" si="378"/>
        <v>0</v>
      </c>
      <c r="DH338" s="27">
        <f t="shared" si="416"/>
        <v>0</v>
      </c>
      <c r="DI338" s="27">
        <f t="shared" si="417"/>
        <v>0</v>
      </c>
      <c r="DJ338" s="28">
        <f>IF((DJ337+DD338+DE338)&gt;=$B$2*'SFV+BESS'!$I$9, $B$2*'SFV+BESS'!$I$9, (DJ337+DD338+DE338))</f>
        <v>173.61249999999998</v>
      </c>
      <c r="DK338" s="110">
        <f t="shared" si="418"/>
        <v>71.722136617902081</v>
      </c>
      <c r="DP338" s="251"/>
      <c r="DQ338" s="41">
        <v>13.7083333333333</v>
      </c>
      <c r="DR338" s="33">
        <f t="shared" si="395"/>
        <v>72.15539147323075</v>
      </c>
      <c r="DS338" s="33">
        <f>Gen_Cons_Horario!B5452</f>
        <v>0</v>
      </c>
      <c r="DT338" s="35">
        <f t="shared" si="432"/>
        <v>72.15539147323075</v>
      </c>
      <c r="DU338" s="116">
        <f>IF(AND(DT338&gt;0,DT338*$B$4+EA337&lt;=$B$2*'SFV+BESS'!$I$9,DT338&lt;'SFV+BESS'!$I$7), DT338*$B$4, IF(AND(DT338&gt;0,DT338*$B$4+EA337&gt;$B$2*'SFV+BESS'!$I$9,DT338*$B$4&lt;'SFV+BESS'!$I$7),$B$2*'SFV+BESS'!$I$9-EA337,IF(AND(DT338&gt;0,DT338*$B$4+EA337&gt;$B$2*'SFV+BESS'!$I$9,DT338*$B$4&gt;'SFV+BESS'!$I$7,EA337&lt;$B$2*'SFV+BESS'!$I$9),$B$2*'SFV+BESS'!$I$9-EA337,IF(AND(DT338&gt;0,DT338*$B$4+EA337&lt;=$B$2*'SFV+BESS'!$I$9,DT338&gt;'SFV+BESS'!$I$7),'SFV+BESS'!$I$7,0))))</f>
        <v>0</v>
      </c>
      <c r="DV338" s="27">
        <f>IF(AND(DT338&lt;0,EA337+DT338/$B$5&gt;$H$2,-DT338/'Carga-Descarga Año'!$B$5&lt;'SFV+BESS'!$I$7),DT338/$B$5,IF(AND(DT338&lt;0,EA337+DT338/$B$5&gt;$H$2,-DT338/'Carga-Descarga Año'!$B$5&gt;'SFV+BESS'!$I$7),-'SFV+BESS'!$I$7,IF(AND(DT338&lt;0,EA337+DT338/$B$5&lt;$H$2),-MIN('SFV+BESS'!$I$7,EA337-$H$2),0)))</f>
        <v>0</v>
      </c>
      <c r="DW338" s="33"/>
      <c r="DX338" s="33">
        <f t="shared" si="379"/>
        <v>0</v>
      </c>
      <c r="DY338" s="27">
        <f t="shared" si="419"/>
        <v>0</v>
      </c>
      <c r="DZ338" s="27">
        <f t="shared" si="380"/>
        <v>0</v>
      </c>
      <c r="EA338" s="28">
        <f>IF((EA337+DU338+DV338)&gt;=$B$2*'SFV+BESS'!$I$9, $B$2*'SFV+BESS'!$I$9, (EA337+DU338+DV338))</f>
        <v>173.61249999999998</v>
      </c>
      <c r="EB338" s="110">
        <f t="shared" si="420"/>
        <v>72.15539147323075</v>
      </c>
      <c r="EG338" s="251"/>
      <c r="EH338" s="41">
        <v>13.7083333333333</v>
      </c>
      <c r="EI338" s="33">
        <f t="shared" si="396"/>
        <v>82.031082302570567</v>
      </c>
      <c r="EJ338" s="33">
        <f>Gen_Cons_Horario!B6196</f>
        <v>0</v>
      </c>
      <c r="EK338" s="35">
        <f t="shared" si="433"/>
        <v>82.031082302570567</v>
      </c>
      <c r="EL338" s="116">
        <f>IF(AND(EK338&gt;0,EK338*$B$4+ER337&lt;=$B$2*'SFV+BESS'!$I$9,EK338&lt;'SFV+BESS'!$I$7), EK338*$B$4, IF(AND(EK338&gt;0,EK338*$B$4+ER337&gt;$B$2*'SFV+BESS'!$I$9,EK338*$B$4&lt;'SFV+BESS'!$I$7),$B$2*'SFV+BESS'!$I$9-ER337,IF(AND(EK338&gt;0,EK338*$B$4+ER337&gt;$B$2*'SFV+BESS'!$I$9,EK338*$B$4&gt;'SFV+BESS'!$I$7,ER337&lt;$B$2*'SFV+BESS'!$I$9),$B$2*'SFV+BESS'!$I$9-ER337,IF(AND(EK338&gt;0,EK338*$B$4+ER337&lt;=$B$2*'SFV+BESS'!$I$9,EK338&gt;'SFV+BESS'!$I$7),'SFV+BESS'!$I$7,0))))</f>
        <v>0</v>
      </c>
      <c r="EM338" s="27">
        <f>IF(AND(EK338&lt;0,ER337+EK338/$B$5&gt;$H$2,-EK338/'Carga-Descarga Año'!$B$5&lt;'SFV+BESS'!$I$7),EK338/$B$5,IF(AND(EK338&lt;0,ER337+EK338/$B$5&gt;$H$2,-EK338/'Carga-Descarga Año'!$B$5&gt;'SFV+BESS'!$I$7),-'SFV+BESS'!$I$7,IF(AND(EK338&lt;0,ER337+EK338/$B$5&lt;$H$2),-MIN('SFV+BESS'!$I$7,ER337-$H$2),0)))</f>
        <v>0</v>
      </c>
      <c r="EN338" s="33"/>
      <c r="EO338" s="33">
        <f t="shared" si="381"/>
        <v>0</v>
      </c>
      <c r="EP338" s="27">
        <f t="shared" si="421"/>
        <v>0</v>
      </c>
      <c r="EQ338" s="27">
        <f t="shared" si="382"/>
        <v>0</v>
      </c>
      <c r="ER338" s="28">
        <f>IF((ER337+EL338+EM338)&gt;=$B$2*'SFV+BESS'!$I$9, $B$2*'SFV+BESS'!$I$9, (ER337+EL338+EM338))</f>
        <v>173.61249999999998</v>
      </c>
      <c r="ES338" s="110">
        <f t="shared" si="422"/>
        <v>82.031082302570567</v>
      </c>
      <c r="EX338" s="251"/>
      <c r="EY338" s="41">
        <v>13.7083333333333</v>
      </c>
      <c r="EZ338" s="33">
        <f t="shared" si="397"/>
        <v>93.140060040291317</v>
      </c>
      <c r="FA338" s="33">
        <f>Gen_Cons_Horario!B6916</f>
        <v>0</v>
      </c>
      <c r="FB338" s="35">
        <f t="shared" si="434"/>
        <v>93.140060040291317</v>
      </c>
      <c r="FC338" s="116">
        <f>IF(AND(FB338&gt;0,FB338*$B$4+FI337&lt;=$B$2*'SFV+BESS'!$I$9,FB338&lt;'SFV+BESS'!$I$7), FB338*$B$4, IF(AND(FB338&gt;0,FB338*$B$4+FI337&gt;$B$2*'SFV+BESS'!$I$9,FB338*$B$4&lt;'SFV+BESS'!$I$7),$B$2*'SFV+BESS'!$I$9-FI337,IF(AND(FB338&gt;0,FB338*$B$4+FI337&gt;$B$2*'SFV+BESS'!$I$9,FB338*$B$4&gt;'SFV+BESS'!$I$7,FI337&lt;$B$2*'SFV+BESS'!$I$9),$B$2*'SFV+BESS'!$I$9-FI337,IF(AND(FB338&gt;0,FB338*$B$4+FI337&lt;=$B$2*'SFV+BESS'!$I$9,FB338&gt;'SFV+BESS'!$I$7),'SFV+BESS'!$I$7,0))))</f>
        <v>0</v>
      </c>
      <c r="FD338" s="27">
        <f>IF(AND(FB338&lt;0,FI337+FB338/$B$5&gt;$H$2,-FB338/'Carga-Descarga Año'!$B$5&lt;'SFV+BESS'!$I$7),FB338/$B$5,IF(AND(FB338&lt;0,FI337+FB338/$B$5&gt;$H$2,-FB338/'Carga-Descarga Año'!$B$5&gt;'SFV+BESS'!$I$7),-'SFV+BESS'!$I$7,IF(AND(FB338&lt;0,FI337+FB338/$B$5&lt;$H$2),-MIN('SFV+BESS'!$I$7,FI337-$H$2),0)))</f>
        <v>0</v>
      </c>
      <c r="FE338" s="33"/>
      <c r="FF338" s="33">
        <f t="shared" si="383"/>
        <v>0</v>
      </c>
      <c r="FG338" s="27">
        <f t="shared" si="423"/>
        <v>0</v>
      </c>
      <c r="FH338" s="27">
        <f t="shared" si="384"/>
        <v>0</v>
      </c>
      <c r="FI338" s="28">
        <f>IF((FI337+FC338+FD338)&gt;=$B$2*'SFV+BESS'!$I$9, $B$2*'SFV+BESS'!$I$9, (FI337+FC338+FD338))</f>
        <v>173.61249999999998</v>
      </c>
      <c r="FJ338" s="110">
        <f t="shared" si="424"/>
        <v>93.140060040291317</v>
      </c>
      <c r="FO338" s="251"/>
      <c r="FP338" s="41">
        <v>13.7083333333333</v>
      </c>
      <c r="FQ338" s="33">
        <f t="shared" si="398"/>
        <v>106.09652002916586</v>
      </c>
      <c r="FR338" s="33">
        <f>Gen_Cons_Horario!B7660</f>
        <v>0</v>
      </c>
      <c r="FS338" s="35">
        <f t="shared" si="435"/>
        <v>106.09652002916586</v>
      </c>
      <c r="FT338" s="116">
        <f>IF(AND(FS338&gt;0,FS338*$B$4+FZ337&lt;=$B$2*'SFV+BESS'!$I$9,FS338&lt;'SFV+BESS'!$I$7), FS338*$B$4, IF(AND(FS338&gt;0,FS338*$B$4+FZ337&gt;$B$2*'SFV+BESS'!$I$9,FS338*$B$4&lt;'SFV+BESS'!$I$7),$B$2*'SFV+BESS'!$I$9-FZ337,IF(AND(FS338&gt;0,FS338*$B$4+FZ337&gt;$B$2*'SFV+BESS'!$I$9,FS338*$B$4&gt;'SFV+BESS'!$I$7,FZ337&lt;$B$2*'SFV+BESS'!$I$9),$B$2*'SFV+BESS'!$I$9-FZ337,IF(AND(FS338&gt;0,FS338*$B$4+FZ337&lt;=$B$2*'SFV+BESS'!$I$9,FS338&gt;'SFV+BESS'!$I$7),'SFV+BESS'!$I$7,0))))</f>
        <v>0</v>
      </c>
      <c r="FU338" s="27">
        <f>IF(AND(FS338&lt;0,FZ337+FS338/$B$5&gt;$H$2,-FS338/'Carga-Descarga Año'!$B$5&lt;'SFV+BESS'!$I$7),FS338/$B$5,IF(AND(FS338&lt;0,FZ337+FS338/$B$5&gt;$H$2,-FS338/'Carga-Descarga Año'!$B$5&gt;'SFV+BESS'!$I$7),-'SFV+BESS'!$I$7,IF(AND(FS338&lt;0,FZ337+FS338/$B$5&lt;$H$2),-MIN('SFV+BESS'!$I$7,FZ337-$H$2),0)))</f>
        <v>0</v>
      </c>
      <c r="FV338" s="33"/>
      <c r="FW338" s="33">
        <f t="shared" si="385"/>
        <v>0</v>
      </c>
      <c r="FX338" s="27">
        <f t="shared" si="425"/>
        <v>0</v>
      </c>
      <c r="FY338" s="27">
        <f t="shared" si="386"/>
        <v>0</v>
      </c>
      <c r="FZ338" s="28">
        <f>IF((FZ337+FT338+FU338)&gt;=$B$2*'SFV+BESS'!$I$9, $B$2*'SFV+BESS'!$I$9, (FZ337+FT338+FU338))</f>
        <v>173.61249999999998</v>
      </c>
      <c r="GA338" s="110">
        <f t="shared" si="426"/>
        <v>106.09652002916586</v>
      </c>
      <c r="GF338" s="251"/>
      <c r="GG338" s="41">
        <v>13.7083333333333</v>
      </c>
      <c r="GH338" s="33">
        <f t="shared" si="399"/>
        <v>108.86347538032331</v>
      </c>
      <c r="GI338" s="33">
        <f>Gen_Cons_Horario!B8380</f>
        <v>0</v>
      </c>
      <c r="GJ338" s="35">
        <f t="shared" si="369"/>
        <v>108.86347538032331</v>
      </c>
      <c r="GK338" s="116">
        <f>IF(AND(GJ338&gt;0,GJ338*$B$4+GQ337&lt;=$B$2*'SFV+BESS'!$I$9,GJ338&lt;'SFV+BESS'!$I$7), GJ338*$B$4, IF(AND(GJ338&gt;0,GJ338*$B$4+GQ337&gt;$B$2*'SFV+BESS'!$I$9,GJ338*$B$4&lt;'SFV+BESS'!$I$7),$B$2*'SFV+BESS'!$I$9-GQ337,IF(AND(GJ338&gt;0,GJ338*$B$4+GQ337&gt;$B$2*'SFV+BESS'!$I$9,GJ338*$B$4&gt;'SFV+BESS'!$I$7,GQ337&lt;$B$2*'SFV+BESS'!$I$9),$B$2*'SFV+BESS'!$I$9-GQ337,IF(AND(GJ338&gt;0,GJ338*$B$4+GQ337&lt;=$B$2*'SFV+BESS'!$I$9,GJ338&gt;'SFV+BESS'!$I$7),'SFV+BESS'!$I$7,0))))</f>
        <v>0</v>
      </c>
      <c r="GL338" s="27">
        <f>IF(AND(GJ338&lt;0,GQ337+GJ338/$B$5&gt;$H$2,-GJ338/'Carga-Descarga Año'!$B$5&lt;'SFV+BESS'!$I$7),GJ338/$B$5,IF(AND(GJ338&lt;0,GQ337+GJ338/$B$5&gt;$H$2,-GJ338/'Carga-Descarga Año'!$B$5&gt;'SFV+BESS'!$I$7),-'SFV+BESS'!$I$7,IF(AND(GJ338&lt;0,GQ337+GJ338/$B$5&lt;$H$2),-MIN('SFV+BESS'!$I$7,GQ337-$H$2),0)))</f>
        <v>0</v>
      </c>
      <c r="GM338" s="33"/>
      <c r="GN338" s="33">
        <f t="shared" si="387"/>
        <v>0</v>
      </c>
      <c r="GO338" s="27">
        <f t="shared" si="427"/>
        <v>0</v>
      </c>
      <c r="GP338" s="27">
        <f t="shared" si="388"/>
        <v>0</v>
      </c>
      <c r="GQ338" s="28">
        <f>IF((GQ337+GK338+GL338)&gt;=$B$2*'SFV+BESS'!$I$9, $B$2*'SFV+BESS'!$I$9, (GQ337+GK338+GL338))</f>
        <v>173.61249999999998</v>
      </c>
      <c r="GR338" s="110">
        <f t="shared" si="428"/>
        <v>108.86347538032331</v>
      </c>
    </row>
    <row r="339" spans="1:200">
      <c r="A339" s="249"/>
      <c r="B339" s="41">
        <v>13.75</v>
      </c>
      <c r="C339" s="38">
        <f t="shared" si="370"/>
        <v>102.86987171993853</v>
      </c>
      <c r="D339" s="2">
        <f>Gen_Cons_Horario!B365</f>
        <v>59.656000000000006</v>
      </c>
      <c r="E339" s="140">
        <f t="shared" si="400"/>
        <v>43.213871719938524</v>
      </c>
      <c r="F339" s="116">
        <f>IF(AND(E339&gt;0,E339*$B$4+L338&lt;=$B$2*'SFV+BESS'!$I$9,E339&lt;'SFV+BESS'!$I$7), E339*$B$4, IF(AND(E339&gt;0,E339*$B$4+L338&gt;$B$2*'SFV+BESS'!$I$9,E339*$B$4&lt;'SFV+BESS'!$I$7),$B$2*'SFV+BESS'!$I$9-L338,IF(AND(E339&gt;0,E339*$B$4+L338&gt;$B$2*'SFV+BESS'!$I$9,E339*$B$4&gt;'SFV+BESS'!$I$7,L338&lt;$B$2*'SFV+BESS'!$I$9),$B$2*'SFV+BESS'!$I$9-L338,IF(AND(E339&gt;0,E339*$B$4+L338&lt;=$B$2*'SFV+BESS'!$I$9,E339&gt;'SFV+BESS'!$I$7),'SFV+BESS'!$I$7,0))))</f>
        <v>0</v>
      </c>
      <c r="G339" s="27">
        <f>IF(AND(E339&lt;0,L338+E339/$B$5&gt;$H$2,-E339/'Carga-Descarga Año'!$B$5&lt;'SFV+BESS'!$I$7),E339/$B$5,IF(AND(E339&lt;0,L338+E339/$B$5&gt;$H$2,-E339/'Carga-Descarga Año'!$B$5&gt;'SFV+BESS'!$I$7),-'SFV+BESS'!$I$7,IF(AND(E339&lt;0,L338+E339/$B$5&lt;$H$2),-MIN('SFV+BESS'!$I$7,L338-$H$2),0)))</f>
        <v>0</v>
      </c>
      <c r="I339" s="38">
        <f t="shared" si="401"/>
        <v>59.656000000000006</v>
      </c>
      <c r="J339" s="27">
        <f t="shared" si="403"/>
        <v>0</v>
      </c>
      <c r="K339" s="27">
        <f t="shared" si="402"/>
        <v>0</v>
      </c>
      <c r="L339" s="28">
        <f>IF((L338+F339+G339)&gt;=$B$2*'SFV+BESS'!$I$9, $B$2*'SFV+BESS'!$I$9, (L338+F339+G339))</f>
        <v>173.61249999999998</v>
      </c>
      <c r="M339" s="110">
        <f t="shared" si="404"/>
        <v>43.213871719938524</v>
      </c>
      <c r="R339" s="251"/>
      <c r="S339" s="41">
        <v>13.75</v>
      </c>
      <c r="T339" s="2">
        <f t="shared" si="389"/>
        <v>103.90307247760497</v>
      </c>
      <c r="U339" s="2">
        <f>Gen_Cons_Horario!B1109</f>
        <v>37.285000000000004</v>
      </c>
      <c r="V339" s="35">
        <f t="shared" si="364"/>
        <v>66.618072477604954</v>
      </c>
      <c r="W339" s="116">
        <f>IF(AND(V339&gt;0,V339*$B$4+AC338&lt;=$B$2*'SFV+BESS'!$I$9,V339&lt;'SFV+BESS'!$I$7), V339*$B$4, IF(AND(V339&gt;0,V339*$B$4+AC338&gt;$B$2*'SFV+BESS'!$I$9,V339*$B$4&lt;'SFV+BESS'!$I$7),$B$2*'SFV+BESS'!$I$9-AC338,IF(AND(V339&gt;0,V339*$B$4+AC338&gt;$B$2*'SFV+BESS'!$I$9,V339*$B$4&gt;'SFV+BESS'!$I$7,AC338&lt;$B$2*'SFV+BESS'!$I$9),$B$2*'SFV+BESS'!$I$9-AC338,IF(AND(V339&gt;0,V339*$B$4+AC338&lt;=$B$2*'SFV+BESS'!$I$9,V339&gt;'SFV+BESS'!$I$7),'SFV+BESS'!$I$7,0))))</f>
        <v>0</v>
      </c>
      <c r="X339" s="27">
        <f>IF(AND(V339&lt;0,AC338+V339/$B$5&gt;$H$2,-V339/'Carga-Descarga Año'!$B$5&lt;'SFV+BESS'!$I$7),V339/$B$5,IF(AND(V339&lt;0,AC338+V339/$B$5&gt;$H$2,-V339/'Carga-Descarga Año'!$B$5&gt;'SFV+BESS'!$I$7),-'SFV+BESS'!$I$7,IF(AND(V339&lt;0,AC338+V339/$B$5&lt;$H$2),-MIN('SFV+BESS'!$I$7,AC338-$H$2),0)))</f>
        <v>0</v>
      </c>
      <c r="Z339" s="33">
        <f t="shared" si="430"/>
        <v>37.285000000000004</v>
      </c>
      <c r="AA339" s="27">
        <f t="shared" si="405"/>
        <v>0</v>
      </c>
      <c r="AB339" s="27">
        <f t="shared" si="429"/>
        <v>0</v>
      </c>
      <c r="AC339" s="28">
        <f>IF((AC338+W339+X339)&gt;=$B$2*'SFV+BESS'!$I$9, $B$2*'SFV+BESS'!$I$9, (AC338+W339+X339))</f>
        <v>173.61249999999998</v>
      </c>
      <c r="AD339" s="110">
        <f t="shared" si="406"/>
        <v>66.618072477604954</v>
      </c>
      <c r="AI339" s="251"/>
      <c r="AJ339" s="41">
        <v>13.75</v>
      </c>
      <c r="AK339" s="52">
        <f t="shared" si="390"/>
        <v>95.435636670569934</v>
      </c>
      <c r="AL339" s="33">
        <f>Gen_Cons_Horario!B1781</f>
        <v>55.927500000000009</v>
      </c>
      <c r="AM339" s="35">
        <f t="shared" si="365"/>
        <v>39.508136670569925</v>
      </c>
      <c r="AN339" s="116">
        <f>IF(AND(AM339&gt;0,AM339*$B$4+AT338&lt;=$B$2*'SFV+BESS'!$I$9,AM339&lt;'SFV+BESS'!$I$7), AM339*$B$4, IF(AND(AM339&gt;0,AM339*$B$4+AT338&gt;$B$2*'SFV+BESS'!$I$9,AM339*$B$4&lt;'SFV+BESS'!$I$7),$B$2*'SFV+BESS'!$I$9-AT338,IF(AND(AM339&gt;0,AM339*$B$4+AT338&gt;$B$2*'SFV+BESS'!$I$9,AM339*$B$4&gt;'SFV+BESS'!$I$7,AT338&lt;$B$2*'SFV+BESS'!$I$9),$B$2*'SFV+BESS'!$I$9-AT338,IF(AND(AM339&gt;0,AM339*$B$4+AT338&lt;=$B$2*'SFV+BESS'!$I$9,AM339&gt;'SFV+BESS'!$I$7),'SFV+BESS'!$I$7,0))))</f>
        <v>0</v>
      </c>
      <c r="AO339" s="27">
        <f>IF(AND(AM339&lt;0,AT338+AM339/$B$5&gt;$H$2,-AM339/'Carga-Descarga Año'!$B$5&lt;'SFV+BESS'!$I$7),AM339/$B$5,IF(AND(AM339&lt;0,AT338+AM339/$B$5&gt;$H$2,-AM339/'Carga-Descarga Año'!$B$5&gt;'SFV+BESS'!$I$7),-'SFV+BESS'!$I$7,IF(AND(AM339&lt;0,AT338+AM339/$B$5&lt;$H$2),-MIN('SFV+BESS'!$I$7,AT338-$H$2),0)))</f>
        <v>0</v>
      </c>
      <c r="AP339" s="33"/>
      <c r="AQ339" s="33">
        <f t="shared" si="371"/>
        <v>55.927500000000009</v>
      </c>
      <c r="AR339" s="27">
        <f t="shared" si="407"/>
        <v>0</v>
      </c>
      <c r="AS339" s="27">
        <f t="shared" si="372"/>
        <v>0</v>
      </c>
      <c r="AT339" s="28">
        <f>IF((AT338+AN339+AO339)&gt;=$B$2*'SFV+BESS'!$I$9, $B$2*'SFV+BESS'!$I$9, (AT338+AN339+AO339))</f>
        <v>173.61249999999998</v>
      </c>
      <c r="AU339" s="110">
        <f t="shared" si="408"/>
        <v>39.508136670569925</v>
      </c>
      <c r="AZ339" s="251"/>
      <c r="BA339" s="41">
        <v>13.75</v>
      </c>
      <c r="BB339" s="33">
        <f t="shared" si="391"/>
        <v>62.728437042746478</v>
      </c>
      <c r="BC339" s="33">
        <f>Gen_Cons_Horario!B2525</f>
        <v>0</v>
      </c>
      <c r="BD339" s="35">
        <f t="shared" si="366"/>
        <v>62.728437042746478</v>
      </c>
      <c r="BE339" s="116">
        <f>IF(AND(BD339&gt;0,BD339*$B$4+BK338&lt;=$B$2*'SFV+BESS'!$I$9,BD339&lt;'SFV+BESS'!$I$7), BD339*$B$4, IF(AND(BD339&gt;0,BD339*$B$4+BK338&gt;$B$2*'SFV+BESS'!$I$9,BD339*$B$4&lt;'SFV+BESS'!$I$7),$B$2*'SFV+BESS'!$I$9-BK338,IF(AND(BD339&gt;0,BD339*$B$4+BK338&gt;$B$2*'SFV+BESS'!$I$9,BD339*$B$4&gt;'SFV+BESS'!$I$7,BK338&lt;$B$2*'SFV+BESS'!$I$9),$B$2*'SFV+BESS'!$I$9-BK338,IF(AND(BD339&gt;0,BD339*$B$4+BK338&lt;=$B$2*'SFV+BESS'!$I$9,BD339&gt;'SFV+BESS'!$I$7),'SFV+BESS'!$I$7,0))))</f>
        <v>0</v>
      </c>
      <c r="BF339" s="27">
        <f>IF(AND(BD339&lt;0,BK338+BD339/$B$5&gt;$H$2,-BD339/'Carga-Descarga Año'!$B$5&lt;'SFV+BESS'!$I$7),BD339/$B$5,IF(AND(BD339&lt;0,BK338+BD339/$B$5&gt;$H$2,-BD339/'Carga-Descarga Año'!$B$5&gt;'SFV+BESS'!$I$7),-'SFV+BESS'!$I$7,IF(AND(BD339&lt;0,BK338+BD339/$B$5&lt;$H$2),-MIN('SFV+BESS'!$I$7,BK338-$H$2),0)))</f>
        <v>0</v>
      </c>
      <c r="BG339" s="33"/>
      <c r="BH339" s="33">
        <f t="shared" si="373"/>
        <v>0</v>
      </c>
      <c r="BI339" s="27">
        <f t="shared" si="409"/>
        <v>0</v>
      </c>
      <c r="BJ339" s="27">
        <f t="shared" si="374"/>
        <v>0</v>
      </c>
      <c r="BK339" s="28">
        <f>IF((BK338+BE339+BF339)&gt;=$B$2*'SFV+BESS'!$I$9, $B$2*'SFV+BESS'!$I$9, (BK338+BE339+BF339))</f>
        <v>173.61249999999998</v>
      </c>
      <c r="BL339" s="110">
        <f t="shared" si="410"/>
        <v>62.728437042746478</v>
      </c>
      <c r="BQ339" s="251"/>
      <c r="BR339" s="41">
        <v>13.75</v>
      </c>
      <c r="BS339" s="33">
        <f t="shared" si="392"/>
        <v>20.952304175200414</v>
      </c>
      <c r="BT339" s="33">
        <f>Gen_Cons_Horario!B3245</f>
        <v>0</v>
      </c>
      <c r="BU339" s="35">
        <f t="shared" si="367"/>
        <v>20.952304175200414</v>
      </c>
      <c r="BV339" s="116">
        <f>IF(AND(BU339&gt;0,BU339*$B$4+CB338&lt;=$B$2*'SFV+BESS'!$I$9,BU339&lt;'SFV+BESS'!$I$7), BU339*$B$4, IF(AND(BU339&gt;0,BU339*$B$4+CB338&gt;$B$2*'SFV+BESS'!$I$9,BU339*$B$4&lt;'SFV+BESS'!$I$7),$B$2*'SFV+BESS'!$I$9-CB338,IF(AND(BU339&gt;0,BU339*$B$4+CB338&gt;$B$2*'SFV+BESS'!$I$9,BU339*$B$4&gt;'SFV+BESS'!$I$7,CB338&lt;$B$2*'SFV+BESS'!$I$9),$B$2*'SFV+BESS'!$I$9-CB338,IF(AND(BU339&gt;0,BU339*$B$4+CB338&lt;=$B$2*'SFV+BESS'!$I$9,BU339&gt;'SFV+BESS'!$I$7),'SFV+BESS'!$I$7,0))))</f>
        <v>0</v>
      </c>
      <c r="BW339" s="27">
        <f>IF(AND(BU339&lt;0,CB338+BU339/$B$5&gt;$H$2,-BU339/'Carga-Descarga Año'!$B$5&lt;'SFV+BESS'!$I$7),BU339/$B$5,IF(AND(BU339&lt;0,CB338+BU339/$B$5&gt;$H$2,-BU339/'Carga-Descarga Año'!$B$5&gt;'SFV+BESS'!$I$7),-'SFV+BESS'!$I$7,IF(AND(BU339&lt;0,CB338+BU339/$B$5&lt;$H$2),-MIN('SFV+BESS'!$I$7,CB338-$H$2),0)))</f>
        <v>0</v>
      </c>
      <c r="BX339" s="33"/>
      <c r="BY339" s="33">
        <f t="shared" si="375"/>
        <v>0</v>
      </c>
      <c r="BZ339" s="27">
        <f t="shared" si="411"/>
        <v>0</v>
      </c>
      <c r="CA339" s="27">
        <f t="shared" si="412"/>
        <v>0</v>
      </c>
      <c r="CB339" s="28">
        <f>IF((CB338+BV339+BW339)&gt;=$B$2*'SFV+BESS'!$I$9, $B$2*'SFV+BESS'!$I$9, (CB338+BV339+BW339))</f>
        <v>173.61249999999998</v>
      </c>
      <c r="CC339" s="110">
        <f t="shared" si="413"/>
        <v>20.952304175200414</v>
      </c>
      <c r="CH339" s="251"/>
      <c r="CI339" s="41">
        <v>13.75</v>
      </c>
      <c r="CJ339" s="33">
        <f t="shared" si="393"/>
        <v>15.237891096566022</v>
      </c>
      <c r="CK339" s="33">
        <f>Gen_Cons_Horario!B3989</f>
        <v>0</v>
      </c>
      <c r="CL339" s="35">
        <f t="shared" si="368"/>
        <v>15.237891096566022</v>
      </c>
      <c r="CM339" s="116">
        <f>IF(AND(CL339&gt;0,CL339*$B$4+CS338&lt;=$B$2*'SFV+BESS'!$I$9,CL339&lt;'SFV+BESS'!$I$7), CL339*$B$4, IF(AND(CL339&gt;0,CL339*$B$4+CS338&gt;$B$2*'SFV+BESS'!$I$9,CL339*$B$4&lt;'SFV+BESS'!$I$7),$B$2*'SFV+BESS'!$I$9-CS338,IF(AND(CL339&gt;0,CL339*$B$4+CS338&gt;$B$2*'SFV+BESS'!$I$9,CL339*$B$4&gt;'SFV+BESS'!$I$7,CS338&lt;$B$2*'SFV+BESS'!$I$9),$B$2*'SFV+BESS'!$I$9-CS338,IF(AND(CL339&gt;0,CL339*$B$4+CS338&lt;=$B$2*'SFV+BESS'!$I$9,CL339&gt;'SFV+BESS'!$I$7),'SFV+BESS'!$I$7,0))))</f>
        <v>0</v>
      </c>
      <c r="CN339" s="27">
        <f>IF(AND(CL339&lt;0,CS338+CL339/$B$5&gt;$H$2,-CL339/'Carga-Descarga Año'!$B$5&lt;'SFV+BESS'!$I$7),CL339/$B$5,IF(AND(CL339&lt;0,CS338+CL339/$B$5&gt;$H$2,-CL339/'Carga-Descarga Año'!$B$5&gt;'SFV+BESS'!$I$7),-'SFV+BESS'!$I$7,IF(AND(CL339&lt;0,CS338+CL339/$B$5&lt;$H$2),-MIN('SFV+BESS'!$I$7,CS338-$H$2),0)))</f>
        <v>0</v>
      </c>
      <c r="CO339" s="33"/>
      <c r="CP339" s="33">
        <f t="shared" si="376"/>
        <v>0</v>
      </c>
      <c r="CQ339" s="27">
        <f t="shared" si="414"/>
        <v>0</v>
      </c>
      <c r="CR339" s="27">
        <f t="shared" si="377"/>
        <v>0</v>
      </c>
      <c r="CS339" s="28">
        <f>IF((CS338+CM339+CN339)&gt;=$B$2*'SFV+BESS'!$I$9, $B$2*'SFV+BESS'!$I$9, (CS338+CM339+CN339))</f>
        <v>173.61249999999998</v>
      </c>
      <c r="CT339" s="110">
        <f t="shared" si="415"/>
        <v>15.237891096566022</v>
      </c>
      <c r="CY339" s="251"/>
      <c r="CZ339" s="41">
        <v>13.75</v>
      </c>
      <c r="DA339" s="33">
        <f t="shared" si="394"/>
        <v>22.399706331116558</v>
      </c>
      <c r="DB339" s="33">
        <f>Gen_Cons_Horario!B4709</f>
        <v>0</v>
      </c>
      <c r="DC339" s="35">
        <f t="shared" si="431"/>
        <v>22.399706331116558</v>
      </c>
      <c r="DD339" s="116">
        <f>IF(AND(DC339&gt;0,DC339*$B$4+DJ338&lt;=$B$2*'SFV+BESS'!$I$9,DC339&lt;'SFV+BESS'!$I$7), DC339*$B$4, IF(AND(DC339&gt;0,DC339*$B$4+DJ338&gt;$B$2*'SFV+BESS'!$I$9,DC339*$B$4&lt;'SFV+BESS'!$I$7),$B$2*'SFV+BESS'!$I$9-DJ338,IF(AND(DC339&gt;0,DC339*$B$4+DJ338&gt;$B$2*'SFV+BESS'!$I$9,DC339*$B$4&gt;'SFV+BESS'!$I$7,DJ338&lt;$B$2*'SFV+BESS'!$I$9),$B$2*'SFV+BESS'!$I$9-DJ338,IF(AND(DC339&gt;0,DC339*$B$4+DJ338&lt;=$B$2*'SFV+BESS'!$I$9,DC339&gt;'SFV+BESS'!$I$7),'SFV+BESS'!$I$7,0))))</f>
        <v>0</v>
      </c>
      <c r="DE339" s="27">
        <f>IF(AND(DC339&lt;0,DJ338+DC339/$B$5&gt;$H$2,-DC339/'Carga-Descarga Año'!$B$5&lt;'SFV+BESS'!$I$7),DC339/$B$5,IF(AND(DC339&lt;0,DJ338+DC339/$B$5&gt;$H$2,-DC339/'Carga-Descarga Año'!$B$5&gt;'SFV+BESS'!$I$7),-'SFV+BESS'!$I$7,IF(AND(DC339&lt;0,DJ338+DC339/$B$5&lt;$H$2),-MIN('SFV+BESS'!$I$7,DJ338-$H$2),0)))</f>
        <v>0</v>
      </c>
      <c r="DF339" s="33"/>
      <c r="DG339" s="33">
        <f t="shared" si="378"/>
        <v>0</v>
      </c>
      <c r="DH339" s="27">
        <f t="shared" si="416"/>
        <v>0</v>
      </c>
      <c r="DI339" s="27">
        <f t="shared" si="417"/>
        <v>0</v>
      </c>
      <c r="DJ339" s="28">
        <f>IF((DJ338+DD339+DE339)&gt;=$B$2*'SFV+BESS'!$I$9, $B$2*'SFV+BESS'!$I$9, (DJ338+DD339+DE339))</f>
        <v>173.61249999999998</v>
      </c>
      <c r="DK339" s="110">
        <f t="shared" si="418"/>
        <v>22.399706331116558</v>
      </c>
      <c r="DP339" s="251"/>
      <c r="DQ339" s="41">
        <v>13.75</v>
      </c>
      <c r="DR339" s="33">
        <f t="shared" si="395"/>
        <v>43.502380946179692</v>
      </c>
      <c r="DS339" s="33">
        <f>Gen_Cons_Horario!B5453</f>
        <v>0</v>
      </c>
      <c r="DT339" s="35">
        <f t="shared" si="432"/>
        <v>43.502380946179692</v>
      </c>
      <c r="DU339" s="116">
        <f>IF(AND(DT339&gt;0,DT339*$B$4+EA338&lt;=$B$2*'SFV+BESS'!$I$9,DT339&lt;'SFV+BESS'!$I$7), DT339*$B$4, IF(AND(DT339&gt;0,DT339*$B$4+EA338&gt;$B$2*'SFV+BESS'!$I$9,DT339*$B$4&lt;'SFV+BESS'!$I$7),$B$2*'SFV+BESS'!$I$9-EA338,IF(AND(DT339&gt;0,DT339*$B$4+EA338&gt;$B$2*'SFV+BESS'!$I$9,DT339*$B$4&gt;'SFV+BESS'!$I$7,EA338&lt;$B$2*'SFV+BESS'!$I$9),$B$2*'SFV+BESS'!$I$9-EA338,IF(AND(DT339&gt;0,DT339*$B$4+EA338&lt;=$B$2*'SFV+BESS'!$I$9,DT339&gt;'SFV+BESS'!$I$7),'SFV+BESS'!$I$7,0))))</f>
        <v>0</v>
      </c>
      <c r="DV339" s="27">
        <f>IF(AND(DT339&lt;0,EA338+DT339/$B$5&gt;$H$2,-DT339/'Carga-Descarga Año'!$B$5&lt;'SFV+BESS'!$I$7),DT339/$B$5,IF(AND(DT339&lt;0,EA338+DT339/$B$5&gt;$H$2,-DT339/'Carga-Descarga Año'!$B$5&gt;'SFV+BESS'!$I$7),-'SFV+BESS'!$I$7,IF(AND(DT339&lt;0,EA338+DT339/$B$5&lt;$H$2),-MIN('SFV+BESS'!$I$7,EA338-$H$2),0)))</f>
        <v>0</v>
      </c>
      <c r="DW339" s="33"/>
      <c r="DX339" s="33">
        <f t="shared" si="379"/>
        <v>0</v>
      </c>
      <c r="DY339" s="27">
        <f t="shared" si="419"/>
        <v>0</v>
      </c>
      <c r="DZ339" s="27">
        <f t="shared" si="380"/>
        <v>0</v>
      </c>
      <c r="EA339" s="28">
        <f>IF((EA338+DU339+DV339)&gt;=$B$2*'SFV+BESS'!$I$9, $B$2*'SFV+BESS'!$I$9, (EA338+DU339+DV339))</f>
        <v>173.61249999999998</v>
      </c>
      <c r="EB339" s="110">
        <f t="shared" si="420"/>
        <v>43.502380946179692</v>
      </c>
      <c r="EG339" s="251"/>
      <c r="EH339" s="41">
        <v>13.75</v>
      </c>
      <c r="EI339" s="33">
        <f t="shared" si="396"/>
        <v>59.658968947324041</v>
      </c>
      <c r="EJ339" s="33">
        <f>Gen_Cons_Horario!B6197</f>
        <v>0</v>
      </c>
      <c r="EK339" s="35">
        <f t="shared" si="433"/>
        <v>59.658968947324041</v>
      </c>
      <c r="EL339" s="116">
        <f>IF(AND(EK339&gt;0,EK339*$B$4+ER338&lt;=$B$2*'SFV+BESS'!$I$9,EK339&lt;'SFV+BESS'!$I$7), EK339*$B$4, IF(AND(EK339&gt;0,EK339*$B$4+ER338&gt;$B$2*'SFV+BESS'!$I$9,EK339*$B$4&lt;'SFV+BESS'!$I$7),$B$2*'SFV+BESS'!$I$9-ER338,IF(AND(EK339&gt;0,EK339*$B$4+ER338&gt;$B$2*'SFV+BESS'!$I$9,EK339*$B$4&gt;'SFV+BESS'!$I$7,ER338&lt;$B$2*'SFV+BESS'!$I$9),$B$2*'SFV+BESS'!$I$9-ER338,IF(AND(EK339&gt;0,EK339*$B$4+ER338&lt;=$B$2*'SFV+BESS'!$I$9,EK339&gt;'SFV+BESS'!$I$7),'SFV+BESS'!$I$7,0))))</f>
        <v>0</v>
      </c>
      <c r="EM339" s="27">
        <f>IF(AND(EK339&lt;0,ER338+EK339/$B$5&gt;$H$2,-EK339/'Carga-Descarga Año'!$B$5&lt;'SFV+BESS'!$I$7),EK339/$B$5,IF(AND(EK339&lt;0,ER338+EK339/$B$5&gt;$H$2,-EK339/'Carga-Descarga Año'!$B$5&gt;'SFV+BESS'!$I$7),-'SFV+BESS'!$I$7,IF(AND(EK339&lt;0,ER338+EK339/$B$5&lt;$H$2),-MIN('SFV+BESS'!$I$7,ER338-$H$2),0)))</f>
        <v>0</v>
      </c>
      <c r="EN339" s="33"/>
      <c r="EO339" s="33">
        <f t="shared" si="381"/>
        <v>0</v>
      </c>
      <c r="EP339" s="27">
        <f t="shared" si="421"/>
        <v>0</v>
      </c>
      <c r="EQ339" s="27">
        <f t="shared" si="382"/>
        <v>0</v>
      </c>
      <c r="ER339" s="28">
        <f>IF((ER338+EL339+EM339)&gt;=$B$2*'SFV+BESS'!$I$9, $B$2*'SFV+BESS'!$I$9, (ER338+EL339+EM339))</f>
        <v>173.61249999999998</v>
      </c>
      <c r="ES339" s="110">
        <f t="shared" si="422"/>
        <v>59.658968947324041</v>
      </c>
      <c r="EX339" s="251"/>
      <c r="EY339" s="41">
        <v>13.75</v>
      </c>
      <c r="EZ339" s="33">
        <f t="shared" si="397"/>
        <v>74.053982163182425</v>
      </c>
      <c r="FA339" s="33">
        <f>Gen_Cons_Horario!B6917</f>
        <v>0</v>
      </c>
      <c r="FB339" s="35">
        <f t="shared" si="434"/>
        <v>74.053982163182425</v>
      </c>
      <c r="FC339" s="116">
        <f>IF(AND(FB339&gt;0,FB339*$B$4+FI338&lt;=$B$2*'SFV+BESS'!$I$9,FB339&lt;'SFV+BESS'!$I$7), FB339*$B$4, IF(AND(FB339&gt;0,FB339*$B$4+FI338&gt;$B$2*'SFV+BESS'!$I$9,FB339*$B$4&lt;'SFV+BESS'!$I$7),$B$2*'SFV+BESS'!$I$9-FI338,IF(AND(FB339&gt;0,FB339*$B$4+FI338&gt;$B$2*'SFV+BESS'!$I$9,FB339*$B$4&gt;'SFV+BESS'!$I$7,FI338&lt;$B$2*'SFV+BESS'!$I$9),$B$2*'SFV+BESS'!$I$9-FI338,IF(AND(FB339&gt;0,FB339*$B$4+FI338&lt;=$B$2*'SFV+BESS'!$I$9,FB339&gt;'SFV+BESS'!$I$7),'SFV+BESS'!$I$7,0))))</f>
        <v>0</v>
      </c>
      <c r="FD339" s="27">
        <f>IF(AND(FB339&lt;0,FI338+FB339/$B$5&gt;$H$2,-FB339/'Carga-Descarga Año'!$B$5&lt;'SFV+BESS'!$I$7),FB339/$B$5,IF(AND(FB339&lt;0,FI338+FB339/$B$5&gt;$H$2,-FB339/'Carga-Descarga Año'!$B$5&gt;'SFV+BESS'!$I$7),-'SFV+BESS'!$I$7,IF(AND(FB339&lt;0,FI338+FB339/$B$5&lt;$H$2),-MIN('SFV+BESS'!$I$7,FI338-$H$2),0)))</f>
        <v>0</v>
      </c>
      <c r="FE339" s="33"/>
      <c r="FF339" s="33">
        <f t="shared" si="383"/>
        <v>0</v>
      </c>
      <c r="FG339" s="27">
        <f t="shared" si="423"/>
        <v>0</v>
      </c>
      <c r="FH339" s="27">
        <f t="shared" si="384"/>
        <v>0</v>
      </c>
      <c r="FI339" s="28">
        <f>IF((FI338+FC339+FD339)&gt;=$B$2*'SFV+BESS'!$I$9, $B$2*'SFV+BESS'!$I$9, (FI338+FC339+FD339))</f>
        <v>173.61249999999998</v>
      </c>
      <c r="FJ339" s="110">
        <f t="shared" si="424"/>
        <v>74.053982163182425</v>
      </c>
      <c r="FO339" s="251"/>
      <c r="FP339" s="41">
        <v>13.75</v>
      </c>
      <c r="FQ339" s="33">
        <f t="shared" si="398"/>
        <v>90.474946527938982</v>
      </c>
      <c r="FR339" s="33">
        <f>Gen_Cons_Horario!B7661</f>
        <v>0</v>
      </c>
      <c r="FS339" s="35">
        <f t="shared" si="435"/>
        <v>90.474946527938982</v>
      </c>
      <c r="FT339" s="116">
        <f>IF(AND(FS339&gt;0,FS339*$B$4+FZ338&lt;=$B$2*'SFV+BESS'!$I$9,FS339&lt;'SFV+BESS'!$I$7), FS339*$B$4, IF(AND(FS339&gt;0,FS339*$B$4+FZ338&gt;$B$2*'SFV+BESS'!$I$9,FS339*$B$4&lt;'SFV+BESS'!$I$7),$B$2*'SFV+BESS'!$I$9-FZ338,IF(AND(FS339&gt;0,FS339*$B$4+FZ338&gt;$B$2*'SFV+BESS'!$I$9,FS339*$B$4&gt;'SFV+BESS'!$I$7,FZ338&lt;$B$2*'SFV+BESS'!$I$9),$B$2*'SFV+BESS'!$I$9-FZ338,IF(AND(FS339&gt;0,FS339*$B$4+FZ338&lt;=$B$2*'SFV+BESS'!$I$9,FS339&gt;'SFV+BESS'!$I$7),'SFV+BESS'!$I$7,0))))</f>
        <v>0</v>
      </c>
      <c r="FU339" s="27">
        <f>IF(AND(FS339&lt;0,FZ338+FS339/$B$5&gt;$H$2,-FS339/'Carga-Descarga Año'!$B$5&lt;'SFV+BESS'!$I$7),FS339/$B$5,IF(AND(FS339&lt;0,FZ338+FS339/$B$5&gt;$H$2,-FS339/'Carga-Descarga Año'!$B$5&gt;'SFV+BESS'!$I$7),-'SFV+BESS'!$I$7,IF(AND(FS339&lt;0,FZ338+FS339/$B$5&lt;$H$2),-MIN('SFV+BESS'!$I$7,FZ338-$H$2),0)))</f>
        <v>0</v>
      </c>
      <c r="FV339" s="33"/>
      <c r="FW339" s="33">
        <f t="shared" si="385"/>
        <v>0</v>
      </c>
      <c r="FX339" s="27">
        <f t="shared" si="425"/>
        <v>0</v>
      </c>
      <c r="FY339" s="27">
        <f t="shared" si="386"/>
        <v>0</v>
      </c>
      <c r="FZ339" s="28">
        <f>IF((FZ338+FT339+FU339)&gt;=$B$2*'SFV+BESS'!$I$9, $B$2*'SFV+BESS'!$I$9, (FZ338+FT339+FU339))</f>
        <v>173.61249999999998</v>
      </c>
      <c r="GA339" s="110">
        <f t="shared" si="426"/>
        <v>90.474946527938982</v>
      </c>
      <c r="GF339" s="251"/>
      <c r="GG339" s="41">
        <v>13.75</v>
      </c>
      <c r="GH339" s="33">
        <f t="shared" si="399"/>
        <v>95.072145615161062</v>
      </c>
      <c r="GI339" s="33">
        <f>Gen_Cons_Horario!B8381</f>
        <v>0</v>
      </c>
      <c r="GJ339" s="35">
        <f t="shared" si="369"/>
        <v>95.072145615161062</v>
      </c>
      <c r="GK339" s="116">
        <f>IF(AND(GJ339&gt;0,GJ339*$B$4+GQ338&lt;=$B$2*'SFV+BESS'!$I$9,GJ339&lt;'SFV+BESS'!$I$7), GJ339*$B$4, IF(AND(GJ339&gt;0,GJ339*$B$4+GQ338&gt;$B$2*'SFV+BESS'!$I$9,GJ339*$B$4&lt;'SFV+BESS'!$I$7),$B$2*'SFV+BESS'!$I$9-GQ338,IF(AND(GJ339&gt;0,GJ339*$B$4+GQ338&gt;$B$2*'SFV+BESS'!$I$9,GJ339*$B$4&gt;'SFV+BESS'!$I$7,GQ338&lt;$B$2*'SFV+BESS'!$I$9),$B$2*'SFV+BESS'!$I$9-GQ338,IF(AND(GJ339&gt;0,GJ339*$B$4+GQ338&lt;=$B$2*'SFV+BESS'!$I$9,GJ339&gt;'SFV+BESS'!$I$7),'SFV+BESS'!$I$7,0))))</f>
        <v>0</v>
      </c>
      <c r="GL339" s="27">
        <f>IF(AND(GJ339&lt;0,GQ338+GJ339/$B$5&gt;$H$2,-GJ339/'Carga-Descarga Año'!$B$5&lt;'SFV+BESS'!$I$7),GJ339/$B$5,IF(AND(GJ339&lt;0,GQ338+GJ339/$B$5&gt;$H$2,-GJ339/'Carga-Descarga Año'!$B$5&gt;'SFV+BESS'!$I$7),-'SFV+BESS'!$I$7,IF(AND(GJ339&lt;0,GQ338+GJ339/$B$5&lt;$H$2),-MIN('SFV+BESS'!$I$7,GQ338-$H$2),0)))</f>
        <v>0</v>
      </c>
      <c r="GM339" s="33"/>
      <c r="GN339" s="33">
        <f t="shared" si="387"/>
        <v>0</v>
      </c>
      <c r="GO339" s="27">
        <f t="shared" si="427"/>
        <v>0</v>
      </c>
      <c r="GP339" s="27">
        <f t="shared" si="388"/>
        <v>0</v>
      </c>
      <c r="GQ339" s="28">
        <f>IF((GQ338+GK339+GL339)&gt;=$B$2*'SFV+BESS'!$I$9, $B$2*'SFV+BESS'!$I$9, (GQ338+GK339+GL339))</f>
        <v>173.61249999999998</v>
      </c>
      <c r="GR339" s="110">
        <f t="shared" si="428"/>
        <v>95.072145615161062</v>
      </c>
    </row>
    <row r="340" spans="1:200">
      <c r="A340" s="249"/>
      <c r="B340" s="41">
        <v>13.7916666666667</v>
      </c>
      <c r="C340" s="38">
        <f t="shared" si="370"/>
        <v>79.925483788312661</v>
      </c>
      <c r="D340" s="2">
        <f>Gen_Cons_Horario!B366</f>
        <v>59.656000000000006</v>
      </c>
      <c r="E340" s="140">
        <f t="shared" si="400"/>
        <v>20.269483788312655</v>
      </c>
      <c r="F340" s="116">
        <f>IF(AND(E340&gt;0,E340*$B$4+L339&lt;=$B$2*'SFV+BESS'!$I$9,E340&lt;'SFV+BESS'!$I$7), E340*$B$4, IF(AND(E340&gt;0,E340*$B$4+L339&gt;$B$2*'SFV+BESS'!$I$9,E340*$B$4&lt;'SFV+BESS'!$I$7),$B$2*'SFV+BESS'!$I$9-L339,IF(AND(E340&gt;0,E340*$B$4+L339&gt;$B$2*'SFV+BESS'!$I$9,E340*$B$4&gt;'SFV+BESS'!$I$7,L339&lt;$B$2*'SFV+BESS'!$I$9),$B$2*'SFV+BESS'!$I$9-L339,IF(AND(E340&gt;0,E340*$B$4+L339&lt;=$B$2*'SFV+BESS'!$I$9,E340&gt;'SFV+BESS'!$I$7),'SFV+BESS'!$I$7,0))))</f>
        <v>0</v>
      </c>
      <c r="G340" s="27">
        <f>IF(AND(E340&lt;0,L339+E340/$B$5&gt;$H$2,-E340/'Carga-Descarga Año'!$B$5&lt;'SFV+BESS'!$I$7),E340/$B$5,IF(AND(E340&lt;0,L339+E340/$B$5&gt;$H$2,-E340/'Carga-Descarga Año'!$B$5&gt;'SFV+BESS'!$I$7),-'SFV+BESS'!$I$7,IF(AND(E340&lt;0,L339+E340/$B$5&lt;$H$2),-MIN('SFV+BESS'!$I$7,L339-$H$2),0)))</f>
        <v>0</v>
      </c>
      <c r="I340" s="38">
        <f t="shared" si="401"/>
        <v>59.656000000000006</v>
      </c>
      <c r="J340" s="27">
        <f t="shared" si="403"/>
        <v>0</v>
      </c>
      <c r="K340" s="27">
        <f t="shared" si="402"/>
        <v>0</v>
      </c>
      <c r="L340" s="28">
        <f>IF((L339+F340+G340)&gt;=$B$2*'SFV+BESS'!$I$9, $B$2*'SFV+BESS'!$I$9, (L339+F340+G340))</f>
        <v>173.61249999999998</v>
      </c>
      <c r="M340" s="110">
        <f t="shared" si="404"/>
        <v>20.269483788312655</v>
      </c>
      <c r="R340" s="251"/>
      <c r="S340" s="41">
        <v>13.7916666666667</v>
      </c>
      <c r="T340" s="2">
        <f t="shared" si="389"/>
        <v>73.959352377759757</v>
      </c>
      <c r="U340" s="2">
        <f>Gen_Cons_Horario!B1110</f>
        <v>37.285000000000004</v>
      </c>
      <c r="V340" s="35">
        <f t="shared" si="364"/>
        <v>36.674352377759753</v>
      </c>
      <c r="W340" s="116">
        <f>IF(AND(V340&gt;0,V340*$B$4+AC339&lt;=$B$2*'SFV+BESS'!$I$9,V340&lt;'SFV+BESS'!$I$7), V340*$B$4, IF(AND(V340&gt;0,V340*$B$4+AC339&gt;$B$2*'SFV+BESS'!$I$9,V340*$B$4&lt;'SFV+BESS'!$I$7),$B$2*'SFV+BESS'!$I$9-AC339,IF(AND(V340&gt;0,V340*$B$4+AC339&gt;$B$2*'SFV+BESS'!$I$9,V340*$B$4&gt;'SFV+BESS'!$I$7,AC339&lt;$B$2*'SFV+BESS'!$I$9),$B$2*'SFV+BESS'!$I$9-AC339,IF(AND(V340&gt;0,V340*$B$4+AC339&lt;=$B$2*'SFV+BESS'!$I$9,V340&gt;'SFV+BESS'!$I$7),'SFV+BESS'!$I$7,0))))</f>
        <v>0</v>
      </c>
      <c r="X340" s="27">
        <f>IF(AND(V340&lt;0,AC339+V340/$B$5&gt;$H$2,-V340/'Carga-Descarga Año'!$B$5&lt;'SFV+BESS'!$I$7),V340/$B$5,IF(AND(V340&lt;0,AC339+V340/$B$5&gt;$H$2,-V340/'Carga-Descarga Año'!$B$5&gt;'SFV+BESS'!$I$7),-'SFV+BESS'!$I$7,IF(AND(V340&lt;0,AC339+V340/$B$5&lt;$H$2),-MIN('SFV+BESS'!$I$7,AC339-$H$2),0)))</f>
        <v>0</v>
      </c>
      <c r="Z340" s="33">
        <f t="shared" si="430"/>
        <v>37.285000000000004</v>
      </c>
      <c r="AA340" s="27">
        <f t="shared" si="405"/>
        <v>0</v>
      </c>
      <c r="AB340" s="27">
        <f t="shared" si="429"/>
        <v>0</v>
      </c>
      <c r="AC340" s="28">
        <f>IF((AC339+W340+X340)&gt;=$B$2*'SFV+BESS'!$I$9, $B$2*'SFV+BESS'!$I$9, (AC339+W340+X340))</f>
        <v>173.61249999999998</v>
      </c>
      <c r="AD340" s="110">
        <f t="shared" si="406"/>
        <v>36.674352377759753</v>
      </c>
      <c r="AI340" s="251"/>
      <c r="AJ340" s="41">
        <v>13.7916666666667</v>
      </c>
      <c r="AK340" s="52">
        <f t="shared" si="390"/>
        <v>36.25870067053912</v>
      </c>
      <c r="AL340" s="33">
        <f>Gen_Cons_Horario!B1782</f>
        <v>55.927500000000009</v>
      </c>
      <c r="AM340" s="35">
        <f t="shared" si="365"/>
        <v>-19.668799329460889</v>
      </c>
      <c r="AN340" s="116">
        <f>IF(AND(AM340&gt;0,AM340*$B$4+AT339&lt;=$B$2*'SFV+BESS'!$I$9,AM340&lt;'SFV+BESS'!$I$7), AM340*$B$4, IF(AND(AM340&gt;0,AM340*$B$4+AT339&gt;$B$2*'SFV+BESS'!$I$9,AM340*$B$4&lt;'SFV+BESS'!$I$7),$B$2*'SFV+BESS'!$I$9-AT339,IF(AND(AM340&gt;0,AM340*$B$4+AT339&gt;$B$2*'SFV+BESS'!$I$9,AM340*$B$4&gt;'SFV+BESS'!$I$7,AT339&lt;$B$2*'SFV+BESS'!$I$9),$B$2*'SFV+BESS'!$I$9-AT339,IF(AND(AM340&gt;0,AM340*$B$4+AT339&lt;=$B$2*'SFV+BESS'!$I$9,AM340&gt;'SFV+BESS'!$I$7),'SFV+BESS'!$I$7,0))))</f>
        <v>0</v>
      </c>
      <c r="AO340" s="27">
        <f>IF(AND(AM340&lt;0,AT339+AM340/$B$5&gt;$H$2,-AM340/'Carga-Descarga Año'!$B$5&lt;'SFV+BESS'!$I$7),AM340/$B$5,IF(AND(AM340&lt;0,AT339+AM340/$B$5&gt;$H$2,-AM340/'Carga-Descarga Año'!$B$5&gt;'SFV+BESS'!$I$7),-'SFV+BESS'!$I$7,IF(AND(AM340&lt;0,AT339+AM340/$B$5&lt;$H$2),-MIN('SFV+BESS'!$I$7,AT339-$H$2),0)))</f>
        <v>-20.703999294169357</v>
      </c>
      <c r="AP340" s="33"/>
      <c r="AQ340" s="33">
        <f t="shared" si="371"/>
        <v>36.25870067053912</v>
      </c>
      <c r="AR340" s="27">
        <f t="shared" si="407"/>
        <v>19.668799329460889</v>
      </c>
      <c r="AS340" s="27">
        <f t="shared" si="372"/>
        <v>0</v>
      </c>
      <c r="AT340" s="28">
        <f>IF((AT339+AN340+AO340)&gt;=$B$2*'SFV+BESS'!$I$9, $B$2*'SFV+BESS'!$I$9, (AT339+AN340+AO340))</f>
        <v>152.90850070583062</v>
      </c>
      <c r="AU340" s="110">
        <f t="shared" si="408"/>
        <v>0</v>
      </c>
      <c r="AZ340" s="251"/>
      <c r="BA340" s="41">
        <v>13.7916666666667</v>
      </c>
      <c r="BB340" s="33">
        <f t="shared" si="391"/>
        <v>0.19541569172195167</v>
      </c>
      <c r="BC340" s="33">
        <f>Gen_Cons_Horario!B2526</f>
        <v>0</v>
      </c>
      <c r="BD340" s="35">
        <f t="shared" si="366"/>
        <v>0.19541569172195167</v>
      </c>
      <c r="BE340" s="116">
        <f>IF(AND(BD340&gt;0,BD340*$B$4+BK339&lt;=$B$2*'SFV+BESS'!$I$9,BD340&lt;'SFV+BESS'!$I$7), BD340*$B$4, IF(AND(BD340&gt;0,BD340*$B$4+BK339&gt;$B$2*'SFV+BESS'!$I$9,BD340*$B$4&lt;'SFV+BESS'!$I$7),$B$2*'SFV+BESS'!$I$9-BK339,IF(AND(BD340&gt;0,BD340*$B$4+BK339&gt;$B$2*'SFV+BESS'!$I$9,BD340*$B$4&gt;'SFV+BESS'!$I$7,BK339&lt;$B$2*'SFV+BESS'!$I$9),$B$2*'SFV+BESS'!$I$9-BK339,IF(AND(BD340&gt;0,BD340*$B$4+BK339&lt;=$B$2*'SFV+BESS'!$I$9,BD340&gt;'SFV+BESS'!$I$7),'SFV+BESS'!$I$7,0))))</f>
        <v>0</v>
      </c>
      <c r="BF340" s="27">
        <f>IF(AND(BD340&lt;0,BK339+BD340/$B$5&gt;$H$2,-BD340/'Carga-Descarga Año'!$B$5&lt;'SFV+BESS'!$I$7),BD340/$B$5,IF(AND(BD340&lt;0,BK339+BD340/$B$5&gt;$H$2,-BD340/'Carga-Descarga Año'!$B$5&gt;'SFV+BESS'!$I$7),-'SFV+BESS'!$I$7,IF(AND(BD340&lt;0,BK339+BD340/$B$5&lt;$H$2),-MIN('SFV+BESS'!$I$7,BK339-$H$2),0)))</f>
        <v>0</v>
      </c>
      <c r="BG340" s="33"/>
      <c r="BH340" s="33">
        <f t="shared" si="373"/>
        <v>0</v>
      </c>
      <c r="BI340" s="27">
        <f t="shared" si="409"/>
        <v>0</v>
      </c>
      <c r="BJ340" s="27">
        <f t="shared" si="374"/>
        <v>0</v>
      </c>
      <c r="BK340" s="28">
        <f>IF((BK339+BE340+BF340)&gt;=$B$2*'SFV+BESS'!$I$9, $B$2*'SFV+BESS'!$I$9, (BK339+BE340+BF340))</f>
        <v>173.61249999999998</v>
      </c>
      <c r="BL340" s="110">
        <f t="shared" si="410"/>
        <v>0.19541569172195167</v>
      </c>
      <c r="BQ340" s="251"/>
      <c r="BR340" s="41">
        <v>13.7916666666667</v>
      </c>
      <c r="BS340" s="33">
        <f t="shared" si="392"/>
        <v>0</v>
      </c>
      <c r="BT340" s="33">
        <f>Gen_Cons_Horario!B3246</f>
        <v>0</v>
      </c>
      <c r="BU340" s="35">
        <f t="shared" si="367"/>
        <v>0</v>
      </c>
      <c r="BV340" s="116">
        <f>IF(AND(BU340&gt;0,BU340*$B$4+CB339&lt;=$B$2*'SFV+BESS'!$I$9,BU340&lt;'SFV+BESS'!$I$7), BU340*$B$4, IF(AND(BU340&gt;0,BU340*$B$4+CB339&gt;$B$2*'SFV+BESS'!$I$9,BU340*$B$4&lt;'SFV+BESS'!$I$7),$B$2*'SFV+BESS'!$I$9-CB339,IF(AND(BU340&gt;0,BU340*$B$4+CB339&gt;$B$2*'SFV+BESS'!$I$9,BU340*$B$4&gt;'SFV+BESS'!$I$7,CB339&lt;$B$2*'SFV+BESS'!$I$9),$B$2*'SFV+BESS'!$I$9-CB339,IF(AND(BU340&gt;0,BU340*$B$4+CB339&lt;=$B$2*'SFV+BESS'!$I$9,BU340&gt;'SFV+BESS'!$I$7),'SFV+BESS'!$I$7,0))))</f>
        <v>0</v>
      </c>
      <c r="BW340" s="27">
        <f>IF(AND(BU340&lt;0,CB339+BU340/$B$5&gt;$H$2,-BU340/'Carga-Descarga Año'!$B$5&lt;'SFV+BESS'!$I$7),BU340/$B$5,IF(AND(BU340&lt;0,CB339+BU340/$B$5&gt;$H$2,-BU340/'Carga-Descarga Año'!$B$5&gt;'SFV+BESS'!$I$7),-'SFV+BESS'!$I$7,IF(AND(BU340&lt;0,CB339+BU340/$B$5&lt;$H$2),-MIN('SFV+BESS'!$I$7,CB339-$H$2),0)))</f>
        <v>0</v>
      </c>
      <c r="BX340" s="33"/>
      <c r="BY340" s="33">
        <f t="shared" si="375"/>
        <v>0</v>
      </c>
      <c r="BZ340" s="27">
        <f t="shared" si="411"/>
        <v>0</v>
      </c>
      <c r="CA340" s="27">
        <f t="shared" si="412"/>
        <v>0</v>
      </c>
      <c r="CB340" s="28">
        <f>IF((CB339+BV340+BW340)&gt;=$B$2*'SFV+BESS'!$I$9, $B$2*'SFV+BESS'!$I$9, (CB339+BV340+BW340))</f>
        <v>173.61249999999998</v>
      </c>
      <c r="CC340" s="110">
        <f t="shared" si="413"/>
        <v>0</v>
      </c>
      <c r="CH340" s="251"/>
      <c r="CI340" s="41">
        <v>13.7916666666667</v>
      </c>
      <c r="CJ340" s="33">
        <f t="shared" si="393"/>
        <v>0</v>
      </c>
      <c r="CK340" s="33">
        <f>Gen_Cons_Horario!B3990</f>
        <v>0</v>
      </c>
      <c r="CL340" s="35">
        <f t="shared" si="368"/>
        <v>0</v>
      </c>
      <c r="CM340" s="116">
        <f>IF(AND(CL340&gt;0,CL340*$B$4+CS339&lt;=$B$2*'SFV+BESS'!$I$9,CL340&lt;'SFV+BESS'!$I$7), CL340*$B$4, IF(AND(CL340&gt;0,CL340*$B$4+CS339&gt;$B$2*'SFV+BESS'!$I$9,CL340*$B$4&lt;'SFV+BESS'!$I$7),$B$2*'SFV+BESS'!$I$9-CS339,IF(AND(CL340&gt;0,CL340*$B$4+CS339&gt;$B$2*'SFV+BESS'!$I$9,CL340*$B$4&gt;'SFV+BESS'!$I$7,CS339&lt;$B$2*'SFV+BESS'!$I$9),$B$2*'SFV+BESS'!$I$9-CS339,IF(AND(CL340&gt;0,CL340*$B$4+CS339&lt;=$B$2*'SFV+BESS'!$I$9,CL340&gt;'SFV+BESS'!$I$7),'SFV+BESS'!$I$7,0))))</f>
        <v>0</v>
      </c>
      <c r="CN340" s="27">
        <f>IF(AND(CL340&lt;0,CS339+CL340/$B$5&gt;$H$2,-CL340/'Carga-Descarga Año'!$B$5&lt;'SFV+BESS'!$I$7),CL340/$B$5,IF(AND(CL340&lt;0,CS339+CL340/$B$5&gt;$H$2,-CL340/'Carga-Descarga Año'!$B$5&gt;'SFV+BESS'!$I$7),-'SFV+BESS'!$I$7,IF(AND(CL340&lt;0,CS339+CL340/$B$5&lt;$H$2),-MIN('SFV+BESS'!$I$7,CS339-$H$2),0)))</f>
        <v>0</v>
      </c>
      <c r="CO340" s="33"/>
      <c r="CP340" s="33">
        <f t="shared" si="376"/>
        <v>0</v>
      </c>
      <c r="CQ340" s="27">
        <f t="shared" si="414"/>
        <v>0</v>
      </c>
      <c r="CR340" s="27">
        <f t="shared" si="377"/>
        <v>0</v>
      </c>
      <c r="CS340" s="28">
        <f>IF((CS339+CM340+CN340)&gt;=$B$2*'SFV+BESS'!$I$9, $B$2*'SFV+BESS'!$I$9, (CS339+CM340+CN340))</f>
        <v>173.61249999999998</v>
      </c>
      <c r="CT340" s="110">
        <f t="shared" si="415"/>
        <v>0</v>
      </c>
      <c r="CY340" s="251"/>
      <c r="CZ340" s="41">
        <v>13.7916666666667</v>
      </c>
      <c r="DA340" s="33">
        <f t="shared" si="394"/>
        <v>0</v>
      </c>
      <c r="DB340" s="33">
        <f>Gen_Cons_Horario!B4710</f>
        <v>0</v>
      </c>
      <c r="DC340" s="35">
        <f t="shared" si="431"/>
        <v>0</v>
      </c>
      <c r="DD340" s="116">
        <f>IF(AND(DC340&gt;0,DC340*$B$4+DJ339&lt;=$B$2*'SFV+BESS'!$I$9,DC340&lt;'SFV+BESS'!$I$7), DC340*$B$4, IF(AND(DC340&gt;0,DC340*$B$4+DJ339&gt;$B$2*'SFV+BESS'!$I$9,DC340*$B$4&lt;'SFV+BESS'!$I$7),$B$2*'SFV+BESS'!$I$9-DJ339,IF(AND(DC340&gt;0,DC340*$B$4+DJ339&gt;$B$2*'SFV+BESS'!$I$9,DC340*$B$4&gt;'SFV+BESS'!$I$7,DJ339&lt;$B$2*'SFV+BESS'!$I$9),$B$2*'SFV+BESS'!$I$9-DJ339,IF(AND(DC340&gt;0,DC340*$B$4+DJ339&lt;=$B$2*'SFV+BESS'!$I$9,DC340&gt;'SFV+BESS'!$I$7),'SFV+BESS'!$I$7,0))))</f>
        <v>0</v>
      </c>
      <c r="DE340" s="27">
        <f>IF(AND(DC340&lt;0,DJ339+DC340/$B$5&gt;$H$2,-DC340/'Carga-Descarga Año'!$B$5&lt;'SFV+BESS'!$I$7),DC340/$B$5,IF(AND(DC340&lt;0,DJ339+DC340/$B$5&gt;$H$2,-DC340/'Carga-Descarga Año'!$B$5&gt;'SFV+BESS'!$I$7),-'SFV+BESS'!$I$7,IF(AND(DC340&lt;0,DJ339+DC340/$B$5&lt;$H$2),-MIN('SFV+BESS'!$I$7,DJ339-$H$2),0)))</f>
        <v>0</v>
      </c>
      <c r="DF340" s="33"/>
      <c r="DG340" s="33">
        <f t="shared" si="378"/>
        <v>0</v>
      </c>
      <c r="DH340" s="27">
        <f t="shared" si="416"/>
        <v>0</v>
      </c>
      <c r="DI340" s="27">
        <f t="shared" si="417"/>
        <v>0</v>
      </c>
      <c r="DJ340" s="28">
        <f>IF((DJ339+DD340+DE340)&gt;=$B$2*'SFV+BESS'!$I$9, $B$2*'SFV+BESS'!$I$9, (DJ339+DD340+DE340))</f>
        <v>173.61249999999998</v>
      </c>
      <c r="DK340" s="110">
        <f t="shared" si="418"/>
        <v>0</v>
      </c>
      <c r="DP340" s="251"/>
      <c r="DQ340" s="41">
        <v>13.7916666666667</v>
      </c>
      <c r="DR340" s="33">
        <f t="shared" si="395"/>
        <v>0</v>
      </c>
      <c r="DS340" s="33">
        <f>Gen_Cons_Horario!B5454</f>
        <v>0</v>
      </c>
      <c r="DT340" s="35">
        <f t="shared" si="432"/>
        <v>0</v>
      </c>
      <c r="DU340" s="116">
        <f>IF(AND(DT340&gt;0,DT340*$B$4+EA339&lt;=$B$2*'SFV+BESS'!$I$9,DT340&lt;'SFV+BESS'!$I$7), DT340*$B$4, IF(AND(DT340&gt;0,DT340*$B$4+EA339&gt;$B$2*'SFV+BESS'!$I$9,DT340*$B$4&lt;'SFV+BESS'!$I$7),$B$2*'SFV+BESS'!$I$9-EA339,IF(AND(DT340&gt;0,DT340*$B$4+EA339&gt;$B$2*'SFV+BESS'!$I$9,DT340*$B$4&gt;'SFV+BESS'!$I$7,EA339&lt;$B$2*'SFV+BESS'!$I$9),$B$2*'SFV+BESS'!$I$9-EA339,IF(AND(DT340&gt;0,DT340*$B$4+EA339&lt;=$B$2*'SFV+BESS'!$I$9,DT340&gt;'SFV+BESS'!$I$7),'SFV+BESS'!$I$7,0))))</f>
        <v>0</v>
      </c>
      <c r="DV340" s="27">
        <f>IF(AND(DT340&lt;0,EA339+DT340/$B$5&gt;$H$2,-DT340/'Carga-Descarga Año'!$B$5&lt;'SFV+BESS'!$I$7),DT340/$B$5,IF(AND(DT340&lt;0,EA339+DT340/$B$5&gt;$H$2,-DT340/'Carga-Descarga Año'!$B$5&gt;'SFV+BESS'!$I$7),-'SFV+BESS'!$I$7,IF(AND(DT340&lt;0,EA339+DT340/$B$5&lt;$H$2),-MIN('SFV+BESS'!$I$7,EA339-$H$2),0)))</f>
        <v>0</v>
      </c>
      <c r="DW340" s="33"/>
      <c r="DX340" s="33">
        <f t="shared" si="379"/>
        <v>0</v>
      </c>
      <c r="DY340" s="27">
        <f t="shared" si="419"/>
        <v>0</v>
      </c>
      <c r="DZ340" s="27">
        <f t="shared" si="380"/>
        <v>0</v>
      </c>
      <c r="EA340" s="28">
        <f>IF((EA339+DU340+DV340)&gt;=$B$2*'SFV+BESS'!$I$9, $B$2*'SFV+BESS'!$I$9, (EA339+DU340+DV340))</f>
        <v>173.61249999999998</v>
      </c>
      <c r="EB340" s="110">
        <f t="shared" si="420"/>
        <v>0</v>
      </c>
      <c r="EG340" s="251"/>
      <c r="EH340" s="41">
        <v>13.7916666666667</v>
      </c>
      <c r="EI340" s="33">
        <f t="shared" si="396"/>
        <v>9.0697756845593993</v>
      </c>
      <c r="EJ340" s="33">
        <f>Gen_Cons_Horario!B6198</f>
        <v>0</v>
      </c>
      <c r="EK340" s="35">
        <f t="shared" si="433"/>
        <v>9.0697756845593993</v>
      </c>
      <c r="EL340" s="116">
        <f>IF(AND(EK340&gt;0,EK340*$B$4+ER339&lt;=$B$2*'SFV+BESS'!$I$9,EK340&lt;'SFV+BESS'!$I$7), EK340*$B$4, IF(AND(EK340&gt;0,EK340*$B$4+ER339&gt;$B$2*'SFV+BESS'!$I$9,EK340*$B$4&lt;'SFV+BESS'!$I$7),$B$2*'SFV+BESS'!$I$9-ER339,IF(AND(EK340&gt;0,EK340*$B$4+ER339&gt;$B$2*'SFV+BESS'!$I$9,EK340*$B$4&gt;'SFV+BESS'!$I$7,ER339&lt;$B$2*'SFV+BESS'!$I$9),$B$2*'SFV+BESS'!$I$9-ER339,IF(AND(EK340&gt;0,EK340*$B$4+ER339&lt;=$B$2*'SFV+BESS'!$I$9,EK340&gt;'SFV+BESS'!$I$7),'SFV+BESS'!$I$7,0))))</f>
        <v>0</v>
      </c>
      <c r="EM340" s="27">
        <f>IF(AND(EK340&lt;0,ER339+EK340/$B$5&gt;$H$2,-EK340/'Carga-Descarga Año'!$B$5&lt;'SFV+BESS'!$I$7),EK340/$B$5,IF(AND(EK340&lt;0,ER339+EK340/$B$5&gt;$H$2,-EK340/'Carga-Descarga Año'!$B$5&gt;'SFV+BESS'!$I$7),-'SFV+BESS'!$I$7,IF(AND(EK340&lt;0,ER339+EK340/$B$5&lt;$H$2),-MIN('SFV+BESS'!$I$7,ER339-$H$2),0)))</f>
        <v>0</v>
      </c>
      <c r="EN340" s="33"/>
      <c r="EO340" s="33">
        <f t="shared" si="381"/>
        <v>0</v>
      </c>
      <c r="EP340" s="27">
        <f t="shared" si="421"/>
        <v>0</v>
      </c>
      <c r="EQ340" s="27">
        <f t="shared" si="382"/>
        <v>0</v>
      </c>
      <c r="ER340" s="28">
        <f>IF((ER339+EL340+EM340)&gt;=$B$2*'SFV+BESS'!$I$9, $B$2*'SFV+BESS'!$I$9, (ER339+EL340+EM340))</f>
        <v>173.61249999999998</v>
      </c>
      <c r="ES340" s="110">
        <f t="shared" si="422"/>
        <v>9.0697756845593993</v>
      </c>
      <c r="EX340" s="251"/>
      <c r="EY340" s="41">
        <v>13.7916666666667</v>
      </c>
      <c r="EZ340" s="33">
        <f t="shared" si="397"/>
        <v>26.14792669163916</v>
      </c>
      <c r="FA340" s="33">
        <f>Gen_Cons_Horario!B6918</f>
        <v>0</v>
      </c>
      <c r="FB340" s="35">
        <f t="shared" si="434"/>
        <v>26.14792669163916</v>
      </c>
      <c r="FC340" s="116">
        <f>IF(AND(FB340&gt;0,FB340*$B$4+FI339&lt;=$B$2*'SFV+BESS'!$I$9,FB340&lt;'SFV+BESS'!$I$7), FB340*$B$4, IF(AND(FB340&gt;0,FB340*$B$4+FI339&gt;$B$2*'SFV+BESS'!$I$9,FB340*$B$4&lt;'SFV+BESS'!$I$7),$B$2*'SFV+BESS'!$I$9-FI339,IF(AND(FB340&gt;0,FB340*$B$4+FI339&gt;$B$2*'SFV+BESS'!$I$9,FB340*$B$4&gt;'SFV+BESS'!$I$7,FI339&lt;$B$2*'SFV+BESS'!$I$9),$B$2*'SFV+BESS'!$I$9-FI339,IF(AND(FB340&gt;0,FB340*$B$4+FI339&lt;=$B$2*'SFV+BESS'!$I$9,FB340&gt;'SFV+BESS'!$I$7),'SFV+BESS'!$I$7,0))))</f>
        <v>0</v>
      </c>
      <c r="FD340" s="27">
        <f>IF(AND(FB340&lt;0,FI339+FB340/$B$5&gt;$H$2,-FB340/'Carga-Descarga Año'!$B$5&lt;'SFV+BESS'!$I$7),FB340/$B$5,IF(AND(FB340&lt;0,FI339+FB340/$B$5&gt;$H$2,-FB340/'Carga-Descarga Año'!$B$5&gt;'SFV+BESS'!$I$7),-'SFV+BESS'!$I$7,IF(AND(FB340&lt;0,FI339+FB340/$B$5&lt;$H$2),-MIN('SFV+BESS'!$I$7,FI339-$H$2),0)))</f>
        <v>0</v>
      </c>
      <c r="FE340" s="33"/>
      <c r="FF340" s="33">
        <f t="shared" si="383"/>
        <v>0</v>
      </c>
      <c r="FG340" s="27">
        <f t="shared" si="423"/>
        <v>0</v>
      </c>
      <c r="FH340" s="27">
        <f t="shared" si="384"/>
        <v>0</v>
      </c>
      <c r="FI340" s="28">
        <f>IF((FI339+FC340+FD340)&gt;=$B$2*'SFV+BESS'!$I$9, $B$2*'SFV+BESS'!$I$9, (FI339+FC340+FD340))</f>
        <v>173.61249999999998</v>
      </c>
      <c r="FJ340" s="110">
        <f t="shared" si="424"/>
        <v>26.14792669163916</v>
      </c>
      <c r="FO340" s="251"/>
      <c r="FP340" s="41">
        <v>13.7916666666667</v>
      </c>
      <c r="FQ340" s="33">
        <f t="shared" si="398"/>
        <v>59.231799525485236</v>
      </c>
      <c r="FR340" s="33">
        <f>Gen_Cons_Horario!B7662</f>
        <v>0</v>
      </c>
      <c r="FS340" s="35">
        <f t="shared" si="435"/>
        <v>59.231799525485236</v>
      </c>
      <c r="FT340" s="116">
        <f>IF(AND(FS340&gt;0,FS340*$B$4+FZ339&lt;=$B$2*'SFV+BESS'!$I$9,FS340&lt;'SFV+BESS'!$I$7), FS340*$B$4, IF(AND(FS340&gt;0,FS340*$B$4+FZ339&gt;$B$2*'SFV+BESS'!$I$9,FS340*$B$4&lt;'SFV+BESS'!$I$7),$B$2*'SFV+BESS'!$I$9-FZ339,IF(AND(FS340&gt;0,FS340*$B$4+FZ339&gt;$B$2*'SFV+BESS'!$I$9,FS340*$B$4&gt;'SFV+BESS'!$I$7,FZ339&lt;$B$2*'SFV+BESS'!$I$9),$B$2*'SFV+BESS'!$I$9-FZ339,IF(AND(FS340&gt;0,FS340*$B$4+FZ339&lt;=$B$2*'SFV+BESS'!$I$9,FS340&gt;'SFV+BESS'!$I$7),'SFV+BESS'!$I$7,0))))</f>
        <v>0</v>
      </c>
      <c r="FU340" s="27">
        <f>IF(AND(FS340&lt;0,FZ339+FS340/$B$5&gt;$H$2,-FS340/'Carga-Descarga Año'!$B$5&lt;'SFV+BESS'!$I$7),FS340/$B$5,IF(AND(FS340&lt;0,FZ339+FS340/$B$5&gt;$H$2,-FS340/'Carga-Descarga Año'!$B$5&gt;'SFV+BESS'!$I$7),-'SFV+BESS'!$I$7,IF(AND(FS340&lt;0,FZ339+FS340/$B$5&lt;$H$2),-MIN('SFV+BESS'!$I$7,FZ339-$H$2),0)))</f>
        <v>0</v>
      </c>
      <c r="FV340" s="33"/>
      <c r="FW340" s="33">
        <f t="shared" si="385"/>
        <v>0</v>
      </c>
      <c r="FX340" s="27">
        <f t="shared" si="425"/>
        <v>0</v>
      </c>
      <c r="FY340" s="27">
        <f t="shared" si="386"/>
        <v>0</v>
      </c>
      <c r="FZ340" s="28">
        <f>IF((FZ339+FT340+FU340)&gt;=$B$2*'SFV+BESS'!$I$9, $B$2*'SFV+BESS'!$I$9, (FZ339+FT340+FU340))</f>
        <v>173.61249999999998</v>
      </c>
      <c r="GA340" s="110">
        <f t="shared" si="426"/>
        <v>59.231799525485236</v>
      </c>
      <c r="GF340" s="251"/>
      <c r="GG340" s="41">
        <v>13.7916666666667</v>
      </c>
      <c r="GH340" s="33">
        <f t="shared" si="399"/>
        <v>72.477839404150572</v>
      </c>
      <c r="GI340" s="33">
        <f>Gen_Cons_Horario!B8382</f>
        <v>0</v>
      </c>
      <c r="GJ340" s="35">
        <f t="shared" si="369"/>
        <v>72.477839404150572</v>
      </c>
      <c r="GK340" s="116">
        <f>IF(AND(GJ340&gt;0,GJ340*$B$4+GQ339&lt;=$B$2*'SFV+BESS'!$I$9,GJ340&lt;'SFV+BESS'!$I$7), GJ340*$B$4, IF(AND(GJ340&gt;0,GJ340*$B$4+GQ339&gt;$B$2*'SFV+BESS'!$I$9,GJ340*$B$4&lt;'SFV+BESS'!$I$7),$B$2*'SFV+BESS'!$I$9-GQ339,IF(AND(GJ340&gt;0,GJ340*$B$4+GQ339&gt;$B$2*'SFV+BESS'!$I$9,GJ340*$B$4&gt;'SFV+BESS'!$I$7,GQ339&lt;$B$2*'SFV+BESS'!$I$9),$B$2*'SFV+BESS'!$I$9-GQ339,IF(AND(GJ340&gt;0,GJ340*$B$4+GQ339&lt;=$B$2*'SFV+BESS'!$I$9,GJ340&gt;'SFV+BESS'!$I$7),'SFV+BESS'!$I$7,0))))</f>
        <v>0</v>
      </c>
      <c r="GL340" s="27">
        <f>IF(AND(GJ340&lt;0,GQ339+GJ340/$B$5&gt;$H$2,-GJ340/'Carga-Descarga Año'!$B$5&lt;'SFV+BESS'!$I$7),GJ340/$B$5,IF(AND(GJ340&lt;0,GQ339+GJ340/$B$5&gt;$H$2,-GJ340/'Carga-Descarga Año'!$B$5&gt;'SFV+BESS'!$I$7),-'SFV+BESS'!$I$7,IF(AND(GJ340&lt;0,GQ339+GJ340/$B$5&lt;$H$2),-MIN('SFV+BESS'!$I$7,GQ339-$H$2),0)))</f>
        <v>0</v>
      </c>
      <c r="GM340" s="33"/>
      <c r="GN340" s="33">
        <f t="shared" si="387"/>
        <v>0</v>
      </c>
      <c r="GO340" s="27">
        <f t="shared" si="427"/>
        <v>0</v>
      </c>
      <c r="GP340" s="27">
        <f t="shared" si="388"/>
        <v>0</v>
      </c>
      <c r="GQ340" s="28">
        <f>IF((GQ339+GK340+GL340)&gt;=$B$2*'SFV+BESS'!$I$9, $B$2*'SFV+BESS'!$I$9, (GQ339+GK340+GL340))</f>
        <v>173.61249999999998</v>
      </c>
      <c r="GR340" s="110">
        <f t="shared" si="428"/>
        <v>72.477839404150572</v>
      </c>
    </row>
    <row r="341" spans="1:200">
      <c r="A341" s="249"/>
      <c r="B341" s="41">
        <v>13.8333333333333</v>
      </c>
      <c r="C341" s="38">
        <f t="shared" si="370"/>
        <v>27.350926011209655</v>
      </c>
      <c r="D341" s="2">
        <f>Gen_Cons_Horario!B367</f>
        <v>44.742000000000004</v>
      </c>
      <c r="E341" s="140">
        <f t="shared" si="400"/>
        <v>-17.39107398879035</v>
      </c>
      <c r="F341" s="116">
        <f>IF(AND(E341&gt;0,E341*$B$4+L340&lt;=$B$2*'SFV+BESS'!$I$9,E341&lt;'SFV+BESS'!$I$7), E341*$B$4, IF(AND(E341&gt;0,E341*$B$4+L340&gt;$B$2*'SFV+BESS'!$I$9,E341*$B$4&lt;'SFV+BESS'!$I$7),$B$2*'SFV+BESS'!$I$9-L340,IF(AND(E341&gt;0,E341*$B$4+L340&gt;$B$2*'SFV+BESS'!$I$9,E341*$B$4&gt;'SFV+BESS'!$I$7,L340&lt;$B$2*'SFV+BESS'!$I$9),$B$2*'SFV+BESS'!$I$9-L340,IF(AND(E341&gt;0,E341*$B$4+L340&lt;=$B$2*'SFV+BESS'!$I$9,E341&gt;'SFV+BESS'!$I$7),'SFV+BESS'!$I$7,0))))</f>
        <v>0</v>
      </c>
      <c r="G341" s="27">
        <f>IF(AND(E341&lt;0,L340+E341/$B$5&gt;$H$2,-E341/'Carga-Descarga Año'!$B$5&lt;'SFV+BESS'!$I$7),E341/$B$5,IF(AND(E341&lt;0,L340+E341/$B$5&gt;$H$2,-E341/'Carga-Descarga Año'!$B$5&gt;'SFV+BESS'!$I$7),-'SFV+BESS'!$I$7,IF(AND(E341&lt;0,L340+E341/$B$5&lt;$H$2),-MIN('SFV+BESS'!$I$7,L340-$H$2),0)))</f>
        <v>-18.306393672410895</v>
      </c>
      <c r="I341" s="38">
        <f t="shared" si="401"/>
        <v>27.350926011209655</v>
      </c>
      <c r="J341" s="27">
        <f t="shared" si="403"/>
        <v>17.39107398879035</v>
      </c>
      <c r="K341" s="27">
        <f t="shared" si="402"/>
        <v>0</v>
      </c>
      <c r="L341" s="28">
        <f>IF((L340+F341+G341)&gt;=$B$2*'SFV+BESS'!$I$9, $B$2*'SFV+BESS'!$I$9, (L340+F341+G341))</f>
        <v>155.30610632758908</v>
      </c>
      <c r="M341" s="110">
        <f t="shared" si="404"/>
        <v>0</v>
      </c>
      <c r="R341" s="251"/>
      <c r="S341" s="41">
        <v>13.8333333333333</v>
      </c>
      <c r="T341" s="2">
        <f t="shared" si="389"/>
        <v>9.3267324901157203</v>
      </c>
      <c r="U341" s="2">
        <f>Gen_Cons_Horario!B1111</f>
        <v>0</v>
      </c>
      <c r="V341" s="35">
        <f t="shared" si="364"/>
        <v>9.3267324901157203</v>
      </c>
      <c r="W341" s="116">
        <f>IF(AND(V341&gt;0,V341*$B$4+AC340&lt;=$B$2*'SFV+BESS'!$I$9,V341&lt;'SFV+BESS'!$I$7), V341*$B$4, IF(AND(V341&gt;0,V341*$B$4+AC340&gt;$B$2*'SFV+BESS'!$I$9,V341*$B$4&lt;'SFV+BESS'!$I$7),$B$2*'SFV+BESS'!$I$9-AC340,IF(AND(V341&gt;0,V341*$B$4+AC340&gt;$B$2*'SFV+BESS'!$I$9,V341*$B$4&gt;'SFV+BESS'!$I$7,AC340&lt;$B$2*'SFV+BESS'!$I$9),$B$2*'SFV+BESS'!$I$9-AC340,IF(AND(V341&gt;0,V341*$B$4+AC340&lt;=$B$2*'SFV+BESS'!$I$9,V341&gt;'SFV+BESS'!$I$7),'SFV+BESS'!$I$7,0))))</f>
        <v>0</v>
      </c>
      <c r="X341" s="27">
        <f>IF(AND(V341&lt;0,AC340+V341/$B$5&gt;$H$2,-V341/'Carga-Descarga Año'!$B$5&lt;'SFV+BESS'!$I$7),V341/$B$5,IF(AND(V341&lt;0,AC340+V341/$B$5&gt;$H$2,-V341/'Carga-Descarga Año'!$B$5&gt;'SFV+BESS'!$I$7),-'SFV+BESS'!$I$7,IF(AND(V341&lt;0,AC340+V341/$B$5&lt;$H$2),-MIN('SFV+BESS'!$I$7,AC340-$H$2),0)))</f>
        <v>0</v>
      </c>
      <c r="Z341" s="33">
        <f t="shared" si="430"/>
        <v>0</v>
      </c>
      <c r="AA341" s="27">
        <f t="shared" si="405"/>
        <v>0</v>
      </c>
      <c r="AB341" s="27">
        <f t="shared" si="429"/>
        <v>0</v>
      </c>
      <c r="AC341" s="28">
        <f>IF((AC340+W341+X341)&gt;=$B$2*'SFV+BESS'!$I$9, $B$2*'SFV+BESS'!$I$9, (AC340+W341+X341))</f>
        <v>173.61249999999998</v>
      </c>
      <c r="AD341" s="110">
        <f t="shared" si="406"/>
        <v>9.3267324901157203</v>
      </c>
      <c r="AI341" s="251"/>
      <c r="AJ341" s="41">
        <v>13.8333333333333</v>
      </c>
      <c r="AK341" s="52">
        <f t="shared" si="390"/>
        <v>0</v>
      </c>
      <c r="AL341" s="33">
        <f>Gen_Cons_Horario!B1783</f>
        <v>0</v>
      </c>
      <c r="AM341" s="35">
        <f t="shared" si="365"/>
        <v>0</v>
      </c>
      <c r="AN341" s="116">
        <f>IF(AND(AM341&gt;0,AM341*$B$4+AT340&lt;=$B$2*'SFV+BESS'!$I$9,AM341&lt;'SFV+BESS'!$I$7), AM341*$B$4, IF(AND(AM341&gt;0,AM341*$B$4+AT340&gt;$B$2*'SFV+BESS'!$I$9,AM341*$B$4&lt;'SFV+BESS'!$I$7),$B$2*'SFV+BESS'!$I$9-AT340,IF(AND(AM341&gt;0,AM341*$B$4+AT340&gt;$B$2*'SFV+BESS'!$I$9,AM341*$B$4&gt;'SFV+BESS'!$I$7,AT340&lt;$B$2*'SFV+BESS'!$I$9),$B$2*'SFV+BESS'!$I$9-AT340,IF(AND(AM341&gt;0,AM341*$B$4+AT340&lt;=$B$2*'SFV+BESS'!$I$9,AM341&gt;'SFV+BESS'!$I$7),'SFV+BESS'!$I$7,0))))</f>
        <v>0</v>
      </c>
      <c r="AO341" s="27">
        <f>IF(AND(AM341&lt;0,AT340+AM341/$B$5&gt;$H$2,-AM341/'Carga-Descarga Año'!$B$5&lt;'SFV+BESS'!$I$7),AM341/$B$5,IF(AND(AM341&lt;0,AT340+AM341/$B$5&gt;$H$2,-AM341/'Carga-Descarga Año'!$B$5&gt;'SFV+BESS'!$I$7),-'SFV+BESS'!$I$7,IF(AND(AM341&lt;0,AT340+AM341/$B$5&lt;$H$2),-MIN('SFV+BESS'!$I$7,AT340-$H$2),0)))</f>
        <v>0</v>
      </c>
      <c r="AP341" s="33"/>
      <c r="AQ341" s="33">
        <f t="shared" si="371"/>
        <v>0</v>
      </c>
      <c r="AR341" s="27">
        <f t="shared" si="407"/>
        <v>0</v>
      </c>
      <c r="AS341" s="27">
        <f t="shared" si="372"/>
        <v>0</v>
      </c>
      <c r="AT341" s="28">
        <f>IF((AT340+AN341+AO341)&gt;=$B$2*'SFV+BESS'!$I$9, $B$2*'SFV+BESS'!$I$9, (AT340+AN341+AO341))</f>
        <v>152.90850070583062</v>
      </c>
      <c r="AU341" s="110">
        <f t="shared" si="408"/>
        <v>0</v>
      </c>
      <c r="AZ341" s="251"/>
      <c r="BA341" s="41">
        <v>13.8333333333333</v>
      </c>
      <c r="BB341" s="33">
        <f t="shared" si="391"/>
        <v>0</v>
      </c>
      <c r="BC341" s="33">
        <f>Gen_Cons_Horario!B2527</f>
        <v>0</v>
      </c>
      <c r="BD341" s="35">
        <f t="shared" si="366"/>
        <v>0</v>
      </c>
      <c r="BE341" s="116">
        <f>IF(AND(BD341&gt;0,BD341*$B$4+BK340&lt;=$B$2*'SFV+BESS'!$I$9,BD341&lt;'SFV+BESS'!$I$7), BD341*$B$4, IF(AND(BD341&gt;0,BD341*$B$4+BK340&gt;$B$2*'SFV+BESS'!$I$9,BD341*$B$4&lt;'SFV+BESS'!$I$7),$B$2*'SFV+BESS'!$I$9-BK340,IF(AND(BD341&gt;0,BD341*$B$4+BK340&gt;$B$2*'SFV+BESS'!$I$9,BD341*$B$4&gt;'SFV+BESS'!$I$7,BK340&lt;$B$2*'SFV+BESS'!$I$9),$B$2*'SFV+BESS'!$I$9-BK340,IF(AND(BD341&gt;0,BD341*$B$4+BK340&lt;=$B$2*'SFV+BESS'!$I$9,BD341&gt;'SFV+BESS'!$I$7),'SFV+BESS'!$I$7,0))))</f>
        <v>0</v>
      </c>
      <c r="BF341" s="27">
        <f>IF(AND(BD341&lt;0,BK340+BD341/$B$5&gt;$H$2,-BD341/'Carga-Descarga Año'!$B$5&lt;'SFV+BESS'!$I$7),BD341/$B$5,IF(AND(BD341&lt;0,BK340+BD341/$B$5&gt;$H$2,-BD341/'Carga-Descarga Año'!$B$5&gt;'SFV+BESS'!$I$7),-'SFV+BESS'!$I$7,IF(AND(BD341&lt;0,BK340+BD341/$B$5&lt;$H$2),-MIN('SFV+BESS'!$I$7,BK340-$H$2),0)))</f>
        <v>0</v>
      </c>
      <c r="BG341" s="33"/>
      <c r="BH341" s="33">
        <f t="shared" si="373"/>
        <v>0</v>
      </c>
      <c r="BI341" s="27">
        <f t="shared" si="409"/>
        <v>0</v>
      </c>
      <c r="BJ341" s="27">
        <f t="shared" si="374"/>
        <v>0</v>
      </c>
      <c r="BK341" s="28">
        <f>IF((BK340+BE341+BF341)&gt;=$B$2*'SFV+BESS'!$I$9, $B$2*'SFV+BESS'!$I$9, (BK340+BE341+BF341))</f>
        <v>173.61249999999998</v>
      </c>
      <c r="BL341" s="110">
        <f t="shared" si="410"/>
        <v>0</v>
      </c>
      <c r="BQ341" s="251"/>
      <c r="BR341" s="41">
        <v>13.8333333333333</v>
      </c>
      <c r="BS341" s="33">
        <f t="shared" si="392"/>
        <v>0</v>
      </c>
      <c r="BT341" s="33">
        <f>Gen_Cons_Horario!B3247</f>
        <v>0</v>
      </c>
      <c r="BU341" s="35">
        <f t="shared" si="367"/>
        <v>0</v>
      </c>
      <c r="BV341" s="116">
        <f>IF(AND(BU341&gt;0,BU341*$B$4+CB340&lt;=$B$2*'SFV+BESS'!$I$9,BU341&lt;'SFV+BESS'!$I$7), BU341*$B$4, IF(AND(BU341&gt;0,BU341*$B$4+CB340&gt;$B$2*'SFV+BESS'!$I$9,BU341*$B$4&lt;'SFV+BESS'!$I$7),$B$2*'SFV+BESS'!$I$9-CB340,IF(AND(BU341&gt;0,BU341*$B$4+CB340&gt;$B$2*'SFV+BESS'!$I$9,BU341*$B$4&gt;'SFV+BESS'!$I$7,CB340&lt;$B$2*'SFV+BESS'!$I$9),$B$2*'SFV+BESS'!$I$9-CB340,IF(AND(BU341&gt;0,BU341*$B$4+CB340&lt;=$B$2*'SFV+BESS'!$I$9,BU341&gt;'SFV+BESS'!$I$7),'SFV+BESS'!$I$7,0))))</f>
        <v>0</v>
      </c>
      <c r="BW341" s="27">
        <f>IF(AND(BU341&lt;0,CB340+BU341/$B$5&gt;$H$2,-BU341/'Carga-Descarga Año'!$B$5&lt;'SFV+BESS'!$I$7),BU341/$B$5,IF(AND(BU341&lt;0,CB340+BU341/$B$5&gt;$H$2,-BU341/'Carga-Descarga Año'!$B$5&gt;'SFV+BESS'!$I$7),-'SFV+BESS'!$I$7,IF(AND(BU341&lt;0,CB340+BU341/$B$5&lt;$H$2),-MIN('SFV+BESS'!$I$7,CB340-$H$2),0)))</f>
        <v>0</v>
      </c>
      <c r="BX341" s="33"/>
      <c r="BY341" s="33">
        <f t="shared" si="375"/>
        <v>0</v>
      </c>
      <c r="BZ341" s="27">
        <f t="shared" si="411"/>
        <v>0</v>
      </c>
      <c r="CA341" s="27">
        <f t="shared" si="412"/>
        <v>0</v>
      </c>
      <c r="CB341" s="28">
        <f>IF((CB340+BV341+BW341)&gt;=$B$2*'SFV+BESS'!$I$9, $B$2*'SFV+BESS'!$I$9, (CB340+BV341+BW341))</f>
        <v>173.61249999999998</v>
      </c>
      <c r="CC341" s="110">
        <f t="shared" si="413"/>
        <v>0</v>
      </c>
      <c r="CH341" s="251"/>
      <c r="CI341" s="41">
        <v>13.8333333333333</v>
      </c>
      <c r="CJ341" s="33">
        <f t="shared" si="393"/>
        <v>0</v>
      </c>
      <c r="CK341" s="33">
        <f>Gen_Cons_Horario!B3991</f>
        <v>0</v>
      </c>
      <c r="CL341" s="35">
        <f t="shared" si="368"/>
        <v>0</v>
      </c>
      <c r="CM341" s="116">
        <f>IF(AND(CL341&gt;0,CL341*$B$4+CS340&lt;=$B$2*'SFV+BESS'!$I$9,CL341&lt;'SFV+BESS'!$I$7), CL341*$B$4, IF(AND(CL341&gt;0,CL341*$B$4+CS340&gt;$B$2*'SFV+BESS'!$I$9,CL341*$B$4&lt;'SFV+BESS'!$I$7),$B$2*'SFV+BESS'!$I$9-CS340,IF(AND(CL341&gt;0,CL341*$B$4+CS340&gt;$B$2*'SFV+BESS'!$I$9,CL341*$B$4&gt;'SFV+BESS'!$I$7,CS340&lt;$B$2*'SFV+BESS'!$I$9),$B$2*'SFV+BESS'!$I$9-CS340,IF(AND(CL341&gt;0,CL341*$B$4+CS340&lt;=$B$2*'SFV+BESS'!$I$9,CL341&gt;'SFV+BESS'!$I$7),'SFV+BESS'!$I$7,0))))</f>
        <v>0</v>
      </c>
      <c r="CN341" s="27">
        <f>IF(AND(CL341&lt;0,CS340+CL341/$B$5&gt;$H$2,-CL341/'Carga-Descarga Año'!$B$5&lt;'SFV+BESS'!$I$7),CL341/$B$5,IF(AND(CL341&lt;0,CS340+CL341/$B$5&gt;$H$2,-CL341/'Carga-Descarga Año'!$B$5&gt;'SFV+BESS'!$I$7),-'SFV+BESS'!$I$7,IF(AND(CL341&lt;0,CS340+CL341/$B$5&lt;$H$2),-MIN('SFV+BESS'!$I$7,CS340-$H$2),0)))</f>
        <v>0</v>
      </c>
      <c r="CO341" s="33"/>
      <c r="CP341" s="33">
        <f t="shared" si="376"/>
        <v>0</v>
      </c>
      <c r="CQ341" s="27">
        <f t="shared" si="414"/>
        <v>0</v>
      </c>
      <c r="CR341" s="27">
        <f t="shared" si="377"/>
        <v>0</v>
      </c>
      <c r="CS341" s="28">
        <f>IF((CS340+CM341+CN341)&gt;=$B$2*'SFV+BESS'!$I$9, $B$2*'SFV+BESS'!$I$9, (CS340+CM341+CN341))</f>
        <v>173.61249999999998</v>
      </c>
      <c r="CT341" s="110">
        <f t="shared" si="415"/>
        <v>0</v>
      </c>
      <c r="CY341" s="251"/>
      <c r="CZ341" s="41">
        <v>13.8333333333333</v>
      </c>
      <c r="DA341" s="33">
        <f t="shared" si="394"/>
        <v>0</v>
      </c>
      <c r="DB341" s="33">
        <f>Gen_Cons_Horario!B4711</f>
        <v>0</v>
      </c>
      <c r="DC341" s="35">
        <f t="shared" si="431"/>
        <v>0</v>
      </c>
      <c r="DD341" s="116">
        <f>IF(AND(DC341&gt;0,DC341*$B$4+DJ340&lt;=$B$2*'SFV+BESS'!$I$9,DC341&lt;'SFV+BESS'!$I$7), DC341*$B$4, IF(AND(DC341&gt;0,DC341*$B$4+DJ340&gt;$B$2*'SFV+BESS'!$I$9,DC341*$B$4&lt;'SFV+BESS'!$I$7),$B$2*'SFV+BESS'!$I$9-DJ340,IF(AND(DC341&gt;0,DC341*$B$4+DJ340&gt;$B$2*'SFV+BESS'!$I$9,DC341*$B$4&gt;'SFV+BESS'!$I$7,DJ340&lt;$B$2*'SFV+BESS'!$I$9),$B$2*'SFV+BESS'!$I$9-DJ340,IF(AND(DC341&gt;0,DC341*$B$4+DJ340&lt;=$B$2*'SFV+BESS'!$I$9,DC341&gt;'SFV+BESS'!$I$7),'SFV+BESS'!$I$7,0))))</f>
        <v>0</v>
      </c>
      <c r="DE341" s="27">
        <f>IF(AND(DC341&lt;0,DJ340+DC341/$B$5&gt;$H$2,-DC341/'Carga-Descarga Año'!$B$5&lt;'SFV+BESS'!$I$7),DC341/$B$5,IF(AND(DC341&lt;0,DJ340+DC341/$B$5&gt;$H$2,-DC341/'Carga-Descarga Año'!$B$5&gt;'SFV+BESS'!$I$7),-'SFV+BESS'!$I$7,IF(AND(DC341&lt;0,DJ340+DC341/$B$5&lt;$H$2),-MIN('SFV+BESS'!$I$7,DJ340-$H$2),0)))</f>
        <v>0</v>
      </c>
      <c r="DF341" s="33"/>
      <c r="DG341" s="33">
        <f t="shared" si="378"/>
        <v>0</v>
      </c>
      <c r="DH341" s="27">
        <f t="shared" si="416"/>
        <v>0</v>
      </c>
      <c r="DI341" s="27">
        <f t="shared" si="417"/>
        <v>0</v>
      </c>
      <c r="DJ341" s="28">
        <f>IF((DJ340+DD341+DE341)&gt;=$B$2*'SFV+BESS'!$I$9, $B$2*'SFV+BESS'!$I$9, (DJ340+DD341+DE341))</f>
        <v>173.61249999999998</v>
      </c>
      <c r="DK341" s="110">
        <f t="shared" si="418"/>
        <v>0</v>
      </c>
      <c r="DP341" s="251"/>
      <c r="DQ341" s="41">
        <v>13.8333333333333</v>
      </c>
      <c r="DR341" s="33">
        <f t="shared" si="395"/>
        <v>0</v>
      </c>
      <c r="DS341" s="33">
        <f>Gen_Cons_Horario!B5455</f>
        <v>0</v>
      </c>
      <c r="DT341" s="35">
        <f t="shared" si="432"/>
        <v>0</v>
      </c>
      <c r="DU341" s="116">
        <f>IF(AND(DT341&gt;0,DT341*$B$4+EA340&lt;=$B$2*'SFV+BESS'!$I$9,DT341&lt;'SFV+BESS'!$I$7), DT341*$B$4, IF(AND(DT341&gt;0,DT341*$B$4+EA340&gt;$B$2*'SFV+BESS'!$I$9,DT341*$B$4&lt;'SFV+BESS'!$I$7),$B$2*'SFV+BESS'!$I$9-EA340,IF(AND(DT341&gt;0,DT341*$B$4+EA340&gt;$B$2*'SFV+BESS'!$I$9,DT341*$B$4&gt;'SFV+BESS'!$I$7,EA340&lt;$B$2*'SFV+BESS'!$I$9),$B$2*'SFV+BESS'!$I$9-EA340,IF(AND(DT341&gt;0,DT341*$B$4+EA340&lt;=$B$2*'SFV+BESS'!$I$9,DT341&gt;'SFV+BESS'!$I$7),'SFV+BESS'!$I$7,0))))</f>
        <v>0</v>
      </c>
      <c r="DV341" s="27">
        <f>IF(AND(DT341&lt;0,EA340+DT341/$B$5&gt;$H$2,-DT341/'Carga-Descarga Año'!$B$5&lt;'SFV+BESS'!$I$7),DT341/$B$5,IF(AND(DT341&lt;0,EA340+DT341/$B$5&gt;$H$2,-DT341/'Carga-Descarga Año'!$B$5&gt;'SFV+BESS'!$I$7),-'SFV+BESS'!$I$7,IF(AND(DT341&lt;0,EA340+DT341/$B$5&lt;$H$2),-MIN('SFV+BESS'!$I$7,EA340-$H$2),0)))</f>
        <v>0</v>
      </c>
      <c r="DW341" s="33"/>
      <c r="DX341" s="33">
        <f t="shared" si="379"/>
        <v>0</v>
      </c>
      <c r="DY341" s="27">
        <f t="shared" si="419"/>
        <v>0</v>
      </c>
      <c r="DZ341" s="27">
        <f t="shared" si="380"/>
        <v>0</v>
      </c>
      <c r="EA341" s="28">
        <f>IF((EA340+DU341+DV341)&gt;=$B$2*'SFV+BESS'!$I$9, $B$2*'SFV+BESS'!$I$9, (EA340+DU341+DV341))</f>
        <v>173.61249999999998</v>
      </c>
      <c r="EB341" s="110">
        <f t="shared" si="420"/>
        <v>0</v>
      </c>
      <c r="EG341" s="251"/>
      <c r="EH341" s="41">
        <v>13.8333333333333</v>
      </c>
      <c r="EI341" s="33">
        <f t="shared" si="396"/>
        <v>0</v>
      </c>
      <c r="EJ341" s="33">
        <f>Gen_Cons_Horario!B6199</f>
        <v>0</v>
      </c>
      <c r="EK341" s="35">
        <f t="shared" si="433"/>
        <v>0</v>
      </c>
      <c r="EL341" s="116">
        <f>IF(AND(EK341&gt;0,EK341*$B$4+ER340&lt;=$B$2*'SFV+BESS'!$I$9,EK341&lt;'SFV+BESS'!$I$7), EK341*$B$4, IF(AND(EK341&gt;0,EK341*$B$4+ER340&gt;$B$2*'SFV+BESS'!$I$9,EK341*$B$4&lt;'SFV+BESS'!$I$7),$B$2*'SFV+BESS'!$I$9-ER340,IF(AND(EK341&gt;0,EK341*$B$4+ER340&gt;$B$2*'SFV+BESS'!$I$9,EK341*$B$4&gt;'SFV+BESS'!$I$7,ER340&lt;$B$2*'SFV+BESS'!$I$9),$B$2*'SFV+BESS'!$I$9-ER340,IF(AND(EK341&gt;0,EK341*$B$4+ER340&lt;=$B$2*'SFV+BESS'!$I$9,EK341&gt;'SFV+BESS'!$I$7),'SFV+BESS'!$I$7,0))))</f>
        <v>0</v>
      </c>
      <c r="EM341" s="27">
        <f>IF(AND(EK341&lt;0,ER340+EK341/$B$5&gt;$H$2,-EK341/'Carga-Descarga Año'!$B$5&lt;'SFV+BESS'!$I$7),EK341/$B$5,IF(AND(EK341&lt;0,ER340+EK341/$B$5&gt;$H$2,-EK341/'Carga-Descarga Año'!$B$5&gt;'SFV+BESS'!$I$7),-'SFV+BESS'!$I$7,IF(AND(EK341&lt;0,ER340+EK341/$B$5&lt;$H$2),-MIN('SFV+BESS'!$I$7,ER340-$H$2),0)))</f>
        <v>0</v>
      </c>
      <c r="EN341" s="33"/>
      <c r="EO341" s="33">
        <f t="shared" si="381"/>
        <v>0</v>
      </c>
      <c r="EP341" s="27">
        <f t="shared" si="421"/>
        <v>0</v>
      </c>
      <c r="EQ341" s="27">
        <f t="shared" si="382"/>
        <v>0</v>
      </c>
      <c r="ER341" s="28">
        <f>IF((ER340+EL341+EM341)&gt;=$B$2*'SFV+BESS'!$I$9, $B$2*'SFV+BESS'!$I$9, (ER340+EL341+EM341))</f>
        <v>173.61249999999998</v>
      </c>
      <c r="ES341" s="110">
        <f t="shared" si="422"/>
        <v>0</v>
      </c>
      <c r="EX341" s="251"/>
      <c r="EY341" s="41">
        <v>13.8333333333333</v>
      </c>
      <c r="EZ341" s="33">
        <f t="shared" si="397"/>
        <v>0</v>
      </c>
      <c r="FA341" s="33">
        <f>Gen_Cons_Horario!B6919</f>
        <v>0</v>
      </c>
      <c r="FB341" s="35">
        <f t="shared" si="434"/>
        <v>0</v>
      </c>
      <c r="FC341" s="116">
        <f>IF(AND(FB341&gt;0,FB341*$B$4+FI340&lt;=$B$2*'SFV+BESS'!$I$9,FB341&lt;'SFV+BESS'!$I$7), FB341*$B$4, IF(AND(FB341&gt;0,FB341*$B$4+FI340&gt;$B$2*'SFV+BESS'!$I$9,FB341*$B$4&lt;'SFV+BESS'!$I$7),$B$2*'SFV+BESS'!$I$9-FI340,IF(AND(FB341&gt;0,FB341*$B$4+FI340&gt;$B$2*'SFV+BESS'!$I$9,FB341*$B$4&gt;'SFV+BESS'!$I$7,FI340&lt;$B$2*'SFV+BESS'!$I$9),$B$2*'SFV+BESS'!$I$9-FI340,IF(AND(FB341&gt;0,FB341*$B$4+FI340&lt;=$B$2*'SFV+BESS'!$I$9,FB341&gt;'SFV+BESS'!$I$7),'SFV+BESS'!$I$7,0))))</f>
        <v>0</v>
      </c>
      <c r="FD341" s="27">
        <f>IF(AND(FB341&lt;0,FI340+FB341/$B$5&gt;$H$2,-FB341/'Carga-Descarga Año'!$B$5&lt;'SFV+BESS'!$I$7),FB341/$B$5,IF(AND(FB341&lt;0,FI340+FB341/$B$5&gt;$H$2,-FB341/'Carga-Descarga Año'!$B$5&gt;'SFV+BESS'!$I$7),-'SFV+BESS'!$I$7,IF(AND(FB341&lt;0,FI340+FB341/$B$5&lt;$H$2),-MIN('SFV+BESS'!$I$7,FI340-$H$2),0)))</f>
        <v>0</v>
      </c>
      <c r="FE341" s="33"/>
      <c r="FF341" s="33">
        <f t="shared" si="383"/>
        <v>0</v>
      </c>
      <c r="FG341" s="27">
        <f t="shared" si="423"/>
        <v>0</v>
      </c>
      <c r="FH341" s="27">
        <f t="shared" si="384"/>
        <v>0</v>
      </c>
      <c r="FI341" s="28">
        <f>IF((FI340+FC341+FD341)&gt;=$B$2*'SFV+BESS'!$I$9, $B$2*'SFV+BESS'!$I$9, (FI340+FC341+FD341))</f>
        <v>173.61249999999998</v>
      </c>
      <c r="FJ341" s="110">
        <f t="shared" si="424"/>
        <v>0</v>
      </c>
      <c r="FO341" s="251"/>
      <c r="FP341" s="41">
        <v>13.8333333333333</v>
      </c>
      <c r="FQ341" s="33">
        <f t="shared" si="398"/>
        <v>1.3017977917689063</v>
      </c>
      <c r="FR341" s="33">
        <f>Gen_Cons_Horario!B7663</f>
        <v>0</v>
      </c>
      <c r="FS341" s="35">
        <f t="shared" si="435"/>
        <v>1.3017977917689063</v>
      </c>
      <c r="FT341" s="116">
        <f>IF(AND(FS341&gt;0,FS341*$B$4+FZ340&lt;=$B$2*'SFV+BESS'!$I$9,FS341&lt;'SFV+BESS'!$I$7), FS341*$B$4, IF(AND(FS341&gt;0,FS341*$B$4+FZ340&gt;$B$2*'SFV+BESS'!$I$9,FS341*$B$4&lt;'SFV+BESS'!$I$7),$B$2*'SFV+BESS'!$I$9-FZ340,IF(AND(FS341&gt;0,FS341*$B$4+FZ340&gt;$B$2*'SFV+BESS'!$I$9,FS341*$B$4&gt;'SFV+BESS'!$I$7,FZ340&lt;$B$2*'SFV+BESS'!$I$9),$B$2*'SFV+BESS'!$I$9-FZ340,IF(AND(FS341&gt;0,FS341*$B$4+FZ340&lt;=$B$2*'SFV+BESS'!$I$9,FS341&gt;'SFV+BESS'!$I$7),'SFV+BESS'!$I$7,0))))</f>
        <v>0</v>
      </c>
      <c r="FU341" s="27">
        <f>IF(AND(FS341&lt;0,FZ340+FS341/$B$5&gt;$H$2,-FS341/'Carga-Descarga Año'!$B$5&lt;'SFV+BESS'!$I$7),FS341/$B$5,IF(AND(FS341&lt;0,FZ340+FS341/$B$5&gt;$H$2,-FS341/'Carga-Descarga Año'!$B$5&gt;'SFV+BESS'!$I$7),-'SFV+BESS'!$I$7,IF(AND(FS341&lt;0,FZ340+FS341/$B$5&lt;$H$2),-MIN('SFV+BESS'!$I$7,FZ340-$H$2),0)))</f>
        <v>0</v>
      </c>
      <c r="FV341" s="33"/>
      <c r="FW341" s="33">
        <f t="shared" si="385"/>
        <v>0</v>
      </c>
      <c r="FX341" s="27">
        <f t="shared" si="425"/>
        <v>0</v>
      </c>
      <c r="FY341" s="27">
        <f t="shared" si="386"/>
        <v>0</v>
      </c>
      <c r="FZ341" s="28">
        <f>IF((FZ340+FT341+FU341)&gt;=$B$2*'SFV+BESS'!$I$9, $B$2*'SFV+BESS'!$I$9, (FZ340+FT341+FU341))</f>
        <v>173.61249999999998</v>
      </c>
      <c r="GA341" s="110">
        <f t="shared" si="426"/>
        <v>1.3017977917689063</v>
      </c>
      <c r="GF341" s="251"/>
      <c r="GG341" s="41">
        <v>13.8333333333333</v>
      </c>
      <c r="GH341" s="33">
        <f t="shared" si="399"/>
        <v>19.953413277256026</v>
      </c>
      <c r="GI341" s="33">
        <f>Gen_Cons_Horario!B8383</f>
        <v>0</v>
      </c>
      <c r="GJ341" s="35">
        <f t="shared" si="369"/>
        <v>19.953413277256026</v>
      </c>
      <c r="GK341" s="116">
        <f>IF(AND(GJ341&gt;0,GJ341*$B$4+GQ340&lt;=$B$2*'SFV+BESS'!$I$9,GJ341&lt;'SFV+BESS'!$I$7), GJ341*$B$4, IF(AND(GJ341&gt;0,GJ341*$B$4+GQ340&gt;$B$2*'SFV+BESS'!$I$9,GJ341*$B$4&lt;'SFV+BESS'!$I$7),$B$2*'SFV+BESS'!$I$9-GQ340,IF(AND(GJ341&gt;0,GJ341*$B$4+GQ340&gt;$B$2*'SFV+BESS'!$I$9,GJ341*$B$4&gt;'SFV+BESS'!$I$7,GQ340&lt;$B$2*'SFV+BESS'!$I$9),$B$2*'SFV+BESS'!$I$9-GQ340,IF(AND(GJ341&gt;0,GJ341*$B$4+GQ340&lt;=$B$2*'SFV+BESS'!$I$9,GJ341&gt;'SFV+BESS'!$I$7),'SFV+BESS'!$I$7,0))))</f>
        <v>0</v>
      </c>
      <c r="GL341" s="27">
        <f>IF(AND(GJ341&lt;0,GQ340+GJ341/$B$5&gt;$H$2,-GJ341/'Carga-Descarga Año'!$B$5&lt;'SFV+BESS'!$I$7),GJ341/$B$5,IF(AND(GJ341&lt;0,GQ340+GJ341/$B$5&gt;$H$2,-GJ341/'Carga-Descarga Año'!$B$5&gt;'SFV+BESS'!$I$7),-'SFV+BESS'!$I$7,IF(AND(GJ341&lt;0,GQ340+GJ341/$B$5&lt;$H$2),-MIN('SFV+BESS'!$I$7,GQ340-$H$2),0)))</f>
        <v>0</v>
      </c>
      <c r="GM341" s="33"/>
      <c r="GN341" s="33">
        <f t="shared" si="387"/>
        <v>0</v>
      </c>
      <c r="GO341" s="27">
        <f t="shared" si="427"/>
        <v>0</v>
      </c>
      <c r="GP341" s="27">
        <f t="shared" si="388"/>
        <v>0</v>
      </c>
      <c r="GQ341" s="28">
        <f>IF((GQ340+GK341+GL341)&gt;=$B$2*'SFV+BESS'!$I$9, $B$2*'SFV+BESS'!$I$9, (GQ340+GK341+GL341))</f>
        <v>173.61249999999998</v>
      </c>
      <c r="GR341" s="110">
        <f t="shared" si="428"/>
        <v>19.953413277256026</v>
      </c>
    </row>
    <row r="342" spans="1:200">
      <c r="A342" s="249"/>
      <c r="B342" s="41">
        <v>13.875</v>
      </c>
      <c r="C342" s="38">
        <f t="shared" si="370"/>
        <v>0</v>
      </c>
      <c r="D342" s="2">
        <f>Gen_Cons_Horario!B368</f>
        <v>44.742000000000004</v>
      </c>
      <c r="E342" s="140">
        <f t="shared" si="400"/>
        <v>-44.742000000000004</v>
      </c>
      <c r="F342" s="116">
        <f>IF(AND(E342&gt;0,E342*$B$4+L341&lt;=$B$2*'SFV+BESS'!$I$9,E342&lt;'SFV+BESS'!$I$7), E342*$B$4, IF(AND(E342&gt;0,E342*$B$4+L341&gt;$B$2*'SFV+BESS'!$I$9,E342*$B$4&lt;'SFV+BESS'!$I$7),$B$2*'SFV+BESS'!$I$9-L341,IF(AND(E342&gt;0,E342*$B$4+L341&gt;$B$2*'SFV+BESS'!$I$9,E342*$B$4&gt;'SFV+BESS'!$I$7,L341&lt;$B$2*'SFV+BESS'!$I$9),$B$2*'SFV+BESS'!$I$9-L341,IF(AND(E342&gt;0,E342*$B$4+L341&lt;=$B$2*'SFV+BESS'!$I$9,E342&gt;'SFV+BESS'!$I$7),'SFV+BESS'!$I$7,0))))</f>
        <v>0</v>
      </c>
      <c r="G342" s="27">
        <f>IF(AND(E342&lt;0,L341+E342/$B$5&gt;$H$2,-E342/'Carga-Descarga Año'!$B$5&lt;'SFV+BESS'!$I$7),E342/$B$5,IF(AND(E342&lt;0,L341+E342/$B$5&gt;$H$2,-E342/'Carga-Descarga Año'!$B$5&gt;'SFV+BESS'!$I$7),-'SFV+BESS'!$I$7,IF(AND(E342&lt;0,L341+E342/$B$5&lt;$H$2),-MIN('SFV+BESS'!$I$7,L341-$H$2),0)))</f>
        <v>-47.096842105263164</v>
      </c>
      <c r="I342" s="38">
        <f t="shared" si="401"/>
        <v>0</v>
      </c>
      <c r="J342" s="27">
        <f t="shared" si="403"/>
        <v>44.742000000000004</v>
      </c>
      <c r="K342" s="27">
        <f t="shared" si="402"/>
        <v>0</v>
      </c>
      <c r="L342" s="28">
        <f>IF((L341+F342+G342)&gt;=$B$2*'SFV+BESS'!$I$9, $B$2*'SFV+BESS'!$I$9, (L341+F342+G342))</f>
        <v>108.20926422232591</v>
      </c>
      <c r="M342" s="110">
        <f t="shared" si="404"/>
        <v>0</v>
      </c>
      <c r="R342" s="251"/>
      <c r="S342" s="41">
        <v>13.875</v>
      </c>
      <c r="T342" s="2">
        <f t="shared" si="389"/>
        <v>0</v>
      </c>
      <c r="U342" s="2">
        <f>Gen_Cons_Horario!B1112</f>
        <v>0</v>
      </c>
      <c r="V342" s="35">
        <f t="shared" ref="V342:V405" si="436">T342-U342</f>
        <v>0</v>
      </c>
      <c r="W342" s="116">
        <f>IF(AND(V342&gt;0,V342*$B$4+AC341&lt;=$B$2*'SFV+BESS'!$I$9,V342&lt;'SFV+BESS'!$I$7), V342*$B$4, IF(AND(V342&gt;0,V342*$B$4+AC341&gt;$B$2*'SFV+BESS'!$I$9,V342*$B$4&lt;'SFV+BESS'!$I$7),$B$2*'SFV+BESS'!$I$9-AC341,IF(AND(V342&gt;0,V342*$B$4+AC341&gt;$B$2*'SFV+BESS'!$I$9,V342*$B$4&gt;'SFV+BESS'!$I$7,AC341&lt;$B$2*'SFV+BESS'!$I$9),$B$2*'SFV+BESS'!$I$9-AC341,IF(AND(V342&gt;0,V342*$B$4+AC341&lt;=$B$2*'SFV+BESS'!$I$9,V342&gt;'SFV+BESS'!$I$7),'SFV+BESS'!$I$7,0))))</f>
        <v>0</v>
      </c>
      <c r="X342" s="27">
        <f>IF(AND(V342&lt;0,AC341+V342/$B$5&gt;$H$2,-V342/'Carga-Descarga Año'!$B$5&lt;'SFV+BESS'!$I$7),V342/$B$5,IF(AND(V342&lt;0,AC341+V342/$B$5&gt;$H$2,-V342/'Carga-Descarga Año'!$B$5&gt;'SFV+BESS'!$I$7),-'SFV+BESS'!$I$7,IF(AND(V342&lt;0,AC341+V342/$B$5&lt;$H$2),-MIN('SFV+BESS'!$I$7,AC341-$H$2),0)))</f>
        <v>0</v>
      </c>
      <c r="Z342" s="33">
        <f t="shared" si="430"/>
        <v>0</v>
      </c>
      <c r="AA342" s="27">
        <f t="shared" si="405"/>
        <v>0</v>
      </c>
      <c r="AB342" s="27">
        <f t="shared" si="429"/>
        <v>0</v>
      </c>
      <c r="AC342" s="28">
        <f>IF((AC341+W342+X342)&gt;=$B$2*'SFV+BESS'!$I$9, $B$2*'SFV+BESS'!$I$9, (AC341+W342+X342))</f>
        <v>173.61249999999998</v>
      </c>
      <c r="AD342" s="110">
        <f t="shared" si="406"/>
        <v>0</v>
      </c>
      <c r="AI342" s="251"/>
      <c r="AJ342" s="41">
        <v>13.875</v>
      </c>
      <c r="AK342" s="52">
        <f t="shared" si="390"/>
        <v>0</v>
      </c>
      <c r="AL342" s="33">
        <f>Gen_Cons_Horario!B1784</f>
        <v>0</v>
      </c>
      <c r="AM342" s="35">
        <f t="shared" ref="AM342:AM405" si="437">AK342-AL342</f>
        <v>0</v>
      </c>
      <c r="AN342" s="116">
        <f>IF(AND(AM342&gt;0,AM342*$B$4+AT341&lt;=$B$2*'SFV+BESS'!$I$9,AM342&lt;'SFV+BESS'!$I$7), AM342*$B$4, IF(AND(AM342&gt;0,AM342*$B$4+AT341&gt;$B$2*'SFV+BESS'!$I$9,AM342*$B$4&lt;'SFV+BESS'!$I$7),$B$2*'SFV+BESS'!$I$9-AT341,IF(AND(AM342&gt;0,AM342*$B$4+AT341&gt;$B$2*'SFV+BESS'!$I$9,AM342*$B$4&gt;'SFV+BESS'!$I$7,AT341&lt;$B$2*'SFV+BESS'!$I$9),$B$2*'SFV+BESS'!$I$9-AT341,IF(AND(AM342&gt;0,AM342*$B$4+AT341&lt;=$B$2*'SFV+BESS'!$I$9,AM342&gt;'SFV+BESS'!$I$7),'SFV+BESS'!$I$7,0))))</f>
        <v>0</v>
      </c>
      <c r="AO342" s="27">
        <f>IF(AND(AM342&lt;0,AT341+AM342/$B$5&gt;$H$2,-AM342/'Carga-Descarga Año'!$B$5&lt;'SFV+BESS'!$I$7),AM342/$B$5,IF(AND(AM342&lt;0,AT341+AM342/$B$5&gt;$H$2,-AM342/'Carga-Descarga Año'!$B$5&gt;'SFV+BESS'!$I$7),-'SFV+BESS'!$I$7,IF(AND(AM342&lt;0,AT341+AM342/$B$5&lt;$H$2),-MIN('SFV+BESS'!$I$7,AT341-$H$2),0)))</f>
        <v>0</v>
      </c>
      <c r="AP342" s="33"/>
      <c r="AQ342" s="33">
        <f t="shared" si="371"/>
        <v>0</v>
      </c>
      <c r="AR342" s="27">
        <f t="shared" si="407"/>
        <v>0</v>
      </c>
      <c r="AS342" s="27">
        <f t="shared" si="372"/>
        <v>0</v>
      </c>
      <c r="AT342" s="28">
        <f>IF((AT341+AN342+AO342)&gt;=$B$2*'SFV+BESS'!$I$9, $B$2*'SFV+BESS'!$I$9, (AT341+AN342+AO342))</f>
        <v>152.90850070583062</v>
      </c>
      <c r="AU342" s="110">
        <f t="shared" si="408"/>
        <v>0</v>
      </c>
      <c r="AZ342" s="251"/>
      <c r="BA342" s="41">
        <v>13.875</v>
      </c>
      <c r="BB342" s="33">
        <f t="shared" si="391"/>
        <v>0</v>
      </c>
      <c r="BC342" s="33">
        <f>Gen_Cons_Horario!B2528</f>
        <v>0</v>
      </c>
      <c r="BD342" s="35">
        <f t="shared" ref="BD342:BD405" si="438">BB342-BC342</f>
        <v>0</v>
      </c>
      <c r="BE342" s="116">
        <f>IF(AND(BD342&gt;0,BD342*$B$4+BK341&lt;=$B$2*'SFV+BESS'!$I$9,BD342&lt;'SFV+BESS'!$I$7), BD342*$B$4, IF(AND(BD342&gt;0,BD342*$B$4+BK341&gt;$B$2*'SFV+BESS'!$I$9,BD342*$B$4&lt;'SFV+BESS'!$I$7),$B$2*'SFV+BESS'!$I$9-BK341,IF(AND(BD342&gt;0,BD342*$B$4+BK341&gt;$B$2*'SFV+BESS'!$I$9,BD342*$B$4&gt;'SFV+BESS'!$I$7,BK341&lt;$B$2*'SFV+BESS'!$I$9),$B$2*'SFV+BESS'!$I$9-BK341,IF(AND(BD342&gt;0,BD342*$B$4+BK341&lt;=$B$2*'SFV+BESS'!$I$9,BD342&gt;'SFV+BESS'!$I$7),'SFV+BESS'!$I$7,0))))</f>
        <v>0</v>
      </c>
      <c r="BF342" s="27">
        <f>IF(AND(BD342&lt;0,BK341+BD342/$B$5&gt;$H$2,-BD342/'Carga-Descarga Año'!$B$5&lt;'SFV+BESS'!$I$7),BD342/$B$5,IF(AND(BD342&lt;0,BK341+BD342/$B$5&gt;$H$2,-BD342/'Carga-Descarga Año'!$B$5&gt;'SFV+BESS'!$I$7),-'SFV+BESS'!$I$7,IF(AND(BD342&lt;0,BK341+BD342/$B$5&lt;$H$2),-MIN('SFV+BESS'!$I$7,BK341-$H$2),0)))</f>
        <v>0</v>
      </c>
      <c r="BG342" s="33"/>
      <c r="BH342" s="33">
        <f t="shared" si="373"/>
        <v>0</v>
      </c>
      <c r="BI342" s="27">
        <f t="shared" si="409"/>
        <v>0</v>
      </c>
      <c r="BJ342" s="27">
        <f t="shared" si="374"/>
        <v>0</v>
      </c>
      <c r="BK342" s="28">
        <f>IF((BK341+BE342+BF342)&gt;=$B$2*'SFV+BESS'!$I$9, $B$2*'SFV+BESS'!$I$9, (BK341+BE342+BF342))</f>
        <v>173.61249999999998</v>
      </c>
      <c r="BL342" s="110">
        <f t="shared" si="410"/>
        <v>0</v>
      </c>
      <c r="BQ342" s="251"/>
      <c r="BR342" s="41">
        <v>13.875</v>
      </c>
      <c r="BS342" s="33">
        <f t="shared" si="392"/>
        <v>0</v>
      </c>
      <c r="BT342" s="33">
        <f>Gen_Cons_Horario!B3248</f>
        <v>0</v>
      </c>
      <c r="BU342" s="35">
        <f t="shared" ref="BU342:BU405" si="439">BS342-BT342</f>
        <v>0</v>
      </c>
      <c r="BV342" s="116">
        <f>IF(AND(BU342&gt;0,BU342*$B$4+CB341&lt;=$B$2*'SFV+BESS'!$I$9,BU342&lt;'SFV+BESS'!$I$7), BU342*$B$4, IF(AND(BU342&gt;0,BU342*$B$4+CB341&gt;$B$2*'SFV+BESS'!$I$9,BU342*$B$4&lt;'SFV+BESS'!$I$7),$B$2*'SFV+BESS'!$I$9-CB341,IF(AND(BU342&gt;0,BU342*$B$4+CB341&gt;$B$2*'SFV+BESS'!$I$9,BU342*$B$4&gt;'SFV+BESS'!$I$7,CB341&lt;$B$2*'SFV+BESS'!$I$9),$B$2*'SFV+BESS'!$I$9-CB341,IF(AND(BU342&gt;0,BU342*$B$4+CB341&lt;=$B$2*'SFV+BESS'!$I$9,BU342&gt;'SFV+BESS'!$I$7),'SFV+BESS'!$I$7,0))))</f>
        <v>0</v>
      </c>
      <c r="BW342" s="27">
        <f>IF(AND(BU342&lt;0,CB341+BU342/$B$5&gt;$H$2,-BU342/'Carga-Descarga Año'!$B$5&lt;'SFV+BESS'!$I$7),BU342/$B$5,IF(AND(BU342&lt;0,CB341+BU342/$B$5&gt;$H$2,-BU342/'Carga-Descarga Año'!$B$5&gt;'SFV+BESS'!$I$7),-'SFV+BESS'!$I$7,IF(AND(BU342&lt;0,CB341+BU342/$B$5&lt;$H$2),-MIN('SFV+BESS'!$I$7,CB341-$H$2),0)))</f>
        <v>0</v>
      </c>
      <c r="BX342" s="33"/>
      <c r="BY342" s="33">
        <f t="shared" si="375"/>
        <v>0</v>
      </c>
      <c r="BZ342" s="27">
        <f t="shared" si="411"/>
        <v>0</v>
      </c>
      <c r="CA342" s="27">
        <f t="shared" si="412"/>
        <v>0</v>
      </c>
      <c r="CB342" s="28">
        <f>IF((CB341+BV342+BW342)&gt;=$B$2*'SFV+BESS'!$I$9, $B$2*'SFV+BESS'!$I$9, (CB341+BV342+BW342))</f>
        <v>173.61249999999998</v>
      </c>
      <c r="CC342" s="110">
        <f t="shared" si="413"/>
        <v>0</v>
      </c>
      <c r="CH342" s="251"/>
      <c r="CI342" s="41">
        <v>13.875</v>
      </c>
      <c r="CJ342" s="33">
        <f t="shared" si="393"/>
        <v>0</v>
      </c>
      <c r="CK342" s="33">
        <f>Gen_Cons_Horario!B3992</f>
        <v>0</v>
      </c>
      <c r="CL342" s="35">
        <f t="shared" ref="CL342:CL405" si="440">CJ342-CK342</f>
        <v>0</v>
      </c>
      <c r="CM342" s="116">
        <f>IF(AND(CL342&gt;0,CL342*$B$4+CS341&lt;=$B$2*'SFV+BESS'!$I$9,CL342&lt;'SFV+BESS'!$I$7), CL342*$B$4, IF(AND(CL342&gt;0,CL342*$B$4+CS341&gt;$B$2*'SFV+BESS'!$I$9,CL342*$B$4&lt;'SFV+BESS'!$I$7),$B$2*'SFV+BESS'!$I$9-CS341,IF(AND(CL342&gt;0,CL342*$B$4+CS341&gt;$B$2*'SFV+BESS'!$I$9,CL342*$B$4&gt;'SFV+BESS'!$I$7,CS341&lt;$B$2*'SFV+BESS'!$I$9),$B$2*'SFV+BESS'!$I$9-CS341,IF(AND(CL342&gt;0,CL342*$B$4+CS341&lt;=$B$2*'SFV+BESS'!$I$9,CL342&gt;'SFV+BESS'!$I$7),'SFV+BESS'!$I$7,0))))</f>
        <v>0</v>
      </c>
      <c r="CN342" s="27">
        <f>IF(AND(CL342&lt;0,CS341+CL342/$B$5&gt;$H$2,-CL342/'Carga-Descarga Año'!$B$5&lt;'SFV+BESS'!$I$7),CL342/$B$5,IF(AND(CL342&lt;0,CS341+CL342/$B$5&gt;$H$2,-CL342/'Carga-Descarga Año'!$B$5&gt;'SFV+BESS'!$I$7),-'SFV+BESS'!$I$7,IF(AND(CL342&lt;0,CS341+CL342/$B$5&lt;$H$2),-MIN('SFV+BESS'!$I$7,CS341-$H$2),0)))</f>
        <v>0</v>
      </c>
      <c r="CO342" s="33"/>
      <c r="CP342" s="33">
        <f t="shared" si="376"/>
        <v>0</v>
      </c>
      <c r="CQ342" s="27">
        <f t="shared" si="414"/>
        <v>0</v>
      </c>
      <c r="CR342" s="27">
        <f t="shared" si="377"/>
        <v>0</v>
      </c>
      <c r="CS342" s="28">
        <f>IF((CS341+CM342+CN342)&gt;=$B$2*'SFV+BESS'!$I$9, $B$2*'SFV+BESS'!$I$9, (CS341+CM342+CN342))</f>
        <v>173.61249999999998</v>
      </c>
      <c r="CT342" s="110">
        <f t="shared" si="415"/>
        <v>0</v>
      </c>
      <c r="CY342" s="251"/>
      <c r="CZ342" s="41">
        <v>13.875</v>
      </c>
      <c r="DA342" s="33">
        <f t="shared" si="394"/>
        <v>0</v>
      </c>
      <c r="DB342" s="33">
        <f>Gen_Cons_Horario!B4712</f>
        <v>0</v>
      </c>
      <c r="DC342" s="35">
        <f t="shared" si="431"/>
        <v>0</v>
      </c>
      <c r="DD342" s="116">
        <f>IF(AND(DC342&gt;0,DC342*$B$4+DJ341&lt;=$B$2*'SFV+BESS'!$I$9,DC342&lt;'SFV+BESS'!$I$7), DC342*$B$4, IF(AND(DC342&gt;0,DC342*$B$4+DJ341&gt;$B$2*'SFV+BESS'!$I$9,DC342*$B$4&lt;'SFV+BESS'!$I$7),$B$2*'SFV+BESS'!$I$9-DJ341,IF(AND(DC342&gt;0,DC342*$B$4+DJ341&gt;$B$2*'SFV+BESS'!$I$9,DC342*$B$4&gt;'SFV+BESS'!$I$7,DJ341&lt;$B$2*'SFV+BESS'!$I$9),$B$2*'SFV+BESS'!$I$9-DJ341,IF(AND(DC342&gt;0,DC342*$B$4+DJ341&lt;=$B$2*'SFV+BESS'!$I$9,DC342&gt;'SFV+BESS'!$I$7),'SFV+BESS'!$I$7,0))))</f>
        <v>0</v>
      </c>
      <c r="DE342" s="27">
        <f>IF(AND(DC342&lt;0,DJ341+DC342/$B$5&gt;$H$2,-DC342/'Carga-Descarga Año'!$B$5&lt;'SFV+BESS'!$I$7),DC342/$B$5,IF(AND(DC342&lt;0,DJ341+DC342/$B$5&gt;$H$2,-DC342/'Carga-Descarga Año'!$B$5&gt;'SFV+BESS'!$I$7),-'SFV+BESS'!$I$7,IF(AND(DC342&lt;0,DJ341+DC342/$B$5&lt;$H$2),-MIN('SFV+BESS'!$I$7,DJ341-$H$2),0)))</f>
        <v>0</v>
      </c>
      <c r="DF342" s="33"/>
      <c r="DG342" s="33">
        <f t="shared" si="378"/>
        <v>0</v>
      </c>
      <c r="DH342" s="27">
        <f t="shared" si="416"/>
        <v>0</v>
      </c>
      <c r="DI342" s="27">
        <f t="shared" si="417"/>
        <v>0</v>
      </c>
      <c r="DJ342" s="28">
        <f>IF((DJ341+DD342+DE342)&gt;=$B$2*'SFV+BESS'!$I$9, $B$2*'SFV+BESS'!$I$9, (DJ341+DD342+DE342))</f>
        <v>173.61249999999998</v>
      </c>
      <c r="DK342" s="110">
        <f t="shared" si="418"/>
        <v>0</v>
      </c>
      <c r="DP342" s="251"/>
      <c r="DQ342" s="41">
        <v>13.875</v>
      </c>
      <c r="DR342" s="33">
        <f t="shared" si="395"/>
        <v>0</v>
      </c>
      <c r="DS342" s="33">
        <f>Gen_Cons_Horario!B5456</f>
        <v>0</v>
      </c>
      <c r="DT342" s="35">
        <f t="shared" si="432"/>
        <v>0</v>
      </c>
      <c r="DU342" s="116">
        <f>IF(AND(DT342&gt;0,DT342*$B$4+EA341&lt;=$B$2*'SFV+BESS'!$I$9,DT342&lt;'SFV+BESS'!$I$7), DT342*$B$4, IF(AND(DT342&gt;0,DT342*$B$4+EA341&gt;$B$2*'SFV+BESS'!$I$9,DT342*$B$4&lt;'SFV+BESS'!$I$7),$B$2*'SFV+BESS'!$I$9-EA341,IF(AND(DT342&gt;0,DT342*$B$4+EA341&gt;$B$2*'SFV+BESS'!$I$9,DT342*$B$4&gt;'SFV+BESS'!$I$7,EA341&lt;$B$2*'SFV+BESS'!$I$9),$B$2*'SFV+BESS'!$I$9-EA341,IF(AND(DT342&gt;0,DT342*$B$4+EA341&lt;=$B$2*'SFV+BESS'!$I$9,DT342&gt;'SFV+BESS'!$I$7),'SFV+BESS'!$I$7,0))))</f>
        <v>0</v>
      </c>
      <c r="DV342" s="27">
        <f>IF(AND(DT342&lt;0,EA341+DT342/$B$5&gt;$H$2,-DT342/'Carga-Descarga Año'!$B$5&lt;'SFV+BESS'!$I$7),DT342/$B$5,IF(AND(DT342&lt;0,EA341+DT342/$B$5&gt;$H$2,-DT342/'Carga-Descarga Año'!$B$5&gt;'SFV+BESS'!$I$7),-'SFV+BESS'!$I$7,IF(AND(DT342&lt;0,EA341+DT342/$B$5&lt;$H$2),-MIN('SFV+BESS'!$I$7,EA341-$H$2),0)))</f>
        <v>0</v>
      </c>
      <c r="DW342" s="33"/>
      <c r="DX342" s="33">
        <f t="shared" si="379"/>
        <v>0</v>
      </c>
      <c r="DY342" s="27">
        <f t="shared" si="419"/>
        <v>0</v>
      </c>
      <c r="DZ342" s="27">
        <f t="shared" si="380"/>
        <v>0</v>
      </c>
      <c r="EA342" s="28">
        <f>IF((EA341+DU342+DV342)&gt;=$B$2*'SFV+BESS'!$I$9, $B$2*'SFV+BESS'!$I$9, (EA341+DU342+DV342))</f>
        <v>173.61249999999998</v>
      </c>
      <c r="EB342" s="110">
        <f t="shared" si="420"/>
        <v>0</v>
      </c>
      <c r="EG342" s="251"/>
      <c r="EH342" s="41">
        <v>13.875</v>
      </c>
      <c r="EI342" s="33">
        <f t="shared" si="396"/>
        <v>0</v>
      </c>
      <c r="EJ342" s="33">
        <f>Gen_Cons_Horario!B6200</f>
        <v>0</v>
      </c>
      <c r="EK342" s="35">
        <f t="shared" si="433"/>
        <v>0</v>
      </c>
      <c r="EL342" s="116">
        <f>IF(AND(EK342&gt;0,EK342*$B$4+ER341&lt;=$B$2*'SFV+BESS'!$I$9,EK342&lt;'SFV+BESS'!$I$7), EK342*$B$4, IF(AND(EK342&gt;0,EK342*$B$4+ER341&gt;$B$2*'SFV+BESS'!$I$9,EK342*$B$4&lt;'SFV+BESS'!$I$7),$B$2*'SFV+BESS'!$I$9-ER341,IF(AND(EK342&gt;0,EK342*$B$4+ER341&gt;$B$2*'SFV+BESS'!$I$9,EK342*$B$4&gt;'SFV+BESS'!$I$7,ER341&lt;$B$2*'SFV+BESS'!$I$9),$B$2*'SFV+BESS'!$I$9-ER341,IF(AND(EK342&gt;0,EK342*$B$4+ER341&lt;=$B$2*'SFV+BESS'!$I$9,EK342&gt;'SFV+BESS'!$I$7),'SFV+BESS'!$I$7,0))))</f>
        <v>0</v>
      </c>
      <c r="EM342" s="27">
        <f>IF(AND(EK342&lt;0,ER341+EK342/$B$5&gt;$H$2,-EK342/'Carga-Descarga Año'!$B$5&lt;'SFV+BESS'!$I$7),EK342/$B$5,IF(AND(EK342&lt;0,ER341+EK342/$B$5&gt;$H$2,-EK342/'Carga-Descarga Año'!$B$5&gt;'SFV+BESS'!$I$7),-'SFV+BESS'!$I$7,IF(AND(EK342&lt;0,ER341+EK342/$B$5&lt;$H$2),-MIN('SFV+BESS'!$I$7,ER341-$H$2),0)))</f>
        <v>0</v>
      </c>
      <c r="EN342" s="33"/>
      <c r="EO342" s="33">
        <f t="shared" si="381"/>
        <v>0</v>
      </c>
      <c r="EP342" s="27">
        <f t="shared" si="421"/>
        <v>0</v>
      </c>
      <c r="EQ342" s="27">
        <f t="shared" si="382"/>
        <v>0</v>
      </c>
      <c r="ER342" s="28">
        <f>IF((ER341+EL342+EM342)&gt;=$B$2*'SFV+BESS'!$I$9, $B$2*'SFV+BESS'!$I$9, (ER341+EL342+EM342))</f>
        <v>173.61249999999998</v>
      </c>
      <c r="ES342" s="110">
        <f t="shared" si="422"/>
        <v>0</v>
      </c>
      <c r="EX342" s="251"/>
      <c r="EY342" s="41">
        <v>13.875</v>
      </c>
      <c r="EZ342" s="33">
        <f t="shared" si="397"/>
        <v>0</v>
      </c>
      <c r="FA342" s="33">
        <f>Gen_Cons_Horario!B6920</f>
        <v>0</v>
      </c>
      <c r="FB342" s="35">
        <f t="shared" si="434"/>
        <v>0</v>
      </c>
      <c r="FC342" s="116">
        <f>IF(AND(FB342&gt;0,FB342*$B$4+FI341&lt;=$B$2*'SFV+BESS'!$I$9,FB342&lt;'SFV+BESS'!$I$7), FB342*$B$4, IF(AND(FB342&gt;0,FB342*$B$4+FI341&gt;$B$2*'SFV+BESS'!$I$9,FB342*$B$4&lt;'SFV+BESS'!$I$7),$B$2*'SFV+BESS'!$I$9-FI341,IF(AND(FB342&gt;0,FB342*$B$4+FI341&gt;$B$2*'SFV+BESS'!$I$9,FB342*$B$4&gt;'SFV+BESS'!$I$7,FI341&lt;$B$2*'SFV+BESS'!$I$9),$B$2*'SFV+BESS'!$I$9-FI341,IF(AND(FB342&gt;0,FB342*$B$4+FI341&lt;=$B$2*'SFV+BESS'!$I$9,FB342&gt;'SFV+BESS'!$I$7),'SFV+BESS'!$I$7,0))))</f>
        <v>0</v>
      </c>
      <c r="FD342" s="27">
        <f>IF(AND(FB342&lt;0,FI341+FB342/$B$5&gt;$H$2,-FB342/'Carga-Descarga Año'!$B$5&lt;'SFV+BESS'!$I$7),FB342/$B$5,IF(AND(FB342&lt;0,FI341+FB342/$B$5&gt;$H$2,-FB342/'Carga-Descarga Año'!$B$5&gt;'SFV+BESS'!$I$7),-'SFV+BESS'!$I$7,IF(AND(FB342&lt;0,FI341+FB342/$B$5&lt;$H$2),-MIN('SFV+BESS'!$I$7,FI341-$H$2),0)))</f>
        <v>0</v>
      </c>
      <c r="FE342" s="33"/>
      <c r="FF342" s="33">
        <f t="shared" si="383"/>
        <v>0</v>
      </c>
      <c r="FG342" s="27">
        <f t="shared" si="423"/>
        <v>0</v>
      </c>
      <c r="FH342" s="27">
        <f t="shared" si="384"/>
        <v>0</v>
      </c>
      <c r="FI342" s="28">
        <f>IF((FI341+FC342+FD342)&gt;=$B$2*'SFV+BESS'!$I$9, $B$2*'SFV+BESS'!$I$9, (FI341+FC342+FD342))</f>
        <v>173.61249999999998</v>
      </c>
      <c r="FJ342" s="110">
        <f t="shared" si="424"/>
        <v>0</v>
      </c>
      <c r="FO342" s="251"/>
      <c r="FP342" s="41">
        <v>13.875</v>
      </c>
      <c r="FQ342" s="33">
        <f t="shared" si="398"/>
        <v>0</v>
      </c>
      <c r="FR342" s="33">
        <f>Gen_Cons_Horario!B7664</f>
        <v>0</v>
      </c>
      <c r="FS342" s="35">
        <f t="shared" si="435"/>
        <v>0</v>
      </c>
      <c r="FT342" s="116">
        <f>IF(AND(FS342&gt;0,FS342*$B$4+FZ341&lt;=$B$2*'SFV+BESS'!$I$9,FS342&lt;'SFV+BESS'!$I$7), FS342*$B$4, IF(AND(FS342&gt;0,FS342*$B$4+FZ341&gt;$B$2*'SFV+BESS'!$I$9,FS342*$B$4&lt;'SFV+BESS'!$I$7),$B$2*'SFV+BESS'!$I$9-FZ341,IF(AND(FS342&gt;0,FS342*$B$4+FZ341&gt;$B$2*'SFV+BESS'!$I$9,FS342*$B$4&gt;'SFV+BESS'!$I$7,FZ341&lt;$B$2*'SFV+BESS'!$I$9),$B$2*'SFV+BESS'!$I$9-FZ341,IF(AND(FS342&gt;0,FS342*$B$4+FZ341&lt;=$B$2*'SFV+BESS'!$I$9,FS342&gt;'SFV+BESS'!$I$7),'SFV+BESS'!$I$7,0))))</f>
        <v>0</v>
      </c>
      <c r="FU342" s="27">
        <f>IF(AND(FS342&lt;0,FZ341+FS342/$B$5&gt;$H$2,-FS342/'Carga-Descarga Año'!$B$5&lt;'SFV+BESS'!$I$7),FS342/$B$5,IF(AND(FS342&lt;0,FZ341+FS342/$B$5&gt;$H$2,-FS342/'Carga-Descarga Año'!$B$5&gt;'SFV+BESS'!$I$7),-'SFV+BESS'!$I$7,IF(AND(FS342&lt;0,FZ341+FS342/$B$5&lt;$H$2),-MIN('SFV+BESS'!$I$7,FZ341-$H$2),0)))</f>
        <v>0</v>
      </c>
      <c r="FV342" s="33"/>
      <c r="FW342" s="33">
        <f t="shared" si="385"/>
        <v>0</v>
      </c>
      <c r="FX342" s="27">
        <f t="shared" si="425"/>
        <v>0</v>
      </c>
      <c r="FY342" s="27">
        <f t="shared" si="386"/>
        <v>0</v>
      </c>
      <c r="FZ342" s="28">
        <f>IF((FZ341+FT342+FU342)&gt;=$B$2*'SFV+BESS'!$I$9, $B$2*'SFV+BESS'!$I$9, (FZ341+FT342+FU342))</f>
        <v>173.61249999999998</v>
      </c>
      <c r="GA342" s="110">
        <f t="shared" si="426"/>
        <v>0</v>
      </c>
      <c r="GF342" s="251"/>
      <c r="GG342" s="41">
        <v>13.875</v>
      </c>
      <c r="GH342" s="33">
        <f t="shared" si="399"/>
        <v>0</v>
      </c>
      <c r="GI342" s="33">
        <f>Gen_Cons_Horario!B8384</f>
        <v>0</v>
      </c>
      <c r="GJ342" s="35">
        <f t="shared" ref="GJ342:GJ405" si="441">GH342-GI342</f>
        <v>0</v>
      </c>
      <c r="GK342" s="116">
        <f>IF(AND(GJ342&gt;0,GJ342*$B$4+GQ341&lt;=$B$2*'SFV+BESS'!$I$9,GJ342&lt;'SFV+BESS'!$I$7), GJ342*$B$4, IF(AND(GJ342&gt;0,GJ342*$B$4+GQ341&gt;$B$2*'SFV+BESS'!$I$9,GJ342*$B$4&lt;'SFV+BESS'!$I$7),$B$2*'SFV+BESS'!$I$9-GQ341,IF(AND(GJ342&gt;0,GJ342*$B$4+GQ341&gt;$B$2*'SFV+BESS'!$I$9,GJ342*$B$4&gt;'SFV+BESS'!$I$7,GQ341&lt;$B$2*'SFV+BESS'!$I$9),$B$2*'SFV+BESS'!$I$9-GQ341,IF(AND(GJ342&gt;0,GJ342*$B$4+GQ341&lt;=$B$2*'SFV+BESS'!$I$9,GJ342&gt;'SFV+BESS'!$I$7),'SFV+BESS'!$I$7,0))))</f>
        <v>0</v>
      </c>
      <c r="GL342" s="27">
        <f>IF(AND(GJ342&lt;0,GQ341+GJ342/$B$5&gt;$H$2,-GJ342/'Carga-Descarga Año'!$B$5&lt;'SFV+BESS'!$I$7),GJ342/$B$5,IF(AND(GJ342&lt;0,GQ341+GJ342/$B$5&gt;$H$2,-GJ342/'Carga-Descarga Año'!$B$5&gt;'SFV+BESS'!$I$7),-'SFV+BESS'!$I$7,IF(AND(GJ342&lt;0,GQ341+GJ342/$B$5&lt;$H$2),-MIN('SFV+BESS'!$I$7,GQ341-$H$2),0)))</f>
        <v>0</v>
      </c>
      <c r="GM342" s="33"/>
      <c r="GN342" s="33">
        <f t="shared" si="387"/>
        <v>0</v>
      </c>
      <c r="GO342" s="27">
        <f t="shared" si="427"/>
        <v>0</v>
      </c>
      <c r="GP342" s="27">
        <f t="shared" si="388"/>
        <v>0</v>
      </c>
      <c r="GQ342" s="28">
        <f>IF((GQ341+GK342+GL342)&gt;=$B$2*'SFV+BESS'!$I$9, $B$2*'SFV+BESS'!$I$9, (GQ341+GK342+GL342))</f>
        <v>173.61249999999998</v>
      </c>
      <c r="GR342" s="110">
        <f t="shared" si="428"/>
        <v>0</v>
      </c>
    </row>
    <row r="343" spans="1:200">
      <c r="A343" s="249"/>
      <c r="B343" s="41">
        <v>13.9166666666667</v>
      </c>
      <c r="C343" s="38">
        <f t="shared" si="370"/>
        <v>0</v>
      </c>
      <c r="D343" s="2">
        <f>Gen_Cons_Horario!B369</f>
        <v>0</v>
      </c>
      <c r="E343" s="140">
        <f t="shared" si="400"/>
        <v>0</v>
      </c>
      <c r="F343" s="116">
        <f>IF(AND(E343&gt;0,E343*$B$4+L342&lt;=$B$2*'SFV+BESS'!$I$9,E343&lt;'SFV+BESS'!$I$7), E343*$B$4, IF(AND(E343&gt;0,E343*$B$4+L342&gt;$B$2*'SFV+BESS'!$I$9,E343*$B$4&lt;'SFV+BESS'!$I$7),$B$2*'SFV+BESS'!$I$9-L342,IF(AND(E343&gt;0,E343*$B$4+L342&gt;$B$2*'SFV+BESS'!$I$9,E343*$B$4&gt;'SFV+BESS'!$I$7,L342&lt;$B$2*'SFV+BESS'!$I$9),$B$2*'SFV+BESS'!$I$9-L342,IF(AND(E343&gt;0,E343*$B$4+L342&lt;=$B$2*'SFV+BESS'!$I$9,E343&gt;'SFV+BESS'!$I$7),'SFV+BESS'!$I$7,0))))</f>
        <v>0</v>
      </c>
      <c r="G343" s="27">
        <f>IF(AND(E343&lt;0,L342+E343/$B$5&gt;$H$2,-E343/'Carga-Descarga Año'!$B$5&lt;'SFV+BESS'!$I$7),E343/$B$5,IF(AND(E343&lt;0,L342+E343/$B$5&gt;$H$2,-E343/'Carga-Descarga Año'!$B$5&gt;'SFV+BESS'!$I$7),-'SFV+BESS'!$I$7,IF(AND(E343&lt;0,L342+E343/$B$5&lt;$H$2),-MIN('SFV+BESS'!$I$7,L342-$H$2),0)))</f>
        <v>0</v>
      </c>
      <c r="I343" s="38">
        <f t="shared" si="401"/>
        <v>0</v>
      </c>
      <c r="J343" s="27">
        <f t="shared" si="403"/>
        <v>0</v>
      </c>
      <c r="K343" s="27">
        <f t="shared" si="402"/>
        <v>0</v>
      </c>
      <c r="L343" s="28">
        <f>IF((L342+F343+G343)&gt;=$B$2*'SFV+BESS'!$I$9, $B$2*'SFV+BESS'!$I$9, (L342+F343+G343))</f>
        <v>108.20926422232591</v>
      </c>
      <c r="M343" s="110">
        <f t="shared" si="404"/>
        <v>0</v>
      </c>
      <c r="R343" s="251"/>
      <c r="S343" s="41">
        <v>13.9166666666667</v>
      </c>
      <c r="T343" s="2">
        <f t="shared" si="389"/>
        <v>0</v>
      </c>
      <c r="U343" s="2">
        <f>Gen_Cons_Horario!B1113</f>
        <v>0</v>
      </c>
      <c r="V343" s="35">
        <f t="shared" si="436"/>
        <v>0</v>
      </c>
      <c r="W343" s="116">
        <f>IF(AND(V343&gt;0,V343*$B$4+AC342&lt;=$B$2*'SFV+BESS'!$I$9,V343&lt;'SFV+BESS'!$I$7), V343*$B$4, IF(AND(V343&gt;0,V343*$B$4+AC342&gt;$B$2*'SFV+BESS'!$I$9,V343*$B$4&lt;'SFV+BESS'!$I$7),$B$2*'SFV+BESS'!$I$9-AC342,IF(AND(V343&gt;0,V343*$B$4+AC342&gt;$B$2*'SFV+BESS'!$I$9,V343*$B$4&gt;'SFV+BESS'!$I$7,AC342&lt;$B$2*'SFV+BESS'!$I$9),$B$2*'SFV+BESS'!$I$9-AC342,IF(AND(V343&gt;0,V343*$B$4+AC342&lt;=$B$2*'SFV+BESS'!$I$9,V343&gt;'SFV+BESS'!$I$7),'SFV+BESS'!$I$7,0))))</f>
        <v>0</v>
      </c>
      <c r="X343" s="27">
        <f>IF(AND(V343&lt;0,AC342+V343/$B$5&gt;$H$2,-V343/'Carga-Descarga Año'!$B$5&lt;'SFV+BESS'!$I$7),V343/$B$5,IF(AND(V343&lt;0,AC342+V343/$B$5&gt;$H$2,-V343/'Carga-Descarga Año'!$B$5&gt;'SFV+BESS'!$I$7),-'SFV+BESS'!$I$7,IF(AND(V343&lt;0,AC342+V343/$B$5&lt;$H$2),-MIN('SFV+BESS'!$I$7,AC342-$H$2),0)))</f>
        <v>0</v>
      </c>
      <c r="Z343" s="33">
        <f t="shared" si="430"/>
        <v>0</v>
      </c>
      <c r="AA343" s="27">
        <f t="shared" si="405"/>
        <v>0</v>
      </c>
      <c r="AB343" s="27">
        <f t="shared" si="429"/>
        <v>0</v>
      </c>
      <c r="AC343" s="28">
        <f>IF((AC342+W343+X343)&gt;=$B$2*'SFV+BESS'!$I$9, $B$2*'SFV+BESS'!$I$9, (AC342+W343+X343))</f>
        <v>173.61249999999998</v>
      </c>
      <c r="AD343" s="110">
        <f t="shared" si="406"/>
        <v>0</v>
      </c>
      <c r="AI343" s="251"/>
      <c r="AJ343" s="41">
        <v>13.9166666666667</v>
      </c>
      <c r="AK343" s="52">
        <f t="shared" si="390"/>
        <v>0</v>
      </c>
      <c r="AL343" s="33">
        <f>Gen_Cons_Horario!B1785</f>
        <v>0</v>
      </c>
      <c r="AM343" s="35">
        <f t="shared" si="437"/>
        <v>0</v>
      </c>
      <c r="AN343" s="116">
        <f>IF(AND(AM343&gt;0,AM343*$B$4+AT342&lt;=$B$2*'SFV+BESS'!$I$9,AM343&lt;'SFV+BESS'!$I$7), AM343*$B$4, IF(AND(AM343&gt;0,AM343*$B$4+AT342&gt;$B$2*'SFV+BESS'!$I$9,AM343*$B$4&lt;'SFV+BESS'!$I$7),$B$2*'SFV+BESS'!$I$9-AT342,IF(AND(AM343&gt;0,AM343*$B$4+AT342&gt;$B$2*'SFV+BESS'!$I$9,AM343*$B$4&gt;'SFV+BESS'!$I$7,AT342&lt;$B$2*'SFV+BESS'!$I$9),$B$2*'SFV+BESS'!$I$9-AT342,IF(AND(AM343&gt;0,AM343*$B$4+AT342&lt;=$B$2*'SFV+BESS'!$I$9,AM343&gt;'SFV+BESS'!$I$7),'SFV+BESS'!$I$7,0))))</f>
        <v>0</v>
      </c>
      <c r="AO343" s="27">
        <f>IF(AND(AM343&lt;0,AT342+AM343/$B$5&gt;$H$2,-AM343/'Carga-Descarga Año'!$B$5&lt;'SFV+BESS'!$I$7),AM343/$B$5,IF(AND(AM343&lt;0,AT342+AM343/$B$5&gt;$H$2,-AM343/'Carga-Descarga Año'!$B$5&gt;'SFV+BESS'!$I$7),-'SFV+BESS'!$I$7,IF(AND(AM343&lt;0,AT342+AM343/$B$5&lt;$H$2),-MIN('SFV+BESS'!$I$7,AT342-$H$2),0)))</f>
        <v>0</v>
      </c>
      <c r="AP343" s="33"/>
      <c r="AQ343" s="33">
        <f t="shared" si="371"/>
        <v>0</v>
      </c>
      <c r="AR343" s="27">
        <f t="shared" si="407"/>
        <v>0</v>
      </c>
      <c r="AS343" s="27">
        <f t="shared" si="372"/>
        <v>0</v>
      </c>
      <c r="AT343" s="28">
        <f>IF((AT342+AN343+AO343)&gt;=$B$2*'SFV+BESS'!$I$9, $B$2*'SFV+BESS'!$I$9, (AT342+AN343+AO343))</f>
        <v>152.90850070583062</v>
      </c>
      <c r="AU343" s="110">
        <f t="shared" si="408"/>
        <v>0</v>
      </c>
      <c r="AZ343" s="251"/>
      <c r="BA343" s="41">
        <v>13.9166666666667</v>
      </c>
      <c r="BB343" s="33">
        <f t="shared" si="391"/>
        <v>0</v>
      </c>
      <c r="BC343" s="33">
        <f>Gen_Cons_Horario!B2529</f>
        <v>0</v>
      </c>
      <c r="BD343" s="35">
        <f t="shared" si="438"/>
        <v>0</v>
      </c>
      <c r="BE343" s="116">
        <f>IF(AND(BD343&gt;0,BD343*$B$4+BK342&lt;=$B$2*'SFV+BESS'!$I$9,BD343&lt;'SFV+BESS'!$I$7), BD343*$B$4, IF(AND(BD343&gt;0,BD343*$B$4+BK342&gt;$B$2*'SFV+BESS'!$I$9,BD343*$B$4&lt;'SFV+BESS'!$I$7),$B$2*'SFV+BESS'!$I$9-BK342,IF(AND(BD343&gt;0,BD343*$B$4+BK342&gt;$B$2*'SFV+BESS'!$I$9,BD343*$B$4&gt;'SFV+BESS'!$I$7,BK342&lt;$B$2*'SFV+BESS'!$I$9),$B$2*'SFV+BESS'!$I$9-BK342,IF(AND(BD343&gt;0,BD343*$B$4+BK342&lt;=$B$2*'SFV+BESS'!$I$9,BD343&gt;'SFV+BESS'!$I$7),'SFV+BESS'!$I$7,0))))</f>
        <v>0</v>
      </c>
      <c r="BF343" s="27">
        <f>IF(AND(BD343&lt;0,BK342+BD343/$B$5&gt;$H$2,-BD343/'Carga-Descarga Año'!$B$5&lt;'SFV+BESS'!$I$7),BD343/$B$5,IF(AND(BD343&lt;0,BK342+BD343/$B$5&gt;$H$2,-BD343/'Carga-Descarga Año'!$B$5&gt;'SFV+BESS'!$I$7),-'SFV+BESS'!$I$7,IF(AND(BD343&lt;0,BK342+BD343/$B$5&lt;$H$2),-MIN('SFV+BESS'!$I$7,BK342-$H$2),0)))</f>
        <v>0</v>
      </c>
      <c r="BG343" s="33"/>
      <c r="BH343" s="33">
        <f t="shared" si="373"/>
        <v>0</v>
      </c>
      <c r="BI343" s="27">
        <f t="shared" si="409"/>
        <v>0</v>
      </c>
      <c r="BJ343" s="27">
        <f t="shared" si="374"/>
        <v>0</v>
      </c>
      <c r="BK343" s="28">
        <f>IF((BK342+BE343+BF343)&gt;=$B$2*'SFV+BESS'!$I$9, $B$2*'SFV+BESS'!$I$9, (BK342+BE343+BF343))</f>
        <v>173.61249999999998</v>
      </c>
      <c r="BL343" s="110">
        <f t="shared" si="410"/>
        <v>0</v>
      </c>
      <c r="BQ343" s="251"/>
      <c r="BR343" s="41">
        <v>13.9166666666667</v>
      </c>
      <c r="BS343" s="33">
        <f t="shared" si="392"/>
        <v>0</v>
      </c>
      <c r="BT343" s="33">
        <f>Gen_Cons_Horario!B3249</f>
        <v>0</v>
      </c>
      <c r="BU343" s="35">
        <f t="shared" si="439"/>
        <v>0</v>
      </c>
      <c r="BV343" s="116">
        <f>IF(AND(BU343&gt;0,BU343*$B$4+CB342&lt;=$B$2*'SFV+BESS'!$I$9,BU343&lt;'SFV+BESS'!$I$7), BU343*$B$4, IF(AND(BU343&gt;0,BU343*$B$4+CB342&gt;$B$2*'SFV+BESS'!$I$9,BU343*$B$4&lt;'SFV+BESS'!$I$7),$B$2*'SFV+BESS'!$I$9-CB342,IF(AND(BU343&gt;0,BU343*$B$4+CB342&gt;$B$2*'SFV+BESS'!$I$9,BU343*$B$4&gt;'SFV+BESS'!$I$7,CB342&lt;$B$2*'SFV+BESS'!$I$9),$B$2*'SFV+BESS'!$I$9-CB342,IF(AND(BU343&gt;0,BU343*$B$4+CB342&lt;=$B$2*'SFV+BESS'!$I$9,BU343&gt;'SFV+BESS'!$I$7),'SFV+BESS'!$I$7,0))))</f>
        <v>0</v>
      </c>
      <c r="BW343" s="27">
        <f>IF(AND(BU343&lt;0,CB342+BU343/$B$5&gt;$H$2,-BU343/'Carga-Descarga Año'!$B$5&lt;'SFV+BESS'!$I$7),BU343/$B$5,IF(AND(BU343&lt;0,CB342+BU343/$B$5&gt;$H$2,-BU343/'Carga-Descarga Año'!$B$5&gt;'SFV+BESS'!$I$7),-'SFV+BESS'!$I$7,IF(AND(BU343&lt;0,CB342+BU343/$B$5&lt;$H$2),-MIN('SFV+BESS'!$I$7,CB342-$H$2),0)))</f>
        <v>0</v>
      </c>
      <c r="BX343" s="33"/>
      <c r="BY343" s="33">
        <f t="shared" si="375"/>
        <v>0</v>
      </c>
      <c r="BZ343" s="27">
        <f t="shared" si="411"/>
        <v>0</v>
      </c>
      <c r="CA343" s="27">
        <f t="shared" si="412"/>
        <v>0</v>
      </c>
      <c r="CB343" s="28">
        <f>IF((CB342+BV343+BW343)&gt;=$B$2*'SFV+BESS'!$I$9, $B$2*'SFV+BESS'!$I$9, (CB342+BV343+BW343))</f>
        <v>173.61249999999998</v>
      </c>
      <c r="CC343" s="110">
        <f t="shared" si="413"/>
        <v>0</v>
      </c>
      <c r="CH343" s="251"/>
      <c r="CI343" s="41">
        <v>13.9166666666667</v>
      </c>
      <c r="CJ343" s="33">
        <f t="shared" si="393"/>
        <v>0</v>
      </c>
      <c r="CK343" s="33">
        <f>Gen_Cons_Horario!B3993</f>
        <v>0</v>
      </c>
      <c r="CL343" s="35">
        <f t="shared" si="440"/>
        <v>0</v>
      </c>
      <c r="CM343" s="116">
        <f>IF(AND(CL343&gt;0,CL343*$B$4+CS342&lt;=$B$2*'SFV+BESS'!$I$9,CL343&lt;'SFV+BESS'!$I$7), CL343*$B$4, IF(AND(CL343&gt;0,CL343*$B$4+CS342&gt;$B$2*'SFV+BESS'!$I$9,CL343*$B$4&lt;'SFV+BESS'!$I$7),$B$2*'SFV+BESS'!$I$9-CS342,IF(AND(CL343&gt;0,CL343*$B$4+CS342&gt;$B$2*'SFV+BESS'!$I$9,CL343*$B$4&gt;'SFV+BESS'!$I$7,CS342&lt;$B$2*'SFV+BESS'!$I$9),$B$2*'SFV+BESS'!$I$9-CS342,IF(AND(CL343&gt;0,CL343*$B$4+CS342&lt;=$B$2*'SFV+BESS'!$I$9,CL343&gt;'SFV+BESS'!$I$7),'SFV+BESS'!$I$7,0))))</f>
        <v>0</v>
      </c>
      <c r="CN343" s="27">
        <f>IF(AND(CL343&lt;0,CS342+CL343/$B$5&gt;$H$2,-CL343/'Carga-Descarga Año'!$B$5&lt;'SFV+BESS'!$I$7),CL343/$B$5,IF(AND(CL343&lt;0,CS342+CL343/$B$5&gt;$H$2,-CL343/'Carga-Descarga Año'!$B$5&gt;'SFV+BESS'!$I$7),-'SFV+BESS'!$I$7,IF(AND(CL343&lt;0,CS342+CL343/$B$5&lt;$H$2),-MIN('SFV+BESS'!$I$7,CS342-$H$2),0)))</f>
        <v>0</v>
      </c>
      <c r="CO343" s="33"/>
      <c r="CP343" s="33">
        <f t="shared" si="376"/>
        <v>0</v>
      </c>
      <c r="CQ343" s="27">
        <f t="shared" si="414"/>
        <v>0</v>
      </c>
      <c r="CR343" s="27">
        <f t="shared" si="377"/>
        <v>0</v>
      </c>
      <c r="CS343" s="28">
        <f>IF((CS342+CM343+CN343)&gt;=$B$2*'SFV+BESS'!$I$9, $B$2*'SFV+BESS'!$I$9, (CS342+CM343+CN343))</f>
        <v>173.61249999999998</v>
      </c>
      <c r="CT343" s="110">
        <f t="shared" si="415"/>
        <v>0</v>
      </c>
      <c r="CY343" s="251"/>
      <c r="CZ343" s="41">
        <v>13.9166666666667</v>
      </c>
      <c r="DA343" s="33">
        <f t="shared" si="394"/>
        <v>0</v>
      </c>
      <c r="DB343" s="33">
        <f>Gen_Cons_Horario!B4713</f>
        <v>0</v>
      </c>
      <c r="DC343" s="35">
        <f t="shared" si="431"/>
        <v>0</v>
      </c>
      <c r="DD343" s="116">
        <f>IF(AND(DC343&gt;0,DC343*$B$4+DJ342&lt;=$B$2*'SFV+BESS'!$I$9,DC343&lt;'SFV+BESS'!$I$7), DC343*$B$4, IF(AND(DC343&gt;0,DC343*$B$4+DJ342&gt;$B$2*'SFV+BESS'!$I$9,DC343*$B$4&lt;'SFV+BESS'!$I$7),$B$2*'SFV+BESS'!$I$9-DJ342,IF(AND(DC343&gt;0,DC343*$B$4+DJ342&gt;$B$2*'SFV+BESS'!$I$9,DC343*$B$4&gt;'SFV+BESS'!$I$7,DJ342&lt;$B$2*'SFV+BESS'!$I$9),$B$2*'SFV+BESS'!$I$9-DJ342,IF(AND(DC343&gt;0,DC343*$B$4+DJ342&lt;=$B$2*'SFV+BESS'!$I$9,DC343&gt;'SFV+BESS'!$I$7),'SFV+BESS'!$I$7,0))))</f>
        <v>0</v>
      </c>
      <c r="DE343" s="27">
        <f>IF(AND(DC343&lt;0,DJ342+DC343/$B$5&gt;$H$2,-DC343/'Carga-Descarga Año'!$B$5&lt;'SFV+BESS'!$I$7),DC343/$B$5,IF(AND(DC343&lt;0,DJ342+DC343/$B$5&gt;$H$2,-DC343/'Carga-Descarga Año'!$B$5&gt;'SFV+BESS'!$I$7),-'SFV+BESS'!$I$7,IF(AND(DC343&lt;0,DJ342+DC343/$B$5&lt;$H$2),-MIN('SFV+BESS'!$I$7,DJ342-$H$2),0)))</f>
        <v>0</v>
      </c>
      <c r="DF343" s="33"/>
      <c r="DG343" s="33">
        <f t="shared" si="378"/>
        <v>0</v>
      </c>
      <c r="DH343" s="27">
        <f t="shared" si="416"/>
        <v>0</v>
      </c>
      <c r="DI343" s="27">
        <f t="shared" si="417"/>
        <v>0</v>
      </c>
      <c r="DJ343" s="28">
        <f>IF((DJ342+DD343+DE343)&gt;=$B$2*'SFV+BESS'!$I$9, $B$2*'SFV+BESS'!$I$9, (DJ342+DD343+DE343))</f>
        <v>173.61249999999998</v>
      </c>
      <c r="DK343" s="110">
        <f t="shared" si="418"/>
        <v>0</v>
      </c>
      <c r="DP343" s="251"/>
      <c r="DQ343" s="41">
        <v>13.9166666666667</v>
      </c>
      <c r="DR343" s="33">
        <f t="shared" si="395"/>
        <v>0</v>
      </c>
      <c r="DS343" s="33">
        <f>Gen_Cons_Horario!B5457</f>
        <v>0</v>
      </c>
      <c r="DT343" s="35">
        <f t="shared" si="432"/>
        <v>0</v>
      </c>
      <c r="DU343" s="116">
        <f>IF(AND(DT343&gt;0,DT343*$B$4+EA342&lt;=$B$2*'SFV+BESS'!$I$9,DT343&lt;'SFV+BESS'!$I$7), DT343*$B$4, IF(AND(DT343&gt;0,DT343*$B$4+EA342&gt;$B$2*'SFV+BESS'!$I$9,DT343*$B$4&lt;'SFV+BESS'!$I$7),$B$2*'SFV+BESS'!$I$9-EA342,IF(AND(DT343&gt;0,DT343*$B$4+EA342&gt;$B$2*'SFV+BESS'!$I$9,DT343*$B$4&gt;'SFV+BESS'!$I$7,EA342&lt;$B$2*'SFV+BESS'!$I$9),$B$2*'SFV+BESS'!$I$9-EA342,IF(AND(DT343&gt;0,DT343*$B$4+EA342&lt;=$B$2*'SFV+BESS'!$I$9,DT343&gt;'SFV+BESS'!$I$7),'SFV+BESS'!$I$7,0))))</f>
        <v>0</v>
      </c>
      <c r="DV343" s="27">
        <f>IF(AND(DT343&lt;0,EA342+DT343/$B$5&gt;$H$2,-DT343/'Carga-Descarga Año'!$B$5&lt;'SFV+BESS'!$I$7),DT343/$B$5,IF(AND(DT343&lt;0,EA342+DT343/$B$5&gt;$H$2,-DT343/'Carga-Descarga Año'!$B$5&gt;'SFV+BESS'!$I$7),-'SFV+BESS'!$I$7,IF(AND(DT343&lt;0,EA342+DT343/$B$5&lt;$H$2),-MIN('SFV+BESS'!$I$7,EA342-$H$2),0)))</f>
        <v>0</v>
      </c>
      <c r="DW343" s="33"/>
      <c r="DX343" s="33">
        <f t="shared" si="379"/>
        <v>0</v>
      </c>
      <c r="DY343" s="27">
        <f t="shared" si="419"/>
        <v>0</v>
      </c>
      <c r="DZ343" s="27">
        <f t="shared" si="380"/>
        <v>0</v>
      </c>
      <c r="EA343" s="28">
        <f>IF((EA342+DU343+DV343)&gt;=$B$2*'SFV+BESS'!$I$9, $B$2*'SFV+BESS'!$I$9, (EA342+DU343+DV343))</f>
        <v>173.61249999999998</v>
      </c>
      <c r="EB343" s="110">
        <f t="shared" si="420"/>
        <v>0</v>
      </c>
      <c r="EG343" s="251"/>
      <c r="EH343" s="41">
        <v>13.9166666666667</v>
      </c>
      <c r="EI343" s="33">
        <f t="shared" si="396"/>
        <v>0</v>
      </c>
      <c r="EJ343" s="33">
        <f>Gen_Cons_Horario!B6201</f>
        <v>0</v>
      </c>
      <c r="EK343" s="35">
        <f t="shared" si="433"/>
        <v>0</v>
      </c>
      <c r="EL343" s="116">
        <f>IF(AND(EK343&gt;0,EK343*$B$4+ER342&lt;=$B$2*'SFV+BESS'!$I$9,EK343&lt;'SFV+BESS'!$I$7), EK343*$B$4, IF(AND(EK343&gt;0,EK343*$B$4+ER342&gt;$B$2*'SFV+BESS'!$I$9,EK343*$B$4&lt;'SFV+BESS'!$I$7),$B$2*'SFV+BESS'!$I$9-ER342,IF(AND(EK343&gt;0,EK343*$B$4+ER342&gt;$B$2*'SFV+BESS'!$I$9,EK343*$B$4&gt;'SFV+BESS'!$I$7,ER342&lt;$B$2*'SFV+BESS'!$I$9),$B$2*'SFV+BESS'!$I$9-ER342,IF(AND(EK343&gt;0,EK343*$B$4+ER342&lt;=$B$2*'SFV+BESS'!$I$9,EK343&gt;'SFV+BESS'!$I$7),'SFV+BESS'!$I$7,0))))</f>
        <v>0</v>
      </c>
      <c r="EM343" s="27">
        <f>IF(AND(EK343&lt;0,ER342+EK343/$B$5&gt;$H$2,-EK343/'Carga-Descarga Año'!$B$5&lt;'SFV+BESS'!$I$7),EK343/$B$5,IF(AND(EK343&lt;0,ER342+EK343/$B$5&gt;$H$2,-EK343/'Carga-Descarga Año'!$B$5&gt;'SFV+BESS'!$I$7),-'SFV+BESS'!$I$7,IF(AND(EK343&lt;0,ER342+EK343/$B$5&lt;$H$2),-MIN('SFV+BESS'!$I$7,ER342-$H$2),0)))</f>
        <v>0</v>
      </c>
      <c r="EN343" s="33"/>
      <c r="EO343" s="33">
        <f t="shared" si="381"/>
        <v>0</v>
      </c>
      <c r="EP343" s="27">
        <f t="shared" si="421"/>
        <v>0</v>
      </c>
      <c r="EQ343" s="27">
        <f t="shared" si="382"/>
        <v>0</v>
      </c>
      <c r="ER343" s="28">
        <f>IF((ER342+EL343+EM343)&gt;=$B$2*'SFV+BESS'!$I$9, $B$2*'SFV+BESS'!$I$9, (ER342+EL343+EM343))</f>
        <v>173.61249999999998</v>
      </c>
      <c r="ES343" s="110">
        <f t="shared" si="422"/>
        <v>0</v>
      </c>
      <c r="EX343" s="251"/>
      <c r="EY343" s="41">
        <v>13.9166666666667</v>
      </c>
      <c r="EZ343" s="33">
        <f t="shared" si="397"/>
        <v>0</v>
      </c>
      <c r="FA343" s="33">
        <f>Gen_Cons_Horario!B6921</f>
        <v>0</v>
      </c>
      <c r="FB343" s="35">
        <f t="shared" si="434"/>
        <v>0</v>
      </c>
      <c r="FC343" s="116">
        <f>IF(AND(FB343&gt;0,FB343*$B$4+FI342&lt;=$B$2*'SFV+BESS'!$I$9,FB343&lt;'SFV+BESS'!$I$7), FB343*$B$4, IF(AND(FB343&gt;0,FB343*$B$4+FI342&gt;$B$2*'SFV+BESS'!$I$9,FB343*$B$4&lt;'SFV+BESS'!$I$7),$B$2*'SFV+BESS'!$I$9-FI342,IF(AND(FB343&gt;0,FB343*$B$4+FI342&gt;$B$2*'SFV+BESS'!$I$9,FB343*$B$4&gt;'SFV+BESS'!$I$7,FI342&lt;$B$2*'SFV+BESS'!$I$9),$B$2*'SFV+BESS'!$I$9-FI342,IF(AND(FB343&gt;0,FB343*$B$4+FI342&lt;=$B$2*'SFV+BESS'!$I$9,FB343&gt;'SFV+BESS'!$I$7),'SFV+BESS'!$I$7,0))))</f>
        <v>0</v>
      </c>
      <c r="FD343" s="27">
        <f>IF(AND(FB343&lt;0,FI342+FB343/$B$5&gt;$H$2,-FB343/'Carga-Descarga Año'!$B$5&lt;'SFV+BESS'!$I$7),FB343/$B$5,IF(AND(FB343&lt;0,FI342+FB343/$B$5&gt;$H$2,-FB343/'Carga-Descarga Año'!$B$5&gt;'SFV+BESS'!$I$7),-'SFV+BESS'!$I$7,IF(AND(FB343&lt;0,FI342+FB343/$B$5&lt;$H$2),-MIN('SFV+BESS'!$I$7,FI342-$H$2),0)))</f>
        <v>0</v>
      </c>
      <c r="FE343" s="33"/>
      <c r="FF343" s="33">
        <f t="shared" si="383"/>
        <v>0</v>
      </c>
      <c r="FG343" s="27">
        <f t="shared" si="423"/>
        <v>0</v>
      </c>
      <c r="FH343" s="27">
        <f t="shared" si="384"/>
        <v>0</v>
      </c>
      <c r="FI343" s="28">
        <f>IF((FI342+FC343+FD343)&gt;=$B$2*'SFV+BESS'!$I$9, $B$2*'SFV+BESS'!$I$9, (FI342+FC343+FD343))</f>
        <v>173.61249999999998</v>
      </c>
      <c r="FJ343" s="110">
        <f t="shared" si="424"/>
        <v>0</v>
      </c>
      <c r="FO343" s="251"/>
      <c r="FP343" s="41">
        <v>13.9166666666667</v>
      </c>
      <c r="FQ343" s="33">
        <f t="shared" si="398"/>
        <v>0</v>
      </c>
      <c r="FR343" s="33">
        <f>Gen_Cons_Horario!B7665</f>
        <v>0</v>
      </c>
      <c r="FS343" s="35">
        <f t="shared" si="435"/>
        <v>0</v>
      </c>
      <c r="FT343" s="116">
        <f>IF(AND(FS343&gt;0,FS343*$B$4+FZ342&lt;=$B$2*'SFV+BESS'!$I$9,FS343&lt;'SFV+BESS'!$I$7), FS343*$B$4, IF(AND(FS343&gt;0,FS343*$B$4+FZ342&gt;$B$2*'SFV+BESS'!$I$9,FS343*$B$4&lt;'SFV+BESS'!$I$7),$B$2*'SFV+BESS'!$I$9-FZ342,IF(AND(FS343&gt;0,FS343*$B$4+FZ342&gt;$B$2*'SFV+BESS'!$I$9,FS343*$B$4&gt;'SFV+BESS'!$I$7,FZ342&lt;$B$2*'SFV+BESS'!$I$9),$B$2*'SFV+BESS'!$I$9-FZ342,IF(AND(FS343&gt;0,FS343*$B$4+FZ342&lt;=$B$2*'SFV+BESS'!$I$9,FS343&gt;'SFV+BESS'!$I$7),'SFV+BESS'!$I$7,0))))</f>
        <v>0</v>
      </c>
      <c r="FU343" s="27">
        <f>IF(AND(FS343&lt;0,FZ342+FS343/$B$5&gt;$H$2,-FS343/'Carga-Descarga Año'!$B$5&lt;'SFV+BESS'!$I$7),FS343/$B$5,IF(AND(FS343&lt;0,FZ342+FS343/$B$5&gt;$H$2,-FS343/'Carga-Descarga Año'!$B$5&gt;'SFV+BESS'!$I$7),-'SFV+BESS'!$I$7,IF(AND(FS343&lt;0,FZ342+FS343/$B$5&lt;$H$2),-MIN('SFV+BESS'!$I$7,FZ342-$H$2),0)))</f>
        <v>0</v>
      </c>
      <c r="FV343" s="33"/>
      <c r="FW343" s="33">
        <f t="shared" si="385"/>
        <v>0</v>
      </c>
      <c r="FX343" s="27">
        <f t="shared" si="425"/>
        <v>0</v>
      </c>
      <c r="FY343" s="27">
        <f t="shared" si="386"/>
        <v>0</v>
      </c>
      <c r="FZ343" s="28">
        <f>IF((FZ342+FT343+FU343)&gt;=$B$2*'SFV+BESS'!$I$9, $B$2*'SFV+BESS'!$I$9, (FZ342+FT343+FU343))</f>
        <v>173.61249999999998</v>
      </c>
      <c r="GA343" s="110">
        <f t="shared" si="426"/>
        <v>0</v>
      </c>
      <c r="GF343" s="251"/>
      <c r="GG343" s="41">
        <v>13.9166666666667</v>
      </c>
      <c r="GH343" s="33">
        <f t="shared" si="399"/>
        <v>0</v>
      </c>
      <c r="GI343" s="33">
        <f>Gen_Cons_Horario!B8385</f>
        <v>0</v>
      </c>
      <c r="GJ343" s="35">
        <f t="shared" si="441"/>
        <v>0</v>
      </c>
      <c r="GK343" s="116">
        <f>IF(AND(GJ343&gt;0,GJ343*$B$4+GQ342&lt;=$B$2*'SFV+BESS'!$I$9,GJ343&lt;'SFV+BESS'!$I$7), GJ343*$B$4, IF(AND(GJ343&gt;0,GJ343*$B$4+GQ342&gt;$B$2*'SFV+BESS'!$I$9,GJ343*$B$4&lt;'SFV+BESS'!$I$7),$B$2*'SFV+BESS'!$I$9-GQ342,IF(AND(GJ343&gt;0,GJ343*$B$4+GQ342&gt;$B$2*'SFV+BESS'!$I$9,GJ343*$B$4&gt;'SFV+BESS'!$I$7,GQ342&lt;$B$2*'SFV+BESS'!$I$9),$B$2*'SFV+BESS'!$I$9-GQ342,IF(AND(GJ343&gt;0,GJ343*$B$4+GQ342&lt;=$B$2*'SFV+BESS'!$I$9,GJ343&gt;'SFV+BESS'!$I$7),'SFV+BESS'!$I$7,0))))</f>
        <v>0</v>
      </c>
      <c r="GL343" s="27">
        <f>IF(AND(GJ343&lt;0,GQ342+GJ343/$B$5&gt;$H$2,-GJ343/'Carga-Descarga Año'!$B$5&lt;'SFV+BESS'!$I$7),GJ343/$B$5,IF(AND(GJ343&lt;0,GQ342+GJ343/$B$5&gt;$H$2,-GJ343/'Carga-Descarga Año'!$B$5&gt;'SFV+BESS'!$I$7),-'SFV+BESS'!$I$7,IF(AND(GJ343&lt;0,GQ342+GJ343/$B$5&lt;$H$2),-MIN('SFV+BESS'!$I$7,GQ342-$H$2),0)))</f>
        <v>0</v>
      </c>
      <c r="GM343" s="33"/>
      <c r="GN343" s="33">
        <f t="shared" si="387"/>
        <v>0</v>
      </c>
      <c r="GO343" s="27">
        <f t="shared" si="427"/>
        <v>0</v>
      </c>
      <c r="GP343" s="27">
        <f t="shared" si="388"/>
        <v>0</v>
      </c>
      <c r="GQ343" s="28">
        <f>IF((GQ342+GK343+GL343)&gt;=$B$2*'SFV+BESS'!$I$9, $B$2*'SFV+BESS'!$I$9, (GQ342+GK343+GL343))</f>
        <v>173.61249999999998</v>
      </c>
      <c r="GR343" s="110">
        <f t="shared" si="428"/>
        <v>0</v>
      </c>
    </row>
    <row r="344" spans="1:200">
      <c r="A344" s="250"/>
      <c r="B344" s="41">
        <v>13.9583333333333</v>
      </c>
      <c r="C344" s="38">
        <f t="shared" si="370"/>
        <v>0</v>
      </c>
      <c r="D344" s="2">
        <f>Gen_Cons_Horario!B370</f>
        <v>0</v>
      </c>
      <c r="E344" s="140">
        <f t="shared" si="400"/>
        <v>0</v>
      </c>
      <c r="F344" s="116">
        <f>IF(AND(E344&gt;0,E344*$B$4+L343&lt;=$B$2*'SFV+BESS'!$I$9,E344&lt;'SFV+BESS'!$I$7), E344*$B$4, IF(AND(E344&gt;0,E344*$B$4+L343&gt;$B$2*'SFV+BESS'!$I$9,E344*$B$4&lt;'SFV+BESS'!$I$7),$B$2*'SFV+BESS'!$I$9-L343,IF(AND(E344&gt;0,E344*$B$4+L343&gt;$B$2*'SFV+BESS'!$I$9,E344*$B$4&gt;'SFV+BESS'!$I$7,L343&lt;$B$2*'SFV+BESS'!$I$9),$B$2*'SFV+BESS'!$I$9-L343,IF(AND(E344&gt;0,E344*$B$4+L343&lt;=$B$2*'SFV+BESS'!$I$9,E344&gt;'SFV+BESS'!$I$7),'SFV+BESS'!$I$7,0))))</f>
        <v>0</v>
      </c>
      <c r="G344" s="27">
        <f>IF(AND(E344&lt;0,L343+E344/$B$5&gt;$H$2,-E344/'Carga-Descarga Año'!$B$5&lt;'SFV+BESS'!$I$7),E344/$B$5,IF(AND(E344&lt;0,L343+E344/$B$5&gt;$H$2,-E344/'Carga-Descarga Año'!$B$5&gt;'SFV+BESS'!$I$7),-'SFV+BESS'!$I$7,IF(AND(E344&lt;0,L343+E344/$B$5&lt;$H$2),-MIN('SFV+BESS'!$I$7,L343-$H$2),0)))</f>
        <v>0</v>
      </c>
      <c r="I344" s="38">
        <f t="shared" si="401"/>
        <v>0</v>
      </c>
      <c r="J344" s="27">
        <f t="shared" si="403"/>
        <v>0</v>
      </c>
      <c r="K344" s="27">
        <f t="shared" si="402"/>
        <v>0</v>
      </c>
      <c r="L344" s="28">
        <f>IF((L343+F344+G344)&gt;=$B$2*'SFV+BESS'!$I$9, $B$2*'SFV+BESS'!$I$9, (L343+F344+G344))</f>
        <v>108.20926422232591</v>
      </c>
      <c r="M344" s="110">
        <f t="shared" si="404"/>
        <v>0</v>
      </c>
      <c r="R344" s="251"/>
      <c r="S344" s="41">
        <v>13.9583333333333</v>
      </c>
      <c r="T344" s="2">
        <f t="shared" si="389"/>
        <v>0</v>
      </c>
      <c r="U344" s="2">
        <f>Gen_Cons_Horario!B1114</f>
        <v>0</v>
      </c>
      <c r="V344" s="35">
        <f t="shared" si="436"/>
        <v>0</v>
      </c>
      <c r="W344" s="116">
        <f>IF(AND(V344&gt;0,V344*$B$4+AC343&lt;=$B$2*'SFV+BESS'!$I$9,V344&lt;'SFV+BESS'!$I$7), V344*$B$4, IF(AND(V344&gt;0,V344*$B$4+AC343&gt;$B$2*'SFV+BESS'!$I$9,V344*$B$4&lt;'SFV+BESS'!$I$7),$B$2*'SFV+BESS'!$I$9-AC343,IF(AND(V344&gt;0,V344*$B$4+AC343&gt;$B$2*'SFV+BESS'!$I$9,V344*$B$4&gt;'SFV+BESS'!$I$7,AC343&lt;$B$2*'SFV+BESS'!$I$9),$B$2*'SFV+BESS'!$I$9-AC343,IF(AND(V344&gt;0,V344*$B$4+AC343&lt;=$B$2*'SFV+BESS'!$I$9,V344&gt;'SFV+BESS'!$I$7),'SFV+BESS'!$I$7,0))))</f>
        <v>0</v>
      </c>
      <c r="X344" s="27">
        <f>IF(AND(V344&lt;0,AC343+V344/$B$5&gt;$H$2,-V344/'Carga-Descarga Año'!$B$5&lt;'SFV+BESS'!$I$7),V344/$B$5,IF(AND(V344&lt;0,AC343+V344/$B$5&gt;$H$2,-V344/'Carga-Descarga Año'!$B$5&gt;'SFV+BESS'!$I$7),-'SFV+BESS'!$I$7,IF(AND(V344&lt;0,AC343+V344/$B$5&lt;$H$2),-MIN('SFV+BESS'!$I$7,AC343-$H$2),0)))</f>
        <v>0</v>
      </c>
      <c r="Z344" s="33">
        <f t="shared" si="430"/>
        <v>0</v>
      </c>
      <c r="AA344" s="27">
        <f t="shared" si="405"/>
        <v>0</v>
      </c>
      <c r="AB344" s="27">
        <f t="shared" si="429"/>
        <v>0</v>
      </c>
      <c r="AC344" s="28">
        <f>IF((AC343+W344+X344)&gt;=$B$2*'SFV+BESS'!$I$9, $B$2*'SFV+BESS'!$I$9, (AC343+W344+X344))</f>
        <v>173.61249999999998</v>
      </c>
      <c r="AD344" s="110">
        <f t="shared" si="406"/>
        <v>0</v>
      </c>
      <c r="AI344" s="251"/>
      <c r="AJ344" s="41">
        <v>13.9583333333333</v>
      </c>
      <c r="AK344" s="52">
        <f t="shared" si="390"/>
        <v>0</v>
      </c>
      <c r="AL344" s="33">
        <f>Gen_Cons_Horario!B1786</f>
        <v>0</v>
      </c>
      <c r="AM344" s="35">
        <f t="shared" si="437"/>
        <v>0</v>
      </c>
      <c r="AN344" s="116">
        <f>IF(AND(AM344&gt;0,AM344*$B$4+AT343&lt;=$B$2*'SFV+BESS'!$I$9,AM344&lt;'SFV+BESS'!$I$7), AM344*$B$4, IF(AND(AM344&gt;0,AM344*$B$4+AT343&gt;$B$2*'SFV+BESS'!$I$9,AM344*$B$4&lt;'SFV+BESS'!$I$7),$B$2*'SFV+BESS'!$I$9-AT343,IF(AND(AM344&gt;0,AM344*$B$4+AT343&gt;$B$2*'SFV+BESS'!$I$9,AM344*$B$4&gt;'SFV+BESS'!$I$7,AT343&lt;$B$2*'SFV+BESS'!$I$9),$B$2*'SFV+BESS'!$I$9-AT343,IF(AND(AM344&gt;0,AM344*$B$4+AT343&lt;=$B$2*'SFV+BESS'!$I$9,AM344&gt;'SFV+BESS'!$I$7),'SFV+BESS'!$I$7,0))))</f>
        <v>0</v>
      </c>
      <c r="AO344" s="27">
        <f>IF(AND(AM344&lt;0,AT343+AM344/$B$5&gt;$H$2,-AM344/'Carga-Descarga Año'!$B$5&lt;'SFV+BESS'!$I$7),AM344/$B$5,IF(AND(AM344&lt;0,AT343+AM344/$B$5&gt;$H$2,-AM344/'Carga-Descarga Año'!$B$5&gt;'SFV+BESS'!$I$7),-'SFV+BESS'!$I$7,IF(AND(AM344&lt;0,AT343+AM344/$B$5&lt;$H$2),-MIN('SFV+BESS'!$I$7,AT343-$H$2),0)))</f>
        <v>0</v>
      </c>
      <c r="AP344" s="33"/>
      <c r="AQ344" s="33">
        <f t="shared" si="371"/>
        <v>0</v>
      </c>
      <c r="AR344" s="27">
        <f t="shared" si="407"/>
        <v>0</v>
      </c>
      <c r="AS344" s="27">
        <f t="shared" si="372"/>
        <v>0</v>
      </c>
      <c r="AT344" s="28">
        <f>IF((AT343+AN344+AO344)&gt;=$B$2*'SFV+BESS'!$I$9, $B$2*'SFV+BESS'!$I$9, (AT343+AN344+AO344))</f>
        <v>152.90850070583062</v>
      </c>
      <c r="AU344" s="110">
        <f t="shared" si="408"/>
        <v>0</v>
      </c>
      <c r="AZ344" s="251"/>
      <c r="BA344" s="41">
        <v>13.9583333333333</v>
      </c>
      <c r="BB344" s="33">
        <f t="shared" si="391"/>
        <v>0</v>
      </c>
      <c r="BC344" s="33">
        <f>Gen_Cons_Horario!B2530</f>
        <v>0</v>
      </c>
      <c r="BD344" s="35">
        <f t="shared" si="438"/>
        <v>0</v>
      </c>
      <c r="BE344" s="116">
        <f>IF(AND(BD344&gt;0,BD344*$B$4+BK343&lt;=$B$2*'SFV+BESS'!$I$9,BD344&lt;'SFV+BESS'!$I$7), BD344*$B$4, IF(AND(BD344&gt;0,BD344*$B$4+BK343&gt;$B$2*'SFV+BESS'!$I$9,BD344*$B$4&lt;'SFV+BESS'!$I$7),$B$2*'SFV+BESS'!$I$9-BK343,IF(AND(BD344&gt;0,BD344*$B$4+BK343&gt;$B$2*'SFV+BESS'!$I$9,BD344*$B$4&gt;'SFV+BESS'!$I$7,BK343&lt;$B$2*'SFV+BESS'!$I$9),$B$2*'SFV+BESS'!$I$9-BK343,IF(AND(BD344&gt;0,BD344*$B$4+BK343&lt;=$B$2*'SFV+BESS'!$I$9,BD344&gt;'SFV+BESS'!$I$7),'SFV+BESS'!$I$7,0))))</f>
        <v>0</v>
      </c>
      <c r="BF344" s="27">
        <f>IF(AND(BD344&lt;0,BK343+BD344/$B$5&gt;$H$2,-BD344/'Carga-Descarga Año'!$B$5&lt;'SFV+BESS'!$I$7),BD344/$B$5,IF(AND(BD344&lt;0,BK343+BD344/$B$5&gt;$H$2,-BD344/'Carga-Descarga Año'!$B$5&gt;'SFV+BESS'!$I$7),-'SFV+BESS'!$I$7,IF(AND(BD344&lt;0,BK343+BD344/$B$5&lt;$H$2),-MIN('SFV+BESS'!$I$7,BK343-$H$2),0)))</f>
        <v>0</v>
      </c>
      <c r="BG344" s="33"/>
      <c r="BH344" s="33">
        <f t="shared" si="373"/>
        <v>0</v>
      </c>
      <c r="BI344" s="27">
        <f t="shared" si="409"/>
        <v>0</v>
      </c>
      <c r="BJ344" s="27">
        <f t="shared" si="374"/>
        <v>0</v>
      </c>
      <c r="BK344" s="28">
        <f>IF((BK343+BE344+BF344)&gt;=$B$2*'SFV+BESS'!$I$9, $B$2*'SFV+BESS'!$I$9, (BK343+BE344+BF344))</f>
        <v>173.61249999999998</v>
      </c>
      <c r="BL344" s="110">
        <f t="shared" si="410"/>
        <v>0</v>
      </c>
      <c r="BQ344" s="251"/>
      <c r="BR344" s="41">
        <v>13.9583333333333</v>
      </c>
      <c r="BS344" s="33">
        <f t="shared" si="392"/>
        <v>0</v>
      </c>
      <c r="BT344" s="33">
        <f>Gen_Cons_Horario!B3250</f>
        <v>0</v>
      </c>
      <c r="BU344" s="35">
        <f t="shared" si="439"/>
        <v>0</v>
      </c>
      <c r="BV344" s="116">
        <f>IF(AND(BU344&gt;0,BU344*$B$4+CB343&lt;=$B$2*'SFV+BESS'!$I$9,BU344&lt;'SFV+BESS'!$I$7), BU344*$B$4, IF(AND(BU344&gt;0,BU344*$B$4+CB343&gt;$B$2*'SFV+BESS'!$I$9,BU344*$B$4&lt;'SFV+BESS'!$I$7),$B$2*'SFV+BESS'!$I$9-CB343,IF(AND(BU344&gt;0,BU344*$B$4+CB343&gt;$B$2*'SFV+BESS'!$I$9,BU344*$B$4&gt;'SFV+BESS'!$I$7,CB343&lt;$B$2*'SFV+BESS'!$I$9),$B$2*'SFV+BESS'!$I$9-CB343,IF(AND(BU344&gt;0,BU344*$B$4+CB343&lt;=$B$2*'SFV+BESS'!$I$9,BU344&gt;'SFV+BESS'!$I$7),'SFV+BESS'!$I$7,0))))</f>
        <v>0</v>
      </c>
      <c r="BW344" s="27">
        <f>IF(AND(BU344&lt;0,CB343+BU344/$B$5&gt;$H$2,-BU344/'Carga-Descarga Año'!$B$5&lt;'SFV+BESS'!$I$7),BU344/$B$5,IF(AND(BU344&lt;0,CB343+BU344/$B$5&gt;$H$2,-BU344/'Carga-Descarga Año'!$B$5&gt;'SFV+BESS'!$I$7),-'SFV+BESS'!$I$7,IF(AND(BU344&lt;0,CB343+BU344/$B$5&lt;$H$2),-MIN('SFV+BESS'!$I$7,CB343-$H$2),0)))</f>
        <v>0</v>
      </c>
      <c r="BX344" s="33"/>
      <c r="BY344" s="33">
        <f t="shared" si="375"/>
        <v>0</v>
      </c>
      <c r="BZ344" s="27">
        <f t="shared" si="411"/>
        <v>0</v>
      </c>
      <c r="CA344" s="27">
        <f t="shared" si="412"/>
        <v>0</v>
      </c>
      <c r="CB344" s="28">
        <f>IF((CB343+BV344+BW344)&gt;=$B$2*'SFV+BESS'!$I$9, $B$2*'SFV+BESS'!$I$9, (CB343+BV344+BW344))</f>
        <v>173.61249999999998</v>
      </c>
      <c r="CC344" s="110">
        <f t="shared" si="413"/>
        <v>0</v>
      </c>
      <c r="CH344" s="251"/>
      <c r="CI344" s="41">
        <v>13.9583333333333</v>
      </c>
      <c r="CJ344" s="33">
        <f t="shared" si="393"/>
        <v>0</v>
      </c>
      <c r="CK344" s="33">
        <f>Gen_Cons_Horario!B3994</f>
        <v>0</v>
      </c>
      <c r="CL344" s="35">
        <f t="shared" si="440"/>
        <v>0</v>
      </c>
      <c r="CM344" s="116">
        <f>IF(AND(CL344&gt;0,CL344*$B$4+CS343&lt;=$B$2*'SFV+BESS'!$I$9,CL344&lt;'SFV+BESS'!$I$7), CL344*$B$4, IF(AND(CL344&gt;0,CL344*$B$4+CS343&gt;$B$2*'SFV+BESS'!$I$9,CL344*$B$4&lt;'SFV+BESS'!$I$7),$B$2*'SFV+BESS'!$I$9-CS343,IF(AND(CL344&gt;0,CL344*$B$4+CS343&gt;$B$2*'SFV+BESS'!$I$9,CL344*$B$4&gt;'SFV+BESS'!$I$7,CS343&lt;$B$2*'SFV+BESS'!$I$9),$B$2*'SFV+BESS'!$I$9-CS343,IF(AND(CL344&gt;0,CL344*$B$4+CS343&lt;=$B$2*'SFV+BESS'!$I$9,CL344&gt;'SFV+BESS'!$I$7),'SFV+BESS'!$I$7,0))))</f>
        <v>0</v>
      </c>
      <c r="CN344" s="27">
        <f>IF(AND(CL344&lt;0,CS343+CL344/$B$5&gt;$H$2,-CL344/'Carga-Descarga Año'!$B$5&lt;'SFV+BESS'!$I$7),CL344/$B$5,IF(AND(CL344&lt;0,CS343+CL344/$B$5&gt;$H$2,-CL344/'Carga-Descarga Año'!$B$5&gt;'SFV+BESS'!$I$7),-'SFV+BESS'!$I$7,IF(AND(CL344&lt;0,CS343+CL344/$B$5&lt;$H$2),-MIN('SFV+BESS'!$I$7,CS343-$H$2),0)))</f>
        <v>0</v>
      </c>
      <c r="CO344" s="33"/>
      <c r="CP344" s="33">
        <f t="shared" si="376"/>
        <v>0</v>
      </c>
      <c r="CQ344" s="27">
        <f t="shared" si="414"/>
        <v>0</v>
      </c>
      <c r="CR344" s="27">
        <f t="shared" si="377"/>
        <v>0</v>
      </c>
      <c r="CS344" s="28">
        <f>IF((CS343+CM344+CN344)&gt;=$B$2*'SFV+BESS'!$I$9, $B$2*'SFV+BESS'!$I$9, (CS343+CM344+CN344))</f>
        <v>173.61249999999998</v>
      </c>
      <c r="CT344" s="110">
        <f t="shared" si="415"/>
        <v>0</v>
      </c>
      <c r="CY344" s="251"/>
      <c r="CZ344" s="41">
        <v>13.9583333333333</v>
      </c>
      <c r="DA344" s="33">
        <f t="shared" si="394"/>
        <v>0</v>
      </c>
      <c r="DB344" s="33">
        <f>Gen_Cons_Horario!B4714</f>
        <v>0</v>
      </c>
      <c r="DC344" s="35">
        <f t="shared" si="431"/>
        <v>0</v>
      </c>
      <c r="DD344" s="116">
        <f>IF(AND(DC344&gt;0,DC344*$B$4+DJ343&lt;=$B$2*'SFV+BESS'!$I$9,DC344&lt;'SFV+BESS'!$I$7), DC344*$B$4, IF(AND(DC344&gt;0,DC344*$B$4+DJ343&gt;$B$2*'SFV+BESS'!$I$9,DC344*$B$4&lt;'SFV+BESS'!$I$7),$B$2*'SFV+BESS'!$I$9-DJ343,IF(AND(DC344&gt;0,DC344*$B$4+DJ343&gt;$B$2*'SFV+BESS'!$I$9,DC344*$B$4&gt;'SFV+BESS'!$I$7,DJ343&lt;$B$2*'SFV+BESS'!$I$9),$B$2*'SFV+BESS'!$I$9-DJ343,IF(AND(DC344&gt;0,DC344*$B$4+DJ343&lt;=$B$2*'SFV+BESS'!$I$9,DC344&gt;'SFV+BESS'!$I$7),'SFV+BESS'!$I$7,0))))</f>
        <v>0</v>
      </c>
      <c r="DE344" s="27">
        <f>IF(AND(DC344&lt;0,DJ343+DC344/$B$5&gt;$H$2,-DC344/'Carga-Descarga Año'!$B$5&lt;'SFV+BESS'!$I$7),DC344/$B$5,IF(AND(DC344&lt;0,DJ343+DC344/$B$5&gt;$H$2,-DC344/'Carga-Descarga Año'!$B$5&gt;'SFV+BESS'!$I$7),-'SFV+BESS'!$I$7,IF(AND(DC344&lt;0,DJ343+DC344/$B$5&lt;$H$2),-MIN('SFV+BESS'!$I$7,DJ343-$H$2),0)))</f>
        <v>0</v>
      </c>
      <c r="DF344" s="33"/>
      <c r="DG344" s="33">
        <f t="shared" si="378"/>
        <v>0</v>
      </c>
      <c r="DH344" s="27">
        <f t="shared" si="416"/>
        <v>0</v>
      </c>
      <c r="DI344" s="27">
        <f t="shared" si="417"/>
        <v>0</v>
      </c>
      <c r="DJ344" s="28">
        <f>IF((DJ343+DD344+DE344)&gt;=$B$2*'SFV+BESS'!$I$9, $B$2*'SFV+BESS'!$I$9, (DJ343+DD344+DE344))</f>
        <v>173.61249999999998</v>
      </c>
      <c r="DK344" s="110">
        <f t="shared" si="418"/>
        <v>0</v>
      </c>
      <c r="DP344" s="251"/>
      <c r="DQ344" s="41">
        <v>13.9583333333333</v>
      </c>
      <c r="DR344" s="33">
        <f t="shared" si="395"/>
        <v>0</v>
      </c>
      <c r="DS344" s="33">
        <f>Gen_Cons_Horario!B5458</f>
        <v>0</v>
      </c>
      <c r="DT344" s="35">
        <f t="shared" si="432"/>
        <v>0</v>
      </c>
      <c r="DU344" s="116">
        <f>IF(AND(DT344&gt;0,DT344*$B$4+EA343&lt;=$B$2*'SFV+BESS'!$I$9,DT344&lt;'SFV+BESS'!$I$7), DT344*$B$4, IF(AND(DT344&gt;0,DT344*$B$4+EA343&gt;$B$2*'SFV+BESS'!$I$9,DT344*$B$4&lt;'SFV+BESS'!$I$7),$B$2*'SFV+BESS'!$I$9-EA343,IF(AND(DT344&gt;0,DT344*$B$4+EA343&gt;$B$2*'SFV+BESS'!$I$9,DT344*$B$4&gt;'SFV+BESS'!$I$7,EA343&lt;$B$2*'SFV+BESS'!$I$9),$B$2*'SFV+BESS'!$I$9-EA343,IF(AND(DT344&gt;0,DT344*$B$4+EA343&lt;=$B$2*'SFV+BESS'!$I$9,DT344&gt;'SFV+BESS'!$I$7),'SFV+BESS'!$I$7,0))))</f>
        <v>0</v>
      </c>
      <c r="DV344" s="27">
        <f>IF(AND(DT344&lt;0,EA343+DT344/$B$5&gt;$H$2,-DT344/'Carga-Descarga Año'!$B$5&lt;'SFV+BESS'!$I$7),DT344/$B$5,IF(AND(DT344&lt;0,EA343+DT344/$B$5&gt;$H$2,-DT344/'Carga-Descarga Año'!$B$5&gt;'SFV+BESS'!$I$7),-'SFV+BESS'!$I$7,IF(AND(DT344&lt;0,EA343+DT344/$B$5&lt;$H$2),-MIN('SFV+BESS'!$I$7,EA343-$H$2),0)))</f>
        <v>0</v>
      </c>
      <c r="DW344" s="33"/>
      <c r="DX344" s="33">
        <f t="shared" si="379"/>
        <v>0</v>
      </c>
      <c r="DY344" s="27">
        <f t="shared" si="419"/>
        <v>0</v>
      </c>
      <c r="DZ344" s="27">
        <f t="shared" si="380"/>
        <v>0</v>
      </c>
      <c r="EA344" s="28">
        <f>IF((EA343+DU344+DV344)&gt;=$B$2*'SFV+BESS'!$I$9, $B$2*'SFV+BESS'!$I$9, (EA343+DU344+DV344))</f>
        <v>173.61249999999998</v>
      </c>
      <c r="EB344" s="110">
        <f t="shared" si="420"/>
        <v>0</v>
      </c>
      <c r="EG344" s="251"/>
      <c r="EH344" s="41">
        <v>13.9583333333333</v>
      </c>
      <c r="EI344" s="33">
        <f t="shared" si="396"/>
        <v>0</v>
      </c>
      <c r="EJ344" s="33">
        <f>Gen_Cons_Horario!B6202</f>
        <v>0</v>
      </c>
      <c r="EK344" s="35">
        <f t="shared" si="433"/>
        <v>0</v>
      </c>
      <c r="EL344" s="116">
        <f>IF(AND(EK344&gt;0,EK344*$B$4+ER343&lt;=$B$2*'SFV+BESS'!$I$9,EK344&lt;'SFV+BESS'!$I$7), EK344*$B$4, IF(AND(EK344&gt;0,EK344*$B$4+ER343&gt;$B$2*'SFV+BESS'!$I$9,EK344*$B$4&lt;'SFV+BESS'!$I$7),$B$2*'SFV+BESS'!$I$9-ER343,IF(AND(EK344&gt;0,EK344*$B$4+ER343&gt;$B$2*'SFV+BESS'!$I$9,EK344*$B$4&gt;'SFV+BESS'!$I$7,ER343&lt;$B$2*'SFV+BESS'!$I$9),$B$2*'SFV+BESS'!$I$9-ER343,IF(AND(EK344&gt;0,EK344*$B$4+ER343&lt;=$B$2*'SFV+BESS'!$I$9,EK344&gt;'SFV+BESS'!$I$7),'SFV+BESS'!$I$7,0))))</f>
        <v>0</v>
      </c>
      <c r="EM344" s="27">
        <f>IF(AND(EK344&lt;0,ER343+EK344/$B$5&gt;$H$2,-EK344/'Carga-Descarga Año'!$B$5&lt;'SFV+BESS'!$I$7),EK344/$B$5,IF(AND(EK344&lt;0,ER343+EK344/$B$5&gt;$H$2,-EK344/'Carga-Descarga Año'!$B$5&gt;'SFV+BESS'!$I$7),-'SFV+BESS'!$I$7,IF(AND(EK344&lt;0,ER343+EK344/$B$5&lt;$H$2),-MIN('SFV+BESS'!$I$7,ER343-$H$2),0)))</f>
        <v>0</v>
      </c>
      <c r="EN344" s="33"/>
      <c r="EO344" s="33">
        <f t="shared" si="381"/>
        <v>0</v>
      </c>
      <c r="EP344" s="27">
        <f t="shared" si="421"/>
        <v>0</v>
      </c>
      <c r="EQ344" s="27">
        <f t="shared" si="382"/>
        <v>0</v>
      </c>
      <c r="ER344" s="28">
        <f>IF((ER343+EL344+EM344)&gt;=$B$2*'SFV+BESS'!$I$9, $B$2*'SFV+BESS'!$I$9, (ER343+EL344+EM344))</f>
        <v>173.61249999999998</v>
      </c>
      <c r="ES344" s="110">
        <f t="shared" si="422"/>
        <v>0</v>
      </c>
      <c r="EX344" s="251"/>
      <c r="EY344" s="41">
        <v>13.9583333333333</v>
      </c>
      <c r="EZ344" s="33">
        <f t="shared" si="397"/>
        <v>0</v>
      </c>
      <c r="FA344" s="33">
        <f>Gen_Cons_Horario!B6922</f>
        <v>0</v>
      </c>
      <c r="FB344" s="35">
        <f t="shared" si="434"/>
        <v>0</v>
      </c>
      <c r="FC344" s="116">
        <f>IF(AND(FB344&gt;0,FB344*$B$4+FI343&lt;=$B$2*'SFV+BESS'!$I$9,FB344&lt;'SFV+BESS'!$I$7), FB344*$B$4, IF(AND(FB344&gt;0,FB344*$B$4+FI343&gt;$B$2*'SFV+BESS'!$I$9,FB344*$B$4&lt;'SFV+BESS'!$I$7),$B$2*'SFV+BESS'!$I$9-FI343,IF(AND(FB344&gt;0,FB344*$B$4+FI343&gt;$B$2*'SFV+BESS'!$I$9,FB344*$B$4&gt;'SFV+BESS'!$I$7,FI343&lt;$B$2*'SFV+BESS'!$I$9),$B$2*'SFV+BESS'!$I$9-FI343,IF(AND(FB344&gt;0,FB344*$B$4+FI343&lt;=$B$2*'SFV+BESS'!$I$9,FB344&gt;'SFV+BESS'!$I$7),'SFV+BESS'!$I$7,0))))</f>
        <v>0</v>
      </c>
      <c r="FD344" s="27">
        <f>IF(AND(FB344&lt;0,FI343+FB344/$B$5&gt;$H$2,-FB344/'Carga-Descarga Año'!$B$5&lt;'SFV+BESS'!$I$7),FB344/$B$5,IF(AND(FB344&lt;0,FI343+FB344/$B$5&gt;$H$2,-FB344/'Carga-Descarga Año'!$B$5&gt;'SFV+BESS'!$I$7),-'SFV+BESS'!$I$7,IF(AND(FB344&lt;0,FI343+FB344/$B$5&lt;$H$2),-MIN('SFV+BESS'!$I$7,FI343-$H$2),0)))</f>
        <v>0</v>
      </c>
      <c r="FE344" s="33"/>
      <c r="FF344" s="33">
        <f t="shared" si="383"/>
        <v>0</v>
      </c>
      <c r="FG344" s="27">
        <f t="shared" si="423"/>
        <v>0</v>
      </c>
      <c r="FH344" s="27">
        <f t="shared" si="384"/>
        <v>0</v>
      </c>
      <c r="FI344" s="28">
        <f>IF((FI343+FC344+FD344)&gt;=$B$2*'SFV+BESS'!$I$9, $B$2*'SFV+BESS'!$I$9, (FI343+FC344+FD344))</f>
        <v>173.61249999999998</v>
      </c>
      <c r="FJ344" s="110">
        <f t="shared" si="424"/>
        <v>0</v>
      </c>
      <c r="FO344" s="251"/>
      <c r="FP344" s="41">
        <v>13.9583333333333</v>
      </c>
      <c r="FQ344" s="33">
        <f t="shared" si="398"/>
        <v>0</v>
      </c>
      <c r="FR344" s="33">
        <f>Gen_Cons_Horario!B7666</f>
        <v>0</v>
      </c>
      <c r="FS344" s="35">
        <f t="shared" si="435"/>
        <v>0</v>
      </c>
      <c r="FT344" s="116">
        <f>IF(AND(FS344&gt;0,FS344*$B$4+FZ343&lt;=$B$2*'SFV+BESS'!$I$9,FS344&lt;'SFV+BESS'!$I$7), FS344*$B$4, IF(AND(FS344&gt;0,FS344*$B$4+FZ343&gt;$B$2*'SFV+BESS'!$I$9,FS344*$B$4&lt;'SFV+BESS'!$I$7),$B$2*'SFV+BESS'!$I$9-FZ343,IF(AND(FS344&gt;0,FS344*$B$4+FZ343&gt;$B$2*'SFV+BESS'!$I$9,FS344*$B$4&gt;'SFV+BESS'!$I$7,FZ343&lt;$B$2*'SFV+BESS'!$I$9),$B$2*'SFV+BESS'!$I$9-FZ343,IF(AND(FS344&gt;0,FS344*$B$4+FZ343&lt;=$B$2*'SFV+BESS'!$I$9,FS344&gt;'SFV+BESS'!$I$7),'SFV+BESS'!$I$7,0))))</f>
        <v>0</v>
      </c>
      <c r="FU344" s="27">
        <f>IF(AND(FS344&lt;0,FZ343+FS344/$B$5&gt;$H$2,-FS344/'Carga-Descarga Año'!$B$5&lt;'SFV+BESS'!$I$7),FS344/$B$5,IF(AND(FS344&lt;0,FZ343+FS344/$B$5&gt;$H$2,-FS344/'Carga-Descarga Año'!$B$5&gt;'SFV+BESS'!$I$7),-'SFV+BESS'!$I$7,IF(AND(FS344&lt;0,FZ343+FS344/$B$5&lt;$H$2),-MIN('SFV+BESS'!$I$7,FZ343-$H$2),0)))</f>
        <v>0</v>
      </c>
      <c r="FV344" s="33"/>
      <c r="FW344" s="33">
        <f t="shared" si="385"/>
        <v>0</v>
      </c>
      <c r="FX344" s="27">
        <f t="shared" si="425"/>
        <v>0</v>
      </c>
      <c r="FY344" s="27">
        <f t="shared" si="386"/>
        <v>0</v>
      </c>
      <c r="FZ344" s="28">
        <f>IF((FZ343+FT344+FU344)&gt;=$B$2*'SFV+BESS'!$I$9, $B$2*'SFV+BESS'!$I$9, (FZ343+FT344+FU344))</f>
        <v>173.61249999999998</v>
      </c>
      <c r="GA344" s="110">
        <f t="shared" si="426"/>
        <v>0</v>
      </c>
      <c r="GF344" s="251"/>
      <c r="GG344" s="41">
        <v>13.9583333333333</v>
      </c>
      <c r="GH344" s="33">
        <f t="shared" si="399"/>
        <v>0</v>
      </c>
      <c r="GI344" s="33">
        <f>Gen_Cons_Horario!B8386</f>
        <v>0</v>
      </c>
      <c r="GJ344" s="35">
        <f t="shared" si="441"/>
        <v>0</v>
      </c>
      <c r="GK344" s="116">
        <f>IF(AND(GJ344&gt;0,GJ344*$B$4+GQ343&lt;=$B$2*'SFV+BESS'!$I$9,GJ344&lt;'SFV+BESS'!$I$7), GJ344*$B$4, IF(AND(GJ344&gt;0,GJ344*$B$4+GQ343&gt;$B$2*'SFV+BESS'!$I$9,GJ344*$B$4&lt;'SFV+BESS'!$I$7),$B$2*'SFV+BESS'!$I$9-GQ343,IF(AND(GJ344&gt;0,GJ344*$B$4+GQ343&gt;$B$2*'SFV+BESS'!$I$9,GJ344*$B$4&gt;'SFV+BESS'!$I$7,GQ343&lt;$B$2*'SFV+BESS'!$I$9),$B$2*'SFV+BESS'!$I$9-GQ343,IF(AND(GJ344&gt;0,GJ344*$B$4+GQ343&lt;=$B$2*'SFV+BESS'!$I$9,GJ344&gt;'SFV+BESS'!$I$7),'SFV+BESS'!$I$7,0))))</f>
        <v>0</v>
      </c>
      <c r="GL344" s="27">
        <f>IF(AND(GJ344&lt;0,GQ343+GJ344/$B$5&gt;$H$2,-GJ344/'Carga-Descarga Año'!$B$5&lt;'SFV+BESS'!$I$7),GJ344/$B$5,IF(AND(GJ344&lt;0,GQ343+GJ344/$B$5&gt;$H$2,-GJ344/'Carga-Descarga Año'!$B$5&gt;'SFV+BESS'!$I$7),-'SFV+BESS'!$I$7,IF(AND(GJ344&lt;0,GQ343+GJ344/$B$5&lt;$H$2),-MIN('SFV+BESS'!$I$7,GQ343-$H$2),0)))</f>
        <v>0</v>
      </c>
      <c r="GM344" s="33"/>
      <c r="GN344" s="33">
        <f t="shared" si="387"/>
        <v>0</v>
      </c>
      <c r="GO344" s="27">
        <f t="shared" si="427"/>
        <v>0</v>
      </c>
      <c r="GP344" s="27">
        <f t="shared" si="388"/>
        <v>0</v>
      </c>
      <c r="GQ344" s="28">
        <f>IF((GQ343+GK344+GL344)&gt;=$B$2*'SFV+BESS'!$I$9, $B$2*'SFV+BESS'!$I$9, (GQ343+GK344+GL344))</f>
        <v>173.61249999999998</v>
      </c>
      <c r="GR344" s="110">
        <f t="shared" si="428"/>
        <v>0</v>
      </c>
    </row>
    <row r="345" spans="1:200">
      <c r="A345" s="248">
        <v>15</v>
      </c>
      <c r="B345" s="117">
        <v>14</v>
      </c>
      <c r="C345" s="38">
        <f t="shared" si="370"/>
        <v>0</v>
      </c>
      <c r="D345" s="2">
        <f>Gen_Cons_Horario!B371</f>
        <v>0</v>
      </c>
      <c r="E345" s="140">
        <f t="shared" si="400"/>
        <v>0</v>
      </c>
      <c r="F345" s="116">
        <f>IF(AND(E345&gt;0,E345*$B$4+L344&lt;=$B$2*'SFV+BESS'!$I$9,E345&lt;'SFV+BESS'!$I$7), E345*$B$4, IF(AND(E345&gt;0,E345*$B$4+L344&gt;$B$2*'SFV+BESS'!$I$9,E345*$B$4&lt;'SFV+BESS'!$I$7),$B$2*'SFV+BESS'!$I$9-L344,IF(AND(E345&gt;0,E345*$B$4+L344&gt;$B$2*'SFV+BESS'!$I$9,E345*$B$4&gt;'SFV+BESS'!$I$7,L344&lt;$B$2*'SFV+BESS'!$I$9),$B$2*'SFV+BESS'!$I$9-L344,IF(AND(E345&gt;0,E345*$B$4+L344&lt;=$B$2*'SFV+BESS'!$I$9,E345&gt;'SFV+BESS'!$I$7),'SFV+BESS'!$I$7,0))))</f>
        <v>0</v>
      </c>
      <c r="G345" s="27">
        <f>IF(AND(E345&lt;0,L344+E345/$B$5&gt;$H$2,-E345/'Carga-Descarga Año'!$B$5&lt;'SFV+BESS'!$I$7),E345/$B$5,IF(AND(E345&lt;0,L344+E345/$B$5&gt;$H$2,-E345/'Carga-Descarga Año'!$B$5&gt;'SFV+BESS'!$I$7),-'SFV+BESS'!$I$7,IF(AND(E345&lt;0,L344+E345/$B$5&lt;$H$2),-MIN('SFV+BESS'!$I$7,L344-$H$2),0)))</f>
        <v>0</v>
      </c>
      <c r="I345" s="38">
        <f t="shared" si="401"/>
        <v>0</v>
      </c>
      <c r="J345" s="27">
        <f t="shared" si="403"/>
        <v>0</v>
      </c>
      <c r="K345" s="27">
        <f t="shared" si="402"/>
        <v>0</v>
      </c>
      <c r="L345" s="28">
        <f>IF((L344+F345+G345)&gt;=$B$2*'SFV+BESS'!$I$9, $B$2*'SFV+BESS'!$I$9, (L344+F345+G345))</f>
        <v>108.20926422232591</v>
      </c>
      <c r="M345" s="110">
        <f t="shared" si="404"/>
        <v>0</v>
      </c>
      <c r="R345" s="251">
        <v>15</v>
      </c>
      <c r="S345" s="117">
        <v>14</v>
      </c>
      <c r="T345" s="2">
        <f t="shared" si="389"/>
        <v>0</v>
      </c>
      <c r="U345" s="2">
        <f>Gen_Cons_Horario!B1115</f>
        <v>0</v>
      </c>
      <c r="V345" s="35">
        <f t="shared" si="436"/>
        <v>0</v>
      </c>
      <c r="W345" s="116">
        <f>IF(AND(V345&gt;0,V345*$B$4+AC344&lt;=$B$2*'SFV+BESS'!$I$9,V345&lt;'SFV+BESS'!$I$7), V345*$B$4, IF(AND(V345&gt;0,V345*$B$4+AC344&gt;$B$2*'SFV+BESS'!$I$9,V345*$B$4&lt;'SFV+BESS'!$I$7),$B$2*'SFV+BESS'!$I$9-AC344,IF(AND(V345&gt;0,V345*$B$4+AC344&gt;$B$2*'SFV+BESS'!$I$9,V345*$B$4&gt;'SFV+BESS'!$I$7,AC344&lt;$B$2*'SFV+BESS'!$I$9),$B$2*'SFV+BESS'!$I$9-AC344,IF(AND(V345&gt;0,V345*$B$4+AC344&lt;=$B$2*'SFV+BESS'!$I$9,V345&gt;'SFV+BESS'!$I$7),'SFV+BESS'!$I$7,0))))</f>
        <v>0</v>
      </c>
      <c r="X345" s="27">
        <f>IF(AND(V345&lt;0,AC344+V345/$B$5&gt;$H$2,-V345/'Carga-Descarga Año'!$B$5&lt;'SFV+BESS'!$I$7),V345/$B$5,IF(AND(V345&lt;0,AC344+V345/$B$5&gt;$H$2,-V345/'Carga-Descarga Año'!$B$5&gt;'SFV+BESS'!$I$7),-'SFV+BESS'!$I$7,IF(AND(V345&lt;0,AC344+V345/$B$5&lt;$H$2),-MIN('SFV+BESS'!$I$7,AC344-$H$2),0)))</f>
        <v>0</v>
      </c>
      <c r="Z345" s="33">
        <f t="shared" si="430"/>
        <v>0</v>
      </c>
      <c r="AA345" s="27">
        <f t="shared" si="405"/>
        <v>0</v>
      </c>
      <c r="AB345" s="27">
        <f t="shared" si="429"/>
        <v>0</v>
      </c>
      <c r="AC345" s="28">
        <f>IF((AC344+W345+X345)&gt;=$B$2*'SFV+BESS'!$I$9, $B$2*'SFV+BESS'!$I$9, (AC344+W345+X345))</f>
        <v>173.61249999999998</v>
      </c>
      <c r="AD345" s="110">
        <f t="shared" si="406"/>
        <v>0</v>
      </c>
      <c r="AI345" s="251">
        <v>15</v>
      </c>
      <c r="AJ345" s="117">
        <v>14</v>
      </c>
      <c r="AK345" s="52">
        <f t="shared" si="390"/>
        <v>0</v>
      </c>
      <c r="AL345" s="33">
        <f>Gen_Cons_Horario!B1787</f>
        <v>0</v>
      </c>
      <c r="AM345" s="35">
        <f t="shared" si="437"/>
        <v>0</v>
      </c>
      <c r="AN345" s="116">
        <f>IF(AND(AM345&gt;0,AM345*$B$4+AT344&lt;=$B$2*'SFV+BESS'!$I$9,AM345&lt;'SFV+BESS'!$I$7), AM345*$B$4, IF(AND(AM345&gt;0,AM345*$B$4+AT344&gt;$B$2*'SFV+BESS'!$I$9,AM345*$B$4&lt;'SFV+BESS'!$I$7),$B$2*'SFV+BESS'!$I$9-AT344,IF(AND(AM345&gt;0,AM345*$B$4+AT344&gt;$B$2*'SFV+BESS'!$I$9,AM345*$B$4&gt;'SFV+BESS'!$I$7,AT344&lt;$B$2*'SFV+BESS'!$I$9),$B$2*'SFV+BESS'!$I$9-AT344,IF(AND(AM345&gt;0,AM345*$B$4+AT344&lt;=$B$2*'SFV+BESS'!$I$9,AM345&gt;'SFV+BESS'!$I$7),'SFV+BESS'!$I$7,0))))</f>
        <v>0</v>
      </c>
      <c r="AO345" s="27">
        <f>IF(AND(AM345&lt;0,AT344+AM345/$B$5&gt;$H$2,-AM345/'Carga-Descarga Año'!$B$5&lt;'SFV+BESS'!$I$7),AM345/$B$5,IF(AND(AM345&lt;0,AT344+AM345/$B$5&gt;$H$2,-AM345/'Carga-Descarga Año'!$B$5&gt;'SFV+BESS'!$I$7),-'SFV+BESS'!$I$7,IF(AND(AM345&lt;0,AT344+AM345/$B$5&lt;$H$2),-MIN('SFV+BESS'!$I$7,AT344-$H$2),0)))</f>
        <v>0</v>
      </c>
      <c r="AP345" s="33"/>
      <c r="AQ345" s="33">
        <f t="shared" si="371"/>
        <v>0</v>
      </c>
      <c r="AR345" s="27">
        <f t="shared" si="407"/>
        <v>0</v>
      </c>
      <c r="AS345" s="27">
        <f t="shared" si="372"/>
        <v>0</v>
      </c>
      <c r="AT345" s="28">
        <f>IF((AT344+AN345+AO345)&gt;=$B$2*'SFV+BESS'!$I$9, $B$2*'SFV+BESS'!$I$9, (AT344+AN345+AO345))</f>
        <v>152.90850070583062</v>
      </c>
      <c r="AU345" s="110">
        <f t="shared" si="408"/>
        <v>0</v>
      </c>
      <c r="AZ345" s="251">
        <v>15</v>
      </c>
      <c r="BA345" s="117">
        <v>14</v>
      </c>
      <c r="BB345" s="33">
        <f t="shared" si="391"/>
        <v>0</v>
      </c>
      <c r="BC345" s="33">
        <f>Gen_Cons_Horario!B2531</f>
        <v>0</v>
      </c>
      <c r="BD345" s="35">
        <f t="shared" si="438"/>
        <v>0</v>
      </c>
      <c r="BE345" s="116">
        <f>IF(AND(BD345&gt;0,BD345*$B$4+BK344&lt;=$B$2*'SFV+BESS'!$I$9,BD345&lt;'SFV+BESS'!$I$7), BD345*$B$4, IF(AND(BD345&gt;0,BD345*$B$4+BK344&gt;$B$2*'SFV+BESS'!$I$9,BD345*$B$4&lt;'SFV+BESS'!$I$7),$B$2*'SFV+BESS'!$I$9-BK344,IF(AND(BD345&gt;0,BD345*$B$4+BK344&gt;$B$2*'SFV+BESS'!$I$9,BD345*$B$4&gt;'SFV+BESS'!$I$7,BK344&lt;$B$2*'SFV+BESS'!$I$9),$B$2*'SFV+BESS'!$I$9-BK344,IF(AND(BD345&gt;0,BD345*$B$4+BK344&lt;=$B$2*'SFV+BESS'!$I$9,BD345&gt;'SFV+BESS'!$I$7),'SFV+BESS'!$I$7,0))))</f>
        <v>0</v>
      </c>
      <c r="BF345" s="27">
        <f>IF(AND(BD345&lt;0,BK344+BD345/$B$5&gt;$H$2,-BD345/'Carga-Descarga Año'!$B$5&lt;'SFV+BESS'!$I$7),BD345/$B$5,IF(AND(BD345&lt;0,BK344+BD345/$B$5&gt;$H$2,-BD345/'Carga-Descarga Año'!$B$5&gt;'SFV+BESS'!$I$7),-'SFV+BESS'!$I$7,IF(AND(BD345&lt;0,BK344+BD345/$B$5&lt;$H$2),-MIN('SFV+BESS'!$I$7,BK344-$H$2),0)))</f>
        <v>0</v>
      </c>
      <c r="BG345" s="33"/>
      <c r="BH345" s="33">
        <f t="shared" si="373"/>
        <v>0</v>
      </c>
      <c r="BI345" s="27">
        <f t="shared" si="409"/>
        <v>0</v>
      </c>
      <c r="BJ345" s="27">
        <f t="shared" si="374"/>
        <v>0</v>
      </c>
      <c r="BK345" s="28">
        <f>IF((BK344+BE345+BF345)&gt;=$B$2*'SFV+BESS'!$I$9, $B$2*'SFV+BESS'!$I$9, (BK344+BE345+BF345))</f>
        <v>173.61249999999998</v>
      </c>
      <c r="BL345" s="110">
        <f t="shared" si="410"/>
        <v>0</v>
      </c>
      <c r="BQ345" s="251">
        <v>15</v>
      </c>
      <c r="BR345" s="117">
        <v>14</v>
      </c>
      <c r="BS345" s="33">
        <f t="shared" si="392"/>
        <v>0</v>
      </c>
      <c r="BT345" s="33">
        <f>Gen_Cons_Horario!B3251</f>
        <v>0</v>
      </c>
      <c r="BU345" s="35">
        <f t="shared" si="439"/>
        <v>0</v>
      </c>
      <c r="BV345" s="116">
        <f>IF(AND(BU345&gt;0,BU345*$B$4+CB344&lt;=$B$2*'SFV+BESS'!$I$9,BU345&lt;'SFV+BESS'!$I$7), BU345*$B$4, IF(AND(BU345&gt;0,BU345*$B$4+CB344&gt;$B$2*'SFV+BESS'!$I$9,BU345*$B$4&lt;'SFV+BESS'!$I$7),$B$2*'SFV+BESS'!$I$9-CB344,IF(AND(BU345&gt;0,BU345*$B$4+CB344&gt;$B$2*'SFV+BESS'!$I$9,BU345*$B$4&gt;'SFV+BESS'!$I$7,CB344&lt;$B$2*'SFV+BESS'!$I$9),$B$2*'SFV+BESS'!$I$9-CB344,IF(AND(BU345&gt;0,BU345*$B$4+CB344&lt;=$B$2*'SFV+BESS'!$I$9,BU345&gt;'SFV+BESS'!$I$7),'SFV+BESS'!$I$7,0))))</f>
        <v>0</v>
      </c>
      <c r="BW345" s="27">
        <f>IF(AND(BU345&lt;0,CB344+BU345/$B$5&gt;$H$2,-BU345/'Carga-Descarga Año'!$B$5&lt;'SFV+BESS'!$I$7),BU345/$B$5,IF(AND(BU345&lt;0,CB344+BU345/$B$5&gt;$H$2,-BU345/'Carga-Descarga Año'!$B$5&gt;'SFV+BESS'!$I$7),-'SFV+BESS'!$I$7,IF(AND(BU345&lt;0,CB344+BU345/$B$5&lt;$H$2),-MIN('SFV+BESS'!$I$7,CB344-$H$2),0)))</f>
        <v>0</v>
      </c>
      <c r="BX345" s="33"/>
      <c r="BY345" s="33">
        <f t="shared" si="375"/>
        <v>0</v>
      </c>
      <c r="BZ345" s="27">
        <f t="shared" si="411"/>
        <v>0</v>
      </c>
      <c r="CA345" s="27">
        <f t="shared" si="412"/>
        <v>0</v>
      </c>
      <c r="CB345" s="28">
        <f>IF((CB344+BV345+BW345)&gt;=$B$2*'SFV+BESS'!$I$9, $B$2*'SFV+BESS'!$I$9, (CB344+BV345+BW345))</f>
        <v>173.61249999999998</v>
      </c>
      <c r="CC345" s="110">
        <f t="shared" si="413"/>
        <v>0</v>
      </c>
      <c r="CH345" s="251">
        <v>15</v>
      </c>
      <c r="CI345" s="117">
        <v>14</v>
      </c>
      <c r="CJ345" s="33">
        <f t="shared" si="393"/>
        <v>0</v>
      </c>
      <c r="CK345" s="33">
        <f>Gen_Cons_Horario!B3995</f>
        <v>0</v>
      </c>
      <c r="CL345" s="35">
        <f t="shared" si="440"/>
        <v>0</v>
      </c>
      <c r="CM345" s="116">
        <f>IF(AND(CL345&gt;0,CL345*$B$4+CS344&lt;=$B$2*'SFV+BESS'!$I$9,CL345&lt;'SFV+BESS'!$I$7), CL345*$B$4, IF(AND(CL345&gt;0,CL345*$B$4+CS344&gt;$B$2*'SFV+BESS'!$I$9,CL345*$B$4&lt;'SFV+BESS'!$I$7),$B$2*'SFV+BESS'!$I$9-CS344,IF(AND(CL345&gt;0,CL345*$B$4+CS344&gt;$B$2*'SFV+BESS'!$I$9,CL345*$B$4&gt;'SFV+BESS'!$I$7,CS344&lt;$B$2*'SFV+BESS'!$I$9),$B$2*'SFV+BESS'!$I$9-CS344,IF(AND(CL345&gt;0,CL345*$B$4+CS344&lt;=$B$2*'SFV+BESS'!$I$9,CL345&gt;'SFV+BESS'!$I$7),'SFV+BESS'!$I$7,0))))</f>
        <v>0</v>
      </c>
      <c r="CN345" s="27">
        <f>IF(AND(CL345&lt;0,CS344+CL345/$B$5&gt;$H$2,-CL345/'Carga-Descarga Año'!$B$5&lt;'SFV+BESS'!$I$7),CL345/$B$5,IF(AND(CL345&lt;0,CS344+CL345/$B$5&gt;$H$2,-CL345/'Carga-Descarga Año'!$B$5&gt;'SFV+BESS'!$I$7),-'SFV+BESS'!$I$7,IF(AND(CL345&lt;0,CS344+CL345/$B$5&lt;$H$2),-MIN('SFV+BESS'!$I$7,CS344-$H$2),0)))</f>
        <v>0</v>
      </c>
      <c r="CO345" s="33"/>
      <c r="CP345" s="33">
        <f t="shared" si="376"/>
        <v>0</v>
      </c>
      <c r="CQ345" s="27">
        <f t="shared" si="414"/>
        <v>0</v>
      </c>
      <c r="CR345" s="27">
        <f t="shared" si="377"/>
        <v>0</v>
      </c>
      <c r="CS345" s="28">
        <f>IF((CS344+CM345+CN345)&gt;=$B$2*'SFV+BESS'!$I$9, $B$2*'SFV+BESS'!$I$9, (CS344+CM345+CN345))</f>
        <v>173.61249999999998</v>
      </c>
      <c r="CT345" s="110">
        <f t="shared" si="415"/>
        <v>0</v>
      </c>
      <c r="CY345" s="251">
        <v>15</v>
      </c>
      <c r="CZ345" s="117">
        <v>14</v>
      </c>
      <c r="DA345" s="33">
        <f t="shared" si="394"/>
        <v>0</v>
      </c>
      <c r="DB345" s="33">
        <f>Gen_Cons_Horario!B4715</f>
        <v>0</v>
      </c>
      <c r="DC345" s="35">
        <f t="shared" si="431"/>
        <v>0</v>
      </c>
      <c r="DD345" s="116">
        <f>IF(AND(DC345&gt;0,DC345*$B$4+DJ344&lt;=$B$2*'SFV+BESS'!$I$9,DC345&lt;'SFV+BESS'!$I$7), DC345*$B$4, IF(AND(DC345&gt;0,DC345*$B$4+DJ344&gt;$B$2*'SFV+BESS'!$I$9,DC345*$B$4&lt;'SFV+BESS'!$I$7),$B$2*'SFV+BESS'!$I$9-DJ344,IF(AND(DC345&gt;0,DC345*$B$4+DJ344&gt;$B$2*'SFV+BESS'!$I$9,DC345*$B$4&gt;'SFV+BESS'!$I$7,DJ344&lt;$B$2*'SFV+BESS'!$I$9),$B$2*'SFV+BESS'!$I$9-DJ344,IF(AND(DC345&gt;0,DC345*$B$4+DJ344&lt;=$B$2*'SFV+BESS'!$I$9,DC345&gt;'SFV+BESS'!$I$7),'SFV+BESS'!$I$7,0))))</f>
        <v>0</v>
      </c>
      <c r="DE345" s="27">
        <f>IF(AND(DC345&lt;0,DJ344+DC345/$B$5&gt;$H$2,-DC345/'Carga-Descarga Año'!$B$5&lt;'SFV+BESS'!$I$7),DC345/$B$5,IF(AND(DC345&lt;0,DJ344+DC345/$B$5&gt;$H$2,-DC345/'Carga-Descarga Año'!$B$5&gt;'SFV+BESS'!$I$7),-'SFV+BESS'!$I$7,IF(AND(DC345&lt;0,DJ344+DC345/$B$5&lt;$H$2),-MIN('SFV+BESS'!$I$7,DJ344-$H$2),0)))</f>
        <v>0</v>
      </c>
      <c r="DF345" s="33"/>
      <c r="DG345" s="33">
        <f t="shared" si="378"/>
        <v>0</v>
      </c>
      <c r="DH345" s="27">
        <f t="shared" si="416"/>
        <v>0</v>
      </c>
      <c r="DI345" s="27">
        <f t="shared" si="417"/>
        <v>0</v>
      </c>
      <c r="DJ345" s="28">
        <f>IF((DJ344+DD345+DE345)&gt;=$B$2*'SFV+BESS'!$I$9, $B$2*'SFV+BESS'!$I$9, (DJ344+DD345+DE345))</f>
        <v>173.61249999999998</v>
      </c>
      <c r="DK345" s="110">
        <f t="shared" si="418"/>
        <v>0</v>
      </c>
      <c r="DP345" s="251">
        <v>15</v>
      </c>
      <c r="DQ345" s="117">
        <v>14</v>
      </c>
      <c r="DR345" s="33">
        <f t="shared" si="395"/>
        <v>0</v>
      </c>
      <c r="DS345" s="33">
        <f>Gen_Cons_Horario!B5459</f>
        <v>0</v>
      </c>
      <c r="DT345" s="35">
        <f t="shared" si="432"/>
        <v>0</v>
      </c>
      <c r="DU345" s="116">
        <f>IF(AND(DT345&gt;0,DT345*$B$4+EA344&lt;=$B$2*'SFV+BESS'!$I$9,DT345&lt;'SFV+BESS'!$I$7), DT345*$B$4, IF(AND(DT345&gt;0,DT345*$B$4+EA344&gt;$B$2*'SFV+BESS'!$I$9,DT345*$B$4&lt;'SFV+BESS'!$I$7),$B$2*'SFV+BESS'!$I$9-EA344,IF(AND(DT345&gt;0,DT345*$B$4+EA344&gt;$B$2*'SFV+BESS'!$I$9,DT345*$B$4&gt;'SFV+BESS'!$I$7,EA344&lt;$B$2*'SFV+BESS'!$I$9),$B$2*'SFV+BESS'!$I$9-EA344,IF(AND(DT345&gt;0,DT345*$B$4+EA344&lt;=$B$2*'SFV+BESS'!$I$9,DT345&gt;'SFV+BESS'!$I$7),'SFV+BESS'!$I$7,0))))</f>
        <v>0</v>
      </c>
      <c r="DV345" s="27">
        <f>IF(AND(DT345&lt;0,EA344+DT345/$B$5&gt;$H$2,-DT345/'Carga-Descarga Año'!$B$5&lt;'SFV+BESS'!$I$7),DT345/$B$5,IF(AND(DT345&lt;0,EA344+DT345/$B$5&gt;$H$2,-DT345/'Carga-Descarga Año'!$B$5&gt;'SFV+BESS'!$I$7),-'SFV+BESS'!$I$7,IF(AND(DT345&lt;0,EA344+DT345/$B$5&lt;$H$2),-MIN('SFV+BESS'!$I$7,EA344-$H$2),0)))</f>
        <v>0</v>
      </c>
      <c r="DW345" s="33"/>
      <c r="DX345" s="33">
        <f t="shared" si="379"/>
        <v>0</v>
      </c>
      <c r="DY345" s="27">
        <f t="shared" si="419"/>
        <v>0</v>
      </c>
      <c r="DZ345" s="27">
        <f t="shared" si="380"/>
        <v>0</v>
      </c>
      <c r="EA345" s="28">
        <f>IF((EA344+DU345+DV345)&gt;=$B$2*'SFV+BESS'!$I$9, $B$2*'SFV+BESS'!$I$9, (EA344+DU345+DV345))</f>
        <v>173.61249999999998</v>
      </c>
      <c r="EB345" s="110">
        <f t="shared" si="420"/>
        <v>0</v>
      </c>
      <c r="EG345" s="251">
        <v>15</v>
      </c>
      <c r="EH345" s="117">
        <v>14</v>
      </c>
      <c r="EI345" s="33">
        <f t="shared" si="396"/>
        <v>0</v>
      </c>
      <c r="EJ345" s="33">
        <f>Gen_Cons_Horario!B6203</f>
        <v>0</v>
      </c>
      <c r="EK345" s="35">
        <f t="shared" si="433"/>
        <v>0</v>
      </c>
      <c r="EL345" s="116">
        <f>IF(AND(EK345&gt;0,EK345*$B$4+ER344&lt;=$B$2*'SFV+BESS'!$I$9,EK345&lt;'SFV+BESS'!$I$7), EK345*$B$4, IF(AND(EK345&gt;0,EK345*$B$4+ER344&gt;$B$2*'SFV+BESS'!$I$9,EK345*$B$4&lt;'SFV+BESS'!$I$7),$B$2*'SFV+BESS'!$I$9-ER344,IF(AND(EK345&gt;0,EK345*$B$4+ER344&gt;$B$2*'SFV+BESS'!$I$9,EK345*$B$4&gt;'SFV+BESS'!$I$7,ER344&lt;$B$2*'SFV+BESS'!$I$9),$B$2*'SFV+BESS'!$I$9-ER344,IF(AND(EK345&gt;0,EK345*$B$4+ER344&lt;=$B$2*'SFV+BESS'!$I$9,EK345&gt;'SFV+BESS'!$I$7),'SFV+BESS'!$I$7,0))))</f>
        <v>0</v>
      </c>
      <c r="EM345" s="27">
        <f>IF(AND(EK345&lt;0,ER344+EK345/$B$5&gt;$H$2,-EK345/'Carga-Descarga Año'!$B$5&lt;'SFV+BESS'!$I$7),EK345/$B$5,IF(AND(EK345&lt;0,ER344+EK345/$B$5&gt;$H$2,-EK345/'Carga-Descarga Año'!$B$5&gt;'SFV+BESS'!$I$7),-'SFV+BESS'!$I$7,IF(AND(EK345&lt;0,ER344+EK345/$B$5&lt;$H$2),-MIN('SFV+BESS'!$I$7,ER344-$H$2),0)))</f>
        <v>0</v>
      </c>
      <c r="EN345" s="33"/>
      <c r="EO345" s="33">
        <f t="shared" si="381"/>
        <v>0</v>
      </c>
      <c r="EP345" s="27">
        <f t="shared" si="421"/>
        <v>0</v>
      </c>
      <c r="EQ345" s="27">
        <f t="shared" si="382"/>
        <v>0</v>
      </c>
      <c r="ER345" s="28">
        <f>IF((ER344+EL345+EM345)&gt;=$B$2*'SFV+BESS'!$I$9, $B$2*'SFV+BESS'!$I$9, (ER344+EL345+EM345))</f>
        <v>173.61249999999998</v>
      </c>
      <c r="ES345" s="110">
        <f t="shared" si="422"/>
        <v>0</v>
      </c>
      <c r="EX345" s="251">
        <v>15</v>
      </c>
      <c r="EY345" s="117">
        <v>14</v>
      </c>
      <c r="EZ345" s="33">
        <f t="shared" si="397"/>
        <v>0</v>
      </c>
      <c r="FA345" s="33">
        <f>Gen_Cons_Horario!B6923</f>
        <v>0</v>
      </c>
      <c r="FB345" s="35">
        <f t="shared" si="434"/>
        <v>0</v>
      </c>
      <c r="FC345" s="116">
        <f>IF(AND(FB345&gt;0,FB345*$B$4+FI344&lt;=$B$2*'SFV+BESS'!$I$9,FB345&lt;'SFV+BESS'!$I$7), FB345*$B$4, IF(AND(FB345&gt;0,FB345*$B$4+FI344&gt;$B$2*'SFV+BESS'!$I$9,FB345*$B$4&lt;'SFV+BESS'!$I$7),$B$2*'SFV+BESS'!$I$9-FI344,IF(AND(FB345&gt;0,FB345*$B$4+FI344&gt;$B$2*'SFV+BESS'!$I$9,FB345*$B$4&gt;'SFV+BESS'!$I$7,FI344&lt;$B$2*'SFV+BESS'!$I$9),$B$2*'SFV+BESS'!$I$9-FI344,IF(AND(FB345&gt;0,FB345*$B$4+FI344&lt;=$B$2*'SFV+BESS'!$I$9,FB345&gt;'SFV+BESS'!$I$7),'SFV+BESS'!$I$7,0))))</f>
        <v>0</v>
      </c>
      <c r="FD345" s="27">
        <f>IF(AND(FB345&lt;0,FI344+FB345/$B$5&gt;$H$2,-FB345/'Carga-Descarga Año'!$B$5&lt;'SFV+BESS'!$I$7),FB345/$B$5,IF(AND(FB345&lt;0,FI344+FB345/$B$5&gt;$H$2,-FB345/'Carga-Descarga Año'!$B$5&gt;'SFV+BESS'!$I$7),-'SFV+BESS'!$I$7,IF(AND(FB345&lt;0,FI344+FB345/$B$5&lt;$H$2),-MIN('SFV+BESS'!$I$7,FI344-$H$2),0)))</f>
        <v>0</v>
      </c>
      <c r="FE345" s="33"/>
      <c r="FF345" s="33">
        <f t="shared" si="383"/>
        <v>0</v>
      </c>
      <c r="FG345" s="27">
        <f t="shared" si="423"/>
        <v>0</v>
      </c>
      <c r="FH345" s="27">
        <f t="shared" si="384"/>
        <v>0</v>
      </c>
      <c r="FI345" s="28">
        <f>IF((FI344+FC345+FD345)&gt;=$B$2*'SFV+BESS'!$I$9, $B$2*'SFV+BESS'!$I$9, (FI344+FC345+FD345))</f>
        <v>173.61249999999998</v>
      </c>
      <c r="FJ345" s="110">
        <f t="shared" si="424"/>
        <v>0</v>
      </c>
      <c r="FO345" s="251">
        <v>15</v>
      </c>
      <c r="FP345" s="117">
        <v>14</v>
      </c>
      <c r="FQ345" s="33">
        <f t="shared" si="398"/>
        <v>0</v>
      </c>
      <c r="FR345" s="33">
        <f>Gen_Cons_Horario!B7667</f>
        <v>0</v>
      </c>
      <c r="FS345" s="35">
        <f t="shared" si="435"/>
        <v>0</v>
      </c>
      <c r="FT345" s="116">
        <f>IF(AND(FS345&gt;0,FS345*$B$4+FZ344&lt;=$B$2*'SFV+BESS'!$I$9,FS345&lt;'SFV+BESS'!$I$7), FS345*$B$4, IF(AND(FS345&gt;0,FS345*$B$4+FZ344&gt;$B$2*'SFV+BESS'!$I$9,FS345*$B$4&lt;'SFV+BESS'!$I$7),$B$2*'SFV+BESS'!$I$9-FZ344,IF(AND(FS345&gt;0,FS345*$B$4+FZ344&gt;$B$2*'SFV+BESS'!$I$9,FS345*$B$4&gt;'SFV+BESS'!$I$7,FZ344&lt;$B$2*'SFV+BESS'!$I$9),$B$2*'SFV+BESS'!$I$9-FZ344,IF(AND(FS345&gt;0,FS345*$B$4+FZ344&lt;=$B$2*'SFV+BESS'!$I$9,FS345&gt;'SFV+BESS'!$I$7),'SFV+BESS'!$I$7,0))))</f>
        <v>0</v>
      </c>
      <c r="FU345" s="27">
        <f>IF(AND(FS345&lt;0,FZ344+FS345/$B$5&gt;$H$2,-FS345/'Carga-Descarga Año'!$B$5&lt;'SFV+BESS'!$I$7),FS345/$B$5,IF(AND(FS345&lt;0,FZ344+FS345/$B$5&gt;$H$2,-FS345/'Carga-Descarga Año'!$B$5&gt;'SFV+BESS'!$I$7),-'SFV+BESS'!$I$7,IF(AND(FS345&lt;0,FZ344+FS345/$B$5&lt;$H$2),-MIN('SFV+BESS'!$I$7,FZ344-$H$2),0)))</f>
        <v>0</v>
      </c>
      <c r="FV345" s="33"/>
      <c r="FW345" s="33">
        <f t="shared" si="385"/>
        <v>0</v>
      </c>
      <c r="FX345" s="27">
        <f t="shared" si="425"/>
        <v>0</v>
      </c>
      <c r="FY345" s="27">
        <f t="shared" si="386"/>
        <v>0</v>
      </c>
      <c r="FZ345" s="28">
        <f>IF((FZ344+FT345+FU345)&gt;=$B$2*'SFV+BESS'!$I$9, $B$2*'SFV+BESS'!$I$9, (FZ344+FT345+FU345))</f>
        <v>173.61249999999998</v>
      </c>
      <c r="GA345" s="110">
        <f t="shared" si="426"/>
        <v>0</v>
      </c>
      <c r="GF345" s="251">
        <v>15</v>
      </c>
      <c r="GG345" s="117">
        <v>14</v>
      </c>
      <c r="GH345" s="33">
        <f t="shared" si="399"/>
        <v>0</v>
      </c>
      <c r="GI345" s="33">
        <f>Gen_Cons_Horario!B8387</f>
        <v>0</v>
      </c>
      <c r="GJ345" s="35">
        <f t="shared" si="441"/>
        <v>0</v>
      </c>
      <c r="GK345" s="116">
        <f>IF(AND(GJ345&gt;0,GJ345*$B$4+GQ344&lt;=$B$2*'SFV+BESS'!$I$9,GJ345&lt;'SFV+BESS'!$I$7), GJ345*$B$4, IF(AND(GJ345&gt;0,GJ345*$B$4+GQ344&gt;$B$2*'SFV+BESS'!$I$9,GJ345*$B$4&lt;'SFV+BESS'!$I$7),$B$2*'SFV+BESS'!$I$9-GQ344,IF(AND(GJ345&gt;0,GJ345*$B$4+GQ344&gt;$B$2*'SFV+BESS'!$I$9,GJ345*$B$4&gt;'SFV+BESS'!$I$7,GQ344&lt;$B$2*'SFV+BESS'!$I$9),$B$2*'SFV+BESS'!$I$9-GQ344,IF(AND(GJ345&gt;0,GJ345*$B$4+GQ344&lt;=$B$2*'SFV+BESS'!$I$9,GJ345&gt;'SFV+BESS'!$I$7),'SFV+BESS'!$I$7,0))))</f>
        <v>0</v>
      </c>
      <c r="GL345" s="27">
        <f>IF(AND(GJ345&lt;0,GQ344+GJ345/$B$5&gt;$H$2,-GJ345/'Carga-Descarga Año'!$B$5&lt;'SFV+BESS'!$I$7),GJ345/$B$5,IF(AND(GJ345&lt;0,GQ344+GJ345/$B$5&gt;$H$2,-GJ345/'Carga-Descarga Año'!$B$5&gt;'SFV+BESS'!$I$7),-'SFV+BESS'!$I$7,IF(AND(GJ345&lt;0,GQ344+GJ345/$B$5&lt;$H$2),-MIN('SFV+BESS'!$I$7,GQ344-$H$2),0)))</f>
        <v>0</v>
      </c>
      <c r="GM345" s="33"/>
      <c r="GN345" s="33">
        <f t="shared" si="387"/>
        <v>0</v>
      </c>
      <c r="GO345" s="27">
        <f t="shared" si="427"/>
        <v>0</v>
      </c>
      <c r="GP345" s="27">
        <f t="shared" si="388"/>
        <v>0</v>
      </c>
      <c r="GQ345" s="28">
        <f>IF((GQ344+GK345+GL345)&gt;=$B$2*'SFV+BESS'!$I$9, $B$2*'SFV+BESS'!$I$9, (GQ344+GK345+GL345))</f>
        <v>173.61249999999998</v>
      </c>
      <c r="GR345" s="110">
        <f t="shared" si="428"/>
        <v>0</v>
      </c>
    </row>
    <row r="346" spans="1:200">
      <c r="A346" s="249"/>
      <c r="B346" s="48">
        <v>14.0416666666667</v>
      </c>
      <c r="C346" s="38">
        <f t="shared" si="370"/>
        <v>0</v>
      </c>
      <c r="D346" s="2">
        <f>Gen_Cons_Horario!B372</f>
        <v>0</v>
      </c>
      <c r="E346" s="140">
        <f t="shared" si="400"/>
        <v>0</v>
      </c>
      <c r="F346" s="116">
        <f>IF(AND(E346&gt;0,E346*$B$4+L345&lt;=$B$2*'SFV+BESS'!$I$9,E346&lt;'SFV+BESS'!$I$7), E346*$B$4, IF(AND(E346&gt;0,E346*$B$4+L345&gt;$B$2*'SFV+BESS'!$I$9,E346*$B$4&lt;'SFV+BESS'!$I$7),$B$2*'SFV+BESS'!$I$9-L345,IF(AND(E346&gt;0,E346*$B$4+L345&gt;$B$2*'SFV+BESS'!$I$9,E346*$B$4&gt;'SFV+BESS'!$I$7,L345&lt;$B$2*'SFV+BESS'!$I$9),$B$2*'SFV+BESS'!$I$9-L345,IF(AND(E346&gt;0,E346*$B$4+L345&lt;=$B$2*'SFV+BESS'!$I$9,E346&gt;'SFV+BESS'!$I$7),'SFV+BESS'!$I$7,0))))</f>
        <v>0</v>
      </c>
      <c r="G346" s="27">
        <f>IF(AND(E346&lt;0,L345+E346/$B$5&gt;$H$2,-E346/'Carga-Descarga Año'!$B$5&lt;'SFV+BESS'!$I$7),E346/$B$5,IF(AND(E346&lt;0,L345+E346/$B$5&gt;$H$2,-E346/'Carga-Descarga Año'!$B$5&gt;'SFV+BESS'!$I$7),-'SFV+BESS'!$I$7,IF(AND(E346&lt;0,L345+E346/$B$5&lt;$H$2),-MIN('SFV+BESS'!$I$7,L345-$H$2),0)))</f>
        <v>0</v>
      </c>
      <c r="I346" s="38">
        <f t="shared" si="401"/>
        <v>0</v>
      </c>
      <c r="J346" s="27">
        <f t="shared" si="403"/>
        <v>0</v>
      </c>
      <c r="K346" s="27">
        <f t="shared" si="402"/>
        <v>0</v>
      </c>
      <c r="L346" s="28">
        <f>IF((L345+F346+G346)&gt;=$B$2*'SFV+BESS'!$I$9, $B$2*'SFV+BESS'!$I$9, (L345+F346+G346))</f>
        <v>108.20926422232591</v>
      </c>
      <c r="M346" s="110">
        <f t="shared" si="404"/>
        <v>0</v>
      </c>
      <c r="R346" s="251"/>
      <c r="S346" s="48">
        <v>14.0416666666667</v>
      </c>
      <c r="T346" s="2">
        <f t="shared" si="389"/>
        <v>0</v>
      </c>
      <c r="U346" s="2">
        <f>Gen_Cons_Horario!B1116</f>
        <v>0</v>
      </c>
      <c r="V346" s="35">
        <f t="shared" si="436"/>
        <v>0</v>
      </c>
      <c r="W346" s="116">
        <f>IF(AND(V346&gt;0,V346*$B$4+AC345&lt;=$B$2*'SFV+BESS'!$I$9,V346&lt;'SFV+BESS'!$I$7), V346*$B$4, IF(AND(V346&gt;0,V346*$B$4+AC345&gt;$B$2*'SFV+BESS'!$I$9,V346*$B$4&lt;'SFV+BESS'!$I$7),$B$2*'SFV+BESS'!$I$9-AC345,IF(AND(V346&gt;0,V346*$B$4+AC345&gt;$B$2*'SFV+BESS'!$I$9,V346*$B$4&gt;'SFV+BESS'!$I$7,AC345&lt;$B$2*'SFV+BESS'!$I$9),$B$2*'SFV+BESS'!$I$9-AC345,IF(AND(V346&gt;0,V346*$B$4+AC345&lt;=$B$2*'SFV+BESS'!$I$9,V346&gt;'SFV+BESS'!$I$7),'SFV+BESS'!$I$7,0))))</f>
        <v>0</v>
      </c>
      <c r="X346" s="27">
        <f>IF(AND(V346&lt;0,AC345+V346/$B$5&gt;$H$2,-V346/'Carga-Descarga Año'!$B$5&lt;'SFV+BESS'!$I$7),V346/$B$5,IF(AND(V346&lt;0,AC345+V346/$B$5&gt;$H$2,-V346/'Carga-Descarga Año'!$B$5&gt;'SFV+BESS'!$I$7),-'SFV+BESS'!$I$7,IF(AND(V346&lt;0,AC345+V346/$B$5&lt;$H$2),-MIN('SFV+BESS'!$I$7,AC345-$H$2),0)))</f>
        <v>0</v>
      </c>
      <c r="Z346" s="33">
        <f t="shared" si="430"/>
        <v>0</v>
      </c>
      <c r="AA346" s="27">
        <f t="shared" si="405"/>
        <v>0</v>
      </c>
      <c r="AB346" s="27">
        <f t="shared" si="429"/>
        <v>0</v>
      </c>
      <c r="AC346" s="28">
        <f>IF((AC345+W346+X346)&gt;=$B$2*'SFV+BESS'!$I$9, $B$2*'SFV+BESS'!$I$9, (AC345+W346+X346))</f>
        <v>173.61249999999998</v>
      </c>
      <c r="AD346" s="110">
        <f t="shared" si="406"/>
        <v>0</v>
      </c>
      <c r="AI346" s="251"/>
      <c r="AJ346" s="48">
        <v>14.0416666666667</v>
      </c>
      <c r="AK346" s="52">
        <f t="shared" si="390"/>
        <v>0</v>
      </c>
      <c r="AL346" s="33">
        <f>Gen_Cons_Horario!B1788</f>
        <v>0</v>
      </c>
      <c r="AM346" s="35">
        <f t="shared" si="437"/>
        <v>0</v>
      </c>
      <c r="AN346" s="116">
        <f>IF(AND(AM346&gt;0,AM346*$B$4+AT345&lt;=$B$2*'SFV+BESS'!$I$9,AM346&lt;'SFV+BESS'!$I$7), AM346*$B$4, IF(AND(AM346&gt;0,AM346*$B$4+AT345&gt;$B$2*'SFV+BESS'!$I$9,AM346*$B$4&lt;'SFV+BESS'!$I$7),$B$2*'SFV+BESS'!$I$9-AT345,IF(AND(AM346&gt;0,AM346*$B$4+AT345&gt;$B$2*'SFV+BESS'!$I$9,AM346*$B$4&gt;'SFV+BESS'!$I$7,AT345&lt;$B$2*'SFV+BESS'!$I$9),$B$2*'SFV+BESS'!$I$9-AT345,IF(AND(AM346&gt;0,AM346*$B$4+AT345&lt;=$B$2*'SFV+BESS'!$I$9,AM346&gt;'SFV+BESS'!$I$7),'SFV+BESS'!$I$7,0))))</f>
        <v>0</v>
      </c>
      <c r="AO346" s="27">
        <f>IF(AND(AM346&lt;0,AT345+AM346/$B$5&gt;$H$2,-AM346/'Carga-Descarga Año'!$B$5&lt;'SFV+BESS'!$I$7),AM346/$B$5,IF(AND(AM346&lt;0,AT345+AM346/$B$5&gt;$H$2,-AM346/'Carga-Descarga Año'!$B$5&gt;'SFV+BESS'!$I$7),-'SFV+BESS'!$I$7,IF(AND(AM346&lt;0,AT345+AM346/$B$5&lt;$H$2),-MIN('SFV+BESS'!$I$7,AT345-$H$2),0)))</f>
        <v>0</v>
      </c>
      <c r="AP346" s="33"/>
      <c r="AQ346" s="33">
        <f t="shared" si="371"/>
        <v>0</v>
      </c>
      <c r="AR346" s="27">
        <f t="shared" si="407"/>
        <v>0</v>
      </c>
      <c r="AS346" s="27">
        <f t="shared" si="372"/>
        <v>0</v>
      </c>
      <c r="AT346" s="28">
        <f>IF((AT345+AN346+AO346)&gt;=$B$2*'SFV+BESS'!$I$9, $B$2*'SFV+BESS'!$I$9, (AT345+AN346+AO346))</f>
        <v>152.90850070583062</v>
      </c>
      <c r="AU346" s="110">
        <f t="shared" si="408"/>
        <v>0</v>
      </c>
      <c r="AZ346" s="251"/>
      <c r="BA346" s="48">
        <v>14.0416666666667</v>
      </c>
      <c r="BB346" s="33">
        <f t="shared" si="391"/>
        <v>0</v>
      </c>
      <c r="BC346" s="33">
        <f>Gen_Cons_Horario!B2532</f>
        <v>0</v>
      </c>
      <c r="BD346" s="35">
        <f t="shared" si="438"/>
        <v>0</v>
      </c>
      <c r="BE346" s="116">
        <f>IF(AND(BD346&gt;0,BD346*$B$4+BK345&lt;=$B$2*'SFV+BESS'!$I$9,BD346&lt;'SFV+BESS'!$I$7), BD346*$B$4, IF(AND(BD346&gt;0,BD346*$B$4+BK345&gt;$B$2*'SFV+BESS'!$I$9,BD346*$B$4&lt;'SFV+BESS'!$I$7),$B$2*'SFV+BESS'!$I$9-BK345,IF(AND(BD346&gt;0,BD346*$B$4+BK345&gt;$B$2*'SFV+BESS'!$I$9,BD346*$B$4&gt;'SFV+BESS'!$I$7,BK345&lt;$B$2*'SFV+BESS'!$I$9),$B$2*'SFV+BESS'!$I$9-BK345,IF(AND(BD346&gt;0,BD346*$B$4+BK345&lt;=$B$2*'SFV+BESS'!$I$9,BD346&gt;'SFV+BESS'!$I$7),'SFV+BESS'!$I$7,0))))</f>
        <v>0</v>
      </c>
      <c r="BF346" s="27">
        <f>IF(AND(BD346&lt;0,BK345+BD346/$B$5&gt;$H$2,-BD346/'Carga-Descarga Año'!$B$5&lt;'SFV+BESS'!$I$7),BD346/$B$5,IF(AND(BD346&lt;0,BK345+BD346/$B$5&gt;$H$2,-BD346/'Carga-Descarga Año'!$B$5&gt;'SFV+BESS'!$I$7),-'SFV+BESS'!$I$7,IF(AND(BD346&lt;0,BK345+BD346/$B$5&lt;$H$2),-MIN('SFV+BESS'!$I$7,BK345-$H$2),0)))</f>
        <v>0</v>
      </c>
      <c r="BG346" s="33"/>
      <c r="BH346" s="33">
        <f t="shared" si="373"/>
        <v>0</v>
      </c>
      <c r="BI346" s="27">
        <f t="shared" si="409"/>
        <v>0</v>
      </c>
      <c r="BJ346" s="27">
        <f t="shared" si="374"/>
        <v>0</v>
      </c>
      <c r="BK346" s="28">
        <f>IF((BK345+BE346+BF346)&gt;=$B$2*'SFV+BESS'!$I$9, $B$2*'SFV+BESS'!$I$9, (BK345+BE346+BF346))</f>
        <v>173.61249999999998</v>
      </c>
      <c r="BL346" s="110">
        <f t="shared" si="410"/>
        <v>0</v>
      </c>
      <c r="BQ346" s="251"/>
      <c r="BR346" s="48">
        <v>14.0416666666667</v>
      </c>
      <c r="BS346" s="33">
        <f t="shared" si="392"/>
        <v>0</v>
      </c>
      <c r="BT346" s="33">
        <f>Gen_Cons_Horario!B3252</f>
        <v>0</v>
      </c>
      <c r="BU346" s="35">
        <f t="shared" si="439"/>
        <v>0</v>
      </c>
      <c r="BV346" s="116">
        <f>IF(AND(BU346&gt;0,BU346*$B$4+CB345&lt;=$B$2*'SFV+BESS'!$I$9,BU346&lt;'SFV+BESS'!$I$7), BU346*$B$4, IF(AND(BU346&gt;0,BU346*$B$4+CB345&gt;$B$2*'SFV+BESS'!$I$9,BU346*$B$4&lt;'SFV+BESS'!$I$7),$B$2*'SFV+BESS'!$I$9-CB345,IF(AND(BU346&gt;0,BU346*$B$4+CB345&gt;$B$2*'SFV+BESS'!$I$9,BU346*$B$4&gt;'SFV+BESS'!$I$7,CB345&lt;$B$2*'SFV+BESS'!$I$9),$B$2*'SFV+BESS'!$I$9-CB345,IF(AND(BU346&gt;0,BU346*$B$4+CB345&lt;=$B$2*'SFV+BESS'!$I$9,BU346&gt;'SFV+BESS'!$I$7),'SFV+BESS'!$I$7,0))))</f>
        <v>0</v>
      </c>
      <c r="BW346" s="27">
        <f>IF(AND(BU346&lt;0,CB345+BU346/$B$5&gt;$H$2,-BU346/'Carga-Descarga Año'!$B$5&lt;'SFV+BESS'!$I$7),BU346/$B$5,IF(AND(BU346&lt;0,CB345+BU346/$B$5&gt;$H$2,-BU346/'Carga-Descarga Año'!$B$5&gt;'SFV+BESS'!$I$7),-'SFV+BESS'!$I$7,IF(AND(BU346&lt;0,CB345+BU346/$B$5&lt;$H$2),-MIN('SFV+BESS'!$I$7,CB345-$H$2),0)))</f>
        <v>0</v>
      </c>
      <c r="BX346" s="33"/>
      <c r="BY346" s="33">
        <f t="shared" si="375"/>
        <v>0</v>
      </c>
      <c r="BZ346" s="27">
        <f t="shared" si="411"/>
        <v>0</v>
      </c>
      <c r="CA346" s="27">
        <f t="shared" si="412"/>
        <v>0</v>
      </c>
      <c r="CB346" s="28">
        <f>IF((CB345+BV346+BW346)&gt;=$B$2*'SFV+BESS'!$I$9, $B$2*'SFV+BESS'!$I$9, (CB345+BV346+BW346))</f>
        <v>173.61249999999998</v>
      </c>
      <c r="CC346" s="110">
        <f t="shared" si="413"/>
        <v>0</v>
      </c>
      <c r="CH346" s="251"/>
      <c r="CI346" s="48">
        <v>14.0416666666667</v>
      </c>
      <c r="CJ346" s="33">
        <f t="shared" si="393"/>
        <v>0</v>
      </c>
      <c r="CK346" s="33">
        <f>Gen_Cons_Horario!B3996</f>
        <v>0</v>
      </c>
      <c r="CL346" s="35">
        <f t="shared" si="440"/>
        <v>0</v>
      </c>
      <c r="CM346" s="116">
        <f>IF(AND(CL346&gt;0,CL346*$B$4+CS345&lt;=$B$2*'SFV+BESS'!$I$9,CL346&lt;'SFV+BESS'!$I$7), CL346*$B$4, IF(AND(CL346&gt;0,CL346*$B$4+CS345&gt;$B$2*'SFV+BESS'!$I$9,CL346*$B$4&lt;'SFV+BESS'!$I$7),$B$2*'SFV+BESS'!$I$9-CS345,IF(AND(CL346&gt;0,CL346*$B$4+CS345&gt;$B$2*'SFV+BESS'!$I$9,CL346*$B$4&gt;'SFV+BESS'!$I$7,CS345&lt;$B$2*'SFV+BESS'!$I$9),$B$2*'SFV+BESS'!$I$9-CS345,IF(AND(CL346&gt;0,CL346*$B$4+CS345&lt;=$B$2*'SFV+BESS'!$I$9,CL346&gt;'SFV+BESS'!$I$7),'SFV+BESS'!$I$7,0))))</f>
        <v>0</v>
      </c>
      <c r="CN346" s="27">
        <f>IF(AND(CL346&lt;0,CS345+CL346/$B$5&gt;$H$2,-CL346/'Carga-Descarga Año'!$B$5&lt;'SFV+BESS'!$I$7),CL346/$B$5,IF(AND(CL346&lt;0,CS345+CL346/$B$5&gt;$H$2,-CL346/'Carga-Descarga Año'!$B$5&gt;'SFV+BESS'!$I$7),-'SFV+BESS'!$I$7,IF(AND(CL346&lt;0,CS345+CL346/$B$5&lt;$H$2),-MIN('SFV+BESS'!$I$7,CS345-$H$2),0)))</f>
        <v>0</v>
      </c>
      <c r="CO346" s="33"/>
      <c r="CP346" s="33">
        <f t="shared" si="376"/>
        <v>0</v>
      </c>
      <c r="CQ346" s="27">
        <f t="shared" si="414"/>
        <v>0</v>
      </c>
      <c r="CR346" s="27">
        <f t="shared" si="377"/>
        <v>0</v>
      </c>
      <c r="CS346" s="28">
        <f>IF((CS345+CM346+CN346)&gt;=$B$2*'SFV+BESS'!$I$9, $B$2*'SFV+BESS'!$I$9, (CS345+CM346+CN346))</f>
        <v>173.61249999999998</v>
      </c>
      <c r="CT346" s="110">
        <f t="shared" si="415"/>
        <v>0</v>
      </c>
      <c r="CY346" s="251"/>
      <c r="CZ346" s="48">
        <v>14.0416666666667</v>
      </c>
      <c r="DA346" s="33">
        <f t="shared" si="394"/>
        <v>0</v>
      </c>
      <c r="DB346" s="33">
        <f>Gen_Cons_Horario!B4716</f>
        <v>0</v>
      </c>
      <c r="DC346" s="35">
        <f t="shared" si="431"/>
        <v>0</v>
      </c>
      <c r="DD346" s="116">
        <f>IF(AND(DC346&gt;0,DC346*$B$4+DJ345&lt;=$B$2*'SFV+BESS'!$I$9,DC346&lt;'SFV+BESS'!$I$7), DC346*$B$4, IF(AND(DC346&gt;0,DC346*$B$4+DJ345&gt;$B$2*'SFV+BESS'!$I$9,DC346*$B$4&lt;'SFV+BESS'!$I$7),$B$2*'SFV+BESS'!$I$9-DJ345,IF(AND(DC346&gt;0,DC346*$B$4+DJ345&gt;$B$2*'SFV+BESS'!$I$9,DC346*$B$4&gt;'SFV+BESS'!$I$7,DJ345&lt;$B$2*'SFV+BESS'!$I$9),$B$2*'SFV+BESS'!$I$9-DJ345,IF(AND(DC346&gt;0,DC346*$B$4+DJ345&lt;=$B$2*'SFV+BESS'!$I$9,DC346&gt;'SFV+BESS'!$I$7),'SFV+BESS'!$I$7,0))))</f>
        <v>0</v>
      </c>
      <c r="DE346" s="27">
        <f>IF(AND(DC346&lt;0,DJ345+DC346/$B$5&gt;$H$2,-DC346/'Carga-Descarga Año'!$B$5&lt;'SFV+BESS'!$I$7),DC346/$B$5,IF(AND(DC346&lt;0,DJ345+DC346/$B$5&gt;$H$2,-DC346/'Carga-Descarga Año'!$B$5&gt;'SFV+BESS'!$I$7),-'SFV+BESS'!$I$7,IF(AND(DC346&lt;0,DJ345+DC346/$B$5&lt;$H$2),-MIN('SFV+BESS'!$I$7,DJ345-$H$2),0)))</f>
        <v>0</v>
      </c>
      <c r="DF346" s="33"/>
      <c r="DG346" s="33">
        <f t="shared" si="378"/>
        <v>0</v>
      </c>
      <c r="DH346" s="27">
        <f t="shared" si="416"/>
        <v>0</v>
      </c>
      <c r="DI346" s="27">
        <f t="shared" si="417"/>
        <v>0</v>
      </c>
      <c r="DJ346" s="28">
        <f>IF((DJ345+DD346+DE346)&gt;=$B$2*'SFV+BESS'!$I$9, $B$2*'SFV+BESS'!$I$9, (DJ345+DD346+DE346))</f>
        <v>173.61249999999998</v>
      </c>
      <c r="DK346" s="110">
        <f t="shared" si="418"/>
        <v>0</v>
      </c>
      <c r="DP346" s="251"/>
      <c r="DQ346" s="48">
        <v>14.0416666666667</v>
      </c>
      <c r="DR346" s="33">
        <f t="shared" si="395"/>
        <v>0</v>
      </c>
      <c r="DS346" s="33">
        <f>Gen_Cons_Horario!B5460</f>
        <v>0</v>
      </c>
      <c r="DT346" s="35">
        <f t="shared" si="432"/>
        <v>0</v>
      </c>
      <c r="DU346" s="116">
        <f>IF(AND(DT346&gt;0,DT346*$B$4+EA345&lt;=$B$2*'SFV+BESS'!$I$9,DT346&lt;'SFV+BESS'!$I$7), DT346*$B$4, IF(AND(DT346&gt;0,DT346*$B$4+EA345&gt;$B$2*'SFV+BESS'!$I$9,DT346*$B$4&lt;'SFV+BESS'!$I$7),$B$2*'SFV+BESS'!$I$9-EA345,IF(AND(DT346&gt;0,DT346*$B$4+EA345&gt;$B$2*'SFV+BESS'!$I$9,DT346*$B$4&gt;'SFV+BESS'!$I$7,EA345&lt;$B$2*'SFV+BESS'!$I$9),$B$2*'SFV+BESS'!$I$9-EA345,IF(AND(DT346&gt;0,DT346*$B$4+EA345&lt;=$B$2*'SFV+BESS'!$I$9,DT346&gt;'SFV+BESS'!$I$7),'SFV+BESS'!$I$7,0))))</f>
        <v>0</v>
      </c>
      <c r="DV346" s="27">
        <f>IF(AND(DT346&lt;0,EA345+DT346/$B$5&gt;$H$2,-DT346/'Carga-Descarga Año'!$B$5&lt;'SFV+BESS'!$I$7),DT346/$B$5,IF(AND(DT346&lt;0,EA345+DT346/$B$5&gt;$H$2,-DT346/'Carga-Descarga Año'!$B$5&gt;'SFV+BESS'!$I$7),-'SFV+BESS'!$I$7,IF(AND(DT346&lt;0,EA345+DT346/$B$5&lt;$H$2),-MIN('SFV+BESS'!$I$7,EA345-$H$2),0)))</f>
        <v>0</v>
      </c>
      <c r="DW346" s="33"/>
      <c r="DX346" s="33">
        <f t="shared" si="379"/>
        <v>0</v>
      </c>
      <c r="DY346" s="27">
        <f t="shared" si="419"/>
        <v>0</v>
      </c>
      <c r="DZ346" s="27">
        <f t="shared" si="380"/>
        <v>0</v>
      </c>
      <c r="EA346" s="28">
        <f>IF((EA345+DU346+DV346)&gt;=$B$2*'SFV+BESS'!$I$9, $B$2*'SFV+BESS'!$I$9, (EA345+DU346+DV346))</f>
        <v>173.61249999999998</v>
      </c>
      <c r="EB346" s="110">
        <f t="shared" si="420"/>
        <v>0</v>
      </c>
      <c r="EG346" s="251"/>
      <c r="EH346" s="48">
        <v>14.0416666666667</v>
      </c>
      <c r="EI346" s="33">
        <f t="shared" si="396"/>
        <v>0</v>
      </c>
      <c r="EJ346" s="33">
        <f>Gen_Cons_Horario!B6204</f>
        <v>0</v>
      </c>
      <c r="EK346" s="35">
        <f t="shared" si="433"/>
        <v>0</v>
      </c>
      <c r="EL346" s="116">
        <f>IF(AND(EK346&gt;0,EK346*$B$4+ER345&lt;=$B$2*'SFV+BESS'!$I$9,EK346&lt;'SFV+BESS'!$I$7), EK346*$B$4, IF(AND(EK346&gt;0,EK346*$B$4+ER345&gt;$B$2*'SFV+BESS'!$I$9,EK346*$B$4&lt;'SFV+BESS'!$I$7),$B$2*'SFV+BESS'!$I$9-ER345,IF(AND(EK346&gt;0,EK346*$B$4+ER345&gt;$B$2*'SFV+BESS'!$I$9,EK346*$B$4&gt;'SFV+BESS'!$I$7,ER345&lt;$B$2*'SFV+BESS'!$I$9),$B$2*'SFV+BESS'!$I$9-ER345,IF(AND(EK346&gt;0,EK346*$B$4+ER345&lt;=$B$2*'SFV+BESS'!$I$9,EK346&gt;'SFV+BESS'!$I$7),'SFV+BESS'!$I$7,0))))</f>
        <v>0</v>
      </c>
      <c r="EM346" s="27">
        <f>IF(AND(EK346&lt;0,ER345+EK346/$B$5&gt;$H$2,-EK346/'Carga-Descarga Año'!$B$5&lt;'SFV+BESS'!$I$7),EK346/$B$5,IF(AND(EK346&lt;0,ER345+EK346/$B$5&gt;$H$2,-EK346/'Carga-Descarga Año'!$B$5&gt;'SFV+BESS'!$I$7),-'SFV+BESS'!$I$7,IF(AND(EK346&lt;0,ER345+EK346/$B$5&lt;$H$2),-MIN('SFV+BESS'!$I$7,ER345-$H$2),0)))</f>
        <v>0</v>
      </c>
      <c r="EN346" s="33"/>
      <c r="EO346" s="33">
        <f t="shared" si="381"/>
        <v>0</v>
      </c>
      <c r="EP346" s="27">
        <f t="shared" si="421"/>
        <v>0</v>
      </c>
      <c r="EQ346" s="27">
        <f t="shared" si="382"/>
        <v>0</v>
      </c>
      <c r="ER346" s="28">
        <f>IF((ER345+EL346+EM346)&gt;=$B$2*'SFV+BESS'!$I$9, $B$2*'SFV+BESS'!$I$9, (ER345+EL346+EM346))</f>
        <v>173.61249999999998</v>
      </c>
      <c r="ES346" s="110">
        <f t="shared" si="422"/>
        <v>0</v>
      </c>
      <c r="EX346" s="251"/>
      <c r="EY346" s="48">
        <v>14.0416666666667</v>
      </c>
      <c r="EZ346" s="33">
        <f t="shared" si="397"/>
        <v>0</v>
      </c>
      <c r="FA346" s="33">
        <f>Gen_Cons_Horario!B6924</f>
        <v>0</v>
      </c>
      <c r="FB346" s="35">
        <f t="shared" si="434"/>
        <v>0</v>
      </c>
      <c r="FC346" s="116">
        <f>IF(AND(FB346&gt;0,FB346*$B$4+FI345&lt;=$B$2*'SFV+BESS'!$I$9,FB346&lt;'SFV+BESS'!$I$7), FB346*$B$4, IF(AND(FB346&gt;0,FB346*$B$4+FI345&gt;$B$2*'SFV+BESS'!$I$9,FB346*$B$4&lt;'SFV+BESS'!$I$7),$B$2*'SFV+BESS'!$I$9-FI345,IF(AND(FB346&gt;0,FB346*$B$4+FI345&gt;$B$2*'SFV+BESS'!$I$9,FB346*$B$4&gt;'SFV+BESS'!$I$7,FI345&lt;$B$2*'SFV+BESS'!$I$9),$B$2*'SFV+BESS'!$I$9-FI345,IF(AND(FB346&gt;0,FB346*$B$4+FI345&lt;=$B$2*'SFV+BESS'!$I$9,FB346&gt;'SFV+BESS'!$I$7),'SFV+BESS'!$I$7,0))))</f>
        <v>0</v>
      </c>
      <c r="FD346" s="27">
        <f>IF(AND(FB346&lt;0,FI345+FB346/$B$5&gt;$H$2,-FB346/'Carga-Descarga Año'!$B$5&lt;'SFV+BESS'!$I$7),FB346/$B$5,IF(AND(FB346&lt;0,FI345+FB346/$B$5&gt;$H$2,-FB346/'Carga-Descarga Año'!$B$5&gt;'SFV+BESS'!$I$7),-'SFV+BESS'!$I$7,IF(AND(FB346&lt;0,FI345+FB346/$B$5&lt;$H$2),-MIN('SFV+BESS'!$I$7,FI345-$H$2),0)))</f>
        <v>0</v>
      </c>
      <c r="FE346" s="33"/>
      <c r="FF346" s="33">
        <f t="shared" si="383"/>
        <v>0</v>
      </c>
      <c r="FG346" s="27">
        <f t="shared" si="423"/>
        <v>0</v>
      </c>
      <c r="FH346" s="27">
        <f t="shared" si="384"/>
        <v>0</v>
      </c>
      <c r="FI346" s="28">
        <f>IF((FI345+FC346+FD346)&gt;=$B$2*'SFV+BESS'!$I$9, $B$2*'SFV+BESS'!$I$9, (FI345+FC346+FD346))</f>
        <v>173.61249999999998</v>
      </c>
      <c r="FJ346" s="110">
        <f t="shared" si="424"/>
        <v>0</v>
      </c>
      <c r="FO346" s="251"/>
      <c r="FP346" s="48">
        <v>14.0416666666667</v>
      </c>
      <c r="FQ346" s="33">
        <f t="shared" si="398"/>
        <v>0</v>
      </c>
      <c r="FR346" s="33">
        <f>Gen_Cons_Horario!B7668</f>
        <v>0</v>
      </c>
      <c r="FS346" s="35">
        <f t="shared" si="435"/>
        <v>0</v>
      </c>
      <c r="FT346" s="116">
        <f>IF(AND(FS346&gt;0,FS346*$B$4+FZ345&lt;=$B$2*'SFV+BESS'!$I$9,FS346&lt;'SFV+BESS'!$I$7), FS346*$B$4, IF(AND(FS346&gt;0,FS346*$B$4+FZ345&gt;$B$2*'SFV+BESS'!$I$9,FS346*$B$4&lt;'SFV+BESS'!$I$7),$B$2*'SFV+BESS'!$I$9-FZ345,IF(AND(FS346&gt;0,FS346*$B$4+FZ345&gt;$B$2*'SFV+BESS'!$I$9,FS346*$B$4&gt;'SFV+BESS'!$I$7,FZ345&lt;$B$2*'SFV+BESS'!$I$9),$B$2*'SFV+BESS'!$I$9-FZ345,IF(AND(FS346&gt;0,FS346*$B$4+FZ345&lt;=$B$2*'SFV+BESS'!$I$9,FS346&gt;'SFV+BESS'!$I$7),'SFV+BESS'!$I$7,0))))</f>
        <v>0</v>
      </c>
      <c r="FU346" s="27">
        <f>IF(AND(FS346&lt;0,FZ345+FS346/$B$5&gt;$H$2,-FS346/'Carga-Descarga Año'!$B$5&lt;'SFV+BESS'!$I$7),FS346/$B$5,IF(AND(FS346&lt;0,FZ345+FS346/$B$5&gt;$H$2,-FS346/'Carga-Descarga Año'!$B$5&gt;'SFV+BESS'!$I$7),-'SFV+BESS'!$I$7,IF(AND(FS346&lt;0,FZ345+FS346/$B$5&lt;$H$2),-MIN('SFV+BESS'!$I$7,FZ345-$H$2),0)))</f>
        <v>0</v>
      </c>
      <c r="FV346" s="33"/>
      <c r="FW346" s="33">
        <f t="shared" si="385"/>
        <v>0</v>
      </c>
      <c r="FX346" s="27">
        <f t="shared" si="425"/>
        <v>0</v>
      </c>
      <c r="FY346" s="27">
        <f t="shared" si="386"/>
        <v>0</v>
      </c>
      <c r="FZ346" s="28">
        <f>IF((FZ345+FT346+FU346)&gt;=$B$2*'SFV+BESS'!$I$9, $B$2*'SFV+BESS'!$I$9, (FZ345+FT346+FU346))</f>
        <v>173.61249999999998</v>
      </c>
      <c r="GA346" s="110">
        <f t="shared" si="426"/>
        <v>0</v>
      </c>
      <c r="GF346" s="251"/>
      <c r="GG346" s="48">
        <v>14.0416666666667</v>
      </c>
      <c r="GH346" s="33">
        <f t="shared" si="399"/>
        <v>0</v>
      </c>
      <c r="GI346" s="33">
        <f>Gen_Cons_Horario!B8388</f>
        <v>0</v>
      </c>
      <c r="GJ346" s="35">
        <f t="shared" si="441"/>
        <v>0</v>
      </c>
      <c r="GK346" s="116">
        <f>IF(AND(GJ346&gt;0,GJ346*$B$4+GQ345&lt;=$B$2*'SFV+BESS'!$I$9,GJ346&lt;'SFV+BESS'!$I$7), GJ346*$B$4, IF(AND(GJ346&gt;0,GJ346*$B$4+GQ345&gt;$B$2*'SFV+BESS'!$I$9,GJ346*$B$4&lt;'SFV+BESS'!$I$7),$B$2*'SFV+BESS'!$I$9-GQ345,IF(AND(GJ346&gt;0,GJ346*$B$4+GQ345&gt;$B$2*'SFV+BESS'!$I$9,GJ346*$B$4&gt;'SFV+BESS'!$I$7,GQ345&lt;$B$2*'SFV+BESS'!$I$9),$B$2*'SFV+BESS'!$I$9-GQ345,IF(AND(GJ346&gt;0,GJ346*$B$4+GQ345&lt;=$B$2*'SFV+BESS'!$I$9,GJ346&gt;'SFV+BESS'!$I$7),'SFV+BESS'!$I$7,0))))</f>
        <v>0</v>
      </c>
      <c r="GL346" s="27">
        <f>IF(AND(GJ346&lt;0,GQ345+GJ346/$B$5&gt;$H$2,-GJ346/'Carga-Descarga Año'!$B$5&lt;'SFV+BESS'!$I$7),GJ346/$B$5,IF(AND(GJ346&lt;0,GQ345+GJ346/$B$5&gt;$H$2,-GJ346/'Carga-Descarga Año'!$B$5&gt;'SFV+BESS'!$I$7),-'SFV+BESS'!$I$7,IF(AND(GJ346&lt;0,GQ345+GJ346/$B$5&lt;$H$2),-MIN('SFV+BESS'!$I$7,GQ345-$H$2),0)))</f>
        <v>0</v>
      </c>
      <c r="GM346" s="33"/>
      <c r="GN346" s="33">
        <f t="shared" si="387"/>
        <v>0</v>
      </c>
      <c r="GO346" s="27">
        <f t="shared" si="427"/>
        <v>0</v>
      </c>
      <c r="GP346" s="27">
        <f t="shared" si="388"/>
        <v>0</v>
      </c>
      <c r="GQ346" s="28">
        <f>IF((GQ345+GK346+GL346)&gt;=$B$2*'SFV+BESS'!$I$9, $B$2*'SFV+BESS'!$I$9, (GQ345+GK346+GL346))</f>
        <v>173.61249999999998</v>
      </c>
      <c r="GR346" s="110">
        <f t="shared" si="428"/>
        <v>0</v>
      </c>
    </row>
    <row r="347" spans="1:200">
      <c r="A347" s="249"/>
      <c r="B347" s="48">
        <v>14.0833333333333</v>
      </c>
      <c r="C347" s="38">
        <f t="shared" si="370"/>
        <v>0</v>
      </c>
      <c r="D347" s="2">
        <f>Gen_Cons_Horario!B373</f>
        <v>0</v>
      </c>
      <c r="E347" s="140">
        <f t="shared" si="400"/>
        <v>0</v>
      </c>
      <c r="F347" s="116">
        <f>IF(AND(E347&gt;0,E347*$B$4+L346&lt;=$B$2*'SFV+BESS'!$I$9,E347&lt;'SFV+BESS'!$I$7), E347*$B$4, IF(AND(E347&gt;0,E347*$B$4+L346&gt;$B$2*'SFV+BESS'!$I$9,E347*$B$4&lt;'SFV+BESS'!$I$7),$B$2*'SFV+BESS'!$I$9-L346,IF(AND(E347&gt;0,E347*$B$4+L346&gt;$B$2*'SFV+BESS'!$I$9,E347*$B$4&gt;'SFV+BESS'!$I$7,L346&lt;$B$2*'SFV+BESS'!$I$9),$B$2*'SFV+BESS'!$I$9-L346,IF(AND(E347&gt;0,E347*$B$4+L346&lt;=$B$2*'SFV+BESS'!$I$9,E347&gt;'SFV+BESS'!$I$7),'SFV+BESS'!$I$7,0))))</f>
        <v>0</v>
      </c>
      <c r="G347" s="27">
        <f>IF(AND(E347&lt;0,L346+E347/$B$5&gt;$H$2,-E347/'Carga-Descarga Año'!$B$5&lt;'SFV+BESS'!$I$7),E347/$B$5,IF(AND(E347&lt;0,L346+E347/$B$5&gt;$H$2,-E347/'Carga-Descarga Año'!$B$5&gt;'SFV+BESS'!$I$7),-'SFV+BESS'!$I$7,IF(AND(E347&lt;0,L346+E347/$B$5&lt;$H$2),-MIN('SFV+BESS'!$I$7,L346-$H$2),0)))</f>
        <v>0</v>
      </c>
      <c r="I347" s="38">
        <f t="shared" si="401"/>
        <v>0</v>
      </c>
      <c r="J347" s="27">
        <f t="shared" si="403"/>
        <v>0</v>
      </c>
      <c r="K347" s="27">
        <f t="shared" si="402"/>
        <v>0</v>
      </c>
      <c r="L347" s="28">
        <f>IF((L346+F347+G347)&gt;=$B$2*'SFV+BESS'!$I$9, $B$2*'SFV+BESS'!$I$9, (L346+F347+G347))</f>
        <v>108.20926422232591</v>
      </c>
      <c r="M347" s="110">
        <f t="shared" si="404"/>
        <v>0</v>
      </c>
      <c r="R347" s="251"/>
      <c r="S347" s="48">
        <v>14.0833333333333</v>
      </c>
      <c r="T347" s="2">
        <f t="shared" si="389"/>
        <v>0</v>
      </c>
      <c r="U347" s="2">
        <f>Gen_Cons_Horario!B1117</f>
        <v>0</v>
      </c>
      <c r="V347" s="35">
        <f t="shared" si="436"/>
        <v>0</v>
      </c>
      <c r="W347" s="116">
        <f>IF(AND(V347&gt;0,V347*$B$4+AC346&lt;=$B$2*'SFV+BESS'!$I$9,V347&lt;'SFV+BESS'!$I$7), V347*$B$4, IF(AND(V347&gt;0,V347*$B$4+AC346&gt;$B$2*'SFV+BESS'!$I$9,V347*$B$4&lt;'SFV+BESS'!$I$7),$B$2*'SFV+BESS'!$I$9-AC346,IF(AND(V347&gt;0,V347*$B$4+AC346&gt;$B$2*'SFV+BESS'!$I$9,V347*$B$4&gt;'SFV+BESS'!$I$7,AC346&lt;$B$2*'SFV+BESS'!$I$9),$B$2*'SFV+BESS'!$I$9-AC346,IF(AND(V347&gt;0,V347*$B$4+AC346&lt;=$B$2*'SFV+BESS'!$I$9,V347&gt;'SFV+BESS'!$I$7),'SFV+BESS'!$I$7,0))))</f>
        <v>0</v>
      </c>
      <c r="X347" s="27">
        <f>IF(AND(V347&lt;0,AC346+V347/$B$5&gt;$H$2,-V347/'Carga-Descarga Año'!$B$5&lt;'SFV+BESS'!$I$7),V347/$B$5,IF(AND(V347&lt;0,AC346+V347/$B$5&gt;$H$2,-V347/'Carga-Descarga Año'!$B$5&gt;'SFV+BESS'!$I$7),-'SFV+BESS'!$I$7,IF(AND(V347&lt;0,AC346+V347/$B$5&lt;$H$2),-MIN('SFV+BESS'!$I$7,AC346-$H$2),0)))</f>
        <v>0</v>
      </c>
      <c r="Z347" s="33">
        <f t="shared" si="430"/>
        <v>0</v>
      </c>
      <c r="AA347" s="27">
        <f t="shared" si="405"/>
        <v>0</v>
      </c>
      <c r="AB347" s="27">
        <f t="shared" si="429"/>
        <v>0</v>
      </c>
      <c r="AC347" s="28">
        <f>IF((AC346+W347+X347)&gt;=$B$2*'SFV+BESS'!$I$9, $B$2*'SFV+BESS'!$I$9, (AC346+W347+X347))</f>
        <v>173.61249999999998</v>
      </c>
      <c r="AD347" s="110">
        <f t="shared" si="406"/>
        <v>0</v>
      </c>
      <c r="AI347" s="251"/>
      <c r="AJ347" s="48">
        <v>14.0833333333333</v>
      </c>
      <c r="AK347" s="52">
        <f t="shared" si="390"/>
        <v>0</v>
      </c>
      <c r="AL347" s="33">
        <f>Gen_Cons_Horario!B1789</f>
        <v>0</v>
      </c>
      <c r="AM347" s="35">
        <f t="shared" si="437"/>
        <v>0</v>
      </c>
      <c r="AN347" s="116">
        <f>IF(AND(AM347&gt;0,AM347*$B$4+AT346&lt;=$B$2*'SFV+BESS'!$I$9,AM347&lt;'SFV+BESS'!$I$7), AM347*$B$4, IF(AND(AM347&gt;0,AM347*$B$4+AT346&gt;$B$2*'SFV+BESS'!$I$9,AM347*$B$4&lt;'SFV+BESS'!$I$7),$B$2*'SFV+BESS'!$I$9-AT346,IF(AND(AM347&gt;0,AM347*$B$4+AT346&gt;$B$2*'SFV+BESS'!$I$9,AM347*$B$4&gt;'SFV+BESS'!$I$7,AT346&lt;$B$2*'SFV+BESS'!$I$9),$B$2*'SFV+BESS'!$I$9-AT346,IF(AND(AM347&gt;0,AM347*$B$4+AT346&lt;=$B$2*'SFV+BESS'!$I$9,AM347&gt;'SFV+BESS'!$I$7),'SFV+BESS'!$I$7,0))))</f>
        <v>0</v>
      </c>
      <c r="AO347" s="27">
        <f>IF(AND(AM347&lt;0,AT346+AM347/$B$5&gt;$H$2,-AM347/'Carga-Descarga Año'!$B$5&lt;'SFV+BESS'!$I$7),AM347/$B$5,IF(AND(AM347&lt;0,AT346+AM347/$B$5&gt;$H$2,-AM347/'Carga-Descarga Año'!$B$5&gt;'SFV+BESS'!$I$7),-'SFV+BESS'!$I$7,IF(AND(AM347&lt;0,AT346+AM347/$B$5&lt;$H$2),-MIN('SFV+BESS'!$I$7,AT346-$H$2),0)))</f>
        <v>0</v>
      </c>
      <c r="AP347" s="33"/>
      <c r="AQ347" s="33">
        <f t="shared" si="371"/>
        <v>0</v>
      </c>
      <c r="AR347" s="27">
        <f t="shared" si="407"/>
        <v>0</v>
      </c>
      <c r="AS347" s="27">
        <f t="shared" si="372"/>
        <v>0</v>
      </c>
      <c r="AT347" s="28">
        <f>IF((AT346+AN347+AO347)&gt;=$B$2*'SFV+BESS'!$I$9, $B$2*'SFV+BESS'!$I$9, (AT346+AN347+AO347))</f>
        <v>152.90850070583062</v>
      </c>
      <c r="AU347" s="110">
        <f t="shared" si="408"/>
        <v>0</v>
      </c>
      <c r="AZ347" s="251"/>
      <c r="BA347" s="48">
        <v>14.0833333333333</v>
      </c>
      <c r="BB347" s="33">
        <f t="shared" si="391"/>
        <v>0</v>
      </c>
      <c r="BC347" s="33">
        <f>Gen_Cons_Horario!B2533</f>
        <v>0</v>
      </c>
      <c r="BD347" s="35">
        <f t="shared" si="438"/>
        <v>0</v>
      </c>
      <c r="BE347" s="116">
        <f>IF(AND(BD347&gt;0,BD347*$B$4+BK346&lt;=$B$2*'SFV+BESS'!$I$9,BD347&lt;'SFV+BESS'!$I$7), BD347*$B$4, IF(AND(BD347&gt;0,BD347*$B$4+BK346&gt;$B$2*'SFV+BESS'!$I$9,BD347*$B$4&lt;'SFV+BESS'!$I$7),$B$2*'SFV+BESS'!$I$9-BK346,IF(AND(BD347&gt;0,BD347*$B$4+BK346&gt;$B$2*'SFV+BESS'!$I$9,BD347*$B$4&gt;'SFV+BESS'!$I$7,BK346&lt;$B$2*'SFV+BESS'!$I$9),$B$2*'SFV+BESS'!$I$9-BK346,IF(AND(BD347&gt;0,BD347*$B$4+BK346&lt;=$B$2*'SFV+BESS'!$I$9,BD347&gt;'SFV+BESS'!$I$7),'SFV+BESS'!$I$7,0))))</f>
        <v>0</v>
      </c>
      <c r="BF347" s="27">
        <f>IF(AND(BD347&lt;0,BK346+BD347/$B$5&gt;$H$2,-BD347/'Carga-Descarga Año'!$B$5&lt;'SFV+BESS'!$I$7),BD347/$B$5,IF(AND(BD347&lt;0,BK346+BD347/$B$5&gt;$H$2,-BD347/'Carga-Descarga Año'!$B$5&gt;'SFV+BESS'!$I$7),-'SFV+BESS'!$I$7,IF(AND(BD347&lt;0,BK346+BD347/$B$5&lt;$H$2),-MIN('SFV+BESS'!$I$7,BK346-$H$2),0)))</f>
        <v>0</v>
      </c>
      <c r="BG347" s="33"/>
      <c r="BH347" s="33">
        <f t="shared" si="373"/>
        <v>0</v>
      </c>
      <c r="BI347" s="27">
        <f t="shared" si="409"/>
        <v>0</v>
      </c>
      <c r="BJ347" s="27">
        <f t="shared" si="374"/>
        <v>0</v>
      </c>
      <c r="BK347" s="28">
        <f>IF((BK346+BE347+BF347)&gt;=$B$2*'SFV+BESS'!$I$9, $B$2*'SFV+BESS'!$I$9, (BK346+BE347+BF347))</f>
        <v>173.61249999999998</v>
      </c>
      <c r="BL347" s="110">
        <f t="shared" si="410"/>
        <v>0</v>
      </c>
      <c r="BQ347" s="251"/>
      <c r="BR347" s="48">
        <v>14.0833333333333</v>
      </c>
      <c r="BS347" s="33">
        <f t="shared" si="392"/>
        <v>0</v>
      </c>
      <c r="BT347" s="33">
        <f>Gen_Cons_Horario!B3253</f>
        <v>0</v>
      </c>
      <c r="BU347" s="35">
        <f t="shared" si="439"/>
        <v>0</v>
      </c>
      <c r="BV347" s="116">
        <f>IF(AND(BU347&gt;0,BU347*$B$4+CB346&lt;=$B$2*'SFV+BESS'!$I$9,BU347&lt;'SFV+BESS'!$I$7), BU347*$B$4, IF(AND(BU347&gt;0,BU347*$B$4+CB346&gt;$B$2*'SFV+BESS'!$I$9,BU347*$B$4&lt;'SFV+BESS'!$I$7),$B$2*'SFV+BESS'!$I$9-CB346,IF(AND(BU347&gt;0,BU347*$B$4+CB346&gt;$B$2*'SFV+BESS'!$I$9,BU347*$B$4&gt;'SFV+BESS'!$I$7,CB346&lt;$B$2*'SFV+BESS'!$I$9),$B$2*'SFV+BESS'!$I$9-CB346,IF(AND(BU347&gt;0,BU347*$B$4+CB346&lt;=$B$2*'SFV+BESS'!$I$9,BU347&gt;'SFV+BESS'!$I$7),'SFV+BESS'!$I$7,0))))</f>
        <v>0</v>
      </c>
      <c r="BW347" s="27">
        <f>IF(AND(BU347&lt;0,CB346+BU347/$B$5&gt;$H$2,-BU347/'Carga-Descarga Año'!$B$5&lt;'SFV+BESS'!$I$7),BU347/$B$5,IF(AND(BU347&lt;0,CB346+BU347/$B$5&gt;$H$2,-BU347/'Carga-Descarga Año'!$B$5&gt;'SFV+BESS'!$I$7),-'SFV+BESS'!$I$7,IF(AND(BU347&lt;0,CB346+BU347/$B$5&lt;$H$2),-MIN('SFV+BESS'!$I$7,CB346-$H$2),0)))</f>
        <v>0</v>
      </c>
      <c r="BX347" s="33"/>
      <c r="BY347" s="33">
        <f t="shared" si="375"/>
        <v>0</v>
      </c>
      <c r="BZ347" s="27">
        <f t="shared" si="411"/>
        <v>0</v>
      </c>
      <c r="CA347" s="27">
        <f t="shared" si="412"/>
        <v>0</v>
      </c>
      <c r="CB347" s="28">
        <f>IF((CB346+BV347+BW347)&gt;=$B$2*'SFV+BESS'!$I$9, $B$2*'SFV+BESS'!$I$9, (CB346+BV347+BW347))</f>
        <v>173.61249999999998</v>
      </c>
      <c r="CC347" s="110">
        <f t="shared" si="413"/>
        <v>0</v>
      </c>
      <c r="CH347" s="251"/>
      <c r="CI347" s="48">
        <v>14.0833333333333</v>
      </c>
      <c r="CJ347" s="33">
        <f t="shared" si="393"/>
        <v>0</v>
      </c>
      <c r="CK347" s="33">
        <f>Gen_Cons_Horario!B3997</f>
        <v>0</v>
      </c>
      <c r="CL347" s="35">
        <f t="shared" si="440"/>
        <v>0</v>
      </c>
      <c r="CM347" s="116">
        <f>IF(AND(CL347&gt;0,CL347*$B$4+CS346&lt;=$B$2*'SFV+BESS'!$I$9,CL347&lt;'SFV+BESS'!$I$7), CL347*$B$4, IF(AND(CL347&gt;0,CL347*$B$4+CS346&gt;$B$2*'SFV+BESS'!$I$9,CL347*$B$4&lt;'SFV+BESS'!$I$7),$B$2*'SFV+BESS'!$I$9-CS346,IF(AND(CL347&gt;0,CL347*$B$4+CS346&gt;$B$2*'SFV+BESS'!$I$9,CL347*$B$4&gt;'SFV+BESS'!$I$7,CS346&lt;$B$2*'SFV+BESS'!$I$9),$B$2*'SFV+BESS'!$I$9-CS346,IF(AND(CL347&gt;0,CL347*$B$4+CS346&lt;=$B$2*'SFV+BESS'!$I$9,CL347&gt;'SFV+BESS'!$I$7),'SFV+BESS'!$I$7,0))))</f>
        <v>0</v>
      </c>
      <c r="CN347" s="27">
        <f>IF(AND(CL347&lt;0,CS346+CL347/$B$5&gt;$H$2,-CL347/'Carga-Descarga Año'!$B$5&lt;'SFV+BESS'!$I$7),CL347/$B$5,IF(AND(CL347&lt;0,CS346+CL347/$B$5&gt;$H$2,-CL347/'Carga-Descarga Año'!$B$5&gt;'SFV+BESS'!$I$7),-'SFV+BESS'!$I$7,IF(AND(CL347&lt;0,CS346+CL347/$B$5&lt;$H$2),-MIN('SFV+BESS'!$I$7,CS346-$H$2),0)))</f>
        <v>0</v>
      </c>
      <c r="CO347" s="33"/>
      <c r="CP347" s="33">
        <f t="shared" si="376"/>
        <v>0</v>
      </c>
      <c r="CQ347" s="27">
        <f t="shared" si="414"/>
        <v>0</v>
      </c>
      <c r="CR347" s="27">
        <f t="shared" si="377"/>
        <v>0</v>
      </c>
      <c r="CS347" s="28">
        <f>IF((CS346+CM347+CN347)&gt;=$B$2*'SFV+BESS'!$I$9, $B$2*'SFV+BESS'!$I$9, (CS346+CM347+CN347))</f>
        <v>173.61249999999998</v>
      </c>
      <c r="CT347" s="110">
        <f t="shared" si="415"/>
        <v>0</v>
      </c>
      <c r="CY347" s="251"/>
      <c r="CZ347" s="48">
        <v>14.0833333333333</v>
      </c>
      <c r="DA347" s="33">
        <f t="shared" si="394"/>
        <v>0</v>
      </c>
      <c r="DB347" s="33">
        <f>Gen_Cons_Horario!B4717</f>
        <v>0</v>
      </c>
      <c r="DC347" s="35">
        <f t="shared" si="431"/>
        <v>0</v>
      </c>
      <c r="DD347" s="116">
        <f>IF(AND(DC347&gt;0,DC347*$B$4+DJ346&lt;=$B$2*'SFV+BESS'!$I$9,DC347&lt;'SFV+BESS'!$I$7), DC347*$B$4, IF(AND(DC347&gt;0,DC347*$B$4+DJ346&gt;$B$2*'SFV+BESS'!$I$9,DC347*$B$4&lt;'SFV+BESS'!$I$7),$B$2*'SFV+BESS'!$I$9-DJ346,IF(AND(DC347&gt;0,DC347*$B$4+DJ346&gt;$B$2*'SFV+BESS'!$I$9,DC347*$B$4&gt;'SFV+BESS'!$I$7,DJ346&lt;$B$2*'SFV+BESS'!$I$9),$B$2*'SFV+BESS'!$I$9-DJ346,IF(AND(DC347&gt;0,DC347*$B$4+DJ346&lt;=$B$2*'SFV+BESS'!$I$9,DC347&gt;'SFV+BESS'!$I$7),'SFV+BESS'!$I$7,0))))</f>
        <v>0</v>
      </c>
      <c r="DE347" s="27">
        <f>IF(AND(DC347&lt;0,DJ346+DC347/$B$5&gt;$H$2,-DC347/'Carga-Descarga Año'!$B$5&lt;'SFV+BESS'!$I$7),DC347/$B$5,IF(AND(DC347&lt;0,DJ346+DC347/$B$5&gt;$H$2,-DC347/'Carga-Descarga Año'!$B$5&gt;'SFV+BESS'!$I$7),-'SFV+BESS'!$I$7,IF(AND(DC347&lt;0,DJ346+DC347/$B$5&lt;$H$2),-MIN('SFV+BESS'!$I$7,DJ346-$H$2),0)))</f>
        <v>0</v>
      </c>
      <c r="DF347" s="33"/>
      <c r="DG347" s="33">
        <f t="shared" si="378"/>
        <v>0</v>
      </c>
      <c r="DH347" s="27">
        <f t="shared" si="416"/>
        <v>0</v>
      </c>
      <c r="DI347" s="27">
        <f t="shared" si="417"/>
        <v>0</v>
      </c>
      <c r="DJ347" s="28">
        <f>IF((DJ346+DD347+DE347)&gt;=$B$2*'SFV+BESS'!$I$9, $B$2*'SFV+BESS'!$I$9, (DJ346+DD347+DE347))</f>
        <v>173.61249999999998</v>
      </c>
      <c r="DK347" s="110">
        <f t="shared" si="418"/>
        <v>0</v>
      </c>
      <c r="DP347" s="251"/>
      <c r="DQ347" s="48">
        <v>14.0833333333333</v>
      </c>
      <c r="DR347" s="33">
        <f t="shared" si="395"/>
        <v>0</v>
      </c>
      <c r="DS347" s="33">
        <f>Gen_Cons_Horario!B5461</f>
        <v>0</v>
      </c>
      <c r="DT347" s="35">
        <f t="shared" si="432"/>
        <v>0</v>
      </c>
      <c r="DU347" s="116">
        <f>IF(AND(DT347&gt;0,DT347*$B$4+EA346&lt;=$B$2*'SFV+BESS'!$I$9,DT347&lt;'SFV+BESS'!$I$7), DT347*$B$4, IF(AND(DT347&gt;0,DT347*$B$4+EA346&gt;$B$2*'SFV+BESS'!$I$9,DT347*$B$4&lt;'SFV+BESS'!$I$7),$B$2*'SFV+BESS'!$I$9-EA346,IF(AND(DT347&gt;0,DT347*$B$4+EA346&gt;$B$2*'SFV+BESS'!$I$9,DT347*$B$4&gt;'SFV+BESS'!$I$7,EA346&lt;$B$2*'SFV+BESS'!$I$9),$B$2*'SFV+BESS'!$I$9-EA346,IF(AND(DT347&gt;0,DT347*$B$4+EA346&lt;=$B$2*'SFV+BESS'!$I$9,DT347&gt;'SFV+BESS'!$I$7),'SFV+BESS'!$I$7,0))))</f>
        <v>0</v>
      </c>
      <c r="DV347" s="27">
        <f>IF(AND(DT347&lt;0,EA346+DT347/$B$5&gt;$H$2,-DT347/'Carga-Descarga Año'!$B$5&lt;'SFV+BESS'!$I$7),DT347/$B$5,IF(AND(DT347&lt;0,EA346+DT347/$B$5&gt;$H$2,-DT347/'Carga-Descarga Año'!$B$5&gt;'SFV+BESS'!$I$7),-'SFV+BESS'!$I$7,IF(AND(DT347&lt;0,EA346+DT347/$B$5&lt;$H$2),-MIN('SFV+BESS'!$I$7,EA346-$H$2),0)))</f>
        <v>0</v>
      </c>
      <c r="DW347" s="33"/>
      <c r="DX347" s="33">
        <f t="shared" si="379"/>
        <v>0</v>
      </c>
      <c r="DY347" s="27">
        <f t="shared" si="419"/>
        <v>0</v>
      </c>
      <c r="DZ347" s="27">
        <f t="shared" si="380"/>
        <v>0</v>
      </c>
      <c r="EA347" s="28">
        <f>IF((EA346+DU347+DV347)&gt;=$B$2*'SFV+BESS'!$I$9, $B$2*'SFV+BESS'!$I$9, (EA346+DU347+DV347))</f>
        <v>173.61249999999998</v>
      </c>
      <c r="EB347" s="110">
        <f t="shared" si="420"/>
        <v>0</v>
      </c>
      <c r="EG347" s="251"/>
      <c r="EH347" s="48">
        <v>14.0833333333333</v>
      </c>
      <c r="EI347" s="33">
        <f t="shared" si="396"/>
        <v>0</v>
      </c>
      <c r="EJ347" s="33">
        <f>Gen_Cons_Horario!B6205</f>
        <v>0</v>
      </c>
      <c r="EK347" s="35">
        <f t="shared" si="433"/>
        <v>0</v>
      </c>
      <c r="EL347" s="116">
        <f>IF(AND(EK347&gt;0,EK347*$B$4+ER346&lt;=$B$2*'SFV+BESS'!$I$9,EK347&lt;'SFV+BESS'!$I$7), EK347*$B$4, IF(AND(EK347&gt;0,EK347*$B$4+ER346&gt;$B$2*'SFV+BESS'!$I$9,EK347*$B$4&lt;'SFV+BESS'!$I$7),$B$2*'SFV+BESS'!$I$9-ER346,IF(AND(EK347&gt;0,EK347*$B$4+ER346&gt;$B$2*'SFV+BESS'!$I$9,EK347*$B$4&gt;'SFV+BESS'!$I$7,ER346&lt;$B$2*'SFV+BESS'!$I$9),$B$2*'SFV+BESS'!$I$9-ER346,IF(AND(EK347&gt;0,EK347*$B$4+ER346&lt;=$B$2*'SFV+BESS'!$I$9,EK347&gt;'SFV+BESS'!$I$7),'SFV+BESS'!$I$7,0))))</f>
        <v>0</v>
      </c>
      <c r="EM347" s="27">
        <f>IF(AND(EK347&lt;0,ER346+EK347/$B$5&gt;$H$2,-EK347/'Carga-Descarga Año'!$B$5&lt;'SFV+BESS'!$I$7),EK347/$B$5,IF(AND(EK347&lt;0,ER346+EK347/$B$5&gt;$H$2,-EK347/'Carga-Descarga Año'!$B$5&gt;'SFV+BESS'!$I$7),-'SFV+BESS'!$I$7,IF(AND(EK347&lt;0,ER346+EK347/$B$5&lt;$H$2),-MIN('SFV+BESS'!$I$7,ER346-$H$2),0)))</f>
        <v>0</v>
      </c>
      <c r="EN347" s="33"/>
      <c r="EO347" s="33">
        <f t="shared" si="381"/>
        <v>0</v>
      </c>
      <c r="EP347" s="27">
        <f t="shared" si="421"/>
        <v>0</v>
      </c>
      <c r="EQ347" s="27">
        <f t="shared" si="382"/>
        <v>0</v>
      </c>
      <c r="ER347" s="28">
        <f>IF((ER346+EL347+EM347)&gt;=$B$2*'SFV+BESS'!$I$9, $B$2*'SFV+BESS'!$I$9, (ER346+EL347+EM347))</f>
        <v>173.61249999999998</v>
      </c>
      <c r="ES347" s="110">
        <f t="shared" si="422"/>
        <v>0</v>
      </c>
      <c r="EX347" s="251"/>
      <c r="EY347" s="48">
        <v>14.0833333333333</v>
      </c>
      <c r="EZ347" s="33">
        <f t="shared" si="397"/>
        <v>0</v>
      </c>
      <c r="FA347" s="33">
        <f>Gen_Cons_Horario!B6925</f>
        <v>0</v>
      </c>
      <c r="FB347" s="35">
        <f t="shared" si="434"/>
        <v>0</v>
      </c>
      <c r="FC347" s="116">
        <f>IF(AND(FB347&gt;0,FB347*$B$4+FI346&lt;=$B$2*'SFV+BESS'!$I$9,FB347&lt;'SFV+BESS'!$I$7), FB347*$B$4, IF(AND(FB347&gt;0,FB347*$B$4+FI346&gt;$B$2*'SFV+BESS'!$I$9,FB347*$B$4&lt;'SFV+BESS'!$I$7),$B$2*'SFV+BESS'!$I$9-FI346,IF(AND(FB347&gt;0,FB347*$B$4+FI346&gt;$B$2*'SFV+BESS'!$I$9,FB347*$B$4&gt;'SFV+BESS'!$I$7,FI346&lt;$B$2*'SFV+BESS'!$I$9),$B$2*'SFV+BESS'!$I$9-FI346,IF(AND(FB347&gt;0,FB347*$B$4+FI346&lt;=$B$2*'SFV+BESS'!$I$9,FB347&gt;'SFV+BESS'!$I$7),'SFV+BESS'!$I$7,0))))</f>
        <v>0</v>
      </c>
      <c r="FD347" s="27">
        <f>IF(AND(FB347&lt;0,FI346+FB347/$B$5&gt;$H$2,-FB347/'Carga-Descarga Año'!$B$5&lt;'SFV+BESS'!$I$7),FB347/$B$5,IF(AND(FB347&lt;0,FI346+FB347/$B$5&gt;$H$2,-FB347/'Carga-Descarga Año'!$B$5&gt;'SFV+BESS'!$I$7),-'SFV+BESS'!$I$7,IF(AND(FB347&lt;0,FI346+FB347/$B$5&lt;$H$2),-MIN('SFV+BESS'!$I$7,FI346-$H$2),0)))</f>
        <v>0</v>
      </c>
      <c r="FE347" s="33"/>
      <c r="FF347" s="33">
        <f t="shared" si="383"/>
        <v>0</v>
      </c>
      <c r="FG347" s="27">
        <f t="shared" si="423"/>
        <v>0</v>
      </c>
      <c r="FH347" s="27">
        <f t="shared" si="384"/>
        <v>0</v>
      </c>
      <c r="FI347" s="28">
        <f>IF((FI346+FC347+FD347)&gt;=$B$2*'SFV+BESS'!$I$9, $B$2*'SFV+BESS'!$I$9, (FI346+FC347+FD347))</f>
        <v>173.61249999999998</v>
      </c>
      <c r="FJ347" s="110">
        <f t="shared" si="424"/>
        <v>0</v>
      </c>
      <c r="FO347" s="251"/>
      <c r="FP347" s="48">
        <v>14.0833333333333</v>
      </c>
      <c r="FQ347" s="33">
        <f t="shared" si="398"/>
        <v>0</v>
      </c>
      <c r="FR347" s="33">
        <f>Gen_Cons_Horario!B7669</f>
        <v>0</v>
      </c>
      <c r="FS347" s="35">
        <f t="shared" si="435"/>
        <v>0</v>
      </c>
      <c r="FT347" s="116">
        <f>IF(AND(FS347&gt;0,FS347*$B$4+FZ346&lt;=$B$2*'SFV+BESS'!$I$9,FS347&lt;'SFV+BESS'!$I$7), FS347*$B$4, IF(AND(FS347&gt;0,FS347*$B$4+FZ346&gt;$B$2*'SFV+BESS'!$I$9,FS347*$B$4&lt;'SFV+BESS'!$I$7),$B$2*'SFV+BESS'!$I$9-FZ346,IF(AND(FS347&gt;0,FS347*$B$4+FZ346&gt;$B$2*'SFV+BESS'!$I$9,FS347*$B$4&gt;'SFV+BESS'!$I$7,FZ346&lt;$B$2*'SFV+BESS'!$I$9),$B$2*'SFV+BESS'!$I$9-FZ346,IF(AND(FS347&gt;0,FS347*$B$4+FZ346&lt;=$B$2*'SFV+BESS'!$I$9,FS347&gt;'SFV+BESS'!$I$7),'SFV+BESS'!$I$7,0))))</f>
        <v>0</v>
      </c>
      <c r="FU347" s="27">
        <f>IF(AND(FS347&lt;0,FZ346+FS347/$B$5&gt;$H$2,-FS347/'Carga-Descarga Año'!$B$5&lt;'SFV+BESS'!$I$7),FS347/$B$5,IF(AND(FS347&lt;0,FZ346+FS347/$B$5&gt;$H$2,-FS347/'Carga-Descarga Año'!$B$5&gt;'SFV+BESS'!$I$7),-'SFV+BESS'!$I$7,IF(AND(FS347&lt;0,FZ346+FS347/$B$5&lt;$H$2),-MIN('SFV+BESS'!$I$7,FZ346-$H$2),0)))</f>
        <v>0</v>
      </c>
      <c r="FV347" s="33"/>
      <c r="FW347" s="33">
        <f t="shared" si="385"/>
        <v>0</v>
      </c>
      <c r="FX347" s="27">
        <f t="shared" si="425"/>
        <v>0</v>
      </c>
      <c r="FY347" s="27">
        <f t="shared" si="386"/>
        <v>0</v>
      </c>
      <c r="FZ347" s="28">
        <f>IF((FZ346+FT347+FU347)&gt;=$B$2*'SFV+BESS'!$I$9, $B$2*'SFV+BESS'!$I$9, (FZ346+FT347+FU347))</f>
        <v>173.61249999999998</v>
      </c>
      <c r="GA347" s="110">
        <f t="shared" si="426"/>
        <v>0</v>
      </c>
      <c r="GF347" s="251"/>
      <c r="GG347" s="48">
        <v>14.0833333333333</v>
      </c>
      <c r="GH347" s="33">
        <f t="shared" si="399"/>
        <v>0</v>
      </c>
      <c r="GI347" s="33">
        <f>Gen_Cons_Horario!B8389</f>
        <v>0</v>
      </c>
      <c r="GJ347" s="35">
        <f t="shared" si="441"/>
        <v>0</v>
      </c>
      <c r="GK347" s="116">
        <f>IF(AND(GJ347&gt;0,GJ347*$B$4+GQ346&lt;=$B$2*'SFV+BESS'!$I$9,GJ347&lt;'SFV+BESS'!$I$7), GJ347*$B$4, IF(AND(GJ347&gt;0,GJ347*$B$4+GQ346&gt;$B$2*'SFV+BESS'!$I$9,GJ347*$B$4&lt;'SFV+BESS'!$I$7),$B$2*'SFV+BESS'!$I$9-GQ346,IF(AND(GJ347&gt;0,GJ347*$B$4+GQ346&gt;$B$2*'SFV+BESS'!$I$9,GJ347*$B$4&gt;'SFV+BESS'!$I$7,GQ346&lt;$B$2*'SFV+BESS'!$I$9),$B$2*'SFV+BESS'!$I$9-GQ346,IF(AND(GJ347&gt;0,GJ347*$B$4+GQ346&lt;=$B$2*'SFV+BESS'!$I$9,GJ347&gt;'SFV+BESS'!$I$7),'SFV+BESS'!$I$7,0))))</f>
        <v>0</v>
      </c>
      <c r="GL347" s="27">
        <f>IF(AND(GJ347&lt;0,GQ346+GJ347/$B$5&gt;$H$2,-GJ347/'Carga-Descarga Año'!$B$5&lt;'SFV+BESS'!$I$7),GJ347/$B$5,IF(AND(GJ347&lt;0,GQ346+GJ347/$B$5&gt;$H$2,-GJ347/'Carga-Descarga Año'!$B$5&gt;'SFV+BESS'!$I$7),-'SFV+BESS'!$I$7,IF(AND(GJ347&lt;0,GQ346+GJ347/$B$5&lt;$H$2),-MIN('SFV+BESS'!$I$7,GQ346-$H$2),0)))</f>
        <v>0</v>
      </c>
      <c r="GM347" s="33"/>
      <c r="GN347" s="33">
        <f t="shared" si="387"/>
        <v>0</v>
      </c>
      <c r="GO347" s="27">
        <f t="shared" si="427"/>
        <v>0</v>
      </c>
      <c r="GP347" s="27">
        <f t="shared" si="388"/>
        <v>0</v>
      </c>
      <c r="GQ347" s="28">
        <f>IF((GQ346+GK347+GL347)&gt;=$B$2*'SFV+BESS'!$I$9, $B$2*'SFV+BESS'!$I$9, (GQ346+GK347+GL347))</f>
        <v>173.61249999999998</v>
      </c>
      <c r="GR347" s="110">
        <f t="shared" si="428"/>
        <v>0</v>
      </c>
    </row>
    <row r="348" spans="1:200">
      <c r="A348" s="249"/>
      <c r="B348" s="48">
        <v>14.125</v>
      </c>
      <c r="C348" s="38">
        <f t="shared" si="370"/>
        <v>0</v>
      </c>
      <c r="D348" s="2">
        <f>Gen_Cons_Horario!B374</f>
        <v>0</v>
      </c>
      <c r="E348" s="140">
        <f t="shared" si="400"/>
        <v>0</v>
      </c>
      <c r="F348" s="116">
        <f>IF(AND(E348&gt;0,E348*$B$4+L347&lt;=$B$2*'SFV+BESS'!$I$9,E348&lt;'SFV+BESS'!$I$7), E348*$B$4, IF(AND(E348&gt;0,E348*$B$4+L347&gt;$B$2*'SFV+BESS'!$I$9,E348*$B$4&lt;'SFV+BESS'!$I$7),$B$2*'SFV+BESS'!$I$9-L347,IF(AND(E348&gt;0,E348*$B$4+L347&gt;$B$2*'SFV+BESS'!$I$9,E348*$B$4&gt;'SFV+BESS'!$I$7,L347&lt;$B$2*'SFV+BESS'!$I$9),$B$2*'SFV+BESS'!$I$9-L347,IF(AND(E348&gt;0,E348*$B$4+L347&lt;=$B$2*'SFV+BESS'!$I$9,E348&gt;'SFV+BESS'!$I$7),'SFV+BESS'!$I$7,0))))</f>
        <v>0</v>
      </c>
      <c r="G348" s="27">
        <f>IF(AND(E348&lt;0,L347+E348/$B$5&gt;$H$2,-E348/'Carga-Descarga Año'!$B$5&lt;'SFV+BESS'!$I$7),E348/$B$5,IF(AND(E348&lt;0,L347+E348/$B$5&gt;$H$2,-E348/'Carga-Descarga Año'!$B$5&gt;'SFV+BESS'!$I$7),-'SFV+BESS'!$I$7,IF(AND(E348&lt;0,L347+E348/$B$5&lt;$H$2),-MIN('SFV+BESS'!$I$7,L347-$H$2),0)))</f>
        <v>0</v>
      </c>
      <c r="I348" s="38">
        <f t="shared" si="401"/>
        <v>0</v>
      </c>
      <c r="J348" s="27">
        <f t="shared" si="403"/>
        <v>0</v>
      </c>
      <c r="K348" s="27">
        <f t="shared" si="402"/>
        <v>0</v>
      </c>
      <c r="L348" s="28">
        <f>IF((L347+F348+G348)&gt;=$B$2*'SFV+BESS'!$I$9, $B$2*'SFV+BESS'!$I$9, (L347+F348+G348))</f>
        <v>108.20926422232591</v>
      </c>
      <c r="M348" s="110">
        <f t="shared" si="404"/>
        <v>0</v>
      </c>
      <c r="R348" s="251"/>
      <c r="S348" s="48">
        <v>14.125</v>
      </c>
      <c r="T348" s="2">
        <f t="shared" si="389"/>
        <v>0</v>
      </c>
      <c r="U348" s="2">
        <f>Gen_Cons_Horario!B1118</f>
        <v>0</v>
      </c>
      <c r="V348" s="35">
        <f t="shared" si="436"/>
        <v>0</v>
      </c>
      <c r="W348" s="116">
        <f>IF(AND(V348&gt;0,V348*$B$4+AC347&lt;=$B$2*'SFV+BESS'!$I$9,V348&lt;'SFV+BESS'!$I$7), V348*$B$4, IF(AND(V348&gt;0,V348*$B$4+AC347&gt;$B$2*'SFV+BESS'!$I$9,V348*$B$4&lt;'SFV+BESS'!$I$7),$B$2*'SFV+BESS'!$I$9-AC347,IF(AND(V348&gt;0,V348*$B$4+AC347&gt;$B$2*'SFV+BESS'!$I$9,V348*$B$4&gt;'SFV+BESS'!$I$7,AC347&lt;$B$2*'SFV+BESS'!$I$9),$B$2*'SFV+BESS'!$I$9-AC347,IF(AND(V348&gt;0,V348*$B$4+AC347&lt;=$B$2*'SFV+BESS'!$I$9,V348&gt;'SFV+BESS'!$I$7),'SFV+BESS'!$I$7,0))))</f>
        <v>0</v>
      </c>
      <c r="X348" s="27">
        <f>IF(AND(V348&lt;0,AC347+V348/$B$5&gt;$H$2,-V348/'Carga-Descarga Año'!$B$5&lt;'SFV+BESS'!$I$7),V348/$B$5,IF(AND(V348&lt;0,AC347+V348/$B$5&gt;$H$2,-V348/'Carga-Descarga Año'!$B$5&gt;'SFV+BESS'!$I$7),-'SFV+BESS'!$I$7,IF(AND(V348&lt;0,AC347+V348/$B$5&lt;$H$2),-MIN('SFV+BESS'!$I$7,AC347-$H$2),0)))</f>
        <v>0</v>
      </c>
      <c r="Z348" s="33">
        <f t="shared" si="430"/>
        <v>0</v>
      </c>
      <c r="AA348" s="27">
        <f t="shared" si="405"/>
        <v>0</v>
      </c>
      <c r="AB348" s="27">
        <f t="shared" si="429"/>
        <v>0</v>
      </c>
      <c r="AC348" s="28">
        <f>IF((AC347+W348+X348)&gt;=$B$2*'SFV+BESS'!$I$9, $B$2*'SFV+BESS'!$I$9, (AC347+W348+X348))</f>
        <v>173.61249999999998</v>
      </c>
      <c r="AD348" s="110">
        <f t="shared" si="406"/>
        <v>0</v>
      </c>
      <c r="AI348" s="251"/>
      <c r="AJ348" s="48">
        <v>14.125</v>
      </c>
      <c r="AK348" s="52">
        <f t="shared" si="390"/>
        <v>0</v>
      </c>
      <c r="AL348" s="33">
        <f>Gen_Cons_Horario!B1790</f>
        <v>0</v>
      </c>
      <c r="AM348" s="35">
        <f t="shared" si="437"/>
        <v>0</v>
      </c>
      <c r="AN348" s="116">
        <f>IF(AND(AM348&gt;0,AM348*$B$4+AT347&lt;=$B$2*'SFV+BESS'!$I$9,AM348&lt;'SFV+BESS'!$I$7), AM348*$B$4, IF(AND(AM348&gt;0,AM348*$B$4+AT347&gt;$B$2*'SFV+BESS'!$I$9,AM348*$B$4&lt;'SFV+BESS'!$I$7),$B$2*'SFV+BESS'!$I$9-AT347,IF(AND(AM348&gt;0,AM348*$B$4+AT347&gt;$B$2*'SFV+BESS'!$I$9,AM348*$B$4&gt;'SFV+BESS'!$I$7,AT347&lt;$B$2*'SFV+BESS'!$I$9),$B$2*'SFV+BESS'!$I$9-AT347,IF(AND(AM348&gt;0,AM348*$B$4+AT347&lt;=$B$2*'SFV+BESS'!$I$9,AM348&gt;'SFV+BESS'!$I$7),'SFV+BESS'!$I$7,0))))</f>
        <v>0</v>
      </c>
      <c r="AO348" s="27">
        <f>IF(AND(AM348&lt;0,AT347+AM348/$B$5&gt;$H$2,-AM348/'Carga-Descarga Año'!$B$5&lt;'SFV+BESS'!$I$7),AM348/$B$5,IF(AND(AM348&lt;0,AT347+AM348/$B$5&gt;$H$2,-AM348/'Carga-Descarga Año'!$B$5&gt;'SFV+BESS'!$I$7),-'SFV+BESS'!$I$7,IF(AND(AM348&lt;0,AT347+AM348/$B$5&lt;$H$2),-MIN('SFV+BESS'!$I$7,AT347-$H$2),0)))</f>
        <v>0</v>
      </c>
      <c r="AP348" s="33"/>
      <c r="AQ348" s="33">
        <f t="shared" si="371"/>
        <v>0</v>
      </c>
      <c r="AR348" s="27">
        <f t="shared" si="407"/>
        <v>0</v>
      </c>
      <c r="AS348" s="27">
        <f t="shared" si="372"/>
        <v>0</v>
      </c>
      <c r="AT348" s="28">
        <f>IF((AT347+AN348+AO348)&gt;=$B$2*'SFV+BESS'!$I$9, $B$2*'SFV+BESS'!$I$9, (AT347+AN348+AO348))</f>
        <v>152.90850070583062</v>
      </c>
      <c r="AU348" s="110">
        <f t="shared" si="408"/>
        <v>0</v>
      </c>
      <c r="AZ348" s="251"/>
      <c r="BA348" s="48">
        <v>14.125</v>
      </c>
      <c r="BB348" s="33">
        <f t="shared" si="391"/>
        <v>0</v>
      </c>
      <c r="BC348" s="33">
        <f>Gen_Cons_Horario!B2534</f>
        <v>0</v>
      </c>
      <c r="BD348" s="35">
        <f t="shared" si="438"/>
        <v>0</v>
      </c>
      <c r="BE348" s="116">
        <f>IF(AND(BD348&gt;0,BD348*$B$4+BK347&lt;=$B$2*'SFV+BESS'!$I$9,BD348&lt;'SFV+BESS'!$I$7), BD348*$B$4, IF(AND(BD348&gt;0,BD348*$B$4+BK347&gt;$B$2*'SFV+BESS'!$I$9,BD348*$B$4&lt;'SFV+BESS'!$I$7),$B$2*'SFV+BESS'!$I$9-BK347,IF(AND(BD348&gt;0,BD348*$B$4+BK347&gt;$B$2*'SFV+BESS'!$I$9,BD348*$B$4&gt;'SFV+BESS'!$I$7,BK347&lt;$B$2*'SFV+BESS'!$I$9),$B$2*'SFV+BESS'!$I$9-BK347,IF(AND(BD348&gt;0,BD348*$B$4+BK347&lt;=$B$2*'SFV+BESS'!$I$9,BD348&gt;'SFV+BESS'!$I$7),'SFV+BESS'!$I$7,0))))</f>
        <v>0</v>
      </c>
      <c r="BF348" s="27">
        <f>IF(AND(BD348&lt;0,BK347+BD348/$B$5&gt;$H$2,-BD348/'Carga-Descarga Año'!$B$5&lt;'SFV+BESS'!$I$7),BD348/$B$5,IF(AND(BD348&lt;0,BK347+BD348/$B$5&gt;$H$2,-BD348/'Carga-Descarga Año'!$B$5&gt;'SFV+BESS'!$I$7),-'SFV+BESS'!$I$7,IF(AND(BD348&lt;0,BK347+BD348/$B$5&lt;$H$2),-MIN('SFV+BESS'!$I$7,BK347-$H$2),0)))</f>
        <v>0</v>
      </c>
      <c r="BG348" s="33"/>
      <c r="BH348" s="33">
        <f t="shared" si="373"/>
        <v>0</v>
      </c>
      <c r="BI348" s="27">
        <f t="shared" si="409"/>
        <v>0</v>
      </c>
      <c r="BJ348" s="27">
        <f t="shared" si="374"/>
        <v>0</v>
      </c>
      <c r="BK348" s="28">
        <f>IF((BK347+BE348+BF348)&gt;=$B$2*'SFV+BESS'!$I$9, $B$2*'SFV+BESS'!$I$9, (BK347+BE348+BF348))</f>
        <v>173.61249999999998</v>
      </c>
      <c r="BL348" s="110">
        <f t="shared" si="410"/>
        <v>0</v>
      </c>
      <c r="BQ348" s="251"/>
      <c r="BR348" s="48">
        <v>14.125</v>
      </c>
      <c r="BS348" s="33">
        <f t="shared" si="392"/>
        <v>0</v>
      </c>
      <c r="BT348" s="33">
        <f>Gen_Cons_Horario!B3254</f>
        <v>0</v>
      </c>
      <c r="BU348" s="35">
        <f t="shared" si="439"/>
        <v>0</v>
      </c>
      <c r="BV348" s="116">
        <f>IF(AND(BU348&gt;0,BU348*$B$4+CB347&lt;=$B$2*'SFV+BESS'!$I$9,BU348&lt;'SFV+BESS'!$I$7), BU348*$B$4, IF(AND(BU348&gt;0,BU348*$B$4+CB347&gt;$B$2*'SFV+BESS'!$I$9,BU348*$B$4&lt;'SFV+BESS'!$I$7),$B$2*'SFV+BESS'!$I$9-CB347,IF(AND(BU348&gt;0,BU348*$B$4+CB347&gt;$B$2*'SFV+BESS'!$I$9,BU348*$B$4&gt;'SFV+BESS'!$I$7,CB347&lt;$B$2*'SFV+BESS'!$I$9),$B$2*'SFV+BESS'!$I$9-CB347,IF(AND(BU348&gt;0,BU348*$B$4+CB347&lt;=$B$2*'SFV+BESS'!$I$9,BU348&gt;'SFV+BESS'!$I$7),'SFV+BESS'!$I$7,0))))</f>
        <v>0</v>
      </c>
      <c r="BW348" s="27">
        <f>IF(AND(BU348&lt;0,CB347+BU348/$B$5&gt;$H$2,-BU348/'Carga-Descarga Año'!$B$5&lt;'SFV+BESS'!$I$7),BU348/$B$5,IF(AND(BU348&lt;0,CB347+BU348/$B$5&gt;$H$2,-BU348/'Carga-Descarga Año'!$B$5&gt;'SFV+BESS'!$I$7),-'SFV+BESS'!$I$7,IF(AND(BU348&lt;0,CB347+BU348/$B$5&lt;$H$2),-MIN('SFV+BESS'!$I$7,CB347-$H$2),0)))</f>
        <v>0</v>
      </c>
      <c r="BX348" s="33"/>
      <c r="BY348" s="33">
        <f t="shared" si="375"/>
        <v>0</v>
      </c>
      <c r="BZ348" s="27">
        <f t="shared" si="411"/>
        <v>0</v>
      </c>
      <c r="CA348" s="27">
        <f t="shared" si="412"/>
        <v>0</v>
      </c>
      <c r="CB348" s="28">
        <f>IF((CB347+BV348+BW348)&gt;=$B$2*'SFV+BESS'!$I$9, $B$2*'SFV+BESS'!$I$9, (CB347+BV348+BW348))</f>
        <v>173.61249999999998</v>
      </c>
      <c r="CC348" s="110">
        <f t="shared" si="413"/>
        <v>0</v>
      </c>
      <c r="CH348" s="251"/>
      <c r="CI348" s="48">
        <v>14.125</v>
      </c>
      <c r="CJ348" s="33">
        <f t="shared" si="393"/>
        <v>0</v>
      </c>
      <c r="CK348" s="33">
        <f>Gen_Cons_Horario!B3998</f>
        <v>0</v>
      </c>
      <c r="CL348" s="35">
        <f t="shared" si="440"/>
        <v>0</v>
      </c>
      <c r="CM348" s="116">
        <f>IF(AND(CL348&gt;0,CL348*$B$4+CS347&lt;=$B$2*'SFV+BESS'!$I$9,CL348&lt;'SFV+BESS'!$I$7), CL348*$B$4, IF(AND(CL348&gt;0,CL348*$B$4+CS347&gt;$B$2*'SFV+BESS'!$I$9,CL348*$B$4&lt;'SFV+BESS'!$I$7),$B$2*'SFV+BESS'!$I$9-CS347,IF(AND(CL348&gt;0,CL348*$B$4+CS347&gt;$B$2*'SFV+BESS'!$I$9,CL348*$B$4&gt;'SFV+BESS'!$I$7,CS347&lt;$B$2*'SFV+BESS'!$I$9),$B$2*'SFV+BESS'!$I$9-CS347,IF(AND(CL348&gt;0,CL348*$B$4+CS347&lt;=$B$2*'SFV+BESS'!$I$9,CL348&gt;'SFV+BESS'!$I$7),'SFV+BESS'!$I$7,0))))</f>
        <v>0</v>
      </c>
      <c r="CN348" s="27">
        <f>IF(AND(CL348&lt;0,CS347+CL348/$B$5&gt;$H$2,-CL348/'Carga-Descarga Año'!$B$5&lt;'SFV+BESS'!$I$7),CL348/$B$5,IF(AND(CL348&lt;0,CS347+CL348/$B$5&gt;$H$2,-CL348/'Carga-Descarga Año'!$B$5&gt;'SFV+BESS'!$I$7),-'SFV+BESS'!$I$7,IF(AND(CL348&lt;0,CS347+CL348/$B$5&lt;$H$2),-MIN('SFV+BESS'!$I$7,CS347-$H$2),0)))</f>
        <v>0</v>
      </c>
      <c r="CO348" s="33"/>
      <c r="CP348" s="33">
        <f t="shared" si="376"/>
        <v>0</v>
      </c>
      <c r="CQ348" s="27">
        <f t="shared" si="414"/>
        <v>0</v>
      </c>
      <c r="CR348" s="27">
        <f t="shared" si="377"/>
        <v>0</v>
      </c>
      <c r="CS348" s="28">
        <f>IF((CS347+CM348+CN348)&gt;=$B$2*'SFV+BESS'!$I$9, $B$2*'SFV+BESS'!$I$9, (CS347+CM348+CN348))</f>
        <v>173.61249999999998</v>
      </c>
      <c r="CT348" s="110">
        <f t="shared" si="415"/>
        <v>0</v>
      </c>
      <c r="CY348" s="251"/>
      <c r="CZ348" s="48">
        <v>14.125</v>
      </c>
      <c r="DA348" s="33">
        <f t="shared" si="394"/>
        <v>0</v>
      </c>
      <c r="DB348" s="33">
        <f>Gen_Cons_Horario!B4718</f>
        <v>0</v>
      </c>
      <c r="DC348" s="35">
        <f t="shared" si="431"/>
        <v>0</v>
      </c>
      <c r="DD348" s="116">
        <f>IF(AND(DC348&gt;0,DC348*$B$4+DJ347&lt;=$B$2*'SFV+BESS'!$I$9,DC348&lt;'SFV+BESS'!$I$7), DC348*$B$4, IF(AND(DC348&gt;0,DC348*$B$4+DJ347&gt;$B$2*'SFV+BESS'!$I$9,DC348*$B$4&lt;'SFV+BESS'!$I$7),$B$2*'SFV+BESS'!$I$9-DJ347,IF(AND(DC348&gt;0,DC348*$B$4+DJ347&gt;$B$2*'SFV+BESS'!$I$9,DC348*$B$4&gt;'SFV+BESS'!$I$7,DJ347&lt;$B$2*'SFV+BESS'!$I$9),$B$2*'SFV+BESS'!$I$9-DJ347,IF(AND(DC348&gt;0,DC348*$B$4+DJ347&lt;=$B$2*'SFV+BESS'!$I$9,DC348&gt;'SFV+BESS'!$I$7),'SFV+BESS'!$I$7,0))))</f>
        <v>0</v>
      </c>
      <c r="DE348" s="27">
        <f>IF(AND(DC348&lt;0,DJ347+DC348/$B$5&gt;$H$2,-DC348/'Carga-Descarga Año'!$B$5&lt;'SFV+BESS'!$I$7),DC348/$B$5,IF(AND(DC348&lt;0,DJ347+DC348/$B$5&gt;$H$2,-DC348/'Carga-Descarga Año'!$B$5&gt;'SFV+BESS'!$I$7),-'SFV+BESS'!$I$7,IF(AND(DC348&lt;0,DJ347+DC348/$B$5&lt;$H$2),-MIN('SFV+BESS'!$I$7,DJ347-$H$2),0)))</f>
        <v>0</v>
      </c>
      <c r="DF348" s="33"/>
      <c r="DG348" s="33">
        <f t="shared" si="378"/>
        <v>0</v>
      </c>
      <c r="DH348" s="27">
        <f t="shared" si="416"/>
        <v>0</v>
      </c>
      <c r="DI348" s="27">
        <f t="shared" si="417"/>
        <v>0</v>
      </c>
      <c r="DJ348" s="28">
        <f>IF((DJ347+DD348+DE348)&gt;=$B$2*'SFV+BESS'!$I$9, $B$2*'SFV+BESS'!$I$9, (DJ347+DD348+DE348))</f>
        <v>173.61249999999998</v>
      </c>
      <c r="DK348" s="110">
        <f t="shared" si="418"/>
        <v>0</v>
      </c>
      <c r="DP348" s="251"/>
      <c r="DQ348" s="48">
        <v>14.125</v>
      </c>
      <c r="DR348" s="33">
        <f t="shared" si="395"/>
        <v>0</v>
      </c>
      <c r="DS348" s="33">
        <f>Gen_Cons_Horario!B5462</f>
        <v>0</v>
      </c>
      <c r="DT348" s="35">
        <f t="shared" si="432"/>
        <v>0</v>
      </c>
      <c r="DU348" s="116">
        <f>IF(AND(DT348&gt;0,DT348*$B$4+EA347&lt;=$B$2*'SFV+BESS'!$I$9,DT348&lt;'SFV+BESS'!$I$7), DT348*$B$4, IF(AND(DT348&gt;0,DT348*$B$4+EA347&gt;$B$2*'SFV+BESS'!$I$9,DT348*$B$4&lt;'SFV+BESS'!$I$7),$B$2*'SFV+BESS'!$I$9-EA347,IF(AND(DT348&gt;0,DT348*$B$4+EA347&gt;$B$2*'SFV+BESS'!$I$9,DT348*$B$4&gt;'SFV+BESS'!$I$7,EA347&lt;$B$2*'SFV+BESS'!$I$9),$B$2*'SFV+BESS'!$I$9-EA347,IF(AND(DT348&gt;0,DT348*$B$4+EA347&lt;=$B$2*'SFV+BESS'!$I$9,DT348&gt;'SFV+BESS'!$I$7),'SFV+BESS'!$I$7,0))))</f>
        <v>0</v>
      </c>
      <c r="DV348" s="27">
        <f>IF(AND(DT348&lt;0,EA347+DT348/$B$5&gt;$H$2,-DT348/'Carga-Descarga Año'!$B$5&lt;'SFV+BESS'!$I$7),DT348/$B$5,IF(AND(DT348&lt;0,EA347+DT348/$B$5&gt;$H$2,-DT348/'Carga-Descarga Año'!$B$5&gt;'SFV+BESS'!$I$7),-'SFV+BESS'!$I$7,IF(AND(DT348&lt;0,EA347+DT348/$B$5&lt;$H$2),-MIN('SFV+BESS'!$I$7,EA347-$H$2),0)))</f>
        <v>0</v>
      </c>
      <c r="DW348" s="33"/>
      <c r="DX348" s="33">
        <f t="shared" si="379"/>
        <v>0</v>
      </c>
      <c r="DY348" s="27">
        <f t="shared" si="419"/>
        <v>0</v>
      </c>
      <c r="DZ348" s="27">
        <f t="shared" si="380"/>
        <v>0</v>
      </c>
      <c r="EA348" s="28">
        <f>IF((EA347+DU348+DV348)&gt;=$B$2*'SFV+BESS'!$I$9, $B$2*'SFV+BESS'!$I$9, (EA347+DU348+DV348))</f>
        <v>173.61249999999998</v>
      </c>
      <c r="EB348" s="110">
        <f t="shared" si="420"/>
        <v>0</v>
      </c>
      <c r="EG348" s="251"/>
      <c r="EH348" s="48">
        <v>14.125</v>
      </c>
      <c r="EI348" s="33">
        <f t="shared" si="396"/>
        <v>0</v>
      </c>
      <c r="EJ348" s="33">
        <f>Gen_Cons_Horario!B6206</f>
        <v>0</v>
      </c>
      <c r="EK348" s="35">
        <f t="shared" si="433"/>
        <v>0</v>
      </c>
      <c r="EL348" s="116">
        <f>IF(AND(EK348&gt;0,EK348*$B$4+ER347&lt;=$B$2*'SFV+BESS'!$I$9,EK348&lt;'SFV+BESS'!$I$7), EK348*$B$4, IF(AND(EK348&gt;0,EK348*$B$4+ER347&gt;$B$2*'SFV+BESS'!$I$9,EK348*$B$4&lt;'SFV+BESS'!$I$7),$B$2*'SFV+BESS'!$I$9-ER347,IF(AND(EK348&gt;0,EK348*$B$4+ER347&gt;$B$2*'SFV+BESS'!$I$9,EK348*$B$4&gt;'SFV+BESS'!$I$7,ER347&lt;$B$2*'SFV+BESS'!$I$9),$B$2*'SFV+BESS'!$I$9-ER347,IF(AND(EK348&gt;0,EK348*$B$4+ER347&lt;=$B$2*'SFV+BESS'!$I$9,EK348&gt;'SFV+BESS'!$I$7),'SFV+BESS'!$I$7,0))))</f>
        <v>0</v>
      </c>
      <c r="EM348" s="27">
        <f>IF(AND(EK348&lt;0,ER347+EK348/$B$5&gt;$H$2,-EK348/'Carga-Descarga Año'!$B$5&lt;'SFV+BESS'!$I$7),EK348/$B$5,IF(AND(EK348&lt;0,ER347+EK348/$B$5&gt;$H$2,-EK348/'Carga-Descarga Año'!$B$5&gt;'SFV+BESS'!$I$7),-'SFV+BESS'!$I$7,IF(AND(EK348&lt;0,ER347+EK348/$B$5&lt;$H$2),-MIN('SFV+BESS'!$I$7,ER347-$H$2),0)))</f>
        <v>0</v>
      </c>
      <c r="EN348" s="33"/>
      <c r="EO348" s="33">
        <f t="shared" si="381"/>
        <v>0</v>
      </c>
      <c r="EP348" s="27">
        <f t="shared" si="421"/>
        <v>0</v>
      </c>
      <c r="EQ348" s="27">
        <f t="shared" si="382"/>
        <v>0</v>
      </c>
      <c r="ER348" s="28">
        <f>IF((ER347+EL348+EM348)&gt;=$B$2*'SFV+BESS'!$I$9, $B$2*'SFV+BESS'!$I$9, (ER347+EL348+EM348))</f>
        <v>173.61249999999998</v>
      </c>
      <c r="ES348" s="110">
        <f t="shared" si="422"/>
        <v>0</v>
      </c>
      <c r="EX348" s="251"/>
      <c r="EY348" s="48">
        <v>14.125</v>
      </c>
      <c r="EZ348" s="33">
        <f t="shared" si="397"/>
        <v>0</v>
      </c>
      <c r="FA348" s="33">
        <f>Gen_Cons_Horario!B6926</f>
        <v>0</v>
      </c>
      <c r="FB348" s="35">
        <f t="shared" si="434"/>
        <v>0</v>
      </c>
      <c r="FC348" s="116">
        <f>IF(AND(FB348&gt;0,FB348*$B$4+FI347&lt;=$B$2*'SFV+BESS'!$I$9,FB348&lt;'SFV+BESS'!$I$7), FB348*$B$4, IF(AND(FB348&gt;0,FB348*$B$4+FI347&gt;$B$2*'SFV+BESS'!$I$9,FB348*$B$4&lt;'SFV+BESS'!$I$7),$B$2*'SFV+BESS'!$I$9-FI347,IF(AND(FB348&gt;0,FB348*$B$4+FI347&gt;$B$2*'SFV+BESS'!$I$9,FB348*$B$4&gt;'SFV+BESS'!$I$7,FI347&lt;$B$2*'SFV+BESS'!$I$9),$B$2*'SFV+BESS'!$I$9-FI347,IF(AND(FB348&gt;0,FB348*$B$4+FI347&lt;=$B$2*'SFV+BESS'!$I$9,FB348&gt;'SFV+BESS'!$I$7),'SFV+BESS'!$I$7,0))))</f>
        <v>0</v>
      </c>
      <c r="FD348" s="27">
        <f>IF(AND(FB348&lt;0,FI347+FB348/$B$5&gt;$H$2,-FB348/'Carga-Descarga Año'!$B$5&lt;'SFV+BESS'!$I$7),FB348/$B$5,IF(AND(FB348&lt;0,FI347+FB348/$B$5&gt;$H$2,-FB348/'Carga-Descarga Año'!$B$5&gt;'SFV+BESS'!$I$7),-'SFV+BESS'!$I$7,IF(AND(FB348&lt;0,FI347+FB348/$B$5&lt;$H$2),-MIN('SFV+BESS'!$I$7,FI347-$H$2),0)))</f>
        <v>0</v>
      </c>
      <c r="FE348" s="33"/>
      <c r="FF348" s="33">
        <f t="shared" si="383"/>
        <v>0</v>
      </c>
      <c r="FG348" s="27">
        <f t="shared" si="423"/>
        <v>0</v>
      </c>
      <c r="FH348" s="27">
        <f t="shared" si="384"/>
        <v>0</v>
      </c>
      <c r="FI348" s="28">
        <f>IF((FI347+FC348+FD348)&gt;=$B$2*'SFV+BESS'!$I$9, $B$2*'SFV+BESS'!$I$9, (FI347+FC348+FD348))</f>
        <v>173.61249999999998</v>
      </c>
      <c r="FJ348" s="110">
        <f t="shared" si="424"/>
        <v>0</v>
      </c>
      <c r="FO348" s="251"/>
      <c r="FP348" s="48">
        <v>14.125</v>
      </c>
      <c r="FQ348" s="33">
        <f t="shared" si="398"/>
        <v>0</v>
      </c>
      <c r="FR348" s="33">
        <f>Gen_Cons_Horario!B7670</f>
        <v>0</v>
      </c>
      <c r="FS348" s="35">
        <f t="shared" si="435"/>
        <v>0</v>
      </c>
      <c r="FT348" s="116">
        <f>IF(AND(FS348&gt;0,FS348*$B$4+FZ347&lt;=$B$2*'SFV+BESS'!$I$9,FS348&lt;'SFV+BESS'!$I$7), FS348*$B$4, IF(AND(FS348&gt;0,FS348*$B$4+FZ347&gt;$B$2*'SFV+BESS'!$I$9,FS348*$B$4&lt;'SFV+BESS'!$I$7),$B$2*'SFV+BESS'!$I$9-FZ347,IF(AND(FS348&gt;0,FS348*$B$4+FZ347&gt;$B$2*'SFV+BESS'!$I$9,FS348*$B$4&gt;'SFV+BESS'!$I$7,FZ347&lt;$B$2*'SFV+BESS'!$I$9),$B$2*'SFV+BESS'!$I$9-FZ347,IF(AND(FS348&gt;0,FS348*$B$4+FZ347&lt;=$B$2*'SFV+BESS'!$I$9,FS348&gt;'SFV+BESS'!$I$7),'SFV+BESS'!$I$7,0))))</f>
        <v>0</v>
      </c>
      <c r="FU348" s="27">
        <f>IF(AND(FS348&lt;0,FZ347+FS348/$B$5&gt;$H$2,-FS348/'Carga-Descarga Año'!$B$5&lt;'SFV+BESS'!$I$7),FS348/$B$5,IF(AND(FS348&lt;0,FZ347+FS348/$B$5&gt;$H$2,-FS348/'Carga-Descarga Año'!$B$5&gt;'SFV+BESS'!$I$7),-'SFV+BESS'!$I$7,IF(AND(FS348&lt;0,FZ347+FS348/$B$5&lt;$H$2),-MIN('SFV+BESS'!$I$7,FZ347-$H$2),0)))</f>
        <v>0</v>
      </c>
      <c r="FV348" s="33"/>
      <c r="FW348" s="33">
        <f t="shared" si="385"/>
        <v>0</v>
      </c>
      <c r="FX348" s="27">
        <f t="shared" si="425"/>
        <v>0</v>
      </c>
      <c r="FY348" s="27">
        <f t="shared" si="386"/>
        <v>0</v>
      </c>
      <c r="FZ348" s="28">
        <f>IF((FZ347+FT348+FU348)&gt;=$B$2*'SFV+BESS'!$I$9, $B$2*'SFV+BESS'!$I$9, (FZ347+FT348+FU348))</f>
        <v>173.61249999999998</v>
      </c>
      <c r="GA348" s="110">
        <f t="shared" si="426"/>
        <v>0</v>
      </c>
      <c r="GF348" s="251"/>
      <c r="GG348" s="48">
        <v>14.125</v>
      </c>
      <c r="GH348" s="33">
        <f t="shared" si="399"/>
        <v>0</v>
      </c>
      <c r="GI348" s="33">
        <f>Gen_Cons_Horario!B8390</f>
        <v>0</v>
      </c>
      <c r="GJ348" s="35">
        <f t="shared" si="441"/>
        <v>0</v>
      </c>
      <c r="GK348" s="116">
        <f>IF(AND(GJ348&gt;0,GJ348*$B$4+GQ347&lt;=$B$2*'SFV+BESS'!$I$9,GJ348&lt;'SFV+BESS'!$I$7), GJ348*$B$4, IF(AND(GJ348&gt;0,GJ348*$B$4+GQ347&gt;$B$2*'SFV+BESS'!$I$9,GJ348*$B$4&lt;'SFV+BESS'!$I$7),$B$2*'SFV+BESS'!$I$9-GQ347,IF(AND(GJ348&gt;0,GJ348*$B$4+GQ347&gt;$B$2*'SFV+BESS'!$I$9,GJ348*$B$4&gt;'SFV+BESS'!$I$7,GQ347&lt;$B$2*'SFV+BESS'!$I$9),$B$2*'SFV+BESS'!$I$9-GQ347,IF(AND(GJ348&gt;0,GJ348*$B$4+GQ347&lt;=$B$2*'SFV+BESS'!$I$9,GJ348&gt;'SFV+BESS'!$I$7),'SFV+BESS'!$I$7,0))))</f>
        <v>0</v>
      </c>
      <c r="GL348" s="27">
        <f>IF(AND(GJ348&lt;0,GQ347+GJ348/$B$5&gt;$H$2,-GJ348/'Carga-Descarga Año'!$B$5&lt;'SFV+BESS'!$I$7),GJ348/$B$5,IF(AND(GJ348&lt;0,GQ347+GJ348/$B$5&gt;$H$2,-GJ348/'Carga-Descarga Año'!$B$5&gt;'SFV+BESS'!$I$7),-'SFV+BESS'!$I$7,IF(AND(GJ348&lt;0,GQ347+GJ348/$B$5&lt;$H$2),-MIN('SFV+BESS'!$I$7,GQ347-$H$2),0)))</f>
        <v>0</v>
      </c>
      <c r="GM348" s="33"/>
      <c r="GN348" s="33">
        <f t="shared" si="387"/>
        <v>0</v>
      </c>
      <c r="GO348" s="27">
        <f t="shared" si="427"/>
        <v>0</v>
      </c>
      <c r="GP348" s="27">
        <f t="shared" si="388"/>
        <v>0</v>
      </c>
      <c r="GQ348" s="28">
        <f>IF((GQ347+GK348+GL348)&gt;=$B$2*'SFV+BESS'!$I$9, $B$2*'SFV+BESS'!$I$9, (GQ347+GK348+GL348))</f>
        <v>173.61249999999998</v>
      </c>
      <c r="GR348" s="110">
        <f t="shared" si="428"/>
        <v>0</v>
      </c>
    </row>
    <row r="349" spans="1:200">
      <c r="A349" s="249"/>
      <c r="B349" s="48">
        <v>14.1666666666667</v>
      </c>
      <c r="C349" s="38">
        <f t="shared" si="370"/>
        <v>0</v>
      </c>
      <c r="D349" s="2">
        <f>Gen_Cons_Horario!B375</f>
        <v>0</v>
      </c>
      <c r="E349" s="140">
        <f t="shared" si="400"/>
        <v>0</v>
      </c>
      <c r="F349" s="116">
        <f>IF(AND(E349&gt;0,E349*$B$4+L348&lt;=$B$2*'SFV+BESS'!$I$9,E349&lt;'SFV+BESS'!$I$7), E349*$B$4, IF(AND(E349&gt;0,E349*$B$4+L348&gt;$B$2*'SFV+BESS'!$I$9,E349*$B$4&lt;'SFV+BESS'!$I$7),$B$2*'SFV+BESS'!$I$9-L348,IF(AND(E349&gt;0,E349*$B$4+L348&gt;$B$2*'SFV+BESS'!$I$9,E349*$B$4&gt;'SFV+BESS'!$I$7,L348&lt;$B$2*'SFV+BESS'!$I$9),$B$2*'SFV+BESS'!$I$9-L348,IF(AND(E349&gt;0,E349*$B$4+L348&lt;=$B$2*'SFV+BESS'!$I$9,E349&gt;'SFV+BESS'!$I$7),'SFV+BESS'!$I$7,0))))</f>
        <v>0</v>
      </c>
      <c r="G349" s="27">
        <f>IF(AND(E349&lt;0,L348+E349/$B$5&gt;$H$2,-E349/'Carga-Descarga Año'!$B$5&lt;'SFV+BESS'!$I$7),E349/$B$5,IF(AND(E349&lt;0,L348+E349/$B$5&gt;$H$2,-E349/'Carga-Descarga Año'!$B$5&gt;'SFV+BESS'!$I$7),-'SFV+BESS'!$I$7,IF(AND(E349&lt;0,L348+E349/$B$5&lt;$H$2),-MIN('SFV+BESS'!$I$7,L348-$H$2),0)))</f>
        <v>0</v>
      </c>
      <c r="I349" s="38">
        <f t="shared" si="401"/>
        <v>0</v>
      </c>
      <c r="J349" s="27">
        <f t="shared" si="403"/>
        <v>0</v>
      </c>
      <c r="K349" s="27">
        <f t="shared" si="402"/>
        <v>0</v>
      </c>
      <c r="L349" s="28">
        <f>IF((L348+F349+G349)&gt;=$B$2*'SFV+BESS'!$I$9, $B$2*'SFV+BESS'!$I$9, (L348+F349+G349))</f>
        <v>108.20926422232591</v>
      </c>
      <c r="M349" s="110">
        <f t="shared" si="404"/>
        <v>0</v>
      </c>
      <c r="R349" s="251"/>
      <c r="S349" s="48">
        <v>14.1666666666667</v>
      </c>
      <c r="T349" s="2">
        <f t="shared" si="389"/>
        <v>0</v>
      </c>
      <c r="U349" s="2">
        <f>Gen_Cons_Horario!B1119</f>
        <v>0</v>
      </c>
      <c r="V349" s="35">
        <f t="shared" si="436"/>
        <v>0</v>
      </c>
      <c r="W349" s="116">
        <f>IF(AND(V349&gt;0,V349*$B$4+AC348&lt;=$B$2*'SFV+BESS'!$I$9,V349&lt;'SFV+BESS'!$I$7), V349*$B$4, IF(AND(V349&gt;0,V349*$B$4+AC348&gt;$B$2*'SFV+BESS'!$I$9,V349*$B$4&lt;'SFV+BESS'!$I$7),$B$2*'SFV+BESS'!$I$9-AC348,IF(AND(V349&gt;0,V349*$B$4+AC348&gt;$B$2*'SFV+BESS'!$I$9,V349*$B$4&gt;'SFV+BESS'!$I$7,AC348&lt;$B$2*'SFV+BESS'!$I$9),$B$2*'SFV+BESS'!$I$9-AC348,IF(AND(V349&gt;0,V349*$B$4+AC348&lt;=$B$2*'SFV+BESS'!$I$9,V349&gt;'SFV+BESS'!$I$7),'SFV+BESS'!$I$7,0))))</f>
        <v>0</v>
      </c>
      <c r="X349" s="27">
        <f>IF(AND(V349&lt;0,AC348+V349/$B$5&gt;$H$2,-V349/'Carga-Descarga Año'!$B$5&lt;'SFV+BESS'!$I$7),V349/$B$5,IF(AND(V349&lt;0,AC348+V349/$B$5&gt;$H$2,-V349/'Carga-Descarga Año'!$B$5&gt;'SFV+BESS'!$I$7),-'SFV+BESS'!$I$7,IF(AND(V349&lt;0,AC348+V349/$B$5&lt;$H$2),-MIN('SFV+BESS'!$I$7,AC348-$H$2),0)))</f>
        <v>0</v>
      </c>
      <c r="Z349" s="33">
        <f t="shared" si="430"/>
        <v>0</v>
      </c>
      <c r="AA349" s="27">
        <f t="shared" si="405"/>
        <v>0</v>
      </c>
      <c r="AB349" s="27">
        <f t="shared" si="429"/>
        <v>0</v>
      </c>
      <c r="AC349" s="28">
        <f>IF((AC348+W349+X349)&gt;=$B$2*'SFV+BESS'!$I$9, $B$2*'SFV+BESS'!$I$9, (AC348+W349+X349))</f>
        <v>173.61249999999998</v>
      </c>
      <c r="AD349" s="110">
        <f t="shared" si="406"/>
        <v>0</v>
      </c>
      <c r="AI349" s="251"/>
      <c r="AJ349" s="48">
        <v>14.1666666666667</v>
      </c>
      <c r="AK349" s="52">
        <f t="shared" si="390"/>
        <v>0</v>
      </c>
      <c r="AL349" s="33">
        <f>Gen_Cons_Horario!B1791</f>
        <v>0</v>
      </c>
      <c r="AM349" s="35">
        <f t="shared" si="437"/>
        <v>0</v>
      </c>
      <c r="AN349" s="116">
        <f>IF(AND(AM349&gt;0,AM349*$B$4+AT348&lt;=$B$2*'SFV+BESS'!$I$9,AM349&lt;'SFV+BESS'!$I$7), AM349*$B$4, IF(AND(AM349&gt;0,AM349*$B$4+AT348&gt;$B$2*'SFV+BESS'!$I$9,AM349*$B$4&lt;'SFV+BESS'!$I$7),$B$2*'SFV+BESS'!$I$9-AT348,IF(AND(AM349&gt;0,AM349*$B$4+AT348&gt;$B$2*'SFV+BESS'!$I$9,AM349*$B$4&gt;'SFV+BESS'!$I$7,AT348&lt;$B$2*'SFV+BESS'!$I$9),$B$2*'SFV+BESS'!$I$9-AT348,IF(AND(AM349&gt;0,AM349*$B$4+AT348&lt;=$B$2*'SFV+BESS'!$I$9,AM349&gt;'SFV+BESS'!$I$7),'SFV+BESS'!$I$7,0))))</f>
        <v>0</v>
      </c>
      <c r="AO349" s="27">
        <f>IF(AND(AM349&lt;0,AT348+AM349/$B$5&gt;$H$2,-AM349/'Carga-Descarga Año'!$B$5&lt;'SFV+BESS'!$I$7),AM349/$B$5,IF(AND(AM349&lt;0,AT348+AM349/$B$5&gt;$H$2,-AM349/'Carga-Descarga Año'!$B$5&gt;'SFV+BESS'!$I$7),-'SFV+BESS'!$I$7,IF(AND(AM349&lt;0,AT348+AM349/$B$5&lt;$H$2),-MIN('SFV+BESS'!$I$7,AT348-$H$2),0)))</f>
        <v>0</v>
      </c>
      <c r="AP349" s="33"/>
      <c r="AQ349" s="33">
        <f t="shared" si="371"/>
        <v>0</v>
      </c>
      <c r="AR349" s="27">
        <f t="shared" si="407"/>
        <v>0</v>
      </c>
      <c r="AS349" s="27">
        <f t="shared" si="372"/>
        <v>0</v>
      </c>
      <c r="AT349" s="28">
        <f>IF((AT348+AN349+AO349)&gt;=$B$2*'SFV+BESS'!$I$9, $B$2*'SFV+BESS'!$I$9, (AT348+AN349+AO349))</f>
        <v>152.90850070583062</v>
      </c>
      <c r="AU349" s="110">
        <f t="shared" si="408"/>
        <v>0</v>
      </c>
      <c r="AZ349" s="251"/>
      <c r="BA349" s="48">
        <v>14.1666666666667</v>
      </c>
      <c r="BB349" s="33">
        <f t="shared" si="391"/>
        <v>0</v>
      </c>
      <c r="BC349" s="33">
        <f>Gen_Cons_Horario!B2535</f>
        <v>0</v>
      </c>
      <c r="BD349" s="35">
        <f t="shared" si="438"/>
        <v>0</v>
      </c>
      <c r="BE349" s="116">
        <f>IF(AND(BD349&gt;0,BD349*$B$4+BK348&lt;=$B$2*'SFV+BESS'!$I$9,BD349&lt;'SFV+BESS'!$I$7), BD349*$B$4, IF(AND(BD349&gt;0,BD349*$B$4+BK348&gt;$B$2*'SFV+BESS'!$I$9,BD349*$B$4&lt;'SFV+BESS'!$I$7),$B$2*'SFV+BESS'!$I$9-BK348,IF(AND(BD349&gt;0,BD349*$B$4+BK348&gt;$B$2*'SFV+BESS'!$I$9,BD349*$B$4&gt;'SFV+BESS'!$I$7,BK348&lt;$B$2*'SFV+BESS'!$I$9),$B$2*'SFV+BESS'!$I$9-BK348,IF(AND(BD349&gt;0,BD349*$B$4+BK348&lt;=$B$2*'SFV+BESS'!$I$9,BD349&gt;'SFV+BESS'!$I$7),'SFV+BESS'!$I$7,0))))</f>
        <v>0</v>
      </c>
      <c r="BF349" s="27">
        <f>IF(AND(BD349&lt;0,BK348+BD349/$B$5&gt;$H$2,-BD349/'Carga-Descarga Año'!$B$5&lt;'SFV+BESS'!$I$7),BD349/$B$5,IF(AND(BD349&lt;0,BK348+BD349/$B$5&gt;$H$2,-BD349/'Carga-Descarga Año'!$B$5&gt;'SFV+BESS'!$I$7),-'SFV+BESS'!$I$7,IF(AND(BD349&lt;0,BK348+BD349/$B$5&lt;$H$2),-MIN('SFV+BESS'!$I$7,BK348-$H$2),0)))</f>
        <v>0</v>
      </c>
      <c r="BG349" s="33"/>
      <c r="BH349" s="33">
        <f t="shared" si="373"/>
        <v>0</v>
      </c>
      <c r="BI349" s="27">
        <f t="shared" si="409"/>
        <v>0</v>
      </c>
      <c r="BJ349" s="27">
        <f t="shared" si="374"/>
        <v>0</v>
      </c>
      <c r="BK349" s="28">
        <f>IF((BK348+BE349+BF349)&gt;=$B$2*'SFV+BESS'!$I$9, $B$2*'SFV+BESS'!$I$9, (BK348+BE349+BF349))</f>
        <v>173.61249999999998</v>
      </c>
      <c r="BL349" s="110">
        <f t="shared" si="410"/>
        <v>0</v>
      </c>
      <c r="BQ349" s="251"/>
      <c r="BR349" s="48">
        <v>14.1666666666667</v>
      </c>
      <c r="BS349" s="33">
        <f t="shared" si="392"/>
        <v>0</v>
      </c>
      <c r="BT349" s="33">
        <f>Gen_Cons_Horario!B3255</f>
        <v>0</v>
      </c>
      <c r="BU349" s="35">
        <f t="shared" si="439"/>
        <v>0</v>
      </c>
      <c r="BV349" s="116">
        <f>IF(AND(BU349&gt;0,BU349*$B$4+CB348&lt;=$B$2*'SFV+BESS'!$I$9,BU349&lt;'SFV+BESS'!$I$7), BU349*$B$4, IF(AND(BU349&gt;0,BU349*$B$4+CB348&gt;$B$2*'SFV+BESS'!$I$9,BU349*$B$4&lt;'SFV+BESS'!$I$7),$B$2*'SFV+BESS'!$I$9-CB348,IF(AND(BU349&gt;0,BU349*$B$4+CB348&gt;$B$2*'SFV+BESS'!$I$9,BU349*$B$4&gt;'SFV+BESS'!$I$7,CB348&lt;$B$2*'SFV+BESS'!$I$9),$B$2*'SFV+BESS'!$I$9-CB348,IF(AND(BU349&gt;0,BU349*$B$4+CB348&lt;=$B$2*'SFV+BESS'!$I$9,BU349&gt;'SFV+BESS'!$I$7),'SFV+BESS'!$I$7,0))))</f>
        <v>0</v>
      </c>
      <c r="BW349" s="27">
        <f>IF(AND(BU349&lt;0,CB348+BU349/$B$5&gt;$H$2,-BU349/'Carga-Descarga Año'!$B$5&lt;'SFV+BESS'!$I$7),BU349/$B$5,IF(AND(BU349&lt;0,CB348+BU349/$B$5&gt;$H$2,-BU349/'Carga-Descarga Año'!$B$5&gt;'SFV+BESS'!$I$7),-'SFV+BESS'!$I$7,IF(AND(BU349&lt;0,CB348+BU349/$B$5&lt;$H$2),-MIN('SFV+BESS'!$I$7,CB348-$H$2),0)))</f>
        <v>0</v>
      </c>
      <c r="BX349" s="33"/>
      <c r="BY349" s="33">
        <f t="shared" si="375"/>
        <v>0</v>
      </c>
      <c r="BZ349" s="27">
        <f t="shared" si="411"/>
        <v>0</v>
      </c>
      <c r="CA349" s="27">
        <f t="shared" si="412"/>
        <v>0</v>
      </c>
      <c r="CB349" s="28">
        <f>IF((CB348+BV349+BW349)&gt;=$B$2*'SFV+BESS'!$I$9, $B$2*'SFV+BESS'!$I$9, (CB348+BV349+BW349))</f>
        <v>173.61249999999998</v>
      </c>
      <c r="CC349" s="110">
        <f t="shared" si="413"/>
        <v>0</v>
      </c>
      <c r="CH349" s="251"/>
      <c r="CI349" s="48">
        <v>14.1666666666667</v>
      </c>
      <c r="CJ349" s="33">
        <f t="shared" si="393"/>
        <v>0</v>
      </c>
      <c r="CK349" s="33">
        <f>Gen_Cons_Horario!B3999</f>
        <v>0</v>
      </c>
      <c r="CL349" s="35">
        <f t="shared" si="440"/>
        <v>0</v>
      </c>
      <c r="CM349" s="116">
        <f>IF(AND(CL349&gt;0,CL349*$B$4+CS348&lt;=$B$2*'SFV+BESS'!$I$9,CL349&lt;'SFV+BESS'!$I$7), CL349*$B$4, IF(AND(CL349&gt;0,CL349*$B$4+CS348&gt;$B$2*'SFV+BESS'!$I$9,CL349*$B$4&lt;'SFV+BESS'!$I$7),$B$2*'SFV+BESS'!$I$9-CS348,IF(AND(CL349&gt;0,CL349*$B$4+CS348&gt;$B$2*'SFV+BESS'!$I$9,CL349*$B$4&gt;'SFV+BESS'!$I$7,CS348&lt;$B$2*'SFV+BESS'!$I$9),$B$2*'SFV+BESS'!$I$9-CS348,IF(AND(CL349&gt;0,CL349*$B$4+CS348&lt;=$B$2*'SFV+BESS'!$I$9,CL349&gt;'SFV+BESS'!$I$7),'SFV+BESS'!$I$7,0))))</f>
        <v>0</v>
      </c>
      <c r="CN349" s="27">
        <f>IF(AND(CL349&lt;0,CS348+CL349/$B$5&gt;$H$2,-CL349/'Carga-Descarga Año'!$B$5&lt;'SFV+BESS'!$I$7),CL349/$B$5,IF(AND(CL349&lt;0,CS348+CL349/$B$5&gt;$H$2,-CL349/'Carga-Descarga Año'!$B$5&gt;'SFV+BESS'!$I$7),-'SFV+BESS'!$I$7,IF(AND(CL349&lt;0,CS348+CL349/$B$5&lt;$H$2),-MIN('SFV+BESS'!$I$7,CS348-$H$2),0)))</f>
        <v>0</v>
      </c>
      <c r="CO349" s="33"/>
      <c r="CP349" s="33">
        <f t="shared" si="376"/>
        <v>0</v>
      </c>
      <c r="CQ349" s="27">
        <f t="shared" si="414"/>
        <v>0</v>
      </c>
      <c r="CR349" s="27">
        <f t="shared" si="377"/>
        <v>0</v>
      </c>
      <c r="CS349" s="28">
        <f>IF((CS348+CM349+CN349)&gt;=$B$2*'SFV+BESS'!$I$9, $B$2*'SFV+BESS'!$I$9, (CS348+CM349+CN349))</f>
        <v>173.61249999999998</v>
      </c>
      <c r="CT349" s="110">
        <f t="shared" si="415"/>
        <v>0</v>
      </c>
      <c r="CY349" s="251"/>
      <c r="CZ349" s="48">
        <v>14.1666666666667</v>
      </c>
      <c r="DA349" s="33">
        <f t="shared" si="394"/>
        <v>0</v>
      </c>
      <c r="DB349" s="33">
        <f>Gen_Cons_Horario!B4719</f>
        <v>0</v>
      </c>
      <c r="DC349" s="35">
        <f t="shared" si="431"/>
        <v>0</v>
      </c>
      <c r="DD349" s="116">
        <f>IF(AND(DC349&gt;0,DC349*$B$4+DJ348&lt;=$B$2*'SFV+BESS'!$I$9,DC349&lt;'SFV+BESS'!$I$7), DC349*$B$4, IF(AND(DC349&gt;0,DC349*$B$4+DJ348&gt;$B$2*'SFV+BESS'!$I$9,DC349*$B$4&lt;'SFV+BESS'!$I$7),$B$2*'SFV+BESS'!$I$9-DJ348,IF(AND(DC349&gt;0,DC349*$B$4+DJ348&gt;$B$2*'SFV+BESS'!$I$9,DC349*$B$4&gt;'SFV+BESS'!$I$7,DJ348&lt;$B$2*'SFV+BESS'!$I$9),$B$2*'SFV+BESS'!$I$9-DJ348,IF(AND(DC349&gt;0,DC349*$B$4+DJ348&lt;=$B$2*'SFV+BESS'!$I$9,DC349&gt;'SFV+BESS'!$I$7),'SFV+BESS'!$I$7,0))))</f>
        <v>0</v>
      </c>
      <c r="DE349" s="27">
        <f>IF(AND(DC349&lt;0,DJ348+DC349/$B$5&gt;$H$2,-DC349/'Carga-Descarga Año'!$B$5&lt;'SFV+BESS'!$I$7),DC349/$B$5,IF(AND(DC349&lt;0,DJ348+DC349/$B$5&gt;$H$2,-DC349/'Carga-Descarga Año'!$B$5&gt;'SFV+BESS'!$I$7),-'SFV+BESS'!$I$7,IF(AND(DC349&lt;0,DJ348+DC349/$B$5&lt;$H$2),-MIN('SFV+BESS'!$I$7,DJ348-$H$2),0)))</f>
        <v>0</v>
      </c>
      <c r="DF349" s="33"/>
      <c r="DG349" s="33">
        <f t="shared" si="378"/>
        <v>0</v>
      </c>
      <c r="DH349" s="27">
        <f t="shared" si="416"/>
        <v>0</v>
      </c>
      <c r="DI349" s="27">
        <f t="shared" si="417"/>
        <v>0</v>
      </c>
      <c r="DJ349" s="28">
        <f>IF((DJ348+DD349+DE349)&gt;=$B$2*'SFV+BESS'!$I$9, $B$2*'SFV+BESS'!$I$9, (DJ348+DD349+DE349))</f>
        <v>173.61249999999998</v>
      </c>
      <c r="DK349" s="110">
        <f t="shared" si="418"/>
        <v>0</v>
      </c>
      <c r="DP349" s="251"/>
      <c r="DQ349" s="48">
        <v>14.1666666666667</v>
      </c>
      <c r="DR349" s="33">
        <f t="shared" si="395"/>
        <v>0</v>
      </c>
      <c r="DS349" s="33">
        <f>Gen_Cons_Horario!B5463</f>
        <v>0</v>
      </c>
      <c r="DT349" s="35">
        <f t="shared" si="432"/>
        <v>0</v>
      </c>
      <c r="DU349" s="116">
        <f>IF(AND(DT349&gt;0,DT349*$B$4+EA348&lt;=$B$2*'SFV+BESS'!$I$9,DT349&lt;'SFV+BESS'!$I$7), DT349*$B$4, IF(AND(DT349&gt;0,DT349*$B$4+EA348&gt;$B$2*'SFV+BESS'!$I$9,DT349*$B$4&lt;'SFV+BESS'!$I$7),$B$2*'SFV+BESS'!$I$9-EA348,IF(AND(DT349&gt;0,DT349*$B$4+EA348&gt;$B$2*'SFV+BESS'!$I$9,DT349*$B$4&gt;'SFV+BESS'!$I$7,EA348&lt;$B$2*'SFV+BESS'!$I$9),$B$2*'SFV+BESS'!$I$9-EA348,IF(AND(DT349&gt;0,DT349*$B$4+EA348&lt;=$B$2*'SFV+BESS'!$I$9,DT349&gt;'SFV+BESS'!$I$7),'SFV+BESS'!$I$7,0))))</f>
        <v>0</v>
      </c>
      <c r="DV349" s="27">
        <f>IF(AND(DT349&lt;0,EA348+DT349/$B$5&gt;$H$2,-DT349/'Carga-Descarga Año'!$B$5&lt;'SFV+BESS'!$I$7),DT349/$B$5,IF(AND(DT349&lt;0,EA348+DT349/$B$5&gt;$H$2,-DT349/'Carga-Descarga Año'!$B$5&gt;'SFV+BESS'!$I$7),-'SFV+BESS'!$I$7,IF(AND(DT349&lt;0,EA348+DT349/$B$5&lt;$H$2),-MIN('SFV+BESS'!$I$7,EA348-$H$2),0)))</f>
        <v>0</v>
      </c>
      <c r="DW349" s="33"/>
      <c r="DX349" s="33">
        <f t="shared" si="379"/>
        <v>0</v>
      </c>
      <c r="DY349" s="27">
        <f t="shared" si="419"/>
        <v>0</v>
      </c>
      <c r="DZ349" s="27">
        <f t="shared" si="380"/>
        <v>0</v>
      </c>
      <c r="EA349" s="28">
        <f>IF((EA348+DU349+DV349)&gt;=$B$2*'SFV+BESS'!$I$9, $B$2*'SFV+BESS'!$I$9, (EA348+DU349+DV349))</f>
        <v>173.61249999999998</v>
      </c>
      <c r="EB349" s="110">
        <f t="shared" si="420"/>
        <v>0</v>
      </c>
      <c r="EG349" s="251"/>
      <c r="EH349" s="48">
        <v>14.1666666666667</v>
      </c>
      <c r="EI349" s="33">
        <f t="shared" si="396"/>
        <v>0</v>
      </c>
      <c r="EJ349" s="33">
        <f>Gen_Cons_Horario!B6207</f>
        <v>0</v>
      </c>
      <c r="EK349" s="35">
        <f t="shared" si="433"/>
        <v>0</v>
      </c>
      <c r="EL349" s="116">
        <f>IF(AND(EK349&gt;0,EK349*$B$4+ER348&lt;=$B$2*'SFV+BESS'!$I$9,EK349&lt;'SFV+BESS'!$I$7), EK349*$B$4, IF(AND(EK349&gt;0,EK349*$B$4+ER348&gt;$B$2*'SFV+BESS'!$I$9,EK349*$B$4&lt;'SFV+BESS'!$I$7),$B$2*'SFV+BESS'!$I$9-ER348,IF(AND(EK349&gt;0,EK349*$B$4+ER348&gt;$B$2*'SFV+BESS'!$I$9,EK349*$B$4&gt;'SFV+BESS'!$I$7,ER348&lt;$B$2*'SFV+BESS'!$I$9),$B$2*'SFV+BESS'!$I$9-ER348,IF(AND(EK349&gt;0,EK349*$B$4+ER348&lt;=$B$2*'SFV+BESS'!$I$9,EK349&gt;'SFV+BESS'!$I$7),'SFV+BESS'!$I$7,0))))</f>
        <v>0</v>
      </c>
      <c r="EM349" s="27">
        <f>IF(AND(EK349&lt;0,ER348+EK349/$B$5&gt;$H$2,-EK349/'Carga-Descarga Año'!$B$5&lt;'SFV+BESS'!$I$7),EK349/$B$5,IF(AND(EK349&lt;0,ER348+EK349/$B$5&gt;$H$2,-EK349/'Carga-Descarga Año'!$B$5&gt;'SFV+BESS'!$I$7),-'SFV+BESS'!$I$7,IF(AND(EK349&lt;0,ER348+EK349/$B$5&lt;$H$2),-MIN('SFV+BESS'!$I$7,ER348-$H$2),0)))</f>
        <v>0</v>
      </c>
      <c r="EN349" s="33"/>
      <c r="EO349" s="33">
        <f t="shared" si="381"/>
        <v>0</v>
      </c>
      <c r="EP349" s="27">
        <f t="shared" si="421"/>
        <v>0</v>
      </c>
      <c r="EQ349" s="27">
        <f t="shared" si="382"/>
        <v>0</v>
      </c>
      <c r="ER349" s="28">
        <f>IF((ER348+EL349+EM349)&gt;=$B$2*'SFV+BESS'!$I$9, $B$2*'SFV+BESS'!$I$9, (ER348+EL349+EM349))</f>
        <v>173.61249999999998</v>
      </c>
      <c r="ES349" s="110">
        <f t="shared" si="422"/>
        <v>0</v>
      </c>
      <c r="EX349" s="251"/>
      <c r="EY349" s="48">
        <v>14.1666666666667</v>
      </c>
      <c r="EZ349" s="33">
        <f t="shared" si="397"/>
        <v>0</v>
      </c>
      <c r="FA349" s="33">
        <f>Gen_Cons_Horario!B6927</f>
        <v>0</v>
      </c>
      <c r="FB349" s="35">
        <f t="shared" si="434"/>
        <v>0</v>
      </c>
      <c r="FC349" s="116">
        <f>IF(AND(FB349&gt;0,FB349*$B$4+FI348&lt;=$B$2*'SFV+BESS'!$I$9,FB349&lt;'SFV+BESS'!$I$7), FB349*$B$4, IF(AND(FB349&gt;0,FB349*$B$4+FI348&gt;$B$2*'SFV+BESS'!$I$9,FB349*$B$4&lt;'SFV+BESS'!$I$7),$B$2*'SFV+BESS'!$I$9-FI348,IF(AND(FB349&gt;0,FB349*$B$4+FI348&gt;$B$2*'SFV+BESS'!$I$9,FB349*$B$4&gt;'SFV+BESS'!$I$7,FI348&lt;$B$2*'SFV+BESS'!$I$9),$B$2*'SFV+BESS'!$I$9-FI348,IF(AND(FB349&gt;0,FB349*$B$4+FI348&lt;=$B$2*'SFV+BESS'!$I$9,FB349&gt;'SFV+BESS'!$I$7),'SFV+BESS'!$I$7,0))))</f>
        <v>0</v>
      </c>
      <c r="FD349" s="27">
        <f>IF(AND(FB349&lt;0,FI348+FB349/$B$5&gt;$H$2,-FB349/'Carga-Descarga Año'!$B$5&lt;'SFV+BESS'!$I$7),FB349/$B$5,IF(AND(FB349&lt;0,FI348+FB349/$B$5&gt;$H$2,-FB349/'Carga-Descarga Año'!$B$5&gt;'SFV+BESS'!$I$7),-'SFV+BESS'!$I$7,IF(AND(FB349&lt;0,FI348+FB349/$B$5&lt;$H$2),-MIN('SFV+BESS'!$I$7,FI348-$H$2),0)))</f>
        <v>0</v>
      </c>
      <c r="FE349" s="33"/>
      <c r="FF349" s="33">
        <f t="shared" si="383"/>
        <v>0</v>
      </c>
      <c r="FG349" s="27">
        <f t="shared" si="423"/>
        <v>0</v>
      </c>
      <c r="FH349" s="27">
        <f t="shared" si="384"/>
        <v>0</v>
      </c>
      <c r="FI349" s="28">
        <f>IF((FI348+FC349+FD349)&gt;=$B$2*'SFV+BESS'!$I$9, $B$2*'SFV+BESS'!$I$9, (FI348+FC349+FD349))</f>
        <v>173.61249999999998</v>
      </c>
      <c r="FJ349" s="110">
        <f t="shared" si="424"/>
        <v>0</v>
      </c>
      <c r="FO349" s="251"/>
      <c r="FP349" s="48">
        <v>14.1666666666667</v>
      </c>
      <c r="FQ349" s="33">
        <f t="shared" si="398"/>
        <v>0</v>
      </c>
      <c r="FR349" s="33">
        <f>Gen_Cons_Horario!B7671</f>
        <v>0</v>
      </c>
      <c r="FS349" s="35">
        <f t="shared" si="435"/>
        <v>0</v>
      </c>
      <c r="FT349" s="116">
        <f>IF(AND(FS349&gt;0,FS349*$B$4+FZ348&lt;=$B$2*'SFV+BESS'!$I$9,FS349&lt;'SFV+BESS'!$I$7), FS349*$B$4, IF(AND(FS349&gt;0,FS349*$B$4+FZ348&gt;$B$2*'SFV+BESS'!$I$9,FS349*$B$4&lt;'SFV+BESS'!$I$7),$B$2*'SFV+BESS'!$I$9-FZ348,IF(AND(FS349&gt;0,FS349*$B$4+FZ348&gt;$B$2*'SFV+BESS'!$I$9,FS349*$B$4&gt;'SFV+BESS'!$I$7,FZ348&lt;$B$2*'SFV+BESS'!$I$9),$B$2*'SFV+BESS'!$I$9-FZ348,IF(AND(FS349&gt;0,FS349*$B$4+FZ348&lt;=$B$2*'SFV+BESS'!$I$9,FS349&gt;'SFV+BESS'!$I$7),'SFV+BESS'!$I$7,0))))</f>
        <v>0</v>
      </c>
      <c r="FU349" s="27">
        <f>IF(AND(FS349&lt;0,FZ348+FS349/$B$5&gt;$H$2,-FS349/'Carga-Descarga Año'!$B$5&lt;'SFV+BESS'!$I$7),FS349/$B$5,IF(AND(FS349&lt;0,FZ348+FS349/$B$5&gt;$H$2,-FS349/'Carga-Descarga Año'!$B$5&gt;'SFV+BESS'!$I$7),-'SFV+BESS'!$I$7,IF(AND(FS349&lt;0,FZ348+FS349/$B$5&lt;$H$2),-MIN('SFV+BESS'!$I$7,FZ348-$H$2),0)))</f>
        <v>0</v>
      </c>
      <c r="FV349" s="33"/>
      <c r="FW349" s="33">
        <f t="shared" si="385"/>
        <v>0</v>
      </c>
      <c r="FX349" s="27">
        <f t="shared" si="425"/>
        <v>0</v>
      </c>
      <c r="FY349" s="27">
        <f t="shared" si="386"/>
        <v>0</v>
      </c>
      <c r="FZ349" s="28">
        <f>IF((FZ348+FT349+FU349)&gt;=$B$2*'SFV+BESS'!$I$9, $B$2*'SFV+BESS'!$I$9, (FZ348+FT349+FU349))</f>
        <v>173.61249999999998</v>
      </c>
      <c r="GA349" s="110">
        <f t="shared" si="426"/>
        <v>0</v>
      </c>
      <c r="GF349" s="251"/>
      <c r="GG349" s="48">
        <v>14.1666666666667</v>
      </c>
      <c r="GH349" s="33">
        <f t="shared" si="399"/>
        <v>0</v>
      </c>
      <c r="GI349" s="33">
        <f>Gen_Cons_Horario!B8391</f>
        <v>0</v>
      </c>
      <c r="GJ349" s="35">
        <f t="shared" si="441"/>
        <v>0</v>
      </c>
      <c r="GK349" s="116">
        <f>IF(AND(GJ349&gt;0,GJ349*$B$4+GQ348&lt;=$B$2*'SFV+BESS'!$I$9,GJ349&lt;'SFV+BESS'!$I$7), GJ349*$B$4, IF(AND(GJ349&gt;0,GJ349*$B$4+GQ348&gt;$B$2*'SFV+BESS'!$I$9,GJ349*$B$4&lt;'SFV+BESS'!$I$7),$B$2*'SFV+BESS'!$I$9-GQ348,IF(AND(GJ349&gt;0,GJ349*$B$4+GQ348&gt;$B$2*'SFV+BESS'!$I$9,GJ349*$B$4&gt;'SFV+BESS'!$I$7,GQ348&lt;$B$2*'SFV+BESS'!$I$9),$B$2*'SFV+BESS'!$I$9-GQ348,IF(AND(GJ349&gt;0,GJ349*$B$4+GQ348&lt;=$B$2*'SFV+BESS'!$I$9,GJ349&gt;'SFV+BESS'!$I$7),'SFV+BESS'!$I$7,0))))</f>
        <v>0</v>
      </c>
      <c r="GL349" s="27">
        <f>IF(AND(GJ349&lt;0,GQ348+GJ349/$B$5&gt;$H$2,-GJ349/'Carga-Descarga Año'!$B$5&lt;'SFV+BESS'!$I$7),GJ349/$B$5,IF(AND(GJ349&lt;0,GQ348+GJ349/$B$5&gt;$H$2,-GJ349/'Carga-Descarga Año'!$B$5&gt;'SFV+BESS'!$I$7),-'SFV+BESS'!$I$7,IF(AND(GJ349&lt;0,GQ348+GJ349/$B$5&lt;$H$2),-MIN('SFV+BESS'!$I$7,GQ348-$H$2),0)))</f>
        <v>0</v>
      </c>
      <c r="GM349" s="33"/>
      <c r="GN349" s="33">
        <f t="shared" si="387"/>
        <v>0</v>
      </c>
      <c r="GO349" s="27">
        <f t="shared" si="427"/>
        <v>0</v>
      </c>
      <c r="GP349" s="27">
        <f t="shared" si="388"/>
        <v>0</v>
      </c>
      <c r="GQ349" s="28">
        <f>IF((GQ348+GK349+GL349)&gt;=$B$2*'SFV+BESS'!$I$9, $B$2*'SFV+BESS'!$I$9, (GQ348+GK349+GL349))</f>
        <v>173.61249999999998</v>
      </c>
      <c r="GR349" s="110">
        <f t="shared" si="428"/>
        <v>0</v>
      </c>
    </row>
    <row r="350" spans="1:200">
      <c r="A350" s="249"/>
      <c r="B350" s="48">
        <v>14.2083333333333</v>
      </c>
      <c r="C350" s="38">
        <f t="shared" si="370"/>
        <v>0</v>
      </c>
      <c r="D350" s="2">
        <f>Gen_Cons_Horario!B376</f>
        <v>0</v>
      </c>
      <c r="E350" s="140">
        <f t="shared" si="400"/>
        <v>0</v>
      </c>
      <c r="F350" s="116">
        <f>IF(AND(E350&gt;0,E350*$B$4+L349&lt;=$B$2*'SFV+BESS'!$I$9,E350&lt;'SFV+BESS'!$I$7), E350*$B$4, IF(AND(E350&gt;0,E350*$B$4+L349&gt;$B$2*'SFV+BESS'!$I$9,E350*$B$4&lt;'SFV+BESS'!$I$7),$B$2*'SFV+BESS'!$I$9-L349,IF(AND(E350&gt;0,E350*$B$4+L349&gt;$B$2*'SFV+BESS'!$I$9,E350*$B$4&gt;'SFV+BESS'!$I$7,L349&lt;$B$2*'SFV+BESS'!$I$9),$B$2*'SFV+BESS'!$I$9-L349,IF(AND(E350&gt;0,E350*$B$4+L349&lt;=$B$2*'SFV+BESS'!$I$9,E350&gt;'SFV+BESS'!$I$7),'SFV+BESS'!$I$7,0))))</f>
        <v>0</v>
      </c>
      <c r="G350" s="27">
        <f>IF(AND(E350&lt;0,L349+E350/$B$5&gt;$H$2,-E350/'Carga-Descarga Año'!$B$5&lt;'SFV+BESS'!$I$7),E350/$B$5,IF(AND(E350&lt;0,L349+E350/$B$5&gt;$H$2,-E350/'Carga-Descarga Año'!$B$5&gt;'SFV+BESS'!$I$7),-'SFV+BESS'!$I$7,IF(AND(E350&lt;0,L349+E350/$B$5&lt;$H$2),-MIN('SFV+BESS'!$I$7,L349-$H$2),0)))</f>
        <v>0</v>
      </c>
      <c r="I350" s="38">
        <f t="shared" si="401"/>
        <v>0</v>
      </c>
      <c r="J350" s="27">
        <f t="shared" si="403"/>
        <v>0</v>
      </c>
      <c r="K350" s="27">
        <f t="shared" si="402"/>
        <v>0</v>
      </c>
      <c r="L350" s="28">
        <f>IF((L349+F350+G350)&gt;=$B$2*'SFV+BESS'!$I$9, $B$2*'SFV+BESS'!$I$9, (L349+F350+G350))</f>
        <v>108.20926422232591</v>
      </c>
      <c r="M350" s="110">
        <f t="shared" si="404"/>
        <v>0</v>
      </c>
      <c r="R350" s="251"/>
      <c r="S350" s="48">
        <v>14.2083333333333</v>
      </c>
      <c r="T350" s="2">
        <f t="shared" si="389"/>
        <v>0</v>
      </c>
      <c r="U350" s="2">
        <f>Gen_Cons_Horario!B1120</f>
        <v>0</v>
      </c>
      <c r="V350" s="35">
        <f t="shared" si="436"/>
        <v>0</v>
      </c>
      <c r="W350" s="116">
        <f>IF(AND(V350&gt;0,V350*$B$4+AC349&lt;=$B$2*'SFV+BESS'!$I$9,V350&lt;'SFV+BESS'!$I$7), V350*$B$4, IF(AND(V350&gt;0,V350*$B$4+AC349&gt;$B$2*'SFV+BESS'!$I$9,V350*$B$4&lt;'SFV+BESS'!$I$7),$B$2*'SFV+BESS'!$I$9-AC349,IF(AND(V350&gt;0,V350*$B$4+AC349&gt;$B$2*'SFV+BESS'!$I$9,V350*$B$4&gt;'SFV+BESS'!$I$7,AC349&lt;$B$2*'SFV+BESS'!$I$9),$B$2*'SFV+BESS'!$I$9-AC349,IF(AND(V350&gt;0,V350*$B$4+AC349&lt;=$B$2*'SFV+BESS'!$I$9,V350&gt;'SFV+BESS'!$I$7),'SFV+BESS'!$I$7,0))))</f>
        <v>0</v>
      </c>
      <c r="X350" s="27">
        <f>IF(AND(V350&lt;0,AC349+V350/$B$5&gt;$H$2,-V350/'Carga-Descarga Año'!$B$5&lt;'SFV+BESS'!$I$7),V350/$B$5,IF(AND(V350&lt;0,AC349+V350/$B$5&gt;$H$2,-V350/'Carga-Descarga Año'!$B$5&gt;'SFV+BESS'!$I$7),-'SFV+BESS'!$I$7,IF(AND(V350&lt;0,AC349+V350/$B$5&lt;$H$2),-MIN('SFV+BESS'!$I$7,AC349-$H$2),0)))</f>
        <v>0</v>
      </c>
      <c r="Z350" s="33">
        <f t="shared" si="430"/>
        <v>0</v>
      </c>
      <c r="AA350" s="27">
        <f t="shared" si="405"/>
        <v>0</v>
      </c>
      <c r="AB350" s="27">
        <f t="shared" si="429"/>
        <v>0</v>
      </c>
      <c r="AC350" s="28">
        <f>IF((AC349+W350+X350)&gt;=$B$2*'SFV+BESS'!$I$9, $B$2*'SFV+BESS'!$I$9, (AC349+W350+X350))</f>
        <v>173.61249999999998</v>
      </c>
      <c r="AD350" s="110">
        <f t="shared" si="406"/>
        <v>0</v>
      </c>
      <c r="AI350" s="251"/>
      <c r="AJ350" s="48">
        <v>14.2083333333333</v>
      </c>
      <c r="AK350" s="52">
        <f t="shared" si="390"/>
        <v>0</v>
      </c>
      <c r="AL350" s="33">
        <f>Gen_Cons_Horario!B1792</f>
        <v>0</v>
      </c>
      <c r="AM350" s="35">
        <f t="shared" si="437"/>
        <v>0</v>
      </c>
      <c r="AN350" s="116">
        <f>IF(AND(AM350&gt;0,AM350*$B$4+AT349&lt;=$B$2*'SFV+BESS'!$I$9,AM350&lt;'SFV+BESS'!$I$7), AM350*$B$4, IF(AND(AM350&gt;0,AM350*$B$4+AT349&gt;$B$2*'SFV+BESS'!$I$9,AM350*$B$4&lt;'SFV+BESS'!$I$7),$B$2*'SFV+BESS'!$I$9-AT349,IF(AND(AM350&gt;0,AM350*$B$4+AT349&gt;$B$2*'SFV+BESS'!$I$9,AM350*$B$4&gt;'SFV+BESS'!$I$7,AT349&lt;$B$2*'SFV+BESS'!$I$9),$B$2*'SFV+BESS'!$I$9-AT349,IF(AND(AM350&gt;0,AM350*$B$4+AT349&lt;=$B$2*'SFV+BESS'!$I$9,AM350&gt;'SFV+BESS'!$I$7),'SFV+BESS'!$I$7,0))))</f>
        <v>0</v>
      </c>
      <c r="AO350" s="27">
        <f>IF(AND(AM350&lt;0,AT349+AM350/$B$5&gt;$H$2,-AM350/'Carga-Descarga Año'!$B$5&lt;'SFV+BESS'!$I$7),AM350/$B$5,IF(AND(AM350&lt;0,AT349+AM350/$B$5&gt;$H$2,-AM350/'Carga-Descarga Año'!$B$5&gt;'SFV+BESS'!$I$7),-'SFV+BESS'!$I$7,IF(AND(AM350&lt;0,AT349+AM350/$B$5&lt;$H$2),-MIN('SFV+BESS'!$I$7,AT349-$H$2),0)))</f>
        <v>0</v>
      </c>
      <c r="AP350" s="33"/>
      <c r="AQ350" s="33">
        <f t="shared" si="371"/>
        <v>0</v>
      </c>
      <c r="AR350" s="27">
        <f t="shared" si="407"/>
        <v>0</v>
      </c>
      <c r="AS350" s="27">
        <f t="shared" si="372"/>
        <v>0</v>
      </c>
      <c r="AT350" s="28">
        <f>IF((AT349+AN350+AO350)&gt;=$B$2*'SFV+BESS'!$I$9, $B$2*'SFV+BESS'!$I$9, (AT349+AN350+AO350))</f>
        <v>152.90850070583062</v>
      </c>
      <c r="AU350" s="110">
        <f t="shared" si="408"/>
        <v>0</v>
      </c>
      <c r="AZ350" s="251"/>
      <c r="BA350" s="48">
        <v>14.2083333333333</v>
      </c>
      <c r="BB350" s="33">
        <f t="shared" si="391"/>
        <v>0</v>
      </c>
      <c r="BC350" s="33">
        <f>Gen_Cons_Horario!B2536</f>
        <v>0</v>
      </c>
      <c r="BD350" s="35">
        <f t="shared" si="438"/>
        <v>0</v>
      </c>
      <c r="BE350" s="116">
        <f>IF(AND(BD350&gt;0,BD350*$B$4+BK349&lt;=$B$2*'SFV+BESS'!$I$9,BD350&lt;'SFV+BESS'!$I$7), BD350*$B$4, IF(AND(BD350&gt;0,BD350*$B$4+BK349&gt;$B$2*'SFV+BESS'!$I$9,BD350*$B$4&lt;'SFV+BESS'!$I$7),$B$2*'SFV+BESS'!$I$9-BK349,IF(AND(BD350&gt;0,BD350*$B$4+BK349&gt;$B$2*'SFV+BESS'!$I$9,BD350*$B$4&gt;'SFV+BESS'!$I$7,BK349&lt;$B$2*'SFV+BESS'!$I$9),$B$2*'SFV+BESS'!$I$9-BK349,IF(AND(BD350&gt;0,BD350*$B$4+BK349&lt;=$B$2*'SFV+BESS'!$I$9,BD350&gt;'SFV+BESS'!$I$7),'SFV+BESS'!$I$7,0))))</f>
        <v>0</v>
      </c>
      <c r="BF350" s="27">
        <f>IF(AND(BD350&lt;0,BK349+BD350/$B$5&gt;$H$2,-BD350/'Carga-Descarga Año'!$B$5&lt;'SFV+BESS'!$I$7),BD350/$B$5,IF(AND(BD350&lt;0,BK349+BD350/$B$5&gt;$H$2,-BD350/'Carga-Descarga Año'!$B$5&gt;'SFV+BESS'!$I$7),-'SFV+BESS'!$I$7,IF(AND(BD350&lt;0,BK349+BD350/$B$5&lt;$H$2),-MIN('SFV+BESS'!$I$7,BK349-$H$2),0)))</f>
        <v>0</v>
      </c>
      <c r="BG350" s="33"/>
      <c r="BH350" s="33">
        <f t="shared" si="373"/>
        <v>0</v>
      </c>
      <c r="BI350" s="27">
        <f t="shared" si="409"/>
        <v>0</v>
      </c>
      <c r="BJ350" s="27">
        <f t="shared" si="374"/>
        <v>0</v>
      </c>
      <c r="BK350" s="28">
        <f>IF((BK349+BE350+BF350)&gt;=$B$2*'SFV+BESS'!$I$9, $B$2*'SFV+BESS'!$I$9, (BK349+BE350+BF350))</f>
        <v>173.61249999999998</v>
      </c>
      <c r="BL350" s="110">
        <f t="shared" si="410"/>
        <v>0</v>
      </c>
      <c r="BQ350" s="251"/>
      <c r="BR350" s="48">
        <v>14.2083333333333</v>
      </c>
      <c r="BS350" s="33">
        <f t="shared" si="392"/>
        <v>0</v>
      </c>
      <c r="BT350" s="33">
        <f>Gen_Cons_Horario!B3256</f>
        <v>0</v>
      </c>
      <c r="BU350" s="35">
        <f t="shared" si="439"/>
        <v>0</v>
      </c>
      <c r="BV350" s="116">
        <f>IF(AND(BU350&gt;0,BU350*$B$4+CB349&lt;=$B$2*'SFV+BESS'!$I$9,BU350&lt;'SFV+BESS'!$I$7), BU350*$B$4, IF(AND(BU350&gt;0,BU350*$B$4+CB349&gt;$B$2*'SFV+BESS'!$I$9,BU350*$B$4&lt;'SFV+BESS'!$I$7),$B$2*'SFV+BESS'!$I$9-CB349,IF(AND(BU350&gt;0,BU350*$B$4+CB349&gt;$B$2*'SFV+BESS'!$I$9,BU350*$B$4&gt;'SFV+BESS'!$I$7,CB349&lt;$B$2*'SFV+BESS'!$I$9),$B$2*'SFV+BESS'!$I$9-CB349,IF(AND(BU350&gt;0,BU350*$B$4+CB349&lt;=$B$2*'SFV+BESS'!$I$9,BU350&gt;'SFV+BESS'!$I$7),'SFV+BESS'!$I$7,0))))</f>
        <v>0</v>
      </c>
      <c r="BW350" s="27">
        <f>IF(AND(BU350&lt;0,CB349+BU350/$B$5&gt;$H$2,-BU350/'Carga-Descarga Año'!$B$5&lt;'SFV+BESS'!$I$7),BU350/$B$5,IF(AND(BU350&lt;0,CB349+BU350/$B$5&gt;$H$2,-BU350/'Carga-Descarga Año'!$B$5&gt;'SFV+BESS'!$I$7),-'SFV+BESS'!$I$7,IF(AND(BU350&lt;0,CB349+BU350/$B$5&lt;$H$2),-MIN('SFV+BESS'!$I$7,CB349-$H$2),0)))</f>
        <v>0</v>
      </c>
      <c r="BX350" s="33"/>
      <c r="BY350" s="33">
        <f t="shared" si="375"/>
        <v>0</v>
      </c>
      <c r="BZ350" s="27">
        <f t="shared" si="411"/>
        <v>0</v>
      </c>
      <c r="CA350" s="27">
        <f t="shared" si="412"/>
        <v>0</v>
      </c>
      <c r="CB350" s="28">
        <f>IF((CB349+BV350+BW350)&gt;=$B$2*'SFV+BESS'!$I$9, $B$2*'SFV+BESS'!$I$9, (CB349+BV350+BW350))</f>
        <v>173.61249999999998</v>
      </c>
      <c r="CC350" s="110">
        <f t="shared" si="413"/>
        <v>0</v>
      </c>
      <c r="CH350" s="251"/>
      <c r="CI350" s="48">
        <v>14.2083333333333</v>
      </c>
      <c r="CJ350" s="33">
        <f t="shared" si="393"/>
        <v>0</v>
      </c>
      <c r="CK350" s="33">
        <f>Gen_Cons_Horario!B4000</f>
        <v>0</v>
      </c>
      <c r="CL350" s="35">
        <f t="shared" si="440"/>
        <v>0</v>
      </c>
      <c r="CM350" s="116">
        <f>IF(AND(CL350&gt;0,CL350*$B$4+CS349&lt;=$B$2*'SFV+BESS'!$I$9,CL350&lt;'SFV+BESS'!$I$7), CL350*$B$4, IF(AND(CL350&gt;0,CL350*$B$4+CS349&gt;$B$2*'SFV+BESS'!$I$9,CL350*$B$4&lt;'SFV+BESS'!$I$7),$B$2*'SFV+BESS'!$I$9-CS349,IF(AND(CL350&gt;0,CL350*$B$4+CS349&gt;$B$2*'SFV+BESS'!$I$9,CL350*$B$4&gt;'SFV+BESS'!$I$7,CS349&lt;$B$2*'SFV+BESS'!$I$9),$B$2*'SFV+BESS'!$I$9-CS349,IF(AND(CL350&gt;0,CL350*$B$4+CS349&lt;=$B$2*'SFV+BESS'!$I$9,CL350&gt;'SFV+BESS'!$I$7),'SFV+BESS'!$I$7,0))))</f>
        <v>0</v>
      </c>
      <c r="CN350" s="27">
        <f>IF(AND(CL350&lt;0,CS349+CL350/$B$5&gt;$H$2,-CL350/'Carga-Descarga Año'!$B$5&lt;'SFV+BESS'!$I$7),CL350/$B$5,IF(AND(CL350&lt;0,CS349+CL350/$B$5&gt;$H$2,-CL350/'Carga-Descarga Año'!$B$5&gt;'SFV+BESS'!$I$7),-'SFV+BESS'!$I$7,IF(AND(CL350&lt;0,CS349+CL350/$B$5&lt;$H$2),-MIN('SFV+BESS'!$I$7,CS349-$H$2),0)))</f>
        <v>0</v>
      </c>
      <c r="CO350" s="33"/>
      <c r="CP350" s="33">
        <f t="shared" si="376"/>
        <v>0</v>
      </c>
      <c r="CQ350" s="27">
        <f t="shared" si="414"/>
        <v>0</v>
      </c>
      <c r="CR350" s="27">
        <f t="shared" si="377"/>
        <v>0</v>
      </c>
      <c r="CS350" s="28">
        <f>IF((CS349+CM350+CN350)&gt;=$B$2*'SFV+BESS'!$I$9, $B$2*'SFV+BESS'!$I$9, (CS349+CM350+CN350))</f>
        <v>173.61249999999998</v>
      </c>
      <c r="CT350" s="110">
        <f t="shared" si="415"/>
        <v>0</v>
      </c>
      <c r="CY350" s="251"/>
      <c r="CZ350" s="48">
        <v>14.2083333333333</v>
      </c>
      <c r="DA350" s="33">
        <f t="shared" si="394"/>
        <v>0</v>
      </c>
      <c r="DB350" s="33">
        <f>Gen_Cons_Horario!B4720</f>
        <v>0</v>
      </c>
      <c r="DC350" s="35">
        <f t="shared" si="431"/>
        <v>0</v>
      </c>
      <c r="DD350" s="116">
        <f>IF(AND(DC350&gt;0,DC350*$B$4+DJ349&lt;=$B$2*'SFV+BESS'!$I$9,DC350&lt;'SFV+BESS'!$I$7), DC350*$B$4, IF(AND(DC350&gt;0,DC350*$B$4+DJ349&gt;$B$2*'SFV+BESS'!$I$9,DC350*$B$4&lt;'SFV+BESS'!$I$7),$B$2*'SFV+BESS'!$I$9-DJ349,IF(AND(DC350&gt;0,DC350*$B$4+DJ349&gt;$B$2*'SFV+BESS'!$I$9,DC350*$B$4&gt;'SFV+BESS'!$I$7,DJ349&lt;$B$2*'SFV+BESS'!$I$9),$B$2*'SFV+BESS'!$I$9-DJ349,IF(AND(DC350&gt;0,DC350*$B$4+DJ349&lt;=$B$2*'SFV+BESS'!$I$9,DC350&gt;'SFV+BESS'!$I$7),'SFV+BESS'!$I$7,0))))</f>
        <v>0</v>
      </c>
      <c r="DE350" s="27">
        <f>IF(AND(DC350&lt;0,DJ349+DC350/$B$5&gt;$H$2,-DC350/'Carga-Descarga Año'!$B$5&lt;'SFV+BESS'!$I$7),DC350/$B$5,IF(AND(DC350&lt;0,DJ349+DC350/$B$5&gt;$H$2,-DC350/'Carga-Descarga Año'!$B$5&gt;'SFV+BESS'!$I$7),-'SFV+BESS'!$I$7,IF(AND(DC350&lt;0,DJ349+DC350/$B$5&lt;$H$2),-MIN('SFV+BESS'!$I$7,DJ349-$H$2),0)))</f>
        <v>0</v>
      </c>
      <c r="DF350" s="33"/>
      <c r="DG350" s="33">
        <f t="shared" si="378"/>
        <v>0</v>
      </c>
      <c r="DH350" s="27">
        <f t="shared" si="416"/>
        <v>0</v>
      </c>
      <c r="DI350" s="27">
        <f t="shared" si="417"/>
        <v>0</v>
      </c>
      <c r="DJ350" s="28">
        <f>IF((DJ349+DD350+DE350)&gt;=$B$2*'SFV+BESS'!$I$9, $B$2*'SFV+BESS'!$I$9, (DJ349+DD350+DE350))</f>
        <v>173.61249999999998</v>
      </c>
      <c r="DK350" s="110">
        <f t="shared" si="418"/>
        <v>0</v>
      </c>
      <c r="DP350" s="251"/>
      <c r="DQ350" s="48">
        <v>14.2083333333333</v>
      </c>
      <c r="DR350" s="33">
        <f t="shared" si="395"/>
        <v>0</v>
      </c>
      <c r="DS350" s="33">
        <f>Gen_Cons_Horario!B5464</f>
        <v>0</v>
      </c>
      <c r="DT350" s="35">
        <f t="shared" si="432"/>
        <v>0</v>
      </c>
      <c r="DU350" s="116">
        <f>IF(AND(DT350&gt;0,DT350*$B$4+EA349&lt;=$B$2*'SFV+BESS'!$I$9,DT350&lt;'SFV+BESS'!$I$7), DT350*$B$4, IF(AND(DT350&gt;0,DT350*$B$4+EA349&gt;$B$2*'SFV+BESS'!$I$9,DT350*$B$4&lt;'SFV+BESS'!$I$7),$B$2*'SFV+BESS'!$I$9-EA349,IF(AND(DT350&gt;0,DT350*$B$4+EA349&gt;$B$2*'SFV+BESS'!$I$9,DT350*$B$4&gt;'SFV+BESS'!$I$7,EA349&lt;$B$2*'SFV+BESS'!$I$9),$B$2*'SFV+BESS'!$I$9-EA349,IF(AND(DT350&gt;0,DT350*$B$4+EA349&lt;=$B$2*'SFV+BESS'!$I$9,DT350&gt;'SFV+BESS'!$I$7),'SFV+BESS'!$I$7,0))))</f>
        <v>0</v>
      </c>
      <c r="DV350" s="27">
        <f>IF(AND(DT350&lt;0,EA349+DT350/$B$5&gt;$H$2,-DT350/'Carga-Descarga Año'!$B$5&lt;'SFV+BESS'!$I$7),DT350/$B$5,IF(AND(DT350&lt;0,EA349+DT350/$B$5&gt;$H$2,-DT350/'Carga-Descarga Año'!$B$5&gt;'SFV+BESS'!$I$7),-'SFV+BESS'!$I$7,IF(AND(DT350&lt;0,EA349+DT350/$B$5&lt;$H$2),-MIN('SFV+BESS'!$I$7,EA349-$H$2),0)))</f>
        <v>0</v>
      </c>
      <c r="DW350" s="33"/>
      <c r="DX350" s="33">
        <f t="shared" si="379"/>
        <v>0</v>
      </c>
      <c r="DY350" s="27">
        <f t="shared" si="419"/>
        <v>0</v>
      </c>
      <c r="DZ350" s="27">
        <f t="shared" si="380"/>
        <v>0</v>
      </c>
      <c r="EA350" s="28">
        <f>IF((EA349+DU350+DV350)&gt;=$B$2*'SFV+BESS'!$I$9, $B$2*'SFV+BESS'!$I$9, (EA349+DU350+DV350))</f>
        <v>173.61249999999998</v>
      </c>
      <c r="EB350" s="110">
        <f t="shared" si="420"/>
        <v>0</v>
      </c>
      <c r="EG350" s="251"/>
      <c r="EH350" s="48">
        <v>14.2083333333333</v>
      </c>
      <c r="EI350" s="33">
        <f t="shared" si="396"/>
        <v>0</v>
      </c>
      <c r="EJ350" s="33">
        <f>Gen_Cons_Horario!B6208</f>
        <v>0</v>
      </c>
      <c r="EK350" s="35">
        <f t="shared" si="433"/>
        <v>0</v>
      </c>
      <c r="EL350" s="116">
        <f>IF(AND(EK350&gt;0,EK350*$B$4+ER349&lt;=$B$2*'SFV+BESS'!$I$9,EK350&lt;'SFV+BESS'!$I$7), EK350*$B$4, IF(AND(EK350&gt;0,EK350*$B$4+ER349&gt;$B$2*'SFV+BESS'!$I$9,EK350*$B$4&lt;'SFV+BESS'!$I$7),$B$2*'SFV+BESS'!$I$9-ER349,IF(AND(EK350&gt;0,EK350*$B$4+ER349&gt;$B$2*'SFV+BESS'!$I$9,EK350*$B$4&gt;'SFV+BESS'!$I$7,ER349&lt;$B$2*'SFV+BESS'!$I$9),$B$2*'SFV+BESS'!$I$9-ER349,IF(AND(EK350&gt;0,EK350*$B$4+ER349&lt;=$B$2*'SFV+BESS'!$I$9,EK350&gt;'SFV+BESS'!$I$7),'SFV+BESS'!$I$7,0))))</f>
        <v>0</v>
      </c>
      <c r="EM350" s="27">
        <f>IF(AND(EK350&lt;0,ER349+EK350/$B$5&gt;$H$2,-EK350/'Carga-Descarga Año'!$B$5&lt;'SFV+BESS'!$I$7),EK350/$B$5,IF(AND(EK350&lt;0,ER349+EK350/$B$5&gt;$H$2,-EK350/'Carga-Descarga Año'!$B$5&gt;'SFV+BESS'!$I$7),-'SFV+BESS'!$I$7,IF(AND(EK350&lt;0,ER349+EK350/$B$5&lt;$H$2),-MIN('SFV+BESS'!$I$7,ER349-$H$2),0)))</f>
        <v>0</v>
      </c>
      <c r="EN350" s="33"/>
      <c r="EO350" s="33">
        <f t="shared" si="381"/>
        <v>0</v>
      </c>
      <c r="EP350" s="27">
        <f t="shared" si="421"/>
        <v>0</v>
      </c>
      <c r="EQ350" s="27">
        <f t="shared" si="382"/>
        <v>0</v>
      </c>
      <c r="ER350" s="28">
        <f>IF((ER349+EL350+EM350)&gt;=$B$2*'SFV+BESS'!$I$9, $B$2*'SFV+BESS'!$I$9, (ER349+EL350+EM350))</f>
        <v>173.61249999999998</v>
      </c>
      <c r="ES350" s="110">
        <f t="shared" si="422"/>
        <v>0</v>
      </c>
      <c r="EX350" s="251"/>
      <c r="EY350" s="48">
        <v>14.2083333333333</v>
      </c>
      <c r="EZ350" s="33">
        <f t="shared" si="397"/>
        <v>0</v>
      </c>
      <c r="FA350" s="33">
        <f>Gen_Cons_Horario!B6928</f>
        <v>0</v>
      </c>
      <c r="FB350" s="35">
        <f t="shared" si="434"/>
        <v>0</v>
      </c>
      <c r="FC350" s="116">
        <f>IF(AND(FB350&gt;0,FB350*$B$4+FI349&lt;=$B$2*'SFV+BESS'!$I$9,FB350&lt;'SFV+BESS'!$I$7), FB350*$B$4, IF(AND(FB350&gt;0,FB350*$B$4+FI349&gt;$B$2*'SFV+BESS'!$I$9,FB350*$B$4&lt;'SFV+BESS'!$I$7),$B$2*'SFV+BESS'!$I$9-FI349,IF(AND(FB350&gt;0,FB350*$B$4+FI349&gt;$B$2*'SFV+BESS'!$I$9,FB350*$B$4&gt;'SFV+BESS'!$I$7,FI349&lt;$B$2*'SFV+BESS'!$I$9),$B$2*'SFV+BESS'!$I$9-FI349,IF(AND(FB350&gt;0,FB350*$B$4+FI349&lt;=$B$2*'SFV+BESS'!$I$9,FB350&gt;'SFV+BESS'!$I$7),'SFV+BESS'!$I$7,0))))</f>
        <v>0</v>
      </c>
      <c r="FD350" s="27">
        <f>IF(AND(FB350&lt;0,FI349+FB350/$B$5&gt;$H$2,-FB350/'Carga-Descarga Año'!$B$5&lt;'SFV+BESS'!$I$7),FB350/$B$5,IF(AND(FB350&lt;0,FI349+FB350/$B$5&gt;$H$2,-FB350/'Carga-Descarga Año'!$B$5&gt;'SFV+BESS'!$I$7),-'SFV+BESS'!$I$7,IF(AND(FB350&lt;0,FI349+FB350/$B$5&lt;$H$2),-MIN('SFV+BESS'!$I$7,FI349-$H$2),0)))</f>
        <v>0</v>
      </c>
      <c r="FE350" s="33"/>
      <c r="FF350" s="33">
        <f t="shared" si="383"/>
        <v>0</v>
      </c>
      <c r="FG350" s="27">
        <f t="shared" si="423"/>
        <v>0</v>
      </c>
      <c r="FH350" s="27">
        <f t="shared" si="384"/>
        <v>0</v>
      </c>
      <c r="FI350" s="28">
        <f>IF((FI349+FC350+FD350)&gt;=$B$2*'SFV+BESS'!$I$9, $B$2*'SFV+BESS'!$I$9, (FI349+FC350+FD350))</f>
        <v>173.61249999999998</v>
      </c>
      <c r="FJ350" s="110">
        <f t="shared" si="424"/>
        <v>0</v>
      </c>
      <c r="FO350" s="251"/>
      <c r="FP350" s="48">
        <v>14.2083333333333</v>
      </c>
      <c r="FQ350" s="33">
        <f t="shared" si="398"/>
        <v>0</v>
      </c>
      <c r="FR350" s="33">
        <f>Gen_Cons_Horario!B7672</f>
        <v>0</v>
      </c>
      <c r="FS350" s="35">
        <f t="shared" si="435"/>
        <v>0</v>
      </c>
      <c r="FT350" s="116">
        <f>IF(AND(FS350&gt;0,FS350*$B$4+FZ349&lt;=$B$2*'SFV+BESS'!$I$9,FS350&lt;'SFV+BESS'!$I$7), FS350*$B$4, IF(AND(FS350&gt;0,FS350*$B$4+FZ349&gt;$B$2*'SFV+BESS'!$I$9,FS350*$B$4&lt;'SFV+BESS'!$I$7),$B$2*'SFV+BESS'!$I$9-FZ349,IF(AND(FS350&gt;0,FS350*$B$4+FZ349&gt;$B$2*'SFV+BESS'!$I$9,FS350*$B$4&gt;'SFV+BESS'!$I$7,FZ349&lt;$B$2*'SFV+BESS'!$I$9),$B$2*'SFV+BESS'!$I$9-FZ349,IF(AND(FS350&gt;0,FS350*$B$4+FZ349&lt;=$B$2*'SFV+BESS'!$I$9,FS350&gt;'SFV+BESS'!$I$7),'SFV+BESS'!$I$7,0))))</f>
        <v>0</v>
      </c>
      <c r="FU350" s="27">
        <f>IF(AND(FS350&lt;0,FZ349+FS350/$B$5&gt;$H$2,-FS350/'Carga-Descarga Año'!$B$5&lt;'SFV+BESS'!$I$7),FS350/$B$5,IF(AND(FS350&lt;0,FZ349+FS350/$B$5&gt;$H$2,-FS350/'Carga-Descarga Año'!$B$5&gt;'SFV+BESS'!$I$7),-'SFV+BESS'!$I$7,IF(AND(FS350&lt;0,FZ349+FS350/$B$5&lt;$H$2),-MIN('SFV+BESS'!$I$7,FZ349-$H$2),0)))</f>
        <v>0</v>
      </c>
      <c r="FV350" s="33"/>
      <c r="FW350" s="33">
        <f t="shared" si="385"/>
        <v>0</v>
      </c>
      <c r="FX350" s="27">
        <f t="shared" si="425"/>
        <v>0</v>
      </c>
      <c r="FY350" s="27">
        <f t="shared" si="386"/>
        <v>0</v>
      </c>
      <c r="FZ350" s="28">
        <f>IF((FZ349+FT350+FU350)&gt;=$B$2*'SFV+BESS'!$I$9, $B$2*'SFV+BESS'!$I$9, (FZ349+FT350+FU350))</f>
        <v>173.61249999999998</v>
      </c>
      <c r="GA350" s="110">
        <f t="shared" si="426"/>
        <v>0</v>
      </c>
      <c r="GF350" s="251"/>
      <c r="GG350" s="48">
        <v>14.2083333333333</v>
      </c>
      <c r="GH350" s="33">
        <f t="shared" si="399"/>
        <v>0</v>
      </c>
      <c r="GI350" s="33">
        <f>Gen_Cons_Horario!B8392</f>
        <v>0</v>
      </c>
      <c r="GJ350" s="35">
        <f t="shared" si="441"/>
        <v>0</v>
      </c>
      <c r="GK350" s="116">
        <f>IF(AND(GJ350&gt;0,GJ350*$B$4+GQ349&lt;=$B$2*'SFV+BESS'!$I$9,GJ350&lt;'SFV+BESS'!$I$7), GJ350*$B$4, IF(AND(GJ350&gt;0,GJ350*$B$4+GQ349&gt;$B$2*'SFV+BESS'!$I$9,GJ350*$B$4&lt;'SFV+BESS'!$I$7),$B$2*'SFV+BESS'!$I$9-GQ349,IF(AND(GJ350&gt;0,GJ350*$B$4+GQ349&gt;$B$2*'SFV+BESS'!$I$9,GJ350*$B$4&gt;'SFV+BESS'!$I$7,GQ349&lt;$B$2*'SFV+BESS'!$I$9),$B$2*'SFV+BESS'!$I$9-GQ349,IF(AND(GJ350&gt;0,GJ350*$B$4+GQ349&lt;=$B$2*'SFV+BESS'!$I$9,GJ350&gt;'SFV+BESS'!$I$7),'SFV+BESS'!$I$7,0))))</f>
        <v>0</v>
      </c>
      <c r="GL350" s="27">
        <f>IF(AND(GJ350&lt;0,GQ349+GJ350/$B$5&gt;$H$2,-GJ350/'Carga-Descarga Año'!$B$5&lt;'SFV+BESS'!$I$7),GJ350/$B$5,IF(AND(GJ350&lt;0,GQ349+GJ350/$B$5&gt;$H$2,-GJ350/'Carga-Descarga Año'!$B$5&gt;'SFV+BESS'!$I$7),-'SFV+BESS'!$I$7,IF(AND(GJ350&lt;0,GQ349+GJ350/$B$5&lt;$H$2),-MIN('SFV+BESS'!$I$7,GQ349-$H$2),0)))</f>
        <v>0</v>
      </c>
      <c r="GM350" s="33"/>
      <c r="GN350" s="33">
        <f t="shared" si="387"/>
        <v>0</v>
      </c>
      <c r="GO350" s="27">
        <f t="shared" si="427"/>
        <v>0</v>
      </c>
      <c r="GP350" s="27">
        <f t="shared" si="388"/>
        <v>0</v>
      </c>
      <c r="GQ350" s="28">
        <f>IF((GQ349+GK350+GL350)&gt;=$B$2*'SFV+BESS'!$I$9, $B$2*'SFV+BESS'!$I$9, (GQ349+GK350+GL350))</f>
        <v>173.61249999999998</v>
      </c>
      <c r="GR350" s="110">
        <f t="shared" si="428"/>
        <v>0</v>
      </c>
    </row>
    <row r="351" spans="1:200">
      <c r="A351" s="249"/>
      <c r="B351" s="48">
        <v>14.25</v>
      </c>
      <c r="C351" s="38">
        <f t="shared" si="370"/>
        <v>0</v>
      </c>
      <c r="D351" s="2">
        <f>Gen_Cons_Horario!B377</f>
        <v>0</v>
      </c>
      <c r="E351" s="140">
        <f t="shared" si="400"/>
        <v>0</v>
      </c>
      <c r="F351" s="116">
        <f>IF(AND(E351&gt;0,E351*$B$4+L350&lt;=$B$2*'SFV+BESS'!$I$9,E351&lt;'SFV+BESS'!$I$7), E351*$B$4, IF(AND(E351&gt;0,E351*$B$4+L350&gt;$B$2*'SFV+BESS'!$I$9,E351*$B$4&lt;'SFV+BESS'!$I$7),$B$2*'SFV+BESS'!$I$9-L350,IF(AND(E351&gt;0,E351*$B$4+L350&gt;$B$2*'SFV+BESS'!$I$9,E351*$B$4&gt;'SFV+BESS'!$I$7,L350&lt;$B$2*'SFV+BESS'!$I$9),$B$2*'SFV+BESS'!$I$9-L350,IF(AND(E351&gt;0,E351*$B$4+L350&lt;=$B$2*'SFV+BESS'!$I$9,E351&gt;'SFV+BESS'!$I$7),'SFV+BESS'!$I$7,0))))</f>
        <v>0</v>
      </c>
      <c r="G351" s="27">
        <f>IF(AND(E351&lt;0,L350+E351/$B$5&gt;$H$2,-E351/'Carga-Descarga Año'!$B$5&lt;'SFV+BESS'!$I$7),E351/$B$5,IF(AND(E351&lt;0,L350+E351/$B$5&gt;$H$2,-E351/'Carga-Descarga Año'!$B$5&gt;'SFV+BESS'!$I$7),-'SFV+BESS'!$I$7,IF(AND(E351&lt;0,L350+E351/$B$5&lt;$H$2),-MIN('SFV+BESS'!$I$7,L350-$H$2),0)))</f>
        <v>0</v>
      </c>
      <c r="I351" s="38">
        <f t="shared" si="401"/>
        <v>0</v>
      </c>
      <c r="J351" s="27">
        <f t="shared" si="403"/>
        <v>0</v>
      </c>
      <c r="K351" s="27">
        <f t="shared" si="402"/>
        <v>0</v>
      </c>
      <c r="L351" s="28">
        <f>IF((L350+F351+G351)&gt;=$B$2*'SFV+BESS'!$I$9, $B$2*'SFV+BESS'!$I$9, (L350+F351+G351))</f>
        <v>108.20926422232591</v>
      </c>
      <c r="M351" s="110">
        <f t="shared" si="404"/>
        <v>0</v>
      </c>
      <c r="R351" s="251"/>
      <c r="S351" s="48">
        <v>14.25</v>
      </c>
      <c r="T351" s="2">
        <f t="shared" si="389"/>
        <v>0</v>
      </c>
      <c r="U351" s="2">
        <f>Gen_Cons_Horario!B1121</f>
        <v>0</v>
      </c>
      <c r="V351" s="35">
        <f t="shared" si="436"/>
        <v>0</v>
      </c>
      <c r="W351" s="116">
        <f>IF(AND(V351&gt;0,V351*$B$4+AC350&lt;=$B$2*'SFV+BESS'!$I$9,V351&lt;'SFV+BESS'!$I$7), V351*$B$4, IF(AND(V351&gt;0,V351*$B$4+AC350&gt;$B$2*'SFV+BESS'!$I$9,V351*$B$4&lt;'SFV+BESS'!$I$7),$B$2*'SFV+BESS'!$I$9-AC350,IF(AND(V351&gt;0,V351*$B$4+AC350&gt;$B$2*'SFV+BESS'!$I$9,V351*$B$4&gt;'SFV+BESS'!$I$7,AC350&lt;$B$2*'SFV+BESS'!$I$9),$B$2*'SFV+BESS'!$I$9-AC350,IF(AND(V351&gt;0,V351*$B$4+AC350&lt;=$B$2*'SFV+BESS'!$I$9,V351&gt;'SFV+BESS'!$I$7),'SFV+BESS'!$I$7,0))))</f>
        <v>0</v>
      </c>
      <c r="X351" s="27">
        <f>IF(AND(V351&lt;0,AC350+V351/$B$5&gt;$H$2,-V351/'Carga-Descarga Año'!$B$5&lt;'SFV+BESS'!$I$7),V351/$B$5,IF(AND(V351&lt;0,AC350+V351/$B$5&gt;$H$2,-V351/'Carga-Descarga Año'!$B$5&gt;'SFV+BESS'!$I$7),-'SFV+BESS'!$I$7,IF(AND(V351&lt;0,AC350+V351/$B$5&lt;$H$2),-MIN('SFV+BESS'!$I$7,AC350-$H$2),0)))</f>
        <v>0</v>
      </c>
      <c r="Z351" s="33">
        <f t="shared" si="430"/>
        <v>0</v>
      </c>
      <c r="AA351" s="27">
        <f t="shared" si="405"/>
        <v>0</v>
      </c>
      <c r="AB351" s="27">
        <f t="shared" si="429"/>
        <v>0</v>
      </c>
      <c r="AC351" s="28">
        <f>IF((AC350+W351+X351)&gt;=$B$2*'SFV+BESS'!$I$9, $B$2*'SFV+BESS'!$I$9, (AC350+W351+X351))</f>
        <v>173.61249999999998</v>
      </c>
      <c r="AD351" s="110">
        <f t="shared" si="406"/>
        <v>0</v>
      </c>
      <c r="AI351" s="251"/>
      <c r="AJ351" s="48">
        <v>14.25</v>
      </c>
      <c r="AK351" s="52">
        <f t="shared" si="390"/>
        <v>0</v>
      </c>
      <c r="AL351" s="33">
        <f>Gen_Cons_Horario!B1793</f>
        <v>0</v>
      </c>
      <c r="AM351" s="35">
        <f t="shared" si="437"/>
        <v>0</v>
      </c>
      <c r="AN351" s="116">
        <f>IF(AND(AM351&gt;0,AM351*$B$4+AT350&lt;=$B$2*'SFV+BESS'!$I$9,AM351&lt;'SFV+BESS'!$I$7), AM351*$B$4, IF(AND(AM351&gt;0,AM351*$B$4+AT350&gt;$B$2*'SFV+BESS'!$I$9,AM351*$B$4&lt;'SFV+BESS'!$I$7),$B$2*'SFV+BESS'!$I$9-AT350,IF(AND(AM351&gt;0,AM351*$B$4+AT350&gt;$B$2*'SFV+BESS'!$I$9,AM351*$B$4&gt;'SFV+BESS'!$I$7,AT350&lt;$B$2*'SFV+BESS'!$I$9),$B$2*'SFV+BESS'!$I$9-AT350,IF(AND(AM351&gt;0,AM351*$B$4+AT350&lt;=$B$2*'SFV+BESS'!$I$9,AM351&gt;'SFV+BESS'!$I$7),'SFV+BESS'!$I$7,0))))</f>
        <v>0</v>
      </c>
      <c r="AO351" s="27">
        <f>IF(AND(AM351&lt;0,AT350+AM351/$B$5&gt;$H$2,-AM351/'Carga-Descarga Año'!$B$5&lt;'SFV+BESS'!$I$7),AM351/$B$5,IF(AND(AM351&lt;0,AT350+AM351/$B$5&gt;$H$2,-AM351/'Carga-Descarga Año'!$B$5&gt;'SFV+BESS'!$I$7),-'SFV+BESS'!$I$7,IF(AND(AM351&lt;0,AT350+AM351/$B$5&lt;$H$2),-MIN('SFV+BESS'!$I$7,AT350-$H$2),0)))</f>
        <v>0</v>
      </c>
      <c r="AP351" s="33"/>
      <c r="AQ351" s="33">
        <f t="shared" si="371"/>
        <v>0</v>
      </c>
      <c r="AR351" s="27">
        <f t="shared" si="407"/>
        <v>0</v>
      </c>
      <c r="AS351" s="27">
        <f t="shared" si="372"/>
        <v>0</v>
      </c>
      <c r="AT351" s="28">
        <f>IF((AT350+AN351+AO351)&gt;=$B$2*'SFV+BESS'!$I$9, $B$2*'SFV+BESS'!$I$9, (AT350+AN351+AO351))</f>
        <v>152.90850070583062</v>
      </c>
      <c r="AU351" s="110">
        <f t="shared" si="408"/>
        <v>0</v>
      </c>
      <c r="AZ351" s="251"/>
      <c r="BA351" s="48">
        <v>14.25</v>
      </c>
      <c r="BB351" s="33">
        <f t="shared" si="391"/>
        <v>0</v>
      </c>
      <c r="BC351" s="33">
        <f>Gen_Cons_Horario!B2537</f>
        <v>0</v>
      </c>
      <c r="BD351" s="35">
        <f t="shared" si="438"/>
        <v>0</v>
      </c>
      <c r="BE351" s="116">
        <f>IF(AND(BD351&gt;0,BD351*$B$4+BK350&lt;=$B$2*'SFV+BESS'!$I$9,BD351&lt;'SFV+BESS'!$I$7), BD351*$B$4, IF(AND(BD351&gt;0,BD351*$B$4+BK350&gt;$B$2*'SFV+BESS'!$I$9,BD351*$B$4&lt;'SFV+BESS'!$I$7),$B$2*'SFV+BESS'!$I$9-BK350,IF(AND(BD351&gt;0,BD351*$B$4+BK350&gt;$B$2*'SFV+BESS'!$I$9,BD351*$B$4&gt;'SFV+BESS'!$I$7,BK350&lt;$B$2*'SFV+BESS'!$I$9),$B$2*'SFV+BESS'!$I$9-BK350,IF(AND(BD351&gt;0,BD351*$B$4+BK350&lt;=$B$2*'SFV+BESS'!$I$9,BD351&gt;'SFV+BESS'!$I$7),'SFV+BESS'!$I$7,0))))</f>
        <v>0</v>
      </c>
      <c r="BF351" s="27">
        <f>IF(AND(BD351&lt;0,BK350+BD351/$B$5&gt;$H$2,-BD351/'Carga-Descarga Año'!$B$5&lt;'SFV+BESS'!$I$7),BD351/$B$5,IF(AND(BD351&lt;0,BK350+BD351/$B$5&gt;$H$2,-BD351/'Carga-Descarga Año'!$B$5&gt;'SFV+BESS'!$I$7),-'SFV+BESS'!$I$7,IF(AND(BD351&lt;0,BK350+BD351/$B$5&lt;$H$2),-MIN('SFV+BESS'!$I$7,BK350-$H$2),0)))</f>
        <v>0</v>
      </c>
      <c r="BG351" s="33"/>
      <c r="BH351" s="33">
        <f t="shared" si="373"/>
        <v>0</v>
      </c>
      <c r="BI351" s="27">
        <f t="shared" si="409"/>
        <v>0</v>
      </c>
      <c r="BJ351" s="27">
        <f t="shared" si="374"/>
        <v>0</v>
      </c>
      <c r="BK351" s="28">
        <f>IF((BK350+BE351+BF351)&gt;=$B$2*'SFV+BESS'!$I$9, $B$2*'SFV+BESS'!$I$9, (BK350+BE351+BF351))</f>
        <v>173.61249999999998</v>
      </c>
      <c r="BL351" s="110">
        <f t="shared" si="410"/>
        <v>0</v>
      </c>
      <c r="BQ351" s="251"/>
      <c r="BR351" s="48">
        <v>14.25</v>
      </c>
      <c r="BS351" s="33">
        <f t="shared" si="392"/>
        <v>0</v>
      </c>
      <c r="BT351" s="33">
        <f>Gen_Cons_Horario!B3257</f>
        <v>0</v>
      </c>
      <c r="BU351" s="35">
        <f t="shared" si="439"/>
        <v>0</v>
      </c>
      <c r="BV351" s="116">
        <f>IF(AND(BU351&gt;0,BU351*$B$4+CB350&lt;=$B$2*'SFV+BESS'!$I$9,BU351&lt;'SFV+BESS'!$I$7), BU351*$B$4, IF(AND(BU351&gt;0,BU351*$B$4+CB350&gt;$B$2*'SFV+BESS'!$I$9,BU351*$B$4&lt;'SFV+BESS'!$I$7),$B$2*'SFV+BESS'!$I$9-CB350,IF(AND(BU351&gt;0,BU351*$B$4+CB350&gt;$B$2*'SFV+BESS'!$I$9,BU351*$B$4&gt;'SFV+BESS'!$I$7,CB350&lt;$B$2*'SFV+BESS'!$I$9),$B$2*'SFV+BESS'!$I$9-CB350,IF(AND(BU351&gt;0,BU351*$B$4+CB350&lt;=$B$2*'SFV+BESS'!$I$9,BU351&gt;'SFV+BESS'!$I$7),'SFV+BESS'!$I$7,0))))</f>
        <v>0</v>
      </c>
      <c r="BW351" s="27">
        <f>IF(AND(BU351&lt;0,CB350+BU351/$B$5&gt;$H$2,-BU351/'Carga-Descarga Año'!$B$5&lt;'SFV+BESS'!$I$7),BU351/$B$5,IF(AND(BU351&lt;0,CB350+BU351/$B$5&gt;$H$2,-BU351/'Carga-Descarga Año'!$B$5&gt;'SFV+BESS'!$I$7),-'SFV+BESS'!$I$7,IF(AND(BU351&lt;0,CB350+BU351/$B$5&lt;$H$2),-MIN('SFV+BESS'!$I$7,CB350-$H$2),0)))</f>
        <v>0</v>
      </c>
      <c r="BX351" s="33"/>
      <c r="BY351" s="33">
        <f t="shared" si="375"/>
        <v>0</v>
      </c>
      <c r="BZ351" s="27">
        <f t="shared" si="411"/>
        <v>0</v>
      </c>
      <c r="CA351" s="27">
        <f t="shared" si="412"/>
        <v>0</v>
      </c>
      <c r="CB351" s="28">
        <f>IF((CB350+BV351+BW351)&gt;=$B$2*'SFV+BESS'!$I$9, $B$2*'SFV+BESS'!$I$9, (CB350+BV351+BW351))</f>
        <v>173.61249999999998</v>
      </c>
      <c r="CC351" s="110">
        <f t="shared" si="413"/>
        <v>0</v>
      </c>
      <c r="CH351" s="251"/>
      <c r="CI351" s="48">
        <v>14.25</v>
      </c>
      <c r="CJ351" s="33">
        <f t="shared" si="393"/>
        <v>0</v>
      </c>
      <c r="CK351" s="33">
        <f>Gen_Cons_Horario!B4001</f>
        <v>0</v>
      </c>
      <c r="CL351" s="35">
        <f t="shared" si="440"/>
        <v>0</v>
      </c>
      <c r="CM351" s="116">
        <f>IF(AND(CL351&gt;0,CL351*$B$4+CS350&lt;=$B$2*'SFV+BESS'!$I$9,CL351&lt;'SFV+BESS'!$I$7), CL351*$B$4, IF(AND(CL351&gt;0,CL351*$B$4+CS350&gt;$B$2*'SFV+BESS'!$I$9,CL351*$B$4&lt;'SFV+BESS'!$I$7),$B$2*'SFV+BESS'!$I$9-CS350,IF(AND(CL351&gt;0,CL351*$B$4+CS350&gt;$B$2*'SFV+BESS'!$I$9,CL351*$B$4&gt;'SFV+BESS'!$I$7,CS350&lt;$B$2*'SFV+BESS'!$I$9),$B$2*'SFV+BESS'!$I$9-CS350,IF(AND(CL351&gt;0,CL351*$B$4+CS350&lt;=$B$2*'SFV+BESS'!$I$9,CL351&gt;'SFV+BESS'!$I$7),'SFV+BESS'!$I$7,0))))</f>
        <v>0</v>
      </c>
      <c r="CN351" s="27">
        <f>IF(AND(CL351&lt;0,CS350+CL351/$B$5&gt;$H$2,-CL351/'Carga-Descarga Año'!$B$5&lt;'SFV+BESS'!$I$7),CL351/$B$5,IF(AND(CL351&lt;0,CS350+CL351/$B$5&gt;$H$2,-CL351/'Carga-Descarga Año'!$B$5&gt;'SFV+BESS'!$I$7),-'SFV+BESS'!$I$7,IF(AND(CL351&lt;0,CS350+CL351/$B$5&lt;$H$2),-MIN('SFV+BESS'!$I$7,CS350-$H$2),0)))</f>
        <v>0</v>
      </c>
      <c r="CO351" s="33"/>
      <c r="CP351" s="33">
        <f t="shared" si="376"/>
        <v>0</v>
      </c>
      <c r="CQ351" s="27">
        <f t="shared" si="414"/>
        <v>0</v>
      </c>
      <c r="CR351" s="27">
        <f t="shared" si="377"/>
        <v>0</v>
      </c>
      <c r="CS351" s="28">
        <f>IF((CS350+CM351+CN351)&gt;=$B$2*'SFV+BESS'!$I$9, $B$2*'SFV+BESS'!$I$9, (CS350+CM351+CN351))</f>
        <v>173.61249999999998</v>
      </c>
      <c r="CT351" s="110">
        <f t="shared" si="415"/>
        <v>0</v>
      </c>
      <c r="CY351" s="251"/>
      <c r="CZ351" s="48">
        <v>14.25</v>
      </c>
      <c r="DA351" s="33">
        <f t="shared" si="394"/>
        <v>0</v>
      </c>
      <c r="DB351" s="33">
        <f>Gen_Cons_Horario!B4721</f>
        <v>0</v>
      </c>
      <c r="DC351" s="35">
        <f t="shared" si="431"/>
        <v>0</v>
      </c>
      <c r="DD351" s="116">
        <f>IF(AND(DC351&gt;0,DC351*$B$4+DJ350&lt;=$B$2*'SFV+BESS'!$I$9,DC351&lt;'SFV+BESS'!$I$7), DC351*$B$4, IF(AND(DC351&gt;0,DC351*$B$4+DJ350&gt;$B$2*'SFV+BESS'!$I$9,DC351*$B$4&lt;'SFV+BESS'!$I$7),$B$2*'SFV+BESS'!$I$9-DJ350,IF(AND(DC351&gt;0,DC351*$B$4+DJ350&gt;$B$2*'SFV+BESS'!$I$9,DC351*$B$4&gt;'SFV+BESS'!$I$7,DJ350&lt;$B$2*'SFV+BESS'!$I$9),$B$2*'SFV+BESS'!$I$9-DJ350,IF(AND(DC351&gt;0,DC351*$B$4+DJ350&lt;=$B$2*'SFV+BESS'!$I$9,DC351&gt;'SFV+BESS'!$I$7),'SFV+BESS'!$I$7,0))))</f>
        <v>0</v>
      </c>
      <c r="DE351" s="27">
        <f>IF(AND(DC351&lt;0,DJ350+DC351/$B$5&gt;$H$2,-DC351/'Carga-Descarga Año'!$B$5&lt;'SFV+BESS'!$I$7),DC351/$B$5,IF(AND(DC351&lt;0,DJ350+DC351/$B$5&gt;$H$2,-DC351/'Carga-Descarga Año'!$B$5&gt;'SFV+BESS'!$I$7),-'SFV+BESS'!$I$7,IF(AND(DC351&lt;0,DJ350+DC351/$B$5&lt;$H$2),-MIN('SFV+BESS'!$I$7,DJ350-$H$2),0)))</f>
        <v>0</v>
      </c>
      <c r="DF351" s="33"/>
      <c r="DG351" s="33">
        <f t="shared" si="378"/>
        <v>0</v>
      </c>
      <c r="DH351" s="27">
        <f t="shared" si="416"/>
        <v>0</v>
      </c>
      <c r="DI351" s="27">
        <f t="shared" si="417"/>
        <v>0</v>
      </c>
      <c r="DJ351" s="28">
        <f>IF((DJ350+DD351+DE351)&gt;=$B$2*'SFV+BESS'!$I$9, $B$2*'SFV+BESS'!$I$9, (DJ350+DD351+DE351))</f>
        <v>173.61249999999998</v>
      </c>
      <c r="DK351" s="110">
        <f t="shared" si="418"/>
        <v>0</v>
      </c>
      <c r="DP351" s="251"/>
      <c r="DQ351" s="48">
        <v>14.25</v>
      </c>
      <c r="DR351" s="33">
        <f t="shared" si="395"/>
        <v>0</v>
      </c>
      <c r="DS351" s="33">
        <f>Gen_Cons_Horario!B5465</f>
        <v>0</v>
      </c>
      <c r="DT351" s="35">
        <f t="shared" si="432"/>
        <v>0</v>
      </c>
      <c r="DU351" s="116">
        <f>IF(AND(DT351&gt;0,DT351*$B$4+EA350&lt;=$B$2*'SFV+BESS'!$I$9,DT351&lt;'SFV+BESS'!$I$7), DT351*$B$4, IF(AND(DT351&gt;0,DT351*$B$4+EA350&gt;$B$2*'SFV+BESS'!$I$9,DT351*$B$4&lt;'SFV+BESS'!$I$7),$B$2*'SFV+BESS'!$I$9-EA350,IF(AND(DT351&gt;0,DT351*$B$4+EA350&gt;$B$2*'SFV+BESS'!$I$9,DT351*$B$4&gt;'SFV+BESS'!$I$7,EA350&lt;$B$2*'SFV+BESS'!$I$9),$B$2*'SFV+BESS'!$I$9-EA350,IF(AND(DT351&gt;0,DT351*$B$4+EA350&lt;=$B$2*'SFV+BESS'!$I$9,DT351&gt;'SFV+BESS'!$I$7),'SFV+BESS'!$I$7,0))))</f>
        <v>0</v>
      </c>
      <c r="DV351" s="27">
        <f>IF(AND(DT351&lt;0,EA350+DT351/$B$5&gt;$H$2,-DT351/'Carga-Descarga Año'!$B$5&lt;'SFV+BESS'!$I$7),DT351/$B$5,IF(AND(DT351&lt;0,EA350+DT351/$B$5&gt;$H$2,-DT351/'Carga-Descarga Año'!$B$5&gt;'SFV+BESS'!$I$7),-'SFV+BESS'!$I$7,IF(AND(DT351&lt;0,EA350+DT351/$B$5&lt;$H$2),-MIN('SFV+BESS'!$I$7,EA350-$H$2),0)))</f>
        <v>0</v>
      </c>
      <c r="DW351" s="33"/>
      <c r="DX351" s="33">
        <f t="shared" si="379"/>
        <v>0</v>
      </c>
      <c r="DY351" s="27">
        <f t="shared" si="419"/>
        <v>0</v>
      </c>
      <c r="DZ351" s="27">
        <f t="shared" si="380"/>
        <v>0</v>
      </c>
      <c r="EA351" s="28">
        <f>IF((EA350+DU351+DV351)&gt;=$B$2*'SFV+BESS'!$I$9, $B$2*'SFV+BESS'!$I$9, (EA350+DU351+DV351))</f>
        <v>173.61249999999998</v>
      </c>
      <c r="EB351" s="110">
        <f t="shared" si="420"/>
        <v>0</v>
      </c>
      <c r="EG351" s="251"/>
      <c r="EH351" s="48">
        <v>14.25</v>
      </c>
      <c r="EI351" s="33">
        <f t="shared" si="396"/>
        <v>0</v>
      </c>
      <c r="EJ351" s="33">
        <f>Gen_Cons_Horario!B6209</f>
        <v>0</v>
      </c>
      <c r="EK351" s="35">
        <f t="shared" si="433"/>
        <v>0</v>
      </c>
      <c r="EL351" s="116">
        <f>IF(AND(EK351&gt;0,EK351*$B$4+ER350&lt;=$B$2*'SFV+BESS'!$I$9,EK351&lt;'SFV+BESS'!$I$7), EK351*$B$4, IF(AND(EK351&gt;0,EK351*$B$4+ER350&gt;$B$2*'SFV+BESS'!$I$9,EK351*$B$4&lt;'SFV+BESS'!$I$7),$B$2*'SFV+BESS'!$I$9-ER350,IF(AND(EK351&gt;0,EK351*$B$4+ER350&gt;$B$2*'SFV+BESS'!$I$9,EK351*$B$4&gt;'SFV+BESS'!$I$7,ER350&lt;$B$2*'SFV+BESS'!$I$9),$B$2*'SFV+BESS'!$I$9-ER350,IF(AND(EK351&gt;0,EK351*$B$4+ER350&lt;=$B$2*'SFV+BESS'!$I$9,EK351&gt;'SFV+BESS'!$I$7),'SFV+BESS'!$I$7,0))))</f>
        <v>0</v>
      </c>
      <c r="EM351" s="27">
        <f>IF(AND(EK351&lt;0,ER350+EK351/$B$5&gt;$H$2,-EK351/'Carga-Descarga Año'!$B$5&lt;'SFV+BESS'!$I$7),EK351/$B$5,IF(AND(EK351&lt;0,ER350+EK351/$B$5&gt;$H$2,-EK351/'Carga-Descarga Año'!$B$5&gt;'SFV+BESS'!$I$7),-'SFV+BESS'!$I$7,IF(AND(EK351&lt;0,ER350+EK351/$B$5&lt;$H$2),-MIN('SFV+BESS'!$I$7,ER350-$H$2),0)))</f>
        <v>0</v>
      </c>
      <c r="EN351" s="33"/>
      <c r="EO351" s="33">
        <f t="shared" si="381"/>
        <v>0</v>
      </c>
      <c r="EP351" s="27">
        <f t="shared" si="421"/>
        <v>0</v>
      </c>
      <c r="EQ351" s="27">
        <f t="shared" si="382"/>
        <v>0</v>
      </c>
      <c r="ER351" s="28">
        <f>IF((ER350+EL351+EM351)&gt;=$B$2*'SFV+BESS'!$I$9, $B$2*'SFV+BESS'!$I$9, (ER350+EL351+EM351))</f>
        <v>173.61249999999998</v>
      </c>
      <c r="ES351" s="110">
        <f t="shared" si="422"/>
        <v>0</v>
      </c>
      <c r="EX351" s="251"/>
      <c r="EY351" s="48">
        <v>14.25</v>
      </c>
      <c r="EZ351" s="33">
        <f t="shared" si="397"/>
        <v>0</v>
      </c>
      <c r="FA351" s="33">
        <f>Gen_Cons_Horario!B6929</f>
        <v>0</v>
      </c>
      <c r="FB351" s="35">
        <f t="shared" si="434"/>
        <v>0</v>
      </c>
      <c r="FC351" s="116">
        <f>IF(AND(FB351&gt;0,FB351*$B$4+FI350&lt;=$B$2*'SFV+BESS'!$I$9,FB351&lt;'SFV+BESS'!$I$7), FB351*$B$4, IF(AND(FB351&gt;0,FB351*$B$4+FI350&gt;$B$2*'SFV+BESS'!$I$9,FB351*$B$4&lt;'SFV+BESS'!$I$7),$B$2*'SFV+BESS'!$I$9-FI350,IF(AND(FB351&gt;0,FB351*$B$4+FI350&gt;$B$2*'SFV+BESS'!$I$9,FB351*$B$4&gt;'SFV+BESS'!$I$7,FI350&lt;$B$2*'SFV+BESS'!$I$9),$B$2*'SFV+BESS'!$I$9-FI350,IF(AND(FB351&gt;0,FB351*$B$4+FI350&lt;=$B$2*'SFV+BESS'!$I$9,FB351&gt;'SFV+BESS'!$I$7),'SFV+BESS'!$I$7,0))))</f>
        <v>0</v>
      </c>
      <c r="FD351" s="27">
        <f>IF(AND(FB351&lt;0,FI350+FB351/$B$5&gt;$H$2,-FB351/'Carga-Descarga Año'!$B$5&lt;'SFV+BESS'!$I$7),FB351/$B$5,IF(AND(FB351&lt;0,FI350+FB351/$B$5&gt;$H$2,-FB351/'Carga-Descarga Año'!$B$5&gt;'SFV+BESS'!$I$7),-'SFV+BESS'!$I$7,IF(AND(FB351&lt;0,FI350+FB351/$B$5&lt;$H$2),-MIN('SFV+BESS'!$I$7,FI350-$H$2),0)))</f>
        <v>0</v>
      </c>
      <c r="FE351" s="33"/>
      <c r="FF351" s="33">
        <f t="shared" si="383"/>
        <v>0</v>
      </c>
      <c r="FG351" s="27">
        <f t="shared" si="423"/>
        <v>0</v>
      </c>
      <c r="FH351" s="27">
        <f t="shared" si="384"/>
        <v>0</v>
      </c>
      <c r="FI351" s="28">
        <f>IF((FI350+FC351+FD351)&gt;=$B$2*'SFV+BESS'!$I$9, $B$2*'SFV+BESS'!$I$9, (FI350+FC351+FD351))</f>
        <v>173.61249999999998</v>
      </c>
      <c r="FJ351" s="110">
        <f t="shared" si="424"/>
        <v>0</v>
      </c>
      <c r="FO351" s="251"/>
      <c r="FP351" s="48">
        <v>14.25</v>
      </c>
      <c r="FQ351" s="33">
        <f t="shared" si="398"/>
        <v>1.7899719636822458</v>
      </c>
      <c r="FR351" s="33">
        <f>Gen_Cons_Horario!B7673</f>
        <v>0</v>
      </c>
      <c r="FS351" s="35">
        <f t="shared" si="435"/>
        <v>1.7899719636822458</v>
      </c>
      <c r="FT351" s="116">
        <f>IF(AND(FS351&gt;0,FS351*$B$4+FZ350&lt;=$B$2*'SFV+BESS'!$I$9,FS351&lt;'SFV+BESS'!$I$7), FS351*$B$4, IF(AND(FS351&gt;0,FS351*$B$4+FZ350&gt;$B$2*'SFV+BESS'!$I$9,FS351*$B$4&lt;'SFV+BESS'!$I$7),$B$2*'SFV+BESS'!$I$9-FZ350,IF(AND(FS351&gt;0,FS351*$B$4+FZ350&gt;$B$2*'SFV+BESS'!$I$9,FS351*$B$4&gt;'SFV+BESS'!$I$7,FZ350&lt;$B$2*'SFV+BESS'!$I$9),$B$2*'SFV+BESS'!$I$9-FZ350,IF(AND(FS351&gt;0,FS351*$B$4+FZ350&lt;=$B$2*'SFV+BESS'!$I$9,FS351&gt;'SFV+BESS'!$I$7),'SFV+BESS'!$I$7,0))))</f>
        <v>0</v>
      </c>
      <c r="FU351" s="27">
        <f>IF(AND(FS351&lt;0,FZ350+FS351/$B$5&gt;$H$2,-FS351/'Carga-Descarga Año'!$B$5&lt;'SFV+BESS'!$I$7),FS351/$B$5,IF(AND(FS351&lt;0,FZ350+FS351/$B$5&gt;$H$2,-FS351/'Carga-Descarga Año'!$B$5&gt;'SFV+BESS'!$I$7),-'SFV+BESS'!$I$7,IF(AND(FS351&lt;0,FZ350+FS351/$B$5&lt;$H$2),-MIN('SFV+BESS'!$I$7,FZ350-$H$2),0)))</f>
        <v>0</v>
      </c>
      <c r="FV351" s="33"/>
      <c r="FW351" s="33">
        <f t="shared" si="385"/>
        <v>0</v>
      </c>
      <c r="FX351" s="27">
        <f t="shared" si="425"/>
        <v>0</v>
      </c>
      <c r="FY351" s="27">
        <f t="shared" si="386"/>
        <v>0</v>
      </c>
      <c r="FZ351" s="28">
        <f>IF((FZ350+FT351+FU351)&gt;=$B$2*'SFV+BESS'!$I$9, $B$2*'SFV+BESS'!$I$9, (FZ350+FT351+FU351))</f>
        <v>173.61249999999998</v>
      </c>
      <c r="GA351" s="110">
        <f t="shared" si="426"/>
        <v>1.7899719636822458</v>
      </c>
      <c r="GF351" s="251"/>
      <c r="GG351" s="48">
        <v>14.25</v>
      </c>
      <c r="GH351" s="33">
        <f t="shared" si="399"/>
        <v>3.3744743042418284</v>
      </c>
      <c r="GI351" s="33">
        <f>Gen_Cons_Horario!B8393</f>
        <v>0</v>
      </c>
      <c r="GJ351" s="35">
        <f t="shared" si="441"/>
        <v>3.3744743042418284</v>
      </c>
      <c r="GK351" s="116">
        <f>IF(AND(GJ351&gt;0,GJ351*$B$4+GQ350&lt;=$B$2*'SFV+BESS'!$I$9,GJ351&lt;'SFV+BESS'!$I$7), GJ351*$B$4, IF(AND(GJ351&gt;0,GJ351*$B$4+GQ350&gt;$B$2*'SFV+BESS'!$I$9,GJ351*$B$4&lt;'SFV+BESS'!$I$7),$B$2*'SFV+BESS'!$I$9-GQ350,IF(AND(GJ351&gt;0,GJ351*$B$4+GQ350&gt;$B$2*'SFV+BESS'!$I$9,GJ351*$B$4&gt;'SFV+BESS'!$I$7,GQ350&lt;$B$2*'SFV+BESS'!$I$9),$B$2*'SFV+BESS'!$I$9-GQ350,IF(AND(GJ351&gt;0,GJ351*$B$4+GQ350&lt;=$B$2*'SFV+BESS'!$I$9,GJ351&gt;'SFV+BESS'!$I$7),'SFV+BESS'!$I$7,0))))</f>
        <v>0</v>
      </c>
      <c r="GL351" s="27">
        <f>IF(AND(GJ351&lt;0,GQ350+GJ351/$B$5&gt;$H$2,-GJ351/'Carga-Descarga Año'!$B$5&lt;'SFV+BESS'!$I$7),GJ351/$B$5,IF(AND(GJ351&lt;0,GQ350+GJ351/$B$5&gt;$H$2,-GJ351/'Carga-Descarga Año'!$B$5&gt;'SFV+BESS'!$I$7),-'SFV+BESS'!$I$7,IF(AND(GJ351&lt;0,GQ350+GJ351/$B$5&lt;$H$2),-MIN('SFV+BESS'!$I$7,GQ350-$H$2),0)))</f>
        <v>0</v>
      </c>
      <c r="GM351" s="33"/>
      <c r="GN351" s="33">
        <f t="shared" si="387"/>
        <v>0</v>
      </c>
      <c r="GO351" s="27">
        <f t="shared" si="427"/>
        <v>0</v>
      </c>
      <c r="GP351" s="27">
        <f t="shared" si="388"/>
        <v>0</v>
      </c>
      <c r="GQ351" s="28">
        <f>IF((GQ350+GK351+GL351)&gt;=$B$2*'SFV+BESS'!$I$9, $B$2*'SFV+BESS'!$I$9, (GQ350+GK351+GL351))</f>
        <v>173.61249999999998</v>
      </c>
      <c r="GR351" s="110">
        <f t="shared" si="428"/>
        <v>3.3744743042418284</v>
      </c>
    </row>
    <row r="352" spans="1:200">
      <c r="A352" s="249"/>
      <c r="B352" s="48">
        <v>14.2916666666667</v>
      </c>
      <c r="C352" s="38">
        <f t="shared" si="370"/>
        <v>31.909413679744592</v>
      </c>
      <c r="D352" s="2">
        <f>Gen_Cons_Horario!B378</f>
        <v>0</v>
      </c>
      <c r="E352" s="140">
        <f t="shared" si="400"/>
        <v>31.909413679744592</v>
      </c>
      <c r="F352" s="116">
        <f>IF(AND(E352&gt;0,E352*$B$4+L351&lt;=$B$2*'SFV+BESS'!$I$9,E352&lt;'SFV+BESS'!$I$7), E352*$B$4, IF(AND(E352&gt;0,E352*$B$4+L351&gt;$B$2*'SFV+BESS'!$I$9,E352*$B$4&lt;'SFV+BESS'!$I$7),$B$2*'SFV+BESS'!$I$9-L351,IF(AND(E352&gt;0,E352*$B$4+L351&gt;$B$2*'SFV+BESS'!$I$9,E352*$B$4&gt;'SFV+BESS'!$I$7,L351&lt;$B$2*'SFV+BESS'!$I$9),$B$2*'SFV+BESS'!$I$9-L351,IF(AND(E352&gt;0,E352*$B$4+L351&lt;=$B$2*'SFV+BESS'!$I$9,E352&gt;'SFV+BESS'!$I$7),'SFV+BESS'!$I$7,0))))</f>
        <v>30.313942995757362</v>
      </c>
      <c r="G352" s="27">
        <f>IF(AND(E352&lt;0,L351+E352/$B$5&gt;$H$2,-E352/'Carga-Descarga Año'!$B$5&lt;'SFV+BESS'!$I$7),E352/$B$5,IF(AND(E352&lt;0,L351+E352/$B$5&gt;$H$2,-E352/'Carga-Descarga Año'!$B$5&gt;'SFV+BESS'!$I$7),-'SFV+BESS'!$I$7,IF(AND(E352&lt;0,L351+E352/$B$5&lt;$H$2),-MIN('SFV+BESS'!$I$7,L351-$H$2),0)))</f>
        <v>0</v>
      </c>
      <c r="I352" s="38">
        <f t="shared" si="401"/>
        <v>0</v>
      </c>
      <c r="J352" s="27">
        <f t="shared" si="403"/>
        <v>0</v>
      </c>
      <c r="K352" s="27">
        <f t="shared" si="402"/>
        <v>0</v>
      </c>
      <c r="L352" s="28">
        <f>IF((L351+F352+G352)&gt;=$B$2*'SFV+BESS'!$I$9, $B$2*'SFV+BESS'!$I$9, (L351+F352+G352))</f>
        <v>138.52320721808329</v>
      </c>
      <c r="M352" s="110">
        <f t="shared" si="404"/>
        <v>0</v>
      </c>
      <c r="R352" s="251"/>
      <c r="S352" s="48">
        <v>14.2916666666667</v>
      </c>
      <c r="T352" s="2">
        <f t="shared" si="389"/>
        <v>11.29025511961377</v>
      </c>
      <c r="U352" s="2">
        <f>Gen_Cons_Horario!B1122</f>
        <v>0</v>
      </c>
      <c r="V352" s="35">
        <f t="shared" si="436"/>
        <v>11.29025511961377</v>
      </c>
      <c r="W352" s="116">
        <f>IF(AND(V352&gt;0,V352*$B$4+AC351&lt;=$B$2*'SFV+BESS'!$I$9,V352&lt;'SFV+BESS'!$I$7), V352*$B$4, IF(AND(V352&gt;0,V352*$B$4+AC351&gt;$B$2*'SFV+BESS'!$I$9,V352*$B$4&lt;'SFV+BESS'!$I$7),$B$2*'SFV+BESS'!$I$9-AC351,IF(AND(V352&gt;0,V352*$B$4+AC351&gt;$B$2*'SFV+BESS'!$I$9,V352*$B$4&gt;'SFV+BESS'!$I$7,AC351&lt;$B$2*'SFV+BESS'!$I$9),$B$2*'SFV+BESS'!$I$9-AC351,IF(AND(V352&gt;0,V352*$B$4+AC351&lt;=$B$2*'SFV+BESS'!$I$9,V352&gt;'SFV+BESS'!$I$7),'SFV+BESS'!$I$7,0))))</f>
        <v>0</v>
      </c>
      <c r="X352" s="27">
        <f>IF(AND(V352&lt;0,AC351+V352/$B$5&gt;$H$2,-V352/'Carga-Descarga Año'!$B$5&lt;'SFV+BESS'!$I$7),V352/$B$5,IF(AND(V352&lt;0,AC351+V352/$B$5&gt;$H$2,-V352/'Carga-Descarga Año'!$B$5&gt;'SFV+BESS'!$I$7),-'SFV+BESS'!$I$7,IF(AND(V352&lt;0,AC351+V352/$B$5&lt;$H$2),-MIN('SFV+BESS'!$I$7,AC351-$H$2),0)))</f>
        <v>0</v>
      </c>
      <c r="Z352" s="33">
        <f t="shared" si="430"/>
        <v>0</v>
      </c>
      <c r="AA352" s="27">
        <f t="shared" si="405"/>
        <v>0</v>
      </c>
      <c r="AB352" s="27">
        <f t="shared" si="429"/>
        <v>0</v>
      </c>
      <c r="AC352" s="28">
        <f>IF((AC351+W352+X352)&gt;=$B$2*'SFV+BESS'!$I$9, $B$2*'SFV+BESS'!$I$9, (AC351+W352+X352))</f>
        <v>173.61249999999998</v>
      </c>
      <c r="AD352" s="110">
        <f t="shared" si="406"/>
        <v>11.29025511961377</v>
      </c>
      <c r="AI352" s="251"/>
      <c r="AJ352" s="48">
        <v>14.2916666666667</v>
      </c>
      <c r="AK352" s="52">
        <f t="shared" si="390"/>
        <v>0</v>
      </c>
      <c r="AL352" s="33">
        <f>Gen_Cons_Horario!B1794</f>
        <v>0</v>
      </c>
      <c r="AM352" s="35">
        <f t="shared" si="437"/>
        <v>0</v>
      </c>
      <c r="AN352" s="116">
        <f>IF(AND(AM352&gt;0,AM352*$B$4+AT351&lt;=$B$2*'SFV+BESS'!$I$9,AM352&lt;'SFV+BESS'!$I$7), AM352*$B$4, IF(AND(AM352&gt;0,AM352*$B$4+AT351&gt;$B$2*'SFV+BESS'!$I$9,AM352*$B$4&lt;'SFV+BESS'!$I$7),$B$2*'SFV+BESS'!$I$9-AT351,IF(AND(AM352&gt;0,AM352*$B$4+AT351&gt;$B$2*'SFV+BESS'!$I$9,AM352*$B$4&gt;'SFV+BESS'!$I$7,AT351&lt;$B$2*'SFV+BESS'!$I$9),$B$2*'SFV+BESS'!$I$9-AT351,IF(AND(AM352&gt;0,AM352*$B$4+AT351&lt;=$B$2*'SFV+BESS'!$I$9,AM352&gt;'SFV+BESS'!$I$7),'SFV+BESS'!$I$7,0))))</f>
        <v>0</v>
      </c>
      <c r="AO352" s="27">
        <f>IF(AND(AM352&lt;0,AT351+AM352/$B$5&gt;$H$2,-AM352/'Carga-Descarga Año'!$B$5&lt;'SFV+BESS'!$I$7),AM352/$B$5,IF(AND(AM352&lt;0,AT351+AM352/$B$5&gt;$H$2,-AM352/'Carga-Descarga Año'!$B$5&gt;'SFV+BESS'!$I$7),-'SFV+BESS'!$I$7,IF(AND(AM352&lt;0,AT351+AM352/$B$5&lt;$H$2),-MIN('SFV+BESS'!$I$7,AT351-$H$2),0)))</f>
        <v>0</v>
      </c>
      <c r="AP352" s="33"/>
      <c r="AQ352" s="33">
        <f t="shared" si="371"/>
        <v>0</v>
      </c>
      <c r="AR352" s="27">
        <f t="shared" si="407"/>
        <v>0</v>
      </c>
      <c r="AS352" s="27">
        <f t="shared" si="372"/>
        <v>0</v>
      </c>
      <c r="AT352" s="28">
        <f>IF((AT351+AN352+AO352)&gt;=$B$2*'SFV+BESS'!$I$9, $B$2*'SFV+BESS'!$I$9, (AT351+AN352+AO352))</f>
        <v>152.90850070583062</v>
      </c>
      <c r="AU352" s="110">
        <f t="shared" si="408"/>
        <v>0</v>
      </c>
      <c r="AZ352" s="251"/>
      <c r="BA352" s="48">
        <v>14.2916666666667</v>
      </c>
      <c r="BB352" s="33">
        <f t="shared" si="391"/>
        <v>0</v>
      </c>
      <c r="BC352" s="33">
        <f>Gen_Cons_Horario!B2538</f>
        <v>0</v>
      </c>
      <c r="BD352" s="35">
        <f t="shared" si="438"/>
        <v>0</v>
      </c>
      <c r="BE352" s="116">
        <f>IF(AND(BD352&gt;0,BD352*$B$4+BK351&lt;=$B$2*'SFV+BESS'!$I$9,BD352&lt;'SFV+BESS'!$I$7), BD352*$B$4, IF(AND(BD352&gt;0,BD352*$B$4+BK351&gt;$B$2*'SFV+BESS'!$I$9,BD352*$B$4&lt;'SFV+BESS'!$I$7),$B$2*'SFV+BESS'!$I$9-BK351,IF(AND(BD352&gt;0,BD352*$B$4+BK351&gt;$B$2*'SFV+BESS'!$I$9,BD352*$B$4&gt;'SFV+BESS'!$I$7,BK351&lt;$B$2*'SFV+BESS'!$I$9),$B$2*'SFV+BESS'!$I$9-BK351,IF(AND(BD352&gt;0,BD352*$B$4+BK351&lt;=$B$2*'SFV+BESS'!$I$9,BD352&gt;'SFV+BESS'!$I$7),'SFV+BESS'!$I$7,0))))</f>
        <v>0</v>
      </c>
      <c r="BF352" s="27">
        <f>IF(AND(BD352&lt;0,BK351+BD352/$B$5&gt;$H$2,-BD352/'Carga-Descarga Año'!$B$5&lt;'SFV+BESS'!$I$7),BD352/$B$5,IF(AND(BD352&lt;0,BK351+BD352/$B$5&gt;$H$2,-BD352/'Carga-Descarga Año'!$B$5&gt;'SFV+BESS'!$I$7),-'SFV+BESS'!$I$7,IF(AND(BD352&lt;0,BK351+BD352/$B$5&lt;$H$2),-MIN('SFV+BESS'!$I$7,BK351-$H$2),0)))</f>
        <v>0</v>
      </c>
      <c r="BG352" s="33"/>
      <c r="BH352" s="33">
        <f t="shared" si="373"/>
        <v>0</v>
      </c>
      <c r="BI352" s="27">
        <f t="shared" si="409"/>
        <v>0</v>
      </c>
      <c r="BJ352" s="27">
        <f t="shared" si="374"/>
        <v>0</v>
      </c>
      <c r="BK352" s="28">
        <f>IF((BK351+BE352+BF352)&gt;=$B$2*'SFV+BESS'!$I$9, $B$2*'SFV+BESS'!$I$9, (BK351+BE352+BF352))</f>
        <v>173.61249999999998</v>
      </c>
      <c r="BL352" s="110">
        <f t="shared" si="410"/>
        <v>0</v>
      </c>
      <c r="BQ352" s="251"/>
      <c r="BR352" s="48">
        <v>14.2916666666667</v>
      </c>
      <c r="BS352" s="33">
        <f t="shared" si="392"/>
        <v>0</v>
      </c>
      <c r="BT352" s="33">
        <f>Gen_Cons_Horario!B3258</f>
        <v>0</v>
      </c>
      <c r="BU352" s="35">
        <f t="shared" si="439"/>
        <v>0</v>
      </c>
      <c r="BV352" s="116">
        <f>IF(AND(BU352&gt;0,BU352*$B$4+CB351&lt;=$B$2*'SFV+BESS'!$I$9,BU352&lt;'SFV+BESS'!$I$7), BU352*$B$4, IF(AND(BU352&gt;0,BU352*$B$4+CB351&gt;$B$2*'SFV+BESS'!$I$9,BU352*$B$4&lt;'SFV+BESS'!$I$7),$B$2*'SFV+BESS'!$I$9-CB351,IF(AND(BU352&gt;0,BU352*$B$4+CB351&gt;$B$2*'SFV+BESS'!$I$9,BU352*$B$4&gt;'SFV+BESS'!$I$7,CB351&lt;$B$2*'SFV+BESS'!$I$9),$B$2*'SFV+BESS'!$I$9-CB351,IF(AND(BU352&gt;0,BU352*$B$4+CB351&lt;=$B$2*'SFV+BESS'!$I$9,BU352&gt;'SFV+BESS'!$I$7),'SFV+BESS'!$I$7,0))))</f>
        <v>0</v>
      </c>
      <c r="BW352" s="27">
        <f>IF(AND(BU352&lt;0,CB351+BU352/$B$5&gt;$H$2,-BU352/'Carga-Descarga Año'!$B$5&lt;'SFV+BESS'!$I$7),BU352/$B$5,IF(AND(BU352&lt;0,CB351+BU352/$B$5&gt;$H$2,-BU352/'Carga-Descarga Año'!$B$5&gt;'SFV+BESS'!$I$7),-'SFV+BESS'!$I$7,IF(AND(BU352&lt;0,CB351+BU352/$B$5&lt;$H$2),-MIN('SFV+BESS'!$I$7,CB351-$H$2),0)))</f>
        <v>0</v>
      </c>
      <c r="BX352" s="33"/>
      <c r="BY352" s="33">
        <f t="shared" si="375"/>
        <v>0</v>
      </c>
      <c r="BZ352" s="27">
        <f t="shared" si="411"/>
        <v>0</v>
      </c>
      <c r="CA352" s="27">
        <f t="shared" si="412"/>
        <v>0</v>
      </c>
      <c r="CB352" s="28">
        <f>IF((CB351+BV352+BW352)&gt;=$B$2*'SFV+BESS'!$I$9, $B$2*'SFV+BESS'!$I$9, (CB351+BV352+BW352))</f>
        <v>173.61249999999998</v>
      </c>
      <c r="CC352" s="110">
        <f t="shared" si="413"/>
        <v>0</v>
      </c>
      <c r="CH352" s="251"/>
      <c r="CI352" s="48">
        <v>14.2916666666667</v>
      </c>
      <c r="CJ352" s="33">
        <f t="shared" si="393"/>
        <v>0</v>
      </c>
      <c r="CK352" s="33">
        <f>Gen_Cons_Horario!B4002</f>
        <v>0</v>
      </c>
      <c r="CL352" s="35">
        <f t="shared" si="440"/>
        <v>0</v>
      </c>
      <c r="CM352" s="116">
        <f>IF(AND(CL352&gt;0,CL352*$B$4+CS351&lt;=$B$2*'SFV+BESS'!$I$9,CL352&lt;'SFV+BESS'!$I$7), CL352*$B$4, IF(AND(CL352&gt;0,CL352*$B$4+CS351&gt;$B$2*'SFV+BESS'!$I$9,CL352*$B$4&lt;'SFV+BESS'!$I$7),$B$2*'SFV+BESS'!$I$9-CS351,IF(AND(CL352&gt;0,CL352*$B$4+CS351&gt;$B$2*'SFV+BESS'!$I$9,CL352*$B$4&gt;'SFV+BESS'!$I$7,CS351&lt;$B$2*'SFV+BESS'!$I$9),$B$2*'SFV+BESS'!$I$9-CS351,IF(AND(CL352&gt;0,CL352*$B$4+CS351&lt;=$B$2*'SFV+BESS'!$I$9,CL352&gt;'SFV+BESS'!$I$7),'SFV+BESS'!$I$7,0))))</f>
        <v>0</v>
      </c>
      <c r="CN352" s="27">
        <f>IF(AND(CL352&lt;0,CS351+CL352/$B$5&gt;$H$2,-CL352/'Carga-Descarga Año'!$B$5&lt;'SFV+BESS'!$I$7),CL352/$B$5,IF(AND(CL352&lt;0,CS351+CL352/$B$5&gt;$H$2,-CL352/'Carga-Descarga Año'!$B$5&gt;'SFV+BESS'!$I$7),-'SFV+BESS'!$I$7,IF(AND(CL352&lt;0,CS351+CL352/$B$5&lt;$H$2),-MIN('SFV+BESS'!$I$7,CS351-$H$2),0)))</f>
        <v>0</v>
      </c>
      <c r="CO352" s="33"/>
      <c r="CP352" s="33">
        <f t="shared" si="376"/>
        <v>0</v>
      </c>
      <c r="CQ352" s="27">
        <f t="shared" si="414"/>
        <v>0</v>
      </c>
      <c r="CR352" s="27">
        <f t="shared" si="377"/>
        <v>0</v>
      </c>
      <c r="CS352" s="28">
        <f>IF((CS351+CM352+CN352)&gt;=$B$2*'SFV+BESS'!$I$9, $B$2*'SFV+BESS'!$I$9, (CS351+CM352+CN352))</f>
        <v>173.61249999999998</v>
      </c>
      <c r="CT352" s="110">
        <f t="shared" si="415"/>
        <v>0</v>
      </c>
      <c r="CY352" s="251"/>
      <c r="CZ352" s="48">
        <v>14.2916666666667</v>
      </c>
      <c r="DA352" s="33">
        <f t="shared" si="394"/>
        <v>0</v>
      </c>
      <c r="DB352" s="33">
        <f>Gen_Cons_Horario!B4722</f>
        <v>0</v>
      </c>
      <c r="DC352" s="35">
        <f t="shared" si="431"/>
        <v>0</v>
      </c>
      <c r="DD352" s="116">
        <f>IF(AND(DC352&gt;0,DC352*$B$4+DJ351&lt;=$B$2*'SFV+BESS'!$I$9,DC352&lt;'SFV+BESS'!$I$7), DC352*$B$4, IF(AND(DC352&gt;0,DC352*$B$4+DJ351&gt;$B$2*'SFV+BESS'!$I$9,DC352*$B$4&lt;'SFV+BESS'!$I$7),$B$2*'SFV+BESS'!$I$9-DJ351,IF(AND(DC352&gt;0,DC352*$B$4+DJ351&gt;$B$2*'SFV+BESS'!$I$9,DC352*$B$4&gt;'SFV+BESS'!$I$7,DJ351&lt;$B$2*'SFV+BESS'!$I$9),$B$2*'SFV+BESS'!$I$9-DJ351,IF(AND(DC352&gt;0,DC352*$B$4+DJ351&lt;=$B$2*'SFV+BESS'!$I$9,DC352&gt;'SFV+BESS'!$I$7),'SFV+BESS'!$I$7,0))))</f>
        <v>0</v>
      </c>
      <c r="DE352" s="27">
        <f>IF(AND(DC352&lt;0,DJ351+DC352/$B$5&gt;$H$2,-DC352/'Carga-Descarga Año'!$B$5&lt;'SFV+BESS'!$I$7),DC352/$B$5,IF(AND(DC352&lt;0,DJ351+DC352/$B$5&gt;$H$2,-DC352/'Carga-Descarga Año'!$B$5&gt;'SFV+BESS'!$I$7),-'SFV+BESS'!$I$7,IF(AND(DC352&lt;0,DJ351+DC352/$B$5&lt;$H$2),-MIN('SFV+BESS'!$I$7,DJ351-$H$2),0)))</f>
        <v>0</v>
      </c>
      <c r="DF352" s="33"/>
      <c r="DG352" s="33">
        <f t="shared" si="378"/>
        <v>0</v>
      </c>
      <c r="DH352" s="27">
        <f t="shared" si="416"/>
        <v>0</v>
      </c>
      <c r="DI352" s="27">
        <f t="shared" si="417"/>
        <v>0</v>
      </c>
      <c r="DJ352" s="28">
        <f>IF((DJ351+DD352+DE352)&gt;=$B$2*'SFV+BESS'!$I$9, $B$2*'SFV+BESS'!$I$9, (DJ351+DD352+DE352))</f>
        <v>173.61249999999998</v>
      </c>
      <c r="DK352" s="110">
        <f t="shared" si="418"/>
        <v>0</v>
      </c>
      <c r="DP352" s="251"/>
      <c r="DQ352" s="48">
        <v>14.2916666666667</v>
      </c>
      <c r="DR352" s="33">
        <f t="shared" si="395"/>
        <v>0</v>
      </c>
      <c r="DS352" s="33">
        <f>Gen_Cons_Horario!B5466</f>
        <v>0</v>
      </c>
      <c r="DT352" s="35">
        <f t="shared" si="432"/>
        <v>0</v>
      </c>
      <c r="DU352" s="116">
        <f>IF(AND(DT352&gt;0,DT352*$B$4+EA351&lt;=$B$2*'SFV+BESS'!$I$9,DT352&lt;'SFV+BESS'!$I$7), DT352*$B$4, IF(AND(DT352&gt;0,DT352*$B$4+EA351&gt;$B$2*'SFV+BESS'!$I$9,DT352*$B$4&lt;'SFV+BESS'!$I$7),$B$2*'SFV+BESS'!$I$9-EA351,IF(AND(DT352&gt;0,DT352*$B$4+EA351&gt;$B$2*'SFV+BESS'!$I$9,DT352*$B$4&gt;'SFV+BESS'!$I$7,EA351&lt;$B$2*'SFV+BESS'!$I$9),$B$2*'SFV+BESS'!$I$9-EA351,IF(AND(DT352&gt;0,DT352*$B$4+EA351&lt;=$B$2*'SFV+BESS'!$I$9,DT352&gt;'SFV+BESS'!$I$7),'SFV+BESS'!$I$7,0))))</f>
        <v>0</v>
      </c>
      <c r="DV352" s="27">
        <f>IF(AND(DT352&lt;0,EA351+DT352/$B$5&gt;$H$2,-DT352/'Carga-Descarga Año'!$B$5&lt;'SFV+BESS'!$I$7),DT352/$B$5,IF(AND(DT352&lt;0,EA351+DT352/$B$5&gt;$H$2,-DT352/'Carga-Descarga Año'!$B$5&gt;'SFV+BESS'!$I$7),-'SFV+BESS'!$I$7,IF(AND(DT352&lt;0,EA351+DT352/$B$5&lt;$H$2),-MIN('SFV+BESS'!$I$7,EA351-$H$2),0)))</f>
        <v>0</v>
      </c>
      <c r="DW352" s="33"/>
      <c r="DX352" s="33">
        <f t="shared" si="379"/>
        <v>0</v>
      </c>
      <c r="DY352" s="27">
        <f t="shared" si="419"/>
        <v>0</v>
      </c>
      <c r="DZ352" s="27">
        <f t="shared" si="380"/>
        <v>0</v>
      </c>
      <c r="EA352" s="28">
        <f>IF((EA351+DU352+DV352)&gt;=$B$2*'SFV+BESS'!$I$9, $B$2*'SFV+BESS'!$I$9, (EA351+DU352+DV352))</f>
        <v>173.61249999999998</v>
      </c>
      <c r="EB352" s="110">
        <f t="shared" si="420"/>
        <v>0</v>
      </c>
      <c r="EG352" s="251"/>
      <c r="EH352" s="48">
        <v>14.2916666666667</v>
      </c>
      <c r="EI352" s="33">
        <f t="shared" si="396"/>
        <v>0</v>
      </c>
      <c r="EJ352" s="33">
        <f>Gen_Cons_Horario!B6210</f>
        <v>0</v>
      </c>
      <c r="EK352" s="35">
        <f t="shared" si="433"/>
        <v>0</v>
      </c>
      <c r="EL352" s="116">
        <f>IF(AND(EK352&gt;0,EK352*$B$4+ER351&lt;=$B$2*'SFV+BESS'!$I$9,EK352&lt;'SFV+BESS'!$I$7), EK352*$B$4, IF(AND(EK352&gt;0,EK352*$B$4+ER351&gt;$B$2*'SFV+BESS'!$I$9,EK352*$B$4&lt;'SFV+BESS'!$I$7),$B$2*'SFV+BESS'!$I$9-ER351,IF(AND(EK352&gt;0,EK352*$B$4+ER351&gt;$B$2*'SFV+BESS'!$I$9,EK352*$B$4&gt;'SFV+BESS'!$I$7,ER351&lt;$B$2*'SFV+BESS'!$I$9),$B$2*'SFV+BESS'!$I$9-ER351,IF(AND(EK352&gt;0,EK352*$B$4+ER351&lt;=$B$2*'SFV+BESS'!$I$9,EK352&gt;'SFV+BESS'!$I$7),'SFV+BESS'!$I$7,0))))</f>
        <v>0</v>
      </c>
      <c r="EM352" s="27">
        <f>IF(AND(EK352&lt;0,ER351+EK352/$B$5&gt;$H$2,-EK352/'Carga-Descarga Año'!$B$5&lt;'SFV+BESS'!$I$7),EK352/$B$5,IF(AND(EK352&lt;0,ER351+EK352/$B$5&gt;$H$2,-EK352/'Carga-Descarga Año'!$B$5&gt;'SFV+BESS'!$I$7),-'SFV+BESS'!$I$7,IF(AND(EK352&lt;0,ER351+EK352/$B$5&lt;$H$2),-MIN('SFV+BESS'!$I$7,ER351-$H$2),0)))</f>
        <v>0</v>
      </c>
      <c r="EN352" s="33"/>
      <c r="EO352" s="33">
        <f t="shared" si="381"/>
        <v>0</v>
      </c>
      <c r="EP352" s="27">
        <f t="shared" si="421"/>
        <v>0</v>
      </c>
      <c r="EQ352" s="27">
        <f t="shared" si="382"/>
        <v>0</v>
      </c>
      <c r="ER352" s="28">
        <f>IF((ER351+EL352+EM352)&gt;=$B$2*'SFV+BESS'!$I$9, $B$2*'SFV+BESS'!$I$9, (ER351+EL352+EM352))</f>
        <v>173.61249999999998</v>
      </c>
      <c r="ES352" s="110">
        <f t="shared" si="422"/>
        <v>0</v>
      </c>
      <c r="EX352" s="251"/>
      <c r="EY352" s="48">
        <v>14.2916666666667</v>
      </c>
      <c r="EZ352" s="33">
        <f t="shared" si="397"/>
        <v>20.231242549735406</v>
      </c>
      <c r="FA352" s="33">
        <f>Gen_Cons_Horario!B6930</f>
        <v>0</v>
      </c>
      <c r="FB352" s="35">
        <f t="shared" si="434"/>
        <v>20.231242549735406</v>
      </c>
      <c r="FC352" s="116">
        <f>IF(AND(FB352&gt;0,FB352*$B$4+FI351&lt;=$B$2*'SFV+BESS'!$I$9,FB352&lt;'SFV+BESS'!$I$7), FB352*$B$4, IF(AND(FB352&gt;0,FB352*$B$4+FI351&gt;$B$2*'SFV+BESS'!$I$9,FB352*$B$4&lt;'SFV+BESS'!$I$7),$B$2*'SFV+BESS'!$I$9-FI351,IF(AND(FB352&gt;0,FB352*$B$4+FI351&gt;$B$2*'SFV+BESS'!$I$9,FB352*$B$4&gt;'SFV+BESS'!$I$7,FI351&lt;$B$2*'SFV+BESS'!$I$9),$B$2*'SFV+BESS'!$I$9-FI351,IF(AND(FB352&gt;0,FB352*$B$4+FI351&lt;=$B$2*'SFV+BESS'!$I$9,FB352&gt;'SFV+BESS'!$I$7),'SFV+BESS'!$I$7,0))))</f>
        <v>0</v>
      </c>
      <c r="FD352" s="27">
        <f>IF(AND(FB352&lt;0,FI351+FB352/$B$5&gt;$H$2,-FB352/'Carga-Descarga Año'!$B$5&lt;'SFV+BESS'!$I$7),FB352/$B$5,IF(AND(FB352&lt;0,FI351+FB352/$B$5&gt;$H$2,-FB352/'Carga-Descarga Año'!$B$5&gt;'SFV+BESS'!$I$7),-'SFV+BESS'!$I$7,IF(AND(FB352&lt;0,FI351+FB352/$B$5&lt;$H$2),-MIN('SFV+BESS'!$I$7,FI351-$H$2),0)))</f>
        <v>0</v>
      </c>
      <c r="FE352" s="33"/>
      <c r="FF352" s="33">
        <f t="shared" si="383"/>
        <v>0</v>
      </c>
      <c r="FG352" s="27">
        <f t="shared" si="423"/>
        <v>0</v>
      </c>
      <c r="FH352" s="27">
        <f t="shared" si="384"/>
        <v>0</v>
      </c>
      <c r="FI352" s="28">
        <f>IF((FI351+FC352+FD352)&gt;=$B$2*'SFV+BESS'!$I$9, $B$2*'SFV+BESS'!$I$9, (FI351+FC352+FD352))</f>
        <v>173.61249999999998</v>
      </c>
      <c r="FJ352" s="110">
        <f t="shared" si="424"/>
        <v>20.231242549735406</v>
      </c>
      <c r="FO352" s="251"/>
      <c r="FP352" s="48">
        <v>14.2916666666667</v>
      </c>
      <c r="FQ352" s="33">
        <f t="shared" si="398"/>
        <v>47.678344123536192</v>
      </c>
      <c r="FR352" s="33">
        <f>Gen_Cons_Horario!B7674</f>
        <v>0</v>
      </c>
      <c r="FS352" s="35">
        <f t="shared" si="435"/>
        <v>47.678344123536192</v>
      </c>
      <c r="FT352" s="116">
        <f>IF(AND(FS352&gt;0,FS352*$B$4+FZ351&lt;=$B$2*'SFV+BESS'!$I$9,FS352&lt;'SFV+BESS'!$I$7), FS352*$B$4, IF(AND(FS352&gt;0,FS352*$B$4+FZ351&gt;$B$2*'SFV+BESS'!$I$9,FS352*$B$4&lt;'SFV+BESS'!$I$7),$B$2*'SFV+BESS'!$I$9-FZ351,IF(AND(FS352&gt;0,FS352*$B$4+FZ351&gt;$B$2*'SFV+BESS'!$I$9,FS352*$B$4&gt;'SFV+BESS'!$I$7,FZ351&lt;$B$2*'SFV+BESS'!$I$9),$B$2*'SFV+BESS'!$I$9-FZ351,IF(AND(FS352&gt;0,FS352*$B$4+FZ351&lt;=$B$2*'SFV+BESS'!$I$9,FS352&gt;'SFV+BESS'!$I$7),'SFV+BESS'!$I$7,0))))</f>
        <v>0</v>
      </c>
      <c r="FU352" s="27">
        <f>IF(AND(FS352&lt;0,FZ351+FS352/$B$5&gt;$H$2,-FS352/'Carga-Descarga Año'!$B$5&lt;'SFV+BESS'!$I$7),FS352/$B$5,IF(AND(FS352&lt;0,FZ351+FS352/$B$5&gt;$H$2,-FS352/'Carga-Descarga Año'!$B$5&gt;'SFV+BESS'!$I$7),-'SFV+BESS'!$I$7,IF(AND(FS352&lt;0,FZ351+FS352/$B$5&lt;$H$2),-MIN('SFV+BESS'!$I$7,FZ351-$H$2),0)))</f>
        <v>0</v>
      </c>
      <c r="FV352" s="33"/>
      <c r="FW352" s="33">
        <f t="shared" si="385"/>
        <v>0</v>
      </c>
      <c r="FX352" s="27">
        <f t="shared" si="425"/>
        <v>0</v>
      </c>
      <c r="FY352" s="27">
        <f t="shared" si="386"/>
        <v>0</v>
      </c>
      <c r="FZ352" s="28">
        <f>IF((FZ351+FT352+FU352)&gt;=$B$2*'SFV+BESS'!$I$9, $B$2*'SFV+BESS'!$I$9, (FZ351+FT352+FU352))</f>
        <v>173.61249999999998</v>
      </c>
      <c r="GA352" s="110">
        <f t="shared" si="426"/>
        <v>47.678344123536192</v>
      </c>
      <c r="GF352" s="251"/>
      <c r="GG352" s="48">
        <v>14.2916666666667</v>
      </c>
      <c r="GH352" s="33">
        <f t="shared" si="399"/>
        <v>47.68278908167801</v>
      </c>
      <c r="GI352" s="33">
        <f>Gen_Cons_Horario!B8394</f>
        <v>0</v>
      </c>
      <c r="GJ352" s="35">
        <f t="shared" si="441"/>
        <v>47.68278908167801</v>
      </c>
      <c r="GK352" s="116">
        <f>IF(AND(GJ352&gt;0,GJ352*$B$4+GQ351&lt;=$B$2*'SFV+BESS'!$I$9,GJ352&lt;'SFV+BESS'!$I$7), GJ352*$B$4, IF(AND(GJ352&gt;0,GJ352*$B$4+GQ351&gt;$B$2*'SFV+BESS'!$I$9,GJ352*$B$4&lt;'SFV+BESS'!$I$7),$B$2*'SFV+BESS'!$I$9-GQ351,IF(AND(GJ352&gt;0,GJ352*$B$4+GQ351&gt;$B$2*'SFV+BESS'!$I$9,GJ352*$B$4&gt;'SFV+BESS'!$I$7,GQ351&lt;$B$2*'SFV+BESS'!$I$9),$B$2*'SFV+BESS'!$I$9-GQ351,IF(AND(GJ352&gt;0,GJ352*$B$4+GQ351&lt;=$B$2*'SFV+BESS'!$I$9,GJ352&gt;'SFV+BESS'!$I$7),'SFV+BESS'!$I$7,0))))</f>
        <v>0</v>
      </c>
      <c r="GL352" s="27">
        <f>IF(AND(GJ352&lt;0,GQ351+GJ352/$B$5&gt;$H$2,-GJ352/'Carga-Descarga Año'!$B$5&lt;'SFV+BESS'!$I$7),GJ352/$B$5,IF(AND(GJ352&lt;0,GQ351+GJ352/$B$5&gt;$H$2,-GJ352/'Carga-Descarga Año'!$B$5&gt;'SFV+BESS'!$I$7),-'SFV+BESS'!$I$7,IF(AND(GJ352&lt;0,GQ351+GJ352/$B$5&lt;$H$2),-MIN('SFV+BESS'!$I$7,GQ351-$H$2),0)))</f>
        <v>0</v>
      </c>
      <c r="GM352" s="33"/>
      <c r="GN352" s="33">
        <f t="shared" si="387"/>
        <v>0</v>
      </c>
      <c r="GO352" s="27">
        <f t="shared" si="427"/>
        <v>0</v>
      </c>
      <c r="GP352" s="27">
        <f t="shared" si="388"/>
        <v>0</v>
      </c>
      <c r="GQ352" s="28">
        <f>IF((GQ351+GK352+GL352)&gt;=$B$2*'SFV+BESS'!$I$9, $B$2*'SFV+BESS'!$I$9, (GQ351+GK352+GL352))</f>
        <v>173.61249999999998</v>
      </c>
      <c r="GR352" s="110">
        <f t="shared" si="428"/>
        <v>47.68278908167801</v>
      </c>
    </row>
    <row r="353" spans="1:200">
      <c r="A353" s="249"/>
      <c r="B353" s="48">
        <v>14.3333333333333</v>
      </c>
      <c r="C353" s="38">
        <f t="shared" ref="C353:C416" si="442">C329</f>
        <v>70.656558862291604</v>
      </c>
      <c r="D353" s="2">
        <f>Gen_Cons_Horario!B379</f>
        <v>96.941000000000003</v>
      </c>
      <c r="E353" s="140">
        <f t="shared" si="400"/>
        <v>-26.284441137708399</v>
      </c>
      <c r="F353" s="116">
        <f>IF(AND(E353&gt;0,E353*$B$4+L352&lt;=$B$2*'SFV+BESS'!$I$9,E353&lt;'SFV+BESS'!$I$7), E353*$B$4, IF(AND(E353&gt;0,E353*$B$4+L352&gt;$B$2*'SFV+BESS'!$I$9,E353*$B$4&lt;'SFV+BESS'!$I$7),$B$2*'SFV+BESS'!$I$9-L352,IF(AND(E353&gt;0,E353*$B$4+L352&gt;$B$2*'SFV+BESS'!$I$9,E353*$B$4&gt;'SFV+BESS'!$I$7,L352&lt;$B$2*'SFV+BESS'!$I$9),$B$2*'SFV+BESS'!$I$9-L352,IF(AND(E353&gt;0,E353*$B$4+L352&lt;=$B$2*'SFV+BESS'!$I$9,E353&gt;'SFV+BESS'!$I$7),'SFV+BESS'!$I$7,0))))</f>
        <v>0</v>
      </c>
      <c r="G353" s="27">
        <f>IF(AND(E353&lt;0,L352+E353/$B$5&gt;$H$2,-E353/'Carga-Descarga Año'!$B$5&lt;'SFV+BESS'!$I$7),E353/$B$5,IF(AND(E353&lt;0,L352+E353/$B$5&gt;$H$2,-E353/'Carga-Descarga Año'!$B$5&gt;'SFV+BESS'!$I$7),-'SFV+BESS'!$I$7,IF(AND(E353&lt;0,L352+E353/$B$5&lt;$H$2),-MIN('SFV+BESS'!$I$7,L352-$H$2),0)))</f>
        <v>-27.667832776535157</v>
      </c>
      <c r="I353" s="38">
        <f t="shared" si="401"/>
        <v>70.656558862291604</v>
      </c>
      <c r="J353" s="27">
        <f t="shared" si="403"/>
        <v>26.284441137708399</v>
      </c>
      <c r="K353" s="27">
        <f t="shared" si="402"/>
        <v>0</v>
      </c>
      <c r="L353" s="28">
        <f>IF((L352+F353+G353)&gt;=$B$2*'SFV+BESS'!$I$9, $B$2*'SFV+BESS'!$I$9, (L352+F353+G353))</f>
        <v>110.85537444154812</v>
      </c>
      <c r="M353" s="110">
        <f t="shared" si="404"/>
        <v>0</v>
      </c>
      <c r="R353" s="251"/>
      <c r="S353" s="48">
        <v>14.3333333333333</v>
      </c>
      <c r="T353" s="2">
        <f t="shared" si="389"/>
        <v>61.850962829188468</v>
      </c>
      <c r="U353" s="2">
        <f>Gen_Cons_Horario!B1123</f>
        <v>74.570000000000007</v>
      </c>
      <c r="V353" s="35">
        <f t="shared" si="436"/>
        <v>-12.719037170811539</v>
      </c>
      <c r="W353" s="116">
        <f>IF(AND(V353&gt;0,V353*$B$4+AC352&lt;=$B$2*'SFV+BESS'!$I$9,V353&lt;'SFV+BESS'!$I$7), V353*$B$4, IF(AND(V353&gt;0,V353*$B$4+AC352&gt;$B$2*'SFV+BESS'!$I$9,V353*$B$4&lt;'SFV+BESS'!$I$7),$B$2*'SFV+BESS'!$I$9-AC352,IF(AND(V353&gt;0,V353*$B$4+AC352&gt;$B$2*'SFV+BESS'!$I$9,V353*$B$4&gt;'SFV+BESS'!$I$7,AC352&lt;$B$2*'SFV+BESS'!$I$9),$B$2*'SFV+BESS'!$I$9-AC352,IF(AND(V353&gt;0,V353*$B$4+AC352&lt;=$B$2*'SFV+BESS'!$I$9,V353&gt;'SFV+BESS'!$I$7),'SFV+BESS'!$I$7,0))))</f>
        <v>0</v>
      </c>
      <c r="X353" s="27">
        <f>IF(AND(V353&lt;0,AC352+V353/$B$5&gt;$H$2,-V353/'Carga-Descarga Año'!$B$5&lt;'SFV+BESS'!$I$7),V353/$B$5,IF(AND(V353&lt;0,AC352+V353/$B$5&gt;$H$2,-V353/'Carga-Descarga Año'!$B$5&gt;'SFV+BESS'!$I$7),-'SFV+BESS'!$I$7,IF(AND(V353&lt;0,AC352+V353/$B$5&lt;$H$2),-MIN('SFV+BESS'!$I$7,AC352-$H$2),0)))</f>
        <v>-13.388460179801621</v>
      </c>
      <c r="Z353" s="33">
        <f t="shared" si="430"/>
        <v>61.850962829188468</v>
      </c>
      <c r="AA353" s="27">
        <f t="shared" si="405"/>
        <v>12.719037170811539</v>
      </c>
      <c r="AB353" s="27">
        <f t="shared" si="429"/>
        <v>0</v>
      </c>
      <c r="AC353" s="28">
        <f>IF((AC352+W353+X353)&gt;=$B$2*'SFV+BESS'!$I$9, $B$2*'SFV+BESS'!$I$9, (AC352+W353+X353))</f>
        <v>160.22403982019836</v>
      </c>
      <c r="AD353" s="110">
        <f t="shared" si="406"/>
        <v>0</v>
      </c>
      <c r="AI353" s="251"/>
      <c r="AJ353" s="48">
        <v>14.3333333333333</v>
      </c>
      <c r="AK353" s="52">
        <f t="shared" si="390"/>
        <v>49.086071190777005</v>
      </c>
      <c r="AL353" s="33">
        <f>Gen_Cons_Horario!B1795</f>
        <v>37.285000000000004</v>
      </c>
      <c r="AM353" s="35">
        <f t="shared" si="437"/>
        <v>11.801071190777002</v>
      </c>
      <c r="AN353" s="116">
        <f>IF(AND(AM353&gt;0,AM353*$B$4+AT352&lt;=$B$2*'SFV+BESS'!$I$9,AM353&lt;'SFV+BESS'!$I$7), AM353*$B$4, IF(AND(AM353&gt;0,AM353*$B$4+AT352&gt;$B$2*'SFV+BESS'!$I$9,AM353*$B$4&lt;'SFV+BESS'!$I$7),$B$2*'SFV+BESS'!$I$9-AT352,IF(AND(AM353&gt;0,AM353*$B$4+AT352&gt;$B$2*'SFV+BESS'!$I$9,AM353*$B$4&gt;'SFV+BESS'!$I$7,AT352&lt;$B$2*'SFV+BESS'!$I$9),$B$2*'SFV+BESS'!$I$9-AT352,IF(AND(AM353&gt;0,AM353*$B$4+AT352&lt;=$B$2*'SFV+BESS'!$I$9,AM353&gt;'SFV+BESS'!$I$7),'SFV+BESS'!$I$7,0))))</f>
        <v>11.211017631238152</v>
      </c>
      <c r="AO353" s="27">
        <f>IF(AND(AM353&lt;0,AT352+AM353/$B$5&gt;$H$2,-AM353/'Carga-Descarga Año'!$B$5&lt;'SFV+BESS'!$I$7),AM353/$B$5,IF(AND(AM353&lt;0,AT352+AM353/$B$5&gt;$H$2,-AM353/'Carga-Descarga Año'!$B$5&gt;'SFV+BESS'!$I$7),-'SFV+BESS'!$I$7,IF(AND(AM353&lt;0,AT352+AM353/$B$5&lt;$H$2),-MIN('SFV+BESS'!$I$7,AT352-$H$2),0)))</f>
        <v>0</v>
      </c>
      <c r="AP353" s="33"/>
      <c r="AQ353" s="33">
        <f t="shared" ref="AQ353:AQ416" si="443">IF(AM353&gt;0,AL353,AK353)</f>
        <v>37.285000000000004</v>
      </c>
      <c r="AR353" s="27">
        <f t="shared" si="407"/>
        <v>0</v>
      </c>
      <c r="AS353" s="27">
        <f t="shared" ref="AS353:AS416" si="444">IF(AR353&lt;-AM353,-(AM353+AR353),0)</f>
        <v>0</v>
      </c>
      <c r="AT353" s="28">
        <f>IF((AT352+AN353+AO353)&gt;=$B$2*'SFV+BESS'!$I$9, $B$2*'SFV+BESS'!$I$9, (AT352+AN353+AO353))</f>
        <v>164.11951833706877</v>
      </c>
      <c r="AU353" s="110">
        <f t="shared" si="408"/>
        <v>0</v>
      </c>
      <c r="AZ353" s="251"/>
      <c r="BA353" s="48">
        <v>14.3333333333333</v>
      </c>
      <c r="BB353" s="33">
        <f t="shared" si="391"/>
        <v>20.518647630804924</v>
      </c>
      <c r="BC353" s="33">
        <f>Gen_Cons_Horario!B2539</f>
        <v>0</v>
      </c>
      <c r="BD353" s="35">
        <f t="shared" si="438"/>
        <v>20.518647630804924</v>
      </c>
      <c r="BE353" s="116">
        <f>IF(AND(BD353&gt;0,BD353*$B$4+BK352&lt;=$B$2*'SFV+BESS'!$I$9,BD353&lt;'SFV+BESS'!$I$7), BD353*$B$4, IF(AND(BD353&gt;0,BD353*$B$4+BK352&gt;$B$2*'SFV+BESS'!$I$9,BD353*$B$4&lt;'SFV+BESS'!$I$7),$B$2*'SFV+BESS'!$I$9-BK352,IF(AND(BD353&gt;0,BD353*$B$4+BK352&gt;$B$2*'SFV+BESS'!$I$9,BD353*$B$4&gt;'SFV+BESS'!$I$7,BK352&lt;$B$2*'SFV+BESS'!$I$9),$B$2*'SFV+BESS'!$I$9-BK352,IF(AND(BD353&gt;0,BD353*$B$4+BK352&lt;=$B$2*'SFV+BESS'!$I$9,BD353&gt;'SFV+BESS'!$I$7),'SFV+BESS'!$I$7,0))))</f>
        <v>0</v>
      </c>
      <c r="BF353" s="27">
        <f>IF(AND(BD353&lt;0,BK352+BD353/$B$5&gt;$H$2,-BD353/'Carga-Descarga Año'!$B$5&lt;'SFV+BESS'!$I$7),BD353/$B$5,IF(AND(BD353&lt;0,BK352+BD353/$B$5&gt;$H$2,-BD353/'Carga-Descarga Año'!$B$5&gt;'SFV+BESS'!$I$7),-'SFV+BESS'!$I$7,IF(AND(BD353&lt;0,BK352+BD353/$B$5&lt;$H$2),-MIN('SFV+BESS'!$I$7,BK352-$H$2),0)))</f>
        <v>0</v>
      </c>
      <c r="BG353" s="33"/>
      <c r="BH353" s="33">
        <f t="shared" ref="BH353:BH416" si="445">IF(BD353&gt;0,BC353,BB353)</f>
        <v>0</v>
      </c>
      <c r="BI353" s="27">
        <f t="shared" si="409"/>
        <v>0</v>
      </c>
      <c r="BJ353" s="27">
        <f t="shared" ref="BJ353:BJ416" si="446">IF(BI353&lt;-BD353,-(BD353+BI353),0)</f>
        <v>0</v>
      </c>
      <c r="BK353" s="28">
        <f>IF((BK352+BE353+BF353)&gt;=$B$2*'SFV+BESS'!$I$9, $B$2*'SFV+BESS'!$I$9, (BK352+BE353+BF353))</f>
        <v>173.61249999999998</v>
      </c>
      <c r="BL353" s="110">
        <f t="shared" si="410"/>
        <v>20.518647630804924</v>
      </c>
      <c r="BQ353" s="251"/>
      <c r="BR353" s="48">
        <v>14.3333333333333</v>
      </c>
      <c r="BS353" s="33">
        <f t="shared" si="392"/>
        <v>1.3517615596903494</v>
      </c>
      <c r="BT353" s="33">
        <f>Gen_Cons_Horario!B3259</f>
        <v>0</v>
      </c>
      <c r="BU353" s="35">
        <f t="shared" si="439"/>
        <v>1.3517615596903494</v>
      </c>
      <c r="BV353" s="116">
        <f>IF(AND(BU353&gt;0,BU353*$B$4+CB352&lt;=$B$2*'SFV+BESS'!$I$9,BU353&lt;'SFV+BESS'!$I$7), BU353*$B$4, IF(AND(BU353&gt;0,BU353*$B$4+CB352&gt;$B$2*'SFV+BESS'!$I$9,BU353*$B$4&lt;'SFV+BESS'!$I$7),$B$2*'SFV+BESS'!$I$9-CB352,IF(AND(BU353&gt;0,BU353*$B$4+CB352&gt;$B$2*'SFV+BESS'!$I$9,BU353*$B$4&gt;'SFV+BESS'!$I$7,CB352&lt;$B$2*'SFV+BESS'!$I$9),$B$2*'SFV+BESS'!$I$9-CB352,IF(AND(BU353&gt;0,BU353*$B$4+CB352&lt;=$B$2*'SFV+BESS'!$I$9,BU353&gt;'SFV+BESS'!$I$7),'SFV+BESS'!$I$7,0))))</f>
        <v>0</v>
      </c>
      <c r="BW353" s="27">
        <f>IF(AND(BU353&lt;0,CB352+BU353/$B$5&gt;$H$2,-BU353/'Carga-Descarga Año'!$B$5&lt;'SFV+BESS'!$I$7),BU353/$B$5,IF(AND(BU353&lt;0,CB352+BU353/$B$5&gt;$H$2,-BU353/'Carga-Descarga Año'!$B$5&gt;'SFV+BESS'!$I$7),-'SFV+BESS'!$I$7,IF(AND(BU353&lt;0,CB352+BU353/$B$5&lt;$H$2),-MIN('SFV+BESS'!$I$7,CB352-$H$2),0)))</f>
        <v>0</v>
      </c>
      <c r="BX353" s="33"/>
      <c r="BY353" s="33">
        <f t="shared" ref="BY353:BY416" si="447">IF(BU353&gt;0,BT353,BS353)</f>
        <v>0</v>
      </c>
      <c r="BZ353" s="27">
        <f t="shared" si="411"/>
        <v>0</v>
      </c>
      <c r="CA353" s="27">
        <f t="shared" si="412"/>
        <v>0</v>
      </c>
      <c r="CB353" s="28">
        <f>IF((CB352+BV353+BW353)&gt;=$B$2*'SFV+BESS'!$I$9, $B$2*'SFV+BESS'!$I$9, (CB352+BV353+BW353))</f>
        <v>173.61249999999998</v>
      </c>
      <c r="CC353" s="110">
        <f t="shared" si="413"/>
        <v>1.3517615596903494</v>
      </c>
      <c r="CH353" s="251"/>
      <c r="CI353" s="48">
        <v>14.3333333333333</v>
      </c>
      <c r="CJ353" s="33">
        <f t="shared" si="393"/>
        <v>0</v>
      </c>
      <c r="CK353" s="33">
        <f>Gen_Cons_Horario!B4003</f>
        <v>0</v>
      </c>
      <c r="CL353" s="35">
        <f t="shared" si="440"/>
        <v>0</v>
      </c>
      <c r="CM353" s="116">
        <f>IF(AND(CL353&gt;0,CL353*$B$4+CS352&lt;=$B$2*'SFV+BESS'!$I$9,CL353&lt;'SFV+BESS'!$I$7), CL353*$B$4, IF(AND(CL353&gt;0,CL353*$B$4+CS352&gt;$B$2*'SFV+BESS'!$I$9,CL353*$B$4&lt;'SFV+BESS'!$I$7),$B$2*'SFV+BESS'!$I$9-CS352,IF(AND(CL353&gt;0,CL353*$B$4+CS352&gt;$B$2*'SFV+BESS'!$I$9,CL353*$B$4&gt;'SFV+BESS'!$I$7,CS352&lt;$B$2*'SFV+BESS'!$I$9),$B$2*'SFV+BESS'!$I$9-CS352,IF(AND(CL353&gt;0,CL353*$B$4+CS352&lt;=$B$2*'SFV+BESS'!$I$9,CL353&gt;'SFV+BESS'!$I$7),'SFV+BESS'!$I$7,0))))</f>
        <v>0</v>
      </c>
      <c r="CN353" s="27">
        <f>IF(AND(CL353&lt;0,CS352+CL353/$B$5&gt;$H$2,-CL353/'Carga-Descarga Año'!$B$5&lt;'SFV+BESS'!$I$7),CL353/$B$5,IF(AND(CL353&lt;0,CS352+CL353/$B$5&gt;$H$2,-CL353/'Carga-Descarga Año'!$B$5&gt;'SFV+BESS'!$I$7),-'SFV+BESS'!$I$7,IF(AND(CL353&lt;0,CS352+CL353/$B$5&lt;$H$2),-MIN('SFV+BESS'!$I$7,CS352-$H$2),0)))</f>
        <v>0</v>
      </c>
      <c r="CO353" s="33"/>
      <c r="CP353" s="33">
        <f t="shared" ref="CP353:CP416" si="448">IF(CL353&gt;0,CK353,CJ353)</f>
        <v>0</v>
      </c>
      <c r="CQ353" s="27">
        <f t="shared" si="414"/>
        <v>0</v>
      </c>
      <c r="CR353" s="27">
        <f t="shared" ref="CR353:CR416" si="449">IF(CQ353&lt;-CL353,-(CL353+CQ353),0)</f>
        <v>0</v>
      </c>
      <c r="CS353" s="28">
        <f>IF((CS352+CM353+CN353)&gt;=$B$2*'SFV+BESS'!$I$9, $B$2*'SFV+BESS'!$I$9, (CS352+CM353+CN353))</f>
        <v>173.61249999999998</v>
      </c>
      <c r="CT353" s="110">
        <f t="shared" si="415"/>
        <v>0</v>
      </c>
      <c r="CY353" s="251"/>
      <c r="CZ353" s="48">
        <v>14.3333333333333</v>
      </c>
      <c r="DA353" s="33">
        <f t="shared" si="394"/>
        <v>0</v>
      </c>
      <c r="DB353" s="33">
        <f>Gen_Cons_Horario!B4723</f>
        <v>0</v>
      </c>
      <c r="DC353" s="35">
        <f t="shared" si="431"/>
        <v>0</v>
      </c>
      <c r="DD353" s="116">
        <f>IF(AND(DC353&gt;0,DC353*$B$4+DJ352&lt;=$B$2*'SFV+BESS'!$I$9,DC353&lt;'SFV+BESS'!$I$7), DC353*$B$4, IF(AND(DC353&gt;0,DC353*$B$4+DJ352&gt;$B$2*'SFV+BESS'!$I$9,DC353*$B$4&lt;'SFV+BESS'!$I$7),$B$2*'SFV+BESS'!$I$9-DJ352,IF(AND(DC353&gt;0,DC353*$B$4+DJ352&gt;$B$2*'SFV+BESS'!$I$9,DC353*$B$4&gt;'SFV+BESS'!$I$7,DJ352&lt;$B$2*'SFV+BESS'!$I$9),$B$2*'SFV+BESS'!$I$9-DJ352,IF(AND(DC353&gt;0,DC353*$B$4+DJ352&lt;=$B$2*'SFV+BESS'!$I$9,DC353&gt;'SFV+BESS'!$I$7),'SFV+BESS'!$I$7,0))))</f>
        <v>0</v>
      </c>
      <c r="DE353" s="27">
        <f>IF(AND(DC353&lt;0,DJ352+DC353/$B$5&gt;$H$2,-DC353/'Carga-Descarga Año'!$B$5&lt;'SFV+BESS'!$I$7),DC353/$B$5,IF(AND(DC353&lt;0,DJ352+DC353/$B$5&gt;$H$2,-DC353/'Carga-Descarga Año'!$B$5&gt;'SFV+BESS'!$I$7),-'SFV+BESS'!$I$7,IF(AND(DC353&lt;0,DJ352+DC353/$B$5&lt;$H$2),-MIN('SFV+BESS'!$I$7,DJ352-$H$2),0)))</f>
        <v>0</v>
      </c>
      <c r="DF353" s="33"/>
      <c r="DG353" s="33">
        <f t="shared" ref="DG353:DG416" si="450">IF(DC353&gt;0,DB353,DA353)</f>
        <v>0</v>
      </c>
      <c r="DH353" s="27">
        <f t="shared" si="416"/>
        <v>0</v>
      </c>
      <c r="DI353" s="27">
        <f t="shared" si="417"/>
        <v>0</v>
      </c>
      <c r="DJ353" s="28">
        <f>IF((DJ352+DD353+DE353)&gt;=$B$2*'SFV+BESS'!$I$9, $B$2*'SFV+BESS'!$I$9, (DJ352+DD353+DE353))</f>
        <v>173.61249999999998</v>
      </c>
      <c r="DK353" s="110">
        <f t="shared" si="418"/>
        <v>0</v>
      </c>
      <c r="DP353" s="251"/>
      <c r="DQ353" s="48">
        <v>14.3333333333333</v>
      </c>
      <c r="DR353" s="33">
        <f t="shared" si="395"/>
        <v>6.4835279294787034</v>
      </c>
      <c r="DS353" s="33">
        <f>Gen_Cons_Horario!B5467</f>
        <v>0</v>
      </c>
      <c r="DT353" s="35">
        <f t="shared" si="432"/>
        <v>6.4835279294787034</v>
      </c>
      <c r="DU353" s="116">
        <f>IF(AND(DT353&gt;0,DT353*$B$4+EA352&lt;=$B$2*'SFV+BESS'!$I$9,DT353&lt;'SFV+BESS'!$I$7), DT353*$B$4, IF(AND(DT353&gt;0,DT353*$B$4+EA352&gt;$B$2*'SFV+BESS'!$I$9,DT353*$B$4&lt;'SFV+BESS'!$I$7),$B$2*'SFV+BESS'!$I$9-EA352,IF(AND(DT353&gt;0,DT353*$B$4+EA352&gt;$B$2*'SFV+BESS'!$I$9,DT353*$B$4&gt;'SFV+BESS'!$I$7,EA352&lt;$B$2*'SFV+BESS'!$I$9),$B$2*'SFV+BESS'!$I$9-EA352,IF(AND(DT353&gt;0,DT353*$B$4+EA352&lt;=$B$2*'SFV+BESS'!$I$9,DT353&gt;'SFV+BESS'!$I$7),'SFV+BESS'!$I$7,0))))</f>
        <v>0</v>
      </c>
      <c r="DV353" s="27">
        <f>IF(AND(DT353&lt;0,EA352+DT353/$B$5&gt;$H$2,-DT353/'Carga-Descarga Año'!$B$5&lt;'SFV+BESS'!$I$7),DT353/$B$5,IF(AND(DT353&lt;0,EA352+DT353/$B$5&gt;$H$2,-DT353/'Carga-Descarga Año'!$B$5&gt;'SFV+BESS'!$I$7),-'SFV+BESS'!$I$7,IF(AND(DT353&lt;0,EA352+DT353/$B$5&lt;$H$2),-MIN('SFV+BESS'!$I$7,EA352-$H$2),0)))</f>
        <v>0</v>
      </c>
      <c r="DW353" s="33"/>
      <c r="DX353" s="33">
        <f t="shared" ref="DX353:DX416" si="451">IF(DT353&gt;0,DS353,DR353)</f>
        <v>0</v>
      </c>
      <c r="DY353" s="27">
        <f t="shared" si="419"/>
        <v>0</v>
      </c>
      <c r="DZ353" s="27">
        <f t="shared" ref="DZ353:DZ416" si="452">IF(DY353&lt;-DT353,-(DT353+DY353),0)</f>
        <v>0</v>
      </c>
      <c r="EA353" s="28">
        <f>IF((EA352+DU353+DV353)&gt;=$B$2*'SFV+BESS'!$I$9, $B$2*'SFV+BESS'!$I$9, (EA352+DU353+DV353))</f>
        <v>173.61249999999998</v>
      </c>
      <c r="EB353" s="110">
        <f t="shared" si="420"/>
        <v>6.4835279294787034</v>
      </c>
      <c r="EG353" s="251"/>
      <c r="EH353" s="48">
        <v>14.3333333333333</v>
      </c>
      <c r="EI353" s="33">
        <f t="shared" si="396"/>
        <v>40.108563582829348</v>
      </c>
      <c r="EJ353" s="33">
        <f>Gen_Cons_Horario!B6211</f>
        <v>0</v>
      </c>
      <c r="EK353" s="35">
        <f t="shared" si="433"/>
        <v>40.108563582829348</v>
      </c>
      <c r="EL353" s="116">
        <f>IF(AND(EK353&gt;0,EK353*$B$4+ER352&lt;=$B$2*'SFV+BESS'!$I$9,EK353&lt;'SFV+BESS'!$I$7), EK353*$B$4, IF(AND(EK353&gt;0,EK353*$B$4+ER352&gt;$B$2*'SFV+BESS'!$I$9,EK353*$B$4&lt;'SFV+BESS'!$I$7),$B$2*'SFV+BESS'!$I$9-ER352,IF(AND(EK353&gt;0,EK353*$B$4+ER352&gt;$B$2*'SFV+BESS'!$I$9,EK353*$B$4&gt;'SFV+BESS'!$I$7,ER352&lt;$B$2*'SFV+BESS'!$I$9),$B$2*'SFV+BESS'!$I$9-ER352,IF(AND(EK353&gt;0,EK353*$B$4+ER352&lt;=$B$2*'SFV+BESS'!$I$9,EK353&gt;'SFV+BESS'!$I$7),'SFV+BESS'!$I$7,0))))</f>
        <v>0</v>
      </c>
      <c r="EM353" s="27">
        <f>IF(AND(EK353&lt;0,ER352+EK353/$B$5&gt;$H$2,-EK353/'Carga-Descarga Año'!$B$5&lt;'SFV+BESS'!$I$7),EK353/$B$5,IF(AND(EK353&lt;0,ER352+EK353/$B$5&gt;$H$2,-EK353/'Carga-Descarga Año'!$B$5&gt;'SFV+BESS'!$I$7),-'SFV+BESS'!$I$7,IF(AND(EK353&lt;0,ER352+EK353/$B$5&lt;$H$2),-MIN('SFV+BESS'!$I$7,ER352-$H$2),0)))</f>
        <v>0</v>
      </c>
      <c r="EN353" s="33"/>
      <c r="EO353" s="33">
        <f t="shared" ref="EO353:EO416" si="453">IF(EK353&gt;0,EJ353,EI353)</f>
        <v>0</v>
      </c>
      <c r="EP353" s="27">
        <f t="shared" si="421"/>
        <v>0</v>
      </c>
      <c r="EQ353" s="27">
        <f t="shared" ref="EQ353:EQ416" si="454">IF(EP353&lt;-EK353,-(EK353+EP353),0)</f>
        <v>0</v>
      </c>
      <c r="ER353" s="28">
        <f>IF((ER352+EL353+EM353)&gt;=$B$2*'SFV+BESS'!$I$9, $B$2*'SFV+BESS'!$I$9, (ER352+EL353+EM353))</f>
        <v>173.61249999999998</v>
      </c>
      <c r="ES353" s="110">
        <f t="shared" si="422"/>
        <v>40.108563582829348</v>
      </c>
      <c r="EX353" s="251"/>
      <c r="EY353" s="48">
        <v>14.3333333333333</v>
      </c>
      <c r="EZ353" s="33">
        <f t="shared" si="397"/>
        <v>65.465247118483433</v>
      </c>
      <c r="FA353" s="33">
        <f>Gen_Cons_Horario!B6931</f>
        <v>0</v>
      </c>
      <c r="FB353" s="35">
        <f t="shared" si="434"/>
        <v>65.465247118483433</v>
      </c>
      <c r="FC353" s="116">
        <f>IF(AND(FB353&gt;0,FB353*$B$4+FI352&lt;=$B$2*'SFV+BESS'!$I$9,FB353&lt;'SFV+BESS'!$I$7), FB353*$B$4, IF(AND(FB353&gt;0,FB353*$B$4+FI352&gt;$B$2*'SFV+BESS'!$I$9,FB353*$B$4&lt;'SFV+BESS'!$I$7),$B$2*'SFV+BESS'!$I$9-FI352,IF(AND(FB353&gt;0,FB353*$B$4+FI352&gt;$B$2*'SFV+BESS'!$I$9,FB353*$B$4&gt;'SFV+BESS'!$I$7,FI352&lt;$B$2*'SFV+BESS'!$I$9),$B$2*'SFV+BESS'!$I$9-FI352,IF(AND(FB353&gt;0,FB353*$B$4+FI352&lt;=$B$2*'SFV+BESS'!$I$9,FB353&gt;'SFV+BESS'!$I$7),'SFV+BESS'!$I$7,0))))</f>
        <v>0</v>
      </c>
      <c r="FD353" s="27">
        <f>IF(AND(FB353&lt;0,FI352+FB353/$B$5&gt;$H$2,-FB353/'Carga-Descarga Año'!$B$5&lt;'SFV+BESS'!$I$7),FB353/$B$5,IF(AND(FB353&lt;0,FI352+FB353/$B$5&gt;$H$2,-FB353/'Carga-Descarga Año'!$B$5&gt;'SFV+BESS'!$I$7),-'SFV+BESS'!$I$7,IF(AND(FB353&lt;0,FI352+FB353/$B$5&lt;$H$2),-MIN('SFV+BESS'!$I$7,FI352-$H$2),0)))</f>
        <v>0</v>
      </c>
      <c r="FE353" s="33"/>
      <c r="FF353" s="33">
        <f t="shared" ref="FF353:FF416" si="455">IF(FB353&gt;0,FA353,EZ353)</f>
        <v>0</v>
      </c>
      <c r="FG353" s="27">
        <f t="shared" si="423"/>
        <v>0</v>
      </c>
      <c r="FH353" s="27">
        <f t="shared" ref="FH353:FH416" si="456">IF(FG353&lt;-FB353,-(FB353+FG353),0)</f>
        <v>0</v>
      </c>
      <c r="FI353" s="28">
        <f>IF((FI352+FC353+FD353)&gt;=$B$2*'SFV+BESS'!$I$9, $B$2*'SFV+BESS'!$I$9, (FI352+FC353+FD353))</f>
        <v>173.61249999999998</v>
      </c>
      <c r="FJ353" s="110">
        <f t="shared" si="424"/>
        <v>65.465247118483433</v>
      </c>
      <c r="FO353" s="251"/>
      <c r="FP353" s="48">
        <v>14.3333333333333</v>
      </c>
      <c r="FQ353" s="33">
        <f t="shared" si="398"/>
        <v>73.71429995891431</v>
      </c>
      <c r="FR353" s="33">
        <f>Gen_Cons_Horario!B7675</f>
        <v>119.312</v>
      </c>
      <c r="FS353" s="35">
        <f t="shared" si="435"/>
        <v>-45.597700041085687</v>
      </c>
      <c r="FT353" s="116">
        <f>IF(AND(FS353&gt;0,FS353*$B$4+FZ352&lt;=$B$2*'SFV+BESS'!$I$9,FS353&lt;'SFV+BESS'!$I$7), FS353*$B$4, IF(AND(FS353&gt;0,FS353*$B$4+FZ352&gt;$B$2*'SFV+BESS'!$I$9,FS353*$B$4&lt;'SFV+BESS'!$I$7),$B$2*'SFV+BESS'!$I$9-FZ352,IF(AND(FS353&gt;0,FS353*$B$4+FZ352&gt;$B$2*'SFV+BESS'!$I$9,FS353*$B$4&gt;'SFV+BESS'!$I$7,FZ352&lt;$B$2*'SFV+BESS'!$I$9),$B$2*'SFV+BESS'!$I$9-FZ352,IF(AND(FS353&gt;0,FS353*$B$4+FZ352&lt;=$B$2*'SFV+BESS'!$I$9,FS353&gt;'SFV+BESS'!$I$7),'SFV+BESS'!$I$7,0))))</f>
        <v>0</v>
      </c>
      <c r="FU353" s="27">
        <f>IF(AND(FS353&lt;0,FZ352+FS353/$B$5&gt;$H$2,-FS353/'Carga-Descarga Año'!$B$5&lt;'SFV+BESS'!$I$7),FS353/$B$5,IF(AND(FS353&lt;0,FZ352+FS353/$B$5&gt;$H$2,-FS353/'Carga-Descarga Año'!$B$5&gt;'SFV+BESS'!$I$7),-'SFV+BESS'!$I$7,IF(AND(FS353&lt;0,FZ352+FS353/$B$5&lt;$H$2),-MIN('SFV+BESS'!$I$7,FZ352-$H$2),0)))</f>
        <v>-47.997578990616518</v>
      </c>
      <c r="FV353" s="33"/>
      <c r="FW353" s="33">
        <f t="shared" ref="FW353:FW416" si="457">IF(FS353&gt;0,FR353,FQ353)</f>
        <v>73.71429995891431</v>
      </c>
      <c r="FX353" s="27">
        <f t="shared" si="425"/>
        <v>45.597700041085687</v>
      </c>
      <c r="FY353" s="27">
        <f t="shared" ref="FY353:FY416" si="458">IF(FX353&lt;-FS353,-(FS353+FX353),0)</f>
        <v>0</v>
      </c>
      <c r="FZ353" s="28">
        <f>IF((FZ352+FT353+FU353)&gt;=$B$2*'SFV+BESS'!$I$9, $B$2*'SFV+BESS'!$I$9, (FZ352+FT353+FU353))</f>
        <v>125.61492100938347</v>
      </c>
      <c r="GA353" s="110">
        <f t="shared" si="426"/>
        <v>0</v>
      </c>
      <c r="GF353" s="251"/>
      <c r="GG353" s="48">
        <v>14.3333333333333</v>
      </c>
      <c r="GH353" s="33">
        <f t="shared" si="399"/>
        <v>70.863960389078386</v>
      </c>
      <c r="GI353" s="33">
        <f>Gen_Cons_Horario!B8395</f>
        <v>69.656000000000006</v>
      </c>
      <c r="GJ353" s="35">
        <f t="shared" si="441"/>
        <v>1.2079603890783801</v>
      </c>
      <c r="GK353" s="116">
        <f>IF(AND(GJ353&gt;0,GJ353*$B$4+GQ352&lt;=$B$2*'SFV+BESS'!$I$9,GJ353&lt;'SFV+BESS'!$I$7), GJ353*$B$4, IF(AND(GJ353&gt;0,GJ353*$B$4+GQ352&gt;$B$2*'SFV+BESS'!$I$9,GJ353*$B$4&lt;'SFV+BESS'!$I$7),$B$2*'SFV+BESS'!$I$9-GQ352,IF(AND(GJ353&gt;0,GJ353*$B$4+GQ352&gt;$B$2*'SFV+BESS'!$I$9,GJ353*$B$4&gt;'SFV+BESS'!$I$7,GQ352&lt;$B$2*'SFV+BESS'!$I$9),$B$2*'SFV+BESS'!$I$9-GQ352,IF(AND(GJ353&gt;0,GJ353*$B$4+GQ352&lt;=$B$2*'SFV+BESS'!$I$9,GJ353&gt;'SFV+BESS'!$I$7),'SFV+BESS'!$I$7,0))))</f>
        <v>0</v>
      </c>
      <c r="GL353" s="27">
        <f>IF(AND(GJ353&lt;0,GQ352+GJ353/$B$5&gt;$H$2,-GJ353/'Carga-Descarga Año'!$B$5&lt;'SFV+BESS'!$I$7),GJ353/$B$5,IF(AND(GJ353&lt;0,GQ352+GJ353/$B$5&gt;$H$2,-GJ353/'Carga-Descarga Año'!$B$5&gt;'SFV+BESS'!$I$7),-'SFV+BESS'!$I$7,IF(AND(GJ353&lt;0,GQ352+GJ353/$B$5&lt;$H$2),-MIN('SFV+BESS'!$I$7,GQ352-$H$2),0)))</f>
        <v>0</v>
      </c>
      <c r="GM353" s="33"/>
      <c r="GN353" s="33">
        <f t="shared" ref="GN353:GN416" si="459">IF(GJ353&gt;0,GI353,GH353)</f>
        <v>69.656000000000006</v>
      </c>
      <c r="GO353" s="27">
        <f t="shared" si="427"/>
        <v>0</v>
      </c>
      <c r="GP353" s="27">
        <f t="shared" ref="GP353:GP416" si="460">IF(GO353&lt;-GJ353,-(GJ353+GO353),0)</f>
        <v>0</v>
      </c>
      <c r="GQ353" s="28">
        <f>IF((GQ352+GK353+GL353)&gt;=$B$2*'SFV+BESS'!$I$9, $B$2*'SFV+BESS'!$I$9, (GQ352+GK353+GL353))</f>
        <v>173.61249999999998</v>
      </c>
      <c r="GR353" s="110">
        <f t="shared" si="428"/>
        <v>1.2079603890783801</v>
      </c>
    </row>
    <row r="354" spans="1:200">
      <c r="A354" s="249"/>
      <c r="B354" s="48">
        <v>14.375</v>
      </c>
      <c r="C354" s="38">
        <f t="shared" si="442"/>
        <v>87.219064057968581</v>
      </c>
      <c r="D354" s="2">
        <f>Gen_Cons_Horario!B380</f>
        <v>96.941000000000003</v>
      </c>
      <c r="E354" s="140">
        <f t="shared" si="400"/>
        <v>-9.721935942031422</v>
      </c>
      <c r="F354" s="116">
        <f>IF(AND(E354&gt;0,E354*$B$4+L353&lt;=$B$2*'SFV+BESS'!$I$9,E354&lt;'SFV+BESS'!$I$7), E354*$B$4, IF(AND(E354&gt;0,E354*$B$4+L353&gt;$B$2*'SFV+BESS'!$I$9,E354*$B$4&lt;'SFV+BESS'!$I$7),$B$2*'SFV+BESS'!$I$9-L353,IF(AND(E354&gt;0,E354*$B$4+L353&gt;$B$2*'SFV+BESS'!$I$9,E354*$B$4&gt;'SFV+BESS'!$I$7,L353&lt;$B$2*'SFV+BESS'!$I$9),$B$2*'SFV+BESS'!$I$9-L353,IF(AND(E354&gt;0,E354*$B$4+L353&lt;=$B$2*'SFV+BESS'!$I$9,E354&gt;'SFV+BESS'!$I$7),'SFV+BESS'!$I$7,0))))</f>
        <v>0</v>
      </c>
      <c r="G354" s="27">
        <f>IF(AND(E354&lt;0,L353+E354/$B$5&gt;$H$2,-E354/'Carga-Descarga Año'!$B$5&lt;'SFV+BESS'!$I$7),E354/$B$5,IF(AND(E354&lt;0,L353+E354/$B$5&gt;$H$2,-E354/'Carga-Descarga Año'!$B$5&gt;'SFV+BESS'!$I$7),-'SFV+BESS'!$I$7,IF(AND(E354&lt;0,L353+E354/$B$5&lt;$H$2),-MIN('SFV+BESS'!$I$7,L353-$H$2),0)))</f>
        <v>-10.233616781085708</v>
      </c>
      <c r="I354" s="38">
        <f t="shared" si="401"/>
        <v>87.219064057968581</v>
      </c>
      <c r="J354" s="27">
        <f t="shared" si="403"/>
        <v>9.721935942031422</v>
      </c>
      <c r="K354" s="27">
        <f t="shared" si="402"/>
        <v>0</v>
      </c>
      <c r="L354" s="28">
        <f>IF((L353+F354+G354)&gt;=$B$2*'SFV+BESS'!$I$9, $B$2*'SFV+BESS'!$I$9, (L353+F354+G354))</f>
        <v>100.62175766046241</v>
      </c>
      <c r="M354" s="110">
        <f t="shared" si="404"/>
        <v>0</v>
      </c>
      <c r="R354" s="251"/>
      <c r="S354" s="48">
        <v>14.375</v>
      </c>
      <c r="T354" s="2">
        <f t="shared" ref="T354:T417" si="461">T330</f>
        <v>82.304323553126451</v>
      </c>
      <c r="U354" s="2">
        <f>Gen_Cons_Horario!B1124</f>
        <v>74.570000000000007</v>
      </c>
      <c r="V354" s="35">
        <f t="shared" si="436"/>
        <v>7.734323553126444</v>
      </c>
      <c r="W354" s="116">
        <f>IF(AND(V354&gt;0,V354*$B$4+AC353&lt;=$B$2*'SFV+BESS'!$I$9,V354&lt;'SFV+BESS'!$I$7), V354*$B$4, IF(AND(V354&gt;0,V354*$B$4+AC353&gt;$B$2*'SFV+BESS'!$I$9,V354*$B$4&lt;'SFV+BESS'!$I$7),$B$2*'SFV+BESS'!$I$9-AC353,IF(AND(V354&gt;0,V354*$B$4+AC353&gt;$B$2*'SFV+BESS'!$I$9,V354*$B$4&gt;'SFV+BESS'!$I$7,AC353&lt;$B$2*'SFV+BESS'!$I$9),$B$2*'SFV+BESS'!$I$9-AC353,IF(AND(V354&gt;0,V354*$B$4+AC353&lt;=$B$2*'SFV+BESS'!$I$9,V354&gt;'SFV+BESS'!$I$7),'SFV+BESS'!$I$7,0))))</f>
        <v>7.3476073754701217</v>
      </c>
      <c r="X354" s="27">
        <f>IF(AND(V354&lt;0,AC353+V354/$B$5&gt;$H$2,-V354/'Carga-Descarga Año'!$B$5&lt;'SFV+BESS'!$I$7),V354/$B$5,IF(AND(V354&lt;0,AC353+V354/$B$5&gt;$H$2,-V354/'Carga-Descarga Año'!$B$5&gt;'SFV+BESS'!$I$7),-'SFV+BESS'!$I$7,IF(AND(V354&lt;0,AC353+V354/$B$5&lt;$H$2),-MIN('SFV+BESS'!$I$7,AC353-$H$2),0)))</f>
        <v>0</v>
      </c>
      <c r="Z354" s="33">
        <f t="shared" si="430"/>
        <v>74.570000000000007</v>
      </c>
      <c r="AA354" s="27">
        <f t="shared" si="405"/>
        <v>0</v>
      </c>
      <c r="AB354" s="27">
        <f t="shared" si="429"/>
        <v>0</v>
      </c>
      <c r="AC354" s="28">
        <f>IF((AC353+W354+X354)&gt;=$B$2*'SFV+BESS'!$I$9, $B$2*'SFV+BESS'!$I$9, (AC353+W354+X354))</f>
        <v>167.57164719566848</v>
      </c>
      <c r="AD354" s="110">
        <f t="shared" si="406"/>
        <v>0</v>
      </c>
      <c r="AI354" s="251"/>
      <c r="AJ354" s="48">
        <v>14.375</v>
      </c>
      <c r="AK354" s="52">
        <f t="shared" ref="AK354:AK417" si="462">AK330</f>
        <v>81.411044901776492</v>
      </c>
      <c r="AL354" s="33">
        <f>Gen_Cons_Horario!B1796</f>
        <v>37.285000000000004</v>
      </c>
      <c r="AM354" s="35">
        <f t="shared" si="437"/>
        <v>44.126044901776488</v>
      </c>
      <c r="AN354" s="116">
        <f>IF(AND(AM354&gt;0,AM354*$B$4+AT353&lt;=$B$2*'SFV+BESS'!$I$9,AM354&lt;'SFV+BESS'!$I$7), AM354*$B$4, IF(AND(AM354&gt;0,AM354*$B$4+AT353&gt;$B$2*'SFV+BESS'!$I$9,AM354*$B$4&lt;'SFV+BESS'!$I$7),$B$2*'SFV+BESS'!$I$9-AT353,IF(AND(AM354&gt;0,AM354*$B$4+AT353&gt;$B$2*'SFV+BESS'!$I$9,AM354*$B$4&gt;'SFV+BESS'!$I$7,AT353&lt;$B$2*'SFV+BESS'!$I$9),$B$2*'SFV+BESS'!$I$9-AT353,IF(AND(AM354&gt;0,AM354*$B$4+AT353&lt;=$B$2*'SFV+BESS'!$I$9,AM354&gt;'SFV+BESS'!$I$7),'SFV+BESS'!$I$7,0))))</f>
        <v>9.4929816629312143</v>
      </c>
      <c r="AO354" s="27">
        <f>IF(AND(AM354&lt;0,AT353+AM354/$B$5&gt;$H$2,-AM354/'Carga-Descarga Año'!$B$5&lt;'SFV+BESS'!$I$7),AM354/$B$5,IF(AND(AM354&lt;0,AT353+AM354/$B$5&gt;$H$2,-AM354/'Carga-Descarga Año'!$B$5&gt;'SFV+BESS'!$I$7),-'SFV+BESS'!$I$7,IF(AND(AM354&lt;0,AT353+AM354/$B$5&lt;$H$2),-MIN('SFV+BESS'!$I$7,AT353-$H$2),0)))</f>
        <v>0</v>
      </c>
      <c r="AP354" s="33"/>
      <c r="AQ354" s="33">
        <f t="shared" si="443"/>
        <v>37.285000000000004</v>
      </c>
      <c r="AR354" s="27">
        <f t="shared" si="407"/>
        <v>0</v>
      </c>
      <c r="AS354" s="27">
        <f t="shared" si="444"/>
        <v>0</v>
      </c>
      <c r="AT354" s="28">
        <f>IF((AT353+AN354+AO354)&gt;=$B$2*'SFV+BESS'!$I$9, $B$2*'SFV+BESS'!$I$9, (AT353+AN354+AO354))</f>
        <v>173.61249999999998</v>
      </c>
      <c r="AU354" s="110">
        <f t="shared" si="408"/>
        <v>34.13343262500679</v>
      </c>
      <c r="AZ354" s="251"/>
      <c r="BA354" s="48">
        <v>14.375</v>
      </c>
      <c r="BB354" s="33">
        <f t="shared" ref="BB354:BB417" si="463">BB330</f>
        <v>71.326727478512353</v>
      </c>
      <c r="BC354" s="33">
        <f>Gen_Cons_Horario!B2540</f>
        <v>0</v>
      </c>
      <c r="BD354" s="35">
        <f t="shared" si="438"/>
        <v>71.326727478512353</v>
      </c>
      <c r="BE354" s="116">
        <f>IF(AND(BD354&gt;0,BD354*$B$4+BK353&lt;=$B$2*'SFV+BESS'!$I$9,BD354&lt;'SFV+BESS'!$I$7), BD354*$B$4, IF(AND(BD354&gt;0,BD354*$B$4+BK353&gt;$B$2*'SFV+BESS'!$I$9,BD354*$B$4&lt;'SFV+BESS'!$I$7),$B$2*'SFV+BESS'!$I$9-BK353,IF(AND(BD354&gt;0,BD354*$B$4+BK353&gt;$B$2*'SFV+BESS'!$I$9,BD354*$B$4&gt;'SFV+BESS'!$I$7,BK353&lt;$B$2*'SFV+BESS'!$I$9),$B$2*'SFV+BESS'!$I$9-BK353,IF(AND(BD354&gt;0,BD354*$B$4+BK353&lt;=$B$2*'SFV+BESS'!$I$9,BD354&gt;'SFV+BESS'!$I$7),'SFV+BESS'!$I$7,0))))</f>
        <v>0</v>
      </c>
      <c r="BF354" s="27">
        <f>IF(AND(BD354&lt;0,BK353+BD354/$B$5&gt;$H$2,-BD354/'Carga-Descarga Año'!$B$5&lt;'SFV+BESS'!$I$7),BD354/$B$5,IF(AND(BD354&lt;0,BK353+BD354/$B$5&gt;$H$2,-BD354/'Carga-Descarga Año'!$B$5&gt;'SFV+BESS'!$I$7),-'SFV+BESS'!$I$7,IF(AND(BD354&lt;0,BK353+BD354/$B$5&lt;$H$2),-MIN('SFV+BESS'!$I$7,BK353-$H$2),0)))</f>
        <v>0</v>
      </c>
      <c r="BG354" s="33"/>
      <c r="BH354" s="33">
        <f t="shared" si="445"/>
        <v>0</v>
      </c>
      <c r="BI354" s="27">
        <f t="shared" si="409"/>
        <v>0</v>
      </c>
      <c r="BJ354" s="27">
        <f t="shared" si="446"/>
        <v>0</v>
      </c>
      <c r="BK354" s="28">
        <f>IF((BK353+BE354+BF354)&gt;=$B$2*'SFV+BESS'!$I$9, $B$2*'SFV+BESS'!$I$9, (BK353+BE354+BF354))</f>
        <v>173.61249999999998</v>
      </c>
      <c r="BL354" s="110">
        <f t="shared" si="410"/>
        <v>71.326727478512353</v>
      </c>
      <c r="BQ354" s="251"/>
      <c r="BR354" s="48">
        <v>14.375</v>
      </c>
      <c r="BS354" s="33">
        <f t="shared" ref="BS354:BS417" si="464">BS330</f>
        <v>45.284012249626699</v>
      </c>
      <c r="BT354" s="33">
        <f>Gen_Cons_Horario!B3260</f>
        <v>0</v>
      </c>
      <c r="BU354" s="35">
        <f t="shared" si="439"/>
        <v>45.284012249626699</v>
      </c>
      <c r="BV354" s="116">
        <f>IF(AND(BU354&gt;0,BU354*$B$4+CB353&lt;=$B$2*'SFV+BESS'!$I$9,BU354&lt;'SFV+BESS'!$I$7), BU354*$B$4, IF(AND(BU354&gt;0,BU354*$B$4+CB353&gt;$B$2*'SFV+BESS'!$I$9,BU354*$B$4&lt;'SFV+BESS'!$I$7),$B$2*'SFV+BESS'!$I$9-CB353,IF(AND(BU354&gt;0,BU354*$B$4+CB353&gt;$B$2*'SFV+BESS'!$I$9,BU354*$B$4&gt;'SFV+BESS'!$I$7,CB353&lt;$B$2*'SFV+BESS'!$I$9),$B$2*'SFV+BESS'!$I$9-CB353,IF(AND(BU354&gt;0,BU354*$B$4+CB353&lt;=$B$2*'SFV+BESS'!$I$9,BU354&gt;'SFV+BESS'!$I$7),'SFV+BESS'!$I$7,0))))</f>
        <v>0</v>
      </c>
      <c r="BW354" s="27">
        <f>IF(AND(BU354&lt;0,CB353+BU354/$B$5&gt;$H$2,-BU354/'Carga-Descarga Año'!$B$5&lt;'SFV+BESS'!$I$7),BU354/$B$5,IF(AND(BU354&lt;0,CB353+BU354/$B$5&gt;$H$2,-BU354/'Carga-Descarga Año'!$B$5&gt;'SFV+BESS'!$I$7),-'SFV+BESS'!$I$7,IF(AND(BU354&lt;0,CB353+BU354/$B$5&lt;$H$2),-MIN('SFV+BESS'!$I$7,CB353-$H$2),0)))</f>
        <v>0</v>
      </c>
      <c r="BX354" s="33"/>
      <c r="BY354" s="33">
        <f t="shared" si="447"/>
        <v>0</v>
      </c>
      <c r="BZ354" s="27">
        <f t="shared" si="411"/>
        <v>0</v>
      </c>
      <c r="CA354" s="27">
        <f t="shared" si="412"/>
        <v>0</v>
      </c>
      <c r="CB354" s="28">
        <f>IF((CB353+BV354+BW354)&gt;=$B$2*'SFV+BESS'!$I$9, $B$2*'SFV+BESS'!$I$9, (CB353+BV354+BW354))</f>
        <v>173.61249999999998</v>
      </c>
      <c r="CC354" s="110">
        <f t="shared" si="413"/>
        <v>45.284012249626699</v>
      </c>
      <c r="CH354" s="251"/>
      <c r="CI354" s="48">
        <v>14.375</v>
      </c>
      <c r="CJ354" s="33">
        <f t="shared" ref="CJ354:CJ417" si="465">CJ330</f>
        <v>28.883763720356487</v>
      </c>
      <c r="CK354" s="33">
        <f>Gen_Cons_Horario!B4004</f>
        <v>0</v>
      </c>
      <c r="CL354" s="35">
        <f t="shared" si="440"/>
        <v>28.883763720356487</v>
      </c>
      <c r="CM354" s="116">
        <f>IF(AND(CL354&gt;0,CL354*$B$4+CS353&lt;=$B$2*'SFV+BESS'!$I$9,CL354&lt;'SFV+BESS'!$I$7), CL354*$B$4, IF(AND(CL354&gt;0,CL354*$B$4+CS353&gt;$B$2*'SFV+BESS'!$I$9,CL354*$B$4&lt;'SFV+BESS'!$I$7),$B$2*'SFV+BESS'!$I$9-CS353,IF(AND(CL354&gt;0,CL354*$B$4+CS353&gt;$B$2*'SFV+BESS'!$I$9,CL354*$B$4&gt;'SFV+BESS'!$I$7,CS353&lt;$B$2*'SFV+BESS'!$I$9),$B$2*'SFV+BESS'!$I$9-CS353,IF(AND(CL354&gt;0,CL354*$B$4+CS353&lt;=$B$2*'SFV+BESS'!$I$9,CL354&gt;'SFV+BESS'!$I$7),'SFV+BESS'!$I$7,0))))</f>
        <v>0</v>
      </c>
      <c r="CN354" s="27">
        <f>IF(AND(CL354&lt;0,CS353+CL354/$B$5&gt;$H$2,-CL354/'Carga-Descarga Año'!$B$5&lt;'SFV+BESS'!$I$7),CL354/$B$5,IF(AND(CL354&lt;0,CS353+CL354/$B$5&gt;$H$2,-CL354/'Carga-Descarga Año'!$B$5&gt;'SFV+BESS'!$I$7),-'SFV+BESS'!$I$7,IF(AND(CL354&lt;0,CS353+CL354/$B$5&lt;$H$2),-MIN('SFV+BESS'!$I$7,CS353-$H$2),0)))</f>
        <v>0</v>
      </c>
      <c r="CO354" s="33"/>
      <c r="CP354" s="33">
        <f t="shared" si="448"/>
        <v>0</v>
      </c>
      <c r="CQ354" s="27">
        <f t="shared" si="414"/>
        <v>0</v>
      </c>
      <c r="CR354" s="27">
        <f t="shared" si="449"/>
        <v>0</v>
      </c>
      <c r="CS354" s="28">
        <f>IF((CS353+CM354+CN354)&gt;=$B$2*'SFV+BESS'!$I$9, $B$2*'SFV+BESS'!$I$9, (CS353+CM354+CN354))</f>
        <v>173.61249999999998</v>
      </c>
      <c r="CT354" s="110">
        <f t="shared" si="415"/>
        <v>28.883763720356487</v>
      </c>
      <c r="CY354" s="251"/>
      <c r="CZ354" s="48">
        <v>14.375</v>
      </c>
      <c r="DA354" s="33">
        <f t="shared" ref="DA354:DA417" si="466">DA330</f>
        <v>35.322613829837657</v>
      </c>
      <c r="DB354" s="33">
        <f>Gen_Cons_Horario!B4724</f>
        <v>0</v>
      </c>
      <c r="DC354" s="35">
        <f t="shared" si="431"/>
        <v>35.322613829837657</v>
      </c>
      <c r="DD354" s="116">
        <f>IF(AND(DC354&gt;0,DC354*$B$4+DJ353&lt;=$B$2*'SFV+BESS'!$I$9,DC354&lt;'SFV+BESS'!$I$7), DC354*$B$4, IF(AND(DC354&gt;0,DC354*$B$4+DJ353&gt;$B$2*'SFV+BESS'!$I$9,DC354*$B$4&lt;'SFV+BESS'!$I$7),$B$2*'SFV+BESS'!$I$9-DJ353,IF(AND(DC354&gt;0,DC354*$B$4+DJ353&gt;$B$2*'SFV+BESS'!$I$9,DC354*$B$4&gt;'SFV+BESS'!$I$7,DJ353&lt;$B$2*'SFV+BESS'!$I$9),$B$2*'SFV+BESS'!$I$9-DJ353,IF(AND(DC354&gt;0,DC354*$B$4+DJ353&lt;=$B$2*'SFV+BESS'!$I$9,DC354&gt;'SFV+BESS'!$I$7),'SFV+BESS'!$I$7,0))))</f>
        <v>0</v>
      </c>
      <c r="DE354" s="27">
        <f>IF(AND(DC354&lt;0,DJ353+DC354/$B$5&gt;$H$2,-DC354/'Carga-Descarga Año'!$B$5&lt;'SFV+BESS'!$I$7),DC354/$B$5,IF(AND(DC354&lt;0,DJ353+DC354/$B$5&gt;$H$2,-DC354/'Carga-Descarga Año'!$B$5&gt;'SFV+BESS'!$I$7),-'SFV+BESS'!$I$7,IF(AND(DC354&lt;0,DJ353+DC354/$B$5&lt;$H$2),-MIN('SFV+BESS'!$I$7,DJ353-$H$2),0)))</f>
        <v>0</v>
      </c>
      <c r="DF354" s="33"/>
      <c r="DG354" s="33">
        <f t="shared" si="450"/>
        <v>0</v>
      </c>
      <c r="DH354" s="27">
        <f t="shared" si="416"/>
        <v>0</v>
      </c>
      <c r="DI354" s="27">
        <f t="shared" si="417"/>
        <v>0</v>
      </c>
      <c r="DJ354" s="28">
        <f>IF((DJ353+DD354+DE354)&gt;=$B$2*'SFV+BESS'!$I$9, $B$2*'SFV+BESS'!$I$9, (DJ353+DD354+DE354))</f>
        <v>173.61249999999998</v>
      </c>
      <c r="DK354" s="110">
        <f t="shared" si="418"/>
        <v>35.322613829837657</v>
      </c>
      <c r="DP354" s="251"/>
      <c r="DQ354" s="48">
        <v>14.375</v>
      </c>
      <c r="DR354" s="33">
        <f t="shared" ref="DR354:DR417" si="467">DR330</f>
        <v>51.868223435829627</v>
      </c>
      <c r="DS354" s="33">
        <f>Gen_Cons_Horario!B5468</f>
        <v>0</v>
      </c>
      <c r="DT354" s="35">
        <f t="shared" si="432"/>
        <v>51.868223435829627</v>
      </c>
      <c r="DU354" s="116">
        <f>IF(AND(DT354&gt;0,DT354*$B$4+EA353&lt;=$B$2*'SFV+BESS'!$I$9,DT354&lt;'SFV+BESS'!$I$7), DT354*$B$4, IF(AND(DT354&gt;0,DT354*$B$4+EA353&gt;$B$2*'SFV+BESS'!$I$9,DT354*$B$4&lt;'SFV+BESS'!$I$7),$B$2*'SFV+BESS'!$I$9-EA353,IF(AND(DT354&gt;0,DT354*$B$4+EA353&gt;$B$2*'SFV+BESS'!$I$9,DT354*$B$4&gt;'SFV+BESS'!$I$7,EA353&lt;$B$2*'SFV+BESS'!$I$9),$B$2*'SFV+BESS'!$I$9-EA353,IF(AND(DT354&gt;0,DT354*$B$4+EA353&lt;=$B$2*'SFV+BESS'!$I$9,DT354&gt;'SFV+BESS'!$I$7),'SFV+BESS'!$I$7,0))))</f>
        <v>0</v>
      </c>
      <c r="DV354" s="27">
        <f>IF(AND(DT354&lt;0,EA353+DT354/$B$5&gt;$H$2,-DT354/'Carga-Descarga Año'!$B$5&lt;'SFV+BESS'!$I$7),DT354/$B$5,IF(AND(DT354&lt;0,EA353+DT354/$B$5&gt;$H$2,-DT354/'Carga-Descarga Año'!$B$5&gt;'SFV+BESS'!$I$7),-'SFV+BESS'!$I$7,IF(AND(DT354&lt;0,EA353+DT354/$B$5&lt;$H$2),-MIN('SFV+BESS'!$I$7,EA353-$H$2),0)))</f>
        <v>0</v>
      </c>
      <c r="DW354" s="33"/>
      <c r="DX354" s="33">
        <f t="shared" si="451"/>
        <v>0</v>
      </c>
      <c r="DY354" s="27">
        <f t="shared" si="419"/>
        <v>0</v>
      </c>
      <c r="DZ354" s="27">
        <f t="shared" si="452"/>
        <v>0</v>
      </c>
      <c r="EA354" s="28">
        <f>IF((EA353+DU354+DV354)&gt;=$B$2*'SFV+BESS'!$I$9, $B$2*'SFV+BESS'!$I$9, (EA353+DU354+DV354))</f>
        <v>173.61249999999998</v>
      </c>
      <c r="EB354" s="110">
        <f t="shared" si="420"/>
        <v>51.868223435829627</v>
      </c>
      <c r="EG354" s="251"/>
      <c r="EH354" s="48">
        <v>14.375</v>
      </c>
      <c r="EI354" s="33">
        <f t="shared" ref="EI354:EI417" si="468">EI330</f>
        <v>72.15510433493921</v>
      </c>
      <c r="EJ354" s="33">
        <f>Gen_Cons_Horario!B6212</f>
        <v>0</v>
      </c>
      <c r="EK354" s="35">
        <f t="shared" si="433"/>
        <v>72.15510433493921</v>
      </c>
      <c r="EL354" s="116">
        <f>IF(AND(EK354&gt;0,EK354*$B$4+ER353&lt;=$B$2*'SFV+BESS'!$I$9,EK354&lt;'SFV+BESS'!$I$7), EK354*$B$4, IF(AND(EK354&gt;0,EK354*$B$4+ER353&gt;$B$2*'SFV+BESS'!$I$9,EK354*$B$4&lt;'SFV+BESS'!$I$7),$B$2*'SFV+BESS'!$I$9-ER353,IF(AND(EK354&gt;0,EK354*$B$4+ER353&gt;$B$2*'SFV+BESS'!$I$9,EK354*$B$4&gt;'SFV+BESS'!$I$7,ER353&lt;$B$2*'SFV+BESS'!$I$9),$B$2*'SFV+BESS'!$I$9-ER353,IF(AND(EK354&gt;0,EK354*$B$4+ER353&lt;=$B$2*'SFV+BESS'!$I$9,EK354&gt;'SFV+BESS'!$I$7),'SFV+BESS'!$I$7,0))))</f>
        <v>0</v>
      </c>
      <c r="EM354" s="27">
        <f>IF(AND(EK354&lt;0,ER353+EK354/$B$5&gt;$H$2,-EK354/'Carga-Descarga Año'!$B$5&lt;'SFV+BESS'!$I$7),EK354/$B$5,IF(AND(EK354&lt;0,ER353+EK354/$B$5&gt;$H$2,-EK354/'Carga-Descarga Año'!$B$5&gt;'SFV+BESS'!$I$7),-'SFV+BESS'!$I$7,IF(AND(EK354&lt;0,ER353+EK354/$B$5&lt;$H$2),-MIN('SFV+BESS'!$I$7,ER353-$H$2),0)))</f>
        <v>0</v>
      </c>
      <c r="EN354" s="33"/>
      <c r="EO354" s="33">
        <f t="shared" si="453"/>
        <v>0</v>
      </c>
      <c r="EP354" s="27">
        <f t="shared" si="421"/>
        <v>0</v>
      </c>
      <c r="EQ354" s="27">
        <f t="shared" si="454"/>
        <v>0</v>
      </c>
      <c r="ER354" s="28">
        <f>IF((ER353+EL354+EM354)&gt;=$B$2*'SFV+BESS'!$I$9, $B$2*'SFV+BESS'!$I$9, (ER353+EL354+EM354))</f>
        <v>173.61249999999998</v>
      </c>
      <c r="ES354" s="110">
        <f t="shared" si="422"/>
        <v>72.15510433493921</v>
      </c>
      <c r="EX354" s="251"/>
      <c r="EY354" s="48">
        <v>14.375</v>
      </c>
      <c r="EZ354" s="33">
        <f t="shared" ref="EZ354:EZ417" si="469">EZ330</f>
        <v>83.787881880507953</v>
      </c>
      <c r="FA354" s="33">
        <f>Gen_Cons_Horario!B6932</f>
        <v>0</v>
      </c>
      <c r="FB354" s="35">
        <f t="shared" si="434"/>
        <v>83.787881880507953</v>
      </c>
      <c r="FC354" s="116">
        <f>IF(AND(FB354&gt;0,FB354*$B$4+FI353&lt;=$B$2*'SFV+BESS'!$I$9,FB354&lt;'SFV+BESS'!$I$7), FB354*$B$4, IF(AND(FB354&gt;0,FB354*$B$4+FI353&gt;$B$2*'SFV+BESS'!$I$9,FB354*$B$4&lt;'SFV+BESS'!$I$7),$B$2*'SFV+BESS'!$I$9-FI353,IF(AND(FB354&gt;0,FB354*$B$4+FI353&gt;$B$2*'SFV+BESS'!$I$9,FB354*$B$4&gt;'SFV+BESS'!$I$7,FI353&lt;$B$2*'SFV+BESS'!$I$9),$B$2*'SFV+BESS'!$I$9-FI353,IF(AND(FB354&gt;0,FB354*$B$4+FI353&lt;=$B$2*'SFV+BESS'!$I$9,FB354&gt;'SFV+BESS'!$I$7),'SFV+BESS'!$I$7,0))))</f>
        <v>0</v>
      </c>
      <c r="FD354" s="27">
        <f>IF(AND(FB354&lt;0,FI353+FB354/$B$5&gt;$H$2,-FB354/'Carga-Descarga Año'!$B$5&lt;'SFV+BESS'!$I$7),FB354/$B$5,IF(AND(FB354&lt;0,FI353+FB354/$B$5&gt;$H$2,-FB354/'Carga-Descarga Año'!$B$5&gt;'SFV+BESS'!$I$7),-'SFV+BESS'!$I$7,IF(AND(FB354&lt;0,FI353+FB354/$B$5&lt;$H$2),-MIN('SFV+BESS'!$I$7,FI353-$H$2),0)))</f>
        <v>0</v>
      </c>
      <c r="FE354" s="33"/>
      <c r="FF354" s="33">
        <f t="shared" si="455"/>
        <v>0</v>
      </c>
      <c r="FG354" s="27">
        <f t="shared" si="423"/>
        <v>0</v>
      </c>
      <c r="FH354" s="27">
        <f t="shared" si="456"/>
        <v>0</v>
      </c>
      <c r="FI354" s="28">
        <f>IF((FI353+FC354+FD354)&gt;=$B$2*'SFV+BESS'!$I$9, $B$2*'SFV+BESS'!$I$9, (FI353+FC354+FD354))</f>
        <v>173.61249999999998</v>
      </c>
      <c r="FJ354" s="110">
        <f t="shared" si="424"/>
        <v>83.787881880507953</v>
      </c>
      <c r="FO354" s="251"/>
      <c r="FP354" s="48">
        <v>14.375</v>
      </c>
      <c r="FQ354" s="33">
        <f t="shared" ref="FQ354:FQ417" si="470">FQ330</f>
        <v>88.522249840285639</v>
      </c>
      <c r="FR354" s="33">
        <f>Gen_Cons_Horario!B7676</f>
        <v>82.027000000000001</v>
      </c>
      <c r="FS354" s="35">
        <f t="shared" si="435"/>
        <v>6.4952498402856378</v>
      </c>
      <c r="FT354" s="116">
        <f>IF(AND(FS354&gt;0,FS354*$B$4+FZ353&lt;=$B$2*'SFV+BESS'!$I$9,FS354&lt;'SFV+BESS'!$I$7), FS354*$B$4, IF(AND(FS354&gt;0,FS354*$B$4+FZ353&gt;$B$2*'SFV+BESS'!$I$9,FS354*$B$4&lt;'SFV+BESS'!$I$7),$B$2*'SFV+BESS'!$I$9-FZ353,IF(AND(FS354&gt;0,FS354*$B$4+FZ353&gt;$B$2*'SFV+BESS'!$I$9,FS354*$B$4&gt;'SFV+BESS'!$I$7,FZ353&lt;$B$2*'SFV+BESS'!$I$9),$B$2*'SFV+BESS'!$I$9-FZ353,IF(AND(FS354&gt;0,FS354*$B$4+FZ353&lt;=$B$2*'SFV+BESS'!$I$9,FS354&gt;'SFV+BESS'!$I$7),'SFV+BESS'!$I$7,0))))</f>
        <v>6.1704873482713554</v>
      </c>
      <c r="FU354" s="27">
        <f>IF(AND(FS354&lt;0,FZ353+FS354/$B$5&gt;$H$2,-FS354/'Carga-Descarga Año'!$B$5&lt;'SFV+BESS'!$I$7),FS354/$B$5,IF(AND(FS354&lt;0,FZ353+FS354/$B$5&gt;$H$2,-FS354/'Carga-Descarga Año'!$B$5&gt;'SFV+BESS'!$I$7),-'SFV+BESS'!$I$7,IF(AND(FS354&lt;0,FZ353+FS354/$B$5&lt;$H$2),-MIN('SFV+BESS'!$I$7,FZ353-$H$2),0)))</f>
        <v>0</v>
      </c>
      <c r="FV354" s="33"/>
      <c r="FW354" s="33">
        <f t="shared" si="457"/>
        <v>82.027000000000001</v>
      </c>
      <c r="FX354" s="27">
        <f t="shared" si="425"/>
        <v>0</v>
      </c>
      <c r="FY354" s="27">
        <f t="shared" si="458"/>
        <v>0</v>
      </c>
      <c r="FZ354" s="28">
        <f>IF((FZ353+FT354+FU354)&gt;=$B$2*'SFV+BESS'!$I$9, $B$2*'SFV+BESS'!$I$9, (FZ353+FT354+FU354))</f>
        <v>131.78540835765483</v>
      </c>
      <c r="GA354" s="110">
        <f t="shared" si="426"/>
        <v>0</v>
      </c>
      <c r="GF354" s="251"/>
      <c r="GG354" s="48">
        <v>14.375</v>
      </c>
      <c r="GH354" s="33">
        <f t="shared" ref="GH354:GH417" si="471">GH330</f>
        <v>85.975736621117875</v>
      </c>
      <c r="GI354" s="33">
        <f>Gen_Cons_Horario!B8396</f>
        <v>69.656000000000006</v>
      </c>
      <c r="GJ354" s="35">
        <f t="shared" si="441"/>
        <v>16.319736621117869</v>
      </c>
      <c r="GK354" s="116">
        <f>IF(AND(GJ354&gt;0,GJ354*$B$4+GQ353&lt;=$B$2*'SFV+BESS'!$I$9,GJ354&lt;'SFV+BESS'!$I$7), GJ354*$B$4, IF(AND(GJ354&gt;0,GJ354*$B$4+GQ353&gt;$B$2*'SFV+BESS'!$I$9,GJ354*$B$4&lt;'SFV+BESS'!$I$7),$B$2*'SFV+BESS'!$I$9-GQ353,IF(AND(GJ354&gt;0,GJ354*$B$4+GQ353&gt;$B$2*'SFV+BESS'!$I$9,GJ354*$B$4&gt;'SFV+BESS'!$I$7,GQ353&lt;$B$2*'SFV+BESS'!$I$9),$B$2*'SFV+BESS'!$I$9-GQ353,IF(AND(GJ354&gt;0,GJ354*$B$4+GQ353&lt;=$B$2*'SFV+BESS'!$I$9,GJ354&gt;'SFV+BESS'!$I$7),'SFV+BESS'!$I$7,0))))</f>
        <v>0</v>
      </c>
      <c r="GL354" s="27">
        <f>IF(AND(GJ354&lt;0,GQ353+GJ354/$B$5&gt;$H$2,-GJ354/'Carga-Descarga Año'!$B$5&lt;'SFV+BESS'!$I$7),GJ354/$B$5,IF(AND(GJ354&lt;0,GQ353+GJ354/$B$5&gt;$H$2,-GJ354/'Carga-Descarga Año'!$B$5&gt;'SFV+BESS'!$I$7),-'SFV+BESS'!$I$7,IF(AND(GJ354&lt;0,GQ353+GJ354/$B$5&lt;$H$2),-MIN('SFV+BESS'!$I$7,GQ353-$H$2),0)))</f>
        <v>0</v>
      </c>
      <c r="GM354" s="33"/>
      <c r="GN354" s="33">
        <f t="shared" si="459"/>
        <v>69.656000000000006</v>
      </c>
      <c r="GO354" s="27">
        <f t="shared" si="427"/>
        <v>0</v>
      </c>
      <c r="GP354" s="27">
        <f t="shared" si="460"/>
        <v>0</v>
      </c>
      <c r="GQ354" s="28">
        <f>IF((GQ353+GK354+GL354)&gt;=$B$2*'SFV+BESS'!$I$9, $B$2*'SFV+BESS'!$I$9, (GQ353+GK354+GL354))</f>
        <v>173.61249999999998</v>
      </c>
      <c r="GR354" s="110">
        <f t="shared" si="428"/>
        <v>16.319736621117869</v>
      </c>
    </row>
    <row r="355" spans="1:200">
      <c r="A355" s="249"/>
      <c r="B355" s="48">
        <v>14.4166666666667</v>
      </c>
      <c r="C355" s="38">
        <f t="shared" si="442"/>
        <v>102.56597254203621</v>
      </c>
      <c r="D355" s="2">
        <f>Gen_Cons_Horario!B381</f>
        <v>96.941000000000003</v>
      </c>
      <c r="E355" s="140">
        <f t="shared" si="400"/>
        <v>5.624972542036204</v>
      </c>
      <c r="F355" s="116">
        <f>IF(AND(E355&gt;0,E355*$B$4+L354&lt;=$B$2*'SFV+BESS'!$I$9,E355&lt;'SFV+BESS'!$I$7), E355*$B$4, IF(AND(E355&gt;0,E355*$B$4+L354&gt;$B$2*'SFV+BESS'!$I$9,E355*$B$4&lt;'SFV+BESS'!$I$7),$B$2*'SFV+BESS'!$I$9-L354,IF(AND(E355&gt;0,E355*$B$4+L354&gt;$B$2*'SFV+BESS'!$I$9,E355*$B$4&gt;'SFV+BESS'!$I$7,L354&lt;$B$2*'SFV+BESS'!$I$9),$B$2*'SFV+BESS'!$I$9-L354,IF(AND(E355&gt;0,E355*$B$4+L354&lt;=$B$2*'SFV+BESS'!$I$9,E355&gt;'SFV+BESS'!$I$7),'SFV+BESS'!$I$7,0))))</f>
        <v>5.3437239149343938</v>
      </c>
      <c r="G355" s="27">
        <f>IF(AND(E355&lt;0,L354+E355/$B$5&gt;$H$2,-E355/'Carga-Descarga Año'!$B$5&lt;'SFV+BESS'!$I$7),E355/$B$5,IF(AND(E355&lt;0,L354+E355/$B$5&gt;$H$2,-E355/'Carga-Descarga Año'!$B$5&gt;'SFV+BESS'!$I$7),-'SFV+BESS'!$I$7,IF(AND(E355&lt;0,L354+E355/$B$5&lt;$H$2),-MIN('SFV+BESS'!$I$7,L354-$H$2),0)))</f>
        <v>0</v>
      </c>
      <c r="I355" s="38">
        <f t="shared" si="401"/>
        <v>96.941000000000003</v>
      </c>
      <c r="J355" s="27">
        <f t="shared" si="403"/>
        <v>0</v>
      </c>
      <c r="K355" s="27">
        <f t="shared" si="402"/>
        <v>0</v>
      </c>
      <c r="L355" s="28">
        <f>IF((L354+F355+G355)&gt;=$B$2*'SFV+BESS'!$I$9, $B$2*'SFV+BESS'!$I$9, (L354+F355+G355))</f>
        <v>105.96548157539681</v>
      </c>
      <c r="M355" s="110">
        <f t="shared" si="404"/>
        <v>0</v>
      </c>
      <c r="R355" s="251"/>
      <c r="S355" s="48">
        <v>14.4166666666667</v>
      </c>
      <c r="T355" s="2">
        <f t="shared" si="461"/>
        <v>99.976027218608863</v>
      </c>
      <c r="U355" s="2">
        <f>Gen_Cons_Horario!B1125</f>
        <v>74.570000000000007</v>
      </c>
      <c r="V355" s="35">
        <f t="shared" si="436"/>
        <v>25.406027218608855</v>
      </c>
      <c r="W355" s="116">
        <f>IF(AND(V355&gt;0,V355*$B$4+AC354&lt;=$B$2*'SFV+BESS'!$I$9,V355&lt;'SFV+BESS'!$I$7), V355*$B$4, IF(AND(V355&gt;0,V355*$B$4+AC354&gt;$B$2*'SFV+BESS'!$I$9,V355*$B$4&lt;'SFV+BESS'!$I$7),$B$2*'SFV+BESS'!$I$9-AC354,IF(AND(V355&gt;0,V355*$B$4+AC354&gt;$B$2*'SFV+BESS'!$I$9,V355*$B$4&gt;'SFV+BESS'!$I$7,AC354&lt;$B$2*'SFV+BESS'!$I$9),$B$2*'SFV+BESS'!$I$9-AC354,IF(AND(V355&gt;0,V355*$B$4+AC354&lt;=$B$2*'SFV+BESS'!$I$9,V355&gt;'SFV+BESS'!$I$7),'SFV+BESS'!$I$7,0))))</f>
        <v>6.0408528043315073</v>
      </c>
      <c r="X355" s="27">
        <f>IF(AND(V355&lt;0,AC354+V355/$B$5&gt;$H$2,-V355/'Carga-Descarga Año'!$B$5&lt;'SFV+BESS'!$I$7),V355/$B$5,IF(AND(V355&lt;0,AC354+V355/$B$5&gt;$H$2,-V355/'Carga-Descarga Año'!$B$5&gt;'SFV+BESS'!$I$7),-'SFV+BESS'!$I$7,IF(AND(V355&lt;0,AC354+V355/$B$5&lt;$H$2),-MIN('SFV+BESS'!$I$7,AC354-$H$2),0)))</f>
        <v>0</v>
      </c>
      <c r="Z355" s="33">
        <f t="shared" si="430"/>
        <v>74.570000000000007</v>
      </c>
      <c r="AA355" s="27">
        <f t="shared" si="405"/>
        <v>0</v>
      </c>
      <c r="AB355" s="27">
        <f t="shared" si="429"/>
        <v>0</v>
      </c>
      <c r="AC355" s="28">
        <f>IF((AC354+W355+X355)&gt;=$B$2*'SFV+BESS'!$I$9, $B$2*'SFV+BESS'!$I$9, (AC354+W355+X355))</f>
        <v>173.61249999999998</v>
      </c>
      <c r="AD355" s="110">
        <f t="shared" si="406"/>
        <v>19.047234792996743</v>
      </c>
      <c r="AI355" s="251"/>
      <c r="AJ355" s="48">
        <v>14.4166666666667</v>
      </c>
      <c r="AK355" s="52">
        <f t="shared" si="462"/>
        <v>98.343173988490506</v>
      </c>
      <c r="AL355" s="33">
        <f>Gen_Cons_Horario!B1797</f>
        <v>37.285000000000004</v>
      </c>
      <c r="AM355" s="35">
        <f t="shared" si="437"/>
        <v>61.058173988490502</v>
      </c>
      <c r="AN355" s="116">
        <f>IF(AND(AM355&gt;0,AM355*$B$4+AT354&lt;=$B$2*'SFV+BESS'!$I$9,AM355&lt;'SFV+BESS'!$I$7), AM355*$B$4, IF(AND(AM355&gt;0,AM355*$B$4+AT354&gt;$B$2*'SFV+BESS'!$I$9,AM355*$B$4&lt;'SFV+BESS'!$I$7),$B$2*'SFV+BESS'!$I$9-AT354,IF(AND(AM355&gt;0,AM355*$B$4+AT354&gt;$B$2*'SFV+BESS'!$I$9,AM355*$B$4&gt;'SFV+BESS'!$I$7,AT354&lt;$B$2*'SFV+BESS'!$I$9),$B$2*'SFV+BESS'!$I$9-AT354,IF(AND(AM355&gt;0,AM355*$B$4+AT354&lt;=$B$2*'SFV+BESS'!$I$9,AM355&gt;'SFV+BESS'!$I$7),'SFV+BESS'!$I$7,0))))</f>
        <v>0</v>
      </c>
      <c r="AO355" s="27">
        <f>IF(AND(AM355&lt;0,AT354+AM355/$B$5&gt;$H$2,-AM355/'Carga-Descarga Año'!$B$5&lt;'SFV+BESS'!$I$7),AM355/$B$5,IF(AND(AM355&lt;0,AT354+AM355/$B$5&gt;$H$2,-AM355/'Carga-Descarga Año'!$B$5&gt;'SFV+BESS'!$I$7),-'SFV+BESS'!$I$7,IF(AND(AM355&lt;0,AT354+AM355/$B$5&lt;$H$2),-MIN('SFV+BESS'!$I$7,AT354-$H$2),0)))</f>
        <v>0</v>
      </c>
      <c r="AP355" s="33"/>
      <c r="AQ355" s="33">
        <f t="shared" si="443"/>
        <v>37.285000000000004</v>
      </c>
      <c r="AR355" s="27">
        <f t="shared" si="407"/>
        <v>0</v>
      </c>
      <c r="AS355" s="27">
        <f t="shared" si="444"/>
        <v>0</v>
      </c>
      <c r="AT355" s="28">
        <f>IF((AT354+AN355+AO355)&gt;=$B$2*'SFV+BESS'!$I$9, $B$2*'SFV+BESS'!$I$9, (AT354+AN355+AO355))</f>
        <v>173.61249999999998</v>
      </c>
      <c r="AU355" s="110">
        <f t="shared" si="408"/>
        <v>61.058173988490502</v>
      </c>
      <c r="AZ355" s="251"/>
      <c r="BA355" s="48">
        <v>14.4166666666667</v>
      </c>
      <c r="BB355" s="33">
        <f t="shared" si="463"/>
        <v>89.500386808653857</v>
      </c>
      <c r="BC355" s="33">
        <f>Gen_Cons_Horario!B2541</f>
        <v>0</v>
      </c>
      <c r="BD355" s="35">
        <f t="shared" si="438"/>
        <v>89.500386808653857</v>
      </c>
      <c r="BE355" s="116">
        <f>IF(AND(BD355&gt;0,BD355*$B$4+BK354&lt;=$B$2*'SFV+BESS'!$I$9,BD355&lt;'SFV+BESS'!$I$7), BD355*$B$4, IF(AND(BD355&gt;0,BD355*$B$4+BK354&gt;$B$2*'SFV+BESS'!$I$9,BD355*$B$4&lt;'SFV+BESS'!$I$7),$B$2*'SFV+BESS'!$I$9-BK354,IF(AND(BD355&gt;0,BD355*$B$4+BK354&gt;$B$2*'SFV+BESS'!$I$9,BD355*$B$4&gt;'SFV+BESS'!$I$7,BK354&lt;$B$2*'SFV+BESS'!$I$9),$B$2*'SFV+BESS'!$I$9-BK354,IF(AND(BD355&gt;0,BD355*$B$4+BK354&lt;=$B$2*'SFV+BESS'!$I$9,BD355&gt;'SFV+BESS'!$I$7),'SFV+BESS'!$I$7,0))))</f>
        <v>0</v>
      </c>
      <c r="BF355" s="27">
        <f>IF(AND(BD355&lt;0,BK354+BD355/$B$5&gt;$H$2,-BD355/'Carga-Descarga Año'!$B$5&lt;'SFV+BESS'!$I$7),BD355/$B$5,IF(AND(BD355&lt;0,BK354+BD355/$B$5&gt;$H$2,-BD355/'Carga-Descarga Año'!$B$5&gt;'SFV+BESS'!$I$7),-'SFV+BESS'!$I$7,IF(AND(BD355&lt;0,BK354+BD355/$B$5&lt;$H$2),-MIN('SFV+BESS'!$I$7,BK354-$H$2),0)))</f>
        <v>0</v>
      </c>
      <c r="BG355" s="33"/>
      <c r="BH355" s="33">
        <f t="shared" si="445"/>
        <v>0</v>
      </c>
      <c r="BI355" s="27">
        <f t="shared" si="409"/>
        <v>0</v>
      </c>
      <c r="BJ355" s="27">
        <f t="shared" si="446"/>
        <v>0</v>
      </c>
      <c r="BK355" s="28">
        <f>IF((BK354+BE355+BF355)&gt;=$B$2*'SFV+BESS'!$I$9, $B$2*'SFV+BESS'!$I$9, (BK354+BE355+BF355))</f>
        <v>173.61249999999998</v>
      </c>
      <c r="BL355" s="110">
        <f t="shared" si="410"/>
        <v>89.500386808653857</v>
      </c>
      <c r="BQ355" s="251"/>
      <c r="BR355" s="48">
        <v>14.4166666666667</v>
      </c>
      <c r="BS355" s="33">
        <f t="shared" si="464"/>
        <v>68.489252357644361</v>
      </c>
      <c r="BT355" s="33">
        <f>Gen_Cons_Horario!B3261</f>
        <v>0</v>
      </c>
      <c r="BU355" s="35">
        <f t="shared" si="439"/>
        <v>68.489252357644361</v>
      </c>
      <c r="BV355" s="116">
        <f>IF(AND(BU355&gt;0,BU355*$B$4+CB354&lt;=$B$2*'SFV+BESS'!$I$9,BU355&lt;'SFV+BESS'!$I$7), BU355*$B$4, IF(AND(BU355&gt;0,BU355*$B$4+CB354&gt;$B$2*'SFV+BESS'!$I$9,BU355*$B$4&lt;'SFV+BESS'!$I$7),$B$2*'SFV+BESS'!$I$9-CB354,IF(AND(BU355&gt;0,BU355*$B$4+CB354&gt;$B$2*'SFV+BESS'!$I$9,BU355*$B$4&gt;'SFV+BESS'!$I$7,CB354&lt;$B$2*'SFV+BESS'!$I$9),$B$2*'SFV+BESS'!$I$9-CB354,IF(AND(BU355&gt;0,BU355*$B$4+CB354&lt;=$B$2*'SFV+BESS'!$I$9,BU355&gt;'SFV+BESS'!$I$7),'SFV+BESS'!$I$7,0))))</f>
        <v>0</v>
      </c>
      <c r="BW355" s="27">
        <f>IF(AND(BU355&lt;0,CB354+BU355/$B$5&gt;$H$2,-BU355/'Carga-Descarga Año'!$B$5&lt;'SFV+BESS'!$I$7),BU355/$B$5,IF(AND(BU355&lt;0,CB354+BU355/$B$5&gt;$H$2,-BU355/'Carga-Descarga Año'!$B$5&gt;'SFV+BESS'!$I$7),-'SFV+BESS'!$I$7,IF(AND(BU355&lt;0,CB354+BU355/$B$5&lt;$H$2),-MIN('SFV+BESS'!$I$7,CB354-$H$2),0)))</f>
        <v>0</v>
      </c>
      <c r="BX355" s="33"/>
      <c r="BY355" s="33">
        <f t="shared" si="447"/>
        <v>0</v>
      </c>
      <c r="BZ355" s="27">
        <f t="shared" si="411"/>
        <v>0</v>
      </c>
      <c r="CA355" s="27">
        <f t="shared" si="412"/>
        <v>0</v>
      </c>
      <c r="CB355" s="28">
        <f>IF((CB354+BV355+BW355)&gt;=$B$2*'SFV+BESS'!$I$9, $B$2*'SFV+BESS'!$I$9, (CB354+BV355+BW355))</f>
        <v>173.61249999999998</v>
      </c>
      <c r="CC355" s="110">
        <f t="shared" si="413"/>
        <v>68.489252357644361</v>
      </c>
      <c r="CH355" s="251"/>
      <c r="CI355" s="48">
        <v>14.4166666666667</v>
      </c>
      <c r="CJ355" s="33">
        <f t="shared" si="465"/>
        <v>60.041839544678055</v>
      </c>
      <c r="CK355" s="33">
        <f>Gen_Cons_Horario!B4005</f>
        <v>0</v>
      </c>
      <c r="CL355" s="35">
        <f t="shared" si="440"/>
        <v>60.041839544678055</v>
      </c>
      <c r="CM355" s="116">
        <f>IF(AND(CL355&gt;0,CL355*$B$4+CS354&lt;=$B$2*'SFV+BESS'!$I$9,CL355&lt;'SFV+BESS'!$I$7), CL355*$B$4, IF(AND(CL355&gt;0,CL355*$B$4+CS354&gt;$B$2*'SFV+BESS'!$I$9,CL355*$B$4&lt;'SFV+BESS'!$I$7),$B$2*'SFV+BESS'!$I$9-CS354,IF(AND(CL355&gt;0,CL355*$B$4+CS354&gt;$B$2*'SFV+BESS'!$I$9,CL355*$B$4&gt;'SFV+BESS'!$I$7,CS354&lt;$B$2*'SFV+BESS'!$I$9),$B$2*'SFV+BESS'!$I$9-CS354,IF(AND(CL355&gt;0,CL355*$B$4+CS354&lt;=$B$2*'SFV+BESS'!$I$9,CL355&gt;'SFV+BESS'!$I$7),'SFV+BESS'!$I$7,0))))</f>
        <v>0</v>
      </c>
      <c r="CN355" s="27">
        <f>IF(AND(CL355&lt;0,CS354+CL355/$B$5&gt;$H$2,-CL355/'Carga-Descarga Año'!$B$5&lt;'SFV+BESS'!$I$7),CL355/$B$5,IF(AND(CL355&lt;0,CS354+CL355/$B$5&gt;$H$2,-CL355/'Carga-Descarga Año'!$B$5&gt;'SFV+BESS'!$I$7),-'SFV+BESS'!$I$7,IF(AND(CL355&lt;0,CS354+CL355/$B$5&lt;$H$2),-MIN('SFV+BESS'!$I$7,CS354-$H$2),0)))</f>
        <v>0</v>
      </c>
      <c r="CO355" s="33"/>
      <c r="CP355" s="33">
        <f t="shared" si="448"/>
        <v>0</v>
      </c>
      <c r="CQ355" s="27">
        <f t="shared" si="414"/>
        <v>0</v>
      </c>
      <c r="CR355" s="27">
        <f t="shared" si="449"/>
        <v>0</v>
      </c>
      <c r="CS355" s="28">
        <f>IF((CS354+CM355+CN355)&gt;=$B$2*'SFV+BESS'!$I$9, $B$2*'SFV+BESS'!$I$9, (CS354+CM355+CN355))</f>
        <v>173.61249999999998</v>
      </c>
      <c r="CT355" s="110">
        <f t="shared" si="415"/>
        <v>60.041839544678055</v>
      </c>
      <c r="CY355" s="251"/>
      <c r="CZ355" s="48">
        <v>14.4166666666667</v>
      </c>
      <c r="DA355" s="33">
        <f t="shared" si="466"/>
        <v>68.060646159931082</v>
      </c>
      <c r="DB355" s="33">
        <f>Gen_Cons_Horario!B4725</f>
        <v>0</v>
      </c>
      <c r="DC355" s="35">
        <f t="shared" si="431"/>
        <v>68.060646159931082</v>
      </c>
      <c r="DD355" s="116">
        <f>IF(AND(DC355&gt;0,DC355*$B$4+DJ354&lt;=$B$2*'SFV+BESS'!$I$9,DC355&lt;'SFV+BESS'!$I$7), DC355*$B$4, IF(AND(DC355&gt;0,DC355*$B$4+DJ354&gt;$B$2*'SFV+BESS'!$I$9,DC355*$B$4&lt;'SFV+BESS'!$I$7),$B$2*'SFV+BESS'!$I$9-DJ354,IF(AND(DC355&gt;0,DC355*$B$4+DJ354&gt;$B$2*'SFV+BESS'!$I$9,DC355*$B$4&gt;'SFV+BESS'!$I$7,DJ354&lt;$B$2*'SFV+BESS'!$I$9),$B$2*'SFV+BESS'!$I$9-DJ354,IF(AND(DC355&gt;0,DC355*$B$4+DJ354&lt;=$B$2*'SFV+BESS'!$I$9,DC355&gt;'SFV+BESS'!$I$7),'SFV+BESS'!$I$7,0))))</f>
        <v>0</v>
      </c>
      <c r="DE355" s="27">
        <f>IF(AND(DC355&lt;0,DJ354+DC355/$B$5&gt;$H$2,-DC355/'Carga-Descarga Año'!$B$5&lt;'SFV+BESS'!$I$7),DC355/$B$5,IF(AND(DC355&lt;0,DJ354+DC355/$B$5&gt;$H$2,-DC355/'Carga-Descarga Año'!$B$5&gt;'SFV+BESS'!$I$7),-'SFV+BESS'!$I$7,IF(AND(DC355&lt;0,DJ354+DC355/$B$5&lt;$H$2),-MIN('SFV+BESS'!$I$7,DJ354-$H$2),0)))</f>
        <v>0</v>
      </c>
      <c r="DF355" s="33"/>
      <c r="DG355" s="33">
        <f t="shared" si="450"/>
        <v>0</v>
      </c>
      <c r="DH355" s="27">
        <f t="shared" si="416"/>
        <v>0</v>
      </c>
      <c r="DI355" s="27">
        <f t="shared" si="417"/>
        <v>0</v>
      </c>
      <c r="DJ355" s="28">
        <f>IF((DJ354+DD355+DE355)&gt;=$B$2*'SFV+BESS'!$I$9, $B$2*'SFV+BESS'!$I$9, (DJ354+DD355+DE355))</f>
        <v>173.61249999999998</v>
      </c>
      <c r="DK355" s="110">
        <f t="shared" si="418"/>
        <v>68.060646159931082</v>
      </c>
      <c r="DP355" s="251"/>
      <c r="DQ355" s="48">
        <v>14.4166666666667</v>
      </c>
      <c r="DR355" s="33">
        <f t="shared" si="467"/>
        <v>72.573683597713242</v>
      </c>
      <c r="DS355" s="33">
        <f>Gen_Cons_Horario!B5469</f>
        <v>0</v>
      </c>
      <c r="DT355" s="35">
        <f t="shared" si="432"/>
        <v>72.573683597713242</v>
      </c>
      <c r="DU355" s="116">
        <f>IF(AND(DT355&gt;0,DT355*$B$4+EA354&lt;=$B$2*'SFV+BESS'!$I$9,DT355&lt;'SFV+BESS'!$I$7), DT355*$B$4, IF(AND(DT355&gt;0,DT355*$B$4+EA354&gt;$B$2*'SFV+BESS'!$I$9,DT355*$B$4&lt;'SFV+BESS'!$I$7),$B$2*'SFV+BESS'!$I$9-EA354,IF(AND(DT355&gt;0,DT355*$B$4+EA354&gt;$B$2*'SFV+BESS'!$I$9,DT355*$B$4&gt;'SFV+BESS'!$I$7,EA354&lt;$B$2*'SFV+BESS'!$I$9),$B$2*'SFV+BESS'!$I$9-EA354,IF(AND(DT355&gt;0,DT355*$B$4+EA354&lt;=$B$2*'SFV+BESS'!$I$9,DT355&gt;'SFV+BESS'!$I$7),'SFV+BESS'!$I$7,0))))</f>
        <v>0</v>
      </c>
      <c r="DV355" s="27">
        <f>IF(AND(DT355&lt;0,EA354+DT355/$B$5&gt;$H$2,-DT355/'Carga-Descarga Año'!$B$5&lt;'SFV+BESS'!$I$7),DT355/$B$5,IF(AND(DT355&lt;0,EA354+DT355/$B$5&gt;$H$2,-DT355/'Carga-Descarga Año'!$B$5&gt;'SFV+BESS'!$I$7),-'SFV+BESS'!$I$7,IF(AND(DT355&lt;0,EA354+DT355/$B$5&lt;$H$2),-MIN('SFV+BESS'!$I$7,EA354-$H$2),0)))</f>
        <v>0</v>
      </c>
      <c r="DW355" s="33"/>
      <c r="DX355" s="33">
        <f t="shared" si="451"/>
        <v>0</v>
      </c>
      <c r="DY355" s="27">
        <f t="shared" si="419"/>
        <v>0</v>
      </c>
      <c r="DZ355" s="27">
        <f t="shared" si="452"/>
        <v>0</v>
      </c>
      <c r="EA355" s="28">
        <f>IF((EA354+DU355+DV355)&gt;=$B$2*'SFV+BESS'!$I$9, $B$2*'SFV+BESS'!$I$9, (EA354+DU355+DV355))</f>
        <v>173.61249999999998</v>
      </c>
      <c r="EB355" s="110">
        <f t="shared" si="420"/>
        <v>72.573683597713242</v>
      </c>
      <c r="EG355" s="251"/>
      <c r="EH355" s="48">
        <v>14.4166666666667</v>
      </c>
      <c r="EI355" s="33">
        <f t="shared" si="468"/>
        <v>88.07759942561016</v>
      </c>
      <c r="EJ355" s="33">
        <f>Gen_Cons_Horario!B6213</f>
        <v>0</v>
      </c>
      <c r="EK355" s="35">
        <f t="shared" si="433"/>
        <v>88.07759942561016</v>
      </c>
      <c r="EL355" s="116">
        <f>IF(AND(EK355&gt;0,EK355*$B$4+ER354&lt;=$B$2*'SFV+BESS'!$I$9,EK355&lt;'SFV+BESS'!$I$7), EK355*$B$4, IF(AND(EK355&gt;0,EK355*$B$4+ER354&gt;$B$2*'SFV+BESS'!$I$9,EK355*$B$4&lt;'SFV+BESS'!$I$7),$B$2*'SFV+BESS'!$I$9-ER354,IF(AND(EK355&gt;0,EK355*$B$4+ER354&gt;$B$2*'SFV+BESS'!$I$9,EK355*$B$4&gt;'SFV+BESS'!$I$7,ER354&lt;$B$2*'SFV+BESS'!$I$9),$B$2*'SFV+BESS'!$I$9-ER354,IF(AND(EK355&gt;0,EK355*$B$4+ER354&lt;=$B$2*'SFV+BESS'!$I$9,EK355&gt;'SFV+BESS'!$I$7),'SFV+BESS'!$I$7,0))))</f>
        <v>0</v>
      </c>
      <c r="EM355" s="27">
        <f>IF(AND(EK355&lt;0,ER354+EK355/$B$5&gt;$H$2,-EK355/'Carga-Descarga Año'!$B$5&lt;'SFV+BESS'!$I$7),EK355/$B$5,IF(AND(EK355&lt;0,ER354+EK355/$B$5&gt;$H$2,-EK355/'Carga-Descarga Año'!$B$5&gt;'SFV+BESS'!$I$7),-'SFV+BESS'!$I$7,IF(AND(EK355&lt;0,ER354+EK355/$B$5&lt;$H$2),-MIN('SFV+BESS'!$I$7,ER354-$H$2),0)))</f>
        <v>0</v>
      </c>
      <c r="EN355" s="33"/>
      <c r="EO355" s="33">
        <f t="shared" si="453"/>
        <v>0</v>
      </c>
      <c r="EP355" s="27">
        <f t="shared" si="421"/>
        <v>0</v>
      </c>
      <c r="EQ355" s="27">
        <f t="shared" si="454"/>
        <v>0</v>
      </c>
      <c r="ER355" s="28">
        <f>IF((ER354+EL355+EM355)&gt;=$B$2*'SFV+BESS'!$I$9, $B$2*'SFV+BESS'!$I$9, (ER354+EL355+EM355))</f>
        <v>173.61249999999998</v>
      </c>
      <c r="ES355" s="110">
        <f t="shared" si="422"/>
        <v>88.07759942561016</v>
      </c>
      <c r="EX355" s="251"/>
      <c r="EY355" s="48">
        <v>14.4166666666667</v>
      </c>
      <c r="EZ355" s="33">
        <f t="shared" si="469"/>
        <v>96.19383250062873</v>
      </c>
      <c r="FA355" s="33">
        <f>Gen_Cons_Horario!B6933</f>
        <v>0</v>
      </c>
      <c r="FB355" s="35">
        <f t="shared" si="434"/>
        <v>96.19383250062873</v>
      </c>
      <c r="FC355" s="116">
        <f>IF(AND(FB355&gt;0,FB355*$B$4+FI354&lt;=$B$2*'SFV+BESS'!$I$9,FB355&lt;'SFV+BESS'!$I$7), FB355*$B$4, IF(AND(FB355&gt;0,FB355*$B$4+FI354&gt;$B$2*'SFV+BESS'!$I$9,FB355*$B$4&lt;'SFV+BESS'!$I$7),$B$2*'SFV+BESS'!$I$9-FI354,IF(AND(FB355&gt;0,FB355*$B$4+FI354&gt;$B$2*'SFV+BESS'!$I$9,FB355*$B$4&gt;'SFV+BESS'!$I$7,FI354&lt;$B$2*'SFV+BESS'!$I$9),$B$2*'SFV+BESS'!$I$9-FI354,IF(AND(FB355&gt;0,FB355*$B$4+FI354&lt;=$B$2*'SFV+BESS'!$I$9,FB355&gt;'SFV+BESS'!$I$7),'SFV+BESS'!$I$7,0))))</f>
        <v>0</v>
      </c>
      <c r="FD355" s="27">
        <f>IF(AND(FB355&lt;0,FI354+FB355/$B$5&gt;$H$2,-FB355/'Carga-Descarga Año'!$B$5&lt;'SFV+BESS'!$I$7),FB355/$B$5,IF(AND(FB355&lt;0,FI354+FB355/$B$5&gt;$H$2,-FB355/'Carga-Descarga Año'!$B$5&gt;'SFV+BESS'!$I$7),-'SFV+BESS'!$I$7,IF(AND(FB355&lt;0,FI354+FB355/$B$5&lt;$H$2),-MIN('SFV+BESS'!$I$7,FI354-$H$2),0)))</f>
        <v>0</v>
      </c>
      <c r="FE355" s="33"/>
      <c r="FF355" s="33">
        <f t="shared" si="455"/>
        <v>0</v>
      </c>
      <c r="FG355" s="27">
        <f t="shared" si="423"/>
        <v>0</v>
      </c>
      <c r="FH355" s="27">
        <f t="shared" si="456"/>
        <v>0</v>
      </c>
      <c r="FI355" s="28">
        <f>IF((FI354+FC355+FD355)&gt;=$B$2*'SFV+BESS'!$I$9, $B$2*'SFV+BESS'!$I$9, (FI354+FC355+FD355))</f>
        <v>173.61249999999998</v>
      </c>
      <c r="FJ355" s="110">
        <f t="shared" si="424"/>
        <v>96.19383250062873</v>
      </c>
      <c r="FO355" s="251"/>
      <c r="FP355" s="48">
        <v>14.4166666666667</v>
      </c>
      <c r="FQ355" s="33">
        <f t="shared" si="470"/>
        <v>101.70295248194581</v>
      </c>
      <c r="FR355" s="33">
        <f>Gen_Cons_Horario!B7677</f>
        <v>82.027000000000001</v>
      </c>
      <c r="FS355" s="35">
        <f t="shared" si="435"/>
        <v>19.675952481945814</v>
      </c>
      <c r="FT355" s="116">
        <f>IF(AND(FS355&gt;0,FS355*$B$4+FZ354&lt;=$B$2*'SFV+BESS'!$I$9,FS355&lt;'SFV+BESS'!$I$7), FS355*$B$4, IF(AND(FS355&gt;0,FS355*$B$4+FZ354&gt;$B$2*'SFV+BESS'!$I$9,FS355*$B$4&lt;'SFV+BESS'!$I$7),$B$2*'SFV+BESS'!$I$9-FZ354,IF(AND(FS355&gt;0,FS355*$B$4+FZ354&gt;$B$2*'SFV+BESS'!$I$9,FS355*$B$4&gt;'SFV+BESS'!$I$7,FZ354&lt;$B$2*'SFV+BESS'!$I$9),$B$2*'SFV+BESS'!$I$9-FZ354,IF(AND(FS355&gt;0,FS355*$B$4+FZ354&lt;=$B$2*'SFV+BESS'!$I$9,FS355&gt;'SFV+BESS'!$I$7),'SFV+BESS'!$I$7,0))))</f>
        <v>18.692154857848521</v>
      </c>
      <c r="FU355" s="27">
        <f>IF(AND(FS355&lt;0,FZ354+FS355/$B$5&gt;$H$2,-FS355/'Carga-Descarga Año'!$B$5&lt;'SFV+BESS'!$I$7),FS355/$B$5,IF(AND(FS355&lt;0,FZ354+FS355/$B$5&gt;$H$2,-FS355/'Carga-Descarga Año'!$B$5&gt;'SFV+BESS'!$I$7),-'SFV+BESS'!$I$7,IF(AND(FS355&lt;0,FZ354+FS355/$B$5&lt;$H$2),-MIN('SFV+BESS'!$I$7,FZ354-$H$2),0)))</f>
        <v>0</v>
      </c>
      <c r="FV355" s="33"/>
      <c r="FW355" s="33">
        <f t="shared" si="457"/>
        <v>82.027000000000001</v>
      </c>
      <c r="FX355" s="27">
        <f t="shared" si="425"/>
        <v>0</v>
      </c>
      <c r="FY355" s="27">
        <f t="shared" si="458"/>
        <v>0</v>
      </c>
      <c r="FZ355" s="28">
        <f>IF((FZ354+FT355+FU355)&gt;=$B$2*'SFV+BESS'!$I$9, $B$2*'SFV+BESS'!$I$9, (FZ354+FT355+FU355))</f>
        <v>150.47756321550335</v>
      </c>
      <c r="GA355" s="110">
        <f t="shared" si="426"/>
        <v>0</v>
      </c>
      <c r="GF355" s="251"/>
      <c r="GG355" s="48">
        <v>14.4166666666667</v>
      </c>
      <c r="GH355" s="33">
        <f t="shared" si="471"/>
        <v>103.14154069052196</v>
      </c>
      <c r="GI355" s="33">
        <f>Gen_Cons_Horario!B8397</f>
        <v>69.656000000000006</v>
      </c>
      <c r="GJ355" s="35">
        <f t="shared" si="441"/>
        <v>33.485540690521958</v>
      </c>
      <c r="GK355" s="116">
        <f>IF(AND(GJ355&gt;0,GJ355*$B$4+GQ354&lt;=$B$2*'SFV+BESS'!$I$9,GJ355&lt;'SFV+BESS'!$I$7), GJ355*$B$4, IF(AND(GJ355&gt;0,GJ355*$B$4+GQ354&gt;$B$2*'SFV+BESS'!$I$9,GJ355*$B$4&lt;'SFV+BESS'!$I$7),$B$2*'SFV+BESS'!$I$9-GQ354,IF(AND(GJ355&gt;0,GJ355*$B$4+GQ354&gt;$B$2*'SFV+BESS'!$I$9,GJ355*$B$4&gt;'SFV+BESS'!$I$7,GQ354&lt;$B$2*'SFV+BESS'!$I$9),$B$2*'SFV+BESS'!$I$9-GQ354,IF(AND(GJ355&gt;0,GJ355*$B$4+GQ354&lt;=$B$2*'SFV+BESS'!$I$9,GJ355&gt;'SFV+BESS'!$I$7),'SFV+BESS'!$I$7,0))))</f>
        <v>0</v>
      </c>
      <c r="GL355" s="27">
        <f>IF(AND(GJ355&lt;0,GQ354+GJ355/$B$5&gt;$H$2,-GJ355/'Carga-Descarga Año'!$B$5&lt;'SFV+BESS'!$I$7),GJ355/$B$5,IF(AND(GJ355&lt;0,GQ354+GJ355/$B$5&gt;$H$2,-GJ355/'Carga-Descarga Año'!$B$5&gt;'SFV+BESS'!$I$7),-'SFV+BESS'!$I$7,IF(AND(GJ355&lt;0,GQ354+GJ355/$B$5&lt;$H$2),-MIN('SFV+BESS'!$I$7,GQ354-$H$2),0)))</f>
        <v>0</v>
      </c>
      <c r="GM355" s="33"/>
      <c r="GN355" s="33">
        <f t="shared" si="459"/>
        <v>69.656000000000006</v>
      </c>
      <c r="GO355" s="27">
        <f t="shared" si="427"/>
        <v>0</v>
      </c>
      <c r="GP355" s="27">
        <f t="shared" si="460"/>
        <v>0</v>
      </c>
      <c r="GQ355" s="28">
        <f>IF((GQ354+GK355+GL355)&gt;=$B$2*'SFV+BESS'!$I$9, $B$2*'SFV+BESS'!$I$9, (GQ354+GK355+GL355))</f>
        <v>173.61249999999998</v>
      </c>
      <c r="GR355" s="110">
        <f t="shared" si="428"/>
        <v>33.485540690521958</v>
      </c>
    </row>
    <row r="356" spans="1:200">
      <c r="A356" s="249"/>
      <c r="B356" s="48">
        <v>14.4583333333333</v>
      </c>
      <c r="C356" s="38">
        <f t="shared" si="442"/>
        <v>114.26609089127589</v>
      </c>
      <c r="D356" s="2">
        <f>Gen_Cons_Horario!B382</f>
        <v>96.941000000000003</v>
      </c>
      <c r="E356" s="140">
        <f t="shared" si="400"/>
        <v>17.325090891275892</v>
      </c>
      <c r="F356" s="116">
        <f>IF(AND(E356&gt;0,E356*$B$4+L355&lt;=$B$2*'SFV+BESS'!$I$9,E356&lt;'SFV+BESS'!$I$7), E356*$B$4, IF(AND(E356&gt;0,E356*$B$4+L355&gt;$B$2*'SFV+BESS'!$I$9,E356*$B$4&lt;'SFV+BESS'!$I$7),$B$2*'SFV+BESS'!$I$9-L355,IF(AND(E356&gt;0,E356*$B$4+L355&gt;$B$2*'SFV+BESS'!$I$9,E356*$B$4&gt;'SFV+BESS'!$I$7,L355&lt;$B$2*'SFV+BESS'!$I$9),$B$2*'SFV+BESS'!$I$9-L355,IF(AND(E356&gt;0,E356*$B$4+L355&lt;=$B$2*'SFV+BESS'!$I$9,E356&gt;'SFV+BESS'!$I$7),'SFV+BESS'!$I$7,0))))</f>
        <v>16.458836346712097</v>
      </c>
      <c r="G356" s="27">
        <f>IF(AND(E356&lt;0,L355+E356/$B$5&gt;$H$2,-E356/'Carga-Descarga Año'!$B$5&lt;'SFV+BESS'!$I$7),E356/$B$5,IF(AND(E356&lt;0,L355+E356/$B$5&gt;$H$2,-E356/'Carga-Descarga Año'!$B$5&gt;'SFV+BESS'!$I$7),-'SFV+BESS'!$I$7,IF(AND(E356&lt;0,L355+E356/$B$5&lt;$H$2),-MIN('SFV+BESS'!$I$7,L355-$H$2),0)))</f>
        <v>0</v>
      </c>
      <c r="I356" s="38">
        <f t="shared" si="401"/>
        <v>96.941000000000003</v>
      </c>
      <c r="J356" s="27">
        <f t="shared" si="403"/>
        <v>0</v>
      </c>
      <c r="K356" s="27">
        <f t="shared" si="402"/>
        <v>0</v>
      </c>
      <c r="L356" s="28">
        <f>IF((L355+F356+G356)&gt;=$B$2*'SFV+BESS'!$I$9, $B$2*'SFV+BESS'!$I$9, (L355+F356+G356))</f>
        <v>122.42431792210891</v>
      </c>
      <c r="M356" s="110">
        <f t="shared" si="404"/>
        <v>0</v>
      </c>
      <c r="R356" s="251"/>
      <c r="S356" s="48">
        <v>14.4583333333333</v>
      </c>
      <c r="T356" s="2">
        <f t="shared" si="461"/>
        <v>115.68420825459324</v>
      </c>
      <c r="U356" s="2">
        <f>Gen_Cons_Horario!B1126</f>
        <v>74.570000000000007</v>
      </c>
      <c r="V356" s="35">
        <f t="shared" si="436"/>
        <v>41.114208254593237</v>
      </c>
      <c r="W356" s="116">
        <f>IF(AND(V356&gt;0,V356*$B$4+AC355&lt;=$B$2*'SFV+BESS'!$I$9,V356&lt;'SFV+BESS'!$I$7), V356*$B$4, IF(AND(V356&gt;0,V356*$B$4+AC355&gt;$B$2*'SFV+BESS'!$I$9,V356*$B$4&lt;'SFV+BESS'!$I$7),$B$2*'SFV+BESS'!$I$9-AC355,IF(AND(V356&gt;0,V356*$B$4+AC355&gt;$B$2*'SFV+BESS'!$I$9,V356*$B$4&gt;'SFV+BESS'!$I$7,AC355&lt;$B$2*'SFV+BESS'!$I$9),$B$2*'SFV+BESS'!$I$9-AC355,IF(AND(V356&gt;0,V356*$B$4+AC355&lt;=$B$2*'SFV+BESS'!$I$9,V356&gt;'SFV+BESS'!$I$7),'SFV+BESS'!$I$7,0))))</f>
        <v>0</v>
      </c>
      <c r="X356" s="27">
        <f>IF(AND(V356&lt;0,AC355+V356/$B$5&gt;$H$2,-V356/'Carga-Descarga Año'!$B$5&lt;'SFV+BESS'!$I$7),V356/$B$5,IF(AND(V356&lt;0,AC355+V356/$B$5&gt;$H$2,-V356/'Carga-Descarga Año'!$B$5&gt;'SFV+BESS'!$I$7),-'SFV+BESS'!$I$7,IF(AND(V356&lt;0,AC355+V356/$B$5&lt;$H$2),-MIN('SFV+BESS'!$I$7,AC355-$H$2),0)))</f>
        <v>0</v>
      </c>
      <c r="Z356" s="33">
        <f t="shared" si="430"/>
        <v>74.570000000000007</v>
      </c>
      <c r="AA356" s="27">
        <f t="shared" si="405"/>
        <v>0</v>
      </c>
      <c r="AB356" s="27">
        <f t="shared" si="429"/>
        <v>0</v>
      </c>
      <c r="AC356" s="28">
        <f>IF((AC355+W356+X356)&gt;=$B$2*'SFV+BESS'!$I$9, $B$2*'SFV+BESS'!$I$9, (AC355+W356+X356))</f>
        <v>173.61249999999998</v>
      </c>
      <c r="AD356" s="110">
        <f t="shared" si="406"/>
        <v>41.114208254593237</v>
      </c>
      <c r="AI356" s="251"/>
      <c r="AJ356" s="48">
        <v>14.4583333333333</v>
      </c>
      <c r="AK356" s="52">
        <f t="shared" si="462"/>
        <v>115.61736628907755</v>
      </c>
      <c r="AL356" s="33">
        <f>Gen_Cons_Horario!B1798</f>
        <v>37.285000000000004</v>
      </c>
      <c r="AM356" s="35">
        <f t="shared" si="437"/>
        <v>78.332366289077555</v>
      </c>
      <c r="AN356" s="116">
        <f>IF(AND(AM356&gt;0,AM356*$B$4+AT355&lt;=$B$2*'SFV+BESS'!$I$9,AM356&lt;'SFV+BESS'!$I$7), AM356*$B$4, IF(AND(AM356&gt;0,AM356*$B$4+AT355&gt;$B$2*'SFV+BESS'!$I$9,AM356*$B$4&lt;'SFV+BESS'!$I$7),$B$2*'SFV+BESS'!$I$9-AT355,IF(AND(AM356&gt;0,AM356*$B$4+AT355&gt;$B$2*'SFV+BESS'!$I$9,AM356*$B$4&gt;'SFV+BESS'!$I$7,AT355&lt;$B$2*'SFV+BESS'!$I$9),$B$2*'SFV+BESS'!$I$9-AT355,IF(AND(AM356&gt;0,AM356*$B$4+AT355&lt;=$B$2*'SFV+BESS'!$I$9,AM356&gt;'SFV+BESS'!$I$7),'SFV+BESS'!$I$7,0))))</f>
        <v>0</v>
      </c>
      <c r="AO356" s="27">
        <f>IF(AND(AM356&lt;0,AT355+AM356/$B$5&gt;$H$2,-AM356/'Carga-Descarga Año'!$B$5&lt;'SFV+BESS'!$I$7),AM356/$B$5,IF(AND(AM356&lt;0,AT355+AM356/$B$5&gt;$H$2,-AM356/'Carga-Descarga Año'!$B$5&gt;'SFV+BESS'!$I$7),-'SFV+BESS'!$I$7,IF(AND(AM356&lt;0,AT355+AM356/$B$5&lt;$H$2),-MIN('SFV+BESS'!$I$7,AT355-$H$2),0)))</f>
        <v>0</v>
      </c>
      <c r="AP356" s="33"/>
      <c r="AQ356" s="33">
        <f t="shared" si="443"/>
        <v>37.285000000000004</v>
      </c>
      <c r="AR356" s="27">
        <f t="shared" si="407"/>
        <v>0</v>
      </c>
      <c r="AS356" s="27">
        <f t="shared" si="444"/>
        <v>0</v>
      </c>
      <c r="AT356" s="28">
        <f>IF((AT355+AN356+AO356)&gt;=$B$2*'SFV+BESS'!$I$9, $B$2*'SFV+BESS'!$I$9, (AT355+AN356+AO356))</f>
        <v>173.61249999999998</v>
      </c>
      <c r="AU356" s="110">
        <f t="shared" si="408"/>
        <v>78.332366289077555</v>
      </c>
      <c r="AZ356" s="251"/>
      <c r="BA356" s="48">
        <v>14.4583333333333</v>
      </c>
      <c r="BB356" s="33">
        <f t="shared" si="463"/>
        <v>100.24824985336119</v>
      </c>
      <c r="BC356" s="33">
        <f>Gen_Cons_Horario!B2542</f>
        <v>0</v>
      </c>
      <c r="BD356" s="35">
        <f t="shared" si="438"/>
        <v>100.24824985336119</v>
      </c>
      <c r="BE356" s="116">
        <f>IF(AND(BD356&gt;0,BD356*$B$4+BK355&lt;=$B$2*'SFV+BESS'!$I$9,BD356&lt;'SFV+BESS'!$I$7), BD356*$B$4, IF(AND(BD356&gt;0,BD356*$B$4+BK355&gt;$B$2*'SFV+BESS'!$I$9,BD356*$B$4&lt;'SFV+BESS'!$I$7),$B$2*'SFV+BESS'!$I$9-BK355,IF(AND(BD356&gt;0,BD356*$B$4+BK355&gt;$B$2*'SFV+BESS'!$I$9,BD356*$B$4&gt;'SFV+BESS'!$I$7,BK355&lt;$B$2*'SFV+BESS'!$I$9),$B$2*'SFV+BESS'!$I$9-BK355,IF(AND(BD356&gt;0,BD356*$B$4+BK355&lt;=$B$2*'SFV+BESS'!$I$9,BD356&gt;'SFV+BESS'!$I$7),'SFV+BESS'!$I$7,0))))</f>
        <v>0</v>
      </c>
      <c r="BF356" s="27">
        <f>IF(AND(BD356&lt;0,BK355+BD356/$B$5&gt;$H$2,-BD356/'Carga-Descarga Año'!$B$5&lt;'SFV+BESS'!$I$7),BD356/$B$5,IF(AND(BD356&lt;0,BK355+BD356/$B$5&gt;$H$2,-BD356/'Carga-Descarga Año'!$B$5&gt;'SFV+BESS'!$I$7),-'SFV+BESS'!$I$7,IF(AND(BD356&lt;0,BK355+BD356/$B$5&lt;$H$2),-MIN('SFV+BESS'!$I$7,BK355-$H$2),0)))</f>
        <v>0</v>
      </c>
      <c r="BG356" s="33"/>
      <c r="BH356" s="33">
        <f t="shared" si="445"/>
        <v>0</v>
      </c>
      <c r="BI356" s="27">
        <f t="shared" si="409"/>
        <v>0</v>
      </c>
      <c r="BJ356" s="27">
        <f t="shared" si="446"/>
        <v>0</v>
      </c>
      <c r="BK356" s="28">
        <f>IF((BK355+BE356+BF356)&gt;=$B$2*'SFV+BESS'!$I$9, $B$2*'SFV+BESS'!$I$9, (BK355+BE356+BF356))</f>
        <v>173.61249999999998</v>
      </c>
      <c r="BL356" s="110">
        <f t="shared" si="410"/>
        <v>100.24824985336119</v>
      </c>
      <c r="BQ356" s="251"/>
      <c r="BR356" s="48">
        <v>14.4583333333333</v>
      </c>
      <c r="BS356" s="33">
        <f t="shared" si="464"/>
        <v>79.979225615012339</v>
      </c>
      <c r="BT356" s="33">
        <f>Gen_Cons_Horario!B3262</f>
        <v>0</v>
      </c>
      <c r="BU356" s="35">
        <f t="shared" si="439"/>
        <v>79.979225615012339</v>
      </c>
      <c r="BV356" s="116">
        <f>IF(AND(BU356&gt;0,BU356*$B$4+CB355&lt;=$B$2*'SFV+BESS'!$I$9,BU356&lt;'SFV+BESS'!$I$7), BU356*$B$4, IF(AND(BU356&gt;0,BU356*$B$4+CB355&gt;$B$2*'SFV+BESS'!$I$9,BU356*$B$4&lt;'SFV+BESS'!$I$7),$B$2*'SFV+BESS'!$I$9-CB355,IF(AND(BU356&gt;0,BU356*$B$4+CB355&gt;$B$2*'SFV+BESS'!$I$9,BU356*$B$4&gt;'SFV+BESS'!$I$7,CB355&lt;$B$2*'SFV+BESS'!$I$9),$B$2*'SFV+BESS'!$I$9-CB355,IF(AND(BU356&gt;0,BU356*$B$4+CB355&lt;=$B$2*'SFV+BESS'!$I$9,BU356&gt;'SFV+BESS'!$I$7),'SFV+BESS'!$I$7,0))))</f>
        <v>0</v>
      </c>
      <c r="BW356" s="27">
        <f>IF(AND(BU356&lt;0,CB355+BU356/$B$5&gt;$H$2,-BU356/'Carga-Descarga Año'!$B$5&lt;'SFV+BESS'!$I$7),BU356/$B$5,IF(AND(BU356&lt;0,CB355+BU356/$B$5&gt;$H$2,-BU356/'Carga-Descarga Año'!$B$5&gt;'SFV+BESS'!$I$7),-'SFV+BESS'!$I$7,IF(AND(BU356&lt;0,CB355+BU356/$B$5&lt;$H$2),-MIN('SFV+BESS'!$I$7,CB355-$H$2),0)))</f>
        <v>0</v>
      </c>
      <c r="BX356" s="33"/>
      <c r="BY356" s="33">
        <f t="shared" si="447"/>
        <v>0</v>
      </c>
      <c r="BZ356" s="27">
        <f t="shared" si="411"/>
        <v>0</v>
      </c>
      <c r="CA356" s="27">
        <f t="shared" si="412"/>
        <v>0</v>
      </c>
      <c r="CB356" s="28">
        <f>IF((CB355+BV356+BW356)&gt;=$B$2*'SFV+BESS'!$I$9, $B$2*'SFV+BESS'!$I$9, (CB355+BV356+BW356))</f>
        <v>173.61249999999998</v>
      </c>
      <c r="CC356" s="110">
        <f t="shared" si="413"/>
        <v>79.979225615012339</v>
      </c>
      <c r="CH356" s="251"/>
      <c r="CI356" s="48">
        <v>14.4583333333333</v>
      </c>
      <c r="CJ356" s="33">
        <f t="shared" si="465"/>
        <v>71.185968854106946</v>
      </c>
      <c r="CK356" s="33">
        <f>Gen_Cons_Horario!B4006</f>
        <v>0</v>
      </c>
      <c r="CL356" s="35">
        <f t="shared" si="440"/>
        <v>71.185968854106946</v>
      </c>
      <c r="CM356" s="116">
        <f>IF(AND(CL356&gt;0,CL356*$B$4+CS355&lt;=$B$2*'SFV+BESS'!$I$9,CL356&lt;'SFV+BESS'!$I$7), CL356*$B$4, IF(AND(CL356&gt;0,CL356*$B$4+CS355&gt;$B$2*'SFV+BESS'!$I$9,CL356*$B$4&lt;'SFV+BESS'!$I$7),$B$2*'SFV+BESS'!$I$9-CS355,IF(AND(CL356&gt;0,CL356*$B$4+CS355&gt;$B$2*'SFV+BESS'!$I$9,CL356*$B$4&gt;'SFV+BESS'!$I$7,CS355&lt;$B$2*'SFV+BESS'!$I$9),$B$2*'SFV+BESS'!$I$9-CS355,IF(AND(CL356&gt;0,CL356*$B$4+CS355&lt;=$B$2*'SFV+BESS'!$I$9,CL356&gt;'SFV+BESS'!$I$7),'SFV+BESS'!$I$7,0))))</f>
        <v>0</v>
      </c>
      <c r="CN356" s="27">
        <f>IF(AND(CL356&lt;0,CS355+CL356/$B$5&gt;$H$2,-CL356/'Carga-Descarga Año'!$B$5&lt;'SFV+BESS'!$I$7),CL356/$B$5,IF(AND(CL356&lt;0,CS355+CL356/$B$5&gt;$H$2,-CL356/'Carga-Descarga Año'!$B$5&gt;'SFV+BESS'!$I$7),-'SFV+BESS'!$I$7,IF(AND(CL356&lt;0,CS355+CL356/$B$5&lt;$H$2),-MIN('SFV+BESS'!$I$7,CS355-$H$2),0)))</f>
        <v>0</v>
      </c>
      <c r="CO356" s="33"/>
      <c r="CP356" s="33">
        <f t="shared" si="448"/>
        <v>0</v>
      </c>
      <c r="CQ356" s="27">
        <f t="shared" si="414"/>
        <v>0</v>
      </c>
      <c r="CR356" s="27">
        <f t="shared" si="449"/>
        <v>0</v>
      </c>
      <c r="CS356" s="28">
        <f>IF((CS355+CM356+CN356)&gt;=$B$2*'SFV+BESS'!$I$9, $B$2*'SFV+BESS'!$I$9, (CS355+CM356+CN356))</f>
        <v>173.61249999999998</v>
      </c>
      <c r="CT356" s="110">
        <f t="shared" si="415"/>
        <v>71.185968854106946</v>
      </c>
      <c r="CY356" s="251"/>
      <c r="CZ356" s="48">
        <v>14.4583333333333</v>
      </c>
      <c r="DA356" s="33">
        <f t="shared" si="466"/>
        <v>79.260499325489363</v>
      </c>
      <c r="DB356" s="33">
        <f>Gen_Cons_Horario!B4726</f>
        <v>0</v>
      </c>
      <c r="DC356" s="35">
        <f t="shared" si="431"/>
        <v>79.260499325489363</v>
      </c>
      <c r="DD356" s="116">
        <f>IF(AND(DC356&gt;0,DC356*$B$4+DJ355&lt;=$B$2*'SFV+BESS'!$I$9,DC356&lt;'SFV+BESS'!$I$7), DC356*$B$4, IF(AND(DC356&gt;0,DC356*$B$4+DJ355&gt;$B$2*'SFV+BESS'!$I$9,DC356*$B$4&lt;'SFV+BESS'!$I$7),$B$2*'SFV+BESS'!$I$9-DJ355,IF(AND(DC356&gt;0,DC356*$B$4+DJ355&gt;$B$2*'SFV+BESS'!$I$9,DC356*$B$4&gt;'SFV+BESS'!$I$7,DJ355&lt;$B$2*'SFV+BESS'!$I$9),$B$2*'SFV+BESS'!$I$9-DJ355,IF(AND(DC356&gt;0,DC356*$B$4+DJ355&lt;=$B$2*'SFV+BESS'!$I$9,DC356&gt;'SFV+BESS'!$I$7),'SFV+BESS'!$I$7,0))))</f>
        <v>0</v>
      </c>
      <c r="DE356" s="27">
        <f>IF(AND(DC356&lt;0,DJ355+DC356/$B$5&gt;$H$2,-DC356/'Carga-Descarga Año'!$B$5&lt;'SFV+BESS'!$I$7),DC356/$B$5,IF(AND(DC356&lt;0,DJ355+DC356/$B$5&gt;$H$2,-DC356/'Carga-Descarga Año'!$B$5&gt;'SFV+BESS'!$I$7),-'SFV+BESS'!$I$7,IF(AND(DC356&lt;0,DJ355+DC356/$B$5&lt;$H$2),-MIN('SFV+BESS'!$I$7,DJ355-$H$2),0)))</f>
        <v>0</v>
      </c>
      <c r="DF356" s="33"/>
      <c r="DG356" s="33">
        <f t="shared" si="450"/>
        <v>0</v>
      </c>
      <c r="DH356" s="27">
        <f t="shared" si="416"/>
        <v>0</v>
      </c>
      <c r="DI356" s="27">
        <f t="shared" si="417"/>
        <v>0</v>
      </c>
      <c r="DJ356" s="28">
        <f>IF((DJ355+DD356+DE356)&gt;=$B$2*'SFV+BESS'!$I$9, $B$2*'SFV+BESS'!$I$9, (DJ355+DD356+DE356))</f>
        <v>173.61249999999998</v>
      </c>
      <c r="DK356" s="110">
        <f t="shared" si="418"/>
        <v>79.260499325489363</v>
      </c>
      <c r="DP356" s="251"/>
      <c r="DQ356" s="48">
        <v>14.4583333333333</v>
      </c>
      <c r="DR356" s="33">
        <f t="shared" si="467"/>
        <v>83.030986709775661</v>
      </c>
      <c r="DS356" s="33">
        <f>Gen_Cons_Horario!B5470</f>
        <v>0</v>
      </c>
      <c r="DT356" s="35">
        <f t="shared" si="432"/>
        <v>83.030986709775661</v>
      </c>
      <c r="DU356" s="116">
        <f>IF(AND(DT356&gt;0,DT356*$B$4+EA355&lt;=$B$2*'SFV+BESS'!$I$9,DT356&lt;'SFV+BESS'!$I$7), DT356*$B$4, IF(AND(DT356&gt;0,DT356*$B$4+EA355&gt;$B$2*'SFV+BESS'!$I$9,DT356*$B$4&lt;'SFV+BESS'!$I$7),$B$2*'SFV+BESS'!$I$9-EA355,IF(AND(DT356&gt;0,DT356*$B$4+EA355&gt;$B$2*'SFV+BESS'!$I$9,DT356*$B$4&gt;'SFV+BESS'!$I$7,EA355&lt;$B$2*'SFV+BESS'!$I$9),$B$2*'SFV+BESS'!$I$9-EA355,IF(AND(DT356&gt;0,DT356*$B$4+EA355&lt;=$B$2*'SFV+BESS'!$I$9,DT356&gt;'SFV+BESS'!$I$7),'SFV+BESS'!$I$7,0))))</f>
        <v>0</v>
      </c>
      <c r="DV356" s="27">
        <f>IF(AND(DT356&lt;0,EA355+DT356/$B$5&gt;$H$2,-DT356/'Carga-Descarga Año'!$B$5&lt;'SFV+BESS'!$I$7),DT356/$B$5,IF(AND(DT356&lt;0,EA355+DT356/$B$5&gt;$H$2,-DT356/'Carga-Descarga Año'!$B$5&gt;'SFV+BESS'!$I$7),-'SFV+BESS'!$I$7,IF(AND(DT356&lt;0,EA355+DT356/$B$5&lt;$H$2),-MIN('SFV+BESS'!$I$7,EA355-$H$2),0)))</f>
        <v>0</v>
      </c>
      <c r="DW356" s="33"/>
      <c r="DX356" s="33">
        <f t="shared" si="451"/>
        <v>0</v>
      </c>
      <c r="DY356" s="27">
        <f t="shared" si="419"/>
        <v>0</v>
      </c>
      <c r="DZ356" s="27">
        <f t="shared" si="452"/>
        <v>0</v>
      </c>
      <c r="EA356" s="28">
        <f>IF((EA355+DU356+DV356)&gt;=$B$2*'SFV+BESS'!$I$9, $B$2*'SFV+BESS'!$I$9, (EA355+DU356+DV356))</f>
        <v>173.61249999999998</v>
      </c>
      <c r="EB356" s="110">
        <f t="shared" si="420"/>
        <v>83.030986709775661</v>
      </c>
      <c r="EG356" s="251"/>
      <c r="EH356" s="48">
        <v>14.4583333333333</v>
      </c>
      <c r="EI356" s="33">
        <f t="shared" si="468"/>
        <v>98.155127964009495</v>
      </c>
      <c r="EJ356" s="33">
        <f>Gen_Cons_Horario!B6214</f>
        <v>0</v>
      </c>
      <c r="EK356" s="35">
        <f t="shared" si="433"/>
        <v>98.155127964009495</v>
      </c>
      <c r="EL356" s="116">
        <f>IF(AND(EK356&gt;0,EK356*$B$4+ER355&lt;=$B$2*'SFV+BESS'!$I$9,EK356&lt;'SFV+BESS'!$I$7), EK356*$B$4, IF(AND(EK356&gt;0,EK356*$B$4+ER355&gt;$B$2*'SFV+BESS'!$I$9,EK356*$B$4&lt;'SFV+BESS'!$I$7),$B$2*'SFV+BESS'!$I$9-ER355,IF(AND(EK356&gt;0,EK356*$B$4+ER355&gt;$B$2*'SFV+BESS'!$I$9,EK356*$B$4&gt;'SFV+BESS'!$I$7,ER355&lt;$B$2*'SFV+BESS'!$I$9),$B$2*'SFV+BESS'!$I$9-ER355,IF(AND(EK356&gt;0,EK356*$B$4+ER355&lt;=$B$2*'SFV+BESS'!$I$9,EK356&gt;'SFV+BESS'!$I$7),'SFV+BESS'!$I$7,0))))</f>
        <v>0</v>
      </c>
      <c r="EM356" s="27">
        <f>IF(AND(EK356&lt;0,ER355+EK356/$B$5&gt;$H$2,-EK356/'Carga-Descarga Año'!$B$5&lt;'SFV+BESS'!$I$7),EK356/$B$5,IF(AND(EK356&lt;0,ER355+EK356/$B$5&gt;$H$2,-EK356/'Carga-Descarga Año'!$B$5&gt;'SFV+BESS'!$I$7),-'SFV+BESS'!$I$7,IF(AND(EK356&lt;0,ER355+EK356/$B$5&lt;$H$2),-MIN('SFV+BESS'!$I$7,ER355-$H$2),0)))</f>
        <v>0</v>
      </c>
      <c r="EN356" s="33"/>
      <c r="EO356" s="33">
        <f t="shared" si="453"/>
        <v>0</v>
      </c>
      <c r="EP356" s="27">
        <f t="shared" si="421"/>
        <v>0</v>
      </c>
      <c r="EQ356" s="27">
        <f t="shared" si="454"/>
        <v>0</v>
      </c>
      <c r="ER356" s="28">
        <f>IF((ER355+EL356+EM356)&gt;=$B$2*'SFV+BESS'!$I$9, $B$2*'SFV+BESS'!$I$9, (ER355+EL356+EM356))</f>
        <v>173.61249999999998</v>
      </c>
      <c r="ES356" s="110">
        <f t="shared" si="422"/>
        <v>98.155127964009495</v>
      </c>
      <c r="EX356" s="251"/>
      <c r="EY356" s="48">
        <v>14.4583333333333</v>
      </c>
      <c r="EZ356" s="33">
        <f t="shared" si="469"/>
        <v>105.54601066041208</v>
      </c>
      <c r="FA356" s="33">
        <f>Gen_Cons_Horario!B6934</f>
        <v>0</v>
      </c>
      <c r="FB356" s="35">
        <f t="shared" si="434"/>
        <v>105.54601066041208</v>
      </c>
      <c r="FC356" s="116">
        <f>IF(AND(FB356&gt;0,FB356*$B$4+FI355&lt;=$B$2*'SFV+BESS'!$I$9,FB356&lt;'SFV+BESS'!$I$7), FB356*$B$4, IF(AND(FB356&gt;0,FB356*$B$4+FI355&gt;$B$2*'SFV+BESS'!$I$9,FB356*$B$4&lt;'SFV+BESS'!$I$7),$B$2*'SFV+BESS'!$I$9-FI355,IF(AND(FB356&gt;0,FB356*$B$4+FI355&gt;$B$2*'SFV+BESS'!$I$9,FB356*$B$4&gt;'SFV+BESS'!$I$7,FI355&lt;$B$2*'SFV+BESS'!$I$9),$B$2*'SFV+BESS'!$I$9-FI355,IF(AND(FB356&gt;0,FB356*$B$4+FI355&lt;=$B$2*'SFV+BESS'!$I$9,FB356&gt;'SFV+BESS'!$I$7),'SFV+BESS'!$I$7,0))))</f>
        <v>0</v>
      </c>
      <c r="FD356" s="27">
        <f>IF(AND(FB356&lt;0,FI355+FB356/$B$5&gt;$H$2,-FB356/'Carga-Descarga Año'!$B$5&lt;'SFV+BESS'!$I$7),FB356/$B$5,IF(AND(FB356&lt;0,FI355+FB356/$B$5&gt;$H$2,-FB356/'Carga-Descarga Año'!$B$5&gt;'SFV+BESS'!$I$7),-'SFV+BESS'!$I$7,IF(AND(FB356&lt;0,FI355+FB356/$B$5&lt;$H$2),-MIN('SFV+BESS'!$I$7,FI355-$H$2),0)))</f>
        <v>0</v>
      </c>
      <c r="FE356" s="33"/>
      <c r="FF356" s="33">
        <f t="shared" si="455"/>
        <v>0</v>
      </c>
      <c r="FG356" s="27">
        <f t="shared" si="423"/>
        <v>0</v>
      </c>
      <c r="FH356" s="27">
        <f t="shared" si="456"/>
        <v>0</v>
      </c>
      <c r="FI356" s="28">
        <f>IF((FI355+FC356+FD356)&gt;=$B$2*'SFV+BESS'!$I$9, $B$2*'SFV+BESS'!$I$9, (FI355+FC356+FD356))</f>
        <v>173.61249999999998</v>
      </c>
      <c r="FJ356" s="110">
        <f t="shared" si="424"/>
        <v>105.54601066041208</v>
      </c>
      <c r="FO356" s="251"/>
      <c r="FP356" s="48">
        <v>14.4583333333333</v>
      </c>
      <c r="FQ356" s="33">
        <f t="shared" si="470"/>
        <v>111.79188536815481</v>
      </c>
      <c r="FR356" s="33">
        <f>Gen_Cons_Horario!B7678</f>
        <v>82.027000000000001</v>
      </c>
      <c r="FS356" s="35">
        <f t="shared" si="435"/>
        <v>29.764885368154808</v>
      </c>
      <c r="FT356" s="116">
        <f>IF(AND(FS356&gt;0,FS356*$B$4+FZ355&lt;=$B$2*'SFV+BESS'!$I$9,FS356&lt;'SFV+BESS'!$I$7), FS356*$B$4, IF(AND(FS356&gt;0,FS356*$B$4+FZ355&gt;$B$2*'SFV+BESS'!$I$9,FS356*$B$4&lt;'SFV+BESS'!$I$7),$B$2*'SFV+BESS'!$I$9-FZ355,IF(AND(FS356&gt;0,FS356*$B$4+FZ355&gt;$B$2*'SFV+BESS'!$I$9,FS356*$B$4&gt;'SFV+BESS'!$I$7,FZ355&lt;$B$2*'SFV+BESS'!$I$9),$B$2*'SFV+BESS'!$I$9-FZ355,IF(AND(FS356&gt;0,FS356*$B$4+FZ355&lt;=$B$2*'SFV+BESS'!$I$9,FS356&gt;'SFV+BESS'!$I$7),'SFV+BESS'!$I$7,0))))</f>
        <v>23.134936784496631</v>
      </c>
      <c r="FU356" s="27">
        <f>IF(AND(FS356&lt;0,FZ355+FS356/$B$5&gt;$H$2,-FS356/'Carga-Descarga Año'!$B$5&lt;'SFV+BESS'!$I$7),FS356/$B$5,IF(AND(FS356&lt;0,FZ355+FS356/$B$5&gt;$H$2,-FS356/'Carga-Descarga Año'!$B$5&gt;'SFV+BESS'!$I$7),-'SFV+BESS'!$I$7,IF(AND(FS356&lt;0,FZ355+FS356/$B$5&lt;$H$2),-MIN('SFV+BESS'!$I$7,FZ355-$H$2),0)))</f>
        <v>0</v>
      </c>
      <c r="FV356" s="33"/>
      <c r="FW356" s="33">
        <f t="shared" si="457"/>
        <v>82.027000000000001</v>
      </c>
      <c r="FX356" s="27">
        <f t="shared" si="425"/>
        <v>0</v>
      </c>
      <c r="FY356" s="27">
        <f t="shared" si="458"/>
        <v>0</v>
      </c>
      <c r="FZ356" s="28">
        <f>IF((FZ355+FT356+FU356)&gt;=$B$2*'SFV+BESS'!$I$9, $B$2*'SFV+BESS'!$I$9, (FZ355+FT356+FU356))</f>
        <v>173.61249999999998</v>
      </c>
      <c r="GA356" s="110">
        <f t="shared" si="426"/>
        <v>5.4123203318425617</v>
      </c>
      <c r="GF356" s="251"/>
      <c r="GG356" s="48">
        <v>14.4583333333333</v>
      </c>
      <c r="GH356" s="33">
        <f t="shared" si="471"/>
        <v>113.11824732914998</v>
      </c>
      <c r="GI356" s="33">
        <f>Gen_Cons_Horario!B8398</f>
        <v>69.656000000000006</v>
      </c>
      <c r="GJ356" s="35">
        <f t="shared" si="441"/>
        <v>43.462247329149974</v>
      </c>
      <c r="GK356" s="116">
        <f>IF(AND(GJ356&gt;0,GJ356*$B$4+GQ355&lt;=$B$2*'SFV+BESS'!$I$9,GJ356&lt;'SFV+BESS'!$I$7), GJ356*$B$4, IF(AND(GJ356&gt;0,GJ356*$B$4+GQ355&gt;$B$2*'SFV+BESS'!$I$9,GJ356*$B$4&lt;'SFV+BESS'!$I$7),$B$2*'SFV+BESS'!$I$9-GQ355,IF(AND(GJ356&gt;0,GJ356*$B$4+GQ355&gt;$B$2*'SFV+BESS'!$I$9,GJ356*$B$4&gt;'SFV+BESS'!$I$7,GQ355&lt;$B$2*'SFV+BESS'!$I$9),$B$2*'SFV+BESS'!$I$9-GQ355,IF(AND(GJ356&gt;0,GJ356*$B$4+GQ355&lt;=$B$2*'SFV+BESS'!$I$9,GJ356&gt;'SFV+BESS'!$I$7),'SFV+BESS'!$I$7,0))))</f>
        <v>0</v>
      </c>
      <c r="GL356" s="27">
        <f>IF(AND(GJ356&lt;0,GQ355+GJ356/$B$5&gt;$H$2,-GJ356/'Carga-Descarga Año'!$B$5&lt;'SFV+BESS'!$I$7),GJ356/$B$5,IF(AND(GJ356&lt;0,GQ355+GJ356/$B$5&gt;$H$2,-GJ356/'Carga-Descarga Año'!$B$5&gt;'SFV+BESS'!$I$7),-'SFV+BESS'!$I$7,IF(AND(GJ356&lt;0,GQ355+GJ356/$B$5&lt;$H$2),-MIN('SFV+BESS'!$I$7,GQ355-$H$2),0)))</f>
        <v>0</v>
      </c>
      <c r="GM356" s="33"/>
      <c r="GN356" s="33">
        <f t="shared" si="459"/>
        <v>69.656000000000006</v>
      </c>
      <c r="GO356" s="27">
        <f t="shared" si="427"/>
        <v>0</v>
      </c>
      <c r="GP356" s="27">
        <f t="shared" si="460"/>
        <v>0</v>
      </c>
      <c r="GQ356" s="28">
        <f>IF((GQ355+GK356+GL356)&gt;=$B$2*'SFV+BESS'!$I$9, $B$2*'SFV+BESS'!$I$9, (GQ355+GK356+GL356))</f>
        <v>173.61249999999998</v>
      </c>
      <c r="GR356" s="110">
        <f t="shared" si="428"/>
        <v>43.462247329149974</v>
      </c>
    </row>
    <row r="357" spans="1:200">
      <c r="A357" s="249"/>
      <c r="B357" s="48">
        <v>14.5</v>
      </c>
      <c r="C357" s="38">
        <f t="shared" si="442"/>
        <v>123.83891499519927</v>
      </c>
      <c r="D357" s="2">
        <f>Gen_Cons_Horario!B383</f>
        <v>96.941000000000003</v>
      </c>
      <c r="E357" s="140">
        <f t="shared" si="400"/>
        <v>26.897914995199272</v>
      </c>
      <c r="F357" s="116">
        <f>IF(AND(E357&gt;0,E357*$B$4+L356&lt;=$B$2*'SFV+BESS'!$I$9,E357&lt;'SFV+BESS'!$I$7), E357*$B$4, IF(AND(E357&gt;0,E357*$B$4+L356&gt;$B$2*'SFV+BESS'!$I$9,E357*$B$4&lt;'SFV+BESS'!$I$7),$B$2*'SFV+BESS'!$I$9-L356,IF(AND(E357&gt;0,E357*$B$4+L356&gt;$B$2*'SFV+BESS'!$I$9,E357*$B$4&gt;'SFV+BESS'!$I$7,L356&lt;$B$2*'SFV+BESS'!$I$9),$B$2*'SFV+BESS'!$I$9-L356,IF(AND(E357&gt;0,E357*$B$4+L356&lt;=$B$2*'SFV+BESS'!$I$9,E357&gt;'SFV+BESS'!$I$7),'SFV+BESS'!$I$7,0))))</f>
        <v>25.553019245439309</v>
      </c>
      <c r="G357" s="27">
        <f>IF(AND(E357&lt;0,L356+E357/$B$5&gt;$H$2,-E357/'Carga-Descarga Año'!$B$5&lt;'SFV+BESS'!$I$7),E357/$B$5,IF(AND(E357&lt;0,L356+E357/$B$5&gt;$H$2,-E357/'Carga-Descarga Año'!$B$5&gt;'SFV+BESS'!$I$7),-'SFV+BESS'!$I$7,IF(AND(E357&lt;0,L356+E357/$B$5&lt;$H$2),-MIN('SFV+BESS'!$I$7,L356-$H$2),0)))</f>
        <v>0</v>
      </c>
      <c r="I357" s="38">
        <f t="shared" si="401"/>
        <v>96.941000000000003</v>
      </c>
      <c r="J357" s="27">
        <f t="shared" si="403"/>
        <v>0</v>
      </c>
      <c r="K357" s="27">
        <f t="shared" si="402"/>
        <v>0</v>
      </c>
      <c r="L357" s="28">
        <f>IF((L356+F357+G357)&gt;=$B$2*'SFV+BESS'!$I$9, $B$2*'SFV+BESS'!$I$9, (L356+F357+G357))</f>
        <v>147.97733716754823</v>
      </c>
      <c r="M357" s="110">
        <f t="shared" si="404"/>
        <v>0</v>
      </c>
      <c r="R357" s="251"/>
      <c r="S357" s="48">
        <v>14.5</v>
      </c>
      <c r="T357" s="2">
        <f t="shared" si="461"/>
        <v>127.13809025999851</v>
      </c>
      <c r="U357" s="2">
        <f>Gen_Cons_Horario!B1127</f>
        <v>74.570000000000007</v>
      </c>
      <c r="V357" s="35">
        <f t="shared" si="436"/>
        <v>52.568090259998499</v>
      </c>
      <c r="W357" s="116">
        <f>IF(AND(V357&gt;0,V357*$B$4+AC356&lt;=$B$2*'SFV+BESS'!$I$9,V357&lt;'SFV+BESS'!$I$7), V357*$B$4, IF(AND(V357&gt;0,V357*$B$4+AC356&gt;$B$2*'SFV+BESS'!$I$9,V357*$B$4&lt;'SFV+BESS'!$I$7),$B$2*'SFV+BESS'!$I$9-AC356,IF(AND(V357&gt;0,V357*$B$4+AC356&gt;$B$2*'SFV+BESS'!$I$9,V357*$B$4&gt;'SFV+BESS'!$I$7,AC356&lt;$B$2*'SFV+BESS'!$I$9),$B$2*'SFV+BESS'!$I$9-AC356,IF(AND(V357&gt;0,V357*$B$4+AC356&lt;=$B$2*'SFV+BESS'!$I$9,V357&gt;'SFV+BESS'!$I$7),'SFV+BESS'!$I$7,0))))</f>
        <v>0</v>
      </c>
      <c r="X357" s="27">
        <f>IF(AND(V357&lt;0,AC356+V357/$B$5&gt;$H$2,-V357/'Carga-Descarga Año'!$B$5&lt;'SFV+BESS'!$I$7),V357/$B$5,IF(AND(V357&lt;0,AC356+V357/$B$5&gt;$H$2,-V357/'Carga-Descarga Año'!$B$5&gt;'SFV+BESS'!$I$7),-'SFV+BESS'!$I$7,IF(AND(V357&lt;0,AC356+V357/$B$5&lt;$H$2),-MIN('SFV+BESS'!$I$7,AC356-$H$2),0)))</f>
        <v>0</v>
      </c>
      <c r="Z357" s="33">
        <f t="shared" si="430"/>
        <v>74.570000000000007</v>
      </c>
      <c r="AA357" s="27">
        <f t="shared" si="405"/>
        <v>0</v>
      </c>
      <c r="AB357" s="27">
        <f t="shared" si="429"/>
        <v>0</v>
      </c>
      <c r="AC357" s="28">
        <f>IF((AC356+W357+X357)&gt;=$B$2*'SFV+BESS'!$I$9, $B$2*'SFV+BESS'!$I$9, (AC356+W357+X357))</f>
        <v>173.61249999999998</v>
      </c>
      <c r="AD357" s="110">
        <f t="shared" si="406"/>
        <v>52.568090259998499</v>
      </c>
      <c r="AI357" s="251"/>
      <c r="AJ357" s="48">
        <v>14.5</v>
      </c>
      <c r="AK357" s="52">
        <f t="shared" si="462"/>
        <v>127.24751556075989</v>
      </c>
      <c r="AL357" s="33">
        <f>Gen_Cons_Horario!B1799</f>
        <v>37.285000000000004</v>
      </c>
      <c r="AM357" s="35">
        <f t="shared" si="437"/>
        <v>89.962515560759897</v>
      </c>
      <c r="AN357" s="116">
        <f>IF(AND(AM357&gt;0,AM357*$B$4+AT356&lt;=$B$2*'SFV+BESS'!$I$9,AM357&lt;'SFV+BESS'!$I$7), AM357*$B$4, IF(AND(AM357&gt;0,AM357*$B$4+AT356&gt;$B$2*'SFV+BESS'!$I$9,AM357*$B$4&lt;'SFV+BESS'!$I$7),$B$2*'SFV+BESS'!$I$9-AT356,IF(AND(AM357&gt;0,AM357*$B$4+AT356&gt;$B$2*'SFV+BESS'!$I$9,AM357*$B$4&gt;'SFV+BESS'!$I$7,AT356&lt;$B$2*'SFV+BESS'!$I$9),$B$2*'SFV+BESS'!$I$9-AT356,IF(AND(AM357&gt;0,AM357*$B$4+AT356&lt;=$B$2*'SFV+BESS'!$I$9,AM357&gt;'SFV+BESS'!$I$7),'SFV+BESS'!$I$7,0))))</f>
        <v>0</v>
      </c>
      <c r="AO357" s="27">
        <f>IF(AND(AM357&lt;0,AT356+AM357/$B$5&gt;$H$2,-AM357/'Carga-Descarga Año'!$B$5&lt;'SFV+BESS'!$I$7),AM357/$B$5,IF(AND(AM357&lt;0,AT356+AM357/$B$5&gt;$H$2,-AM357/'Carga-Descarga Año'!$B$5&gt;'SFV+BESS'!$I$7),-'SFV+BESS'!$I$7,IF(AND(AM357&lt;0,AT356+AM357/$B$5&lt;$H$2),-MIN('SFV+BESS'!$I$7,AT356-$H$2),0)))</f>
        <v>0</v>
      </c>
      <c r="AP357" s="33"/>
      <c r="AQ357" s="33">
        <f t="shared" si="443"/>
        <v>37.285000000000004</v>
      </c>
      <c r="AR357" s="27">
        <f t="shared" si="407"/>
        <v>0</v>
      </c>
      <c r="AS357" s="27">
        <f t="shared" si="444"/>
        <v>0</v>
      </c>
      <c r="AT357" s="28">
        <f>IF((AT356+AN357+AO357)&gt;=$B$2*'SFV+BESS'!$I$9, $B$2*'SFV+BESS'!$I$9, (AT356+AN357+AO357))</f>
        <v>173.61249999999998</v>
      </c>
      <c r="AU357" s="110">
        <f t="shared" si="408"/>
        <v>89.962515560759897</v>
      </c>
      <c r="AZ357" s="251"/>
      <c r="BA357" s="48">
        <v>14.5</v>
      </c>
      <c r="BB357" s="33">
        <f t="shared" si="463"/>
        <v>110.01903443945878</v>
      </c>
      <c r="BC357" s="33">
        <f>Gen_Cons_Horario!B2543</f>
        <v>0</v>
      </c>
      <c r="BD357" s="35">
        <f t="shared" si="438"/>
        <v>110.01903443945878</v>
      </c>
      <c r="BE357" s="116">
        <f>IF(AND(BD357&gt;0,BD357*$B$4+BK356&lt;=$B$2*'SFV+BESS'!$I$9,BD357&lt;'SFV+BESS'!$I$7), BD357*$B$4, IF(AND(BD357&gt;0,BD357*$B$4+BK356&gt;$B$2*'SFV+BESS'!$I$9,BD357*$B$4&lt;'SFV+BESS'!$I$7),$B$2*'SFV+BESS'!$I$9-BK356,IF(AND(BD357&gt;0,BD357*$B$4+BK356&gt;$B$2*'SFV+BESS'!$I$9,BD357*$B$4&gt;'SFV+BESS'!$I$7,BK356&lt;$B$2*'SFV+BESS'!$I$9),$B$2*'SFV+BESS'!$I$9-BK356,IF(AND(BD357&gt;0,BD357*$B$4+BK356&lt;=$B$2*'SFV+BESS'!$I$9,BD357&gt;'SFV+BESS'!$I$7),'SFV+BESS'!$I$7,0))))</f>
        <v>0</v>
      </c>
      <c r="BF357" s="27">
        <f>IF(AND(BD357&lt;0,BK356+BD357/$B$5&gt;$H$2,-BD357/'Carga-Descarga Año'!$B$5&lt;'SFV+BESS'!$I$7),BD357/$B$5,IF(AND(BD357&lt;0,BK356+BD357/$B$5&gt;$H$2,-BD357/'Carga-Descarga Año'!$B$5&gt;'SFV+BESS'!$I$7),-'SFV+BESS'!$I$7,IF(AND(BD357&lt;0,BK356+BD357/$B$5&lt;$H$2),-MIN('SFV+BESS'!$I$7,BK356-$H$2),0)))</f>
        <v>0</v>
      </c>
      <c r="BG357" s="33"/>
      <c r="BH357" s="33">
        <f t="shared" si="445"/>
        <v>0</v>
      </c>
      <c r="BI357" s="27">
        <f t="shared" si="409"/>
        <v>0</v>
      </c>
      <c r="BJ357" s="27">
        <f t="shared" si="446"/>
        <v>0</v>
      </c>
      <c r="BK357" s="28">
        <f>IF((BK356+BE357+BF357)&gt;=$B$2*'SFV+BESS'!$I$9, $B$2*'SFV+BESS'!$I$9, (BK356+BE357+BF357))</f>
        <v>173.61249999999998</v>
      </c>
      <c r="BL357" s="110">
        <f t="shared" si="410"/>
        <v>110.01903443945878</v>
      </c>
      <c r="BQ357" s="251"/>
      <c r="BR357" s="48">
        <v>14.5</v>
      </c>
      <c r="BS357" s="33">
        <f t="shared" si="464"/>
        <v>93.046254025352383</v>
      </c>
      <c r="BT357" s="33">
        <f>Gen_Cons_Horario!B3263</f>
        <v>0</v>
      </c>
      <c r="BU357" s="35">
        <f t="shared" si="439"/>
        <v>93.046254025352383</v>
      </c>
      <c r="BV357" s="116">
        <f>IF(AND(BU357&gt;0,BU357*$B$4+CB356&lt;=$B$2*'SFV+BESS'!$I$9,BU357&lt;'SFV+BESS'!$I$7), BU357*$B$4, IF(AND(BU357&gt;0,BU357*$B$4+CB356&gt;$B$2*'SFV+BESS'!$I$9,BU357*$B$4&lt;'SFV+BESS'!$I$7),$B$2*'SFV+BESS'!$I$9-CB356,IF(AND(BU357&gt;0,BU357*$B$4+CB356&gt;$B$2*'SFV+BESS'!$I$9,BU357*$B$4&gt;'SFV+BESS'!$I$7,CB356&lt;$B$2*'SFV+BESS'!$I$9),$B$2*'SFV+BESS'!$I$9-CB356,IF(AND(BU357&gt;0,BU357*$B$4+CB356&lt;=$B$2*'SFV+BESS'!$I$9,BU357&gt;'SFV+BESS'!$I$7),'SFV+BESS'!$I$7,0))))</f>
        <v>0</v>
      </c>
      <c r="BW357" s="27">
        <f>IF(AND(BU357&lt;0,CB356+BU357/$B$5&gt;$H$2,-BU357/'Carga-Descarga Año'!$B$5&lt;'SFV+BESS'!$I$7),BU357/$B$5,IF(AND(BU357&lt;0,CB356+BU357/$B$5&gt;$H$2,-BU357/'Carga-Descarga Año'!$B$5&gt;'SFV+BESS'!$I$7),-'SFV+BESS'!$I$7,IF(AND(BU357&lt;0,CB356+BU357/$B$5&lt;$H$2),-MIN('SFV+BESS'!$I$7,CB356-$H$2),0)))</f>
        <v>0</v>
      </c>
      <c r="BX357" s="33"/>
      <c r="BY357" s="33">
        <f t="shared" si="447"/>
        <v>0</v>
      </c>
      <c r="BZ357" s="27">
        <f t="shared" si="411"/>
        <v>0</v>
      </c>
      <c r="CA357" s="27">
        <f t="shared" si="412"/>
        <v>0</v>
      </c>
      <c r="CB357" s="28">
        <f>IF((CB356+BV357+BW357)&gt;=$B$2*'SFV+BESS'!$I$9, $B$2*'SFV+BESS'!$I$9, (CB356+BV357+BW357))</f>
        <v>173.61249999999998</v>
      </c>
      <c r="CC357" s="110">
        <f t="shared" si="413"/>
        <v>93.046254025352383</v>
      </c>
      <c r="CH357" s="251"/>
      <c r="CI357" s="48">
        <v>14.5</v>
      </c>
      <c r="CJ357" s="33">
        <f t="shared" si="465"/>
        <v>80.738079690760259</v>
      </c>
      <c r="CK357" s="33">
        <f>Gen_Cons_Horario!B4007</f>
        <v>0</v>
      </c>
      <c r="CL357" s="35">
        <f t="shared" si="440"/>
        <v>80.738079690760259</v>
      </c>
      <c r="CM357" s="116">
        <f>IF(AND(CL357&gt;0,CL357*$B$4+CS356&lt;=$B$2*'SFV+BESS'!$I$9,CL357&lt;'SFV+BESS'!$I$7), CL357*$B$4, IF(AND(CL357&gt;0,CL357*$B$4+CS356&gt;$B$2*'SFV+BESS'!$I$9,CL357*$B$4&lt;'SFV+BESS'!$I$7),$B$2*'SFV+BESS'!$I$9-CS356,IF(AND(CL357&gt;0,CL357*$B$4+CS356&gt;$B$2*'SFV+BESS'!$I$9,CL357*$B$4&gt;'SFV+BESS'!$I$7,CS356&lt;$B$2*'SFV+BESS'!$I$9),$B$2*'SFV+BESS'!$I$9-CS356,IF(AND(CL357&gt;0,CL357*$B$4+CS356&lt;=$B$2*'SFV+BESS'!$I$9,CL357&gt;'SFV+BESS'!$I$7),'SFV+BESS'!$I$7,0))))</f>
        <v>0</v>
      </c>
      <c r="CN357" s="27">
        <f>IF(AND(CL357&lt;0,CS356+CL357/$B$5&gt;$H$2,-CL357/'Carga-Descarga Año'!$B$5&lt;'SFV+BESS'!$I$7),CL357/$B$5,IF(AND(CL357&lt;0,CS356+CL357/$B$5&gt;$H$2,-CL357/'Carga-Descarga Año'!$B$5&gt;'SFV+BESS'!$I$7),-'SFV+BESS'!$I$7,IF(AND(CL357&lt;0,CS356+CL357/$B$5&lt;$H$2),-MIN('SFV+BESS'!$I$7,CS356-$H$2),0)))</f>
        <v>0</v>
      </c>
      <c r="CO357" s="33"/>
      <c r="CP357" s="33">
        <f t="shared" si="448"/>
        <v>0</v>
      </c>
      <c r="CQ357" s="27">
        <f t="shared" si="414"/>
        <v>0</v>
      </c>
      <c r="CR357" s="27">
        <f t="shared" si="449"/>
        <v>0</v>
      </c>
      <c r="CS357" s="28">
        <f>IF((CS356+CM357+CN357)&gt;=$B$2*'SFV+BESS'!$I$9, $B$2*'SFV+BESS'!$I$9, (CS356+CM357+CN357))</f>
        <v>173.61249999999998</v>
      </c>
      <c r="CT357" s="110">
        <f t="shared" si="415"/>
        <v>80.738079690760259</v>
      </c>
      <c r="CY357" s="251"/>
      <c r="CZ357" s="48">
        <v>14.5</v>
      </c>
      <c r="DA357" s="33">
        <f t="shared" si="466"/>
        <v>89.383443532820891</v>
      </c>
      <c r="DB357" s="33">
        <f>Gen_Cons_Horario!B4727</f>
        <v>0</v>
      </c>
      <c r="DC357" s="35">
        <f t="shared" si="431"/>
        <v>89.383443532820891</v>
      </c>
      <c r="DD357" s="116">
        <f>IF(AND(DC357&gt;0,DC357*$B$4+DJ356&lt;=$B$2*'SFV+BESS'!$I$9,DC357&lt;'SFV+BESS'!$I$7), DC357*$B$4, IF(AND(DC357&gt;0,DC357*$B$4+DJ356&gt;$B$2*'SFV+BESS'!$I$9,DC357*$B$4&lt;'SFV+BESS'!$I$7),$B$2*'SFV+BESS'!$I$9-DJ356,IF(AND(DC357&gt;0,DC357*$B$4+DJ356&gt;$B$2*'SFV+BESS'!$I$9,DC357*$B$4&gt;'SFV+BESS'!$I$7,DJ356&lt;$B$2*'SFV+BESS'!$I$9),$B$2*'SFV+BESS'!$I$9-DJ356,IF(AND(DC357&gt;0,DC357*$B$4+DJ356&lt;=$B$2*'SFV+BESS'!$I$9,DC357&gt;'SFV+BESS'!$I$7),'SFV+BESS'!$I$7,0))))</f>
        <v>0</v>
      </c>
      <c r="DE357" s="27">
        <f>IF(AND(DC357&lt;0,DJ356+DC357/$B$5&gt;$H$2,-DC357/'Carga-Descarga Año'!$B$5&lt;'SFV+BESS'!$I$7),DC357/$B$5,IF(AND(DC357&lt;0,DJ356+DC357/$B$5&gt;$H$2,-DC357/'Carga-Descarga Año'!$B$5&gt;'SFV+BESS'!$I$7),-'SFV+BESS'!$I$7,IF(AND(DC357&lt;0,DJ356+DC357/$B$5&lt;$H$2),-MIN('SFV+BESS'!$I$7,DJ356-$H$2),0)))</f>
        <v>0</v>
      </c>
      <c r="DF357" s="33"/>
      <c r="DG357" s="33">
        <f t="shared" si="450"/>
        <v>0</v>
      </c>
      <c r="DH357" s="27">
        <f t="shared" si="416"/>
        <v>0</v>
      </c>
      <c r="DI357" s="27">
        <f t="shared" si="417"/>
        <v>0</v>
      </c>
      <c r="DJ357" s="28">
        <f>IF((DJ356+DD357+DE357)&gt;=$B$2*'SFV+BESS'!$I$9, $B$2*'SFV+BESS'!$I$9, (DJ356+DD357+DE357))</f>
        <v>173.61249999999998</v>
      </c>
      <c r="DK357" s="110">
        <f t="shared" si="418"/>
        <v>89.383443532820891</v>
      </c>
      <c r="DP357" s="251"/>
      <c r="DQ357" s="48">
        <v>14.5</v>
      </c>
      <c r="DR357" s="33">
        <f t="shared" si="467"/>
        <v>91.815121323908102</v>
      </c>
      <c r="DS357" s="33">
        <f>Gen_Cons_Horario!B5471</f>
        <v>0</v>
      </c>
      <c r="DT357" s="35">
        <f t="shared" si="432"/>
        <v>91.815121323908102</v>
      </c>
      <c r="DU357" s="116">
        <f>IF(AND(DT357&gt;0,DT357*$B$4+EA356&lt;=$B$2*'SFV+BESS'!$I$9,DT357&lt;'SFV+BESS'!$I$7), DT357*$B$4, IF(AND(DT357&gt;0,DT357*$B$4+EA356&gt;$B$2*'SFV+BESS'!$I$9,DT357*$B$4&lt;'SFV+BESS'!$I$7),$B$2*'SFV+BESS'!$I$9-EA356,IF(AND(DT357&gt;0,DT357*$B$4+EA356&gt;$B$2*'SFV+BESS'!$I$9,DT357*$B$4&gt;'SFV+BESS'!$I$7,EA356&lt;$B$2*'SFV+BESS'!$I$9),$B$2*'SFV+BESS'!$I$9-EA356,IF(AND(DT357&gt;0,DT357*$B$4+EA356&lt;=$B$2*'SFV+BESS'!$I$9,DT357&gt;'SFV+BESS'!$I$7),'SFV+BESS'!$I$7,0))))</f>
        <v>0</v>
      </c>
      <c r="DV357" s="27">
        <f>IF(AND(DT357&lt;0,EA356+DT357/$B$5&gt;$H$2,-DT357/'Carga-Descarga Año'!$B$5&lt;'SFV+BESS'!$I$7),DT357/$B$5,IF(AND(DT357&lt;0,EA356+DT357/$B$5&gt;$H$2,-DT357/'Carga-Descarga Año'!$B$5&gt;'SFV+BESS'!$I$7),-'SFV+BESS'!$I$7,IF(AND(DT357&lt;0,EA356+DT357/$B$5&lt;$H$2),-MIN('SFV+BESS'!$I$7,EA356-$H$2),0)))</f>
        <v>0</v>
      </c>
      <c r="DW357" s="33"/>
      <c r="DX357" s="33">
        <f t="shared" si="451"/>
        <v>0</v>
      </c>
      <c r="DY357" s="27">
        <f t="shared" si="419"/>
        <v>0</v>
      </c>
      <c r="DZ357" s="27">
        <f t="shared" si="452"/>
        <v>0</v>
      </c>
      <c r="EA357" s="28">
        <f>IF((EA356+DU357+DV357)&gt;=$B$2*'SFV+BESS'!$I$9, $B$2*'SFV+BESS'!$I$9, (EA356+DU357+DV357))</f>
        <v>173.61249999999998</v>
      </c>
      <c r="EB357" s="110">
        <f t="shared" si="420"/>
        <v>91.815121323908102</v>
      </c>
      <c r="EG357" s="251"/>
      <c r="EH357" s="48">
        <v>14.5</v>
      </c>
      <c r="EI357" s="33">
        <f t="shared" si="468"/>
        <v>105.612499082425</v>
      </c>
      <c r="EJ357" s="33">
        <f>Gen_Cons_Horario!B6215</f>
        <v>0</v>
      </c>
      <c r="EK357" s="35">
        <f t="shared" si="433"/>
        <v>105.612499082425</v>
      </c>
      <c r="EL357" s="116">
        <f>IF(AND(EK357&gt;0,EK357*$B$4+ER356&lt;=$B$2*'SFV+BESS'!$I$9,EK357&lt;'SFV+BESS'!$I$7), EK357*$B$4, IF(AND(EK357&gt;0,EK357*$B$4+ER356&gt;$B$2*'SFV+BESS'!$I$9,EK357*$B$4&lt;'SFV+BESS'!$I$7),$B$2*'SFV+BESS'!$I$9-ER356,IF(AND(EK357&gt;0,EK357*$B$4+ER356&gt;$B$2*'SFV+BESS'!$I$9,EK357*$B$4&gt;'SFV+BESS'!$I$7,ER356&lt;$B$2*'SFV+BESS'!$I$9),$B$2*'SFV+BESS'!$I$9-ER356,IF(AND(EK357&gt;0,EK357*$B$4+ER356&lt;=$B$2*'SFV+BESS'!$I$9,EK357&gt;'SFV+BESS'!$I$7),'SFV+BESS'!$I$7,0))))</f>
        <v>0</v>
      </c>
      <c r="EM357" s="27">
        <f>IF(AND(EK357&lt;0,ER356+EK357/$B$5&gt;$H$2,-EK357/'Carga-Descarga Año'!$B$5&lt;'SFV+BESS'!$I$7),EK357/$B$5,IF(AND(EK357&lt;0,ER356+EK357/$B$5&gt;$H$2,-EK357/'Carga-Descarga Año'!$B$5&gt;'SFV+BESS'!$I$7),-'SFV+BESS'!$I$7,IF(AND(EK357&lt;0,ER356+EK357/$B$5&lt;$H$2),-MIN('SFV+BESS'!$I$7,ER356-$H$2),0)))</f>
        <v>0</v>
      </c>
      <c r="EN357" s="33"/>
      <c r="EO357" s="33">
        <f t="shared" si="453"/>
        <v>0</v>
      </c>
      <c r="EP357" s="27">
        <f t="shared" si="421"/>
        <v>0</v>
      </c>
      <c r="EQ357" s="27">
        <f t="shared" si="454"/>
        <v>0</v>
      </c>
      <c r="ER357" s="28">
        <f>IF((ER356+EL357+EM357)&gt;=$B$2*'SFV+BESS'!$I$9, $B$2*'SFV+BESS'!$I$9, (ER356+EL357+EM357))</f>
        <v>173.61249999999998</v>
      </c>
      <c r="ES357" s="110">
        <f t="shared" si="422"/>
        <v>105.612499082425</v>
      </c>
      <c r="EX357" s="251"/>
      <c r="EY357" s="48">
        <v>14.5</v>
      </c>
      <c r="EZ357" s="33">
        <f t="shared" si="469"/>
        <v>113.56216336879781</v>
      </c>
      <c r="FA357" s="33">
        <f>Gen_Cons_Horario!B6935</f>
        <v>0</v>
      </c>
      <c r="FB357" s="35">
        <f t="shared" si="434"/>
        <v>113.56216336879781</v>
      </c>
      <c r="FC357" s="116">
        <f>IF(AND(FB357&gt;0,FB357*$B$4+FI356&lt;=$B$2*'SFV+BESS'!$I$9,FB357&lt;'SFV+BESS'!$I$7), FB357*$B$4, IF(AND(FB357&gt;0,FB357*$B$4+FI356&gt;$B$2*'SFV+BESS'!$I$9,FB357*$B$4&lt;'SFV+BESS'!$I$7),$B$2*'SFV+BESS'!$I$9-FI356,IF(AND(FB357&gt;0,FB357*$B$4+FI356&gt;$B$2*'SFV+BESS'!$I$9,FB357*$B$4&gt;'SFV+BESS'!$I$7,FI356&lt;$B$2*'SFV+BESS'!$I$9),$B$2*'SFV+BESS'!$I$9-FI356,IF(AND(FB357&gt;0,FB357*$B$4+FI356&lt;=$B$2*'SFV+BESS'!$I$9,FB357&gt;'SFV+BESS'!$I$7),'SFV+BESS'!$I$7,0))))</f>
        <v>0</v>
      </c>
      <c r="FD357" s="27">
        <f>IF(AND(FB357&lt;0,FI356+FB357/$B$5&gt;$H$2,-FB357/'Carga-Descarga Año'!$B$5&lt;'SFV+BESS'!$I$7),FB357/$B$5,IF(AND(FB357&lt;0,FI356+FB357/$B$5&gt;$H$2,-FB357/'Carga-Descarga Año'!$B$5&gt;'SFV+BESS'!$I$7),-'SFV+BESS'!$I$7,IF(AND(FB357&lt;0,FI356+FB357/$B$5&lt;$H$2),-MIN('SFV+BESS'!$I$7,FI356-$H$2),0)))</f>
        <v>0</v>
      </c>
      <c r="FE357" s="33"/>
      <c r="FF357" s="33">
        <f t="shared" si="455"/>
        <v>0</v>
      </c>
      <c r="FG357" s="27">
        <f t="shared" si="423"/>
        <v>0</v>
      </c>
      <c r="FH357" s="27">
        <f t="shared" si="456"/>
        <v>0</v>
      </c>
      <c r="FI357" s="28">
        <f>IF((FI356+FC357+FD357)&gt;=$B$2*'SFV+BESS'!$I$9, $B$2*'SFV+BESS'!$I$9, (FI356+FC357+FD357))</f>
        <v>173.61249999999998</v>
      </c>
      <c r="FJ357" s="110">
        <f t="shared" si="424"/>
        <v>113.56216336879781</v>
      </c>
      <c r="FO357" s="251"/>
      <c r="FP357" s="48">
        <v>14.5</v>
      </c>
      <c r="FQ357" s="33">
        <f t="shared" si="470"/>
        <v>118.78904849891269</v>
      </c>
      <c r="FR357" s="33">
        <f>Gen_Cons_Horario!B7679</f>
        <v>82.027000000000001</v>
      </c>
      <c r="FS357" s="35">
        <f t="shared" si="435"/>
        <v>36.762048498912691</v>
      </c>
      <c r="FT357" s="116">
        <f>IF(AND(FS357&gt;0,FS357*$B$4+FZ356&lt;=$B$2*'SFV+BESS'!$I$9,FS357&lt;'SFV+BESS'!$I$7), FS357*$B$4, IF(AND(FS357&gt;0,FS357*$B$4+FZ356&gt;$B$2*'SFV+BESS'!$I$9,FS357*$B$4&lt;'SFV+BESS'!$I$7),$B$2*'SFV+BESS'!$I$9-FZ356,IF(AND(FS357&gt;0,FS357*$B$4+FZ356&gt;$B$2*'SFV+BESS'!$I$9,FS357*$B$4&gt;'SFV+BESS'!$I$7,FZ356&lt;$B$2*'SFV+BESS'!$I$9),$B$2*'SFV+BESS'!$I$9-FZ356,IF(AND(FS357&gt;0,FS357*$B$4+FZ356&lt;=$B$2*'SFV+BESS'!$I$9,FS357&gt;'SFV+BESS'!$I$7),'SFV+BESS'!$I$7,0))))</f>
        <v>0</v>
      </c>
      <c r="FU357" s="27">
        <f>IF(AND(FS357&lt;0,FZ356+FS357/$B$5&gt;$H$2,-FS357/'Carga-Descarga Año'!$B$5&lt;'SFV+BESS'!$I$7),FS357/$B$5,IF(AND(FS357&lt;0,FZ356+FS357/$B$5&gt;$H$2,-FS357/'Carga-Descarga Año'!$B$5&gt;'SFV+BESS'!$I$7),-'SFV+BESS'!$I$7,IF(AND(FS357&lt;0,FZ356+FS357/$B$5&lt;$H$2),-MIN('SFV+BESS'!$I$7,FZ356-$H$2),0)))</f>
        <v>0</v>
      </c>
      <c r="FV357" s="33"/>
      <c r="FW357" s="33">
        <f t="shared" si="457"/>
        <v>82.027000000000001</v>
      </c>
      <c r="FX357" s="27">
        <f t="shared" si="425"/>
        <v>0</v>
      </c>
      <c r="FY357" s="27">
        <f t="shared" si="458"/>
        <v>0</v>
      </c>
      <c r="FZ357" s="28">
        <f>IF((FZ356+FT357+FU357)&gt;=$B$2*'SFV+BESS'!$I$9, $B$2*'SFV+BESS'!$I$9, (FZ356+FT357+FU357))</f>
        <v>173.61249999999998</v>
      </c>
      <c r="GA357" s="110">
        <f t="shared" si="426"/>
        <v>36.762048498912691</v>
      </c>
      <c r="GF357" s="251"/>
      <c r="GG357" s="48">
        <v>14.5</v>
      </c>
      <c r="GH357" s="33">
        <f t="shared" si="471"/>
        <v>118.69346574485387</v>
      </c>
      <c r="GI357" s="33">
        <f>Gen_Cons_Horario!B8399</f>
        <v>69.656000000000006</v>
      </c>
      <c r="GJ357" s="35">
        <f t="shared" si="441"/>
        <v>49.037465744853861</v>
      </c>
      <c r="GK357" s="116">
        <f>IF(AND(GJ357&gt;0,GJ357*$B$4+GQ356&lt;=$B$2*'SFV+BESS'!$I$9,GJ357&lt;'SFV+BESS'!$I$7), GJ357*$B$4, IF(AND(GJ357&gt;0,GJ357*$B$4+GQ356&gt;$B$2*'SFV+BESS'!$I$9,GJ357*$B$4&lt;'SFV+BESS'!$I$7),$B$2*'SFV+BESS'!$I$9-GQ356,IF(AND(GJ357&gt;0,GJ357*$B$4+GQ356&gt;$B$2*'SFV+BESS'!$I$9,GJ357*$B$4&gt;'SFV+BESS'!$I$7,GQ356&lt;$B$2*'SFV+BESS'!$I$9),$B$2*'SFV+BESS'!$I$9-GQ356,IF(AND(GJ357&gt;0,GJ357*$B$4+GQ356&lt;=$B$2*'SFV+BESS'!$I$9,GJ357&gt;'SFV+BESS'!$I$7),'SFV+BESS'!$I$7,0))))</f>
        <v>0</v>
      </c>
      <c r="GL357" s="27">
        <f>IF(AND(GJ357&lt;0,GQ356+GJ357/$B$5&gt;$H$2,-GJ357/'Carga-Descarga Año'!$B$5&lt;'SFV+BESS'!$I$7),GJ357/$B$5,IF(AND(GJ357&lt;0,GQ356+GJ357/$B$5&gt;$H$2,-GJ357/'Carga-Descarga Año'!$B$5&gt;'SFV+BESS'!$I$7),-'SFV+BESS'!$I$7,IF(AND(GJ357&lt;0,GQ356+GJ357/$B$5&lt;$H$2),-MIN('SFV+BESS'!$I$7,GQ356-$H$2),0)))</f>
        <v>0</v>
      </c>
      <c r="GM357" s="33"/>
      <c r="GN357" s="33">
        <f t="shared" si="459"/>
        <v>69.656000000000006</v>
      </c>
      <c r="GO357" s="27">
        <f t="shared" si="427"/>
        <v>0</v>
      </c>
      <c r="GP357" s="27">
        <f t="shared" si="460"/>
        <v>0</v>
      </c>
      <c r="GQ357" s="28">
        <f>IF((GQ356+GK357+GL357)&gt;=$B$2*'SFV+BESS'!$I$9, $B$2*'SFV+BESS'!$I$9, (GQ356+GK357+GL357))</f>
        <v>173.61249999999998</v>
      </c>
      <c r="GR357" s="110">
        <f t="shared" si="428"/>
        <v>49.037465744853861</v>
      </c>
    </row>
    <row r="358" spans="1:200">
      <c r="A358" s="249"/>
      <c r="B358" s="48">
        <v>14.5416666666667</v>
      </c>
      <c r="C358" s="38">
        <f t="shared" si="442"/>
        <v>130.98054567590401</v>
      </c>
      <c r="D358" s="2">
        <f>Gen_Cons_Horario!B384</f>
        <v>96.941000000000003</v>
      </c>
      <c r="E358" s="140">
        <f t="shared" si="400"/>
        <v>34.039545675904009</v>
      </c>
      <c r="F358" s="116">
        <f>IF(AND(E358&gt;0,E358*$B$4+L357&lt;=$B$2*'SFV+BESS'!$I$9,E358&lt;'SFV+BESS'!$I$7), E358*$B$4, IF(AND(E358&gt;0,E358*$B$4+L357&gt;$B$2*'SFV+BESS'!$I$9,E358*$B$4&lt;'SFV+BESS'!$I$7),$B$2*'SFV+BESS'!$I$9-L357,IF(AND(E358&gt;0,E358*$B$4+L357&gt;$B$2*'SFV+BESS'!$I$9,E358*$B$4&gt;'SFV+BESS'!$I$7,L357&lt;$B$2*'SFV+BESS'!$I$9),$B$2*'SFV+BESS'!$I$9-L357,IF(AND(E358&gt;0,E358*$B$4+L357&lt;=$B$2*'SFV+BESS'!$I$9,E358&gt;'SFV+BESS'!$I$7),'SFV+BESS'!$I$7,0))))</f>
        <v>25.635162832451755</v>
      </c>
      <c r="G358" s="27">
        <f>IF(AND(E358&lt;0,L357+E358/$B$5&gt;$H$2,-E358/'Carga-Descarga Año'!$B$5&lt;'SFV+BESS'!$I$7),E358/$B$5,IF(AND(E358&lt;0,L357+E358/$B$5&gt;$H$2,-E358/'Carga-Descarga Año'!$B$5&gt;'SFV+BESS'!$I$7),-'SFV+BESS'!$I$7,IF(AND(E358&lt;0,L357+E358/$B$5&lt;$H$2),-MIN('SFV+BESS'!$I$7,L357-$H$2),0)))</f>
        <v>0</v>
      </c>
      <c r="I358" s="38">
        <f t="shared" si="401"/>
        <v>96.941000000000003</v>
      </c>
      <c r="J358" s="27">
        <f t="shared" si="403"/>
        <v>0</v>
      </c>
      <c r="K358" s="27">
        <f t="shared" si="402"/>
        <v>0</v>
      </c>
      <c r="L358" s="28">
        <f>IF((L357+F358+G358)&gt;=$B$2*'SFV+BESS'!$I$9, $B$2*'SFV+BESS'!$I$9, (L357+F358+G358))</f>
        <v>173.61249999999998</v>
      </c>
      <c r="M358" s="110">
        <f t="shared" si="404"/>
        <v>7.0551637470074233</v>
      </c>
      <c r="R358" s="251"/>
      <c r="S358" s="48">
        <v>14.5416666666667</v>
      </c>
      <c r="T358" s="2">
        <f t="shared" si="461"/>
        <v>135.48306143536522</v>
      </c>
      <c r="U358" s="2">
        <f>Gen_Cons_Horario!B1128</f>
        <v>74.570000000000007</v>
      </c>
      <c r="V358" s="35">
        <f t="shared" si="436"/>
        <v>60.913061435365208</v>
      </c>
      <c r="W358" s="116">
        <f>IF(AND(V358&gt;0,V358*$B$4+AC357&lt;=$B$2*'SFV+BESS'!$I$9,V358&lt;'SFV+BESS'!$I$7), V358*$B$4, IF(AND(V358&gt;0,V358*$B$4+AC357&gt;$B$2*'SFV+BESS'!$I$9,V358*$B$4&lt;'SFV+BESS'!$I$7),$B$2*'SFV+BESS'!$I$9-AC357,IF(AND(V358&gt;0,V358*$B$4+AC357&gt;$B$2*'SFV+BESS'!$I$9,V358*$B$4&gt;'SFV+BESS'!$I$7,AC357&lt;$B$2*'SFV+BESS'!$I$9),$B$2*'SFV+BESS'!$I$9-AC357,IF(AND(V358&gt;0,V358*$B$4+AC357&lt;=$B$2*'SFV+BESS'!$I$9,V358&gt;'SFV+BESS'!$I$7),'SFV+BESS'!$I$7,0))))</f>
        <v>0</v>
      </c>
      <c r="X358" s="27">
        <f>IF(AND(V358&lt;0,AC357+V358/$B$5&gt;$H$2,-V358/'Carga-Descarga Año'!$B$5&lt;'SFV+BESS'!$I$7),V358/$B$5,IF(AND(V358&lt;0,AC357+V358/$B$5&gt;$H$2,-V358/'Carga-Descarga Año'!$B$5&gt;'SFV+BESS'!$I$7),-'SFV+BESS'!$I$7,IF(AND(V358&lt;0,AC357+V358/$B$5&lt;$H$2),-MIN('SFV+BESS'!$I$7,AC357-$H$2),0)))</f>
        <v>0</v>
      </c>
      <c r="Z358" s="33">
        <f t="shared" si="430"/>
        <v>74.570000000000007</v>
      </c>
      <c r="AA358" s="27">
        <f t="shared" si="405"/>
        <v>0</v>
      </c>
      <c r="AB358" s="27">
        <f t="shared" si="429"/>
        <v>0</v>
      </c>
      <c r="AC358" s="28">
        <f>IF((AC357+W358+X358)&gt;=$B$2*'SFV+BESS'!$I$9, $B$2*'SFV+BESS'!$I$9, (AC357+W358+X358))</f>
        <v>173.61249999999998</v>
      </c>
      <c r="AD358" s="110">
        <f t="shared" si="406"/>
        <v>60.913061435365208</v>
      </c>
      <c r="AI358" s="251"/>
      <c r="AJ358" s="48">
        <v>14.5416666666667</v>
      </c>
      <c r="AK358" s="52">
        <f t="shared" si="462"/>
        <v>135.11496947983915</v>
      </c>
      <c r="AL358" s="33">
        <f>Gen_Cons_Horario!B1800</f>
        <v>37.285000000000004</v>
      </c>
      <c r="AM358" s="35">
        <f t="shared" si="437"/>
        <v>97.82996947983915</v>
      </c>
      <c r="AN358" s="116">
        <f>IF(AND(AM358&gt;0,AM358*$B$4+AT357&lt;=$B$2*'SFV+BESS'!$I$9,AM358&lt;'SFV+BESS'!$I$7), AM358*$B$4, IF(AND(AM358&gt;0,AM358*$B$4+AT357&gt;$B$2*'SFV+BESS'!$I$9,AM358*$B$4&lt;'SFV+BESS'!$I$7),$B$2*'SFV+BESS'!$I$9-AT357,IF(AND(AM358&gt;0,AM358*$B$4+AT357&gt;$B$2*'SFV+BESS'!$I$9,AM358*$B$4&gt;'SFV+BESS'!$I$7,AT357&lt;$B$2*'SFV+BESS'!$I$9),$B$2*'SFV+BESS'!$I$9-AT357,IF(AND(AM358&gt;0,AM358*$B$4+AT357&lt;=$B$2*'SFV+BESS'!$I$9,AM358&gt;'SFV+BESS'!$I$7),'SFV+BESS'!$I$7,0))))</f>
        <v>0</v>
      </c>
      <c r="AO358" s="27">
        <f>IF(AND(AM358&lt;0,AT357+AM358/$B$5&gt;$H$2,-AM358/'Carga-Descarga Año'!$B$5&lt;'SFV+BESS'!$I$7),AM358/$B$5,IF(AND(AM358&lt;0,AT357+AM358/$B$5&gt;$H$2,-AM358/'Carga-Descarga Año'!$B$5&gt;'SFV+BESS'!$I$7),-'SFV+BESS'!$I$7,IF(AND(AM358&lt;0,AT357+AM358/$B$5&lt;$H$2),-MIN('SFV+BESS'!$I$7,AT357-$H$2),0)))</f>
        <v>0</v>
      </c>
      <c r="AP358" s="33"/>
      <c r="AQ358" s="33">
        <f t="shared" si="443"/>
        <v>37.285000000000004</v>
      </c>
      <c r="AR358" s="27">
        <f t="shared" si="407"/>
        <v>0</v>
      </c>
      <c r="AS358" s="27">
        <f t="shared" si="444"/>
        <v>0</v>
      </c>
      <c r="AT358" s="28">
        <f>IF((AT357+AN358+AO358)&gt;=$B$2*'SFV+BESS'!$I$9, $B$2*'SFV+BESS'!$I$9, (AT357+AN358+AO358))</f>
        <v>173.61249999999998</v>
      </c>
      <c r="AU358" s="110">
        <f t="shared" si="408"/>
        <v>97.82996947983915</v>
      </c>
      <c r="AZ358" s="251"/>
      <c r="BA358" s="48">
        <v>14.5416666666667</v>
      </c>
      <c r="BB358" s="33">
        <f t="shared" si="463"/>
        <v>117.05399934144904</v>
      </c>
      <c r="BC358" s="33">
        <f>Gen_Cons_Horario!B2544</f>
        <v>0</v>
      </c>
      <c r="BD358" s="35">
        <f t="shared" si="438"/>
        <v>117.05399934144904</v>
      </c>
      <c r="BE358" s="116">
        <f>IF(AND(BD358&gt;0,BD358*$B$4+BK357&lt;=$B$2*'SFV+BESS'!$I$9,BD358&lt;'SFV+BESS'!$I$7), BD358*$B$4, IF(AND(BD358&gt;0,BD358*$B$4+BK357&gt;$B$2*'SFV+BESS'!$I$9,BD358*$B$4&lt;'SFV+BESS'!$I$7),$B$2*'SFV+BESS'!$I$9-BK357,IF(AND(BD358&gt;0,BD358*$B$4+BK357&gt;$B$2*'SFV+BESS'!$I$9,BD358*$B$4&gt;'SFV+BESS'!$I$7,BK357&lt;$B$2*'SFV+BESS'!$I$9),$B$2*'SFV+BESS'!$I$9-BK357,IF(AND(BD358&gt;0,BD358*$B$4+BK357&lt;=$B$2*'SFV+BESS'!$I$9,BD358&gt;'SFV+BESS'!$I$7),'SFV+BESS'!$I$7,0))))</f>
        <v>0</v>
      </c>
      <c r="BF358" s="27">
        <f>IF(AND(BD358&lt;0,BK357+BD358/$B$5&gt;$H$2,-BD358/'Carga-Descarga Año'!$B$5&lt;'SFV+BESS'!$I$7),BD358/$B$5,IF(AND(BD358&lt;0,BK357+BD358/$B$5&gt;$H$2,-BD358/'Carga-Descarga Año'!$B$5&gt;'SFV+BESS'!$I$7),-'SFV+BESS'!$I$7,IF(AND(BD358&lt;0,BK357+BD358/$B$5&lt;$H$2),-MIN('SFV+BESS'!$I$7,BK357-$H$2),0)))</f>
        <v>0</v>
      </c>
      <c r="BG358" s="33"/>
      <c r="BH358" s="33">
        <f t="shared" si="445"/>
        <v>0</v>
      </c>
      <c r="BI358" s="27">
        <f t="shared" si="409"/>
        <v>0</v>
      </c>
      <c r="BJ358" s="27">
        <f t="shared" si="446"/>
        <v>0</v>
      </c>
      <c r="BK358" s="28">
        <f>IF((BK357+BE358+BF358)&gt;=$B$2*'SFV+BESS'!$I$9, $B$2*'SFV+BESS'!$I$9, (BK357+BE358+BF358))</f>
        <v>173.61249999999998</v>
      </c>
      <c r="BL358" s="110">
        <f t="shared" si="410"/>
        <v>117.05399934144904</v>
      </c>
      <c r="BQ358" s="251"/>
      <c r="BR358" s="48">
        <v>14.5416666666667</v>
      </c>
      <c r="BS358" s="33">
        <f t="shared" si="464"/>
        <v>101.15682338349448</v>
      </c>
      <c r="BT358" s="33">
        <f>Gen_Cons_Horario!B3264</f>
        <v>0</v>
      </c>
      <c r="BU358" s="35">
        <f t="shared" si="439"/>
        <v>101.15682338349448</v>
      </c>
      <c r="BV358" s="116">
        <f>IF(AND(BU358&gt;0,BU358*$B$4+CB357&lt;=$B$2*'SFV+BESS'!$I$9,BU358&lt;'SFV+BESS'!$I$7), BU358*$B$4, IF(AND(BU358&gt;0,BU358*$B$4+CB357&gt;$B$2*'SFV+BESS'!$I$9,BU358*$B$4&lt;'SFV+BESS'!$I$7),$B$2*'SFV+BESS'!$I$9-CB357,IF(AND(BU358&gt;0,BU358*$B$4+CB357&gt;$B$2*'SFV+BESS'!$I$9,BU358*$B$4&gt;'SFV+BESS'!$I$7,CB357&lt;$B$2*'SFV+BESS'!$I$9),$B$2*'SFV+BESS'!$I$9-CB357,IF(AND(BU358&gt;0,BU358*$B$4+CB357&lt;=$B$2*'SFV+BESS'!$I$9,BU358&gt;'SFV+BESS'!$I$7),'SFV+BESS'!$I$7,0))))</f>
        <v>0</v>
      </c>
      <c r="BW358" s="27">
        <f>IF(AND(BU358&lt;0,CB357+BU358/$B$5&gt;$H$2,-BU358/'Carga-Descarga Año'!$B$5&lt;'SFV+BESS'!$I$7),BU358/$B$5,IF(AND(BU358&lt;0,CB357+BU358/$B$5&gt;$H$2,-BU358/'Carga-Descarga Año'!$B$5&gt;'SFV+BESS'!$I$7),-'SFV+BESS'!$I$7,IF(AND(BU358&lt;0,CB357+BU358/$B$5&lt;$H$2),-MIN('SFV+BESS'!$I$7,CB357-$H$2),0)))</f>
        <v>0</v>
      </c>
      <c r="BX358" s="33"/>
      <c r="BY358" s="33">
        <f t="shared" si="447"/>
        <v>0</v>
      </c>
      <c r="BZ358" s="27">
        <f t="shared" si="411"/>
        <v>0</v>
      </c>
      <c r="CA358" s="27">
        <f t="shared" si="412"/>
        <v>0</v>
      </c>
      <c r="CB358" s="28">
        <f>IF((CB357+BV358+BW358)&gt;=$B$2*'SFV+BESS'!$I$9, $B$2*'SFV+BESS'!$I$9, (CB357+BV358+BW358))</f>
        <v>173.61249999999998</v>
      </c>
      <c r="CC358" s="110">
        <f t="shared" si="413"/>
        <v>101.15682338349448</v>
      </c>
      <c r="CH358" s="251"/>
      <c r="CI358" s="48">
        <v>14.5416666666667</v>
      </c>
      <c r="CJ358" s="33">
        <f t="shared" si="465"/>
        <v>89.380465685827559</v>
      </c>
      <c r="CK358" s="33">
        <f>Gen_Cons_Horario!B4008</f>
        <v>0</v>
      </c>
      <c r="CL358" s="35">
        <f t="shared" si="440"/>
        <v>89.380465685827559</v>
      </c>
      <c r="CM358" s="116">
        <f>IF(AND(CL358&gt;0,CL358*$B$4+CS357&lt;=$B$2*'SFV+BESS'!$I$9,CL358&lt;'SFV+BESS'!$I$7), CL358*$B$4, IF(AND(CL358&gt;0,CL358*$B$4+CS357&gt;$B$2*'SFV+BESS'!$I$9,CL358*$B$4&lt;'SFV+BESS'!$I$7),$B$2*'SFV+BESS'!$I$9-CS357,IF(AND(CL358&gt;0,CL358*$B$4+CS357&gt;$B$2*'SFV+BESS'!$I$9,CL358*$B$4&gt;'SFV+BESS'!$I$7,CS357&lt;$B$2*'SFV+BESS'!$I$9),$B$2*'SFV+BESS'!$I$9-CS357,IF(AND(CL358&gt;0,CL358*$B$4+CS357&lt;=$B$2*'SFV+BESS'!$I$9,CL358&gt;'SFV+BESS'!$I$7),'SFV+BESS'!$I$7,0))))</f>
        <v>0</v>
      </c>
      <c r="CN358" s="27">
        <f>IF(AND(CL358&lt;0,CS357+CL358/$B$5&gt;$H$2,-CL358/'Carga-Descarga Año'!$B$5&lt;'SFV+BESS'!$I$7),CL358/$B$5,IF(AND(CL358&lt;0,CS357+CL358/$B$5&gt;$H$2,-CL358/'Carga-Descarga Año'!$B$5&gt;'SFV+BESS'!$I$7),-'SFV+BESS'!$I$7,IF(AND(CL358&lt;0,CS357+CL358/$B$5&lt;$H$2),-MIN('SFV+BESS'!$I$7,CS357-$H$2),0)))</f>
        <v>0</v>
      </c>
      <c r="CO358" s="33"/>
      <c r="CP358" s="33">
        <f t="shared" si="448"/>
        <v>0</v>
      </c>
      <c r="CQ358" s="27">
        <f t="shared" si="414"/>
        <v>0</v>
      </c>
      <c r="CR358" s="27">
        <f t="shared" si="449"/>
        <v>0</v>
      </c>
      <c r="CS358" s="28">
        <f>IF((CS357+CM358+CN358)&gt;=$B$2*'SFV+BESS'!$I$9, $B$2*'SFV+BESS'!$I$9, (CS357+CM358+CN358))</f>
        <v>173.61249999999998</v>
      </c>
      <c r="CT358" s="110">
        <f t="shared" si="415"/>
        <v>89.380465685827559</v>
      </c>
      <c r="CY358" s="251"/>
      <c r="CZ358" s="48">
        <v>14.5416666666667</v>
      </c>
      <c r="DA358" s="33">
        <f t="shared" si="466"/>
        <v>97.567951615344242</v>
      </c>
      <c r="DB358" s="33">
        <f>Gen_Cons_Horario!B4728</f>
        <v>0</v>
      </c>
      <c r="DC358" s="35">
        <f t="shared" si="431"/>
        <v>97.567951615344242</v>
      </c>
      <c r="DD358" s="116">
        <f>IF(AND(DC358&gt;0,DC358*$B$4+DJ357&lt;=$B$2*'SFV+BESS'!$I$9,DC358&lt;'SFV+BESS'!$I$7), DC358*$B$4, IF(AND(DC358&gt;0,DC358*$B$4+DJ357&gt;$B$2*'SFV+BESS'!$I$9,DC358*$B$4&lt;'SFV+BESS'!$I$7),$B$2*'SFV+BESS'!$I$9-DJ357,IF(AND(DC358&gt;0,DC358*$B$4+DJ357&gt;$B$2*'SFV+BESS'!$I$9,DC358*$B$4&gt;'SFV+BESS'!$I$7,DJ357&lt;$B$2*'SFV+BESS'!$I$9),$B$2*'SFV+BESS'!$I$9-DJ357,IF(AND(DC358&gt;0,DC358*$B$4+DJ357&lt;=$B$2*'SFV+BESS'!$I$9,DC358&gt;'SFV+BESS'!$I$7),'SFV+BESS'!$I$7,0))))</f>
        <v>0</v>
      </c>
      <c r="DE358" s="27">
        <f>IF(AND(DC358&lt;0,DJ357+DC358/$B$5&gt;$H$2,-DC358/'Carga-Descarga Año'!$B$5&lt;'SFV+BESS'!$I$7),DC358/$B$5,IF(AND(DC358&lt;0,DJ357+DC358/$B$5&gt;$H$2,-DC358/'Carga-Descarga Año'!$B$5&gt;'SFV+BESS'!$I$7),-'SFV+BESS'!$I$7,IF(AND(DC358&lt;0,DJ357+DC358/$B$5&lt;$H$2),-MIN('SFV+BESS'!$I$7,DJ357-$H$2),0)))</f>
        <v>0</v>
      </c>
      <c r="DF358" s="33"/>
      <c r="DG358" s="33">
        <f t="shared" si="450"/>
        <v>0</v>
      </c>
      <c r="DH358" s="27">
        <f t="shared" si="416"/>
        <v>0</v>
      </c>
      <c r="DI358" s="27">
        <f t="shared" si="417"/>
        <v>0</v>
      </c>
      <c r="DJ358" s="28">
        <f>IF((DJ357+DD358+DE358)&gt;=$B$2*'SFV+BESS'!$I$9, $B$2*'SFV+BESS'!$I$9, (DJ357+DD358+DE358))</f>
        <v>173.61249999999998</v>
      </c>
      <c r="DK358" s="110">
        <f t="shared" si="418"/>
        <v>97.567951615344242</v>
      </c>
      <c r="DP358" s="251"/>
      <c r="DQ358" s="48">
        <v>14.5416666666667</v>
      </c>
      <c r="DR358" s="33">
        <f t="shared" si="467"/>
        <v>96.834626817698066</v>
      </c>
      <c r="DS358" s="33">
        <f>Gen_Cons_Horario!B5472</f>
        <v>0</v>
      </c>
      <c r="DT358" s="35">
        <f t="shared" si="432"/>
        <v>96.834626817698066</v>
      </c>
      <c r="DU358" s="116">
        <f>IF(AND(DT358&gt;0,DT358*$B$4+EA357&lt;=$B$2*'SFV+BESS'!$I$9,DT358&lt;'SFV+BESS'!$I$7), DT358*$B$4, IF(AND(DT358&gt;0,DT358*$B$4+EA357&gt;$B$2*'SFV+BESS'!$I$9,DT358*$B$4&lt;'SFV+BESS'!$I$7),$B$2*'SFV+BESS'!$I$9-EA357,IF(AND(DT358&gt;0,DT358*$B$4+EA357&gt;$B$2*'SFV+BESS'!$I$9,DT358*$B$4&gt;'SFV+BESS'!$I$7,EA357&lt;$B$2*'SFV+BESS'!$I$9),$B$2*'SFV+BESS'!$I$9-EA357,IF(AND(DT358&gt;0,DT358*$B$4+EA357&lt;=$B$2*'SFV+BESS'!$I$9,DT358&gt;'SFV+BESS'!$I$7),'SFV+BESS'!$I$7,0))))</f>
        <v>0</v>
      </c>
      <c r="DV358" s="27">
        <f>IF(AND(DT358&lt;0,EA357+DT358/$B$5&gt;$H$2,-DT358/'Carga-Descarga Año'!$B$5&lt;'SFV+BESS'!$I$7),DT358/$B$5,IF(AND(DT358&lt;0,EA357+DT358/$B$5&gt;$H$2,-DT358/'Carga-Descarga Año'!$B$5&gt;'SFV+BESS'!$I$7),-'SFV+BESS'!$I$7,IF(AND(DT358&lt;0,EA357+DT358/$B$5&lt;$H$2),-MIN('SFV+BESS'!$I$7,EA357-$H$2),0)))</f>
        <v>0</v>
      </c>
      <c r="DW358" s="33"/>
      <c r="DX358" s="33">
        <f t="shared" si="451"/>
        <v>0</v>
      </c>
      <c r="DY358" s="27">
        <f t="shared" si="419"/>
        <v>0</v>
      </c>
      <c r="DZ358" s="27">
        <f t="shared" si="452"/>
        <v>0</v>
      </c>
      <c r="EA358" s="28">
        <f>IF((EA357+DU358+DV358)&gt;=$B$2*'SFV+BESS'!$I$9, $B$2*'SFV+BESS'!$I$9, (EA357+DU358+DV358))</f>
        <v>173.61249999999998</v>
      </c>
      <c r="EB358" s="110">
        <f t="shared" si="420"/>
        <v>96.834626817698066</v>
      </c>
      <c r="EG358" s="251"/>
      <c r="EH358" s="48">
        <v>14.5416666666667</v>
      </c>
      <c r="EI358" s="33">
        <f t="shared" si="468"/>
        <v>107.82955536087286</v>
      </c>
      <c r="EJ358" s="33">
        <f>Gen_Cons_Horario!B6216</f>
        <v>0</v>
      </c>
      <c r="EK358" s="35">
        <f t="shared" si="433"/>
        <v>107.82955536087286</v>
      </c>
      <c r="EL358" s="116">
        <f>IF(AND(EK358&gt;0,EK358*$B$4+ER357&lt;=$B$2*'SFV+BESS'!$I$9,EK358&lt;'SFV+BESS'!$I$7), EK358*$B$4, IF(AND(EK358&gt;0,EK358*$B$4+ER357&gt;$B$2*'SFV+BESS'!$I$9,EK358*$B$4&lt;'SFV+BESS'!$I$7),$B$2*'SFV+BESS'!$I$9-ER357,IF(AND(EK358&gt;0,EK358*$B$4+ER357&gt;$B$2*'SFV+BESS'!$I$9,EK358*$B$4&gt;'SFV+BESS'!$I$7,ER357&lt;$B$2*'SFV+BESS'!$I$9),$B$2*'SFV+BESS'!$I$9-ER357,IF(AND(EK358&gt;0,EK358*$B$4+ER357&lt;=$B$2*'SFV+BESS'!$I$9,EK358&gt;'SFV+BESS'!$I$7),'SFV+BESS'!$I$7,0))))</f>
        <v>0</v>
      </c>
      <c r="EM358" s="27">
        <f>IF(AND(EK358&lt;0,ER357+EK358/$B$5&gt;$H$2,-EK358/'Carga-Descarga Año'!$B$5&lt;'SFV+BESS'!$I$7),EK358/$B$5,IF(AND(EK358&lt;0,ER357+EK358/$B$5&gt;$H$2,-EK358/'Carga-Descarga Año'!$B$5&gt;'SFV+BESS'!$I$7),-'SFV+BESS'!$I$7,IF(AND(EK358&lt;0,ER357+EK358/$B$5&lt;$H$2),-MIN('SFV+BESS'!$I$7,ER357-$H$2),0)))</f>
        <v>0</v>
      </c>
      <c r="EN358" s="33"/>
      <c r="EO358" s="33">
        <f t="shared" si="453"/>
        <v>0</v>
      </c>
      <c r="EP358" s="27">
        <f t="shared" si="421"/>
        <v>0</v>
      </c>
      <c r="EQ358" s="27">
        <f t="shared" si="454"/>
        <v>0</v>
      </c>
      <c r="ER358" s="28">
        <f>IF((ER357+EL358+EM358)&gt;=$B$2*'SFV+BESS'!$I$9, $B$2*'SFV+BESS'!$I$9, (ER357+EL358+EM358))</f>
        <v>173.61249999999998</v>
      </c>
      <c r="ES358" s="110">
        <f t="shared" si="422"/>
        <v>107.82955536087286</v>
      </c>
      <c r="EX358" s="251"/>
      <c r="EY358" s="48">
        <v>14.5416666666667</v>
      </c>
      <c r="EZ358" s="33">
        <f t="shared" si="469"/>
        <v>116.9976573866774</v>
      </c>
      <c r="FA358" s="33">
        <f>Gen_Cons_Horario!B6936</f>
        <v>0</v>
      </c>
      <c r="FB358" s="35">
        <f t="shared" si="434"/>
        <v>116.9976573866774</v>
      </c>
      <c r="FC358" s="116">
        <f>IF(AND(FB358&gt;0,FB358*$B$4+FI357&lt;=$B$2*'SFV+BESS'!$I$9,FB358&lt;'SFV+BESS'!$I$7), FB358*$B$4, IF(AND(FB358&gt;0,FB358*$B$4+FI357&gt;$B$2*'SFV+BESS'!$I$9,FB358*$B$4&lt;'SFV+BESS'!$I$7),$B$2*'SFV+BESS'!$I$9-FI357,IF(AND(FB358&gt;0,FB358*$B$4+FI357&gt;$B$2*'SFV+BESS'!$I$9,FB358*$B$4&gt;'SFV+BESS'!$I$7,FI357&lt;$B$2*'SFV+BESS'!$I$9),$B$2*'SFV+BESS'!$I$9-FI357,IF(AND(FB358&gt;0,FB358*$B$4+FI357&lt;=$B$2*'SFV+BESS'!$I$9,FB358&gt;'SFV+BESS'!$I$7),'SFV+BESS'!$I$7,0))))</f>
        <v>0</v>
      </c>
      <c r="FD358" s="27">
        <f>IF(AND(FB358&lt;0,FI357+FB358/$B$5&gt;$H$2,-FB358/'Carga-Descarga Año'!$B$5&lt;'SFV+BESS'!$I$7),FB358/$B$5,IF(AND(FB358&lt;0,FI357+FB358/$B$5&gt;$H$2,-FB358/'Carga-Descarga Año'!$B$5&gt;'SFV+BESS'!$I$7),-'SFV+BESS'!$I$7,IF(AND(FB358&lt;0,FI357+FB358/$B$5&lt;$H$2),-MIN('SFV+BESS'!$I$7,FI357-$H$2),0)))</f>
        <v>0</v>
      </c>
      <c r="FE358" s="33"/>
      <c r="FF358" s="33">
        <f t="shared" si="455"/>
        <v>0</v>
      </c>
      <c r="FG358" s="27">
        <f t="shared" si="423"/>
        <v>0</v>
      </c>
      <c r="FH358" s="27">
        <f t="shared" si="456"/>
        <v>0</v>
      </c>
      <c r="FI358" s="28">
        <f>IF((FI357+FC358+FD358)&gt;=$B$2*'SFV+BESS'!$I$9, $B$2*'SFV+BESS'!$I$9, (FI357+FC358+FD358))</f>
        <v>173.61249999999998</v>
      </c>
      <c r="FJ358" s="110">
        <f t="shared" si="424"/>
        <v>116.9976573866774</v>
      </c>
      <c r="FO358" s="251"/>
      <c r="FP358" s="48">
        <v>14.5416666666667</v>
      </c>
      <c r="FQ358" s="33">
        <f t="shared" si="470"/>
        <v>124.15896438995942</v>
      </c>
      <c r="FR358" s="33">
        <f>Gen_Cons_Horario!B7680</f>
        <v>37.285000000000004</v>
      </c>
      <c r="FS358" s="35">
        <f t="shared" si="435"/>
        <v>86.873964389959411</v>
      </c>
      <c r="FT358" s="116">
        <f>IF(AND(FS358&gt;0,FS358*$B$4+FZ357&lt;=$B$2*'SFV+BESS'!$I$9,FS358&lt;'SFV+BESS'!$I$7), FS358*$B$4, IF(AND(FS358&gt;0,FS358*$B$4+FZ357&gt;$B$2*'SFV+BESS'!$I$9,FS358*$B$4&lt;'SFV+BESS'!$I$7),$B$2*'SFV+BESS'!$I$9-FZ357,IF(AND(FS358&gt;0,FS358*$B$4+FZ357&gt;$B$2*'SFV+BESS'!$I$9,FS358*$B$4&gt;'SFV+BESS'!$I$7,FZ357&lt;$B$2*'SFV+BESS'!$I$9),$B$2*'SFV+BESS'!$I$9-FZ357,IF(AND(FS358&gt;0,FS358*$B$4+FZ357&lt;=$B$2*'SFV+BESS'!$I$9,FS358&gt;'SFV+BESS'!$I$7),'SFV+BESS'!$I$7,0))))</f>
        <v>0</v>
      </c>
      <c r="FU358" s="27">
        <f>IF(AND(FS358&lt;0,FZ357+FS358/$B$5&gt;$H$2,-FS358/'Carga-Descarga Año'!$B$5&lt;'SFV+BESS'!$I$7),FS358/$B$5,IF(AND(FS358&lt;0,FZ357+FS358/$B$5&gt;$H$2,-FS358/'Carga-Descarga Año'!$B$5&gt;'SFV+BESS'!$I$7),-'SFV+BESS'!$I$7,IF(AND(FS358&lt;0,FZ357+FS358/$B$5&lt;$H$2),-MIN('SFV+BESS'!$I$7,FZ357-$H$2),0)))</f>
        <v>0</v>
      </c>
      <c r="FV358" s="33"/>
      <c r="FW358" s="33">
        <f t="shared" si="457"/>
        <v>37.285000000000004</v>
      </c>
      <c r="FX358" s="27">
        <f t="shared" si="425"/>
        <v>0</v>
      </c>
      <c r="FY358" s="27">
        <f t="shared" si="458"/>
        <v>0</v>
      </c>
      <c r="FZ358" s="28">
        <f>IF((FZ357+FT358+FU358)&gt;=$B$2*'SFV+BESS'!$I$9, $B$2*'SFV+BESS'!$I$9, (FZ357+FT358+FU358))</f>
        <v>173.61249999999998</v>
      </c>
      <c r="GA358" s="110">
        <f t="shared" si="426"/>
        <v>86.873964389959411</v>
      </c>
      <c r="GF358" s="251"/>
      <c r="GG358" s="48">
        <v>14.5416666666667</v>
      </c>
      <c r="GH358" s="33">
        <f t="shared" si="471"/>
        <v>123.094953967778</v>
      </c>
      <c r="GI358" s="33">
        <f>Gen_Cons_Horario!B8400</f>
        <v>69.656000000000006</v>
      </c>
      <c r="GJ358" s="35">
        <f t="shared" si="441"/>
        <v>53.438953967777991</v>
      </c>
      <c r="GK358" s="116">
        <f>IF(AND(GJ358&gt;0,GJ358*$B$4+GQ357&lt;=$B$2*'SFV+BESS'!$I$9,GJ358&lt;'SFV+BESS'!$I$7), GJ358*$B$4, IF(AND(GJ358&gt;0,GJ358*$B$4+GQ357&gt;$B$2*'SFV+BESS'!$I$9,GJ358*$B$4&lt;'SFV+BESS'!$I$7),$B$2*'SFV+BESS'!$I$9-GQ357,IF(AND(GJ358&gt;0,GJ358*$B$4+GQ357&gt;$B$2*'SFV+BESS'!$I$9,GJ358*$B$4&gt;'SFV+BESS'!$I$7,GQ357&lt;$B$2*'SFV+BESS'!$I$9),$B$2*'SFV+BESS'!$I$9-GQ357,IF(AND(GJ358&gt;0,GJ358*$B$4+GQ357&lt;=$B$2*'SFV+BESS'!$I$9,GJ358&gt;'SFV+BESS'!$I$7),'SFV+BESS'!$I$7,0))))</f>
        <v>0</v>
      </c>
      <c r="GL358" s="27">
        <f>IF(AND(GJ358&lt;0,GQ357+GJ358/$B$5&gt;$H$2,-GJ358/'Carga-Descarga Año'!$B$5&lt;'SFV+BESS'!$I$7),GJ358/$B$5,IF(AND(GJ358&lt;0,GQ357+GJ358/$B$5&gt;$H$2,-GJ358/'Carga-Descarga Año'!$B$5&gt;'SFV+BESS'!$I$7),-'SFV+BESS'!$I$7,IF(AND(GJ358&lt;0,GQ357+GJ358/$B$5&lt;$H$2),-MIN('SFV+BESS'!$I$7,GQ357-$H$2),0)))</f>
        <v>0</v>
      </c>
      <c r="GM358" s="33"/>
      <c r="GN358" s="33">
        <f t="shared" si="459"/>
        <v>69.656000000000006</v>
      </c>
      <c r="GO358" s="27">
        <f t="shared" si="427"/>
        <v>0</v>
      </c>
      <c r="GP358" s="27">
        <f t="shared" si="460"/>
        <v>0</v>
      </c>
      <c r="GQ358" s="28">
        <f>IF((GQ357+GK358+GL358)&gt;=$B$2*'SFV+BESS'!$I$9, $B$2*'SFV+BESS'!$I$9, (GQ357+GK358+GL358))</f>
        <v>173.61249999999998</v>
      </c>
      <c r="GR358" s="110">
        <f t="shared" si="428"/>
        <v>53.438953967777991</v>
      </c>
    </row>
    <row r="359" spans="1:200">
      <c r="A359" s="249"/>
      <c r="B359" s="48">
        <v>14.5833333333333</v>
      </c>
      <c r="C359" s="38">
        <f t="shared" si="442"/>
        <v>133.25978951017149</v>
      </c>
      <c r="D359" s="2">
        <f>Gen_Cons_Horario!B385</f>
        <v>74.570000000000007</v>
      </c>
      <c r="E359" s="140">
        <f t="shared" si="400"/>
        <v>58.689789510171479</v>
      </c>
      <c r="F359" s="116">
        <f>IF(AND(E359&gt;0,E359*$B$4+L358&lt;=$B$2*'SFV+BESS'!$I$9,E359&lt;'SFV+BESS'!$I$7), E359*$B$4, IF(AND(E359&gt;0,E359*$B$4+L358&gt;$B$2*'SFV+BESS'!$I$9,E359*$B$4&lt;'SFV+BESS'!$I$7),$B$2*'SFV+BESS'!$I$9-L358,IF(AND(E359&gt;0,E359*$B$4+L358&gt;$B$2*'SFV+BESS'!$I$9,E359*$B$4&gt;'SFV+BESS'!$I$7,L358&lt;$B$2*'SFV+BESS'!$I$9),$B$2*'SFV+BESS'!$I$9-L358,IF(AND(E359&gt;0,E359*$B$4+L358&lt;=$B$2*'SFV+BESS'!$I$9,E359&gt;'SFV+BESS'!$I$7),'SFV+BESS'!$I$7,0))))</f>
        <v>0</v>
      </c>
      <c r="G359" s="27">
        <f>IF(AND(E359&lt;0,L358+E359/$B$5&gt;$H$2,-E359/'Carga-Descarga Año'!$B$5&lt;'SFV+BESS'!$I$7),E359/$B$5,IF(AND(E359&lt;0,L358+E359/$B$5&gt;$H$2,-E359/'Carga-Descarga Año'!$B$5&gt;'SFV+BESS'!$I$7),-'SFV+BESS'!$I$7,IF(AND(E359&lt;0,L358+E359/$B$5&lt;$H$2),-MIN('SFV+BESS'!$I$7,L358-$H$2),0)))</f>
        <v>0</v>
      </c>
      <c r="I359" s="38">
        <f t="shared" si="401"/>
        <v>74.570000000000007</v>
      </c>
      <c r="J359" s="27">
        <f t="shared" si="403"/>
        <v>0</v>
      </c>
      <c r="K359" s="27">
        <f t="shared" si="402"/>
        <v>0</v>
      </c>
      <c r="L359" s="28">
        <f>IF((L358+F359+G359)&gt;=$B$2*'SFV+BESS'!$I$9, $B$2*'SFV+BESS'!$I$9, (L358+F359+G359))</f>
        <v>173.61249999999998</v>
      </c>
      <c r="M359" s="110">
        <f t="shared" si="404"/>
        <v>58.689789510171479</v>
      </c>
      <c r="R359" s="251"/>
      <c r="S359" s="48">
        <v>14.5833333333333</v>
      </c>
      <c r="T359" s="2">
        <f t="shared" si="461"/>
        <v>139.0828529227783</v>
      </c>
      <c r="U359" s="2">
        <f>Gen_Cons_Horario!B1129</f>
        <v>52.198999999999998</v>
      </c>
      <c r="V359" s="35">
        <f t="shared" si="436"/>
        <v>86.883852922778303</v>
      </c>
      <c r="W359" s="116">
        <f>IF(AND(V359&gt;0,V359*$B$4+AC358&lt;=$B$2*'SFV+BESS'!$I$9,V359&lt;'SFV+BESS'!$I$7), V359*$B$4, IF(AND(V359&gt;0,V359*$B$4+AC358&gt;$B$2*'SFV+BESS'!$I$9,V359*$B$4&lt;'SFV+BESS'!$I$7),$B$2*'SFV+BESS'!$I$9-AC358,IF(AND(V359&gt;0,V359*$B$4+AC358&gt;$B$2*'SFV+BESS'!$I$9,V359*$B$4&gt;'SFV+BESS'!$I$7,AC358&lt;$B$2*'SFV+BESS'!$I$9),$B$2*'SFV+BESS'!$I$9-AC358,IF(AND(V359&gt;0,V359*$B$4+AC358&lt;=$B$2*'SFV+BESS'!$I$9,V359&gt;'SFV+BESS'!$I$7),'SFV+BESS'!$I$7,0))))</f>
        <v>0</v>
      </c>
      <c r="X359" s="27">
        <f>IF(AND(V359&lt;0,AC358+V359/$B$5&gt;$H$2,-V359/'Carga-Descarga Año'!$B$5&lt;'SFV+BESS'!$I$7),V359/$B$5,IF(AND(V359&lt;0,AC358+V359/$B$5&gt;$H$2,-V359/'Carga-Descarga Año'!$B$5&gt;'SFV+BESS'!$I$7),-'SFV+BESS'!$I$7,IF(AND(V359&lt;0,AC358+V359/$B$5&lt;$H$2),-MIN('SFV+BESS'!$I$7,AC358-$H$2),0)))</f>
        <v>0</v>
      </c>
      <c r="Z359" s="33">
        <f t="shared" si="430"/>
        <v>52.198999999999998</v>
      </c>
      <c r="AA359" s="27">
        <f t="shared" si="405"/>
        <v>0</v>
      </c>
      <c r="AB359" s="27">
        <f t="shared" si="429"/>
        <v>0</v>
      </c>
      <c r="AC359" s="28">
        <f>IF((AC358+W359+X359)&gt;=$B$2*'SFV+BESS'!$I$9, $B$2*'SFV+BESS'!$I$9, (AC358+W359+X359))</f>
        <v>173.61249999999998</v>
      </c>
      <c r="AD359" s="110">
        <f t="shared" si="406"/>
        <v>86.883852922778303</v>
      </c>
      <c r="AI359" s="251"/>
      <c r="AJ359" s="48">
        <v>14.5833333333333</v>
      </c>
      <c r="AK359" s="52">
        <f t="shared" si="462"/>
        <v>137.68044358388673</v>
      </c>
      <c r="AL359" s="33">
        <f>Gen_Cons_Horario!B1801</f>
        <v>37.285000000000004</v>
      </c>
      <c r="AM359" s="35">
        <f t="shared" si="437"/>
        <v>100.39544358388673</v>
      </c>
      <c r="AN359" s="116">
        <f>IF(AND(AM359&gt;0,AM359*$B$4+AT358&lt;=$B$2*'SFV+BESS'!$I$9,AM359&lt;'SFV+BESS'!$I$7), AM359*$B$4, IF(AND(AM359&gt;0,AM359*$B$4+AT358&gt;$B$2*'SFV+BESS'!$I$9,AM359*$B$4&lt;'SFV+BESS'!$I$7),$B$2*'SFV+BESS'!$I$9-AT358,IF(AND(AM359&gt;0,AM359*$B$4+AT358&gt;$B$2*'SFV+BESS'!$I$9,AM359*$B$4&gt;'SFV+BESS'!$I$7,AT358&lt;$B$2*'SFV+BESS'!$I$9),$B$2*'SFV+BESS'!$I$9-AT358,IF(AND(AM359&gt;0,AM359*$B$4+AT358&lt;=$B$2*'SFV+BESS'!$I$9,AM359&gt;'SFV+BESS'!$I$7),'SFV+BESS'!$I$7,0))))</f>
        <v>0</v>
      </c>
      <c r="AO359" s="27">
        <f>IF(AND(AM359&lt;0,AT358+AM359/$B$5&gt;$H$2,-AM359/'Carga-Descarga Año'!$B$5&lt;'SFV+BESS'!$I$7),AM359/$B$5,IF(AND(AM359&lt;0,AT358+AM359/$B$5&gt;$H$2,-AM359/'Carga-Descarga Año'!$B$5&gt;'SFV+BESS'!$I$7),-'SFV+BESS'!$I$7,IF(AND(AM359&lt;0,AT358+AM359/$B$5&lt;$H$2),-MIN('SFV+BESS'!$I$7,AT358-$H$2),0)))</f>
        <v>0</v>
      </c>
      <c r="AP359" s="33"/>
      <c r="AQ359" s="33">
        <f t="shared" si="443"/>
        <v>37.285000000000004</v>
      </c>
      <c r="AR359" s="27">
        <f t="shared" si="407"/>
        <v>0</v>
      </c>
      <c r="AS359" s="27">
        <f t="shared" si="444"/>
        <v>0</v>
      </c>
      <c r="AT359" s="28">
        <f>IF((AT358+AN359+AO359)&gt;=$B$2*'SFV+BESS'!$I$9, $B$2*'SFV+BESS'!$I$9, (AT358+AN359+AO359))</f>
        <v>173.61249999999998</v>
      </c>
      <c r="AU359" s="110">
        <f t="shared" si="408"/>
        <v>100.39544358388673</v>
      </c>
      <c r="AZ359" s="251"/>
      <c r="BA359" s="48">
        <v>14.5833333333333</v>
      </c>
      <c r="BB359" s="33">
        <f t="shared" si="463"/>
        <v>119.78981902555637</v>
      </c>
      <c r="BC359" s="33">
        <f>Gen_Cons_Horario!B2545</f>
        <v>0</v>
      </c>
      <c r="BD359" s="35">
        <f t="shared" si="438"/>
        <v>119.78981902555637</v>
      </c>
      <c r="BE359" s="116">
        <f>IF(AND(BD359&gt;0,BD359*$B$4+BK358&lt;=$B$2*'SFV+BESS'!$I$9,BD359&lt;'SFV+BESS'!$I$7), BD359*$B$4, IF(AND(BD359&gt;0,BD359*$B$4+BK358&gt;$B$2*'SFV+BESS'!$I$9,BD359*$B$4&lt;'SFV+BESS'!$I$7),$B$2*'SFV+BESS'!$I$9-BK358,IF(AND(BD359&gt;0,BD359*$B$4+BK358&gt;$B$2*'SFV+BESS'!$I$9,BD359*$B$4&gt;'SFV+BESS'!$I$7,BK358&lt;$B$2*'SFV+BESS'!$I$9),$B$2*'SFV+BESS'!$I$9-BK358,IF(AND(BD359&gt;0,BD359*$B$4+BK358&lt;=$B$2*'SFV+BESS'!$I$9,BD359&gt;'SFV+BESS'!$I$7),'SFV+BESS'!$I$7,0))))</f>
        <v>0</v>
      </c>
      <c r="BF359" s="27">
        <f>IF(AND(BD359&lt;0,BK358+BD359/$B$5&gt;$H$2,-BD359/'Carga-Descarga Año'!$B$5&lt;'SFV+BESS'!$I$7),BD359/$B$5,IF(AND(BD359&lt;0,BK358+BD359/$B$5&gt;$H$2,-BD359/'Carga-Descarga Año'!$B$5&gt;'SFV+BESS'!$I$7),-'SFV+BESS'!$I$7,IF(AND(BD359&lt;0,BK358+BD359/$B$5&lt;$H$2),-MIN('SFV+BESS'!$I$7,BK358-$H$2),0)))</f>
        <v>0</v>
      </c>
      <c r="BG359" s="33"/>
      <c r="BH359" s="33">
        <f t="shared" si="445"/>
        <v>0</v>
      </c>
      <c r="BI359" s="27">
        <f t="shared" si="409"/>
        <v>0</v>
      </c>
      <c r="BJ359" s="27">
        <f t="shared" si="446"/>
        <v>0</v>
      </c>
      <c r="BK359" s="28">
        <f>IF((BK358+BE359+BF359)&gt;=$B$2*'SFV+BESS'!$I$9, $B$2*'SFV+BESS'!$I$9, (BK358+BE359+BF359))</f>
        <v>173.61249999999998</v>
      </c>
      <c r="BL359" s="110">
        <f t="shared" si="410"/>
        <v>119.78981902555637</v>
      </c>
      <c r="BQ359" s="251"/>
      <c r="BR359" s="48">
        <v>14.5833333333333</v>
      </c>
      <c r="BS359" s="33">
        <f t="shared" si="464"/>
        <v>102.95917212974827</v>
      </c>
      <c r="BT359" s="33">
        <f>Gen_Cons_Horario!B3265</f>
        <v>0</v>
      </c>
      <c r="BU359" s="35">
        <f t="shared" si="439"/>
        <v>102.95917212974827</v>
      </c>
      <c r="BV359" s="116">
        <f>IF(AND(BU359&gt;0,BU359*$B$4+CB358&lt;=$B$2*'SFV+BESS'!$I$9,BU359&lt;'SFV+BESS'!$I$7), BU359*$B$4, IF(AND(BU359&gt;0,BU359*$B$4+CB358&gt;$B$2*'SFV+BESS'!$I$9,BU359*$B$4&lt;'SFV+BESS'!$I$7),$B$2*'SFV+BESS'!$I$9-CB358,IF(AND(BU359&gt;0,BU359*$B$4+CB358&gt;$B$2*'SFV+BESS'!$I$9,BU359*$B$4&gt;'SFV+BESS'!$I$7,CB358&lt;$B$2*'SFV+BESS'!$I$9),$B$2*'SFV+BESS'!$I$9-CB358,IF(AND(BU359&gt;0,BU359*$B$4+CB358&lt;=$B$2*'SFV+BESS'!$I$9,BU359&gt;'SFV+BESS'!$I$7),'SFV+BESS'!$I$7,0))))</f>
        <v>0</v>
      </c>
      <c r="BW359" s="27">
        <f>IF(AND(BU359&lt;0,CB358+BU359/$B$5&gt;$H$2,-BU359/'Carga-Descarga Año'!$B$5&lt;'SFV+BESS'!$I$7),BU359/$B$5,IF(AND(BU359&lt;0,CB358+BU359/$B$5&gt;$H$2,-BU359/'Carga-Descarga Año'!$B$5&gt;'SFV+BESS'!$I$7),-'SFV+BESS'!$I$7,IF(AND(BU359&lt;0,CB358+BU359/$B$5&lt;$H$2),-MIN('SFV+BESS'!$I$7,CB358-$H$2),0)))</f>
        <v>0</v>
      </c>
      <c r="BX359" s="33"/>
      <c r="BY359" s="33">
        <f t="shared" si="447"/>
        <v>0</v>
      </c>
      <c r="BZ359" s="27">
        <f t="shared" si="411"/>
        <v>0</v>
      </c>
      <c r="CA359" s="27">
        <f t="shared" si="412"/>
        <v>0</v>
      </c>
      <c r="CB359" s="28">
        <f>IF((CB358+BV359+BW359)&gt;=$B$2*'SFV+BESS'!$I$9, $B$2*'SFV+BESS'!$I$9, (CB358+BV359+BW359))</f>
        <v>173.61249999999998</v>
      </c>
      <c r="CC359" s="110">
        <f t="shared" si="413"/>
        <v>102.95917212974827</v>
      </c>
      <c r="CH359" s="251"/>
      <c r="CI359" s="48">
        <v>14.5833333333333</v>
      </c>
      <c r="CJ359" s="33">
        <f t="shared" si="465"/>
        <v>92.109640210585653</v>
      </c>
      <c r="CK359" s="33">
        <f>Gen_Cons_Horario!B4009</f>
        <v>0</v>
      </c>
      <c r="CL359" s="35">
        <f t="shared" si="440"/>
        <v>92.109640210585653</v>
      </c>
      <c r="CM359" s="116">
        <f>IF(AND(CL359&gt;0,CL359*$B$4+CS358&lt;=$B$2*'SFV+BESS'!$I$9,CL359&lt;'SFV+BESS'!$I$7), CL359*$B$4, IF(AND(CL359&gt;0,CL359*$B$4+CS358&gt;$B$2*'SFV+BESS'!$I$9,CL359*$B$4&lt;'SFV+BESS'!$I$7),$B$2*'SFV+BESS'!$I$9-CS358,IF(AND(CL359&gt;0,CL359*$B$4+CS358&gt;$B$2*'SFV+BESS'!$I$9,CL359*$B$4&gt;'SFV+BESS'!$I$7,CS358&lt;$B$2*'SFV+BESS'!$I$9),$B$2*'SFV+BESS'!$I$9-CS358,IF(AND(CL359&gt;0,CL359*$B$4+CS358&lt;=$B$2*'SFV+BESS'!$I$9,CL359&gt;'SFV+BESS'!$I$7),'SFV+BESS'!$I$7,0))))</f>
        <v>0</v>
      </c>
      <c r="CN359" s="27">
        <f>IF(AND(CL359&lt;0,CS358+CL359/$B$5&gt;$H$2,-CL359/'Carga-Descarga Año'!$B$5&lt;'SFV+BESS'!$I$7),CL359/$B$5,IF(AND(CL359&lt;0,CS358+CL359/$B$5&gt;$H$2,-CL359/'Carga-Descarga Año'!$B$5&gt;'SFV+BESS'!$I$7),-'SFV+BESS'!$I$7,IF(AND(CL359&lt;0,CS358+CL359/$B$5&lt;$H$2),-MIN('SFV+BESS'!$I$7,CS358-$H$2),0)))</f>
        <v>0</v>
      </c>
      <c r="CO359" s="33"/>
      <c r="CP359" s="33">
        <f t="shared" si="448"/>
        <v>0</v>
      </c>
      <c r="CQ359" s="27">
        <f t="shared" si="414"/>
        <v>0</v>
      </c>
      <c r="CR359" s="27">
        <f t="shared" si="449"/>
        <v>0</v>
      </c>
      <c r="CS359" s="28">
        <f>IF((CS358+CM359+CN359)&gt;=$B$2*'SFV+BESS'!$I$9, $B$2*'SFV+BESS'!$I$9, (CS358+CM359+CN359))</f>
        <v>173.61249999999998</v>
      </c>
      <c r="CT359" s="110">
        <f t="shared" si="415"/>
        <v>92.109640210585653</v>
      </c>
      <c r="CY359" s="251"/>
      <c r="CZ359" s="48">
        <v>14.5833333333333</v>
      </c>
      <c r="DA359" s="33">
        <f t="shared" si="466"/>
        <v>99.291005948507078</v>
      </c>
      <c r="DB359" s="33">
        <f>Gen_Cons_Horario!B4729</f>
        <v>0</v>
      </c>
      <c r="DC359" s="35">
        <f t="shared" si="431"/>
        <v>99.291005948507078</v>
      </c>
      <c r="DD359" s="116">
        <f>IF(AND(DC359&gt;0,DC359*$B$4+DJ358&lt;=$B$2*'SFV+BESS'!$I$9,DC359&lt;'SFV+BESS'!$I$7), DC359*$B$4, IF(AND(DC359&gt;0,DC359*$B$4+DJ358&gt;$B$2*'SFV+BESS'!$I$9,DC359*$B$4&lt;'SFV+BESS'!$I$7),$B$2*'SFV+BESS'!$I$9-DJ358,IF(AND(DC359&gt;0,DC359*$B$4+DJ358&gt;$B$2*'SFV+BESS'!$I$9,DC359*$B$4&gt;'SFV+BESS'!$I$7,DJ358&lt;$B$2*'SFV+BESS'!$I$9),$B$2*'SFV+BESS'!$I$9-DJ358,IF(AND(DC359&gt;0,DC359*$B$4+DJ358&lt;=$B$2*'SFV+BESS'!$I$9,DC359&gt;'SFV+BESS'!$I$7),'SFV+BESS'!$I$7,0))))</f>
        <v>0</v>
      </c>
      <c r="DE359" s="27">
        <f>IF(AND(DC359&lt;0,DJ358+DC359/$B$5&gt;$H$2,-DC359/'Carga-Descarga Año'!$B$5&lt;'SFV+BESS'!$I$7),DC359/$B$5,IF(AND(DC359&lt;0,DJ358+DC359/$B$5&gt;$H$2,-DC359/'Carga-Descarga Año'!$B$5&gt;'SFV+BESS'!$I$7),-'SFV+BESS'!$I$7,IF(AND(DC359&lt;0,DJ358+DC359/$B$5&lt;$H$2),-MIN('SFV+BESS'!$I$7,DJ358-$H$2),0)))</f>
        <v>0</v>
      </c>
      <c r="DF359" s="33"/>
      <c r="DG359" s="33">
        <f t="shared" si="450"/>
        <v>0</v>
      </c>
      <c r="DH359" s="27">
        <f t="shared" si="416"/>
        <v>0</v>
      </c>
      <c r="DI359" s="27">
        <f t="shared" si="417"/>
        <v>0</v>
      </c>
      <c r="DJ359" s="28">
        <f>IF((DJ358+DD359+DE359)&gt;=$B$2*'SFV+BESS'!$I$9, $B$2*'SFV+BESS'!$I$9, (DJ358+DD359+DE359))</f>
        <v>173.61249999999998</v>
      </c>
      <c r="DK359" s="110">
        <f t="shared" si="418"/>
        <v>99.291005948507078</v>
      </c>
      <c r="DP359" s="251"/>
      <c r="DQ359" s="48">
        <v>14.5833333333333</v>
      </c>
      <c r="DR359" s="33">
        <f t="shared" si="467"/>
        <v>97.880357128904294</v>
      </c>
      <c r="DS359" s="33">
        <f>Gen_Cons_Horario!B5473</f>
        <v>0</v>
      </c>
      <c r="DT359" s="35">
        <f t="shared" si="432"/>
        <v>97.880357128904294</v>
      </c>
      <c r="DU359" s="116">
        <f>IF(AND(DT359&gt;0,DT359*$B$4+EA358&lt;=$B$2*'SFV+BESS'!$I$9,DT359&lt;'SFV+BESS'!$I$7), DT359*$B$4, IF(AND(DT359&gt;0,DT359*$B$4+EA358&gt;$B$2*'SFV+BESS'!$I$9,DT359*$B$4&lt;'SFV+BESS'!$I$7),$B$2*'SFV+BESS'!$I$9-EA358,IF(AND(DT359&gt;0,DT359*$B$4+EA358&gt;$B$2*'SFV+BESS'!$I$9,DT359*$B$4&gt;'SFV+BESS'!$I$7,EA358&lt;$B$2*'SFV+BESS'!$I$9),$B$2*'SFV+BESS'!$I$9-EA358,IF(AND(DT359&gt;0,DT359*$B$4+EA358&lt;=$B$2*'SFV+BESS'!$I$9,DT359&gt;'SFV+BESS'!$I$7),'SFV+BESS'!$I$7,0))))</f>
        <v>0</v>
      </c>
      <c r="DV359" s="27">
        <f>IF(AND(DT359&lt;0,EA358+DT359/$B$5&gt;$H$2,-DT359/'Carga-Descarga Año'!$B$5&lt;'SFV+BESS'!$I$7),DT359/$B$5,IF(AND(DT359&lt;0,EA358+DT359/$B$5&gt;$H$2,-DT359/'Carga-Descarga Año'!$B$5&gt;'SFV+BESS'!$I$7),-'SFV+BESS'!$I$7,IF(AND(DT359&lt;0,EA358+DT359/$B$5&lt;$H$2),-MIN('SFV+BESS'!$I$7,EA358-$H$2),0)))</f>
        <v>0</v>
      </c>
      <c r="DW359" s="33"/>
      <c r="DX359" s="33">
        <f t="shared" si="451"/>
        <v>0</v>
      </c>
      <c r="DY359" s="27">
        <f t="shared" si="419"/>
        <v>0</v>
      </c>
      <c r="DZ359" s="27">
        <f t="shared" si="452"/>
        <v>0</v>
      </c>
      <c r="EA359" s="28">
        <f>IF((EA358+DU359+DV359)&gt;=$B$2*'SFV+BESS'!$I$9, $B$2*'SFV+BESS'!$I$9, (EA358+DU359+DV359))</f>
        <v>173.61249999999998</v>
      </c>
      <c r="EB359" s="110">
        <f t="shared" si="420"/>
        <v>97.880357128904294</v>
      </c>
      <c r="EG359" s="251"/>
      <c r="EH359" s="48">
        <v>14.5833333333333</v>
      </c>
      <c r="EI359" s="33">
        <f t="shared" si="468"/>
        <v>107.02335307780091</v>
      </c>
      <c r="EJ359" s="33">
        <f>Gen_Cons_Horario!B6217</f>
        <v>0</v>
      </c>
      <c r="EK359" s="35">
        <f t="shared" si="433"/>
        <v>107.02335307780091</v>
      </c>
      <c r="EL359" s="116">
        <f>IF(AND(EK359&gt;0,EK359*$B$4+ER358&lt;=$B$2*'SFV+BESS'!$I$9,EK359&lt;'SFV+BESS'!$I$7), EK359*$B$4, IF(AND(EK359&gt;0,EK359*$B$4+ER358&gt;$B$2*'SFV+BESS'!$I$9,EK359*$B$4&lt;'SFV+BESS'!$I$7),$B$2*'SFV+BESS'!$I$9-ER358,IF(AND(EK359&gt;0,EK359*$B$4+ER358&gt;$B$2*'SFV+BESS'!$I$9,EK359*$B$4&gt;'SFV+BESS'!$I$7,ER358&lt;$B$2*'SFV+BESS'!$I$9),$B$2*'SFV+BESS'!$I$9-ER358,IF(AND(EK359&gt;0,EK359*$B$4+ER358&lt;=$B$2*'SFV+BESS'!$I$9,EK359&gt;'SFV+BESS'!$I$7),'SFV+BESS'!$I$7,0))))</f>
        <v>0</v>
      </c>
      <c r="EM359" s="27">
        <f>IF(AND(EK359&lt;0,ER358+EK359/$B$5&gt;$H$2,-EK359/'Carga-Descarga Año'!$B$5&lt;'SFV+BESS'!$I$7),EK359/$B$5,IF(AND(EK359&lt;0,ER358+EK359/$B$5&gt;$H$2,-EK359/'Carga-Descarga Año'!$B$5&gt;'SFV+BESS'!$I$7),-'SFV+BESS'!$I$7,IF(AND(EK359&lt;0,ER358+EK359/$B$5&lt;$H$2),-MIN('SFV+BESS'!$I$7,ER358-$H$2),0)))</f>
        <v>0</v>
      </c>
      <c r="EN359" s="33"/>
      <c r="EO359" s="33">
        <f t="shared" si="453"/>
        <v>0</v>
      </c>
      <c r="EP359" s="27">
        <f t="shared" si="421"/>
        <v>0</v>
      </c>
      <c r="EQ359" s="27">
        <f t="shared" si="454"/>
        <v>0</v>
      </c>
      <c r="ER359" s="28">
        <f>IF((ER358+EL359+EM359)&gt;=$B$2*'SFV+BESS'!$I$9, $B$2*'SFV+BESS'!$I$9, (ER358+EL359+EM359))</f>
        <v>173.61249999999998</v>
      </c>
      <c r="ES359" s="110">
        <f t="shared" si="422"/>
        <v>107.02335307780091</v>
      </c>
      <c r="EX359" s="251"/>
      <c r="EY359" s="48">
        <v>14.5833333333333</v>
      </c>
      <c r="EZ359" s="33">
        <f t="shared" si="469"/>
        <v>117.95196128053284</v>
      </c>
      <c r="FA359" s="33">
        <f>Gen_Cons_Horario!B6937</f>
        <v>0</v>
      </c>
      <c r="FB359" s="35">
        <f t="shared" si="434"/>
        <v>117.95196128053284</v>
      </c>
      <c r="FC359" s="116">
        <f>IF(AND(FB359&gt;0,FB359*$B$4+FI358&lt;=$B$2*'SFV+BESS'!$I$9,FB359&lt;'SFV+BESS'!$I$7), FB359*$B$4, IF(AND(FB359&gt;0,FB359*$B$4+FI358&gt;$B$2*'SFV+BESS'!$I$9,FB359*$B$4&lt;'SFV+BESS'!$I$7),$B$2*'SFV+BESS'!$I$9-FI358,IF(AND(FB359&gt;0,FB359*$B$4+FI358&gt;$B$2*'SFV+BESS'!$I$9,FB359*$B$4&gt;'SFV+BESS'!$I$7,FI358&lt;$B$2*'SFV+BESS'!$I$9),$B$2*'SFV+BESS'!$I$9-FI358,IF(AND(FB359&gt;0,FB359*$B$4+FI358&lt;=$B$2*'SFV+BESS'!$I$9,FB359&gt;'SFV+BESS'!$I$7),'SFV+BESS'!$I$7,0))))</f>
        <v>0</v>
      </c>
      <c r="FD359" s="27">
        <f>IF(AND(FB359&lt;0,FI358+FB359/$B$5&gt;$H$2,-FB359/'Carga-Descarga Año'!$B$5&lt;'SFV+BESS'!$I$7),FB359/$B$5,IF(AND(FB359&lt;0,FI358+FB359/$B$5&gt;$H$2,-FB359/'Carga-Descarga Año'!$B$5&gt;'SFV+BESS'!$I$7),-'SFV+BESS'!$I$7,IF(AND(FB359&lt;0,FI358+FB359/$B$5&lt;$H$2),-MIN('SFV+BESS'!$I$7,FI358-$H$2),0)))</f>
        <v>0</v>
      </c>
      <c r="FE359" s="33"/>
      <c r="FF359" s="33">
        <f t="shared" si="455"/>
        <v>0</v>
      </c>
      <c r="FG359" s="27">
        <f t="shared" si="423"/>
        <v>0</v>
      </c>
      <c r="FH359" s="27">
        <f t="shared" si="456"/>
        <v>0</v>
      </c>
      <c r="FI359" s="28">
        <f>IF((FI358+FC359+FD359)&gt;=$B$2*'SFV+BESS'!$I$9, $B$2*'SFV+BESS'!$I$9, (FI358+FC359+FD359))</f>
        <v>173.61249999999998</v>
      </c>
      <c r="FJ359" s="110">
        <f t="shared" si="424"/>
        <v>117.95196128053284</v>
      </c>
      <c r="FO359" s="251"/>
      <c r="FP359" s="48">
        <v>14.5833333333333</v>
      </c>
      <c r="FQ359" s="33">
        <f t="shared" si="470"/>
        <v>124.97258800981498</v>
      </c>
      <c r="FR359" s="33">
        <f>Gen_Cons_Horario!B7681</f>
        <v>22.371000000000002</v>
      </c>
      <c r="FS359" s="35">
        <f t="shared" si="435"/>
        <v>102.60158800981498</v>
      </c>
      <c r="FT359" s="116">
        <f>IF(AND(FS359&gt;0,FS359*$B$4+FZ358&lt;=$B$2*'SFV+BESS'!$I$9,FS359&lt;'SFV+BESS'!$I$7), FS359*$B$4, IF(AND(FS359&gt;0,FS359*$B$4+FZ358&gt;$B$2*'SFV+BESS'!$I$9,FS359*$B$4&lt;'SFV+BESS'!$I$7),$B$2*'SFV+BESS'!$I$9-FZ358,IF(AND(FS359&gt;0,FS359*$B$4+FZ358&gt;$B$2*'SFV+BESS'!$I$9,FS359*$B$4&gt;'SFV+BESS'!$I$7,FZ358&lt;$B$2*'SFV+BESS'!$I$9),$B$2*'SFV+BESS'!$I$9-FZ358,IF(AND(FS359&gt;0,FS359*$B$4+FZ358&lt;=$B$2*'SFV+BESS'!$I$9,FS359&gt;'SFV+BESS'!$I$7),'SFV+BESS'!$I$7,0))))</f>
        <v>0</v>
      </c>
      <c r="FU359" s="27">
        <f>IF(AND(FS359&lt;0,FZ358+FS359/$B$5&gt;$H$2,-FS359/'Carga-Descarga Año'!$B$5&lt;'SFV+BESS'!$I$7),FS359/$B$5,IF(AND(FS359&lt;0,FZ358+FS359/$B$5&gt;$H$2,-FS359/'Carga-Descarga Año'!$B$5&gt;'SFV+BESS'!$I$7),-'SFV+BESS'!$I$7,IF(AND(FS359&lt;0,FZ358+FS359/$B$5&lt;$H$2),-MIN('SFV+BESS'!$I$7,FZ358-$H$2),0)))</f>
        <v>0</v>
      </c>
      <c r="FV359" s="33"/>
      <c r="FW359" s="33">
        <f t="shared" si="457"/>
        <v>22.371000000000002</v>
      </c>
      <c r="FX359" s="27">
        <f t="shared" si="425"/>
        <v>0</v>
      </c>
      <c r="FY359" s="27">
        <f t="shared" si="458"/>
        <v>0</v>
      </c>
      <c r="FZ359" s="28">
        <f>IF((FZ358+FT359+FU359)&gt;=$B$2*'SFV+BESS'!$I$9, $B$2*'SFV+BESS'!$I$9, (FZ358+FT359+FU359))</f>
        <v>173.61249999999998</v>
      </c>
      <c r="GA359" s="110">
        <f t="shared" si="426"/>
        <v>102.60158800981498</v>
      </c>
      <c r="GF359" s="251"/>
      <c r="GG359" s="48">
        <v>14.5833333333333</v>
      </c>
      <c r="GH359" s="33">
        <f t="shared" si="471"/>
        <v>125.58913062743498</v>
      </c>
      <c r="GI359" s="33">
        <f>Gen_Cons_Horario!B8401</f>
        <v>69.656000000000006</v>
      </c>
      <c r="GJ359" s="35">
        <f t="shared" si="441"/>
        <v>55.933130627434977</v>
      </c>
      <c r="GK359" s="116">
        <f>IF(AND(GJ359&gt;0,GJ359*$B$4+GQ358&lt;=$B$2*'SFV+BESS'!$I$9,GJ359&lt;'SFV+BESS'!$I$7), GJ359*$B$4, IF(AND(GJ359&gt;0,GJ359*$B$4+GQ358&gt;$B$2*'SFV+BESS'!$I$9,GJ359*$B$4&lt;'SFV+BESS'!$I$7),$B$2*'SFV+BESS'!$I$9-GQ358,IF(AND(GJ359&gt;0,GJ359*$B$4+GQ358&gt;$B$2*'SFV+BESS'!$I$9,GJ359*$B$4&gt;'SFV+BESS'!$I$7,GQ358&lt;$B$2*'SFV+BESS'!$I$9),$B$2*'SFV+BESS'!$I$9-GQ358,IF(AND(GJ359&gt;0,GJ359*$B$4+GQ358&lt;=$B$2*'SFV+BESS'!$I$9,GJ359&gt;'SFV+BESS'!$I$7),'SFV+BESS'!$I$7,0))))</f>
        <v>0</v>
      </c>
      <c r="GL359" s="27">
        <f>IF(AND(GJ359&lt;0,GQ358+GJ359/$B$5&gt;$H$2,-GJ359/'Carga-Descarga Año'!$B$5&lt;'SFV+BESS'!$I$7),GJ359/$B$5,IF(AND(GJ359&lt;0,GQ358+GJ359/$B$5&gt;$H$2,-GJ359/'Carga-Descarga Año'!$B$5&gt;'SFV+BESS'!$I$7),-'SFV+BESS'!$I$7,IF(AND(GJ359&lt;0,GQ358+GJ359/$B$5&lt;$H$2),-MIN('SFV+BESS'!$I$7,GQ358-$H$2),0)))</f>
        <v>0</v>
      </c>
      <c r="GM359" s="33"/>
      <c r="GN359" s="33">
        <f t="shared" si="459"/>
        <v>69.656000000000006</v>
      </c>
      <c r="GO359" s="27">
        <f t="shared" si="427"/>
        <v>0</v>
      </c>
      <c r="GP359" s="27">
        <f t="shared" si="460"/>
        <v>0</v>
      </c>
      <c r="GQ359" s="28">
        <f>IF((GQ358+GK359+GL359)&gt;=$B$2*'SFV+BESS'!$I$9, $B$2*'SFV+BESS'!$I$9, (GQ358+GK359+GL359))</f>
        <v>173.61249999999998</v>
      </c>
      <c r="GR359" s="110">
        <f t="shared" si="428"/>
        <v>55.933130627434977</v>
      </c>
    </row>
    <row r="360" spans="1:200">
      <c r="A360" s="249"/>
      <c r="B360" s="48">
        <v>14.625</v>
      </c>
      <c r="C360" s="38">
        <f t="shared" si="442"/>
        <v>131.43639444275752</v>
      </c>
      <c r="D360" s="2">
        <f>Gen_Cons_Horario!B386</f>
        <v>74.570000000000007</v>
      </c>
      <c r="E360" s="140">
        <f t="shared" si="400"/>
        <v>56.86639444275751</v>
      </c>
      <c r="F360" s="116">
        <f>IF(AND(E360&gt;0,E360*$B$4+L359&lt;=$B$2*'SFV+BESS'!$I$9,E360&lt;'SFV+BESS'!$I$7), E360*$B$4, IF(AND(E360&gt;0,E360*$B$4+L359&gt;$B$2*'SFV+BESS'!$I$9,E360*$B$4&lt;'SFV+BESS'!$I$7),$B$2*'SFV+BESS'!$I$9-L359,IF(AND(E360&gt;0,E360*$B$4+L359&gt;$B$2*'SFV+BESS'!$I$9,E360*$B$4&gt;'SFV+BESS'!$I$7,L359&lt;$B$2*'SFV+BESS'!$I$9),$B$2*'SFV+BESS'!$I$9-L359,IF(AND(E360&gt;0,E360*$B$4+L359&lt;=$B$2*'SFV+BESS'!$I$9,E360&gt;'SFV+BESS'!$I$7),'SFV+BESS'!$I$7,0))))</f>
        <v>0</v>
      </c>
      <c r="G360" s="27">
        <f>IF(AND(E360&lt;0,L359+E360/$B$5&gt;$H$2,-E360/'Carga-Descarga Año'!$B$5&lt;'SFV+BESS'!$I$7),E360/$B$5,IF(AND(E360&lt;0,L359+E360/$B$5&gt;$H$2,-E360/'Carga-Descarga Año'!$B$5&gt;'SFV+BESS'!$I$7),-'SFV+BESS'!$I$7,IF(AND(E360&lt;0,L359+E360/$B$5&lt;$H$2),-MIN('SFV+BESS'!$I$7,L359-$H$2),0)))</f>
        <v>0</v>
      </c>
      <c r="I360" s="38">
        <f t="shared" si="401"/>
        <v>74.570000000000007</v>
      </c>
      <c r="J360" s="27">
        <f t="shared" si="403"/>
        <v>0</v>
      </c>
      <c r="K360" s="27">
        <f t="shared" si="402"/>
        <v>0</v>
      </c>
      <c r="L360" s="28">
        <f>IF((L359+F360+G360)&gt;=$B$2*'SFV+BESS'!$I$9, $B$2*'SFV+BESS'!$I$9, (L359+F360+G360))</f>
        <v>173.61249999999998</v>
      </c>
      <c r="M360" s="110">
        <f t="shared" si="404"/>
        <v>56.86639444275751</v>
      </c>
      <c r="R360" s="251"/>
      <c r="S360" s="48">
        <v>14.625</v>
      </c>
      <c r="T360" s="2">
        <f t="shared" si="461"/>
        <v>136.95570340748876</v>
      </c>
      <c r="U360" s="2">
        <f>Gen_Cons_Horario!B1130</f>
        <v>52.198999999999998</v>
      </c>
      <c r="V360" s="35">
        <f t="shared" si="436"/>
        <v>84.756703407488757</v>
      </c>
      <c r="W360" s="116">
        <f>IF(AND(V360&gt;0,V360*$B$4+AC359&lt;=$B$2*'SFV+BESS'!$I$9,V360&lt;'SFV+BESS'!$I$7), V360*$B$4, IF(AND(V360&gt;0,V360*$B$4+AC359&gt;$B$2*'SFV+BESS'!$I$9,V360*$B$4&lt;'SFV+BESS'!$I$7),$B$2*'SFV+BESS'!$I$9-AC359,IF(AND(V360&gt;0,V360*$B$4+AC359&gt;$B$2*'SFV+BESS'!$I$9,V360*$B$4&gt;'SFV+BESS'!$I$7,AC359&lt;$B$2*'SFV+BESS'!$I$9),$B$2*'SFV+BESS'!$I$9-AC359,IF(AND(V360&gt;0,V360*$B$4+AC359&lt;=$B$2*'SFV+BESS'!$I$9,V360&gt;'SFV+BESS'!$I$7),'SFV+BESS'!$I$7,0))))</f>
        <v>0</v>
      </c>
      <c r="X360" s="27">
        <f>IF(AND(V360&lt;0,AC359+V360/$B$5&gt;$H$2,-V360/'Carga-Descarga Año'!$B$5&lt;'SFV+BESS'!$I$7),V360/$B$5,IF(AND(V360&lt;0,AC359+V360/$B$5&gt;$H$2,-V360/'Carga-Descarga Año'!$B$5&gt;'SFV+BESS'!$I$7),-'SFV+BESS'!$I$7,IF(AND(V360&lt;0,AC359+V360/$B$5&lt;$H$2),-MIN('SFV+BESS'!$I$7,AC359-$H$2),0)))</f>
        <v>0</v>
      </c>
      <c r="Z360" s="33">
        <f t="shared" si="430"/>
        <v>52.198999999999998</v>
      </c>
      <c r="AA360" s="27">
        <f t="shared" si="405"/>
        <v>0</v>
      </c>
      <c r="AB360" s="27">
        <f t="shared" si="429"/>
        <v>0</v>
      </c>
      <c r="AC360" s="28">
        <f>IF((AC359+W360+X360)&gt;=$B$2*'SFV+BESS'!$I$9, $B$2*'SFV+BESS'!$I$9, (AC359+W360+X360))</f>
        <v>173.61249999999998</v>
      </c>
      <c r="AD360" s="110">
        <f t="shared" si="406"/>
        <v>84.756703407488757</v>
      </c>
      <c r="AI360" s="251"/>
      <c r="AJ360" s="48">
        <v>14.625</v>
      </c>
      <c r="AK360" s="52">
        <f t="shared" si="462"/>
        <v>135.45703269371216</v>
      </c>
      <c r="AL360" s="33">
        <f>Gen_Cons_Horario!B1802</f>
        <v>37.285000000000004</v>
      </c>
      <c r="AM360" s="35">
        <f t="shared" si="437"/>
        <v>98.172032693712168</v>
      </c>
      <c r="AN360" s="116">
        <f>IF(AND(AM360&gt;0,AM360*$B$4+AT359&lt;=$B$2*'SFV+BESS'!$I$9,AM360&lt;'SFV+BESS'!$I$7), AM360*$B$4, IF(AND(AM360&gt;0,AM360*$B$4+AT359&gt;$B$2*'SFV+BESS'!$I$9,AM360*$B$4&lt;'SFV+BESS'!$I$7),$B$2*'SFV+BESS'!$I$9-AT359,IF(AND(AM360&gt;0,AM360*$B$4+AT359&gt;$B$2*'SFV+BESS'!$I$9,AM360*$B$4&gt;'SFV+BESS'!$I$7,AT359&lt;$B$2*'SFV+BESS'!$I$9),$B$2*'SFV+BESS'!$I$9-AT359,IF(AND(AM360&gt;0,AM360*$B$4+AT359&lt;=$B$2*'SFV+BESS'!$I$9,AM360&gt;'SFV+BESS'!$I$7),'SFV+BESS'!$I$7,0))))</f>
        <v>0</v>
      </c>
      <c r="AO360" s="27">
        <f>IF(AND(AM360&lt;0,AT359+AM360/$B$5&gt;$H$2,-AM360/'Carga-Descarga Año'!$B$5&lt;'SFV+BESS'!$I$7),AM360/$B$5,IF(AND(AM360&lt;0,AT359+AM360/$B$5&gt;$H$2,-AM360/'Carga-Descarga Año'!$B$5&gt;'SFV+BESS'!$I$7),-'SFV+BESS'!$I$7,IF(AND(AM360&lt;0,AT359+AM360/$B$5&lt;$H$2),-MIN('SFV+BESS'!$I$7,AT359-$H$2),0)))</f>
        <v>0</v>
      </c>
      <c r="AP360" s="33"/>
      <c r="AQ360" s="33">
        <f t="shared" si="443"/>
        <v>37.285000000000004</v>
      </c>
      <c r="AR360" s="27">
        <f t="shared" si="407"/>
        <v>0</v>
      </c>
      <c r="AS360" s="27">
        <f t="shared" si="444"/>
        <v>0</v>
      </c>
      <c r="AT360" s="28">
        <f>IF((AT359+AN360+AO360)&gt;=$B$2*'SFV+BESS'!$I$9, $B$2*'SFV+BESS'!$I$9, (AT359+AN360+AO360))</f>
        <v>173.61249999999998</v>
      </c>
      <c r="AU360" s="110">
        <f t="shared" si="408"/>
        <v>98.172032693712168</v>
      </c>
      <c r="AZ360" s="251"/>
      <c r="BA360" s="48">
        <v>14.625</v>
      </c>
      <c r="BB360" s="33">
        <f t="shared" si="463"/>
        <v>117.44483072489295</v>
      </c>
      <c r="BC360" s="33">
        <f>Gen_Cons_Horario!B2546</f>
        <v>0</v>
      </c>
      <c r="BD360" s="35">
        <f t="shared" si="438"/>
        <v>117.44483072489295</v>
      </c>
      <c r="BE360" s="116">
        <f>IF(AND(BD360&gt;0,BD360*$B$4+BK359&lt;=$B$2*'SFV+BESS'!$I$9,BD360&lt;'SFV+BESS'!$I$7), BD360*$B$4, IF(AND(BD360&gt;0,BD360*$B$4+BK359&gt;$B$2*'SFV+BESS'!$I$9,BD360*$B$4&lt;'SFV+BESS'!$I$7),$B$2*'SFV+BESS'!$I$9-BK359,IF(AND(BD360&gt;0,BD360*$B$4+BK359&gt;$B$2*'SFV+BESS'!$I$9,BD360*$B$4&gt;'SFV+BESS'!$I$7,BK359&lt;$B$2*'SFV+BESS'!$I$9),$B$2*'SFV+BESS'!$I$9-BK359,IF(AND(BD360&gt;0,BD360*$B$4+BK359&lt;=$B$2*'SFV+BESS'!$I$9,BD360&gt;'SFV+BESS'!$I$7),'SFV+BESS'!$I$7,0))))</f>
        <v>0</v>
      </c>
      <c r="BF360" s="27">
        <f>IF(AND(BD360&lt;0,BK359+BD360/$B$5&gt;$H$2,-BD360/'Carga-Descarga Año'!$B$5&lt;'SFV+BESS'!$I$7),BD360/$B$5,IF(AND(BD360&lt;0,BK359+BD360/$B$5&gt;$H$2,-BD360/'Carga-Descarga Año'!$B$5&gt;'SFV+BESS'!$I$7),-'SFV+BESS'!$I$7,IF(AND(BD360&lt;0,BK359+BD360/$B$5&lt;$H$2),-MIN('SFV+BESS'!$I$7,BK359-$H$2),0)))</f>
        <v>0</v>
      </c>
      <c r="BG360" s="33"/>
      <c r="BH360" s="33">
        <f t="shared" si="445"/>
        <v>0</v>
      </c>
      <c r="BI360" s="27">
        <f t="shared" si="409"/>
        <v>0</v>
      </c>
      <c r="BJ360" s="27">
        <f t="shared" si="446"/>
        <v>0</v>
      </c>
      <c r="BK360" s="28">
        <f>IF((BK359+BE360+BF360)&gt;=$B$2*'SFV+BESS'!$I$9, $B$2*'SFV+BESS'!$I$9, (BK359+BE360+BF360))</f>
        <v>173.61249999999998</v>
      </c>
      <c r="BL360" s="110">
        <f t="shared" si="410"/>
        <v>117.44483072489295</v>
      </c>
      <c r="BQ360" s="251"/>
      <c r="BR360" s="48">
        <v>14.625</v>
      </c>
      <c r="BS360" s="33">
        <f t="shared" si="464"/>
        <v>98.228006670832059</v>
      </c>
      <c r="BT360" s="33">
        <f>Gen_Cons_Horario!B3266</f>
        <v>0</v>
      </c>
      <c r="BU360" s="35">
        <f t="shared" si="439"/>
        <v>98.228006670832059</v>
      </c>
      <c r="BV360" s="116">
        <f>IF(AND(BU360&gt;0,BU360*$B$4+CB359&lt;=$B$2*'SFV+BESS'!$I$9,BU360&lt;'SFV+BESS'!$I$7), BU360*$B$4, IF(AND(BU360&gt;0,BU360*$B$4+CB359&gt;$B$2*'SFV+BESS'!$I$9,BU360*$B$4&lt;'SFV+BESS'!$I$7),$B$2*'SFV+BESS'!$I$9-CB359,IF(AND(BU360&gt;0,BU360*$B$4+CB359&gt;$B$2*'SFV+BESS'!$I$9,BU360*$B$4&gt;'SFV+BESS'!$I$7,CB359&lt;$B$2*'SFV+BESS'!$I$9),$B$2*'SFV+BESS'!$I$9-CB359,IF(AND(BU360&gt;0,BU360*$B$4+CB359&lt;=$B$2*'SFV+BESS'!$I$9,BU360&gt;'SFV+BESS'!$I$7),'SFV+BESS'!$I$7,0))))</f>
        <v>0</v>
      </c>
      <c r="BW360" s="27">
        <f>IF(AND(BU360&lt;0,CB359+BU360/$B$5&gt;$H$2,-BU360/'Carga-Descarga Año'!$B$5&lt;'SFV+BESS'!$I$7),BU360/$B$5,IF(AND(BU360&lt;0,CB359+BU360/$B$5&gt;$H$2,-BU360/'Carga-Descarga Año'!$B$5&gt;'SFV+BESS'!$I$7),-'SFV+BESS'!$I$7,IF(AND(BU360&lt;0,CB359+BU360/$B$5&lt;$H$2),-MIN('SFV+BESS'!$I$7,CB359-$H$2),0)))</f>
        <v>0</v>
      </c>
      <c r="BX360" s="33"/>
      <c r="BY360" s="33">
        <f t="shared" si="447"/>
        <v>0</v>
      </c>
      <c r="BZ360" s="27">
        <f t="shared" si="411"/>
        <v>0</v>
      </c>
      <c r="CA360" s="27">
        <f t="shared" si="412"/>
        <v>0</v>
      </c>
      <c r="CB360" s="28">
        <f>IF((CB359+BV360+BW360)&gt;=$B$2*'SFV+BESS'!$I$9, $B$2*'SFV+BESS'!$I$9, (CB359+BV360+BW360))</f>
        <v>173.61249999999998</v>
      </c>
      <c r="CC360" s="110">
        <f t="shared" si="413"/>
        <v>98.228006670832059</v>
      </c>
      <c r="CH360" s="251"/>
      <c r="CI360" s="48">
        <v>14.625</v>
      </c>
      <c r="CJ360" s="33">
        <f t="shared" si="465"/>
        <v>88.925603265034539</v>
      </c>
      <c r="CK360" s="33">
        <f>Gen_Cons_Horario!B4010</f>
        <v>0</v>
      </c>
      <c r="CL360" s="35">
        <f t="shared" si="440"/>
        <v>88.925603265034539</v>
      </c>
      <c r="CM360" s="116">
        <f>IF(AND(CL360&gt;0,CL360*$B$4+CS359&lt;=$B$2*'SFV+BESS'!$I$9,CL360&lt;'SFV+BESS'!$I$7), CL360*$B$4, IF(AND(CL360&gt;0,CL360*$B$4+CS359&gt;$B$2*'SFV+BESS'!$I$9,CL360*$B$4&lt;'SFV+BESS'!$I$7),$B$2*'SFV+BESS'!$I$9-CS359,IF(AND(CL360&gt;0,CL360*$B$4+CS359&gt;$B$2*'SFV+BESS'!$I$9,CL360*$B$4&gt;'SFV+BESS'!$I$7,CS359&lt;$B$2*'SFV+BESS'!$I$9),$B$2*'SFV+BESS'!$I$9-CS359,IF(AND(CL360&gt;0,CL360*$B$4+CS359&lt;=$B$2*'SFV+BESS'!$I$9,CL360&gt;'SFV+BESS'!$I$7),'SFV+BESS'!$I$7,0))))</f>
        <v>0</v>
      </c>
      <c r="CN360" s="27">
        <f>IF(AND(CL360&lt;0,CS359+CL360/$B$5&gt;$H$2,-CL360/'Carga-Descarga Año'!$B$5&lt;'SFV+BESS'!$I$7),CL360/$B$5,IF(AND(CL360&lt;0,CS359+CL360/$B$5&gt;$H$2,-CL360/'Carga-Descarga Año'!$B$5&gt;'SFV+BESS'!$I$7),-'SFV+BESS'!$I$7,IF(AND(CL360&lt;0,CS359+CL360/$B$5&lt;$H$2),-MIN('SFV+BESS'!$I$7,CS359-$H$2),0)))</f>
        <v>0</v>
      </c>
      <c r="CO360" s="33"/>
      <c r="CP360" s="33">
        <f t="shared" si="448"/>
        <v>0</v>
      </c>
      <c r="CQ360" s="27">
        <f t="shared" si="414"/>
        <v>0</v>
      </c>
      <c r="CR360" s="27">
        <f t="shared" si="449"/>
        <v>0</v>
      </c>
      <c r="CS360" s="28">
        <f>IF((CS359+CM360+CN360)&gt;=$B$2*'SFV+BESS'!$I$9, $B$2*'SFV+BESS'!$I$9, (CS359+CM360+CN360))</f>
        <v>173.61249999999998</v>
      </c>
      <c r="CT360" s="110">
        <f t="shared" si="415"/>
        <v>88.925603265034539</v>
      </c>
      <c r="CY360" s="251"/>
      <c r="CZ360" s="48">
        <v>14.625</v>
      </c>
      <c r="DA360" s="33">
        <f t="shared" si="466"/>
        <v>95.414133698890723</v>
      </c>
      <c r="DB360" s="33">
        <f>Gen_Cons_Horario!B4730</f>
        <v>0</v>
      </c>
      <c r="DC360" s="35">
        <f t="shared" si="431"/>
        <v>95.414133698890723</v>
      </c>
      <c r="DD360" s="116">
        <f>IF(AND(DC360&gt;0,DC360*$B$4+DJ359&lt;=$B$2*'SFV+BESS'!$I$9,DC360&lt;'SFV+BESS'!$I$7), DC360*$B$4, IF(AND(DC360&gt;0,DC360*$B$4+DJ359&gt;$B$2*'SFV+BESS'!$I$9,DC360*$B$4&lt;'SFV+BESS'!$I$7),$B$2*'SFV+BESS'!$I$9-DJ359,IF(AND(DC360&gt;0,DC360*$B$4+DJ359&gt;$B$2*'SFV+BESS'!$I$9,DC360*$B$4&gt;'SFV+BESS'!$I$7,DJ359&lt;$B$2*'SFV+BESS'!$I$9),$B$2*'SFV+BESS'!$I$9-DJ359,IF(AND(DC360&gt;0,DC360*$B$4+DJ359&lt;=$B$2*'SFV+BESS'!$I$9,DC360&gt;'SFV+BESS'!$I$7),'SFV+BESS'!$I$7,0))))</f>
        <v>0</v>
      </c>
      <c r="DE360" s="27">
        <f>IF(AND(DC360&lt;0,DJ359+DC360/$B$5&gt;$H$2,-DC360/'Carga-Descarga Año'!$B$5&lt;'SFV+BESS'!$I$7),DC360/$B$5,IF(AND(DC360&lt;0,DJ359+DC360/$B$5&gt;$H$2,-DC360/'Carga-Descarga Año'!$B$5&gt;'SFV+BESS'!$I$7),-'SFV+BESS'!$I$7,IF(AND(DC360&lt;0,DJ359+DC360/$B$5&lt;$H$2),-MIN('SFV+BESS'!$I$7,DJ359-$H$2),0)))</f>
        <v>0</v>
      </c>
      <c r="DF360" s="33"/>
      <c r="DG360" s="33">
        <f t="shared" si="450"/>
        <v>0</v>
      </c>
      <c r="DH360" s="27">
        <f t="shared" si="416"/>
        <v>0</v>
      </c>
      <c r="DI360" s="27">
        <f t="shared" si="417"/>
        <v>0</v>
      </c>
      <c r="DJ360" s="28">
        <f>IF((DJ359+DD360+DE360)&gt;=$B$2*'SFV+BESS'!$I$9, $B$2*'SFV+BESS'!$I$9, (DJ359+DD360+DE360))</f>
        <v>173.61249999999998</v>
      </c>
      <c r="DK360" s="110">
        <f t="shared" si="418"/>
        <v>95.414133698890723</v>
      </c>
      <c r="DP360" s="251"/>
      <c r="DQ360" s="48">
        <v>14.625</v>
      </c>
      <c r="DR360" s="33">
        <f t="shared" si="467"/>
        <v>94.952312257526813</v>
      </c>
      <c r="DS360" s="33">
        <f>Gen_Cons_Horario!B5474</f>
        <v>0</v>
      </c>
      <c r="DT360" s="35">
        <f t="shared" si="432"/>
        <v>94.952312257526813</v>
      </c>
      <c r="DU360" s="116">
        <f>IF(AND(DT360&gt;0,DT360*$B$4+EA359&lt;=$B$2*'SFV+BESS'!$I$9,DT360&lt;'SFV+BESS'!$I$7), DT360*$B$4, IF(AND(DT360&gt;0,DT360*$B$4+EA359&gt;$B$2*'SFV+BESS'!$I$9,DT360*$B$4&lt;'SFV+BESS'!$I$7),$B$2*'SFV+BESS'!$I$9-EA359,IF(AND(DT360&gt;0,DT360*$B$4+EA359&gt;$B$2*'SFV+BESS'!$I$9,DT360*$B$4&gt;'SFV+BESS'!$I$7,EA359&lt;$B$2*'SFV+BESS'!$I$9),$B$2*'SFV+BESS'!$I$9-EA359,IF(AND(DT360&gt;0,DT360*$B$4+EA359&lt;=$B$2*'SFV+BESS'!$I$9,DT360&gt;'SFV+BESS'!$I$7),'SFV+BESS'!$I$7,0))))</f>
        <v>0</v>
      </c>
      <c r="DV360" s="27">
        <f>IF(AND(DT360&lt;0,EA359+DT360/$B$5&gt;$H$2,-DT360/'Carga-Descarga Año'!$B$5&lt;'SFV+BESS'!$I$7),DT360/$B$5,IF(AND(DT360&lt;0,EA359+DT360/$B$5&gt;$H$2,-DT360/'Carga-Descarga Año'!$B$5&gt;'SFV+BESS'!$I$7),-'SFV+BESS'!$I$7,IF(AND(DT360&lt;0,EA359+DT360/$B$5&lt;$H$2),-MIN('SFV+BESS'!$I$7,EA359-$H$2),0)))</f>
        <v>0</v>
      </c>
      <c r="DW360" s="33"/>
      <c r="DX360" s="33">
        <f t="shared" si="451"/>
        <v>0</v>
      </c>
      <c r="DY360" s="27">
        <f t="shared" si="419"/>
        <v>0</v>
      </c>
      <c r="DZ360" s="27">
        <f t="shared" si="452"/>
        <v>0</v>
      </c>
      <c r="EA360" s="28">
        <f>IF((EA359+DU360+DV360)&gt;=$B$2*'SFV+BESS'!$I$9, $B$2*'SFV+BESS'!$I$9, (EA359+DU360+DV360))</f>
        <v>173.61249999999998</v>
      </c>
      <c r="EB360" s="110">
        <f t="shared" si="420"/>
        <v>94.952312257526813</v>
      </c>
      <c r="EG360" s="251"/>
      <c r="EH360" s="48">
        <v>14.625</v>
      </c>
      <c r="EI360" s="33">
        <f t="shared" si="468"/>
        <v>101.17838652552929</v>
      </c>
      <c r="EJ360" s="33">
        <f>Gen_Cons_Horario!B6218</f>
        <v>0</v>
      </c>
      <c r="EK360" s="35">
        <f t="shared" si="433"/>
        <v>101.17838652552929</v>
      </c>
      <c r="EL360" s="116">
        <f>IF(AND(EK360&gt;0,EK360*$B$4+ER359&lt;=$B$2*'SFV+BESS'!$I$9,EK360&lt;'SFV+BESS'!$I$7), EK360*$B$4, IF(AND(EK360&gt;0,EK360*$B$4+ER359&gt;$B$2*'SFV+BESS'!$I$9,EK360*$B$4&lt;'SFV+BESS'!$I$7),$B$2*'SFV+BESS'!$I$9-ER359,IF(AND(EK360&gt;0,EK360*$B$4+ER359&gt;$B$2*'SFV+BESS'!$I$9,EK360*$B$4&gt;'SFV+BESS'!$I$7,ER359&lt;$B$2*'SFV+BESS'!$I$9),$B$2*'SFV+BESS'!$I$9-ER359,IF(AND(EK360&gt;0,EK360*$B$4+ER359&lt;=$B$2*'SFV+BESS'!$I$9,EK360&gt;'SFV+BESS'!$I$7),'SFV+BESS'!$I$7,0))))</f>
        <v>0</v>
      </c>
      <c r="EM360" s="27">
        <f>IF(AND(EK360&lt;0,ER359+EK360/$B$5&gt;$H$2,-EK360/'Carga-Descarga Año'!$B$5&lt;'SFV+BESS'!$I$7),EK360/$B$5,IF(AND(EK360&lt;0,ER359+EK360/$B$5&gt;$H$2,-EK360/'Carga-Descarga Año'!$B$5&gt;'SFV+BESS'!$I$7),-'SFV+BESS'!$I$7,IF(AND(EK360&lt;0,ER359+EK360/$B$5&lt;$H$2),-MIN('SFV+BESS'!$I$7,ER359-$H$2),0)))</f>
        <v>0</v>
      </c>
      <c r="EN360" s="33"/>
      <c r="EO360" s="33">
        <f t="shared" si="453"/>
        <v>0</v>
      </c>
      <c r="EP360" s="27">
        <f t="shared" si="421"/>
        <v>0</v>
      </c>
      <c r="EQ360" s="27">
        <f t="shared" si="454"/>
        <v>0</v>
      </c>
      <c r="ER360" s="28">
        <f>IF((ER359+EL360+EM360)&gt;=$B$2*'SFV+BESS'!$I$9, $B$2*'SFV+BESS'!$I$9, (ER359+EL360+EM360))</f>
        <v>173.61249999999998</v>
      </c>
      <c r="ES360" s="110">
        <f t="shared" si="422"/>
        <v>101.17838652552929</v>
      </c>
      <c r="EX360" s="251"/>
      <c r="EY360" s="48">
        <v>14.625</v>
      </c>
      <c r="EZ360" s="33">
        <f t="shared" si="469"/>
        <v>113.18044181125563</v>
      </c>
      <c r="FA360" s="33">
        <f>Gen_Cons_Horario!B6938</f>
        <v>0</v>
      </c>
      <c r="FB360" s="35">
        <f t="shared" si="434"/>
        <v>113.18044181125563</v>
      </c>
      <c r="FC360" s="116">
        <f>IF(AND(FB360&gt;0,FB360*$B$4+FI359&lt;=$B$2*'SFV+BESS'!$I$9,FB360&lt;'SFV+BESS'!$I$7), FB360*$B$4, IF(AND(FB360&gt;0,FB360*$B$4+FI359&gt;$B$2*'SFV+BESS'!$I$9,FB360*$B$4&lt;'SFV+BESS'!$I$7),$B$2*'SFV+BESS'!$I$9-FI359,IF(AND(FB360&gt;0,FB360*$B$4+FI359&gt;$B$2*'SFV+BESS'!$I$9,FB360*$B$4&gt;'SFV+BESS'!$I$7,FI359&lt;$B$2*'SFV+BESS'!$I$9),$B$2*'SFV+BESS'!$I$9-FI359,IF(AND(FB360&gt;0,FB360*$B$4+FI359&lt;=$B$2*'SFV+BESS'!$I$9,FB360&gt;'SFV+BESS'!$I$7),'SFV+BESS'!$I$7,0))))</f>
        <v>0</v>
      </c>
      <c r="FD360" s="27">
        <f>IF(AND(FB360&lt;0,FI359+FB360/$B$5&gt;$H$2,-FB360/'Carga-Descarga Año'!$B$5&lt;'SFV+BESS'!$I$7),FB360/$B$5,IF(AND(FB360&lt;0,FI359+FB360/$B$5&gt;$H$2,-FB360/'Carga-Descarga Año'!$B$5&gt;'SFV+BESS'!$I$7),-'SFV+BESS'!$I$7,IF(AND(FB360&lt;0,FI359+FB360/$B$5&lt;$H$2),-MIN('SFV+BESS'!$I$7,FI359-$H$2),0)))</f>
        <v>0</v>
      </c>
      <c r="FE360" s="33"/>
      <c r="FF360" s="33">
        <f t="shared" si="455"/>
        <v>0</v>
      </c>
      <c r="FG360" s="27">
        <f t="shared" si="423"/>
        <v>0</v>
      </c>
      <c r="FH360" s="27">
        <f t="shared" si="456"/>
        <v>0</v>
      </c>
      <c r="FI360" s="28">
        <f>IF((FI359+FC360+FD360)&gt;=$B$2*'SFV+BESS'!$I$9, $B$2*'SFV+BESS'!$I$9, (FI359+FC360+FD360))</f>
        <v>173.61249999999998</v>
      </c>
      <c r="FJ360" s="110">
        <f t="shared" si="424"/>
        <v>113.18044181125563</v>
      </c>
      <c r="FO360" s="251"/>
      <c r="FP360" s="48">
        <v>14.625</v>
      </c>
      <c r="FQ360" s="33">
        <f t="shared" si="470"/>
        <v>120.57902046259493</v>
      </c>
      <c r="FR360" s="33">
        <f>Gen_Cons_Horario!B7682</f>
        <v>22.371000000000002</v>
      </c>
      <c r="FS360" s="35">
        <f t="shared" si="435"/>
        <v>98.208020462594931</v>
      </c>
      <c r="FT360" s="116">
        <f>IF(AND(FS360&gt;0,FS360*$B$4+FZ359&lt;=$B$2*'SFV+BESS'!$I$9,FS360&lt;'SFV+BESS'!$I$7), FS360*$B$4, IF(AND(FS360&gt;0,FS360*$B$4+FZ359&gt;$B$2*'SFV+BESS'!$I$9,FS360*$B$4&lt;'SFV+BESS'!$I$7),$B$2*'SFV+BESS'!$I$9-FZ359,IF(AND(FS360&gt;0,FS360*$B$4+FZ359&gt;$B$2*'SFV+BESS'!$I$9,FS360*$B$4&gt;'SFV+BESS'!$I$7,FZ359&lt;$B$2*'SFV+BESS'!$I$9),$B$2*'SFV+BESS'!$I$9-FZ359,IF(AND(FS360&gt;0,FS360*$B$4+FZ359&lt;=$B$2*'SFV+BESS'!$I$9,FS360&gt;'SFV+BESS'!$I$7),'SFV+BESS'!$I$7,0))))</f>
        <v>0</v>
      </c>
      <c r="FU360" s="27">
        <f>IF(AND(FS360&lt;0,FZ359+FS360/$B$5&gt;$H$2,-FS360/'Carga-Descarga Año'!$B$5&lt;'SFV+BESS'!$I$7),FS360/$B$5,IF(AND(FS360&lt;0,FZ359+FS360/$B$5&gt;$H$2,-FS360/'Carga-Descarga Año'!$B$5&gt;'SFV+BESS'!$I$7),-'SFV+BESS'!$I$7,IF(AND(FS360&lt;0,FZ359+FS360/$B$5&lt;$H$2),-MIN('SFV+BESS'!$I$7,FZ359-$H$2),0)))</f>
        <v>0</v>
      </c>
      <c r="FV360" s="33"/>
      <c r="FW360" s="33">
        <f t="shared" si="457"/>
        <v>22.371000000000002</v>
      </c>
      <c r="FX360" s="27">
        <f t="shared" si="425"/>
        <v>0</v>
      </c>
      <c r="FY360" s="27">
        <f t="shared" si="458"/>
        <v>0</v>
      </c>
      <c r="FZ360" s="28">
        <f>IF((FZ359+FT360+FU360)&gt;=$B$2*'SFV+BESS'!$I$9, $B$2*'SFV+BESS'!$I$9, (FZ359+FT360+FU360))</f>
        <v>173.61249999999998</v>
      </c>
      <c r="GA360" s="110">
        <f t="shared" si="426"/>
        <v>98.208020462594931</v>
      </c>
      <c r="GF360" s="251"/>
      <c r="GG360" s="48">
        <v>14.625</v>
      </c>
      <c r="GH360" s="33">
        <f t="shared" si="471"/>
        <v>124.1219678864603</v>
      </c>
      <c r="GI360" s="33">
        <f>Gen_Cons_Horario!B8402</f>
        <v>69.656000000000006</v>
      </c>
      <c r="GJ360" s="35">
        <f t="shared" si="441"/>
        <v>54.465967886460291</v>
      </c>
      <c r="GK360" s="116">
        <f>IF(AND(GJ360&gt;0,GJ360*$B$4+GQ359&lt;=$B$2*'SFV+BESS'!$I$9,GJ360&lt;'SFV+BESS'!$I$7), GJ360*$B$4, IF(AND(GJ360&gt;0,GJ360*$B$4+GQ359&gt;$B$2*'SFV+BESS'!$I$9,GJ360*$B$4&lt;'SFV+BESS'!$I$7),$B$2*'SFV+BESS'!$I$9-GQ359,IF(AND(GJ360&gt;0,GJ360*$B$4+GQ359&gt;$B$2*'SFV+BESS'!$I$9,GJ360*$B$4&gt;'SFV+BESS'!$I$7,GQ359&lt;$B$2*'SFV+BESS'!$I$9),$B$2*'SFV+BESS'!$I$9-GQ359,IF(AND(GJ360&gt;0,GJ360*$B$4+GQ359&lt;=$B$2*'SFV+BESS'!$I$9,GJ360&gt;'SFV+BESS'!$I$7),'SFV+BESS'!$I$7,0))))</f>
        <v>0</v>
      </c>
      <c r="GL360" s="27">
        <f>IF(AND(GJ360&lt;0,GQ359+GJ360/$B$5&gt;$H$2,-GJ360/'Carga-Descarga Año'!$B$5&lt;'SFV+BESS'!$I$7),GJ360/$B$5,IF(AND(GJ360&lt;0,GQ359+GJ360/$B$5&gt;$H$2,-GJ360/'Carga-Descarga Año'!$B$5&gt;'SFV+BESS'!$I$7),-'SFV+BESS'!$I$7,IF(AND(GJ360&lt;0,GQ359+GJ360/$B$5&lt;$H$2),-MIN('SFV+BESS'!$I$7,GQ359-$H$2),0)))</f>
        <v>0</v>
      </c>
      <c r="GM360" s="33"/>
      <c r="GN360" s="33">
        <f t="shared" si="459"/>
        <v>69.656000000000006</v>
      </c>
      <c r="GO360" s="27">
        <f t="shared" si="427"/>
        <v>0</v>
      </c>
      <c r="GP360" s="27">
        <f t="shared" si="460"/>
        <v>0</v>
      </c>
      <c r="GQ360" s="28">
        <f>IF((GQ359+GK360+GL360)&gt;=$B$2*'SFV+BESS'!$I$9, $B$2*'SFV+BESS'!$I$9, (GQ359+GK360+GL360))</f>
        <v>173.61249999999998</v>
      </c>
      <c r="GR360" s="110">
        <f t="shared" si="428"/>
        <v>54.465967886460291</v>
      </c>
    </row>
    <row r="361" spans="1:200">
      <c r="A361" s="249"/>
      <c r="B361" s="48">
        <v>14.6666666666667</v>
      </c>
      <c r="C361" s="38">
        <f t="shared" si="442"/>
        <v>126.27010841841791</v>
      </c>
      <c r="D361" s="2">
        <f>Gen_Cons_Horario!B387</f>
        <v>74.570000000000007</v>
      </c>
      <c r="E361" s="140">
        <f t="shared" si="400"/>
        <v>51.700108418417898</v>
      </c>
      <c r="F361" s="116">
        <f>IF(AND(E361&gt;0,E361*$B$4+L360&lt;=$B$2*'SFV+BESS'!$I$9,E361&lt;'SFV+BESS'!$I$7), E361*$B$4, IF(AND(E361&gt;0,E361*$B$4+L360&gt;$B$2*'SFV+BESS'!$I$9,E361*$B$4&lt;'SFV+BESS'!$I$7),$B$2*'SFV+BESS'!$I$9-L360,IF(AND(E361&gt;0,E361*$B$4+L360&gt;$B$2*'SFV+BESS'!$I$9,E361*$B$4&gt;'SFV+BESS'!$I$7,L360&lt;$B$2*'SFV+BESS'!$I$9),$B$2*'SFV+BESS'!$I$9-L360,IF(AND(E361&gt;0,E361*$B$4+L360&lt;=$B$2*'SFV+BESS'!$I$9,E361&gt;'SFV+BESS'!$I$7),'SFV+BESS'!$I$7,0))))</f>
        <v>0</v>
      </c>
      <c r="G361" s="27">
        <f>IF(AND(E361&lt;0,L360+E361/$B$5&gt;$H$2,-E361/'Carga-Descarga Año'!$B$5&lt;'SFV+BESS'!$I$7),E361/$B$5,IF(AND(E361&lt;0,L360+E361/$B$5&gt;$H$2,-E361/'Carga-Descarga Año'!$B$5&gt;'SFV+BESS'!$I$7),-'SFV+BESS'!$I$7,IF(AND(E361&lt;0,L360+E361/$B$5&lt;$H$2),-MIN('SFV+BESS'!$I$7,L360-$H$2),0)))</f>
        <v>0</v>
      </c>
      <c r="I361" s="38">
        <f t="shared" si="401"/>
        <v>74.570000000000007</v>
      </c>
      <c r="J361" s="27">
        <f t="shared" si="403"/>
        <v>0</v>
      </c>
      <c r="K361" s="27">
        <f t="shared" si="402"/>
        <v>0</v>
      </c>
      <c r="L361" s="28">
        <f>IF((L360+F361+G361)&gt;=$B$2*'SFV+BESS'!$I$9, $B$2*'SFV+BESS'!$I$9, (L360+F361+G361))</f>
        <v>173.61249999999998</v>
      </c>
      <c r="M361" s="110">
        <f t="shared" si="404"/>
        <v>51.700108418417898</v>
      </c>
      <c r="R361" s="251"/>
      <c r="S361" s="48">
        <v>14.6666666666667</v>
      </c>
      <c r="T361" s="2">
        <f t="shared" si="461"/>
        <v>130.90150863320309</v>
      </c>
      <c r="U361" s="2">
        <f>Gen_Cons_Horario!B1131</f>
        <v>52.198999999999998</v>
      </c>
      <c r="V361" s="35">
        <f t="shared" si="436"/>
        <v>78.702508633203095</v>
      </c>
      <c r="W361" s="116">
        <f>IF(AND(V361&gt;0,V361*$B$4+AC360&lt;=$B$2*'SFV+BESS'!$I$9,V361&lt;'SFV+BESS'!$I$7), V361*$B$4, IF(AND(V361&gt;0,V361*$B$4+AC360&gt;$B$2*'SFV+BESS'!$I$9,V361*$B$4&lt;'SFV+BESS'!$I$7),$B$2*'SFV+BESS'!$I$9-AC360,IF(AND(V361&gt;0,V361*$B$4+AC360&gt;$B$2*'SFV+BESS'!$I$9,V361*$B$4&gt;'SFV+BESS'!$I$7,AC360&lt;$B$2*'SFV+BESS'!$I$9),$B$2*'SFV+BESS'!$I$9-AC360,IF(AND(V361&gt;0,V361*$B$4+AC360&lt;=$B$2*'SFV+BESS'!$I$9,V361&gt;'SFV+BESS'!$I$7),'SFV+BESS'!$I$7,0))))</f>
        <v>0</v>
      </c>
      <c r="X361" s="27">
        <f>IF(AND(V361&lt;0,AC360+V361/$B$5&gt;$H$2,-V361/'Carga-Descarga Año'!$B$5&lt;'SFV+BESS'!$I$7),V361/$B$5,IF(AND(V361&lt;0,AC360+V361/$B$5&gt;$H$2,-V361/'Carga-Descarga Año'!$B$5&gt;'SFV+BESS'!$I$7),-'SFV+BESS'!$I$7,IF(AND(V361&lt;0,AC360+V361/$B$5&lt;$H$2),-MIN('SFV+BESS'!$I$7,AC360-$H$2),0)))</f>
        <v>0</v>
      </c>
      <c r="Z361" s="33">
        <f t="shared" si="430"/>
        <v>52.198999999999998</v>
      </c>
      <c r="AA361" s="27">
        <f t="shared" si="405"/>
        <v>0</v>
      </c>
      <c r="AB361" s="27">
        <f t="shared" si="429"/>
        <v>0</v>
      </c>
      <c r="AC361" s="28">
        <f>IF((AC360+W361+X361)&gt;=$B$2*'SFV+BESS'!$I$9, $B$2*'SFV+BESS'!$I$9, (AC360+W361+X361))</f>
        <v>173.61249999999998</v>
      </c>
      <c r="AD361" s="110">
        <f t="shared" si="406"/>
        <v>78.702508633203095</v>
      </c>
      <c r="AI361" s="251"/>
      <c r="AJ361" s="48">
        <v>14.6666666666667</v>
      </c>
      <c r="AK361" s="52">
        <f t="shared" si="462"/>
        <v>127.76061038156942</v>
      </c>
      <c r="AL361" s="33">
        <f>Gen_Cons_Horario!B1803</f>
        <v>37.285000000000004</v>
      </c>
      <c r="AM361" s="35">
        <f t="shared" si="437"/>
        <v>90.475610381569425</v>
      </c>
      <c r="AN361" s="116">
        <f>IF(AND(AM361&gt;0,AM361*$B$4+AT360&lt;=$B$2*'SFV+BESS'!$I$9,AM361&lt;'SFV+BESS'!$I$7), AM361*$B$4, IF(AND(AM361&gt;0,AM361*$B$4+AT360&gt;$B$2*'SFV+BESS'!$I$9,AM361*$B$4&lt;'SFV+BESS'!$I$7),$B$2*'SFV+BESS'!$I$9-AT360,IF(AND(AM361&gt;0,AM361*$B$4+AT360&gt;$B$2*'SFV+BESS'!$I$9,AM361*$B$4&gt;'SFV+BESS'!$I$7,AT360&lt;$B$2*'SFV+BESS'!$I$9),$B$2*'SFV+BESS'!$I$9-AT360,IF(AND(AM361&gt;0,AM361*$B$4+AT360&lt;=$B$2*'SFV+BESS'!$I$9,AM361&gt;'SFV+BESS'!$I$7),'SFV+BESS'!$I$7,0))))</f>
        <v>0</v>
      </c>
      <c r="AO361" s="27">
        <f>IF(AND(AM361&lt;0,AT360+AM361/$B$5&gt;$H$2,-AM361/'Carga-Descarga Año'!$B$5&lt;'SFV+BESS'!$I$7),AM361/$B$5,IF(AND(AM361&lt;0,AT360+AM361/$B$5&gt;$H$2,-AM361/'Carga-Descarga Año'!$B$5&gt;'SFV+BESS'!$I$7),-'SFV+BESS'!$I$7,IF(AND(AM361&lt;0,AT360+AM361/$B$5&lt;$H$2),-MIN('SFV+BESS'!$I$7,AT360-$H$2),0)))</f>
        <v>0</v>
      </c>
      <c r="AP361" s="33"/>
      <c r="AQ361" s="33">
        <f t="shared" si="443"/>
        <v>37.285000000000004</v>
      </c>
      <c r="AR361" s="27">
        <f t="shared" si="407"/>
        <v>0</v>
      </c>
      <c r="AS361" s="27">
        <f t="shared" si="444"/>
        <v>0</v>
      </c>
      <c r="AT361" s="28">
        <f>IF((AT360+AN361+AO361)&gt;=$B$2*'SFV+BESS'!$I$9, $B$2*'SFV+BESS'!$I$9, (AT360+AN361+AO361))</f>
        <v>173.61249999999998</v>
      </c>
      <c r="AU361" s="110">
        <f t="shared" si="408"/>
        <v>90.475610381569425</v>
      </c>
      <c r="AZ361" s="251"/>
      <c r="BA361" s="48">
        <v>14.6666666666667</v>
      </c>
      <c r="BB361" s="33">
        <f t="shared" si="463"/>
        <v>109.23737167257097</v>
      </c>
      <c r="BC361" s="33">
        <f>Gen_Cons_Horario!B2547</f>
        <v>0</v>
      </c>
      <c r="BD361" s="35">
        <f t="shared" si="438"/>
        <v>109.23737167257097</v>
      </c>
      <c r="BE361" s="116">
        <f>IF(AND(BD361&gt;0,BD361*$B$4+BK360&lt;=$B$2*'SFV+BESS'!$I$9,BD361&lt;'SFV+BESS'!$I$7), BD361*$B$4, IF(AND(BD361&gt;0,BD361*$B$4+BK360&gt;$B$2*'SFV+BESS'!$I$9,BD361*$B$4&lt;'SFV+BESS'!$I$7),$B$2*'SFV+BESS'!$I$9-BK360,IF(AND(BD361&gt;0,BD361*$B$4+BK360&gt;$B$2*'SFV+BESS'!$I$9,BD361*$B$4&gt;'SFV+BESS'!$I$7,BK360&lt;$B$2*'SFV+BESS'!$I$9),$B$2*'SFV+BESS'!$I$9-BK360,IF(AND(BD361&gt;0,BD361*$B$4+BK360&lt;=$B$2*'SFV+BESS'!$I$9,BD361&gt;'SFV+BESS'!$I$7),'SFV+BESS'!$I$7,0))))</f>
        <v>0</v>
      </c>
      <c r="BF361" s="27">
        <f>IF(AND(BD361&lt;0,BK360+BD361/$B$5&gt;$H$2,-BD361/'Carga-Descarga Año'!$B$5&lt;'SFV+BESS'!$I$7),BD361/$B$5,IF(AND(BD361&lt;0,BK360+BD361/$B$5&gt;$H$2,-BD361/'Carga-Descarga Año'!$B$5&gt;'SFV+BESS'!$I$7),-'SFV+BESS'!$I$7,IF(AND(BD361&lt;0,BK360+BD361/$B$5&lt;$H$2),-MIN('SFV+BESS'!$I$7,BK360-$H$2),0)))</f>
        <v>0</v>
      </c>
      <c r="BG361" s="33"/>
      <c r="BH361" s="33">
        <f t="shared" si="445"/>
        <v>0</v>
      </c>
      <c r="BI361" s="27">
        <f t="shared" si="409"/>
        <v>0</v>
      </c>
      <c r="BJ361" s="27">
        <f t="shared" si="446"/>
        <v>0</v>
      </c>
      <c r="BK361" s="28">
        <f>IF((BK360+BE361+BF361)&gt;=$B$2*'SFV+BESS'!$I$9, $B$2*'SFV+BESS'!$I$9, (BK360+BE361+BF361))</f>
        <v>173.61249999999998</v>
      </c>
      <c r="BL361" s="110">
        <f t="shared" si="410"/>
        <v>109.23737167257097</v>
      </c>
      <c r="BQ361" s="251"/>
      <c r="BR361" s="48">
        <v>14.6666666666667</v>
      </c>
      <c r="BS361" s="33">
        <f t="shared" si="464"/>
        <v>88.31508856643616</v>
      </c>
      <c r="BT361" s="33">
        <f>Gen_Cons_Horario!B3267</f>
        <v>0</v>
      </c>
      <c r="BU361" s="35">
        <f t="shared" si="439"/>
        <v>88.31508856643616</v>
      </c>
      <c r="BV361" s="116">
        <f>IF(AND(BU361&gt;0,BU361*$B$4+CB360&lt;=$B$2*'SFV+BESS'!$I$9,BU361&lt;'SFV+BESS'!$I$7), BU361*$B$4, IF(AND(BU361&gt;0,BU361*$B$4+CB360&gt;$B$2*'SFV+BESS'!$I$9,BU361*$B$4&lt;'SFV+BESS'!$I$7),$B$2*'SFV+BESS'!$I$9-CB360,IF(AND(BU361&gt;0,BU361*$B$4+CB360&gt;$B$2*'SFV+BESS'!$I$9,BU361*$B$4&gt;'SFV+BESS'!$I$7,CB360&lt;$B$2*'SFV+BESS'!$I$9),$B$2*'SFV+BESS'!$I$9-CB360,IF(AND(BU361&gt;0,BU361*$B$4+CB360&lt;=$B$2*'SFV+BESS'!$I$9,BU361&gt;'SFV+BESS'!$I$7),'SFV+BESS'!$I$7,0))))</f>
        <v>0</v>
      </c>
      <c r="BW361" s="27">
        <f>IF(AND(BU361&lt;0,CB360+BU361/$B$5&gt;$H$2,-BU361/'Carga-Descarga Año'!$B$5&lt;'SFV+BESS'!$I$7),BU361/$B$5,IF(AND(BU361&lt;0,CB360+BU361/$B$5&gt;$H$2,-BU361/'Carga-Descarga Año'!$B$5&gt;'SFV+BESS'!$I$7),-'SFV+BESS'!$I$7,IF(AND(BU361&lt;0,CB360+BU361/$B$5&lt;$H$2),-MIN('SFV+BESS'!$I$7,CB360-$H$2),0)))</f>
        <v>0</v>
      </c>
      <c r="BX361" s="33"/>
      <c r="BY361" s="33">
        <f t="shared" si="447"/>
        <v>0</v>
      </c>
      <c r="BZ361" s="27">
        <f t="shared" si="411"/>
        <v>0</v>
      </c>
      <c r="CA361" s="27">
        <f t="shared" si="412"/>
        <v>0</v>
      </c>
      <c r="CB361" s="28">
        <f>IF((CB360+BV361+BW361)&gt;=$B$2*'SFV+BESS'!$I$9, $B$2*'SFV+BESS'!$I$9, (CB360+BV361+BW361))</f>
        <v>173.61249999999998</v>
      </c>
      <c r="CC361" s="110">
        <f t="shared" si="413"/>
        <v>88.31508856643616</v>
      </c>
      <c r="CH361" s="251"/>
      <c r="CI361" s="48">
        <v>14.6666666666667</v>
      </c>
      <c r="CJ361" s="33">
        <f t="shared" si="465"/>
        <v>79.373492428381212</v>
      </c>
      <c r="CK361" s="33">
        <f>Gen_Cons_Horario!B4011</f>
        <v>0</v>
      </c>
      <c r="CL361" s="35">
        <f t="shared" si="440"/>
        <v>79.373492428381212</v>
      </c>
      <c r="CM361" s="116">
        <f>IF(AND(CL361&gt;0,CL361*$B$4+CS360&lt;=$B$2*'SFV+BESS'!$I$9,CL361&lt;'SFV+BESS'!$I$7), CL361*$B$4, IF(AND(CL361&gt;0,CL361*$B$4+CS360&gt;$B$2*'SFV+BESS'!$I$9,CL361*$B$4&lt;'SFV+BESS'!$I$7),$B$2*'SFV+BESS'!$I$9-CS360,IF(AND(CL361&gt;0,CL361*$B$4+CS360&gt;$B$2*'SFV+BESS'!$I$9,CL361*$B$4&gt;'SFV+BESS'!$I$7,CS360&lt;$B$2*'SFV+BESS'!$I$9),$B$2*'SFV+BESS'!$I$9-CS360,IF(AND(CL361&gt;0,CL361*$B$4+CS360&lt;=$B$2*'SFV+BESS'!$I$9,CL361&gt;'SFV+BESS'!$I$7),'SFV+BESS'!$I$7,0))))</f>
        <v>0</v>
      </c>
      <c r="CN361" s="27">
        <f>IF(AND(CL361&lt;0,CS360+CL361/$B$5&gt;$H$2,-CL361/'Carga-Descarga Año'!$B$5&lt;'SFV+BESS'!$I$7),CL361/$B$5,IF(AND(CL361&lt;0,CS360+CL361/$B$5&gt;$H$2,-CL361/'Carga-Descarga Año'!$B$5&gt;'SFV+BESS'!$I$7),-'SFV+BESS'!$I$7,IF(AND(CL361&lt;0,CS360+CL361/$B$5&lt;$H$2),-MIN('SFV+BESS'!$I$7,CS360-$H$2),0)))</f>
        <v>0</v>
      </c>
      <c r="CO361" s="33"/>
      <c r="CP361" s="33">
        <f t="shared" si="448"/>
        <v>0</v>
      </c>
      <c r="CQ361" s="27">
        <f t="shared" si="414"/>
        <v>0</v>
      </c>
      <c r="CR361" s="27">
        <f t="shared" si="449"/>
        <v>0</v>
      </c>
      <c r="CS361" s="28">
        <f>IF((CS360+CM361+CN361)&gt;=$B$2*'SFV+BESS'!$I$9, $B$2*'SFV+BESS'!$I$9, (CS360+CM361+CN361))</f>
        <v>173.61249999999998</v>
      </c>
      <c r="CT361" s="110">
        <f t="shared" si="415"/>
        <v>79.373492428381212</v>
      </c>
      <c r="CY361" s="251"/>
      <c r="CZ361" s="48">
        <v>14.6666666666667</v>
      </c>
      <c r="DA361" s="33">
        <f t="shared" si="466"/>
        <v>87.445007408012728</v>
      </c>
      <c r="DB361" s="33">
        <f>Gen_Cons_Horario!B4731</f>
        <v>0</v>
      </c>
      <c r="DC361" s="35">
        <f t="shared" si="431"/>
        <v>87.445007408012728</v>
      </c>
      <c r="DD361" s="116">
        <f>IF(AND(DC361&gt;0,DC361*$B$4+DJ360&lt;=$B$2*'SFV+BESS'!$I$9,DC361&lt;'SFV+BESS'!$I$7), DC361*$B$4, IF(AND(DC361&gt;0,DC361*$B$4+DJ360&gt;$B$2*'SFV+BESS'!$I$9,DC361*$B$4&lt;'SFV+BESS'!$I$7),$B$2*'SFV+BESS'!$I$9-DJ360,IF(AND(DC361&gt;0,DC361*$B$4+DJ360&gt;$B$2*'SFV+BESS'!$I$9,DC361*$B$4&gt;'SFV+BESS'!$I$7,DJ360&lt;$B$2*'SFV+BESS'!$I$9),$B$2*'SFV+BESS'!$I$9-DJ360,IF(AND(DC361&gt;0,DC361*$B$4+DJ360&lt;=$B$2*'SFV+BESS'!$I$9,DC361&gt;'SFV+BESS'!$I$7),'SFV+BESS'!$I$7,0))))</f>
        <v>0</v>
      </c>
      <c r="DE361" s="27">
        <f>IF(AND(DC361&lt;0,DJ360+DC361/$B$5&gt;$H$2,-DC361/'Carga-Descarga Año'!$B$5&lt;'SFV+BESS'!$I$7),DC361/$B$5,IF(AND(DC361&lt;0,DJ360+DC361/$B$5&gt;$H$2,-DC361/'Carga-Descarga Año'!$B$5&gt;'SFV+BESS'!$I$7),-'SFV+BESS'!$I$7,IF(AND(DC361&lt;0,DJ360+DC361/$B$5&lt;$H$2),-MIN('SFV+BESS'!$I$7,DJ360-$H$2),0)))</f>
        <v>0</v>
      </c>
      <c r="DF361" s="33"/>
      <c r="DG361" s="33">
        <f t="shared" si="450"/>
        <v>0</v>
      </c>
      <c r="DH361" s="27">
        <f t="shared" si="416"/>
        <v>0</v>
      </c>
      <c r="DI361" s="27">
        <f t="shared" si="417"/>
        <v>0</v>
      </c>
      <c r="DJ361" s="28">
        <f>IF((DJ360+DD361+DE361)&gt;=$B$2*'SFV+BESS'!$I$9, $B$2*'SFV+BESS'!$I$9, (DJ360+DD361+DE361))</f>
        <v>173.61249999999998</v>
      </c>
      <c r="DK361" s="110">
        <f t="shared" si="418"/>
        <v>87.445007408012728</v>
      </c>
      <c r="DP361" s="251"/>
      <c r="DQ361" s="48">
        <v>14.6666666666667</v>
      </c>
      <c r="DR361" s="33">
        <f t="shared" si="467"/>
        <v>84.495009145464408</v>
      </c>
      <c r="DS361" s="33">
        <f>Gen_Cons_Horario!B5475</f>
        <v>0</v>
      </c>
      <c r="DT361" s="35">
        <f t="shared" si="432"/>
        <v>84.495009145464408</v>
      </c>
      <c r="DU361" s="116">
        <f>IF(AND(DT361&gt;0,DT361*$B$4+EA360&lt;=$B$2*'SFV+BESS'!$I$9,DT361&lt;'SFV+BESS'!$I$7), DT361*$B$4, IF(AND(DT361&gt;0,DT361*$B$4+EA360&gt;$B$2*'SFV+BESS'!$I$9,DT361*$B$4&lt;'SFV+BESS'!$I$7),$B$2*'SFV+BESS'!$I$9-EA360,IF(AND(DT361&gt;0,DT361*$B$4+EA360&gt;$B$2*'SFV+BESS'!$I$9,DT361*$B$4&gt;'SFV+BESS'!$I$7,EA360&lt;$B$2*'SFV+BESS'!$I$9),$B$2*'SFV+BESS'!$I$9-EA360,IF(AND(DT361&gt;0,DT361*$B$4+EA360&lt;=$B$2*'SFV+BESS'!$I$9,DT361&gt;'SFV+BESS'!$I$7),'SFV+BESS'!$I$7,0))))</f>
        <v>0</v>
      </c>
      <c r="DV361" s="27">
        <f>IF(AND(DT361&lt;0,EA360+DT361/$B$5&gt;$H$2,-DT361/'Carga-Descarga Año'!$B$5&lt;'SFV+BESS'!$I$7),DT361/$B$5,IF(AND(DT361&lt;0,EA360+DT361/$B$5&gt;$H$2,-DT361/'Carga-Descarga Año'!$B$5&gt;'SFV+BESS'!$I$7),-'SFV+BESS'!$I$7,IF(AND(DT361&lt;0,EA360+DT361/$B$5&lt;$H$2),-MIN('SFV+BESS'!$I$7,EA360-$H$2),0)))</f>
        <v>0</v>
      </c>
      <c r="DW361" s="33"/>
      <c r="DX361" s="33">
        <f t="shared" si="451"/>
        <v>0</v>
      </c>
      <c r="DY361" s="27">
        <f t="shared" si="419"/>
        <v>0</v>
      </c>
      <c r="DZ361" s="27">
        <f t="shared" si="452"/>
        <v>0</v>
      </c>
      <c r="EA361" s="28">
        <f>IF((EA360+DU361+DV361)&gt;=$B$2*'SFV+BESS'!$I$9, $B$2*'SFV+BESS'!$I$9, (EA360+DU361+DV361))</f>
        <v>173.61249999999998</v>
      </c>
      <c r="EB361" s="110">
        <f t="shared" si="420"/>
        <v>84.495009145464408</v>
      </c>
      <c r="EG361" s="251"/>
      <c r="EH361" s="48">
        <v>14.6666666666667</v>
      </c>
      <c r="EI361" s="33">
        <f t="shared" si="468"/>
        <v>92.511711982505858</v>
      </c>
      <c r="EJ361" s="33">
        <f>Gen_Cons_Horario!B6219</f>
        <v>0</v>
      </c>
      <c r="EK361" s="35">
        <f t="shared" si="433"/>
        <v>92.511711982505858</v>
      </c>
      <c r="EL361" s="116">
        <f>IF(AND(EK361&gt;0,EK361*$B$4+ER360&lt;=$B$2*'SFV+BESS'!$I$9,EK361&lt;'SFV+BESS'!$I$7), EK361*$B$4, IF(AND(EK361&gt;0,EK361*$B$4+ER360&gt;$B$2*'SFV+BESS'!$I$9,EK361*$B$4&lt;'SFV+BESS'!$I$7),$B$2*'SFV+BESS'!$I$9-ER360,IF(AND(EK361&gt;0,EK361*$B$4+ER360&gt;$B$2*'SFV+BESS'!$I$9,EK361*$B$4&gt;'SFV+BESS'!$I$7,ER360&lt;$B$2*'SFV+BESS'!$I$9),$B$2*'SFV+BESS'!$I$9-ER360,IF(AND(EK361&gt;0,EK361*$B$4+ER360&lt;=$B$2*'SFV+BESS'!$I$9,EK361&gt;'SFV+BESS'!$I$7),'SFV+BESS'!$I$7,0))))</f>
        <v>0</v>
      </c>
      <c r="EM361" s="27">
        <f>IF(AND(EK361&lt;0,ER360+EK361/$B$5&gt;$H$2,-EK361/'Carga-Descarga Año'!$B$5&lt;'SFV+BESS'!$I$7),EK361/$B$5,IF(AND(EK361&lt;0,ER360+EK361/$B$5&gt;$H$2,-EK361/'Carga-Descarga Año'!$B$5&gt;'SFV+BESS'!$I$7),-'SFV+BESS'!$I$7,IF(AND(EK361&lt;0,ER360+EK361/$B$5&lt;$H$2),-MIN('SFV+BESS'!$I$7,ER360-$H$2),0)))</f>
        <v>0</v>
      </c>
      <c r="EN361" s="33"/>
      <c r="EO361" s="33">
        <f t="shared" si="453"/>
        <v>0</v>
      </c>
      <c r="EP361" s="27">
        <f t="shared" si="421"/>
        <v>0</v>
      </c>
      <c r="EQ361" s="27">
        <f t="shared" si="454"/>
        <v>0</v>
      </c>
      <c r="ER361" s="28">
        <f>IF((ER360+EL361+EM361)&gt;=$B$2*'SFV+BESS'!$I$9, $B$2*'SFV+BESS'!$I$9, (ER360+EL361+EM361))</f>
        <v>173.61249999999998</v>
      </c>
      <c r="ES361" s="110">
        <f t="shared" si="422"/>
        <v>92.511711982505858</v>
      </c>
      <c r="EX361" s="251"/>
      <c r="EY361" s="48">
        <v>14.6666666666667</v>
      </c>
      <c r="EZ361" s="33">
        <f t="shared" si="469"/>
        <v>104.9734283240988</v>
      </c>
      <c r="FA361" s="33">
        <f>Gen_Cons_Horario!B6939</f>
        <v>0</v>
      </c>
      <c r="FB361" s="35">
        <f t="shared" si="434"/>
        <v>104.9734283240988</v>
      </c>
      <c r="FC361" s="116">
        <f>IF(AND(FB361&gt;0,FB361*$B$4+FI360&lt;=$B$2*'SFV+BESS'!$I$9,FB361&lt;'SFV+BESS'!$I$7), FB361*$B$4, IF(AND(FB361&gt;0,FB361*$B$4+FI360&gt;$B$2*'SFV+BESS'!$I$9,FB361*$B$4&lt;'SFV+BESS'!$I$7),$B$2*'SFV+BESS'!$I$9-FI360,IF(AND(FB361&gt;0,FB361*$B$4+FI360&gt;$B$2*'SFV+BESS'!$I$9,FB361*$B$4&gt;'SFV+BESS'!$I$7,FI360&lt;$B$2*'SFV+BESS'!$I$9),$B$2*'SFV+BESS'!$I$9-FI360,IF(AND(FB361&gt;0,FB361*$B$4+FI360&lt;=$B$2*'SFV+BESS'!$I$9,FB361&gt;'SFV+BESS'!$I$7),'SFV+BESS'!$I$7,0))))</f>
        <v>0</v>
      </c>
      <c r="FD361" s="27">
        <f>IF(AND(FB361&lt;0,FI360+FB361/$B$5&gt;$H$2,-FB361/'Carga-Descarga Año'!$B$5&lt;'SFV+BESS'!$I$7),FB361/$B$5,IF(AND(FB361&lt;0,FI360+FB361/$B$5&gt;$H$2,-FB361/'Carga-Descarga Año'!$B$5&gt;'SFV+BESS'!$I$7),-'SFV+BESS'!$I$7,IF(AND(FB361&lt;0,FI360+FB361/$B$5&lt;$H$2),-MIN('SFV+BESS'!$I$7,FI360-$H$2),0)))</f>
        <v>0</v>
      </c>
      <c r="FE361" s="33"/>
      <c r="FF361" s="33">
        <f t="shared" si="455"/>
        <v>0</v>
      </c>
      <c r="FG361" s="27">
        <f t="shared" si="423"/>
        <v>0</v>
      </c>
      <c r="FH361" s="27">
        <f t="shared" si="456"/>
        <v>0</v>
      </c>
      <c r="FI361" s="28">
        <f>IF((FI360+FC361+FD361)&gt;=$B$2*'SFV+BESS'!$I$9, $B$2*'SFV+BESS'!$I$9, (FI360+FC361+FD361))</f>
        <v>173.61249999999998</v>
      </c>
      <c r="FJ361" s="110">
        <f t="shared" si="424"/>
        <v>104.9734283240988</v>
      </c>
      <c r="FO361" s="251"/>
      <c r="FP361" s="48">
        <v>14.6666666666667</v>
      </c>
      <c r="FQ361" s="33">
        <f t="shared" si="470"/>
        <v>113.74458205580818</v>
      </c>
      <c r="FR361" s="33">
        <f>Gen_Cons_Horario!B7683</f>
        <v>0</v>
      </c>
      <c r="FS361" s="35">
        <f t="shared" si="435"/>
        <v>113.74458205580818</v>
      </c>
      <c r="FT361" s="116">
        <f>IF(AND(FS361&gt;0,FS361*$B$4+FZ360&lt;=$B$2*'SFV+BESS'!$I$9,FS361&lt;'SFV+BESS'!$I$7), FS361*$B$4, IF(AND(FS361&gt;0,FS361*$B$4+FZ360&gt;$B$2*'SFV+BESS'!$I$9,FS361*$B$4&lt;'SFV+BESS'!$I$7),$B$2*'SFV+BESS'!$I$9-FZ360,IF(AND(FS361&gt;0,FS361*$B$4+FZ360&gt;$B$2*'SFV+BESS'!$I$9,FS361*$B$4&gt;'SFV+BESS'!$I$7,FZ360&lt;$B$2*'SFV+BESS'!$I$9),$B$2*'SFV+BESS'!$I$9-FZ360,IF(AND(FS361&gt;0,FS361*$B$4+FZ360&lt;=$B$2*'SFV+BESS'!$I$9,FS361&gt;'SFV+BESS'!$I$7),'SFV+BESS'!$I$7,0))))</f>
        <v>0</v>
      </c>
      <c r="FU361" s="27">
        <f>IF(AND(FS361&lt;0,FZ360+FS361/$B$5&gt;$H$2,-FS361/'Carga-Descarga Año'!$B$5&lt;'SFV+BESS'!$I$7),FS361/$B$5,IF(AND(FS361&lt;0,FZ360+FS361/$B$5&gt;$H$2,-FS361/'Carga-Descarga Año'!$B$5&gt;'SFV+BESS'!$I$7),-'SFV+BESS'!$I$7,IF(AND(FS361&lt;0,FZ360+FS361/$B$5&lt;$H$2),-MIN('SFV+BESS'!$I$7,FZ360-$H$2),0)))</f>
        <v>0</v>
      </c>
      <c r="FV361" s="33"/>
      <c r="FW361" s="33">
        <f t="shared" si="457"/>
        <v>0</v>
      </c>
      <c r="FX361" s="27">
        <f t="shared" si="425"/>
        <v>0</v>
      </c>
      <c r="FY361" s="27">
        <f t="shared" si="458"/>
        <v>0</v>
      </c>
      <c r="FZ361" s="28">
        <f>IF((FZ360+FT361+FU361)&gt;=$B$2*'SFV+BESS'!$I$9, $B$2*'SFV+BESS'!$I$9, (FZ360+FT361+FU361))</f>
        <v>173.61249999999998</v>
      </c>
      <c r="GA361" s="110">
        <f t="shared" si="426"/>
        <v>113.74458205580818</v>
      </c>
      <c r="GF361" s="251"/>
      <c r="GG361" s="48">
        <v>14.6666666666667</v>
      </c>
      <c r="GH361" s="33">
        <f t="shared" si="471"/>
        <v>118.10660064846397</v>
      </c>
      <c r="GI361" s="33">
        <f>Gen_Cons_Horario!B8403</f>
        <v>47.285000000000004</v>
      </c>
      <c r="GJ361" s="35">
        <f t="shared" si="441"/>
        <v>70.821600648463971</v>
      </c>
      <c r="GK361" s="116">
        <f>IF(AND(GJ361&gt;0,GJ361*$B$4+GQ360&lt;=$B$2*'SFV+BESS'!$I$9,GJ361&lt;'SFV+BESS'!$I$7), GJ361*$B$4, IF(AND(GJ361&gt;0,GJ361*$B$4+GQ360&gt;$B$2*'SFV+BESS'!$I$9,GJ361*$B$4&lt;'SFV+BESS'!$I$7),$B$2*'SFV+BESS'!$I$9-GQ360,IF(AND(GJ361&gt;0,GJ361*$B$4+GQ360&gt;$B$2*'SFV+BESS'!$I$9,GJ361*$B$4&gt;'SFV+BESS'!$I$7,GQ360&lt;$B$2*'SFV+BESS'!$I$9),$B$2*'SFV+BESS'!$I$9-GQ360,IF(AND(GJ361&gt;0,GJ361*$B$4+GQ360&lt;=$B$2*'SFV+BESS'!$I$9,GJ361&gt;'SFV+BESS'!$I$7),'SFV+BESS'!$I$7,0))))</f>
        <v>0</v>
      </c>
      <c r="GL361" s="27">
        <f>IF(AND(GJ361&lt;0,GQ360+GJ361/$B$5&gt;$H$2,-GJ361/'Carga-Descarga Año'!$B$5&lt;'SFV+BESS'!$I$7),GJ361/$B$5,IF(AND(GJ361&lt;0,GQ360+GJ361/$B$5&gt;$H$2,-GJ361/'Carga-Descarga Año'!$B$5&gt;'SFV+BESS'!$I$7),-'SFV+BESS'!$I$7,IF(AND(GJ361&lt;0,GQ360+GJ361/$B$5&lt;$H$2),-MIN('SFV+BESS'!$I$7,GQ360-$H$2),0)))</f>
        <v>0</v>
      </c>
      <c r="GM361" s="33"/>
      <c r="GN361" s="33">
        <f t="shared" si="459"/>
        <v>47.285000000000004</v>
      </c>
      <c r="GO361" s="27">
        <f t="shared" si="427"/>
        <v>0</v>
      </c>
      <c r="GP361" s="27">
        <f t="shared" si="460"/>
        <v>0</v>
      </c>
      <c r="GQ361" s="28">
        <f>IF((GQ360+GK361+GL361)&gt;=$B$2*'SFV+BESS'!$I$9, $B$2*'SFV+BESS'!$I$9, (GQ360+GK361+GL361))</f>
        <v>173.61249999999998</v>
      </c>
      <c r="GR361" s="110">
        <f t="shared" si="428"/>
        <v>70.821600648463971</v>
      </c>
    </row>
    <row r="362" spans="1:200">
      <c r="A362" s="249"/>
      <c r="B362" s="48">
        <v>14.7083333333333</v>
      </c>
      <c r="C362" s="38">
        <f t="shared" si="442"/>
        <v>117.3050826702992</v>
      </c>
      <c r="D362" s="2">
        <f>Gen_Cons_Horario!B388</f>
        <v>74.570000000000007</v>
      </c>
      <c r="E362" s="140">
        <f t="shared" si="400"/>
        <v>42.735082670299192</v>
      </c>
      <c r="F362" s="116">
        <f>IF(AND(E362&gt;0,E362*$B$4+L361&lt;=$B$2*'SFV+BESS'!$I$9,E362&lt;'SFV+BESS'!$I$7), E362*$B$4, IF(AND(E362&gt;0,E362*$B$4+L361&gt;$B$2*'SFV+BESS'!$I$9,E362*$B$4&lt;'SFV+BESS'!$I$7),$B$2*'SFV+BESS'!$I$9-L361,IF(AND(E362&gt;0,E362*$B$4+L361&gt;$B$2*'SFV+BESS'!$I$9,E362*$B$4&gt;'SFV+BESS'!$I$7,L361&lt;$B$2*'SFV+BESS'!$I$9),$B$2*'SFV+BESS'!$I$9-L361,IF(AND(E362&gt;0,E362*$B$4+L361&lt;=$B$2*'SFV+BESS'!$I$9,E362&gt;'SFV+BESS'!$I$7),'SFV+BESS'!$I$7,0))))</f>
        <v>0</v>
      </c>
      <c r="G362" s="27">
        <f>IF(AND(E362&lt;0,L361+E362/$B$5&gt;$H$2,-E362/'Carga-Descarga Año'!$B$5&lt;'SFV+BESS'!$I$7),E362/$B$5,IF(AND(E362&lt;0,L361+E362/$B$5&gt;$H$2,-E362/'Carga-Descarga Año'!$B$5&gt;'SFV+BESS'!$I$7),-'SFV+BESS'!$I$7,IF(AND(E362&lt;0,L361+E362/$B$5&lt;$H$2),-MIN('SFV+BESS'!$I$7,L361-$H$2),0)))</f>
        <v>0</v>
      </c>
      <c r="I362" s="38">
        <f t="shared" si="401"/>
        <v>74.570000000000007</v>
      </c>
      <c r="J362" s="27">
        <f t="shared" si="403"/>
        <v>0</v>
      </c>
      <c r="K362" s="27">
        <f t="shared" si="402"/>
        <v>0</v>
      </c>
      <c r="L362" s="28">
        <f>IF((L361+F362+G362)&gt;=$B$2*'SFV+BESS'!$I$9, $B$2*'SFV+BESS'!$I$9, (L361+F362+G362))</f>
        <v>173.61249999999998</v>
      </c>
      <c r="M362" s="110">
        <f t="shared" si="404"/>
        <v>42.735082670299192</v>
      </c>
      <c r="R362" s="251"/>
      <c r="S362" s="48">
        <v>14.7083333333333</v>
      </c>
      <c r="T362" s="2">
        <f t="shared" si="461"/>
        <v>120.92026859992137</v>
      </c>
      <c r="U362" s="2">
        <f>Gen_Cons_Horario!B1132</f>
        <v>52.198999999999998</v>
      </c>
      <c r="V362" s="35">
        <f t="shared" si="436"/>
        <v>68.721268599921373</v>
      </c>
      <c r="W362" s="116">
        <f>IF(AND(V362&gt;0,V362*$B$4+AC361&lt;=$B$2*'SFV+BESS'!$I$9,V362&lt;'SFV+BESS'!$I$7), V362*$B$4, IF(AND(V362&gt;0,V362*$B$4+AC361&gt;$B$2*'SFV+BESS'!$I$9,V362*$B$4&lt;'SFV+BESS'!$I$7),$B$2*'SFV+BESS'!$I$9-AC361,IF(AND(V362&gt;0,V362*$B$4+AC361&gt;$B$2*'SFV+BESS'!$I$9,V362*$B$4&gt;'SFV+BESS'!$I$7,AC361&lt;$B$2*'SFV+BESS'!$I$9),$B$2*'SFV+BESS'!$I$9-AC361,IF(AND(V362&gt;0,V362*$B$4+AC361&lt;=$B$2*'SFV+BESS'!$I$9,V362&gt;'SFV+BESS'!$I$7),'SFV+BESS'!$I$7,0))))</f>
        <v>0</v>
      </c>
      <c r="X362" s="27">
        <f>IF(AND(V362&lt;0,AC361+V362/$B$5&gt;$H$2,-V362/'Carga-Descarga Año'!$B$5&lt;'SFV+BESS'!$I$7),V362/$B$5,IF(AND(V362&lt;0,AC361+V362/$B$5&gt;$H$2,-V362/'Carga-Descarga Año'!$B$5&gt;'SFV+BESS'!$I$7),-'SFV+BESS'!$I$7,IF(AND(V362&lt;0,AC361+V362/$B$5&lt;$H$2),-MIN('SFV+BESS'!$I$7,AC361-$H$2),0)))</f>
        <v>0</v>
      </c>
      <c r="Z362" s="33">
        <f t="shared" si="430"/>
        <v>52.198999999999998</v>
      </c>
      <c r="AA362" s="27">
        <f t="shared" si="405"/>
        <v>0</v>
      </c>
      <c r="AB362" s="27">
        <f t="shared" si="429"/>
        <v>0</v>
      </c>
      <c r="AC362" s="28">
        <f>IF((AC361+W362+X362)&gt;=$B$2*'SFV+BESS'!$I$9, $B$2*'SFV+BESS'!$I$9, (AC361+W362+X362))</f>
        <v>173.61249999999998</v>
      </c>
      <c r="AD362" s="110">
        <f t="shared" si="406"/>
        <v>68.721268599921373</v>
      </c>
      <c r="AI362" s="251"/>
      <c r="AJ362" s="48">
        <v>14.7083333333333</v>
      </c>
      <c r="AK362" s="52">
        <f t="shared" si="462"/>
        <v>116.13046110988708</v>
      </c>
      <c r="AL362" s="33">
        <f>Gen_Cons_Horario!B1804</f>
        <v>37.285000000000004</v>
      </c>
      <c r="AM362" s="35">
        <f t="shared" si="437"/>
        <v>78.845461109887083</v>
      </c>
      <c r="AN362" s="116">
        <f>IF(AND(AM362&gt;0,AM362*$B$4+AT361&lt;=$B$2*'SFV+BESS'!$I$9,AM362&lt;'SFV+BESS'!$I$7), AM362*$B$4, IF(AND(AM362&gt;0,AM362*$B$4+AT361&gt;$B$2*'SFV+BESS'!$I$9,AM362*$B$4&lt;'SFV+BESS'!$I$7),$B$2*'SFV+BESS'!$I$9-AT361,IF(AND(AM362&gt;0,AM362*$B$4+AT361&gt;$B$2*'SFV+BESS'!$I$9,AM362*$B$4&gt;'SFV+BESS'!$I$7,AT361&lt;$B$2*'SFV+BESS'!$I$9),$B$2*'SFV+BESS'!$I$9-AT361,IF(AND(AM362&gt;0,AM362*$B$4+AT361&lt;=$B$2*'SFV+BESS'!$I$9,AM362&gt;'SFV+BESS'!$I$7),'SFV+BESS'!$I$7,0))))</f>
        <v>0</v>
      </c>
      <c r="AO362" s="27">
        <f>IF(AND(AM362&lt;0,AT361+AM362/$B$5&gt;$H$2,-AM362/'Carga-Descarga Año'!$B$5&lt;'SFV+BESS'!$I$7),AM362/$B$5,IF(AND(AM362&lt;0,AT361+AM362/$B$5&gt;$H$2,-AM362/'Carga-Descarga Año'!$B$5&gt;'SFV+BESS'!$I$7),-'SFV+BESS'!$I$7,IF(AND(AM362&lt;0,AT361+AM362/$B$5&lt;$H$2),-MIN('SFV+BESS'!$I$7,AT361-$H$2),0)))</f>
        <v>0</v>
      </c>
      <c r="AP362" s="33"/>
      <c r="AQ362" s="33">
        <f t="shared" si="443"/>
        <v>37.285000000000004</v>
      </c>
      <c r="AR362" s="27">
        <f t="shared" si="407"/>
        <v>0</v>
      </c>
      <c r="AS362" s="27">
        <f t="shared" si="444"/>
        <v>0</v>
      </c>
      <c r="AT362" s="28">
        <f>IF((AT361+AN362+AO362)&gt;=$B$2*'SFV+BESS'!$I$9, $B$2*'SFV+BESS'!$I$9, (AT361+AN362+AO362))</f>
        <v>173.61249999999998</v>
      </c>
      <c r="AU362" s="110">
        <f t="shared" si="408"/>
        <v>78.845461109887083</v>
      </c>
      <c r="AZ362" s="251"/>
      <c r="BA362" s="48">
        <v>14.7083333333333</v>
      </c>
      <c r="BB362" s="33">
        <f t="shared" si="463"/>
        <v>96.73076740236607</v>
      </c>
      <c r="BC362" s="33">
        <f>Gen_Cons_Horario!B2548</f>
        <v>0</v>
      </c>
      <c r="BD362" s="35">
        <f t="shared" si="438"/>
        <v>96.73076740236607</v>
      </c>
      <c r="BE362" s="116">
        <f>IF(AND(BD362&gt;0,BD362*$B$4+BK361&lt;=$B$2*'SFV+BESS'!$I$9,BD362&lt;'SFV+BESS'!$I$7), BD362*$B$4, IF(AND(BD362&gt;0,BD362*$B$4+BK361&gt;$B$2*'SFV+BESS'!$I$9,BD362*$B$4&lt;'SFV+BESS'!$I$7),$B$2*'SFV+BESS'!$I$9-BK361,IF(AND(BD362&gt;0,BD362*$B$4+BK361&gt;$B$2*'SFV+BESS'!$I$9,BD362*$B$4&gt;'SFV+BESS'!$I$7,BK361&lt;$B$2*'SFV+BESS'!$I$9),$B$2*'SFV+BESS'!$I$9-BK361,IF(AND(BD362&gt;0,BD362*$B$4+BK361&lt;=$B$2*'SFV+BESS'!$I$9,BD362&gt;'SFV+BESS'!$I$7),'SFV+BESS'!$I$7,0))))</f>
        <v>0</v>
      </c>
      <c r="BF362" s="27">
        <f>IF(AND(BD362&lt;0,BK361+BD362/$B$5&gt;$H$2,-BD362/'Carga-Descarga Año'!$B$5&lt;'SFV+BESS'!$I$7),BD362/$B$5,IF(AND(BD362&lt;0,BK361+BD362/$B$5&gt;$H$2,-BD362/'Carga-Descarga Año'!$B$5&gt;'SFV+BESS'!$I$7),-'SFV+BESS'!$I$7,IF(AND(BD362&lt;0,BK361+BD362/$B$5&lt;$H$2),-MIN('SFV+BESS'!$I$7,BK361-$H$2),0)))</f>
        <v>0</v>
      </c>
      <c r="BG362" s="33"/>
      <c r="BH362" s="33">
        <f t="shared" si="445"/>
        <v>0</v>
      </c>
      <c r="BI362" s="27">
        <f t="shared" si="409"/>
        <v>0</v>
      </c>
      <c r="BJ362" s="27">
        <f t="shared" si="446"/>
        <v>0</v>
      </c>
      <c r="BK362" s="28">
        <f>IF((BK361+BE362+BF362)&gt;=$B$2*'SFV+BESS'!$I$9, $B$2*'SFV+BESS'!$I$9, (BK361+BE362+BF362))</f>
        <v>173.61249999999998</v>
      </c>
      <c r="BL362" s="110">
        <f t="shared" si="410"/>
        <v>96.73076740236607</v>
      </c>
      <c r="BQ362" s="251"/>
      <c r="BR362" s="48">
        <v>14.7083333333333</v>
      </c>
      <c r="BS362" s="33">
        <f t="shared" si="464"/>
        <v>70.967481883743332</v>
      </c>
      <c r="BT362" s="33">
        <f>Gen_Cons_Horario!B3268</f>
        <v>0</v>
      </c>
      <c r="BU362" s="35">
        <f t="shared" si="439"/>
        <v>70.967481883743332</v>
      </c>
      <c r="BV362" s="116">
        <f>IF(AND(BU362&gt;0,BU362*$B$4+CB361&lt;=$B$2*'SFV+BESS'!$I$9,BU362&lt;'SFV+BESS'!$I$7), BU362*$B$4, IF(AND(BU362&gt;0,BU362*$B$4+CB361&gt;$B$2*'SFV+BESS'!$I$9,BU362*$B$4&lt;'SFV+BESS'!$I$7),$B$2*'SFV+BESS'!$I$9-CB361,IF(AND(BU362&gt;0,BU362*$B$4+CB361&gt;$B$2*'SFV+BESS'!$I$9,BU362*$B$4&gt;'SFV+BESS'!$I$7,CB361&lt;$B$2*'SFV+BESS'!$I$9),$B$2*'SFV+BESS'!$I$9-CB361,IF(AND(BU362&gt;0,BU362*$B$4+CB361&lt;=$B$2*'SFV+BESS'!$I$9,BU362&gt;'SFV+BESS'!$I$7),'SFV+BESS'!$I$7,0))))</f>
        <v>0</v>
      </c>
      <c r="BW362" s="27">
        <f>IF(AND(BU362&lt;0,CB361+BU362/$B$5&gt;$H$2,-BU362/'Carga-Descarga Año'!$B$5&lt;'SFV+BESS'!$I$7),BU362/$B$5,IF(AND(BU362&lt;0,CB361+BU362/$B$5&gt;$H$2,-BU362/'Carga-Descarga Año'!$B$5&gt;'SFV+BESS'!$I$7),-'SFV+BESS'!$I$7,IF(AND(BU362&lt;0,CB361+BU362/$B$5&lt;$H$2),-MIN('SFV+BESS'!$I$7,CB361-$H$2),0)))</f>
        <v>0</v>
      </c>
      <c r="BX362" s="33"/>
      <c r="BY362" s="33">
        <f t="shared" si="447"/>
        <v>0</v>
      </c>
      <c r="BZ362" s="27">
        <f t="shared" si="411"/>
        <v>0</v>
      </c>
      <c r="CA362" s="27">
        <f t="shared" si="412"/>
        <v>0</v>
      </c>
      <c r="CB362" s="28">
        <f>IF((CB361+BV362+BW362)&gt;=$B$2*'SFV+BESS'!$I$9, $B$2*'SFV+BESS'!$I$9, (CB361+BV362+BW362))</f>
        <v>173.61249999999998</v>
      </c>
      <c r="CC362" s="110">
        <f t="shared" si="413"/>
        <v>70.967481883743332</v>
      </c>
      <c r="CH362" s="251"/>
      <c r="CI362" s="48">
        <v>14.7083333333333</v>
      </c>
      <c r="CJ362" s="33">
        <f t="shared" si="465"/>
        <v>62.088720438246632</v>
      </c>
      <c r="CK362" s="33">
        <f>Gen_Cons_Horario!B4012</f>
        <v>0</v>
      </c>
      <c r="CL362" s="35">
        <f t="shared" si="440"/>
        <v>62.088720438246632</v>
      </c>
      <c r="CM362" s="116">
        <f>IF(AND(CL362&gt;0,CL362*$B$4+CS361&lt;=$B$2*'SFV+BESS'!$I$9,CL362&lt;'SFV+BESS'!$I$7), CL362*$B$4, IF(AND(CL362&gt;0,CL362*$B$4+CS361&gt;$B$2*'SFV+BESS'!$I$9,CL362*$B$4&lt;'SFV+BESS'!$I$7),$B$2*'SFV+BESS'!$I$9-CS361,IF(AND(CL362&gt;0,CL362*$B$4+CS361&gt;$B$2*'SFV+BESS'!$I$9,CL362*$B$4&gt;'SFV+BESS'!$I$7,CS361&lt;$B$2*'SFV+BESS'!$I$9),$B$2*'SFV+BESS'!$I$9-CS361,IF(AND(CL362&gt;0,CL362*$B$4+CS361&lt;=$B$2*'SFV+BESS'!$I$9,CL362&gt;'SFV+BESS'!$I$7),'SFV+BESS'!$I$7,0))))</f>
        <v>0</v>
      </c>
      <c r="CN362" s="27">
        <f>IF(AND(CL362&lt;0,CS361+CL362/$B$5&gt;$H$2,-CL362/'Carga-Descarga Año'!$B$5&lt;'SFV+BESS'!$I$7),CL362/$B$5,IF(AND(CL362&lt;0,CS361+CL362/$B$5&gt;$H$2,-CL362/'Carga-Descarga Año'!$B$5&gt;'SFV+BESS'!$I$7),-'SFV+BESS'!$I$7,IF(AND(CL362&lt;0,CS361+CL362/$B$5&lt;$H$2),-MIN('SFV+BESS'!$I$7,CS361-$H$2),0)))</f>
        <v>0</v>
      </c>
      <c r="CO362" s="33"/>
      <c r="CP362" s="33">
        <f t="shared" si="448"/>
        <v>0</v>
      </c>
      <c r="CQ362" s="27">
        <f t="shared" si="414"/>
        <v>0</v>
      </c>
      <c r="CR362" s="27">
        <f t="shared" si="449"/>
        <v>0</v>
      </c>
      <c r="CS362" s="28">
        <f>IF((CS361+CM362+CN362)&gt;=$B$2*'SFV+BESS'!$I$9, $B$2*'SFV+BESS'!$I$9, (CS361+CM362+CN362))</f>
        <v>173.61249999999998</v>
      </c>
      <c r="CT362" s="110">
        <f t="shared" si="415"/>
        <v>62.088720438246632</v>
      </c>
      <c r="CY362" s="251"/>
      <c r="CZ362" s="48">
        <v>14.7083333333333</v>
      </c>
      <c r="DA362" s="33">
        <f t="shared" si="466"/>
        <v>71.722136617902081</v>
      </c>
      <c r="DB362" s="33">
        <f>Gen_Cons_Horario!B4732</f>
        <v>0</v>
      </c>
      <c r="DC362" s="35">
        <f t="shared" si="431"/>
        <v>71.722136617902081</v>
      </c>
      <c r="DD362" s="116">
        <f>IF(AND(DC362&gt;0,DC362*$B$4+DJ361&lt;=$B$2*'SFV+BESS'!$I$9,DC362&lt;'SFV+BESS'!$I$7), DC362*$B$4, IF(AND(DC362&gt;0,DC362*$B$4+DJ361&gt;$B$2*'SFV+BESS'!$I$9,DC362*$B$4&lt;'SFV+BESS'!$I$7),$B$2*'SFV+BESS'!$I$9-DJ361,IF(AND(DC362&gt;0,DC362*$B$4+DJ361&gt;$B$2*'SFV+BESS'!$I$9,DC362*$B$4&gt;'SFV+BESS'!$I$7,DJ361&lt;$B$2*'SFV+BESS'!$I$9),$B$2*'SFV+BESS'!$I$9-DJ361,IF(AND(DC362&gt;0,DC362*$B$4+DJ361&lt;=$B$2*'SFV+BESS'!$I$9,DC362&gt;'SFV+BESS'!$I$7),'SFV+BESS'!$I$7,0))))</f>
        <v>0</v>
      </c>
      <c r="DE362" s="27">
        <f>IF(AND(DC362&lt;0,DJ361+DC362/$B$5&gt;$H$2,-DC362/'Carga-Descarga Año'!$B$5&lt;'SFV+BESS'!$I$7),DC362/$B$5,IF(AND(DC362&lt;0,DJ361+DC362/$B$5&gt;$H$2,-DC362/'Carga-Descarga Año'!$B$5&gt;'SFV+BESS'!$I$7),-'SFV+BESS'!$I$7,IF(AND(DC362&lt;0,DJ361+DC362/$B$5&lt;$H$2),-MIN('SFV+BESS'!$I$7,DJ361-$H$2),0)))</f>
        <v>0</v>
      </c>
      <c r="DF362" s="33"/>
      <c r="DG362" s="33">
        <f t="shared" si="450"/>
        <v>0</v>
      </c>
      <c r="DH362" s="27">
        <f t="shared" si="416"/>
        <v>0</v>
      </c>
      <c r="DI362" s="27">
        <f t="shared" si="417"/>
        <v>0</v>
      </c>
      <c r="DJ362" s="28">
        <f>IF((DJ361+DD362+DE362)&gt;=$B$2*'SFV+BESS'!$I$9, $B$2*'SFV+BESS'!$I$9, (DJ361+DD362+DE362))</f>
        <v>173.61249999999998</v>
      </c>
      <c r="DK362" s="110">
        <f t="shared" si="418"/>
        <v>71.722136617902081</v>
      </c>
      <c r="DP362" s="251"/>
      <c r="DQ362" s="48">
        <v>14.7083333333333</v>
      </c>
      <c r="DR362" s="33">
        <f t="shared" si="467"/>
        <v>72.15539147323075</v>
      </c>
      <c r="DS362" s="33">
        <f>Gen_Cons_Horario!B5476</f>
        <v>0</v>
      </c>
      <c r="DT362" s="35">
        <f t="shared" si="432"/>
        <v>72.15539147323075</v>
      </c>
      <c r="DU362" s="116">
        <f>IF(AND(DT362&gt;0,DT362*$B$4+EA361&lt;=$B$2*'SFV+BESS'!$I$9,DT362&lt;'SFV+BESS'!$I$7), DT362*$B$4, IF(AND(DT362&gt;0,DT362*$B$4+EA361&gt;$B$2*'SFV+BESS'!$I$9,DT362*$B$4&lt;'SFV+BESS'!$I$7),$B$2*'SFV+BESS'!$I$9-EA361,IF(AND(DT362&gt;0,DT362*$B$4+EA361&gt;$B$2*'SFV+BESS'!$I$9,DT362*$B$4&gt;'SFV+BESS'!$I$7,EA361&lt;$B$2*'SFV+BESS'!$I$9),$B$2*'SFV+BESS'!$I$9-EA361,IF(AND(DT362&gt;0,DT362*$B$4+EA361&lt;=$B$2*'SFV+BESS'!$I$9,DT362&gt;'SFV+BESS'!$I$7),'SFV+BESS'!$I$7,0))))</f>
        <v>0</v>
      </c>
      <c r="DV362" s="27">
        <f>IF(AND(DT362&lt;0,EA361+DT362/$B$5&gt;$H$2,-DT362/'Carga-Descarga Año'!$B$5&lt;'SFV+BESS'!$I$7),DT362/$B$5,IF(AND(DT362&lt;0,EA361+DT362/$B$5&gt;$H$2,-DT362/'Carga-Descarga Año'!$B$5&gt;'SFV+BESS'!$I$7),-'SFV+BESS'!$I$7,IF(AND(DT362&lt;0,EA361+DT362/$B$5&lt;$H$2),-MIN('SFV+BESS'!$I$7,EA361-$H$2),0)))</f>
        <v>0</v>
      </c>
      <c r="DW362" s="33"/>
      <c r="DX362" s="33">
        <f t="shared" si="451"/>
        <v>0</v>
      </c>
      <c r="DY362" s="27">
        <f t="shared" si="419"/>
        <v>0</v>
      </c>
      <c r="DZ362" s="27">
        <f t="shared" si="452"/>
        <v>0</v>
      </c>
      <c r="EA362" s="28">
        <f>IF((EA361+DU362+DV362)&gt;=$B$2*'SFV+BESS'!$I$9, $B$2*'SFV+BESS'!$I$9, (EA361+DU362+DV362))</f>
        <v>173.61249999999998</v>
      </c>
      <c r="EB362" s="110">
        <f t="shared" si="420"/>
        <v>72.15539147323075</v>
      </c>
      <c r="EG362" s="251"/>
      <c r="EH362" s="48">
        <v>14.7083333333333</v>
      </c>
      <c r="EI362" s="33">
        <f t="shared" si="468"/>
        <v>82.031082302570567</v>
      </c>
      <c r="EJ362" s="33">
        <f>Gen_Cons_Horario!B6220</f>
        <v>0</v>
      </c>
      <c r="EK362" s="35">
        <f t="shared" si="433"/>
        <v>82.031082302570567</v>
      </c>
      <c r="EL362" s="116">
        <f>IF(AND(EK362&gt;0,EK362*$B$4+ER361&lt;=$B$2*'SFV+BESS'!$I$9,EK362&lt;'SFV+BESS'!$I$7), EK362*$B$4, IF(AND(EK362&gt;0,EK362*$B$4+ER361&gt;$B$2*'SFV+BESS'!$I$9,EK362*$B$4&lt;'SFV+BESS'!$I$7),$B$2*'SFV+BESS'!$I$9-ER361,IF(AND(EK362&gt;0,EK362*$B$4+ER361&gt;$B$2*'SFV+BESS'!$I$9,EK362*$B$4&gt;'SFV+BESS'!$I$7,ER361&lt;$B$2*'SFV+BESS'!$I$9),$B$2*'SFV+BESS'!$I$9-ER361,IF(AND(EK362&gt;0,EK362*$B$4+ER361&lt;=$B$2*'SFV+BESS'!$I$9,EK362&gt;'SFV+BESS'!$I$7),'SFV+BESS'!$I$7,0))))</f>
        <v>0</v>
      </c>
      <c r="EM362" s="27">
        <f>IF(AND(EK362&lt;0,ER361+EK362/$B$5&gt;$H$2,-EK362/'Carga-Descarga Año'!$B$5&lt;'SFV+BESS'!$I$7),EK362/$B$5,IF(AND(EK362&lt;0,ER361+EK362/$B$5&gt;$H$2,-EK362/'Carga-Descarga Año'!$B$5&gt;'SFV+BESS'!$I$7),-'SFV+BESS'!$I$7,IF(AND(EK362&lt;0,ER361+EK362/$B$5&lt;$H$2),-MIN('SFV+BESS'!$I$7,ER361-$H$2),0)))</f>
        <v>0</v>
      </c>
      <c r="EN362" s="33"/>
      <c r="EO362" s="33">
        <f t="shared" si="453"/>
        <v>0</v>
      </c>
      <c r="EP362" s="27">
        <f t="shared" si="421"/>
        <v>0</v>
      </c>
      <c r="EQ362" s="27">
        <f t="shared" si="454"/>
        <v>0</v>
      </c>
      <c r="ER362" s="28">
        <f>IF((ER361+EL362+EM362)&gt;=$B$2*'SFV+BESS'!$I$9, $B$2*'SFV+BESS'!$I$9, (ER361+EL362+EM362))</f>
        <v>173.61249999999998</v>
      </c>
      <c r="ES362" s="110">
        <f t="shared" si="422"/>
        <v>82.031082302570567</v>
      </c>
      <c r="EX362" s="251"/>
      <c r="EY362" s="48">
        <v>14.7083333333333</v>
      </c>
      <c r="EZ362" s="33">
        <f t="shared" si="469"/>
        <v>93.140060040291317</v>
      </c>
      <c r="FA362" s="33">
        <f>Gen_Cons_Horario!B6940</f>
        <v>0</v>
      </c>
      <c r="FB362" s="35">
        <f t="shared" si="434"/>
        <v>93.140060040291317</v>
      </c>
      <c r="FC362" s="116">
        <f>IF(AND(FB362&gt;0,FB362*$B$4+FI361&lt;=$B$2*'SFV+BESS'!$I$9,FB362&lt;'SFV+BESS'!$I$7), FB362*$B$4, IF(AND(FB362&gt;0,FB362*$B$4+FI361&gt;$B$2*'SFV+BESS'!$I$9,FB362*$B$4&lt;'SFV+BESS'!$I$7),$B$2*'SFV+BESS'!$I$9-FI361,IF(AND(FB362&gt;0,FB362*$B$4+FI361&gt;$B$2*'SFV+BESS'!$I$9,FB362*$B$4&gt;'SFV+BESS'!$I$7,FI361&lt;$B$2*'SFV+BESS'!$I$9),$B$2*'SFV+BESS'!$I$9-FI361,IF(AND(FB362&gt;0,FB362*$B$4+FI361&lt;=$B$2*'SFV+BESS'!$I$9,FB362&gt;'SFV+BESS'!$I$7),'SFV+BESS'!$I$7,0))))</f>
        <v>0</v>
      </c>
      <c r="FD362" s="27">
        <f>IF(AND(FB362&lt;0,FI361+FB362/$B$5&gt;$H$2,-FB362/'Carga-Descarga Año'!$B$5&lt;'SFV+BESS'!$I$7),FB362/$B$5,IF(AND(FB362&lt;0,FI361+FB362/$B$5&gt;$H$2,-FB362/'Carga-Descarga Año'!$B$5&gt;'SFV+BESS'!$I$7),-'SFV+BESS'!$I$7,IF(AND(FB362&lt;0,FI361+FB362/$B$5&lt;$H$2),-MIN('SFV+BESS'!$I$7,FI361-$H$2),0)))</f>
        <v>0</v>
      </c>
      <c r="FE362" s="33"/>
      <c r="FF362" s="33">
        <f t="shared" si="455"/>
        <v>0</v>
      </c>
      <c r="FG362" s="27">
        <f t="shared" si="423"/>
        <v>0</v>
      </c>
      <c r="FH362" s="27">
        <f t="shared" si="456"/>
        <v>0</v>
      </c>
      <c r="FI362" s="28">
        <f>IF((FI361+FC362+FD362)&gt;=$B$2*'SFV+BESS'!$I$9, $B$2*'SFV+BESS'!$I$9, (FI361+FC362+FD362))</f>
        <v>173.61249999999998</v>
      </c>
      <c r="FJ362" s="110">
        <f t="shared" si="424"/>
        <v>93.140060040291317</v>
      </c>
      <c r="FO362" s="251"/>
      <c r="FP362" s="48">
        <v>14.7083333333333</v>
      </c>
      <c r="FQ362" s="33">
        <f t="shared" si="470"/>
        <v>106.09652002916586</v>
      </c>
      <c r="FR362" s="33">
        <f>Gen_Cons_Horario!B7684</f>
        <v>0</v>
      </c>
      <c r="FS362" s="35">
        <f t="shared" si="435"/>
        <v>106.09652002916586</v>
      </c>
      <c r="FT362" s="116">
        <f>IF(AND(FS362&gt;0,FS362*$B$4+FZ361&lt;=$B$2*'SFV+BESS'!$I$9,FS362&lt;'SFV+BESS'!$I$7), FS362*$B$4, IF(AND(FS362&gt;0,FS362*$B$4+FZ361&gt;$B$2*'SFV+BESS'!$I$9,FS362*$B$4&lt;'SFV+BESS'!$I$7),$B$2*'SFV+BESS'!$I$9-FZ361,IF(AND(FS362&gt;0,FS362*$B$4+FZ361&gt;$B$2*'SFV+BESS'!$I$9,FS362*$B$4&gt;'SFV+BESS'!$I$7,FZ361&lt;$B$2*'SFV+BESS'!$I$9),$B$2*'SFV+BESS'!$I$9-FZ361,IF(AND(FS362&gt;0,FS362*$B$4+FZ361&lt;=$B$2*'SFV+BESS'!$I$9,FS362&gt;'SFV+BESS'!$I$7),'SFV+BESS'!$I$7,0))))</f>
        <v>0</v>
      </c>
      <c r="FU362" s="27">
        <f>IF(AND(FS362&lt;0,FZ361+FS362/$B$5&gt;$H$2,-FS362/'Carga-Descarga Año'!$B$5&lt;'SFV+BESS'!$I$7),FS362/$B$5,IF(AND(FS362&lt;0,FZ361+FS362/$B$5&gt;$H$2,-FS362/'Carga-Descarga Año'!$B$5&gt;'SFV+BESS'!$I$7),-'SFV+BESS'!$I$7,IF(AND(FS362&lt;0,FZ361+FS362/$B$5&lt;$H$2),-MIN('SFV+BESS'!$I$7,FZ361-$H$2),0)))</f>
        <v>0</v>
      </c>
      <c r="FV362" s="33"/>
      <c r="FW362" s="33">
        <f t="shared" si="457"/>
        <v>0</v>
      </c>
      <c r="FX362" s="27">
        <f t="shared" si="425"/>
        <v>0</v>
      </c>
      <c r="FY362" s="27">
        <f t="shared" si="458"/>
        <v>0</v>
      </c>
      <c r="FZ362" s="28">
        <f>IF((FZ361+FT362+FU362)&gt;=$B$2*'SFV+BESS'!$I$9, $B$2*'SFV+BESS'!$I$9, (FZ361+FT362+FU362))</f>
        <v>173.61249999999998</v>
      </c>
      <c r="GA362" s="110">
        <f t="shared" si="426"/>
        <v>106.09652002916586</v>
      </c>
      <c r="GF362" s="251"/>
      <c r="GG362" s="48">
        <v>14.7083333333333</v>
      </c>
      <c r="GH362" s="33">
        <f t="shared" si="471"/>
        <v>108.86347538032331</v>
      </c>
      <c r="GI362" s="33">
        <f>Gen_Cons_Horario!B8404</f>
        <v>47.285000000000004</v>
      </c>
      <c r="GJ362" s="35">
        <f t="shared" si="441"/>
        <v>61.578475380323304</v>
      </c>
      <c r="GK362" s="116">
        <f>IF(AND(GJ362&gt;0,GJ362*$B$4+GQ361&lt;=$B$2*'SFV+BESS'!$I$9,GJ362&lt;'SFV+BESS'!$I$7), GJ362*$B$4, IF(AND(GJ362&gt;0,GJ362*$B$4+GQ361&gt;$B$2*'SFV+BESS'!$I$9,GJ362*$B$4&lt;'SFV+BESS'!$I$7),$B$2*'SFV+BESS'!$I$9-GQ361,IF(AND(GJ362&gt;0,GJ362*$B$4+GQ361&gt;$B$2*'SFV+BESS'!$I$9,GJ362*$B$4&gt;'SFV+BESS'!$I$7,GQ361&lt;$B$2*'SFV+BESS'!$I$9),$B$2*'SFV+BESS'!$I$9-GQ361,IF(AND(GJ362&gt;0,GJ362*$B$4+GQ361&lt;=$B$2*'SFV+BESS'!$I$9,GJ362&gt;'SFV+BESS'!$I$7),'SFV+BESS'!$I$7,0))))</f>
        <v>0</v>
      </c>
      <c r="GL362" s="27">
        <f>IF(AND(GJ362&lt;0,GQ361+GJ362/$B$5&gt;$H$2,-GJ362/'Carga-Descarga Año'!$B$5&lt;'SFV+BESS'!$I$7),GJ362/$B$5,IF(AND(GJ362&lt;0,GQ361+GJ362/$B$5&gt;$H$2,-GJ362/'Carga-Descarga Año'!$B$5&gt;'SFV+BESS'!$I$7),-'SFV+BESS'!$I$7,IF(AND(GJ362&lt;0,GQ361+GJ362/$B$5&lt;$H$2),-MIN('SFV+BESS'!$I$7,GQ361-$H$2),0)))</f>
        <v>0</v>
      </c>
      <c r="GM362" s="33"/>
      <c r="GN362" s="33">
        <f t="shared" si="459"/>
        <v>47.285000000000004</v>
      </c>
      <c r="GO362" s="27">
        <f t="shared" si="427"/>
        <v>0</v>
      </c>
      <c r="GP362" s="27">
        <f t="shared" si="460"/>
        <v>0</v>
      </c>
      <c r="GQ362" s="28">
        <f>IF((GQ361+GK362+GL362)&gt;=$B$2*'SFV+BESS'!$I$9, $B$2*'SFV+BESS'!$I$9, (GQ361+GK362+GL362))</f>
        <v>173.61249999999998</v>
      </c>
      <c r="GR362" s="110">
        <f t="shared" si="428"/>
        <v>61.578475380323304</v>
      </c>
    </row>
    <row r="363" spans="1:200">
      <c r="A363" s="249"/>
      <c r="B363" s="48">
        <v>14.75</v>
      </c>
      <c r="C363" s="38">
        <f t="shared" si="442"/>
        <v>102.86987171993853</v>
      </c>
      <c r="D363" s="2">
        <f>Gen_Cons_Horario!B389</f>
        <v>55.927500000000009</v>
      </c>
      <c r="E363" s="140">
        <f t="shared" si="400"/>
        <v>46.942371719938521</v>
      </c>
      <c r="F363" s="116">
        <f>IF(AND(E363&gt;0,E363*$B$4+L362&lt;=$B$2*'SFV+BESS'!$I$9,E363&lt;'SFV+BESS'!$I$7), E363*$B$4, IF(AND(E363&gt;0,E363*$B$4+L362&gt;$B$2*'SFV+BESS'!$I$9,E363*$B$4&lt;'SFV+BESS'!$I$7),$B$2*'SFV+BESS'!$I$9-L362,IF(AND(E363&gt;0,E363*$B$4+L362&gt;$B$2*'SFV+BESS'!$I$9,E363*$B$4&gt;'SFV+BESS'!$I$7,L362&lt;$B$2*'SFV+BESS'!$I$9),$B$2*'SFV+BESS'!$I$9-L362,IF(AND(E363&gt;0,E363*$B$4+L362&lt;=$B$2*'SFV+BESS'!$I$9,E363&gt;'SFV+BESS'!$I$7),'SFV+BESS'!$I$7,0))))</f>
        <v>0</v>
      </c>
      <c r="G363" s="27">
        <f>IF(AND(E363&lt;0,L362+E363/$B$5&gt;$H$2,-E363/'Carga-Descarga Año'!$B$5&lt;'SFV+BESS'!$I$7),E363/$B$5,IF(AND(E363&lt;0,L362+E363/$B$5&gt;$H$2,-E363/'Carga-Descarga Año'!$B$5&gt;'SFV+BESS'!$I$7),-'SFV+BESS'!$I$7,IF(AND(E363&lt;0,L362+E363/$B$5&lt;$H$2),-MIN('SFV+BESS'!$I$7,L362-$H$2),0)))</f>
        <v>0</v>
      </c>
      <c r="I363" s="38">
        <f t="shared" si="401"/>
        <v>55.927500000000009</v>
      </c>
      <c r="J363" s="27">
        <f t="shared" si="403"/>
        <v>0</v>
      </c>
      <c r="K363" s="27">
        <f t="shared" si="402"/>
        <v>0</v>
      </c>
      <c r="L363" s="28">
        <f>IF((L362+F363+G363)&gt;=$B$2*'SFV+BESS'!$I$9, $B$2*'SFV+BESS'!$I$9, (L362+F363+G363))</f>
        <v>173.61249999999998</v>
      </c>
      <c r="M363" s="110">
        <f t="shared" si="404"/>
        <v>46.942371719938521</v>
      </c>
      <c r="R363" s="251"/>
      <c r="S363" s="48">
        <v>14.75</v>
      </c>
      <c r="T363" s="2">
        <f t="shared" si="461"/>
        <v>103.90307247760497</v>
      </c>
      <c r="U363" s="2">
        <f>Gen_Cons_Horario!B1133</f>
        <v>14.914000000000001</v>
      </c>
      <c r="V363" s="35">
        <f t="shared" si="436"/>
        <v>88.989072477604964</v>
      </c>
      <c r="W363" s="116">
        <f>IF(AND(V363&gt;0,V363*$B$4+AC362&lt;=$B$2*'SFV+BESS'!$I$9,V363&lt;'SFV+BESS'!$I$7), V363*$B$4, IF(AND(V363&gt;0,V363*$B$4+AC362&gt;$B$2*'SFV+BESS'!$I$9,V363*$B$4&lt;'SFV+BESS'!$I$7),$B$2*'SFV+BESS'!$I$9-AC362,IF(AND(V363&gt;0,V363*$B$4+AC362&gt;$B$2*'SFV+BESS'!$I$9,V363*$B$4&gt;'SFV+BESS'!$I$7,AC362&lt;$B$2*'SFV+BESS'!$I$9),$B$2*'SFV+BESS'!$I$9-AC362,IF(AND(V363&gt;0,V363*$B$4+AC362&lt;=$B$2*'SFV+BESS'!$I$9,V363&gt;'SFV+BESS'!$I$7),'SFV+BESS'!$I$7,0))))</f>
        <v>0</v>
      </c>
      <c r="X363" s="27">
        <f>IF(AND(V363&lt;0,AC362+V363/$B$5&gt;$H$2,-V363/'Carga-Descarga Año'!$B$5&lt;'SFV+BESS'!$I$7),V363/$B$5,IF(AND(V363&lt;0,AC362+V363/$B$5&gt;$H$2,-V363/'Carga-Descarga Año'!$B$5&gt;'SFV+BESS'!$I$7),-'SFV+BESS'!$I$7,IF(AND(V363&lt;0,AC362+V363/$B$5&lt;$H$2),-MIN('SFV+BESS'!$I$7,AC362-$H$2),0)))</f>
        <v>0</v>
      </c>
      <c r="Z363" s="33">
        <f t="shared" si="430"/>
        <v>14.914000000000001</v>
      </c>
      <c r="AA363" s="27">
        <f t="shared" si="405"/>
        <v>0</v>
      </c>
      <c r="AB363" s="27">
        <f t="shared" si="429"/>
        <v>0</v>
      </c>
      <c r="AC363" s="28">
        <f>IF((AC362+W363+X363)&gt;=$B$2*'SFV+BESS'!$I$9, $B$2*'SFV+BESS'!$I$9, (AC362+W363+X363))</f>
        <v>173.61249999999998</v>
      </c>
      <c r="AD363" s="110">
        <f t="shared" si="406"/>
        <v>88.989072477604964</v>
      </c>
      <c r="AI363" s="251"/>
      <c r="AJ363" s="48">
        <v>14.75</v>
      </c>
      <c r="AK363" s="52">
        <f t="shared" si="462"/>
        <v>95.435636670569934</v>
      </c>
      <c r="AL363" s="33">
        <f>Gen_Cons_Horario!B1805</f>
        <v>37.285000000000004</v>
      </c>
      <c r="AM363" s="35">
        <f t="shared" si="437"/>
        <v>58.150636670569931</v>
      </c>
      <c r="AN363" s="116">
        <f>IF(AND(AM363&gt;0,AM363*$B$4+AT362&lt;=$B$2*'SFV+BESS'!$I$9,AM363&lt;'SFV+BESS'!$I$7), AM363*$B$4, IF(AND(AM363&gt;0,AM363*$B$4+AT362&gt;$B$2*'SFV+BESS'!$I$9,AM363*$B$4&lt;'SFV+BESS'!$I$7),$B$2*'SFV+BESS'!$I$9-AT362,IF(AND(AM363&gt;0,AM363*$B$4+AT362&gt;$B$2*'SFV+BESS'!$I$9,AM363*$B$4&gt;'SFV+BESS'!$I$7,AT362&lt;$B$2*'SFV+BESS'!$I$9),$B$2*'SFV+BESS'!$I$9-AT362,IF(AND(AM363&gt;0,AM363*$B$4+AT362&lt;=$B$2*'SFV+BESS'!$I$9,AM363&gt;'SFV+BESS'!$I$7),'SFV+BESS'!$I$7,0))))</f>
        <v>0</v>
      </c>
      <c r="AO363" s="27">
        <f>IF(AND(AM363&lt;0,AT362+AM363/$B$5&gt;$H$2,-AM363/'Carga-Descarga Año'!$B$5&lt;'SFV+BESS'!$I$7),AM363/$B$5,IF(AND(AM363&lt;0,AT362+AM363/$B$5&gt;$H$2,-AM363/'Carga-Descarga Año'!$B$5&gt;'SFV+BESS'!$I$7),-'SFV+BESS'!$I$7,IF(AND(AM363&lt;0,AT362+AM363/$B$5&lt;$H$2),-MIN('SFV+BESS'!$I$7,AT362-$H$2),0)))</f>
        <v>0</v>
      </c>
      <c r="AP363" s="33"/>
      <c r="AQ363" s="33">
        <f t="shared" si="443"/>
        <v>37.285000000000004</v>
      </c>
      <c r="AR363" s="27">
        <f t="shared" si="407"/>
        <v>0</v>
      </c>
      <c r="AS363" s="27">
        <f t="shared" si="444"/>
        <v>0</v>
      </c>
      <c r="AT363" s="28">
        <f>IF((AT362+AN363+AO363)&gt;=$B$2*'SFV+BESS'!$I$9, $B$2*'SFV+BESS'!$I$9, (AT362+AN363+AO363))</f>
        <v>173.61249999999998</v>
      </c>
      <c r="AU363" s="110">
        <f t="shared" si="408"/>
        <v>58.150636670569931</v>
      </c>
      <c r="AZ363" s="251"/>
      <c r="BA363" s="48">
        <v>14.75</v>
      </c>
      <c r="BB363" s="33">
        <f t="shared" si="463"/>
        <v>62.728437042746478</v>
      </c>
      <c r="BC363" s="33">
        <f>Gen_Cons_Horario!B2549</f>
        <v>0</v>
      </c>
      <c r="BD363" s="35">
        <f t="shared" si="438"/>
        <v>62.728437042746478</v>
      </c>
      <c r="BE363" s="116">
        <f>IF(AND(BD363&gt;0,BD363*$B$4+BK362&lt;=$B$2*'SFV+BESS'!$I$9,BD363&lt;'SFV+BESS'!$I$7), BD363*$B$4, IF(AND(BD363&gt;0,BD363*$B$4+BK362&gt;$B$2*'SFV+BESS'!$I$9,BD363*$B$4&lt;'SFV+BESS'!$I$7),$B$2*'SFV+BESS'!$I$9-BK362,IF(AND(BD363&gt;0,BD363*$B$4+BK362&gt;$B$2*'SFV+BESS'!$I$9,BD363*$B$4&gt;'SFV+BESS'!$I$7,BK362&lt;$B$2*'SFV+BESS'!$I$9),$B$2*'SFV+BESS'!$I$9-BK362,IF(AND(BD363&gt;0,BD363*$B$4+BK362&lt;=$B$2*'SFV+BESS'!$I$9,BD363&gt;'SFV+BESS'!$I$7),'SFV+BESS'!$I$7,0))))</f>
        <v>0</v>
      </c>
      <c r="BF363" s="27">
        <f>IF(AND(BD363&lt;0,BK362+BD363/$B$5&gt;$H$2,-BD363/'Carga-Descarga Año'!$B$5&lt;'SFV+BESS'!$I$7),BD363/$B$5,IF(AND(BD363&lt;0,BK362+BD363/$B$5&gt;$H$2,-BD363/'Carga-Descarga Año'!$B$5&gt;'SFV+BESS'!$I$7),-'SFV+BESS'!$I$7,IF(AND(BD363&lt;0,BK362+BD363/$B$5&lt;$H$2),-MIN('SFV+BESS'!$I$7,BK362-$H$2),0)))</f>
        <v>0</v>
      </c>
      <c r="BG363" s="33"/>
      <c r="BH363" s="33">
        <f t="shared" si="445"/>
        <v>0</v>
      </c>
      <c r="BI363" s="27">
        <f t="shared" si="409"/>
        <v>0</v>
      </c>
      <c r="BJ363" s="27">
        <f t="shared" si="446"/>
        <v>0</v>
      </c>
      <c r="BK363" s="28">
        <f>IF((BK362+BE363+BF363)&gt;=$B$2*'SFV+BESS'!$I$9, $B$2*'SFV+BESS'!$I$9, (BK362+BE363+BF363))</f>
        <v>173.61249999999998</v>
      </c>
      <c r="BL363" s="110">
        <f t="shared" si="410"/>
        <v>62.728437042746478</v>
      </c>
      <c r="BQ363" s="251"/>
      <c r="BR363" s="48">
        <v>14.75</v>
      </c>
      <c r="BS363" s="33">
        <f t="shared" si="464"/>
        <v>20.952304175200414</v>
      </c>
      <c r="BT363" s="33">
        <f>Gen_Cons_Horario!B3269</f>
        <v>0</v>
      </c>
      <c r="BU363" s="35">
        <f t="shared" si="439"/>
        <v>20.952304175200414</v>
      </c>
      <c r="BV363" s="116">
        <f>IF(AND(BU363&gt;0,BU363*$B$4+CB362&lt;=$B$2*'SFV+BESS'!$I$9,BU363&lt;'SFV+BESS'!$I$7), BU363*$B$4, IF(AND(BU363&gt;0,BU363*$B$4+CB362&gt;$B$2*'SFV+BESS'!$I$9,BU363*$B$4&lt;'SFV+BESS'!$I$7),$B$2*'SFV+BESS'!$I$9-CB362,IF(AND(BU363&gt;0,BU363*$B$4+CB362&gt;$B$2*'SFV+BESS'!$I$9,BU363*$B$4&gt;'SFV+BESS'!$I$7,CB362&lt;$B$2*'SFV+BESS'!$I$9),$B$2*'SFV+BESS'!$I$9-CB362,IF(AND(BU363&gt;0,BU363*$B$4+CB362&lt;=$B$2*'SFV+BESS'!$I$9,BU363&gt;'SFV+BESS'!$I$7),'SFV+BESS'!$I$7,0))))</f>
        <v>0</v>
      </c>
      <c r="BW363" s="27">
        <f>IF(AND(BU363&lt;0,CB362+BU363/$B$5&gt;$H$2,-BU363/'Carga-Descarga Año'!$B$5&lt;'SFV+BESS'!$I$7),BU363/$B$5,IF(AND(BU363&lt;0,CB362+BU363/$B$5&gt;$H$2,-BU363/'Carga-Descarga Año'!$B$5&gt;'SFV+BESS'!$I$7),-'SFV+BESS'!$I$7,IF(AND(BU363&lt;0,CB362+BU363/$B$5&lt;$H$2),-MIN('SFV+BESS'!$I$7,CB362-$H$2),0)))</f>
        <v>0</v>
      </c>
      <c r="BX363" s="33"/>
      <c r="BY363" s="33">
        <f t="shared" si="447"/>
        <v>0</v>
      </c>
      <c r="BZ363" s="27">
        <f t="shared" si="411"/>
        <v>0</v>
      </c>
      <c r="CA363" s="27">
        <f t="shared" si="412"/>
        <v>0</v>
      </c>
      <c r="CB363" s="28">
        <f>IF((CB362+BV363+BW363)&gt;=$B$2*'SFV+BESS'!$I$9, $B$2*'SFV+BESS'!$I$9, (CB362+BV363+BW363))</f>
        <v>173.61249999999998</v>
      </c>
      <c r="CC363" s="110">
        <f t="shared" si="413"/>
        <v>20.952304175200414</v>
      </c>
      <c r="CH363" s="251"/>
      <c r="CI363" s="48">
        <v>14.75</v>
      </c>
      <c r="CJ363" s="33">
        <f t="shared" si="465"/>
        <v>15.237891096566022</v>
      </c>
      <c r="CK363" s="33">
        <f>Gen_Cons_Horario!B4013</f>
        <v>0</v>
      </c>
      <c r="CL363" s="35">
        <f t="shared" si="440"/>
        <v>15.237891096566022</v>
      </c>
      <c r="CM363" s="116">
        <f>IF(AND(CL363&gt;0,CL363*$B$4+CS362&lt;=$B$2*'SFV+BESS'!$I$9,CL363&lt;'SFV+BESS'!$I$7), CL363*$B$4, IF(AND(CL363&gt;0,CL363*$B$4+CS362&gt;$B$2*'SFV+BESS'!$I$9,CL363*$B$4&lt;'SFV+BESS'!$I$7),$B$2*'SFV+BESS'!$I$9-CS362,IF(AND(CL363&gt;0,CL363*$B$4+CS362&gt;$B$2*'SFV+BESS'!$I$9,CL363*$B$4&gt;'SFV+BESS'!$I$7,CS362&lt;$B$2*'SFV+BESS'!$I$9),$B$2*'SFV+BESS'!$I$9-CS362,IF(AND(CL363&gt;0,CL363*$B$4+CS362&lt;=$B$2*'SFV+BESS'!$I$9,CL363&gt;'SFV+BESS'!$I$7),'SFV+BESS'!$I$7,0))))</f>
        <v>0</v>
      </c>
      <c r="CN363" s="27">
        <f>IF(AND(CL363&lt;0,CS362+CL363/$B$5&gt;$H$2,-CL363/'Carga-Descarga Año'!$B$5&lt;'SFV+BESS'!$I$7),CL363/$B$5,IF(AND(CL363&lt;0,CS362+CL363/$B$5&gt;$H$2,-CL363/'Carga-Descarga Año'!$B$5&gt;'SFV+BESS'!$I$7),-'SFV+BESS'!$I$7,IF(AND(CL363&lt;0,CS362+CL363/$B$5&lt;$H$2),-MIN('SFV+BESS'!$I$7,CS362-$H$2),0)))</f>
        <v>0</v>
      </c>
      <c r="CO363" s="33"/>
      <c r="CP363" s="33">
        <f t="shared" si="448"/>
        <v>0</v>
      </c>
      <c r="CQ363" s="27">
        <f t="shared" si="414"/>
        <v>0</v>
      </c>
      <c r="CR363" s="27">
        <f t="shared" si="449"/>
        <v>0</v>
      </c>
      <c r="CS363" s="28">
        <f>IF((CS362+CM363+CN363)&gt;=$B$2*'SFV+BESS'!$I$9, $B$2*'SFV+BESS'!$I$9, (CS362+CM363+CN363))</f>
        <v>173.61249999999998</v>
      </c>
      <c r="CT363" s="110">
        <f t="shared" si="415"/>
        <v>15.237891096566022</v>
      </c>
      <c r="CY363" s="251"/>
      <c r="CZ363" s="48">
        <v>14.75</v>
      </c>
      <c r="DA363" s="33">
        <f t="shared" si="466"/>
        <v>22.399706331116558</v>
      </c>
      <c r="DB363" s="33">
        <f>Gen_Cons_Horario!B4733</f>
        <v>0</v>
      </c>
      <c r="DC363" s="35">
        <f t="shared" si="431"/>
        <v>22.399706331116558</v>
      </c>
      <c r="DD363" s="116">
        <f>IF(AND(DC363&gt;0,DC363*$B$4+DJ362&lt;=$B$2*'SFV+BESS'!$I$9,DC363&lt;'SFV+BESS'!$I$7), DC363*$B$4, IF(AND(DC363&gt;0,DC363*$B$4+DJ362&gt;$B$2*'SFV+BESS'!$I$9,DC363*$B$4&lt;'SFV+BESS'!$I$7),$B$2*'SFV+BESS'!$I$9-DJ362,IF(AND(DC363&gt;0,DC363*$B$4+DJ362&gt;$B$2*'SFV+BESS'!$I$9,DC363*$B$4&gt;'SFV+BESS'!$I$7,DJ362&lt;$B$2*'SFV+BESS'!$I$9),$B$2*'SFV+BESS'!$I$9-DJ362,IF(AND(DC363&gt;0,DC363*$B$4+DJ362&lt;=$B$2*'SFV+BESS'!$I$9,DC363&gt;'SFV+BESS'!$I$7),'SFV+BESS'!$I$7,0))))</f>
        <v>0</v>
      </c>
      <c r="DE363" s="27">
        <f>IF(AND(DC363&lt;0,DJ362+DC363/$B$5&gt;$H$2,-DC363/'Carga-Descarga Año'!$B$5&lt;'SFV+BESS'!$I$7),DC363/$B$5,IF(AND(DC363&lt;0,DJ362+DC363/$B$5&gt;$H$2,-DC363/'Carga-Descarga Año'!$B$5&gt;'SFV+BESS'!$I$7),-'SFV+BESS'!$I$7,IF(AND(DC363&lt;0,DJ362+DC363/$B$5&lt;$H$2),-MIN('SFV+BESS'!$I$7,DJ362-$H$2),0)))</f>
        <v>0</v>
      </c>
      <c r="DF363" s="33"/>
      <c r="DG363" s="33">
        <f t="shared" si="450"/>
        <v>0</v>
      </c>
      <c r="DH363" s="27">
        <f t="shared" si="416"/>
        <v>0</v>
      </c>
      <c r="DI363" s="27">
        <f t="shared" si="417"/>
        <v>0</v>
      </c>
      <c r="DJ363" s="28">
        <f>IF((DJ362+DD363+DE363)&gt;=$B$2*'SFV+BESS'!$I$9, $B$2*'SFV+BESS'!$I$9, (DJ362+DD363+DE363))</f>
        <v>173.61249999999998</v>
      </c>
      <c r="DK363" s="110">
        <f t="shared" si="418"/>
        <v>22.399706331116558</v>
      </c>
      <c r="DP363" s="251"/>
      <c r="DQ363" s="48">
        <v>14.75</v>
      </c>
      <c r="DR363" s="33">
        <f t="shared" si="467"/>
        <v>43.502380946179692</v>
      </c>
      <c r="DS363" s="33">
        <f>Gen_Cons_Horario!B5477</f>
        <v>0</v>
      </c>
      <c r="DT363" s="35">
        <f t="shared" si="432"/>
        <v>43.502380946179692</v>
      </c>
      <c r="DU363" s="116">
        <f>IF(AND(DT363&gt;0,DT363*$B$4+EA362&lt;=$B$2*'SFV+BESS'!$I$9,DT363&lt;'SFV+BESS'!$I$7), DT363*$B$4, IF(AND(DT363&gt;0,DT363*$B$4+EA362&gt;$B$2*'SFV+BESS'!$I$9,DT363*$B$4&lt;'SFV+BESS'!$I$7),$B$2*'SFV+BESS'!$I$9-EA362,IF(AND(DT363&gt;0,DT363*$B$4+EA362&gt;$B$2*'SFV+BESS'!$I$9,DT363*$B$4&gt;'SFV+BESS'!$I$7,EA362&lt;$B$2*'SFV+BESS'!$I$9),$B$2*'SFV+BESS'!$I$9-EA362,IF(AND(DT363&gt;0,DT363*$B$4+EA362&lt;=$B$2*'SFV+BESS'!$I$9,DT363&gt;'SFV+BESS'!$I$7),'SFV+BESS'!$I$7,0))))</f>
        <v>0</v>
      </c>
      <c r="DV363" s="27">
        <f>IF(AND(DT363&lt;0,EA362+DT363/$B$5&gt;$H$2,-DT363/'Carga-Descarga Año'!$B$5&lt;'SFV+BESS'!$I$7),DT363/$B$5,IF(AND(DT363&lt;0,EA362+DT363/$B$5&gt;$H$2,-DT363/'Carga-Descarga Año'!$B$5&gt;'SFV+BESS'!$I$7),-'SFV+BESS'!$I$7,IF(AND(DT363&lt;0,EA362+DT363/$B$5&lt;$H$2),-MIN('SFV+BESS'!$I$7,EA362-$H$2),0)))</f>
        <v>0</v>
      </c>
      <c r="DW363" s="33"/>
      <c r="DX363" s="33">
        <f t="shared" si="451"/>
        <v>0</v>
      </c>
      <c r="DY363" s="27">
        <f t="shared" si="419"/>
        <v>0</v>
      </c>
      <c r="DZ363" s="27">
        <f t="shared" si="452"/>
        <v>0</v>
      </c>
      <c r="EA363" s="28">
        <f>IF((EA362+DU363+DV363)&gt;=$B$2*'SFV+BESS'!$I$9, $B$2*'SFV+BESS'!$I$9, (EA362+DU363+DV363))</f>
        <v>173.61249999999998</v>
      </c>
      <c r="EB363" s="110">
        <f t="shared" si="420"/>
        <v>43.502380946179692</v>
      </c>
      <c r="EG363" s="251"/>
      <c r="EH363" s="48">
        <v>14.75</v>
      </c>
      <c r="EI363" s="33">
        <f t="shared" si="468"/>
        <v>59.658968947324041</v>
      </c>
      <c r="EJ363" s="33">
        <f>Gen_Cons_Horario!B6221</f>
        <v>0</v>
      </c>
      <c r="EK363" s="35">
        <f t="shared" si="433"/>
        <v>59.658968947324041</v>
      </c>
      <c r="EL363" s="116">
        <f>IF(AND(EK363&gt;0,EK363*$B$4+ER362&lt;=$B$2*'SFV+BESS'!$I$9,EK363&lt;'SFV+BESS'!$I$7), EK363*$B$4, IF(AND(EK363&gt;0,EK363*$B$4+ER362&gt;$B$2*'SFV+BESS'!$I$9,EK363*$B$4&lt;'SFV+BESS'!$I$7),$B$2*'SFV+BESS'!$I$9-ER362,IF(AND(EK363&gt;0,EK363*$B$4+ER362&gt;$B$2*'SFV+BESS'!$I$9,EK363*$B$4&gt;'SFV+BESS'!$I$7,ER362&lt;$B$2*'SFV+BESS'!$I$9),$B$2*'SFV+BESS'!$I$9-ER362,IF(AND(EK363&gt;0,EK363*$B$4+ER362&lt;=$B$2*'SFV+BESS'!$I$9,EK363&gt;'SFV+BESS'!$I$7),'SFV+BESS'!$I$7,0))))</f>
        <v>0</v>
      </c>
      <c r="EM363" s="27">
        <f>IF(AND(EK363&lt;0,ER362+EK363/$B$5&gt;$H$2,-EK363/'Carga-Descarga Año'!$B$5&lt;'SFV+BESS'!$I$7),EK363/$B$5,IF(AND(EK363&lt;0,ER362+EK363/$B$5&gt;$H$2,-EK363/'Carga-Descarga Año'!$B$5&gt;'SFV+BESS'!$I$7),-'SFV+BESS'!$I$7,IF(AND(EK363&lt;0,ER362+EK363/$B$5&lt;$H$2),-MIN('SFV+BESS'!$I$7,ER362-$H$2),0)))</f>
        <v>0</v>
      </c>
      <c r="EN363" s="33"/>
      <c r="EO363" s="33">
        <f t="shared" si="453"/>
        <v>0</v>
      </c>
      <c r="EP363" s="27">
        <f t="shared" si="421"/>
        <v>0</v>
      </c>
      <c r="EQ363" s="27">
        <f t="shared" si="454"/>
        <v>0</v>
      </c>
      <c r="ER363" s="28">
        <f>IF((ER362+EL363+EM363)&gt;=$B$2*'SFV+BESS'!$I$9, $B$2*'SFV+BESS'!$I$9, (ER362+EL363+EM363))</f>
        <v>173.61249999999998</v>
      </c>
      <c r="ES363" s="110">
        <f t="shared" si="422"/>
        <v>59.658968947324041</v>
      </c>
      <c r="EX363" s="251"/>
      <c r="EY363" s="48">
        <v>14.75</v>
      </c>
      <c r="EZ363" s="33">
        <f t="shared" si="469"/>
        <v>74.053982163182425</v>
      </c>
      <c r="FA363" s="33">
        <f>Gen_Cons_Horario!B6941</f>
        <v>0</v>
      </c>
      <c r="FB363" s="35">
        <f t="shared" si="434"/>
        <v>74.053982163182425</v>
      </c>
      <c r="FC363" s="116">
        <f>IF(AND(FB363&gt;0,FB363*$B$4+FI362&lt;=$B$2*'SFV+BESS'!$I$9,FB363&lt;'SFV+BESS'!$I$7), FB363*$B$4, IF(AND(FB363&gt;0,FB363*$B$4+FI362&gt;$B$2*'SFV+BESS'!$I$9,FB363*$B$4&lt;'SFV+BESS'!$I$7),$B$2*'SFV+BESS'!$I$9-FI362,IF(AND(FB363&gt;0,FB363*$B$4+FI362&gt;$B$2*'SFV+BESS'!$I$9,FB363*$B$4&gt;'SFV+BESS'!$I$7,FI362&lt;$B$2*'SFV+BESS'!$I$9),$B$2*'SFV+BESS'!$I$9-FI362,IF(AND(FB363&gt;0,FB363*$B$4+FI362&lt;=$B$2*'SFV+BESS'!$I$9,FB363&gt;'SFV+BESS'!$I$7),'SFV+BESS'!$I$7,0))))</f>
        <v>0</v>
      </c>
      <c r="FD363" s="27">
        <f>IF(AND(FB363&lt;0,FI362+FB363/$B$5&gt;$H$2,-FB363/'Carga-Descarga Año'!$B$5&lt;'SFV+BESS'!$I$7),FB363/$B$5,IF(AND(FB363&lt;0,FI362+FB363/$B$5&gt;$H$2,-FB363/'Carga-Descarga Año'!$B$5&gt;'SFV+BESS'!$I$7),-'SFV+BESS'!$I$7,IF(AND(FB363&lt;0,FI362+FB363/$B$5&lt;$H$2),-MIN('SFV+BESS'!$I$7,FI362-$H$2),0)))</f>
        <v>0</v>
      </c>
      <c r="FE363" s="33"/>
      <c r="FF363" s="33">
        <f t="shared" si="455"/>
        <v>0</v>
      </c>
      <c r="FG363" s="27">
        <f t="shared" si="423"/>
        <v>0</v>
      </c>
      <c r="FH363" s="27">
        <f t="shared" si="456"/>
        <v>0</v>
      </c>
      <c r="FI363" s="28">
        <f>IF((FI362+FC363+FD363)&gt;=$B$2*'SFV+BESS'!$I$9, $B$2*'SFV+BESS'!$I$9, (FI362+FC363+FD363))</f>
        <v>173.61249999999998</v>
      </c>
      <c r="FJ363" s="110">
        <f t="shared" si="424"/>
        <v>74.053982163182425</v>
      </c>
      <c r="FO363" s="251"/>
      <c r="FP363" s="48">
        <v>14.75</v>
      </c>
      <c r="FQ363" s="33">
        <f t="shared" si="470"/>
        <v>90.474946527938982</v>
      </c>
      <c r="FR363" s="33">
        <f>Gen_Cons_Horario!B7685</f>
        <v>0</v>
      </c>
      <c r="FS363" s="35">
        <f t="shared" si="435"/>
        <v>90.474946527938982</v>
      </c>
      <c r="FT363" s="116">
        <f>IF(AND(FS363&gt;0,FS363*$B$4+FZ362&lt;=$B$2*'SFV+BESS'!$I$9,FS363&lt;'SFV+BESS'!$I$7), FS363*$B$4, IF(AND(FS363&gt;0,FS363*$B$4+FZ362&gt;$B$2*'SFV+BESS'!$I$9,FS363*$B$4&lt;'SFV+BESS'!$I$7),$B$2*'SFV+BESS'!$I$9-FZ362,IF(AND(FS363&gt;0,FS363*$B$4+FZ362&gt;$B$2*'SFV+BESS'!$I$9,FS363*$B$4&gt;'SFV+BESS'!$I$7,FZ362&lt;$B$2*'SFV+BESS'!$I$9),$B$2*'SFV+BESS'!$I$9-FZ362,IF(AND(FS363&gt;0,FS363*$B$4+FZ362&lt;=$B$2*'SFV+BESS'!$I$9,FS363&gt;'SFV+BESS'!$I$7),'SFV+BESS'!$I$7,0))))</f>
        <v>0</v>
      </c>
      <c r="FU363" s="27">
        <f>IF(AND(FS363&lt;0,FZ362+FS363/$B$5&gt;$H$2,-FS363/'Carga-Descarga Año'!$B$5&lt;'SFV+BESS'!$I$7),FS363/$B$5,IF(AND(FS363&lt;0,FZ362+FS363/$B$5&gt;$H$2,-FS363/'Carga-Descarga Año'!$B$5&gt;'SFV+BESS'!$I$7),-'SFV+BESS'!$I$7,IF(AND(FS363&lt;0,FZ362+FS363/$B$5&lt;$H$2),-MIN('SFV+BESS'!$I$7,FZ362-$H$2),0)))</f>
        <v>0</v>
      </c>
      <c r="FV363" s="33"/>
      <c r="FW363" s="33">
        <f t="shared" si="457"/>
        <v>0</v>
      </c>
      <c r="FX363" s="27">
        <f t="shared" si="425"/>
        <v>0</v>
      </c>
      <c r="FY363" s="27">
        <f t="shared" si="458"/>
        <v>0</v>
      </c>
      <c r="FZ363" s="28">
        <f>IF((FZ362+FT363+FU363)&gt;=$B$2*'SFV+BESS'!$I$9, $B$2*'SFV+BESS'!$I$9, (FZ362+FT363+FU363))</f>
        <v>173.61249999999998</v>
      </c>
      <c r="GA363" s="110">
        <f t="shared" si="426"/>
        <v>90.474946527938982</v>
      </c>
      <c r="GF363" s="251"/>
      <c r="GG363" s="48">
        <v>14.75</v>
      </c>
      <c r="GH363" s="33">
        <f t="shared" si="471"/>
        <v>95.072145615161062</v>
      </c>
      <c r="GI363" s="33">
        <f>Gen_Cons_Horario!B8405</f>
        <v>22.371000000000002</v>
      </c>
      <c r="GJ363" s="35">
        <f t="shared" si="441"/>
        <v>72.701145615161067</v>
      </c>
      <c r="GK363" s="116">
        <f>IF(AND(GJ363&gt;0,GJ363*$B$4+GQ362&lt;=$B$2*'SFV+BESS'!$I$9,GJ363&lt;'SFV+BESS'!$I$7), GJ363*$B$4, IF(AND(GJ363&gt;0,GJ363*$B$4+GQ362&gt;$B$2*'SFV+BESS'!$I$9,GJ363*$B$4&lt;'SFV+BESS'!$I$7),$B$2*'SFV+BESS'!$I$9-GQ362,IF(AND(GJ363&gt;0,GJ363*$B$4+GQ362&gt;$B$2*'SFV+BESS'!$I$9,GJ363*$B$4&gt;'SFV+BESS'!$I$7,GQ362&lt;$B$2*'SFV+BESS'!$I$9),$B$2*'SFV+BESS'!$I$9-GQ362,IF(AND(GJ363&gt;0,GJ363*$B$4+GQ362&lt;=$B$2*'SFV+BESS'!$I$9,GJ363&gt;'SFV+BESS'!$I$7),'SFV+BESS'!$I$7,0))))</f>
        <v>0</v>
      </c>
      <c r="GL363" s="27">
        <f>IF(AND(GJ363&lt;0,GQ362+GJ363/$B$5&gt;$H$2,-GJ363/'Carga-Descarga Año'!$B$5&lt;'SFV+BESS'!$I$7),GJ363/$B$5,IF(AND(GJ363&lt;0,GQ362+GJ363/$B$5&gt;$H$2,-GJ363/'Carga-Descarga Año'!$B$5&gt;'SFV+BESS'!$I$7),-'SFV+BESS'!$I$7,IF(AND(GJ363&lt;0,GQ362+GJ363/$B$5&lt;$H$2),-MIN('SFV+BESS'!$I$7,GQ362-$H$2),0)))</f>
        <v>0</v>
      </c>
      <c r="GM363" s="33"/>
      <c r="GN363" s="33">
        <f t="shared" si="459"/>
        <v>22.371000000000002</v>
      </c>
      <c r="GO363" s="27">
        <f t="shared" si="427"/>
        <v>0</v>
      </c>
      <c r="GP363" s="27">
        <f t="shared" si="460"/>
        <v>0</v>
      </c>
      <c r="GQ363" s="28">
        <f>IF((GQ362+GK363+GL363)&gt;=$B$2*'SFV+BESS'!$I$9, $B$2*'SFV+BESS'!$I$9, (GQ362+GK363+GL363))</f>
        <v>173.61249999999998</v>
      </c>
      <c r="GR363" s="110">
        <f t="shared" si="428"/>
        <v>72.701145615161067</v>
      </c>
    </row>
    <row r="364" spans="1:200">
      <c r="A364" s="249"/>
      <c r="B364" s="48">
        <v>14.7916666666667</v>
      </c>
      <c r="C364" s="38">
        <f t="shared" si="442"/>
        <v>79.925483788312661</v>
      </c>
      <c r="D364" s="2">
        <f>Gen_Cons_Horario!B390</f>
        <v>55.927500000000009</v>
      </c>
      <c r="E364" s="140">
        <f t="shared" si="400"/>
        <v>23.997983788312652</v>
      </c>
      <c r="F364" s="116">
        <f>IF(AND(E364&gt;0,E364*$B$4+L363&lt;=$B$2*'SFV+BESS'!$I$9,E364&lt;'SFV+BESS'!$I$7), E364*$B$4, IF(AND(E364&gt;0,E364*$B$4+L363&gt;$B$2*'SFV+BESS'!$I$9,E364*$B$4&lt;'SFV+BESS'!$I$7),$B$2*'SFV+BESS'!$I$9-L363,IF(AND(E364&gt;0,E364*$B$4+L363&gt;$B$2*'SFV+BESS'!$I$9,E364*$B$4&gt;'SFV+BESS'!$I$7,L363&lt;$B$2*'SFV+BESS'!$I$9),$B$2*'SFV+BESS'!$I$9-L363,IF(AND(E364&gt;0,E364*$B$4+L363&lt;=$B$2*'SFV+BESS'!$I$9,E364&gt;'SFV+BESS'!$I$7),'SFV+BESS'!$I$7,0))))</f>
        <v>0</v>
      </c>
      <c r="G364" s="27">
        <f>IF(AND(E364&lt;0,L363+E364/$B$5&gt;$H$2,-E364/'Carga-Descarga Año'!$B$5&lt;'SFV+BESS'!$I$7),E364/$B$5,IF(AND(E364&lt;0,L363+E364/$B$5&gt;$H$2,-E364/'Carga-Descarga Año'!$B$5&gt;'SFV+BESS'!$I$7),-'SFV+BESS'!$I$7,IF(AND(E364&lt;0,L363+E364/$B$5&lt;$H$2),-MIN('SFV+BESS'!$I$7,L363-$H$2),0)))</f>
        <v>0</v>
      </c>
      <c r="I364" s="38">
        <f t="shared" si="401"/>
        <v>55.927500000000009</v>
      </c>
      <c r="J364" s="27">
        <f t="shared" si="403"/>
        <v>0</v>
      </c>
      <c r="K364" s="27">
        <f t="shared" si="402"/>
        <v>0</v>
      </c>
      <c r="L364" s="28">
        <f>IF((L363+F364+G364)&gt;=$B$2*'SFV+BESS'!$I$9, $B$2*'SFV+BESS'!$I$9, (L363+F364+G364))</f>
        <v>173.61249999999998</v>
      </c>
      <c r="M364" s="110">
        <f t="shared" si="404"/>
        <v>23.997983788312652</v>
      </c>
      <c r="R364" s="251"/>
      <c r="S364" s="48">
        <v>14.7916666666667</v>
      </c>
      <c r="T364" s="2">
        <f t="shared" si="461"/>
        <v>73.959352377759757</v>
      </c>
      <c r="U364" s="2">
        <f>Gen_Cons_Horario!B1134</f>
        <v>14.914000000000001</v>
      </c>
      <c r="V364" s="35">
        <f t="shared" si="436"/>
        <v>59.045352377759755</v>
      </c>
      <c r="W364" s="116">
        <f>IF(AND(V364&gt;0,V364*$B$4+AC363&lt;=$B$2*'SFV+BESS'!$I$9,V364&lt;'SFV+BESS'!$I$7), V364*$B$4, IF(AND(V364&gt;0,V364*$B$4+AC363&gt;$B$2*'SFV+BESS'!$I$9,V364*$B$4&lt;'SFV+BESS'!$I$7),$B$2*'SFV+BESS'!$I$9-AC363,IF(AND(V364&gt;0,V364*$B$4+AC363&gt;$B$2*'SFV+BESS'!$I$9,V364*$B$4&gt;'SFV+BESS'!$I$7,AC363&lt;$B$2*'SFV+BESS'!$I$9),$B$2*'SFV+BESS'!$I$9-AC363,IF(AND(V364&gt;0,V364*$B$4+AC363&lt;=$B$2*'SFV+BESS'!$I$9,V364&gt;'SFV+BESS'!$I$7),'SFV+BESS'!$I$7,0))))</f>
        <v>0</v>
      </c>
      <c r="X364" s="27">
        <f>IF(AND(V364&lt;0,AC363+V364/$B$5&gt;$H$2,-V364/'Carga-Descarga Año'!$B$5&lt;'SFV+BESS'!$I$7),V364/$B$5,IF(AND(V364&lt;0,AC363+V364/$B$5&gt;$H$2,-V364/'Carga-Descarga Año'!$B$5&gt;'SFV+BESS'!$I$7),-'SFV+BESS'!$I$7,IF(AND(V364&lt;0,AC363+V364/$B$5&lt;$H$2),-MIN('SFV+BESS'!$I$7,AC363-$H$2),0)))</f>
        <v>0</v>
      </c>
      <c r="Z364" s="33">
        <f t="shared" si="430"/>
        <v>14.914000000000001</v>
      </c>
      <c r="AA364" s="27">
        <f t="shared" si="405"/>
        <v>0</v>
      </c>
      <c r="AB364" s="27">
        <f t="shared" si="429"/>
        <v>0</v>
      </c>
      <c r="AC364" s="28">
        <f>IF((AC363+W364+X364)&gt;=$B$2*'SFV+BESS'!$I$9, $B$2*'SFV+BESS'!$I$9, (AC363+W364+X364))</f>
        <v>173.61249999999998</v>
      </c>
      <c r="AD364" s="110">
        <f t="shared" si="406"/>
        <v>59.045352377759755</v>
      </c>
      <c r="AI364" s="251"/>
      <c r="AJ364" s="48">
        <v>14.7916666666667</v>
      </c>
      <c r="AK364" s="52">
        <f t="shared" si="462"/>
        <v>36.25870067053912</v>
      </c>
      <c r="AL364" s="33">
        <f>Gen_Cons_Horario!B1806</f>
        <v>37.285000000000004</v>
      </c>
      <c r="AM364" s="35">
        <f t="shared" si="437"/>
        <v>-1.0262993294608833</v>
      </c>
      <c r="AN364" s="116">
        <f>IF(AND(AM364&gt;0,AM364*$B$4+AT363&lt;=$B$2*'SFV+BESS'!$I$9,AM364&lt;'SFV+BESS'!$I$7), AM364*$B$4, IF(AND(AM364&gt;0,AM364*$B$4+AT363&gt;$B$2*'SFV+BESS'!$I$9,AM364*$B$4&lt;'SFV+BESS'!$I$7),$B$2*'SFV+BESS'!$I$9-AT363,IF(AND(AM364&gt;0,AM364*$B$4+AT363&gt;$B$2*'SFV+BESS'!$I$9,AM364*$B$4&gt;'SFV+BESS'!$I$7,AT363&lt;$B$2*'SFV+BESS'!$I$9),$B$2*'SFV+BESS'!$I$9-AT363,IF(AND(AM364&gt;0,AM364*$B$4+AT363&lt;=$B$2*'SFV+BESS'!$I$9,AM364&gt;'SFV+BESS'!$I$7),'SFV+BESS'!$I$7,0))))</f>
        <v>0</v>
      </c>
      <c r="AO364" s="27">
        <f>IF(AND(AM364&lt;0,AT363+AM364/$B$5&gt;$H$2,-AM364/'Carga-Descarga Año'!$B$5&lt;'SFV+BESS'!$I$7),AM364/$B$5,IF(AND(AM364&lt;0,AT363+AM364/$B$5&gt;$H$2,-AM364/'Carga-Descarga Año'!$B$5&gt;'SFV+BESS'!$I$7),-'SFV+BESS'!$I$7,IF(AND(AM364&lt;0,AT363+AM364/$B$5&lt;$H$2),-MIN('SFV+BESS'!$I$7,AT363-$H$2),0)))</f>
        <v>-1.0803150836430351</v>
      </c>
      <c r="AP364" s="33"/>
      <c r="AQ364" s="33">
        <f t="shared" si="443"/>
        <v>36.25870067053912</v>
      </c>
      <c r="AR364" s="27">
        <f t="shared" si="407"/>
        <v>1.0262993294608833</v>
      </c>
      <c r="AS364" s="27">
        <f t="shared" si="444"/>
        <v>0</v>
      </c>
      <c r="AT364" s="28">
        <f>IF((AT363+AN364+AO364)&gt;=$B$2*'SFV+BESS'!$I$9, $B$2*'SFV+BESS'!$I$9, (AT363+AN364+AO364))</f>
        <v>172.53218491635695</v>
      </c>
      <c r="AU364" s="110">
        <f t="shared" si="408"/>
        <v>0</v>
      </c>
      <c r="AZ364" s="251"/>
      <c r="BA364" s="48">
        <v>14.7916666666667</v>
      </c>
      <c r="BB364" s="33">
        <f t="shared" si="463"/>
        <v>0.19541569172195167</v>
      </c>
      <c r="BC364" s="33">
        <f>Gen_Cons_Horario!B2550</f>
        <v>0</v>
      </c>
      <c r="BD364" s="35">
        <f t="shared" si="438"/>
        <v>0.19541569172195167</v>
      </c>
      <c r="BE364" s="116">
        <f>IF(AND(BD364&gt;0,BD364*$B$4+BK363&lt;=$B$2*'SFV+BESS'!$I$9,BD364&lt;'SFV+BESS'!$I$7), BD364*$B$4, IF(AND(BD364&gt;0,BD364*$B$4+BK363&gt;$B$2*'SFV+BESS'!$I$9,BD364*$B$4&lt;'SFV+BESS'!$I$7),$B$2*'SFV+BESS'!$I$9-BK363,IF(AND(BD364&gt;0,BD364*$B$4+BK363&gt;$B$2*'SFV+BESS'!$I$9,BD364*$B$4&gt;'SFV+BESS'!$I$7,BK363&lt;$B$2*'SFV+BESS'!$I$9),$B$2*'SFV+BESS'!$I$9-BK363,IF(AND(BD364&gt;0,BD364*$B$4+BK363&lt;=$B$2*'SFV+BESS'!$I$9,BD364&gt;'SFV+BESS'!$I$7),'SFV+BESS'!$I$7,0))))</f>
        <v>0</v>
      </c>
      <c r="BF364" s="27">
        <f>IF(AND(BD364&lt;0,BK363+BD364/$B$5&gt;$H$2,-BD364/'Carga-Descarga Año'!$B$5&lt;'SFV+BESS'!$I$7),BD364/$B$5,IF(AND(BD364&lt;0,BK363+BD364/$B$5&gt;$H$2,-BD364/'Carga-Descarga Año'!$B$5&gt;'SFV+BESS'!$I$7),-'SFV+BESS'!$I$7,IF(AND(BD364&lt;0,BK363+BD364/$B$5&lt;$H$2),-MIN('SFV+BESS'!$I$7,BK363-$H$2),0)))</f>
        <v>0</v>
      </c>
      <c r="BG364" s="33"/>
      <c r="BH364" s="33">
        <f t="shared" si="445"/>
        <v>0</v>
      </c>
      <c r="BI364" s="27">
        <f t="shared" si="409"/>
        <v>0</v>
      </c>
      <c r="BJ364" s="27">
        <f t="shared" si="446"/>
        <v>0</v>
      </c>
      <c r="BK364" s="28">
        <f>IF((BK363+BE364+BF364)&gt;=$B$2*'SFV+BESS'!$I$9, $B$2*'SFV+BESS'!$I$9, (BK363+BE364+BF364))</f>
        <v>173.61249999999998</v>
      </c>
      <c r="BL364" s="110">
        <f t="shared" si="410"/>
        <v>0.19541569172195167</v>
      </c>
      <c r="BQ364" s="251"/>
      <c r="BR364" s="48">
        <v>14.7916666666667</v>
      </c>
      <c r="BS364" s="33">
        <f t="shared" si="464"/>
        <v>0</v>
      </c>
      <c r="BT364" s="33">
        <f>Gen_Cons_Horario!B3270</f>
        <v>0</v>
      </c>
      <c r="BU364" s="35">
        <f t="shared" si="439"/>
        <v>0</v>
      </c>
      <c r="BV364" s="116">
        <f>IF(AND(BU364&gt;0,BU364*$B$4+CB363&lt;=$B$2*'SFV+BESS'!$I$9,BU364&lt;'SFV+BESS'!$I$7), BU364*$B$4, IF(AND(BU364&gt;0,BU364*$B$4+CB363&gt;$B$2*'SFV+BESS'!$I$9,BU364*$B$4&lt;'SFV+BESS'!$I$7),$B$2*'SFV+BESS'!$I$9-CB363,IF(AND(BU364&gt;0,BU364*$B$4+CB363&gt;$B$2*'SFV+BESS'!$I$9,BU364*$B$4&gt;'SFV+BESS'!$I$7,CB363&lt;$B$2*'SFV+BESS'!$I$9),$B$2*'SFV+BESS'!$I$9-CB363,IF(AND(BU364&gt;0,BU364*$B$4+CB363&lt;=$B$2*'SFV+BESS'!$I$9,BU364&gt;'SFV+BESS'!$I$7),'SFV+BESS'!$I$7,0))))</f>
        <v>0</v>
      </c>
      <c r="BW364" s="27">
        <f>IF(AND(BU364&lt;0,CB363+BU364/$B$5&gt;$H$2,-BU364/'Carga-Descarga Año'!$B$5&lt;'SFV+BESS'!$I$7),BU364/$B$5,IF(AND(BU364&lt;0,CB363+BU364/$B$5&gt;$H$2,-BU364/'Carga-Descarga Año'!$B$5&gt;'SFV+BESS'!$I$7),-'SFV+BESS'!$I$7,IF(AND(BU364&lt;0,CB363+BU364/$B$5&lt;$H$2),-MIN('SFV+BESS'!$I$7,CB363-$H$2),0)))</f>
        <v>0</v>
      </c>
      <c r="BX364" s="33"/>
      <c r="BY364" s="33">
        <f t="shared" si="447"/>
        <v>0</v>
      </c>
      <c r="BZ364" s="27">
        <f t="shared" si="411"/>
        <v>0</v>
      </c>
      <c r="CA364" s="27">
        <f t="shared" si="412"/>
        <v>0</v>
      </c>
      <c r="CB364" s="28">
        <f>IF((CB363+BV364+BW364)&gt;=$B$2*'SFV+BESS'!$I$9, $B$2*'SFV+BESS'!$I$9, (CB363+BV364+BW364))</f>
        <v>173.61249999999998</v>
      </c>
      <c r="CC364" s="110">
        <f t="shared" si="413"/>
        <v>0</v>
      </c>
      <c r="CH364" s="251"/>
      <c r="CI364" s="48">
        <v>14.7916666666667</v>
      </c>
      <c r="CJ364" s="33">
        <f t="shared" si="465"/>
        <v>0</v>
      </c>
      <c r="CK364" s="33">
        <f>Gen_Cons_Horario!B4014</f>
        <v>0</v>
      </c>
      <c r="CL364" s="35">
        <f t="shared" si="440"/>
        <v>0</v>
      </c>
      <c r="CM364" s="116">
        <f>IF(AND(CL364&gt;0,CL364*$B$4+CS363&lt;=$B$2*'SFV+BESS'!$I$9,CL364&lt;'SFV+BESS'!$I$7), CL364*$B$4, IF(AND(CL364&gt;0,CL364*$B$4+CS363&gt;$B$2*'SFV+BESS'!$I$9,CL364*$B$4&lt;'SFV+BESS'!$I$7),$B$2*'SFV+BESS'!$I$9-CS363,IF(AND(CL364&gt;0,CL364*$B$4+CS363&gt;$B$2*'SFV+BESS'!$I$9,CL364*$B$4&gt;'SFV+BESS'!$I$7,CS363&lt;$B$2*'SFV+BESS'!$I$9),$B$2*'SFV+BESS'!$I$9-CS363,IF(AND(CL364&gt;0,CL364*$B$4+CS363&lt;=$B$2*'SFV+BESS'!$I$9,CL364&gt;'SFV+BESS'!$I$7),'SFV+BESS'!$I$7,0))))</f>
        <v>0</v>
      </c>
      <c r="CN364" s="27">
        <f>IF(AND(CL364&lt;0,CS363+CL364/$B$5&gt;$H$2,-CL364/'Carga-Descarga Año'!$B$5&lt;'SFV+BESS'!$I$7),CL364/$B$5,IF(AND(CL364&lt;0,CS363+CL364/$B$5&gt;$H$2,-CL364/'Carga-Descarga Año'!$B$5&gt;'SFV+BESS'!$I$7),-'SFV+BESS'!$I$7,IF(AND(CL364&lt;0,CS363+CL364/$B$5&lt;$H$2),-MIN('SFV+BESS'!$I$7,CS363-$H$2),0)))</f>
        <v>0</v>
      </c>
      <c r="CO364" s="33"/>
      <c r="CP364" s="33">
        <f t="shared" si="448"/>
        <v>0</v>
      </c>
      <c r="CQ364" s="27">
        <f t="shared" si="414"/>
        <v>0</v>
      </c>
      <c r="CR364" s="27">
        <f t="shared" si="449"/>
        <v>0</v>
      </c>
      <c r="CS364" s="28">
        <f>IF((CS363+CM364+CN364)&gt;=$B$2*'SFV+BESS'!$I$9, $B$2*'SFV+BESS'!$I$9, (CS363+CM364+CN364))</f>
        <v>173.61249999999998</v>
      </c>
      <c r="CT364" s="110">
        <f t="shared" si="415"/>
        <v>0</v>
      </c>
      <c r="CY364" s="251"/>
      <c r="CZ364" s="48">
        <v>14.7916666666667</v>
      </c>
      <c r="DA364" s="33">
        <f t="shared" si="466"/>
        <v>0</v>
      </c>
      <c r="DB364" s="33">
        <f>Gen_Cons_Horario!B4734</f>
        <v>0</v>
      </c>
      <c r="DC364" s="35">
        <f t="shared" si="431"/>
        <v>0</v>
      </c>
      <c r="DD364" s="116">
        <f>IF(AND(DC364&gt;0,DC364*$B$4+DJ363&lt;=$B$2*'SFV+BESS'!$I$9,DC364&lt;'SFV+BESS'!$I$7), DC364*$B$4, IF(AND(DC364&gt;0,DC364*$B$4+DJ363&gt;$B$2*'SFV+BESS'!$I$9,DC364*$B$4&lt;'SFV+BESS'!$I$7),$B$2*'SFV+BESS'!$I$9-DJ363,IF(AND(DC364&gt;0,DC364*$B$4+DJ363&gt;$B$2*'SFV+BESS'!$I$9,DC364*$B$4&gt;'SFV+BESS'!$I$7,DJ363&lt;$B$2*'SFV+BESS'!$I$9),$B$2*'SFV+BESS'!$I$9-DJ363,IF(AND(DC364&gt;0,DC364*$B$4+DJ363&lt;=$B$2*'SFV+BESS'!$I$9,DC364&gt;'SFV+BESS'!$I$7),'SFV+BESS'!$I$7,0))))</f>
        <v>0</v>
      </c>
      <c r="DE364" s="27">
        <f>IF(AND(DC364&lt;0,DJ363+DC364/$B$5&gt;$H$2,-DC364/'Carga-Descarga Año'!$B$5&lt;'SFV+BESS'!$I$7),DC364/$B$5,IF(AND(DC364&lt;0,DJ363+DC364/$B$5&gt;$H$2,-DC364/'Carga-Descarga Año'!$B$5&gt;'SFV+BESS'!$I$7),-'SFV+BESS'!$I$7,IF(AND(DC364&lt;0,DJ363+DC364/$B$5&lt;$H$2),-MIN('SFV+BESS'!$I$7,DJ363-$H$2),0)))</f>
        <v>0</v>
      </c>
      <c r="DF364" s="33"/>
      <c r="DG364" s="33">
        <f t="shared" si="450"/>
        <v>0</v>
      </c>
      <c r="DH364" s="27">
        <f t="shared" si="416"/>
        <v>0</v>
      </c>
      <c r="DI364" s="27">
        <f t="shared" si="417"/>
        <v>0</v>
      </c>
      <c r="DJ364" s="28">
        <f>IF((DJ363+DD364+DE364)&gt;=$B$2*'SFV+BESS'!$I$9, $B$2*'SFV+BESS'!$I$9, (DJ363+DD364+DE364))</f>
        <v>173.61249999999998</v>
      </c>
      <c r="DK364" s="110">
        <f t="shared" si="418"/>
        <v>0</v>
      </c>
      <c r="DP364" s="251"/>
      <c r="DQ364" s="48">
        <v>14.7916666666667</v>
      </c>
      <c r="DR364" s="33">
        <f t="shared" si="467"/>
        <v>0</v>
      </c>
      <c r="DS364" s="33">
        <f>Gen_Cons_Horario!B5478</f>
        <v>0</v>
      </c>
      <c r="DT364" s="35">
        <f t="shared" si="432"/>
        <v>0</v>
      </c>
      <c r="DU364" s="116">
        <f>IF(AND(DT364&gt;0,DT364*$B$4+EA363&lt;=$B$2*'SFV+BESS'!$I$9,DT364&lt;'SFV+BESS'!$I$7), DT364*$B$4, IF(AND(DT364&gt;0,DT364*$B$4+EA363&gt;$B$2*'SFV+BESS'!$I$9,DT364*$B$4&lt;'SFV+BESS'!$I$7),$B$2*'SFV+BESS'!$I$9-EA363,IF(AND(DT364&gt;0,DT364*$B$4+EA363&gt;$B$2*'SFV+BESS'!$I$9,DT364*$B$4&gt;'SFV+BESS'!$I$7,EA363&lt;$B$2*'SFV+BESS'!$I$9),$B$2*'SFV+BESS'!$I$9-EA363,IF(AND(DT364&gt;0,DT364*$B$4+EA363&lt;=$B$2*'SFV+BESS'!$I$9,DT364&gt;'SFV+BESS'!$I$7),'SFV+BESS'!$I$7,0))))</f>
        <v>0</v>
      </c>
      <c r="DV364" s="27">
        <f>IF(AND(DT364&lt;0,EA363+DT364/$B$5&gt;$H$2,-DT364/'Carga-Descarga Año'!$B$5&lt;'SFV+BESS'!$I$7),DT364/$B$5,IF(AND(DT364&lt;0,EA363+DT364/$B$5&gt;$H$2,-DT364/'Carga-Descarga Año'!$B$5&gt;'SFV+BESS'!$I$7),-'SFV+BESS'!$I$7,IF(AND(DT364&lt;0,EA363+DT364/$B$5&lt;$H$2),-MIN('SFV+BESS'!$I$7,EA363-$H$2),0)))</f>
        <v>0</v>
      </c>
      <c r="DW364" s="33"/>
      <c r="DX364" s="33">
        <f t="shared" si="451"/>
        <v>0</v>
      </c>
      <c r="DY364" s="27">
        <f t="shared" si="419"/>
        <v>0</v>
      </c>
      <c r="DZ364" s="27">
        <f t="shared" si="452"/>
        <v>0</v>
      </c>
      <c r="EA364" s="28">
        <f>IF((EA363+DU364+DV364)&gt;=$B$2*'SFV+BESS'!$I$9, $B$2*'SFV+BESS'!$I$9, (EA363+DU364+DV364))</f>
        <v>173.61249999999998</v>
      </c>
      <c r="EB364" s="110">
        <f t="shared" si="420"/>
        <v>0</v>
      </c>
      <c r="EG364" s="251"/>
      <c r="EH364" s="48">
        <v>14.7916666666667</v>
      </c>
      <c r="EI364" s="33">
        <f t="shared" si="468"/>
        <v>9.0697756845593993</v>
      </c>
      <c r="EJ364" s="33">
        <f>Gen_Cons_Horario!B6222</f>
        <v>0</v>
      </c>
      <c r="EK364" s="35">
        <f t="shared" si="433"/>
        <v>9.0697756845593993</v>
      </c>
      <c r="EL364" s="116">
        <f>IF(AND(EK364&gt;0,EK364*$B$4+ER363&lt;=$B$2*'SFV+BESS'!$I$9,EK364&lt;'SFV+BESS'!$I$7), EK364*$B$4, IF(AND(EK364&gt;0,EK364*$B$4+ER363&gt;$B$2*'SFV+BESS'!$I$9,EK364*$B$4&lt;'SFV+BESS'!$I$7),$B$2*'SFV+BESS'!$I$9-ER363,IF(AND(EK364&gt;0,EK364*$B$4+ER363&gt;$B$2*'SFV+BESS'!$I$9,EK364*$B$4&gt;'SFV+BESS'!$I$7,ER363&lt;$B$2*'SFV+BESS'!$I$9),$B$2*'SFV+BESS'!$I$9-ER363,IF(AND(EK364&gt;0,EK364*$B$4+ER363&lt;=$B$2*'SFV+BESS'!$I$9,EK364&gt;'SFV+BESS'!$I$7),'SFV+BESS'!$I$7,0))))</f>
        <v>0</v>
      </c>
      <c r="EM364" s="27">
        <f>IF(AND(EK364&lt;0,ER363+EK364/$B$5&gt;$H$2,-EK364/'Carga-Descarga Año'!$B$5&lt;'SFV+BESS'!$I$7),EK364/$B$5,IF(AND(EK364&lt;0,ER363+EK364/$B$5&gt;$H$2,-EK364/'Carga-Descarga Año'!$B$5&gt;'SFV+BESS'!$I$7),-'SFV+BESS'!$I$7,IF(AND(EK364&lt;0,ER363+EK364/$B$5&lt;$H$2),-MIN('SFV+BESS'!$I$7,ER363-$H$2),0)))</f>
        <v>0</v>
      </c>
      <c r="EN364" s="33"/>
      <c r="EO364" s="33">
        <f t="shared" si="453"/>
        <v>0</v>
      </c>
      <c r="EP364" s="27">
        <f t="shared" si="421"/>
        <v>0</v>
      </c>
      <c r="EQ364" s="27">
        <f t="shared" si="454"/>
        <v>0</v>
      </c>
      <c r="ER364" s="28">
        <f>IF((ER363+EL364+EM364)&gt;=$B$2*'SFV+BESS'!$I$9, $B$2*'SFV+BESS'!$I$9, (ER363+EL364+EM364))</f>
        <v>173.61249999999998</v>
      </c>
      <c r="ES364" s="110">
        <f t="shared" si="422"/>
        <v>9.0697756845593993</v>
      </c>
      <c r="EX364" s="251"/>
      <c r="EY364" s="48">
        <v>14.7916666666667</v>
      </c>
      <c r="EZ364" s="33">
        <f t="shared" si="469"/>
        <v>26.14792669163916</v>
      </c>
      <c r="FA364" s="33">
        <f>Gen_Cons_Horario!B6942</f>
        <v>0</v>
      </c>
      <c r="FB364" s="35">
        <f t="shared" si="434"/>
        <v>26.14792669163916</v>
      </c>
      <c r="FC364" s="116">
        <f>IF(AND(FB364&gt;0,FB364*$B$4+FI363&lt;=$B$2*'SFV+BESS'!$I$9,FB364&lt;'SFV+BESS'!$I$7), FB364*$B$4, IF(AND(FB364&gt;0,FB364*$B$4+FI363&gt;$B$2*'SFV+BESS'!$I$9,FB364*$B$4&lt;'SFV+BESS'!$I$7),$B$2*'SFV+BESS'!$I$9-FI363,IF(AND(FB364&gt;0,FB364*$B$4+FI363&gt;$B$2*'SFV+BESS'!$I$9,FB364*$B$4&gt;'SFV+BESS'!$I$7,FI363&lt;$B$2*'SFV+BESS'!$I$9),$B$2*'SFV+BESS'!$I$9-FI363,IF(AND(FB364&gt;0,FB364*$B$4+FI363&lt;=$B$2*'SFV+BESS'!$I$9,FB364&gt;'SFV+BESS'!$I$7),'SFV+BESS'!$I$7,0))))</f>
        <v>0</v>
      </c>
      <c r="FD364" s="27">
        <f>IF(AND(FB364&lt;0,FI363+FB364/$B$5&gt;$H$2,-FB364/'Carga-Descarga Año'!$B$5&lt;'SFV+BESS'!$I$7),FB364/$B$5,IF(AND(FB364&lt;0,FI363+FB364/$B$5&gt;$H$2,-FB364/'Carga-Descarga Año'!$B$5&gt;'SFV+BESS'!$I$7),-'SFV+BESS'!$I$7,IF(AND(FB364&lt;0,FI363+FB364/$B$5&lt;$H$2),-MIN('SFV+BESS'!$I$7,FI363-$H$2),0)))</f>
        <v>0</v>
      </c>
      <c r="FE364" s="33"/>
      <c r="FF364" s="33">
        <f t="shared" si="455"/>
        <v>0</v>
      </c>
      <c r="FG364" s="27">
        <f t="shared" si="423"/>
        <v>0</v>
      </c>
      <c r="FH364" s="27">
        <f t="shared" si="456"/>
        <v>0</v>
      </c>
      <c r="FI364" s="28">
        <f>IF((FI363+FC364+FD364)&gt;=$B$2*'SFV+BESS'!$I$9, $B$2*'SFV+BESS'!$I$9, (FI363+FC364+FD364))</f>
        <v>173.61249999999998</v>
      </c>
      <c r="FJ364" s="110">
        <f t="shared" si="424"/>
        <v>26.14792669163916</v>
      </c>
      <c r="FO364" s="251"/>
      <c r="FP364" s="48">
        <v>14.7916666666667</v>
      </c>
      <c r="FQ364" s="33">
        <f t="shared" si="470"/>
        <v>59.231799525485236</v>
      </c>
      <c r="FR364" s="33">
        <f>Gen_Cons_Horario!B7686</f>
        <v>0</v>
      </c>
      <c r="FS364" s="35">
        <f t="shared" si="435"/>
        <v>59.231799525485236</v>
      </c>
      <c r="FT364" s="116">
        <f>IF(AND(FS364&gt;0,FS364*$B$4+FZ363&lt;=$B$2*'SFV+BESS'!$I$9,FS364&lt;'SFV+BESS'!$I$7), FS364*$B$4, IF(AND(FS364&gt;0,FS364*$B$4+FZ363&gt;$B$2*'SFV+BESS'!$I$9,FS364*$B$4&lt;'SFV+BESS'!$I$7),$B$2*'SFV+BESS'!$I$9-FZ363,IF(AND(FS364&gt;0,FS364*$B$4+FZ363&gt;$B$2*'SFV+BESS'!$I$9,FS364*$B$4&gt;'SFV+BESS'!$I$7,FZ363&lt;$B$2*'SFV+BESS'!$I$9),$B$2*'SFV+BESS'!$I$9-FZ363,IF(AND(FS364&gt;0,FS364*$B$4+FZ363&lt;=$B$2*'SFV+BESS'!$I$9,FS364&gt;'SFV+BESS'!$I$7),'SFV+BESS'!$I$7,0))))</f>
        <v>0</v>
      </c>
      <c r="FU364" s="27">
        <f>IF(AND(FS364&lt;0,FZ363+FS364/$B$5&gt;$H$2,-FS364/'Carga-Descarga Año'!$B$5&lt;'SFV+BESS'!$I$7),FS364/$B$5,IF(AND(FS364&lt;0,FZ363+FS364/$B$5&gt;$H$2,-FS364/'Carga-Descarga Año'!$B$5&gt;'SFV+BESS'!$I$7),-'SFV+BESS'!$I$7,IF(AND(FS364&lt;0,FZ363+FS364/$B$5&lt;$H$2),-MIN('SFV+BESS'!$I$7,FZ363-$H$2),0)))</f>
        <v>0</v>
      </c>
      <c r="FV364" s="33"/>
      <c r="FW364" s="33">
        <f t="shared" si="457"/>
        <v>0</v>
      </c>
      <c r="FX364" s="27">
        <f t="shared" si="425"/>
        <v>0</v>
      </c>
      <c r="FY364" s="27">
        <f t="shared" si="458"/>
        <v>0</v>
      </c>
      <c r="FZ364" s="28">
        <f>IF((FZ363+FT364+FU364)&gt;=$B$2*'SFV+BESS'!$I$9, $B$2*'SFV+BESS'!$I$9, (FZ363+FT364+FU364))</f>
        <v>173.61249999999998</v>
      </c>
      <c r="GA364" s="110">
        <f t="shared" si="426"/>
        <v>59.231799525485236</v>
      </c>
      <c r="GF364" s="251"/>
      <c r="GG364" s="48">
        <v>14.7916666666667</v>
      </c>
      <c r="GH364" s="33">
        <f t="shared" si="471"/>
        <v>72.477839404150572</v>
      </c>
      <c r="GI364" s="33">
        <f>Gen_Cons_Horario!B8406</f>
        <v>22.371000000000002</v>
      </c>
      <c r="GJ364" s="35">
        <f t="shared" si="441"/>
        <v>50.10683940415057</v>
      </c>
      <c r="GK364" s="116">
        <f>IF(AND(GJ364&gt;0,GJ364*$B$4+GQ363&lt;=$B$2*'SFV+BESS'!$I$9,GJ364&lt;'SFV+BESS'!$I$7), GJ364*$B$4, IF(AND(GJ364&gt;0,GJ364*$B$4+GQ363&gt;$B$2*'SFV+BESS'!$I$9,GJ364*$B$4&lt;'SFV+BESS'!$I$7),$B$2*'SFV+BESS'!$I$9-GQ363,IF(AND(GJ364&gt;0,GJ364*$B$4+GQ363&gt;$B$2*'SFV+BESS'!$I$9,GJ364*$B$4&gt;'SFV+BESS'!$I$7,GQ363&lt;$B$2*'SFV+BESS'!$I$9),$B$2*'SFV+BESS'!$I$9-GQ363,IF(AND(GJ364&gt;0,GJ364*$B$4+GQ363&lt;=$B$2*'SFV+BESS'!$I$9,GJ364&gt;'SFV+BESS'!$I$7),'SFV+BESS'!$I$7,0))))</f>
        <v>0</v>
      </c>
      <c r="GL364" s="27">
        <f>IF(AND(GJ364&lt;0,GQ363+GJ364/$B$5&gt;$H$2,-GJ364/'Carga-Descarga Año'!$B$5&lt;'SFV+BESS'!$I$7),GJ364/$B$5,IF(AND(GJ364&lt;0,GQ363+GJ364/$B$5&gt;$H$2,-GJ364/'Carga-Descarga Año'!$B$5&gt;'SFV+BESS'!$I$7),-'SFV+BESS'!$I$7,IF(AND(GJ364&lt;0,GQ363+GJ364/$B$5&lt;$H$2),-MIN('SFV+BESS'!$I$7,GQ363-$H$2),0)))</f>
        <v>0</v>
      </c>
      <c r="GM364" s="33"/>
      <c r="GN364" s="33">
        <f t="shared" si="459"/>
        <v>22.371000000000002</v>
      </c>
      <c r="GO364" s="27">
        <f t="shared" si="427"/>
        <v>0</v>
      </c>
      <c r="GP364" s="27">
        <f t="shared" si="460"/>
        <v>0</v>
      </c>
      <c r="GQ364" s="28">
        <f>IF((GQ363+GK364+GL364)&gt;=$B$2*'SFV+BESS'!$I$9, $B$2*'SFV+BESS'!$I$9, (GQ363+GK364+GL364))</f>
        <v>173.61249999999998</v>
      </c>
      <c r="GR364" s="110">
        <f t="shared" si="428"/>
        <v>50.10683940415057</v>
      </c>
    </row>
    <row r="365" spans="1:200">
      <c r="A365" s="249"/>
      <c r="B365" s="48">
        <v>14.8333333333333</v>
      </c>
      <c r="C365" s="38">
        <f t="shared" si="442"/>
        <v>27.350926011209655</v>
      </c>
      <c r="D365" s="2">
        <f>Gen_Cons_Horario!B391</f>
        <v>41.013500000000008</v>
      </c>
      <c r="E365" s="140">
        <f t="shared" si="400"/>
        <v>-13.662573988790353</v>
      </c>
      <c r="F365" s="116">
        <f>IF(AND(E365&gt;0,E365*$B$4+L364&lt;=$B$2*'SFV+BESS'!$I$9,E365&lt;'SFV+BESS'!$I$7), E365*$B$4, IF(AND(E365&gt;0,E365*$B$4+L364&gt;$B$2*'SFV+BESS'!$I$9,E365*$B$4&lt;'SFV+BESS'!$I$7),$B$2*'SFV+BESS'!$I$9-L364,IF(AND(E365&gt;0,E365*$B$4+L364&gt;$B$2*'SFV+BESS'!$I$9,E365*$B$4&gt;'SFV+BESS'!$I$7,L364&lt;$B$2*'SFV+BESS'!$I$9),$B$2*'SFV+BESS'!$I$9-L364,IF(AND(E365&gt;0,E365*$B$4+L364&lt;=$B$2*'SFV+BESS'!$I$9,E365&gt;'SFV+BESS'!$I$7),'SFV+BESS'!$I$7,0))))</f>
        <v>0</v>
      </c>
      <c r="G365" s="27">
        <f>IF(AND(E365&lt;0,L364+E365/$B$5&gt;$H$2,-E365/'Carga-Descarga Año'!$B$5&lt;'SFV+BESS'!$I$7),E365/$B$5,IF(AND(E365&lt;0,L364+E365/$B$5&gt;$H$2,-E365/'Carga-Descarga Año'!$B$5&gt;'SFV+BESS'!$I$7),-'SFV+BESS'!$I$7,IF(AND(E365&lt;0,L364+E365/$B$5&lt;$H$2),-MIN('SFV+BESS'!$I$7,L364-$H$2),0)))</f>
        <v>-14.381656830305635</v>
      </c>
      <c r="I365" s="38">
        <f t="shared" si="401"/>
        <v>27.350926011209655</v>
      </c>
      <c r="J365" s="27">
        <f t="shared" si="403"/>
        <v>13.662573988790353</v>
      </c>
      <c r="K365" s="27">
        <f t="shared" si="402"/>
        <v>0</v>
      </c>
      <c r="L365" s="28">
        <f>IF((L364+F365+G365)&gt;=$B$2*'SFV+BESS'!$I$9, $B$2*'SFV+BESS'!$I$9, (L364+F365+G365))</f>
        <v>159.23084316969434</v>
      </c>
      <c r="M365" s="110">
        <f t="shared" si="404"/>
        <v>0</v>
      </c>
      <c r="R365" s="251"/>
      <c r="S365" s="48">
        <v>14.8333333333333</v>
      </c>
      <c r="T365" s="2">
        <f t="shared" si="461"/>
        <v>9.3267324901157203</v>
      </c>
      <c r="U365" s="2">
        <f>Gen_Cons_Horario!B1135</f>
        <v>0</v>
      </c>
      <c r="V365" s="35">
        <f t="shared" si="436"/>
        <v>9.3267324901157203</v>
      </c>
      <c r="W365" s="116">
        <f>IF(AND(V365&gt;0,V365*$B$4+AC364&lt;=$B$2*'SFV+BESS'!$I$9,V365&lt;'SFV+BESS'!$I$7), V365*$B$4, IF(AND(V365&gt;0,V365*$B$4+AC364&gt;$B$2*'SFV+BESS'!$I$9,V365*$B$4&lt;'SFV+BESS'!$I$7),$B$2*'SFV+BESS'!$I$9-AC364,IF(AND(V365&gt;0,V365*$B$4+AC364&gt;$B$2*'SFV+BESS'!$I$9,V365*$B$4&gt;'SFV+BESS'!$I$7,AC364&lt;$B$2*'SFV+BESS'!$I$9),$B$2*'SFV+BESS'!$I$9-AC364,IF(AND(V365&gt;0,V365*$B$4+AC364&lt;=$B$2*'SFV+BESS'!$I$9,V365&gt;'SFV+BESS'!$I$7),'SFV+BESS'!$I$7,0))))</f>
        <v>0</v>
      </c>
      <c r="X365" s="27">
        <f>IF(AND(V365&lt;0,AC364+V365/$B$5&gt;$H$2,-V365/'Carga-Descarga Año'!$B$5&lt;'SFV+BESS'!$I$7),V365/$B$5,IF(AND(V365&lt;0,AC364+V365/$B$5&gt;$H$2,-V365/'Carga-Descarga Año'!$B$5&gt;'SFV+BESS'!$I$7),-'SFV+BESS'!$I$7,IF(AND(V365&lt;0,AC364+V365/$B$5&lt;$H$2),-MIN('SFV+BESS'!$I$7,AC364-$H$2),0)))</f>
        <v>0</v>
      </c>
      <c r="Z365" s="33">
        <f t="shared" si="430"/>
        <v>0</v>
      </c>
      <c r="AA365" s="27">
        <f t="shared" si="405"/>
        <v>0</v>
      </c>
      <c r="AB365" s="27">
        <f t="shared" si="429"/>
        <v>0</v>
      </c>
      <c r="AC365" s="28">
        <f>IF((AC364+W365+X365)&gt;=$B$2*'SFV+BESS'!$I$9, $B$2*'SFV+BESS'!$I$9, (AC364+W365+X365))</f>
        <v>173.61249999999998</v>
      </c>
      <c r="AD365" s="110">
        <f t="shared" si="406"/>
        <v>9.3267324901157203</v>
      </c>
      <c r="AI365" s="251"/>
      <c r="AJ365" s="48">
        <v>14.8333333333333</v>
      </c>
      <c r="AK365" s="52">
        <f t="shared" si="462"/>
        <v>0</v>
      </c>
      <c r="AL365" s="33">
        <f>Gen_Cons_Horario!B1807</f>
        <v>0</v>
      </c>
      <c r="AM365" s="35">
        <f t="shared" si="437"/>
        <v>0</v>
      </c>
      <c r="AN365" s="116">
        <f>IF(AND(AM365&gt;0,AM365*$B$4+AT364&lt;=$B$2*'SFV+BESS'!$I$9,AM365&lt;'SFV+BESS'!$I$7), AM365*$B$4, IF(AND(AM365&gt;0,AM365*$B$4+AT364&gt;$B$2*'SFV+BESS'!$I$9,AM365*$B$4&lt;'SFV+BESS'!$I$7),$B$2*'SFV+BESS'!$I$9-AT364,IF(AND(AM365&gt;0,AM365*$B$4+AT364&gt;$B$2*'SFV+BESS'!$I$9,AM365*$B$4&gt;'SFV+BESS'!$I$7,AT364&lt;$B$2*'SFV+BESS'!$I$9),$B$2*'SFV+BESS'!$I$9-AT364,IF(AND(AM365&gt;0,AM365*$B$4+AT364&lt;=$B$2*'SFV+BESS'!$I$9,AM365&gt;'SFV+BESS'!$I$7),'SFV+BESS'!$I$7,0))))</f>
        <v>0</v>
      </c>
      <c r="AO365" s="27">
        <f>IF(AND(AM365&lt;0,AT364+AM365/$B$5&gt;$H$2,-AM365/'Carga-Descarga Año'!$B$5&lt;'SFV+BESS'!$I$7),AM365/$B$5,IF(AND(AM365&lt;0,AT364+AM365/$B$5&gt;$H$2,-AM365/'Carga-Descarga Año'!$B$5&gt;'SFV+BESS'!$I$7),-'SFV+BESS'!$I$7,IF(AND(AM365&lt;0,AT364+AM365/$B$5&lt;$H$2),-MIN('SFV+BESS'!$I$7,AT364-$H$2),0)))</f>
        <v>0</v>
      </c>
      <c r="AP365" s="33"/>
      <c r="AQ365" s="33">
        <f t="shared" si="443"/>
        <v>0</v>
      </c>
      <c r="AR365" s="27">
        <f t="shared" si="407"/>
        <v>0</v>
      </c>
      <c r="AS365" s="27">
        <f t="shared" si="444"/>
        <v>0</v>
      </c>
      <c r="AT365" s="28">
        <f>IF((AT364+AN365+AO365)&gt;=$B$2*'SFV+BESS'!$I$9, $B$2*'SFV+BESS'!$I$9, (AT364+AN365+AO365))</f>
        <v>172.53218491635695</v>
      </c>
      <c r="AU365" s="110">
        <f t="shared" si="408"/>
        <v>0</v>
      </c>
      <c r="AZ365" s="251"/>
      <c r="BA365" s="48">
        <v>14.8333333333333</v>
      </c>
      <c r="BB365" s="33">
        <f t="shared" si="463"/>
        <v>0</v>
      </c>
      <c r="BC365" s="33">
        <f>Gen_Cons_Horario!B2551</f>
        <v>0</v>
      </c>
      <c r="BD365" s="35">
        <f t="shared" si="438"/>
        <v>0</v>
      </c>
      <c r="BE365" s="116">
        <f>IF(AND(BD365&gt;0,BD365*$B$4+BK364&lt;=$B$2*'SFV+BESS'!$I$9,BD365&lt;'SFV+BESS'!$I$7), BD365*$B$4, IF(AND(BD365&gt;0,BD365*$B$4+BK364&gt;$B$2*'SFV+BESS'!$I$9,BD365*$B$4&lt;'SFV+BESS'!$I$7),$B$2*'SFV+BESS'!$I$9-BK364,IF(AND(BD365&gt;0,BD365*$B$4+BK364&gt;$B$2*'SFV+BESS'!$I$9,BD365*$B$4&gt;'SFV+BESS'!$I$7,BK364&lt;$B$2*'SFV+BESS'!$I$9),$B$2*'SFV+BESS'!$I$9-BK364,IF(AND(BD365&gt;0,BD365*$B$4+BK364&lt;=$B$2*'SFV+BESS'!$I$9,BD365&gt;'SFV+BESS'!$I$7),'SFV+BESS'!$I$7,0))))</f>
        <v>0</v>
      </c>
      <c r="BF365" s="27">
        <f>IF(AND(BD365&lt;0,BK364+BD365/$B$5&gt;$H$2,-BD365/'Carga-Descarga Año'!$B$5&lt;'SFV+BESS'!$I$7),BD365/$B$5,IF(AND(BD365&lt;0,BK364+BD365/$B$5&gt;$H$2,-BD365/'Carga-Descarga Año'!$B$5&gt;'SFV+BESS'!$I$7),-'SFV+BESS'!$I$7,IF(AND(BD365&lt;0,BK364+BD365/$B$5&lt;$H$2),-MIN('SFV+BESS'!$I$7,BK364-$H$2),0)))</f>
        <v>0</v>
      </c>
      <c r="BG365" s="33"/>
      <c r="BH365" s="33">
        <f t="shared" si="445"/>
        <v>0</v>
      </c>
      <c r="BI365" s="27">
        <f t="shared" si="409"/>
        <v>0</v>
      </c>
      <c r="BJ365" s="27">
        <f t="shared" si="446"/>
        <v>0</v>
      </c>
      <c r="BK365" s="28">
        <f>IF((BK364+BE365+BF365)&gt;=$B$2*'SFV+BESS'!$I$9, $B$2*'SFV+BESS'!$I$9, (BK364+BE365+BF365))</f>
        <v>173.61249999999998</v>
      </c>
      <c r="BL365" s="110">
        <f t="shared" si="410"/>
        <v>0</v>
      </c>
      <c r="BQ365" s="251"/>
      <c r="BR365" s="48">
        <v>14.8333333333333</v>
      </c>
      <c r="BS365" s="33">
        <f t="shared" si="464"/>
        <v>0</v>
      </c>
      <c r="BT365" s="33">
        <f>Gen_Cons_Horario!B3271</f>
        <v>0</v>
      </c>
      <c r="BU365" s="35">
        <f t="shared" si="439"/>
        <v>0</v>
      </c>
      <c r="BV365" s="116">
        <f>IF(AND(BU365&gt;0,BU365*$B$4+CB364&lt;=$B$2*'SFV+BESS'!$I$9,BU365&lt;'SFV+BESS'!$I$7), BU365*$B$4, IF(AND(BU365&gt;0,BU365*$B$4+CB364&gt;$B$2*'SFV+BESS'!$I$9,BU365*$B$4&lt;'SFV+BESS'!$I$7),$B$2*'SFV+BESS'!$I$9-CB364,IF(AND(BU365&gt;0,BU365*$B$4+CB364&gt;$B$2*'SFV+BESS'!$I$9,BU365*$B$4&gt;'SFV+BESS'!$I$7,CB364&lt;$B$2*'SFV+BESS'!$I$9),$B$2*'SFV+BESS'!$I$9-CB364,IF(AND(BU365&gt;0,BU365*$B$4+CB364&lt;=$B$2*'SFV+BESS'!$I$9,BU365&gt;'SFV+BESS'!$I$7),'SFV+BESS'!$I$7,0))))</f>
        <v>0</v>
      </c>
      <c r="BW365" s="27">
        <f>IF(AND(BU365&lt;0,CB364+BU365/$B$5&gt;$H$2,-BU365/'Carga-Descarga Año'!$B$5&lt;'SFV+BESS'!$I$7),BU365/$B$5,IF(AND(BU365&lt;0,CB364+BU365/$B$5&gt;$H$2,-BU365/'Carga-Descarga Año'!$B$5&gt;'SFV+BESS'!$I$7),-'SFV+BESS'!$I$7,IF(AND(BU365&lt;0,CB364+BU365/$B$5&lt;$H$2),-MIN('SFV+BESS'!$I$7,CB364-$H$2),0)))</f>
        <v>0</v>
      </c>
      <c r="BX365" s="33"/>
      <c r="BY365" s="33">
        <f t="shared" si="447"/>
        <v>0</v>
      </c>
      <c r="BZ365" s="27">
        <f t="shared" si="411"/>
        <v>0</v>
      </c>
      <c r="CA365" s="27">
        <f t="shared" si="412"/>
        <v>0</v>
      </c>
      <c r="CB365" s="28">
        <f>IF((CB364+BV365+BW365)&gt;=$B$2*'SFV+BESS'!$I$9, $B$2*'SFV+BESS'!$I$9, (CB364+BV365+BW365))</f>
        <v>173.61249999999998</v>
      </c>
      <c r="CC365" s="110">
        <f t="shared" si="413"/>
        <v>0</v>
      </c>
      <c r="CH365" s="251"/>
      <c r="CI365" s="48">
        <v>14.8333333333333</v>
      </c>
      <c r="CJ365" s="33">
        <f t="shared" si="465"/>
        <v>0</v>
      </c>
      <c r="CK365" s="33">
        <f>Gen_Cons_Horario!B4015</f>
        <v>0</v>
      </c>
      <c r="CL365" s="35">
        <f t="shared" si="440"/>
        <v>0</v>
      </c>
      <c r="CM365" s="116">
        <f>IF(AND(CL365&gt;0,CL365*$B$4+CS364&lt;=$B$2*'SFV+BESS'!$I$9,CL365&lt;'SFV+BESS'!$I$7), CL365*$B$4, IF(AND(CL365&gt;0,CL365*$B$4+CS364&gt;$B$2*'SFV+BESS'!$I$9,CL365*$B$4&lt;'SFV+BESS'!$I$7),$B$2*'SFV+BESS'!$I$9-CS364,IF(AND(CL365&gt;0,CL365*$B$4+CS364&gt;$B$2*'SFV+BESS'!$I$9,CL365*$B$4&gt;'SFV+BESS'!$I$7,CS364&lt;$B$2*'SFV+BESS'!$I$9),$B$2*'SFV+BESS'!$I$9-CS364,IF(AND(CL365&gt;0,CL365*$B$4+CS364&lt;=$B$2*'SFV+BESS'!$I$9,CL365&gt;'SFV+BESS'!$I$7),'SFV+BESS'!$I$7,0))))</f>
        <v>0</v>
      </c>
      <c r="CN365" s="27">
        <f>IF(AND(CL365&lt;0,CS364+CL365/$B$5&gt;$H$2,-CL365/'Carga-Descarga Año'!$B$5&lt;'SFV+BESS'!$I$7),CL365/$B$5,IF(AND(CL365&lt;0,CS364+CL365/$B$5&gt;$H$2,-CL365/'Carga-Descarga Año'!$B$5&gt;'SFV+BESS'!$I$7),-'SFV+BESS'!$I$7,IF(AND(CL365&lt;0,CS364+CL365/$B$5&lt;$H$2),-MIN('SFV+BESS'!$I$7,CS364-$H$2),0)))</f>
        <v>0</v>
      </c>
      <c r="CO365" s="33"/>
      <c r="CP365" s="33">
        <f t="shared" si="448"/>
        <v>0</v>
      </c>
      <c r="CQ365" s="27">
        <f t="shared" si="414"/>
        <v>0</v>
      </c>
      <c r="CR365" s="27">
        <f t="shared" si="449"/>
        <v>0</v>
      </c>
      <c r="CS365" s="28">
        <f>IF((CS364+CM365+CN365)&gt;=$B$2*'SFV+BESS'!$I$9, $B$2*'SFV+BESS'!$I$9, (CS364+CM365+CN365))</f>
        <v>173.61249999999998</v>
      </c>
      <c r="CT365" s="110">
        <f t="shared" si="415"/>
        <v>0</v>
      </c>
      <c r="CY365" s="251"/>
      <c r="CZ365" s="48">
        <v>14.8333333333333</v>
      </c>
      <c r="DA365" s="33">
        <f t="shared" si="466"/>
        <v>0</v>
      </c>
      <c r="DB365" s="33">
        <f>Gen_Cons_Horario!B4735</f>
        <v>0</v>
      </c>
      <c r="DC365" s="35">
        <f t="shared" si="431"/>
        <v>0</v>
      </c>
      <c r="DD365" s="116">
        <f>IF(AND(DC365&gt;0,DC365*$B$4+DJ364&lt;=$B$2*'SFV+BESS'!$I$9,DC365&lt;'SFV+BESS'!$I$7), DC365*$B$4, IF(AND(DC365&gt;0,DC365*$B$4+DJ364&gt;$B$2*'SFV+BESS'!$I$9,DC365*$B$4&lt;'SFV+BESS'!$I$7),$B$2*'SFV+BESS'!$I$9-DJ364,IF(AND(DC365&gt;0,DC365*$B$4+DJ364&gt;$B$2*'SFV+BESS'!$I$9,DC365*$B$4&gt;'SFV+BESS'!$I$7,DJ364&lt;$B$2*'SFV+BESS'!$I$9),$B$2*'SFV+BESS'!$I$9-DJ364,IF(AND(DC365&gt;0,DC365*$B$4+DJ364&lt;=$B$2*'SFV+BESS'!$I$9,DC365&gt;'SFV+BESS'!$I$7),'SFV+BESS'!$I$7,0))))</f>
        <v>0</v>
      </c>
      <c r="DE365" s="27">
        <f>IF(AND(DC365&lt;0,DJ364+DC365/$B$5&gt;$H$2,-DC365/'Carga-Descarga Año'!$B$5&lt;'SFV+BESS'!$I$7),DC365/$B$5,IF(AND(DC365&lt;0,DJ364+DC365/$B$5&gt;$H$2,-DC365/'Carga-Descarga Año'!$B$5&gt;'SFV+BESS'!$I$7),-'SFV+BESS'!$I$7,IF(AND(DC365&lt;0,DJ364+DC365/$B$5&lt;$H$2),-MIN('SFV+BESS'!$I$7,DJ364-$H$2),0)))</f>
        <v>0</v>
      </c>
      <c r="DF365" s="33"/>
      <c r="DG365" s="33">
        <f t="shared" si="450"/>
        <v>0</v>
      </c>
      <c r="DH365" s="27">
        <f t="shared" si="416"/>
        <v>0</v>
      </c>
      <c r="DI365" s="27">
        <f t="shared" si="417"/>
        <v>0</v>
      </c>
      <c r="DJ365" s="28">
        <f>IF((DJ364+DD365+DE365)&gt;=$B$2*'SFV+BESS'!$I$9, $B$2*'SFV+BESS'!$I$9, (DJ364+DD365+DE365))</f>
        <v>173.61249999999998</v>
      </c>
      <c r="DK365" s="110">
        <f t="shared" si="418"/>
        <v>0</v>
      </c>
      <c r="DP365" s="251"/>
      <c r="DQ365" s="48">
        <v>14.8333333333333</v>
      </c>
      <c r="DR365" s="33">
        <f t="shared" si="467"/>
        <v>0</v>
      </c>
      <c r="DS365" s="33">
        <f>Gen_Cons_Horario!B5479</f>
        <v>0</v>
      </c>
      <c r="DT365" s="35">
        <f t="shared" si="432"/>
        <v>0</v>
      </c>
      <c r="DU365" s="116">
        <f>IF(AND(DT365&gt;0,DT365*$B$4+EA364&lt;=$B$2*'SFV+BESS'!$I$9,DT365&lt;'SFV+BESS'!$I$7), DT365*$B$4, IF(AND(DT365&gt;0,DT365*$B$4+EA364&gt;$B$2*'SFV+BESS'!$I$9,DT365*$B$4&lt;'SFV+BESS'!$I$7),$B$2*'SFV+BESS'!$I$9-EA364,IF(AND(DT365&gt;0,DT365*$B$4+EA364&gt;$B$2*'SFV+BESS'!$I$9,DT365*$B$4&gt;'SFV+BESS'!$I$7,EA364&lt;$B$2*'SFV+BESS'!$I$9),$B$2*'SFV+BESS'!$I$9-EA364,IF(AND(DT365&gt;0,DT365*$B$4+EA364&lt;=$B$2*'SFV+BESS'!$I$9,DT365&gt;'SFV+BESS'!$I$7),'SFV+BESS'!$I$7,0))))</f>
        <v>0</v>
      </c>
      <c r="DV365" s="27">
        <f>IF(AND(DT365&lt;0,EA364+DT365/$B$5&gt;$H$2,-DT365/'Carga-Descarga Año'!$B$5&lt;'SFV+BESS'!$I$7),DT365/$B$5,IF(AND(DT365&lt;0,EA364+DT365/$B$5&gt;$H$2,-DT365/'Carga-Descarga Año'!$B$5&gt;'SFV+BESS'!$I$7),-'SFV+BESS'!$I$7,IF(AND(DT365&lt;0,EA364+DT365/$B$5&lt;$H$2),-MIN('SFV+BESS'!$I$7,EA364-$H$2),0)))</f>
        <v>0</v>
      </c>
      <c r="DW365" s="33"/>
      <c r="DX365" s="33">
        <f t="shared" si="451"/>
        <v>0</v>
      </c>
      <c r="DY365" s="27">
        <f t="shared" si="419"/>
        <v>0</v>
      </c>
      <c r="DZ365" s="27">
        <f t="shared" si="452"/>
        <v>0</v>
      </c>
      <c r="EA365" s="28">
        <f>IF((EA364+DU365+DV365)&gt;=$B$2*'SFV+BESS'!$I$9, $B$2*'SFV+BESS'!$I$9, (EA364+DU365+DV365))</f>
        <v>173.61249999999998</v>
      </c>
      <c r="EB365" s="110">
        <f t="shared" si="420"/>
        <v>0</v>
      </c>
      <c r="EG365" s="251"/>
      <c r="EH365" s="48">
        <v>14.8333333333333</v>
      </c>
      <c r="EI365" s="33">
        <f t="shared" si="468"/>
        <v>0</v>
      </c>
      <c r="EJ365" s="33">
        <f>Gen_Cons_Horario!B6223</f>
        <v>0</v>
      </c>
      <c r="EK365" s="35">
        <f t="shared" si="433"/>
        <v>0</v>
      </c>
      <c r="EL365" s="116">
        <f>IF(AND(EK365&gt;0,EK365*$B$4+ER364&lt;=$B$2*'SFV+BESS'!$I$9,EK365&lt;'SFV+BESS'!$I$7), EK365*$B$4, IF(AND(EK365&gt;0,EK365*$B$4+ER364&gt;$B$2*'SFV+BESS'!$I$9,EK365*$B$4&lt;'SFV+BESS'!$I$7),$B$2*'SFV+BESS'!$I$9-ER364,IF(AND(EK365&gt;0,EK365*$B$4+ER364&gt;$B$2*'SFV+BESS'!$I$9,EK365*$B$4&gt;'SFV+BESS'!$I$7,ER364&lt;$B$2*'SFV+BESS'!$I$9),$B$2*'SFV+BESS'!$I$9-ER364,IF(AND(EK365&gt;0,EK365*$B$4+ER364&lt;=$B$2*'SFV+BESS'!$I$9,EK365&gt;'SFV+BESS'!$I$7),'SFV+BESS'!$I$7,0))))</f>
        <v>0</v>
      </c>
      <c r="EM365" s="27">
        <f>IF(AND(EK365&lt;0,ER364+EK365/$B$5&gt;$H$2,-EK365/'Carga-Descarga Año'!$B$5&lt;'SFV+BESS'!$I$7),EK365/$B$5,IF(AND(EK365&lt;0,ER364+EK365/$B$5&gt;$H$2,-EK365/'Carga-Descarga Año'!$B$5&gt;'SFV+BESS'!$I$7),-'SFV+BESS'!$I$7,IF(AND(EK365&lt;0,ER364+EK365/$B$5&lt;$H$2),-MIN('SFV+BESS'!$I$7,ER364-$H$2),0)))</f>
        <v>0</v>
      </c>
      <c r="EN365" s="33"/>
      <c r="EO365" s="33">
        <f t="shared" si="453"/>
        <v>0</v>
      </c>
      <c r="EP365" s="27">
        <f t="shared" si="421"/>
        <v>0</v>
      </c>
      <c r="EQ365" s="27">
        <f t="shared" si="454"/>
        <v>0</v>
      </c>
      <c r="ER365" s="28">
        <f>IF((ER364+EL365+EM365)&gt;=$B$2*'SFV+BESS'!$I$9, $B$2*'SFV+BESS'!$I$9, (ER364+EL365+EM365))</f>
        <v>173.61249999999998</v>
      </c>
      <c r="ES365" s="110">
        <f t="shared" si="422"/>
        <v>0</v>
      </c>
      <c r="EX365" s="251"/>
      <c r="EY365" s="48">
        <v>14.8333333333333</v>
      </c>
      <c r="EZ365" s="33">
        <f t="shared" si="469"/>
        <v>0</v>
      </c>
      <c r="FA365" s="33">
        <f>Gen_Cons_Horario!B6943</f>
        <v>0</v>
      </c>
      <c r="FB365" s="35">
        <f t="shared" si="434"/>
        <v>0</v>
      </c>
      <c r="FC365" s="116">
        <f>IF(AND(FB365&gt;0,FB365*$B$4+FI364&lt;=$B$2*'SFV+BESS'!$I$9,FB365&lt;'SFV+BESS'!$I$7), FB365*$B$4, IF(AND(FB365&gt;0,FB365*$B$4+FI364&gt;$B$2*'SFV+BESS'!$I$9,FB365*$B$4&lt;'SFV+BESS'!$I$7),$B$2*'SFV+BESS'!$I$9-FI364,IF(AND(FB365&gt;0,FB365*$B$4+FI364&gt;$B$2*'SFV+BESS'!$I$9,FB365*$B$4&gt;'SFV+BESS'!$I$7,FI364&lt;$B$2*'SFV+BESS'!$I$9),$B$2*'SFV+BESS'!$I$9-FI364,IF(AND(FB365&gt;0,FB365*$B$4+FI364&lt;=$B$2*'SFV+BESS'!$I$9,FB365&gt;'SFV+BESS'!$I$7),'SFV+BESS'!$I$7,0))))</f>
        <v>0</v>
      </c>
      <c r="FD365" s="27">
        <f>IF(AND(FB365&lt;0,FI364+FB365/$B$5&gt;$H$2,-FB365/'Carga-Descarga Año'!$B$5&lt;'SFV+BESS'!$I$7),FB365/$B$5,IF(AND(FB365&lt;0,FI364+FB365/$B$5&gt;$H$2,-FB365/'Carga-Descarga Año'!$B$5&gt;'SFV+BESS'!$I$7),-'SFV+BESS'!$I$7,IF(AND(FB365&lt;0,FI364+FB365/$B$5&lt;$H$2),-MIN('SFV+BESS'!$I$7,FI364-$H$2),0)))</f>
        <v>0</v>
      </c>
      <c r="FE365" s="33"/>
      <c r="FF365" s="33">
        <f t="shared" si="455"/>
        <v>0</v>
      </c>
      <c r="FG365" s="27">
        <f t="shared" si="423"/>
        <v>0</v>
      </c>
      <c r="FH365" s="27">
        <f t="shared" si="456"/>
        <v>0</v>
      </c>
      <c r="FI365" s="28">
        <f>IF((FI364+FC365+FD365)&gt;=$B$2*'SFV+BESS'!$I$9, $B$2*'SFV+BESS'!$I$9, (FI364+FC365+FD365))</f>
        <v>173.61249999999998</v>
      </c>
      <c r="FJ365" s="110">
        <f t="shared" si="424"/>
        <v>0</v>
      </c>
      <c r="FO365" s="251"/>
      <c r="FP365" s="48">
        <v>14.8333333333333</v>
      </c>
      <c r="FQ365" s="33">
        <f t="shared" si="470"/>
        <v>1.3017977917689063</v>
      </c>
      <c r="FR365" s="33">
        <f>Gen_Cons_Horario!B7687</f>
        <v>0</v>
      </c>
      <c r="FS365" s="35">
        <f t="shared" si="435"/>
        <v>1.3017977917689063</v>
      </c>
      <c r="FT365" s="116">
        <f>IF(AND(FS365&gt;0,FS365*$B$4+FZ364&lt;=$B$2*'SFV+BESS'!$I$9,FS365&lt;'SFV+BESS'!$I$7), FS365*$B$4, IF(AND(FS365&gt;0,FS365*$B$4+FZ364&gt;$B$2*'SFV+BESS'!$I$9,FS365*$B$4&lt;'SFV+BESS'!$I$7),$B$2*'SFV+BESS'!$I$9-FZ364,IF(AND(FS365&gt;0,FS365*$B$4+FZ364&gt;$B$2*'SFV+BESS'!$I$9,FS365*$B$4&gt;'SFV+BESS'!$I$7,FZ364&lt;$B$2*'SFV+BESS'!$I$9),$B$2*'SFV+BESS'!$I$9-FZ364,IF(AND(FS365&gt;0,FS365*$B$4+FZ364&lt;=$B$2*'SFV+BESS'!$I$9,FS365&gt;'SFV+BESS'!$I$7),'SFV+BESS'!$I$7,0))))</f>
        <v>0</v>
      </c>
      <c r="FU365" s="27">
        <f>IF(AND(FS365&lt;0,FZ364+FS365/$B$5&gt;$H$2,-FS365/'Carga-Descarga Año'!$B$5&lt;'SFV+BESS'!$I$7),FS365/$B$5,IF(AND(FS365&lt;0,FZ364+FS365/$B$5&gt;$H$2,-FS365/'Carga-Descarga Año'!$B$5&gt;'SFV+BESS'!$I$7),-'SFV+BESS'!$I$7,IF(AND(FS365&lt;0,FZ364+FS365/$B$5&lt;$H$2),-MIN('SFV+BESS'!$I$7,FZ364-$H$2),0)))</f>
        <v>0</v>
      </c>
      <c r="FV365" s="33"/>
      <c r="FW365" s="33">
        <f t="shared" si="457"/>
        <v>0</v>
      </c>
      <c r="FX365" s="27">
        <f t="shared" si="425"/>
        <v>0</v>
      </c>
      <c r="FY365" s="27">
        <f t="shared" si="458"/>
        <v>0</v>
      </c>
      <c r="FZ365" s="28">
        <f>IF((FZ364+FT365+FU365)&gt;=$B$2*'SFV+BESS'!$I$9, $B$2*'SFV+BESS'!$I$9, (FZ364+FT365+FU365))</f>
        <v>173.61249999999998</v>
      </c>
      <c r="GA365" s="110">
        <f t="shared" si="426"/>
        <v>1.3017977917689063</v>
      </c>
      <c r="GF365" s="251"/>
      <c r="GG365" s="48">
        <v>14.8333333333333</v>
      </c>
      <c r="GH365" s="33">
        <f t="shared" si="471"/>
        <v>19.953413277256026</v>
      </c>
      <c r="GI365" s="33">
        <f>Gen_Cons_Horario!B8407</f>
        <v>0</v>
      </c>
      <c r="GJ365" s="35">
        <f t="shared" si="441"/>
        <v>19.953413277256026</v>
      </c>
      <c r="GK365" s="116">
        <f>IF(AND(GJ365&gt;0,GJ365*$B$4+GQ364&lt;=$B$2*'SFV+BESS'!$I$9,GJ365&lt;'SFV+BESS'!$I$7), GJ365*$B$4, IF(AND(GJ365&gt;0,GJ365*$B$4+GQ364&gt;$B$2*'SFV+BESS'!$I$9,GJ365*$B$4&lt;'SFV+BESS'!$I$7),$B$2*'SFV+BESS'!$I$9-GQ364,IF(AND(GJ365&gt;0,GJ365*$B$4+GQ364&gt;$B$2*'SFV+BESS'!$I$9,GJ365*$B$4&gt;'SFV+BESS'!$I$7,GQ364&lt;$B$2*'SFV+BESS'!$I$9),$B$2*'SFV+BESS'!$I$9-GQ364,IF(AND(GJ365&gt;0,GJ365*$B$4+GQ364&lt;=$B$2*'SFV+BESS'!$I$9,GJ365&gt;'SFV+BESS'!$I$7),'SFV+BESS'!$I$7,0))))</f>
        <v>0</v>
      </c>
      <c r="GL365" s="27">
        <f>IF(AND(GJ365&lt;0,GQ364+GJ365/$B$5&gt;$H$2,-GJ365/'Carga-Descarga Año'!$B$5&lt;'SFV+BESS'!$I$7),GJ365/$B$5,IF(AND(GJ365&lt;0,GQ364+GJ365/$B$5&gt;$H$2,-GJ365/'Carga-Descarga Año'!$B$5&gt;'SFV+BESS'!$I$7),-'SFV+BESS'!$I$7,IF(AND(GJ365&lt;0,GQ364+GJ365/$B$5&lt;$H$2),-MIN('SFV+BESS'!$I$7,GQ364-$H$2),0)))</f>
        <v>0</v>
      </c>
      <c r="GM365" s="33"/>
      <c r="GN365" s="33">
        <f t="shared" si="459"/>
        <v>0</v>
      </c>
      <c r="GO365" s="27">
        <f t="shared" si="427"/>
        <v>0</v>
      </c>
      <c r="GP365" s="27">
        <f t="shared" si="460"/>
        <v>0</v>
      </c>
      <c r="GQ365" s="28">
        <f>IF((GQ364+GK365+GL365)&gt;=$B$2*'SFV+BESS'!$I$9, $B$2*'SFV+BESS'!$I$9, (GQ364+GK365+GL365))</f>
        <v>173.61249999999998</v>
      </c>
      <c r="GR365" s="110">
        <f t="shared" si="428"/>
        <v>19.953413277256026</v>
      </c>
    </row>
    <row r="366" spans="1:200">
      <c r="A366" s="249"/>
      <c r="B366" s="48">
        <v>14.875</v>
      </c>
      <c r="C366" s="38">
        <f t="shared" si="442"/>
        <v>0</v>
      </c>
      <c r="D366" s="2">
        <f>Gen_Cons_Horario!B392</f>
        <v>41.013500000000008</v>
      </c>
      <c r="E366" s="140">
        <f t="shared" si="400"/>
        <v>-41.013500000000008</v>
      </c>
      <c r="F366" s="116">
        <f>IF(AND(E366&gt;0,E366*$B$4+L365&lt;=$B$2*'SFV+BESS'!$I$9,E366&lt;'SFV+BESS'!$I$7), E366*$B$4, IF(AND(E366&gt;0,E366*$B$4+L365&gt;$B$2*'SFV+BESS'!$I$9,E366*$B$4&lt;'SFV+BESS'!$I$7),$B$2*'SFV+BESS'!$I$9-L365,IF(AND(E366&gt;0,E366*$B$4+L365&gt;$B$2*'SFV+BESS'!$I$9,E366*$B$4&gt;'SFV+BESS'!$I$7,L365&lt;$B$2*'SFV+BESS'!$I$9),$B$2*'SFV+BESS'!$I$9-L365,IF(AND(E366&gt;0,E366*$B$4+L365&lt;=$B$2*'SFV+BESS'!$I$9,E366&gt;'SFV+BESS'!$I$7),'SFV+BESS'!$I$7,0))))</f>
        <v>0</v>
      </c>
      <c r="G366" s="27">
        <f>IF(AND(E366&lt;0,L365+E366/$B$5&gt;$H$2,-E366/'Carga-Descarga Año'!$B$5&lt;'SFV+BESS'!$I$7),E366/$B$5,IF(AND(E366&lt;0,L365+E366/$B$5&gt;$H$2,-E366/'Carga-Descarga Año'!$B$5&gt;'SFV+BESS'!$I$7),-'SFV+BESS'!$I$7,IF(AND(E366&lt;0,L365+E366/$B$5&lt;$H$2),-MIN('SFV+BESS'!$I$7,L365-$H$2),0)))</f>
        <v>-43.172105263157903</v>
      </c>
      <c r="I366" s="38">
        <f t="shared" si="401"/>
        <v>0</v>
      </c>
      <c r="J366" s="27">
        <f t="shared" si="403"/>
        <v>41.013500000000008</v>
      </c>
      <c r="K366" s="27">
        <f t="shared" si="402"/>
        <v>0</v>
      </c>
      <c r="L366" s="28">
        <f>IF((L365+F366+G366)&gt;=$B$2*'SFV+BESS'!$I$9, $B$2*'SFV+BESS'!$I$9, (L365+F366+G366))</f>
        <v>116.05873790653644</v>
      </c>
      <c r="M366" s="110">
        <f t="shared" si="404"/>
        <v>0</v>
      </c>
      <c r="R366" s="251"/>
      <c r="S366" s="48">
        <v>14.875</v>
      </c>
      <c r="T366" s="2">
        <f t="shared" si="461"/>
        <v>0</v>
      </c>
      <c r="U366" s="2">
        <f>Gen_Cons_Horario!B1136</f>
        <v>0</v>
      </c>
      <c r="V366" s="35">
        <f t="shared" si="436"/>
        <v>0</v>
      </c>
      <c r="W366" s="116">
        <f>IF(AND(V366&gt;0,V366*$B$4+AC365&lt;=$B$2*'SFV+BESS'!$I$9,V366&lt;'SFV+BESS'!$I$7), V366*$B$4, IF(AND(V366&gt;0,V366*$B$4+AC365&gt;$B$2*'SFV+BESS'!$I$9,V366*$B$4&lt;'SFV+BESS'!$I$7),$B$2*'SFV+BESS'!$I$9-AC365,IF(AND(V366&gt;0,V366*$B$4+AC365&gt;$B$2*'SFV+BESS'!$I$9,V366*$B$4&gt;'SFV+BESS'!$I$7,AC365&lt;$B$2*'SFV+BESS'!$I$9),$B$2*'SFV+BESS'!$I$9-AC365,IF(AND(V366&gt;0,V366*$B$4+AC365&lt;=$B$2*'SFV+BESS'!$I$9,V366&gt;'SFV+BESS'!$I$7),'SFV+BESS'!$I$7,0))))</f>
        <v>0</v>
      </c>
      <c r="X366" s="27">
        <f>IF(AND(V366&lt;0,AC365+V366/$B$5&gt;$H$2,-V366/'Carga-Descarga Año'!$B$5&lt;'SFV+BESS'!$I$7),V366/$B$5,IF(AND(V366&lt;0,AC365+V366/$B$5&gt;$H$2,-V366/'Carga-Descarga Año'!$B$5&gt;'SFV+BESS'!$I$7),-'SFV+BESS'!$I$7,IF(AND(V366&lt;0,AC365+V366/$B$5&lt;$H$2),-MIN('SFV+BESS'!$I$7,AC365-$H$2),0)))</f>
        <v>0</v>
      </c>
      <c r="Z366" s="33">
        <f t="shared" si="430"/>
        <v>0</v>
      </c>
      <c r="AA366" s="27">
        <f t="shared" si="405"/>
        <v>0</v>
      </c>
      <c r="AB366" s="27">
        <f t="shared" si="429"/>
        <v>0</v>
      </c>
      <c r="AC366" s="28">
        <f>IF((AC365+W366+X366)&gt;=$B$2*'SFV+BESS'!$I$9, $B$2*'SFV+BESS'!$I$9, (AC365+W366+X366))</f>
        <v>173.61249999999998</v>
      </c>
      <c r="AD366" s="110">
        <f t="shared" si="406"/>
        <v>0</v>
      </c>
      <c r="AI366" s="251"/>
      <c r="AJ366" s="48">
        <v>14.875</v>
      </c>
      <c r="AK366" s="52">
        <f t="shared" si="462"/>
        <v>0</v>
      </c>
      <c r="AL366" s="33">
        <f>Gen_Cons_Horario!B1808</f>
        <v>0</v>
      </c>
      <c r="AM366" s="35">
        <f t="shared" si="437"/>
        <v>0</v>
      </c>
      <c r="AN366" s="116">
        <f>IF(AND(AM366&gt;0,AM366*$B$4+AT365&lt;=$B$2*'SFV+BESS'!$I$9,AM366&lt;'SFV+BESS'!$I$7), AM366*$B$4, IF(AND(AM366&gt;0,AM366*$B$4+AT365&gt;$B$2*'SFV+BESS'!$I$9,AM366*$B$4&lt;'SFV+BESS'!$I$7),$B$2*'SFV+BESS'!$I$9-AT365,IF(AND(AM366&gt;0,AM366*$B$4+AT365&gt;$B$2*'SFV+BESS'!$I$9,AM366*$B$4&gt;'SFV+BESS'!$I$7,AT365&lt;$B$2*'SFV+BESS'!$I$9),$B$2*'SFV+BESS'!$I$9-AT365,IF(AND(AM366&gt;0,AM366*$B$4+AT365&lt;=$B$2*'SFV+BESS'!$I$9,AM366&gt;'SFV+BESS'!$I$7),'SFV+BESS'!$I$7,0))))</f>
        <v>0</v>
      </c>
      <c r="AO366" s="27">
        <f>IF(AND(AM366&lt;0,AT365+AM366/$B$5&gt;$H$2,-AM366/'Carga-Descarga Año'!$B$5&lt;'SFV+BESS'!$I$7),AM366/$B$5,IF(AND(AM366&lt;0,AT365+AM366/$B$5&gt;$H$2,-AM366/'Carga-Descarga Año'!$B$5&gt;'SFV+BESS'!$I$7),-'SFV+BESS'!$I$7,IF(AND(AM366&lt;0,AT365+AM366/$B$5&lt;$H$2),-MIN('SFV+BESS'!$I$7,AT365-$H$2),0)))</f>
        <v>0</v>
      </c>
      <c r="AP366" s="33"/>
      <c r="AQ366" s="33">
        <f t="shared" si="443"/>
        <v>0</v>
      </c>
      <c r="AR366" s="27">
        <f t="shared" si="407"/>
        <v>0</v>
      </c>
      <c r="AS366" s="27">
        <f t="shared" si="444"/>
        <v>0</v>
      </c>
      <c r="AT366" s="28">
        <f>IF((AT365+AN366+AO366)&gt;=$B$2*'SFV+BESS'!$I$9, $B$2*'SFV+BESS'!$I$9, (AT365+AN366+AO366))</f>
        <v>172.53218491635695</v>
      </c>
      <c r="AU366" s="110">
        <f t="shared" si="408"/>
        <v>0</v>
      </c>
      <c r="AZ366" s="251"/>
      <c r="BA366" s="48">
        <v>14.875</v>
      </c>
      <c r="BB366" s="33">
        <f t="shared" si="463"/>
        <v>0</v>
      </c>
      <c r="BC366" s="33">
        <f>Gen_Cons_Horario!B2552</f>
        <v>0</v>
      </c>
      <c r="BD366" s="35">
        <f t="shared" si="438"/>
        <v>0</v>
      </c>
      <c r="BE366" s="116">
        <f>IF(AND(BD366&gt;0,BD366*$B$4+BK365&lt;=$B$2*'SFV+BESS'!$I$9,BD366&lt;'SFV+BESS'!$I$7), BD366*$B$4, IF(AND(BD366&gt;0,BD366*$B$4+BK365&gt;$B$2*'SFV+BESS'!$I$9,BD366*$B$4&lt;'SFV+BESS'!$I$7),$B$2*'SFV+BESS'!$I$9-BK365,IF(AND(BD366&gt;0,BD366*$B$4+BK365&gt;$B$2*'SFV+BESS'!$I$9,BD366*$B$4&gt;'SFV+BESS'!$I$7,BK365&lt;$B$2*'SFV+BESS'!$I$9),$B$2*'SFV+BESS'!$I$9-BK365,IF(AND(BD366&gt;0,BD366*$B$4+BK365&lt;=$B$2*'SFV+BESS'!$I$9,BD366&gt;'SFV+BESS'!$I$7),'SFV+BESS'!$I$7,0))))</f>
        <v>0</v>
      </c>
      <c r="BF366" s="27">
        <f>IF(AND(BD366&lt;0,BK365+BD366/$B$5&gt;$H$2,-BD366/'Carga-Descarga Año'!$B$5&lt;'SFV+BESS'!$I$7),BD366/$B$5,IF(AND(BD366&lt;0,BK365+BD366/$B$5&gt;$H$2,-BD366/'Carga-Descarga Año'!$B$5&gt;'SFV+BESS'!$I$7),-'SFV+BESS'!$I$7,IF(AND(BD366&lt;0,BK365+BD366/$B$5&lt;$H$2),-MIN('SFV+BESS'!$I$7,BK365-$H$2),0)))</f>
        <v>0</v>
      </c>
      <c r="BG366" s="33"/>
      <c r="BH366" s="33">
        <f t="shared" si="445"/>
        <v>0</v>
      </c>
      <c r="BI366" s="27">
        <f t="shared" si="409"/>
        <v>0</v>
      </c>
      <c r="BJ366" s="27">
        <f t="shared" si="446"/>
        <v>0</v>
      </c>
      <c r="BK366" s="28">
        <f>IF((BK365+BE366+BF366)&gt;=$B$2*'SFV+BESS'!$I$9, $B$2*'SFV+BESS'!$I$9, (BK365+BE366+BF366))</f>
        <v>173.61249999999998</v>
      </c>
      <c r="BL366" s="110">
        <f t="shared" si="410"/>
        <v>0</v>
      </c>
      <c r="BQ366" s="251"/>
      <c r="BR366" s="48">
        <v>14.875</v>
      </c>
      <c r="BS366" s="33">
        <f t="shared" si="464"/>
        <v>0</v>
      </c>
      <c r="BT366" s="33">
        <f>Gen_Cons_Horario!B3272</f>
        <v>0</v>
      </c>
      <c r="BU366" s="35">
        <f t="shared" si="439"/>
        <v>0</v>
      </c>
      <c r="BV366" s="116">
        <f>IF(AND(BU366&gt;0,BU366*$B$4+CB365&lt;=$B$2*'SFV+BESS'!$I$9,BU366&lt;'SFV+BESS'!$I$7), BU366*$B$4, IF(AND(BU366&gt;0,BU366*$B$4+CB365&gt;$B$2*'SFV+BESS'!$I$9,BU366*$B$4&lt;'SFV+BESS'!$I$7),$B$2*'SFV+BESS'!$I$9-CB365,IF(AND(BU366&gt;0,BU366*$B$4+CB365&gt;$B$2*'SFV+BESS'!$I$9,BU366*$B$4&gt;'SFV+BESS'!$I$7,CB365&lt;$B$2*'SFV+BESS'!$I$9),$B$2*'SFV+BESS'!$I$9-CB365,IF(AND(BU366&gt;0,BU366*$B$4+CB365&lt;=$B$2*'SFV+BESS'!$I$9,BU366&gt;'SFV+BESS'!$I$7),'SFV+BESS'!$I$7,0))))</f>
        <v>0</v>
      </c>
      <c r="BW366" s="27">
        <f>IF(AND(BU366&lt;0,CB365+BU366/$B$5&gt;$H$2,-BU366/'Carga-Descarga Año'!$B$5&lt;'SFV+BESS'!$I$7),BU366/$B$5,IF(AND(BU366&lt;0,CB365+BU366/$B$5&gt;$H$2,-BU366/'Carga-Descarga Año'!$B$5&gt;'SFV+BESS'!$I$7),-'SFV+BESS'!$I$7,IF(AND(BU366&lt;0,CB365+BU366/$B$5&lt;$H$2),-MIN('SFV+BESS'!$I$7,CB365-$H$2),0)))</f>
        <v>0</v>
      </c>
      <c r="BX366" s="33"/>
      <c r="BY366" s="33">
        <f t="shared" si="447"/>
        <v>0</v>
      </c>
      <c r="BZ366" s="27">
        <f t="shared" si="411"/>
        <v>0</v>
      </c>
      <c r="CA366" s="27">
        <f t="shared" si="412"/>
        <v>0</v>
      </c>
      <c r="CB366" s="28">
        <f>IF((CB365+BV366+BW366)&gt;=$B$2*'SFV+BESS'!$I$9, $B$2*'SFV+BESS'!$I$9, (CB365+BV366+BW366))</f>
        <v>173.61249999999998</v>
      </c>
      <c r="CC366" s="110">
        <f t="shared" si="413"/>
        <v>0</v>
      </c>
      <c r="CH366" s="251"/>
      <c r="CI366" s="48">
        <v>14.875</v>
      </c>
      <c r="CJ366" s="33">
        <f t="shared" si="465"/>
        <v>0</v>
      </c>
      <c r="CK366" s="33">
        <f>Gen_Cons_Horario!B4016</f>
        <v>0</v>
      </c>
      <c r="CL366" s="35">
        <f t="shared" si="440"/>
        <v>0</v>
      </c>
      <c r="CM366" s="116">
        <f>IF(AND(CL366&gt;0,CL366*$B$4+CS365&lt;=$B$2*'SFV+BESS'!$I$9,CL366&lt;'SFV+BESS'!$I$7), CL366*$B$4, IF(AND(CL366&gt;0,CL366*$B$4+CS365&gt;$B$2*'SFV+BESS'!$I$9,CL366*$B$4&lt;'SFV+BESS'!$I$7),$B$2*'SFV+BESS'!$I$9-CS365,IF(AND(CL366&gt;0,CL366*$B$4+CS365&gt;$B$2*'SFV+BESS'!$I$9,CL366*$B$4&gt;'SFV+BESS'!$I$7,CS365&lt;$B$2*'SFV+BESS'!$I$9),$B$2*'SFV+BESS'!$I$9-CS365,IF(AND(CL366&gt;0,CL366*$B$4+CS365&lt;=$B$2*'SFV+BESS'!$I$9,CL366&gt;'SFV+BESS'!$I$7),'SFV+BESS'!$I$7,0))))</f>
        <v>0</v>
      </c>
      <c r="CN366" s="27">
        <f>IF(AND(CL366&lt;0,CS365+CL366/$B$5&gt;$H$2,-CL366/'Carga-Descarga Año'!$B$5&lt;'SFV+BESS'!$I$7),CL366/$B$5,IF(AND(CL366&lt;0,CS365+CL366/$B$5&gt;$H$2,-CL366/'Carga-Descarga Año'!$B$5&gt;'SFV+BESS'!$I$7),-'SFV+BESS'!$I$7,IF(AND(CL366&lt;0,CS365+CL366/$B$5&lt;$H$2),-MIN('SFV+BESS'!$I$7,CS365-$H$2),0)))</f>
        <v>0</v>
      </c>
      <c r="CO366" s="33"/>
      <c r="CP366" s="33">
        <f t="shared" si="448"/>
        <v>0</v>
      </c>
      <c r="CQ366" s="27">
        <f t="shared" si="414"/>
        <v>0</v>
      </c>
      <c r="CR366" s="27">
        <f t="shared" si="449"/>
        <v>0</v>
      </c>
      <c r="CS366" s="28">
        <f>IF((CS365+CM366+CN366)&gt;=$B$2*'SFV+BESS'!$I$9, $B$2*'SFV+BESS'!$I$9, (CS365+CM366+CN366))</f>
        <v>173.61249999999998</v>
      </c>
      <c r="CT366" s="110">
        <f t="shared" si="415"/>
        <v>0</v>
      </c>
      <c r="CY366" s="251"/>
      <c r="CZ366" s="48">
        <v>14.875</v>
      </c>
      <c r="DA366" s="33">
        <f t="shared" si="466"/>
        <v>0</v>
      </c>
      <c r="DB366" s="33">
        <f>Gen_Cons_Horario!B4736</f>
        <v>0</v>
      </c>
      <c r="DC366" s="35">
        <f t="shared" si="431"/>
        <v>0</v>
      </c>
      <c r="DD366" s="116">
        <f>IF(AND(DC366&gt;0,DC366*$B$4+DJ365&lt;=$B$2*'SFV+BESS'!$I$9,DC366&lt;'SFV+BESS'!$I$7), DC366*$B$4, IF(AND(DC366&gt;0,DC366*$B$4+DJ365&gt;$B$2*'SFV+BESS'!$I$9,DC366*$B$4&lt;'SFV+BESS'!$I$7),$B$2*'SFV+BESS'!$I$9-DJ365,IF(AND(DC366&gt;0,DC366*$B$4+DJ365&gt;$B$2*'SFV+BESS'!$I$9,DC366*$B$4&gt;'SFV+BESS'!$I$7,DJ365&lt;$B$2*'SFV+BESS'!$I$9),$B$2*'SFV+BESS'!$I$9-DJ365,IF(AND(DC366&gt;0,DC366*$B$4+DJ365&lt;=$B$2*'SFV+BESS'!$I$9,DC366&gt;'SFV+BESS'!$I$7),'SFV+BESS'!$I$7,0))))</f>
        <v>0</v>
      </c>
      <c r="DE366" s="27">
        <f>IF(AND(DC366&lt;0,DJ365+DC366/$B$5&gt;$H$2,-DC366/'Carga-Descarga Año'!$B$5&lt;'SFV+BESS'!$I$7),DC366/$B$5,IF(AND(DC366&lt;0,DJ365+DC366/$B$5&gt;$H$2,-DC366/'Carga-Descarga Año'!$B$5&gt;'SFV+BESS'!$I$7),-'SFV+BESS'!$I$7,IF(AND(DC366&lt;0,DJ365+DC366/$B$5&lt;$H$2),-MIN('SFV+BESS'!$I$7,DJ365-$H$2),0)))</f>
        <v>0</v>
      </c>
      <c r="DF366" s="33"/>
      <c r="DG366" s="33">
        <f t="shared" si="450"/>
        <v>0</v>
      </c>
      <c r="DH366" s="27">
        <f t="shared" si="416"/>
        <v>0</v>
      </c>
      <c r="DI366" s="27">
        <f t="shared" si="417"/>
        <v>0</v>
      </c>
      <c r="DJ366" s="28">
        <f>IF((DJ365+DD366+DE366)&gt;=$B$2*'SFV+BESS'!$I$9, $B$2*'SFV+BESS'!$I$9, (DJ365+DD366+DE366))</f>
        <v>173.61249999999998</v>
      </c>
      <c r="DK366" s="110">
        <f t="shared" si="418"/>
        <v>0</v>
      </c>
      <c r="DP366" s="251"/>
      <c r="DQ366" s="48">
        <v>14.875</v>
      </c>
      <c r="DR366" s="33">
        <f t="shared" si="467"/>
        <v>0</v>
      </c>
      <c r="DS366" s="33">
        <f>Gen_Cons_Horario!B5480</f>
        <v>0</v>
      </c>
      <c r="DT366" s="35">
        <f t="shared" si="432"/>
        <v>0</v>
      </c>
      <c r="DU366" s="116">
        <f>IF(AND(DT366&gt;0,DT366*$B$4+EA365&lt;=$B$2*'SFV+BESS'!$I$9,DT366&lt;'SFV+BESS'!$I$7), DT366*$B$4, IF(AND(DT366&gt;0,DT366*$B$4+EA365&gt;$B$2*'SFV+BESS'!$I$9,DT366*$B$4&lt;'SFV+BESS'!$I$7),$B$2*'SFV+BESS'!$I$9-EA365,IF(AND(DT366&gt;0,DT366*$B$4+EA365&gt;$B$2*'SFV+BESS'!$I$9,DT366*$B$4&gt;'SFV+BESS'!$I$7,EA365&lt;$B$2*'SFV+BESS'!$I$9),$B$2*'SFV+BESS'!$I$9-EA365,IF(AND(DT366&gt;0,DT366*$B$4+EA365&lt;=$B$2*'SFV+BESS'!$I$9,DT366&gt;'SFV+BESS'!$I$7),'SFV+BESS'!$I$7,0))))</f>
        <v>0</v>
      </c>
      <c r="DV366" s="27">
        <f>IF(AND(DT366&lt;0,EA365+DT366/$B$5&gt;$H$2,-DT366/'Carga-Descarga Año'!$B$5&lt;'SFV+BESS'!$I$7),DT366/$B$5,IF(AND(DT366&lt;0,EA365+DT366/$B$5&gt;$H$2,-DT366/'Carga-Descarga Año'!$B$5&gt;'SFV+BESS'!$I$7),-'SFV+BESS'!$I$7,IF(AND(DT366&lt;0,EA365+DT366/$B$5&lt;$H$2),-MIN('SFV+BESS'!$I$7,EA365-$H$2),0)))</f>
        <v>0</v>
      </c>
      <c r="DW366" s="33"/>
      <c r="DX366" s="33">
        <f t="shared" si="451"/>
        <v>0</v>
      </c>
      <c r="DY366" s="27">
        <f t="shared" si="419"/>
        <v>0</v>
      </c>
      <c r="DZ366" s="27">
        <f t="shared" si="452"/>
        <v>0</v>
      </c>
      <c r="EA366" s="28">
        <f>IF((EA365+DU366+DV366)&gt;=$B$2*'SFV+BESS'!$I$9, $B$2*'SFV+BESS'!$I$9, (EA365+DU366+DV366))</f>
        <v>173.61249999999998</v>
      </c>
      <c r="EB366" s="110">
        <f t="shared" si="420"/>
        <v>0</v>
      </c>
      <c r="EG366" s="251"/>
      <c r="EH366" s="48">
        <v>14.875</v>
      </c>
      <c r="EI366" s="33">
        <f t="shared" si="468"/>
        <v>0</v>
      </c>
      <c r="EJ366" s="33">
        <f>Gen_Cons_Horario!B6224</f>
        <v>0</v>
      </c>
      <c r="EK366" s="35">
        <f t="shared" si="433"/>
        <v>0</v>
      </c>
      <c r="EL366" s="116">
        <f>IF(AND(EK366&gt;0,EK366*$B$4+ER365&lt;=$B$2*'SFV+BESS'!$I$9,EK366&lt;'SFV+BESS'!$I$7), EK366*$B$4, IF(AND(EK366&gt;0,EK366*$B$4+ER365&gt;$B$2*'SFV+BESS'!$I$9,EK366*$B$4&lt;'SFV+BESS'!$I$7),$B$2*'SFV+BESS'!$I$9-ER365,IF(AND(EK366&gt;0,EK366*$B$4+ER365&gt;$B$2*'SFV+BESS'!$I$9,EK366*$B$4&gt;'SFV+BESS'!$I$7,ER365&lt;$B$2*'SFV+BESS'!$I$9),$B$2*'SFV+BESS'!$I$9-ER365,IF(AND(EK366&gt;0,EK366*$B$4+ER365&lt;=$B$2*'SFV+BESS'!$I$9,EK366&gt;'SFV+BESS'!$I$7),'SFV+BESS'!$I$7,0))))</f>
        <v>0</v>
      </c>
      <c r="EM366" s="27">
        <f>IF(AND(EK366&lt;0,ER365+EK366/$B$5&gt;$H$2,-EK366/'Carga-Descarga Año'!$B$5&lt;'SFV+BESS'!$I$7),EK366/$B$5,IF(AND(EK366&lt;0,ER365+EK366/$B$5&gt;$H$2,-EK366/'Carga-Descarga Año'!$B$5&gt;'SFV+BESS'!$I$7),-'SFV+BESS'!$I$7,IF(AND(EK366&lt;0,ER365+EK366/$B$5&lt;$H$2),-MIN('SFV+BESS'!$I$7,ER365-$H$2),0)))</f>
        <v>0</v>
      </c>
      <c r="EN366" s="33"/>
      <c r="EO366" s="33">
        <f t="shared" si="453"/>
        <v>0</v>
      </c>
      <c r="EP366" s="27">
        <f t="shared" si="421"/>
        <v>0</v>
      </c>
      <c r="EQ366" s="27">
        <f t="shared" si="454"/>
        <v>0</v>
      </c>
      <c r="ER366" s="28">
        <f>IF((ER365+EL366+EM366)&gt;=$B$2*'SFV+BESS'!$I$9, $B$2*'SFV+BESS'!$I$9, (ER365+EL366+EM366))</f>
        <v>173.61249999999998</v>
      </c>
      <c r="ES366" s="110">
        <f t="shared" si="422"/>
        <v>0</v>
      </c>
      <c r="EX366" s="251"/>
      <c r="EY366" s="48">
        <v>14.875</v>
      </c>
      <c r="EZ366" s="33">
        <f t="shared" si="469"/>
        <v>0</v>
      </c>
      <c r="FA366" s="33">
        <f>Gen_Cons_Horario!B6944</f>
        <v>0</v>
      </c>
      <c r="FB366" s="35">
        <f t="shared" si="434"/>
        <v>0</v>
      </c>
      <c r="FC366" s="116">
        <f>IF(AND(FB366&gt;0,FB366*$B$4+FI365&lt;=$B$2*'SFV+BESS'!$I$9,FB366&lt;'SFV+BESS'!$I$7), FB366*$B$4, IF(AND(FB366&gt;0,FB366*$B$4+FI365&gt;$B$2*'SFV+BESS'!$I$9,FB366*$B$4&lt;'SFV+BESS'!$I$7),$B$2*'SFV+BESS'!$I$9-FI365,IF(AND(FB366&gt;0,FB366*$B$4+FI365&gt;$B$2*'SFV+BESS'!$I$9,FB366*$B$4&gt;'SFV+BESS'!$I$7,FI365&lt;$B$2*'SFV+BESS'!$I$9),$B$2*'SFV+BESS'!$I$9-FI365,IF(AND(FB366&gt;0,FB366*$B$4+FI365&lt;=$B$2*'SFV+BESS'!$I$9,FB366&gt;'SFV+BESS'!$I$7),'SFV+BESS'!$I$7,0))))</f>
        <v>0</v>
      </c>
      <c r="FD366" s="27">
        <f>IF(AND(FB366&lt;0,FI365+FB366/$B$5&gt;$H$2,-FB366/'Carga-Descarga Año'!$B$5&lt;'SFV+BESS'!$I$7),FB366/$B$5,IF(AND(FB366&lt;0,FI365+FB366/$B$5&gt;$H$2,-FB366/'Carga-Descarga Año'!$B$5&gt;'SFV+BESS'!$I$7),-'SFV+BESS'!$I$7,IF(AND(FB366&lt;0,FI365+FB366/$B$5&lt;$H$2),-MIN('SFV+BESS'!$I$7,FI365-$H$2),0)))</f>
        <v>0</v>
      </c>
      <c r="FE366" s="33"/>
      <c r="FF366" s="33">
        <f t="shared" si="455"/>
        <v>0</v>
      </c>
      <c r="FG366" s="27">
        <f t="shared" si="423"/>
        <v>0</v>
      </c>
      <c r="FH366" s="27">
        <f t="shared" si="456"/>
        <v>0</v>
      </c>
      <c r="FI366" s="28">
        <f>IF((FI365+FC366+FD366)&gt;=$B$2*'SFV+BESS'!$I$9, $B$2*'SFV+BESS'!$I$9, (FI365+FC366+FD366))</f>
        <v>173.61249999999998</v>
      </c>
      <c r="FJ366" s="110">
        <f t="shared" si="424"/>
        <v>0</v>
      </c>
      <c r="FO366" s="251"/>
      <c r="FP366" s="48">
        <v>14.875</v>
      </c>
      <c r="FQ366" s="33">
        <f t="shared" si="470"/>
        <v>0</v>
      </c>
      <c r="FR366" s="33">
        <f>Gen_Cons_Horario!B7688</f>
        <v>0</v>
      </c>
      <c r="FS366" s="35">
        <f t="shared" si="435"/>
        <v>0</v>
      </c>
      <c r="FT366" s="116">
        <f>IF(AND(FS366&gt;0,FS366*$B$4+FZ365&lt;=$B$2*'SFV+BESS'!$I$9,FS366&lt;'SFV+BESS'!$I$7), FS366*$B$4, IF(AND(FS366&gt;0,FS366*$B$4+FZ365&gt;$B$2*'SFV+BESS'!$I$9,FS366*$B$4&lt;'SFV+BESS'!$I$7),$B$2*'SFV+BESS'!$I$9-FZ365,IF(AND(FS366&gt;0,FS366*$B$4+FZ365&gt;$B$2*'SFV+BESS'!$I$9,FS366*$B$4&gt;'SFV+BESS'!$I$7,FZ365&lt;$B$2*'SFV+BESS'!$I$9),$B$2*'SFV+BESS'!$I$9-FZ365,IF(AND(FS366&gt;0,FS366*$B$4+FZ365&lt;=$B$2*'SFV+BESS'!$I$9,FS366&gt;'SFV+BESS'!$I$7),'SFV+BESS'!$I$7,0))))</f>
        <v>0</v>
      </c>
      <c r="FU366" s="27">
        <f>IF(AND(FS366&lt;0,FZ365+FS366/$B$5&gt;$H$2,-FS366/'Carga-Descarga Año'!$B$5&lt;'SFV+BESS'!$I$7),FS366/$B$5,IF(AND(FS366&lt;0,FZ365+FS366/$B$5&gt;$H$2,-FS366/'Carga-Descarga Año'!$B$5&gt;'SFV+BESS'!$I$7),-'SFV+BESS'!$I$7,IF(AND(FS366&lt;0,FZ365+FS366/$B$5&lt;$H$2),-MIN('SFV+BESS'!$I$7,FZ365-$H$2),0)))</f>
        <v>0</v>
      </c>
      <c r="FV366" s="33"/>
      <c r="FW366" s="33">
        <f t="shared" si="457"/>
        <v>0</v>
      </c>
      <c r="FX366" s="27">
        <f t="shared" si="425"/>
        <v>0</v>
      </c>
      <c r="FY366" s="27">
        <f t="shared" si="458"/>
        <v>0</v>
      </c>
      <c r="FZ366" s="28">
        <f>IF((FZ365+FT366+FU366)&gt;=$B$2*'SFV+BESS'!$I$9, $B$2*'SFV+BESS'!$I$9, (FZ365+FT366+FU366))</f>
        <v>173.61249999999998</v>
      </c>
      <c r="GA366" s="110">
        <f t="shared" si="426"/>
        <v>0</v>
      </c>
      <c r="GF366" s="251"/>
      <c r="GG366" s="48">
        <v>14.875</v>
      </c>
      <c r="GH366" s="33">
        <f t="shared" si="471"/>
        <v>0</v>
      </c>
      <c r="GI366" s="33">
        <f>Gen_Cons_Horario!B8408</f>
        <v>0</v>
      </c>
      <c r="GJ366" s="35">
        <f t="shared" si="441"/>
        <v>0</v>
      </c>
      <c r="GK366" s="116">
        <f>IF(AND(GJ366&gt;0,GJ366*$B$4+GQ365&lt;=$B$2*'SFV+BESS'!$I$9,GJ366&lt;'SFV+BESS'!$I$7), GJ366*$B$4, IF(AND(GJ366&gt;0,GJ366*$B$4+GQ365&gt;$B$2*'SFV+BESS'!$I$9,GJ366*$B$4&lt;'SFV+BESS'!$I$7),$B$2*'SFV+BESS'!$I$9-GQ365,IF(AND(GJ366&gt;0,GJ366*$B$4+GQ365&gt;$B$2*'SFV+BESS'!$I$9,GJ366*$B$4&gt;'SFV+BESS'!$I$7,GQ365&lt;$B$2*'SFV+BESS'!$I$9),$B$2*'SFV+BESS'!$I$9-GQ365,IF(AND(GJ366&gt;0,GJ366*$B$4+GQ365&lt;=$B$2*'SFV+BESS'!$I$9,GJ366&gt;'SFV+BESS'!$I$7),'SFV+BESS'!$I$7,0))))</f>
        <v>0</v>
      </c>
      <c r="GL366" s="27">
        <f>IF(AND(GJ366&lt;0,GQ365+GJ366/$B$5&gt;$H$2,-GJ366/'Carga-Descarga Año'!$B$5&lt;'SFV+BESS'!$I$7),GJ366/$B$5,IF(AND(GJ366&lt;0,GQ365+GJ366/$B$5&gt;$H$2,-GJ366/'Carga-Descarga Año'!$B$5&gt;'SFV+BESS'!$I$7),-'SFV+BESS'!$I$7,IF(AND(GJ366&lt;0,GQ365+GJ366/$B$5&lt;$H$2),-MIN('SFV+BESS'!$I$7,GQ365-$H$2),0)))</f>
        <v>0</v>
      </c>
      <c r="GM366" s="33"/>
      <c r="GN366" s="33">
        <f t="shared" si="459"/>
        <v>0</v>
      </c>
      <c r="GO366" s="27">
        <f t="shared" si="427"/>
        <v>0</v>
      </c>
      <c r="GP366" s="27">
        <f t="shared" si="460"/>
        <v>0</v>
      </c>
      <c r="GQ366" s="28">
        <f>IF((GQ365+GK366+GL366)&gt;=$B$2*'SFV+BESS'!$I$9, $B$2*'SFV+BESS'!$I$9, (GQ365+GK366+GL366))</f>
        <v>173.61249999999998</v>
      </c>
      <c r="GR366" s="110">
        <f t="shared" si="428"/>
        <v>0</v>
      </c>
    </row>
    <row r="367" spans="1:200">
      <c r="A367" s="249"/>
      <c r="B367" s="48">
        <v>14.9166666666667</v>
      </c>
      <c r="C367" s="38">
        <f t="shared" si="442"/>
        <v>0</v>
      </c>
      <c r="D367" s="2">
        <f>Gen_Cons_Horario!B393</f>
        <v>0</v>
      </c>
      <c r="E367" s="140">
        <f t="shared" si="400"/>
        <v>0</v>
      </c>
      <c r="F367" s="116">
        <f>IF(AND(E367&gt;0,E367*$B$4+L366&lt;=$B$2*'SFV+BESS'!$I$9,E367&lt;'SFV+BESS'!$I$7), E367*$B$4, IF(AND(E367&gt;0,E367*$B$4+L366&gt;$B$2*'SFV+BESS'!$I$9,E367*$B$4&lt;'SFV+BESS'!$I$7),$B$2*'SFV+BESS'!$I$9-L366,IF(AND(E367&gt;0,E367*$B$4+L366&gt;$B$2*'SFV+BESS'!$I$9,E367*$B$4&gt;'SFV+BESS'!$I$7,L366&lt;$B$2*'SFV+BESS'!$I$9),$B$2*'SFV+BESS'!$I$9-L366,IF(AND(E367&gt;0,E367*$B$4+L366&lt;=$B$2*'SFV+BESS'!$I$9,E367&gt;'SFV+BESS'!$I$7),'SFV+BESS'!$I$7,0))))</f>
        <v>0</v>
      </c>
      <c r="G367" s="27">
        <f>IF(AND(E367&lt;0,L366+E367/$B$5&gt;$H$2,-E367/'Carga-Descarga Año'!$B$5&lt;'SFV+BESS'!$I$7),E367/$B$5,IF(AND(E367&lt;0,L366+E367/$B$5&gt;$H$2,-E367/'Carga-Descarga Año'!$B$5&gt;'SFV+BESS'!$I$7),-'SFV+BESS'!$I$7,IF(AND(E367&lt;0,L366+E367/$B$5&lt;$H$2),-MIN('SFV+BESS'!$I$7,L366-$H$2),0)))</f>
        <v>0</v>
      </c>
      <c r="I367" s="38">
        <f t="shared" si="401"/>
        <v>0</v>
      </c>
      <c r="J367" s="27">
        <f t="shared" si="403"/>
        <v>0</v>
      </c>
      <c r="K367" s="27">
        <f t="shared" si="402"/>
        <v>0</v>
      </c>
      <c r="L367" s="28">
        <f>IF((L366+F367+G367)&gt;=$B$2*'SFV+BESS'!$I$9, $B$2*'SFV+BESS'!$I$9, (L366+F367+G367))</f>
        <v>116.05873790653644</v>
      </c>
      <c r="M367" s="110">
        <f t="shared" si="404"/>
        <v>0</v>
      </c>
      <c r="R367" s="251"/>
      <c r="S367" s="48">
        <v>14.9166666666667</v>
      </c>
      <c r="T367" s="2">
        <f t="shared" si="461"/>
        <v>0</v>
      </c>
      <c r="U367" s="2">
        <f>Gen_Cons_Horario!B1137</f>
        <v>0</v>
      </c>
      <c r="V367" s="35">
        <f t="shared" si="436"/>
        <v>0</v>
      </c>
      <c r="W367" s="116">
        <f>IF(AND(V367&gt;0,V367*$B$4+AC366&lt;=$B$2*'SFV+BESS'!$I$9,V367&lt;'SFV+BESS'!$I$7), V367*$B$4, IF(AND(V367&gt;0,V367*$B$4+AC366&gt;$B$2*'SFV+BESS'!$I$9,V367*$B$4&lt;'SFV+BESS'!$I$7),$B$2*'SFV+BESS'!$I$9-AC366,IF(AND(V367&gt;0,V367*$B$4+AC366&gt;$B$2*'SFV+BESS'!$I$9,V367*$B$4&gt;'SFV+BESS'!$I$7,AC366&lt;$B$2*'SFV+BESS'!$I$9),$B$2*'SFV+BESS'!$I$9-AC366,IF(AND(V367&gt;0,V367*$B$4+AC366&lt;=$B$2*'SFV+BESS'!$I$9,V367&gt;'SFV+BESS'!$I$7),'SFV+BESS'!$I$7,0))))</f>
        <v>0</v>
      </c>
      <c r="X367" s="27">
        <f>IF(AND(V367&lt;0,AC366+V367/$B$5&gt;$H$2,-V367/'Carga-Descarga Año'!$B$5&lt;'SFV+BESS'!$I$7),V367/$B$5,IF(AND(V367&lt;0,AC366+V367/$B$5&gt;$H$2,-V367/'Carga-Descarga Año'!$B$5&gt;'SFV+BESS'!$I$7),-'SFV+BESS'!$I$7,IF(AND(V367&lt;0,AC366+V367/$B$5&lt;$H$2),-MIN('SFV+BESS'!$I$7,AC366-$H$2),0)))</f>
        <v>0</v>
      </c>
      <c r="Z367" s="33">
        <f t="shared" si="430"/>
        <v>0</v>
      </c>
      <c r="AA367" s="27">
        <f t="shared" si="405"/>
        <v>0</v>
      </c>
      <c r="AB367" s="27">
        <f t="shared" si="429"/>
        <v>0</v>
      </c>
      <c r="AC367" s="28">
        <f>IF((AC366+W367+X367)&gt;=$B$2*'SFV+BESS'!$I$9, $B$2*'SFV+BESS'!$I$9, (AC366+W367+X367))</f>
        <v>173.61249999999998</v>
      </c>
      <c r="AD367" s="110">
        <f t="shared" si="406"/>
        <v>0</v>
      </c>
      <c r="AI367" s="251"/>
      <c r="AJ367" s="48">
        <v>14.9166666666667</v>
      </c>
      <c r="AK367" s="52">
        <f t="shared" si="462"/>
        <v>0</v>
      </c>
      <c r="AL367" s="33">
        <f>Gen_Cons_Horario!B1809</f>
        <v>0</v>
      </c>
      <c r="AM367" s="35">
        <f t="shared" si="437"/>
        <v>0</v>
      </c>
      <c r="AN367" s="116">
        <f>IF(AND(AM367&gt;0,AM367*$B$4+AT366&lt;=$B$2*'SFV+BESS'!$I$9,AM367&lt;'SFV+BESS'!$I$7), AM367*$B$4, IF(AND(AM367&gt;0,AM367*$B$4+AT366&gt;$B$2*'SFV+BESS'!$I$9,AM367*$B$4&lt;'SFV+BESS'!$I$7),$B$2*'SFV+BESS'!$I$9-AT366,IF(AND(AM367&gt;0,AM367*$B$4+AT366&gt;$B$2*'SFV+BESS'!$I$9,AM367*$B$4&gt;'SFV+BESS'!$I$7,AT366&lt;$B$2*'SFV+BESS'!$I$9),$B$2*'SFV+BESS'!$I$9-AT366,IF(AND(AM367&gt;0,AM367*$B$4+AT366&lt;=$B$2*'SFV+BESS'!$I$9,AM367&gt;'SFV+BESS'!$I$7),'SFV+BESS'!$I$7,0))))</f>
        <v>0</v>
      </c>
      <c r="AO367" s="27">
        <f>IF(AND(AM367&lt;0,AT366+AM367/$B$5&gt;$H$2,-AM367/'Carga-Descarga Año'!$B$5&lt;'SFV+BESS'!$I$7),AM367/$B$5,IF(AND(AM367&lt;0,AT366+AM367/$B$5&gt;$H$2,-AM367/'Carga-Descarga Año'!$B$5&gt;'SFV+BESS'!$I$7),-'SFV+BESS'!$I$7,IF(AND(AM367&lt;0,AT366+AM367/$B$5&lt;$H$2),-MIN('SFV+BESS'!$I$7,AT366-$H$2),0)))</f>
        <v>0</v>
      </c>
      <c r="AP367" s="33"/>
      <c r="AQ367" s="33">
        <f t="shared" si="443"/>
        <v>0</v>
      </c>
      <c r="AR367" s="27">
        <f t="shared" si="407"/>
        <v>0</v>
      </c>
      <c r="AS367" s="27">
        <f t="shared" si="444"/>
        <v>0</v>
      </c>
      <c r="AT367" s="28">
        <f>IF((AT366+AN367+AO367)&gt;=$B$2*'SFV+BESS'!$I$9, $B$2*'SFV+BESS'!$I$9, (AT366+AN367+AO367))</f>
        <v>172.53218491635695</v>
      </c>
      <c r="AU367" s="110">
        <f t="shared" si="408"/>
        <v>0</v>
      </c>
      <c r="AZ367" s="251"/>
      <c r="BA367" s="48">
        <v>14.9166666666667</v>
      </c>
      <c r="BB367" s="33">
        <f t="shared" si="463"/>
        <v>0</v>
      </c>
      <c r="BC367" s="33">
        <f>Gen_Cons_Horario!B2553</f>
        <v>0</v>
      </c>
      <c r="BD367" s="35">
        <f t="shared" si="438"/>
        <v>0</v>
      </c>
      <c r="BE367" s="116">
        <f>IF(AND(BD367&gt;0,BD367*$B$4+BK366&lt;=$B$2*'SFV+BESS'!$I$9,BD367&lt;'SFV+BESS'!$I$7), BD367*$B$4, IF(AND(BD367&gt;0,BD367*$B$4+BK366&gt;$B$2*'SFV+BESS'!$I$9,BD367*$B$4&lt;'SFV+BESS'!$I$7),$B$2*'SFV+BESS'!$I$9-BK366,IF(AND(BD367&gt;0,BD367*$B$4+BK366&gt;$B$2*'SFV+BESS'!$I$9,BD367*$B$4&gt;'SFV+BESS'!$I$7,BK366&lt;$B$2*'SFV+BESS'!$I$9),$B$2*'SFV+BESS'!$I$9-BK366,IF(AND(BD367&gt;0,BD367*$B$4+BK366&lt;=$B$2*'SFV+BESS'!$I$9,BD367&gt;'SFV+BESS'!$I$7),'SFV+BESS'!$I$7,0))))</f>
        <v>0</v>
      </c>
      <c r="BF367" s="27">
        <f>IF(AND(BD367&lt;0,BK366+BD367/$B$5&gt;$H$2,-BD367/'Carga-Descarga Año'!$B$5&lt;'SFV+BESS'!$I$7),BD367/$B$5,IF(AND(BD367&lt;0,BK366+BD367/$B$5&gt;$H$2,-BD367/'Carga-Descarga Año'!$B$5&gt;'SFV+BESS'!$I$7),-'SFV+BESS'!$I$7,IF(AND(BD367&lt;0,BK366+BD367/$B$5&lt;$H$2),-MIN('SFV+BESS'!$I$7,BK366-$H$2),0)))</f>
        <v>0</v>
      </c>
      <c r="BG367" s="33"/>
      <c r="BH367" s="33">
        <f t="shared" si="445"/>
        <v>0</v>
      </c>
      <c r="BI367" s="27">
        <f t="shared" si="409"/>
        <v>0</v>
      </c>
      <c r="BJ367" s="27">
        <f t="shared" si="446"/>
        <v>0</v>
      </c>
      <c r="BK367" s="28">
        <f>IF((BK366+BE367+BF367)&gt;=$B$2*'SFV+BESS'!$I$9, $B$2*'SFV+BESS'!$I$9, (BK366+BE367+BF367))</f>
        <v>173.61249999999998</v>
      </c>
      <c r="BL367" s="110">
        <f t="shared" si="410"/>
        <v>0</v>
      </c>
      <c r="BQ367" s="251"/>
      <c r="BR367" s="48">
        <v>14.9166666666667</v>
      </c>
      <c r="BS367" s="33">
        <f t="shared" si="464"/>
        <v>0</v>
      </c>
      <c r="BT367" s="33">
        <f>Gen_Cons_Horario!B3273</f>
        <v>0</v>
      </c>
      <c r="BU367" s="35">
        <f t="shared" si="439"/>
        <v>0</v>
      </c>
      <c r="BV367" s="116">
        <f>IF(AND(BU367&gt;0,BU367*$B$4+CB366&lt;=$B$2*'SFV+BESS'!$I$9,BU367&lt;'SFV+BESS'!$I$7), BU367*$B$4, IF(AND(BU367&gt;0,BU367*$B$4+CB366&gt;$B$2*'SFV+BESS'!$I$9,BU367*$B$4&lt;'SFV+BESS'!$I$7),$B$2*'SFV+BESS'!$I$9-CB366,IF(AND(BU367&gt;0,BU367*$B$4+CB366&gt;$B$2*'SFV+BESS'!$I$9,BU367*$B$4&gt;'SFV+BESS'!$I$7,CB366&lt;$B$2*'SFV+BESS'!$I$9),$B$2*'SFV+BESS'!$I$9-CB366,IF(AND(BU367&gt;0,BU367*$B$4+CB366&lt;=$B$2*'SFV+BESS'!$I$9,BU367&gt;'SFV+BESS'!$I$7),'SFV+BESS'!$I$7,0))))</f>
        <v>0</v>
      </c>
      <c r="BW367" s="27">
        <f>IF(AND(BU367&lt;0,CB366+BU367/$B$5&gt;$H$2,-BU367/'Carga-Descarga Año'!$B$5&lt;'SFV+BESS'!$I$7),BU367/$B$5,IF(AND(BU367&lt;0,CB366+BU367/$B$5&gt;$H$2,-BU367/'Carga-Descarga Año'!$B$5&gt;'SFV+BESS'!$I$7),-'SFV+BESS'!$I$7,IF(AND(BU367&lt;0,CB366+BU367/$B$5&lt;$H$2),-MIN('SFV+BESS'!$I$7,CB366-$H$2),0)))</f>
        <v>0</v>
      </c>
      <c r="BX367" s="33"/>
      <c r="BY367" s="33">
        <f t="shared" si="447"/>
        <v>0</v>
      </c>
      <c r="BZ367" s="27">
        <f t="shared" si="411"/>
        <v>0</v>
      </c>
      <c r="CA367" s="27">
        <f t="shared" si="412"/>
        <v>0</v>
      </c>
      <c r="CB367" s="28">
        <f>IF((CB366+BV367+BW367)&gt;=$B$2*'SFV+BESS'!$I$9, $B$2*'SFV+BESS'!$I$9, (CB366+BV367+BW367))</f>
        <v>173.61249999999998</v>
      </c>
      <c r="CC367" s="110">
        <f t="shared" si="413"/>
        <v>0</v>
      </c>
      <c r="CH367" s="251"/>
      <c r="CI367" s="48">
        <v>14.9166666666667</v>
      </c>
      <c r="CJ367" s="33">
        <f t="shared" si="465"/>
        <v>0</v>
      </c>
      <c r="CK367" s="33">
        <f>Gen_Cons_Horario!B4017</f>
        <v>0</v>
      </c>
      <c r="CL367" s="35">
        <f t="shared" si="440"/>
        <v>0</v>
      </c>
      <c r="CM367" s="116">
        <f>IF(AND(CL367&gt;0,CL367*$B$4+CS366&lt;=$B$2*'SFV+BESS'!$I$9,CL367&lt;'SFV+BESS'!$I$7), CL367*$B$4, IF(AND(CL367&gt;0,CL367*$B$4+CS366&gt;$B$2*'SFV+BESS'!$I$9,CL367*$B$4&lt;'SFV+BESS'!$I$7),$B$2*'SFV+BESS'!$I$9-CS366,IF(AND(CL367&gt;0,CL367*$B$4+CS366&gt;$B$2*'SFV+BESS'!$I$9,CL367*$B$4&gt;'SFV+BESS'!$I$7,CS366&lt;$B$2*'SFV+BESS'!$I$9),$B$2*'SFV+BESS'!$I$9-CS366,IF(AND(CL367&gt;0,CL367*$B$4+CS366&lt;=$B$2*'SFV+BESS'!$I$9,CL367&gt;'SFV+BESS'!$I$7),'SFV+BESS'!$I$7,0))))</f>
        <v>0</v>
      </c>
      <c r="CN367" s="27">
        <f>IF(AND(CL367&lt;0,CS366+CL367/$B$5&gt;$H$2,-CL367/'Carga-Descarga Año'!$B$5&lt;'SFV+BESS'!$I$7),CL367/$B$5,IF(AND(CL367&lt;0,CS366+CL367/$B$5&gt;$H$2,-CL367/'Carga-Descarga Año'!$B$5&gt;'SFV+BESS'!$I$7),-'SFV+BESS'!$I$7,IF(AND(CL367&lt;0,CS366+CL367/$B$5&lt;$H$2),-MIN('SFV+BESS'!$I$7,CS366-$H$2),0)))</f>
        <v>0</v>
      </c>
      <c r="CO367" s="33"/>
      <c r="CP367" s="33">
        <f t="shared" si="448"/>
        <v>0</v>
      </c>
      <c r="CQ367" s="27">
        <f t="shared" si="414"/>
        <v>0</v>
      </c>
      <c r="CR367" s="27">
        <f t="shared" si="449"/>
        <v>0</v>
      </c>
      <c r="CS367" s="28">
        <f>IF((CS366+CM367+CN367)&gt;=$B$2*'SFV+BESS'!$I$9, $B$2*'SFV+BESS'!$I$9, (CS366+CM367+CN367))</f>
        <v>173.61249999999998</v>
      </c>
      <c r="CT367" s="110">
        <f t="shared" si="415"/>
        <v>0</v>
      </c>
      <c r="CY367" s="251"/>
      <c r="CZ367" s="48">
        <v>14.9166666666667</v>
      </c>
      <c r="DA367" s="33">
        <f t="shared" si="466"/>
        <v>0</v>
      </c>
      <c r="DB367" s="33">
        <f>Gen_Cons_Horario!B4737</f>
        <v>0</v>
      </c>
      <c r="DC367" s="35">
        <f t="shared" si="431"/>
        <v>0</v>
      </c>
      <c r="DD367" s="116">
        <f>IF(AND(DC367&gt;0,DC367*$B$4+DJ366&lt;=$B$2*'SFV+BESS'!$I$9,DC367&lt;'SFV+BESS'!$I$7), DC367*$B$4, IF(AND(DC367&gt;0,DC367*$B$4+DJ366&gt;$B$2*'SFV+BESS'!$I$9,DC367*$B$4&lt;'SFV+BESS'!$I$7),$B$2*'SFV+BESS'!$I$9-DJ366,IF(AND(DC367&gt;0,DC367*$B$4+DJ366&gt;$B$2*'SFV+BESS'!$I$9,DC367*$B$4&gt;'SFV+BESS'!$I$7,DJ366&lt;$B$2*'SFV+BESS'!$I$9),$B$2*'SFV+BESS'!$I$9-DJ366,IF(AND(DC367&gt;0,DC367*$B$4+DJ366&lt;=$B$2*'SFV+BESS'!$I$9,DC367&gt;'SFV+BESS'!$I$7),'SFV+BESS'!$I$7,0))))</f>
        <v>0</v>
      </c>
      <c r="DE367" s="27">
        <f>IF(AND(DC367&lt;0,DJ366+DC367/$B$5&gt;$H$2,-DC367/'Carga-Descarga Año'!$B$5&lt;'SFV+BESS'!$I$7),DC367/$B$5,IF(AND(DC367&lt;0,DJ366+DC367/$B$5&gt;$H$2,-DC367/'Carga-Descarga Año'!$B$5&gt;'SFV+BESS'!$I$7),-'SFV+BESS'!$I$7,IF(AND(DC367&lt;0,DJ366+DC367/$B$5&lt;$H$2),-MIN('SFV+BESS'!$I$7,DJ366-$H$2),0)))</f>
        <v>0</v>
      </c>
      <c r="DF367" s="33"/>
      <c r="DG367" s="33">
        <f t="shared" si="450"/>
        <v>0</v>
      </c>
      <c r="DH367" s="27">
        <f t="shared" si="416"/>
        <v>0</v>
      </c>
      <c r="DI367" s="27">
        <f t="shared" si="417"/>
        <v>0</v>
      </c>
      <c r="DJ367" s="28">
        <f>IF((DJ366+DD367+DE367)&gt;=$B$2*'SFV+BESS'!$I$9, $B$2*'SFV+BESS'!$I$9, (DJ366+DD367+DE367))</f>
        <v>173.61249999999998</v>
      </c>
      <c r="DK367" s="110">
        <f t="shared" si="418"/>
        <v>0</v>
      </c>
      <c r="DP367" s="251"/>
      <c r="DQ367" s="48">
        <v>14.9166666666667</v>
      </c>
      <c r="DR367" s="33">
        <f t="shared" si="467"/>
        <v>0</v>
      </c>
      <c r="DS367" s="33">
        <f>Gen_Cons_Horario!B5481</f>
        <v>0</v>
      </c>
      <c r="DT367" s="35">
        <f t="shared" si="432"/>
        <v>0</v>
      </c>
      <c r="DU367" s="116">
        <f>IF(AND(DT367&gt;0,DT367*$B$4+EA366&lt;=$B$2*'SFV+BESS'!$I$9,DT367&lt;'SFV+BESS'!$I$7), DT367*$B$4, IF(AND(DT367&gt;0,DT367*$B$4+EA366&gt;$B$2*'SFV+BESS'!$I$9,DT367*$B$4&lt;'SFV+BESS'!$I$7),$B$2*'SFV+BESS'!$I$9-EA366,IF(AND(DT367&gt;0,DT367*$B$4+EA366&gt;$B$2*'SFV+BESS'!$I$9,DT367*$B$4&gt;'SFV+BESS'!$I$7,EA366&lt;$B$2*'SFV+BESS'!$I$9),$B$2*'SFV+BESS'!$I$9-EA366,IF(AND(DT367&gt;0,DT367*$B$4+EA366&lt;=$B$2*'SFV+BESS'!$I$9,DT367&gt;'SFV+BESS'!$I$7),'SFV+BESS'!$I$7,0))))</f>
        <v>0</v>
      </c>
      <c r="DV367" s="27">
        <f>IF(AND(DT367&lt;0,EA366+DT367/$B$5&gt;$H$2,-DT367/'Carga-Descarga Año'!$B$5&lt;'SFV+BESS'!$I$7),DT367/$B$5,IF(AND(DT367&lt;0,EA366+DT367/$B$5&gt;$H$2,-DT367/'Carga-Descarga Año'!$B$5&gt;'SFV+BESS'!$I$7),-'SFV+BESS'!$I$7,IF(AND(DT367&lt;0,EA366+DT367/$B$5&lt;$H$2),-MIN('SFV+BESS'!$I$7,EA366-$H$2),0)))</f>
        <v>0</v>
      </c>
      <c r="DW367" s="33"/>
      <c r="DX367" s="33">
        <f t="shared" si="451"/>
        <v>0</v>
      </c>
      <c r="DY367" s="27">
        <f t="shared" si="419"/>
        <v>0</v>
      </c>
      <c r="DZ367" s="27">
        <f t="shared" si="452"/>
        <v>0</v>
      </c>
      <c r="EA367" s="28">
        <f>IF((EA366+DU367+DV367)&gt;=$B$2*'SFV+BESS'!$I$9, $B$2*'SFV+BESS'!$I$9, (EA366+DU367+DV367))</f>
        <v>173.61249999999998</v>
      </c>
      <c r="EB367" s="110">
        <f t="shared" si="420"/>
        <v>0</v>
      </c>
      <c r="EG367" s="251"/>
      <c r="EH367" s="48">
        <v>14.9166666666667</v>
      </c>
      <c r="EI367" s="33">
        <f t="shared" si="468"/>
        <v>0</v>
      </c>
      <c r="EJ367" s="33">
        <f>Gen_Cons_Horario!B6225</f>
        <v>0</v>
      </c>
      <c r="EK367" s="35">
        <f t="shared" si="433"/>
        <v>0</v>
      </c>
      <c r="EL367" s="116">
        <f>IF(AND(EK367&gt;0,EK367*$B$4+ER366&lt;=$B$2*'SFV+BESS'!$I$9,EK367&lt;'SFV+BESS'!$I$7), EK367*$B$4, IF(AND(EK367&gt;0,EK367*$B$4+ER366&gt;$B$2*'SFV+BESS'!$I$9,EK367*$B$4&lt;'SFV+BESS'!$I$7),$B$2*'SFV+BESS'!$I$9-ER366,IF(AND(EK367&gt;0,EK367*$B$4+ER366&gt;$B$2*'SFV+BESS'!$I$9,EK367*$B$4&gt;'SFV+BESS'!$I$7,ER366&lt;$B$2*'SFV+BESS'!$I$9),$B$2*'SFV+BESS'!$I$9-ER366,IF(AND(EK367&gt;0,EK367*$B$4+ER366&lt;=$B$2*'SFV+BESS'!$I$9,EK367&gt;'SFV+BESS'!$I$7),'SFV+BESS'!$I$7,0))))</f>
        <v>0</v>
      </c>
      <c r="EM367" s="27">
        <f>IF(AND(EK367&lt;0,ER366+EK367/$B$5&gt;$H$2,-EK367/'Carga-Descarga Año'!$B$5&lt;'SFV+BESS'!$I$7),EK367/$B$5,IF(AND(EK367&lt;0,ER366+EK367/$B$5&gt;$H$2,-EK367/'Carga-Descarga Año'!$B$5&gt;'SFV+BESS'!$I$7),-'SFV+BESS'!$I$7,IF(AND(EK367&lt;0,ER366+EK367/$B$5&lt;$H$2),-MIN('SFV+BESS'!$I$7,ER366-$H$2),0)))</f>
        <v>0</v>
      </c>
      <c r="EN367" s="33"/>
      <c r="EO367" s="33">
        <f t="shared" si="453"/>
        <v>0</v>
      </c>
      <c r="EP367" s="27">
        <f t="shared" si="421"/>
        <v>0</v>
      </c>
      <c r="EQ367" s="27">
        <f t="shared" si="454"/>
        <v>0</v>
      </c>
      <c r="ER367" s="28">
        <f>IF((ER366+EL367+EM367)&gt;=$B$2*'SFV+BESS'!$I$9, $B$2*'SFV+BESS'!$I$9, (ER366+EL367+EM367))</f>
        <v>173.61249999999998</v>
      </c>
      <c r="ES367" s="110">
        <f t="shared" si="422"/>
        <v>0</v>
      </c>
      <c r="EX367" s="251"/>
      <c r="EY367" s="48">
        <v>14.9166666666667</v>
      </c>
      <c r="EZ367" s="33">
        <f t="shared" si="469"/>
        <v>0</v>
      </c>
      <c r="FA367" s="33">
        <f>Gen_Cons_Horario!B6945</f>
        <v>0</v>
      </c>
      <c r="FB367" s="35">
        <f t="shared" si="434"/>
        <v>0</v>
      </c>
      <c r="FC367" s="116">
        <f>IF(AND(FB367&gt;0,FB367*$B$4+FI366&lt;=$B$2*'SFV+BESS'!$I$9,FB367&lt;'SFV+BESS'!$I$7), FB367*$B$4, IF(AND(FB367&gt;0,FB367*$B$4+FI366&gt;$B$2*'SFV+BESS'!$I$9,FB367*$B$4&lt;'SFV+BESS'!$I$7),$B$2*'SFV+BESS'!$I$9-FI366,IF(AND(FB367&gt;0,FB367*$B$4+FI366&gt;$B$2*'SFV+BESS'!$I$9,FB367*$B$4&gt;'SFV+BESS'!$I$7,FI366&lt;$B$2*'SFV+BESS'!$I$9),$B$2*'SFV+BESS'!$I$9-FI366,IF(AND(FB367&gt;0,FB367*$B$4+FI366&lt;=$B$2*'SFV+BESS'!$I$9,FB367&gt;'SFV+BESS'!$I$7),'SFV+BESS'!$I$7,0))))</f>
        <v>0</v>
      </c>
      <c r="FD367" s="27">
        <f>IF(AND(FB367&lt;0,FI366+FB367/$B$5&gt;$H$2,-FB367/'Carga-Descarga Año'!$B$5&lt;'SFV+BESS'!$I$7),FB367/$B$5,IF(AND(FB367&lt;0,FI366+FB367/$B$5&gt;$H$2,-FB367/'Carga-Descarga Año'!$B$5&gt;'SFV+BESS'!$I$7),-'SFV+BESS'!$I$7,IF(AND(FB367&lt;0,FI366+FB367/$B$5&lt;$H$2),-MIN('SFV+BESS'!$I$7,FI366-$H$2),0)))</f>
        <v>0</v>
      </c>
      <c r="FE367" s="33"/>
      <c r="FF367" s="33">
        <f t="shared" si="455"/>
        <v>0</v>
      </c>
      <c r="FG367" s="27">
        <f t="shared" si="423"/>
        <v>0</v>
      </c>
      <c r="FH367" s="27">
        <f t="shared" si="456"/>
        <v>0</v>
      </c>
      <c r="FI367" s="28">
        <f>IF((FI366+FC367+FD367)&gt;=$B$2*'SFV+BESS'!$I$9, $B$2*'SFV+BESS'!$I$9, (FI366+FC367+FD367))</f>
        <v>173.61249999999998</v>
      </c>
      <c r="FJ367" s="110">
        <f t="shared" si="424"/>
        <v>0</v>
      </c>
      <c r="FO367" s="251"/>
      <c r="FP367" s="48">
        <v>14.9166666666667</v>
      </c>
      <c r="FQ367" s="33">
        <f t="shared" si="470"/>
        <v>0</v>
      </c>
      <c r="FR367" s="33">
        <f>Gen_Cons_Horario!B7689</f>
        <v>0</v>
      </c>
      <c r="FS367" s="35">
        <f t="shared" si="435"/>
        <v>0</v>
      </c>
      <c r="FT367" s="116">
        <f>IF(AND(FS367&gt;0,FS367*$B$4+FZ366&lt;=$B$2*'SFV+BESS'!$I$9,FS367&lt;'SFV+BESS'!$I$7), FS367*$B$4, IF(AND(FS367&gt;0,FS367*$B$4+FZ366&gt;$B$2*'SFV+BESS'!$I$9,FS367*$B$4&lt;'SFV+BESS'!$I$7),$B$2*'SFV+BESS'!$I$9-FZ366,IF(AND(FS367&gt;0,FS367*$B$4+FZ366&gt;$B$2*'SFV+BESS'!$I$9,FS367*$B$4&gt;'SFV+BESS'!$I$7,FZ366&lt;$B$2*'SFV+BESS'!$I$9),$B$2*'SFV+BESS'!$I$9-FZ366,IF(AND(FS367&gt;0,FS367*$B$4+FZ366&lt;=$B$2*'SFV+BESS'!$I$9,FS367&gt;'SFV+BESS'!$I$7),'SFV+BESS'!$I$7,0))))</f>
        <v>0</v>
      </c>
      <c r="FU367" s="27">
        <f>IF(AND(FS367&lt;0,FZ366+FS367/$B$5&gt;$H$2,-FS367/'Carga-Descarga Año'!$B$5&lt;'SFV+BESS'!$I$7),FS367/$B$5,IF(AND(FS367&lt;0,FZ366+FS367/$B$5&gt;$H$2,-FS367/'Carga-Descarga Año'!$B$5&gt;'SFV+BESS'!$I$7),-'SFV+BESS'!$I$7,IF(AND(FS367&lt;0,FZ366+FS367/$B$5&lt;$H$2),-MIN('SFV+BESS'!$I$7,FZ366-$H$2),0)))</f>
        <v>0</v>
      </c>
      <c r="FV367" s="33"/>
      <c r="FW367" s="33">
        <f t="shared" si="457"/>
        <v>0</v>
      </c>
      <c r="FX367" s="27">
        <f t="shared" si="425"/>
        <v>0</v>
      </c>
      <c r="FY367" s="27">
        <f t="shared" si="458"/>
        <v>0</v>
      </c>
      <c r="FZ367" s="28">
        <f>IF((FZ366+FT367+FU367)&gt;=$B$2*'SFV+BESS'!$I$9, $B$2*'SFV+BESS'!$I$9, (FZ366+FT367+FU367))</f>
        <v>173.61249999999998</v>
      </c>
      <c r="GA367" s="110">
        <f t="shared" si="426"/>
        <v>0</v>
      </c>
      <c r="GF367" s="251"/>
      <c r="GG367" s="48">
        <v>14.9166666666667</v>
      </c>
      <c r="GH367" s="33">
        <f t="shared" si="471"/>
        <v>0</v>
      </c>
      <c r="GI367" s="33">
        <f>Gen_Cons_Horario!B8409</f>
        <v>0</v>
      </c>
      <c r="GJ367" s="35">
        <f t="shared" si="441"/>
        <v>0</v>
      </c>
      <c r="GK367" s="116">
        <f>IF(AND(GJ367&gt;0,GJ367*$B$4+GQ366&lt;=$B$2*'SFV+BESS'!$I$9,GJ367&lt;'SFV+BESS'!$I$7), GJ367*$B$4, IF(AND(GJ367&gt;0,GJ367*$B$4+GQ366&gt;$B$2*'SFV+BESS'!$I$9,GJ367*$B$4&lt;'SFV+BESS'!$I$7),$B$2*'SFV+BESS'!$I$9-GQ366,IF(AND(GJ367&gt;0,GJ367*$B$4+GQ366&gt;$B$2*'SFV+BESS'!$I$9,GJ367*$B$4&gt;'SFV+BESS'!$I$7,GQ366&lt;$B$2*'SFV+BESS'!$I$9),$B$2*'SFV+BESS'!$I$9-GQ366,IF(AND(GJ367&gt;0,GJ367*$B$4+GQ366&lt;=$B$2*'SFV+BESS'!$I$9,GJ367&gt;'SFV+BESS'!$I$7),'SFV+BESS'!$I$7,0))))</f>
        <v>0</v>
      </c>
      <c r="GL367" s="27">
        <f>IF(AND(GJ367&lt;0,GQ366+GJ367/$B$5&gt;$H$2,-GJ367/'Carga-Descarga Año'!$B$5&lt;'SFV+BESS'!$I$7),GJ367/$B$5,IF(AND(GJ367&lt;0,GQ366+GJ367/$B$5&gt;$H$2,-GJ367/'Carga-Descarga Año'!$B$5&gt;'SFV+BESS'!$I$7),-'SFV+BESS'!$I$7,IF(AND(GJ367&lt;0,GQ366+GJ367/$B$5&lt;$H$2),-MIN('SFV+BESS'!$I$7,GQ366-$H$2),0)))</f>
        <v>0</v>
      </c>
      <c r="GM367" s="33"/>
      <c r="GN367" s="33">
        <f t="shared" si="459"/>
        <v>0</v>
      </c>
      <c r="GO367" s="27">
        <f t="shared" si="427"/>
        <v>0</v>
      </c>
      <c r="GP367" s="27">
        <f t="shared" si="460"/>
        <v>0</v>
      </c>
      <c r="GQ367" s="28">
        <f>IF((GQ366+GK367+GL367)&gt;=$B$2*'SFV+BESS'!$I$9, $B$2*'SFV+BESS'!$I$9, (GQ366+GK367+GL367))</f>
        <v>173.61249999999998</v>
      </c>
      <c r="GR367" s="110">
        <f t="shared" si="428"/>
        <v>0</v>
      </c>
    </row>
    <row r="368" spans="1:200">
      <c r="A368" s="250"/>
      <c r="B368" s="48">
        <v>14.9583333333333</v>
      </c>
      <c r="C368" s="38">
        <f t="shared" si="442"/>
        <v>0</v>
      </c>
      <c r="D368" s="2">
        <f>Gen_Cons_Horario!B394</f>
        <v>0</v>
      </c>
      <c r="E368" s="140">
        <f t="shared" si="400"/>
        <v>0</v>
      </c>
      <c r="F368" s="116">
        <f>IF(AND(E368&gt;0,E368*$B$4+L367&lt;=$B$2*'SFV+BESS'!$I$9,E368&lt;'SFV+BESS'!$I$7), E368*$B$4, IF(AND(E368&gt;0,E368*$B$4+L367&gt;$B$2*'SFV+BESS'!$I$9,E368*$B$4&lt;'SFV+BESS'!$I$7),$B$2*'SFV+BESS'!$I$9-L367,IF(AND(E368&gt;0,E368*$B$4+L367&gt;$B$2*'SFV+BESS'!$I$9,E368*$B$4&gt;'SFV+BESS'!$I$7,L367&lt;$B$2*'SFV+BESS'!$I$9),$B$2*'SFV+BESS'!$I$9-L367,IF(AND(E368&gt;0,E368*$B$4+L367&lt;=$B$2*'SFV+BESS'!$I$9,E368&gt;'SFV+BESS'!$I$7),'SFV+BESS'!$I$7,0))))</f>
        <v>0</v>
      </c>
      <c r="G368" s="27">
        <f>IF(AND(E368&lt;0,L367+E368/$B$5&gt;$H$2,-E368/'Carga-Descarga Año'!$B$5&lt;'SFV+BESS'!$I$7),E368/$B$5,IF(AND(E368&lt;0,L367+E368/$B$5&gt;$H$2,-E368/'Carga-Descarga Año'!$B$5&gt;'SFV+BESS'!$I$7),-'SFV+BESS'!$I$7,IF(AND(E368&lt;0,L367+E368/$B$5&lt;$H$2),-MIN('SFV+BESS'!$I$7,L367-$H$2),0)))</f>
        <v>0</v>
      </c>
      <c r="I368" s="38">
        <f t="shared" si="401"/>
        <v>0</v>
      </c>
      <c r="J368" s="27">
        <f t="shared" si="403"/>
        <v>0</v>
      </c>
      <c r="K368" s="27">
        <f t="shared" si="402"/>
        <v>0</v>
      </c>
      <c r="L368" s="28">
        <f>IF((L367+F368+G368)&gt;=$B$2*'SFV+BESS'!$I$9, $B$2*'SFV+BESS'!$I$9, (L367+F368+G368))</f>
        <v>116.05873790653644</v>
      </c>
      <c r="M368" s="110">
        <f t="shared" si="404"/>
        <v>0</v>
      </c>
      <c r="R368" s="251"/>
      <c r="S368" s="48">
        <v>14.9583333333333</v>
      </c>
      <c r="T368" s="2">
        <f t="shared" si="461"/>
        <v>0</v>
      </c>
      <c r="U368" s="2">
        <f>Gen_Cons_Horario!B1138</f>
        <v>0</v>
      </c>
      <c r="V368" s="35">
        <f t="shared" si="436"/>
        <v>0</v>
      </c>
      <c r="W368" s="116">
        <f>IF(AND(V368&gt;0,V368*$B$4+AC367&lt;=$B$2*'SFV+BESS'!$I$9,V368&lt;'SFV+BESS'!$I$7), V368*$B$4, IF(AND(V368&gt;0,V368*$B$4+AC367&gt;$B$2*'SFV+BESS'!$I$9,V368*$B$4&lt;'SFV+BESS'!$I$7),$B$2*'SFV+BESS'!$I$9-AC367,IF(AND(V368&gt;0,V368*$B$4+AC367&gt;$B$2*'SFV+BESS'!$I$9,V368*$B$4&gt;'SFV+BESS'!$I$7,AC367&lt;$B$2*'SFV+BESS'!$I$9),$B$2*'SFV+BESS'!$I$9-AC367,IF(AND(V368&gt;0,V368*$B$4+AC367&lt;=$B$2*'SFV+BESS'!$I$9,V368&gt;'SFV+BESS'!$I$7),'SFV+BESS'!$I$7,0))))</f>
        <v>0</v>
      </c>
      <c r="X368" s="27">
        <f>IF(AND(V368&lt;0,AC367+V368/$B$5&gt;$H$2,-V368/'Carga-Descarga Año'!$B$5&lt;'SFV+BESS'!$I$7),V368/$B$5,IF(AND(V368&lt;0,AC367+V368/$B$5&gt;$H$2,-V368/'Carga-Descarga Año'!$B$5&gt;'SFV+BESS'!$I$7),-'SFV+BESS'!$I$7,IF(AND(V368&lt;0,AC367+V368/$B$5&lt;$H$2),-MIN('SFV+BESS'!$I$7,AC367-$H$2),0)))</f>
        <v>0</v>
      </c>
      <c r="Z368" s="33">
        <f t="shared" si="430"/>
        <v>0</v>
      </c>
      <c r="AA368" s="27">
        <f t="shared" si="405"/>
        <v>0</v>
      </c>
      <c r="AB368" s="27">
        <f t="shared" si="429"/>
        <v>0</v>
      </c>
      <c r="AC368" s="28">
        <f>IF((AC367+W368+X368)&gt;=$B$2*'SFV+BESS'!$I$9, $B$2*'SFV+BESS'!$I$9, (AC367+W368+X368))</f>
        <v>173.61249999999998</v>
      </c>
      <c r="AD368" s="110">
        <f t="shared" si="406"/>
        <v>0</v>
      </c>
      <c r="AI368" s="251"/>
      <c r="AJ368" s="48">
        <v>14.9583333333333</v>
      </c>
      <c r="AK368" s="52">
        <f t="shared" si="462"/>
        <v>0</v>
      </c>
      <c r="AL368" s="33">
        <f>Gen_Cons_Horario!B1810</f>
        <v>0</v>
      </c>
      <c r="AM368" s="35">
        <f t="shared" si="437"/>
        <v>0</v>
      </c>
      <c r="AN368" s="116">
        <f>IF(AND(AM368&gt;0,AM368*$B$4+AT367&lt;=$B$2*'SFV+BESS'!$I$9,AM368&lt;'SFV+BESS'!$I$7), AM368*$B$4, IF(AND(AM368&gt;0,AM368*$B$4+AT367&gt;$B$2*'SFV+BESS'!$I$9,AM368*$B$4&lt;'SFV+BESS'!$I$7),$B$2*'SFV+BESS'!$I$9-AT367,IF(AND(AM368&gt;0,AM368*$B$4+AT367&gt;$B$2*'SFV+BESS'!$I$9,AM368*$B$4&gt;'SFV+BESS'!$I$7,AT367&lt;$B$2*'SFV+BESS'!$I$9),$B$2*'SFV+BESS'!$I$9-AT367,IF(AND(AM368&gt;0,AM368*$B$4+AT367&lt;=$B$2*'SFV+BESS'!$I$9,AM368&gt;'SFV+BESS'!$I$7),'SFV+BESS'!$I$7,0))))</f>
        <v>0</v>
      </c>
      <c r="AO368" s="27">
        <f>IF(AND(AM368&lt;0,AT367+AM368/$B$5&gt;$H$2,-AM368/'Carga-Descarga Año'!$B$5&lt;'SFV+BESS'!$I$7),AM368/$B$5,IF(AND(AM368&lt;0,AT367+AM368/$B$5&gt;$H$2,-AM368/'Carga-Descarga Año'!$B$5&gt;'SFV+BESS'!$I$7),-'SFV+BESS'!$I$7,IF(AND(AM368&lt;0,AT367+AM368/$B$5&lt;$H$2),-MIN('SFV+BESS'!$I$7,AT367-$H$2),0)))</f>
        <v>0</v>
      </c>
      <c r="AP368" s="33"/>
      <c r="AQ368" s="33">
        <f t="shared" si="443"/>
        <v>0</v>
      </c>
      <c r="AR368" s="27">
        <f t="shared" si="407"/>
        <v>0</v>
      </c>
      <c r="AS368" s="27">
        <f t="shared" si="444"/>
        <v>0</v>
      </c>
      <c r="AT368" s="28">
        <f>IF((AT367+AN368+AO368)&gt;=$B$2*'SFV+BESS'!$I$9, $B$2*'SFV+BESS'!$I$9, (AT367+AN368+AO368))</f>
        <v>172.53218491635695</v>
      </c>
      <c r="AU368" s="110">
        <f t="shared" si="408"/>
        <v>0</v>
      </c>
      <c r="AZ368" s="251"/>
      <c r="BA368" s="48">
        <v>14.9583333333333</v>
      </c>
      <c r="BB368" s="33">
        <f t="shared" si="463"/>
        <v>0</v>
      </c>
      <c r="BC368" s="33">
        <f>Gen_Cons_Horario!B2554</f>
        <v>0</v>
      </c>
      <c r="BD368" s="35">
        <f t="shared" si="438"/>
        <v>0</v>
      </c>
      <c r="BE368" s="116">
        <f>IF(AND(BD368&gt;0,BD368*$B$4+BK367&lt;=$B$2*'SFV+BESS'!$I$9,BD368&lt;'SFV+BESS'!$I$7), BD368*$B$4, IF(AND(BD368&gt;0,BD368*$B$4+BK367&gt;$B$2*'SFV+BESS'!$I$9,BD368*$B$4&lt;'SFV+BESS'!$I$7),$B$2*'SFV+BESS'!$I$9-BK367,IF(AND(BD368&gt;0,BD368*$B$4+BK367&gt;$B$2*'SFV+BESS'!$I$9,BD368*$B$4&gt;'SFV+BESS'!$I$7,BK367&lt;$B$2*'SFV+BESS'!$I$9),$B$2*'SFV+BESS'!$I$9-BK367,IF(AND(BD368&gt;0,BD368*$B$4+BK367&lt;=$B$2*'SFV+BESS'!$I$9,BD368&gt;'SFV+BESS'!$I$7),'SFV+BESS'!$I$7,0))))</f>
        <v>0</v>
      </c>
      <c r="BF368" s="27">
        <f>IF(AND(BD368&lt;0,BK367+BD368/$B$5&gt;$H$2,-BD368/'Carga-Descarga Año'!$B$5&lt;'SFV+BESS'!$I$7),BD368/$B$5,IF(AND(BD368&lt;0,BK367+BD368/$B$5&gt;$H$2,-BD368/'Carga-Descarga Año'!$B$5&gt;'SFV+BESS'!$I$7),-'SFV+BESS'!$I$7,IF(AND(BD368&lt;0,BK367+BD368/$B$5&lt;$H$2),-MIN('SFV+BESS'!$I$7,BK367-$H$2),0)))</f>
        <v>0</v>
      </c>
      <c r="BG368" s="33"/>
      <c r="BH368" s="33">
        <f t="shared" si="445"/>
        <v>0</v>
      </c>
      <c r="BI368" s="27">
        <f t="shared" si="409"/>
        <v>0</v>
      </c>
      <c r="BJ368" s="27">
        <f t="shared" si="446"/>
        <v>0</v>
      </c>
      <c r="BK368" s="28">
        <f>IF((BK367+BE368+BF368)&gt;=$B$2*'SFV+BESS'!$I$9, $B$2*'SFV+BESS'!$I$9, (BK367+BE368+BF368))</f>
        <v>173.61249999999998</v>
      </c>
      <c r="BL368" s="110">
        <f t="shared" si="410"/>
        <v>0</v>
      </c>
      <c r="BQ368" s="251"/>
      <c r="BR368" s="48">
        <v>14.9583333333333</v>
      </c>
      <c r="BS368" s="33">
        <f t="shared" si="464"/>
        <v>0</v>
      </c>
      <c r="BT368" s="33">
        <f>Gen_Cons_Horario!B3274</f>
        <v>0</v>
      </c>
      <c r="BU368" s="35">
        <f t="shared" si="439"/>
        <v>0</v>
      </c>
      <c r="BV368" s="116">
        <f>IF(AND(BU368&gt;0,BU368*$B$4+CB367&lt;=$B$2*'SFV+BESS'!$I$9,BU368&lt;'SFV+BESS'!$I$7), BU368*$B$4, IF(AND(BU368&gt;0,BU368*$B$4+CB367&gt;$B$2*'SFV+BESS'!$I$9,BU368*$B$4&lt;'SFV+BESS'!$I$7),$B$2*'SFV+BESS'!$I$9-CB367,IF(AND(BU368&gt;0,BU368*$B$4+CB367&gt;$B$2*'SFV+BESS'!$I$9,BU368*$B$4&gt;'SFV+BESS'!$I$7,CB367&lt;$B$2*'SFV+BESS'!$I$9),$B$2*'SFV+BESS'!$I$9-CB367,IF(AND(BU368&gt;0,BU368*$B$4+CB367&lt;=$B$2*'SFV+BESS'!$I$9,BU368&gt;'SFV+BESS'!$I$7),'SFV+BESS'!$I$7,0))))</f>
        <v>0</v>
      </c>
      <c r="BW368" s="27">
        <f>IF(AND(BU368&lt;0,CB367+BU368/$B$5&gt;$H$2,-BU368/'Carga-Descarga Año'!$B$5&lt;'SFV+BESS'!$I$7),BU368/$B$5,IF(AND(BU368&lt;0,CB367+BU368/$B$5&gt;$H$2,-BU368/'Carga-Descarga Año'!$B$5&gt;'SFV+BESS'!$I$7),-'SFV+BESS'!$I$7,IF(AND(BU368&lt;0,CB367+BU368/$B$5&lt;$H$2),-MIN('SFV+BESS'!$I$7,CB367-$H$2),0)))</f>
        <v>0</v>
      </c>
      <c r="BX368" s="33"/>
      <c r="BY368" s="33">
        <f t="shared" si="447"/>
        <v>0</v>
      </c>
      <c r="BZ368" s="27">
        <f t="shared" si="411"/>
        <v>0</v>
      </c>
      <c r="CA368" s="27">
        <f t="shared" si="412"/>
        <v>0</v>
      </c>
      <c r="CB368" s="28">
        <f>IF((CB367+BV368+BW368)&gt;=$B$2*'SFV+BESS'!$I$9, $B$2*'SFV+BESS'!$I$9, (CB367+BV368+BW368))</f>
        <v>173.61249999999998</v>
      </c>
      <c r="CC368" s="110">
        <f t="shared" si="413"/>
        <v>0</v>
      </c>
      <c r="CH368" s="251"/>
      <c r="CI368" s="48">
        <v>14.9583333333333</v>
      </c>
      <c r="CJ368" s="33">
        <f t="shared" si="465"/>
        <v>0</v>
      </c>
      <c r="CK368" s="33">
        <f>Gen_Cons_Horario!B4018</f>
        <v>0</v>
      </c>
      <c r="CL368" s="35">
        <f t="shared" si="440"/>
        <v>0</v>
      </c>
      <c r="CM368" s="116">
        <f>IF(AND(CL368&gt;0,CL368*$B$4+CS367&lt;=$B$2*'SFV+BESS'!$I$9,CL368&lt;'SFV+BESS'!$I$7), CL368*$B$4, IF(AND(CL368&gt;0,CL368*$B$4+CS367&gt;$B$2*'SFV+BESS'!$I$9,CL368*$B$4&lt;'SFV+BESS'!$I$7),$B$2*'SFV+BESS'!$I$9-CS367,IF(AND(CL368&gt;0,CL368*$B$4+CS367&gt;$B$2*'SFV+BESS'!$I$9,CL368*$B$4&gt;'SFV+BESS'!$I$7,CS367&lt;$B$2*'SFV+BESS'!$I$9),$B$2*'SFV+BESS'!$I$9-CS367,IF(AND(CL368&gt;0,CL368*$B$4+CS367&lt;=$B$2*'SFV+BESS'!$I$9,CL368&gt;'SFV+BESS'!$I$7),'SFV+BESS'!$I$7,0))))</f>
        <v>0</v>
      </c>
      <c r="CN368" s="27">
        <f>IF(AND(CL368&lt;0,CS367+CL368/$B$5&gt;$H$2,-CL368/'Carga-Descarga Año'!$B$5&lt;'SFV+BESS'!$I$7),CL368/$B$5,IF(AND(CL368&lt;0,CS367+CL368/$B$5&gt;$H$2,-CL368/'Carga-Descarga Año'!$B$5&gt;'SFV+BESS'!$I$7),-'SFV+BESS'!$I$7,IF(AND(CL368&lt;0,CS367+CL368/$B$5&lt;$H$2),-MIN('SFV+BESS'!$I$7,CS367-$H$2),0)))</f>
        <v>0</v>
      </c>
      <c r="CO368" s="33"/>
      <c r="CP368" s="33">
        <f t="shared" si="448"/>
        <v>0</v>
      </c>
      <c r="CQ368" s="27">
        <f t="shared" si="414"/>
        <v>0</v>
      </c>
      <c r="CR368" s="27">
        <f t="shared" si="449"/>
        <v>0</v>
      </c>
      <c r="CS368" s="28">
        <f>IF((CS367+CM368+CN368)&gt;=$B$2*'SFV+BESS'!$I$9, $B$2*'SFV+BESS'!$I$9, (CS367+CM368+CN368))</f>
        <v>173.61249999999998</v>
      </c>
      <c r="CT368" s="110">
        <f t="shared" si="415"/>
        <v>0</v>
      </c>
      <c r="CY368" s="251"/>
      <c r="CZ368" s="48">
        <v>14.9583333333333</v>
      </c>
      <c r="DA368" s="33">
        <f t="shared" si="466"/>
        <v>0</v>
      </c>
      <c r="DB368" s="33">
        <f>Gen_Cons_Horario!B4738</f>
        <v>0</v>
      </c>
      <c r="DC368" s="35">
        <f t="shared" si="431"/>
        <v>0</v>
      </c>
      <c r="DD368" s="116">
        <f>IF(AND(DC368&gt;0,DC368*$B$4+DJ367&lt;=$B$2*'SFV+BESS'!$I$9,DC368&lt;'SFV+BESS'!$I$7), DC368*$B$4, IF(AND(DC368&gt;0,DC368*$B$4+DJ367&gt;$B$2*'SFV+BESS'!$I$9,DC368*$B$4&lt;'SFV+BESS'!$I$7),$B$2*'SFV+BESS'!$I$9-DJ367,IF(AND(DC368&gt;0,DC368*$B$4+DJ367&gt;$B$2*'SFV+BESS'!$I$9,DC368*$B$4&gt;'SFV+BESS'!$I$7,DJ367&lt;$B$2*'SFV+BESS'!$I$9),$B$2*'SFV+BESS'!$I$9-DJ367,IF(AND(DC368&gt;0,DC368*$B$4+DJ367&lt;=$B$2*'SFV+BESS'!$I$9,DC368&gt;'SFV+BESS'!$I$7),'SFV+BESS'!$I$7,0))))</f>
        <v>0</v>
      </c>
      <c r="DE368" s="27">
        <f>IF(AND(DC368&lt;0,DJ367+DC368/$B$5&gt;$H$2,-DC368/'Carga-Descarga Año'!$B$5&lt;'SFV+BESS'!$I$7),DC368/$B$5,IF(AND(DC368&lt;0,DJ367+DC368/$B$5&gt;$H$2,-DC368/'Carga-Descarga Año'!$B$5&gt;'SFV+BESS'!$I$7),-'SFV+BESS'!$I$7,IF(AND(DC368&lt;0,DJ367+DC368/$B$5&lt;$H$2),-MIN('SFV+BESS'!$I$7,DJ367-$H$2),0)))</f>
        <v>0</v>
      </c>
      <c r="DF368" s="33"/>
      <c r="DG368" s="33">
        <f t="shared" si="450"/>
        <v>0</v>
      </c>
      <c r="DH368" s="27">
        <f t="shared" si="416"/>
        <v>0</v>
      </c>
      <c r="DI368" s="27">
        <f t="shared" si="417"/>
        <v>0</v>
      </c>
      <c r="DJ368" s="28">
        <f>IF((DJ367+DD368+DE368)&gt;=$B$2*'SFV+BESS'!$I$9, $B$2*'SFV+BESS'!$I$9, (DJ367+DD368+DE368))</f>
        <v>173.61249999999998</v>
      </c>
      <c r="DK368" s="110">
        <f t="shared" si="418"/>
        <v>0</v>
      </c>
      <c r="DP368" s="251"/>
      <c r="DQ368" s="48">
        <v>14.9583333333333</v>
      </c>
      <c r="DR368" s="33">
        <f t="shared" si="467"/>
        <v>0</v>
      </c>
      <c r="DS368" s="33">
        <f>Gen_Cons_Horario!B5482</f>
        <v>0</v>
      </c>
      <c r="DT368" s="35">
        <f t="shared" si="432"/>
        <v>0</v>
      </c>
      <c r="DU368" s="116">
        <f>IF(AND(DT368&gt;0,DT368*$B$4+EA367&lt;=$B$2*'SFV+BESS'!$I$9,DT368&lt;'SFV+BESS'!$I$7), DT368*$B$4, IF(AND(DT368&gt;0,DT368*$B$4+EA367&gt;$B$2*'SFV+BESS'!$I$9,DT368*$B$4&lt;'SFV+BESS'!$I$7),$B$2*'SFV+BESS'!$I$9-EA367,IF(AND(DT368&gt;0,DT368*$B$4+EA367&gt;$B$2*'SFV+BESS'!$I$9,DT368*$B$4&gt;'SFV+BESS'!$I$7,EA367&lt;$B$2*'SFV+BESS'!$I$9),$B$2*'SFV+BESS'!$I$9-EA367,IF(AND(DT368&gt;0,DT368*$B$4+EA367&lt;=$B$2*'SFV+BESS'!$I$9,DT368&gt;'SFV+BESS'!$I$7),'SFV+BESS'!$I$7,0))))</f>
        <v>0</v>
      </c>
      <c r="DV368" s="27">
        <f>IF(AND(DT368&lt;0,EA367+DT368/$B$5&gt;$H$2,-DT368/'Carga-Descarga Año'!$B$5&lt;'SFV+BESS'!$I$7),DT368/$B$5,IF(AND(DT368&lt;0,EA367+DT368/$B$5&gt;$H$2,-DT368/'Carga-Descarga Año'!$B$5&gt;'SFV+BESS'!$I$7),-'SFV+BESS'!$I$7,IF(AND(DT368&lt;0,EA367+DT368/$B$5&lt;$H$2),-MIN('SFV+BESS'!$I$7,EA367-$H$2),0)))</f>
        <v>0</v>
      </c>
      <c r="DW368" s="33"/>
      <c r="DX368" s="33">
        <f t="shared" si="451"/>
        <v>0</v>
      </c>
      <c r="DY368" s="27">
        <f t="shared" si="419"/>
        <v>0</v>
      </c>
      <c r="DZ368" s="27">
        <f t="shared" si="452"/>
        <v>0</v>
      </c>
      <c r="EA368" s="28">
        <f>IF((EA367+DU368+DV368)&gt;=$B$2*'SFV+BESS'!$I$9, $B$2*'SFV+BESS'!$I$9, (EA367+DU368+DV368))</f>
        <v>173.61249999999998</v>
      </c>
      <c r="EB368" s="110">
        <f t="shared" si="420"/>
        <v>0</v>
      </c>
      <c r="EG368" s="251"/>
      <c r="EH368" s="48">
        <v>14.9583333333333</v>
      </c>
      <c r="EI368" s="33">
        <f t="shared" si="468"/>
        <v>0</v>
      </c>
      <c r="EJ368" s="33">
        <f>Gen_Cons_Horario!B6226</f>
        <v>0</v>
      </c>
      <c r="EK368" s="35">
        <f t="shared" si="433"/>
        <v>0</v>
      </c>
      <c r="EL368" s="116">
        <f>IF(AND(EK368&gt;0,EK368*$B$4+ER367&lt;=$B$2*'SFV+BESS'!$I$9,EK368&lt;'SFV+BESS'!$I$7), EK368*$B$4, IF(AND(EK368&gt;0,EK368*$B$4+ER367&gt;$B$2*'SFV+BESS'!$I$9,EK368*$B$4&lt;'SFV+BESS'!$I$7),$B$2*'SFV+BESS'!$I$9-ER367,IF(AND(EK368&gt;0,EK368*$B$4+ER367&gt;$B$2*'SFV+BESS'!$I$9,EK368*$B$4&gt;'SFV+BESS'!$I$7,ER367&lt;$B$2*'SFV+BESS'!$I$9),$B$2*'SFV+BESS'!$I$9-ER367,IF(AND(EK368&gt;0,EK368*$B$4+ER367&lt;=$B$2*'SFV+BESS'!$I$9,EK368&gt;'SFV+BESS'!$I$7),'SFV+BESS'!$I$7,0))))</f>
        <v>0</v>
      </c>
      <c r="EM368" s="27">
        <f>IF(AND(EK368&lt;0,ER367+EK368/$B$5&gt;$H$2,-EK368/'Carga-Descarga Año'!$B$5&lt;'SFV+BESS'!$I$7),EK368/$B$5,IF(AND(EK368&lt;0,ER367+EK368/$B$5&gt;$H$2,-EK368/'Carga-Descarga Año'!$B$5&gt;'SFV+BESS'!$I$7),-'SFV+BESS'!$I$7,IF(AND(EK368&lt;0,ER367+EK368/$B$5&lt;$H$2),-MIN('SFV+BESS'!$I$7,ER367-$H$2),0)))</f>
        <v>0</v>
      </c>
      <c r="EN368" s="33"/>
      <c r="EO368" s="33">
        <f t="shared" si="453"/>
        <v>0</v>
      </c>
      <c r="EP368" s="27">
        <f t="shared" si="421"/>
        <v>0</v>
      </c>
      <c r="EQ368" s="27">
        <f t="shared" si="454"/>
        <v>0</v>
      </c>
      <c r="ER368" s="28">
        <f>IF((ER367+EL368+EM368)&gt;=$B$2*'SFV+BESS'!$I$9, $B$2*'SFV+BESS'!$I$9, (ER367+EL368+EM368))</f>
        <v>173.61249999999998</v>
      </c>
      <c r="ES368" s="110">
        <f t="shared" si="422"/>
        <v>0</v>
      </c>
      <c r="EX368" s="251"/>
      <c r="EY368" s="48">
        <v>14.9583333333333</v>
      </c>
      <c r="EZ368" s="33">
        <f t="shared" si="469"/>
        <v>0</v>
      </c>
      <c r="FA368" s="33">
        <f>Gen_Cons_Horario!B6946</f>
        <v>0</v>
      </c>
      <c r="FB368" s="35">
        <f t="shared" si="434"/>
        <v>0</v>
      </c>
      <c r="FC368" s="116">
        <f>IF(AND(FB368&gt;0,FB368*$B$4+FI367&lt;=$B$2*'SFV+BESS'!$I$9,FB368&lt;'SFV+BESS'!$I$7), FB368*$B$4, IF(AND(FB368&gt;0,FB368*$B$4+FI367&gt;$B$2*'SFV+BESS'!$I$9,FB368*$B$4&lt;'SFV+BESS'!$I$7),$B$2*'SFV+BESS'!$I$9-FI367,IF(AND(FB368&gt;0,FB368*$B$4+FI367&gt;$B$2*'SFV+BESS'!$I$9,FB368*$B$4&gt;'SFV+BESS'!$I$7,FI367&lt;$B$2*'SFV+BESS'!$I$9),$B$2*'SFV+BESS'!$I$9-FI367,IF(AND(FB368&gt;0,FB368*$B$4+FI367&lt;=$B$2*'SFV+BESS'!$I$9,FB368&gt;'SFV+BESS'!$I$7),'SFV+BESS'!$I$7,0))))</f>
        <v>0</v>
      </c>
      <c r="FD368" s="27">
        <f>IF(AND(FB368&lt;0,FI367+FB368/$B$5&gt;$H$2,-FB368/'Carga-Descarga Año'!$B$5&lt;'SFV+BESS'!$I$7),FB368/$B$5,IF(AND(FB368&lt;0,FI367+FB368/$B$5&gt;$H$2,-FB368/'Carga-Descarga Año'!$B$5&gt;'SFV+BESS'!$I$7),-'SFV+BESS'!$I$7,IF(AND(FB368&lt;0,FI367+FB368/$B$5&lt;$H$2),-MIN('SFV+BESS'!$I$7,FI367-$H$2),0)))</f>
        <v>0</v>
      </c>
      <c r="FE368" s="33"/>
      <c r="FF368" s="33">
        <f t="shared" si="455"/>
        <v>0</v>
      </c>
      <c r="FG368" s="27">
        <f t="shared" si="423"/>
        <v>0</v>
      </c>
      <c r="FH368" s="27">
        <f t="shared" si="456"/>
        <v>0</v>
      </c>
      <c r="FI368" s="28">
        <f>IF((FI367+FC368+FD368)&gt;=$B$2*'SFV+BESS'!$I$9, $B$2*'SFV+BESS'!$I$9, (FI367+FC368+FD368))</f>
        <v>173.61249999999998</v>
      </c>
      <c r="FJ368" s="110">
        <f t="shared" si="424"/>
        <v>0</v>
      </c>
      <c r="FO368" s="251"/>
      <c r="FP368" s="48">
        <v>14.9583333333333</v>
      </c>
      <c r="FQ368" s="33">
        <f t="shared" si="470"/>
        <v>0</v>
      </c>
      <c r="FR368" s="33">
        <f>Gen_Cons_Horario!B7690</f>
        <v>0</v>
      </c>
      <c r="FS368" s="35">
        <f t="shared" si="435"/>
        <v>0</v>
      </c>
      <c r="FT368" s="116">
        <f>IF(AND(FS368&gt;0,FS368*$B$4+FZ367&lt;=$B$2*'SFV+BESS'!$I$9,FS368&lt;'SFV+BESS'!$I$7), FS368*$B$4, IF(AND(FS368&gt;0,FS368*$B$4+FZ367&gt;$B$2*'SFV+BESS'!$I$9,FS368*$B$4&lt;'SFV+BESS'!$I$7),$B$2*'SFV+BESS'!$I$9-FZ367,IF(AND(FS368&gt;0,FS368*$B$4+FZ367&gt;$B$2*'SFV+BESS'!$I$9,FS368*$B$4&gt;'SFV+BESS'!$I$7,FZ367&lt;$B$2*'SFV+BESS'!$I$9),$B$2*'SFV+BESS'!$I$9-FZ367,IF(AND(FS368&gt;0,FS368*$B$4+FZ367&lt;=$B$2*'SFV+BESS'!$I$9,FS368&gt;'SFV+BESS'!$I$7),'SFV+BESS'!$I$7,0))))</f>
        <v>0</v>
      </c>
      <c r="FU368" s="27">
        <f>IF(AND(FS368&lt;0,FZ367+FS368/$B$5&gt;$H$2,-FS368/'Carga-Descarga Año'!$B$5&lt;'SFV+BESS'!$I$7),FS368/$B$5,IF(AND(FS368&lt;0,FZ367+FS368/$B$5&gt;$H$2,-FS368/'Carga-Descarga Año'!$B$5&gt;'SFV+BESS'!$I$7),-'SFV+BESS'!$I$7,IF(AND(FS368&lt;0,FZ367+FS368/$B$5&lt;$H$2),-MIN('SFV+BESS'!$I$7,FZ367-$H$2),0)))</f>
        <v>0</v>
      </c>
      <c r="FV368" s="33"/>
      <c r="FW368" s="33">
        <f t="shared" si="457"/>
        <v>0</v>
      </c>
      <c r="FX368" s="27">
        <f t="shared" si="425"/>
        <v>0</v>
      </c>
      <c r="FY368" s="27">
        <f t="shared" si="458"/>
        <v>0</v>
      </c>
      <c r="FZ368" s="28">
        <f>IF((FZ367+FT368+FU368)&gt;=$B$2*'SFV+BESS'!$I$9, $B$2*'SFV+BESS'!$I$9, (FZ367+FT368+FU368))</f>
        <v>173.61249999999998</v>
      </c>
      <c r="GA368" s="110">
        <f t="shared" si="426"/>
        <v>0</v>
      </c>
      <c r="GF368" s="251"/>
      <c r="GG368" s="48">
        <v>14.9583333333333</v>
      </c>
      <c r="GH368" s="33">
        <f t="shared" si="471"/>
        <v>0</v>
      </c>
      <c r="GI368" s="33">
        <f>Gen_Cons_Horario!B8410</f>
        <v>0</v>
      </c>
      <c r="GJ368" s="35">
        <f t="shared" si="441"/>
        <v>0</v>
      </c>
      <c r="GK368" s="116">
        <f>IF(AND(GJ368&gt;0,GJ368*$B$4+GQ367&lt;=$B$2*'SFV+BESS'!$I$9,GJ368&lt;'SFV+BESS'!$I$7), GJ368*$B$4, IF(AND(GJ368&gt;0,GJ368*$B$4+GQ367&gt;$B$2*'SFV+BESS'!$I$9,GJ368*$B$4&lt;'SFV+BESS'!$I$7),$B$2*'SFV+BESS'!$I$9-GQ367,IF(AND(GJ368&gt;0,GJ368*$B$4+GQ367&gt;$B$2*'SFV+BESS'!$I$9,GJ368*$B$4&gt;'SFV+BESS'!$I$7,GQ367&lt;$B$2*'SFV+BESS'!$I$9),$B$2*'SFV+BESS'!$I$9-GQ367,IF(AND(GJ368&gt;0,GJ368*$B$4+GQ367&lt;=$B$2*'SFV+BESS'!$I$9,GJ368&gt;'SFV+BESS'!$I$7),'SFV+BESS'!$I$7,0))))</f>
        <v>0</v>
      </c>
      <c r="GL368" s="27">
        <f>IF(AND(GJ368&lt;0,GQ367+GJ368/$B$5&gt;$H$2,-GJ368/'Carga-Descarga Año'!$B$5&lt;'SFV+BESS'!$I$7),GJ368/$B$5,IF(AND(GJ368&lt;0,GQ367+GJ368/$B$5&gt;$H$2,-GJ368/'Carga-Descarga Año'!$B$5&gt;'SFV+BESS'!$I$7),-'SFV+BESS'!$I$7,IF(AND(GJ368&lt;0,GQ367+GJ368/$B$5&lt;$H$2),-MIN('SFV+BESS'!$I$7,GQ367-$H$2),0)))</f>
        <v>0</v>
      </c>
      <c r="GM368" s="33"/>
      <c r="GN368" s="33">
        <f t="shared" si="459"/>
        <v>0</v>
      </c>
      <c r="GO368" s="27">
        <f t="shared" si="427"/>
        <v>0</v>
      </c>
      <c r="GP368" s="27">
        <f t="shared" si="460"/>
        <v>0</v>
      </c>
      <c r="GQ368" s="28">
        <f>IF((GQ367+GK368+GL368)&gt;=$B$2*'SFV+BESS'!$I$9, $B$2*'SFV+BESS'!$I$9, (GQ367+GK368+GL368))</f>
        <v>173.61249999999998</v>
      </c>
      <c r="GR368" s="110">
        <f t="shared" si="428"/>
        <v>0</v>
      </c>
    </row>
    <row r="369" spans="1:200">
      <c r="A369" s="248">
        <v>16</v>
      </c>
      <c r="B369" s="41">
        <v>15</v>
      </c>
      <c r="C369" s="38">
        <f t="shared" si="442"/>
        <v>0</v>
      </c>
      <c r="D369" s="2">
        <f>Gen_Cons_Horario!B395</f>
        <v>0</v>
      </c>
      <c r="E369" s="140">
        <f t="shared" si="400"/>
        <v>0</v>
      </c>
      <c r="F369" s="116">
        <f>IF(AND(E369&gt;0,E369*$B$4+L368&lt;=$B$2*'SFV+BESS'!$I$9,E369&lt;'SFV+BESS'!$I$7), E369*$B$4, IF(AND(E369&gt;0,E369*$B$4+L368&gt;$B$2*'SFV+BESS'!$I$9,E369*$B$4&lt;'SFV+BESS'!$I$7),$B$2*'SFV+BESS'!$I$9-L368,IF(AND(E369&gt;0,E369*$B$4+L368&gt;$B$2*'SFV+BESS'!$I$9,E369*$B$4&gt;'SFV+BESS'!$I$7,L368&lt;$B$2*'SFV+BESS'!$I$9),$B$2*'SFV+BESS'!$I$9-L368,IF(AND(E369&gt;0,E369*$B$4+L368&lt;=$B$2*'SFV+BESS'!$I$9,E369&gt;'SFV+BESS'!$I$7),'SFV+BESS'!$I$7,0))))</f>
        <v>0</v>
      </c>
      <c r="G369" s="27">
        <f>IF(AND(E369&lt;0,L368+E369/$B$5&gt;$H$2,-E369/'Carga-Descarga Año'!$B$5&lt;'SFV+BESS'!$I$7),E369/$B$5,IF(AND(E369&lt;0,L368+E369/$B$5&gt;$H$2,-E369/'Carga-Descarga Año'!$B$5&gt;'SFV+BESS'!$I$7),-'SFV+BESS'!$I$7,IF(AND(E369&lt;0,L368+E369/$B$5&lt;$H$2),-MIN('SFV+BESS'!$I$7,L368-$H$2),0)))</f>
        <v>0</v>
      </c>
      <c r="I369" s="38">
        <f t="shared" si="401"/>
        <v>0</v>
      </c>
      <c r="J369" s="27">
        <f t="shared" si="403"/>
        <v>0</v>
      </c>
      <c r="K369" s="27">
        <f t="shared" si="402"/>
        <v>0</v>
      </c>
      <c r="L369" s="28">
        <f>IF((L368+F369+G369)&gt;=$B$2*'SFV+BESS'!$I$9, $B$2*'SFV+BESS'!$I$9, (L368+F369+G369))</f>
        <v>116.05873790653644</v>
      </c>
      <c r="M369" s="110">
        <f t="shared" si="404"/>
        <v>0</v>
      </c>
      <c r="R369" s="251">
        <v>16</v>
      </c>
      <c r="S369" s="41">
        <v>15</v>
      </c>
      <c r="T369" s="2">
        <f t="shared" si="461"/>
        <v>0</v>
      </c>
      <c r="U369" s="2">
        <f>Gen_Cons_Horario!B1139</f>
        <v>0</v>
      </c>
      <c r="V369" s="35">
        <f t="shared" si="436"/>
        <v>0</v>
      </c>
      <c r="W369" s="116">
        <f>IF(AND(V369&gt;0,V369*$B$4+AC368&lt;=$B$2*'SFV+BESS'!$I$9,V369&lt;'SFV+BESS'!$I$7), V369*$B$4, IF(AND(V369&gt;0,V369*$B$4+AC368&gt;$B$2*'SFV+BESS'!$I$9,V369*$B$4&lt;'SFV+BESS'!$I$7),$B$2*'SFV+BESS'!$I$9-AC368,IF(AND(V369&gt;0,V369*$B$4+AC368&gt;$B$2*'SFV+BESS'!$I$9,V369*$B$4&gt;'SFV+BESS'!$I$7,AC368&lt;$B$2*'SFV+BESS'!$I$9),$B$2*'SFV+BESS'!$I$9-AC368,IF(AND(V369&gt;0,V369*$B$4+AC368&lt;=$B$2*'SFV+BESS'!$I$9,V369&gt;'SFV+BESS'!$I$7),'SFV+BESS'!$I$7,0))))</f>
        <v>0</v>
      </c>
      <c r="X369" s="27">
        <f>IF(AND(V369&lt;0,AC368+V369/$B$5&gt;$H$2,-V369/'Carga-Descarga Año'!$B$5&lt;'SFV+BESS'!$I$7),V369/$B$5,IF(AND(V369&lt;0,AC368+V369/$B$5&gt;$H$2,-V369/'Carga-Descarga Año'!$B$5&gt;'SFV+BESS'!$I$7),-'SFV+BESS'!$I$7,IF(AND(V369&lt;0,AC368+V369/$B$5&lt;$H$2),-MIN('SFV+BESS'!$I$7,AC368-$H$2),0)))</f>
        <v>0</v>
      </c>
      <c r="Z369" s="33">
        <f t="shared" si="430"/>
        <v>0</v>
      </c>
      <c r="AA369" s="27">
        <f t="shared" si="405"/>
        <v>0</v>
      </c>
      <c r="AB369" s="27">
        <f t="shared" si="429"/>
        <v>0</v>
      </c>
      <c r="AC369" s="28">
        <f>IF((AC368+W369+X369)&gt;=$B$2*'SFV+BESS'!$I$9, $B$2*'SFV+BESS'!$I$9, (AC368+W369+X369))</f>
        <v>173.61249999999998</v>
      </c>
      <c r="AD369" s="110">
        <f t="shared" si="406"/>
        <v>0</v>
      </c>
      <c r="AI369" s="251">
        <v>16</v>
      </c>
      <c r="AJ369" s="41">
        <v>15</v>
      </c>
      <c r="AK369" s="52">
        <f t="shared" si="462"/>
        <v>0</v>
      </c>
      <c r="AL369" s="33">
        <f>Gen_Cons_Horario!B1811</f>
        <v>0</v>
      </c>
      <c r="AM369" s="35">
        <f t="shared" si="437"/>
        <v>0</v>
      </c>
      <c r="AN369" s="116">
        <f>IF(AND(AM369&gt;0,AM369*$B$4+AT368&lt;=$B$2*'SFV+BESS'!$I$9,AM369&lt;'SFV+BESS'!$I$7), AM369*$B$4, IF(AND(AM369&gt;0,AM369*$B$4+AT368&gt;$B$2*'SFV+BESS'!$I$9,AM369*$B$4&lt;'SFV+BESS'!$I$7),$B$2*'SFV+BESS'!$I$9-AT368,IF(AND(AM369&gt;0,AM369*$B$4+AT368&gt;$B$2*'SFV+BESS'!$I$9,AM369*$B$4&gt;'SFV+BESS'!$I$7,AT368&lt;$B$2*'SFV+BESS'!$I$9),$B$2*'SFV+BESS'!$I$9-AT368,IF(AND(AM369&gt;0,AM369*$B$4+AT368&lt;=$B$2*'SFV+BESS'!$I$9,AM369&gt;'SFV+BESS'!$I$7),'SFV+BESS'!$I$7,0))))</f>
        <v>0</v>
      </c>
      <c r="AO369" s="27">
        <f>IF(AND(AM369&lt;0,AT368+AM369/$B$5&gt;$H$2,-AM369/'Carga-Descarga Año'!$B$5&lt;'SFV+BESS'!$I$7),AM369/$B$5,IF(AND(AM369&lt;0,AT368+AM369/$B$5&gt;$H$2,-AM369/'Carga-Descarga Año'!$B$5&gt;'SFV+BESS'!$I$7),-'SFV+BESS'!$I$7,IF(AND(AM369&lt;0,AT368+AM369/$B$5&lt;$H$2),-MIN('SFV+BESS'!$I$7,AT368-$H$2),0)))</f>
        <v>0</v>
      </c>
      <c r="AP369" s="33"/>
      <c r="AQ369" s="33">
        <f t="shared" si="443"/>
        <v>0</v>
      </c>
      <c r="AR369" s="27">
        <f t="shared" si="407"/>
        <v>0</v>
      </c>
      <c r="AS369" s="27">
        <f t="shared" si="444"/>
        <v>0</v>
      </c>
      <c r="AT369" s="28">
        <f>IF((AT368+AN369+AO369)&gt;=$B$2*'SFV+BESS'!$I$9, $B$2*'SFV+BESS'!$I$9, (AT368+AN369+AO369))</f>
        <v>172.53218491635695</v>
      </c>
      <c r="AU369" s="110">
        <f t="shared" si="408"/>
        <v>0</v>
      </c>
      <c r="AZ369" s="251">
        <v>16</v>
      </c>
      <c r="BA369" s="41">
        <v>15</v>
      </c>
      <c r="BB369" s="33">
        <f t="shared" si="463"/>
        <v>0</v>
      </c>
      <c r="BC369" s="33">
        <f>Gen_Cons_Horario!B2555</f>
        <v>0</v>
      </c>
      <c r="BD369" s="35">
        <f t="shared" si="438"/>
        <v>0</v>
      </c>
      <c r="BE369" s="116">
        <f>IF(AND(BD369&gt;0,BD369*$B$4+BK368&lt;=$B$2*'SFV+BESS'!$I$9,BD369&lt;'SFV+BESS'!$I$7), BD369*$B$4, IF(AND(BD369&gt;0,BD369*$B$4+BK368&gt;$B$2*'SFV+BESS'!$I$9,BD369*$B$4&lt;'SFV+BESS'!$I$7),$B$2*'SFV+BESS'!$I$9-BK368,IF(AND(BD369&gt;0,BD369*$B$4+BK368&gt;$B$2*'SFV+BESS'!$I$9,BD369*$B$4&gt;'SFV+BESS'!$I$7,BK368&lt;$B$2*'SFV+BESS'!$I$9),$B$2*'SFV+BESS'!$I$9-BK368,IF(AND(BD369&gt;0,BD369*$B$4+BK368&lt;=$B$2*'SFV+BESS'!$I$9,BD369&gt;'SFV+BESS'!$I$7),'SFV+BESS'!$I$7,0))))</f>
        <v>0</v>
      </c>
      <c r="BF369" s="27">
        <f>IF(AND(BD369&lt;0,BK368+BD369/$B$5&gt;$H$2,-BD369/'Carga-Descarga Año'!$B$5&lt;'SFV+BESS'!$I$7),BD369/$B$5,IF(AND(BD369&lt;0,BK368+BD369/$B$5&gt;$H$2,-BD369/'Carga-Descarga Año'!$B$5&gt;'SFV+BESS'!$I$7),-'SFV+BESS'!$I$7,IF(AND(BD369&lt;0,BK368+BD369/$B$5&lt;$H$2),-MIN('SFV+BESS'!$I$7,BK368-$H$2),0)))</f>
        <v>0</v>
      </c>
      <c r="BG369" s="33"/>
      <c r="BH369" s="33">
        <f t="shared" si="445"/>
        <v>0</v>
      </c>
      <c r="BI369" s="27">
        <f t="shared" si="409"/>
        <v>0</v>
      </c>
      <c r="BJ369" s="27">
        <f t="shared" si="446"/>
        <v>0</v>
      </c>
      <c r="BK369" s="28">
        <f>IF((BK368+BE369+BF369)&gt;=$B$2*'SFV+BESS'!$I$9, $B$2*'SFV+BESS'!$I$9, (BK368+BE369+BF369))</f>
        <v>173.61249999999998</v>
      </c>
      <c r="BL369" s="110">
        <f t="shared" si="410"/>
        <v>0</v>
      </c>
      <c r="BQ369" s="251">
        <v>16</v>
      </c>
      <c r="BR369" s="41">
        <v>15</v>
      </c>
      <c r="BS369" s="33">
        <f t="shared" si="464"/>
        <v>0</v>
      </c>
      <c r="BT369" s="33">
        <f>Gen_Cons_Horario!B3275</f>
        <v>0</v>
      </c>
      <c r="BU369" s="35">
        <f t="shared" si="439"/>
        <v>0</v>
      </c>
      <c r="BV369" s="116">
        <f>IF(AND(BU369&gt;0,BU369*$B$4+CB368&lt;=$B$2*'SFV+BESS'!$I$9,BU369&lt;'SFV+BESS'!$I$7), BU369*$B$4, IF(AND(BU369&gt;0,BU369*$B$4+CB368&gt;$B$2*'SFV+BESS'!$I$9,BU369*$B$4&lt;'SFV+BESS'!$I$7),$B$2*'SFV+BESS'!$I$9-CB368,IF(AND(BU369&gt;0,BU369*$B$4+CB368&gt;$B$2*'SFV+BESS'!$I$9,BU369*$B$4&gt;'SFV+BESS'!$I$7,CB368&lt;$B$2*'SFV+BESS'!$I$9),$B$2*'SFV+BESS'!$I$9-CB368,IF(AND(BU369&gt;0,BU369*$B$4+CB368&lt;=$B$2*'SFV+BESS'!$I$9,BU369&gt;'SFV+BESS'!$I$7),'SFV+BESS'!$I$7,0))))</f>
        <v>0</v>
      </c>
      <c r="BW369" s="27">
        <f>IF(AND(BU369&lt;0,CB368+BU369/$B$5&gt;$H$2,-BU369/'Carga-Descarga Año'!$B$5&lt;'SFV+BESS'!$I$7),BU369/$B$5,IF(AND(BU369&lt;0,CB368+BU369/$B$5&gt;$H$2,-BU369/'Carga-Descarga Año'!$B$5&gt;'SFV+BESS'!$I$7),-'SFV+BESS'!$I$7,IF(AND(BU369&lt;0,CB368+BU369/$B$5&lt;$H$2),-MIN('SFV+BESS'!$I$7,CB368-$H$2),0)))</f>
        <v>0</v>
      </c>
      <c r="BX369" s="33"/>
      <c r="BY369" s="33">
        <f t="shared" si="447"/>
        <v>0</v>
      </c>
      <c r="BZ369" s="27">
        <f t="shared" si="411"/>
        <v>0</v>
      </c>
      <c r="CA369" s="27">
        <f t="shared" si="412"/>
        <v>0</v>
      </c>
      <c r="CB369" s="28">
        <f>IF((CB368+BV369+BW369)&gt;=$B$2*'SFV+BESS'!$I$9, $B$2*'SFV+BESS'!$I$9, (CB368+BV369+BW369))</f>
        <v>173.61249999999998</v>
      </c>
      <c r="CC369" s="110">
        <f t="shared" si="413"/>
        <v>0</v>
      </c>
      <c r="CH369" s="251">
        <v>16</v>
      </c>
      <c r="CI369" s="41">
        <v>15</v>
      </c>
      <c r="CJ369" s="33">
        <f t="shared" si="465"/>
        <v>0</v>
      </c>
      <c r="CK369" s="33">
        <f>Gen_Cons_Horario!B4019</f>
        <v>0</v>
      </c>
      <c r="CL369" s="35">
        <f t="shared" si="440"/>
        <v>0</v>
      </c>
      <c r="CM369" s="116">
        <f>IF(AND(CL369&gt;0,CL369*$B$4+CS368&lt;=$B$2*'SFV+BESS'!$I$9,CL369&lt;'SFV+BESS'!$I$7), CL369*$B$4, IF(AND(CL369&gt;0,CL369*$B$4+CS368&gt;$B$2*'SFV+BESS'!$I$9,CL369*$B$4&lt;'SFV+BESS'!$I$7),$B$2*'SFV+BESS'!$I$9-CS368,IF(AND(CL369&gt;0,CL369*$B$4+CS368&gt;$B$2*'SFV+BESS'!$I$9,CL369*$B$4&gt;'SFV+BESS'!$I$7,CS368&lt;$B$2*'SFV+BESS'!$I$9),$B$2*'SFV+BESS'!$I$9-CS368,IF(AND(CL369&gt;0,CL369*$B$4+CS368&lt;=$B$2*'SFV+BESS'!$I$9,CL369&gt;'SFV+BESS'!$I$7),'SFV+BESS'!$I$7,0))))</f>
        <v>0</v>
      </c>
      <c r="CN369" s="27">
        <f>IF(AND(CL369&lt;0,CS368+CL369/$B$5&gt;$H$2,-CL369/'Carga-Descarga Año'!$B$5&lt;'SFV+BESS'!$I$7),CL369/$B$5,IF(AND(CL369&lt;0,CS368+CL369/$B$5&gt;$H$2,-CL369/'Carga-Descarga Año'!$B$5&gt;'SFV+BESS'!$I$7),-'SFV+BESS'!$I$7,IF(AND(CL369&lt;0,CS368+CL369/$B$5&lt;$H$2),-MIN('SFV+BESS'!$I$7,CS368-$H$2),0)))</f>
        <v>0</v>
      </c>
      <c r="CO369" s="33"/>
      <c r="CP369" s="33">
        <f t="shared" si="448"/>
        <v>0</v>
      </c>
      <c r="CQ369" s="27">
        <f t="shared" si="414"/>
        <v>0</v>
      </c>
      <c r="CR369" s="27">
        <f t="shared" si="449"/>
        <v>0</v>
      </c>
      <c r="CS369" s="28">
        <f>IF((CS368+CM369+CN369)&gt;=$B$2*'SFV+BESS'!$I$9, $B$2*'SFV+BESS'!$I$9, (CS368+CM369+CN369))</f>
        <v>173.61249999999998</v>
      </c>
      <c r="CT369" s="110">
        <f t="shared" si="415"/>
        <v>0</v>
      </c>
      <c r="CY369" s="251">
        <v>16</v>
      </c>
      <c r="CZ369" s="41">
        <v>15</v>
      </c>
      <c r="DA369" s="33">
        <f t="shared" si="466"/>
        <v>0</v>
      </c>
      <c r="DB369" s="33">
        <f>Gen_Cons_Horario!B4739</f>
        <v>0</v>
      </c>
      <c r="DC369" s="35">
        <f t="shared" si="431"/>
        <v>0</v>
      </c>
      <c r="DD369" s="116">
        <f>IF(AND(DC369&gt;0,DC369*$B$4+DJ368&lt;=$B$2*'SFV+BESS'!$I$9,DC369&lt;'SFV+BESS'!$I$7), DC369*$B$4, IF(AND(DC369&gt;0,DC369*$B$4+DJ368&gt;$B$2*'SFV+BESS'!$I$9,DC369*$B$4&lt;'SFV+BESS'!$I$7),$B$2*'SFV+BESS'!$I$9-DJ368,IF(AND(DC369&gt;0,DC369*$B$4+DJ368&gt;$B$2*'SFV+BESS'!$I$9,DC369*$B$4&gt;'SFV+BESS'!$I$7,DJ368&lt;$B$2*'SFV+BESS'!$I$9),$B$2*'SFV+BESS'!$I$9-DJ368,IF(AND(DC369&gt;0,DC369*$B$4+DJ368&lt;=$B$2*'SFV+BESS'!$I$9,DC369&gt;'SFV+BESS'!$I$7),'SFV+BESS'!$I$7,0))))</f>
        <v>0</v>
      </c>
      <c r="DE369" s="27">
        <f>IF(AND(DC369&lt;0,DJ368+DC369/$B$5&gt;$H$2,-DC369/'Carga-Descarga Año'!$B$5&lt;'SFV+BESS'!$I$7),DC369/$B$5,IF(AND(DC369&lt;0,DJ368+DC369/$B$5&gt;$H$2,-DC369/'Carga-Descarga Año'!$B$5&gt;'SFV+BESS'!$I$7),-'SFV+BESS'!$I$7,IF(AND(DC369&lt;0,DJ368+DC369/$B$5&lt;$H$2),-MIN('SFV+BESS'!$I$7,DJ368-$H$2),0)))</f>
        <v>0</v>
      </c>
      <c r="DF369" s="33"/>
      <c r="DG369" s="33">
        <f t="shared" si="450"/>
        <v>0</v>
      </c>
      <c r="DH369" s="27">
        <f t="shared" si="416"/>
        <v>0</v>
      </c>
      <c r="DI369" s="27">
        <f t="shared" si="417"/>
        <v>0</v>
      </c>
      <c r="DJ369" s="28">
        <f>IF((DJ368+DD369+DE369)&gt;=$B$2*'SFV+BESS'!$I$9, $B$2*'SFV+BESS'!$I$9, (DJ368+DD369+DE369))</f>
        <v>173.61249999999998</v>
      </c>
      <c r="DK369" s="110">
        <f t="shared" si="418"/>
        <v>0</v>
      </c>
      <c r="DP369" s="251">
        <v>16</v>
      </c>
      <c r="DQ369" s="41">
        <v>15</v>
      </c>
      <c r="DR369" s="33">
        <f t="shared" si="467"/>
        <v>0</v>
      </c>
      <c r="DS369" s="33">
        <f>Gen_Cons_Horario!B5483</f>
        <v>0</v>
      </c>
      <c r="DT369" s="35">
        <f t="shared" si="432"/>
        <v>0</v>
      </c>
      <c r="DU369" s="116">
        <f>IF(AND(DT369&gt;0,DT369*$B$4+EA368&lt;=$B$2*'SFV+BESS'!$I$9,DT369&lt;'SFV+BESS'!$I$7), DT369*$B$4, IF(AND(DT369&gt;0,DT369*$B$4+EA368&gt;$B$2*'SFV+BESS'!$I$9,DT369*$B$4&lt;'SFV+BESS'!$I$7),$B$2*'SFV+BESS'!$I$9-EA368,IF(AND(DT369&gt;0,DT369*$B$4+EA368&gt;$B$2*'SFV+BESS'!$I$9,DT369*$B$4&gt;'SFV+BESS'!$I$7,EA368&lt;$B$2*'SFV+BESS'!$I$9),$B$2*'SFV+BESS'!$I$9-EA368,IF(AND(DT369&gt;0,DT369*$B$4+EA368&lt;=$B$2*'SFV+BESS'!$I$9,DT369&gt;'SFV+BESS'!$I$7),'SFV+BESS'!$I$7,0))))</f>
        <v>0</v>
      </c>
      <c r="DV369" s="27">
        <f>IF(AND(DT369&lt;0,EA368+DT369/$B$5&gt;$H$2,-DT369/'Carga-Descarga Año'!$B$5&lt;'SFV+BESS'!$I$7),DT369/$B$5,IF(AND(DT369&lt;0,EA368+DT369/$B$5&gt;$H$2,-DT369/'Carga-Descarga Año'!$B$5&gt;'SFV+BESS'!$I$7),-'SFV+BESS'!$I$7,IF(AND(DT369&lt;0,EA368+DT369/$B$5&lt;$H$2),-MIN('SFV+BESS'!$I$7,EA368-$H$2),0)))</f>
        <v>0</v>
      </c>
      <c r="DW369" s="33"/>
      <c r="DX369" s="33">
        <f t="shared" si="451"/>
        <v>0</v>
      </c>
      <c r="DY369" s="27">
        <f t="shared" si="419"/>
        <v>0</v>
      </c>
      <c r="DZ369" s="27">
        <f t="shared" si="452"/>
        <v>0</v>
      </c>
      <c r="EA369" s="28">
        <f>IF((EA368+DU369+DV369)&gt;=$B$2*'SFV+BESS'!$I$9, $B$2*'SFV+BESS'!$I$9, (EA368+DU369+DV369))</f>
        <v>173.61249999999998</v>
      </c>
      <c r="EB369" s="110">
        <f t="shared" si="420"/>
        <v>0</v>
      </c>
      <c r="EG369" s="251">
        <v>16</v>
      </c>
      <c r="EH369" s="41">
        <v>15</v>
      </c>
      <c r="EI369" s="33">
        <f t="shared" si="468"/>
        <v>0</v>
      </c>
      <c r="EJ369" s="33">
        <f>Gen_Cons_Horario!B6227</f>
        <v>0</v>
      </c>
      <c r="EK369" s="35">
        <f t="shared" si="433"/>
        <v>0</v>
      </c>
      <c r="EL369" s="116">
        <f>IF(AND(EK369&gt;0,EK369*$B$4+ER368&lt;=$B$2*'SFV+BESS'!$I$9,EK369&lt;'SFV+BESS'!$I$7), EK369*$B$4, IF(AND(EK369&gt;0,EK369*$B$4+ER368&gt;$B$2*'SFV+BESS'!$I$9,EK369*$B$4&lt;'SFV+BESS'!$I$7),$B$2*'SFV+BESS'!$I$9-ER368,IF(AND(EK369&gt;0,EK369*$B$4+ER368&gt;$B$2*'SFV+BESS'!$I$9,EK369*$B$4&gt;'SFV+BESS'!$I$7,ER368&lt;$B$2*'SFV+BESS'!$I$9),$B$2*'SFV+BESS'!$I$9-ER368,IF(AND(EK369&gt;0,EK369*$B$4+ER368&lt;=$B$2*'SFV+BESS'!$I$9,EK369&gt;'SFV+BESS'!$I$7),'SFV+BESS'!$I$7,0))))</f>
        <v>0</v>
      </c>
      <c r="EM369" s="27">
        <f>IF(AND(EK369&lt;0,ER368+EK369/$B$5&gt;$H$2,-EK369/'Carga-Descarga Año'!$B$5&lt;'SFV+BESS'!$I$7),EK369/$B$5,IF(AND(EK369&lt;0,ER368+EK369/$B$5&gt;$H$2,-EK369/'Carga-Descarga Año'!$B$5&gt;'SFV+BESS'!$I$7),-'SFV+BESS'!$I$7,IF(AND(EK369&lt;0,ER368+EK369/$B$5&lt;$H$2),-MIN('SFV+BESS'!$I$7,ER368-$H$2),0)))</f>
        <v>0</v>
      </c>
      <c r="EN369" s="33"/>
      <c r="EO369" s="33">
        <f t="shared" si="453"/>
        <v>0</v>
      </c>
      <c r="EP369" s="27">
        <f t="shared" si="421"/>
        <v>0</v>
      </c>
      <c r="EQ369" s="27">
        <f t="shared" si="454"/>
        <v>0</v>
      </c>
      <c r="ER369" s="28">
        <f>IF((ER368+EL369+EM369)&gt;=$B$2*'SFV+BESS'!$I$9, $B$2*'SFV+BESS'!$I$9, (ER368+EL369+EM369))</f>
        <v>173.61249999999998</v>
      </c>
      <c r="ES369" s="110">
        <f t="shared" si="422"/>
        <v>0</v>
      </c>
      <c r="EX369" s="251">
        <v>16</v>
      </c>
      <c r="EY369" s="41">
        <v>15</v>
      </c>
      <c r="EZ369" s="33">
        <f t="shared" si="469"/>
        <v>0</v>
      </c>
      <c r="FA369" s="33">
        <f>Gen_Cons_Horario!B6947</f>
        <v>0</v>
      </c>
      <c r="FB369" s="35">
        <f t="shared" si="434"/>
        <v>0</v>
      </c>
      <c r="FC369" s="116">
        <f>IF(AND(FB369&gt;0,FB369*$B$4+FI368&lt;=$B$2*'SFV+BESS'!$I$9,FB369&lt;'SFV+BESS'!$I$7), FB369*$B$4, IF(AND(FB369&gt;0,FB369*$B$4+FI368&gt;$B$2*'SFV+BESS'!$I$9,FB369*$B$4&lt;'SFV+BESS'!$I$7),$B$2*'SFV+BESS'!$I$9-FI368,IF(AND(FB369&gt;0,FB369*$B$4+FI368&gt;$B$2*'SFV+BESS'!$I$9,FB369*$B$4&gt;'SFV+BESS'!$I$7,FI368&lt;$B$2*'SFV+BESS'!$I$9),$B$2*'SFV+BESS'!$I$9-FI368,IF(AND(FB369&gt;0,FB369*$B$4+FI368&lt;=$B$2*'SFV+BESS'!$I$9,FB369&gt;'SFV+BESS'!$I$7),'SFV+BESS'!$I$7,0))))</f>
        <v>0</v>
      </c>
      <c r="FD369" s="27">
        <f>IF(AND(FB369&lt;0,FI368+FB369/$B$5&gt;$H$2,-FB369/'Carga-Descarga Año'!$B$5&lt;'SFV+BESS'!$I$7),FB369/$B$5,IF(AND(FB369&lt;0,FI368+FB369/$B$5&gt;$H$2,-FB369/'Carga-Descarga Año'!$B$5&gt;'SFV+BESS'!$I$7),-'SFV+BESS'!$I$7,IF(AND(FB369&lt;0,FI368+FB369/$B$5&lt;$H$2),-MIN('SFV+BESS'!$I$7,FI368-$H$2),0)))</f>
        <v>0</v>
      </c>
      <c r="FE369" s="33"/>
      <c r="FF369" s="33">
        <f t="shared" si="455"/>
        <v>0</v>
      </c>
      <c r="FG369" s="27">
        <f t="shared" si="423"/>
        <v>0</v>
      </c>
      <c r="FH369" s="27">
        <f t="shared" si="456"/>
        <v>0</v>
      </c>
      <c r="FI369" s="28">
        <f>IF((FI368+FC369+FD369)&gt;=$B$2*'SFV+BESS'!$I$9, $B$2*'SFV+BESS'!$I$9, (FI368+FC369+FD369))</f>
        <v>173.61249999999998</v>
      </c>
      <c r="FJ369" s="110">
        <f t="shared" si="424"/>
        <v>0</v>
      </c>
      <c r="FO369" s="251">
        <v>16</v>
      </c>
      <c r="FP369" s="41">
        <v>15</v>
      </c>
      <c r="FQ369" s="33">
        <f t="shared" si="470"/>
        <v>0</v>
      </c>
      <c r="FR369" s="33">
        <f>Gen_Cons_Horario!B7691</f>
        <v>0</v>
      </c>
      <c r="FS369" s="35">
        <f t="shared" si="435"/>
        <v>0</v>
      </c>
      <c r="FT369" s="116">
        <f>IF(AND(FS369&gt;0,FS369*$B$4+FZ368&lt;=$B$2*'SFV+BESS'!$I$9,FS369&lt;'SFV+BESS'!$I$7), FS369*$B$4, IF(AND(FS369&gt;0,FS369*$B$4+FZ368&gt;$B$2*'SFV+BESS'!$I$9,FS369*$B$4&lt;'SFV+BESS'!$I$7),$B$2*'SFV+BESS'!$I$9-FZ368,IF(AND(FS369&gt;0,FS369*$B$4+FZ368&gt;$B$2*'SFV+BESS'!$I$9,FS369*$B$4&gt;'SFV+BESS'!$I$7,FZ368&lt;$B$2*'SFV+BESS'!$I$9),$B$2*'SFV+BESS'!$I$9-FZ368,IF(AND(FS369&gt;0,FS369*$B$4+FZ368&lt;=$B$2*'SFV+BESS'!$I$9,FS369&gt;'SFV+BESS'!$I$7),'SFV+BESS'!$I$7,0))))</f>
        <v>0</v>
      </c>
      <c r="FU369" s="27">
        <f>IF(AND(FS369&lt;0,FZ368+FS369/$B$5&gt;$H$2,-FS369/'Carga-Descarga Año'!$B$5&lt;'SFV+BESS'!$I$7),FS369/$B$5,IF(AND(FS369&lt;0,FZ368+FS369/$B$5&gt;$H$2,-FS369/'Carga-Descarga Año'!$B$5&gt;'SFV+BESS'!$I$7),-'SFV+BESS'!$I$7,IF(AND(FS369&lt;0,FZ368+FS369/$B$5&lt;$H$2),-MIN('SFV+BESS'!$I$7,FZ368-$H$2),0)))</f>
        <v>0</v>
      </c>
      <c r="FV369" s="33"/>
      <c r="FW369" s="33">
        <f t="shared" si="457"/>
        <v>0</v>
      </c>
      <c r="FX369" s="27">
        <f t="shared" si="425"/>
        <v>0</v>
      </c>
      <c r="FY369" s="27">
        <f t="shared" si="458"/>
        <v>0</v>
      </c>
      <c r="FZ369" s="28">
        <f>IF((FZ368+FT369+FU369)&gt;=$B$2*'SFV+BESS'!$I$9, $B$2*'SFV+BESS'!$I$9, (FZ368+FT369+FU369))</f>
        <v>173.61249999999998</v>
      </c>
      <c r="GA369" s="110">
        <f t="shared" si="426"/>
        <v>0</v>
      </c>
      <c r="GF369" s="251">
        <v>16</v>
      </c>
      <c r="GG369" s="41">
        <v>15</v>
      </c>
      <c r="GH369" s="33">
        <f t="shared" si="471"/>
        <v>0</v>
      </c>
      <c r="GI369" s="33">
        <f>Gen_Cons_Horario!B8411</f>
        <v>0</v>
      </c>
      <c r="GJ369" s="35">
        <f t="shared" si="441"/>
        <v>0</v>
      </c>
      <c r="GK369" s="116">
        <f>IF(AND(GJ369&gt;0,GJ369*$B$4+GQ368&lt;=$B$2*'SFV+BESS'!$I$9,GJ369&lt;'SFV+BESS'!$I$7), GJ369*$B$4, IF(AND(GJ369&gt;0,GJ369*$B$4+GQ368&gt;$B$2*'SFV+BESS'!$I$9,GJ369*$B$4&lt;'SFV+BESS'!$I$7),$B$2*'SFV+BESS'!$I$9-GQ368,IF(AND(GJ369&gt;0,GJ369*$B$4+GQ368&gt;$B$2*'SFV+BESS'!$I$9,GJ369*$B$4&gt;'SFV+BESS'!$I$7,GQ368&lt;$B$2*'SFV+BESS'!$I$9),$B$2*'SFV+BESS'!$I$9-GQ368,IF(AND(GJ369&gt;0,GJ369*$B$4+GQ368&lt;=$B$2*'SFV+BESS'!$I$9,GJ369&gt;'SFV+BESS'!$I$7),'SFV+BESS'!$I$7,0))))</f>
        <v>0</v>
      </c>
      <c r="GL369" s="27">
        <f>IF(AND(GJ369&lt;0,GQ368+GJ369/$B$5&gt;$H$2,-GJ369/'Carga-Descarga Año'!$B$5&lt;'SFV+BESS'!$I$7),GJ369/$B$5,IF(AND(GJ369&lt;0,GQ368+GJ369/$B$5&gt;$H$2,-GJ369/'Carga-Descarga Año'!$B$5&gt;'SFV+BESS'!$I$7),-'SFV+BESS'!$I$7,IF(AND(GJ369&lt;0,GQ368+GJ369/$B$5&lt;$H$2),-MIN('SFV+BESS'!$I$7,GQ368-$H$2),0)))</f>
        <v>0</v>
      </c>
      <c r="GM369" s="33"/>
      <c r="GN369" s="33">
        <f t="shared" si="459"/>
        <v>0</v>
      </c>
      <c r="GO369" s="27">
        <f t="shared" si="427"/>
        <v>0</v>
      </c>
      <c r="GP369" s="27">
        <f t="shared" si="460"/>
        <v>0</v>
      </c>
      <c r="GQ369" s="28">
        <f>IF((GQ368+GK369+GL369)&gt;=$B$2*'SFV+BESS'!$I$9, $B$2*'SFV+BESS'!$I$9, (GQ368+GK369+GL369))</f>
        <v>173.61249999999998</v>
      </c>
      <c r="GR369" s="110">
        <f t="shared" si="428"/>
        <v>0</v>
      </c>
    </row>
    <row r="370" spans="1:200">
      <c r="A370" s="249"/>
      <c r="B370" s="41">
        <v>15.0416666666667</v>
      </c>
      <c r="C370" s="38">
        <f t="shared" si="442"/>
        <v>0</v>
      </c>
      <c r="D370" s="2">
        <f>Gen_Cons_Horario!B396</f>
        <v>0</v>
      </c>
      <c r="E370" s="140">
        <f t="shared" si="400"/>
        <v>0</v>
      </c>
      <c r="F370" s="116">
        <f>IF(AND(E370&gt;0,E370*$B$4+L369&lt;=$B$2*'SFV+BESS'!$I$9,E370&lt;'SFV+BESS'!$I$7), E370*$B$4, IF(AND(E370&gt;0,E370*$B$4+L369&gt;$B$2*'SFV+BESS'!$I$9,E370*$B$4&lt;'SFV+BESS'!$I$7),$B$2*'SFV+BESS'!$I$9-L369,IF(AND(E370&gt;0,E370*$B$4+L369&gt;$B$2*'SFV+BESS'!$I$9,E370*$B$4&gt;'SFV+BESS'!$I$7,L369&lt;$B$2*'SFV+BESS'!$I$9),$B$2*'SFV+BESS'!$I$9-L369,IF(AND(E370&gt;0,E370*$B$4+L369&lt;=$B$2*'SFV+BESS'!$I$9,E370&gt;'SFV+BESS'!$I$7),'SFV+BESS'!$I$7,0))))</f>
        <v>0</v>
      </c>
      <c r="G370" s="27">
        <f>IF(AND(E370&lt;0,L369+E370/$B$5&gt;$H$2,-E370/'Carga-Descarga Año'!$B$5&lt;'SFV+BESS'!$I$7),E370/$B$5,IF(AND(E370&lt;0,L369+E370/$B$5&gt;$H$2,-E370/'Carga-Descarga Año'!$B$5&gt;'SFV+BESS'!$I$7),-'SFV+BESS'!$I$7,IF(AND(E370&lt;0,L369+E370/$B$5&lt;$H$2),-MIN('SFV+BESS'!$I$7,L369-$H$2),0)))</f>
        <v>0</v>
      </c>
      <c r="I370" s="38">
        <f t="shared" si="401"/>
        <v>0</v>
      </c>
      <c r="J370" s="27">
        <f t="shared" si="403"/>
        <v>0</v>
      </c>
      <c r="K370" s="27">
        <f t="shared" si="402"/>
        <v>0</v>
      </c>
      <c r="L370" s="28">
        <f>IF((L369+F370+G370)&gt;=$B$2*'SFV+BESS'!$I$9, $B$2*'SFV+BESS'!$I$9, (L369+F370+G370))</f>
        <v>116.05873790653644</v>
      </c>
      <c r="M370" s="110">
        <f t="shared" si="404"/>
        <v>0</v>
      </c>
      <c r="R370" s="251"/>
      <c r="S370" s="41">
        <v>15.0416666666667</v>
      </c>
      <c r="T370" s="2">
        <f t="shared" si="461"/>
        <v>0</v>
      </c>
      <c r="U370" s="2">
        <f>Gen_Cons_Horario!B1140</f>
        <v>0</v>
      </c>
      <c r="V370" s="35">
        <f t="shared" si="436"/>
        <v>0</v>
      </c>
      <c r="W370" s="116">
        <f>IF(AND(V370&gt;0,V370*$B$4+AC369&lt;=$B$2*'SFV+BESS'!$I$9,V370&lt;'SFV+BESS'!$I$7), V370*$B$4, IF(AND(V370&gt;0,V370*$B$4+AC369&gt;$B$2*'SFV+BESS'!$I$9,V370*$B$4&lt;'SFV+BESS'!$I$7),$B$2*'SFV+BESS'!$I$9-AC369,IF(AND(V370&gt;0,V370*$B$4+AC369&gt;$B$2*'SFV+BESS'!$I$9,V370*$B$4&gt;'SFV+BESS'!$I$7,AC369&lt;$B$2*'SFV+BESS'!$I$9),$B$2*'SFV+BESS'!$I$9-AC369,IF(AND(V370&gt;0,V370*$B$4+AC369&lt;=$B$2*'SFV+BESS'!$I$9,V370&gt;'SFV+BESS'!$I$7),'SFV+BESS'!$I$7,0))))</f>
        <v>0</v>
      </c>
      <c r="X370" s="27">
        <f>IF(AND(V370&lt;0,AC369+V370/$B$5&gt;$H$2,-V370/'Carga-Descarga Año'!$B$5&lt;'SFV+BESS'!$I$7),V370/$B$5,IF(AND(V370&lt;0,AC369+V370/$B$5&gt;$H$2,-V370/'Carga-Descarga Año'!$B$5&gt;'SFV+BESS'!$I$7),-'SFV+BESS'!$I$7,IF(AND(V370&lt;0,AC369+V370/$B$5&lt;$H$2),-MIN('SFV+BESS'!$I$7,AC369-$H$2),0)))</f>
        <v>0</v>
      </c>
      <c r="Z370" s="33">
        <f t="shared" si="430"/>
        <v>0</v>
      </c>
      <c r="AA370" s="27">
        <f t="shared" si="405"/>
        <v>0</v>
      </c>
      <c r="AB370" s="27">
        <f t="shared" si="429"/>
        <v>0</v>
      </c>
      <c r="AC370" s="28">
        <f>IF((AC369+W370+X370)&gt;=$B$2*'SFV+BESS'!$I$9, $B$2*'SFV+BESS'!$I$9, (AC369+W370+X370))</f>
        <v>173.61249999999998</v>
      </c>
      <c r="AD370" s="110">
        <f t="shared" si="406"/>
        <v>0</v>
      </c>
      <c r="AI370" s="251"/>
      <c r="AJ370" s="41">
        <v>15.0416666666667</v>
      </c>
      <c r="AK370" s="52">
        <f t="shared" si="462"/>
        <v>0</v>
      </c>
      <c r="AL370" s="33">
        <f>Gen_Cons_Horario!B1812</f>
        <v>0</v>
      </c>
      <c r="AM370" s="35">
        <f t="shared" si="437"/>
        <v>0</v>
      </c>
      <c r="AN370" s="116">
        <f>IF(AND(AM370&gt;0,AM370*$B$4+AT369&lt;=$B$2*'SFV+BESS'!$I$9,AM370&lt;'SFV+BESS'!$I$7), AM370*$B$4, IF(AND(AM370&gt;0,AM370*$B$4+AT369&gt;$B$2*'SFV+BESS'!$I$9,AM370*$B$4&lt;'SFV+BESS'!$I$7),$B$2*'SFV+BESS'!$I$9-AT369,IF(AND(AM370&gt;0,AM370*$B$4+AT369&gt;$B$2*'SFV+BESS'!$I$9,AM370*$B$4&gt;'SFV+BESS'!$I$7,AT369&lt;$B$2*'SFV+BESS'!$I$9),$B$2*'SFV+BESS'!$I$9-AT369,IF(AND(AM370&gt;0,AM370*$B$4+AT369&lt;=$B$2*'SFV+BESS'!$I$9,AM370&gt;'SFV+BESS'!$I$7),'SFV+BESS'!$I$7,0))))</f>
        <v>0</v>
      </c>
      <c r="AO370" s="27">
        <f>IF(AND(AM370&lt;0,AT369+AM370/$B$5&gt;$H$2,-AM370/'Carga-Descarga Año'!$B$5&lt;'SFV+BESS'!$I$7),AM370/$B$5,IF(AND(AM370&lt;0,AT369+AM370/$B$5&gt;$H$2,-AM370/'Carga-Descarga Año'!$B$5&gt;'SFV+BESS'!$I$7),-'SFV+BESS'!$I$7,IF(AND(AM370&lt;0,AT369+AM370/$B$5&lt;$H$2),-MIN('SFV+BESS'!$I$7,AT369-$H$2),0)))</f>
        <v>0</v>
      </c>
      <c r="AP370" s="33"/>
      <c r="AQ370" s="33">
        <f t="shared" si="443"/>
        <v>0</v>
      </c>
      <c r="AR370" s="27">
        <f t="shared" si="407"/>
        <v>0</v>
      </c>
      <c r="AS370" s="27">
        <f t="shared" si="444"/>
        <v>0</v>
      </c>
      <c r="AT370" s="28">
        <f>IF((AT369+AN370+AO370)&gt;=$B$2*'SFV+BESS'!$I$9, $B$2*'SFV+BESS'!$I$9, (AT369+AN370+AO370))</f>
        <v>172.53218491635695</v>
      </c>
      <c r="AU370" s="110">
        <f t="shared" si="408"/>
        <v>0</v>
      </c>
      <c r="AZ370" s="251"/>
      <c r="BA370" s="41">
        <v>15.0416666666667</v>
      </c>
      <c r="BB370" s="33">
        <f t="shared" si="463"/>
        <v>0</v>
      </c>
      <c r="BC370" s="33">
        <f>Gen_Cons_Horario!B2556</f>
        <v>0</v>
      </c>
      <c r="BD370" s="35">
        <f t="shared" si="438"/>
        <v>0</v>
      </c>
      <c r="BE370" s="116">
        <f>IF(AND(BD370&gt;0,BD370*$B$4+BK369&lt;=$B$2*'SFV+BESS'!$I$9,BD370&lt;'SFV+BESS'!$I$7), BD370*$B$4, IF(AND(BD370&gt;0,BD370*$B$4+BK369&gt;$B$2*'SFV+BESS'!$I$9,BD370*$B$4&lt;'SFV+BESS'!$I$7),$B$2*'SFV+BESS'!$I$9-BK369,IF(AND(BD370&gt;0,BD370*$B$4+BK369&gt;$B$2*'SFV+BESS'!$I$9,BD370*$B$4&gt;'SFV+BESS'!$I$7,BK369&lt;$B$2*'SFV+BESS'!$I$9),$B$2*'SFV+BESS'!$I$9-BK369,IF(AND(BD370&gt;0,BD370*$B$4+BK369&lt;=$B$2*'SFV+BESS'!$I$9,BD370&gt;'SFV+BESS'!$I$7),'SFV+BESS'!$I$7,0))))</f>
        <v>0</v>
      </c>
      <c r="BF370" s="27">
        <f>IF(AND(BD370&lt;0,BK369+BD370/$B$5&gt;$H$2,-BD370/'Carga-Descarga Año'!$B$5&lt;'SFV+BESS'!$I$7),BD370/$B$5,IF(AND(BD370&lt;0,BK369+BD370/$B$5&gt;$H$2,-BD370/'Carga-Descarga Año'!$B$5&gt;'SFV+BESS'!$I$7),-'SFV+BESS'!$I$7,IF(AND(BD370&lt;0,BK369+BD370/$B$5&lt;$H$2),-MIN('SFV+BESS'!$I$7,BK369-$H$2),0)))</f>
        <v>0</v>
      </c>
      <c r="BG370" s="33"/>
      <c r="BH370" s="33">
        <f t="shared" si="445"/>
        <v>0</v>
      </c>
      <c r="BI370" s="27">
        <f t="shared" si="409"/>
        <v>0</v>
      </c>
      <c r="BJ370" s="27">
        <f t="shared" si="446"/>
        <v>0</v>
      </c>
      <c r="BK370" s="28">
        <f>IF((BK369+BE370+BF370)&gt;=$B$2*'SFV+BESS'!$I$9, $B$2*'SFV+BESS'!$I$9, (BK369+BE370+BF370))</f>
        <v>173.61249999999998</v>
      </c>
      <c r="BL370" s="110">
        <f t="shared" si="410"/>
        <v>0</v>
      </c>
      <c r="BQ370" s="251"/>
      <c r="BR370" s="41">
        <v>15.0416666666667</v>
      </c>
      <c r="BS370" s="33">
        <f t="shared" si="464"/>
        <v>0</v>
      </c>
      <c r="BT370" s="33">
        <f>Gen_Cons_Horario!B3276</f>
        <v>0</v>
      </c>
      <c r="BU370" s="35">
        <f t="shared" si="439"/>
        <v>0</v>
      </c>
      <c r="BV370" s="116">
        <f>IF(AND(BU370&gt;0,BU370*$B$4+CB369&lt;=$B$2*'SFV+BESS'!$I$9,BU370&lt;'SFV+BESS'!$I$7), BU370*$B$4, IF(AND(BU370&gt;0,BU370*$B$4+CB369&gt;$B$2*'SFV+BESS'!$I$9,BU370*$B$4&lt;'SFV+BESS'!$I$7),$B$2*'SFV+BESS'!$I$9-CB369,IF(AND(BU370&gt;0,BU370*$B$4+CB369&gt;$B$2*'SFV+BESS'!$I$9,BU370*$B$4&gt;'SFV+BESS'!$I$7,CB369&lt;$B$2*'SFV+BESS'!$I$9),$B$2*'SFV+BESS'!$I$9-CB369,IF(AND(BU370&gt;0,BU370*$B$4+CB369&lt;=$B$2*'SFV+BESS'!$I$9,BU370&gt;'SFV+BESS'!$I$7),'SFV+BESS'!$I$7,0))))</f>
        <v>0</v>
      </c>
      <c r="BW370" s="27">
        <f>IF(AND(BU370&lt;0,CB369+BU370/$B$5&gt;$H$2,-BU370/'Carga-Descarga Año'!$B$5&lt;'SFV+BESS'!$I$7),BU370/$B$5,IF(AND(BU370&lt;0,CB369+BU370/$B$5&gt;$H$2,-BU370/'Carga-Descarga Año'!$B$5&gt;'SFV+BESS'!$I$7),-'SFV+BESS'!$I$7,IF(AND(BU370&lt;0,CB369+BU370/$B$5&lt;$H$2),-MIN('SFV+BESS'!$I$7,CB369-$H$2),0)))</f>
        <v>0</v>
      </c>
      <c r="BX370" s="33"/>
      <c r="BY370" s="33">
        <f t="shared" si="447"/>
        <v>0</v>
      </c>
      <c r="BZ370" s="27">
        <f t="shared" si="411"/>
        <v>0</v>
      </c>
      <c r="CA370" s="27">
        <f t="shared" si="412"/>
        <v>0</v>
      </c>
      <c r="CB370" s="28">
        <f>IF((CB369+BV370+BW370)&gt;=$B$2*'SFV+BESS'!$I$9, $B$2*'SFV+BESS'!$I$9, (CB369+BV370+BW370))</f>
        <v>173.61249999999998</v>
      </c>
      <c r="CC370" s="110">
        <f t="shared" si="413"/>
        <v>0</v>
      </c>
      <c r="CH370" s="251"/>
      <c r="CI370" s="41">
        <v>15.0416666666667</v>
      </c>
      <c r="CJ370" s="33">
        <f t="shared" si="465"/>
        <v>0</v>
      </c>
      <c r="CK370" s="33">
        <f>Gen_Cons_Horario!B4020</f>
        <v>0</v>
      </c>
      <c r="CL370" s="35">
        <f t="shared" si="440"/>
        <v>0</v>
      </c>
      <c r="CM370" s="116">
        <f>IF(AND(CL370&gt;0,CL370*$B$4+CS369&lt;=$B$2*'SFV+BESS'!$I$9,CL370&lt;'SFV+BESS'!$I$7), CL370*$B$4, IF(AND(CL370&gt;0,CL370*$B$4+CS369&gt;$B$2*'SFV+BESS'!$I$9,CL370*$B$4&lt;'SFV+BESS'!$I$7),$B$2*'SFV+BESS'!$I$9-CS369,IF(AND(CL370&gt;0,CL370*$B$4+CS369&gt;$B$2*'SFV+BESS'!$I$9,CL370*$B$4&gt;'SFV+BESS'!$I$7,CS369&lt;$B$2*'SFV+BESS'!$I$9),$B$2*'SFV+BESS'!$I$9-CS369,IF(AND(CL370&gt;0,CL370*$B$4+CS369&lt;=$B$2*'SFV+BESS'!$I$9,CL370&gt;'SFV+BESS'!$I$7),'SFV+BESS'!$I$7,0))))</f>
        <v>0</v>
      </c>
      <c r="CN370" s="27">
        <f>IF(AND(CL370&lt;0,CS369+CL370/$B$5&gt;$H$2,-CL370/'Carga-Descarga Año'!$B$5&lt;'SFV+BESS'!$I$7),CL370/$B$5,IF(AND(CL370&lt;0,CS369+CL370/$B$5&gt;$H$2,-CL370/'Carga-Descarga Año'!$B$5&gt;'SFV+BESS'!$I$7),-'SFV+BESS'!$I$7,IF(AND(CL370&lt;0,CS369+CL370/$B$5&lt;$H$2),-MIN('SFV+BESS'!$I$7,CS369-$H$2),0)))</f>
        <v>0</v>
      </c>
      <c r="CO370" s="33"/>
      <c r="CP370" s="33">
        <f t="shared" si="448"/>
        <v>0</v>
      </c>
      <c r="CQ370" s="27">
        <f t="shared" si="414"/>
        <v>0</v>
      </c>
      <c r="CR370" s="27">
        <f t="shared" si="449"/>
        <v>0</v>
      </c>
      <c r="CS370" s="28">
        <f>IF((CS369+CM370+CN370)&gt;=$B$2*'SFV+BESS'!$I$9, $B$2*'SFV+BESS'!$I$9, (CS369+CM370+CN370))</f>
        <v>173.61249999999998</v>
      </c>
      <c r="CT370" s="110">
        <f t="shared" si="415"/>
        <v>0</v>
      </c>
      <c r="CY370" s="251"/>
      <c r="CZ370" s="41">
        <v>15.0416666666667</v>
      </c>
      <c r="DA370" s="33">
        <f t="shared" si="466"/>
        <v>0</v>
      </c>
      <c r="DB370" s="33">
        <f>Gen_Cons_Horario!B4740</f>
        <v>0</v>
      </c>
      <c r="DC370" s="35">
        <f t="shared" si="431"/>
        <v>0</v>
      </c>
      <c r="DD370" s="116">
        <f>IF(AND(DC370&gt;0,DC370*$B$4+DJ369&lt;=$B$2*'SFV+BESS'!$I$9,DC370&lt;'SFV+BESS'!$I$7), DC370*$B$4, IF(AND(DC370&gt;0,DC370*$B$4+DJ369&gt;$B$2*'SFV+BESS'!$I$9,DC370*$B$4&lt;'SFV+BESS'!$I$7),$B$2*'SFV+BESS'!$I$9-DJ369,IF(AND(DC370&gt;0,DC370*$B$4+DJ369&gt;$B$2*'SFV+BESS'!$I$9,DC370*$B$4&gt;'SFV+BESS'!$I$7,DJ369&lt;$B$2*'SFV+BESS'!$I$9),$B$2*'SFV+BESS'!$I$9-DJ369,IF(AND(DC370&gt;0,DC370*$B$4+DJ369&lt;=$B$2*'SFV+BESS'!$I$9,DC370&gt;'SFV+BESS'!$I$7),'SFV+BESS'!$I$7,0))))</f>
        <v>0</v>
      </c>
      <c r="DE370" s="27">
        <f>IF(AND(DC370&lt;0,DJ369+DC370/$B$5&gt;$H$2,-DC370/'Carga-Descarga Año'!$B$5&lt;'SFV+BESS'!$I$7),DC370/$B$5,IF(AND(DC370&lt;0,DJ369+DC370/$B$5&gt;$H$2,-DC370/'Carga-Descarga Año'!$B$5&gt;'SFV+BESS'!$I$7),-'SFV+BESS'!$I$7,IF(AND(DC370&lt;0,DJ369+DC370/$B$5&lt;$H$2),-MIN('SFV+BESS'!$I$7,DJ369-$H$2),0)))</f>
        <v>0</v>
      </c>
      <c r="DF370" s="33"/>
      <c r="DG370" s="33">
        <f t="shared" si="450"/>
        <v>0</v>
      </c>
      <c r="DH370" s="27">
        <f t="shared" si="416"/>
        <v>0</v>
      </c>
      <c r="DI370" s="27">
        <f t="shared" si="417"/>
        <v>0</v>
      </c>
      <c r="DJ370" s="28">
        <f>IF((DJ369+DD370+DE370)&gt;=$B$2*'SFV+BESS'!$I$9, $B$2*'SFV+BESS'!$I$9, (DJ369+DD370+DE370))</f>
        <v>173.61249999999998</v>
      </c>
      <c r="DK370" s="110">
        <f t="shared" si="418"/>
        <v>0</v>
      </c>
      <c r="DP370" s="251"/>
      <c r="DQ370" s="41">
        <v>15.0416666666667</v>
      </c>
      <c r="DR370" s="33">
        <f t="shared" si="467"/>
        <v>0</v>
      </c>
      <c r="DS370" s="33">
        <f>Gen_Cons_Horario!B5484</f>
        <v>0</v>
      </c>
      <c r="DT370" s="35">
        <f t="shared" si="432"/>
        <v>0</v>
      </c>
      <c r="DU370" s="116">
        <f>IF(AND(DT370&gt;0,DT370*$B$4+EA369&lt;=$B$2*'SFV+BESS'!$I$9,DT370&lt;'SFV+BESS'!$I$7), DT370*$B$4, IF(AND(DT370&gt;0,DT370*$B$4+EA369&gt;$B$2*'SFV+BESS'!$I$9,DT370*$B$4&lt;'SFV+BESS'!$I$7),$B$2*'SFV+BESS'!$I$9-EA369,IF(AND(DT370&gt;0,DT370*$B$4+EA369&gt;$B$2*'SFV+BESS'!$I$9,DT370*$B$4&gt;'SFV+BESS'!$I$7,EA369&lt;$B$2*'SFV+BESS'!$I$9),$B$2*'SFV+BESS'!$I$9-EA369,IF(AND(DT370&gt;0,DT370*$B$4+EA369&lt;=$B$2*'SFV+BESS'!$I$9,DT370&gt;'SFV+BESS'!$I$7),'SFV+BESS'!$I$7,0))))</f>
        <v>0</v>
      </c>
      <c r="DV370" s="27">
        <f>IF(AND(DT370&lt;0,EA369+DT370/$B$5&gt;$H$2,-DT370/'Carga-Descarga Año'!$B$5&lt;'SFV+BESS'!$I$7),DT370/$B$5,IF(AND(DT370&lt;0,EA369+DT370/$B$5&gt;$H$2,-DT370/'Carga-Descarga Año'!$B$5&gt;'SFV+BESS'!$I$7),-'SFV+BESS'!$I$7,IF(AND(DT370&lt;0,EA369+DT370/$B$5&lt;$H$2),-MIN('SFV+BESS'!$I$7,EA369-$H$2),0)))</f>
        <v>0</v>
      </c>
      <c r="DW370" s="33"/>
      <c r="DX370" s="33">
        <f t="shared" si="451"/>
        <v>0</v>
      </c>
      <c r="DY370" s="27">
        <f t="shared" si="419"/>
        <v>0</v>
      </c>
      <c r="DZ370" s="27">
        <f t="shared" si="452"/>
        <v>0</v>
      </c>
      <c r="EA370" s="28">
        <f>IF((EA369+DU370+DV370)&gt;=$B$2*'SFV+BESS'!$I$9, $B$2*'SFV+BESS'!$I$9, (EA369+DU370+DV370))</f>
        <v>173.61249999999998</v>
      </c>
      <c r="EB370" s="110">
        <f t="shared" si="420"/>
        <v>0</v>
      </c>
      <c r="EG370" s="251"/>
      <c r="EH370" s="41">
        <v>15.0416666666667</v>
      </c>
      <c r="EI370" s="33">
        <f t="shared" si="468"/>
        <v>0</v>
      </c>
      <c r="EJ370" s="33">
        <f>Gen_Cons_Horario!B6228</f>
        <v>0</v>
      </c>
      <c r="EK370" s="35">
        <f t="shared" si="433"/>
        <v>0</v>
      </c>
      <c r="EL370" s="116">
        <f>IF(AND(EK370&gt;0,EK370*$B$4+ER369&lt;=$B$2*'SFV+BESS'!$I$9,EK370&lt;'SFV+BESS'!$I$7), EK370*$B$4, IF(AND(EK370&gt;0,EK370*$B$4+ER369&gt;$B$2*'SFV+BESS'!$I$9,EK370*$B$4&lt;'SFV+BESS'!$I$7),$B$2*'SFV+BESS'!$I$9-ER369,IF(AND(EK370&gt;0,EK370*$B$4+ER369&gt;$B$2*'SFV+BESS'!$I$9,EK370*$B$4&gt;'SFV+BESS'!$I$7,ER369&lt;$B$2*'SFV+BESS'!$I$9),$B$2*'SFV+BESS'!$I$9-ER369,IF(AND(EK370&gt;0,EK370*$B$4+ER369&lt;=$B$2*'SFV+BESS'!$I$9,EK370&gt;'SFV+BESS'!$I$7),'SFV+BESS'!$I$7,0))))</f>
        <v>0</v>
      </c>
      <c r="EM370" s="27">
        <f>IF(AND(EK370&lt;0,ER369+EK370/$B$5&gt;$H$2,-EK370/'Carga-Descarga Año'!$B$5&lt;'SFV+BESS'!$I$7),EK370/$B$5,IF(AND(EK370&lt;0,ER369+EK370/$B$5&gt;$H$2,-EK370/'Carga-Descarga Año'!$B$5&gt;'SFV+BESS'!$I$7),-'SFV+BESS'!$I$7,IF(AND(EK370&lt;0,ER369+EK370/$B$5&lt;$H$2),-MIN('SFV+BESS'!$I$7,ER369-$H$2),0)))</f>
        <v>0</v>
      </c>
      <c r="EN370" s="33"/>
      <c r="EO370" s="33">
        <f t="shared" si="453"/>
        <v>0</v>
      </c>
      <c r="EP370" s="27">
        <f t="shared" si="421"/>
        <v>0</v>
      </c>
      <c r="EQ370" s="27">
        <f t="shared" si="454"/>
        <v>0</v>
      </c>
      <c r="ER370" s="28">
        <f>IF((ER369+EL370+EM370)&gt;=$B$2*'SFV+BESS'!$I$9, $B$2*'SFV+BESS'!$I$9, (ER369+EL370+EM370))</f>
        <v>173.61249999999998</v>
      </c>
      <c r="ES370" s="110">
        <f t="shared" si="422"/>
        <v>0</v>
      </c>
      <c r="EX370" s="251"/>
      <c r="EY370" s="41">
        <v>15.0416666666667</v>
      </c>
      <c r="EZ370" s="33">
        <f t="shared" si="469"/>
        <v>0</v>
      </c>
      <c r="FA370" s="33">
        <f>Gen_Cons_Horario!B6948</f>
        <v>0</v>
      </c>
      <c r="FB370" s="35">
        <f t="shared" si="434"/>
        <v>0</v>
      </c>
      <c r="FC370" s="116">
        <f>IF(AND(FB370&gt;0,FB370*$B$4+FI369&lt;=$B$2*'SFV+BESS'!$I$9,FB370&lt;'SFV+BESS'!$I$7), FB370*$B$4, IF(AND(FB370&gt;0,FB370*$B$4+FI369&gt;$B$2*'SFV+BESS'!$I$9,FB370*$B$4&lt;'SFV+BESS'!$I$7),$B$2*'SFV+BESS'!$I$9-FI369,IF(AND(FB370&gt;0,FB370*$B$4+FI369&gt;$B$2*'SFV+BESS'!$I$9,FB370*$B$4&gt;'SFV+BESS'!$I$7,FI369&lt;$B$2*'SFV+BESS'!$I$9),$B$2*'SFV+BESS'!$I$9-FI369,IF(AND(FB370&gt;0,FB370*$B$4+FI369&lt;=$B$2*'SFV+BESS'!$I$9,FB370&gt;'SFV+BESS'!$I$7),'SFV+BESS'!$I$7,0))))</f>
        <v>0</v>
      </c>
      <c r="FD370" s="27">
        <f>IF(AND(FB370&lt;0,FI369+FB370/$B$5&gt;$H$2,-FB370/'Carga-Descarga Año'!$B$5&lt;'SFV+BESS'!$I$7),FB370/$B$5,IF(AND(FB370&lt;0,FI369+FB370/$B$5&gt;$H$2,-FB370/'Carga-Descarga Año'!$B$5&gt;'SFV+BESS'!$I$7),-'SFV+BESS'!$I$7,IF(AND(FB370&lt;0,FI369+FB370/$B$5&lt;$H$2),-MIN('SFV+BESS'!$I$7,FI369-$H$2),0)))</f>
        <v>0</v>
      </c>
      <c r="FE370" s="33"/>
      <c r="FF370" s="33">
        <f t="shared" si="455"/>
        <v>0</v>
      </c>
      <c r="FG370" s="27">
        <f t="shared" si="423"/>
        <v>0</v>
      </c>
      <c r="FH370" s="27">
        <f t="shared" si="456"/>
        <v>0</v>
      </c>
      <c r="FI370" s="28">
        <f>IF((FI369+FC370+FD370)&gt;=$B$2*'SFV+BESS'!$I$9, $B$2*'SFV+BESS'!$I$9, (FI369+FC370+FD370))</f>
        <v>173.61249999999998</v>
      </c>
      <c r="FJ370" s="110">
        <f t="shared" si="424"/>
        <v>0</v>
      </c>
      <c r="FO370" s="251"/>
      <c r="FP370" s="41">
        <v>15.0416666666667</v>
      </c>
      <c r="FQ370" s="33">
        <f t="shared" si="470"/>
        <v>0</v>
      </c>
      <c r="FR370" s="33">
        <f>Gen_Cons_Horario!B7692</f>
        <v>0</v>
      </c>
      <c r="FS370" s="35">
        <f t="shared" si="435"/>
        <v>0</v>
      </c>
      <c r="FT370" s="116">
        <f>IF(AND(FS370&gt;0,FS370*$B$4+FZ369&lt;=$B$2*'SFV+BESS'!$I$9,FS370&lt;'SFV+BESS'!$I$7), FS370*$B$4, IF(AND(FS370&gt;0,FS370*$B$4+FZ369&gt;$B$2*'SFV+BESS'!$I$9,FS370*$B$4&lt;'SFV+BESS'!$I$7),$B$2*'SFV+BESS'!$I$9-FZ369,IF(AND(FS370&gt;0,FS370*$B$4+FZ369&gt;$B$2*'SFV+BESS'!$I$9,FS370*$B$4&gt;'SFV+BESS'!$I$7,FZ369&lt;$B$2*'SFV+BESS'!$I$9),$B$2*'SFV+BESS'!$I$9-FZ369,IF(AND(FS370&gt;0,FS370*$B$4+FZ369&lt;=$B$2*'SFV+BESS'!$I$9,FS370&gt;'SFV+BESS'!$I$7),'SFV+BESS'!$I$7,0))))</f>
        <v>0</v>
      </c>
      <c r="FU370" s="27">
        <f>IF(AND(FS370&lt;0,FZ369+FS370/$B$5&gt;$H$2,-FS370/'Carga-Descarga Año'!$B$5&lt;'SFV+BESS'!$I$7),FS370/$B$5,IF(AND(FS370&lt;0,FZ369+FS370/$B$5&gt;$H$2,-FS370/'Carga-Descarga Año'!$B$5&gt;'SFV+BESS'!$I$7),-'SFV+BESS'!$I$7,IF(AND(FS370&lt;0,FZ369+FS370/$B$5&lt;$H$2),-MIN('SFV+BESS'!$I$7,FZ369-$H$2),0)))</f>
        <v>0</v>
      </c>
      <c r="FV370" s="33"/>
      <c r="FW370" s="33">
        <f t="shared" si="457"/>
        <v>0</v>
      </c>
      <c r="FX370" s="27">
        <f t="shared" si="425"/>
        <v>0</v>
      </c>
      <c r="FY370" s="27">
        <f t="shared" si="458"/>
        <v>0</v>
      </c>
      <c r="FZ370" s="28">
        <f>IF((FZ369+FT370+FU370)&gt;=$B$2*'SFV+BESS'!$I$9, $B$2*'SFV+BESS'!$I$9, (FZ369+FT370+FU370))</f>
        <v>173.61249999999998</v>
      </c>
      <c r="GA370" s="110">
        <f t="shared" si="426"/>
        <v>0</v>
      </c>
      <c r="GF370" s="251"/>
      <c r="GG370" s="41">
        <v>15.0416666666667</v>
      </c>
      <c r="GH370" s="33">
        <f t="shared" si="471"/>
        <v>0</v>
      </c>
      <c r="GI370" s="33">
        <f>Gen_Cons_Horario!B8412</f>
        <v>0</v>
      </c>
      <c r="GJ370" s="35">
        <f t="shared" si="441"/>
        <v>0</v>
      </c>
      <c r="GK370" s="116">
        <f>IF(AND(GJ370&gt;0,GJ370*$B$4+GQ369&lt;=$B$2*'SFV+BESS'!$I$9,GJ370&lt;'SFV+BESS'!$I$7), GJ370*$B$4, IF(AND(GJ370&gt;0,GJ370*$B$4+GQ369&gt;$B$2*'SFV+BESS'!$I$9,GJ370*$B$4&lt;'SFV+BESS'!$I$7),$B$2*'SFV+BESS'!$I$9-GQ369,IF(AND(GJ370&gt;0,GJ370*$B$4+GQ369&gt;$B$2*'SFV+BESS'!$I$9,GJ370*$B$4&gt;'SFV+BESS'!$I$7,GQ369&lt;$B$2*'SFV+BESS'!$I$9),$B$2*'SFV+BESS'!$I$9-GQ369,IF(AND(GJ370&gt;0,GJ370*$B$4+GQ369&lt;=$B$2*'SFV+BESS'!$I$9,GJ370&gt;'SFV+BESS'!$I$7),'SFV+BESS'!$I$7,0))))</f>
        <v>0</v>
      </c>
      <c r="GL370" s="27">
        <f>IF(AND(GJ370&lt;0,GQ369+GJ370/$B$5&gt;$H$2,-GJ370/'Carga-Descarga Año'!$B$5&lt;'SFV+BESS'!$I$7),GJ370/$B$5,IF(AND(GJ370&lt;0,GQ369+GJ370/$B$5&gt;$H$2,-GJ370/'Carga-Descarga Año'!$B$5&gt;'SFV+BESS'!$I$7),-'SFV+BESS'!$I$7,IF(AND(GJ370&lt;0,GQ369+GJ370/$B$5&lt;$H$2),-MIN('SFV+BESS'!$I$7,GQ369-$H$2),0)))</f>
        <v>0</v>
      </c>
      <c r="GM370" s="33"/>
      <c r="GN370" s="33">
        <f t="shared" si="459"/>
        <v>0</v>
      </c>
      <c r="GO370" s="27">
        <f t="shared" si="427"/>
        <v>0</v>
      </c>
      <c r="GP370" s="27">
        <f t="shared" si="460"/>
        <v>0</v>
      </c>
      <c r="GQ370" s="28">
        <f>IF((GQ369+GK370+GL370)&gt;=$B$2*'SFV+BESS'!$I$9, $B$2*'SFV+BESS'!$I$9, (GQ369+GK370+GL370))</f>
        <v>173.61249999999998</v>
      </c>
      <c r="GR370" s="110">
        <f t="shared" si="428"/>
        <v>0</v>
      </c>
    </row>
    <row r="371" spans="1:200">
      <c r="A371" s="249"/>
      <c r="B371" s="41">
        <v>15.0833333333333</v>
      </c>
      <c r="C371" s="38">
        <f t="shared" si="442"/>
        <v>0</v>
      </c>
      <c r="D371" s="2">
        <f>Gen_Cons_Horario!B397</f>
        <v>0</v>
      </c>
      <c r="E371" s="140">
        <f t="shared" si="400"/>
        <v>0</v>
      </c>
      <c r="F371" s="116">
        <f>IF(AND(E371&gt;0,E371*$B$4+L370&lt;=$B$2*'SFV+BESS'!$I$9,E371&lt;'SFV+BESS'!$I$7), E371*$B$4, IF(AND(E371&gt;0,E371*$B$4+L370&gt;$B$2*'SFV+BESS'!$I$9,E371*$B$4&lt;'SFV+BESS'!$I$7),$B$2*'SFV+BESS'!$I$9-L370,IF(AND(E371&gt;0,E371*$B$4+L370&gt;$B$2*'SFV+BESS'!$I$9,E371*$B$4&gt;'SFV+BESS'!$I$7,L370&lt;$B$2*'SFV+BESS'!$I$9),$B$2*'SFV+BESS'!$I$9-L370,IF(AND(E371&gt;0,E371*$B$4+L370&lt;=$B$2*'SFV+BESS'!$I$9,E371&gt;'SFV+BESS'!$I$7),'SFV+BESS'!$I$7,0))))</f>
        <v>0</v>
      </c>
      <c r="G371" s="27">
        <f>IF(AND(E371&lt;0,L370+E371/$B$5&gt;$H$2,-E371/'Carga-Descarga Año'!$B$5&lt;'SFV+BESS'!$I$7),E371/$B$5,IF(AND(E371&lt;0,L370+E371/$B$5&gt;$H$2,-E371/'Carga-Descarga Año'!$B$5&gt;'SFV+BESS'!$I$7),-'SFV+BESS'!$I$7,IF(AND(E371&lt;0,L370+E371/$B$5&lt;$H$2),-MIN('SFV+BESS'!$I$7,L370-$H$2),0)))</f>
        <v>0</v>
      </c>
      <c r="I371" s="38">
        <f t="shared" si="401"/>
        <v>0</v>
      </c>
      <c r="J371" s="27">
        <f t="shared" si="403"/>
        <v>0</v>
      </c>
      <c r="K371" s="27">
        <f t="shared" si="402"/>
        <v>0</v>
      </c>
      <c r="L371" s="28">
        <f>IF((L370+F371+G371)&gt;=$B$2*'SFV+BESS'!$I$9, $B$2*'SFV+BESS'!$I$9, (L370+F371+G371))</f>
        <v>116.05873790653644</v>
      </c>
      <c r="M371" s="110">
        <f t="shared" si="404"/>
        <v>0</v>
      </c>
      <c r="R371" s="251"/>
      <c r="S371" s="41">
        <v>15.0833333333333</v>
      </c>
      <c r="T371" s="2">
        <f t="shared" si="461"/>
        <v>0</v>
      </c>
      <c r="U371" s="2">
        <f>Gen_Cons_Horario!B1141</f>
        <v>0</v>
      </c>
      <c r="V371" s="35">
        <f t="shared" si="436"/>
        <v>0</v>
      </c>
      <c r="W371" s="116">
        <f>IF(AND(V371&gt;0,V371*$B$4+AC370&lt;=$B$2*'SFV+BESS'!$I$9,V371&lt;'SFV+BESS'!$I$7), V371*$B$4, IF(AND(V371&gt;0,V371*$B$4+AC370&gt;$B$2*'SFV+BESS'!$I$9,V371*$B$4&lt;'SFV+BESS'!$I$7),$B$2*'SFV+BESS'!$I$9-AC370,IF(AND(V371&gt;0,V371*$B$4+AC370&gt;$B$2*'SFV+BESS'!$I$9,V371*$B$4&gt;'SFV+BESS'!$I$7,AC370&lt;$B$2*'SFV+BESS'!$I$9),$B$2*'SFV+BESS'!$I$9-AC370,IF(AND(V371&gt;0,V371*$B$4+AC370&lt;=$B$2*'SFV+BESS'!$I$9,V371&gt;'SFV+BESS'!$I$7),'SFV+BESS'!$I$7,0))))</f>
        <v>0</v>
      </c>
      <c r="X371" s="27">
        <f>IF(AND(V371&lt;0,AC370+V371/$B$5&gt;$H$2,-V371/'Carga-Descarga Año'!$B$5&lt;'SFV+BESS'!$I$7),V371/$B$5,IF(AND(V371&lt;0,AC370+V371/$B$5&gt;$H$2,-V371/'Carga-Descarga Año'!$B$5&gt;'SFV+BESS'!$I$7),-'SFV+BESS'!$I$7,IF(AND(V371&lt;0,AC370+V371/$B$5&lt;$H$2),-MIN('SFV+BESS'!$I$7,AC370-$H$2),0)))</f>
        <v>0</v>
      </c>
      <c r="Z371" s="33">
        <f t="shared" si="430"/>
        <v>0</v>
      </c>
      <c r="AA371" s="27">
        <f t="shared" si="405"/>
        <v>0</v>
      </c>
      <c r="AB371" s="27">
        <f t="shared" si="429"/>
        <v>0</v>
      </c>
      <c r="AC371" s="28">
        <f>IF((AC370+W371+X371)&gt;=$B$2*'SFV+BESS'!$I$9, $B$2*'SFV+BESS'!$I$9, (AC370+W371+X371))</f>
        <v>173.61249999999998</v>
      </c>
      <c r="AD371" s="110">
        <f t="shared" si="406"/>
        <v>0</v>
      </c>
      <c r="AI371" s="251"/>
      <c r="AJ371" s="41">
        <v>15.0833333333333</v>
      </c>
      <c r="AK371" s="52">
        <f t="shared" si="462"/>
        <v>0</v>
      </c>
      <c r="AL371" s="33">
        <f>Gen_Cons_Horario!B1813</f>
        <v>0</v>
      </c>
      <c r="AM371" s="35">
        <f t="shared" si="437"/>
        <v>0</v>
      </c>
      <c r="AN371" s="116">
        <f>IF(AND(AM371&gt;0,AM371*$B$4+AT370&lt;=$B$2*'SFV+BESS'!$I$9,AM371&lt;'SFV+BESS'!$I$7), AM371*$B$4, IF(AND(AM371&gt;0,AM371*$B$4+AT370&gt;$B$2*'SFV+BESS'!$I$9,AM371*$B$4&lt;'SFV+BESS'!$I$7),$B$2*'SFV+BESS'!$I$9-AT370,IF(AND(AM371&gt;0,AM371*$B$4+AT370&gt;$B$2*'SFV+BESS'!$I$9,AM371*$B$4&gt;'SFV+BESS'!$I$7,AT370&lt;$B$2*'SFV+BESS'!$I$9),$B$2*'SFV+BESS'!$I$9-AT370,IF(AND(AM371&gt;0,AM371*$B$4+AT370&lt;=$B$2*'SFV+BESS'!$I$9,AM371&gt;'SFV+BESS'!$I$7),'SFV+BESS'!$I$7,0))))</f>
        <v>0</v>
      </c>
      <c r="AO371" s="27">
        <f>IF(AND(AM371&lt;0,AT370+AM371/$B$5&gt;$H$2,-AM371/'Carga-Descarga Año'!$B$5&lt;'SFV+BESS'!$I$7),AM371/$B$5,IF(AND(AM371&lt;0,AT370+AM371/$B$5&gt;$H$2,-AM371/'Carga-Descarga Año'!$B$5&gt;'SFV+BESS'!$I$7),-'SFV+BESS'!$I$7,IF(AND(AM371&lt;0,AT370+AM371/$B$5&lt;$H$2),-MIN('SFV+BESS'!$I$7,AT370-$H$2),0)))</f>
        <v>0</v>
      </c>
      <c r="AP371" s="33"/>
      <c r="AQ371" s="33">
        <f t="shared" si="443"/>
        <v>0</v>
      </c>
      <c r="AR371" s="27">
        <f t="shared" si="407"/>
        <v>0</v>
      </c>
      <c r="AS371" s="27">
        <f t="shared" si="444"/>
        <v>0</v>
      </c>
      <c r="AT371" s="28">
        <f>IF((AT370+AN371+AO371)&gt;=$B$2*'SFV+BESS'!$I$9, $B$2*'SFV+BESS'!$I$9, (AT370+AN371+AO371))</f>
        <v>172.53218491635695</v>
      </c>
      <c r="AU371" s="110">
        <f t="shared" si="408"/>
        <v>0</v>
      </c>
      <c r="AZ371" s="251"/>
      <c r="BA371" s="41">
        <v>15.0833333333333</v>
      </c>
      <c r="BB371" s="33">
        <f t="shared" si="463"/>
        <v>0</v>
      </c>
      <c r="BC371" s="33">
        <f>Gen_Cons_Horario!B2557</f>
        <v>0</v>
      </c>
      <c r="BD371" s="35">
        <f t="shared" si="438"/>
        <v>0</v>
      </c>
      <c r="BE371" s="116">
        <f>IF(AND(BD371&gt;0,BD371*$B$4+BK370&lt;=$B$2*'SFV+BESS'!$I$9,BD371&lt;'SFV+BESS'!$I$7), BD371*$B$4, IF(AND(BD371&gt;0,BD371*$B$4+BK370&gt;$B$2*'SFV+BESS'!$I$9,BD371*$B$4&lt;'SFV+BESS'!$I$7),$B$2*'SFV+BESS'!$I$9-BK370,IF(AND(BD371&gt;0,BD371*$B$4+BK370&gt;$B$2*'SFV+BESS'!$I$9,BD371*$B$4&gt;'SFV+BESS'!$I$7,BK370&lt;$B$2*'SFV+BESS'!$I$9),$B$2*'SFV+BESS'!$I$9-BK370,IF(AND(BD371&gt;0,BD371*$B$4+BK370&lt;=$B$2*'SFV+BESS'!$I$9,BD371&gt;'SFV+BESS'!$I$7),'SFV+BESS'!$I$7,0))))</f>
        <v>0</v>
      </c>
      <c r="BF371" s="27">
        <f>IF(AND(BD371&lt;0,BK370+BD371/$B$5&gt;$H$2,-BD371/'Carga-Descarga Año'!$B$5&lt;'SFV+BESS'!$I$7),BD371/$B$5,IF(AND(BD371&lt;0,BK370+BD371/$B$5&gt;$H$2,-BD371/'Carga-Descarga Año'!$B$5&gt;'SFV+BESS'!$I$7),-'SFV+BESS'!$I$7,IF(AND(BD371&lt;0,BK370+BD371/$B$5&lt;$H$2),-MIN('SFV+BESS'!$I$7,BK370-$H$2),0)))</f>
        <v>0</v>
      </c>
      <c r="BG371" s="33"/>
      <c r="BH371" s="33">
        <f t="shared" si="445"/>
        <v>0</v>
      </c>
      <c r="BI371" s="27">
        <f t="shared" si="409"/>
        <v>0</v>
      </c>
      <c r="BJ371" s="27">
        <f t="shared" si="446"/>
        <v>0</v>
      </c>
      <c r="BK371" s="28">
        <f>IF((BK370+BE371+BF371)&gt;=$B$2*'SFV+BESS'!$I$9, $B$2*'SFV+BESS'!$I$9, (BK370+BE371+BF371))</f>
        <v>173.61249999999998</v>
      </c>
      <c r="BL371" s="110">
        <f t="shared" si="410"/>
        <v>0</v>
      </c>
      <c r="BQ371" s="251"/>
      <c r="BR371" s="41">
        <v>15.0833333333333</v>
      </c>
      <c r="BS371" s="33">
        <f t="shared" si="464"/>
        <v>0</v>
      </c>
      <c r="BT371" s="33">
        <f>Gen_Cons_Horario!B3277</f>
        <v>0</v>
      </c>
      <c r="BU371" s="35">
        <f t="shared" si="439"/>
        <v>0</v>
      </c>
      <c r="BV371" s="116">
        <f>IF(AND(BU371&gt;0,BU371*$B$4+CB370&lt;=$B$2*'SFV+BESS'!$I$9,BU371&lt;'SFV+BESS'!$I$7), BU371*$B$4, IF(AND(BU371&gt;0,BU371*$B$4+CB370&gt;$B$2*'SFV+BESS'!$I$9,BU371*$B$4&lt;'SFV+BESS'!$I$7),$B$2*'SFV+BESS'!$I$9-CB370,IF(AND(BU371&gt;0,BU371*$B$4+CB370&gt;$B$2*'SFV+BESS'!$I$9,BU371*$B$4&gt;'SFV+BESS'!$I$7,CB370&lt;$B$2*'SFV+BESS'!$I$9),$B$2*'SFV+BESS'!$I$9-CB370,IF(AND(BU371&gt;0,BU371*$B$4+CB370&lt;=$B$2*'SFV+BESS'!$I$9,BU371&gt;'SFV+BESS'!$I$7),'SFV+BESS'!$I$7,0))))</f>
        <v>0</v>
      </c>
      <c r="BW371" s="27">
        <f>IF(AND(BU371&lt;0,CB370+BU371/$B$5&gt;$H$2,-BU371/'Carga-Descarga Año'!$B$5&lt;'SFV+BESS'!$I$7),BU371/$B$5,IF(AND(BU371&lt;0,CB370+BU371/$B$5&gt;$H$2,-BU371/'Carga-Descarga Año'!$B$5&gt;'SFV+BESS'!$I$7),-'SFV+BESS'!$I$7,IF(AND(BU371&lt;0,CB370+BU371/$B$5&lt;$H$2),-MIN('SFV+BESS'!$I$7,CB370-$H$2),0)))</f>
        <v>0</v>
      </c>
      <c r="BX371" s="33"/>
      <c r="BY371" s="33">
        <f t="shared" si="447"/>
        <v>0</v>
      </c>
      <c r="BZ371" s="27">
        <f t="shared" si="411"/>
        <v>0</v>
      </c>
      <c r="CA371" s="27">
        <f t="shared" si="412"/>
        <v>0</v>
      </c>
      <c r="CB371" s="28">
        <f>IF((CB370+BV371+BW371)&gt;=$B$2*'SFV+BESS'!$I$9, $B$2*'SFV+BESS'!$I$9, (CB370+BV371+BW371))</f>
        <v>173.61249999999998</v>
      </c>
      <c r="CC371" s="110">
        <f t="shared" si="413"/>
        <v>0</v>
      </c>
      <c r="CH371" s="251"/>
      <c r="CI371" s="41">
        <v>15.0833333333333</v>
      </c>
      <c r="CJ371" s="33">
        <f t="shared" si="465"/>
        <v>0</v>
      </c>
      <c r="CK371" s="33">
        <f>Gen_Cons_Horario!B4021</f>
        <v>0</v>
      </c>
      <c r="CL371" s="35">
        <f t="shared" si="440"/>
        <v>0</v>
      </c>
      <c r="CM371" s="116">
        <f>IF(AND(CL371&gt;0,CL371*$B$4+CS370&lt;=$B$2*'SFV+BESS'!$I$9,CL371&lt;'SFV+BESS'!$I$7), CL371*$B$4, IF(AND(CL371&gt;0,CL371*$B$4+CS370&gt;$B$2*'SFV+BESS'!$I$9,CL371*$B$4&lt;'SFV+BESS'!$I$7),$B$2*'SFV+BESS'!$I$9-CS370,IF(AND(CL371&gt;0,CL371*$B$4+CS370&gt;$B$2*'SFV+BESS'!$I$9,CL371*$B$4&gt;'SFV+BESS'!$I$7,CS370&lt;$B$2*'SFV+BESS'!$I$9),$B$2*'SFV+BESS'!$I$9-CS370,IF(AND(CL371&gt;0,CL371*$B$4+CS370&lt;=$B$2*'SFV+BESS'!$I$9,CL371&gt;'SFV+BESS'!$I$7),'SFV+BESS'!$I$7,0))))</f>
        <v>0</v>
      </c>
      <c r="CN371" s="27">
        <f>IF(AND(CL371&lt;0,CS370+CL371/$B$5&gt;$H$2,-CL371/'Carga-Descarga Año'!$B$5&lt;'SFV+BESS'!$I$7),CL371/$B$5,IF(AND(CL371&lt;0,CS370+CL371/$B$5&gt;$H$2,-CL371/'Carga-Descarga Año'!$B$5&gt;'SFV+BESS'!$I$7),-'SFV+BESS'!$I$7,IF(AND(CL371&lt;0,CS370+CL371/$B$5&lt;$H$2),-MIN('SFV+BESS'!$I$7,CS370-$H$2),0)))</f>
        <v>0</v>
      </c>
      <c r="CO371" s="33"/>
      <c r="CP371" s="33">
        <f t="shared" si="448"/>
        <v>0</v>
      </c>
      <c r="CQ371" s="27">
        <f t="shared" si="414"/>
        <v>0</v>
      </c>
      <c r="CR371" s="27">
        <f t="shared" si="449"/>
        <v>0</v>
      </c>
      <c r="CS371" s="28">
        <f>IF((CS370+CM371+CN371)&gt;=$B$2*'SFV+BESS'!$I$9, $B$2*'SFV+BESS'!$I$9, (CS370+CM371+CN371))</f>
        <v>173.61249999999998</v>
      </c>
      <c r="CT371" s="110">
        <f t="shared" si="415"/>
        <v>0</v>
      </c>
      <c r="CY371" s="251"/>
      <c r="CZ371" s="41">
        <v>15.0833333333333</v>
      </c>
      <c r="DA371" s="33">
        <f t="shared" si="466"/>
        <v>0</v>
      </c>
      <c r="DB371" s="33">
        <f>Gen_Cons_Horario!B4741</f>
        <v>0</v>
      </c>
      <c r="DC371" s="35">
        <f t="shared" si="431"/>
        <v>0</v>
      </c>
      <c r="DD371" s="116">
        <f>IF(AND(DC371&gt;0,DC371*$B$4+DJ370&lt;=$B$2*'SFV+BESS'!$I$9,DC371&lt;'SFV+BESS'!$I$7), DC371*$B$4, IF(AND(DC371&gt;0,DC371*$B$4+DJ370&gt;$B$2*'SFV+BESS'!$I$9,DC371*$B$4&lt;'SFV+BESS'!$I$7),$B$2*'SFV+BESS'!$I$9-DJ370,IF(AND(DC371&gt;0,DC371*$B$4+DJ370&gt;$B$2*'SFV+BESS'!$I$9,DC371*$B$4&gt;'SFV+BESS'!$I$7,DJ370&lt;$B$2*'SFV+BESS'!$I$9),$B$2*'SFV+BESS'!$I$9-DJ370,IF(AND(DC371&gt;0,DC371*$B$4+DJ370&lt;=$B$2*'SFV+BESS'!$I$9,DC371&gt;'SFV+BESS'!$I$7),'SFV+BESS'!$I$7,0))))</f>
        <v>0</v>
      </c>
      <c r="DE371" s="27">
        <f>IF(AND(DC371&lt;0,DJ370+DC371/$B$5&gt;$H$2,-DC371/'Carga-Descarga Año'!$B$5&lt;'SFV+BESS'!$I$7),DC371/$B$5,IF(AND(DC371&lt;0,DJ370+DC371/$B$5&gt;$H$2,-DC371/'Carga-Descarga Año'!$B$5&gt;'SFV+BESS'!$I$7),-'SFV+BESS'!$I$7,IF(AND(DC371&lt;0,DJ370+DC371/$B$5&lt;$H$2),-MIN('SFV+BESS'!$I$7,DJ370-$H$2),0)))</f>
        <v>0</v>
      </c>
      <c r="DF371" s="33"/>
      <c r="DG371" s="33">
        <f t="shared" si="450"/>
        <v>0</v>
      </c>
      <c r="DH371" s="27">
        <f t="shared" si="416"/>
        <v>0</v>
      </c>
      <c r="DI371" s="27">
        <f t="shared" si="417"/>
        <v>0</v>
      </c>
      <c r="DJ371" s="28">
        <f>IF((DJ370+DD371+DE371)&gt;=$B$2*'SFV+BESS'!$I$9, $B$2*'SFV+BESS'!$I$9, (DJ370+DD371+DE371))</f>
        <v>173.61249999999998</v>
      </c>
      <c r="DK371" s="110">
        <f t="shared" si="418"/>
        <v>0</v>
      </c>
      <c r="DP371" s="251"/>
      <c r="DQ371" s="41">
        <v>15.0833333333333</v>
      </c>
      <c r="DR371" s="33">
        <f t="shared" si="467"/>
        <v>0</v>
      </c>
      <c r="DS371" s="33">
        <f>Gen_Cons_Horario!B5485</f>
        <v>0</v>
      </c>
      <c r="DT371" s="35">
        <f t="shared" si="432"/>
        <v>0</v>
      </c>
      <c r="DU371" s="116">
        <f>IF(AND(DT371&gt;0,DT371*$B$4+EA370&lt;=$B$2*'SFV+BESS'!$I$9,DT371&lt;'SFV+BESS'!$I$7), DT371*$B$4, IF(AND(DT371&gt;0,DT371*$B$4+EA370&gt;$B$2*'SFV+BESS'!$I$9,DT371*$B$4&lt;'SFV+BESS'!$I$7),$B$2*'SFV+BESS'!$I$9-EA370,IF(AND(DT371&gt;0,DT371*$B$4+EA370&gt;$B$2*'SFV+BESS'!$I$9,DT371*$B$4&gt;'SFV+BESS'!$I$7,EA370&lt;$B$2*'SFV+BESS'!$I$9),$B$2*'SFV+BESS'!$I$9-EA370,IF(AND(DT371&gt;0,DT371*$B$4+EA370&lt;=$B$2*'SFV+BESS'!$I$9,DT371&gt;'SFV+BESS'!$I$7),'SFV+BESS'!$I$7,0))))</f>
        <v>0</v>
      </c>
      <c r="DV371" s="27">
        <f>IF(AND(DT371&lt;0,EA370+DT371/$B$5&gt;$H$2,-DT371/'Carga-Descarga Año'!$B$5&lt;'SFV+BESS'!$I$7),DT371/$B$5,IF(AND(DT371&lt;0,EA370+DT371/$B$5&gt;$H$2,-DT371/'Carga-Descarga Año'!$B$5&gt;'SFV+BESS'!$I$7),-'SFV+BESS'!$I$7,IF(AND(DT371&lt;0,EA370+DT371/$B$5&lt;$H$2),-MIN('SFV+BESS'!$I$7,EA370-$H$2),0)))</f>
        <v>0</v>
      </c>
      <c r="DW371" s="33"/>
      <c r="DX371" s="33">
        <f t="shared" si="451"/>
        <v>0</v>
      </c>
      <c r="DY371" s="27">
        <f t="shared" si="419"/>
        <v>0</v>
      </c>
      <c r="DZ371" s="27">
        <f t="shared" si="452"/>
        <v>0</v>
      </c>
      <c r="EA371" s="28">
        <f>IF((EA370+DU371+DV371)&gt;=$B$2*'SFV+BESS'!$I$9, $B$2*'SFV+BESS'!$I$9, (EA370+DU371+DV371))</f>
        <v>173.61249999999998</v>
      </c>
      <c r="EB371" s="110">
        <f t="shared" si="420"/>
        <v>0</v>
      </c>
      <c r="EG371" s="251"/>
      <c r="EH371" s="41">
        <v>15.0833333333333</v>
      </c>
      <c r="EI371" s="33">
        <f t="shared" si="468"/>
        <v>0</v>
      </c>
      <c r="EJ371" s="33">
        <f>Gen_Cons_Horario!B6229</f>
        <v>0</v>
      </c>
      <c r="EK371" s="35">
        <f t="shared" si="433"/>
        <v>0</v>
      </c>
      <c r="EL371" s="116">
        <f>IF(AND(EK371&gt;0,EK371*$B$4+ER370&lt;=$B$2*'SFV+BESS'!$I$9,EK371&lt;'SFV+BESS'!$I$7), EK371*$B$4, IF(AND(EK371&gt;0,EK371*$B$4+ER370&gt;$B$2*'SFV+BESS'!$I$9,EK371*$B$4&lt;'SFV+BESS'!$I$7),$B$2*'SFV+BESS'!$I$9-ER370,IF(AND(EK371&gt;0,EK371*$B$4+ER370&gt;$B$2*'SFV+BESS'!$I$9,EK371*$B$4&gt;'SFV+BESS'!$I$7,ER370&lt;$B$2*'SFV+BESS'!$I$9),$B$2*'SFV+BESS'!$I$9-ER370,IF(AND(EK371&gt;0,EK371*$B$4+ER370&lt;=$B$2*'SFV+BESS'!$I$9,EK371&gt;'SFV+BESS'!$I$7),'SFV+BESS'!$I$7,0))))</f>
        <v>0</v>
      </c>
      <c r="EM371" s="27">
        <f>IF(AND(EK371&lt;0,ER370+EK371/$B$5&gt;$H$2,-EK371/'Carga-Descarga Año'!$B$5&lt;'SFV+BESS'!$I$7),EK371/$B$5,IF(AND(EK371&lt;0,ER370+EK371/$B$5&gt;$H$2,-EK371/'Carga-Descarga Año'!$B$5&gt;'SFV+BESS'!$I$7),-'SFV+BESS'!$I$7,IF(AND(EK371&lt;0,ER370+EK371/$B$5&lt;$H$2),-MIN('SFV+BESS'!$I$7,ER370-$H$2),0)))</f>
        <v>0</v>
      </c>
      <c r="EN371" s="33"/>
      <c r="EO371" s="33">
        <f t="shared" si="453"/>
        <v>0</v>
      </c>
      <c r="EP371" s="27">
        <f t="shared" si="421"/>
        <v>0</v>
      </c>
      <c r="EQ371" s="27">
        <f t="shared" si="454"/>
        <v>0</v>
      </c>
      <c r="ER371" s="28">
        <f>IF((ER370+EL371+EM371)&gt;=$B$2*'SFV+BESS'!$I$9, $B$2*'SFV+BESS'!$I$9, (ER370+EL371+EM371))</f>
        <v>173.61249999999998</v>
      </c>
      <c r="ES371" s="110">
        <f t="shared" si="422"/>
        <v>0</v>
      </c>
      <c r="EX371" s="251"/>
      <c r="EY371" s="41">
        <v>15.0833333333333</v>
      </c>
      <c r="EZ371" s="33">
        <f t="shared" si="469"/>
        <v>0</v>
      </c>
      <c r="FA371" s="33">
        <f>Gen_Cons_Horario!B6949</f>
        <v>0</v>
      </c>
      <c r="FB371" s="35">
        <f t="shared" si="434"/>
        <v>0</v>
      </c>
      <c r="FC371" s="116">
        <f>IF(AND(FB371&gt;0,FB371*$B$4+FI370&lt;=$B$2*'SFV+BESS'!$I$9,FB371&lt;'SFV+BESS'!$I$7), FB371*$B$4, IF(AND(FB371&gt;0,FB371*$B$4+FI370&gt;$B$2*'SFV+BESS'!$I$9,FB371*$B$4&lt;'SFV+BESS'!$I$7),$B$2*'SFV+BESS'!$I$9-FI370,IF(AND(FB371&gt;0,FB371*$B$4+FI370&gt;$B$2*'SFV+BESS'!$I$9,FB371*$B$4&gt;'SFV+BESS'!$I$7,FI370&lt;$B$2*'SFV+BESS'!$I$9),$B$2*'SFV+BESS'!$I$9-FI370,IF(AND(FB371&gt;0,FB371*$B$4+FI370&lt;=$B$2*'SFV+BESS'!$I$9,FB371&gt;'SFV+BESS'!$I$7),'SFV+BESS'!$I$7,0))))</f>
        <v>0</v>
      </c>
      <c r="FD371" s="27">
        <f>IF(AND(FB371&lt;0,FI370+FB371/$B$5&gt;$H$2,-FB371/'Carga-Descarga Año'!$B$5&lt;'SFV+BESS'!$I$7),FB371/$B$5,IF(AND(FB371&lt;0,FI370+FB371/$B$5&gt;$H$2,-FB371/'Carga-Descarga Año'!$B$5&gt;'SFV+BESS'!$I$7),-'SFV+BESS'!$I$7,IF(AND(FB371&lt;0,FI370+FB371/$B$5&lt;$H$2),-MIN('SFV+BESS'!$I$7,FI370-$H$2),0)))</f>
        <v>0</v>
      </c>
      <c r="FE371" s="33"/>
      <c r="FF371" s="33">
        <f t="shared" si="455"/>
        <v>0</v>
      </c>
      <c r="FG371" s="27">
        <f t="shared" si="423"/>
        <v>0</v>
      </c>
      <c r="FH371" s="27">
        <f t="shared" si="456"/>
        <v>0</v>
      </c>
      <c r="FI371" s="28">
        <f>IF((FI370+FC371+FD371)&gt;=$B$2*'SFV+BESS'!$I$9, $B$2*'SFV+BESS'!$I$9, (FI370+FC371+FD371))</f>
        <v>173.61249999999998</v>
      </c>
      <c r="FJ371" s="110">
        <f t="shared" si="424"/>
        <v>0</v>
      </c>
      <c r="FO371" s="251"/>
      <c r="FP371" s="41">
        <v>15.0833333333333</v>
      </c>
      <c r="FQ371" s="33">
        <f t="shared" si="470"/>
        <v>0</v>
      </c>
      <c r="FR371" s="33">
        <f>Gen_Cons_Horario!B7693</f>
        <v>0</v>
      </c>
      <c r="FS371" s="35">
        <f t="shared" si="435"/>
        <v>0</v>
      </c>
      <c r="FT371" s="116">
        <f>IF(AND(FS371&gt;0,FS371*$B$4+FZ370&lt;=$B$2*'SFV+BESS'!$I$9,FS371&lt;'SFV+BESS'!$I$7), FS371*$B$4, IF(AND(FS371&gt;0,FS371*$B$4+FZ370&gt;$B$2*'SFV+BESS'!$I$9,FS371*$B$4&lt;'SFV+BESS'!$I$7),$B$2*'SFV+BESS'!$I$9-FZ370,IF(AND(FS371&gt;0,FS371*$B$4+FZ370&gt;$B$2*'SFV+BESS'!$I$9,FS371*$B$4&gt;'SFV+BESS'!$I$7,FZ370&lt;$B$2*'SFV+BESS'!$I$9),$B$2*'SFV+BESS'!$I$9-FZ370,IF(AND(FS371&gt;0,FS371*$B$4+FZ370&lt;=$B$2*'SFV+BESS'!$I$9,FS371&gt;'SFV+BESS'!$I$7),'SFV+BESS'!$I$7,0))))</f>
        <v>0</v>
      </c>
      <c r="FU371" s="27">
        <f>IF(AND(FS371&lt;0,FZ370+FS371/$B$5&gt;$H$2,-FS371/'Carga-Descarga Año'!$B$5&lt;'SFV+BESS'!$I$7),FS371/$B$5,IF(AND(FS371&lt;0,FZ370+FS371/$B$5&gt;$H$2,-FS371/'Carga-Descarga Año'!$B$5&gt;'SFV+BESS'!$I$7),-'SFV+BESS'!$I$7,IF(AND(FS371&lt;0,FZ370+FS371/$B$5&lt;$H$2),-MIN('SFV+BESS'!$I$7,FZ370-$H$2),0)))</f>
        <v>0</v>
      </c>
      <c r="FV371" s="33"/>
      <c r="FW371" s="33">
        <f t="shared" si="457"/>
        <v>0</v>
      </c>
      <c r="FX371" s="27">
        <f t="shared" si="425"/>
        <v>0</v>
      </c>
      <c r="FY371" s="27">
        <f t="shared" si="458"/>
        <v>0</v>
      </c>
      <c r="FZ371" s="28">
        <f>IF((FZ370+FT371+FU371)&gt;=$B$2*'SFV+BESS'!$I$9, $B$2*'SFV+BESS'!$I$9, (FZ370+FT371+FU371))</f>
        <v>173.61249999999998</v>
      </c>
      <c r="GA371" s="110">
        <f t="shared" si="426"/>
        <v>0</v>
      </c>
      <c r="GF371" s="251"/>
      <c r="GG371" s="41">
        <v>15.0833333333333</v>
      </c>
      <c r="GH371" s="33">
        <f t="shared" si="471"/>
        <v>0</v>
      </c>
      <c r="GI371" s="33">
        <f>Gen_Cons_Horario!B8413</f>
        <v>0</v>
      </c>
      <c r="GJ371" s="35">
        <f t="shared" si="441"/>
        <v>0</v>
      </c>
      <c r="GK371" s="116">
        <f>IF(AND(GJ371&gt;0,GJ371*$B$4+GQ370&lt;=$B$2*'SFV+BESS'!$I$9,GJ371&lt;'SFV+BESS'!$I$7), GJ371*$B$4, IF(AND(GJ371&gt;0,GJ371*$B$4+GQ370&gt;$B$2*'SFV+BESS'!$I$9,GJ371*$B$4&lt;'SFV+BESS'!$I$7),$B$2*'SFV+BESS'!$I$9-GQ370,IF(AND(GJ371&gt;0,GJ371*$B$4+GQ370&gt;$B$2*'SFV+BESS'!$I$9,GJ371*$B$4&gt;'SFV+BESS'!$I$7,GQ370&lt;$B$2*'SFV+BESS'!$I$9),$B$2*'SFV+BESS'!$I$9-GQ370,IF(AND(GJ371&gt;0,GJ371*$B$4+GQ370&lt;=$B$2*'SFV+BESS'!$I$9,GJ371&gt;'SFV+BESS'!$I$7),'SFV+BESS'!$I$7,0))))</f>
        <v>0</v>
      </c>
      <c r="GL371" s="27">
        <f>IF(AND(GJ371&lt;0,GQ370+GJ371/$B$5&gt;$H$2,-GJ371/'Carga-Descarga Año'!$B$5&lt;'SFV+BESS'!$I$7),GJ371/$B$5,IF(AND(GJ371&lt;0,GQ370+GJ371/$B$5&gt;$H$2,-GJ371/'Carga-Descarga Año'!$B$5&gt;'SFV+BESS'!$I$7),-'SFV+BESS'!$I$7,IF(AND(GJ371&lt;0,GQ370+GJ371/$B$5&lt;$H$2),-MIN('SFV+BESS'!$I$7,GQ370-$H$2),0)))</f>
        <v>0</v>
      </c>
      <c r="GM371" s="33"/>
      <c r="GN371" s="33">
        <f t="shared" si="459"/>
        <v>0</v>
      </c>
      <c r="GO371" s="27">
        <f t="shared" si="427"/>
        <v>0</v>
      </c>
      <c r="GP371" s="27">
        <f t="shared" si="460"/>
        <v>0</v>
      </c>
      <c r="GQ371" s="28">
        <f>IF((GQ370+GK371+GL371)&gt;=$B$2*'SFV+BESS'!$I$9, $B$2*'SFV+BESS'!$I$9, (GQ370+GK371+GL371))</f>
        <v>173.61249999999998</v>
      </c>
      <c r="GR371" s="110">
        <f t="shared" si="428"/>
        <v>0</v>
      </c>
    </row>
    <row r="372" spans="1:200">
      <c r="A372" s="249"/>
      <c r="B372" s="41">
        <v>15.125</v>
      </c>
      <c r="C372" s="38">
        <f t="shared" si="442"/>
        <v>0</v>
      </c>
      <c r="D372" s="2">
        <f>Gen_Cons_Horario!B398</f>
        <v>0</v>
      </c>
      <c r="E372" s="140">
        <f t="shared" si="400"/>
        <v>0</v>
      </c>
      <c r="F372" s="116">
        <f>IF(AND(E372&gt;0,E372*$B$4+L371&lt;=$B$2*'SFV+BESS'!$I$9,E372&lt;'SFV+BESS'!$I$7), E372*$B$4, IF(AND(E372&gt;0,E372*$B$4+L371&gt;$B$2*'SFV+BESS'!$I$9,E372*$B$4&lt;'SFV+BESS'!$I$7),$B$2*'SFV+BESS'!$I$9-L371,IF(AND(E372&gt;0,E372*$B$4+L371&gt;$B$2*'SFV+BESS'!$I$9,E372*$B$4&gt;'SFV+BESS'!$I$7,L371&lt;$B$2*'SFV+BESS'!$I$9),$B$2*'SFV+BESS'!$I$9-L371,IF(AND(E372&gt;0,E372*$B$4+L371&lt;=$B$2*'SFV+BESS'!$I$9,E372&gt;'SFV+BESS'!$I$7),'SFV+BESS'!$I$7,0))))</f>
        <v>0</v>
      </c>
      <c r="G372" s="27">
        <f>IF(AND(E372&lt;0,L371+E372/$B$5&gt;$H$2,-E372/'Carga-Descarga Año'!$B$5&lt;'SFV+BESS'!$I$7),E372/$B$5,IF(AND(E372&lt;0,L371+E372/$B$5&gt;$H$2,-E372/'Carga-Descarga Año'!$B$5&gt;'SFV+BESS'!$I$7),-'SFV+BESS'!$I$7,IF(AND(E372&lt;0,L371+E372/$B$5&lt;$H$2),-MIN('SFV+BESS'!$I$7,L371-$H$2),0)))</f>
        <v>0</v>
      </c>
      <c r="I372" s="38">
        <f t="shared" si="401"/>
        <v>0</v>
      </c>
      <c r="J372" s="27">
        <f t="shared" si="403"/>
        <v>0</v>
      </c>
      <c r="K372" s="27">
        <f t="shared" si="402"/>
        <v>0</v>
      </c>
      <c r="L372" s="28">
        <f>IF((L371+F372+G372)&gt;=$B$2*'SFV+BESS'!$I$9, $B$2*'SFV+BESS'!$I$9, (L371+F372+G372))</f>
        <v>116.05873790653644</v>
      </c>
      <c r="M372" s="110">
        <f t="shared" si="404"/>
        <v>0</v>
      </c>
      <c r="R372" s="251"/>
      <c r="S372" s="41">
        <v>15.125</v>
      </c>
      <c r="T372" s="2">
        <f t="shared" si="461"/>
        <v>0</v>
      </c>
      <c r="U372" s="2">
        <f>Gen_Cons_Horario!B1142</f>
        <v>0</v>
      </c>
      <c r="V372" s="35">
        <f t="shared" si="436"/>
        <v>0</v>
      </c>
      <c r="W372" s="116">
        <f>IF(AND(V372&gt;0,V372*$B$4+AC371&lt;=$B$2*'SFV+BESS'!$I$9,V372&lt;'SFV+BESS'!$I$7), V372*$B$4, IF(AND(V372&gt;0,V372*$B$4+AC371&gt;$B$2*'SFV+BESS'!$I$9,V372*$B$4&lt;'SFV+BESS'!$I$7),$B$2*'SFV+BESS'!$I$9-AC371,IF(AND(V372&gt;0,V372*$B$4+AC371&gt;$B$2*'SFV+BESS'!$I$9,V372*$B$4&gt;'SFV+BESS'!$I$7,AC371&lt;$B$2*'SFV+BESS'!$I$9),$B$2*'SFV+BESS'!$I$9-AC371,IF(AND(V372&gt;0,V372*$B$4+AC371&lt;=$B$2*'SFV+BESS'!$I$9,V372&gt;'SFV+BESS'!$I$7),'SFV+BESS'!$I$7,0))))</f>
        <v>0</v>
      </c>
      <c r="X372" s="27">
        <f>IF(AND(V372&lt;0,AC371+V372/$B$5&gt;$H$2,-V372/'Carga-Descarga Año'!$B$5&lt;'SFV+BESS'!$I$7),V372/$B$5,IF(AND(V372&lt;0,AC371+V372/$B$5&gt;$H$2,-V372/'Carga-Descarga Año'!$B$5&gt;'SFV+BESS'!$I$7),-'SFV+BESS'!$I$7,IF(AND(V372&lt;0,AC371+V372/$B$5&lt;$H$2),-MIN('SFV+BESS'!$I$7,AC371-$H$2),0)))</f>
        <v>0</v>
      </c>
      <c r="Z372" s="33">
        <f t="shared" si="430"/>
        <v>0</v>
      </c>
      <c r="AA372" s="27">
        <f t="shared" si="405"/>
        <v>0</v>
      </c>
      <c r="AB372" s="27">
        <f t="shared" si="429"/>
        <v>0</v>
      </c>
      <c r="AC372" s="28">
        <f>IF((AC371+W372+X372)&gt;=$B$2*'SFV+BESS'!$I$9, $B$2*'SFV+BESS'!$I$9, (AC371+W372+X372))</f>
        <v>173.61249999999998</v>
      </c>
      <c r="AD372" s="110">
        <f t="shared" si="406"/>
        <v>0</v>
      </c>
      <c r="AI372" s="251"/>
      <c r="AJ372" s="41">
        <v>15.125</v>
      </c>
      <c r="AK372" s="52">
        <f t="shared" si="462"/>
        <v>0</v>
      </c>
      <c r="AL372" s="33">
        <f>Gen_Cons_Horario!B1814</f>
        <v>0</v>
      </c>
      <c r="AM372" s="35">
        <f t="shared" si="437"/>
        <v>0</v>
      </c>
      <c r="AN372" s="116">
        <f>IF(AND(AM372&gt;0,AM372*$B$4+AT371&lt;=$B$2*'SFV+BESS'!$I$9,AM372&lt;'SFV+BESS'!$I$7), AM372*$B$4, IF(AND(AM372&gt;0,AM372*$B$4+AT371&gt;$B$2*'SFV+BESS'!$I$9,AM372*$B$4&lt;'SFV+BESS'!$I$7),$B$2*'SFV+BESS'!$I$9-AT371,IF(AND(AM372&gt;0,AM372*$B$4+AT371&gt;$B$2*'SFV+BESS'!$I$9,AM372*$B$4&gt;'SFV+BESS'!$I$7,AT371&lt;$B$2*'SFV+BESS'!$I$9),$B$2*'SFV+BESS'!$I$9-AT371,IF(AND(AM372&gt;0,AM372*$B$4+AT371&lt;=$B$2*'SFV+BESS'!$I$9,AM372&gt;'SFV+BESS'!$I$7),'SFV+BESS'!$I$7,0))))</f>
        <v>0</v>
      </c>
      <c r="AO372" s="27">
        <f>IF(AND(AM372&lt;0,AT371+AM372/$B$5&gt;$H$2,-AM372/'Carga-Descarga Año'!$B$5&lt;'SFV+BESS'!$I$7),AM372/$B$5,IF(AND(AM372&lt;0,AT371+AM372/$B$5&gt;$H$2,-AM372/'Carga-Descarga Año'!$B$5&gt;'SFV+BESS'!$I$7),-'SFV+BESS'!$I$7,IF(AND(AM372&lt;0,AT371+AM372/$B$5&lt;$H$2),-MIN('SFV+BESS'!$I$7,AT371-$H$2),0)))</f>
        <v>0</v>
      </c>
      <c r="AP372" s="33"/>
      <c r="AQ372" s="33">
        <f t="shared" si="443"/>
        <v>0</v>
      </c>
      <c r="AR372" s="27">
        <f t="shared" si="407"/>
        <v>0</v>
      </c>
      <c r="AS372" s="27">
        <f t="shared" si="444"/>
        <v>0</v>
      </c>
      <c r="AT372" s="28">
        <f>IF((AT371+AN372+AO372)&gt;=$B$2*'SFV+BESS'!$I$9, $B$2*'SFV+BESS'!$I$9, (AT371+AN372+AO372))</f>
        <v>172.53218491635695</v>
      </c>
      <c r="AU372" s="110">
        <f t="shared" si="408"/>
        <v>0</v>
      </c>
      <c r="AZ372" s="251"/>
      <c r="BA372" s="41">
        <v>15.125</v>
      </c>
      <c r="BB372" s="33">
        <f t="shared" si="463"/>
        <v>0</v>
      </c>
      <c r="BC372" s="33">
        <f>Gen_Cons_Horario!B2558</f>
        <v>0</v>
      </c>
      <c r="BD372" s="35">
        <f t="shared" si="438"/>
        <v>0</v>
      </c>
      <c r="BE372" s="116">
        <f>IF(AND(BD372&gt;0,BD372*$B$4+BK371&lt;=$B$2*'SFV+BESS'!$I$9,BD372&lt;'SFV+BESS'!$I$7), BD372*$B$4, IF(AND(BD372&gt;0,BD372*$B$4+BK371&gt;$B$2*'SFV+BESS'!$I$9,BD372*$B$4&lt;'SFV+BESS'!$I$7),$B$2*'SFV+BESS'!$I$9-BK371,IF(AND(BD372&gt;0,BD372*$B$4+BK371&gt;$B$2*'SFV+BESS'!$I$9,BD372*$B$4&gt;'SFV+BESS'!$I$7,BK371&lt;$B$2*'SFV+BESS'!$I$9),$B$2*'SFV+BESS'!$I$9-BK371,IF(AND(BD372&gt;0,BD372*$B$4+BK371&lt;=$B$2*'SFV+BESS'!$I$9,BD372&gt;'SFV+BESS'!$I$7),'SFV+BESS'!$I$7,0))))</f>
        <v>0</v>
      </c>
      <c r="BF372" s="27">
        <f>IF(AND(BD372&lt;0,BK371+BD372/$B$5&gt;$H$2,-BD372/'Carga-Descarga Año'!$B$5&lt;'SFV+BESS'!$I$7),BD372/$B$5,IF(AND(BD372&lt;0,BK371+BD372/$B$5&gt;$H$2,-BD372/'Carga-Descarga Año'!$B$5&gt;'SFV+BESS'!$I$7),-'SFV+BESS'!$I$7,IF(AND(BD372&lt;0,BK371+BD372/$B$5&lt;$H$2),-MIN('SFV+BESS'!$I$7,BK371-$H$2),0)))</f>
        <v>0</v>
      </c>
      <c r="BG372" s="33"/>
      <c r="BH372" s="33">
        <f t="shared" si="445"/>
        <v>0</v>
      </c>
      <c r="BI372" s="27">
        <f t="shared" si="409"/>
        <v>0</v>
      </c>
      <c r="BJ372" s="27">
        <f t="shared" si="446"/>
        <v>0</v>
      </c>
      <c r="BK372" s="28">
        <f>IF((BK371+BE372+BF372)&gt;=$B$2*'SFV+BESS'!$I$9, $B$2*'SFV+BESS'!$I$9, (BK371+BE372+BF372))</f>
        <v>173.61249999999998</v>
      </c>
      <c r="BL372" s="110">
        <f t="shared" si="410"/>
        <v>0</v>
      </c>
      <c r="BQ372" s="251"/>
      <c r="BR372" s="41">
        <v>15.125</v>
      </c>
      <c r="BS372" s="33">
        <f t="shared" si="464"/>
        <v>0</v>
      </c>
      <c r="BT372" s="33">
        <f>Gen_Cons_Horario!B3278</f>
        <v>0</v>
      </c>
      <c r="BU372" s="35">
        <f t="shared" si="439"/>
        <v>0</v>
      </c>
      <c r="BV372" s="116">
        <f>IF(AND(BU372&gt;0,BU372*$B$4+CB371&lt;=$B$2*'SFV+BESS'!$I$9,BU372&lt;'SFV+BESS'!$I$7), BU372*$B$4, IF(AND(BU372&gt;0,BU372*$B$4+CB371&gt;$B$2*'SFV+BESS'!$I$9,BU372*$B$4&lt;'SFV+BESS'!$I$7),$B$2*'SFV+BESS'!$I$9-CB371,IF(AND(BU372&gt;0,BU372*$B$4+CB371&gt;$B$2*'SFV+BESS'!$I$9,BU372*$B$4&gt;'SFV+BESS'!$I$7,CB371&lt;$B$2*'SFV+BESS'!$I$9),$B$2*'SFV+BESS'!$I$9-CB371,IF(AND(BU372&gt;0,BU372*$B$4+CB371&lt;=$B$2*'SFV+BESS'!$I$9,BU372&gt;'SFV+BESS'!$I$7),'SFV+BESS'!$I$7,0))))</f>
        <v>0</v>
      </c>
      <c r="BW372" s="27">
        <f>IF(AND(BU372&lt;0,CB371+BU372/$B$5&gt;$H$2,-BU372/'Carga-Descarga Año'!$B$5&lt;'SFV+BESS'!$I$7),BU372/$B$5,IF(AND(BU372&lt;0,CB371+BU372/$B$5&gt;$H$2,-BU372/'Carga-Descarga Año'!$B$5&gt;'SFV+BESS'!$I$7),-'SFV+BESS'!$I$7,IF(AND(BU372&lt;0,CB371+BU372/$B$5&lt;$H$2),-MIN('SFV+BESS'!$I$7,CB371-$H$2),0)))</f>
        <v>0</v>
      </c>
      <c r="BX372" s="33"/>
      <c r="BY372" s="33">
        <f t="shared" si="447"/>
        <v>0</v>
      </c>
      <c r="BZ372" s="27">
        <f t="shared" si="411"/>
        <v>0</v>
      </c>
      <c r="CA372" s="27">
        <f t="shared" si="412"/>
        <v>0</v>
      </c>
      <c r="CB372" s="28">
        <f>IF((CB371+BV372+BW372)&gt;=$B$2*'SFV+BESS'!$I$9, $B$2*'SFV+BESS'!$I$9, (CB371+BV372+BW372))</f>
        <v>173.61249999999998</v>
      </c>
      <c r="CC372" s="110">
        <f t="shared" si="413"/>
        <v>0</v>
      </c>
      <c r="CH372" s="251"/>
      <c r="CI372" s="41">
        <v>15.125</v>
      </c>
      <c r="CJ372" s="33">
        <f t="shared" si="465"/>
        <v>0</v>
      </c>
      <c r="CK372" s="33">
        <f>Gen_Cons_Horario!B4022</f>
        <v>0</v>
      </c>
      <c r="CL372" s="35">
        <f t="shared" si="440"/>
        <v>0</v>
      </c>
      <c r="CM372" s="116">
        <f>IF(AND(CL372&gt;0,CL372*$B$4+CS371&lt;=$B$2*'SFV+BESS'!$I$9,CL372&lt;'SFV+BESS'!$I$7), CL372*$B$4, IF(AND(CL372&gt;0,CL372*$B$4+CS371&gt;$B$2*'SFV+BESS'!$I$9,CL372*$B$4&lt;'SFV+BESS'!$I$7),$B$2*'SFV+BESS'!$I$9-CS371,IF(AND(CL372&gt;0,CL372*$B$4+CS371&gt;$B$2*'SFV+BESS'!$I$9,CL372*$B$4&gt;'SFV+BESS'!$I$7,CS371&lt;$B$2*'SFV+BESS'!$I$9),$B$2*'SFV+BESS'!$I$9-CS371,IF(AND(CL372&gt;0,CL372*$B$4+CS371&lt;=$B$2*'SFV+BESS'!$I$9,CL372&gt;'SFV+BESS'!$I$7),'SFV+BESS'!$I$7,0))))</f>
        <v>0</v>
      </c>
      <c r="CN372" s="27">
        <f>IF(AND(CL372&lt;0,CS371+CL372/$B$5&gt;$H$2,-CL372/'Carga-Descarga Año'!$B$5&lt;'SFV+BESS'!$I$7),CL372/$B$5,IF(AND(CL372&lt;0,CS371+CL372/$B$5&gt;$H$2,-CL372/'Carga-Descarga Año'!$B$5&gt;'SFV+BESS'!$I$7),-'SFV+BESS'!$I$7,IF(AND(CL372&lt;0,CS371+CL372/$B$5&lt;$H$2),-MIN('SFV+BESS'!$I$7,CS371-$H$2),0)))</f>
        <v>0</v>
      </c>
      <c r="CO372" s="33"/>
      <c r="CP372" s="33">
        <f t="shared" si="448"/>
        <v>0</v>
      </c>
      <c r="CQ372" s="27">
        <f t="shared" si="414"/>
        <v>0</v>
      </c>
      <c r="CR372" s="27">
        <f t="shared" si="449"/>
        <v>0</v>
      </c>
      <c r="CS372" s="28">
        <f>IF((CS371+CM372+CN372)&gt;=$B$2*'SFV+BESS'!$I$9, $B$2*'SFV+BESS'!$I$9, (CS371+CM372+CN372))</f>
        <v>173.61249999999998</v>
      </c>
      <c r="CT372" s="110">
        <f t="shared" si="415"/>
        <v>0</v>
      </c>
      <c r="CY372" s="251"/>
      <c r="CZ372" s="41">
        <v>15.125</v>
      </c>
      <c r="DA372" s="33">
        <f t="shared" si="466"/>
        <v>0</v>
      </c>
      <c r="DB372" s="33">
        <f>Gen_Cons_Horario!B4742</f>
        <v>0</v>
      </c>
      <c r="DC372" s="35">
        <f t="shared" si="431"/>
        <v>0</v>
      </c>
      <c r="DD372" s="116">
        <f>IF(AND(DC372&gt;0,DC372*$B$4+DJ371&lt;=$B$2*'SFV+BESS'!$I$9,DC372&lt;'SFV+BESS'!$I$7), DC372*$B$4, IF(AND(DC372&gt;0,DC372*$B$4+DJ371&gt;$B$2*'SFV+BESS'!$I$9,DC372*$B$4&lt;'SFV+BESS'!$I$7),$B$2*'SFV+BESS'!$I$9-DJ371,IF(AND(DC372&gt;0,DC372*$B$4+DJ371&gt;$B$2*'SFV+BESS'!$I$9,DC372*$B$4&gt;'SFV+BESS'!$I$7,DJ371&lt;$B$2*'SFV+BESS'!$I$9),$B$2*'SFV+BESS'!$I$9-DJ371,IF(AND(DC372&gt;0,DC372*$B$4+DJ371&lt;=$B$2*'SFV+BESS'!$I$9,DC372&gt;'SFV+BESS'!$I$7),'SFV+BESS'!$I$7,0))))</f>
        <v>0</v>
      </c>
      <c r="DE372" s="27">
        <f>IF(AND(DC372&lt;0,DJ371+DC372/$B$5&gt;$H$2,-DC372/'Carga-Descarga Año'!$B$5&lt;'SFV+BESS'!$I$7),DC372/$B$5,IF(AND(DC372&lt;0,DJ371+DC372/$B$5&gt;$H$2,-DC372/'Carga-Descarga Año'!$B$5&gt;'SFV+BESS'!$I$7),-'SFV+BESS'!$I$7,IF(AND(DC372&lt;0,DJ371+DC372/$B$5&lt;$H$2),-MIN('SFV+BESS'!$I$7,DJ371-$H$2),0)))</f>
        <v>0</v>
      </c>
      <c r="DF372" s="33"/>
      <c r="DG372" s="33">
        <f t="shared" si="450"/>
        <v>0</v>
      </c>
      <c r="DH372" s="27">
        <f t="shared" si="416"/>
        <v>0</v>
      </c>
      <c r="DI372" s="27">
        <f t="shared" si="417"/>
        <v>0</v>
      </c>
      <c r="DJ372" s="28">
        <f>IF((DJ371+DD372+DE372)&gt;=$B$2*'SFV+BESS'!$I$9, $B$2*'SFV+BESS'!$I$9, (DJ371+DD372+DE372))</f>
        <v>173.61249999999998</v>
      </c>
      <c r="DK372" s="110">
        <f t="shared" si="418"/>
        <v>0</v>
      </c>
      <c r="DP372" s="251"/>
      <c r="DQ372" s="41">
        <v>15.125</v>
      </c>
      <c r="DR372" s="33">
        <f t="shared" si="467"/>
        <v>0</v>
      </c>
      <c r="DS372" s="33">
        <f>Gen_Cons_Horario!B5486</f>
        <v>0</v>
      </c>
      <c r="DT372" s="35">
        <f t="shared" si="432"/>
        <v>0</v>
      </c>
      <c r="DU372" s="116">
        <f>IF(AND(DT372&gt;0,DT372*$B$4+EA371&lt;=$B$2*'SFV+BESS'!$I$9,DT372&lt;'SFV+BESS'!$I$7), DT372*$B$4, IF(AND(DT372&gt;0,DT372*$B$4+EA371&gt;$B$2*'SFV+BESS'!$I$9,DT372*$B$4&lt;'SFV+BESS'!$I$7),$B$2*'SFV+BESS'!$I$9-EA371,IF(AND(DT372&gt;0,DT372*$B$4+EA371&gt;$B$2*'SFV+BESS'!$I$9,DT372*$B$4&gt;'SFV+BESS'!$I$7,EA371&lt;$B$2*'SFV+BESS'!$I$9),$B$2*'SFV+BESS'!$I$9-EA371,IF(AND(DT372&gt;0,DT372*$B$4+EA371&lt;=$B$2*'SFV+BESS'!$I$9,DT372&gt;'SFV+BESS'!$I$7),'SFV+BESS'!$I$7,0))))</f>
        <v>0</v>
      </c>
      <c r="DV372" s="27">
        <f>IF(AND(DT372&lt;0,EA371+DT372/$B$5&gt;$H$2,-DT372/'Carga-Descarga Año'!$B$5&lt;'SFV+BESS'!$I$7),DT372/$B$5,IF(AND(DT372&lt;0,EA371+DT372/$B$5&gt;$H$2,-DT372/'Carga-Descarga Año'!$B$5&gt;'SFV+BESS'!$I$7),-'SFV+BESS'!$I$7,IF(AND(DT372&lt;0,EA371+DT372/$B$5&lt;$H$2),-MIN('SFV+BESS'!$I$7,EA371-$H$2),0)))</f>
        <v>0</v>
      </c>
      <c r="DW372" s="33"/>
      <c r="DX372" s="33">
        <f t="shared" si="451"/>
        <v>0</v>
      </c>
      <c r="DY372" s="27">
        <f t="shared" si="419"/>
        <v>0</v>
      </c>
      <c r="DZ372" s="27">
        <f t="shared" si="452"/>
        <v>0</v>
      </c>
      <c r="EA372" s="28">
        <f>IF((EA371+DU372+DV372)&gt;=$B$2*'SFV+BESS'!$I$9, $B$2*'SFV+BESS'!$I$9, (EA371+DU372+DV372))</f>
        <v>173.61249999999998</v>
      </c>
      <c r="EB372" s="110">
        <f t="shared" si="420"/>
        <v>0</v>
      </c>
      <c r="EG372" s="251"/>
      <c r="EH372" s="41">
        <v>15.125</v>
      </c>
      <c r="EI372" s="33">
        <f t="shared" si="468"/>
        <v>0</v>
      </c>
      <c r="EJ372" s="33">
        <f>Gen_Cons_Horario!B6230</f>
        <v>0</v>
      </c>
      <c r="EK372" s="35">
        <f t="shared" si="433"/>
        <v>0</v>
      </c>
      <c r="EL372" s="116">
        <f>IF(AND(EK372&gt;0,EK372*$B$4+ER371&lt;=$B$2*'SFV+BESS'!$I$9,EK372&lt;'SFV+BESS'!$I$7), EK372*$B$4, IF(AND(EK372&gt;0,EK372*$B$4+ER371&gt;$B$2*'SFV+BESS'!$I$9,EK372*$B$4&lt;'SFV+BESS'!$I$7),$B$2*'SFV+BESS'!$I$9-ER371,IF(AND(EK372&gt;0,EK372*$B$4+ER371&gt;$B$2*'SFV+BESS'!$I$9,EK372*$B$4&gt;'SFV+BESS'!$I$7,ER371&lt;$B$2*'SFV+BESS'!$I$9),$B$2*'SFV+BESS'!$I$9-ER371,IF(AND(EK372&gt;0,EK372*$B$4+ER371&lt;=$B$2*'SFV+BESS'!$I$9,EK372&gt;'SFV+BESS'!$I$7),'SFV+BESS'!$I$7,0))))</f>
        <v>0</v>
      </c>
      <c r="EM372" s="27">
        <f>IF(AND(EK372&lt;0,ER371+EK372/$B$5&gt;$H$2,-EK372/'Carga-Descarga Año'!$B$5&lt;'SFV+BESS'!$I$7),EK372/$B$5,IF(AND(EK372&lt;0,ER371+EK372/$B$5&gt;$H$2,-EK372/'Carga-Descarga Año'!$B$5&gt;'SFV+BESS'!$I$7),-'SFV+BESS'!$I$7,IF(AND(EK372&lt;0,ER371+EK372/$B$5&lt;$H$2),-MIN('SFV+BESS'!$I$7,ER371-$H$2),0)))</f>
        <v>0</v>
      </c>
      <c r="EN372" s="33"/>
      <c r="EO372" s="33">
        <f t="shared" si="453"/>
        <v>0</v>
      </c>
      <c r="EP372" s="27">
        <f t="shared" si="421"/>
        <v>0</v>
      </c>
      <c r="EQ372" s="27">
        <f t="shared" si="454"/>
        <v>0</v>
      </c>
      <c r="ER372" s="28">
        <f>IF((ER371+EL372+EM372)&gt;=$B$2*'SFV+BESS'!$I$9, $B$2*'SFV+BESS'!$I$9, (ER371+EL372+EM372))</f>
        <v>173.61249999999998</v>
      </c>
      <c r="ES372" s="110">
        <f t="shared" si="422"/>
        <v>0</v>
      </c>
      <c r="EX372" s="251"/>
      <c r="EY372" s="41">
        <v>15.125</v>
      </c>
      <c r="EZ372" s="33">
        <f t="shared" si="469"/>
        <v>0</v>
      </c>
      <c r="FA372" s="33">
        <f>Gen_Cons_Horario!B6950</f>
        <v>0</v>
      </c>
      <c r="FB372" s="35">
        <f t="shared" si="434"/>
        <v>0</v>
      </c>
      <c r="FC372" s="116">
        <f>IF(AND(FB372&gt;0,FB372*$B$4+FI371&lt;=$B$2*'SFV+BESS'!$I$9,FB372&lt;'SFV+BESS'!$I$7), FB372*$B$4, IF(AND(FB372&gt;0,FB372*$B$4+FI371&gt;$B$2*'SFV+BESS'!$I$9,FB372*$B$4&lt;'SFV+BESS'!$I$7),$B$2*'SFV+BESS'!$I$9-FI371,IF(AND(FB372&gt;0,FB372*$B$4+FI371&gt;$B$2*'SFV+BESS'!$I$9,FB372*$B$4&gt;'SFV+BESS'!$I$7,FI371&lt;$B$2*'SFV+BESS'!$I$9),$B$2*'SFV+BESS'!$I$9-FI371,IF(AND(FB372&gt;0,FB372*$B$4+FI371&lt;=$B$2*'SFV+BESS'!$I$9,FB372&gt;'SFV+BESS'!$I$7),'SFV+BESS'!$I$7,0))))</f>
        <v>0</v>
      </c>
      <c r="FD372" s="27">
        <f>IF(AND(FB372&lt;0,FI371+FB372/$B$5&gt;$H$2,-FB372/'Carga-Descarga Año'!$B$5&lt;'SFV+BESS'!$I$7),FB372/$B$5,IF(AND(FB372&lt;0,FI371+FB372/$B$5&gt;$H$2,-FB372/'Carga-Descarga Año'!$B$5&gt;'SFV+BESS'!$I$7),-'SFV+BESS'!$I$7,IF(AND(FB372&lt;0,FI371+FB372/$B$5&lt;$H$2),-MIN('SFV+BESS'!$I$7,FI371-$H$2),0)))</f>
        <v>0</v>
      </c>
      <c r="FE372" s="33"/>
      <c r="FF372" s="33">
        <f t="shared" si="455"/>
        <v>0</v>
      </c>
      <c r="FG372" s="27">
        <f t="shared" si="423"/>
        <v>0</v>
      </c>
      <c r="FH372" s="27">
        <f t="shared" si="456"/>
        <v>0</v>
      </c>
      <c r="FI372" s="28">
        <f>IF((FI371+FC372+FD372)&gt;=$B$2*'SFV+BESS'!$I$9, $B$2*'SFV+BESS'!$I$9, (FI371+FC372+FD372))</f>
        <v>173.61249999999998</v>
      </c>
      <c r="FJ372" s="110">
        <f t="shared" si="424"/>
        <v>0</v>
      </c>
      <c r="FO372" s="251"/>
      <c r="FP372" s="41">
        <v>15.125</v>
      </c>
      <c r="FQ372" s="33">
        <f t="shared" si="470"/>
        <v>0</v>
      </c>
      <c r="FR372" s="33">
        <f>Gen_Cons_Horario!B7694</f>
        <v>0</v>
      </c>
      <c r="FS372" s="35">
        <f t="shared" si="435"/>
        <v>0</v>
      </c>
      <c r="FT372" s="116">
        <f>IF(AND(FS372&gt;0,FS372*$B$4+FZ371&lt;=$B$2*'SFV+BESS'!$I$9,FS372&lt;'SFV+BESS'!$I$7), FS372*$B$4, IF(AND(FS372&gt;0,FS372*$B$4+FZ371&gt;$B$2*'SFV+BESS'!$I$9,FS372*$B$4&lt;'SFV+BESS'!$I$7),$B$2*'SFV+BESS'!$I$9-FZ371,IF(AND(FS372&gt;0,FS372*$B$4+FZ371&gt;$B$2*'SFV+BESS'!$I$9,FS372*$B$4&gt;'SFV+BESS'!$I$7,FZ371&lt;$B$2*'SFV+BESS'!$I$9),$B$2*'SFV+BESS'!$I$9-FZ371,IF(AND(FS372&gt;0,FS372*$B$4+FZ371&lt;=$B$2*'SFV+BESS'!$I$9,FS372&gt;'SFV+BESS'!$I$7),'SFV+BESS'!$I$7,0))))</f>
        <v>0</v>
      </c>
      <c r="FU372" s="27">
        <f>IF(AND(FS372&lt;0,FZ371+FS372/$B$5&gt;$H$2,-FS372/'Carga-Descarga Año'!$B$5&lt;'SFV+BESS'!$I$7),FS372/$B$5,IF(AND(FS372&lt;0,FZ371+FS372/$B$5&gt;$H$2,-FS372/'Carga-Descarga Año'!$B$5&gt;'SFV+BESS'!$I$7),-'SFV+BESS'!$I$7,IF(AND(FS372&lt;0,FZ371+FS372/$B$5&lt;$H$2),-MIN('SFV+BESS'!$I$7,FZ371-$H$2),0)))</f>
        <v>0</v>
      </c>
      <c r="FV372" s="33"/>
      <c r="FW372" s="33">
        <f t="shared" si="457"/>
        <v>0</v>
      </c>
      <c r="FX372" s="27">
        <f t="shared" si="425"/>
        <v>0</v>
      </c>
      <c r="FY372" s="27">
        <f t="shared" si="458"/>
        <v>0</v>
      </c>
      <c r="FZ372" s="28">
        <f>IF((FZ371+FT372+FU372)&gt;=$B$2*'SFV+BESS'!$I$9, $B$2*'SFV+BESS'!$I$9, (FZ371+FT372+FU372))</f>
        <v>173.61249999999998</v>
      </c>
      <c r="GA372" s="110">
        <f t="shared" si="426"/>
        <v>0</v>
      </c>
      <c r="GF372" s="251"/>
      <c r="GG372" s="41">
        <v>15.125</v>
      </c>
      <c r="GH372" s="33">
        <f t="shared" si="471"/>
        <v>0</v>
      </c>
      <c r="GI372" s="33">
        <f>Gen_Cons_Horario!B8414</f>
        <v>0</v>
      </c>
      <c r="GJ372" s="35">
        <f t="shared" si="441"/>
        <v>0</v>
      </c>
      <c r="GK372" s="116">
        <f>IF(AND(GJ372&gt;0,GJ372*$B$4+GQ371&lt;=$B$2*'SFV+BESS'!$I$9,GJ372&lt;'SFV+BESS'!$I$7), GJ372*$B$4, IF(AND(GJ372&gt;0,GJ372*$B$4+GQ371&gt;$B$2*'SFV+BESS'!$I$9,GJ372*$B$4&lt;'SFV+BESS'!$I$7),$B$2*'SFV+BESS'!$I$9-GQ371,IF(AND(GJ372&gt;0,GJ372*$B$4+GQ371&gt;$B$2*'SFV+BESS'!$I$9,GJ372*$B$4&gt;'SFV+BESS'!$I$7,GQ371&lt;$B$2*'SFV+BESS'!$I$9),$B$2*'SFV+BESS'!$I$9-GQ371,IF(AND(GJ372&gt;0,GJ372*$B$4+GQ371&lt;=$B$2*'SFV+BESS'!$I$9,GJ372&gt;'SFV+BESS'!$I$7),'SFV+BESS'!$I$7,0))))</f>
        <v>0</v>
      </c>
      <c r="GL372" s="27">
        <f>IF(AND(GJ372&lt;0,GQ371+GJ372/$B$5&gt;$H$2,-GJ372/'Carga-Descarga Año'!$B$5&lt;'SFV+BESS'!$I$7),GJ372/$B$5,IF(AND(GJ372&lt;0,GQ371+GJ372/$B$5&gt;$H$2,-GJ372/'Carga-Descarga Año'!$B$5&gt;'SFV+BESS'!$I$7),-'SFV+BESS'!$I$7,IF(AND(GJ372&lt;0,GQ371+GJ372/$B$5&lt;$H$2),-MIN('SFV+BESS'!$I$7,GQ371-$H$2),0)))</f>
        <v>0</v>
      </c>
      <c r="GM372" s="33"/>
      <c r="GN372" s="33">
        <f t="shared" si="459"/>
        <v>0</v>
      </c>
      <c r="GO372" s="27">
        <f t="shared" si="427"/>
        <v>0</v>
      </c>
      <c r="GP372" s="27">
        <f t="shared" si="460"/>
        <v>0</v>
      </c>
      <c r="GQ372" s="28">
        <f>IF((GQ371+GK372+GL372)&gt;=$B$2*'SFV+BESS'!$I$9, $B$2*'SFV+BESS'!$I$9, (GQ371+GK372+GL372))</f>
        <v>173.61249999999998</v>
      </c>
      <c r="GR372" s="110">
        <f t="shared" si="428"/>
        <v>0</v>
      </c>
    </row>
    <row r="373" spans="1:200">
      <c r="A373" s="249"/>
      <c r="B373" s="41">
        <v>15.1666666666667</v>
      </c>
      <c r="C373" s="38">
        <f t="shared" si="442"/>
        <v>0</v>
      </c>
      <c r="D373" s="2">
        <f>Gen_Cons_Horario!B399</f>
        <v>0</v>
      </c>
      <c r="E373" s="140">
        <f t="shared" si="400"/>
        <v>0</v>
      </c>
      <c r="F373" s="116">
        <f>IF(AND(E373&gt;0,E373*$B$4+L372&lt;=$B$2*'SFV+BESS'!$I$9,E373&lt;'SFV+BESS'!$I$7), E373*$B$4, IF(AND(E373&gt;0,E373*$B$4+L372&gt;$B$2*'SFV+BESS'!$I$9,E373*$B$4&lt;'SFV+BESS'!$I$7),$B$2*'SFV+BESS'!$I$9-L372,IF(AND(E373&gt;0,E373*$B$4+L372&gt;$B$2*'SFV+BESS'!$I$9,E373*$B$4&gt;'SFV+BESS'!$I$7,L372&lt;$B$2*'SFV+BESS'!$I$9),$B$2*'SFV+BESS'!$I$9-L372,IF(AND(E373&gt;0,E373*$B$4+L372&lt;=$B$2*'SFV+BESS'!$I$9,E373&gt;'SFV+BESS'!$I$7),'SFV+BESS'!$I$7,0))))</f>
        <v>0</v>
      </c>
      <c r="G373" s="27">
        <f>IF(AND(E373&lt;0,L372+E373/$B$5&gt;$H$2,-E373/'Carga-Descarga Año'!$B$5&lt;'SFV+BESS'!$I$7),E373/$B$5,IF(AND(E373&lt;0,L372+E373/$B$5&gt;$H$2,-E373/'Carga-Descarga Año'!$B$5&gt;'SFV+BESS'!$I$7),-'SFV+BESS'!$I$7,IF(AND(E373&lt;0,L372+E373/$B$5&lt;$H$2),-MIN('SFV+BESS'!$I$7,L372-$H$2),0)))</f>
        <v>0</v>
      </c>
      <c r="I373" s="38">
        <f t="shared" si="401"/>
        <v>0</v>
      </c>
      <c r="J373" s="27">
        <f t="shared" si="403"/>
        <v>0</v>
      </c>
      <c r="K373" s="27">
        <f t="shared" si="402"/>
        <v>0</v>
      </c>
      <c r="L373" s="28">
        <f>IF((L372+F373+G373)&gt;=$B$2*'SFV+BESS'!$I$9, $B$2*'SFV+BESS'!$I$9, (L372+F373+G373))</f>
        <v>116.05873790653644</v>
      </c>
      <c r="M373" s="110">
        <f t="shared" si="404"/>
        <v>0</v>
      </c>
      <c r="R373" s="251"/>
      <c r="S373" s="41">
        <v>15.1666666666667</v>
      </c>
      <c r="T373" s="2">
        <f t="shared" si="461"/>
        <v>0</v>
      </c>
      <c r="U373" s="2">
        <f>Gen_Cons_Horario!B1143</f>
        <v>0</v>
      </c>
      <c r="V373" s="35">
        <f t="shared" si="436"/>
        <v>0</v>
      </c>
      <c r="W373" s="116">
        <f>IF(AND(V373&gt;0,V373*$B$4+AC372&lt;=$B$2*'SFV+BESS'!$I$9,V373&lt;'SFV+BESS'!$I$7), V373*$B$4, IF(AND(V373&gt;0,V373*$B$4+AC372&gt;$B$2*'SFV+BESS'!$I$9,V373*$B$4&lt;'SFV+BESS'!$I$7),$B$2*'SFV+BESS'!$I$9-AC372,IF(AND(V373&gt;0,V373*$B$4+AC372&gt;$B$2*'SFV+BESS'!$I$9,V373*$B$4&gt;'SFV+BESS'!$I$7,AC372&lt;$B$2*'SFV+BESS'!$I$9),$B$2*'SFV+BESS'!$I$9-AC372,IF(AND(V373&gt;0,V373*$B$4+AC372&lt;=$B$2*'SFV+BESS'!$I$9,V373&gt;'SFV+BESS'!$I$7),'SFV+BESS'!$I$7,0))))</f>
        <v>0</v>
      </c>
      <c r="X373" s="27">
        <f>IF(AND(V373&lt;0,AC372+V373/$B$5&gt;$H$2,-V373/'Carga-Descarga Año'!$B$5&lt;'SFV+BESS'!$I$7),V373/$B$5,IF(AND(V373&lt;0,AC372+V373/$B$5&gt;$H$2,-V373/'Carga-Descarga Año'!$B$5&gt;'SFV+BESS'!$I$7),-'SFV+BESS'!$I$7,IF(AND(V373&lt;0,AC372+V373/$B$5&lt;$H$2),-MIN('SFV+BESS'!$I$7,AC372-$H$2),0)))</f>
        <v>0</v>
      </c>
      <c r="Z373" s="33">
        <f t="shared" si="430"/>
        <v>0</v>
      </c>
      <c r="AA373" s="27">
        <f t="shared" si="405"/>
        <v>0</v>
      </c>
      <c r="AB373" s="27">
        <f t="shared" si="429"/>
        <v>0</v>
      </c>
      <c r="AC373" s="28">
        <f>IF((AC372+W373+X373)&gt;=$B$2*'SFV+BESS'!$I$9, $B$2*'SFV+BESS'!$I$9, (AC372+W373+X373))</f>
        <v>173.61249999999998</v>
      </c>
      <c r="AD373" s="110">
        <f t="shared" si="406"/>
        <v>0</v>
      </c>
      <c r="AI373" s="251"/>
      <c r="AJ373" s="41">
        <v>15.1666666666667</v>
      </c>
      <c r="AK373" s="52">
        <f t="shared" si="462"/>
        <v>0</v>
      </c>
      <c r="AL373" s="33">
        <f>Gen_Cons_Horario!B1815</f>
        <v>0</v>
      </c>
      <c r="AM373" s="35">
        <f t="shared" si="437"/>
        <v>0</v>
      </c>
      <c r="AN373" s="116">
        <f>IF(AND(AM373&gt;0,AM373*$B$4+AT372&lt;=$B$2*'SFV+BESS'!$I$9,AM373&lt;'SFV+BESS'!$I$7), AM373*$B$4, IF(AND(AM373&gt;0,AM373*$B$4+AT372&gt;$B$2*'SFV+BESS'!$I$9,AM373*$B$4&lt;'SFV+BESS'!$I$7),$B$2*'SFV+BESS'!$I$9-AT372,IF(AND(AM373&gt;0,AM373*$B$4+AT372&gt;$B$2*'SFV+BESS'!$I$9,AM373*$B$4&gt;'SFV+BESS'!$I$7,AT372&lt;$B$2*'SFV+BESS'!$I$9),$B$2*'SFV+BESS'!$I$9-AT372,IF(AND(AM373&gt;0,AM373*$B$4+AT372&lt;=$B$2*'SFV+BESS'!$I$9,AM373&gt;'SFV+BESS'!$I$7),'SFV+BESS'!$I$7,0))))</f>
        <v>0</v>
      </c>
      <c r="AO373" s="27">
        <f>IF(AND(AM373&lt;0,AT372+AM373/$B$5&gt;$H$2,-AM373/'Carga-Descarga Año'!$B$5&lt;'SFV+BESS'!$I$7),AM373/$B$5,IF(AND(AM373&lt;0,AT372+AM373/$B$5&gt;$H$2,-AM373/'Carga-Descarga Año'!$B$5&gt;'SFV+BESS'!$I$7),-'SFV+BESS'!$I$7,IF(AND(AM373&lt;0,AT372+AM373/$B$5&lt;$H$2),-MIN('SFV+BESS'!$I$7,AT372-$H$2),0)))</f>
        <v>0</v>
      </c>
      <c r="AP373" s="33"/>
      <c r="AQ373" s="33">
        <f t="shared" si="443"/>
        <v>0</v>
      </c>
      <c r="AR373" s="27">
        <f t="shared" si="407"/>
        <v>0</v>
      </c>
      <c r="AS373" s="27">
        <f t="shared" si="444"/>
        <v>0</v>
      </c>
      <c r="AT373" s="28">
        <f>IF((AT372+AN373+AO373)&gt;=$B$2*'SFV+BESS'!$I$9, $B$2*'SFV+BESS'!$I$9, (AT372+AN373+AO373))</f>
        <v>172.53218491635695</v>
      </c>
      <c r="AU373" s="110">
        <f t="shared" si="408"/>
        <v>0</v>
      </c>
      <c r="AZ373" s="251"/>
      <c r="BA373" s="41">
        <v>15.1666666666667</v>
      </c>
      <c r="BB373" s="33">
        <f t="shared" si="463"/>
        <v>0</v>
      </c>
      <c r="BC373" s="33">
        <f>Gen_Cons_Horario!B2559</f>
        <v>0</v>
      </c>
      <c r="BD373" s="35">
        <f t="shared" si="438"/>
        <v>0</v>
      </c>
      <c r="BE373" s="116">
        <f>IF(AND(BD373&gt;0,BD373*$B$4+BK372&lt;=$B$2*'SFV+BESS'!$I$9,BD373&lt;'SFV+BESS'!$I$7), BD373*$B$4, IF(AND(BD373&gt;0,BD373*$B$4+BK372&gt;$B$2*'SFV+BESS'!$I$9,BD373*$B$4&lt;'SFV+BESS'!$I$7),$B$2*'SFV+BESS'!$I$9-BK372,IF(AND(BD373&gt;0,BD373*$B$4+BK372&gt;$B$2*'SFV+BESS'!$I$9,BD373*$B$4&gt;'SFV+BESS'!$I$7,BK372&lt;$B$2*'SFV+BESS'!$I$9),$B$2*'SFV+BESS'!$I$9-BK372,IF(AND(BD373&gt;0,BD373*$B$4+BK372&lt;=$B$2*'SFV+BESS'!$I$9,BD373&gt;'SFV+BESS'!$I$7),'SFV+BESS'!$I$7,0))))</f>
        <v>0</v>
      </c>
      <c r="BF373" s="27">
        <f>IF(AND(BD373&lt;0,BK372+BD373/$B$5&gt;$H$2,-BD373/'Carga-Descarga Año'!$B$5&lt;'SFV+BESS'!$I$7),BD373/$B$5,IF(AND(BD373&lt;0,BK372+BD373/$B$5&gt;$H$2,-BD373/'Carga-Descarga Año'!$B$5&gt;'SFV+BESS'!$I$7),-'SFV+BESS'!$I$7,IF(AND(BD373&lt;0,BK372+BD373/$B$5&lt;$H$2),-MIN('SFV+BESS'!$I$7,BK372-$H$2),0)))</f>
        <v>0</v>
      </c>
      <c r="BG373" s="33"/>
      <c r="BH373" s="33">
        <f t="shared" si="445"/>
        <v>0</v>
      </c>
      <c r="BI373" s="27">
        <f t="shared" si="409"/>
        <v>0</v>
      </c>
      <c r="BJ373" s="27">
        <f t="shared" si="446"/>
        <v>0</v>
      </c>
      <c r="BK373" s="28">
        <f>IF((BK372+BE373+BF373)&gt;=$B$2*'SFV+BESS'!$I$9, $B$2*'SFV+BESS'!$I$9, (BK372+BE373+BF373))</f>
        <v>173.61249999999998</v>
      </c>
      <c r="BL373" s="110">
        <f t="shared" si="410"/>
        <v>0</v>
      </c>
      <c r="BQ373" s="251"/>
      <c r="BR373" s="41">
        <v>15.1666666666667</v>
      </c>
      <c r="BS373" s="33">
        <f t="shared" si="464"/>
        <v>0</v>
      </c>
      <c r="BT373" s="33">
        <f>Gen_Cons_Horario!B3279</f>
        <v>0</v>
      </c>
      <c r="BU373" s="35">
        <f t="shared" si="439"/>
        <v>0</v>
      </c>
      <c r="BV373" s="116">
        <f>IF(AND(BU373&gt;0,BU373*$B$4+CB372&lt;=$B$2*'SFV+BESS'!$I$9,BU373&lt;'SFV+BESS'!$I$7), BU373*$B$4, IF(AND(BU373&gt;0,BU373*$B$4+CB372&gt;$B$2*'SFV+BESS'!$I$9,BU373*$B$4&lt;'SFV+BESS'!$I$7),$B$2*'SFV+BESS'!$I$9-CB372,IF(AND(BU373&gt;0,BU373*$B$4+CB372&gt;$B$2*'SFV+BESS'!$I$9,BU373*$B$4&gt;'SFV+BESS'!$I$7,CB372&lt;$B$2*'SFV+BESS'!$I$9),$B$2*'SFV+BESS'!$I$9-CB372,IF(AND(BU373&gt;0,BU373*$B$4+CB372&lt;=$B$2*'SFV+BESS'!$I$9,BU373&gt;'SFV+BESS'!$I$7),'SFV+BESS'!$I$7,0))))</f>
        <v>0</v>
      </c>
      <c r="BW373" s="27">
        <f>IF(AND(BU373&lt;0,CB372+BU373/$B$5&gt;$H$2,-BU373/'Carga-Descarga Año'!$B$5&lt;'SFV+BESS'!$I$7),BU373/$B$5,IF(AND(BU373&lt;0,CB372+BU373/$B$5&gt;$H$2,-BU373/'Carga-Descarga Año'!$B$5&gt;'SFV+BESS'!$I$7),-'SFV+BESS'!$I$7,IF(AND(BU373&lt;0,CB372+BU373/$B$5&lt;$H$2),-MIN('SFV+BESS'!$I$7,CB372-$H$2),0)))</f>
        <v>0</v>
      </c>
      <c r="BX373" s="33"/>
      <c r="BY373" s="33">
        <f t="shared" si="447"/>
        <v>0</v>
      </c>
      <c r="BZ373" s="27">
        <f t="shared" si="411"/>
        <v>0</v>
      </c>
      <c r="CA373" s="27">
        <f t="shared" si="412"/>
        <v>0</v>
      </c>
      <c r="CB373" s="28">
        <f>IF((CB372+BV373+BW373)&gt;=$B$2*'SFV+BESS'!$I$9, $B$2*'SFV+BESS'!$I$9, (CB372+BV373+BW373))</f>
        <v>173.61249999999998</v>
      </c>
      <c r="CC373" s="110">
        <f t="shared" si="413"/>
        <v>0</v>
      </c>
      <c r="CH373" s="251"/>
      <c r="CI373" s="41">
        <v>15.1666666666667</v>
      </c>
      <c r="CJ373" s="33">
        <f t="shared" si="465"/>
        <v>0</v>
      </c>
      <c r="CK373" s="33">
        <f>Gen_Cons_Horario!B4023</f>
        <v>0</v>
      </c>
      <c r="CL373" s="35">
        <f t="shared" si="440"/>
        <v>0</v>
      </c>
      <c r="CM373" s="116">
        <f>IF(AND(CL373&gt;0,CL373*$B$4+CS372&lt;=$B$2*'SFV+BESS'!$I$9,CL373&lt;'SFV+BESS'!$I$7), CL373*$B$4, IF(AND(CL373&gt;0,CL373*$B$4+CS372&gt;$B$2*'SFV+BESS'!$I$9,CL373*$B$4&lt;'SFV+BESS'!$I$7),$B$2*'SFV+BESS'!$I$9-CS372,IF(AND(CL373&gt;0,CL373*$B$4+CS372&gt;$B$2*'SFV+BESS'!$I$9,CL373*$B$4&gt;'SFV+BESS'!$I$7,CS372&lt;$B$2*'SFV+BESS'!$I$9),$B$2*'SFV+BESS'!$I$9-CS372,IF(AND(CL373&gt;0,CL373*$B$4+CS372&lt;=$B$2*'SFV+BESS'!$I$9,CL373&gt;'SFV+BESS'!$I$7),'SFV+BESS'!$I$7,0))))</f>
        <v>0</v>
      </c>
      <c r="CN373" s="27">
        <f>IF(AND(CL373&lt;0,CS372+CL373/$B$5&gt;$H$2,-CL373/'Carga-Descarga Año'!$B$5&lt;'SFV+BESS'!$I$7),CL373/$B$5,IF(AND(CL373&lt;0,CS372+CL373/$B$5&gt;$H$2,-CL373/'Carga-Descarga Año'!$B$5&gt;'SFV+BESS'!$I$7),-'SFV+BESS'!$I$7,IF(AND(CL373&lt;0,CS372+CL373/$B$5&lt;$H$2),-MIN('SFV+BESS'!$I$7,CS372-$H$2),0)))</f>
        <v>0</v>
      </c>
      <c r="CO373" s="33"/>
      <c r="CP373" s="33">
        <f t="shared" si="448"/>
        <v>0</v>
      </c>
      <c r="CQ373" s="27">
        <f t="shared" si="414"/>
        <v>0</v>
      </c>
      <c r="CR373" s="27">
        <f t="shared" si="449"/>
        <v>0</v>
      </c>
      <c r="CS373" s="28">
        <f>IF((CS372+CM373+CN373)&gt;=$B$2*'SFV+BESS'!$I$9, $B$2*'SFV+BESS'!$I$9, (CS372+CM373+CN373))</f>
        <v>173.61249999999998</v>
      </c>
      <c r="CT373" s="110">
        <f t="shared" si="415"/>
        <v>0</v>
      </c>
      <c r="CY373" s="251"/>
      <c r="CZ373" s="41">
        <v>15.1666666666667</v>
      </c>
      <c r="DA373" s="33">
        <f t="shared" si="466"/>
        <v>0</v>
      </c>
      <c r="DB373" s="33">
        <f>Gen_Cons_Horario!B4743</f>
        <v>0</v>
      </c>
      <c r="DC373" s="35">
        <f t="shared" si="431"/>
        <v>0</v>
      </c>
      <c r="DD373" s="116">
        <f>IF(AND(DC373&gt;0,DC373*$B$4+DJ372&lt;=$B$2*'SFV+BESS'!$I$9,DC373&lt;'SFV+BESS'!$I$7), DC373*$B$4, IF(AND(DC373&gt;0,DC373*$B$4+DJ372&gt;$B$2*'SFV+BESS'!$I$9,DC373*$B$4&lt;'SFV+BESS'!$I$7),$B$2*'SFV+BESS'!$I$9-DJ372,IF(AND(DC373&gt;0,DC373*$B$4+DJ372&gt;$B$2*'SFV+BESS'!$I$9,DC373*$B$4&gt;'SFV+BESS'!$I$7,DJ372&lt;$B$2*'SFV+BESS'!$I$9),$B$2*'SFV+BESS'!$I$9-DJ372,IF(AND(DC373&gt;0,DC373*$B$4+DJ372&lt;=$B$2*'SFV+BESS'!$I$9,DC373&gt;'SFV+BESS'!$I$7),'SFV+BESS'!$I$7,0))))</f>
        <v>0</v>
      </c>
      <c r="DE373" s="27">
        <f>IF(AND(DC373&lt;0,DJ372+DC373/$B$5&gt;$H$2,-DC373/'Carga-Descarga Año'!$B$5&lt;'SFV+BESS'!$I$7),DC373/$B$5,IF(AND(DC373&lt;0,DJ372+DC373/$B$5&gt;$H$2,-DC373/'Carga-Descarga Año'!$B$5&gt;'SFV+BESS'!$I$7),-'SFV+BESS'!$I$7,IF(AND(DC373&lt;0,DJ372+DC373/$B$5&lt;$H$2),-MIN('SFV+BESS'!$I$7,DJ372-$H$2),0)))</f>
        <v>0</v>
      </c>
      <c r="DF373" s="33"/>
      <c r="DG373" s="33">
        <f t="shared" si="450"/>
        <v>0</v>
      </c>
      <c r="DH373" s="27">
        <f t="shared" si="416"/>
        <v>0</v>
      </c>
      <c r="DI373" s="27">
        <f t="shared" si="417"/>
        <v>0</v>
      </c>
      <c r="DJ373" s="28">
        <f>IF((DJ372+DD373+DE373)&gt;=$B$2*'SFV+BESS'!$I$9, $B$2*'SFV+BESS'!$I$9, (DJ372+DD373+DE373))</f>
        <v>173.61249999999998</v>
      </c>
      <c r="DK373" s="110">
        <f t="shared" si="418"/>
        <v>0</v>
      </c>
      <c r="DP373" s="251"/>
      <c r="DQ373" s="41">
        <v>15.1666666666667</v>
      </c>
      <c r="DR373" s="33">
        <f t="shared" si="467"/>
        <v>0</v>
      </c>
      <c r="DS373" s="33">
        <f>Gen_Cons_Horario!B5487</f>
        <v>0</v>
      </c>
      <c r="DT373" s="35">
        <f t="shared" si="432"/>
        <v>0</v>
      </c>
      <c r="DU373" s="116">
        <f>IF(AND(DT373&gt;0,DT373*$B$4+EA372&lt;=$B$2*'SFV+BESS'!$I$9,DT373&lt;'SFV+BESS'!$I$7), DT373*$B$4, IF(AND(DT373&gt;0,DT373*$B$4+EA372&gt;$B$2*'SFV+BESS'!$I$9,DT373*$B$4&lt;'SFV+BESS'!$I$7),$B$2*'SFV+BESS'!$I$9-EA372,IF(AND(DT373&gt;0,DT373*$B$4+EA372&gt;$B$2*'SFV+BESS'!$I$9,DT373*$B$4&gt;'SFV+BESS'!$I$7,EA372&lt;$B$2*'SFV+BESS'!$I$9),$B$2*'SFV+BESS'!$I$9-EA372,IF(AND(DT373&gt;0,DT373*$B$4+EA372&lt;=$B$2*'SFV+BESS'!$I$9,DT373&gt;'SFV+BESS'!$I$7),'SFV+BESS'!$I$7,0))))</f>
        <v>0</v>
      </c>
      <c r="DV373" s="27">
        <f>IF(AND(DT373&lt;0,EA372+DT373/$B$5&gt;$H$2,-DT373/'Carga-Descarga Año'!$B$5&lt;'SFV+BESS'!$I$7),DT373/$B$5,IF(AND(DT373&lt;0,EA372+DT373/$B$5&gt;$H$2,-DT373/'Carga-Descarga Año'!$B$5&gt;'SFV+BESS'!$I$7),-'SFV+BESS'!$I$7,IF(AND(DT373&lt;0,EA372+DT373/$B$5&lt;$H$2),-MIN('SFV+BESS'!$I$7,EA372-$H$2),0)))</f>
        <v>0</v>
      </c>
      <c r="DW373" s="33"/>
      <c r="DX373" s="33">
        <f t="shared" si="451"/>
        <v>0</v>
      </c>
      <c r="DY373" s="27">
        <f t="shared" si="419"/>
        <v>0</v>
      </c>
      <c r="DZ373" s="27">
        <f t="shared" si="452"/>
        <v>0</v>
      </c>
      <c r="EA373" s="28">
        <f>IF((EA372+DU373+DV373)&gt;=$B$2*'SFV+BESS'!$I$9, $B$2*'SFV+BESS'!$I$9, (EA372+DU373+DV373))</f>
        <v>173.61249999999998</v>
      </c>
      <c r="EB373" s="110">
        <f t="shared" si="420"/>
        <v>0</v>
      </c>
      <c r="EG373" s="251"/>
      <c r="EH373" s="41">
        <v>15.1666666666667</v>
      </c>
      <c r="EI373" s="33">
        <f t="shared" si="468"/>
        <v>0</v>
      </c>
      <c r="EJ373" s="33">
        <f>Gen_Cons_Horario!B6231</f>
        <v>0</v>
      </c>
      <c r="EK373" s="35">
        <f t="shared" si="433"/>
        <v>0</v>
      </c>
      <c r="EL373" s="116">
        <f>IF(AND(EK373&gt;0,EK373*$B$4+ER372&lt;=$B$2*'SFV+BESS'!$I$9,EK373&lt;'SFV+BESS'!$I$7), EK373*$B$4, IF(AND(EK373&gt;0,EK373*$B$4+ER372&gt;$B$2*'SFV+BESS'!$I$9,EK373*$B$4&lt;'SFV+BESS'!$I$7),$B$2*'SFV+BESS'!$I$9-ER372,IF(AND(EK373&gt;0,EK373*$B$4+ER372&gt;$B$2*'SFV+BESS'!$I$9,EK373*$B$4&gt;'SFV+BESS'!$I$7,ER372&lt;$B$2*'SFV+BESS'!$I$9),$B$2*'SFV+BESS'!$I$9-ER372,IF(AND(EK373&gt;0,EK373*$B$4+ER372&lt;=$B$2*'SFV+BESS'!$I$9,EK373&gt;'SFV+BESS'!$I$7),'SFV+BESS'!$I$7,0))))</f>
        <v>0</v>
      </c>
      <c r="EM373" s="27">
        <f>IF(AND(EK373&lt;0,ER372+EK373/$B$5&gt;$H$2,-EK373/'Carga-Descarga Año'!$B$5&lt;'SFV+BESS'!$I$7),EK373/$B$5,IF(AND(EK373&lt;0,ER372+EK373/$B$5&gt;$H$2,-EK373/'Carga-Descarga Año'!$B$5&gt;'SFV+BESS'!$I$7),-'SFV+BESS'!$I$7,IF(AND(EK373&lt;0,ER372+EK373/$B$5&lt;$H$2),-MIN('SFV+BESS'!$I$7,ER372-$H$2),0)))</f>
        <v>0</v>
      </c>
      <c r="EN373" s="33"/>
      <c r="EO373" s="33">
        <f t="shared" si="453"/>
        <v>0</v>
      </c>
      <c r="EP373" s="27">
        <f t="shared" si="421"/>
        <v>0</v>
      </c>
      <c r="EQ373" s="27">
        <f t="shared" si="454"/>
        <v>0</v>
      </c>
      <c r="ER373" s="28">
        <f>IF((ER372+EL373+EM373)&gt;=$B$2*'SFV+BESS'!$I$9, $B$2*'SFV+BESS'!$I$9, (ER372+EL373+EM373))</f>
        <v>173.61249999999998</v>
      </c>
      <c r="ES373" s="110">
        <f t="shared" si="422"/>
        <v>0</v>
      </c>
      <c r="EX373" s="251"/>
      <c r="EY373" s="41">
        <v>15.1666666666667</v>
      </c>
      <c r="EZ373" s="33">
        <f t="shared" si="469"/>
        <v>0</v>
      </c>
      <c r="FA373" s="33">
        <f>Gen_Cons_Horario!B6951</f>
        <v>0</v>
      </c>
      <c r="FB373" s="35">
        <f t="shared" si="434"/>
        <v>0</v>
      </c>
      <c r="FC373" s="116">
        <f>IF(AND(FB373&gt;0,FB373*$B$4+FI372&lt;=$B$2*'SFV+BESS'!$I$9,FB373&lt;'SFV+BESS'!$I$7), FB373*$B$4, IF(AND(FB373&gt;0,FB373*$B$4+FI372&gt;$B$2*'SFV+BESS'!$I$9,FB373*$B$4&lt;'SFV+BESS'!$I$7),$B$2*'SFV+BESS'!$I$9-FI372,IF(AND(FB373&gt;0,FB373*$B$4+FI372&gt;$B$2*'SFV+BESS'!$I$9,FB373*$B$4&gt;'SFV+BESS'!$I$7,FI372&lt;$B$2*'SFV+BESS'!$I$9),$B$2*'SFV+BESS'!$I$9-FI372,IF(AND(FB373&gt;0,FB373*$B$4+FI372&lt;=$B$2*'SFV+BESS'!$I$9,FB373&gt;'SFV+BESS'!$I$7),'SFV+BESS'!$I$7,0))))</f>
        <v>0</v>
      </c>
      <c r="FD373" s="27">
        <f>IF(AND(FB373&lt;0,FI372+FB373/$B$5&gt;$H$2,-FB373/'Carga-Descarga Año'!$B$5&lt;'SFV+BESS'!$I$7),FB373/$B$5,IF(AND(FB373&lt;0,FI372+FB373/$B$5&gt;$H$2,-FB373/'Carga-Descarga Año'!$B$5&gt;'SFV+BESS'!$I$7),-'SFV+BESS'!$I$7,IF(AND(FB373&lt;0,FI372+FB373/$B$5&lt;$H$2),-MIN('SFV+BESS'!$I$7,FI372-$H$2),0)))</f>
        <v>0</v>
      </c>
      <c r="FE373" s="33"/>
      <c r="FF373" s="33">
        <f t="shared" si="455"/>
        <v>0</v>
      </c>
      <c r="FG373" s="27">
        <f t="shared" si="423"/>
        <v>0</v>
      </c>
      <c r="FH373" s="27">
        <f t="shared" si="456"/>
        <v>0</v>
      </c>
      <c r="FI373" s="28">
        <f>IF((FI372+FC373+FD373)&gt;=$B$2*'SFV+BESS'!$I$9, $B$2*'SFV+BESS'!$I$9, (FI372+FC373+FD373))</f>
        <v>173.61249999999998</v>
      </c>
      <c r="FJ373" s="110">
        <f t="shared" si="424"/>
        <v>0</v>
      </c>
      <c r="FO373" s="251"/>
      <c r="FP373" s="41">
        <v>15.1666666666667</v>
      </c>
      <c r="FQ373" s="33">
        <f t="shared" si="470"/>
        <v>0</v>
      </c>
      <c r="FR373" s="33">
        <f>Gen_Cons_Horario!B7695</f>
        <v>0</v>
      </c>
      <c r="FS373" s="35">
        <f t="shared" si="435"/>
        <v>0</v>
      </c>
      <c r="FT373" s="116">
        <f>IF(AND(FS373&gt;0,FS373*$B$4+FZ372&lt;=$B$2*'SFV+BESS'!$I$9,FS373&lt;'SFV+BESS'!$I$7), FS373*$B$4, IF(AND(FS373&gt;0,FS373*$B$4+FZ372&gt;$B$2*'SFV+BESS'!$I$9,FS373*$B$4&lt;'SFV+BESS'!$I$7),$B$2*'SFV+BESS'!$I$9-FZ372,IF(AND(FS373&gt;0,FS373*$B$4+FZ372&gt;$B$2*'SFV+BESS'!$I$9,FS373*$B$4&gt;'SFV+BESS'!$I$7,FZ372&lt;$B$2*'SFV+BESS'!$I$9),$B$2*'SFV+BESS'!$I$9-FZ372,IF(AND(FS373&gt;0,FS373*$B$4+FZ372&lt;=$B$2*'SFV+BESS'!$I$9,FS373&gt;'SFV+BESS'!$I$7),'SFV+BESS'!$I$7,0))))</f>
        <v>0</v>
      </c>
      <c r="FU373" s="27">
        <f>IF(AND(FS373&lt;0,FZ372+FS373/$B$5&gt;$H$2,-FS373/'Carga-Descarga Año'!$B$5&lt;'SFV+BESS'!$I$7),FS373/$B$5,IF(AND(FS373&lt;0,FZ372+FS373/$B$5&gt;$H$2,-FS373/'Carga-Descarga Año'!$B$5&gt;'SFV+BESS'!$I$7),-'SFV+BESS'!$I$7,IF(AND(FS373&lt;0,FZ372+FS373/$B$5&lt;$H$2),-MIN('SFV+BESS'!$I$7,FZ372-$H$2),0)))</f>
        <v>0</v>
      </c>
      <c r="FV373" s="33"/>
      <c r="FW373" s="33">
        <f t="shared" si="457"/>
        <v>0</v>
      </c>
      <c r="FX373" s="27">
        <f t="shared" si="425"/>
        <v>0</v>
      </c>
      <c r="FY373" s="27">
        <f t="shared" si="458"/>
        <v>0</v>
      </c>
      <c r="FZ373" s="28">
        <f>IF((FZ372+FT373+FU373)&gt;=$B$2*'SFV+BESS'!$I$9, $B$2*'SFV+BESS'!$I$9, (FZ372+FT373+FU373))</f>
        <v>173.61249999999998</v>
      </c>
      <c r="GA373" s="110">
        <f t="shared" si="426"/>
        <v>0</v>
      </c>
      <c r="GF373" s="251"/>
      <c r="GG373" s="41">
        <v>15.1666666666667</v>
      </c>
      <c r="GH373" s="33">
        <f t="shared" si="471"/>
        <v>0</v>
      </c>
      <c r="GI373" s="33">
        <f>Gen_Cons_Horario!B8415</f>
        <v>0</v>
      </c>
      <c r="GJ373" s="35">
        <f t="shared" si="441"/>
        <v>0</v>
      </c>
      <c r="GK373" s="116">
        <f>IF(AND(GJ373&gt;0,GJ373*$B$4+GQ372&lt;=$B$2*'SFV+BESS'!$I$9,GJ373&lt;'SFV+BESS'!$I$7), GJ373*$B$4, IF(AND(GJ373&gt;0,GJ373*$B$4+GQ372&gt;$B$2*'SFV+BESS'!$I$9,GJ373*$B$4&lt;'SFV+BESS'!$I$7),$B$2*'SFV+BESS'!$I$9-GQ372,IF(AND(GJ373&gt;0,GJ373*$B$4+GQ372&gt;$B$2*'SFV+BESS'!$I$9,GJ373*$B$4&gt;'SFV+BESS'!$I$7,GQ372&lt;$B$2*'SFV+BESS'!$I$9),$B$2*'SFV+BESS'!$I$9-GQ372,IF(AND(GJ373&gt;0,GJ373*$B$4+GQ372&lt;=$B$2*'SFV+BESS'!$I$9,GJ373&gt;'SFV+BESS'!$I$7),'SFV+BESS'!$I$7,0))))</f>
        <v>0</v>
      </c>
      <c r="GL373" s="27">
        <f>IF(AND(GJ373&lt;0,GQ372+GJ373/$B$5&gt;$H$2,-GJ373/'Carga-Descarga Año'!$B$5&lt;'SFV+BESS'!$I$7),GJ373/$B$5,IF(AND(GJ373&lt;0,GQ372+GJ373/$B$5&gt;$H$2,-GJ373/'Carga-Descarga Año'!$B$5&gt;'SFV+BESS'!$I$7),-'SFV+BESS'!$I$7,IF(AND(GJ373&lt;0,GQ372+GJ373/$B$5&lt;$H$2),-MIN('SFV+BESS'!$I$7,GQ372-$H$2),0)))</f>
        <v>0</v>
      </c>
      <c r="GM373" s="33"/>
      <c r="GN373" s="33">
        <f t="shared" si="459"/>
        <v>0</v>
      </c>
      <c r="GO373" s="27">
        <f t="shared" si="427"/>
        <v>0</v>
      </c>
      <c r="GP373" s="27">
        <f t="shared" si="460"/>
        <v>0</v>
      </c>
      <c r="GQ373" s="28">
        <f>IF((GQ372+GK373+GL373)&gt;=$B$2*'SFV+BESS'!$I$9, $B$2*'SFV+BESS'!$I$9, (GQ372+GK373+GL373))</f>
        <v>173.61249999999998</v>
      </c>
      <c r="GR373" s="110">
        <f t="shared" si="428"/>
        <v>0</v>
      </c>
    </row>
    <row r="374" spans="1:200">
      <c r="A374" s="249"/>
      <c r="B374" s="41">
        <v>15.2083333333333</v>
      </c>
      <c r="C374" s="38">
        <f t="shared" si="442"/>
        <v>0</v>
      </c>
      <c r="D374" s="2">
        <f>Gen_Cons_Horario!B400</f>
        <v>0</v>
      </c>
      <c r="E374" s="140">
        <f t="shared" si="400"/>
        <v>0</v>
      </c>
      <c r="F374" s="116">
        <f>IF(AND(E374&gt;0,E374*$B$4+L373&lt;=$B$2*'SFV+BESS'!$I$9,E374&lt;'SFV+BESS'!$I$7), E374*$B$4, IF(AND(E374&gt;0,E374*$B$4+L373&gt;$B$2*'SFV+BESS'!$I$9,E374*$B$4&lt;'SFV+BESS'!$I$7),$B$2*'SFV+BESS'!$I$9-L373,IF(AND(E374&gt;0,E374*$B$4+L373&gt;$B$2*'SFV+BESS'!$I$9,E374*$B$4&gt;'SFV+BESS'!$I$7,L373&lt;$B$2*'SFV+BESS'!$I$9),$B$2*'SFV+BESS'!$I$9-L373,IF(AND(E374&gt;0,E374*$B$4+L373&lt;=$B$2*'SFV+BESS'!$I$9,E374&gt;'SFV+BESS'!$I$7),'SFV+BESS'!$I$7,0))))</f>
        <v>0</v>
      </c>
      <c r="G374" s="27">
        <f>IF(AND(E374&lt;0,L373+E374/$B$5&gt;$H$2,-E374/'Carga-Descarga Año'!$B$5&lt;'SFV+BESS'!$I$7),E374/$B$5,IF(AND(E374&lt;0,L373+E374/$B$5&gt;$H$2,-E374/'Carga-Descarga Año'!$B$5&gt;'SFV+BESS'!$I$7),-'SFV+BESS'!$I$7,IF(AND(E374&lt;0,L373+E374/$B$5&lt;$H$2),-MIN('SFV+BESS'!$I$7,L373-$H$2),0)))</f>
        <v>0</v>
      </c>
      <c r="I374" s="38">
        <f t="shared" si="401"/>
        <v>0</v>
      </c>
      <c r="J374" s="27">
        <f t="shared" si="403"/>
        <v>0</v>
      </c>
      <c r="K374" s="27">
        <f t="shared" si="402"/>
        <v>0</v>
      </c>
      <c r="L374" s="28">
        <f>IF((L373+F374+G374)&gt;=$B$2*'SFV+BESS'!$I$9, $B$2*'SFV+BESS'!$I$9, (L373+F374+G374))</f>
        <v>116.05873790653644</v>
      </c>
      <c r="M374" s="110">
        <f t="shared" si="404"/>
        <v>0</v>
      </c>
      <c r="R374" s="251"/>
      <c r="S374" s="41">
        <v>15.2083333333333</v>
      </c>
      <c r="T374" s="2">
        <f t="shared" si="461"/>
        <v>0</v>
      </c>
      <c r="U374" s="2">
        <f>Gen_Cons_Horario!B1144</f>
        <v>0</v>
      </c>
      <c r="V374" s="35">
        <f t="shared" si="436"/>
        <v>0</v>
      </c>
      <c r="W374" s="116">
        <f>IF(AND(V374&gt;0,V374*$B$4+AC373&lt;=$B$2*'SFV+BESS'!$I$9,V374&lt;'SFV+BESS'!$I$7), V374*$B$4, IF(AND(V374&gt;0,V374*$B$4+AC373&gt;$B$2*'SFV+BESS'!$I$9,V374*$B$4&lt;'SFV+BESS'!$I$7),$B$2*'SFV+BESS'!$I$9-AC373,IF(AND(V374&gt;0,V374*$B$4+AC373&gt;$B$2*'SFV+BESS'!$I$9,V374*$B$4&gt;'SFV+BESS'!$I$7,AC373&lt;$B$2*'SFV+BESS'!$I$9),$B$2*'SFV+BESS'!$I$9-AC373,IF(AND(V374&gt;0,V374*$B$4+AC373&lt;=$B$2*'SFV+BESS'!$I$9,V374&gt;'SFV+BESS'!$I$7),'SFV+BESS'!$I$7,0))))</f>
        <v>0</v>
      </c>
      <c r="X374" s="27">
        <f>IF(AND(V374&lt;0,AC373+V374/$B$5&gt;$H$2,-V374/'Carga-Descarga Año'!$B$5&lt;'SFV+BESS'!$I$7),V374/$B$5,IF(AND(V374&lt;0,AC373+V374/$B$5&gt;$H$2,-V374/'Carga-Descarga Año'!$B$5&gt;'SFV+BESS'!$I$7),-'SFV+BESS'!$I$7,IF(AND(V374&lt;0,AC373+V374/$B$5&lt;$H$2),-MIN('SFV+BESS'!$I$7,AC373-$H$2),0)))</f>
        <v>0</v>
      </c>
      <c r="Z374" s="33">
        <f t="shared" si="430"/>
        <v>0</v>
      </c>
      <c r="AA374" s="27">
        <f t="shared" si="405"/>
        <v>0</v>
      </c>
      <c r="AB374" s="27">
        <f t="shared" si="429"/>
        <v>0</v>
      </c>
      <c r="AC374" s="28">
        <f>IF((AC373+W374+X374)&gt;=$B$2*'SFV+BESS'!$I$9, $B$2*'SFV+BESS'!$I$9, (AC373+W374+X374))</f>
        <v>173.61249999999998</v>
      </c>
      <c r="AD374" s="110">
        <f t="shared" si="406"/>
        <v>0</v>
      </c>
      <c r="AI374" s="251"/>
      <c r="AJ374" s="41">
        <v>15.2083333333333</v>
      </c>
      <c r="AK374" s="52">
        <f t="shared" si="462"/>
        <v>0</v>
      </c>
      <c r="AL374" s="33">
        <f>Gen_Cons_Horario!B1816</f>
        <v>0</v>
      </c>
      <c r="AM374" s="35">
        <f t="shared" si="437"/>
        <v>0</v>
      </c>
      <c r="AN374" s="116">
        <f>IF(AND(AM374&gt;0,AM374*$B$4+AT373&lt;=$B$2*'SFV+BESS'!$I$9,AM374&lt;'SFV+BESS'!$I$7), AM374*$B$4, IF(AND(AM374&gt;0,AM374*$B$4+AT373&gt;$B$2*'SFV+BESS'!$I$9,AM374*$B$4&lt;'SFV+BESS'!$I$7),$B$2*'SFV+BESS'!$I$9-AT373,IF(AND(AM374&gt;0,AM374*$B$4+AT373&gt;$B$2*'SFV+BESS'!$I$9,AM374*$B$4&gt;'SFV+BESS'!$I$7,AT373&lt;$B$2*'SFV+BESS'!$I$9),$B$2*'SFV+BESS'!$I$9-AT373,IF(AND(AM374&gt;0,AM374*$B$4+AT373&lt;=$B$2*'SFV+BESS'!$I$9,AM374&gt;'SFV+BESS'!$I$7),'SFV+BESS'!$I$7,0))))</f>
        <v>0</v>
      </c>
      <c r="AO374" s="27">
        <f>IF(AND(AM374&lt;0,AT373+AM374/$B$5&gt;$H$2,-AM374/'Carga-Descarga Año'!$B$5&lt;'SFV+BESS'!$I$7),AM374/$B$5,IF(AND(AM374&lt;0,AT373+AM374/$B$5&gt;$H$2,-AM374/'Carga-Descarga Año'!$B$5&gt;'SFV+BESS'!$I$7),-'SFV+BESS'!$I$7,IF(AND(AM374&lt;0,AT373+AM374/$B$5&lt;$H$2),-MIN('SFV+BESS'!$I$7,AT373-$H$2),0)))</f>
        <v>0</v>
      </c>
      <c r="AP374" s="33"/>
      <c r="AQ374" s="33">
        <f t="shared" si="443"/>
        <v>0</v>
      </c>
      <c r="AR374" s="27">
        <f t="shared" si="407"/>
        <v>0</v>
      </c>
      <c r="AS374" s="27">
        <f t="shared" si="444"/>
        <v>0</v>
      </c>
      <c r="AT374" s="28">
        <f>IF((AT373+AN374+AO374)&gt;=$B$2*'SFV+BESS'!$I$9, $B$2*'SFV+BESS'!$I$9, (AT373+AN374+AO374))</f>
        <v>172.53218491635695</v>
      </c>
      <c r="AU374" s="110">
        <f t="shared" si="408"/>
        <v>0</v>
      </c>
      <c r="AZ374" s="251"/>
      <c r="BA374" s="41">
        <v>15.2083333333333</v>
      </c>
      <c r="BB374" s="33">
        <f t="shared" si="463"/>
        <v>0</v>
      </c>
      <c r="BC374" s="33">
        <f>Gen_Cons_Horario!B2560</f>
        <v>0</v>
      </c>
      <c r="BD374" s="35">
        <f t="shared" si="438"/>
        <v>0</v>
      </c>
      <c r="BE374" s="116">
        <f>IF(AND(BD374&gt;0,BD374*$B$4+BK373&lt;=$B$2*'SFV+BESS'!$I$9,BD374&lt;'SFV+BESS'!$I$7), BD374*$B$4, IF(AND(BD374&gt;0,BD374*$B$4+BK373&gt;$B$2*'SFV+BESS'!$I$9,BD374*$B$4&lt;'SFV+BESS'!$I$7),$B$2*'SFV+BESS'!$I$9-BK373,IF(AND(BD374&gt;0,BD374*$B$4+BK373&gt;$B$2*'SFV+BESS'!$I$9,BD374*$B$4&gt;'SFV+BESS'!$I$7,BK373&lt;$B$2*'SFV+BESS'!$I$9),$B$2*'SFV+BESS'!$I$9-BK373,IF(AND(BD374&gt;0,BD374*$B$4+BK373&lt;=$B$2*'SFV+BESS'!$I$9,BD374&gt;'SFV+BESS'!$I$7),'SFV+BESS'!$I$7,0))))</f>
        <v>0</v>
      </c>
      <c r="BF374" s="27">
        <f>IF(AND(BD374&lt;0,BK373+BD374/$B$5&gt;$H$2,-BD374/'Carga-Descarga Año'!$B$5&lt;'SFV+BESS'!$I$7),BD374/$B$5,IF(AND(BD374&lt;0,BK373+BD374/$B$5&gt;$H$2,-BD374/'Carga-Descarga Año'!$B$5&gt;'SFV+BESS'!$I$7),-'SFV+BESS'!$I$7,IF(AND(BD374&lt;0,BK373+BD374/$B$5&lt;$H$2),-MIN('SFV+BESS'!$I$7,BK373-$H$2),0)))</f>
        <v>0</v>
      </c>
      <c r="BG374" s="33"/>
      <c r="BH374" s="33">
        <f t="shared" si="445"/>
        <v>0</v>
      </c>
      <c r="BI374" s="27">
        <f t="shared" si="409"/>
        <v>0</v>
      </c>
      <c r="BJ374" s="27">
        <f t="shared" si="446"/>
        <v>0</v>
      </c>
      <c r="BK374" s="28">
        <f>IF((BK373+BE374+BF374)&gt;=$B$2*'SFV+BESS'!$I$9, $B$2*'SFV+BESS'!$I$9, (BK373+BE374+BF374))</f>
        <v>173.61249999999998</v>
      </c>
      <c r="BL374" s="110">
        <f t="shared" si="410"/>
        <v>0</v>
      </c>
      <c r="BQ374" s="251"/>
      <c r="BR374" s="41">
        <v>15.2083333333333</v>
      </c>
      <c r="BS374" s="33">
        <f t="shared" si="464"/>
        <v>0</v>
      </c>
      <c r="BT374" s="33">
        <f>Gen_Cons_Horario!B3280</f>
        <v>0</v>
      </c>
      <c r="BU374" s="35">
        <f t="shared" si="439"/>
        <v>0</v>
      </c>
      <c r="BV374" s="116">
        <f>IF(AND(BU374&gt;0,BU374*$B$4+CB373&lt;=$B$2*'SFV+BESS'!$I$9,BU374&lt;'SFV+BESS'!$I$7), BU374*$B$4, IF(AND(BU374&gt;0,BU374*$B$4+CB373&gt;$B$2*'SFV+BESS'!$I$9,BU374*$B$4&lt;'SFV+BESS'!$I$7),$B$2*'SFV+BESS'!$I$9-CB373,IF(AND(BU374&gt;0,BU374*$B$4+CB373&gt;$B$2*'SFV+BESS'!$I$9,BU374*$B$4&gt;'SFV+BESS'!$I$7,CB373&lt;$B$2*'SFV+BESS'!$I$9),$B$2*'SFV+BESS'!$I$9-CB373,IF(AND(BU374&gt;0,BU374*$B$4+CB373&lt;=$B$2*'SFV+BESS'!$I$9,BU374&gt;'SFV+BESS'!$I$7),'SFV+BESS'!$I$7,0))))</f>
        <v>0</v>
      </c>
      <c r="BW374" s="27">
        <f>IF(AND(BU374&lt;0,CB373+BU374/$B$5&gt;$H$2,-BU374/'Carga-Descarga Año'!$B$5&lt;'SFV+BESS'!$I$7),BU374/$B$5,IF(AND(BU374&lt;0,CB373+BU374/$B$5&gt;$H$2,-BU374/'Carga-Descarga Año'!$B$5&gt;'SFV+BESS'!$I$7),-'SFV+BESS'!$I$7,IF(AND(BU374&lt;0,CB373+BU374/$B$5&lt;$H$2),-MIN('SFV+BESS'!$I$7,CB373-$H$2),0)))</f>
        <v>0</v>
      </c>
      <c r="BX374" s="33"/>
      <c r="BY374" s="33">
        <f t="shared" si="447"/>
        <v>0</v>
      </c>
      <c r="BZ374" s="27">
        <f t="shared" si="411"/>
        <v>0</v>
      </c>
      <c r="CA374" s="27">
        <f t="shared" si="412"/>
        <v>0</v>
      </c>
      <c r="CB374" s="28">
        <f>IF((CB373+BV374+BW374)&gt;=$B$2*'SFV+BESS'!$I$9, $B$2*'SFV+BESS'!$I$9, (CB373+BV374+BW374))</f>
        <v>173.61249999999998</v>
      </c>
      <c r="CC374" s="110">
        <f t="shared" si="413"/>
        <v>0</v>
      </c>
      <c r="CH374" s="251"/>
      <c r="CI374" s="41">
        <v>15.2083333333333</v>
      </c>
      <c r="CJ374" s="33">
        <f t="shared" si="465"/>
        <v>0</v>
      </c>
      <c r="CK374" s="33">
        <f>Gen_Cons_Horario!B4024</f>
        <v>0</v>
      </c>
      <c r="CL374" s="35">
        <f t="shared" si="440"/>
        <v>0</v>
      </c>
      <c r="CM374" s="116">
        <f>IF(AND(CL374&gt;0,CL374*$B$4+CS373&lt;=$B$2*'SFV+BESS'!$I$9,CL374&lt;'SFV+BESS'!$I$7), CL374*$B$4, IF(AND(CL374&gt;0,CL374*$B$4+CS373&gt;$B$2*'SFV+BESS'!$I$9,CL374*$B$4&lt;'SFV+BESS'!$I$7),$B$2*'SFV+BESS'!$I$9-CS373,IF(AND(CL374&gt;0,CL374*$B$4+CS373&gt;$B$2*'SFV+BESS'!$I$9,CL374*$B$4&gt;'SFV+BESS'!$I$7,CS373&lt;$B$2*'SFV+BESS'!$I$9),$B$2*'SFV+BESS'!$I$9-CS373,IF(AND(CL374&gt;0,CL374*$B$4+CS373&lt;=$B$2*'SFV+BESS'!$I$9,CL374&gt;'SFV+BESS'!$I$7),'SFV+BESS'!$I$7,0))))</f>
        <v>0</v>
      </c>
      <c r="CN374" s="27">
        <f>IF(AND(CL374&lt;0,CS373+CL374/$B$5&gt;$H$2,-CL374/'Carga-Descarga Año'!$B$5&lt;'SFV+BESS'!$I$7),CL374/$B$5,IF(AND(CL374&lt;0,CS373+CL374/$B$5&gt;$H$2,-CL374/'Carga-Descarga Año'!$B$5&gt;'SFV+BESS'!$I$7),-'SFV+BESS'!$I$7,IF(AND(CL374&lt;0,CS373+CL374/$B$5&lt;$H$2),-MIN('SFV+BESS'!$I$7,CS373-$H$2),0)))</f>
        <v>0</v>
      </c>
      <c r="CO374" s="33"/>
      <c r="CP374" s="33">
        <f t="shared" si="448"/>
        <v>0</v>
      </c>
      <c r="CQ374" s="27">
        <f t="shared" si="414"/>
        <v>0</v>
      </c>
      <c r="CR374" s="27">
        <f t="shared" si="449"/>
        <v>0</v>
      </c>
      <c r="CS374" s="28">
        <f>IF((CS373+CM374+CN374)&gt;=$B$2*'SFV+BESS'!$I$9, $B$2*'SFV+BESS'!$I$9, (CS373+CM374+CN374))</f>
        <v>173.61249999999998</v>
      </c>
      <c r="CT374" s="110">
        <f t="shared" si="415"/>
        <v>0</v>
      </c>
      <c r="CY374" s="251"/>
      <c r="CZ374" s="41">
        <v>15.2083333333333</v>
      </c>
      <c r="DA374" s="33">
        <f t="shared" si="466"/>
        <v>0</v>
      </c>
      <c r="DB374" s="33">
        <f>Gen_Cons_Horario!B4744</f>
        <v>0</v>
      </c>
      <c r="DC374" s="35">
        <f t="shared" si="431"/>
        <v>0</v>
      </c>
      <c r="DD374" s="116">
        <f>IF(AND(DC374&gt;0,DC374*$B$4+DJ373&lt;=$B$2*'SFV+BESS'!$I$9,DC374&lt;'SFV+BESS'!$I$7), DC374*$B$4, IF(AND(DC374&gt;0,DC374*$B$4+DJ373&gt;$B$2*'SFV+BESS'!$I$9,DC374*$B$4&lt;'SFV+BESS'!$I$7),$B$2*'SFV+BESS'!$I$9-DJ373,IF(AND(DC374&gt;0,DC374*$B$4+DJ373&gt;$B$2*'SFV+BESS'!$I$9,DC374*$B$4&gt;'SFV+BESS'!$I$7,DJ373&lt;$B$2*'SFV+BESS'!$I$9),$B$2*'SFV+BESS'!$I$9-DJ373,IF(AND(DC374&gt;0,DC374*$B$4+DJ373&lt;=$B$2*'SFV+BESS'!$I$9,DC374&gt;'SFV+BESS'!$I$7),'SFV+BESS'!$I$7,0))))</f>
        <v>0</v>
      </c>
      <c r="DE374" s="27">
        <f>IF(AND(DC374&lt;0,DJ373+DC374/$B$5&gt;$H$2,-DC374/'Carga-Descarga Año'!$B$5&lt;'SFV+BESS'!$I$7),DC374/$B$5,IF(AND(DC374&lt;0,DJ373+DC374/$B$5&gt;$H$2,-DC374/'Carga-Descarga Año'!$B$5&gt;'SFV+BESS'!$I$7),-'SFV+BESS'!$I$7,IF(AND(DC374&lt;0,DJ373+DC374/$B$5&lt;$H$2),-MIN('SFV+BESS'!$I$7,DJ373-$H$2),0)))</f>
        <v>0</v>
      </c>
      <c r="DF374" s="33"/>
      <c r="DG374" s="33">
        <f t="shared" si="450"/>
        <v>0</v>
      </c>
      <c r="DH374" s="27">
        <f t="shared" si="416"/>
        <v>0</v>
      </c>
      <c r="DI374" s="27">
        <f t="shared" si="417"/>
        <v>0</v>
      </c>
      <c r="DJ374" s="28">
        <f>IF((DJ373+DD374+DE374)&gt;=$B$2*'SFV+BESS'!$I$9, $B$2*'SFV+BESS'!$I$9, (DJ373+DD374+DE374))</f>
        <v>173.61249999999998</v>
      </c>
      <c r="DK374" s="110">
        <f t="shared" si="418"/>
        <v>0</v>
      </c>
      <c r="DP374" s="251"/>
      <c r="DQ374" s="41">
        <v>15.2083333333333</v>
      </c>
      <c r="DR374" s="33">
        <f t="shared" si="467"/>
        <v>0</v>
      </c>
      <c r="DS374" s="33">
        <f>Gen_Cons_Horario!B5488</f>
        <v>0</v>
      </c>
      <c r="DT374" s="35">
        <f t="shared" si="432"/>
        <v>0</v>
      </c>
      <c r="DU374" s="116">
        <f>IF(AND(DT374&gt;0,DT374*$B$4+EA373&lt;=$B$2*'SFV+BESS'!$I$9,DT374&lt;'SFV+BESS'!$I$7), DT374*$B$4, IF(AND(DT374&gt;0,DT374*$B$4+EA373&gt;$B$2*'SFV+BESS'!$I$9,DT374*$B$4&lt;'SFV+BESS'!$I$7),$B$2*'SFV+BESS'!$I$9-EA373,IF(AND(DT374&gt;0,DT374*$B$4+EA373&gt;$B$2*'SFV+BESS'!$I$9,DT374*$B$4&gt;'SFV+BESS'!$I$7,EA373&lt;$B$2*'SFV+BESS'!$I$9),$B$2*'SFV+BESS'!$I$9-EA373,IF(AND(DT374&gt;0,DT374*$B$4+EA373&lt;=$B$2*'SFV+BESS'!$I$9,DT374&gt;'SFV+BESS'!$I$7),'SFV+BESS'!$I$7,0))))</f>
        <v>0</v>
      </c>
      <c r="DV374" s="27">
        <f>IF(AND(DT374&lt;0,EA373+DT374/$B$5&gt;$H$2,-DT374/'Carga-Descarga Año'!$B$5&lt;'SFV+BESS'!$I$7),DT374/$B$5,IF(AND(DT374&lt;0,EA373+DT374/$B$5&gt;$H$2,-DT374/'Carga-Descarga Año'!$B$5&gt;'SFV+BESS'!$I$7),-'SFV+BESS'!$I$7,IF(AND(DT374&lt;0,EA373+DT374/$B$5&lt;$H$2),-MIN('SFV+BESS'!$I$7,EA373-$H$2),0)))</f>
        <v>0</v>
      </c>
      <c r="DW374" s="33"/>
      <c r="DX374" s="33">
        <f t="shared" si="451"/>
        <v>0</v>
      </c>
      <c r="DY374" s="27">
        <f t="shared" si="419"/>
        <v>0</v>
      </c>
      <c r="DZ374" s="27">
        <f t="shared" si="452"/>
        <v>0</v>
      </c>
      <c r="EA374" s="28">
        <f>IF((EA373+DU374+DV374)&gt;=$B$2*'SFV+BESS'!$I$9, $B$2*'SFV+BESS'!$I$9, (EA373+DU374+DV374))</f>
        <v>173.61249999999998</v>
      </c>
      <c r="EB374" s="110">
        <f t="shared" si="420"/>
        <v>0</v>
      </c>
      <c r="EG374" s="251"/>
      <c r="EH374" s="41">
        <v>15.2083333333333</v>
      </c>
      <c r="EI374" s="33">
        <f t="shared" si="468"/>
        <v>0</v>
      </c>
      <c r="EJ374" s="33">
        <f>Gen_Cons_Horario!B6232</f>
        <v>0</v>
      </c>
      <c r="EK374" s="35">
        <f t="shared" si="433"/>
        <v>0</v>
      </c>
      <c r="EL374" s="116">
        <f>IF(AND(EK374&gt;0,EK374*$B$4+ER373&lt;=$B$2*'SFV+BESS'!$I$9,EK374&lt;'SFV+BESS'!$I$7), EK374*$B$4, IF(AND(EK374&gt;0,EK374*$B$4+ER373&gt;$B$2*'SFV+BESS'!$I$9,EK374*$B$4&lt;'SFV+BESS'!$I$7),$B$2*'SFV+BESS'!$I$9-ER373,IF(AND(EK374&gt;0,EK374*$B$4+ER373&gt;$B$2*'SFV+BESS'!$I$9,EK374*$B$4&gt;'SFV+BESS'!$I$7,ER373&lt;$B$2*'SFV+BESS'!$I$9),$B$2*'SFV+BESS'!$I$9-ER373,IF(AND(EK374&gt;0,EK374*$B$4+ER373&lt;=$B$2*'SFV+BESS'!$I$9,EK374&gt;'SFV+BESS'!$I$7),'SFV+BESS'!$I$7,0))))</f>
        <v>0</v>
      </c>
      <c r="EM374" s="27">
        <f>IF(AND(EK374&lt;0,ER373+EK374/$B$5&gt;$H$2,-EK374/'Carga-Descarga Año'!$B$5&lt;'SFV+BESS'!$I$7),EK374/$B$5,IF(AND(EK374&lt;0,ER373+EK374/$B$5&gt;$H$2,-EK374/'Carga-Descarga Año'!$B$5&gt;'SFV+BESS'!$I$7),-'SFV+BESS'!$I$7,IF(AND(EK374&lt;0,ER373+EK374/$B$5&lt;$H$2),-MIN('SFV+BESS'!$I$7,ER373-$H$2),0)))</f>
        <v>0</v>
      </c>
      <c r="EN374" s="33"/>
      <c r="EO374" s="33">
        <f t="shared" si="453"/>
        <v>0</v>
      </c>
      <c r="EP374" s="27">
        <f t="shared" si="421"/>
        <v>0</v>
      </c>
      <c r="EQ374" s="27">
        <f t="shared" si="454"/>
        <v>0</v>
      </c>
      <c r="ER374" s="28">
        <f>IF((ER373+EL374+EM374)&gt;=$B$2*'SFV+BESS'!$I$9, $B$2*'SFV+BESS'!$I$9, (ER373+EL374+EM374))</f>
        <v>173.61249999999998</v>
      </c>
      <c r="ES374" s="110">
        <f t="shared" si="422"/>
        <v>0</v>
      </c>
      <c r="EX374" s="251"/>
      <c r="EY374" s="41">
        <v>15.2083333333333</v>
      </c>
      <c r="EZ374" s="33">
        <f t="shared" si="469"/>
        <v>0</v>
      </c>
      <c r="FA374" s="33">
        <f>Gen_Cons_Horario!B6952</f>
        <v>0</v>
      </c>
      <c r="FB374" s="35">
        <f t="shared" si="434"/>
        <v>0</v>
      </c>
      <c r="FC374" s="116">
        <f>IF(AND(FB374&gt;0,FB374*$B$4+FI373&lt;=$B$2*'SFV+BESS'!$I$9,FB374&lt;'SFV+BESS'!$I$7), FB374*$B$4, IF(AND(FB374&gt;0,FB374*$B$4+FI373&gt;$B$2*'SFV+BESS'!$I$9,FB374*$B$4&lt;'SFV+BESS'!$I$7),$B$2*'SFV+BESS'!$I$9-FI373,IF(AND(FB374&gt;0,FB374*$B$4+FI373&gt;$B$2*'SFV+BESS'!$I$9,FB374*$B$4&gt;'SFV+BESS'!$I$7,FI373&lt;$B$2*'SFV+BESS'!$I$9),$B$2*'SFV+BESS'!$I$9-FI373,IF(AND(FB374&gt;0,FB374*$B$4+FI373&lt;=$B$2*'SFV+BESS'!$I$9,FB374&gt;'SFV+BESS'!$I$7),'SFV+BESS'!$I$7,0))))</f>
        <v>0</v>
      </c>
      <c r="FD374" s="27">
        <f>IF(AND(FB374&lt;0,FI373+FB374/$B$5&gt;$H$2,-FB374/'Carga-Descarga Año'!$B$5&lt;'SFV+BESS'!$I$7),FB374/$B$5,IF(AND(FB374&lt;0,FI373+FB374/$B$5&gt;$H$2,-FB374/'Carga-Descarga Año'!$B$5&gt;'SFV+BESS'!$I$7),-'SFV+BESS'!$I$7,IF(AND(FB374&lt;0,FI373+FB374/$B$5&lt;$H$2),-MIN('SFV+BESS'!$I$7,FI373-$H$2),0)))</f>
        <v>0</v>
      </c>
      <c r="FE374" s="33"/>
      <c r="FF374" s="33">
        <f t="shared" si="455"/>
        <v>0</v>
      </c>
      <c r="FG374" s="27">
        <f t="shared" si="423"/>
        <v>0</v>
      </c>
      <c r="FH374" s="27">
        <f t="shared" si="456"/>
        <v>0</v>
      </c>
      <c r="FI374" s="28">
        <f>IF((FI373+FC374+FD374)&gt;=$B$2*'SFV+BESS'!$I$9, $B$2*'SFV+BESS'!$I$9, (FI373+FC374+FD374))</f>
        <v>173.61249999999998</v>
      </c>
      <c r="FJ374" s="110">
        <f t="shared" si="424"/>
        <v>0</v>
      </c>
      <c r="FO374" s="251"/>
      <c r="FP374" s="41">
        <v>15.2083333333333</v>
      </c>
      <c r="FQ374" s="33">
        <f t="shared" si="470"/>
        <v>0</v>
      </c>
      <c r="FR374" s="33">
        <f>Gen_Cons_Horario!B7696</f>
        <v>0</v>
      </c>
      <c r="FS374" s="35">
        <f t="shared" si="435"/>
        <v>0</v>
      </c>
      <c r="FT374" s="116">
        <f>IF(AND(FS374&gt;0,FS374*$B$4+FZ373&lt;=$B$2*'SFV+BESS'!$I$9,FS374&lt;'SFV+BESS'!$I$7), FS374*$B$4, IF(AND(FS374&gt;0,FS374*$B$4+FZ373&gt;$B$2*'SFV+BESS'!$I$9,FS374*$B$4&lt;'SFV+BESS'!$I$7),$B$2*'SFV+BESS'!$I$9-FZ373,IF(AND(FS374&gt;0,FS374*$B$4+FZ373&gt;$B$2*'SFV+BESS'!$I$9,FS374*$B$4&gt;'SFV+BESS'!$I$7,FZ373&lt;$B$2*'SFV+BESS'!$I$9),$B$2*'SFV+BESS'!$I$9-FZ373,IF(AND(FS374&gt;0,FS374*$B$4+FZ373&lt;=$B$2*'SFV+BESS'!$I$9,FS374&gt;'SFV+BESS'!$I$7),'SFV+BESS'!$I$7,0))))</f>
        <v>0</v>
      </c>
      <c r="FU374" s="27">
        <f>IF(AND(FS374&lt;0,FZ373+FS374/$B$5&gt;$H$2,-FS374/'Carga-Descarga Año'!$B$5&lt;'SFV+BESS'!$I$7),FS374/$B$5,IF(AND(FS374&lt;0,FZ373+FS374/$B$5&gt;$H$2,-FS374/'Carga-Descarga Año'!$B$5&gt;'SFV+BESS'!$I$7),-'SFV+BESS'!$I$7,IF(AND(FS374&lt;0,FZ373+FS374/$B$5&lt;$H$2),-MIN('SFV+BESS'!$I$7,FZ373-$H$2),0)))</f>
        <v>0</v>
      </c>
      <c r="FV374" s="33"/>
      <c r="FW374" s="33">
        <f t="shared" si="457"/>
        <v>0</v>
      </c>
      <c r="FX374" s="27">
        <f t="shared" si="425"/>
        <v>0</v>
      </c>
      <c r="FY374" s="27">
        <f t="shared" si="458"/>
        <v>0</v>
      </c>
      <c r="FZ374" s="28">
        <f>IF((FZ373+FT374+FU374)&gt;=$B$2*'SFV+BESS'!$I$9, $B$2*'SFV+BESS'!$I$9, (FZ373+FT374+FU374))</f>
        <v>173.61249999999998</v>
      </c>
      <c r="GA374" s="110">
        <f t="shared" si="426"/>
        <v>0</v>
      </c>
      <c r="GF374" s="251"/>
      <c r="GG374" s="41">
        <v>15.2083333333333</v>
      </c>
      <c r="GH374" s="33">
        <f t="shared" si="471"/>
        <v>0</v>
      </c>
      <c r="GI374" s="33">
        <f>Gen_Cons_Horario!B8416</f>
        <v>0</v>
      </c>
      <c r="GJ374" s="35">
        <f t="shared" si="441"/>
        <v>0</v>
      </c>
      <c r="GK374" s="116">
        <f>IF(AND(GJ374&gt;0,GJ374*$B$4+GQ373&lt;=$B$2*'SFV+BESS'!$I$9,GJ374&lt;'SFV+BESS'!$I$7), GJ374*$B$4, IF(AND(GJ374&gt;0,GJ374*$B$4+GQ373&gt;$B$2*'SFV+BESS'!$I$9,GJ374*$B$4&lt;'SFV+BESS'!$I$7),$B$2*'SFV+BESS'!$I$9-GQ373,IF(AND(GJ374&gt;0,GJ374*$B$4+GQ373&gt;$B$2*'SFV+BESS'!$I$9,GJ374*$B$4&gt;'SFV+BESS'!$I$7,GQ373&lt;$B$2*'SFV+BESS'!$I$9),$B$2*'SFV+BESS'!$I$9-GQ373,IF(AND(GJ374&gt;0,GJ374*$B$4+GQ373&lt;=$B$2*'SFV+BESS'!$I$9,GJ374&gt;'SFV+BESS'!$I$7),'SFV+BESS'!$I$7,0))))</f>
        <v>0</v>
      </c>
      <c r="GL374" s="27">
        <f>IF(AND(GJ374&lt;0,GQ373+GJ374/$B$5&gt;$H$2,-GJ374/'Carga-Descarga Año'!$B$5&lt;'SFV+BESS'!$I$7),GJ374/$B$5,IF(AND(GJ374&lt;0,GQ373+GJ374/$B$5&gt;$H$2,-GJ374/'Carga-Descarga Año'!$B$5&gt;'SFV+BESS'!$I$7),-'SFV+BESS'!$I$7,IF(AND(GJ374&lt;0,GQ373+GJ374/$B$5&lt;$H$2),-MIN('SFV+BESS'!$I$7,GQ373-$H$2),0)))</f>
        <v>0</v>
      </c>
      <c r="GM374" s="33"/>
      <c r="GN374" s="33">
        <f t="shared" si="459"/>
        <v>0</v>
      </c>
      <c r="GO374" s="27">
        <f t="shared" si="427"/>
        <v>0</v>
      </c>
      <c r="GP374" s="27">
        <f t="shared" si="460"/>
        <v>0</v>
      </c>
      <c r="GQ374" s="28">
        <f>IF((GQ373+GK374+GL374)&gt;=$B$2*'SFV+BESS'!$I$9, $B$2*'SFV+BESS'!$I$9, (GQ373+GK374+GL374))</f>
        <v>173.61249999999998</v>
      </c>
      <c r="GR374" s="110">
        <f t="shared" si="428"/>
        <v>0</v>
      </c>
    </row>
    <row r="375" spans="1:200">
      <c r="A375" s="249"/>
      <c r="B375" s="41">
        <v>15.25</v>
      </c>
      <c r="C375" s="38">
        <f t="shared" si="442"/>
        <v>0</v>
      </c>
      <c r="D375" s="2">
        <f>Gen_Cons_Horario!B401</f>
        <v>0</v>
      </c>
      <c r="E375" s="140">
        <f t="shared" si="400"/>
        <v>0</v>
      </c>
      <c r="F375" s="116">
        <f>IF(AND(E375&gt;0,E375*$B$4+L374&lt;=$B$2*'SFV+BESS'!$I$9,E375&lt;'SFV+BESS'!$I$7), E375*$B$4, IF(AND(E375&gt;0,E375*$B$4+L374&gt;$B$2*'SFV+BESS'!$I$9,E375*$B$4&lt;'SFV+BESS'!$I$7),$B$2*'SFV+BESS'!$I$9-L374,IF(AND(E375&gt;0,E375*$B$4+L374&gt;$B$2*'SFV+BESS'!$I$9,E375*$B$4&gt;'SFV+BESS'!$I$7,L374&lt;$B$2*'SFV+BESS'!$I$9),$B$2*'SFV+BESS'!$I$9-L374,IF(AND(E375&gt;0,E375*$B$4+L374&lt;=$B$2*'SFV+BESS'!$I$9,E375&gt;'SFV+BESS'!$I$7),'SFV+BESS'!$I$7,0))))</f>
        <v>0</v>
      </c>
      <c r="G375" s="27">
        <f>IF(AND(E375&lt;0,L374+E375/$B$5&gt;$H$2,-E375/'Carga-Descarga Año'!$B$5&lt;'SFV+BESS'!$I$7),E375/$B$5,IF(AND(E375&lt;0,L374+E375/$B$5&gt;$H$2,-E375/'Carga-Descarga Año'!$B$5&gt;'SFV+BESS'!$I$7),-'SFV+BESS'!$I$7,IF(AND(E375&lt;0,L374+E375/$B$5&lt;$H$2),-MIN('SFV+BESS'!$I$7,L374-$H$2),0)))</f>
        <v>0</v>
      </c>
      <c r="I375" s="38">
        <f t="shared" si="401"/>
        <v>0</v>
      </c>
      <c r="J375" s="27">
        <f t="shared" si="403"/>
        <v>0</v>
      </c>
      <c r="K375" s="27">
        <f t="shared" si="402"/>
        <v>0</v>
      </c>
      <c r="L375" s="28">
        <f>IF((L374+F375+G375)&gt;=$B$2*'SFV+BESS'!$I$9, $B$2*'SFV+BESS'!$I$9, (L374+F375+G375))</f>
        <v>116.05873790653644</v>
      </c>
      <c r="M375" s="110">
        <f t="shared" si="404"/>
        <v>0</v>
      </c>
      <c r="R375" s="251"/>
      <c r="S375" s="41">
        <v>15.25</v>
      </c>
      <c r="T375" s="2">
        <f t="shared" si="461"/>
        <v>0</v>
      </c>
      <c r="U375" s="2">
        <f>Gen_Cons_Horario!B1145</f>
        <v>0</v>
      </c>
      <c r="V375" s="35">
        <f t="shared" si="436"/>
        <v>0</v>
      </c>
      <c r="W375" s="116">
        <f>IF(AND(V375&gt;0,V375*$B$4+AC374&lt;=$B$2*'SFV+BESS'!$I$9,V375&lt;'SFV+BESS'!$I$7), V375*$B$4, IF(AND(V375&gt;0,V375*$B$4+AC374&gt;$B$2*'SFV+BESS'!$I$9,V375*$B$4&lt;'SFV+BESS'!$I$7),$B$2*'SFV+BESS'!$I$9-AC374,IF(AND(V375&gt;0,V375*$B$4+AC374&gt;$B$2*'SFV+BESS'!$I$9,V375*$B$4&gt;'SFV+BESS'!$I$7,AC374&lt;$B$2*'SFV+BESS'!$I$9),$B$2*'SFV+BESS'!$I$9-AC374,IF(AND(V375&gt;0,V375*$B$4+AC374&lt;=$B$2*'SFV+BESS'!$I$9,V375&gt;'SFV+BESS'!$I$7),'SFV+BESS'!$I$7,0))))</f>
        <v>0</v>
      </c>
      <c r="X375" s="27">
        <f>IF(AND(V375&lt;0,AC374+V375/$B$5&gt;$H$2,-V375/'Carga-Descarga Año'!$B$5&lt;'SFV+BESS'!$I$7),V375/$B$5,IF(AND(V375&lt;0,AC374+V375/$B$5&gt;$H$2,-V375/'Carga-Descarga Año'!$B$5&gt;'SFV+BESS'!$I$7),-'SFV+BESS'!$I$7,IF(AND(V375&lt;0,AC374+V375/$B$5&lt;$H$2),-MIN('SFV+BESS'!$I$7,AC374-$H$2),0)))</f>
        <v>0</v>
      </c>
      <c r="Z375" s="33">
        <f t="shared" si="430"/>
        <v>0</v>
      </c>
      <c r="AA375" s="27">
        <f t="shared" si="405"/>
        <v>0</v>
      </c>
      <c r="AB375" s="27">
        <f t="shared" si="429"/>
        <v>0</v>
      </c>
      <c r="AC375" s="28">
        <f>IF((AC374+W375+X375)&gt;=$B$2*'SFV+BESS'!$I$9, $B$2*'SFV+BESS'!$I$9, (AC374+W375+X375))</f>
        <v>173.61249999999998</v>
      </c>
      <c r="AD375" s="110">
        <f t="shared" si="406"/>
        <v>0</v>
      </c>
      <c r="AI375" s="251"/>
      <c r="AJ375" s="41">
        <v>15.25</v>
      </c>
      <c r="AK375" s="52">
        <f t="shared" si="462"/>
        <v>0</v>
      </c>
      <c r="AL375" s="33">
        <f>Gen_Cons_Horario!B1817</f>
        <v>0</v>
      </c>
      <c r="AM375" s="35">
        <f t="shared" si="437"/>
        <v>0</v>
      </c>
      <c r="AN375" s="116">
        <f>IF(AND(AM375&gt;0,AM375*$B$4+AT374&lt;=$B$2*'SFV+BESS'!$I$9,AM375&lt;'SFV+BESS'!$I$7), AM375*$B$4, IF(AND(AM375&gt;0,AM375*$B$4+AT374&gt;$B$2*'SFV+BESS'!$I$9,AM375*$B$4&lt;'SFV+BESS'!$I$7),$B$2*'SFV+BESS'!$I$9-AT374,IF(AND(AM375&gt;0,AM375*$B$4+AT374&gt;$B$2*'SFV+BESS'!$I$9,AM375*$B$4&gt;'SFV+BESS'!$I$7,AT374&lt;$B$2*'SFV+BESS'!$I$9),$B$2*'SFV+BESS'!$I$9-AT374,IF(AND(AM375&gt;0,AM375*$B$4+AT374&lt;=$B$2*'SFV+BESS'!$I$9,AM375&gt;'SFV+BESS'!$I$7),'SFV+BESS'!$I$7,0))))</f>
        <v>0</v>
      </c>
      <c r="AO375" s="27">
        <f>IF(AND(AM375&lt;0,AT374+AM375/$B$5&gt;$H$2,-AM375/'Carga-Descarga Año'!$B$5&lt;'SFV+BESS'!$I$7),AM375/$B$5,IF(AND(AM375&lt;0,AT374+AM375/$B$5&gt;$H$2,-AM375/'Carga-Descarga Año'!$B$5&gt;'SFV+BESS'!$I$7),-'SFV+BESS'!$I$7,IF(AND(AM375&lt;0,AT374+AM375/$B$5&lt;$H$2),-MIN('SFV+BESS'!$I$7,AT374-$H$2),0)))</f>
        <v>0</v>
      </c>
      <c r="AP375" s="33"/>
      <c r="AQ375" s="33">
        <f t="shared" si="443"/>
        <v>0</v>
      </c>
      <c r="AR375" s="27">
        <f t="shared" si="407"/>
        <v>0</v>
      </c>
      <c r="AS375" s="27">
        <f t="shared" si="444"/>
        <v>0</v>
      </c>
      <c r="AT375" s="28">
        <f>IF((AT374+AN375+AO375)&gt;=$B$2*'SFV+BESS'!$I$9, $B$2*'SFV+BESS'!$I$9, (AT374+AN375+AO375))</f>
        <v>172.53218491635695</v>
      </c>
      <c r="AU375" s="110">
        <f t="shared" si="408"/>
        <v>0</v>
      </c>
      <c r="AZ375" s="251"/>
      <c r="BA375" s="41">
        <v>15.25</v>
      </c>
      <c r="BB375" s="33">
        <f t="shared" si="463"/>
        <v>0</v>
      </c>
      <c r="BC375" s="33">
        <f>Gen_Cons_Horario!B2561</f>
        <v>0</v>
      </c>
      <c r="BD375" s="35">
        <f t="shared" si="438"/>
        <v>0</v>
      </c>
      <c r="BE375" s="116">
        <f>IF(AND(BD375&gt;0,BD375*$B$4+BK374&lt;=$B$2*'SFV+BESS'!$I$9,BD375&lt;'SFV+BESS'!$I$7), BD375*$B$4, IF(AND(BD375&gt;0,BD375*$B$4+BK374&gt;$B$2*'SFV+BESS'!$I$9,BD375*$B$4&lt;'SFV+BESS'!$I$7),$B$2*'SFV+BESS'!$I$9-BK374,IF(AND(BD375&gt;0,BD375*$B$4+BK374&gt;$B$2*'SFV+BESS'!$I$9,BD375*$B$4&gt;'SFV+BESS'!$I$7,BK374&lt;$B$2*'SFV+BESS'!$I$9),$B$2*'SFV+BESS'!$I$9-BK374,IF(AND(BD375&gt;0,BD375*$B$4+BK374&lt;=$B$2*'SFV+BESS'!$I$9,BD375&gt;'SFV+BESS'!$I$7),'SFV+BESS'!$I$7,0))))</f>
        <v>0</v>
      </c>
      <c r="BF375" s="27">
        <f>IF(AND(BD375&lt;0,BK374+BD375/$B$5&gt;$H$2,-BD375/'Carga-Descarga Año'!$B$5&lt;'SFV+BESS'!$I$7),BD375/$B$5,IF(AND(BD375&lt;0,BK374+BD375/$B$5&gt;$H$2,-BD375/'Carga-Descarga Año'!$B$5&gt;'SFV+BESS'!$I$7),-'SFV+BESS'!$I$7,IF(AND(BD375&lt;0,BK374+BD375/$B$5&lt;$H$2),-MIN('SFV+BESS'!$I$7,BK374-$H$2),0)))</f>
        <v>0</v>
      </c>
      <c r="BG375" s="33"/>
      <c r="BH375" s="33">
        <f t="shared" si="445"/>
        <v>0</v>
      </c>
      <c r="BI375" s="27">
        <f t="shared" si="409"/>
        <v>0</v>
      </c>
      <c r="BJ375" s="27">
        <f t="shared" si="446"/>
        <v>0</v>
      </c>
      <c r="BK375" s="28">
        <f>IF((BK374+BE375+BF375)&gt;=$B$2*'SFV+BESS'!$I$9, $B$2*'SFV+BESS'!$I$9, (BK374+BE375+BF375))</f>
        <v>173.61249999999998</v>
      </c>
      <c r="BL375" s="110">
        <f t="shared" si="410"/>
        <v>0</v>
      </c>
      <c r="BQ375" s="251"/>
      <c r="BR375" s="41">
        <v>15.25</v>
      </c>
      <c r="BS375" s="33">
        <f t="shared" si="464"/>
        <v>0</v>
      </c>
      <c r="BT375" s="33">
        <f>Gen_Cons_Horario!B3281</f>
        <v>0</v>
      </c>
      <c r="BU375" s="35">
        <f t="shared" si="439"/>
        <v>0</v>
      </c>
      <c r="BV375" s="116">
        <f>IF(AND(BU375&gt;0,BU375*$B$4+CB374&lt;=$B$2*'SFV+BESS'!$I$9,BU375&lt;'SFV+BESS'!$I$7), BU375*$B$4, IF(AND(BU375&gt;0,BU375*$B$4+CB374&gt;$B$2*'SFV+BESS'!$I$9,BU375*$B$4&lt;'SFV+BESS'!$I$7),$B$2*'SFV+BESS'!$I$9-CB374,IF(AND(BU375&gt;0,BU375*$B$4+CB374&gt;$B$2*'SFV+BESS'!$I$9,BU375*$B$4&gt;'SFV+BESS'!$I$7,CB374&lt;$B$2*'SFV+BESS'!$I$9),$B$2*'SFV+BESS'!$I$9-CB374,IF(AND(BU375&gt;0,BU375*$B$4+CB374&lt;=$B$2*'SFV+BESS'!$I$9,BU375&gt;'SFV+BESS'!$I$7),'SFV+BESS'!$I$7,0))))</f>
        <v>0</v>
      </c>
      <c r="BW375" s="27">
        <f>IF(AND(BU375&lt;0,CB374+BU375/$B$5&gt;$H$2,-BU375/'Carga-Descarga Año'!$B$5&lt;'SFV+BESS'!$I$7),BU375/$B$5,IF(AND(BU375&lt;0,CB374+BU375/$B$5&gt;$H$2,-BU375/'Carga-Descarga Año'!$B$5&gt;'SFV+BESS'!$I$7),-'SFV+BESS'!$I$7,IF(AND(BU375&lt;0,CB374+BU375/$B$5&lt;$H$2),-MIN('SFV+BESS'!$I$7,CB374-$H$2),0)))</f>
        <v>0</v>
      </c>
      <c r="BX375" s="33"/>
      <c r="BY375" s="33">
        <f t="shared" si="447"/>
        <v>0</v>
      </c>
      <c r="BZ375" s="27">
        <f t="shared" si="411"/>
        <v>0</v>
      </c>
      <c r="CA375" s="27">
        <f t="shared" si="412"/>
        <v>0</v>
      </c>
      <c r="CB375" s="28">
        <f>IF((CB374+BV375+BW375)&gt;=$B$2*'SFV+BESS'!$I$9, $B$2*'SFV+BESS'!$I$9, (CB374+BV375+BW375))</f>
        <v>173.61249999999998</v>
      </c>
      <c r="CC375" s="110">
        <f t="shared" si="413"/>
        <v>0</v>
      </c>
      <c r="CH375" s="251"/>
      <c r="CI375" s="41">
        <v>15.25</v>
      </c>
      <c r="CJ375" s="33">
        <f t="shared" si="465"/>
        <v>0</v>
      </c>
      <c r="CK375" s="33">
        <f>Gen_Cons_Horario!B4025</f>
        <v>0</v>
      </c>
      <c r="CL375" s="35">
        <f t="shared" si="440"/>
        <v>0</v>
      </c>
      <c r="CM375" s="116">
        <f>IF(AND(CL375&gt;0,CL375*$B$4+CS374&lt;=$B$2*'SFV+BESS'!$I$9,CL375&lt;'SFV+BESS'!$I$7), CL375*$B$4, IF(AND(CL375&gt;0,CL375*$B$4+CS374&gt;$B$2*'SFV+BESS'!$I$9,CL375*$B$4&lt;'SFV+BESS'!$I$7),$B$2*'SFV+BESS'!$I$9-CS374,IF(AND(CL375&gt;0,CL375*$B$4+CS374&gt;$B$2*'SFV+BESS'!$I$9,CL375*$B$4&gt;'SFV+BESS'!$I$7,CS374&lt;$B$2*'SFV+BESS'!$I$9),$B$2*'SFV+BESS'!$I$9-CS374,IF(AND(CL375&gt;0,CL375*$B$4+CS374&lt;=$B$2*'SFV+BESS'!$I$9,CL375&gt;'SFV+BESS'!$I$7),'SFV+BESS'!$I$7,0))))</f>
        <v>0</v>
      </c>
      <c r="CN375" s="27">
        <f>IF(AND(CL375&lt;0,CS374+CL375/$B$5&gt;$H$2,-CL375/'Carga-Descarga Año'!$B$5&lt;'SFV+BESS'!$I$7),CL375/$B$5,IF(AND(CL375&lt;0,CS374+CL375/$B$5&gt;$H$2,-CL375/'Carga-Descarga Año'!$B$5&gt;'SFV+BESS'!$I$7),-'SFV+BESS'!$I$7,IF(AND(CL375&lt;0,CS374+CL375/$B$5&lt;$H$2),-MIN('SFV+BESS'!$I$7,CS374-$H$2),0)))</f>
        <v>0</v>
      </c>
      <c r="CO375" s="33"/>
      <c r="CP375" s="33">
        <f t="shared" si="448"/>
        <v>0</v>
      </c>
      <c r="CQ375" s="27">
        <f t="shared" si="414"/>
        <v>0</v>
      </c>
      <c r="CR375" s="27">
        <f t="shared" si="449"/>
        <v>0</v>
      </c>
      <c r="CS375" s="28">
        <f>IF((CS374+CM375+CN375)&gt;=$B$2*'SFV+BESS'!$I$9, $B$2*'SFV+BESS'!$I$9, (CS374+CM375+CN375))</f>
        <v>173.61249999999998</v>
      </c>
      <c r="CT375" s="110">
        <f t="shared" si="415"/>
        <v>0</v>
      </c>
      <c r="CY375" s="251"/>
      <c r="CZ375" s="41">
        <v>15.25</v>
      </c>
      <c r="DA375" s="33">
        <f t="shared" si="466"/>
        <v>0</v>
      </c>
      <c r="DB375" s="33">
        <f>Gen_Cons_Horario!B4745</f>
        <v>0</v>
      </c>
      <c r="DC375" s="35">
        <f t="shared" si="431"/>
        <v>0</v>
      </c>
      <c r="DD375" s="116">
        <f>IF(AND(DC375&gt;0,DC375*$B$4+DJ374&lt;=$B$2*'SFV+BESS'!$I$9,DC375&lt;'SFV+BESS'!$I$7), DC375*$B$4, IF(AND(DC375&gt;0,DC375*$B$4+DJ374&gt;$B$2*'SFV+BESS'!$I$9,DC375*$B$4&lt;'SFV+BESS'!$I$7),$B$2*'SFV+BESS'!$I$9-DJ374,IF(AND(DC375&gt;0,DC375*$B$4+DJ374&gt;$B$2*'SFV+BESS'!$I$9,DC375*$B$4&gt;'SFV+BESS'!$I$7,DJ374&lt;$B$2*'SFV+BESS'!$I$9),$B$2*'SFV+BESS'!$I$9-DJ374,IF(AND(DC375&gt;0,DC375*$B$4+DJ374&lt;=$B$2*'SFV+BESS'!$I$9,DC375&gt;'SFV+BESS'!$I$7),'SFV+BESS'!$I$7,0))))</f>
        <v>0</v>
      </c>
      <c r="DE375" s="27">
        <f>IF(AND(DC375&lt;0,DJ374+DC375/$B$5&gt;$H$2,-DC375/'Carga-Descarga Año'!$B$5&lt;'SFV+BESS'!$I$7),DC375/$B$5,IF(AND(DC375&lt;0,DJ374+DC375/$B$5&gt;$H$2,-DC375/'Carga-Descarga Año'!$B$5&gt;'SFV+BESS'!$I$7),-'SFV+BESS'!$I$7,IF(AND(DC375&lt;0,DJ374+DC375/$B$5&lt;$H$2),-MIN('SFV+BESS'!$I$7,DJ374-$H$2),0)))</f>
        <v>0</v>
      </c>
      <c r="DF375" s="33"/>
      <c r="DG375" s="33">
        <f t="shared" si="450"/>
        <v>0</v>
      </c>
      <c r="DH375" s="27">
        <f t="shared" si="416"/>
        <v>0</v>
      </c>
      <c r="DI375" s="27">
        <f t="shared" si="417"/>
        <v>0</v>
      </c>
      <c r="DJ375" s="28">
        <f>IF((DJ374+DD375+DE375)&gt;=$B$2*'SFV+BESS'!$I$9, $B$2*'SFV+BESS'!$I$9, (DJ374+DD375+DE375))</f>
        <v>173.61249999999998</v>
      </c>
      <c r="DK375" s="110">
        <f t="shared" si="418"/>
        <v>0</v>
      </c>
      <c r="DP375" s="251"/>
      <c r="DQ375" s="41">
        <v>15.25</v>
      </c>
      <c r="DR375" s="33">
        <f t="shared" si="467"/>
        <v>0</v>
      </c>
      <c r="DS375" s="33">
        <f>Gen_Cons_Horario!B5489</f>
        <v>0</v>
      </c>
      <c r="DT375" s="35">
        <f t="shared" si="432"/>
        <v>0</v>
      </c>
      <c r="DU375" s="116">
        <f>IF(AND(DT375&gt;0,DT375*$B$4+EA374&lt;=$B$2*'SFV+BESS'!$I$9,DT375&lt;'SFV+BESS'!$I$7), DT375*$B$4, IF(AND(DT375&gt;0,DT375*$B$4+EA374&gt;$B$2*'SFV+BESS'!$I$9,DT375*$B$4&lt;'SFV+BESS'!$I$7),$B$2*'SFV+BESS'!$I$9-EA374,IF(AND(DT375&gt;0,DT375*$B$4+EA374&gt;$B$2*'SFV+BESS'!$I$9,DT375*$B$4&gt;'SFV+BESS'!$I$7,EA374&lt;$B$2*'SFV+BESS'!$I$9),$B$2*'SFV+BESS'!$I$9-EA374,IF(AND(DT375&gt;0,DT375*$B$4+EA374&lt;=$B$2*'SFV+BESS'!$I$9,DT375&gt;'SFV+BESS'!$I$7),'SFV+BESS'!$I$7,0))))</f>
        <v>0</v>
      </c>
      <c r="DV375" s="27">
        <f>IF(AND(DT375&lt;0,EA374+DT375/$B$5&gt;$H$2,-DT375/'Carga-Descarga Año'!$B$5&lt;'SFV+BESS'!$I$7),DT375/$B$5,IF(AND(DT375&lt;0,EA374+DT375/$B$5&gt;$H$2,-DT375/'Carga-Descarga Año'!$B$5&gt;'SFV+BESS'!$I$7),-'SFV+BESS'!$I$7,IF(AND(DT375&lt;0,EA374+DT375/$B$5&lt;$H$2),-MIN('SFV+BESS'!$I$7,EA374-$H$2),0)))</f>
        <v>0</v>
      </c>
      <c r="DW375" s="33"/>
      <c r="DX375" s="33">
        <f t="shared" si="451"/>
        <v>0</v>
      </c>
      <c r="DY375" s="27">
        <f t="shared" si="419"/>
        <v>0</v>
      </c>
      <c r="DZ375" s="27">
        <f t="shared" si="452"/>
        <v>0</v>
      </c>
      <c r="EA375" s="28">
        <f>IF((EA374+DU375+DV375)&gt;=$B$2*'SFV+BESS'!$I$9, $B$2*'SFV+BESS'!$I$9, (EA374+DU375+DV375))</f>
        <v>173.61249999999998</v>
      </c>
      <c r="EB375" s="110">
        <f t="shared" si="420"/>
        <v>0</v>
      </c>
      <c r="EG375" s="251"/>
      <c r="EH375" s="41">
        <v>15.25</v>
      </c>
      <c r="EI375" s="33">
        <f t="shared" si="468"/>
        <v>0</v>
      </c>
      <c r="EJ375" s="33">
        <f>Gen_Cons_Horario!B6233</f>
        <v>0</v>
      </c>
      <c r="EK375" s="35">
        <f t="shared" si="433"/>
        <v>0</v>
      </c>
      <c r="EL375" s="116">
        <f>IF(AND(EK375&gt;0,EK375*$B$4+ER374&lt;=$B$2*'SFV+BESS'!$I$9,EK375&lt;'SFV+BESS'!$I$7), EK375*$B$4, IF(AND(EK375&gt;0,EK375*$B$4+ER374&gt;$B$2*'SFV+BESS'!$I$9,EK375*$B$4&lt;'SFV+BESS'!$I$7),$B$2*'SFV+BESS'!$I$9-ER374,IF(AND(EK375&gt;0,EK375*$B$4+ER374&gt;$B$2*'SFV+BESS'!$I$9,EK375*$B$4&gt;'SFV+BESS'!$I$7,ER374&lt;$B$2*'SFV+BESS'!$I$9),$B$2*'SFV+BESS'!$I$9-ER374,IF(AND(EK375&gt;0,EK375*$B$4+ER374&lt;=$B$2*'SFV+BESS'!$I$9,EK375&gt;'SFV+BESS'!$I$7),'SFV+BESS'!$I$7,0))))</f>
        <v>0</v>
      </c>
      <c r="EM375" s="27">
        <f>IF(AND(EK375&lt;0,ER374+EK375/$B$5&gt;$H$2,-EK375/'Carga-Descarga Año'!$B$5&lt;'SFV+BESS'!$I$7),EK375/$B$5,IF(AND(EK375&lt;0,ER374+EK375/$B$5&gt;$H$2,-EK375/'Carga-Descarga Año'!$B$5&gt;'SFV+BESS'!$I$7),-'SFV+BESS'!$I$7,IF(AND(EK375&lt;0,ER374+EK375/$B$5&lt;$H$2),-MIN('SFV+BESS'!$I$7,ER374-$H$2),0)))</f>
        <v>0</v>
      </c>
      <c r="EN375" s="33"/>
      <c r="EO375" s="33">
        <f t="shared" si="453"/>
        <v>0</v>
      </c>
      <c r="EP375" s="27">
        <f t="shared" si="421"/>
        <v>0</v>
      </c>
      <c r="EQ375" s="27">
        <f t="shared" si="454"/>
        <v>0</v>
      </c>
      <c r="ER375" s="28">
        <f>IF((ER374+EL375+EM375)&gt;=$B$2*'SFV+BESS'!$I$9, $B$2*'SFV+BESS'!$I$9, (ER374+EL375+EM375))</f>
        <v>173.61249999999998</v>
      </c>
      <c r="ES375" s="110">
        <f t="shared" si="422"/>
        <v>0</v>
      </c>
      <c r="EX375" s="251"/>
      <c r="EY375" s="41">
        <v>15.25</v>
      </c>
      <c r="EZ375" s="33">
        <f t="shared" si="469"/>
        <v>0</v>
      </c>
      <c r="FA375" s="33">
        <f>Gen_Cons_Horario!B6953</f>
        <v>0</v>
      </c>
      <c r="FB375" s="35">
        <f t="shared" si="434"/>
        <v>0</v>
      </c>
      <c r="FC375" s="116">
        <f>IF(AND(FB375&gt;0,FB375*$B$4+FI374&lt;=$B$2*'SFV+BESS'!$I$9,FB375&lt;'SFV+BESS'!$I$7), FB375*$B$4, IF(AND(FB375&gt;0,FB375*$B$4+FI374&gt;$B$2*'SFV+BESS'!$I$9,FB375*$B$4&lt;'SFV+BESS'!$I$7),$B$2*'SFV+BESS'!$I$9-FI374,IF(AND(FB375&gt;0,FB375*$B$4+FI374&gt;$B$2*'SFV+BESS'!$I$9,FB375*$B$4&gt;'SFV+BESS'!$I$7,FI374&lt;$B$2*'SFV+BESS'!$I$9),$B$2*'SFV+BESS'!$I$9-FI374,IF(AND(FB375&gt;0,FB375*$B$4+FI374&lt;=$B$2*'SFV+BESS'!$I$9,FB375&gt;'SFV+BESS'!$I$7),'SFV+BESS'!$I$7,0))))</f>
        <v>0</v>
      </c>
      <c r="FD375" s="27">
        <f>IF(AND(FB375&lt;0,FI374+FB375/$B$5&gt;$H$2,-FB375/'Carga-Descarga Año'!$B$5&lt;'SFV+BESS'!$I$7),FB375/$B$5,IF(AND(FB375&lt;0,FI374+FB375/$B$5&gt;$H$2,-FB375/'Carga-Descarga Año'!$B$5&gt;'SFV+BESS'!$I$7),-'SFV+BESS'!$I$7,IF(AND(FB375&lt;0,FI374+FB375/$B$5&lt;$H$2),-MIN('SFV+BESS'!$I$7,FI374-$H$2),0)))</f>
        <v>0</v>
      </c>
      <c r="FE375" s="33"/>
      <c r="FF375" s="33">
        <f t="shared" si="455"/>
        <v>0</v>
      </c>
      <c r="FG375" s="27">
        <f t="shared" si="423"/>
        <v>0</v>
      </c>
      <c r="FH375" s="27">
        <f t="shared" si="456"/>
        <v>0</v>
      </c>
      <c r="FI375" s="28">
        <f>IF((FI374+FC375+FD375)&gt;=$B$2*'SFV+BESS'!$I$9, $B$2*'SFV+BESS'!$I$9, (FI374+FC375+FD375))</f>
        <v>173.61249999999998</v>
      </c>
      <c r="FJ375" s="110">
        <f t="shared" si="424"/>
        <v>0</v>
      </c>
      <c r="FO375" s="251"/>
      <c r="FP375" s="41">
        <v>15.25</v>
      </c>
      <c r="FQ375" s="33">
        <f t="shared" si="470"/>
        <v>1.7899719636822458</v>
      </c>
      <c r="FR375" s="33">
        <f>Gen_Cons_Horario!B7697</f>
        <v>0</v>
      </c>
      <c r="FS375" s="35">
        <f t="shared" si="435"/>
        <v>1.7899719636822458</v>
      </c>
      <c r="FT375" s="116">
        <f>IF(AND(FS375&gt;0,FS375*$B$4+FZ374&lt;=$B$2*'SFV+BESS'!$I$9,FS375&lt;'SFV+BESS'!$I$7), FS375*$B$4, IF(AND(FS375&gt;0,FS375*$B$4+FZ374&gt;$B$2*'SFV+BESS'!$I$9,FS375*$B$4&lt;'SFV+BESS'!$I$7),$B$2*'SFV+BESS'!$I$9-FZ374,IF(AND(FS375&gt;0,FS375*$B$4+FZ374&gt;$B$2*'SFV+BESS'!$I$9,FS375*$B$4&gt;'SFV+BESS'!$I$7,FZ374&lt;$B$2*'SFV+BESS'!$I$9),$B$2*'SFV+BESS'!$I$9-FZ374,IF(AND(FS375&gt;0,FS375*$B$4+FZ374&lt;=$B$2*'SFV+BESS'!$I$9,FS375&gt;'SFV+BESS'!$I$7),'SFV+BESS'!$I$7,0))))</f>
        <v>0</v>
      </c>
      <c r="FU375" s="27">
        <f>IF(AND(FS375&lt;0,FZ374+FS375/$B$5&gt;$H$2,-FS375/'Carga-Descarga Año'!$B$5&lt;'SFV+BESS'!$I$7),FS375/$B$5,IF(AND(FS375&lt;0,FZ374+FS375/$B$5&gt;$H$2,-FS375/'Carga-Descarga Año'!$B$5&gt;'SFV+BESS'!$I$7),-'SFV+BESS'!$I$7,IF(AND(FS375&lt;0,FZ374+FS375/$B$5&lt;$H$2),-MIN('SFV+BESS'!$I$7,FZ374-$H$2),0)))</f>
        <v>0</v>
      </c>
      <c r="FV375" s="33"/>
      <c r="FW375" s="33">
        <f t="shared" si="457"/>
        <v>0</v>
      </c>
      <c r="FX375" s="27">
        <f t="shared" si="425"/>
        <v>0</v>
      </c>
      <c r="FY375" s="27">
        <f t="shared" si="458"/>
        <v>0</v>
      </c>
      <c r="FZ375" s="28">
        <f>IF((FZ374+FT375+FU375)&gt;=$B$2*'SFV+BESS'!$I$9, $B$2*'SFV+BESS'!$I$9, (FZ374+FT375+FU375))</f>
        <v>173.61249999999998</v>
      </c>
      <c r="GA375" s="110">
        <f t="shared" si="426"/>
        <v>1.7899719636822458</v>
      </c>
      <c r="GF375" s="251"/>
      <c r="GG375" s="41">
        <v>15.25</v>
      </c>
      <c r="GH375" s="33">
        <f t="shared" si="471"/>
        <v>3.3744743042418284</v>
      </c>
      <c r="GI375" s="33">
        <f>Gen_Cons_Horario!B8417</f>
        <v>0</v>
      </c>
      <c r="GJ375" s="35">
        <f t="shared" si="441"/>
        <v>3.3744743042418284</v>
      </c>
      <c r="GK375" s="116">
        <f>IF(AND(GJ375&gt;0,GJ375*$B$4+GQ374&lt;=$B$2*'SFV+BESS'!$I$9,GJ375&lt;'SFV+BESS'!$I$7), GJ375*$B$4, IF(AND(GJ375&gt;0,GJ375*$B$4+GQ374&gt;$B$2*'SFV+BESS'!$I$9,GJ375*$B$4&lt;'SFV+BESS'!$I$7),$B$2*'SFV+BESS'!$I$9-GQ374,IF(AND(GJ375&gt;0,GJ375*$B$4+GQ374&gt;$B$2*'SFV+BESS'!$I$9,GJ375*$B$4&gt;'SFV+BESS'!$I$7,GQ374&lt;$B$2*'SFV+BESS'!$I$9),$B$2*'SFV+BESS'!$I$9-GQ374,IF(AND(GJ375&gt;0,GJ375*$B$4+GQ374&lt;=$B$2*'SFV+BESS'!$I$9,GJ375&gt;'SFV+BESS'!$I$7),'SFV+BESS'!$I$7,0))))</f>
        <v>0</v>
      </c>
      <c r="GL375" s="27">
        <f>IF(AND(GJ375&lt;0,GQ374+GJ375/$B$5&gt;$H$2,-GJ375/'Carga-Descarga Año'!$B$5&lt;'SFV+BESS'!$I$7),GJ375/$B$5,IF(AND(GJ375&lt;0,GQ374+GJ375/$B$5&gt;$H$2,-GJ375/'Carga-Descarga Año'!$B$5&gt;'SFV+BESS'!$I$7),-'SFV+BESS'!$I$7,IF(AND(GJ375&lt;0,GQ374+GJ375/$B$5&lt;$H$2),-MIN('SFV+BESS'!$I$7,GQ374-$H$2),0)))</f>
        <v>0</v>
      </c>
      <c r="GM375" s="33"/>
      <c r="GN375" s="33">
        <f t="shared" si="459"/>
        <v>0</v>
      </c>
      <c r="GO375" s="27">
        <f t="shared" si="427"/>
        <v>0</v>
      </c>
      <c r="GP375" s="27">
        <f t="shared" si="460"/>
        <v>0</v>
      </c>
      <c r="GQ375" s="28">
        <f>IF((GQ374+GK375+GL375)&gt;=$B$2*'SFV+BESS'!$I$9, $B$2*'SFV+BESS'!$I$9, (GQ374+GK375+GL375))</f>
        <v>173.61249999999998</v>
      </c>
      <c r="GR375" s="110">
        <f t="shared" si="428"/>
        <v>3.3744743042418284</v>
      </c>
    </row>
    <row r="376" spans="1:200">
      <c r="A376" s="249"/>
      <c r="B376" s="41">
        <v>15.2916666666667</v>
      </c>
      <c r="C376" s="38">
        <f t="shared" si="442"/>
        <v>31.909413679744592</v>
      </c>
      <c r="D376" s="2">
        <f>Gen_Cons_Horario!B402</f>
        <v>0</v>
      </c>
      <c r="E376" s="140">
        <f t="shared" si="400"/>
        <v>31.909413679744592</v>
      </c>
      <c r="F376" s="116">
        <f>IF(AND(E376&gt;0,E376*$B$4+L375&lt;=$B$2*'SFV+BESS'!$I$9,E376&lt;'SFV+BESS'!$I$7), E376*$B$4, IF(AND(E376&gt;0,E376*$B$4+L375&gt;$B$2*'SFV+BESS'!$I$9,E376*$B$4&lt;'SFV+BESS'!$I$7),$B$2*'SFV+BESS'!$I$9-L375,IF(AND(E376&gt;0,E376*$B$4+L375&gt;$B$2*'SFV+BESS'!$I$9,E376*$B$4&gt;'SFV+BESS'!$I$7,L375&lt;$B$2*'SFV+BESS'!$I$9),$B$2*'SFV+BESS'!$I$9-L375,IF(AND(E376&gt;0,E376*$B$4+L375&lt;=$B$2*'SFV+BESS'!$I$9,E376&gt;'SFV+BESS'!$I$7),'SFV+BESS'!$I$7,0))))</f>
        <v>30.313942995757362</v>
      </c>
      <c r="G376" s="27">
        <f>IF(AND(E376&lt;0,L375+E376/$B$5&gt;$H$2,-E376/'Carga-Descarga Año'!$B$5&lt;'SFV+BESS'!$I$7),E376/$B$5,IF(AND(E376&lt;0,L375+E376/$B$5&gt;$H$2,-E376/'Carga-Descarga Año'!$B$5&gt;'SFV+BESS'!$I$7),-'SFV+BESS'!$I$7,IF(AND(E376&lt;0,L375+E376/$B$5&lt;$H$2),-MIN('SFV+BESS'!$I$7,L375-$H$2),0)))</f>
        <v>0</v>
      </c>
      <c r="I376" s="38">
        <f t="shared" si="401"/>
        <v>0</v>
      </c>
      <c r="J376" s="27">
        <f t="shared" si="403"/>
        <v>0</v>
      </c>
      <c r="K376" s="27">
        <f t="shared" si="402"/>
        <v>0</v>
      </c>
      <c r="L376" s="28">
        <f>IF((L375+F376+G376)&gt;=$B$2*'SFV+BESS'!$I$9, $B$2*'SFV+BESS'!$I$9, (L375+F376+G376))</f>
        <v>146.37268090229381</v>
      </c>
      <c r="M376" s="110">
        <f t="shared" si="404"/>
        <v>0</v>
      </c>
      <c r="R376" s="251"/>
      <c r="S376" s="41">
        <v>15.2916666666667</v>
      </c>
      <c r="T376" s="2">
        <f t="shared" si="461"/>
        <v>11.29025511961377</v>
      </c>
      <c r="U376" s="2">
        <f>Gen_Cons_Horario!B1146</f>
        <v>0</v>
      </c>
      <c r="V376" s="35">
        <f t="shared" si="436"/>
        <v>11.29025511961377</v>
      </c>
      <c r="W376" s="116">
        <f>IF(AND(V376&gt;0,V376*$B$4+AC375&lt;=$B$2*'SFV+BESS'!$I$9,V376&lt;'SFV+BESS'!$I$7), V376*$B$4, IF(AND(V376&gt;0,V376*$B$4+AC375&gt;$B$2*'SFV+BESS'!$I$9,V376*$B$4&lt;'SFV+BESS'!$I$7),$B$2*'SFV+BESS'!$I$9-AC375,IF(AND(V376&gt;0,V376*$B$4+AC375&gt;$B$2*'SFV+BESS'!$I$9,V376*$B$4&gt;'SFV+BESS'!$I$7,AC375&lt;$B$2*'SFV+BESS'!$I$9),$B$2*'SFV+BESS'!$I$9-AC375,IF(AND(V376&gt;0,V376*$B$4+AC375&lt;=$B$2*'SFV+BESS'!$I$9,V376&gt;'SFV+BESS'!$I$7),'SFV+BESS'!$I$7,0))))</f>
        <v>0</v>
      </c>
      <c r="X376" s="27">
        <f>IF(AND(V376&lt;0,AC375+V376/$B$5&gt;$H$2,-V376/'Carga-Descarga Año'!$B$5&lt;'SFV+BESS'!$I$7),V376/$B$5,IF(AND(V376&lt;0,AC375+V376/$B$5&gt;$H$2,-V376/'Carga-Descarga Año'!$B$5&gt;'SFV+BESS'!$I$7),-'SFV+BESS'!$I$7,IF(AND(V376&lt;0,AC375+V376/$B$5&lt;$H$2),-MIN('SFV+BESS'!$I$7,AC375-$H$2),0)))</f>
        <v>0</v>
      </c>
      <c r="Z376" s="33">
        <f t="shared" si="430"/>
        <v>0</v>
      </c>
      <c r="AA376" s="27">
        <f t="shared" si="405"/>
        <v>0</v>
      </c>
      <c r="AB376" s="27">
        <f t="shared" si="429"/>
        <v>0</v>
      </c>
      <c r="AC376" s="28">
        <f>IF((AC375+W376+X376)&gt;=$B$2*'SFV+BESS'!$I$9, $B$2*'SFV+BESS'!$I$9, (AC375+W376+X376))</f>
        <v>173.61249999999998</v>
      </c>
      <c r="AD376" s="110">
        <f t="shared" si="406"/>
        <v>11.29025511961377</v>
      </c>
      <c r="AI376" s="251"/>
      <c r="AJ376" s="41">
        <v>15.2916666666667</v>
      </c>
      <c r="AK376" s="52">
        <f t="shared" si="462"/>
        <v>0</v>
      </c>
      <c r="AL376" s="33">
        <f>Gen_Cons_Horario!B1818</f>
        <v>0</v>
      </c>
      <c r="AM376" s="35">
        <f t="shared" si="437"/>
        <v>0</v>
      </c>
      <c r="AN376" s="116">
        <f>IF(AND(AM376&gt;0,AM376*$B$4+AT375&lt;=$B$2*'SFV+BESS'!$I$9,AM376&lt;'SFV+BESS'!$I$7), AM376*$B$4, IF(AND(AM376&gt;0,AM376*$B$4+AT375&gt;$B$2*'SFV+BESS'!$I$9,AM376*$B$4&lt;'SFV+BESS'!$I$7),$B$2*'SFV+BESS'!$I$9-AT375,IF(AND(AM376&gt;0,AM376*$B$4+AT375&gt;$B$2*'SFV+BESS'!$I$9,AM376*$B$4&gt;'SFV+BESS'!$I$7,AT375&lt;$B$2*'SFV+BESS'!$I$9),$B$2*'SFV+BESS'!$I$9-AT375,IF(AND(AM376&gt;0,AM376*$B$4+AT375&lt;=$B$2*'SFV+BESS'!$I$9,AM376&gt;'SFV+BESS'!$I$7),'SFV+BESS'!$I$7,0))))</f>
        <v>0</v>
      </c>
      <c r="AO376" s="27">
        <f>IF(AND(AM376&lt;0,AT375+AM376/$B$5&gt;$H$2,-AM376/'Carga-Descarga Año'!$B$5&lt;'SFV+BESS'!$I$7),AM376/$B$5,IF(AND(AM376&lt;0,AT375+AM376/$B$5&gt;$H$2,-AM376/'Carga-Descarga Año'!$B$5&gt;'SFV+BESS'!$I$7),-'SFV+BESS'!$I$7,IF(AND(AM376&lt;0,AT375+AM376/$B$5&lt;$H$2),-MIN('SFV+BESS'!$I$7,AT375-$H$2),0)))</f>
        <v>0</v>
      </c>
      <c r="AP376" s="33"/>
      <c r="AQ376" s="33">
        <f t="shared" si="443"/>
        <v>0</v>
      </c>
      <c r="AR376" s="27">
        <f t="shared" si="407"/>
        <v>0</v>
      </c>
      <c r="AS376" s="27">
        <f t="shared" si="444"/>
        <v>0</v>
      </c>
      <c r="AT376" s="28">
        <f>IF((AT375+AN376+AO376)&gt;=$B$2*'SFV+BESS'!$I$9, $B$2*'SFV+BESS'!$I$9, (AT375+AN376+AO376))</f>
        <v>172.53218491635695</v>
      </c>
      <c r="AU376" s="110">
        <f t="shared" si="408"/>
        <v>0</v>
      </c>
      <c r="AZ376" s="251"/>
      <c r="BA376" s="41">
        <v>15.2916666666667</v>
      </c>
      <c r="BB376" s="33">
        <f t="shared" si="463"/>
        <v>0</v>
      </c>
      <c r="BC376" s="33">
        <f>Gen_Cons_Horario!B2562</f>
        <v>0</v>
      </c>
      <c r="BD376" s="35">
        <f t="shared" si="438"/>
        <v>0</v>
      </c>
      <c r="BE376" s="116">
        <f>IF(AND(BD376&gt;0,BD376*$B$4+BK375&lt;=$B$2*'SFV+BESS'!$I$9,BD376&lt;'SFV+BESS'!$I$7), BD376*$B$4, IF(AND(BD376&gt;0,BD376*$B$4+BK375&gt;$B$2*'SFV+BESS'!$I$9,BD376*$B$4&lt;'SFV+BESS'!$I$7),$B$2*'SFV+BESS'!$I$9-BK375,IF(AND(BD376&gt;0,BD376*$B$4+BK375&gt;$B$2*'SFV+BESS'!$I$9,BD376*$B$4&gt;'SFV+BESS'!$I$7,BK375&lt;$B$2*'SFV+BESS'!$I$9),$B$2*'SFV+BESS'!$I$9-BK375,IF(AND(BD376&gt;0,BD376*$B$4+BK375&lt;=$B$2*'SFV+BESS'!$I$9,BD376&gt;'SFV+BESS'!$I$7),'SFV+BESS'!$I$7,0))))</f>
        <v>0</v>
      </c>
      <c r="BF376" s="27">
        <f>IF(AND(BD376&lt;0,BK375+BD376/$B$5&gt;$H$2,-BD376/'Carga-Descarga Año'!$B$5&lt;'SFV+BESS'!$I$7),BD376/$B$5,IF(AND(BD376&lt;0,BK375+BD376/$B$5&gt;$H$2,-BD376/'Carga-Descarga Año'!$B$5&gt;'SFV+BESS'!$I$7),-'SFV+BESS'!$I$7,IF(AND(BD376&lt;0,BK375+BD376/$B$5&lt;$H$2),-MIN('SFV+BESS'!$I$7,BK375-$H$2),0)))</f>
        <v>0</v>
      </c>
      <c r="BG376" s="33"/>
      <c r="BH376" s="33">
        <f t="shared" si="445"/>
        <v>0</v>
      </c>
      <c r="BI376" s="27">
        <f t="shared" si="409"/>
        <v>0</v>
      </c>
      <c r="BJ376" s="27">
        <f t="shared" si="446"/>
        <v>0</v>
      </c>
      <c r="BK376" s="28">
        <f>IF((BK375+BE376+BF376)&gt;=$B$2*'SFV+BESS'!$I$9, $B$2*'SFV+BESS'!$I$9, (BK375+BE376+BF376))</f>
        <v>173.61249999999998</v>
      </c>
      <c r="BL376" s="110">
        <f t="shared" si="410"/>
        <v>0</v>
      </c>
      <c r="BQ376" s="251"/>
      <c r="BR376" s="41">
        <v>15.2916666666667</v>
      </c>
      <c r="BS376" s="33">
        <f t="shared" si="464"/>
        <v>0</v>
      </c>
      <c r="BT376" s="33">
        <f>Gen_Cons_Horario!B3282</f>
        <v>0</v>
      </c>
      <c r="BU376" s="35">
        <f t="shared" si="439"/>
        <v>0</v>
      </c>
      <c r="BV376" s="116">
        <f>IF(AND(BU376&gt;0,BU376*$B$4+CB375&lt;=$B$2*'SFV+BESS'!$I$9,BU376&lt;'SFV+BESS'!$I$7), BU376*$B$4, IF(AND(BU376&gt;0,BU376*$B$4+CB375&gt;$B$2*'SFV+BESS'!$I$9,BU376*$B$4&lt;'SFV+BESS'!$I$7),$B$2*'SFV+BESS'!$I$9-CB375,IF(AND(BU376&gt;0,BU376*$B$4+CB375&gt;$B$2*'SFV+BESS'!$I$9,BU376*$B$4&gt;'SFV+BESS'!$I$7,CB375&lt;$B$2*'SFV+BESS'!$I$9),$B$2*'SFV+BESS'!$I$9-CB375,IF(AND(BU376&gt;0,BU376*$B$4+CB375&lt;=$B$2*'SFV+BESS'!$I$9,BU376&gt;'SFV+BESS'!$I$7),'SFV+BESS'!$I$7,0))))</f>
        <v>0</v>
      </c>
      <c r="BW376" s="27">
        <f>IF(AND(BU376&lt;0,CB375+BU376/$B$5&gt;$H$2,-BU376/'Carga-Descarga Año'!$B$5&lt;'SFV+BESS'!$I$7),BU376/$B$5,IF(AND(BU376&lt;0,CB375+BU376/$B$5&gt;$H$2,-BU376/'Carga-Descarga Año'!$B$5&gt;'SFV+BESS'!$I$7),-'SFV+BESS'!$I$7,IF(AND(BU376&lt;0,CB375+BU376/$B$5&lt;$H$2),-MIN('SFV+BESS'!$I$7,CB375-$H$2),0)))</f>
        <v>0</v>
      </c>
      <c r="BX376" s="33"/>
      <c r="BY376" s="33">
        <f t="shared" si="447"/>
        <v>0</v>
      </c>
      <c r="BZ376" s="27">
        <f t="shared" si="411"/>
        <v>0</v>
      </c>
      <c r="CA376" s="27">
        <f t="shared" si="412"/>
        <v>0</v>
      </c>
      <c r="CB376" s="28">
        <f>IF((CB375+BV376+BW376)&gt;=$B$2*'SFV+BESS'!$I$9, $B$2*'SFV+BESS'!$I$9, (CB375+BV376+BW376))</f>
        <v>173.61249999999998</v>
      </c>
      <c r="CC376" s="110">
        <f t="shared" si="413"/>
        <v>0</v>
      </c>
      <c r="CH376" s="251"/>
      <c r="CI376" s="41">
        <v>15.2916666666667</v>
      </c>
      <c r="CJ376" s="33">
        <f t="shared" si="465"/>
        <v>0</v>
      </c>
      <c r="CK376" s="33">
        <f>Gen_Cons_Horario!B4026</f>
        <v>0</v>
      </c>
      <c r="CL376" s="35">
        <f t="shared" si="440"/>
        <v>0</v>
      </c>
      <c r="CM376" s="116">
        <f>IF(AND(CL376&gt;0,CL376*$B$4+CS375&lt;=$B$2*'SFV+BESS'!$I$9,CL376&lt;'SFV+BESS'!$I$7), CL376*$B$4, IF(AND(CL376&gt;0,CL376*$B$4+CS375&gt;$B$2*'SFV+BESS'!$I$9,CL376*$B$4&lt;'SFV+BESS'!$I$7),$B$2*'SFV+BESS'!$I$9-CS375,IF(AND(CL376&gt;0,CL376*$B$4+CS375&gt;$B$2*'SFV+BESS'!$I$9,CL376*$B$4&gt;'SFV+BESS'!$I$7,CS375&lt;$B$2*'SFV+BESS'!$I$9),$B$2*'SFV+BESS'!$I$9-CS375,IF(AND(CL376&gt;0,CL376*$B$4+CS375&lt;=$B$2*'SFV+BESS'!$I$9,CL376&gt;'SFV+BESS'!$I$7),'SFV+BESS'!$I$7,0))))</f>
        <v>0</v>
      </c>
      <c r="CN376" s="27">
        <f>IF(AND(CL376&lt;0,CS375+CL376/$B$5&gt;$H$2,-CL376/'Carga-Descarga Año'!$B$5&lt;'SFV+BESS'!$I$7),CL376/$B$5,IF(AND(CL376&lt;0,CS375+CL376/$B$5&gt;$H$2,-CL376/'Carga-Descarga Año'!$B$5&gt;'SFV+BESS'!$I$7),-'SFV+BESS'!$I$7,IF(AND(CL376&lt;0,CS375+CL376/$B$5&lt;$H$2),-MIN('SFV+BESS'!$I$7,CS375-$H$2),0)))</f>
        <v>0</v>
      </c>
      <c r="CO376" s="33"/>
      <c r="CP376" s="33">
        <f t="shared" si="448"/>
        <v>0</v>
      </c>
      <c r="CQ376" s="27">
        <f t="shared" si="414"/>
        <v>0</v>
      </c>
      <c r="CR376" s="27">
        <f t="shared" si="449"/>
        <v>0</v>
      </c>
      <c r="CS376" s="28">
        <f>IF((CS375+CM376+CN376)&gt;=$B$2*'SFV+BESS'!$I$9, $B$2*'SFV+BESS'!$I$9, (CS375+CM376+CN376))</f>
        <v>173.61249999999998</v>
      </c>
      <c r="CT376" s="110">
        <f t="shared" si="415"/>
        <v>0</v>
      </c>
      <c r="CY376" s="251"/>
      <c r="CZ376" s="41">
        <v>15.2916666666667</v>
      </c>
      <c r="DA376" s="33">
        <f t="shared" si="466"/>
        <v>0</v>
      </c>
      <c r="DB376" s="33">
        <f>Gen_Cons_Horario!B4746</f>
        <v>0</v>
      </c>
      <c r="DC376" s="35">
        <f t="shared" si="431"/>
        <v>0</v>
      </c>
      <c r="DD376" s="116">
        <f>IF(AND(DC376&gt;0,DC376*$B$4+DJ375&lt;=$B$2*'SFV+BESS'!$I$9,DC376&lt;'SFV+BESS'!$I$7), DC376*$B$4, IF(AND(DC376&gt;0,DC376*$B$4+DJ375&gt;$B$2*'SFV+BESS'!$I$9,DC376*$B$4&lt;'SFV+BESS'!$I$7),$B$2*'SFV+BESS'!$I$9-DJ375,IF(AND(DC376&gt;0,DC376*$B$4+DJ375&gt;$B$2*'SFV+BESS'!$I$9,DC376*$B$4&gt;'SFV+BESS'!$I$7,DJ375&lt;$B$2*'SFV+BESS'!$I$9),$B$2*'SFV+BESS'!$I$9-DJ375,IF(AND(DC376&gt;0,DC376*$B$4+DJ375&lt;=$B$2*'SFV+BESS'!$I$9,DC376&gt;'SFV+BESS'!$I$7),'SFV+BESS'!$I$7,0))))</f>
        <v>0</v>
      </c>
      <c r="DE376" s="27">
        <f>IF(AND(DC376&lt;0,DJ375+DC376/$B$5&gt;$H$2,-DC376/'Carga-Descarga Año'!$B$5&lt;'SFV+BESS'!$I$7),DC376/$B$5,IF(AND(DC376&lt;0,DJ375+DC376/$B$5&gt;$H$2,-DC376/'Carga-Descarga Año'!$B$5&gt;'SFV+BESS'!$I$7),-'SFV+BESS'!$I$7,IF(AND(DC376&lt;0,DJ375+DC376/$B$5&lt;$H$2),-MIN('SFV+BESS'!$I$7,DJ375-$H$2),0)))</f>
        <v>0</v>
      </c>
      <c r="DF376" s="33"/>
      <c r="DG376" s="33">
        <f t="shared" si="450"/>
        <v>0</v>
      </c>
      <c r="DH376" s="27">
        <f t="shared" si="416"/>
        <v>0</v>
      </c>
      <c r="DI376" s="27">
        <f t="shared" si="417"/>
        <v>0</v>
      </c>
      <c r="DJ376" s="28">
        <f>IF((DJ375+DD376+DE376)&gt;=$B$2*'SFV+BESS'!$I$9, $B$2*'SFV+BESS'!$I$9, (DJ375+DD376+DE376))</f>
        <v>173.61249999999998</v>
      </c>
      <c r="DK376" s="110">
        <f t="shared" si="418"/>
        <v>0</v>
      </c>
      <c r="DP376" s="251"/>
      <c r="DQ376" s="41">
        <v>15.2916666666667</v>
      </c>
      <c r="DR376" s="33">
        <f t="shared" si="467"/>
        <v>0</v>
      </c>
      <c r="DS376" s="33">
        <f>Gen_Cons_Horario!B5490</f>
        <v>0</v>
      </c>
      <c r="DT376" s="35">
        <f t="shared" si="432"/>
        <v>0</v>
      </c>
      <c r="DU376" s="116">
        <f>IF(AND(DT376&gt;0,DT376*$B$4+EA375&lt;=$B$2*'SFV+BESS'!$I$9,DT376&lt;'SFV+BESS'!$I$7), DT376*$B$4, IF(AND(DT376&gt;0,DT376*$B$4+EA375&gt;$B$2*'SFV+BESS'!$I$9,DT376*$B$4&lt;'SFV+BESS'!$I$7),$B$2*'SFV+BESS'!$I$9-EA375,IF(AND(DT376&gt;0,DT376*$B$4+EA375&gt;$B$2*'SFV+BESS'!$I$9,DT376*$B$4&gt;'SFV+BESS'!$I$7,EA375&lt;$B$2*'SFV+BESS'!$I$9),$B$2*'SFV+BESS'!$I$9-EA375,IF(AND(DT376&gt;0,DT376*$B$4+EA375&lt;=$B$2*'SFV+BESS'!$I$9,DT376&gt;'SFV+BESS'!$I$7),'SFV+BESS'!$I$7,0))))</f>
        <v>0</v>
      </c>
      <c r="DV376" s="27">
        <f>IF(AND(DT376&lt;0,EA375+DT376/$B$5&gt;$H$2,-DT376/'Carga-Descarga Año'!$B$5&lt;'SFV+BESS'!$I$7),DT376/$B$5,IF(AND(DT376&lt;0,EA375+DT376/$B$5&gt;$H$2,-DT376/'Carga-Descarga Año'!$B$5&gt;'SFV+BESS'!$I$7),-'SFV+BESS'!$I$7,IF(AND(DT376&lt;0,EA375+DT376/$B$5&lt;$H$2),-MIN('SFV+BESS'!$I$7,EA375-$H$2),0)))</f>
        <v>0</v>
      </c>
      <c r="DW376" s="33"/>
      <c r="DX376" s="33">
        <f t="shared" si="451"/>
        <v>0</v>
      </c>
      <c r="DY376" s="27">
        <f t="shared" si="419"/>
        <v>0</v>
      </c>
      <c r="DZ376" s="27">
        <f t="shared" si="452"/>
        <v>0</v>
      </c>
      <c r="EA376" s="28">
        <f>IF((EA375+DU376+DV376)&gt;=$B$2*'SFV+BESS'!$I$9, $B$2*'SFV+BESS'!$I$9, (EA375+DU376+DV376))</f>
        <v>173.61249999999998</v>
      </c>
      <c r="EB376" s="110">
        <f t="shared" si="420"/>
        <v>0</v>
      </c>
      <c r="EG376" s="251"/>
      <c r="EH376" s="41">
        <v>15.2916666666667</v>
      </c>
      <c r="EI376" s="33">
        <f t="shared" si="468"/>
        <v>0</v>
      </c>
      <c r="EJ376" s="33">
        <f>Gen_Cons_Horario!B6234</f>
        <v>0</v>
      </c>
      <c r="EK376" s="35">
        <f t="shared" si="433"/>
        <v>0</v>
      </c>
      <c r="EL376" s="116">
        <f>IF(AND(EK376&gt;0,EK376*$B$4+ER375&lt;=$B$2*'SFV+BESS'!$I$9,EK376&lt;'SFV+BESS'!$I$7), EK376*$B$4, IF(AND(EK376&gt;0,EK376*$B$4+ER375&gt;$B$2*'SFV+BESS'!$I$9,EK376*$B$4&lt;'SFV+BESS'!$I$7),$B$2*'SFV+BESS'!$I$9-ER375,IF(AND(EK376&gt;0,EK376*$B$4+ER375&gt;$B$2*'SFV+BESS'!$I$9,EK376*$B$4&gt;'SFV+BESS'!$I$7,ER375&lt;$B$2*'SFV+BESS'!$I$9),$B$2*'SFV+BESS'!$I$9-ER375,IF(AND(EK376&gt;0,EK376*$B$4+ER375&lt;=$B$2*'SFV+BESS'!$I$9,EK376&gt;'SFV+BESS'!$I$7),'SFV+BESS'!$I$7,0))))</f>
        <v>0</v>
      </c>
      <c r="EM376" s="27">
        <f>IF(AND(EK376&lt;0,ER375+EK376/$B$5&gt;$H$2,-EK376/'Carga-Descarga Año'!$B$5&lt;'SFV+BESS'!$I$7),EK376/$B$5,IF(AND(EK376&lt;0,ER375+EK376/$B$5&gt;$H$2,-EK376/'Carga-Descarga Año'!$B$5&gt;'SFV+BESS'!$I$7),-'SFV+BESS'!$I$7,IF(AND(EK376&lt;0,ER375+EK376/$B$5&lt;$H$2),-MIN('SFV+BESS'!$I$7,ER375-$H$2),0)))</f>
        <v>0</v>
      </c>
      <c r="EN376" s="33"/>
      <c r="EO376" s="33">
        <f t="shared" si="453"/>
        <v>0</v>
      </c>
      <c r="EP376" s="27">
        <f t="shared" si="421"/>
        <v>0</v>
      </c>
      <c r="EQ376" s="27">
        <f t="shared" si="454"/>
        <v>0</v>
      </c>
      <c r="ER376" s="28">
        <f>IF((ER375+EL376+EM376)&gt;=$B$2*'SFV+BESS'!$I$9, $B$2*'SFV+BESS'!$I$9, (ER375+EL376+EM376))</f>
        <v>173.61249999999998</v>
      </c>
      <c r="ES376" s="110">
        <f t="shared" si="422"/>
        <v>0</v>
      </c>
      <c r="EX376" s="251"/>
      <c r="EY376" s="41">
        <v>15.2916666666667</v>
      </c>
      <c r="EZ376" s="33">
        <f t="shared" si="469"/>
        <v>20.231242549735406</v>
      </c>
      <c r="FA376" s="33">
        <f>Gen_Cons_Horario!B6954</f>
        <v>0</v>
      </c>
      <c r="FB376" s="35">
        <f t="shared" si="434"/>
        <v>20.231242549735406</v>
      </c>
      <c r="FC376" s="116">
        <f>IF(AND(FB376&gt;0,FB376*$B$4+FI375&lt;=$B$2*'SFV+BESS'!$I$9,FB376&lt;'SFV+BESS'!$I$7), FB376*$B$4, IF(AND(FB376&gt;0,FB376*$B$4+FI375&gt;$B$2*'SFV+BESS'!$I$9,FB376*$B$4&lt;'SFV+BESS'!$I$7),$B$2*'SFV+BESS'!$I$9-FI375,IF(AND(FB376&gt;0,FB376*$B$4+FI375&gt;$B$2*'SFV+BESS'!$I$9,FB376*$B$4&gt;'SFV+BESS'!$I$7,FI375&lt;$B$2*'SFV+BESS'!$I$9),$B$2*'SFV+BESS'!$I$9-FI375,IF(AND(FB376&gt;0,FB376*$B$4+FI375&lt;=$B$2*'SFV+BESS'!$I$9,FB376&gt;'SFV+BESS'!$I$7),'SFV+BESS'!$I$7,0))))</f>
        <v>0</v>
      </c>
      <c r="FD376" s="27">
        <f>IF(AND(FB376&lt;0,FI375+FB376/$B$5&gt;$H$2,-FB376/'Carga-Descarga Año'!$B$5&lt;'SFV+BESS'!$I$7),FB376/$B$5,IF(AND(FB376&lt;0,FI375+FB376/$B$5&gt;$H$2,-FB376/'Carga-Descarga Año'!$B$5&gt;'SFV+BESS'!$I$7),-'SFV+BESS'!$I$7,IF(AND(FB376&lt;0,FI375+FB376/$B$5&lt;$H$2),-MIN('SFV+BESS'!$I$7,FI375-$H$2),0)))</f>
        <v>0</v>
      </c>
      <c r="FE376" s="33"/>
      <c r="FF376" s="33">
        <f t="shared" si="455"/>
        <v>0</v>
      </c>
      <c r="FG376" s="27">
        <f t="shared" si="423"/>
        <v>0</v>
      </c>
      <c r="FH376" s="27">
        <f t="shared" si="456"/>
        <v>0</v>
      </c>
      <c r="FI376" s="28">
        <f>IF((FI375+FC376+FD376)&gt;=$B$2*'SFV+BESS'!$I$9, $B$2*'SFV+BESS'!$I$9, (FI375+FC376+FD376))</f>
        <v>173.61249999999998</v>
      </c>
      <c r="FJ376" s="110">
        <f t="shared" si="424"/>
        <v>20.231242549735406</v>
      </c>
      <c r="FO376" s="251"/>
      <c r="FP376" s="41">
        <v>15.2916666666667</v>
      </c>
      <c r="FQ376" s="33">
        <f t="shared" si="470"/>
        <v>47.678344123536192</v>
      </c>
      <c r="FR376" s="33">
        <f>Gen_Cons_Horario!B7698</f>
        <v>0</v>
      </c>
      <c r="FS376" s="35">
        <f t="shared" si="435"/>
        <v>47.678344123536192</v>
      </c>
      <c r="FT376" s="116">
        <f>IF(AND(FS376&gt;0,FS376*$B$4+FZ375&lt;=$B$2*'SFV+BESS'!$I$9,FS376&lt;'SFV+BESS'!$I$7), FS376*$B$4, IF(AND(FS376&gt;0,FS376*$B$4+FZ375&gt;$B$2*'SFV+BESS'!$I$9,FS376*$B$4&lt;'SFV+BESS'!$I$7),$B$2*'SFV+BESS'!$I$9-FZ375,IF(AND(FS376&gt;0,FS376*$B$4+FZ375&gt;$B$2*'SFV+BESS'!$I$9,FS376*$B$4&gt;'SFV+BESS'!$I$7,FZ375&lt;$B$2*'SFV+BESS'!$I$9),$B$2*'SFV+BESS'!$I$9-FZ375,IF(AND(FS376&gt;0,FS376*$B$4+FZ375&lt;=$B$2*'SFV+BESS'!$I$9,FS376&gt;'SFV+BESS'!$I$7),'SFV+BESS'!$I$7,0))))</f>
        <v>0</v>
      </c>
      <c r="FU376" s="27">
        <f>IF(AND(FS376&lt;0,FZ375+FS376/$B$5&gt;$H$2,-FS376/'Carga-Descarga Año'!$B$5&lt;'SFV+BESS'!$I$7),FS376/$B$5,IF(AND(FS376&lt;0,FZ375+FS376/$B$5&gt;$H$2,-FS376/'Carga-Descarga Año'!$B$5&gt;'SFV+BESS'!$I$7),-'SFV+BESS'!$I$7,IF(AND(FS376&lt;0,FZ375+FS376/$B$5&lt;$H$2),-MIN('SFV+BESS'!$I$7,FZ375-$H$2),0)))</f>
        <v>0</v>
      </c>
      <c r="FV376" s="33"/>
      <c r="FW376" s="33">
        <f t="shared" si="457"/>
        <v>0</v>
      </c>
      <c r="FX376" s="27">
        <f t="shared" si="425"/>
        <v>0</v>
      </c>
      <c r="FY376" s="27">
        <f t="shared" si="458"/>
        <v>0</v>
      </c>
      <c r="FZ376" s="28">
        <f>IF((FZ375+FT376+FU376)&gt;=$B$2*'SFV+BESS'!$I$9, $B$2*'SFV+BESS'!$I$9, (FZ375+FT376+FU376))</f>
        <v>173.61249999999998</v>
      </c>
      <c r="GA376" s="110">
        <f t="shared" si="426"/>
        <v>47.678344123536192</v>
      </c>
      <c r="GF376" s="251"/>
      <c r="GG376" s="41">
        <v>15.2916666666667</v>
      </c>
      <c r="GH376" s="33">
        <f t="shared" si="471"/>
        <v>47.68278908167801</v>
      </c>
      <c r="GI376" s="33">
        <f>Gen_Cons_Horario!B8418</f>
        <v>0</v>
      </c>
      <c r="GJ376" s="35">
        <f t="shared" si="441"/>
        <v>47.68278908167801</v>
      </c>
      <c r="GK376" s="116">
        <f>IF(AND(GJ376&gt;0,GJ376*$B$4+GQ375&lt;=$B$2*'SFV+BESS'!$I$9,GJ376&lt;'SFV+BESS'!$I$7), GJ376*$B$4, IF(AND(GJ376&gt;0,GJ376*$B$4+GQ375&gt;$B$2*'SFV+BESS'!$I$9,GJ376*$B$4&lt;'SFV+BESS'!$I$7),$B$2*'SFV+BESS'!$I$9-GQ375,IF(AND(GJ376&gt;0,GJ376*$B$4+GQ375&gt;$B$2*'SFV+BESS'!$I$9,GJ376*$B$4&gt;'SFV+BESS'!$I$7,GQ375&lt;$B$2*'SFV+BESS'!$I$9),$B$2*'SFV+BESS'!$I$9-GQ375,IF(AND(GJ376&gt;0,GJ376*$B$4+GQ375&lt;=$B$2*'SFV+BESS'!$I$9,GJ376&gt;'SFV+BESS'!$I$7),'SFV+BESS'!$I$7,0))))</f>
        <v>0</v>
      </c>
      <c r="GL376" s="27">
        <f>IF(AND(GJ376&lt;0,GQ375+GJ376/$B$5&gt;$H$2,-GJ376/'Carga-Descarga Año'!$B$5&lt;'SFV+BESS'!$I$7),GJ376/$B$5,IF(AND(GJ376&lt;0,GQ375+GJ376/$B$5&gt;$H$2,-GJ376/'Carga-Descarga Año'!$B$5&gt;'SFV+BESS'!$I$7),-'SFV+BESS'!$I$7,IF(AND(GJ376&lt;0,GQ375+GJ376/$B$5&lt;$H$2),-MIN('SFV+BESS'!$I$7,GQ375-$H$2),0)))</f>
        <v>0</v>
      </c>
      <c r="GM376" s="33"/>
      <c r="GN376" s="33">
        <f t="shared" si="459"/>
        <v>0</v>
      </c>
      <c r="GO376" s="27">
        <f t="shared" si="427"/>
        <v>0</v>
      </c>
      <c r="GP376" s="27">
        <f t="shared" si="460"/>
        <v>0</v>
      </c>
      <c r="GQ376" s="28">
        <f>IF((GQ375+GK376+GL376)&gt;=$B$2*'SFV+BESS'!$I$9, $B$2*'SFV+BESS'!$I$9, (GQ375+GK376+GL376))</f>
        <v>173.61249999999998</v>
      </c>
      <c r="GR376" s="110">
        <f t="shared" si="428"/>
        <v>47.68278908167801</v>
      </c>
    </row>
    <row r="377" spans="1:200">
      <c r="A377" s="249"/>
      <c r="B377" s="41">
        <v>15.3333333333333</v>
      </c>
      <c r="C377" s="38">
        <f t="shared" si="442"/>
        <v>70.656558862291604</v>
      </c>
      <c r="D377" s="2">
        <f>Gen_Cons_Horario!B403</f>
        <v>96.941000000000003</v>
      </c>
      <c r="E377" s="140">
        <f t="shared" si="400"/>
        <v>-26.284441137708399</v>
      </c>
      <c r="F377" s="116">
        <f>IF(AND(E377&gt;0,E377*$B$4+L376&lt;=$B$2*'SFV+BESS'!$I$9,E377&lt;'SFV+BESS'!$I$7), E377*$B$4, IF(AND(E377&gt;0,E377*$B$4+L376&gt;$B$2*'SFV+BESS'!$I$9,E377*$B$4&lt;'SFV+BESS'!$I$7),$B$2*'SFV+BESS'!$I$9-L376,IF(AND(E377&gt;0,E377*$B$4+L376&gt;$B$2*'SFV+BESS'!$I$9,E377*$B$4&gt;'SFV+BESS'!$I$7,L376&lt;$B$2*'SFV+BESS'!$I$9),$B$2*'SFV+BESS'!$I$9-L376,IF(AND(E377&gt;0,E377*$B$4+L376&lt;=$B$2*'SFV+BESS'!$I$9,E377&gt;'SFV+BESS'!$I$7),'SFV+BESS'!$I$7,0))))</f>
        <v>0</v>
      </c>
      <c r="G377" s="27">
        <f>IF(AND(E377&lt;0,L376+E377/$B$5&gt;$H$2,-E377/'Carga-Descarga Año'!$B$5&lt;'SFV+BESS'!$I$7),E377/$B$5,IF(AND(E377&lt;0,L376+E377/$B$5&gt;$H$2,-E377/'Carga-Descarga Año'!$B$5&gt;'SFV+BESS'!$I$7),-'SFV+BESS'!$I$7,IF(AND(E377&lt;0,L376+E377/$B$5&lt;$H$2),-MIN('SFV+BESS'!$I$7,L376-$H$2),0)))</f>
        <v>-27.667832776535157</v>
      </c>
      <c r="I377" s="38">
        <f t="shared" si="401"/>
        <v>70.656558862291604</v>
      </c>
      <c r="J377" s="27">
        <f t="shared" si="403"/>
        <v>26.284441137708399</v>
      </c>
      <c r="K377" s="27">
        <f t="shared" si="402"/>
        <v>0</v>
      </c>
      <c r="L377" s="28">
        <f>IF((L376+F377+G377)&gt;=$B$2*'SFV+BESS'!$I$9, $B$2*'SFV+BESS'!$I$9, (L376+F377+G377))</f>
        <v>118.70484812575864</v>
      </c>
      <c r="M377" s="110">
        <f t="shared" si="404"/>
        <v>0</v>
      </c>
      <c r="R377" s="251"/>
      <c r="S377" s="41">
        <v>15.3333333333333</v>
      </c>
      <c r="T377" s="2">
        <f t="shared" si="461"/>
        <v>61.850962829188468</v>
      </c>
      <c r="U377" s="2">
        <f>Gen_Cons_Horario!B1147</f>
        <v>59.656000000000006</v>
      </c>
      <c r="V377" s="35">
        <f t="shared" si="436"/>
        <v>2.1949628291884622</v>
      </c>
      <c r="W377" s="116">
        <f>IF(AND(V377&gt;0,V377*$B$4+AC376&lt;=$B$2*'SFV+BESS'!$I$9,V377&lt;'SFV+BESS'!$I$7), V377*$B$4, IF(AND(V377&gt;0,V377*$B$4+AC376&gt;$B$2*'SFV+BESS'!$I$9,V377*$B$4&lt;'SFV+BESS'!$I$7),$B$2*'SFV+BESS'!$I$9-AC376,IF(AND(V377&gt;0,V377*$B$4+AC376&gt;$B$2*'SFV+BESS'!$I$9,V377*$B$4&gt;'SFV+BESS'!$I$7,AC376&lt;$B$2*'SFV+BESS'!$I$9),$B$2*'SFV+BESS'!$I$9-AC376,IF(AND(V377&gt;0,V377*$B$4+AC376&lt;=$B$2*'SFV+BESS'!$I$9,V377&gt;'SFV+BESS'!$I$7),'SFV+BESS'!$I$7,0))))</f>
        <v>0</v>
      </c>
      <c r="X377" s="27">
        <f>IF(AND(V377&lt;0,AC376+V377/$B$5&gt;$H$2,-V377/'Carga-Descarga Año'!$B$5&lt;'SFV+BESS'!$I$7),V377/$B$5,IF(AND(V377&lt;0,AC376+V377/$B$5&gt;$H$2,-V377/'Carga-Descarga Año'!$B$5&gt;'SFV+BESS'!$I$7),-'SFV+BESS'!$I$7,IF(AND(V377&lt;0,AC376+V377/$B$5&lt;$H$2),-MIN('SFV+BESS'!$I$7,AC376-$H$2),0)))</f>
        <v>0</v>
      </c>
      <c r="Z377" s="33">
        <f t="shared" si="430"/>
        <v>59.656000000000006</v>
      </c>
      <c r="AA377" s="27">
        <f t="shared" si="405"/>
        <v>0</v>
      </c>
      <c r="AB377" s="27">
        <f t="shared" si="429"/>
        <v>0</v>
      </c>
      <c r="AC377" s="28">
        <f>IF((AC376+W377+X377)&gt;=$B$2*'SFV+BESS'!$I$9, $B$2*'SFV+BESS'!$I$9, (AC376+W377+X377))</f>
        <v>173.61249999999998</v>
      </c>
      <c r="AD377" s="110">
        <f t="shared" si="406"/>
        <v>2.1949628291884622</v>
      </c>
      <c r="AI377" s="251"/>
      <c r="AJ377" s="41">
        <v>15.3333333333333</v>
      </c>
      <c r="AK377" s="52">
        <f t="shared" si="462"/>
        <v>49.086071190777005</v>
      </c>
      <c r="AL377" s="33">
        <f>Gen_Cons_Horario!B1819</f>
        <v>0</v>
      </c>
      <c r="AM377" s="35">
        <f t="shared" si="437"/>
        <v>49.086071190777005</v>
      </c>
      <c r="AN377" s="116">
        <f>IF(AND(AM377&gt;0,AM377*$B$4+AT376&lt;=$B$2*'SFV+BESS'!$I$9,AM377&lt;'SFV+BESS'!$I$7), AM377*$B$4, IF(AND(AM377&gt;0,AM377*$B$4+AT376&gt;$B$2*'SFV+BESS'!$I$9,AM377*$B$4&lt;'SFV+BESS'!$I$7),$B$2*'SFV+BESS'!$I$9-AT376,IF(AND(AM377&gt;0,AM377*$B$4+AT376&gt;$B$2*'SFV+BESS'!$I$9,AM377*$B$4&gt;'SFV+BESS'!$I$7,AT376&lt;$B$2*'SFV+BESS'!$I$9),$B$2*'SFV+BESS'!$I$9-AT376,IF(AND(AM377&gt;0,AM377*$B$4+AT376&lt;=$B$2*'SFV+BESS'!$I$9,AM377&gt;'SFV+BESS'!$I$7),'SFV+BESS'!$I$7,0))))</f>
        <v>1.0803150836430291</v>
      </c>
      <c r="AO377" s="27">
        <f>IF(AND(AM377&lt;0,AT376+AM377/$B$5&gt;$H$2,-AM377/'Carga-Descarga Año'!$B$5&lt;'SFV+BESS'!$I$7),AM377/$B$5,IF(AND(AM377&lt;0,AT376+AM377/$B$5&gt;$H$2,-AM377/'Carga-Descarga Año'!$B$5&gt;'SFV+BESS'!$I$7),-'SFV+BESS'!$I$7,IF(AND(AM377&lt;0,AT376+AM377/$B$5&lt;$H$2),-MIN('SFV+BESS'!$I$7,AT376-$H$2),0)))</f>
        <v>0</v>
      </c>
      <c r="AP377" s="33"/>
      <c r="AQ377" s="33">
        <f t="shared" si="443"/>
        <v>0</v>
      </c>
      <c r="AR377" s="27">
        <f t="shared" si="407"/>
        <v>0</v>
      </c>
      <c r="AS377" s="27">
        <f t="shared" si="444"/>
        <v>0</v>
      </c>
      <c r="AT377" s="28">
        <f>IF((AT376+AN377+AO377)&gt;=$B$2*'SFV+BESS'!$I$9, $B$2*'SFV+BESS'!$I$9, (AT376+AN377+AO377))</f>
        <v>173.61249999999998</v>
      </c>
      <c r="AU377" s="110">
        <f t="shared" si="408"/>
        <v>47.948897418521184</v>
      </c>
      <c r="AZ377" s="251"/>
      <c r="BA377" s="41">
        <v>15.3333333333333</v>
      </c>
      <c r="BB377" s="33">
        <f t="shared" si="463"/>
        <v>20.518647630804924</v>
      </c>
      <c r="BC377" s="33">
        <f>Gen_Cons_Horario!B2563</f>
        <v>0</v>
      </c>
      <c r="BD377" s="35">
        <f t="shared" si="438"/>
        <v>20.518647630804924</v>
      </c>
      <c r="BE377" s="116">
        <f>IF(AND(BD377&gt;0,BD377*$B$4+BK376&lt;=$B$2*'SFV+BESS'!$I$9,BD377&lt;'SFV+BESS'!$I$7), BD377*$B$4, IF(AND(BD377&gt;0,BD377*$B$4+BK376&gt;$B$2*'SFV+BESS'!$I$9,BD377*$B$4&lt;'SFV+BESS'!$I$7),$B$2*'SFV+BESS'!$I$9-BK376,IF(AND(BD377&gt;0,BD377*$B$4+BK376&gt;$B$2*'SFV+BESS'!$I$9,BD377*$B$4&gt;'SFV+BESS'!$I$7,BK376&lt;$B$2*'SFV+BESS'!$I$9),$B$2*'SFV+BESS'!$I$9-BK376,IF(AND(BD377&gt;0,BD377*$B$4+BK376&lt;=$B$2*'SFV+BESS'!$I$9,BD377&gt;'SFV+BESS'!$I$7),'SFV+BESS'!$I$7,0))))</f>
        <v>0</v>
      </c>
      <c r="BF377" s="27">
        <f>IF(AND(BD377&lt;0,BK376+BD377/$B$5&gt;$H$2,-BD377/'Carga-Descarga Año'!$B$5&lt;'SFV+BESS'!$I$7),BD377/$B$5,IF(AND(BD377&lt;0,BK376+BD377/$B$5&gt;$H$2,-BD377/'Carga-Descarga Año'!$B$5&gt;'SFV+BESS'!$I$7),-'SFV+BESS'!$I$7,IF(AND(BD377&lt;0,BK376+BD377/$B$5&lt;$H$2),-MIN('SFV+BESS'!$I$7,BK376-$H$2),0)))</f>
        <v>0</v>
      </c>
      <c r="BG377" s="33"/>
      <c r="BH377" s="33">
        <f t="shared" si="445"/>
        <v>0</v>
      </c>
      <c r="BI377" s="27">
        <f t="shared" si="409"/>
        <v>0</v>
      </c>
      <c r="BJ377" s="27">
        <f t="shared" si="446"/>
        <v>0</v>
      </c>
      <c r="BK377" s="28">
        <f>IF((BK376+BE377+BF377)&gt;=$B$2*'SFV+BESS'!$I$9, $B$2*'SFV+BESS'!$I$9, (BK376+BE377+BF377))</f>
        <v>173.61249999999998</v>
      </c>
      <c r="BL377" s="110">
        <f t="shared" si="410"/>
        <v>20.518647630804924</v>
      </c>
      <c r="BQ377" s="251"/>
      <c r="BR377" s="41">
        <v>15.3333333333333</v>
      </c>
      <c r="BS377" s="33">
        <f t="shared" si="464"/>
        <v>1.3517615596903494</v>
      </c>
      <c r="BT377" s="33">
        <f>Gen_Cons_Horario!B3283</f>
        <v>0</v>
      </c>
      <c r="BU377" s="35">
        <f t="shared" si="439"/>
        <v>1.3517615596903494</v>
      </c>
      <c r="BV377" s="116">
        <f>IF(AND(BU377&gt;0,BU377*$B$4+CB376&lt;=$B$2*'SFV+BESS'!$I$9,BU377&lt;'SFV+BESS'!$I$7), BU377*$B$4, IF(AND(BU377&gt;0,BU377*$B$4+CB376&gt;$B$2*'SFV+BESS'!$I$9,BU377*$B$4&lt;'SFV+BESS'!$I$7),$B$2*'SFV+BESS'!$I$9-CB376,IF(AND(BU377&gt;0,BU377*$B$4+CB376&gt;$B$2*'SFV+BESS'!$I$9,BU377*$B$4&gt;'SFV+BESS'!$I$7,CB376&lt;$B$2*'SFV+BESS'!$I$9),$B$2*'SFV+BESS'!$I$9-CB376,IF(AND(BU377&gt;0,BU377*$B$4+CB376&lt;=$B$2*'SFV+BESS'!$I$9,BU377&gt;'SFV+BESS'!$I$7),'SFV+BESS'!$I$7,0))))</f>
        <v>0</v>
      </c>
      <c r="BW377" s="27">
        <f>IF(AND(BU377&lt;0,CB376+BU377/$B$5&gt;$H$2,-BU377/'Carga-Descarga Año'!$B$5&lt;'SFV+BESS'!$I$7),BU377/$B$5,IF(AND(BU377&lt;0,CB376+BU377/$B$5&gt;$H$2,-BU377/'Carga-Descarga Año'!$B$5&gt;'SFV+BESS'!$I$7),-'SFV+BESS'!$I$7,IF(AND(BU377&lt;0,CB376+BU377/$B$5&lt;$H$2),-MIN('SFV+BESS'!$I$7,CB376-$H$2),0)))</f>
        <v>0</v>
      </c>
      <c r="BX377" s="33"/>
      <c r="BY377" s="33">
        <f t="shared" si="447"/>
        <v>0</v>
      </c>
      <c r="BZ377" s="27">
        <f t="shared" si="411"/>
        <v>0</v>
      </c>
      <c r="CA377" s="27">
        <f t="shared" si="412"/>
        <v>0</v>
      </c>
      <c r="CB377" s="28">
        <f>IF((CB376+BV377+BW377)&gt;=$B$2*'SFV+BESS'!$I$9, $B$2*'SFV+BESS'!$I$9, (CB376+BV377+BW377))</f>
        <v>173.61249999999998</v>
      </c>
      <c r="CC377" s="110">
        <f t="shared" si="413"/>
        <v>1.3517615596903494</v>
      </c>
      <c r="CH377" s="251"/>
      <c r="CI377" s="41">
        <v>15.3333333333333</v>
      </c>
      <c r="CJ377" s="33">
        <f t="shared" si="465"/>
        <v>0</v>
      </c>
      <c r="CK377" s="33">
        <f>Gen_Cons_Horario!B4027</f>
        <v>0</v>
      </c>
      <c r="CL377" s="35">
        <f t="shared" si="440"/>
        <v>0</v>
      </c>
      <c r="CM377" s="116">
        <f>IF(AND(CL377&gt;0,CL377*$B$4+CS376&lt;=$B$2*'SFV+BESS'!$I$9,CL377&lt;'SFV+BESS'!$I$7), CL377*$B$4, IF(AND(CL377&gt;0,CL377*$B$4+CS376&gt;$B$2*'SFV+BESS'!$I$9,CL377*$B$4&lt;'SFV+BESS'!$I$7),$B$2*'SFV+BESS'!$I$9-CS376,IF(AND(CL377&gt;0,CL377*$B$4+CS376&gt;$B$2*'SFV+BESS'!$I$9,CL377*$B$4&gt;'SFV+BESS'!$I$7,CS376&lt;$B$2*'SFV+BESS'!$I$9),$B$2*'SFV+BESS'!$I$9-CS376,IF(AND(CL377&gt;0,CL377*$B$4+CS376&lt;=$B$2*'SFV+BESS'!$I$9,CL377&gt;'SFV+BESS'!$I$7),'SFV+BESS'!$I$7,0))))</f>
        <v>0</v>
      </c>
      <c r="CN377" s="27">
        <f>IF(AND(CL377&lt;0,CS376+CL377/$B$5&gt;$H$2,-CL377/'Carga-Descarga Año'!$B$5&lt;'SFV+BESS'!$I$7),CL377/$B$5,IF(AND(CL377&lt;0,CS376+CL377/$B$5&gt;$H$2,-CL377/'Carga-Descarga Año'!$B$5&gt;'SFV+BESS'!$I$7),-'SFV+BESS'!$I$7,IF(AND(CL377&lt;0,CS376+CL377/$B$5&lt;$H$2),-MIN('SFV+BESS'!$I$7,CS376-$H$2),0)))</f>
        <v>0</v>
      </c>
      <c r="CO377" s="33"/>
      <c r="CP377" s="33">
        <f t="shared" si="448"/>
        <v>0</v>
      </c>
      <c r="CQ377" s="27">
        <f t="shared" si="414"/>
        <v>0</v>
      </c>
      <c r="CR377" s="27">
        <f t="shared" si="449"/>
        <v>0</v>
      </c>
      <c r="CS377" s="28">
        <f>IF((CS376+CM377+CN377)&gt;=$B$2*'SFV+BESS'!$I$9, $B$2*'SFV+BESS'!$I$9, (CS376+CM377+CN377))</f>
        <v>173.61249999999998</v>
      </c>
      <c r="CT377" s="110">
        <f t="shared" si="415"/>
        <v>0</v>
      </c>
      <c r="CY377" s="251"/>
      <c r="CZ377" s="41">
        <v>15.3333333333333</v>
      </c>
      <c r="DA377" s="33">
        <f t="shared" si="466"/>
        <v>0</v>
      </c>
      <c r="DB377" s="33">
        <f>Gen_Cons_Horario!B4747</f>
        <v>0</v>
      </c>
      <c r="DC377" s="35">
        <f t="shared" si="431"/>
        <v>0</v>
      </c>
      <c r="DD377" s="116">
        <f>IF(AND(DC377&gt;0,DC377*$B$4+DJ376&lt;=$B$2*'SFV+BESS'!$I$9,DC377&lt;'SFV+BESS'!$I$7), DC377*$B$4, IF(AND(DC377&gt;0,DC377*$B$4+DJ376&gt;$B$2*'SFV+BESS'!$I$9,DC377*$B$4&lt;'SFV+BESS'!$I$7),$B$2*'SFV+BESS'!$I$9-DJ376,IF(AND(DC377&gt;0,DC377*$B$4+DJ376&gt;$B$2*'SFV+BESS'!$I$9,DC377*$B$4&gt;'SFV+BESS'!$I$7,DJ376&lt;$B$2*'SFV+BESS'!$I$9),$B$2*'SFV+BESS'!$I$9-DJ376,IF(AND(DC377&gt;0,DC377*$B$4+DJ376&lt;=$B$2*'SFV+BESS'!$I$9,DC377&gt;'SFV+BESS'!$I$7),'SFV+BESS'!$I$7,0))))</f>
        <v>0</v>
      </c>
      <c r="DE377" s="27">
        <f>IF(AND(DC377&lt;0,DJ376+DC377/$B$5&gt;$H$2,-DC377/'Carga-Descarga Año'!$B$5&lt;'SFV+BESS'!$I$7),DC377/$B$5,IF(AND(DC377&lt;0,DJ376+DC377/$B$5&gt;$H$2,-DC377/'Carga-Descarga Año'!$B$5&gt;'SFV+BESS'!$I$7),-'SFV+BESS'!$I$7,IF(AND(DC377&lt;0,DJ376+DC377/$B$5&lt;$H$2),-MIN('SFV+BESS'!$I$7,DJ376-$H$2),0)))</f>
        <v>0</v>
      </c>
      <c r="DF377" s="33"/>
      <c r="DG377" s="33">
        <f t="shared" si="450"/>
        <v>0</v>
      </c>
      <c r="DH377" s="27">
        <f t="shared" si="416"/>
        <v>0</v>
      </c>
      <c r="DI377" s="27">
        <f t="shared" si="417"/>
        <v>0</v>
      </c>
      <c r="DJ377" s="28">
        <f>IF((DJ376+DD377+DE377)&gt;=$B$2*'SFV+BESS'!$I$9, $B$2*'SFV+BESS'!$I$9, (DJ376+DD377+DE377))</f>
        <v>173.61249999999998</v>
      </c>
      <c r="DK377" s="110">
        <f t="shared" si="418"/>
        <v>0</v>
      </c>
      <c r="DP377" s="251"/>
      <c r="DQ377" s="41">
        <v>15.3333333333333</v>
      </c>
      <c r="DR377" s="33">
        <f t="shared" si="467"/>
        <v>6.4835279294787034</v>
      </c>
      <c r="DS377" s="33">
        <f>Gen_Cons_Horario!B5491</f>
        <v>0</v>
      </c>
      <c r="DT377" s="35">
        <f t="shared" si="432"/>
        <v>6.4835279294787034</v>
      </c>
      <c r="DU377" s="116">
        <f>IF(AND(DT377&gt;0,DT377*$B$4+EA376&lt;=$B$2*'SFV+BESS'!$I$9,DT377&lt;'SFV+BESS'!$I$7), DT377*$B$4, IF(AND(DT377&gt;0,DT377*$B$4+EA376&gt;$B$2*'SFV+BESS'!$I$9,DT377*$B$4&lt;'SFV+BESS'!$I$7),$B$2*'SFV+BESS'!$I$9-EA376,IF(AND(DT377&gt;0,DT377*$B$4+EA376&gt;$B$2*'SFV+BESS'!$I$9,DT377*$B$4&gt;'SFV+BESS'!$I$7,EA376&lt;$B$2*'SFV+BESS'!$I$9),$B$2*'SFV+BESS'!$I$9-EA376,IF(AND(DT377&gt;0,DT377*$B$4+EA376&lt;=$B$2*'SFV+BESS'!$I$9,DT377&gt;'SFV+BESS'!$I$7),'SFV+BESS'!$I$7,0))))</f>
        <v>0</v>
      </c>
      <c r="DV377" s="27">
        <f>IF(AND(DT377&lt;0,EA376+DT377/$B$5&gt;$H$2,-DT377/'Carga-Descarga Año'!$B$5&lt;'SFV+BESS'!$I$7),DT377/$B$5,IF(AND(DT377&lt;0,EA376+DT377/$B$5&gt;$H$2,-DT377/'Carga-Descarga Año'!$B$5&gt;'SFV+BESS'!$I$7),-'SFV+BESS'!$I$7,IF(AND(DT377&lt;0,EA376+DT377/$B$5&lt;$H$2),-MIN('SFV+BESS'!$I$7,EA376-$H$2),0)))</f>
        <v>0</v>
      </c>
      <c r="DW377" s="33"/>
      <c r="DX377" s="33">
        <f t="shared" si="451"/>
        <v>0</v>
      </c>
      <c r="DY377" s="27">
        <f t="shared" si="419"/>
        <v>0</v>
      </c>
      <c r="DZ377" s="27">
        <f t="shared" si="452"/>
        <v>0</v>
      </c>
      <c r="EA377" s="28">
        <f>IF((EA376+DU377+DV377)&gt;=$B$2*'SFV+BESS'!$I$9, $B$2*'SFV+BESS'!$I$9, (EA376+DU377+DV377))</f>
        <v>173.61249999999998</v>
      </c>
      <c r="EB377" s="110">
        <f t="shared" si="420"/>
        <v>6.4835279294787034</v>
      </c>
      <c r="EG377" s="251"/>
      <c r="EH377" s="41">
        <v>15.3333333333333</v>
      </c>
      <c r="EI377" s="33">
        <f t="shared" si="468"/>
        <v>40.108563582829348</v>
      </c>
      <c r="EJ377" s="33">
        <f>Gen_Cons_Horario!B6235</f>
        <v>0</v>
      </c>
      <c r="EK377" s="35">
        <f t="shared" si="433"/>
        <v>40.108563582829348</v>
      </c>
      <c r="EL377" s="116">
        <f>IF(AND(EK377&gt;0,EK377*$B$4+ER376&lt;=$B$2*'SFV+BESS'!$I$9,EK377&lt;'SFV+BESS'!$I$7), EK377*$B$4, IF(AND(EK377&gt;0,EK377*$B$4+ER376&gt;$B$2*'SFV+BESS'!$I$9,EK377*$B$4&lt;'SFV+BESS'!$I$7),$B$2*'SFV+BESS'!$I$9-ER376,IF(AND(EK377&gt;0,EK377*$B$4+ER376&gt;$B$2*'SFV+BESS'!$I$9,EK377*$B$4&gt;'SFV+BESS'!$I$7,ER376&lt;$B$2*'SFV+BESS'!$I$9),$B$2*'SFV+BESS'!$I$9-ER376,IF(AND(EK377&gt;0,EK377*$B$4+ER376&lt;=$B$2*'SFV+BESS'!$I$9,EK377&gt;'SFV+BESS'!$I$7),'SFV+BESS'!$I$7,0))))</f>
        <v>0</v>
      </c>
      <c r="EM377" s="27">
        <f>IF(AND(EK377&lt;0,ER376+EK377/$B$5&gt;$H$2,-EK377/'Carga-Descarga Año'!$B$5&lt;'SFV+BESS'!$I$7),EK377/$B$5,IF(AND(EK377&lt;0,ER376+EK377/$B$5&gt;$H$2,-EK377/'Carga-Descarga Año'!$B$5&gt;'SFV+BESS'!$I$7),-'SFV+BESS'!$I$7,IF(AND(EK377&lt;0,ER376+EK377/$B$5&lt;$H$2),-MIN('SFV+BESS'!$I$7,ER376-$H$2),0)))</f>
        <v>0</v>
      </c>
      <c r="EN377" s="33"/>
      <c r="EO377" s="33">
        <f t="shared" si="453"/>
        <v>0</v>
      </c>
      <c r="EP377" s="27">
        <f t="shared" si="421"/>
        <v>0</v>
      </c>
      <c r="EQ377" s="27">
        <f t="shared" si="454"/>
        <v>0</v>
      </c>
      <c r="ER377" s="28">
        <f>IF((ER376+EL377+EM377)&gt;=$B$2*'SFV+BESS'!$I$9, $B$2*'SFV+BESS'!$I$9, (ER376+EL377+EM377))</f>
        <v>173.61249999999998</v>
      </c>
      <c r="ES377" s="110">
        <f t="shared" si="422"/>
        <v>40.108563582829348</v>
      </c>
      <c r="EX377" s="251"/>
      <c r="EY377" s="41">
        <v>15.3333333333333</v>
      </c>
      <c r="EZ377" s="33">
        <f t="shared" si="469"/>
        <v>65.465247118483433</v>
      </c>
      <c r="FA377" s="33">
        <f>Gen_Cons_Horario!B6955</f>
        <v>0</v>
      </c>
      <c r="FB377" s="35">
        <f t="shared" si="434"/>
        <v>65.465247118483433</v>
      </c>
      <c r="FC377" s="116">
        <f>IF(AND(FB377&gt;0,FB377*$B$4+FI376&lt;=$B$2*'SFV+BESS'!$I$9,FB377&lt;'SFV+BESS'!$I$7), FB377*$B$4, IF(AND(FB377&gt;0,FB377*$B$4+FI376&gt;$B$2*'SFV+BESS'!$I$9,FB377*$B$4&lt;'SFV+BESS'!$I$7),$B$2*'SFV+BESS'!$I$9-FI376,IF(AND(FB377&gt;0,FB377*$B$4+FI376&gt;$B$2*'SFV+BESS'!$I$9,FB377*$B$4&gt;'SFV+BESS'!$I$7,FI376&lt;$B$2*'SFV+BESS'!$I$9),$B$2*'SFV+BESS'!$I$9-FI376,IF(AND(FB377&gt;0,FB377*$B$4+FI376&lt;=$B$2*'SFV+BESS'!$I$9,FB377&gt;'SFV+BESS'!$I$7),'SFV+BESS'!$I$7,0))))</f>
        <v>0</v>
      </c>
      <c r="FD377" s="27">
        <f>IF(AND(FB377&lt;0,FI376+FB377/$B$5&gt;$H$2,-FB377/'Carga-Descarga Año'!$B$5&lt;'SFV+BESS'!$I$7),FB377/$B$5,IF(AND(FB377&lt;0,FI376+FB377/$B$5&gt;$H$2,-FB377/'Carga-Descarga Año'!$B$5&gt;'SFV+BESS'!$I$7),-'SFV+BESS'!$I$7,IF(AND(FB377&lt;0,FI376+FB377/$B$5&lt;$H$2),-MIN('SFV+BESS'!$I$7,FI376-$H$2),0)))</f>
        <v>0</v>
      </c>
      <c r="FE377" s="33"/>
      <c r="FF377" s="33">
        <f t="shared" si="455"/>
        <v>0</v>
      </c>
      <c r="FG377" s="27">
        <f t="shared" si="423"/>
        <v>0</v>
      </c>
      <c r="FH377" s="27">
        <f t="shared" si="456"/>
        <v>0</v>
      </c>
      <c r="FI377" s="28">
        <f>IF((FI376+FC377+FD377)&gt;=$B$2*'SFV+BESS'!$I$9, $B$2*'SFV+BESS'!$I$9, (FI376+FC377+FD377))</f>
        <v>173.61249999999998</v>
      </c>
      <c r="FJ377" s="110">
        <f t="shared" si="424"/>
        <v>65.465247118483433</v>
      </c>
      <c r="FO377" s="251"/>
      <c r="FP377" s="41">
        <v>15.3333333333333</v>
      </c>
      <c r="FQ377" s="33">
        <f t="shared" si="470"/>
        <v>73.71429995891431</v>
      </c>
      <c r="FR377" s="33">
        <f>Gen_Cons_Horario!B7699</f>
        <v>82.027000000000001</v>
      </c>
      <c r="FS377" s="35">
        <f t="shared" si="435"/>
        <v>-8.3127000410856908</v>
      </c>
      <c r="FT377" s="116">
        <f>IF(AND(FS377&gt;0,FS377*$B$4+FZ376&lt;=$B$2*'SFV+BESS'!$I$9,FS377&lt;'SFV+BESS'!$I$7), FS377*$B$4, IF(AND(FS377&gt;0,FS377*$B$4+FZ376&gt;$B$2*'SFV+BESS'!$I$9,FS377*$B$4&lt;'SFV+BESS'!$I$7),$B$2*'SFV+BESS'!$I$9-FZ376,IF(AND(FS377&gt;0,FS377*$B$4+FZ376&gt;$B$2*'SFV+BESS'!$I$9,FS377*$B$4&gt;'SFV+BESS'!$I$7,FZ376&lt;$B$2*'SFV+BESS'!$I$9),$B$2*'SFV+BESS'!$I$9-FZ376,IF(AND(FS377&gt;0,FS377*$B$4+FZ376&lt;=$B$2*'SFV+BESS'!$I$9,FS377&gt;'SFV+BESS'!$I$7),'SFV+BESS'!$I$7,0))))</f>
        <v>0</v>
      </c>
      <c r="FU377" s="27">
        <f>IF(AND(FS377&lt;0,FZ376+FS377/$B$5&gt;$H$2,-FS377/'Carga-Descarga Año'!$B$5&lt;'SFV+BESS'!$I$7),FS377/$B$5,IF(AND(FS377&lt;0,FZ376+FS377/$B$5&gt;$H$2,-FS377/'Carga-Descarga Año'!$B$5&gt;'SFV+BESS'!$I$7),-'SFV+BESS'!$I$7,IF(AND(FS377&lt;0,FZ376+FS377/$B$5&lt;$H$2),-MIN('SFV+BESS'!$I$7,FZ376-$H$2),0)))</f>
        <v>-8.750210569563885</v>
      </c>
      <c r="FV377" s="33"/>
      <c r="FW377" s="33">
        <f t="shared" si="457"/>
        <v>73.71429995891431</v>
      </c>
      <c r="FX377" s="27">
        <f t="shared" si="425"/>
        <v>8.3127000410856908</v>
      </c>
      <c r="FY377" s="27">
        <f t="shared" si="458"/>
        <v>0</v>
      </c>
      <c r="FZ377" s="28">
        <f>IF((FZ376+FT377+FU377)&gt;=$B$2*'SFV+BESS'!$I$9, $B$2*'SFV+BESS'!$I$9, (FZ376+FT377+FU377))</f>
        <v>164.86228943043611</v>
      </c>
      <c r="GA377" s="110">
        <f t="shared" si="426"/>
        <v>0</v>
      </c>
      <c r="GF377" s="251"/>
      <c r="GG377" s="41">
        <v>15.3333333333333</v>
      </c>
      <c r="GH377" s="33">
        <f t="shared" si="471"/>
        <v>70.863960389078386</v>
      </c>
      <c r="GI377" s="33">
        <f>Gen_Cons_Horario!B8419</f>
        <v>59.656000000000006</v>
      </c>
      <c r="GJ377" s="35">
        <f t="shared" si="441"/>
        <v>11.20796038907838</v>
      </c>
      <c r="GK377" s="116">
        <f>IF(AND(GJ377&gt;0,GJ377*$B$4+GQ376&lt;=$B$2*'SFV+BESS'!$I$9,GJ377&lt;'SFV+BESS'!$I$7), GJ377*$B$4, IF(AND(GJ377&gt;0,GJ377*$B$4+GQ376&gt;$B$2*'SFV+BESS'!$I$9,GJ377*$B$4&lt;'SFV+BESS'!$I$7),$B$2*'SFV+BESS'!$I$9-GQ376,IF(AND(GJ377&gt;0,GJ377*$B$4+GQ376&gt;$B$2*'SFV+BESS'!$I$9,GJ377*$B$4&gt;'SFV+BESS'!$I$7,GQ376&lt;$B$2*'SFV+BESS'!$I$9),$B$2*'SFV+BESS'!$I$9-GQ376,IF(AND(GJ377&gt;0,GJ377*$B$4+GQ376&lt;=$B$2*'SFV+BESS'!$I$9,GJ377&gt;'SFV+BESS'!$I$7),'SFV+BESS'!$I$7,0))))</f>
        <v>0</v>
      </c>
      <c r="GL377" s="27">
        <f>IF(AND(GJ377&lt;0,GQ376+GJ377/$B$5&gt;$H$2,-GJ377/'Carga-Descarga Año'!$B$5&lt;'SFV+BESS'!$I$7),GJ377/$B$5,IF(AND(GJ377&lt;0,GQ376+GJ377/$B$5&gt;$H$2,-GJ377/'Carga-Descarga Año'!$B$5&gt;'SFV+BESS'!$I$7),-'SFV+BESS'!$I$7,IF(AND(GJ377&lt;0,GQ376+GJ377/$B$5&lt;$H$2),-MIN('SFV+BESS'!$I$7,GQ376-$H$2),0)))</f>
        <v>0</v>
      </c>
      <c r="GM377" s="33"/>
      <c r="GN377" s="33">
        <f t="shared" si="459"/>
        <v>59.656000000000006</v>
      </c>
      <c r="GO377" s="27">
        <f t="shared" si="427"/>
        <v>0</v>
      </c>
      <c r="GP377" s="27">
        <f t="shared" si="460"/>
        <v>0</v>
      </c>
      <c r="GQ377" s="28">
        <f>IF((GQ376+GK377+GL377)&gt;=$B$2*'SFV+BESS'!$I$9, $B$2*'SFV+BESS'!$I$9, (GQ376+GK377+GL377))</f>
        <v>173.61249999999998</v>
      </c>
      <c r="GR377" s="110">
        <f t="shared" si="428"/>
        <v>11.20796038907838</v>
      </c>
    </row>
    <row r="378" spans="1:200">
      <c r="A378" s="249"/>
      <c r="B378" s="41">
        <v>15.375</v>
      </c>
      <c r="C378" s="38">
        <f t="shared" si="442"/>
        <v>87.219064057968581</v>
      </c>
      <c r="D378" s="2">
        <f>Gen_Cons_Horario!B404</f>
        <v>96.941000000000003</v>
      </c>
      <c r="E378" s="140">
        <f t="shared" si="400"/>
        <v>-9.721935942031422</v>
      </c>
      <c r="F378" s="116">
        <f>IF(AND(E378&gt;0,E378*$B$4+L377&lt;=$B$2*'SFV+BESS'!$I$9,E378&lt;'SFV+BESS'!$I$7), E378*$B$4, IF(AND(E378&gt;0,E378*$B$4+L377&gt;$B$2*'SFV+BESS'!$I$9,E378*$B$4&lt;'SFV+BESS'!$I$7),$B$2*'SFV+BESS'!$I$9-L377,IF(AND(E378&gt;0,E378*$B$4+L377&gt;$B$2*'SFV+BESS'!$I$9,E378*$B$4&gt;'SFV+BESS'!$I$7,L377&lt;$B$2*'SFV+BESS'!$I$9),$B$2*'SFV+BESS'!$I$9-L377,IF(AND(E378&gt;0,E378*$B$4+L377&lt;=$B$2*'SFV+BESS'!$I$9,E378&gt;'SFV+BESS'!$I$7),'SFV+BESS'!$I$7,0))))</f>
        <v>0</v>
      </c>
      <c r="G378" s="27">
        <f>IF(AND(E378&lt;0,L377+E378/$B$5&gt;$H$2,-E378/'Carga-Descarga Año'!$B$5&lt;'SFV+BESS'!$I$7),E378/$B$5,IF(AND(E378&lt;0,L377+E378/$B$5&gt;$H$2,-E378/'Carga-Descarga Año'!$B$5&gt;'SFV+BESS'!$I$7),-'SFV+BESS'!$I$7,IF(AND(E378&lt;0,L377+E378/$B$5&lt;$H$2),-MIN('SFV+BESS'!$I$7,L377-$H$2),0)))</f>
        <v>-10.233616781085708</v>
      </c>
      <c r="I378" s="38">
        <f t="shared" si="401"/>
        <v>87.219064057968581</v>
      </c>
      <c r="J378" s="27">
        <f t="shared" si="403"/>
        <v>9.721935942031422</v>
      </c>
      <c r="K378" s="27">
        <f t="shared" si="402"/>
        <v>0</v>
      </c>
      <c r="L378" s="28">
        <f>IF((L377+F378+G378)&gt;=$B$2*'SFV+BESS'!$I$9, $B$2*'SFV+BESS'!$I$9, (L377+F378+G378))</f>
        <v>108.47123134467293</v>
      </c>
      <c r="M378" s="110">
        <f t="shared" si="404"/>
        <v>0</v>
      </c>
      <c r="R378" s="251"/>
      <c r="S378" s="41">
        <v>15.375</v>
      </c>
      <c r="T378" s="2">
        <f t="shared" si="461"/>
        <v>82.304323553126451</v>
      </c>
      <c r="U378" s="2">
        <f>Gen_Cons_Horario!B1148</f>
        <v>59.656000000000006</v>
      </c>
      <c r="V378" s="35">
        <f t="shared" si="436"/>
        <v>22.648323553126446</v>
      </c>
      <c r="W378" s="116">
        <f>IF(AND(V378&gt;0,V378*$B$4+AC377&lt;=$B$2*'SFV+BESS'!$I$9,V378&lt;'SFV+BESS'!$I$7), V378*$B$4, IF(AND(V378&gt;0,V378*$B$4+AC377&gt;$B$2*'SFV+BESS'!$I$9,V378*$B$4&lt;'SFV+BESS'!$I$7),$B$2*'SFV+BESS'!$I$9-AC377,IF(AND(V378&gt;0,V378*$B$4+AC377&gt;$B$2*'SFV+BESS'!$I$9,V378*$B$4&gt;'SFV+BESS'!$I$7,AC377&lt;$B$2*'SFV+BESS'!$I$9),$B$2*'SFV+BESS'!$I$9-AC377,IF(AND(V378&gt;0,V378*$B$4+AC377&lt;=$B$2*'SFV+BESS'!$I$9,V378&gt;'SFV+BESS'!$I$7),'SFV+BESS'!$I$7,0))))</f>
        <v>0</v>
      </c>
      <c r="X378" s="27">
        <f>IF(AND(V378&lt;0,AC377+V378/$B$5&gt;$H$2,-V378/'Carga-Descarga Año'!$B$5&lt;'SFV+BESS'!$I$7),V378/$B$5,IF(AND(V378&lt;0,AC377+V378/$B$5&gt;$H$2,-V378/'Carga-Descarga Año'!$B$5&gt;'SFV+BESS'!$I$7),-'SFV+BESS'!$I$7,IF(AND(V378&lt;0,AC377+V378/$B$5&lt;$H$2),-MIN('SFV+BESS'!$I$7,AC377-$H$2),0)))</f>
        <v>0</v>
      </c>
      <c r="Z378" s="33">
        <f t="shared" si="430"/>
        <v>59.656000000000006</v>
      </c>
      <c r="AA378" s="27">
        <f t="shared" si="405"/>
        <v>0</v>
      </c>
      <c r="AB378" s="27">
        <f t="shared" si="429"/>
        <v>0</v>
      </c>
      <c r="AC378" s="28">
        <f>IF((AC377+W378+X378)&gt;=$B$2*'SFV+BESS'!$I$9, $B$2*'SFV+BESS'!$I$9, (AC377+W378+X378))</f>
        <v>173.61249999999998</v>
      </c>
      <c r="AD378" s="110">
        <f t="shared" si="406"/>
        <v>22.648323553126446</v>
      </c>
      <c r="AI378" s="251"/>
      <c r="AJ378" s="41">
        <v>15.375</v>
      </c>
      <c r="AK378" s="52">
        <f t="shared" si="462"/>
        <v>81.411044901776492</v>
      </c>
      <c r="AL378" s="33">
        <f>Gen_Cons_Horario!B1820</f>
        <v>0</v>
      </c>
      <c r="AM378" s="35">
        <f t="shared" si="437"/>
        <v>81.411044901776492</v>
      </c>
      <c r="AN378" s="116">
        <f>IF(AND(AM378&gt;0,AM378*$B$4+AT377&lt;=$B$2*'SFV+BESS'!$I$9,AM378&lt;'SFV+BESS'!$I$7), AM378*$B$4, IF(AND(AM378&gt;0,AM378*$B$4+AT377&gt;$B$2*'SFV+BESS'!$I$9,AM378*$B$4&lt;'SFV+BESS'!$I$7),$B$2*'SFV+BESS'!$I$9-AT377,IF(AND(AM378&gt;0,AM378*$B$4+AT377&gt;$B$2*'SFV+BESS'!$I$9,AM378*$B$4&gt;'SFV+BESS'!$I$7,AT377&lt;$B$2*'SFV+BESS'!$I$9),$B$2*'SFV+BESS'!$I$9-AT377,IF(AND(AM378&gt;0,AM378*$B$4+AT377&lt;=$B$2*'SFV+BESS'!$I$9,AM378&gt;'SFV+BESS'!$I$7),'SFV+BESS'!$I$7,0))))</f>
        <v>0</v>
      </c>
      <c r="AO378" s="27">
        <f>IF(AND(AM378&lt;0,AT377+AM378/$B$5&gt;$H$2,-AM378/'Carga-Descarga Año'!$B$5&lt;'SFV+BESS'!$I$7),AM378/$B$5,IF(AND(AM378&lt;0,AT377+AM378/$B$5&gt;$H$2,-AM378/'Carga-Descarga Año'!$B$5&gt;'SFV+BESS'!$I$7),-'SFV+BESS'!$I$7,IF(AND(AM378&lt;0,AT377+AM378/$B$5&lt;$H$2),-MIN('SFV+BESS'!$I$7,AT377-$H$2),0)))</f>
        <v>0</v>
      </c>
      <c r="AP378" s="33"/>
      <c r="AQ378" s="33">
        <f t="shared" si="443"/>
        <v>0</v>
      </c>
      <c r="AR378" s="27">
        <f t="shared" si="407"/>
        <v>0</v>
      </c>
      <c r="AS378" s="27">
        <f t="shared" si="444"/>
        <v>0</v>
      </c>
      <c r="AT378" s="28">
        <f>IF((AT377+AN378+AO378)&gt;=$B$2*'SFV+BESS'!$I$9, $B$2*'SFV+BESS'!$I$9, (AT377+AN378+AO378))</f>
        <v>173.61249999999998</v>
      </c>
      <c r="AU378" s="110">
        <f t="shared" si="408"/>
        <v>81.411044901776492</v>
      </c>
      <c r="AZ378" s="251"/>
      <c r="BA378" s="41">
        <v>15.375</v>
      </c>
      <c r="BB378" s="33">
        <f t="shared" si="463"/>
        <v>71.326727478512353</v>
      </c>
      <c r="BC378" s="33">
        <f>Gen_Cons_Horario!B2564</f>
        <v>0</v>
      </c>
      <c r="BD378" s="35">
        <f t="shared" si="438"/>
        <v>71.326727478512353</v>
      </c>
      <c r="BE378" s="116">
        <f>IF(AND(BD378&gt;0,BD378*$B$4+BK377&lt;=$B$2*'SFV+BESS'!$I$9,BD378&lt;'SFV+BESS'!$I$7), BD378*$B$4, IF(AND(BD378&gt;0,BD378*$B$4+BK377&gt;$B$2*'SFV+BESS'!$I$9,BD378*$B$4&lt;'SFV+BESS'!$I$7),$B$2*'SFV+BESS'!$I$9-BK377,IF(AND(BD378&gt;0,BD378*$B$4+BK377&gt;$B$2*'SFV+BESS'!$I$9,BD378*$B$4&gt;'SFV+BESS'!$I$7,BK377&lt;$B$2*'SFV+BESS'!$I$9),$B$2*'SFV+BESS'!$I$9-BK377,IF(AND(BD378&gt;0,BD378*$B$4+BK377&lt;=$B$2*'SFV+BESS'!$I$9,BD378&gt;'SFV+BESS'!$I$7),'SFV+BESS'!$I$7,0))))</f>
        <v>0</v>
      </c>
      <c r="BF378" s="27">
        <f>IF(AND(BD378&lt;0,BK377+BD378/$B$5&gt;$H$2,-BD378/'Carga-Descarga Año'!$B$5&lt;'SFV+BESS'!$I$7),BD378/$B$5,IF(AND(BD378&lt;0,BK377+BD378/$B$5&gt;$H$2,-BD378/'Carga-Descarga Año'!$B$5&gt;'SFV+BESS'!$I$7),-'SFV+BESS'!$I$7,IF(AND(BD378&lt;0,BK377+BD378/$B$5&lt;$H$2),-MIN('SFV+BESS'!$I$7,BK377-$H$2),0)))</f>
        <v>0</v>
      </c>
      <c r="BG378" s="33"/>
      <c r="BH378" s="33">
        <f t="shared" si="445"/>
        <v>0</v>
      </c>
      <c r="BI378" s="27">
        <f t="shared" si="409"/>
        <v>0</v>
      </c>
      <c r="BJ378" s="27">
        <f t="shared" si="446"/>
        <v>0</v>
      </c>
      <c r="BK378" s="28">
        <f>IF((BK377+BE378+BF378)&gt;=$B$2*'SFV+BESS'!$I$9, $B$2*'SFV+BESS'!$I$9, (BK377+BE378+BF378))</f>
        <v>173.61249999999998</v>
      </c>
      <c r="BL378" s="110">
        <f t="shared" si="410"/>
        <v>71.326727478512353</v>
      </c>
      <c r="BQ378" s="251"/>
      <c r="BR378" s="41">
        <v>15.375</v>
      </c>
      <c r="BS378" s="33">
        <f t="shared" si="464"/>
        <v>45.284012249626699</v>
      </c>
      <c r="BT378" s="33">
        <f>Gen_Cons_Horario!B3284</f>
        <v>0</v>
      </c>
      <c r="BU378" s="35">
        <f t="shared" si="439"/>
        <v>45.284012249626699</v>
      </c>
      <c r="BV378" s="116">
        <f>IF(AND(BU378&gt;0,BU378*$B$4+CB377&lt;=$B$2*'SFV+BESS'!$I$9,BU378&lt;'SFV+BESS'!$I$7), BU378*$B$4, IF(AND(BU378&gt;0,BU378*$B$4+CB377&gt;$B$2*'SFV+BESS'!$I$9,BU378*$B$4&lt;'SFV+BESS'!$I$7),$B$2*'SFV+BESS'!$I$9-CB377,IF(AND(BU378&gt;0,BU378*$B$4+CB377&gt;$B$2*'SFV+BESS'!$I$9,BU378*$B$4&gt;'SFV+BESS'!$I$7,CB377&lt;$B$2*'SFV+BESS'!$I$9),$B$2*'SFV+BESS'!$I$9-CB377,IF(AND(BU378&gt;0,BU378*$B$4+CB377&lt;=$B$2*'SFV+BESS'!$I$9,BU378&gt;'SFV+BESS'!$I$7),'SFV+BESS'!$I$7,0))))</f>
        <v>0</v>
      </c>
      <c r="BW378" s="27">
        <f>IF(AND(BU378&lt;0,CB377+BU378/$B$5&gt;$H$2,-BU378/'Carga-Descarga Año'!$B$5&lt;'SFV+BESS'!$I$7),BU378/$B$5,IF(AND(BU378&lt;0,CB377+BU378/$B$5&gt;$H$2,-BU378/'Carga-Descarga Año'!$B$5&gt;'SFV+BESS'!$I$7),-'SFV+BESS'!$I$7,IF(AND(BU378&lt;0,CB377+BU378/$B$5&lt;$H$2),-MIN('SFV+BESS'!$I$7,CB377-$H$2),0)))</f>
        <v>0</v>
      </c>
      <c r="BX378" s="33"/>
      <c r="BY378" s="33">
        <f t="shared" si="447"/>
        <v>0</v>
      </c>
      <c r="BZ378" s="27">
        <f t="shared" si="411"/>
        <v>0</v>
      </c>
      <c r="CA378" s="27">
        <f t="shared" si="412"/>
        <v>0</v>
      </c>
      <c r="CB378" s="28">
        <f>IF((CB377+BV378+BW378)&gt;=$B$2*'SFV+BESS'!$I$9, $B$2*'SFV+BESS'!$I$9, (CB377+BV378+BW378))</f>
        <v>173.61249999999998</v>
      </c>
      <c r="CC378" s="110">
        <f t="shared" si="413"/>
        <v>45.284012249626699</v>
      </c>
      <c r="CH378" s="251"/>
      <c r="CI378" s="41">
        <v>15.375</v>
      </c>
      <c r="CJ378" s="33">
        <f t="shared" si="465"/>
        <v>28.883763720356487</v>
      </c>
      <c r="CK378" s="33">
        <f>Gen_Cons_Horario!B4028</f>
        <v>0</v>
      </c>
      <c r="CL378" s="35">
        <f t="shared" si="440"/>
        <v>28.883763720356487</v>
      </c>
      <c r="CM378" s="116">
        <f>IF(AND(CL378&gt;0,CL378*$B$4+CS377&lt;=$B$2*'SFV+BESS'!$I$9,CL378&lt;'SFV+BESS'!$I$7), CL378*$B$4, IF(AND(CL378&gt;0,CL378*$B$4+CS377&gt;$B$2*'SFV+BESS'!$I$9,CL378*$B$4&lt;'SFV+BESS'!$I$7),$B$2*'SFV+BESS'!$I$9-CS377,IF(AND(CL378&gt;0,CL378*$B$4+CS377&gt;$B$2*'SFV+BESS'!$I$9,CL378*$B$4&gt;'SFV+BESS'!$I$7,CS377&lt;$B$2*'SFV+BESS'!$I$9),$B$2*'SFV+BESS'!$I$9-CS377,IF(AND(CL378&gt;0,CL378*$B$4+CS377&lt;=$B$2*'SFV+BESS'!$I$9,CL378&gt;'SFV+BESS'!$I$7),'SFV+BESS'!$I$7,0))))</f>
        <v>0</v>
      </c>
      <c r="CN378" s="27">
        <f>IF(AND(CL378&lt;0,CS377+CL378/$B$5&gt;$H$2,-CL378/'Carga-Descarga Año'!$B$5&lt;'SFV+BESS'!$I$7),CL378/$B$5,IF(AND(CL378&lt;0,CS377+CL378/$B$5&gt;$H$2,-CL378/'Carga-Descarga Año'!$B$5&gt;'SFV+BESS'!$I$7),-'SFV+BESS'!$I$7,IF(AND(CL378&lt;0,CS377+CL378/$B$5&lt;$H$2),-MIN('SFV+BESS'!$I$7,CS377-$H$2),0)))</f>
        <v>0</v>
      </c>
      <c r="CO378" s="33"/>
      <c r="CP378" s="33">
        <f t="shared" si="448"/>
        <v>0</v>
      </c>
      <c r="CQ378" s="27">
        <f t="shared" si="414"/>
        <v>0</v>
      </c>
      <c r="CR378" s="27">
        <f t="shared" si="449"/>
        <v>0</v>
      </c>
      <c r="CS378" s="28">
        <f>IF((CS377+CM378+CN378)&gt;=$B$2*'SFV+BESS'!$I$9, $B$2*'SFV+BESS'!$I$9, (CS377+CM378+CN378))</f>
        <v>173.61249999999998</v>
      </c>
      <c r="CT378" s="110">
        <f t="shared" si="415"/>
        <v>28.883763720356487</v>
      </c>
      <c r="CY378" s="251"/>
      <c r="CZ378" s="41">
        <v>15.375</v>
      </c>
      <c r="DA378" s="33">
        <f t="shared" si="466"/>
        <v>35.322613829837657</v>
      </c>
      <c r="DB378" s="33">
        <f>Gen_Cons_Horario!B4748</f>
        <v>0</v>
      </c>
      <c r="DC378" s="35">
        <f t="shared" si="431"/>
        <v>35.322613829837657</v>
      </c>
      <c r="DD378" s="116">
        <f>IF(AND(DC378&gt;0,DC378*$B$4+DJ377&lt;=$B$2*'SFV+BESS'!$I$9,DC378&lt;'SFV+BESS'!$I$7), DC378*$B$4, IF(AND(DC378&gt;0,DC378*$B$4+DJ377&gt;$B$2*'SFV+BESS'!$I$9,DC378*$B$4&lt;'SFV+BESS'!$I$7),$B$2*'SFV+BESS'!$I$9-DJ377,IF(AND(DC378&gt;0,DC378*$B$4+DJ377&gt;$B$2*'SFV+BESS'!$I$9,DC378*$B$4&gt;'SFV+BESS'!$I$7,DJ377&lt;$B$2*'SFV+BESS'!$I$9),$B$2*'SFV+BESS'!$I$9-DJ377,IF(AND(DC378&gt;0,DC378*$B$4+DJ377&lt;=$B$2*'SFV+BESS'!$I$9,DC378&gt;'SFV+BESS'!$I$7),'SFV+BESS'!$I$7,0))))</f>
        <v>0</v>
      </c>
      <c r="DE378" s="27">
        <f>IF(AND(DC378&lt;0,DJ377+DC378/$B$5&gt;$H$2,-DC378/'Carga-Descarga Año'!$B$5&lt;'SFV+BESS'!$I$7),DC378/$B$5,IF(AND(DC378&lt;0,DJ377+DC378/$B$5&gt;$H$2,-DC378/'Carga-Descarga Año'!$B$5&gt;'SFV+BESS'!$I$7),-'SFV+BESS'!$I$7,IF(AND(DC378&lt;0,DJ377+DC378/$B$5&lt;$H$2),-MIN('SFV+BESS'!$I$7,DJ377-$H$2),0)))</f>
        <v>0</v>
      </c>
      <c r="DF378" s="33"/>
      <c r="DG378" s="33">
        <f t="shared" si="450"/>
        <v>0</v>
      </c>
      <c r="DH378" s="27">
        <f t="shared" si="416"/>
        <v>0</v>
      </c>
      <c r="DI378" s="27">
        <f t="shared" si="417"/>
        <v>0</v>
      </c>
      <c r="DJ378" s="28">
        <f>IF((DJ377+DD378+DE378)&gt;=$B$2*'SFV+BESS'!$I$9, $B$2*'SFV+BESS'!$I$9, (DJ377+DD378+DE378))</f>
        <v>173.61249999999998</v>
      </c>
      <c r="DK378" s="110">
        <f t="shared" si="418"/>
        <v>35.322613829837657</v>
      </c>
      <c r="DP378" s="251"/>
      <c r="DQ378" s="41">
        <v>15.375</v>
      </c>
      <c r="DR378" s="33">
        <f t="shared" si="467"/>
        <v>51.868223435829627</v>
      </c>
      <c r="DS378" s="33">
        <f>Gen_Cons_Horario!B5492</f>
        <v>0</v>
      </c>
      <c r="DT378" s="35">
        <f t="shared" si="432"/>
        <v>51.868223435829627</v>
      </c>
      <c r="DU378" s="116">
        <f>IF(AND(DT378&gt;0,DT378*$B$4+EA377&lt;=$B$2*'SFV+BESS'!$I$9,DT378&lt;'SFV+BESS'!$I$7), DT378*$B$4, IF(AND(DT378&gt;0,DT378*$B$4+EA377&gt;$B$2*'SFV+BESS'!$I$9,DT378*$B$4&lt;'SFV+BESS'!$I$7),$B$2*'SFV+BESS'!$I$9-EA377,IF(AND(DT378&gt;0,DT378*$B$4+EA377&gt;$B$2*'SFV+BESS'!$I$9,DT378*$B$4&gt;'SFV+BESS'!$I$7,EA377&lt;$B$2*'SFV+BESS'!$I$9),$B$2*'SFV+BESS'!$I$9-EA377,IF(AND(DT378&gt;0,DT378*$B$4+EA377&lt;=$B$2*'SFV+BESS'!$I$9,DT378&gt;'SFV+BESS'!$I$7),'SFV+BESS'!$I$7,0))))</f>
        <v>0</v>
      </c>
      <c r="DV378" s="27">
        <f>IF(AND(DT378&lt;0,EA377+DT378/$B$5&gt;$H$2,-DT378/'Carga-Descarga Año'!$B$5&lt;'SFV+BESS'!$I$7),DT378/$B$5,IF(AND(DT378&lt;0,EA377+DT378/$B$5&gt;$H$2,-DT378/'Carga-Descarga Año'!$B$5&gt;'SFV+BESS'!$I$7),-'SFV+BESS'!$I$7,IF(AND(DT378&lt;0,EA377+DT378/$B$5&lt;$H$2),-MIN('SFV+BESS'!$I$7,EA377-$H$2),0)))</f>
        <v>0</v>
      </c>
      <c r="DW378" s="33"/>
      <c r="DX378" s="33">
        <f t="shared" si="451"/>
        <v>0</v>
      </c>
      <c r="DY378" s="27">
        <f t="shared" si="419"/>
        <v>0</v>
      </c>
      <c r="DZ378" s="27">
        <f t="shared" si="452"/>
        <v>0</v>
      </c>
      <c r="EA378" s="28">
        <f>IF((EA377+DU378+DV378)&gt;=$B$2*'SFV+BESS'!$I$9, $B$2*'SFV+BESS'!$I$9, (EA377+DU378+DV378))</f>
        <v>173.61249999999998</v>
      </c>
      <c r="EB378" s="110">
        <f t="shared" si="420"/>
        <v>51.868223435829627</v>
      </c>
      <c r="EG378" s="251"/>
      <c r="EH378" s="41">
        <v>15.375</v>
      </c>
      <c r="EI378" s="33">
        <f t="shared" si="468"/>
        <v>72.15510433493921</v>
      </c>
      <c r="EJ378" s="33">
        <f>Gen_Cons_Horario!B6236</f>
        <v>0</v>
      </c>
      <c r="EK378" s="35">
        <f t="shared" si="433"/>
        <v>72.15510433493921</v>
      </c>
      <c r="EL378" s="116">
        <f>IF(AND(EK378&gt;0,EK378*$B$4+ER377&lt;=$B$2*'SFV+BESS'!$I$9,EK378&lt;'SFV+BESS'!$I$7), EK378*$B$4, IF(AND(EK378&gt;0,EK378*$B$4+ER377&gt;$B$2*'SFV+BESS'!$I$9,EK378*$B$4&lt;'SFV+BESS'!$I$7),$B$2*'SFV+BESS'!$I$9-ER377,IF(AND(EK378&gt;0,EK378*$B$4+ER377&gt;$B$2*'SFV+BESS'!$I$9,EK378*$B$4&gt;'SFV+BESS'!$I$7,ER377&lt;$B$2*'SFV+BESS'!$I$9),$B$2*'SFV+BESS'!$I$9-ER377,IF(AND(EK378&gt;0,EK378*$B$4+ER377&lt;=$B$2*'SFV+BESS'!$I$9,EK378&gt;'SFV+BESS'!$I$7),'SFV+BESS'!$I$7,0))))</f>
        <v>0</v>
      </c>
      <c r="EM378" s="27">
        <f>IF(AND(EK378&lt;0,ER377+EK378/$B$5&gt;$H$2,-EK378/'Carga-Descarga Año'!$B$5&lt;'SFV+BESS'!$I$7),EK378/$B$5,IF(AND(EK378&lt;0,ER377+EK378/$B$5&gt;$H$2,-EK378/'Carga-Descarga Año'!$B$5&gt;'SFV+BESS'!$I$7),-'SFV+BESS'!$I$7,IF(AND(EK378&lt;0,ER377+EK378/$B$5&lt;$H$2),-MIN('SFV+BESS'!$I$7,ER377-$H$2),0)))</f>
        <v>0</v>
      </c>
      <c r="EN378" s="33"/>
      <c r="EO378" s="33">
        <f t="shared" si="453"/>
        <v>0</v>
      </c>
      <c r="EP378" s="27">
        <f t="shared" si="421"/>
        <v>0</v>
      </c>
      <c r="EQ378" s="27">
        <f t="shared" si="454"/>
        <v>0</v>
      </c>
      <c r="ER378" s="28">
        <f>IF((ER377+EL378+EM378)&gt;=$B$2*'SFV+BESS'!$I$9, $B$2*'SFV+BESS'!$I$9, (ER377+EL378+EM378))</f>
        <v>173.61249999999998</v>
      </c>
      <c r="ES378" s="110">
        <f t="shared" si="422"/>
        <v>72.15510433493921</v>
      </c>
      <c r="EX378" s="251"/>
      <c r="EY378" s="41">
        <v>15.375</v>
      </c>
      <c r="EZ378" s="33">
        <f t="shared" si="469"/>
        <v>83.787881880507953</v>
      </c>
      <c r="FA378" s="33">
        <f>Gen_Cons_Horario!B6956</f>
        <v>0</v>
      </c>
      <c r="FB378" s="35">
        <f t="shared" si="434"/>
        <v>83.787881880507953</v>
      </c>
      <c r="FC378" s="116">
        <f>IF(AND(FB378&gt;0,FB378*$B$4+FI377&lt;=$B$2*'SFV+BESS'!$I$9,FB378&lt;'SFV+BESS'!$I$7), FB378*$B$4, IF(AND(FB378&gt;0,FB378*$B$4+FI377&gt;$B$2*'SFV+BESS'!$I$9,FB378*$B$4&lt;'SFV+BESS'!$I$7),$B$2*'SFV+BESS'!$I$9-FI377,IF(AND(FB378&gt;0,FB378*$B$4+FI377&gt;$B$2*'SFV+BESS'!$I$9,FB378*$B$4&gt;'SFV+BESS'!$I$7,FI377&lt;$B$2*'SFV+BESS'!$I$9),$B$2*'SFV+BESS'!$I$9-FI377,IF(AND(FB378&gt;0,FB378*$B$4+FI377&lt;=$B$2*'SFV+BESS'!$I$9,FB378&gt;'SFV+BESS'!$I$7),'SFV+BESS'!$I$7,0))))</f>
        <v>0</v>
      </c>
      <c r="FD378" s="27">
        <f>IF(AND(FB378&lt;0,FI377+FB378/$B$5&gt;$H$2,-FB378/'Carga-Descarga Año'!$B$5&lt;'SFV+BESS'!$I$7),FB378/$B$5,IF(AND(FB378&lt;0,FI377+FB378/$B$5&gt;$H$2,-FB378/'Carga-Descarga Año'!$B$5&gt;'SFV+BESS'!$I$7),-'SFV+BESS'!$I$7,IF(AND(FB378&lt;0,FI377+FB378/$B$5&lt;$H$2),-MIN('SFV+BESS'!$I$7,FI377-$H$2),0)))</f>
        <v>0</v>
      </c>
      <c r="FE378" s="33"/>
      <c r="FF378" s="33">
        <f t="shared" si="455"/>
        <v>0</v>
      </c>
      <c r="FG378" s="27">
        <f t="shared" si="423"/>
        <v>0</v>
      </c>
      <c r="FH378" s="27">
        <f t="shared" si="456"/>
        <v>0</v>
      </c>
      <c r="FI378" s="28">
        <f>IF((FI377+FC378+FD378)&gt;=$B$2*'SFV+BESS'!$I$9, $B$2*'SFV+BESS'!$I$9, (FI377+FC378+FD378))</f>
        <v>173.61249999999998</v>
      </c>
      <c r="FJ378" s="110">
        <f t="shared" si="424"/>
        <v>83.787881880507953</v>
      </c>
      <c r="FO378" s="251"/>
      <c r="FP378" s="41">
        <v>15.375</v>
      </c>
      <c r="FQ378" s="33">
        <f t="shared" si="470"/>
        <v>88.522249840285639</v>
      </c>
      <c r="FR378" s="33">
        <f>Gen_Cons_Horario!B7700</f>
        <v>82.027000000000001</v>
      </c>
      <c r="FS378" s="35">
        <f t="shared" si="435"/>
        <v>6.4952498402856378</v>
      </c>
      <c r="FT378" s="116">
        <f>IF(AND(FS378&gt;0,FS378*$B$4+FZ377&lt;=$B$2*'SFV+BESS'!$I$9,FS378&lt;'SFV+BESS'!$I$7), FS378*$B$4, IF(AND(FS378&gt;0,FS378*$B$4+FZ377&gt;$B$2*'SFV+BESS'!$I$9,FS378*$B$4&lt;'SFV+BESS'!$I$7),$B$2*'SFV+BESS'!$I$9-FZ377,IF(AND(FS378&gt;0,FS378*$B$4+FZ377&gt;$B$2*'SFV+BESS'!$I$9,FS378*$B$4&gt;'SFV+BESS'!$I$7,FZ377&lt;$B$2*'SFV+BESS'!$I$9),$B$2*'SFV+BESS'!$I$9-FZ377,IF(AND(FS378&gt;0,FS378*$B$4+FZ377&lt;=$B$2*'SFV+BESS'!$I$9,FS378&gt;'SFV+BESS'!$I$7),'SFV+BESS'!$I$7,0))))</f>
        <v>6.1704873482713554</v>
      </c>
      <c r="FU378" s="27">
        <f>IF(AND(FS378&lt;0,FZ377+FS378/$B$5&gt;$H$2,-FS378/'Carga-Descarga Año'!$B$5&lt;'SFV+BESS'!$I$7),FS378/$B$5,IF(AND(FS378&lt;0,FZ377+FS378/$B$5&gt;$H$2,-FS378/'Carga-Descarga Año'!$B$5&gt;'SFV+BESS'!$I$7),-'SFV+BESS'!$I$7,IF(AND(FS378&lt;0,FZ377+FS378/$B$5&lt;$H$2),-MIN('SFV+BESS'!$I$7,FZ377-$H$2),0)))</f>
        <v>0</v>
      </c>
      <c r="FV378" s="33"/>
      <c r="FW378" s="33">
        <f t="shared" si="457"/>
        <v>82.027000000000001</v>
      </c>
      <c r="FX378" s="27">
        <f t="shared" si="425"/>
        <v>0</v>
      </c>
      <c r="FY378" s="27">
        <f t="shared" si="458"/>
        <v>0</v>
      </c>
      <c r="FZ378" s="28">
        <f>IF((FZ377+FT378+FU378)&gt;=$B$2*'SFV+BESS'!$I$9, $B$2*'SFV+BESS'!$I$9, (FZ377+FT378+FU378))</f>
        <v>171.03277677870747</v>
      </c>
      <c r="GA378" s="110">
        <f t="shared" si="426"/>
        <v>0</v>
      </c>
      <c r="GF378" s="251"/>
      <c r="GG378" s="41">
        <v>15.375</v>
      </c>
      <c r="GH378" s="33">
        <f t="shared" si="471"/>
        <v>85.975736621117875</v>
      </c>
      <c r="GI378" s="33">
        <f>Gen_Cons_Horario!B8420</f>
        <v>59.656000000000006</v>
      </c>
      <c r="GJ378" s="35">
        <f t="shared" si="441"/>
        <v>26.319736621117869</v>
      </c>
      <c r="GK378" s="116">
        <f>IF(AND(GJ378&gt;0,GJ378*$B$4+GQ377&lt;=$B$2*'SFV+BESS'!$I$9,GJ378&lt;'SFV+BESS'!$I$7), GJ378*$B$4, IF(AND(GJ378&gt;0,GJ378*$B$4+GQ377&gt;$B$2*'SFV+BESS'!$I$9,GJ378*$B$4&lt;'SFV+BESS'!$I$7),$B$2*'SFV+BESS'!$I$9-GQ377,IF(AND(GJ378&gt;0,GJ378*$B$4+GQ377&gt;$B$2*'SFV+BESS'!$I$9,GJ378*$B$4&gt;'SFV+BESS'!$I$7,GQ377&lt;$B$2*'SFV+BESS'!$I$9),$B$2*'SFV+BESS'!$I$9-GQ377,IF(AND(GJ378&gt;0,GJ378*$B$4+GQ377&lt;=$B$2*'SFV+BESS'!$I$9,GJ378&gt;'SFV+BESS'!$I$7),'SFV+BESS'!$I$7,0))))</f>
        <v>0</v>
      </c>
      <c r="GL378" s="27">
        <f>IF(AND(GJ378&lt;0,GQ377+GJ378/$B$5&gt;$H$2,-GJ378/'Carga-Descarga Año'!$B$5&lt;'SFV+BESS'!$I$7),GJ378/$B$5,IF(AND(GJ378&lt;0,GQ377+GJ378/$B$5&gt;$H$2,-GJ378/'Carga-Descarga Año'!$B$5&gt;'SFV+BESS'!$I$7),-'SFV+BESS'!$I$7,IF(AND(GJ378&lt;0,GQ377+GJ378/$B$5&lt;$H$2),-MIN('SFV+BESS'!$I$7,GQ377-$H$2),0)))</f>
        <v>0</v>
      </c>
      <c r="GM378" s="33"/>
      <c r="GN378" s="33">
        <f t="shared" si="459"/>
        <v>59.656000000000006</v>
      </c>
      <c r="GO378" s="27">
        <f t="shared" si="427"/>
        <v>0</v>
      </c>
      <c r="GP378" s="27">
        <f t="shared" si="460"/>
        <v>0</v>
      </c>
      <c r="GQ378" s="28">
        <f>IF((GQ377+GK378+GL378)&gt;=$B$2*'SFV+BESS'!$I$9, $B$2*'SFV+BESS'!$I$9, (GQ377+GK378+GL378))</f>
        <v>173.61249999999998</v>
      </c>
      <c r="GR378" s="110">
        <f t="shared" si="428"/>
        <v>26.319736621117869</v>
      </c>
    </row>
    <row r="379" spans="1:200">
      <c r="A379" s="249"/>
      <c r="B379" s="41">
        <v>15.4166666666667</v>
      </c>
      <c r="C379" s="38">
        <f t="shared" si="442"/>
        <v>102.56597254203621</v>
      </c>
      <c r="D379" s="2">
        <f>Gen_Cons_Horario!B405</f>
        <v>96.941000000000003</v>
      </c>
      <c r="E379" s="140">
        <f t="shared" si="400"/>
        <v>5.624972542036204</v>
      </c>
      <c r="F379" s="116">
        <f>IF(AND(E379&gt;0,E379*$B$4+L378&lt;=$B$2*'SFV+BESS'!$I$9,E379&lt;'SFV+BESS'!$I$7), E379*$B$4, IF(AND(E379&gt;0,E379*$B$4+L378&gt;$B$2*'SFV+BESS'!$I$9,E379*$B$4&lt;'SFV+BESS'!$I$7),$B$2*'SFV+BESS'!$I$9-L378,IF(AND(E379&gt;0,E379*$B$4+L378&gt;$B$2*'SFV+BESS'!$I$9,E379*$B$4&gt;'SFV+BESS'!$I$7,L378&lt;$B$2*'SFV+BESS'!$I$9),$B$2*'SFV+BESS'!$I$9-L378,IF(AND(E379&gt;0,E379*$B$4+L378&lt;=$B$2*'SFV+BESS'!$I$9,E379&gt;'SFV+BESS'!$I$7),'SFV+BESS'!$I$7,0))))</f>
        <v>5.3437239149343938</v>
      </c>
      <c r="G379" s="27">
        <f>IF(AND(E379&lt;0,L378+E379/$B$5&gt;$H$2,-E379/'Carga-Descarga Año'!$B$5&lt;'SFV+BESS'!$I$7),E379/$B$5,IF(AND(E379&lt;0,L378+E379/$B$5&gt;$H$2,-E379/'Carga-Descarga Año'!$B$5&gt;'SFV+BESS'!$I$7),-'SFV+BESS'!$I$7,IF(AND(E379&lt;0,L378+E379/$B$5&lt;$H$2),-MIN('SFV+BESS'!$I$7,L378-$H$2),0)))</f>
        <v>0</v>
      </c>
      <c r="I379" s="38">
        <f t="shared" si="401"/>
        <v>96.941000000000003</v>
      </c>
      <c r="J379" s="27">
        <f t="shared" si="403"/>
        <v>0</v>
      </c>
      <c r="K379" s="27">
        <f t="shared" si="402"/>
        <v>0</v>
      </c>
      <c r="L379" s="28">
        <f>IF((L378+F379+G379)&gt;=$B$2*'SFV+BESS'!$I$9, $B$2*'SFV+BESS'!$I$9, (L378+F379+G379))</f>
        <v>113.81495525960733</v>
      </c>
      <c r="M379" s="110">
        <f t="shared" si="404"/>
        <v>0</v>
      </c>
      <c r="R379" s="251"/>
      <c r="S379" s="41">
        <v>15.4166666666667</v>
      </c>
      <c r="T379" s="2">
        <f t="shared" si="461"/>
        <v>99.976027218608863</v>
      </c>
      <c r="U379" s="2">
        <f>Gen_Cons_Horario!B1149</f>
        <v>59.656000000000006</v>
      </c>
      <c r="V379" s="35">
        <f t="shared" si="436"/>
        <v>40.320027218608857</v>
      </c>
      <c r="W379" s="116">
        <f>IF(AND(V379&gt;0,V379*$B$4+AC378&lt;=$B$2*'SFV+BESS'!$I$9,V379&lt;'SFV+BESS'!$I$7), V379*$B$4, IF(AND(V379&gt;0,V379*$B$4+AC378&gt;$B$2*'SFV+BESS'!$I$9,V379*$B$4&lt;'SFV+BESS'!$I$7),$B$2*'SFV+BESS'!$I$9-AC378,IF(AND(V379&gt;0,V379*$B$4+AC378&gt;$B$2*'SFV+BESS'!$I$9,V379*$B$4&gt;'SFV+BESS'!$I$7,AC378&lt;$B$2*'SFV+BESS'!$I$9),$B$2*'SFV+BESS'!$I$9-AC378,IF(AND(V379&gt;0,V379*$B$4+AC378&lt;=$B$2*'SFV+BESS'!$I$9,V379&gt;'SFV+BESS'!$I$7),'SFV+BESS'!$I$7,0))))</f>
        <v>0</v>
      </c>
      <c r="X379" s="27">
        <f>IF(AND(V379&lt;0,AC378+V379/$B$5&gt;$H$2,-V379/'Carga-Descarga Año'!$B$5&lt;'SFV+BESS'!$I$7),V379/$B$5,IF(AND(V379&lt;0,AC378+V379/$B$5&gt;$H$2,-V379/'Carga-Descarga Año'!$B$5&gt;'SFV+BESS'!$I$7),-'SFV+BESS'!$I$7,IF(AND(V379&lt;0,AC378+V379/$B$5&lt;$H$2),-MIN('SFV+BESS'!$I$7,AC378-$H$2),0)))</f>
        <v>0</v>
      </c>
      <c r="Z379" s="33">
        <f t="shared" si="430"/>
        <v>59.656000000000006</v>
      </c>
      <c r="AA379" s="27">
        <f t="shared" si="405"/>
        <v>0</v>
      </c>
      <c r="AB379" s="27">
        <f t="shared" si="429"/>
        <v>0</v>
      </c>
      <c r="AC379" s="28">
        <f>IF((AC378+W379+X379)&gt;=$B$2*'SFV+BESS'!$I$9, $B$2*'SFV+BESS'!$I$9, (AC378+W379+X379))</f>
        <v>173.61249999999998</v>
      </c>
      <c r="AD379" s="110">
        <f t="shared" si="406"/>
        <v>40.320027218608857</v>
      </c>
      <c r="AI379" s="251"/>
      <c r="AJ379" s="41">
        <v>15.4166666666667</v>
      </c>
      <c r="AK379" s="52">
        <f t="shared" si="462"/>
        <v>98.343173988490506</v>
      </c>
      <c r="AL379" s="33">
        <f>Gen_Cons_Horario!B1821</f>
        <v>0</v>
      </c>
      <c r="AM379" s="35">
        <f t="shared" si="437"/>
        <v>98.343173988490506</v>
      </c>
      <c r="AN379" s="116">
        <f>IF(AND(AM379&gt;0,AM379*$B$4+AT378&lt;=$B$2*'SFV+BESS'!$I$9,AM379&lt;'SFV+BESS'!$I$7), AM379*$B$4, IF(AND(AM379&gt;0,AM379*$B$4+AT378&gt;$B$2*'SFV+BESS'!$I$9,AM379*$B$4&lt;'SFV+BESS'!$I$7),$B$2*'SFV+BESS'!$I$9-AT378,IF(AND(AM379&gt;0,AM379*$B$4+AT378&gt;$B$2*'SFV+BESS'!$I$9,AM379*$B$4&gt;'SFV+BESS'!$I$7,AT378&lt;$B$2*'SFV+BESS'!$I$9),$B$2*'SFV+BESS'!$I$9-AT378,IF(AND(AM379&gt;0,AM379*$B$4+AT378&lt;=$B$2*'SFV+BESS'!$I$9,AM379&gt;'SFV+BESS'!$I$7),'SFV+BESS'!$I$7,0))))</f>
        <v>0</v>
      </c>
      <c r="AO379" s="27">
        <f>IF(AND(AM379&lt;0,AT378+AM379/$B$5&gt;$H$2,-AM379/'Carga-Descarga Año'!$B$5&lt;'SFV+BESS'!$I$7),AM379/$B$5,IF(AND(AM379&lt;0,AT378+AM379/$B$5&gt;$H$2,-AM379/'Carga-Descarga Año'!$B$5&gt;'SFV+BESS'!$I$7),-'SFV+BESS'!$I$7,IF(AND(AM379&lt;0,AT378+AM379/$B$5&lt;$H$2),-MIN('SFV+BESS'!$I$7,AT378-$H$2),0)))</f>
        <v>0</v>
      </c>
      <c r="AP379" s="33"/>
      <c r="AQ379" s="33">
        <f t="shared" si="443"/>
        <v>0</v>
      </c>
      <c r="AR379" s="27">
        <f t="shared" si="407"/>
        <v>0</v>
      </c>
      <c r="AS379" s="27">
        <f t="shared" si="444"/>
        <v>0</v>
      </c>
      <c r="AT379" s="28">
        <f>IF((AT378+AN379+AO379)&gt;=$B$2*'SFV+BESS'!$I$9, $B$2*'SFV+BESS'!$I$9, (AT378+AN379+AO379))</f>
        <v>173.61249999999998</v>
      </c>
      <c r="AU379" s="110">
        <f t="shared" si="408"/>
        <v>98.343173988490506</v>
      </c>
      <c r="AZ379" s="251"/>
      <c r="BA379" s="41">
        <v>15.4166666666667</v>
      </c>
      <c r="BB379" s="33">
        <f t="shared" si="463"/>
        <v>89.500386808653857</v>
      </c>
      <c r="BC379" s="33">
        <f>Gen_Cons_Horario!B2565</f>
        <v>0</v>
      </c>
      <c r="BD379" s="35">
        <f t="shared" si="438"/>
        <v>89.500386808653857</v>
      </c>
      <c r="BE379" s="116">
        <f>IF(AND(BD379&gt;0,BD379*$B$4+BK378&lt;=$B$2*'SFV+BESS'!$I$9,BD379&lt;'SFV+BESS'!$I$7), BD379*$B$4, IF(AND(BD379&gt;0,BD379*$B$4+BK378&gt;$B$2*'SFV+BESS'!$I$9,BD379*$B$4&lt;'SFV+BESS'!$I$7),$B$2*'SFV+BESS'!$I$9-BK378,IF(AND(BD379&gt;0,BD379*$B$4+BK378&gt;$B$2*'SFV+BESS'!$I$9,BD379*$B$4&gt;'SFV+BESS'!$I$7,BK378&lt;$B$2*'SFV+BESS'!$I$9),$B$2*'SFV+BESS'!$I$9-BK378,IF(AND(BD379&gt;0,BD379*$B$4+BK378&lt;=$B$2*'SFV+BESS'!$I$9,BD379&gt;'SFV+BESS'!$I$7),'SFV+BESS'!$I$7,0))))</f>
        <v>0</v>
      </c>
      <c r="BF379" s="27">
        <f>IF(AND(BD379&lt;0,BK378+BD379/$B$5&gt;$H$2,-BD379/'Carga-Descarga Año'!$B$5&lt;'SFV+BESS'!$I$7),BD379/$B$5,IF(AND(BD379&lt;0,BK378+BD379/$B$5&gt;$H$2,-BD379/'Carga-Descarga Año'!$B$5&gt;'SFV+BESS'!$I$7),-'SFV+BESS'!$I$7,IF(AND(BD379&lt;0,BK378+BD379/$B$5&lt;$H$2),-MIN('SFV+BESS'!$I$7,BK378-$H$2),0)))</f>
        <v>0</v>
      </c>
      <c r="BG379" s="33"/>
      <c r="BH379" s="33">
        <f t="shared" si="445"/>
        <v>0</v>
      </c>
      <c r="BI379" s="27">
        <f t="shared" si="409"/>
        <v>0</v>
      </c>
      <c r="BJ379" s="27">
        <f t="shared" si="446"/>
        <v>0</v>
      </c>
      <c r="BK379" s="28">
        <f>IF((BK378+BE379+BF379)&gt;=$B$2*'SFV+BESS'!$I$9, $B$2*'SFV+BESS'!$I$9, (BK378+BE379+BF379))</f>
        <v>173.61249999999998</v>
      </c>
      <c r="BL379" s="110">
        <f t="shared" si="410"/>
        <v>89.500386808653857</v>
      </c>
      <c r="BQ379" s="251"/>
      <c r="BR379" s="41">
        <v>15.4166666666667</v>
      </c>
      <c r="BS379" s="33">
        <f t="shared" si="464"/>
        <v>68.489252357644361</v>
      </c>
      <c r="BT379" s="33">
        <f>Gen_Cons_Horario!B3285</f>
        <v>0</v>
      </c>
      <c r="BU379" s="35">
        <f t="shared" si="439"/>
        <v>68.489252357644361</v>
      </c>
      <c r="BV379" s="116">
        <f>IF(AND(BU379&gt;0,BU379*$B$4+CB378&lt;=$B$2*'SFV+BESS'!$I$9,BU379&lt;'SFV+BESS'!$I$7), BU379*$B$4, IF(AND(BU379&gt;0,BU379*$B$4+CB378&gt;$B$2*'SFV+BESS'!$I$9,BU379*$B$4&lt;'SFV+BESS'!$I$7),$B$2*'SFV+BESS'!$I$9-CB378,IF(AND(BU379&gt;0,BU379*$B$4+CB378&gt;$B$2*'SFV+BESS'!$I$9,BU379*$B$4&gt;'SFV+BESS'!$I$7,CB378&lt;$B$2*'SFV+BESS'!$I$9),$B$2*'SFV+BESS'!$I$9-CB378,IF(AND(BU379&gt;0,BU379*$B$4+CB378&lt;=$B$2*'SFV+BESS'!$I$9,BU379&gt;'SFV+BESS'!$I$7),'SFV+BESS'!$I$7,0))))</f>
        <v>0</v>
      </c>
      <c r="BW379" s="27">
        <f>IF(AND(BU379&lt;0,CB378+BU379/$B$5&gt;$H$2,-BU379/'Carga-Descarga Año'!$B$5&lt;'SFV+BESS'!$I$7),BU379/$B$5,IF(AND(BU379&lt;0,CB378+BU379/$B$5&gt;$H$2,-BU379/'Carga-Descarga Año'!$B$5&gt;'SFV+BESS'!$I$7),-'SFV+BESS'!$I$7,IF(AND(BU379&lt;0,CB378+BU379/$B$5&lt;$H$2),-MIN('SFV+BESS'!$I$7,CB378-$H$2),0)))</f>
        <v>0</v>
      </c>
      <c r="BX379" s="33"/>
      <c r="BY379" s="33">
        <f t="shared" si="447"/>
        <v>0</v>
      </c>
      <c r="BZ379" s="27">
        <f t="shared" si="411"/>
        <v>0</v>
      </c>
      <c r="CA379" s="27">
        <f t="shared" si="412"/>
        <v>0</v>
      </c>
      <c r="CB379" s="28">
        <f>IF((CB378+BV379+BW379)&gt;=$B$2*'SFV+BESS'!$I$9, $B$2*'SFV+BESS'!$I$9, (CB378+BV379+BW379))</f>
        <v>173.61249999999998</v>
      </c>
      <c r="CC379" s="110">
        <f t="shared" si="413"/>
        <v>68.489252357644361</v>
      </c>
      <c r="CH379" s="251"/>
      <c r="CI379" s="41">
        <v>15.4166666666667</v>
      </c>
      <c r="CJ379" s="33">
        <f t="shared" si="465"/>
        <v>60.041839544678055</v>
      </c>
      <c r="CK379" s="33">
        <f>Gen_Cons_Horario!B4029</f>
        <v>0</v>
      </c>
      <c r="CL379" s="35">
        <f t="shared" si="440"/>
        <v>60.041839544678055</v>
      </c>
      <c r="CM379" s="116">
        <f>IF(AND(CL379&gt;0,CL379*$B$4+CS378&lt;=$B$2*'SFV+BESS'!$I$9,CL379&lt;'SFV+BESS'!$I$7), CL379*$B$4, IF(AND(CL379&gt;0,CL379*$B$4+CS378&gt;$B$2*'SFV+BESS'!$I$9,CL379*$B$4&lt;'SFV+BESS'!$I$7),$B$2*'SFV+BESS'!$I$9-CS378,IF(AND(CL379&gt;0,CL379*$B$4+CS378&gt;$B$2*'SFV+BESS'!$I$9,CL379*$B$4&gt;'SFV+BESS'!$I$7,CS378&lt;$B$2*'SFV+BESS'!$I$9),$B$2*'SFV+BESS'!$I$9-CS378,IF(AND(CL379&gt;0,CL379*$B$4+CS378&lt;=$B$2*'SFV+BESS'!$I$9,CL379&gt;'SFV+BESS'!$I$7),'SFV+BESS'!$I$7,0))))</f>
        <v>0</v>
      </c>
      <c r="CN379" s="27">
        <f>IF(AND(CL379&lt;0,CS378+CL379/$B$5&gt;$H$2,-CL379/'Carga-Descarga Año'!$B$5&lt;'SFV+BESS'!$I$7),CL379/$B$5,IF(AND(CL379&lt;0,CS378+CL379/$B$5&gt;$H$2,-CL379/'Carga-Descarga Año'!$B$5&gt;'SFV+BESS'!$I$7),-'SFV+BESS'!$I$7,IF(AND(CL379&lt;0,CS378+CL379/$B$5&lt;$H$2),-MIN('SFV+BESS'!$I$7,CS378-$H$2),0)))</f>
        <v>0</v>
      </c>
      <c r="CO379" s="33"/>
      <c r="CP379" s="33">
        <f t="shared" si="448"/>
        <v>0</v>
      </c>
      <c r="CQ379" s="27">
        <f t="shared" si="414"/>
        <v>0</v>
      </c>
      <c r="CR379" s="27">
        <f t="shared" si="449"/>
        <v>0</v>
      </c>
      <c r="CS379" s="28">
        <f>IF((CS378+CM379+CN379)&gt;=$B$2*'SFV+BESS'!$I$9, $B$2*'SFV+BESS'!$I$9, (CS378+CM379+CN379))</f>
        <v>173.61249999999998</v>
      </c>
      <c r="CT379" s="110">
        <f t="shared" si="415"/>
        <v>60.041839544678055</v>
      </c>
      <c r="CY379" s="251"/>
      <c r="CZ379" s="41">
        <v>15.4166666666667</v>
      </c>
      <c r="DA379" s="33">
        <f t="shared" si="466"/>
        <v>68.060646159931082</v>
      </c>
      <c r="DB379" s="33">
        <f>Gen_Cons_Horario!B4749</f>
        <v>0</v>
      </c>
      <c r="DC379" s="35">
        <f t="shared" si="431"/>
        <v>68.060646159931082</v>
      </c>
      <c r="DD379" s="116">
        <f>IF(AND(DC379&gt;0,DC379*$B$4+DJ378&lt;=$B$2*'SFV+BESS'!$I$9,DC379&lt;'SFV+BESS'!$I$7), DC379*$B$4, IF(AND(DC379&gt;0,DC379*$B$4+DJ378&gt;$B$2*'SFV+BESS'!$I$9,DC379*$B$4&lt;'SFV+BESS'!$I$7),$B$2*'SFV+BESS'!$I$9-DJ378,IF(AND(DC379&gt;0,DC379*$B$4+DJ378&gt;$B$2*'SFV+BESS'!$I$9,DC379*$B$4&gt;'SFV+BESS'!$I$7,DJ378&lt;$B$2*'SFV+BESS'!$I$9),$B$2*'SFV+BESS'!$I$9-DJ378,IF(AND(DC379&gt;0,DC379*$B$4+DJ378&lt;=$B$2*'SFV+BESS'!$I$9,DC379&gt;'SFV+BESS'!$I$7),'SFV+BESS'!$I$7,0))))</f>
        <v>0</v>
      </c>
      <c r="DE379" s="27">
        <f>IF(AND(DC379&lt;0,DJ378+DC379/$B$5&gt;$H$2,-DC379/'Carga-Descarga Año'!$B$5&lt;'SFV+BESS'!$I$7),DC379/$B$5,IF(AND(DC379&lt;0,DJ378+DC379/$B$5&gt;$H$2,-DC379/'Carga-Descarga Año'!$B$5&gt;'SFV+BESS'!$I$7),-'SFV+BESS'!$I$7,IF(AND(DC379&lt;0,DJ378+DC379/$B$5&lt;$H$2),-MIN('SFV+BESS'!$I$7,DJ378-$H$2),0)))</f>
        <v>0</v>
      </c>
      <c r="DF379" s="33"/>
      <c r="DG379" s="33">
        <f t="shared" si="450"/>
        <v>0</v>
      </c>
      <c r="DH379" s="27">
        <f t="shared" si="416"/>
        <v>0</v>
      </c>
      <c r="DI379" s="27">
        <f t="shared" si="417"/>
        <v>0</v>
      </c>
      <c r="DJ379" s="28">
        <f>IF((DJ378+DD379+DE379)&gt;=$B$2*'SFV+BESS'!$I$9, $B$2*'SFV+BESS'!$I$9, (DJ378+DD379+DE379))</f>
        <v>173.61249999999998</v>
      </c>
      <c r="DK379" s="110">
        <f t="shared" si="418"/>
        <v>68.060646159931082</v>
      </c>
      <c r="DP379" s="251"/>
      <c r="DQ379" s="41">
        <v>15.4166666666667</v>
      </c>
      <c r="DR379" s="33">
        <f t="shared" si="467"/>
        <v>72.573683597713242</v>
      </c>
      <c r="DS379" s="33">
        <f>Gen_Cons_Horario!B5493</f>
        <v>0</v>
      </c>
      <c r="DT379" s="35">
        <f t="shared" si="432"/>
        <v>72.573683597713242</v>
      </c>
      <c r="DU379" s="116">
        <f>IF(AND(DT379&gt;0,DT379*$B$4+EA378&lt;=$B$2*'SFV+BESS'!$I$9,DT379&lt;'SFV+BESS'!$I$7), DT379*$B$4, IF(AND(DT379&gt;0,DT379*$B$4+EA378&gt;$B$2*'SFV+BESS'!$I$9,DT379*$B$4&lt;'SFV+BESS'!$I$7),$B$2*'SFV+BESS'!$I$9-EA378,IF(AND(DT379&gt;0,DT379*$B$4+EA378&gt;$B$2*'SFV+BESS'!$I$9,DT379*$B$4&gt;'SFV+BESS'!$I$7,EA378&lt;$B$2*'SFV+BESS'!$I$9),$B$2*'SFV+BESS'!$I$9-EA378,IF(AND(DT379&gt;0,DT379*$B$4+EA378&lt;=$B$2*'SFV+BESS'!$I$9,DT379&gt;'SFV+BESS'!$I$7),'SFV+BESS'!$I$7,0))))</f>
        <v>0</v>
      </c>
      <c r="DV379" s="27">
        <f>IF(AND(DT379&lt;0,EA378+DT379/$B$5&gt;$H$2,-DT379/'Carga-Descarga Año'!$B$5&lt;'SFV+BESS'!$I$7),DT379/$B$5,IF(AND(DT379&lt;0,EA378+DT379/$B$5&gt;$H$2,-DT379/'Carga-Descarga Año'!$B$5&gt;'SFV+BESS'!$I$7),-'SFV+BESS'!$I$7,IF(AND(DT379&lt;0,EA378+DT379/$B$5&lt;$H$2),-MIN('SFV+BESS'!$I$7,EA378-$H$2),0)))</f>
        <v>0</v>
      </c>
      <c r="DW379" s="33"/>
      <c r="DX379" s="33">
        <f t="shared" si="451"/>
        <v>0</v>
      </c>
      <c r="DY379" s="27">
        <f t="shared" si="419"/>
        <v>0</v>
      </c>
      <c r="DZ379" s="27">
        <f t="shared" si="452"/>
        <v>0</v>
      </c>
      <c r="EA379" s="28">
        <f>IF((EA378+DU379+DV379)&gt;=$B$2*'SFV+BESS'!$I$9, $B$2*'SFV+BESS'!$I$9, (EA378+DU379+DV379))</f>
        <v>173.61249999999998</v>
      </c>
      <c r="EB379" s="110">
        <f t="shared" si="420"/>
        <v>72.573683597713242</v>
      </c>
      <c r="EG379" s="251"/>
      <c r="EH379" s="41">
        <v>15.4166666666667</v>
      </c>
      <c r="EI379" s="33">
        <f t="shared" si="468"/>
        <v>88.07759942561016</v>
      </c>
      <c r="EJ379" s="33">
        <f>Gen_Cons_Horario!B6237</f>
        <v>0</v>
      </c>
      <c r="EK379" s="35">
        <f t="shared" si="433"/>
        <v>88.07759942561016</v>
      </c>
      <c r="EL379" s="116">
        <f>IF(AND(EK379&gt;0,EK379*$B$4+ER378&lt;=$B$2*'SFV+BESS'!$I$9,EK379&lt;'SFV+BESS'!$I$7), EK379*$B$4, IF(AND(EK379&gt;0,EK379*$B$4+ER378&gt;$B$2*'SFV+BESS'!$I$9,EK379*$B$4&lt;'SFV+BESS'!$I$7),$B$2*'SFV+BESS'!$I$9-ER378,IF(AND(EK379&gt;0,EK379*$B$4+ER378&gt;$B$2*'SFV+BESS'!$I$9,EK379*$B$4&gt;'SFV+BESS'!$I$7,ER378&lt;$B$2*'SFV+BESS'!$I$9),$B$2*'SFV+BESS'!$I$9-ER378,IF(AND(EK379&gt;0,EK379*$B$4+ER378&lt;=$B$2*'SFV+BESS'!$I$9,EK379&gt;'SFV+BESS'!$I$7),'SFV+BESS'!$I$7,0))))</f>
        <v>0</v>
      </c>
      <c r="EM379" s="27">
        <f>IF(AND(EK379&lt;0,ER378+EK379/$B$5&gt;$H$2,-EK379/'Carga-Descarga Año'!$B$5&lt;'SFV+BESS'!$I$7),EK379/$B$5,IF(AND(EK379&lt;0,ER378+EK379/$B$5&gt;$H$2,-EK379/'Carga-Descarga Año'!$B$5&gt;'SFV+BESS'!$I$7),-'SFV+BESS'!$I$7,IF(AND(EK379&lt;0,ER378+EK379/$B$5&lt;$H$2),-MIN('SFV+BESS'!$I$7,ER378-$H$2),0)))</f>
        <v>0</v>
      </c>
      <c r="EN379" s="33"/>
      <c r="EO379" s="33">
        <f t="shared" si="453"/>
        <v>0</v>
      </c>
      <c r="EP379" s="27">
        <f t="shared" si="421"/>
        <v>0</v>
      </c>
      <c r="EQ379" s="27">
        <f t="shared" si="454"/>
        <v>0</v>
      </c>
      <c r="ER379" s="28">
        <f>IF((ER378+EL379+EM379)&gt;=$B$2*'SFV+BESS'!$I$9, $B$2*'SFV+BESS'!$I$9, (ER378+EL379+EM379))</f>
        <v>173.61249999999998</v>
      </c>
      <c r="ES379" s="110">
        <f t="shared" si="422"/>
        <v>88.07759942561016</v>
      </c>
      <c r="EX379" s="251"/>
      <c r="EY379" s="41">
        <v>15.4166666666667</v>
      </c>
      <c r="EZ379" s="33">
        <f t="shared" si="469"/>
        <v>96.19383250062873</v>
      </c>
      <c r="FA379" s="33">
        <f>Gen_Cons_Horario!B6957</f>
        <v>0</v>
      </c>
      <c r="FB379" s="35">
        <f t="shared" si="434"/>
        <v>96.19383250062873</v>
      </c>
      <c r="FC379" s="116">
        <f>IF(AND(FB379&gt;0,FB379*$B$4+FI378&lt;=$B$2*'SFV+BESS'!$I$9,FB379&lt;'SFV+BESS'!$I$7), FB379*$B$4, IF(AND(FB379&gt;0,FB379*$B$4+FI378&gt;$B$2*'SFV+BESS'!$I$9,FB379*$B$4&lt;'SFV+BESS'!$I$7),$B$2*'SFV+BESS'!$I$9-FI378,IF(AND(FB379&gt;0,FB379*$B$4+FI378&gt;$B$2*'SFV+BESS'!$I$9,FB379*$B$4&gt;'SFV+BESS'!$I$7,FI378&lt;$B$2*'SFV+BESS'!$I$9),$B$2*'SFV+BESS'!$I$9-FI378,IF(AND(FB379&gt;0,FB379*$B$4+FI378&lt;=$B$2*'SFV+BESS'!$I$9,FB379&gt;'SFV+BESS'!$I$7),'SFV+BESS'!$I$7,0))))</f>
        <v>0</v>
      </c>
      <c r="FD379" s="27">
        <f>IF(AND(FB379&lt;0,FI378+FB379/$B$5&gt;$H$2,-FB379/'Carga-Descarga Año'!$B$5&lt;'SFV+BESS'!$I$7),FB379/$B$5,IF(AND(FB379&lt;0,FI378+FB379/$B$5&gt;$H$2,-FB379/'Carga-Descarga Año'!$B$5&gt;'SFV+BESS'!$I$7),-'SFV+BESS'!$I$7,IF(AND(FB379&lt;0,FI378+FB379/$B$5&lt;$H$2),-MIN('SFV+BESS'!$I$7,FI378-$H$2),0)))</f>
        <v>0</v>
      </c>
      <c r="FE379" s="33"/>
      <c r="FF379" s="33">
        <f t="shared" si="455"/>
        <v>0</v>
      </c>
      <c r="FG379" s="27">
        <f t="shared" si="423"/>
        <v>0</v>
      </c>
      <c r="FH379" s="27">
        <f t="shared" si="456"/>
        <v>0</v>
      </c>
      <c r="FI379" s="28">
        <f>IF((FI378+FC379+FD379)&gt;=$B$2*'SFV+BESS'!$I$9, $B$2*'SFV+BESS'!$I$9, (FI378+FC379+FD379))</f>
        <v>173.61249999999998</v>
      </c>
      <c r="FJ379" s="110">
        <f t="shared" si="424"/>
        <v>96.19383250062873</v>
      </c>
      <c r="FO379" s="251"/>
      <c r="FP379" s="41">
        <v>15.4166666666667</v>
      </c>
      <c r="FQ379" s="33">
        <f t="shared" si="470"/>
        <v>101.70295248194581</v>
      </c>
      <c r="FR379" s="33">
        <f>Gen_Cons_Horario!B7701</f>
        <v>82.027000000000001</v>
      </c>
      <c r="FS379" s="35">
        <f t="shared" si="435"/>
        <v>19.675952481945814</v>
      </c>
      <c r="FT379" s="116">
        <f>IF(AND(FS379&gt;0,FS379*$B$4+FZ378&lt;=$B$2*'SFV+BESS'!$I$9,FS379&lt;'SFV+BESS'!$I$7), FS379*$B$4, IF(AND(FS379&gt;0,FS379*$B$4+FZ378&gt;$B$2*'SFV+BESS'!$I$9,FS379*$B$4&lt;'SFV+BESS'!$I$7),$B$2*'SFV+BESS'!$I$9-FZ378,IF(AND(FS379&gt;0,FS379*$B$4+FZ378&gt;$B$2*'SFV+BESS'!$I$9,FS379*$B$4&gt;'SFV+BESS'!$I$7,FZ378&lt;$B$2*'SFV+BESS'!$I$9),$B$2*'SFV+BESS'!$I$9-FZ378,IF(AND(FS379&gt;0,FS379*$B$4+FZ378&lt;=$B$2*'SFV+BESS'!$I$9,FS379&gt;'SFV+BESS'!$I$7),'SFV+BESS'!$I$7,0))))</f>
        <v>2.579723221292511</v>
      </c>
      <c r="FU379" s="27">
        <f>IF(AND(FS379&lt;0,FZ378+FS379/$B$5&gt;$H$2,-FS379/'Carga-Descarga Año'!$B$5&lt;'SFV+BESS'!$I$7),FS379/$B$5,IF(AND(FS379&lt;0,FZ378+FS379/$B$5&gt;$H$2,-FS379/'Carga-Descarga Año'!$B$5&gt;'SFV+BESS'!$I$7),-'SFV+BESS'!$I$7,IF(AND(FS379&lt;0,FZ378+FS379/$B$5&lt;$H$2),-MIN('SFV+BESS'!$I$7,FZ378-$H$2),0)))</f>
        <v>0</v>
      </c>
      <c r="FV379" s="33"/>
      <c r="FW379" s="33">
        <f t="shared" si="457"/>
        <v>82.027000000000001</v>
      </c>
      <c r="FX379" s="27">
        <f t="shared" si="425"/>
        <v>0</v>
      </c>
      <c r="FY379" s="27">
        <f t="shared" si="458"/>
        <v>0</v>
      </c>
      <c r="FZ379" s="28">
        <f>IF((FZ378+FT379+FU379)&gt;=$B$2*'SFV+BESS'!$I$9, $B$2*'SFV+BESS'!$I$9, (FZ378+FT379+FU379))</f>
        <v>173.61249999999998</v>
      </c>
      <c r="GA379" s="110">
        <f t="shared" si="426"/>
        <v>16.960454354269487</v>
      </c>
      <c r="GF379" s="251"/>
      <c r="GG379" s="41">
        <v>15.4166666666667</v>
      </c>
      <c r="GH379" s="33">
        <f t="shared" si="471"/>
        <v>103.14154069052196</v>
      </c>
      <c r="GI379" s="33">
        <f>Gen_Cons_Horario!B8421</f>
        <v>59.656000000000006</v>
      </c>
      <c r="GJ379" s="35">
        <f t="shared" si="441"/>
        <v>43.485540690521958</v>
      </c>
      <c r="GK379" s="116">
        <f>IF(AND(GJ379&gt;0,GJ379*$B$4+GQ378&lt;=$B$2*'SFV+BESS'!$I$9,GJ379&lt;'SFV+BESS'!$I$7), GJ379*$B$4, IF(AND(GJ379&gt;0,GJ379*$B$4+GQ378&gt;$B$2*'SFV+BESS'!$I$9,GJ379*$B$4&lt;'SFV+BESS'!$I$7),$B$2*'SFV+BESS'!$I$9-GQ378,IF(AND(GJ379&gt;0,GJ379*$B$4+GQ378&gt;$B$2*'SFV+BESS'!$I$9,GJ379*$B$4&gt;'SFV+BESS'!$I$7,GQ378&lt;$B$2*'SFV+BESS'!$I$9),$B$2*'SFV+BESS'!$I$9-GQ378,IF(AND(GJ379&gt;0,GJ379*$B$4+GQ378&lt;=$B$2*'SFV+BESS'!$I$9,GJ379&gt;'SFV+BESS'!$I$7),'SFV+BESS'!$I$7,0))))</f>
        <v>0</v>
      </c>
      <c r="GL379" s="27">
        <f>IF(AND(GJ379&lt;0,GQ378+GJ379/$B$5&gt;$H$2,-GJ379/'Carga-Descarga Año'!$B$5&lt;'SFV+BESS'!$I$7),GJ379/$B$5,IF(AND(GJ379&lt;0,GQ378+GJ379/$B$5&gt;$H$2,-GJ379/'Carga-Descarga Año'!$B$5&gt;'SFV+BESS'!$I$7),-'SFV+BESS'!$I$7,IF(AND(GJ379&lt;0,GQ378+GJ379/$B$5&lt;$H$2),-MIN('SFV+BESS'!$I$7,GQ378-$H$2),0)))</f>
        <v>0</v>
      </c>
      <c r="GM379" s="33"/>
      <c r="GN379" s="33">
        <f t="shared" si="459"/>
        <v>59.656000000000006</v>
      </c>
      <c r="GO379" s="27">
        <f t="shared" si="427"/>
        <v>0</v>
      </c>
      <c r="GP379" s="27">
        <f t="shared" si="460"/>
        <v>0</v>
      </c>
      <c r="GQ379" s="28">
        <f>IF((GQ378+GK379+GL379)&gt;=$B$2*'SFV+BESS'!$I$9, $B$2*'SFV+BESS'!$I$9, (GQ378+GK379+GL379))</f>
        <v>173.61249999999998</v>
      </c>
      <c r="GR379" s="110">
        <f t="shared" si="428"/>
        <v>43.485540690521958</v>
      </c>
    </row>
    <row r="380" spans="1:200">
      <c r="A380" s="249"/>
      <c r="B380" s="41">
        <v>15.4583333333333</v>
      </c>
      <c r="C380" s="38">
        <f t="shared" si="442"/>
        <v>114.26609089127589</v>
      </c>
      <c r="D380" s="2">
        <f>Gen_Cons_Horario!B406</f>
        <v>96.941000000000003</v>
      </c>
      <c r="E380" s="140">
        <f t="shared" si="400"/>
        <v>17.325090891275892</v>
      </c>
      <c r="F380" s="116">
        <f>IF(AND(E380&gt;0,E380*$B$4+L379&lt;=$B$2*'SFV+BESS'!$I$9,E380&lt;'SFV+BESS'!$I$7), E380*$B$4, IF(AND(E380&gt;0,E380*$B$4+L379&gt;$B$2*'SFV+BESS'!$I$9,E380*$B$4&lt;'SFV+BESS'!$I$7),$B$2*'SFV+BESS'!$I$9-L379,IF(AND(E380&gt;0,E380*$B$4+L379&gt;$B$2*'SFV+BESS'!$I$9,E380*$B$4&gt;'SFV+BESS'!$I$7,L379&lt;$B$2*'SFV+BESS'!$I$9),$B$2*'SFV+BESS'!$I$9-L379,IF(AND(E380&gt;0,E380*$B$4+L379&lt;=$B$2*'SFV+BESS'!$I$9,E380&gt;'SFV+BESS'!$I$7),'SFV+BESS'!$I$7,0))))</f>
        <v>16.458836346712097</v>
      </c>
      <c r="G380" s="27">
        <f>IF(AND(E380&lt;0,L379+E380/$B$5&gt;$H$2,-E380/'Carga-Descarga Año'!$B$5&lt;'SFV+BESS'!$I$7),E380/$B$5,IF(AND(E380&lt;0,L379+E380/$B$5&gt;$H$2,-E380/'Carga-Descarga Año'!$B$5&gt;'SFV+BESS'!$I$7),-'SFV+BESS'!$I$7,IF(AND(E380&lt;0,L379+E380/$B$5&lt;$H$2),-MIN('SFV+BESS'!$I$7,L379-$H$2),0)))</f>
        <v>0</v>
      </c>
      <c r="I380" s="38">
        <f t="shared" si="401"/>
        <v>96.941000000000003</v>
      </c>
      <c r="J380" s="27">
        <f t="shared" si="403"/>
        <v>0</v>
      </c>
      <c r="K380" s="27">
        <f t="shared" si="402"/>
        <v>0</v>
      </c>
      <c r="L380" s="28">
        <f>IF((L379+F380+G380)&gt;=$B$2*'SFV+BESS'!$I$9, $B$2*'SFV+BESS'!$I$9, (L379+F380+G380))</f>
        <v>130.27379160631943</v>
      </c>
      <c r="M380" s="110">
        <f t="shared" si="404"/>
        <v>0</v>
      </c>
      <c r="R380" s="251"/>
      <c r="S380" s="41">
        <v>15.4583333333333</v>
      </c>
      <c r="T380" s="2">
        <f t="shared" si="461"/>
        <v>115.68420825459324</v>
      </c>
      <c r="U380" s="2">
        <f>Gen_Cons_Horario!B1150</f>
        <v>59.656000000000006</v>
      </c>
      <c r="V380" s="35">
        <f t="shared" si="436"/>
        <v>56.028208254593238</v>
      </c>
      <c r="W380" s="116">
        <f>IF(AND(V380&gt;0,V380*$B$4+AC379&lt;=$B$2*'SFV+BESS'!$I$9,V380&lt;'SFV+BESS'!$I$7), V380*$B$4, IF(AND(V380&gt;0,V380*$B$4+AC379&gt;$B$2*'SFV+BESS'!$I$9,V380*$B$4&lt;'SFV+BESS'!$I$7),$B$2*'SFV+BESS'!$I$9-AC379,IF(AND(V380&gt;0,V380*$B$4+AC379&gt;$B$2*'SFV+BESS'!$I$9,V380*$B$4&gt;'SFV+BESS'!$I$7,AC379&lt;$B$2*'SFV+BESS'!$I$9),$B$2*'SFV+BESS'!$I$9-AC379,IF(AND(V380&gt;0,V380*$B$4+AC379&lt;=$B$2*'SFV+BESS'!$I$9,V380&gt;'SFV+BESS'!$I$7),'SFV+BESS'!$I$7,0))))</f>
        <v>0</v>
      </c>
      <c r="X380" s="27">
        <f>IF(AND(V380&lt;0,AC379+V380/$B$5&gt;$H$2,-V380/'Carga-Descarga Año'!$B$5&lt;'SFV+BESS'!$I$7),V380/$B$5,IF(AND(V380&lt;0,AC379+V380/$B$5&gt;$H$2,-V380/'Carga-Descarga Año'!$B$5&gt;'SFV+BESS'!$I$7),-'SFV+BESS'!$I$7,IF(AND(V380&lt;0,AC379+V380/$B$5&lt;$H$2),-MIN('SFV+BESS'!$I$7,AC379-$H$2),0)))</f>
        <v>0</v>
      </c>
      <c r="Z380" s="33">
        <f t="shared" si="430"/>
        <v>59.656000000000006</v>
      </c>
      <c r="AA380" s="27">
        <f t="shared" si="405"/>
        <v>0</v>
      </c>
      <c r="AB380" s="27">
        <f t="shared" si="429"/>
        <v>0</v>
      </c>
      <c r="AC380" s="28">
        <f>IF((AC379+W380+X380)&gt;=$B$2*'SFV+BESS'!$I$9, $B$2*'SFV+BESS'!$I$9, (AC379+W380+X380))</f>
        <v>173.61249999999998</v>
      </c>
      <c r="AD380" s="110">
        <f t="shared" si="406"/>
        <v>56.028208254593238</v>
      </c>
      <c r="AI380" s="251"/>
      <c r="AJ380" s="41">
        <v>15.4583333333333</v>
      </c>
      <c r="AK380" s="52">
        <f t="shared" si="462"/>
        <v>115.61736628907755</v>
      </c>
      <c r="AL380" s="33">
        <f>Gen_Cons_Horario!B1822</f>
        <v>0</v>
      </c>
      <c r="AM380" s="35">
        <f t="shared" si="437"/>
        <v>115.61736628907755</v>
      </c>
      <c r="AN380" s="116">
        <f>IF(AND(AM380&gt;0,AM380*$B$4+AT379&lt;=$B$2*'SFV+BESS'!$I$9,AM380&lt;'SFV+BESS'!$I$7), AM380*$B$4, IF(AND(AM380&gt;0,AM380*$B$4+AT379&gt;$B$2*'SFV+BESS'!$I$9,AM380*$B$4&lt;'SFV+BESS'!$I$7),$B$2*'SFV+BESS'!$I$9-AT379,IF(AND(AM380&gt;0,AM380*$B$4+AT379&gt;$B$2*'SFV+BESS'!$I$9,AM380*$B$4&gt;'SFV+BESS'!$I$7,AT379&lt;$B$2*'SFV+BESS'!$I$9),$B$2*'SFV+BESS'!$I$9-AT379,IF(AND(AM380&gt;0,AM380*$B$4+AT379&lt;=$B$2*'SFV+BESS'!$I$9,AM380&gt;'SFV+BESS'!$I$7),'SFV+BESS'!$I$7,0))))</f>
        <v>0</v>
      </c>
      <c r="AO380" s="27">
        <f>IF(AND(AM380&lt;0,AT379+AM380/$B$5&gt;$H$2,-AM380/'Carga-Descarga Año'!$B$5&lt;'SFV+BESS'!$I$7),AM380/$B$5,IF(AND(AM380&lt;0,AT379+AM380/$B$5&gt;$H$2,-AM380/'Carga-Descarga Año'!$B$5&gt;'SFV+BESS'!$I$7),-'SFV+BESS'!$I$7,IF(AND(AM380&lt;0,AT379+AM380/$B$5&lt;$H$2),-MIN('SFV+BESS'!$I$7,AT379-$H$2),0)))</f>
        <v>0</v>
      </c>
      <c r="AP380" s="33"/>
      <c r="AQ380" s="33">
        <f t="shared" si="443"/>
        <v>0</v>
      </c>
      <c r="AR380" s="27">
        <f t="shared" si="407"/>
        <v>0</v>
      </c>
      <c r="AS380" s="27">
        <f t="shared" si="444"/>
        <v>0</v>
      </c>
      <c r="AT380" s="28">
        <f>IF((AT379+AN380+AO380)&gt;=$B$2*'SFV+BESS'!$I$9, $B$2*'SFV+BESS'!$I$9, (AT379+AN380+AO380))</f>
        <v>173.61249999999998</v>
      </c>
      <c r="AU380" s="110">
        <f t="shared" si="408"/>
        <v>115.61736628907755</v>
      </c>
      <c r="AZ380" s="251"/>
      <c r="BA380" s="41">
        <v>15.4583333333333</v>
      </c>
      <c r="BB380" s="33">
        <f t="shared" si="463"/>
        <v>100.24824985336119</v>
      </c>
      <c r="BC380" s="33">
        <f>Gen_Cons_Horario!B2566</f>
        <v>0</v>
      </c>
      <c r="BD380" s="35">
        <f t="shared" si="438"/>
        <v>100.24824985336119</v>
      </c>
      <c r="BE380" s="116">
        <f>IF(AND(BD380&gt;0,BD380*$B$4+BK379&lt;=$B$2*'SFV+BESS'!$I$9,BD380&lt;'SFV+BESS'!$I$7), BD380*$B$4, IF(AND(BD380&gt;0,BD380*$B$4+BK379&gt;$B$2*'SFV+BESS'!$I$9,BD380*$B$4&lt;'SFV+BESS'!$I$7),$B$2*'SFV+BESS'!$I$9-BK379,IF(AND(BD380&gt;0,BD380*$B$4+BK379&gt;$B$2*'SFV+BESS'!$I$9,BD380*$B$4&gt;'SFV+BESS'!$I$7,BK379&lt;$B$2*'SFV+BESS'!$I$9),$B$2*'SFV+BESS'!$I$9-BK379,IF(AND(BD380&gt;0,BD380*$B$4+BK379&lt;=$B$2*'SFV+BESS'!$I$9,BD380&gt;'SFV+BESS'!$I$7),'SFV+BESS'!$I$7,0))))</f>
        <v>0</v>
      </c>
      <c r="BF380" s="27">
        <f>IF(AND(BD380&lt;0,BK379+BD380/$B$5&gt;$H$2,-BD380/'Carga-Descarga Año'!$B$5&lt;'SFV+BESS'!$I$7),BD380/$B$5,IF(AND(BD380&lt;0,BK379+BD380/$B$5&gt;$H$2,-BD380/'Carga-Descarga Año'!$B$5&gt;'SFV+BESS'!$I$7),-'SFV+BESS'!$I$7,IF(AND(BD380&lt;0,BK379+BD380/$B$5&lt;$H$2),-MIN('SFV+BESS'!$I$7,BK379-$H$2),0)))</f>
        <v>0</v>
      </c>
      <c r="BG380" s="33"/>
      <c r="BH380" s="33">
        <f t="shared" si="445"/>
        <v>0</v>
      </c>
      <c r="BI380" s="27">
        <f t="shared" si="409"/>
        <v>0</v>
      </c>
      <c r="BJ380" s="27">
        <f t="shared" si="446"/>
        <v>0</v>
      </c>
      <c r="BK380" s="28">
        <f>IF((BK379+BE380+BF380)&gt;=$B$2*'SFV+BESS'!$I$9, $B$2*'SFV+BESS'!$I$9, (BK379+BE380+BF380))</f>
        <v>173.61249999999998</v>
      </c>
      <c r="BL380" s="110">
        <f t="shared" si="410"/>
        <v>100.24824985336119</v>
      </c>
      <c r="BQ380" s="251"/>
      <c r="BR380" s="41">
        <v>15.4583333333333</v>
      </c>
      <c r="BS380" s="33">
        <f t="shared" si="464"/>
        <v>79.979225615012339</v>
      </c>
      <c r="BT380" s="33">
        <f>Gen_Cons_Horario!B3286</f>
        <v>0</v>
      </c>
      <c r="BU380" s="35">
        <f t="shared" si="439"/>
        <v>79.979225615012339</v>
      </c>
      <c r="BV380" s="116">
        <f>IF(AND(BU380&gt;0,BU380*$B$4+CB379&lt;=$B$2*'SFV+BESS'!$I$9,BU380&lt;'SFV+BESS'!$I$7), BU380*$B$4, IF(AND(BU380&gt;0,BU380*$B$4+CB379&gt;$B$2*'SFV+BESS'!$I$9,BU380*$B$4&lt;'SFV+BESS'!$I$7),$B$2*'SFV+BESS'!$I$9-CB379,IF(AND(BU380&gt;0,BU380*$B$4+CB379&gt;$B$2*'SFV+BESS'!$I$9,BU380*$B$4&gt;'SFV+BESS'!$I$7,CB379&lt;$B$2*'SFV+BESS'!$I$9),$B$2*'SFV+BESS'!$I$9-CB379,IF(AND(BU380&gt;0,BU380*$B$4+CB379&lt;=$B$2*'SFV+BESS'!$I$9,BU380&gt;'SFV+BESS'!$I$7),'SFV+BESS'!$I$7,0))))</f>
        <v>0</v>
      </c>
      <c r="BW380" s="27">
        <f>IF(AND(BU380&lt;0,CB379+BU380/$B$5&gt;$H$2,-BU380/'Carga-Descarga Año'!$B$5&lt;'SFV+BESS'!$I$7),BU380/$B$5,IF(AND(BU380&lt;0,CB379+BU380/$B$5&gt;$H$2,-BU380/'Carga-Descarga Año'!$B$5&gt;'SFV+BESS'!$I$7),-'SFV+BESS'!$I$7,IF(AND(BU380&lt;0,CB379+BU380/$B$5&lt;$H$2),-MIN('SFV+BESS'!$I$7,CB379-$H$2),0)))</f>
        <v>0</v>
      </c>
      <c r="BX380" s="33"/>
      <c r="BY380" s="33">
        <f t="shared" si="447"/>
        <v>0</v>
      </c>
      <c r="BZ380" s="27">
        <f t="shared" si="411"/>
        <v>0</v>
      </c>
      <c r="CA380" s="27">
        <f t="shared" si="412"/>
        <v>0</v>
      </c>
      <c r="CB380" s="28">
        <f>IF((CB379+BV380+BW380)&gt;=$B$2*'SFV+BESS'!$I$9, $B$2*'SFV+BESS'!$I$9, (CB379+BV380+BW380))</f>
        <v>173.61249999999998</v>
      </c>
      <c r="CC380" s="110">
        <f t="shared" si="413"/>
        <v>79.979225615012339</v>
      </c>
      <c r="CH380" s="251"/>
      <c r="CI380" s="41">
        <v>15.4583333333333</v>
      </c>
      <c r="CJ380" s="33">
        <f t="shared" si="465"/>
        <v>71.185968854106946</v>
      </c>
      <c r="CK380" s="33">
        <f>Gen_Cons_Horario!B4030</f>
        <v>0</v>
      </c>
      <c r="CL380" s="35">
        <f t="shared" si="440"/>
        <v>71.185968854106946</v>
      </c>
      <c r="CM380" s="116">
        <f>IF(AND(CL380&gt;0,CL380*$B$4+CS379&lt;=$B$2*'SFV+BESS'!$I$9,CL380&lt;'SFV+BESS'!$I$7), CL380*$B$4, IF(AND(CL380&gt;0,CL380*$B$4+CS379&gt;$B$2*'SFV+BESS'!$I$9,CL380*$B$4&lt;'SFV+BESS'!$I$7),$B$2*'SFV+BESS'!$I$9-CS379,IF(AND(CL380&gt;0,CL380*$B$4+CS379&gt;$B$2*'SFV+BESS'!$I$9,CL380*$B$4&gt;'SFV+BESS'!$I$7,CS379&lt;$B$2*'SFV+BESS'!$I$9),$B$2*'SFV+BESS'!$I$9-CS379,IF(AND(CL380&gt;0,CL380*$B$4+CS379&lt;=$B$2*'SFV+BESS'!$I$9,CL380&gt;'SFV+BESS'!$I$7),'SFV+BESS'!$I$7,0))))</f>
        <v>0</v>
      </c>
      <c r="CN380" s="27">
        <f>IF(AND(CL380&lt;0,CS379+CL380/$B$5&gt;$H$2,-CL380/'Carga-Descarga Año'!$B$5&lt;'SFV+BESS'!$I$7),CL380/$B$5,IF(AND(CL380&lt;0,CS379+CL380/$B$5&gt;$H$2,-CL380/'Carga-Descarga Año'!$B$5&gt;'SFV+BESS'!$I$7),-'SFV+BESS'!$I$7,IF(AND(CL380&lt;0,CS379+CL380/$B$5&lt;$H$2),-MIN('SFV+BESS'!$I$7,CS379-$H$2),0)))</f>
        <v>0</v>
      </c>
      <c r="CO380" s="33"/>
      <c r="CP380" s="33">
        <f t="shared" si="448"/>
        <v>0</v>
      </c>
      <c r="CQ380" s="27">
        <f t="shared" si="414"/>
        <v>0</v>
      </c>
      <c r="CR380" s="27">
        <f t="shared" si="449"/>
        <v>0</v>
      </c>
      <c r="CS380" s="28">
        <f>IF((CS379+CM380+CN380)&gt;=$B$2*'SFV+BESS'!$I$9, $B$2*'SFV+BESS'!$I$9, (CS379+CM380+CN380))</f>
        <v>173.61249999999998</v>
      </c>
      <c r="CT380" s="110">
        <f t="shared" si="415"/>
        <v>71.185968854106946</v>
      </c>
      <c r="CY380" s="251"/>
      <c r="CZ380" s="41">
        <v>15.4583333333333</v>
      </c>
      <c r="DA380" s="33">
        <f t="shared" si="466"/>
        <v>79.260499325489363</v>
      </c>
      <c r="DB380" s="33">
        <f>Gen_Cons_Horario!B4750</f>
        <v>0</v>
      </c>
      <c r="DC380" s="35">
        <f t="shared" si="431"/>
        <v>79.260499325489363</v>
      </c>
      <c r="DD380" s="116">
        <f>IF(AND(DC380&gt;0,DC380*$B$4+DJ379&lt;=$B$2*'SFV+BESS'!$I$9,DC380&lt;'SFV+BESS'!$I$7), DC380*$B$4, IF(AND(DC380&gt;0,DC380*$B$4+DJ379&gt;$B$2*'SFV+BESS'!$I$9,DC380*$B$4&lt;'SFV+BESS'!$I$7),$B$2*'SFV+BESS'!$I$9-DJ379,IF(AND(DC380&gt;0,DC380*$B$4+DJ379&gt;$B$2*'SFV+BESS'!$I$9,DC380*$B$4&gt;'SFV+BESS'!$I$7,DJ379&lt;$B$2*'SFV+BESS'!$I$9),$B$2*'SFV+BESS'!$I$9-DJ379,IF(AND(DC380&gt;0,DC380*$B$4+DJ379&lt;=$B$2*'SFV+BESS'!$I$9,DC380&gt;'SFV+BESS'!$I$7),'SFV+BESS'!$I$7,0))))</f>
        <v>0</v>
      </c>
      <c r="DE380" s="27">
        <f>IF(AND(DC380&lt;0,DJ379+DC380/$B$5&gt;$H$2,-DC380/'Carga-Descarga Año'!$B$5&lt;'SFV+BESS'!$I$7),DC380/$B$5,IF(AND(DC380&lt;0,DJ379+DC380/$B$5&gt;$H$2,-DC380/'Carga-Descarga Año'!$B$5&gt;'SFV+BESS'!$I$7),-'SFV+BESS'!$I$7,IF(AND(DC380&lt;0,DJ379+DC380/$B$5&lt;$H$2),-MIN('SFV+BESS'!$I$7,DJ379-$H$2),0)))</f>
        <v>0</v>
      </c>
      <c r="DF380" s="33"/>
      <c r="DG380" s="33">
        <f t="shared" si="450"/>
        <v>0</v>
      </c>
      <c r="DH380" s="27">
        <f t="shared" si="416"/>
        <v>0</v>
      </c>
      <c r="DI380" s="27">
        <f t="shared" si="417"/>
        <v>0</v>
      </c>
      <c r="DJ380" s="28">
        <f>IF((DJ379+DD380+DE380)&gt;=$B$2*'SFV+BESS'!$I$9, $B$2*'SFV+BESS'!$I$9, (DJ379+DD380+DE380))</f>
        <v>173.61249999999998</v>
      </c>
      <c r="DK380" s="110">
        <f t="shared" si="418"/>
        <v>79.260499325489363</v>
      </c>
      <c r="DP380" s="251"/>
      <c r="DQ380" s="41">
        <v>15.4583333333333</v>
      </c>
      <c r="DR380" s="33">
        <f t="shared" si="467"/>
        <v>83.030986709775661</v>
      </c>
      <c r="DS380" s="33">
        <f>Gen_Cons_Horario!B5494</f>
        <v>0</v>
      </c>
      <c r="DT380" s="35">
        <f t="shared" si="432"/>
        <v>83.030986709775661</v>
      </c>
      <c r="DU380" s="116">
        <f>IF(AND(DT380&gt;0,DT380*$B$4+EA379&lt;=$B$2*'SFV+BESS'!$I$9,DT380&lt;'SFV+BESS'!$I$7), DT380*$B$4, IF(AND(DT380&gt;0,DT380*$B$4+EA379&gt;$B$2*'SFV+BESS'!$I$9,DT380*$B$4&lt;'SFV+BESS'!$I$7),$B$2*'SFV+BESS'!$I$9-EA379,IF(AND(DT380&gt;0,DT380*$B$4+EA379&gt;$B$2*'SFV+BESS'!$I$9,DT380*$B$4&gt;'SFV+BESS'!$I$7,EA379&lt;$B$2*'SFV+BESS'!$I$9),$B$2*'SFV+BESS'!$I$9-EA379,IF(AND(DT380&gt;0,DT380*$B$4+EA379&lt;=$B$2*'SFV+BESS'!$I$9,DT380&gt;'SFV+BESS'!$I$7),'SFV+BESS'!$I$7,0))))</f>
        <v>0</v>
      </c>
      <c r="DV380" s="27">
        <f>IF(AND(DT380&lt;0,EA379+DT380/$B$5&gt;$H$2,-DT380/'Carga-Descarga Año'!$B$5&lt;'SFV+BESS'!$I$7),DT380/$B$5,IF(AND(DT380&lt;0,EA379+DT380/$B$5&gt;$H$2,-DT380/'Carga-Descarga Año'!$B$5&gt;'SFV+BESS'!$I$7),-'SFV+BESS'!$I$7,IF(AND(DT380&lt;0,EA379+DT380/$B$5&lt;$H$2),-MIN('SFV+BESS'!$I$7,EA379-$H$2),0)))</f>
        <v>0</v>
      </c>
      <c r="DW380" s="33"/>
      <c r="DX380" s="33">
        <f t="shared" si="451"/>
        <v>0</v>
      </c>
      <c r="DY380" s="27">
        <f t="shared" si="419"/>
        <v>0</v>
      </c>
      <c r="DZ380" s="27">
        <f t="shared" si="452"/>
        <v>0</v>
      </c>
      <c r="EA380" s="28">
        <f>IF((EA379+DU380+DV380)&gt;=$B$2*'SFV+BESS'!$I$9, $B$2*'SFV+BESS'!$I$9, (EA379+DU380+DV380))</f>
        <v>173.61249999999998</v>
      </c>
      <c r="EB380" s="110">
        <f t="shared" si="420"/>
        <v>83.030986709775661</v>
      </c>
      <c r="EG380" s="251"/>
      <c r="EH380" s="41">
        <v>15.4583333333333</v>
      </c>
      <c r="EI380" s="33">
        <f t="shared" si="468"/>
        <v>98.155127964009495</v>
      </c>
      <c r="EJ380" s="33">
        <f>Gen_Cons_Horario!B6238</f>
        <v>0</v>
      </c>
      <c r="EK380" s="35">
        <f t="shared" si="433"/>
        <v>98.155127964009495</v>
      </c>
      <c r="EL380" s="116">
        <f>IF(AND(EK380&gt;0,EK380*$B$4+ER379&lt;=$B$2*'SFV+BESS'!$I$9,EK380&lt;'SFV+BESS'!$I$7), EK380*$B$4, IF(AND(EK380&gt;0,EK380*$B$4+ER379&gt;$B$2*'SFV+BESS'!$I$9,EK380*$B$4&lt;'SFV+BESS'!$I$7),$B$2*'SFV+BESS'!$I$9-ER379,IF(AND(EK380&gt;0,EK380*$B$4+ER379&gt;$B$2*'SFV+BESS'!$I$9,EK380*$B$4&gt;'SFV+BESS'!$I$7,ER379&lt;$B$2*'SFV+BESS'!$I$9),$B$2*'SFV+BESS'!$I$9-ER379,IF(AND(EK380&gt;0,EK380*$B$4+ER379&lt;=$B$2*'SFV+BESS'!$I$9,EK380&gt;'SFV+BESS'!$I$7),'SFV+BESS'!$I$7,0))))</f>
        <v>0</v>
      </c>
      <c r="EM380" s="27">
        <f>IF(AND(EK380&lt;0,ER379+EK380/$B$5&gt;$H$2,-EK380/'Carga-Descarga Año'!$B$5&lt;'SFV+BESS'!$I$7),EK380/$B$5,IF(AND(EK380&lt;0,ER379+EK380/$B$5&gt;$H$2,-EK380/'Carga-Descarga Año'!$B$5&gt;'SFV+BESS'!$I$7),-'SFV+BESS'!$I$7,IF(AND(EK380&lt;0,ER379+EK380/$B$5&lt;$H$2),-MIN('SFV+BESS'!$I$7,ER379-$H$2),0)))</f>
        <v>0</v>
      </c>
      <c r="EN380" s="33"/>
      <c r="EO380" s="33">
        <f t="shared" si="453"/>
        <v>0</v>
      </c>
      <c r="EP380" s="27">
        <f t="shared" si="421"/>
        <v>0</v>
      </c>
      <c r="EQ380" s="27">
        <f t="shared" si="454"/>
        <v>0</v>
      </c>
      <c r="ER380" s="28">
        <f>IF((ER379+EL380+EM380)&gt;=$B$2*'SFV+BESS'!$I$9, $B$2*'SFV+BESS'!$I$9, (ER379+EL380+EM380))</f>
        <v>173.61249999999998</v>
      </c>
      <c r="ES380" s="110">
        <f t="shared" si="422"/>
        <v>98.155127964009495</v>
      </c>
      <c r="EX380" s="251"/>
      <c r="EY380" s="41">
        <v>15.4583333333333</v>
      </c>
      <c r="EZ380" s="33">
        <f t="shared" si="469"/>
        <v>105.54601066041208</v>
      </c>
      <c r="FA380" s="33">
        <f>Gen_Cons_Horario!B6958</f>
        <v>0</v>
      </c>
      <c r="FB380" s="35">
        <f t="shared" si="434"/>
        <v>105.54601066041208</v>
      </c>
      <c r="FC380" s="116">
        <f>IF(AND(FB380&gt;0,FB380*$B$4+FI379&lt;=$B$2*'SFV+BESS'!$I$9,FB380&lt;'SFV+BESS'!$I$7), FB380*$B$4, IF(AND(FB380&gt;0,FB380*$B$4+FI379&gt;$B$2*'SFV+BESS'!$I$9,FB380*$B$4&lt;'SFV+BESS'!$I$7),$B$2*'SFV+BESS'!$I$9-FI379,IF(AND(FB380&gt;0,FB380*$B$4+FI379&gt;$B$2*'SFV+BESS'!$I$9,FB380*$B$4&gt;'SFV+BESS'!$I$7,FI379&lt;$B$2*'SFV+BESS'!$I$9),$B$2*'SFV+BESS'!$I$9-FI379,IF(AND(FB380&gt;0,FB380*$B$4+FI379&lt;=$B$2*'SFV+BESS'!$I$9,FB380&gt;'SFV+BESS'!$I$7),'SFV+BESS'!$I$7,0))))</f>
        <v>0</v>
      </c>
      <c r="FD380" s="27">
        <f>IF(AND(FB380&lt;0,FI379+FB380/$B$5&gt;$H$2,-FB380/'Carga-Descarga Año'!$B$5&lt;'SFV+BESS'!$I$7),FB380/$B$5,IF(AND(FB380&lt;0,FI379+FB380/$B$5&gt;$H$2,-FB380/'Carga-Descarga Año'!$B$5&gt;'SFV+BESS'!$I$7),-'SFV+BESS'!$I$7,IF(AND(FB380&lt;0,FI379+FB380/$B$5&lt;$H$2),-MIN('SFV+BESS'!$I$7,FI379-$H$2),0)))</f>
        <v>0</v>
      </c>
      <c r="FE380" s="33"/>
      <c r="FF380" s="33">
        <f t="shared" si="455"/>
        <v>0</v>
      </c>
      <c r="FG380" s="27">
        <f t="shared" si="423"/>
        <v>0</v>
      </c>
      <c r="FH380" s="27">
        <f t="shared" si="456"/>
        <v>0</v>
      </c>
      <c r="FI380" s="28">
        <f>IF((FI379+FC380+FD380)&gt;=$B$2*'SFV+BESS'!$I$9, $B$2*'SFV+BESS'!$I$9, (FI379+FC380+FD380))</f>
        <v>173.61249999999998</v>
      </c>
      <c r="FJ380" s="110">
        <f t="shared" si="424"/>
        <v>105.54601066041208</v>
      </c>
      <c r="FO380" s="251"/>
      <c r="FP380" s="41">
        <v>15.4583333333333</v>
      </c>
      <c r="FQ380" s="33">
        <f t="shared" si="470"/>
        <v>111.79188536815481</v>
      </c>
      <c r="FR380" s="33">
        <f>Gen_Cons_Horario!B7702</f>
        <v>59.656000000000006</v>
      </c>
      <c r="FS380" s="35">
        <f t="shared" si="435"/>
        <v>52.135885368154803</v>
      </c>
      <c r="FT380" s="116">
        <f>IF(AND(FS380&gt;0,FS380*$B$4+FZ379&lt;=$B$2*'SFV+BESS'!$I$9,FS380&lt;'SFV+BESS'!$I$7), FS380*$B$4, IF(AND(FS380&gt;0,FS380*$B$4+FZ379&gt;$B$2*'SFV+BESS'!$I$9,FS380*$B$4&lt;'SFV+BESS'!$I$7),$B$2*'SFV+BESS'!$I$9-FZ379,IF(AND(FS380&gt;0,FS380*$B$4+FZ379&gt;$B$2*'SFV+BESS'!$I$9,FS380*$B$4&gt;'SFV+BESS'!$I$7,FZ379&lt;$B$2*'SFV+BESS'!$I$9),$B$2*'SFV+BESS'!$I$9-FZ379,IF(AND(FS380&gt;0,FS380*$B$4+FZ379&lt;=$B$2*'SFV+BESS'!$I$9,FS380&gt;'SFV+BESS'!$I$7),'SFV+BESS'!$I$7,0))))</f>
        <v>0</v>
      </c>
      <c r="FU380" s="27">
        <f>IF(AND(FS380&lt;0,FZ379+FS380/$B$5&gt;$H$2,-FS380/'Carga-Descarga Año'!$B$5&lt;'SFV+BESS'!$I$7),FS380/$B$5,IF(AND(FS380&lt;0,FZ379+FS380/$B$5&gt;$H$2,-FS380/'Carga-Descarga Año'!$B$5&gt;'SFV+BESS'!$I$7),-'SFV+BESS'!$I$7,IF(AND(FS380&lt;0,FZ379+FS380/$B$5&lt;$H$2),-MIN('SFV+BESS'!$I$7,FZ379-$H$2),0)))</f>
        <v>0</v>
      </c>
      <c r="FV380" s="33"/>
      <c r="FW380" s="33">
        <f t="shared" si="457"/>
        <v>59.656000000000006</v>
      </c>
      <c r="FX380" s="27">
        <f t="shared" si="425"/>
        <v>0</v>
      </c>
      <c r="FY380" s="27">
        <f t="shared" si="458"/>
        <v>0</v>
      </c>
      <c r="FZ380" s="28">
        <f>IF((FZ379+FT380+FU380)&gt;=$B$2*'SFV+BESS'!$I$9, $B$2*'SFV+BESS'!$I$9, (FZ379+FT380+FU380))</f>
        <v>173.61249999999998</v>
      </c>
      <c r="GA380" s="110">
        <f t="shared" si="426"/>
        <v>52.135885368154803</v>
      </c>
      <c r="GF380" s="251"/>
      <c r="GG380" s="41">
        <v>15.4583333333333</v>
      </c>
      <c r="GH380" s="33">
        <f t="shared" si="471"/>
        <v>113.11824732914998</v>
      </c>
      <c r="GI380" s="33">
        <f>Gen_Cons_Horario!B8422</f>
        <v>59.656000000000006</v>
      </c>
      <c r="GJ380" s="35">
        <f t="shared" si="441"/>
        <v>53.462247329149974</v>
      </c>
      <c r="GK380" s="116">
        <f>IF(AND(GJ380&gt;0,GJ380*$B$4+GQ379&lt;=$B$2*'SFV+BESS'!$I$9,GJ380&lt;'SFV+BESS'!$I$7), GJ380*$B$4, IF(AND(GJ380&gt;0,GJ380*$B$4+GQ379&gt;$B$2*'SFV+BESS'!$I$9,GJ380*$B$4&lt;'SFV+BESS'!$I$7),$B$2*'SFV+BESS'!$I$9-GQ379,IF(AND(GJ380&gt;0,GJ380*$B$4+GQ379&gt;$B$2*'SFV+BESS'!$I$9,GJ380*$B$4&gt;'SFV+BESS'!$I$7,GQ379&lt;$B$2*'SFV+BESS'!$I$9),$B$2*'SFV+BESS'!$I$9-GQ379,IF(AND(GJ380&gt;0,GJ380*$B$4+GQ379&lt;=$B$2*'SFV+BESS'!$I$9,GJ380&gt;'SFV+BESS'!$I$7),'SFV+BESS'!$I$7,0))))</f>
        <v>0</v>
      </c>
      <c r="GL380" s="27">
        <f>IF(AND(GJ380&lt;0,GQ379+GJ380/$B$5&gt;$H$2,-GJ380/'Carga-Descarga Año'!$B$5&lt;'SFV+BESS'!$I$7),GJ380/$B$5,IF(AND(GJ380&lt;0,GQ379+GJ380/$B$5&gt;$H$2,-GJ380/'Carga-Descarga Año'!$B$5&gt;'SFV+BESS'!$I$7),-'SFV+BESS'!$I$7,IF(AND(GJ380&lt;0,GQ379+GJ380/$B$5&lt;$H$2),-MIN('SFV+BESS'!$I$7,GQ379-$H$2),0)))</f>
        <v>0</v>
      </c>
      <c r="GM380" s="33"/>
      <c r="GN380" s="33">
        <f t="shared" si="459"/>
        <v>59.656000000000006</v>
      </c>
      <c r="GO380" s="27">
        <f t="shared" si="427"/>
        <v>0</v>
      </c>
      <c r="GP380" s="27">
        <f t="shared" si="460"/>
        <v>0</v>
      </c>
      <c r="GQ380" s="28">
        <f>IF((GQ379+GK380+GL380)&gt;=$B$2*'SFV+BESS'!$I$9, $B$2*'SFV+BESS'!$I$9, (GQ379+GK380+GL380))</f>
        <v>173.61249999999998</v>
      </c>
      <c r="GR380" s="110">
        <f t="shared" si="428"/>
        <v>53.462247329149974</v>
      </c>
    </row>
    <row r="381" spans="1:200">
      <c r="A381" s="249"/>
      <c r="B381" s="41">
        <v>15.5</v>
      </c>
      <c r="C381" s="38">
        <f t="shared" si="442"/>
        <v>123.83891499519927</v>
      </c>
      <c r="D381" s="2">
        <f>Gen_Cons_Horario!B407</f>
        <v>96.941000000000003</v>
      </c>
      <c r="E381" s="140">
        <f t="shared" si="400"/>
        <v>26.897914995199272</v>
      </c>
      <c r="F381" s="116">
        <f>IF(AND(E381&gt;0,E381*$B$4+L380&lt;=$B$2*'SFV+BESS'!$I$9,E381&lt;'SFV+BESS'!$I$7), E381*$B$4, IF(AND(E381&gt;0,E381*$B$4+L380&gt;$B$2*'SFV+BESS'!$I$9,E381*$B$4&lt;'SFV+BESS'!$I$7),$B$2*'SFV+BESS'!$I$9-L380,IF(AND(E381&gt;0,E381*$B$4+L380&gt;$B$2*'SFV+BESS'!$I$9,E381*$B$4&gt;'SFV+BESS'!$I$7,L380&lt;$B$2*'SFV+BESS'!$I$9),$B$2*'SFV+BESS'!$I$9-L380,IF(AND(E381&gt;0,E381*$B$4+L380&lt;=$B$2*'SFV+BESS'!$I$9,E381&gt;'SFV+BESS'!$I$7),'SFV+BESS'!$I$7,0))))</f>
        <v>25.553019245439309</v>
      </c>
      <c r="G381" s="27">
        <f>IF(AND(E381&lt;0,L380+E381/$B$5&gt;$H$2,-E381/'Carga-Descarga Año'!$B$5&lt;'SFV+BESS'!$I$7),E381/$B$5,IF(AND(E381&lt;0,L380+E381/$B$5&gt;$H$2,-E381/'Carga-Descarga Año'!$B$5&gt;'SFV+BESS'!$I$7),-'SFV+BESS'!$I$7,IF(AND(E381&lt;0,L380+E381/$B$5&lt;$H$2),-MIN('SFV+BESS'!$I$7,L380-$H$2),0)))</f>
        <v>0</v>
      </c>
      <c r="I381" s="38">
        <f t="shared" si="401"/>
        <v>96.941000000000003</v>
      </c>
      <c r="J381" s="27">
        <f t="shared" si="403"/>
        <v>0</v>
      </c>
      <c r="K381" s="27">
        <f t="shared" si="402"/>
        <v>0</v>
      </c>
      <c r="L381" s="28">
        <f>IF((L380+F381+G381)&gt;=$B$2*'SFV+BESS'!$I$9, $B$2*'SFV+BESS'!$I$9, (L380+F381+G381))</f>
        <v>155.82681085175875</v>
      </c>
      <c r="M381" s="110">
        <f t="shared" si="404"/>
        <v>0</v>
      </c>
      <c r="R381" s="251"/>
      <c r="S381" s="41">
        <v>15.5</v>
      </c>
      <c r="T381" s="2">
        <f t="shared" si="461"/>
        <v>127.13809025999851</v>
      </c>
      <c r="U381" s="2">
        <f>Gen_Cons_Horario!B1151</f>
        <v>59.656000000000006</v>
      </c>
      <c r="V381" s="35">
        <f t="shared" si="436"/>
        <v>67.4820902599985</v>
      </c>
      <c r="W381" s="116">
        <f>IF(AND(V381&gt;0,V381*$B$4+AC380&lt;=$B$2*'SFV+BESS'!$I$9,V381&lt;'SFV+BESS'!$I$7), V381*$B$4, IF(AND(V381&gt;0,V381*$B$4+AC380&gt;$B$2*'SFV+BESS'!$I$9,V381*$B$4&lt;'SFV+BESS'!$I$7),$B$2*'SFV+BESS'!$I$9-AC380,IF(AND(V381&gt;0,V381*$B$4+AC380&gt;$B$2*'SFV+BESS'!$I$9,V381*$B$4&gt;'SFV+BESS'!$I$7,AC380&lt;$B$2*'SFV+BESS'!$I$9),$B$2*'SFV+BESS'!$I$9-AC380,IF(AND(V381&gt;0,V381*$B$4+AC380&lt;=$B$2*'SFV+BESS'!$I$9,V381&gt;'SFV+BESS'!$I$7),'SFV+BESS'!$I$7,0))))</f>
        <v>0</v>
      </c>
      <c r="X381" s="27">
        <f>IF(AND(V381&lt;0,AC380+V381/$B$5&gt;$H$2,-V381/'Carga-Descarga Año'!$B$5&lt;'SFV+BESS'!$I$7),V381/$B$5,IF(AND(V381&lt;0,AC380+V381/$B$5&gt;$H$2,-V381/'Carga-Descarga Año'!$B$5&gt;'SFV+BESS'!$I$7),-'SFV+BESS'!$I$7,IF(AND(V381&lt;0,AC380+V381/$B$5&lt;$H$2),-MIN('SFV+BESS'!$I$7,AC380-$H$2),0)))</f>
        <v>0</v>
      </c>
      <c r="Z381" s="33">
        <f t="shared" si="430"/>
        <v>59.656000000000006</v>
      </c>
      <c r="AA381" s="27">
        <f t="shared" si="405"/>
        <v>0</v>
      </c>
      <c r="AB381" s="27">
        <f t="shared" si="429"/>
        <v>0</v>
      </c>
      <c r="AC381" s="28">
        <f>IF((AC380+W381+X381)&gt;=$B$2*'SFV+BESS'!$I$9, $B$2*'SFV+BESS'!$I$9, (AC380+W381+X381))</f>
        <v>173.61249999999998</v>
      </c>
      <c r="AD381" s="110">
        <f t="shared" si="406"/>
        <v>67.4820902599985</v>
      </c>
      <c r="AI381" s="251"/>
      <c r="AJ381" s="41">
        <v>15.5</v>
      </c>
      <c r="AK381" s="52">
        <f t="shared" si="462"/>
        <v>127.24751556075989</v>
      </c>
      <c r="AL381" s="33">
        <f>Gen_Cons_Horario!B1823</f>
        <v>0</v>
      </c>
      <c r="AM381" s="35">
        <f t="shared" si="437"/>
        <v>127.24751556075989</v>
      </c>
      <c r="AN381" s="116">
        <f>IF(AND(AM381&gt;0,AM381*$B$4+AT380&lt;=$B$2*'SFV+BESS'!$I$9,AM381&lt;'SFV+BESS'!$I$7), AM381*$B$4, IF(AND(AM381&gt;0,AM381*$B$4+AT380&gt;$B$2*'SFV+BESS'!$I$9,AM381*$B$4&lt;'SFV+BESS'!$I$7),$B$2*'SFV+BESS'!$I$9-AT380,IF(AND(AM381&gt;0,AM381*$B$4+AT380&gt;$B$2*'SFV+BESS'!$I$9,AM381*$B$4&gt;'SFV+BESS'!$I$7,AT380&lt;$B$2*'SFV+BESS'!$I$9),$B$2*'SFV+BESS'!$I$9-AT380,IF(AND(AM381&gt;0,AM381*$B$4+AT380&lt;=$B$2*'SFV+BESS'!$I$9,AM381&gt;'SFV+BESS'!$I$7),'SFV+BESS'!$I$7,0))))</f>
        <v>0</v>
      </c>
      <c r="AO381" s="27">
        <f>IF(AND(AM381&lt;0,AT380+AM381/$B$5&gt;$H$2,-AM381/'Carga-Descarga Año'!$B$5&lt;'SFV+BESS'!$I$7),AM381/$B$5,IF(AND(AM381&lt;0,AT380+AM381/$B$5&gt;$H$2,-AM381/'Carga-Descarga Año'!$B$5&gt;'SFV+BESS'!$I$7),-'SFV+BESS'!$I$7,IF(AND(AM381&lt;0,AT380+AM381/$B$5&lt;$H$2),-MIN('SFV+BESS'!$I$7,AT380-$H$2),0)))</f>
        <v>0</v>
      </c>
      <c r="AP381" s="33"/>
      <c r="AQ381" s="33">
        <f t="shared" si="443"/>
        <v>0</v>
      </c>
      <c r="AR381" s="27">
        <f t="shared" si="407"/>
        <v>0</v>
      </c>
      <c r="AS381" s="27">
        <f t="shared" si="444"/>
        <v>0</v>
      </c>
      <c r="AT381" s="28">
        <f>IF((AT380+AN381+AO381)&gt;=$B$2*'SFV+BESS'!$I$9, $B$2*'SFV+BESS'!$I$9, (AT380+AN381+AO381))</f>
        <v>173.61249999999998</v>
      </c>
      <c r="AU381" s="110">
        <f t="shared" si="408"/>
        <v>127.24751556075989</v>
      </c>
      <c r="AZ381" s="251"/>
      <c r="BA381" s="41">
        <v>15.5</v>
      </c>
      <c r="BB381" s="33">
        <f t="shared" si="463"/>
        <v>110.01903443945878</v>
      </c>
      <c r="BC381" s="33">
        <f>Gen_Cons_Horario!B2567</f>
        <v>0</v>
      </c>
      <c r="BD381" s="35">
        <f t="shared" si="438"/>
        <v>110.01903443945878</v>
      </c>
      <c r="BE381" s="116">
        <f>IF(AND(BD381&gt;0,BD381*$B$4+BK380&lt;=$B$2*'SFV+BESS'!$I$9,BD381&lt;'SFV+BESS'!$I$7), BD381*$B$4, IF(AND(BD381&gt;0,BD381*$B$4+BK380&gt;$B$2*'SFV+BESS'!$I$9,BD381*$B$4&lt;'SFV+BESS'!$I$7),$B$2*'SFV+BESS'!$I$9-BK380,IF(AND(BD381&gt;0,BD381*$B$4+BK380&gt;$B$2*'SFV+BESS'!$I$9,BD381*$B$4&gt;'SFV+BESS'!$I$7,BK380&lt;$B$2*'SFV+BESS'!$I$9),$B$2*'SFV+BESS'!$I$9-BK380,IF(AND(BD381&gt;0,BD381*$B$4+BK380&lt;=$B$2*'SFV+BESS'!$I$9,BD381&gt;'SFV+BESS'!$I$7),'SFV+BESS'!$I$7,0))))</f>
        <v>0</v>
      </c>
      <c r="BF381" s="27">
        <f>IF(AND(BD381&lt;0,BK380+BD381/$B$5&gt;$H$2,-BD381/'Carga-Descarga Año'!$B$5&lt;'SFV+BESS'!$I$7),BD381/$B$5,IF(AND(BD381&lt;0,BK380+BD381/$B$5&gt;$H$2,-BD381/'Carga-Descarga Año'!$B$5&gt;'SFV+BESS'!$I$7),-'SFV+BESS'!$I$7,IF(AND(BD381&lt;0,BK380+BD381/$B$5&lt;$H$2),-MIN('SFV+BESS'!$I$7,BK380-$H$2),0)))</f>
        <v>0</v>
      </c>
      <c r="BG381" s="33"/>
      <c r="BH381" s="33">
        <f t="shared" si="445"/>
        <v>0</v>
      </c>
      <c r="BI381" s="27">
        <f t="shared" si="409"/>
        <v>0</v>
      </c>
      <c r="BJ381" s="27">
        <f t="shared" si="446"/>
        <v>0</v>
      </c>
      <c r="BK381" s="28">
        <f>IF((BK380+BE381+BF381)&gt;=$B$2*'SFV+BESS'!$I$9, $B$2*'SFV+BESS'!$I$9, (BK380+BE381+BF381))</f>
        <v>173.61249999999998</v>
      </c>
      <c r="BL381" s="110">
        <f t="shared" si="410"/>
        <v>110.01903443945878</v>
      </c>
      <c r="BQ381" s="251"/>
      <c r="BR381" s="41">
        <v>15.5</v>
      </c>
      <c r="BS381" s="33">
        <f t="shared" si="464"/>
        <v>93.046254025352383</v>
      </c>
      <c r="BT381" s="33">
        <f>Gen_Cons_Horario!B3287</f>
        <v>0</v>
      </c>
      <c r="BU381" s="35">
        <f t="shared" si="439"/>
        <v>93.046254025352383</v>
      </c>
      <c r="BV381" s="116">
        <f>IF(AND(BU381&gt;0,BU381*$B$4+CB380&lt;=$B$2*'SFV+BESS'!$I$9,BU381&lt;'SFV+BESS'!$I$7), BU381*$B$4, IF(AND(BU381&gt;0,BU381*$B$4+CB380&gt;$B$2*'SFV+BESS'!$I$9,BU381*$B$4&lt;'SFV+BESS'!$I$7),$B$2*'SFV+BESS'!$I$9-CB380,IF(AND(BU381&gt;0,BU381*$B$4+CB380&gt;$B$2*'SFV+BESS'!$I$9,BU381*$B$4&gt;'SFV+BESS'!$I$7,CB380&lt;$B$2*'SFV+BESS'!$I$9),$B$2*'SFV+BESS'!$I$9-CB380,IF(AND(BU381&gt;0,BU381*$B$4+CB380&lt;=$B$2*'SFV+BESS'!$I$9,BU381&gt;'SFV+BESS'!$I$7),'SFV+BESS'!$I$7,0))))</f>
        <v>0</v>
      </c>
      <c r="BW381" s="27">
        <f>IF(AND(BU381&lt;0,CB380+BU381/$B$5&gt;$H$2,-BU381/'Carga-Descarga Año'!$B$5&lt;'SFV+BESS'!$I$7),BU381/$B$5,IF(AND(BU381&lt;0,CB380+BU381/$B$5&gt;$H$2,-BU381/'Carga-Descarga Año'!$B$5&gt;'SFV+BESS'!$I$7),-'SFV+BESS'!$I$7,IF(AND(BU381&lt;0,CB380+BU381/$B$5&lt;$H$2),-MIN('SFV+BESS'!$I$7,CB380-$H$2),0)))</f>
        <v>0</v>
      </c>
      <c r="BX381" s="33"/>
      <c r="BY381" s="33">
        <f t="shared" si="447"/>
        <v>0</v>
      </c>
      <c r="BZ381" s="27">
        <f t="shared" si="411"/>
        <v>0</v>
      </c>
      <c r="CA381" s="27">
        <f t="shared" si="412"/>
        <v>0</v>
      </c>
      <c r="CB381" s="28">
        <f>IF((CB380+BV381+BW381)&gt;=$B$2*'SFV+BESS'!$I$9, $B$2*'SFV+BESS'!$I$9, (CB380+BV381+BW381))</f>
        <v>173.61249999999998</v>
      </c>
      <c r="CC381" s="110">
        <f t="shared" si="413"/>
        <v>93.046254025352383</v>
      </c>
      <c r="CH381" s="251"/>
      <c r="CI381" s="41">
        <v>15.5</v>
      </c>
      <c r="CJ381" s="33">
        <f t="shared" si="465"/>
        <v>80.738079690760259</v>
      </c>
      <c r="CK381" s="33">
        <f>Gen_Cons_Horario!B4031</f>
        <v>0</v>
      </c>
      <c r="CL381" s="35">
        <f t="shared" si="440"/>
        <v>80.738079690760259</v>
      </c>
      <c r="CM381" s="116">
        <f>IF(AND(CL381&gt;0,CL381*$B$4+CS380&lt;=$B$2*'SFV+BESS'!$I$9,CL381&lt;'SFV+BESS'!$I$7), CL381*$B$4, IF(AND(CL381&gt;0,CL381*$B$4+CS380&gt;$B$2*'SFV+BESS'!$I$9,CL381*$B$4&lt;'SFV+BESS'!$I$7),$B$2*'SFV+BESS'!$I$9-CS380,IF(AND(CL381&gt;0,CL381*$B$4+CS380&gt;$B$2*'SFV+BESS'!$I$9,CL381*$B$4&gt;'SFV+BESS'!$I$7,CS380&lt;$B$2*'SFV+BESS'!$I$9),$B$2*'SFV+BESS'!$I$9-CS380,IF(AND(CL381&gt;0,CL381*$B$4+CS380&lt;=$B$2*'SFV+BESS'!$I$9,CL381&gt;'SFV+BESS'!$I$7),'SFV+BESS'!$I$7,0))))</f>
        <v>0</v>
      </c>
      <c r="CN381" s="27">
        <f>IF(AND(CL381&lt;0,CS380+CL381/$B$5&gt;$H$2,-CL381/'Carga-Descarga Año'!$B$5&lt;'SFV+BESS'!$I$7),CL381/$B$5,IF(AND(CL381&lt;0,CS380+CL381/$B$5&gt;$H$2,-CL381/'Carga-Descarga Año'!$B$5&gt;'SFV+BESS'!$I$7),-'SFV+BESS'!$I$7,IF(AND(CL381&lt;0,CS380+CL381/$B$5&lt;$H$2),-MIN('SFV+BESS'!$I$7,CS380-$H$2),0)))</f>
        <v>0</v>
      </c>
      <c r="CO381" s="33"/>
      <c r="CP381" s="33">
        <f t="shared" si="448"/>
        <v>0</v>
      </c>
      <c r="CQ381" s="27">
        <f t="shared" si="414"/>
        <v>0</v>
      </c>
      <c r="CR381" s="27">
        <f t="shared" si="449"/>
        <v>0</v>
      </c>
      <c r="CS381" s="28">
        <f>IF((CS380+CM381+CN381)&gt;=$B$2*'SFV+BESS'!$I$9, $B$2*'SFV+BESS'!$I$9, (CS380+CM381+CN381))</f>
        <v>173.61249999999998</v>
      </c>
      <c r="CT381" s="110">
        <f t="shared" si="415"/>
        <v>80.738079690760259</v>
      </c>
      <c r="CY381" s="251"/>
      <c r="CZ381" s="41">
        <v>15.5</v>
      </c>
      <c r="DA381" s="33">
        <f t="shared" si="466"/>
        <v>89.383443532820891</v>
      </c>
      <c r="DB381" s="33">
        <f>Gen_Cons_Horario!B4751</f>
        <v>0</v>
      </c>
      <c r="DC381" s="35">
        <f t="shared" si="431"/>
        <v>89.383443532820891</v>
      </c>
      <c r="DD381" s="116">
        <f>IF(AND(DC381&gt;0,DC381*$B$4+DJ380&lt;=$B$2*'SFV+BESS'!$I$9,DC381&lt;'SFV+BESS'!$I$7), DC381*$B$4, IF(AND(DC381&gt;0,DC381*$B$4+DJ380&gt;$B$2*'SFV+BESS'!$I$9,DC381*$B$4&lt;'SFV+BESS'!$I$7),$B$2*'SFV+BESS'!$I$9-DJ380,IF(AND(DC381&gt;0,DC381*$B$4+DJ380&gt;$B$2*'SFV+BESS'!$I$9,DC381*$B$4&gt;'SFV+BESS'!$I$7,DJ380&lt;$B$2*'SFV+BESS'!$I$9),$B$2*'SFV+BESS'!$I$9-DJ380,IF(AND(DC381&gt;0,DC381*$B$4+DJ380&lt;=$B$2*'SFV+BESS'!$I$9,DC381&gt;'SFV+BESS'!$I$7),'SFV+BESS'!$I$7,0))))</f>
        <v>0</v>
      </c>
      <c r="DE381" s="27">
        <f>IF(AND(DC381&lt;0,DJ380+DC381/$B$5&gt;$H$2,-DC381/'Carga-Descarga Año'!$B$5&lt;'SFV+BESS'!$I$7),DC381/$B$5,IF(AND(DC381&lt;0,DJ380+DC381/$B$5&gt;$H$2,-DC381/'Carga-Descarga Año'!$B$5&gt;'SFV+BESS'!$I$7),-'SFV+BESS'!$I$7,IF(AND(DC381&lt;0,DJ380+DC381/$B$5&lt;$H$2),-MIN('SFV+BESS'!$I$7,DJ380-$H$2),0)))</f>
        <v>0</v>
      </c>
      <c r="DF381" s="33"/>
      <c r="DG381" s="33">
        <f t="shared" si="450"/>
        <v>0</v>
      </c>
      <c r="DH381" s="27">
        <f t="shared" si="416"/>
        <v>0</v>
      </c>
      <c r="DI381" s="27">
        <f t="shared" si="417"/>
        <v>0</v>
      </c>
      <c r="DJ381" s="28">
        <f>IF((DJ380+DD381+DE381)&gt;=$B$2*'SFV+BESS'!$I$9, $B$2*'SFV+BESS'!$I$9, (DJ380+DD381+DE381))</f>
        <v>173.61249999999998</v>
      </c>
      <c r="DK381" s="110">
        <f t="shared" si="418"/>
        <v>89.383443532820891</v>
      </c>
      <c r="DP381" s="251"/>
      <c r="DQ381" s="41">
        <v>15.5</v>
      </c>
      <c r="DR381" s="33">
        <f t="shared" si="467"/>
        <v>91.815121323908102</v>
      </c>
      <c r="DS381" s="33">
        <f>Gen_Cons_Horario!B5495</f>
        <v>0</v>
      </c>
      <c r="DT381" s="35">
        <f t="shared" si="432"/>
        <v>91.815121323908102</v>
      </c>
      <c r="DU381" s="116">
        <f>IF(AND(DT381&gt;0,DT381*$B$4+EA380&lt;=$B$2*'SFV+BESS'!$I$9,DT381&lt;'SFV+BESS'!$I$7), DT381*$B$4, IF(AND(DT381&gt;0,DT381*$B$4+EA380&gt;$B$2*'SFV+BESS'!$I$9,DT381*$B$4&lt;'SFV+BESS'!$I$7),$B$2*'SFV+BESS'!$I$9-EA380,IF(AND(DT381&gt;0,DT381*$B$4+EA380&gt;$B$2*'SFV+BESS'!$I$9,DT381*$B$4&gt;'SFV+BESS'!$I$7,EA380&lt;$B$2*'SFV+BESS'!$I$9),$B$2*'SFV+BESS'!$I$9-EA380,IF(AND(DT381&gt;0,DT381*$B$4+EA380&lt;=$B$2*'SFV+BESS'!$I$9,DT381&gt;'SFV+BESS'!$I$7),'SFV+BESS'!$I$7,0))))</f>
        <v>0</v>
      </c>
      <c r="DV381" s="27">
        <f>IF(AND(DT381&lt;0,EA380+DT381/$B$5&gt;$H$2,-DT381/'Carga-Descarga Año'!$B$5&lt;'SFV+BESS'!$I$7),DT381/$B$5,IF(AND(DT381&lt;0,EA380+DT381/$B$5&gt;$H$2,-DT381/'Carga-Descarga Año'!$B$5&gt;'SFV+BESS'!$I$7),-'SFV+BESS'!$I$7,IF(AND(DT381&lt;0,EA380+DT381/$B$5&lt;$H$2),-MIN('SFV+BESS'!$I$7,EA380-$H$2),0)))</f>
        <v>0</v>
      </c>
      <c r="DW381" s="33"/>
      <c r="DX381" s="33">
        <f t="shared" si="451"/>
        <v>0</v>
      </c>
      <c r="DY381" s="27">
        <f t="shared" si="419"/>
        <v>0</v>
      </c>
      <c r="DZ381" s="27">
        <f t="shared" si="452"/>
        <v>0</v>
      </c>
      <c r="EA381" s="28">
        <f>IF((EA380+DU381+DV381)&gt;=$B$2*'SFV+BESS'!$I$9, $B$2*'SFV+BESS'!$I$9, (EA380+DU381+DV381))</f>
        <v>173.61249999999998</v>
      </c>
      <c r="EB381" s="110">
        <f t="shared" si="420"/>
        <v>91.815121323908102</v>
      </c>
      <c r="EG381" s="251"/>
      <c r="EH381" s="41">
        <v>15.5</v>
      </c>
      <c r="EI381" s="33">
        <f t="shared" si="468"/>
        <v>105.612499082425</v>
      </c>
      <c r="EJ381" s="33">
        <f>Gen_Cons_Horario!B6239</f>
        <v>0</v>
      </c>
      <c r="EK381" s="35">
        <f t="shared" si="433"/>
        <v>105.612499082425</v>
      </c>
      <c r="EL381" s="116">
        <f>IF(AND(EK381&gt;0,EK381*$B$4+ER380&lt;=$B$2*'SFV+BESS'!$I$9,EK381&lt;'SFV+BESS'!$I$7), EK381*$B$4, IF(AND(EK381&gt;0,EK381*$B$4+ER380&gt;$B$2*'SFV+BESS'!$I$9,EK381*$B$4&lt;'SFV+BESS'!$I$7),$B$2*'SFV+BESS'!$I$9-ER380,IF(AND(EK381&gt;0,EK381*$B$4+ER380&gt;$B$2*'SFV+BESS'!$I$9,EK381*$B$4&gt;'SFV+BESS'!$I$7,ER380&lt;$B$2*'SFV+BESS'!$I$9),$B$2*'SFV+BESS'!$I$9-ER380,IF(AND(EK381&gt;0,EK381*$B$4+ER380&lt;=$B$2*'SFV+BESS'!$I$9,EK381&gt;'SFV+BESS'!$I$7),'SFV+BESS'!$I$7,0))))</f>
        <v>0</v>
      </c>
      <c r="EM381" s="27">
        <f>IF(AND(EK381&lt;0,ER380+EK381/$B$5&gt;$H$2,-EK381/'Carga-Descarga Año'!$B$5&lt;'SFV+BESS'!$I$7),EK381/$B$5,IF(AND(EK381&lt;0,ER380+EK381/$B$5&gt;$H$2,-EK381/'Carga-Descarga Año'!$B$5&gt;'SFV+BESS'!$I$7),-'SFV+BESS'!$I$7,IF(AND(EK381&lt;0,ER380+EK381/$B$5&lt;$H$2),-MIN('SFV+BESS'!$I$7,ER380-$H$2),0)))</f>
        <v>0</v>
      </c>
      <c r="EN381" s="33"/>
      <c r="EO381" s="33">
        <f t="shared" si="453"/>
        <v>0</v>
      </c>
      <c r="EP381" s="27">
        <f t="shared" si="421"/>
        <v>0</v>
      </c>
      <c r="EQ381" s="27">
        <f t="shared" si="454"/>
        <v>0</v>
      </c>
      <c r="ER381" s="28">
        <f>IF((ER380+EL381+EM381)&gt;=$B$2*'SFV+BESS'!$I$9, $B$2*'SFV+BESS'!$I$9, (ER380+EL381+EM381))</f>
        <v>173.61249999999998</v>
      </c>
      <c r="ES381" s="110">
        <f t="shared" si="422"/>
        <v>105.612499082425</v>
      </c>
      <c r="EX381" s="251"/>
      <c r="EY381" s="41">
        <v>15.5</v>
      </c>
      <c r="EZ381" s="33">
        <f t="shared" si="469"/>
        <v>113.56216336879781</v>
      </c>
      <c r="FA381" s="33">
        <f>Gen_Cons_Horario!B6959</f>
        <v>0</v>
      </c>
      <c r="FB381" s="35">
        <f t="shared" si="434"/>
        <v>113.56216336879781</v>
      </c>
      <c r="FC381" s="116">
        <f>IF(AND(FB381&gt;0,FB381*$B$4+FI380&lt;=$B$2*'SFV+BESS'!$I$9,FB381&lt;'SFV+BESS'!$I$7), FB381*$B$4, IF(AND(FB381&gt;0,FB381*$B$4+FI380&gt;$B$2*'SFV+BESS'!$I$9,FB381*$B$4&lt;'SFV+BESS'!$I$7),$B$2*'SFV+BESS'!$I$9-FI380,IF(AND(FB381&gt;0,FB381*$B$4+FI380&gt;$B$2*'SFV+BESS'!$I$9,FB381*$B$4&gt;'SFV+BESS'!$I$7,FI380&lt;$B$2*'SFV+BESS'!$I$9),$B$2*'SFV+BESS'!$I$9-FI380,IF(AND(FB381&gt;0,FB381*$B$4+FI380&lt;=$B$2*'SFV+BESS'!$I$9,FB381&gt;'SFV+BESS'!$I$7),'SFV+BESS'!$I$7,0))))</f>
        <v>0</v>
      </c>
      <c r="FD381" s="27">
        <f>IF(AND(FB381&lt;0,FI380+FB381/$B$5&gt;$H$2,-FB381/'Carga-Descarga Año'!$B$5&lt;'SFV+BESS'!$I$7),FB381/$B$5,IF(AND(FB381&lt;0,FI380+FB381/$B$5&gt;$H$2,-FB381/'Carga-Descarga Año'!$B$5&gt;'SFV+BESS'!$I$7),-'SFV+BESS'!$I$7,IF(AND(FB381&lt;0,FI380+FB381/$B$5&lt;$H$2),-MIN('SFV+BESS'!$I$7,FI380-$H$2),0)))</f>
        <v>0</v>
      </c>
      <c r="FE381" s="33"/>
      <c r="FF381" s="33">
        <f t="shared" si="455"/>
        <v>0</v>
      </c>
      <c r="FG381" s="27">
        <f t="shared" si="423"/>
        <v>0</v>
      </c>
      <c r="FH381" s="27">
        <f t="shared" si="456"/>
        <v>0</v>
      </c>
      <c r="FI381" s="28">
        <f>IF((FI380+FC381+FD381)&gt;=$B$2*'SFV+BESS'!$I$9, $B$2*'SFV+BESS'!$I$9, (FI380+FC381+FD381))</f>
        <v>173.61249999999998</v>
      </c>
      <c r="FJ381" s="110">
        <f t="shared" si="424"/>
        <v>113.56216336879781</v>
      </c>
      <c r="FO381" s="251"/>
      <c r="FP381" s="41">
        <v>15.5</v>
      </c>
      <c r="FQ381" s="33">
        <f t="shared" si="470"/>
        <v>118.78904849891269</v>
      </c>
      <c r="FR381" s="33">
        <f>Gen_Cons_Horario!B7703</f>
        <v>59.656000000000006</v>
      </c>
      <c r="FS381" s="35">
        <f t="shared" si="435"/>
        <v>59.133048498912686</v>
      </c>
      <c r="FT381" s="116">
        <f>IF(AND(FS381&gt;0,FS381*$B$4+FZ380&lt;=$B$2*'SFV+BESS'!$I$9,FS381&lt;'SFV+BESS'!$I$7), FS381*$B$4, IF(AND(FS381&gt;0,FS381*$B$4+FZ380&gt;$B$2*'SFV+BESS'!$I$9,FS381*$B$4&lt;'SFV+BESS'!$I$7),$B$2*'SFV+BESS'!$I$9-FZ380,IF(AND(FS381&gt;0,FS381*$B$4+FZ380&gt;$B$2*'SFV+BESS'!$I$9,FS381*$B$4&gt;'SFV+BESS'!$I$7,FZ380&lt;$B$2*'SFV+BESS'!$I$9),$B$2*'SFV+BESS'!$I$9-FZ380,IF(AND(FS381&gt;0,FS381*$B$4+FZ380&lt;=$B$2*'SFV+BESS'!$I$9,FS381&gt;'SFV+BESS'!$I$7),'SFV+BESS'!$I$7,0))))</f>
        <v>0</v>
      </c>
      <c r="FU381" s="27">
        <f>IF(AND(FS381&lt;0,FZ380+FS381/$B$5&gt;$H$2,-FS381/'Carga-Descarga Año'!$B$5&lt;'SFV+BESS'!$I$7),FS381/$B$5,IF(AND(FS381&lt;0,FZ380+FS381/$B$5&gt;$H$2,-FS381/'Carga-Descarga Año'!$B$5&gt;'SFV+BESS'!$I$7),-'SFV+BESS'!$I$7,IF(AND(FS381&lt;0,FZ380+FS381/$B$5&lt;$H$2),-MIN('SFV+BESS'!$I$7,FZ380-$H$2),0)))</f>
        <v>0</v>
      </c>
      <c r="FV381" s="33"/>
      <c r="FW381" s="33">
        <f t="shared" si="457"/>
        <v>59.656000000000006</v>
      </c>
      <c r="FX381" s="27">
        <f t="shared" si="425"/>
        <v>0</v>
      </c>
      <c r="FY381" s="27">
        <f t="shared" si="458"/>
        <v>0</v>
      </c>
      <c r="FZ381" s="28">
        <f>IF((FZ380+FT381+FU381)&gt;=$B$2*'SFV+BESS'!$I$9, $B$2*'SFV+BESS'!$I$9, (FZ380+FT381+FU381))</f>
        <v>173.61249999999998</v>
      </c>
      <c r="GA381" s="110">
        <f t="shared" si="426"/>
        <v>59.133048498912686</v>
      </c>
      <c r="GF381" s="251"/>
      <c r="GG381" s="41">
        <v>15.5</v>
      </c>
      <c r="GH381" s="33">
        <f t="shared" si="471"/>
        <v>118.69346574485387</v>
      </c>
      <c r="GI381" s="33">
        <f>Gen_Cons_Horario!B8423</f>
        <v>59.656000000000006</v>
      </c>
      <c r="GJ381" s="35">
        <f t="shared" si="441"/>
        <v>59.037465744853861</v>
      </c>
      <c r="GK381" s="116">
        <f>IF(AND(GJ381&gt;0,GJ381*$B$4+GQ380&lt;=$B$2*'SFV+BESS'!$I$9,GJ381&lt;'SFV+BESS'!$I$7), GJ381*$B$4, IF(AND(GJ381&gt;0,GJ381*$B$4+GQ380&gt;$B$2*'SFV+BESS'!$I$9,GJ381*$B$4&lt;'SFV+BESS'!$I$7),$B$2*'SFV+BESS'!$I$9-GQ380,IF(AND(GJ381&gt;0,GJ381*$B$4+GQ380&gt;$B$2*'SFV+BESS'!$I$9,GJ381*$B$4&gt;'SFV+BESS'!$I$7,GQ380&lt;$B$2*'SFV+BESS'!$I$9),$B$2*'SFV+BESS'!$I$9-GQ380,IF(AND(GJ381&gt;0,GJ381*$B$4+GQ380&lt;=$B$2*'SFV+BESS'!$I$9,GJ381&gt;'SFV+BESS'!$I$7),'SFV+BESS'!$I$7,0))))</f>
        <v>0</v>
      </c>
      <c r="GL381" s="27">
        <f>IF(AND(GJ381&lt;0,GQ380+GJ381/$B$5&gt;$H$2,-GJ381/'Carga-Descarga Año'!$B$5&lt;'SFV+BESS'!$I$7),GJ381/$B$5,IF(AND(GJ381&lt;0,GQ380+GJ381/$B$5&gt;$H$2,-GJ381/'Carga-Descarga Año'!$B$5&gt;'SFV+BESS'!$I$7),-'SFV+BESS'!$I$7,IF(AND(GJ381&lt;0,GQ380+GJ381/$B$5&lt;$H$2),-MIN('SFV+BESS'!$I$7,GQ380-$H$2),0)))</f>
        <v>0</v>
      </c>
      <c r="GM381" s="33"/>
      <c r="GN381" s="33">
        <f t="shared" si="459"/>
        <v>59.656000000000006</v>
      </c>
      <c r="GO381" s="27">
        <f t="shared" si="427"/>
        <v>0</v>
      </c>
      <c r="GP381" s="27">
        <f t="shared" si="460"/>
        <v>0</v>
      </c>
      <c r="GQ381" s="28">
        <f>IF((GQ380+GK381+GL381)&gt;=$B$2*'SFV+BESS'!$I$9, $B$2*'SFV+BESS'!$I$9, (GQ380+GK381+GL381))</f>
        <v>173.61249999999998</v>
      </c>
      <c r="GR381" s="110">
        <f t="shared" si="428"/>
        <v>59.037465744853861</v>
      </c>
    </row>
    <row r="382" spans="1:200">
      <c r="A382" s="249"/>
      <c r="B382" s="41">
        <v>15.5416666666667</v>
      </c>
      <c r="C382" s="38">
        <f t="shared" si="442"/>
        <v>130.98054567590401</v>
      </c>
      <c r="D382" s="2">
        <f>Gen_Cons_Horario!B408</f>
        <v>96.941000000000003</v>
      </c>
      <c r="E382" s="140">
        <f t="shared" si="400"/>
        <v>34.039545675904009</v>
      </c>
      <c r="F382" s="116">
        <f>IF(AND(E382&gt;0,E382*$B$4+L381&lt;=$B$2*'SFV+BESS'!$I$9,E382&lt;'SFV+BESS'!$I$7), E382*$B$4, IF(AND(E382&gt;0,E382*$B$4+L381&gt;$B$2*'SFV+BESS'!$I$9,E382*$B$4&lt;'SFV+BESS'!$I$7),$B$2*'SFV+BESS'!$I$9-L381,IF(AND(E382&gt;0,E382*$B$4+L381&gt;$B$2*'SFV+BESS'!$I$9,E382*$B$4&gt;'SFV+BESS'!$I$7,L381&lt;$B$2*'SFV+BESS'!$I$9),$B$2*'SFV+BESS'!$I$9-L381,IF(AND(E382&gt;0,E382*$B$4+L381&lt;=$B$2*'SFV+BESS'!$I$9,E382&gt;'SFV+BESS'!$I$7),'SFV+BESS'!$I$7,0))))</f>
        <v>17.785689148241232</v>
      </c>
      <c r="G382" s="27">
        <f>IF(AND(E382&lt;0,L381+E382/$B$5&gt;$H$2,-E382/'Carga-Descarga Año'!$B$5&lt;'SFV+BESS'!$I$7),E382/$B$5,IF(AND(E382&lt;0,L381+E382/$B$5&gt;$H$2,-E382/'Carga-Descarga Año'!$B$5&gt;'SFV+BESS'!$I$7),-'SFV+BESS'!$I$7,IF(AND(E382&lt;0,L381+E382/$B$5&lt;$H$2),-MIN('SFV+BESS'!$I$7,L381-$H$2),0)))</f>
        <v>0</v>
      </c>
      <c r="I382" s="38">
        <f t="shared" si="401"/>
        <v>96.941000000000003</v>
      </c>
      <c r="J382" s="27">
        <f t="shared" si="403"/>
        <v>0</v>
      </c>
      <c r="K382" s="27">
        <f t="shared" si="402"/>
        <v>0</v>
      </c>
      <c r="L382" s="28">
        <f>IF((L381+F382+G382)&gt;=$B$2*'SFV+BESS'!$I$9, $B$2*'SFV+BESS'!$I$9, (L381+F382+G382))</f>
        <v>173.61249999999998</v>
      </c>
      <c r="M382" s="110">
        <f t="shared" si="404"/>
        <v>15.317767625123764</v>
      </c>
      <c r="R382" s="251"/>
      <c r="S382" s="41">
        <v>15.5416666666667</v>
      </c>
      <c r="T382" s="2">
        <f t="shared" si="461"/>
        <v>135.48306143536522</v>
      </c>
      <c r="U382" s="2">
        <f>Gen_Cons_Horario!B1152</f>
        <v>59.656000000000006</v>
      </c>
      <c r="V382" s="35">
        <f t="shared" si="436"/>
        <v>75.827061435365209</v>
      </c>
      <c r="W382" s="116">
        <f>IF(AND(V382&gt;0,V382*$B$4+AC381&lt;=$B$2*'SFV+BESS'!$I$9,V382&lt;'SFV+BESS'!$I$7), V382*$B$4, IF(AND(V382&gt;0,V382*$B$4+AC381&gt;$B$2*'SFV+BESS'!$I$9,V382*$B$4&lt;'SFV+BESS'!$I$7),$B$2*'SFV+BESS'!$I$9-AC381,IF(AND(V382&gt;0,V382*$B$4+AC381&gt;$B$2*'SFV+BESS'!$I$9,V382*$B$4&gt;'SFV+BESS'!$I$7,AC381&lt;$B$2*'SFV+BESS'!$I$9),$B$2*'SFV+BESS'!$I$9-AC381,IF(AND(V382&gt;0,V382*$B$4+AC381&lt;=$B$2*'SFV+BESS'!$I$9,V382&gt;'SFV+BESS'!$I$7),'SFV+BESS'!$I$7,0))))</f>
        <v>0</v>
      </c>
      <c r="X382" s="27">
        <f>IF(AND(V382&lt;0,AC381+V382/$B$5&gt;$H$2,-V382/'Carga-Descarga Año'!$B$5&lt;'SFV+BESS'!$I$7),V382/$B$5,IF(AND(V382&lt;0,AC381+V382/$B$5&gt;$H$2,-V382/'Carga-Descarga Año'!$B$5&gt;'SFV+BESS'!$I$7),-'SFV+BESS'!$I$7,IF(AND(V382&lt;0,AC381+V382/$B$5&lt;$H$2),-MIN('SFV+BESS'!$I$7,AC381-$H$2),0)))</f>
        <v>0</v>
      </c>
      <c r="Z382" s="33">
        <f t="shared" si="430"/>
        <v>59.656000000000006</v>
      </c>
      <c r="AA382" s="27">
        <f t="shared" si="405"/>
        <v>0</v>
      </c>
      <c r="AB382" s="27">
        <f t="shared" si="429"/>
        <v>0</v>
      </c>
      <c r="AC382" s="28">
        <f>IF((AC381+W382+X382)&gt;=$B$2*'SFV+BESS'!$I$9, $B$2*'SFV+BESS'!$I$9, (AC381+W382+X382))</f>
        <v>173.61249999999998</v>
      </c>
      <c r="AD382" s="110">
        <f t="shared" si="406"/>
        <v>75.827061435365209</v>
      </c>
      <c r="AI382" s="251"/>
      <c r="AJ382" s="41">
        <v>15.5416666666667</v>
      </c>
      <c r="AK382" s="52">
        <f t="shared" si="462"/>
        <v>135.11496947983915</v>
      </c>
      <c r="AL382" s="33">
        <f>Gen_Cons_Horario!B1824</f>
        <v>0</v>
      </c>
      <c r="AM382" s="35">
        <f t="shared" si="437"/>
        <v>135.11496947983915</v>
      </c>
      <c r="AN382" s="116">
        <f>IF(AND(AM382&gt;0,AM382*$B$4+AT381&lt;=$B$2*'SFV+BESS'!$I$9,AM382&lt;'SFV+BESS'!$I$7), AM382*$B$4, IF(AND(AM382&gt;0,AM382*$B$4+AT381&gt;$B$2*'SFV+BESS'!$I$9,AM382*$B$4&lt;'SFV+BESS'!$I$7),$B$2*'SFV+BESS'!$I$9-AT381,IF(AND(AM382&gt;0,AM382*$B$4+AT381&gt;$B$2*'SFV+BESS'!$I$9,AM382*$B$4&gt;'SFV+BESS'!$I$7,AT381&lt;$B$2*'SFV+BESS'!$I$9),$B$2*'SFV+BESS'!$I$9-AT381,IF(AND(AM382&gt;0,AM382*$B$4+AT381&lt;=$B$2*'SFV+BESS'!$I$9,AM382&gt;'SFV+BESS'!$I$7),'SFV+BESS'!$I$7,0))))</f>
        <v>0</v>
      </c>
      <c r="AO382" s="27">
        <f>IF(AND(AM382&lt;0,AT381+AM382/$B$5&gt;$H$2,-AM382/'Carga-Descarga Año'!$B$5&lt;'SFV+BESS'!$I$7),AM382/$B$5,IF(AND(AM382&lt;0,AT381+AM382/$B$5&gt;$H$2,-AM382/'Carga-Descarga Año'!$B$5&gt;'SFV+BESS'!$I$7),-'SFV+BESS'!$I$7,IF(AND(AM382&lt;0,AT381+AM382/$B$5&lt;$H$2),-MIN('SFV+BESS'!$I$7,AT381-$H$2),0)))</f>
        <v>0</v>
      </c>
      <c r="AP382" s="33"/>
      <c r="AQ382" s="33">
        <f t="shared" si="443"/>
        <v>0</v>
      </c>
      <c r="AR382" s="27">
        <f t="shared" si="407"/>
        <v>0</v>
      </c>
      <c r="AS382" s="27">
        <f t="shared" si="444"/>
        <v>0</v>
      </c>
      <c r="AT382" s="28">
        <f>IF((AT381+AN382+AO382)&gt;=$B$2*'SFV+BESS'!$I$9, $B$2*'SFV+BESS'!$I$9, (AT381+AN382+AO382))</f>
        <v>173.61249999999998</v>
      </c>
      <c r="AU382" s="110">
        <f t="shared" si="408"/>
        <v>135.11496947983915</v>
      </c>
      <c r="AZ382" s="251"/>
      <c r="BA382" s="41">
        <v>15.5416666666667</v>
      </c>
      <c r="BB382" s="33">
        <f t="shared" si="463"/>
        <v>117.05399934144904</v>
      </c>
      <c r="BC382" s="33">
        <f>Gen_Cons_Horario!B2568</f>
        <v>0</v>
      </c>
      <c r="BD382" s="35">
        <f t="shared" si="438"/>
        <v>117.05399934144904</v>
      </c>
      <c r="BE382" s="116">
        <f>IF(AND(BD382&gt;0,BD382*$B$4+BK381&lt;=$B$2*'SFV+BESS'!$I$9,BD382&lt;'SFV+BESS'!$I$7), BD382*$B$4, IF(AND(BD382&gt;0,BD382*$B$4+BK381&gt;$B$2*'SFV+BESS'!$I$9,BD382*$B$4&lt;'SFV+BESS'!$I$7),$B$2*'SFV+BESS'!$I$9-BK381,IF(AND(BD382&gt;0,BD382*$B$4+BK381&gt;$B$2*'SFV+BESS'!$I$9,BD382*$B$4&gt;'SFV+BESS'!$I$7,BK381&lt;$B$2*'SFV+BESS'!$I$9),$B$2*'SFV+BESS'!$I$9-BK381,IF(AND(BD382&gt;0,BD382*$B$4+BK381&lt;=$B$2*'SFV+BESS'!$I$9,BD382&gt;'SFV+BESS'!$I$7),'SFV+BESS'!$I$7,0))))</f>
        <v>0</v>
      </c>
      <c r="BF382" s="27">
        <f>IF(AND(BD382&lt;0,BK381+BD382/$B$5&gt;$H$2,-BD382/'Carga-Descarga Año'!$B$5&lt;'SFV+BESS'!$I$7),BD382/$B$5,IF(AND(BD382&lt;0,BK381+BD382/$B$5&gt;$H$2,-BD382/'Carga-Descarga Año'!$B$5&gt;'SFV+BESS'!$I$7),-'SFV+BESS'!$I$7,IF(AND(BD382&lt;0,BK381+BD382/$B$5&lt;$H$2),-MIN('SFV+BESS'!$I$7,BK381-$H$2),0)))</f>
        <v>0</v>
      </c>
      <c r="BG382" s="33"/>
      <c r="BH382" s="33">
        <f t="shared" si="445"/>
        <v>0</v>
      </c>
      <c r="BI382" s="27">
        <f t="shared" si="409"/>
        <v>0</v>
      </c>
      <c r="BJ382" s="27">
        <f t="shared" si="446"/>
        <v>0</v>
      </c>
      <c r="BK382" s="28">
        <f>IF((BK381+BE382+BF382)&gt;=$B$2*'SFV+BESS'!$I$9, $B$2*'SFV+BESS'!$I$9, (BK381+BE382+BF382))</f>
        <v>173.61249999999998</v>
      </c>
      <c r="BL382" s="110">
        <f t="shared" si="410"/>
        <v>117.05399934144904</v>
      </c>
      <c r="BQ382" s="251"/>
      <c r="BR382" s="41">
        <v>15.5416666666667</v>
      </c>
      <c r="BS382" s="33">
        <f t="shared" si="464"/>
        <v>101.15682338349448</v>
      </c>
      <c r="BT382" s="33">
        <f>Gen_Cons_Horario!B3288</f>
        <v>0</v>
      </c>
      <c r="BU382" s="35">
        <f t="shared" si="439"/>
        <v>101.15682338349448</v>
      </c>
      <c r="BV382" s="116">
        <f>IF(AND(BU382&gt;0,BU382*$B$4+CB381&lt;=$B$2*'SFV+BESS'!$I$9,BU382&lt;'SFV+BESS'!$I$7), BU382*$B$4, IF(AND(BU382&gt;0,BU382*$B$4+CB381&gt;$B$2*'SFV+BESS'!$I$9,BU382*$B$4&lt;'SFV+BESS'!$I$7),$B$2*'SFV+BESS'!$I$9-CB381,IF(AND(BU382&gt;0,BU382*$B$4+CB381&gt;$B$2*'SFV+BESS'!$I$9,BU382*$B$4&gt;'SFV+BESS'!$I$7,CB381&lt;$B$2*'SFV+BESS'!$I$9),$B$2*'SFV+BESS'!$I$9-CB381,IF(AND(BU382&gt;0,BU382*$B$4+CB381&lt;=$B$2*'SFV+BESS'!$I$9,BU382&gt;'SFV+BESS'!$I$7),'SFV+BESS'!$I$7,0))))</f>
        <v>0</v>
      </c>
      <c r="BW382" s="27">
        <f>IF(AND(BU382&lt;0,CB381+BU382/$B$5&gt;$H$2,-BU382/'Carga-Descarga Año'!$B$5&lt;'SFV+BESS'!$I$7),BU382/$B$5,IF(AND(BU382&lt;0,CB381+BU382/$B$5&gt;$H$2,-BU382/'Carga-Descarga Año'!$B$5&gt;'SFV+BESS'!$I$7),-'SFV+BESS'!$I$7,IF(AND(BU382&lt;0,CB381+BU382/$B$5&lt;$H$2),-MIN('SFV+BESS'!$I$7,CB381-$H$2),0)))</f>
        <v>0</v>
      </c>
      <c r="BX382" s="33"/>
      <c r="BY382" s="33">
        <f t="shared" si="447"/>
        <v>0</v>
      </c>
      <c r="BZ382" s="27">
        <f t="shared" si="411"/>
        <v>0</v>
      </c>
      <c r="CA382" s="27">
        <f t="shared" si="412"/>
        <v>0</v>
      </c>
      <c r="CB382" s="28">
        <f>IF((CB381+BV382+BW382)&gt;=$B$2*'SFV+BESS'!$I$9, $B$2*'SFV+BESS'!$I$9, (CB381+BV382+BW382))</f>
        <v>173.61249999999998</v>
      </c>
      <c r="CC382" s="110">
        <f t="shared" si="413"/>
        <v>101.15682338349448</v>
      </c>
      <c r="CH382" s="251"/>
      <c r="CI382" s="41">
        <v>15.5416666666667</v>
      </c>
      <c r="CJ382" s="33">
        <f t="shared" si="465"/>
        <v>89.380465685827559</v>
      </c>
      <c r="CK382" s="33">
        <f>Gen_Cons_Horario!B4032</f>
        <v>0</v>
      </c>
      <c r="CL382" s="35">
        <f t="shared" si="440"/>
        <v>89.380465685827559</v>
      </c>
      <c r="CM382" s="116">
        <f>IF(AND(CL382&gt;0,CL382*$B$4+CS381&lt;=$B$2*'SFV+BESS'!$I$9,CL382&lt;'SFV+BESS'!$I$7), CL382*$B$4, IF(AND(CL382&gt;0,CL382*$B$4+CS381&gt;$B$2*'SFV+BESS'!$I$9,CL382*$B$4&lt;'SFV+BESS'!$I$7),$B$2*'SFV+BESS'!$I$9-CS381,IF(AND(CL382&gt;0,CL382*$B$4+CS381&gt;$B$2*'SFV+BESS'!$I$9,CL382*$B$4&gt;'SFV+BESS'!$I$7,CS381&lt;$B$2*'SFV+BESS'!$I$9),$B$2*'SFV+BESS'!$I$9-CS381,IF(AND(CL382&gt;0,CL382*$B$4+CS381&lt;=$B$2*'SFV+BESS'!$I$9,CL382&gt;'SFV+BESS'!$I$7),'SFV+BESS'!$I$7,0))))</f>
        <v>0</v>
      </c>
      <c r="CN382" s="27">
        <f>IF(AND(CL382&lt;0,CS381+CL382/$B$5&gt;$H$2,-CL382/'Carga-Descarga Año'!$B$5&lt;'SFV+BESS'!$I$7),CL382/$B$5,IF(AND(CL382&lt;0,CS381+CL382/$B$5&gt;$H$2,-CL382/'Carga-Descarga Año'!$B$5&gt;'SFV+BESS'!$I$7),-'SFV+BESS'!$I$7,IF(AND(CL382&lt;0,CS381+CL382/$B$5&lt;$H$2),-MIN('SFV+BESS'!$I$7,CS381-$H$2),0)))</f>
        <v>0</v>
      </c>
      <c r="CO382" s="33"/>
      <c r="CP382" s="33">
        <f t="shared" si="448"/>
        <v>0</v>
      </c>
      <c r="CQ382" s="27">
        <f t="shared" si="414"/>
        <v>0</v>
      </c>
      <c r="CR382" s="27">
        <f t="shared" si="449"/>
        <v>0</v>
      </c>
      <c r="CS382" s="28">
        <f>IF((CS381+CM382+CN382)&gt;=$B$2*'SFV+BESS'!$I$9, $B$2*'SFV+BESS'!$I$9, (CS381+CM382+CN382))</f>
        <v>173.61249999999998</v>
      </c>
      <c r="CT382" s="110">
        <f t="shared" si="415"/>
        <v>89.380465685827559</v>
      </c>
      <c r="CY382" s="251"/>
      <c r="CZ382" s="41">
        <v>15.5416666666667</v>
      </c>
      <c r="DA382" s="33">
        <f t="shared" si="466"/>
        <v>97.567951615344242</v>
      </c>
      <c r="DB382" s="33">
        <f>Gen_Cons_Horario!B4752</f>
        <v>0</v>
      </c>
      <c r="DC382" s="35">
        <f t="shared" si="431"/>
        <v>97.567951615344242</v>
      </c>
      <c r="DD382" s="116">
        <f>IF(AND(DC382&gt;0,DC382*$B$4+DJ381&lt;=$B$2*'SFV+BESS'!$I$9,DC382&lt;'SFV+BESS'!$I$7), DC382*$B$4, IF(AND(DC382&gt;0,DC382*$B$4+DJ381&gt;$B$2*'SFV+BESS'!$I$9,DC382*$B$4&lt;'SFV+BESS'!$I$7),$B$2*'SFV+BESS'!$I$9-DJ381,IF(AND(DC382&gt;0,DC382*$B$4+DJ381&gt;$B$2*'SFV+BESS'!$I$9,DC382*$B$4&gt;'SFV+BESS'!$I$7,DJ381&lt;$B$2*'SFV+BESS'!$I$9),$B$2*'SFV+BESS'!$I$9-DJ381,IF(AND(DC382&gt;0,DC382*$B$4+DJ381&lt;=$B$2*'SFV+BESS'!$I$9,DC382&gt;'SFV+BESS'!$I$7),'SFV+BESS'!$I$7,0))))</f>
        <v>0</v>
      </c>
      <c r="DE382" s="27">
        <f>IF(AND(DC382&lt;0,DJ381+DC382/$B$5&gt;$H$2,-DC382/'Carga-Descarga Año'!$B$5&lt;'SFV+BESS'!$I$7),DC382/$B$5,IF(AND(DC382&lt;0,DJ381+DC382/$B$5&gt;$H$2,-DC382/'Carga-Descarga Año'!$B$5&gt;'SFV+BESS'!$I$7),-'SFV+BESS'!$I$7,IF(AND(DC382&lt;0,DJ381+DC382/$B$5&lt;$H$2),-MIN('SFV+BESS'!$I$7,DJ381-$H$2),0)))</f>
        <v>0</v>
      </c>
      <c r="DF382" s="33"/>
      <c r="DG382" s="33">
        <f t="shared" si="450"/>
        <v>0</v>
      </c>
      <c r="DH382" s="27">
        <f t="shared" si="416"/>
        <v>0</v>
      </c>
      <c r="DI382" s="27">
        <f t="shared" si="417"/>
        <v>0</v>
      </c>
      <c r="DJ382" s="28">
        <f>IF((DJ381+DD382+DE382)&gt;=$B$2*'SFV+BESS'!$I$9, $B$2*'SFV+BESS'!$I$9, (DJ381+DD382+DE382))</f>
        <v>173.61249999999998</v>
      </c>
      <c r="DK382" s="110">
        <f t="shared" si="418"/>
        <v>97.567951615344242</v>
      </c>
      <c r="DP382" s="251"/>
      <c r="DQ382" s="41">
        <v>15.5416666666667</v>
      </c>
      <c r="DR382" s="33">
        <f t="shared" si="467"/>
        <v>96.834626817698066</v>
      </c>
      <c r="DS382" s="33">
        <f>Gen_Cons_Horario!B5496</f>
        <v>0</v>
      </c>
      <c r="DT382" s="35">
        <f t="shared" si="432"/>
        <v>96.834626817698066</v>
      </c>
      <c r="DU382" s="116">
        <f>IF(AND(DT382&gt;0,DT382*$B$4+EA381&lt;=$B$2*'SFV+BESS'!$I$9,DT382&lt;'SFV+BESS'!$I$7), DT382*$B$4, IF(AND(DT382&gt;0,DT382*$B$4+EA381&gt;$B$2*'SFV+BESS'!$I$9,DT382*$B$4&lt;'SFV+BESS'!$I$7),$B$2*'SFV+BESS'!$I$9-EA381,IF(AND(DT382&gt;0,DT382*$B$4+EA381&gt;$B$2*'SFV+BESS'!$I$9,DT382*$B$4&gt;'SFV+BESS'!$I$7,EA381&lt;$B$2*'SFV+BESS'!$I$9),$B$2*'SFV+BESS'!$I$9-EA381,IF(AND(DT382&gt;0,DT382*$B$4+EA381&lt;=$B$2*'SFV+BESS'!$I$9,DT382&gt;'SFV+BESS'!$I$7),'SFV+BESS'!$I$7,0))))</f>
        <v>0</v>
      </c>
      <c r="DV382" s="27">
        <f>IF(AND(DT382&lt;0,EA381+DT382/$B$5&gt;$H$2,-DT382/'Carga-Descarga Año'!$B$5&lt;'SFV+BESS'!$I$7),DT382/$B$5,IF(AND(DT382&lt;0,EA381+DT382/$B$5&gt;$H$2,-DT382/'Carga-Descarga Año'!$B$5&gt;'SFV+BESS'!$I$7),-'SFV+BESS'!$I$7,IF(AND(DT382&lt;0,EA381+DT382/$B$5&lt;$H$2),-MIN('SFV+BESS'!$I$7,EA381-$H$2),0)))</f>
        <v>0</v>
      </c>
      <c r="DW382" s="33"/>
      <c r="DX382" s="33">
        <f t="shared" si="451"/>
        <v>0</v>
      </c>
      <c r="DY382" s="27">
        <f t="shared" si="419"/>
        <v>0</v>
      </c>
      <c r="DZ382" s="27">
        <f t="shared" si="452"/>
        <v>0</v>
      </c>
      <c r="EA382" s="28">
        <f>IF((EA381+DU382+DV382)&gt;=$B$2*'SFV+BESS'!$I$9, $B$2*'SFV+BESS'!$I$9, (EA381+DU382+DV382))</f>
        <v>173.61249999999998</v>
      </c>
      <c r="EB382" s="110">
        <f t="shared" si="420"/>
        <v>96.834626817698066</v>
      </c>
      <c r="EG382" s="251"/>
      <c r="EH382" s="41">
        <v>15.5416666666667</v>
      </c>
      <c r="EI382" s="33">
        <f t="shared" si="468"/>
        <v>107.82955536087286</v>
      </c>
      <c r="EJ382" s="33">
        <f>Gen_Cons_Horario!B6240</f>
        <v>0</v>
      </c>
      <c r="EK382" s="35">
        <f t="shared" si="433"/>
        <v>107.82955536087286</v>
      </c>
      <c r="EL382" s="116">
        <f>IF(AND(EK382&gt;0,EK382*$B$4+ER381&lt;=$B$2*'SFV+BESS'!$I$9,EK382&lt;'SFV+BESS'!$I$7), EK382*$B$4, IF(AND(EK382&gt;0,EK382*$B$4+ER381&gt;$B$2*'SFV+BESS'!$I$9,EK382*$B$4&lt;'SFV+BESS'!$I$7),$B$2*'SFV+BESS'!$I$9-ER381,IF(AND(EK382&gt;0,EK382*$B$4+ER381&gt;$B$2*'SFV+BESS'!$I$9,EK382*$B$4&gt;'SFV+BESS'!$I$7,ER381&lt;$B$2*'SFV+BESS'!$I$9),$B$2*'SFV+BESS'!$I$9-ER381,IF(AND(EK382&gt;0,EK382*$B$4+ER381&lt;=$B$2*'SFV+BESS'!$I$9,EK382&gt;'SFV+BESS'!$I$7),'SFV+BESS'!$I$7,0))))</f>
        <v>0</v>
      </c>
      <c r="EM382" s="27">
        <f>IF(AND(EK382&lt;0,ER381+EK382/$B$5&gt;$H$2,-EK382/'Carga-Descarga Año'!$B$5&lt;'SFV+BESS'!$I$7),EK382/$B$5,IF(AND(EK382&lt;0,ER381+EK382/$B$5&gt;$H$2,-EK382/'Carga-Descarga Año'!$B$5&gt;'SFV+BESS'!$I$7),-'SFV+BESS'!$I$7,IF(AND(EK382&lt;0,ER381+EK382/$B$5&lt;$H$2),-MIN('SFV+BESS'!$I$7,ER381-$H$2),0)))</f>
        <v>0</v>
      </c>
      <c r="EN382" s="33"/>
      <c r="EO382" s="33">
        <f t="shared" si="453"/>
        <v>0</v>
      </c>
      <c r="EP382" s="27">
        <f t="shared" si="421"/>
        <v>0</v>
      </c>
      <c r="EQ382" s="27">
        <f t="shared" si="454"/>
        <v>0</v>
      </c>
      <c r="ER382" s="28">
        <f>IF((ER381+EL382+EM382)&gt;=$B$2*'SFV+BESS'!$I$9, $B$2*'SFV+BESS'!$I$9, (ER381+EL382+EM382))</f>
        <v>173.61249999999998</v>
      </c>
      <c r="ES382" s="110">
        <f t="shared" si="422"/>
        <v>107.82955536087286</v>
      </c>
      <c r="EX382" s="251"/>
      <c r="EY382" s="41">
        <v>15.5416666666667</v>
      </c>
      <c r="EZ382" s="33">
        <f t="shared" si="469"/>
        <v>116.9976573866774</v>
      </c>
      <c r="FA382" s="33">
        <f>Gen_Cons_Horario!B6960</f>
        <v>0</v>
      </c>
      <c r="FB382" s="35">
        <f t="shared" si="434"/>
        <v>116.9976573866774</v>
      </c>
      <c r="FC382" s="116">
        <f>IF(AND(FB382&gt;0,FB382*$B$4+FI381&lt;=$B$2*'SFV+BESS'!$I$9,FB382&lt;'SFV+BESS'!$I$7), FB382*$B$4, IF(AND(FB382&gt;0,FB382*$B$4+FI381&gt;$B$2*'SFV+BESS'!$I$9,FB382*$B$4&lt;'SFV+BESS'!$I$7),$B$2*'SFV+BESS'!$I$9-FI381,IF(AND(FB382&gt;0,FB382*$B$4+FI381&gt;$B$2*'SFV+BESS'!$I$9,FB382*$B$4&gt;'SFV+BESS'!$I$7,FI381&lt;$B$2*'SFV+BESS'!$I$9),$B$2*'SFV+BESS'!$I$9-FI381,IF(AND(FB382&gt;0,FB382*$B$4+FI381&lt;=$B$2*'SFV+BESS'!$I$9,FB382&gt;'SFV+BESS'!$I$7),'SFV+BESS'!$I$7,0))))</f>
        <v>0</v>
      </c>
      <c r="FD382" s="27">
        <f>IF(AND(FB382&lt;0,FI381+FB382/$B$5&gt;$H$2,-FB382/'Carga-Descarga Año'!$B$5&lt;'SFV+BESS'!$I$7),FB382/$B$5,IF(AND(FB382&lt;0,FI381+FB382/$B$5&gt;$H$2,-FB382/'Carga-Descarga Año'!$B$5&gt;'SFV+BESS'!$I$7),-'SFV+BESS'!$I$7,IF(AND(FB382&lt;0,FI381+FB382/$B$5&lt;$H$2),-MIN('SFV+BESS'!$I$7,FI381-$H$2),0)))</f>
        <v>0</v>
      </c>
      <c r="FE382" s="33"/>
      <c r="FF382" s="33">
        <f t="shared" si="455"/>
        <v>0</v>
      </c>
      <c r="FG382" s="27">
        <f t="shared" si="423"/>
        <v>0</v>
      </c>
      <c r="FH382" s="27">
        <f t="shared" si="456"/>
        <v>0</v>
      </c>
      <c r="FI382" s="28">
        <f>IF((FI381+FC382+FD382)&gt;=$B$2*'SFV+BESS'!$I$9, $B$2*'SFV+BESS'!$I$9, (FI381+FC382+FD382))</f>
        <v>173.61249999999998</v>
      </c>
      <c r="FJ382" s="110">
        <f t="shared" si="424"/>
        <v>116.9976573866774</v>
      </c>
      <c r="FO382" s="251"/>
      <c r="FP382" s="41">
        <v>15.5416666666667</v>
      </c>
      <c r="FQ382" s="33">
        <f t="shared" si="470"/>
        <v>124.15896438995942</v>
      </c>
      <c r="FR382" s="33">
        <f>Gen_Cons_Horario!B7704</f>
        <v>44.742000000000004</v>
      </c>
      <c r="FS382" s="35">
        <f t="shared" si="435"/>
        <v>79.416964389959418</v>
      </c>
      <c r="FT382" s="116">
        <f>IF(AND(FS382&gt;0,FS382*$B$4+FZ381&lt;=$B$2*'SFV+BESS'!$I$9,FS382&lt;'SFV+BESS'!$I$7), FS382*$B$4, IF(AND(FS382&gt;0,FS382*$B$4+FZ381&gt;$B$2*'SFV+BESS'!$I$9,FS382*$B$4&lt;'SFV+BESS'!$I$7),$B$2*'SFV+BESS'!$I$9-FZ381,IF(AND(FS382&gt;0,FS382*$B$4+FZ381&gt;$B$2*'SFV+BESS'!$I$9,FS382*$B$4&gt;'SFV+BESS'!$I$7,FZ381&lt;$B$2*'SFV+BESS'!$I$9),$B$2*'SFV+BESS'!$I$9-FZ381,IF(AND(FS382&gt;0,FS382*$B$4+FZ381&lt;=$B$2*'SFV+BESS'!$I$9,FS382&gt;'SFV+BESS'!$I$7),'SFV+BESS'!$I$7,0))))</f>
        <v>0</v>
      </c>
      <c r="FU382" s="27">
        <f>IF(AND(FS382&lt;0,FZ381+FS382/$B$5&gt;$H$2,-FS382/'Carga-Descarga Año'!$B$5&lt;'SFV+BESS'!$I$7),FS382/$B$5,IF(AND(FS382&lt;0,FZ381+FS382/$B$5&gt;$H$2,-FS382/'Carga-Descarga Año'!$B$5&gt;'SFV+BESS'!$I$7),-'SFV+BESS'!$I$7,IF(AND(FS382&lt;0,FZ381+FS382/$B$5&lt;$H$2),-MIN('SFV+BESS'!$I$7,FZ381-$H$2),0)))</f>
        <v>0</v>
      </c>
      <c r="FV382" s="33"/>
      <c r="FW382" s="33">
        <f t="shared" si="457"/>
        <v>44.742000000000004</v>
      </c>
      <c r="FX382" s="27">
        <f t="shared" si="425"/>
        <v>0</v>
      </c>
      <c r="FY382" s="27">
        <f t="shared" si="458"/>
        <v>0</v>
      </c>
      <c r="FZ382" s="28">
        <f>IF((FZ381+FT382+FU382)&gt;=$B$2*'SFV+BESS'!$I$9, $B$2*'SFV+BESS'!$I$9, (FZ381+FT382+FU382))</f>
        <v>173.61249999999998</v>
      </c>
      <c r="GA382" s="110">
        <f t="shared" si="426"/>
        <v>79.416964389959418</v>
      </c>
      <c r="GF382" s="251"/>
      <c r="GG382" s="41">
        <v>15.5416666666667</v>
      </c>
      <c r="GH382" s="33">
        <f t="shared" si="471"/>
        <v>123.094953967778</v>
      </c>
      <c r="GI382" s="33">
        <f>Gen_Cons_Horario!B8424</f>
        <v>22.371000000000002</v>
      </c>
      <c r="GJ382" s="35">
        <f t="shared" si="441"/>
        <v>100.72395396777799</v>
      </c>
      <c r="GK382" s="116">
        <f>IF(AND(GJ382&gt;0,GJ382*$B$4+GQ381&lt;=$B$2*'SFV+BESS'!$I$9,GJ382&lt;'SFV+BESS'!$I$7), GJ382*$B$4, IF(AND(GJ382&gt;0,GJ382*$B$4+GQ381&gt;$B$2*'SFV+BESS'!$I$9,GJ382*$B$4&lt;'SFV+BESS'!$I$7),$B$2*'SFV+BESS'!$I$9-GQ381,IF(AND(GJ382&gt;0,GJ382*$B$4+GQ381&gt;$B$2*'SFV+BESS'!$I$9,GJ382*$B$4&gt;'SFV+BESS'!$I$7,GQ381&lt;$B$2*'SFV+BESS'!$I$9),$B$2*'SFV+BESS'!$I$9-GQ381,IF(AND(GJ382&gt;0,GJ382*$B$4+GQ381&lt;=$B$2*'SFV+BESS'!$I$9,GJ382&gt;'SFV+BESS'!$I$7),'SFV+BESS'!$I$7,0))))</f>
        <v>0</v>
      </c>
      <c r="GL382" s="27">
        <f>IF(AND(GJ382&lt;0,GQ381+GJ382/$B$5&gt;$H$2,-GJ382/'Carga-Descarga Año'!$B$5&lt;'SFV+BESS'!$I$7),GJ382/$B$5,IF(AND(GJ382&lt;0,GQ381+GJ382/$B$5&gt;$H$2,-GJ382/'Carga-Descarga Año'!$B$5&gt;'SFV+BESS'!$I$7),-'SFV+BESS'!$I$7,IF(AND(GJ382&lt;0,GQ381+GJ382/$B$5&lt;$H$2),-MIN('SFV+BESS'!$I$7,GQ381-$H$2),0)))</f>
        <v>0</v>
      </c>
      <c r="GM382" s="33"/>
      <c r="GN382" s="33">
        <f t="shared" si="459"/>
        <v>22.371000000000002</v>
      </c>
      <c r="GO382" s="27">
        <f t="shared" si="427"/>
        <v>0</v>
      </c>
      <c r="GP382" s="27">
        <f t="shared" si="460"/>
        <v>0</v>
      </c>
      <c r="GQ382" s="28">
        <f>IF((GQ381+GK382+GL382)&gt;=$B$2*'SFV+BESS'!$I$9, $B$2*'SFV+BESS'!$I$9, (GQ381+GK382+GL382))</f>
        <v>173.61249999999998</v>
      </c>
      <c r="GR382" s="110">
        <f t="shared" si="428"/>
        <v>100.72395396777799</v>
      </c>
    </row>
    <row r="383" spans="1:200">
      <c r="A383" s="249"/>
      <c r="B383" s="41">
        <v>15.5833333333333</v>
      </c>
      <c r="C383" s="38">
        <f t="shared" si="442"/>
        <v>133.25978951017149</v>
      </c>
      <c r="D383" s="2">
        <f>Gen_Cons_Horario!B409</f>
        <v>78.298500000000004</v>
      </c>
      <c r="E383" s="140">
        <f t="shared" si="400"/>
        <v>54.961289510171483</v>
      </c>
      <c r="F383" s="116">
        <f>IF(AND(E383&gt;0,E383*$B$4+L382&lt;=$B$2*'SFV+BESS'!$I$9,E383&lt;'SFV+BESS'!$I$7), E383*$B$4, IF(AND(E383&gt;0,E383*$B$4+L382&gt;$B$2*'SFV+BESS'!$I$9,E383*$B$4&lt;'SFV+BESS'!$I$7),$B$2*'SFV+BESS'!$I$9-L382,IF(AND(E383&gt;0,E383*$B$4+L382&gt;$B$2*'SFV+BESS'!$I$9,E383*$B$4&gt;'SFV+BESS'!$I$7,L382&lt;$B$2*'SFV+BESS'!$I$9),$B$2*'SFV+BESS'!$I$9-L382,IF(AND(E383&gt;0,E383*$B$4+L382&lt;=$B$2*'SFV+BESS'!$I$9,E383&gt;'SFV+BESS'!$I$7),'SFV+BESS'!$I$7,0))))</f>
        <v>0</v>
      </c>
      <c r="G383" s="27">
        <f>IF(AND(E383&lt;0,L382+E383/$B$5&gt;$H$2,-E383/'Carga-Descarga Año'!$B$5&lt;'SFV+BESS'!$I$7),E383/$B$5,IF(AND(E383&lt;0,L382+E383/$B$5&gt;$H$2,-E383/'Carga-Descarga Año'!$B$5&gt;'SFV+BESS'!$I$7),-'SFV+BESS'!$I$7,IF(AND(E383&lt;0,L382+E383/$B$5&lt;$H$2),-MIN('SFV+BESS'!$I$7,L382-$H$2),0)))</f>
        <v>0</v>
      </c>
      <c r="I383" s="38">
        <f t="shared" si="401"/>
        <v>78.298500000000004</v>
      </c>
      <c r="J383" s="27">
        <f t="shared" si="403"/>
        <v>0</v>
      </c>
      <c r="K383" s="27">
        <f t="shared" si="402"/>
        <v>0</v>
      </c>
      <c r="L383" s="28">
        <f>IF((L382+F383+G383)&gt;=$B$2*'SFV+BESS'!$I$9, $B$2*'SFV+BESS'!$I$9, (L382+F383+G383))</f>
        <v>173.61249999999998</v>
      </c>
      <c r="M383" s="110">
        <f t="shared" si="404"/>
        <v>54.961289510171483</v>
      </c>
      <c r="R383" s="251"/>
      <c r="S383" s="41">
        <v>15.5833333333333</v>
      </c>
      <c r="T383" s="2">
        <f t="shared" si="461"/>
        <v>139.0828529227783</v>
      </c>
      <c r="U383" s="2">
        <f>Gen_Cons_Horario!B1153</f>
        <v>59.656000000000006</v>
      </c>
      <c r="V383" s="35">
        <f t="shared" si="436"/>
        <v>79.426852922778295</v>
      </c>
      <c r="W383" s="116">
        <f>IF(AND(V383&gt;0,V383*$B$4+AC382&lt;=$B$2*'SFV+BESS'!$I$9,V383&lt;'SFV+BESS'!$I$7), V383*$B$4, IF(AND(V383&gt;0,V383*$B$4+AC382&gt;$B$2*'SFV+BESS'!$I$9,V383*$B$4&lt;'SFV+BESS'!$I$7),$B$2*'SFV+BESS'!$I$9-AC382,IF(AND(V383&gt;0,V383*$B$4+AC382&gt;$B$2*'SFV+BESS'!$I$9,V383*$B$4&gt;'SFV+BESS'!$I$7,AC382&lt;$B$2*'SFV+BESS'!$I$9),$B$2*'SFV+BESS'!$I$9-AC382,IF(AND(V383&gt;0,V383*$B$4+AC382&lt;=$B$2*'SFV+BESS'!$I$9,V383&gt;'SFV+BESS'!$I$7),'SFV+BESS'!$I$7,0))))</f>
        <v>0</v>
      </c>
      <c r="X383" s="27">
        <f>IF(AND(V383&lt;0,AC382+V383/$B$5&gt;$H$2,-V383/'Carga-Descarga Año'!$B$5&lt;'SFV+BESS'!$I$7),V383/$B$5,IF(AND(V383&lt;0,AC382+V383/$B$5&gt;$H$2,-V383/'Carga-Descarga Año'!$B$5&gt;'SFV+BESS'!$I$7),-'SFV+BESS'!$I$7,IF(AND(V383&lt;0,AC382+V383/$B$5&lt;$H$2),-MIN('SFV+BESS'!$I$7,AC382-$H$2),0)))</f>
        <v>0</v>
      </c>
      <c r="Z383" s="33">
        <f t="shared" si="430"/>
        <v>59.656000000000006</v>
      </c>
      <c r="AA383" s="27">
        <f t="shared" si="405"/>
        <v>0</v>
      </c>
      <c r="AB383" s="27">
        <f t="shared" si="429"/>
        <v>0</v>
      </c>
      <c r="AC383" s="28">
        <f>IF((AC382+W383+X383)&gt;=$B$2*'SFV+BESS'!$I$9, $B$2*'SFV+BESS'!$I$9, (AC382+W383+X383))</f>
        <v>173.61249999999998</v>
      </c>
      <c r="AD383" s="110">
        <f t="shared" si="406"/>
        <v>79.426852922778295</v>
      </c>
      <c r="AI383" s="251"/>
      <c r="AJ383" s="41">
        <v>15.5833333333333</v>
      </c>
      <c r="AK383" s="52">
        <f t="shared" si="462"/>
        <v>137.68044358388673</v>
      </c>
      <c r="AL383" s="33">
        <f>Gen_Cons_Horario!B1825</f>
        <v>0</v>
      </c>
      <c r="AM383" s="35">
        <f t="shared" si="437"/>
        <v>137.68044358388673</v>
      </c>
      <c r="AN383" s="116">
        <f>IF(AND(AM383&gt;0,AM383*$B$4+AT382&lt;=$B$2*'SFV+BESS'!$I$9,AM383&lt;'SFV+BESS'!$I$7), AM383*$B$4, IF(AND(AM383&gt;0,AM383*$B$4+AT382&gt;$B$2*'SFV+BESS'!$I$9,AM383*$B$4&lt;'SFV+BESS'!$I$7),$B$2*'SFV+BESS'!$I$9-AT382,IF(AND(AM383&gt;0,AM383*$B$4+AT382&gt;$B$2*'SFV+BESS'!$I$9,AM383*$B$4&gt;'SFV+BESS'!$I$7,AT382&lt;$B$2*'SFV+BESS'!$I$9),$B$2*'SFV+BESS'!$I$9-AT382,IF(AND(AM383&gt;0,AM383*$B$4+AT382&lt;=$B$2*'SFV+BESS'!$I$9,AM383&gt;'SFV+BESS'!$I$7),'SFV+BESS'!$I$7,0))))</f>
        <v>0</v>
      </c>
      <c r="AO383" s="27">
        <f>IF(AND(AM383&lt;0,AT382+AM383/$B$5&gt;$H$2,-AM383/'Carga-Descarga Año'!$B$5&lt;'SFV+BESS'!$I$7),AM383/$B$5,IF(AND(AM383&lt;0,AT382+AM383/$B$5&gt;$H$2,-AM383/'Carga-Descarga Año'!$B$5&gt;'SFV+BESS'!$I$7),-'SFV+BESS'!$I$7,IF(AND(AM383&lt;0,AT382+AM383/$B$5&lt;$H$2),-MIN('SFV+BESS'!$I$7,AT382-$H$2),0)))</f>
        <v>0</v>
      </c>
      <c r="AP383" s="33"/>
      <c r="AQ383" s="33">
        <f t="shared" si="443"/>
        <v>0</v>
      </c>
      <c r="AR383" s="27">
        <f t="shared" si="407"/>
        <v>0</v>
      </c>
      <c r="AS383" s="27">
        <f t="shared" si="444"/>
        <v>0</v>
      </c>
      <c r="AT383" s="28">
        <f>IF((AT382+AN383+AO383)&gt;=$B$2*'SFV+BESS'!$I$9, $B$2*'SFV+BESS'!$I$9, (AT382+AN383+AO383))</f>
        <v>173.61249999999998</v>
      </c>
      <c r="AU383" s="110">
        <f t="shared" si="408"/>
        <v>137.68044358388673</v>
      </c>
      <c r="AZ383" s="251"/>
      <c r="BA383" s="41">
        <v>15.5833333333333</v>
      </c>
      <c r="BB383" s="33">
        <f t="shared" si="463"/>
        <v>119.78981902555637</v>
      </c>
      <c r="BC383" s="33">
        <f>Gen_Cons_Horario!B2569</f>
        <v>0</v>
      </c>
      <c r="BD383" s="35">
        <f t="shared" si="438"/>
        <v>119.78981902555637</v>
      </c>
      <c r="BE383" s="116">
        <f>IF(AND(BD383&gt;0,BD383*$B$4+BK382&lt;=$B$2*'SFV+BESS'!$I$9,BD383&lt;'SFV+BESS'!$I$7), BD383*$B$4, IF(AND(BD383&gt;0,BD383*$B$4+BK382&gt;$B$2*'SFV+BESS'!$I$9,BD383*$B$4&lt;'SFV+BESS'!$I$7),$B$2*'SFV+BESS'!$I$9-BK382,IF(AND(BD383&gt;0,BD383*$B$4+BK382&gt;$B$2*'SFV+BESS'!$I$9,BD383*$B$4&gt;'SFV+BESS'!$I$7,BK382&lt;$B$2*'SFV+BESS'!$I$9),$B$2*'SFV+BESS'!$I$9-BK382,IF(AND(BD383&gt;0,BD383*$B$4+BK382&lt;=$B$2*'SFV+BESS'!$I$9,BD383&gt;'SFV+BESS'!$I$7),'SFV+BESS'!$I$7,0))))</f>
        <v>0</v>
      </c>
      <c r="BF383" s="27">
        <f>IF(AND(BD383&lt;0,BK382+BD383/$B$5&gt;$H$2,-BD383/'Carga-Descarga Año'!$B$5&lt;'SFV+BESS'!$I$7),BD383/$B$5,IF(AND(BD383&lt;0,BK382+BD383/$B$5&gt;$H$2,-BD383/'Carga-Descarga Año'!$B$5&gt;'SFV+BESS'!$I$7),-'SFV+BESS'!$I$7,IF(AND(BD383&lt;0,BK382+BD383/$B$5&lt;$H$2),-MIN('SFV+BESS'!$I$7,BK382-$H$2),0)))</f>
        <v>0</v>
      </c>
      <c r="BG383" s="33"/>
      <c r="BH383" s="33">
        <f t="shared" si="445"/>
        <v>0</v>
      </c>
      <c r="BI383" s="27">
        <f t="shared" si="409"/>
        <v>0</v>
      </c>
      <c r="BJ383" s="27">
        <f t="shared" si="446"/>
        <v>0</v>
      </c>
      <c r="BK383" s="28">
        <f>IF((BK382+BE383+BF383)&gt;=$B$2*'SFV+BESS'!$I$9, $B$2*'SFV+BESS'!$I$9, (BK382+BE383+BF383))</f>
        <v>173.61249999999998</v>
      </c>
      <c r="BL383" s="110">
        <f t="shared" si="410"/>
        <v>119.78981902555637</v>
      </c>
      <c r="BQ383" s="251"/>
      <c r="BR383" s="41">
        <v>15.5833333333333</v>
      </c>
      <c r="BS383" s="33">
        <f t="shared" si="464"/>
        <v>102.95917212974827</v>
      </c>
      <c r="BT383" s="33">
        <f>Gen_Cons_Horario!B3289</f>
        <v>0</v>
      </c>
      <c r="BU383" s="35">
        <f t="shared" si="439"/>
        <v>102.95917212974827</v>
      </c>
      <c r="BV383" s="116">
        <f>IF(AND(BU383&gt;0,BU383*$B$4+CB382&lt;=$B$2*'SFV+BESS'!$I$9,BU383&lt;'SFV+BESS'!$I$7), BU383*$B$4, IF(AND(BU383&gt;0,BU383*$B$4+CB382&gt;$B$2*'SFV+BESS'!$I$9,BU383*$B$4&lt;'SFV+BESS'!$I$7),$B$2*'SFV+BESS'!$I$9-CB382,IF(AND(BU383&gt;0,BU383*$B$4+CB382&gt;$B$2*'SFV+BESS'!$I$9,BU383*$B$4&gt;'SFV+BESS'!$I$7,CB382&lt;$B$2*'SFV+BESS'!$I$9),$B$2*'SFV+BESS'!$I$9-CB382,IF(AND(BU383&gt;0,BU383*$B$4+CB382&lt;=$B$2*'SFV+BESS'!$I$9,BU383&gt;'SFV+BESS'!$I$7),'SFV+BESS'!$I$7,0))))</f>
        <v>0</v>
      </c>
      <c r="BW383" s="27">
        <f>IF(AND(BU383&lt;0,CB382+BU383/$B$5&gt;$H$2,-BU383/'Carga-Descarga Año'!$B$5&lt;'SFV+BESS'!$I$7),BU383/$B$5,IF(AND(BU383&lt;0,CB382+BU383/$B$5&gt;$H$2,-BU383/'Carga-Descarga Año'!$B$5&gt;'SFV+BESS'!$I$7),-'SFV+BESS'!$I$7,IF(AND(BU383&lt;0,CB382+BU383/$B$5&lt;$H$2),-MIN('SFV+BESS'!$I$7,CB382-$H$2),0)))</f>
        <v>0</v>
      </c>
      <c r="BX383" s="33"/>
      <c r="BY383" s="33">
        <f t="shared" si="447"/>
        <v>0</v>
      </c>
      <c r="BZ383" s="27">
        <f t="shared" si="411"/>
        <v>0</v>
      </c>
      <c r="CA383" s="27">
        <f t="shared" si="412"/>
        <v>0</v>
      </c>
      <c r="CB383" s="28">
        <f>IF((CB382+BV383+BW383)&gt;=$B$2*'SFV+BESS'!$I$9, $B$2*'SFV+BESS'!$I$9, (CB382+BV383+BW383))</f>
        <v>173.61249999999998</v>
      </c>
      <c r="CC383" s="110">
        <f t="shared" si="413"/>
        <v>102.95917212974827</v>
      </c>
      <c r="CH383" s="251"/>
      <c r="CI383" s="41">
        <v>15.5833333333333</v>
      </c>
      <c r="CJ383" s="33">
        <f t="shared" si="465"/>
        <v>92.109640210585653</v>
      </c>
      <c r="CK383" s="33">
        <f>Gen_Cons_Horario!B4033</f>
        <v>0</v>
      </c>
      <c r="CL383" s="35">
        <f t="shared" si="440"/>
        <v>92.109640210585653</v>
      </c>
      <c r="CM383" s="116">
        <f>IF(AND(CL383&gt;0,CL383*$B$4+CS382&lt;=$B$2*'SFV+BESS'!$I$9,CL383&lt;'SFV+BESS'!$I$7), CL383*$B$4, IF(AND(CL383&gt;0,CL383*$B$4+CS382&gt;$B$2*'SFV+BESS'!$I$9,CL383*$B$4&lt;'SFV+BESS'!$I$7),$B$2*'SFV+BESS'!$I$9-CS382,IF(AND(CL383&gt;0,CL383*$B$4+CS382&gt;$B$2*'SFV+BESS'!$I$9,CL383*$B$4&gt;'SFV+BESS'!$I$7,CS382&lt;$B$2*'SFV+BESS'!$I$9),$B$2*'SFV+BESS'!$I$9-CS382,IF(AND(CL383&gt;0,CL383*$B$4+CS382&lt;=$B$2*'SFV+BESS'!$I$9,CL383&gt;'SFV+BESS'!$I$7),'SFV+BESS'!$I$7,0))))</f>
        <v>0</v>
      </c>
      <c r="CN383" s="27">
        <f>IF(AND(CL383&lt;0,CS382+CL383/$B$5&gt;$H$2,-CL383/'Carga-Descarga Año'!$B$5&lt;'SFV+BESS'!$I$7),CL383/$B$5,IF(AND(CL383&lt;0,CS382+CL383/$B$5&gt;$H$2,-CL383/'Carga-Descarga Año'!$B$5&gt;'SFV+BESS'!$I$7),-'SFV+BESS'!$I$7,IF(AND(CL383&lt;0,CS382+CL383/$B$5&lt;$H$2),-MIN('SFV+BESS'!$I$7,CS382-$H$2),0)))</f>
        <v>0</v>
      </c>
      <c r="CO383" s="33"/>
      <c r="CP383" s="33">
        <f t="shared" si="448"/>
        <v>0</v>
      </c>
      <c r="CQ383" s="27">
        <f t="shared" si="414"/>
        <v>0</v>
      </c>
      <c r="CR383" s="27">
        <f t="shared" si="449"/>
        <v>0</v>
      </c>
      <c r="CS383" s="28">
        <f>IF((CS382+CM383+CN383)&gt;=$B$2*'SFV+BESS'!$I$9, $B$2*'SFV+BESS'!$I$9, (CS382+CM383+CN383))</f>
        <v>173.61249999999998</v>
      </c>
      <c r="CT383" s="110">
        <f t="shared" si="415"/>
        <v>92.109640210585653</v>
      </c>
      <c r="CY383" s="251"/>
      <c r="CZ383" s="41">
        <v>15.5833333333333</v>
      </c>
      <c r="DA383" s="33">
        <f t="shared" si="466"/>
        <v>99.291005948507078</v>
      </c>
      <c r="DB383" s="33">
        <f>Gen_Cons_Horario!B4753</f>
        <v>0</v>
      </c>
      <c r="DC383" s="35">
        <f t="shared" si="431"/>
        <v>99.291005948507078</v>
      </c>
      <c r="DD383" s="116">
        <f>IF(AND(DC383&gt;0,DC383*$B$4+DJ382&lt;=$B$2*'SFV+BESS'!$I$9,DC383&lt;'SFV+BESS'!$I$7), DC383*$B$4, IF(AND(DC383&gt;0,DC383*$B$4+DJ382&gt;$B$2*'SFV+BESS'!$I$9,DC383*$B$4&lt;'SFV+BESS'!$I$7),$B$2*'SFV+BESS'!$I$9-DJ382,IF(AND(DC383&gt;0,DC383*$B$4+DJ382&gt;$B$2*'SFV+BESS'!$I$9,DC383*$B$4&gt;'SFV+BESS'!$I$7,DJ382&lt;$B$2*'SFV+BESS'!$I$9),$B$2*'SFV+BESS'!$I$9-DJ382,IF(AND(DC383&gt;0,DC383*$B$4+DJ382&lt;=$B$2*'SFV+BESS'!$I$9,DC383&gt;'SFV+BESS'!$I$7),'SFV+BESS'!$I$7,0))))</f>
        <v>0</v>
      </c>
      <c r="DE383" s="27">
        <f>IF(AND(DC383&lt;0,DJ382+DC383/$B$5&gt;$H$2,-DC383/'Carga-Descarga Año'!$B$5&lt;'SFV+BESS'!$I$7),DC383/$B$5,IF(AND(DC383&lt;0,DJ382+DC383/$B$5&gt;$H$2,-DC383/'Carga-Descarga Año'!$B$5&gt;'SFV+BESS'!$I$7),-'SFV+BESS'!$I$7,IF(AND(DC383&lt;0,DJ382+DC383/$B$5&lt;$H$2),-MIN('SFV+BESS'!$I$7,DJ382-$H$2),0)))</f>
        <v>0</v>
      </c>
      <c r="DF383" s="33"/>
      <c r="DG383" s="33">
        <f t="shared" si="450"/>
        <v>0</v>
      </c>
      <c r="DH383" s="27">
        <f t="shared" si="416"/>
        <v>0</v>
      </c>
      <c r="DI383" s="27">
        <f t="shared" si="417"/>
        <v>0</v>
      </c>
      <c r="DJ383" s="28">
        <f>IF((DJ382+DD383+DE383)&gt;=$B$2*'SFV+BESS'!$I$9, $B$2*'SFV+BESS'!$I$9, (DJ382+DD383+DE383))</f>
        <v>173.61249999999998</v>
      </c>
      <c r="DK383" s="110">
        <f t="shared" si="418"/>
        <v>99.291005948507078</v>
      </c>
      <c r="DP383" s="251"/>
      <c r="DQ383" s="41">
        <v>15.5833333333333</v>
      </c>
      <c r="DR383" s="33">
        <f t="shared" si="467"/>
        <v>97.880357128904294</v>
      </c>
      <c r="DS383" s="33">
        <f>Gen_Cons_Horario!B5497</f>
        <v>0</v>
      </c>
      <c r="DT383" s="35">
        <f t="shared" si="432"/>
        <v>97.880357128904294</v>
      </c>
      <c r="DU383" s="116">
        <f>IF(AND(DT383&gt;0,DT383*$B$4+EA382&lt;=$B$2*'SFV+BESS'!$I$9,DT383&lt;'SFV+BESS'!$I$7), DT383*$B$4, IF(AND(DT383&gt;0,DT383*$B$4+EA382&gt;$B$2*'SFV+BESS'!$I$9,DT383*$B$4&lt;'SFV+BESS'!$I$7),$B$2*'SFV+BESS'!$I$9-EA382,IF(AND(DT383&gt;0,DT383*$B$4+EA382&gt;$B$2*'SFV+BESS'!$I$9,DT383*$B$4&gt;'SFV+BESS'!$I$7,EA382&lt;$B$2*'SFV+BESS'!$I$9),$B$2*'SFV+BESS'!$I$9-EA382,IF(AND(DT383&gt;0,DT383*$B$4+EA382&lt;=$B$2*'SFV+BESS'!$I$9,DT383&gt;'SFV+BESS'!$I$7),'SFV+BESS'!$I$7,0))))</f>
        <v>0</v>
      </c>
      <c r="DV383" s="27">
        <f>IF(AND(DT383&lt;0,EA382+DT383/$B$5&gt;$H$2,-DT383/'Carga-Descarga Año'!$B$5&lt;'SFV+BESS'!$I$7),DT383/$B$5,IF(AND(DT383&lt;0,EA382+DT383/$B$5&gt;$H$2,-DT383/'Carga-Descarga Año'!$B$5&gt;'SFV+BESS'!$I$7),-'SFV+BESS'!$I$7,IF(AND(DT383&lt;0,EA382+DT383/$B$5&lt;$H$2),-MIN('SFV+BESS'!$I$7,EA382-$H$2),0)))</f>
        <v>0</v>
      </c>
      <c r="DW383" s="33"/>
      <c r="DX383" s="33">
        <f t="shared" si="451"/>
        <v>0</v>
      </c>
      <c r="DY383" s="27">
        <f t="shared" si="419"/>
        <v>0</v>
      </c>
      <c r="DZ383" s="27">
        <f t="shared" si="452"/>
        <v>0</v>
      </c>
      <c r="EA383" s="28">
        <f>IF((EA382+DU383+DV383)&gt;=$B$2*'SFV+BESS'!$I$9, $B$2*'SFV+BESS'!$I$9, (EA382+DU383+DV383))</f>
        <v>173.61249999999998</v>
      </c>
      <c r="EB383" s="110">
        <f t="shared" si="420"/>
        <v>97.880357128904294</v>
      </c>
      <c r="EG383" s="251"/>
      <c r="EH383" s="41">
        <v>15.5833333333333</v>
      </c>
      <c r="EI383" s="33">
        <f t="shared" si="468"/>
        <v>107.02335307780091</v>
      </c>
      <c r="EJ383" s="33">
        <f>Gen_Cons_Horario!B6241</f>
        <v>0</v>
      </c>
      <c r="EK383" s="35">
        <f t="shared" si="433"/>
        <v>107.02335307780091</v>
      </c>
      <c r="EL383" s="116">
        <f>IF(AND(EK383&gt;0,EK383*$B$4+ER382&lt;=$B$2*'SFV+BESS'!$I$9,EK383&lt;'SFV+BESS'!$I$7), EK383*$B$4, IF(AND(EK383&gt;0,EK383*$B$4+ER382&gt;$B$2*'SFV+BESS'!$I$9,EK383*$B$4&lt;'SFV+BESS'!$I$7),$B$2*'SFV+BESS'!$I$9-ER382,IF(AND(EK383&gt;0,EK383*$B$4+ER382&gt;$B$2*'SFV+BESS'!$I$9,EK383*$B$4&gt;'SFV+BESS'!$I$7,ER382&lt;$B$2*'SFV+BESS'!$I$9),$B$2*'SFV+BESS'!$I$9-ER382,IF(AND(EK383&gt;0,EK383*$B$4+ER382&lt;=$B$2*'SFV+BESS'!$I$9,EK383&gt;'SFV+BESS'!$I$7),'SFV+BESS'!$I$7,0))))</f>
        <v>0</v>
      </c>
      <c r="EM383" s="27">
        <f>IF(AND(EK383&lt;0,ER382+EK383/$B$5&gt;$H$2,-EK383/'Carga-Descarga Año'!$B$5&lt;'SFV+BESS'!$I$7),EK383/$B$5,IF(AND(EK383&lt;0,ER382+EK383/$B$5&gt;$H$2,-EK383/'Carga-Descarga Año'!$B$5&gt;'SFV+BESS'!$I$7),-'SFV+BESS'!$I$7,IF(AND(EK383&lt;0,ER382+EK383/$B$5&lt;$H$2),-MIN('SFV+BESS'!$I$7,ER382-$H$2),0)))</f>
        <v>0</v>
      </c>
      <c r="EN383" s="33"/>
      <c r="EO383" s="33">
        <f t="shared" si="453"/>
        <v>0</v>
      </c>
      <c r="EP383" s="27">
        <f t="shared" si="421"/>
        <v>0</v>
      </c>
      <c r="EQ383" s="27">
        <f t="shared" si="454"/>
        <v>0</v>
      </c>
      <c r="ER383" s="28">
        <f>IF((ER382+EL383+EM383)&gt;=$B$2*'SFV+BESS'!$I$9, $B$2*'SFV+BESS'!$I$9, (ER382+EL383+EM383))</f>
        <v>173.61249999999998</v>
      </c>
      <c r="ES383" s="110">
        <f t="shared" si="422"/>
        <v>107.02335307780091</v>
      </c>
      <c r="EX383" s="251"/>
      <c r="EY383" s="41">
        <v>15.5833333333333</v>
      </c>
      <c r="EZ383" s="33">
        <f t="shared" si="469"/>
        <v>117.95196128053284</v>
      </c>
      <c r="FA383" s="33">
        <f>Gen_Cons_Horario!B6961</f>
        <v>0</v>
      </c>
      <c r="FB383" s="35">
        <f t="shared" si="434"/>
        <v>117.95196128053284</v>
      </c>
      <c r="FC383" s="116">
        <f>IF(AND(FB383&gt;0,FB383*$B$4+FI382&lt;=$B$2*'SFV+BESS'!$I$9,FB383&lt;'SFV+BESS'!$I$7), FB383*$B$4, IF(AND(FB383&gt;0,FB383*$B$4+FI382&gt;$B$2*'SFV+BESS'!$I$9,FB383*$B$4&lt;'SFV+BESS'!$I$7),$B$2*'SFV+BESS'!$I$9-FI382,IF(AND(FB383&gt;0,FB383*$B$4+FI382&gt;$B$2*'SFV+BESS'!$I$9,FB383*$B$4&gt;'SFV+BESS'!$I$7,FI382&lt;$B$2*'SFV+BESS'!$I$9),$B$2*'SFV+BESS'!$I$9-FI382,IF(AND(FB383&gt;0,FB383*$B$4+FI382&lt;=$B$2*'SFV+BESS'!$I$9,FB383&gt;'SFV+BESS'!$I$7),'SFV+BESS'!$I$7,0))))</f>
        <v>0</v>
      </c>
      <c r="FD383" s="27">
        <f>IF(AND(FB383&lt;0,FI382+FB383/$B$5&gt;$H$2,-FB383/'Carga-Descarga Año'!$B$5&lt;'SFV+BESS'!$I$7),FB383/$B$5,IF(AND(FB383&lt;0,FI382+FB383/$B$5&gt;$H$2,-FB383/'Carga-Descarga Año'!$B$5&gt;'SFV+BESS'!$I$7),-'SFV+BESS'!$I$7,IF(AND(FB383&lt;0,FI382+FB383/$B$5&lt;$H$2),-MIN('SFV+BESS'!$I$7,FI382-$H$2),0)))</f>
        <v>0</v>
      </c>
      <c r="FE383" s="33"/>
      <c r="FF383" s="33">
        <f t="shared" si="455"/>
        <v>0</v>
      </c>
      <c r="FG383" s="27">
        <f t="shared" si="423"/>
        <v>0</v>
      </c>
      <c r="FH383" s="27">
        <f t="shared" si="456"/>
        <v>0</v>
      </c>
      <c r="FI383" s="28">
        <f>IF((FI382+FC383+FD383)&gt;=$B$2*'SFV+BESS'!$I$9, $B$2*'SFV+BESS'!$I$9, (FI382+FC383+FD383))</f>
        <v>173.61249999999998</v>
      </c>
      <c r="FJ383" s="110">
        <f t="shared" si="424"/>
        <v>117.95196128053284</v>
      </c>
      <c r="FO383" s="251"/>
      <c r="FP383" s="41">
        <v>15.5833333333333</v>
      </c>
      <c r="FQ383" s="33">
        <f t="shared" si="470"/>
        <v>124.97258800981498</v>
      </c>
      <c r="FR383" s="33">
        <f>Gen_Cons_Horario!B7705</f>
        <v>22.371000000000002</v>
      </c>
      <c r="FS383" s="35">
        <f t="shared" si="435"/>
        <v>102.60158800981498</v>
      </c>
      <c r="FT383" s="116">
        <f>IF(AND(FS383&gt;0,FS383*$B$4+FZ382&lt;=$B$2*'SFV+BESS'!$I$9,FS383&lt;'SFV+BESS'!$I$7), FS383*$B$4, IF(AND(FS383&gt;0,FS383*$B$4+FZ382&gt;$B$2*'SFV+BESS'!$I$9,FS383*$B$4&lt;'SFV+BESS'!$I$7),$B$2*'SFV+BESS'!$I$9-FZ382,IF(AND(FS383&gt;0,FS383*$B$4+FZ382&gt;$B$2*'SFV+BESS'!$I$9,FS383*$B$4&gt;'SFV+BESS'!$I$7,FZ382&lt;$B$2*'SFV+BESS'!$I$9),$B$2*'SFV+BESS'!$I$9-FZ382,IF(AND(FS383&gt;0,FS383*$B$4+FZ382&lt;=$B$2*'SFV+BESS'!$I$9,FS383&gt;'SFV+BESS'!$I$7),'SFV+BESS'!$I$7,0))))</f>
        <v>0</v>
      </c>
      <c r="FU383" s="27">
        <f>IF(AND(FS383&lt;0,FZ382+FS383/$B$5&gt;$H$2,-FS383/'Carga-Descarga Año'!$B$5&lt;'SFV+BESS'!$I$7),FS383/$B$5,IF(AND(FS383&lt;0,FZ382+FS383/$B$5&gt;$H$2,-FS383/'Carga-Descarga Año'!$B$5&gt;'SFV+BESS'!$I$7),-'SFV+BESS'!$I$7,IF(AND(FS383&lt;0,FZ382+FS383/$B$5&lt;$H$2),-MIN('SFV+BESS'!$I$7,FZ382-$H$2),0)))</f>
        <v>0</v>
      </c>
      <c r="FV383" s="33"/>
      <c r="FW383" s="33">
        <f t="shared" si="457"/>
        <v>22.371000000000002</v>
      </c>
      <c r="FX383" s="27">
        <f t="shared" si="425"/>
        <v>0</v>
      </c>
      <c r="FY383" s="27">
        <f t="shared" si="458"/>
        <v>0</v>
      </c>
      <c r="FZ383" s="28">
        <f>IF((FZ382+FT383+FU383)&gt;=$B$2*'SFV+BESS'!$I$9, $B$2*'SFV+BESS'!$I$9, (FZ382+FT383+FU383))</f>
        <v>173.61249999999998</v>
      </c>
      <c r="GA383" s="110">
        <f t="shared" si="426"/>
        <v>102.60158800981498</v>
      </c>
      <c r="GF383" s="251"/>
      <c r="GG383" s="41">
        <v>15.5833333333333</v>
      </c>
      <c r="GH383" s="33">
        <f t="shared" si="471"/>
        <v>125.58913062743498</v>
      </c>
      <c r="GI383" s="33">
        <f>Gen_Cons_Horario!B8425</f>
        <v>22.371000000000002</v>
      </c>
      <c r="GJ383" s="35">
        <f t="shared" si="441"/>
        <v>103.21813062743499</v>
      </c>
      <c r="GK383" s="116">
        <f>IF(AND(GJ383&gt;0,GJ383*$B$4+GQ382&lt;=$B$2*'SFV+BESS'!$I$9,GJ383&lt;'SFV+BESS'!$I$7), GJ383*$B$4, IF(AND(GJ383&gt;0,GJ383*$B$4+GQ382&gt;$B$2*'SFV+BESS'!$I$9,GJ383*$B$4&lt;'SFV+BESS'!$I$7),$B$2*'SFV+BESS'!$I$9-GQ382,IF(AND(GJ383&gt;0,GJ383*$B$4+GQ382&gt;$B$2*'SFV+BESS'!$I$9,GJ383*$B$4&gt;'SFV+BESS'!$I$7,GQ382&lt;$B$2*'SFV+BESS'!$I$9),$B$2*'SFV+BESS'!$I$9-GQ382,IF(AND(GJ383&gt;0,GJ383*$B$4+GQ382&lt;=$B$2*'SFV+BESS'!$I$9,GJ383&gt;'SFV+BESS'!$I$7),'SFV+BESS'!$I$7,0))))</f>
        <v>0</v>
      </c>
      <c r="GL383" s="27">
        <f>IF(AND(GJ383&lt;0,GQ382+GJ383/$B$5&gt;$H$2,-GJ383/'Carga-Descarga Año'!$B$5&lt;'SFV+BESS'!$I$7),GJ383/$B$5,IF(AND(GJ383&lt;0,GQ382+GJ383/$B$5&gt;$H$2,-GJ383/'Carga-Descarga Año'!$B$5&gt;'SFV+BESS'!$I$7),-'SFV+BESS'!$I$7,IF(AND(GJ383&lt;0,GQ382+GJ383/$B$5&lt;$H$2),-MIN('SFV+BESS'!$I$7,GQ382-$H$2),0)))</f>
        <v>0</v>
      </c>
      <c r="GM383" s="33"/>
      <c r="GN383" s="33">
        <f t="shared" si="459"/>
        <v>22.371000000000002</v>
      </c>
      <c r="GO383" s="27">
        <f t="shared" si="427"/>
        <v>0</v>
      </c>
      <c r="GP383" s="27">
        <f t="shared" si="460"/>
        <v>0</v>
      </c>
      <c r="GQ383" s="28">
        <f>IF((GQ382+GK383+GL383)&gt;=$B$2*'SFV+BESS'!$I$9, $B$2*'SFV+BESS'!$I$9, (GQ382+GK383+GL383))</f>
        <v>173.61249999999998</v>
      </c>
      <c r="GR383" s="110">
        <f t="shared" si="428"/>
        <v>103.21813062743499</v>
      </c>
    </row>
    <row r="384" spans="1:200">
      <c r="A384" s="249"/>
      <c r="B384" s="41">
        <v>15.625</v>
      </c>
      <c r="C384" s="38">
        <f t="shared" si="442"/>
        <v>131.43639444275752</v>
      </c>
      <c r="D384" s="2">
        <f>Gen_Cons_Horario!B410</f>
        <v>78.298500000000004</v>
      </c>
      <c r="E384" s="140">
        <f t="shared" si="400"/>
        <v>53.137894442757514</v>
      </c>
      <c r="F384" s="116">
        <f>IF(AND(E384&gt;0,E384*$B$4+L383&lt;=$B$2*'SFV+BESS'!$I$9,E384&lt;'SFV+BESS'!$I$7), E384*$B$4, IF(AND(E384&gt;0,E384*$B$4+L383&gt;$B$2*'SFV+BESS'!$I$9,E384*$B$4&lt;'SFV+BESS'!$I$7),$B$2*'SFV+BESS'!$I$9-L383,IF(AND(E384&gt;0,E384*$B$4+L383&gt;$B$2*'SFV+BESS'!$I$9,E384*$B$4&gt;'SFV+BESS'!$I$7,L383&lt;$B$2*'SFV+BESS'!$I$9),$B$2*'SFV+BESS'!$I$9-L383,IF(AND(E384&gt;0,E384*$B$4+L383&lt;=$B$2*'SFV+BESS'!$I$9,E384&gt;'SFV+BESS'!$I$7),'SFV+BESS'!$I$7,0))))</f>
        <v>0</v>
      </c>
      <c r="G384" s="27">
        <f>IF(AND(E384&lt;0,L383+E384/$B$5&gt;$H$2,-E384/'Carga-Descarga Año'!$B$5&lt;'SFV+BESS'!$I$7),E384/$B$5,IF(AND(E384&lt;0,L383+E384/$B$5&gt;$H$2,-E384/'Carga-Descarga Año'!$B$5&gt;'SFV+BESS'!$I$7),-'SFV+BESS'!$I$7,IF(AND(E384&lt;0,L383+E384/$B$5&lt;$H$2),-MIN('SFV+BESS'!$I$7,L383-$H$2),0)))</f>
        <v>0</v>
      </c>
      <c r="I384" s="38">
        <f t="shared" si="401"/>
        <v>78.298500000000004</v>
      </c>
      <c r="J384" s="27">
        <f t="shared" si="403"/>
        <v>0</v>
      </c>
      <c r="K384" s="27">
        <f t="shared" si="402"/>
        <v>0</v>
      </c>
      <c r="L384" s="28">
        <f>IF((L383+F384+G384)&gt;=$B$2*'SFV+BESS'!$I$9, $B$2*'SFV+BESS'!$I$9, (L383+F384+G384))</f>
        <v>173.61249999999998</v>
      </c>
      <c r="M384" s="110">
        <f t="shared" si="404"/>
        <v>53.137894442757514</v>
      </c>
      <c r="R384" s="251"/>
      <c r="S384" s="41">
        <v>15.625</v>
      </c>
      <c r="T384" s="2">
        <f t="shared" si="461"/>
        <v>136.95570340748876</v>
      </c>
      <c r="U384" s="2">
        <f>Gen_Cons_Horario!B1154</f>
        <v>59.656000000000006</v>
      </c>
      <c r="V384" s="35">
        <f t="shared" si="436"/>
        <v>77.299703407488749</v>
      </c>
      <c r="W384" s="116">
        <f>IF(AND(V384&gt;0,V384*$B$4+AC383&lt;=$B$2*'SFV+BESS'!$I$9,V384&lt;'SFV+BESS'!$I$7), V384*$B$4, IF(AND(V384&gt;0,V384*$B$4+AC383&gt;$B$2*'SFV+BESS'!$I$9,V384*$B$4&lt;'SFV+BESS'!$I$7),$B$2*'SFV+BESS'!$I$9-AC383,IF(AND(V384&gt;0,V384*$B$4+AC383&gt;$B$2*'SFV+BESS'!$I$9,V384*$B$4&gt;'SFV+BESS'!$I$7,AC383&lt;$B$2*'SFV+BESS'!$I$9),$B$2*'SFV+BESS'!$I$9-AC383,IF(AND(V384&gt;0,V384*$B$4+AC383&lt;=$B$2*'SFV+BESS'!$I$9,V384&gt;'SFV+BESS'!$I$7),'SFV+BESS'!$I$7,0))))</f>
        <v>0</v>
      </c>
      <c r="X384" s="27">
        <f>IF(AND(V384&lt;0,AC383+V384/$B$5&gt;$H$2,-V384/'Carga-Descarga Año'!$B$5&lt;'SFV+BESS'!$I$7),V384/$B$5,IF(AND(V384&lt;0,AC383+V384/$B$5&gt;$H$2,-V384/'Carga-Descarga Año'!$B$5&gt;'SFV+BESS'!$I$7),-'SFV+BESS'!$I$7,IF(AND(V384&lt;0,AC383+V384/$B$5&lt;$H$2),-MIN('SFV+BESS'!$I$7,AC383-$H$2),0)))</f>
        <v>0</v>
      </c>
      <c r="Z384" s="33">
        <f t="shared" si="430"/>
        <v>59.656000000000006</v>
      </c>
      <c r="AA384" s="27">
        <f t="shared" si="405"/>
        <v>0</v>
      </c>
      <c r="AB384" s="27">
        <f t="shared" si="429"/>
        <v>0</v>
      </c>
      <c r="AC384" s="28">
        <f>IF((AC383+W384+X384)&gt;=$B$2*'SFV+BESS'!$I$9, $B$2*'SFV+BESS'!$I$9, (AC383+W384+X384))</f>
        <v>173.61249999999998</v>
      </c>
      <c r="AD384" s="110">
        <f t="shared" si="406"/>
        <v>77.299703407488749</v>
      </c>
      <c r="AI384" s="251"/>
      <c r="AJ384" s="41">
        <v>15.625</v>
      </c>
      <c r="AK384" s="52">
        <f t="shared" si="462"/>
        <v>135.45703269371216</v>
      </c>
      <c r="AL384" s="33">
        <f>Gen_Cons_Horario!B1826</f>
        <v>0</v>
      </c>
      <c r="AM384" s="35">
        <f t="shared" si="437"/>
        <v>135.45703269371216</v>
      </c>
      <c r="AN384" s="116">
        <f>IF(AND(AM384&gt;0,AM384*$B$4+AT383&lt;=$B$2*'SFV+BESS'!$I$9,AM384&lt;'SFV+BESS'!$I$7), AM384*$B$4, IF(AND(AM384&gt;0,AM384*$B$4+AT383&gt;$B$2*'SFV+BESS'!$I$9,AM384*$B$4&lt;'SFV+BESS'!$I$7),$B$2*'SFV+BESS'!$I$9-AT383,IF(AND(AM384&gt;0,AM384*$B$4+AT383&gt;$B$2*'SFV+BESS'!$I$9,AM384*$B$4&gt;'SFV+BESS'!$I$7,AT383&lt;$B$2*'SFV+BESS'!$I$9),$B$2*'SFV+BESS'!$I$9-AT383,IF(AND(AM384&gt;0,AM384*$B$4+AT383&lt;=$B$2*'SFV+BESS'!$I$9,AM384&gt;'SFV+BESS'!$I$7),'SFV+BESS'!$I$7,0))))</f>
        <v>0</v>
      </c>
      <c r="AO384" s="27">
        <f>IF(AND(AM384&lt;0,AT383+AM384/$B$5&gt;$H$2,-AM384/'Carga-Descarga Año'!$B$5&lt;'SFV+BESS'!$I$7),AM384/$B$5,IF(AND(AM384&lt;0,AT383+AM384/$B$5&gt;$H$2,-AM384/'Carga-Descarga Año'!$B$5&gt;'SFV+BESS'!$I$7),-'SFV+BESS'!$I$7,IF(AND(AM384&lt;0,AT383+AM384/$B$5&lt;$H$2),-MIN('SFV+BESS'!$I$7,AT383-$H$2),0)))</f>
        <v>0</v>
      </c>
      <c r="AP384" s="33"/>
      <c r="AQ384" s="33">
        <f t="shared" si="443"/>
        <v>0</v>
      </c>
      <c r="AR384" s="27">
        <f t="shared" si="407"/>
        <v>0</v>
      </c>
      <c r="AS384" s="27">
        <f t="shared" si="444"/>
        <v>0</v>
      </c>
      <c r="AT384" s="28">
        <f>IF((AT383+AN384+AO384)&gt;=$B$2*'SFV+BESS'!$I$9, $B$2*'SFV+BESS'!$I$9, (AT383+AN384+AO384))</f>
        <v>173.61249999999998</v>
      </c>
      <c r="AU384" s="110">
        <f t="shared" si="408"/>
        <v>135.45703269371216</v>
      </c>
      <c r="AZ384" s="251"/>
      <c r="BA384" s="41">
        <v>15.625</v>
      </c>
      <c r="BB384" s="33">
        <f t="shared" si="463"/>
        <v>117.44483072489295</v>
      </c>
      <c r="BC384" s="33">
        <f>Gen_Cons_Horario!B2570</f>
        <v>0</v>
      </c>
      <c r="BD384" s="35">
        <f t="shared" si="438"/>
        <v>117.44483072489295</v>
      </c>
      <c r="BE384" s="116">
        <f>IF(AND(BD384&gt;0,BD384*$B$4+BK383&lt;=$B$2*'SFV+BESS'!$I$9,BD384&lt;'SFV+BESS'!$I$7), BD384*$B$4, IF(AND(BD384&gt;0,BD384*$B$4+BK383&gt;$B$2*'SFV+BESS'!$I$9,BD384*$B$4&lt;'SFV+BESS'!$I$7),$B$2*'SFV+BESS'!$I$9-BK383,IF(AND(BD384&gt;0,BD384*$B$4+BK383&gt;$B$2*'SFV+BESS'!$I$9,BD384*$B$4&gt;'SFV+BESS'!$I$7,BK383&lt;$B$2*'SFV+BESS'!$I$9),$B$2*'SFV+BESS'!$I$9-BK383,IF(AND(BD384&gt;0,BD384*$B$4+BK383&lt;=$B$2*'SFV+BESS'!$I$9,BD384&gt;'SFV+BESS'!$I$7),'SFV+BESS'!$I$7,0))))</f>
        <v>0</v>
      </c>
      <c r="BF384" s="27">
        <f>IF(AND(BD384&lt;0,BK383+BD384/$B$5&gt;$H$2,-BD384/'Carga-Descarga Año'!$B$5&lt;'SFV+BESS'!$I$7),BD384/$B$5,IF(AND(BD384&lt;0,BK383+BD384/$B$5&gt;$H$2,-BD384/'Carga-Descarga Año'!$B$5&gt;'SFV+BESS'!$I$7),-'SFV+BESS'!$I$7,IF(AND(BD384&lt;0,BK383+BD384/$B$5&lt;$H$2),-MIN('SFV+BESS'!$I$7,BK383-$H$2),0)))</f>
        <v>0</v>
      </c>
      <c r="BG384" s="33"/>
      <c r="BH384" s="33">
        <f t="shared" si="445"/>
        <v>0</v>
      </c>
      <c r="BI384" s="27">
        <f t="shared" si="409"/>
        <v>0</v>
      </c>
      <c r="BJ384" s="27">
        <f t="shared" si="446"/>
        <v>0</v>
      </c>
      <c r="BK384" s="28">
        <f>IF((BK383+BE384+BF384)&gt;=$B$2*'SFV+BESS'!$I$9, $B$2*'SFV+BESS'!$I$9, (BK383+BE384+BF384))</f>
        <v>173.61249999999998</v>
      </c>
      <c r="BL384" s="110">
        <f t="shared" si="410"/>
        <v>117.44483072489295</v>
      </c>
      <c r="BQ384" s="251"/>
      <c r="BR384" s="41">
        <v>15.625</v>
      </c>
      <c r="BS384" s="33">
        <f t="shared" si="464"/>
        <v>98.228006670832059</v>
      </c>
      <c r="BT384" s="33">
        <f>Gen_Cons_Horario!B3290</f>
        <v>0</v>
      </c>
      <c r="BU384" s="35">
        <f t="shared" si="439"/>
        <v>98.228006670832059</v>
      </c>
      <c r="BV384" s="116">
        <f>IF(AND(BU384&gt;0,BU384*$B$4+CB383&lt;=$B$2*'SFV+BESS'!$I$9,BU384&lt;'SFV+BESS'!$I$7), BU384*$B$4, IF(AND(BU384&gt;0,BU384*$B$4+CB383&gt;$B$2*'SFV+BESS'!$I$9,BU384*$B$4&lt;'SFV+BESS'!$I$7),$B$2*'SFV+BESS'!$I$9-CB383,IF(AND(BU384&gt;0,BU384*$B$4+CB383&gt;$B$2*'SFV+BESS'!$I$9,BU384*$B$4&gt;'SFV+BESS'!$I$7,CB383&lt;$B$2*'SFV+BESS'!$I$9),$B$2*'SFV+BESS'!$I$9-CB383,IF(AND(BU384&gt;0,BU384*$B$4+CB383&lt;=$B$2*'SFV+BESS'!$I$9,BU384&gt;'SFV+BESS'!$I$7),'SFV+BESS'!$I$7,0))))</f>
        <v>0</v>
      </c>
      <c r="BW384" s="27">
        <f>IF(AND(BU384&lt;0,CB383+BU384/$B$5&gt;$H$2,-BU384/'Carga-Descarga Año'!$B$5&lt;'SFV+BESS'!$I$7),BU384/$B$5,IF(AND(BU384&lt;0,CB383+BU384/$B$5&gt;$H$2,-BU384/'Carga-Descarga Año'!$B$5&gt;'SFV+BESS'!$I$7),-'SFV+BESS'!$I$7,IF(AND(BU384&lt;0,CB383+BU384/$B$5&lt;$H$2),-MIN('SFV+BESS'!$I$7,CB383-$H$2),0)))</f>
        <v>0</v>
      </c>
      <c r="BX384" s="33"/>
      <c r="BY384" s="33">
        <f t="shared" si="447"/>
        <v>0</v>
      </c>
      <c r="BZ384" s="27">
        <f t="shared" si="411"/>
        <v>0</v>
      </c>
      <c r="CA384" s="27">
        <f t="shared" si="412"/>
        <v>0</v>
      </c>
      <c r="CB384" s="28">
        <f>IF((CB383+BV384+BW384)&gt;=$B$2*'SFV+BESS'!$I$9, $B$2*'SFV+BESS'!$I$9, (CB383+BV384+BW384))</f>
        <v>173.61249999999998</v>
      </c>
      <c r="CC384" s="110">
        <f t="shared" si="413"/>
        <v>98.228006670832059</v>
      </c>
      <c r="CH384" s="251"/>
      <c r="CI384" s="41">
        <v>15.625</v>
      </c>
      <c r="CJ384" s="33">
        <f t="shared" si="465"/>
        <v>88.925603265034539</v>
      </c>
      <c r="CK384" s="33">
        <f>Gen_Cons_Horario!B4034</f>
        <v>0</v>
      </c>
      <c r="CL384" s="35">
        <f t="shared" si="440"/>
        <v>88.925603265034539</v>
      </c>
      <c r="CM384" s="116">
        <f>IF(AND(CL384&gt;0,CL384*$B$4+CS383&lt;=$B$2*'SFV+BESS'!$I$9,CL384&lt;'SFV+BESS'!$I$7), CL384*$B$4, IF(AND(CL384&gt;0,CL384*$B$4+CS383&gt;$B$2*'SFV+BESS'!$I$9,CL384*$B$4&lt;'SFV+BESS'!$I$7),$B$2*'SFV+BESS'!$I$9-CS383,IF(AND(CL384&gt;0,CL384*$B$4+CS383&gt;$B$2*'SFV+BESS'!$I$9,CL384*$B$4&gt;'SFV+BESS'!$I$7,CS383&lt;$B$2*'SFV+BESS'!$I$9),$B$2*'SFV+BESS'!$I$9-CS383,IF(AND(CL384&gt;0,CL384*$B$4+CS383&lt;=$B$2*'SFV+BESS'!$I$9,CL384&gt;'SFV+BESS'!$I$7),'SFV+BESS'!$I$7,0))))</f>
        <v>0</v>
      </c>
      <c r="CN384" s="27">
        <f>IF(AND(CL384&lt;0,CS383+CL384/$B$5&gt;$H$2,-CL384/'Carga-Descarga Año'!$B$5&lt;'SFV+BESS'!$I$7),CL384/$B$5,IF(AND(CL384&lt;0,CS383+CL384/$B$5&gt;$H$2,-CL384/'Carga-Descarga Año'!$B$5&gt;'SFV+BESS'!$I$7),-'SFV+BESS'!$I$7,IF(AND(CL384&lt;0,CS383+CL384/$B$5&lt;$H$2),-MIN('SFV+BESS'!$I$7,CS383-$H$2),0)))</f>
        <v>0</v>
      </c>
      <c r="CO384" s="33"/>
      <c r="CP384" s="33">
        <f t="shared" si="448"/>
        <v>0</v>
      </c>
      <c r="CQ384" s="27">
        <f t="shared" si="414"/>
        <v>0</v>
      </c>
      <c r="CR384" s="27">
        <f t="shared" si="449"/>
        <v>0</v>
      </c>
      <c r="CS384" s="28">
        <f>IF((CS383+CM384+CN384)&gt;=$B$2*'SFV+BESS'!$I$9, $B$2*'SFV+BESS'!$I$9, (CS383+CM384+CN384))</f>
        <v>173.61249999999998</v>
      </c>
      <c r="CT384" s="110">
        <f t="shared" si="415"/>
        <v>88.925603265034539</v>
      </c>
      <c r="CY384" s="251"/>
      <c r="CZ384" s="41">
        <v>15.625</v>
      </c>
      <c r="DA384" s="33">
        <f t="shared" si="466"/>
        <v>95.414133698890723</v>
      </c>
      <c r="DB384" s="33">
        <f>Gen_Cons_Horario!B4754</f>
        <v>0</v>
      </c>
      <c r="DC384" s="35">
        <f t="shared" si="431"/>
        <v>95.414133698890723</v>
      </c>
      <c r="DD384" s="116">
        <f>IF(AND(DC384&gt;0,DC384*$B$4+DJ383&lt;=$B$2*'SFV+BESS'!$I$9,DC384&lt;'SFV+BESS'!$I$7), DC384*$B$4, IF(AND(DC384&gt;0,DC384*$B$4+DJ383&gt;$B$2*'SFV+BESS'!$I$9,DC384*$B$4&lt;'SFV+BESS'!$I$7),$B$2*'SFV+BESS'!$I$9-DJ383,IF(AND(DC384&gt;0,DC384*$B$4+DJ383&gt;$B$2*'SFV+BESS'!$I$9,DC384*$B$4&gt;'SFV+BESS'!$I$7,DJ383&lt;$B$2*'SFV+BESS'!$I$9),$B$2*'SFV+BESS'!$I$9-DJ383,IF(AND(DC384&gt;0,DC384*$B$4+DJ383&lt;=$B$2*'SFV+BESS'!$I$9,DC384&gt;'SFV+BESS'!$I$7),'SFV+BESS'!$I$7,0))))</f>
        <v>0</v>
      </c>
      <c r="DE384" s="27">
        <f>IF(AND(DC384&lt;0,DJ383+DC384/$B$5&gt;$H$2,-DC384/'Carga-Descarga Año'!$B$5&lt;'SFV+BESS'!$I$7),DC384/$B$5,IF(AND(DC384&lt;0,DJ383+DC384/$B$5&gt;$H$2,-DC384/'Carga-Descarga Año'!$B$5&gt;'SFV+BESS'!$I$7),-'SFV+BESS'!$I$7,IF(AND(DC384&lt;0,DJ383+DC384/$B$5&lt;$H$2),-MIN('SFV+BESS'!$I$7,DJ383-$H$2),0)))</f>
        <v>0</v>
      </c>
      <c r="DF384" s="33"/>
      <c r="DG384" s="33">
        <f t="shared" si="450"/>
        <v>0</v>
      </c>
      <c r="DH384" s="27">
        <f t="shared" si="416"/>
        <v>0</v>
      </c>
      <c r="DI384" s="27">
        <f t="shared" si="417"/>
        <v>0</v>
      </c>
      <c r="DJ384" s="28">
        <f>IF((DJ383+DD384+DE384)&gt;=$B$2*'SFV+BESS'!$I$9, $B$2*'SFV+BESS'!$I$9, (DJ383+DD384+DE384))</f>
        <v>173.61249999999998</v>
      </c>
      <c r="DK384" s="110">
        <f t="shared" si="418"/>
        <v>95.414133698890723</v>
      </c>
      <c r="DP384" s="251"/>
      <c r="DQ384" s="41">
        <v>15.625</v>
      </c>
      <c r="DR384" s="33">
        <f t="shared" si="467"/>
        <v>94.952312257526813</v>
      </c>
      <c r="DS384" s="33">
        <f>Gen_Cons_Horario!B5498</f>
        <v>0</v>
      </c>
      <c r="DT384" s="35">
        <f t="shared" si="432"/>
        <v>94.952312257526813</v>
      </c>
      <c r="DU384" s="116">
        <f>IF(AND(DT384&gt;0,DT384*$B$4+EA383&lt;=$B$2*'SFV+BESS'!$I$9,DT384&lt;'SFV+BESS'!$I$7), DT384*$B$4, IF(AND(DT384&gt;0,DT384*$B$4+EA383&gt;$B$2*'SFV+BESS'!$I$9,DT384*$B$4&lt;'SFV+BESS'!$I$7),$B$2*'SFV+BESS'!$I$9-EA383,IF(AND(DT384&gt;0,DT384*$B$4+EA383&gt;$B$2*'SFV+BESS'!$I$9,DT384*$B$4&gt;'SFV+BESS'!$I$7,EA383&lt;$B$2*'SFV+BESS'!$I$9),$B$2*'SFV+BESS'!$I$9-EA383,IF(AND(DT384&gt;0,DT384*$B$4+EA383&lt;=$B$2*'SFV+BESS'!$I$9,DT384&gt;'SFV+BESS'!$I$7),'SFV+BESS'!$I$7,0))))</f>
        <v>0</v>
      </c>
      <c r="DV384" s="27">
        <f>IF(AND(DT384&lt;0,EA383+DT384/$B$5&gt;$H$2,-DT384/'Carga-Descarga Año'!$B$5&lt;'SFV+BESS'!$I$7),DT384/$B$5,IF(AND(DT384&lt;0,EA383+DT384/$B$5&gt;$H$2,-DT384/'Carga-Descarga Año'!$B$5&gt;'SFV+BESS'!$I$7),-'SFV+BESS'!$I$7,IF(AND(DT384&lt;0,EA383+DT384/$B$5&lt;$H$2),-MIN('SFV+BESS'!$I$7,EA383-$H$2),0)))</f>
        <v>0</v>
      </c>
      <c r="DW384" s="33"/>
      <c r="DX384" s="33">
        <f t="shared" si="451"/>
        <v>0</v>
      </c>
      <c r="DY384" s="27">
        <f t="shared" si="419"/>
        <v>0</v>
      </c>
      <c r="DZ384" s="27">
        <f t="shared" si="452"/>
        <v>0</v>
      </c>
      <c r="EA384" s="28">
        <f>IF((EA383+DU384+DV384)&gt;=$B$2*'SFV+BESS'!$I$9, $B$2*'SFV+BESS'!$I$9, (EA383+DU384+DV384))</f>
        <v>173.61249999999998</v>
      </c>
      <c r="EB384" s="110">
        <f t="shared" si="420"/>
        <v>94.952312257526813</v>
      </c>
      <c r="EG384" s="251"/>
      <c r="EH384" s="41">
        <v>15.625</v>
      </c>
      <c r="EI384" s="33">
        <f t="shared" si="468"/>
        <v>101.17838652552929</v>
      </c>
      <c r="EJ384" s="33">
        <f>Gen_Cons_Horario!B6242</f>
        <v>0</v>
      </c>
      <c r="EK384" s="35">
        <f t="shared" si="433"/>
        <v>101.17838652552929</v>
      </c>
      <c r="EL384" s="116">
        <f>IF(AND(EK384&gt;0,EK384*$B$4+ER383&lt;=$B$2*'SFV+BESS'!$I$9,EK384&lt;'SFV+BESS'!$I$7), EK384*$B$4, IF(AND(EK384&gt;0,EK384*$B$4+ER383&gt;$B$2*'SFV+BESS'!$I$9,EK384*$B$4&lt;'SFV+BESS'!$I$7),$B$2*'SFV+BESS'!$I$9-ER383,IF(AND(EK384&gt;0,EK384*$B$4+ER383&gt;$B$2*'SFV+BESS'!$I$9,EK384*$B$4&gt;'SFV+BESS'!$I$7,ER383&lt;$B$2*'SFV+BESS'!$I$9),$B$2*'SFV+BESS'!$I$9-ER383,IF(AND(EK384&gt;0,EK384*$B$4+ER383&lt;=$B$2*'SFV+BESS'!$I$9,EK384&gt;'SFV+BESS'!$I$7),'SFV+BESS'!$I$7,0))))</f>
        <v>0</v>
      </c>
      <c r="EM384" s="27">
        <f>IF(AND(EK384&lt;0,ER383+EK384/$B$5&gt;$H$2,-EK384/'Carga-Descarga Año'!$B$5&lt;'SFV+BESS'!$I$7),EK384/$B$5,IF(AND(EK384&lt;0,ER383+EK384/$B$5&gt;$H$2,-EK384/'Carga-Descarga Año'!$B$5&gt;'SFV+BESS'!$I$7),-'SFV+BESS'!$I$7,IF(AND(EK384&lt;0,ER383+EK384/$B$5&lt;$H$2),-MIN('SFV+BESS'!$I$7,ER383-$H$2),0)))</f>
        <v>0</v>
      </c>
      <c r="EN384" s="33"/>
      <c r="EO384" s="33">
        <f t="shared" si="453"/>
        <v>0</v>
      </c>
      <c r="EP384" s="27">
        <f t="shared" si="421"/>
        <v>0</v>
      </c>
      <c r="EQ384" s="27">
        <f t="shared" si="454"/>
        <v>0</v>
      </c>
      <c r="ER384" s="28">
        <f>IF((ER383+EL384+EM384)&gt;=$B$2*'SFV+BESS'!$I$9, $B$2*'SFV+BESS'!$I$9, (ER383+EL384+EM384))</f>
        <v>173.61249999999998</v>
      </c>
      <c r="ES384" s="110">
        <f t="shared" si="422"/>
        <v>101.17838652552929</v>
      </c>
      <c r="EX384" s="251"/>
      <c r="EY384" s="41">
        <v>15.625</v>
      </c>
      <c r="EZ384" s="33">
        <f t="shared" si="469"/>
        <v>113.18044181125563</v>
      </c>
      <c r="FA384" s="33">
        <f>Gen_Cons_Horario!B6962</f>
        <v>0</v>
      </c>
      <c r="FB384" s="35">
        <f t="shared" si="434"/>
        <v>113.18044181125563</v>
      </c>
      <c r="FC384" s="116">
        <f>IF(AND(FB384&gt;0,FB384*$B$4+FI383&lt;=$B$2*'SFV+BESS'!$I$9,FB384&lt;'SFV+BESS'!$I$7), FB384*$B$4, IF(AND(FB384&gt;0,FB384*$B$4+FI383&gt;$B$2*'SFV+BESS'!$I$9,FB384*$B$4&lt;'SFV+BESS'!$I$7),$B$2*'SFV+BESS'!$I$9-FI383,IF(AND(FB384&gt;0,FB384*$B$4+FI383&gt;$B$2*'SFV+BESS'!$I$9,FB384*$B$4&gt;'SFV+BESS'!$I$7,FI383&lt;$B$2*'SFV+BESS'!$I$9),$B$2*'SFV+BESS'!$I$9-FI383,IF(AND(FB384&gt;0,FB384*$B$4+FI383&lt;=$B$2*'SFV+BESS'!$I$9,FB384&gt;'SFV+BESS'!$I$7),'SFV+BESS'!$I$7,0))))</f>
        <v>0</v>
      </c>
      <c r="FD384" s="27">
        <f>IF(AND(FB384&lt;0,FI383+FB384/$B$5&gt;$H$2,-FB384/'Carga-Descarga Año'!$B$5&lt;'SFV+BESS'!$I$7),FB384/$B$5,IF(AND(FB384&lt;0,FI383+FB384/$B$5&gt;$H$2,-FB384/'Carga-Descarga Año'!$B$5&gt;'SFV+BESS'!$I$7),-'SFV+BESS'!$I$7,IF(AND(FB384&lt;0,FI383+FB384/$B$5&lt;$H$2),-MIN('SFV+BESS'!$I$7,FI383-$H$2),0)))</f>
        <v>0</v>
      </c>
      <c r="FE384" s="33"/>
      <c r="FF384" s="33">
        <f t="shared" si="455"/>
        <v>0</v>
      </c>
      <c r="FG384" s="27">
        <f t="shared" si="423"/>
        <v>0</v>
      </c>
      <c r="FH384" s="27">
        <f t="shared" si="456"/>
        <v>0</v>
      </c>
      <c r="FI384" s="28">
        <f>IF((FI383+FC384+FD384)&gt;=$B$2*'SFV+BESS'!$I$9, $B$2*'SFV+BESS'!$I$9, (FI383+FC384+FD384))</f>
        <v>173.61249999999998</v>
      </c>
      <c r="FJ384" s="110">
        <f t="shared" si="424"/>
        <v>113.18044181125563</v>
      </c>
      <c r="FO384" s="251"/>
      <c r="FP384" s="41">
        <v>15.625</v>
      </c>
      <c r="FQ384" s="33">
        <f t="shared" si="470"/>
        <v>120.57902046259493</v>
      </c>
      <c r="FR384" s="33">
        <f>Gen_Cons_Horario!B7706</f>
        <v>22.371000000000002</v>
      </c>
      <c r="FS384" s="35">
        <f t="shared" si="435"/>
        <v>98.208020462594931</v>
      </c>
      <c r="FT384" s="116">
        <f>IF(AND(FS384&gt;0,FS384*$B$4+FZ383&lt;=$B$2*'SFV+BESS'!$I$9,FS384&lt;'SFV+BESS'!$I$7), FS384*$B$4, IF(AND(FS384&gt;0,FS384*$B$4+FZ383&gt;$B$2*'SFV+BESS'!$I$9,FS384*$B$4&lt;'SFV+BESS'!$I$7),$B$2*'SFV+BESS'!$I$9-FZ383,IF(AND(FS384&gt;0,FS384*$B$4+FZ383&gt;$B$2*'SFV+BESS'!$I$9,FS384*$B$4&gt;'SFV+BESS'!$I$7,FZ383&lt;$B$2*'SFV+BESS'!$I$9),$B$2*'SFV+BESS'!$I$9-FZ383,IF(AND(FS384&gt;0,FS384*$B$4+FZ383&lt;=$B$2*'SFV+BESS'!$I$9,FS384&gt;'SFV+BESS'!$I$7),'SFV+BESS'!$I$7,0))))</f>
        <v>0</v>
      </c>
      <c r="FU384" s="27">
        <f>IF(AND(FS384&lt;0,FZ383+FS384/$B$5&gt;$H$2,-FS384/'Carga-Descarga Año'!$B$5&lt;'SFV+BESS'!$I$7),FS384/$B$5,IF(AND(FS384&lt;0,FZ383+FS384/$B$5&gt;$H$2,-FS384/'Carga-Descarga Año'!$B$5&gt;'SFV+BESS'!$I$7),-'SFV+BESS'!$I$7,IF(AND(FS384&lt;0,FZ383+FS384/$B$5&lt;$H$2),-MIN('SFV+BESS'!$I$7,FZ383-$H$2),0)))</f>
        <v>0</v>
      </c>
      <c r="FV384" s="33"/>
      <c r="FW384" s="33">
        <f t="shared" si="457"/>
        <v>22.371000000000002</v>
      </c>
      <c r="FX384" s="27">
        <f t="shared" si="425"/>
        <v>0</v>
      </c>
      <c r="FY384" s="27">
        <f t="shared" si="458"/>
        <v>0</v>
      </c>
      <c r="FZ384" s="28">
        <f>IF((FZ383+FT384+FU384)&gt;=$B$2*'SFV+BESS'!$I$9, $B$2*'SFV+BESS'!$I$9, (FZ383+FT384+FU384))</f>
        <v>173.61249999999998</v>
      </c>
      <c r="GA384" s="110">
        <f t="shared" si="426"/>
        <v>98.208020462594931</v>
      </c>
      <c r="GF384" s="251"/>
      <c r="GG384" s="41">
        <v>15.625</v>
      </c>
      <c r="GH384" s="33">
        <f t="shared" si="471"/>
        <v>124.1219678864603</v>
      </c>
      <c r="GI384" s="33">
        <f>Gen_Cons_Horario!B8426</f>
        <v>22.371000000000002</v>
      </c>
      <c r="GJ384" s="35">
        <f t="shared" si="441"/>
        <v>101.7509678864603</v>
      </c>
      <c r="GK384" s="116">
        <f>IF(AND(GJ384&gt;0,GJ384*$B$4+GQ383&lt;=$B$2*'SFV+BESS'!$I$9,GJ384&lt;'SFV+BESS'!$I$7), GJ384*$B$4, IF(AND(GJ384&gt;0,GJ384*$B$4+GQ383&gt;$B$2*'SFV+BESS'!$I$9,GJ384*$B$4&lt;'SFV+BESS'!$I$7),$B$2*'SFV+BESS'!$I$9-GQ383,IF(AND(GJ384&gt;0,GJ384*$B$4+GQ383&gt;$B$2*'SFV+BESS'!$I$9,GJ384*$B$4&gt;'SFV+BESS'!$I$7,GQ383&lt;$B$2*'SFV+BESS'!$I$9),$B$2*'SFV+BESS'!$I$9-GQ383,IF(AND(GJ384&gt;0,GJ384*$B$4+GQ383&lt;=$B$2*'SFV+BESS'!$I$9,GJ384&gt;'SFV+BESS'!$I$7),'SFV+BESS'!$I$7,0))))</f>
        <v>0</v>
      </c>
      <c r="GL384" s="27">
        <f>IF(AND(GJ384&lt;0,GQ383+GJ384/$B$5&gt;$H$2,-GJ384/'Carga-Descarga Año'!$B$5&lt;'SFV+BESS'!$I$7),GJ384/$B$5,IF(AND(GJ384&lt;0,GQ383+GJ384/$B$5&gt;$H$2,-GJ384/'Carga-Descarga Año'!$B$5&gt;'SFV+BESS'!$I$7),-'SFV+BESS'!$I$7,IF(AND(GJ384&lt;0,GQ383+GJ384/$B$5&lt;$H$2),-MIN('SFV+BESS'!$I$7,GQ383-$H$2),0)))</f>
        <v>0</v>
      </c>
      <c r="GM384" s="33"/>
      <c r="GN384" s="33">
        <f t="shared" si="459"/>
        <v>22.371000000000002</v>
      </c>
      <c r="GO384" s="27">
        <f t="shared" si="427"/>
        <v>0</v>
      </c>
      <c r="GP384" s="27">
        <f t="shared" si="460"/>
        <v>0</v>
      </c>
      <c r="GQ384" s="28">
        <f>IF((GQ383+GK384+GL384)&gt;=$B$2*'SFV+BESS'!$I$9, $B$2*'SFV+BESS'!$I$9, (GQ383+GK384+GL384))</f>
        <v>173.61249999999998</v>
      </c>
      <c r="GR384" s="110">
        <f t="shared" si="428"/>
        <v>101.7509678864603</v>
      </c>
    </row>
    <row r="385" spans="1:200">
      <c r="A385" s="249"/>
      <c r="B385" s="41">
        <v>15.6666666666667</v>
      </c>
      <c r="C385" s="38">
        <f t="shared" si="442"/>
        <v>126.27010841841791</v>
      </c>
      <c r="D385" s="2">
        <f>Gen_Cons_Horario!B411</f>
        <v>78.298500000000004</v>
      </c>
      <c r="E385" s="140">
        <f t="shared" si="400"/>
        <v>47.971608418417901</v>
      </c>
      <c r="F385" s="116">
        <f>IF(AND(E385&gt;0,E385*$B$4+L384&lt;=$B$2*'SFV+BESS'!$I$9,E385&lt;'SFV+BESS'!$I$7), E385*$B$4, IF(AND(E385&gt;0,E385*$B$4+L384&gt;$B$2*'SFV+BESS'!$I$9,E385*$B$4&lt;'SFV+BESS'!$I$7),$B$2*'SFV+BESS'!$I$9-L384,IF(AND(E385&gt;0,E385*$B$4+L384&gt;$B$2*'SFV+BESS'!$I$9,E385*$B$4&gt;'SFV+BESS'!$I$7,L384&lt;$B$2*'SFV+BESS'!$I$9),$B$2*'SFV+BESS'!$I$9-L384,IF(AND(E385&gt;0,E385*$B$4+L384&lt;=$B$2*'SFV+BESS'!$I$9,E385&gt;'SFV+BESS'!$I$7),'SFV+BESS'!$I$7,0))))</f>
        <v>0</v>
      </c>
      <c r="G385" s="27">
        <f>IF(AND(E385&lt;0,L384+E385/$B$5&gt;$H$2,-E385/'Carga-Descarga Año'!$B$5&lt;'SFV+BESS'!$I$7),E385/$B$5,IF(AND(E385&lt;0,L384+E385/$B$5&gt;$H$2,-E385/'Carga-Descarga Año'!$B$5&gt;'SFV+BESS'!$I$7),-'SFV+BESS'!$I$7,IF(AND(E385&lt;0,L384+E385/$B$5&lt;$H$2),-MIN('SFV+BESS'!$I$7,L384-$H$2),0)))</f>
        <v>0</v>
      </c>
      <c r="I385" s="38">
        <f t="shared" si="401"/>
        <v>78.298500000000004</v>
      </c>
      <c r="J385" s="27">
        <f t="shared" si="403"/>
        <v>0</v>
      </c>
      <c r="K385" s="27">
        <f t="shared" si="402"/>
        <v>0</v>
      </c>
      <c r="L385" s="28">
        <f>IF((L384+F385+G385)&gt;=$B$2*'SFV+BESS'!$I$9, $B$2*'SFV+BESS'!$I$9, (L384+F385+G385))</f>
        <v>173.61249999999998</v>
      </c>
      <c r="M385" s="110">
        <f t="shared" si="404"/>
        <v>47.971608418417901</v>
      </c>
      <c r="R385" s="251"/>
      <c r="S385" s="41">
        <v>15.6666666666667</v>
      </c>
      <c r="T385" s="2">
        <f t="shared" si="461"/>
        <v>130.90150863320309</v>
      </c>
      <c r="U385" s="2">
        <f>Gen_Cons_Horario!B1155</f>
        <v>59.656000000000006</v>
      </c>
      <c r="V385" s="35">
        <f t="shared" si="436"/>
        <v>71.245508633203087</v>
      </c>
      <c r="W385" s="116">
        <f>IF(AND(V385&gt;0,V385*$B$4+AC384&lt;=$B$2*'SFV+BESS'!$I$9,V385&lt;'SFV+BESS'!$I$7), V385*$B$4, IF(AND(V385&gt;0,V385*$B$4+AC384&gt;$B$2*'SFV+BESS'!$I$9,V385*$B$4&lt;'SFV+BESS'!$I$7),$B$2*'SFV+BESS'!$I$9-AC384,IF(AND(V385&gt;0,V385*$B$4+AC384&gt;$B$2*'SFV+BESS'!$I$9,V385*$B$4&gt;'SFV+BESS'!$I$7,AC384&lt;$B$2*'SFV+BESS'!$I$9),$B$2*'SFV+BESS'!$I$9-AC384,IF(AND(V385&gt;0,V385*$B$4+AC384&lt;=$B$2*'SFV+BESS'!$I$9,V385&gt;'SFV+BESS'!$I$7),'SFV+BESS'!$I$7,0))))</f>
        <v>0</v>
      </c>
      <c r="X385" s="27">
        <f>IF(AND(V385&lt;0,AC384+V385/$B$5&gt;$H$2,-V385/'Carga-Descarga Año'!$B$5&lt;'SFV+BESS'!$I$7),V385/$B$5,IF(AND(V385&lt;0,AC384+V385/$B$5&gt;$H$2,-V385/'Carga-Descarga Año'!$B$5&gt;'SFV+BESS'!$I$7),-'SFV+BESS'!$I$7,IF(AND(V385&lt;0,AC384+V385/$B$5&lt;$H$2),-MIN('SFV+BESS'!$I$7,AC384-$H$2),0)))</f>
        <v>0</v>
      </c>
      <c r="Z385" s="33">
        <f t="shared" si="430"/>
        <v>59.656000000000006</v>
      </c>
      <c r="AA385" s="27">
        <f t="shared" si="405"/>
        <v>0</v>
      </c>
      <c r="AB385" s="27">
        <f t="shared" si="429"/>
        <v>0</v>
      </c>
      <c r="AC385" s="28">
        <f>IF((AC384+W385+X385)&gt;=$B$2*'SFV+BESS'!$I$9, $B$2*'SFV+BESS'!$I$9, (AC384+W385+X385))</f>
        <v>173.61249999999998</v>
      </c>
      <c r="AD385" s="110">
        <f t="shared" si="406"/>
        <v>71.245508633203087</v>
      </c>
      <c r="AI385" s="251"/>
      <c r="AJ385" s="41">
        <v>15.6666666666667</v>
      </c>
      <c r="AK385" s="52">
        <f t="shared" si="462"/>
        <v>127.76061038156942</v>
      </c>
      <c r="AL385" s="33">
        <f>Gen_Cons_Horario!B1827</f>
        <v>0</v>
      </c>
      <c r="AM385" s="35">
        <f t="shared" si="437"/>
        <v>127.76061038156942</v>
      </c>
      <c r="AN385" s="116">
        <f>IF(AND(AM385&gt;0,AM385*$B$4+AT384&lt;=$B$2*'SFV+BESS'!$I$9,AM385&lt;'SFV+BESS'!$I$7), AM385*$B$4, IF(AND(AM385&gt;0,AM385*$B$4+AT384&gt;$B$2*'SFV+BESS'!$I$9,AM385*$B$4&lt;'SFV+BESS'!$I$7),$B$2*'SFV+BESS'!$I$9-AT384,IF(AND(AM385&gt;0,AM385*$B$4+AT384&gt;$B$2*'SFV+BESS'!$I$9,AM385*$B$4&gt;'SFV+BESS'!$I$7,AT384&lt;$B$2*'SFV+BESS'!$I$9),$B$2*'SFV+BESS'!$I$9-AT384,IF(AND(AM385&gt;0,AM385*$B$4+AT384&lt;=$B$2*'SFV+BESS'!$I$9,AM385&gt;'SFV+BESS'!$I$7),'SFV+BESS'!$I$7,0))))</f>
        <v>0</v>
      </c>
      <c r="AO385" s="27">
        <f>IF(AND(AM385&lt;0,AT384+AM385/$B$5&gt;$H$2,-AM385/'Carga-Descarga Año'!$B$5&lt;'SFV+BESS'!$I$7),AM385/$B$5,IF(AND(AM385&lt;0,AT384+AM385/$B$5&gt;$H$2,-AM385/'Carga-Descarga Año'!$B$5&gt;'SFV+BESS'!$I$7),-'SFV+BESS'!$I$7,IF(AND(AM385&lt;0,AT384+AM385/$B$5&lt;$H$2),-MIN('SFV+BESS'!$I$7,AT384-$H$2),0)))</f>
        <v>0</v>
      </c>
      <c r="AP385" s="33"/>
      <c r="AQ385" s="33">
        <f t="shared" si="443"/>
        <v>0</v>
      </c>
      <c r="AR385" s="27">
        <f t="shared" si="407"/>
        <v>0</v>
      </c>
      <c r="AS385" s="27">
        <f t="shared" si="444"/>
        <v>0</v>
      </c>
      <c r="AT385" s="28">
        <f>IF((AT384+AN385+AO385)&gt;=$B$2*'SFV+BESS'!$I$9, $B$2*'SFV+BESS'!$I$9, (AT384+AN385+AO385))</f>
        <v>173.61249999999998</v>
      </c>
      <c r="AU385" s="110">
        <f t="shared" si="408"/>
        <v>127.76061038156942</v>
      </c>
      <c r="AZ385" s="251"/>
      <c r="BA385" s="41">
        <v>15.6666666666667</v>
      </c>
      <c r="BB385" s="33">
        <f t="shared" si="463"/>
        <v>109.23737167257097</v>
      </c>
      <c r="BC385" s="33">
        <f>Gen_Cons_Horario!B2571</f>
        <v>0</v>
      </c>
      <c r="BD385" s="35">
        <f t="shared" si="438"/>
        <v>109.23737167257097</v>
      </c>
      <c r="BE385" s="116">
        <f>IF(AND(BD385&gt;0,BD385*$B$4+BK384&lt;=$B$2*'SFV+BESS'!$I$9,BD385&lt;'SFV+BESS'!$I$7), BD385*$B$4, IF(AND(BD385&gt;0,BD385*$B$4+BK384&gt;$B$2*'SFV+BESS'!$I$9,BD385*$B$4&lt;'SFV+BESS'!$I$7),$B$2*'SFV+BESS'!$I$9-BK384,IF(AND(BD385&gt;0,BD385*$B$4+BK384&gt;$B$2*'SFV+BESS'!$I$9,BD385*$B$4&gt;'SFV+BESS'!$I$7,BK384&lt;$B$2*'SFV+BESS'!$I$9),$B$2*'SFV+BESS'!$I$9-BK384,IF(AND(BD385&gt;0,BD385*$B$4+BK384&lt;=$B$2*'SFV+BESS'!$I$9,BD385&gt;'SFV+BESS'!$I$7),'SFV+BESS'!$I$7,0))))</f>
        <v>0</v>
      </c>
      <c r="BF385" s="27">
        <f>IF(AND(BD385&lt;0,BK384+BD385/$B$5&gt;$H$2,-BD385/'Carga-Descarga Año'!$B$5&lt;'SFV+BESS'!$I$7),BD385/$B$5,IF(AND(BD385&lt;0,BK384+BD385/$B$5&gt;$H$2,-BD385/'Carga-Descarga Año'!$B$5&gt;'SFV+BESS'!$I$7),-'SFV+BESS'!$I$7,IF(AND(BD385&lt;0,BK384+BD385/$B$5&lt;$H$2),-MIN('SFV+BESS'!$I$7,BK384-$H$2),0)))</f>
        <v>0</v>
      </c>
      <c r="BG385" s="33"/>
      <c r="BH385" s="33">
        <f t="shared" si="445"/>
        <v>0</v>
      </c>
      <c r="BI385" s="27">
        <f t="shared" si="409"/>
        <v>0</v>
      </c>
      <c r="BJ385" s="27">
        <f t="shared" si="446"/>
        <v>0</v>
      </c>
      <c r="BK385" s="28">
        <f>IF((BK384+BE385+BF385)&gt;=$B$2*'SFV+BESS'!$I$9, $B$2*'SFV+BESS'!$I$9, (BK384+BE385+BF385))</f>
        <v>173.61249999999998</v>
      </c>
      <c r="BL385" s="110">
        <f t="shared" si="410"/>
        <v>109.23737167257097</v>
      </c>
      <c r="BQ385" s="251"/>
      <c r="BR385" s="41">
        <v>15.6666666666667</v>
      </c>
      <c r="BS385" s="33">
        <f t="shared" si="464"/>
        <v>88.31508856643616</v>
      </c>
      <c r="BT385" s="33">
        <f>Gen_Cons_Horario!B3291</f>
        <v>0</v>
      </c>
      <c r="BU385" s="35">
        <f t="shared" si="439"/>
        <v>88.31508856643616</v>
      </c>
      <c r="BV385" s="116">
        <f>IF(AND(BU385&gt;0,BU385*$B$4+CB384&lt;=$B$2*'SFV+BESS'!$I$9,BU385&lt;'SFV+BESS'!$I$7), BU385*$B$4, IF(AND(BU385&gt;0,BU385*$B$4+CB384&gt;$B$2*'SFV+BESS'!$I$9,BU385*$B$4&lt;'SFV+BESS'!$I$7),$B$2*'SFV+BESS'!$I$9-CB384,IF(AND(BU385&gt;0,BU385*$B$4+CB384&gt;$B$2*'SFV+BESS'!$I$9,BU385*$B$4&gt;'SFV+BESS'!$I$7,CB384&lt;$B$2*'SFV+BESS'!$I$9),$B$2*'SFV+BESS'!$I$9-CB384,IF(AND(BU385&gt;0,BU385*$B$4+CB384&lt;=$B$2*'SFV+BESS'!$I$9,BU385&gt;'SFV+BESS'!$I$7),'SFV+BESS'!$I$7,0))))</f>
        <v>0</v>
      </c>
      <c r="BW385" s="27">
        <f>IF(AND(BU385&lt;0,CB384+BU385/$B$5&gt;$H$2,-BU385/'Carga-Descarga Año'!$B$5&lt;'SFV+BESS'!$I$7),BU385/$B$5,IF(AND(BU385&lt;0,CB384+BU385/$B$5&gt;$H$2,-BU385/'Carga-Descarga Año'!$B$5&gt;'SFV+BESS'!$I$7),-'SFV+BESS'!$I$7,IF(AND(BU385&lt;0,CB384+BU385/$B$5&lt;$H$2),-MIN('SFV+BESS'!$I$7,CB384-$H$2),0)))</f>
        <v>0</v>
      </c>
      <c r="BX385" s="33"/>
      <c r="BY385" s="33">
        <f t="shared" si="447"/>
        <v>0</v>
      </c>
      <c r="BZ385" s="27">
        <f t="shared" si="411"/>
        <v>0</v>
      </c>
      <c r="CA385" s="27">
        <f t="shared" si="412"/>
        <v>0</v>
      </c>
      <c r="CB385" s="28">
        <f>IF((CB384+BV385+BW385)&gt;=$B$2*'SFV+BESS'!$I$9, $B$2*'SFV+BESS'!$I$9, (CB384+BV385+BW385))</f>
        <v>173.61249999999998</v>
      </c>
      <c r="CC385" s="110">
        <f t="shared" si="413"/>
        <v>88.31508856643616</v>
      </c>
      <c r="CH385" s="251"/>
      <c r="CI385" s="41">
        <v>15.6666666666667</v>
      </c>
      <c r="CJ385" s="33">
        <f t="shared" si="465"/>
        <v>79.373492428381212</v>
      </c>
      <c r="CK385" s="33">
        <f>Gen_Cons_Horario!B4035</f>
        <v>0</v>
      </c>
      <c r="CL385" s="35">
        <f t="shared" si="440"/>
        <v>79.373492428381212</v>
      </c>
      <c r="CM385" s="116">
        <f>IF(AND(CL385&gt;0,CL385*$B$4+CS384&lt;=$B$2*'SFV+BESS'!$I$9,CL385&lt;'SFV+BESS'!$I$7), CL385*$B$4, IF(AND(CL385&gt;0,CL385*$B$4+CS384&gt;$B$2*'SFV+BESS'!$I$9,CL385*$B$4&lt;'SFV+BESS'!$I$7),$B$2*'SFV+BESS'!$I$9-CS384,IF(AND(CL385&gt;0,CL385*$B$4+CS384&gt;$B$2*'SFV+BESS'!$I$9,CL385*$B$4&gt;'SFV+BESS'!$I$7,CS384&lt;$B$2*'SFV+BESS'!$I$9),$B$2*'SFV+BESS'!$I$9-CS384,IF(AND(CL385&gt;0,CL385*$B$4+CS384&lt;=$B$2*'SFV+BESS'!$I$9,CL385&gt;'SFV+BESS'!$I$7),'SFV+BESS'!$I$7,0))))</f>
        <v>0</v>
      </c>
      <c r="CN385" s="27">
        <f>IF(AND(CL385&lt;0,CS384+CL385/$B$5&gt;$H$2,-CL385/'Carga-Descarga Año'!$B$5&lt;'SFV+BESS'!$I$7),CL385/$B$5,IF(AND(CL385&lt;0,CS384+CL385/$B$5&gt;$H$2,-CL385/'Carga-Descarga Año'!$B$5&gt;'SFV+BESS'!$I$7),-'SFV+BESS'!$I$7,IF(AND(CL385&lt;0,CS384+CL385/$B$5&lt;$H$2),-MIN('SFV+BESS'!$I$7,CS384-$H$2),0)))</f>
        <v>0</v>
      </c>
      <c r="CO385" s="33"/>
      <c r="CP385" s="33">
        <f t="shared" si="448"/>
        <v>0</v>
      </c>
      <c r="CQ385" s="27">
        <f t="shared" si="414"/>
        <v>0</v>
      </c>
      <c r="CR385" s="27">
        <f t="shared" si="449"/>
        <v>0</v>
      </c>
      <c r="CS385" s="28">
        <f>IF((CS384+CM385+CN385)&gt;=$B$2*'SFV+BESS'!$I$9, $B$2*'SFV+BESS'!$I$9, (CS384+CM385+CN385))</f>
        <v>173.61249999999998</v>
      </c>
      <c r="CT385" s="110">
        <f t="shared" si="415"/>
        <v>79.373492428381212</v>
      </c>
      <c r="CY385" s="251"/>
      <c r="CZ385" s="41">
        <v>15.6666666666667</v>
      </c>
      <c r="DA385" s="33">
        <f t="shared" si="466"/>
        <v>87.445007408012728</v>
      </c>
      <c r="DB385" s="33">
        <f>Gen_Cons_Horario!B4755</f>
        <v>0</v>
      </c>
      <c r="DC385" s="35">
        <f t="shared" si="431"/>
        <v>87.445007408012728</v>
      </c>
      <c r="DD385" s="116">
        <f>IF(AND(DC385&gt;0,DC385*$B$4+DJ384&lt;=$B$2*'SFV+BESS'!$I$9,DC385&lt;'SFV+BESS'!$I$7), DC385*$B$4, IF(AND(DC385&gt;0,DC385*$B$4+DJ384&gt;$B$2*'SFV+BESS'!$I$9,DC385*$B$4&lt;'SFV+BESS'!$I$7),$B$2*'SFV+BESS'!$I$9-DJ384,IF(AND(DC385&gt;0,DC385*$B$4+DJ384&gt;$B$2*'SFV+BESS'!$I$9,DC385*$B$4&gt;'SFV+BESS'!$I$7,DJ384&lt;$B$2*'SFV+BESS'!$I$9),$B$2*'SFV+BESS'!$I$9-DJ384,IF(AND(DC385&gt;0,DC385*$B$4+DJ384&lt;=$B$2*'SFV+BESS'!$I$9,DC385&gt;'SFV+BESS'!$I$7),'SFV+BESS'!$I$7,0))))</f>
        <v>0</v>
      </c>
      <c r="DE385" s="27">
        <f>IF(AND(DC385&lt;0,DJ384+DC385/$B$5&gt;$H$2,-DC385/'Carga-Descarga Año'!$B$5&lt;'SFV+BESS'!$I$7),DC385/$B$5,IF(AND(DC385&lt;0,DJ384+DC385/$B$5&gt;$H$2,-DC385/'Carga-Descarga Año'!$B$5&gt;'SFV+BESS'!$I$7),-'SFV+BESS'!$I$7,IF(AND(DC385&lt;0,DJ384+DC385/$B$5&lt;$H$2),-MIN('SFV+BESS'!$I$7,DJ384-$H$2),0)))</f>
        <v>0</v>
      </c>
      <c r="DF385" s="33"/>
      <c r="DG385" s="33">
        <f t="shared" si="450"/>
        <v>0</v>
      </c>
      <c r="DH385" s="27">
        <f t="shared" si="416"/>
        <v>0</v>
      </c>
      <c r="DI385" s="27">
        <f t="shared" si="417"/>
        <v>0</v>
      </c>
      <c r="DJ385" s="28">
        <f>IF((DJ384+DD385+DE385)&gt;=$B$2*'SFV+BESS'!$I$9, $B$2*'SFV+BESS'!$I$9, (DJ384+DD385+DE385))</f>
        <v>173.61249999999998</v>
      </c>
      <c r="DK385" s="110">
        <f t="shared" si="418"/>
        <v>87.445007408012728</v>
      </c>
      <c r="DP385" s="251"/>
      <c r="DQ385" s="41">
        <v>15.6666666666667</v>
      </c>
      <c r="DR385" s="33">
        <f t="shared" si="467"/>
        <v>84.495009145464408</v>
      </c>
      <c r="DS385" s="33">
        <f>Gen_Cons_Horario!B5499</f>
        <v>0</v>
      </c>
      <c r="DT385" s="35">
        <f t="shared" si="432"/>
        <v>84.495009145464408</v>
      </c>
      <c r="DU385" s="116">
        <f>IF(AND(DT385&gt;0,DT385*$B$4+EA384&lt;=$B$2*'SFV+BESS'!$I$9,DT385&lt;'SFV+BESS'!$I$7), DT385*$B$4, IF(AND(DT385&gt;0,DT385*$B$4+EA384&gt;$B$2*'SFV+BESS'!$I$9,DT385*$B$4&lt;'SFV+BESS'!$I$7),$B$2*'SFV+BESS'!$I$9-EA384,IF(AND(DT385&gt;0,DT385*$B$4+EA384&gt;$B$2*'SFV+BESS'!$I$9,DT385*$B$4&gt;'SFV+BESS'!$I$7,EA384&lt;$B$2*'SFV+BESS'!$I$9),$B$2*'SFV+BESS'!$I$9-EA384,IF(AND(DT385&gt;0,DT385*$B$4+EA384&lt;=$B$2*'SFV+BESS'!$I$9,DT385&gt;'SFV+BESS'!$I$7),'SFV+BESS'!$I$7,0))))</f>
        <v>0</v>
      </c>
      <c r="DV385" s="27">
        <f>IF(AND(DT385&lt;0,EA384+DT385/$B$5&gt;$H$2,-DT385/'Carga-Descarga Año'!$B$5&lt;'SFV+BESS'!$I$7),DT385/$B$5,IF(AND(DT385&lt;0,EA384+DT385/$B$5&gt;$H$2,-DT385/'Carga-Descarga Año'!$B$5&gt;'SFV+BESS'!$I$7),-'SFV+BESS'!$I$7,IF(AND(DT385&lt;0,EA384+DT385/$B$5&lt;$H$2),-MIN('SFV+BESS'!$I$7,EA384-$H$2),0)))</f>
        <v>0</v>
      </c>
      <c r="DW385" s="33"/>
      <c r="DX385" s="33">
        <f t="shared" si="451"/>
        <v>0</v>
      </c>
      <c r="DY385" s="27">
        <f t="shared" si="419"/>
        <v>0</v>
      </c>
      <c r="DZ385" s="27">
        <f t="shared" si="452"/>
        <v>0</v>
      </c>
      <c r="EA385" s="28">
        <f>IF((EA384+DU385+DV385)&gt;=$B$2*'SFV+BESS'!$I$9, $B$2*'SFV+BESS'!$I$9, (EA384+DU385+DV385))</f>
        <v>173.61249999999998</v>
      </c>
      <c r="EB385" s="110">
        <f t="shared" si="420"/>
        <v>84.495009145464408</v>
      </c>
      <c r="EG385" s="251"/>
      <c r="EH385" s="41">
        <v>15.6666666666667</v>
      </c>
      <c r="EI385" s="33">
        <f t="shared" si="468"/>
        <v>92.511711982505858</v>
      </c>
      <c r="EJ385" s="33">
        <f>Gen_Cons_Horario!B6243</f>
        <v>0</v>
      </c>
      <c r="EK385" s="35">
        <f t="shared" si="433"/>
        <v>92.511711982505858</v>
      </c>
      <c r="EL385" s="116">
        <f>IF(AND(EK385&gt;0,EK385*$B$4+ER384&lt;=$B$2*'SFV+BESS'!$I$9,EK385&lt;'SFV+BESS'!$I$7), EK385*$B$4, IF(AND(EK385&gt;0,EK385*$B$4+ER384&gt;$B$2*'SFV+BESS'!$I$9,EK385*$B$4&lt;'SFV+BESS'!$I$7),$B$2*'SFV+BESS'!$I$9-ER384,IF(AND(EK385&gt;0,EK385*$B$4+ER384&gt;$B$2*'SFV+BESS'!$I$9,EK385*$B$4&gt;'SFV+BESS'!$I$7,ER384&lt;$B$2*'SFV+BESS'!$I$9),$B$2*'SFV+BESS'!$I$9-ER384,IF(AND(EK385&gt;0,EK385*$B$4+ER384&lt;=$B$2*'SFV+BESS'!$I$9,EK385&gt;'SFV+BESS'!$I$7),'SFV+BESS'!$I$7,0))))</f>
        <v>0</v>
      </c>
      <c r="EM385" s="27">
        <f>IF(AND(EK385&lt;0,ER384+EK385/$B$5&gt;$H$2,-EK385/'Carga-Descarga Año'!$B$5&lt;'SFV+BESS'!$I$7),EK385/$B$5,IF(AND(EK385&lt;0,ER384+EK385/$B$5&gt;$H$2,-EK385/'Carga-Descarga Año'!$B$5&gt;'SFV+BESS'!$I$7),-'SFV+BESS'!$I$7,IF(AND(EK385&lt;0,ER384+EK385/$B$5&lt;$H$2),-MIN('SFV+BESS'!$I$7,ER384-$H$2),0)))</f>
        <v>0</v>
      </c>
      <c r="EN385" s="33"/>
      <c r="EO385" s="33">
        <f t="shared" si="453"/>
        <v>0</v>
      </c>
      <c r="EP385" s="27">
        <f t="shared" si="421"/>
        <v>0</v>
      </c>
      <c r="EQ385" s="27">
        <f t="shared" si="454"/>
        <v>0</v>
      </c>
      <c r="ER385" s="28">
        <f>IF((ER384+EL385+EM385)&gt;=$B$2*'SFV+BESS'!$I$9, $B$2*'SFV+BESS'!$I$9, (ER384+EL385+EM385))</f>
        <v>173.61249999999998</v>
      </c>
      <c r="ES385" s="110">
        <f t="shared" si="422"/>
        <v>92.511711982505858</v>
      </c>
      <c r="EX385" s="251"/>
      <c r="EY385" s="41">
        <v>15.6666666666667</v>
      </c>
      <c r="EZ385" s="33">
        <f t="shared" si="469"/>
        <v>104.9734283240988</v>
      </c>
      <c r="FA385" s="33">
        <f>Gen_Cons_Horario!B6963</f>
        <v>0</v>
      </c>
      <c r="FB385" s="35">
        <f t="shared" si="434"/>
        <v>104.9734283240988</v>
      </c>
      <c r="FC385" s="116">
        <f>IF(AND(FB385&gt;0,FB385*$B$4+FI384&lt;=$B$2*'SFV+BESS'!$I$9,FB385&lt;'SFV+BESS'!$I$7), FB385*$B$4, IF(AND(FB385&gt;0,FB385*$B$4+FI384&gt;$B$2*'SFV+BESS'!$I$9,FB385*$B$4&lt;'SFV+BESS'!$I$7),$B$2*'SFV+BESS'!$I$9-FI384,IF(AND(FB385&gt;0,FB385*$B$4+FI384&gt;$B$2*'SFV+BESS'!$I$9,FB385*$B$4&gt;'SFV+BESS'!$I$7,FI384&lt;$B$2*'SFV+BESS'!$I$9),$B$2*'SFV+BESS'!$I$9-FI384,IF(AND(FB385&gt;0,FB385*$B$4+FI384&lt;=$B$2*'SFV+BESS'!$I$9,FB385&gt;'SFV+BESS'!$I$7),'SFV+BESS'!$I$7,0))))</f>
        <v>0</v>
      </c>
      <c r="FD385" s="27">
        <f>IF(AND(FB385&lt;0,FI384+FB385/$B$5&gt;$H$2,-FB385/'Carga-Descarga Año'!$B$5&lt;'SFV+BESS'!$I$7),FB385/$B$5,IF(AND(FB385&lt;0,FI384+FB385/$B$5&gt;$H$2,-FB385/'Carga-Descarga Año'!$B$5&gt;'SFV+BESS'!$I$7),-'SFV+BESS'!$I$7,IF(AND(FB385&lt;0,FI384+FB385/$B$5&lt;$H$2),-MIN('SFV+BESS'!$I$7,FI384-$H$2),0)))</f>
        <v>0</v>
      </c>
      <c r="FE385" s="33"/>
      <c r="FF385" s="33">
        <f t="shared" si="455"/>
        <v>0</v>
      </c>
      <c r="FG385" s="27">
        <f t="shared" si="423"/>
        <v>0</v>
      </c>
      <c r="FH385" s="27">
        <f t="shared" si="456"/>
        <v>0</v>
      </c>
      <c r="FI385" s="28">
        <f>IF((FI384+FC385+FD385)&gt;=$B$2*'SFV+BESS'!$I$9, $B$2*'SFV+BESS'!$I$9, (FI384+FC385+FD385))</f>
        <v>173.61249999999998</v>
      </c>
      <c r="FJ385" s="110">
        <f t="shared" si="424"/>
        <v>104.9734283240988</v>
      </c>
      <c r="FO385" s="251"/>
      <c r="FP385" s="41">
        <v>15.6666666666667</v>
      </c>
      <c r="FQ385" s="33">
        <f t="shared" si="470"/>
        <v>113.74458205580818</v>
      </c>
      <c r="FR385" s="33">
        <f>Gen_Cons_Horario!B7707</f>
        <v>22.371000000000002</v>
      </c>
      <c r="FS385" s="35">
        <f t="shared" si="435"/>
        <v>91.373582055808185</v>
      </c>
      <c r="FT385" s="116">
        <f>IF(AND(FS385&gt;0,FS385*$B$4+FZ384&lt;=$B$2*'SFV+BESS'!$I$9,FS385&lt;'SFV+BESS'!$I$7), FS385*$B$4, IF(AND(FS385&gt;0,FS385*$B$4+FZ384&gt;$B$2*'SFV+BESS'!$I$9,FS385*$B$4&lt;'SFV+BESS'!$I$7),$B$2*'SFV+BESS'!$I$9-FZ384,IF(AND(FS385&gt;0,FS385*$B$4+FZ384&gt;$B$2*'SFV+BESS'!$I$9,FS385*$B$4&gt;'SFV+BESS'!$I$7,FZ384&lt;$B$2*'SFV+BESS'!$I$9),$B$2*'SFV+BESS'!$I$9-FZ384,IF(AND(FS385&gt;0,FS385*$B$4+FZ384&lt;=$B$2*'SFV+BESS'!$I$9,FS385&gt;'SFV+BESS'!$I$7),'SFV+BESS'!$I$7,0))))</f>
        <v>0</v>
      </c>
      <c r="FU385" s="27">
        <f>IF(AND(FS385&lt;0,FZ384+FS385/$B$5&gt;$H$2,-FS385/'Carga-Descarga Año'!$B$5&lt;'SFV+BESS'!$I$7),FS385/$B$5,IF(AND(FS385&lt;0,FZ384+FS385/$B$5&gt;$H$2,-FS385/'Carga-Descarga Año'!$B$5&gt;'SFV+BESS'!$I$7),-'SFV+BESS'!$I$7,IF(AND(FS385&lt;0,FZ384+FS385/$B$5&lt;$H$2),-MIN('SFV+BESS'!$I$7,FZ384-$H$2),0)))</f>
        <v>0</v>
      </c>
      <c r="FV385" s="33"/>
      <c r="FW385" s="33">
        <f t="shared" si="457"/>
        <v>22.371000000000002</v>
      </c>
      <c r="FX385" s="27">
        <f t="shared" si="425"/>
        <v>0</v>
      </c>
      <c r="FY385" s="27">
        <f t="shared" si="458"/>
        <v>0</v>
      </c>
      <c r="FZ385" s="28">
        <f>IF((FZ384+FT385+FU385)&gt;=$B$2*'SFV+BESS'!$I$9, $B$2*'SFV+BESS'!$I$9, (FZ384+FT385+FU385))</f>
        <v>173.61249999999998</v>
      </c>
      <c r="GA385" s="110">
        <f t="shared" si="426"/>
        <v>91.373582055808185</v>
      </c>
      <c r="GF385" s="251"/>
      <c r="GG385" s="41">
        <v>15.6666666666667</v>
      </c>
      <c r="GH385" s="33">
        <f t="shared" si="471"/>
        <v>118.10660064846397</v>
      </c>
      <c r="GI385" s="33">
        <f>Gen_Cons_Horario!B8427</f>
        <v>22.371000000000002</v>
      </c>
      <c r="GJ385" s="35">
        <f t="shared" si="441"/>
        <v>95.735600648463958</v>
      </c>
      <c r="GK385" s="116">
        <f>IF(AND(GJ385&gt;0,GJ385*$B$4+GQ384&lt;=$B$2*'SFV+BESS'!$I$9,GJ385&lt;'SFV+BESS'!$I$7), GJ385*$B$4, IF(AND(GJ385&gt;0,GJ385*$B$4+GQ384&gt;$B$2*'SFV+BESS'!$I$9,GJ385*$B$4&lt;'SFV+BESS'!$I$7),$B$2*'SFV+BESS'!$I$9-GQ384,IF(AND(GJ385&gt;0,GJ385*$B$4+GQ384&gt;$B$2*'SFV+BESS'!$I$9,GJ385*$B$4&gt;'SFV+BESS'!$I$7,GQ384&lt;$B$2*'SFV+BESS'!$I$9),$B$2*'SFV+BESS'!$I$9-GQ384,IF(AND(GJ385&gt;0,GJ385*$B$4+GQ384&lt;=$B$2*'SFV+BESS'!$I$9,GJ385&gt;'SFV+BESS'!$I$7),'SFV+BESS'!$I$7,0))))</f>
        <v>0</v>
      </c>
      <c r="GL385" s="27">
        <f>IF(AND(GJ385&lt;0,GQ384+GJ385/$B$5&gt;$H$2,-GJ385/'Carga-Descarga Año'!$B$5&lt;'SFV+BESS'!$I$7),GJ385/$B$5,IF(AND(GJ385&lt;0,GQ384+GJ385/$B$5&gt;$H$2,-GJ385/'Carga-Descarga Año'!$B$5&gt;'SFV+BESS'!$I$7),-'SFV+BESS'!$I$7,IF(AND(GJ385&lt;0,GQ384+GJ385/$B$5&lt;$H$2),-MIN('SFV+BESS'!$I$7,GQ384-$H$2),0)))</f>
        <v>0</v>
      </c>
      <c r="GM385" s="33"/>
      <c r="GN385" s="33">
        <f t="shared" si="459"/>
        <v>22.371000000000002</v>
      </c>
      <c r="GO385" s="27">
        <f t="shared" si="427"/>
        <v>0</v>
      </c>
      <c r="GP385" s="27">
        <f t="shared" si="460"/>
        <v>0</v>
      </c>
      <c r="GQ385" s="28">
        <f>IF((GQ384+GK385+GL385)&gt;=$B$2*'SFV+BESS'!$I$9, $B$2*'SFV+BESS'!$I$9, (GQ384+GK385+GL385))</f>
        <v>173.61249999999998</v>
      </c>
      <c r="GR385" s="110">
        <f t="shared" si="428"/>
        <v>95.735600648463958</v>
      </c>
    </row>
    <row r="386" spans="1:200">
      <c r="A386" s="249"/>
      <c r="B386" s="41">
        <v>15.7083333333333</v>
      </c>
      <c r="C386" s="38">
        <f t="shared" si="442"/>
        <v>117.3050826702992</v>
      </c>
      <c r="D386" s="2">
        <f>Gen_Cons_Horario!B412</f>
        <v>63.384500000000003</v>
      </c>
      <c r="E386" s="140">
        <f t="shared" si="400"/>
        <v>53.920582670299197</v>
      </c>
      <c r="F386" s="116">
        <f>IF(AND(E386&gt;0,E386*$B$4+L385&lt;=$B$2*'SFV+BESS'!$I$9,E386&lt;'SFV+BESS'!$I$7), E386*$B$4, IF(AND(E386&gt;0,E386*$B$4+L385&gt;$B$2*'SFV+BESS'!$I$9,E386*$B$4&lt;'SFV+BESS'!$I$7),$B$2*'SFV+BESS'!$I$9-L385,IF(AND(E386&gt;0,E386*$B$4+L385&gt;$B$2*'SFV+BESS'!$I$9,E386*$B$4&gt;'SFV+BESS'!$I$7,L385&lt;$B$2*'SFV+BESS'!$I$9),$B$2*'SFV+BESS'!$I$9-L385,IF(AND(E386&gt;0,E386*$B$4+L385&lt;=$B$2*'SFV+BESS'!$I$9,E386&gt;'SFV+BESS'!$I$7),'SFV+BESS'!$I$7,0))))</f>
        <v>0</v>
      </c>
      <c r="G386" s="27">
        <f>IF(AND(E386&lt;0,L385+E386/$B$5&gt;$H$2,-E386/'Carga-Descarga Año'!$B$5&lt;'SFV+BESS'!$I$7),E386/$B$5,IF(AND(E386&lt;0,L385+E386/$B$5&gt;$H$2,-E386/'Carga-Descarga Año'!$B$5&gt;'SFV+BESS'!$I$7),-'SFV+BESS'!$I$7,IF(AND(E386&lt;0,L385+E386/$B$5&lt;$H$2),-MIN('SFV+BESS'!$I$7,L385-$H$2),0)))</f>
        <v>0</v>
      </c>
      <c r="I386" s="38">
        <f t="shared" si="401"/>
        <v>63.384500000000003</v>
      </c>
      <c r="J386" s="27">
        <f t="shared" si="403"/>
        <v>0</v>
      </c>
      <c r="K386" s="27">
        <f t="shared" si="402"/>
        <v>0</v>
      </c>
      <c r="L386" s="28">
        <f>IF((L385+F386+G386)&gt;=$B$2*'SFV+BESS'!$I$9, $B$2*'SFV+BESS'!$I$9, (L385+F386+G386))</f>
        <v>173.61249999999998</v>
      </c>
      <c r="M386" s="110">
        <f t="shared" si="404"/>
        <v>53.920582670299197</v>
      </c>
      <c r="R386" s="251"/>
      <c r="S386" s="41">
        <v>15.7083333333333</v>
      </c>
      <c r="T386" s="2">
        <f t="shared" si="461"/>
        <v>120.92026859992137</v>
      </c>
      <c r="U386" s="2">
        <f>Gen_Cons_Horario!B1156</f>
        <v>59.656000000000006</v>
      </c>
      <c r="V386" s="35">
        <f t="shared" si="436"/>
        <v>61.264268599921365</v>
      </c>
      <c r="W386" s="116">
        <f>IF(AND(V386&gt;0,V386*$B$4+AC385&lt;=$B$2*'SFV+BESS'!$I$9,V386&lt;'SFV+BESS'!$I$7), V386*$B$4, IF(AND(V386&gt;0,V386*$B$4+AC385&gt;$B$2*'SFV+BESS'!$I$9,V386*$B$4&lt;'SFV+BESS'!$I$7),$B$2*'SFV+BESS'!$I$9-AC385,IF(AND(V386&gt;0,V386*$B$4+AC385&gt;$B$2*'SFV+BESS'!$I$9,V386*$B$4&gt;'SFV+BESS'!$I$7,AC385&lt;$B$2*'SFV+BESS'!$I$9),$B$2*'SFV+BESS'!$I$9-AC385,IF(AND(V386&gt;0,V386*$B$4+AC385&lt;=$B$2*'SFV+BESS'!$I$9,V386&gt;'SFV+BESS'!$I$7),'SFV+BESS'!$I$7,0))))</f>
        <v>0</v>
      </c>
      <c r="X386" s="27">
        <f>IF(AND(V386&lt;0,AC385+V386/$B$5&gt;$H$2,-V386/'Carga-Descarga Año'!$B$5&lt;'SFV+BESS'!$I$7),V386/$B$5,IF(AND(V386&lt;0,AC385+V386/$B$5&gt;$H$2,-V386/'Carga-Descarga Año'!$B$5&gt;'SFV+BESS'!$I$7),-'SFV+BESS'!$I$7,IF(AND(V386&lt;0,AC385+V386/$B$5&lt;$H$2),-MIN('SFV+BESS'!$I$7,AC385-$H$2),0)))</f>
        <v>0</v>
      </c>
      <c r="Z386" s="33">
        <f t="shared" si="430"/>
        <v>59.656000000000006</v>
      </c>
      <c r="AA386" s="27">
        <f t="shared" si="405"/>
        <v>0</v>
      </c>
      <c r="AB386" s="27">
        <f t="shared" si="429"/>
        <v>0</v>
      </c>
      <c r="AC386" s="28">
        <f>IF((AC385+W386+X386)&gt;=$B$2*'SFV+BESS'!$I$9, $B$2*'SFV+BESS'!$I$9, (AC385+W386+X386))</f>
        <v>173.61249999999998</v>
      </c>
      <c r="AD386" s="110">
        <f t="shared" si="406"/>
        <v>61.264268599921365</v>
      </c>
      <c r="AI386" s="251"/>
      <c r="AJ386" s="41">
        <v>15.7083333333333</v>
      </c>
      <c r="AK386" s="52">
        <f t="shared" si="462"/>
        <v>116.13046110988708</v>
      </c>
      <c r="AL386" s="33">
        <f>Gen_Cons_Horario!B1828</f>
        <v>0</v>
      </c>
      <c r="AM386" s="35">
        <f t="shared" si="437"/>
        <v>116.13046110988708</v>
      </c>
      <c r="AN386" s="116">
        <f>IF(AND(AM386&gt;0,AM386*$B$4+AT385&lt;=$B$2*'SFV+BESS'!$I$9,AM386&lt;'SFV+BESS'!$I$7), AM386*$B$4, IF(AND(AM386&gt;0,AM386*$B$4+AT385&gt;$B$2*'SFV+BESS'!$I$9,AM386*$B$4&lt;'SFV+BESS'!$I$7),$B$2*'SFV+BESS'!$I$9-AT385,IF(AND(AM386&gt;0,AM386*$B$4+AT385&gt;$B$2*'SFV+BESS'!$I$9,AM386*$B$4&gt;'SFV+BESS'!$I$7,AT385&lt;$B$2*'SFV+BESS'!$I$9),$B$2*'SFV+BESS'!$I$9-AT385,IF(AND(AM386&gt;0,AM386*$B$4+AT385&lt;=$B$2*'SFV+BESS'!$I$9,AM386&gt;'SFV+BESS'!$I$7),'SFV+BESS'!$I$7,0))))</f>
        <v>0</v>
      </c>
      <c r="AO386" s="27">
        <f>IF(AND(AM386&lt;0,AT385+AM386/$B$5&gt;$H$2,-AM386/'Carga-Descarga Año'!$B$5&lt;'SFV+BESS'!$I$7),AM386/$B$5,IF(AND(AM386&lt;0,AT385+AM386/$B$5&gt;$H$2,-AM386/'Carga-Descarga Año'!$B$5&gt;'SFV+BESS'!$I$7),-'SFV+BESS'!$I$7,IF(AND(AM386&lt;0,AT385+AM386/$B$5&lt;$H$2),-MIN('SFV+BESS'!$I$7,AT385-$H$2),0)))</f>
        <v>0</v>
      </c>
      <c r="AP386" s="33"/>
      <c r="AQ386" s="33">
        <f t="shared" si="443"/>
        <v>0</v>
      </c>
      <c r="AR386" s="27">
        <f t="shared" si="407"/>
        <v>0</v>
      </c>
      <c r="AS386" s="27">
        <f t="shared" si="444"/>
        <v>0</v>
      </c>
      <c r="AT386" s="28">
        <f>IF((AT385+AN386+AO386)&gt;=$B$2*'SFV+BESS'!$I$9, $B$2*'SFV+BESS'!$I$9, (AT385+AN386+AO386))</f>
        <v>173.61249999999998</v>
      </c>
      <c r="AU386" s="110">
        <f t="shared" si="408"/>
        <v>116.13046110988708</v>
      </c>
      <c r="AZ386" s="251"/>
      <c r="BA386" s="41">
        <v>15.7083333333333</v>
      </c>
      <c r="BB386" s="33">
        <f t="shared" si="463"/>
        <v>96.73076740236607</v>
      </c>
      <c r="BC386" s="33">
        <f>Gen_Cons_Horario!B2572</f>
        <v>0</v>
      </c>
      <c r="BD386" s="35">
        <f t="shared" si="438"/>
        <v>96.73076740236607</v>
      </c>
      <c r="BE386" s="116">
        <f>IF(AND(BD386&gt;0,BD386*$B$4+BK385&lt;=$B$2*'SFV+BESS'!$I$9,BD386&lt;'SFV+BESS'!$I$7), BD386*$B$4, IF(AND(BD386&gt;0,BD386*$B$4+BK385&gt;$B$2*'SFV+BESS'!$I$9,BD386*$B$4&lt;'SFV+BESS'!$I$7),$B$2*'SFV+BESS'!$I$9-BK385,IF(AND(BD386&gt;0,BD386*$B$4+BK385&gt;$B$2*'SFV+BESS'!$I$9,BD386*$B$4&gt;'SFV+BESS'!$I$7,BK385&lt;$B$2*'SFV+BESS'!$I$9),$B$2*'SFV+BESS'!$I$9-BK385,IF(AND(BD386&gt;0,BD386*$B$4+BK385&lt;=$B$2*'SFV+BESS'!$I$9,BD386&gt;'SFV+BESS'!$I$7),'SFV+BESS'!$I$7,0))))</f>
        <v>0</v>
      </c>
      <c r="BF386" s="27">
        <f>IF(AND(BD386&lt;0,BK385+BD386/$B$5&gt;$H$2,-BD386/'Carga-Descarga Año'!$B$5&lt;'SFV+BESS'!$I$7),BD386/$B$5,IF(AND(BD386&lt;0,BK385+BD386/$B$5&gt;$H$2,-BD386/'Carga-Descarga Año'!$B$5&gt;'SFV+BESS'!$I$7),-'SFV+BESS'!$I$7,IF(AND(BD386&lt;0,BK385+BD386/$B$5&lt;$H$2),-MIN('SFV+BESS'!$I$7,BK385-$H$2),0)))</f>
        <v>0</v>
      </c>
      <c r="BG386" s="33"/>
      <c r="BH386" s="33">
        <f t="shared" si="445"/>
        <v>0</v>
      </c>
      <c r="BI386" s="27">
        <f t="shared" si="409"/>
        <v>0</v>
      </c>
      <c r="BJ386" s="27">
        <f t="shared" si="446"/>
        <v>0</v>
      </c>
      <c r="BK386" s="28">
        <f>IF((BK385+BE386+BF386)&gt;=$B$2*'SFV+BESS'!$I$9, $B$2*'SFV+BESS'!$I$9, (BK385+BE386+BF386))</f>
        <v>173.61249999999998</v>
      </c>
      <c r="BL386" s="110">
        <f t="shared" si="410"/>
        <v>96.73076740236607</v>
      </c>
      <c r="BQ386" s="251"/>
      <c r="BR386" s="41">
        <v>15.7083333333333</v>
      </c>
      <c r="BS386" s="33">
        <f t="shared" si="464"/>
        <v>70.967481883743332</v>
      </c>
      <c r="BT386" s="33">
        <f>Gen_Cons_Horario!B3292</f>
        <v>0</v>
      </c>
      <c r="BU386" s="35">
        <f t="shared" si="439"/>
        <v>70.967481883743332</v>
      </c>
      <c r="BV386" s="116">
        <f>IF(AND(BU386&gt;0,BU386*$B$4+CB385&lt;=$B$2*'SFV+BESS'!$I$9,BU386&lt;'SFV+BESS'!$I$7), BU386*$B$4, IF(AND(BU386&gt;0,BU386*$B$4+CB385&gt;$B$2*'SFV+BESS'!$I$9,BU386*$B$4&lt;'SFV+BESS'!$I$7),$B$2*'SFV+BESS'!$I$9-CB385,IF(AND(BU386&gt;0,BU386*$B$4+CB385&gt;$B$2*'SFV+BESS'!$I$9,BU386*$B$4&gt;'SFV+BESS'!$I$7,CB385&lt;$B$2*'SFV+BESS'!$I$9),$B$2*'SFV+BESS'!$I$9-CB385,IF(AND(BU386&gt;0,BU386*$B$4+CB385&lt;=$B$2*'SFV+BESS'!$I$9,BU386&gt;'SFV+BESS'!$I$7),'SFV+BESS'!$I$7,0))))</f>
        <v>0</v>
      </c>
      <c r="BW386" s="27">
        <f>IF(AND(BU386&lt;0,CB385+BU386/$B$5&gt;$H$2,-BU386/'Carga-Descarga Año'!$B$5&lt;'SFV+BESS'!$I$7),BU386/$B$5,IF(AND(BU386&lt;0,CB385+BU386/$B$5&gt;$H$2,-BU386/'Carga-Descarga Año'!$B$5&gt;'SFV+BESS'!$I$7),-'SFV+BESS'!$I$7,IF(AND(BU386&lt;0,CB385+BU386/$B$5&lt;$H$2),-MIN('SFV+BESS'!$I$7,CB385-$H$2),0)))</f>
        <v>0</v>
      </c>
      <c r="BX386" s="33"/>
      <c r="BY386" s="33">
        <f t="shared" si="447"/>
        <v>0</v>
      </c>
      <c r="BZ386" s="27">
        <f t="shared" si="411"/>
        <v>0</v>
      </c>
      <c r="CA386" s="27">
        <f t="shared" si="412"/>
        <v>0</v>
      </c>
      <c r="CB386" s="28">
        <f>IF((CB385+BV386+BW386)&gt;=$B$2*'SFV+BESS'!$I$9, $B$2*'SFV+BESS'!$I$9, (CB385+BV386+BW386))</f>
        <v>173.61249999999998</v>
      </c>
      <c r="CC386" s="110">
        <f t="shared" si="413"/>
        <v>70.967481883743332</v>
      </c>
      <c r="CH386" s="251"/>
      <c r="CI386" s="41">
        <v>15.7083333333333</v>
      </c>
      <c r="CJ386" s="33">
        <f t="shared" si="465"/>
        <v>62.088720438246632</v>
      </c>
      <c r="CK386" s="33">
        <f>Gen_Cons_Horario!B4036</f>
        <v>0</v>
      </c>
      <c r="CL386" s="35">
        <f t="shared" si="440"/>
        <v>62.088720438246632</v>
      </c>
      <c r="CM386" s="116">
        <f>IF(AND(CL386&gt;0,CL386*$B$4+CS385&lt;=$B$2*'SFV+BESS'!$I$9,CL386&lt;'SFV+BESS'!$I$7), CL386*$B$4, IF(AND(CL386&gt;0,CL386*$B$4+CS385&gt;$B$2*'SFV+BESS'!$I$9,CL386*$B$4&lt;'SFV+BESS'!$I$7),$B$2*'SFV+BESS'!$I$9-CS385,IF(AND(CL386&gt;0,CL386*$B$4+CS385&gt;$B$2*'SFV+BESS'!$I$9,CL386*$B$4&gt;'SFV+BESS'!$I$7,CS385&lt;$B$2*'SFV+BESS'!$I$9),$B$2*'SFV+BESS'!$I$9-CS385,IF(AND(CL386&gt;0,CL386*$B$4+CS385&lt;=$B$2*'SFV+BESS'!$I$9,CL386&gt;'SFV+BESS'!$I$7),'SFV+BESS'!$I$7,0))))</f>
        <v>0</v>
      </c>
      <c r="CN386" s="27">
        <f>IF(AND(CL386&lt;0,CS385+CL386/$B$5&gt;$H$2,-CL386/'Carga-Descarga Año'!$B$5&lt;'SFV+BESS'!$I$7),CL386/$B$5,IF(AND(CL386&lt;0,CS385+CL386/$B$5&gt;$H$2,-CL386/'Carga-Descarga Año'!$B$5&gt;'SFV+BESS'!$I$7),-'SFV+BESS'!$I$7,IF(AND(CL386&lt;0,CS385+CL386/$B$5&lt;$H$2),-MIN('SFV+BESS'!$I$7,CS385-$H$2),0)))</f>
        <v>0</v>
      </c>
      <c r="CO386" s="33"/>
      <c r="CP386" s="33">
        <f t="shared" si="448"/>
        <v>0</v>
      </c>
      <c r="CQ386" s="27">
        <f t="shared" si="414"/>
        <v>0</v>
      </c>
      <c r="CR386" s="27">
        <f t="shared" si="449"/>
        <v>0</v>
      </c>
      <c r="CS386" s="28">
        <f>IF((CS385+CM386+CN386)&gt;=$B$2*'SFV+BESS'!$I$9, $B$2*'SFV+BESS'!$I$9, (CS385+CM386+CN386))</f>
        <v>173.61249999999998</v>
      </c>
      <c r="CT386" s="110">
        <f t="shared" si="415"/>
        <v>62.088720438246632</v>
      </c>
      <c r="CY386" s="251"/>
      <c r="CZ386" s="41">
        <v>15.7083333333333</v>
      </c>
      <c r="DA386" s="33">
        <f t="shared" si="466"/>
        <v>71.722136617902081</v>
      </c>
      <c r="DB386" s="33">
        <f>Gen_Cons_Horario!B4756</f>
        <v>0</v>
      </c>
      <c r="DC386" s="35">
        <f t="shared" si="431"/>
        <v>71.722136617902081</v>
      </c>
      <c r="DD386" s="116">
        <f>IF(AND(DC386&gt;0,DC386*$B$4+DJ385&lt;=$B$2*'SFV+BESS'!$I$9,DC386&lt;'SFV+BESS'!$I$7), DC386*$B$4, IF(AND(DC386&gt;0,DC386*$B$4+DJ385&gt;$B$2*'SFV+BESS'!$I$9,DC386*$B$4&lt;'SFV+BESS'!$I$7),$B$2*'SFV+BESS'!$I$9-DJ385,IF(AND(DC386&gt;0,DC386*$B$4+DJ385&gt;$B$2*'SFV+BESS'!$I$9,DC386*$B$4&gt;'SFV+BESS'!$I$7,DJ385&lt;$B$2*'SFV+BESS'!$I$9),$B$2*'SFV+BESS'!$I$9-DJ385,IF(AND(DC386&gt;0,DC386*$B$4+DJ385&lt;=$B$2*'SFV+BESS'!$I$9,DC386&gt;'SFV+BESS'!$I$7),'SFV+BESS'!$I$7,0))))</f>
        <v>0</v>
      </c>
      <c r="DE386" s="27">
        <f>IF(AND(DC386&lt;0,DJ385+DC386/$B$5&gt;$H$2,-DC386/'Carga-Descarga Año'!$B$5&lt;'SFV+BESS'!$I$7),DC386/$B$5,IF(AND(DC386&lt;0,DJ385+DC386/$B$5&gt;$H$2,-DC386/'Carga-Descarga Año'!$B$5&gt;'SFV+BESS'!$I$7),-'SFV+BESS'!$I$7,IF(AND(DC386&lt;0,DJ385+DC386/$B$5&lt;$H$2),-MIN('SFV+BESS'!$I$7,DJ385-$H$2),0)))</f>
        <v>0</v>
      </c>
      <c r="DF386" s="33"/>
      <c r="DG386" s="33">
        <f t="shared" si="450"/>
        <v>0</v>
      </c>
      <c r="DH386" s="27">
        <f t="shared" si="416"/>
        <v>0</v>
      </c>
      <c r="DI386" s="27">
        <f t="shared" si="417"/>
        <v>0</v>
      </c>
      <c r="DJ386" s="28">
        <f>IF((DJ385+DD386+DE386)&gt;=$B$2*'SFV+BESS'!$I$9, $B$2*'SFV+BESS'!$I$9, (DJ385+DD386+DE386))</f>
        <v>173.61249999999998</v>
      </c>
      <c r="DK386" s="110">
        <f t="shared" si="418"/>
        <v>71.722136617902081</v>
      </c>
      <c r="DP386" s="251"/>
      <c r="DQ386" s="41">
        <v>15.7083333333333</v>
      </c>
      <c r="DR386" s="33">
        <f t="shared" si="467"/>
        <v>72.15539147323075</v>
      </c>
      <c r="DS386" s="33">
        <f>Gen_Cons_Horario!B5500</f>
        <v>0</v>
      </c>
      <c r="DT386" s="35">
        <f t="shared" si="432"/>
        <v>72.15539147323075</v>
      </c>
      <c r="DU386" s="116">
        <f>IF(AND(DT386&gt;0,DT386*$B$4+EA385&lt;=$B$2*'SFV+BESS'!$I$9,DT386&lt;'SFV+BESS'!$I$7), DT386*$B$4, IF(AND(DT386&gt;0,DT386*$B$4+EA385&gt;$B$2*'SFV+BESS'!$I$9,DT386*$B$4&lt;'SFV+BESS'!$I$7),$B$2*'SFV+BESS'!$I$9-EA385,IF(AND(DT386&gt;0,DT386*$B$4+EA385&gt;$B$2*'SFV+BESS'!$I$9,DT386*$B$4&gt;'SFV+BESS'!$I$7,EA385&lt;$B$2*'SFV+BESS'!$I$9),$B$2*'SFV+BESS'!$I$9-EA385,IF(AND(DT386&gt;0,DT386*$B$4+EA385&lt;=$B$2*'SFV+BESS'!$I$9,DT386&gt;'SFV+BESS'!$I$7),'SFV+BESS'!$I$7,0))))</f>
        <v>0</v>
      </c>
      <c r="DV386" s="27">
        <f>IF(AND(DT386&lt;0,EA385+DT386/$B$5&gt;$H$2,-DT386/'Carga-Descarga Año'!$B$5&lt;'SFV+BESS'!$I$7),DT386/$B$5,IF(AND(DT386&lt;0,EA385+DT386/$B$5&gt;$H$2,-DT386/'Carga-Descarga Año'!$B$5&gt;'SFV+BESS'!$I$7),-'SFV+BESS'!$I$7,IF(AND(DT386&lt;0,EA385+DT386/$B$5&lt;$H$2),-MIN('SFV+BESS'!$I$7,EA385-$H$2),0)))</f>
        <v>0</v>
      </c>
      <c r="DW386" s="33"/>
      <c r="DX386" s="33">
        <f t="shared" si="451"/>
        <v>0</v>
      </c>
      <c r="DY386" s="27">
        <f t="shared" si="419"/>
        <v>0</v>
      </c>
      <c r="DZ386" s="27">
        <f t="shared" si="452"/>
        <v>0</v>
      </c>
      <c r="EA386" s="28">
        <f>IF((EA385+DU386+DV386)&gt;=$B$2*'SFV+BESS'!$I$9, $B$2*'SFV+BESS'!$I$9, (EA385+DU386+DV386))</f>
        <v>173.61249999999998</v>
      </c>
      <c r="EB386" s="110">
        <f t="shared" si="420"/>
        <v>72.15539147323075</v>
      </c>
      <c r="EG386" s="251"/>
      <c r="EH386" s="41">
        <v>15.7083333333333</v>
      </c>
      <c r="EI386" s="33">
        <f t="shared" si="468"/>
        <v>82.031082302570567</v>
      </c>
      <c r="EJ386" s="33">
        <f>Gen_Cons_Horario!B6244</f>
        <v>0</v>
      </c>
      <c r="EK386" s="35">
        <f t="shared" si="433"/>
        <v>82.031082302570567</v>
      </c>
      <c r="EL386" s="116">
        <f>IF(AND(EK386&gt;0,EK386*$B$4+ER385&lt;=$B$2*'SFV+BESS'!$I$9,EK386&lt;'SFV+BESS'!$I$7), EK386*$B$4, IF(AND(EK386&gt;0,EK386*$B$4+ER385&gt;$B$2*'SFV+BESS'!$I$9,EK386*$B$4&lt;'SFV+BESS'!$I$7),$B$2*'SFV+BESS'!$I$9-ER385,IF(AND(EK386&gt;0,EK386*$B$4+ER385&gt;$B$2*'SFV+BESS'!$I$9,EK386*$B$4&gt;'SFV+BESS'!$I$7,ER385&lt;$B$2*'SFV+BESS'!$I$9),$B$2*'SFV+BESS'!$I$9-ER385,IF(AND(EK386&gt;0,EK386*$B$4+ER385&lt;=$B$2*'SFV+BESS'!$I$9,EK386&gt;'SFV+BESS'!$I$7),'SFV+BESS'!$I$7,0))))</f>
        <v>0</v>
      </c>
      <c r="EM386" s="27">
        <f>IF(AND(EK386&lt;0,ER385+EK386/$B$5&gt;$H$2,-EK386/'Carga-Descarga Año'!$B$5&lt;'SFV+BESS'!$I$7),EK386/$B$5,IF(AND(EK386&lt;0,ER385+EK386/$B$5&gt;$H$2,-EK386/'Carga-Descarga Año'!$B$5&gt;'SFV+BESS'!$I$7),-'SFV+BESS'!$I$7,IF(AND(EK386&lt;0,ER385+EK386/$B$5&lt;$H$2),-MIN('SFV+BESS'!$I$7,ER385-$H$2),0)))</f>
        <v>0</v>
      </c>
      <c r="EN386" s="33"/>
      <c r="EO386" s="33">
        <f t="shared" si="453"/>
        <v>0</v>
      </c>
      <c r="EP386" s="27">
        <f t="shared" si="421"/>
        <v>0</v>
      </c>
      <c r="EQ386" s="27">
        <f t="shared" si="454"/>
        <v>0</v>
      </c>
      <c r="ER386" s="28">
        <f>IF((ER385+EL386+EM386)&gt;=$B$2*'SFV+BESS'!$I$9, $B$2*'SFV+BESS'!$I$9, (ER385+EL386+EM386))</f>
        <v>173.61249999999998</v>
      </c>
      <c r="ES386" s="110">
        <f t="shared" si="422"/>
        <v>82.031082302570567</v>
      </c>
      <c r="EX386" s="251"/>
      <c r="EY386" s="41">
        <v>15.7083333333333</v>
      </c>
      <c r="EZ386" s="33">
        <f t="shared" si="469"/>
        <v>93.140060040291317</v>
      </c>
      <c r="FA386" s="33">
        <f>Gen_Cons_Horario!B6964</f>
        <v>0</v>
      </c>
      <c r="FB386" s="35">
        <f t="shared" si="434"/>
        <v>93.140060040291317</v>
      </c>
      <c r="FC386" s="116">
        <f>IF(AND(FB386&gt;0,FB386*$B$4+FI385&lt;=$B$2*'SFV+BESS'!$I$9,FB386&lt;'SFV+BESS'!$I$7), FB386*$B$4, IF(AND(FB386&gt;0,FB386*$B$4+FI385&gt;$B$2*'SFV+BESS'!$I$9,FB386*$B$4&lt;'SFV+BESS'!$I$7),$B$2*'SFV+BESS'!$I$9-FI385,IF(AND(FB386&gt;0,FB386*$B$4+FI385&gt;$B$2*'SFV+BESS'!$I$9,FB386*$B$4&gt;'SFV+BESS'!$I$7,FI385&lt;$B$2*'SFV+BESS'!$I$9),$B$2*'SFV+BESS'!$I$9-FI385,IF(AND(FB386&gt;0,FB386*$B$4+FI385&lt;=$B$2*'SFV+BESS'!$I$9,FB386&gt;'SFV+BESS'!$I$7),'SFV+BESS'!$I$7,0))))</f>
        <v>0</v>
      </c>
      <c r="FD386" s="27">
        <f>IF(AND(FB386&lt;0,FI385+FB386/$B$5&gt;$H$2,-FB386/'Carga-Descarga Año'!$B$5&lt;'SFV+BESS'!$I$7),FB386/$B$5,IF(AND(FB386&lt;0,FI385+FB386/$B$5&gt;$H$2,-FB386/'Carga-Descarga Año'!$B$5&gt;'SFV+BESS'!$I$7),-'SFV+BESS'!$I$7,IF(AND(FB386&lt;0,FI385+FB386/$B$5&lt;$H$2),-MIN('SFV+BESS'!$I$7,FI385-$H$2),0)))</f>
        <v>0</v>
      </c>
      <c r="FE386" s="33"/>
      <c r="FF386" s="33">
        <f t="shared" si="455"/>
        <v>0</v>
      </c>
      <c r="FG386" s="27">
        <f t="shared" si="423"/>
        <v>0</v>
      </c>
      <c r="FH386" s="27">
        <f t="shared" si="456"/>
        <v>0</v>
      </c>
      <c r="FI386" s="28">
        <f>IF((FI385+FC386+FD386)&gt;=$B$2*'SFV+BESS'!$I$9, $B$2*'SFV+BESS'!$I$9, (FI385+FC386+FD386))</f>
        <v>173.61249999999998</v>
      </c>
      <c r="FJ386" s="110">
        <f t="shared" si="424"/>
        <v>93.140060040291317</v>
      </c>
      <c r="FO386" s="251"/>
      <c r="FP386" s="41">
        <v>15.7083333333333</v>
      </c>
      <c r="FQ386" s="33">
        <f t="shared" si="470"/>
        <v>106.09652002916586</v>
      </c>
      <c r="FR386" s="33">
        <f>Gen_Cons_Horario!B7708</f>
        <v>0</v>
      </c>
      <c r="FS386" s="35">
        <f t="shared" si="435"/>
        <v>106.09652002916586</v>
      </c>
      <c r="FT386" s="116">
        <f>IF(AND(FS386&gt;0,FS386*$B$4+FZ385&lt;=$B$2*'SFV+BESS'!$I$9,FS386&lt;'SFV+BESS'!$I$7), FS386*$B$4, IF(AND(FS386&gt;0,FS386*$B$4+FZ385&gt;$B$2*'SFV+BESS'!$I$9,FS386*$B$4&lt;'SFV+BESS'!$I$7),$B$2*'SFV+BESS'!$I$9-FZ385,IF(AND(FS386&gt;0,FS386*$B$4+FZ385&gt;$B$2*'SFV+BESS'!$I$9,FS386*$B$4&gt;'SFV+BESS'!$I$7,FZ385&lt;$B$2*'SFV+BESS'!$I$9),$B$2*'SFV+BESS'!$I$9-FZ385,IF(AND(FS386&gt;0,FS386*$B$4+FZ385&lt;=$B$2*'SFV+BESS'!$I$9,FS386&gt;'SFV+BESS'!$I$7),'SFV+BESS'!$I$7,0))))</f>
        <v>0</v>
      </c>
      <c r="FU386" s="27">
        <f>IF(AND(FS386&lt;0,FZ385+FS386/$B$5&gt;$H$2,-FS386/'Carga-Descarga Año'!$B$5&lt;'SFV+BESS'!$I$7),FS386/$B$5,IF(AND(FS386&lt;0,FZ385+FS386/$B$5&gt;$H$2,-FS386/'Carga-Descarga Año'!$B$5&gt;'SFV+BESS'!$I$7),-'SFV+BESS'!$I$7,IF(AND(FS386&lt;0,FZ385+FS386/$B$5&lt;$H$2),-MIN('SFV+BESS'!$I$7,FZ385-$H$2),0)))</f>
        <v>0</v>
      </c>
      <c r="FV386" s="33"/>
      <c r="FW386" s="33">
        <f t="shared" si="457"/>
        <v>0</v>
      </c>
      <c r="FX386" s="27">
        <f t="shared" si="425"/>
        <v>0</v>
      </c>
      <c r="FY386" s="27">
        <f t="shared" si="458"/>
        <v>0</v>
      </c>
      <c r="FZ386" s="28">
        <f>IF((FZ385+FT386+FU386)&gt;=$B$2*'SFV+BESS'!$I$9, $B$2*'SFV+BESS'!$I$9, (FZ385+FT386+FU386))</f>
        <v>173.61249999999998</v>
      </c>
      <c r="GA386" s="110">
        <f t="shared" si="426"/>
        <v>106.09652002916586</v>
      </c>
      <c r="GF386" s="251"/>
      <c r="GG386" s="41">
        <v>15.7083333333333</v>
      </c>
      <c r="GH386" s="33">
        <f t="shared" si="471"/>
        <v>108.86347538032331</v>
      </c>
      <c r="GI386" s="33">
        <f>Gen_Cons_Horario!B8428</f>
        <v>22.371000000000002</v>
      </c>
      <c r="GJ386" s="35">
        <f t="shared" si="441"/>
        <v>86.492475380323299</v>
      </c>
      <c r="GK386" s="116">
        <f>IF(AND(GJ386&gt;0,GJ386*$B$4+GQ385&lt;=$B$2*'SFV+BESS'!$I$9,GJ386&lt;'SFV+BESS'!$I$7), GJ386*$B$4, IF(AND(GJ386&gt;0,GJ386*$B$4+GQ385&gt;$B$2*'SFV+BESS'!$I$9,GJ386*$B$4&lt;'SFV+BESS'!$I$7),$B$2*'SFV+BESS'!$I$9-GQ385,IF(AND(GJ386&gt;0,GJ386*$B$4+GQ385&gt;$B$2*'SFV+BESS'!$I$9,GJ386*$B$4&gt;'SFV+BESS'!$I$7,GQ385&lt;$B$2*'SFV+BESS'!$I$9),$B$2*'SFV+BESS'!$I$9-GQ385,IF(AND(GJ386&gt;0,GJ386*$B$4+GQ385&lt;=$B$2*'SFV+BESS'!$I$9,GJ386&gt;'SFV+BESS'!$I$7),'SFV+BESS'!$I$7,0))))</f>
        <v>0</v>
      </c>
      <c r="GL386" s="27">
        <f>IF(AND(GJ386&lt;0,GQ385+GJ386/$B$5&gt;$H$2,-GJ386/'Carga-Descarga Año'!$B$5&lt;'SFV+BESS'!$I$7),GJ386/$B$5,IF(AND(GJ386&lt;0,GQ385+GJ386/$B$5&gt;$H$2,-GJ386/'Carga-Descarga Año'!$B$5&gt;'SFV+BESS'!$I$7),-'SFV+BESS'!$I$7,IF(AND(GJ386&lt;0,GQ385+GJ386/$B$5&lt;$H$2),-MIN('SFV+BESS'!$I$7,GQ385-$H$2),0)))</f>
        <v>0</v>
      </c>
      <c r="GM386" s="33"/>
      <c r="GN386" s="33">
        <f t="shared" si="459"/>
        <v>22.371000000000002</v>
      </c>
      <c r="GO386" s="27">
        <f t="shared" si="427"/>
        <v>0</v>
      </c>
      <c r="GP386" s="27">
        <f t="shared" si="460"/>
        <v>0</v>
      </c>
      <c r="GQ386" s="28">
        <f>IF((GQ385+GK386+GL386)&gt;=$B$2*'SFV+BESS'!$I$9, $B$2*'SFV+BESS'!$I$9, (GQ385+GK386+GL386))</f>
        <v>173.61249999999998</v>
      </c>
      <c r="GR386" s="110">
        <f t="shared" si="428"/>
        <v>86.492475380323299</v>
      </c>
    </row>
    <row r="387" spans="1:200">
      <c r="A387" s="249"/>
      <c r="B387" s="41">
        <v>15.75</v>
      </c>
      <c r="C387" s="38">
        <f t="shared" si="442"/>
        <v>102.86987171993853</v>
      </c>
      <c r="D387" s="2">
        <f>Gen_Cons_Horario!B413</f>
        <v>44.742000000000004</v>
      </c>
      <c r="E387" s="140">
        <f t="shared" si="400"/>
        <v>58.127871719938526</v>
      </c>
      <c r="F387" s="116">
        <f>IF(AND(E387&gt;0,E387*$B$4+L386&lt;=$B$2*'SFV+BESS'!$I$9,E387&lt;'SFV+BESS'!$I$7), E387*$B$4, IF(AND(E387&gt;0,E387*$B$4+L386&gt;$B$2*'SFV+BESS'!$I$9,E387*$B$4&lt;'SFV+BESS'!$I$7),$B$2*'SFV+BESS'!$I$9-L386,IF(AND(E387&gt;0,E387*$B$4+L386&gt;$B$2*'SFV+BESS'!$I$9,E387*$B$4&gt;'SFV+BESS'!$I$7,L386&lt;$B$2*'SFV+BESS'!$I$9),$B$2*'SFV+BESS'!$I$9-L386,IF(AND(E387&gt;0,E387*$B$4+L386&lt;=$B$2*'SFV+BESS'!$I$9,E387&gt;'SFV+BESS'!$I$7),'SFV+BESS'!$I$7,0))))</f>
        <v>0</v>
      </c>
      <c r="G387" s="27">
        <f>IF(AND(E387&lt;0,L386+E387/$B$5&gt;$H$2,-E387/'Carga-Descarga Año'!$B$5&lt;'SFV+BESS'!$I$7),E387/$B$5,IF(AND(E387&lt;0,L386+E387/$B$5&gt;$H$2,-E387/'Carga-Descarga Año'!$B$5&gt;'SFV+BESS'!$I$7),-'SFV+BESS'!$I$7,IF(AND(E387&lt;0,L386+E387/$B$5&lt;$H$2),-MIN('SFV+BESS'!$I$7,L386-$H$2),0)))</f>
        <v>0</v>
      </c>
      <c r="I387" s="38">
        <f t="shared" si="401"/>
        <v>44.742000000000004</v>
      </c>
      <c r="J387" s="27">
        <f t="shared" si="403"/>
        <v>0</v>
      </c>
      <c r="K387" s="27">
        <f t="shared" si="402"/>
        <v>0</v>
      </c>
      <c r="L387" s="28">
        <f>IF((L386+F387+G387)&gt;=$B$2*'SFV+BESS'!$I$9, $B$2*'SFV+BESS'!$I$9, (L386+F387+G387))</f>
        <v>173.61249999999998</v>
      </c>
      <c r="M387" s="110">
        <f t="shared" si="404"/>
        <v>58.127871719938526</v>
      </c>
      <c r="R387" s="251"/>
      <c r="S387" s="41">
        <v>15.75</v>
      </c>
      <c r="T387" s="2">
        <f t="shared" si="461"/>
        <v>103.90307247760497</v>
      </c>
      <c r="U387" s="2">
        <f>Gen_Cons_Horario!B1157</f>
        <v>22.371000000000002</v>
      </c>
      <c r="V387" s="35">
        <f t="shared" si="436"/>
        <v>81.53207247760497</v>
      </c>
      <c r="W387" s="116">
        <f>IF(AND(V387&gt;0,V387*$B$4+AC386&lt;=$B$2*'SFV+BESS'!$I$9,V387&lt;'SFV+BESS'!$I$7), V387*$B$4, IF(AND(V387&gt;0,V387*$B$4+AC386&gt;$B$2*'SFV+BESS'!$I$9,V387*$B$4&lt;'SFV+BESS'!$I$7),$B$2*'SFV+BESS'!$I$9-AC386,IF(AND(V387&gt;0,V387*$B$4+AC386&gt;$B$2*'SFV+BESS'!$I$9,V387*$B$4&gt;'SFV+BESS'!$I$7,AC386&lt;$B$2*'SFV+BESS'!$I$9),$B$2*'SFV+BESS'!$I$9-AC386,IF(AND(V387&gt;0,V387*$B$4+AC386&lt;=$B$2*'SFV+BESS'!$I$9,V387&gt;'SFV+BESS'!$I$7),'SFV+BESS'!$I$7,0))))</f>
        <v>0</v>
      </c>
      <c r="X387" s="27">
        <f>IF(AND(V387&lt;0,AC386+V387/$B$5&gt;$H$2,-V387/'Carga-Descarga Año'!$B$5&lt;'SFV+BESS'!$I$7),V387/$B$5,IF(AND(V387&lt;0,AC386+V387/$B$5&gt;$H$2,-V387/'Carga-Descarga Año'!$B$5&gt;'SFV+BESS'!$I$7),-'SFV+BESS'!$I$7,IF(AND(V387&lt;0,AC386+V387/$B$5&lt;$H$2),-MIN('SFV+BESS'!$I$7,AC386-$H$2),0)))</f>
        <v>0</v>
      </c>
      <c r="Z387" s="33">
        <f t="shared" si="430"/>
        <v>22.371000000000002</v>
      </c>
      <c r="AA387" s="27">
        <f t="shared" si="405"/>
        <v>0</v>
      </c>
      <c r="AB387" s="27">
        <f t="shared" si="429"/>
        <v>0</v>
      </c>
      <c r="AC387" s="28">
        <f>IF((AC386+W387+X387)&gt;=$B$2*'SFV+BESS'!$I$9, $B$2*'SFV+BESS'!$I$9, (AC386+W387+X387))</f>
        <v>173.61249999999998</v>
      </c>
      <c r="AD387" s="110">
        <f t="shared" si="406"/>
        <v>81.53207247760497</v>
      </c>
      <c r="AI387" s="251"/>
      <c r="AJ387" s="41">
        <v>15.75</v>
      </c>
      <c r="AK387" s="52">
        <f t="shared" si="462"/>
        <v>95.435636670569934</v>
      </c>
      <c r="AL387" s="33">
        <f>Gen_Cons_Horario!B1829</f>
        <v>0</v>
      </c>
      <c r="AM387" s="35">
        <f t="shared" si="437"/>
        <v>95.435636670569934</v>
      </c>
      <c r="AN387" s="116">
        <f>IF(AND(AM387&gt;0,AM387*$B$4+AT386&lt;=$B$2*'SFV+BESS'!$I$9,AM387&lt;'SFV+BESS'!$I$7), AM387*$B$4, IF(AND(AM387&gt;0,AM387*$B$4+AT386&gt;$B$2*'SFV+BESS'!$I$9,AM387*$B$4&lt;'SFV+BESS'!$I$7),$B$2*'SFV+BESS'!$I$9-AT386,IF(AND(AM387&gt;0,AM387*$B$4+AT386&gt;$B$2*'SFV+BESS'!$I$9,AM387*$B$4&gt;'SFV+BESS'!$I$7,AT386&lt;$B$2*'SFV+BESS'!$I$9),$B$2*'SFV+BESS'!$I$9-AT386,IF(AND(AM387&gt;0,AM387*$B$4+AT386&lt;=$B$2*'SFV+BESS'!$I$9,AM387&gt;'SFV+BESS'!$I$7),'SFV+BESS'!$I$7,0))))</f>
        <v>0</v>
      </c>
      <c r="AO387" s="27">
        <f>IF(AND(AM387&lt;0,AT386+AM387/$B$5&gt;$H$2,-AM387/'Carga-Descarga Año'!$B$5&lt;'SFV+BESS'!$I$7),AM387/$B$5,IF(AND(AM387&lt;0,AT386+AM387/$B$5&gt;$H$2,-AM387/'Carga-Descarga Año'!$B$5&gt;'SFV+BESS'!$I$7),-'SFV+BESS'!$I$7,IF(AND(AM387&lt;0,AT386+AM387/$B$5&lt;$H$2),-MIN('SFV+BESS'!$I$7,AT386-$H$2),0)))</f>
        <v>0</v>
      </c>
      <c r="AP387" s="33"/>
      <c r="AQ387" s="33">
        <f t="shared" si="443"/>
        <v>0</v>
      </c>
      <c r="AR387" s="27">
        <f t="shared" si="407"/>
        <v>0</v>
      </c>
      <c r="AS387" s="27">
        <f t="shared" si="444"/>
        <v>0</v>
      </c>
      <c r="AT387" s="28">
        <f>IF((AT386+AN387+AO387)&gt;=$B$2*'SFV+BESS'!$I$9, $B$2*'SFV+BESS'!$I$9, (AT386+AN387+AO387))</f>
        <v>173.61249999999998</v>
      </c>
      <c r="AU387" s="110">
        <f t="shared" si="408"/>
        <v>95.435636670569934</v>
      </c>
      <c r="AZ387" s="251"/>
      <c r="BA387" s="41">
        <v>15.75</v>
      </c>
      <c r="BB387" s="33">
        <f t="shared" si="463"/>
        <v>62.728437042746478</v>
      </c>
      <c r="BC387" s="33">
        <f>Gen_Cons_Horario!B2573</f>
        <v>0</v>
      </c>
      <c r="BD387" s="35">
        <f t="shared" si="438"/>
        <v>62.728437042746478</v>
      </c>
      <c r="BE387" s="116">
        <f>IF(AND(BD387&gt;0,BD387*$B$4+BK386&lt;=$B$2*'SFV+BESS'!$I$9,BD387&lt;'SFV+BESS'!$I$7), BD387*$B$4, IF(AND(BD387&gt;0,BD387*$B$4+BK386&gt;$B$2*'SFV+BESS'!$I$9,BD387*$B$4&lt;'SFV+BESS'!$I$7),$B$2*'SFV+BESS'!$I$9-BK386,IF(AND(BD387&gt;0,BD387*$B$4+BK386&gt;$B$2*'SFV+BESS'!$I$9,BD387*$B$4&gt;'SFV+BESS'!$I$7,BK386&lt;$B$2*'SFV+BESS'!$I$9),$B$2*'SFV+BESS'!$I$9-BK386,IF(AND(BD387&gt;0,BD387*$B$4+BK386&lt;=$B$2*'SFV+BESS'!$I$9,BD387&gt;'SFV+BESS'!$I$7),'SFV+BESS'!$I$7,0))))</f>
        <v>0</v>
      </c>
      <c r="BF387" s="27">
        <f>IF(AND(BD387&lt;0,BK386+BD387/$B$5&gt;$H$2,-BD387/'Carga-Descarga Año'!$B$5&lt;'SFV+BESS'!$I$7),BD387/$B$5,IF(AND(BD387&lt;0,BK386+BD387/$B$5&gt;$H$2,-BD387/'Carga-Descarga Año'!$B$5&gt;'SFV+BESS'!$I$7),-'SFV+BESS'!$I$7,IF(AND(BD387&lt;0,BK386+BD387/$B$5&lt;$H$2),-MIN('SFV+BESS'!$I$7,BK386-$H$2),0)))</f>
        <v>0</v>
      </c>
      <c r="BG387" s="33"/>
      <c r="BH387" s="33">
        <f t="shared" si="445"/>
        <v>0</v>
      </c>
      <c r="BI387" s="27">
        <f t="shared" si="409"/>
        <v>0</v>
      </c>
      <c r="BJ387" s="27">
        <f t="shared" si="446"/>
        <v>0</v>
      </c>
      <c r="BK387" s="28">
        <f>IF((BK386+BE387+BF387)&gt;=$B$2*'SFV+BESS'!$I$9, $B$2*'SFV+BESS'!$I$9, (BK386+BE387+BF387))</f>
        <v>173.61249999999998</v>
      </c>
      <c r="BL387" s="110">
        <f t="shared" si="410"/>
        <v>62.728437042746478</v>
      </c>
      <c r="BQ387" s="251"/>
      <c r="BR387" s="41">
        <v>15.75</v>
      </c>
      <c r="BS387" s="33">
        <f t="shared" si="464"/>
        <v>20.952304175200414</v>
      </c>
      <c r="BT387" s="33">
        <f>Gen_Cons_Horario!B3293</f>
        <v>0</v>
      </c>
      <c r="BU387" s="35">
        <f t="shared" si="439"/>
        <v>20.952304175200414</v>
      </c>
      <c r="BV387" s="116">
        <f>IF(AND(BU387&gt;0,BU387*$B$4+CB386&lt;=$B$2*'SFV+BESS'!$I$9,BU387&lt;'SFV+BESS'!$I$7), BU387*$B$4, IF(AND(BU387&gt;0,BU387*$B$4+CB386&gt;$B$2*'SFV+BESS'!$I$9,BU387*$B$4&lt;'SFV+BESS'!$I$7),$B$2*'SFV+BESS'!$I$9-CB386,IF(AND(BU387&gt;0,BU387*$B$4+CB386&gt;$B$2*'SFV+BESS'!$I$9,BU387*$B$4&gt;'SFV+BESS'!$I$7,CB386&lt;$B$2*'SFV+BESS'!$I$9),$B$2*'SFV+BESS'!$I$9-CB386,IF(AND(BU387&gt;0,BU387*$B$4+CB386&lt;=$B$2*'SFV+BESS'!$I$9,BU387&gt;'SFV+BESS'!$I$7),'SFV+BESS'!$I$7,0))))</f>
        <v>0</v>
      </c>
      <c r="BW387" s="27">
        <f>IF(AND(BU387&lt;0,CB386+BU387/$B$5&gt;$H$2,-BU387/'Carga-Descarga Año'!$B$5&lt;'SFV+BESS'!$I$7),BU387/$B$5,IF(AND(BU387&lt;0,CB386+BU387/$B$5&gt;$H$2,-BU387/'Carga-Descarga Año'!$B$5&gt;'SFV+BESS'!$I$7),-'SFV+BESS'!$I$7,IF(AND(BU387&lt;0,CB386+BU387/$B$5&lt;$H$2),-MIN('SFV+BESS'!$I$7,CB386-$H$2),0)))</f>
        <v>0</v>
      </c>
      <c r="BX387" s="33"/>
      <c r="BY387" s="33">
        <f t="shared" si="447"/>
        <v>0</v>
      </c>
      <c r="BZ387" s="27">
        <f t="shared" si="411"/>
        <v>0</v>
      </c>
      <c r="CA387" s="27">
        <f t="shared" si="412"/>
        <v>0</v>
      </c>
      <c r="CB387" s="28">
        <f>IF((CB386+BV387+BW387)&gt;=$B$2*'SFV+BESS'!$I$9, $B$2*'SFV+BESS'!$I$9, (CB386+BV387+BW387))</f>
        <v>173.61249999999998</v>
      </c>
      <c r="CC387" s="110">
        <f t="shared" si="413"/>
        <v>20.952304175200414</v>
      </c>
      <c r="CH387" s="251"/>
      <c r="CI387" s="41">
        <v>15.75</v>
      </c>
      <c r="CJ387" s="33">
        <f t="shared" si="465"/>
        <v>15.237891096566022</v>
      </c>
      <c r="CK387" s="33">
        <f>Gen_Cons_Horario!B4037</f>
        <v>0</v>
      </c>
      <c r="CL387" s="35">
        <f t="shared" si="440"/>
        <v>15.237891096566022</v>
      </c>
      <c r="CM387" s="116">
        <f>IF(AND(CL387&gt;0,CL387*$B$4+CS386&lt;=$B$2*'SFV+BESS'!$I$9,CL387&lt;'SFV+BESS'!$I$7), CL387*$B$4, IF(AND(CL387&gt;0,CL387*$B$4+CS386&gt;$B$2*'SFV+BESS'!$I$9,CL387*$B$4&lt;'SFV+BESS'!$I$7),$B$2*'SFV+BESS'!$I$9-CS386,IF(AND(CL387&gt;0,CL387*$B$4+CS386&gt;$B$2*'SFV+BESS'!$I$9,CL387*$B$4&gt;'SFV+BESS'!$I$7,CS386&lt;$B$2*'SFV+BESS'!$I$9),$B$2*'SFV+BESS'!$I$9-CS386,IF(AND(CL387&gt;0,CL387*$B$4+CS386&lt;=$B$2*'SFV+BESS'!$I$9,CL387&gt;'SFV+BESS'!$I$7),'SFV+BESS'!$I$7,0))))</f>
        <v>0</v>
      </c>
      <c r="CN387" s="27">
        <f>IF(AND(CL387&lt;0,CS386+CL387/$B$5&gt;$H$2,-CL387/'Carga-Descarga Año'!$B$5&lt;'SFV+BESS'!$I$7),CL387/$B$5,IF(AND(CL387&lt;0,CS386+CL387/$B$5&gt;$H$2,-CL387/'Carga-Descarga Año'!$B$5&gt;'SFV+BESS'!$I$7),-'SFV+BESS'!$I$7,IF(AND(CL387&lt;0,CS386+CL387/$B$5&lt;$H$2),-MIN('SFV+BESS'!$I$7,CS386-$H$2),0)))</f>
        <v>0</v>
      </c>
      <c r="CO387" s="33"/>
      <c r="CP387" s="33">
        <f t="shared" si="448"/>
        <v>0</v>
      </c>
      <c r="CQ387" s="27">
        <f t="shared" si="414"/>
        <v>0</v>
      </c>
      <c r="CR387" s="27">
        <f t="shared" si="449"/>
        <v>0</v>
      </c>
      <c r="CS387" s="28">
        <f>IF((CS386+CM387+CN387)&gt;=$B$2*'SFV+BESS'!$I$9, $B$2*'SFV+BESS'!$I$9, (CS386+CM387+CN387))</f>
        <v>173.61249999999998</v>
      </c>
      <c r="CT387" s="110">
        <f t="shared" si="415"/>
        <v>15.237891096566022</v>
      </c>
      <c r="CY387" s="251"/>
      <c r="CZ387" s="41">
        <v>15.75</v>
      </c>
      <c r="DA387" s="33">
        <f t="shared" si="466"/>
        <v>22.399706331116558</v>
      </c>
      <c r="DB387" s="33">
        <f>Gen_Cons_Horario!B4757</f>
        <v>0</v>
      </c>
      <c r="DC387" s="35">
        <f t="shared" si="431"/>
        <v>22.399706331116558</v>
      </c>
      <c r="DD387" s="116">
        <f>IF(AND(DC387&gt;0,DC387*$B$4+DJ386&lt;=$B$2*'SFV+BESS'!$I$9,DC387&lt;'SFV+BESS'!$I$7), DC387*$B$4, IF(AND(DC387&gt;0,DC387*$B$4+DJ386&gt;$B$2*'SFV+BESS'!$I$9,DC387*$B$4&lt;'SFV+BESS'!$I$7),$B$2*'SFV+BESS'!$I$9-DJ386,IF(AND(DC387&gt;0,DC387*$B$4+DJ386&gt;$B$2*'SFV+BESS'!$I$9,DC387*$B$4&gt;'SFV+BESS'!$I$7,DJ386&lt;$B$2*'SFV+BESS'!$I$9),$B$2*'SFV+BESS'!$I$9-DJ386,IF(AND(DC387&gt;0,DC387*$B$4+DJ386&lt;=$B$2*'SFV+BESS'!$I$9,DC387&gt;'SFV+BESS'!$I$7),'SFV+BESS'!$I$7,0))))</f>
        <v>0</v>
      </c>
      <c r="DE387" s="27">
        <f>IF(AND(DC387&lt;0,DJ386+DC387/$B$5&gt;$H$2,-DC387/'Carga-Descarga Año'!$B$5&lt;'SFV+BESS'!$I$7),DC387/$B$5,IF(AND(DC387&lt;0,DJ386+DC387/$B$5&gt;$H$2,-DC387/'Carga-Descarga Año'!$B$5&gt;'SFV+BESS'!$I$7),-'SFV+BESS'!$I$7,IF(AND(DC387&lt;0,DJ386+DC387/$B$5&lt;$H$2),-MIN('SFV+BESS'!$I$7,DJ386-$H$2),0)))</f>
        <v>0</v>
      </c>
      <c r="DF387" s="33"/>
      <c r="DG387" s="33">
        <f t="shared" si="450"/>
        <v>0</v>
      </c>
      <c r="DH387" s="27">
        <f t="shared" si="416"/>
        <v>0</v>
      </c>
      <c r="DI387" s="27">
        <f t="shared" si="417"/>
        <v>0</v>
      </c>
      <c r="DJ387" s="28">
        <f>IF((DJ386+DD387+DE387)&gt;=$B$2*'SFV+BESS'!$I$9, $B$2*'SFV+BESS'!$I$9, (DJ386+DD387+DE387))</f>
        <v>173.61249999999998</v>
      </c>
      <c r="DK387" s="110">
        <f t="shared" si="418"/>
        <v>22.399706331116558</v>
      </c>
      <c r="DP387" s="251"/>
      <c r="DQ387" s="41">
        <v>15.75</v>
      </c>
      <c r="DR387" s="33">
        <f t="shared" si="467"/>
        <v>43.502380946179692</v>
      </c>
      <c r="DS387" s="33">
        <f>Gen_Cons_Horario!B5501</f>
        <v>0</v>
      </c>
      <c r="DT387" s="35">
        <f t="shared" si="432"/>
        <v>43.502380946179692</v>
      </c>
      <c r="DU387" s="116">
        <f>IF(AND(DT387&gt;0,DT387*$B$4+EA386&lt;=$B$2*'SFV+BESS'!$I$9,DT387&lt;'SFV+BESS'!$I$7), DT387*$B$4, IF(AND(DT387&gt;0,DT387*$B$4+EA386&gt;$B$2*'SFV+BESS'!$I$9,DT387*$B$4&lt;'SFV+BESS'!$I$7),$B$2*'SFV+BESS'!$I$9-EA386,IF(AND(DT387&gt;0,DT387*$B$4+EA386&gt;$B$2*'SFV+BESS'!$I$9,DT387*$B$4&gt;'SFV+BESS'!$I$7,EA386&lt;$B$2*'SFV+BESS'!$I$9),$B$2*'SFV+BESS'!$I$9-EA386,IF(AND(DT387&gt;0,DT387*$B$4+EA386&lt;=$B$2*'SFV+BESS'!$I$9,DT387&gt;'SFV+BESS'!$I$7),'SFV+BESS'!$I$7,0))))</f>
        <v>0</v>
      </c>
      <c r="DV387" s="27">
        <f>IF(AND(DT387&lt;0,EA386+DT387/$B$5&gt;$H$2,-DT387/'Carga-Descarga Año'!$B$5&lt;'SFV+BESS'!$I$7),DT387/$B$5,IF(AND(DT387&lt;0,EA386+DT387/$B$5&gt;$H$2,-DT387/'Carga-Descarga Año'!$B$5&gt;'SFV+BESS'!$I$7),-'SFV+BESS'!$I$7,IF(AND(DT387&lt;0,EA386+DT387/$B$5&lt;$H$2),-MIN('SFV+BESS'!$I$7,EA386-$H$2),0)))</f>
        <v>0</v>
      </c>
      <c r="DW387" s="33"/>
      <c r="DX387" s="33">
        <f t="shared" si="451"/>
        <v>0</v>
      </c>
      <c r="DY387" s="27">
        <f t="shared" si="419"/>
        <v>0</v>
      </c>
      <c r="DZ387" s="27">
        <f t="shared" si="452"/>
        <v>0</v>
      </c>
      <c r="EA387" s="28">
        <f>IF((EA386+DU387+DV387)&gt;=$B$2*'SFV+BESS'!$I$9, $B$2*'SFV+BESS'!$I$9, (EA386+DU387+DV387))</f>
        <v>173.61249999999998</v>
      </c>
      <c r="EB387" s="110">
        <f t="shared" si="420"/>
        <v>43.502380946179692</v>
      </c>
      <c r="EG387" s="251"/>
      <c r="EH387" s="41">
        <v>15.75</v>
      </c>
      <c r="EI387" s="33">
        <f t="shared" si="468"/>
        <v>59.658968947324041</v>
      </c>
      <c r="EJ387" s="33">
        <f>Gen_Cons_Horario!B6245</f>
        <v>0</v>
      </c>
      <c r="EK387" s="35">
        <f t="shared" si="433"/>
        <v>59.658968947324041</v>
      </c>
      <c r="EL387" s="116">
        <f>IF(AND(EK387&gt;0,EK387*$B$4+ER386&lt;=$B$2*'SFV+BESS'!$I$9,EK387&lt;'SFV+BESS'!$I$7), EK387*$B$4, IF(AND(EK387&gt;0,EK387*$B$4+ER386&gt;$B$2*'SFV+BESS'!$I$9,EK387*$B$4&lt;'SFV+BESS'!$I$7),$B$2*'SFV+BESS'!$I$9-ER386,IF(AND(EK387&gt;0,EK387*$B$4+ER386&gt;$B$2*'SFV+BESS'!$I$9,EK387*$B$4&gt;'SFV+BESS'!$I$7,ER386&lt;$B$2*'SFV+BESS'!$I$9),$B$2*'SFV+BESS'!$I$9-ER386,IF(AND(EK387&gt;0,EK387*$B$4+ER386&lt;=$B$2*'SFV+BESS'!$I$9,EK387&gt;'SFV+BESS'!$I$7),'SFV+BESS'!$I$7,0))))</f>
        <v>0</v>
      </c>
      <c r="EM387" s="27">
        <f>IF(AND(EK387&lt;0,ER386+EK387/$B$5&gt;$H$2,-EK387/'Carga-Descarga Año'!$B$5&lt;'SFV+BESS'!$I$7),EK387/$B$5,IF(AND(EK387&lt;0,ER386+EK387/$B$5&gt;$H$2,-EK387/'Carga-Descarga Año'!$B$5&gt;'SFV+BESS'!$I$7),-'SFV+BESS'!$I$7,IF(AND(EK387&lt;0,ER386+EK387/$B$5&lt;$H$2),-MIN('SFV+BESS'!$I$7,ER386-$H$2),0)))</f>
        <v>0</v>
      </c>
      <c r="EN387" s="33"/>
      <c r="EO387" s="33">
        <f t="shared" si="453"/>
        <v>0</v>
      </c>
      <c r="EP387" s="27">
        <f t="shared" si="421"/>
        <v>0</v>
      </c>
      <c r="EQ387" s="27">
        <f t="shared" si="454"/>
        <v>0</v>
      </c>
      <c r="ER387" s="28">
        <f>IF((ER386+EL387+EM387)&gt;=$B$2*'SFV+BESS'!$I$9, $B$2*'SFV+BESS'!$I$9, (ER386+EL387+EM387))</f>
        <v>173.61249999999998</v>
      </c>
      <c r="ES387" s="110">
        <f t="shared" si="422"/>
        <v>59.658968947324041</v>
      </c>
      <c r="EX387" s="251"/>
      <c r="EY387" s="41">
        <v>15.75</v>
      </c>
      <c r="EZ387" s="33">
        <f t="shared" si="469"/>
        <v>74.053982163182425</v>
      </c>
      <c r="FA387" s="33">
        <f>Gen_Cons_Horario!B6965</f>
        <v>0</v>
      </c>
      <c r="FB387" s="35">
        <f t="shared" si="434"/>
        <v>74.053982163182425</v>
      </c>
      <c r="FC387" s="116">
        <f>IF(AND(FB387&gt;0,FB387*$B$4+FI386&lt;=$B$2*'SFV+BESS'!$I$9,FB387&lt;'SFV+BESS'!$I$7), FB387*$B$4, IF(AND(FB387&gt;0,FB387*$B$4+FI386&gt;$B$2*'SFV+BESS'!$I$9,FB387*$B$4&lt;'SFV+BESS'!$I$7),$B$2*'SFV+BESS'!$I$9-FI386,IF(AND(FB387&gt;0,FB387*$B$4+FI386&gt;$B$2*'SFV+BESS'!$I$9,FB387*$B$4&gt;'SFV+BESS'!$I$7,FI386&lt;$B$2*'SFV+BESS'!$I$9),$B$2*'SFV+BESS'!$I$9-FI386,IF(AND(FB387&gt;0,FB387*$B$4+FI386&lt;=$B$2*'SFV+BESS'!$I$9,FB387&gt;'SFV+BESS'!$I$7),'SFV+BESS'!$I$7,0))))</f>
        <v>0</v>
      </c>
      <c r="FD387" s="27">
        <f>IF(AND(FB387&lt;0,FI386+FB387/$B$5&gt;$H$2,-FB387/'Carga-Descarga Año'!$B$5&lt;'SFV+BESS'!$I$7),FB387/$B$5,IF(AND(FB387&lt;0,FI386+FB387/$B$5&gt;$H$2,-FB387/'Carga-Descarga Año'!$B$5&gt;'SFV+BESS'!$I$7),-'SFV+BESS'!$I$7,IF(AND(FB387&lt;0,FI386+FB387/$B$5&lt;$H$2),-MIN('SFV+BESS'!$I$7,FI386-$H$2),0)))</f>
        <v>0</v>
      </c>
      <c r="FE387" s="33"/>
      <c r="FF387" s="33">
        <f t="shared" si="455"/>
        <v>0</v>
      </c>
      <c r="FG387" s="27">
        <f t="shared" si="423"/>
        <v>0</v>
      </c>
      <c r="FH387" s="27">
        <f t="shared" si="456"/>
        <v>0</v>
      </c>
      <c r="FI387" s="28">
        <f>IF((FI386+FC387+FD387)&gt;=$B$2*'SFV+BESS'!$I$9, $B$2*'SFV+BESS'!$I$9, (FI386+FC387+FD387))</f>
        <v>173.61249999999998</v>
      </c>
      <c r="FJ387" s="110">
        <f t="shared" si="424"/>
        <v>74.053982163182425</v>
      </c>
      <c r="FO387" s="251"/>
      <c r="FP387" s="41">
        <v>15.75</v>
      </c>
      <c r="FQ387" s="33">
        <f t="shared" si="470"/>
        <v>90.474946527938982</v>
      </c>
      <c r="FR387" s="33">
        <f>Gen_Cons_Horario!B7709</f>
        <v>0</v>
      </c>
      <c r="FS387" s="35">
        <f t="shared" si="435"/>
        <v>90.474946527938982</v>
      </c>
      <c r="FT387" s="116">
        <f>IF(AND(FS387&gt;0,FS387*$B$4+FZ386&lt;=$B$2*'SFV+BESS'!$I$9,FS387&lt;'SFV+BESS'!$I$7), FS387*$B$4, IF(AND(FS387&gt;0,FS387*$B$4+FZ386&gt;$B$2*'SFV+BESS'!$I$9,FS387*$B$4&lt;'SFV+BESS'!$I$7),$B$2*'SFV+BESS'!$I$9-FZ386,IF(AND(FS387&gt;0,FS387*$B$4+FZ386&gt;$B$2*'SFV+BESS'!$I$9,FS387*$B$4&gt;'SFV+BESS'!$I$7,FZ386&lt;$B$2*'SFV+BESS'!$I$9),$B$2*'SFV+BESS'!$I$9-FZ386,IF(AND(FS387&gt;0,FS387*$B$4+FZ386&lt;=$B$2*'SFV+BESS'!$I$9,FS387&gt;'SFV+BESS'!$I$7),'SFV+BESS'!$I$7,0))))</f>
        <v>0</v>
      </c>
      <c r="FU387" s="27">
        <f>IF(AND(FS387&lt;0,FZ386+FS387/$B$5&gt;$H$2,-FS387/'Carga-Descarga Año'!$B$5&lt;'SFV+BESS'!$I$7),FS387/$B$5,IF(AND(FS387&lt;0,FZ386+FS387/$B$5&gt;$H$2,-FS387/'Carga-Descarga Año'!$B$5&gt;'SFV+BESS'!$I$7),-'SFV+BESS'!$I$7,IF(AND(FS387&lt;0,FZ386+FS387/$B$5&lt;$H$2),-MIN('SFV+BESS'!$I$7,FZ386-$H$2),0)))</f>
        <v>0</v>
      </c>
      <c r="FV387" s="33"/>
      <c r="FW387" s="33">
        <f t="shared" si="457"/>
        <v>0</v>
      </c>
      <c r="FX387" s="27">
        <f t="shared" si="425"/>
        <v>0</v>
      </c>
      <c r="FY387" s="27">
        <f t="shared" si="458"/>
        <v>0</v>
      </c>
      <c r="FZ387" s="28">
        <f>IF((FZ386+FT387+FU387)&gt;=$B$2*'SFV+BESS'!$I$9, $B$2*'SFV+BESS'!$I$9, (FZ386+FT387+FU387))</f>
        <v>173.61249999999998</v>
      </c>
      <c r="GA387" s="110">
        <f t="shared" si="426"/>
        <v>90.474946527938982</v>
      </c>
      <c r="GF387" s="251"/>
      <c r="GG387" s="41">
        <v>15.75</v>
      </c>
      <c r="GH387" s="33">
        <f t="shared" si="471"/>
        <v>95.072145615161062</v>
      </c>
      <c r="GI387" s="33">
        <f>Gen_Cons_Horario!B8429</f>
        <v>22.371000000000002</v>
      </c>
      <c r="GJ387" s="35">
        <f t="shared" si="441"/>
        <v>72.701145615161067</v>
      </c>
      <c r="GK387" s="116">
        <f>IF(AND(GJ387&gt;0,GJ387*$B$4+GQ386&lt;=$B$2*'SFV+BESS'!$I$9,GJ387&lt;'SFV+BESS'!$I$7), GJ387*$B$4, IF(AND(GJ387&gt;0,GJ387*$B$4+GQ386&gt;$B$2*'SFV+BESS'!$I$9,GJ387*$B$4&lt;'SFV+BESS'!$I$7),$B$2*'SFV+BESS'!$I$9-GQ386,IF(AND(GJ387&gt;0,GJ387*$B$4+GQ386&gt;$B$2*'SFV+BESS'!$I$9,GJ387*$B$4&gt;'SFV+BESS'!$I$7,GQ386&lt;$B$2*'SFV+BESS'!$I$9),$B$2*'SFV+BESS'!$I$9-GQ386,IF(AND(GJ387&gt;0,GJ387*$B$4+GQ386&lt;=$B$2*'SFV+BESS'!$I$9,GJ387&gt;'SFV+BESS'!$I$7),'SFV+BESS'!$I$7,0))))</f>
        <v>0</v>
      </c>
      <c r="GL387" s="27">
        <f>IF(AND(GJ387&lt;0,GQ386+GJ387/$B$5&gt;$H$2,-GJ387/'Carga-Descarga Año'!$B$5&lt;'SFV+BESS'!$I$7),GJ387/$B$5,IF(AND(GJ387&lt;0,GQ386+GJ387/$B$5&gt;$H$2,-GJ387/'Carga-Descarga Año'!$B$5&gt;'SFV+BESS'!$I$7),-'SFV+BESS'!$I$7,IF(AND(GJ387&lt;0,GQ386+GJ387/$B$5&lt;$H$2),-MIN('SFV+BESS'!$I$7,GQ386-$H$2),0)))</f>
        <v>0</v>
      </c>
      <c r="GM387" s="33"/>
      <c r="GN387" s="33">
        <f t="shared" si="459"/>
        <v>22.371000000000002</v>
      </c>
      <c r="GO387" s="27">
        <f t="shared" si="427"/>
        <v>0</v>
      </c>
      <c r="GP387" s="27">
        <f t="shared" si="460"/>
        <v>0</v>
      </c>
      <c r="GQ387" s="28">
        <f>IF((GQ386+GK387+GL387)&gt;=$B$2*'SFV+BESS'!$I$9, $B$2*'SFV+BESS'!$I$9, (GQ386+GK387+GL387))</f>
        <v>173.61249999999998</v>
      </c>
      <c r="GR387" s="110">
        <f t="shared" si="428"/>
        <v>72.701145615161067</v>
      </c>
    </row>
    <row r="388" spans="1:200">
      <c r="A388" s="249"/>
      <c r="B388" s="41">
        <v>15.7916666666667</v>
      </c>
      <c r="C388" s="38">
        <f t="shared" si="442"/>
        <v>79.925483788312661</v>
      </c>
      <c r="D388" s="2">
        <f>Gen_Cons_Horario!B414</f>
        <v>44.742000000000004</v>
      </c>
      <c r="E388" s="140">
        <f t="shared" si="400"/>
        <v>35.183483788312657</v>
      </c>
      <c r="F388" s="116">
        <f>IF(AND(E388&gt;0,E388*$B$4+L387&lt;=$B$2*'SFV+BESS'!$I$9,E388&lt;'SFV+BESS'!$I$7), E388*$B$4, IF(AND(E388&gt;0,E388*$B$4+L387&gt;$B$2*'SFV+BESS'!$I$9,E388*$B$4&lt;'SFV+BESS'!$I$7),$B$2*'SFV+BESS'!$I$9-L387,IF(AND(E388&gt;0,E388*$B$4+L387&gt;$B$2*'SFV+BESS'!$I$9,E388*$B$4&gt;'SFV+BESS'!$I$7,L387&lt;$B$2*'SFV+BESS'!$I$9),$B$2*'SFV+BESS'!$I$9-L387,IF(AND(E388&gt;0,E388*$B$4+L387&lt;=$B$2*'SFV+BESS'!$I$9,E388&gt;'SFV+BESS'!$I$7),'SFV+BESS'!$I$7,0))))</f>
        <v>0</v>
      </c>
      <c r="G388" s="27">
        <f>IF(AND(E388&lt;0,L387+E388/$B$5&gt;$H$2,-E388/'Carga-Descarga Año'!$B$5&lt;'SFV+BESS'!$I$7),E388/$B$5,IF(AND(E388&lt;0,L387+E388/$B$5&gt;$H$2,-E388/'Carga-Descarga Año'!$B$5&gt;'SFV+BESS'!$I$7),-'SFV+BESS'!$I$7,IF(AND(E388&lt;0,L387+E388/$B$5&lt;$H$2),-MIN('SFV+BESS'!$I$7,L387-$H$2),0)))</f>
        <v>0</v>
      </c>
      <c r="I388" s="38">
        <f t="shared" si="401"/>
        <v>44.742000000000004</v>
      </c>
      <c r="J388" s="27">
        <f t="shared" si="403"/>
        <v>0</v>
      </c>
      <c r="K388" s="27">
        <f t="shared" si="402"/>
        <v>0</v>
      </c>
      <c r="L388" s="28">
        <f>IF((L387+F388+G388)&gt;=$B$2*'SFV+BESS'!$I$9, $B$2*'SFV+BESS'!$I$9, (L387+F388+G388))</f>
        <v>173.61249999999998</v>
      </c>
      <c r="M388" s="110">
        <f t="shared" si="404"/>
        <v>35.183483788312657</v>
      </c>
      <c r="R388" s="251"/>
      <c r="S388" s="41">
        <v>15.7916666666667</v>
      </c>
      <c r="T388" s="2">
        <f t="shared" si="461"/>
        <v>73.959352377759757</v>
      </c>
      <c r="U388" s="2">
        <f>Gen_Cons_Horario!B1158</f>
        <v>22.371000000000002</v>
      </c>
      <c r="V388" s="35">
        <f t="shared" si="436"/>
        <v>51.588352377759755</v>
      </c>
      <c r="W388" s="116">
        <f>IF(AND(V388&gt;0,V388*$B$4+AC387&lt;=$B$2*'SFV+BESS'!$I$9,V388&lt;'SFV+BESS'!$I$7), V388*$B$4, IF(AND(V388&gt;0,V388*$B$4+AC387&gt;$B$2*'SFV+BESS'!$I$9,V388*$B$4&lt;'SFV+BESS'!$I$7),$B$2*'SFV+BESS'!$I$9-AC387,IF(AND(V388&gt;0,V388*$B$4+AC387&gt;$B$2*'SFV+BESS'!$I$9,V388*$B$4&gt;'SFV+BESS'!$I$7,AC387&lt;$B$2*'SFV+BESS'!$I$9),$B$2*'SFV+BESS'!$I$9-AC387,IF(AND(V388&gt;0,V388*$B$4+AC387&lt;=$B$2*'SFV+BESS'!$I$9,V388&gt;'SFV+BESS'!$I$7),'SFV+BESS'!$I$7,0))))</f>
        <v>0</v>
      </c>
      <c r="X388" s="27">
        <f>IF(AND(V388&lt;0,AC387+V388/$B$5&gt;$H$2,-V388/'Carga-Descarga Año'!$B$5&lt;'SFV+BESS'!$I$7),V388/$B$5,IF(AND(V388&lt;0,AC387+V388/$B$5&gt;$H$2,-V388/'Carga-Descarga Año'!$B$5&gt;'SFV+BESS'!$I$7),-'SFV+BESS'!$I$7,IF(AND(V388&lt;0,AC387+V388/$B$5&lt;$H$2),-MIN('SFV+BESS'!$I$7,AC387-$H$2),0)))</f>
        <v>0</v>
      </c>
      <c r="Z388" s="33">
        <f t="shared" si="430"/>
        <v>22.371000000000002</v>
      </c>
      <c r="AA388" s="27">
        <f t="shared" si="405"/>
        <v>0</v>
      </c>
      <c r="AB388" s="27">
        <f t="shared" si="429"/>
        <v>0</v>
      </c>
      <c r="AC388" s="28">
        <f>IF((AC387+W388+X388)&gt;=$B$2*'SFV+BESS'!$I$9, $B$2*'SFV+BESS'!$I$9, (AC387+W388+X388))</f>
        <v>173.61249999999998</v>
      </c>
      <c r="AD388" s="110">
        <f t="shared" si="406"/>
        <v>51.588352377759755</v>
      </c>
      <c r="AI388" s="251"/>
      <c r="AJ388" s="41">
        <v>15.7916666666667</v>
      </c>
      <c r="AK388" s="52">
        <f t="shared" si="462"/>
        <v>36.25870067053912</v>
      </c>
      <c r="AL388" s="33">
        <f>Gen_Cons_Horario!B1830</f>
        <v>0</v>
      </c>
      <c r="AM388" s="35">
        <f t="shared" si="437"/>
        <v>36.25870067053912</v>
      </c>
      <c r="AN388" s="116">
        <f>IF(AND(AM388&gt;0,AM388*$B$4+AT387&lt;=$B$2*'SFV+BESS'!$I$9,AM388&lt;'SFV+BESS'!$I$7), AM388*$B$4, IF(AND(AM388&gt;0,AM388*$B$4+AT387&gt;$B$2*'SFV+BESS'!$I$9,AM388*$B$4&lt;'SFV+BESS'!$I$7),$B$2*'SFV+BESS'!$I$9-AT387,IF(AND(AM388&gt;0,AM388*$B$4+AT387&gt;$B$2*'SFV+BESS'!$I$9,AM388*$B$4&gt;'SFV+BESS'!$I$7,AT387&lt;$B$2*'SFV+BESS'!$I$9),$B$2*'SFV+BESS'!$I$9-AT387,IF(AND(AM388&gt;0,AM388*$B$4+AT387&lt;=$B$2*'SFV+BESS'!$I$9,AM388&gt;'SFV+BESS'!$I$7),'SFV+BESS'!$I$7,0))))</f>
        <v>0</v>
      </c>
      <c r="AO388" s="27">
        <f>IF(AND(AM388&lt;0,AT387+AM388/$B$5&gt;$H$2,-AM388/'Carga-Descarga Año'!$B$5&lt;'SFV+BESS'!$I$7),AM388/$B$5,IF(AND(AM388&lt;0,AT387+AM388/$B$5&gt;$H$2,-AM388/'Carga-Descarga Año'!$B$5&gt;'SFV+BESS'!$I$7),-'SFV+BESS'!$I$7,IF(AND(AM388&lt;0,AT387+AM388/$B$5&lt;$H$2),-MIN('SFV+BESS'!$I$7,AT387-$H$2),0)))</f>
        <v>0</v>
      </c>
      <c r="AP388" s="33"/>
      <c r="AQ388" s="33">
        <f t="shared" si="443"/>
        <v>0</v>
      </c>
      <c r="AR388" s="27">
        <f t="shared" si="407"/>
        <v>0</v>
      </c>
      <c r="AS388" s="27">
        <f t="shared" si="444"/>
        <v>0</v>
      </c>
      <c r="AT388" s="28">
        <f>IF((AT387+AN388+AO388)&gt;=$B$2*'SFV+BESS'!$I$9, $B$2*'SFV+BESS'!$I$9, (AT387+AN388+AO388))</f>
        <v>173.61249999999998</v>
      </c>
      <c r="AU388" s="110">
        <f t="shared" si="408"/>
        <v>36.25870067053912</v>
      </c>
      <c r="AZ388" s="251"/>
      <c r="BA388" s="41">
        <v>15.7916666666667</v>
      </c>
      <c r="BB388" s="33">
        <f t="shared" si="463"/>
        <v>0.19541569172195167</v>
      </c>
      <c r="BC388" s="33">
        <f>Gen_Cons_Horario!B2574</f>
        <v>0</v>
      </c>
      <c r="BD388" s="35">
        <f t="shared" si="438"/>
        <v>0.19541569172195167</v>
      </c>
      <c r="BE388" s="116">
        <f>IF(AND(BD388&gt;0,BD388*$B$4+BK387&lt;=$B$2*'SFV+BESS'!$I$9,BD388&lt;'SFV+BESS'!$I$7), BD388*$B$4, IF(AND(BD388&gt;0,BD388*$B$4+BK387&gt;$B$2*'SFV+BESS'!$I$9,BD388*$B$4&lt;'SFV+BESS'!$I$7),$B$2*'SFV+BESS'!$I$9-BK387,IF(AND(BD388&gt;0,BD388*$B$4+BK387&gt;$B$2*'SFV+BESS'!$I$9,BD388*$B$4&gt;'SFV+BESS'!$I$7,BK387&lt;$B$2*'SFV+BESS'!$I$9),$B$2*'SFV+BESS'!$I$9-BK387,IF(AND(BD388&gt;0,BD388*$B$4+BK387&lt;=$B$2*'SFV+BESS'!$I$9,BD388&gt;'SFV+BESS'!$I$7),'SFV+BESS'!$I$7,0))))</f>
        <v>0</v>
      </c>
      <c r="BF388" s="27">
        <f>IF(AND(BD388&lt;0,BK387+BD388/$B$5&gt;$H$2,-BD388/'Carga-Descarga Año'!$B$5&lt;'SFV+BESS'!$I$7),BD388/$B$5,IF(AND(BD388&lt;0,BK387+BD388/$B$5&gt;$H$2,-BD388/'Carga-Descarga Año'!$B$5&gt;'SFV+BESS'!$I$7),-'SFV+BESS'!$I$7,IF(AND(BD388&lt;0,BK387+BD388/$B$5&lt;$H$2),-MIN('SFV+BESS'!$I$7,BK387-$H$2),0)))</f>
        <v>0</v>
      </c>
      <c r="BG388" s="33"/>
      <c r="BH388" s="33">
        <f t="shared" si="445"/>
        <v>0</v>
      </c>
      <c r="BI388" s="27">
        <f t="shared" si="409"/>
        <v>0</v>
      </c>
      <c r="BJ388" s="27">
        <f t="shared" si="446"/>
        <v>0</v>
      </c>
      <c r="BK388" s="28">
        <f>IF((BK387+BE388+BF388)&gt;=$B$2*'SFV+BESS'!$I$9, $B$2*'SFV+BESS'!$I$9, (BK387+BE388+BF388))</f>
        <v>173.61249999999998</v>
      </c>
      <c r="BL388" s="110">
        <f t="shared" si="410"/>
        <v>0.19541569172195167</v>
      </c>
      <c r="BQ388" s="251"/>
      <c r="BR388" s="41">
        <v>15.7916666666667</v>
      </c>
      <c r="BS388" s="33">
        <f t="shared" si="464"/>
        <v>0</v>
      </c>
      <c r="BT388" s="33">
        <f>Gen_Cons_Horario!B3294</f>
        <v>0</v>
      </c>
      <c r="BU388" s="35">
        <f t="shared" si="439"/>
        <v>0</v>
      </c>
      <c r="BV388" s="116">
        <f>IF(AND(BU388&gt;0,BU388*$B$4+CB387&lt;=$B$2*'SFV+BESS'!$I$9,BU388&lt;'SFV+BESS'!$I$7), BU388*$B$4, IF(AND(BU388&gt;0,BU388*$B$4+CB387&gt;$B$2*'SFV+BESS'!$I$9,BU388*$B$4&lt;'SFV+BESS'!$I$7),$B$2*'SFV+BESS'!$I$9-CB387,IF(AND(BU388&gt;0,BU388*$B$4+CB387&gt;$B$2*'SFV+BESS'!$I$9,BU388*$B$4&gt;'SFV+BESS'!$I$7,CB387&lt;$B$2*'SFV+BESS'!$I$9),$B$2*'SFV+BESS'!$I$9-CB387,IF(AND(BU388&gt;0,BU388*$B$4+CB387&lt;=$B$2*'SFV+BESS'!$I$9,BU388&gt;'SFV+BESS'!$I$7),'SFV+BESS'!$I$7,0))))</f>
        <v>0</v>
      </c>
      <c r="BW388" s="27">
        <f>IF(AND(BU388&lt;0,CB387+BU388/$B$5&gt;$H$2,-BU388/'Carga-Descarga Año'!$B$5&lt;'SFV+BESS'!$I$7),BU388/$B$5,IF(AND(BU388&lt;0,CB387+BU388/$B$5&gt;$H$2,-BU388/'Carga-Descarga Año'!$B$5&gt;'SFV+BESS'!$I$7),-'SFV+BESS'!$I$7,IF(AND(BU388&lt;0,CB387+BU388/$B$5&lt;$H$2),-MIN('SFV+BESS'!$I$7,CB387-$H$2),0)))</f>
        <v>0</v>
      </c>
      <c r="BX388" s="33"/>
      <c r="BY388" s="33">
        <f t="shared" si="447"/>
        <v>0</v>
      </c>
      <c r="BZ388" s="27">
        <f t="shared" si="411"/>
        <v>0</v>
      </c>
      <c r="CA388" s="27">
        <f t="shared" si="412"/>
        <v>0</v>
      </c>
      <c r="CB388" s="28">
        <f>IF((CB387+BV388+BW388)&gt;=$B$2*'SFV+BESS'!$I$9, $B$2*'SFV+BESS'!$I$9, (CB387+BV388+BW388))</f>
        <v>173.61249999999998</v>
      </c>
      <c r="CC388" s="110">
        <f t="shared" si="413"/>
        <v>0</v>
      </c>
      <c r="CH388" s="251"/>
      <c r="CI388" s="41">
        <v>15.7916666666667</v>
      </c>
      <c r="CJ388" s="33">
        <f t="shared" si="465"/>
        <v>0</v>
      </c>
      <c r="CK388" s="33">
        <f>Gen_Cons_Horario!B4038</f>
        <v>0</v>
      </c>
      <c r="CL388" s="35">
        <f t="shared" si="440"/>
        <v>0</v>
      </c>
      <c r="CM388" s="116">
        <f>IF(AND(CL388&gt;0,CL388*$B$4+CS387&lt;=$B$2*'SFV+BESS'!$I$9,CL388&lt;'SFV+BESS'!$I$7), CL388*$B$4, IF(AND(CL388&gt;0,CL388*$B$4+CS387&gt;$B$2*'SFV+BESS'!$I$9,CL388*$B$4&lt;'SFV+BESS'!$I$7),$B$2*'SFV+BESS'!$I$9-CS387,IF(AND(CL388&gt;0,CL388*$B$4+CS387&gt;$B$2*'SFV+BESS'!$I$9,CL388*$B$4&gt;'SFV+BESS'!$I$7,CS387&lt;$B$2*'SFV+BESS'!$I$9),$B$2*'SFV+BESS'!$I$9-CS387,IF(AND(CL388&gt;0,CL388*$B$4+CS387&lt;=$B$2*'SFV+BESS'!$I$9,CL388&gt;'SFV+BESS'!$I$7),'SFV+BESS'!$I$7,0))))</f>
        <v>0</v>
      </c>
      <c r="CN388" s="27">
        <f>IF(AND(CL388&lt;0,CS387+CL388/$B$5&gt;$H$2,-CL388/'Carga-Descarga Año'!$B$5&lt;'SFV+BESS'!$I$7),CL388/$B$5,IF(AND(CL388&lt;0,CS387+CL388/$B$5&gt;$H$2,-CL388/'Carga-Descarga Año'!$B$5&gt;'SFV+BESS'!$I$7),-'SFV+BESS'!$I$7,IF(AND(CL388&lt;0,CS387+CL388/$B$5&lt;$H$2),-MIN('SFV+BESS'!$I$7,CS387-$H$2),0)))</f>
        <v>0</v>
      </c>
      <c r="CO388" s="33"/>
      <c r="CP388" s="33">
        <f t="shared" si="448"/>
        <v>0</v>
      </c>
      <c r="CQ388" s="27">
        <f t="shared" si="414"/>
        <v>0</v>
      </c>
      <c r="CR388" s="27">
        <f t="shared" si="449"/>
        <v>0</v>
      </c>
      <c r="CS388" s="28">
        <f>IF((CS387+CM388+CN388)&gt;=$B$2*'SFV+BESS'!$I$9, $B$2*'SFV+BESS'!$I$9, (CS387+CM388+CN388))</f>
        <v>173.61249999999998</v>
      </c>
      <c r="CT388" s="110">
        <f t="shared" si="415"/>
        <v>0</v>
      </c>
      <c r="CY388" s="251"/>
      <c r="CZ388" s="41">
        <v>15.7916666666667</v>
      </c>
      <c r="DA388" s="33">
        <f t="shared" si="466"/>
        <v>0</v>
      </c>
      <c r="DB388" s="33">
        <f>Gen_Cons_Horario!B4758</f>
        <v>0</v>
      </c>
      <c r="DC388" s="35">
        <f t="shared" si="431"/>
        <v>0</v>
      </c>
      <c r="DD388" s="116">
        <f>IF(AND(DC388&gt;0,DC388*$B$4+DJ387&lt;=$B$2*'SFV+BESS'!$I$9,DC388&lt;'SFV+BESS'!$I$7), DC388*$B$4, IF(AND(DC388&gt;0,DC388*$B$4+DJ387&gt;$B$2*'SFV+BESS'!$I$9,DC388*$B$4&lt;'SFV+BESS'!$I$7),$B$2*'SFV+BESS'!$I$9-DJ387,IF(AND(DC388&gt;0,DC388*$B$4+DJ387&gt;$B$2*'SFV+BESS'!$I$9,DC388*$B$4&gt;'SFV+BESS'!$I$7,DJ387&lt;$B$2*'SFV+BESS'!$I$9),$B$2*'SFV+BESS'!$I$9-DJ387,IF(AND(DC388&gt;0,DC388*$B$4+DJ387&lt;=$B$2*'SFV+BESS'!$I$9,DC388&gt;'SFV+BESS'!$I$7),'SFV+BESS'!$I$7,0))))</f>
        <v>0</v>
      </c>
      <c r="DE388" s="27">
        <f>IF(AND(DC388&lt;0,DJ387+DC388/$B$5&gt;$H$2,-DC388/'Carga-Descarga Año'!$B$5&lt;'SFV+BESS'!$I$7),DC388/$B$5,IF(AND(DC388&lt;0,DJ387+DC388/$B$5&gt;$H$2,-DC388/'Carga-Descarga Año'!$B$5&gt;'SFV+BESS'!$I$7),-'SFV+BESS'!$I$7,IF(AND(DC388&lt;0,DJ387+DC388/$B$5&lt;$H$2),-MIN('SFV+BESS'!$I$7,DJ387-$H$2),0)))</f>
        <v>0</v>
      </c>
      <c r="DF388" s="33"/>
      <c r="DG388" s="33">
        <f t="shared" si="450"/>
        <v>0</v>
      </c>
      <c r="DH388" s="27">
        <f t="shared" si="416"/>
        <v>0</v>
      </c>
      <c r="DI388" s="27">
        <f t="shared" si="417"/>
        <v>0</v>
      </c>
      <c r="DJ388" s="28">
        <f>IF((DJ387+DD388+DE388)&gt;=$B$2*'SFV+BESS'!$I$9, $B$2*'SFV+BESS'!$I$9, (DJ387+DD388+DE388))</f>
        <v>173.61249999999998</v>
      </c>
      <c r="DK388" s="110">
        <f t="shared" si="418"/>
        <v>0</v>
      </c>
      <c r="DP388" s="251"/>
      <c r="DQ388" s="41">
        <v>15.7916666666667</v>
      </c>
      <c r="DR388" s="33">
        <f t="shared" si="467"/>
        <v>0</v>
      </c>
      <c r="DS388" s="33">
        <f>Gen_Cons_Horario!B5502</f>
        <v>0</v>
      </c>
      <c r="DT388" s="35">
        <f t="shared" si="432"/>
        <v>0</v>
      </c>
      <c r="DU388" s="116">
        <f>IF(AND(DT388&gt;0,DT388*$B$4+EA387&lt;=$B$2*'SFV+BESS'!$I$9,DT388&lt;'SFV+BESS'!$I$7), DT388*$B$4, IF(AND(DT388&gt;0,DT388*$B$4+EA387&gt;$B$2*'SFV+BESS'!$I$9,DT388*$B$4&lt;'SFV+BESS'!$I$7),$B$2*'SFV+BESS'!$I$9-EA387,IF(AND(DT388&gt;0,DT388*$B$4+EA387&gt;$B$2*'SFV+BESS'!$I$9,DT388*$B$4&gt;'SFV+BESS'!$I$7,EA387&lt;$B$2*'SFV+BESS'!$I$9),$B$2*'SFV+BESS'!$I$9-EA387,IF(AND(DT388&gt;0,DT388*$B$4+EA387&lt;=$B$2*'SFV+BESS'!$I$9,DT388&gt;'SFV+BESS'!$I$7),'SFV+BESS'!$I$7,0))))</f>
        <v>0</v>
      </c>
      <c r="DV388" s="27">
        <f>IF(AND(DT388&lt;0,EA387+DT388/$B$5&gt;$H$2,-DT388/'Carga-Descarga Año'!$B$5&lt;'SFV+BESS'!$I$7),DT388/$B$5,IF(AND(DT388&lt;0,EA387+DT388/$B$5&gt;$H$2,-DT388/'Carga-Descarga Año'!$B$5&gt;'SFV+BESS'!$I$7),-'SFV+BESS'!$I$7,IF(AND(DT388&lt;0,EA387+DT388/$B$5&lt;$H$2),-MIN('SFV+BESS'!$I$7,EA387-$H$2),0)))</f>
        <v>0</v>
      </c>
      <c r="DW388" s="33"/>
      <c r="DX388" s="33">
        <f t="shared" si="451"/>
        <v>0</v>
      </c>
      <c r="DY388" s="27">
        <f t="shared" si="419"/>
        <v>0</v>
      </c>
      <c r="DZ388" s="27">
        <f t="shared" si="452"/>
        <v>0</v>
      </c>
      <c r="EA388" s="28">
        <f>IF((EA387+DU388+DV388)&gt;=$B$2*'SFV+BESS'!$I$9, $B$2*'SFV+BESS'!$I$9, (EA387+DU388+DV388))</f>
        <v>173.61249999999998</v>
      </c>
      <c r="EB388" s="110">
        <f t="shared" si="420"/>
        <v>0</v>
      </c>
      <c r="EG388" s="251"/>
      <c r="EH388" s="41">
        <v>15.7916666666667</v>
      </c>
      <c r="EI388" s="33">
        <f t="shared" si="468"/>
        <v>9.0697756845593993</v>
      </c>
      <c r="EJ388" s="33">
        <f>Gen_Cons_Horario!B6246</f>
        <v>0</v>
      </c>
      <c r="EK388" s="35">
        <f t="shared" si="433"/>
        <v>9.0697756845593993</v>
      </c>
      <c r="EL388" s="116">
        <f>IF(AND(EK388&gt;0,EK388*$B$4+ER387&lt;=$B$2*'SFV+BESS'!$I$9,EK388&lt;'SFV+BESS'!$I$7), EK388*$B$4, IF(AND(EK388&gt;0,EK388*$B$4+ER387&gt;$B$2*'SFV+BESS'!$I$9,EK388*$B$4&lt;'SFV+BESS'!$I$7),$B$2*'SFV+BESS'!$I$9-ER387,IF(AND(EK388&gt;0,EK388*$B$4+ER387&gt;$B$2*'SFV+BESS'!$I$9,EK388*$B$4&gt;'SFV+BESS'!$I$7,ER387&lt;$B$2*'SFV+BESS'!$I$9),$B$2*'SFV+BESS'!$I$9-ER387,IF(AND(EK388&gt;0,EK388*$B$4+ER387&lt;=$B$2*'SFV+BESS'!$I$9,EK388&gt;'SFV+BESS'!$I$7),'SFV+BESS'!$I$7,0))))</f>
        <v>0</v>
      </c>
      <c r="EM388" s="27">
        <f>IF(AND(EK388&lt;0,ER387+EK388/$B$5&gt;$H$2,-EK388/'Carga-Descarga Año'!$B$5&lt;'SFV+BESS'!$I$7),EK388/$B$5,IF(AND(EK388&lt;0,ER387+EK388/$B$5&gt;$H$2,-EK388/'Carga-Descarga Año'!$B$5&gt;'SFV+BESS'!$I$7),-'SFV+BESS'!$I$7,IF(AND(EK388&lt;0,ER387+EK388/$B$5&lt;$H$2),-MIN('SFV+BESS'!$I$7,ER387-$H$2),0)))</f>
        <v>0</v>
      </c>
      <c r="EN388" s="33"/>
      <c r="EO388" s="33">
        <f t="shared" si="453"/>
        <v>0</v>
      </c>
      <c r="EP388" s="27">
        <f t="shared" si="421"/>
        <v>0</v>
      </c>
      <c r="EQ388" s="27">
        <f t="shared" si="454"/>
        <v>0</v>
      </c>
      <c r="ER388" s="28">
        <f>IF((ER387+EL388+EM388)&gt;=$B$2*'SFV+BESS'!$I$9, $B$2*'SFV+BESS'!$I$9, (ER387+EL388+EM388))</f>
        <v>173.61249999999998</v>
      </c>
      <c r="ES388" s="110">
        <f t="shared" si="422"/>
        <v>9.0697756845593993</v>
      </c>
      <c r="EX388" s="251"/>
      <c r="EY388" s="41">
        <v>15.7916666666667</v>
      </c>
      <c r="EZ388" s="33">
        <f t="shared" si="469"/>
        <v>26.14792669163916</v>
      </c>
      <c r="FA388" s="33">
        <f>Gen_Cons_Horario!B6966</f>
        <v>0</v>
      </c>
      <c r="FB388" s="35">
        <f t="shared" si="434"/>
        <v>26.14792669163916</v>
      </c>
      <c r="FC388" s="116">
        <f>IF(AND(FB388&gt;0,FB388*$B$4+FI387&lt;=$B$2*'SFV+BESS'!$I$9,FB388&lt;'SFV+BESS'!$I$7), FB388*$B$4, IF(AND(FB388&gt;0,FB388*$B$4+FI387&gt;$B$2*'SFV+BESS'!$I$9,FB388*$B$4&lt;'SFV+BESS'!$I$7),$B$2*'SFV+BESS'!$I$9-FI387,IF(AND(FB388&gt;0,FB388*$B$4+FI387&gt;$B$2*'SFV+BESS'!$I$9,FB388*$B$4&gt;'SFV+BESS'!$I$7,FI387&lt;$B$2*'SFV+BESS'!$I$9),$B$2*'SFV+BESS'!$I$9-FI387,IF(AND(FB388&gt;0,FB388*$B$4+FI387&lt;=$B$2*'SFV+BESS'!$I$9,FB388&gt;'SFV+BESS'!$I$7),'SFV+BESS'!$I$7,0))))</f>
        <v>0</v>
      </c>
      <c r="FD388" s="27">
        <f>IF(AND(FB388&lt;0,FI387+FB388/$B$5&gt;$H$2,-FB388/'Carga-Descarga Año'!$B$5&lt;'SFV+BESS'!$I$7),FB388/$B$5,IF(AND(FB388&lt;0,FI387+FB388/$B$5&gt;$H$2,-FB388/'Carga-Descarga Año'!$B$5&gt;'SFV+BESS'!$I$7),-'SFV+BESS'!$I$7,IF(AND(FB388&lt;0,FI387+FB388/$B$5&lt;$H$2),-MIN('SFV+BESS'!$I$7,FI387-$H$2),0)))</f>
        <v>0</v>
      </c>
      <c r="FE388" s="33"/>
      <c r="FF388" s="33">
        <f t="shared" si="455"/>
        <v>0</v>
      </c>
      <c r="FG388" s="27">
        <f t="shared" si="423"/>
        <v>0</v>
      </c>
      <c r="FH388" s="27">
        <f t="shared" si="456"/>
        <v>0</v>
      </c>
      <c r="FI388" s="28">
        <f>IF((FI387+FC388+FD388)&gt;=$B$2*'SFV+BESS'!$I$9, $B$2*'SFV+BESS'!$I$9, (FI387+FC388+FD388))</f>
        <v>173.61249999999998</v>
      </c>
      <c r="FJ388" s="110">
        <f t="shared" si="424"/>
        <v>26.14792669163916</v>
      </c>
      <c r="FO388" s="251"/>
      <c r="FP388" s="41">
        <v>15.7916666666667</v>
      </c>
      <c r="FQ388" s="33">
        <f t="shared" si="470"/>
        <v>59.231799525485236</v>
      </c>
      <c r="FR388" s="33">
        <f>Gen_Cons_Horario!B7710</f>
        <v>0</v>
      </c>
      <c r="FS388" s="35">
        <f t="shared" si="435"/>
        <v>59.231799525485236</v>
      </c>
      <c r="FT388" s="116">
        <f>IF(AND(FS388&gt;0,FS388*$B$4+FZ387&lt;=$B$2*'SFV+BESS'!$I$9,FS388&lt;'SFV+BESS'!$I$7), FS388*$B$4, IF(AND(FS388&gt;0,FS388*$B$4+FZ387&gt;$B$2*'SFV+BESS'!$I$9,FS388*$B$4&lt;'SFV+BESS'!$I$7),$B$2*'SFV+BESS'!$I$9-FZ387,IF(AND(FS388&gt;0,FS388*$B$4+FZ387&gt;$B$2*'SFV+BESS'!$I$9,FS388*$B$4&gt;'SFV+BESS'!$I$7,FZ387&lt;$B$2*'SFV+BESS'!$I$9),$B$2*'SFV+BESS'!$I$9-FZ387,IF(AND(FS388&gt;0,FS388*$B$4+FZ387&lt;=$B$2*'SFV+BESS'!$I$9,FS388&gt;'SFV+BESS'!$I$7),'SFV+BESS'!$I$7,0))))</f>
        <v>0</v>
      </c>
      <c r="FU388" s="27">
        <f>IF(AND(FS388&lt;0,FZ387+FS388/$B$5&gt;$H$2,-FS388/'Carga-Descarga Año'!$B$5&lt;'SFV+BESS'!$I$7),FS388/$B$5,IF(AND(FS388&lt;0,FZ387+FS388/$B$5&gt;$H$2,-FS388/'Carga-Descarga Año'!$B$5&gt;'SFV+BESS'!$I$7),-'SFV+BESS'!$I$7,IF(AND(FS388&lt;0,FZ387+FS388/$B$5&lt;$H$2),-MIN('SFV+BESS'!$I$7,FZ387-$H$2),0)))</f>
        <v>0</v>
      </c>
      <c r="FV388" s="33"/>
      <c r="FW388" s="33">
        <f t="shared" si="457"/>
        <v>0</v>
      </c>
      <c r="FX388" s="27">
        <f t="shared" si="425"/>
        <v>0</v>
      </c>
      <c r="FY388" s="27">
        <f t="shared" si="458"/>
        <v>0</v>
      </c>
      <c r="FZ388" s="28">
        <f>IF((FZ387+FT388+FU388)&gt;=$B$2*'SFV+BESS'!$I$9, $B$2*'SFV+BESS'!$I$9, (FZ387+FT388+FU388))</f>
        <v>173.61249999999998</v>
      </c>
      <c r="GA388" s="110">
        <f t="shared" si="426"/>
        <v>59.231799525485236</v>
      </c>
      <c r="GF388" s="251"/>
      <c r="GG388" s="41">
        <v>15.7916666666667</v>
      </c>
      <c r="GH388" s="33">
        <f t="shared" si="471"/>
        <v>72.477839404150572</v>
      </c>
      <c r="GI388" s="33">
        <f>Gen_Cons_Horario!B8430</f>
        <v>22.371000000000002</v>
      </c>
      <c r="GJ388" s="35">
        <f t="shared" si="441"/>
        <v>50.10683940415057</v>
      </c>
      <c r="GK388" s="116">
        <f>IF(AND(GJ388&gt;0,GJ388*$B$4+GQ387&lt;=$B$2*'SFV+BESS'!$I$9,GJ388&lt;'SFV+BESS'!$I$7), GJ388*$B$4, IF(AND(GJ388&gt;0,GJ388*$B$4+GQ387&gt;$B$2*'SFV+BESS'!$I$9,GJ388*$B$4&lt;'SFV+BESS'!$I$7),$B$2*'SFV+BESS'!$I$9-GQ387,IF(AND(GJ388&gt;0,GJ388*$B$4+GQ387&gt;$B$2*'SFV+BESS'!$I$9,GJ388*$B$4&gt;'SFV+BESS'!$I$7,GQ387&lt;$B$2*'SFV+BESS'!$I$9),$B$2*'SFV+BESS'!$I$9-GQ387,IF(AND(GJ388&gt;0,GJ388*$B$4+GQ387&lt;=$B$2*'SFV+BESS'!$I$9,GJ388&gt;'SFV+BESS'!$I$7),'SFV+BESS'!$I$7,0))))</f>
        <v>0</v>
      </c>
      <c r="GL388" s="27">
        <f>IF(AND(GJ388&lt;0,GQ387+GJ388/$B$5&gt;$H$2,-GJ388/'Carga-Descarga Año'!$B$5&lt;'SFV+BESS'!$I$7),GJ388/$B$5,IF(AND(GJ388&lt;0,GQ387+GJ388/$B$5&gt;$H$2,-GJ388/'Carga-Descarga Año'!$B$5&gt;'SFV+BESS'!$I$7),-'SFV+BESS'!$I$7,IF(AND(GJ388&lt;0,GQ387+GJ388/$B$5&lt;$H$2),-MIN('SFV+BESS'!$I$7,GQ387-$H$2),0)))</f>
        <v>0</v>
      </c>
      <c r="GM388" s="33"/>
      <c r="GN388" s="33">
        <f t="shared" si="459"/>
        <v>22.371000000000002</v>
      </c>
      <c r="GO388" s="27">
        <f t="shared" si="427"/>
        <v>0</v>
      </c>
      <c r="GP388" s="27">
        <f t="shared" si="460"/>
        <v>0</v>
      </c>
      <c r="GQ388" s="28">
        <f>IF((GQ387+GK388+GL388)&gt;=$B$2*'SFV+BESS'!$I$9, $B$2*'SFV+BESS'!$I$9, (GQ387+GK388+GL388))</f>
        <v>173.61249999999998</v>
      </c>
      <c r="GR388" s="110">
        <f t="shared" si="428"/>
        <v>50.10683940415057</v>
      </c>
    </row>
    <row r="389" spans="1:200">
      <c r="A389" s="249"/>
      <c r="B389" s="41">
        <v>15.8333333333333</v>
      </c>
      <c r="C389" s="38">
        <f t="shared" si="442"/>
        <v>27.350926011209655</v>
      </c>
      <c r="D389" s="2">
        <f>Gen_Cons_Horario!B415</f>
        <v>22.371000000000002</v>
      </c>
      <c r="E389" s="140">
        <f t="shared" si="400"/>
        <v>4.9799260112096526</v>
      </c>
      <c r="F389" s="116">
        <f>IF(AND(E389&gt;0,E389*$B$4+L388&lt;=$B$2*'SFV+BESS'!$I$9,E389&lt;'SFV+BESS'!$I$7), E389*$B$4, IF(AND(E389&gt;0,E389*$B$4+L388&gt;$B$2*'SFV+BESS'!$I$9,E389*$B$4&lt;'SFV+BESS'!$I$7),$B$2*'SFV+BESS'!$I$9-L388,IF(AND(E389&gt;0,E389*$B$4+L388&gt;$B$2*'SFV+BESS'!$I$9,E389*$B$4&gt;'SFV+BESS'!$I$7,L388&lt;$B$2*'SFV+BESS'!$I$9),$B$2*'SFV+BESS'!$I$9-L388,IF(AND(E389&gt;0,E389*$B$4+L388&lt;=$B$2*'SFV+BESS'!$I$9,E389&gt;'SFV+BESS'!$I$7),'SFV+BESS'!$I$7,0))))</f>
        <v>0</v>
      </c>
      <c r="G389" s="27">
        <f>IF(AND(E389&lt;0,L388+E389/$B$5&gt;$H$2,-E389/'Carga-Descarga Año'!$B$5&lt;'SFV+BESS'!$I$7),E389/$B$5,IF(AND(E389&lt;0,L388+E389/$B$5&gt;$H$2,-E389/'Carga-Descarga Año'!$B$5&gt;'SFV+BESS'!$I$7),-'SFV+BESS'!$I$7,IF(AND(E389&lt;0,L388+E389/$B$5&lt;$H$2),-MIN('SFV+BESS'!$I$7,L388-$H$2),0)))</f>
        <v>0</v>
      </c>
      <c r="I389" s="38">
        <f t="shared" si="401"/>
        <v>22.371000000000002</v>
      </c>
      <c r="J389" s="27">
        <f t="shared" si="403"/>
        <v>0</v>
      </c>
      <c r="K389" s="27">
        <f t="shared" si="402"/>
        <v>0</v>
      </c>
      <c r="L389" s="28">
        <f>IF((L388+F389+G389)&gt;=$B$2*'SFV+BESS'!$I$9, $B$2*'SFV+BESS'!$I$9, (L388+F389+G389))</f>
        <v>173.61249999999998</v>
      </c>
      <c r="M389" s="110">
        <f t="shared" si="404"/>
        <v>4.9799260112096526</v>
      </c>
      <c r="R389" s="251"/>
      <c r="S389" s="41">
        <v>15.8333333333333</v>
      </c>
      <c r="T389" s="2">
        <f t="shared" si="461"/>
        <v>9.3267324901157203</v>
      </c>
      <c r="U389" s="2">
        <f>Gen_Cons_Horario!B1159</f>
        <v>0</v>
      </c>
      <c r="V389" s="35">
        <f t="shared" si="436"/>
        <v>9.3267324901157203</v>
      </c>
      <c r="W389" s="116">
        <f>IF(AND(V389&gt;0,V389*$B$4+AC388&lt;=$B$2*'SFV+BESS'!$I$9,V389&lt;'SFV+BESS'!$I$7), V389*$B$4, IF(AND(V389&gt;0,V389*$B$4+AC388&gt;$B$2*'SFV+BESS'!$I$9,V389*$B$4&lt;'SFV+BESS'!$I$7),$B$2*'SFV+BESS'!$I$9-AC388,IF(AND(V389&gt;0,V389*$B$4+AC388&gt;$B$2*'SFV+BESS'!$I$9,V389*$B$4&gt;'SFV+BESS'!$I$7,AC388&lt;$B$2*'SFV+BESS'!$I$9),$B$2*'SFV+BESS'!$I$9-AC388,IF(AND(V389&gt;0,V389*$B$4+AC388&lt;=$B$2*'SFV+BESS'!$I$9,V389&gt;'SFV+BESS'!$I$7),'SFV+BESS'!$I$7,0))))</f>
        <v>0</v>
      </c>
      <c r="X389" s="27">
        <f>IF(AND(V389&lt;0,AC388+V389/$B$5&gt;$H$2,-V389/'Carga-Descarga Año'!$B$5&lt;'SFV+BESS'!$I$7),V389/$B$5,IF(AND(V389&lt;0,AC388+V389/$B$5&gt;$H$2,-V389/'Carga-Descarga Año'!$B$5&gt;'SFV+BESS'!$I$7),-'SFV+BESS'!$I$7,IF(AND(V389&lt;0,AC388+V389/$B$5&lt;$H$2),-MIN('SFV+BESS'!$I$7,AC388-$H$2),0)))</f>
        <v>0</v>
      </c>
      <c r="Z389" s="33">
        <f t="shared" si="430"/>
        <v>0</v>
      </c>
      <c r="AA389" s="27">
        <f t="shared" si="405"/>
        <v>0</v>
      </c>
      <c r="AB389" s="27">
        <f t="shared" si="429"/>
        <v>0</v>
      </c>
      <c r="AC389" s="28">
        <f>IF((AC388+W389+X389)&gt;=$B$2*'SFV+BESS'!$I$9, $B$2*'SFV+BESS'!$I$9, (AC388+W389+X389))</f>
        <v>173.61249999999998</v>
      </c>
      <c r="AD389" s="110">
        <f t="shared" si="406"/>
        <v>9.3267324901157203</v>
      </c>
      <c r="AI389" s="251"/>
      <c r="AJ389" s="41">
        <v>15.8333333333333</v>
      </c>
      <c r="AK389" s="52">
        <f t="shared" si="462"/>
        <v>0</v>
      </c>
      <c r="AL389" s="33">
        <f>Gen_Cons_Horario!B1831</f>
        <v>0</v>
      </c>
      <c r="AM389" s="35">
        <f t="shared" si="437"/>
        <v>0</v>
      </c>
      <c r="AN389" s="116">
        <f>IF(AND(AM389&gt;0,AM389*$B$4+AT388&lt;=$B$2*'SFV+BESS'!$I$9,AM389&lt;'SFV+BESS'!$I$7), AM389*$B$4, IF(AND(AM389&gt;0,AM389*$B$4+AT388&gt;$B$2*'SFV+BESS'!$I$9,AM389*$B$4&lt;'SFV+BESS'!$I$7),$B$2*'SFV+BESS'!$I$9-AT388,IF(AND(AM389&gt;0,AM389*$B$4+AT388&gt;$B$2*'SFV+BESS'!$I$9,AM389*$B$4&gt;'SFV+BESS'!$I$7,AT388&lt;$B$2*'SFV+BESS'!$I$9),$B$2*'SFV+BESS'!$I$9-AT388,IF(AND(AM389&gt;0,AM389*$B$4+AT388&lt;=$B$2*'SFV+BESS'!$I$9,AM389&gt;'SFV+BESS'!$I$7),'SFV+BESS'!$I$7,0))))</f>
        <v>0</v>
      </c>
      <c r="AO389" s="27">
        <f>IF(AND(AM389&lt;0,AT388+AM389/$B$5&gt;$H$2,-AM389/'Carga-Descarga Año'!$B$5&lt;'SFV+BESS'!$I$7),AM389/$B$5,IF(AND(AM389&lt;0,AT388+AM389/$B$5&gt;$H$2,-AM389/'Carga-Descarga Año'!$B$5&gt;'SFV+BESS'!$I$7),-'SFV+BESS'!$I$7,IF(AND(AM389&lt;0,AT388+AM389/$B$5&lt;$H$2),-MIN('SFV+BESS'!$I$7,AT388-$H$2),0)))</f>
        <v>0</v>
      </c>
      <c r="AP389" s="33"/>
      <c r="AQ389" s="33">
        <f t="shared" si="443"/>
        <v>0</v>
      </c>
      <c r="AR389" s="27">
        <f t="shared" si="407"/>
        <v>0</v>
      </c>
      <c r="AS389" s="27">
        <f t="shared" si="444"/>
        <v>0</v>
      </c>
      <c r="AT389" s="28">
        <f>IF((AT388+AN389+AO389)&gt;=$B$2*'SFV+BESS'!$I$9, $B$2*'SFV+BESS'!$I$9, (AT388+AN389+AO389))</f>
        <v>173.61249999999998</v>
      </c>
      <c r="AU389" s="110">
        <f t="shared" si="408"/>
        <v>0</v>
      </c>
      <c r="AZ389" s="251"/>
      <c r="BA389" s="41">
        <v>15.8333333333333</v>
      </c>
      <c r="BB389" s="33">
        <f t="shared" si="463"/>
        <v>0</v>
      </c>
      <c r="BC389" s="33">
        <f>Gen_Cons_Horario!B2575</f>
        <v>0</v>
      </c>
      <c r="BD389" s="35">
        <f t="shared" si="438"/>
        <v>0</v>
      </c>
      <c r="BE389" s="116">
        <f>IF(AND(BD389&gt;0,BD389*$B$4+BK388&lt;=$B$2*'SFV+BESS'!$I$9,BD389&lt;'SFV+BESS'!$I$7), BD389*$B$4, IF(AND(BD389&gt;0,BD389*$B$4+BK388&gt;$B$2*'SFV+BESS'!$I$9,BD389*$B$4&lt;'SFV+BESS'!$I$7),$B$2*'SFV+BESS'!$I$9-BK388,IF(AND(BD389&gt;0,BD389*$B$4+BK388&gt;$B$2*'SFV+BESS'!$I$9,BD389*$B$4&gt;'SFV+BESS'!$I$7,BK388&lt;$B$2*'SFV+BESS'!$I$9),$B$2*'SFV+BESS'!$I$9-BK388,IF(AND(BD389&gt;0,BD389*$B$4+BK388&lt;=$B$2*'SFV+BESS'!$I$9,BD389&gt;'SFV+BESS'!$I$7),'SFV+BESS'!$I$7,0))))</f>
        <v>0</v>
      </c>
      <c r="BF389" s="27">
        <f>IF(AND(BD389&lt;0,BK388+BD389/$B$5&gt;$H$2,-BD389/'Carga-Descarga Año'!$B$5&lt;'SFV+BESS'!$I$7),BD389/$B$5,IF(AND(BD389&lt;0,BK388+BD389/$B$5&gt;$H$2,-BD389/'Carga-Descarga Año'!$B$5&gt;'SFV+BESS'!$I$7),-'SFV+BESS'!$I$7,IF(AND(BD389&lt;0,BK388+BD389/$B$5&lt;$H$2),-MIN('SFV+BESS'!$I$7,BK388-$H$2),0)))</f>
        <v>0</v>
      </c>
      <c r="BG389" s="33"/>
      <c r="BH389" s="33">
        <f t="shared" si="445"/>
        <v>0</v>
      </c>
      <c r="BI389" s="27">
        <f t="shared" si="409"/>
        <v>0</v>
      </c>
      <c r="BJ389" s="27">
        <f t="shared" si="446"/>
        <v>0</v>
      </c>
      <c r="BK389" s="28">
        <f>IF((BK388+BE389+BF389)&gt;=$B$2*'SFV+BESS'!$I$9, $B$2*'SFV+BESS'!$I$9, (BK388+BE389+BF389))</f>
        <v>173.61249999999998</v>
      </c>
      <c r="BL389" s="110">
        <f t="shared" si="410"/>
        <v>0</v>
      </c>
      <c r="BQ389" s="251"/>
      <c r="BR389" s="41">
        <v>15.8333333333333</v>
      </c>
      <c r="BS389" s="33">
        <f t="shared" si="464"/>
        <v>0</v>
      </c>
      <c r="BT389" s="33">
        <f>Gen_Cons_Horario!B3295</f>
        <v>0</v>
      </c>
      <c r="BU389" s="35">
        <f t="shared" si="439"/>
        <v>0</v>
      </c>
      <c r="BV389" s="116">
        <f>IF(AND(BU389&gt;0,BU389*$B$4+CB388&lt;=$B$2*'SFV+BESS'!$I$9,BU389&lt;'SFV+BESS'!$I$7), BU389*$B$4, IF(AND(BU389&gt;0,BU389*$B$4+CB388&gt;$B$2*'SFV+BESS'!$I$9,BU389*$B$4&lt;'SFV+BESS'!$I$7),$B$2*'SFV+BESS'!$I$9-CB388,IF(AND(BU389&gt;0,BU389*$B$4+CB388&gt;$B$2*'SFV+BESS'!$I$9,BU389*$B$4&gt;'SFV+BESS'!$I$7,CB388&lt;$B$2*'SFV+BESS'!$I$9),$B$2*'SFV+BESS'!$I$9-CB388,IF(AND(BU389&gt;0,BU389*$B$4+CB388&lt;=$B$2*'SFV+BESS'!$I$9,BU389&gt;'SFV+BESS'!$I$7),'SFV+BESS'!$I$7,0))))</f>
        <v>0</v>
      </c>
      <c r="BW389" s="27">
        <f>IF(AND(BU389&lt;0,CB388+BU389/$B$5&gt;$H$2,-BU389/'Carga-Descarga Año'!$B$5&lt;'SFV+BESS'!$I$7),BU389/$B$5,IF(AND(BU389&lt;0,CB388+BU389/$B$5&gt;$H$2,-BU389/'Carga-Descarga Año'!$B$5&gt;'SFV+BESS'!$I$7),-'SFV+BESS'!$I$7,IF(AND(BU389&lt;0,CB388+BU389/$B$5&lt;$H$2),-MIN('SFV+BESS'!$I$7,CB388-$H$2),0)))</f>
        <v>0</v>
      </c>
      <c r="BX389" s="33"/>
      <c r="BY389" s="33">
        <f t="shared" si="447"/>
        <v>0</v>
      </c>
      <c r="BZ389" s="27">
        <f t="shared" si="411"/>
        <v>0</v>
      </c>
      <c r="CA389" s="27">
        <f t="shared" si="412"/>
        <v>0</v>
      </c>
      <c r="CB389" s="28">
        <f>IF((CB388+BV389+BW389)&gt;=$B$2*'SFV+BESS'!$I$9, $B$2*'SFV+BESS'!$I$9, (CB388+BV389+BW389))</f>
        <v>173.61249999999998</v>
      </c>
      <c r="CC389" s="110">
        <f t="shared" si="413"/>
        <v>0</v>
      </c>
      <c r="CH389" s="251"/>
      <c r="CI389" s="41">
        <v>15.8333333333333</v>
      </c>
      <c r="CJ389" s="33">
        <f t="shared" si="465"/>
        <v>0</v>
      </c>
      <c r="CK389" s="33">
        <f>Gen_Cons_Horario!B4039</f>
        <v>0</v>
      </c>
      <c r="CL389" s="35">
        <f t="shared" si="440"/>
        <v>0</v>
      </c>
      <c r="CM389" s="116">
        <f>IF(AND(CL389&gt;0,CL389*$B$4+CS388&lt;=$B$2*'SFV+BESS'!$I$9,CL389&lt;'SFV+BESS'!$I$7), CL389*$B$4, IF(AND(CL389&gt;0,CL389*$B$4+CS388&gt;$B$2*'SFV+BESS'!$I$9,CL389*$B$4&lt;'SFV+BESS'!$I$7),$B$2*'SFV+BESS'!$I$9-CS388,IF(AND(CL389&gt;0,CL389*$B$4+CS388&gt;$B$2*'SFV+BESS'!$I$9,CL389*$B$4&gt;'SFV+BESS'!$I$7,CS388&lt;$B$2*'SFV+BESS'!$I$9),$B$2*'SFV+BESS'!$I$9-CS388,IF(AND(CL389&gt;0,CL389*$B$4+CS388&lt;=$B$2*'SFV+BESS'!$I$9,CL389&gt;'SFV+BESS'!$I$7),'SFV+BESS'!$I$7,0))))</f>
        <v>0</v>
      </c>
      <c r="CN389" s="27">
        <f>IF(AND(CL389&lt;0,CS388+CL389/$B$5&gt;$H$2,-CL389/'Carga-Descarga Año'!$B$5&lt;'SFV+BESS'!$I$7),CL389/$B$5,IF(AND(CL389&lt;0,CS388+CL389/$B$5&gt;$H$2,-CL389/'Carga-Descarga Año'!$B$5&gt;'SFV+BESS'!$I$7),-'SFV+BESS'!$I$7,IF(AND(CL389&lt;0,CS388+CL389/$B$5&lt;$H$2),-MIN('SFV+BESS'!$I$7,CS388-$H$2),0)))</f>
        <v>0</v>
      </c>
      <c r="CO389" s="33"/>
      <c r="CP389" s="33">
        <f t="shared" si="448"/>
        <v>0</v>
      </c>
      <c r="CQ389" s="27">
        <f t="shared" si="414"/>
        <v>0</v>
      </c>
      <c r="CR389" s="27">
        <f t="shared" si="449"/>
        <v>0</v>
      </c>
      <c r="CS389" s="28">
        <f>IF((CS388+CM389+CN389)&gt;=$B$2*'SFV+BESS'!$I$9, $B$2*'SFV+BESS'!$I$9, (CS388+CM389+CN389))</f>
        <v>173.61249999999998</v>
      </c>
      <c r="CT389" s="110">
        <f t="shared" si="415"/>
        <v>0</v>
      </c>
      <c r="CY389" s="251"/>
      <c r="CZ389" s="41">
        <v>15.8333333333333</v>
      </c>
      <c r="DA389" s="33">
        <f t="shared" si="466"/>
        <v>0</v>
      </c>
      <c r="DB389" s="33">
        <f>Gen_Cons_Horario!B4759</f>
        <v>0</v>
      </c>
      <c r="DC389" s="35">
        <f t="shared" si="431"/>
        <v>0</v>
      </c>
      <c r="DD389" s="116">
        <f>IF(AND(DC389&gt;0,DC389*$B$4+DJ388&lt;=$B$2*'SFV+BESS'!$I$9,DC389&lt;'SFV+BESS'!$I$7), DC389*$B$4, IF(AND(DC389&gt;0,DC389*$B$4+DJ388&gt;$B$2*'SFV+BESS'!$I$9,DC389*$B$4&lt;'SFV+BESS'!$I$7),$B$2*'SFV+BESS'!$I$9-DJ388,IF(AND(DC389&gt;0,DC389*$B$4+DJ388&gt;$B$2*'SFV+BESS'!$I$9,DC389*$B$4&gt;'SFV+BESS'!$I$7,DJ388&lt;$B$2*'SFV+BESS'!$I$9),$B$2*'SFV+BESS'!$I$9-DJ388,IF(AND(DC389&gt;0,DC389*$B$4+DJ388&lt;=$B$2*'SFV+BESS'!$I$9,DC389&gt;'SFV+BESS'!$I$7),'SFV+BESS'!$I$7,0))))</f>
        <v>0</v>
      </c>
      <c r="DE389" s="27">
        <f>IF(AND(DC389&lt;0,DJ388+DC389/$B$5&gt;$H$2,-DC389/'Carga-Descarga Año'!$B$5&lt;'SFV+BESS'!$I$7),DC389/$B$5,IF(AND(DC389&lt;0,DJ388+DC389/$B$5&gt;$H$2,-DC389/'Carga-Descarga Año'!$B$5&gt;'SFV+BESS'!$I$7),-'SFV+BESS'!$I$7,IF(AND(DC389&lt;0,DJ388+DC389/$B$5&lt;$H$2),-MIN('SFV+BESS'!$I$7,DJ388-$H$2),0)))</f>
        <v>0</v>
      </c>
      <c r="DF389" s="33"/>
      <c r="DG389" s="33">
        <f t="shared" si="450"/>
        <v>0</v>
      </c>
      <c r="DH389" s="27">
        <f t="shared" si="416"/>
        <v>0</v>
      </c>
      <c r="DI389" s="27">
        <f t="shared" si="417"/>
        <v>0</v>
      </c>
      <c r="DJ389" s="28">
        <f>IF((DJ388+DD389+DE389)&gt;=$B$2*'SFV+BESS'!$I$9, $B$2*'SFV+BESS'!$I$9, (DJ388+DD389+DE389))</f>
        <v>173.61249999999998</v>
      </c>
      <c r="DK389" s="110">
        <f t="shared" si="418"/>
        <v>0</v>
      </c>
      <c r="DP389" s="251"/>
      <c r="DQ389" s="41">
        <v>15.8333333333333</v>
      </c>
      <c r="DR389" s="33">
        <f t="shared" si="467"/>
        <v>0</v>
      </c>
      <c r="DS389" s="33">
        <f>Gen_Cons_Horario!B5503</f>
        <v>0</v>
      </c>
      <c r="DT389" s="35">
        <f t="shared" si="432"/>
        <v>0</v>
      </c>
      <c r="DU389" s="116">
        <f>IF(AND(DT389&gt;0,DT389*$B$4+EA388&lt;=$B$2*'SFV+BESS'!$I$9,DT389&lt;'SFV+BESS'!$I$7), DT389*$B$4, IF(AND(DT389&gt;0,DT389*$B$4+EA388&gt;$B$2*'SFV+BESS'!$I$9,DT389*$B$4&lt;'SFV+BESS'!$I$7),$B$2*'SFV+BESS'!$I$9-EA388,IF(AND(DT389&gt;0,DT389*$B$4+EA388&gt;$B$2*'SFV+BESS'!$I$9,DT389*$B$4&gt;'SFV+BESS'!$I$7,EA388&lt;$B$2*'SFV+BESS'!$I$9),$B$2*'SFV+BESS'!$I$9-EA388,IF(AND(DT389&gt;0,DT389*$B$4+EA388&lt;=$B$2*'SFV+BESS'!$I$9,DT389&gt;'SFV+BESS'!$I$7),'SFV+BESS'!$I$7,0))))</f>
        <v>0</v>
      </c>
      <c r="DV389" s="27">
        <f>IF(AND(DT389&lt;0,EA388+DT389/$B$5&gt;$H$2,-DT389/'Carga-Descarga Año'!$B$5&lt;'SFV+BESS'!$I$7),DT389/$B$5,IF(AND(DT389&lt;0,EA388+DT389/$B$5&gt;$H$2,-DT389/'Carga-Descarga Año'!$B$5&gt;'SFV+BESS'!$I$7),-'SFV+BESS'!$I$7,IF(AND(DT389&lt;0,EA388+DT389/$B$5&lt;$H$2),-MIN('SFV+BESS'!$I$7,EA388-$H$2),0)))</f>
        <v>0</v>
      </c>
      <c r="DW389" s="33"/>
      <c r="DX389" s="33">
        <f t="shared" si="451"/>
        <v>0</v>
      </c>
      <c r="DY389" s="27">
        <f t="shared" si="419"/>
        <v>0</v>
      </c>
      <c r="DZ389" s="27">
        <f t="shared" si="452"/>
        <v>0</v>
      </c>
      <c r="EA389" s="28">
        <f>IF((EA388+DU389+DV389)&gt;=$B$2*'SFV+BESS'!$I$9, $B$2*'SFV+BESS'!$I$9, (EA388+DU389+DV389))</f>
        <v>173.61249999999998</v>
      </c>
      <c r="EB389" s="110">
        <f t="shared" si="420"/>
        <v>0</v>
      </c>
      <c r="EG389" s="251"/>
      <c r="EH389" s="41">
        <v>15.8333333333333</v>
      </c>
      <c r="EI389" s="33">
        <f t="shared" si="468"/>
        <v>0</v>
      </c>
      <c r="EJ389" s="33">
        <f>Gen_Cons_Horario!B6247</f>
        <v>0</v>
      </c>
      <c r="EK389" s="35">
        <f t="shared" si="433"/>
        <v>0</v>
      </c>
      <c r="EL389" s="116">
        <f>IF(AND(EK389&gt;0,EK389*$B$4+ER388&lt;=$B$2*'SFV+BESS'!$I$9,EK389&lt;'SFV+BESS'!$I$7), EK389*$B$4, IF(AND(EK389&gt;0,EK389*$B$4+ER388&gt;$B$2*'SFV+BESS'!$I$9,EK389*$B$4&lt;'SFV+BESS'!$I$7),$B$2*'SFV+BESS'!$I$9-ER388,IF(AND(EK389&gt;0,EK389*$B$4+ER388&gt;$B$2*'SFV+BESS'!$I$9,EK389*$B$4&gt;'SFV+BESS'!$I$7,ER388&lt;$B$2*'SFV+BESS'!$I$9),$B$2*'SFV+BESS'!$I$9-ER388,IF(AND(EK389&gt;0,EK389*$B$4+ER388&lt;=$B$2*'SFV+BESS'!$I$9,EK389&gt;'SFV+BESS'!$I$7),'SFV+BESS'!$I$7,0))))</f>
        <v>0</v>
      </c>
      <c r="EM389" s="27">
        <f>IF(AND(EK389&lt;0,ER388+EK389/$B$5&gt;$H$2,-EK389/'Carga-Descarga Año'!$B$5&lt;'SFV+BESS'!$I$7),EK389/$B$5,IF(AND(EK389&lt;0,ER388+EK389/$B$5&gt;$H$2,-EK389/'Carga-Descarga Año'!$B$5&gt;'SFV+BESS'!$I$7),-'SFV+BESS'!$I$7,IF(AND(EK389&lt;0,ER388+EK389/$B$5&lt;$H$2),-MIN('SFV+BESS'!$I$7,ER388-$H$2),0)))</f>
        <v>0</v>
      </c>
      <c r="EN389" s="33"/>
      <c r="EO389" s="33">
        <f t="shared" si="453"/>
        <v>0</v>
      </c>
      <c r="EP389" s="27">
        <f t="shared" si="421"/>
        <v>0</v>
      </c>
      <c r="EQ389" s="27">
        <f t="shared" si="454"/>
        <v>0</v>
      </c>
      <c r="ER389" s="28">
        <f>IF((ER388+EL389+EM389)&gt;=$B$2*'SFV+BESS'!$I$9, $B$2*'SFV+BESS'!$I$9, (ER388+EL389+EM389))</f>
        <v>173.61249999999998</v>
      </c>
      <c r="ES389" s="110">
        <f t="shared" si="422"/>
        <v>0</v>
      </c>
      <c r="EX389" s="251"/>
      <c r="EY389" s="41">
        <v>15.8333333333333</v>
      </c>
      <c r="EZ389" s="33">
        <f t="shared" si="469"/>
        <v>0</v>
      </c>
      <c r="FA389" s="33">
        <f>Gen_Cons_Horario!B6967</f>
        <v>0</v>
      </c>
      <c r="FB389" s="35">
        <f t="shared" si="434"/>
        <v>0</v>
      </c>
      <c r="FC389" s="116">
        <f>IF(AND(FB389&gt;0,FB389*$B$4+FI388&lt;=$B$2*'SFV+BESS'!$I$9,FB389&lt;'SFV+BESS'!$I$7), FB389*$B$4, IF(AND(FB389&gt;0,FB389*$B$4+FI388&gt;$B$2*'SFV+BESS'!$I$9,FB389*$B$4&lt;'SFV+BESS'!$I$7),$B$2*'SFV+BESS'!$I$9-FI388,IF(AND(FB389&gt;0,FB389*$B$4+FI388&gt;$B$2*'SFV+BESS'!$I$9,FB389*$B$4&gt;'SFV+BESS'!$I$7,FI388&lt;$B$2*'SFV+BESS'!$I$9),$B$2*'SFV+BESS'!$I$9-FI388,IF(AND(FB389&gt;0,FB389*$B$4+FI388&lt;=$B$2*'SFV+BESS'!$I$9,FB389&gt;'SFV+BESS'!$I$7),'SFV+BESS'!$I$7,0))))</f>
        <v>0</v>
      </c>
      <c r="FD389" s="27">
        <f>IF(AND(FB389&lt;0,FI388+FB389/$B$5&gt;$H$2,-FB389/'Carga-Descarga Año'!$B$5&lt;'SFV+BESS'!$I$7),FB389/$B$5,IF(AND(FB389&lt;0,FI388+FB389/$B$5&gt;$H$2,-FB389/'Carga-Descarga Año'!$B$5&gt;'SFV+BESS'!$I$7),-'SFV+BESS'!$I$7,IF(AND(FB389&lt;0,FI388+FB389/$B$5&lt;$H$2),-MIN('SFV+BESS'!$I$7,FI388-$H$2),0)))</f>
        <v>0</v>
      </c>
      <c r="FE389" s="33"/>
      <c r="FF389" s="33">
        <f t="shared" si="455"/>
        <v>0</v>
      </c>
      <c r="FG389" s="27">
        <f t="shared" si="423"/>
        <v>0</v>
      </c>
      <c r="FH389" s="27">
        <f t="shared" si="456"/>
        <v>0</v>
      </c>
      <c r="FI389" s="28">
        <f>IF((FI388+FC389+FD389)&gt;=$B$2*'SFV+BESS'!$I$9, $B$2*'SFV+BESS'!$I$9, (FI388+FC389+FD389))</f>
        <v>173.61249999999998</v>
      </c>
      <c r="FJ389" s="110">
        <f t="shared" si="424"/>
        <v>0</v>
      </c>
      <c r="FO389" s="251"/>
      <c r="FP389" s="41">
        <v>15.8333333333333</v>
      </c>
      <c r="FQ389" s="33">
        <f t="shared" si="470"/>
        <v>1.3017977917689063</v>
      </c>
      <c r="FR389" s="33">
        <f>Gen_Cons_Horario!B7711</f>
        <v>0</v>
      </c>
      <c r="FS389" s="35">
        <f t="shared" si="435"/>
        <v>1.3017977917689063</v>
      </c>
      <c r="FT389" s="116">
        <f>IF(AND(FS389&gt;0,FS389*$B$4+FZ388&lt;=$B$2*'SFV+BESS'!$I$9,FS389&lt;'SFV+BESS'!$I$7), FS389*$B$4, IF(AND(FS389&gt;0,FS389*$B$4+FZ388&gt;$B$2*'SFV+BESS'!$I$9,FS389*$B$4&lt;'SFV+BESS'!$I$7),$B$2*'SFV+BESS'!$I$9-FZ388,IF(AND(FS389&gt;0,FS389*$B$4+FZ388&gt;$B$2*'SFV+BESS'!$I$9,FS389*$B$4&gt;'SFV+BESS'!$I$7,FZ388&lt;$B$2*'SFV+BESS'!$I$9),$B$2*'SFV+BESS'!$I$9-FZ388,IF(AND(FS389&gt;0,FS389*$B$4+FZ388&lt;=$B$2*'SFV+BESS'!$I$9,FS389&gt;'SFV+BESS'!$I$7),'SFV+BESS'!$I$7,0))))</f>
        <v>0</v>
      </c>
      <c r="FU389" s="27">
        <f>IF(AND(FS389&lt;0,FZ388+FS389/$B$5&gt;$H$2,-FS389/'Carga-Descarga Año'!$B$5&lt;'SFV+BESS'!$I$7),FS389/$B$5,IF(AND(FS389&lt;0,FZ388+FS389/$B$5&gt;$H$2,-FS389/'Carga-Descarga Año'!$B$5&gt;'SFV+BESS'!$I$7),-'SFV+BESS'!$I$7,IF(AND(FS389&lt;0,FZ388+FS389/$B$5&lt;$H$2),-MIN('SFV+BESS'!$I$7,FZ388-$H$2),0)))</f>
        <v>0</v>
      </c>
      <c r="FV389" s="33"/>
      <c r="FW389" s="33">
        <f t="shared" si="457"/>
        <v>0</v>
      </c>
      <c r="FX389" s="27">
        <f t="shared" si="425"/>
        <v>0</v>
      </c>
      <c r="FY389" s="27">
        <f t="shared" si="458"/>
        <v>0</v>
      </c>
      <c r="FZ389" s="28">
        <f>IF((FZ388+FT389+FU389)&gt;=$B$2*'SFV+BESS'!$I$9, $B$2*'SFV+BESS'!$I$9, (FZ388+FT389+FU389))</f>
        <v>173.61249999999998</v>
      </c>
      <c r="GA389" s="110">
        <f t="shared" si="426"/>
        <v>1.3017977917689063</v>
      </c>
      <c r="GF389" s="251"/>
      <c r="GG389" s="41">
        <v>15.8333333333333</v>
      </c>
      <c r="GH389" s="33">
        <f t="shared" si="471"/>
        <v>19.953413277256026</v>
      </c>
      <c r="GI389" s="33">
        <f>Gen_Cons_Horario!B8431</f>
        <v>22.371000000000002</v>
      </c>
      <c r="GJ389" s="35">
        <f t="shared" si="441"/>
        <v>-2.4175867227439767</v>
      </c>
      <c r="GK389" s="116">
        <f>IF(AND(GJ389&gt;0,GJ389*$B$4+GQ388&lt;=$B$2*'SFV+BESS'!$I$9,GJ389&lt;'SFV+BESS'!$I$7), GJ389*$B$4, IF(AND(GJ389&gt;0,GJ389*$B$4+GQ388&gt;$B$2*'SFV+BESS'!$I$9,GJ389*$B$4&lt;'SFV+BESS'!$I$7),$B$2*'SFV+BESS'!$I$9-GQ388,IF(AND(GJ389&gt;0,GJ389*$B$4+GQ388&gt;$B$2*'SFV+BESS'!$I$9,GJ389*$B$4&gt;'SFV+BESS'!$I$7,GQ388&lt;$B$2*'SFV+BESS'!$I$9),$B$2*'SFV+BESS'!$I$9-GQ388,IF(AND(GJ389&gt;0,GJ389*$B$4+GQ388&lt;=$B$2*'SFV+BESS'!$I$9,GJ389&gt;'SFV+BESS'!$I$7),'SFV+BESS'!$I$7,0))))</f>
        <v>0</v>
      </c>
      <c r="GL389" s="27">
        <f>IF(AND(GJ389&lt;0,GQ388+GJ389/$B$5&gt;$H$2,-GJ389/'Carga-Descarga Año'!$B$5&lt;'SFV+BESS'!$I$7),GJ389/$B$5,IF(AND(GJ389&lt;0,GQ388+GJ389/$B$5&gt;$H$2,-GJ389/'Carga-Descarga Año'!$B$5&gt;'SFV+BESS'!$I$7),-'SFV+BESS'!$I$7,IF(AND(GJ389&lt;0,GQ388+GJ389/$B$5&lt;$H$2),-MIN('SFV+BESS'!$I$7,GQ388-$H$2),0)))</f>
        <v>-2.5448281292041859</v>
      </c>
      <c r="GM389" s="33"/>
      <c r="GN389" s="33">
        <f t="shared" si="459"/>
        <v>19.953413277256026</v>
      </c>
      <c r="GO389" s="27">
        <f t="shared" si="427"/>
        <v>2.4175867227439767</v>
      </c>
      <c r="GP389" s="27">
        <f t="shared" si="460"/>
        <v>0</v>
      </c>
      <c r="GQ389" s="28">
        <f>IF((GQ388+GK389+GL389)&gt;=$B$2*'SFV+BESS'!$I$9, $B$2*'SFV+BESS'!$I$9, (GQ388+GK389+GL389))</f>
        <v>171.06767187079581</v>
      </c>
      <c r="GR389" s="110">
        <f t="shared" si="428"/>
        <v>0</v>
      </c>
    </row>
    <row r="390" spans="1:200">
      <c r="A390" s="249"/>
      <c r="B390" s="41">
        <v>15.875</v>
      </c>
      <c r="C390" s="38">
        <f t="shared" si="442"/>
        <v>0</v>
      </c>
      <c r="D390" s="2">
        <f>Gen_Cons_Horario!B416</f>
        <v>22.371000000000002</v>
      </c>
      <c r="E390" s="140">
        <f t="shared" si="400"/>
        <v>-22.371000000000002</v>
      </c>
      <c r="F390" s="116">
        <f>IF(AND(E390&gt;0,E390*$B$4+L389&lt;=$B$2*'SFV+BESS'!$I$9,E390&lt;'SFV+BESS'!$I$7), E390*$B$4, IF(AND(E390&gt;0,E390*$B$4+L389&gt;$B$2*'SFV+BESS'!$I$9,E390*$B$4&lt;'SFV+BESS'!$I$7),$B$2*'SFV+BESS'!$I$9-L389,IF(AND(E390&gt;0,E390*$B$4+L389&gt;$B$2*'SFV+BESS'!$I$9,E390*$B$4&gt;'SFV+BESS'!$I$7,L389&lt;$B$2*'SFV+BESS'!$I$9),$B$2*'SFV+BESS'!$I$9-L389,IF(AND(E390&gt;0,E390*$B$4+L389&lt;=$B$2*'SFV+BESS'!$I$9,E390&gt;'SFV+BESS'!$I$7),'SFV+BESS'!$I$7,0))))</f>
        <v>0</v>
      </c>
      <c r="G390" s="27">
        <f>IF(AND(E390&lt;0,L389+E390/$B$5&gt;$H$2,-E390/'Carga-Descarga Año'!$B$5&lt;'SFV+BESS'!$I$7),E390/$B$5,IF(AND(E390&lt;0,L389+E390/$B$5&gt;$H$2,-E390/'Carga-Descarga Año'!$B$5&gt;'SFV+BESS'!$I$7),-'SFV+BESS'!$I$7,IF(AND(E390&lt;0,L389+E390/$B$5&lt;$H$2),-MIN('SFV+BESS'!$I$7,L389-$H$2),0)))</f>
        <v>-23.548421052631582</v>
      </c>
      <c r="I390" s="38">
        <f t="shared" si="401"/>
        <v>0</v>
      </c>
      <c r="J390" s="27">
        <f t="shared" si="403"/>
        <v>22.371000000000002</v>
      </c>
      <c r="K390" s="27">
        <f t="shared" si="402"/>
        <v>0</v>
      </c>
      <c r="L390" s="28">
        <f>IF((L389+F390+G390)&gt;=$B$2*'SFV+BESS'!$I$9, $B$2*'SFV+BESS'!$I$9, (L389+F390+G390))</f>
        <v>150.06407894736839</v>
      </c>
      <c r="M390" s="110">
        <f t="shared" si="404"/>
        <v>0</v>
      </c>
      <c r="R390" s="251"/>
      <c r="S390" s="41">
        <v>15.875</v>
      </c>
      <c r="T390" s="2">
        <f t="shared" si="461"/>
        <v>0</v>
      </c>
      <c r="U390" s="2">
        <f>Gen_Cons_Horario!B1160</f>
        <v>0</v>
      </c>
      <c r="V390" s="35">
        <f t="shared" si="436"/>
        <v>0</v>
      </c>
      <c r="W390" s="116">
        <f>IF(AND(V390&gt;0,V390*$B$4+AC389&lt;=$B$2*'SFV+BESS'!$I$9,V390&lt;'SFV+BESS'!$I$7), V390*$B$4, IF(AND(V390&gt;0,V390*$B$4+AC389&gt;$B$2*'SFV+BESS'!$I$9,V390*$B$4&lt;'SFV+BESS'!$I$7),$B$2*'SFV+BESS'!$I$9-AC389,IF(AND(V390&gt;0,V390*$B$4+AC389&gt;$B$2*'SFV+BESS'!$I$9,V390*$B$4&gt;'SFV+BESS'!$I$7,AC389&lt;$B$2*'SFV+BESS'!$I$9),$B$2*'SFV+BESS'!$I$9-AC389,IF(AND(V390&gt;0,V390*$B$4+AC389&lt;=$B$2*'SFV+BESS'!$I$9,V390&gt;'SFV+BESS'!$I$7),'SFV+BESS'!$I$7,0))))</f>
        <v>0</v>
      </c>
      <c r="X390" s="27">
        <f>IF(AND(V390&lt;0,AC389+V390/$B$5&gt;$H$2,-V390/'Carga-Descarga Año'!$B$5&lt;'SFV+BESS'!$I$7),V390/$B$5,IF(AND(V390&lt;0,AC389+V390/$B$5&gt;$H$2,-V390/'Carga-Descarga Año'!$B$5&gt;'SFV+BESS'!$I$7),-'SFV+BESS'!$I$7,IF(AND(V390&lt;0,AC389+V390/$B$5&lt;$H$2),-MIN('SFV+BESS'!$I$7,AC389-$H$2),0)))</f>
        <v>0</v>
      </c>
      <c r="Z390" s="33">
        <f t="shared" si="430"/>
        <v>0</v>
      </c>
      <c r="AA390" s="27">
        <f t="shared" si="405"/>
        <v>0</v>
      </c>
      <c r="AB390" s="27">
        <f t="shared" si="429"/>
        <v>0</v>
      </c>
      <c r="AC390" s="28">
        <f>IF((AC389+W390+X390)&gt;=$B$2*'SFV+BESS'!$I$9, $B$2*'SFV+BESS'!$I$9, (AC389+W390+X390))</f>
        <v>173.61249999999998</v>
      </c>
      <c r="AD390" s="110">
        <f t="shared" si="406"/>
        <v>0</v>
      </c>
      <c r="AI390" s="251"/>
      <c r="AJ390" s="41">
        <v>15.875</v>
      </c>
      <c r="AK390" s="52">
        <f t="shared" si="462"/>
        <v>0</v>
      </c>
      <c r="AL390" s="33">
        <f>Gen_Cons_Horario!B1832</f>
        <v>0</v>
      </c>
      <c r="AM390" s="35">
        <f t="shared" si="437"/>
        <v>0</v>
      </c>
      <c r="AN390" s="116">
        <f>IF(AND(AM390&gt;0,AM390*$B$4+AT389&lt;=$B$2*'SFV+BESS'!$I$9,AM390&lt;'SFV+BESS'!$I$7), AM390*$B$4, IF(AND(AM390&gt;0,AM390*$B$4+AT389&gt;$B$2*'SFV+BESS'!$I$9,AM390*$B$4&lt;'SFV+BESS'!$I$7),$B$2*'SFV+BESS'!$I$9-AT389,IF(AND(AM390&gt;0,AM390*$B$4+AT389&gt;$B$2*'SFV+BESS'!$I$9,AM390*$B$4&gt;'SFV+BESS'!$I$7,AT389&lt;$B$2*'SFV+BESS'!$I$9),$B$2*'SFV+BESS'!$I$9-AT389,IF(AND(AM390&gt;0,AM390*$B$4+AT389&lt;=$B$2*'SFV+BESS'!$I$9,AM390&gt;'SFV+BESS'!$I$7),'SFV+BESS'!$I$7,0))))</f>
        <v>0</v>
      </c>
      <c r="AO390" s="27">
        <f>IF(AND(AM390&lt;0,AT389+AM390/$B$5&gt;$H$2,-AM390/'Carga-Descarga Año'!$B$5&lt;'SFV+BESS'!$I$7),AM390/$B$5,IF(AND(AM390&lt;0,AT389+AM390/$B$5&gt;$H$2,-AM390/'Carga-Descarga Año'!$B$5&gt;'SFV+BESS'!$I$7),-'SFV+BESS'!$I$7,IF(AND(AM390&lt;0,AT389+AM390/$B$5&lt;$H$2),-MIN('SFV+BESS'!$I$7,AT389-$H$2),0)))</f>
        <v>0</v>
      </c>
      <c r="AP390" s="33"/>
      <c r="AQ390" s="33">
        <f t="shared" si="443"/>
        <v>0</v>
      </c>
      <c r="AR390" s="27">
        <f t="shared" si="407"/>
        <v>0</v>
      </c>
      <c r="AS390" s="27">
        <f t="shared" si="444"/>
        <v>0</v>
      </c>
      <c r="AT390" s="28">
        <f>IF((AT389+AN390+AO390)&gt;=$B$2*'SFV+BESS'!$I$9, $B$2*'SFV+BESS'!$I$9, (AT389+AN390+AO390))</f>
        <v>173.61249999999998</v>
      </c>
      <c r="AU390" s="110">
        <f t="shared" si="408"/>
        <v>0</v>
      </c>
      <c r="AZ390" s="251"/>
      <c r="BA390" s="41">
        <v>15.875</v>
      </c>
      <c r="BB390" s="33">
        <f t="shared" si="463"/>
        <v>0</v>
      </c>
      <c r="BC390" s="33">
        <f>Gen_Cons_Horario!B2576</f>
        <v>0</v>
      </c>
      <c r="BD390" s="35">
        <f t="shared" si="438"/>
        <v>0</v>
      </c>
      <c r="BE390" s="116">
        <f>IF(AND(BD390&gt;0,BD390*$B$4+BK389&lt;=$B$2*'SFV+BESS'!$I$9,BD390&lt;'SFV+BESS'!$I$7), BD390*$B$4, IF(AND(BD390&gt;0,BD390*$B$4+BK389&gt;$B$2*'SFV+BESS'!$I$9,BD390*$B$4&lt;'SFV+BESS'!$I$7),$B$2*'SFV+BESS'!$I$9-BK389,IF(AND(BD390&gt;0,BD390*$B$4+BK389&gt;$B$2*'SFV+BESS'!$I$9,BD390*$B$4&gt;'SFV+BESS'!$I$7,BK389&lt;$B$2*'SFV+BESS'!$I$9),$B$2*'SFV+BESS'!$I$9-BK389,IF(AND(BD390&gt;0,BD390*$B$4+BK389&lt;=$B$2*'SFV+BESS'!$I$9,BD390&gt;'SFV+BESS'!$I$7),'SFV+BESS'!$I$7,0))))</f>
        <v>0</v>
      </c>
      <c r="BF390" s="27">
        <f>IF(AND(BD390&lt;0,BK389+BD390/$B$5&gt;$H$2,-BD390/'Carga-Descarga Año'!$B$5&lt;'SFV+BESS'!$I$7),BD390/$B$5,IF(AND(BD390&lt;0,BK389+BD390/$B$5&gt;$H$2,-BD390/'Carga-Descarga Año'!$B$5&gt;'SFV+BESS'!$I$7),-'SFV+BESS'!$I$7,IF(AND(BD390&lt;0,BK389+BD390/$B$5&lt;$H$2),-MIN('SFV+BESS'!$I$7,BK389-$H$2),0)))</f>
        <v>0</v>
      </c>
      <c r="BG390" s="33"/>
      <c r="BH390" s="33">
        <f t="shared" si="445"/>
        <v>0</v>
      </c>
      <c r="BI390" s="27">
        <f t="shared" si="409"/>
        <v>0</v>
      </c>
      <c r="BJ390" s="27">
        <f t="shared" si="446"/>
        <v>0</v>
      </c>
      <c r="BK390" s="28">
        <f>IF((BK389+BE390+BF390)&gt;=$B$2*'SFV+BESS'!$I$9, $B$2*'SFV+BESS'!$I$9, (BK389+BE390+BF390))</f>
        <v>173.61249999999998</v>
      </c>
      <c r="BL390" s="110">
        <f t="shared" si="410"/>
        <v>0</v>
      </c>
      <c r="BQ390" s="251"/>
      <c r="BR390" s="41">
        <v>15.875</v>
      </c>
      <c r="BS390" s="33">
        <f t="shared" si="464"/>
        <v>0</v>
      </c>
      <c r="BT390" s="33">
        <f>Gen_Cons_Horario!B3296</f>
        <v>0</v>
      </c>
      <c r="BU390" s="35">
        <f t="shared" si="439"/>
        <v>0</v>
      </c>
      <c r="BV390" s="116">
        <f>IF(AND(BU390&gt;0,BU390*$B$4+CB389&lt;=$B$2*'SFV+BESS'!$I$9,BU390&lt;'SFV+BESS'!$I$7), BU390*$B$4, IF(AND(BU390&gt;0,BU390*$B$4+CB389&gt;$B$2*'SFV+BESS'!$I$9,BU390*$B$4&lt;'SFV+BESS'!$I$7),$B$2*'SFV+BESS'!$I$9-CB389,IF(AND(BU390&gt;0,BU390*$B$4+CB389&gt;$B$2*'SFV+BESS'!$I$9,BU390*$B$4&gt;'SFV+BESS'!$I$7,CB389&lt;$B$2*'SFV+BESS'!$I$9),$B$2*'SFV+BESS'!$I$9-CB389,IF(AND(BU390&gt;0,BU390*$B$4+CB389&lt;=$B$2*'SFV+BESS'!$I$9,BU390&gt;'SFV+BESS'!$I$7),'SFV+BESS'!$I$7,0))))</f>
        <v>0</v>
      </c>
      <c r="BW390" s="27">
        <f>IF(AND(BU390&lt;0,CB389+BU390/$B$5&gt;$H$2,-BU390/'Carga-Descarga Año'!$B$5&lt;'SFV+BESS'!$I$7),BU390/$B$5,IF(AND(BU390&lt;0,CB389+BU390/$B$5&gt;$H$2,-BU390/'Carga-Descarga Año'!$B$5&gt;'SFV+BESS'!$I$7),-'SFV+BESS'!$I$7,IF(AND(BU390&lt;0,CB389+BU390/$B$5&lt;$H$2),-MIN('SFV+BESS'!$I$7,CB389-$H$2),0)))</f>
        <v>0</v>
      </c>
      <c r="BX390" s="33"/>
      <c r="BY390" s="33">
        <f t="shared" si="447"/>
        <v>0</v>
      </c>
      <c r="BZ390" s="27">
        <f t="shared" si="411"/>
        <v>0</v>
      </c>
      <c r="CA390" s="27">
        <f t="shared" si="412"/>
        <v>0</v>
      </c>
      <c r="CB390" s="28">
        <f>IF((CB389+BV390+BW390)&gt;=$B$2*'SFV+BESS'!$I$9, $B$2*'SFV+BESS'!$I$9, (CB389+BV390+BW390))</f>
        <v>173.61249999999998</v>
      </c>
      <c r="CC390" s="110">
        <f t="shared" si="413"/>
        <v>0</v>
      </c>
      <c r="CH390" s="251"/>
      <c r="CI390" s="41">
        <v>15.875</v>
      </c>
      <c r="CJ390" s="33">
        <f t="shared" si="465"/>
        <v>0</v>
      </c>
      <c r="CK390" s="33">
        <f>Gen_Cons_Horario!B4040</f>
        <v>0</v>
      </c>
      <c r="CL390" s="35">
        <f t="shared" si="440"/>
        <v>0</v>
      </c>
      <c r="CM390" s="116">
        <f>IF(AND(CL390&gt;0,CL390*$B$4+CS389&lt;=$B$2*'SFV+BESS'!$I$9,CL390&lt;'SFV+BESS'!$I$7), CL390*$B$4, IF(AND(CL390&gt;0,CL390*$B$4+CS389&gt;$B$2*'SFV+BESS'!$I$9,CL390*$B$4&lt;'SFV+BESS'!$I$7),$B$2*'SFV+BESS'!$I$9-CS389,IF(AND(CL390&gt;0,CL390*$B$4+CS389&gt;$B$2*'SFV+BESS'!$I$9,CL390*$B$4&gt;'SFV+BESS'!$I$7,CS389&lt;$B$2*'SFV+BESS'!$I$9),$B$2*'SFV+BESS'!$I$9-CS389,IF(AND(CL390&gt;0,CL390*$B$4+CS389&lt;=$B$2*'SFV+BESS'!$I$9,CL390&gt;'SFV+BESS'!$I$7),'SFV+BESS'!$I$7,0))))</f>
        <v>0</v>
      </c>
      <c r="CN390" s="27">
        <f>IF(AND(CL390&lt;0,CS389+CL390/$B$5&gt;$H$2,-CL390/'Carga-Descarga Año'!$B$5&lt;'SFV+BESS'!$I$7),CL390/$B$5,IF(AND(CL390&lt;0,CS389+CL390/$B$5&gt;$H$2,-CL390/'Carga-Descarga Año'!$B$5&gt;'SFV+BESS'!$I$7),-'SFV+BESS'!$I$7,IF(AND(CL390&lt;0,CS389+CL390/$B$5&lt;$H$2),-MIN('SFV+BESS'!$I$7,CS389-$H$2),0)))</f>
        <v>0</v>
      </c>
      <c r="CO390" s="33"/>
      <c r="CP390" s="33">
        <f t="shared" si="448"/>
        <v>0</v>
      </c>
      <c r="CQ390" s="27">
        <f t="shared" si="414"/>
        <v>0</v>
      </c>
      <c r="CR390" s="27">
        <f t="shared" si="449"/>
        <v>0</v>
      </c>
      <c r="CS390" s="28">
        <f>IF((CS389+CM390+CN390)&gt;=$B$2*'SFV+BESS'!$I$9, $B$2*'SFV+BESS'!$I$9, (CS389+CM390+CN390))</f>
        <v>173.61249999999998</v>
      </c>
      <c r="CT390" s="110">
        <f t="shared" si="415"/>
        <v>0</v>
      </c>
      <c r="CY390" s="251"/>
      <c r="CZ390" s="41">
        <v>15.875</v>
      </c>
      <c r="DA390" s="33">
        <f t="shared" si="466"/>
        <v>0</v>
      </c>
      <c r="DB390" s="33">
        <f>Gen_Cons_Horario!B4760</f>
        <v>0</v>
      </c>
      <c r="DC390" s="35">
        <f t="shared" si="431"/>
        <v>0</v>
      </c>
      <c r="DD390" s="116">
        <f>IF(AND(DC390&gt;0,DC390*$B$4+DJ389&lt;=$B$2*'SFV+BESS'!$I$9,DC390&lt;'SFV+BESS'!$I$7), DC390*$B$4, IF(AND(DC390&gt;0,DC390*$B$4+DJ389&gt;$B$2*'SFV+BESS'!$I$9,DC390*$B$4&lt;'SFV+BESS'!$I$7),$B$2*'SFV+BESS'!$I$9-DJ389,IF(AND(DC390&gt;0,DC390*$B$4+DJ389&gt;$B$2*'SFV+BESS'!$I$9,DC390*$B$4&gt;'SFV+BESS'!$I$7,DJ389&lt;$B$2*'SFV+BESS'!$I$9),$B$2*'SFV+BESS'!$I$9-DJ389,IF(AND(DC390&gt;0,DC390*$B$4+DJ389&lt;=$B$2*'SFV+BESS'!$I$9,DC390&gt;'SFV+BESS'!$I$7),'SFV+BESS'!$I$7,0))))</f>
        <v>0</v>
      </c>
      <c r="DE390" s="27">
        <f>IF(AND(DC390&lt;0,DJ389+DC390/$B$5&gt;$H$2,-DC390/'Carga-Descarga Año'!$B$5&lt;'SFV+BESS'!$I$7),DC390/$B$5,IF(AND(DC390&lt;0,DJ389+DC390/$B$5&gt;$H$2,-DC390/'Carga-Descarga Año'!$B$5&gt;'SFV+BESS'!$I$7),-'SFV+BESS'!$I$7,IF(AND(DC390&lt;0,DJ389+DC390/$B$5&lt;$H$2),-MIN('SFV+BESS'!$I$7,DJ389-$H$2),0)))</f>
        <v>0</v>
      </c>
      <c r="DF390" s="33"/>
      <c r="DG390" s="33">
        <f t="shared" si="450"/>
        <v>0</v>
      </c>
      <c r="DH390" s="27">
        <f t="shared" si="416"/>
        <v>0</v>
      </c>
      <c r="DI390" s="27">
        <f t="shared" si="417"/>
        <v>0</v>
      </c>
      <c r="DJ390" s="28">
        <f>IF((DJ389+DD390+DE390)&gt;=$B$2*'SFV+BESS'!$I$9, $B$2*'SFV+BESS'!$I$9, (DJ389+DD390+DE390))</f>
        <v>173.61249999999998</v>
      </c>
      <c r="DK390" s="110">
        <f t="shared" si="418"/>
        <v>0</v>
      </c>
      <c r="DP390" s="251"/>
      <c r="DQ390" s="41">
        <v>15.875</v>
      </c>
      <c r="DR390" s="33">
        <f t="shared" si="467"/>
        <v>0</v>
      </c>
      <c r="DS390" s="33">
        <f>Gen_Cons_Horario!B5504</f>
        <v>0</v>
      </c>
      <c r="DT390" s="35">
        <f t="shared" si="432"/>
        <v>0</v>
      </c>
      <c r="DU390" s="116">
        <f>IF(AND(DT390&gt;0,DT390*$B$4+EA389&lt;=$B$2*'SFV+BESS'!$I$9,DT390&lt;'SFV+BESS'!$I$7), DT390*$B$4, IF(AND(DT390&gt;0,DT390*$B$4+EA389&gt;$B$2*'SFV+BESS'!$I$9,DT390*$B$4&lt;'SFV+BESS'!$I$7),$B$2*'SFV+BESS'!$I$9-EA389,IF(AND(DT390&gt;0,DT390*$B$4+EA389&gt;$B$2*'SFV+BESS'!$I$9,DT390*$B$4&gt;'SFV+BESS'!$I$7,EA389&lt;$B$2*'SFV+BESS'!$I$9),$B$2*'SFV+BESS'!$I$9-EA389,IF(AND(DT390&gt;0,DT390*$B$4+EA389&lt;=$B$2*'SFV+BESS'!$I$9,DT390&gt;'SFV+BESS'!$I$7),'SFV+BESS'!$I$7,0))))</f>
        <v>0</v>
      </c>
      <c r="DV390" s="27">
        <f>IF(AND(DT390&lt;0,EA389+DT390/$B$5&gt;$H$2,-DT390/'Carga-Descarga Año'!$B$5&lt;'SFV+BESS'!$I$7),DT390/$B$5,IF(AND(DT390&lt;0,EA389+DT390/$B$5&gt;$H$2,-DT390/'Carga-Descarga Año'!$B$5&gt;'SFV+BESS'!$I$7),-'SFV+BESS'!$I$7,IF(AND(DT390&lt;0,EA389+DT390/$B$5&lt;$H$2),-MIN('SFV+BESS'!$I$7,EA389-$H$2),0)))</f>
        <v>0</v>
      </c>
      <c r="DW390" s="33"/>
      <c r="DX390" s="33">
        <f t="shared" si="451"/>
        <v>0</v>
      </c>
      <c r="DY390" s="27">
        <f t="shared" si="419"/>
        <v>0</v>
      </c>
      <c r="DZ390" s="27">
        <f t="shared" si="452"/>
        <v>0</v>
      </c>
      <c r="EA390" s="28">
        <f>IF((EA389+DU390+DV390)&gt;=$B$2*'SFV+BESS'!$I$9, $B$2*'SFV+BESS'!$I$9, (EA389+DU390+DV390))</f>
        <v>173.61249999999998</v>
      </c>
      <c r="EB390" s="110">
        <f t="shared" si="420"/>
        <v>0</v>
      </c>
      <c r="EG390" s="251"/>
      <c r="EH390" s="41">
        <v>15.875</v>
      </c>
      <c r="EI390" s="33">
        <f t="shared" si="468"/>
        <v>0</v>
      </c>
      <c r="EJ390" s="33">
        <f>Gen_Cons_Horario!B6248</f>
        <v>0</v>
      </c>
      <c r="EK390" s="35">
        <f t="shared" si="433"/>
        <v>0</v>
      </c>
      <c r="EL390" s="116">
        <f>IF(AND(EK390&gt;0,EK390*$B$4+ER389&lt;=$B$2*'SFV+BESS'!$I$9,EK390&lt;'SFV+BESS'!$I$7), EK390*$B$4, IF(AND(EK390&gt;0,EK390*$B$4+ER389&gt;$B$2*'SFV+BESS'!$I$9,EK390*$B$4&lt;'SFV+BESS'!$I$7),$B$2*'SFV+BESS'!$I$9-ER389,IF(AND(EK390&gt;0,EK390*$B$4+ER389&gt;$B$2*'SFV+BESS'!$I$9,EK390*$B$4&gt;'SFV+BESS'!$I$7,ER389&lt;$B$2*'SFV+BESS'!$I$9),$B$2*'SFV+BESS'!$I$9-ER389,IF(AND(EK390&gt;0,EK390*$B$4+ER389&lt;=$B$2*'SFV+BESS'!$I$9,EK390&gt;'SFV+BESS'!$I$7),'SFV+BESS'!$I$7,0))))</f>
        <v>0</v>
      </c>
      <c r="EM390" s="27">
        <f>IF(AND(EK390&lt;0,ER389+EK390/$B$5&gt;$H$2,-EK390/'Carga-Descarga Año'!$B$5&lt;'SFV+BESS'!$I$7),EK390/$B$5,IF(AND(EK390&lt;0,ER389+EK390/$B$5&gt;$H$2,-EK390/'Carga-Descarga Año'!$B$5&gt;'SFV+BESS'!$I$7),-'SFV+BESS'!$I$7,IF(AND(EK390&lt;0,ER389+EK390/$B$5&lt;$H$2),-MIN('SFV+BESS'!$I$7,ER389-$H$2),0)))</f>
        <v>0</v>
      </c>
      <c r="EN390" s="33"/>
      <c r="EO390" s="33">
        <f t="shared" si="453"/>
        <v>0</v>
      </c>
      <c r="EP390" s="27">
        <f t="shared" si="421"/>
        <v>0</v>
      </c>
      <c r="EQ390" s="27">
        <f t="shared" si="454"/>
        <v>0</v>
      </c>
      <c r="ER390" s="28">
        <f>IF((ER389+EL390+EM390)&gt;=$B$2*'SFV+BESS'!$I$9, $B$2*'SFV+BESS'!$I$9, (ER389+EL390+EM390))</f>
        <v>173.61249999999998</v>
      </c>
      <c r="ES390" s="110">
        <f t="shared" si="422"/>
        <v>0</v>
      </c>
      <c r="EX390" s="251"/>
      <c r="EY390" s="41">
        <v>15.875</v>
      </c>
      <c r="EZ390" s="33">
        <f t="shared" si="469"/>
        <v>0</v>
      </c>
      <c r="FA390" s="33">
        <f>Gen_Cons_Horario!B6968</f>
        <v>0</v>
      </c>
      <c r="FB390" s="35">
        <f t="shared" si="434"/>
        <v>0</v>
      </c>
      <c r="FC390" s="116">
        <f>IF(AND(FB390&gt;0,FB390*$B$4+FI389&lt;=$B$2*'SFV+BESS'!$I$9,FB390&lt;'SFV+BESS'!$I$7), FB390*$B$4, IF(AND(FB390&gt;0,FB390*$B$4+FI389&gt;$B$2*'SFV+BESS'!$I$9,FB390*$B$4&lt;'SFV+BESS'!$I$7),$B$2*'SFV+BESS'!$I$9-FI389,IF(AND(FB390&gt;0,FB390*$B$4+FI389&gt;$B$2*'SFV+BESS'!$I$9,FB390*$B$4&gt;'SFV+BESS'!$I$7,FI389&lt;$B$2*'SFV+BESS'!$I$9),$B$2*'SFV+BESS'!$I$9-FI389,IF(AND(FB390&gt;0,FB390*$B$4+FI389&lt;=$B$2*'SFV+BESS'!$I$9,FB390&gt;'SFV+BESS'!$I$7),'SFV+BESS'!$I$7,0))))</f>
        <v>0</v>
      </c>
      <c r="FD390" s="27">
        <f>IF(AND(FB390&lt;0,FI389+FB390/$B$5&gt;$H$2,-FB390/'Carga-Descarga Año'!$B$5&lt;'SFV+BESS'!$I$7),FB390/$B$5,IF(AND(FB390&lt;0,FI389+FB390/$B$5&gt;$H$2,-FB390/'Carga-Descarga Año'!$B$5&gt;'SFV+BESS'!$I$7),-'SFV+BESS'!$I$7,IF(AND(FB390&lt;0,FI389+FB390/$B$5&lt;$H$2),-MIN('SFV+BESS'!$I$7,FI389-$H$2),0)))</f>
        <v>0</v>
      </c>
      <c r="FE390" s="33"/>
      <c r="FF390" s="33">
        <f t="shared" si="455"/>
        <v>0</v>
      </c>
      <c r="FG390" s="27">
        <f t="shared" si="423"/>
        <v>0</v>
      </c>
      <c r="FH390" s="27">
        <f t="shared" si="456"/>
        <v>0</v>
      </c>
      <c r="FI390" s="28">
        <f>IF((FI389+FC390+FD390)&gt;=$B$2*'SFV+BESS'!$I$9, $B$2*'SFV+BESS'!$I$9, (FI389+FC390+FD390))</f>
        <v>173.61249999999998</v>
      </c>
      <c r="FJ390" s="110">
        <f t="shared" si="424"/>
        <v>0</v>
      </c>
      <c r="FO390" s="251"/>
      <c r="FP390" s="41">
        <v>15.875</v>
      </c>
      <c r="FQ390" s="33">
        <f t="shared" si="470"/>
        <v>0</v>
      </c>
      <c r="FR390" s="33">
        <f>Gen_Cons_Horario!B7712</f>
        <v>0</v>
      </c>
      <c r="FS390" s="35">
        <f t="shared" si="435"/>
        <v>0</v>
      </c>
      <c r="FT390" s="116">
        <f>IF(AND(FS390&gt;0,FS390*$B$4+FZ389&lt;=$B$2*'SFV+BESS'!$I$9,FS390&lt;'SFV+BESS'!$I$7), FS390*$B$4, IF(AND(FS390&gt;0,FS390*$B$4+FZ389&gt;$B$2*'SFV+BESS'!$I$9,FS390*$B$4&lt;'SFV+BESS'!$I$7),$B$2*'SFV+BESS'!$I$9-FZ389,IF(AND(FS390&gt;0,FS390*$B$4+FZ389&gt;$B$2*'SFV+BESS'!$I$9,FS390*$B$4&gt;'SFV+BESS'!$I$7,FZ389&lt;$B$2*'SFV+BESS'!$I$9),$B$2*'SFV+BESS'!$I$9-FZ389,IF(AND(FS390&gt;0,FS390*$B$4+FZ389&lt;=$B$2*'SFV+BESS'!$I$9,FS390&gt;'SFV+BESS'!$I$7),'SFV+BESS'!$I$7,0))))</f>
        <v>0</v>
      </c>
      <c r="FU390" s="27">
        <f>IF(AND(FS390&lt;0,FZ389+FS390/$B$5&gt;$H$2,-FS390/'Carga-Descarga Año'!$B$5&lt;'SFV+BESS'!$I$7),FS390/$B$5,IF(AND(FS390&lt;0,FZ389+FS390/$B$5&gt;$H$2,-FS390/'Carga-Descarga Año'!$B$5&gt;'SFV+BESS'!$I$7),-'SFV+BESS'!$I$7,IF(AND(FS390&lt;0,FZ389+FS390/$B$5&lt;$H$2),-MIN('SFV+BESS'!$I$7,FZ389-$H$2),0)))</f>
        <v>0</v>
      </c>
      <c r="FV390" s="33"/>
      <c r="FW390" s="33">
        <f t="shared" si="457"/>
        <v>0</v>
      </c>
      <c r="FX390" s="27">
        <f t="shared" si="425"/>
        <v>0</v>
      </c>
      <c r="FY390" s="27">
        <f t="shared" si="458"/>
        <v>0</v>
      </c>
      <c r="FZ390" s="28">
        <f>IF((FZ389+FT390+FU390)&gt;=$B$2*'SFV+BESS'!$I$9, $B$2*'SFV+BESS'!$I$9, (FZ389+FT390+FU390))</f>
        <v>173.61249999999998</v>
      </c>
      <c r="GA390" s="110">
        <f t="shared" si="426"/>
        <v>0</v>
      </c>
      <c r="GF390" s="251"/>
      <c r="GG390" s="41">
        <v>15.875</v>
      </c>
      <c r="GH390" s="33">
        <f t="shared" si="471"/>
        <v>0</v>
      </c>
      <c r="GI390" s="33">
        <f>Gen_Cons_Horario!B8432</f>
        <v>22.371000000000002</v>
      </c>
      <c r="GJ390" s="35">
        <f t="shared" si="441"/>
        <v>-22.371000000000002</v>
      </c>
      <c r="GK390" s="116">
        <f>IF(AND(GJ390&gt;0,GJ390*$B$4+GQ389&lt;=$B$2*'SFV+BESS'!$I$9,GJ390&lt;'SFV+BESS'!$I$7), GJ390*$B$4, IF(AND(GJ390&gt;0,GJ390*$B$4+GQ389&gt;$B$2*'SFV+BESS'!$I$9,GJ390*$B$4&lt;'SFV+BESS'!$I$7),$B$2*'SFV+BESS'!$I$9-GQ389,IF(AND(GJ390&gt;0,GJ390*$B$4+GQ389&gt;$B$2*'SFV+BESS'!$I$9,GJ390*$B$4&gt;'SFV+BESS'!$I$7,GQ389&lt;$B$2*'SFV+BESS'!$I$9),$B$2*'SFV+BESS'!$I$9-GQ389,IF(AND(GJ390&gt;0,GJ390*$B$4+GQ389&lt;=$B$2*'SFV+BESS'!$I$9,GJ390&gt;'SFV+BESS'!$I$7),'SFV+BESS'!$I$7,0))))</f>
        <v>0</v>
      </c>
      <c r="GL390" s="27">
        <f>IF(AND(GJ390&lt;0,GQ389+GJ390/$B$5&gt;$H$2,-GJ390/'Carga-Descarga Año'!$B$5&lt;'SFV+BESS'!$I$7),GJ390/$B$5,IF(AND(GJ390&lt;0,GQ389+GJ390/$B$5&gt;$H$2,-GJ390/'Carga-Descarga Año'!$B$5&gt;'SFV+BESS'!$I$7),-'SFV+BESS'!$I$7,IF(AND(GJ390&lt;0,GQ389+GJ390/$B$5&lt;$H$2),-MIN('SFV+BESS'!$I$7,GQ389-$H$2),0)))</f>
        <v>-23.548421052631582</v>
      </c>
      <c r="GM390" s="33"/>
      <c r="GN390" s="33">
        <f t="shared" si="459"/>
        <v>0</v>
      </c>
      <c r="GO390" s="27">
        <f t="shared" si="427"/>
        <v>22.371000000000002</v>
      </c>
      <c r="GP390" s="27">
        <f t="shared" si="460"/>
        <v>0</v>
      </c>
      <c r="GQ390" s="28">
        <f>IF((GQ389+GK390+GL390)&gt;=$B$2*'SFV+BESS'!$I$9, $B$2*'SFV+BESS'!$I$9, (GQ389+GK390+GL390))</f>
        <v>147.51925081816421</v>
      </c>
      <c r="GR390" s="110">
        <f t="shared" si="428"/>
        <v>0</v>
      </c>
    </row>
    <row r="391" spans="1:200">
      <c r="A391" s="249"/>
      <c r="B391" s="41">
        <v>15.9166666666667</v>
      </c>
      <c r="C391" s="38">
        <f t="shared" si="442"/>
        <v>0</v>
      </c>
      <c r="D391" s="2">
        <f>Gen_Cons_Horario!B417</f>
        <v>0</v>
      </c>
      <c r="E391" s="140">
        <f t="shared" si="400"/>
        <v>0</v>
      </c>
      <c r="F391" s="116">
        <f>IF(AND(E391&gt;0,E391*$B$4+L390&lt;=$B$2*'SFV+BESS'!$I$9,E391&lt;'SFV+BESS'!$I$7), E391*$B$4, IF(AND(E391&gt;0,E391*$B$4+L390&gt;$B$2*'SFV+BESS'!$I$9,E391*$B$4&lt;'SFV+BESS'!$I$7),$B$2*'SFV+BESS'!$I$9-L390,IF(AND(E391&gt;0,E391*$B$4+L390&gt;$B$2*'SFV+BESS'!$I$9,E391*$B$4&gt;'SFV+BESS'!$I$7,L390&lt;$B$2*'SFV+BESS'!$I$9),$B$2*'SFV+BESS'!$I$9-L390,IF(AND(E391&gt;0,E391*$B$4+L390&lt;=$B$2*'SFV+BESS'!$I$9,E391&gt;'SFV+BESS'!$I$7),'SFV+BESS'!$I$7,0))))</f>
        <v>0</v>
      </c>
      <c r="G391" s="27">
        <f>IF(AND(E391&lt;0,L390+E391/$B$5&gt;$H$2,-E391/'Carga-Descarga Año'!$B$5&lt;'SFV+BESS'!$I$7),E391/$B$5,IF(AND(E391&lt;0,L390+E391/$B$5&gt;$H$2,-E391/'Carga-Descarga Año'!$B$5&gt;'SFV+BESS'!$I$7),-'SFV+BESS'!$I$7,IF(AND(E391&lt;0,L390+E391/$B$5&lt;$H$2),-MIN('SFV+BESS'!$I$7,L390-$H$2),0)))</f>
        <v>0</v>
      </c>
      <c r="I391" s="38">
        <f t="shared" si="401"/>
        <v>0</v>
      </c>
      <c r="J391" s="27">
        <f t="shared" si="403"/>
        <v>0</v>
      </c>
      <c r="K391" s="27">
        <f t="shared" si="402"/>
        <v>0</v>
      </c>
      <c r="L391" s="28">
        <f>IF((L390+F391+G391)&gt;=$B$2*'SFV+BESS'!$I$9, $B$2*'SFV+BESS'!$I$9, (L390+F391+G391))</f>
        <v>150.06407894736839</v>
      </c>
      <c r="M391" s="110">
        <f t="shared" si="404"/>
        <v>0</v>
      </c>
      <c r="R391" s="251"/>
      <c r="S391" s="41">
        <v>15.9166666666667</v>
      </c>
      <c r="T391" s="2">
        <f t="shared" si="461"/>
        <v>0</v>
      </c>
      <c r="U391" s="2">
        <f>Gen_Cons_Horario!B1161</f>
        <v>0</v>
      </c>
      <c r="V391" s="35">
        <f t="shared" si="436"/>
        <v>0</v>
      </c>
      <c r="W391" s="116">
        <f>IF(AND(V391&gt;0,V391*$B$4+AC390&lt;=$B$2*'SFV+BESS'!$I$9,V391&lt;'SFV+BESS'!$I$7), V391*$B$4, IF(AND(V391&gt;0,V391*$B$4+AC390&gt;$B$2*'SFV+BESS'!$I$9,V391*$B$4&lt;'SFV+BESS'!$I$7),$B$2*'SFV+BESS'!$I$9-AC390,IF(AND(V391&gt;0,V391*$B$4+AC390&gt;$B$2*'SFV+BESS'!$I$9,V391*$B$4&gt;'SFV+BESS'!$I$7,AC390&lt;$B$2*'SFV+BESS'!$I$9),$B$2*'SFV+BESS'!$I$9-AC390,IF(AND(V391&gt;0,V391*$B$4+AC390&lt;=$B$2*'SFV+BESS'!$I$9,V391&gt;'SFV+BESS'!$I$7),'SFV+BESS'!$I$7,0))))</f>
        <v>0</v>
      </c>
      <c r="X391" s="27">
        <f>IF(AND(V391&lt;0,AC390+V391/$B$5&gt;$H$2,-V391/'Carga-Descarga Año'!$B$5&lt;'SFV+BESS'!$I$7),V391/$B$5,IF(AND(V391&lt;0,AC390+V391/$B$5&gt;$H$2,-V391/'Carga-Descarga Año'!$B$5&gt;'SFV+BESS'!$I$7),-'SFV+BESS'!$I$7,IF(AND(V391&lt;0,AC390+V391/$B$5&lt;$H$2),-MIN('SFV+BESS'!$I$7,AC390-$H$2),0)))</f>
        <v>0</v>
      </c>
      <c r="Z391" s="33">
        <f t="shared" si="430"/>
        <v>0</v>
      </c>
      <c r="AA391" s="27">
        <f t="shared" si="405"/>
        <v>0</v>
      </c>
      <c r="AB391" s="27">
        <f t="shared" si="429"/>
        <v>0</v>
      </c>
      <c r="AC391" s="28">
        <f>IF((AC390+W391+X391)&gt;=$B$2*'SFV+BESS'!$I$9, $B$2*'SFV+BESS'!$I$9, (AC390+W391+X391))</f>
        <v>173.61249999999998</v>
      </c>
      <c r="AD391" s="110">
        <f t="shared" si="406"/>
        <v>0</v>
      </c>
      <c r="AI391" s="251"/>
      <c r="AJ391" s="41">
        <v>15.9166666666667</v>
      </c>
      <c r="AK391" s="52">
        <f t="shared" si="462"/>
        <v>0</v>
      </c>
      <c r="AL391" s="33">
        <f>Gen_Cons_Horario!B1833</f>
        <v>0</v>
      </c>
      <c r="AM391" s="35">
        <f t="shared" si="437"/>
        <v>0</v>
      </c>
      <c r="AN391" s="116">
        <f>IF(AND(AM391&gt;0,AM391*$B$4+AT390&lt;=$B$2*'SFV+BESS'!$I$9,AM391&lt;'SFV+BESS'!$I$7), AM391*$B$4, IF(AND(AM391&gt;0,AM391*$B$4+AT390&gt;$B$2*'SFV+BESS'!$I$9,AM391*$B$4&lt;'SFV+BESS'!$I$7),$B$2*'SFV+BESS'!$I$9-AT390,IF(AND(AM391&gt;0,AM391*$B$4+AT390&gt;$B$2*'SFV+BESS'!$I$9,AM391*$B$4&gt;'SFV+BESS'!$I$7,AT390&lt;$B$2*'SFV+BESS'!$I$9),$B$2*'SFV+BESS'!$I$9-AT390,IF(AND(AM391&gt;0,AM391*$B$4+AT390&lt;=$B$2*'SFV+BESS'!$I$9,AM391&gt;'SFV+BESS'!$I$7),'SFV+BESS'!$I$7,0))))</f>
        <v>0</v>
      </c>
      <c r="AO391" s="27">
        <f>IF(AND(AM391&lt;0,AT390+AM391/$B$5&gt;$H$2,-AM391/'Carga-Descarga Año'!$B$5&lt;'SFV+BESS'!$I$7),AM391/$B$5,IF(AND(AM391&lt;0,AT390+AM391/$B$5&gt;$H$2,-AM391/'Carga-Descarga Año'!$B$5&gt;'SFV+BESS'!$I$7),-'SFV+BESS'!$I$7,IF(AND(AM391&lt;0,AT390+AM391/$B$5&lt;$H$2),-MIN('SFV+BESS'!$I$7,AT390-$H$2),0)))</f>
        <v>0</v>
      </c>
      <c r="AP391" s="33"/>
      <c r="AQ391" s="33">
        <f t="shared" si="443"/>
        <v>0</v>
      </c>
      <c r="AR391" s="27">
        <f t="shared" si="407"/>
        <v>0</v>
      </c>
      <c r="AS391" s="27">
        <f t="shared" si="444"/>
        <v>0</v>
      </c>
      <c r="AT391" s="28">
        <f>IF((AT390+AN391+AO391)&gt;=$B$2*'SFV+BESS'!$I$9, $B$2*'SFV+BESS'!$I$9, (AT390+AN391+AO391))</f>
        <v>173.61249999999998</v>
      </c>
      <c r="AU391" s="110">
        <f t="shared" si="408"/>
        <v>0</v>
      </c>
      <c r="AZ391" s="251"/>
      <c r="BA391" s="41">
        <v>15.9166666666667</v>
      </c>
      <c r="BB391" s="33">
        <f t="shared" si="463"/>
        <v>0</v>
      </c>
      <c r="BC391" s="33">
        <f>Gen_Cons_Horario!B2577</f>
        <v>0</v>
      </c>
      <c r="BD391" s="35">
        <f t="shared" si="438"/>
        <v>0</v>
      </c>
      <c r="BE391" s="116">
        <f>IF(AND(BD391&gt;0,BD391*$B$4+BK390&lt;=$B$2*'SFV+BESS'!$I$9,BD391&lt;'SFV+BESS'!$I$7), BD391*$B$4, IF(AND(BD391&gt;0,BD391*$B$4+BK390&gt;$B$2*'SFV+BESS'!$I$9,BD391*$B$4&lt;'SFV+BESS'!$I$7),$B$2*'SFV+BESS'!$I$9-BK390,IF(AND(BD391&gt;0,BD391*$B$4+BK390&gt;$B$2*'SFV+BESS'!$I$9,BD391*$B$4&gt;'SFV+BESS'!$I$7,BK390&lt;$B$2*'SFV+BESS'!$I$9),$B$2*'SFV+BESS'!$I$9-BK390,IF(AND(BD391&gt;0,BD391*$B$4+BK390&lt;=$B$2*'SFV+BESS'!$I$9,BD391&gt;'SFV+BESS'!$I$7),'SFV+BESS'!$I$7,0))))</f>
        <v>0</v>
      </c>
      <c r="BF391" s="27">
        <f>IF(AND(BD391&lt;0,BK390+BD391/$B$5&gt;$H$2,-BD391/'Carga-Descarga Año'!$B$5&lt;'SFV+BESS'!$I$7),BD391/$B$5,IF(AND(BD391&lt;0,BK390+BD391/$B$5&gt;$H$2,-BD391/'Carga-Descarga Año'!$B$5&gt;'SFV+BESS'!$I$7),-'SFV+BESS'!$I$7,IF(AND(BD391&lt;0,BK390+BD391/$B$5&lt;$H$2),-MIN('SFV+BESS'!$I$7,BK390-$H$2),0)))</f>
        <v>0</v>
      </c>
      <c r="BG391" s="33"/>
      <c r="BH391" s="33">
        <f t="shared" si="445"/>
        <v>0</v>
      </c>
      <c r="BI391" s="27">
        <f t="shared" si="409"/>
        <v>0</v>
      </c>
      <c r="BJ391" s="27">
        <f t="shared" si="446"/>
        <v>0</v>
      </c>
      <c r="BK391" s="28">
        <f>IF((BK390+BE391+BF391)&gt;=$B$2*'SFV+BESS'!$I$9, $B$2*'SFV+BESS'!$I$9, (BK390+BE391+BF391))</f>
        <v>173.61249999999998</v>
      </c>
      <c r="BL391" s="110">
        <f t="shared" si="410"/>
        <v>0</v>
      </c>
      <c r="BQ391" s="251"/>
      <c r="BR391" s="41">
        <v>15.9166666666667</v>
      </c>
      <c r="BS391" s="33">
        <f t="shared" si="464"/>
        <v>0</v>
      </c>
      <c r="BT391" s="33">
        <f>Gen_Cons_Horario!B3297</f>
        <v>0</v>
      </c>
      <c r="BU391" s="35">
        <f t="shared" si="439"/>
        <v>0</v>
      </c>
      <c r="BV391" s="116">
        <f>IF(AND(BU391&gt;0,BU391*$B$4+CB390&lt;=$B$2*'SFV+BESS'!$I$9,BU391&lt;'SFV+BESS'!$I$7), BU391*$B$4, IF(AND(BU391&gt;0,BU391*$B$4+CB390&gt;$B$2*'SFV+BESS'!$I$9,BU391*$B$4&lt;'SFV+BESS'!$I$7),$B$2*'SFV+BESS'!$I$9-CB390,IF(AND(BU391&gt;0,BU391*$B$4+CB390&gt;$B$2*'SFV+BESS'!$I$9,BU391*$B$4&gt;'SFV+BESS'!$I$7,CB390&lt;$B$2*'SFV+BESS'!$I$9),$B$2*'SFV+BESS'!$I$9-CB390,IF(AND(BU391&gt;0,BU391*$B$4+CB390&lt;=$B$2*'SFV+BESS'!$I$9,BU391&gt;'SFV+BESS'!$I$7),'SFV+BESS'!$I$7,0))))</f>
        <v>0</v>
      </c>
      <c r="BW391" s="27">
        <f>IF(AND(BU391&lt;0,CB390+BU391/$B$5&gt;$H$2,-BU391/'Carga-Descarga Año'!$B$5&lt;'SFV+BESS'!$I$7),BU391/$B$5,IF(AND(BU391&lt;0,CB390+BU391/$B$5&gt;$H$2,-BU391/'Carga-Descarga Año'!$B$5&gt;'SFV+BESS'!$I$7),-'SFV+BESS'!$I$7,IF(AND(BU391&lt;0,CB390+BU391/$B$5&lt;$H$2),-MIN('SFV+BESS'!$I$7,CB390-$H$2),0)))</f>
        <v>0</v>
      </c>
      <c r="BX391" s="33"/>
      <c r="BY391" s="33">
        <f t="shared" si="447"/>
        <v>0</v>
      </c>
      <c r="BZ391" s="27">
        <f t="shared" si="411"/>
        <v>0</v>
      </c>
      <c r="CA391" s="27">
        <f t="shared" si="412"/>
        <v>0</v>
      </c>
      <c r="CB391" s="28">
        <f>IF((CB390+BV391+BW391)&gt;=$B$2*'SFV+BESS'!$I$9, $B$2*'SFV+BESS'!$I$9, (CB390+BV391+BW391))</f>
        <v>173.61249999999998</v>
      </c>
      <c r="CC391" s="110">
        <f t="shared" si="413"/>
        <v>0</v>
      </c>
      <c r="CH391" s="251"/>
      <c r="CI391" s="41">
        <v>15.9166666666667</v>
      </c>
      <c r="CJ391" s="33">
        <f t="shared" si="465"/>
        <v>0</v>
      </c>
      <c r="CK391" s="33">
        <f>Gen_Cons_Horario!B4041</f>
        <v>0</v>
      </c>
      <c r="CL391" s="35">
        <f t="shared" si="440"/>
        <v>0</v>
      </c>
      <c r="CM391" s="116">
        <f>IF(AND(CL391&gt;0,CL391*$B$4+CS390&lt;=$B$2*'SFV+BESS'!$I$9,CL391&lt;'SFV+BESS'!$I$7), CL391*$B$4, IF(AND(CL391&gt;0,CL391*$B$4+CS390&gt;$B$2*'SFV+BESS'!$I$9,CL391*$B$4&lt;'SFV+BESS'!$I$7),$B$2*'SFV+BESS'!$I$9-CS390,IF(AND(CL391&gt;0,CL391*$B$4+CS390&gt;$B$2*'SFV+BESS'!$I$9,CL391*$B$4&gt;'SFV+BESS'!$I$7,CS390&lt;$B$2*'SFV+BESS'!$I$9),$B$2*'SFV+BESS'!$I$9-CS390,IF(AND(CL391&gt;0,CL391*$B$4+CS390&lt;=$B$2*'SFV+BESS'!$I$9,CL391&gt;'SFV+BESS'!$I$7),'SFV+BESS'!$I$7,0))))</f>
        <v>0</v>
      </c>
      <c r="CN391" s="27">
        <f>IF(AND(CL391&lt;0,CS390+CL391/$B$5&gt;$H$2,-CL391/'Carga-Descarga Año'!$B$5&lt;'SFV+BESS'!$I$7),CL391/$B$5,IF(AND(CL391&lt;0,CS390+CL391/$B$5&gt;$H$2,-CL391/'Carga-Descarga Año'!$B$5&gt;'SFV+BESS'!$I$7),-'SFV+BESS'!$I$7,IF(AND(CL391&lt;0,CS390+CL391/$B$5&lt;$H$2),-MIN('SFV+BESS'!$I$7,CS390-$H$2),0)))</f>
        <v>0</v>
      </c>
      <c r="CO391" s="33"/>
      <c r="CP391" s="33">
        <f t="shared" si="448"/>
        <v>0</v>
      </c>
      <c r="CQ391" s="27">
        <f t="shared" si="414"/>
        <v>0</v>
      </c>
      <c r="CR391" s="27">
        <f t="shared" si="449"/>
        <v>0</v>
      </c>
      <c r="CS391" s="28">
        <f>IF((CS390+CM391+CN391)&gt;=$B$2*'SFV+BESS'!$I$9, $B$2*'SFV+BESS'!$I$9, (CS390+CM391+CN391))</f>
        <v>173.61249999999998</v>
      </c>
      <c r="CT391" s="110">
        <f t="shared" si="415"/>
        <v>0</v>
      </c>
      <c r="CY391" s="251"/>
      <c r="CZ391" s="41">
        <v>15.9166666666667</v>
      </c>
      <c r="DA391" s="33">
        <f t="shared" si="466"/>
        <v>0</v>
      </c>
      <c r="DB391" s="33">
        <f>Gen_Cons_Horario!B4761</f>
        <v>0</v>
      </c>
      <c r="DC391" s="35">
        <f t="shared" si="431"/>
        <v>0</v>
      </c>
      <c r="DD391" s="116">
        <f>IF(AND(DC391&gt;0,DC391*$B$4+DJ390&lt;=$B$2*'SFV+BESS'!$I$9,DC391&lt;'SFV+BESS'!$I$7), DC391*$B$4, IF(AND(DC391&gt;0,DC391*$B$4+DJ390&gt;$B$2*'SFV+BESS'!$I$9,DC391*$B$4&lt;'SFV+BESS'!$I$7),$B$2*'SFV+BESS'!$I$9-DJ390,IF(AND(DC391&gt;0,DC391*$B$4+DJ390&gt;$B$2*'SFV+BESS'!$I$9,DC391*$B$4&gt;'SFV+BESS'!$I$7,DJ390&lt;$B$2*'SFV+BESS'!$I$9),$B$2*'SFV+BESS'!$I$9-DJ390,IF(AND(DC391&gt;0,DC391*$B$4+DJ390&lt;=$B$2*'SFV+BESS'!$I$9,DC391&gt;'SFV+BESS'!$I$7),'SFV+BESS'!$I$7,0))))</f>
        <v>0</v>
      </c>
      <c r="DE391" s="27">
        <f>IF(AND(DC391&lt;0,DJ390+DC391/$B$5&gt;$H$2,-DC391/'Carga-Descarga Año'!$B$5&lt;'SFV+BESS'!$I$7),DC391/$B$5,IF(AND(DC391&lt;0,DJ390+DC391/$B$5&gt;$H$2,-DC391/'Carga-Descarga Año'!$B$5&gt;'SFV+BESS'!$I$7),-'SFV+BESS'!$I$7,IF(AND(DC391&lt;0,DJ390+DC391/$B$5&lt;$H$2),-MIN('SFV+BESS'!$I$7,DJ390-$H$2),0)))</f>
        <v>0</v>
      </c>
      <c r="DF391" s="33"/>
      <c r="DG391" s="33">
        <f t="shared" si="450"/>
        <v>0</v>
      </c>
      <c r="DH391" s="27">
        <f t="shared" si="416"/>
        <v>0</v>
      </c>
      <c r="DI391" s="27">
        <f t="shared" si="417"/>
        <v>0</v>
      </c>
      <c r="DJ391" s="28">
        <f>IF((DJ390+DD391+DE391)&gt;=$B$2*'SFV+BESS'!$I$9, $B$2*'SFV+BESS'!$I$9, (DJ390+DD391+DE391))</f>
        <v>173.61249999999998</v>
      </c>
      <c r="DK391" s="110">
        <f t="shared" si="418"/>
        <v>0</v>
      </c>
      <c r="DP391" s="251"/>
      <c r="DQ391" s="41">
        <v>15.9166666666667</v>
      </c>
      <c r="DR391" s="33">
        <f t="shared" si="467"/>
        <v>0</v>
      </c>
      <c r="DS391" s="33">
        <f>Gen_Cons_Horario!B5505</f>
        <v>0</v>
      </c>
      <c r="DT391" s="35">
        <f t="shared" si="432"/>
        <v>0</v>
      </c>
      <c r="DU391" s="116">
        <f>IF(AND(DT391&gt;0,DT391*$B$4+EA390&lt;=$B$2*'SFV+BESS'!$I$9,DT391&lt;'SFV+BESS'!$I$7), DT391*$B$4, IF(AND(DT391&gt;0,DT391*$B$4+EA390&gt;$B$2*'SFV+BESS'!$I$9,DT391*$B$4&lt;'SFV+BESS'!$I$7),$B$2*'SFV+BESS'!$I$9-EA390,IF(AND(DT391&gt;0,DT391*$B$4+EA390&gt;$B$2*'SFV+BESS'!$I$9,DT391*$B$4&gt;'SFV+BESS'!$I$7,EA390&lt;$B$2*'SFV+BESS'!$I$9),$B$2*'SFV+BESS'!$I$9-EA390,IF(AND(DT391&gt;0,DT391*$B$4+EA390&lt;=$B$2*'SFV+BESS'!$I$9,DT391&gt;'SFV+BESS'!$I$7),'SFV+BESS'!$I$7,0))))</f>
        <v>0</v>
      </c>
      <c r="DV391" s="27">
        <f>IF(AND(DT391&lt;0,EA390+DT391/$B$5&gt;$H$2,-DT391/'Carga-Descarga Año'!$B$5&lt;'SFV+BESS'!$I$7),DT391/$B$5,IF(AND(DT391&lt;0,EA390+DT391/$B$5&gt;$H$2,-DT391/'Carga-Descarga Año'!$B$5&gt;'SFV+BESS'!$I$7),-'SFV+BESS'!$I$7,IF(AND(DT391&lt;0,EA390+DT391/$B$5&lt;$H$2),-MIN('SFV+BESS'!$I$7,EA390-$H$2),0)))</f>
        <v>0</v>
      </c>
      <c r="DW391" s="33"/>
      <c r="DX391" s="33">
        <f t="shared" si="451"/>
        <v>0</v>
      </c>
      <c r="DY391" s="27">
        <f t="shared" si="419"/>
        <v>0</v>
      </c>
      <c r="DZ391" s="27">
        <f t="shared" si="452"/>
        <v>0</v>
      </c>
      <c r="EA391" s="28">
        <f>IF((EA390+DU391+DV391)&gt;=$B$2*'SFV+BESS'!$I$9, $B$2*'SFV+BESS'!$I$9, (EA390+DU391+DV391))</f>
        <v>173.61249999999998</v>
      </c>
      <c r="EB391" s="110">
        <f t="shared" si="420"/>
        <v>0</v>
      </c>
      <c r="EG391" s="251"/>
      <c r="EH391" s="41">
        <v>15.9166666666667</v>
      </c>
      <c r="EI391" s="33">
        <f t="shared" si="468"/>
        <v>0</v>
      </c>
      <c r="EJ391" s="33">
        <f>Gen_Cons_Horario!B6249</f>
        <v>0</v>
      </c>
      <c r="EK391" s="35">
        <f t="shared" si="433"/>
        <v>0</v>
      </c>
      <c r="EL391" s="116">
        <f>IF(AND(EK391&gt;0,EK391*$B$4+ER390&lt;=$B$2*'SFV+BESS'!$I$9,EK391&lt;'SFV+BESS'!$I$7), EK391*$B$4, IF(AND(EK391&gt;0,EK391*$B$4+ER390&gt;$B$2*'SFV+BESS'!$I$9,EK391*$B$4&lt;'SFV+BESS'!$I$7),$B$2*'SFV+BESS'!$I$9-ER390,IF(AND(EK391&gt;0,EK391*$B$4+ER390&gt;$B$2*'SFV+BESS'!$I$9,EK391*$B$4&gt;'SFV+BESS'!$I$7,ER390&lt;$B$2*'SFV+BESS'!$I$9),$B$2*'SFV+BESS'!$I$9-ER390,IF(AND(EK391&gt;0,EK391*$B$4+ER390&lt;=$B$2*'SFV+BESS'!$I$9,EK391&gt;'SFV+BESS'!$I$7),'SFV+BESS'!$I$7,0))))</f>
        <v>0</v>
      </c>
      <c r="EM391" s="27">
        <f>IF(AND(EK391&lt;0,ER390+EK391/$B$5&gt;$H$2,-EK391/'Carga-Descarga Año'!$B$5&lt;'SFV+BESS'!$I$7),EK391/$B$5,IF(AND(EK391&lt;0,ER390+EK391/$B$5&gt;$H$2,-EK391/'Carga-Descarga Año'!$B$5&gt;'SFV+BESS'!$I$7),-'SFV+BESS'!$I$7,IF(AND(EK391&lt;0,ER390+EK391/$B$5&lt;$H$2),-MIN('SFV+BESS'!$I$7,ER390-$H$2),0)))</f>
        <v>0</v>
      </c>
      <c r="EN391" s="33"/>
      <c r="EO391" s="33">
        <f t="shared" si="453"/>
        <v>0</v>
      </c>
      <c r="EP391" s="27">
        <f t="shared" si="421"/>
        <v>0</v>
      </c>
      <c r="EQ391" s="27">
        <f t="shared" si="454"/>
        <v>0</v>
      </c>
      <c r="ER391" s="28">
        <f>IF((ER390+EL391+EM391)&gt;=$B$2*'SFV+BESS'!$I$9, $B$2*'SFV+BESS'!$I$9, (ER390+EL391+EM391))</f>
        <v>173.61249999999998</v>
      </c>
      <c r="ES391" s="110">
        <f t="shared" si="422"/>
        <v>0</v>
      </c>
      <c r="EX391" s="251"/>
      <c r="EY391" s="41">
        <v>15.9166666666667</v>
      </c>
      <c r="EZ391" s="33">
        <f t="shared" si="469"/>
        <v>0</v>
      </c>
      <c r="FA391" s="33">
        <f>Gen_Cons_Horario!B6969</f>
        <v>0</v>
      </c>
      <c r="FB391" s="35">
        <f t="shared" si="434"/>
        <v>0</v>
      </c>
      <c r="FC391" s="116">
        <f>IF(AND(FB391&gt;0,FB391*$B$4+FI390&lt;=$B$2*'SFV+BESS'!$I$9,FB391&lt;'SFV+BESS'!$I$7), FB391*$B$4, IF(AND(FB391&gt;0,FB391*$B$4+FI390&gt;$B$2*'SFV+BESS'!$I$9,FB391*$B$4&lt;'SFV+BESS'!$I$7),$B$2*'SFV+BESS'!$I$9-FI390,IF(AND(FB391&gt;0,FB391*$B$4+FI390&gt;$B$2*'SFV+BESS'!$I$9,FB391*$B$4&gt;'SFV+BESS'!$I$7,FI390&lt;$B$2*'SFV+BESS'!$I$9),$B$2*'SFV+BESS'!$I$9-FI390,IF(AND(FB391&gt;0,FB391*$B$4+FI390&lt;=$B$2*'SFV+BESS'!$I$9,FB391&gt;'SFV+BESS'!$I$7),'SFV+BESS'!$I$7,0))))</f>
        <v>0</v>
      </c>
      <c r="FD391" s="27">
        <f>IF(AND(FB391&lt;0,FI390+FB391/$B$5&gt;$H$2,-FB391/'Carga-Descarga Año'!$B$5&lt;'SFV+BESS'!$I$7),FB391/$B$5,IF(AND(FB391&lt;0,FI390+FB391/$B$5&gt;$H$2,-FB391/'Carga-Descarga Año'!$B$5&gt;'SFV+BESS'!$I$7),-'SFV+BESS'!$I$7,IF(AND(FB391&lt;0,FI390+FB391/$B$5&lt;$H$2),-MIN('SFV+BESS'!$I$7,FI390-$H$2),0)))</f>
        <v>0</v>
      </c>
      <c r="FE391" s="33"/>
      <c r="FF391" s="33">
        <f t="shared" si="455"/>
        <v>0</v>
      </c>
      <c r="FG391" s="27">
        <f t="shared" si="423"/>
        <v>0</v>
      </c>
      <c r="FH391" s="27">
        <f t="shared" si="456"/>
        <v>0</v>
      </c>
      <c r="FI391" s="28">
        <f>IF((FI390+FC391+FD391)&gt;=$B$2*'SFV+BESS'!$I$9, $B$2*'SFV+BESS'!$I$9, (FI390+FC391+FD391))</f>
        <v>173.61249999999998</v>
      </c>
      <c r="FJ391" s="110">
        <f t="shared" si="424"/>
        <v>0</v>
      </c>
      <c r="FO391" s="251"/>
      <c r="FP391" s="41">
        <v>15.9166666666667</v>
      </c>
      <c r="FQ391" s="33">
        <f t="shared" si="470"/>
        <v>0</v>
      </c>
      <c r="FR391" s="33">
        <f>Gen_Cons_Horario!B7713</f>
        <v>0</v>
      </c>
      <c r="FS391" s="35">
        <f t="shared" si="435"/>
        <v>0</v>
      </c>
      <c r="FT391" s="116">
        <f>IF(AND(FS391&gt;0,FS391*$B$4+FZ390&lt;=$B$2*'SFV+BESS'!$I$9,FS391&lt;'SFV+BESS'!$I$7), FS391*$B$4, IF(AND(FS391&gt;0,FS391*$B$4+FZ390&gt;$B$2*'SFV+BESS'!$I$9,FS391*$B$4&lt;'SFV+BESS'!$I$7),$B$2*'SFV+BESS'!$I$9-FZ390,IF(AND(FS391&gt;0,FS391*$B$4+FZ390&gt;$B$2*'SFV+BESS'!$I$9,FS391*$B$4&gt;'SFV+BESS'!$I$7,FZ390&lt;$B$2*'SFV+BESS'!$I$9),$B$2*'SFV+BESS'!$I$9-FZ390,IF(AND(FS391&gt;0,FS391*$B$4+FZ390&lt;=$B$2*'SFV+BESS'!$I$9,FS391&gt;'SFV+BESS'!$I$7),'SFV+BESS'!$I$7,0))))</f>
        <v>0</v>
      </c>
      <c r="FU391" s="27">
        <f>IF(AND(FS391&lt;0,FZ390+FS391/$B$5&gt;$H$2,-FS391/'Carga-Descarga Año'!$B$5&lt;'SFV+BESS'!$I$7),FS391/$B$5,IF(AND(FS391&lt;0,FZ390+FS391/$B$5&gt;$H$2,-FS391/'Carga-Descarga Año'!$B$5&gt;'SFV+BESS'!$I$7),-'SFV+BESS'!$I$7,IF(AND(FS391&lt;0,FZ390+FS391/$B$5&lt;$H$2),-MIN('SFV+BESS'!$I$7,FZ390-$H$2),0)))</f>
        <v>0</v>
      </c>
      <c r="FV391" s="33"/>
      <c r="FW391" s="33">
        <f t="shared" si="457"/>
        <v>0</v>
      </c>
      <c r="FX391" s="27">
        <f t="shared" si="425"/>
        <v>0</v>
      </c>
      <c r="FY391" s="27">
        <f t="shared" si="458"/>
        <v>0</v>
      </c>
      <c r="FZ391" s="28">
        <f>IF((FZ390+FT391+FU391)&gt;=$B$2*'SFV+BESS'!$I$9, $B$2*'SFV+BESS'!$I$9, (FZ390+FT391+FU391))</f>
        <v>173.61249999999998</v>
      </c>
      <c r="GA391" s="110">
        <f t="shared" si="426"/>
        <v>0</v>
      </c>
      <c r="GF391" s="251"/>
      <c r="GG391" s="41">
        <v>15.9166666666667</v>
      </c>
      <c r="GH391" s="33">
        <f t="shared" si="471"/>
        <v>0</v>
      </c>
      <c r="GI391" s="33">
        <f>Gen_Cons_Horario!B8433</f>
        <v>22.371000000000002</v>
      </c>
      <c r="GJ391" s="35">
        <f t="shared" si="441"/>
        <v>-22.371000000000002</v>
      </c>
      <c r="GK391" s="116">
        <f>IF(AND(GJ391&gt;0,GJ391*$B$4+GQ390&lt;=$B$2*'SFV+BESS'!$I$9,GJ391&lt;'SFV+BESS'!$I$7), GJ391*$B$4, IF(AND(GJ391&gt;0,GJ391*$B$4+GQ390&gt;$B$2*'SFV+BESS'!$I$9,GJ391*$B$4&lt;'SFV+BESS'!$I$7),$B$2*'SFV+BESS'!$I$9-GQ390,IF(AND(GJ391&gt;0,GJ391*$B$4+GQ390&gt;$B$2*'SFV+BESS'!$I$9,GJ391*$B$4&gt;'SFV+BESS'!$I$7,GQ390&lt;$B$2*'SFV+BESS'!$I$9),$B$2*'SFV+BESS'!$I$9-GQ390,IF(AND(GJ391&gt;0,GJ391*$B$4+GQ390&lt;=$B$2*'SFV+BESS'!$I$9,GJ391&gt;'SFV+BESS'!$I$7),'SFV+BESS'!$I$7,0))))</f>
        <v>0</v>
      </c>
      <c r="GL391" s="27">
        <f>IF(AND(GJ391&lt;0,GQ390+GJ391/$B$5&gt;$H$2,-GJ391/'Carga-Descarga Año'!$B$5&lt;'SFV+BESS'!$I$7),GJ391/$B$5,IF(AND(GJ391&lt;0,GQ390+GJ391/$B$5&gt;$H$2,-GJ391/'Carga-Descarga Año'!$B$5&gt;'SFV+BESS'!$I$7),-'SFV+BESS'!$I$7,IF(AND(GJ391&lt;0,GQ390+GJ391/$B$5&lt;$H$2),-MIN('SFV+BESS'!$I$7,GQ390-$H$2),0)))</f>
        <v>-23.548421052631582</v>
      </c>
      <c r="GM391" s="33"/>
      <c r="GN391" s="33">
        <f t="shared" si="459"/>
        <v>0</v>
      </c>
      <c r="GO391" s="27">
        <f t="shared" si="427"/>
        <v>22.371000000000002</v>
      </c>
      <c r="GP391" s="27">
        <f t="shared" si="460"/>
        <v>0</v>
      </c>
      <c r="GQ391" s="28">
        <f>IF((GQ390+GK391+GL391)&gt;=$B$2*'SFV+BESS'!$I$9, $B$2*'SFV+BESS'!$I$9, (GQ390+GK391+GL391))</f>
        <v>123.97082976553263</v>
      </c>
      <c r="GR391" s="110">
        <f t="shared" si="428"/>
        <v>0</v>
      </c>
    </row>
    <row r="392" spans="1:200">
      <c r="A392" s="250"/>
      <c r="B392" s="41">
        <v>15.9583333333333</v>
      </c>
      <c r="C392" s="38">
        <f t="shared" si="442"/>
        <v>0</v>
      </c>
      <c r="D392" s="2">
        <f>Gen_Cons_Horario!B418</f>
        <v>0</v>
      </c>
      <c r="E392" s="140">
        <f t="shared" si="400"/>
        <v>0</v>
      </c>
      <c r="F392" s="116">
        <f>IF(AND(E392&gt;0,E392*$B$4+L391&lt;=$B$2*'SFV+BESS'!$I$9,E392&lt;'SFV+BESS'!$I$7), E392*$B$4, IF(AND(E392&gt;0,E392*$B$4+L391&gt;$B$2*'SFV+BESS'!$I$9,E392*$B$4&lt;'SFV+BESS'!$I$7),$B$2*'SFV+BESS'!$I$9-L391,IF(AND(E392&gt;0,E392*$B$4+L391&gt;$B$2*'SFV+BESS'!$I$9,E392*$B$4&gt;'SFV+BESS'!$I$7,L391&lt;$B$2*'SFV+BESS'!$I$9),$B$2*'SFV+BESS'!$I$9-L391,IF(AND(E392&gt;0,E392*$B$4+L391&lt;=$B$2*'SFV+BESS'!$I$9,E392&gt;'SFV+BESS'!$I$7),'SFV+BESS'!$I$7,0))))</f>
        <v>0</v>
      </c>
      <c r="G392" s="27">
        <f>IF(AND(E392&lt;0,L391+E392/$B$5&gt;$H$2,-E392/'Carga-Descarga Año'!$B$5&lt;'SFV+BESS'!$I$7),E392/$B$5,IF(AND(E392&lt;0,L391+E392/$B$5&gt;$H$2,-E392/'Carga-Descarga Año'!$B$5&gt;'SFV+BESS'!$I$7),-'SFV+BESS'!$I$7,IF(AND(E392&lt;0,L391+E392/$B$5&lt;$H$2),-MIN('SFV+BESS'!$I$7,L391-$H$2),0)))</f>
        <v>0</v>
      </c>
      <c r="I392" s="38">
        <f t="shared" si="401"/>
        <v>0</v>
      </c>
      <c r="J392" s="27">
        <f t="shared" si="403"/>
        <v>0</v>
      </c>
      <c r="K392" s="27">
        <f t="shared" si="402"/>
        <v>0</v>
      </c>
      <c r="L392" s="28">
        <f>IF((L391+F392+G392)&gt;=$B$2*'SFV+BESS'!$I$9, $B$2*'SFV+BESS'!$I$9, (L391+F392+G392))</f>
        <v>150.06407894736839</v>
      </c>
      <c r="M392" s="110">
        <f t="shared" si="404"/>
        <v>0</v>
      </c>
      <c r="R392" s="251"/>
      <c r="S392" s="41">
        <v>15.9583333333333</v>
      </c>
      <c r="T392" s="2">
        <f t="shared" si="461"/>
        <v>0</v>
      </c>
      <c r="U392" s="2">
        <f>Gen_Cons_Horario!B1162</f>
        <v>0</v>
      </c>
      <c r="V392" s="35">
        <f t="shared" si="436"/>
        <v>0</v>
      </c>
      <c r="W392" s="116">
        <f>IF(AND(V392&gt;0,V392*$B$4+AC391&lt;=$B$2*'SFV+BESS'!$I$9,V392&lt;'SFV+BESS'!$I$7), V392*$B$4, IF(AND(V392&gt;0,V392*$B$4+AC391&gt;$B$2*'SFV+BESS'!$I$9,V392*$B$4&lt;'SFV+BESS'!$I$7),$B$2*'SFV+BESS'!$I$9-AC391,IF(AND(V392&gt;0,V392*$B$4+AC391&gt;$B$2*'SFV+BESS'!$I$9,V392*$B$4&gt;'SFV+BESS'!$I$7,AC391&lt;$B$2*'SFV+BESS'!$I$9),$B$2*'SFV+BESS'!$I$9-AC391,IF(AND(V392&gt;0,V392*$B$4+AC391&lt;=$B$2*'SFV+BESS'!$I$9,V392&gt;'SFV+BESS'!$I$7),'SFV+BESS'!$I$7,0))))</f>
        <v>0</v>
      </c>
      <c r="X392" s="27">
        <f>IF(AND(V392&lt;0,AC391+V392/$B$5&gt;$H$2,-V392/'Carga-Descarga Año'!$B$5&lt;'SFV+BESS'!$I$7),V392/$B$5,IF(AND(V392&lt;0,AC391+V392/$B$5&gt;$H$2,-V392/'Carga-Descarga Año'!$B$5&gt;'SFV+BESS'!$I$7),-'SFV+BESS'!$I$7,IF(AND(V392&lt;0,AC391+V392/$B$5&lt;$H$2),-MIN('SFV+BESS'!$I$7,AC391-$H$2),0)))</f>
        <v>0</v>
      </c>
      <c r="Z392" s="33">
        <f t="shared" si="430"/>
        <v>0</v>
      </c>
      <c r="AA392" s="27">
        <f t="shared" si="405"/>
        <v>0</v>
      </c>
      <c r="AB392" s="27">
        <f t="shared" si="429"/>
        <v>0</v>
      </c>
      <c r="AC392" s="28">
        <f>IF((AC391+W392+X392)&gt;=$B$2*'SFV+BESS'!$I$9, $B$2*'SFV+BESS'!$I$9, (AC391+W392+X392))</f>
        <v>173.61249999999998</v>
      </c>
      <c r="AD392" s="110">
        <f t="shared" si="406"/>
        <v>0</v>
      </c>
      <c r="AI392" s="251"/>
      <c r="AJ392" s="41">
        <v>15.9583333333333</v>
      </c>
      <c r="AK392" s="52">
        <f t="shared" si="462"/>
        <v>0</v>
      </c>
      <c r="AL392" s="33">
        <f>Gen_Cons_Horario!B1834</f>
        <v>0</v>
      </c>
      <c r="AM392" s="35">
        <f t="shared" si="437"/>
        <v>0</v>
      </c>
      <c r="AN392" s="116">
        <f>IF(AND(AM392&gt;0,AM392*$B$4+AT391&lt;=$B$2*'SFV+BESS'!$I$9,AM392&lt;'SFV+BESS'!$I$7), AM392*$B$4, IF(AND(AM392&gt;0,AM392*$B$4+AT391&gt;$B$2*'SFV+BESS'!$I$9,AM392*$B$4&lt;'SFV+BESS'!$I$7),$B$2*'SFV+BESS'!$I$9-AT391,IF(AND(AM392&gt;0,AM392*$B$4+AT391&gt;$B$2*'SFV+BESS'!$I$9,AM392*$B$4&gt;'SFV+BESS'!$I$7,AT391&lt;$B$2*'SFV+BESS'!$I$9),$B$2*'SFV+BESS'!$I$9-AT391,IF(AND(AM392&gt;0,AM392*$B$4+AT391&lt;=$B$2*'SFV+BESS'!$I$9,AM392&gt;'SFV+BESS'!$I$7),'SFV+BESS'!$I$7,0))))</f>
        <v>0</v>
      </c>
      <c r="AO392" s="27">
        <f>IF(AND(AM392&lt;0,AT391+AM392/$B$5&gt;$H$2,-AM392/'Carga-Descarga Año'!$B$5&lt;'SFV+BESS'!$I$7),AM392/$B$5,IF(AND(AM392&lt;0,AT391+AM392/$B$5&gt;$H$2,-AM392/'Carga-Descarga Año'!$B$5&gt;'SFV+BESS'!$I$7),-'SFV+BESS'!$I$7,IF(AND(AM392&lt;0,AT391+AM392/$B$5&lt;$H$2),-MIN('SFV+BESS'!$I$7,AT391-$H$2),0)))</f>
        <v>0</v>
      </c>
      <c r="AP392" s="33"/>
      <c r="AQ392" s="33">
        <f t="shared" si="443"/>
        <v>0</v>
      </c>
      <c r="AR392" s="27">
        <f t="shared" si="407"/>
        <v>0</v>
      </c>
      <c r="AS392" s="27">
        <f t="shared" si="444"/>
        <v>0</v>
      </c>
      <c r="AT392" s="28">
        <f>IF((AT391+AN392+AO392)&gt;=$B$2*'SFV+BESS'!$I$9, $B$2*'SFV+BESS'!$I$9, (AT391+AN392+AO392))</f>
        <v>173.61249999999998</v>
      </c>
      <c r="AU392" s="110">
        <f t="shared" si="408"/>
        <v>0</v>
      </c>
      <c r="AZ392" s="251"/>
      <c r="BA392" s="41">
        <v>15.9583333333333</v>
      </c>
      <c r="BB392" s="33">
        <f t="shared" si="463"/>
        <v>0</v>
      </c>
      <c r="BC392" s="33">
        <f>Gen_Cons_Horario!B2578</f>
        <v>0</v>
      </c>
      <c r="BD392" s="35">
        <f t="shared" si="438"/>
        <v>0</v>
      </c>
      <c r="BE392" s="116">
        <f>IF(AND(BD392&gt;0,BD392*$B$4+BK391&lt;=$B$2*'SFV+BESS'!$I$9,BD392&lt;'SFV+BESS'!$I$7), BD392*$B$4, IF(AND(BD392&gt;0,BD392*$B$4+BK391&gt;$B$2*'SFV+BESS'!$I$9,BD392*$B$4&lt;'SFV+BESS'!$I$7),$B$2*'SFV+BESS'!$I$9-BK391,IF(AND(BD392&gt;0,BD392*$B$4+BK391&gt;$B$2*'SFV+BESS'!$I$9,BD392*$B$4&gt;'SFV+BESS'!$I$7,BK391&lt;$B$2*'SFV+BESS'!$I$9),$B$2*'SFV+BESS'!$I$9-BK391,IF(AND(BD392&gt;0,BD392*$B$4+BK391&lt;=$B$2*'SFV+BESS'!$I$9,BD392&gt;'SFV+BESS'!$I$7),'SFV+BESS'!$I$7,0))))</f>
        <v>0</v>
      </c>
      <c r="BF392" s="27">
        <f>IF(AND(BD392&lt;0,BK391+BD392/$B$5&gt;$H$2,-BD392/'Carga-Descarga Año'!$B$5&lt;'SFV+BESS'!$I$7),BD392/$B$5,IF(AND(BD392&lt;0,BK391+BD392/$B$5&gt;$H$2,-BD392/'Carga-Descarga Año'!$B$5&gt;'SFV+BESS'!$I$7),-'SFV+BESS'!$I$7,IF(AND(BD392&lt;0,BK391+BD392/$B$5&lt;$H$2),-MIN('SFV+BESS'!$I$7,BK391-$H$2),0)))</f>
        <v>0</v>
      </c>
      <c r="BG392" s="33"/>
      <c r="BH392" s="33">
        <f t="shared" si="445"/>
        <v>0</v>
      </c>
      <c r="BI392" s="27">
        <f t="shared" si="409"/>
        <v>0</v>
      </c>
      <c r="BJ392" s="27">
        <f t="shared" si="446"/>
        <v>0</v>
      </c>
      <c r="BK392" s="28">
        <f>IF((BK391+BE392+BF392)&gt;=$B$2*'SFV+BESS'!$I$9, $B$2*'SFV+BESS'!$I$9, (BK391+BE392+BF392))</f>
        <v>173.61249999999998</v>
      </c>
      <c r="BL392" s="110">
        <f t="shared" si="410"/>
        <v>0</v>
      </c>
      <c r="BQ392" s="251"/>
      <c r="BR392" s="41">
        <v>15.9583333333333</v>
      </c>
      <c r="BS392" s="33">
        <f t="shared" si="464"/>
        <v>0</v>
      </c>
      <c r="BT392" s="33">
        <f>Gen_Cons_Horario!B3298</f>
        <v>0</v>
      </c>
      <c r="BU392" s="35">
        <f t="shared" si="439"/>
        <v>0</v>
      </c>
      <c r="BV392" s="116">
        <f>IF(AND(BU392&gt;0,BU392*$B$4+CB391&lt;=$B$2*'SFV+BESS'!$I$9,BU392&lt;'SFV+BESS'!$I$7), BU392*$B$4, IF(AND(BU392&gt;0,BU392*$B$4+CB391&gt;$B$2*'SFV+BESS'!$I$9,BU392*$B$4&lt;'SFV+BESS'!$I$7),$B$2*'SFV+BESS'!$I$9-CB391,IF(AND(BU392&gt;0,BU392*$B$4+CB391&gt;$B$2*'SFV+BESS'!$I$9,BU392*$B$4&gt;'SFV+BESS'!$I$7,CB391&lt;$B$2*'SFV+BESS'!$I$9),$B$2*'SFV+BESS'!$I$9-CB391,IF(AND(BU392&gt;0,BU392*$B$4+CB391&lt;=$B$2*'SFV+BESS'!$I$9,BU392&gt;'SFV+BESS'!$I$7),'SFV+BESS'!$I$7,0))))</f>
        <v>0</v>
      </c>
      <c r="BW392" s="27">
        <f>IF(AND(BU392&lt;0,CB391+BU392/$B$5&gt;$H$2,-BU392/'Carga-Descarga Año'!$B$5&lt;'SFV+BESS'!$I$7),BU392/$B$5,IF(AND(BU392&lt;0,CB391+BU392/$B$5&gt;$H$2,-BU392/'Carga-Descarga Año'!$B$5&gt;'SFV+BESS'!$I$7),-'SFV+BESS'!$I$7,IF(AND(BU392&lt;0,CB391+BU392/$B$5&lt;$H$2),-MIN('SFV+BESS'!$I$7,CB391-$H$2),0)))</f>
        <v>0</v>
      </c>
      <c r="BX392" s="33"/>
      <c r="BY392" s="33">
        <f t="shared" si="447"/>
        <v>0</v>
      </c>
      <c r="BZ392" s="27">
        <f t="shared" si="411"/>
        <v>0</v>
      </c>
      <c r="CA392" s="27">
        <f t="shared" si="412"/>
        <v>0</v>
      </c>
      <c r="CB392" s="28">
        <f>IF((CB391+BV392+BW392)&gt;=$B$2*'SFV+BESS'!$I$9, $B$2*'SFV+BESS'!$I$9, (CB391+BV392+BW392))</f>
        <v>173.61249999999998</v>
      </c>
      <c r="CC392" s="110">
        <f t="shared" si="413"/>
        <v>0</v>
      </c>
      <c r="CH392" s="251"/>
      <c r="CI392" s="41">
        <v>15.9583333333333</v>
      </c>
      <c r="CJ392" s="33">
        <f t="shared" si="465"/>
        <v>0</v>
      </c>
      <c r="CK392" s="33">
        <f>Gen_Cons_Horario!B4042</f>
        <v>0</v>
      </c>
      <c r="CL392" s="35">
        <f t="shared" si="440"/>
        <v>0</v>
      </c>
      <c r="CM392" s="116">
        <f>IF(AND(CL392&gt;0,CL392*$B$4+CS391&lt;=$B$2*'SFV+BESS'!$I$9,CL392&lt;'SFV+BESS'!$I$7), CL392*$B$4, IF(AND(CL392&gt;0,CL392*$B$4+CS391&gt;$B$2*'SFV+BESS'!$I$9,CL392*$B$4&lt;'SFV+BESS'!$I$7),$B$2*'SFV+BESS'!$I$9-CS391,IF(AND(CL392&gt;0,CL392*$B$4+CS391&gt;$B$2*'SFV+BESS'!$I$9,CL392*$B$4&gt;'SFV+BESS'!$I$7,CS391&lt;$B$2*'SFV+BESS'!$I$9),$B$2*'SFV+BESS'!$I$9-CS391,IF(AND(CL392&gt;0,CL392*$B$4+CS391&lt;=$B$2*'SFV+BESS'!$I$9,CL392&gt;'SFV+BESS'!$I$7),'SFV+BESS'!$I$7,0))))</f>
        <v>0</v>
      </c>
      <c r="CN392" s="27">
        <f>IF(AND(CL392&lt;0,CS391+CL392/$B$5&gt;$H$2,-CL392/'Carga-Descarga Año'!$B$5&lt;'SFV+BESS'!$I$7),CL392/$B$5,IF(AND(CL392&lt;0,CS391+CL392/$B$5&gt;$H$2,-CL392/'Carga-Descarga Año'!$B$5&gt;'SFV+BESS'!$I$7),-'SFV+BESS'!$I$7,IF(AND(CL392&lt;0,CS391+CL392/$B$5&lt;$H$2),-MIN('SFV+BESS'!$I$7,CS391-$H$2),0)))</f>
        <v>0</v>
      </c>
      <c r="CO392" s="33"/>
      <c r="CP392" s="33">
        <f t="shared" si="448"/>
        <v>0</v>
      </c>
      <c r="CQ392" s="27">
        <f t="shared" si="414"/>
        <v>0</v>
      </c>
      <c r="CR392" s="27">
        <f t="shared" si="449"/>
        <v>0</v>
      </c>
      <c r="CS392" s="28">
        <f>IF((CS391+CM392+CN392)&gt;=$B$2*'SFV+BESS'!$I$9, $B$2*'SFV+BESS'!$I$9, (CS391+CM392+CN392))</f>
        <v>173.61249999999998</v>
      </c>
      <c r="CT392" s="110">
        <f t="shared" si="415"/>
        <v>0</v>
      </c>
      <c r="CY392" s="251"/>
      <c r="CZ392" s="41">
        <v>15.9583333333333</v>
      </c>
      <c r="DA392" s="33">
        <f t="shared" si="466"/>
        <v>0</v>
      </c>
      <c r="DB392" s="33">
        <f>Gen_Cons_Horario!B4762</f>
        <v>0</v>
      </c>
      <c r="DC392" s="35">
        <f t="shared" si="431"/>
        <v>0</v>
      </c>
      <c r="DD392" s="116">
        <f>IF(AND(DC392&gt;0,DC392*$B$4+DJ391&lt;=$B$2*'SFV+BESS'!$I$9,DC392&lt;'SFV+BESS'!$I$7), DC392*$B$4, IF(AND(DC392&gt;0,DC392*$B$4+DJ391&gt;$B$2*'SFV+BESS'!$I$9,DC392*$B$4&lt;'SFV+BESS'!$I$7),$B$2*'SFV+BESS'!$I$9-DJ391,IF(AND(DC392&gt;0,DC392*$B$4+DJ391&gt;$B$2*'SFV+BESS'!$I$9,DC392*$B$4&gt;'SFV+BESS'!$I$7,DJ391&lt;$B$2*'SFV+BESS'!$I$9),$B$2*'SFV+BESS'!$I$9-DJ391,IF(AND(DC392&gt;0,DC392*$B$4+DJ391&lt;=$B$2*'SFV+BESS'!$I$9,DC392&gt;'SFV+BESS'!$I$7),'SFV+BESS'!$I$7,0))))</f>
        <v>0</v>
      </c>
      <c r="DE392" s="27">
        <f>IF(AND(DC392&lt;0,DJ391+DC392/$B$5&gt;$H$2,-DC392/'Carga-Descarga Año'!$B$5&lt;'SFV+BESS'!$I$7),DC392/$B$5,IF(AND(DC392&lt;0,DJ391+DC392/$B$5&gt;$H$2,-DC392/'Carga-Descarga Año'!$B$5&gt;'SFV+BESS'!$I$7),-'SFV+BESS'!$I$7,IF(AND(DC392&lt;0,DJ391+DC392/$B$5&lt;$H$2),-MIN('SFV+BESS'!$I$7,DJ391-$H$2),0)))</f>
        <v>0</v>
      </c>
      <c r="DF392" s="33"/>
      <c r="DG392" s="33">
        <f t="shared" si="450"/>
        <v>0</v>
      </c>
      <c r="DH392" s="27">
        <f t="shared" si="416"/>
        <v>0</v>
      </c>
      <c r="DI392" s="27">
        <f t="shared" si="417"/>
        <v>0</v>
      </c>
      <c r="DJ392" s="28">
        <f>IF((DJ391+DD392+DE392)&gt;=$B$2*'SFV+BESS'!$I$9, $B$2*'SFV+BESS'!$I$9, (DJ391+DD392+DE392))</f>
        <v>173.61249999999998</v>
      </c>
      <c r="DK392" s="110">
        <f t="shared" si="418"/>
        <v>0</v>
      </c>
      <c r="DP392" s="251"/>
      <c r="DQ392" s="41">
        <v>15.9583333333333</v>
      </c>
      <c r="DR392" s="33">
        <f t="shared" si="467"/>
        <v>0</v>
      </c>
      <c r="DS392" s="33">
        <f>Gen_Cons_Horario!B5506</f>
        <v>0</v>
      </c>
      <c r="DT392" s="35">
        <f t="shared" si="432"/>
        <v>0</v>
      </c>
      <c r="DU392" s="116">
        <f>IF(AND(DT392&gt;0,DT392*$B$4+EA391&lt;=$B$2*'SFV+BESS'!$I$9,DT392&lt;'SFV+BESS'!$I$7), DT392*$B$4, IF(AND(DT392&gt;0,DT392*$B$4+EA391&gt;$B$2*'SFV+BESS'!$I$9,DT392*$B$4&lt;'SFV+BESS'!$I$7),$B$2*'SFV+BESS'!$I$9-EA391,IF(AND(DT392&gt;0,DT392*$B$4+EA391&gt;$B$2*'SFV+BESS'!$I$9,DT392*$B$4&gt;'SFV+BESS'!$I$7,EA391&lt;$B$2*'SFV+BESS'!$I$9),$B$2*'SFV+BESS'!$I$9-EA391,IF(AND(DT392&gt;0,DT392*$B$4+EA391&lt;=$B$2*'SFV+BESS'!$I$9,DT392&gt;'SFV+BESS'!$I$7),'SFV+BESS'!$I$7,0))))</f>
        <v>0</v>
      </c>
      <c r="DV392" s="27">
        <f>IF(AND(DT392&lt;0,EA391+DT392/$B$5&gt;$H$2,-DT392/'Carga-Descarga Año'!$B$5&lt;'SFV+BESS'!$I$7),DT392/$B$5,IF(AND(DT392&lt;0,EA391+DT392/$B$5&gt;$H$2,-DT392/'Carga-Descarga Año'!$B$5&gt;'SFV+BESS'!$I$7),-'SFV+BESS'!$I$7,IF(AND(DT392&lt;0,EA391+DT392/$B$5&lt;$H$2),-MIN('SFV+BESS'!$I$7,EA391-$H$2),0)))</f>
        <v>0</v>
      </c>
      <c r="DW392" s="33"/>
      <c r="DX392" s="33">
        <f t="shared" si="451"/>
        <v>0</v>
      </c>
      <c r="DY392" s="27">
        <f t="shared" si="419"/>
        <v>0</v>
      </c>
      <c r="DZ392" s="27">
        <f t="shared" si="452"/>
        <v>0</v>
      </c>
      <c r="EA392" s="28">
        <f>IF((EA391+DU392+DV392)&gt;=$B$2*'SFV+BESS'!$I$9, $B$2*'SFV+BESS'!$I$9, (EA391+DU392+DV392))</f>
        <v>173.61249999999998</v>
      </c>
      <c r="EB392" s="110">
        <f t="shared" si="420"/>
        <v>0</v>
      </c>
      <c r="EG392" s="251"/>
      <c r="EH392" s="41">
        <v>15.9583333333333</v>
      </c>
      <c r="EI392" s="33">
        <f t="shared" si="468"/>
        <v>0</v>
      </c>
      <c r="EJ392" s="33">
        <f>Gen_Cons_Horario!B6250</f>
        <v>0</v>
      </c>
      <c r="EK392" s="35">
        <f t="shared" si="433"/>
        <v>0</v>
      </c>
      <c r="EL392" s="116">
        <f>IF(AND(EK392&gt;0,EK392*$B$4+ER391&lt;=$B$2*'SFV+BESS'!$I$9,EK392&lt;'SFV+BESS'!$I$7), EK392*$B$4, IF(AND(EK392&gt;0,EK392*$B$4+ER391&gt;$B$2*'SFV+BESS'!$I$9,EK392*$B$4&lt;'SFV+BESS'!$I$7),$B$2*'SFV+BESS'!$I$9-ER391,IF(AND(EK392&gt;0,EK392*$B$4+ER391&gt;$B$2*'SFV+BESS'!$I$9,EK392*$B$4&gt;'SFV+BESS'!$I$7,ER391&lt;$B$2*'SFV+BESS'!$I$9),$B$2*'SFV+BESS'!$I$9-ER391,IF(AND(EK392&gt;0,EK392*$B$4+ER391&lt;=$B$2*'SFV+BESS'!$I$9,EK392&gt;'SFV+BESS'!$I$7),'SFV+BESS'!$I$7,0))))</f>
        <v>0</v>
      </c>
      <c r="EM392" s="27">
        <f>IF(AND(EK392&lt;0,ER391+EK392/$B$5&gt;$H$2,-EK392/'Carga-Descarga Año'!$B$5&lt;'SFV+BESS'!$I$7),EK392/$B$5,IF(AND(EK392&lt;0,ER391+EK392/$B$5&gt;$H$2,-EK392/'Carga-Descarga Año'!$B$5&gt;'SFV+BESS'!$I$7),-'SFV+BESS'!$I$7,IF(AND(EK392&lt;0,ER391+EK392/$B$5&lt;$H$2),-MIN('SFV+BESS'!$I$7,ER391-$H$2),0)))</f>
        <v>0</v>
      </c>
      <c r="EN392" s="33"/>
      <c r="EO392" s="33">
        <f t="shared" si="453"/>
        <v>0</v>
      </c>
      <c r="EP392" s="27">
        <f t="shared" si="421"/>
        <v>0</v>
      </c>
      <c r="EQ392" s="27">
        <f t="shared" si="454"/>
        <v>0</v>
      </c>
      <c r="ER392" s="28">
        <f>IF((ER391+EL392+EM392)&gt;=$B$2*'SFV+BESS'!$I$9, $B$2*'SFV+BESS'!$I$9, (ER391+EL392+EM392))</f>
        <v>173.61249999999998</v>
      </c>
      <c r="ES392" s="110">
        <f t="shared" si="422"/>
        <v>0</v>
      </c>
      <c r="EX392" s="251"/>
      <c r="EY392" s="41">
        <v>15.9583333333333</v>
      </c>
      <c r="EZ392" s="33">
        <f t="shared" si="469"/>
        <v>0</v>
      </c>
      <c r="FA392" s="33">
        <f>Gen_Cons_Horario!B6970</f>
        <v>0</v>
      </c>
      <c r="FB392" s="35">
        <f t="shared" si="434"/>
        <v>0</v>
      </c>
      <c r="FC392" s="116">
        <f>IF(AND(FB392&gt;0,FB392*$B$4+FI391&lt;=$B$2*'SFV+BESS'!$I$9,FB392&lt;'SFV+BESS'!$I$7), FB392*$B$4, IF(AND(FB392&gt;0,FB392*$B$4+FI391&gt;$B$2*'SFV+BESS'!$I$9,FB392*$B$4&lt;'SFV+BESS'!$I$7),$B$2*'SFV+BESS'!$I$9-FI391,IF(AND(FB392&gt;0,FB392*$B$4+FI391&gt;$B$2*'SFV+BESS'!$I$9,FB392*$B$4&gt;'SFV+BESS'!$I$7,FI391&lt;$B$2*'SFV+BESS'!$I$9),$B$2*'SFV+BESS'!$I$9-FI391,IF(AND(FB392&gt;0,FB392*$B$4+FI391&lt;=$B$2*'SFV+BESS'!$I$9,FB392&gt;'SFV+BESS'!$I$7),'SFV+BESS'!$I$7,0))))</f>
        <v>0</v>
      </c>
      <c r="FD392" s="27">
        <f>IF(AND(FB392&lt;0,FI391+FB392/$B$5&gt;$H$2,-FB392/'Carga-Descarga Año'!$B$5&lt;'SFV+BESS'!$I$7),FB392/$B$5,IF(AND(FB392&lt;0,FI391+FB392/$B$5&gt;$H$2,-FB392/'Carga-Descarga Año'!$B$5&gt;'SFV+BESS'!$I$7),-'SFV+BESS'!$I$7,IF(AND(FB392&lt;0,FI391+FB392/$B$5&lt;$H$2),-MIN('SFV+BESS'!$I$7,FI391-$H$2),0)))</f>
        <v>0</v>
      </c>
      <c r="FE392" s="33"/>
      <c r="FF392" s="33">
        <f t="shared" si="455"/>
        <v>0</v>
      </c>
      <c r="FG392" s="27">
        <f t="shared" si="423"/>
        <v>0</v>
      </c>
      <c r="FH392" s="27">
        <f t="shared" si="456"/>
        <v>0</v>
      </c>
      <c r="FI392" s="28">
        <f>IF((FI391+FC392+FD392)&gt;=$B$2*'SFV+BESS'!$I$9, $B$2*'SFV+BESS'!$I$9, (FI391+FC392+FD392))</f>
        <v>173.61249999999998</v>
      </c>
      <c r="FJ392" s="110">
        <f t="shared" si="424"/>
        <v>0</v>
      </c>
      <c r="FO392" s="251"/>
      <c r="FP392" s="41">
        <v>15.9583333333333</v>
      </c>
      <c r="FQ392" s="33">
        <f t="shared" si="470"/>
        <v>0</v>
      </c>
      <c r="FR392" s="33">
        <f>Gen_Cons_Horario!B7714</f>
        <v>0</v>
      </c>
      <c r="FS392" s="35">
        <f t="shared" si="435"/>
        <v>0</v>
      </c>
      <c r="FT392" s="116">
        <f>IF(AND(FS392&gt;0,FS392*$B$4+FZ391&lt;=$B$2*'SFV+BESS'!$I$9,FS392&lt;'SFV+BESS'!$I$7), FS392*$B$4, IF(AND(FS392&gt;0,FS392*$B$4+FZ391&gt;$B$2*'SFV+BESS'!$I$9,FS392*$B$4&lt;'SFV+BESS'!$I$7),$B$2*'SFV+BESS'!$I$9-FZ391,IF(AND(FS392&gt;0,FS392*$B$4+FZ391&gt;$B$2*'SFV+BESS'!$I$9,FS392*$B$4&gt;'SFV+BESS'!$I$7,FZ391&lt;$B$2*'SFV+BESS'!$I$9),$B$2*'SFV+BESS'!$I$9-FZ391,IF(AND(FS392&gt;0,FS392*$B$4+FZ391&lt;=$B$2*'SFV+BESS'!$I$9,FS392&gt;'SFV+BESS'!$I$7),'SFV+BESS'!$I$7,0))))</f>
        <v>0</v>
      </c>
      <c r="FU392" s="27">
        <f>IF(AND(FS392&lt;0,FZ391+FS392/$B$5&gt;$H$2,-FS392/'Carga-Descarga Año'!$B$5&lt;'SFV+BESS'!$I$7),FS392/$B$5,IF(AND(FS392&lt;0,FZ391+FS392/$B$5&gt;$H$2,-FS392/'Carga-Descarga Año'!$B$5&gt;'SFV+BESS'!$I$7),-'SFV+BESS'!$I$7,IF(AND(FS392&lt;0,FZ391+FS392/$B$5&lt;$H$2),-MIN('SFV+BESS'!$I$7,FZ391-$H$2),0)))</f>
        <v>0</v>
      </c>
      <c r="FV392" s="33"/>
      <c r="FW392" s="33">
        <f t="shared" si="457"/>
        <v>0</v>
      </c>
      <c r="FX392" s="27">
        <f t="shared" si="425"/>
        <v>0</v>
      </c>
      <c r="FY392" s="27">
        <f t="shared" si="458"/>
        <v>0</v>
      </c>
      <c r="FZ392" s="28">
        <f>IF((FZ391+FT392+FU392)&gt;=$B$2*'SFV+BESS'!$I$9, $B$2*'SFV+BESS'!$I$9, (FZ391+FT392+FU392))</f>
        <v>173.61249999999998</v>
      </c>
      <c r="GA392" s="110">
        <f t="shared" si="426"/>
        <v>0</v>
      </c>
      <c r="GF392" s="251"/>
      <c r="GG392" s="41">
        <v>15.9583333333333</v>
      </c>
      <c r="GH392" s="33">
        <f t="shared" si="471"/>
        <v>0</v>
      </c>
      <c r="GI392" s="33">
        <f>Gen_Cons_Horario!B8434</f>
        <v>0</v>
      </c>
      <c r="GJ392" s="35">
        <f t="shared" si="441"/>
        <v>0</v>
      </c>
      <c r="GK392" s="116">
        <f>IF(AND(GJ392&gt;0,GJ392*$B$4+GQ391&lt;=$B$2*'SFV+BESS'!$I$9,GJ392&lt;'SFV+BESS'!$I$7), GJ392*$B$4, IF(AND(GJ392&gt;0,GJ392*$B$4+GQ391&gt;$B$2*'SFV+BESS'!$I$9,GJ392*$B$4&lt;'SFV+BESS'!$I$7),$B$2*'SFV+BESS'!$I$9-GQ391,IF(AND(GJ392&gt;0,GJ392*$B$4+GQ391&gt;$B$2*'SFV+BESS'!$I$9,GJ392*$B$4&gt;'SFV+BESS'!$I$7,GQ391&lt;$B$2*'SFV+BESS'!$I$9),$B$2*'SFV+BESS'!$I$9-GQ391,IF(AND(GJ392&gt;0,GJ392*$B$4+GQ391&lt;=$B$2*'SFV+BESS'!$I$9,GJ392&gt;'SFV+BESS'!$I$7),'SFV+BESS'!$I$7,0))))</f>
        <v>0</v>
      </c>
      <c r="GL392" s="27">
        <f>IF(AND(GJ392&lt;0,GQ391+GJ392/$B$5&gt;$H$2,-GJ392/'Carga-Descarga Año'!$B$5&lt;'SFV+BESS'!$I$7),GJ392/$B$5,IF(AND(GJ392&lt;0,GQ391+GJ392/$B$5&gt;$H$2,-GJ392/'Carga-Descarga Año'!$B$5&gt;'SFV+BESS'!$I$7),-'SFV+BESS'!$I$7,IF(AND(GJ392&lt;0,GQ391+GJ392/$B$5&lt;$H$2),-MIN('SFV+BESS'!$I$7,GQ391-$H$2),0)))</f>
        <v>0</v>
      </c>
      <c r="GM392" s="33"/>
      <c r="GN392" s="33">
        <f t="shared" si="459"/>
        <v>0</v>
      </c>
      <c r="GO392" s="27">
        <f t="shared" si="427"/>
        <v>0</v>
      </c>
      <c r="GP392" s="27">
        <f t="shared" si="460"/>
        <v>0</v>
      </c>
      <c r="GQ392" s="28">
        <f>IF((GQ391+GK392+GL392)&gt;=$B$2*'SFV+BESS'!$I$9, $B$2*'SFV+BESS'!$I$9, (GQ391+GK392+GL392))</f>
        <v>123.97082976553263</v>
      </c>
      <c r="GR392" s="110">
        <f t="shared" si="428"/>
        <v>0</v>
      </c>
    </row>
    <row r="393" spans="1:200">
      <c r="A393" s="248">
        <v>17</v>
      </c>
      <c r="B393" s="117">
        <v>16</v>
      </c>
      <c r="C393" s="38">
        <f t="shared" si="442"/>
        <v>0</v>
      </c>
      <c r="D393" s="2">
        <f>Gen_Cons_Horario!B419</f>
        <v>0</v>
      </c>
      <c r="E393" s="140">
        <f t="shared" ref="E393:E456" si="472">C393-D393</f>
        <v>0</v>
      </c>
      <c r="F393" s="116">
        <f>IF(AND(E393&gt;0,E393*$B$4+L392&lt;=$B$2*'SFV+BESS'!$I$9,E393&lt;'SFV+BESS'!$I$7), E393*$B$4, IF(AND(E393&gt;0,E393*$B$4+L392&gt;$B$2*'SFV+BESS'!$I$9,E393*$B$4&lt;'SFV+BESS'!$I$7),$B$2*'SFV+BESS'!$I$9-L392,IF(AND(E393&gt;0,E393*$B$4+L392&gt;$B$2*'SFV+BESS'!$I$9,E393*$B$4&gt;'SFV+BESS'!$I$7,L392&lt;$B$2*'SFV+BESS'!$I$9),$B$2*'SFV+BESS'!$I$9-L392,IF(AND(E393&gt;0,E393*$B$4+L392&lt;=$B$2*'SFV+BESS'!$I$9,E393&gt;'SFV+BESS'!$I$7),'SFV+BESS'!$I$7,0))))</f>
        <v>0</v>
      </c>
      <c r="G393" s="27">
        <f>IF(AND(E393&lt;0,L392+E393/$B$5&gt;$H$2,-E393/'Carga-Descarga Año'!$B$5&lt;'SFV+BESS'!$I$7),E393/$B$5,IF(AND(E393&lt;0,L392+E393/$B$5&gt;$H$2,-E393/'Carga-Descarga Año'!$B$5&gt;'SFV+BESS'!$I$7),-'SFV+BESS'!$I$7,IF(AND(E393&lt;0,L392+E393/$B$5&lt;$H$2),-MIN('SFV+BESS'!$I$7,L392-$H$2),0)))</f>
        <v>0</v>
      </c>
      <c r="I393" s="38">
        <f t="shared" ref="I393:I456" si="473">IF(E393&gt;0,D393,C393)</f>
        <v>0</v>
      </c>
      <c r="J393" s="27">
        <f t="shared" si="403"/>
        <v>0</v>
      </c>
      <c r="K393" s="27">
        <f t="shared" ref="K393:K456" si="474">IF(J393&lt;-E393,-(E393+J393),0)</f>
        <v>0</v>
      </c>
      <c r="L393" s="28">
        <f>IF((L392+F393+G393)&gt;=$B$2*'SFV+BESS'!$I$9, $B$2*'SFV+BESS'!$I$9, (L392+F393+G393))</f>
        <v>150.06407894736839</v>
      </c>
      <c r="M393" s="110">
        <f t="shared" si="404"/>
        <v>0</v>
      </c>
      <c r="R393" s="251">
        <v>17</v>
      </c>
      <c r="S393" s="117">
        <v>16</v>
      </c>
      <c r="T393" s="2">
        <f t="shared" si="461"/>
        <v>0</v>
      </c>
      <c r="U393" s="2">
        <f>Gen_Cons_Horario!B1163</f>
        <v>0</v>
      </c>
      <c r="V393" s="35">
        <f t="shared" si="436"/>
        <v>0</v>
      </c>
      <c r="W393" s="116">
        <f>IF(AND(V393&gt;0,V393*$B$4+AC392&lt;=$B$2*'SFV+BESS'!$I$9,V393&lt;'SFV+BESS'!$I$7), V393*$B$4, IF(AND(V393&gt;0,V393*$B$4+AC392&gt;$B$2*'SFV+BESS'!$I$9,V393*$B$4&lt;'SFV+BESS'!$I$7),$B$2*'SFV+BESS'!$I$9-AC392,IF(AND(V393&gt;0,V393*$B$4+AC392&gt;$B$2*'SFV+BESS'!$I$9,V393*$B$4&gt;'SFV+BESS'!$I$7,AC392&lt;$B$2*'SFV+BESS'!$I$9),$B$2*'SFV+BESS'!$I$9-AC392,IF(AND(V393&gt;0,V393*$B$4+AC392&lt;=$B$2*'SFV+BESS'!$I$9,V393&gt;'SFV+BESS'!$I$7),'SFV+BESS'!$I$7,0))))</f>
        <v>0</v>
      </c>
      <c r="X393" s="27">
        <f>IF(AND(V393&lt;0,AC392+V393/$B$5&gt;$H$2,-V393/'Carga-Descarga Año'!$B$5&lt;'SFV+BESS'!$I$7),V393/$B$5,IF(AND(V393&lt;0,AC392+V393/$B$5&gt;$H$2,-V393/'Carga-Descarga Año'!$B$5&gt;'SFV+BESS'!$I$7),-'SFV+BESS'!$I$7,IF(AND(V393&lt;0,AC392+V393/$B$5&lt;$H$2),-MIN('SFV+BESS'!$I$7,AC392-$H$2),0)))</f>
        <v>0</v>
      </c>
      <c r="Z393" s="33">
        <f t="shared" si="430"/>
        <v>0</v>
      </c>
      <c r="AA393" s="27">
        <f t="shared" si="405"/>
        <v>0</v>
      </c>
      <c r="AB393" s="27">
        <f t="shared" si="429"/>
        <v>0</v>
      </c>
      <c r="AC393" s="28">
        <f>IF((AC392+W393+X393)&gt;=$B$2*'SFV+BESS'!$I$9, $B$2*'SFV+BESS'!$I$9, (AC392+W393+X393))</f>
        <v>173.61249999999998</v>
      </c>
      <c r="AD393" s="110">
        <f t="shared" si="406"/>
        <v>0</v>
      </c>
      <c r="AI393" s="251">
        <v>17</v>
      </c>
      <c r="AJ393" s="117">
        <v>16</v>
      </c>
      <c r="AK393" s="52">
        <f t="shared" si="462"/>
        <v>0</v>
      </c>
      <c r="AL393" s="33">
        <f>Gen_Cons_Horario!B1835</f>
        <v>0</v>
      </c>
      <c r="AM393" s="35">
        <f t="shared" si="437"/>
        <v>0</v>
      </c>
      <c r="AN393" s="116">
        <f>IF(AND(AM393&gt;0,AM393*$B$4+AT392&lt;=$B$2*'SFV+BESS'!$I$9,AM393&lt;'SFV+BESS'!$I$7), AM393*$B$4, IF(AND(AM393&gt;0,AM393*$B$4+AT392&gt;$B$2*'SFV+BESS'!$I$9,AM393*$B$4&lt;'SFV+BESS'!$I$7),$B$2*'SFV+BESS'!$I$9-AT392,IF(AND(AM393&gt;0,AM393*$B$4+AT392&gt;$B$2*'SFV+BESS'!$I$9,AM393*$B$4&gt;'SFV+BESS'!$I$7,AT392&lt;$B$2*'SFV+BESS'!$I$9),$B$2*'SFV+BESS'!$I$9-AT392,IF(AND(AM393&gt;0,AM393*$B$4+AT392&lt;=$B$2*'SFV+BESS'!$I$9,AM393&gt;'SFV+BESS'!$I$7),'SFV+BESS'!$I$7,0))))</f>
        <v>0</v>
      </c>
      <c r="AO393" s="27">
        <f>IF(AND(AM393&lt;0,AT392+AM393/$B$5&gt;$H$2,-AM393/'Carga-Descarga Año'!$B$5&lt;'SFV+BESS'!$I$7),AM393/$B$5,IF(AND(AM393&lt;0,AT392+AM393/$B$5&gt;$H$2,-AM393/'Carga-Descarga Año'!$B$5&gt;'SFV+BESS'!$I$7),-'SFV+BESS'!$I$7,IF(AND(AM393&lt;0,AT392+AM393/$B$5&lt;$H$2),-MIN('SFV+BESS'!$I$7,AT392-$H$2),0)))</f>
        <v>0</v>
      </c>
      <c r="AP393" s="33"/>
      <c r="AQ393" s="33">
        <f t="shared" si="443"/>
        <v>0</v>
      </c>
      <c r="AR393" s="27">
        <f t="shared" si="407"/>
        <v>0</v>
      </c>
      <c r="AS393" s="27">
        <f t="shared" si="444"/>
        <v>0</v>
      </c>
      <c r="AT393" s="28">
        <f>IF((AT392+AN393+AO393)&gt;=$B$2*'SFV+BESS'!$I$9, $B$2*'SFV+BESS'!$I$9, (AT392+AN393+AO393))</f>
        <v>173.61249999999998</v>
      </c>
      <c r="AU393" s="110">
        <f t="shared" si="408"/>
        <v>0</v>
      </c>
      <c r="AZ393" s="251">
        <v>17</v>
      </c>
      <c r="BA393" s="117">
        <v>16</v>
      </c>
      <c r="BB393" s="33">
        <f t="shared" si="463"/>
        <v>0</v>
      </c>
      <c r="BC393" s="33">
        <f>Gen_Cons_Horario!B2579</f>
        <v>0</v>
      </c>
      <c r="BD393" s="35">
        <f t="shared" si="438"/>
        <v>0</v>
      </c>
      <c r="BE393" s="116">
        <f>IF(AND(BD393&gt;0,BD393*$B$4+BK392&lt;=$B$2*'SFV+BESS'!$I$9,BD393&lt;'SFV+BESS'!$I$7), BD393*$B$4, IF(AND(BD393&gt;0,BD393*$B$4+BK392&gt;$B$2*'SFV+BESS'!$I$9,BD393*$B$4&lt;'SFV+BESS'!$I$7),$B$2*'SFV+BESS'!$I$9-BK392,IF(AND(BD393&gt;0,BD393*$B$4+BK392&gt;$B$2*'SFV+BESS'!$I$9,BD393*$B$4&gt;'SFV+BESS'!$I$7,BK392&lt;$B$2*'SFV+BESS'!$I$9),$B$2*'SFV+BESS'!$I$9-BK392,IF(AND(BD393&gt;0,BD393*$B$4+BK392&lt;=$B$2*'SFV+BESS'!$I$9,BD393&gt;'SFV+BESS'!$I$7),'SFV+BESS'!$I$7,0))))</f>
        <v>0</v>
      </c>
      <c r="BF393" s="27">
        <f>IF(AND(BD393&lt;0,BK392+BD393/$B$5&gt;$H$2,-BD393/'Carga-Descarga Año'!$B$5&lt;'SFV+BESS'!$I$7),BD393/$B$5,IF(AND(BD393&lt;0,BK392+BD393/$B$5&gt;$H$2,-BD393/'Carga-Descarga Año'!$B$5&gt;'SFV+BESS'!$I$7),-'SFV+BESS'!$I$7,IF(AND(BD393&lt;0,BK392+BD393/$B$5&lt;$H$2),-MIN('SFV+BESS'!$I$7,BK392-$H$2),0)))</f>
        <v>0</v>
      </c>
      <c r="BG393" s="33"/>
      <c r="BH393" s="33">
        <f t="shared" si="445"/>
        <v>0</v>
      </c>
      <c r="BI393" s="27">
        <f t="shared" si="409"/>
        <v>0</v>
      </c>
      <c r="BJ393" s="27">
        <f t="shared" si="446"/>
        <v>0</v>
      </c>
      <c r="BK393" s="28">
        <f>IF((BK392+BE393+BF393)&gt;=$B$2*'SFV+BESS'!$I$9, $B$2*'SFV+BESS'!$I$9, (BK392+BE393+BF393))</f>
        <v>173.61249999999998</v>
      </c>
      <c r="BL393" s="110">
        <f t="shared" si="410"/>
        <v>0</v>
      </c>
      <c r="BQ393" s="251">
        <v>17</v>
      </c>
      <c r="BR393" s="117">
        <v>16</v>
      </c>
      <c r="BS393" s="33">
        <f t="shared" si="464"/>
        <v>0</v>
      </c>
      <c r="BT393" s="33">
        <f>Gen_Cons_Horario!B3299</f>
        <v>0</v>
      </c>
      <c r="BU393" s="35">
        <f t="shared" si="439"/>
        <v>0</v>
      </c>
      <c r="BV393" s="116">
        <f>IF(AND(BU393&gt;0,BU393*$B$4+CB392&lt;=$B$2*'SFV+BESS'!$I$9,BU393&lt;'SFV+BESS'!$I$7), BU393*$B$4, IF(AND(BU393&gt;0,BU393*$B$4+CB392&gt;$B$2*'SFV+BESS'!$I$9,BU393*$B$4&lt;'SFV+BESS'!$I$7),$B$2*'SFV+BESS'!$I$9-CB392,IF(AND(BU393&gt;0,BU393*$B$4+CB392&gt;$B$2*'SFV+BESS'!$I$9,BU393*$B$4&gt;'SFV+BESS'!$I$7,CB392&lt;$B$2*'SFV+BESS'!$I$9),$B$2*'SFV+BESS'!$I$9-CB392,IF(AND(BU393&gt;0,BU393*$B$4+CB392&lt;=$B$2*'SFV+BESS'!$I$9,BU393&gt;'SFV+BESS'!$I$7),'SFV+BESS'!$I$7,0))))</f>
        <v>0</v>
      </c>
      <c r="BW393" s="27">
        <f>IF(AND(BU393&lt;0,CB392+BU393/$B$5&gt;$H$2,-BU393/'Carga-Descarga Año'!$B$5&lt;'SFV+BESS'!$I$7),BU393/$B$5,IF(AND(BU393&lt;0,CB392+BU393/$B$5&gt;$H$2,-BU393/'Carga-Descarga Año'!$B$5&gt;'SFV+BESS'!$I$7),-'SFV+BESS'!$I$7,IF(AND(BU393&lt;0,CB392+BU393/$B$5&lt;$H$2),-MIN('SFV+BESS'!$I$7,CB392-$H$2),0)))</f>
        <v>0</v>
      </c>
      <c r="BX393" s="33"/>
      <c r="BY393" s="33">
        <f t="shared" si="447"/>
        <v>0</v>
      </c>
      <c r="BZ393" s="27">
        <f t="shared" si="411"/>
        <v>0</v>
      </c>
      <c r="CA393" s="27">
        <f t="shared" si="412"/>
        <v>0</v>
      </c>
      <c r="CB393" s="28">
        <f>IF((CB392+BV393+BW393)&gt;=$B$2*'SFV+BESS'!$I$9, $B$2*'SFV+BESS'!$I$9, (CB392+BV393+BW393))</f>
        <v>173.61249999999998</v>
      </c>
      <c r="CC393" s="110">
        <f t="shared" si="413"/>
        <v>0</v>
      </c>
      <c r="CH393" s="251">
        <v>17</v>
      </c>
      <c r="CI393" s="117">
        <v>16</v>
      </c>
      <c r="CJ393" s="33">
        <f t="shared" si="465"/>
        <v>0</v>
      </c>
      <c r="CK393" s="33">
        <f>Gen_Cons_Horario!B4043</f>
        <v>0</v>
      </c>
      <c r="CL393" s="35">
        <f t="shared" si="440"/>
        <v>0</v>
      </c>
      <c r="CM393" s="116">
        <f>IF(AND(CL393&gt;0,CL393*$B$4+CS392&lt;=$B$2*'SFV+BESS'!$I$9,CL393&lt;'SFV+BESS'!$I$7), CL393*$B$4, IF(AND(CL393&gt;0,CL393*$B$4+CS392&gt;$B$2*'SFV+BESS'!$I$9,CL393*$B$4&lt;'SFV+BESS'!$I$7),$B$2*'SFV+BESS'!$I$9-CS392,IF(AND(CL393&gt;0,CL393*$B$4+CS392&gt;$B$2*'SFV+BESS'!$I$9,CL393*$B$4&gt;'SFV+BESS'!$I$7,CS392&lt;$B$2*'SFV+BESS'!$I$9),$B$2*'SFV+BESS'!$I$9-CS392,IF(AND(CL393&gt;0,CL393*$B$4+CS392&lt;=$B$2*'SFV+BESS'!$I$9,CL393&gt;'SFV+BESS'!$I$7),'SFV+BESS'!$I$7,0))))</f>
        <v>0</v>
      </c>
      <c r="CN393" s="27">
        <f>IF(AND(CL393&lt;0,CS392+CL393/$B$5&gt;$H$2,-CL393/'Carga-Descarga Año'!$B$5&lt;'SFV+BESS'!$I$7),CL393/$B$5,IF(AND(CL393&lt;0,CS392+CL393/$B$5&gt;$H$2,-CL393/'Carga-Descarga Año'!$B$5&gt;'SFV+BESS'!$I$7),-'SFV+BESS'!$I$7,IF(AND(CL393&lt;0,CS392+CL393/$B$5&lt;$H$2),-MIN('SFV+BESS'!$I$7,CS392-$H$2),0)))</f>
        <v>0</v>
      </c>
      <c r="CO393" s="33"/>
      <c r="CP393" s="33">
        <f t="shared" si="448"/>
        <v>0</v>
      </c>
      <c r="CQ393" s="27">
        <f t="shared" si="414"/>
        <v>0</v>
      </c>
      <c r="CR393" s="27">
        <f t="shared" si="449"/>
        <v>0</v>
      </c>
      <c r="CS393" s="28">
        <f>IF((CS392+CM393+CN393)&gt;=$B$2*'SFV+BESS'!$I$9, $B$2*'SFV+BESS'!$I$9, (CS392+CM393+CN393))</f>
        <v>173.61249999999998</v>
      </c>
      <c r="CT393" s="110">
        <f t="shared" si="415"/>
        <v>0</v>
      </c>
      <c r="CY393" s="251">
        <v>17</v>
      </c>
      <c r="CZ393" s="117">
        <v>16</v>
      </c>
      <c r="DA393" s="33">
        <f t="shared" si="466"/>
        <v>0</v>
      </c>
      <c r="DB393" s="33">
        <f>Gen_Cons_Horario!B4763</f>
        <v>0</v>
      </c>
      <c r="DC393" s="35">
        <f t="shared" si="431"/>
        <v>0</v>
      </c>
      <c r="DD393" s="116">
        <f>IF(AND(DC393&gt;0,DC393*$B$4+DJ392&lt;=$B$2*'SFV+BESS'!$I$9,DC393&lt;'SFV+BESS'!$I$7), DC393*$B$4, IF(AND(DC393&gt;0,DC393*$B$4+DJ392&gt;$B$2*'SFV+BESS'!$I$9,DC393*$B$4&lt;'SFV+BESS'!$I$7),$B$2*'SFV+BESS'!$I$9-DJ392,IF(AND(DC393&gt;0,DC393*$B$4+DJ392&gt;$B$2*'SFV+BESS'!$I$9,DC393*$B$4&gt;'SFV+BESS'!$I$7,DJ392&lt;$B$2*'SFV+BESS'!$I$9),$B$2*'SFV+BESS'!$I$9-DJ392,IF(AND(DC393&gt;0,DC393*$B$4+DJ392&lt;=$B$2*'SFV+BESS'!$I$9,DC393&gt;'SFV+BESS'!$I$7),'SFV+BESS'!$I$7,0))))</f>
        <v>0</v>
      </c>
      <c r="DE393" s="27">
        <f>IF(AND(DC393&lt;0,DJ392+DC393/$B$5&gt;$H$2,-DC393/'Carga-Descarga Año'!$B$5&lt;'SFV+BESS'!$I$7),DC393/$B$5,IF(AND(DC393&lt;0,DJ392+DC393/$B$5&gt;$H$2,-DC393/'Carga-Descarga Año'!$B$5&gt;'SFV+BESS'!$I$7),-'SFV+BESS'!$I$7,IF(AND(DC393&lt;0,DJ392+DC393/$B$5&lt;$H$2),-MIN('SFV+BESS'!$I$7,DJ392-$H$2),0)))</f>
        <v>0</v>
      </c>
      <c r="DF393" s="33"/>
      <c r="DG393" s="33">
        <f t="shared" si="450"/>
        <v>0</v>
      </c>
      <c r="DH393" s="27">
        <f t="shared" si="416"/>
        <v>0</v>
      </c>
      <c r="DI393" s="27">
        <f t="shared" si="417"/>
        <v>0</v>
      </c>
      <c r="DJ393" s="28">
        <f>IF((DJ392+DD393+DE393)&gt;=$B$2*'SFV+BESS'!$I$9, $B$2*'SFV+BESS'!$I$9, (DJ392+DD393+DE393))</f>
        <v>173.61249999999998</v>
      </c>
      <c r="DK393" s="110">
        <f t="shared" si="418"/>
        <v>0</v>
      </c>
      <c r="DP393" s="251">
        <v>17</v>
      </c>
      <c r="DQ393" s="117">
        <v>16</v>
      </c>
      <c r="DR393" s="33">
        <f t="shared" si="467"/>
        <v>0</v>
      </c>
      <c r="DS393" s="33">
        <f>Gen_Cons_Horario!B5507</f>
        <v>0</v>
      </c>
      <c r="DT393" s="35">
        <f t="shared" si="432"/>
        <v>0</v>
      </c>
      <c r="DU393" s="116">
        <f>IF(AND(DT393&gt;0,DT393*$B$4+EA392&lt;=$B$2*'SFV+BESS'!$I$9,DT393&lt;'SFV+BESS'!$I$7), DT393*$B$4, IF(AND(DT393&gt;0,DT393*$B$4+EA392&gt;$B$2*'SFV+BESS'!$I$9,DT393*$B$4&lt;'SFV+BESS'!$I$7),$B$2*'SFV+BESS'!$I$9-EA392,IF(AND(DT393&gt;0,DT393*$B$4+EA392&gt;$B$2*'SFV+BESS'!$I$9,DT393*$B$4&gt;'SFV+BESS'!$I$7,EA392&lt;$B$2*'SFV+BESS'!$I$9),$B$2*'SFV+BESS'!$I$9-EA392,IF(AND(DT393&gt;0,DT393*$B$4+EA392&lt;=$B$2*'SFV+BESS'!$I$9,DT393&gt;'SFV+BESS'!$I$7),'SFV+BESS'!$I$7,0))))</f>
        <v>0</v>
      </c>
      <c r="DV393" s="27">
        <f>IF(AND(DT393&lt;0,EA392+DT393/$B$5&gt;$H$2,-DT393/'Carga-Descarga Año'!$B$5&lt;'SFV+BESS'!$I$7),DT393/$B$5,IF(AND(DT393&lt;0,EA392+DT393/$B$5&gt;$H$2,-DT393/'Carga-Descarga Año'!$B$5&gt;'SFV+BESS'!$I$7),-'SFV+BESS'!$I$7,IF(AND(DT393&lt;0,EA392+DT393/$B$5&lt;$H$2),-MIN('SFV+BESS'!$I$7,EA392-$H$2),0)))</f>
        <v>0</v>
      </c>
      <c r="DW393" s="33"/>
      <c r="DX393" s="33">
        <f t="shared" si="451"/>
        <v>0</v>
      </c>
      <c r="DY393" s="27">
        <f t="shared" si="419"/>
        <v>0</v>
      </c>
      <c r="DZ393" s="27">
        <f t="shared" si="452"/>
        <v>0</v>
      </c>
      <c r="EA393" s="28">
        <f>IF((EA392+DU393+DV393)&gt;=$B$2*'SFV+BESS'!$I$9, $B$2*'SFV+BESS'!$I$9, (EA392+DU393+DV393))</f>
        <v>173.61249999999998</v>
      </c>
      <c r="EB393" s="110">
        <f t="shared" si="420"/>
        <v>0</v>
      </c>
      <c r="EG393" s="251">
        <v>17</v>
      </c>
      <c r="EH393" s="117">
        <v>16</v>
      </c>
      <c r="EI393" s="33">
        <f t="shared" si="468"/>
        <v>0</v>
      </c>
      <c r="EJ393" s="33">
        <f>Gen_Cons_Horario!B6251</f>
        <v>0</v>
      </c>
      <c r="EK393" s="35">
        <f t="shared" si="433"/>
        <v>0</v>
      </c>
      <c r="EL393" s="116">
        <f>IF(AND(EK393&gt;0,EK393*$B$4+ER392&lt;=$B$2*'SFV+BESS'!$I$9,EK393&lt;'SFV+BESS'!$I$7), EK393*$B$4, IF(AND(EK393&gt;0,EK393*$B$4+ER392&gt;$B$2*'SFV+BESS'!$I$9,EK393*$B$4&lt;'SFV+BESS'!$I$7),$B$2*'SFV+BESS'!$I$9-ER392,IF(AND(EK393&gt;0,EK393*$B$4+ER392&gt;$B$2*'SFV+BESS'!$I$9,EK393*$B$4&gt;'SFV+BESS'!$I$7,ER392&lt;$B$2*'SFV+BESS'!$I$9),$B$2*'SFV+BESS'!$I$9-ER392,IF(AND(EK393&gt;0,EK393*$B$4+ER392&lt;=$B$2*'SFV+BESS'!$I$9,EK393&gt;'SFV+BESS'!$I$7),'SFV+BESS'!$I$7,0))))</f>
        <v>0</v>
      </c>
      <c r="EM393" s="27">
        <f>IF(AND(EK393&lt;0,ER392+EK393/$B$5&gt;$H$2,-EK393/'Carga-Descarga Año'!$B$5&lt;'SFV+BESS'!$I$7),EK393/$B$5,IF(AND(EK393&lt;0,ER392+EK393/$B$5&gt;$H$2,-EK393/'Carga-Descarga Año'!$B$5&gt;'SFV+BESS'!$I$7),-'SFV+BESS'!$I$7,IF(AND(EK393&lt;0,ER392+EK393/$B$5&lt;$H$2),-MIN('SFV+BESS'!$I$7,ER392-$H$2),0)))</f>
        <v>0</v>
      </c>
      <c r="EN393" s="33"/>
      <c r="EO393" s="33">
        <f t="shared" si="453"/>
        <v>0</v>
      </c>
      <c r="EP393" s="27">
        <f t="shared" si="421"/>
        <v>0</v>
      </c>
      <c r="EQ393" s="27">
        <f t="shared" si="454"/>
        <v>0</v>
      </c>
      <c r="ER393" s="28">
        <f>IF((ER392+EL393+EM393)&gt;=$B$2*'SFV+BESS'!$I$9, $B$2*'SFV+BESS'!$I$9, (ER392+EL393+EM393))</f>
        <v>173.61249999999998</v>
      </c>
      <c r="ES393" s="110">
        <f t="shared" si="422"/>
        <v>0</v>
      </c>
      <c r="EX393" s="251">
        <v>17</v>
      </c>
      <c r="EY393" s="117">
        <v>16</v>
      </c>
      <c r="EZ393" s="33">
        <f t="shared" si="469"/>
        <v>0</v>
      </c>
      <c r="FA393" s="33">
        <f>Gen_Cons_Horario!B6971</f>
        <v>0</v>
      </c>
      <c r="FB393" s="35">
        <f t="shared" si="434"/>
        <v>0</v>
      </c>
      <c r="FC393" s="116">
        <f>IF(AND(FB393&gt;0,FB393*$B$4+FI392&lt;=$B$2*'SFV+BESS'!$I$9,FB393&lt;'SFV+BESS'!$I$7), FB393*$B$4, IF(AND(FB393&gt;0,FB393*$B$4+FI392&gt;$B$2*'SFV+BESS'!$I$9,FB393*$B$4&lt;'SFV+BESS'!$I$7),$B$2*'SFV+BESS'!$I$9-FI392,IF(AND(FB393&gt;0,FB393*$B$4+FI392&gt;$B$2*'SFV+BESS'!$I$9,FB393*$B$4&gt;'SFV+BESS'!$I$7,FI392&lt;$B$2*'SFV+BESS'!$I$9),$B$2*'SFV+BESS'!$I$9-FI392,IF(AND(FB393&gt;0,FB393*$B$4+FI392&lt;=$B$2*'SFV+BESS'!$I$9,FB393&gt;'SFV+BESS'!$I$7),'SFV+BESS'!$I$7,0))))</f>
        <v>0</v>
      </c>
      <c r="FD393" s="27">
        <f>IF(AND(FB393&lt;0,FI392+FB393/$B$5&gt;$H$2,-FB393/'Carga-Descarga Año'!$B$5&lt;'SFV+BESS'!$I$7),FB393/$B$5,IF(AND(FB393&lt;0,FI392+FB393/$B$5&gt;$H$2,-FB393/'Carga-Descarga Año'!$B$5&gt;'SFV+BESS'!$I$7),-'SFV+BESS'!$I$7,IF(AND(FB393&lt;0,FI392+FB393/$B$5&lt;$H$2),-MIN('SFV+BESS'!$I$7,FI392-$H$2),0)))</f>
        <v>0</v>
      </c>
      <c r="FE393" s="33"/>
      <c r="FF393" s="33">
        <f t="shared" si="455"/>
        <v>0</v>
      </c>
      <c r="FG393" s="27">
        <f t="shared" si="423"/>
        <v>0</v>
      </c>
      <c r="FH393" s="27">
        <f t="shared" si="456"/>
        <v>0</v>
      </c>
      <c r="FI393" s="28">
        <f>IF((FI392+FC393+FD393)&gt;=$B$2*'SFV+BESS'!$I$9, $B$2*'SFV+BESS'!$I$9, (FI392+FC393+FD393))</f>
        <v>173.61249999999998</v>
      </c>
      <c r="FJ393" s="110">
        <f t="shared" si="424"/>
        <v>0</v>
      </c>
      <c r="FO393" s="251">
        <v>17</v>
      </c>
      <c r="FP393" s="117">
        <v>16</v>
      </c>
      <c r="FQ393" s="33">
        <f t="shared" si="470"/>
        <v>0</v>
      </c>
      <c r="FR393" s="33">
        <f>Gen_Cons_Horario!B7715</f>
        <v>0</v>
      </c>
      <c r="FS393" s="35">
        <f t="shared" si="435"/>
        <v>0</v>
      </c>
      <c r="FT393" s="116">
        <f>IF(AND(FS393&gt;0,FS393*$B$4+FZ392&lt;=$B$2*'SFV+BESS'!$I$9,FS393&lt;'SFV+BESS'!$I$7), FS393*$B$4, IF(AND(FS393&gt;0,FS393*$B$4+FZ392&gt;$B$2*'SFV+BESS'!$I$9,FS393*$B$4&lt;'SFV+BESS'!$I$7),$B$2*'SFV+BESS'!$I$9-FZ392,IF(AND(FS393&gt;0,FS393*$B$4+FZ392&gt;$B$2*'SFV+BESS'!$I$9,FS393*$B$4&gt;'SFV+BESS'!$I$7,FZ392&lt;$B$2*'SFV+BESS'!$I$9),$B$2*'SFV+BESS'!$I$9-FZ392,IF(AND(FS393&gt;0,FS393*$B$4+FZ392&lt;=$B$2*'SFV+BESS'!$I$9,FS393&gt;'SFV+BESS'!$I$7),'SFV+BESS'!$I$7,0))))</f>
        <v>0</v>
      </c>
      <c r="FU393" s="27">
        <f>IF(AND(FS393&lt;0,FZ392+FS393/$B$5&gt;$H$2,-FS393/'Carga-Descarga Año'!$B$5&lt;'SFV+BESS'!$I$7),FS393/$B$5,IF(AND(FS393&lt;0,FZ392+FS393/$B$5&gt;$H$2,-FS393/'Carga-Descarga Año'!$B$5&gt;'SFV+BESS'!$I$7),-'SFV+BESS'!$I$7,IF(AND(FS393&lt;0,FZ392+FS393/$B$5&lt;$H$2),-MIN('SFV+BESS'!$I$7,FZ392-$H$2),0)))</f>
        <v>0</v>
      </c>
      <c r="FV393" s="33"/>
      <c r="FW393" s="33">
        <f t="shared" si="457"/>
        <v>0</v>
      </c>
      <c r="FX393" s="27">
        <f t="shared" si="425"/>
        <v>0</v>
      </c>
      <c r="FY393" s="27">
        <f t="shared" si="458"/>
        <v>0</v>
      </c>
      <c r="FZ393" s="28">
        <f>IF((FZ392+FT393+FU393)&gt;=$B$2*'SFV+BESS'!$I$9, $B$2*'SFV+BESS'!$I$9, (FZ392+FT393+FU393))</f>
        <v>173.61249999999998</v>
      </c>
      <c r="GA393" s="110">
        <f t="shared" si="426"/>
        <v>0</v>
      </c>
      <c r="GF393" s="251">
        <v>17</v>
      </c>
      <c r="GG393" s="117">
        <v>16</v>
      </c>
      <c r="GH393" s="33">
        <f t="shared" si="471"/>
        <v>0</v>
      </c>
      <c r="GI393" s="33">
        <f>Gen_Cons_Horario!B8435</f>
        <v>0</v>
      </c>
      <c r="GJ393" s="35">
        <f t="shared" si="441"/>
        <v>0</v>
      </c>
      <c r="GK393" s="116">
        <f>IF(AND(GJ393&gt;0,GJ393*$B$4+GQ392&lt;=$B$2*'SFV+BESS'!$I$9,GJ393&lt;'SFV+BESS'!$I$7), GJ393*$B$4, IF(AND(GJ393&gt;0,GJ393*$B$4+GQ392&gt;$B$2*'SFV+BESS'!$I$9,GJ393*$B$4&lt;'SFV+BESS'!$I$7),$B$2*'SFV+BESS'!$I$9-GQ392,IF(AND(GJ393&gt;0,GJ393*$B$4+GQ392&gt;$B$2*'SFV+BESS'!$I$9,GJ393*$B$4&gt;'SFV+BESS'!$I$7,GQ392&lt;$B$2*'SFV+BESS'!$I$9),$B$2*'SFV+BESS'!$I$9-GQ392,IF(AND(GJ393&gt;0,GJ393*$B$4+GQ392&lt;=$B$2*'SFV+BESS'!$I$9,GJ393&gt;'SFV+BESS'!$I$7),'SFV+BESS'!$I$7,0))))</f>
        <v>0</v>
      </c>
      <c r="GL393" s="27">
        <f>IF(AND(GJ393&lt;0,GQ392+GJ393/$B$5&gt;$H$2,-GJ393/'Carga-Descarga Año'!$B$5&lt;'SFV+BESS'!$I$7),GJ393/$B$5,IF(AND(GJ393&lt;0,GQ392+GJ393/$B$5&gt;$H$2,-GJ393/'Carga-Descarga Año'!$B$5&gt;'SFV+BESS'!$I$7),-'SFV+BESS'!$I$7,IF(AND(GJ393&lt;0,GQ392+GJ393/$B$5&lt;$H$2),-MIN('SFV+BESS'!$I$7,GQ392-$H$2),0)))</f>
        <v>0</v>
      </c>
      <c r="GM393" s="33"/>
      <c r="GN393" s="33">
        <f t="shared" si="459"/>
        <v>0</v>
      </c>
      <c r="GO393" s="27">
        <f t="shared" si="427"/>
        <v>0</v>
      </c>
      <c r="GP393" s="27">
        <f t="shared" si="460"/>
        <v>0</v>
      </c>
      <c r="GQ393" s="28">
        <f>IF((GQ392+GK393+GL393)&gt;=$B$2*'SFV+BESS'!$I$9, $B$2*'SFV+BESS'!$I$9, (GQ392+GK393+GL393))</f>
        <v>123.97082976553263</v>
      </c>
      <c r="GR393" s="110">
        <f t="shared" si="428"/>
        <v>0</v>
      </c>
    </row>
    <row r="394" spans="1:200">
      <c r="A394" s="249"/>
      <c r="B394" s="48">
        <v>16.0416666666667</v>
      </c>
      <c r="C394" s="38">
        <f t="shared" si="442"/>
        <v>0</v>
      </c>
      <c r="D394" s="2">
        <f>Gen_Cons_Horario!B420</f>
        <v>0</v>
      </c>
      <c r="E394" s="140">
        <f t="shared" si="472"/>
        <v>0</v>
      </c>
      <c r="F394" s="116">
        <f>IF(AND(E394&gt;0,E394*$B$4+L393&lt;=$B$2*'SFV+BESS'!$I$9,E394&lt;'SFV+BESS'!$I$7), E394*$B$4, IF(AND(E394&gt;0,E394*$B$4+L393&gt;$B$2*'SFV+BESS'!$I$9,E394*$B$4&lt;'SFV+BESS'!$I$7),$B$2*'SFV+BESS'!$I$9-L393,IF(AND(E394&gt;0,E394*$B$4+L393&gt;$B$2*'SFV+BESS'!$I$9,E394*$B$4&gt;'SFV+BESS'!$I$7,L393&lt;$B$2*'SFV+BESS'!$I$9),$B$2*'SFV+BESS'!$I$9-L393,IF(AND(E394&gt;0,E394*$B$4+L393&lt;=$B$2*'SFV+BESS'!$I$9,E394&gt;'SFV+BESS'!$I$7),'SFV+BESS'!$I$7,0))))</f>
        <v>0</v>
      </c>
      <c r="G394" s="27">
        <f>IF(AND(E394&lt;0,L393+E394/$B$5&gt;$H$2,-E394/'Carga-Descarga Año'!$B$5&lt;'SFV+BESS'!$I$7),E394/$B$5,IF(AND(E394&lt;0,L393+E394/$B$5&gt;$H$2,-E394/'Carga-Descarga Año'!$B$5&gt;'SFV+BESS'!$I$7),-'SFV+BESS'!$I$7,IF(AND(E394&lt;0,L393+E394/$B$5&lt;$H$2),-MIN('SFV+BESS'!$I$7,L393-$H$2),0)))</f>
        <v>0</v>
      </c>
      <c r="I394" s="38">
        <f t="shared" si="473"/>
        <v>0</v>
      </c>
      <c r="J394" s="27">
        <f t="shared" ref="J394:J457" si="475">-G394*$B$5</f>
        <v>0</v>
      </c>
      <c r="K394" s="27">
        <f t="shared" si="474"/>
        <v>0</v>
      </c>
      <c r="L394" s="28">
        <f>IF((L393+F394+G394)&gt;=$B$2*'SFV+BESS'!$I$9, $B$2*'SFV+BESS'!$I$9, (L393+F394+G394))</f>
        <v>150.06407894736839</v>
      </c>
      <c r="M394" s="110">
        <f t="shared" ref="M394:M457" si="476">IF(E394&gt;0,E394-F394/$B$4,0)</f>
        <v>0</v>
      </c>
      <c r="R394" s="251"/>
      <c r="S394" s="48">
        <v>16.0416666666667</v>
      </c>
      <c r="T394" s="2">
        <f t="shared" si="461"/>
        <v>0</v>
      </c>
      <c r="U394" s="2">
        <f>Gen_Cons_Horario!B1164</f>
        <v>0</v>
      </c>
      <c r="V394" s="35">
        <f t="shared" si="436"/>
        <v>0</v>
      </c>
      <c r="W394" s="116">
        <f>IF(AND(V394&gt;0,V394*$B$4+AC393&lt;=$B$2*'SFV+BESS'!$I$9,V394&lt;'SFV+BESS'!$I$7), V394*$B$4, IF(AND(V394&gt;0,V394*$B$4+AC393&gt;$B$2*'SFV+BESS'!$I$9,V394*$B$4&lt;'SFV+BESS'!$I$7),$B$2*'SFV+BESS'!$I$9-AC393,IF(AND(V394&gt;0,V394*$B$4+AC393&gt;$B$2*'SFV+BESS'!$I$9,V394*$B$4&gt;'SFV+BESS'!$I$7,AC393&lt;$B$2*'SFV+BESS'!$I$9),$B$2*'SFV+BESS'!$I$9-AC393,IF(AND(V394&gt;0,V394*$B$4+AC393&lt;=$B$2*'SFV+BESS'!$I$9,V394&gt;'SFV+BESS'!$I$7),'SFV+BESS'!$I$7,0))))</f>
        <v>0</v>
      </c>
      <c r="X394" s="27">
        <f>IF(AND(V394&lt;0,AC393+V394/$B$5&gt;$H$2,-V394/'Carga-Descarga Año'!$B$5&lt;'SFV+BESS'!$I$7),V394/$B$5,IF(AND(V394&lt;0,AC393+V394/$B$5&gt;$H$2,-V394/'Carga-Descarga Año'!$B$5&gt;'SFV+BESS'!$I$7),-'SFV+BESS'!$I$7,IF(AND(V394&lt;0,AC393+V394/$B$5&lt;$H$2),-MIN('SFV+BESS'!$I$7,AC393-$H$2),0)))</f>
        <v>0</v>
      </c>
      <c r="Z394" s="33">
        <f t="shared" si="430"/>
        <v>0</v>
      </c>
      <c r="AA394" s="27">
        <f t="shared" ref="AA394:AA457" si="477">-X394*$B$5</f>
        <v>0</v>
      </c>
      <c r="AB394" s="27">
        <f t="shared" si="429"/>
        <v>0</v>
      </c>
      <c r="AC394" s="28">
        <f>IF((AC393+W394+X394)&gt;=$B$2*'SFV+BESS'!$I$9, $B$2*'SFV+BESS'!$I$9, (AC393+W394+X394))</f>
        <v>173.61249999999998</v>
      </c>
      <c r="AD394" s="110">
        <f t="shared" ref="AD394:AD457" si="478">IF(V394&gt;0,V394-W394/$B$4,0)</f>
        <v>0</v>
      </c>
      <c r="AI394" s="251"/>
      <c r="AJ394" s="48">
        <v>16.0416666666667</v>
      </c>
      <c r="AK394" s="52">
        <f t="shared" si="462"/>
        <v>0</v>
      </c>
      <c r="AL394" s="33">
        <f>Gen_Cons_Horario!B1836</f>
        <v>0</v>
      </c>
      <c r="AM394" s="35">
        <f t="shared" si="437"/>
        <v>0</v>
      </c>
      <c r="AN394" s="116">
        <f>IF(AND(AM394&gt;0,AM394*$B$4+AT393&lt;=$B$2*'SFV+BESS'!$I$9,AM394&lt;'SFV+BESS'!$I$7), AM394*$B$4, IF(AND(AM394&gt;0,AM394*$B$4+AT393&gt;$B$2*'SFV+BESS'!$I$9,AM394*$B$4&lt;'SFV+BESS'!$I$7),$B$2*'SFV+BESS'!$I$9-AT393,IF(AND(AM394&gt;0,AM394*$B$4+AT393&gt;$B$2*'SFV+BESS'!$I$9,AM394*$B$4&gt;'SFV+BESS'!$I$7,AT393&lt;$B$2*'SFV+BESS'!$I$9),$B$2*'SFV+BESS'!$I$9-AT393,IF(AND(AM394&gt;0,AM394*$B$4+AT393&lt;=$B$2*'SFV+BESS'!$I$9,AM394&gt;'SFV+BESS'!$I$7),'SFV+BESS'!$I$7,0))))</f>
        <v>0</v>
      </c>
      <c r="AO394" s="27">
        <f>IF(AND(AM394&lt;0,AT393+AM394/$B$5&gt;$H$2,-AM394/'Carga-Descarga Año'!$B$5&lt;'SFV+BESS'!$I$7),AM394/$B$5,IF(AND(AM394&lt;0,AT393+AM394/$B$5&gt;$H$2,-AM394/'Carga-Descarga Año'!$B$5&gt;'SFV+BESS'!$I$7),-'SFV+BESS'!$I$7,IF(AND(AM394&lt;0,AT393+AM394/$B$5&lt;$H$2),-MIN('SFV+BESS'!$I$7,AT393-$H$2),0)))</f>
        <v>0</v>
      </c>
      <c r="AP394" s="33"/>
      <c r="AQ394" s="33">
        <f t="shared" si="443"/>
        <v>0</v>
      </c>
      <c r="AR394" s="27">
        <f t="shared" ref="AR394:AR457" si="479">-AO394*$B$5</f>
        <v>0</v>
      </c>
      <c r="AS394" s="27">
        <f t="shared" si="444"/>
        <v>0</v>
      </c>
      <c r="AT394" s="28">
        <f>IF((AT393+AN394+AO394)&gt;=$B$2*'SFV+BESS'!$I$9, $B$2*'SFV+BESS'!$I$9, (AT393+AN394+AO394))</f>
        <v>173.61249999999998</v>
      </c>
      <c r="AU394" s="110">
        <f t="shared" ref="AU394:AU457" si="480">IF(AM394&gt;0,AM394-AN394/$B$4,0)</f>
        <v>0</v>
      </c>
      <c r="AZ394" s="251"/>
      <c r="BA394" s="48">
        <v>16.0416666666667</v>
      </c>
      <c r="BB394" s="33">
        <f t="shared" si="463"/>
        <v>0</v>
      </c>
      <c r="BC394" s="33">
        <f>Gen_Cons_Horario!B2580</f>
        <v>0</v>
      </c>
      <c r="BD394" s="35">
        <f t="shared" si="438"/>
        <v>0</v>
      </c>
      <c r="BE394" s="116">
        <f>IF(AND(BD394&gt;0,BD394*$B$4+BK393&lt;=$B$2*'SFV+BESS'!$I$9,BD394&lt;'SFV+BESS'!$I$7), BD394*$B$4, IF(AND(BD394&gt;0,BD394*$B$4+BK393&gt;$B$2*'SFV+BESS'!$I$9,BD394*$B$4&lt;'SFV+BESS'!$I$7),$B$2*'SFV+BESS'!$I$9-BK393,IF(AND(BD394&gt;0,BD394*$B$4+BK393&gt;$B$2*'SFV+BESS'!$I$9,BD394*$B$4&gt;'SFV+BESS'!$I$7,BK393&lt;$B$2*'SFV+BESS'!$I$9),$B$2*'SFV+BESS'!$I$9-BK393,IF(AND(BD394&gt;0,BD394*$B$4+BK393&lt;=$B$2*'SFV+BESS'!$I$9,BD394&gt;'SFV+BESS'!$I$7),'SFV+BESS'!$I$7,0))))</f>
        <v>0</v>
      </c>
      <c r="BF394" s="27">
        <f>IF(AND(BD394&lt;0,BK393+BD394/$B$5&gt;$H$2,-BD394/'Carga-Descarga Año'!$B$5&lt;'SFV+BESS'!$I$7),BD394/$B$5,IF(AND(BD394&lt;0,BK393+BD394/$B$5&gt;$H$2,-BD394/'Carga-Descarga Año'!$B$5&gt;'SFV+BESS'!$I$7),-'SFV+BESS'!$I$7,IF(AND(BD394&lt;0,BK393+BD394/$B$5&lt;$H$2),-MIN('SFV+BESS'!$I$7,BK393-$H$2),0)))</f>
        <v>0</v>
      </c>
      <c r="BG394" s="33"/>
      <c r="BH394" s="33">
        <f t="shared" si="445"/>
        <v>0</v>
      </c>
      <c r="BI394" s="27">
        <f t="shared" ref="BI394:BI457" si="481">-BF394*$B$5</f>
        <v>0</v>
      </c>
      <c r="BJ394" s="27">
        <f t="shared" si="446"/>
        <v>0</v>
      </c>
      <c r="BK394" s="28">
        <f>IF((BK393+BE394+BF394)&gt;=$B$2*'SFV+BESS'!$I$9, $B$2*'SFV+BESS'!$I$9, (BK393+BE394+BF394))</f>
        <v>173.61249999999998</v>
      </c>
      <c r="BL394" s="110">
        <f t="shared" ref="BL394:BL457" si="482">IF(BD394&gt;0,BD394-BE394/$B$4,0)</f>
        <v>0</v>
      </c>
      <c r="BQ394" s="251"/>
      <c r="BR394" s="48">
        <v>16.0416666666667</v>
      </c>
      <c r="BS394" s="33">
        <f t="shared" si="464"/>
        <v>0</v>
      </c>
      <c r="BT394" s="33">
        <f>Gen_Cons_Horario!B3300</f>
        <v>0</v>
      </c>
      <c r="BU394" s="35">
        <f t="shared" si="439"/>
        <v>0</v>
      </c>
      <c r="BV394" s="116">
        <f>IF(AND(BU394&gt;0,BU394*$B$4+CB393&lt;=$B$2*'SFV+BESS'!$I$9,BU394&lt;'SFV+BESS'!$I$7), BU394*$B$4, IF(AND(BU394&gt;0,BU394*$B$4+CB393&gt;$B$2*'SFV+BESS'!$I$9,BU394*$B$4&lt;'SFV+BESS'!$I$7),$B$2*'SFV+BESS'!$I$9-CB393,IF(AND(BU394&gt;0,BU394*$B$4+CB393&gt;$B$2*'SFV+BESS'!$I$9,BU394*$B$4&gt;'SFV+BESS'!$I$7,CB393&lt;$B$2*'SFV+BESS'!$I$9),$B$2*'SFV+BESS'!$I$9-CB393,IF(AND(BU394&gt;0,BU394*$B$4+CB393&lt;=$B$2*'SFV+BESS'!$I$9,BU394&gt;'SFV+BESS'!$I$7),'SFV+BESS'!$I$7,0))))</f>
        <v>0</v>
      </c>
      <c r="BW394" s="27">
        <f>IF(AND(BU394&lt;0,CB393+BU394/$B$5&gt;$H$2,-BU394/'Carga-Descarga Año'!$B$5&lt;'SFV+BESS'!$I$7),BU394/$B$5,IF(AND(BU394&lt;0,CB393+BU394/$B$5&gt;$H$2,-BU394/'Carga-Descarga Año'!$B$5&gt;'SFV+BESS'!$I$7),-'SFV+BESS'!$I$7,IF(AND(BU394&lt;0,CB393+BU394/$B$5&lt;$H$2),-MIN('SFV+BESS'!$I$7,CB393-$H$2),0)))</f>
        <v>0</v>
      </c>
      <c r="BX394" s="33"/>
      <c r="BY394" s="33">
        <f t="shared" si="447"/>
        <v>0</v>
      </c>
      <c r="BZ394" s="27">
        <f t="shared" ref="BZ394:BZ457" si="483">-BW394*$B$5</f>
        <v>0</v>
      </c>
      <c r="CA394" s="27">
        <f t="shared" ref="CA394:CA457" si="484">IF(BZ394&lt;-BU394,-(BU394+BZ394),0)</f>
        <v>0</v>
      </c>
      <c r="CB394" s="28">
        <f>IF((CB393+BV394+BW394)&gt;=$B$2*'SFV+BESS'!$I$9, $B$2*'SFV+BESS'!$I$9, (CB393+BV394+BW394))</f>
        <v>173.61249999999998</v>
      </c>
      <c r="CC394" s="110">
        <f t="shared" ref="CC394:CC457" si="485">IF(BU394&gt;0,BU394-BV394/$B$4,0)</f>
        <v>0</v>
      </c>
      <c r="CH394" s="251"/>
      <c r="CI394" s="48">
        <v>16.0416666666667</v>
      </c>
      <c r="CJ394" s="33">
        <f t="shared" si="465"/>
        <v>0</v>
      </c>
      <c r="CK394" s="33">
        <f>Gen_Cons_Horario!B4044</f>
        <v>0</v>
      </c>
      <c r="CL394" s="35">
        <f t="shared" si="440"/>
        <v>0</v>
      </c>
      <c r="CM394" s="116">
        <f>IF(AND(CL394&gt;0,CL394*$B$4+CS393&lt;=$B$2*'SFV+BESS'!$I$9,CL394&lt;'SFV+BESS'!$I$7), CL394*$B$4, IF(AND(CL394&gt;0,CL394*$B$4+CS393&gt;$B$2*'SFV+BESS'!$I$9,CL394*$B$4&lt;'SFV+BESS'!$I$7),$B$2*'SFV+BESS'!$I$9-CS393,IF(AND(CL394&gt;0,CL394*$B$4+CS393&gt;$B$2*'SFV+BESS'!$I$9,CL394*$B$4&gt;'SFV+BESS'!$I$7,CS393&lt;$B$2*'SFV+BESS'!$I$9),$B$2*'SFV+BESS'!$I$9-CS393,IF(AND(CL394&gt;0,CL394*$B$4+CS393&lt;=$B$2*'SFV+BESS'!$I$9,CL394&gt;'SFV+BESS'!$I$7),'SFV+BESS'!$I$7,0))))</f>
        <v>0</v>
      </c>
      <c r="CN394" s="27">
        <f>IF(AND(CL394&lt;0,CS393+CL394/$B$5&gt;$H$2,-CL394/'Carga-Descarga Año'!$B$5&lt;'SFV+BESS'!$I$7),CL394/$B$5,IF(AND(CL394&lt;0,CS393+CL394/$B$5&gt;$H$2,-CL394/'Carga-Descarga Año'!$B$5&gt;'SFV+BESS'!$I$7),-'SFV+BESS'!$I$7,IF(AND(CL394&lt;0,CS393+CL394/$B$5&lt;$H$2),-MIN('SFV+BESS'!$I$7,CS393-$H$2),0)))</f>
        <v>0</v>
      </c>
      <c r="CO394" s="33"/>
      <c r="CP394" s="33">
        <f t="shared" si="448"/>
        <v>0</v>
      </c>
      <c r="CQ394" s="27">
        <f t="shared" ref="CQ394:CQ457" si="486">-CN394*$B$5</f>
        <v>0</v>
      </c>
      <c r="CR394" s="27">
        <f t="shared" si="449"/>
        <v>0</v>
      </c>
      <c r="CS394" s="28">
        <f>IF((CS393+CM394+CN394)&gt;=$B$2*'SFV+BESS'!$I$9, $B$2*'SFV+BESS'!$I$9, (CS393+CM394+CN394))</f>
        <v>173.61249999999998</v>
      </c>
      <c r="CT394" s="110">
        <f t="shared" ref="CT394:CT457" si="487">IF(CL394&gt;0,CL394-CM394/$B$4,0)</f>
        <v>0</v>
      </c>
      <c r="CY394" s="251"/>
      <c r="CZ394" s="48">
        <v>16.0416666666667</v>
      </c>
      <c r="DA394" s="33">
        <f t="shared" si="466"/>
        <v>0</v>
      </c>
      <c r="DB394" s="33">
        <f>Gen_Cons_Horario!B4764</f>
        <v>0</v>
      </c>
      <c r="DC394" s="35">
        <f t="shared" si="431"/>
        <v>0</v>
      </c>
      <c r="DD394" s="116">
        <f>IF(AND(DC394&gt;0,DC394*$B$4+DJ393&lt;=$B$2*'SFV+BESS'!$I$9,DC394&lt;'SFV+BESS'!$I$7), DC394*$B$4, IF(AND(DC394&gt;0,DC394*$B$4+DJ393&gt;$B$2*'SFV+BESS'!$I$9,DC394*$B$4&lt;'SFV+BESS'!$I$7),$B$2*'SFV+BESS'!$I$9-DJ393,IF(AND(DC394&gt;0,DC394*$B$4+DJ393&gt;$B$2*'SFV+BESS'!$I$9,DC394*$B$4&gt;'SFV+BESS'!$I$7,DJ393&lt;$B$2*'SFV+BESS'!$I$9),$B$2*'SFV+BESS'!$I$9-DJ393,IF(AND(DC394&gt;0,DC394*$B$4+DJ393&lt;=$B$2*'SFV+BESS'!$I$9,DC394&gt;'SFV+BESS'!$I$7),'SFV+BESS'!$I$7,0))))</f>
        <v>0</v>
      </c>
      <c r="DE394" s="27">
        <f>IF(AND(DC394&lt;0,DJ393+DC394/$B$5&gt;$H$2,-DC394/'Carga-Descarga Año'!$B$5&lt;'SFV+BESS'!$I$7),DC394/$B$5,IF(AND(DC394&lt;0,DJ393+DC394/$B$5&gt;$H$2,-DC394/'Carga-Descarga Año'!$B$5&gt;'SFV+BESS'!$I$7),-'SFV+BESS'!$I$7,IF(AND(DC394&lt;0,DJ393+DC394/$B$5&lt;$H$2),-MIN('SFV+BESS'!$I$7,DJ393-$H$2),0)))</f>
        <v>0</v>
      </c>
      <c r="DF394" s="33"/>
      <c r="DG394" s="33">
        <f t="shared" si="450"/>
        <v>0</v>
      </c>
      <c r="DH394" s="27">
        <f t="shared" ref="DH394:DH457" si="488">-DE394*$B$5</f>
        <v>0</v>
      </c>
      <c r="DI394" s="27">
        <f t="shared" ref="DI394:DI457" si="489">IF(DH394&lt;-DC394,-(DC394+DH394),0)</f>
        <v>0</v>
      </c>
      <c r="DJ394" s="28">
        <f>IF((DJ393+DD394+DE394)&gt;=$B$2*'SFV+BESS'!$I$9, $B$2*'SFV+BESS'!$I$9, (DJ393+DD394+DE394))</f>
        <v>173.61249999999998</v>
      </c>
      <c r="DK394" s="110">
        <f t="shared" ref="DK394:DK457" si="490">IF(DC394&gt;0,DC394-DD394/$B$4,0)</f>
        <v>0</v>
      </c>
      <c r="DP394" s="251"/>
      <c r="DQ394" s="48">
        <v>16.0416666666667</v>
      </c>
      <c r="DR394" s="33">
        <f t="shared" si="467"/>
        <v>0</v>
      </c>
      <c r="DS394" s="33">
        <f>Gen_Cons_Horario!B5508</f>
        <v>0</v>
      </c>
      <c r="DT394" s="35">
        <f t="shared" si="432"/>
        <v>0</v>
      </c>
      <c r="DU394" s="116">
        <f>IF(AND(DT394&gt;0,DT394*$B$4+EA393&lt;=$B$2*'SFV+BESS'!$I$9,DT394&lt;'SFV+BESS'!$I$7), DT394*$B$4, IF(AND(DT394&gt;0,DT394*$B$4+EA393&gt;$B$2*'SFV+BESS'!$I$9,DT394*$B$4&lt;'SFV+BESS'!$I$7),$B$2*'SFV+BESS'!$I$9-EA393,IF(AND(DT394&gt;0,DT394*$B$4+EA393&gt;$B$2*'SFV+BESS'!$I$9,DT394*$B$4&gt;'SFV+BESS'!$I$7,EA393&lt;$B$2*'SFV+BESS'!$I$9),$B$2*'SFV+BESS'!$I$9-EA393,IF(AND(DT394&gt;0,DT394*$B$4+EA393&lt;=$B$2*'SFV+BESS'!$I$9,DT394&gt;'SFV+BESS'!$I$7),'SFV+BESS'!$I$7,0))))</f>
        <v>0</v>
      </c>
      <c r="DV394" s="27">
        <f>IF(AND(DT394&lt;0,EA393+DT394/$B$5&gt;$H$2,-DT394/'Carga-Descarga Año'!$B$5&lt;'SFV+BESS'!$I$7),DT394/$B$5,IF(AND(DT394&lt;0,EA393+DT394/$B$5&gt;$H$2,-DT394/'Carga-Descarga Año'!$B$5&gt;'SFV+BESS'!$I$7),-'SFV+BESS'!$I$7,IF(AND(DT394&lt;0,EA393+DT394/$B$5&lt;$H$2),-MIN('SFV+BESS'!$I$7,EA393-$H$2),0)))</f>
        <v>0</v>
      </c>
      <c r="DW394" s="33"/>
      <c r="DX394" s="33">
        <f t="shared" si="451"/>
        <v>0</v>
      </c>
      <c r="DY394" s="27">
        <f t="shared" ref="DY394:DY457" si="491">-DV394*$B$5</f>
        <v>0</v>
      </c>
      <c r="DZ394" s="27">
        <f t="shared" si="452"/>
        <v>0</v>
      </c>
      <c r="EA394" s="28">
        <f>IF((EA393+DU394+DV394)&gt;=$B$2*'SFV+BESS'!$I$9, $B$2*'SFV+BESS'!$I$9, (EA393+DU394+DV394))</f>
        <v>173.61249999999998</v>
      </c>
      <c r="EB394" s="110">
        <f t="shared" ref="EB394:EB457" si="492">IF(DT394&gt;0,DT394-DU394/$B$4,0)</f>
        <v>0</v>
      </c>
      <c r="EG394" s="251"/>
      <c r="EH394" s="48">
        <v>16.0416666666667</v>
      </c>
      <c r="EI394" s="33">
        <f t="shared" si="468"/>
        <v>0</v>
      </c>
      <c r="EJ394" s="33">
        <f>Gen_Cons_Horario!B6252</f>
        <v>0</v>
      </c>
      <c r="EK394" s="35">
        <f t="shared" si="433"/>
        <v>0</v>
      </c>
      <c r="EL394" s="116">
        <f>IF(AND(EK394&gt;0,EK394*$B$4+ER393&lt;=$B$2*'SFV+BESS'!$I$9,EK394&lt;'SFV+BESS'!$I$7), EK394*$B$4, IF(AND(EK394&gt;0,EK394*$B$4+ER393&gt;$B$2*'SFV+BESS'!$I$9,EK394*$B$4&lt;'SFV+BESS'!$I$7),$B$2*'SFV+BESS'!$I$9-ER393,IF(AND(EK394&gt;0,EK394*$B$4+ER393&gt;$B$2*'SFV+BESS'!$I$9,EK394*$B$4&gt;'SFV+BESS'!$I$7,ER393&lt;$B$2*'SFV+BESS'!$I$9),$B$2*'SFV+BESS'!$I$9-ER393,IF(AND(EK394&gt;0,EK394*$B$4+ER393&lt;=$B$2*'SFV+BESS'!$I$9,EK394&gt;'SFV+BESS'!$I$7),'SFV+BESS'!$I$7,0))))</f>
        <v>0</v>
      </c>
      <c r="EM394" s="27">
        <f>IF(AND(EK394&lt;0,ER393+EK394/$B$5&gt;$H$2,-EK394/'Carga-Descarga Año'!$B$5&lt;'SFV+BESS'!$I$7),EK394/$B$5,IF(AND(EK394&lt;0,ER393+EK394/$B$5&gt;$H$2,-EK394/'Carga-Descarga Año'!$B$5&gt;'SFV+BESS'!$I$7),-'SFV+BESS'!$I$7,IF(AND(EK394&lt;0,ER393+EK394/$B$5&lt;$H$2),-MIN('SFV+BESS'!$I$7,ER393-$H$2),0)))</f>
        <v>0</v>
      </c>
      <c r="EN394" s="33"/>
      <c r="EO394" s="33">
        <f t="shared" si="453"/>
        <v>0</v>
      </c>
      <c r="EP394" s="27">
        <f t="shared" ref="EP394:EP457" si="493">-EM394*$B$5</f>
        <v>0</v>
      </c>
      <c r="EQ394" s="27">
        <f t="shared" si="454"/>
        <v>0</v>
      </c>
      <c r="ER394" s="28">
        <f>IF((ER393+EL394+EM394)&gt;=$B$2*'SFV+BESS'!$I$9, $B$2*'SFV+BESS'!$I$9, (ER393+EL394+EM394))</f>
        <v>173.61249999999998</v>
      </c>
      <c r="ES394" s="110">
        <f t="shared" ref="ES394:ES457" si="494">IF(EK394&gt;0,EK394-EL394/$B$4,0)</f>
        <v>0</v>
      </c>
      <c r="EX394" s="251"/>
      <c r="EY394" s="48">
        <v>16.0416666666667</v>
      </c>
      <c r="EZ394" s="33">
        <f t="shared" si="469"/>
        <v>0</v>
      </c>
      <c r="FA394" s="33">
        <f>Gen_Cons_Horario!B6972</f>
        <v>0</v>
      </c>
      <c r="FB394" s="35">
        <f t="shared" si="434"/>
        <v>0</v>
      </c>
      <c r="FC394" s="116">
        <f>IF(AND(FB394&gt;0,FB394*$B$4+FI393&lt;=$B$2*'SFV+BESS'!$I$9,FB394&lt;'SFV+BESS'!$I$7), FB394*$B$4, IF(AND(FB394&gt;0,FB394*$B$4+FI393&gt;$B$2*'SFV+BESS'!$I$9,FB394*$B$4&lt;'SFV+BESS'!$I$7),$B$2*'SFV+BESS'!$I$9-FI393,IF(AND(FB394&gt;0,FB394*$B$4+FI393&gt;$B$2*'SFV+BESS'!$I$9,FB394*$B$4&gt;'SFV+BESS'!$I$7,FI393&lt;$B$2*'SFV+BESS'!$I$9),$B$2*'SFV+BESS'!$I$9-FI393,IF(AND(FB394&gt;0,FB394*$B$4+FI393&lt;=$B$2*'SFV+BESS'!$I$9,FB394&gt;'SFV+BESS'!$I$7),'SFV+BESS'!$I$7,0))))</f>
        <v>0</v>
      </c>
      <c r="FD394" s="27">
        <f>IF(AND(FB394&lt;0,FI393+FB394/$B$5&gt;$H$2,-FB394/'Carga-Descarga Año'!$B$5&lt;'SFV+BESS'!$I$7),FB394/$B$5,IF(AND(FB394&lt;0,FI393+FB394/$B$5&gt;$H$2,-FB394/'Carga-Descarga Año'!$B$5&gt;'SFV+BESS'!$I$7),-'SFV+BESS'!$I$7,IF(AND(FB394&lt;0,FI393+FB394/$B$5&lt;$H$2),-MIN('SFV+BESS'!$I$7,FI393-$H$2),0)))</f>
        <v>0</v>
      </c>
      <c r="FE394" s="33"/>
      <c r="FF394" s="33">
        <f t="shared" si="455"/>
        <v>0</v>
      </c>
      <c r="FG394" s="27">
        <f t="shared" ref="FG394:FG457" si="495">-FD394*$B$5</f>
        <v>0</v>
      </c>
      <c r="FH394" s="27">
        <f t="shared" si="456"/>
        <v>0</v>
      </c>
      <c r="FI394" s="28">
        <f>IF((FI393+FC394+FD394)&gt;=$B$2*'SFV+BESS'!$I$9, $B$2*'SFV+BESS'!$I$9, (FI393+FC394+FD394))</f>
        <v>173.61249999999998</v>
      </c>
      <c r="FJ394" s="110">
        <f t="shared" ref="FJ394:FJ457" si="496">IF(FB394&gt;0,FB394-FC394/$B$4,0)</f>
        <v>0</v>
      </c>
      <c r="FO394" s="251"/>
      <c r="FP394" s="48">
        <v>16.0416666666667</v>
      </c>
      <c r="FQ394" s="33">
        <f t="shared" si="470"/>
        <v>0</v>
      </c>
      <c r="FR394" s="33">
        <f>Gen_Cons_Horario!B7716</f>
        <v>0</v>
      </c>
      <c r="FS394" s="35">
        <f t="shared" si="435"/>
        <v>0</v>
      </c>
      <c r="FT394" s="116">
        <f>IF(AND(FS394&gt;0,FS394*$B$4+FZ393&lt;=$B$2*'SFV+BESS'!$I$9,FS394&lt;'SFV+BESS'!$I$7), FS394*$B$4, IF(AND(FS394&gt;0,FS394*$B$4+FZ393&gt;$B$2*'SFV+BESS'!$I$9,FS394*$B$4&lt;'SFV+BESS'!$I$7),$B$2*'SFV+BESS'!$I$9-FZ393,IF(AND(FS394&gt;0,FS394*$B$4+FZ393&gt;$B$2*'SFV+BESS'!$I$9,FS394*$B$4&gt;'SFV+BESS'!$I$7,FZ393&lt;$B$2*'SFV+BESS'!$I$9),$B$2*'SFV+BESS'!$I$9-FZ393,IF(AND(FS394&gt;0,FS394*$B$4+FZ393&lt;=$B$2*'SFV+BESS'!$I$9,FS394&gt;'SFV+BESS'!$I$7),'SFV+BESS'!$I$7,0))))</f>
        <v>0</v>
      </c>
      <c r="FU394" s="27">
        <f>IF(AND(FS394&lt;0,FZ393+FS394/$B$5&gt;$H$2,-FS394/'Carga-Descarga Año'!$B$5&lt;'SFV+BESS'!$I$7),FS394/$B$5,IF(AND(FS394&lt;0,FZ393+FS394/$B$5&gt;$H$2,-FS394/'Carga-Descarga Año'!$B$5&gt;'SFV+BESS'!$I$7),-'SFV+BESS'!$I$7,IF(AND(FS394&lt;0,FZ393+FS394/$B$5&lt;$H$2),-MIN('SFV+BESS'!$I$7,FZ393-$H$2),0)))</f>
        <v>0</v>
      </c>
      <c r="FV394" s="33"/>
      <c r="FW394" s="33">
        <f t="shared" si="457"/>
        <v>0</v>
      </c>
      <c r="FX394" s="27">
        <f t="shared" ref="FX394:FX457" si="497">-FU394*$B$5</f>
        <v>0</v>
      </c>
      <c r="FY394" s="27">
        <f t="shared" si="458"/>
        <v>0</v>
      </c>
      <c r="FZ394" s="28">
        <f>IF((FZ393+FT394+FU394)&gt;=$B$2*'SFV+BESS'!$I$9, $B$2*'SFV+BESS'!$I$9, (FZ393+FT394+FU394))</f>
        <v>173.61249999999998</v>
      </c>
      <c r="GA394" s="110">
        <f t="shared" ref="GA394:GA457" si="498">IF(FS394&gt;0,FS394-FT394/$B$4,0)</f>
        <v>0</v>
      </c>
      <c r="GF394" s="251"/>
      <c r="GG394" s="48">
        <v>16.0416666666667</v>
      </c>
      <c r="GH394" s="33">
        <f t="shared" si="471"/>
        <v>0</v>
      </c>
      <c r="GI394" s="33">
        <f>Gen_Cons_Horario!B8436</f>
        <v>0</v>
      </c>
      <c r="GJ394" s="35">
        <f t="shared" si="441"/>
        <v>0</v>
      </c>
      <c r="GK394" s="116">
        <f>IF(AND(GJ394&gt;0,GJ394*$B$4+GQ393&lt;=$B$2*'SFV+BESS'!$I$9,GJ394&lt;'SFV+BESS'!$I$7), GJ394*$B$4, IF(AND(GJ394&gt;0,GJ394*$B$4+GQ393&gt;$B$2*'SFV+BESS'!$I$9,GJ394*$B$4&lt;'SFV+BESS'!$I$7),$B$2*'SFV+BESS'!$I$9-GQ393,IF(AND(GJ394&gt;0,GJ394*$B$4+GQ393&gt;$B$2*'SFV+BESS'!$I$9,GJ394*$B$4&gt;'SFV+BESS'!$I$7,GQ393&lt;$B$2*'SFV+BESS'!$I$9),$B$2*'SFV+BESS'!$I$9-GQ393,IF(AND(GJ394&gt;0,GJ394*$B$4+GQ393&lt;=$B$2*'SFV+BESS'!$I$9,GJ394&gt;'SFV+BESS'!$I$7),'SFV+BESS'!$I$7,0))))</f>
        <v>0</v>
      </c>
      <c r="GL394" s="27">
        <f>IF(AND(GJ394&lt;0,GQ393+GJ394/$B$5&gt;$H$2,-GJ394/'Carga-Descarga Año'!$B$5&lt;'SFV+BESS'!$I$7),GJ394/$B$5,IF(AND(GJ394&lt;0,GQ393+GJ394/$B$5&gt;$H$2,-GJ394/'Carga-Descarga Año'!$B$5&gt;'SFV+BESS'!$I$7),-'SFV+BESS'!$I$7,IF(AND(GJ394&lt;0,GQ393+GJ394/$B$5&lt;$H$2),-MIN('SFV+BESS'!$I$7,GQ393-$H$2),0)))</f>
        <v>0</v>
      </c>
      <c r="GM394" s="33"/>
      <c r="GN394" s="33">
        <f t="shared" si="459"/>
        <v>0</v>
      </c>
      <c r="GO394" s="27">
        <f t="shared" ref="GO394:GO457" si="499">-GL394*$B$5</f>
        <v>0</v>
      </c>
      <c r="GP394" s="27">
        <f t="shared" si="460"/>
        <v>0</v>
      </c>
      <c r="GQ394" s="28">
        <f>IF((GQ393+GK394+GL394)&gt;=$B$2*'SFV+BESS'!$I$9, $B$2*'SFV+BESS'!$I$9, (GQ393+GK394+GL394))</f>
        <v>123.97082976553263</v>
      </c>
      <c r="GR394" s="110">
        <f t="shared" ref="GR394:GR457" si="500">IF(GJ394&gt;0,GJ394-GK394/$B$4,0)</f>
        <v>0</v>
      </c>
    </row>
    <row r="395" spans="1:200">
      <c r="A395" s="249"/>
      <c r="B395" s="48">
        <v>16.0833333333333</v>
      </c>
      <c r="C395" s="38">
        <f t="shared" si="442"/>
        <v>0</v>
      </c>
      <c r="D395" s="2">
        <f>Gen_Cons_Horario!B421</f>
        <v>0</v>
      </c>
      <c r="E395" s="140">
        <f t="shared" si="472"/>
        <v>0</v>
      </c>
      <c r="F395" s="116">
        <f>IF(AND(E395&gt;0,E395*$B$4+L394&lt;=$B$2*'SFV+BESS'!$I$9,E395&lt;'SFV+BESS'!$I$7), E395*$B$4, IF(AND(E395&gt;0,E395*$B$4+L394&gt;$B$2*'SFV+BESS'!$I$9,E395*$B$4&lt;'SFV+BESS'!$I$7),$B$2*'SFV+BESS'!$I$9-L394,IF(AND(E395&gt;0,E395*$B$4+L394&gt;$B$2*'SFV+BESS'!$I$9,E395*$B$4&gt;'SFV+BESS'!$I$7,L394&lt;$B$2*'SFV+BESS'!$I$9),$B$2*'SFV+BESS'!$I$9-L394,IF(AND(E395&gt;0,E395*$B$4+L394&lt;=$B$2*'SFV+BESS'!$I$9,E395&gt;'SFV+BESS'!$I$7),'SFV+BESS'!$I$7,0))))</f>
        <v>0</v>
      </c>
      <c r="G395" s="27">
        <f>IF(AND(E395&lt;0,L394+E395/$B$5&gt;$H$2,-E395/'Carga-Descarga Año'!$B$5&lt;'SFV+BESS'!$I$7),E395/$B$5,IF(AND(E395&lt;0,L394+E395/$B$5&gt;$H$2,-E395/'Carga-Descarga Año'!$B$5&gt;'SFV+BESS'!$I$7),-'SFV+BESS'!$I$7,IF(AND(E395&lt;0,L394+E395/$B$5&lt;$H$2),-MIN('SFV+BESS'!$I$7,L394-$H$2),0)))</f>
        <v>0</v>
      </c>
      <c r="I395" s="38">
        <f t="shared" si="473"/>
        <v>0</v>
      </c>
      <c r="J395" s="27">
        <f t="shared" si="475"/>
        <v>0</v>
      </c>
      <c r="K395" s="27">
        <f t="shared" si="474"/>
        <v>0</v>
      </c>
      <c r="L395" s="28">
        <f>IF((L394+F395+G395)&gt;=$B$2*'SFV+BESS'!$I$9, $B$2*'SFV+BESS'!$I$9, (L394+F395+G395))</f>
        <v>150.06407894736839</v>
      </c>
      <c r="M395" s="110">
        <f t="shared" si="476"/>
        <v>0</v>
      </c>
      <c r="R395" s="251"/>
      <c r="S395" s="48">
        <v>16.0833333333333</v>
      </c>
      <c r="T395" s="2">
        <f t="shared" si="461"/>
        <v>0</v>
      </c>
      <c r="U395" s="2">
        <f>Gen_Cons_Horario!B1165</f>
        <v>0</v>
      </c>
      <c r="V395" s="35">
        <f t="shared" si="436"/>
        <v>0</v>
      </c>
      <c r="W395" s="116">
        <f>IF(AND(V395&gt;0,V395*$B$4+AC394&lt;=$B$2*'SFV+BESS'!$I$9,V395&lt;'SFV+BESS'!$I$7), V395*$B$4, IF(AND(V395&gt;0,V395*$B$4+AC394&gt;$B$2*'SFV+BESS'!$I$9,V395*$B$4&lt;'SFV+BESS'!$I$7),$B$2*'SFV+BESS'!$I$9-AC394,IF(AND(V395&gt;0,V395*$B$4+AC394&gt;$B$2*'SFV+BESS'!$I$9,V395*$B$4&gt;'SFV+BESS'!$I$7,AC394&lt;$B$2*'SFV+BESS'!$I$9),$B$2*'SFV+BESS'!$I$9-AC394,IF(AND(V395&gt;0,V395*$B$4+AC394&lt;=$B$2*'SFV+BESS'!$I$9,V395&gt;'SFV+BESS'!$I$7),'SFV+BESS'!$I$7,0))))</f>
        <v>0</v>
      </c>
      <c r="X395" s="27">
        <f>IF(AND(V395&lt;0,AC394+V395/$B$5&gt;$H$2,-V395/'Carga-Descarga Año'!$B$5&lt;'SFV+BESS'!$I$7),V395/$B$5,IF(AND(V395&lt;0,AC394+V395/$B$5&gt;$H$2,-V395/'Carga-Descarga Año'!$B$5&gt;'SFV+BESS'!$I$7),-'SFV+BESS'!$I$7,IF(AND(V395&lt;0,AC394+V395/$B$5&lt;$H$2),-MIN('SFV+BESS'!$I$7,AC394-$H$2),0)))</f>
        <v>0</v>
      </c>
      <c r="Z395" s="33">
        <f t="shared" si="430"/>
        <v>0</v>
      </c>
      <c r="AA395" s="27">
        <f t="shared" si="477"/>
        <v>0</v>
      </c>
      <c r="AB395" s="27">
        <f t="shared" ref="AB395:AB458" si="501">IF(AA395&lt;-V395,-(V395+AA395),0)</f>
        <v>0</v>
      </c>
      <c r="AC395" s="28">
        <f>IF((AC394+W395+X395)&gt;=$B$2*'SFV+BESS'!$I$9, $B$2*'SFV+BESS'!$I$9, (AC394+W395+X395))</f>
        <v>173.61249999999998</v>
      </c>
      <c r="AD395" s="110">
        <f t="shared" si="478"/>
        <v>0</v>
      </c>
      <c r="AI395" s="251"/>
      <c r="AJ395" s="48">
        <v>16.0833333333333</v>
      </c>
      <c r="AK395" s="52">
        <f t="shared" si="462"/>
        <v>0</v>
      </c>
      <c r="AL395" s="33">
        <f>Gen_Cons_Horario!B1837</f>
        <v>0</v>
      </c>
      <c r="AM395" s="35">
        <f t="shared" si="437"/>
        <v>0</v>
      </c>
      <c r="AN395" s="116">
        <f>IF(AND(AM395&gt;0,AM395*$B$4+AT394&lt;=$B$2*'SFV+BESS'!$I$9,AM395&lt;'SFV+BESS'!$I$7), AM395*$B$4, IF(AND(AM395&gt;0,AM395*$B$4+AT394&gt;$B$2*'SFV+BESS'!$I$9,AM395*$B$4&lt;'SFV+BESS'!$I$7),$B$2*'SFV+BESS'!$I$9-AT394,IF(AND(AM395&gt;0,AM395*$B$4+AT394&gt;$B$2*'SFV+BESS'!$I$9,AM395*$B$4&gt;'SFV+BESS'!$I$7,AT394&lt;$B$2*'SFV+BESS'!$I$9),$B$2*'SFV+BESS'!$I$9-AT394,IF(AND(AM395&gt;0,AM395*$B$4+AT394&lt;=$B$2*'SFV+BESS'!$I$9,AM395&gt;'SFV+BESS'!$I$7),'SFV+BESS'!$I$7,0))))</f>
        <v>0</v>
      </c>
      <c r="AO395" s="27">
        <f>IF(AND(AM395&lt;0,AT394+AM395/$B$5&gt;$H$2,-AM395/'Carga-Descarga Año'!$B$5&lt;'SFV+BESS'!$I$7),AM395/$B$5,IF(AND(AM395&lt;0,AT394+AM395/$B$5&gt;$H$2,-AM395/'Carga-Descarga Año'!$B$5&gt;'SFV+BESS'!$I$7),-'SFV+BESS'!$I$7,IF(AND(AM395&lt;0,AT394+AM395/$B$5&lt;$H$2),-MIN('SFV+BESS'!$I$7,AT394-$H$2),0)))</f>
        <v>0</v>
      </c>
      <c r="AP395" s="33"/>
      <c r="AQ395" s="33">
        <f t="shared" si="443"/>
        <v>0</v>
      </c>
      <c r="AR395" s="27">
        <f t="shared" si="479"/>
        <v>0</v>
      </c>
      <c r="AS395" s="27">
        <f t="shared" si="444"/>
        <v>0</v>
      </c>
      <c r="AT395" s="28">
        <f>IF((AT394+AN395+AO395)&gt;=$B$2*'SFV+BESS'!$I$9, $B$2*'SFV+BESS'!$I$9, (AT394+AN395+AO395))</f>
        <v>173.61249999999998</v>
      </c>
      <c r="AU395" s="110">
        <f t="shared" si="480"/>
        <v>0</v>
      </c>
      <c r="AZ395" s="251"/>
      <c r="BA395" s="48">
        <v>16.0833333333333</v>
      </c>
      <c r="BB395" s="33">
        <f t="shared" si="463"/>
        <v>0</v>
      </c>
      <c r="BC395" s="33">
        <f>Gen_Cons_Horario!B2581</f>
        <v>0</v>
      </c>
      <c r="BD395" s="35">
        <f t="shared" si="438"/>
        <v>0</v>
      </c>
      <c r="BE395" s="116">
        <f>IF(AND(BD395&gt;0,BD395*$B$4+BK394&lt;=$B$2*'SFV+BESS'!$I$9,BD395&lt;'SFV+BESS'!$I$7), BD395*$B$4, IF(AND(BD395&gt;0,BD395*$B$4+BK394&gt;$B$2*'SFV+BESS'!$I$9,BD395*$B$4&lt;'SFV+BESS'!$I$7),$B$2*'SFV+BESS'!$I$9-BK394,IF(AND(BD395&gt;0,BD395*$B$4+BK394&gt;$B$2*'SFV+BESS'!$I$9,BD395*$B$4&gt;'SFV+BESS'!$I$7,BK394&lt;$B$2*'SFV+BESS'!$I$9),$B$2*'SFV+BESS'!$I$9-BK394,IF(AND(BD395&gt;0,BD395*$B$4+BK394&lt;=$B$2*'SFV+BESS'!$I$9,BD395&gt;'SFV+BESS'!$I$7),'SFV+BESS'!$I$7,0))))</f>
        <v>0</v>
      </c>
      <c r="BF395" s="27">
        <f>IF(AND(BD395&lt;0,BK394+BD395/$B$5&gt;$H$2,-BD395/'Carga-Descarga Año'!$B$5&lt;'SFV+BESS'!$I$7),BD395/$B$5,IF(AND(BD395&lt;0,BK394+BD395/$B$5&gt;$H$2,-BD395/'Carga-Descarga Año'!$B$5&gt;'SFV+BESS'!$I$7),-'SFV+BESS'!$I$7,IF(AND(BD395&lt;0,BK394+BD395/$B$5&lt;$H$2),-MIN('SFV+BESS'!$I$7,BK394-$H$2),0)))</f>
        <v>0</v>
      </c>
      <c r="BG395" s="33"/>
      <c r="BH395" s="33">
        <f t="shared" si="445"/>
        <v>0</v>
      </c>
      <c r="BI395" s="27">
        <f t="shared" si="481"/>
        <v>0</v>
      </c>
      <c r="BJ395" s="27">
        <f t="shared" si="446"/>
        <v>0</v>
      </c>
      <c r="BK395" s="28">
        <f>IF((BK394+BE395+BF395)&gt;=$B$2*'SFV+BESS'!$I$9, $B$2*'SFV+BESS'!$I$9, (BK394+BE395+BF395))</f>
        <v>173.61249999999998</v>
      </c>
      <c r="BL395" s="110">
        <f t="shared" si="482"/>
        <v>0</v>
      </c>
      <c r="BQ395" s="251"/>
      <c r="BR395" s="48">
        <v>16.0833333333333</v>
      </c>
      <c r="BS395" s="33">
        <f t="shared" si="464"/>
        <v>0</v>
      </c>
      <c r="BT395" s="33">
        <f>Gen_Cons_Horario!B3301</f>
        <v>0</v>
      </c>
      <c r="BU395" s="35">
        <f t="shared" si="439"/>
        <v>0</v>
      </c>
      <c r="BV395" s="116">
        <f>IF(AND(BU395&gt;0,BU395*$B$4+CB394&lt;=$B$2*'SFV+BESS'!$I$9,BU395&lt;'SFV+BESS'!$I$7), BU395*$B$4, IF(AND(BU395&gt;0,BU395*$B$4+CB394&gt;$B$2*'SFV+BESS'!$I$9,BU395*$B$4&lt;'SFV+BESS'!$I$7),$B$2*'SFV+BESS'!$I$9-CB394,IF(AND(BU395&gt;0,BU395*$B$4+CB394&gt;$B$2*'SFV+BESS'!$I$9,BU395*$B$4&gt;'SFV+BESS'!$I$7,CB394&lt;$B$2*'SFV+BESS'!$I$9),$B$2*'SFV+BESS'!$I$9-CB394,IF(AND(BU395&gt;0,BU395*$B$4+CB394&lt;=$B$2*'SFV+BESS'!$I$9,BU395&gt;'SFV+BESS'!$I$7),'SFV+BESS'!$I$7,0))))</f>
        <v>0</v>
      </c>
      <c r="BW395" s="27">
        <f>IF(AND(BU395&lt;0,CB394+BU395/$B$5&gt;$H$2,-BU395/'Carga-Descarga Año'!$B$5&lt;'SFV+BESS'!$I$7),BU395/$B$5,IF(AND(BU395&lt;0,CB394+BU395/$B$5&gt;$H$2,-BU395/'Carga-Descarga Año'!$B$5&gt;'SFV+BESS'!$I$7),-'SFV+BESS'!$I$7,IF(AND(BU395&lt;0,CB394+BU395/$B$5&lt;$H$2),-MIN('SFV+BESS'!$I$7,CB394-$H$2),0)))</f>
        <v>0</v>
      </c>
      <c r="BX395" s="33"/>
      <c r="BY395" s="33">
        <f t="shared" si="447"/>
        <v>0</v>
      </c>
      <c r="BZ395" s="27">
        <f t="shared" si="483"/>
        <v>0</v>
      </c>
      <c r="CA395" s="27">
        <f t="shared" si="484"/>
        <v>0</v>
      </c>
      <c r="CB395" s="28">
        <f>IF((CB394+BV395+BW395)&gt;=$B$2*'SFV+BESS'!$I$9, $B$2*'SFV+BESS'!$I$9, (CB394+BV395+BW395))</f>
        <v>173.61249999999998</v>
      </c>
      <c r="CC395" s="110">
        <f t="shared" si="485"/>
        <v>0</v>
      </c>
      <c r="CH395" s="251"/>
      <c r="CI395" s="48">
        <v>16.0833333333333</v>
      </c>
      <c r="CJ395" s="33">
        <f t="shared" si="465"/>
        <v>0</v>
      </c>
      <c r="CK395" s="33">
        <f>Gen_Cons_Horario!B4045</f>
        <v>0</v>
      </c>
      <c r="CL395" s="35">
        <f t="shared" si="440"/>
        <v>0</v>
      </c>
      <c r="CM395" s="116">
        <f>IF(AND(CL395&gt;0,CL395*$B$4+CS394&lt;=$B$2*'SFV+BESS'!$I$9,CL395&lt;'SFV+BESS'!$I$7), CL395*$B$4, IF(AND(CL395&gt;0,CL395*$B$4+CS394&gt;$B$2*'SFV+BESS'!$I$9,CL395*$B$4&lt;'SFV+BESS'!$I$7),$B$2*'SFV+BESS'!$I$9-CS394,IF(AND(CL395&gt;0,CL395*$B$4+CS394&gt;$B$2*'SFV+BESS'!$I$9,CL395*$B$4&gt;'SFV+BESS'!$I$7,CS394&lt;$B$2*'SFV+BESS'!$I$9),$B$2*'SFV+BESS'!$I$9-CS394,IF(AND(CL395&gt;0,CL395*$B$4+CS394&lt;=$B$2*'SFV+BESS'!$I$9,CL395&gt;'SFV+BESS'!$I$7),'SFV+BESS'!$I$7,0))))</f>
        <v>0</v>
      </c>
      <c r="CN395" s="27">
        <f>IF(AND(CL395&lt;0,CS394+CL395/$B$5&gt;$H$2,-CL395/'Carga-Descarga Año'!$B$5&lt;'SFV+BESS'!$I$7),CL395/$B$5,IF(AND(CL395&lt;0,CS394+CL395/$B$5&gt;$H$2,-CL395/'Carga-Descarga Año'!$B$5&gt;'SFV+BESS'!$I$7),-'SFV+BESS'!$I$7,IF(AND(CL395&lt;0,CS394+CL395/$B$5&lt;$H$2),-MIN('SFV+BESS'!$I$7,CS394-$H$2),0)))</f>
        <v>0</v>
      </c>
      <c r="CO395" s="33"/>
      <c r="CP395" s="33">
        <f t="shared" si="448"/>
        <v>0</v>
      </c>
      <c r="CQ395" s="27">
        <f t="shared" si="486"/>
        <v>0</v>
      </c>
      <c r="CR395" s="27">
        <f t="shared" si="449"/>
        <v>0</v>
      </c>
      <c r="CS395" s="28">
        <f>IF((CS394+CM395+CN395)&gt;=$B$2*'SFV+BESS'!$I$9, $B$2*'SFV+BESS'!$I$9, (CS394+CM395+CN395))</f>
        <v>173.61249999999998</v>
      </c>
      <c r="CT395" s="110">
        <f t="shared" si="487"/>
        <v>0</v>
      </c>
      <c r="CY395" s="251"/>
      <c r="CZ395" s="48">
        <v>16.0833333333333</v>
      </c>
      <c r="DA395" s="33">
        <f t="shared" si="466"/>
        <v>0</v>
      </c>
      <c r="DB395" s="33">
        <f>Gen_Cons_Horario!B4765</f>
        <v>0</v>
      </c>
      <c r="DC395" s="35">
        <f t="shared" si="431"/>
        <v>0</v>
      </c>
      <c r="DD395" s="116">
        <f>IF(AND(DC395&gt;0,DC395*$B$4+DJ394&lt;=$B$2*'SFV+BESS'!$I$9,DC395&lt;'SFV+BESS'!$I$7), DC395*$B$4, IF(AND(DC395&gt;0,DC395*$B$4+DJ394&gt;$B$2*'SFV+BESS'!$I$9,DC395*$B$4&lt;'SFV+BESS'!$I$7),$B$2*'SFV+BESS'!$I$9-DJ394,IF(AND(DC395&gt;0,DC395*$B$4+DJ394&gt;$B$2*'SFV+BESS'!$I$9,DC395*$B$4&gt;'SFV+BESS'!$I$7,DJ394&lt;$B$2*'SFV+BESS'!$I$9),$B$2*'SFV+BESS'!$I$9-DJ394,IF(AND(DC395&gt;0,DC395*$B$4+DJ394&lt;=$B$2*'SFV+BESS'!$I$9,DC395&gt;'SFV+BESS'!$I$7),'SFV+BESS'!$I$7,0))))</f>
        <v>0</v>
      </c>
      <c r="DE395" s="27">
        <f>IF(AND(DC395&lt;0,DJ394+DC395/$B$5&gt;$H$2,-DC395/'Carga-Descarga Año'!$B$5&lt;'SFV+BESS'!$I$7),DC395/$B$5,IF(AND(DC395&lt;0,DJ394+DC395/$B$5&gt;$H$2,-DC395/'Carga-Descarga Año'!$B$5&gt;'SFV+BESS'!$I$7),-'SFV+BESS'!$I$7,IF(AND(DC395&lt;0,DJ394+DC395/$B$5&lt;$H$2),-MIN('SFV+BESS'!$I$7,DJ394-$H$2),0)))</f>
        <v>0</v>
      </c>
      <c r="DF395" s="33"/>
      <c r="DG395" s="33">
        <f t="shared" si="450"/>
        <v>0</v>
      </c>
      <c r="DH395" s="27">
        <f t="shared" si="488"/>
        <v>0</v>
      </c>
      <c r="DI395" s="27">
        <f t="shared" si="489"/>
        <v>0</v>
      </c>
      <c r="DJ395" s="28">
        <f>IF((DJ394+DD395+DE395)&gt;=$B$2*'SFV+BESS'!$I$9, $B$2*'SFV+BESS'!$I$9, (DJ394+DD395+DE395))</f>
        <v>173.61249999999998</v>
      </c>
      <c r="DK395" s="110">
        <f t="shared" si="490"/>
        <v>0</v>
      </c>
      <c r="DP395" s="251"/>
      <c r="DQ395" s="48">
        <v>16.0833333333333</v>
      </c>
      <c r="DR395" s="33">
        <f t="shared" si="467"/>
        <v>0</v>
      </c>
      <c r="DS395" s="33">
        <f>Gen_Cons_Horario!B5509</f>
        <v>0</v>
      </c>
      <c r="DT395" s="35">
        <f t="shared" si="432"/>
        <v>0</v>
      </c>
      <c r="DU395" s="116">
        <f>IF(AND(DT395&gt;0,DT395*$B$4+EA394&lt;=$B$2*'SFV+BESS'!$I$9,DT395&lt;'SFV+BESS'!$I$7), DT395*$B$4, IF(AND(DT395&gt;0,DT395*$B$4+EA394&gt;$B$2*'SFV+BESS'!$I$9,DT395*$B$4&lt;'SFV+BESS'!$I$7),$B$2*'SFV+BESS'!$I$9-EA394,IF(AND(DT395&gt;0,DT395*$B$4+EA394&gt;$B$2*'SFV+BESS'!$I$9,DT395*$B$4&gt;'SFV+BESS'!$I$7,EA394&lt;$B$2*'SFV+BESS'!$I$9),$B$2*'SFV+BESS'!$I$9-EA394,IF(AND(DT395&gt;0,DT395*$B$4+EA394&lt;=$B$2*'SFV+BESS'!$I$9,DT395&gt;'SFV+BESS'!$I$7),'SFV+BESS'!$I$7,0))))</f>
        <v>0</v>
      </c>
      <c r="DV395" s="27">
        <f>IF(AND(DT395&lt;0,EA394+DT395/$B$5&gt;$H$2,-DT395/'Carga-Descarga Año'!$B$5&lt;'SFV+BESS'!$I$7),DT395/$B$5,IF(AND(DT395&lt;0,EA394+DT395/$B$5&gt;$H$2,-DT395/'Carga-Descarga Año'!$B$5&gt;'SFV+BESS'!$I$7),-'SFV+BESS'!$I$7,IF(AND(DT395&lt;0,EA394+DT395/$B$5&lt;$H$2),-MIN('SFV+BESS'!$I$7,EA394-$H$2),0)))</f>
        <v>0</v>
      </c>
      <c r="DW395" s="33"/>
      <c r="DX395" s="33">
        <f t="shared" si="451"/>
        <v>0</v>
      </c>
      <c r="DY395" s="27">
        <f t="shared" si="491"/>
        <v>0</v>
      </c>
      <c r="DZ395" s="27">
        <f t="shared" si="452"/>
        <v>0</v>
      </c>
      <c r="EA395" s="28">
        <f>IF((EA394+DU395+DV395)&gt;=$B$2*'SFV+BESS'!$I$9, $B$2*'SFV+BESS'!$I$9, (EA394+DU395+DV395))</f>
        <v>173.61249999999998</v>
      </c>
      <c r="EB395" s="110">
        <f t="shared" si="492"/>
        <v>0</v>
      </c>
      <c r="EG395" s="251"/>
      <c r="EH395" s="48">
        <v>16.0833333333333</v>
      </c>
      <c r="EI395" s="33">
        <f t="shared" si="468"/>
        <v>0</v>
      </c>
      <c r="EJ395" s="33">
        <f>Gen_Cons_Horario!B6253</f>
        <v>0</v>
      </c>
      <c r="EK395" s="35">
        <f t="shared" si="433"/>
        <v>0</v>
      </c>
      <c r="EL395" s="116">
        <f>IF(AND(EK395&gt;0,EK395*$B$4+ER394&lt;=$B$2*'SFV+BESS'!$I$9,EK395&lt;'SFV+BESS'!$I$7), EK395*$B$4, IF(AND(EK395&gt;0,EK395*$B$4+ER394&gt;$B$2*'SFV+BESS'!$I$9,EK395*$B$4&lt;'SFV+BESS'!$I$7),$B$2*'SFV+BESS'!$I$9-ER394,IF(AND(EK395&gt;0,EK395*$B$4+ER394&gt;$B$2*'SFV+BESS'!$I$9,EK395*$B$4&gt;'SFV+BESS'!$I$7,ER394&lt;$B$2*'SFV+BESS'!$I$9),$B$2*'SFV+BESS'!$I$9-ER394,IF(AND(EK395&gt;0,EK395*$B$4+ER394&lt;=$B$2*'SFV+BESS'!$I$9,EK395&gt;'SFV+BESS'!$I$7),'SFV+BESS'!$I$7,0))))</f>
        <v>0</v>
      </c>
      <c r="EM395" s="27">
        <f>IF(AND(EK395&lt;0,ER394+EK395/$B$5&gt;$H$2,-EK395/'Carga-Descarga Año'!$B$5&lt;'SFV+BESS'!$I$7),EK395/$B$5,IF(AND(EK395&lt;0,ER394+EK395/$B$5&gt;$H$2,-EK395/'Carga-Descarga Año'!$B$5&gt;'SFV+BESS'!$I$7),-'SFV+BESS'!$I$7,IF(AND(EK395&lt;0,ER394+EK395/$B$5&lt;$H$2),-MIN('SFV+BESS'!$I$7,ER394-$H$2),0)))</f>
        <v>0</v>
      </c>
      <c r="EN395" s="33"/>
      <c r="EO395" s="33">
        <f t="shared" si="453"/>
        <v>0</v>
      </c>
      <c r="EP395" s="27">
        <f t="shared" si="493"/>
        <v>0</v>
      </c>
      <c r="EQ395" s="27">
        <f t="shared" si="454"/>
        <v>0</v>
      </c>
      <c r="ER395" s="28">
        <f>IF((ER394+EL395+EM395)&gt;=$B$2*'SFV+BESS'!$I$9, $B$2*'SFV+BESS'!$I$9, (ER394+EL395+EM395))</f>
        <v>173.61249999999998</v>
      </c>
      <c r="ES395" s="110">
        <f t="shared" si="494"/>
        <v>0</v>
      </c>
      <c r="EX395" s="251"/>
      <c r="EY395" s="48">
        <v>16.0833333333333</v>
      </c>
      <c r="EZ395" s="33">
        <f t="shared" si="469"/>
        <v>0</v>
      </c>
      <c r="FA395" s="33">
        <f>Gen_Cons_Horario!B6973</f>
        <v>0</v>
      </c>
      <c r="FB395" s="35">
        <f t="shared" si="434"/>
        <v>0</v>
      </c>
      <c r="FC395" s="116">
        <f>IF(AND(FB395&gt;0,FB395*$B$4+FI394&lt;=$B$2*'SFV+BESS'!$I$9,FB395&lt;'SFV+BESS'!$I$7), FB395*$B$4, IF(AND(FB395&gt;0,FB395*$B$4+FI394&gt;$B$2*'SFV+BESS'!$I$9,FB395*$B$4&lt;'SFV+BESS'!$I$7),$B$2*'SFV+BESS'!$I$9-FI394,IF(AND(FB395&gt;0,FB395*$B$4+FI394&gt;$B$2*'SFV+BESS'!$I$9,FB395*$B$4&gt;'SFV+BESS'!$I$7,FI394&lt;$B$2*'SFV+BESS'!$I$9),$B$2*'SFV+BESS'!$I$9-FI394,IF(AND(FB395&gt;0,FB395*$B$4+FI394&lt;=$B$2*'SFV+BESS'!$I$9,FB395&gt;'SFV+BESS'!$I$7),'SFV+BESS'!$I$7,0))))</f>
        <v>0</v>
      </c>
      <c r="FD395" s="27">
        <f>IF(AND(FB395&lt;0,FI394+FB395/$B$5&gt;$H$2,-FB395/'Carga-Descarga Año'!$B$5&lt;'SFV+BESS'!$I$7),FB395/$B$5,IF(AND(FB395&lt;0,FI394+FB395/$B$5&gt;$H$2,-FB395/'Carga-Descarga Año'!$B$5&gt;'SFV+BESS'!$I$7),-'SFV+BESS'!$I$7,IF(AND(FB395&lt;0,FI394+FB395/$B$5&lt;$H$2),-MIN('SFV+BESS'!$I$7,FI394-$H$2),0)))</f>
        <v>0</v>
      </c>
      <c r="FE395" s="33"/>
      <c r="FF395" s="33">
        <f t="shared" si="455"/>
        <v>0</v>
      </c>
      <c r="FG395" s="27">
        <f t="shared" si="495"/>
        <v>0</v>
      </c>
      <c r="FH395" s="27">
        <f t="shared" si="456"/>
        <v>0</v>
      </c>
      <c r="FI395" s="28">
        <f>IF((FI394+FC395+FD395)&gt;=$B$2*'SFV+BESS'!$I$9, $B$2*'SFV+BESS'!$I$9, (FI394+FC395+FD395))</f>
        <v>173.61249999999998</v>
      </c>
      <c r="FJ395" s="110">
        <f t="shared" si="496"/>
        <v>0</v>
      </c>
      <c r="FO395" s="251"/>
      <c r="FP395" s="48">
        <v>16.0833333333333</v>
      </c>
      <c r="FQ395" s="33">
        <f t="shared" si="470"/>
        <v>0</v>
      </c>
      <c r="FR395" s="33">
        <f>Gen_Cons_Horario!B7717</f>
        <v>0</v>
      </c>
      <c r="FS395" s="35">
        <f t="shared" si="435"/>
        <v>0</v>
      </c>
      <c r="FT395" s="116">
        <f>IF(AND(FS395&gt;0,FS395*$B$4+FZ394&lt;=$B$2*'SFV+BESS'!$I$9,FS395&lt;'SFV+BESS'!$I$7), FS395*$B$4, IF(AND(FS395&gt;0,FS395*$B$4+FZ394&gt;$B$2*'SFV+BESS'!$I$9,FS395*$B$4&lt;'SFV+BESS'!$I$7),$B$2*'SFV+BESS'!$I$9-FZ394,IF(AND(FS395&gt;0,FS395*$B$4+FZ394&gt;$B$2*'SFV+BESS'!$I$9,FS395*$B$4&gt;'SFV+BESS'!$I$7,FZ394&lt;$B$2*'SFV+BESS'!$I$9),$B$2*'SFV+BESS'!$I$9-FZ394,IF(AND(FS395&gt;0,FS395*$B$4+FZ394&lt;=$B$2*'SFV+BESS'!$I$9,FS395&gt;'SFV+BESS'!$I$7),'SFV+BESS'!$I$7,0))))</f>
        <v>0</v>
      </c>
      <c r="FU395" s="27">
        <f>IF(AND(FS395&lt;0,FZ394+FS395/$B$5&gt;$H$2,-FS395/'Carga-Descarga Año'!$B$5&lt;'SFV+BESS'!$I$7),FS395/$B$5,IF(AND(FS395&lt;0,FZ394+FS395/$B$5&gt;$H$2,-FS395/'Carga-Descarga Año'!$B$5&gt;'SFV+BESS'!$I$7),-'SFV+BESS'!$I$7,IF(AND(FS395&lt;0,FZ394+FS395/$B$5&lt;$H$2),-MIN('SFV+BESS'!$I$7,FZ394-$H$2),0)))</f>
        <v>0</v>
      </c>
      <c r="FV395" s="33"/>
      <c r="FW395" s="33">
        <f t="shared" si="457"/>
        <v>0</v>
      </c>
      <c r="FX395" s="27">
        <f t="shared" si="497"/>
        <v>0</v>
      </c>
      <c r="FY395" s="27">
        <f t="shared" si="458"/>
        <v>0</v>
      </c>
      <c r="FZ395" s="28">
        <f>IF((FZ394+FT395+FU395)&gt;=$B$2*'SFV+BESS'!$I$9, $B$2*'SFV+BESS'!$I$9, (FZ394+FT395+FU395))</f>
        <v>173.61249999999998</v>
      </c>
      <c r="GA395" s="110">
        <f t="shared" si="498"/>
        <v>0</v>
      </c>
      <c r="GF395" s="251"/>
      <c r="GG395" s="48">
        <v>16.0833333333333</v>
      </c>
      <c r="GH395" s="33">
        <f t="shared" si="471"/>
        <v>0</v>
      </c>
      <c r="GI395" s="33">
        <f>Gen_Cons_Horario!B8437</f>
        <v>0</v>
      </c>
      <c r="GJ395" s="35">
        <f t="shared" si="441"/>
        <v>0</v>
      </c>
      <c r="GK395" s="116">
        <f>IF(AND(GJ395&gt;0,GJ395*$B$4+GQ394&lt;=$B$2*'SFV+BESS'!$I$9,GJ395&lt;'SFV+BESS'!$I$7), GJ395*$B$4, IF(AND(GJ395&gt;0,GJ395*$B$4+GQ394&gt;$B$2*'SFV+BESS'!$I$9,GJ395*$B$4&lt;'SFV+BESS'!$I$7),$B$2*'SFV+BESS'!$I$9-GQ394,IF(AND(GJ395&gt;0,GJ395*$B$4+GQ394&gt;$B$2*'SFV+BESS'!$I$9,GJ395*$B$4&gt;'SFV+BESS'!$I$7,GQ394&lt;$B$2*'SFV+BESS'!$I$9),$B$2*'SFV+BESS'!$I$9-GQ394,IF(AND(GJ395&gt;0,GJ395*$B$4+GQ394&lt;=$B$2*'SFV+BESS'!$I$9,GJ395&gt;'SFV+BESS'!$I$7),'SFV+BESS'!$I$7,0))))</f>
        <v>0</v>
      </c>
      <c r="GL395" s="27">
        <f>IF(AND(GJ395&lt;0,GQ394+GJ395/$B$5&gt;$H$2,-GJ395/'Carga-Descarga Año'!$B$5&lt;'SFV+BESS'!$I$7),GJ395/$B$5,IF(AND(GJ395&lt;0,GQ394+GJ395/$B$5&gt;$H$2,-GJ395/'Carga-Descarga Año'!$B$5&gt;'SFV+BESS'!$I$7),-'SFV+BESS'!$I$7,IF(AND(GJ395&lt;0,GQ394+GJ395/$B$5&lt;$H$2),-MIN('SFV+BESS'!$I$7,GQ394-$H$2),0)))</f>
        <v>0</v>
      </c>
      <c r="GM395" s="33"/>
      <c r="GN395" s="33">
        <f t="shared" si="459"/>
        <v>0</v>
      </c>
      <c r="GO395" s="27">
        <f t="shared" si="499"/>
        <v>0</v>
      </c>
      <c r="GP395" s="27">
        <f t="shared" si="460"/>
        <v>0</v>
      </c>
      <c r="GQ395" s="28">
        <f>IF((GQ394+GK395+GL395)&gt;=$B$2*'SFV+BESS'!$I$9, $B$2*'SFV+BESS'!$I$9, (GQ394+GK395+GL395))</f>
        <v>123.97082976553263</v>
      </c>
      <c r="GR395" s="110">
        <f t="shared" si="500"/>
        <v>0</v>
      </c>
    </row>
    <row r="396" spans="1:200">
      <c r="A396" s="249"/>
      <c r="B396" s="48">
        <v>16.125</v>
      </c>
      <c r="C396" s="38">
        <f t="shared" si="442"/>
        <v>0</v>
      </c>
      <c r="D396" s="2">
        <f>Gen_Cons_Horario!B422</f>
        <v>0</v>
      </c>
      <c r="E396" s="140">
        <f t="shared" si="472"/>
        <v>0</v>
      </c>
      <c r="F396" s="116">
        <f>IF(AND(E396&gt;0,E396*$B$4+L395&lt;=$B$2*'SFV+BESS'!$I$9,E396&lt;'SFV+BESS'!$I$7), E396*$B$4, IF(AND(E396&gt;0,E396*$B$4+L395&gt;$B$2*'SFV+BESS'!$I$9,E396*$B$4&lt;'SFV+BESS'!$I$7),$B$2*'SFV+BESS'!$I$9-L395,IF(AND(E396&gt;0,E396*$B$4+L395&gt;$B$2*'SFV+BESS'!$I$9,E396*$B$4&gt;'SFV+BESS'!$I$7,L395&lt;$B$2*'SFV+BESS'!$I$9),$B$2*'SFV+BESS'!$I$9-L395,IF(AND(E396&gt;0,E396*$B$4+L395&lt;=$B$2*'SFV+BESS'!$I$9,E396&gt;'SFV+BESS'!$I$7),'SFV+BESS'!$I$7,0))))</f>
        <v>0</v>
      </c>
      <c r="G396" s="27">
        <f>IF(AND(E396&lt;0,L395+E396/$B$5&gt;$H$2,-E396/'Carga-Descarga Año'!$B$5&lt;'SFV+BESS'!$I$7),E396/$B$5,IF(AND(E396&lt;0,L395+E396/$B$5&gt;$H$2,-E396/'Carga-Descarga Año'!$B$5&gt;'SFV+BESS'!$I$7),-'SFV+BESS'!$I$7,IF(AND(E396&lt;0,L395+E396/$B$5&lt;$H$2),-MIN('SFV+BESS'!$I$7,L395-$H$2),0)))</f>
        <v>0</v>
      </c>
      <c r="I396" s="38">
        <f t="shared" si="473"/>
        <v>0</v>
      </c>
      <c r="J396" s="27">
        <f t="shared" si="475"/>
        <v>0</v>
      </c>
      <c r="K396" s="27">
        <f t="shared" si="474"/>
        <v>0</v>
      </c>
      <c r="L396" s="28">
        <f>IF((L395+F396+G396)&gt;=$B$2*'SFV+BESS'!$I$9, $B$2*'SFV+BESS'!$I$9, (L395+F396+G396))</f>
        <v>150.06407894736839</v>
      </c>
      <c r="M396" s="110">
        <f t="shared" si="476"/>
        <v>0</v>
      </c>
      <c r="R396" s="251"/>
      <c r="S396" s="48">
        <v>16.125</v>
      </c>
      <c r="T396" s="2">
        <f t="shared" si="461"/>
        <v>0</v>
      </c>
      <c r="U396" s="2">
        <f>Gen_Cons_Horario!B1166</f>
        <v>0</v>
      </c>
      <c r="V396" s="35">
        <f t="shared" si="436"/>
        <v>0</v>
      </c>
      <c r="W396" s="116">
        <f>IF(AND(V396&gt;0,V396*$B$4+AC395&lt;=$B$2*'SFV+BESS'!$I$9,V396&lt;'SFV+BESS'!$I$7), V396*$B$4, IF(AND(V396&gt;0,V396*$B$4+AC395&gt;$B$2*'SFV+BESS'!$I$9,V396*$B$4&lt;'SFV+BESS'!$I$7),$B$2*'SFV+BESS'!$I$9-AC395,IF(AND(V396&gt;0,V396*$B$4+AC395&gt;$B$2*'SFV+BESS'!$I$9,V396*$B$4&gt;'SFV+BESS'!$I$7,AC395&lt;$B$2*'SFV+BESS'!$I$9),$B$2*'SFV+BESS'!$I$9-AC395,IF(AND(V396&gt;0,V396*$B$4+AC395&lt;=$B$2*'SFV+BESS'!$I$9,V396&gt;'SFV+BESS'!$I$7),'SFV+BESS'!$I$7,0))))</f>
        <v>0</v>
      </c>
      <c r="X396" s="27">
        <f>IF(AND(V396&lt;0,AC395+V396/$B$5&gt;$H$2,-V396/'Carga-Descarga Año'!$B$5&lt;'SFV+BESS'!$I$7),V396/$B$5,IF(AND(V396&lt;0,AC395+V396/$B$5&gt;$H$2,-V396/'Carga-Descarga Año'!$B$5&gt;'SFV+BESS'!$I$7),-'SFV+BESS'!$I$7,IF(AND(V396&lt;0,AC395+V396/$B$5&lt;$H$2),-MIN('SFV+BESS'!$I$7,AC395-$H$2),0)))</f>
        <v>0</v>
      </c>
      <c r="Z396" s="33">
        <f t="shared" si="430"/>
        <v>0</v>
      </c>
      <c r="AA396" s="27">
        <f t="shared" si="477"/>
        <v>0</v>
      </c>
      <c r="AB396" s="27">
        <f t="shared" si="501"/>
        <v>0</v>
      </c>
      <c r="AC396" s="28">
        <f>IF((AC395+W396+X396)&gt;=$B$2*'SFV+BESS'!$I$9, $B$2*'SFV+BESS'!$I$9, (AC395+W396+X396))</f>
        <v>173.61249999999998</v>
      </c>
      <c r="AD396" s="110">
        <f t="shared" si="478"/>
        <v>0</v>
      </c>
      <c r="AI396" s="251"/>
      <c r="AJ396" s="48">
        <v>16.125</v>
      </c>
      <c r="AK396" s="52">
        <f t="shared" si="462"/>
        <v>0</v>
      </c>
      <c r="AL396" s="33">
        <f>Gen_Cons_Horario!B1838</f>
        <v>0</v>
      </c>
      <c r="AM396" s="35">
        <f t="shared" si="437"/>
        <v>0</v>
      </c>
      <c r="AN396" s="116">
        <f>IF(AND(AM396&gt;0,AM396*$B$4+AT395&lt;=$B$2*'SFV+BESS'!$I$9,AM396&lt;'SFV+BESS'!$I$7), AM396*$B$4, IF(AND(AM396&gt;0,AM396*$B$4+AT395&gt;$B$2*'SFV+BESS'!$I$9,AM396*$B$4&lt;'SFV+BESS'!$I$7),$B$2*'SFV+BESS'!$I$9-AT395,IF(AND(AM396&gt;0,AM396*$B$4+AT395&gt;$B$2*'SFV+BESS'!$I$9,AM396*$B$4&gt;'SFV+BESS'!$I$7,AT395&lt;$B$2*'SFV+BESS'!$I$9),$B$2*'SFV+BESS'!$I$9-AT395,IF(AND(AM396&gt;0,AM396*$B$4+AT395&lt;=$B$2*'SFV+BESS'!$I$9,AM396&gt;'SFV+BESS'!$I$7),'SFV+BESS'!$I$7,0))))</f>
        <v>0</v>
      </c>
      <c r="AO396" s="27">
        <f>IF(AND(AM396&lt;0,AT395+AM396/$B$5&gt;$H$2,-AM396/'Carga-Descarga Año'!$B$5&lt;'SFV+BESS'!$I$7),AM396/$B$5,IF(AND(AM396&lt;0,AT395+AM396/$B$5&gt;$H$2,-AM396/'Carga-Descarga Año'!$B$5&gt;'SFV+BESS'!$I$7),-'SFV+BESS'!$I$7,IF(AND(AM396&lt;0,AT395+AM396/$B$5&lt;$H$2),-MIN('SFV+BESS'!$I$7,AT395-$H$2),0)))</f>
        <v>0</v>
      </c>
      <c r="AP396" s="33"/>
      <c r="AQ396" s="33">
        <f t="shared" si="443"/>
        <v>0</v>
      </c>
      <c r="AR396" s="27">
        <f t="shared" si="479"/>
        <v>0</v>
      </c>
      <c r="AS396" s="27">
        <f t="shared" si="444"/>
        <v>0</v>
      </c>
      <c r="AT396" s="28">
        <f>IF((AT395+AN396+AO396)&gt;=$B$2*'SFV+BESS'!$I$9, $B$2*'SFV+BESS'!$I$9, (AT395+AN396+AO396))</f>
        <v>173.61249999999998</v>
      </c>
      <c r="AU396" s="110">
        <f t="shared" si="480"/>
        <v>0</v>
      </c>
      <c r="AZ396" s="251"/>
      <c r="BA396" s="48">
        <v>16.125</v>
      </c>
      <c r="BB396" s="33">
        <f t="shared" si="463"/>
        <v>0</v>
      </c>
      <c r="BC396" s="33">
        <f>Gen_Cons_Horario!B2582</f>
        <v>0</v>
      </c>
      <c r="BD396" s="35">
        <f t="shared" si="438"/>
        <v>0</v>
      </c>
      <c r="BE396" s="116">
        <f>IF(AND(BD396&gt;0,BD396*$B$4+BK395&lt;=$B$2*'SFV+BESS'!$I$9,BD396&lt;'SFV+BESS'!$I$7), BD396*$B$4, IF(AND(BD396&gt;0,BD396*$B$4+BK395&gt;$B$2*'SFV+BESS'!$I$9,BD396*$B$4&lt;'SFV+BESS'!$I$7),$B$2*'SFV+BESS'!$I$9-BK395,IF(AND(BD396&gt;0,BD396*$B$4+BK395&gt;$B$2*'SFV+BESS'!$I$9,BD396*$B$4&gt;'SFV+BESS'!$I$7,BK395&lt;$B$2*'SFV+BESS'!$I$9),$B$2*'SFV+BESS'!$I$9-BK395,IF(AND(BD396&gt;0,BD396*$B$4+BK395&lt;=$B$2*'SFV+BESS'!$I$9,BD396&gt;'SFV+BESS'!$I$7),'SFV+BESS'!$I$7,0))))</f>
        <v>0</v>
      </c>
      <c r="BF396" s="27">
        <f>IF(AND(BD396&lt;0,BK395+BD396/$B$5&gt;$H$2,-BD396/'Carga-Descarga Año'!$B$5&lt;'SFV+BESS'!$I$7),BD396/$B$5,IF(AND(BD396&lt;0,BK395+BD396/$B$5&gt;$H$2,-BD396/'Carga-Descarga Año'!$B$5&gt;'SFV+BESS'!$I$7),-'SFV+BESS'!$I$7,IF(AND(BD396&lt;0,BK395+BD396/$B$5&lt;$H$2),-MIN('SFV+BESS'!$I$7,BK395-$H$2),0)))</f>
        <v>0</v>
      </c>
      <c r="BG396" s="33"/>
      <c r="BH396" s="33">
        <f t="shared" si="445"/>
        <v>0</v>
      </c>
      <c r="BI396" s="27">
        <f t="shared" si="481"/>
        <v>0</v>
      </c>
      <c r="BJ396" s="27">
        <f t="shared" si="446"/>
        <v>0</v>
      </c>
      <c r="BK396" s="28">
        <f>IF((BK395+BE396+BF396)&gt;=$B$2*'SFV+BESS'!$I$9, $B$2*'SFV+BESS'!$I$9, (BK395+BE396+BF396))</f>
        <v>173.61249999999998</v>
      </c>
      <c r="BL396" s="110">
        <f t="shared" si="482"/>
        <v>0</v>
      </c>
      <c r="BQ396" s="251"/>
      <c r="BR396" s="48">
        <v>16.125</v>
      </c>
      <c r="BS396" s="33">
        <f t="shared" si="464"/>
        <v>0</v>
      </c>
      <c r="BT396" s="33">
        <f>Gen_Cons_Horario!B3302</f>
        <v>0</v>
      </c>
      <c r="BU396" s="35">
        <f t="shared" si="439"/>
        <v>0</v>
      </c>
      <c r="BV396" s="116">
        <f>IF(AND(BU396&gt;0,BU396*$B$4+CB395&lt;=$B$2*'SFV+BESS'!$I$9,BU396&lt;'SFV+BESS'!$I$7), BU396*$B$4, IF(AND(BU396&gt;0,BU396*$B$4+CB395&gt;$B$2*'SFV+BESS'!$I$9,BU396*$B$4&lt;'SFV+BESS'!$I$7),$B$2*'SFV+BESS'!$I$9-CB395,IF(AND(BU396&gt;0,BU396*$B$4+CB395&gt;$B$2*'SFV+BESS'!$I$9,BU396*$B$4&gt;'SFV+BESS'!$I$7,CB395&lt;$B$2*'SFV+BESS'!$I$9),$B$2*'SFV+BESS'!$I$9-CB395,IF(AND(BU396&gt;0,BU396*$B$4+CB395&lt;=$B$2*'SFV+BESS'!$I$9,BU396&gt;'SFV+BESS'!$I$7),'SFV+BESS'!$I$7,0))))</f>
        <v>0</v>
      </c>
      <c r="BW396" s="27">
        <f>IF(AND(BU396&lt;0,CB395+BU396/$B$5&gt;$H$2,-BU396/'Carga-Descarga Año'!$B$5&lt;'SFV+BESS'!$I$7),BU396/$B$5,IF(AND(BU396&lt;0,CB395+BU396/$B$5&gt;$H$2,-BU396/'Carga-Descarga Año'!$B$5&gt;'SFV+BESS'!$I$7),-'SFV+BESS'!$I$7,IF(AND(BU396&lt;0,CB395+BU396/$B$5&lt;$H$2),-MIN('SFV+BESS'!$I$7,CB395-$H$2),0)))</f>
        <v>0</v>
      </c>
      <c r="BX396" s="33"/>
      <c r="BY396" s="33">
        <f t="shared" si="447"/>
        <v>0</v>
      </c>
      <c r="BZ396" s="27">
        <f t="shared" si="483"/>
        <v>0</v>
      </c>
      <c r="CA396" s="27">
        <f t="shared" si="484"/>
        <v>0</v>
      </c>
      <c r="CB396" s="28">
        <f>IF((CB395+BV396+BW396)&gt;=$B$2*'SFV+BESS'!$I$9, $B$2*'SFV+BESS'!$I$9, (CB395+BV396+BW396))</f>
        <v>173.61249999999998</v>
      </c>
      <c r="CC396" s="110">
        <f t="shared" si="485"/>
        <v>0</v>
      </c>
      <c r="CH396" s="251"/>
      <c r="CI396" s="48">
        <v>16.125</v>
      </c>
      <c r="CJ396" s="33">
        <f t="shared" si="465"/>
        <v>0</v>
      </c>
      <c r="CK396" s="33">
        <f>Gen_Cons_Horario!B4046</f>
        <v>0</v>
      </c>
      <c r="CL396" s="35">
        <f t="shared" si="440"/>
        <v>0</v>
      </c>
      <c r="CM396" s="116">
        <f>IF(AND(CL396&gt;0,CL396*$B$4+CS395&lt;=$B$2*'SFV+BESS'!$I$9,CL396&lt;'SFV+BESS'!$I$7), CL396*$B$4, IF(AND(CL396&gt;0,CL396*$B$4+CS395&gt;$B$2*'SFV+BESS'!$I$9,CL396*$B$4&lt;'SFV+BESS'!$I$7),$B$2*'SFV+BESS'!$I$9-CS395,IF(AND(CL396&gt;0,CL396*$B$4+CS395&gt;$B$2*'SFV+BESS'!$I$9,CL396*$B$4&gt;'SFV+BESS'!$I$7,CS395&lt;$B$2*'SFV+BESS'!$I$9),$B$2*'SFV+BESS'!$I$9-CS395,IF(AND(CL396&gt;0,CL396*$B$4+CS395&lt;=$B$2*'SFV+BESS'!$I$9,CL396&gt;'SFV+BESS'!$I$7),'SFV+BESS'!$I$7,0))))</f>
        <v>0</v>
      </c>
      <c r="CN396" s="27">
        <f>IF(AND(CL396&lt;0,CS395+CL396/$B$5&gt;$H$2,-CL396/'Carga-Descarga Año'!$B$5&lt;'SFV+BESS'!$I$7),CL396/$B$5,IF(AND(CL396&lt;0,CS395+CL396/$B$5&gt;$H$2,-CL396/'Carga-Descarga Año'!$B$5&gt;'SFV+BESS'!$I$7),-'SFV+BESS'!$I$7,IF(AND(CL396&lt;0,CS395+CL396/$B$5&lt;$H$2),-MIN('SFV+BESS'!$I$7,CS395-$H$2),0)))</f>
        <v>0</v>
      </c>
      <c r="CO396" s="33"/>
      <c r="CP396" s="33">
        <f t="shared" si="448"/>
        <v>0</v>
      </c>
      <c r="CQ396" s="27">
        <f t="shared" si="486"/>
        <v>0</v>
      </c>
      <c r="CR396" s="27">
        <f t="shared" si="449"/>
        <v>0</v>
      </c>
      <c r="CS396" s="28">
        <f>IF((CS395+CM396+CN396)&gt;=$B$2*'SFV+BESS'!$I$9, $B$2*'SFV+BESS'!$I$9, (CS395+CM396+CN396))</f>
        <v>173.61249999999998</v>
      </c>
      <c r="CT396" s="110">
        <f t="shared" si="487"/>
        <v>0</v>
      </c>
      <c r="CY396" s="251"/>
      <c r="CZ396" s="48">
        <v>16.125</v>
      </c>
      <c r="DA396" s="33">
        <f t="shared" si="466"/>
        <v>0</v>
      </c>
      <c r="DB396" s="33">
        <f>Gen_Cons_Horario!B4766</f>
        <v>0</v>
      </c>
      <c r="DC396" s="35">
        <f t="shared" si="431"/>
        <v>0</v>
      </c>
      <c r="DD396" s="116">
        <f>IF(AND(DC396&gt;0,DC396*$B$4+DJ395&lt;=$B$2*'SFV+BESS'!$I$9,DC396&lt;'SFV+BESS'!$I$7), DC396*$B$4, IF(AND(DC396&gt;0,DC396*$B$4+DJ395&gt;$B$2*'SFV+BESS'!$I$9,DC396*$B$4&lt;'SFV+BESS'!$I$7),$B$2*'SFV+BESS'!$I$9-DJ395,IF(AND(DC396&gt;0,DC396*$B$4+DJ395&gt;$B$2*'SFV+BESS'!$I$9,DC396*$B$4&gt;'SFV+BESS'!$I$7,DJ395&lt;$B$2*'SFV+BESS'!$I$9),$B$2*'SFV+BESS'!$I$9-DJ395,IF(AND(DC396&gt;0,DC396*$B$4+DJ395&lt;=$B$2*'SFV+BESS'!$I$9,DC396&gt;'SFV+BESS'!$I$7),'SFV+BESS'!$I$7,0))))</f>
        <v>0</v>
      </c>
      <c r="DE396" s="27">
        <f>IF(AND(DC396&lt;0,DJ395+DC396/$B$5&gt;$H$2,-DC396/'Carga-Descarga Año'!$B$5&lt;'SFV+BESS'!$I$7),DC396/$B$5,IF(AND(DC396&lt;0,DJ395+DC396/$B$5&gt;$H$2,-DC396/'Carga-Descarga Año'!$B$5&gt;'SFV+BESS'!$I$7),-'SFV+BESS'!$I$7,IF(AND(DC396&lt;0,DJ395+DC396/$B$5&lt;$H$2),-MIN('SFV+BESS'!$I$7,DJ395-$H$2),0)))</f>
        <v>0</v>
      </c>
      <c r="DF396" s="33"/>
      <c r="DG396" s="33">
        <f t="shared" si="450"/>
        <v>0</v>
      </c>
      <c r="DH396" s="27">
        <f t="shared" si="488"/>
        <v>0</v>
      </c>
      <c r="DI396" s="27">
        <f t="shared" si="489"/>
        <v>0</v>
      </c>
      <c r="DJ396" s="28">
        <f>IF((DJ395+DD396+DE396)&gt;=$B$2*'SFV+BESS'!$I$9, $B$2*'SFV+BESS'!$I$9, (DJ395+DD396+DE396))</f>
        <v>173.61249999999998</v>
      </c>
      <c r="DK396" s="110">
        <f t="shared" si="490"/>
        <v>0</v>
      </c>
      <c r="DP396" s="251"/>
      <c r="DQ396" s="48">
        <v>16.125</v>
      </c>
      <c r="DR396" s="33">
        <f t="shared" si="467"/>
        <v>0</v>
      </c>
      <c r="DS396" s="33">
        <f>Gen_Cons_Horario!B5510</f>
        <v>0</v>
      </c>
      <c r="DT396" s="35">
        <f t="shared" si="432"/>
        <v>0</v>
      </c>
      <c r="DU396" s="116">
        <f>IF(AND(DT396&gt;0,DT396*$B$4+EA395&lt;=$B$2*'SFV+BESS'!$I$9,DT396&lt;'SFV+BESS'!$I$7), DT396*$B$4, IF(AND(DT396&gt;0,DT396*$B$4+EA395&gt;$B$2*'SFV+BESS'!$I$9,DT396*$B$4&lt;'SFV+BESS'!$I$7),$B$2*'SFV+BESS'!$I$9-EA395,IF(AND(DT396&gt;0,DT396*$B$4+EA395&gt;$B$2*'SFV+BESS'!$I$9,DT396*$B$4&gt;'SFV+BESS'!$I$7,EA395&lt;$B$2*'SFV+BESS'!$I$9),$B$2*'SFV+BESS'!$I$9-EA395,IF(AND(DT396&gt;0,DT396*$B$4+EA395&lt;=$B$2*'SFV+BESS'!$I$9,DT396&gt;'SFV+BESS'!$I$7),'SFV+BESS'!$I$7,0))))</f>
        <v>0</v>
      </c>
      <c r="DV396" s="27">
        <f>IF(AND(DT396&lt;0,EA395+DT396/$B$5&gt;$H$2,-DT396/'Carga-Descarga Año'!$B$5&lt;'SFV+BESS'!$I$7),DT396/$B$5,IF(AND(DT396&lt;0,EA395+DT396/$B$5&gt;$H$2,-DT396/'Carga-Descarga Año'!$B$5&gt;'SFV+BESS'!$I$7),-'SFV+BESS'!$I$7,IF(AND(DT396&lt;0,EA395+DT396/$B$5&lt;$H$2),-MIN('SFV+BESS'!$I$7,EA395-$H$2),0)))</f>
        <v>0</v>
      </c>
      <c r="DW396" s="33"/>
      <c r="DX396" s="33">
        <f t="shared" si="451"/>
        <v>0</v>
      </c>
      <c r="DY396" s="27">
        <f t="shared" si="491"/>
        <v>0</v>
      </c>
      <c r="DZ396" s="27">
        <f t="shared" si="452"/>
        <v>0</v>
      </c>
      <c r="EA396" s="28">
        <f>IF((EA395+DU396+DV396)&gt;=$B$2*'SFV+BESS'!$I$9, $B$2*'SFV+BESS'!$I$9, (EA395+DU396+DV396))</f>
        <v>173.61249999999998</v>
      </c>
      <c r="EB396" s="110">
        <f t="shared" si="492"/>
        <v>0</v>
      </c>
      <c r="EG396" s="251"/>
      <c r="EH396" s="48">
        <v>16.125</v>
      </c>
      <c r="EI396" s="33">
        <f t="shared" si="468"/>
        <v>0</v>
      </c>
      <c r="EJ396" s="33">
        <f>Gen_Cons_Horario!B6254</f>
        <v>0</v>
      </c>
      <c r="EK396" s="35">
        <f t="shared" si="433"/>
        <v>0</v>
      </c>
      <c r="EL396" s="116">
        <f>IF(AND(EK396&gt;0,EK396*$B$4+ER395&lt;=$B$2*'SFV+BESS'!$I$9,EK396&lt;'SFV+BESS'!$I$7), EK396*$B$4, IF(AND(EK396&gt;0,EK396*$B$4+ER395&gt;$B$2*'SFV+BESS'!$I$9,EK396*$B$4&lt;'SFV+BESS'!$I$7),$B$2*'SFV+BESS'!$I$9-ER395,IF(AND(EK396&gt;0,EK396*$B$4+ER395&gt;$B$2*'SFV+BESS'!$I$9,EK396*$B$4&gt;'SFV+BESS'!$I$7,ER395&lt;$B$2*'SFV+BESS'!$I$9),$B$2*'SFV+BESS'!$I$9-ER395,IF(AND(EK396&gt;0,EK396*$B$4+ER395&lt;=$B$2*'SFV+BESS'!$I$9,EK396&gt;'SFV+BESS'!$I$7),'SFV+BESS'!$I$7,0))))</f>
        <v>0</v>
      </c>
      <c r="EM396" s="27">
        <f>IF(AND(EK396&lt;0,ER395+EK396/$B$5&gt;$H$2,-EK396/'Carga-Descarga Año'!$B$5&lt;'SFV+BESS'!$I$7),EK396/$B$5,IF(AND(EK396&lt;0,ER395+EK396/$B$5&gt;$H$2,-EK396/'Carga-Descarga Año'!$B$5&gt;'SFV+BESS'!$I$7),-'SFV+BESS'!$I$7,IF(AND(EK396&lt;0,ER395+EK396/$B$5&lt;$H$2),-MIN('SFV+BESS'!$I$7,ER395-$H$2),0)))</f>
        <v>0</v>
      </c>
      <c r="EN396" s="33"/>
      <c r="EO396" s="33">
        <f t="shared" si="453"/>
        <v>0</v>
      </c>
      <c r="EP396" s="27">
        <f t="shared" si="493"/>
        <v>0</v>
      </c>
      <c r="EQ396" s="27">
        <f t="shared" si="454"/>
        <v>0</v>
      </c>
      <c r="ER396" s="28">
        <f>IF((ER395+EL396+EM396)&gt;=$B$2*'SFV+BESS'!$I$9, $B$2*'SFV+BESS'!$I$9, (ER395+EL396+EM396))</f>
        <v>173.61249999999998</v>
      </c>
      <c r="ES396" s="110">
        <f t="shared" si="494"/>
        <v>0</v>
      </c>
      <c r="EX396" s="251"/>
      <c r="EY396" s="48">
        <v>16.125</v>
      </c>
      <c r="EZ396" s="33">
        <f t="shared" si="469"/>
        <v>0</v>
      </c>
      <c r="FA396" s="33">
        <f>Gen_Cons_Horario!B6974</f>
        <v>0</v>
      </c>
      <c r="FB396" s="35">
        <f t="shared" si="434"/>
        <v>0</v>
      </c>
      <c r="FC396" s="116">
        <f>IF(AND(FB396&gt;0,FB396*$B$4+FI395&lt;=$B$2*'SFV+BESS'!$I$9,FB396&lt;'SFV+BESS'!$I$7), FB396*$B$4, IF(AND(FB396&gt;0,FB396*$B$4+FI395&gt;$B$2*'SFV+BESS'!$I$9,FB396*$B$4&lt;'SFV+BESS'!$I$7),$B$2*'SFV+BESS'!$I$9-FI395,IF(AND(FB396&gt;0,FB396*$B$4+FI395&gt;$B$2*'SFV+BESS'!$I$9,FB396*$B$4&gt;'SFV+BESS'!$I$7,FI395&lt;$B$2*'SFV+BESS'!$I$9),$B$2*'SFV+BESS'!$I$9-FI395,IF(AND(FB396&gt;0,FB396*$B$4+FI395&lt;=$B$2*'SFV+BESS'!$I$9,FB396&gt;'SFV+BESS'!$I$7),'SFV+BESS'!$I$7,0))))</f>
        <v>0</v>
      </c>
      <c r="FD396" s="27">
        <f>IF(AND(FB396&lt;0,FI395+FB396/$B$5&gt;$H$2,-FB396/'Carga-Descarga Año'!$B$5&lt;'SFV+BESS'!$I$7),FB396/$B$5,IF(AND(FB396&lt;0,FI395+FB396/$B$5&gt;$H$2,-FB396/'Carga-Descarga Año'!$B$5&gt;'SFV+BESS'!$I$7),-'SFV+BESS'!$I$7,IF(AND(FB396&lt;0,FI395+FB396/$B$5&lt;$H$2),-MIN('SFV+BESS'!$I$7,FI395-$H$2),0)))</f>
        <v>0</v>
      </c>
      <c r="FE396" s="33"/>
      <c r="FF396" s="33">
        <f t="shared" si="455"/>
        <v>0</v>
      </c>
      <c r="FG396" s="27">
        <f t="shared" si="495"/>
        <v>0</v>
      </c>
      <c r="FH396" s="27">
        <f t="shared" si="456"/>
        <v>0</v>
      </c>
      <c r="FI396" s="28">
        <f>IF((FI395+FC396+FD396)&gt;=$B$2*'SFV+BESS'!$I$9, $B$2*'SFV+BESS'!$I$9, (FI395+FC396+FD396))</f>
        <v>173.61249999999998</v>
      </c>
      <c r="FJ396" s="110">
        <f t="shared" si="496"/>
        <v>0</v>
      </c>
      <c r="FO396" s="251"/>
      <c r="FP396" s="48">
        <v>16.125</v>
      </c>
      <c r="FQ396" s="33">
        <f t="shared" si="470"/>
        <v>0</v>
      </c>
      <c r="FR396" s="33">
        <f>Gen_Cons_Horario!B7718</f>
        <v>0</v>
      </c>
      <c r="FS396" s="35">
        <f t="shared" si="435"/>
        <v>0</v>
      </c>
      <c r="FT396" s="116">
        <f>IF(AND(FS396&gt;0,FS396*$B$4+FZ395&lt;=$B$2*'SFV+BESS'!$I$9,FS396&lt;'SFV+BESS'!$I$7), FS396*$B$4, IF(AND(FS396&gt;0,FS396*$B$4+FZ395&gt;$B$2*'SFV+BESS'!$I$9,FS396*$B$4&lt;'SFV+BESS'!$I$7),$B$2*'SFV+BESS'!$I$9-FZ395,IF(AND(FS396&gt;0,FS396*$B$4+FZ395&gt;$B$2*'SFV+BESS'!$I$9,FS396*$B$4&gt;'SFV+BESS'!$I$7,FZ395&lt;$B$2*'SFV+BESS'!$I$9),$B$2*'SFV+BESS'!$I$9-FZ395,IF(AND(FS396&gt;0,FS396*$B$4+FZ395&lt;=$B$2*'SFV+BESS'!$I$9,FS396&gt;'SFV+BESS'!$I$7),'SFV+BESS'!$I$7,0))))</f>
        <v>0</v>
      </c>
      <c r="FU396" s="27">
        <f>IF(AND(FS396&lt;0,FZ395+FS396/$B$5&gt;$H$2,-FS396/'Carga-Descarga Año'!$B$5&lt;'SFV+BESS'!$I$7),FS396/$B$5,IF(AND(FS396&lt;0,FZ395+FS396/$B$5&gt;$H$2,-FS396/'Carga-Descarga Año'!$B$5&gt;'SFV+BESS'!$I$7),-'SFV+BESS'!$I$7,IF(AND(FS396&lt;0,FZ395+FS396/$B$5&lt;$H$2),-MIN('SFV+BESS'!$I$7,FZ395-$H$2),0)))</f>
        <v>0</v>
      </c>
      <c r="FV396" s="33"/>
      <c r="FW396" s="33">
        <f t="shared" si="457"/>
        <v>0</v>
      </c>
      <c r="FX396" s="27">
        <f t="shared" si="497"/>
        <v>0</v>
      </c>
      <c r="FY396" s="27">
        <f t="shared" si="458"/>
        <v>0</v>
      </c>
      <c r="FZ396" s="28">
        <f>IF((FZ395+FT396+FU396)&gt;=$B$2*'SFV+BESS'!$I$9, $B$2*'SFV+BESS'!$I$9, (FZ395+FT396+FU396))</f>
        <v>173.61249999999998</v>
      </c>
      <c r="GA396" s="110">
        <f t="shared" si="498"/>
        <v>0</v>
      </c>
      <c r="GF396" s="251"/>
      <c r="GG396" s="48">
        <v>16.125</v>
      </c>
      <c r="GH396" s="33">
        <f t="shared" si="471"/>
        <v>0</v>
      </c>
      <c r="GI396" s="33">
        <f>Gen_Cons_Horario!B8438</f>
        <v>0</v>
      </c>
      <c r="GJ396" s="35">
        <f t="shared" si="441"/>
        <v>0</v>
      </c>
      <c r="GK396" s="116">
        <f>IF(AND(GJ396&gt;0,GJ396*$B$4+GQ395&lt;=$B$2*'SFV+BESS'!$I$9,GJ396&lt;'SFV+BESS'!$I$7), GJ396*$B$4, IF(AND(GJ396&gt;0,GJ396*$B$4+GQ395&gt;$B$2*'SFV+BESS'!$I$9,GJ396*$B$4&lt;'SFV+BESS'!$I$7),$B$2*'SFV+BESS'!$I$9-GQ395,IF(AND(GJ396&gt;0,GJ396*$B$4+GQ395&gt;$B$2*'SFV+BESS'!$I$9,GJ396*$B$4&gt;'SFV+BESS'!$I$7,GQ395&lt;$B$2*'SFV+BESS'!$I$9),$B$2*'SFV+BESS'!$I$9-GQ395,IF(AND(GJ396&gt;0,GJ396*$B$4+GQ395&lt;=$B$2*'SFV+BESS'!$I$9,GJ396&gt;'SFV+BESS'!$I$7),'SFV+BESS'!$I$7,0))))</f>
        <v>0</v>
      </c>
      <c r="GL396" s="27">
        <f>IF(AND(GJ396&lt;0,GQ395+GJ396/$B$5&gt;$H$2,-GJ396/'Carga-Descarga Año'!$B$5&lt;'SFV+BESS'!$I$7),GJ396/$B$5,IF(AND(GJ396&lt;0,GQ395+GJ396/$B$5&gt;$H$2,-GJ396/'Carga-Descarga Año'!$B$5&gt;'SFV+BESS'!$I$7),-'SFV+BESS'!$I$7,IF(AND(GJ396&lt;0,GQ395+GJ396/$B$5&lt;$H$2),-MIN('SFV+BESS'!$I$7,GQ395-$H$2),0)))</f>
        <v>0</v>
      </c>
      <c r="GM396" s="33"/>
      <c r="GN396" s="33">
        <f t="shared" si="459"/>
        <v>0</v>
      </c>
      <c r="GO396" s="27">
        <f t="shared" si="499"/>
        <v>0</v>
      </c>
      <c r="GP396" s="27">
        <f t="shared" si="460"/>
        <v>0</v>
      </c>
      <c r="GQ396" s="28">
        <f>IF((GQ395+GK396+GL396)&gt;=$B$2*'SFV+BESS'!$I$9, $B$2*'SFV+BESS'!$I$9, (GQ395+GK396+GL396))</f>
        <v>123.97082976553263</v>
      </c>
      <c r="GR396" s="110">
        <f t="shared" si="500"/>
        <v>0</v>
      </c>
    </row>
    <row r="397" spans="1:200">
      <c r="A397" s="249"/>
      <c r="B397" s="48">
        <v>16.1666666666667</v>
      </c>
      <c r="C397" s="38">
        <f t="shared" si="442"/>
        <v>0</v>
      </c>
      <c r="D397" s="2">
        <f>Gen_Cons_Horario!B423</f>
        <v>0</v>
      </c>
      <c r="E397" s="140">
        <f t="shared" si="472"/>
        <v>0</v>
      </c>
      <c r="F397" s="116">
        <f>IF(AND(E397&gt;0,E397*$B$4+L396&lt;=$B$2*'SFV+BESS'!$I$9,E397&lt;'SFV+BESS'!$I$7), E397*$B$4, IF(AND(E397&gt;0,E397*$B$4+L396&gt;$B$2*'SFV+BESS'!$I$9,E397*$B$4&lt;'SFV+BESS'!$I$7),$B$2*'SFV+BESS'!$I$9-L396,IF(AND(E397&gt;0,E397*$B$4+L396&gt;$B$2*'SFV+BESS'!$I$9,E397*$B$4&gt;'SFV+BESS'!$I$7,L396&lt;$B$2*'SFV+BESS'!$I$9),$B$2*'SFV+BESS'!$I$9-L396,IF(AND(E397&gt;0,E397*$B$4+L396&lt;=$B$2*'SFV+BESS'!$I$9,E397&gt;'SFV+BESS'!$I$7),'SFV+BESS'!$I$7,0))))</f>
        <v>0</v>
      </c>
      <c r="G397" s="27">
        <f>IF(AND(E397&lt;0,L396+E397/$B$5&gt;$H$2,-E397/'Carga-Descarga Año'!$B$5&lt;'SFV+BESS'!$I$7),E397/$B$5,IF(AND(E397&lt;0,L396+E397/$B$5&gt;$H$2,-E397/'Carga-Descarga Año'!$B$5&gt;'SFV+BESS'!$I$7),-'SFV+BESS'!$I$7,IF(AND(E397&lt;0,L396+E397/$B$5&lt;$H$2),-MIN('SFV+BESS'!$I$7,L396-$H$2),0)))</f>
        <v>0</v>
      </c>
      <c r="I397" s="38">
        <f t="shared" si="473"/>
        <v>0</v>
      </c>
      <c r="J397" s="27">
        <f t="shared" si="475"/>
        <v>0</v>
      </c>
      <c r="K397" s="27">
        <f t="shared" si="474"/>
        <v>0</v>
      </c>
      <c r="L397" s="28">
        <f>IF((L396+F397+G397)&gt;=$B$2*'SFV+BESS'!$I$9, $B$2*'SFV+BESS'!$I$9, (L396+F397+G397))</f>
        <v>150.06407894736839</v>
      </c>
      <c r="M397" s="110">
        <f t="shared" si="476"/>
        <v>0</v>
      </c>
      <c r="R397" s="251"/>
      <c r="S397" s="48">
        <v>16.1666666666667</v>
      </c>
      <c r="T397" s="2">
        <f t="shared" si="461"/>
        <v>0</v>
      </c>
      <c r="U397" s="2">
        <f>Gen_Cons_Horario!B1167</f>
        <v>0</v>
      </c>
      <c r="V397" s="35">
        <f t="shared" si="436"/>
        <v>0</v>
      </c>
      <c r="W397" s="116">
        <f>IF(AND(V397&gt;0,V397*$B$4+AC396&lt;=$B$2*'SFV+BESS'!$I$9,V397&lt;'SFV+BESS'!$I$7), V397*$B$4, IF(AND(V397&gt;0,V397*$B$4+AC396&gt;$B$2*'SFV+BESS'!$I$9,V397*$B$4&lt;'SFV+BESS'!$I$7),$B$2*'SFV+BESS'!$I$9-AC396,IF(AND(V397&gt;0,V397*$B$4+AC396&gt;$B$2*'SFV+BESS'!$I$9,V397*$B$4&gt;'SFV+BESS'!$I$7,AC396&lt;$B$2*'SFV+BESS'!$I$9),$B$2*'SFV+BESS'!$I$9-AC396,IF(AND(V397&gt;0,V397*$B$4+AC396&lt;=$B$2*'SFV+BESS'!$I$9,V397&gt;'SFV+BESS'!$I$7),'SFV+BESS'!$I$7,0))))</f>
        <v>0</v>
      </c>
      <c r="X397" s="27">
        <f>IF(AND(V397&lt;0,AC396+V397/$B$5&gt;$H$2,-V397/'Carga-Descarga Año'!$B$5&lt;'SFV+BESS'!$I$7),V397/$B$5,IF(AND(V397&lt;0,AC396+V397/$B$5&gt;$H$2,-V397/'Carga-Descarga Año'!$B$5&gt;'SFV+BESS'!$I$7),-'SFV+BESS'!$I$7,IF(AND(V397&lt;0,AC396+V397/$B$5&lt;$H$2),-MIN('SFV+BESS'!$I$7,AC396-$H$2),0)))</f>
        <v>0</v>
      </c>
      <c r="Z397" s="33">
        <f t="shared" si="430"/>
        <v>0</v>
      </c>
      <c r="AA397" s="27">
        <f t="shared" si="477"/>
        <v>0</v>
      </c>
      <c r="AB397" s="27">
        <f t="shared" si="501"/>
        <v>0</v>
      </c>
      <c r="AC397" s="28">
        <f>IF((AC396+W397+X397)&gt;=$B$2*'SFV+BESS'!$I$9, $B$2*'SFV+BESS'!$I$9, (AC396+W397+X397))</f>
        <v>173.61249999999998</v>
      </c>
      <c r="AD397" s="110">
        <f t="shared" si="478"/>
        <v>0</v>
      </c>
      <c r="AI397" s="251"/>
      <c r="AJ397" s="48">
        <v>16.1666666666667</v>
      </c>
      <c r="AK397" s="52">
        <f t="shared" si="462"/>
        <v>0</v>
      </c>
      <c r="AL397" s="33">
        <f>Gen_Cons_Horario!B1839</f>
        <v>0</v>
      </c>
      <c r="AM397" s="35">
        <f t="shared" si="437"/>
        <v>0</v>
      </c>
      <c r="AN397" s="116">
        <f>IF(AND(AM397&gt;0,AM397*$B$4+AT396&lt;=$B$2*'SFV+BESS'!$I$9,AM397&lt;'SFV+BESS'!$I$7), AM397*$B$4, IF(AND(AM397&gt;0,AM397*$B$4+AT396&gt;$B$2*'SFV+BESS'!$I$9,AM397*$B$4&lt;'SFV+BESS'!$I$7),$B$2*'SFV+BESS'!$I$9-AT396,IF(AND(AM397&gt;0,AM397*$B$4+AT396&gt;$B$2*'SFV+BESS'!$I$9,AM397*$B$4&gt;'SFV+BESS'!$I$7,AT396&lt;$B$2*'SFV+BESS'!$I$9),$B$2*'SFV+BESS'!$I$9-AT396,IF(AND(AM397&gt;0,AM397*$B$4+AT396&lt;=$B$2*'SFV+BESS'!$I$9,AM397&gt;'SFV+BESS'!$I$7),'SFV+BESS'!$I$7,0))))</f>
        <v>0</v>
      </c>
      <c r="AO397" s="27">
        <f>IF(AND(AM397&lt;0,AT396+AM397/$B$5&gt;$H$2,-AM397/'Carga-Descarga Año'!$B$5&lt;'SFV+BESS'!$I$7),AM397/$B$5,IF(AND(AM397&lt;0,AT396+AM397/$B$5&gt;$H$2,-AM397/'Carga-Descarga Año'!$B$5&gt;'SFV+BESS'!$I$7),-'SFV+BESS'!$I$7,IF(AND(AM397&lt;0,AT396+AM397/$B$5&lt;$H$2),-MIN('SFV+BESS'!$I$7,AT396-$H$2),0)))</f>
        <v>0</v>
      </c>
      <c r="AP397" s="33"/>
      <c r="AQ397" s="33">
        <f t="shared" si="443"/>
        <v>0</v>
      </c>
      <c r="AR397" s="27">
        <f t="shared" si="479"/>
        <v>0</v>
      </c>
      <c r="AS397" s="27">
        <f t="shared" si="444"/>
        <v>0</v>
      </c>
      <c r="AT397" s="28">
        <f>IF((AT396+AN397+AO397)&gt;=$B$2*'SFV+BESS'!$I$9, $B$2*'SFV+BESS'!$I$9, (AT396+AN397+AO397))</f>
        <v>173.61249999999998</v>
      </c>
      <c r="AU397" s="110">
        <f t="shared" si="480"/>
        <v>0</v>
      </c>
      <c r="AZ397" s="251"/>
      <c r="BA397" s="48">
        <v>16.1666666666667</v>
      </c>
      <c r="BB397" s="33">
        <f t="shared" si="463"/>
        <v>0</v>
      </c>
      <c r="BC397" s="33">
        <f>Gen_Cons_Horario!B2583</f>
        <v>0</v>
      </c>
      <c r="BD397" s="35">
        <f t="shared" si="438"/>
        <v>0</v>
      </c>
      <c r="BE397" s="116">
        <f>IF(AND(BD397&gt;0,BD397*$B$4+BK396&lt;=$B$2*'SFV+BESS'!$I$9,BD397&lt;'SFV+BESS'!$I$7), BD397*$B$4, IF(AND(BD397&gt;0,BD397*$B$4+BK396&gt;$B$2*'SFV+BESS'!$I$9,BD397*$B$4&lt;'SFV+BESS'!$I$7),$B$2*'SFV+BESS'!$I$9-BK396,IF(AND(BD397&gt;0,BD397*$B$4+BK396&gt;$B$2*'SFV+BESS'!$I$9,BD397*$B$4&gt;'SFV+BESS'!$I$7,BK396&lt;$B$2*'SFV+BESS'!$I$9),$B$2*'SFV+BESS'!$I$9-BK396,IF(AND(BD397&gt;0,BD397*$B$4+BK396&lt;=$B$2*'SFV+BESS'!$I$9,BD397&gt;'SFV+BESS'!$I$7),'SFV+BESS'!$I$7,0))))</f>
        <v>0</v>
      </c>
      <c r="BF397" s="27">
        <f>IF(AND(BD397&lt;0,BK396+BD397/$B$5&gt;$H$2,-BD397/'Carga-Descarga Año'!$B$5&lt;'SFV+BESS'!$I$7),BD397/$B$5,IF(AND(BD397&lt;0,BK396+BD397/$B$5&gt;$H$2,-BD397/'Carga-Descarga Año'!$B$5&gt;'SFV+BESS'!$I$7),-'SFV+BESS'!$I$7,IF(AND(BD397&lt;0,BK396+BD397/$B$5&lt;$H$2),-MIN('SFV+BESS'!$I$7,BK396-$H$2),0)))</f>
        <v>0</v>
      </c>
      <c r="BG397" s="33"/>
      <c r="BH397" s="33">
        <f t="shared" si="445"/>
        <v>0</v>
      </c>
      <c r="BI397" s="27">
        <f t="shared" si="481"/>
        <v>0</v>
      </c>
      <c r="BJ397" s="27">
        <f t="shared" si="446"/>
        <v>0</v>
      </c>
      <c r="BK397" s="28">
        <f>IF((BK396+BE397+BF397)&gt;=$B$2*'SFV+BESS'!$I$9, $B$2*'SFV+BESS'!$I$9, (BK396+BE397+BF397))</f>
        <v>173.61249999999998</v>
      </c>
      <c r="BL397" s="110">
        <f t="shared" si="482"/>
        <v>0</v>
      </c>
      <c r="BQ397" s="251"/>
      <c r="BR397" s="48">
        <v>16.1666666666667</v>
      </c>
      <c r="BS397" s="33">
        <f t="shared" si="464"/>
        <v>0</v>
      </c>
      <c r="BT397" s="33">
        <f>Gen_Cons_Horario!B3303</f>
        <v>0</v>
      </c>
      <c r="BU397" s="35">
        <f t="shared" si="439"/>
        <v>0</v>
      </c>
      <c r="BV397" s="116">
        <f>IF(AND(BU397&gt;0,BU397*$B$4+CB396&lt;=$B$2*'SFV+BESS'!$I$9,BU397&lt;'SFV+BESS'!$I$7), BU397*$B$4, IF(AND(BU397&gt;0,BU397*$B$4+CB396&gt;$B$2*'SFV+BESS'!$I$9,BU397*$B$4&lt;'SFV+BESS'!$I$7),$B$2*'SFV+BESS'!$I$9-CB396,IF(AND(BU397&gt;0,BU397*$B$4+CB396&gt;$B$2*'SFV+BESS'!$I$9,BU397*$B$4&gt;'SFV+BESS'!$I$7,CB396&lt;$B$2*'SFV+BESS'!$I$9),$B$2*'SFV+BESS'!$I$9-CB396,IF(AND(BU397&gt;0,BU397*$B$4+CB396&lt;=$B$2*'SFV+BESS'!$I$9,BU397&gt;'SFV+BESS'!$I$7),'SFV+BESS'!$I$7,0))))</f>
        <v>0</v>
      </c>
      <c r="BW397" s="27">
        <f>IF(AND(BU397&lt;0,CB396+BU397/$B$5&gt;$H$2,-BU397/'Carga-Descarga Año'!$B$5&lt;'SFV+BESS'!$I$7),BU397/$B$5,IF(AND(BU397&lt;0,CB396+BU397/$B$5&gt;$H$2,-BU397/'Carga-Descarga Año'!$B$5&gt;'SFV+BESS'!$I$7),-'SFV+BESS'!$I$7,IF(AND(BU397&lt;0,CB396+BU397/$B$5&lt;$H$2),-MIN('SFV+BESS'!$I$7,CB396-$H$2),0)))</f>
        <v>0</v>
      </c>
      <c r="BX397" s="33"/>
      <c r="BY397" s="33">
        <f t="shared" si="447"/>
        <v>0</v>
      </c>
      <c r="BZ397" s="27">
        <f t="shared" si="483"/>
        <v>0</v>
      </c>
      <c r="CA397" s="27">
        <f t="shared" si="484"/>
        <v>0</v>
      </c>
      <c r="CB397" s="28">
        <f>IF((CB396+BV397+BW397)&gt;=$B$2*'SFV+BESS'!$I$9, $B$2*'SFV+BESS'!$I$9, (CB396+BV397+BW397))</f>
        <v>173.61249999999998</v>
      </c>
      <c r="CC397" s="110">
        <f t="shared" si="485"/>
        <v>0</v>
      </c>
      <c r="CH397" s="251"/>
      <c r="CI397" s="48">
        <v>16.1666666666667</v>
      </c>
      <c r="CJ397" s="33">
        <f t="shared" si="465"/>
        <v>0</v>
      </c>
      <c r="CK397" s="33">
        <f>Gen_Cons_Horario!B4047</f>
        <v>0</v>
      </c>
      <c r="CL397" s="35">
        <f t="shared" si="440"/>
        <v>0</v>
      </c>
      <c r="CM397" s="116">
        <f>IF(AND(CL397&gt;0,CL397*$B$4+CS396&lt;=$B$2*'SFV+BESS'!$I$9,CL397&lt;'SFV+BESS'!$I$7), CL397*$B$4, IF(AND(CL397&gt;0,CL397*$B$4+CS396&gt;$B$2*'SFV+BESS'!$I$9,CL397*$B$4&lt;'SFV+BESS'!$I$7),$B$2*'SFV+BESS'!$I$9-CS396,IF(AND(CL397&gt;0,CL397*$B$4+CS396&gt;$B$2*'SFV+BESS'!$I$9,CL397*$B$4&gt;'SFV+BESS'!$I$7,CS396&lt;$B$2*'SFV+BESS'!$I$9),$B$2*'SFV+BESS'!$I$9-CS396,IF(AND(CL397&gt;0,CL397*$B$4+CS396&lt;=$B$2*'SFV+BESS'!$I$9,CL397&gt;'SFV+BESS'!$I$7),'SFV+BESS'!$I$7,0))))</f>
        <v>0</v>
      </c>
      <c r="CN397" s="27">
        <f>IF(AND(CL397&lt;0,CS396+CL397/$B$5&gt;$H$2,-CL397/'Carga-Descarga Año'!$B$5&lt;'SFV+BESS'!$I$7),CL397/$B$5,IF(AND(CL397&lt;0,CS396+CL397/$B$5&gt;$H$2,-CL397/'Carga-Descarga Año'!$B$5&gt;'SFV+BESS'!$I$7),-'SFV+BESS'!$I$7,IF(AND(CL397&lt;0,CS396+CL397/$B$5&lt;$H$2),-MIN('SFV+BESS'!$I$7,CS396-$H$2),0)))</f>
        <v>0</v>
      </c>
      <c r="CO397" s="33"/>
      <c r="CP397" s="33">
        <f t="shared" si="448"/>
        <v>0</v>
      </c>
      <c r="CQ397" s="27">
        <f t="shared" si="486"/>
        <v>0</v>
      </c>
      <c r="CR397" s="27">
        <f t="shared" si="449"/>
        <v>0</v>
      </c>
      <c r="CS397" s="28">
        <f>IF((CS396+CM397+CN397)&gt;=$B$2*'SFV+BESS'!$I$9, $B$2*'SFV+BESS'!$I$9, (CS396+CM397+CN397))</f>
        <v>173.61249999999998</v>
      </c>
      <c r="CT397" s="110">
        <f t="shared" si="487"/>
        <v>0</v>
      </c>
      <c r="CY397" s="251"/>
      <c r="CZ397" s="48">
        <v>16.1666666666667</v>
      </c>
      <c r="DA397" s="33">
        <f t="shared" si="466"/>
        <v>0</v>
      </c>
      <c r="DB397" s="33">
        <f>Gen_Cons_Horario!B4767</f>
        <v>0</v>
      </c>
      <c r="DC397" s="35">
        <f t="shared" si="431"/>
        <v>0</v>
      </c>
      <c r="DD397" s="116">
        <f>IF(AND(DC397&gt;0,DC397*$B$4+DJ396&lt;=$B$2*'SFV+BESS'!$I$9,DC397&lt;'SFV+BESS'!$I$7), DC397*$B$4, IF(AND(DC397&gt;0,DC397*$B$4+DJ396&gt;$B$2*'SFV+BESS'!$I$9,DC397*$B$4&lt;'SFV+BESS'!$I$7),$B$2*'SFV+BESS'!$I$9-DJ396,IF(AND(DC397&gt;0,DC397*$B$4+DJ396&gt;$B$2*'SFV+BESS'!$I$9,DC397*$B$4&gt;'SFV+BESS'!$I$7,DJ396&lt;$B$2*'SFV+BESS'!$I$9),$B$2*'SFV+BESS'!$I$9-DJ396,IF(AND(DC397&gt;0,DC397*$B$4+DJ396&lt;=$B$2*'SFV+BESS'!$I$9,DC397&gt;'SFV+BESS'!$I$7),'SFV+BESS'!$I$7,0))))</f>
        <v>0</v>
      </c>
      <c r="DE397" s="27">
        <f>IF(AND(DC397&lt;0,DJ396+DC397/$B$5&gt;$H$2,-DC397/'Carga-Descarga Año'!$B$5&lt;'SFV+BESS'!$I$7),DC397/$B$5,IF(AND(DC397&lt;0,DJ396+DC397/$B$5&gt;$H$2,-DC397/'Carga-Descarga Año'!$B$5&gt;'SFV+BESS'!$I$7),-'SFV+BESS'!$I$7,IF(AND(DC397&lt;0,DJ396+DC397/$B$5&lt;$H$2),-MIN('SFV+BESS'!$I$7,DJ396-$H$2),0)))</f>
        <v>0</v>
      </c>
      <c r="DF397" s="33"/>
      <c r="DG397" s="33">
        <f t="shared" si="450"/>
        <v>0</v>
      </c>
      <c r="DH397" s="27">
        <f t="shared" si="488"/>
        <v>0</v>
      </c>
      <c r="DI397" s="27">
        <f t="shared" si="489"/>
        <v>0</v>
      </c>
      <c r="DJ397" s="28">
        <f>IF((DJ396+DD397+DE397)&gt;=$B$2*'SFV+BESS'!$I$9, $B$2*'SFV+BESS'!$I$9, (DJ396+DD397+DE397))</f>
        <v>173.61249999999998</v>
      </c>
      <c r="DK397" s="110">
        <f t="shared" si="490"/>
        <v>0</v>
      </c>
      <c r="DP397" s="251"/>
      <c r="DQ397" s="48">
        <v>16.1666666666667</v>
      </c>
      <c r="DR397" s="33">
        <f t="shared" si="467"/>
        <v>0</v>
      </c>
      <c r="DS397" s="33">
        <f>Gen_Cons_Horario!B5511</f>
        <v>0</v>
      </c>
      <c r="DT397" s="35">
        <f t="shared" si="432"/>
        <v>0</v>
      </c>
      <c r="DU397" s="116">
        <f>IF(AND(DT397&gt;0,DT397*$B$4+EA396&lt;=$B$2*'SFV+BESS'!$I$9,DT397&lt;'SFV+BESS'!$I$7), DT397*$B$4, IF(AND(DT397&gt;0,DT397*$B$4+EA396&gt;$B$2*'SFV+BESS'!$I$9,DT397*$B$4&lt;'SFV+BESS'!$I$7),$B$2*'SFV+BESS'!$I$9-EA396,IF(AND(DT397&gt;0,DT397*$B$4+EA396&gt;$B$2*'SFV+BESS'!$I$9,DT397*$B$4&gt;'SFV+BESS'!$I$7,EA396&lt;$B$2*'SFV+BESS'!$I$9),$B$2*'SFV+BESS'!$I$9-EA396,IF(AND(DT397&gt;0,DT397*$B$4+EA396&lt;=$B$2*'SFV+BESS'!$I$9,DT397&gt;'SFV+BESS'!$I$7),'SFV+BESS'!$I$7,0))))</f>
        <v>0</v>
      </c>
      <c r="DV397" s="27">
        <f>IF(AND(DT397&lt;0,EA396+DT397/$B$5&gt;$H$2,-DT397/'Carga-Descarga Año'!$B$5&lt;'SFV+BESS'!$I$7),DT397/$B$5,IF(AND(DT397&lt;0,EA396+DT397/$B$5&gt;$H$2,-DT397/'Carga-Descarga Año'!$B$5&gt;'SFV+BESS'!$I$7),-'SFV+BESS'!$I$7,IF(AND(DT397&lt;0,EA396+DT397/$B$5&lt;$H$2),-MIN('SFV+BESS'!$I$7,EA396-$H$2),0)))</f>
        <v>0</v>
      </c>
      <c r="DW397" s="33"/>
      <c r="DX397" s="33">
        <f t="shared" si="451"/>
        <v>0</v>
      </c>
      <c r="DY397" s="27">
        <f t="shared" si="491"/>
        <v>0</v>
      </c>
      <c r="DZ397" s="27">
        <f t="shared" si="452"/>
        <v>0</v>
      </c>
      <c r="EA397" s="28">
        <f>IF((EA396+DU397+DV397)&gt;=$B$2*'SFV+BESS'!$I$9, $B$2*'SFV+BESS'!$I$9, (EA396+DU397+DV397))</f>
        <v>173.61249999999998</v>
      </c>
      <c r="EB397" s="110">
        <f t="shared" si="492"/>
        <v>0</v>
      </c>
      <c r="EG397" s="251"/>
      <c r="EH397" s="48">
        <v>16.1666666666667</v>
      </c>
      <c r="EI397" s="33">
        <f t="shared" si="468"/>
        <v>0</v>
      </c>
      <c r="EJ397" s="33">
        <f>Gen_Cons_Horario!B6255</f>
        <v>0</v>
      </c>
      <c r="EK397" s="35">
        <f t="shared" si="433"/>
        <v>0</v>
      </c>
      <c r="EL397" s="116">
        <f>IF(AND(EK397&gt;0,EK397*$B$4+ER396&lt;=$B$2*'SFV+BESS'!$I$9,EK397&lt;'SFV+BESS'!$I$7), EK397*$B$4, IF(AND(EK397&gt;0,EK397*$B$4+ER396&gt;$B$2*'SFV+BESS'!$I$9,EK397*$B$4&lt;'SFV+BESS'!$I$7),$B$2*'SFV+BESS'!$I$9-ER396,IF(AND(EK397&gt;0,EK397*$B$4+ER396&gt;$B$2*'SFV+BESS'!$I$9,EK397*$B$4&gt;'SFV+BESS'!$I$7,ER396&lt;$B$2*'SFV+BESS'!$I$9),$B$2*'SFV+BESS'!$I$9-ER396,IF(AND(EK397&gt;0,EK397*$B$4+ER396&lt;=$B$2*'SFV+BESS'!$I$9,EK397&gt;'SFV+BESS'!$I$7),'SFV+BESS'!$I$7,0))))</f>
        <v>0</v>
      </c>
      <c r="EM397" s="27">
        <f>IF(AND(EK397&lt;0,ER396+EK397/$B$5&gt;$H$2,-EK397/'Carga-Descarga Año'!$B$5&lt;'SFV+BESS'!$I$7),EK397/$B$5,IF(AND(EK397&lt;0,ER396+EK397/$B$5&gt;$H$2,-EK397/'Carga-Descarga Año'!$B$5&gt;'SFV+BESS'!$I$7),-'SFV+BESS'!$I$7,IF(AND(EK397&lt;0,ER396+EK397/$B$5&lt;$H$2),-MIN('SFV+BESS'!$I$7,ER396-$H$2),0)))</f>
        <v>0</v>
      </c>
      <c r="EN397" s="33"/>
      <c r="EO397" s="33">
        <f t="shared" si="453"/>
        <v>0</v>
      </c>
      <c r="EP397" s="27">
        <f t="shared" si="493"/>
        <v>0</v>
      </c>
      <c r="EQ397" s="27">
        <f t="shared" si="454"/>
        <v>0</v>
      </c>
      <c r="ER397" s="28">
        <f>IF((ER396+EL397+EM397)&gt;=$B$2*'SFV+BESS'!$I$9, $B$2*'SFV+BESS'!$I$9, (ER396+EL397+EM397))</f>
        <v>173.61249999999998</v>
      </c>
      <c r="ES397" s="110">
        <f t="shared" si="494"/>
        <v>0</v>
      </c>
      <c r="EX397" s="251"/>
      <c r="EY397" s="48">
        <v>16.1666666666667</v>
      </c>
      <c r="EZ397" s="33">
        <f t="shared" si="469"/>
        <v>0</v>
      </c>
      <c r="FA397" s="33">
        <f>Gen_Cons_Horario!B6975</f>
        <v>0</v>
      </c>
      <c r="FB397" s="35">
        <f t="shared" si="434"/>
        <v>0</v>
      </c>
      <c r="FC397" s="116">
        <f>IF(AND(FB397&gt;0,FB397*$B$4+FI396&lt;=$B$2*'SFV+BESS'!$I$9,FB397&lt;'SFV+BESS'!$I$7), FB397*$B$4, IF(AND(FB397&gt;0,FB397*$B$4+FI396&gt;$B$2*'SFV+BESS'!$I$9,FB397*$B$4&lt;'SFV+BESS'!$I$7),$B$2*'SFV+BESS'!$I$9-FI396,IF(AND(FB397&gt;0,FB397*$B$4+FI396&gt;$B$2*'SFV+BESS'!$I$9,FB397*$B$4&gt;'SFV+BESS'!$I$7,FI396&lt;$B$2*'SFV+BESS'!$I$9),$B$2*'SFV+BESS'!$I$9-FI396,IF(AND(FB397&gt;0,FB397*$B$4+FI396&lt;=$B$2*'SFV+BESS'!$I$9,FB397&gt;'SFV+BESS'!$I$7),'SFV+BESS'!$I$7,0))))</f>
        <v>0</v>
      </c>
      <c r="FD397" s="27">
        <f>IF(AND(FB397&lt;0,FI396+FB397/$B$5&gt;$H$2,-FB397/'Carga-Descarga Año'!$B$5&lt;'SFV+BESS'!$I$7),FB397/$B$5,IF(AND(FB397&lt;0,FI396+FB397/$B$5&gt;$H$2,-FB397/'Carga-Descarga Año'!$B$5&gt;'SFV+BESS'!$I$7),-'SFV+BESS'!$I$7,IF(AND(FB397&lt;0,FI396+FB397/$B$5&lt;$H$2),-MIN('SFV+BESS'!$I$7,FI396-$H$2),0)))</f>
        <v>0</v>
      </c>
      <c r="FE397" s="33"/>
      <c r="FF397" s="33">
        <f t="shared" si="455"/>
        <v>0</v>
      </c>
      <c r="FG397" s="27">
        <f t="shared" si="495"/>
        <v>0</v>
      </c>
      <c r="FH397" s="27">
        <f t="shared" si="456"/>
        <v>0</v>
      </c>
      <c r="FI397" s="28">
        <f>IF((FI396+FC397+FD397)&gt;=$B$2*'SFV+BESS'!$I$9, $B$2*'SFV+BESS'!$I$9, (FI396+FC397+FD397))</f>
        <v>173.61249999999998</v>
      </c>
      <c r="FJ397" s="110">
        <f t="shared" si="496"/>
        <v>0</v>
      </c>
      <c r="FO397" s="251"/>
      <c r="FP397" s="48">
        <v>16.1666666666667</v>
      </c>
      <c r="FQ397" s="33">
        <f t="shared" si="470"/>
        <v>0</v>
      </c>
      <c r="FR397" s="33">
        <f>Gen_Cons_Horario!B7719</f>
        <v>0</v>
      </c>
      <c r="FS397" s="35">
        <f t="shared" si="435"/>
        <v>0</v>
      </c>
      <c r="FT397" s="116">
        <f>IF(AND(FS397&gt;0,FS397*$B$4+FZ396&lt;=$B$2*'SFV+BESS'!$I$9,FS397&lt;'SFV+BESS'!$I$7), FS397*$B$4, IF(AND(FS397&gt;0,FS397*$B$4+FZ396&gt;$B$2*'SFV+BESS'!$I$9,FS397*$B$4&lt;'SFV+BESS'!$I$7),$B$2*'SFV+BESS'!$I$9-FZ396,IF(AND(FS397&gt;0,FS397*$B$4+FZ396&gt;$B$2*'SFV+BESS'!$I$9,FS397*$B$4&gt;'SFV+BESS'!$I$7,FZ396&lt;$B$2*'SFV+BESS'!$I$9),$B$2*'SFV+BESS'!$I$9-FZ396,IF(AND(FS397&gt;0,FS397*$B$4+FZ396&lt;=$B$2*'SFV+BESS'!$I$9,FS397&gt;'SFV+BESS'!$I$7),'SFV+BESS'!$I$7,0))))</f>
        <v>0</v>
      </c>
      <c r="FU397" s="27">
        <f>IF(AND(FS397&lt;0,FZ396+FS397/$B$5&gt;$H$2,-FS397/'Carga-Descarga Año'!$B$5&lt;'SFV+BESS'!$I$7),FS397/$B$5,IF(AND(FS397&lt;0,FZ396+FS397/$B$5&gt;$H$2,-FS397/'Carga-Descarga Año'!$B$5&gt;'SFV+BESS'!$I$7),-'SFV+BESS'!$I$7,IF(AND(FS397&lt;0,FZ396+FS397/$B$5&lt;$H$2),-MIN('SFV+BESS'!$I$7,FZ396-$H$2),0)))</f>
        <v>0</v>
      </c>
      <c r="FV397" s="33"/>
      <c r="FW397" s="33">
        <f t="shared" si="457"/>
        <v>0</v>
      </c>
      <c r="FX397" s="27">
        <f t="shared" si="497"/>
        <v>0</v>
      </c>
      <c r="FY397" s="27">
        <f t="shared" si="458"/>
        <v>0</v>
      </c>
      <c r="FZ397" s="28">
        <f>IF((FZ396+FT397+FU397)&gt;=$B$2*'SFV+BESS'!$I$9, $B$2*'SFV+BESS'!$I$9, (FZ396+FT397+FU397))</f>
        <v>173.61249999999998</v>
      </c>
      <c r="GA397" s="110">
        <f t="shared" si="498"/>
        <v>0</v>
      </c>
      <c r="GF397" s="251"/>
      <c r="GG397" s="48">
        <v>16.1666666666667</v>
      </c>
      <c r="GH397" s="33">
        <f t="shared" si="471"/>
        <v>0</v>
      </c>
      <c r="GI397" s="33">
        <f>Gen_Cons_Horario!B8439</f>
        <v>0</v>
      </c>
      <c r="GJ397" s="35">
        <f t="shared" si="441"/>
        <v>0</v>
      </c>
      <c r="GK397" s="116">
        <f>IF(AND(GJ397&gt;0,GJ397*$B$4+GQ396&lt;=$B$2*'SFV+BESS'!$I$9,GJ397&lt;'SFV+BESS'!$I$7), GJ397*$B$4, IF(AND(GJ397&gt;0,GJ397*$B$4+GQ396&gt;$B$2*'SFV+BESS'!$I$9,GJ397*$B$4&lt;'SFV+BESS'!$I$7),$B$2*'SFV+BESS'!$I$9-GQ396,IF(AND(GJ397&gt;0,GJ397*$B$4+GQ396&gt;$B$2*'SFV+BESS'!$I$9,GJ397*$B$4&gt;'SFV+BESS'!$I$7,GQ396&lt;$B$2*'SFV+BESS'!$I$9),$B$2*'SFV+BESS'!$I$9-GQ396,IF(AND(GJ397&gt;0,GJ397*$B$4+GQ396&lt;=$B$2*'SFV+BESS'!$I$9,GJ397&gt;'SFV+BESS'!$I$7),'SFV+BESS'!$I$7,0))))</f>
        <v>0</v>
      </c>
      <c r="GL397" s="27">
        <f>IF(AND(GJ397&lt;0,GQ396+GJ397/$B$5&gt;$H$2,-GJ397/'Carga-Descarga Año'!$B$5&lt;'SFV+BESS'!$I$7),GJ397/$B$5,IF(AND(GJ397&lt;0,GQ396+GJ397/$B$5&gt;$H$2,-GJ397/'Carga-Descarga Año'!$B$5&gt;'SFV+BESS'!$I$7),-'SFV+BESS'!$I$7,IF(AND(GJ397&lt;0,GQ396+GJ397/$B$5&lt;$H$2),-MIN('SFV+BESS'!$I$7,GQ396-$H$2),0)))</f>
        <v>0</v>
      </c>
      <c r="GM397" s="33"/>
      <c r="GN397" s="33">
        <f t="shared" si="459"/>
        <v>0</v>
      </c>
      <c r="GO397" s="27">
        <f t="shared" si="499"/>
        <v>0</v>
      </c>
      <c r="GP397" s="27">
        <f t="shared" si="460"/>
        <v>0</v>
      </c>
      <c r="GQ397" s="28">
        <f>IF((GQ396+GK397+GL397)&gt;=$B$2*'SFV+BESS'!$I$9, $B$2*'SFV+BESS'!$I$9, (GQ396+GK397+GL397))</f>
        <v>123.97082976553263</v>
      </c>
      <c r="GR397" s="110">
        <f t="shared" si="500"/>
        <v>0</v>
      </c>
    </row>
    <row r="398" spans="1:200">
      <c r="A398" s="249"/>
      <c r="B398" s="48">
        <v>16.2083333333333</v>
      </c>
      <c r="C398" s="38">
        <f t="shared" si="442"/>
        <v>0</v>
      </c>
      <c r="D398" s="2">
        <f>Gen_Cons_Horario!B424</f>
        <v>0</v>
      </c>
      <c r="E398" s="140">
        <f t="shared" si="472"/>
        <v>0</v>
      </c>
      <c r="F398" s="116">
        <f>IF(AND(E398&gt;0,E398*$B$4+L397&lt;=$B$2*'SFV+BESS'!$I$9,E398&lt;'SFV+BESS'!$I$7), E398*$B$4, IF(AND(E398&gt;0,E398*$B$4+L397&gt;$B$2*'SFV+BESS'!$I$9,E398*$B$4&lt;'SFV+BESS'!$I$7),$B$2*'SFV+BESS'!$I$9-L397,IF(AND(E398&gt;0,E398*$B$4+L397&gt;$B$2*'SFV+BESS'!$I$9,E398*$B$4&gt;'SFV+BESS'!$I$7,L397&lt;$B$2*'SFV+BESS'!$I$9),$B$2*'SFV+BESS'!$I$9-L397,IF(AND(E398&gt;0,E398*$B$4+L397&lt;=$B$2*'SFV+BESS'!$I$9,E398&gt;'SFV+BESS'!$I$7),'SFV+BESS'!$I$7,0))))</f>
        <v>0</v>
      </c>
      <c r="G398" s="27">
        <f>IF(AND(E398&lt;0,L397+E398/$B$5&gt;$H$2,-E398/'Carga-Descarga Año'!$B$5&lt;'SFV+BESS'!$I$7),E398/$B$5,IF(AND(E398&lt;0,L397+E398/$B$5&gt;$H$2,-E398/'Carga-Descarga Año'!$B$5&gt;'SFV+BESS'!$I$7),-'SFV+BESS'!$I$7,IF(AND(E398&lt;0,L397+E398/$B$5&lt;$H$2),-MIN('SFV+BESS'!$I$7,L397-$H$2),0)))</f>
        <v>0</v>
      </c>
      <c r="I398" s="38">
        <f t="shared" si="473"/>
        <v>0</v>
      </c>
      <c r="J398" s="27">
        <f t="shared" si="475"/>
        <v>0</v>
      </c>
      <c r="K398" s="27">
        <f t="shared" si="474"/>
        <v>0</v>
      </c>
      <c r="L398" s="28">
        <f>IF((L397+F398+G398)&gt;=$B$2*'SFV+BESS'!$I$9, $B$2*'SFV+BESS'!$I$9, (L397+F398+G398))</f>
        <v>150.06407894736839</v>
      </c>
      <c r="M398" s="110">
        <f t="shared" si="476"/>
        <v>0</v>
      </c>
      <c r="R398" s="251"/>
      <c r="S398" s="48">
        <v>16.2083333333333</v>
      </c>
      <c r="T398" s="2">
        <f t="shared" si="461"/>
        <v>0</v>
      </c>
      <c r="U398" s="2">
        <f>Gen_Cons_Horario!B1168</f>
        <v>0</v>
      </c>
      <c r="V398" s="35">
        <f t="shared" si="436"/>
        <v>0</v>
      </c>
      <c r="W398" s="116">
        <f>IF(AND(V398&gt;0,V398*$B$4+AC397&lt;=$B$2*'SFV+BESS'!$I$9,V398&lt;'SFV+BESS'!$I$7), V398*$B$4, IF(AND(V398&gt;0,V398*$B$4+AC397&gt;$B$2*'SFV+BESS'!$I$9,V398*$B$4&lt;'SFV+BESS'!$I$7),$B$2*'SFV+BESS'!$I$9-AC397,IF(AND(V398&gt;0,V398*$B$4+AC397&gt;$B$2*'SFV+BESS'!$I$9,V398*$B$4&gt;'SFV+BESS'!$I$7,AC397&lt;$B$2*'SFV+BESS'!$I$9),$B$2*'SFV+BESS'!$I$9-AC397,IF(AND(V398&gt;0,V398*$B$4+AC397&lt;=$B$2*'SFV+BESS'!$I$9,V398&gt;'SFV+BESS'!$I$7),'SFV+BESS'!$I$7,0))))</f>
        <v>0</v>
      </c>
      <c r="X398" s="27">
        <f>IF(AND(V398&lt;0,AC397+V398/$B$5&gt;$H$2,-V398/'Carga-Descarga Año'!$B$5&lt;'SFV+BESS'!$I$7),V398/$B$5,IF(AND(V398&lt;0,AC397+V398/$B$5&gt;$H$2,-V398/'Carga-Descarga Año'!$B$5&gt;'SFV+BESS'!$I$7),-'SFV+BESS'!$I$7,IF(AND(V398&lt;0,AC397+V398/$B$5&lt;$H$2),-MIN('SFV+BESS'!$I$7,AC397-$H$2),0)))</f>
        <v>0</v>
      </c>
      <c r="Z398" s="33">
        <f t="shared" si="430"/>
        <v>0</v>
      </c>
      <c r="AA398" s="27">
        <f t="shared" si="477"/>
        <v>0</v>
      </c>
      <c r="AB398" s="27">
        <f t="shared" si="501"/>
        <v>0</v>
      </c>
      <c r="AC398" s="28">
        <f>IF((AC397+W398+X398)&gt;=$B$2*'SFV+BESS'!$I$9, $B$2*'SFV+BESS'!$I$9, (AC397+W398+X398))</f>
        <v>173.61249999999998</v>
      </c>
      <c r="AD398" s="110">
        <f t="shared" si="478"/>
        <v>0</v>
      </c>
      <c r="AI398" s="251"/>
      <c r="AJ398" s="48">
        <v>16.2083333333333</v>
      </c>
      <c r="AK398" s="52">
        <f t="shared" si="462"/>
        <v>0</v>
      </c>
      <c r="AL398" s="33">
        <f>Gen_Cons_Horario!B1840</f>
        <v>0</v>
      </c>
      <c r="AM398" s="35">
        <f t="shared" si="437"/>
        <v>0</v>
      </c>
      <c r="AN398" s="116">
        <f>IF(AND(AM398&gt;0,AM398*$B$4+AT397&lt;=$B$2*'SFV+BESS'!$I$9,AM398&lt;'SFV+BESS'!$I$7), AM398*$B$4, IF(AND(AM398&gt;0,AM398*$B$4+AT397&gt;$B$2*'SFV+BESS'!$I$9,AM398*$B$4&lt;'SFV+BESS'!$I$7),$B$2*'SFV+BESS'!$I$9-AT397,IF(AND(AM398&gt;0,AM398*$B$4+AT397&gt;$B$2*'SFV+BESS'!$I$9,AM398*$B$4&gt;'SFV+BESS'!$I$7,AT397&lt;$B$2*'SFV+BESS'!$I$9),$B$2*'SFV+BESS'!$I$9-AT397,IF(AND(AM398&gt;0,AM398*$B$4+AT397&lt;=$B$2*'SFV+BESS'!$I$9,AM398&gt;'SFV+BESS'!$I$7),'SFV+BESS'!$I$7,0))))</f>
        <v>0</v>
      </c>
      <c r="AO398" s="27">
        <f>IF(AND(AM398&lt;0,AT397+AM398/$B$5&gt;$H$2,-AM398/'Carga-Descarga Año'!$B$5&lt;'SFV+BESS'!$I$7),AM398/$B$5,IF(AND(AM398&lt;0,AT397+AM398/$B$5&gt;$H$2,-AM398/'Carga-Descarga Año'!$B$5&gt;'SFV+BESS'!$I$7),-'SFV+BESS'!$I$7,IF(AND(AM398&lt;0,AT397+AM398/$B$5&lt;$H$2),-MIN('SFV+BESS'!$I$7,AT397-$H$2),0)))</f>
        <v>0</v>
      </c>
      <c r="AP398" s="33"/>
      <c r="AQ398" s="33">
        <f t="shared" si="443"/>
        <v>0</v>
      </c>
      <c r="AR398" s="27">
        <f t="shared" si="479"/>
        <v>0</v>
      </c>
      <c r="AS398" s="27">
        <f t="shared" si="444"/>
        <v>0</v>
      </c>
      <c r="AT398" s="28">
        <f>IF((AT397+AN398+AO398)&gt;=$B$2*'SFV+BESS'!$I$9, $B$2*'SFV+BESS'!$I$9, (AT397+AN398+AO398))</f>
        <v>173.61249999999998</v>
      </c>
      <c r="AU398" s="110">
        <f t="shared" si="480"/>
        <v>0</v>
      </c>
      <c r="AZ398" s="251"/>
      <c r="BA398" s="48">
        <v>16.2083333333333</v>
      </c>
      <c r="BB398" s="33">
        <f t="shared" si="463"/>
        <v>0</v>
      </c>
      <c r="BC398" s="33">
        <f>Gen_Cons_Horario!B2584</f>
        <v>0</v>
      </c>
      <c r="BD398" s="35">
        <f t="shared" si="438"/>
        <v>0</v>
      </c>
      <c r="BE398" s="116">
        <f>IF(AND(BD398&gt;0,BD398*$B$4+BK397&lt;=$B$2*'SFV+BESS'!$I$9,BD398&lt;'SFV+BESS'!$I$7), BD398*$B$4, IF(AND(BD398&gt;0,BD398*$B$4+BK397&gt;$B$2*'SFV+BESS'!$I$9,BD398*$B$4&lt;'SFV+BESS'!$I$7),$B$2*'SFV+BESS'!$I$9-BK397,IF(AND(BD398&gt;0,BD398*$B$4+BK397&gt;$B$2*'SFV+BESS'!$I$9,BD398*$B$4&gt;'SFV+BESS'!$I$7,BK397&lt;$B$2*'SFV+BESS'!$I$9),$B$2*'SFV+BESS'!$I$9-BK397,IF(AND(BD398&gt;0,BD398*$B$4+BK397&lt;=$B$2*'SFV+BESS'!$I$9,BD398&gt;'SFV+BESS'!$I$7),'SFV+BESS'!$I$7,0))))</f>
        <v>0</v>
      </c>
      <c r="BF398" s="27">
        <f>IF(AND(BD398&lt;0,BK397+BD398/$B$5&gt;$H$2,-BD398/'Carga-Descarga Año'!$B$5&lt;'SFV+BESS'!$I$7),BD398/$B$5,IF(AND(BD398&lt;0,BK397+BD398/$B$5&gt;$H$2,-BD398/'Carga-Descarga Año'!$B$5&gt;'SFV+BESS'!$I$7),-'SFV+BESS'!$I$7,IF(AND(BD398&lt;0,BK397+BD398/$B$5&lt;$H$2),-MIN('SFV+BESS'!$I$7,BK397-$H$2),0)))</f>
        <v>0</v>
      </c>
      <c r="BG398" s="33"/>
      <c r="BH398" s="33">
        <f t="shared" si="445"/>
        <v>0</v>
      </c>
      <c r="BI398" s="27">
        <f t="shared" si="481"/>
        <v>0</v>
      </c>
      <c r="BJ398" s="27">
        <f t="shared" si="446"/>
        <v>0</v>
      </c>
      <c r="BK398" s="28">
        <f>IF((BK397+BE398+BF398)&gt;=$B$2*'SFV+BESS'!$I$9, $B$2*'SFV+BESS'!$I$9, (BK397+BE398+BF398))</f>
        <v>173.61249999999998</v>
      </c>
      <c r="BL398" s="110">
        <f t="shared" si="482"/>
        <v>0</v>
      </c>
      <c r="BQ398" s="251"/>
      <c r="BR398" s="48">
        <v>16.2083333333333</v>
      </c>
      <c r="BS398" s="33">
        <f t="shared" si="464"/>
        <v>0</v>
      </c>
      <c r="BT398" s="33">
        <f>Gen_Cons_Horario!B3304</f>
        <v>0</v>
      </c>
      <c r="BU398" s="35">
        <f t="shared" si="439"/>
        <v>0</v>
      </c>
      <c r="BV398" s="116">
        <f>IF(AND(BU398&gt;0,BU398*$B$4+CB397&lt;=$B$2*'SFV+BESS'!$I$9,BU398&lt;'SFV+BESS'!$I$7), BU398*$B$4, IF(AND(BU398&gt;0,BU398*$B$4+CB397&gt;$B$2*'SFV+BESS'!$I$9,BU398*$B$4&lt;'SFV+BESS'!$I$7),$B$2*'SFV+BESS'!$I$9-CB397,IF(AND(BU398&gt;0,BU398*$B$4+CB397&gt;$B$2*'SFV+BESS'!$I$9,BU398*$B$4&gt;'SFV+BESS'!$I$7,CB397&lt;$B$2*'SFV+BESS'!$I$9),$B$2*'SFV+BESS'!$I$9-CB397,IF(AND(BU398&gt;0,BU398*$B$4+CB397&lt;=$B$2*'SFV+BESS'!$I$9,BU398&gt;'SFV+BESS'!$I$7),'SFV+BESS'!$I$7,0))))</f>
        <v>0</v>
      </c>
      <c r="BW398" s="27">
        <f>IF(AND(BU398&lt;0,CB397+BU398/$B$5&gt;$H$2,-BU398/'Carga-Descarga Año'!$B$5&lt;'SFV+BESS'!$I$7),BU398/$B$5,IF(AND(BU398&lt;0,CB397+BU398/$B$5&gt;$H$2,-BU398/'Carga-Descarga Año'!$B$5&gt;'SFV+BESS'!$I$7),-'SFV+BESS'!$I$7,IF(AND(BU398&lt;0,CB397+BU398/$B$5&lt;$H$2),-MIN('SFV+BESS'!$I$7,CB397-$H$2),0)))</f>
        <v>0</v>
      </c>
      <c r="BX398" s="33"/>
      <c r="BY398" s="33">
        <f t="shared" si="447"/>
        <v>0</v>
      </c>
      <c r="BZ398" s="27">
        <f t="shared" si="483"/>
        <v>0</v>
      </c>
      <c r="CA398" s="27">
        <f t="shared" si="484"/>
        <v>0</v>
      </c>
      <c r="CB398" s="28">
        <f>IF((CB397+BV398+BW398)&gt;=$B$2*'SFV+BESS'!$I$9, $B$2*'SFV+BESS'!$I$9, (CB397+BV398+BW398))</f>
        <v>173.61249999999998</v>
      </c>
      <c r="CC398" s="110">
        <f t="shared" si="485"/>
        <v>0</v>
      </c>
      <c r="CH398" s="251"/>
      <c r="CI398" s="48">
        <v>16.2083333333333</v>
      </c>
      <c r="CJ398" s="33">
        <f t="shared" si="465"/>
        <v>0</v>
      </c>
      <c r="CK398" s="33">
        <f>Gen_Cons_Horario!B4048</f>
        <v>0</v>
      </c>
      <c r="CL398" s="35">
        <f t="shared" si="440"/>
        <v>0</v>
      </c>
      <c r="CM398" s="116">
        <f>IF(AND(CL398&gt;0,CL398*$B$4+CS397&lt;=$B$2*'SFV+BESS'!$I$9,CL398&lt;'SFV+BESS'!$I$7), CL398*$B$4, IF(AND(CL398&gt;0,CL398*$B$4+CS397&gt;$B$2*'SFV+BESS'!$I$9,CL398*$B$4&lt;'SFV+BESS'!$I$7),$B$2*'SFV+BESS'!$I$9-CS397,IF(AND(CL398&gt;0,CL398*$B$4+CS397&gt;$B$2*'SFV+BESS'!$I$9,CL398*$B$4&gt;'SFV+BESS'!$I$7,CS397&lt;$B$2*'SFV+BESS'!$I$9),$B$2*'SFV+BESS'!$I$9-CS397,IF(AND(CL398&gt;0,CL398*$B$4+CS397&lt;=$B$2*'SFV+BESS'!$I$9,CL398&gt;'SFV+BESS'!$I$7),'SFV+BESS'!$I$7,0))))</f>
        <v>0</v>
      </c>
      <c r="CN398" s="27">
        <f>IF(AND(CL398&lt;0,CS397+CL398/$B$5&gt;$H$2,-CL398/'Carga-Descarga Año'!$B$5&lt;'SFV+BESS'!$I$7),CL398/$B$5,IF(AND(CL398&lt;0,CS397+CL398/$B$5&gt;$H$2,-CL398/'Carga-Descarga Año'!$B$5&gt;'SFV+BESS'!$I$7),-'SFV+BESS'!$I$7,IF(AND(CL398&lt;0,CS397+CL398/$B$5&lt;$H$2),-MIN('SFV+BESS'!$I$7,CS397-$H$2),0)))</f>
        <v>0</v>
      </c>
      <c r="CO398" s="33"/>
      <c r="CP398" s="33">
        <f t="shared" si="448"/>
        <v>0</v>
      </c>
      <c r="CQ398" s="27">
        <f t="shared" si="486"/>
        <v>0</v>
      </c>
      <c r="CR398" s="27">
        <f t="shared" si="449"/>
        <v>0</v>
      </c>
      <c r="CS398" s="28">
        <f>IF((CS397+CM398+CN398)&gt;=$B$2*'SFV+BESS'!$I$9, $B$2*'SFV+BESS'!$I$9, (CS397+CM398+CN398))</f>
        <v>173.61249999999998</v>
      </c>
      <c r="CT398" s="110">
        <f t="shared" si="487"/>
        <v>0</v>
      </c>
      <c r="CY398" s="251"/>
      <c r="CZ398" s="48">
        <v>16.2083333333333</v>
      </c>
      <c r="DA398" s="33">
        <f t="shared" si="466"/>
        <v>0</v>
      </c>
      <c r="DB398" s="33">
        <f>Gen_Cons_Horario!B4768</f>
        <v>0</v>
      </c>
      <c r="DC398" s="35">
        <f t="shared" si="431"/>
        <v>0</v>
      </c>
      <c r="DD398" s="116">
        <f>IF(AND(DC398&gt;0,DC398*$B$4+DJ397&lt;=$B$2*'SFV+BESS'!$I$9,DC398&lt;'SFV+BESS'!$I$7), DC398*$B$4, IF(AND(DC398&gt;0,DC398*$B$4+DJ397&gt;$B$2*'SFV+BESS'!$I$9,DC398*$B$4&lt;'SFV+BESS'!$I$7),$B$2*'SFV+BESS'!$I$9-DJ397,IF(AND(DC398&gt;0,DC398*$B$4+DJ397&gt;$B$2*'SFV+BESS'!$I$9,DC398*$B$4&gt;'SFV+BESS'!$I$7,DJ397&lt;$B$2*'SFV+BESS'!$I$9),$B$2*'SFV+BESS'!$I$9-DJ397,IF(AND(DC398&gt;0,DC398*$B$4+DJ397&lt;=$B$2*'SFV+BESS'!$I$9,DC398&gt;'SFV+BESS'!$I$7),'SFV+BESS'!$I$7,0))))</f>
        <v>0</v>
      </c>
      <c r="DE398" s="27">
        <f>IF(AND(DC398&lt;0,DJ397+DC398/$B$5&gt;$H$2,-DC398/'Carga-Descarga Año'!$B$5&lt;'SFV+BESS'!$I$7),DC398/$B$5,IF(AND(DC398&lt;0,DJ397+DC398/$B$5&gt;$H$2,-DC398/'Carga-Descarga Año'!$B$5&gt;'SFV+BESS'!$I$7),-'SFV+BESS'!$I$7,IF(AND(DC398&lt;0,DJ397+DC398/$B$5&lt;$H$2),-MIN('SFV+BESS'!$I$7,DJ397-$H$2),0)))</f>
        <v>0</v>
      </c>
      <c r="DF398" s="33"/>
      <c r="DG398" s="33">
        <f t="shared" si="450"/>
        <v>0</v>
      </c>
      <c r="DH398" s="27">
        <f t="shared" si="488"/>
        <v>0</v>
      </c>
      <c r="DI398" s="27">
        <f t="shared" si="489"/>
        <v>0</v>
      </c>
      <c r="DJ398" s="28">
        <f>IF((DJ397+DD398+DE398)&gt;=$B$2*'SFV+BESS'!$I$9, $B$2*'SFV+BESS'!$I$9, (DJ397+DD398+DE398))</f>
        <v>173.61249999999998</v>
      </c>
      <c r="DK398" s="110">
        <f t="shared" si="490"/>
        <v>0</v>
      </c>
      <c r="DP398" s="251"/>
      <c r="DQ398" s="48">
        <v>16.2083333333333</v>
      </c>
      <c r="DR398" s="33">
        <f t="shared" si="467"/>
        <v>0</v>
      </c>
      <c r="DS398" s="33">
        <f>Gen_Cons_Horario!B5512</f>
        <v>0</v>
      </c>
      <c r="DT398" s="35">
        <f t="shared" si="432"/>
        <v>0</v>
      </c>
      <c r="DU398" s="116">
        <f>IF(AND(DT398&gt;0,DT398*$B$4+EA397&lt;=$B$2*'SFV+BESS'!$I$9,DT398&lt;'SFV+BESS'!$I$7), DT398*$B$4, IF(AND(DT398&gt;0,DT398*$B$4+EA397&gt;$B$2*'SFV+BESS'!$I$9,DT398*$B$4&lt;'SFV+BESS'!$I$7),$B$2*'SFV+BESS'!$I$9-EA397,IF(AND(DT398&gt;0,DT398*$B$4+EA397&gt;$B$2*'SFV+BESS'!$I$9,DT398*$B$4&gt;'SFV+BESS'!$I$7,EA397&lt;$B$2*'SFV+BESS'!$I$9),$B$2*'SFV+BESS'!$I$9-EA397,IF(AND(DT398&gt;0,DT398*$B$4+EA397&lt;=$B$2*'SFV+BESS'!$I$9,DT398&gt;'SFV+BESS'!$I$7),'SFV+BESS'!$I$7,0))))</f>
        <v>0</v>
      </c>
      <c r="DV398" s="27">
        <f>IF(AND(DT398&lt;0,EA397+DT398/$B$5&gt;$H$2,-DT398/'Carga-Descarga Año'!$B$5&lt;'SFV+BESS'!$I$7),DT398/$B$5,IF(AND(DT398&lt;0,EA397+DT398/$B$5&gt;$H$2,-DT398/'Carga-Descarga Año'!$B$5&gt;'SFV+BESS'!$I$7),-'SFV+BESS'!$I$7,IF(AND(DT398&lt;0,EA397+DT398/$B$5&lt;$H$2),-MIN('SFV+BESS'!$I$7,EA397-$H$2),0)))</f>
        <v>0</v>
      </c>
      <c r="DW398" s="33"/>
      <c r="DX398" s="33">
        <f t="shared" si="451"/>
        <v>0</v>
      </c>
      <c r="DY398" s="27">
        <f t="shared" si="491"/>
        <v>0</v>
      </c>
      <c r="DZ398" s="27">
        <f t="shared" si="452"/>
        <v>0</v>
      </c>
      <c r="EA398" s="28">
        <f>IF((EA397+DU398+DV398)&gt;=$B$2*'SFV+BESS'!$I$9, $B$2*'SFV+BESS'!$I$9, (EA397+DU398+DV398))</f>
        <v>173.61249999999998</v>
      </c>
      <c r="EB398" s="110">
        <f t="shared" si="492"/>
        <v>0</v>
      </c>
      <c r="EG398" s="251"/>
      <c r="EH398" s="48">
        <v>16.2083333333333</v>
      </c>
      <c r="EI398" s="33">
        <f t="shared" si="468"/>
        <v>0</v>
      </c>
      <c r="EJ398" s="33">
        <f>Gen_Cons_Horario!B6256</f>
        <v>0</v>
      </c>
      <c r="EK398" s="35">
        <f t="shared" si="433"/>
        <v>0</v>
      </c>
      <c r="EL398" s="116">
        <f>IF(AND(EK398&gt;0,EK398*$B$4+ER397&lt;=$B$2*'SFV+BESS'!$I$9,EK398&lt;'SFV+BESS'!$I$7), EK398*$B$4, IF(AND(EK398&gt;0,EK398*$B$4+ER397&gt;$B$2*'SFV+BESS'!$I$9,EK398*$B$4&lt;'SFV+BESS'!$I$7),$B$2*'SFV+BESS'!$I$9-ER397,IF(AND(EK398&gt;0,EK398*$B$4+ER397&gt;$B$2*'SFV+BESS'!$I$9,EK398*$B$4&gt;'SFV+BESS'!$I$7,ER397&lt;$B$2*'SFV+BESS'!$I$9),$B$2*'SFV+BESS'!$I$9-ER397,IF(AND(EK398&gt;0,EK398*$B$4+ER397&lt;=$B$2*'SFV+BESS'!$I$9,EK398&gt;'SFV+BESS'!$I$7),'SFV+BESS'!$I$7,0))))</f>
        <v>0</v>
      </c>
      <c r="EM398" s="27">
        <f>IF(AND(EK398&lt;0,ER397+EK398/$B$5&gt;$H$2,-EK398/'Carga-Descarga Año'!$B$5&lt;'SFV+BESS'!$I$7),EK398/$B$5,IF(AND(EK398&lt;0,ER397+EK398/$B$5&gt;$H$2,-EK398/'Carga-Descarga Año'!$B$5&gt;'SFV+BESS'!$I$7),-'SFV+BESS'!$I$7,IF(AND(EK398&lt;0,ER397+EK398/$B$5&lt;$H$2),-MIN('SFV+BESS'!$I$7,ER397-$H$2),0)))</f>
        <v>0</v>
      </c>
      <c r="EN398" s="33"/>
      <c r="EO398" s="33">
        <f t="shared" si="453"/>
        <v>0</v>
      </c>
      <c r="EP398" s="27">
        <f t="shared" si="493"/>
        <v>0</v>
      </c>
      <c r="EQ398" s="27">
        <f t="shared" si="454"/>
        <v>0</v>
      </c>
      <c r="ER398" s="28">
        <f>IF((ER397+EL398+EM398)&gt;=$B$2*'SFV+BESS'!$I$9, $B$2*'SFV+BESS'!$I$9, (ER397+EL398+EM398))</f>
        <v>173.61249999999998</v>
      </c>
      <c r="ES398" s="110">
        <f t="shared" si="494"/>
        <v>0</v>
      </c>
      <c r="EX398" s="251"/>
      <c r="EY398" s="48">
        <v>16.2083333333333</v>
      </c>
      <c r="EZ398" s="33">
        <f t="shared" si="469"/>
        <v>0</v>
      </c>
      <c r="FA398" s="33">
        <f>Gen_Cons_Horario!B6976</f>
        <v>0</v>
      </c>
      <c r="FB398" s="35">
        <f t="shared" si="434"/>
        <v>0</v>
      </c>
      <c r="FC398" s="116">
        <f>IF(AND(FB398&gt;0,FB398*$B$4+FI397&lt;=$B$2*'SFV+BESS'!$I$9,FB398&lt;'SFV+BESS'!$I$7), FB398*$B$4, IF(AND(FB398&gt;0,FB398*$B$4+FI397&gt;$B$2*'SFV+BESS'!$I$9,FB398*$B$4&lt;'SFV+BESS'!$I$7),$B$2*'SFV+BESS'!$I$9-FI397,IF(AND(FB398&gt;0,FB398*$B$4+FI397&gt;$B$2*'SFV+BESS'!$I$9,FB398*$B$4&gt;'SFV+BESS'!$I$7,FI397&lt;$B$2*'SFV+BESS'!$I$9),$B$2*'SFV+BESS'!$I$9-FI397,IF(AND(FB398&gt;0,FB398*$B$4+FI397&lt;=$B$2*'SFV+BESS'!$I$9,FB398&gt;'SFV+BESS'!$I$7),'SFV+BESS'!$I$7,0))))</f>
        <v>0</v>
      </c>
      <c r="FD398" s="27">
        <f>IF(AND(FB398&lt;0,FI397+FB398/$B$5&gt;$H$2,-FB398/'Carga-Descarga Año'!$B$5&lt;'SFV+BESS'!$I$7),FB398/$B$5,IF(AND(FB398&lt;0,FI397+FB398/$B$5&gt;$H$2,-FB398/'Carga-Descarga Año'!$B$5&gt;'SFV+BESS'!$I$7),-'SFV+BESS'!$I$7,IF(AND(FB398&lt;0,FI397+FB398/$B$5&lt;$H$2),-MIN('SFV+BESS'!$I$7,FI397-$H$2),0)))</f>
        <v>0</v>
      </c>
      <c r="FE398" s="33"/>
      <c r="FF398" s="33">
        <f t="shared" si="455"/>
        <v>0</v>
      </c>
      <c r="FG398" s="27">
        <f t="shared" si="495"/>
        <v>0</v>
      </c>
      <c r="FH398" s="27">
        <f t="shared" si="456"/>
        <v>0</v>
      </c>
      <c r="FI398" s="28">
        <f>IF((FI397+FC398+FD398)&gt;=$B$2*'SFV+BESS'!$I$9, $B$2*'SFV+BESS'!$I$9, (FI397+FC398+FD398))</f>
        <v>173.61249999999998</v>
      </c>
      <c r="FJ398" s="110">
        <f t="shared" si="496"/>
        <v>0</v>
      </c>
      <c r="FO398" s="251"/>
      <c r="FP398" s="48">
        <v>16.2083333333333</v>
      </c>
      <c r="FQ398" s="33">
        <f t="shared" si="470"/>
        <v>0</v>
      </c>
      <c r="FR398" s="33">
        <f>Gen_Cons_Horario!B7720</f>
        <v>0</v>
      </c>
      <c r="FS398" s="35">
        <f t="shared" si="435"/>
        <v>0</v>
      </c>
      <c r="FT398" s="116">
        <f>IF(AND(FS398&gt;0,FS398*$B$4+FZ397&lt;=$B$2*'SFV+BESS'!$I$9,FS398&lt;'SFV+BESS'!$I$7), FS398*$B$4, IF(AND(FS398&gt;0,FS398*$B$4+FZ397&gt;$B$2*'SFV+BESS'!$I$9,FS398*$B$4&lt;'SFV+BESS'!$I$7),$B$2*'SFV+BESS'!$I$9-FZ397,IF(AND(FS398&gt;0,FS398*$B$4+FZ397&gt;$B$2*'SFV+BESS'!$I$9,FS398*$B$4&gt;'SFV+BESS'!$I$7,FZ397&lt;$B$2*'SFV+BESS'!$I$9),$B$2*'SFV+BESS'!$I$9-FZ397,IF(AND(FS398&gt;0,FS398*$B$4+FZ397&lt;=$B$2*'SFV+BESS'!$I$9,FS398&gt;'SFV+BESS'!$I$7),'SFV+BESS'!$I$7,0))))</f>
        <v>0</v>
      </c>
      <c r="FU398" s="27">
        <f>IF(AND(FS398&lt;0,FZ397+FS398/$B$5&gt;$H$2,-FS398/'Carga-Descarga Año'!$B$5&lt;'SFV+BESS'!$I$7),FS398/$B$5,IF(AND(FS398&lt;0,FZ397+FS398/$B$5&gt;$H$2,-FS398/'Carga-Descarga Año'!$B$5&gt;'SFV+BESS'!$I$7),-'SFV+BESS'!$I$7,IF(AND(FS398&lt;0,FZ397+FS398/$B$5&lt;$H$2),-MIN('SFV+BESS'!$I$7,FZ397-$H$2),0)))</f>
        <v>0</v>
      </c>
      <c r="FV398" s="33"/>
      <c r="FW398" s="33">
        <f t="shared" si="457"/>
        <v>0</v>
      </c>
      <c r="FX398" s="27">
        <f t="shared" si="497"/>
        <v>0</v>
      </c>
      <c r="FY398" s="27">
        <f t="shared" si="458"/>
        <v>0</v>
      </c>
      <c r="FZ398" s="28">
        <f>IF((FZ397+FT398+FU398)&gt;=$B$2*'SFV+BESS'!$I$9, $B$2*'SFV+BESS'!$I$9, (FZ397+FT398+FU398))</f>
        <v>173.61249999999998</v>
      </c>
      <c r="GA398" s="110">
        <f t="shared" si="498"/>
        <v>0</v>
      </c>
      <c r="GF398" s="251"/>
      <c r="GG398" s="48">
        <v>16.2083333333333</v>
      </c>
      <c r="GH398" s="33">
        <f t="shared" si="471"/>
        <v>0</v>
      </c>
      <c r="GI398" s="33">
        <f>Gen_Cons_Horario!B8440</f>
        <v>0</v>
      </c>
      <c r="GJ398" s="35">
        <f t="shared" si="441"/>
        <v>0</v>
      </c>
      <c r="GK398" s="116">
        <f>IF(AND(GJ398&gt;0,GJ398*$B$4+GQ397&lt;=$B$2*'SFV+BESS'!$I$9,GJ398&lt;'SFV+BESS'!$I$7), GJ398*$B$4, IF(AND(GJ398&gt;0,GJ398*$B$4+GQ397&gt;$B$2*'SFV+BESS'!$I$9,GJ398*$B$4&lt;'SFV+BESS'!$I$7),$B$2*'SFV+BESS'!$I$9-GQ397,IF(AND(GJ398&gt;0,GJ398*$B$4+GQ397&gt;$B$2*'SFV+BESS'!$I$9,GJ398*$B$4&gt;'SFV+BESS'!$I$7,GQ397&lt;$B$2*'SFV+BESS'!$I$9),$B$2*'SFV+BESS'!$I$9-GQ397,IF(AND(GJ398&gt;0,GJ398*$B$4+GQ397&lt;=$B$2*'SFV+BESS'!$I$9,GJ398&gt;'SFV+BESS'!$I$7),'SFV+BESS'!$I$7,0))))</f>
        <v>0</v>
      </c>
      <c r="GL398" s="27">
        <f>IF(AND(GJ398&lt;0,GQ397+GJ398/$B$5&gt;$H$2,-GJ398/'Carga-Descarga Año'!$B$5&lt;'SFV+BESS'!$I$7),GJ398/$B$5,IF(AND(GJ398&lt;0,GQ397+GJ398/$B$5&gt;$H$2,-GJ398/'Carga-Descarga Año'!$B$5&gt;'SFV+BESS'!$I$7),-'SFV+BESS'!$I$7,IF(AND(GJ398&lt;0,GQ397+GJ398/$B$5&lt;$H$2),-MIN('SFV+BESS'!$I$7,GQ397-$H$2),0)))</f>
        <v>0</v>
      </c>
      <c r="GM398" s="33"/>
      <c r="GN398" s="33">
        <f t="shared" si="459"/>
        <v>0</v>
      </c>
      <c r="GO398" s="27">
        <f t="shared" si="499"/>
        <v>0</v>
      </c>
      <c r="GP398" s="27">
        <f t="shared" si="460"/>
        <v>0</v>
      </c>
      <c r="GQ398" s="28">
        <f>IF((GQ397+GK398+GL398)&gt;=$B$2*'SFV+BESS'!$I$9, $B$2*'SFV+BESS'!$I$9, (GQ397+GK398+GL398))</f>
        <v>123.97082976553263</v>
      </c>
      <c r="GR398" s="110">
        <f t="shared" si="500"/>
        <v>0</v>
      </c>
    </row>
    <row r="399" spans="1:200">
      <c r="A399" s="249"/>
      <c r="B399" s="48">
        <v>16.25</v>
      </c>
      <c r="C399" s="38">
        <f t="shared" si="442"/>
        <v>0</v>
      </c>
      <c r="D399" s="2">
        <f>Gen_Cons_Horario!B425</f>
        <v>0</v>
      </c>
      <c r="E399" s="140">
        <f t="shared" si="472"/>
        <v>0</v>
      </c>
      <c r="F399" s="116">
        <f>IF(AND(E399&gt;0,E399*$B$4+L398&lt;=$B$2*'SFV+BESS'!$I$9,E399&lt;'SFV+BESS'!$I$7), E399*$B$4, IF(AND(E399&gt;0,E399*$B$4+L398&gt;$B$2*'SFV+BESS'!$I$9,E399*$B$4&lt;'SFV+BESS'!$I$7),$B$2*'SFV+BESS'!$I$9-L398,IF(AND(E399&gt;0,E399*$B$4+L398&gt;$B$2*'SFV+BESS'!$I$9,E399*$B$4&gt;'SFV+BESS'!$I$7,L398&lt;$B$2*'SFV+BESS'!$I$9),$B$2*'SFV+BESS'!$I$9-L398,IF(AND(E399&gt;0,E399*$B$4+L398&lt;=$B$2*'SFV+BESS'!$I$9,E399&gt;'SFV+BESS'!$I$7),'SFV+BESS'!$I$7,0))))</f>
        <v>0</v>
      </c>
      <c r="G399" s="27">
        <f>IF(AND(E399&lt;0,L398+E399/$B$5&gt;$H$2,-E399/'Carga-Descarga Año'!$B$5&lt;'SFV+BESS'!$I$7),E399/$B$5,IF(AND(E399&lt;0,L398+E399/$B$5&gt;$H$2,-E399/'Carga-Descarga Año'!$B$5&gt;'SFV+BESS'!$I$7),-'SFV+BESS'!$I$7,IF(AND(E399&lt;0,L398+E399/$B$5&lt;$H$2),-MIN('SFV+BESS'!$I$7,L398-$H$2),0)))</f>
        <v>0</v>
      </c>
      <c r="I399" s="38">
        <f t="shared" si="473"/>
        <v>0</v>
      </c>
      <c r="J399" s="27">
        <f t="shared" si="475"/>
        <v>0</v>
      </c>
      <c r="K399" s="27">
        <f t="shared" si="474"/>
        <v>0</v>
      </c>
      <c r="L399" s="28">
        <f>IF((L398+F399+G399)&gt;=$B$2*'SFV+BESS'!$I$9, $B$2*'SFV+BESS'!$I$9, (L398+F399+G399))</f>
        <v>150.06407894736839</v>
      </c>
      <c r="M399" s="110">
        <f t="shared" si="476"/>
        <v>0</v>
      </c>
      <c r="R399" s="251"/>
      <c r="S399" s="48">
        <v>16.25</v>
      </c>
      <c r="T399" s="2">
        <f t="shared" si="461"/>
        <v>0</v>
      </c>
      <c r="U399" s="2">
        <f>Gen_Cons_Horario!B1169</f>
        <v>0</v>
      </c>
      <c r="V399" s="35">
        <f t="shared" si="436"/>
        <v>0</v>
      </c>
      <c r="W399" s="116">
        <f>IF(AND(V399&gt;0,V399*$B$4+AC398&lt;=$B$2*'SFV+BESS'!$I$9,V399&lt;'SFV+BESS'!$I$7), V399*$B$4, IF(AND(V399&gt;0,V399*$B$4+AC398&gt;$B$2*'SFV+BESS'!$I$9,V399*$B$4&lt;'SFV+BESS'!$I$7),$B$2*'SFV+BESS'!$I$9-AC398,IF(AND(V399&gt;0,V399*$B$4+AC398&gt;$B$2*'SFV+BESS'!$I$9,V399*$B$4&gt;'SFV+BESS'!$I$7,AC398&lt;$B$2*'SFV+BESS'!$I$9),$B$2*'SFV+BESS'!$I$9-AC398,IF(AND(V399&gt;0,V399*$B$4+AC398&lt;=$B$2*'SFV+BESS'!$I$9,V399&gt;'SFV+BESS'!$I$7),'SFV+BESS'!$I$7,0))))</f>
        <v>0</v>
      </c>
      <c r="X399" s="27">
        <f>IF(AND(V399&lt;0,AC398+V399/$B$5&gt;$H$2,-V399/'Carga-Descarga Año'!$B$5&lt;'SFV+BESS'!$I$7),V399/$B$5,IF(AND(V399&lt;0,AC398+V399/$B$5&gt;$H$2,-V399/'Carga-Descarga Año'!$B$5&gt;'SFV+BESS'!$I$7),-'SFV+BESS'!$I$7,IF(AND(V399&lt;0,AC398+V399/$B$5&lt;$H$2),-MIN('SFV+BESS'!$I$7,AC398-$H$2),0)))</f>
        <v>0</v>
      </c>
      <c r="Z399" s="33">
        <f t="shared" si="430"/>
        <v>0</v>
      </c>
      <c r="AA399" s="27">
        <f t="shared" si="477"/>
        <v>0</v>
      </c>
      <c r="AB399" s="27">
        <f t="shared" si="501"/>
        <v>0</v>
      </c>
      <c r="AC399" s="28">
        <f>IF((AC398+W399+X399)&gt;=$B$2*'SFV+BESS'!$I$9, $B$2*'SFV+BESS'!$I$9, (AC398+W399+X399))</f>
        <v>173.61249999999998</v>
      </c>
      <c r="AD399" s="110">
        <f t="shared" si="478"/>
        <v>0</v>
      </c>
      <c r="AI399" s="251"/>
      <c r="AJ399" s="48">
        <v>16.25</v>
      </c>
      <c r="AK399" s="52">
        <f t="shared" si="462"/>
        <v>0</v>
      </c>
      <c r="AL399" s="33">
        <f>Gen_Cons_Horario!B1841</f>
        <v>0</v>
      </c>
      <c r="AM399" s="35">
        <f t="shared" si="437"/>
        <v>0</v>
      </c>
      <c r="AN399" s="116">
        <f>IF(AND(AM399&gt;0,AM399*$B$4+AT398&lt;=$B$2*'SFV+BESS'!$I$9,AM399&lt;'SFV+BESS'!$I$7), AM399*$B$4, IF(AND(AM399&gt;0,AM399*$B$4+AT398&gt;$B$2*'SFV+BESS'!$I$9,AM399*$B$4&lt;'SFV+BESS'!$I$7),$B$2*'SFV+BESS'!$I$9-AT398,IF(AND(AM399&gt;0,AM399*$B$4+AT398&gt;$B$2*'SFV+BESS'!$I$9,AM399*$B$4&gt;'SFV+BESS'!$I$7,AT398&lt;$B$2*'SFV+BESS'!$I$9),$B$2*'SFV+BESS'!$I$9-AT398,IF(AND(AM399&gt;0,AM399*$B$4+AT398&lt;=$B$2*'SFV+BESS'!$I$9,AM399&gt;'SFV+BESS'!$I$7),'SFV+BESS'!$I$7,0))))</f>
        <v>0</v>
      </c>
      <c r="AO399" s="27">
        <f>IF(AND(AM399&lt;0,AT398+AM399/$B$5&gt;$H$2,-AM399/'Carga-Descarga Año'!$B$5&lt;'SFV+BESS'!$I$7),AM399/$B$5,IF(AND(AM399&lt;0,AT398+AM399/$B$5&gt;$H$2,-AM399/'Carga-Descarga Año'!$B$5&gt;'SFV+BESS'!$I$7),-'SFV+BESS'!$I$7,IF(AND(AM399&lt;0,AT398+AM399/$B$5&lt;$H$2),-MIN('SFV+BESS'!$I$7,AT398-$H$2),0)))</f>
        <v>0</v>
      </c>
      <c r="AP399" s="33"/>
      <c r="AQ399" s="33">
        <f t="shared" si="443"/>
        <v>0</v>
      </c>
      <c r="AR399" s="27">
        <f t="shared" si="479"/>
        <v>0</v>
      </c>
      <c r="AS399" s="27">
        <f t="shared" si="444"/>
        <v>0</v>
      </c>
      <c r="AT399" s="28">
        <f>IF((AT398+AN399+AO399)&gt;=$B$2*'SFV+BESS'!$I$9, $B$2*'SFV+BESS'!$I$9, (AT398+AN399+AO399))</f>
        <v>173.61249999999998</v>
      </c>
      <c r="AU399" s="110">
        <f t="shared" si="480"/>
        <v>0</v>
      </c>
      <c r="AZ399" s="251"/>
      <c r="BA399" s="48">
        <v>16.25</v>
      </c>
      <c r="BB399" s="33">
        <f t="shared" si="463"/>
        <v>0</v>
      </c>
      <c r="BC399" s="33">
        <f>Gen_Cons_Horario!B2585</f>
        <v>0</v>
      </c>
      <c r="BD399" s="35">
        <f t="shared" si="438"/>
        <v>0</v>
      </c>
      <c r="BE399" s="116">
        <f>IF(AND(BD399&gt;0,BD399*$B$4+BK398&lt;=$B$2*'SFV+BESS'!$I$9,BD399&lt;'SFV+BESS'!$I$7), BD399*$B$4, IF(AND(BD399&gt;0,BD399*$B$4+BK398&gt;$B$2*'SFV+BESS'!$I$9,BD399*$B$4&lt;'SFV+BESS'!$I$7),$B$2*'SFV+BESS'!$I$9-BK398,IF(AND(BD399&gt;0,BD399*$B$4+BK398&gt;$B$2*'SFV+BESS'!$I$9,BD399*$B$4&gt;'SFV+BESS'!$I$7,BK398&lt;$B$2*'SFV+BESS'!$I$9),$B$2*'SFV+BESS'!$I$9-BK398,IF(AND(BD399&gt;0,BD399*$B$4+BK398&lt;=$B$2*'SFV+BESS'!$I$9,BD399&gt;'SFV+BESS'!$I$7),'SFV+BESS'!$I$7,0))))</f>
        <v>0</v>
      </c>
      <c r="BF399" s="27">
        <f>IF(AND(BD399&lt;0,BK398+BD399/$B$5&gt;$H$2,-BD399/'Carga-Descarga Año'!$B$5&lt;'SFV+BESS'!$I$7),BD399/$B$5,IF(AND(BD399&lt;0,BK398+BD399/$B$5&gt;$H$2,-BD399/'Carga-Descarga Año'!$B$5&gt;'SFV+BESS'!$I$7),-'SFV+BESS'!$I$7,IF(AND(BD399&lt;0,BK398+BD399/$B$5&lt;$H$2),-MIN('SFV+BESS'!$I$7,BK398-$H$2),0)))</f>
        <v>0</v>
      </c>
      <c r="BG399" s="33"/>
      <c r="BH399" s="33">
        <f t="shared" si="445"/>
        <v>0</v>
      </c>
      <c r="BI399" s="27">
        <f t="shared" si="481"/>
        <v>0</v>
      </c>
      <c r="BJ399" s="27">
        <f t="shared" si="446"/>
        <v>0</v>
      </c>
      <c r="BK399" s="28">
        <f>IF((BK398+BE399+BF399)&gt;=$B$2*'SFV+BESS'!$I$9, $B$2*'SFV+BESS'!$I$9, (BK398+BE399+BF399))</f>
        <v>173.61249999999998</v>
      </c>
      <c r="BL399" s="110">
        <f t="shared" si="482"/>
        <v>0</v>
      </c>
      <c r="BQ399" s="251"/>
      <c r="BR399" s="48">
        <v>16.25</v>
      </c>
      <c r="BS399" s="33">
        <f t="shared" si="464"/>
        <v>0</v>
      </c>
      <c r="BT399" s="33">
        <f>Gen_Cons_Horario!B3305</f>
        <v>0</v>
      </c>
      <c r="BU399" s="35">
        <f t="shared" si="439"/>
        <v>0</v>
      </c>
      <c r="BV399" s="116">
        <f>IF(AND(BU399&gt;0,BU399*$B$4+CB398&lt;=$B$2*'SFV+BESS'!$I$9,BU399&lt;'SFV+BESS'!$I$7), BU399*$B$4, IF(AND(BU399&gt;0,BU399*$B$4+CB398&gt;$B$2*'SFV+BESS'!$I$9,BU399*$B$4&lt;'SFV+BESS'!$I$7),$B$2*'SFV+BESS'!$I$9-CB398,IF(AND(BU399&gt;0,BU399*$B$4+CB398&gt;$B$2*'SFV+BESS'!$I$9,BU399*$B$4&gt;'SFV+BESS'!$I$7,CB398&lt;$B$2*'SFV+BESS'!$I$9),$B$2*'SFV+BESS'!$I$9-CB398,IF(AND(BU399&gt;0,BU399*$B$4+CB398&lt;=$B$2*'SFV+BESS'!$I$9,BU399&gt;'SFV+BESS'!$I$7),'SFV+BESS'!$I$7,0))))</f>
        <v>0</v>
      </c>
      <c r="BW399" s="27">
        <f>IF(AND(BU399&lt;0,CB398+BU399/$B$5&gt;$H$2,-BU399/'Carga-Descarga Año'!$B$5&lt;'SFV+BESS'!$I$7),BU399/$B$5,IF(AND(BU399&lt;0,CB398+BU399/$B$5&gt;$H$2,-BU399/'Carga-Descarga Año'!$B$5&gt;'SFV+BESS'!$I$7),-'SFV+BESS'!$I$7,IF(AND(BU399&lt;0,CB398+BU399/$B$5&lt;$H$2),-MIN('SFV+BESS'!$I$7,CB398-$H$2),0)))</f>
        <v>0</v>
      </c>
      <c r="BX399" s="33"/>
      <c r="BY399" s="33">
        <f t="shared" si="447"/>
        <v>0</v>
      </c>
      <c r="BZ399" s="27">
        <f t="shared" si="483"/>
        <v>0</v>
      </c>
      <c r="CA399" s="27">
        <f t="shared" si="484"/>
        <v>0</v>
      </c>
      <c r="CB399" s="28">
        <f>IF((CB398+BV399+BW399)&gt;=$B$2*'SFV+BESS'!$I$9, $B$2*'SFV+BESS'!$I$9, (CB398+BV399+BW399))</f>
        <v>173.61249999999998</v>
      </c>
      <c r="CC399" s="110">
        <f t="shared" si="485"/>
        <v>0</v>
      </c>
      <c r="CH399" s="251"/>
      <c r="CI399" s="48">
        <v>16.25</v>
      </c>
      <c r="CJ399" s="33">
        <f t="shared" si="465"/>
        <v>0</v>
      </c>
      <c r="CK399" s="33">
        <f>Gen_Cons_Horario!B4049</f>
        <v>0</v>
      </c>
      <c r="CL399" s="35">
        <f t="shared" si="440"/>
        <v>0</v>
      </c>
      <c r="CM399" s="116">
        <f>IF(AND(CL399&gt;0,CL399*$B$4+CS398&lt;=$B$2*'SFV+BESS'!$I$9,CL399&lt;'SFV+BESS'!$I$7), CL399*$B$4, IF(AND(CL399&gt;0,CL399*$B$4+CS398&gt;$B$2*'SFV+BESS'!$I$9,CL399*$B$4&lt;'SFV+BESS'!$I$7),$B$2*'SFV+BESS'!$I$9-CS398,IF(AND(CL399&gt;0,CL399*$B$4+CS398&gt;$B$2*'SFV+BESS'!$I$9,CL399*$B$4&gt;'SFV+BESS'!$I$7,CS398&lt;$B$2*'SFV+BESS'!$I$9),$B$2*'SFV+BESS'!$I$9-CS398,IF(AND(CL399&gt;0,CL399*$B$4+CS398&lt;=$B$2*'SFV+BESS'!$I$9,CL399&gt;'SFV+BESS'!$I$7),'SFV+BESS'!$I$7,0))))</f>
        <v>0</v>
      </c>
      <c r="CN399" s="27">
        <f>IF(AND(CL399&lt;0,CS398+CL399/$B$5&gt;$H$2,-CL399/'Carga-Descarga Año'!$B$5&lt;'SFV+BESS'!$I$7),CL399/$B$5,IF(AND(CL399&lt;0,CS398+CL399/$B$5&gt;$H$2,-CL399/'Carga-Descarga Año'!$B$5&gt;'SFV+BESS'!$I$7),-'SFV+BESS'!$I$7,IF(AND(CL399&lt;0,CS398+CL399/$B$5&lt;$H$2),-MIN('SFV+BESS'!$I$7,CS398-$H$2),0)))</f>
        <v>0</v>
      </c>
      <c r="CO399" s="33"/>
      <c r="CP399" s="33">
        <f t="shared" si="448"/>
        <v>0</v>
      </c>
      <c r="CQ399" s="27">
        <f t="shared" si="486"/>
        <v>0</v>
      </c>
      <c r="CR399" s="27">
        <f t="shared" si="449"/>
        <v>0</v>
      </c>
      <c r="CS399" s="28">
        <f>IF((CS398+CM399+CN399)&gt;=$B$2*'SFV+BESS'!$I$9, $B$2*'SFV+BESS'!$I$9, (CS398+CM399+CN399))</f>
        <v>173.61249999999998</v>
      </c>
      <c r="CT399" s="110">
        <f t="shared" si="487"/>
        <v>0</v>
      </c>
      <c r="CY399" s="251"/>
      <c r="CZ399" s="48">
        <v>16.25</v>
      </c>
      <c r="DA399" s="33">
        <f t="shared" si="466"/>
        <v>0</v>
      </c>
      <c r="DB399" s="33">
        <f>Gen_Cons_Horario!B4769</f>
        <v>0</v>
      </c>
      <c r="DC399" s="35">
        <f t="shared" si="431"/>
        <v>0</v>
      </c>
      <c r="DD399" s="116">
        <f>IF(AND(DC399&gt;0,DC399*$B$4+DJ398&lt;=$B$2*'SFV+BESS'!$I$9,DC399&lt;'SFV+BESS'!$I$7), DC399*$B$4, IF(AND(DC399&gt;0,DC399*$B$4+DJ398&gt;$B$2*'SFV+BESS'!$I$9,DC399*$B$4&lt;'SFV+BESS'!$I$7),$B$2*'SFV+BESS'!$I$9-DJ398,IF(AND(DC399&gt;0,DC399*$B$4+DJ398&gt;$B$2*'SFV+BESS'!$I$9,DC399*$B$4&gt;'SFV+BESS'!$I$7,DJ398&lt;$B$2*'SFV+BESS'!$I$9),$B$2*'SFV+BESS'!$I$9-DJ398,IF(AND(DC399&gt;0,DC399*$B$4+DJ398&lt;=$B$2*'SFV+BESS'!$I$9,DC399&gt;'SFV+BESS'!$I$7),'SFV+BESS'!$I$7,0))))</f>
        <v>0</v>
      </c>
      <c r="DE399" s="27">
        <f>IF(AND(DC399&lt;0,DJ398+DC399/$B$5&gt;$H$2,-DC399/'Carga-Descarga Año'!$B$5&lt;'SFV+BESS'!$I$7),DC399/$B$5,IF(AND(DC399&lt;0,DJ398+DC399/$B$5&gt;$H$2,-DC399/'Carga-Descarga Año'!$B$5&gt;'SFV+BESS'!$I$7),-'SFV+BESS'!$I$7,IF(AND(DC399&lt;0,DJ398+DC399/$B$5&lt;$H$2),-MIN('SFV+BESS'!$I$7,DJ398-$H$2),0)))</f>
        <v>0</v>
      </c>
      <c r="DF399" s="33"/>
      <c r="DG399" s="33">
        <f t="shared" si="450"/>
        <v>0</v>
      </c>
      <c r="DH399" s="27">
        <f t="shared" si="488"/>
        <v>0</v>
      </c>
      <c r="DI399" s="27">
        <f t="shared" si="489"/>
        <v>0</v>
      </c>
      <c r="DJ399" s="28">
        <f>IF((DJ398+DD399+DE399)&gt;=$B$2*'SFV+BESS'!$I$9, $B$2*'SFV+BESS'!$I$9, (DJ398+DD399+DE399))</f>
        <v>173.61249999999998</v>
      </c>
      <c r="DK399" s="110">
        <f t="shared" si="490"/>
        <v>0</v>
      </c>
      <c r="DP399" s="251"/>
      <c r="DQ399" s="48">
        <v>16.25</v>
      </c>
      <c r="DR399" s="33">
        <f t="shared" si="467"/>
        <v>0</v>
      </c>
      <c r="DS399" s="33">
        <f>Gen_Cons_Horario!B5513</f>
        <v>0</v>
      </c>
      <c r="DT399" s="35">
        <f t="shared" si="432"/>
        <v>0</v>
      </c>
      <c r="DU399" s="116">
        <f>IF(AND(DT399&gt;0,DT399*$B$4+EA398&lt;=$B$2*'SFV+BESS'!$I$9,DT399&lt;'SFV+BESS'!$I$7), DT399*$B$4, IF(AND(DT399&gt;0,DT399*$B$4+EA398&gt;$B$2*'SFV+BESS'!$I$9,DT399*$B$4&lt;'SFV+BESS'!$I$7),$B$2*'SFV+BESS'!$I$9-EA398,IF(AND(DT399&gt;0,DT399*$B$4+EA398&gt;$B$2*'SFV+BESS'!$I$9,DT399*$B$4&gt;'SFV+BESS'!$I$7,EA398&lt;$B$2*'SFV+BESS'!$I$9),$B$2*'SFV+BESS'!$I$9-EA398,IF(AND(DT399&gt;0,DT399*$B$4+EA398&lt;=$B$2*'SFV+BESS'!$I$9,DT399&gt;'SFV+BESS'!$I$7),'SFV+BESS'!$I$7,0))))</f>
        <v>0</v>
      </c>
      <c r="DV399" s="27">
        <f>IF(AND(DT399&lt;0,EA398+DT399/$B$5&gt;$H$2,-DT399/'Carga-Descarga Año'!$B$5&lt;'SFV+BESS'!$I$7),DT399/$B$5,IF(AND(DT399&lt;0,EA398+DT399/$B$5&gt;$H$2,-DT399/'Carga-Descarga Año'!$B$5&gt;'SFV+BESS'!$I$7),-'SFV+BESS'!$I$7,IF(AND(DT399&lt;0,EA398+DT399/$B$5&lt;$H$2),-MIN('SFV+BESS'!$I$7,EA398-$H$2),0)))</f>
        <v>0</v>
      </c>
      <c r="DW399" s="33"/>
      <c r="DX399" s="33">
        <f t="shared" si="451"/>
        <v>0</v>
      </c>
      <c r="DY399" s="27">
        <f t="shared" si="491"/>
        <v>0</v>
      </c>
      <c r="DZ399" s="27">
        <f t="shared" si="452"/>
        <v>0</v>
      </c>
      <c r="EA399" s="28">
        <f>IF((EA398+DU399+DV399)&gt;=$B$2*'SFV+BESS'!$I$9, $B$2*'SFV+BESS'!$I$9, (EA398+DU399+DV399))</f>
        <v>173.61249999999998</v>
      </c>
      <c r="EB399" s="110">
        <f t="shared" si="492"/>
        <v>0</v>
      </c>
      <c r="EG399" s="251"/>
      <c r="EH399" s="48">
        <v>16.25</v>
      </c>
      <c r="EI399" s="33">
        <f t="shared" si="468"/>
        <v>0</v>
      </c>
      <c r="EJ399" s="33">
        <f>Gen_Cons_Horario!B6257</f>
        <v>0</v>
      </c>
      <c r="EK399" s="35">
        <f t="shared" si="433"/>
        <v>0</v>
      </c>
      <c r="EL399" s="116">
        <f>IF(AND(EK399&gt;0,EK399*$B$4+ER398&lt;=$B$2*'SFV+BESS'!$I$9,EK399&lt;'SFV+BESS'!$I$7), EK399*$B$4, IF(AND(EK399&gt;0,EK399*$B$4+ER398&gt;$B$2*'SFV+BESS'!$I$9,EK399*$B$4&lt;'SFV+BESS'!$I$7),$B$2*'SFV+BESS'!$I$9-ER398,IF(AND(EK399&gt;0,EK399*$B$4+ER398&gt;$B$2*'SFV+BESS'!$I$9,EK399*$B$4&gt;'SFV+BESS'!$I$7,ER398&lt;$B$2*'SFV+BESS'!$I$9),$B$2*'SFV+BESS'!$I$9-ER398,IF(AND(EK399&gt;0,EK399*$B$4+ER398&lt;=$B$2*'SFV+BESS'!$I$9,EK399&gt;'SFV+BESS'!$I$7),'SFV+BESS'!$I$7,0))))</f>
        <v>0</v>
      </c>
      <c r="EM399" s="27">
        <f>IF(AND(EK399&lt;0,ER398+EK399/$B$5&gt;$H$2,-EK399/'Carga-Descarga Año'!$B$5&lt;'SFV+BESS'!$I$7),EK399/$B$5,IF(AND(EK399&lt;0,ER398+EK399/$B$5&gt;$H$2,-EK399/'Carga-Descarga Año'!$B$5&gt;'SFV+BESS'!$I$7),-'SFV+BESS'!$I$7,IF(AND(EK399&lt;0,ER398+EK399/$B$5&lt;$H$2),-MIN('SFV+BESS'!$I$7,ER398-$H$2),0)))</f>
        <v>0</v>
      </c>
      <c r="EN399" s="33"/>
      <c r="EO399" s="33">
        <f t="shared" si="453"/>
        <v>0</v>
      </c>
      <c r="EP399" s="27">
        <f t="shared" si="493"/>
        <v>0</v>
      </c>
      <c r="EQ399" s="27">
        <f t="shared" si="454"/>
        <v>0</v>
      </c>
      <c r="ER399" s="28">
        <f>IF((ER398+EL399+EM399)&gt;=$B$2*'SFV+BESS'!$I$9, $B$2*'SFV+BESS'!$I$9, (ER398+EL399+EM399))</f>
        <v>173.61249999999998</v>
      </c>
      <c r="ES399" s="110">
        <f t="shared" si="494"/>
        <v>0</v>
      </c>
      <c r="EX399" s="251"/>
      <c r="EY399" s="48">
        <v>16.25</v>
      </c>
      <c r="EZ399" s="33">
        <f t="shared" si="469"/>
        <v>0</v>
      </c>
      <c r="FA399" s="33">
        <f>Gen_Cons_Horario!B6977</f>
        <v>0</v>
      </c>
      <c r="FB399" s="35">
        <f t="shared" si="434"/>
        <v>0</v>
      </c>
      <c r="FC399" s="116">
        <f>IF(AND(FB399&gt;0,FB399*$B$4+FI398&lt;=$B$2*'SFV+BESS'!$I$9,FB399&lt;'SFV+BESS'!$I$7), FB399*$B$4, IF(AND(FB399&gt;0,FB399*$B$4+FI398&gt;$B$2*'SFV+BESS'!$I$9,FB399*$B$4&lt;'SFV+BESS'!$I$7),$B$2*'SFV+BESS'!$I$9-FI398,IF(AND(FB399&gt;0,FB399*$B$4+FI398&gt;$B$2*'SFV+BESS'!$I$9,FB399*$B$4&gt;'SFV+BESS'!$I$7,FI398&lt;$B$2*'SFV+BESS'!$I$9),$B$2*'SFV+BESS'!$I$9-FI398,IF(AND(FB399&gt;0,FB399*$B$4+FI398&lt;=$B$2*'SFV+BESS'!$I$9,FB399&gt;'SFV+BESS'!$I$7),'SFV+BESS'!$I$7,0))))</f>
        <v>0</v>
      </c>
      <c r="FD399" s="27">
        <f>IF(AND(FB399&lt;0,FI398+FB399/$B$5&gt;$H$2,-FB399/'Carga-Descarga Año'!$B$5&lt;'SFV+BESS'!$I$7),FB399/$B$5,IF(AND(FB399&lt;0,FI398+FB399/$B$5&gt;$H$2,-FB399/'Carga-Descarga Año'!$B$5&gt;'SFV+BESS'!$I$7),-'SFV+BESS'!$I$7,IF(AND(FB399&lt;0,FI398+FB399/$B$5&lt;$H$2),-MIN('SFV+BESS'!$I$7,FI398-$H$2),0)))</f>
        <v>0</v>
      </c>
      <c r="FE399" s="33"/>
      <c r="FF399" s="33">
        <f t="shared" si="455"/>
        <v>0</v>
      </c>
      <c r="FG399" s="27">
        <f t="shared" si="495"/>
        <v>0</v>
      </c>
      <c r="FH399" s="27">
        <f t="shared" si="456"/>
        <v>0</v>
      </c>
      <c r="FI399" s="28">
        <f>IF((FI398+FC399+FD399)&gt;=$B$2*'SFV+BESS'!$I$9, $B$2*'SFV+BESS'!$I$9, (FI398+FC399+FD399))</f>
        <v>173.61249999999998</v>
      </c>
      <c r="FJ399" s="110">
        <f t="shared" si="496"/>
        <v>0</v>
      </c>
      <c r="FO399" s="251"/>
      <c r="FP399" s="48">
        <v>16.25</v>
      </c>
      <c r="FQ399" s="33">
        <f t="shared" si="470"/>
        <v>1.7899719636822458</v>
      </c>
      <c r="FR399" s="33">
        <f>Gen_Cons_Horario!B7721</f>
        <v>0</v>
      </c>
      <c r="FS399" s="35">
        <f t="shared" si="435"/>
        <v>1.7899719636822458</v>
      </c>
      <c r="FT399" s="116">
        <f>IF(AND(FS399&gt;0,FS399*$B$4+FZ398&lt;=$B$2*'SFV+BESS'!$I$9,FS399&lt;'SFV+BESS'!$I$7), FS399*$B$4, IF(AND(FS399&gt;0,FS399*$B$4+FZ398&gt;$B$2*'SFV+BESS'!$I$9,FS399*$B$4&lt;'SFV+BESS'!$I$7),$B$2*'SFV+BESS'!$I$9-FZ398,IF(AND(FS399&gt;0,FS399*$B$4+FZ398&gt;$B$2*'SFV+BESS'!$I$9,FS399*$B$4&gt;'SFV+BESS'!$I$7,FZ398&lt;$B$2*'SFV+BESS'!$I$9),$B$2*'SFV+BESS'!$I$9-FZ398,IF(AND(FS399&gt;0,FS399*$B$4+FZ398&lt;=$B$2*'SFV+BESS'!$I$9,FS399&gt;'SFV+BESS'!$I$7),'SFV+BESS'!$I$7,0))))</f>
        <v>0</v>
      </c>
      <c r="FU399" s="27">
        <f>IF(AND(FS399&lt;0,FZ398+FS399/$B$5&gt;$H$2,-FS399/'Carga-Descarga Año'!$B$5&lt;'SFV+BESS'!$I$7),FS399/$B$5,IF(AND(FS399&lt;0,FZ398+FS399/$B$5&gt;$H$2,-FS399/'Carga-Descarga Año'!$B$5&gt;'SFV+BESS'!$I$7),-'SFV+BESS'!$I$7,IF(AND(FS399&lt;0,FZ398+FS399/$B$5&lt;$H$2),-MIN('SFV+BESS'!$I$7,FZ398-$H$2),0)))</f>
        <v>0</v>
      </c>
      <c r="FV399" s="33"/>
      <c r="FW399" s="33">
        <f t="shared" si="457"/>
        <v>0</v>
      </c>
      <c r="FX399" s="27">
        <f t="shared" si="497"/>
        <v>0</v>
      </c>
      <c r="FY399" s="27">
        <f t="shared" si="458"/>
        <v>0</v>
      </c>
      <c r="FZ399" s="28">
        <f>IF((FZ398+FT399+FU399)&gt;=$B$2*'SFV+BESS'!$I$9, $B$2*'SFV+BESS'!$I$9, (FZ398+FT399+FU399))</f>
        <v>173.61249999999998</v>
      </c>
      <c r="GA399" s="110">
        <f t="shared" si="498"/>
        <v>1.7899719636822458</v>
      </c>
      <c r="GF399" s="251"/>
      <c r="GG399" s="48">
        <v>16.25</v>
      </c>
      <c r="GH399" s="33">
        <f t="shared" si="471"/>
        <v>3.3744743042418284</v>
      </c>
      <c r="GI399" s="33">
        <f>Gen_Cons_Horario!B8441</f>
        <v>0</v>
      </c>
      <c r="GJ399" s="35">
        <f t="shared" si="441"/>
        <v>3.3744743042418284</v>
      </c>
      <c r="GK399" s="116">
        <f>IF(AND(GJ399&gt;0,GJ399*$B$4+GQ398&lt;=$B$2*'SFV+BESS'!$I$9,GJ399&lt;'SFV+BESS'!$I$7), GJ399*$B$4, IF(AND(GJ399&gt;0,GJ399*$B$4+GQ398&gt;$B$2*'SFV+BESS'!$I$9,GJ399*$B$4&lt;'SFV+BESS'!$I$7),$B$2*'SFV+BESS'!$I$9-GQ398,IF(AND(GJ399&gt;0,GJ399*$B$4+GQ398&gt;$B$2*'SFV+BESS'!$I$9,GJ399*$B$4&gt;'SFV+BESS'!$I$7,GQ398&lt;$B$2*'SFV+BESS'!$I$9),$B$2*'SFV+BESS'!$I$9-GQ398,IF(AND(GJ399&gt;0,GJ399*$B$4+GQ398&lt;=$B$2*'SFV+BESS'!$I$9,GJ399&gt;'SFV+BESS'!$I$7),'SFV+BESS'!$I$7,0))))</f>
        <v>3.2057505890297366</v>
      </c>
      <c r="GL399" s="27">
        <f>IF(AND(GJ399&lt;0,GQ398+GJ399/$B$5&gt;$H$2,-GJ399/'Carga-Descarga Año'!$B$5&lt;'SFV+BESS'!$I$7),GJ399/$B$5,IF(AND(GJ399&lt;0,GQ398+GJ399/$B$5&gt;$H$2,-GJ399/'Carga-Descarga Año'!$B$5&gt;'SFV+BESS'!$I$7),-'SFV+BESS'!$I$7,IF(AND(GJ399&lt;0,GQ398+GJ399/$B$5&lt;$H$2),-MIN('SFV+BESS'!$I$7,GQ398-$H$2),0)))</f>
        <v>0</v>
      </c>
      <c r="GM399" s="33"/>
      <c r="GN399" s="33">
        <f t="shared" si="459"/>
        <v>0</v>
      </c>
      <c r="GO399" s="27">
        <f t="shared" si="499"/>
        <v>0</v>
      </c>
      <c r="GP399" s="27">
        <f t="shared" si="460"/>
        <v>0</v>
      </c>
      <c r="GQ399" s="28">
        <f>IF((GQ398+GK399+GL399)&gt;=$B$2*'SFV+BESS'!$I$9, $B$2*'SFV+BESS'!$I$9, (GQ398+GK399+GL399))</f>
        <v>127.17658035456236</v>
      </c>
      <c r="GR399" s="110">
        <f t="shared" si="500"/>
        <v>0</v>
      </c>
    </row>
    <row r="400" spans="1:200">
      <c r="A400" s="249"/>
      <c r="B400" s="48">
        <v>16.2916666666667</v>
      </c>
      <c r="C400" s="38">
        <f t="shared" si="442"/>
        <v>31.909413679744592</v>
      </c>
      <c r="D400" s="2">
        <f>Gen_Cons_Horario!B426</f>
        <v>0</v>
      </c>
      <c r="E400" s="140">
        <f t="shared" si="472"/>
        <v>31.909413679744592</v>
      </c>
      <c r="F400" s="116">
        <f>IF(AND(E400&gt;0,E400*$B$4+L399&lt;=$B$2*'SFV+BESS'!$I$9,E400&lt;'SFV+BESS'!$I$7), E400*$B$4, IF(AND(E400&gt;0,E400*$B$4+L399&gt;$B$2*'SFV+BESS'!$I$9,E400*$B$4&lt;'SFV+BESS'!$I$7),$B$2*'SFV+BESS'!$I$9-L399,IF(AND(E400&gt;0,E400*$B$4+L399&gt;$B$2*'SFV+BESS'!$I$9,E400*$B$4&gt;'SFV+BESS'!$I$7,L399&lt;$B$2*'SFV+BESS'!$I$9),$B$2*'SFV+BESS'!$I$9-L399,IF(AND(E400&gt;0,E400*$B$4+L399&lt;=$B$2*'SFV+BESS'!$I$9,E400&gt;'SFV+BESS'!$I$7),'SFV+BESS'!$I$7,0))))</f>
        <v>23.548421052631596</v>
      </c>
      <c r="G400" s="27">
        <f>IF(AND(E400&lt;0,L399+E400/$B$5&gt;$H$2,-E400/'Carga-Descarga Año'!$B$5&lt;'SFV+BESS'!$I$7),E400/$B$5,IF(AND(E400&lt;0,L399+E400/$B$5&gt;$H$2,-E400/'Carga-Descarga Año'!$B$5&gt;'SFV+BESS'!$I$7),-'SFV+BESS'!$I$7,IF(AND(E400&lt;0,L399+E400/$B$5&lt;$H$2),-MIN('SFV+BESS'!$I$7,L399-$H$2),0)))</f>
        <v>0</v>
      </c>
      <c r="I400" s="38">
        <f t="shared" si="473"/>
        <v>0</v>
      </c>
      <c r="J400" s="27">
        <f t="shared" si="475"/>
        <v>0</v>
      </c>
      <c r="K400" s="27">
        <f t="shared" si="474"/>
        <v>0</v>
      </c>
      <c r="L400" s="28">
        <f>IF((L399+F400+G400)&gt;=$B$2*'SFV+BESS'!$I$9, $B$2*'SFV+BESS'!$I$9, (L399+F400+G400))</f>
        <v>173.61249999999998</v>
      </c>
      <c r="M400" s="110">
        <f t="shared" si="476"/>
        <v>7.1216020453955409</v>
      </c>
      <c r="R400" s="251"/>
      <c r="S400" s="48">
        <v>16.2916666666667</v>
      </c>
      <c r="T400" s="2">
        <f t="shared" si="461"/>
        <v>11.29025511961377</v>
      </c>
      <c r="U400" s="2">
        <f>Gen_Cons_Horario!B1170</f>
        <v>0</v>
      </c>
      <c r="V400" s="35">
        <f t="shared" si="436"/>
        <v>11.29025511961377</v>
      </c>
      <c r="W400" s="116">
        <f>IF(AND(V400&gt;0,V400*$B$4+AC399&lt;=$B$2*'SFV+BESS'!$I$9,V400&lt;'SFV+BESS'!$I$7), V400*$B$4, IF(AND(V400&gt;0,V400*$B$4+AC399&gt;$B$2*'SFV+BESS'!$I$9,V400*$B$4&lt;'SFV+BESS'!$I$7),$B$2*'SFV+BESS'!$I$9-AC399,IF(AND(V400&gt;0,V400*$B$4+AC399&gt;$B$2*'SFV+BESS'!$I$9,V400*$B$4&gt;'SFV+BESS'!$I$7,AC399&lt;$B$2*'SFV+BESS'!$I$9),$B$2*'SFV+BESS'!$I$9-AC399,IF(AND(V400&gt;0,V400*$B$4+AC399&lt;=$B$2*'SFV+BESS'!$I$9,V400&gt;'SFV+BESS'!$I$7),'SFV+BESS'!$I$7,0))))</f>
        <v>0</v>
      </c>
      <c r="X400" s="27">
        <f>IF(AND(V400&lt;0,AC399+V400/$B$5&gt;$H$2,-V400/'Carga-Descarga Año'!$B$5&lt;'SFV+BESS'!$I$7),V400/$B$5,IF(AND(V400&lt;0,AC399+V400/$B$5&gt;$H$2,-V400/'Carga-Descarga Año'!$B$5&gt;'SFV+BESS'!$I$7),-'SFV+BESS'!$I$7,IF(AND(V400&lt;0,AC399+V400/$B$5&lt;$H$2),-MIN('SFV+BESS'!$I$7,AC399-$H$2),0)))</f>
        <v>0</v>
      </c>
      <c r="Z400" s="33">
        <f t="shared" ref="Z400:Z463" si="502">IF(V400&gt;0,U400,T400)</f>
        <v>0</v>
      </c>
      <c r="AA400" s="27">
        <f t="shared" si="477"/>
        <v>0</v>
      </c>
      <c r="AB400" s="27">
        <f t="shared" si="501"/>
        <v>0</v>
      </c>
      <c r="AC400" s="28">
        <f>IF((AC399+W400+X400)&gt;=$B$2*'SFV+BESS'!$I$9, $B$2*'SFV+BESS'!$I$9, (AC399+W400+X400))</f>
        <v>173.61249999999998</v>
      </c>
      <c r="AD400" s="110">
        <f t="shared" si="478"/>
        <v>11.29025511961377</v>
      </c>
      <c r="AI400" s="251"/>
      <c r="AJ400" s="48">
        <v>16.2916666666667</v>
      </c>
      <c r="AK400" s="52">
        <f t="shared" si="462"/>
        <v>0</v>
      </c>
      <c r="AL400" s="33">
        <f>Gen_Cons_Horario!B1842</f>
        <v>0</v>
      </c>
      <c r="AM400" s="35">
        <f t="shared" si="437"/>
        <v>0</v>
      </c>
      <c r="AN400" s="116">
        <f>IF(AND(AM400&gt;0,AM400*$B$4+AT399&lt;=$B$2*'SFV+BESS'!$I$9,AM400&lt;'SFV+BESS'!$I$7), AM400*$B$4, IF(AND(AM400&gt;0,AM400*$B$4+AT399&gt;$B$2*'SFV+BESS'!$I$9,AM400*$B$4&lt;'SFV+BESS'!$I$7),$B$2*'SFV+BESS'!$I$9-AT399,IF(AND(AM400&gt;0,AM400*$B$4+AT399&gt;$B$2*'SFV+BESS'!$I$9,AM400*$B$4&gt;'SFV+BESS'!$I$7,AT399&lt;$B$2*'SFV+BESS'!$I$9),$B$2*'SFV+BESS'!$I$9-AT399,IF(AND(AM400&gt;0,AM400*$B$4+AT399&lt;=$B$2*'SFV+BESS'!$I$9,AM400&gt;'SFV+BESS'!$I$7),'SFV+BESS'!$I$7,0))))</f>
        <v>0</v>
      </c>
      <c r="AO400" s="27">
        <f>IF(AND(AM400&lt;0,AT399+AM400/$B$5&gt;$H$2,-AM400/'Carga-Descarga Año'!$B$5&lt;'SFV+BESS'!$I$7),AM400/$B$5,IF(AND(AM400&lt;0,AT399+AM400/$B$5&gt;$H$2,-AM400/'Carga-Descarga Año'!$B$5&gt;'SFV+BESS'!$I$7),-'SFV+BESS'!$I$7,IF(AND(AM400&lt;0,AT399+AM400/$B$5&lt;$H$2),-MIN('SFV+BESS'!$I$7,AT399-$H$2),0)))</f>
        <v>0</v>
      </c>
      <c r="AP400" s="33"/>
      <c r="AQ400" s="33">
        <f t="shared" si="443"/>
        <v>0</v>
      </c>
      <c r="AR400" s="27">
        <f t="shared" si="479"/>
        <v>0</v>
      </c>
      <c r="AS400" s="27">
        <f t="shared" si="444"/>
        <v>0</v>
      </c>
      <c r="AT400" s="28">
        <f>IF((AT399+AN400+AO400)&gt;=$B$2*'SFV+BESS'!$I$9, $B$2*'SFV+BESS'!$I$9, (AT399+AN400+AO400))</f>
        <v>173.61249999999998</v>
      </c>
      <c r="AU400" s="110">
        <f t="shared" si="480"/>
        <v>0</v>
      </c>
      <c r="AZ400" s="251"/>
      <c r="BA400" s="48">
        <v>16.2916666666667</v>
      </c>
      <c r="BB400" s="33">
        <f t="shared" si="463"/>
        <v>0</v>
      </c>
      <c r="BC400" s="33">
        <f>Gen_Cons_Horario!B2586</f>
        <v>0</v>
      </c>
      <c r="BD400" s="35">
        <f t="shared" si="438"/>
        <v>0</v>
      </c>
      <c r="BE400" s="116">
        <f>IF(AND(BD400&gt;0,BD400*$B$4+BK399&lt;=$B$2*'SFV+BESS'!$I$9,BD400&lt;'SFV+BESS'!$I$7), BD400*$B$4, IF(AND(BD400&gt;0,BD400*$B$4+BK399&gt;$B$2*'SFV+BESS'!$I$9,BD400*$B$4&lt;'SFV+BESS'!$I$7),$B$2*'SFV+BESS'!$I$9-BK399,IF(AND(BD400&gt;0,BD400*$B$4+BK399&gt;$B$2*'SFV+BESS'!$I$9,BD400*$B$4&gt;'SFV+BESS'!$I$7,BK399&lt;$B$2*'SFV+BESS'!$I$9),$B$2*'SFV+BESS'!$I$9-BK399,IF(AND(BD400&gt;0,BD400*$B$4+BK399&lt;=$B$2*'SFV+BESS'!$I$9,BD400&gt;'SFV+BESS'!$I$7),'SFV+BESS'!$I$7,0))))</f>
        <v>0</v>
      </c>
      <c r="BF400" s="27">
        <f>IF(AND(BD400&lt;0,BK399+BD400/$B$5&gt;$H$2,-BD400/'Carga-Descarga Año'!$B$5&lt;'SFV+BESS'!$I$7),BD400/$B$5,IF(AND(BD400&lt;0,BK399+BD400/$B$5&gt;$H$2,-BD400/'Carga-Descarga Año'!$B$5&gt;'SFV+BESS'!$I$7),-'SFV+BESS'!$I$7,IF(AND(BD400&lt;0,BK399+BD400/$B$5&lt;$H$2),-MIN('SFV+BESS'!$I$7,BK399-$H$2),0)))</f>
        <v>0</v>
      </c>
      <c r="BG400" s="33"/>
      <c r="BH400" s="33">
        <f t="shared" si="445"/>
        <v>0</v>
      </c>
      <c r="BI400" s="27">
        <f t="shared" si="481"/>
        <v>0</v>
      </c>
      <c r="BJ400" s="27">
        <f t="shared" si="446"/>
        <v>0</v>
      </c>
      <c r="BK400" s="28">
        <f>IF((BK399+BE400+BF400)&gt;=$B$2*'SFV+BESS'!$I$9, $B$2*'SFV+BESS'!$I$9, (BK399+BE400+BF400))</f>
        <v>173.61249999999998</v>
      </c>
      <c r="BL400" s="110">
        <f t="shared" si="482"/>
        <v>0</v>
      </c>
      <c r="BQ400" s="251"/>
      <c r="BR400" s="48">
        <v>16.2916666666667</v>
      </c>
      <c r="BS400" s="33">
        <f t="shared" si="464"/>
        <v>0</v>
      </c>
      <c r="BT400" s="33">
        <f>Gen_Cons_Horario!B3306</f>
        <v>0</v>
      </c>
      <c r="BU400" s="35">
        <f t="shared" si="439"/>
        <v>0</v>
      </c>
      <c r="BV400" s="116">
        <f>IF(AND(BU400&gt;0,BU400*$B$4+CB399&lt;=$B$2*'SFV+BESS'!$I$9,BU400&lt;'SFV+BESS'!$I$7), BU400*$B$4, IF(AND(BU400&gt;0,BU400*$B$4+CB399&gt;$B$2*'SFV+BESS'!$I$9,BU400*$B$4&lt;'SFV+BESS'!$I$7),$B$2*'SFV+BESS'!$I$9-CB399,IF(AND(BU400&gt;0,BU400*$B$4+CB399&gt;$B$2*'SFV+BESS'!$I$9,BU400*$B$4&gt;'SFV+BESS'!$I$7,CB399&lt;$B$2*'SFV+BESS'!$I$9),$B$2*'SFV+BESS'!$I$9-CB399,IF(AND(BU400&gt;0,BU400*$B$4+CB399&lt;=$B$2*'SFV+BESS'!$I$9,BU400&gt;'SFV+BESS'!$I$7),'SFV+BESS'!$I$7,0))))</f>
        <v>0</v>
      </c>
      <c r="BW400" s="27">
        <f>IF(AND(BU400&lt;0,CB399+BU400/$B$5&gt;$H$2,-BU400/'Carga-Descarga Año'!$B$5&lt;'SFV+BESS'!$I$7),BU400/$B$5,IF(AND(BU400&lt;0,CB399+BU400/$B$5&gt;$H$2,-BU400/'Carga-Descarga Año'!$B$5&gt;'SFV+BESS'!$I$7),-'SFV+BESS'!$I$7,IF(AND(BU400&lt;0,CB399+BU400/$B$5&lt;$H$2),-MIN('SFV+BESS'!$I$7,CB399-$H$2),0)))</f>
        <v>0</v>
      </c>
      <c r="BX400" s="33"/>
      <c r="BY400" s="33">
        <f t="shared" si="447"/>
        <v>0</v>
      </c>
      <c r="BZ400" s="27">
        <f t="shared" si="483"/>
        <v>0</v>
      </c>
      <c r="CA400" s="27">
        <f t="shared" si="484"/>
        <v>0</v>
      </c>
      <c r="CB400" s="28">
        <f>IF((CB399+BV400+BW400)&gt;=$B$2*'SFV+BESS'!$I$9, $B$2*'SFV+BESS'!$I$9, (CB399+BV400+BW400))</f>
        <v>173.61249999999998</v>
      </c>
      <c r="CC400" s="110">
        <f t="shared" si="485"/>
        <v>0</v>
      </c>
      <c r="CH400" s="251"/>
      <c r="CI400" s="48">
        <v>16.2916666666667</v>
      </c>
      <c r="CJ400" s="33">
        <f t="shared" si="465"/>
        <v>0</v>
      </c>
      <c r="CK400" s="33">
        <f>Gen_Cons_Horario!B4050</f>
        <v>0</v>
      </c>
      <c r="CL400" s="35">
        <f t="shared" si="440"/>
        <v>0</v>
      </c>
      <c r="CM400" s="116">
        <f>IF(AND(CL400&gt;0,CL400*$B$4+CS399&lt;=$B$2*'SFV+BESS'!$I$9,CL400&lt;'SFV+BESS'!$I$7), CL400*$B$4, IF(AND(CL400&gt;0,CL400*$B$4+CS399&gt;$B$2*'SFV+BESS'!$I$9,CL400*$B$4&lt;'SFV+BESS'!$I$7),$B$2*'SFV+BESS'!$I$9-CS399,IF(AND(CL400&gt;0,CL400*$B$4+CS399&gt;$B$2*'SFV+BESS'!$I$9,CL400*$B$4&gt;'SFV+BESS'!$I$7,CS399&lt;$B$2*'SFV+BESS'!$I$9),$B$2*'SFV+BESS'!$I$9-CS399,IF(AND(CL400&gt;0,CL400*$B$4+CS399&lt;=$B$2*'SFV+BESS'!$I$9,CL400&gt;'SFV+BESS'!$I$7),'SFV+BESS'!$I$7,0))))</f>
        <v>0</v>
      </c>
      <c r="CN400" s="27">
        <f>IF(AND(CL400&lt;0,CS399+CL400/$B$5&gt;$H$2,-CL400/'Carga-Descarga Año'!$B$5&lt;'SFV+BESS'!$I$7),CL400/$B$5,IF(AND(CL400&lt;0,CS399+CL400/$B$5&gt;$H$2,-CL400/'Carga-Descarga Año'!$B$5&gt;'SFV+BESS'!$I$7),-'SFV+BESS'!$I$7,IF(AND(CL400&lt;0,CS399+CL400/$B$5&lt;$H$2),-MIN('SFV+BESS'!$I$7,CS399-$H$2),0)))</f>
        <v>0</v>
      </c>
      <c r="CO400" s="33"/>
      <c r="CP400" s="33">
        <f t="shared" si="448"/>
        <v>0</v>
      </c>
      <c r="CQ400" s="27">
        <f t="shared" si="486"/>
        <v>0</v>
      </c>
      <c r="CR400" s="27">
        <f t="shared" si="449"/>
        <v>0</v>
      </c>
      <c r="CS400" s="28">
        <f>IF((CS399+CM400+CN400)&gt;=$B$2*'SFV+BESS'!$I$9, $B$2*'SFV+BESS'!$I$9, (CS399+CM400+CN400))</f>
        <v>173.61249999999998</v>
      </c>
      <c r="CT400" s="110">
        <f t="shared" si="487"/>
        <v>0</v>
      </c>
      <c r="CY400" s="251"/>
      <c r="CZ400" s="48">
        <v>16.2916666666667</v>
      </c>
      <c r="DA400" s="33">
        <f t="shared" si="466"/>
        <v>0</v>
      </c>
      <c r="DB400" s="33">
        <f>Gen_Cons_Horario!B4770</f>
        <v>0</v>
      </c>
      <c r="DC400" s="35">
        <f t="shared" si="431"/>
        <v>0</v>
      </c>
      <c r="DD400" s="116">
        <f>IF(AND(DC400&gt;0,DC400*$B$4+DJ399&lt;=$B$2*'SFV+BESS'!$I$9,DC400&lt;'SFV+BESS'!$I$7), DC400*$B$4, IF(AND(DC400&gt;0,DC400*$B$4+DJ399&gt;$B$2*'SFV+BESS'!$I$9,DC400*$B$4&lt;'SFV+BESS'!$I$7),$B$2*'SFV+BESS'!$I$9-DJ399,IF(AND(DC400&gt;0,DC400*$B$4+DJ399&gt;$B$2*'SFV+BESS'!$I$9,DC400*$B$4&gt;'SFV+BESS'!$I$7,DJ399&lt;$B$2*'SFV+BESS'!$I$9),$B$2*'SFV+BESS'!$I$9-DJ399,IF(AND(DC400&gt;0,DC400*$B$4+DJ399&lt;=$B$2*'SFV+BESS'!$I$9,DC400&gt;'SFV+BESS'!$I$7),'SFV+BESS'!$I$7,0))))</f>
        <v>0</v>
      </c>
      <c r="DE400" s="27">
        <f>IF(AND(DC400&lt;0,DJ399+DC400/$B$5&gt;$H$2,-DC400/'Carga-Descarga Año'!$B$5&lt;'SFV+BESS'!$I$7),DC400/$B$5,IF(AND(DC400&lt;0,DJ399+DC400/$B$5&gt;$H$2,-DC400/'Carga-Descarga Año'!$B$5&gt;'SFV+BESS'!$I$7),-'SFV+BESS'!$I$7,IF(AND(DC400&lt;0,DJ399+DC400/$B$5&lt;$H$2),-MIN('SFV+BESS'!$I$7,DJ399-$H$2),0)))</f>
        <v>0</v>
      </c>
      <c r="DF400" s="33"/>
      <c r="DG400" s="33">
        <f t="shared" si="450"/>
        <v>0</v>
      </c>
      <c r="DH400" s="27">
        <f t="shared" si="488"/>
        <v>0</v>
      </c>
      <c r="DI400" s="27">
        <f t="shared" si="489"/>
        <v>0</v>
      </c>
      <c r="DJ400" s="28">
        <f>IF((DJ399+DD400+DE400)&gt;=$B$2*'SFV+BESS'!$I$9, $B$2*'SFV+BESS'!$I$9, (DJ399+DD400+DE400))</f>
        <v>173.61249999999998</v>
      </c>
      <c r="DK400" s="110">
        <f t="shared" si="490"/>
        <v>0</v>
      </c>
      <c r="DP400" s="251"/>
      <c r="DQ400" s="48">
        <v>16.2916666666667</v>
      </c>
      <c r="DR400" s="33">
        <f t="shared" si="467"/>
        <v>0</v>
      </c>
      <c r="DS400" s="33">
        <f>Gen_Cons_Horario!B5514</f>
        <v>0</v>
      </c>
      <c r="DT400" s="35">
        <f t="shared" si="432"/>
        <v>0</v>
      </c>
      <c r="DU400" s="116">
        <f>IF(AND(DT400&gt;0,DT400*$B$4+EA399&lt;=$B$2*'SFV+BESS'!$I$9,DT400&lt;'SFV+BESS'!$I$7), DT400*$B$4, IF(AND(DT400&gt;0,DT400*$B$4+EA399&gt;$B$2*'SFV+BESS'!$I$9,DT400*$B$4&lt;'SFV+BESS'!$I$7),$B$2*'SFV+BESS'!$I$9-EA399,IF(AND(DT400&gt;0,DT400*$B$4+EA399&gt;$B$2*'SFV+BESS'!$I$9,DT400*$B$4&gt;'SFV+BESS'!$I$7,EA399&lt;$B$2*'SFV+BESS'!$I$9),$B$2*'SFV+BESS'!$I$9-EA399,IF(AND(DT400&gt;0,DT400*$B$4+EA399&lt;=$B$2*'SFV+BESS'!$I$9,DT400&gt;'SFV+BESS'!$I$7),'SFV+BESS'!$I$7,0))))</f>
        <v>0</v>
      </c>
      <c r="DV400" s="27">
        <f>IF(AND(DT400&lt;0,EA399+DT400/$B$5&gt;$H$2,-DT400/'Carga-Descarga Año'!$B$5&lt;'SFV+BESS'!$I$7),DT400/$B$5,IF(AND(DT400&lt;0,EA399+DT400/$B$5&gt;$H$2,-DT400/'Carga-Descarga Año'!$B$5&gt;'SFV+BESS'!$I$7),-'SFV+BESS'!$I$7,IF(AND(DT400&lt;0,EA399+DT400/$B$5&lt;$H$2),-MIN('SFV+BESS'!$I$7,EA399-$H$2),0)))</f>
        <v>0</v>
      </c>
      <c r="DW400" s="33"/>
      <c r="DX400" s="33">
        <f t="shared" si="451"/>
        <v>0</v>
      </c>
      <c r="DY400" s="27">
        <f t="shared" si="491"/>
        <v>0</v>
      </c>
      <c r="DZ400" s="27">
        <f t="shared" si="452"/>
        <v>0</v>
      </c>
      <c r="EA400" s="28">
        <f>IF((EA399+DU400+DV400)&gt;=$B$2*'SFV+BESS'!$I$9, $B$2*'SFV+BESS'!$I$9, (EA399+DU400+DV400))</f>
        <v>173.61249999999998</v>
      </c>
      <c r="EB400" s="110">
        <f t="shared" si="492"/>
        <v>0</v>
      </c>
      <c r="EG400" s="251"/>
      <c r="EH400" s="48">
        <v>16.2916666666667</v>
      </c>
      <c r="EI400" s="33">
        <f t="shared" si="468"/>
        <v>0</v>
      </c>
      <c r="EJ400" s="33">
        <f>Gen_Cons_Horario!B6258</f>
        <v>0</v>
      </c>
      <c r="EK400" s="35">
        <f t="shared" si="433"/>
        <v>0</v>
      </c>
      <c r="EL400" s="116">
        <f>IF(AND(EK400&gt;0,EK400*$B$4+ER399&lt;=$B$2*'SFV+BESS'!$I$9,EK400&lt;'SFV+BESS'!$I$7), EK400*$B$4, IF(AND(EK400&gt;0,EK400*$B$4+ER399&gt;$B$2*'SFV+BESS'!$I$9,EK400*$B$4&lt;'SFV+BESS'!$I$7),$B$2*'SFV+BESS'!$I$9-ER399,IF(AND(EK400&gt;0,EK400*$B$4+ER399&gt;$B$2*'SFV+BESS'!$I$9,EK400*$B$4&gt;'SFV+BESS'!$I$7,ER399&lt;$B$2*'SFV+BESS'!$I$9),$B$2*'SFV+BESS'!$I$9-ER399,IF(AND(EK400&gt;0,EK400*$B$4+ER399&lt;=$B$2*'SFV+BESS'!$I$9,EK400&gt;'SFV+BESS'!$I$7),'SFV+BESS'!$I$7,0))))</f>
        <v>0</v>
      </c>
      <c r="EM400" s="27">
        <f>IF(AND(EK400&lt;0,ER399+EK400/$B$5&gt;$H$2,-EK400/'Carga-Descarga Año'!$B$5&lt;'SFV+BESS'!$I$7),EK400/$B$5,IF(AND(EK400&lt;0,ER399+EK400/$B$5&gt;$H$2,-EK400/'Carga-Descarga Año'!$B$5&gt;'SFV+BESS'!$I$7),-'SFV+BESS'!$I$7,IF(AND(EK400&lt;0,ER399+EK400/$B$5&lt;$H$2),-MIN('SFV+BESS'!$I$7,ER399-$H$2),0)))</f>
        <v>0</v>
      </c>
      <c r="EN400" s="33"/>
      <c r="EO400" s="33">
        <f t="shared" si="453"/>
        <v>0</v>
      </c>
      <c r="EP400" s="27">
        <f t="shared" si="493"/>
        <v>0</v>
      </c>
      <c r="EQ400" s="27">
        <f t="shared" si="454"/>
        <v>0</v>
      </c>
      <c r="ER400" s="28">
        <f>IF((ER399+EL400+EM400)&gt;=$B$2*'SFV+BESS'!$I$9, $B$2*'SFV+BESS'!$I$9, (ER399+EL400+EM400))</f>
        <v>173.61249999999998</v>
      </c>
      <c r="ES400" s="110">
        <f t="shared" si="494"/>
        <v>0</v>
      </c>
      <c r="EX400" s="251"/>
      <c r="EY400" s="48">
        <v>16.2916666666667</v>
      </c>
      <c r="EZ400" s="33">
        <f t="shared" si="469"/>
        <v>20.231242549735406</v>
      </c>
      <c r="FA400" s="33">
        <f>Gen_Cons_Horario!B6978</f>
        <v>0</v>
      </c>
      <c r="FB400" s="35">
        <f t="shared" si="434"/>
        <v>20.231242549735406</v>
      </c>
      <c r="FC400" s="116">
        <f>IF(AND(FB400&gt;0,FB400*$B$4+FI399&lt;=$B$2*'SFV+BESS'!$I$9,FB400&lt;'SFV+BESS'!$I$7), FB400*$B$4, IF(AND(FB400&gt;0,FB400*$B$4+FI399&gt;$B$2*'SFV+BESS'!$I$9,FB400*$B$4&lt;'SFV+BESS'!$I$7),$B$2*'SFV+BESS'!$I$9-FI399,IF(AND(FB400&gt;0,FB400*$B$4+FI399&gt;$B$2*'SFV+BESS'!$I$9,FB400*$B$4&gt;'SFV+BESS'!$I$7,FI399&lt;$B$2*'SFV+BESS'!$I$9),$B$2*'SFV+BESS'!$I$9-FI399,IF(AND(FB400&gt;0,FB400*$B$4+FI399&lt;=$B$2*'SFV+BESS'!$I$9,FB400&gt;'SFV+BESS'!$I$7),'SFV+BESS'!$I$7,0))))</f>
        <v>0</v>
      </c>
      <c r="FD400" s="27">
        <f>IF(AND(FB400&lt;0,FI399+FB400/$B$5&gt;$H$2,-FB400/'Carga-Descarga Año'!$B$5&lt;'SFV+BESS'!$I$7),FB400/$B$5,IF(AND(FB400&lt;0,FI399+FB400/$B$5&gt;$H$2,-FB400/'Carga-Descarga Año'!$B$5&gt;'SFV+BESS'!$I$7),-'SFV+BESS'!$I$7,IF(AND(FB400&lt;0,FI399+FB400/$B$5&lt;$H$2),-MIN('SFV+BESS'!$I$7,FI399-$H$2),0)))</f>
        <v>0</v>
      </c>
      <c r="FE400" s="33"/>
      <c r="FF400" s="33">
        <f t="shared" si="455"/>
        <v>0</v>
      </c>
      <c r="FG400" s="27">
        <f t="shared" si="495"/>
        <v>0</v>
      </c>
      <c r="FH400" s="27">
        <f t="shared" si="456"/>
        <v>0</v>
      </c>
      <c r="FI400" s="28">
        <f>IF((FI399+FC400+FD400)&gt;=$B$2*'SFV+BESS'!$I$9, $B$2*'SFV+BESS'!$I$9, (FI399+FC400+FD400))</f>
        <v>173.61249999999998</v>
      </c>
      <c r="FJ400" s="110">
        <f t="shared" si="496"/>
        <v>20.231242549735406</v>
      </c>
      <c r="FO400" s="251"/>
      <c r="FP400" s="48">
        <v>16.2916666666667</v>
      </c>
      <c r="FQ400" s="33">
        <f t="shared" si="470"/>
        <v>47.678344123536192</v>
      </c>
      <c r="FR400" s="33">
        <f>Gen_Cons_Horario!B7722</f>
        <v>0</v>
      </c>
      <c r="FS400" s="35">
        <f t="shared" si="435"/>
        <v>47.678344123536192</v>
      </c>
      <c r="FT400" s="116">
        <f>IF(AND(FS400&gt;0,FS400*$B$4+FZ399&lt;=$B$2*'SFV+BESS'!$I$9,FS400&lt;'SFV+BESS'!$I$7), FS400*$B$4, IF(AND(FS400&gt;0,FS400*$B$4+FZ399&gt;$B$2*'SFV+BESS'!$I$9,FS400*$B$4&lt;'SFV+BESS'!$I$7),$B$2*'SFV+BESS'!$I$9-FZ399,IF(AND(FS400&gt;0,FS400*$B$4+FZ399&gt;$B$2*'SFV+BESS'!$I$9,FS400*$B$4&gt;'SFV+BESS'!$I$7,FZ399&lt;$B$2*'SFV+BESS'!$I$9),$B$2*'SFV+BESS'!$I$9-FZ399,IF(AND(FS400&gt;0,FS400*$B$4+FZ399&lt;=$B$2*'SFV+BESS'!$I$9,FS400&gt;'SFV+BESS'!$I$7),'SFV+BESS'!$I$7,0))))</f>
        <v>0</v>
      </c>
      <c r="FU400" s="27">
        <f>IF(AND(FS400&lt;0,FZ399+FS400/$B$5&gt;$H$2,-FS400/'Carga-Descarga Año'!$B$5&lt;'SFV+BESS'!$I$7),FS400/$B$5,IF(AND(FS400&lt;0,FZ399+FS400/$B$5&gt;$H$2,-FS400/'Carga-Descarga Año'!$B$5&gt;'SFV+BESS'!$I$7),-'SFV+BESS'!$I$7,IF(AND(FS400&lt;0,FZ399+FS400/$B$5&lt;$H$2),-MIN('SFV+BESS'!$I$7,FZ399-$H$2),0)))</f>
        <v>0</v>
      </c>
      <c r="FV400" s="33"/>
      <c r="FW400" s="33">
        <f t="shared" si="457"/>
        <v>0</v>
      </c>
      <c r="FX400" s="27">
        <f t="shared" si="497"/>
        <v>0</v>
      </c>
      <c r="FY400" s="27">
        <f t="shared" si="458"/>
        <v>0</v>
      </c>
      <c r="FZ400" s="28">
        <f>IF((FZ399+FT400+FU400)&gt;=$B$2*'SFV+BESS'!$I$9, $B$2*'SFV+BESS'!$I$9, (FZ399+FT400+FU400))</f>
        <v>173.61249999999998</v>
      </c>
      <c r="GA400" s="110">
        <f t="shared" si="498"/>
        <v>47.678344123536192</v>
      </c>
      <c r="GF400" s="251"/>
      <c r="GG400" s="48">
        <v>16.2916666666667</v>
      </c>
      <c r="GH400" s="33">
        <f t="shared" si="471"/>
        <v>47.68278908167801</v>
      </c>
      <c r="GI400" s="33">
        <f>Gen_Cons_Horario!B8442</f>
        <v>0</v>
      </c>
      <c r="GJ400" s="35">
        <f t="shared" si="441"/>
        <v>47.68278908167801</v>
      </c>
      <c r="GK400" s="116">
        <f>IF(AND(GJ400&gt;0,GJ400*$B$4+GQ399&lt;=$B$2*'SFV+BESS'!$I$9,GJ400&lt;'SFV+BESS'!$I$7), GJ400*$B$4, IF(AND(GJ400&gt;0,GJ400*$B$4+GQ399&gt;$B$2*'SFV+BESS'!$I$9,GJ400*$B$4&lt;'SFV+BESS'!$I$7),$B$2*'SFV+BESS'!$I$9-GQ399,IF(AND(GJ400&gt;0,GJ400*$B$4+GQ399&gt;$B$2*'SFV+BESS'!$I$9,GJ400*$B$4&gt;'SFV+BESS'!$I$7,GQ399&lt;$B$2*'SFV+BESS'!$I$9),$B$2*'SFV+BESS'!$I$9-GQ399,IF(AND(GJ400&gt;0,GJ400*$B$4+GQ399&lt;=$B$2*'SFV+BESS'!$I$9,GJ400&gt;'SFV+BESS'!$I$7),'SFV+BESS'!$I$7,0))))</f>
        <v>45.298649627594109</v>
      </c>
      <c r="GL400" s="27">
        <f>IF(AND(GJ400&lt;0,GQ399+GJ400/$B$5&gt;$H$2,-GJ400/'Carga-Descarga Año'!$B$5&lt;'SFV+BESS'!$I$7),GJ400/$B$5,IF(AND(GJ400&lt;0,GQ399+GJ400/$B$5&gt;$H$2,-GJ400/'Carga-Descarga Año'!$B$5&gt;'SFV+BESS'!$I$7),-'SFV+BESS'!$I$7,IF(AND(GJ400&lt;0,GQ399+GJ400/$B$5&lt;$H$2),-MIN('SFV+BESS'!$I$7,GQ399-$H$2),0)))</f>
        <v>0</v>
      </c>
      <c r="GM400" s="33"/>
      <c r="GN400" s="33">
        <f t="shared" si="459"/>
        <v>0</v>
      </c>
      <c r="GO400" s="27">
        <f t="shared" si="499"/>
        <v>0</v>
      </c>
      <c r="GP400" s="27">
        <f t="shared" si="460"/>
        <v>0</v>
      </c>
      <c r="GQ400" s="28">
        <f>IF((GQ399+GK400+GL400)&gt;=$B$2*'SFV+BESS'!$I$9, $B$2*'SFV+BESS'!$I$9, (GQ399+GK400+GL400))</f>
        <v>172.47522998215646</v>
      </c>
      <c r="GR400" s="110">
        <f t="shared" si="500"/>
        <v>0</v>
      </c>
    </row>
    <row r="401" spans="1:200">
      <c r="A401" s="249"/>
      <c r="B401" s="48">
        <v>16.3333333333333</v>
      </c>
      <c r="C401" s="38">
        <f t="shared" si="442"/>
        <v>70.656558862291604</v>
      </c>
      <c r="D401" s="2">
        <f>Gen_Cons_Horario!B427</f>
        <v>119.312</v>
      </c>
      <c r="E401" s="140">
        <f t="shared" si="472"/>
        <v>-48.655441137708394</v>
      </c>
      <c r="F401" s="116">
        <f>IF(AND(E401&gt;0,E401*$B$4+L400&lt;=$B$2*'SFV+BESS'!$I$9,E401&lt;'SFV+BESS'!$I$7), E401*$B$4, IF(AND(E401&gt;0,E401*$B$4+L400&gt;$B$2*'SFV+BESS'!$I$9,E401*$B$4&lt;'SFV+BESS'!$I$7),$B$2*'SFV+BESS'!$I$9-L400,IF(AND(E401&gt;0,E401*$B$4+L400&gt;$B$2*'SFV+BESS'!$I$9,E401*$B$4&gt;'SFV+BESS'!$I$7,L400&lt;$B$2*'SFV+BESS'!$I$9),$B$2*'SFV+BESS'!$I$9-L400,IF(AND(E401&gt;0,E401*$B$4+L400&lt;=$B$2*'SFV+BESS'!$I$9,E401&gt;'SFV+BESS'!$I$7),'SFV+BESS'!$I$7,0))))</f>
        <v>0</v>
      </c>
      <c r="G401" s="27">
        <f>IF(AND(E401&lt;0,L400+E401/$B$5&gt;$H$2,-E401/'Carga-Descarga Año'!$B$5&lt;'SFV+BESS'!$I$7),E401/$B$5,IF(AND(E401&lt;0,L400+E401/$B$5&gt;$H$2,-E401/'Carga-Descarga Año'!$B$5&gt;'SFV+BESS'!$I$7),-'SFV+BESS'!$I$7,IF(AND(E401&lt;0,L400+E401/$B$5&lt;$H$2),-MIN('SFV+BESS'!$I$7,L400-$H$2),0)))</f>
        <v>-51.216253829166732</v>
      </c>
      <c r="I401" s="38">
        <f t="shared" si="473"/>
        <v>70.656558862291604</v>
      </c>
      <c r="J401" s="27">
        <f t="shared" si="475"/>
        <v>48.655441137708394</v>
      </c>
      <c r="K401" s="27">
        <f t="shared" si="474"/>
        <v>0</v>
      </c>
      <c r="L401" s="28">
        <f>IF((L400+F401+G401)&gt;=$B$2*'SFV+BESS'!$I$9, $B$2*'SFV+BESS'!$I$9, (L400+F401+G401))</f>
        <v>122.39624617083325</v>
      </c>
      <c r="M401" s="110">
        <f t="shared" si="476"/>
        <v>0</v>
      </c>
      <c r="R401" s="251"/>
      <c r="S401" s="48">
        <v>16.3333333333333</v>
      </c>
      <c r="T401" s="2">
        <f t="shared" si="461"/>
        <v>61.850962829188468</v>
      </c>
      <c r="U401" s="2">
        <f>Gen_Cons_Horario!B1171</f>
        <v>41.013500000000008</v>
      </c>
      <c r="V401" s="35">
        <f t="shared" si="436"/>
        <v>20.83746282918846</v>
      </c>
      <c r="W401" s="116">
        <f>IF(AND(V401&gt;0,V401*$B$4+AC400&lt;=$B$2*'SFV+BESS'!$I$9,V401&lt;'SFV+BESS'!$I$7), V401*$B$4, IF(AND(V401&gt;0,V401*$B$4+AC400&gt;$B$2*'SFV+BESS'!$I$9,V401*$B$4&lt;'SFV+BESS'!$I$7),$B$2*'SFV+BESS'!$I$9-AC400,IF(AND(V401&gt;0,V401*$B$4+AC400&gt;$B$2*'SFV+BESS'!$I$9,V401*$B$4&gt;'SFV+BESS'!$I$7,AC400&lt;$B$2*'SFV+BESS'!$I$9),$B$2*'SFV+BESS'!$I$9-AC400,IF(AND(V401&gt;0,V401*$B$4+AC400&lt;=$B$2*'SFV+BESS'!$I$9,V401&gt;'SFV+BESS'!$I$7),'SFV+BESS'!$I$7,0))))</f>
        <v>0</v>
      </c>
      <c r="X401" s="27">
        <f>IF(AND(V401&lt;0,AC400+V401/$B$5&gt;$H$2,-V401/'Carga-Descarga Año'!$B$5&lt;'SFV+BESS'!$I$7),V401/$B$5,IF(AND(V401&lt;0,AC400+V401/$B$5&gt;$H$2,-V401/'Carga-Descarga Año'!$B$5&gt;'SFV+BESS'!$I$7),-'SFV+BESS'!$I$7,IF(AND(V401&lt;0,AC400+V401/$B$5&lt;$H$2),-MIN('SFV+BESS'!$I$7,AC400-$H$2),0)))</f>
        <v>0</v>
      </c>
      <c r="Z401" s="33">
        <f t="shared" si="502"/>
        <v>41.013500000000008</v>
      </c>
      <c r="AA401" s="27">
        <f t="shared" si="477"/>
        <v>0</v>
      </c>
      <c r="AB401" s="27">
        <f t="shared" si="501"/>
        <v>0</v>
      </c>
      <c r="AC401" s="28">
        <f>IF((AC400+W401+X401)&gt;=$B$2*'SFV+BESS'!$I$9, $B$2*'SFV+BESS'!$I$9, (AC400+W401+X401))</f>
        <v>173.61249999999998</v>
      </c>
      <c r="AD401" s="110">
        <f t="shared" si="478"/>
        <v>20.83746282918846</v>
      </c>
      <c r="AI401" s="251"/>
      <c r="AJ401" s="48">
        <v>16.3333333333333</v>
      </c>
      <c r="AK401" s="52">
        <f t="shared" si="462"/>
        <v>49.086071190777005</v>
      </c>
      <c r="AL401" s="33">
        <f>Gen_Cons_Horario!B1843</f>
        <v>59.656000000000006</v>
      </c>
      <c r="AM401" s="35">
        <f t="shared" si="437"/>
        <v>-10.569928809223001</v>
      </c>
      <c r="AN401" s="116">
        <f>IF(AND(AM401&gt;0,AM401*$B$4+AT400&lt;=$B$2*'SFV+BESS'!$I$9,AM401&lt;'SFV+BESS'!$I$7), AM401*$B$4, IF(AND(AM401&gt;0,AM401*$B$4+AT400&gt;$B$2*'SFV+BESS'!$I$9,AM401*$B$4&lt;'SFV+BESS'!$I$7),$B$2*'SFV+BESS'!$I$9-AT400,IF(AND(AM401&gt;0,AM401*$B$4+AT400&gt;$B$2*'SFV+BESS'!$I$9,AM401*$B$4&gt;'SFV+BESS'!$I$7,AT400&lt;$B$2*'SFV+BESS'!$I$9),$B$2*'SFV+BESS'!$I$9-AT400,IF(AND(AM401&gt;0,AM401*$B$4+AT400&lt;=$B$2*'SFV+BESS'!$I$9,AM401&gt;'SFV+BESS'!$I$7),'SFV+BESS'!$I$7,0))))</f>
        <v>0</v>
      </c>
      <c r="AO401" s="27">
        <f>IF(AND(AM401&lt;0,AT400+AM401/$B$5&gt;$H$2,-AM401/'Carga-Descarga Año'!$B$5&lt;'SFV+BESS'!$I$7),AM401/$B$5,IF(AND(AM401&lt;0,AT400+AM401/$B$5&gt;$H$2,-AM401/'Carga-Descarga Año'!$B$5&gt;'SFV+BESS'!$I$7),-'SFV+BESS'!$I$7,IF(AND(AM401&lt;0,AT400+AM401/$B$5&lt;$H$2),-MIN('SFV+BESS'!$I$7,AT400-$H$2),0)))</f>
        <v>-11.126240851813685</v>
      </c>
      <c r="AP401" s="33"/>
      <c r="AQ401" s="33">
        <f t="shared" si="443"/>
        <v>49.086071190777005</v>
      </c>
      <c r="AR401" s="27">
        <f t="shared" si="479"/>
        <v>10.569928809223001</v>
      </c>
      <c r="AS401" s="27">
        <f t="shared" si="444"/>
        <v>0</v>
      </c>
      <c r="AT401" s="28">
        <f>IF((AT400+AN401+AO401)&gt;=$B$2*'SFV+BESS'!$I$9, $B$2*'SFV+BESS'!$I$9, (AT400+AN401+AO401))</f>
        <v>162.48625914818629</v>
      </c>
      <c r="AU401" s="110">
        <f t="shared" si="480"/>
        <v>0</v>
      </c>
      <c r="AZ401" s="251"/>
      <c r="BA401" s="48">
        <v>16.3333333333333</v>
      </c>
      <c r="BB401" s="33">
        <f t="shared" si="463"/>
        <v>20.518647630804924</v>
      </c>
      <c r="BC401" s="33">
        <f>Gen_Cons_Horario!B2587</f>
        <v>0</v>
      </c>
      <c r="BD401" s="35">
        <f t="shared" si="438"/>
        <v>20.518647630804924</v>
      </c>
      <c r="BE401" s="116">
        <f>IF(AND(BD401&gt;0,BD401*$B$4+BK400&lt;=$B$2*'SFV+BESS'!$I$9,BD401&lt;'SFV+BESS'!$I$7), BD401*$B$4, IF(AND(BD401&gt;0,BD401*$B$4+BK400&gt;$B$2*'SFV+BESS'!$I$9,BD401*$B$4&lt;'SFV+BESS'!$I$7),$B$2*'SFV+BESS'!$I$9-BK400,IF(AND(BD401&gt;0,BD401*$B$4+BK400&gt;$B$2*'SFV+BESS'!$I$9,BD401*$B$4&gt;'SFV+BESS'!$I$7,BK400&lt;$B$2*'SFV+BESS'!$I$9),$B$2*'SFV+BESS'!$I$9-BK400,IF(AND(BD401&gt;0,BD401*$B$4+BK400&lt;=$B$2*'SFV+BESS'!$I$9,BD401&gt;'SFV+BESS'!$I$7),'SFV+BESS'!$I$7,0))))</f>
        <v>0</v>
      </c>
      <c r="BF401" s="27">
        <f>IF(AND(BD401&lt;0,BK400+BD401/$B$5&gt;$H$2,-BD401/'Carga-Descarga Año'!$B$5&lt;'SFV+BESS'!$I$7),BD401/$B$5,IF(AND(BD401&lt;0,BK400+BD401/$B$5&gt;$H$2,-BD401/'Carga-Descarga Año'!$B$5&gt;'SFV+BESS'!$I$7),-'SFV+BESS'!$I$7,IF(AND(BD401&lt;0,BK400+BD401/$B$5&lt;$H$2),-MIN('SFV+BESS'!$I$7,BK400-$H$2),0)))</f>
        <v>0</v>
      </c>
      <c r="BG401" s="33"/>
      <c r="BH401" s="33">
        <f t="shared" si="445"/>
        <v>0</v>
      </c>
      <c r="BI401" s="27">
        <f t="shared" si="481"/>
        <v>0</v>
      </c>
      <c r="BJ401" s="27">
        <f t="shared" si="446"/>
        <v>0</v>
      </c>
      <c r="BK401" s="28">
        <f>IF((BK400+BE401+BF401)&gt;=$B$2*'SFV+BESS'!$I$9, $B$2*'SFV+BESS'!$I$9, (BK400+BE401+BF401))</f>
        <v>173.61249999999998</v>
      </c>
      <c r="BL401" s="110">
        <f t="shared" si="482"/>
        <v>20.518647630804924</v>
      </c>
      <c r="BQ401" s="251"/>
      <c r="BR401" s="48">
        <v>16.3333333333333</v>
      </c>
      <c r="BS401" s="33">
        <f t="shared" si="464"/>
        <v>1.3517615596903494</v>
      </c>
      <c r="BT401" s="33">
        <f>Gen_Cons_Horario!B3307</f>
        <v>0</v>
      </c>
      <c r="BU401" s="35">
        <f t="shared" si="439"/>
        <v>1.3517615596903494</v>
      </c>
      <c r="BV401" s="116">
        <f>IF(AND(BU401&gt;0,BU401*$B$4+CB400&lt;=$B$2*'SFV+BESS'!$I$9,BU401&lt;'SFV+BESS'!$I$7), BU401*$B$4, IF(AND(BU401&gt;0,BU401*$B$4+CB400&gt;$B$2*'SFV+BESS'!$I$9,BU401*$B$4&lt;'SFV+BESS'!$I$7),$B$2*'SFV+BESS'!$I$9-CB400,IF(AND(BU401&gt;0,BU401*$B$4+CB400&gt;$B$2*'SFV+BESS'!$I$9,BU401*$B$4&gt;'SFV+BESS'!$I$7,CB400&lt;$B$2*'SFV+BESS'!$I$9),$B$2*'SFV+BESS'!$I$9-CB400,IF(AND(BU401&gt;0,BU401*$B$4+CB400&lt;=$B$2*'SFV+BESS'!$I$9,BU401&gt;'SFV+BESS'!$I$7),'SFV+BESS'!$I$7,0))))</f>
        <v>0</v>
      </c>
      <c r="BW401" s="27">
        <f>IF(AND(BU401&lt;0,CB400+BU401/$B$5&gt;$H$2,-BU401/'Carga-Descarga Año'!$B$5&lt;'SFV+BESS'!$I$7),BU401/$B$5,IF(AND(BU401&lt;0,CB400+BU401/$B$5&gt;$H$2,-BU401/'Carga-Descarga Año'!$B$5&gt;'SFV+BESS'!$I$7),-'SFV+BESS'!$I$7,IF(AND(BU401&lt;0,CB400+BU401/$B$5&lt;$H$2),-MIN('SFV+BESS'!$I$7,CB400-$H$2),0)))</f>
        <v>0</v>
      </c>
      <c r="BX401" s="33"/>
      <c r="BY401" s="33">
        <f t="shared" si="447"/>
        <v>0</v>
      </c>
      <c r="BZ401" s="27">
        <f t="shared" si="483"/>
        <v>0</v>
      </c>
      <c r="CA401" s="27">
        <f t="shared" si="484"/>
        <v>0</v>
      </c>
      <c r="CB401" s="28">
        <f>IF((CB400+BV401+BW401)&gt;=$B$2*'SFV+BESS'!$I$9, $B$2*'SFV+BESS'!$I$9, (CB400+BV401+BW401))</f>
        <v>173.61249999999998</v>
      </c>
      <c r="CC401" s="110">
        <f t="shared" si="485"/>
        <v>1.3517615596903494</v>
      </c>
      <c r="CH401" s="251"/>
      <c r="CI401" s="48">
        <v>16.3333333333333</v>
      </c>
      <c r="CJ401" s="33">
        <f t="shared" si="465"/>
        <v>0</v>
      </c>
      <c r="CK401" s="33">
        <f>Gen_Cons_Horario!B4051</f>
        <v>0</v>
      </c>
      <c r="CL401" s="35">
        <f t="shared" si="440"/>
        <v>0</v>
      </c>
      <c r="CM401" s="116">
        <f>IF(AND(CL401&gt;0,CL401*$B$4+CS400&lt;=$B$2*'SFV+BESS'!$I$9,CL401&lt;'SFV+BESS'!$I$7), CL401*$B$4, IF(AND(CL401&gt;0,CL401*$B$4+CS400&gt;$B$2*'SFV+BESS'!$I$9,CL401*$B$4&lt;'SFV+BESS'!$I$7),$B$2*'SFV+BESS'!$I$9-CS400,IF(AND(CL401&gt;0,CL401*$B$4+CS400&gt;$B$2*'SFV+BESS'!$I$9,CL401*$B$4&gt;'SFV+BESS'!$I$7,CS400&lt;$B$2*'SFV+BESS'!$I$9),$B$2*'SFV+BESS'!$I$9-CS400,IF(AND(CL401&gt;0,CL401*$B$4+CS400&lt;=$B$2*'SFV+BESS'!$I$9,CL401&gt;'SFV+BESS'!$I$7),'SFV+BESS'!$I$7,0))))</f>
        <v>0</v>
      </c>
      <c r="CN401" s="27">
        <f>IF(AND(CL401&lt;0,CS400+CL401/$B$5&gt;$H$2,-CL401/'Carga-Descarga Año'!$B$5&lt;'SFV+BESS'!$I$7),CL401/$B$5,IF(AND(CL401&lt;0,CS400+CL401/$B$5&gt;$H$2,-CL401/'Carga-Descarga Año'!$B$5&gt;'SFV+BESS'!$I$7),-'SFV+BESS'!$I$7,IF(AND(CL401&lt;0,CS400+CL401/$B$5&lt;$H$2),-MIN('SFV+BESS'!$I$7,CS400-$H$2),0)))</f>
        <v>0</v>
      </c>
      <c r="CO401" s="33"/>
      <c r="CP401" s="33">
        <f t="shared" si="448"/>
        <v>0</v>
      </c>
      <c r="CQ401" s="27">
        <f t="shared" si="486"/>
        <v>0</v>
      </c>
      <c r="CR401" s="27">
        <f t="shared" si="449"/>
        <v>0</v>
      </c>
      <c r="CS401" s="28">
        <f>IF((CS400+CM401+CN401)&gt;=$B$2*'SFV+BESS'!$I$9, $B$2*'SFV+BESS'!$I$9, (CS400+CM401+CN401))</f>
        <v>173.61249999999998</v>
      </c>
      <c r="CT401" s="110">
        <f t="shared" si="487"/>
        <v>0</v>
      </c>
      <c r="CY401" s="251"/>
      <c r="CZ401" s="48">
        <v>16.3333333333333</v>
      </c>
      <c r="DA401" s="33">
        <f t="shared" si="466"/>
        <v>0</v>
      </c>
      <c r="DB401" s="33">
        <f>Gen_Cons_Horario!B4771</f>
        <v>0</v>
      </c>
      <c r="DC401" s="35">
        <f t="shared" ref="DC401:DC464" si="503">DA401-DB401</f>
        <v>0</v>
      </c>
      <c r="DD401" s="116">
        <f>IF(AND(DC401&gt;0,DC401*$B$4+DJ400&lt;=$B$2*'SFV+BESS'!$I$9,DC401&lt;'SFV+BESS'!$I$7), DC401*$B$4, IF(AND(DC401&gt;0,DC401*$B$4+DJ400&gt;$B$2*'SFV+BESS'!$I$9,DC401*$B$4&lt;'SFV+BESS'!$I$7),$B$2*'SFV+BESS'!$I$9-DJ400,IF(AND(DC401&gt;0,DC401*$B$4+DJ400&gt;$B$2*'SFV+BESS'!$I$9,DC401*$B$4&gt;'SFV+BESS'!$I$7,DJ400&lt;$B$2*'SFV+BESS'!$I$9),$B$2*'SFV+BESS'!$I$9-DJ400,IF(AND(DC401&gt;0,DC401*$B$4+DJ400&lt;=$B$2*'SFV+BESS'!$I$9,DC401&gt;'SFV+BESS'!$I$7),'SFV+BESS'!$I$7,0))))</f>
        <v>0</v>
      </c>
      <c r="DE401" s="27">
        <f>IF(AND(DC401&lt;0,DJ400+DC401/$B$5&gt;$H$2,-DC401/'Carga-Descarga Año'!$B$5&lt;'SFV+BESS'!$I$7),DC401/$B$5,IF(AND(DC401&lt;0,DJ400+DC401/$B$5&gt;$H$2,-DC401/'Carga-Descarga Año'!$B$5&gt;'SFV+BESS'!$I$7),-'SFV+BESS'!$I$7,IF(AND(DC401&lt;0,DJ400+DC401/$B$5&lt;$H$2),-MIN('SFV+BESS'!$I$7,DJ400-$H$2),0)))</f>
        <v>0</v>
      </c>
      <c r="DF401" s="33"/>
      <c r="DG401" s="33">
        <f t="shared" si="450"/>
        <v>0</v>
      </c>
      <c r="DH401" s="27">
        <f t="shared" si="488"/>
        <v>0</v>
      </c>
      <c r="DI401" s="27">
        <f t="shared" si="489"/>
        <v>0</v>
      </c>
      <c r="DJ401" s="28">
        <f>IF((DJ400+DD401+DE401)&gt;=$B$2*'SFV+BESS'!$I$9, $B$2*'SFV+BESS'!$I$9, (DJ400+DD401+DE401))</f>
        <v>173.61249999999998</v>
      </c>
      <c r="DK401" s="110">
        <f t="shared" si="490"/>
        <v>0</v>
      </c>
      <c r="DP401" s="251"/>
      <c r="DQ401" s="48">
        <v>16.3333333333333</v>
      </c>
      <c r="DR401" s="33">
        <f t="shared" si="467"/>
        <v>6.4835279294787034</v>
      </c>
      <c r="DS401" s="33">
        <f>Gen_Cons_Horario!B5515</f>
        <v>0</v>
      </c>
      <c r="DT401" s="35">
        <f t="shared" ref="DT401:DT464" si="504">DR401-DS401</f>
        <v>6.4835279294787034</v>
      </c>
      <c r="DU401" s="116">
        <f>IF(AND(DT401&gt;0,DT401*$B$4+EA400&lt;=$B$2*'SFV+BESS'!$I$9,DT401&lt;'SFV+BESS'!$I$7), DT401*$B$4, IF(AND(DT401&gt;0,DT401*$B$4+EA400&gt;$B$2*'SFV+BESS'!$I$9,DT401*$B$4&lt;'SFV+BESS'!$I$7),$B$2*'SFV+BESS'!$I$9-EA400,IF(AND(DT401&gt;0,DT401*$B$4+EA400&gt;$B$2*'SFV+BESS'!$I$9,DT401*$B$4&gt;'SFV+BESS'!$I$7,EA400&lt;$B$2*'SFV+BESS'!$I$9),$B$2*'SFV+BESS'!$I$9-EA400,IF(AND(DT401&gt;0,DT401*$B$4+EA400&lt;=$B$2*'SFV+BESS'!$I$9,DT401&gt;'SFV+BESS'!$I$7),'SFV+BESS'!$I$7,0))))</f>
        <v>0</v>
      </c>
      <c r="DV401" s="27">
        <f>IF(AND(DT401&lt;0,EA400+DT401/$B$5&gt;$H$2,-DT401/'Carga-Descarga Año'!$B$5&lt;'SFV+BESS'!$I$7),DT401/$B$5,IF(AND(DT401&lt;0,EA400+DT401/$B$5&gt;$H$2,-DT401/'Carga-Descarga Año'!$B$5&gt;'SFV+BESS'!$I$7),-'SFV+BESS'!$I$7,IF(AND(DT401&lt;0,EA400+DT401/$B$5&lt;$H$2),-MIN('SFV+BESS'!$I$7,EA400-$H$2),0)))</f>
        <v>0</v>
      </c>
      <c r="DW401" s="33"/>
      <c r="DX401" s="33">
        <f t="shared" si="451"/>
        <v>0</v>
      </c>
      <c r="DY401" s="27">
        <f t="shared" si="491"/>
        <v>0</v>
      </c>
      <c r="DZ401" s="27">
        <f t="shared" si="452"/>
        <v>0</v>
      </c>
      <c r="EA401" s="28">
        <f>IF((EA400+DU401+DV401)&gt;=$B$2*'SFV+BESS'!$I$9, $B$2*'SFV+BESS'!$I$9, (EA400+DU401+DV401))</f>
        <v>173.61249999999998</v>
      </c>
      <c r="EB401" s="110">
        <f t="shared" si="492"/>
        <v>6.4835279294787034</v>
      </c>
      <c r="EG401" s="251"/>
      <c r="EH401" s="48">
        <v>16.3333333333333</v>
      </c>
      <c r="EI401" s="33">
        <f t="shared" si="468"/>
        <v>40.108563582829348</v>
      </c>
      <c r="EJ401" s="33">
        <f>Gen_Cons_Horario!B6259</f>
        <v>0</v>
      </c>
      <c r="EK401" s="35">
        <f t="shared" ref="EK401:EK464" si="505">EI401-EJ401</f>
        <v>40.108563582829348</v>
      </c>
      <c r="EL401" s="116">
        <f>IF(AND(EK401&gt;0,EK401*$B$4+ER400&lt;=$B$2*'SFV+BESS'!$I$9,EK401&lt;'SFV+BESS'!$I$7), EK401*$B$4, IF(AND(EK401&gt;0,EK401*$B$4+ER400&gt;$B$2*'SFV+BESS'!$I$9,EK401*$B$4&lt;'SFV+BESS'!$I$7),$B$2*'SFV+BESS'!$I$9-ER400,IF(AND(EK401&gt;0,EK401*$B$4+ER400&gt;$B$2*'SFV+BESS'!$I$9,EK401*$B$4&gt;'SFV+BESS'!$I$7,ER400&lt;$B$2*'SFV+BESS'!$I$9),$B$2*'SFV+BESS'!$I$9-ER400,IF(AND(EK401&gt;0,EK401*$B$4+ER400&lt;=$B$2*'SFV+BESS'!$I$9,EK401&gt;'SFV+BESS'!$I$7),'SFV+BESS'!$I$7,0))))</f>
        <v>0</v>
      </c>
      <c r="EM401" s="27">
        <f>IF(AND(EK401&lt;0,ER400+EK401/$B$5&gt;$H$2,-EK401/'Carga-Descarga Año'!$B$5&lt;'SFV+BESS'!$I$7),EK401/$B$5,IF(AND(EK401&lt;0,ER400+EK401/$B$5&gt;$H$2,-EK401/'Carga-Descarga Año'!$B$5&gt;'SFV+BESS'!$I$7),-'SFV+BESS'!$I$7,IF(AND(EK401&lt;0,ER400+EK401/$B$5&lt;$H$2),-MIN('SFV+BESS'!$I$7,ER400-$H$2),0)))</f>
        <v>0</v>
      </c>
      <c r="EN401" s="33"/>
      <c r="EO401" s="33">
        <f t="shared" si="453"/>
        <v>0</v>
      </c>
      <c r="EP401" s="27">
        <f t="shared" si="493"/>
        <v>0</v>
      </c>
      <c r="EQ401" s="27">
        <f t="shared" si="454"/>
        <v>0</v>
      </c>
      <c r="ER401" s="28">
        <f>IF((ER400+EL401+EM401)&gt;=$B$2*'SFV+BESS'!$I$9, $B$2*'SFV+BESS'!$I$9, (ER400+EL401+EM401))</f>
        <v>173.61249999999998</v>
      </c>
      <c r="ES401" s="110">
        <f t="shared" si="494"/>
        <v>40.108563582829348</v>
      </c>
      <c r="EX401" s="251"/>
      <c r="EY401" s="48">
        <v>16.3333333333333</v>
      </c>
      <c r="EZ401" s="33">
        <f t="shared" si="469"/>
        <v>65.465247118483433</v>
      </c>
      <c r="FA401" s="33">
        <f>Gen_Cons_Horario!B6979</f>
        <v>0</v>
      </c>
      <c r="FB401" s="35">
        <f t="shared" ref="FB401:FB464" si="506">EZ401-FA401</f>
        <v>65.465247118483433</v>
      </c>
      <c r="FC401" s="116">
        <f>IF(AND(FB401&gt;0,FB401*$B$4+FI400&lt;=$B$2*'SFV+BESS'!$I$9,FB401&lt;'SFV+BESS'!$I$7), FB401*$B$4, IF(AND(FB401&gt;0,FB401*$B$4+FI400&gt;$B$2*'SFV+BESS'!$I$9,FB401*$B$4&lt;'SFV+BESS'!$I$7),$B$2*'SFV+BESS'!$I$9-FI400,IF(AND(FB401&gt;0,FB401*$B$4+FI400&gt;$B$2*'SFV+BESS'!$I$9,FB401*$B$4&gt;'SFV+BESS'!$I$7,FI400&lt;$B$2*'SFV+BESS'!$I$9),$B$2*'SFV+BESS'!$I$9-FI400,IF(AND(FB401&gt;0,FB401*$B$4+FI400&lt;=$B$2*'SFV+BESS'!$I$9,FB401&gt;'SFV+BESS'!$I$7),'SFV+BESS'!$I$7,0))))</f>
        <v>0</v>
      </c>
      <c r="FD401" s="27">
        <f>IF(AND(FB401&lt;0,FI400+FB401/$B$5&gt;$H$2,-FB401/'Carga-Descarga Año'!$B$5&lt;'SFV+BESS'!$I$7),FB401/$B$5,IF(AND(FB401&lt;0,FI400+FB401/$B$5&gt;$H$2,-FB401/'Carga-Descarga Año'!$B$5&gt;'SFV+BESS'!$I$7),-'SFV+BESS'!$I$7,IF(AND(FB401&lt;0,FI400+FB401/$B$5&lt;$H$2),-MIN('SFV+BESS'!$I$7,FI400-$H$2),0)))</f>
        <v>0</v>
      </c>
      <c r="FE401" s="33"/>
      <c r="FF401" s="33">
        <f t="shared" si="455"/>
        <v>0</v>
      </c>
      <c r="FG401" s="27">
        <f t="shared" si="495"/>
        <v>0</v>
      </c>
      <c r="FH401" s="27">
        <f t="shared" si="456"/>
        <v>0</v>
      </c>
      <c r="FI401" s="28">
        <f>IF((FI400+FC401+FD401)&gt;=$B$2*'SFV+BESS'!$I$9, $B$2*'SFV+BESS'!$I$9, (FI400+FC401+FD401))</f>
        <v>173.61249999999998</v>
      </c>
      <c r="FJ401" s="110">
        <f t="shared" si="496"/>
        <v>65.465247118483433</v>
      </c>
      <c r="FO401" s="251"/>
      <c r="FP401" s="48">
        <v>16.3333333333333</v>
      </c>
      <c r="FQ401" s="33">
        <f t="shared" si="470"/>
        <v>73.71429995891431</v>
      </c>
      <c r="FR401" s="33">
        <f>Gen_Cons_Horario!B7723</f>
        <v>37.285000000000004</v>
      </c>
      <c r="FS401" s="35">
        <f t="shared" ref="FS401:FS464" si="507">FQ401-FR401</f>
        <v>36.429299958914307</v>
      </c>
      <c r="FT401" s="116">
        <f>IF(AND(FS401&gt;0,FS401*$B$4+FZ400&lt;=$B$2*'SFV+BESS'!$I$9,FS401&lt;'SFV+BESS'!$I$7), FS401*$B$4, IF(AND(FS401&gt;0,FS401*$B$4+FZ400&gt;$B$2*'SFV+BESS'!$I$9,FS401*$B$4&lt;'SFV+BESS'!$I$7),$B$2*'SFV+BESS'!$I$9-FZ400,IF(AND(FS401&gt;0,FS401*$B$4+FZ400&gt;$B$2*'SFV+BESS'!$I$9,FS401*$B$4&gt;'SFV+BESS'!$I$7,FZ400&lt;$B$2*'SFV+BESS'!$I$9),$B$2*'SFV+BESS'!$I$9-FZ400,IF(AND(FS401&gt;0,FS401*$B$4+FZ400&lt;=$B$2*'SFV+BESS'!$I$9,FS401&gt;'SFV+BESS'!$I$7),'SFV+BESS'!$I$7,0))))</f>
        <v>0</v>
      </c>
      <c r="FU401" s="27">
        <f>IF(AND(FS401&lt;0,FZ400+FS401/$B$5&gt;$H$2,-FS401/'Carga-Descarga Año'!$B$5&lt;'SFV+BESS'!$I$7),FS401/$B$5,IF(AND(FS401&lt;0,FZ400+FS401/$B$5&gt;$H$2,-FS401/'Carga-Descarga Año'!$B$5&gt;'SFV+BESS'!$I$7),-'SFV+BESS'!$I$7,IF(AND(FS401&lt;0,FZ400+FS401/$B$5&lt;$H$2),-MIN('SFV+BESS'!$I$7,FZ400-$H$2),0)))</f>
        <v>0</v>
      </c>
      <c r="FV401" s="33"/>
      <c r="FW401" s="33">
        <f t="shared" si="457"/>
        <v>37.285000000000004</v>
      </c>
      <c r="FX401" s="27">
        <f t="shared" si="497"/>
        <v>0</v>
      </c>
      <c r="FY401" s="27">
        <f t="shared" si="458"/>
        <v>0</v>
      </c>
      <c r="FZ401" s="28">
        <f>IF((FZ400+FT401+FU401)&gt;=$B$2*'SFV+BESS'!$I$9, $B$2*'SFV+BESS'!$I$9, (FZ400+FT401+FU401))</f>
        <v>173.61249999999998</v>
      </c>
      <c r="GA401" s="110">
        <f t="shared" si="498"/>
        <v>36.429299958914307</v>
      </c>
      <c r="GF401" s="251"/>
      <c r="GG401" s="48">
        <v>16.3333333333333</v>
      </c>
      <c r="GH401" s="33">
        <f t="shared" si="471"/>
        <v>70.863960389078386</v>
      </c>
      <c r="GI401" s="33">
        <f>Gen_Cons_Horario!B8443</f>
        <v>78.298500000000004</v>
      </c>
      <c r="GJ401" s="35">
        <f t="shared" si="441"/>
        <v>-7.4345396109216182</v>
      </c>
      <c r="GK401" s="116">
        <f>IF(AND(GJ401&gt;0,GJ401*$B$4+GQ400&lt;=$B$2*'SFV+BESS'!$I$9,GJ401&lt;'SFV+BESS'!$I$7), GJ401*$B$4, IF(AND(GJ401&gt;0,GJ401*$B$4+GQ400&gt;$B$2*'SFV+BESS'!$I$9,GJ401*$B$4&lt;'SFV+BESS'!$I$7),$B$2*'SFV+BESS'!$I$9-GQ400,IF(AND(GJ401&gt;0,GJ401*$B$4+GQ400&gt;$B$2*'SFV+BESS'!$I$9,GJ401*$B$4&gt;'SFV+BESS'!$I$7,GQ400&lt;$B$2*'SFV+BESS'!$I$9),$B$2*'SFV+BESS'!$I$9-GQ400,IF(AND(GJ401&gt;0,GJ401*$B$4+GQ400&lt;=$B$2*'SFV+BESS'!$I$9,GJ401&gt;'SFV+BESS'!$I$7),'SFV+BESS'!$I$7,0))))</f>
        <v>0</v>
      </c>
      <c r="GL401" s="27">
        <f>IF(AND(GJ401&lt;0,GQ400+GJ401/$B$5&gt;$H$2,-GJ401/'Carga-Descarga Año'!$B$5&lt;'SFV+BESS'!$I$7),GJ401/$B$5,IF(AND(GJ401&lt;0,GQ400+GJ401/$B$5&gt;$H$2,-GJ401/'Carga-Descarga Año'!$B$5&gt;'SFV+BESS'!$I$7),-'SFV+BESS'!$I$7,IF(AND(GJ401&lt;0,GQ400+GJ401/$B$5&lt;$H$2),-MIN('SFV+BESS'!$I$7,GQ400-$H$2),0)))</f>
        <v>-7.8258311693911775</v>
      </c>
      <c r="GM401" s="33"/>
      <c r="GN401" s="33">
        <f t="shared" si="459"/>
        <v>70.863960389078386</v>
      </c>
      <c r="GO401" s="27">
        <f t="shared" si="499"/>
        <v>7.4345396109216182</v>
      </c>
      <c r="GP401" s="27">
        <f t="shared" si="460"/>
        <v>0</v>
      </c>
      <c r="GQ401" s="28">
        <f>IF((GQ400+GK401+GL401)&gt;=$B$2*'SFV+BESS'!$I$9, $B$2*'SFV+BESS'!$I$9, (GQ400+GK401+GL401))</f>
        <v>164.6493988127653</v>
      </c>
      <c r="GR401" s="110">
        <f t="shared" si="500"/>
        <v>0</v>
      </c>
    </row>
    <row r="402" spans="1:200">
      <c r="A402" s="249"/>
      <c r="B402" s="48">
        <v>16.375</v>
      </c>
      <c r="C402" s="38">
        <f t="shared" si="442"/>
        <v>87.219064057968581</v>
      </c>
      <c r="D402" s="2">
        <f>Gen_Cons_Horario!B428</f>
        <v>119.312</v>
      </c>
      <c r="E402" s="140">
        <f t="shared" si="472"/>
        <v>-32.092935942031417</v>
      </c>
      <c r="F402" s="116">
        <f>IF(AND(E402&gt;0,E402*$B$4+L401&lt;=$B$2*'SFV+BESS'!$I$9,E402&lt;'SFV+BESS'!$I$7), E402*$B$4, IF(AND(E402&gt;0,E402*$B$4+L401&gt;$B$2*'SFV+BESS'!$I$9,E402*$B$4&lt;'SFV+BESS'!$I$7),$B$2*'SFV+BESS'!$I$9-L401,IF(AND(E402&gt;0,E402*$B$4+L401&gt;$B$2*'SFV+BESS'!$I$9,E402*$B$4&gt;'SFV+BESS'!$I$7,L401&lt;$B$2*'SFV+BESS'!$I$9),$B$2*'SFV+BESS'!$I$9-L401,IF(AND(E402&gt;0,E402*$B$4+L401&lt;=$B$2*'SFV+BESS'!$I$9,E402&gt;'SFV+BESS'!$I$7),'SFV+BESS'!$I$7,0))))</f>
        <v>0</v>
      </c>
      <c r="G402" s="27">
        <f>IF(AND(E402&lt;0,L401+E402/$B$5&gt;$H$2,-E402/'Carga-Descarga Año'!$B$5&lt;'SFV+BESS'!$I$7),E402/$B$5,IF(AND(E402&lt;0,L401+E402/$B$5&gt;$H$2,-E402/'Carga-Descarga Año'!$B$5&gt;'SFV+BESS'!$I$7),-'SFV+BESS'!$I$7,IF(AND(E402&lt;0,L401+E402/$B$5&lt;$H$2),-MIN('SFV+BESS'!$I$7,L401-$H$2),0)))</f>
        <v>-33.782037833717283</v>
      </c>
      <c r="I402" s="38">
        <f t="shared" si="473"/>
        <v>87.219064057968581</v>
      </c>
      <c r="J402" s="27">
        <f t="shared" si="475"/>
        <v>32.092935942031417</v>
      </c>
      <c r="K402" s="27">
        <f t="shared" si="474"/>
        <v>0</v>
      </c>
      <c r="L402" s="28">
        <f>IF((L401+F402+G402)&gt;=$B$2*'SFV+BESS'!$I$9, $B$2*'SFV+BESS'!$I$9, (L401+F402+G402))</f>
        <v>88.614208337115969</v>
      </c>
      <c r="M402" s="110">
        <f t="shared" si="476"/>
        <v>0</v>
      </c>
      <c r="R402" s="251"/>
      <c r="S402" s="48">
        <v>16.375</v>
      </c>
      <c r="T402" s="2">
        <f t="shared" si="461"/>
        <v>82.304323553126451</v>
      </c>
      <c r="U402" s="2">
        <f>Gen_Cons_Horario!B1172</f>
        <v>41.013500000000008</v>
      </c>
      <c r="V402" s="35">
        <f t="shared" si="436"/>
        <v>41.290823553126444</v>
      </c>
      <c r="W402" s="116">
        <f>IF(AND(V402&gt;0,V402*$B$4+AC401&lt;=$B$2*'SFV+BESS'!$I$9,V402&lt;'SFV+BESS'!$I$7), V402*$B$4, IF(AND(V402&gt;0,V402*$B$4+AC401&gt;$B$2*'SFV+BESS'!$I$9,V402*$B$4&lt;'SFV+BESS'!$I$7),$B$2*'SFV+BESS'!$I$9-AC401,IF(AND(V402&gt;0,V402*$B$4+AC401&gt;$B$2*'SFV+BESS'!$I$9,V402*$B$4&gt;'SFV+BESS'!$I$7,AC401&lt;$B$2*'SFV+BESS'!$I$9),$B$2*'SFV+BESS'!$I$9-AC401,IF(AND(V402&gt;0,V402*$B$4+AC401&lt;=$B$2*'SFV+BESS'!$I$9,V402&gt;'SFV+BESS'!$I$7),'SFV+BESS'!$I$7,0))))</f>
        <v>0</v>
      </c>
      <c r="X402" s="27">
        <f>IF(AND(V402&lt;0,AC401+V402/$B$5&gt;$H$2,-V402/'Carga-Descarga Año'!$B$5&lt;'SFV+BESS'!$I$7),V402/$B$5,IF(AND(V402&lt;0,AC401+V402/$B$5&gt;$H$2,-V402/'Carga-Descarga Año'!$B$5&gt;'SFV+BESS'!$I$7),-'SFV+BESS'!$I$7,IF(AND(V402&lt;0,AC401+V402/$B$5&lt;$H$2),-MIN('SFV+BESS'!$I$7,AC401-$H$2),0)))</f>
        <v>0</v>
      </c>
      <c r="Z402" s="33">
        <f t="shared" si="502"/>
        <v>41.013500000000008</v>
      </c>
      <c r="AA402" s="27">
        <f t="shared" si="477"/>
        <v>0</v>
      </c>
      <c r="AB402" s="27">
        <f t="shared" si="501"/>
        <v>0</v>
      </c>
      <c r="AC402" s="28">
        <f>IF((AC401+W402+X402)&gt;=$B$2*'SFV+BESS'!$I$9, $B$2*'SFV+BESS'!$I$9, (AC401+W402+X402))</f>
        <v>173.61249999999998</v>
      </c>
      <c r="AD402" s="110">
        <f t="shared" si="478"/>
        <v>41.290823553126444</v>
      </c>
      <c r="AI402" s="251"/>
      <c r="AJ402" s="48">
        <v>16.375</v>
      </c>
      <c r="AK402" s="52">
        <f t="shared" si="462"/>
        <v>81.411044901776492</v>
      </c>
      <c r="AL402" s="33">
        <f>Gen_Cons_Horario!B1844</f>
        <v>59.656000000000006</v>
      </c>
      <c r="AM402" s="35">
        <f t="shared" si="437"/>
        <v>21.755044901776486</v>
      </c>
      <c r="AN402" s="116">
        <f>IF(AND(AM402&gt;0,AM402*$B$4+AT401&lt;=$B$2*'SFV+BESS'!$I$9,AM402&lt;'SFV+BESS'!$I$7), AM402*$B$4, IF(AND(AM402&gt;0,AM402*$B$4+AT401&gt;$B$2*'SFV+BESS'!$I$9,AM402*$B$4&lt;'SFV+BESS'!$I$7),$B$2*'SFV+BESS'!$I$9-AT401,IF(AND(AM402&gt;0,AM402*$B$4+AT401&gt;$B$2*'SFV+BESS'!$I$9,AM402*$B$4&gt;'SFV+BESS'!$I$7,AT401&lt;$B$2*'SFV+BESS'!$I$9),$B$2*'SFV+BESS'!$I$9-AT401,IF(AND(AM402&gt;0,AM402*$B$4+AT401&lt;=$B$2*'SFV+BESS'!$I$9,AM402&gt;'SFV+BESS'!$I$7),'SFV+BESS'!$I$7,0))))</f>
        <v>11.126240851813691</v>
      </c>
      <c r="AO402" s="27">
        <f>IF(AND(AM402&lt;0,AT401+AM402/$B$5&gt;$H$2,-AM402/'Carga-Descarga Año'!$B$5&lt;'SFV+BESS'!$I$7),AM402/$B$5,IF(AND(AM402&lt;0,AT401+AM402/$B$5&gt;$H$2,-AM402/'Carga-Descarga Año'!$B$5&gt;'SFV+BESS'!$I$7),-'SFV+BESS'!$I$7,IF(AND(AM402&lt;0,AT401+AM402/$B$5&lt;$H$2),-MIN('SFV+BESS'!$I$7,AT401-$H$2),0)))</f>
        <v>0</v>
      </c>
      <c r="AP402" s="33"/>
      <c r="AQ402" s="33">
        <f t="shared" si="443"/>
        <v>59.656000000000006</v>
      </c>
      <c r="AR402" s="27">
        <f t="shared" si="479"/>
        <v>0</v>
      </c>
      <c r="AS402" s="27">
        <f t="shared" si="444"/>
        <v>0</v>
      </c>
      <c r="AT402" s="28">
        <f>IF((AT401+AN402+AO402)&gt;=$B$2*'SFV+BESS'!$I$9, $B$2*'SFV+BESS'!$I$9, (AT401+AN402+AO402))</f>
        <v>173.61249999999998</v>
      </c>
      <c r="AU402" s="110">
        <f t="shared" si="480"/>
        <v>10.043212426183127</v>
      </c>
      <c r="AZ402" s="251"/>
      <c r="BA402" s="48">
        <v>16.375</v>
      </c>
      <c r="BB402" s="33">
        <f t="shared" si="463"/>
        <v>71.326727478512353</v>
      </c>
      <c r="BC402" s="33">
        <f>Gen_Cons_Horario!B2588</f>
        <v>0</v>
      </c>
      <c r="BD402" s="35">
        <f t="shared" si="438"/>
        <v>71.326727478512353</v>
      </c>
      <c r="BE402" s="116">
        <f>IF(AND(BD402&gt;0,BD402*$B$4+BK401&lt;=$B$2*'SFV+BESS'!$I$9,BD402&lt;'SFV+BESS'!$I$7), BD402*$B$4, IF(AND(BD402&gt;0,BD402*$B$4+BK401&gt;$B$2*'SFV+BESS'!$I$9,BD402*$B$4&lt;'SFV+BESS'!$I$7),$B$2*'SFV+BESS'!$I$9-BK401,IF(AND(BD402&gt;0,BD402*$B$4+BK401&gt;$B$2*'SFV+BESS'!$I$9,BD402*$B$4&gt;'SFV+BESS'!$I$7,BK401&lt;$B$2*'SFV+BESS'!$I$9),$B$2*'SFV+BESS'!$I$9-BK401,IF(AND(BD402&gt;0,BD402*$B$4+BK401&lt;=$B$2*'SFV+BESS'!$I$9,BD402&gt;'SFV+BESS'!$I$7),'SFV+BESS'!$I$7,0))))</f>
        <v>0</v>
      </c>
      <c r="BF402" s="27">
        <f>IF(AND(BD402&lt;0,BK401+BD402/$B$5&gt;$H$2,-BD402/'Carga-Descarga Año'!$B$5&lt;'SFV+BESS'!$I$7),BD402/$B$5,IF(AND(BD402&lt;0,BK401+BD402/$B$5&gt;$H$2,-BD402/'Carga-Descarga Año'!$B$5&gt;'SFV+BESS'!$I$7),-'SFV+BESS'!$I$7,IF(AND(BD402&lt;0,BK401+BD402/$B$5&lt;$H$2),-MIN('SFV+BESS'!$I$7,BK401-$H$2),0)))</f>
        <v>0</v>
      </c>
      <c r="BG402" s="33"/>
      <c r="BH402" s="33">
        <f t="shared" si="445"/>
        <v>0</v>
      </c>
      <c r="BI402" s="27">
        <f t="shared" si="481"/>
        <v>0</v>
      </c>
      <c r="BJ402" s="27">
        <f t="shared" si="446"/>
        <v>0</v>
      </c>
      <c r="BK402" s="28">
        <f>IF((BK401+BE402+BF402)&gt;=$B$2*'SFV+BESS'!$I$9, $B$2*'SFV+BESS'!$I$9, (BK401+BE402+BF402))</f>
        <v>173.61249999999998</v>
      </c>
      <c r="BL402" s="110">
        <f t="shared" si="482"/>
        <v>71.326727478512353</v>
      </c>
      <c r="BQ402" s="251"/>
      <c r="BR402" s="48">
        <v>16.375</v>
      </c>
      <c r="BS402" s="33">
        <f t="shared" si="464"/>
        <v>45.284012249626699</v>
      </c>
      <c r="BT402" s="33">
        <f>Gen_Cons_Horario!B3308</f>
        <v>0</v>
      </c>
      <c r="BU402" s="35">
        <f t="shared" si="439"/>
        <v>45.284012249626699</v>
      </c>
      <c r="BV402" s="116">
        <f>IF(AND(BU402&gt;0,BU402*$B$4+CB401&lt;=$B$2*'SFV+BESS'!$I$9,BU402&lt;'SFV+BESS'!$I$7), BU402*$B$4, IF(AND(BU402&gt;0,BU402*$B$4+CB401&gt;$B$2*'SFV+BESS'!$I$9,BU402*$B$4&lt;'SFV+BESS'!$I$7),$B$2*'SFV+BESS'!$I$9-CB401,IF(AND(BU402&gt;0,BU402*$B$4+CB401&gt;$B$2*'SFV+BESS'!$I$9,BU402*$B$4&gt;'SFV+BESS'!$I$7,CB401&lt;$B$2*'SFV+BESS'!$I$9),$B$2*'SFV+BESS'!$I$9-CB401,IF(AND(BU402&gt;0,BU402*$B$4+CB401&lt;=$B$2*'SFV+BESS'!$I$9,BU402&gt;'SFV+BESS'!$I$7),'SFV+BESS'!$I$7,0))))</f>
        <v>0</v>
      </c>
      <c r="BW402" s="27">
        <f>IF(AND(BU402&lt;0,CB401+BU402/$B$5&gt;$H$2,-BU402/'Carga-Descarga Año'!$B$5&lt;'SFV+BESS'!$I$7),BU402/$B$5,IF(AND(BU402&lt;0,CB401+BU402/$B$5&gt;$H$2,-BU402/'Carga-Descarga Año'!$B$5&gt;'SFV+BESS'!$I$7),-'SFV+BESS'!$I$7,IF(AND(BU402&lt;0,CB401+BU402/$B$5&lt;$H$2),-MIN('SFV+BESS'!$I$7,CB401-$H$2),0)))</f>
        <v>0</v>
      </c>
      <c r="BX402" s="33"/>
      <c r="BY402" s="33">
        <f t="shared" si="447"/>
        <v>0</v>
      </c>
      <c r="BZ402" s="27">
        <f t="shared" si="483"/>
        <v>0</v>
      </c>
      <c r="CA402" s="27">
        <f t="shared" si="484"/>
        <v>0</v>
      </c>
      <c r="CB402" s="28">
        <f>IF((CB401+BV402+BW402)&gt;=$B$2*'SFV+BESS'!$I$9, $B$2*'SFV+BESS'!$I$9, (CB401+BV402+BW402))</f>
        <v>173.61249999999998</v>
      </c>
      <c r="CC402" s="110">
        <f t="shared" si="485"/>
        <v>45.284012249626699</v>
      </c>
      <c r="CH402" s="251"/>
      <c r="CI402" s="48">
        <v>16.375</v>
      </c>
      <c r="CJ402" s="33">
        <f t="shared" si="465"/>
        <v>28.883763720356487</v>
      </c>
      <c r="CK402" s="33">
        <f>Gen_Cons_Horario!B4052</f>
        <v>0</v>
      </c>
      <c r="CL402" s="35">
        <f t="shared" si="440"/>
        <v>28.883763720356487</v>
      </c>
      <c r="CM402" s="116">
        <f>IF(AND(CL402&gt;0,CL402*$B$4+CS401&lt;=$B$2*'SFV+BESS'!$I$9,CL402&lt;'SFV+BESS'!$I$7), CL402*$B$4, IF(AND(CL402&gt;0,CL402*$B$4+CS401&gt;$B$2*'SFV+BESS'!$I$9,CL402*$B$4&lt;'SFV+BESS'!$I$7),$B$2*'SFV+BESS'!$I$9-CS401,IF(AND(CL402&gt;0,CL402*$B$4+CS401&gt;$B$2*'SFV+BESS'!$I$9,CL402*$B$4&gt;'SFV+BESS'!$I$7,CS401&lt;$B$2*'SFV+BESS'!$I$9),$B$2*'SFV+BESS'!$I$9-CS401,IF(AND(CL402&gt;0,CL402*$B$4+CS401&lt;=$B$2*'SFV+BESS'!$I$9,CL402&gt;'SFV+BESS'!$I$7),'SFV+BESS'!$I$7,0))))</f>
        <v>0</v>
      </c>
      <c r="CN402" s="27">
        <f>IF(AND(CL402&lt;0,CS401+CL402/$B$5&gt;$H$2,-CL402/'Carga-Descarga Año'!$B$5&lt;'SFV+BESS'!$I$7),CL402/$B$5,IF(AND(CL402&lt;0,CS401+CL402/$B$5&gt;$H$2,-CL402/'Carga-Descarga Año'!$B$5&gt;'SFV+BESS'!$I$7),-'SFV+BESS'!$I$7,IF(AND(CL402&lt;0,CS401+CL402/$B$5&lt;$H$2),-MIN('SFV+BESS'!$I$7,CS401-$H$2),0)))</f>
        <v>0</v>
      </c>
      <c r="CO402" s="33"/>
      <c r="CP402" s="33">
        <f t="shared" si="448"/>
        <v>0</v>
      </c>
      <c r="CQ402" s="27">
        <f t="shared" si="486"/>
        <v>0</v>
      </c>
      <c r="CR402" s="27">
        <f t="shared" si="449"/>
        <v>0</v>
      </c>
      <c r="CS402" s="28">
        <f>IF((CS401+CM402+CN402)&gt;=$B$2*'SFV+BESS'!$I$9, $B$2*'SFV+BESS'!$I$9, (CS401+CM402+CN402))</f>
        <v>173.61249999999998</v>
      </c>
      <c r="CT402" s="110">
        <f t="shared" si="487"/>
        <v>28.883763720356487</v>
      </c>
      <c r="CY402" s="251"/>
      <c r="CZ402" s="48">
        <v>16.375</v>
      </c>
      <c r="DA402" s="33">
        <f t="shared" si="466"/>
        <v>35.322613829837657</v>
      </c>
      <c r="DB402" s="33">
        <f>Gen_Cons_Horario!B4772</f>
        <v>0</v>
      </c>
      <c r="DC402" s="35">
        <f t="shared" si="503"/>
        <v>35.322613829837657</v>
      </c>
      <c r="DD402" s="116">
        <f>IF(AND(DC402&gt;0,DC402*$B$4+DJ401&lt;=$B$2*'SFV+BESS'!$I$9,DC402&lt;'SFV+BESS'!$I$7), DC402*$B$4, IF(AND(DC402&gt;0,DC402*$B$4+DJ401&gt;$B$2*'SFV+BESS'!$I$9,DC402*$B$4&lt;'SFV+BESS'!$I$7),$B$2*'SFV+BESS'!$I$9-DJ401,IF(AND(DC402&gt;0,DC402*$B$4+DJ401&gt;$B$2*'SFV+BESS'!$I$9,DC402*$B$4&gt;'SFV+BESS'!$I$7,DJ401&lt;$B$2*'SFV+BESS'!$I$9),$B$2*'SFV+BESS'!$I$9-DJ401,IF(AND(DC402&gt;0,DC402*$B$4+DJ401&lt;=$B$2*'SFV+BESS'!$I$9,DC402&gt;'SFV+BESS'!$I$7),'SFV+BESS'!$I$7,0))))</f>
        <v>0</v>
      </c>
      <c r="DE402" s="27">
        <f>IF(AND(DC402&lt;0,DJ401+DC402/$B$5&gt;$H$2,-DC402/'Carga-Descarga Año'!$B$5&lt;'SFV+BESS'!$I$7),DC402/$B$5,IF(AND(DC402&lt;0,DJ401+DC402/$B$5&gt;$H$2,-DC402/'Carga-Descarga Año'!$B$5&gt;'SFV+BESS'!$I$7),-'SFV+BESS'!$I$7,IF(AND(DC402&lt;0,DJ401+DC402/$B$5&lt;$H$2),-MIN('SFV+BESS'!$I$7,DJ401-$H$2),0)))</f>
        <v>0</v>
      </c>
      <c r="DF402" s="33"/>
      <c r="DG402" s="33">
        <f t="shared" si="450"/>
        <v>0</v>
      </c>
      <c r="DH402" s="27">
        <f t="shared" si="488"/>
        <v>0</v>
      </c>
      <c r="DI402" s="27">
        <f t="shared" si="489"/>
        <v>0</v>
      </c>
      <c r="DJ402" s="28">
        <f>IF((DJ401+DD402+DE402)&gt;=$B$2*'SFV+BESS'!$I$9, $B$2*'SFV+BESS'!$I$9, (DJ401+DD402+DE402))</f>
        <v>173.61249999999998</v>
      </c>
      <c r="DK402" s="110">
        <f t="shared" si="490"/>
        <v>35.322613829837657</v>
      </c>
      <c r="DP402" s="251"/>
      <c r="DQ402" s="48">
        <v>16.375</v>
      </c>
      <c r="DR402" s="33">
        <f t="shared" si="467"/>
        <v>51.868223435829627</v>
      </c>
      <c r="DS402" s="33">
        <f>Gen_Cons_Horario!B5516</f>
        <v>0</v>
      </c>
      <c r="DT402" s="35">
        <f t="shared" si="504"/>
        <v>51.868223435829627</v>
      </c>
      <c r="DU402" s="116">
        <f>IF(AND(DT402&gt;0,DT402*$B$4+EA401&lt;=$B$2*'SFV+BESS'!$I$9,DT402&lt;'SFV+BESS'!$I$7), DT402*$B$4, IF(AND(DT402&gt;0,DT402*$B$4+EA401&gt;$B$2*'SFV+BESS'!$I$9,DT402*$B$4&lt;'SFV+BESS'!$I$7),$B$2*'SFV+BESS'!$I$9-EA401,IF(AND(DT402&gt;0,DT402*$B$4+EA401&gt;$B$2*'SFV+BESS'!$I$9,DT402*$B$4&gt;'SFV+BESS'!$I$7,EA401&lt;$B$2*'SFV+BESS'!$I$9),$B$2*'SFV+BESS'!$I$9-EA401,IF(AND(DT402&gt;0,DT402*$B$4+EA401&lt;=$B$2*'SFV+BESS'!$I$9,DT402&gt;'SFV+BESS'!$I$7),'SFV+BESS'!$I$7,0))))</f>
        <v>0</v>
      </c>
      <c r="DV402" s="27">
        <f>IF(AND(DT402&lt;0,EA401+DT402/$B$5&gt;$H$2,-DT402/'Carga-Descarga Año'!$B$5&lt;'SFV+BESS'!$I$7),DT402/$B$5,IF(AND(DT402&lt;0,EA401+DT402/$B$5&gt;$H$2,-DT402/'Carga-Descarga Año'!$B$5&gt;'SFV+BESS'!$I$7),-'SFV+BESS'!$I$7,IF(AND(DT402&lt;0,EA401+DT402/$B$5&lt;$H$2),-MIN('SFV+BESS'!$I$7,EA401-$H$2),0)))</f>
        <v>0</v>
      </c>
      <c r="DW402" s="33"/>
      <c r="DX402" s="33">
        <f t="shared" si="451"/>
        <v>0</v>
      </c>
      <c r="DY402" s="27">
        <f t="shared" si="491"/>
        <v>0</v>
      </c>
      <c r="DZ402" s="27">
        <f t="shared" si="452"/>
        <v>0</v>
      </c>
      <c r="EA402" s="28">
        <f>IF((EA401+DU402+DV402)&gt;=$B$2*'SFV+BESS'!$I$9, $B$2*'SFV+BESS'!$I$9, (EA401+DU402+DV402))</f>
        <v>173.61249999999998</v>
      </c>
      <c r="EB402" s="110">
        <f t="shared" si="492"/>
        <v>51.868223435829627</v>
      </c>
      <c r="EG402" s="251"/>
      <c r="EH402" s="48">
        <v>16.375</v>
      </c>
      <c r="EI402" s="33">
        <f t="shared" si="468"/>
        <v>72.15510433493921</v>
      </c>
      <c r="EJ402" s="33">
        <f>Gen_Cons_Horario!B6260</f>
        <v>0</v>
      </c>
      <c r="EK402" s="35">
        <f t="shared" si="505"/>
        <v>72.15510433493921</v>
      </c>
      <c r="EL402" s="116">
        <f>IF(AND(EK402&gt;0,EK402*$B$4+ER401&lt;=$B$2*'SFV+BESS'!$I$9,EK402&lt;'SFV+BESS'!$I$7), EK402*$B$4, IF(AND(EK402&gt;0,EK402*$B$4+ER401&gt;$B$2*'SFV+BESS'!$I$9,EK402*$B$4&lt;'SFV+BESS'!$I$7),$B$2*'SFV+BESS'!$I$9-ER401,IF(AND(EK402&gt;0,EK402*$B$4+ER401&gt;$B$2*'SFV+BESS'!$I$9,EK402*$B$4&gt;'SFV+BESS'!$I$7,ER401&lt;$B$2*'SFV+BESS'!$I$9),$B$2*'SFV+BESS'!$I$9-ER401,IF(AND(EK402&gt;0,EK402*$B$4+ER401&lt;=$B$2*'SFV+BESS'!$I$9,EK402&gt;'SFV+BESS'!$I$7),'SFV+BESS'!$I$7,0))))</f>
        <v>0</v>
      </c>
      <c r="EM402" s="27">
        <f>IF(AND(EK402&lt;0,ER401+EK402/$B$5&gt;$H$2,-EK402/'Carga-Descarga Año'!$B$5&lt;'SFV+BESS'!$I$7),EK402/$B$5,IF(AND(EK402&lt;0,ER401+EK402/$B$5&gt;$H$2,-EK402/'Carga-Descarga Año'!$B$5&gt;'SFV+BESS'!$I$7),-'SFV+BESS'!$I$7,IF(AND(EK402&lt;0,ER401+EK402/$B$5&lt;$H$2),-MIN('SFV+BESS'!$I$7,ER401-$H$2),0)))</f>
        <v>0</v>
      </c>
      <c r="EN402" s="33"/>
      <c r="EO402" s="33">
        <f t="shared" si="453"/>
        <v>0</v>
      </c>
      <c r="EP402" s="27">
        <f t="shared" si="493"/>
        <v>0</v>
      </c>
      <c r="EQ402" s="27">
        <f t="shared" si="454"/>
        <v>0</v>
      </c>
      <c r="ER402" s="28">
        <f>IF((ER401+EL402+EM402)&gt;=$B$2*'SFV+BESS'!$I$9, $B$2*'SFV+BESS'!$I$9, (ER401+EL402+EM402))</f>
        <v>173.61249999999998</v>
      </c>
      <c r="ES402" s="110">
        <f t="shared" si="494"/>
        <v>72.15510433493921</v>
      </c>
      <c r="EX402" s="251"/>
      <c r="EY402" s="48">
        <v>16.375</v>
      </c>
      <c r="EZ402" s="33">
        <f t="shared" si="469"/>
        <v>83.787881880507953</v>
      </c>
      <c r="FA402" s="33">
        <f>Gen_Cons_Horario!B6980</f>
        <v>0</v>
      </c>
      <c r="FB402" s="35">
        <f t="shared" si="506"/>
        <v>83.787881880507953</v>
      </c>
      <c r="FC402" s="116">
        <f>IF(AND(FB402&gt;0,FB402*$B$4+FI401&lt;=$B$2*'SFV+BESS'!$I$9,FB402&lt;'SFV+BESS'!$I$7), FB402*$B$4, IF(AND(FB402&gt;0,FB402*$B$4+FI401&gt;$B$2*'SFV+BESS'!$I$9,FB402*$B$4&lt;'SFV+BESS'!$I$7),$B$2*'SFV+BESS'!$I$9-FI401,IF(AND(FB402&gt;0,FB402*$B$4+FI401&gt;$B$2*'SFV+BESS'!$I$9,FB402*$B$4&gt;'SFV+BESS'!$I$7,FI401&lt;$B$2*'SFV+BESS'!$I$9),$B$2*'SFV+BESS'!$I$9-FI401,IF(AND(FB402&gt;0,FB402*$B$4+FI401&lt;=$B$2*'SFV+BESS'!$I$9,FB402&gt;'SFV+BESS'!$I$7),'SFV+BESS'!$I$7,0))))</f>
        <v>0</v>
      </c>
      <c r="FD402" s="27">
        <f>IF(AND(FB402&lt;0,FI401+FB402/$B$5&gt;$H$2,-FB402/'Carga-Descarga Año'!$B$5&lt;'SFV+BESS'!$I$7),FB402/$B$5,IF(AND(FB402&lt;0,FI401+FB402/$B$5&gt;$H$2,-FB402/'Carga-Descarga Año'!$B$5&gt;'SFV+BESS'!$I$7),-'SFV+BESS'!$I$7,IF(AND(FB402&lt;0,FI401+FB402/$B$5&lt;$H$2),-MIN('SFV+BESS'!$I$7,FI401-$H$2),0)))</f>
        <v>0</v>
      </c>
      <c r="FE402" s="33"/>
      <c r="FF402" s="33">
        <f t="shared" si="455"/>
        <v>0</v>
      </c>
      <c r="FG402" s="27">
        <f t="shared" si="495"/>
        <v>0</v>
      </c>
      <c r="FH402" s="27">
        <f t="shared" si="456"/>
        <v>0</v>
      </c>
      <c r="FI402" s="28">
        <f>IF((FI401+FC402+FD402)&gt;=$B$2*'SFV+BESS'!$I$9, $B$2*'SFV+BESS'!$I$9, (FI401+FC402+FD402))</f>
        <v>173.61249999999998</v>
      </c>
      <c r="FJ402" s="110">
        <f t="shared" si="496"/>
        <v>83.787881880507953</v>
      </c>
      <c r="FO402" s="251"/>
      <c r="FP402" s="48">
        <v>16.375</v>
      </c>
      <c r="FQ402" s="33">
        <f t="shared" si="470"/>
        <v>88.522249840285639</v>
      </c>
      <c r="FR402" s="33">
        <f>Gen_Cons_Horario!B7724</f>
        <v>37.285000000000004</v>
      </c>
      <c r="FS402" s="35">
        <f t="shared" si="507"/>
        <v>51.237249840285635</v>
      </c>
      <c r="FT402" s="116">
        <f>IF(AND(FS402&gt;0,FS402*$B$4+FZ401&lt;=$B$2*'SFV+BESS'!$I$9,FS402&lt;'SFV+BESS'!$I$7), FS402*$B$4, IF(AND(FS402&gt;0,FS402*$B$4+FZ401&gt;$B$2*'SFV+BESS'!$I$9,FS402*$B$4&lt;'SFV+BESS'!$I$7),$B$2*'SFV+BESS'!$I$9-FZ401,IF(AND(FS402&gt;0,FS402*$B$4+FZ401&gt;$B$2*'SFV+BESS'!$I$9,FS402*$B$4&gt;'SFV+BESS'!$I$7,FZ401&lt;$B$2*'SFV+BESS'!$I$9),$B$2*'SFV+BESS'!$I$9-FZ401,IF(AND(FS402&gt;0,FS402*$B$4+FZ401&lt;=$B$2*'SFV+BESS'!$I$9,FS402&gt;'SFV+BESS'!$I$7),'SFV+BESS'!$I$7,0))))</f>
        <v>0</v>
      </c>
      <c r="FU402" s="27">
        <f>IF(AND(FS402&lt;0,FZ401+FS402/$B$5&gt;$H$2,-FS402/'Carga-Descarga Año'!$B$5&lt;'SFV+BESS'!$I$7),FS402/$B$5,IF(AND(FS402&lt;0,FZ401+FS402/$B$5&gt;$H$2,-FS402/'Carga-Descarga Año'!$B$5&gt;'SFV+BESS'!$I$7),-'SFV+BESS'!$I$7,IF(AND(FS402&lt;0,FZ401+FS402/$B$5&lt;$H$2),-MIN('SFV+BESS'!$I$7,FZ401-$H$2),0)))</f>
        <v>0</v>
      </c>
      <c r="FV402" s="33"/>
      <c r="FW402" s="33">
        <f t="shared" si="457"/>
        <v>37.285000000000004</v>
      </c>
      <c r="FX402" s="27">
        <f t="shared" si="497"/>
        <v>0</v>
      </c>
      <c r="FY402" s="27">
        <f t="shared" si="458"/>
        <v>0</v>
      </c>
      <c r="FZ402" s="28">
        <f>IF((FZ401+FT402+FU402)&gt;=$B$2*'SFV+BESS'!$I$9, $B$2*'SFV+BESS'!$I$9, (FZ401+FT402+FU402))</f>
        <v>173.61249999999998</v>
      </c>
      <c r="GA402" s="110">
        <f t="shared" si="498"/>
        <v>51.237249840285635</v>
      </c>
      <c r="GF402" s="251"/>
      <c r="GG402" s="48">
        <v>16.375</v>
      </c>
      <c r="GH402" s="33">
        <f t="shared" si="471"/>
        <v>85.975736621117875</v>
      </c>
      <c r="GI402" s="33">
        <f>Gen_Cons_Horario!B8444</f>
        <v>78.298500000000004</v>
      </c>
      <c r="GJ402" s="35">
        <f t="shared" si="441"/>
        <v>7.6772366211178706</v>
      </c>
      <c r="GK402" s="116">
        <f>IF(AND(GJ402&gt;0,GJ402*$B$4+GQ401&lt;=$B$2*'SFV+BESS'!$I$9,GJ402&lt;'SFV+BESS'!$I$7), GJ402*$B$4, IF(AND(GJ402&gt;0,GJ402*$B$4+GQ401&gt;$B$2*'SFV+BESS'!$I$9,GJ402*$B$4&lt;'SFV+BESS'!$I$7),$B$2*'SFV+BESS'!$I$9-GQ401,IF(AND(GJ402&gt;0,GJ402*$B$4+GQ401&gt;$B$2*'SFV+BESS'!$I$9,GJ402*$B$4&gt;'SFV+BESS'!$I$7,GQ401&lt;$B$2*'SFV+BESS'!$I$9),$B$2*'SFV+BESS'!$I$9-GQ401,IF(AND(GJ402&gt;0,GJ402*$B$4+GQ401&lt;=$B$2*'SFV+BESS'!$I$9,GJ402&gt;'SFV+BESS'!$I$7),'SFV+BESS'!$I$7,0))))</f>
        <v>7.2933747900619768</v>
      </c>
      <c r="GL402" s="27">
        <f>IF(AND(GJ402&lt;0,GQ401+GJ402/$B$5&gt;$H$2,-GJ402/'Carga-Descarga Año'!$B$5&lt;'SFV+BESS'!$I$7),GJ402/$B$5,IF(AND(GJ402&lt;0,GQ401+GJ402/$B$5&gt;$H$2,-GJ402/'Carga-Descarga Año'!$B$5&gt;'SFV+BESS'!$I$7),-'SFV+BESS'!$I$7,IF(AND(GJ402&lt;0,GQ401+GJ402/$B$5&lt;$H$2),-MIN('SFV+BESS'!$I$7,GQ401-$H$2),0)))</f>
        <v>0</v>
      </c>
      <c r="GM402" s="33"/>
      <c r="GN402" s="33">
        <f t="shared" si="459"/>
        <v>78.298500000000004</v>
      </c>
      <c r="GO402" s="27">
        <f t="shared" si="499"/>
        <v>0</v>
      </c>
      <c r="GP402" s="27">
        <f t="shared" si="460"/>
        <v>0</v>
      </c>
      <c r="GQ402" s="28">
        <f>IF((GQ401+GK402+GL402)&gt;=$B$2*'SFV+BESS'!$I$9, $B$2*'SFV+BESS'!$I$9, (GQ401+GK402+GL402))</f>
        <v>171.94277360282729</v>
      </c>
      <c r="GR402" s="110">
        <f t="shared" si="500"/>
        <v>0</v>
      </c>
    </row>
    <row r="403" spans="1:200">
      <c r="A403" s="249"/>
      <c r="B403" s="48">
        <v>16.4166666666667</v>
      </c>
      <c r="C403" s="38">
        <f t="shared" si="442"/>
        <v>102.56597254203621</v>
      </c>
      <c r="D403" s="2">
        <f>Gen_Cons_Horario!B429</f>
        <v>119.312</v>
      </c>
      <c r="E403" s="140">
        <f t="shared" si="472"/>
        <v>-16.746027457963791</v>
      </c>
      <c r="F403" s="116">
        <f>IF(AND(E403&gt;0,E403*$B$4+L402&lt;=$B$2*'SFV+BESS'!$I$9,E403&lt;'SFV+BESS'!$I$7), E403*$B$4, IF(AND(E403&gt;0,E403*$B$4+L402&gt;$B$2*'SFV+BESS'!$I$9,E403*$B$4&lt;'SFV+BESS'!$I$7),$B$2*'SFV+BESS'!$I$9-L402,IF(AND(E403&gt;0,E403*$B$4+L402&gt;$B$2*'SFV+BESS'!$I$9,E403*$B$4&gt;'SFV+BESS'!$I$7,L402&lt;$B$2*'SFV+BESS'!$I$9),$B$2*'SFV+BESS'!$I$9-L402,IF(AND(E403&gt;0,E403*$B$4+L402&lt;=$B$2*'SFV+BESS'!$I$9,E403&gt;'SFV+BESS'!$I$7),'SFV+BESS'!$I$7,0))))</f>
        <v>0</v>
      </c>
      <c r="G403" s="27">
        <f>IF(AND(E403&lt;0,L402+E403/$B$5&gt;$H$2,-E403/'Carga-Descarga Año'!$B$5&lt;'SFV+BESS'!$I$7),E403/$B$5,IF(AND(E403&lt;0,L402+E403/$B$5&gt;$H$2,-E403/'Carga-Descarga Año'!$B$5&gt;'SFV+BESS'!$I$7),-'SFV+BESS'!$I$7,IF(AND(E403&lt;0,L402+E403/$B$5&lt;$H$2),-MIN('SFV+BESS'!$I$7,L402-$H$2),0)))</f>
        <v>-17.627397324172414</v>
      </c>
      <c r="I403" s="38">
        <f t="shared" si="473"/>
        <v>102.56597254203621</v>
      </c>
      <c r="J403" s="27">
        <f t="shared" si="475"/>
        <v>16.746027457963791</v>
      </c>
      <c r="K403" s="27">
        <f t="shared" si="474"/>
        <v>0</v>
      </c>
      <c r="L403" s="28">
        <f>IF((L402+F403+G403)&gt;=$B$2*'SFV+BESS'!$I$9, $B$2*'SFV+BESS'!$I$9, (L402+F403+G403))</f>
        <v>70.986811012943548</v>
      </c>
      <c r="M403" s="110">
        <f t="shared" si="476"/>
        <v>0</v>
      </c>
      <c r="R403" s="251"/>
      <c r="S403" s="48">
        <v>16.4166666666667</v>
      </c>
      <c r="T403" s="2">
        <f t="shared" si="461"/>
        <v>99.976027218608863</v>
      </c>
      <c r="U403" s="2">
        <f>Gen_Cons_Horario!B1173</f>
        <v>41.013500000000008</v>
      </c>
      <c r="V403" s="35">
        <f t="shared" si="436"/>
        <v>58.962527218608855</v>
      </c>
      <c r="W403" s="116">
        <f>IF(AND(V403&gt;0,V403*$B$4+AC402&lt;=$B$2*'SFV+BESS'!$I$9,V403&lt;'SFV+BESS'!$I$7), V403*$B$4, IF(AND(V403&gt;0,V403*$B$4+AC402&gt;$B$2*'SFV+BESS'!$I$9,V403*$B$4&lt;'SFV+BESS'!$I$7),$B$2*'SFV+BESS'!$I$9-AC402,IF(AND(V403&gt;0,V403*$B$4+AC402&gt;$B$2*'SFV+BESS'!$I$9,V403*$B$4&gt;'SFV+BESS'!$I$7,AC402&lt;$B$2*'SFV+BESS'!$I$9),$B$2*'SFV+BESS'!$I$9-AC402,IF(AND(V403&gt;0,V403*$B$4+AC402&lt;=$B$2*'SFV+BESS'!$I$9,V403&gt;'SFV+BESS'!$I$7),'SFV+BESS'!$I$7,0))))</f>
        <v>0</v>
      </c>
      <c r="X403" s="27">
        <f>IF(AND(V403&lt;0,AC402+V403/$B$5&gt;$H$2,-V403/'Carga-Descarga Año'!$B$5&lt;'SFV+BESS'!$I$7),V403/$B$5,IF(AND(V403&lt;0,AC402+V403/$B$5&gt;$H$2,-V403/'Carga-Descarga Año'!$B$5&gt;'SFV+BESS'!$I$7),-'SFV+BESS'!$I$7,IF(AND(V403&lt;0,AC402+V403/$B$5&lt;$H$2),-MIN('SFV+BESS'!$I$7,AC402-$H$2),0)))</f>
        <v>0</v>
      </c>
      <c r="Z403" s="33">
        <f t="shared" si="502"/>
        <v>41.013500000000008</v>
      </c>
      <c r="AA403" s="27">
        <f t="shared" si="477"/>
        <v>0</v>
      </c>
      <c r="AB403" s="27">
        <f t="shared" si="501"/>
        <v>0</v>
      </c>
      <c r="AC403" s="28">
        <f>IF((AC402+W403+X403)&gt;=$B$2*'SFV+BESS'!$I$9, $B$2*'SFV+BESS'!$I$9, (AC402+W403+X403))</f>
        <v>173.61249999999998</v>
      </c>
      <c r="AD403" s="110">
        <f t="shared" si="478"/>
        <v>58.962527218608855</v>
      </c>
      <c r="AI403" s="251"/>
      <c r="AJ403" s="48">
        <v>16.4166666666667</v>
      </c>
      <c r="AK403" s="52">
        <f t="shared" si="462"/>
        <v>98.343173988490506</v>
      </c>
      <c r="AL403" s="33">
        <f>Gen_Cons_Horario!B1845</f>
        <v>59.656000000000006</v>
      </c>
      <c r="AM403" s="35">
        <f t="shared" si="437"/>
        <v>38.6871739884905</v>
      </c>
      <c r="AN403" s="116">
        <f>IF(AND(AM403&gt;0,AM403*$B$4+AT402&lt;=$B$2*'SFV+BESS'!$I$9,AM403&lt;'SFV+BESS'!$I$7), AM403*$B$4, IF(AND(AM403&gt;0,AM403*$B$4+AT402&gt;$B$2*'SFV+BESS'!$I$9,AM403*$B$4&lt;'SFV+BESS'!$I$7),$B$2*'SFV+BESS'!$I$9-AT402,IF(AND(AM403&gt;0,AM403*$B$4+AT402&gt;$B$2*'SFV+BESS'!$I$9,AM403*$B$4&gt;'SFV+BESS'!$I$7,AT402&lt;$B$2*'SFV+BESS'!$I$9),$B$2*'SFV+BESS'!$I$9-AT402,IF(AND(AM403&gt;0,AM403*$B$4+AT402&lt;=$B$2*'SFV+BESS'!$I$9,AM403&gt;'SFV+BESS'!$I$7),'SFV+BESS'!$I$7,0))))</f>
        <v>0</v>
      </c>
      <c r="AO403" s="27">
        <f>IF(AND(AM403&lt;0,AT402+AM403/$B$5&gt;$H$2,-AM403/'Carga-Descarga Año'!$B$5&lt;'SFV+BESS'!$I$7),AM403/$B$5,IF(AND(AM403&lt;0,AT402+AM403/$B$5&gt;$H$2,-AM403/'Carga-Descarga Año'!$B$5&gt;'SFV+BESS'!$I$7),-'SFV+BESS'!$I$7,IF(AND(AM403&lt;0,AT402+AM403/$B$5&lt;$H$2),-MIN('SFV+BESS'!$I$7,AT402-$H$2),0)))</f>
        <v>0</v>
      </c>
      <c r="AP403" s="33"/>
      <c r="AQ403" s="33">
        <f t="shared" si="443"/>
        <v>59.656000000000006</v>
      </c>
      <c r="AR403" s="27">
        <f t="shared" si="479"/>
        <v>0</v>
      </c>
      <c r="AS403" s="27">
        <f t="shared" si="444"/>
        <v>0</v>
      </c>
      <c r="AT403" s="28">
        <f>IF((AT402+AN403+AO403)&gt;=$B$2*'SFV+BESS'!$I$9, $B$2*'SFV+BESS'!$I$9, (AT402+AN403+AO403))</f>
        <v>173.61249999999998</v>
      </c>
      <c r="AU403" s="110">
        <f t="shared" si="480"/>
        <v>38.6871739884905</v>
      </c>
      <c r="AZ403" s="251"/>
      <c r="BA403" s="48">
        <v>16.4166666666667</v>
      </c>
      <c r="BB403" s="33">
        <f t="shared" si="463"/>
        <v>89.500386808653857</v>
      </c>
      <c r="BC403" s="33">
        <f>Gen_Cons_Horario!B2589</f>
        <v>0</v>
      </c>
      <c r="BD403" s="35">
        <f t="shared" si="438"/>
        <v>89.500386808653857</v>
      </c>
      <c r="BE403" s="116">
        <f>IF(AND(BD403&gt;0,BD403*$B$4+BK402&lt;=$B$2*'SFV+BESS'!$I$9,BD403&lt;'SFV+BESS'!$I$7), BD403*$B$4, IF(AND(BD403&gt;0,BD403*$B$4+BK402&gt;$B$2*'SFV+BESS'!$I$9,BD403*$B$4&lt;'SFV+BESS'!$I$7),$B$2*'SFV+BESS'!$I$9-BK402,IF(AND(BD403&gt;0,BD403*$B$4+BK402&gt;$B$2*'SFV+BESS'!$I$9,BD403*$B$4&gt;'SFV+BESS'!$I$7,BK402&lt;$B$2*'SFV+BESS'!$I$9),$B$2*'SFV+BESS'!$I$9-BK402,IF(AND(BD403&gt;0,BD403*$B$4+BK402&lt;=$B$2*'SFV+BESS'!$I$9,BD403&gt;'SFV+BESS'!$I$7),'SFV+BESS'!$I$7,0))))</f>
        <v>0</v>
      </c>
      <c r="BF403" s="27">
        <f>IF(AND(BD403&lt;0,BK402+BD403/$B$5&gt;$H$2,-BD403/'Carga-Descarga Año'!$B$5&lt;'SFV+BESS'!$I$7),BD403/$B$5,IF(AND(BD403&lt;0,BK402+BD403/$B$5&gt;$H$2,-BD403/'Carga-Descarga Año'!$B$5&gt;'SFV+BESS'!$I$7),-'SFV+BESS'!$I$7,IF(AND(BD403&lt;0,BK402+BD403/$B$5&lt;$H$2),-MIN('SFV+BESS'!$I$7,BK402-$H$2),0)))</f>
        <v>0</v>
      </c>
      <c r="BG403" s="33"/>
      <c r="BH403" s="33">
        <f t="shared" si="445"/>
        <v>0</v>
      </c>
      <c r="BI403" s="27">
        <f t="shared" si="481"/>
        <v>0</v>
      </c>
      <c r="BJ403" s="27">
        <f t="shared" si="446"/>
        <v>0</v>
      </c>
      <c r="BK403" s="28">
        <f>IF((BK402+BE403+BF403)&gt;=$B$2*'SFV+BESS'!$I$9, $B$2*'SFV+BESS'!$I$9, (BK402+BE403+BF403))</f>
        <v>173.61249999999998</v>
      </c>
      <c r="BL403" s="110">
        <f t="shared" si="482"/>
        <v>89.500386808653857</v>
      </c>
      <c r="BQ403" s="251"/>
      <c r="BR403" s="48">
        <v>16.4166666666667</v>
      </c>
      <c r="BS403" s="33">
        <f t="shared" si="464"/>
        <v>68.489252357644361</v>
      </c>
      <c r="BT403" s="33">
        <f>Gen_Cons_Horario!B3309</f>
        <v>0</v>
      </c>
      <c r="BU403" s="35">
        <f t="shared" si="439"/>
        <v>68.489252357644361</v>
      </c>
      <c r="BV403" s="116">
        <f>IF(AND(BU403&gt;0,BU403*$B$4+CB402&lt;=$B$2*'SFV+BESS'!$I$9,BU403&lt;'SFV+BESS'!$I$7), BU403*$B$4, IF(AND(BU403&gt;0,BU403*$B$4+CB402&gt;$B$2*'SFV+BESS'!$I$9,BU403*$B$4&lt;'SFV+BESS'!$I$7),$B$2*'SFV+BESS'!$I$9-CB402,IF(AND(BU403&gt;0,BU403*$B$4+CB402&gt;$B$2*'SFV+BESS'!$I$9,BU403*$B$4&gt;'SFV+BESS'!$I$7,CB402&lt;$B$2*'SFV+BESS'!$I$9),$B$2*'SFV+BESS'!$I$9-CB402,IF(AND(BU403&gt;0,BU403*$B$4+CB402&lt;=$B$2*'SFV+BESS'!$I$9,BU403&gt;'SFV+BESS'!$I$7),'SFV+BESS'!$I$7,0))))</f>
        <v>0</v>
      </c>
      <c r="BW403" s="27">
        <f>IF(AND(BU403&lt;0,CB402+BU403/$B$5&gt;$H$2,-BU403/'Carga-Descarga Año'!$B$5&lt;'SFV+BESS'!$I$7),BU403/$B$5,IF(AND(BU403&lt;0,CB402+BU403/$B$5&gt;$H$2,-BU403/'Carga-Descarga Año'!$B$5&gt;'SFV+BESS'!$I$7),-'SFV+BESS'!$I$7,IF(AND(BU403&lt;0,CB402+BU403/$B$5&lt;$H$2),-MIN('SFV+BESS'!$I$7,CB402-$H$2),0)))</f>
        <v>0</v>
      </c>
      <c r="BX403" s="33"/>
      <c r="BY403" s="33">
        <f t="shared" si="447"/>
        <v>0</v>
      </c>
      <c r="BZ403" s="27">
        <f t="shared" si="483"/>
        <v>0</v>
      </c>
      <c r="CA403" s="27">
        <f t="shared" si="484"/>
        <v>0</v>
      </c>
      <c r="CB403" s="28">
        <f>IF((CB402+BV403+BW403)&gt;=$B$2*'SFV+BESS'!$I$9, $B$2*'SFV+BESS'!$I$9, (CB402+BV403+BW403))</f>
        <v>173.61249999999998</v>
      </c>
      <c r="CC403" s="110">
        <f t="shared" si="485"/>
        <v>68.489252357644361</v>
      </c>
      <c r="CH403" s="251"/>
      <c r="CI403" s="48">
        <v>16.4166666666667</v>
      </c>
      <c r="CJ403" s="33">
        <f t="shared" si="465"/>
        <v>60.041839544678055</v>
      </c>
      <c r="CK403" s="33">
        <f>Gen_Cons_Horario!B4053</f>
        <v>0</v>
      </c>
      <c r="CL403" s="35">
        <f t="shared" si="440"/>
        <v>60.041839544678055</v>
      </c>
      <c r="CM403" s="116">
        <f>IF(AND(CL403&gt;0,CL403*$B$4+CS402&lt;=$B$2*'SFV+BESS'!$I$9,CL403&lt;'SFV+BESS'!$I$7), CL403*$B$4, IF(AND(CL403&gt;0,CL403*$B$4+CS402&gt;$B$2*'SFV+BESS'!$I$9,CL403*$B$4&lt;'SFV+BESS'!$I$7),$B$2*'SFV+BESS'!$I$9-CS402,IF(AND(CL403&gt;0,CL403*$B$4+CS402&gt;$B$2*'SFV+BESS'!$I$9,CL403*$B$4&gt;'SFV+BESS'!$I$7,CS402&lt;$B$2*'SFV+BESS'!$I$9),$B$2*'SFV+BESS'!$I$9-CS402,IF(AND(CL403&gt;0,CL403*$B$4+CS402&lt;=$B$2*'SFV+BESS'!$I$9,CL403&gt;'SFV+BESS'!$I$7),'SFV+BESS'!$I$7,0))))</f>
        <v>0</v>
      </c>
      <c r="CN403" s="27">
        <f>IF(AND(CL403&lt;0,CS402+CL403/$B$5&gt;$H$2,-CL403/'Carga-Descarga Año'!$B$5&lt;'SFV+BESS'!$I$7),CL403/$B$5,IF(AND(CL403&lt;0,CS402+CL403/$B$5&gt;$H$2,-CL403/'Carga-Descarga Año'!$B$5&gt;'SFV+BESS'!$I$7),-'SFV+BESS'!$I$7,IF(AND(CL403&lt;0,CS402+CL403/$B$5&lt;$H$2),-MIN('SFV+BESS'!$I$7,CS402-$H$2),0)))</f>
        <v>0</v>
      </c>
      <c r="CO403" s="33"/>
      <c r="CP403" s="33">
        <f t="shared" si="448"/>
        <v>0</v>
      </c>
      <c r="CQ403" s="27">
        <f t="shared" si="486"/>
        <v>0</v>
      </c>
      <c r="CR403" s="27">
        <f t="shared" si="449"/>
        <v>0</v>
      </c>
      <c r="CS403" s="28">
        <f>IF((CS402+CM403+CN403)&gt;=$B$2*'SFV+BESS'!$I$9, $B$2*'SFV+BESS'!$I$9, (CS402+CM403+CN403))</f>
        <v>173.61249999999998</v>
      </c>
      <c r="CT403" s="110">
        <f t="shared" si="487"/>
        <v>60.041839544678055</v>
      </c>
      <c r="CY403" s="251"/>
      <c r="CZ403" s="48">
        <v>16.4166666666667</v>
      </c>
      <c r="DA403" s="33">
        <f t="shared" si="466"/>
        <v>68.060646159931082</v>
      </c>
      <c r="DB403" s="33">
        <f>Gen_Cons_Horario!B4773</f>
        <v>0</v>
      </c>
      <c r="DC403" s="35">
        <f t="shared" si="503"/>
        <v>68.060646159931082</v>
      </c>
      <c r="DD403" s="116">
        <f>IF(AND(DC403&gt;0,DC403*$B$4+DJ402&lt;=$B$2*'SFV+BESS'!$I$9,DC403&lt;'SFV+BESS'!$I$7), DC403*$B$4, IF(AND(DC403&gt;0,DC403*$B$4+DJ402&gt;$B$2*'SFV+BESS'!$I$9,DC403*$B$4&lt;'SFV+BESS'!$I$7),$B$2*'SFV+BESS'!$I$9-DJ402,IF(AND(DC403&gt;0,DC403*$B$4+DJ402&gt;$B$2*'SFV+BESS'!$I$9,DC403*$B$4&gt;'SFV+BESS'!$I$7,DJ402&lt;$B$2*'SFV+BESS'!$I$9),$B$2*'SFV+BESS'!$I$9-DJ402,IF(AND(DC403&gt;0,DC403*$B$4+DJ402&lt;=$B$2*'SFV+BESS'!$I$9,DC403&gt;'SFV+BESS'!$I$7),'SFV+BESS'!$I$7,0))))</f>
        <v>0</v>
      </c>
      <c r="DE403" s="27">
        <f>IF(AND(DC403&lt;0,DJ402+DC403/$B$5&gt;$H$2,-DC403/'Carga-Descarga Año'!$B$5&lt;'SFV+BESS'!$I$7),DC403/$B$5,IF(AND(DC403&lt;0,DJ402+DC403/$B$5&gt;$H$2,-DC403/'Carga-Descarga Año'!$B$5&gt;'SFV+BESS'!$I$7),-'SFV+BESS'!$I$7,IF(AND(DC403&lt;0,DJ402+DC403/$B$5&lt;$H$2),-MIN('SFV+BESS'!$I$7,DJ402-$H$2),0)))</f>
        <v>0</v>
      </c>
      <c r="DF403" s="33"/>
      <c r="DG403" s="33">
        <f t="shared" si="450"/>
        <v>0</v>
      </c>
      <c r="DH403" s="27">
        <f t="shared" si="488"/>
        <v>0</v>
      </c>
      <c r="DI403" s="27">
        <f t="shared" si="489"/>
        <v>0</v>
      </c>
      <c r="DJ403" s="28">
        <f>IF((DJ402+DD403+DE403)&gt;=$B$2*'SFV+BESS'!$I$9, $B$2*'SFV+BESS'!$I$9, (DJ402+DD403+DE403))</f>
        <v>173.61249999999998</v>
      </c>
      <c r="DK403" s="110">
        <f t="shared" si="490"/>
        <v>68.060646159931082</v>
      </c>
      <c r="DP403" s="251"/>
      <c r="DQ403" s="48">
        <v>16.4166666666667</v>
      </c>
      <c r="DR403" s="33">
        <f t="shared" si="467"/>
        <v>72.573683597713242</v>
      </c>
      <c r="DS403" s="33">
        <f>Gen_Cons_Horario!B5517</f>
        <v>0</v>
      </c>
      <c r="DT403" s="35">
        <f t="shared" si="504"/>
        <v>72.573683597713242</v>
      </c>
      <c r="DU403" s="116">
        <f>IF(AND(DT403&gt;0,DT403*$B$4+EA402&lt;=$B$2*'SFV+BESS'!$I$9,DT403&lt;'SFV+BESS'!$I$7), DT403*$B$4, IF(AND(DT403&gt;0,DT403*$B$4+EA402&gt;$B$2*'SFV+BESS'!$I$9,DT403*$B$4&lt;'SFV+BESS'!$I$7),$B$2*'SFV+BESS'!$I$9-EA402,IF(AND(DT403&gt;0,DT403*$B$4+EA402&gt;$B$2*'SFV+BESS'!$I$9,DT403*$B$4&gt;'SFV+BESS'!$I$7,EA402&lt;$B$2*'SFV+BESS'!$I$9),$B$2*'SFV+BESS'!$I$9-EA402,IF(AND(DT403&gt;0,DT403*$B$4+EA402&lt;=$B$2*'SFV+BESS'!$I$9,DT403&gt;'SFV+BESS'!$I$7),'SFV+BESS'!$I$7,0))))</f>
        <v>0</v>
      </c>
      <c r="DV403" s="27">
        <f>IF(AND(DT403&lt;0,EA402+DT403/$B$5&gt;$H$2,-DT403/'Carga-Descarga Año'!$B$5&lt;'SFV+BESS'!$I$7),DT403/$B$5,IF(AND(DT403&lt;0,EA402+DT403/$B$5&gt;$H$2,-DT403/'Carga-Descarga Año'!$B$5&gt;'SFV+BESS'!$I$7),-'SFV+BESS'!$I$7,IF(AND(DT403&lt;0,EA402+DT403/$B$5&lt;$H$2),-MIN('SFV+BESS'!$I$7,EA402-$H$2),0)))</f>
        <v>0</v>
      </c>
      <c r="DW403" s="33"/>
      <c r="DX403" s="33">
        <f t="shared" si="451"/>
        <v>0</v>
      </c>
      <c r="DY403" s="27">
        <f t="shared" si="491"/>
        <v>0</v>
      </c>
      <c r="DZ403" s="27">
        <f t="shared" si="452"/>
        <v>0</v>
      </c>
      <c r="EA403" s="28">
        <f>IF((EA402+DU403+DV403)&gt;=$B$2*'SFV+BESS'!$I$9, $B$2*'SFV+BESS'!$I$9, (EA402+DU403+DV403))</f>
        <v>173.61249999999998</v>
      </c>
      <c r="EB403" s="110">
        <f t="shared" si="492"/>
        <v>72.573683597713242</v>
      </c>
      <c r="EG403" s="251"/>
      <c r="EH403" s="48">
        <v>16.4166666666667</v>
      </c>
      <c r="EI403" s="33">
        <f t="shared" si="468"/>
        <v>88.07759942561016</v>
      </c>
      <c r="EJ403" s="33">
        <f>Gen_Cons_Horario!B6261</f>
        <v>0</v>
      </c>
      <c r="EK403" s="35">
        <f t="shared" si="505"/>
        <v>88.07759942561016</v>
      </c>
      <c r="EL403" s="116">
        <f>IF(AND(EK403&gt;0,EK403*$B$4+ER402&lt;=$B$2*'SFV+BESS'!$I$9,EK403&lt;'SFV+BESS'!$I$7), EK403*$B$4, IF(AND(EK403&gt;0,EK403*$B$4+ER402&gt;$B$2*'SFV+BESS'!$I$9,EK403*$B$4&lt;'SFV+BESS'!$I$7),$B$2*'SFV+BESS'!$I$9-ER402,IF(AND(EK403&gt;0,EK403*$B$4+ER402&gt;$B$2*'SFV+BESS'!$I$9,EK403*$B$4&gt;'SFV+BESS'!$I$7,ER402&lt;$B$2*'SFV+BESS'!$I$9),$B$2*'SFV+BESS'!$I$9-ER402,IF(AND(EK403&gt;0,EK403*$B$4+ER402&lt;=$B$2*'SFV+BESS'!$I$9,EK403&gt;'SFV+BESS'!$I$7),'SFV+BESS'!$I$7,0))))</f>
        <v>0</v>
      </c>
      <c r="EM403" s="27">
        <f>IF(AND(EK403&lt;0,ER402+EK403/$B$5&gt;$H$2,-EK403/'Carga-Descarga Año'!$B$5&lt;'SFV+BESS'!$I$7),EK403/$B$5,IF(AND(EK403&lt;0,ER402+EK403/$B$5&gt;$H$2,-EK403/'Carga-Descarga Año'!$B$5&gt;'SFV+BESS'!$I$7),-'SFV+BESS'!$I$7,IF(AND(EK403&lt;0,ER402+EK403/$B$5&lt;$H$2),-MIN('SFV+BESS'!$I$7,ER402-$H$2),0)))</f>
        <v>0</v>
      </c>
      <c r="EN403" s="33"/>
      <c r="EO403" s="33">
        <f t="shared" si="453"/>
        <v>0</v>
      </c>
      <c r="EP403" s="27">
        <f t="shared" si="493"/>
        <v>0</v>
      </c>
      <c r="EQ403" s="27">
        <f t="shared" si="454"/>
        <v>0</v>
      </c>
      <c r="ER403" s="28">
        <f>IF((ER402+EL403+EM403)&gt;=$B$2*'SFV+BESS'!$I$9, $B$2*'SFV+BESS'!$I$9, (ER402+EL403+EM403))</f>
        <v>173.61249999999998</v>
      </c>
      <c r="ES403" s="110">
        <f t="shared" si="494"/>
        <v>88.07759942561016</v>
      </c>
      <c r="EX403" s="251"/>
      <c r="EY403" s="48">
        <v>16.4166666666667</v>
      </c>
      <c r="EZ403" s="33">
        <f t="shared" si="469"/>
        <v>96.19383250062873</v>
      </c>
      <c r="FA403" s="33">
        <f>Gen_Cons_Horario!B6981</f>
        <v>0</v>
      </c>
      <c r="FB403" s="35">
        <f t="shared" si="506"/>
        <v>96.19383250062873</v>
      </c>
      <c r="FC403" s="116">
        <f>IF(AND(FB403&gt;0,FB403*$B$4+FI402&lt;=$B$2*'SFV+BESS'!$I$9,FB403&lt;'SFV+BESS'!$I$7), FB403*$B$4, IF(AND(FB403&gt;0,FB403*$B$4+FI402&gt;$B$2*'SFV+BESS'!$I$9,FB403*$B$4&lt;'SFV+BESS'!$I$7),$B$2*'SFV+BESS'!$I$9-FI402,IF(AND(FB403&gt;0,FB403*$B$4+FI402&gt;$B$2*'SFV+BESS'!$I$9,FB403*$B$4&gt;'SFV+BESS'!$I$7,FI402&lt;$B$2*'SFV+BESS'!$I$9),$B$2*'SFV+BESS'!$I$9-FI402,IF(AND(FB403&gt;0,FB403*$B$4+FI402&lt;=$B$2*'SFV+BESS'!$I$9,FB403&gt;'SFV+BESS'!$I$7),'SFV+BESS'!$I$7,0))))</f>
        <v>0</v>
      </c>
      <c r="FD403" s="27">
        <f>IF(AND(FB403&lt;0,FI402+FB403/$B$5&gt;$H$2,-FB403/'Carga-Descarga Año'!$B$5&lt;'SFV+BESS'!$I$7),FB403/$B$5,IF(AND(FB403&lt;0,FI402+FB403/$B$5&gt;$H$2,-FB403/'Carga-Descarga Año'!$B$5&gt;'SFV+BESS'!$I$7),-'SFV+BESS'!$I$7,IF(AND(FB403&lt;0,FI402+FB403/$B$5&lt;$H$2),-MIN('SFV+BESS'!$I$7,FI402-$H$2),0)))</f>
        <v>0</v>
      </c>
      <c r="FE403" s="33"/>
      <c r="FF403" s="33">
        <f t="shared" si="455"/>
        <v>0</v>
      </c>
      <c r="FG403" s="27">
        <f t="shared" si="495"/>
        <v>0</v>
      </c>
      <c r="FH403" s="27">
        <f t="shared" si="456"/>
        <v>0</v>
      </c>
      <c r="FI403" s="28">
        <f>IF((FI402+FC403+FD403)&gt;=$B$2*'SFV+BESS'!$I$9, $B$2*'SFV+BESS'!$I$9, (FI402+FC403+FD403))</f>
        <v>173.61249999999998</v>
      </c>
      <c r="FJ403" s="110">
        <f t="shared" si="496"/>
        <v>96.19383250062873</v>
      </c>
      <c r="FO403" s="251"/>
      <c r="FP403" s="48">
        <v>16.4166666666667</v>
      </c>
      <c r="FQ403" s="33">
        <f t="shared" si="470"/>
        <v>101.70295248194581</v>
      </c>
      <c r="FR403" s="33">
        <f>Gen_Cons_Horario!B7725</f>
        <v>37.285000000000004</v>
      </c>
      <c r="FS403" s="35">
        <f t="shared" si="507"/>
        <v>64.417952481945804</v>
      </c>
      <c r="FT403" s="116">
        <f>IF(AND(FS403&gt;0,FS403*$B$4+FZ402&lt;=$B$2*'SFV+BESS'!$I$9,FS403&lt;'SFV+BESS'!$I$7), FS403*$B$4, IF(AND(FS403&gt;0,FS403*$B$4+FZ402&gt;$B$2*'SFV+BESS'!$I$9,FS403*$B$4&lt;'SFV+BESS'!$I$7),$B$2*'SFV+BESS'!$I$9-FZ402,IF(AND(FS403&gt;0,FS403*$B$4+FZ402&gt;$B$2*'SFV+BESS'!$I$9,FS403*$B$4&gt;'SFV+BESS'!$I$7,FZ402&lt;$B$2*'SFV+BESS'!$I$9),$B$2*'SFV+BESS'!$I$9-FZ402,IF(AND(FS403&gt;0,FS403*$B$4+FZ402&lt;=$B$2*'SFV+BESS'!$I$9,FS403&gt;'SFV+BESS'!$I$7),'SFV+BESS'!$I$7,0))))</f>
        <v>0</v>
      </c>
      <c r="FU403" s="27">
        <f>IF(AND(FS403&lt;0,FZ402+FS403/$B$5&gt;$H$2,-FS403/'Carga-Descarga Año'!$B$5&lt;'SFV+BESS'!$I$7),FS403/$B$5,IF(AND(FS403&lt;0,FZ402+FS403/$B$5&gt;$H$2,-FS403/'Carga-Descarga Año'!$B$5&gt;'SFV+BESS'!$I$7),-'SFV+BESS'!$I$7,IF(AND(FS403&lt;0,FZ402+FS403/$B$5&lt;$H$2),-MIN('SFV+BESS'!$I$7,FZ402-$H$2),0)))</f>
        <v>0</v>
      </c>
      <c r="FV403" s="33"/>
      <c r="FW403" s="33">
        <f t="shared" si="457"/>
        <v>37.285000000000004</v>
      </c>
      <c r="FX403" s="27">
        <f t="shared" si="497"/>
        <v>0</v>
      </c>
      <c r="FY403" s="27">
        <f t="shared" si="458"/>
        <v>0</v>
      </c>
      <c r="FZ403" s="28">
        <f>IF((FZ402+FT403+FU403)&gt;=$B$2*'SFV+BESS'!$I$9, $B$2*'SFV+BESS'!$I$9, (FZ402+FT403+FU403))</f>
        <v>173.61249999999998</v>
      </c>
      <c r="GA403" s="110">
        <f t="shared" si="498"/>
        <v>64.417952481945804</v>
      </c>
      <c r="GF403" s="251"/>
      <c r="GG403" s="48">
        <v>16.4166666666667</v>
      </c>
      <c r="GH403" s="33">
        <f t="shared" si="471"/>
        <v>103.14154069052196</v>
      </c>
      <c r="GI403" s="33">
        <f>Gen_Cons_Horario!B8445</f>
        <v>78.298500000000004</v>
      </c>
      <c r="GJ403" s="35">
        <f t="shared" si="441"/>
        <v>24.84304069052196</v>
      </c>
      <c r="GK403" s="116">
        <f>IF(AND(GJ403&gt;0,GJ403*$B$4+GQ402&lt;=$B$2*'SFV+BESS'!$I$9,GJ403&lt;'SFV+BESS'!$I$7), GJ403*$B$4, IF(AND(GJ403&gt;0,GJ403*$B$4+GQ402&gt;$B$2*'SFV+BESS'!$I$9,GJ403*$B$4&lt;'SFV+BESS'!$I$7),$B$2*'SFV+BESS'!$I$9-GQ402,IF(AND(GJ403&gt;0,GJ403*$B$4+GQ402&gt;$B$2*'SFV+BESS'!$I$9,GJ403*$B$4&gt;'SFV+BESS'!$I$7,GQ402&lt;$B$2*'SFV+BESS'!$I$9),$B$2*'SFV+BESS'!$I$9-GQ402,IF(AND(GJ403&gt;0,GJ403*$B$4+GQ402&lt;=$B$2*'SFV+BESS'!$I$9,GJ403&gt;'SFV+BESS'!$I$7),'SFV+BESS'!$I$7,0))))</f>
        <v>1.6697263971726954</v>
      </c>
      <c r="GL403" s="27">
        <f>IF(AND(GJ403&lt;0,GQ402+GJ403/$B$5&gt;$H$2,-GJ403/'Carga-Descarga Año'!$B$5&lt;'SFV+BESS'!$I$7),GJ403/$B$5,IF(AND(GJ403&lt;0,GQ402+GJ403/$B$5&gt;$H$2,-GJ403/'Carga-Descarga Año'!$B$5&gt;'SFV+BESS'!$I$7),-'SFV+BESS'!$I$7,IF(AND(GJ403&lt;0,GQ402+GJ403/$B$5&lt;$H$2),-MIN('SFV+BESS'!$I$7,GQ402-$H$2),0)))</f>
        <v>0</v>
      </c>
      <c r="GM403" s="33"/>
      <c r="GN403" s="33">
        <f t="shared" si="459"/>
        <v>78.298500000000004</v>
      </c>
      <c r="GO403" s="27">
        <f t="shared" si="499"/>
        <v>0</v>
      </c>
      <c r="GP403" s="27">
        <f t="shared" si="460"/>
        <v>0</v>
      </c>
      <c r="GQ403" s="28">
        <f>IF((GQ402+GK403+GL403)&gt;=$B$2*'SFV+BESS'!$I$9, $B$2*'SFV+BESS'!$I$9, (GQ402+GK403+GL403))</f>
        <v>173.61249999999998</v>
      </c>
      <c r="GR403" s="110">
        <f t="shared" si="500"/>
        <v>23.085433956655965</v>
      </c>
    </row>
    <row r="404" spans="1:200">
      <c r="A404" s="249"/>
      <c r="B404" s="48">
        <v>16.4583333333333</v>
      </c>
      <c r="C404" s="38">
        <f t="shared" si="442"/>
        <v>114.26609089127589</v>
      </c>
      <c r="D404" s="2">
        <f>Gen_Cons_Horario!B430</f>
        <v>119.312</v>
      </c>
      <c r="E404" s="140">
        <f t="shared" si="472"/>
        <v>-5.0459091087241035</v>
      </c>
      <c r="F404" s="116">
        <f>IF(AND(E404&gt;0,E404*$B$4+L403&lt;=$B$2*'SFV+BESS'!$I$9,E404&lt;'SFV+BESS'!$I$7), E404*$B$4, IF(AND(E404&gt;0,E404*$B$4+L403&gt;$B$2*'SFV+BESS'!$I$9,E404*$B$4&lt;'SFV+BESS'!$I$7),$B$2*'SFV+BESS'!$I$9-L403,IF(AND(E404&gt;0,E404*$B$4+L403&gt;$B$2*'SFV+BESS'!$I$9,E404*$B$4&gt;'SFV+BESS'!$I$7,L403&lt;$B$2*'SFV+BESS'!$I$9),$B$2*'SFV+BESS'!$I$9-L403,IF(AND(E404&gt;0,E404*$B$4+L403&lt;=$B$2*'SFV+BESS'!$I$9,E404&gt;'SFV+BESS'!$I$7),'SFV+BESS'!$I$7,0))))</f>
        <v>0</v>
      </c>
      <c r="G404" s="27">
        <f>IF(AND(E404&lt;0,L403+E404/$B$5&gt;$H$2,-E404/'Carga-Descarga Año'!$B$5&lt;'SFV+BESS'!$I$7),E404/$B$5,IF(AND(E404&lt;0,L403+E404/$B$5&gt;$H$2,-E404/'Carga-Descarga Año'!$B$5&gt;'SFV+BESS'!$I$7),-'SFV+BESS'!$I$7,IF(AND(E404&lt;0,L403+E404/$B$5&lt;$H$2),-MIN('SFV+BESS'!$I$7,L403-$H$2),0)))</f>
        <v>-5.311483272341162</v>
      </c>
      <c r="I404" s="38">
        <f t="shared" si="473"/>
        <v>114.26609089127589</v>
      </c>
      <c r="J404" s="27">
        <f t="shared" si="475"/>
        <v>5.0459091087241035</v>
      </c>
      <c r="K404" s="27">
        <f t="shared" si="474"/>
        <v>0</v>
      </c>
      <c r="L404" s="28">
        <f>IF((L403+F404+G404)&gt;=$B$2*'SFV+BESS'!$I$9, $B$2*'SFV+BESS'!$I$9, (L403+F404+G404))</f>
        <v>65.675327740602384</v>
      </c>
      <c r="M404" s="110">
        <f t="shared" si="476"/>
        <v>0</v>
      </c>
      <c r="R404" s="251"/>
      <c r="S404" s="48">
        <v>16.4583333333333</v>
      </c>
      <c r="T404" s="2">
        <f t="shared" si="461"/>
        <v>115.68420825459324</v>
      </c>
      <c r="U404" s="2">
        <f>Gen_Cons_Horario!B1174</f>
        <v>41.013500000000008</v>
      </c>
      <c r="V404" s="35">
        <f t="shared" si="436"/>
        <v>74.670708254593237</v>
      </c>
      <c r="W404" s="116">
        <f>IF(AND(V404&gt;0,V404*$B$4+AC403&lt;=$B$2*'SFV+BESS'!$I$9,V404&lt;'SFV+BESS'!$I$7), V404*$B$4, IF(AND(V404&gt;0,V404*$B$4+AC403&gt;$B$2*'SFV+BESS'!$I$9,V404*$B$4&lt;'SFV+BESS'!$I$7),$B$2*'SFV+BESS'!$I$9-AC403,IF(AND(V404&gt;0,V404*$B$4+AC403&gt;$B$2*'SFV+BESS'!$I$9,V404*$B$4&gt;'SFV+BESS'!$I$7,AC403&lt;$B$2*'SFV+BESS'!$I$9),$B$2*'SFV+BESS'!$I$9-AC403,IF(AND(V404&gt;0,V404*$B$4+AC403&lt;=$B$2*'SFV+BESS'!$I$9,V404&gt;'SFV+BESS'!$I$7),'SFV+BESS'!$I$7,0))))</f>
        <v>0</v>
      </c>
      <c r="X404" s="27">
        <f>IF(AND(V404&lt;0,AC403+V404/$B$5&gt;$H$2,-V404/'Carga-Descarga Año'!$B$5&lt;'SFV+BESS'!$I$7),V404/$B$5,IF(AND(V404&lt;0,AC403+V404/$B$5&gt;$H$2,-V404/'Carga-Descarga Año'!$B$5&gt;'SFV+BESS'!$I$7),-'SFV+BESS'!$I$7,IF(AND(V404&lt;0,AC403+V404/$B$5&lt;$H$2),-MIN('SFV+BESS'!$I$7,AC403-$H$2),0)))</f>
        <v>0</v>
      </c>
      <c r="Z404" s="33">
        <f t="shared" si="502"/>
        <v>41.013500000000008</v>
      </c>
      <c r="AA404" s="27">
        <f t="shared" si="477"/>
        <v>0</v>
      </c>
      <c r="AB404" s="27">
        <f t="shared" si="501"/>
        <v>0</v>
      </c>
      <c r="AC404" s="28">
        <f>IF((AC403+W404+X404)&gt;=$B$2*'SFV+BESS'!$I$9, $B$2*'SFV+BESS'!$I$9, (AC403+W404+X404))</f>
        <v>173.61249999999998</v>
      </c>
      <c r="AD404" s="110">
        <f t="shared" si="478"/>
        <v>74.670708254593237</v>
      </c>
      <c r="AI404" s="251"/>
      <c r="AJ404" s="48">
        <v>16.4583333333333</v>
      </c>
      <c r="AK404" s="52">
        <f t="shared" si="462"/>
        <v>115.61736628907755</v>
      </c>
      <c r="AL404" s="33">
        <f>Gen_Cons_Horario!B1846</f>
        <v>59.656000000000006</v>
      </c>
      <c r="AM404" s="35">
        <f t="shared" si="437"/>
        <v>55.961366289077546</v>
      </c>
      <c r="AN404" s="116">
        <f>IF(AND(AM404&gt;0,AM404*$B$4+AT403&lt;=$B$2*'SFV+BESS'!$I$9,AM404&lt;'SFV+BESS'!$I$7), AM404*$B$4, IF(AND(AM404&gt;0,AM404*$B$4+AT403&gt;$B$2*'SFV+BESS'!$I$9,AM404*$B$4&lt;'SFV+BESS'!$I$7),$B$2*'SFV+BESS'!$I$9-AT403,IF(AND(AM404&gt;0,AM404*$B$4+AT403&gt;$B$2*'SFV+BESS'!$I$9,AM404*$B$4&gt;'SFV+BESS'!$I$7,AT403&lt;$B$2*'SFV+BESS'!$I$9),$B$2*'SFV+BESS'!$I$9-AT403,IF(AND(AM404&gt;0,AM404*$B$4+AT403&lt;=$B$2*'SFV+BESS'!$I$9,AM404&gt;'SFV+BESS'!$I$7),'SFV+BESS'!$I$7,0))))</f>
        <v>0</v>
      </c>
      <c r="AO404" s="27">
        <f>IF(AND(AM404&lt;0,AT403+AM404/$B$5&gt;$H$2,-AM404/'Carga-Descarga Año'!$B$5&lt;'SFV+BESS'!$I$7),AM404/$B$5,IF(AND(AM404&lt;0,AT403+AM404/$B$5&gt;$H$2,-AM404/'Carga-Descarga Año'!$B$5&gt;'SFV+BESS'!$I$7),-'SFV+BESS'!$I$7,IF(AND(AM404&lt;0,AT403+AM404/$B$5&lt;$H$2),-MIN('SFV+BESS'!$I$7,AT403-$H$2),0)))</f>
        <v>0</v>
      </c>
      <c r="AP404" s="33"/>
      <c r="AQ404" s="33">
        <f t="shared" si="443"/>
        <v>59.656000000000006</v>
      </c>
      <c r="AR404" s="27">
        <f t="shared" si="479"/>
        <v>0</v>
      </c>
      <c r="AS404" s="27">
        <f t="shared" si="444"/>
        <v>0</v>
      </c>
      <c r="AT404" s="28">
        <f>IF((AT403+AN404+AO404)&gt;=$B$2*'SFV+BESS'!$I$9, $B$2*'SFV+BESS'!$I$9, (AT403+AN404+AO404))</f>
        <v>173.61249999999998</v>
      </c>
      <c r="AU404" s="110">
        <f t="shared" si="480"/>
        <v>55.961366289077546</v>
      </c>
      <c r="AZ404" s="251"/>
      <c r="BA404" s="48">
        <v>16.4583333333333</v>
      </c>
      <c r="BB404" s="33">
        <f t="shared" si="463"/>
        <v>100.24824985336119</v>
      </c>
      <c r="BC404" s="33">
        <f>Gen_Cons_Horario!B2590</f>
        <v>0</v>
      </c>
      <c r="BD404" s="35">
        <f t="shared" si="438"/>
        <v>100.24824985336119</v>
      </c>
      <c r="BE404" s="116">
        <f>IF(AND(BD404&gt;0,BD404*$B$4+BK403&lt;=$B$2*'SFV+BESS'!$I$9,BD404&lt;'SFV+BESS'!$I$7), BD404*$B$4, IF(AND(BD404&gt;0,BD404*$B$4+BK403&gt;$B$2*'SFV+BESS'!$I$9,BD404*$B$4&lt;'SFV+BESS'!$I$7),$B$2*'SFV+BESS'!$I$9-BK403,IF(AND(BD404&gt;0,BD404*$B$4+BK403&gt;$B$2*'SFV+BESS'!$I$9,BD404*$B$4&gt;'SFV+BESS'!$I$7,BK403&lt;$B$2*'SFV+BESS'!$I$9),$B$2*'SFV+BESS'!$I$9-BK403,IF(AND(BD404&gt;0,BD404*$B$4+BK403&lt;=$B$2*'SFV+BESS'!$I$9,BD404&gt;'SFV+BESS'!$I$7),'SFV+BESS'!$I$7,0))))</f>
        <v>0</v>
      </c>
      <c r="BF404" s="27">
        <f>IF(AND(BD404&lt;0,BK403+BD404/$B$5&gt;$H$2,-BD404/'Carga-Descarga Año'!$B$5&lt;'SFV+BESS'!$I$7),BD404/$B$5,IF(AND(BD404&lt;0,BK403+BD404/$B$5&gt;$H$2,-BD404/'Carga-Descarga Año'!$B$5&gt;'SFV+BESS'!$I$7),-'SFV+BESS'!$I$7,IF(AND(BD404&lt;0,BK403+BD404/$B$5&lt;$H$2),-MIN('SFV+BESS'!$I$7,BK403-$H$2),0)))</f>
        <v>0</v>
      </c>
      <c r="BG404" s="33"/>
      <c r="BH404" s="33">
        <f t="shared" si="445"/>
        <v>0</v>
      </c>
      <c r="BI404" s="27">
        <f t="shared" si="481"/>
        <v>0</v>
      </c>
      <c r="BJ404" s="27">
        <f t="shared" si="446"/>
        <v>0</v>
      </c>
      <c r="BK404" s="28">
        <f>IF((BK403+BE404+BF404)&gt;=$B$2*'SFV+BESS'!$I$9, $B$2*'SFV+BESS'!$I$9, (BK403+BE404+BF404))</f>
        <v>173.61249999999998</v>
      </c>
      <c r="BL404" s="110">
        <f t="shared" si="482"/>
        <v>100.24824985336119</v>
      </c>
      <c r="BQ404" s="251"/>
      <c r="BR404" s="48">
        <v>16.4583333333333</v>
      </c>
      <c r="BS404" s="33">
        <f t="shared" si="464"/>
        <v>79.979225615012339</v>
      </c>
      <c r="BT404" s="33">
        <f>Gen_Cons_Horario!B3310</f>
        <v>0</v>
      </c>
      <c r="BU404" s="35">
        <f t="shared" si="439"/>
        <v>79.979225615012339</v>
      </c>
      <c r="BV404" s="116">
        <f>IF(AND(BU404&gt;0,BU404*$B$4+CB403&lt;=$B$2*'SFV+BESS'!$I$9,BU404&lt;'SFV+BESS'!$I$7), BU404*$B$4, IF(AND(BU404&gt;0,BU404*$B$4+CB403&gt;$B$2*'SFV+BESS'!$I$9,BU404*$B$4&lt;'SFV+BESS'!$I$7),$B$2*'SFV+BESS'!$I$9-CB403,IF(AND(BU404&gt;0,BU404*$B$4+CB403&gt;$B$2*'SFV+BESS'!$I$9,BU404*$B$4&gt;'SFV+BESS'!$I$7,CB403&lt;$B$2*'SFV+BESS'!$I$9),$B$2*'SFV+BESS'!$I$9-CB403,IF(AND(BU404&gt;0,BU404*$B$4+CB403&lt;=$B$2*'SFV+BESS'!$I$9,BU404&gt;'SFV+BESS'!$I$7),'SFV+BESS'!$I$7,0))))</f>
        <v>0</v>
      </c>
      <c r="BW404" s="27">
        <f>IF(AND(BU404&lt;0,CB403+BU404/$B$5&gt;$H$2,-BU404/'Carga-Descarga Año'!$B$5&lt;'SFV+BESS'!$I$7),BU404/$B$5,IF(AND(BU404&lt;0,CB403+BU404/$B$5&gt;$H$2,-BU404/'Carga-Descarga Año'!$B$5&gt;'SFV+BESS'!$I$7),-'SFV+BESS'!$I$7,IF(AND(BU404&lt;0,CB403+BU404/$B$5&lt;$H$2),-MIN('SFV+BESS'!$I$7,CB403-$H$2),0)))</f>
        <v>0</v>
      </c>
      <c r="BX404" s="33"/>
      <c r="BY404" s="33">
        <f t="shared" si="447"/>
        <v>0</v>
      </c>
      <c r="BZ404" s="27">
        <f t="shared" si="483"/>
        <v>0</v>
      </c>
      <c r="CA404" s="27">
        <f t="shared" si="484"/>
        <v>0</v>
      </c>
      <c r="CB404" s="28">
        <f>IF((CB403+BV404+BW404)&gt;=$B$2*'SFV+BESS'!$I$9, $B$2*'SFV+BESS'!$I$9, (CB403+BV404+BW404))</f>
        <v>173.61249999999998</v>
      </c>
      <c r="CC404" s="110">
        <f t="shared" si="485"/>
        <v>79.979225615012339</v>
      </c>
      <c r="CH404" s="251"/>
      <c r="CI404" s="48">
        <v>16.4583333333333</v>
      </c>
      <c r="CJ404" s="33">
        <f t="shared" si="465"/>
        <v>71.185968854106946</v>
      </c>
      <c r="CK404" s="33">
        <f>Gen_Cons_Horario!B4054</f>
        <v>0</v>
      </c>
      <c r="CL404" s="35">
        <f t="shared" si="440"/>
        <v>71.185968854106946</v>
      </c>
      <c r="CM404" s="116">
        <f>IF(AND(CL404&gt;0,CL404*$B$4+CS403&lt;=$B$2*'SFV+BESS'!$I$9,CL404&lt;'SFV+BESS'!$I$7), CL404*$B$4, IF(AND(CL404&gt;0,CL404*$B$4+CS403&gt;$B$2*'SFV+BESS'!$I$9,CL404*$B$4&lt;'SFV+BESS'!$I$7),$B$2*'SFV+BESS'!$I$9-CS403,IF(AND(CL404&gt;0,CL404*$B$4+CS403&gt;$B$2*'SFV+BESS'!$I$9,CL404*$B$4&gt;'SFV+BESS'!$I$7,CS403&lt;$B$2*'SFV+BESS'!$I$9),$B$2*'SFV+BESS'!$I$9-CS403,IF(AND(CL404&gt;0,CL404*$B$4+CS403&lt;=$B$2*'SFV+BESS'!$I$9,CL404&gt;'SFV+BESS'!$I$7),'SFV+BESS'!$I$7,0))))</f>
        <v>0</v>
      </c>
      <c r="CN404" s="27">
        <f>IF(AND(CL404&lt;0,CS403+CL404/$B$5&gt;$H$2,-CL404/'Carga-Descarga Año'!$B$5&lt;'SFV+BESS'!$I$7),CL404/$B$5,IF(AND(CL404&lt;0,CS403+CL404/$B$5&gt;$H$2,-CL404/'Carga-Descarga Año'!$B$5&gt;'SFV+BESS'!$I$7),-'SFV+BESS'!$I$7,IF(AND(CL404&lt;0,CS403+CL404/$B$5&lt;$H$2),-MIN('SFV+BESS'!$I$7,CS403-$H$2),0)))</f>
        <v>0</v>
      </c>
      <c r="CO404" s="33"/>
      <c r="CP404" s="33">
        <f t="shared" si="448"/>
        <v>0</v>
      </c>
      <c r="CQ404" s="27">
        <f t="shared" si="486"/>
        <v>0</v>
      </c>
      <c r="CR404" s="27">
        <f t="shared" si="449"/>
        <v>0</v>
      </c>
      <c r="CS404" s="28">
        <f>IF((CS403+CM404+CN404)&gt;=$B$2*'SFV+BESS'!$I$9, $B$2*'SFV+BESS'!$I$9, (CS403+CM404+CN404))</f>
        <v>173.61249999999998</v>
      </c>
      <c r="CT404" s="110">
        <f t="shared" si="487"/>
        <v>71.185968854106946</v>
      </c>
      <c r="CY404" s="251"/>
      <c r="CZ404" s="48">
        <v>16.4583333333333</v>
      </c>
      <c r="DA404" s="33">
        <f t="shared" si="466"/>
        <v>79.260499325489363</v>
      </c>
      <c r="DB404" s="33">
        <f>Gen_Cons_Horario!B4774</f>
        <v>0</v>
      </c>
      <c r="DC404" s="35">
        <f t="shared" si="503"/>
        <v>79.260499325489363</v>
      </c>
      <c r="DD404" s="116">
        <f>IF(AND(DC404&gt;0,DC404*$B$4+DJ403&lt;=$B$2*'SFV+BESS'!$I$9,DC404&lt;'SFV+BESS'!$I$7), DC404*$B$4, IF(AND(DC404&gt;0,DC404*$B$4+DJ403&gt;$B$2*'SFV+BESS'!$I$9,DC404*$B$4&lt;'SFV+BESS'!$I$7),$B$2*'SFV+BESS'!$I$9-DJ403,IF(AND(DC404&gt;0,DC404*$B$4+DJ403&gt;$B$2*'SFV+BESS'!$I$9,DC404*$B$4&gt;'SFV+BESS'!$I$7,DJ403&lt;$B$2*'SFV+BESS'!$I$9),$B$2*'SFV+BESS'!$I$9-DJ403,IF(AND(DC404&gt;0,DC404*$B$4+DJ403&lt;=$B$2*'SFV+BESS'!$I$9,DC404&gt;'SFV+BESS'!$I$7),'SFV+BESS'!$I$7,0))))</f>
        <v>0</v>
      </c>
      <c r="DE404" s="27">
        <f>IF(AND(DC404&lt;0,DJ403+DC404/$B$5&gt;$H$2,-DC404/'Carga-Descarga Año'!$B$5&lt;'SFV+BESS'!$I$7),DC404/$B$5,IF(AND(DC404&lt;0,DJ403+DC404/$B$5&gt;$H$2,-DC404/'Carga-Descarga Año'!$B$5&gt;'SFV+BESS'!$I$7),-'SFV+BESS'!$I$7,IF(AND(DC404&lt;0,DJ403+DC404/$B$5&lt;$H$2),-MIN('SFV+BESS'!$I$7,DJ403-$H$2),0)))</f>
        <v>0</v>
      </c>
      <c r="DF404" s="33"/>
      <c r="DG404" s="33">
        <f t="shared" si="450"/>
        <v>0</v>
      </c>
      <c r="DH404" s="27">
        <f t="shared" si="488"/>
        <v>0</v>
      </c>
      <c r="DI404" s="27">
        <f t="shared" si="489"/>
        <v>0</v>
      </c>
      <c r="DJ404" s="28">
        <f>IF((DJ403+DD404+DE404)&gt;=$B$2*'SFV+BESS'!$I$9, $B$2*'SFV+BESS'!$I$9, (DJ403+DD404+DE404))</f>
        <v>173.61249999999998</v>
      </c>
      <c r="DK404" s="110">
        <f t="shared" si="490"/>
        <v>79.260499325489363</v>
      </c>
      <c r="DP404" s="251"/>
      <c r="DQ404" s="48">
        <v>16.4583333333333</v>
      </c>
      <c r="DR404" s="33">
        <f t="shared" si="467"/>
        <v>83.030986709775661</v>
      </c>
      <c r="DS404" s="33">
        <f>Gen_Cons_Horario!B5518</f>
        <v>0</v>
      </c>
      <c r="DT404" s="35">
        <f t="shared" si="504"/>
        <v>83.030986709775661</v>
      </c>
      <c r="DU404" s="116">
        <f>IF(AND(DT404&gt;0,DT404*$B$4+EA403&lt;=$B$2*'SFV+BESS'!$I$9,DT404&lt;'SFV+BESS'!$I$7), DT404*$B$4, IF(AND(DT404&gt;0,DT404*$B$4+EA403&gt;$B$2*'SFV+BESS'!$I$9,DT404*$B$4&lt;'SFV+BESS'!$I$7),$B$2*'SFV+BESS'!$I$9-EA403,IF(AND(DT404&gt;0,DT404*$B$4+EA403&gt;$B$2*'SFV+BESS'!$I$9,DT404*$B$4&gt;'SFV+BESS'!$I$7,EA403&lt;$B$2*'SFV+BESS'!$I$9),$B$2*'SFV+BESS'!$I$9-EA403,IF(AND(DT404&gt;0,DT404*$B$4+EA403&lt;=$B$2*'SFV+BESS'!$I$9,DT404&gt;'SFV+BESS'!$I$7),'SFV+BESS'!$I$7,0))))</f>
        <v>0</v>
      </c>
      <c r="DV404" s="27">
        <f>IF(AND(DT404&lt;0,EA403+DT404/$B$5&gt;$H$2,-DT404/'Carga-Descarga Año'!$B$5&lt;'SFV+BESS'!$I$7),DT404/$B$5,IF(AND(DT404&lt;0,EA403+DT404/$B$5&gt;$H$2,-DT404/'Carga-Descarga Año'!$B$5&gt;'SFV+BESS'!$I$7),-'SFV+BESS'!$I$7,IF(AND(DT404&lt;0,EA403+DT404/$B$5&lt;$H$2),-MIN('SFV+BESS'!$I$7,EA403-$H$2),0)))</f>
        <v>0</v>
      </c>
      <c r="DW404" s="33"/>
      <c r="DX404" s="33">
        <f t="shared" si="451"/>
        <v>0</v>
      </c>
      <c r="DY404" s="27">
        <f t="shared" si="491"/>
        <v>0</v>
      </c>
      <c r="DZ404" s="27">
        <f t="shared" si="452"/>
        <v>0</v>
      </c>
      <c r="EA404" s="28">
        <f>IF((EA403+DU404+DV404)&gt;=$B$2*'SFV+BESS'!$I$9, $B$2*'SFV+BESS'!$I$9, (EA403+DU404+DV404))</f>
        <v>173.61249999999998</v>
      </c>
      <c r="EB404" s="110">
        <f t="shared" si="492"/>
        <v>83.030986709775661</v>
      </c>
      <c r="EG404" s="251"/>
      <c r="EH404" s="48">
        <v>16.4583333333333</v>
      </c>
      <c r="EI404" s="33">
        <f t="shared" si="468"/>
        <v>98.155127964009495</v>
      </c>
      <c r="EJ404" s="33">
        <f>Gen_Cons_Horario!B6262</f>
        <v>0</v>
      </c>
      <c r="EK404" s="35">
        <f t="shared" si="505"/>
        <v>98.155127964009495</v>
      </c>
      <c r="EL404" s="116">
        <f>IF(AND(EK404&gt;0,EK404*$B$4+ER403&lt;=$B$2*'SFV+BESS'!$I$9,EK404&lt;'SFV+BESS'!$I$7), EK404*$B$4, IF(AND(EK404&gt;0,EK404*$B$4+ER403&gt;$B$2*'SFV+BESS'!$I$9,EK404*$B$4&lt;'SFV+BESS'!$I$7),$B$2*'SFV+BESS'!$I$9-ER403,IF(AND(EK404&gt;0,EK404*$B$4+ER403&gt;$B$2*'SFV+BESS'!$I$9,EK404*$B$4&gt;'SFV+BESS'!$I$7,ER403&lt;$B$2*'SFV+BESS'!$I$9),$B$2*'SFV+BESS'!$I$9-ER403,IF(AND(EK404&gt;0,EK404*$B$4+ER403&lt;=$B$2*'SFV+BESS'!$I$9,EK404&gt;'SFV+BESS'!$I$7),'SFV+BESS'!$I$7,0))))</f>
        <v>0</v>
      </c>
      <c r="EM404" s="27">
        <f>IF(AND(EK404&lt;0,ER403+EK404/$B$5&gt;$H$2,-EK404/'Carga-Descarga Año'!$B$5&lt;'SFV+BESS'!$I$7),EK404/$B$5,IF(AND(EK404&lt;0,ER403+EK404/$B$5&gt;$H$2,-EK404/'Carga-Descarga Año'!$B$5&gt;'SFV+BESS'!$I$7),-'SFV+BESS'!$I$7,IF(AND(EK404&lt;0,ER403+EK404/$B$5&lt;$H$2),-MIN('SFV+BESS'!$I$7,ER403-$H$2),0)))</f>
        <v>0</v>
      </c>
      <c r="EN404" s="33"/>
      <c r="EO404" s="33">
        <f t="shared" si="453"/>
        <v>0</v>
      </c>
      <c r="EP404" s="27">
        <f t="shared" si="493"/>
        <v>0</v>
      </c>
      <c r="EQ404" s="27">
        <f t="shared" si="454"/>
        <v>0</v>
      </c>
      <c r="ER404" s="28">
        <f>IF((ER403+EL404+EM404)&gt;=$B$2*'SFV+BESS'!$I$9, $B$2*'SFV+BESS'!$I$9, (ER403+EL404+EM404))</f>
        <v>173.61249999999998</v>
      </c>
      <c r="ES404" s="110">
        <f t="shared" si="494"/>
        <v>98.155127964009495</v>
      </c>
      <c r="EX404" s="251"/>
      <c r="EY404" s="48">
        <v>16.4583333333333</v>
      </c>
      <c r="EZ404" s="33">
        <f t="shared" si="469"/>
        <v>105.54601066041208</v>
      </c>
      <c r="FA404" s="33">
        <f>Gen_Cons_Horario!B6982</f>
        <v>0</v>
      </c>
      <c r="FB404" s="35">
        <f t="shared" si="506"/>
        <v>105.54601066041208</v>
      </c>
      <c r="FC404" s="116">
        <f>IF(AND(FB404&gt;0,FB404*$B$4+FI403&lt;=$B$2*'SFV+BESS'!$I$9,FB404&lt;'SFV+BESS'!$I$7), FB404*$B$4, IF(AND(FB404&gt;0,FB404*$B$4+FI403&gt;$B$2*'SFV+BESS'!$I$9,FB404*$B$4&lt;'SFV+BESS'!$I$7),$B$2*'SFV+BESS'!$I$9-FI403,IF(AND(FB404&gt;0,FB404*$B$4+FI403&gt;$B$2*'SFV+BESS'!$I$9,FB404*$B$4&gt;'SFV+BESS'!$I$7,FI403&lt;$B$2*'SFV+BESS'!$I$9),$B$2*'SFV+BESS'!$I$9-FI403,IF(AND(FB404&gt;0,FB404*$B$4+FI403&lt;=$B$2*'SFV+BESS'!$I$9,FB404&gt;'SFV+BESS'!$I$7),'SFV+BESS'!$I$7,0))))</f>
        <v>0</v>
      </c>
      <c r="FD404" s="27">
        <f>IF(AND(FB404&lt;0,FI403+FB404/$B$5&gt;$H$2,-FB404/'Carga-Descarga Año'!$B$5&lt;'SFV+BESS'!$I$7),FB404/$B$5,IF(AND(FB404&lt;0,FI403+FB404/$B$5&gt;$H$2,-FB404/'Carga-Descarga Año'!$B$5&gt;'SFV+BESS'!$I$7),-'SFV+BESS'!$I$7,IF(AND(FB404&lt;0,FI403+FB404/$B$5&lt;$H$2),-MIN('SFV+BESS'!$I$7,FI403-$H$2),0)))</f>
        <v>0</v>
      </c>
      <c r="FE404" s="33"/>
      <c r="FF404" s="33">
        <f t="shared" si="455"/>
        <v>0</v>
      </c>
      <c r="FG404" s="27">
        <f t="shared" si="495"/>
        <v>0</v>
      </c>
      <c r="FH404" s="27">
        <f t="shared" si="456"/>
        <v>0</v>
      </c>
      <c r="FI404" s="28">
        <f>IF((FI403+FC404+FD404)&gt;=$B$2*'SFV+BESS'!$I$9, $B$2*'SFV+BESS'!$I$9, (FI403+FC404+FD404))</f>
        <v>173.61249999999998</v>
      </c>
      <c r="FJ404" s="110">
        <f t="shared" si="496"/>
        <v>105.54601066041208</v>
      </c>
      <c r="FO404" s="251"/>
      <c r="FP404" s="48">
        <v>16.4583333333333</v>
      </c>
      <c r="FQ404" s="33">
        <f t="shared" si="470"/>
        <v>111.79188536815481</v>
      </c>
      <c r="FR404" s="33">
        <f>Gen_Cons_Horario!B7726</f>
        <v>37.285000000000004</v>
      </c>
      <c r="FS404" s="35">
        <f t="shared" si="507"/>
        <v>74.506885368154798</v>
      </c>
      <c r="FT404" s="116">
        <f>IF(AND(FS404&gt;0,FS404*$B$4+FZ403&lt;=$B$2*'SFV+BESS'!$I$9,FS404&lt;'SFV+BESS'!$I$7), FS404*$B$4, IF(AND(FS404&gt;0,FS404*$B$4+FZ403&gt;$B$2*'SFV+BESS'!$I$9,FS404*$B$4&lt;'SFV+BESS'!$I$7),$B$2*'SFV+BESS'!$I$9-FZ403,IF(AND(FS404&gt;0,FS404*$B$4+FZ403&gt;$B$2*'SFV+BESS'!$I$9,FS404*$B$4&gt;'SFV+BESS'!$I$7,FZ403&lt;$B$2*'SFV+BESS'!$I$9),$B$2*'SFV+BESS'!$I$9-FZ403,IF(AND(FS404&gt;0,FS404*$B$4+FZ403&lt;=$B$2*'SFV+BESS'!$I$9,FS404&gt;'SFV+BESS'!$I$7),'SFV+BESS'!$I$7,0))))</f>
        <v>0</v>
      </c>
      <c r="FU404" s="27">
        <f>IF(AND(FS404&lt;0,FZ403+FS404/$B$5&gt;$H$2,-FS404/'Carga-Descarga Año'!$B$5&lt;'SFV+BESS'!$I$7),FS404/$B$5,IF(AND(FS404&lt;0,FZ403+FS404/$B$5&gt;$H$2,-FS404/'Carga-Descarga Año'!$B$5&gt;'SFV+BESS'!$I$7),-'SFV+BESS'!$I$7,IF(AND(FS404&lt;0,FZ403+FS404/$B$5&lt;$H$2),-MIN('SFV+BESS'!$I$7,FZ403-$H$2),0)))</f>
        <v>0</v>
      </c>
      <c r="FV404" s="33"/>
      <c r="FW404" s="33">
        <f t="shared" si="457"/>
        <v>37.285000000000004</v>
      </c>
      <c r="FX404" s="27">
        <f t="shared" si="497"/>
        <v>0</v>
      </c>
      <c r="FY404" s="27">
        <f t="shared" si="458"/>
        <v>0</v>
      </c>
      <c r="FZ404" s="28">
        <f>IF((FZ403+FT404+FU404)&gt;=$B$2*'SFV+BESS'!$I$9, $B$2*'SFV+BESS'!$I$9, (FZ403+FT404+FU404))</f>
        <v>173.61249999999998</v>
      </c>
      <c r="GA404" s="110">
        <f t="shared" si="498"/>
        <v>74.506885368154798</v>
      </c>
      <c r="GF404" s="251"/>
      <c r="GG404" s="48">
        <v>16.4583333333333</v>
      </c>
      <c r="GH404" s="33">
        <f t="shared" si="471"/>
        <v>113.11824732914998</v>
      </c>
      <c r="GI404" s="33">
        <f>Gen_Cons_Horario!B8446</f>
        <v>78.298500000000004</v>
      </c>
      <c r="GJ404" s="35">
        <f t="shared" si="441"/>
        <v>34.819747329149976</v>
      </c>
      <c r="GK404" s="116">
        <f>IF(AND(GJ404&gt;0,GJ404*$B$4+GQ403&lt;=$B$2*'SFV+BESS'!$I$9,GJ404&lt;'SFV+BESS'!$I$7), GJ404*$B$4, IF(AND(GJ404&gt;0,GJ404*$B$4+GQ403&gt;$B$2*'SFV+BESS'!$I$9,GJ404*$B$4&lt;'SFV+BESS'!$I$7),$B$2*'SFV+BESS'!$I$9-GQ403,IF(AND(GJ404&gt;0,GJ404*$B$4+GQ403&gt;$B$2*'SFV+BESS'!$I$9,GJ404*$B$4&gt;'SFV+BESS'!$I$7,GQ403&lt;$B$2*'SFV+BESS'!$I$9),$B$2*'SFV+BESS'!$I$9-GQ403,IF(AND(GJ404&gt;0,GJ404*$B$4+GQ403&lt;=$B$2*'SFV+BESS'!$I$9,GJ404&gt;'SFV+BESS'!$I$7),'SFV+BESS'!$I$7,0))))</f>
        <v>0</v>
      </c>
      <c r="GL404" s="27">
        <f>IF(AND(GJ404&lt;0,GQ403+GJ404/$B$5&gt;$H$2,-GJ404/'Carga-Descarga Año'!$B$5&lt;'SFV+BESS'!$I$7),GJ404/$B$5,IF(AND(GJ404&lt;0,GQ403+GJ404/$B$5&gt;$H$2,-GJ404/'Carga-Descarga Año'!$B$5&gt;'SFV+BESS'!$I$7),-'SFV+BESS'!$I$7,IF(AND(GJ404&lt;0,GQ403+GJ404/$B$5&lt;$H$2),-MIN('SFV+BESS'!$I$7,GQ403-$H$2),0)))</f>
        <v>0</v>
      </c>
      <c r="GM404" s="33"/>
      <c r="GN404" s="33">
        <f t="shared" si="459"/>
        <v>78.298500000000004</v>
      </c>
      <c r="GO404" s="27">
        <f t="shared" si="499"/>
        <v>0</v>
      </c>
      <c r="GP404" s="27">
        <f t="shared" si="460"/>
        <v>0</v>
      </c>
      <c r="GQ404" s="28">
        <f>IF((GQ403+GK404+GL404)&gt;=$B$2*'SFV+BESS'!$I$9, $B$2*'SFV+BESS'!$I$9, (GQ403+GK404+GL404))</f>
        <v>173.61249999999998</v>
      </c>
      <c r="GR404" s="110">
        <f t="shared" si="500"/>
        <v>34.819747329149976</v>
      </c>
    </row>
    <row r="405" spans="1:200">
      <c r="A405" s="249"/>
      <c r="B405" s="48">
        <v>16.5</v>
      </c>
      <c r="C405" s="38">
        <f t="shared" si="442"/>
        <v>123.83891499519927</v>
      </c>
      <c r="D405" s="2">
        <f>Gen_Cons_Horario!B431</f>
        <v>119.312</v>
      </c>
      <c r="E405" s="140">
        <f t="shared" si="472"/>
        <v>4.5269149951992773</v>
      </c>
      <c r="F405" s="116">
        <f>IF(AND(E405&gt;0,E405*$B$4+L404&lt;=$B$2*'SFV+BESS'!$I$9,E405&lt;'SFV+BESS'!$I$7), E405*$B$4, IF(AND(E405&gt;0,E405*$B$4+L404&gt;$B$2*'SFV+BESS'!$I$9,E405*$B$4&lt;'SFV+BESS'!$I$7),$B$2*'SFV+BESS'!$I$9-L404,IF(AND(E405&gt;0,E405*$B$4+L404&gt;$B$2*'SFV+BESS'!$I$9,E405*$B$4&gt;'SFV+BESS'!$I$7,L404&lt;$B$2*'SFV+BESS'!$I$9),$B$2*'SFV+BESS'!$I$9-L404,IF(AND(E405&gt;0,E405*$B$4+L404&lt;=$B$2*'SFV+BESS'!$I$9,E405&gt;'SFV+BESS'!$I$7),'SFV+BESS'!$I$7,0))))</f>
        <v>4.3005692454393136</v>
      </c>
      <c r="G405" s="27">
        <f>IF(AND(E405&lt;0,L404+E405/$B$5&gt;$H$2,-E405/'Carga-Descarga Año'!$B$5&lt;'SFV+BESS'!$I$7),E405/$B$5,IF(AND(E405&lt;0,L404+E405/$B$5&gt;$H$2,-E405/'Carga-Descarga Año'!$B$5&gt;'SFV+BESS'!$I$7),-'SFV+BESS'!$I$7,IF(AND(E405&lt;0,L404+E405/$B$5&lt;$H$2),-MIN('SFV+BESS'!$I$7,L404-$H$2),0)))</f>
        <v>0</v>
      </c>
      <c r="I405" s="38">
        <f t="shared" si="473"/>
        <v>119.312</v>
      </c>
      <c r="J405" s="27">
        <f t="shared" si="475"/>
        <v>0</v>
      </c>
      <c r="K405" s="27">
        <f t="shared" si="474"/>
        <v>0</v>
      </c>
      <c r="L405" s="28">
        <f>IF((L404+F405+G405)&gt;=$B$2*'SFV+BESS'!$I$9, $B$2*'SFV+BESS'!$I$9, (L404+F405+G405))</f>
        <v>69.975896986041704</v>
      </c>
      <c r="M405" s="110">
        <f t="shared" si="476"/>
        <v>0</v>
      </c>
      <c r="R405" s="251"/>
      <c r="S405" s="48">
        <v>16.5</v>
      </c>
      <c r="T405" s="2">
        <f t="shared" si="461"/>
        <v>127.13809025999851</v>
      </c>
      <c r="U405" s="2">
        <f>Gen_Cons_Horario!B1175</f>
        <v>41.013500000000008</v>
      </c>
      <c r="V405" s="35">
        <f t="shared" si="436"/>
        <v>86.124590259998499</v>
      </c>
      <c r="W405" s="116">
        <f>IF(AND(V405&gt;0,V405*$B$4+AC404&lt;=$B$2*'SFV+BESS'!$I$9,V405&lt;'SFV+BESS'!$I$7), V405*$B$4, IF(AND(V405&gt;0,V405*$B$4+AC404&gt;$B$2*'SFV+BESS'!$I$9,V405*$B$4&lt;'SFV+BESS'!$I$7),$B$2*'SFV+BESS'!$I$9-AC404,IF(AND(V405&gt;0,V405*$B$4+AC404&gt;$B$2*'SFV+BESS'!$I$9,V405*$B$4&gt;'SFV+BESS'!$I$7,AC404&lt;$B$2*'SFV+BESS'!$I$9),$B$2*'SFV+BESS'!$I$9-AC404,IF(AND(V405&gt;0,V405*$B$4+AC404&lt;=$B$2*'SFV+BESS'!$I$9,V405&gt;'SFV+BESS'!$I$7),'SFV+BESS'!$I$7,0))))</f>
        <v>0</v>
      </c>
      <c r="X405" s="27">
        <f>IF(AND(V405&lt;0,AC404+V405/$B$5&gt;$H$2,-V405/'Carga-Descarga Año'!$B$5&lt;'SFV+BESS'!$I$7),V405/$B$5,IF(AND(V405&lt;0,AC404+V405/$B$5&gt;$H$2,-V405/'Carga-Descarga Año'!$B$5&gt;'SFV+BESS'!$I$7),-'SFV+BESS'!$I$7,IF(AND(V405&lt;0,AC404+V405/$B$5&lt;$H$2),-MIN('SFV+BESS'!$I$7,AC404-$H$2),0)))</f>
        <v>0</v>
      </c>
      <c r="Z405" s="33">
        <f t="shared" si="502"/>
        <v>41.013500000000008</v>
      </c>
      <c r="AA405" s="27">
        <f t="shared" si="477"/>
        <v>0</v>
      </c>
      <c r="AB405" s="27">
        <f t="shared" si="501"/>
        <v>0</v>
      </c>
      <c r="AC405" s="28">
        <f>IF((AC404+W405+X405)&gt;=$B$2*'SFV+BESS'!$I$9, $B$2*'SFV+BESS'!$I$9, (AC404+W405+X405))</f>
        <v>173.61249999999998</v>
      </c>
      <c r="AD405" s="110">
        <f t="shared" si="478"/>
        <v>86.124590259998499</v>
      </c>
      <c r="AI405" s="251"/>
      <c r="AJ405" s="48">
        <v>16.5</v>
      </c>
      <c r="AK405" s="52">
        <f t="shared" si="462"/>
        <v>127.24751556075989</v>
      </c>
      <c r="AL405" s="33">
        <f>Gen_Cons_Horario!B1847</f>
        <v>59.656000000000006</v>
      </c>
      <c r="AM405" s="35">
        <f t="shared" si="437"/>
        <v>67.591515560759888</v>
      </c>
      <c r="AN405" s="116">
        <f>IF(AND(AM405&gt;0,AM405*$B$4+AT404&lt;=$B$2*'SFV+BESS'!$I$9,AM405&lt;'SFV+BESS'!$I$7), AM405*$B$4, IF(AND(AM405&gt;0,AM405*$B$4+AT404&gt;$B$2*'SFV+BESS'!$I$9,AM405*$B$4&lt;'SFV+BESS'!$I$7),$B$2*'SFV+BESS'!$I$9-AT404,IF(AND(AM405&gt;0,AM405*$B$4+AT404&gt;$B$2*'SFV+BESS'!$I$9,AM405*$B$4&gt;'SFV+BESS'!$I$7,AT404&lt;$B$2*'SFV+BESS'!$I$9),$B$2*'SFV+BESS'!$I$9-AT404,IF(AND(AM405&gt;0,AM405*$B$4+AT404&lt;=$B$2*'SFV+BESS'!$I$9,AM405&gt;'SFV+BESS'!$I$7),'SFV+BESS'!$I$7,0))))</f>
        <v>0</v>
      </c>
      <c r="AO405" s="27">
        <f>IF(AND(AM405&lt;0,AT404+AM405/$B$5&gt;$H$2,-AM405/'Carga-Descarga Año'!$B$5&lt;'SFV+BESS'!$I$7),AM405/$B$5,IF(AND(AM405&lt;0,AT404+AM405/$B$5&gt;$H$2,-AM405/'Carga-Descarga Año'!$B$5&gt;'SFV+BESS'!$I$7),-'SFV+BESS'!$I$7,IF(AND(AM405&lt;0,AT404+AM405/$B$5&lt;$H$2),-MIN('SFV+BESS'!$I$7,AT404-$H$2),0)))</f>
        <v>0</v>
      </c>
      <c r="AP405" s="33"/>
      <c r="AQ405" s="33">
        <f t="shared" si="443"/>
        <v>59.656000000000006</v>
      </c>
      <c r="AR405" s="27">
        <f t="shared" si="479"/>
        <v>0</v>
      </c>
      <c r="AS405" s="27">
        <f t="shared" si="444"/>
        <v>0</v>
      </c>
      <c r="AT405" s="28">
        <f>IF((AT404+AN405+AO405)&gt;=$B$2*'SFV+BESS'!$I$9, $B$2*'SFV+BESS'!$I$9, (AT404+AN405+AO405))</f>
        <v>173.61249999999998</v>
      </c>
      <c r="AU405" s="110">
        <f t="shared" si="480"/>
        <v>67.591515560759888</v>
      </c>
      <c r="AZ405" s="251"/>
      <c r="BA405" s="48">
        <v>16.5</v>
      </c>
      <c r="BB405" s="33">
        <f t="shared" si="463"/>
        <v>110.01903443945878</v>
      </c>
      <c r="BC405" s="33">
        <f>Gen_Cons_Horario!B2591</f>
        <v>0</v>
      </c>
      <c r="BD405" s="35">
        <f t="shared" si="438"/>
        <v>110.01903443945878</v>
      </c>
      <c r="BE405" s="116">
        <f>IF(AND(BD405&gt;0,BD405*$B$4+BK404&lt;=$B$2*'SFV+BESS'!$I$9,BD405&lt;'SFV+BESS'!$I$7), BD405*$B$4, IF(AND(BD405&gt;0,BD405*$B$4+BK404&gt;$B$2*'SFV+BESS'!$I$9,BD405*$B$4&lt;'SFV+BESS'!$I$7),$B$2*'SFV+BESS'!$I$9-BK404,IF(AND(BD405&gt;0,BD405*$B$4+BK404&gt;$B$2*'SFV+BESS'!$I$9,BD405*$B$4&gt;'SFV+BESS'!$I$7,BK404&lt;$B$2*'SFV+BESS'!$I$9),$B$2*'SFV+BESS'!$I$9-BK404,IF(AND(BD405&gt;0,BD405*$B$4+BK404&lt;=$B$2*'SFV+BESS'!$I$9,BD405&gt;'SFV+BESS'!$I$7),'SFV+BESS'!$I$7,0))))</f>
        <v>0</v>
      </c>
      <c r="BF405" s="27">
        <f>IF(AND(BD405&lt;0,BK404+BD405/$B$5&gt;$H$2,-BD405/'Carga-Descarga Año'!$B$5&lt;'SFV+BESS'!$I$7),BD405/$B$5,IF(AND(BD405&lt;0,BK404+BD405/$B$5&gt;$H$2,-BD405/'Carga-Descarga Año'!$B$5&gt;'SFV+BESS'!$I$7),-'SFV+BESS'!$I$7,IF(AND(BD405&lt;0,BK404+BD405/$B$5&lt;$H$2),-MIN('SFV+BESS'!$I$7,BK404-$H$2),0)))</f>
        <v>0</v>
      </c>
      <c r="BG405" s="33"/>
      <c r="BH405" s="33">
        <f t="shared" si="445"/>
        <v>0</v>
      </c>
      <c r="BI405" s="27">
        <f t="shared" si="481"/>
        <v>0</v>
      </c>
      <c r="BJ405" s="27">
        <f t="shared" si="446"/>
        <v>0</v>
      </c>
      <c r="BK405" s="28">
        <f>IF((BK404+BE405+BF405)&gt;=$B$2*'SFV+BESS'!$I$9, $B$2*'SFV+BESS'!$I$9, (BK404+BE405+BF405))</f>
        <v>173.61249999999998</v>
      </c>
      <c r="BL405" s="110">
        <f t="shared" si="482"/>
        <v>110.01903443945878</v>
      </c>
      <c r="BQ405" s="251"/>
      <c r="BR405" s="48">
        <v>16.5</v>
      </c>
      <c r="BS405" s="33">
        <f t="shared" si="464"/>
        <v>93.046254025352383</v>
      </c>
      <c r="BT405" s="33">
        <f>Gen_Cons_Horario!B3311</f>
        <v>0</v>
      </c>
      <c r="BU405" s="35">
        <f t="shared" si="439"/>
        <v>93.046254025352383</v>
      </c>
      <c r="BV405" s="116">
        <f>IF(AND(BU405&gt;0,BU405*$B$4+CB404&lt;=$B$2*'SFV+BESS'!$I$9,BU405&lt;'SFV+BESS'!$I$7), BU405*$B$4, IF(AND(BU405&gt;0,BU405*$B$4+CB404&gt;$B$2*'SFV+BESS'!$I$9,BU405*$B$4&lt;'SFV+BESS'!$I$7),$B$2*'SFV+BESS'!$I$9-CB404,IF(AND(BU405&gt;0,BU405*$B$4+CB404&gt;$B$2*'SFV+BESS'!$I$9,BU405*$B$4&gt;'SFV+BESS'!$I$7,CB404&lt;$B$2*'SFV+BESS'!$I$9),$B$2*'SFV+BESS'!$I$9-CB404,IF(AND(BU405&gt;0,BU405*$B$4+CB404&lt;=$B$2*'SFV+BESS'!$I$9,BU405&gt;'SFV+BESS'!$I$7),'SFV+BESS'!$I$7,0))))</f>
        <v>0</v>
      </c>
      <c r="BW405" s="27">
        <f>IF(AND(BU405&lt;0,CB404+BU405/$B$5&gt;$H$2,-BU405/'Carga-Descarga Año'!$B$5&lt;'SFV+BESS'!$I$7),BU405/$B$5,IF(AND(BU405&lt;0,CB404+BU405/$B$5&gt;$H$2,-BU405/'Carga-Descarga Año'!$B$5&gt;'SFV+BESS'!$I$7),-'SFV+BESS'!$I$7,IF(AND(BU405&lt;0,CB404+BU405/$B$5&lt;$H$2),-MIN('SFV+BESS'!$I$7,CB404-$H$2),0)))</f>
        <v>0</v>
      </c>
      <c r="BX405" s="33"/>
      <c r="BY405" s="33">
        <f t="shared" si="447"/>
        <v>0</v>
      </c>
      <c r="BZ405" s="27">
        <f t="shared" si="483"/>
        <v>0</v>
      </c>
      <c r="CA405" s="27">
        <f t="shared" si="484"/>
        <v>0</v>
      </c>
      <c r="CB405" s="28">
        <f>IF((CB404+BV405+BW405)&gt;=$B$2*'SFV+BESS'!$I$9, $B$2*'SFV+BESS'!$I$9, (CB404+BV405+BW405))</f>
        <v>173.61249999999998</v>
      </c>
      <c r="CC405" s="110">
        <f t="shared" si="485"/>
        <v>93.046254025352383</v>
      </c>
      <c r="CH405" s="251"/>
      <c r="CI405" s="48">
        <v>16.5</v>
      </c>
      <c r="CJ405" s="33">
        <f t="shared" si="465"/>
        <v>80.738079690760259</v>
      </c>
      <c r="CK405" s="33">
        <f>Gen_Cons_Horario!B4055</f>
        <v>0</v>
      </c>
      <c r="CL405" s="35">
        <f t="shared" si="440"/>
        <v>80.738079690760259</v>
      </c>
      <c r="CM405" s="116">
        <f>IF(AND(CL405&gt;0,CL405*$B$4+CS404&lt;=$B$2*'SFV+BESS'!$I$9,CL405&lt;'SFV+BESS'!$I$7), CL405*$B$4, IF(AND(CL405&gt;0,CL405*$B$4+CS404&gt;$B$2*'SFV+BESS'!$I$9,CL405*$B$4&lt;'SFV+BESS'!$I$7),$B$2*'SFV+BESS'!$I$9-CS404,IF(AND(CL405&gt;0,CL405*$B$4+CS404&gt;$B$2*'SFV+BESS'!$I$9,CL405*$B$4&gt;'SFV+BESS'!$I$7,CS404&lt;$B$2*'SFV+BESS'!$I$9),$B$2*'SFV+BESS'!$I$9-CS404,IF(AND(CL405&gt;0,CL405*$B$4+CS404&lt;=$B$2*'SFV+BESS'!$I$9,CL405&gt;'SFV+BESS'!$I$7),'SFV+BESS'!$I$7,0))))</f>
        <v>0</v>
      </c>
      <c r="CN405" s="27">
        <f>IF(AND(CL405&lt;0,CS404+CL405/$B$5&gt;$H$2,-CL405/'Carga-Descarga Año'!$B$5&lt;'SFV+BESS'!$I$7),CL405/$B$5,IF(AND(CL405&lt;0,CS404+CL405/$B$5&gt;$H$2,-CL405/'Carga-Descarga Año'!$B$5&gt;'SFV+BESS'!$I$7),-'SFV+BESS'!$I$7,IF(AND(CL405&lt;0,CS404+CL405/$B$5&lt;$H$2),-MIN('SFV+BESS'!$I$7,CS404-$H$2),0)))</f>
        <v>0</v>
      </c>
      <c r="CO405" s="33"/>
      <c r="CP405" s="33">
        <f t="shared" si="448"/>
        <v>0</v>
      </c>
      <c r="CQ405" s="27">
        <f t="shared" si="486"/>
        <v>0</v>
      </c>
      <c r="CR405" s="27">
        <f t="shared" si="449"/>
        <v>0</v>
      </c>
      <c r="CS405" s="28">
        <f>IF((CS404+CM405+CN405)&gt;=$B$2*'SFV+BESS'!$I$9, $B$2*'SFV+BESS'!$I$9, (CS404+CM405+CN405))</f>
        <v>173.61249999999998</v>
      </c>
      <c r="CT405" s="110">
        <f t="shared" si="487"/>
        <v>80.738079690760259</v>
      </c>
      <c r="CY405" s="251"/>
      <c r="CZ405" s="48">
        <v>16.5</v>
      </c>
      <c r="DA405" s="33">
        <f t="shared" si="466"/>
        <v>89.383443532820891</v>
      </c>
      <c r="DB405" s="33">
        <f>Gen_Cons_Horario!B4775</f>
        <v>0</v>
      </c>
      <c r="DC405" s="35">
        <f t="shared" si="503"/>
        <v>89.383443532820891</v>
      </c>
      <c r="DD405" s="116">
        <f>IF(AND(DC405&gt;0,DC405*$B$4+DJ404&lt;=$B$2*'SFV+BESS'!$I$9,DC405&lt;'SFV+BESS'!$I$7), DC405*$B$4, IF(AND(DC405&gt;0,DC405*$B$4+DJ404&gt;$B$2*'SFV+BESS'!$I$9,DC405*$B$4&lt;'SFV+BESS'!$I$7),$B$2*'SFV+BESS'!$I$9-DJ404,IF(AND(DC405&gt;0,DC405*$B$4+DJ404&gt;$B$2*'SFV+BESS'!$I$9,DC405*$B$4&gt;'SFV+BESS'!$I$7,DJ404&lt;$B$2*'SFV+BESS'!$I$9),$B$2*'SFV+BESS'!$I$9-DJ404,IF(AND(DC405&gt;0,DC405*$B$4+DJ404&lt;=$B$2*'SFV+BESS'!$I$9,DC405&gt;'SFV+BESS'!$I$7),'SFV+BESS'!$I$7,0))))</f>
        <v>0</v>
      </c>
      <c r="DE405" s="27">
        <f>IF(AND(DC405&lt;0,DJ404+DC405/$B$5&gt;$H$2,-DC405/'Carga-Descarga Año'!$B$5&lt;'SFV+BESS'!$I$7),DC405/$B$5,IF(AND(DC405&lt;0,DJ404+DC405/$B$5&gt;$H$2,-DC405/'Carga-Descarga Año'!$B$5&gt;'SFV+BESS'!$I$7),-'SFV+BESS'!$I$7,IF(AND(DC405&lt;0,DJ404+DC405/$B$5&lt;$H$2),-MIN('SFV+BESS'!$I$7,DJ404-$H$2),0)))</f>
        <v>0</v>
      </c>
      <c r="DF405" s="33"/>
      <c r="DG405" s="33">
        <f t="shared" si="450"/>
        <v>0</v>
      </c>
      <c r="DH405" s="27">
        <f t="shared" si="488"/>
        <v>0</v>
      </c>
      <c r="DI405" s="27">
        <f t="shared" si="489"/>
        <v>0</v>
      </c>
      <c r="DJ405" s="28">
        <f>IF((DJ404+DD405+DE405)&gt;=$B$2*'SFV+BESS'!$I$9, $B$2*'SFV+BESS'!$I$9, (DJ404+DD405+DE405))</f>
        <v>173.61249999999998</v>
      </c>
      <c r="DK405" s="110">
        <f t="shared" si="490"/>
        <v>89.383443532820891</v>
      </c>
      <c r="DP405" s="251"/>
      <c r="DQ405" s="48">
        <v>16.5</v>
      </c>
      <c r="DR405" s="33">
        <f t="shared" si="467"/>
        <v>91.815121323908102</v>
      </c>
      <c r="DS405" s="33">
        <f>Gen_Cons_Horario!B5519</f>
        <v>0</v>
      </c>
      <c r="DT405" s="35">
        <f t="shared" si="504"/>
        <v>91.815121323908102</v>
      </c>
      <c r="DU405" s="116">
        <f>IF(AND(DT405&gt;0,DT405*$B$4+EA404&lt;=$B$2*'SFV+BESS'!$I$9,DT405&lt;'SFV+BESS'!$I$7), DT405*$B$4, IF(AND(DT405&gt;0,DT405*$B$4+EA404&gt;$B$2*'SFV+BESS'!$I$9,DT405*$B$4&lt;'SFV+BESS'!$I$7),$B$2*'SFV+BESS'!$I$9-EA404,IF(AND(DT405&gt;0,DT405*$B$4+EA404&gt;$B$2*'SFV+BESS'!$I$9,DT405*$B$4&gt;'SFV+BESS'!$I$7,EA404&lt;$B$2*'SFV+BESS'!$I$9),$B$2*'SFV+BESS'!$I$9-EA404,IF(AND(DT405&gt;0,DT405*$B$4+EA404&lt;=$B$2*'SFV+BESS'!$I$9,DT405&gt;'SFV+BESS'!$I$7),'SFV+BESS'!$I$7,0))))</f>
        <v>0</v>
      </c>
      <c r="DV405" s="27">
        <f>IF(AND(DT405&lt;0,EA404+DT405/$B$5&gt;$H$2,-DT405/'Carga-Descarga Año'!$B$5&lt;'SFV+BESS'!$I$7),DT405/$B$5,IF(AND(DT405&lt;0,EA404+DT405/$B$5&gt;$H$2,-DT405/'Carga-Descarga Año'!$B$5&gt;'SFV+BESS'!$I$7),-'SFV+BESS'!$I$7,IF(AND(DT405&lt;0,EA404+DT405/$B$5&lt;$H$2),-MIN('SFV+BESS'!$I$7,EA404-$H$2),0)))</f>
        <v>0</v>
      </c>
      <c r="DW405" s="33"/>
      <c r="DX405" s="33">
        <f t="shared" si="451"/>
        <v>0</v>
      </c>
      <c r="DY405" s="27">
        <f t="shared" si="491"/>
        <v>0</v>
      </c>
      <c r="DZ405" s="27">
        <f t="shared" si="452"/>
        <v>0</v>
      </c>
      <c r="EA405" s="28">
        <f>IF((EA404+DU405+DV405)&gt;=$B$2*'SFV+BESS'!$I$9, $B$2*'SFV+BESS'!$I$9, (EA404+DU405+DV405))</f>
        <v>173.61249999999998</v>
      </c>
      <c r="EB405" s="110">
        <f t="shared" si="492"/>
        <v>91.815121323908102</v>
      </c>
      <c r="EG405" s="251"/>
      <c r="EH405" s="48">
        <v>16.5</v>
      </c>
      <c r="EI405" s="33">
        <f t="shared" si="468"/>
        <v>105.612499082425</v>
      </c>
      <c r="EJ405" s="33">
        <f>Gen_Cons_Horario!B6263</f>
        <v>0</v>
      </c>
      <c r="EK405" s="35">
        <f t="shared" si="505"/>
        <v>105.612499082425</v>
      </c>
      <c r="EL405" s="116">
        <f>IF(AND(EK405&gt;0,EK405*$B$4+ER404&lt;=$B$2*'SFV+BESS'!$I$9,EK405&lt;'SFV+BESS'!$I$7), EK405*$B$4, IF(AND(EK405&gt;0,EK405*$B$4+ER404&gt;$B$2*'SFV+BESS'!$I$9,EK405*$B$4&lt;'SFV+BESS'!$I$7),$B$2*'SFV+BESS'!$I$9-ER404,IF(AND(EK405&gt;0,EK405*$B$4+ER404&gt;$B$2*'SFV+BESS'!$I$9,EK405*$B$4&gt;'SFV+BESS'!$I$7,ER404&lt;$B$2*'SFV+BESS'!$I$9),$B$2*'SFV+BESS'!$I$9-ER404,IF(AND(EK405&gt;0,EK405*$B$4+ER404&lt;=$B$2*'SFV+BESS'!$I$9,EK405&gt;'SFV+BESS'!$I$7),'SFV+BESS'!$I$7,0))))</f>
        <v>0</v>
      </c>
      <c r="EM405" s="27">
        <f>IF(AND(EK405&lt;0,ER404+EK405/$B$5&gt;$H$2,-EK405/'Carga-Descarga Año'!$B$5&lt;'SFV+BESS'!$I$7),EK405/$B$5,IF(AND(EK405&lt;0,ER404+EK405/$B$5&gt;$H$2,-EK405/'Carga-Descarga Año'!$B$5&gt;'SFV+BESS'!$I$7),-'SFV+BESS'!$I$7,IF(AND(EK405&lt;0,ER404+EK405/$B$5&lt;$H$2),-MIN('SFV+BESS'!$I$7,ER404-$H$2),0)))</f>
        <v>0</v>
      </c>
      <c r="EN405" s="33"/>
      <c r="EO405" s="33">
        <f t="shared" si="453"/>
        <v>0</v>
      </c>
      <c r="EP405" s="27">
        <f t="shared" si="493"/>
        <v>0</v>
      </c>
      <c r="EQ405" s="27">
        <f t="shared" si="454"/>
        <v>0</v>
      </c>
      <c r="ER405" s="28">
        <f>IF((ER404+EL405+EM405)&gt;=$B$2*'SFV+BESS'!$I$9, $B$2*'SFV+BESS'!$I$9, (ER404+EL405+EM405))</f>
        <v>173.61249999999998</v>
      </c>
      <c r="ES405" s="110">
        <f t="shared" si="494"/>
        <v>105.612499082425</v>
      </c>
      <c r="EX405" s="251"/>
      <c r="EY405" s="48">
        <v>16.5</v>
      </c>
      <c r="EZ405" s="33">
        <f t="shared" si="469"/>
        <v>113.56216336879781</v>
      </c>
      <c r="FA405" s="33">
        <f>Gen_Cons_Horario!B6983</f>
        <v>0</v>
      </c>
      <c r="FB405" s="35">
        <f t="shared" si="506"/>
        <v>113.56216336879781</v>
      </c>
      <c r="FC405" s="116">
        <f>IF(AND(FB405&gt;0,FB405*$B$4+FI404&lt;=$B$2*'SFV+BESS'!$I$9,FB405&lt;'SFV+BESS'!$I$7), FB405*$B$4, IF(AND(FB405&gt;0,FB405*$B$4+FI404&gt;$B$2*'SFV+BESS'!$I$9,FB405*$B$4&lt;'SFV+BESS'!$I$7),$B$2*'SFV+BESS'!$I$9-FI404,IF(AND(FB405&gt;0,FB405*$B$4+FI404&gt;$B$2*'SFV+BESS'!$I$9,FB405*$B$4&gt;'SFV+BESS'!$I$7,FI404&lt;$B$2*'SFV+BESS'!$I$9),$B$2*'SFV+BESS'!$I$9-FI404,IF(AND(FB405&gt;0,FB405*$B$4+FI404&lt;=$B$2*'SFV+BESS'!$I$9,FB405&gt;'SFV+BESS'!$I$7),'SFV+BESS'!$I$7,0))))</f>
        <v>0</v>
      </c>
      <c r="FD405" s="27">
        <f>IF(AND(FB405&lt;0,FI404+FB405/$B$5&gt;$H$2,-FB405/'Carga-Descarga Año'!$B$5&lt;'SFV+BESS'!$I$7),FB405/$B$5,IF(AND(FB405&lt;0,FI404+FB405/$B$5&gt;$H$2,-FB405/'Carga-Descarga Año'!$B$5&gt;'SFV+BESS'!$I$7),-'SFV+BESS'!$I$7,IF(AND(FB405&lt;0,FI404+FB405/$B$5&lt;$H$2),-MIN('SFV+BESS'!$I$7,FI404-$H$2),0)))</f>
        <v>0</v>
      </c>
      <c r="FE405" s="33"/>
      <c r="FF405" s="33">
        <f t="shared" si="455"/>
        <v>0</v>
      </c>
      <c r="FG405" s="27">
        <f t="shared" si="495"/>
        <v>0</v>
      </c>
      <c r="FH405" s="27">
        <f t="shared" si="456"/>
        <v>0</v>
      </c>
      <c r="FI405" s="28">
        <f>IF((FI404+FC405+FD405)&gt;=$B$2*'SFV+BESS'!$I$9, $B$2*'SFV+BESS'!$I$9, (FI404+FC405+FD405))</f>
        <v>173.61249999999998</v>
      </c>
      <c r="FJ405" s="110">
        <f t="shared" si="496"/>
        <v>113.56216336879781</v>
      </c>
      <c r="FO405" s="251"/>
      <c r="FP405" s="48">
        <v>16.5</v>
      </c>
      <c r="FQ405" s="33">
        <f t="shared" si="470"/>
        <v>118.78904849891269</v>
      </c>
      <c r="FR405" s="33">
        <f>Gen_Cons_Horario!B7727</f>
        <v>37.285000000000004</v>
      </c>
      <c r="FS405" s="35">
        <f t="shared" si="507"/>
        <v>81.504048498912681</v>
      </c>
      <c r="FT405" s="116">
        <f>IF(AND(FS405&gt;0,FS405*$B$4+FZ404&lt;=$B$2*'SFV+BESS'!$I$9,FS405&lt;'SFV+BESS'!$I$7), FS405*$B$4, IF(AND(FS405&gt;0,FS405*$B$4+FZ404&gt;$B$2*'SFV+BESS'!$I$9,FS405*$B$4&lt;'SFV+BESS'!$I$7),$B$2*'SFV+BESS'!$I$9-FZ404,IF(AND(FS405&gt;0,FS405*$B$4+FZ404&gt;$B$2*'SFV+BESS'!$I$9,FS405*$B$4&gt;'SFV+BESS'!$I$7,FZ404&lt;$B$2*'SFV+BESS'!$I$9),$B$2*'SFV+BESS'!$I$9-FZ404,IF(AND(FS405&gt;0,FS405*$B$4+FZ404&lt;=$B$2*'SFV+BESS'!$I$9,FS405&gt;'SFV+BESS'!$I$7),'SFV+BESS'!$I$7,0))))</f>
        <v>0</v>
      </c>
      <c r="FU405" s="27">
        <f>IF(AND(FS405&lt;0,FZ404+FS405/$B$5&gt;$H$2,-FS405/'Carga-Descarga Año'!$B$5&lt;'SFV+BESS'!$I$7),FS405/$B$5,IF(AND(FS405&lt;0,FZ404+FS405/$B$5&gt;$H$2,-FS405/'Carga-Descarga Año'!$B$5&gt;'SFV+BESS'!$I$7),-'SFV+BESS'!$I$7,IF(AND(FS405&lt;0,FZ404+FS405/$B$5&lt;$H$2),-MIN('SFV+BESS'!$I$7,FZ404-$H$2),0)))</f>
        <v>0</v>
      </c>
      <c r="FV405" s="33"/>
      <c r="FW405" s="33">
        <f t="shared" si="457"/>
        <v>37.285000000000004</v>
      </c>
      <c r="FX405" s="27">
        <f t="shared" si="497"/>
        <v>0</v>
      </c>
      <c r="FY405" s="27">
        <f t="shared" si="458"/>
        <v>0</v>
      </c>
      <c r="FZ405" s="28">
        <f>IF((FZ404+FT405+FU405)&gt;=$B$2*'SFV+BESS'!$I$9, $B$2*'SFV+BESS'!$I$9, (FZ404+FT405+FU405))</f>
        <v>173.61249999999998</v>
      </c>
      <c r="GA405" s="110">
        <f t="shared" si="498"/>
        <v>81.504048498912681</v>
      </c>
      <c r="GF405" s="251"/>
      <c r="GG405" s="48">
        <v>16.5</v>
      </c>
      <c r="GH405" s="33">
        <f t="shared" si="471"/>
        <v>118.69346574485387</v>
      </c>
      <c r="GI405" s="33">
        <f>Gen_Cons_Horario!B8447</f>
        <v>78.298500000000004</v>
      </c>
      <c r="GJ405" s="35">
        <f t="shared" si="441"/>
        <v>40.394965744853863</v>
      </c>
      <c r="GK405" s="116">
        <f>IF(AND(GJ405&gt;0,GJ405*$B$4+GQ404&lt;=$B$2*'SFV+BESS'!$I$9,GJ405&lt;'SFV+BESS'!$I$7), GJ405*$B$4, IF(AND(GJ405&gt;0,GJ405*$B$4+GQ404&gt;$B$2*'SFV+BESS'!$I$9,GJ405*$B$4&lt;'SFV+BESS'!$I$7),$B$2*'SFV+BESS'!$I$9-GQ404,IF(AND(GJ405&gt;0,GJ405*$B$4+GQ404&gt;$B$2*'SFV+BESS'!$I$9,GJ405*$B$4&gt;'SFV+BESS'!$I$7,GQ404&lt;$B$2*'SFV+BESS'!$I$9),$B$2*'SFV+BESS'!$I$9-GQ404,IF(AND(GJ405&gt;0,GJ405*$B$4+GQ404&lt;=$B$2*'SFV+BESS'!$I$9,GJ405&gt;'SFV+BESS'!$I$7),'SFV+BESS'!$I$7,0))))</f>
        <v>0</v>
      </c>
      <c r="GL405" s="27">
        <f>IF(AND(GJ405&lt;0,GQ404+GJ405/$B$5&gt;$H$2,-GJ405/'Carga-Descarga Año'!$B$5&lt;'SFV+BESS'!$I$7),GJ405/$B$5,IF(AND(GJ405&lt;0,GQ404+GJ405/$B$5&gt;$H$2,-GJ405/'Carga-Descarga Año'!$B$5&gt;'SFV+BESS'!$I$7),-'SFV+BESS'!$I$7,IF(AND(GJ405&lt;0,GQ404+GJ405/$B$5&lt;$H$2),-MIN('SFV+BESS'!$I$7,GQ404-$H$2),0)))</f>
        <v>0</v>
      </c>
      <c r="GM405" s="33"/>
      <c r="GN405" s="33">
        <f t="shared" si="459"/>
        <v>78.298500000000004</v>
      </c>
      <c r="GO405" s="27">
        <f t="shared" si="499"/>
        <v>0</v>
      </c>
      <c r="GP405" s="27">
        <f t="shared" si="460"/>
        <v>0</v>
      </c>
      <c r="GQ405" s="28">
        <f>IF((GQ404+GK405+GL405)&gt;=$B$2*'SFV+BESS'!$I$9, $B$2*'SFV+BESS'!$I$9, (GQ404+GK405+GL405))</f>
        <v>173.61249999999998</v>
      </c>
      <c r="GR405" s="110">
        <f t="shared" si="500"/>
        <v>40.394965744853863</v>
      </c>
    </row>
    <row r="406" spans="1:200">
      <c r="A406" s="249"/>
      <c r="B406" s="48">
        <v>16.5416666666667</v>
      </c>
      <c r="C406" s="38">
        <f t="shared" si="442"/>
        <v>130.98054567590401</v>
      </c>
      <c r="D406" s="2">
        <f>Gen_Cons_Horario!B432</f>
        <v>119.312</v>
      </c>
      <c r="E406" s="140">
        <f t="shared" si="472"/>
        <v>11.668545675904014</v>
      </c>
      <c r="F406" s="116">
        <f>IF(AND(E406&gt;0,E406*$B$4+L405&lt;=$B$2*'SFV+BESS'!$I$9,E406&lt;'SFV+BESS'!$I$7), E406*$B$4, IF(AND(E406&gt;0,E406*$B$4+L405&gt;$B$2*'SFV+BESS'!$I$9,E406*$B$4&lt;'SFV+BESS'!$I$7),$B$2*'SFV+BESS'!$I$9-L405,IF(AND(E406&gt;0,E406*$B$4+L405&gt;$B$2*'SFV+BESS'!$I$9,E406*$B$4&gt;'SFV+BESS'!$I$7,L405&lt;$B$2*'SFV+BESS'!$I$9),$B$2*'SFV+BESS'!$I$9-L405,IF(AND(E406&gt;0,E406*$B$4+L405&lt;=$B$2*'SFV+BESS'!$I$9,E406&gt;'SFV+BESS'!$I$7),'SFV+BESS'!$I$7,0))))</f>
        <v>11.085118392108813</v>
      </c>
      <c r="G406" s="27">
        <f>IF(AND(E406&lt;0,L405+E406/$B$5&gt;$H$2,-E406/'Carga-Descarga Año'!$B$5&lt;'SFV+BESS'!$I$7),E406/$B$5,IF(AND(E406&lt;0,L405+E406/$B$5&gt;$H$2,-E406/'Carga-Descarga Año'!$B$5&gt;'SFV+BESS'!$I$7),-'SFV+BESS'!$I$7,IF(AND(E406&lt;0,L405+E406/$B$5&lt;$H$2),-MIN('SFV+BESS'!$I$7,L405-$H$2),0)))</f>
        <v>0</v>
      </c>
      <c r="I406" s="38">
        <f t="shared" si="473"/>
        <v>119.312</v>
      </c>
      <c r="J406" s="27">
        <f t="shared" si="475"/>
        <v>0</v>
      </c>
      <c r="K406" s="27">
        <f t="shared" si="474"/>
        <v>0</v>
      </c>
      <c r="L406" s="28">
        <f>IF((L405+F406+G406)&gt;=$B$2*'SFV+BESS'!$I$9, $B$2*'SFV+BESS'!$I$9, (L405+F406+G406))</f>
        <v>81.061015378150515</v>
      </c>
      <c r="M406" s="110">
        <f t="shared" si="476"/>
        <v>0</v>
      </c>
      <c r="R406" s="251"/>
      <c r="S406" s="48">
        <v>16.5416666666667</v>
      </c>
      <c r="T406" s="2">
        <f t="shared" si="461"/>
        <v>135.48306143536522</v>
      </c>
      <c r="U406" s="2">
        <f>Gen_Cons_Horario!B1176</f>
        <v>41.013500000000008</v>
      </c>
      <c r="V406" s="35">
        <f t="shared" ref="V406:V469" si="508">T406-U406</f>
        <v>94.469561435365208</v>
      </c>
      <c r="W406" s="116">
        <f>IF(AND(V406&gt;0,V406*$B$4+AC405&lt;=$B$2*'SFV+BESS'!$I$9,V406&lt;'SFV+BESS'!$I$7), V406*$B$4, IF(AND(V406&gt;0,V406*$B$4+AC405&gt;$B$2*'SFV+BESS'!$I$9,V406*$B$4&lt;'SFV+BESS'!$I$7),$B$2*'SFV+BESS'!$I$9-AC405,IF(AND(V406&gt;0,V406*$B$4+AC405&gt;$B$2*'SFV+BESS'!$I$9,V406*$B$4&gt;'SFV+BESS'!$I$7,AC405&lt;$B$2*'SFV+BESS'!$I$9),$B$2*'SFV+BESS'!$I$9-AC405,IF(AND(V406&gt;0,V406*$B$4+AC405&lt;=$B$2*'SFV+BESS'!$I$9,V406&gt;'SFV+BESS'!$I$7),'SFV+BESS'!$I$7,0))))</f>
        <v>0</v>
      </c>
      <c r="X406" s="27">
        <f>IF(AND(V406&lt;0,AC405+V406/$B$5&gt;$H$2,-V406/'Carga-Descarga Año'!$B$5&lt;'SFV+BESS'!$I$7),V406/$B$5,IF(AND(V406&lt;0,AC405+V406/$B$5&gt;$H$2,-V406/'Carga-Descarga Año'!$B$5&gt;'SFV+BESS'!$I$7),-'SFV+BESS'!$I$7,IF(AND(V406&lt;0,AC405+V406/$B$5&lt;$H$2),-MIN('SFV+BESS'!$I$7,AC405-$H$2),0)))</f>
        <v>0</v>
      </c>
      <c r="Z406" s="33">
        <f t="shared" si="502"/>
        <v>41.013500000000008</v>
      </c>
      <c r="AA406" s="27">
        <f t="shared" si="477"/>
        <v>0</v>
      </c>
      <c r="AB406" s="27">
        <f t="shared" si="501"/>
        <v>0</v>
      </c>
      <c r="AC406" s="28">
        <f>IF((AC405+W406+X406)&gt;=$B$2*'SFV+BESS'!$I$9, $B$2*'SFV+BESS'!$I$9, (AC405+W406+X406))</f>
        <v>173.61249999999998</v>
      </c>
      <c r="AD406" s="110">
        <f t="shared" si="478"/>
        <v>94.469561435365208</v>
      </c>
      <c r="AI406" s="251"/>
      <c r="AJ406" s="48">
        <v>16.5416666666667</v>
      </c>
      <c r="AK406" s="52">
        <f t="shared" si="462"/>
        <v>135.11496947983915</v>
      </c>
      <c r="AL406" s="33">
        <f>Gen_Cons_Horario!B1848</f>
        <v>59.656000000000006</v>
      </c>
      <c r="AM406" s="35">
        <f t="shared" ref="AM406:AM469" si="509">AK406-AL406</f>
        <v>75.458969479839141</v>
      </c>
      <c r="AN406" s="116">
        <f>IF(AND(AM406&gt;0,AM406*$B$4+AT405&lt;=$B$2*'SFV+BESS'!$I$9,AM406&lt;'SFV+BESS'!$I$7), AM406*$B$4, IF(AND(AM406&gt;0,AM406*$B$4+AT405&gt;$B$2*'SFV+BESS'!$I$9,AM406*$B$4&lt;'SFV+BESS'!$I$7),$B$2*'SFV+BESS'!$I$9-AT405,IF(AND(AM406&gt;0,AM406*$B$4+AT405&gt;$B$2*'SFV+BESS'!$I$9,AM406*$B$4&gt;'SFV+BESS'!$I$7,AT405&lt;$B$2*'SFV+BESS'!$I$9),$B$2*'SFV+BESS'!$I$9-AT405,IF(AND(AM406&gt;0,AM406*$B$4+AT405&lt;=$B$2*'SFV+BESS'!$I$9,AM406&gt;'SFV+BESS'!$I$7),'SFV+BESS'!$I$7,0))))</f>
        <v>0</v>
      </c>
      <c r="AO406" s="27">
        <f>IF(AND(AM406&lt;0,AT405+AM406/$B$5&gt;$H$2,-AM406/'Carga-Descarga Año'!$B$5&lt;'SFV+BESS'!$I$7),AM406/$B$5,IF(AND(AM406&lt;0,AT405+AM406/$B$5&gt;$H$2,-AM406/'Carga-Descarga Año'!$B$5&gt;'SFV+BESS'!$I$7),-'SFV+BESS'!$I$7,IF(AND(AM406&lt;0,AT405+AM406/$B$5&lt;$H$2),-MIN('SFV+BESS'!$I$7,AT405-$H$2),0)))</f>
        <v>0</v>
      </c>
      <c r="AP406" s="33"/>
      <c r="AQ406" s="33">
        <f t="shared" si="443"/>
        <v>59.656000000000006</v>
      </c>
      <c r="AR406" s="27">
        <f t="shared" si="479"/>
        <v>0</v>
      </c>
      <c r="AS406" s="27">
        <f t="shared" si="444"/>
        <v>0</v>
      </c>
      <c r="AT406" s="28">
        <f>IF((AT405+AN406+AO406)&gt;=$B$2*'SFV+BESS'!$I$9, $B$2*'SFV+BESS'!$I$9, (AT405+AN406+AO406))</f>
        <v>173.61249999999998</v>
      </c>
      <c r="AU406" s="110">
        <f t="shared" si="480"/>
        <v>75.458969479839141</v>
      </c>
      <c r="AZ406" s="251"/>
      <c r="BA406" s="48">
        <v>16.5416666666667</v>
      </c>
      <c r="BB406" s="33">
        <f t="shared" si="463"/>
        <v>117.05399934144904</v>
      </c>
      <c r="BC406" s="33">
        <f>Gen_Cons_Horario!B2592</f>
        <v>0</v>
      </c>
      <c r="BD406" s="35">
        <f t="shared" ref="BD406:BD469" si="510">BB406-BC406</f>
        <v>117.05399934144904</v>
      </c>
      <c r="BE406" s="116">
        <f>IF(AND(BD406&gt;0,BD406*$B$4+BK405&lt;=$B$2*'SFV+BESS'!$I$9,BD406&lt;'SFV+BESS'!$I$7), BD406*$B$4, IF(AND(BD406&gt;0,BD406*$B$4+BK405&gt;$B$2*'SFV+BESS'!$I$9,BD406*$B$4&lt;'SFV+BESS'!$I$7),$B$2*'SFV+BESS'!$I$9-BK405,IF(AND(BD406&gt;0,BD406*$B$4+BK405&gt;$B$2*'SFV+BESS'!$I$9,BD406*$B$4&gt;'SFV+BESS'!$I$7,BK405&lt;$B$2*'SFV+BESS'!$I$9),$B$2*'SFV+BESS'!$I$9-BK405,IF(AND(BD406&gt;0,BD406*$B$4+BK405&lt;=$B$2*'SFV+BESS'!$I$9,BD406&gt;'SFV+BESS'!$I$7),'SFV+BESS'!$I$7,0))))</f>
        <v>0</v>
      </c>
      <c r="BF406" s="27">
        <f>IF(AND(BD406&lt;0,BK405+BD406/$B$5&gt;$H$2,-BD406/'Carga-Descarga Año'!$B$5&lt;'SFV+BESS'!$I$7),BD406/$B$5,IF(AND(BD406&lt;0,BK405+BD406/$B$5&gt;$H$2,-BD406/'Carga-Descarga Año'!$B$5&gt;'SFV+BESS'!$I$7),-'SFV+BESS'!$I$7,IF(AND(BD406&lt;0,BK405+BD406/$B$5&lt;$H$2),-MIN('SFV+BESS'!$I$7,BK405-$H$2),0)))</f>
        <v>0</v>
      </c>
      <c r="BG406" s="33"/>
      <c r="BH406" s="33">
        <f t="shared" si="445"/>
        <v>0</v>
      </c>
      <c r="BI406" s="27">
        <f t="shared" si="481"/>
        <v>0</v>
      </c>
      <c r="BJ406" s="27">
        <f t="shared" si="446"/>
        <v>0</v>
      </c>
      <c r="BK406" s="28">
        <f>IF((BK405+BE406+BF406)&gt;=$B$2*'SFV+BESS'!$I$9, $B$2*'SFV+BESS'!$I$9, (BK405+BE406+BF406))</f>
        <v>173.61249999999998</v>
      </c>
      <c r="BL406" s="110">
        <f t="shared" si="482"/>
        <v>117.05399934144904</v>
      </c>
      <c r="BQ406" s="251"/>
      <c r="BR406" s="48">
        <v>16.5416666666667</v>
      </c>
      <c r="BS406" s="33">
        <f t="shared" si="464"/>
        <v>101.15682338349448</v>
      </c>
      <c r="BT406" s="33">
        <f>Gen_Cons_Horario!B3312</f>
        <v>0</v>
      </c>
      <c r="BU406" s="35">
        <f t="shared" ref="BU406:BU469" si="511">BS406-BT406</f>
        <v>101.15682338349448</v>
      </c>
      <c r="BV406" s="116">
        <f>IF(AND(BU406&gt;0,BU406*$B$4+CB405&lt;=$B$2*'SFV+BESS'!$I$9,BU406&lt;'SFV+BESS'!$I$7), BU406*$B$4, IF(AND(BU406&gt;0,BU406*$B$4+CB405&gt;$B$2*'SFV+BESS'!$I$9,BU406*$B$4&lt;'SFV+BESS'!$I$7),$B$2*'SFV+BESS'!$I$9-CB405,IF(AND(BU406&gt;0,BU406*$B$4+CB405&gt;$B$2*'SFV+BESS'!$I$9,BU406*$B$4&gt;'SFV+BESS'!$I$7,CB405&lt;$B$2*'SFV+BESS'!$I$9),$B$2*'SFV+BESS'!$I$9-CB405,IF(AND(BU406&gt;0,BU406*$B$4+CB405&lt;=$B$2*'SFV+BESS'!$I$9,BU406&gt;'SFV+BESS'!$I$7),'SFV+BESS'!$I$7,0))))</f>
        <v>0</v>
      </c>
      <c r="BW406" s="27">
        <f>IF(AND(BU406&lt;0,CB405+BU406/$B$5&gt;$H$2,-BU406/'Carga-Descarga Año'!$B$5&lt;'SFV+BESS'!$I$7),BU406/$B$5,IF(AND(BU406&lt;0,CB405+BU406/$B$5&gt;$H$2,-BU406/'Carga-Descarga Año'!$B$5&gt;'SFV+BESS'!$I$7),-'SFV+BESS'!$I$7,IF(AND(BU406&lt;0,CB405+BU406/$B$5&lt;$H$2),-MIN('SFV+BESS'!$I$7,CB405-$H$2),0)))</f>
        <v>0</v>
      </c>
      <c r="BX406" s="33"/>
      <c r="BY406" s="33">
        <f t="shared" si="447"/>
        <v>0</v>
      </c>
      <c r="BZ406" s="27">
        <f t="shared" si="483"/>
        <v>0</v>
      </c>
      <c r="CA406" s="27">
        <f t="shared" si="484"/>
        <v>0</v>
      </c>
      <c r="CB406" s="28">
        <f>IF((CB405+BV406+BW406)&gt;=$B$2*'SFV+BESS'!$I$9, $B$2*'SFV+BESS'!$I$9, (CB405+BV406+BW406))</f>
        <v>173.61249999999998</v>
      </c>
      <c r="CC406" s="110">
        <f t="shared" si="485"/>
        <v>101.15682338349448</v>
      </c>
      <c r="CH406" s="251"/>
      <c r="CI406" s="48">
        <v>16.5416666666667</v>
      </c>
      <c r="CJ406" s="33">
        <f t="shared" si="465"/>
        <v>89.380465685827559</v>
      </c>
      <c r="CK406" s="33">
        <f>Gen_Cons_Horario!B4056</f>
        <v>0</v>
      </c>
      <c r="CL406" s="35">
        <f t="shared" ref="CL406:CL469" si="512">CJ406-CK406</f>
        <v>89.380465685827559</v>
      </c>
      <c r="CM406" s="116">
        <f>IF(AND(CL406&gt;0,CL406*$B$4+CS405&lt;=$B$2*'SFV+BESS'!$I$9,CL406&lt;'SFV+BESS'!$I$7), CL406*$B$4, IF(AND(CL406&gt;0,CL406*$B$4+CS405&gt;$B$2*'SFV+BESS'!$I$9,CL406*$B$4&lt;'SFV+BESS'!$I$7),$B$2*'SFV+BESS'!$I$9-CS405,IF(AND(CL406&gt;0,CL406*$B$4+CS405&gt;$B$2*'SFV+BESS'!$I$9,CL406*$B$4&gt;'SFV+BESS'!$I$7,CS405&lt;$B$2*'SFV+BESS'!$I$9),$B$2*'SFV+BESS'!$I$9-CS405,IF(AND(CL406&gt;0,CL406*$B$4+CS405&lt;=$B$2*'SFV+BESS'!$I$9,CL406&gt;'SFV+BESS'!$I$7),'SFV+BESS'!$I$7,0))))</f>
        <v>0</v>
      </c>
      <c r="CN406" s="27">
        <f>IF(AND(CL406&lt;0,CS405+CL406/$B$5&gt;$H$2,-CL406/'Carga-Descarga Año'!$B$5&lt;'SFV+BESS'!$I$7),CL406/$B$5,IF(AND(CL406&lt;0,CS405+CL406/$B$5&gt;$H$2,-CL406/'Carga-Descarga Año'!$B$5&gt;'SFV+BESS'!$I$7),-'SFV+BESS'!$I$7,IF(AND(CL406&lt;0,CS405+CL406/$B$5&lt;$H$2),-MIN('SFV+BESS'!$I$7,CS405-$H$2),0)))</f>
        <v>0</v>
      </c>
      <c r="CO406" s="33"/>
      <c r="CP406" s="33">
        <f t="shared" si="448"/>
        <v>0</v>
      </c>
      <c r="CQ406" s="27">
        <f t="shared" si="486"/>
        <v>0</v>
      </c>
      <c r="CR406" s="27">
        <f t="shared" si="449"/>
        <v>0</v>
      </c>
      <c r="CS406" s="28">
        <f>IF((CS405+CM406+CN406)&gt;=$B$2*'SFV+BESS'!$I$9, $B$2*'SFV+BESS'!$I$9, (CS405+CM406+CN406))</f>
        <v>173.61249999999998</v>
      </c>
      <c r="CT406" s="110">
        <f t="shared" si="487"/>
        <v>89.380465685827559</v>
      </c>
      <c r="CY406" s="251"/>
      <c r="CZ406" s="48">
        <v>16.5416666666667</v>
      </c>
      <c r="DA406" s="33">
        <f t="shared" si="466"/>
        <v>97.567951615344242</v>
      </c>
      <c r="DB406" s="33">
        <f>Gen_Cons_Horario!B4776</f>
        <v>0</v>
      </c>
      <c r="DC406" s="35">
        <f t="shared" si="503"/>
        <v>97.567951615344242</v>
      </c>
      <c r="DD406" s="116">
        <f>IF(AND(DC406&gt;0,DC406*$B$4+DJ405&lt;=$B$2*'SFV+BESS'!$I$9,DC406&lt;'SFV+BESS'!$I$7), DC406*$B$4, IF(AND(DC406&gt;0,DC406*$B$4+DJ405&gt;$B$2*'SFV+BESS'!$I$9,DC406*$B$4&lt;'SFV+BESS'!$I$7),$B$2*'SFV+BESS'!$I$9-DJ405,IF(AND(DC406&gt;0,DC406*$B$4+DJ405&gt;$B$2*'SFV+BESS'!$I$9,DC406*$B$4&gt;'SFV+BESS'!$I$7,DJ405&lt;$B$2*'SFV+BESS'!$I$9),$B$2*'SFV+BESS'!$I$9-DJ405,IF(AND(DC406&gt;0,DC406*$B$4+DJ405&lt;=$B$2*'SFV+BESS'!$I$9,DC406&gt;'SFV+BESS'!$I$7),'SFV+BESS'!$I$7,0))))</f>
        <v>0</v>
      </c>
      <c r="DE406" s="27">
        <f>IF(AND(DC406&lt;0,DJ405+DC406/$B$5&gt;$H$2,-DC406/'Carga-Descarga Año'!$B$5&lt;'SFV+BESS'!$I$7),DC406/$B$5,IF(AND(DC406&lt;0,DJ405+DC406/$B$5&gt;$H$2,-DC406/'Carga-Descarga Año'!$B$5&gt;'SFV+BESS'!$I$7),-'SFV+BESS'!$I$7,IF(AND(DC406&lt;0,DJ405+DC406/$B$5&lt;$H$2),-MIN('SFV+BESS'!$I$7,DJ405-$H$2),0)))</f>
        <v>0</v>
      </c>
      <c r="DF406" s="33"/>
      <c r="DG406" s="33">
        <f t="shared" si="450"/>
        <v>0</v>
      </c>
      <c r="DH406" s="27">
        <f t="shared" si="488"/>
        <v>0</v>
      </c>
      <c r="DI406" s="27">
        <f t="shared" si="489"/>
        <v>0</v>
      </c>
      <c r="DJ406" s="28">
        <f>IF((DJ405+DD406+DE406)&gt;=$B$2*'SFV+BESS'!$I$9, $B$2*'SFV+BESS'!$I$9, (DJ405+DD406+DE406))</f>
        <v>173.61249999999998</v>
      </c>
      <c r="DK406" s="110">
        <f t="shared" si="490"/>
        <v>97.567951615344242</v>
      </c>
      <c r="DP406" s="251"/>
      <c r="DQ406" s="48">
        <v>16.5416666666667</v>
      </c>
      <c r="DR406" s="33">
        <f t="shared" si="467"/>
        <v>96.834626817698066</v>
      </c>
      <c r="DS406" s="33">
        <f>Gen_Cons_Horario!B5520</f>
        <v>0</v>
      </c>
      <c r="DT406" s="35">
        <f t="shared" si="504"/>
        <v>96.834626817698066</v>
      </c>
      <c r="DU406" s="116">
        <f>IF(AND(DT406&gt;0,DT406*$B$4+EA405&lt;=$B$2*'SFV+BESS'!$I$9,DT406&lt;'SFV+BESS'!$I$7), DT406*$B$4, IF(AND(DT406&gt;0,DT406*$B$4+EA405&gt;$B$2*'SFV+BESS'!$I$9,DT406*$B$4&lt;'SFV+BESS'!$I$7),$B$2*'SFV+BESS'!$I$9-EA405,IF(AND(DT406&gt;0,DT406*$B$4+EA405&gt;$B$2*'SFV+BESS'!$I$9,DT406*$B$4&gt;'SFV+BESS'!$I$7,EA405&lt;$B$2*'SFV+BESS'!$I$9),$B$2*'SFV+BESS'!$I$9-EA405,IF(AND(DT406&gt;0,DT406*$B$4+EA405&lt;=$B$2*'SFV+BESS'!$I$9,DT406&gt;'SFV+BESS'!$I$7),'SFV+BESS'!$I$7,0))))</f>
        <v>0</v>
      </c>
      <c r="DV406" s="27">
        <f>IF(AND(DT406&lt;0,EA405+DT406/$B$5&gt;$H$2,-DT406/'Carga-Descarga Año'!$B$5&lt;'SFV+BESS'!$I$7),DT406/$B$5,IF(AND(DT406&lt;0,EA405+DT406/$B$5&gt;$H$2,-DT406/'Carga-Descarga Año'!$B$5&gt;'SFV+BESS'!$I$7),-'SFV+BESS'!$I$7,IF(AND(DT406&lt;0,EA405+DT406/$B$5&lt;$H$2),-MIN('SFV+BESS'!$I$7,EA405-$H$2),0)))</f>
        <v>0</v>
      </c>
      <c r="DW406" s="33"/>
      <c r="DX406" s="33">
        <f t="shared" si="451"/>
        <v>0</v>
      </c>
      <c r="DY406" s="27">
        <f t="shared" si="491"/>
        <v>0</v>
      </c>
      <c r="DZ406" s="27">
        <f t="shared" si="452"/>
        <v>0</v>
      </c>
      <c r="EA406" s="28">
        <f>IF((EA405+DU406+DV406)&gt;=$B$2*'SFV+BESS'!$I$9, $B$2*'SFV+BESS'!$I$9, (EA405+DU406+DV406))</f>
        <v>173.61249999999998</v>
      </c>
      <c r="EB406" s="110">
        <f t="shared" si="492"/>
        <v>96.834626817698066</v>
      </c>
      <c r="EG406" s="251"/>
      <c r="EH406" s="48">
        <v>16.5416666666667</v>
      </c>
      <c r="EI406" s="33">
        <f t="shared" si="468"/>
        <v>107.82955536087286</v>
      </c>
      <c r="EJ406" s="33">
        <f>Gen_Cons_Horario!B6264</f>
        <v>0</v>
      </c>
      <c r="EK406" s="35">
        <f t="shared" si="505"/>
        <v>107.82955536087286</v>
      </c>
      <c r="EL406" s="116">
        <f>IF(AND(EK406&gt;0,EK406*$B$4+ER405&lt;=$B$2*'SFV+BESS'!$I$9,EK406&lt;'SFV+BESS'!$I$7), EK406*$B$4, IF(AND(EK406&gt;0,EK406*$B$4+ER405&gt;$B$2*'SFV+BESS'!$I$9,EK406*$B$4&lt;'SFV+BESS'!$I$7),$B$2*'SFV+BESS'!$I$9-ER405,IF(AND(EK406&gt;0,EK406*$B$4+ER405&gt;$B$2*'SFV+BESS'!$I$9,EK406*$B$4&gt;'SFV+BESS'!$I$7,ER405&lt;$B$2*'SFV+BESS'!$I$9),$B$2*'SFV+BESS'!$I$9-ER405,IF(AND(EK406&gt;0,EK406*$B$4+ER405&lt;=$B$2*'SFV+BESS'!$I$9,EK406&gt;'SFV+BESS'!$I$7),'SFV+BESS'!$I$7,0))))</f>
        <v>0</v>
      </c>
      <c r="EM406" s="27">
        <f>IF(AND(EK406&lt;0,ER405+EK406/$B$5&gt;$H$2,-EK406/'Carga-Descarga Año'!$B$5&lt;'SFV+BESS'!$I$7),EK406/$B$5,IF(AND(EK406&lt;0,ER405+EK406/$B$5&gt;$H$2,-EK406/'Carga-Descarga Año'!$B$5&gt;'SFV+BESS'!$I$7),-'SFV+BESS'!$I$7,IF(AND(EK406&lt;0,ER405+EK406/$B$5&lt;$H$2),-MIN('SFV+BESS'!$I$7,ER405-$H$2),0)))</f>
        <v>0</v>
      </c>
      <c r="EN406" s="33"/>
      <c r="EO406" s="33">
        <f t="shared" si="453"/>
        <v>0</v>
      </c>
      <c r="EP406" s="27">
        <f t="shared" si="493"/>
        <v>0</v>
      </c>
      <c r="EQ406" s="27">
        <f t="shared" si="454"/>
        <v>0</v>
      </c>
      <c r="ER406" s="28">
        <f>IF((ER405+EL406+EM406)&gt;=$B$2*'SFV+BESS'!$I$9, $B$2*'SFV+BESS'!$I$9, (ER405+EL406+EM406))</f>
        <v>173.61249999999998</v>
      </c>
      <c r="ES406" s="110">
        <f t="shared" si="494"/>
        <v>107.82955536087286</v>
      </c>
      <c r="EX406" s="251"/>
      <c r="EY406" s="48">
        <v>16.5416666666667</v>
      </c>
      <c r="EZ406" s="33">
        <f t="shared" si="469"/>
        <v>116.9976573866774</v>
      </c>
      <c r="FA406" s="33">
        <f>Gen_Cons_Horario!B6984</f>
        <v>0</v>
      </c>
      <c r="FB406" s="35">
        <f t="shared" si="506"/>
        <v>116.9976573866774</v>
      </c>
      <c r="FC406" s="116">
        <f>IF(AND(FB406&gt;0,FB406*$B$4+FI405&lt;=$B$2*'SFV+BESS'!$I$9,FB406&lt;'SFV+BESS'!$I$7), FB406*$B$4, IF(AND(FB406&gt;0,FB406*$B$4+FI405&gt;$B$2*'SFV+BESS'!$I$9,FB406*$B$4&lt;'SFV+BESS'!$I$7),$B$2*'SFV+BESS'!$I$9-FI405,IF(AND(FB406&gt;0,FB406*$B$4+FI405&gt;$B$2*'SFV+BESS'!$I$9,FB406*$B$4&gt;'SFV+BESS'!$I$7,FI405&lt;$B$2*'SFV+BESS'!$I$9),$B$2*'SFV+BESS'!$I$9-FI405,IF(AND(FB406&gt;0,FB406*$B$4+FI405&lt;=$B$2*'SFV+BESS'!$I$9,FB406&gt;'SFV+BESS'!$I$7),'SFV+BESS'!$I$7,0))))</f>
        <v>0</v>
      </c>
      <c r="FD406" s="27">
        <f>IF(AND(FB406&lt;0,FI405+FB406/$B$5&gt;$H$2,-FB406/'Carga-Descarga Año'!$B$5&lt;'SFV+BESS'!$I$7),FB406/$B$5,IF(AND(FB406&lt;0,FI405+FB406/$B$5&gt;$H$2,-FB406/'Carga-Descarga Año'!$B$5&gt;'SFV+BESS'!$I$7),-'SFV+BESS'!$I$7,IF(AND(FB406&lt;0,FI405+FB406/$B$5&lt;$H$2),-MIN('SFV+BESS'!$I$7,FI405-$H$2),0)))</f>
        <v>0</v>
      </c>
      <c r="FE406" s="33"/>
      <c r="FF406" s="33">
        <f t="shared" si="455"/>
        <v>0</v>
      </c>
      <c r="FG406" s="27">
        <f t="shared" si="495"/>
        <v>0</v>
      </c>
      <c r="FH406" s="27">
        <f t="shared" si="456"/>
        <v>0</v>
      </c>
      <c r="FI406" s="28">
        <f>IF((FI405+FC406+FD406)&gt;=$B$2*'SFV+BESS'!$I$9, $B$2*'SFV+BESS'!$I$9, (FI405+FC406+FD406))</f>
        <v>173.61249999999998</v>
      </c>
      <c r="FJ406" s="110">
        <f t="shared" si="496"/>
        <v>116.9976573866774</v>
      </c>
      <c r="FO406" s="251"/>
      <c r="FP406" s="48">
        <v>16.5416666666667</v>
      </c>
      <c r="FQ406" s="33">
        <f t="shared" si="470"/>
        <v>124.15896438995942</v>
      </c>
      <c r="FR406" s="33">
        <f>Gen_Cons_Horario!B7728</f>
        <v>37.285000000000004</v>
      </c>
      <c r="FS406" s="35">
        <f t="shared" si="507"/>
        <v>86.873964389959411</v>
      </c>
      <c r="FT406" s="116">
        <f>IF(AND(FS406&gt;0,FS406*$B$4+FZ405&lt;=$B$2*'SFV+BESS'!$I$9,FS406&lt;'SFV+BESS'!$I$7), FS406*$B$4, IF(AND(FS406&gt;0,FS406*$B$4+FZ405&gt;$B$2*'SFV+BESS'!$I$9,FS406*$B$4&lt;'SFV+BESS'!$I$7),$B$2*'SFV+BESS'!$I$9-FZ405,IF(AND(FS406&gt;0,FS406*$B$4+FZ405&gt;$B$2*'SFV+BESS'!$I$9,FS406*$B$4&gt;'SFV+BESS'!$I$7,FZ405&lt;$B$2*'SFV+BESS'!$I$9),$B$2*'SFV+BESS'!$I$9-FZ405,IF(AND(FS406&gt;0,FS406*$B$4+FZ405&lt;=$B$2*'SFV+BESS'!$I$9,FS406&gt;'SFV+BESS'!$I$7),'SFV+BESS'!$I$7,0))))</f>
        <v>0</v>
      </c>
      <c r="FU406" s="27">
        <f>IF(AND(FS406&lt;0,FZ405+FS406/$B$5&gt;$H$2,-FS406/'Carga-Descarga Año'!$B$5&lt;'SFV+BESS'!$I$7),FS406/$B$5,IF(AND(FS406&lt;0,FZ405+FS406/$B$5&gt;$H$2,-FS406/'Carga-Descarga Año'!$B$5&gt;'SFV+BESS'!$I$7),-'SFV+BESS'!$I$7,IF(AND(FS406&lt;0,FZ405+FS406/$B$5&lt;$H$2),-MIN('SFV+BESS'!$I$7,FZ405-$H$2),0)))</f>
        <v>0</v>
      </c>
      <c r="FV406" s="33"/>
      <c r="FW406" s="33">
        <f t="shared" si="457"/>
        <v>37.285000000000004</v>
      </c>
      <c r="FX406" s="27">
        <f t="shared" si="497"/>
        <v>0</v>
      </c>
      <c r="FY406" s="27">
        <f t="shared" si="458"/>
        <v>0</v>
      </c>
      <c r="FZ406" s="28">
        <f>IF((FZ405+FT406+FU406)&gt;=$B$2*'SFV+BESS'!$I$9, $B$2*'SFV+BESS'!$I$9, (FZ405+FT406+FU406))</f>
        <v>173.61249999999998</v>
      </c>
      <c r="GA406" s="110">
        <f t="shared" si="498"/>
        <v>86.873964389959411</v>
      </c>
      <c r="GF406" s="251"/>
      <c r="GG406" s="48">
        <v>16.5416666666667</v>
      </c>
      <c r="GH406" s="33">
        <f t="shared" si="471"/>
        <v>123.094953967778</v>
      </c>
      <c r="GI406" s="33">
        <f>Gen_Cons_Horario!B8448</f>
        <v>59.656000000000006</v>
      </c>
      <c r="GJ406" s="35">
        <f t="shared" ref="GJ406:GJ469" si="513">GH406-GI406</f>
        <v>63.438953967777991</v>
      </c>
      <c r="GK406" s="116">
        <f>IF(AND(GJ406&gt;0,GJ406*$B$4+GQ405&lt;=$B$2*'SFV+BESS'!$I$9,GJ406&lt;'SFV+BESS'!$I$7), GJ406*$B$4, IF(AND(GJ406&gt;0,GJ406*$B$4+GQ405&gt;$B$2*'SFV+BESS'!$I$9,GJ406*$B$4&lt;'SFV+BESS'!$I$7),$B$2*'SFV+BESS'!$I$9-GQ405,IF(AND(GJ406&gt;0,GJ406*$B$4+GQ405&gt;$B$2*'SFV+BESS'!$I$9,GJ406*$B$4&gt;'SFV+BESS'!$I$7,GQ405&lt;$B$2*'SFV+BESS'!$I$9),$B$2*'SFV+BESS'!$I$9-GQ405,IF(AND(GJ406&gt;0,GJ406*$B$4+GQ405&lt;=$B$2*'SFV+BESS'!$I$9,GJ406&gt;'SFV+BESS'!$I$7),'SFV+BESS'!$I$7,0))))</f>
        <v>0</v>
      </c>
      <c r="GL406" s="27">
        <f>IF(AND(GJ406&lt;0,GQ405+GJ406/$B$5&gt;$H$2,-GJ406/'Carga-Descarga Año'!$B$5&lt;'SFV+BESS'!$I$7),GJ406/$B$5,IF(AND(GJ406&lt;0,GQ405+GJ406/$B$5&gt;$H$2,-GJ406/'Carga-Descarga Año'!$B$5&gt;'SFV+BESS'!$I$7),-'SFV+BESS'!$I$7,IF(AND(GJ406&lt;0,GQ405+GJ406/$B$5&lt;$H$2),-MIN('SFV+BESS'!$I$7,GQ405-$H$2),0)))</f>
        <v>0</v>
      </c>
      <c r="GM406" s="33"/>
      <c r="GN406" s="33">
        <f t="shared" si="459"/>
        <v>59.656000000000006</v>
      </c>
      <c r="GO406" s="27">
        <f t="shared" si="499"/>
        <v>0</v>
      </c>
      <c r="GP406" s="27">
        <f t="shared" si="460"/>
        <v>0</v>
      </c>
      <c r="GQ406" s="28">
        <f>IF((GQ405+GK406+GL406)&gt;=$B$2*'SFV+BESS'!$I$9, $B$2*'SFV+BESS'!$I$9, (GQ405+GK406+GL406))</f>
        <v>173.61249999999998</v>
      </c>
      <c r="GR406" s="110">
        <f t="shared" si="500"/>
        <v>63.438953967777991</v>
      </c>
    </row>
    <row r="407" spans="1:200">
      <c r="A407" s="249"/>
      <c r="B407" s="48">
        <v>16.5833333333333</v>
      </c>
      <c r="C407" s="38">
        <f t="shared" si="442"/>
        <v>133.25978951017149</v>
      </c>
      <c r="D407" s="2">
        <f>Gen_Cons_Horario!B433</f>
        <v>119.312</v>
      </c>
      <c r="E407" s="140">
        <f t="shared" si="472"/>
        <v>13.947789510171489</v>
      </c>
      <c r="F407" s="116">
        <f>IF(AND(E407&gt;0,E407*$B$4+L406&lt;=$B$2*'SFV+BESS'!$I$9,E407&lt;'SFV+BESS'!$I$7), E407*$B$4, IF(AND(E407&gt;0,E407*$B$4+L406&gt;$B$2*'SFV+BESS'!$I$9,E407*$B$4&lt;'SFV+BESS'!$I$7),$B$2*'SFV+BESS'!$I$9-L406,IF(AND(E407&gt;0,E407*$B$4+L406&gt;$B$2*'SFV+BESS'!$I$9,E407*$B$4&gt;'SFV+BESS'!$I$7,L406&lt;$B$2*'SFV+BESS'!$I$9),$B$2*'SFV+BESS'!$I$9-L406,IF(AND(E407&gt;0,E407*$B$4+L406&lt;=$B$2*'SFV+BESS'!$I$9,E407&gt;'SFV+BESS'!$I$7),'SFV+BESS'!$I$7,0))))</f>
        <v>13.250400034662913</v>
      </c>
      <c r="G407" s="27">
        <f>IF(AND(E407&lt;0,L406+E407/$B$5&gt;$H$2,-E407/'Carga-Descarga Año'!$B$5&lt;'SFV+BESS'!$I$7),E407/$B$5,IF(AND(E407&lt;0,L406+E407/$B$5&gt;$H$2,-E407/'Carga-Descarga Año'!$B$5&gt;'SFV+BESS'!$I$7),-'SFV+BESS'!$I$7,IF(AND(E407&lt;0,L406+E407/$B$5&lt;$H$2),-MIN('SFV+BESS'!$I$7,L406-$H$2),0)))</f>
        <v>0</v>
      </c>
      <c r="I407" s="38">
        <f t="shared" si="473"/>
        <v>119.312</v>
      </c>
      <c r="J407" s="27">
        <f t="shared" si="475"/>
        <v>0</v>
      </c>
      <c r="K407" s="27">
        <f t="shared" si="474"/>
        <v>0</v>
      </c>
      <c r="L407" s="28">
        <f>IF((L406+F407+G407)&gt;=$B$2*'SFV+BESS'!$I$9, $B$2*'SFV+BESS'!$I$9, (L406+F407+G407))</f>
        <v>94.311415412813432</v>
      </c>
      <c r="M407" s="110">
        <f t="shared" si="476"/>
        <v>0</v>
      </c>
      <c r="R407" s="251"/>
      <c r="S407" s="48">
        <v>16.5833333333333</v>
      </c>
      <c r="T407" s="2">
        <f t="shared" si="461"/>
        <v>139.0828529227783</v>
      </c>
      <c r="U407" s="2">
        <f>Gen_Cons_Horario!B1177</f>
        <v>41.013500000000008</v>
      </c>
      <c r="V407" s="35">
        <f t="shared" si="508"/>
        <v>98.069352922778293</v>
      </c>
      <c r="W407" s="116">
        <f>IF(AND(V407&gt;0,V407*$B$4+AC406&lt;=$B$2*'SFV+BESS'!$I$9,V407&lt;'SFV+BESS'!$I$7), V407*$B$4, IF(AND(V407&gt;0,V407*$B$4+AC406&gt;$B$2*'SFV+BESS'!$I$9,V407*$B$4&lt;'SFV+BESS'!$I$7),$B$2*'SFV+BESS'!$I$9-AC406,IF(AND(V407&gt;0,V407*$B$4+AC406&gt;$B$2*'SFV+BESS'!$I$9,V407*$B$4&gt;'SFV+BESS'!$I$7,AC406&lt;$B$2*'SFV+BESS'!$I$9),$B$2*'SFV+BESS'!$I$9-AC406,IF(AND(V407&gt;0,V407*$B$4+AC406&lt;=$B$2*'SFV+BESS'!$I$9,V407&gt;'SFV+BESS'!$I$7),'SFV+BESS'!$I$7,0))))</f>
        <v>0</v>
      </c>
      <c r="X407" s="27">
        <f>IF(AND(V407&lt;0,AC406+V407/$B$5&gt;$H$2,-V407/'Carga-Descarga Año'!$B$5&lt;'SFV+BESS'!$I$7),V407/$B$5,IF(AND(V407&lt;0,AC406+V407/$B$5&gt;$H$2,-V407/'Carga-Descarga Año'!$B$5&gt;'SFV+BESS'!$I$7),-'SFV+BESS'!$I$7,IF(AND(V407&lt;0,AC406+V407/$B$5&lt;$H$2),-MIN('SFV+BESS'!$I$7,AC406-$H$2),0)))</f>
        <v>0</v>
      </c>
      <c r="Z407" s="33">
        <f t="shared" si="502"/>
        <v>41.013500000000008</v>
      </c>
      <c r="AA407" s="27">
        <f t="shared" si="477"/>
        <v>0</v>
      </c>
      <c r="AB407" s="27">
        <f t="shared" si="501"/>
        <v>0</v>
      </c>
      <c r="AC407" s="28">
        <f>IF((AC406+W407+X407)&gt;=$B$2*'SFV+BESS'!$I$9, $B$2*'SFV+BESS'!$I$9, (AC406+W407+X407))</f>
        <v>173.61249999999998</v>
      </c>
      <c r="AD407" s="110">
        <f t="shared" si="478"/>
        <v>98.069352922778293</v>
      </c>
      <c r="AI407" s="251"/>
      <c r="AJ407" s="48">
        <v>16.5833333333333</v>
      </c>
      <c r="AK407" s="52">
        <f t="shared" si="462"/>
        <v>137.68044358388673</v>
      </c>
      <c r="AL407" s="33">
        <f>Gen_Cons_Horario!B1849</f>
        <v>59.656000000000006</v>
      </c>
      <c r="AM407" s="35">
        <f t="shared" si="509"/>
        <v>78.024443583886722</v>
      </c>
      <c r="AN407" s="116">
        <f>IF(AND(AM407&gt;0,AM407*$B$4+AT406&lt;=$B$2*'SFV+BESS'!$I$9,AM407&lt;'SFV+BESS'!$I$7), AM407*$B$4, IF(AND(AM407&gt;0,AM407*$B$4+AT406&gt;$B$2*'SFV+BESS'!$I$9,AM407*$B$4&lt;'SFV+BESS'!$I$7),$B$2*'SFV+BESS'!$I$9-AT406,IF(AND(AM407&gt;0,AM407*$B$4+AT406&gt;$B$2*'SFV+BESS'!$I$9,AM407*$B$4&gt;'SFV+BESS'!$I$7,AT406&lt;$B$2*'SFV+BESS'!$I$9),$B$2*'SFV+BESS'!$I$9-AT406,IF(AND(AM407&gt;0,AM407*$B$4+AT406&lt;=$B$2*'SFV+BESS'!$I$9,AM407&gt;'SFV+BESS'!$I$7),'SFV+BESS'!$I$7,0))))</f>
        <v>0</v>
      </c>
      <c r="AO407" s="27">
        <f>IF(AND(AM407&lt;0,AT406+AM407/$B$5&gt;$H$2,-AM407/'Carga-Descarga Año'!$B$5&lt;'SFV+BESS'!$I$7),AM407/$B$5,IF(AND(AM407&lt;0,AT406+AM407/$B$5&gt;$H$2,-AM407/'Carga-Descarga Año'!$B$5&gt;'SFV+BESS'!$I$7),-'SFV+BESS'!$I$7,IF(AND(AM407&lt;0,AT406+AM407/$B$5&lt;$H$2),-MIN('SFV+BESS'!$I$7,AT406-$H$2),0)))</f>
        <v>0</v>
      </c>
      <c r="AP407" s="33"/>
      <c r="AQ407" s="33">
        <f t="shared" si="443"/>
        <v>59.656000000000006</v>
      </c>
      <c r="AR407" s="27">
        <f t="shared" si="479"/>
        <v>0</v>
      </c>
      <c r="AS407" s="27">
        <f t="shared" si="444"/>
        <v>0</v>
      </c>
      <c r="AT407" s="28">
        <f>IF((AT406+AN407+AO407)&gt;=$B$2*'SFV+BESS'!$I$9, $B$2*'SFV+BESS'!$I$9, (AT406+AN407+AO407))</f>
        <v>173.61249999999998</v>
      </c>
      <c r="AU407" s="110">
        <f t="shared" si="480"/>
        <v>78.024443583886722</v>
      </c>
      <c r="AZ407" s="251"/>
      <c r="BA407" s="48">
        <v>16.5833333333333</v>
      </c>
      <c r="BB407" s="33">
        <f t="shared" si="463"/>
        <v>119.78981902555637</v>
      </c>
      <c r="BC407" s="33">
        <f>Gen_Cons_Horario!B2593</f>
        <v>0</v>
      </c>
      <c r="BD407" s="35">
        <f t="shared" si="510"/>
        <v>119.78981902555637</v>
      </c>
      <c r="BE407" s="116">
        <f>IF(AND(BD407&gt;0,BD407*$B$4+BK406&lt;=$B$2*'SFV+BESS'!$I$9,BD407&lt;'SFV+BESS'!$I$7), BD407*$B$4, IF(AND(BD407&gt;0,BD407*$B$4+BK406&gt;$B$2*'SFV+BESS'!$I$9,BD407*$B$4&lt;'SFV+BESS'!$I$7),$B$2*'SFV+BESS'!$I$9-BK406,IF(AND(BD407&gt;0,BD407*$B$4+BK406&gt;$B$2*'SFV+BESS'!$I$9,BD407*$B$4&gt;'SFV+BESS'!$I$7,BK406&lt;$B$2*'SFV+BESS'!$I$9),$B$2*'SFV+BESS'!$I$9-BK406,IF(AND(BD407&gt;0,BD407*$B$4+BK406&lt;=$B$2*'SFV+BESS'!$I$9,BD407&gt;'SFV+BESS'!$I$7),'SFV+BESS'!$I$7,0))))</f>
        <v>0</v>
      </c>
      <c r="BF407" s="27">
        <f>IF(AND(BD407&lt;0,BK406+BD407/$B$5&gt;$H$2,-BD407/'Carga-Descarga Año'!$B$5&lt;'SFV+BESS'!$I$7),BD407/$B$5,IF(AND(BD407&lt;0,BK406+BD407/$B$5&gt;$H$2,-BD407/'Carga-Descarga Año'!$B$5&gt;'SFV+BESS'!$I$7),-'SFV+BESS'!$I$7,IF(AND(BD407&lt;0,BK406+BD407/$B$5&lt;$H$2),-MIN('SFV+BESS'!$I$7,BK406-$H$2),0)))</f>
        <v>0</v>
      </c>
      <c r="BG407" s="33"/>
      <c r="BH407" s="33">
        <f t="shared" si="445"/>
        <v>0</v>
      </c>
      <c r="BI407" s="27">
        <f t="shared" si="481"/>
        <v>0</v>
      </c>
      <c r="BJ407" s="27">
        <f t="shared" si="446"/>
        <v>0</v>
      </c>
      <c r="BK407" s="28">
        <f>IF((BK406+BE407+BF407)&gt;=$B$2*'SFV+BESS'!$I$9, $B$2*'SFV+BESS'!$I$9, (BK406+BE407+BF407))</f>
        <v>173.61249999999998</v>
      </c>
      <c r="BL407" s="110">
        <f t="shared" si="482"/>
        <v>119.78981902555637</v>
      </c>
      <c r="BQ407" s="251"/>
      <c r="BR407" s="48">
        <v>16.5833333333333</v>
      </c>
      <c r="BS407" s="33">
        <f t="shared" si="464"/>
        <v>102.95917212974827</v>
      </c>
      <c r="BT407" s="33">
        <f>Gen_Cons_Horario!B3313</f>
        <v>0</v>
      </c>
      <c r="BU407" s="35">
        <f t="shared" si="511"/>
        <v>102.95917212974827</v>
      </c>
      <c r="BV407" s="116">
        <f>IF(AND(BU407&gt;0,BU407*$B$4+CB406&lt;=$B$2*'SFV+BESS'!$I$9,BU407&lt;'SFV+BESS'!$I$7), BU407*$B$4, IF(AND(BU407&gt;0,BU407*$B$4+CB406&gt;$B$2*'SFV+BESS'!$I$9,BU407*$B$4&lt;'SFV+BESS'!$I$7),$B$2*'SFV+BESS'!$I$9-CB406,IF(AND(BU407&gt;0,BU407*$B$4+CB406&gt;$B$2*'SFV+BESS'!$I$9,BU407*$B$4&gt;'SFV+BESS'!$I$7,CB406&lt;$B$2*'SFV+BESS'!$I$9),$B$2*'SFV+BESS'!$I$9-CB406,IF(AND(BU407&gt;0,BU407*$B$4+CB406&lt;=$B$2*'SFV+BESS'!$I$9,BU407&gt;'SFV+BESS'!$I$7),'SFV+BESS'!$I$7,0))))</f>
        <v>0</v>
      </c>
      <c r="BW407" s="27">
        <f>IF(AND(BU407&lt;0,CB406+BU407/$B$5&gt;$H$2,-BU407/'Carga-Descarga Año'!$B$5&lt;'SFV+BESS'!$I$7),BU407/$B$5,IF(AND(BU407&lt;0,CB406+BU407/$B$5&gt;$H$2,-BU407/'Carga-Descarga Año'!$B$5&gt;'SFV+BESS'!$I$7),-'SFV+BESS'!$I$7,IF(AND(BU407&lt;0,CB406+BU407/$B$5&lt;$H$2),-MIN('SFV+BESS'!$I$7,CB406-$H$2),0)))</f>
        <v>0</v>
      </c>
      <c r="BX407" s="33"/>
      <c r="BY407" s="33">
        <f t="shared" si="447"/>
        <v>0</v>
      </c>
      <c r="BZ407" s="27">
        <f t="shared" si="483"/>
        <v>0</v>
      </c>
      <c r="CA407" s="27">
        <f t="shared" si="484"/>
        <v>0</v>
      </c>
      <c r="CB407" s="28">
        <f>IF((CB406+BV407+BW407)&gt;=$B$2*'SFV+BESS'!$I$9, $B$2*'SFV+BESS'!$I$9, (CB406+BV407+BW407))</f>
        <v>173.61249999999998</v>
      </c>
      <c r="CC407" s="110">
        <f t="shared" si="485"/>
        <v>102.95917212974827</v>
      </c>
      <c r="CH407" s="251"/>
      <c r="CI407" s="48">
        <v>16.5833333333333</v>
      </c>
      <c r="CJ407" s="33">
        <f t="shared" si="465"/>
        <v>92.109640210585653</v>
      </c>
      <c r="CK407" s="33">
        <f>Gen_Cons_Horario!B4057</f>
        <v>0</v>
      </c>
      <c r="CL407" s="35">
        <f t="shared" si="512"/>
        <v>92.109640210585653</v>
      </c>
      <c r="CM407" s="116">
        <f>IF(AND(CL407&gt;0,CL407*$B$4+CS406&lt;=$B$2*'SFV+BESS'!$I$9,CL407&lt;'SFV+BESS'!$I$7), CL407*$B$4, IF(AND(CL407&gt;0,CL407*$B$4+CS406&gt;$B$2*'SFV+BESS'!$I$9,CL407*$B$4&lt;'SFV+BESS'!$I$7),$B$2*'SFV+BESS'!$I$9-CS406,IF(AND(CL407&gt;0,CL407*$B$4+CS406&gt;$B$2*'SFV+BESS'!$I$9,CL407*$B$4&gt;'SFV+BESS'!$I$7,CS406&lt;$B$2*'SFV+BESS'!$I$9),$B$2*'SFV+BESS'!$I$9-CS406,IF(AND(CL407&gt;0,CL407*$B$4+CS406&lt;=$B$2*'SFV+BESS'!$I$9,CL407&gt;'SFV+BESS'!$I$7),'SFV+BESS'!$I$7,0))))</f>
        <v>0</v>
      </c>
      <c r="CN407" s="27">
        <f>IF(AND(CL407&lt;0,CS406+CL407/$B$5&gt;$H$2,-CL407/'Carga-Descarga Año'!$B$5&lt;'SFV+BESS'!$I$7),CL407/$B$5,IF(AND(CL407&lt;0,CS406+CL407/$B$5&gt;$H$2,-CL407/'Carga-Descarga Año'!$B$5&gt;'SFV+BESS'!$I$7),-'SFV+BESS'!$I$7,IF(AND(CL407&lt;0,CS406+CL407/$B$5&lt;$H$2),-MIN('SFV+BESS'!$I$7,CS406-$H$2),0)))</f>
        <v>0</v>
      </c>
      <c r="CO407" s="33"/>
      <c r="CP407" s="33">
        <f t="shared" si="448"/>
        <v>0</v>
      </c>
      <c r="CQ407" s="27">
        <f t="shared" si="486"/>
        <v>0</v>
      </c>
      <c r="CR407" s="27">
        <f t="shared" si="449"/>
        <v>0</v>
      </c>
      <c r="CS407" s="28">
        <f>IF((CS406+CM407+CN407)&gt;=$B$2*'SFV+BESS'!$I$9, $B$2*'SFV+BESS'!$I$9, (CS406+CM407+CN407))</f>
        <v>173.61249999999998</v>
      </c>
      <c r="CT407" s="110">
        <f t="shared" si="487"/>
        <v>92.109640210585653</v>
      </c>
      <c r="CY407" s="251"/>
      <c r="CZ407" s="48">
        <v>16.5833333333333</v>
      </c>
      <c r="DA407" s="33">
        <f t="shared" si="466"/>
        <v>99.291005948507078</v>
      </c>
      <c r="DB407" s="33">
        <f>Gen_Cons_Horario!B4777</f>
        <v>0</v>
      </c>
      <c r="DC407" s="35">
        <f t="shared" si="503"/>
        <v>99.291005948507078</v>
      </c>
      <c r="DD407" s="116">
        <f>IF(AND(DC407&gt;0,DC407*$B$4+DJ406&lt;=$B$2*'SFV+BESS'!$I$9,DC407&lt;'SFV+BESS'!$I$7), DC407*$B$4, IF(AND(DC407&gt;0,DC407*$B$4+DJ406&gt;$B$2*'SFV+BESS'!$I$9,DC407*$B$4&lt;'SFV+BESS'!$I$7),$B$2*'SFV+BESS'!$I$9-DJ406,IF(AND(DC407&gt;0,DC407*$B$4+DJ406&gt;$B$2*'SFV+BESS'!$I$9,DC407*$B$4&gt;'SFV+BESS'!$I$7,DJ406&lt;$B$2*'SFV+BESS'!$I$9),$B$2*'SFV+BESS'!$I$9-DJ406,IF(AND(DC407&gt;0,DC407*$B$4+DJ406&lt;=$B$2*'SFV+BESS'!$I$9,DC407&gt;'SFV+BESS'!$I$7),'SFV+BESS'!$I$7,0))))</f>
        <v>0</v>
      </c>
      <c r="DE407" s="27">
        <f>IF(AND(DC407&lt;0,DJ406+DC407/$B$5&gt;$H$2,-DC407/'Carga-Descarga Año'!$B$5&lt;'SFV+BESS'!$I$7),DC407/$B$5,IF(AND(DC407&lt;0,DJ406+DC407/$B$5&gt;$H$2,-DC407/'Carga-Descarga Año'!$B$5&gt;'SFV+BESS'!$I$7),-'SFV+BESS'!$I$7,IF(AND(DC407&lt;0,DJ406+DC407/$B$5&lt;$H$2),-MIN('SFV+BESS'!$I$7,DJ406-$H$2),0)))</f>
        <v>0</v>
      </c>
      <c r="DF407" s="33"/>
      <c r="DG407" s="33">
        <f t="shared" si="450"/>
        <v>0</v>
      </c>
      <c r="DH407" s="27">
        <f t="shared" si="488"/>
        <v>0</v>
      </c>
      <c r="DI407" s="27">
        <f t="shared" si="489"/>
        <v>0</v>
      </c>
      <c r="DJ407" s="28">
        <f>IF((DJ406+DD407+DE407)&gt;=$B$2*'SFV+BESS'!$I$9, $B$2*'SFV+BESS'!$I$9, (DJ406+DD407+DE407))</f>
        <v>173.61249999999998</v>
      </c>
      <c r="DK407" s="110">
        <f t="shared" si="490"/>
        <v>99.291005948507078</v>
      </c>
      <c r="DP407" s="251"/>
      <c r="DQ407" s="48">
        <v>16.5833333333333</v>
      </c>
      <c r="DR407" s="33">
        <f t="shared" si="467"/>
        <v>97.880357128904294</v>
      </c>
      <c r="DS407" s="33">
        <f>Gen_Cons_Horario!B5521</f>
        <v>0</v>
      </c>
      <c r="DT407" s="35">
        <f t="shared" si="504"/>
        <v>97.880357128904294</v>
      </c>
      <c r="DU407" s="116">
        <f>IF(AND(DT407&gt;0,DT407*$B$4+EA406&lt;=$B$2*'SFV+BESS'!$I$9,DT407&lt;'SFV+BESS'!$I$7), DT407*$B$4, IF(AND(DT407&gt;0,DT407*$B$4+EA406&gt;$B$2*'SFV+BESS'!$I$9,DT407*$B$4&lt;'SFV+BESS'!$I$7),$B$2*'SFV+BESS'!$I$9-EA406,IF(AND(DT407&gt;0,DT407*$B$4+EA406&gt;$B$2*'SFV+BESS'!$I$9,DT407*$B$4&gt;'SFV+BESS'!$I$7,EA406&lt;$B$2*'SFV+BESS'!$I$9),$B$2*'SFV+BESS'!$I$9-EA406,IF(AND(DT407&gt;0,DT407*$B$4+EA406&lt;=$B$2*'SFV+BESS'!$I$9,DT407&gt;'SFV+BESS'!$I$7),'SFV+BESS'!$I$7,0))))</f>
        <v>0</v>
      </c>
      <c r="DV407" s="27">
        <f>IF(AND(DT407&lt;0,EA406+DT407/$B$5&gt;$H$2,-DT407/'Carga-Descarga Año'!$B$5&lt;'SFV+BESS'!$I$7),DT407/$B$5,IF(AND(DT407&lt;0,EA406+DT407/$B$5&gt;$H$2,-DT407/'Carga-Descarga Año'!$B$5&gt;'SFV+BESS'!$I$7),-'SFV+BESS'!$I$7,IF(AND(DT407&lt;0,EA406+DT407/$B$5&lt;$H$2),-MIN('SFV+BESS'!$I$7,EA406-$H$2),0)))</f>
        <v>0</v>
      </c>
      <c r="DW407" s="33"/>
      <c r="DX407" s="33">
        <f t="shared" si="451"/>
        <v>0</v>
      </c>
      <c r="DY407" s="27">
        <f t="shared" si="491"/>
        <v>0</v>
      </c>
      <c r="DZ407" s="27">
        <f t="shared" si="452"/>
        <v>0</v>
      </c>
      <c r="EA407" s="28">
        <f>IF((EA406+DU407+DV407)&gt;=$B$2*'SFV+BESS'!$I$9, $B$2*'SFV+BESS'!$I$9, (EA406+DU407+DV407))</f>
        <v>173.61249999999998</v>
      </c>
      <c r="EB407" s="110">
        <f t="shared" si="492"/>
        <v>97.880357128904294</v>
      </c>
      <c r="EG407" s="251"/>
      <c r="EH407" s="48">
        <v>16.5833333333333</v>
      </c>
      <c r="EI407" s="33">
        <f t="shared" si="468"/>
        <v>107.02335307780091</v>
      </c>
      <c r="EJ407" s="33">
        <f>Gen_Cons_Horario!B6265</f>
        <v>0</v>
      </c>
      <c r="EK407" s="35">
        <f t="shared" si="505"/>
        <v>107.02335307780091</v>
      </c>
      <c r="EL407" s="116">
        <f>IF(AND(EK407&gt;0,EK407*$B$4+ER406&lt;=$B$2*'SFV+BESS'!$I$9,EK407&lt;'SFV+BESS'!$I$7), EK407*$B$4, IF(AND(EK407&gt;0,EK407*$B$4+ER406&gt;$B$2*'SFV+BESS'!$I$9,EK407*$B$4&lt;'SFV+BESS'!$I$7),$B$2*'SFV+BESS'!$I$9-ER406,IF(AND(EK407&gt;0,EK407*$B$4+ER406&gt;$B$2*'SFV+BESS'!$I$9,EK407*$B$4&gt;'SFV+BESS'!$I$7,ER406&lt;$B$2*'SFV+BESS'!$I$9),$B$2*'SFV+BESS'!$I$9-ER406,IF(AND(EK407&gt;0,EK407*$B$4+ER406&lt;=$B$2*'SFV+BESS'!$I$9,EK407&gt;'SFV+BESS'!$I$7),'SFV+BESS'!$I$7,0))))</f>
        <v>0</v>
      </c>
      <c r="EM407" s="27">
        <f>IF(AND(EK407&lt;0,ER406+EK407/$B$5&gt;$H$2,-EK407/'Carga-Descarga Año'!$B$5&lt;'SFV+BESS'!$I$7),EK407/$B$5,IF(AND(EK407&lt;0,ER406+EK407/$B$5&gt;$H$2,-EK407/'Carga-Descarga Año'!$B$5&gt;'SFV+BESS'!$I$7),-'SFV+BESS'!$I$7,IF(AND(EK407&lt;0,ER406+EK407/$B$5&lt;$H$2),-MIN('SFV+BESS'!$I$7,ER406-$H$2),0)))</f>
        <v>0</v>
      </c>
      <c r="EN407" s="33"/>
      <c r="EO407" s="33">
        <f t="shared" si="453"/>
        <v>0</v>
      </c>
      <c r="EP407" s="27">
        <f t="shared" si="493"/>
        <v>0</v>
      </c>
      <c r="EQ407" s="27">
        <f t="shared" si="454"/>
        <v>0</v>
      </c>
      <c r="ER407" s="28">
        <f>IF((ER406+EL407+EM407)&gt;=$B$2*'SFV+BESS'!$I$9, $B$2*'SFV+BESS'!$I$9, (ER406+EL407+EM407))</f>
        <v>173.61249999999998</v>
      </c>
      <c r="ES407" s="110">
        <f t="shared" si="494"/>
        <v>107.02335307780091</v>
      </c>
      <c r="EX407" s="251"/>
      <c r="EY407" s="48">
        <v>16.5833333333333</v>
      </c>
      <c r="EZ407" s="33">
        <f t="shared" si="469"/>
        <v>117.95196128053284</v>
      </c>
      <c r="FA407" s="33">
        <f>Gen_Cons_Horario!B6985</f>
        <v>0</v>
      </c>
      <c r="FB407" s="35">
        <f t="shared" si="506"/>
        <v>117.95196128053284</v>
      </c>
      <c r="FC407" s="116">
        <f>IF(AND(FB407&gt;0,FB407*$B$4+FI406&lt;=$B$2*'SFV+BESS'!$I$9,FB407&lt;'SFV+BESS'!$I$7), FB407*$B$4, IF(AND(FB407&gt;0,FB407*$B$4+FI406&gt;$B$2*'SFV+BESS'!$I$9,FB407*$B$4&lt;'SFV+BESS'!$I$7),$B$2*'SFV+BESS'!$I$9-FI406,IF(AND(FB407&gt;0,FB407*$B$4+FI406&gt;$B$2*'SFV+BESS'!$I$9,FB407*$B$4&gt;'SFV+BESS'!$I$7,FI406&lt;$B$2*'SFV+BESS'!$I$9),$B$2*'SFV+BESS'!$I$9-FI406,IF(AND(FB407&gt;0,FB407*$B$4+FI406&lt;=$B$2*'SFV+BESS'!$I$9,FB407&gt;'SFV+BESS'!$I$7),'SFV+BESS'!$I$7,0))))</f>
        <v>0</v>
      </c>
      <c r="FD407" s="27">
        <f>IF(AND(FB407&lt;0,FI406+FB407/$B$5&gt;$H$2,-FB407/'Carga-Descarga Año'!$B$5&lt;'SFV+BESS'!$I$7),FB407/$B$5,IF(AND(FB407&lt;0,FI406+FB407/$B$5&gt;$H$2,-FB407/'Carga-Descarga Año'!$B$5&gt;'SFV+BESS'!$I$7),-'SFV+BESS'!$I$7,IF(AND(FB407&lt;0,FI406+FB407/$B$5&lt;$H$2),-MIN('SFV+BESS'!$I$7,FI406-$H$2),0)))</f>
        <v>0</v>
      </c>
      <c r="FE407" s="33"/>
      <c r="FF407" s="33">
        <f t="shared" si="455"/>
        <v>0</v>
      </c>
      <c r="FG407" s="27">
        <f t="shared" si="495"/>
        <v>0</v>
      </c>
      <c r="FH407" s="27">
        <f t="shared" si="456"/>
        <v>0</v>
      </c>
      <c r="FI407" s="28">
        <f>IF((FI406+FC407+FD407)&gt;=$B$2*'SFV+BESS'!$I$9, $B$2*'SFV+BESS'!$I$9, (FI406+FC407+FD407))</f>
        <v>173.61249999999998</v>
      </c>
      <c r="FJ407" s="110">
        <f t="shared" si="496"/>
        <v>117.95196128053284</v>
      </c>
      <c r="FO407" s="251"/>
      <c r="FP407" s="48">
        <v>16.5833333333333</v>
      </c>
      <c r="FQ407" s="33">
        <f t="shared" si="470"/>
        <v>124.97258800981498</v>
      </c>
      <c r="FR407" s="33">
        <f>Gen_Cons_Horario!B7729</f>
        <v>0</v>
      </c>
      <c r="FS407" s="35">
        <f t="shared" si="507"/>
        <v>124.97258800981498</v>
      </c>
      <c r="FT407" s="116">
        <f>IF(AND(FS407&gt;0,FS407*$B$4+FZ406&lt;=$B$2*'SFV+BESS'!$I$9,FS407&lt;'SFV+BESS'!$I$7), FS407*$B$4, IF(AND(FS407&gt;0,FS407*$B$4+FZ406&gt;$B$2*'SFV+BESS'!$I$9,FS407*$B$4&lt;'SFV+BESS'!$I$7),$B$2*'SFV+BESS'!$I$9-FZ406,IF(AND(FS407&gt;0,FS407*$B$4+FZ406&gt;$B$2*'SFV+BESS'!$I$9,FS407*$B$4&gt;'SFV+BESS'!$I$7,FZ406&lt;$B$2*'SFV+BESS'!$I$9),$B$2*'SFV+BESS'!$I$9-FZ406,IF(AND(FS407&gt;0,FS407*$B$4+FZ406&lt;=$B$2*'SFV+BESS'!$I$9,FS407&gt;'SFV+BESS'!$I$7),'SFV+BESS'!$I$7,0))))</f>
        <v>0</v>
      </c>
      <c r="FU407" s="27">
        <f>IF(AND(FS407&lt;0,FZ406+FS407/$B$5&gt;$H$2,-FS407/'Carga-Descarga Año'!$B$5&lt;'SFV+BESS'!$I$7),FS407/$B$5,IF(AND(FS407&lt;0,FZ406+FS407/$B$5&gt;$H$2,-FS407/'Carga-Descarga Año'!$B$5&gt;'SFV+BESS'!$I$7),-'SFV+BESS'!$I$7,IF(AND(FS407&lt;0,FZ406+FS407/$B$5&lt;$H$2),-MIN('SFV+BESS'!$I$7,FZ406-$H$2),0)))</f>
        <v>0</v>
      </c>
      <c r="FV407" s="33"/>
      <c r="FW407" s="33">
        <f t="shared" si="457"/>
        <v>0</v>
      </c>
      <c r="FX407" s="27">
        <f t="shared" si="497"/>
        <v>0</v>
      </c>
      <c r="FY407" s="27">
        <f t="shared" si="458"/>
        <v>0</v>
      </c>
      <c r="FZ407" s="28">
        <f>IF((FZ406+FT407+FU407)&gt;=$B$2*'SFV+BESS'!$I$9, $B$2*'SFV+BESS'!$I$9, (FZ406+FT407+FU407))</f>
        <v>173.61249999999998</v>
      </c>
      <c r="GA407" s="110">
        <f t="shared" si="498"/>
        <v>124.97258800981498</v>
      </c>
      <c r="GF407" s="251"/>
      <c r="GG407" s="48">
        <v>16.5833333333333</v>
      </c>
      <c r="GH407" s="33">
        <f t="shared" si="471"/>
        <v>125.58913062743498</v>
      </c>
      <c r="GI407" s="33">
        <f>Gen_Cons_Horario!B8449</f>
        <v>59.656000000000006</v>
      </c>
      <c r="GJ407" s="35">
        <f t="shared" si="513"/>
        <v>65.933130627434977</v>
      </c>
      <c r="GK407" s="116">
        <f>IF(AND(GJ407&gt;0,GJ407*$B$4+GQ406&lt;=$B$2*'SFV+BESS'!$I$9,GJ407&lt;'SFV+BESS'!$I$7), GJ407*$B$4, IF(AND(GJ407&gt;0,GJ407*$B$4+GQ406&gt;$B$2*'SFV+BESS'!$I$9,GJ407*$B$4&lt;'SFV+BESS'!$I$7),$B$2*'SFV+BESS'!$I$9-GQ406,IF(AND(GJ407&gt;0,GJ407*$B$4+GQ406&gt;$B$2*'SFV+BESS'!$I$9,GJ407*$B$4&gt;'SFV+BESS'!$I$7,GQ406&lt;$B$2*'SFV+BESS'!$I$9),$B$2*'SFV+BESS'!$I$9-GQ406,IF(AND(GJ407&gt;0,GJ407*$B$4+GQ406&lt;=$B$2*'SFV+BESS'!$I$9,GJ407&gt;'SFV+BESS'!$I$7),'SFV+BESS'!$I$7,0))))</f>
        <v>0</v>
      </c>
      <c r="GL407" s="27">
        <f>IF(AND(GJ407&lt;0,GQ406+GJ407/$B$5&gt;$H$2,-GJ407/'Carga-Descarga Año'!$B$5&lt;'SFV+BESS'!$I$7),GJ407/$B$5,IF(AND(GJ407&lt;0,GQ406+GJ407/$B$5&gt;$H$2,-GJ407/'Carga-Descarga Año'!$B$5&gt;'SFV+BESS'!$I$7),-'SFV+BESS'!$I$7,IF(AND(GJ407&lt;0,GQ406+GJ407/$B$5&lt;$H$2),-MIN('SFV+BESS'!$I$7,GQ406-$H$2),0)))</f>
        <v>0</v>
      </c>
      <c r="GM407" s="33"/>
      <c r="GN407" s="33">
        <f t="shared" si="459"/>
        <v>59.656000000000006</v>
      </c>
      <c r="GO407" s="27">
        <f t="shared" si="499"/>
        <v>0</v>
      </c>
      <c r="GP407" s="27">
        <f t="shared" si="460"/>
        <v>0</v>
      </c>
      <c r="GQ407" s="28">
        <f>IF((GQ406+GK407+GL407)&gt;=$B$2*'SFV+BESS'!$I$9, $B$2*'SFV+BESS'!$I$9, (GQ406+GK407+GL407))</f>
        <v>173.61249999999998</v>
      </c>
      <c r="GR407" s="110">
        <f t="shared" si="500"/>
        <v>65.933130627434977</v>
      </c>
    </row>
    <row r="408" spans="1:200">
      <c r="A408" s="249"/>
      <c r="B408" s="48">
        <v>16.625</v>
      </c>
      <c r="C408" s="38">
        <f t="shared" si="442"/>
        <v>131.43639444275752</v>
      </c>
      <c r="D408" s="2">
        <f>Gen_Cons_Horario!B434</f>
        <v>119.312</v>
      </c>
      <c r="E408" s="140">
        <f t="shared" si="472"/>
        <v>12.12439444275752</v>
      </c>
      <c r="F408" s="116">
        <f>IF(AND(E408&gt;0,E408*$B$4+L407&lt;=$B$2*'SFV+BESS'!$I$9,E408&lt;'SFV+BESS'!$I$7), E408*$B$4, IF(AND(E408&gt;0,E408*$B$4+L407&gt;$B$2*'SFV+BESS'!$I$9,E408*$B$4&lt;'SFV+BESS'!$I$7),$B$2*'SFV+BESS'!$I$9-L407,IF(AND(E408&gt;0,E408*$B$4+L407&gt;$B$2*'SFV+BESS'!$I$9,E408*$B$4&gt;'SFV+BESS'!$I$7,L407&lt;$B$2*'SFV+BESS'!$I$9),$B$2*'SFV+BESS'!$I$9-L407,IF(AND(E408&gt;0,E408*$B$4+L407&lt;=$B$2*'SFV+BESS'!$I$9,E408&gt;'SFV+BESS'!$I$7),'SFV+BESS'!$I$7,0))))</f>
        <v>11.518174720619644</v>
      </c>
      <c r="G408" s="27">
        <f>IF(AND(E408&lt;0,L407+E408/$B$5&gt;$H$2,-E408/'Carga-Descarga Año'!$B$5&lt;'SFV+BESS'!$I$7),E408/$B$5,IF(AND(E408&lt;0,L407+E408/$B$5&gt;$H$2,-E408/'Carga-Descarga Año'!$B$5&gt;'SFV+BESS'!$I$7),-'SFV+BESS'!$I$7,IF(AND(E408&lt;0,L407+E408/$B$5&lt;$H$2),-MIN('SFV+BESS'!$I$7,L407-$H$2),0)))</f>
        <v>0</v>
      </c>
      <c r="I408" s="38">
        <f t="shared" si="473"/>
        <v>119.312</v>
      </c>
      <c r="J408" s="27">
        <f t="shared" si="475"/>
        <v>0</v>
      </c>
      <c r="K408" s="27">
        <f t="shared" si="474"/>
        <v>0</v>
      </c>
      <c r="L408" s="28">
        <f>IF((L407+F408+G408)&gt;=$B$2*'SFV+BESS'!$I$9, $B$2*'SFV+BESS'!$I$9, (L407+F408+G408))</f>
        <v>105.82959013343307</v>
      </c>
      <c r="M408" s="110">
        <f t="shared" si="476"/>
        <v>0</v>
      </c>
      <c r="R408" s="251"/>
      <c r="S408" s="48">
        <v>16.625</v>
      </c>
      <c r="T408" s="2">
        <f t="shared" si="461"/>
        <v>136.95570340748876</v>
      </c>
      <c r="U408" s="2">
        <f>Gen_Cons_Horario!B1178</f>
        <v>41.013500000000008</v>
      </c>
      <c r="V408" s="35">
        <f t="shared" si="508"/>
        <v>95.942203407488748</v>
      </c>
      <c r="W408" s="116">
        <f>IF(AND(V408&gt;0,V408*$B$4+AC407&lt;=$B$2*'SFV+BESS'!$I$9,V408&lt;'SFV+BESS'!$I$7), V408*$B$4, IF(AND(V408&gt;0,V408*$B$4+AC407&gt;$B$2*'SFV+BESS'!$I$9,V408*$B$4&lt;'SFV+BESS'!$I$7),$B$2*'SFV+BESS'!$I$9-AC407,IF(AND(V408&gt;0,V408*$B$4+AC407&gt;$B$2*'SFV+BESS'!$I$9,V408*$B$4&gt;'SFV+BESS'!$I$7,AC407&lt;$B$2*'SFV+BESS'!$I$9),$B$2*'SFV+BESS'!$I$9-AC407,IF(AND(V408&gt;0,V408*$B$4+AC407&lt;=$B$2*'SFV+BESS'!$I$9,V408&gt;'SFV+BESS'!$I$7),'SFV+BESS'!$I$7,0))))</f>
        <v>0</v>
      </c>
      <c r="X408" s="27">
        <f>IF(AND(V408&lt;0,AC407+V408/$B$5&gt;$H$2,-V408/'Carga-Descarga Año'!$B$5&lt;'SFV+BESS'!$I$7),V408/$B$5,IF(AND(V408&lt;0,AC407+V408/$B$5&gt;$H$2,-V408/'Carga-Descarga Año'!$B$5&gt;'SFV+BESS'!$I$7),-'SFV+BESS'!$I$7,IF(AND(V408&lt;0,AC407+V408/$B$5&lt;$H$2),-MIN('SFV+BESS'!$I$7,AC407-$H$2),0)))</f>
        <v>0</v>
      </c>
      <c r="Z408" s="33">
        <f t="shared" si="502"/>
        <v>41.013500000000008</v>
      </c>
      <c r="AA408" s="27">
        <f t="shared" si="477"/>
        <v>0</v>
      </c>
      <c r="AB408" s="27">
        <f t="shared" si="501"/>
        <v>0</v>
      </c>
      <c r="AC408" s="28">
        <f>IF((AC407+W408+X408)&gt;=$B$2*'SFV+BESS'!$I$9, $B$2*'SFV+BESS'!$I$9, (AC407+W408+X408))</f>
        <v>173.61249999999998</v>
      </c>
      <c r="AD408" s="110">
        <f t="shared" si="478"/>
        <v>95.942203407488748</v>
      </c>
      <c r="AI408" s="251"/>
      <c r="AJ408" s="48">
        <v>16.625</v>
      </c>
      <c r="AK408" s="52">
        <f t="shared" si="462"/>
        <v>135.45703269371216</v>
      </c>
      <c r="AL408" s="33">
        <f>Gen_Cons_Horario!B1850</f>
        <v>59.656000000000006</v>
      </c>
      <c r="AM408" s="35">
        <f t="shared" si="509"/>
        <v>75.801032693712159</v>
      </c>
      <c r="AN408" s="116">
        <f>IF(AND(AM408&gt;0,AM408*$B$4+AT407&lt;=$B$2*'SFV+BESS'!$I$9,AM408&lt;'SFV+BESS'!$I$7), AM408*$B$4, IF(AND(AM408&gt;0,AM408*$B$4+AT407&gt;$B$2*'SFV+BESS'!$I$9,AM408*$B$4&lt;'SFV+BESS'!$I$7),$B$2*'SFV+BESS'!$I$9-AT407,IF(AND(AM408&gt;0,AM408*$B$4+AT407&gt;$B$2*'SFV+BESS'!$I$9,AM408*$B$4&gt;'SFV+BESS'!$I$7,AT407&lt;$B$2*'SFV+BESS'!$I$9),$B$2*'SFV+BESS'!$I$9-AT407,IF(AND(AM408&gt;0,AM408*$B$4+AT407&lt;=$B$2*'SFV+BESS'!$I$9,AM408&gt;'SFV+BESS'!$I$7),'SFV+BESS'!$I$7,0))))</f>
        <v>0</v>
      </c>
      <c r="AO408" s="27">
        <f>IF(AND(AM408&lt;0,AT407+AM408/$B$5&gt;$H$2,-AM408/'Carga-Descarga Año'!$B$5&lt;'SFV+BESS'!$I$7),AM408/$B$5,IF(AND(AM408&lt;0,AT407+AM408/$B$5&gt;$H$2,-AM408/'Carga-Descarga Año'!$B$5&gt;'SFV+BESS'!$I$7),-'SFV+BESS'!$I$7,IF(AND(AM408&lt;0,AT407+AM408/$B$5&lt;$H$2),-MIN('SFV+BESS'!$I$7,AT407-$H$2),0)))</f>
        <v>0</v>
      </c>
      <c r="AP408" s="33"/>
      <c r="AQ408" s="33">
        <f t="shared" si="443"/>
        <v>59.656000000000006</v>
      </c>
      <c r="AR408" s="27">
        <f t="shared" si="479"/>
        <v>0</v>
      </c>
      <c r="AS408" s="27">
        <f t="shared" si="444"/>
        <v>0</v>
      </c>
      <c r="AT408" s="28">
        <f>IF((AT407+AN408+AO408)&gt;=$B$2*'SFV+BESS'!$I$9, $B$2*'SFV+BESS'!$I$9, (AT407+AN408+AO408))</f>
        <v>173.61249999999998</v>
      </c>
      <c r="AU408" s="110">
        <f t="shared" si="480"/>
        <v>75.801032693712159</v>
      </c>
      <c r="AZ408" s="251"/>
      <c r="BA408" s="48">
        <v>16.625</v>
      </c>
      <c r="BB408" s="33">
        <f t="shared" si="463"/>
        <v>117.44483072489295</v>
      </c>
      <c r="BC408" s="33">
        <f>Gen_Cons_Horario!B2594</f>
        <v>0</v>
      </c>
      <c r="BD408" s="35">
        <f t="shared" si="510"/>
        <v>117.44483072489295</v>
      </c>
      <c r="BE408" s="116">
        <f>IF(AND(BD408&gt;0,BD408*$B$4+BK407&lt;=$B$2*'SFV+BESS'!$I$9,BD408&lt;'SFV+BESS'!$I$7), BD408*$B$4, IF(AND(BD408&gt;0,BD408*$B$4+BK407&gt;$B$2*'SFV+BESS'!$I$9,BD408*$B$4&lt;'SFV+BESS'!$I$7),$B$2*'SFV+BESS'!$I$9-BK407,IF(AND(BD408&gt;0,BD408*$B$4+BK407&gt;$B$2*'SFV+BESS'!$I$9,BD408*$B$4&gt;'SFV+BESS'!$I$7,BK407&lt;$B$2*'SFV+BESS'!$I$9),$B$2*'SFV+BESS'!$I$9-BK407,IF(AND(BD408&gt;0,BD408*$B$4+BK407&lt;=$B$2*'SFV+BESS'!$I$9,BD408&gt;'SFV+BESS'!$I$7),'SFV+BESS'!$I$7,0))))</f>
        <v>0</v>
      </c>
      <c r="BF408" s="27">
        <f>IF(AND(BD408&lt;0,BK407+BD408/$B$5&gt;$H$2,-BD408/'Carga-Descarga Año'!$B$5&lt;'SFV+BESS'!$I$7),BD408/$B$5,IF(AND(BD408&lt;0,BK407+BD408/$B$5&gt;$H$2,-BD408/'Carga-Descarga Año'!$B$5&gt;'SFV+BESS'!$I$7),-'SFV+BESS'!$I$7,IF(AND(BD408&lt;0,BK407+BD408/$B$5&lt;$H$2),-MIN('SFV+BESS'!$I$7,BK407-$H$2),0)))</f>
        <v>0</v>
      </c>
      <c r="BG408" s="33"/>
      <c r="BH408" s="33">
        <f t="shared" si="445"/>
        <v>0</v>
      </c>
      <c r="BI408" s="27">
        <f t="shared" si="481"/>
        <v>0</v>
      </c>
      <c r="BJ408" s="27">
        <f t="shared" si="446"/>
        <v>0</v>
      </c>
      <c r="BK408" s="28">
        <f>IF((BK407+BE408+BF408)&gt;=$B$2*'SFV+BESS'!$I$9, $B$2*'SFV+BESS'!$I$9, (BK407+BE408+BF408))</f>
        <v>173.61249999999998</v>
      </c>
      <c r="BL408" s="110">
        <f t="shared" si="482"/>
        <v>117.44483072489295</v>
      </c>
      <c r="BQ408" s="251"/>
      <c r="BR408" s="48">
        <v>16.625</v>
      </c>
      <c r="BS408" s="33">
        <f t="shared" si="464"/>
        <v>98.228006670832059</v>
      </c>
      <c r="BT408" s="33">
        <f>Gen_Cons_Horario!B3314</f>
        <v>0</v>
      </c>
      <c r="BU408" s="35">
        <f t="shared" si="511"/>
        <v>98.228006670832059</v>
      </c>
      <c r="BV408" s="116">
        <f>IF(AND(BU408&gt;0,BU408*$B$4+CB407&lt;=$B$2*'SFV+BESS'!$I$9,BU408&lt;'SFV+BESS'!$I$7), BU408*$B$4, IF(AND(BU408&gt;0,BU408*$B$4+CB407&gt;$B$2*'SFV+BESS'!$I$9,BU408*$B$4&lt;'SFV+BESS'!$I$7),$B$2*'SFV+BESS'!$I$9-CB407,IF(AND(BU408&gt;0,BU408*$B$4+CB407&gt;$B$2*'SFV+BESS'!$I$9,BU408*$B$4&gt;'SFV+BESS'!$I$7,CB407&lt;$B$2*'SFV+BESS'!$I$9),$B$2*'SFV+BESS'!$I$9-CB407,IF(AND(BU408&gt;0,BU408*$B$4+CB407&lt;=$B$2*'SFV+BESS'!$I$9,BU408&gt;'SFV+BESS'!$I$7),'SFV+BESS'!$I$7,0))))</f>
        <v>0</v>
      </c>
      <c r="BW408" s="27">
        <f>IF(AND(BU408&lt;0,CB407+BU408/$B$5&gt;$H$2,-BU408/'Carga-Descarga Año'!$B$5&lt;'SFV+BESS'!$I$7),BU408/$B$5,IF(AND(BU408&lt;0,CB407+BU408/$B$5&gt;$H$2,-BU408/'Carga-Descarga Año'!$B$5&gt;'SFV+BESS'!$I$7),-'SFV+BESS'!$I$7,IF(AND(BU408&lt;0,CB407+BU408/$B$5&lt;$H$2),-MIN('SFV+BESS'!$I$7,CB407-$H$2),0)))</f>
        <v>0</v>
      </c>
      <c r="BX408" s="33"/>
      <c r="BY408" s="33">
        <f t="shared" si="447"/>
        <v>0</v>
      </c>
      <c r="BZ408" s="27">
        <f t="shared" si="483"/>
        <v>0</v>
      </c>
      <c r="CA408" s="27">
        <f t="shared" si="484"/>
        <v>0</v>
      </c>
      <c r="CB408" s="28">
        <f>IF((CB407+BV408+BW408)&gt;=$B$2*'SFV+BESS'!$I$9, $B$2*'SFV+BESS'!$I$9, (CB407+BV408+BW408))</f>
        <v>173.61249999999998</v>
      </c>
      <c r="CC408" s="110">
        <f t="shared" si="485"/>
        <v>98.228006670832059</v>
      </c>
      <c r="CH408" s="251"/>
      <c r="CI408" s="48">
        <v>16.625</v>
      </c>
      <c r="CJ408" s="33">
        <f t="shared" si="465"/>
        <v>88.925603265034539</v>
      </c>
      <c r="CK408" s="33">
        <f>Gen_Cons_Horario!B4058</f>
        <v>0</v>
      </c>
      <c r="CL408" s="35">
        <f t="shared" si="512"/>
        <v>88.925603265034539</v>
      </c>
      <c r="CM408" s="116">
        <f>IF(AND(CL408&gt;0,CL408*$B$4+CS407&lt;=$B$2*'SFV+BESS'!$I$9,CL408&lt;'SFV+BESS'!$I$7), CL408*$B$4, IF(AND(CL408&gt;0,CL408*$B$4+CS407&gt;$B$2*'SFV+BESS'!$I$9,CL408*$B$4&lt;'SFV+BESS'!$I$7),$B$2*'SFV+BESS'!$I$9-CS407,IF(AND(CL408&gt;0,CL408*$B$4+CS407&gt;$B$2*'SFV+BESS'!$I$9,CL408*$B$4&gt;'SFV+BESS'!$I$7,CS407&lt;$B$2*'SFV+BESS'!$I$9),$B$2*'SFV+BESS'!$I$9-CS407,IF(AND(CL408&gt;0,CL408*$B$4+CS407&lt;=$B$2*'SFV+BESS'!$I$9,CL408&gt;'SFV+BESS'!$I$7),'SFV+BESS'!$I$7,0))))</f>
        <v>0</v>
      </c>
      <c r="CN408" s="27">
        <f>IF(AND(CL408&lt;0,CS407+CL408/$B$5&gt;$H$2,-CL408/'Carga-Descarga Año'!$B$5&lt;'SFV+BESS'!$I$7),CL408/$B$5,IF(AND(CL408&lt;0,CS407+CL408/$B$5&gt;$H$2,-CL408/'Carga-Descarga Año'!$B$5&gt;'SFV+BESS'!$I$7),-'SFV+BESS'!$I$7,IF(AND(CL408&lt;0,CS407+CL408/$B$5&lt;$H$2),-MIN('SFV+BESS'!$I$7,CS407-$H$2),0)))</f>
        <v>0</v>
      </c>
      <c r="CO408" s="33"/>
      <c r="CP408" s="33">
        <f t="shared" si="448"/>
        <v>0</v>
      </c>
      <c r="CQ408" s="27">
        <f t="shared" si="486"/>
        <v>0</v>
      </c>
      <c r="CR408" s="27">
        <f t="shared" si="449"/>
        <v>0</v>
      </c>
      <c r="CS408" s="28">
        <f>IF((CS407+CM408+CN408)&gt;=$B$2*'SFV+BESS'!$I$9, $B$2*'SFV+BESS'!$I$9, (CS407+CM408+CN408))</f>
        <v>173.61249999999998</v>
      </c>
      <c r="CT408" s="110">
        <f t="shared" si="487"/>
        <v>88.925603265034539</v>
      </c>
      <c r="CY408" s="251"/>
      <c r="CZ408" s="48">
        <v>16.625</v>
      </c>
      <c r="DA408" s="33">
        <f t="shared" si="466"/>
        <v>95.414133698890723</v>
      </c>
      <c r="DB408" s="33">
        <f>Gen_Cons_Horario!B4778</f>
        <v>0</v>
      </c>
      <c r="DC408" s="35">
        <f t="shared" si="503"/>
        <v>95.414133698890723</v>
      </c>
      <c r="DD408" s="116">
        <f>IF(AND(DC408&gt;0,DC408*$B$4+DJ407&lt;=$B$2*'SFV+BESS'!$I$9,DC408&lt;'SFV+BESS'!$I$7), DC408*$B$4, IF(AND(DC408&gt;0,DC408*$B$4+DJ407&gt;$B$2*'SFV+BESS'!$I$9,DC408*$B$4&lt;'SFV+BESS'!$I$7),$B$2*'SFV+BESS'!$I$9-DJ407,IF(AND(DC408&gt;0,DC408*$B$4+DJ407&gt;$B$2*'SFV+BESS'!$I$9,DC408*$B$4&gt;'SFV+BESS'!$I$7,DJ407&lt;$B$2*'SFV+BESS'!$I$9),$B$2*'SFV+BESS'!$I$9-DJ407,IF(AND(DC408&gt;0,DC408*$B$4+DJ407&lt;=$B$2*'SFV+BESS'!$I$9,DC408&gt;'SFV+BESS'!$I$7),'SFV+BESS'!$I$7,0))))</f>
        <v>0</v>
      </c>
      <c r="DE408" s="27">
        <f>IF(AND(DC408&lt;0,DJ407+DC408/$B$5&gt;$H$2,-DC408/'Carga-Descarga Año'!$B$5&lt;'SFV+BESS'!$I$7),DC408/$B$5,IF(AND(DC408&lt;0,DJ407+DC408/$B$5&gt;$H$2,-DC408/'Carga-Descarga Año'!$B$5&gt;'SFV+BESS'!$I$7),-'SFV+BESS'!$I$7,IF(AND(DC408&lt;0,DJ407+DC408/$B$5&lt;$H$2),-MIN('SFV+BESS'!$I$7,DJ407-$H$2),0)))</f>
        <v>0</v>
      </c>
      <c r="DF408" s="33"/>
      <c r="DG408" s="33">
        <f t="shared" si="450"/>
        <v>0</v>
      </c>
      <c r="DH408" s="27">
        <f t="shared" si="488"/>
        <v>0</v>
      </c>
      <c r="DI408" s="27">
        <f t="shared" si="489"/>
        <v>0</v>
      </c>
      <c r="DJ408" s="28">
        <f>IF((DJ407+DD408+DE408)&gt;=$B$2*'SFV+BESS'!$I$9, $B$2*'SFV+BESS'!$I$9, (DJ407+DD408+DE408))</f>
        <v>173.61249999999998</v>
      </c>
      <c r="DK408" s="110">
        <f t="shared" si="490"/>
        <v>95.414133698890723</v>
      </c>
      <c r="DP408" s="251"/>
      <c r="DQ408" s="48">
        <v>16.625</v>
      </c>
      <c r="DR408" s="33">
        <f t="shared" si="467"/>
        <v>94.952312257526813</v>
      </c>
      <c r="DS408" s="33">
        <f>Gen_Cons_Horario!B5522</f>
        <v>0</v>
      </c>
      <c r="DT408" s="35">
        <f t="shared" si="504"/>
        <v>94.952312257526813</v>
      </c>
      <c r="DU408" s="116">
        <f>IF(AND(DT408&gt;0,DT408*$B$4+EA407&lt;=$B$2*'SFV+BESS'!$I$9,DT408&lt;'SFV+BESS'!$I$7), DT408*$B$4, IF(AND(DT408&gt;0,DT408*$B$4+EA407&gt;$B$2*'SFV+BESS'!$I$9,DT408*$B$4&lt;'SFV+BESS'!$I$7),$B$2*'SFV+BESS'!$I$9-EA407,IF(AND(DT408&gt;0,DT408*$B$4+EA407&gt;$B$2*'SFV+BESS'!$I$9,DT408*$B$4&gt;'SFV+BESS'!$I$7,EA407&lt;$B$2*'SFV+BESS'!$I$9),$B$2*'SFV+BESS'!$I$9-EA407,IF(AND(DT408&gt;0,DT408*$B$4+EA407&lt;=$B$2*'SFV+BESS'!$I$9,DT408&gt;'SFV+BESS'!$I$7),'SFV+BESS'!$I$7,0))))</f>
        <v>0</v>
      </c>
      <c r="DV408" s="27">
        <f>IF(AND(DT408&lt;0,EA407+DT408/$B$5&gt;$H$2,-DT408/'Carga-Descarga Año'!$B$5&lt;'SFV+BESS'!$I$7),DT408/$B$5,IF(AND(DT408&lt;0,EA407+DT408/$B$5&gt;$H$2,-DT408/'Carga-Descarga Año'!$B$5&gt;'SFV+BESS'!$I$7),-'SFV+BESS'!$I$7,IF(AND(DT408&lt;0,EA407+DT408/$B$5&lt;$H$2),-MIN('SFV+BESS'!$I$7,EA407-$H$2),0)))</f>
        <v>0</v>
      </c>
      <c r="DW408" s="33"/>
      <c r="DX408" s="33">
        <f t="shared" si="451"/>
        <v>0</v>
      </c>
      <c r="DY408" s="27">
        <f t="shared" si="491"/>
        <v>0</v>
      </c>
      <c r="DZ408" s="27">
        <f t="shared" si="452"/>
        <v>0</v>
      </c>
      <c r="EA408" s="28">
        <f>IF((EA407+DU408+DV408)&gt;=$B$2*'SFV+BESS'!$I$9, $B$2*'SFV+BESS'!$I$9, (EA407+DU408+DV408))</f>
        <v>173.61249999999998</v>
      </c>
      <c r="EB408" s="110">
        <f t="shared" si="492"/>
        <v>94.952312257526813</v>
      </c>
      <c r="EG408" s="251"/>
      <c r="EH408" s="48">
        <v>16.625</v>
      </c>
      <c r="EI408" s="33">
        <f t="shared" si="468"/>
        <v>101.17838652552929</v>
      </c>
      <c r="EJ408" s="33">
        <f>Gen_Cons_Horario!B6266</f>
        <v>0</v>
      </c>
      <c r="EK408" s="35">
        <f t="shared" si="505"/>
        <v>101.17838652552929</v>
      </c>
      <c r="EL408" s="116">
        <f>IF(AND(EK408&gt;0,EK408*$B$4+ER407&lt;=$B$2*'SFV+BESS'!$I$9,EK408&lt;'SFV+BESS'!$I$7), EK408*$B$4, IF(AND(EK408&gt;0,EK408*$B$4+ER407&gt;$B$2*'SFV+BESS'!$I$9,EK408*$B$4&lt;'SFV+BESS'!$I$7),$B$2*'SFV+BESS'!$I$9-ER407,IF(AND(EK408&gt;0,EK408*$B$4+ER407&gt;$B$2*'SFV+BESS'!$I$9,EK408*$B$4&gt;'SFV+BESS'!$I$7,ER407&lt;$B$2*'SFV+BESS'!$I$9),$B$2*'SFV+BESS'!$I$9-ER407,IF(AND(EK408&gt;0,EK408*$B$4+ER407&lt;=$B$2*'SFV+BESS'!$I$9,EK408&gt;'SFV+BESS'!$I$7),'SFV+BESS'!$I$7,0))))</f>
        <v>0</v>
      </c>
      <c r="EM408" s="27">
        <f>IF(AND(EK408&lt;0,ER407+EK408/$B$5&gt;$H$2,-EK408/'Carga-Descarga Año'!$B$5&lt;'SFV+BESS'!$I$7),EK408/$B$5,IF(AND(EK408&lt;0,ER407+EK408/$B$5&gt;$H$2,-EK408/'Carga-Descarga Año'!$B$5&gt;'SFV+BESS'!$I$7),-'SFV+BESS'!$I$7,IF(AND(EK408&lt;0,ER407+EK408/$B$5&lt;$H$2),-MIN('SFV+BESS'!$I$7,ER407-$H$2),0)))</f>
        <v>0</v>
      </c>
      <c r="EN408" s="33"/>
      <c r="EO408" s="33">
        <f t="shared" si="453"/>
        <v>0</v>
      </c>
      <c r="EP408" s="27">
        <f t="shared" si="493"/>
        <v>0</v>
      </c>
      <c r="EQ408" s="27">
        <f t="shared" si="454"/>
        <v>0</v>
      </c>
      <c r="ER408" s="28">
        <f>IF((ER407+EL408+EM408)&gt;=$B$2*'SFV+BESS'!$I$9, $B$2*'SFV+BESS'!$I$9, (ER407+EL408+EM408))</f>
        <v>173.61249999999998</v>
      </c>
      <c r="ES408" s="110">
        <f t="shared" si="494"/>
        <v>101.17838652552929</v>
      </c>
      <c r="EX408" s="251"/>
      <c r="EY408" s="48">
        <v>16.625</v>
      </c>
      <c r="EZ408" s="33">
        <f t="shared" si="469"/>
        <v>113.18044181125563</v>
      </c>
      <c r="FA408" s="33">
        <f>Gen_Cons_Horario!B6986</f>
        <v>0</v>
      </c>
      <c r="FB408" s="35">
        <f t="shared" si="506"/>
        <v>113.18044181125563</v>
      </c>
      <c r="FC408" s="116">
        <f>IF(AND(FB408&gt;0,FB408*$B$4+FI407&lt;=$B$2*'SFV+BESS'!$I$9,FB408&lt;'SFV+BESS'!$I$7), FB408*$B$4, IF(AND(FB408&gt;0,FB408*$B$4+FI407&gt;$B$2*'SFV+BESS'!$I$9,FB408*$B$4&lt;'SFV+BESS'!$I$7),$B$2*'SFV+BESS'!$I$9-FI407,IF(AND(FB408&gt;0,FB408*$B$4+FI407&gt;$B$2*'SFV+BESS'!$I$9,FB408*$B$4&gt;'SFV+BESS'!$I$7,FI407&lt;$B$2*'SFV+BESS'!$I$9),$B$2*'SFV+BESS'!$I$9-FI407,IF(AND(FB408&gt;0,FB408*$B$4+FI407&lt;=$B$2*'SFV+BESS'!$I$9,FB408&gt;'SFV+BESS'!$I$7),'SFV+BESS'!$I$7,0))))</f>
        <v>0</v>
      </c>
      <c r="FD408" s="27">
        <f>IF(AND(FB408&lt;0,FI407+FB408/$B$5&gt;$H$2,-FB408/'Carga-Descarga Año'!$B$5&lt;'SFV+BESS'!$I$7),FB408/$B$5,IF(AND(FB408&lt;0,FI407+FB408/$B$5&gt;$H$2,-FB408/'Carga-Descarga Año'!$B$5&gt;'SFV+BESS'!$I$7),-'SFV+BESS'!$I$7,IF(AND(FB408&lt;0,FI407+FB408/$B$5&lt;$H$2),-MIN('SFV+BESS'!$I$7,FI407-$H$2),0)))</f>
        <v>0</v>
      </c>
      <c r="FE408" s="33"/>
      <c r="FF408" s="33">
        <f t="shared" si="455"/>
        <v>0</v>
      </c>
      <c r="FG408" s="27">
        <f t="shared" si="495"/>
        <v>0</v>
      </c>
      <c r="FH408" s="27">
        <f t="shared" si="456"/>
        <v>0</v>
      </c>
      <c r="FI408" s="28">
        <f>IF((FI407+FC408+FD408)&gt;=$B$2*'SFV+BESS'!$I$9, $B$2*'SFV+BESS'!$I$9, (FI407+FC408+FD408))</f>
        <v>173.61249999999998</v>
      </c>
      <c r="FJ408" s="110">
        <f t="shared" si="496"/>
        <v>113.18044181125563</v>
      </c>
      <c r="FO408" s="251"/>
      <c r="FP408" s="48">
        <v>16.625</v>
      </c>
      <c r="FQ408" s="33">
        <f t="shared" si="470"/>
        <v>120.57902046259493</v>
      </c>
      <c r="FR408" s="33">
        <f>Gen_Cons_Horario!B7730</f>
        <v>0</v>
      </c>
      <c r="FS408" s="35">
        <f t="shared" si="507"/>
        <v>120.57902046259493</v>
      </c>
      <c r="FT408" s="116">
        <f>IF(AND(FS408&gt;0,FS408*$B$4+FZ407&lt;=$B$2*'SFV+BESS'!$I$9,FS408&lt;'SFV+BESS'!$I$7), FS408*$B$4, IF(AND(FS408&gt;0,FS408*$B$4+FZ407&gt;$B$2*'SFV+BESS'!$I$9,FS408*$B$4&lt;'SFV+BESS'!$I$7),$B$2*'SFV+BESS'!$I$9-FZ407,IF(AND(FS408&gt;0,FS408*$B$4+FZ407&gt;$B$2*'SFV+BESS'!$I$9,FS408*$B$4&gt;'SFV+BESS'!$I$7,FZ407&lt;$B$2*'SFV+BESS'!$I$9),$B$2*'SFV+BESS'!$I$9-FZ407,IF(AND(FS408&gt;0,FS408*$B$4+FZ407&lt;=$B$2*'SFV+BESS'!$I$9,FS408&gt;'SFV+BESS'!$I$7),'SFV+BESS'!$I$7,0))))</f>
        <v>0</v>
      </c>
      <c r="FU408" s="27">
        <f>IF(AND(FS408&lt;0,FZ407+FS408/$B$5&gt;$H$2,-FS408/'Carga-Descarga Año'!$B$5&lt;'SFV+BESS'!$I$7),FS408/$B$5,IF(AND(FS408&lt;0,FZ407+FS408/$B$5&gt;$H$2,-FS408/'Carga-Descarga Año'!$B$5&gt;'SFV+BESS'!$I$7),-'SFV+BESS'!$I$7,IF(AND(FS408&lt;0,FZ407+FS408/$B$5&lt;$H$2),-MIN('SFV+BESS'!$I$7,FZ407-$H$2),0)))</f>
        <v>0</v>
      </c>
      <c r="FV408" s="33"/>
      <c r="FW408" s="33">
        <f t="shared" si="457"/>
        <v>0</v>
      </c>
      <c r="FX408" s="27">
        <f t="shared" si="497"/>
        <v>0</v>
      </c>
      <c r="FY408" s="27">
        <f t="shared" si="458"/>
        <v>0</v>
      </c>
      <c r="FZ408" s="28">
        <f>IF((FZ407+FT408+FU408)&gt;=$B$2*'SFV+BESS'!$I$9, $B$2*'SFV+BESS'!$I$9, (FZ407+FT408+FU408))</f>
        <v>173.61249999999998</v>
      </c>
      <c r="GA408" s="110">
        <f t="shared" si="498"/>
        <v>120.57902046259493</v>
      </c>
      <c r="GF408" s="251"/>
      <c r="GG408" s="48">
        <v>16.625</v>
      </c>
      <c r="GH408" s="33">
        <f t="shared" si="471"/>
        <v>124.1219678864603</v>
      </c>
      <c r="GI408" s="33">
        <f>Gen_Cons_Horario!B8450</f>
        <v>59.656000000000006</v>
      </c>
      <c r="GJ408" s="35">
        <f t="shared" si="513"/>
        <v>64.465967886460291</v>
      </c>
      <c r="GK408" s="116">
        <f>IF(AND(GJ408&gt;0,GJ408*$B$4+GQ407&lt;=$B$2*'SFV+BESS'!$I$9,GJ408&lt;'SFV+BESS'!$I$7), GJ408*$B$4, IF(AND(GJ408&gt;0,GJ408*$B$4+GQ407&gt;$B$2*'SFV+BESS'!$I$9,GJ408*$B$4&lt;'SFV+BESS'!$I$7),$B$2*'SFV+BESS'!$I$9-GQ407,IF(AND(GJ408&gt;0,GJ408*$B$4+GQ407&gt;$B$2*'SFV+BESS'!$I$9,GJ408*$B$4&gt;'SFV+BESS'!$I$7,GQ407&lt;$B$2*'SFV+BESS'!$I$9),$B$2*'SFV+BESS'!$I$9-GQ407,IF(AND(GJ408&gt;0,GJ408*$B$4+GQ407&lt;=$B$2*'SFV+BESS'!$I$9,GJ408&gt;'SFV+BESS'!$I$7),'SFV+BESS'!$I$7,0))))</f>
        <v>0</v>
      </c>
      <c r="GL408" s="27">
        <f>IF(AND(GJ408&lt;0,GQ407+GJ408/$B$5&gt;$H$2,-GJ408/'Carga-Descarga Año'!$B$5&lt;'SFV+BESS'!$I$7),GJ408/$B$5,IF(AND(GJ408&lt;0,GQ407+GJ408/$B$5&gt;$H$2,-GJ408/'Carga-Descarga Año'!$B$5&gt;'SFV+BESS'!$I$7),-'SFV+BESS'!$I$7,IF(AND(GJ408&lt;0,GQ407+GJ408/$B$5&lt;$H$2),-MIN('SFV+BESS'!$I$7,GQ407-$H$2),0)))</f>
        <v>0</v>
      </c>
      <c r="GM408" s="33"/>
      <c r="GN408" s="33">
        <f t="shared" si="459"/>
        <v>59.656000000000006</v>
      </c>
      <c r="GO408" s="27">
        <f t="shared" si="499"/>
        <v>0</v>
      </c>
      <c r="GP408" s="27">
        <f t="shared" si="460"/>
        <v>0</v>
      </c>
      <c r="GQ408" s="28">
        <f>IF((GQ407+GK408+GL408)&gt;=$B$2*'SFV+BESS'!$I$9, $B$2*'SFV+BESS'!$I$9, (GQ407+GK408+GL408))</f>
        <v>173.61249999999998</v>
      </c>
      <c r="GR408" s="110">
        <f t="shared" si="500"/>
        <v>64.465967886460291</v>
      </c>
    </row>
    <row r="409" spans="1:200">
      <c r="A409" s="249"/>
      <c r="B409" s="48">
        <v>16.6666666666667</v>
      </c>
      <c r="C409" s="38">
        <f t="shared" si="442"/>
        <v>126.27010841841791</v>
      </c>
      <c r="D409" s="2">
        <f>Gen_Cons_Horario!B435</f>
        <v>119.312</v>
      </c>
      <c r="E409" s="140">
        <f t="shared" si="472"/>
        <v>6.9581084184179076</v>
      </c>
      <c r="F409" s="116">
        <f>IF(AND(E409&gt;0,E409*$B$4+L408&lt;=$B$2*'SFV+BESS'!$I$9,E409&lt;'SFV+BESS'!$I$7), E409*$B$4, IF(AND(E409&gt;0,E409*$B$4+L408&gt;$B$2*'SFV+BESS'!$I$9,E409*$B$4&lt;'SFV+BESS'!$I$7),$B$2*'SFV+BESS'!$I$9-L408,IF(AND(E409&gt;0,E409*$B$4+L408&gt;$B$2*'SFV+BESS'!$I$9,E409*$B$4&gt;'SFV+BESS'!$I$7,L408&lt;$B$2*'SFV+BESS'!$I$9),$B$2*'SFV+BESS'!$I$9-L408,IF(AND(E409&gt;0,E409*$B$4+L408&lt;=$B$2*'SFV+BESS'!$I$9,E409&gt;'SFV+BESS'!$I$7),'SFV+BESS'!$I$7,0))))</f>
        <v>6.6102029974970122</v>
      </c>
      <c r="G409" s="27">
        <f>IF(AND(E409&lt;0,L408+E409/$B$5&gt;$H$2,-E409/'Carga-Descarga Año'!$B$5&lt;'SFV+BESS'!$I$7),E409/$B$5,IF(AND(E409&lt;0,L408+E409/$B$5&gt;$H$2,-E409/'Carga-Descarga Año'!$B$5&gt;'SFV+BESS'!$I$7),-'SFV+BESS'!$I$7,IF(AND(E409&lt;0,L408+E409/$B$5&lt;$H$2),-MIN('SFV+BESS'!$I$7,L408-$H$2),0)))</f>
        <v>0</v>
      </c>
      <c r="I409" s="38">
        <f t="shared" si="473"/>
        <v>119.312</v>
      </c>
      <c r="J409" s="27">
        <f t="shared" si="475"/>
        <v>0</v>
      </c>
      <c r="K409" s="27">
        <f t="shared" si="474"/>
        <v>0</v>
      </c>
      <c r="L409" s="28">
        <f>IF((L408+F409+G409)&gt;=$B$2*'SFV+BESS'!$I$9, $B$2*'SFV+BESS'!$I$9, (L408+F409+G409))</f>
        <v>112.43979313093008</v>
      </c>
      <c r="M409" s="110">
        <f t="shared" si="476"/>
        <v>0</v>
      </c>
      <c r="R409" s="251"/>
      <c r="S409" s="48">
        <v>16.6666666666667</v>
      </c>
      <c r="T409" s="2">
        <f t="shared" si="461"/>
        <v>130.90150863320309</v>
      </c>
      <c r="U409" s="2">
        <f>Gen_Cons_Horario!B1179</f>
        <v>41.013500000000008</v>
      </c>
      <c r="V409" s="35">
        <f t="shared" si="508"/>
        <v>89.888008633203086</v>
      </c>
      <c r="W409" s="116">
        <f>IF(AND(V409&gt;0,V409*$B$4+AC408&lt;=$B$2*'SFV+BESS'!$I$9,V409&lt;'SFV+BESS'!$I$7), V409*$B$4, IF(AND(V409&gt;0,V409*$B$4+AC408&gt;$B$2*'SFV+BESS'!$I$9,V409*$B$4&lt;'SFV+BESS'!$I$7),$B$2*'SFV+BESS'!$I$9-AC408,IF(AND(V409&gt;0,V409*$B$4+AC408&gt;$B$2*'SFV+BESS'!$I$9,V409*$B$4&gt;'SFV+BESS'!$I$7,AC408&lt;$B$2*'SFV+BESS'!$I$9),$B$2*'SFV+BESS'!$I$9-AC408,IF(AND(V409&gt;0,V409*$B$4+AC408&lt;=$B$2*'SFV+BESS'!$I$9,V409&gt;'SFV+BESS'!$I$7),'SFV+BESS'!$I$7,0))))</f>
        <v>0</v>
      </c>
      <c r="X409" s="27">
        <f>IF(AND(V409&lt;0,AC408+V409/$B$5&gt;$H$2,-V409/'Carga-Descarga Año'!$B$5&lt;'SFV+BESS'!$I$7),V409/$B$5,IF(AND(V409&lt;0,AC408+V409/$B$5&gt;$H$2,-V409/'Carga-Descarga Año'!$B$5&gt;'SFV+BESS'!$I$7),-'SFV+BESS'!$I$7,IF(AND(V409&lt;0,AC408+V409/$B$5&lt;$H$2),-MIN('SFV+BESS'!$I$7,AC408-$H$2),0)))</f>
        <v>0</v>
      </c>
      <c r="Z409" s="33">
        <f t="shared" si="502"/>
        <v>41.013500000000008</v>
      </c>
      <c r="AA409" s="27">
        <f t="shared" si="477"/>
        <v>0</v>
      </c>
      <c r="AB409" s="27">
        <f t="shared" si="501"/>
        <v>0</v>
      </c>
      <c r="AC409" s="28">
        <f>IF((AC408+W409+X409)&gt;=$B$2*'SFV+BESS'!$I$9, $B$2*'SFV+BESS'!$I$9, (AC408+W409+X409))</f>
        <v>173.61249999999998</v>
      </c>
      <c r="AD409" s="110">
        <f t="shared" si="478"/>
        <v>89.888008633203086</v>
      </c>
      <c r="AI409" s="251"/>
      <c r="AJ409" s="48">
        <v>16.6666666666667</v>
      </c>
      <c r="AK409" s="52">
        <f t="shared" si="462"/>
        <v>127.76061038156942</v>
      </c>
      <c r="AL409" s="33">
        <f>Gen_Cons_Horario!B1851</f>
        <v>22.371000000000002</v>
      </c>
      <c r="AM409" s="35">
        <f t="shared" si="509"/>
        <v>105.38961038156941</v>
      </c>
      <c r="AN409" s="116">
        <f>IF(AND(AM409&gt;0,AM409*$B$4+AT408&lt;=$B$2*'SFV+BESS'!$I$9,AM409&lt;'SFV+BESS'!$I$7), AM409*$B$4, IF(AND(AM409&gt;0,AM409*$B$4+AT408&gt;$B$2*'SFV+BESS'!$I$9,AM409*$B$4&lt;'SFV+BESS'!$I$7),$B$2*'SFV+BESS'!$I$9-AT408,IF(AND(AM409&gt;0,AM409*$B$4+AT408&gt;$B$2*'SFV+BESS'!$I$9,AM409*$B$4&gt;'SFV+BESS'!$I$7,AT408&lt;$B$2*'SFV+BESS'!$I$9),$B$2*'SFV+BESS'!$I$9-AT408,IF(AND(AM409&gt;0,AM409*$B$4+AT408&lt;=$B$2*'SFV+BESS'!$I$9,AM409&gt;'SFV+BESS'!$I$7),'SFV+BESS'!$I$7,0))))</f>
        <v>0</v>
      </c>
      <c r="AO409" s="27">
        <f>IF(AND(AM409&lt;0,AT408+AM409/$B$5&gt;$H$2,-AM409/'Carga-Descarga Año'!$B$5&lt;'SFV+BESS'!$I$7),AM409/$B$5,IF(AND(AM409&lt;0,AT408+AM409/$B$5&gt;$H$2,-AM409/'Carga-Descarga Año'!$B$5&gt;'SFV+BESS'!$I$7),-'SFV+BESS'!$I$7,IF(AND(AM409&lt;0,AT408+AM409/$B$5&lt;$H$2),-MIN('SFV+BESS'!$I$7,AT408-$H$2),0)))</f>
        <v>0</v>
      </c>
      <c r="AP409" s="33"/>
      <c r="AQ409" s="33">
        <f t="shared" si="443"/>
        <v>22.371000000000002</v>
      </c>
      <c r="AR409" s="27">
        <f t="shared" si="479"/>
        <v>0</v>
      </c>
      <c r="AS409" s="27">
        <f t="shared" si="444"/>
        <v>0</v>
      </c>
      <c r="AT409" s="28">
        <f>IF((AT408+AN409+AO409)&gt;=$B$2*'SFV+BESS'!$I$9, $B$2*'SFV+BESS'!$I$9, (AT408+AN409+AO409))</f>
        <v>173.61249999999998</v>
      </c>
      <c r="AU409" s="110">
        <f t="shared" si="480"/>
        <v>105.38961038156941</v>
      </c>
      <c r="AZ409" s="251"/>
      <c r="BA409" s="48">
        <v>16.6666666666667</v>
      </c>
      <c r="BB409" s="33">
        <f t="shared" si="463"/>
        <v>109.23737167257097</v>
      </c>
      <c r="BC409" s="33">
        <f>Gen_Cons_Horario!B2595</f>
        <v>0</v>
      </c>
      <c r="BD409" s="35">
        <f t="shared" si="510"/>
        <v>109.23737167257097</v>
      </c>
      <c r="BE409" s="116">
        <f>IF(AND(BD409&gt;0,BD409*$B$4+BK408&lt;=$B$2*'SFV+BESS'!$I$9,BD409&lt;'SFV+BESS'!$I$7), BD409*$B$4, IF(AND(BD409&gt;0,BD409*$B$4+BK408&gt;$B$2*'SFV+BESS'!$I$9,BD409*$B$4&lt;'SFV+BESS'!$I$7),$B$2*'SFV+BESS'!$I$9-BK408,IF(AND(BD409&gt;0,BD409*$B$4+BK408&gt;$B$2*'SFV+BESS'!$I$9,BD409*$B$4&gt;'SFV+BESS'!$I$7,BK408&lt;$B$2*'SFV+BESS'!$I$9),$B$2*'SFV+BESS'!$I$9-BK408,IF(AND(BD409&gt;0,BD409*$B$4+BK408&lt;=$B$2*'SFV+BESS'!$I$9,BD409&gt;'SFV+BESS'!$I$7),'SFV+BESS'!$I$7,0))))</f>
        <v>0</v>
      </c>
      <c r="BF409" s="27">
        <f>IF(AND(BD409&lt;0,BK408+BD409/$B$5&gt;$H$2,-BD409/'Carga-Descarga Año'!$B$5&lt;'SFV+BESS'!$I$7),BD409/$B$5,IF(AND(BD409&lt;0,BK408+BD409/$B$5&gt;$H$2,-BD409/'Carga-Descarga Año'!$B$5&gt;'SFV+BESS'!$I$7),-'SFV+BESS'!$I$7,IF(AND(BD409&lt;0,BK408+BD409/$B$5&lt;$H$2),-MIN('SFV+BESS'!$I$7,BK408-$H$2),0)))</f>
        <v>0</v>
      </c>
      <c r="BG409" s="33"/>
      <c r="BH409" s="33">
        <f t="shared" si="445"/>
        <v>0</v>
      </c>
      <c r="BI409" s="27">
        <f t="shared" si="481"/>
        <v>0</v>
      </c>
      <c r="BJ409" s="27">
        <f t="shared" si="446"/>
        <v>0</v>
      </c>
      <c r="BK409" s="28">
        <f>IF((BK408+BE409+BF409)&gt;=$B$2*'SFV+BESS'!$I$9, $B$2*'SFV+BESS'!$I$9, (BK408+BE409+BF409))</f>
        <v>173.61249999999998</v>
      </c>
      <c r="BL409" s="110">
        <f t="shared" si="482"/>
        <v>109.23737167257097</v>
      </c>
      <c r="BQ409" s="251"/>
      <c r="BR409" s="48">
        <v>16.6666666666667</v>
      </c>
      <c r="BS409" s="33">
        <f t="shared" si="464"/>
        <v>88.31508856643616</v>
      </c>
      <c r="BT409" s="33">
        <f>Gen_Cons_Horario!B3315</f>
        <v>0</v>
      </c>
      <c r="BU409" s="35">
        <f t="shared" si="511"/>
        <v>88.31508856643616</v>
      </c>
      <c r="BV409" s="116">
        <f>IF(AND(BU409&gt;0,BU409*$B$4+CB408&lt;=$B$2*'SFV+BESS'!$I$9,BU409&lt;'SFV+BESS'!$I$7), BU409*$B$4, IF(AND(BU409&gt;0,BU409*$B$4+CB408&gt;$B$2*'SFV+BESS'!$I$9,BU409*$B$4&lt;'SFV+BESS'!$I$7),$B$2*'SFV+BESS'!$I$9-CB408,IF(AND(BU409&gt;0,BU409*$B$4+CB408&gt;$B$2*'SFV+BESS'!$I$9,BU409*$B$4&gt;'SFV+BESS'!$I$7,CB408&lt;$B$2*'SFV+BESS'!$I$9),$B$2*'SFV+BESS'!$I$9-CB408,IF(AND(BU409&gt;0,BU409*$B$4+CB408&lt;=$B$2*'SFV+BESS'!$I$9,BU409&gt;'SFV+BESS'!$I$7),'SFV+BESS'!$I$7,0))))</f>
        <v>0</v>
      </c>
      <c r="BW409" s="27">
        <f>IF(AND(BU409&lt;0,CB408+BU409/$B$5&gt;$H$2,-BU409/'Carga-Descarga Año'!$B$5&lt;'SFV+BESS'!$I$7),BU409/$B$5,IF(AND(BU409&lt;0,CB408+BU409/$B$5&gt;$H$2,-BU409/'Carga-Descarga Año'!$B$5&gt;'SFV+BESS'!$I$7),-'SFV+BESS'!$I$7,IF(AND(BU409&lt;0,CB408+BU409/$B$5&lt;$H$2),-MIN('SFV+BESS'!$I$7,CB408-$H$2),0)))</f>
        <v>0</v>
      </c>
      <c r="BX409" s="33"/>
      <c r="BY409" s="33">
        <f t="shared" si="447"/>
        <v>0</v>
      </c>
      <c r="BZ409" s="27">
        <f t="shared" si="483"/>
        <v>0</v>
      </c>
      <c r="CA409" s="27">
        <f t="shared" si="484"/>
        <v>0</v>
      </c>
      <c r="CB409" s="28">
        <f>IF((CB408+BV409+BW409)&gt;=$B$2*'SFV+BESS'!$I$9, $B$2*'SFV+BESS'!$I$9, (CB408+BV409+BW409))</f>
        <v>173.61249999999998</v>
      </c>
      <c r="CC409" s="110">
        <f t="shared" si="485"/>
        <v>88.31508856643616</v>
      </c>
      <c r="CH409" s="251"/>
      <c r="CI409" s="48">
        <v>16.6666666666667</v>
      </c>
      <c r="CJ409" s="33">
        <f t="shared" si="465"/>
        <v>79.373492428381212</v>
      </c>
      <c r="CK409" s="33">
        <f>Gen_Cons_Horario!B4059</f>
        <v>0</v>
      </c>
      <c r="CL409" s="35">
        <f t="shared" si="512"/>
        <v>79.373492428381212</v>
      </c>
      <c r="CM409" s="116">
        <f>IF(AND(CL409&gt;0,CL409*$B$4+CS408&lt;=$B$2*'SFV+BESS'!$I$9,CL409&lt;'SFV+BESS'!$I$7), CL409*$B$4, IF(AND(CL409&gt;0,CL409*$B$4+CS408&gt;$B$2*'SFV+BESS'!$I$9,CL409*$B$4&lt;'SFV+BESS'!$I$7),$B$2*'SFV+BESS'!$I$9-CS408,IF(AND(CL409&gt;0,CL409*$B$4+CS408&gt;$B$2*'SFV+BESS'!$I$9,CL409*$B$4&gt;'SFV+BESS'!$I$7,CS408&lt;$B$2*'SFV+BESS'!$I$9),$B$2*'SFV+BESS'!$I$9-CS408,IF(AND(CL409&gt;0,CL409*$B$4+CS408&lt;=$B$2*'SFV+BESS'!$I$9,CL409&gt;'SFV+BESS'!$I$7),'SFV+BESS'!$I$7,0))))</f>
        <v>0</v>
      </c>
      <c r="CN409" s="27">
        <f>IF(AND(CL409&lt;0,CS408+CL409/$B$5&gt;$H$2,-CL409/'Carga-Descarga Año'!$B$5&lt;'SFV+BESS'!$I$7),CL409/$B$5,IF(AND(CL409&lt;0,CS408+CL409/$B$5&gt;$H$2,-CL409/'Carga-Descarga Año'!$B$5&gt;'SFV+BESS'!$I$7),-'SFV+BESS'!$I$7,IF(AND(CL409&lt;0,CS408+CL409/$B$5&lt;$H$2),-MIN('SFV+BESS'!$I$7,CS408-$H$2),0)))</f>
        <v>0</v>
      </c>
      <c r="CO409" s="33"/>
      <c r="CP409" s="33">
        <f t="shared" si="448"/>
        <v>0</v>
      </c>
      <c r="CQ409" s="27">
        <f t="shared" si="486"/>
        <v>0</v>
      </c>
      <c r="CR409" s="27">
        <f t="shared" si="449"/>
        <v>0</v>
      </c>
      <c r="CS409" s="28">
        <f>IF((CS408+CM409+CN409)&gt;=$B$2*'SFV+BESS'!$I$9, $B$2*'SFV+BESS'!$I$9, (CS408+CM409+CN409))</f>
        <v>173.61249999999998</v>
      </c>
      <c r="CT409" s="110">
        <f t="shared" si="487"/>
        <v>79.373492428381212</v>
      </c>
      <c r="CY409" s="251"/>
      <c r="CZ409" s="48">
        <v>16.6666666666667</v>
      </c>
      <c r="DA409" s="33">
        <f t="shared" si="466"/>
        <v>87.445007408012728</v>
      </c>
      <c r="DB409" s="33">
        <f>Gen_Cons_Horario!B4779</f>
        <v>0</v>
      </c>
      <c r="DC409" s="35">
        <f t="shared" si="503"/>
        <v>87.445007408012728</v>
      </c>
      <c r="DD409" s="116">
        <f>IF(AND(DC409&gt;0,DC409*$B$4+DJ408&lt;=$B$2*'SFV+BESS'!$I$9,DC409&lt;'SFV+BESS'!$I$7), DC409*$B$4, IF(AND(DC409&gt;0,DC409*$B$4+DJ408&gt;$B$2*'SFV+BESS'!$I$9,DC409*$B$4&lt;'SFV+BESS'!$I$7),$B$2*'SFV+BESS'!$I$9-DJ408,IF(AND(DC409&gt;0,DC409*$B$4+DJ408&gt;$B$2*'SFV+BESS'!$I$9,DC409*$B$4&gt;'SFV+BESS'!$I$7,DJ408&lt;$B$2*'SFV+BESS'!$I$9),$B$2*'SFV+BESS'!$I$9-DJ408,IF(AND(DC409&gt;0,DC409*$B$4+DJ408&lt;=$B$2*'SFV+BESS'!$I$9,DC409&gt;'SFV+BESS'!$I$7),'SFV+BESS'!$I$7,0))))</f>
        <v>0</v>
      </c>
      <c r="DE409" s="27">
        <f>IF(AND(DC409&lt;0,DJ408+DC409/$B$5&gt;$H$2,-DC409/'Carga-Descarga Año'!$B$5&lt;'SFV+BESS'!$I$7),DC409/$B$5,IF(AND(DC409&lt;0,DJ408+DC409/$B$5&gt;$H$2,-DC409/'Carga-Descarga Año'!$B$5&gt;'SFV+BESS'!$I$7),-'SFV+BESS'!$I$7,IF(AND(DC409&lt;0,DJ408+DC409/$B$5&lt;$H$2),-MIN('SFV+BESS'!$I$7,DJ408-$H$2),0)))</f>
        <v>0</v>
      </c>
      <c r="DF409" s="33"/>
      <c r="DG409" s="33">
        <f t="shared" si="450"/>
        <v>0</v>
      </c>
      <c r="DH409" s="27">
        <f t="shared" si="488"/>
        <v>0</v>
      </c>
      <c r="DI409" s="27">
        <f t="shared" si="489"/>
        <v>0</v>
      </c>
      <c r="DJ409" s="28">
        <f>IF((DJ408+DD409+DE409)&gt;=$B$2*'SFV+BESS'!$I$9, $B$2*'SFV+BESS'!$I$9, (DJ408+DD409+DE409))</f>
        <v>173.61249999999998</v>
      </c>
      <c r="DK409" s="110">
        <f t="shared" si="490"/>
        <v>87.445007408012728</v>
      </c>
      <c r="DP409" s="251"/>
      <c r="DQ409" s="48">
        <v>16.6666666666667</v>
      </c>
      <c r="DR409" s="33">
        <f t="shared" si="467"/>
        <v>84.495009145464408</v>
      </c>
      <c r="DS409" s="33">
        <f>Gen_Cons_Horario!B5523</f>
        <v>0</v>
      </c>
      <c r="DT409" s="35">
        <f t="shared" si="504"/>
        <v>84.495009145464408</v>
      </c>
      <c r="DU409" s="116">
        <f>IF(AND(DT409&gt;0,DT409*$B$4+EA408&lt;=$B$2*'SFV+BESS'!$I$9,DT409&lt;'SFV+BESS'!$I$7), DT409*$B$4, IF(AND(DT409&gt;0,DT409*$B$4+EA408&gt;$B$2*'SFV+BESS'!$I$9,DT409*$B$4&lt;'SFV+BESS'!$I$7),$B$2*'SFV+BESS'!$I$9-EA408,IF(AND(DT409&gt;0,DT409*$B$4+EA408&gt;$B$2*'SFV+BESS'!$I$9,DT409*$B$4&gt;'SFV+BESS'!$I$7,EA408&lt;$B$2*'SFV+BESS'!$I$9),$B$2*'SFV+BESS'!$I$9-EA408,IF(AND(DT409&gt;0,DT409*$B$4+EA408&lt;=$B$2*'SFV+BESS'!$I$9,DT409&gt;'SFV+BESS'!$I$7),'SFV+BESS'!$I$7,0))))</f>
        <v>0</v>
      </c>
      <c r="DV409" s="27">
        <f>IF(AND(DT409&lt;0,EA408+DT409/$B$5&gt;$H$2,-DT409/'Carga-Descarga Año'!$B$5&lt;'SFV+BESS'!$I$7),DT409/$B$5,IF(AND(DT409&lt;0,EA408+DT409/$B$5&gt;$H$2,-DT409/'Carga-Descarga Año'!$B$5&gt;'SFV+BESS'!$I$7),-'SFV+BESS'!$I$7,IF(AND(DT409&lt;0,EA408+DT409/$B$5&lt;$H$2),-MIN('SFV+BESS'!$I$7,EA408-$H$2),0)))</f>
        <v>0</v>
      </c>
      <c r="DW409" s="33"/>
      <c r="DX409" s="33">
        <f t="shared" si="451"/>
        <v>0</v>
      </c>
      <c r="DY409" s="27">
        <f t="shared" si="491"/>
        <v>0</v>
      </c>
      <c r="DZ409" s="27">
        <f t="shared" si="452"/>
        <v>0</v>
      </c>
      <c r="EA409" s="28">
        <f>IF((EA408+DU409+DV409)&gt;=$B$2*'SFV+BESS'!$I$9, $B$2*'SFV+BESS'!$I$9, (EA408+DU409+DV409))</f>
        <v>173.61249999999998</v>
      </c>
      <c r="EB409" s="110">
        <f t="shared" si="492"/>
        <v>84.495009145464408</v>
      </c>
      <c r="EG409" s="251"/>
      <c r="EH409" s="48">
        <v>16.6666666666667</v>
      </c>
      <c r="EI409" s="33">
        <f t="shared" si="468"/>
        <v>92.511711982505858</v>
      </c>
      <c r="EJ409" s="33">
        <f>Gen_Cons_Horario!B6267</f>
        <v>0</v>
      </c>
      <c r="EK409" s="35">
        <f t="shared" si="505"/>
        <v>92.511711982505858</v>
      </c>
      <c r="EL409" s="116">
        <f>IF(AND(EK409&gt;0,EK409*$B$4+ER408&lt;=$B$2*'SFV+BESS'!$I$9,EK409&lt;'SFV+BESS'!$I$7), EK409*$B$4, IF(AND(EK409&gt;0,EK409*$B$4+ER408&gt;$B$2*'SFV+BESS'!$I$9,EK409*$B$4&lt;'SFV+BESS'!$I$7),$B$2*'SFV+BESS'!$I$9-ER408,IF(AND(EK409&gt;0,EK409*$B$4+ER408&gt;$B$2*'SFV+BESS'!$I$9,EK409*$B$4&gt;'SFV+BESS'!$I$7,ER408&lt;$B$2*'SFV+BESS'!$I$9),$B$2*'SFV+BESS'!$I$9-ER408,IF(AND(EK409&gt;0,EK409*$B$4+ER408&lt;=$B$2*'SFV+BESS'!$I$9,EK409&gt;'SFV+BESS'!$I$7),'SFV+BESS'!$I$7,0))))</f>
        <v>0</v>
      </c>
      <c r="EM409" s="27">
        <f>IF(AND(EK409&lt;0,ER408+EK409/$B$5&gt;$H$2,-EK409/'Carga-Descarga Año'!$B$5&lt;'SFV+BESS'!$I$7),EK409/$B$5,IF(AND(EK409&lt;0,ER408+EK409/$B$5&gt;$H$2,-EK409/'Carga-Descarga Año'!$B$5&gt;'SFV+BESS'!$I$7),-'SFV+BESS'!$I$7,IF(AND(EK409&lt;0,ER408+EK409/$B$5&lt;$H$2),-MIN('SFV+BESS'!$I$7,ER408-$H$2),0)))</f>
        <v>0</v>
      </c>
      <c r="EN409" s="33"/>
      <c r="EO409" s="33">
        <f t="shared" si="453"/>
        <v>0</v>
      </c>
      <c r="EP409" s="27">
        <f t="shared" si="493"/>
        <v>0</v>
      </c>
      <c r="EQ409" s="27">
        <f t="shared" si="454"/>
        <v>0</v>
      </c>
      <c r="ER409" s="28">
        <f>IF((ER408+EL409+EM409)&gt;=$B$2*'SFV+BESS'!$I$9, $B$2*'SFV+BESS'!$I$9, (ER408+EL409+EM409))</f>
        <v>173.61249999999998</v>
      </c>
      <c r="ES409" s="110">
        <f t="shared" si="494"/>
        <v>92.511711982505858</v>
      </c>
      <c r="EX409" s="251"/>
      <c r="EY409" s="48">
        <v>16.6666666666667</v>
      </c>
      <c r="EZ409" s="33">
        <f t="shared" si="469"/>
        <v>104.9734283240988</v>
      </c>
      <c r="FA409" s="33">
        <f>Gen_Cons_Horario!B6987</f>
        <v>0</v>
      </c>
      <c r="FB409" s="35">
        <f t="shared" si="506"/>
        <v>104.9734283240988</v>
      </c>
      <c r="FC409" s="116">
        <f>IF(AND(FB409&gt;0,FB409*$B$4+FI408&lt;=$B$2*'SFV+BESS'!$I$9,FB409&lt;'SFV+BESS'!$I$7), FB409*$B$4, IF(AND(FB409&gt;0,FB409*$B$4+FI408&gt;$B$2*'SFV+BESS'!$I$9,FB409*$B$4&lt;'SFV+BESS'!$I$7),$B$2*'SFV+BESS'!$I$9-FI408,IF(AND(FB409&gt;0,FB409*$B$4+FI408&gt;$B$2*'SFV+BESS'!$I$9,FB409*$B$4&gt;'SFV+BESS'!$I$7,FI408&lt;$B$2*'SFV+BESS'!$I$9),$B$2*'SFV+BESS'!$I$9-FI408,IF(AND(FB409&gt;0,FB409*$B$4+FI408&lt;=$B$2*'SFV+BESS'!$I$9,FB409&gt;'SFV+BESS'!$I$7),'SFV+BESS'!$I$7,0))))</f>
        <v>0</v>
      </c>
      <c r="FD409" s="27">
        <f>IF(AND(FB409&lt;0,FI408+FB409/$B$5&gt;$H$2,-FB409/'Carga-Descarga Año'!$B$5&lt;'SFV+BESS'!$I$7),FB409/$B$5,IF(AND(FB409&lt;0,FI408+FB409/$B$5&gt;$H$2,-FB409/'Carga-Descarga Año'!$B$5&gt;'SFV+BESS'!$I$7),-'SFV+BESS'!$I$7,IF(AND(FB409&lt;0,FI408+FB409/$B$5&lt;$H$2),-MIN('SFV+BESS'!$I$7,FI408-$H$2),0)))</f>
        <v>0</v>
      </c>
      <c r="FE409" s="33"/>
      <c r="FF409" s="33">
        <f t="shared" si="455"/>
        <v>0</v>
      </c>
      <c r="FG409" s="27">
        <f t="shared" si="495"/>
        <v>0</v>
      </c>
      <c r="FH409" s="27">
        <f t="shared" si="456"/>
        <v>0</v>
      </c>
      <c r="FI409" s="28">
        <f>IF((FI408+FC409+FD409)&gt;=$B$2*'SFV+BESS'!$I$9, $B$2*'SFV+BESS'!$I$9, (FI408+FC409+FD409))</f>
        <v>173.61249999999998</v>
      </c>
      <c r="FJ409" s="110">
        <f t="shared" si="496"/>
        <v>104.9734283240988</v>
      </c>
      <c r="FO409" s="251"/>
      <c r="FP409" s="48">
        <v>16.6666666666667</v>
      </c>
      <c r="FQ409" s="33">
        <f t="shared" si="470"/>
        <v>113.74458205580818</v>
      </c>
      <c r="FR409" s="33">
        <f>Gen_Cons_Horario!B7731</f>
        <v>0</v>
      </c>
      <c r="FS409" s="35">
        <f t="shared" si="507"/>
        <v>113.74458205580818</v>
      </c>
      <c r="FT409" s="116">
        <f>IF(AND(FS409&gt;0,FS409*$B$4+FZ408&lt;=$B$2*'SFV+BESS'!$I$9,FS409&lt;'SFV+BESS'!$I$7), FS409*$B$4, IF(AND(FS409&gt;0,FS409*$B$4+FZ408&gt;$B$2*'SFV+BESS'!$I$9,FS409*$B$4&lt;'SFV+BESS'!$I$7),$B$2*'SFV+BESS'!$I$9-FZ408,IF(AND(FS409&gt;0,FS409*$B$4+FZ408&gt;$B$2*'SFV+BESS'!$I$9,FS409*$B$4&gt;'SFV+BESS'!$I$7,FZ408&lt;$B$2*'SFV+BESS'!$I$9),$B$2*'SFV+BESS'!$I$9-FZ408,IF(AND(FS409&gt;0,FS409*$B$4+FZ408&lt;=$B$2*'SFV+BESS'!$I$9,FS409&gt;'SFV+BESS'!$I$7),'SFV+BESS'!$I$7,0))))</f>
        <v>0</v>
      </c>
      <c r="FU409" s="27">
        <f>IF(AND(FS409&lt;0,FZ408+FS409/$B$5&gt;$H$2,-FS409/'Carga-Descarga Año'!$B$5&lt;'SFV+BESS'!$I$7),FS409/$B$5,IF(AND(FS409&lt;0,FZ408+FS409/$B$5&gt;$H$2,-FS409/'Carga-Descarga Año'!$B$5&gt;'SFV+BESS'!$I$7),-'SFV+BESS'!$I$7,IF(AND(FS409&lt;0,FZ408+FS409/$B$5&lt;$H$2),-MIN('SFV+BESS'!$I$7,FZ408-$H$2),0)))</f>
        <v>0</v>
      </c>
      <c r="FV409" s="33"/>
      <c r="FW409" s="33">
        <f t="shared" si="457"/>
        <v>0</v>
      </c>
      <c r="FX409" s="27">
        <f t="shared" si="497"/>
        <v>0</v>
      </c>
      <c r="FY409" s="27">
        <f t="shared" si="458"/>
        <v>0</v>
      </c>
      <c r="FZ409" s="28">
        <f>IF((FZ408+FT409+FU409)&gt;=$B$2*'SFV+BESS'!$I$9, $B$2*'SFV+BESS'!$I$9, (FZ408+FT409+FU409))</f>
        <v>173.61249999999998</v>
      </c>
      <c r="GA409" s="110">
        <f t="shared" si="498"/>
        <v>113.74458205580818</v>
      </c>
      <c r="GF409" s="251"/>
      <c r="GG409" s="48">
        <v>16.6666666666667</v>
      </c>
      <c r="GH409" s="33">
        <f t="shared" si="471"/>
        <v>118.10660064846397</v>
      </c>
      <c r="GI409" s="33">
        <f>Gen_Cons_Horario!B8451</f>
        <v>59.656000000000006</v>
      </c>
      <c r="GJ409" s="35">
        <f t="shared" si="513"/>
        <v>58.450600648463961</v>
      </c>
      <c r="GK409" s="116">
        <f>IF(AND(GJ409&gt;0,GJ409*$B$4+GQ408&lt;=$B$2*'SFV+BESS'!$I$9,GJ409&lt;'SFV+BESS'!$I$7), GJ409*$B$4, IF(AND(GJ409&gt;0,GJ409*$B$4+GQ408&gt;$B$2*'SFV+BESS'!$I$9,GJ409*$B$4&lt;'SFV+BESS'!$I$7),$B$2*'SFV+BESS'!$I$9-GQ408,IF(AND(GJ409&gt;0,GJ409*$B$4+GQ408&gt;$B$2*'SFV+BESS'!$I$9,GJ409*$B$4&gt;'SFV+BESS'!$I$7,GQ408&lt;$B$2*'SFV+BESS'!$I$9),$B$2*'SFV+BESS'!$I$9-GQ408,IF(AND(GJ409&gt;0,GJ409*$B$4+GQ408&lt;=$B$2*'SFV+BESS'!$I$9,GJ409&gt;'SFV+BESS'!$I$7),'SFV+BESS'!$I$7,0))))</f>
        <v>0</v>
      </c>
      <c r="GL409" s="27">
        <f>IF(AND(GJ409&lt;0,GQ408+GJ409/$B$5&gt;$H$2,-GJ409/'Carga-Descarga Año'!$B$5&lt;'SFV+BESS'!$I$7),GJ409/$B$5,IF(AND(GJ409&lt;0,GQ408+GJ409/$B$5&gt;$H$2,-GJ409/'Carga-Descarga Año'!$B$5&gt;'SFV+BESS'!$I$7),-'SFV+BESS'!$I$7,IF(AND(GJ409&lt;0,GQ408+GJ409/$B$5&lt;$H$2),-MIN('SFV+BESS'!$I$7,GQ408-$H$2),0)))</f>
        <v>0</v>
      </c>
      <c r="GM409" s="33"/>
      <c r="GN409" s="33">
        <f t="shared" si="459"/>
        <v>59.656000000000006</v>
      </c>
      <c r="GO409" s="27">
        <f t="shared" si="499"/>
        <v>0</v>
      </c>
      <c r="GP409" s="27">
        <f t="shared" si="460"/>
        <v>0</v>
      </c>
      <c r="GQ409" s="28">
        <f>IF((GQ408+GK409+GL409)&gt;=$B$2*'SFV+BESS'!$I$9, $B$2*'SFV+BESS'!$I$9, (GQ408+GK409+GL409))</f>
        <v>173.61249999999998</v>
      </c>
      <c r="GR409" s="110">
        <f t="shared" si="500"/>
        <v>58.450600648463961</v>
      </c>
    </row>
    <row r="410" spans="1:200">
      <c r="A410" s="249"/>
      <c r="B410" s="48">
        <v>16.7083333333333</v>
      </c>
      <c r="C410" s="38">
        <f t="shared" si="442"/>
        <v>117.3050826702992</v>
      </c>
      <c r="D410" s="2">
        <f>Gen_Cons_Horario!B436</f>
        <v>119.312</v>
      </c>
      <c r="E410" s="140">
        <f t="shared" si="472"/>
        <v>-2.0069173297007978</v>
      </c>
      <c r="F410" s="116">
        <f>IF(AND(E410&gt;0,E410*$B$4+L409&lt;=$B$2*'SFV+BESS'!$I$9,E410&lt;'SFV+BESS'!$I$7), E410*$B$4, IF(AND(E410&gt;0,E410*$B$4+L409&gt;$B$2*'SFV+BESS'!$I$9,E410*$B$4&lt;'SFV+BESS'!$I$7),$B$2*'SFV+BESS'!$I$9-L409,IF(AND(E410&gt;0,E410*$B$4+L409&gt;$B$2*'SFV+BESS'!$I$9,E410*$B$4&gt;'SFV+BESS'!$I$7,L409&lt;$B$2*'SFV+BESS'!$I$9),$B$2*'SFV+BESS'!$I$9-L409,IF(AND(E410&gt;0,E410*$B$4+L409&lt;=$B$2*'SFV+BESS'!$I$9,E410&gt;'SFV+BESS'!$I$7),'SFV+BESS'!$I$7,0))))</f>
        <v>0</v>
      </c>
      <c r="G410" s="27">
        <f>IF(AND(E410&lt;0,L409+E410/$B$5&gt;$H$2,-E410/'Carga-Descarga Año'!$B$5&lt;'SFV+BESS'!$I$7),E410/$B$5,IF(AND(E410&lt;0,L409+E410/$B$5&gt;$H$2,-E410/'Carga-Descarga Año'!$B$5&gt;'SFV+BESS'!$I$7),-'SFV+BESS'!$I$7,IF(AND(E410&lt;0,L409+E410/$B$5&lt;$H$2),-MIN('SFV+BESS'!$I$7,L409-$H$2),0)))</f>
        <v>-2.1125445575797874</v>
      </c>
      <c r="I410" s="38">
        <f t="shared" si="473"/>
        <v>117.3050826702992</v>
      </c>
      <c r="J410" s="27">
        <f t="shared" si="475"/>
        <v>2.0069173297007978</v>
      </c>
      <c r="K410" s="27">
        <f t="shared" si="474"/>
        <v>0</v>
      </c>
      <c r="L410" s="28">
        <f>IF((L409+F410+G410)&gt;=$B$2*'SFV+BESS'!$I$9, $B$2*'SFV+BESS'!$I$9, (L409+F410+G410))</f>
        <v>110.3272485733503</v>
      </c>
      <c r="M410" s="110">
        <f t="shared" si="476"/>
        <v>0</v>
      </c>
      <c r="R410" s="251"/>
      <c r="S410" s="48">
        <v>16.7083333333333</v>
      </c>
      <c r="T410" s="2">
        <f t="shared" si="461"/>
        <v>120.92026859992137</v>
      </c>
      <c r="U410" s="2">
        <f>Gen_Cons_Horario!B1180</f>
        <v>41.013500000000008</v>
      </c>
      <c r="V410" s="35">
        <f t="shared" si="508"/>
        <v>79.906768599921364</v>
      </c>
      <c r="W410" s="116">
        <f>IF(AND(V410&gt;0,V410*$B$4+AC409&lt;=$B$2*'SFV+BESS'!$I$9,V410&lt;'SFV+BESS'!$I$7), V410*$B$4, IF(AND(V410&gt;0,V410*$B$4+AC409&gt;$B$2*'SFV+BESS'!$I$9,V410*$B$4&lt;'SFV+BESS'!$I$7),$B$2*'SFV+BESS'!$I$9-AC409,IF(AND(V410&gt;0,V410*$B$4+AC409&gt;$B$2*'SFV+BESS'!$I$9,V410*$B$4&gt;'SFV+BESS'!$I$7,AC409&lt;$B$2*'SFV+BESS'!$I$9),$B$2*'SFV+BESS'!$I$9-AC409,IF(AND(V410&gt;0,V410*$B$4+AC409&lt;=$B$2*'SFV+BESS'!$I$9,V410&gt;'SFV+BESS'!$I$7),'SFV+BESS'!$I$7,0))))</f>
        <v>0</v>
      </c>
      <c r="X410" s="27">
        <f>IF(AND(V410&lt;0,AC409+V410/$B$5&gt;$H$2,-V410/'Carga-Descarga Año'!$B$5&lt;'SFV+BESS'!$I$7),V410/$B$5,IF(AND(V410&lt;0,AC409+V410/$B$5&gt;$H$2,-V410/'Carga-Descarga Año'!$B$5&gt;'SFV+BESS'!$I$7),-'SFV+BESS'!$I$7,IF(AND(V410&lt;0,AC409+V410/$B$5&lt;$H$2),-MIN('SFV+BESS'!$I$7,AC409-$H$2),0)))</f>
        <v>0</v>
      </c>
      <c r="Z410" s="33">
        <f t="shared" si="502"/>
        <v>41.013500000000008</v>
      </c>
      <c r="AA410" s="27">
        <f t="shared" si="477"/>
        <v>0</v>
      </c>
      <c r="AB410" s="27">
        <f t="shared" si="501"/>
        <v>0</v>
      </c>
      <c r="AC410" s="28">
        <f>IF((AC409+W410+X410)&gt;=$B$2*'SFV+BESS'!$I$9, $B$2*'SFV+BESS'!$I$9, (AC409+W410+X410))</f>
        <v>173.61249999999998</v>
      </c>
      <c r="AD410" s="110">
        <f t="shared" si="478"/>
        <v>79.906768599921364</v>
      </c>
      <c r="AI410" s="251"/>
      <c r="AJ410" s="48">
        <v>16.7083333333333</v>
      </c>
      <c r="AK410" s="52">
        <f t="shared" si="462"/>
        <v>116.13046110988708</v>
      </c>
      <c r="AL410" s="33">
        <f>Gen_Cons_Horario!B1852</f>
        <v>22.371000000000002</v>
      </c>
      <c r="AM410" s="35">
        <f t="shared" si="509"/>
        <v>93.75946110988707</v>
      </c>
      <c r="AN410" s="116">
        <f>IF(AND(AM410&gt;0,AM410*$B$4+AT409&lt;=$B$2*'SFV+BESS'!$I$9,AM410&lt;'SFV+BESS'!$I$7), AM410*$B$4, IF(AND(AM410&gt;0,AM410*$B$4+AT409&gt;$B$2*'SFV+BESS'!$I$9,AM410*$B$4&lt;'SFV+BESS'!$I$7),$B$2*'SFV+BESS'!$I$9-AT409,IF(AND(AM410&gt;0,AM410*$B$4+AT409&gt;$B$2*'SFV+BESS'!$I$9,AM410*$B$4&gt;'SFV+BESS'!$I$7,AT409&lt;$B$2*'SFV+BESS'!$I$9),$B$2*'SFV+BESS'!$I$9-AT409,IF(AND(AM410&gt;0,AM410*$B$4+AT409&lt;=$B$2*'SFV+BESS'!$I$9,AM410&gt;'SFV+BESS'!$I$7),'SFV+BESS'!$I$7,0))))</f>
        <v>0</v>
      </c>
      <c r="AO410" s="27">
        <f>IF(AND(AM410&lt;0,AT409+AM410/$B$5&gt;$H$2,-AM410/'Carga-Descarga Año'!$B$5&lt;'SFV+BESS'!$I$7),AM410/$B$5,IF(AND(AM410&lt;0,AT409+AM410/$B$5&gt;$H$2,-AM410/'Carga-Descarga Año'!$B$5&gt;'SFV+BESS'!$I$7),-'SFV+BESS'!$I$7,IF(AND(AM410&lt;0,AT409+AM410/$B$5&lt;$H$2),-MIN('SFV+BESS'!$I$7,AT409-$H$2),0)))</f>
        <v>0</v>
      </c>
      <c r="AP410" s="33"/>
      <c r="AQ410" s="33">
        <f t="shared" si="443"/>
        <v>22.371000000000002</v>
      </c>
      <c r="AR410" s="27">
        <f t="shared" si="479"/>
        <v>0</v>
      </c>
      <c r="AS410" s="27">
        <f t="shared" si="444"/>
        <v>0</v>
      </c>
      <c r="AT410" s="28">
        <f>IF((AT409+AN410+AO410)&gt;=$B$2*'SFV+BESS'!$I$9, $B$2*'SFV+BESS'!$I$9, (AT409+AN410+AO410))</f>
        <v>173.61249999999998</v>
      </c>
      <c r="AU410" s="110">
        <f t="shared" si="480"/>
        <v>93.75946110988707</v>
      </c>
      <c r="AZ410" s="251"/>
      <c r="BA410" s="48">
        <v>16.7083333333333</v>
      </c>
      <c r="BB410" s="33">
        <f t="shared" si="463"/>
        <v>96.73076740236607</v>
      </c>
      <c r="BC410" s="33">
        <f>Gen_Cons_Horario!B2596</f>
        <v>0</v>
      </c>
      <c r="BD410" s="35">
        <f t="shared" si="510"/>
        <v>96.73076740236607</v>
      </c>
      <c r="BE410" s="116">
        <f>IF(AND(BD410&gt;0,BD410*$B$4+BK409&lt;=$B$2*'SFV+BESS'!$I$9,BD410&lt;'SFV+BESS'!$I$7), BD410*$B$4, IF(AND(BD410&gt;0,BD410*$B$4+BK409&gt;$B$2*'SFV+BESS'!$I$9,BD410*$B$4&lt;'SFV+BESS'!$I$7),$B$2*'SFV+BESS'!$I$9-BK409,IF(AND(BD410&gt;0,BD410*$B$4+BK409&gt;$B$2*'SFV+BESS'!$I$9,BD410*$B$4&gt;'SFV+BESS'!$I$7,BK409&lt;$B$2*'SFV+BESS'!$I$9),$B$2*'SFV+BESS'!$I$9-BK409,IF(AND(BD410&gt;0,BD410*$B$4+BK409&lt;=$B$2*'SFV+BESS'!$I$9,BD410&gt;'SFV+BESS'!$I$7),'SFV+BESS'!$I$7,0))))</f>
        <v>0</v>
      </c>
      <c r="BF410" s="27">
        <f>IF(AND(BD410&lt;0,BK409+BD410/$B$5&gt;$H$2,-BD410/'Carga-Descarga Año'!$B$5&lt;'SFV+BESS'!$I$7),BD410/$B$5,IF(AND(BD410&lt;0,BK409+BD410/$B$5&gt;$H$2,-BD410/'Carga-Descarga Año'!$B$5&gt;'SFV+BESS'!$I$7),-'SFV+BESS'!$I$7,IF(AND(BD410&lt;0,BK409+BD410/$B$5&lt;$H$2),-MIN('SFV+BESS'!$I$7,BK409-$H$2),0)))</f>
        <v>0</v>
      </c>
      <c r="BG410" s="33"/>
      <c r="BH410" s="33">
        <f t="shared" si="445"/>
        <v>0</v>
      </c>
      <c r="BI410" s="27">
        <f t="shared" si="481"/>
        <v>0</v>
      </c>
      <c r="BJ410" s="27">
        <f t="shared" si="446"/>
        <v>0</v>
      </c>
      <c r="BK410" s="28">
        <f>IF((BK409+BE410+BF410)&gt;=$B$2*'SFV+BESS'!$I$9, $B$2*'SFV+BESS'!$I$9, (BK409+BE410+BF410))</f>
        <v>173.61249999999998</v>
      </c>
      <c r="BL410" s="110">
        <f t="shared" si="482"/>
        <v>96.73076740236607</v>
      </c>
      <c r="BQ410" s="251"/>
      <c r="BR410" s="48">
        <v>16.7083333333333</v>
      </c>
      <c r="BS410" s="33">
        <f t="shared" si="464"/>
        <v>70.967481883743332</v>
      </c>
      <c r="BT410" s="33">
        <f>Gen_Cons_Horario!B3316</f>
        <v>0</v>
      </c>
      <c r="BU410" s="35">
        <f t="shared" si="511"/>
        <v>70.967481883743332</v>
      </c>
      <c r="BV410" s="116">
        <f>IF(AND(BU410&gt;0,BU410*$B$4+CB409&lt;=$B$2*'SFV+BESS'!$I$9,BU410&lt;'SFV+BESS'!$I$7), BU410*$B$4, IF(AND(BU410&gt;0,BU410*$B$4+CB409&gt;$B$2*'SFV+BESS'!$I$9,BU410*$B$4&lt;'SFV+BESS'!$I$7),$B$2*'SFV+BESS'!$I$9-CB409,IF(AND(BU410&gt;0,BU410*$B$4+CB409&gt;$B$2*'SFV+BESS'!$I$9,BU410*$B$4&gt;'SFV+BESS'!$I$7,CB409&lt;$B$2*'SFV+BESS'!$I$9),$B$2*'SFV+BESS'!$I$9-CB409,IF(AND(BU410&gt;0,BU410*$B$4+CB409&lt;=$B$2*'SFV+BESS'!$I$9,BU410&gt;'SFV+BESS'!$I$7),'SFV+BESS'!$I$7,0))))</f>
        <v>0</v>
      </c>
      <c r="BW410" s="27">
        <f>IF(AND(BU410&lt;0,CB409+BU410/$B$5&gt;$H$2,-BU410/'Carga-Descarga Año'!$B$5&lt;'SFV+BESS'!$I$7),BU410/$B$5,IF(AND(BU410&lt;0,CB409+BU410/$B$5&gt;$H$2,-BU410/'Carga-Descarga Año'!$B$5&gt;'SFV+BESS'!$I$7),-'SFV+BESS'!$I$7,IF(AND(BU410&lt;0,CB409+BU410/$B$5&lt;$H$2),-MIN('SFV+BESS'!$I$7,CB409-$H$2),0)))</f>
        <v>0</v>
      </c>
      <c r="BX410" s="33"/>
      <c r="BY410" s="33">
        <f t="shared" si="447"/>
        <v>0</v>
      </c>
      <c r="BZ410" s="27">
        <f t="shared" si="483"/>
        <v>0</v>
      </c>
      <c r="CA410" s="27">
        <f t="shared" si="484"/>
        <v>0</v>
      </c>
      <c r="CB410" s="28">
        <f>IF((CB409+BV410+BW410)&gt;=$B$2*'SFV+BESS'!$I$9, $B$2*'SFV+BESS'!$I$9, (CB409+BV410+BW410))</f>
        <v>173.61249999999998</v>
      </c>
      <c r="CC410" s="110">
        <f t="shared" si="485"/>
        <v>70.967481883743332</v>
      </c>
      <c r="CH410" s="251"/>
      <c r="CI410" s="48">
        <v>16.7083333333333</v>
      </c>
      <c r="CJ410" s="33">
        <f t="shared" si="465"/>
        <v>62.088720438246632</v>
      </c>
      <c r="CK410" s="33">
        <f>Gen_Cons_Horario!B4060</f>
        <v>0</v>
      </c>
      <c r="CL410" s="35">
        <f t="shared" si="512"/>
        <v>62.088720438246632</v>
      </c>
      <c r="CM410" s="116">
        <f>IF(AND(CL410&gt;0,CL410*$B$4+CS409&lt;=$B$2*'SFV+BESS'!$I$9,CL410&lt;'SFV+BESS'!$I$7), CL410*$B$4, IF(AND(CL410&gt;0,CL410*$B$4+CS409&gt;$B$2*'SFV+BESS'!$I$9,CL410*$B$4&lt;'SFV+BESS'!$I$7),$B$2*'SFV+BESS'!$I$9-CS409,IF(AND(CL410&gt;0,CL410*$B$4+CS409&gt;$B$2*'SFV+BESS'!$I$9,CL410*$B$4&gt;'SFV+BESS'!$I$7,CS409&lt;$B$2*'SFV+BESS'!$I$9),$B$2*'SFV+BESS'!$I$9-CS409,IF(AND(CL410&gt;0,CL410*$B$4+CS409&lt;=$B$2*'SFV+BESS'!$I$9,CL410&gt;'SFV+BESS'!$I$7),'SFV+BESS'!$I$7,0))))</f>
        <v>0</v>
      </c>
      <c r="CN410" s="27">
        <f>IF(AND(CL410&lt;0,CS409+CL410/$B$5&gt;$H$2,-CL410/'Carga-Descarga Año'!$B$5&lt;'SFV+BESS'!$I$7),CL410/$B$5,IF(AND(CL410&lt;0,CS409+CL410/$B$5&gt;$H$2,-CL410/'Carga-Descarga Año'!$B$5&gt;'SFV+BESS'!$I$7),-'SFV+BESS'!$I$7,IF(AND(CL410&lt;0,CS409+CL410/$B$5&lt;$H$2),-MIN('SFV+BESS'!$I$7,CS409-$H$2),0)))</f>
        <v>0</v>
      </c>
      <c r="CO410" s="33"/>
      <c r="CP410" s="33">
        <f t="shared" si="448"/>
        <v>0</v>
      </c>
      <c r="CQ410" s="27">
        <f t="shared" si="486"/>
        <v>0</v>
      </c>
      <c r="CR410" s="27">
        <f t="shared" si="449"/>
        <v>0</v>
      </c>
      <c r="CS410" s="28">
        <f>IF((CS409+CM410+CN410)&gt;=$B$2*'SFV+BESS'!$I$9, $B$2*'SFV+BESS'!$I$9, (CS409+CM410+CN410))</f>
        <v>173.61249999999998</v>
      </c>
      <c r="CT410" s="110">
        <f t="shared" si="487"/>
        <v>62.088720438246632</v>
      </c>
      <c r="CY410" s="251"/>
      <c r="CZ410" s="48">
        <v>16.7083333333333</v>
      </c>
      <c r="DA410" s="33">
        <f t="shared" si="466"/>
        <v>71.722136617902081</v>
      </c>
      <c r="DB410" s="33">
        <f>Gen_Cons_Horario!B4780</f>
        <v>0</v>
      </c>
      <c r="DC410" s="35">
        <f t="shared" si="503"/>
        <v>71.722136617902081</v>
      </c>
      <c r="DD410" s="116">
        <f>IF(AND(DC410&gt;0,DC410*$B$4+DJ409&lt;=$B$2*'SFV+BESS'!$I$9,DC410&lt;'SFV+BESS'!$I$7), DC410*$B$4, IF(AND(DC410&gt;0,DC410*$B$4+DJ409&gt;$B$2*'SFV+BESS'!$I$9,DC410*$B$4&lt;'SFV+BESS'!$I$7),$B$2*'SFV+BESS'!$I$9-DJ409,IF(AND(DC410&gt;0,DC410*$B$4+DJ409&gt;$B$2*'SFV+BESS'!$I$9,DC410*$B$4&gt;'SFV+BESS'!$I$7,DJ409&lt;$B$2*'SFV+BESS'!$I$9),$B$2*'SFV+BESS'!$I$9-DJ409,IF(AND(DC410&gt;0,DC410*$B$4+DJ409&lt;=$B$2*'SFV+BESS'!$I$9,DC410&gt;'SFV+BESS'!$I$7),'SFV+BESS'!$I$7,0))))</f>
        <v>0</v>
      </c>
      <c r="DE410" s="27">
        <f>IF(AND(DC410&lt;0,DJ409+DC410/$B$5&gt;$H$2,-DC410/'Carga-Descarga Año'!$B$5&lt;'SFV+BESS'!$I$7),DC410/$B$5,IF(AND(DC410&lt;0,DJ409+DC410/$B$5&gt;$H$2,-DC410/'Carga-Descarga Año'!$B$5&gt;'SFV+BESS'!$I$7),-'SFV+BESS'!$I$7,IF(AND(DC410&lt;0,DJ409+DC410/$B$5&lt;$H$2),-MIN('SFV+BESS'!$I$7,DJ409-$H$2),0)))</f>
        <v>0</v>
      </c>
      <c r="DF410" s="33"/>
      <c r="DG410" s="33">
        <f t="shared" si="450"/>
        <v>0</v>
      </c>
      <c r="DH410" s="27">
        <f t="shared" si="488"/>
        <v>0</v>
      </c>
      <c r="DI410" s="27">
        <f t="shared" si="489"/>
        <v>0</v>
      </c>
      <c r="DJ410" s="28">
        <f>IF((DJ409+DD410+DE410)&gt;=$B$2*'SFV+BESS'!$I$9, $B$2*'SFV+BESS'!$I$9, (DJ409+DD410+DE410))</f>
        <v>173.61249999999998</v>
      </c>
      <c r="DK410" s="110">
        <f t="shared" si="490"/>
        <v>71.722136617902081</v>
      </c>
      <c r="DP410" s="251"/>
      <c r="DQ410" s="48">
        <v>16.7083333333333</v>
      </c>
      <c r="DR410" s="33">
        <f t="shared" si="467"/>
        <v>72.15539147323075</v>
      </c>
      <c r="DS410" s="33">
        <f>Gen_Cons_Horario!B5524</f>
        <v>0</v>
      </c>
      <c r="DT410" s="35">
        <f t="shared" si="504"/>
        <v>72.15539147323075</v>
      </c>
      <c r="DU410" s="116">
        <f>IF(AND(DT410&gt;0,DT410*$B$4+EA409&lt;=$B$2*'SFV+BESS'!$I$9,DT410&lt;'SFV+BESS'!$I$7), DT410*$B$4, IF(AND(DT410&gt;0,DT410*$B$4+EA409&gt;$B$2*'SFV+BESS'!$I$9,DT410*$B$4&lt;'SFV+BESS'!$I$7),$B$2*'SFV+BESS'!$I$9-EA409,IF(AND(DT410&gt;0,DT410*$B$4+EA409&gt;$B$2*'SFV+BESS'!$I$9,DT410*$B$4&gt;'SFV+BESS'!$I$7,EA409&lt;$B$2*'SFV+BESS'!$I$9),$B$2*'SFV+BESS'!$I$9-EA409,IF(AND(DT410&gt;0,DT410*$B$4+EA409&lt;=$B$2*'SFV+BESS'!$I$9,DT410&gt;'SFV+BESS'!$I$7),'SFV+BESS'!$I$7,0))))</f>
        <v>0</v>
      </c>
      <c r="DV410" s="27">
        <f>IF(AND(DT410&lt;0,EA409+DT410/$B$5&gt;$H$2,-DT410/'Carga-Descarga Año'!$B$5&lt;'SFV+BESS'!$I$7),DT410/$B$5,IF(AND(DT410&lt;0,EA409+DT410/$B$5&gt;$H$2,-DT410/'Carga-Descarga Año'!$B$5&gt;'SFV+BESS'!$I$7),-'SFV+BESS'!$I$7,IF(AND(DT410&lt;0,EA409+DT410/$B$5&lt;$H$2),-MIN('SFV+BESS'!$I$7,EA409-$H$2),0)))</f>
        <v>0</v>
      </c>
      <c r="DW410" s="33"/>
      <c r="DX410" s="33">
        <f t="shared" si="451"/>
        <v>0</v>
      </c>
      <c r="DY410" s="27">
        <f t="shared" si="491"/>
        <v>0</v>
      </c>
      <c r="DZ410" s="27">
        <f t="shared" si="452"/>
        <v>0</v>
      </c>
      <c r="EA410" s="28">
        <f>IF((EA409+DU410+DV410)&gt;=$B$2*'SFV+BESS'!$I$9, $B$2*'SFV+BESS'!$I$9, (EA409+DU410+DV410))</f>
        <v>173.61249999999998</v>
      </c>
      <c r="EB410" s="110">
        <f t="shared" si="492"/>
        <v>72.15539147323075</v>
      </c>
      <c r="EG410" s="251"/>
      <c r="EH410" s="48">
        <v>16.7083333333333</v>
      </c>
      <c r="EI410" s="33">
        <f t="shared" si="468"/>
        <v>82.031082302570567</v>
      </c>
      <c r="EJ410" s="33">
        <f>Gen_Cons_Horario!B6268</f>
        <v>0</v>
      </c>
      <c r="EK410" s="35">
        <f t="shared" si="505"/>
        <v>82.031082302570567</v>
      </c>
      <c r="EL410" s="116">
        <f>IF(AND(EK410&gt;0,EK410*$B$4+ER409&lt;=$B$2*'SFV+BESS'!$I$9,EK410&lt;'SFV+BESS'!$I$7), EK410*$B$4, IF(AND(EK410&gt;0,EK410*$B$4+ER409&gt;$B$2*'SFV+BESS'!$I$9,EK410*$B$4&lt;'SFV+BESS'!$I$7),$B$2*'SFV+BESS'!$I$9-ER409,IF(AND(EK410&gt;0,EK410*$B$4+ER409&gt;$B$2*'SFV+BESS'!$I$9,EK410*$B$4&gt;'SFV+BESS'!$I$7,ER409&lt;$B$2*'SFV+BESS'!$I$9),$B$2*'SFV+BESS'!$I$9-ER409,IF(AND(EK410&gt;0,EK410*$B$4+ER409&lt;=$B$2*'SFV+BESS'!$I$9,EK410&gt;'SFV+BESS'!$I$7),'SFV+BESS'!$I$7,0))))</f>
        <v>0</v>
      </c>
      <c r="EM410" s="27">
        <f>IF(AND(EK410&lt;0,ER409+EK410/$B$5&gt;$H$2,-EK410/'Carga-Descarga Año'!$B$5&lt;'SFV+BESS'!$I$7),EK410/$B$5,IF(AND(EK410&lt;0,ER409+EK410/$B$5&gt;$H$2,-EK410/'Carga-Descarga Año'!$B$5&gt;'SFV+BESS'!$I$7),-'SFV+BESS'!$I$7,IF(AND(EK410&lt;0,ER409+EK410/$B$5&lt;$H$2),-MIN('SFV+BESS'!$I$7,ER409-$H$2),0)))</f>
        <v>0</v>
      </c>
      <c r="EN410" s="33"/>
      <c r="EO410" s="33">
        <f t="shared" si="453"/>
        <v>0</v>
      </c>
      <c r="EP410" s="27">
        <f t="shared" si="493"/>
        <v>0</v>
      </c>
      <c r="EQ410" s="27">
        <f t="shared" si="454"/>
        <v>0</v>
      </c>
      <c r="ER410" s="28">
        <f>IF((ER409+EL410+EM410)&gt;=$B$2*'SFV+BESS'!$I$9, $B$2*'SFV+BESS'!$I$9, (ER409+EL410+EM410))</f>
        <v>173.61249999999998</v>
      </c>
      <c r="ES410" s="110">
        <f t="shared" si="494"/>
        <v>82.031082302570567</v>
      </c>
      <c r="EX410" s="251"/>
      <c r="EY410" s="48">
        <v>16.7083333333333</v>
      </c>
      <c r="EZ410" s="33">
        <f t="shared" si="469"/>
        <v>93.140060040291317</v>
      </c>
      <c r="FA410" s="33">
        <f>Gen_Cons_Horario!B6988</f>
        <v>0</v>
      </c>
      <c r="FB410" s="35">
        <f t="shared" si="506"/>
        <v>93.140060040291317</v>
      </c>
      <c r="FC410" s="116">
        <f>IF(AND(FB410&gt;0,FB410*$B$4+FI409&lt;=$B$2*'SFV+BESS'!$I$9,FB410&lt;'SFV+BESS'!$I$7), FB410*$B$4, IF(AND(FB410&gt;0,FB410*$B$4+FI409&gt;$B$2*'SFV+BESS'!$I$9,FB410*$B$4&lt;'SFV+BESS'!$I$7),$B$2*'SFV+BESS'!$I$9-FI409,IF(AND(FB410&gt;0,FB410*$B$4+FI409&gt;$B$2*'SFV+BESS'!$I$9,FB410*$B$4&gt;'SFV+BESS'!$I$7,FI409&lt;$B$2*'SFV+BESS'!$I$9),$B$2*'SFV+BESS'!$I$9-FI409,IF(AND(FB410&gt;0,FB410*$B$4+FI409&lt;=$B$2*'SFV+BESS'!$I$9,FB410&gt;'SFV+BESS'!$I$7),'SFV+BESS'!$I$7,0))))</f>
        <v>0</v>
      </c>
      <c r="FD410" s="27">
        <f>IF(AND(FB410&lt;0,FI409+FB410/$B$5&gt;$H$2,-FB410/'Carga-Descarga Año'!$B$5&lt;'SFV+BESS'!$I$7),FB410/$B$5,IF(AND(FB410&lt;0,FI409+FB410/$B$5&gt;$H$2,-FB410/'Carga-Descarga Año'!$B$5&gt;'SFV+BESS'!$I$7),-'SFV+BESS'!$I$7,IF(AND(FB410&lt;0,FI409+FB410/$B$5&lt;$H$2),-MIN('SFV+BESS'!$I$7,FI409-$H$2),0)))</f>
        <v>0</v>
      </c>
      <c r="FE410" s="33"/>
      <c r="FF410" s="33">
        <f t="shared" si="455"/>
        <v>0</v>
      </c>
      <c r="FG410" s="27">
        <f t="shared" si="495"/>
        <v>0</v>
      </c>
      <c r="FH410" s="27">
        <f t="shared" si="456"/>
        <v>0</v>
      </c>
      <c r="FI410" s="28">
        <f>IF((FI409+FC410+FD410)&gt;=$B$2*'SFV+BESS'!$I$9, $B$2*'SFV+BESS'!$I$9, (FI409+FC410+FD410))</f>
        <v>173.61249999999998</v>
      </c>
      <c r="FJ410" s="110">
        <f t="shared" si="496"/>
        <v>93.140060040291317</v>
      </c>
      <c r="FO410" s="251"/>
      <c r="FP410" s="48">
        <v>16.7083333333333</v>
      </c>
      <c r="FQ410" s="33">
        <f t="shared" si="470"/>
        <v>106.09652002916586</v>
      </c>
      <c r="FR410" s="33">
        <f>Gen_Cons_Horario!B7732</f>
        <v>0</v>
      </c>
      <c r="FS410" s="35">
        <f t="shared" si="507"/>
        <v>106.09652002916586</v>
      </c>
      <c r="FT410" s="116">
        <f>IF(AND(FS410&gt;0,FS410*$B$4+FZ409&lt;=$B$2*'SFV+BESS'!$I$9,FS410&lt;'SFV+BESS'!$I$7), FS410*$B$4, IF(AND(FS410&gt;0,FS410*$B$4+FZ409&gt;$B$2*'SFV+BESS'!$I$9,FS410*$B$4&lt;'SFV+BESS'!$I$7),$B$2*'SFV+BESS'!$I$9-FZ409,IF(AND(FS410&gt;0,FS410*$B$4+FZ409&gt;$B$2*'SFV+BESS'!$I$9,FS410*$B$4&gt;'SFV+BESS'!$I$7,FZ409&lt;$B$2*'SFV+BESS'!$I$9),$B$2*'SFV+BESS'!$I$9-FZ409,IF(AND(FS410&gt;0,FS410*$B$4+FZ409&lt;=$B$2*'SFV+BESS'!$I$9,FS410&gt;'SFV+BESS'!$I$7),'SFV+BESS'!$I$7,0))))</f>
        <v>0</v>
      </c>
      <c r="FU410" s="27">
        <f>IF(AND(FS410&lt;0,FZ409+FS410/$B$5&gt;$H$2,-FS410/'Carga-Descarga Año'!$B$5&lt;'SFV+BESS'!$I$7),FS410/$B$5,IF(AND(FS410&lt;0,FZ409+FS410/$B$5&gt;$H$2,-FS410/'Carga-Descarga Año'!$B$5&gt;'SFV+BESS'!$I$7),-'SFV+BESS'!$I$7,IF(AND(FS410&lt;0,FZ409+FS410/$B$5&lt;$H$2),-MIN('SFV+BESS'!$I$7,FZ409-$H$2),0)))</f>
        <v>0</v>
      </c>
      <c r="FV410" s="33"/>
      <c r="FW410" s="33">
        <f t="shared" si="457"/>
        <v>0</v>
      </c>
      <c r="FX410" s="27">
        <f t="shared" si="497"/>
        <v>0</v>
      </c>
      <c r="FY410" s="27">
        <f t="shared" si="458"/>
        <v>0</v>
      </c>
      <c r="FZ410" s="28">
        <f>IF((FZ409+FT410+FU410)&gt;=$B$2*'SFV+BESS'!$I$9, $B$2*'SFV+BESS'!$I$9, (FZ409+FT410+FU410))</f>
        <v>173.61249999999998</v>
      </c>
      <c r="GA410" s="110">
        <f t="shared" si="498"/>
        <v>106.09652002916586</v>
      </c>
      <c r="GF410" s="251"/>
      <c r="GG410" s="48">
        <v>16.7083333333333</v>
      </c>
      <c r="GH410" s="33">
        <f t="shared" si="471"/>
        <v>108.86347538032331</v>
      </c>
      <c r="GI410" s="33">
        <f>Gen_Cons_Horario!B8452</f>
        <v>59.656000000000006</v>
      </c>
      <c r="GJ410" s="35">
        <f t="shared" si="513"/>
        <v>49.207475380323302</v>
      </c>
      <c r="GK410" s="116">
        <f>IF(AND(GJ410&gt;0,GJ410*$B$4+GQ409&lt;=$B$2*'SFV+BESS'!$I$9,GJ410&lt;'SFV+BESS'!$I$7), GJ410*$B$4, IF(AND(GJ410&gt;0,GJ410*$B$4+GQ409&gt;$B$2*'SFV+BESS'!$I$9,GJ410*$B$4&lt;'SFV+BESS'!$I$7),$B$2*'SFV+BESS'!$I$9-GQ409,IF(AND(GJ410&gt;0,GJ410*$B$4+GQ409&gt;$B$2*'SFV+BESS'!$I$9,GJ410*$B$4&gt;'SFV+BESS'!$I$7,GQ409&lt;$B$2*'SFV+BESS'!$I$9),$B$2*'SFV+BESS'!$I$9-GQ409,IF(AND(GJ410&gt;0,GJ410*$B$4+GQ409&lt;=$B$2*'SFV+BESS'!$I$9,GJ410&gt;'SFV+BESS'!$I$7),'SFV+BESS'!$I$7,0))))</f>
        <v>0</v>
      </c>
      <c r="GL410" s="27">
        <f>IF(AND(GJ410&lt;0,GQ409+GJ410/$B$5&gt;$H$2,-GJ410/'Carga-Descarga Año'!$B$5&lt;'SFV+BESS'!$I$7),GJ410/$B$5,IF(AND(GJ410&lt;0,GQ409+GJ410/$B$5&gt;$H$2,-GJ410/'Carga-Descarga Año'!$B$5&gt;'SFV+BESS'!$I$7),-'SFV+BESS'!$I$7,IF(AND(GJ410&lt;0,GQ409+GJ410/$B$5&lt;$H$2),-MIN('SFV+BESS'!$I$7,GQ409-$H$2),0)))</f>
        <v>0</v>
      </c>
      <c r="GM410" s="33"/>
      <c r="GN410" s="33">
        <f t="shared" si="459"/>
        <v>59.656000000000006</v>
      </c>
      <c r="GO410" s="27">
        <f t="shared" si="499"/>
        <v>0</v>
      </c>
      <c r="GP410" s="27">
        <f t="shared" si="460"/>
        <v>0</v>
      </c>
      <c r="GQ410" s="28">
        <f>IF((GQ409+GK410+GL410)&gt;=$B$2*'SFV+BESS'!$I$9, $B$2*'SFV+BESS'!$I$9, (GQ409+GK410+GL410))</f>
        <v>173.61249999999998</v>
      </c>
      <c r="GR410" s="110">
        <f t="shared" si="500"/>
        <v>49.207475380323302</v>
      </c>
    </row>
    <row r="411" spans="1:200">
      <c r="A411" s="249"/>
      <c r="B411" s="48">
        <v>16.75</v>
      </c>
      <c r="C411" s="38">
        <f t="shared" si="442"/>
        <v>102.86987171993853</v>
      </c>
      <c r="D411" s="2">
        <f>Gen_Cons_Horario!B437</f>
        <v>100.6695</v>
      </c>
      <c r="E411" s="140">
        <f t="shared" si="472"/>
        <v>2.2003717199385306</v>
      </c>
      <c r="F411" s="116">
        <f>IF(AND(E411&gt;0,E411*$B$4+L410&lt;=$B$2*'SFV+BESS'!$I$9,E411&lt;'SFV+BESS'!$I$7), E411*$B$4, IF(AND(E411&gt;0,E411*$B$4+L410&gt;$B$2*'SFV+BESS'!$I$9,E411*$B$4&lt;'SFV+BESS'!$I$7),$B$2*'SFV+BESS'!$I$9-L410,IF(AND(E411&gt;0,E411*$B$4+L410&gt;$B$2*'SFV+BESS'!$I$9,E411*$B$4&gt;'SFV+BESS'!$I$7,L410&lt;$B$2*'SFV+BESS'!$I$9),$B$2*'SFV+BESS'!$I$9-L410,IF(AND(E411&gt;0,E411*$B$4+L410&lt;=$B$2*'SFV+BESS'!$I$9,E411&gt;'SFV+BESS'!$I$7),'SFV+BESS'!$I$7,0))))</f>
        <v>2.0903531339416039</v>
      </c>
      <c r="G411" s="27">
        <f>IF(AND(E411&lt;0,L410+E411/$B$5&gt;$H$2,-E411/'Carga-Descarga Año'!$B$5&lt;'SFV+BESS'!$I$7),E411/$B$5,IF(AND(E411&lt;0,L410+E411/$B$5&gt;$H$2,-E411/'Carga-Descarga Año'!$B$5&gt;'SFV+BESS'!$I$7),-'SFV+BESS'!$I$7,IF(AND(E411&lt;0,L410+E411/$B$5&lt;$H$2),-MIN('SFV+BESS'!$I$7,L410-$H$2),0)))</f>
        <v>0</v>
      </c>
      <c r="I411" s="38">
        <f t="shared" si="473"/>
        <v>100.6695</v>
      </c>
      <c r="J411" s="27">
        <f t="shared" si="475"/>
        <v>0</v>
      </c>
      <c r="K411" s="27">
        <f t="shared" si="474"/>
        <v>0</v>
      </c>
      <c r="L411" s="28">
        <f>IF((L410+F411+G411)&gt;=$B$2*'SFV+BESS'!$I$9, $B$2*'SFV+BESS'!$I$9, (L410+F411+G411))</f>
        <v>112.41760170729191</v>
      </c>
      <c r="M411" s="110">
        <f t="shared" si="476"/>
        <v>0</v>
      </c>
      <c r="R411" s="251"/>
      <c r="S411" s="48">
        <v>16.75</v>
      </c>
      <c r="T411" s="2">
        <f t="shared" si="461"/>
        <v>103.90307247760497</v>
      </c>
      <c r="U411" s="2">
        <f>Gen_Cons_Horario!B1181</f>
        <v>22.371000000000002</v>
      </c>
      <c r="V411" s="35">
        <f t="shared" si="508"/>
        <v>81.53207247760497</v>
      </c>
      <c r="W411" s="116">
        <f>IF(AND(V411&gt;0,V411*$B$4+AC410&lt;=$B$2*'SFV+BESS'!$I$9,V411&lt;'SFV+BESS'!$I$7), V411*$B$4, IF(AND(V411&gt;0,V411*$B$4+AC410&gt;$B$2*'SFV+BESS'!$I$9,V411*$B$4&lt;'SFV+BESS'!$I$7),$B$2*'SFV+BESS'!$I$9-AC410,IF(AND(V411&gt;0,V411*$B$4+AC410&gt;$B$2*'SFV+BESS'!$I$9,V411*$B$4&gt;'SFV+BESS'!$I$7,AC410&lt;$B$2*'SFV+BESS'!$I$9),$B$2*'SFV+BESS'!$I$9-AC410,IF(AND(V411&gt;0,V411*$B$4+AC410&lt;=$B$2*'SFV+BESS'!$I$9,V411&gt;'SFV+BESS'!$I$7),'SFV+BESS'!$I$7,0))))</f>
        <v>0</v>
      </c>
      <c r="X411" s="27">
        <f>IF(AND(V411&lt;0,AC410+V411/$B$5&gt;$H$2,-V411/'Carga-Descarga Año'!$B$5&lt;'SFV+BESS'!$I$7),V411/$B$5,IF(AND(V411&lt;0,AC410+V411/$B$5&gt;$H$2,-V411/'Carga-Descarga Año'!$B$5&gt;'SFV+BESS'!$I$7),-'SFV+BESS'!$I$7,IF(AND(V411&lt;0,AC410+V411/$B$5&lt;$H$2),-MIN('SFV+BESS'!$I$7,AC410-$H$2),0)))</f>
        <v>0</v>
      </c>
      <c r="Z411" s="33">
        <f t="shared" si="502"/>
        <v>22.371000000000002</v>
      </c>
      <c r="AA411" s="27">
        <f t="shared" si="477"/>
        <v>0</v>
      </c>
      <c r="AB411" s="27">
        <f t="shared" si="501"/>
        <v>0</v>
      </c>
      <c r="AC411" s="28">
        <f>IF((AC410+W411+X411)&gt;=$B$2*'SFV+BESS'!$I$9, $B$2*'SFV+BESS'!$I$9, (AC410+W411+X411))</f>
        <v>173.61249999999998</v>
      </c>
      <c r="AD411" s="110">
        <f t="shared" si="478"/>
        <v>81.53207247760497</v>
      </c>
      <c r="AI411" s="251"/>
      <c r="AJ411" s="48">
        <v>16.75</v>
      </c>
      <c r="AK411" s="52">
        <f t="shared" si="462"/>
        <v>95.435636670569934</v>
      </c>
      <c r="AL411" s="33">
        <f>Gen_Cons_Horario!B1853</f>
        <v>22.371000000000002</v>
      </c>
      <c r="AM411" s="35">
        <f t="shared" si="509"/>
        <v>73.064636670569939</v>
      </c>
      <c r="AN411" s="116">
        <f>IF(AND(AM411&gt;0,AM411*$B$4+AT410&lt;=$B$2*'SFV+BESS'!$I$9,AM411&lt;'SFV+BESS'!$I$7), AM411*$B$4, IF(AND(AM411&gt;0,AM411*$B$4+AT410&gt;$B$2*'SFV+BESS'!$I$9,AM411*$B$4&lt;'SFV+BESS'!$I$7),$B$2*'SFV+BESS'!$I$9-AT410,IF(AND(AM411&gt;0,AM411*$B$4+AT410&gt;$B$2*'SFV+BESS'!$I$9,AM411*$B$4&gt;'SFV+BESS'!$I$7,AT410&lt;$B$2*'SFV+BESS'!$I$9),$B$2*'SFV+BESS'!$I$9-AT410,IF(AND(AM411&gt;0,AM411*$B$4+AT410&lt;=$B$2*'SFV+BESS'!$I$9,AM411&gt;'SFV+BESS'!$I$7),'SFV+BESS'!$I$7,0))))</f>
        <v>0</v>
      </c>
      <c r="AO411" s="27">
        <f>IF(AND(AM411&lt;0,AT410+AM411/$B$5&gt;$H$2,-AM411/'Carga-Descarga Año'!$B$5&lt;'SFV+BESS'!$I$7),AM411/$B$5,IF(AND(AM411&lt;0,AT410+AM411/$B$5&gt;$H$2,-AM411/'Carga-Descarga Año'!$B$5&gt;'SFV+BESS'!$I$7),-'SFV+BESS'!$I$7,IF(AND(AM411&lt;0,AT410+AM411/$B$5&lt;$H$2),-MIN('SFV+BESS'!$I$7,AT410-$H$2),0)))</f>
        <v>0</v>
      </c>
      <c r="AP411" s="33"/>
      <c r="AQ411" s="33">
        <f t="shared" si="443"/>
        <v>22.371000000000002</v>
      </c>
      <c r="AR411" s="27">
        <f t="shared" si="479"/>
        <v>0</v>
      </c>
      <c r="AS411" s="27">
        <f t="shared" si="444"/>
        <v>0</v>
      </c>
      <c r="AT411" s="28">
        <f>IF((AT410+AN411+AO411)&gt;=$B$2*'SFV+BESS'!$I$9, $B$2*'SFV+BESS'!$I$9, (AT410+AN411+AO411))</f>
        <v>173.61249999999998</v>
      </c>
      <c r="AU411" s="110">
        <f t="shared" si="480"/>
        <v>73.064636670569939</v>
      </c>
      <c r="AZ411" s="251"/>
      <c r="BA411" s="48">
        <v>16.75</v>
      </c>
      <c r="BB411" s="33">
        <f t="shared" si="463"/>
        <v>62.728437042746478</v>
      </c>
      <c r="BC411" s="33">
        <f>Gen_Cons_Horario!B2597</f>
        <v>0</v>
      </c>
      <c r="BD411" s="35">
        <f t="shared" si="510"/>
        <v>62.728437042746478</v>
      </c>
      <c r="BE411" s="116">
        <f>IF(AND(BD411&gt;0,BD411*$B$4+BK410&lt;=$B$2*'SFV+BESS'!$I$9,BD411&lt;'SFV+BESS'!$I$7), BD411*$B$4, IF(AND(BD411&gt;0,BD411*$B$4+BK410&gt;$B$2*'SFV+BESS'!$I$9,BD411*$B$4&lt;'SFV+BESS'!$I$7),$B$2*'SFV+BESS'!$I$9-BK410,IF(AND(BD411&gt;0,BD411*$B$4+BK410&gt;$B$2*'SFV+BESS'!$I$9,BD411*$B$4&gt;'SFV+BESS'!$I$7,BK410&lt;$B$2*'SFV+BESS'!$I$9),$B$2*'SFV+BESS'!$I$9-BK410,IF(AND(BD411&gt;0,BD411*$B$4+BK410&lt;=$B$2*'SFV+BESS'!$I$9,BD411&gt;'SFV+BESS'!$I$7),'SFV+BESS'!$I$7,0))))</f>
        <v>0</v>
      </c>
      <c r="BF411" s="27">
        <f>IF(AND(BD411&lt;0,BK410+BD411/$B$5&gt;$H$2,-BD411/'Carga-Descarga Año'!$B$5&lt;'SFV+BESS'!$I$7),BD411/$B$5,IF(AND(BD411&lt;0,BK410+BD411/$B$5&gt;$H$2,-BD411/'Carga-Descarga Año'!$B$5&gt;'SFV+BESS'!$I$7),-'SFV+BESS'!$I$7,IF(AND(BD411&lt;0,BK410+BD411/$B$5&lt;$H$2),-MIN('SFV+BESS'!$I$7,BK410-$H$2),0)))</f>
        <v>0</v>
      </c>
      <c r="BG411" s="33"/>
      <c r="BH411" s="33">
        <f t="shared" si="445"/>
        <v>0</v>
      </c>
      <c r="BI411" s="27">
        <f t="shared" si="481"/>
        <v>0</v>
      </c>
      <c r="BJ411" s="27">
        <f t="shared" si="446"/>
        <v>0</v>
      </c>
      <c r="BK411" s="28">
        <f>IF((BK410+BE411+BF411)&gt;=$B$2*'SFV+BESS'!$I$9, $B$2*'SFV+BESS'!$I$9, (BK410+BE411+BF411))</f>
        <v>173.61249999999998</v>
      </c>
      <c r="BL411" s="110">
        <f t="shared" si="482"/>
        <v>62.728437042746478</v>
      </c>
      <c r="BQ411" s="251"/>
      <c r="BR411" s="48">
        <v>16.75</v>
      </c>
      <c r="BS411" s="33">
        <f t="shared" si="464"/>
        <v>20.952304175200414</v>
      </c>
      <c r="BT411" s="33">
        <f>Gen_Cons_Horario!B3317</f>
        <v>0</v>
      </c>
      <c r="BU411" s="35">
        <f t="shared" si="511"/>
        <v>20.952304175200414</v>
      </c>
      <c r="BV411" s="116">
        <f>IF(AND(BU411&gt;0,BU411*$B$4+CB410&lt;=$B$2*'SFV+BESS'!$I$9,BU411&lt;'SFV+BESS'!$I$7), BU411*$B$4, IF(AND(BU411&gt;0,BU411*$B$4+CB410&gt;$B$2*'SFV+BESS'!$I$9,BU411*$B$4&lt;'SFV+BESS'!$I$7),$B$2*'SFV+BESS'!$I$9-CB410,IF(AND(BU411&gt;0,BU411*$B$4+CB410&gt;$B$2*'SFV+BESS'!$I$9,BU411*$B$4&gt;'SFV+BESS'!$I$7,CB410&lt;$B$2*'SFV+BESS'!$I$9),$B$2*'SFV+BESS'!$I$9-CB410,IF(AND(BU411&gt;0,BU411*$B$4+CB410&lt;=$B$2*'SFV+BESS'!$I$9,BU411&gt;'SFV+BESS'!$I$7),'SFV+BESS'!$I$7,0))))</f>
        <v>0</v>
      </c>
      <c r="BW411" s="27">
        <f>IF(AND(BU411&lt;0,CB410+BU411/$B$5&gt;$H$2,-BU411/'Carga-Descarga Año'!$B$5&lt;'SFV+BESS'!$I$7),BU411/$B$5,IF(AND(BU411&lt;0,CB410+BU411/$B$5&gt;$H$2,-BU411/'Carga-Descarga Año'!$B$5&gt;'SFV+BESS'!$I$7),-'SFV+BESS'!$I$7,IF(AND(BU411&lt;0,CB410+BU411/$B$5&lt;$H$2),-MIN('SFV+BESS'!$I$7,CB410-$H$2),0)))</f>
        <v>0</v>
      </c>
      <c r="BX411" s="33"/>
      <c r="BY411" s="33">
        <f t="shared" si="447"/>
        <v>0</v>
      </c>
      <c r="BZ411" s="27">
        <f t="shared" si="483"/>
        <v>0</v>
      </c>
      <c r="CA411" s="27">
        <f t="shared" si="484"/>
        <v>0</v>
      </c>
      <c r="CB411" s="28">
        <f>IF((CB410+BV411+BW411)&gt;=$B$2*'SFV+BESS'!$I$9, $B$2*'SFV+BESS'!$I$9, (CB410+BV411+BW411))</f>
        <v>173.61249999999998</v>
      </c>
      <c r="CC411" s="110">
        <f t="shared" si="485"/>
        <v>20.952304175200414</v>
      </c>
      <c r="CH411" s="251"/>
      <c r="CI411" s="48">
        <v>16.75</v>
      </c>
      <c r="CJ411" s="33">
        <f t="shared" si="465"/>
        <v>15.237891096566022</v>
      </c>
      <c r="CK411" s="33">
        <f>Gen_Cons_Horario!B4061</f>
        <v>0</v>
      </c>
      <c r="CL411" s="35">
        <f t="shared" si="512"/>
        <v>15.237891096566022</v>
      </c>
      <c r="CM411" s="116">
        <f>IF(AND(CL411&gt;0,CL411*$B$4+CS410&lt;=$B$2*'SFV+BESS'!$I$9,CL411&lt;'SFV+BESS'!$I$7), CL411*$B$4, IF(AND(CL411&gt;0,CL411*$B$4+CS410&gt;$B$2*'SFV+BESS'!$I$9,CL411*$B$4&lt;'SFV+BESS'!$I$7),$B$2*'SFV+BESS'!$I$9-CS410,IF(AND(CL411&gt;0,CL411*$B$4+CS410&gt;$B$2*'SFV+BESS'!$I$9,CL411*$B$4&gt;'SFV+BESS'!$I$7,CS410&lt;$B$2*'SFV+BESS'!$I$9),$B$2*'SFV+BESS'!$I$9-CS410,IF(AND(CL411&gt;0,CL411*$B$4+CS410&lt;=$B$2*'SFV+BESS'!$I$9,CL411&gt;'SFV+BESS'!$I$7),'SFV+BESS'!$I$7,0))))</f>
        <v>0</v>
      </c>
      <c r="CN411" s="27">
        <f>IF(AND(CL411&lt;0,CS410+CL411/$B$5&gt;$H$2,-CL411/'Carga-Descarga Año'!$B$5&lt;'SFV+BESS'!$I$7),CL411/$B$5,IF(AND(CL411&lt;0,CS410+CL411/$B$5&gt;$H$2,-CL411/'Carga-Descarga Año'!$B$5&gt;'SFV+BESS'!$I$7),-'SFV+BESS'!$I$7,IF(AND(CL411&lt;0,CS410+CL411/$B$5&lt;$H$2),-MIN('SFV+BESS'!$I$7,CS410-$H$2),0)))</f>
        <v>0</v>
      </c>
      <c r="CO411" s="33"/>
      <c r="CP411" s="33">
        <f t="shared" si="448"/>
        <v>0</v>
      </c>
      <c r="CQ411" s="27">
        <f t="shared" si="486"/>
        <v>0</v>
      </c>
      <c r="CR411" s="27">
        <f t="shared" si="449"/>
        <v>0</v>
      </c>
      <c r="CS411" s="28">
        <f>IF((CS410+CM411+CN411)&gt;=$B$2*'SFV+BESS'!$I$9, $B$2*'SFV+BESS'!$I$9, (CS410+CM411+CN411))</f>
        <v>173.61249999999998</v>
      </c>
      <c r="CT411" s="110">
        <f t="shared" si="487"/>
        <v>15.237891096566022</v>
      </c>
      <c r="CY411" s="251"/>
      <c r="CZ411" s="48">
        <v>16.75</v>
      </c>
      <c r="DA411" s="33">
        <f t="shared" si="466"/>
        <v>22.399706331116558</v>
      </c>
      <c r="DB411" s="33">
        <f>Gen_Cons_Horario!B4781</f>
        <v>0</v>
      </c>
      <c r="DC411" s="35">
        <f t="shared" si="503"/>
        <v>22.399706331116558</v>
      </c>
      <c r="DD411" s="116">
        <f>IF(AND(DC411&gt;0,DC411*$B$4+DJ410&lt;=$B$2*'SFV+BESS'!$I$9,DC411&lt;'SFV+BESS'!$I$7), DC411*$B$4, IF(AND(DC411&gt;0,DC411*$B$4+DJ410&gt;$B$2*'SFV+BESS'!$I$9,DC411*$B$4&lt;'SFV+BESS'!$I$7),$B$2*'SFV+BESS'!$I$9-DJ410,IF(AND(DC411&gt;0,DC411*$B$4+DJ410&gt;$B$2*'SFV+BESS'!$I$9,DC411*$B$4&gt;'SFV+BESS'!$I$7,DJ410&lt;$B$2*'SFV+BESS'!$I$9),$B$2*'SFV+BESS'!$I$9-DJ410,IF(AND(DC411&gt;0,DC411*$B$4+DJ410&lt;=$B$2*'SFV+BESS'!$I$9,DC411&gt;'SFV+BESS'!$I$7),'SFV+BESS'!$I$7,0))))</f>
        <v>0</v>
      </c>
      <c r="DE411" s="27">
        <f>IF(AND(DC411&lt;0,DJ410+DC411/$B$5&gt;$H$2,-DC411/'Carga-Descarga Año'!$B$5&lt;'SFV+BESS'!$I$7),DC411/$B$5,IF(AND(DC411&lt;0,DJ410+DC411/$B$5&gt;$H$2,-DC411/'Carga-Descarga Año'!$B$5&gt;'SFV+BESS'!$I$7),-'SFV+BESS'!$I$7,IF(AND(DC411&lt;0,DJ410+DC411/$B$5&lt;$H$2),-MIN('SFV+BESS'!$I$7,DJ410-$H$2),0)))</f>
        <v>0</v>
      </c>
      <c r="DF411" s="33"/>
      <c r="DG411" s="33">
        <f t="shared" si="450"/>
        <v>0</v>
      </c>
      <c r="DH411" s="27">
        <f t="shared" si="488"/>
        <v>0</v>
      </c>
      <c r="DI411" s="27">
        <f t="shared" si="489"/>
        <v>0</v>
      </c>
      <c r="DJ411" s="28">
        <f>IF((DJ410+DD411+DE411)&gt;=$B$2*'SFV+BESS'!$I$9, $B$2*'SFV+BESS'!$I$9, (DJ410+DD411+DE411))</f>
        <v>173.61249999999998</v>
      </c>
      <c r="DK411" s="110">
        <f t="shared" si="490"/>
        <v>22.399706331116558</v>
      </c>
      <c r="DP411" s="251"/>
      <c r="DQ411" s="48">
        <v>16.75</v>
      </c>
      <c r="DR411" s="33">
        <f t="shared" si="467"/>
        <v>43.502380946179692</v>
      </c>
      <c r="DS411" s="33">
        <f>Gen_Cons_Horario!B5525</f>
        <v>0</v>
      </c>
      <c r="DT411" s="35">
        <f t="shared" si="504"/>
        <v>43.502380946179692</v>
      </c>
      <c r="DU411" s="116">
        <f>IF(AND(DT411&gt;0,DT411*$B$4+EA410&lt;=$B$2*'SFV+BESS'!$I$9,DT411&lt;'SFV+BESS'!$I$7), DT411*$B$4, IF(AND(DT411&gt;0,DT411*$B$4+EA410&gt;$B$2*'SFV+BESS'!$I$9,DT411*$B$4&lt;'SFV+BESS'!$I$7),$B$2*'SFV+BESS'!$I$9-EA410,IF(AND(DT411&gt;0,DT411*$B$4+EA410&gt;$B$2*'SFV+BESS'!$I$9,DT411*$B$4&gt;'SFV+BESS'!$I$7,EA410&lt;$B$2*'SFV+BESS'!$I$9),$B$2*'SFV+BESS'!$I$9-EA410,IF(AND(DT411&gt;0,DT411*$B$4+EA410&lt;=$B$2*'SFV+BESS'!$I$9,DT411&gt;'SFV+BESS'!$I$7),'SFV+BESS'!$I$7,0))))</f>
        <v>0</v>
      </c>
      <c r="DV411" s="27">
        <f>IF(AND(DT411&lt;0,EA410+DT411/$B$5&gt;$H$2,-DT411/'Carga-Descarga Año'!$B$5&lt;'SFV+BESS'!$I$7),DT411/$B$5,IF(AND(DT411&lt;0,EA410+DT411/$B$5&gt;$H$2,-DT411/'Carga-Descarga Año'!$B$5&gt;'SFV+BESS'!$I$7),-'SFV+BESS'!$I$7,IF(AND(DT411&lt;0,EA410+DT411/$B$5&lt;$H$2),-MIN('SFV+BESS'!$I$7,EA410-$H$2),0)))</f>
        <v>0</v>
      </c>
      <c r="DW411" s="33"/>
      <c r="DX411" s="33">
        <f t="shared" si="451"/>
        <v>0</v>
      </c>
      <c r="DY411" s="27">
        <f t="shared" si="491"/>
        <v>0</v>
      </c>
      <c r="DZ411" s="27">
        <f t="shared" si="452"/>
        <v>0</v>
      </c>
      <c r="EA411" s="28">
        <f>IF((EA410+DU411+DV411)&gt;=$B$2*'SFV+BESS'!$I$9, $B$2*'SFV+BESS'!$I$9, (EA410+DU411+DV411))</f>
        <v>173.61249999999998</v>
      </c>
      <c r="EB411" s="110">
        <f t="shared" si="492"/>
        <v>43.502380946179692</v>
      </c>
      <c r="EG411" s="251"/>
      <c r="EH411" s="48">
        <v>16.75</v>
      </c>
      <c r="EI411" s="33">
        <f t="shared" si="468"/>
        <v>59.658968947324041</v>
      </c>
      <c r="EJ411" s="33">
        <f>Gen_Cons_Horario!B6269</f>
        <v>0</v>
      </c>
      <c r="EK411" s="35">
        <f t="shared" si="505"/>
        <v>59.658968947324041</v>
      </c>
      <c r="EL411" s="116">
        <f>IF(AND(EK411&gt;0,EK411*$B$4+ER410&lt;=$B$2*'SFV+BESS'!$I$9,EK411&lt;'SFV+BESS'!$I$7), EK411*$B$4, IF(AND(EK411&gt;0,EK411*$B$4+ER410&gt;$B$2*'SFV+BESS'!$I$9,EK411*$B$4&lt;'SFV+BESS'!$I$7),$B$2*'SFV+BESS'!$I$9-ER410,IF(AND(EK411&gt;0,EK411*$B$4+ER410&gt;$B$2*'SFV+BESS'!$I$9,EK411*$B$4&gt;'SFV+BESS'!$I$7,ER410&lt;$B$2*'SFV+BESS'!$I$9),$B$2*'SFV+BESS'!$I$9-ER410,IF(AND(EK411&gt;0,EK411*$B$4+ER410&lt;=$B$2*'SFV+BESS'!$I$9,EK411&gt;'SFV+BESS'!$I$7),'SFV+BESS'!$I$7,0))))</f>
        <v>0</v>
      </c>
      <c r="EM411" s="27">
        <f>IF(AND(EK411&lt;0,ER410+EK411/$B$5&gt;$H$2,-EK411/'Carga-Descarga Año'!$B$5&lt;'SFV+BESS'!$I$7),EK411/$B$5,IF(AND(EK411&lt;0,ER410+EK411/$B$5&gt;$H$2,-EK411/'Carga-Descarga Año'!$B$5&gt;'SFV+BESS'!$I$7),-'SFV+BESS'!$I$7,IF(AND(EK411&lt;0,ER410+EK411/$B$5&lt;$H$2),-MIN('SFV+BESS'!$I$7,ER410-$H$2),0)))</f>
        <v>0</v>
      </c>
      <c r="EN411" s="33"/>
      <c r="EO411" s="33">
        <f t="shared" si="453"/>
        <v>0</v>
      </c>
      <c r="EP411" s="27">
        <f t="shared" si="493"/>
        <v>0</v>
      </c>
      <c r="EQ411" s="27">
        <f t="shared" si="454"/>
        <v>0</v>
      </c>
      <c r="ER411" s="28">
        <f>IF((ER410+EL411+EM411)&gt;=$B$2*'SFV+BESS'!$I$9, $B$2*'SFV+BESS'!$I$9, (ER410+EL411+EM411))</f>
        <v>173.61249999999998</v>
      </c>
      <c r="ES411" s="110">
        <f t="shared" si="494"/>
        <v>59.658968947324041</v>
      </c>
      <c r="EX411" s="251"/>
      <c r="EY411" s="48">
        <v>16.75</v>
      </c>
      <c r="EZ411" s="33">
        <f t="shared" si="469"/>
        <v>74.053982163182425</v>
      </c>
      <c r="FA411" s="33">
        <f>Gen_Cons_Horario!B6989</f>
        <v>0</v>
      </c>
      <c r="FB411" s="35">
        <f t="shared" si="506"/>
        <v>74.053982163182425</v>
      </c>
      <c r="FC411" s="116">
        <f>IF(AND(FB411&gt;0,FB411*$B$4+FI410&lt;=$B$2*'SFV+BESS'!$I$9,FB411&lt;'SFV+BESS'!$I$7), FB411*$B$4, IF(AND(FB411&gt;0,FB411*$B$4+FI410&gt;$B$2*'SFV+BESS'!$I$9,FB411*$B$4&lt;'SFV+BESS'!$I$7),$B$2*'SFV+BESS'!$I$9-FI410,IF(AND(FB411&gt;0,FB411*$B$4+FI410&gt;$B$2*'SFV+BESS'!$I$9,FB411*$B$4&gt;'SFV+BESS'!$I$7,FI410&lt;$B$2*'SFV+BESS'!$I$9),$B$2*'SFV+BESS'!$I$9-FI410,IF(AND(FB411&gt;0,FB411*$B$4+FI410&lt;=$B$2*'SFV+BESS'!$I$9,FB411&gt;'SFV+BESS'!$I$7),'SFV+BESS'!$I$7,0))))</f>
        <v>0</v>
      </c>
      <c r="FD411" s="27">
        <f>IF(AND(FB411&lt;0,FI410+FB411/$B$5&gt;$H$2,-FB411/'Carga-Descarga Año'!$B$5&lt;'SFV+BESS'!$I$7),FB411/$B$5,IF(AND(FB411&lt;0,FI410+FB411/$B$5&gt;$H$2,-FB411/'Carga-Descarga Año'!$B$5&gt;'SFV+BESS'!$I$7),-'SFV+BESS'!$I$7,IF(AND(FB411&lt;0,FI410+FB411/$B$5&lt;$H$2),-MIN('SFV+BESS'!$I$7,FI410-$H$2),0)))</f>
        <v>0</v>
      </c>
      <c r="FE411" s="33"/>
      <c r="FF411" s="33">
        <f t="shared" si="455"/>
        <v>0</v>
      </c>
      <c r="FG411" s="27">
        <f t="shared" si="495"/>
        <v>0</v>
      </c>
      <c r="FH411" s="27">
        <f t="shared" si="456"/>
        <v>0</v>
      </c>
      <c r="FI411" s="28">
        <f>IF((FI410+FC411+FD411)&gt;=$B$2*'SFV+BESS'!$I$9, $B$2*'SFV+BESS'!$I$9, (FI410+FC411+FD411))</f>
        <v>173.61249999999998</v>
      </c>
      <c r="FJ411" s="110">
        <f t="shared" si="496"/>
        <v>74.053982163182425</v>
      </c>
      <c r="FO411" s="251"/>
      <c r="FP411" s="48">
        <v>16.75</v>
      </c>
      <c r="FQ411" s="33">
        <f t="shared" si="470"/>
        <v>90.474946527938982</v>
      </c>
      <c r="FR411" s="33">
        <f>Gen_Cons_Horario!B7733</f>
        <v>0</v>
      </c>
      <c r="FS411" s="35">
        <f t="shared" si="507"/>
        <v>90.474946527938982</v>
      </c>
      <c r="FT411" s="116">
        <f>IF(AND(FS411&gt;0,FS411*$B$4+FZ410&lt;=$B$2*'SFV+BESS'!$I$9,FS411&lt;'SFV+BESS'!$I$7), FS411*$B$4, IF(AND(FS411&gt;0,FS411*$B$4+FZ410&gt;$B$2*'SFV+BESS'!$I$9,FS411*$B$4&lt;'SFV+BESS'!$I$7),$B$2*'SFV+BESS'!$I$9-FZ410,IF(AND(FS411&gt;0,FS411*$B$4+FZ410&gt;$B$2*'SFV+BESS'!$I$9,FS411*$B$4&gt;'SFV+BESS'!$I$7,FZ410&lt;$B$2*'SFV+BESS'!$I$9),$B$2*'SFV+BESS'!$I$9-FZ410,IF(AND(FS411&gt;0,FS411*$B$4+FZ410&lt;=$B$2*'SFV+BESS'!$I$9,FS411&gt;'SFV+BESS'!$I$7),'SFV+BESS'!$I$7,0))))</f>
        <v>0</v>
      </c>
      <c r="FU411" s="27">
        <f>IF(AND(FS411&lt;0,FZ410+FS411/$B$5&gt;$H$2,-FS411/'Carga-Descarga Año'!$B$5&lt;'SFV+BESS'!$I$7),FS411/$B$5,IF(AND(FS411&lt;0,FZ410+FS411/$B$5&gt;$H$2,-FS411/'Carga-Descarga Año'!$B$5&gt;'SFV+BESS'!$I$7),-'SFV+BESS'!$I$7,IF(AND(FS411&lt;0,FZ410+FS411/$B$5&lt;$H$2),-MIN('SFV+BESS'!$I$7,FZ410-$H$2),0)))</f>
        <v>0</v>
      </c>
      <c r="FV411" s="33"/>
      <c r="FW411" s="33">
        <f t="shared" si="457"/>
        <v>0</v>
      </c>
      <c r="FX411" s="27">
        <f t="shared" si="497"/>
        <v>0</v>
      </c>
      <c r="FY411" s="27">
        <f t="shared" si="458"/>
        <v>0</v>
      </c>
      <c r="FZ411" s="28">
        <f>IF((FZ410+FT411+FU411)&gt;=$B$2*'SFV+BESS'!$I$9, $B$2*'SFV+BESS'!$I$9, (FZ410+FT411+FU411))</f>
        <v>173.61249999999998</v>
      </c>
      <c r="GA411" s="110">
        <f t="shared" si="498"/>
        <v>90.474946527938982</v>
      </c>
      <c r="GF411" s="251"/>
      <c r="GG411" s="48">
        <v>16.75</v>
      </c>
      <c r="GH411" s="33">
        <f t="shared" si="471"/>
        <v>95.072145615161062</v>
      </c>
      <c r="GI411" s="33">
        <f>Gen_Cons_Horario!B8453</f>
        <v>22.371000000000002</v>
      </c>
      <c r="GJ411" s="35">
        <f t="shared" si="513"/>
        <v>72.701145615161067</v>
      </c>
      <c r="GK411" s="116">
        <f>IF(AND(GJ411&gt;0,GJ411*$B$4+GQ410&lt;=$B$2*'SFV+BESS'!$I$9,GJ411&lt;'SFV+BESS'!$I$7), GJ411*$B$4, IF(AND(GJ411&gt;0,GJ411*$B$4+GQ410&gt;$B$2*'SFV+BESS'!$I$9,GJ411*$B$4&lt;'SFV+BESS'!$I$7),$B$2*'SFV+BESS'!$I$9-GQ410,IF(AND(GJ411&gt;0,GJ411*$B$4+GQ410&gt;$B$2*'SFV+BESS'!$I$9,GJ411*$B$4&gt;'SFV+BESS'!$I$7,GQ410&lt;$B$2*'SFV+BESS'!$I$9),$B$2*'SFV+BESS'!$I$9-GQ410,IF(AND(GJ411&gt;0,GJ411*$B$4+GQ410&lt;=$B$2*'SFV+BESS'!$I$9,GJ411&gt;'SFV+BESS'!$I$7),'SFV+BESS'!$I$7,0))))</f>
        <v>0</v>
      </c>
      <c r="GL411" s="27">
        <f>IF(AND(GJ411&lt;0,GQ410+GJ411/$B$5&gt;$H$2,-GJ411/'Carga-Descarga Año'!$B$5&lt;'SFV+BESS'!$I$7),GJ411/$B$5,IF(AND(GJ411&lt;0,GQ410+GJ411/$B$5&gt;$H$2,-GJ411/'Carga-Descarga Año'!$B$5&gt;'SFV+BESS'!$I$7),-'SFV+BESS'!$I$7,IF(AND(GJ411&lt;0,GQ410+GJ411/$B$5&lt;$H$2),-MIN('SFV+BESS'!$I$7,GQ410-$H$2),0)))</f>
        <v>0</v>
      </c>
      <c r="GM411" s="33"/>
      <c r="GN411" s="33">
        <f t="shared" si="459"/>
        <v>22.371000000000002</v>
      </c>
      <c r="GO411" s="27">
        <f t="shared" si="499"/>
        <v>0</v>
      </c>
      <c r="GP411" s="27">
        <f t="shared" si="460"/>
        <v>0</v>
      </c>
      <c r="GQ411" s="28">
        <f>IF((GQ410+GK411+GL411)&gt;=$B$2*'SFV+BESS'!$I$9, $B$2*'SFV+BESS'!$I$9, (GQ410+GK411+GL411))</f>
        <v>173.61249999999998</v>
      </c>
      <c r="GR411" s="110">
        <f t="shared" si="500"/>
        <v>72.701145615161067</v>
      </c>
    </row>
    <row r="412" spans="1:200">
      <c r="A412" s="249"/>
      <c r="B412" s="48">
        <v>16.7916666666667</v>
      </c>
      <c r="C412" s="38">
        <f t="shared" si="442"/>
        <v>79.925483788312661</v>
      </c>
      <c r="D412" s="2">
        <f>Gen_Cons_Horario!B438</f>
        <v>100.6695</v>
      </c>
      <c r="E412" s="140">
        <f t="shared" si="472"/>
        <v>-20.744016211687338</v>
      </c>
      <c r="F412" s="116">
        <f>IF(AND(E412&gt;0,E412*$B$4+L411&lt;=$B$2*'SFV+BESS'!$I$9,E412&lt;'SFV+BESS'!$I$7), E412*$B$4, IF(AND(E412&gt;0,E412*$B$4+L411&gt;$B$2*'SFV+BESS'!$I$9,E412*$B$4&lt;'SFV+BESS'!$I$7),$B$2*'SFV+BESS'!$I$9-L411,IF(AND(E412&gt;0,E412*$B$4+L411&gt;$B$2*'SFV+BESS'!$I$9,E412*$B$4&gt;'SFV+BESS'!$I$7,L411&lt;$B$2*'SFV+BESS'!$I$9),$B$2*'SFV+BESS'!$I$9-L411,IF(AND(E412&gt;0,E412*$B$4+L411&lt;=$B$2*'SFV+BESS'!$I$9,E412&gt;'SFV+BESS'!$I$7),'SFV+BESS'!$I$7,0))))</f>
        <v>0</v>
      </c>
      <c r="G412" s="27">
        <f>IF(AND(E412&lt;0,L411+E412/$B$5&gt;$H$2,-E412/'Carga-Descarga Año'!$B$5&lt;'SFV+BESS'!$I$7),E412/$B$5,IF(AND(E412&lt;0,L411+E412/$B$5&gt;$H$2,-E412/'Carga-Descarga Año'!$B$5&gt;'SFV+BESS'!$I$7),-'SFV+BESS'!$I$7,IF(AND(E412&lt;0,L411+E412/$B$5&lt;$H$2),-MIN('SFV+BESS'!$I$7,L411-$H$2),0)))</f>
        <v>-21.83580653861825</v>
      </c>
      <c r="I412" s="38">
        <f t="shared" si="473"/>
        <v>79.925483788312661</v>
      </c>
      <c r="J412" s="27">
        <f t="shared" si="475"/>
        <v>20.744016211687338</v>
      </c>
      <c r="K412" s="27">
        <f t="shared" si="474"/>
        <v>0</v>
      </c>
      <c r="L412" s="28">
        <f>IF((L411+F412+G412)&gt;=$B$2*'SFV+BESS'!$I$9, $B$2*'SFV+BESS'!$I$9, (L411+F412+G412))</f>
        <v>90.581795168673665</v>
      </c>
      <c r="M412" s="110">
        <f t="shared" si="476"/>
        <v>0</v>
      </c>
      <c r="R412" s="251"/>
      <c r="S412" s="48">
        <v>16.7916666666667</v>
      </c>
      <c r="T412" s="2">
        <f t="shared" si="461"/>
        <v>73.959352377759757</v>
      </c>
      <c r="U412" s="2">
        <f>Gen_Cons_Horario!B1182</f>
        <v>22.371000000000002</v>
      </c>
      <c r="V412" s="35">
        <f t="shared" si="508"/>
        <v>51.588352377759755</v>
      </c>
      <c r="W412" s="116">
        <f>IF(AND(V412&gt;0,V412*$B$4+AC411&lt;=$B$2*'SFV+BESS'!$I$9,V412&lt;'SFV+BESS'!$I$7), V412*$B$4, IF(AND(V412&gt;0,V412*$B$4+AC411&gt;$B$2*'SFV+BESS'!$I$9,V412*$B$4&lt;'SFV+BESS'!$I$7),$B$2*'SFV+BESS'!$I$9-AC411,IF(AND(V412&gt;0,V412*$B$4+AC411&gt;$B$2*'SFV+BESS'!$I$9,V412*$B$4&gt;'SFV+BESS'!$I$7,AC411&lt;$B$2*'SFV+BESS'!$I$9),$B$2*'SFV+BESS'!$I$9-AC411,IF(AND(V412&gt;0,V412*$B$4+AC411&lt;=$B$2*'SFV+BESS'!$I$9,V412&gt;'SFV+BESS'!$I$7),'SFV+BESS'!$I$7,0))))</f>
        <v>0</v>
      </c>
      <c r="X412" s="27">
        <f>IF(AND(V412&lt;0,AC411+V412/$B$5&gt;$H$2,-V412/'Carga-Descarga Año'!$B$5&lt;'SFV+BESS'!$I$7),V412/$B$5,IF(AND(V412&lt;0,AC411+V412/$B$5&gt;$H$2,-V412/'Carga-Descarga Año'!$B$5&gt;'SFV+BESS'!$I$7),-'SFV+BESS'!$I$7,IF(AND(V412&lt;0,AC411+V412/$B$5&lt;$H$2),-MIN('SFV+BESS'!$I$7,AC411-$H$2),0)))</f>
        <v>0</v>
      </c>
      <c r="Z412" s="33">
        <f t="shared" si="502"/>
        <v>22.371000000000002</v>
      </c>
      <c r="AA412" s="27">
        <f t="shared" si="477"/>
        <v>0</v>
      </c>
      <c r="AB412" s="27">
        <f t="shared" si="501"/>
        <v>0</v>
      </c>
      <c r="AC412" s="28">
        <f>IF((AC411+W412+X412)&gt;=$B$2*'SFV+BESS'!$I$9, $B$2*'SFV+BESS'!$I$9, (AC411+W412+X412))</f>
        <v>173.61249999999998</v>
      </c>
      <c r="AD412" s="110">
        <f t="shared" si="478"/>
        <v>51.588352377759755</v>
      </c>
      <c r="AI412" s="251"/>
      <c r="AJ412" s="48">
        <v>16.7916666666667</v>
      </c>
      <c r="AK412" s="52">
        <f t="shared" si="462"/>
        <v>36.25870067053912</v>
      </c>
      <c r="AL412" s="33">
        <f>Gen_Cons_Horario!B1854</f>
        <v>22.371000000000002</v>
      </c>
      <c r="AM412" s="35">
        <f t="shared" si="509"/>
        <v>13.887700670539118</v>
      </c>
      <c r="AN412" s="116">
        <f>IF(AND(AM412&gt;0,AM412*$B$4+AT411&lt;=$B$2*'SFV+BESS'!$I$9,AM412&lt;'SFV+BESS'!$I$7), AM412*$B$4, IF(AND(AM412&gt;0,AM412*$B$4+AT411&gt;$B$2*'SFV+BESS'!$I$9,AM412*$B$4&lt;'SFV+BESS'!$I$7),$B$2*'SFV+BESS'!$I$9-AT411,IF(AND(AM412&gt;0,AM412*$B$4+AT411&gt;$B$2*'SFV+BESS'!$I$9,AM412*$B$4&gt;'SFV+BESS'!$I$7,AT411&lt;$B$2*'SFV+BESS'!$I$9),$B$2*'SFV+BESS'!$I$9-AT411,IF(AND(AM412&gt;0,AM412*$B$4+AT411&lt;=$B$2*'SFV+BESS'!$I$9,AM412&gt;'SFV+BESS'!$I$7),'SFV+BESS'!$I$7,0))))</f>
        <v>0</v>
      </c>
      <c r="AO412" s="27">
        <f>IF(AND(AM412&lt;0,AT411+AM412/$B$5&gt;$H$2,-AM412/'Carga-Descarga Año'!$B$5&lt;'SFV+BESS'!$I$7),AM412/$B$5,IF(AND(AM412&lt;0,AT411+AM412/$B$5&gt;$H$2,-AM412/'Carga-Descarga Año'!$B$5&gt;'SFV+BESS'!$I$7),-'SFV+BESS'!$I$7,IF(AND(AM412&lt;0,AT411+AM412/$B$5&lt;$H$2),-MIN('SFV+BESS'!$I$7,AT411-$H$2),0)))</f>
        <v>0</v>
      </c>
      <c r="AP412" s="33"/>
      <c r="AQ412" s="33">
        <f t="shared" si="443"/>
        <v>22.371000000000002</v>
      </c>
      <c r="AR412" s="27">
        <f t="shared" si="479"/>
        <v>0</v>
      </c>
      <c r="AS412" s="27">
        <f t="shared" si="444"/>
        <v>0</v>
      </c>
      <c r="AT412" s="28">
        <f>IF((AT411+AN412+AO412)&gt;=$B$2*'SFV+BESS'!$I$9, $B$2*'SFV+BESS'!$I$9, (AT411+AN412+AO412))</f>
        <v>173.61249999999998</v>
      </c>
      <c r="AU412" s="110">
        <f t="shared" si="480"/>
        <v>13.887700670539118</v>
      </c>
      <c r="AZ412" s="251"/>
      <c r="BA412" s="48">
        <v>16.7916666666667</v>
      </c>
      <c r="BB412" s="33">
        <f t="shared" si="463"/>
        <v>0.19541569172195167</v>
      </c>
      <c r="BC412" s="33">
        <f>Gen_Cons_Horario!B2598</f>
        <v>0</v>
      </c>
      <c r="BD412" s="35">
        <f t="shared" si="510"/>
        <v>0.19541569172195167</v>
      </c>
      <c r="BE412" s="116">
        <f>IF(AND(BD412&gt;0,BD412*$B$4+BK411&lt;=$B$2*'SFV+BESS'!$I$9,BD412&lt;'SFV+BESS'!$I$7), BD412*$B$4, IF(AND(BD412&gt;0,BD412*$B$4+BK411&gt;$B$2*'SFV+BESS'!$I$9,BD412*$B$4&lt;'SFV+BESS'!$I$7),$B$2*'SFV+BESS'!$I$9-BK411,IF(AND(BD412&gt;0,BD412*$B$4+BK411&gt;$B$2*'SFV+BESS'!$I$9,BD412*$B$4&gt;'SFV+BESS'!$I$7,BK411&lt;$B$2*'SFV+BESS'!$I$9),$B$2*'SFV+BESS'!$I$9-BK411,IF(AND(BD412&gt;0,BD412*$B$4+BK411&lt;=$B$2*'SFV+BESS'!$I$9,BD412&gt;'SFV+BESS'!$I$7),'SFV+BESS'!$I$7,0))))</f>
        <v>0</v>
      </c>
      <c r="BF412" s="27">
        <f>IF(AND(BD412&lt;0,BK411+BD412/$B$5&gt;$H$2,-BD412/'Carga-Descarga Año'!$B$5&lt;'SFV+BESS'!$I$7),BD412/$B$5,IF(AND(BD412&lt;0,BK411+BD412/$B$5&gt;$H$2,-BD412/'Carga-Descarga Año'!$B$5&gt;'SFV+BESS'!$I$7),-'SFV+BESS'!$I$7,IF(AND(BD412&lt;0,BK411+BD412/$B$5&lt;$H$2),-MIN('SFV+BESS'!$I$7,BK411-$H$2),0)))</f>
        <v>0</v>
      </c>
      <c r="BG412" s="33"/>
      <c r="BH412" s="33">
        <f t="shared" si="445"/>
        <v>0</v>
      </c>
      <c r="BI412" s="27">
        <f t="shared" si="481"/>
        <v>0</v>
      </c>
      <c r="BJ412" s="27">
        <f t="shared" si="446"/>
        <v>0</v>
      </c>
      <c r="BK412" s="28">
        <f>IF((BK411+BE412+BF412)&gt;=$B$2*'SFV+BESS'!$I$9, $B$2*'SFV+BESS'!$I$9, (BK411+BE412+BF412))</f>
        <v>173.61249999999998</v>
      </c>
      <c r="BL412" s="110">
        <f t="shared" si="482"/>
        <v>0.19541569172195167</v>
      </c>
      <c r="BQ412" s="251"/>
      <c r="BR412" s="48">
        <v>16.7916666666667</v>
      </c>
      <c r="BS412" s="33">
        <f t="shared" si="464"/>
        <v>0</v>
      </c>
      <c r="BT412" s="33">
        <f>Gen_Cons_Horario!B3318</f>
        <v>0</v>
      </c>
      <c r="BU412" s="35">
        <f t="shared" si="511"/>
        <v>0</v>
      </c>
      <c r="BV412" s="116">
        <f>IF(AND(BU412&gt;0,BU412*$B$4+CB411&lt;=$B$2*'SFV+BESS'!$I$9,BU412&lt;'SFV+BESS'!$I$7), BU412*$B$4, IF(AND(BU412&gt;0,BU412*$B$4+CB411&gt;$B$2*'SFV+BESS'!$I$9,BU412*$B$4&lt;'SFV+BESS'!$I$7),$B$2*'SFV+BESS'!$I$9-CB411,IF(AND(BU412&gt;0,BU412*$B$4+CB411&gt;$B$2*'SFV+BESS'!$I$9,BU412*$B$4&gt;'SFV+BESS'!$I$7,CB411&lt;$B$2*'SFV+BESS'!$I$9),$B$2*'SFV+BESS'!$I$9-CB411,IF(AND(BU412&gt;0,BU412*$B$4+CB411&lt;=$B$2*'SFV+BESS'!$I$9,BU412&gt;'SFV+BESS'!$I$7),'SFV+BESS'!$I$7,0))))</f>
        <v>0</v>
      </c>
      <c r="BW412" s="27">
        <f>IF(AND(BU412&lt;0,CB411+BU412/$B$5&gt;$H$2,-BU412/'Carga-Descarga Año'!$B$5&lt;'SFV+BESS'!$I$7),BU412/$B$5,IF(AND(BU412&lt;0,CB411+BU412/$B$5&gt;$H$2,-BU412/'Carga-Descarga Año'!$B$5&gt;'SFV+BESS'!$I$7),-'SFV+BESS'!$I$7,IF(AND(BU412&lt;0,CB411+BU412/$B$5&lt;$H$2),-MIN('SFV+BESS'!$I$7,CB411-$H$2),0)))</f>
        <v>0</v>
      </c>
      <c r="BX412" s="33"/>
      <c r="BY412" s="33">
        <f t="shared" si="447"/>
        <v>0</v>
      </c>
      <c r="BZ412" s="27">
        <f t="shared" si="483"/>
        <v>0</v>
      </c>
      <c r="CA412" s="27">
        <f t="shared" si="484"/>
        <v>0</v>
      </c>
      <c r="CB412" s="28">
        <f>IF((CB411+BV412+BW412)&gt;=$B$2*'SFV+BESS'!$I$9, $B$2*'SFV+BESS'!$I$9, (CB411+BV412+BW412))</f>
        <v>173.61249999999998</v>
      </c>
      <c r="CC412" s="110">
        <f t="shared" si="485"/>
        <v>0</v>
      </c>
      <c r="CH412" s="251"/>
      <c r="CI412" s="48">
        <v>16.7916666666667</v>
      </c>
      <c r="CJ412" s="33">
        <f t="shared" si="465"/>
        <v>0</v>
      </c>
      <c r="CK412" s="33">
        <f>Gen_Cons_Horario!B4062</f>
        <v>0</v>
      </c>
      <c r="CL412" s="35">
        <f t="shared" si="512"/>
        <v>0</v>
      </c>
      <c r="CM412" s="116">
        <f>IF(AND(CL412&gt;0,CL412*$B$4+CS411&lt;=$B$2*'SFV+BESS'!$I$9,CL412&lt;'SFV+BESS'!$I$7), CL412*$B$4, IF(AND(CL412&gt;0,CL412*$B$4+CS411&gt;$B$2*'SFV+BESS'!$I$9,CL412*$B$4&lt;'SFV+BESS'!$I$7),$B$2*'SFV+BESS'!$I$9-CS411,IF(AND(CL412&gt;0,CL412*$B$4+CS411&gt;$B$2*'SFV+BESS'!$I$9,CL412*$B$4&gt;'SFV+BESS'!$I$7,CS411&lt;$B$2*'SFV+BESS'!$I$9),$B$2*'SFV+BESS'!$I$9-CS411,IF(AND(CL412&gt;0,CL412*$B$4+CS411&lt;=$B$2*'SFV+BESS'!$I$9,CL412&gt;'SFV+BESS'!$I$7),'SFV+BESS'!$I$7,0))))</f>
        <v>0</v>
      </c>
      <c r="CN412" s="27">
        <f>IF(AND(CL412&lt;0,CS411+CL412/$B$5&gt;$H$2,-CL412/'Carga-Descarga Año'!$B$5&lt;'SFV+BESS'!$I$7),CL412/$B$5,IF(AND(CL412&lt;0,CS411+CL412/$B$5&gt;$H$2,-CL412/'Carga-Descarga Año'!$B$5&gt;'SFV+BESS'!$I$7),-'SFV+BESS'!$I$7,IF(AND(CL412&lt;0,CS411+CL412/$B$5&lt;$H$2),-MIN('SFV+BESS'!$I$7,CS411-$H$2),0)))</f>
        <v>0</v>
      </c>
      <c r="CO412" s="33"/>
      <c r="CP412" s="33">
        <f t="shared" si="448"/>
        <v>0</v>
      </c>
      <c r="CQ412" s="27">
        <f t="shared" si="486"/>
        <v>0</v>
      </c>
      <c r="CR412" s="27">
        <f t="shared" si="449"/>
        <v>0</v>
      </c>
      <c r="CS412" s="28">
        <f>IF((CS411+CM412+CN412)&gt;=$B$2*'SFV+BESS'!$I$9, $B$2*'SFV+BESS'!$I$9, (CS411+CM412+CN412))</f>
        <v>173.61249999999998</v>
      </c>
      <c r="CT412" s="110">
        <f t="shared" si="487"/>
        <v>0</v>
      </c>
      <c r="CY412" s="251"/>
      <c r="CZ412" s="48">
        <v>16.7916666666667</v>
      </c>
      <c r="DA412" s="33">
        <f t="shared" si="466"/>
        <v>0</v>
      </c>
      <c r="DB412" s="33">
        <f>Gen_Cons_Horario!B4782</f>
        <v>0</v>
      </c>
      <c r="DC412" s="35">
        <f t="shared" si="503"/>
        <v>0</v>
      </c>
      <c r="DD412" s="116">
        <f>IF(AND(DC412&gt;0,DC412*$B$4+DJ411&lt;=$B$2*'SFV+BESS'!$I$9,DC412&lt;'SFV+BESS'!$I$7), DC412*$B$4, IF(AND(DC412&gt;0,DC412*$B$4+DJ411&gt;$B$2*'SFV+BESS'!$I$9,DC412*$B$4&lt;'SFV+BESS'!$I$7),$B$2*'SFV+BESS'!$I$9-DJ411,IF(AND(DC412&gt;0,DC412*$B$4+DJ411&gt;$B$2*'SFV+BESS'!$I$9,DC412*$B$4&gt;'SFV+BESS'!$I$7,DJ411&lt;$B$2*'SFV+BESS'!$I$9),$B$2*'SFV+BESS'!$I$9-DJ411,IF(AND(DC412&gt;0,DC412*$B$4+DJ411&lt;=$B$2*'SFV+BESS'!$I$9,DC412&gt;'SFV+BESS'!$I$7),'SFV+BESS'!$I$7,0))))</f>
        <v>0</v>
      </c>
      <c r="DE412" s="27">
        <f>IF(AND(DC412&lt;0,DJ411+DC412/$B$5&gt;$H$2,-DC412/'Carga-Descarga Año'!$B$5&lt;'SFV+BESS'!$I$7),DC412/$B$5,IF(AND(DC412&lt;0,DJ411+DC412/$B$5&gt;$H$2,-DC412/'Carga-Descarga Año'!$B$5&gt;'SFV+BESS'!$I$7),-'SFV+BESS'!$I$7,IF(AND(DC412&lt;0,DJ411+DC412/$B$5&lt;$H$2),-MIN('SFV+BESS'!$I$7,DJ411-$H$2),0)))</f>
        <v>0</v>
      </c>
      <c r="DF412" s="33"/>
      <c r="DG412" s="33">
        <f t="shared" si="450"/>
        <v>0</v>
      </c>
      <c r="DH412" s="27">
        <f t="shared" si="488"/>
        <v>0</v>
      </c>
      <c r="DI412" s="27">
        <f t="shared" si="489"/>
        <v>0</v>
      </c>
      <c r="DJ412" s="28">
        <f>IF((DJ411+DD412+DE412)&gt;=$B$2*'SFV+BESS'!$I$9, $B$2*'SFV+BESS'!$I$9, (DJ411+DD412+DE412))</f>
        <v>173.61249999999998</v>
      </c>
      <c r="DK412" s="110">
        <f t="shared" si="490"/>
        <v>0</v>
      </c>
      <c r="DP412" s="251"/>
      <c r="DQ412" s="48">
        <v>16.7916666666667</v>
      </c>
      <c r="DR412" s="33">
        <f t="shared" si="467"/>
        <v>0</v>
      </c>
      <c r="DS412" s="33">
        <f>Gen_Cons_Horario!B5526</f>
        <v>0</v>
      </c>
      <c r="DT412" s="35">
        <f t="shared" si="504"/>
        <v>0</v>
      </c>
      <c r="DU412" s="116">
        <f>IF(AND(DT412&gt;0,DT412*$B$4+EA411&lt;=$B$2*'SFV+BESS'!$I$9,DT412&lt;'SFV+BESS'!$I$7), DT412*$B$4, IF(AND(DT412&gt;0,DT412*$B$4+EA411&gt;$B$2*'SFV+BESS'!$I$9,DT412*$B$4&lt;'SFV+BESS'!$I$7),$B$2*'SFV+BESS'!$I$9-EA411,IF(AND(DT412&gt;0,DT412*$B$4+EA411&gt;$B$2*'SFV+BESS'!$I$9,DT412*$B$4&gt;'SFV+BESS'!$I$7,EA411&lt;$B$2*'SFV+BESS'!$I$9),$B$2*'SFV+BESS'!$I$9-EA411,IF(AND(DT412&gt;0,DT412*$B$4+EA411&lt;=$B$2*'SFV+BESS'!$I$9,DT412&gt;'SFV+BESS'!$I$7),'SFV+BESS'!$I$7,0))))</f>
        <v>0</v>
      </c>
      <c r="DV412" s="27">
        <f>IF(AND(DT412&lt;0,EA411+DT412/$B$5&gt;$H$2,-DT412/'Carga-Descarga Año'!$B$5&lt;'SFV+BESS'!$I$7),DT412/$B$5,IF(AND(DT412&lt;0,EA411+DT412/$B$5&gt;$H$2,-DT412/'Carga-Descarga Año'!$B$5&gt;'SFV+BESS'!$I$7),-'SFV+BESS'!$I$7,IF(AND(DT412&lt;0,EA411+DT412/$B$5&lt;$H$2),-MIN('SFV+BESS'!$I$7,EA411-$H$2),0)))</f>
        <v>0</v>
      </c>
      <c r="DW412" s="33"/>
      <c r="DX412" s="33">
        <f t="shared" si="451"/>
        <v>0</v>
      </c>
      <c r="DY412" s="27">
        <f t="shared" si="491"/>
        <v>0</v>
      </c>
      <c r="DZ412" s="27">
        <f t="shared" si="452"/>
        <v>0</v>
      </c>
      <c r="EA412" s="28">
        <f>IF((EA411+DU412+DV412)&gt;=$B$2*'SFV+BESS'!$I$9, $B$2*'SFV+BESS'!$I$9, (EA411+DU412+DV412))</f>
        <v>173.61249999999998</v>
      </c>
      <c r="EB412" s="110">
        <f t="shared" si="492"/>
        <v>0</v>
      </c>
      <c r="EG412" s="251"/>
      <c r="EH412" s="48">
        <v>16.7916666666667</v>
      </c>
      <c r="EI412" s="33">
        <f t="shared" si="468"/>
        <v>9.0697756845593993</v>
      </c>
      <c r="EJ412" s="33">
        <f>Gen_Cons_Horario!B6270</f>
        <v>0</v>
      </c>
      <c r="EK412" s="35">
        <f t="shared" si="505"/>
        <v>9.0697756845593993</v>
      </c>
      <c r="EL412" s="116">
        <f>IF(AND(EK412&gt;0,EK412*$B$4+ER411&lt;=$B$2*'SFV+BESS'!$I$9,EK412&lt;'SFV+BESS'!$I$7), EK412*$B$4, IF(AND(EK412&gt;0,EK412*$B$4+ER411&gt;$B$2*'SFV+BESS'!$I$9,EK412*$B$4&lt;'SFV+BESS'!$I$7),$B$2*'SFV+BESS'!$I$9-ER411,IF(AND(EK412&gt;0,EK412*$B$4+ER411&gt;$B$2*'SFV+BESS'!$I$9,EK412*$B$4&gt;'SFV+BESS'!$I$7,ER411&lt;$B$2*'SFV+BESS'!$I$9),$B$2*'SFV+BESS'!$I$9-ER411,IF(AND(EK412&gt;0,EK412*$B$4+ER411&lt;=$B$2*'SFV+BESS'!$I$9,EK412&gt;'SFV+BESS'!$I$7),'SFV+BESS'!$I$7,0))))</f>
        <v>0</v>
      </c>
      <c r="EM412" s="27">
        <f>IF(AND(EK412&lt;0,ER411+EK412/$B$5&gt;$H$2,-EK412/'Carga-Descarga Año'!$B$5&lt;'SFV+BESS'!$I$7),EK412/$B$5,IF(AND(EK412&lt;0,ER411+EK412/$B$5&gt;$H$2,-EK412/'Carga-Descarga Año'!$B$5&gt;'SFV+BESS'!$I$7),-'SFV+BESS'!$I$7,IF(AND(EK412&lt;0,ER411+EK412/$B$5&lt;$H$2),-MIN('SFV+BESS'!$I$7,ER411-$H$2),0)))</f>
        <v>0</v>
      </c>
      <c r="EN412" s="33"/>
      <c r="EO412" s="33">
        <f t="shared" si="453"/>
        <v>0</v>
      </c>
      <c r="EP412" s="27">
        <f t="shared" si="493"/>
        <v>0</v>
      </c>
      <c r="EQ412" s="27">
        <f t="shared" si="454"/>
        <v>0</v>
      </c>
      <c r="ER412" s="28">
        <f>IF((ER411+EL412+EM412)&gt;=$B$2*'SFV+BESS'!$I$9, $B$2*'SFV+BESS'!$I$9, (ER411+EL412+EM412))</f>
        <v>173.61249999999998</v>
      </c>
      <c r="ES412" s="110">
        <f t="shared" si="494"/>
        <v>9.0697756845593993</v>
      </c>
      <c r="EX412" s="251"/>
      <c r="EY412" s="48">
        <v>16.7916666666667</v>
      </c>
      <c r="EZ412" s="33">
        <f t="shared" si="469"/>
        <v>26.14792669163916</v>
      </c>
      <c r="FA412" s="33">
        <f>Gen_Cons_Horario!B6990</f>
        <v>0</v>
      </c>
      <c r="FB412" s="35">
        <f t="shared" si="506"/>
        <v>26.14792669163916</v>
      </c>
      <c r="FC412" s="116">
        <f>IF(AND(FB412&gt;0,FB412*$B$4+FI411&lt;=$B$2*'SFV+BESS'!$I$9,FB412&lt;'SFV+BESS'!$I$7), FB412*$B$4, IF(AND(FB412&gt;0,FB412*$B$4+FI411&gt;$B$2*'SFV+BESS'!$I$9,FB412*$B$4&lt;'SFV+BESS'!$I$7),$B$2*'SFV+BESS'!$I$9-FI411,IF(AND(FB412&gt;0,FB412*$B$4+FI411&gt;$B$2*'SFV+BESS'!$I$9,FB412*$B$4&gt;'SFV+BESS'!$I$7,FI411&lt;$B$2*'SFV+BESS'!$I$9),$B$2*'SFV+BESS'!$I$9-FI411,IF(AND(FB412&gt;0,FB412*$B$4+FI411&lt;=$B$2*'SFV+BESS'!$I$9,FB412&gt;'SFV+BESS'!$I$7),'SFV+BESS'!$I$7,0))))</f>
        <v>0</v>
      </c>
      <c r="FD412" s="27">
        <f>IF(AND(FB412&lt;0,FI411+FB412/$B$5&gt;$H$2,-FB412/'Carga-Descarga Año'!$B$5&lt;'SFV+BESS'!$I$7),FB412/$B$5,IF(AND(FB412&lt;0,FI411+FB412/$B$5&gt;$H$2,-FB412/'Carga-Descarga Año'!$B$5&gt;'SFV+BESS'!$I$7),-'SFV+BESS'!$I$7,IF(AND(FB412&lt;0,FI411+FB412/$B$5&lt;$H$2),-MIN('SFV+BESS'!$I$7,FI411-$H$2),0)))</f>
        <v>0</v>
      </c>
      <c r="FE412" s="33"/>
      <c r="FF412" s="33">
        <f t="shared" si="455"/>
        <v>0</v>
      </c>
      <c r="FG412" s="27">
        <f t="shared" si="495"/>
        <v>0</v>
      </c>
      <c r="FH412" s="27">
        <f t="shared" si="456"/>
        <v>0</v>
      </c>
      <c r="FI412" s="28">
        <f>IF((FI411+FC412+FD412)&gt;=$B$2*'SFV+BESS'!$I$9, $B$2*'SFV+BESS'!$I$9, (FI411+FC412+FD412))</f>
        <v>173.61249999999998</v>
      </c>
      <c r="FJ412" s="110">
        <f t="shared" si="496"/>
        <v>26.14792669163916</v>
      </c>
      <c r="FO412" s="251"/>
      <c r="FP412" s="48">
        <v>16.7916666666667</v>
      </c>
      <c r="FQ412" s="33">
        <f t="shared" si="470"/>
        <v>59.231799525485236</v>
      </c>
      <c r="FR412" s="33">
        <f>Gen_Cons_Horario!B7734</f>
        <v>0</v>
      </c>
      <c r="FS412" s="35">
        <f t="shared" si="507"/>
        <v>59.231799525485236</v>
      </c>
      <c r="FT412" s="116">
        <f>IF(AND(FS412&gt;0,FS412*$B$4+FZ411&lt;=$B$2*'SFV+BESS'!$I$9,FS412&lt;'SFV+BESS'!$I$7), FS412*$B$4, IF(AND(FS412&gt;0,FS412*$B$4+FZ411&gt;$B$2*'SFV+BESS'!$I$9,FS412*$B$4&lt;'SFV+BESS'!$I$7),$B$2*'SFV+BESS'!$I$9-FZ411,IF(AND(FS412&gt;0,FS412*$B$4+FZ411&gt;$B$2*'SFV+BESS'!$I$9,FS412*$B$4&gt;'SFV+BESS'!$I$7,FZ411&lt;$B$2*'SFV+BESS'!$I$9),$B$2*'SFV+BESS'!$I$9-FZ411,IF(AND(FS412&gt;0,FS412*$B$4+FZ411&lt;=$B$2*'SFV+BESS'!$I$9,FS412&gt;'SFV+BESS'!$I$7),'SFV+BESS'!$I$7,0))))</f>
        <v>0</v>
      </c>
      <c r="FU412" s="27">
        <f>IF(AND(FS412&lt;0,FZ411+FS412/$B$5&gt;$H$2,-FS412/'Carga-Descarga Año'!$B$5&lt;'SFV+BESS'!$I$7),FS412/$B$5,IF(AND(FS412&lt;0,FZ411+FS412/$B$5&gt;$H$2,-FS412/'Carga-Descarga Año'!$B$5&gt;'SFV+BESS'!$I$7),-'SFV+BESS'!$I$7,IF(AND(FS412&lt;0,FZ411+FS412/$B$5&lt;$H$2),-MIN('SFV+BESS'!$I$7,FZ411-$H$2),0)))</f>
        <v>0</v>
      </c>
      <c r="FV412" s="33"/>
      <c r="FW412" s="33">
        <f t="shared" si="457"/>
        <v>0</v>
      </c>
      <c r="FX412" s="27">
        <f t="shared" si="497"/>
        <v>0</v>
      </c>
      <c r="FY412" s="27">
        <f t="shared" si="458"/>
        <v>0</v>
      </c>
      <c r="FZ412" s="28">
        <f>IF((FZ411+FT412+FU412)&gt;=$B$2*'SFV+BESS'!$I$9, $B$2*'SFV+BESS'!$I$9, (FZ411+FT412+FU412))</f>
        <v>173.61249999999998</v>
      </c>
      <c r="GA412" s="110">
        <f t="shared" si="498"/>
        <v>59.231799525485236</v>
      </c>
      <c r="GF412" s="251"/>
      <c r="GG412" s="48">
        <v>16.7916666666667</v>
      </c>
      <c r="GH412" s="33">
        <f t="shared" si="471"/>
        <v>72.477839404150572</v>
      </c>
      <c r="GI412" s="33">
        <f>Gen_Cons_Horario!B8454</f>
        <v>22.371000000000002</v>
      </c>
      <c r="GJ412" s="35">
        <f t="shared" si="513"/>
        <v>50.10683940415057</v>
      </c>
      <c r="GK412" s="116">
        <f>IF(AND(GJ412&gt;0,GJ412*$B$4+GQ411&lt;=$B$2*'SFV+BESS'!$I$9,GJ412&lt;'SFV+BESS'!$I$7), GJ412*$B$4, IF(AND(GJ412&gt;0,GJ412*$B$4+GQ411&gt;$B$2*'SFV+BESS'!$I$9,GJ412*$B$4&lt;'SFV+BESS'!$I$7),$B$2*'SFV+BESS'!$I$9-GQ411,IF(AND(GJ412&gt;0,GJ412*$B$4+GQ411&gt;$B$2*'SFV+BESS'!$I$9,GJ412*$B$4&gt;'SFV+BESS'!$I$7,GQ411&lt;$B$2*'SFV+BESS'!$I$9),$B$2*'SFV+BESS'!$I$9-GQ411,IF(AND(GJ412&gt;0,GJ412*$B$4+GQ411&lt;=$B$2*'SFV+BESS'!$I$9,GJ412&gt;'SFV+BESS'!$I$7),'SFV+BESS'!$I$7,0))))</f>
        <v>0</v>
      </c>
      <c r="GL412" s="27">
        <f>IF(AND(GJ412&lt;0,GQ411+GJ412/$B$5&gt;$H$2,-GJ412/'Carga-Descarga Año'!$B$5&lt;'SFV+BESS'!$I$7),GJ412/$B$5,IF(AND(GJ412&lt;0,GQ411+GJ412/$B$5&gt;$H$2,-GJ412/'Carga-Descarga Año'!$B$5&gt;'SFV+BESS'!$I$7),-'SFV+BESS'!$I$7,IF(AND(GJ412&lt;0,GQ411+GJ412/$B$5&lt;$H$2),-MIN('SFV+BESS'!$I$7,GQ411-$H$2),0)))</f>
        <v>0</v>
      </c>
      <c r="GM412" s="33"/>
      <c r="GN412" s="33">
        <f t="shared" si="459"/>
        <v>22.371000000000002</v>
      </c>
      <c r="GO412" s="27">
        <f t="shared" si="499"/>
        <v>0</v>
      </c>
      <c r="GP412" s="27">
        <f t="shared" si="460"/>
        <v>0</v>
      </c>
      <c r="GQ412" s="28">
        <f>IF((GQ411+GK412+GL412)&gt;=$B$2*'SFV+BESS'!$I$9, $B$2*'SFV+BESS'!$I$9, (GQ411+GK412+GL412))</f>
        <v>173.61249999999998</v>
      </c>
      <c r="GR412" s="110">
        <f t="shared" si="500"/>
        <v>50.10683940415057</v>
      </c>
    </row>
    <row r="413" spans="1:200">
      <c r="A413" s="249"/>
      <c r="B413" s="48">
        <v>16.8333333333333</v>
      </c>
      <c r="C413" s="38">
        <f t="shared" si="442"/>
        <v>27.350926011209655</v>
      </c>
      <c r="D413" s="2">
        <f>Gen_Cons_Horario!B439</f>
        <v>18.642500000000002</v>
      </c>
      <c r="E413" s="140">
        <f t="shared" si="472"/>
        <v>8.708426011209653</v>
      </c>
      <c r="F413" s="116">
        <f>IF(AND(E413&gt;0,E413*$B$4+L412&lt;=$B$2*'SFV+BESS'!$I$9,E413&lt;'SFV+BESS'!$I$7), E413*$B$4, IF(AND(E413&gt;0,E413*$B$4+L412&gt;$B$2*'SFV+BESS'!$I$9,E413*$B$4&lt;'SFV+BESS'!$I$7),$B$2*'SFV+BESS'!$I$9-L412,IF(AND(E413&gt;0,E413*$B$4+L412&gt;$B$2*'SFV+BESS'!$I$9,E413*$B$4&gt;'SFV+BESS'!$I$7,L412&lt;$B$2*'SFV+BESS'!$I$9),$B$2*'SFV+BESS'!$I$9-L412,IF(AND(E413&gt;0,E413*$B$4+L412&lt;=$B$2*'SFV+BESS'!$I$9,E413&gt;'SFV+BESS'!$I$7),'SFV+BESS'!$I$7,0))))</f>
        <v>8.27300471064917</v>
      </c>
      <c r="G413" s="27">
        <f>IF(AND(E413&lt;0,L412+E413/$B$5&gt;$H$2,-E413/'Carga-Descarga Año'!$B$5&lt;'SFV+BESS'!$I$7),E413/$B$5,IF(AND(E413&lt;0,L412+E413/$B$5&gt;$H$2,-E413/'Carga-Descarga Año'!$B$5&gt;'SFV+BESS'!$I$7),-'SFV+BESS'!$I$7,IF(AND(E413&lt;0,L412+E413/$B$5&lt;$H$2),-MIN('SFV+BESS'!$I$7,L412-$H$2),0)))</f>
        <v>0</v>
      </c>
      <c r="I413" s="38">
        <f t="shared" si="473"/>
        <v>18.642500000000002</v>
      </c>
      <c r="J413" s="27">
        <f t="shared" si="475"/>
        <v>0</v>
      </c>
      <c r="K413" s="27">
        <f t="shared" si="474"/>
        <v>0</v>
      </c>
      <c r="L413" s="28">
        <f>IF((L412+F413+G413)&gt;=$B$2*'SFV+BESS'!$I$9, $B$2*'SFV+BESS'!$I$9, (L412+F413+G413))</f>
        <v>98.85479987932284</v>
      </c>
      <c r="M413" s="110">
        <f t="shared" si="476"/>
        <v>0</v>
      </c>
      <c r="R413" s="251"/>
      <c r="S413" s="48">
        <v>16.8333333333333</v>
      </c>
      <c r="T413" s="2">
        <f t="shared" si="461"/>
        <v>9.3267324901157203</v>
      </c>
      <c r="U413" s="2">
        <f>Gen_Cons_Horario!B1183</f>
        <v>0</v>
      </c>
      <c r="V413" s="35">
        <f t="shared" si="508"/>
        <v>9.3267324901157203</v>
      </c>
      <c r="W413" s="116">
        <f>IF(AND(V413&gt;0,V413*$B$4+AC412&lt;=$B$2*'SFV+BESS'!$I$9,V413&lt;'SFV+BESS'!$I$7), V413*$B$4, IF(AND(V413&gt;0,V413*$B$4+AC412&gt;$B$2*'SFV+BESS'!$I$9,V413*$B$4&lt;'SFV+BESS'!$I$7),$B$2*'SFV+BESS'!$I$9-AC412,IF(AND(V413&gt;0,V413*$B$4+AC412&gt;$B$2*'SFV+BESS'!$I$9,V413*$B$4&gt;'SFV+BESS'!$I$7,AC412&lt;$B$2*'SFV+BESS'!$I$9),$B$2*'SFV+BESS'!$I$9-AC412,IF(AND(V413&gt;0,V413*$B$4+AC412&lt;=$B$2*'SFV+BESS'!$I$9,V413&gt;'SFV+BESS'!$I$7),'SFV+BESS'!$I$7,0))))</f>
        <v>0</v>
      </c>
      <c r="X413" s="27">
        <f>IF(AND(V413&lt;0,AC412+V413/$B$5&gt;$H$2,-V413/'Carga-Descarga Año'!$B$5&lt;'SFV+BESS'!$I$7),V413/$B$5,IF(AND(V413&lt;0,AC412+V413/$B$5&gt;$H$2,-V413/'Carga-Descarga Año'!$B$5&gt;'SFV+BESS'!$I$7),-'SFV+BESS'!$I$7,IF(AND(V413&lt;0,AC412+V413/$B$5&lt;$H$2),-MIN('SFV+BESS'!$I$7,AC412-$H$2),0)))</f>
        <v>0</v>
      </c>
      <c r="Z413" s="33">
        <f t="shared" si="502"/>
        <v>0</v>
      </c>
      <c r="AA413" s="27">
        <f t="shared" si="477"/>
        <v>0</v>
      </c>
      <c r="AB413" s="27">
        <f t="shared" si="501"/>
        <v>0</v>
      </c>
      <c r="AC413" s="28">
        <f>IF((AC412+W413+X413)&gt;=$B$2*'SFV+BESS'!$I$9, $B$2*'SFV+BESS'!$I$9, (AC412+W413+X413))</f>
        <v>173.61249999999998</v>
      </c>
      <c r="AD413" s="110">
        <f t="shared" si="478"/>
        <v>9.3267324901157203</v>
      </c>
      <c r="AI413" s="251"/>
      <c r="AJ413" s="48">
        <v>16.8333333333333</v>
      </c>
      <c r="AK413" s="52">
        <f t="shared" si="462"/>
        <v>0</v>
      </c>
      <c r="AL413" s="33">
        <f>Gen_Cons_Horario!B1855</f>
        <v>0</v>
      </c>
      <c r="AM413" s="35">
        <f t="shared" si="509"/>
        <v>0</v>
      </c>
      <c r="AN413" s="116">
        <f>IF(AND(AM413&gt;0,AM413*$B$4+AT412&lt;=$B$2*'SFV+BESS'!$I$9,AM413&lt;'SFV+BESS'!$I$7), AM413*$B$4, IF(AND(AM413&gt;0,AM413*$B$4+AT412&gt;$B$2*'SFV+BESS'!$I$9,AM413*$B$4&lt;'SFV+BESS'!$I$7),$B$2*'SFV+BESS'!$I$9-AT412,IF(AND(AM413&gt;0,AM413*$B$4+AT412&gt;$B$2*'SFV+BESS'!$I$9,AM413*$B$4&gt;'SFV+BESS'!$I$7,AT412&lt;$B$2*'SFV+BESS'!$I$9),$B$2*'SFV+BESS'!$I$9-AT412,IF(AND(AM413&gt;0,AM413*$B$4+AT412&lt;=$B$2*'SFV+BESS'!$I$9,AM413&gt;'SFV+BESS'!$I$7),'SFV+BESS'!$I$7,0))))</f>
        <v>0</v>
      </c>
      <c r="AO413" s="27">
        <f>IF(AND(AM413&lt;0,AT412+AM413/$B$5&gt;$H$2,-AM413/'Carga-Descarga Año'!$B$5&lt;'SFV+BESS'!$I$7),AM413/$B$5,IF(AND(AM413&lt;0,AT412+AM413/$B$5&gt;$H$2,-AM413/'Carga-Descarga Año'!$B$5&gt;'SFV+BESS'!$I$7),-'SFV+BESS'!$I$7,IF(AND(AM413&lt;0,AT412+AM413/$B$5&lt;$H$2),-MIN('SFV+BESS'!$I$7,AT412-$H$2),0)))</f>
        <v>0</v>
      </c>
      <c r="AP413" s="33"/>
      <c r="AQ413" s="33">
        <f t="shared" si="443"/>
        <v>0</v>
      </c>
      <c r="AR413" s="27">
        <f t="shared" si="479"/>
        <v>0</v>
      </c>
      <c r="AS413" s="27">
        <f t="shared" si="444"/>
        <v>0</v>
      </c>
      <c r="AT413" s="28">
        <f>IF((AT412+AN413+AO413)&gt;=$B$2*'SFV+BESS'!$I$9, $B$2*'SFV+BESS'!$I$9, (AT412+AN413+AO413))</f>
        <v>173.61249999999998</v>
      </c>
      <c r="AU413" s="110">
        <f t="shared" si="480"/>
        <v>0</v>
      </c>
      <c r="AZ413" s="251"/>
      <c r="BA413" s="48">
        <v>16.8333333333333</v>
      </c>
      <c r="BB413" s="33">
        <f t="shared" si="463"/>
        <v>0</v>
      </c>
      <c r="BC413" s="33">
        <f>Gen_Cons_Horario!B2599</f>
        <v>0</v>
      </c>
      <c r="BD413" s="35">
        <f t="shared" si="510"/>
        <v>0</v>
      </c>
      <c r="BE413" s="116">
        <f>IF(AND(BD413&gt;0,BD413*$B$4+BK412&lt;=$B$2*'SFV+BESS'!$I$9,BD413&lt;'SFV+BESS'!$I$7), BD413*$B$4, IF(AND(BD413&gt;0,BD413*$B$4+BK412&gt;$B$2*'SFV+BESS'!$I$9,BD413*$B$4&lt;'SFV+BESS'!$I$7),$B$2*'SFV+BESS'!$I$9-BK412,IF(AND(BD413&gt;0,BD413*$B$4+BK412&gt;$B$2*'SFV+BESS'!$I$9,BD413*$B$4&gt;'SFV+BESS'!$I$7,BK412&lt;$B$2*'SFV+BESS'!$I$9),$B$2*'SFV+BESS'!$I$9-BK412,IF(AND(BD413&gt;0,BD413*$B$4+BK412&lt;=$B$2*'SFV+BESS'!$I$9,BD413&gt;'SFV+BESS'!$I$7),'SFV+BESS'!$I$7,0))))</f>
        <v>0</v>
      </c>
      <c r="BF413" s="27">
        <f>IF(AND(BD413&lt;0,BK412+BD413/$B$5&gt;$H$2,-BD413/'Carga-Descarga Año'!$B$5&lt;'SFV+BESS'!$I$7),BD413/$B$5,IF(AND(BD413&lt;0,BK412+BD413/$B$5&gt;$H$2,-BD413/'Carga-Descarga Año'!$B$5&gt;'SFV+BESS'!$I$7),-'SFV+BESS'!$I$7,IF(AND(BD413&lt;0,BK412+BD413/$B$5&lt;$H$2),-MIN('SFV+BESS'!$I$7,BK412-$H$2),0)))</f>
        <v>0</v>
      </c>
      <c r="BG413" s="33"/>
      <c r="BH413" s="33">
        <f t="shared" si="445"/>
        <v>0</v>
      </c>
      <c r="BI413" s="27">
        <f t="shared" si="481"/>
        <v>0</v>
      </c>
      <c r="BJ413" s="27">
        <f t="shared" si="446"/>
        <v>0</v>
      </c>
      <c r="BK413" s="28">
        <f>IF((BK412+BE413+BF413)&gt;=$B$2*'SFV+BESS'!$I$9, $B$2*'SFV+BESS'!$I$9, (BK412+BE413+BF413))</f>
        <v>173.61249999999998</v>
      </c>
      <c r="BL413" s="110">
        <f t="shared" si="482"/>
        <v>0</v>
      </c>
      <c r="BQ413" s="251"/>
      <c r="BR413" s="48">
        <v>16.8333333333333</v>
      </c>
      <c r="BS413" s="33">
        <f t="shared" si="464"/>
        <v>0</v>
      </c>
      <c r="BT413" s="33">
        <f>Gen_Cons_Horario!B3319</f>
        <v>0</v>
      </c>
      <c r="BU413" s="35">
        <f t="shared" si="511"/>
        <v>0</v>
      </c>
      <c r="BV413" s="116">
        <f>IF(AND(BU413&gt;0,BU413*$B$4+CB412&lt;=$B$2*'SFV+BESS'!$I$9,BU413&lt;'SFV+BESS'!$I$7), BU413*$B$4, IF(AND(BU413&gt;0,BU413*$B$4+CB412&gt;$B$2*'SFV+BESS'!$I$9,BU413*$B$4&lt;'SFV+BESS'!$I$7),$B$2*'SFV+BESS'!$I$9-CB412,IF(AND(BU413&gt;0,BU413*$B$4+CB412&gt;$B$2*'SFV+BESS'!$I$9,BU413*$B$4&gt;'SFV+BESS'!$I$7,CB412&lt;$B$2*'SFV+BESS'!$I$9),$B$2*'SFV+BESS'!$I$9-CB412,IF(AND(BU413&gt;0,BU413*$B$4+CB412&lt;=$B$2*'SFV+BESS'!$I$9,BU413&gt;'SFV+BESS'!$I$7),'SFV+BESS'!$I$7,0))))</f>
        <v>0</v>
      </c>
      <c r="BW413" s="27">
        <f>IF(AND(BU413&lt;0,CB412+BU413/$B$5&gt;$H$2,-BU413/'Carga-Descarga Año'!$B$5&lt;'SFV+BESS'!$I$7),BU413/$B$5,IF(AND(BU413&lt;0,CB412+BU413/$B$5&gt;$H$2,-BU413/'Carga-Descarga Año'!$B$5&gt;'SFV+BESS'!$I$7),-'SFV+BESS'!$I$7,IF(AND(BU413&lt;0,CB412+BU413/$B$5&lt;$H$2),-MIN('SFV+BESS'!$I$7,CB412-$H$2),0)))</f>
        <v>0</v>
      </c>
      <c r="BX413" s="33"/>
      <c r="BY413" s="33">
        <f t="shared" si="447"/>
        <v>0</v>
      </c>
      <c r="BZ413" s="27">
        <f t="shared" si="483"/>
        <v>0</v>
      </c>
      <c r="CA413" s="27">
        <f t="shared" si="484"/>
        <v>0</v>
      </c>
      <c r="CB413" s="28">
        <f>IF((CB412+BV413+BW413)&gt;=$B$2*'SFV+BESS'!$I$9, $B$2*'SFV+BESS'!$I$9, (CB412+BV413+BW413))</f>
        <v>173.61249999999998</v>
      </c>
      <c r="CC413" s="110">
        <f t="shared" si="485"/>
        <v>0</v>
      </c>
      <c r="CH413" s="251"/>
      <c r="CI413" s="48">
        <v>16.8333333333333</v>
      </c>
      <c r="CJ413" s="33">
        <f t="shared" si="465"/>
        <v>0</v>
      </c>
      <c r="CK413" s="33">
        <f>Gen_Cons_Horario!B4063</f>
        <v>0</v>
      </c>
      <c r="CL413" s="35">
        <f t="shared" si="512"/>
        <v>0</v>
      </c>
      <c r="CM413" s="116">
        <f>IF(AND(CL413&gt;0,CL413*$B$4+CS412&lt;=$B$2*'SFV+BESS'!$I$9,CL413&lt;'SFV+BESS'!$I$7), CL413*$B$4, IF(AND(CL413&gt;0,CL413*$B$4+CS412&gt;$B$2*'SFV+BESS'!$I$9,CL413*$B$4&lt;'SFV+BESS'!$I$7),$B$2*'SFV+BESS'!$I$9-CS412,IF(AND(CL413&gt;0,CL413*$B$4+CS412&gt;$B$2*'SFV+BESS'!$I$9,CL413*$B$4&gt;'SFV+BESS'!$I$7,CS412&lt;$B$2*'SFV+BESS'!$I$9),$B$2*'SFV+BESS'!$I$9-CS412,IF(AND(CL413&gt;0,CL413*$B$4+CS412&lt;=$B$2*'SFV+BESS'!$I$9,CL413&gt;'SFV+BESS'!$I$7),'SFV+BESS'!$I$7,0))))</f>
        <v>0</v>
      </c>
      <c r="CN413" s="27">
        <f>IF(AND(CL413&lt;0,CS412+CL413/$B$5&gt;$H$2,-CL413/'Carga-Descarga Año'!$B$5&lt;'SFV+BESS'!$I$7),CL413/$B$5,IF(AND(CL413&lt;0,CS412+CL413/$B$5&gt;$H$2,-CL413/'Carga-Descarga Año'!$B$5&gt;'SFV+BESS'!$I$7),-'SFV+BESS'!$I$7,IF(AND(CL413&lt;0,CS412+CL413/$B$5&lt;$H$2),-MIN('SFV+BESS'!$I$7,CS412-$H$2),0)))</f>
        <v>0</v>
      </c>
      <c r="CO413" s="33"/>
      <c r="CP413" s="33">
        <f t="shared" si="448"/>
        <v>0</v>
      </c>
      <c r="CQ413" s="27">
        <f t="shared" si="486"/>
        <v>0</v>
      </c>
      <c r="CR413" s="27">
        <f t="shared" si="449"/>
        <v>0</v>
      </c>
      <c r="CS413" s="28">
        <f>IF((CS412+CM413+CN413)&gt;=$B$2*'SFV+BESS'!$I$9, $B$2*'SFV+BESS'!$I$9, (CS412+CM413+CN413))</f>
        <v>173.61249999999998</v>
      </c>
      <c r="CT413" s="110">
        <f t="shared" si="487"/>
        <v>0</v>
      </c>
      <c r="CY413" s="251"/>
      <c r="CZ413" s="48">
        <v>16.8333333333333</v>
      </c>
      <c r="DA413" s="33">
        <f t="shared" si="466"/>
        <v>0</v>
      </c>
      <c r="DB413" s="33">
        <f>Gen_Cons_Horario!B4783</f>
        <v>0</v>
      </c>
      <c r="DC413" s="35">
        <f t="shared" si="503"/>
        <v>0</v>
      </c>
      <c r="DD413" s="116">
        <f>IF(AND(DC413&gt;0,DC413*$B$4+DJ412&lt;=$B$2*'SFV+BESS'!$I$9,DC413&lt;'SFV+BESS'!$I$7), DC413*$B$4, IF(AND(DC413&gt;0,DC413*$B$4+DJ412&gt;$B$2*'SFV+BESS'!$I$9,DC413*$B$4&lt;'SFV+BESS'!$I$7),$B$2*'SFV+BESS'!$I$9-DJ412,IF(AND(DC413&gt;0,DC413*$B$4+DJ412&gt;$B$2*'SFV+BESS'!$I$9,DC413*$B$4&gt;'SFV+BESS'!$I$7,DJ412&lt;$B$2*'SFV+BESS'!$I$9),$B$2*'SFV+BESS'!$I$9-DJ412,IF(AND(DC413&gt;0,DC413*$B$4+DJ412&lt;=$B$2*'SFV+BESS'!$I$9,DC413&gt;'SFV+BESS'!$I$7),'SFV+BESS'!$I$7,0))))</f>
        <v>0</v>
      </c>
      <c r="DE413" s="27">
        <f>IF(AND(DC413&lt;0,DJ412+DC413/$B$5&gt;$H$2,-DC413/'Carga-Descarga Año'!$B$5&lt;'SFV+BESS'!$I$7),DC413/$B$5,IF(AND(DC413&lt;0,DJ412+DC413/$B$5&gt;$H$2,-DC413/'Carga-Descarga Año'!$B$5&gt;'SFV+BESS'!$I$7),-'SFV+BESS'!$I$7,IF(AND(DC413&lt;0,DJ412+DC413/$B$5&lt;$H$2),-MIN('SFV+BESS'!$I$7,DJ412-$H$2),0)))</f>
        <v>0</v>
      </c>
      <c r="DF413" s="33"/>
      <c r="DG413" s="33">
        <f t="shared" si="450"/>
        <v>0</v>
      </c>
      <c r="DH413" s="27">
        <f t="shared" si="488"/>
        <v>0</v>
      </c>
      <c r="DI413" s="27">
        <f t="shared" si="489"/>
        <v>0</v>
      </c>
      <c r="DJ413" s="28">
        <f>IF((DJ412+DD413+DE413)&gt;=$B$2*'SFV+BESS'!$I$9, $B$2*'SFV+BESS'!$I$9, (DJ412+DD413+DE413))</f>
        <v>173.61249999999998</v>
      </c>
      <c r="DK413" s="110">
        <f t="shared" si="490"/>
        <v>0</v>
      </c>
      <c r="DP413" s="251"/>
      <c r="DQ413" s="48">
        <v>16.8333333333333</v>
      </c>
      <c r="DR413" s="33">
        <f t="shared" si="467"/>
        <v>0</v>
      </c>
      <c r="DS413" s="33">
        <f>Gen_Cons_Horario!B5527</f>
        <v>0</v>
      </c>
      <c r="DT413" s="35">
        <f t="shared" si="504"/>
        <v>0</v>
      </c>
      <c r="DU413" s="116">
        <f>IF(AND(DT413&gt;0,DT413*$B$4+EA412&lt;=$B$2*'SFV+BESS'!$I$9,DT413&lt;'SFV+BESS'!$I$7), DT413*$B$4, IF(AND(DT413&gt;0,DT413*$B$4+EA412&gt;$B$2*'SFV+BESS'!$I$9,DT413*$B$4&lt;'SFV+BESS'!$I$7),$B$2*'SFV+BESS'!$I$9-EA412,IF(AND(DT413&gt;0,DT413*$B$4+EA412&gt;$B$2*'SFV+BESS'!$I$9,DT413*$B$4&gt;'SFV+BESS'!$I$7,EA412&lt;$B$2*'SFV+BESS'!$I$9),$B$2*'SFV+BESS'!$I$9-EA412,IF(AND(DT413&gt;0,DT413*$B$4+EA412&lt;=$B$2*'SFV+BESS'!$I$9,DT413&gt;'SFV+BESS'!$I$7),'SFV+BESS'!$I$7,0))))</f>
        <v>0</v>
      </c>
      <c r="DV413" s="27">
        <f>IF(AND(DT413&lt;0,EA412+DT413/$B$5&gt;$H$2,-DT413/'Carga-Descarga Año'!$B$5&lt;'SFV+BESS'!$I$7),DT413/$B$5,IF(AND(DT413&lt;0,EA412+DT413/$B$5&gt;$H$2,-DT413/'Carga-Descarga Año'!$B$5&gt;'SFV+BESS'!$I$7),-'SFV+BESS'!$I$7,IF(AND(DT413&lt;0,EA412+DT413/$B$5&lt;$H$2),-MIN('SFV+BESS'!$I$7,EA412-$H$2),0)))</f>
        <v>0</v>
      </c>
      <c r="DW413" s="33"/>
      <c r="DX413" s="33">
        <f t="shared" si="451"/>
        <v>0</v>
      </c>
      <c r="DY413" s="27">
        <f t="shared" si="491"/>
        <v>0</v>
      </c>
      <c r="DZ413" s="27">
        <f t="shared" si="452"/>
        <v>0</v>
      </c>
      <c r="EA413" s="28">
        <f>IF((EA412+DU413+DV413)&gt;=$B$2*'SFV+BESS'!$I$9, $B$2*'SFV+BESS'!$I$9, (EA412+DU413+DV413))</f>
        <v>173.61249999999998</v>
      </c>
      <c r="EB413" s="110">
        <f t="shared" si="492"/>
        <v>0</v>
      </c>
      <c r="EG413" s="251"/>
      <c r="EH413" s="48">
        <v>16.8333333333333</v>
      </c>
      <c r="EI413" s="33">
        <f t="shared" si="468"/>
        <v>0</v>
      </c>
      <c r="EJ413" s="33">
        <f>Gen_Cons_Horario!B6271</f>
        <v>0</v>
      </c>
      <c r="EK413" s="35">
        <f t="shared" si="505"/>
        <v>0</v>
      </c>
      <c r="EL413" s="116">
        <f>IF(AND(EK413&gt;0,EK413*$B$4+ER412&lt;=$B$2*'SFV+BESS'!$I$9,EK413&lt;'SFV+BESS'!$I$7), EK413*$B$4, IF(AND(EK413&gt;0,EK413*$B$4+ER412&gt;$B$2*'SFV+BESS'!$I$9,EK413*$B$4&lt;'SFV+BESS'!$I$7),$B$2*'SFV+BESS'!$I$9-ER412,IF(AND(EK413&gt;0,EK413*$B$4+ER412&gt;$B$2*'SFV+BESS'!$I$9,EK413*$B$4&gt;'SFV+BESS'!$I$7,ER412&lt;$B$2*'SFV+BESS'!$I$9),$B$2*'SFV+BESS'!$I$9-ER412,IF(AND(EK413&gt;0,EK413*$B$4+ER412&lt;=$B$2*'SFV+BESS'!$I$9,EK413&gt;'SFV+BESS'!$I$7),'SFV+BESS'!$I$7,0))))</f>
        <v>0</v>
      </c>
      <c r="EM413" s="27">
        <f>IF(AND(EK413&lt;0,ER412+EK413/$B$5&gt;$H$2,-EK413/'Carga-Descarga Año'!$B$5&lt;'SFV+BESS'!$I$7),EK413/$B$5,IF(AND(EK413&lt;0,ER412+EK413/$B$5&gt;$H$2,-EK413/'Carga-Descarga Año'!$B$5&gt;'SFV+BESS'!$I$7),-'SFV+BESS'!$I$7,IF(AND(EK413&lt;0,ER412+EK413/$B$5&lt;$H$2),-MIN('SFV+BESS'!$I$7,ER412-$H$2),0)))</f>
        <v>0</v>
      </c>
      <c r="EN413" s="33"/>
      <c r="EO413" s="33">
        <f t="shared" si="453"/>
        <v>0</v>
      </c>
      <c r="EP413" s="27">
        <f t="shared" si="493"/>
        <v>0</v>
      </c>
      <c r="EQ413" s="27">
        <f t="shared" si="454"/>
        <v>0</v>
      </c>
      <c r="ER413" s="28">
        <f>IF((ER412+EL413+EM413)&gt;=$B$2*'SFV+BESS'!$I$9, $B$2*'SFV+BESS'!$I$9, (ER412+EL413+EM413))</f>
        <v>173.61249999999998</v>
      </c>
      <c r="ES413" s="110">
        <f t="shared" si="494"/>
        <v>0</v>
      </c>
      <c r="EX413" s="251"/>
      <c r="EY413" s="48">
        <v>16.8333333333333</v>
      </c>
      <c r="EZ413" s="33">
        <f t="shared" si="469"/>
        <v>0</v>
      </c>
      <c r="FA413" s="33">
        <f>Gen_Cons_Horario!B6991</f>
        <v>0</v>
      </c>
      <c r="FB413" s="35">
        <f t="shared" si="506"/>
        <v>0</v>
      </c>
      <c r="FC413" s="116">
        <f>IF(AND(FB413&gt;0,FB413*$B$4+FI412&lt;=$B$2*'SFV+BESS'!$I$9,FB413&lt;'SFV+BESS'!$I$7), FB413*$B$4, IF(AND(FB413&gt;0,FB413*$B$4+FI412&gt;$B$2*'SFV+BESS'!$I$9,FB413*$B$4&lt;'SFV+BESS'!$I$7),$B$2*'SFV+BESS'!$I$9-FI412,IF(AND(FB413&gt;0,FB413*$B$4+FI412&gt;$B$2*'SFV+BESS'!$I$9,FB413*$B$4&gt;'SFV+BESS'!$I$7,FI412&lt;$B$2*'SFV+BESS'!$I$9),$B$2*'SFV+BESS'!$I$9-FI412,IF(AND(FB413&gt;0,FB413*$B$4+FI412&lt;=$B$2*'SFV+BESS'!$I$9,FB413&gt;'SFV+BESS'!$I$7),'SFV+BESS'!$I$7,0))))</f>
        <v>0</v>
      </c>
      <c r="FD413" s="27">
        <f>IF(AND(FB413&lt;0,FI412+FB413/$B$5&gt;$H$2,-FB413/'Carga-Descarga Año'!$B$5&lt;'SFV+BESS'!$I$7),FB413/$B$5,IF(AND(FB413&lt;0,FI412+FB413/$B$5&gt;$H$2,-FB413/'Carga-Descarga Año'!$B$5&gt;'SFV+BESS'!$I$7),-'SFV+BESS'!$I$7,IF(AND(FB413&lt;0,FI412+FB413/$B$5&lt;$H$2),-MIN('SFV+BESS'!$I$7,FI412-$H$2),0)))</f>
        <v>0</v>
      </c>
      <c r="FE413" s="33"/>
      <c r="FF413" s="33">
        <f t="shared" si="455"/>
        <v>0</v>
      </c>
      <c r="FG413" s="27">
        <f t="shared" si="495"/>
        <v>0</v>
      </c>
      <c r="FH413" s="27">
        <f t="shared" si="456"/>
        <v>0</v>
      </c>
      <c r="FI413" s="28">
        <f>IF((FI412+FC413+FD413)&gt;=$B$2*'SFV+BESS'!$I$9, $B$2*'SFV+BESS'!$I$9, (FI412+FC413+FD413))</f>
        <v>173.61249999999998</v>
      </c>
      <c r="FJ413" s="110">
        <f t="shared" si="496"/>
        <v>0</v>
      </c>
      <c r="FO413" s="251"/>
      <c r="FP413" s="48">
        <v>16.8333333333333</v>
      </c>
      <c r="FQ413" s="33">
        <f t="shared" si="470"/>
        <v>1.3017977917689063</v>
      </c>
      <c r="FR413" s="33">
        <f>Gen_Cons_Horario!B7735</f>
        <v>0</v>
      </c>
      <c r="FS413" s="35">
        <f t="shared" si="507"/>
        <v>1.3017977917689063</v>
      </c>
      <c r="FT413" s="116">
        <f>IF(AND(FS413&gt;0,FS413*$B$4+FZ412&lt;=$B$2*'SFV+BESS'!$I$9,FS413&lt;'SFV+BESS'!$I$7), FS413*$B$4, IF(AND(FS413&gt;0,FS413*$B$4+FZ412&gt;$B$2*'SFV+BESS'!$I$9,FS413*$B$4&lt;'SFV+BESS'!$I$7),$B$2*'SFV+BESS'!$I$9-FZ412,IF(AND(FS413&gt;0,FS413*$B$4+FZ412&gt;$B$2*'SFV+BESS'!$I$9,FS413*$B$4&gt;'SFV+BESS'!$I$7,FZ412&lt;$B$2*'SFV+BESS'!$I$9),$B$2*'SFV+BESS'!$I$9-FZ412,IF(AND(FS413&gt;0,FS413*$B$4+FZ412&lt;=$B$2*'SFV+BESS'!$I$9,FS413&gt;'SFV+BESS'!$I$7),'SFV+BESS'!$I$7,0))))</f>
        <v>0</v>
      </c>
      <c r="FU413" s="27">
        <f>IF(AND(FS413&lt;0,FZ412+FS413/$B$5&gt;$H$2,-FS413/'Carga-Descarga Año'!$B$5&lt;'SFV+BESS'!$I$7),FS413/$B$5,IF(AND(FS413&lt;0,FZ412+FS413/$B$5&gt;$H$2,-FS413/'Carga-Descarga Año'!$B$5&gt;'SFV+BESS'!$I$7),-'SFV+BESS'!$I$7,IF(AND(FS413&lt;0,FZ412+FS413/$B$5&lt;$H$2),-MIN('SFV+BESS'!$I$7,FZ412-$H$2),0)))</f>
        <v>0</v>
      </c>
      <c r="FV413" s="33"/>
      <c r="FW413" s="33">
        <f t="shared" si="457"/>
        <v>0</v>
      </c>
      <c r="FX413" s="27">
        <f t="shared" si="497"/>
        <v>0</v>
      </c>
      <c r="FY413" s="27">
        <f t="shared" si="458"/>
        <v>0</v>
      </c>
      <c r="FZ413" s="28">
        <f>IF((FZ412+FT413+FU413)&gt;=$B$2*'SFV+BESS'!$I$9, $B$2*'SFV+BESS'!$I$9, (FZ412+FT413+FU413))</f>
        <v>173.61249999999998</v>
      </c>
      <c r="GA413" s="110">
        <f t="shared" si="498"/>
        <v>1.3017977917689063</v>
      </c>
      <c r="GF413" s="251"/>
      <c r="GG413" s="48">
        <v>16.8333333333333</v>
      </c>
      <c r="GH413" s="33">
        <f t="shared" si="471"/>
        <v>19.953413277256026</v>
      </c>
      <c r="GI413" s="33">
        <f>Gen_Cons_Horario!B8455</f>
        <v>0</v>
      </c>
      <c r="GJ413" s="35">
        <f t="shared" si="513"/>
        <v>19.953413277256026</v>
      </c>
      <c r="GK413" s="116">
        <f>IF(AND(GJ413&gt;0,GJ413*$B$4+GQ412&lt;=$B$2*'SFV+BESS'!$I$9,GJ413&lt;'SFV+BESS'!$I$7), GJ413*$B$4, IF(AND(GJ413&gt;0,GJ413*$B$4+GQ412&gt;$B$2*'SFV+BESS'!$I$9,GJ413*$B$4&lt;'SFV+BESS'!$I$7),$B$2*'SFV+BESS'!$I$9-GQ412,IF(AND(GJ413&gt;0,GJ413*$B$4+GQ412&gt;$B$2*'SFV+BESS'!$I$9,GJ413*$B$4&gt;'SFV+BESS'!$I$7,GQ412&lt;$B$2*'SFV+BESS'!$I$9),$B$2*'SFV+BESS'!$I$9-GQ412,IF(AND(GJ413&gt;0,GJ413*$B$4+GQ412&lt;=$B$2*'SFV+BESS'!$I$9,GJ413&gt;'SFV+BESS'!$I$7),'SFV+BESS'!$I$7,0))))</f>
        <v>0</v>
      </c>
      <c r="GL413" s="27">
        <f>IF(AND(GJ413&lt;0,GQ412+GJ413/$B$5&gt;$H$2,-GJ413/'Carga-Descarga Año'!$B$5&lt;'SFV+BESS'!$I$7),GJ413/$B$5,IF(AND(GJ413&lt;0,GQ412+GJ413/$B$5&gt;$H$2,-GJ413/'Carga-Descarga Año'!$B$5&gt;'SFV+BESS'!$I$7),-'SFV+BESS'!$I$7,IF(AND(GJ413&lt;0,GQ412+GJ413/$B$5&lt;$H$2),-MIN('SFV+BESS'!$I$7,GQ412-$H$2),0)))</f>
        <v>0</v>
      </c>
      <c r="GM413" s="33"/>
      <c r="GN413" s="33">
        <f t="shared" si="459"/>
        <v>0</v>
      </c>
      <c r="GO413" s="27">
        <f t="shared" si="499"/>
        <v>0</v>
      </c>
      <c r="GP413" s="27">
        <f t="shared" si="460"/>
        <v>0</v>
      </c>
      <c r="GQ413" s="28">
        <f>IF((GQ412+GK413+GL413)&gt;=$B$2*'SFV+BESS'!$I$9, $B$2*'SFV+BESS'!$I$9, (GQ412+GK413+GL413))</f>
        <v>173.61249999999998</v>
      </c>
      <c r="GR413" s="110">
        <f t="shared" si="500"/>
        <v>19.953413277256026</v>
      </c>
    </row>
    <row r="414" spans="1:200">
      <c r="A414" s="249"/>
      <c r="B414" s="48">
        <v>16.875</v>
      </c>
      <c r="C414" s="38">
        <f t="shared" si="442"/>
        <v>0</v>
      </c>
      <c r="D414" s="2">
        <f>Gen_Cons_Horario!B440</f>
        <v>18.642500000000002</v>
      </c>
      <c r="E414" s="140">
        <f t="shared" si="472"/>
        <v>-18.642500000000002</v>
      </c>
      <c r="F414" s="116">
        <f>IF(AND(E414&gt;0,E414*$B$4+L413&lt;=$B$2*'SFV+BESS'!$I$9,E414&lt;'SFV+BESS'!$I$7), E414*$B$4, IF(AND(E414&gt;0,E414*$B$4+L413&gt;$B$2*'SFV+BESS'!$I$9,E414*$B$4&lt;'SFV+BESS'!$I$7),$B$2*'SFV+BESS'!$I$9-L413,IF(AND(E414&gt;0,E414*$B$4+L413&gt;$B$2*'SFV+BESS'!$I$9,E414*$B$4&gt;'SFV+BESS'!$I$7,L413&lt;$B$2*'SFV+BESS'!$I$9),$B$2*'SFV+BESS'!$I$9-L413,IF(AND(E414&gt;0,E414*$B$4+L413&lt;=$B$2*'SFV+BESS'!$I$9,E414&gt;'SFV+BESS'!$I$7),'SFV+BESS'!$I$7,0))))</f>
        <v>0</v>
      </c>
      <c r="G414" s="27">
        <f>IF(AND(E414&lt;0,L413+E414/$B$5&gt;$H$2,-E414/'Carga-Descarga Año'!$B$5&lt;'SFV+BESS'!$I$7),E414/$B$5,IF(AND(E414&lt;0,L413+E414/$B$5&gt;$H$2,-E414/'Carga-Descarga Año'!$B$5&gt;'SFV+BESS'!$I$7),-'SFV+BESS'!$I$7,IF(AND(E414&lt;0,L413+E414/$B$5&lt;$H$2),-MIN('SFV+BESS'!$I$7,L413-$H$2),0)))</f>
        <v>-19.623684210526317</v>
      </c>
      <c r="I414" s="38">
        <f t="shared" si="473"/>
        <v>0</v>
      </c>
      <c r="J414" s="27">
        <f t="shared" si="475"/>
        <v>18.642500000000002</v>
      </c>
      <c r="K414" s="27">
        <f t="shared" si="474"/>
        <v>0</v>
      </c>
      <c r="L414" s="28">
        <f>IF((L413+F414+G414)&gt;=$B$2*'SFV+BESS'!$I$9, $B$2*'SFV+BESS'!$I$9, (L413+F414+G414))</f>
        <v>79.231115668796519</v>
      </c>
      <c r="M414" s="110">
        <f t="shared" si="476"/>
        <v>0</v>
      </c>
      <c r="R414" s="251"/>
      <c r="S414" s="48">
        <v>16.875</v>
      </c>
      <c r="T414" s="2">
        <f t="shared" si="461"/>
        <v>0</v>
      </c>
      <c r="U414" s="2">
        <f>Gen_Cons_Horario!B1184</f>
        <v>0</v>
      </c>
      <c r="V414" s="35">
        <f t="shared" si="508"/>
        <v>0</v>
      </c>
      <c r="W414" s="116">
        <f>IF(AND(V414&gt;0,V414*$B$4+AC413&lt;=$B$2*'SFV+BESS'!$I$9,V414&lt;'SFV+BESS'!$I$7), V414*$B$4, IF(AND(V414&gt;0,V414*$B$4+AC413&gt;$B$2*'SFV+BESS'!$I$9,V414*$B$4&lt;'SFV+BESS'!$I$7),$B$2*'SFV+BESS'!$I$9-AC413,IF(AND(V414&gt;0,V414*$B$4+AC413&gt;$B$2*'SFV+BESS'!$I$9,V414*$B$4&gt;'SFV+BESS'!$I$7,AC413&lt;$B$2*'SFV+BESS'!$I$9),$B$2*'SFV+BESS'!$I$9-AC413,IF(AND(V414&gt;0,V414*$B$4+AC413&lt;=$B$2*'SFV+BESS'!$I$9,V414&gt;'SFV+BESS'!$I$7),'SFV+BESS'!$I$7,0))))</f>
        <v>0</v>
      </c>
      <c r="X414" s="27">
        <f>IF(AND(V414&lt;0,AC413+V414/$B$5&gt;$H$2,-V414/'Carga-Descarga Año'!$B$5&lt;'SFV+BESS'!$I$7),V414/$B$5,IF(AND(V414&lt;0,AC413+V414/$B$5&gt;$H$2,-V414/'Carga-Descarga Año'!$B$5&gt;'SFV+BESS'!$I$7),-'SFV+BESS'!$I$7,IF(AND(V414&lt;0,AC413+V414/$B$5&lt;$H$2),-MIN('SFV+BESS'!$I$7,AC413-$H$2),0)))</f>
        <v>0</v>
      </c>
      <c r="Z414" s="33">
        <f t="shared" si="502"/>
        <v>0</v>
      </c>
      <c r="AA414" s="27">
        <f t="shared" si="477"/>
        <v>0</v>
      </c>
      <c r="AB414" s="27">
        <f t="shared" si="501"/>
        <v>0</v>
      </c>
      <c r="AC414" s="28">
        <f>IF((AC413+W414+X414)&gt;=$B$2*'SFV+BESS'!$I$9, $B$2*'SFV+BESS'!$I$9, (AC413+W414+X414))</f>
        <v>173.61249999999998</v>
      </c>
      <c r="AD414" s="110">
        <f t="shared" si="478"/>
        <v>0</v>
      </c>
      <c r="AI414" s="251"/>
      <c r="AJ414" s="48">
        <v>16.875</v>
      </c>
      <c r="AK414" s="52">
        <f t="shared" si="462"/>
        <v>0</v>
      </c>
      <c r="AL414" s="33">
        <f>Gen_Cons_Horario!B1856</f>
        <v>0</v>
      </c>
      <c r="AM414" s="35">
        <f t="shared" si="509"/>
        <v>0</v>
      </c>
      <c r="AN414" s="116">
        <f>IF(AND(AM414&gt;0,AM414*$B$4+AT413&lt;=$B$2*'SFV+BESS'!$I$9,AM414&lt;'SFV+BESS'!$I$7), AM414*$B$4, IF(AND(AM414&gt;0,AM414*$B$4+AT413&gt;$B$2*'SFV+BESS'!$I$9,AM414*$B$4&lt;'SFV+BESS'!$I$7),$B$2*'SFV+BESS'!$I$9-AT413,IF(AND(AM414&gt;0,AM414*$B$4+AT413&gt;$B$2*'SFV+BESS'!$I$9,AM414*$B$4&gt;'SFV+BESS'!$I$7,AT413&lt;$B$2*'SFV+BESS'!$I$9),$B$2*'SFV+BESS'!$I$9-AT413,IF(AND(AM414&gt;0,AM414*$B$4+AT413&lt;=$B$2*'SFV+BESS'!$I$9,AM414&gt;'SFV+BESS'!$I$7),'SFV+BESS'!$I$7,0))))</f>
        <v>0</v>
      </c>
      <c r="AO414" s="27">
        <f>IF(AND(AM414&lt;0,AT413+AM414/$B$5&gt;$H$2,-AM414/'Carga-Descarga Año'!$B$5&lt;'SFV+BESS'!$I$7),AM414/$B$5,IF(AND(AM414&lt;0,AT413+AM414/$B$5&gt;$H$2,-AM414/'Carga-Descarga Año'!$B$5&gt;'SFV+BESS'!$I$7),-'SFV+BESS'!$I$7,IF(AND(AM414&lt;0,AT413+AM414/$B$5&lt;$H$2),-MIN('SFV+BESS'!$I$7,AT413-$H$2),0)))</f>
        <v>0</v>
      </c>
      <c r="AP414" s="33"/>
      <c r="AQ414" s="33">
        <f t="shared" si="443"/>
        <v>0</v>
      </c>
      <c r="AR414" s="27">
        <f t="shared" si="479"/>
        <v>0</v>
      </c>
      <c r="AS414" s="27">
        <f t="shared" si="444"/>
        <v>0</v>
      </c>
      <c r="AT414" s="28">
        <f>IF((AT413+AN414+AO414)&gt;=$B$2*'SFV+BESS'!$I$9, $B$2*'SFV+BESS'!$I$9, (AT413+AN414+AO414))</f>
        <v>173.61249999999998</v>
      </c>
      <c r="AU414" s="110">
        <f t="shared" si="480"/>
        <v>0</v>
      </c>
      <c r="AZ414" s="251"/>
      <c r="BA414" s="48">
        <v>16.875</v>
      </c>
      <c r="BB414" s="33">
        <f t="shared" si="463"/>
        <v>0</v>
      </c>
      <c r="BC414" s="33">
        <f>Gen_Cons_Horario!B2600</f>
        <v>0</v>
      </c>
      <c r="BD414" s="35">
        <f t="shared" si="510"/>
        <v>0</v>
      </c>
      <c r="BE414" s="116">
        <f>IF(AND(BD414&gt;0,BD414*$B$4+BK413&lt;=$B$2*'SFV+BESS'!$I$9,BD414&lt;'SFV+BESS'!$I$7), BD414*$B$4, IF(AND(BD414&gt;0,BD414*$B$4+BK413&gt;$B$2*'SFV+BESS'!$I$9,BD414*$B$4&lt;'SFV+BESS'!$I$7),$B$2*'SFV+BESS'!$I$9-BK413,IF(AND(BD414&gt;0,BD414*$B$4+BK413&gt;$B$2*'SFV+BESS'!$I$9,BD414*$B$4&gt;'SFV+BESS'!$I$7,BK413&lt;$B$2*'SFV+BESS'!$I$9),$B$2*'SFV+BESS'!$I$9-BK413,IF(AND(BD414&gt;0,BD414*$B$4+BK413&lt;=$B$2*'SFV+BESS'!$I$9,BD414&gt;'SFV+BESS'!$I$7),'SFV+BESS'!$I$7,0))))</f>
        <v>0</v>
      </c>
      <c r="BF414" s="27">
        <f>IF(AND(BD414&lt;0,BK413+BD414/$B$5&gt;$H$2,-BD414/'Carga-Descarga Año'!$B$5&lt;'SFV+BESS'!$I$7),BD414/$B$5,IF(AND(BD414&lt;0,BK413+BD414/$B$5&gt;$H$2,-BD414/'Carga-Descarga Año'!$B$5&gt;'SFV+BESS'!$I$7),-'SFV+BESS'!$I$7,IF(AND(BD414&lt;0,BK413+BD414/$B$5&lt;$H$2),-MIN('SFV+BESS'!$I$7,BK413-$H$2),0)))</f>
        <v>0</v>
      </c>
      <c r="BG414" s="33"/>
      <c r="BH414" s="33">
        <f t="shared" si="445"/>
        <v>0</v>
      </c>
      <c r="BI414" s="27">
        <f t="shared" si="481"/>
        <v>0</v>
      </c>
      <c r="BJ414" s="27">
        <f t="shared" si="446"/>
        <v>0</v>
      </c>
      <c r="BK414" s="28">
        <f>IF((BK413+BE414+BF414)&gt;=$B$2*'SFV+BESS'!$I$9, $B$2*'SFV+BESS'!$I$9, (BK413+BE414+BF414))</f>
        <v>173.61249999999998</v>
      </c>
      <c r="BL414" s="110">
        <f t="shared" si="482"/>
        <v>0</v>
      </c>
      <c r="BQ414" s="251"/>
      <c r="BR414" s="48">
        <v>16.875</v>
      </c>
      <c r="BS414" s="33">
        <f t="shared" si="464"/>
        <v>0</v>
      </c>
      <c r="BT414" s="33">
        <f>Gen_Cons_Horario!B3320</f>
        <v>0</v>
      </c>
      <c r="BU414" s="35">
        <f t="shared" si="511"/>
        <v>0</v>
      </c>
      <c r="BV414" s="116">
        <f>IF(AND(BU414&gt;0,BU414*$B$4+CB413&lt;=$B$2*'SFV+BESS'!$I$9,BU414&lt;'SFV+BESS'!$I$7), BU414*$B$4, IF(AND(BU414&gt;0,BU414*$B$4+CB413&gt;$B$2*'SFV+BESS'!$I$9,BU414*$B$4&lt;'SFV+BESS'!$I$7),$B$2*'SFV+BESS'!$I$9-CB413,IF(AND(BU414&gt;0,BU414*$B$4+CB413&gt;$B$2*'SFV+BESS'!$I$9,BU414*$B$4&gt;'SFV+BESS'!$I$7,CB413&lt;$B$2*'SFV+BESS'!$I$9),$B$2*'SFV+BESS'!$I$9-CB413,IF(AND(BU414&gt;0,BU414*$B$4+CB413&lt;=$B$2*'SFV+BESS'!$I$9,BU414&gt;'SFV+BESS'!$I$7),'SFV+BESS'!$I$7,0))))</f>
        <v>0</v>
      </c>
      <c r="BW414" s="27">
        <f>IF(AND(BU414&lt;0,CB413+BU414/$B$5&gt;$H$2,-BU414/'Carga-Descarga Año'!$B$5&lt;'SFV+BESS'!$I$7),BU414/$B$5,IF(AND(BU414&lt;0,CB413+BU414/$B$5&gt;$H$2,-BU414/'Carga-Descarga Año'!$B$5&gt;'SFV+BESS'!$I$7),-'SFV+BESS'!$I$7,IF(AND(BU414&lt;0,CB413+BU414/$B$5&lt;$H$2),-MIN('SFV+BESS'!$I$7,CB413-$H$2),0)))</f>
        <v>0</v>
      </c>
      <c r="BX414" s="33"/>
      <c r="BY414" s="33">
        <f t="shared" si="447"/>
        <v>0</v>
      </c>
      <c r="BZ414" s="27">
        <f t="shared" si="483"/>
        <v>0</v>
      </c>
      <c r="CA414" s="27">
        <f t="shared" si="484"/>
        <v>0</v>
      </c>
      <c r="CB414" s="28">
        <f>IF((CB413+BV414+BW414)&gt;=$B$2*'SFV+BESS'!$I$9, $B$2*'SFV+BESS'!$I$9, (CB413+BV414+BW414))</f>
        <v>173.61249999999998</v>
      </c>
      <c r="CC414" s="110">
        <f t="shared" si="485"/>
        <v>0</v>
      </c>
      <c r="CH414" s="251"/>
      <c r="CI414" s="48">
        <v>16.875</v>
      </c>
      <c r="CJ414" s="33">
        <f t="shared" si="465"/>
        <v>0</v>
      </c>
      <c r="CK414" s="33">
        <f>Gen_Cons_Horario!B4064</f>
        <v>0</v>
      </c>
      <c r="CL414" s="35">
        <f t="shared" si="512"/>
        <v>0</v>
      </c>
      <c r="CM414" s="116">
        <f>IF(AND(CL414&gt;0,CL414*$B$4+CS413&lt;=$B$2*'SFV+BESS'!$I$9,CL414&lt;'SFV+BESS'!$I$7), CL414*$B$4, IF(AND(CL414&gt;0,CL414*$B$4+CS413&gt;$B$2*'SFV+BESS'!$I$9,CL414*$B$4&lt;'SFV+BESS'!$I$7),$B$2*'SFV+BESS'!$I$9-CS413,IF(AND(CL414&gt;0,CL414*$B$4+CS413&gt;$B$2*'SFV+BESS'!$I$9,CL414*$B$4&gt;'SFV+BESS'!$I$7,CS413&lt;$B$2*'SFV+BESS'!$I$9),$B$2*'SFV+BESS'!$I$9-CS413,IF(AND(CL414&gt;0,CL414*$B$4+CS413&lt;=$B$2*'SFV+BESS'!$I$9,CL414&gt;'SFV+BESS'!$I$7),'SFV+BESS'!$I$7,0))))</f>
        <v>0</v>
      </c>
      <c r="CN414" s="27">
        <f>IF(AND(CL414&lt;0,CS413+CL414/$B$5&gt;$H$2,-CL414/'Carga-Descarga Año'!$B$5&lt;'SFV+BESS'!$I$7),CL414/$B$5,IF(AND(CL414&lt;0,CS413+CL414/$B$5&gt;$H$2,-CL414/'Carga-Descarga Año'!$B$5&gt;'SFV+BESS'!$I$7),-'SFV+BESS'!$I$7,IF(AND(CL414&lt;0,CS413+CL414/$B$5&lt;$H$2),-MIN('SFV+BESS'!$I$7,CS413-$H$2),0)))</f>
        <v>0</v>
      </c>
      <c r="CO414" s="33"/>
      <c r="CP414" s="33">
        <f t="shared" si="448"/>
        <v>0</v>
      </c>
      <c r="CQ414" s="27">
        <f t="shared" si="486"/>
        <v>0</v>
      </c>
      <c r="CR414" s="27">
        <f t="shared" si="449"/>
        <v>0</v>
      </c>
      <c r="CS414" s="28">
        <f>IF((CS413+CM414+CN414)&gt;=$B$2*'SFV+BESS'!$I$9, $B$2*'SFV+BESS'!$I$9, (CS413+CM414+CN414))</f>
        <v>173.61249999999998</v>
      </c>
      <c r="CT414" s="110">
        <f t="shared" si="487"/>
        <v>0</v>
      </c>
      <c r="CY414" s="251"/>
      <c r="CZ414" s="48">
        <v>16.875</v>
      </c>
      <c r="DA414" s="33">
        <f t="shared" si="466"/>
        <v>0</v>
      </c>
      <c r="DB414" s="33">
        <f>Gen_Cons_Horario!B4784</f>
        <v>0</v>
      </c>
      <c r="DC414" s="35">
        <f t="shared" si="503"/>
        <v>0</v>
      </c>
      <c r="DD414" s="116">
        <f>IF(AND(DC414&gt;0,DC414*$B$4+DJ413&lt;=$B$2*'SFV+BESS'!$I$9,DC414&lt;'SFV+BESS'!$I$7), DC414*$B$4, IF(AND(DC414&gt;0,DC414*$B$4+DJ413&gt;$B$2*'SFV+BESS'!$I$9,DC414*$B$4&lt;'SFV+BESS'!$I$7),$B$2*'SFV+BESS'!$I$9-DJ413,IF(AND(DC414&gt;0,DC414*$B$4+DJ413&gt;$B$2*'SFV+BESS'!$I$9,DC414*$B$4&gt;'SFV+BESS'!$I$7,DJ413&lt;$B$2*'SFV+BESS'!$I$9),$B$2*'SFV+BESS'!$I$9-DJ413,IF(AND(DC414&gt;0,DC414*$B$4+DJ413&lt;=$B$2*'SFV+BESS'!$I$9,DC414&gt;'SFV+BESS'!$I$7),'SFV+BESS'!$I$7,0))))</f>
        <v>0</v>
      </c>
      <c r="DE414" s="27">
        <f>IF(AND(DC414&lt;0,DJ413+DC414/$B$5&gt;$H$2,-DC414/'Carga-Descarga Año'!$B$5&lt;'SFV+BESS'!$I$7),DC414/$B$5,IF(AND(DC414&lt;0,DJ413+DC414/$B$5&gt;$H$2,-DC414/'Carga-Descarga Año'!$B$5&gt;'SFV+BESS'!$I$7),-'SFV+BESS'!$I$7,IF(AND(DC414&lt;0,DJ413+DC414/$B$5&lt;$H$2),-MIN('SFV+BESS'!$I$7,DJ413-$H$2),0)))</f>
        <v>0</v>
      </c>
      <c r="DF414" s="33"/>
      <c r="DG414" s="33">
        <f t="shared" si="450"/>
        <v>0</v>
      </c>
      <c r="DH414" s="27">
        <f t="shared" si="488"/>
        <v>0</v>
      </c>
      <c r="DI414" s="27">
        <f t="shared" si="489"/>
        <v>0</v>
      </c>
      <c r="DJ414" s="28">
        <f>IF((DJ413+DD414+DE414)&gt;=$B$2*'SFV+BESS'!$I$9, $B$2*'SFV+BESS'!$I$9, (DJ413+DD414+DE414))</f>
        <v>173.61249999999998</v>
      </c>
      <c r="DK414" s="110">
        <f t="shared" si="490"/>
        <v>0</v>
      </c>
      <c r="DP414" s="251"/>
      <c r="DQ414" s="48">
        <v>16.875</v>
      </c>
      <c r="DR414" s="33">
        <f t="shared" si="467"/>
        <v>0</v>
      </c>
      <c r="DS414" s="33">
        <f>Gen_Cons_Horario!B5528</f>
        <v>0</v>
      </c>
      <c r="DT414" s="35">
        <f t="shared" si="504"/>
        <v>0</v>
      </c>
      <c r="DU414" s="116">
        <f>IF(AND(DT414&gt;0,DT414*$B$4+EA413&lt;=$B$2*'SFV+BESS'!$I$9,DT414&lt;'SFV+BESS'!$I$7), DT414*$B$4, IF(AND(DT414&gt;0,DT414*$B$4+EA413&gt;$B$2*'SFV+BESS'!$I$9,DT414*$B$4&lt;'SFV+BESS'!$I$7),$B$2*'SFV+BESS'!$I$9-EA413,IF(AND(DT414&gt;0,DT414*$B$4+EA413&gt;$B$2*'SFV+BESS'!$I$9,DT414*$B$4&gt;'SFV+BESS'!$I$7,EA413&lt;$B$2*'SFV+BESS'!$I$9),$B$2*'SFV+BESS'!$I$9-EA413,IF(AND(DT414&gt;0,DT414*$B$4+EA413&lt;=$B$2*'SFV+BESS'!$I$9,DT414&gt;'SFV+BESS'!$I$7),'SFV+BESS'!$I$7,0))))</f>
        <v>0</v>
      </c>
      <c r="DV414" s="27">
        <f>IF(AND(DT414&lt;0,EA413+DT414/$B$5&gt;$H$2,-DT414/'Carga-Descarga Año'!$B$5&lt;'SFV+BESS'!$I$7),DT414/$B$5,IF(AND(DT414&lt;0,EA413+DT414/$B$5&gt;$H$2,-DT414/'Carga-Descarga Año'!$B$5&gt;'SFV+BESS'!$I$7),-'SFV+BESS'!$I$7,IF(AND(DT414&lt;0,EA413+DT414/$B$5&lt;$H$2),-MIN('SFV+BESS'!$I$7,EA413-$H$2),0)))</f>
        <v>0</v>
      </c>
      <c r="DW414" s="33"/>
      <c r="DX414" s="33">
        <f t="shared" si="451"/>
        <v>0</v>
      </c>
      <c r="DY414" s="27">
        <f t="shared" si="491"/>
        <v>0</v>
      </c>
      <c r="DZ414" s="27">
        <f t="shared" si="452"/>
        <v>0</v>
      </c>
      <c r="EA414" s="28">
        <f>IF((EA413+DU414+DV414)&gt;=$B$2*'SFV+BESS'!$I$9, $B$2*'SFV+BESS'!$I$9, (EA413+DU414+DV414))</f>
        <v>173.61249999999998</v>
      </c>
      <c r="EB414" s="110">
        <f t="shared" si="492"/>
        <v>0</v>
      </c>
      <c r="EG414" s="251"/>
      <c r="EH414" s="48">
        <v>16.875</v>
      </c>
      <c r="EI414" s="33">
        <f t="shared" si="468"/>
        <v>0</v>
      </c>
      <c r="EJ414" s="33">
        <f>Gen_Cons_Horario!B6272</f>
        <v>0</v>
      </c>
      <c r="EK414" s="35">
        <f t="shared" si="505"/>
        <v>0</v>
      </c>
      <c r="EL414" s="116">
        <f>IF(AND(EK414&gt;0,EK414*$B$4+ER413&lt;=$B$2*'SFV+BESS'!$I$9,EK414&lt;'SFV+BESS'!$I$7), EK414*$B$4, IF(AND(EK414&gt;0,EK414*$B$4+ER413&gt;$B$2*'SFV+BESS'!$I$9,EK414*$B$4&lt;'SFV+BESS'!$I$7),$B$2*'SFV+BESS'!$I$9-ER413,IF(AND(EK414&gt;0,EK414*$B$4+ER413&gt;$B$2*'SFV+BESS'!$I$9,EK414*$B$4&gt;'SFV+BESS'!$I$7,ER413&lt;$B$2*'SFV+BESS'!$I$9),$B$2*'SFV+BESS'!$I$9-ER413,IF(AND(EK414&gt;0,EK414*$B$4+ER413&lt;=$B$2*'SFV+BESS'!$I$9,EK414&gt;'SFV+BESS'!$I$7),'SFV+BESS'!$I$7,0))))</f>
        <v>0</v>
      </c>
      <c r="EM414" s="27">
        <f>IF(AND(EK414&lt;0,ER413+EK414/$B$5&gt;$H$2,-EK414/'Carga-Descarga Año'!$B$5&lt;'SFV+BESS'!$I$7),EK414/$B$5,IF(AND(EK414&lt;0,ER413+EK414/$B$5&gt;$H$2,-EK414/'Carga-Descarga Año'!$B$5&gt;'SFV+BESS'!$I$7),-'SFV+BESS'!$I$7,IF(AND(EK414&lt;0,ER413+EK414/$B$5&lt;$H$2),-MIN('SFV+BESS'!$I$7,ER413-$H$2),0)))</f>
        <v>0</v>
      </c>
      <c r="EN414" s="33"/>
      <c r="EO414" s="33">
        <f t="shared" si="453"/>
        <v>0</v>
      </c>
      <c r="EP414" s="27">
        <f t="shared" si="493"/>
        <v>0</v>
      </c>
      <c r="EQ414" s="27">
        <f t="shared" si="454"/>
        <v>0</v>
      </c>
      <c r="ER414" s="28">
        <f>IF((ER413+EL414+EM414)&gt;=$B$2*'SFV+BESS'!$I$9, $B$2*'SFV+BESS'!$I$9, (ER413+EL414+EM414))</f>
        <v>173.61249999999998</v>
      </c>
      <c r="ES414" s="110">
        <f t="shared" si="494"/>
        <v>0</v>
      </c>
      <c r="EX414" s="251"/>
      <c r="EY414" s="48">
        <v>16.875</v>
      </c>
      <c r="EZ414" s="33">
        <f t="shared" si="469"/>
        <v>0</v>
      </c>
      <c r="FA414" s="33">
        <f>Gen_Cons_Horario!B6992</f>
        <v>0</v>
      </c>
      <c r="FB414" s="35">
        <f t="shared" si="506"/>
        <v>0</v>
      </c>
      <c r="FC414" s="116">
        <f>IF(AND(FB414&gt;0,FB414*$B$4+FI413&lt;=$B$2*'SFV+BESS'!$I$9,FB414&lt;'SFV+BESS'!$I$7), FB414*$B$4, IF(AND(FB414&gt;0,FB414*$B$4+FI413&gt;$B$2*'SFV+BESS'!$I$9,FB414*$B$4&lt;'SFV+BESS'!$I$7),$B$2*'SFV+BESS'!$I$9-FI413,IF(AND(FB414&gt;0,FB414*$B$4+FI413&gt;$B$2*'SFV+BESS'!$I$9,FB414*$B$4&gt;'SFV+BESS'!$I$7,FI413&lt;$B$2*'SFV+BESS'!$I$9),$B$2*'SFV+BESS'!$I$9-FI413,IF(AND(FB414&gt;0,FB414*$B$4+FI413&lt;=$B$2*'SFV+BESS'!$I$9,FB414&gt;'SFV+BESS'!$I$7),'SFV+BESS'!$I$7,0))))</f>
        <v>0</v>
      </c>
      <c r="FD414" s="27">
        <f>IF(AND(FB414&lt;0,FI413+FB414/$B$5&gt;$H$2,-FB414/'Carga-Descarga Año'!$B$5&lt;'SFV+BESS'!$I$7),FB414/$B$5,IF(AND(FB414&lt;0,FI413+FB414/$B$5&gt;$H$2,-FB414/'Carga-Descarga Año'!$B$5&gt;'SFV+BESS'!$I$7),-'SFV+BESS'!$I$7,IF(AND(FB414&lt;0,FI413+FB414/$B$5&lt;$H$2),-MIN('SFV+BESS'!$I$7,FI413-$H$2),0)))</f>
        <v>0</v>
      </c>
      <c r="FE414" s="33"/>
      <c r="FF414" s="33">
        <f t="shared" si="455"/>
        <v>0</v>
      </c>
      <c r="FG414" s="27">
        <f t="shared" si="495"/>
        <v>0</v>
      </c>
      <c r="FH414" s="27">
        <f t="shared" si="456"/>
        <v>0</v>
      </c>
      <c r="FI414" s="28">
        <f>IF((FI413+FC414+FD414)&gt;=$B$2*'SFV+BESS'!$I$9, $B$2*'SFV+BESS'!$I$9, (FI413+FC414+FD414))</f>
        <v>173.61249999999998</v>
      </c>
      <c r="FJ414" s="110">
        <f t="shared" si="496"/>
        <v>0</v>
      </c>
      <c r="FO414" s="251"/>
      <c r="FP414" s="48">
        <v>16.875</v>
      </c>
      <c r="FQ414" s="33">
        <f t="shared" si="470"/>
        <v>0</v>
      </c>
      <c r="FR414" s="33">
        <f>Gen_Cons_Horario!B7736</f>
        <v>0</v>
      </c>
      <c r="FS414" s="35">
        <f t="shared" si="507"/>
        <v>0</v>
      </c>
      <c r="FT414" s="116">
        <f>IF(AND(FS414&gt;0,FS414*$B$4+FZ413&lt;=$B$2*'SFV+BESS'!$I$9,FS414&lt;'SFV+BESS'!$I$7), FS414*$B$4, IF(AND(FS414&gt;0,FS414*$B$4+FZ413&gt;$B$2*'SFV+BESS'!$I$9,FS414*$B$4&lt;'SFV+BESS'!$I$7),$B$2*'SFV+BESS'!$I$9-FZ413,IF(AND(FS414&gt;0,FS414*$B$4+FZ413&gt;$B$2*'SFV+BESS'!$I$9,FS414*$B$4&gt;'SFV+BESS'!$I$7,FZ413&lt;$B$2*'SFV+BESS'!$I$9),$B$2*'SFV+BESS'!$I$9-FZ413,IF(AND(FS414&gt;0,FS414*$B$4+FZ413&lt;=$B$2*'SFV+BESS'!$I$9,FS414&gt;'SFV+BESS'!$I$7),'SFV+BESS'!$I$7,0))))</f>
        <v>0</v>
      </c>
      <c r="FU414" s="27">
        <f>IF(AND(FS414&lt;0,FZ413+FS414/$B$5&gt;$H$2,-FS414/'Carga-Descarga Año'!$B$5&lt;'SFV+BESS'!$I$7),FS414/$B$5,IF(AND(FS414&lt;0,FZ413+FS414/$B$5&gt;$H$2,-FS414/'Carga-Descarga Año'!$B$5&gt;'SFV+BESS'!$I$7),-'SFV+BESS'!$I$7,IF(AND(FS414&lt;0,FZ413+FS414/$B$5&lt;$H$2),-MIN('SFV+BESS'!$I$7,FZ413-$H$2),0)))</f>
        <v>0</v>
      </c>
      <c r="FV414" s="33"/>
      <c r="FW414" s="33">
        <f t="shared" si="457"/>
        <v>0</v>
      </c>
      <c r="FX414" s="27">
        <f t="shared" si="497"/>
        <v>0</v>
      </c>
      <c r="FY414" s="27">
        <f t="shared" si="458"/>
        <v>0</v>
      </c>
      <c r="FZ414" s="28">
        <f>IF((FZ413+FT414+FU414)&gt;=$B$2*'SFV+BESS'!$I$9, $B$2*'SFV+BESS'!$I$9, (FZ413+FT414+FU414))</f>
        <v>173.61249999999998</v>
      </c>
      <c r="GA414" s="110">
        <f t="shared" si="498"/>
        <v>0</v>
      </c>
      <c r="GF414" s="251"/>
      <c r="GG414" s="48">
        <v>16.875</v>
      </c>
      <c r="GH414" s="33">
        <f t="shared" si="471"/>
        <v>0</v>
      </c>
      <c r="GI414" s="33">
        <f>Gen_Cons_Horario!B8456</f>
        <v>0</v>
      </c>
      <c r="GJ414" s="35">
        <f t="shared" si="513"/>
        <v>0</v>
      </c>
      <c r="GK414" s="116">
        <f>IF(AND(GJ414&gt;0,GJ414*$B$4+GQ413&lt;=$B$2*'SFV+BESS'!$I$9,GJ414&lt;'SFV+BESS'!$I$7), GJ414*$B$4, IF(AND(GJ414&gt;0,GJ414*$B$4+GQ413&gt;$B$2*'SFV+BESS'!$I$9,GJ414*$B$4&lt;'SFV+BESS'!$I$7),$B$2*'SFV+BESS'!$I$9-GQ413,IF(AND(GJ414&gt;0,GJ414*$B$4+GQ413&gt;$B$2*'SFV+BESS'!$I$9,GJ414*$B$4&gt;'SFV+BESS'!$I$7,GQ413&lt;$B$2*'SFV+BESS'!$I$9),$B$2*'SFV+BESS'!$I$9-GQ413,IF(AND(GJ414&gt;0,GJ414*$B$4+GQ413&lt;=$B$2*'SFV+BESS'!$I$9,GJ414&gt;'SFV+BESS'!$I$7),'SFV+BESS'!$I$7,0))))</f>
        <v>0</v>
      </c>
      <c r="GL414" s="27">
        <f>IF(AND(GJ414&lt;0,GQ413+GJ414/$B$5&gt;$H$2,-GJ414/'Carga-Descarga Año'!$B$5&lt;'SFV+BESS'!$I$7),GJ414/$B$5,IF(AND(GJ414&lt;0,GQ413+GJ414/$B$5&gt;$H$2,-GJ414/'Carga-Descarga Año'!$B$5&gt;'SFV+BESS'!$I$7),-'SFV+BESS'!$I$7,IF(AND(GJ414&lt;0,GQ413+GJ414/$B$5&lt;$H$2),-MIN('SFV+BESS'!$I$7,GQ413-$H$2),0)))</f>
        <v>0</v>
      </c>
      <c r="GM414" s="33"/>
      <c r="GN414" s="33">
        <f t="shared" si="459"/>
        <v>0</v>
      </c>
      <c r="GO414" s="27">
        <f t="shared" si="499"/>
        <v>0</v>
      </c>
      <c r="GP414" s="27">
        <f t="shared" si="460"/>
        <v>0</v>
      </c>
      <c r="GQ414" s="28">
        <f>IF((GQ413+GK414+GL414)&gt;=$B$2*'SFV+BESS'!$I$9, $B$2*'SFV+BESS'!$I$9, (GQ413+GK414+GL414))</f>
        <v>173.61249999999998</v>
      </c>
      <c r="GR414" s="110">
        <f t="shared" si="500"/>
        <v>0</v>
      </c>
    </row>
    <row r="415" spans="1:200">
      <c r="A415" s="249"/>
      <c r="B415" s="48">
        <v>16.9166666666667</v>
      </c>
      <c r="C415" s="38">
        <f t="shared" si="442"/>
        <v>0</v>
      </c>
      <c r="D415" s="2">
        <f>Gen_Cons_Horario!B441</f>
        <v>0</v>
      </c>
      <c r="E415" s="140">
        <f t="shared" si="472"/>
        <v>0</v>
      </c>
      <c r="F415" s="116">
        <f>IF(AND(E415&gt;0,E415*$B$4+L414&lt;=$B$2*'SFV+BESS'!$I$9,E415&lt;'SFV+BESS'!$I$7), E415*$B$4, IF(AND(E415&gt;0,E415*$B$4+L414&gt;$B$2*'SFV+BESS'!$I$9,E415*$B$4&lt;'SFV+BESS'!$I$7),$B$2*'SFV+BESS'!$I$9-L414,IF(AND(E415&gt;0,E415*$B$4+L414&gt;$B$2*'SFV+BESS'!$I$9,E415*$B$4&gt;'SFV+BESS'!$I$7,L414&lt;$B$2*'SFV+BESS'!$I$9),$B$2*'SFV+BESS'!$I$9-L414,IF(AND(E415&gt;0,E415*$B$4+L414&lt;=$B$2*'SFV+BESS'!$I$9,E415&gt;'SFV+BESS'!$I$7),'SFV+BESS'!$I$7,0))))</f>
        <v>0</v>
      </c>
      <c r="G415" s="27">
        <f>IF(AND(E415&lt;0,L414+E415/$B$5&gt;$H$2,-E415/'Carga-Descarga Año'!$B$5&lt;'SFV+BESS'!$I$7),E415/$B$5,IF(AND(E415&lt;0,L414+E415/$B$5&gt;$H$2,-E415/'Carga-Descarga Año'!$B$5&gt;'SFV+BESS'!$I$7),-'SFV+BESS'!$I$7,IF(AND(E415&lt;0,L414+E415/$B$5&lt;$H$2),-MIN('SFV+BESS'!$I$7,L414-$H$2),0)))</f>
        <v>0</v>
      </c>
      <c r="I415" s="38">
        <f t="shared" si="473"/>
        <v>0</v>
      </c>
      <c r="J415" s="27">
        <f t="shared" si="475"/>
        <v>0</v>
      </c>
      <c r="K415" s="27">
        <f t="shared" si="474"/>
        <v>0</v>
      </c>
      <c r="L415" s="28">
        <f>IF((L414+F415+G415)&gt;=$B$2*'SFV+BESS'!$I$9, $B$2*'SFV+BESS'!$I$9, (L414+F415+G415))</f>
        <v>79.231115668796519</v>
      </c>
      <c r="M415" s="110">
        <f t="shared" si="476"/>
        <v>0</v>
      </c>
      <c r="R415" s="251"/>
      <c r="S415" s="48">
        <v>16.9166666666667</v>
      </c>
      <c r="T415" s="2">
        <f t="shared" si="461"/>
        <v>0</v>
      </c>
      <c r="U415" s="2">
        <f>Gen_Cons_Horario!B1185</f>
        <v>0</v>
      </c>
      <c r="V415" s="35">
        <f t="shared" si="508"/>
        <v>0</v>
      </c>
      <c r="W415" s="116">
        <f>IF(AND(V415&gt;0,V415*$B$4+AC414&lt;=$B$2*'SFV+BESS'!$I$9,V415&lt;'SFV+BESS'!$I$7), V415*$B$4, IF(AND(V415&gt;0,V415*$B$4+AC414&gt;$B$2*'SFV+BESS'!$I$9,V415*$B$4&lt;'SFV+BESS'!$I$7),$B$2*'SFV+BESS'!$I$9-AC414,IF(AND(V415&gt;0,V415*$B$4+AC414&gt;$B$2*'SFV+BESS'!$I$9,V415*$B$4&gt;'SFV+BESS'!$I$7,AC414&lt;$B$2*'SFV+BESS'!$I$9),$B$2*'SFV+BESS'!$I$9-AC414,IF(AND(V415&gt;0,V415*$B$4+AC414&lt;=$B$2*'SFV+BESS'!$I$9,V415&gt;'SFV+BESS'!$I$7),'SFV+BESS'!$I$7,0))))</f>
        <v>0</v>
      </c>
      <c r="X415" s="27">
        <f>IF(AND(V415&lt;0,AC414+V415/$B$5&gt;$H$2,-V415/'Carga-Descarga Año'!$B$5&lt;'SFV+BESS'!$I$7),V415/$B$5,IF(AND(V415&lt;0,AC414+V415/$B$5&gt;$H$2,-V415/'Carga-Descarga Año'!$B$5&gt;'SFV+BESS'!$I$7),-'SFV+BESS'!$I$7,IF(AND(V415&lt;0,AC414+V415/$B$5&lt;$H$2),-MIN('SFV+BESS'!$I$7,AC414-$H$2),0)))</f>
        <v>0</v>
      </c>
      <c r="Z415" s="33">
        <f t="shared" si="502"/>
        <v>0</v>
      </c>
      <c r="AA415" s="27">
        <f t="shared" si="477"/>
        <v>0</v>
      </c>
      <c r="AB415" s="27">
        <f t="shared" si="501"/>
        <v>0</v>
      </c>
      <c r="AC415" s="28">
        <f>IF((AC414+W415+X415)&gt;=$B$2*'SFV+BESS'!$I$9, $B$2*'SFV+BESS'!$I$9, (AC414+W415+X415))</f>
        <v>173.61249999999998</v>
      </c>
      <c r="AD415" s="110">
        <f t="shared" si="478"/>
        <v>0</v>
      </c>
      <c r="AI415" s="251"/>
      <c r="AJ415" s="48">
        <v>16.9166666666667</v>
      </c>
      <c r="AK415" s="52">
        <f t="shared" si="462"/>
        <v>0</v>
      </c>
      <c r="AL415" s="33">
        <f>Gen_Cons_Horario!B1857</f>
        <v>0</v>
      </c>
      <c r="AM415" s="35">
        <f t="shared" si="509"/>
        <v>0</v>
      </c>
      <c r="AN415" s="116">
        <f>IF(AND(AM415&gt;0,AM415*$B$4+AT414&lt;=$B$2*'SFV+BESS'!$I$9,AM415&lt;'SFV+BESS'!$I$7), AM415*$B$4, IF(AND(AM415&gt;0,AM415*$B$4+AT414&gt;$B$2*'SFV+BESS'!$I$9,AM415*$B$4&lt;'SFV+BESS'!$I$7),$B$2*'SFV+BESS'!$I$9-AT414,IF(AND(AM415&gt;0,AM415*$B$4+AT414&gt;$B$2*'SFV+BESS'!$I$9,AM415*$B$4&gt;'SFV+BESS'!$I$7,AT414&lt;$B$2*'SFV+BESS'!$I$9),$B$2*'SFV+BESS'!$I$9-AT414,IF(AND(AM415&gt;0,AM415*$B$4+AT414&lt;=$B$2*'SFV+BESS'!$I$9,AM415&gt;'SFV+BESS'!$I$7),'SFV+BESS'!$I$7,0))))</f>
        <v>0</v>
      </c>
      <c r="AO415" s="27">
        <f>IF(AND(AM415&lt;0,AT414+AM415/$B$5&gt;$H$2,-AM415/'Carga-Descarga Año'!$B$5&lt;'SFV+BESS'!$I$7),AM415/$B$5,IF(AND(AM415&lt;0,AT414+AM415/$B$5&gt;$H$2,-AM415/'Carga-Descarga Año'!$B$5&gt;'SFV+BESS'!$I$7),-'SFV+BESS'!$I$7,IF(AND(AM415&lt;0,AT414+AM415/$B$5&lt;$H$2),-MIN('SFV+BESS'!$I$7,AT414-$H$2),0)))</f>
        <v>0</v>
      </c>
      <c r="AP415" s="33"/>
      <c r="AQ415" s="33">
        <f t="shared" si="443"/>
        <v>0</v>
      </c>
      <c r="AR415" s="27">
        <f t="shared" si="479"/>
        <v>0</v>
      </c>
      <c r="AS415" s="27">
        <f t="shared" si="444"/>
        <v>0</v>
      </c>
      <c r="AT415" s="28">
        <f>IF((AT414+AN415+AO415)&gt;=$B$2*'SFV+BESS'!$I$9, $B$2*'SFV+BESS'!$I$9, (AT414+AN415+AO415))</f>
        <v>173.61249999999998</v>
      </c>
      <c r="AU415" s="110">
        <f t="shared" si="480"/>
        <v>0</v>
      </c>
      <c r="AZ415" s="251"/>
      <c r="BA415" s="48">
        <v>16.9166666666667</v>
      </c>
      <c r="BB415" s="33">
        <f t="shared" si="463"/>
        <v>0</v>
      </c>
      <c r="BC415" s="33">
        <f>Gen_Cons_Horario!B2601</f>
        <v>0</v>
      </c>
      <c r="BD415" s="35">
        <f t="shared" si="510"/>
        <v>0</v>
      </c>
      <c r="BE415" s="116">
        <f>IF(AND(BD415&gt;0,BD415*$B$4+BK414&lt;=$B$2*'SFV+BESS'!$I$9,BD415&lt;'SFV+BESS'!$I$7), BD415*$B$4, IF(AND(BD415&gt;0,BD415*$B$4+BK414&gt;$B$2*'SFV+BESS'!$I$9,BD415*$B$4&lt;'SFV+BESS'!$I$7),$B$2*'SFV+BESS'!$I$9-BK414,IF(AND(BD415&gt;0,BD415*$B$4+BK414&gt;$B$2*'SFV+BESS'!$I$9,BD415*$B$4&gt;'SFV+BESS'!$I$7,BK414&lt;$B$2*'SFV+BESS'!$I$9),$B$2*'SFV+BESS'!$I$9-BK414,IF(AND(BD415&gt;0,BD415*$B$4+BK414&lt;=$B$2*'SFV+BESS'!$I$9,BD415&gt;'SFV+BESS'!$I$7),'SFV+BESS'!$I$7,0))))</f>
        <v>0</v>
      </c>
      <c r="BF415" s="27">
        <f>IF(AND(BD415&lt;0,BK414+BD415/$B$5&gt;$H$2,-BD415/'Carga-Descarga Año'!$B$5&lt;'SFV+BESS'!$I$7),BD415/$B$5,IF(AND(BD415&lt;0,BK414+BD415/$B$5&gt;$H$2,-BD415/'Carga-Descarga Año'!$B$5&gt;'SFV+BESS'!$I$7),-'SFV+BESS'!$I$7,IF(AND(BD415&lt;0,BK414+BD415/$B$5&lt;$H$2),-MIN('SFV+BESS'!$I$7,BK414-$H$2),0)))</f>
        <v>0</v>
      </c>
      <c r="BG415" s="33"/>
      <c r="BH415" s="33">
        <f t="shared" si="445"/>
        <v>0</v>
      </c>
      <c r="BI415" s="27">
        <f t="shared" si="481"/>
        <v>0</v>
      </c>
      <c r="BJ415" s="27">
        <f t="shared" si="446"/>
        <v>0</v>
      </c>
      <c r="BK415" s="28">
        <f>IF((BK414+BE415+BF415)&gt;=$B$2*'SFV+BESS'!$I$9, $B$2*'SFV+BESS'!$I$9, (BK414+BE415+BF415))</f>
        <v>173.61249999999998</v>
      </c>
      <c r="BL415" s="110">
        <f t="shared" si="482"/>
        <v>0</v>
      </c>
      <c r="BQ415" s="251"/>
      <c r="BR415" s="48">
        <v>16.9166666666667</v>
      </c>
      <c r="BS415" s="33">
        <f t="shared" si="464"/>
        <v>0</v>
      </c>
      <c r="BT415" s="33">
        <f>Gen_Cons_Horario!B3321</f>
        <v>0</v>
      </c>
      <c r="BU415" s="35">
        <f t="shared" si="511"/>
        <v>0</v>
      </c>
      <c r="BV415" s="116">
        <f>IF(AND(BU415&gt;0,BU415*$B$4+CB414&lt;=$B$2*'SFV+BESS'!$I$9,BU415&lt;'SFV+BESS'!$I$7), BU415*$B$4, IF(AND(BU415&gt;0,BU415*$B$4+CB414&gt;$B$2*'SFV+BESS'!$I$9,BU415*$B$4&lt;'SFV+BESS'!$I$7),$B$2*'SFV+BESS'!$I$9-CB414,IF(AND(BU415&gt;0,BU415*$B$4+CB414&gt;$B$2*'SFV+BESS'!$I$9,BU415*$B$4&gt;'SFV+BESS'!$I$7,CB414&lt;$B$2*'SFV+BESS'!$I$9),$B$2*'SFV+BESS'!$I$9-CB414,IF(AND(BU415&gt;0,BU415*$B$4+CB414&lt;=$B$2*'SFV+BESS'!$I$9,BU415&gt;'SFV+BESS'!$I$7),'SFV+BESS'!$I$7,0))))</f>
        <v>0</v>
      </c>
      <c r="BW415" s="27">
        <f>IF(AND(BU415&lt;0,CB414+BU415/$B$5&gt;$H$2,-BU415/'Carga-Descarga Año'!$B$5&lt;'SFV+BESS'!$I$7),BU415/$B$5,IF(AND(BU415&lt;0,CB414+BU415/$B$5&gt;$H$2,-BU415/'Carga-Descarga Año'!$B$5&gt;'SFV+BESS'!$I$7),-'SFV+BESS'!$I$7,IF(AND(BU415&lt;0,CB414+BU415/$B$5&lt;$H$2),-MIN('SFV+BESS'!$I$7,CB414-$H$2),0)))</f>
        <v>0</v>
      </c>
      <c r="BX415" s="33"/>
      <c r="BY415" s="33">
        <f t="shared" si="447"/>
        <v>0</v>
      </c>
      <c r="BZ415" s="27">
        <f t="shared" si="483"/>
        <v>0</v>
      </c>
      <c r="CA415" s="27">
        <f t="shared" si="484"/>
        <v>0</v>
      </c>
      <c r="CB415" s="28">
        <f>IF((CB414+BV415+BW415)&gt;=$B$2*'SFV+BESS'!$I$9, $B$2*'SFV+BESS'!$I$9, (CB414+BV415+BW415))</f>
        <v>173.61249999999998</v>
      </c>
      <c r="CC415" s="110">
        <f t="shared" si="485"/>
        <v>0</v>
      </c>
      <c r="CH415" s="251"/>
      <c r="CI415" s="48">
        <v>16.9166666666667</v>
      </c>
      <c r="CJ415" s="33">
        <f t="shared" si="465"/>
        <v>0</v>
      </c>
      <c r="CK415" s="33">
        <f>Gen_Cons_Horario!B4065</f>
        <v>0</v>
      </c>
      <c r="CL415" s="35">
        <f t="shared" si="512"/>
        <v>0</v>
      </c>
      <c r="CM415" s="116">
        <f>IF(AND(CL415&gt;0,CL415*$B$4+CS414&lt;=$B$2*'SFV+BESS'!$I$9,CL415&lt;'SFV+BESS'!$I$7), CL415*$B$4, IF(AND(CL415&gt;0,CL415*$B$4+CS414&gt;$B$2*'SFV+BESS'!$I$9,CL415*$B$4&lt;'SFV+BESS'!$I$7),$B$2*'SFV+BESS'!$I$9-CS414,IF(AND(CL415&gt;0,CL415*$B$4+CS414&gt;$B$2*'SFV+BESS'!$I$9,CL415*$B$4&gt;'SFV+BESS'!$I$7,CS414&lt;$B$2*'SFV+BESS'!$I$9),$B$2*'SFV+BESS'!$I$9-CS414,IF(AND(CL415&gt;0,CL415*$B$4+CS414&lt;=$B$2*'SFV+BESS'!$I$9,CL415&gt;'SFV+BESS'!$I$7),'SFV+BESS'!$I$7,0))))</f>
        <v>0</v>
      </c>
      <c r="CN415" s="27">
        <f>IF(AND(CL415&lt;0,CS414+CL415/$B$5&gt;$H$2,-CL415/'Carga-Descarga Año'!$B$5&lt;'SFV+BESS'!$I$7),CL415/$B$5,IF(AND(CL415&lt;0,CS414+CL415/$B$5&gt;$H$2,-CL415/'Carga-Descarga Año'!$B$5&gt;'SFV+BESS'!$I$7),-'SFV+BESS'!$I$7,IF(AND(CL415&lt;0,CS414+CL415/$B$5&lt;$H$2),-MIN('SFV+BESS'!$I$7,CS414-$H$2),0)))</f>
        <v>0</v>
      </c>
      <c r="CO415" s="33"/>
      <c r="CP415" s="33">
        <f t="shared" si="448"/>
        <v>0</v>
      </c>
      <c r="CQ415" s="27">
        <f t="shared" si="486"/>
        <v>0</v>
      </c>
      <c r="CR415" s="27">
        <f t="shared" si="449"/>
        <v>0</v>
      </c>
      <c r="CS415" s="28">
        <f>IF((CS414+CM415+CN415)&gt;=$B$2*'SFV+BESS'!$I$9, $B$2*'SFV+BESS'!$I$9, (CS414+CM415+CN415))</f>
        <v>173.61249999999998</v>
      </c>
      <c r="CT415" s="110">
        <f t="shared" si="487"/>
        <v>0</v>
      </c>
      <c r="CY415" s="251"/>
      <c r="CZ415" s="48">
        <v>16.9166666666667</v>
      </c>
      <c r="DA415" s="33">
        <f t="shared" si="466"/>
        <v>0</v>
      </c>
      <c r="DB415" s="33">
        <f>Gen_Cons_Horario!B4785</f>
        <v>0</v>
      </c>
      <c r="DC415" s="35">
        <f t="shared" si="503"/>
        <v>0</v>
      </c>
      <c r="DD415" s="116">
        <f>IF(AND(DC415&gt;0,DC415*$B$4+DJ414&lt;=$B$2*'SFV+BESS'!$I$9,DC415&lt;'SFV+BESS'!$I$7), DC415*$B$4, IF(AND(DC415&gt;0,DC415*$B$4+DJ414&gt;$B$2*'SFV+BESS'!$I$9,DC415*$B$4&lt;'SFV+BESS'!$I$7),$B$2*'SFV+BESS'!$I$9-DJ414,IF(AND(DC415&gt;0,DC415*$B$4+DJ414&gt;$B$2*'SFV+BESS'!$I$9,DC415*$B$4&gt;'SFV+BESS'!$I$7,DJ414&lt;$B$2*'SFV+BESS'!$I$9),$B$2*'SFV+BESS'!$I$9-DJ414,IF(AND(DC415&gt;0,DC415*$B$4+DJ414&lt;=$B$2*'SFV+BESS'!$I$9,DC415&gt;'SFV+BESS'!$I$7),'SFV+BESS'!$I$7,0))))</f>
        <v>0</v>
      </c>
      <c r="DE415" s="27">
        <f>IF(AND(DC415&lt;0,DJ414+DC415/$B$5&gt;$H$2,-DC415/'Carga-Descarga Año'!$B$5&lt;'SFV+BESS'!$I$7),DC415/$B$5,IF(AND(DC415&lt;0,DJ414+DC415/$B$5&gt;$H$2,-DC415/'Carga-Descarga Año'!$B$5&gt;'SFV+BESS'!$I$7),-'SFV+BESS'!$I$7,IF(AND(DC415&lt;0,DJ414+DC415/$B$5&lt;$H$2),-MIN('SFV+BESS'!$I$7,DJ414-$H$2),0)))</f>
        <v>0</v>
      </c>
      <c r="DF415" s="33"/>
      <c r="DG415" s="33">
        <f t="shared" si="450"/>
        <v>0</v>
      </c>
      <c r="DH415" s="27">
        <f t="shared" si="488"/>
        <v>0</v>
      </c>
      <c r="DI415" s="27">
        <f t="shared" si="489"/>
        <v>0</v>
      </c>
      <c r="DJ415" s="28">
        <f>IF((DJ414+DD415+DE415)&gt;=$B$2*'SFV+BESS'!$I$9, $B$2*'SFV+BESS'!$I$9, (DJ414+DD415+DE415))</f>
        <v>173.61249999999998</v>
      </c>
      <c r="DK415" s="110">
        <f t="shared" si="490"/>
        <v>0</v>
      </c>
      <c r="DP415" s="251"/>
      <c r="DQ415" s="48">
        <v>16.9166666666667</v>
      </c>
      <c r="DR415" s="33">
        <f t="shared" si="467"/>
        <v>0</v>
      </c>
      <c r="DS415" s="33">
        <f>Gen_Cons_Horario!B5529</f>
        <v>0</v>
      </c>
      <c r="DT415" s="35">
        <f t="shared" si="504"/>
        <v>0</v>
      </c>
      <c r="DU415" s="116">
        <f>IF(AND(DT415&gt;0,DT415*$B$4+EA414&lt;=$B$2*'SFV+BESS'!$I$9,DT415&lt;'SFV+BESS'!$I$7), DT415*$B$4, IF(AND(DT415&gt;0,DT415*$B$4+EA414&gt;$B$2*'SFV+BESS'!$I$9,DT415*$B$4&lt;'SFV+BESS'!$I$7),$B$2*'SFV+BESS'!$I$9-EA414,IF(AND(DT415&gt;0,DT415*$B$4+EA414&gt;$B$2*'SFV+BESS'!$I$9,DT415*$B$4&gt;'SFV+BESS'!$I$7,EA414&lt;$B$2*'SFV+BESS'!$I$9),$B$2*'SFV+BESS'!$I$9-EA414,IF(AND(DT415&gt;0,DT415*$B$4+EA414&lt;=$B$2*'SFV+BESS'!$I$9,DT415&gt;'SFV+BESS'!$I$7),'SFV+BESS'!$I$7,0))))</f>
        <v>0</v>
      </c>
      <c r="DV415" s="27">
        <f>IF(AND(DT415&lt;0,EA414+DT415/$B$5&gt;$H$2,-DT415/'Carga-Descarga Año'!$B$5&lt;'SFV+BESS'!$I$7),DT415/$B$5,IF(AND(DT415&lt;0,EA414+DT415/$B$5&gt;$H$2,-DT415/'Carga-Descarga Año'!$B$5&gt;'SFV+BESS'!$I$7),-'SFV+BESS'!$I$7,IF(AND(DT415&lt;0,EA414+DT415/$B$5&lt;$H$2),-MIN('SFV+BESS'!$I$7,EA414-$H$2),0)))</f>
        <v>0</v>
      </c>
      <c r="DW415" s="33"/>
      <c r="DX415" s="33">
        <f t="shared" si="451"/>
        <v>0</v>
      </c>
      <c r="DY415" s="27">
        <f t="shared" si="491"/>
        <v>0</v>
      </c>
      <c r="DZ415" s="27">
        <f t="shared" si="452"/>
        <v>0</v>
      </c>
      <c r="EA415" s="28">
        <f>IF((EA414+DU415+DV415)&gt;=$B$2*'SFV+BESS'!$I$9, $B$2*'SFV+BESS'!$I$9, (EA414+DU415+DV415))</f>
        <v>173.61249999999998</v>
      </c>
      <c r="EB415" s="110">
        <f t="shared" si="492"/>
        <v>0</v>
      </c>
      <c r="EG415" s="251"/>
      <c r="EH415" s="48">
        <v>16.9166666666667</v>
      </c>
      <c r="EI415" s="33">
        <f t="shared" si="468"/>
        <v>0</v>
      </c>
      <c r="EJ415" s="33">
        <f>Gen_Cons_Horario!B6273</f>
        <v>0</v>
      </c>
      <c r="EK415" s="35">
        <f t="shared" si="505"/>
        <v>0</v>
      </c>
      <c r="EL415" s="116">
        <f>IF(AND(EK415&gt;0,EK415*$B$4+ER414&lt;=$B$2*'SFV+BESS'!$I$9,EK415&lt;'SFV+BESS'!$I$7), EK415*$B$4, IF(AND(EK415&gt;0,EK415*$B$4+ER414&gt;$B$2*'SFV+BESS'!$I$9,EK415*$B$4&lt;'SFV+BESS'!$I$7),$B$2*'SFV+BESS'!$I$9-ER414,IF(AND(EK415&gt;0,EK415*$B$4+ER414&gt;$B$2*'SFV+BESS'!$I$9,EK415*$B$4&gt;'SFV+BESS'!$I$7,ER414&lt;$B$2*'SFV+BESS'!$I$9),$B$2*'SFV+BESS'!$I$9-ER414,IF(AND(EK415&gt;0,EK415*$B$4+ER414&lt;=$B$2*'SFV+BESS'!$I$9,EK415&gt;'SFV+BESS'!$I$7),'SFV+BESS'!$I$7,0))))</f>
        <v>0</v>
      </c>
      <c r="EM415" s="27">
        <f>IF(AND(EK415&lt;0,ER414+EK415/$B$5&gt;$H$2,-EK415/'Carga-Descarga Año'!$B$5&lt;'SFV+BESS'!$I$7),EK415/$B$5,IF(AND(EK415&lt;0,ER414+EK415/$B$5&gt;$H$2,-EK415/'Carga-Descarga Año'!$B$5&gt;'SFV+BESS'!$I$7),-'SFV+BESS'!$I$7,IF(AND(EK415&lt;0,ER414+EK415/$B$5&lt;$H$2),-MIN('SFV+BESS'!$I$7,ER414-$H$2),0)))</f>
        <v>0</v>
      </c>
      <c r="EN415" s="33"/>
      <c r="EO415" s="33">
        <f t="shared" si="453"/>
        <v>0</v>
      </c>
      <c r="EP415" s="27">
        <f t="shared" si="493"/>
        <v>0</v>
      </c>
      <c r="EQ415" s="27">
        <f t="shared" si="454"/>
        <v>0</v>
      </c>
      <c r="ER415" s="28">
        <f>IF((ER414+EL415+EM415)&gt;=$B$2*'SFV+BESS'!$I$9, $B$2*'SFV+BESS'!$I$9, (ER414+EL415+EM415))</f>
        <v>173.61249999999998</v>
      </c>
      <c r="ES415" s="110">
        <f t="shared" si="494"/>
        <v>0</v>
      </c>
      <c r="EX415" s="251"/>
      <c r="EY415" s="48">
        <v>16.9166666666667</v>
      </c>
      <c r="EZ415" s="33">
        <f t="shared" si="469"/>
        <v>0</v>
      </c>
      <c r="FA415" s="33">
        <f>Gen_Cons_Horario!B6993</f>
        <v>0</v>
      </c>
      <c r="FB415" s="35">
        <f t="shared" si="506"/>
        <v>0</v>
      </c>
      <c r="FC415" s="116">
        <f>IF(AND(FB415&gt;0,FB415*$B$4+FI414&lt;=$B$2*'SFV+BESS'!$I$9,FB415&lt;'SFV+BESS'!$I$7), FB415*$B$4, IF(AND(FB415&gt;0,FB415*$B$4+FI414&gt;$B$2*'SFV+BESS'!$I$9,FB415*$B$4&lt;'SFV+BESS'!$I$7),$B$2*'SFV+BESS'!$I$9-FI414,IF(AND(FB415&gt;0,FB415*$B$4+FI414&gt;$B$2*'SFV+BESS'!$I$9,FB415*$B$4&gt;'SFV+BESS'!$I$7,FI414&lt;$B$2*'SFV+BESS'!$I$9),$B$2*'SFV+BESS'!$I$9-FI414,IF(AND(FB415&gt;0,FB415*$B$4+FI414&lt;=$B$2*'SFV+BESS'!$I$9,FB415&gt;'SFV+BESS'!$I$7),'SFV+BESS'!$I$7,0))))</f>
        <v>0</v>
      </c>
      <c r="FD415" s="27">
        <f>IF(AND(FB415&lt;0,FI414+FB415/$B$5&gt;$H$2,-FB415/'Carga-Descarga Año'!$B$5&lt;'SFV+BESS'!$I$7),FB415/$B$5,IF(AND(FB415&lt;0,FI414+FB415/$B$5&gt;$H$2,-FB415/'Carga-Descarga Año'!$B$5&gt;'SFV+BESS'!$I$7),-'SFV+BESS'!$I$7,IF(AND(FB415&lt;0,FI414+FB415/$B$5&lt;$H$2),-MIN('SFV+BESS'!$I$7,FI414-$H$2),0)))</f>
        <v>0</v>
      </c>
      <c r="FE415" s="33"/>
      <c r="FF415" s="33">
        <f t="shared" si="455"/>
        <v>0</v>
      </c>
      <c r="FG415" s="27">
        <f t="shared" si="495"/>
        <v>0</v>
      </c>
      <c r="FH415" s="27">
        <f t="shared" si="456"/>
        <v>0</v>
      </c>
      <c r="FI415" s="28">
        <f>IF((FI414+FC415+FD415)&gt;=$B$2*'SFV+BESS'!$I$9, $B$2*'SFV+BESS'!$I$9, (FI414+FC415+FD415))</f>
        <v>173.61249999999998</v>
      </c>
      <c r="FJ415" s="110">
        <f t="shared" si="496"/>
        <v>0</v>
      </c>
      <c r="FO415" s="251"/>
      <c r="FP415" s="48">
        <v>16.9166666666667</v>
      </c>
      <c r="FQ415" s="33">
        <f t="shared" si="470"/>
        <v>0</v>
      </c>
      <c r="FR415" s="33">
        <f>Gen_Cons_Horario!B7737</f>
        <v>0</v>
      </c>
      <c r="FS415" s="35">
        <f t="shared" si="507"/>
        <v>0</v>
      </c>
      <c r="FT415" s="116">
        <f>IF(AND(FS415&gt;0,FS415*$B$4+FZ414&lt;=$B$2*'SFV+BESS'!$I$9,FS415&lt;'SFV+BESS'!$I$7), FS415*$B$4, IF(AND(FS415&gt;0,FS415*$B$4+FZ414&gt;$B$2*'SFV+BESS'!$I$9,FS415*$B$4&lt;'SFV+BESS'!$I$7),$B$2*'SFV+BESS'!$I$9-FZ414,IF(AND(FS415&gt;0,FS415*$B$4+FZ414&gt;$B$2*'SFV+BESS'!$I$9,FS415*$B$4&gt;'SFV+BESS'!$I$7,FZ414&lt;$B$2*'SFV+BESS'!$I$9),$B$2*'SFV+BESS'!$I$9-FZ414,IF(AND(FS415&gt;0,FS415*$B$4+FZ414&lt;=$B$2*'SFV+BESS'!$I$9,FS415&gt;'SFV+BESS'!$I$7),'SFV+BESS'!$I$7,0))))</f>
        <v>0</v>
      </c>
      <c r="FU415" s="27">
        <f>IF(AND(FS415&lt;0,FZ414+FS415/$B$5&gt;$H$2,-FS415/'Carga-Descarga Año'!$B$5&lt;'SFV+BESS'!$I$7),FS415/$B$5,IF(AND(FS415&lt;0,FZ414+FS415/$B$5&gt;$H$2,-FS415/'Carga-Descarga Año'!$B$5&gt;'SFV+BESS'!$I$7),-'SFV+BESS'!$I$7,IF(AND(FS415&lt;0,FZ414+FS415/$B$5&lt;$H$2),-MIN('SFV+BESS'!$I$7,FZ414-$H$2),0)))</f>
        <v>0</v>
      </c>
      <c r="FV415" s="33"/>
      <c r="FW415" s="33">
        <f t="shared" si="457"/>
        <v>0</v>
      </c>
      <c r="FX415" s="27">
        <f t="shared" si="497"/>
        <v>0</v>
      </c>
      <c r="FY415" s="27">
        <f t="shared" si="458"/>
        <v>0</v>
      </c>
      <c r="FZ415" s="28">
        <f>IF((FZ414+FT415+FU415)&gt;=$B$2*'SFV+BESS'!$I$9, $B$2*'SFV+BESS'!$I$9, (FZ414+FT415+FU415))</f>
        <v>173.61249999999998</v>
      </c>
      <c r="GA415" s="110">
        <f t="shared" si="498"/>
        <v>0</v>
      </c>
      <c r="GF415" s="251"/>
      <c r="GG415" s="48">
        <v>16.9166666666667</v>
      </c>
      <c r="GH415" s="33">
        <f t="shared" si="471"/>
        <v>0</v>
      </c>
      <c r="GI415" s="33">
        <f>Gen_Cons_Horario!B8457</f>
        <v>0</v>
      </c>
      <c r="GJ415" s="35">
        <f t="shared" si="513"/>
        <v>0</v>
      </c>
      <c r="GK415" s="116">
        <f>IF(AND(GJ415&gt;0,GJ415*$B$4+GQ414&lt;=$B$2*'SFV+BESS'!$I$9,GJ415&lt;'SFV+BESS'!$I$7), GJ415*$B$4, IF(AND(GJ415&gt;0,GJ415*$B$4+GQ414&gt;$B$2*'SFV+BESS'!$I$9,GJ415*$B$4&lt;'SFV+BESS'!$I$7),$B$2*'SFV+BESS'!$I$9-GQ414,IF(AND(GJ415&gt;0,GJ415*$B$4+GQ414&gt;$B$2*'SFV+BESS'!$I$9,GJ415*$B$4&gt;'SFV+BESS'!$I$7,GQ414&lt;$B$2*'SFV+BESS'!$I$9),$B$2*'SFV+BESS'!$I$9-GQ414,IF(AND(GJ415&gt;0,GJ415*$B$4+GQ414&lt;=$B$2*'SFV+BESS'!$I$9,GJ415&gt;'SFV+BESS'!$I$7),'SFV+BESS'!$I$7,0))))</f>
        <v>0</v>
      </c>
      <c r="GL415" s="27">
        <f>IF(AND(GJ415&lt;0,GQ414+GJ415/$B$5&gt;$H$2,-GJ415/'Carga-Descarga Año'!$B$5&lt;'SFV+BESS'!$I$7),GJ415/$B$5,IF(AND(GJ415&lt;0,GQ414+GJ415/$B$5&gt;$H$2,-GJ415/'Carga-Descarga Año'!$B$5&gt;'SFV+BESS'!$I$7),-'SFV+BESS'!$I$7,IF(AND(GJ415&lt;0,GQ414+GJ415/$B$5&lt;$H$2),-MIN('SFV+BESS'!$I$7,GQ414-$H$2),0)))</f>
        <v>0</v>
      </c>
      <c r="GM415" s="33"/>
      <c r="GN415" s="33">
        <f t="shared" si="459"/>
        <v>0</v>
      </c>
      <c r="GO415" s="27">
        <f t="shared" si="499"/>
        <v>0</v>
      </c>
      <c r="GP415" s="27">
        <f t="shared" si="460"/>
        <v>0</v>
      </c>
      <c r="GQ415" s="28">
        <f>IF((GQ414+GK415+GL415)&gt;=$B$2*'SFV+BESS'!$I$9, $B$2*'SFV+BESS'!$I$9, (GQ414+GK415+GL415))</f>
        <v>173.61249999999998</v>
      </c>
      <c r="GR415" s="110">
        <f t="shared" si="500"/>
        <v>0</v>
      </c>
    </row>
    <row r="416" spans="1:200">
      <c r="A416" s="250"/>
      <c r="B416" s="48">
        <v>16.9583333333333</v>
      </c>
      <c r="C416" s="38">
        <f t="shared" si="442"/>
        <v>0</v>
      </c>
      <c r="D416" s="2">
        <f>Gen_Cons_Horario!B442</f>
        <v>0</v>
      </c>
      <c r="E416" s="140">
        <f t="shared" si="472"/>
        <v>0</v>
      </c>
      <c r="F416" s="116">
        <f>IF(AND(E416&gt;0,E416*$B$4+L415&lt;=$B$2*'SFV+BESS'!$I$9,E416&lt;'SFV+BESS'!$I$7), E416*$B$4, IF(AND(E416&gt;0,E416*$B$4+L415&gt;$B$2*'SFV+BESS'!$I$9,E416*$B$4&lt;'SFV+BESS'!$I$7),$B$2*'SFV+BESS'!$I$9-L415,IF(AND(E416&gt;0,E416*$B$4+L415&gt;$B$2*'SFV+BESS'!$I$9,E416*$B$4&gt;'SFV+BESS'!$I$7,L415&lt;$B$2*'SFV+BESS'!$I$9),$B$2*'SFV+BESS'!$I$9-L415,IF(AND(E416&gt;0,E416*$B$4+L415&lt;=$B$2*'SFV+BESS'!$I$9,E416&gt;'SFV+BESS'!$I$7),'SFV+BESS'!$I$7,0))))</f>
        <v>0</v>
      </c>
      <c r="G416" s="27">
        <f>IF(AND(E416&lt;0,L415+E416/$B$5&gt;$H$2,-E416/'Carga-Descarga Año'!$B$5&lt;'SFV+BESS'!$I$7),E416/$B$5,IF(AND(E416&lt;0,L415+E416/$B$5&gt;$H$2,-E416/'Carga-Descarga Año'!$B$5&gt;'SFV+BESS'!$I$7),-'SFV+BESS'!$I$7,IF(AND(E416&lt;0,L415+E416/$B$5&lt;$H$2),-MIN('SFV+BESS'!$I$7,L415-$H$2),0)))</f>
        <v>0</v>
      </c>
      <c r="I416" s="38">
        <f t="shared" si="473"/>
        <v>0</v>
      </c>
      <c r="J416" s="27">
        <f t="shared" si="475"/>
        <v>0</v>
      </c>
      <c r="K416" s="27">
        <f t="shared" si="474"/>
        <v>0</v>
      </c>
      <c r="L416" s="28">
        <f>IF((L415+F416+G416)&gt;=$B$2*'SFV+BESS'!$I$9, $B$2*'SFV+BESS'!$I$9, (L415+F416+G416))</f>
        <v>79.231115668796519</v>
      </c>
      <c r="M416" s="110">
        <f t="shared" si="476"/>
        <v>0</v>
      </c>
      <c r="R416" s="251"/>
      <c r="S416" s="48">
        <v>16.9583333333333</v>
      </c>
      <c r="T416" s="2">
        <f t="shared" si="461"/>
        <v>0</v>
      </c>
      <c r="U416" s="2">
        <f>Gen_Cons_Horario!B1186</f>
        <v>0</v>
      </c>
      <c r="V416" s="35">
        <f t="shared" si="508"/>
        <v>0</v>
      </c>
      <c r="W416" s="116">
        <f>IF(AND(V416&gt;0,V416*$B$4+AC415&lt;=$B$2*'SFV+BESS'!$I$9,V416&lt;'SFV+BESS'!$I$7), V416*$B$4, IF(AND(V416&gt;0,V416*$B$4+AC415&gt;$B$2*'SFV+BESS'!$I$9,V416*$B$4&lt;'SFV+BESS'!$I$7),$B$2*'SFV+BESS'!$I$9-AC415,IF(AND(V416&gt;0,V416*$B$4+AC415&gt;$B$2*'SFV+BESS'!$I$9,V416*$B$4&gt;'SFV+BESS'!$I$7,AC415&lt;$B$2*'SFV+BESS'!$I$9),$B$2*'SFV+BESS'!$I$9-AC415,IF(AND(V416&gt;0,V416*$B$4+AC415&lt;=$B$2*'SFV+BESS'!$I$9,V416&gt;'SFV+BESS'!$I$7),'SFV+BESS'!$I$7,0))))</f>
        <v>0</v>
      </c>
      <c r="X416" s="27">
        <f>IF(AND(V416&lt;0,AC415+V416/$B$5&gt;$H$2,-V416/'Carga-Descarga Año'!$B$5&lt;'SFV+BESS'!$I$7),V416/$B$5,IF(AND(V416&lt;0,AC415+V416/$B$5&gt;$H$2,-V416/'Carga-Descarga Año'!$B$5&gt;'SFV+BESS'!$I$7),-'SFV+BESS'!$I$7,IF(AND(V416&lt;0,AC415+V416/$B$5&lt;$H$2),-MIN('SFV+BESS'!$I$7,AC415-$H$2),0)))</f>
        <v>0</v>
      </c>
      <c r="Z416" s="33">
        <f t="shared" si="502"/>
        <v>0</v>
      </c>
      <c r="AA416" s="27">
        <f t="shared" si="477"/>
        <v>0</v>
      </c>
      <c r="AB416" s="27">
        <f t="shared" si="501"/>
        <v>0</v>
      </c>
      <c r="AC416" s="28">
        <f>IF((AC415+W416+X416)&gt;=$B$2*'SFV+BESS'!$I$9, $B$2*'SFV+BESS'!$I$9, (AC415+W416+X416))</f>
        <v>173.61249999999998</v>
      </c>
      <c r="AD416" s="110">
        <f t="shared" si="478"/>
        <v>0</v>
      </c>
      <c r="AI416" s="251"/>
      <c r="AJ416" s="48">
        <v>16.9583333333333</v>
      </c>
      <c r="AK416" s="52">
        <f t="shared" si="462"/>
        <v>0</v>
      </c>
      <c r="AL416" s="33">
        <f>Gen_Cons_Horario!B1858</f>
        <v>0</v>
      </c>
      <c r="AM416" s="35">
        <f t="shared" si="509"/>
        <v>0</v>
      </c>
      <c r="AN416" s="116">
        <f>IF(AND(AM416&gt;0,AM416*$B$4+AT415&lt;=$B$2*'SFV+BESS'!$I$9,AM416&lt;'SFV+BESS'!$I$7), AM416*$B$4, IF(AND(AM416&gt;0,AM416*$B$4+AT415&gt;$B$2*'SFV+BESS'!$I$9,AM416*$B$4&lt;'SFV+BESS'!$I$7),$B$2*'SFV+BESS'!$I$9-AT415,IF(AND(AM416&gt;0,AM416*$B$4+AT415&gt;$B$2*'SFV+BESS'!$I$9,AM416*$B$4&gt;'SFV+BESS'!$I$7,AT415&lt;$B$2*'SFV+BESS'!$I$9),$B$2*'SFV+BESS'!$I$9-AT415,IF(AND(AM416&gt;0,AM416*$B$4+AT415&lt;=$B$2*'SFV+BESS'!$I$9,AM416&gt;'SFV+BESS'!$I$7),'SFV+BESS'!$I$7,0))))</f>
        <v>0</v>
      </c>
      <c r="AO416" s="27">
        <f>IF(AND(AM416&lt;0,AT415+AM416/$B$5&gt;$H$2,-AM416/'Carga-Descarga Año'!$B$5&lt;'SFV+BESS'!$I$7),AM416/$B$5,IF(AND(AM416&lt;0,AT415+AM416/$B$5&gt;$H$2,-AM416/'Carga-Descarga Año'!$B$5&gt;'SFV+BESS'!$I$7),-'SFV+BESS'!$I$7,IF(AND(AM416&lt;0,AT415+AM416/$B$5&lt;$H$2),-MIN('SFV+BESS'!$I$7,AT415-$H$2),0)))</f>
        <v>0</v>
      </c>
      <c r="AP416" s="33"/>
      <c r="AQ416" s="33">
        <f t="shared" si="443"/>
        <v>0</v>
      </c>
      <c r="AR416" s="27">
        <f t="shared" si="479"/>
        <v>0</v>
      </c>
      <c r="AS416" s="27">
        <f t="shared" si="444"/>
        <v>0</v>
      </c>
      <c r="AT416" s="28">
        <f>IF((AT415+AN416+AO416)&gt;=$B$2*'SFV+BESS'!$I$9, $B$2*'SFV+BESS'!$I$9, (AT415+AN416+AO416))</f>
        <v>173.61249999999998</v>
      </c>
      <c r="AU416" s="110">
        <f t="shared" si="480"/>
        <v>0</v>
      </c>
      <c r="AZ416" s="251"/>
      <c r="BA416" s="48">
        <v>16.9583333333333</v>
      </c>
      <c r="BB416" s="33">
        <f t="shared" si="463"/>
        <v>0</v>
      </c>
      <c r="BC416" s="33">
        <f>Gen_Cons_Horario!B2602</f>
        <v>0</v>
      </c>
      <c r="BD416" s="35">
        <f t="shared" si="510"/>
        <v>0</v>
      </c>
      <c r="BE416" s="116">
        <f>IF(AND(BD416&gt;0,BD416*$B$4+BK415&lt;=$B$2*'SFV+BESS'!$I$9,BD416&lt;'SFV+BESS'!$I$7), BD416*$B$4, IF(AND(BD416&gt;0,BD416*$B$4+BK415&gt;$B$2*'SFV+BESS'!$I$9,BD416*$B$4&lt;'SFV+BESS'!$I$7),$B$2*'SFV+BESS'!$I$9-BK415,IF(AND(BD416&gt;0,BD416*$B$4+BK415&gt;$B$2*'SFV+BESS'!$I$9,BD416*$B$4&gt;'SFV+BESS'!$I$7,BK415&lt;$B$2*'SFV+BESS'!$I$9),$B$2*'SFV+BESS'!$I$9-BK415,IF(AND(BD416&gt;0,BD416*$B$4+BK415&lt;=$B$2*'SFV+BESS'!$I$9,BD416&gt;'SFV+BESS'!$I$7),'SFV+BESS'!$I$7,0))))</f>
        <v>0</v>
      </c>
      <c r="BF416" s="27">
        <f>IF(AND(BD416&lt;0,BK415+BD416/$B$5&gt;$H$2,-BD416/'Carga-Descarga Año'!$B$5&lt;'SFV+BESS'!$I$7),BD416/$B$5,IF(AND(BD416&lt;0,BK415+BD416/$B$5&gt;$H$2,-BD416/'Carga-Descarga Año'!$B$5&gt;'SFV+BESS'!$I$7),-'SFV+BESS'!$I$7,IF(AND(BD416&lt;0,BK415+BD416/$B$5&lt;$H$2),-MIN('SFV+BESS'!$I$7,BK415-$H$2),0)))</f>
        <v>0</v>
      </c>
      <c r="BG416" s="33"/>
      <c r="BH416" s="33">
        <f t="shared" si="445"/>
        <v>0</v>
      </c>
      <c r="BI416" s="27">
        <f t="shared" si="481"/>
        <v>0</v>
      </c>
      <c r="BJ416" s="27">
        <f t="shared" si="446"/>
        <v>0</v>
      </c>
      <c r="BK416" s="28">
        <f>IF((BK415+BE416+BF416)&gt;=$B$2*'SFV+BESS'!$I$9, $B$2*'SFV+BESS'!$I$9, (BK415+BE416+BF416))</f>
        <v>173.61249999999998</v>
      </c>
      <c r="BL416" s="110">
        <f t="shared" si="482"/>
        <v>0</v>
      </c>
      <c r="BQ416" s="251"/>
      <c r="BR416" s="48">
        <v>16.9583333333333</v>
      </c>
      <c r="BS416" s="33">
        <f t="shared" si="464"/>
        <v>0</v>
      </c>
      <c r="BT416" s="33">
        <f>Gen_Cons_Horario!B3322</f>
        <v>0</v>
      </c>
      <c r="BU416" s="35">
        <f t="shared" si="511"/>
        <v>0</v>
      </c>
      <c r="BV416" s="116">
        <f>IF(AND(BU416&gt;0,BU416*$B$4+CB415&lt;=$B$2*'SFV+BESS'!$I$9,BU416&lt;'SFV+BESS'!$I$7), BU416*$B$4, IF(AND(BU416&gt;0,BU416*$B$4+CB415&gt;$B$2*'SFV+BESS'!$I$9,BU416*$B$4&lt;'SFV+BESS'!$I$7),$B$2*'SFV+BESS'!$I$9-CB415,IF(AND(BU416&gt;0,BU416*$B$4+CB415&gt;$B$2*'SFV+BESS'!$I$9,BU416*$B$4&gt;'SFV+BESS'!$I$7,CB415&lt;$B$2*'SFV+BESS'!$I$9),$B$2*'SFV+BESS'!$I$9-CB415,IF(AND(BU416&gt;0,BU416*$B$4+CB415&lt;=$B$2*'SFV+BESS'!$I$9,BU416&gt;'SFV+BESS'!$I$7),'SFV+BESS'!$I$7,0))))</f>
        <v>0</v>
      </c>
      <c r="BW416" s="27">
        <f>IF(AND(BU416&lt;0,CB415+BU416/$B$5&gt;$H$2,-BU416/'Carga-Descarga Año'!$B$5&lt;'SFV+BESS'!$I$7),BU416/$B$5,IF(AND(BU416&lt;0,CB415+BU416/$B$5&gt;$H$2,-BU416/'Carga-Descarga Año'!$B$5&gt;'SFV+BESS'!$I$7),-'SFV+BESS'!$I$7,IF(AND(BU416&lt;0,CB415+BU416/$B$5&lt;$H$2),-MIN('SFV+BESS'!$I$7,CB415-$H$2),0)))</f>
        <v>0</v>
      </c>
      <c r="BX416" s="33"/>
      <c r="BY416" s="33">
        <f t="shared" si="447"/>
        <v>0</v>
      </c>
      <c r="BZ416" s="27">
        <f t="shared" si="483"/>
        <v>0</v>
      </c>
      <c r="CA416" s="27">
        <f t="shared" si="484"/>
        <v>0</v>
      </c>
      <c r="CB416" s="28">
        <f>IF((CB415+BV416+BW416)&gt;=$B$2*'SFV+BESS'!$I$9, $B$2*'SFV+BESS'!$I$9, (CB415+BV416+BW416))</f>
        <v>173.61249999999998</v>
      </c>
      <c r="CC416" s="110">
        <f t="shared" si="485"/>
        <v>0</v>
      </c>
      <c r="CH416" s="251"/>
      <c r="CI416" s="48">
        <v>16.9583333333333</v>
      </c>
      <c r="CJ416" s="33">
        <f t="shared" si="465"/>
        <v>0</v>
      </c>
      <c r="CK416" s="33">
        <f>Gen_Cons_Horario!B4066</f>
        <v>0</v>
      </c>
      <c r="CL416" s="35">
        <f t="shared" si="512"/>
        <v>0</v>
      </c>
      <c r="CM416" s="116">
        <f>IF(AND(CL416&gt;0,CL416*$B$4+CS415&lt;=$B$2*'SFV+BESS'!$I$9,CL416&lt;'SFV+BESS'!$I$7), CL416*$B$4, IF(AND(CL416&gt;0,CL416*$B$4+CS415&gt;$B$2*'SFV+BESS'!$I$9,CL416*$B$4&lt;'SFV+BESS'!$I$7),$B$2*'SFV+BESS'!$I$9-CS415,IF(AND(CL416&gt;0,CL416*$B$4+CS415&gt;$B$2*'SFV+BESS'!$I$9,CL416*$B$4&gt;'SFV+BESS'!$I$7,CS415&lt;$B$2*'SFV+BESS'!$I$9),$B$2*'SFV+BESS'!$I$9-CS415,IF(AND(CL416&gt;0,CL416*$B$4+CS415&lt;=$B$2*'SFV+BESS'!$I$9,CL416&gt;'SFV+BESS'!$I$7),'SFV+BESS'!$I$7,0))))</f>
        <v>0</v>
      </c>
      <c r="CN416" s="27">
        <f>IF(AND(CL416&lt;0,CS415+CL416/$B$5&gt;$H$2,-CL416/'Carga-Descarga Año'!$B$5&lt;'SFV+BESS'!$I$7),CL416/$B$5,IF(AND(CL416&lt;0,CS415+CL416/$B$5&gt;$H$2,-CL416/'Carga-Descarga Año'!$B$5&gt;'SFV+BESS'!$I$7),-'SFV+BESS'!$I$7,IF(AND(CL416&lt;0,CS415+CL416/$B$5&lt;$H$2),-MIN('SFV+BESS'!$I$7,CS415-$H$2),0)))</f>
        <v>0</v>
      </c>
      <c r="CO416" s="33"/>
      <c r="CP416" s="33">
        <f t="shared" si="448"/>
        <v>0</v>
      </c>
      <c r="CQ416" s="27">
        <f t="shared" si="486"/>
        <v>0</v>
      </c>
      <c r="CR416" s="27">
        <f t="shared" si="449"/>
        <v>0</v>
      </c>
      <c r="CS416" s="28">
        <f>IF((CS415+CM416+CN416)&gt;=$B$2*'SFV+BESS'!$I$9, $B$2*'SFV+BESS'!$I$9, (CS415+CM416+CN416))</f>
        <v>173.61249999999998</v>
      </c>
      <c r="CT416" s="110">
        <f t="shared" si="487"/>
        <v>0</v>
      </c>
      <c r="CY416" s="251"/>
      <c r="CZ416" s="48">
        <v>16.9583333333333</v>
      </c>
      <c r="DA416" s="33">
        <f t="shared" si="466"/>
        <v>0</v>
      </c>
      <c r="DB416" s="33">
        <f>Gen_Cons_Horario!B4786</f>
        <v>0</v>
      </c>
      <c r="DC416" s="35">
        <f t="shared" si="503"/>
        <v>0</v>
      </c>
      <c r="DD416" s="116">
        <f>IF(AND(DC416&gt;0,DC416*$B$4+DJ415&lt;=$B$2*'SFV+BESS'!$I$9,DC416&lt;'SFV+BESS'!$I$7), DC416*$B$4, IF(AND(DC416&gt;0,DC416*$B$4+DJ415&gt;$B$2*'SFV+BESS'!$I$9,DC416*$B$4&lt;'SFV+BESS'!$I$7),$B$2*'SFV+BESS'!$I$9-DJ415,IF(AND(DC416&gt;0,DC416*$B$4+DJ415&gt;$B$2*'SFV+BESS'!$I$9,DC416*$B$4&gt;'SFV+BESS'!$I$7,DJ415&lt;$B$2*'SFV+BESS'!$I$9),$B$2*'SFV+BESS'!$I$9-DJ415,IF(AND(DC416&gt;0,DC416*$B$4+DJ415&lt;=$B$2*'SFV+BESS'!$I$9,DC416&gt;'SFV+BESS'!$I$7),'SFV+BESS'!$I$7,0))))</f>
        <v>0</v>
      </c>
      <c r="DE416" s="27">
        <f>IF(AND(DC416&lt;0,DJ415+DC416/$B$5&gt;$H$2,-DC416/'Carga-Descarga Año'!$B$5&lt;'SFV+BESS'!$I$7),DC416/$B$5,IF(AND(DC416&lt;0,DJ415+DC416/$B$5&gt;$H$2,-DC416/'Carga-Descarga Año'!$B$5&gt;'SFV+BESS'!$I$7),-'SFV+BESS'!$I$7,IF(AND(DC416&lt;0,DJ415+DC416/$B$5&lt;$H$2),-MIN('SFV+BESS'!$I$7,DJ415-$H$2),0)))</f>
        <v>0</v>
      </c>
      <c r="DF416" s="33"/>
      <c r="DG416" s="33">
        <f t="shared" si="450"/>
        <v>0</v>
      </c>
      <c r="DH416" s="27">
        <f t="shared" si="488"/>
        <v>0</v>
      </c>
      <c r="DI416" s="27">
        <f t="shared" si="489"/>
        <v>0</v>
      </c>
      <c r="DJ416" s="28">
        <f>IF((DJ415+DD416+DE416)&gt;=$B$2*'SFV+BESS'!$I$9, $B$2*'SFV+BESS'!$I$9, (DJ415+DD416+DE416))</f>
        <v>173.61249999999998</v>
      </c>
      <c r="DK416" s="110">
        <f t="shared" si="490"/>
        <v>0</v>
      </c>
      <c r="DP416" s="251"/>
      <c r="DQ416" s="48">
        <v>16.9583333333333</v>
      </c>
      <c r="DR416" s="33">
        <f t="shared" si="467"/>
        <v>0</v>
      </c>
      <c r="DS416" s="33">
        <f>Gen_Cons_Horario!B5530</f>
        <v>0</v>
      </c>
      <c r="DT416" s="35">
        <f t="shared" si="504"/>
        <v>0</v>
      </c>
      <c r="DU416" s="116">
        <f>IF(AND(DT416&gt;0,DT416*$B$4+EA415&lt;=$B$2*'SFV+BESS'!$I$9,DT416&lt;'SFV+BESS'!$I$7), DT416*$B$4, IF(AND(DT416&gt;0,DT416*$B$4+EA415&gt;$B$2*'SFV+BESS'!$I$9,DT416*$B$4&lt;'SFV+BESS'!$I$7),$B$2*'SFV+BESS'!$I$9-EA415,IF(AND(DT416&gt;0,DT416*$B$4+EA415&gt;$B$2*'SFV+BESS'!$I$9,DT416*$B$4&gt;'SFV+BESS'!$I$7,EA415&lt;$B$2*'SFV+BESS'!$I$9),$B$2*'SFV+BESS'!$I$9-EA415,IF(AND(DT416&gt;0,DT416*$B$4+EA415&lt;=$B$2*'SFV+BESS'!$I$9,DT416&gt;'SFV+BESS'!$I$7),'SFV+BESS'!$I$7,0))))</f>
        <v>0</v>
      </c>
      <c r="DV416" s="27">
        <f>IF(AND(DT416&lt;0,EA415+DT416/$B$5&gt;$H$2,-DT416/'Carga-Descarga Año'!$B$5&lt;'SFV+BESS'!$I$7),DT416/$B$5,IF(AND(DT416&lt;0,EA415+DT416/$B$5&gt;$H$2,-DT416/'Carga-Descarga Año'!$B$5&gt;'SFV+BESS'!$I$7),-'SFV+BESS'!$I$7,IF(AND(DT416&lt;0,EA415+DT416/$B$5&lt;$H$2),-MIN('SFV+BESS'!$I$7,EA415-$H$2),0)))</f>
        <v>0</v>
      </c>
      <c r="DW416" s="33"/>
      <c r="DX416" s="33">
        <f t="shared" si="451"/>
        <v>0</v>
      </c>
      <c r="DY416" s="27">
        <f t="shared" si="491"/>
        <v>0</v>
      </c>
      <c r="DZ416" s="27">
        <f t="shared" si="452"/>
        <v>0</v>
      </c>
      <c r="EA416" s="28">
        <f>IF((EA415+DU416+DV416)&gt;=$B$2*'SFV+BESS'!$I$9, $B$2*'SFV+BESS'!$I$9, (EA415+DU416+DV416))</f>
        <v>173.61249999999998</v>
      </c>
      <c r="EB416" s="110">
        <f t="shared" si="492"/>
        <v>0</v>
      </c>
      <c r="EG416" s="251"/>
      <c r="EH416" s="48">
        <v>16.9583333333333</v>
      </c>
      <c r="EI416" s="33">
        <f t="shared" si="468"/>
        <v>0</v>
      </c>
      <c r="EJ416" s="33">
        <f>Gen_Cons_Horario!B6274</f>
        <v>0</v>
      </c>
      <c r="EK416" s="35">
        <f t="shared" si="505"/>
        <v>0</v>
      </c>
      <c r="EL416" s="116">
        <f>IF(AND(EK416&gt;0,EK416*$B$4+ER415&lt;=$B$2*'SFV+BESS'!$I$9,EK416&lt;'SFV+BESS'!$I$7), EK416*$B$4, IF(AND(EK416&gt;0,EK416*$B$4+ER415&gt;$B$2*'SFV+BESS'!$I$9,EK416*$B$4&lt;'SFV+BESS'!$I$7),$B$2*'SFV+BESS'!$I$9-ER415,IF(AND(EK416&gt;0,EK416*$B$4+ER415&gt;$B$2*'SFV+BESS'!$I$9,EK416*$B$4&gt;'SFV+BESS'!$I$7,ER415&lt;$B$2*'SFV+BESS'!$I$9),$B$2*'SFV+BESS'!$I$9-ER415,IF(AND(EK416&gt;0,EK416*$B$4+ER415&lt;=$B$2*'SFV+BESS'!$I$9,EK416&gt;'SFV+BESS'!$I$7),'SFV+BESS'!$I$7,0))))</f>
        <v>0</v>
      </c>
      <c r="EM416" s="27">
        <f>IF(AND(EK416&lt;0,ER415+EK416/$B$5&gt;$H$2,-EK416/'Carga-Descarga Año'!$B$5&lt;'SFV+BESS'!$I$7),EK416/$B$5,IF(AND(EK416&lt;0,ER415+EK416/$B$5&gt;$H$2,-EK416/'Carga-Descarga Año'!$B$5&gt;'SFV+BESS'!$I$7),-'SFV+BESS'!$I$7,IF(AND(EK416&lt;0,ER415+EK416/$B$5&lt;$H$2),-MIN('SFV+BESS'!$I$7,ER415-$H$2),0)))</f>
        <v>0</v>
      </c>
      <c r="EN416" s="33"/>
      <c r="EO416" s="33">
        <f t="shared" si="453"/>
        <v>0</v>
      </c>
      <c r="EP416" s="27">
        <f t="shared" si="493"/>
        <v>0</v>
      </c>
      <c r="EQ416" s="27">
        <f t="shared" si="454"/>
        <v>0</v>
      </c>
      <c r="ER416" s="28">
        <f>IF((ER415+EL416+EM416)&gt;=$B$2*'SFV+BESS'!$I$9, $B$2*'SFV+BESS'!$I$9, (ER415+EL416+EM416))</f>
        <v>173.61249999999998</v>
      </c>
      <c r="ES416" s="110">
        <f t="shared" si="494"/>
        <v>0</v>
      </c>
      <c r="EX416" s="251"/>
      <c r="EY416" s="48">
        <v>16.9583333333333</v>
      </c>
      <c r="EZ416" s="33">
        <f t="shared" si="469"/>
        <v>0</v>
      </c>
      <c r="FA416" s="33">
        <f>Gen_Cons_Horario!B6994</f>
        <v>0</v>
      </c>
      <c r="FB416" s="35">
        <f t="shared" si="506"/>
        <v>0</v>
      </c>
      <c r="FC416" s="116">
        <f>IF(AND(FB416&gt;0,FB416*$B$4+FI415&lt;=$B$2*'SFV+BESS'!$I$9,FB416&lt;'SFV+BESS'!$I$7), FB416*$B$4, IF(AND(FB416&gt;0,FB416*$B$4+FI415&gt;$B$2*'SFV+BESS'!$I$9,FB416*$B$4&lt;'SFV+BESS'!$I$7),$B$2*'SFV+BESS'!$I$9-FI415,IF(AND(FB416&gt;0,FB416*$B$4+FI415&gt;$B$2*'SFV+BESS'!$I$9,FB416*$B$4&gt;'SFV+BESS'!$I$7,FI415&lt;$B$2*'SFV+BESS'!$I$9),$B$2*'SFV+BESS'!$I$9-FI415,IF(AND(FB416&gt;0,FB416*$B$4+FI415&lt;=$B$2*'SFV+BESS'!$I$9,FB416&gt;'SFV+BESS'!$I$7),'SFV+BESS'!$I$7,0))))</f>
        <v>0</v>
      </c>
      <c r="FD416" s="27">
        <f>IF(AND(FB416&lt;0,FI415+FB416/$B$5&gt;$H$2,-FB416/'Carga-Descarga Año'!$B$5&lt;'SFV+BESS'!$I$7),FB416/$B$5,IF(AND(FB416&lt;0,FI415+FB416/$B$5&gt;$H$2,-FB416/'Carga-Descarga Año'!$B$5&gt;'SFV+BESS'!$I$7),-'SFV+BESS'!$I$7,IF(AND(FB416&lt;0,FI415+FB416/$B$5&lt;$H$2),-MIN('SFV+BESS'!$I$7,FI415-$H$2),0)))</f>
        <v>0</v>
      </c>
      <c r="FE416" s="33"/>
      <c r="FF416" s="33">
        <f t="shared" si="455"/>
        <v>0</v>
      </c>
      <c r="FG416" s="27">
        <f t="shared" si="495"/>
        <v>0</v>
      </c>
      <c r="FH416" s="27">
        <f t="shared" si="456"/>
        <v>0</v>
      </c>
      <c r="FI416" s="28">
        <f>IF((FI415+FC416+FD416)&gt;=$B$2*'SFV+BESS'!$I$9, $B$2*'SFV+BESS'!$I$9, (FI415+FC416+FD416))</f>
        <v>173.61249999999998</v>
      </c>
      <c r="FJ416" s="110">
        <f t="shared" si="496"/>
        <v>0</v>
      </c>
      <c r="FO416" s="251"/>
      <c r="FP416" s="48">
        <v>16.9583333333333</v>
      </c>
      <c r="FQ416" s="33">
        <f t="shared" si="470"/>
        <v>0</v>
      </c>
      <c r="FR416" s="33">
        <f>Gen_Cons_Horario!B7738</f>
        <v>0</v>
      </c>
      <c r="FS416" s="35">
        <f t="shared" si="507"/>
        <v>0</v>
      </c>
      <c r="FT416" s="116">
        <f>IF(AND(FS416&gt;0,FS416*$B$4+FZ415&lt;=$B$2*'SFV+BESS'!$I$9,FS416&lt;'SFV+BESS'!$I$7), FS416*$B$4, IF(AND(FS416&gt;0,FS416*$B$4+FZ415&gt;$B$2*'SFV+BESS'!$I$9,FS416*$B$4&lt;'SFV+BESS'!$I$7),$B$2*'SFV+BESS'!$I$9-FZ415,IF(AND(FS416&gt;0,FS416*$B$4+FZ415&gt;$B$2*'SFV+BESS'!$I$9,FS416*$B$4&gt;'SFV+BESS'!$I$7,FZ415&lt;$B$2*'SFV+BESS'!$I$9),$B$2*'SFV+BESS'!$I$9-FZ415,IF(AND(FS416&gt;0,FS416*$B$4+FZ415&lt;=$B$2*'SFV+BESS'!$I$9,FS416&gt;'SFV+BESS'!$I$7),'SFV+BESS'!$I$7,0))))</f>
        <v>0</v>
      </c>
      <c r="FU416" s="27">
        <f>IF(AND(FS416&lt;0,FZ415+FS416/$B$5&gt;$H$2,-FS416/'Carga-Descarga Año'!$B$5&lt;'SFV+BESS'!$I$7),FS416/$B$5,IF(AND(FS416&lt;0,FZ415+FS416/$B$5&gt;$H$2,-FS416/'Carga-Descarga Año'!$B$5&gt;'SFV+BESS'!$I$7),-'SFV+BESS'!$I$7,IF(AND(FS416&lt;0,FZ415+FS416/$B$5&lt;$H$2),-MIN('SFV+BESS'!$I$7,FZ415-$H$2),0)))</f>
        <v>0</v>
      </c>
      <c r="FV416" s="33"/>
      <c r="FW416" s="33">
        <f t="shared" si="457"/>
        <v>0</v>
      </c>
      <c r="FX416" s="27">
        <f t="shared" si="497"/>
        <v>0</v>
      </c>
      <c r="FY416" s="27">
        <f t="shared" si="458"/>
        <v>0</v>
      </c>
      <c r="FZ416" s="28">
        <f>IF((FZ415+FT416+FU416)&gt;=$B$2*'SFV+BESS'!$I$9, $B$2*'SFV+BESS'!$I$9, (FZ415+FT416+FU416))</f>
        <v>173.61249999999998</v>
      </c>
      <c r="GA416" s="110">
        <f t="shared" si="498"/>
        <v>0</v>
      </c>
      <c r="GF416" s="251"/>
      <c r="GG416" s="48">
        <v>16.9583333333333</v>
      </c>
      <c r="GH416" s="33">
        <f t="shared" si="471"/>
        <v>0</v>
      </c>
      <c r="GI416" s="33">
        <f>Gen_Cons_Horario!B8458</f>
        <v>0</v>
      </c>
      <c r="GJ416" s="35">
        <f t="shared" si="513"/>
        <v>0</v>
      </c>
      <c r="GK416" s="116">
        <f>IF(AND(GJ416&gt;0,GJ416*$B$4+GQ415&lt;=$B$2*'SFV+BESS'!$I$9,GJ416&lt;'SFV+BESS'!$I$7), GJ416*$B$4, IF(AND(GJ416&gt;0,GJ416*$B$4+GQ415&gt;$B$2*'SFV+BESS'!$I$9,GJ416*$B$4&lt;'SFV+BESS'!$I$7),$B$2*'SFV+BESS'!$I$9-GQ415,IF(AND(GJ416&gt;0,GJ416*$B$4+GQ415&gt;$B$2*'SFV+BESS'!$I$9,GJ416*$B$4&gt;'SFV+BESS'!$I$7,GQ415&lt;$B$2*'SFV+BESS'!$I$9),$B$2*'SFV+BESS'!$I$9-GQ415,IF(AND(GJ416&gt;0,GJ416*$B$4+GQ415&lt;=$B$2*'SFV+BESS'!$I$9,GJ416&gt;'SFV+BESS'!$I$7),'SFV+BESS'!$I$7,0))))</f>
        <v>0</v>
      </c>
      <c r="GL416" s="27">
        <f>IF(AND(GJ416&lt;0,GQ415+GJ416/$B$5&gt;$H$2,-GJ416/'Carga-Descarga Año'!$B$5&lt;'SFV+BESS'!$I$7),GJ416/$B$5,IF(AND(GJ416&lt;0,GQ415+GJ416/$B$5&gt;$H$2,-GJ416/'Carga-Descarga Año'!$B$5&gt;'SFV+BESS'!$I$7),-'SFV+BESS'!$I$7,IF(AND(GJ416&lt;0,GQ415+GJ416/$B$5&lt;$H$2),-MIN('SFV+BESS'!$I$7,GQ415-$H$2),0)))</f>
        <v>0</v>
      </c>
      <c r="GM416" s="33"/>
      <c r="GN416" s="33">
        <f t="shared" si="459"/>
        <v>0</v>
      </c>
      <c r="GO416" s="27">
        <f t="shared" si="499"/>
        <v>0</v>
      </c>
      <c r="GP416" s="27">
        <f t="shared" si="460"/>
        <v>0</v>
      </c>
      <c r="GQ416" s="28">
        <f>IF((GQ415+GK416+GL416)&gt;=$B$2*'SFV+BESS'!$I$9, $B$2*'SFV+BESS'!$I$9, (GQ415+GK416+GL416))</f>
        <v>173.61249999999998</v>
      </c>
      <c r="GR416" s="110">
        <f t="shared" si="500"/>
        <v>0</v>
      </c>
    </row>
    <row r="417" spans="1:200">
      <c r="A417" s="248">
        <v>18</v>
      </c>
      <c r="B417" s="41">
        <v>17</v>
      </c>
      <c r="C417" s="38">
        <f t="shared" ref="C417:C480" si="514">C393</f>
        <v>0</v>
      </c>
      <c r="D417" s="2">
        <f>Gen_Cons_Horario!B443</f>
        <v>0</v>
      </c>
      <c r="E417" s="140">
        <f t="shared" si="472"/>
        <v>0</v>
      </c>
      <c r="F417" s="116">
        <f>IF(AND(E417&gt;0,E417*$B$4+L416&lt;=$B$2*'SFV+BESS'!$I$9,E417&lt;'SFV+BESS'!$I$7), E417*$B$4, IF(AND(E417&gt;0,E417*$B$4+L416&gt;$B$2*'SFV+BESS'!$I$9,E417*$B$4&lt;'SFV+BESS'!$I$7),$B$2*'SFV+BESS'!$I$9-L416,IF(AND(E417&gt;0,E417*$B$4+L416&gt;$B$2*'SFV+BESS'!$I$9,E417*$B$4&gt;'SFV+BESS'!$I$7,L416&lt;$B$2*'SFV+BESS'!$I$9),$B$2*'SFV+BESS'!$I$9-L416,IF(AND(E417&gt;0,E417*$B$4+L416&lt;=$B$2*'SFV+BESS'!$I$9,E417&gt;'SFV+BESS'!$I$7),'SFV+BESS'!$I$7,0))))</f>
        <v>0</v>
      </c>
      <c r="G417" s="27">
        <f>IF(AND(E417&lt;0,L416+E417/$B$5&gt;$H$2,-E417/'Carga-Descarga Año'!$B$5&lt;'SFV+BESS'!$I$7),E417/$B$5,IF(AND(E417&lt;0,L416+E417/$B$5&gt;$H$2,-E417/'Carga-Descarga Año'!$B$5&gt;'SFV+BESS'!$I$7),-'SFV+BESS'!$I$7,IF(AND(E417&lt;0,L416+E417/$B$5&lt;$H$2),-MIN('SFV+BESS'!$I$7,L416-$H$2),0)))</f>
        <v>0</v>
      </c>
      <c r="I417" s="38">
        <f t="shared" si="473"/>
        <v>0</v>
      </c>
      <c r="J417" s="27">
        <f t="shared" si="475"/>
        <v>0</v>
      </c>
      <c r="K417" s="27">
        <f t="shared" si="474"/>
        <v>0</v>
      </c>
      <c r="L417" s="28">
        <f>IF((L416+F417+G417)&gt;=$B$2*'SFV+BESS'!$I$9, $B$2*'SFV+BESS'!$I$9, (L416+F417+G417))</f>
        <v>79.231115668796519</v>
      </c>
      <c r="M417" s="110">
        <f t="shared" si="476"/>
        <v>0</v>
      </c>
      <c r="R417" s="251">
        <v>18</v>
      </c>
      <c r="S417" s="41">
        <v>17</v>
      </c>
      <c r="T417" s="2">
        <f t="shared" si="461"/>
        <v>0</v>
      </c>
      <c r="U417" s="2">
        <f>Gen_Cons_Horario!B1187</f>
        <v>0</v>
      </c>
      <c r="V417" s="35">
        <f t="shared" si="508"/>
        <v>0</v>
      </c>
      <c r="W417" s="116">
        <f>IF(AND(V417&gt;0,V417*$B$4+AC416&lt;=$B$2*'SFV+BESS'!$I$9,V417&lt;'SFV+BESS'!$I$7), V417*$B$4, IF(AND(V417&gt;0,V417*$B$4+AC416&gt;$B$2*'SFV+BESS'!$I$9,V417*$B$4&lt;'SFV+BESS'!$I$7),$B$2*'SFV+BESS'!$I$9-AC416,IF(AND(V417&gt;0,V417*$B$4+AC416&gt;$B$2*'SFV+BESS'!$I$9,V417*$B$4&gt;'SFV+BESS'!$I$7,AC416&lt;$B$2*'SFV+BESS'!$I$9),$B$2*'SFV+BESS'!$I$9-AC416,IF(AND(V417&gt;0,V417*$B$4+AC416&lt;=$B$2*'SFV+BESS'!$I$9,V417&gt;'SFV+BESS'!$I$7),'SFV+BESS'!$I$7,0))))</f>
        <v>0</v>
      </c>
      <c r="X417" s="27">
        <f>IF(AND(V417&lt;0,AC416+V417/$B$5&gt;$H$2,-V417/'Carga-Descarga Año'!$B$5&lt;'SFV+BESS'!$I$7),V417/$B$5,IF(AND(V417&lt;0,AC416+V417/$B$5&gt;$H$2,-V417/'Carga-Descarga Año'!$B$5&gt;'SFV+BESS'!$I$7),-'SFV+BESS'!$I$7,IF(AND(V417&lt;0,AC416+V417/$B$5&lt;$H$2),-MIN('SFV+BESS'!$I$7,AC416-$H$2),0)))</f>
        <v>0</v>
      </c>
      <c r="Z417" s="33">
        <f t="shared" si="502"/>
        <v>0</v>
      </c>
      <c r="AA417" s="27">
        <f t="shared" si="477"/>
        <v>0</v>
      </c>
      <c r="AB417" s="27">
        <f t="shared" si="501"/>
        <v>0</v>
      </c>
      <c r="AC417" s="28">
        <f>IF((AC416+W417+X417)&gt;=$B$2*'SFV+BESS'!$I$9, $B$2*'SFV+BESS'!$I$9, (AC416+W417+X417))</f>
        <v>173.61249999999998</v>
      </c>
      <c r="AD417" s="110">
        <f t="shared" si="478"/>
        <v>0</v>
      </c>
      <c r="AI417" s="251">
        <v>18</v>
      </c>
      <c r="AJ417" s="41">
        <v>17</v>
      </c>
      <c r="AK417" s="52">
        <f t="shared" si="462"/>
        <v>0</v>
      </c>
      <c r="AL417" s="33">
        <f>Gen_Cons_Horario!B1859</f>
        <v>0</v>
      </c>
      <c r="AM417" s="35">
        <f t="shared" si="509"/>
        <v>0</v>
      </c>
      <c r="AN417" s="116">
        <f>IF(AND(AM417&gt;0,AM417*$B$4+AT416&lt;=$B$2*'SFV+BESS'!$I$9,AM417&lt;'SFV+BESS'!$I$7), AM417*$B$4, IF(AND(AM417&gt;0,AM417*$B$4+AT416&gt;$B$2*'SFV+BESS'!$I$9,AM417*$B$4&lt;'SFV+BESS'!$I$7),$B$2*'SFV+BESS'!$I$9-AT416,IF(AND(AM417&gt;0,AM417*$B$4+AT416&gt;$B$2*'SFV+BESS'!$I$9,AM417*$B$4&gt;'SFV+BESS'!$I$7,AT416&lt;$B$2*'SFV+BESS'!$I$9),$B$2*'SFV+BESS'!$I$9-AT416,IF(AND(AM417&gt;0,AM417*$B$4+AT416&lt;=$B$2*'SFV+BESS'!$I$9,AM417&gt;'SFV+BESS'!$I$7),'SFV+BESS'!$I$7,0))))</f>
        <v>0</v>
      </c>
      <c r="AO417" s="27">
        <f>IF(AND(AM417&lt;0,AT416+AM417/$B$5&gt;$H$2,-AM417/'Carga-Descarga Año'!$B$5&lt;'SFV+BESS'!$I$7),AM417/$B$5,IF(AND(AM417&lt;0,AT416+AM417/$B$5&gt;$H$2,-AM417/'Carga-Descarga Año'!$B$5&gt;'SFV+BESS'!$I$7),-'SFV+BESS'!$I$7,IF(AND(AM417&lt;0,AT416+AM417/$B$5&lt;$H$2),-MIN('SFV+BESS'!$I$7,AT416-$H$2),0)))</f>
        <v>0</v>
      </c>
      <c r="AP417" s="33"/>
      <c r="AQ417" s="33">
        <f t="shared" ref="AQ417:AQ480" si="515">IF(AM417&gt;0,AL417,AK417)</f>
        <v>0</v>
      </c>
      <c r="AR417" s="27">
        <f t="shared" si="479"/>
        <v>0</v>
      </c>
      <c r="AS417" s="27">
        <f t="shared" ref="AS417:AS480" si="516">IF(AR417&lt;-AM417,-(AM417+AR417),0)</f>
        <v>0</v>
      </c>
      <c r="AT417" s="28">
        <f>IF((AT416+AN417+AO417)&gt;=$B$2*'SFV+BESS'!$I$9, $B$2*'SFV+BESS'!$I$9, (AT416+AN417+AO417))</f>
        <v>173.61249999999998</v>
      </c>
      <c r="AU417" s="110">
        <f t="shared" si="480"/>
        <v>0</v>
      </c>
      <c r="AZ417" s="251">
        <v>18</v>
      </c>
      <c r="BA417" s="41">
        <v>17</v>
      </c>
      <c r="BB417" s="33">
        <f t="shared" si="463"/>
        <v>0</v>
      </c>
      <c r="BC417" s="33">
        <f>Gen_Cons_Horario!B2603</f>
        <v>0</v>
      </c>
      <c r="BD417" s="35">
        <f t="shared" si="510"/>
        <v>0</v>
      </c>
      <c r="BE417" s="116">
        <f>IF(AND(BD417&gt;0,BD417*$B$4+BK416&lt;=$B$2*'SFV+BESS'!$I$9,BD417&lt;'SFV+BESS'!$I$7), BD417*$B$4, IF(AND(BD417&gt;0,BD417*$B$4+BK416&gt;$B$2*'SFV+BESS'!$I$9,BD417*$B$4&lt;'SFV+BESS'!$I$7),$B$2*'SFV+BESS'!$I$9-BK416,IF(AND(BD417&gt;0,BD417*$B$4+BK416&gt;$B$2*'SFV+BESS'!$I$9,BD417*$B$4&gt;'SFV+BESS'!$I$7,BK416&lt;$B$2*'SFV+BESS'!$I$9),$B$2*'SFV+BESS'!$I$9-BK416,IF(AND(BD417&gt;0,BD417*$B$4+BK416&lt;=$B$2*'SFV+BESS'!$I$9,BD417&gt;'SFV+BESS'!$I$7),'SFV+BESS'!$I$7,0))))</f>
        <v>0</v>
      </c>
      <c r="BF417" s="27">
        <f>IF(AND(BD417&lt;0,BK416+BD417/$B$5&gt;$H$2,-BD417/'Carga-Descarga Año'!$B$5&lt;'SFV+BESS'!$I$7),BD417/$B$5,IF(AND(BD417&lt;0,BK416+BD417/$B$5&gt;$H$2,-BD417/'Carga-Descarga Año'!$B$5&gt;'SFV+BESS'!$I$7),-'SFV+BESS'!$I$7,IF(AND(BD417&lt;0,BK416+BD417/$B$5&lt;$H$2),-MIN('SFV+BESS'!$I$7,BK416-$H$2),0)))</f>
        <v>0</v>
      </c>
      <c r="BG417" s="33"/>
      <c r="BH417" s="33">
        <f t="shared" ref="BH417:BH480" si="517">IF(BD417&gt;0,BC417,BB417)</f>
        <v>0</v>
      </c>
      <c r="BI417" s="27">
        <f t="shared" si="481"/>
        <v>0</v>
      </c>
      <c r="BJ417" s="27">
        <f t="shared" ref="BJ417:BJ480" si="518">IF(BI417&lt;-BD417,-(BD417+BI417),0)</f>
        <v>0</v>
      </c>
      <c r="BK417" s="28">
        <f>IF((BK416+BE417+BF417)&gt;=$B$2*'SFV+BESS'!$I$9, $B$2*'SFV+BESS'!$I$9, (BK416+BE417+BF417))</f>
        <v>173.61249999999998</v>
      </c>
      <c r="BL417" s="110">
        <f t="shared" si="482"/>
        <v>0</v>
      </c>
      <c r="BQ417" s="251">
        <v>18</v>
      </c>
      <c r="BR417" s="41">
        <v>17</v>
      </c>
      <c r="BS417" s="33">
        <f t="shared" si="464"/>
        <v>0</v>
      </c>
      <c r="BT417" s="33">
        <f>Gen_Cons_Horario!B3323</f>
        <v>0</v>
      </c>
      <c r="BU417" s="35">
        <f t="shared" si="511"/>
        <v>0</v>
      </c>
      <c r="BV417" s="116">
        <f>IF(AND(BU417&gt;0,BU417*$B$4+CB416&lt;=$B$2*'SFV+BESS'!$I$9,BU417&lt;'SFV+BESS'!$I$7), BU417*$B$4, IF(AND(BU417&gt;0,BU417*$B$4+CB416&gt;$B$2*'SFV+BESS'!$I$9,BU417*$B$4&lt;'SFV+BESS'!$I$7),$B$2*'SFV+BESS'!$I$9-CB416,IF(AND(BU417&gt;0,BU417*$B$4+CB416&gt;$B$2*'SFV+BESS'!$I$9,BU417*$B$4&gt;'SFV+BESS'!$I$7,CB416&lt;$B$2*'SFV+BESS'!$I$9),$B$2*'SFV+BESS'!$I$9-CB416,IF(AND(BU417&gt;0,BU417*$B$4+CB416&lt;=$B$2*'SFV+BESS'!$I$9,BU417&gt;'SFV+BESS'!$I$7),'SFV+BESS'!$I$7,0))))</f>
        <v>0</v>
      </c>
      <c r="BW417" s="27">
        <f>IF(AND(BU417&lt;0,CB416+BU417/$B$5&gt;$H$2,-BU417/'Carga-Descarga Año'!$B$5&lt;'SFV+BESS'!$I$7),BU417/$B$5,IF(AND(BU417&lt;0,CB416+BU417/$B$5&gt;$H$2,-BU417/'Carga-Descarga Año'!$B$5&gt;'SFV+BESS'!$I$7),-'SFV+BESS'!$I$7,IF(AND(BU417&lt;0,CB416+BU417/$B$5&lt;$H$2),-MIN('SFV+BESS'!$I$7,CB416-$H$2),0)))</f>
        <v>0</v>
      </c>
      <c r="BX417" s="33"/>
      <c r="BY417" s="33">
        <f t="shared" ref="BY417:BY480" si="519">IF(BU417&gt;0,BT417,BS417)</f>
        <v>0</v>
      </c>
      <c r="BZ417" s="27">
        <f t="shared" si="483"/>
        <v>0</v>
      </c>
      <c r="CA417" s="27">
        <f t="shared" si="484"/>
        <v>0</v>
      </c>
      <c r="CB417" s="28">
        <f>IF((CB416+BV417+BW417)&gt;=$B$2*'SFV+BESS'!$I$9, $B$2*'SFV+BESS'!$I$9, (CB416+BV417+BW417))</f>
        <v>173.61249999999998</v>
      </c>
      <c r="CC417" s="110">
        <f t="shared" si="485"/>
        <v>0</v>
      </c>
      <c r="CH417" s="251">
        <v>18</v>
      </c>
      <c r="CI417" s="41">
        <v>17</v>
      </c>
      <c r="CJ417" s="33">
        <f t="shared" si="465"/>
        <v>0</v>
      </c>
      <c r="CK417" s="33">
        <f>Gen_Cons_Horario!B4067</f>
        <v>0</v>
      </c>
      <c r="CL417" s="35">
        <f t="shared" si="512"/>
        <v>0</v>
      </c>
      <c r="CM417" s="116">
        <f>IF(AND(CL417&gt;0,CL417*$B$4+CS416&lt;=$B$2*'SFV+BESS'!$I$9,CL417&lt;'SFV+BESS'!$I$7), CL417*$B$4, IF(AND(CL417&gt;0,CL417*$B$4+CS416&gt;$B$2*'SFV+BESS'!$I$9,CL417*$B$4&lt;'SFV+BESS'!$I$7),$B$2*'SFV+BESS'!$I$9-CS416,IF(AND(CL417&gt;0,CL417*$B$4+CS416&gt;$B$2*'SFV+BESS'!$I$9,CL417*$B$4&gt;'SFV+BESS'!$I$7,CS416&lt;$B$2*'SFV+BESS'!$I$9),$B$2*'SFV+BESS'!$I$9-CS416,IF(AND(CL417&gt;0,CL417*$B$4+CS416&lt;=$B$2*'SFV+BESS'!$I$9,CL417&gt;'SFV+BESS'!$I$7),'SFV+BESS'!$I$7,0))))</f>
        <v>0</v>
      </c>
      <c r="CN417" s="27">
        <f>IF(AND(CL417&lt;0,CS416+CL417/$B$5&gt;$H$2,-CL417/'Carga-Descarga Año'!$B$5&lt;'SFV+BESS'!$I$7),CL417/$B$5,IF(AND(CL417&lt;0,CS416+CL417/$B$5&gt;$H$2,-CL417/'Carga-Descarga Año'!$B$5&gt;'SFV+BESS'!$I$7),-'SFV+BESS'!$I$7,IF(AND(CL417&lt;0,CS416+CL417/$B$5&lt;$H$2),-MIN('SFV+BESS'!$I$7,CS416-$H$2),0)))</f>
        <v>0</v>
      </c>
      <c r="CO417" s="33"/>
      <c r="CP417" s="33">
        <f t="shared" ref="CP417:CP480" si="520">IF(CL417&gt;0,CK417,CJ417)</f>
        <v>0</v>
      </c>
      <c r="CQ417" s="27">
        <f t="shared" si="486"/>
        <v>0</v>
      </c>
      <c r="CR417" s="27">
        <f t="shared" ref="CR417:CR480" si="521">IF(CQ417&lt;-CL417,-(CL417+CQ417),0)</f>
        <v>0</v>
      </c>
      <c r="CS417" s="28">
        <f>IF((CS416+CM417+CN417)&gt;=$B$2*'SFV+BESS'!$I$9, $B$2*'SFV+BESS'!$I$9, (CS416+CM417+CN417))</f>
        <v>173.61249999999998</v>
      </c>
      <c r="CT417" s="110">
        <f t="shared" si="487"/>
        <v>0</v>
      </c>
      <c r="CY417" s="251">
        <v>18</v>
      </c>
      <c r="CZ417" s="41">
        <v>17</v>
      </c>
      <c r="DA417" s="33">
        <f t="shared" si="466"/>
        <v>0</v>
      </c>
      <c r="DB417" s="33">
        <f>Gen_Cons_Horario!B4787</f>
        <v>0</v>
      </c>
      <c r="DC417" s="35">
        <f t="shared" si="503"/>
        <v>0</v>
      </c>
      <c r="DD417" s="116">
        <f>IF(AND(DC417&gt;0,DC417*$B$4+DJ416&lt;=$B$2*'SFV+BESS'!$I$9,DC417&lt;'SFV+BESS'!$I$7), DC417*$B$4, IF(AND(DC417&gt;0,DC417*$B$4+DJ416&gt;$B$2*'SFV+BESS'!$I$9,DC417*$B$4&lt;'SFV+BESS'!$I$7),$B$2*'SFV+BESS'!$I$9-DJ416,IF(AND(DC417&gt;0,DC417*$B$4+DJ416&gt;$B$2*'SFV+BESS'!$I$9,DC417*$B$4&gt;'SFV+BESS'!$I$7,DJ416&lt;$B$2*'SFV+BESS'!$I$9),$B$2*'SFV+BESS'!$I$9-DJ416,IF(AND(DC417&gt;0,DC417*$B$4+DJ416&lt;=$B$2*'SFV+BESS'!$I$9,DC417&gt;'SFV+BESS'!$I$7),'SFV+BESS'!$I$7,0))))</f>
        <v>0</v>
      </c>
      <c r="DE417" s="27">
        <f>IF(AND(DC417&lt;0,DJ416+DC417/$B$5&gt;$H$2,-DC417/'Carga-Descarga Año'!$B$5&lt;'SFV+BESS'!$I$7),DC417/$B$5,IF(AND(DC417&lt;0,DJ416+DC417/$B$5&gt;$H$2,-DC417/'Carga-Descarga Año'!$B$5&gt;'SFV+BESS'!$I$7),-'SFV+BESS'!$I$7,IF(AND(DC417&lt;0,DJ416+DC417/$B$5&lt;$H$2),-MIN('SFV+BESS'!$I$7,DJ416-$H$2),0)))</f>
        <v>0</v>
      </c>
      <c r="DF417" s="33"/>
      <c r="DG417" s="33">
        <f t="shared" ref="DG417:DG480" si="522">IF(DC417&gt;0,DB417,DA417)</f>
        <v>0</v>
      </c>
      <c r="DH417" s="27">
        <f t="shared" si="488"/>
        <v>0</v>
      </c>
      <c r="DI417" s="27">
        <f t="shared" si="489"/>
        <v>0</v>
      </c>
      <c r="DJ417" s="28">
        <f>IF((DJ416+DD417+DE417)&gt;=$B$2*'SFV+BESS'!$I$9, $B$2*'SFV+BESS'!$I$9, (DJ416+DD417+DE417))</f>
        <v>173.61249999999998</v>
      </c>
      <c r="DK417" s="110">
        <f t="shared" si="490"/>
        <v>0</v>
      </c>
      <c r="DP417" s="251">
        <v>18</v>
      </c>
      <c r="DQ417" s="41">
        <v>17</v>
      </c>
      <c r="DR417" s="33">
        <f t="shared" si="467"/>
        <v>0</v>
      </c>
      <c r="DS417" s="33">
        <f>Gen_Cons_Horario!B5531</f>
        <v>0</v>
      </c>
      <c r="DT417" s="35">
        <f t="shared" si="504"/>
        <v>0</v>
      </c>
      <c r="DU417" s="116">
        <f>IF(AND(DT417&gt;0,DT417*$B$4+EA416&lt;=$B$2*'SFV+BESS'!$I$9,DT417&lt;'SFV+BESS'!$I$7), DT417*$B$4, IF(AND(DT417&gt;0,DT417*$B$4+EA416&gt;$B$2*'SFV+BESS'!$I$9,DT417*$B$4&lt;'SFV+BESS'!$I$7),$B$2*'SFV+BESS'!$I$9-EA416,IF(AND(DT417&gt;0,DT417*$B$4+EA416&gt;$B$2*'SFV+BESS'!$I$9,DT417*$B$4&gt;'SFV+BESS'!$I$7,EA416&lt;$B$2*'SFV+BESS'!$I$9),$B$2*'SFV+BESS'!$I$9-EA416,IF(AND(DT417&gt;0,DT417*$B$4+EA416&lt;=$B$2*'SFV+BESS'!$I$9,DT417&gt;'SFV+BESS'!$I$7),'SFV+BESS'!$I$7,0))))</f>
        <v>0</v>
      </c>
      <c r="DV417" s="27">
        <f>IF(AND(DT417&lt;0,EA416+DT417/$B$5&gt;$H$2,-DT417/'Carga-Descarga Año'!$B$5&lt;'SFV+BESS'!$I$7),DT417/$B$5,IF(AND(DT417&lt;0,EA416+DT417/$B$5&gt;$H$2,-DT417/'Carga-Descarga Año'!$B$5&gt;'SFV+BESS'!$I$7),-'SFV+BESS'!$I$7,IF(AND(DT417&lt;0,EA416+DT417/$B$5&lt;$H$2),-MIN('SFV+BESS'!$I$7,EA416-$H$2),0)))</f>
        <v>0</v>
      </c>
      <c r="DW417" s="33"/>
      <c r="DX417" s="33">
        <f t="shared" ref="DX417:DX480" si="523">IF(DT417&gt;0,DS417,DR417)</f>
        <v>0</v>
      </c>
      <c r="DY417" s="27">
        <f t="shared" si="491"/>
        <v>0</v>
      </c>
      <c r="DZ417" s="27">
        <f t="shared" ref="DZ417:DZ480" si="524">IF(DY417&lt;-DT417,-(DT417+DY417),0)</f>
        <v>0</v>
      </c>
      <c r="EA417" s="28">
        <f>IF((EA416+DU417+DV417)&gt;=$B$2*'SFV+BESS'!$I$9, $B$2*'SFV+BESS'!$I$9, (EA416+DU417+DV417))</f>
        <v>173.61249999999998</v>
      </c>
      <c r="EB417" s="110">
        <f t="shared" si="492"/>
        <v>0</v>
      </c>
      <c r="EG417" s="251">
        <v>18</v>
      </c>
      <c r="EH417" s="41">
        <v>17</v>
      </c>
      <c r="EI417" s="33">
        <f t="shared" si="468"/>
        <v>0</v>
      </c>
      <c r="EJ417" s="33">
        <f>Gen_Cons_Horario!B6275</f>
        <v>0</v>
      </c>
      <c r="EK417" s="35">
        <f t="shared" si="505"/>
        <v>0</v>
      </c>
      <c r="EL417" s="116">
        <f>IF(AND(EK417&gt;0,EK417*$B$4+ER416&lt;=$B$2*'SFV+BESS'!$I$9,EK417&lt;'SFV+BESS'!$I$7), EK417*$B$4, IF(AND(EK417&gt;0,EK417*$B$4+ER416&gt;$B$2*'SFV+BESS'!$I$9,EK417*$B$4&lt;'SFV+BESS'!$I$7),$B$2*'SFV+BESS'!$I$9-ER416,IF(AND(EK417&gt;0,EK417*$B$4+ER416&gt;$B$2*'SFV+BESS'!$I$9,EK417*$B$4&gt;'SFV+BESS'!$I$7,ER416&lt;$B$2*'SFV+BESS'!$I$9),$B$2*'SFV+BESS'!$I$9-ER416,IF(AND(EK417&gt;0,EK417*$B$4+ER416&lt;=$B$2*'SFV+BESS'!$I$9,EK417&gt;'SFV+BESS'!$I$7),'SFV+BESS'!$I$7,0))))</f>
        <v>0</v>
      </c>
      <c r="EM417" s="27">
        <f>IF(AND(EK417&lt;0,ER416+EK417/$B$5&gt;$H$2,-EK417/'Carga-Descarga Año'!$B$5&lt;'SFV+BESS'!$I$7),EK417/$B$5,IF(AND(EK417&lt;0,ER416+EK417/$B$5&gt;$H$2,-EK417/'Carga-Descarga Año'!$B$5&gt;'SFV+BESS'!$I$7),-'SFV+BESS'!$I$7,IF(AND(EK417&lt;0,ER416+EK417/$B$5&lt;$H$2),-MIN('SFV+BESS'!$I$7,ER416-$H$2),0)))</f>
        <v>0</v>
      </c>
      <c r="EN417" s="33"/>
      <c r="EO417" s="33">
        <f t="shared" ref="EO417:EO480" si="525">IF(EK417&gt;0,EJ417,EI417)</f>
        <v>0</v>
      </c>
      <c r="EP417" s="27">
        <f t="shared" si="493"/>
        <v>0</v>
      </c>
      <c r="EQ417" s="27">
        <f t="shared" ref="EQ417:EQ480" si="526">IF(EP417&lt;-EK417,-(EK417+EP417),0)</f>
        <v>0</v>
      </c>
      <c r="ER417" s="28">
        <f>IF((ER416+EL417+EM417)&gt;=$B$2*'SFV+BESS'!$I$9, $B$2*'SFV+BESS'!$I$9, (ER416+EL417+EM417))</f>
        <v>173.61249999999998</v>
      </c>
      <c r="ES417" s="110">
        <f t="shared" si="494"/>
        <v>0</v>
      </c>
      <c r="EX417" s="251">
        <v>18</v>
      </c>
      <c r="EY417" s="41">
        <v>17</v>
      </c>
      <c r="EZ417" s="33">
        <f t="shared" si="469"/>
        <v>0</v>
      </c>
      <c r="FA417" s="33">
        <f>Gen_Cons_Horario!B6995</f>
        <v>0</v>
      </c>
      <c r="FB417" s="35">
        <f t="shared" si="506"/>
        <v>0</v>
      </c>
      <c r="FC417" s="116">
        <f>IF(AND(FB417&gt;0,FB417*$B$4+FI416&lt;=$B$2*'SFV+BESS'!$I$9,FB417&lt;'SFV+BESS'!$I$7), FB417*$B$4, IF(AND(FB417&gt;0,FB417*$B$4+FI416&gt;$B$2*'SFV+BESS'!$I$9,FB417*$B$4&lt;'SFV+BESS'!$I$7),$B$2*'SFV+BESS'!$I$9-FI416,IF(AND(FB417&gt;0,FB417*$B$4+FI416&gt;$B$2*'SFV+BESS'!$I$9,FB417*$B$4&gt;'SFV+BESS'!$I$7,FI416&lt;$B$2*'SFV+BESS'!$I$9),$B$2*'SFV+BESS'!$I$9-FI416,IF(AND(FB417&gt;0,FB417*$B$4+FI416&lt;=$B$2*'SFV+BESS'!$I$9,FB417&gt;'SFV+BESS'!$I$7),'SFV+BESS'!$I$7,0))))</f>
        <v>0</v>
      </c>
      <c r="FD417" s="27">
        <f>IF(AND(FB417&lt;0,FI416+FB417/$B$5&gt;$H$2,-FB417/'Carga-Descarga Año'!$B$5&lt;'SFV+BESS'!$I$7),FB417/$B$5,IF(AND(FB417&lt;0,FI416+FB417/$B$5&gt;$H$2,-FB417/'Carga-Descarga Año'!$B$5&gt;'SFV+BESS'!$I$7),-'SFV+BESS'!$I$7,IF(AND(FB417&lt;0,FI416+FB417/$B$5&lt;$H$2),-MIN('SFV+BESS'!$I$7,FI416-$H$2),0)))</f>
        <v>0</v>
      </c>
      <c r="FE417" s="33"/>
      <c r="FF417" s="33">
        <f t="shared" ref="FF417:FF480" si="527">IF(FB417&gt;0,FA417,EZ417)</f>
        <v>0</v>
      </c>
      <c r="FG417" s="27">
        <f t="shared" si="495"/>
        <v>0</v>
      </c>
      <c r="FH417" s="27">
        <f t="shared" ref="FH417:FH480" si="528">IF(FG417&lt;-FB417,-(FB417+FG417),0)</f>
        <v>0</v>
      </c>
      <c r="FI417" s="28">
        <f>IF((FI416+FC417+FD417)&gt;=$B$2*'SFV+BESS'!$I$9, $B$2*'SFV+BESS'!$I$9, (FI416+FC417+FD417))</f>
        <v>173.61249999999998</v>
      </c>
      <c r="FJ417" s="110">
        <f t="shared" si="496"/>
        <v>0</v>
      </c>
      <c r="FO417" s="251">
        <v>18</v>
      </c>
      <c r="FP417" s="41">
        <v>17</v>
      </c>
      <c r="FQ417" s="33">
        <f t="shared" si="470"/>
        <v>0</v>
      </c>
      <c r="FR417" s="33">
        <f>Gen_Cons_Horario!B7739</f>
        <v>0</v>
      </c>
      <c r="FS417" s="35">
        <f t="shared" si="507"/>
        <v>0</v>
      </c>
      <c r="FT417" s="116">
        <f>IF(AND(FS417&gt;0,FS417*$B$4+FZ416&lt;=$B$2*'SFV+BESS'!$I$9,FS417&lt;'SFV+BESS'!$I$7), FS417*$B$4, IF(AND(FS417&gt;0,FS417*$B$4+FZ416&gt;$B$2*'SFV+BESS'!$I$9,FS417*$B$4&lt;'SFV+BESS'!$I$7),$B$2*'SFV+BESS'!$I$9-FZ416,IF(AND(FS417&gt;0,FS417*$B$4+FZ416&gt;$B$2*'SFV+BESS'!$I$9,FS417*$B$4&gt;'SFV+BESS'!$I$7,FZ416&lt;$B$2*'SFV+BESS'!$I$9),$B$2*'SFV+BESS'!$I$9-FZ416,IF(AND(FS417&gt;0,FS417*$B$4+FZ416&lt;=$B$2*'SFV+BESS'!$I$9,FS417&gt;'SFV+BESS'!$I$7),'SFV+BESS'!$I$7,0))))</f>
        <v>0</v>
      </c>
      <c r="FU417" s="27">
        <f>IF(AND(FS417&lt;0,FZ416+FS417/$B$5&gt;$H$2,-FS417/'Carga-Descarga Año'!$B$5&lt;'SFV+BESS'!$I$7),FS417/$B$5,IF(AND(FS417&lt;0,FZ416+FS417/$B$5&gt;$H$2,-FS417/'Carga-Descarga Año'!$B$5&gt;'SFV+BESS'!$I$7),-'SFV+BESS'!$I$7,IF(AND(FS417&lt;0,FZ416+FS417/$B$5&lt;$H$2),-MIN('SFV+BESS'!$I$7,FZ416-$H$2),0)))</f>
        <v>0</v>
      </c>
      <c r="FV417" s="33"/>
      <c r="FW417" s="33">
        <f t="shared" ref="FW417:FW480" si="529">IF(FS417&gt;0,FR417,FQ417)</f>
        <v>0</v>
      </c>
      <c r="FX417" s="27">
        <f t="shared" si="497"/>
        <v>0</v>
      </c>
      <c r="FY417" s="27">
        <f t="shared" ref="FY417:FY480" si="530">IF(FX417&lt;-FS417,-(FS417+FX417),0)</f>
        <v>0</v>
      </c>
      <c r="FZ417" s="28">
        <f>IF((FZ416+FT417+FU417)&gt;=$B$2*'SFV+BESS'!$I$9, $B$2*'SFV+BESS'!$I$9, (FZ416+FT417+FU417))</f>
        <v>173.61249999999998</v>
      </c>
      <c r="GA417" s="110">
        <f t="shared" si="498"/>
        <v>0</v>
      </c>
      <c r="GF417" s="251">
        <v>18</v>
      </c>
      <c r="GG417" s="41">
        <v>17</v>
      </c>
      <c r="GH417" s="33">
        <f t="shared" si="471"/>
        <v>0</v>
      </c>
      <c r="GI417" s="33">
        <f>Gen_Cons_Horario!B8459</f>
        <v>0</v>
      </c>
      <c r="GJ417" s="35">
        <f t="shared" si="513"/>
        <v>0</v>
      </c>
      <c r="GK417" s="116">
        <f>IF(AND(GJ417&gt;0,GJ417*$B$4+GQ416&lt;=$B$2*'SFV+BESS'!$I$9,GJ417&lt;'SFV+BESS'!$I$7), GJ417*$B$4, IF(AND(GJ417&gt;0,GJ417*$B$4+GQ416&gt;$B$2*'SFV+BESS'!$I$9,GJ417*$B$4&lt;'SFV+BESS'!$I$7),$B$2*'SFV+BESS'!$I$9-GQ416,IF(AND(GJ417&gt;0,GJ417*$B$4+GQ416&gt;$B$2*'SFV+BESS'!$I$9,GJ417*$B$4&gt;'SFV+BESS'!$I$7,GQ416&lt;$B$2*'SFV+BESS'!$I$9),$B$2*'SFV+BESS'!$I$9-GQ416,IF(AND(GJ417&gt;0,GJ417*$B$4+GQ416&lt;=$B$2*'SFV+BESS'!$I$9,GJ417&gt;'SFV+BESS'!$I$7),'SFV+BESS'!$I$7,0))))</f>
        <v>0</v>
      </c>
      <c r="GL417" s="27">
        <f>IF(AND(GJ417&lt;0,GQ416+GJ417/$B$5&gt;$H$2,-GJ417/'Carga-Descarga Año'!$B$5&lt;'SFV+BESS'!$I$7),GJ417/$B$5,IF(AND(GJ417&lt;0,GQ416+GJ417/$B$5&gt;$H$2,-GJ417/'Carga-Descarga Año'!$B$5&gt;'SFV+BESS'!$I$7),-'SFV+BESS'!$I$7,IF(AND(GJ417&lt;0,GQ416+GJ417/$B$5&lt;$H$2),-MIN('SFV+BESS'!$I$7,GQ416-$H$2),0)))</f>
        <v>0</v>
      </c>
      <c r="GM417" s="33"/>
      <c r="GN417" s="33">
        <f t="shared" ref="GN417:GN480" si="531">IF(GJ417&gt;0,GI417,GH417)</f>
        <v>0</v>
      </c>
      <c r="GO417" s="27">
        <f t="shared" si="499"/>
        <v>0</v>
      </c>
      <c r="GP417" s="27">
        <f t="shared" ref="GP417:GP480" si="532">IF(GO417&lt;-GJ417,-(GJ417+GO417),0)</f>
        <v>0</v>
      </c>
      <c r="GQ417" s="28">
        <f>IF((GQ416+GK417+GL417)&gt;=$B$2*'SFV+BESS'!$I$9, $B$2*'SFV+BESS'!$I$9, (GQ416+GK417+GL417))</f>
        <v>173.61249999999998</v>
      </c>
      <c r="GR417" s="110">
        <f t="shared" si="500"/>
        <v>0</v>
      </c>
    </row>
    <row r="418" spans="1:200">
      <c r="A418" s="249"/>
      <c r="B418" s="41">
        <v>17.0416666666667</v>
      </c>
      <c r="C418" s="38">
        <f t="shared" si="514"/>
        <v>0</v>
      </c>
      <c r="D418" s="2">
        <f>Gen_Cons_Horario!B444</f>
        <v>0</v>
      </c>
      <c r="E418" s="140">
        <f t="shared" si="472"/>
        <v>0</v>
      </c>
      <c r="F418" s="116">
        <f>IF(AND(E418&gt;0,E418*$B$4+L417&lt;=$B$2*'SFV+BESS'!$I$9,E418&lt;'SFV+BESS'!$I$7), E418*$B$4, IF(AND(E418&gt;0,E418*$B$4+L417&gt;$B$2*'SFV+BESS'!$I$9,E418*$B$4&lt;'SFV+BESS'!$I$7),$B$2*'SFV+BESS'!$I$9-L417,IF(AND(E418&gt;0,E418*$B$4+L417&gt;$B$2*'SFV+BESS'!$I$9,E418*$B$4&gt;'SFV+BESS'!$I$7,L417&lt;$B$2*'SFV+BESS'!$I$9),$B$2*'SFV+BESS'!$I$9-L417,IF(AND(E418&gt;0,E418*$B$4+L417&lt;=$B$2*'SFV+BESS'!$I$9,E418&gt;'SFV+BESS'!$I$7),'SFV+BESS'!$I$7,0))))</f>
        <v>0</v>
      </c>
      <c r="G418" s="27">
        <f>IF(AND(E418&lt;0,L417+E418/$B$5&gt;$H$2,-E418/'Carga-Descarga Año'!$B$5&lt;'SFV+BESS'!$I$7),E418/$B$5,IF(AND(E418&lt;0,L417+E418/$B$5&gt;$H$2,-E418/'Carga-Descarga Año'!$B$5&gt;'SFV+BESS'!$I$7),-'SFV+BESS'!$I$7,IF(AND(E418&lt;0,L417+E418/$B$5&lt;$H$2),-MIN('SFV+BESS'!$I$7,L417-$H$2),0)))</f>
        <v>0</v>
      </c>
      <c r="I418" s="38">
        <f t="shared" si="473"/>
        <v>0</v>
      </c>
      <c r="J418" s="27">
        <f t="shared" si="475"/>
        <v>0</v>
      </c>
      <c r="K418" s="27">
        <f t="shared" si="474"/>
        <v>0</v>
      </c>
      <c r="L418" s="28">
        <f>IF((L417+F418+G418)&gt;=$B$2*'SFV+BESS'!$I$9, $B$2*'SFV+BESS'!$I$9, (L417+F418+G418))</f>
        <v>79.231115668796519</v>
      </c>
      <c r="M418" s="110">
        <f t="shared" si="476"/>
        <v>0</v>
      </c>
      <c r="R418" s="251"/>
      <c r="S418" s="41">
        <v>17.0416666666667</v>
      </c>
      <c r="T418" s="2">
        <f t="shared" ref="T418:T481" si="533">T394</f>
        <v>0</v>
      </c>
      <c r="U418" s="2">
        <f>Gen_Cons_Horario!B1188</f>
        <v>0</v>
      </c>
      <c r="V418" s="35">
        <f t="shared" si="508"/>
        <v>0</v>
      </c>
      <c r="W418" s="116">
        <f>IF(AND(V418&gt;0,V418*$B$4+AC417&lt;=$B$2*'SFV+BESS'!$I$9,V418&lt;'SFV+BESS'!$I$7), V418*$B$4, IF(AND(V418&gt;0,V418*$B$4+AC417&gt;$B$2*'SFV+BESS'!$I$9,V418*$B$4&lt;'SFV+BESS'!$I$7),$B$2*'SFV+BESS'!$I$9-AC417,IF(AND(V418&gt;0,V418*$B$4+AC417&gt;$B$2*'SFV+BESS'!$I$9,V418*$B$4&gt;'SFV+BESS'!$I$7,AC417&lt;$B$2*'SFV+BESS'!$I$9),$B$2*'SFV+BESS'!$I$9-AC417,IF(AND(V418&gt;0,V418*$B$4+AC417&lt;=$B$2*'SFV+BESS'!$I$9,V418&gt;'SFV+BESS'!$I$7),'SFV+BESS'!$I$7,0))))</f>
        <v>0</v>
      </c>
      <c r="X418" s="27">
        <f>IF(AND(V418&lt;0,AC417+V418/$B$5&gt;$H$2,-V418/'Carga-Descarga Año'!$B$5&lt;'SFV+BESS'!$I$7),V418/$B$5,IF(AND(V418&lt;0,AC417+V418/$B$5&gt;$H$2,-V418/'Carga-Descarga Año'!$B$5&gt;'SFV+BESS'!$I$7),-'SFV+BESS'!$I$7,IF(AND(V418&lt;0,AC417+V418/$B$5&lt;$H$2),-MIN('SFV+BESS'!$I$7,AC417-$H$2),0)))</f>
        <v>0</v>
      </c>
      <c r="Z418" s="33">
        <f t="shared" si="502"/>
        <v>0</v>
      </c>
      <c r="AA418" s="27">
        <f t="shared" si="477"/>
        <v>0</v>
      </c>
      <c r="AB418" s="27">
        <f t="shared" si="501"/>
        <v>0</v>
      </c>
      <c r="AC418" s="28">
        <f>IF((AC417+W418+X418)&gt;=$B$2*'SFV+BESS'!$I$9, $B$2*'SFV+BESS'!$I$9, (AC417+W418+X418))</f>
        <v>173.61249999999998</v>
      </c>
      <c r="AD418" s="110">
        <f t="shared" si="478"/>
        <v>0</v>
      </c>
      <c r="AI418" s="251"/>
      <c r="AJ418" s="41">
        <v>17.0416666666667</v>
      </c>
      <c r="AK418" s="52">
        <f t="shared" ref="AK418:AK481" si="534">AK394</f>
        <v>0</v>
      </c>
      <c r="AL418" s="33">
        <f>Gen_Cons_Horario!B1860</f>
        <v>0</v>
      </c>
      <c r="AM418" s="35">
        <f t="shared" si="509"/>
        <v>0</v>
      </c>
      <c r="AN418" s="116">
        <f>IF(AND(AM418&gt;0,AM418*$B$4+AT417&lt;=$B$2*'SFV+BESS'!$I$9,AM418&lt;'SFV+BESS'!$I$7), AM418*$B$4, IF(AND(AM418&gt;0,AM418*$B$4+AT417&gt;$B$2*'SFV+BESS'!$I$9,AM418*$B$4&lt;'SFV+BESS'!$I$7),$B$2*'SFV+BESS'!$I$9-AT417,IF(AND(AM418&gt;0,AM418*$B$4+AT417&gt;$B$2*'SFV+BESS'!$I$9,AM418*$B$4&gt;'SFV+BESS'!$I$7,AT417&lt;$B$2*'SFV+BESS'!$I$9),$B$2*'SFV+BESS'!$I$9-AT417,IF(AND(AM418&gt;0,AM418*$B$4+AT417&lt;=$B$2*'SFV+BESS'!$I$9,AM418&gt;'SFV+BESS'!$I$7),'SFV+BESS'!$I$7,0))))</f>
        <v>0</v>
      </c>
      <c r="AO418" s="27">
        <f>IF(AND(AM418&lt;0,AT417+AM418/$B$5&gt;$H$2,-AM418/'Carga-Descarga Año'!$B$5&lt;'SFV+BESS'!$I$7),AM418/$B$5,IF(AND(AM418&lt;0,AT417+AM418/$B$5&gt;$H$2,-AM418/'Carga-Descarga Año'!$B$5&gt;'SFV+BESS'!$I$7),-'SFV+BESS'!$I$7,IF(AND(AM418&lt;0,AT417+AM418/$B$5&lt;$H$2),-MIN('SFV+BESS'!$I$7,AT417-$H$2),0)))</f>
        <v>0</v>
      </c>
      <c r="AP418" s="33"/>
      <c r="AQ418" s="33">
        <f t="shared" si="515"/>
        <v>0</v>
      </c>
      <c r="AR418" s="27">
        <f t="shared" si="479"/>
        <v>0</v>
      </c>
      <c r="AS418" s="27">
        <f t="shared" si="516"/>
        <v>0</v>
      </c>
      <c r="AT418" s="28">
        <f>IF((AT417+AN418+AO418)&gt;=$B$2*'SFV+BESS'!$I$9, $B$2*'SFV+BESS'!$I$9, (AT417+AN418+AO418))</f>
        <v>173.61249999999998</v>
      </c>
      <c r="AU418" s="110">
        <f t="shared" si="480"/>
        <v>0</v>
      </c>
      <c r="AZ418" s="251"/>
      <c r="BA418" s="41">
        <v>17.0416666666667</v>
      </c>
      <c r="BB418" s="33">
        <f t="shared" ref="BB418:BB481" si="535">BB394</f>
        <v>0</v>
      </c>
      <c r="BC418" s="33">
        <f>Gen_Cons_Horario!B2604</f>
        <v>0</v>
      </c>
      <c r="BD418" s="35">
        <f t="shared" si="510"/>
        <v>0</v>
      </c>
      <c r="BE418" s="116">
        <f>IF(AND(BD418&gt;0,BD418*$B$4+BK417&lt;=$B$2*'SFV+BESS'!$I$9,BD418&lt;'SFV+BESS'!$I$7), BD418*$B$4, IF(AND(BD418&gt;0,BD418*$B$4+BK417&gt;$B$2*'SFV+BESS'!$I$9,BD418*$B$4&lt;'SFV+BESS'!$I$7),$B$2*'SFV+BESS'!$I$9-BK417,IF(AND(BD418&gt;0,BD418*$B$4+BK417&gt;$B$2*'SFV+BESS'!$I$9,BD418*$B$4&gt;'SFV+BESS'!$I$7,BK417&lt;$B$2*'SFV+BESS'!$I$9),$B$2*'SFV+BESS'!$I$9-BK417,IF(AND(BD418&gt;0,BD418*$B$4+BK417&lt;=$B$2*'SFV+BESS'!$I$9,BD418&gt;'SFV+BESS'!$I$7),'SFV+BESS'!$I$7,0))))</f>
        <v>0</v>
      </c>
      <c r="BF418" s="27">
        <f>IF(AND(BD418&lt;0,BK417+BD418/$B$5&gt;$H$2,-BD418/'Carga-Descarga Año'!$B$5&lt;'SFV+BESS'!$I$7),BD418/$B$5,IF(AND(BD418&lt;0,BK417+BD418/$B$5&gt;$H$2,-BD418/'Carga-Descarga Año'!$B$5&gt;'SFV+BESS'!$I$7),-'SFV+BESS'!$I$7,IF(AND(BD418&lt;0,BK417+BD418/$B$5&lt;$H$2),-MIN('SFV+BESS'!$I$7,BK417-$H$2),0)))</f>
        <v>0</v>
      </c>
      <c r="BG418" s="33"/>
      <c r="BH418" s="33">
        <f t="shared" si="517"/>
        <v>0</v>
      </c>
      <c r="BI418" s="27">
        <f t="shared" si="481"/>
        <v>0</v>
      </c>
      <c r="BJ418" s="27">
        <f t="shared" si="518"/>
        <v>0</v>
      </c>
      <c r="BK418" s="28">
        <f>IF((BK417+BE418+BF418)&gt;=$B$2*'SFV+BESS'!$I$9, $B$2*'SFV+BESS'!$I$9, (BK417+BE418+BF418))</f>
        <v>173.61249999999998</v>
      </c>
      <c r="BL418" s="110">
        <f t="shared" si="482"/>
        <v>0</v>
      </c>
      <c r="BQ418" s="251"/>
      <c r="BR418" s="41">
        <v>17.0416666666667</v>
      </c>
      <c r="BS418" s="33">
        <f t="shared" ref="BS418:BS481" si="536">BS394</f>
        <v>0</v>
      </c>
      <c r="BT418" s="33">
        <f>Gen_Cons_Horario!B3324</f>
        <v>0</v>
      </c>
      <c r="BU418" s="35">
        <f t="shared" si="511"/>
        <v>0</v>
      </c>
      <c r="BV418" s="116">
        <f>IF(AND(BU418&gt;0,BU418*$B$4+CB417&lt;=$B$2*'SFV+BESS'!$I$9,BU418&lt;'SFV+BESS'!$I$7), BU418*$B$4, IF(AND(BU418&gt;0,BU418*$B$4+CB417&gt;$B$2*'SFV+BESS'!$I$9,BU418*$B$4&lt;'SFV+BESS'!$I$7),$B$2*'SFV+BESS'!$I$9-CB417,IF(AND(BU418&gt;0,BU418*$B$4+CB417&gt;$B$2*'SFV+BESS'!$I$9,BU418*$B$4&gt;'SFV+BESS'!$I$7,CB417&lt;$B$2*'SFV+BESS'!$I$9),$B$2*'SFV+BESS'!$I$9-CB417,IF(AND(BU418&gt;0,BU418*$B$4+CB417&lt;=$B$2*'SFV+BESS'!$I$9,BU418&gt;'SFV+BESS'!$I$7),'SFV+BESS'!$I$7,0))))</f>
        <v>0</v>
      </c>
      <c r="BW418" s="27">
        <f>IF(AND(BU418&lt;0,CB417+BU418/$B$5&gt;$H$2,-BU418/'Carga-Descarga Año'!$B$5&lt;'SFV+BESS'!$I$7),BU418/$B$5,IF(AND(BU418&lt;0,CB417+BU418/$B$5&gt;$H$2,-BU418/'Carga-Descarga Año'!$B$5&gt;'SFV+BESS'!$I$7),-'SFV+BESS'!$I$7,IF(AND(BU418&lt;0,CB417+BU418/$B$5&lt;$H$2),-MIN('SFV+BESS'!$I$7,CB417-$H$2),0)))</f>
        <v>0</v>
      </c>
      <c r="BX418" s="33"/>
      <c r="BY418" s="33">
        <f t="shared" si="519"/>
        <v>0</v>
      </c>
      <c r="BZ418" s="27">
        <f t="shared" si="483"/>
        <v>0</v>
      </c>
      <c r="CA418" s="27">
        <f t="shared" si="484"/>
        <v>0</v>
      </c>
      <c r="CB418" s="28">
        <f>IF((CB417+BV418+BW418)&gt;=$B$2*'SFV+BESS'!$I$9, $B$2*'SFV+BESS'!$I$9, (CB417+BV418+BW418))</f>
        <v>173.61249999999998</v>
      </c>
      <c r="CC418" s="110">
        <f t="shared" si="485"/>
        <v>0</v>
      </c>
      <c r="CH418" s="251"/>
      <c r="CI418" s="41">
        <v>17.0416666666667</v>
      </c>
      <c r="CJ418" s="33">
        <f t="shared" ref="CJ418:CJ481" si="537">CJ394</f>
        <v>0</v>
      </c>
      <c r="CK418" s="33">
        <f>Gen_Cons_Horario!B4068</f>
        <v>0</v>
      </c>
      <c r="CL418" s="35">
        <f t="shared" si="512"/>
        <v>0</v>
      </c>
      <c r="CM418" s="116">
        <f>IF(AND(CL418&gt;0,CL418*$B$4+CS417&lt;=$B$2*'SFV+BESS'!$I$9,CL418&lt;'SFV+BESS'!$I$7), CL418*$B$4, IF(AND(CL418&gt;0,CL418*$B$4+CS417&gt;$B$2*'SFV+BESS'!$I$9,CL418*$B$4&lt;'SFV+BESS'!$I$7),$B$2*'SFV+BESS'!$I$9-CS417,IF(AND(CL418&gt;0,CL418*$B$4+CS417&gt;$B$2*'SFV+BESS'!$I$9,CL418*$B$4&gt;'SFV+BESS'!$I$7,CS417&lt;$B$2*'SFV+BESS'!$I$9),$B$2*'SFV+BESS'!$I$9-CS417,IF(AND(CL418&gt;0,CL418*$B$4+CS417&lt;=$B$2*'SFV+BESS'!$I$9,CL418&gt;'SFV+BESS'!$I$7),'SFV+BESS'!$I$7,0))))</f>
        <v>0</v>
      </c>
      <c r="CN418" s="27">
        <f>IF(AND(CL418&lt;0,CS417+CL418/$B$5&gt;$H$2,-CL418/'Carga-Descarga Año'!$B$5&lt;'SFV+BESS'!$I$7),CL418/$B$5,IF(AND(CL418&lt;0,CS417+CL418/$B$5&gt;$H$2,-CL418/'Carga-Descarga Año'!$B$5&gt;'SFV+BESS'!$I$7),-'SFV+BESS'!$I$7,IF(AND(CL418&lt;0,CS417+CL418/$B$5&lt;$H$2),-MIN('SFV+BESS'!$I$7,CS417-$H$2),0)))</f>
        <v>0</v>
      </c>
      <c r="CO418" s="33"/>
      <c r="CP418" s="33">
        <f t="shared" si="520"/>
        <v>0</v>
      </c>
      <c r="CQ418" s="27">
        <f t="shared" si="486"/>
        <v>0</v>
      </c>
      <c r="CR418" s="27">
        <f t="shared" si="521"/>
        <v>0</v>
      </c>
      <c r="CS418" s="28">
        <f>IF((CS417+CM418+CN418)&gt;=$B$2*'SFV+BESS'!$I$9, $B$2*'SFV+BESS'!$I$9, (CS417+CM418+CN418))</f>
        <v>173.61249999999998</v>
      </c>
      <c r="CT418" s="110">
        <f t="shared" si="487"/>
        <v>0</v>
      </c>
      <c r="CY418" s="251"/>
      <c r="CZ418" s="41">
        <v>17.0416666666667</v>
      </c>
      <c r="DA418" s="33">
        <f t="shared" ref="DA418:DA481" si="538">DA394</f>
        <v>0</v>
      </c>
      <c r="DB418" s="33">
        <f>Gen_Cons_Horario!B4788</f>
        <v>0</v>
      </c>
      <c r="DC418" s="35">
        <f t="shared" si="503"/>
        <v>0</v>
      </c>
      <c r="DD418" s="116">
        <f>IF(AND(DC418&gt;0,DC418*$B$4+DJ417&lt;=$B$2*'SFV+BESS'!$I$9,DC418&lt;'SFV+BESS'!$I$7), DC418*$B$4, IF(AND(DC418&gt;0,DC418*$B$4+DJ417&gt;$B$2*'SFV+BESS'!$I$9,DC418*$B$4&lt;'SFV+BESS'!$I$7),$B$2*'SFV+BESS'!$I$9-DJ417,IF(AND(DC418&gt;0,DC418*$B$4+DJ417&gt;$B$2*'SFV+BESS'!$I$9,DC418*$B$4&gt;'SFV+BESS'!$I$7,DJ417&lt;$B$2*'SFV+BESS'!$I$9),$B$2*'SFV+BESS'!$I$9-DJ417,IF(AND(DC418&gt;0,DC418*$B$4+DJ417&lt;=$B$2*'SFV+BESS'!$I$9,DC418&gt;'SFV+BESS'!$I$7),'SFV+BESS'!$I$7,0))))</f>
        <v>0</v>
      </c>
      <c r="DE418" s="27">
        <f>IF(AND(DC418&lt;0,DJ417+DC418/$B$5&gt;$H$2,-DC418/'Carga-Descarga Año'!$B$5&lt;'SFV+BESS'!$I$7),DC418/$B$5,IF(AND(DC418&lt;0,DJ417+DC418/$B$5&gt;$H$2,-DC418/'Carga-Descarga Año'!$B$5&gt;'SFV+BESS'!$I$7),-'SFV+BESS'!$I$7,IF(AND(DC418&lt;0,DJ417+DC418/$B$5&lt;$H$2),-MIN('SFV+BESS'!$I$7,DJ417-$H$2),0)))</f>
        <v>0</v>
      </c>
      <c r="DF418" s="33"/>
      <c r="DG418" s="33">
        <f t="shared" si="522"/>
        <v>0</v>
      </c>
      <c r="DH418" s="27">
        <f t="shared" si="488"/>
        <v>0</v>
      </c>
      <c r="DI418" s="27">
        <f t="shared" si="489"/>
        <v>0</v>
      </c>
      <c r="DJ418" s="28">
        <f>IF((DJ417+DD418+DE418)&gt;=$B$2*'SFV+BESS'!$I$9, $B$2*'SFV+BESS'!$I$9, (DJ417+DD418+DE418))</f>
        <v>173.61249999999998</v>
      </c>
      <c r="DK418" s="110">
        <f t="shared" si="490"/>
        <v>0</v>
      </c>
      <c r="DP418" s="251"/>
      <c r="DQ418" s="41">
        <v>17.0416666666667</v>
      </c>
      <c r="DR418" s="33">
        <f t="shared" ref="DR418:DR481" si="539">DR394</f>
        <v>0</v>
      </c>
      <c r="DS418" s="33">
        <f>Gen_Cons_Horario!B5532</f>
        <v>0</v>
      </c>
      <c r="DT418" s="35">
        <f t="shared" si="504"/>
        <v>0</v>
      </c>
      <c r="DU418" s="116">
        <f>IF(AND(DT418&gt;0,DT418*$B$4+EA417&lt;=$B$2*'SFV+BESS'!$I$9,DT418&lt;'SFV+BESS'!$I$7), DT418*$B$4, IF(AND(DT418&gt;0,DT418*$B$4+EA417&gt;$B$2*'SFV+BESS'!$I$9,DT418*$B$4&lt;'SFV+BESS'!$I$7),$B$2*'SFV+BESS'!$I$9-EA417,IF(AND(DT418&gt;0,DT418*$B$4+EA417&gt;$B$2*'SFV+BESS'!$I$9,DT418*$B$4&gt;'SFV+BESS'!$I$7,EA417&lt;$B$2*'SFV+BESS'!$I$9),$B$2*'SFV+BESS'!$I$9-EA417,IF(AND(DT418&gt;0,DT418*$B$4+EA417&lt;=$B$2*'SFV+BESS'!$I$9,DT418&gt;'SFV+BESS'!$I$7),'SFV+BESS'!$I$7,0))))</f>
        <v>0</v>
      </c>
      <c r="DV418" s="27">
        <f>IF(AND(DT418&lt;0,EA417+DT418/$B$5&gt;$H$2,-DT418/'Carga-Descarga Año'!$B$5&lt;'SFV+BESS'!$I$7),DT418/$B$5,IF(AND(DT418&lt;0,EA417+DT418/$B$5&gt;$H$2,-DT418/'Carga-Descarga Año'!$B$5&gt;'SFV+BESS'!$I$7),-'SFV+BESS'!$I$7,IF(AND(DT418&lt;0,EA417+DT418/$B$5&lt;$H$2),-MIN('SFV+BESS'!$I$7,EA417-$H$2),0)))</f>
        <v>0</v>
      </c>
      <c r="DW418" s="33"/>
      <c r="DX418" s="33">
        <f t="shared" si="523"/>
        <v>0</v>
      </c>
      <c r="DY418" s="27">
        <f t="shared" si="491"/>
        <v>0</v>
      </c>
      <c r="DZ418" s="27">
        <f t="shared" si="524"/>
        <v>0</v>
      </c>
      <c r="EA418" s="28">
        <f>IF((EA417+DU418+DV418)&gt;=$B$2*'SFV+BESS'!$I$9, $B$2*'SFV+BESS'!$I$9, (EA417+DU418+DV418))</f>
        <v>173.61249999999998</v>
      </c>
      <c r="EB418" s="110">
        <f t="shared" si="492"/>
        <v>0</v>
      </c>
      <c r="EG418" s="251"/>
      <c r="EH418" s="41">
        <v>17.0416666666667</v>
      </c>
      <c r="EI418" s="33">
        <f t="shared" ref="EI418:EI481" si="540">EI394</f>
        <v>0</v>
      </c>
      <c r="EJ418" s="33">
        <f>Gen_Cons_Horario!B6276</f>
        <v>0</v>
      </c>
      <c r="EK418" s="35">
        <f t="shared" si="505"/>
        <v>0</v>
      </c>
      <c r="EL418" s="116">
        <f>IF(AND(EK418&gt;0,EK418*$B$4+ER417&lt;=$B$2*'SFV+BESS'!$I$9,EK418&lt;'SFV+BESS'!$I$7), EK418*$B$4, IF(AND(EK418&gt;0,EK418*$B$4+ER417&gt;$B$2*'SFV+BESS'!$I$9,EK418*$B$4&lt;'SFV+BESS'!$I$7),$B$2*'SFV+BESS'!$I$9-ER417,IF(AND(EK418&gt;0,EK418*$B$4+ER417&gt;$B$2*'SFV+BESS'!$I$9,EK418*$B$4&gt;'SFV+BESS'!$I$7,ER417&lt;$B$2*'SFV+BESS'!$I$9),$B$2*'SFV+BESS'!$I$9-ER417,IF(AND(EK418&gt;0,EK418*$B$4+ER417&lt;=$B$2*'SFV+BESS'!$I$9,EK418&gt;'SFV+BESS'!$I$7),'SFV+BESS'!$I$7,0))))</f>
        <v>0</v>
      </c>
      <c r="EM418" s="27">
        <f>IF(AND(EK418&lt;0,ER417+EK418/$B$5&gt;$H$2,-EK418/'Carga-Descarga Año'!$B$5&lt;'SFV+BESS'!$I$7),EK418/$B$5,IF(AND(EK418&lt;0,ER417+EK418/$B$5&gt;$H$2,-EK418/'Carga-Descarga Año'!$B$5&gt;'SFV+BESS'!$I$7),-'SFV+BESS'!$I$7,IF(AND(EK418&lt;0,ER417+EK418/$B$5&lt;$H$2),-MIN('SFV+BESS'!$I$7,ER417-$H$2),0)))</f>
        <v>0</v>
      </c>
      <c r="EN418" s="33"/>
      <c r="EO418" s="33">
        <f t="shared" si="525"/>
        <v>0</v>
      </c>
      <c r="EP418" s="27">
        <f t="shared" si="493"/>
        <v>0</v>
      </c>
      <c r="EQ418" s="27">
        <f t="shared" si="526"/>
        <v>0</v>
      </c>
      <c r="ER418" s="28">
        <f>IF((ER417+EL418+EM418)&gt;=$B$2*'SFV+BESS'!$I$9, $B$2*'SFV+BESS'!$I$9, (ER417+EL418+EM418))</f>
        <v>173.61249999999998</v>
      </c>
      <c r="ES418" s="110">
        <f t="shared" si="494"/>
        <v>0</v>
      </c>
      <c r="EX418" s="251"/>
      <c r="EY418" s="41">
        <v>17.0416666666667</v>
      </c>
      <c r="EZ418" s="33">
        <f t="shared" ref="EZ418:EZ481" si="541">EZ394</f>
        <v>0</v>
      </c>
      <c r="FA418" s="33">
        <f>Gen_Cons_Horario!B6996</f>
        <v>0</v>
      </c>
      <c r="FB418" s="35">
        <f t="shared" si="506"/>
        <v>0</v>
      </c>
      <c r="FC418" s="116">
        <f>IF(AND(FB418&gt;0,FB418*$B$4+FI417&lt;=$B$2*'SFV+BESS'!$I$9,FB418&lt;'SFV+BESS'!$I$7), FB418*$B$4, IF(AND(FB418&gt;0,FB418*$B$4+FI417&gt;$B$2*'SFV+BESS'!$I$9,FB418*$B$4&lt;'SFV+BESS'!$I$7),$B$2*'SFV+BESS'!$I$9-FI417,IF(AND(FB418&gt;0,FB418*$B$4+FI417&gt;$B$2*'SFV+BESS'!$I$9,FB418*$B$4&gt;'SFV+BESS'!$I$7,FI417&lt;$B$2*'SFV+BESS'!$I$9),$B$2*'SFV+BESS'!$I$9-FI417,IF(AND(FB418&gt;0,FB418*$B$4+FI417&lt;=$B$2*'SFV+BESS'!$I$9,FB418&gt;'SFV+BESS'!$I$7),'SFV+BESS'!$I$7,0))))</f>
        <v>0</v>
      </c>
      <c r="FD418" s="27">
        <f>IF(AND(FB418&lt;0,FI417+FB418/$B$5&gt;$H$2,-FB418/'Carga-Descarga Año'!$B$5&lt;'SFV+BESS'!$I$7),FB418/$B$5,IF(AND(FB418&lt;0,FI417+FB418/$B$5&gt;$H$2,-FB418/'Carga-Descarga Año'!$B$5&gt;'SFV+BESS'!$I$7),-'SFV+BESS'!$I$7,IF(AND(FB418&lt;0,FI417+FB418/$B$5&lt;$H$2),-MIN('SFV+BESS'!$I$7,FI417-$H$2),0)))</f>
        <v>0</v>
      </c>
      <c r="FE418" s="33"/>
      <c r="FF418" s="33">
        <f t="shared" si="527"/>
        <v>0</v>
      </c>
      <c r="FG418" s="27">
        <f t="shared" si="495"/>
        <v>0</v>
      </c>
      <c r="FH418" s="27">
        <f t="shared" si="528"/>
        <v>0</v>
      </c>
      <c r="FI418" s="28">
        <f>IF((FI417+FC418+FD418)&gt;=$B$2*'SFV+BESS'!$I$9, $B$2*'SFV+BESS'!$I$9, (FI417+FC418+FD418))</f>
        <v>173.61249999999998</v>
      </c>
      <c r="FJ418" s="110">
        <f t="shared" si="496"/>
        <v>0</v>
      </c>
      <c r="FO418" s="251"/>
      <c r="FP418" s="41">
        <v>17.0416666666667</v>
      </c>
      <c r="FQ418" s="33">
        <f t="shared" ref="FQ418:FQ481" si="542">FQ394</f>
        <v>0</v>
      </c>
      <c r="FR418" s="33">
        <f>Gen_Cons_Horario!B7740</f>
        <v>0</v>
      </c>
      <c r="FS418" s="35">
        <f t="shared" si="507"/>
        <v>0</v>
      </c>
      <c r="FT418" s="116">
        <f>IF(AND(FS418&gt;0,FS418*$B$4+FZ417&lt;=$B$2*'SFV+BESS'!$I$9,FS418&lt;'SFV+BESS'!$I$7), FS418*$B$4, IF(AND(FS418&gt;0,FS418*$B$4+FZ417&gt;$B$2*'SFV+BESS'!$I$9,FS418*$B$4&lt;'SFV+BESS'!$I$7),$B$2*'SFV+BESS'!$I$9-FZ417,IF(AND(FS418&gt;0,FS418*$B$4+FZ417&gt;$B$2*'SFV+BESS'!$I$9,FS418*$B$4&gt;'SFV+BESS'!$I$7,FZ417&lt;$B$2*'SFV+BESS'!$I$9),$B$2*'SFV+BESS'!$I$9-FZ417,IF(AND(FS418&gt;0,FS418*$B$4+FZ417&lt;=$B$2*'SFV+BESS'!$I$9,FS418&gt;'SFV+BESS'!$I$7),'SFV+BESS'!$I$7,0))))</f>
        <v>0</v>
      </c>
      <c r="FU418" s="27">
        <f>IF(AND(FS418&lt;0,FZ417+FS418/$B$5&gt;$H$2,-FS418/'Carga-Descarga Año'!$B$5&lt;'SFV+BESS'!$I$7),FS418/$B$5,IF(AND(FS418&lt;0,FZ417+FS418/$B$5&gt;$H$2,-FS418/'Carga-Descarga Año'!$B$5&gt;'SFV+BESS'!$I$7),-'SFV+BESS'!$I$7,IF(AND(FS418&lt;0,FZ417+FS418/$B$5&lt;$H$2),-MIN('SFV+BESS'!$I$7,FZ417-$H$2),0)))</f>
        <v>0</v>
      </c>
      <c r="FV418" s="33"/>
      <c r="FW418" s="33">
        <f t="shared" si="529"/>
        <v>0</v>
      </c>
      <c r="FX418" s="27">
        <f t="shared" si="497"/>
        <v>0</v>
      </c>
      <c r="FY418" s="27">
        <f t="shared" si="530"/>
        <v>0</v>
      </c>
      <c r="FZ418" s="28">
        <f>IF((FZ417+FT418+FU418)&gt;=$B$2*'SFV+BESS'!$I$9, $B$2*'SFV+BESS'!$I$9, (FZ417+FT418+FU418))</f>
        <v>173.61249999999998</v>
      </c>
      <c r="GA418" s="110">
        <f t="shared" si="498"/>
        <v>0</v>
      </c>
      <c r="GF418" s="251"/>
      <c r="GG418" s="41">
        <v>17.0416666666667</v>
      </c>
      <c r="GH418" s="33">
        <f t="shared" ref="GH418:GH481" si="543">GH394</f>
        <v>0</v>
      </c>
      <c r="GI418" s="33">
        <f>Gen_Cons_Horario!B8460</f>
        <v>0</v>
      </c>
      <c r="GJ418" s="35">
        <f t="shared" si="513"/>
        <v>0</v>
      </c>
      <c r="GK418" s="116">
        <f>IF(AND(GJ418&gt;0,GJ418*$B$4+GQ417&lt;=$B$2*'SFV+BESS'!$I$9,GJ418&lt;'SFV+BESS'!$I$7), GJ418*$B$4, IF(AND(GJ418&gt;0,GJ418*$B$4+GQ417&gt;$B$2*'SFV+BESS'!$I$9,GJ418*$B$4&lt;'SFV+BESS'!$I$7),$B$2*'SFV+BESS'!$I$9-GQ417,IF(AND(GJ418&gt;0,GJ418*$B$4+GQ417&gt;$B$2*'SFV+BESS'!$I$9,GJ418*$B$4&gt;'SFV+BESS'!$I$7,GQ417&lt;$B$2*'SFV+BESS'!$I$9),$B$2*'SFV+BESS'!$I$9-GQ417,IF(AND(GJ418&gt;0,GJ418*$B$4+GQ417&lt;=$B$2*'SFV+BESS'!$I$9,GJ418&gt;'SFV+BESS'!$I$7),'SFV+BESS'!$I$7,0))))</f>
        <v>0</v>
      </c>
      <c r="GL418" s="27">
        <f>IF(AND(GJ418&lt;0,GQ417+GJ418/$B$5&gt;$H$2,-GJ418/'Carga-Descarga Año'!$B$5&lt;'SFV+BESS'!$I$7),GJ418/$B$5,IF(AND(GJ418&lt;0,GQ417+GJ418/$B$5&gt;$H$2,-GJ418/'Carga-Descarga Año'!$B$5&gt;'SFV+BESS'!$I$7),-'SFV+BESS'!$I$7,IF(AND(GJ418&lt;0,GQ417+GJ418/$B$5&lt;$H$2),-MIN('SFV+BESS'!$I$7,GQ417-$H$2),0)))</f>
        <v>0</v>
      </c>
      <c r="GM418" s="33"/>
      <c r="GN418" s="33">
        <f t="shared" si="531"/>
        <v>0</v>
      </c>
      <c r="GO418" s="27">
        <f t="shared" si="499"/>
        <v>0</v>
      </c>
      <c r="GP418" s="27">
        <f t="shared" si="532"/>
        <v>0</v>
      </c>
      <c r="GQ418" s="28">
        <f>IF((GQ417+GK418+GL418)&gt;=$B$2*'SFV+BESS'!$I$9, $B$2*'SFV+BESS'!$I$9, (GQ417+GK418+GL418))</f>
        <v>173.61249999999998</v>
      </c>
      <c r="GR418" s="110">
        <f t="shared" si="500"/>
        <v>0</v>
      </c>
    </row>
    <row r="419" spans="1:200">
      <c r="A419" s="249"/>
      <c r="B419" s="41">
        <v>17.0833333333333</v>
      </c>
      <c r="C419" s="38">
        <f t="shared" si="514"/>
        <v>0</v>
      </c>
      <c r="D419" s="2">
        <f>Gen_Cons_Horario!B445</f>
        <v>0</v>
      </c>
      <c r="E419" s="140">
        <f t="shared" si="472"/>
        <v>0</v>
      </c>
      <c r="F419" s="116">
        <f>IF(AND(E419&gt;0,E419*$B$4+L418&lt;=$B$2*'SFV+BESS'!$I$9,E419&lt;'SFV+BESS'!$I$7), E419*$B$4, IF(AND(E419&gt;0,E419*$B$4+L418&gt;$B$2*'SFV+BESS'!$I$9,E419*$B$4&lt;'SFV+BESS'!$I$7),$B$2*'SFV+BESS'!$I$9-L418,IF(AND(E419&gt;0,E419*$B$4+L418&gt;$B$2*'SFV+BESS'!$I$9,E419*$B$4&gt;'SFV+BESS'!$I$7,L418&lt;$B$2*'SFV+BESS'!$I$9),$B$2*'SFV+BESS'!$I$9-L418,IF(AND(E419&gt;0,E419*$B$4+L418&lt;=$B$2*'SFV+BESS'!$I$9,E419&gt;'SFV+BESS'!$I$7),'SFV+BESS'!$I$7,0))))</f>
        <v>0</v>
      </c>
      <c r="G419" s="27">
        <f>IF(AND(E419&lt;0,L418+E419/$B$5&gt;$H$2,-E419/'Carga-Descarga Año'!$B$5&lt;'SFV+BESS'!$I$7),E419/$B$5,IF(AND(E419&lt;0,L418+E419/$B$5&gt;$H$2,-E419/'Carga-Descarga Año'!$B$5&gt;'SFV+BESS'!$I$7),-'SFV+BESS'!$I$7,IF(AND(E419&lt;0,L418+E419/$B$5&lt;$H$2),-MIN('SFV+BESS'!$I$7,L418-$H$2),0)))</f>
        <v>0</v>
      </c>
      <c r="I419" s="38">
        <f t="shared" si="473"/>
        <v>0</v>
      </c>
      <c r="J419" s="27">
        <f t="shared" si="475"/>
        <v>0</v>
      </c>
      <c r="K419" s="27">
        <f t="shared" si="474"/>
        <v>0</v>
      </c>
      <c r="L419" s="28">
        <f>IF((L418+F419+G419)&gt;=$B$2*'SFV+BESS'!$I$9, $B$2*'SFV+BESS'!$I$9, (L418+F419+G419))</f>
        <v>79.231115668796519</v>
      </c>
      <c r="M419" s="110">
        <f t="shared" si="476"/>
        <v>0</v>
      </c>
      <c r="R419" s="251"/>
      <c r="S419" s="41">
        <v>17.0833333333333</v>
      </c>
      <c r="T419" s="2">
        <f t="shared" si="533"/>
        <v>0</v>
      </c>
      <c r="U419" s="2">
        <f>Gen_Cons_Horario!B1189</f>
        <v>0</v>
      </c>
      <c r="V419" s="35">
        <f t="shared" si="508"/>
        <v>0</v>
      </c>
      <c r="W419" s="116">
        <f>IF(AND(V419&gt;0,V419*$B$4+AC418&lt;=$B$2*'SFV+BESS'!$I$9,V419&lt;'SFV+BESS'!$I$7), V419*$B$4, IF(AND(V419&gt;0,V419*$B$4+AC418&gt;$B$2*'SFV+BESS'!$I$9,V419*$B$4&lt;'SFV+BESS'!$I$7),$B$2*'SFV+BESS'!$I$9-AC418,IF(AND(V419&gt;0,V419*$B$4+AC418&gt;$B$2*'SFV+BESS'!$I$9,V419*$B$4&gt;'SFV+BESS'!$I$7,AC418&lt;$B$2*'SFV+BESS'!$I$9),$B$2*'SFV+BESS'!$I$9-AC418,IF(AND(V419&gt;0,V419*$B$4+AC418&lt;=$B$2*'SFV+BESS'!$I$9,V419&gt;'SFV+BESS'!$I$7),'SFV+BESS'!$I$7,0))))</f>
        <v>0</v>
      </c>
      <c r="X419" s="27">
        <f>IF(AND(V419&lt;0,AC418+V419/$B$5&gt;$H$2,-V419/'Carga-Descarga Año'!$B$5&lt;'SFV+BESS'!$I$7),V419/$B$5,IF(AND(V419&lt;0,AC418+V419/$B$5&gt;$H$2,-V419/'Carga-Descarga Año'!$B$5&gt;'SFV+BESS'!$I$7),-'SFV+BESS'!$I$7,IF(AND(V419&lt;0,AC418+V419/$B$5&lt;$H$2),-MIN('SFV+BESS'!$I$7,AC418-$H$2),0)))</f>
        <v>0</v>
      </c>
      <c r="Z419" s="33">
        <f t="shared" si="502"/>
        <v>0</v>
      </c>
      <c r="AA419" s="27">
        <f t="shared" si="477"/>
        <v>0</v>
      </c>
      <c r="AB419" s="27">
        <f t="shared" si="501"/>
        <v>0</v>
      </c>
      <c r="AC419" s="28">
        <f>IF((AC418+W419+X419)&gt;=$B$2*'SFV+BESS'!$I$9, $B$2*'SFV+BESS'!$I$9, (AC418+W419+X419))</f>
        <v>173.61249999999998</v>
      </c>
      <c r="AD419" s="110">
        <f t="shared" si="478"/>
        <v>0</v>
      </c>
      <c r="AI419" s="251"/>
      <c r="AJ419" s="41">
        <v>17.0833333333333</v>
      </c>
      <c r="AK419" s="52">
        <f t="shared" si="534"/>
        <v>0</v>
      </c>
      <c r="AL419" s="33">
        <f>Gen_Cons_Horario!B1861</f>
        <v>0</v>
      </c>
      <c r="AM419" s="35">
        <f t="shared" si="509"/>
        <v>0</v>
      </c>
      <c r="AN419" s="116">
        <f>IF(AND(AM419&gt;0,AM419*$B$4+AT418&lt;=$B$2*'SFV+BESS'!$I$9,AM419&lt;'SFV+BESS'!$I$7), AM419*$B$4, IF(AND(AM419&gt;0,AM419*$B$4+AT418&gt;$B$2*'SFV+BESS'!$I$9,AM419*$B$4&lt;'SFV+BESS'!$I$7),$B$2*'SFV+BESS'!$I$9-AT418,IF(AND(AM419&gt;0,AM419*$B$4+AT418&gt;$B$2*'SFV+BESS'!$I$9,AM419*$B$4&gt;'SFV+BESS'!$I$7,AT418&lt;$B$2*'SFV+BESS'!$I$9),$B$2*'SFV+BESS'!$I$9-AT418,IF(AND(AM419&gt;0,AM419*$B$4+AT418&lt;=$B$2*'SFV+BESS'!$I$9,AM419&gt;'SFV+BESS'!$I$7),'SFV+BESS'!$I$7,0))))</f>
        <v>0</v>
      </c>
      <c r="AO419" s="27">
        <f>IF(AND(AM419&lt;0,AT418+AM419/$B$5&gt;$H$2,-AM419/'Carga-Descarga Año'!$B$5&lt;'SFV+BESS'!$I$7),AM419/$B$5,IF(AND(AM419&lt;0,AT418+AM419/$B$5&gt;$H$2,-AM419/'Carga-Descarga Año'!$B$5&gt;'SFV+BESS'!$I$7),-'SFV+BESS'!$I$7,IF(AND(AM419&lt;0,AT418+AM419/$B$5&lt;$H$2),-MIN('SFV+BESS'!$I$7,AT418-$H$2),0)))</f>
        <v>0</v>
      </c>
      <c r="AP419" s="33"/>
      <c r="AQ419" s="33">
        <f t="shared" si="515"/>
        <v>0</v>
      </c>
      <c r="AR419" s="27">
        <f t="shared" si="479"/>
        <v>0</v>
      </c>
      <c r="AS419" s="27">
        <f t="shared" si="516"/>
        <v>0</v>
      </c>
      <c r="AT419" s="28">
        <f>IF((AT418+AN419+AO419)&gt;=$B$2*'SFV+BESS'!$I$9, $B$2*'SFV+BESS'!$I$9, (AT418+AN419+AO419))</f>
        <v>173.61249999999998</v>
      </c>
      <c r="AU419" s="110">
        <f t="shared" si="480"/>
        <v>0</v>
      </c>
      <c r="AZ419" s="251"/>
      <c r="BA419" s="41">
        <v>17.0833333333333</v>
      </c>
      <c r="BB419" s="33">
        <f t="shared" si="535"/>
        <v>0</v>
      </c>
      <c r="BC419" s="33">
        <f>Gen_Cons_Horario!B2605</f>
        <v>0</v>
      </c>
      <c r="BD419" s="35">
        <f t="shared" si="510"/>
        <v>0</v>
      </c>
      <c r="BE419" s="116">
        <f>IF(AND(BD419&gt;0,BD419*$B$4+BK418&lt;=$B$2*'SFV+BESS'!$I$9,BD419&lt;'SFV+BESS'!$I$7), BD419*$B$4, IF(AND(BD419&gt;0,BD419*$B$4+BK418&gt;$B$2*'SFV+BESS'!$I$9,BD419*$B$4&lt;'SFV+BESS'!$I$7),$B$2*'SFV+BESS'!$I$9-BK418,IF(AND(BD419&gt;0,BD419*$B$4+BK418&gt;$B$2*'SFV+BESS'!$I$9,BD419*$B$4&gt;'SFV+BESS'!$I$7,BK418&lt;$B$2*'SFV+BESS'!$I$9),$B$2*'SFV+BESS'!$I$9-BK418,IF(AND(BD419&gt;0,BD419*$B$4+BK418&lt;=$B$2*'SFV+BESS'!$I$9,BD419&gt;'SFV+BESS'!$I$7),'SFV+BESS'!$I$7,0))))</f>
        <v>0</v>
      </c>
      <c r="BF419" s="27">
        <f>IF(AND(BD419&lt;0,BK418+BD419/$B$5&gt;$H$2,-BD419/'Carga-Descarga Año'!$B$5&lt;'SFV+BESS'!$I$7),BD419/$B$5,IF(AND(BD419&lt;0,BK418+BD419/$B$5&gt;$H$2,-BD419/'Carga-Descarga Año'!$B$5&gt;'SFV+BESS'!$I$7),-'SFV+BESS'!$I$7,IF(AND(BD419&lt;0,BK418+BD419/$B$5&lt;$H$2),-MIN('SFV+BESS'!$I$7,BK418-$H$2),0)))</f>
        <v>0</v>
      </c>
      <c r="BG419" s="33"/>
      <c r="BH419" s="33">
        <f t="shared" si="517"/>
        <v>0</v>
      </c>
      <c r="BI419" s="27">
        <f t="shared" si="481"/>
        <v>0</v>
      </c>
      <c r="BJ419" s="27">
        <f t="shared" si="518"/>
        <v>0</v>
      </c>
      <c r="BK419" s="28">
        <f>IF((BK418+BE419+BF419)&gt;=$B$2*'SFV+BESS'!$I$9, $B$2*'SFV+BESS'!$I$9, (BK418+BE419+BF419))</f>
        <v>173.61249999999998</v>
      </c>
      <c r="BL419" s="110">
        <f t="shared" si="482"/>
        <v>0</v>
      </c>
      <c r="BQ419" s="251"/>
      <c r="BR419" s="41">
        <v>17.0833333333333</v>
      </c>
      <c r="BS419" s="33">
        <f t="shared" si="536"/>
        <v>0</v>
      </c>
      <c r="BT419" s="33">
        <f>Gen_Cons_Horario!B3325</f>
        <v>0</v>
      </c>
      <c r="BU419" s="35">
        <f t="shared" si="511"/>
        <v>0</v>
      </c>
      <c r="BV419" s="116">
        <f>IF(AND(BU419&gt;0,BU419*$B$4+CB418&lt;=$B$2*'SFV+BESS'!$I$9,BU419&lt;'SFV+BESS'!$I$7), BU419*$B$4, IF(AND(BU419&gt;0,BU419*$B$4+CB418&gt;$B$2*'SFV+BESS'!$I$9,BU419*$B$4&lt;'SFV+BESS'!$I$7),$B$2*'SFV+BESS'!$I$9-CB418,IF(AND(BU419&gt;0,BU419*$B$4+CB418&gt;$B$2*'SFV+BESS'!$I$9,BU419*$B$4&gt;'SFV+BESS'!$I$7,CB418&lt;$B$2*'SFV+BESS'!$I$9),$B$2*'SFV+BESS'!$I$9-CB418,IF(AND(BU419&gt;0,BU419*$B$4+CB418&lt;=$B$2*'SFV+BESS'!$I$9,BU419&gt;'SFV+BESS'!$I$7),'SFV+BESS'!$I$7,0))))</f>
        <v>0</v>
      </c>
      <c r="BW419" s="27">
        <f>IF(AND(BU419&lt;0,CB418+BU419/$B$5&gt;$H$2,-BU419/'Carga-Descarga Año'!$B$5&lt;'SFV+BESS'!$I$7),BU419/$B$5,IF(AND(BU419&lt;0,CB418+BU419/$B$5&gt;$H$2,-BU419/'Carga-Descarga Año'!$B$5&gt;'SFV+BESS'!$I$7),-'SFV+BESS'!$I$7,IF(AND(BU419&lt;0,CB418+BU419/$B$5&lt;$H$2),-MIN('SFV+BESS'!$I$7,CB418-$H$2),0)))</f>
        <v>0</v>
      </c>
      <c r="BX419" s="33"/>
      <c r="BY419" s="33">
        <f t="shared" si="519"/>
        <v>0</v>
      </c>
      <c r="BZ419" s="27">
        <f t="shared" si="483"/>
        <v>0</v>
      </c>
      <c r="CA419" s="27">
        <f t="shared" si="484"/>
        <v>0</v>
      </c>
      <c r="CB419" s="28">
        <f>IF((CB418+BV419+BW419)&gt;=$B$2*'SFV+BESS'!$I$9, $B$2*'SFV+BESS'!$I$9, (CB418+BV419+BW419))</f>
        <v>173.61249999999998</v>
      </c>
      <c r="CC419" s="110">
        <f t="shared" si="485"/>
        <v>0</v>
      </c>
      <c r="CH419" s="251"/>
      <c r="CI419" s="41">
        <v>17.0833333333333</v>
      </c>
      <c r="CJ419" s="33">
        <f t="shared" si="537"/>
        <v>0</v>
      </c>
      <c r="CK419" s="33">
        <f>Gen_Cons_Horario!B4069</f>
        <v>0</v>
      </c>
      <c r="CL419" s="35">
        <f t="shared" si="512"/>
        <v>0</v>
      </c>
      <c r="CM419" s="116">
        <f>IF(AND(CL419&gt;0,CL419*$B$4+CS418&lt;=$B$2*'SFV+BESS'!$I$9,CL419&lt;'SFV+BESS'!$I$7), CL419*$B$4, IF(AND(CL419&gt;0,CL419*$B$4+CS418&gt;$B$2*'SFV+BESS'!$I$9,CL419*$B$4&lt;'SFV+BESS'!$I$7),$B$2*'SFV+BESS'!$I$9-CS418,IF(AND(CL419&gt;0,CL419*$B$4+CS418&gt;$B$2*'SFV+BESS'!$I$9,CL419*$B$4&gt;'SFV+BESS'!$I$7,CS418&lt;$B$2*'SFV+BESS'!$I$9),$B$2*'SFV+BESS'!$I$9-CS418,IF(AND(CL419&gt;0,CL419*$B$4+CS418&lt;=$B$2*'SFV+BESS'!$I$9,CL419&gt;'SFV+BESS'!$I$7),'SFV+BESS'!$I$7,0))))</f>
        <v>0</v>
      </c>
      <c r="CN419" s="27">
        <f>IF(AND(CL419&lt;0,CS418+CL419/$B$5&gt;$H$2,-CL419/'Carga-Descarga Año'!$B$5&lt;'SFV+BESS'!$I$7),CL419/$B$5,IF(AND(CL419&lt;0,CS418+CL419/$B$5&gt;$H$2,-CL419/'Carga-Descarga Año'!$B$5&gt;'SFV+BESS'!$I$7),-'SFV+BESS'!$I$7,IF(AND(CL419&lt;0,CS418+CL419/$B$5&lt;$H$2),-MIN('SFV+BESS'!$I$7,CS418-$H$2),0)))</f>
        <v>0</v>
      </c>
      <c r="CO419" s="33"/>
      <c r="CP419" s="33">
        <f t="shared" si="520"/>
        <v>0</v>
      </c>
      <c r="CQ419" s="27">
        <f t="shared" si="486"/>
        <v>0</v>
      </c>
      <c r="CR419" s="27">
        <f t="shared" si="521"/>
        <v>0</v>
      </c>
      <c r="CS419" s="28">
        <f>IF((CS418+CM419+CN419)&gt;=$B$2*'SFV+BESS'!$I$9, $B$2*'SFV+BESS'!$I$9, (CS418+CM419+CN419))</f>
        <v>173.61249999999998</v>
      </c>
      <c r="CT419" s="110">
        <f t="shared" si="487"/>
        <v>0</v>
      </c>
      <c r="CY419" s="251"/>
      <c r="CZ419" s="41">
        <v>17.0833333333333</v>
      </c>
      <c r="DA419" s="33">
        <f t="shared" si="538"/>
        <v>0</v>
      </c>
      <c r="DB419" s="33">
        <f>Gen_Cons_Horario!B4789</f>
        <v>0</v>
      </c>
      <c r="DC419" s="35">
        <f t="shared" si="503"/>
        <v>0</v>
      </c>
      <c r="DD419" s="116">
        <f>IF(AND(DC419&gt;0,DC419*$B$4+DJ418&lt;=$B$2*'SFV+BESS'!$I$9,DC419&lt;'SFV+BESS'!$I$7), DC419*$B$4, IF(AND(DC419&gt;0,DC419*$B$4+DJ418&gt;$B$2*'SFV+BESS'!$I$9,DC419*$B$4&lt;'SFV+BESS'!$I$7),$B$2*'SFV+BESS'!$I$9-DJ418,IF(AND(DC419&gt;0,DC419*$B$4+DJ418&gt;$B$2*'SFV+BESS'!$I$9,DC419*$B$4&gt;'SFV+BESS'!$I$7,DJ418&lt;$B$2*'SFV+BESS'!$I$9),$B$2*'SFV+BESS'!$I$9-DJ418,IF(AND(DC419&gt;0,DC419*$B$4+DJ418&lt;=$B$2*'SFV+BESS'!$I$9,DC419&gt;'SFV+BESS'!$I$7),'SFV+BESS'!$I$7,0))))</f>
        <v>0</v>
      </c>
      <c r="DE419" s="27">
        <f>IF(AND(DC419&lt;0,DJ418+DC419/$B$5&gt;$H$2,-DC419/'Carga-Descarga Año'!$B$5&lt;'SFV+BESS'!$I$7),DC419/$B$5,IF(AND(DC419&lt;0,DJ418+DC419/$B$5&gt;$H$2,-DC419/'Carga-Descarga Año'!$B$5&gt;'SFV+BESS'!$I$7),-'SFV+BESS'!$I$7,IF(AND(DC419&lt;0,DJ418+DC419/$B$5&lt;$H$2),-MIN('SFV+BESS'!$I$7,DJ418-$H$2),0)))</f>
        <v>0</v>
      </c>
      <c r="DF419" s="33"/>
      <c r="DG419" s="33">
        <f t="shared" si="522"/>
        <v>0</v>
      </c>
      <c r="DH419" s="27">
        <f t="shared" si="488"/>
        <v>0</v>
      </c>
      <c r="DI419" s="27">
        <f t="shared" si="489"/>
        <v>0</v>
      </c>
      <c r="DJ419" s="28">
        <f>IF((DJ418+DD419+DE419)&gt;=$B$2*'SFV+BESS'!$I$9, $B$2*'SFV+BESS'!$I$9, (DJ418+DD419+DE419))</f>
        <v>173.61249999999998</v>
      </c>
      <c r="DK419" s="110">
        <f t="shared" si="490"/>
        <v>0</v>
      </c>
      <c r="DP419" s="251"/>
      <c r="DQ419" s="41">
        <v>17.0833333333333</v>
      </c>
      <c r="DR419" s="33">
        <f t="shared" si="539"/>
        <v>0</v>
      </c>
      <c r="DS419" s="33">
        <f>Gen_Cons_Horario!B5533</f>
        <v>0</v>
      </c>
      <c r="DT419" s="35">
        <f t="shared" si="504"/>
        <v>0</v>
      </c>
      <c r="DU419" s="116">
        <f>IF(AND(DT419&gt;0,DT419*$B$4+EA418&lt;=$B$2*'SFV+BESS'!$I$9,DT419&lt;'SFV+BESS'!$I$7), DT419*$B$4, IF(AND(DT419&gt;0,DT419*$B$4+EA418&gt;$B$2*'SFV+BESS'!$I$9,DT419*$B$4&lt;'SFV+BESS'!$I$7),$B$2*'SFV+BESS'!$I$9-EA418,IF(AND(DT419&gt;0,DT419*$B$4+EA418&gt;$B$2*'SFV+BESS'!$I$9,DT419*$B$4&gt;'SFV+BESS'!$I$7,EA418&lt;$B$2*'SFV+BESS'!$I$9),$B$2*'SFV+BESS'!$I$9-EA418,IF(AND(DT419&gt;0,DT419*$B$4+EA418&lt;=$B$2*'SFV+BESS'!$I$9,DT419&gt;'SFV+BESS'!$I$7),'SFV+BESS'!$I$7,0))))</f>
        <v>0</v>
      </c>
      <c r="DV419" s="27">
        <f>IF(AND(DT419&lt;0,EA418+DT419/$B$5&gt;$H$2,-DT419/'Carga-Descarga Año'!$B$5&lt;'SFV+BESS'!$I$7),DT419/$B$5,IF(AND(DT419&lt;0,EA418+DT419/$B$5&gt;$H$2,-DT419/'Carga-Descarga Año'!$B$5&gt;'SFV+BESS'!$I$7),-'SFV+BESS'!$I$7,IF(AND(DT419&lt;0,EA418+DT419/$B$5&lt;$H$2),-MIN('SFV+BESS'!$I$7,EA418-$H$2),0)))</f>
        <v>0</v>
      </c>
      <c r="DW419" s="33"/>
      <c r="DX419" s="33">
        <f t="shared" si="523"/>
        <v>0</v>
      </c>
      <c r="DY419" s="27">
        <f t="shared" si="491"/>
        <v>0</v>
      </c>
      <c r="DZ419" s="27">
        <f t="shared" si="524"/>
        <v>0</v>
      </c>
      <c r="EA419" s="28">
        <f>IF((EA418+DU419+DV419)&gt;=$B$2*'SFV+BESS'!$I$9, $B$2*'SFV+BESS'!$I$9, (EA418+DU419+DV419))</f>
        <v>173.61249999999998</v>
      </c>
      <c r="EB419" s="110">
        <f t="shared" si="492"/>
        <v>0</v>
      </c>
      <c r="EG419" s="251"/>
      <c r="EH419" s="41">
        <v>17.0833333333333</v>
      </c>
      <c r="EI419" s="33">
        <f t="shared" si="540"/>
        <v>0</v>
      </c>
      <c r="EJ419" s="33">
        <f>Gen_Cons_Horario!B6277</f>
        <v>0</v>
      </c>
      <c r="EK419" s="35">
        <f t="shared" si="505"/>
        <v>0</v>
      </c>
      <c r="EL419" s="116">
        <f>IF(AND(EK419&gt;0,EK419*$B$4+ER418&lt;=$B$2*'SFV+BESS'!$I$9,EK419&lt;'SFV+BESS'!$I$7), EK419*$B$4, IF(AND(EK419&gt;0,EK419*$B$4+ER418&gt;$B$2*'SFV+BESS'!$I$9,EK419*$B$4&lt;'SFV+BESS'!$I$7),$B$2*'SFV+BESS'!$I$9-ER418,IF(AND(EK419&gt;0,EK419*$B$4+ER418&gt;$B$2*'SFV+BESS'!$I$9,EK419*$B$4&gt;'SFV+BESS'!$I$7,ER418&lt;$B$2*'SFV+BESS'!$I$9),$B$2*'SFV+BESS'!$I$9-ER418,IF(AND(EK419&gt;0,EK419*$B$4+ER418&lt;=$B$2*'SFV+BESS'!$I$9,EK419&gt;'SFV+BESS'!$I$7),'SFV+BESS'!$I$7,0))))</f>
        <v>0</v>
      </c>
      <c r="EM419" s="27">
        <f>IF(AND(EK419&lt;0,ER418+EK419/$B$5&gt;$H$2,-EK419/'Carga-Descarga Año'!$B$5&lt;'SFV+BESS'!$I$7),EK419/$B$5,IF(AND(EK419&lt;0,ER418+EK419/$B$5&gt;$H$2,-EK419/'Carga-Descarga Año'!$B$5&gt;'SFV+BESS'!$I$7),-'SFV+BESS'!$I$7,IF(AND(EK419&lt;0,ER418+EK419/$B$5&lt;$H$2),-MIN('SFV+BESS'!$I$7,ER418-$H$2),0)))</f>
        <v>0</v>
      </c>
      <c r="EN419" s="33"/>
      <c r="EO419" s="33">
        <f t="shared" si="525"/>
        <v>0</v>
      </c>
      <c r="EP419" s="27">
        <f t="shared" si="493"/>
        <v>0</v>
      </c>
      <c r="EQ419" s="27">
        <f t="shared" si="526"/>
        <v>0</v>
      </c>
      <c r="ER419" s="28">
        <f>IF((ER418+EL419+EM419)&gt;=$B$2*'SFV+BESS'!$I$9, $B$2*'SFV+BESS'!$I$9, (ER418+EL419+EM419))</f>
        <v>173.61249999999998</v>
      </c>
      <c r="ES419" s="110">
        <f t="shared" si="494"/>
        <v>0</v>
      </c>
      <c r="EX419" s="251"/>
      <c r="EY419" s="41">
        <v>17.0833333333333</v>
      </c>
      <c r="EZ419" s="33">
        <f t="shared" si="541"/>
        <v>0</v>
      </c>
      <c r="FA419" s="33">
        <f>Gen_Cons_Horario!B6997</f>
        <v>0</v>
      </c>
      <c r="FB419" s="35">
        <f t="shared" si="506"/>
        <v>0</v>
      </c>
      <c r="FC419" s="116">
        <f>IF(AND(FB419&gt;0,FB419*$B$4+FI418&lt;=$B$2*'SFV+BESS'!$I$9,FB419&lt;'SFV+BESS'!$I$7), FB419*$B$4, IF(AND(FB419&gt;0,FB419*$B$4+FI418&gt;$B$2*'SFV+BESS'!$I$9,FB419*$B$4&lt;'SFV+BESS'!$I$7),$B$2*'SFV+BESS'!$I$9-FI418,IF(AND(FB419&gt;0,FB419*$B$4+FI418&gt;$B$2*'SFV+BESS'!$I$9,FB419*$B$4&gt;'SFV+BESS'!$I$7,FI418&lt;$B$2*'SFV+BESS'!$I$9),$B$2*'SFV+BESS'!$I$9-FI418,IF(AND(FB419&gt;0,FB419*$B$4+FI418&lt;=$B$2*'SFV+BESS'!$I$9,FB419&gt;'SFV+BESS'!$I$7),'SFV+BESS'!$I$7,0))))</f>
        <v>0</v>
      </c>
      <c r="FD419" s="27">
        <f>IF(AND(FB419&lt;0,FI418+FB419/$B$5&gt;$H$2,-FB419/'Carga-Descarga Año'!$B$5&lt;'SFV+BESS'!$I$7),FB419/$B$5,IF(AND(FB419&lt;0,FI418+FB419/$B$5&gt;$H$2,-FB419/'Carga-Descarga Año'!$B$5&gt;'SFV+BESS'!$I$7),-'SFV+BESS'!$I$7,IF(AND(FB419&lt;0,FI418+FB419/$B$5&lt;$H$2),-MIN('SFV+BESS'!$I$7,FI418-$H$2),0)))</f>
        <v>0</v>
      </c>
      <c r="FE419" s="33"/>
      <c r="FF419" s="33">
        <f t="shared" si="527"/>
        <v>0</v>
      </c>
      <c r="FG419" s="27">
        <f t="shared" si="495"/>
        <v>0</v>
      </c>
      <c r="FH419" s="27">
        <f t="shared" si="528"/>
        <v>0</v>
      </c>
      <c r="FI419" s="28">
        <f>IF((FI418+FC419+FD419)&gt;=$B$2*'SFV+BESS'!$I$9, $B$2*'SFV+BESS'!$I$9, (FI418+FC419+FD419))</f>
        <v>173.61249999999998</v>
      </c>
      <c r="FJ419" s="110">
        <f t="shared" si="496"/>
        <v>0</v>
      </c>
      <c r="FO419" s="251"/>
      <c r="FP419" s="41">
        <v>17.0833333333333</v>
      </c>
      <c r="FQ419" s="33">
        <f t="shared" si="542"/>
        <v>0</v>
      </c>
      <c r="FR419" s="33">
        <f>Gen_Cons_Horario!B7741</f>
        <v>0</v>
      </c>
      <c r="FS419" s="35">
        <f t="shared" si="507"/>
        <v>0</v>
      </c>
      <c r="FT419" s="116">
        <f>IF(AND(FS419&gt;0,FS419*$B$4+FZ418&lt;=$B$2*'SFV+BESS'!$I$9,FS419&lt;'SFV+BESS'!$I$7), FS419*$B$4, IF(AND(FS419&gt;0,FS419*$B$4+FZ418&gt;$B$2*'SFV+BESS'!$I$9,FS419*$B$4&lt;'SFV+BESS'!$I$7),$B$2*'SFV+BESS'!$I$9-FZ418,IF(AND(FS419&gt;0,FS419*$B$4+FZ418&gt;$B$2*'SFV+BESS'!$I$9,FS419*$B$4&gt;'SFV+BESS'!$I$7,FZ418&lt;$B$2*'SFV+BESS'!$I$9),$B$2*'SFV+BESS'!$I$9-FZ418,IF(AND(FS419&gt;0,FS419*$B$4+FZ418&lt;=$B$2*'SFV+BESS'!$I$9,FS419&gt;'SFV+BESS'!$I$7),'SFV+BESS'!$I$7,0))))</f>
        <v>0</v>
      </c>
      <c r="FU419" s="27">
        <f>IF(AND(FS419&lt;0,FZ418+FS419/$B$5&gt;$H$2,-FS419/'Carga-Descarga Año'!$B$5&lt;'SFV+BESS'!$I$7),FS419/$B$5,IF(AND(FS419&lt;0,FZ418+FS419/$B$5&gt;$H$2,-FS419/'Carga-Descarga Año'!$B$5&gt;'SFV+BESS'!$I$7),-'SFV+BESS'!$I$7,IF(AND(FS419&lt;0,FZ418+FS419/$B$5&lt;$H$2),-MIN('SFV+BESS'!$I$7,FZ418-$H$2),0)))</f>
        <v>0</v>
      </c>
      <c r="FV419" s="33"/>
      <c r="FW419" s="33">
        <f t="shared" si="529"/>
        <v>0</v>
      </c>
      <c r="FX419" s="27">
        <f t="shared" si="497"/>
        <v>0</v>
      </c>
      <c r="FY419" s="27">
        <f t="shared" si="530"/>
        <v>0</v>
      </c>
      <c r="FZ419" s="28">
        <f>IF((FZ418+FT419+FU419)&gt;=$B$2*'SFV+BESS'!$I$9, $B$2*'SFV+BESS'!$I$9, (FZ418+FT419+FU419))</f>
        <v>173.61249999999998</v>
      </c>
      <c r="GA419" s="110">
        <f t="shared" si="498"/>
        <v>0</v>
      </c>
      <c r="GF419" s="251"/>
      <c r="GG419" s="41">
        <v>17.0833333333333</v>
      </c>
      <c r="GH419" s="33">
        <f t="shared" si="543"/>
        <v>0</v>
      </c>
      <c r="GI419" s="33">
        <f>Gen_Cons_Horario!B8461</f>
        <v>0</v>
      </c>
      <c r="GJ419" s="35">
        <f t="shared" si="513"/>
        <v>0</v>
      </c>
      <c r="GK419" s="116">
        <f>IF(AND(GJ419&gt;0,GJ419*$B$4+GQ418&lt;=$B$2*'SFV+BESS'!$I$9,GJ419&lt;'SFV+BESS'!$I$7), GJ419*$B$4, IF(AND(GJ419&gt;0,GJ419*$B$4+GQ418&gt;$B$2*'SFV+BESS'!$I$9,GJ419*$B$4&lt;'SFV+BESS'!$I$7),$B$2*'SFV+BESS'!$I$9-GQ418,IF(AND(GJ419&gt;0,GJ419*$B$4+GQ418&gt;$B$2*'SFV+BESS'!$I$9,GJ419*$B$4&gt;'SFV+BESS'!$I$7,GQ418&lt;$B$2*'SFV+BESS'!$I$9),$B$2*'SFV+BESS'!$I$9-GQ418,IF(AND(GJ419&gt;0,GJ419*$B$4+GQ418&lt;=$B$2*'SFV+BESS'!$I$9,GJ419&gt;'SFV+BESS'!$I$7),'SFV+BESS'!$I$7,0))))</f>
        <v>0</v>
      </c>
      <c r="GL419" s="27">
        <f>IF(AND(GJ419&lt;0,GQ418+GJ419/$B$5&gt;$H$2,-GJ419/'Carga-Descarga Año'!$B$5&lt;'SFV+BESS'!$I$7),GJ419/$B$5,IF(AND(GJ419&lt;0,GQ418+GJ419/$B$5&gt;$H$2,-GJ419/'Carga-Descarga Año'!$B$5&gt;'SFV+BESS'!$I$7),-'SFV+BESS'!$I$7,IF(AND(GJ419&lt;0,GQ418+GJ419/$B$5&lt;$H$2),-MIN('SFV+BESS'!$I$7,GQ418-$H$2),0)))</f>
        <v>0</v>
      </c>
      <c r="GM419" s="33"/>
      <c r="GN419" s="33">
        <f t="shared" si="531"/>
        <v>0</v>
      </c>
      <c r="GO419" s="27">
        <f t="shared" si="499"/>
        <v>0</v>
      </c>
      <c r="GP419" s="27">
        <f t="shared" si="532"/>
        <v>0</v>
      </c>
      <c r="GQ419" s="28">
        <f>IF((GQ418+GK419+GL419)&gt;=$B$2*'SFV+BESS'!$I$9, $B$2*'SFV+BESS'!$I$9, (GQ418+GK419+GL419))</f>
        <v>173.61249999999998</v>
      </c>
      <c r="GR419" s="110">
        <f t="shared" si="500"/>
        <v>0</v>
      </c>
    </row>
    <row r="420" spans="1:200">
      <c r="A420" s="249"/>
      <c r="B420" s="41">
        <v>17.125</v>
      </c>
      <c r="C420" s="38">
        <f t="shared" si="514"/>
        <v>0</v>
      </c>
      <c r="D420" s="2">
        <f>Gen_Cons_Horario!B446</f>
        <v>0</v>
      </c>
      <c r="E420" s="140">
        <f t="shared" si="472"/>
        <v>0</v>
      </c>
      <c r="F420" s="116">
        <f>IF(AND(E420&gt;0,E420*$B$4+L419&lt;=$B$2*'SFV+BESS'!$I$9,E420&lt;'SFV+BESS'!$I$7), E420*$B$4, IF(AND(E420&gt;0,E420*$B$4+L419&gt;$B$2*'SFV+BESS'!$I$9,E420*$B$4&lt;'SFV+BESS'!$I$7),$B$2*'SFV+BESS'!$I$9-L419,IF(AND(E420&gt;0,E420*$B$4+L419&gt;$B$2*'SFV+BESS'!$I$9,E420*$B$4&gt;'SFV+BESS'!$I$7,L419&lt;$B$2*'SFV+BESS'!$I$9),$B$2*'SFV+BESS'!$I$9-L419,IF(AND(E420&gt;0,E420*$B$4+L419&lt;=$B$2*'SFV+BESS'!$I$9,E420&gt;'SFV+BESS'!$I$7),'SFV+BESS'!$I$7,0))))</f>
        <v>0</v>
      </c>
      <c r="G420" s="27">
        <f>IF(AND(E420&lt;0,L419+E420/$B$5&gt;$H$2,-E420/'Carga-Descarga Año'!$B$5&lt;'SFV+BESS'!$I$7),E420/$B$5,IF(AND(E420&lt;0,L419+E420/$B$5&gt;$H$2,-E420/'Carga-Descarga Año'!$B$5&gt;'SFV+BESS'!$I$7),-'SFV+BESS'!$I$7,IF(AND(E420&lt;0,L419+E420/$B$5&lt;$H$2),-MIN('SFV+BESS'!$I$7,L419-$H$2),0)))</f>
        <v>0</v>
      </c>
      <c r="I420" s="38">
        <f t="shared" si="473"/>
        <v>0</v>
      </c>
      <c r="J420" s="27">
        <f t="shared" si="475"/>
        <v>0</v>
      </c>
      <c r="K420" s="27">
        <f t="shared" si="474"/>
        <v>0</v>
      </c>
      <c r="L420" s="28">
        <f>IF((L419+F420+G420)&gt;=$B$2*'SFV+BESS'!$I$9, $B$2*'SFV+BESS'!$I$9, (L419+F420+G420))</f>
        <v>79.231115668796519</v>
      </c>
      <c r="M420" s="110">
        <f t="shared" si="476"/>
        <v>0</v>
      </c>
      <c r="R420" s="251"/>
      <c r="S420" s="41">
        <v>17.125</v>
      </c>
      <c r="T420" s="2">
        <f t="shared" si="533"/>
        <v>0</v>
      </c>
      <c r="U420" s="2">
        <f>Gen_Cons_Horario!B1190</f>
        <v>0</v>
      </c>
      <c r="V420" s="35">
        <f t="shared" si="508"/>
        <v>0</v>
      </c>
      <c r="W420" s="116">
        <f>IF(AND(V420&gt;0,V420*$B$4+AC419&lt;=$B$2*'SFV+BESS'!$I$9,V420&lt;'SFV+BESS'!$I$7), V420*$B$4, IF(AND(V420&gt;0,V420*$B$4+AC419&gt;$B$2*'SFV+BESS'!$I$9,V420*$B$4&lt;'SFV+BESS'!$I$7),$B$2*'SFV+BESS'!$I$9-AC419,IF(AND(V420&gt;0,V420*$B$4+AC419&gt;$B$2*'SFV+BESS'!$I$9,V420*$B$4&gt;'SFV+BESS'!$I$7,AC419&lt;$B$2*'SFV+BESS'!$I$9),$B$2*'SFV+BESS'!$I$9-AC419,IF(AND(V420&gt;0,V420*$B$4+AC419&lt;=$B$2*'SFV+BESS'!$I$9,V420&gt;'SFV+BESS'!$I$7),'SFV+BESS'!$I$7,0))))</f>
        <v>0</v>
      </c>
      <c r="X420" s="27">
        <f>IF(AND(V420&lt;0,AC419+V420/$B$5&gt;$H$2,-V420/'Carga-Descarga Año'!$B$5&lt;'SFV+BESS'!$I$7),V420/$B$5,IF(AND(V420&lt;0,AC419+V420/$B$5&gt;$H$2,-V420/'Carga-Descarga Año'!$B$5&gt;'SFV+BESS'!$I$7),-'SFV+BESS'!$I$7,IF(AND(V420&lt;0,AC419+V420/$B$5&lt;$H$2),-MIN('SFV+BESS'!$I$7,AC419-$H$2),0)))</f>
        <v>0</v>
      </c>
      <c r="Z420" s="33">
        <f t="shared" si="502"/>
        <v>0</v>
      </c>
      <c r="AA420" s="27">
        <f t="shared" si="477"/>
        <v>0</v>
      </c>
      <c r="AB420" s="27">
        <f t="shared" si="501"/>
        <v>0</v>
      </c>
      <c r="AC420" s="28">
        <f>IF((AC419+W420+X420)&gt;=$B$2*'SFV+BESS'!$I$9, $B$2*'SFV+BESS'!$I$9, (AC419+W420+X420))</f>
        <v>173.61249999999998</v>
      </c>
      <c r="AD420" s="110">
        <f t="shared" si="478"/>
        <v>0</v>
      </c>
      <c r="AI420" s="251"/>
      <c r="AJ420" s="41">
        <v>17.125</v>
      </c>
      <c r="AK420" s="52">
        <f t="shared" si="534"/>
        <v>0</v>
      </c>
      <c r="AL420" s="33">
        <f>Gen_Cons_Horario!B1862</f>
        <v>0</v>
      </c>
      <c r="AM420" s="35">
        <f t="shared" si="509"/>
        <v>0</v>
      </c>
      <c r="AN420" s="116">
        <f>IF(AND(AM420&gt;0,AM420*$B$4+AT419&lt;=$B$2*'SFV+BESS'!$I$9,AM420&lt;'SFV+BESS'!$I$7), AM420*$B$4, IF(AND(AM420&gt;0,AM420*$B$4+AT419&gt;$B$2*'SFV+BESS'!$I$9,AM420*$B$4&lt;'SFV+BESS'!$I$7),$B$2*'SFV+BESS'!$I$9-AT419,IF(AND(AM420&gt;0,AM420*$B$4+AT419&gt;$B$2*'SFV+BESS'!$I$9,AM420*$B$4&gt;'SFV+BESS'!$I$7,AT419&lt;$B$2*'SFV+BESS'!$I$9),$B$2*'SFV+BESS'!$I$9-AT419,IF(AND(AM420&gt;0,AM420*$B$4+AT419&lt;=$B$2*'SFV+BESS'!$I$9,AM420&gt;'SFV+BESS'!$I$7),'SFV+BESS'!$I$7,0))))</f>
        <v>0</v>
      </c>
      <c r="AO420" s="27">
        <f>IF(AND(AM420&lt;0,AT419+AM420/$B$5&gt;$H$2,-AM420/'Carga-Descarga Año'!$B$5&lt;'SFV+BESS'!$I$7),AM420/$B$5,IF(AND(AM420&lt;0,AT419+AM420/$B$5&gt;$H$2,-AM420/'Carga-Descarga Año'!$B$5&gt;'SFV+BESS'!$I$7),-'SFV+BESS'!$I$7,IF(AND(AM420&lt;0,AT419+AM420/$B$5&lt;$H$2),-MIN('SFV+BESS'!$I$7,AT419-$H$2),0)))</f>
        <v>0</v>
      </c>
      <c r="AP420" s="33"/>
      <c r="AQ420" s="33">
        <f t="shared" si="515"/>
        <v>0</v>
      </c>
      <c r="AR420" s="27">
        <f t="shared" si="479"/>
        <v>0</v>
      </c>
      <c r="AS420" s="27">
        <f t="shared" si="516"/>
        <v>0</v>
      </c>
      <c r="AT420" s="28">
        <f>IF((AT419+AN420+AO420)&gt;=$B$2*'SFV+BESS'!$I$9, $B$2*'SFV+BESS'!$I$9, (AT419+AN420+AO420))</f>
        <v>173.61249999999998</v>
      </c>
      <c r="AU420" s="110">
        <f t="shared" si="480"/>
        <v>0</v>
      </c>
      <c r="AZ420" s="251"/>
      <c r="BA420" s="41">
        <v>17.125</v>
      </c>
      <c r="BB420" s="33">
        <f t="shared" si="535"/>
        <v>0</v>
      </c>
      <c r="BC420" s="33">
        <f>Gen_Cons_Horario!B2606</f>
        <v>0</v>
      </c>
      <c r="BD420" s="35">
        <f t="shared" si="510"/>
        <v>0</v>
      </c>
      <c r="BE420" s="116">
        <f>IF(AND(BD420&gt;0,BD420*$B$4+BK419&lt;=$B$2*'SFV+BESS'!$I$9,BD420&lt;'SFV+BESS'!$I$7), BD420*$B$4, IF(AND(BD420&gt;0,BD420*$B$4+BK419&gt;$B$2*'SFV+BESS'!$I$9,BD420*$B$4&lt;'SFV+BESS'!$I$7),$B$2*'SFV+BESS'!$I$9-BK419,IF(AND(BD420&gt;0,BD420*$B$4+BK419&gt;$B$2*'SFV+BESS'!$I$9,BD420*$B$4&gt;'SFV+BESS'!$I$7,BK419&lt;$B$2*'SFV+BESS'!$I$9),$B$2*'SFV+BESS'!$I$9-BK419,IF(AND(BD420&gt;0,BD420*$B$4+BK419&lt;=$B$2*'SFV+BESS'!$I$9,BD420&gt;'SFV+BESS'!$I$7),'SFV+BESS'!$I$7,0))))</f>
        <v>0</v>
      </c>
      <c r="BF420" s="27">
        <f>IF(AND(BD420&lt;0,BK419+BD420/$B$5&gt;$H$2,-BD420/'Carga-Descarga Año'!$B$5&lt;'SFV+BESS'!$I$7),BD420/$B$5,IF(AND(BD420&lt;0,BK419+BD420/$B$5&gt;$H$2,-BD420/'Carga-Descarga Año'!$B$5&gt;'SFV+BESS'!$I$7),-'SFV+BESS'!$I$7,IF(AND(BD420&lt;0,BK419+BD420/$B$5&lt;$H$2),-MIN('SFV+BESS'!$I$7,BK419-$H$2),0)))</f>
        <v>0</v>
      </c>
      <c r="BG420" s="33"/>
      <c r="BH420" s="33">
        <f t="shared" si="517"/>
        <v>0</v>
      </c>
      <c r="BI420" s="27">
        <f t="shared" si="481"/>
        <v>0</v>
      </c>
      <c r="BJ420" s="27">
        <f t="shared" si="518"/>
        <v>0</v>
      </c>
      <c r="BK420" s="28">
        <f>IF((BK419+BE420+BF420)&gt;=$B$2*'SFV+BESS'!$I$9, $B$2*'SFV+BESS'!$I$9, (BK419+BE420+BF420))</f>
        <v>173.61249999999998</v>
      </c>
      <c r="BL420" s="110">
        <f t="shared" si="482"/>
        <v>0</v>
      </c>
      <c r="BQ420" s="251"/>
      <c r="BR420" s="41">
        <v>17.125</v>
      </c>
      <c r="BS420" s="33">
        <f t="shared" si="536"/>
        <v>0</v>
      </c>
      <c r="BT420" s="33">
        <f>Gen_Cons_Horario!B3326</f>
        <v>0</v>
      </c>
      <c r="BU420" s="35">
        <f t="shared" si="511"/>
        <v>0</v>
      </c>
      <c r="BV420" s="116">
        <f>IF(AND(BU420&gt;0,BU420*$B$4+CB419&lt;=$B$2*'SFV+BESS'!$I$9,BU420&lt;'SFV+BESS'!$I$7), BU420*$B$4, IF(AND(BU420&gt;0,BU420*$B$4+CB419&gt;$B$2*'SFV+BESS'!$I$9,BU420*$B$4&lt;'SFV+BESS'!$I$7),$B$2*'SFV+BESS'!$I$9-CB419,IF(AND(BU420&gt;0,BU420*$B$4+CB419&gt;$B$2*'SFV+BESS'!$I$9,BU420*$B$4&gt;'SFV+BESS'!$I$7,CB419&lt;$B$2*'SFV+BESS'!$I$9),$B$2*'SFV+BESS'!$I$9-CB419,IF(AND(BU420&gt;0,BU420*$B$4+CB419&lt;=$B$2*'SFV+BESS'!$I$9,BU420&gt;'SFV+BESS'!$I$7),'SFV+BESS'!$I$7,0))))</f>
        <v>0</v>
      </c>
      <c r="BW420" s="27">
        <f>IF(AND(BU420&lt;0,CB419+BU420/$B$5&gt;$H$2,-BU420/'Carga-Descarga Año'!$B$5&lt;'SFV+BESS'!$I$7),BU420/$B$5,IF(AND(BU420&lt;0,CB419+BU420/$B$5&gt;$H$2,-BU420/'Carga-Descarga Año'!$B$5&gt;'SFV+BESS'!$I$7),-'SFV+BESS'!$I$7,IF(AND(BU420&lt;0,CB419+BU420/$B$5&lt;$H$2),-MIN('SFV+BESS'!$I$7,CB419-$H$2),0)))</f>
        <v>0</v>
      </c>
      <c r="BX420" s="33"/>
      <c r="BY420" s="33">
        <f t="shared" si="519"/>
        <v>0</v>
      </c>
      <c r="BZ420" s="27">
        <f t="shared" si="483"/>
        <v>0</v>
      </c>
      <c r="CA420" s="27">
        <f t="shared" si="484"/>
        <v>0</v>
      </c>
      <c r="CB420" s="28">
        <f>IF((CB419+BV420+BW420)&gt;=$B$2*'SFV+BESS'!$I$9, $B$2*'SFV+BESS'!$I$9, (CB419+BV420+BW420))</f>
        <v>173.61249999999998</v>
      </c>
      <c r="CC420" s="110">
        <f t="shared" si="485"/>
        <v>0</v>
      </c>
      <c r="CH420" s="251"/>
      <c r="CI420" s="41">
        <v>17.125</v>
      </c>
      <c r="CJ420" s="33">
        <f t="shared" si="537"/>
        <v>0</v>
      </c>
      <c r="CK420" s="33">
        <f>Gen_Cons_Horario!B4070</f>
        <v>0</v>
      </c>
      <c r="CL420" s="35">
        <f t="shared" si="512"/>
        <v>0</v>
      </c>
      <c r="CM420" s="116">
        <f>IF(AND(CL420&gt;0,CL420*$B$4+CS419&lt;=$B$2*'SFV+BESS'!$I$9,CL420&lt;'SFV+BESS'!$I$7), CL420*$B$4, IF(AND(CL420&gt;0,CL420*$B$4+CS419&gt;$B$2*'SFV+BESS'!$I$9,CL420*$B$4&lt;'SFV+BESS'!$I$7),$B$2*'SFV+BESS'!$I$9-CS419,IF(AND(CL420&gt;0,CL420*$B$4+CS419&gt;$B$2*'SFV+BESS'!$I$9,CL420*$B$4&gt;'SFV+BESS'!$I$7,CS419&lt;$B$2*'SFV+BESS'!$I$9),$B$2*'SFV+BESS'!$I$9-CS419,IF(AND(CL420&gt;0,CL420*$B$4+CS419&lt;=$B$2*'SFV+BESS'!$I$9,CL420&gt;'SFV+BESS'!$I$7),'SFV+BESS'!$I$7,0))))</f>
        <v>0</v>
      </c>
      <c r="CN420" s="27">
        <f>IF(AND(CL420&lt;0,CS419+CL420/$B$5&gt;$H$2,-CL420/'Carga-Descarga Año'!$B$5&lt;'SFV+BESS'!$I$7),CL420/$B$5,IF(AND(CL420&lt;0,CS419+CL420/$B$5&gt;$H$2,-CL420/'Carga-Descarga Año'!$B$5&gt;'SFV+BESS'!$I$7),-'SFV+BESS'!$I$7,IF(AND(CL420&lt;0,CS419+CL420/$B$5&lt;$H$2),-MIN('SFV+BESS'!$I$7,CS419-$H$2),0)))</f>
        <v>0</v>
      </c>
      <c r="CO420" s="33"/>
      <c r="CP420" s="33">
        <f t="shared" si="520"/>
        <v>0</v>
      </c>
      <c r="CQ420" s="27">
        <f t="shared" si="486"/>
        <v>0</v>
      </c>
      <c r="CR420" s="27">
        <f t="shared" si="521"/>
        <v>0</v>
      </c>
      <c r="CS420" s="28">
        <f>IF((CS419+CM420+CN420)&gt;=$B$2*'SFV+BESS'!$I$9, $B$2*'SFV+BESS'!$I$9, (CS419+CM420+CN420))</f>
        <v>173.61249999999998</v>
      </c>
      <c r="CT420" s="110">
        <f t="shared" si="487"/>
        <v>0</v>
      </c>
      <c r="CY420" s="251"/>
      <c r="CZ420" s="41">
        <v>17.125</v>
      </c>
      <c r="DA420" s="33">
        <f t="shared" si="538"/>
        <v>0</v>
      </c>
      <c r="DB420" s="33">
        <f>Gen_Cons_Horario!B4790</f>
        <v>0</v>
      </c>
      <c r="DC420" s="35">
        <f t="shared" si="503"/>
        <v>0</v>
      </c>
      <c r="DD420" s="116">
        <f>IF(AND(DC420&gt;0,DC420*$B$4+DJ419&lt;=$B$2*'SFV+BESS'!$I$9,DC420&lt;'SFV+BESS'!$I$7), DC420*$B$4, IF(AND(DC420&gt;0,DC420*$B$4+DJ419&gt;$B$2*'SFV+BESS'!$I$9,DC420*$B$4&lt;'SFV+BESS'!$I$7),$B$2*'SFV+BESS'!$I$9-DJ419,IF(AND(DC420&gt;0,DC420*$B$4+DJ419&gt;$B$2*'SFV+BESS'!$I$9,DC420*$B$4&gt;'SFV+BESS'!$I$7,DJ419&lt;$B$2*'SFV+BESS'!$I$9),$B$2*'SFV+BESS'!$I$9-DJ419,IF(AND(DC420&gt;0,DC420*$B$4+DJ419&lt;=$B$2*'SFV+BESS'!$I$9,DC420&gt;'SFV+BESS'!$I$7),'SFV+BESS'!$I$7,0))))</f>
        <v>0</v>
      </c>
      <c r="DE420" s="27">
        <f>IF(AND(DC420&lt;0,DJ419+DC420/$B$5&gt;$H$2,-DC420/'Carga-Descarga Año'!$B$5&lt;'SFV+BESS'!$I$7),DC420/$B$5,IF(AND(DC420&lt;0,DJ419+DC420/$B$5&gt;$H$2,-DC420/'Carga-Descarga Año'!$B$5&gt;'SFV+BESS'!$I$7),-'SFV+BESS'!$I$7,IF(AND(DC420&lt;0,DJ419+DC420/$B$5&lt;$H$2),-MIN('SFV+BESS'!$I$7,DJ419-$H$2),0)))</f>
        <v>0</v>
      </c>
      <c r="DF420" s="33"/>
      <c r="DG420" s="33">
        <f t="shared" si="522"/>
        <v>0</v>
      </c>
      <c r="DH420" s="27">
        <f t="shared" si="488"/>
        <v>0</v>
      </c>
      <c r="DI420" s="27">
        <f t="shared" si="489"/>
        <v>0</v>
      </c>
      <c r="DJ420" s="28">
        <f>IF((DJ419+DD420+DE420)&gt;=$B$2*'SFV+BESS'!$I$9, $B$2*'SFV+BESS'!$I$9, (DJ419+DD420+DE420))</f>
        <v>173.61249999999998</v>
      </c>
      <c r="DK420" s="110">
        <f t="shared" si="490"/>
        <v>0</v>
      </c>
      <c r="DP420" s="251"/>
      <c r="DQ420" s="41">
        <v>17.125</v>
      </c>
      <c r="DR420" s="33">
        <f t="shared" si="539"/>
        <v>0</v>
      </c>
      <c r="DS420" s="33">
        <f>Gen_Cons_Horario!B5534</f>
        <v>0</v>
      </c>
      <c r="DT420" s="35">
        <f t="shared" si="504"/>
        <v>0</v>
      </c>
      <c r="DU420" s="116">
        <f>IF(AND(DT420&gt;0,DT420*$B$4+EA419&lt;=$B$2*'SFV+BESS'!$I$9,DT420&lt;'SFV+BESS'!$I$7), DT420*$B$4, IF(AND(DT420&gt;0,DT420*$B$4+EA419&gt;$B$2*'SFV+BESS'!$I$9,DT420*$B$4&lt;'SFV+BESS'!$I$7),$B$2*'SFV+BESS'!$I$9-EA419,IF(AND(DT420&gt;0,DT420*$B$4+EA419&gt;$B$2*'SFV+BESS'!$I$9,DT420*$B$4&gt;'SFV+BESS'!$I$7,EA419&lt;$B$2*'SFV+BESS'!$I$9),$B$2*'SFV+BESS'!$I$9-EA419,IF(AND(DT420&gt;0,DT420*$B$4+EA419&lt;=$B$2*'SFV+BESS'!$I$9,DT420&gt;'SFV+BESS'!$I$7),'SFV+BESS'!$I$7,0))))</f>
        <v>0</v>
      </c>
      <c r="DV420" s="27">
        <f>IF(AND(DT420&lt;0,EA419+DT420/$B$5&gt;$H$2,-DT420/'Carga-Descarga Año'!$B$5&lt;'SFV+BESS'!$I$7),DT420/$B$5,IF(AND(DT420&lt;0,EA419+DT420/$B$5&gt;$H$2,-DT420/'Carga-Descarga Año'!$B$5&gt;'SFV+BESS'!$I$7),-'SFV+BESS'!$I$7,IF(AND(DT420&lt;0,EA419+DT420/$B$5&lt;$H$2),-MIN('SFV+BESS'!$I$7,EA419-$H$2),0)))</f>
        <v>0</v>
      </c>
      <c r="DW420" s="33"/>
      <c r="DX420" s="33">
        <f t="shared" si="523"/>
        <v>0</v>
      </c>
      <c r="DY420" s="27">
        <f t="shared" si="491"/>
        <v>0</v>
      </c>
      <c r="DZ420" s="27">
        <f t="shared" si="524"/>
        <v>0</v>
      </c>
      <c r="EA420" s="28">
        <f>IF((EA419+DU420+DV420)&gt;=$B$2*'SFV+BESS'!$I$9, $B$2*'SFV+BESS'!$I$9, (EA419+DU420+DV420))</f>
        <v>173.61249999999998</v>
      </c>
      <c r="EB420" s="110">
        <f t="shared" si="492"/>
        <v>0</v>
      </c>
      <c r="EG420" s="251"/>
      <c r="EH420" s="41">
        <v>17.125</v>
      </c>
      <c r="EI420" s="33">
        <f t="shared" si="540"/>
        <v>0</v>
      </c>
      <c r="EJ420" s="33">
        <f>Gen_Cons_Horario!B6278</f>
        <v>0</v>
      </c>
      <c r="EK420" s="35">
        <f t="shared" si="505"/>
        <v>0</v>
      </c>
      <c r="EL420" s="116">
        <f>IF(AND(EK420&gt;0,EK420*$B$4+ER419&lt;=$B$2*'SFV+BESS'!$I$9,EK420&lt;'SFV+BESS'!$I$7), EK420*$B$4, IF(AND(EK420&gt;0,EK420*$B$4+ER419&gt;$B$2*'SFV+BESS'!$I$9,EK420*$B$4&lt;'SFV+BESS'!$I$7),$B$2*'SFV+BESS'!$I$9-ER419,IF(AND(EK420&gt;0,EK420*$B$4+ER419&gt;$B$2*'SFV+BESS'!$I$9,EK420*$B$4&gt;'SFV+BESS'!$I$7,ER419&lt;$B$2*'SFV+BESS'!$I$9),$B$2*'SFV+BESS'!$I$9-ER419,IF(AND(EK420&gt;0,EK420*$B$4+ER419&lt;=$B$2*'SFV+BESS'!$I$9,EK420&gt;'SFV+BESS'!$I$7),'SFV+BESS'!$I$7,0))))</f>
        <v>0</v>
      </c>
      <c r="EM420" s="27">
        <f>IF(AND(EK420&lt;0,ER419+EK420/$B$5&gt;$H$2,-EK420/'Carga-Descarga Año'!$B$5&lt;'SFV+BESS'!$I$7),EK420/$B$5,IF(AND(EK420&lt;0,ER419+EK420/$B$5&gt;$H$2,-EK420/'Carga-Descarga Año'!$B$5&gt;'SFV+BESS'!$I$7),-'SFV+BESS'!$I$7,IF(AND(EK420&lt;0,ER419+EK420/$B$5&lt;$H$2),-MIN('SFV+BESS'!$I$7,ER419-$H$2),0)))</f>
        <v>0</v>
      </c>
      <c r="EN420" s="33"/>
      <c r="EO420" s="33">
        <f t="shared" si="525"/>
        <v>0</v>
      </c>
      <c r="EP420" s="27">
        <f t="shared" si="493"/>
        <v>0</v>
      </c>
      <c r="EQ420" s="27">
        <f t="shared" si="526"/>
        <v>0</v>
      </c>
      <c r="ER420" s="28">
        <f>IF((ER419+EL420+EM420)&gt;=$B$2*'SFV+BESS'!$I$9, $B$2*'SFV+BESS'!$I$9, (ER419+EL420+EM420))</f>
        <v>173.61249999999998</v>
      </c>
      <c r="ES420" s="110">
        <f t="shared" si="494"/>
        <v>0</v>
      </c>
      <c r="EX420" s="251"/>
      <c r="EY420" s="41">
        <v>17.125</v>
      </c>
      <c r="EZ420" s="33">
        <f t="shared" si="541"/>
        <v>0</v>
      </c>
      <c r="FA420" s="33">
        <f>Gen_Cons_Horario!B6998</f>
        <v>0</v>
      </c>
      <c r="FB420" s="35">
        <f t="shared" si="506"/>
        <v>0</v>
      </c>
      <c r="FC420" s="116">
        <f>IF(AND(FB420&gt;0,FB420*$B$4+FI419&lt;=$B$2*'SFV+BESS'!$I$9,FB420&lt;'SFV+BESS'!$I$7), FB420*$B$4, IF(AND(FB420&gt;0,FB420*$B$4+FI419&gt;$B$2*'SFV+BESS'!$I$9,FB420*$B$4&lt;'SFV+BESS'!$I$7),$B$2*'SFV+BESS'!$I$9-FI419,IF(AND(FB420&gt;0,FB420*$B$4+FI419&gt;$B$2*'SFV+BESS'!$I$9,FB420*$B$4&gt;'SFV+BESS'!$I$7,FI419&lt;$B$2*'SFV+BESS'!$I$9),$B$2*'SFV+BESS'!$I$9-FI419,IF(AND(FB420&gt;0,FB420*$B$4+FI419&lt;=$B$2*'SFV+BESS'!$I$9,FB420&gt;'SFV+BESS'!$I$7),'SFV+BESS'!$I$7,0))))</f>
        <v>0</v>
      </c>
      <c r="FD420" s="27">
        <f>IF(AND(FB420&lt;0,FI419+FB420/$B$5&gt;$H$2,-FB420/'Carga-Descarga Año'!$B$5&lt;'SFV+BESS'!$I$7),FB420/$B$5,IF(AND(FB420&lt;0,FI419+FB420/$B$5&gt;$H$2,-FB420/'Carga-Descarga Año'!$B$5&gt;'SFV+BESS'!$I$7),-'SFV+BESS'!$I$7,IF(AND(FB420&lt;0,FI419+FB420/$B$5&lt;$H$2),-MIN('SFV+BESS'!$I$7,FI419-$H$2),0)))</f>
        <v>0</v>
      </c>
      <c r="FE420" s="33"/>
      <c r="FF420" s="33">
        <f t="shared" si="527"/>
        <v>0</v>
      </c>
      <c r="FG420" s="27">
        <f t="shared" si="495"/>
        <v>0</v>
      </c>
      <c r="FH420" s="27">
        <f t="shared" si="528"/>
        <v>0</v>
      </c>
      <c r="FI420" s="28">
        <f>IF((FI419+FC420+FD420)&gt;=$B$2*'SFV+BESS'!$I$9, $B$2*'SFV+BESS'!$I$9, (FI419+FC420+FD420))</f>
        <v>173.61249999999998</v>
      </c>
      <c r="FJ420" s="110">
        <f t="shared" si="496"/>
        <v>0</v>
      </c>
      <c r="FO420" s="251"/>
      <c r="FP420" s="41">
        <v>17.125</v>
      </c>
      <c r="FQ420" s="33">
        <f t="shared" si="542"/>
        <v>0</v>
      </c>
      <c r="FR420" s="33">
        <f>Gen_Cons_Horario!B7742</f>
        <v>0</v>
      </c>
      <c r="FS420" s="35">
        <f t="shared" si="507"/>
        <v>0</v>
      </c>
      <c r="FT420" s="116">
        <f>IF(AND(FS420&gt;0,FS420*$B$4+FZ419&lt;=$B$2*'SFV+BESS'!$I$9,FS420&lt;'SFV+BESS'!$I$7), FS420*$B$4, IF(AND(FS420&gt;0,FS420*$B$4+FZ419&gt;$B$2*'SFV+BESS'!$I$9,FS420*$B$4&lt;'SFV+BESS'!$I$7),$B$2*'SFV+BESS'!$I$9-FZ419,IF(AND(FS420&gt;0,FS420*$B$4+FZ419&gt;$B$2*'SFV+BESS'!$I$9,FS420*$B$4&gt;'SFV+BESS'!$I$7,FZ419&lt;$B$2*'SFV+BESS'!$I$9),$B$2*'SFV+BESS'!$I$9-FZ419,IF(AND(FS420&gt;0,FS420*$B$4+FZ419&lt;=$B$2*'SFV+BESS'!$I$9,FS420&gt;'SFV+BESS'!$I$7),'SFV+BESS'!$I$7,0))))</f>
        <v>0</v>
      </c>
      <c r="FU420" s="27">
        <f>IF(AND(FS420&lt;0,FZ419+FS420/$B$5&gt;$H$2,-FS420/'Carga-Descarga Año'!$B$5&lt;'SFV+BESS'!$I$7),FS420/$B$5,IF(AND(FS420&lt;0,FZ419+FS420/$B$5&gt;$H$2,-FS420/'Carga-Descarga Año'!$B$5&gt;'SFV+BESS'!$I$7),-'SFV+BESS'!$I$7,IF(AND(FS420&lt;0,FZ419+FS420/$B$5&lt;$H$2),-MIN('SFV+BESS'!$I$7,FZ419-$H$2),0)))</f>
        <v>0</v>
      </c>
      <c r="FV420" s="33"/>
      <c r="FW420" s="33">
        <f t="shared" si="529"/>
        <v>0</v>
      </c>
      <c r="FX420" s="27">
        <f t="shared" si="497"/>
        <v>0</v>
      </c>
      <c r="FY420" s="27">
        <f t="shared" si="530"/>
        <v>0</v>
      </c>
      <c r="FZ420" s="28">
        <f>IF((FZ419+FT420+FU420)&gt;=$B$2*'SFV+BESS'!$I$9, $B$2*'SFV+BESS'!$I$9, (FZ419+FT420+FU420))</f>
        <v>173.61249999999998</v>
      </c>
      <c r="GA420" s="110">
        <f t="shared" si="498"/>
        <v>0</v>
      </c>
      <c r="GF420" s="251"/>
      <c r="GG420" s="41">
        <v>17.125</v>
      </c>
      <c r="GH420" s="33">
        <f t="shared" si="543"/>
        <v>0</v>
      </c>
      <c r="GI420" s="33">
        <f>Gen_Cons_Horario!B8462</f>
        <v>0</v>
      </c>
      <c r="GJ420" s="35">
        <f t="shared" si="513"/>
        <v>0</v>
      </c>
      <c r="GK420" s="116">
        <f>IF(AND(GJ420&gt;0,GJ420*$B$4+GQ419&lt;=$B$2*'SFV+BESS'!$I$9,GJ420&lt;'SFV+BESS'!$I$7), GJ420*$B$4, IF(AND(GJ420&gt;0,GJ420*$B$4+GQ419&gt;$B$2*'SFV+BESS'!$I$9,GJ420*$B$4&lt;'SFV+BESS'!$I$7),$B$2*'SFV+BESS'!$I$9-GQ419,IF(AND(GJ420&gt;0,GJ420*$B$4+GQ419&gt;$B$2*'SFV+BESS'!$I$9,GJ420*$B$4&gt;'SFV+BESS'!$I$7,GQ419&lt;$B$2*'SFV+BESS'!$I$9),$B$2*'SFV+BESS'!$I$9-GQ419,IF(AND(GJ420&gt;0,GJ420*$B$4+GQ419&lt;=$B$2*'SFV+BESS'!$I$9,GJ420&gt;'SFV+BESS'!$I$7),'SFV+BESS'!$I$7,0))))</f>
        <v>0</v>
      </c>
      <c r="GL420" s="27">
        <f>IF(AND(GJ420&lt;0,GQ419+GJ420/$B$5&gt;$H$2,-GJ420/'Carga-Descarga Año'!$B$5&lt;'SFV+BESS'!$I$7),GJ420/$B$5,IF(AND(GJ420&lt;0,GQ419+GJ420/$B$5&gt;$H$2,-GJ420/'Carga-Descarga Año'!$B$5&gt;'SFV+BESS'!$I$7),-'SFV+BESS'!$I$7,IF(AND(GJ420&lt;0,GQ419+GJ420/$B$5&lt;$H$2),-MIN('SFV+BESS'!$I$7,GQ419-$H$2),0)))</f>
        <v>0</v>
      </c>
      <c r="GM420" s="33"/>
      <c r="GN420" s="33">
        <f t="shared" si="531"/>
        <v>0</v>
      </c>
      <c r="GO420" s="27">
        <f t="shared" si="499"/>
        <v>0</v>
      </c>
      <c r="GP420" s="27">
        <f t="shared" si="532"/>
        <v>0</v>
      </c>
      <c r="GQ420" s="28">
        <f>IF((GQ419+GK420+GL420)&gt;=$B$2*'SFV+BESS'!$I$9, $B$2*'SFV+BESS'!$I$9, (GQ419+GK420+GL420))</f>
        <v>173.61249999999998</v>
      </c>
      <c r="GR420" s="110">
        <f t="shared" si="500"/>
        <v>0</v>
      </c>
    </row>
    <row r="421" spans="1:200">
      <c r="A421" s="249"/>
      <c r="B421" s="41">
        <v>17.1666666666667</v>
      </c>
      <c r="C421" s="38">
        <f t="shared" si="514"/>
        <v>0</v>
      </c>
      <c r="D421" s="2">
        <f>Gen_Cons_Horario!B447</f>
        <v>0</v>
      </c>
      <c r="E421" s="140">
        <f t="shared" si="472"/>
        <v>0</v>
      </c>
      <c r="F421" s="116">
        <f>IF(AND(E421&gt;0,E421*$B$4+L420&lt;=$B$2*'SFV+BESS'!$I$9,E421&lt;'SFV+BESS'!$I$7), E421*$B$4, IF(AND(E421&gt;0,E421*$B$4+L420&gt;$B$2*'SFV+BESS'!$I$9,E421*$B$4&lt;'SFV+BESS'!$I$7),$B$2*'SFV+BESS'!$I$9-L420,IF(AND(E421&gt;0,E421*$B$4+L420&gt;$B$2*'SFV+BESS'!$I$9,E421*$B$4&gt;'SFV+BESS'!$I$7,L420&lt;$B$2*'SFV+BESS'!$I$9),$B$2*'SFV+BESS'!$I$9-L420,IF(AND(E421&gt;0,E421*$B$4+L420&lt;=$B$2*'SFV+BESS'!$I$9,E421&gt;'SFV+BESS'!$I$7),'SFV+BESS'!$I$7,0))))</f>
        <v>0</v>
      </c>
      <c r="G421" s="27">
        <f>IF(AND(E421&lt;0,L420+E421/$B$5&gt;$H$2,-E421/'Carga-Descarga Año'!$B$5&lt;'SFV+BESS'!$I$7),E421/$B$5,IF(AND(E421&lt;0,L420+E421/$B$5&gt;$H$2,-E421/'Carga-Descarga Año'!$B$5&gt;'SFV+BESS'!$I$7),-'SFV+BESS'!$I$7,IF(AND(E421&lt;0,L420+E421/$B$5&lt;$H$2),-MIN('SFV+BESS'!$I$7,L420-$H$2),0)))</f>
        <v>0</v>
      </c>
      <c r="I421" s="38">
        <f t="shared" si="473"/>
        <v>0</v>
      </c>
      <c r="J421" s="27">
        <f t="shared" si="475"/>
        <v>0</v>
      </c>
      <c r="K421" s="27">
        <f t="shared" si="474"/>
        <v>0</v>
      </c>
      <c r="L421" s="28">
        <f>IF((L420+F421+G421)&gt;=$B$2*'SFV+BESS'!$I$9, $B$2*'SFV+BESS'!$I$9, (L420+F421+G421))</f>
        <v>79.231115668796519</v>
      </c>
      <c r="M421" s="110">
        <f t="shared" si="476"/>
        <v>0</v>
      </c>
      <c r="R421" s="251"/>
      <c r="S421" s="41">
        <v>17.1666666666667</v>
      </c>
      <c r="T421" s="2">
        <f t="shared" si="533"/>
        <v>0</v>
      </c>
      <c r="U421" s="2">
        <f>Gen_Cons_Horario!B1191</f>
        <v>0</v>
      </c>
      <c r="V421" s="35">
        <f t="shared" si="508"/>
        <v>0</v>
      </c>
      <c r="W421" s="116">
        <f>IF(AND(V421&gt;0,V421*$B$4+AC420&lt;=$B$2*'SFV+BESS'!$I$9,V421&lt;'SFV+BESS'!$I$7), V421*$B$4, IF(AND(V421&gt;0,V421*$B$4+AC420&gt;$B$2*'SFV+BESS'!$I$9,V421*$B$4&lt;'SFV+BESS'!$I$7),$B$2*'SFV+BESS'!$I$9-AC420,IF(AND(V421&gt;0,V421*$B$4+AC420&gt;$B$2*'SFV+BESS'!$I$9,V421*$B$4&gt;'SFV+BESS'!$I$7,AC420&lt;$B$2*'SFV+BESS'!$I$9),$B$2*'SFV+BESS'!$I$9-AC420,IF(AND(V421&gt;0,V421*$B$4+AC420&lt;=$B$2*'SFV+BESS'!$I$9,V421&gt;'SFV+BESS'!$I$7),'SFV+BESS'!$I$7,0))))</f>
        <v>0</v>
      </c>
      <c r="X421" s="27">
        <f>IF(AND(V421&lt;0,AC420+V421/$B$5&gt;$H$2,-V421/'Carga-Descarga Año'!$B$5&lt;'SFV+BESS'!$I$7),V421/$B$5,IF(AND(V421&lt;0,AC420+V421/$B$5&gt;$H$2,-V421/'Carga-Descarga Año'!$B$5&gt;'SFV+BESS'!$I$7),-'SFV+BESS'!$I$7,IF(AND(V421&lt;0,AC420+V421/$B$5&lt;$H$2),-MIN('SFV+BESS'!$I$7,AC420-$H$2),0)))</f>
        <v>0</v>
      </c>
      <c r="Z421" s="33">
        <f t="shared" si="502"/>
        <v>0</v>
      </c>
      <c r="AA421" s="27">
        <f t="shared" si="477"/>
        <v>0</v>
      </c>
      <c r="AB421" s="27">
        <f t="shared" si="501"/>
        <v>0</v>
      </c>
      <c r="AC421" s="28">
        <f>IF((AC420+W421+X421)&gt;=$B$2*'SFV+BESS'!$I$9, $B$2*'SFV+BESS'!$I$9, (AC420+W421+X421))</f>
        <v>173.61249999999998</v>
      </c>
      <c r="AD421" s="110">
        <f t="shared" si="478"/>
        <v>0</v>
      </c>
      <c r="AI421" s="251"/>
      <c r="AJ421" s="41">
        <v>17.1666666666667</v>
      </c>
      <c r="AK421" s="52">
        <f t="shared" si="534"/>
        <v>0</v>
      </c>
      <c r="AL421" s="33">
        <f>Gen_Cons_Horario!B1863</f>
        <v>0</v>
      </c>
      <c r="AM421" s="35">
        <f t="shared" si="509"/>
        <v>0</v>
      </c>
      <c r="AN421" s="116">
        <f>IF(AND(AM421&gt;0,AM421*$B$4+AT420&lt;=$B$2*'SFV+BESS'!$I$9,AM421&lt;'SFV+BESS'!$I$7), AM421*$B$4, IF(AND(AM421&gt;0,AM421*$B$4+AT420&gt;$B$2*'SFV+BESS'!$I$9,AM421*$B$4&lt;'SFV+BESS'!$I$7),$B$2*'SFV+BESS'!$I$9-AT420,IF(AND(AM421&gt;0,AM421*$B$4+AT420&gt;$B$2*'SFV+BESS'!$I$9,AM421*$B$4&gt;'SFV+BESS'!$I$7,AT420&lt;$B$2*'SFV+BESS'!$I$9),$B$2*'SFV+BESS'!$I$9-AT420,IF(AND(AM421&gt;0,AM421*$B$4+AT420&lt;=$B$2*'SFV+BESS'!$I$9,AM421&gt;'SFV+BESS'!$I$7),'SFV+BESS'!$I$7,0))))</f>
        <v>0</v>
      </c>
      <c r="AO421" s="27">
        <f>IF(AND(AM421&lt;0,AT420+AM421/$B$5&gt;$H$2,-AM421/'Carga-Descarga Año'!$B$5&lt;'SFV+BESS'!$I$7),AM421/$B$5,IF(AND(AM421&lt;0,AT420+AM421/$B$5&gt;$H$2,-AM421/'Carga-Descarga Año'!$B$5&gt;'SFV+BESS'!$I$7),-'SFV+BESS'!$I$7,IF(AND(AM421&lt;0,AT420+AM421/$B$5&lt;$H$2),-MIN('SFV+BESS'!$I$7,AT420-$H$2),0)))</f>
        <v>0</v>
      </c>
      <c r="AP421" s="33"/>
      <c r="AQ421" s="33">
        <f t="shared" si="515"/>
        <v>0</v>
      </c>
      <c r="AR421" s="27">
        <f t="shared" si="479"/>
        <v>0</v>
      </c>
      <c r="AS421" s="27">
        <f t="shared" si="516"/>
        <v>0</v>
      </c>
      <c r="AT421" s="28">
        <f>IF((AT420+AN421+AO421)&gt;=$B$2*'SFV+BESS'!$I$9, $B$2*'SFV+BESS'!$I$9, (AT420+AN421+AO421))</f>
        <v>173.61249999999998</v>
      </c>
      <c r="AU421" s="110">
        <f t="shared" si="480"/>
        <v>0</v>
      </c>
      <c r="AZ421" s="251"/>
      <c r="BA421" s="41">
        <v>17.1666666666667</v>
      </c>
      <c r="BB421" s="33">
        <f t="shared" si="535"/>
        <v>0</v>
      </c>
      <c r="BC421" s="33">
        <f>Gen_Cons_Horario!B2607</f>
        <v>0</v>
      </c>
      <c r="BD421" s="35">
        <f t="shared" si="510"/>
        <v>0</v>
      </c>
      <c r="BE421" s="116">
        <f>IF(AND(BD421&gt;0,BD421*$B$4+BK420&lt;=$B$2*'SFV+BESS'!$I$9,BD421&lt;'SFV+BESS'!$I$7), BD421*$B$4, IF(AND(BD421&gt;0,BD421*$B$4+BK420&gt;$B$2*'SFV+BESS'!$I$9,BD421*$B$4&lt;'SFV+BESS'!$I$7),$B$2*'SFV+BESS'!$I$9-BK420,IF(AND(BD421&gt;0,BD421*$B$4+BK420&gt;$B$2*'SFV+BESS'!$I$9,BD421*$B$4&gt;'SFV+BESS'!$I$7,BK420&lt;$B$2*'SFV+BESS'!$I$9),$B$2*'SFV+BESS'!$I$9-BK420,IF(AND(BD421&gt;0,BD421*$B$4+BK420&lt;=$B$2*'SFV+BESS'!$I$9,BD421&gt;'SFV+BESS'!$I$7),'SFV+BESS'!$I$7,0))))</f>
        <v>0</v>
      </c>
      <c r="BF421" s="27">
        <f>IF(AND(BD421&lt;0,BK420+BD421/$B$5&gt;$H$2,-BD421/'Carga-Descarga Año'!$B$5&lt;'SFV+BESS'!$I$7),BD421/$B$5,IF(AND(BD421&lt;0,BK420+BD421/$B$5&gt;$H$2,-BD421/'Carga-Descarga Año'!$B$5&gt;'SFV+BESS'!$I$7),-'SFV+BESS'!$I$7,IF(AND(BD421&lt;0,BK420+BD421/$B$5&lt;$H$2),-MIN('SFV+BESS'!$I$7,BK420-$H$2),0)))</f>
        <v>0</v>
      </c>
      <c r="BG421" s="33"/>
      <c r="BH421" s="33">
        <f t="shared" si="517"/>
        <v>0</v>
      </c>
      <c r="BI421" s="27">
        <f t="shared" si="481"/>
        <v>0</v>
      </c>
      <c r="BJ421" s="27">
        <f t="shared" si="518"/>
        <v>0</v>
      </c>
      <c r="BK421" s="28">
        <f>IF((BK420+BE421+BF421)&gt;=$B$2*'SFV+BESS'!$I$9, $B$2*'SFV+BESS'!$I$9, (BK420+BE421+BF421))</f>
        <v>173.61249999999998</v>
      </c>
      <c r="BL421" s="110">
        <f t="shared" si="482"/>
        <v>0</v>
      </c>
      <c r="BQ421" s="251"/>
      <c r="BR421" s="41">
        <v>17.1666666666667</v>
      </c>
      <c r="BS421" s="33">
        <f t="shared" si="536"/>
        <v>0</v>
      </c>
      <c r="BT421" s="33">
        <f>Gen_Cons_Horario!B3327</f>
        <v>0</v>
      </c>
      <c r="BU421" s="35">
        <f t="shared" si="511"/>
        <v>0</v>
      </c>
      <c r="BV421" s="116">
        <f>IF(AND(BU421&gt;0,BU421*$B$4+CB420&lt;=$B$2*'SFV+BESS'!$I$9,BU421&lt;'SFV+BESS'!$I$7), BU421*$B$4, IF(AND(BU421&gt;0,BU421*$B$4+CB420&gt;$B$2*'SFV+BESS'!$I$9,BU421*$B$4&lt;'SFV+BESS'!$I$7),$B$2*'SFV+BESS'!$I$9-CB420,IF(AND(BU421&gt;0,BU421*$B$4+CB420&gt;$B$2*'SFV+BESS'!$I$9,BU421*$B$4&gt;'SFV+BESS'!$I$7,CB420&lt;$B$2*'SFV+BESS'!$I$9),$B$2*'SFV+BESS'!$I$9-CB420,IF(AND(BU421&gt;0,BU421*$B$4+CB420&lt;=$B$2*'SFV+BESS'!$I$9,BU421&gt;'SFV+BESS'!$I$7),'SFV+BESS'!$I$7,0))))</f>
        <v>0</v>
      </c>
      <c r="BW421" s="27">
        <f>IF(AND(BU421&lt;0,CB420+BU421/$B$5&gt;$H$2,-BU421/'Carga-Descarga Año'!$B$5&lt;'SFV+BESS'!$I$7),BU421/$B$5,IF(AND(BU421&lt;0,CB420+BU421/$B$5&gt;$H$2,-BU421/'Carga-Descarga Año'!$B$5&gt;'SFV+BESS'!$I$7),-'SFV+BESS'!$I$7,IF(AND(BU421&lt;0,CB420+BU421/$B$5&lt;$H$2),-MIN('SFV+BESS'!$I$7,CB420-$H$2),0)))</f>
        <v>0</v>
      </c>
      <c r="BX421" s="33"/>
      <c r="BY421" s="33">
        <f t="shared" si="519"/>
        <v>0</v>
      </c>
      <c r="BZ421" s="27">
        <f t="shared" si="483"/>
        <v>0</v>
      </c>
      <c r="CA421" s="27">
        <f t="shared" si="484"/>
        <v>0</v>
      </c>
      <c r="CB421" s="28">
        <f>IF((CB420+BV421+BW421)&gt;=$B$2*'SFV+BESS'!$I$9, $B$2*'SFV+BESS'!$I$9, (CB420+BV421+BW421))</f>
        <v>173.61249999999998</v>
      </c>
      <c r="CC421" s="110">
        <f t="shared" si="485"/>
        <v>0</v>
      </c>
      <c r="CH421" s="251"/>
      <c r="CI421" s="41">
        <v>17.1666666666667</v>
      </c>
      <c r="CJ421" s="33">
        <f t="shared" si="537"/>
        <v>0</v>
      </c>
      <c r="CK421" s="33">
        <f>Gen_Cons_Horario!B4071</f>
        <v>0</v>
      </c>
      <c r="CL421" s="35">
        <f t="shared" si="512"/>
        <v>0</v>
      </c>
      <c r="CM421" s="116">
        <f>IF(AND(CL421&gt;0,CL421*$B$4+CS420&lt;=$B$2*'SFV+BESS'!$I$9,CL421&lt;'SFV+BESS'!$I$7), CL421*$B$4, IF(AND(CL421&gt;0,CL421*$B$4+CS420&gt;$B$2*'SFV+BESS'!$I$9,CL421*$B$4&lt;'SFV+BESS'!$I$7),$B$2*'SFV+BESS'!$I$9-CS420,IF(AND(CL421&gt;0,CL421*$B$4+CS420&gt;$B$2*'SFV+BESS'!$I$9,CL421*$B$4&gt;'SFV+BESS'!$I$7,CS420&lt;$B$2*'SFV+BESS'!$I$9),$B$2*'SFV+BESS'!$I$9-CS420,IF(AND(CL421&gt;0,CL421*$B$4+CS420&lt;=$B$2*'SFV+BESS'!$I$9,CL421&gt;'SFV+BESS'!$I$7),'SFV+BESS'!$I$7,0))))</f>
        <v>0</v>
      </c>
      <c r="CN421" s="27">
        <f>IF(AND(CL421&lt;0,CS420+CL421/$B$5&gt;$H$2,-CL421/'Carga-Descarga Año'!$B$5&lt;'SFV+BESS'!$I$7),CL421/$B$5,IF(AND(CL421&lt;0,CS420+CL421/$B$5&gt;$H$2,-CL421/'Carga-Descarga Año'!$B$5&gt;'SFV+BESS'!$I$7),-'SFV+BESS'!$I$7,IF(AND(CL421&lt;0,CS420+CL421/$B$5&lt;$H$2),-MIN('SFV+BESS'!$I$7,CS420-$H$2),0)))</f>
        <v>0</v>
      </c>
      <c r="CO421" s="33"/>
      <c r="CP421" s="33">
        <f t="shared" si="520"/>
        <v>0</v>
      </c>
      <c r="CQ421" s="27">
        <f t="shared" si="486"/>
        <v>0</v>
      </c>
      <c r="CR421" s="27">
        <f t="shared" si="521"/>
        <v>0</v>
      </c>
      <c r="CS421" s="28">
        <f>IF((CS420+CM421+CN421)&gt;=$B$2*'SFV+BESS'!$I$9, $B$2*'SFV+BESS'!$I$9, (CS420+CM421+CN421))</f>
        <v>173.61249999999998</v>
      </c>
      <c r="CT421" s="110">
        <f t="shared" si="487"/>
        <v>0</v>
      </c>
      <c r="CY421" s="251"/>
      <c r="CZ421" s="41">
        <v>17.1666666666667</v>
      </c>
      <c r="DA421" s="33">
        <f t="shared" si="538"/>
        <v>0</v>
      </c>
      <c r="DB421" s="33">
        <f>Gen_Cons_Horario!B4791</f>
        <v>0</v>
      </c>
      <c r="DC421" s="35">
        <f t="shared" si="503"/>
        <v>0</v>
      </c>
      <c r="DD421" s="116">
        <f>IF(AND(DC421&gt;0,DC421*$B$4+DJ420&lt;=$B$2*'SFV+BESS'!$I$9,DC421&lt;'SFV+BESS'!$I$7), DC421*$B$4, IF(AND(DC421&gt;0,DC421*$B$4+DJ420&gt;$B$2*'SFV+BESS'!$I$9,DC421*$B$4&lt;'SFV+BESS'!$I$7),$B$2*'SFV+BESS'!$I$9-DJ420,IF(AND(DC421&gt;0,DC421*$B$4+DJ420&gt;$B$2*'SFV+BESS'!$I$9,DC421*$B$4&gt;'SFV+BESS'!$I$7,DJ420&lt;$B$2*'SFV+BESS'!$I$9),$B$2*'SFV+BESS'!$I$9-DJ420,IF(AND(DC421&gt;0,DC421*$B$4+DJ420&lt;=$B$2*'SFV+BESS'!$I$9,DC421&gt;'SFV+BESS'!$I$7),'SFV+BESS'!$I$7,0))))</f>
        <v>0</v>
      </c>
      <c r="DE421" s="27">
        <f>IF(AND(DC421&lt;0,DJ420+DC421/$B$5&gt;$H$2,-DC421/'Carga-Descarga Año'!$B$5&lt;'SFV+BESS'!$I$7),DC421/$B$5,IF(AND(DC421&lt;0,DJ420+DC421/$B$5&gt;$H$2,-DC421/'Carga-Descarga Año'!$B$5&gt;'SFV+BESS'!$I$7),-'SFV+BESS'!$I$7,IF(AND(DC421&lt;0,DJ420+DC421/$B$5&lt;$H$2),-MIN('SFV+BESS'!$I$7,DJ420-$H$2),0)))</f>
        <v>0</v>
      </c>
      <c r="DF421" s="33"/>
      <c r="DG421" s="33">
        <f t="shared" si="522"/>
        <v>0</v>
      </c>
      <c r="DH421" s="27">
        <f t="shared" si="488"/>
        <v>0</v>
      </c>
      <c r="DI421" s="27">
        <f t="shared" si="489"/>
        <v>0</v>
      </c>
      <c r="DJ421" s="28">
        <f>IF((DJ420+DD421+DE421)&gt;=$B$2*'SFV+BESS'!$I$9, $B$2*'SFV+BESS'!$I$9, (DJ420+DD421+DE421))</f>
        <v>173.61249999999998</v>
      </c>
      <c r="DK421" s="110">
        <f t="shared" si="490"/>
        <v>0</v>
      </c>
      <c r="DP421" s="251"/>
      <c r="DQ421" s="41">
        <v>17.1666666666667</v>
      </c>
      <c r="DR421" s="33">
        <f t="shared" si="539"/>
        <v>0</v>
      </c>
      <c r="DS421" s="33">
        <f>Gen_Cons_Horario!B5535</f>
        <v>0</v>
      </c>
      <c r="DT421" s="35">
        <f t="shared" si="504"/>
        <v>0</v>
      </c>
      <c r="DU421" s="116">
        <f>IF(AND(DT421&gt;0,DT421*$B$4+EA420&lt;=$B$2*'SFV+BESS'!$I$9,DT421&lt;'SFV+BESS'!$I$7), DT421*$B$4, IF(AND(DT421&gt;0,DT421*$B$4+EA420&gt;$B$2*'SFV+BESS'!$I$9,DT421*$B$4&lt;'SFV+BESS'!$I$7),$B$2*'SFV+BESS'!$I$9-EA420,IF(AND(DT421&gt;0,DT421*$B$4+EA420&gt;$B$2*'SFV+BESS'!$I$9,DT421*$B$4&gt;'SFV+BESS'!$I$7,EA420&lt;$B$2*'SFV+BESS'!$I$9),$B$2*'SFV+BESS'!$I$9-EA420,IF(AND(DT421&gt;0,DT421*$B$4+EA420&lt;=$B$2*'SFV+BESS'!$I$9,DT421&gt;'SFV+BESS'!$I$7),'SFV+BESS'!$I$7,0))))</f>
        <v>0</v>
      </c>
      <c r="DV421" s="27">
        <f>IF(AND(DT421&lt;0,EA420+DT421/$B$5&gt;$H$2,-DT421/'Carga-Descarga Año'!$B$5&lt;'SFV+BESS'!$I$7),DT421/$B$5,IF(AND(DT421&lt;0,EA420+DT421/$B$5&gt;$H$2,-DT421/'Carga-Descarga Año'!$B$5&gt;'SFV+BESS'!$I$7),-'SFV+BESS'!$I$7,IF(AND(DT421&lt;0,EA420+DT421/$B$5&lt;$H$2),-MIN('SFV+BESS'!$I$7,EA420-$H$2),0)))</f>
        <v>0</v>
      </c>
      <c r="DW421" s="33"/>
      <c r="DX421" s="33">
        <f t="shared" si="523"/>
        <v>0</v>
      </c>
      <c r="DY421" s="27">
        <f t="shared" si="491"/>
        <v>0</v>
      </c>
      <c r="DZ421" s="27">
        <f t="shared" si="524"/>
        <v>0</v>
      </c>
      <c r="EA421" s="28">
        <f>IF((EA420+DU421+DV421)&gt;=$B$2*'SFV+BESS'!$I$9, $B$2*'SFV+BESS'!$I$9, (EA420+DU421+DV421))</f>
        <v>173.61249999999998</v>
      </c>
      <c r="EB421" s="110">
        <f t="shared" si="492"/>
        <v>0</v>
      </c>
      <c r="EG421" s="251"/>
      <c r="EH421" s="41">
        <v>17.1666666666667</v>
      </c>
      <c r="EI421" s="33">
        <f t="shared" si="540"/>
        <v>0</v>
      </c>
      <c r="EJ421" s="33">
        <f>Gen_Cons_Horario!B6279</f>
        <v>0</v>
      </c>
      <c r="EK421" s="35">
        <f t="shared" si="505"/>
        <v>0</v>
      </c>
      <c r="EL421" s="116">
        <f>IF(AND(EK421&gt;0,EK421*$B$4+ER420&lt;=$B$2*'SFV+BESS'!$I$9,EK421&lt;'SFV+BESS'!$I$7), EK421*$B$4, IF(AND(EK421&gt;0,EK421*$B$4+ER420&gt;$B$2*'SFV+BESS'!$I$9,EK421*$B$4&lt;'SFV+BESS'!$I$7),$B$2*'SFV+BESS'!$I$9-ER420,IF(AND(EK421&gt;0,EK421*$B$4+ER420&gt;$B$2*'SFV+BESS'!$I$9,EK421*$B$4&gt;'SFV+BESS'!$I$7,ER420&lt;$B$2*'SFV+BESS'!$I$9),$B$2*'SFV+BESS'!$I$9-ER420,IF(AND(EK421&gt;0,EK421*$B$4+ER420&lt;=$B$2*'SFV+BESS'!$I$9,EK421&gt;'SFV+BESS'!$I$7),'SFV+BESS'!$I$7,0))))</f>
        <v>0</v>
      </c>
      <c r="EM421" s="27">
        <f>IF(AND(EK421&lt;0,ER420+EK421/$B$5&gt;$H$2,-EK421/'Carga-Descarga Año'!$B$5&lt;'SFV+BESS'!$I$7),EK421/$B$5,IF(AND(EK421&lt;0,ER420+EK421/$B$5&gt;$H$2,-EK421/'Carga-Descarga Año'!$B$5&gt;'SFV+BESS'!$I$7),-'SFV+BESS'!$I$7,IF(AND(EK421&lt;0,ER420+EK421/$B$5&lt;$H$2),-MIN('SFV+BESS'!$I$7,ER420-$H$2),0)))</f>
        <v>0</v>
      </c>
      <c r="EN421" s="33"/>
      <c r="EO421" s="33">
        <f t="shared" si="525"/>
        <v>0</v>
      </c>
      <c r="EP421" s="27">
        <f t="shared" si="493"/>
        <v>0</v>
      </c>
      <c r="EQ421" s="27">
        <f t="shared" si="526"/>
        <v>0</v>
      </c>
      <c r="ER421" s="28">
        <f>IF((ER420+EL421+EM421)&gt;=$B$2*'SFV+BESS'!$I$9, $B$2*'SFV+BESS'!$I$9, (ER420+EL421+EM421))</f>
        <v>173.61249999999998</v>
      </c>
      <c r="ES421" s="110">
        <f t="shared" si="494"/>
        <v>0</v>
      </c>
      <c r="EX421" s="251"/>
      <c r="EY421" s="41">
        <v>17.1666666666667</v>
      </c>
      <c r="EZ421" s="33">
        <f t="shared" si="541"/>
        <v>0</v>
      </c>
      <c r="FA421" s="33">
        <f>Gen_Cons_Horario!B6999</f>
        <v>0</v>
      </c>
      <c r="FB421" s="35">
        <f t="shared" si="506"/>
        <v>0</v>
      </c>
      <c r="FC421" s="116">
        <f>IF(AND(FB421&gt;0,FB421*$B$4+FI420&lt;=$B$2*'SFV+BESS'!$I$9,FB421&lt;'SFV+BESS'!$I$7), FB421*$B$4, IF(AND(FB421&gt;0,FB421*$B$4+FI420&gt;$B$2*'SFV+BESS'!$I$9,FB421*$B$4&lt;'SFV+BESS'!$I$7),$B$2*'SFV+BESS'!$I$9-FI420,IF(AND(FB421&gt;0,FB421*$B$4+FI420&gt;$B$2*'SFV+BESS'!$I$9,FB421*$B$4&gt;'SFV+BESS'!$I$7,FI420&lt;$B$2*'SFV+BESS'!$I$9),$B$2*'SFV+BESS'!$I$9-FI420,IF(AND(FB421&gt;0,FB421*$B$4+FI420&lt;=$B$2*'SFV+BESS'!$I$9,FB421&gt;'SFV+BESS'!$I$7),'SFV+BESS'!$I$7,0))))</f>
        <v>0</v>
      </c>
      <c r="FD421" s="27">
        <f>IF(AND(FB421&lt;0,FI420+FB421/$B$5&gt;$H$2,-FB421/'Carga-Descarga Año'!$B$5&lt;'SFV+BESS'!$I$7),FB421/$B$5,IF(AND(FB421&lt;0,FI420+FB421/$B$5&gt;$H$2,-FB421/'Carga-Descarga Año'!$B$5&gt;'SFV+BESS'!$I$7),-'SFV+BESS'!$I$7,IF(AND(FB421&lt;0,FI420+FB421/$B$5&lt;$H$2),-MIN('SFV+BESS'!$I$7,FI420-$H$2),0)))</f>
        <v>0</v>
      </c>
      <c r="FE421" s="33"/>
      <c r="FF421" s="33">
        <f t="shared" si="527"/>
        <v>0</v>
      </c>
      <c r="FG421" s="27">
        <f t="shared" si="495"/>
        <v>0</v>
      </c>
      <c r="FH421" s="27">
        <f t="shared" si="528"/>
        <v>0</v>
      </c>
      <c r="FI421" s="28">
        <f>IF((FI420+FC421+FD421)&gt;=$B$2*'SFV+BESS'!$I$9, $B$2*'SFV+BESS'!$I$9, (FI420+FC421+FD421))</f>
        <v>173.61249999999998</v>
      </c>
      <c r="FJ421" s="110">
        <f t="shared" si="496"/>
        <v>0</v>
      </c>
      <c r="FO421" s="251"/>
      <c r="FP421" s="41">
        <v>17.1666666666667</v>
      </c>
      <c r="FQ421" s="33">
        <f t="shared" si="542"/>
        <v>0</v>
      </c>
      <c r="FR421" s="33">
        <f>Gen_Cons_Horario!B7743</f>
        <v>0</v>
      </c>
      <c r="FS421" s="35">
        <f t="shared" si="507"/>
        <v>0</v>
      </c>
      <c r="FT421" s="116">
        <f>IF(AND(FS421&gt;0,FS421*$B$4+FZ420&lt;=$B$2*'SFV+BESS'!$I$9,FS421&lt;'SFV+BESS'!$I$7), FS421*$B$4, IF(AND(FS421&gt;0,FS421*$B$4+FZ420&gt;$B$2*'SFV+BESS'!$I$9,FS421*$B$4&lt;'SFV+BESS'!$I$7),$B$2*'SFV+BESS'!$I$9-FZ420,IF(AND(FS421&gt;0,FS421*$B$4+FZ420&gt;$B$2*'SFV+BESS'!$I$9,FS421*$B$4&gt;'SFV+BESS'!$I$7,FZ420&lt;$B$2*'SFV+BESS'!$I$9),$B$2*'SFV+BESS'!$I$9-FZ420,IF(AND(FS421&gt;0,FS421*$B$4+FZ420&lt;=$B$2*'SFV+BESS'!$I$9,FS421&gt;'SFV+BESS'!$I$7),'SFV+BESS'!$I$7,0))))</f>
        <v>0</v>
      </c>
      <c r="FU421" s="27">
        <f>IF(AND(FS421&lt;0,FZ420+FS421/$B$5&gt;$H$2,-FS421/'Carga-Descarga Año'!$B$5&lt;'SFV+BESS'!$I$7),FS421/$B$5,IF(AND(FS421&lt;0,FZ420+FS421/$B$5&gt;$H$2,-FS421/'Carga-Descarga Año'!$B$5&gt;'SFV+BESS'!$I$7),-'SFV+BESS'!$I$7,IF(AND(FS421&lt;0,FZ420+FS421/$B$5&lt;$H$2),-MIN('SFV+BESS'!$I$7,FZ420-$H$2),0)))</f>
        <v>0</v>
      </c>
      <c r="FV421" s="33"/>
      <c r="FW421" s="33">
        <f t="shared" si="529"/>
        <v>0</v>
      </c>
      <c r="FX421" s="27">
        <f t="shared" si="497"/>
        <v>0</v>
      </c>
      <c r="FY421" s="27">
        <f t="shared" si="530"/>
        <v>0</v>
      </c>
      <c r="FZ421" s="28">
        <f>IF((FZ420+FT421+FU421)&gt;=$B$2*'SFV+BESS'!$I$9, $B$2*'SFV+BESS'!$I$9, (FZ420+FT421+FU421))</f>
        <v>173.61249999999998</v>
      </c>
      <c r="GA421" s="110">
        <f t="shared" si="498"/>
        <v>0</v>
      </c>
      <c r="GF421" s="251"/>
      <c r="GG421" s="41">
        <v>17.1666666666667</v>
      </c>
      <c r="GH421" s="33">
        <f t="shared" si="543"/>
        <v>0</v>
      </c>
      <c r="GI421" s="33">
        <f>Gen_Cons_Horario!B8463</f>
        <v>0</v>
      </c>
      <c r="GJ421" s="35">
        <f t="shared" si="513"/>
        <v>0</v>
      </c>
      <c r="GK421" s="116">
        <f>IF(AND(GJ421&gt;0,GJ421*$B$4+GQ420&lt;=$B$2*'SFV+BESS'!$I$9,GJ421&lt;'SFV+BESS'!$I$7), GJ421*$B$4, IF(AND(GJ421&gt;0,GJ421*$B$4+GQ420&gt;$B$2*'SFV+BESS'!$I$9,GJ421*$B$4&lt;'SFV+BESS'!$I$7),$B$2*'SFV+BESS'!$I$9-GQ420,IF(AND(GJ421&gt;0,GJ421*$B$4+GQ420&gt;$B$2*'SFV+BESS'!$I$9,GJ421*$B$4&gt;'SFV+BESS'!$I$7,GQ420&lt;$B$2*'SFV+BESS'!$I$9),$B$2*'SFV+BESS'!$I$9-GQ420,IF(AND(GJ421&gt;0,GJ421*$B$4+GQ420&lt;=$B$2*'SFV+BESS'!$I$9,GJ421&gt;'SFV+BESS'!$I$7),'SFV+BESS'!$I$7,0))))</f>
        <v>0</v>
      </c>
      <c r="GL421" s="27">
        <f>IF(AND(GJ421&lt;0,GQ420+GJ421/$B$5&gt;$H$2,-GJ421/'Carga-Descarga Año'!$B$5&lt;'SFV+BESS'!$I$7),GJ421/$B$5,IF(AND(GJ421&lt;0,GQ420+GJ421/$B$5&gt;$H$2,-GJ421/'Carga-Descarga Año'!$B$5&gt;'SFV+BESS'!$I$7),-'SFV+BESS'!$I$7,IF(AND(GJ421&lt;0,GQ420+GJ421/$B$5&lt;$H$2),-MIN('SFV+BESS'!$I$7,GQ420-$H$2),0)))</f>
        <v>0</v>
      </c>
      <c r="GM421" s="33"/>
      <c r="GN421" s="33">
        <f t="shared" si="531"/>
        <v>0</v>
      </c>
      <c r="GO421" s="27">
        <f t="shared" si="499"/>
        <v>0</v>
      </c>
      <c r="GP421" s="27">
        <f t="shared" si="532"/>
        <v>0</v>
      </c>
      <c r="GQ421" s="28">
        <f>IF((GQ420+GK421+GL421)&gt;=$B$2*'SFV+BESS'!$I$9, $B$2*'SFV+BESS'!$I$9, (GQ420+GK421+GL421))</f>
        <v>173.61249999999998</v>
      </c>
      <c r="GR421" s="110">
        <f t="shared" si="500"/>
        <v>0</v>
      </c>
    </row>
    <row r="422" spans="1:200">
      <c r="A422" s="249"/>
      <c r="B422" s="41">
        <v>17.2083333333333</v>
      </c>
      <c r="C422" s="38">
        <f t="shared" si="514"/>
        <v>0</v>
      </c>
      <c r="D422" s="2">
        <f>Gen_Cons_Horario!B448</f>
        <v>0</v>
      </c>
      <c r="E422" s="140">
        <f t="shared" si="472"/>
        <v>0</v>
      </c>
      <c r="F422" s="116">
        <f>IF(AND(E422&gt;0,E422*$B$4+L421&lt;=$B$2*'SFV+BESS'!$I$9,E422&lt;'SFV+BESS'!$I$7), E422*$B$4, IF(AND(E422&gt;0,E422*$B$4+L421&gt;$B$2*'SFV+BESS'!$I$9,E422*$B$4&lt;'SFV+BESS'!$I$7),$B$2*'SFV+BESS'!$I$9-L421,IF(AND(E422&gt;0,E422*$B$4+L421&gt;$B$2*'SFV+BESS'!$I$9,E422*$B$4&gt;'SFV+BESS'!$I$7,L421&lt;$B$2*'SFV+BESS'!$I$9),$B$2*'SFV+BESS'!$I$9-L421,IF(AND(E422&gt;0,E422*$B$4+L421&lt;=$B$2*'SFV+BESS'!$I$9,E422&gt;'SFV+BESS'!$I$7),'SFV+BESS'!$I$7,0))))</f>
        <v>0</v>
      </c>
      <c r="G422" s="27">
        <f>IF(AND(E422&lt;0,L421+E422/$B$5&gt;$H$2,-E422/'Carga-Descarga Año'!$B$5&lt;'SFV+BESS'!$I$7),E422/$B$5,IF(AND(E422&lt;0,L421+E422/$B$5&gt;$H$2,-E422/'Carga-Descarga Año'!$B$5&gt;'SFV+BESS'!$I$7),-'SFV+BESS'!$I$7,IF(AND(E422&lt;0,L421+E422/$B$5&lt;$H$2),-MIN('SFV+BESS'!$I$7,L421-$H$2),0)))</f>
        <v>0</v>
      </c>
      <c r="I422" s="38">
        <f t="shared" si="473"/>
        <v>0</v>
      </c>
      <c r="J422" s="27">
        <f t="shared" si="475"/>
        <v>0</v>
      </c>
      <c r="K422" s="27">
        <f t="shared" si="474"/>
        <v>0</v>
      </c>
      <c r="L422" s="28">
        <f>IF((L421+F422+G422)&gt;=$B$2*'SFV+BESS'!$I$9, $B$2*'SFV+BESS'!$I$9, (L421+F422+G422))</f>
        <v>79.231115668796519</v>
      </c>
      <c r="M422" s="110">
        <f t="shared" si="476"/>
        <v>0</v>
      </c>
      <c r="R422" s="251"/>
      <c r="S422" s="41">
        <v>17.2083333333333</v>
      </c>
      <c r="T422" s="2">
        <f t="shared" si="533"/>
        <v>0</v>
      </c>
      <c r="U422" s="2">
        <f>Gen_Cons_Horario!B1192</f>
        <v>0</v>
      </c>
      <c r="V422" s="35">
        <f t="shared" si="508"/>
        <v>0</v>
      </c>
      <c r="W422" s="116">
        <f>IF(AND(V422&gt;0,V422*$B$4+AC421&lt;=$B$2*'SFV+BESS'!$I$9,V422&lt;'SFV+BESS'!$I$7), V422*$B$4, IF(AND(V422&gt;0,V422*$B$4+AC421&gt;$B$2*'SFV+BESS'!$I$9,V422*$B$4&lt;'SFV+BESS'!$I$7),$B$2*'SFV+BESS'!$I$9-AC421,IF(AND(V422&gt;0,V422*$B$4+AC421&gt;$B$2*'SFV+BESS'!$I$9,V422*$B$4&gt;'SFV+BESS'!$I$7,AC421&lt;$B$2*'SFV+BESS'!$I$9),$B$2*'SFV+BESS'!$I$9-AC421,IF(AND(V422&gt;0,V422*$B$4+AC421&lt;=$B$2*'SFV+BESS'!$I$9,V422&gt;'SFV+BESS'!$I$7),'SFV+BESS'!$I$7,0))))</f>
        <v>0</v>
      </c>
      <c r="X422" s="27">
        <f>IF(AND(V422&lt;0,AC421+V422/$B$5&gt;$H$2,-V422/'Carga-Descarga Año'!$B$5&lt;'SFV+BESS'!$I$7),V422/$B$5,IF(AND(V422&lt;0,AC421+V422/$B$5&gt;$H$2,-V422/'Carga-Descarga Año'!$B$5&gt;'SFV+BESS'!$I$7),-'SFV+BESS'!$I$7,IF(AND(V422&lt;0,AC421+V422/$B$5&lt;$H$2),-MIN('SFV+BESS'!$I$7,AC421-$H$2),0)))</f>
        <v>0</v>
      </c>
      <c r="Z422" s="33">
        <f t="shared" si="502"/>
        <v>0</v>
      </c>
      <c r="AA422" s="27">
        <f t="shared" si="477"/>
        <v>0</v>
      </c>
      <c r="AB422" s="27">
        <f t="shared" si="501"/>
        <v>0</v>
      </c>
      <c r="AC422" s="28">
        <f>IF((AC421+W422+X422)&gt;=$B$2*'SFV+BESS'!$I$9, $B$2*'SFV+BESS'!$I$9, (AC421+W422+X422))</f>
        <v>173.61249999999998</v>
      </c>
      <c r="AD422" s="110">
        <f t="shared" si="478"/>
        <v>0</v>
      </c>
      <c r="AI422" s="251"/>
      <c r="AJ422" s="41">
        <v>17.2083333333333</v>
      </c>
      <c r="AK422" s="52">
        <f t="shared" si="534"/>
        <v>0</v>
      </c>
      <c r="AL422" s="33">
        <f>Gen_Cons_Horario!B1864</f>
        <v>0</v>
      </c>
      <c r="AM422" s="35">
        <f t="shared" si="509"/>
        <v>0</v>
      </c>
      <c r="AN422" s="116">
        <f>IF(AND(AM422&gt;0,AM422*$B$4+AT421&lt;=$B$2*'SFV+BESS'!$I$9,AM422&lt;'SFV+BESS'!$I$7), AM422*$B$4, IF(AND(AM422&gt;0,AM422*$B$4+AT421&gt;$B$2*'SFV+BESS'!$I$9,AM422*$B$4&lt;'SFV+BESS'!$I$7),$B$2*'SFV+BESS'!$I$9-AT421,IF(AND(AM422&gt;0,AM422*$B$4+AT421&gt;$B$2*'SFV+BESS'!$I$9,AM422*$B$4&gt;'SFV+BESS'!$I$7,AT421&lt;$B$2*'SFV+BESS'!$I$9),$B$2*'SFV+BESS'!$I$9-AT421,IF(AND(AM422&gt;0,AM422*$B$4+AT421&lt;=$B$2*'SFV+BESS'!$I$9,AM422&gt;'SFV+BESS'!$I$7),'SFV+BESS'!$I$7,0))))</f>
        <v>0</v>
      </c>
      <c r="AO422" s="27">
        <f>IF(AND(AM422&lt;0,AT421+AM422/$B$5&gt;$H$2,-AM422/'Carga-Descarga Año'!$B$5&lt;'SFV+BESS'!$I$7),AM422/$B$5,IF(AND(AM422&lt;0,AT421+AM422/$B$5&gt;$H$2,-AM422/'Carga-Descarga Año'!$B$5&gt;'SFV+BESS'!$I$7),-'SFV+BESS'!$I$7,IF(AND(AM422&lt;0,AT421+AM422/$B$5&lt;$H$2),-MIN('SFV+BESS'!$I$7,AT421-$H$2),0)))</f>
        <v>0</v>
      </c>
      <c r="AP422" s="33"/>
      <c r="AQ422" s="33">
        <f t="shared" si="515"/>
        <v>0</v>
      </c>
      <c r="AR422" s="27">
        <f t="shared" si="479"/>
        <v>0</v>
      </c>
      <c r="AS422" s="27">
        <f t="shared" si="516"/>
        <v>0</v>
      </c>
      <c r="AT422" s="28">
        <f>IF((AT421+AN422+AO422)&gt;=$B$2*'SFV+BESS'!$I$9, $B$2*'SFV+BESS'!$I$9, (AT421+AN422+AO422))</f>
        <v>173.61249999999998</v>
      </c>
      <c r="AU422" s="110">
        <f t="shared" si="480"/>
        <v>0</v>
      </c>
      <c r="AZ422" s="251"/>
      <c r="BA422" s="41">
        <v>17.2083333333333</v>
      </c>
      <c r="BB422" s="33">
        <f t="shared" si="535"/>
        <v>0</v>
      </c>
      <c r="BC422" s="33">
        <f>Gen_Cons_Horario!B2608</f>
        <v>0</v>
      </c>
      <c r="BD422" s="35">
        <f t="shared" si="510"/>
        <v>0</v>
      </c>
      <c r="BE422" s="116">
        <f>IF(AND(BD422&gt;0,BD422*$B$4+BK421&lt;=$B$2*'SFV+BESS'!$I$9,BD422&lt;'SFV+BESS'!$I$7), BD422*$B$4, IF(AND(BD422&gt;0,BD422*$B$4+BK421&gt;$B$2*'SFV+BESS'!$I$9,BD422*$B$4&lt;'SFV+BESS'!$I$7),$B$2*'SFV+BESS'!$I$9-BK421,IF(AND(BD422&gt;0,BD422*$B$4+BK421&gt;$B$2*'SFV+BESS'!$I$9,BD422*$B$4&gt;'SFV+BESS'!$I$7,BK421&lt;$B$2*'SFV+BESS'!$I$9),$B$2*'SFV+BESS'!$I$9-BK421,IF(AND(BD422&gt;0,BD422*$B$4+BK421&lt;=$B$2*'SFV+BESS'!$I$9,BD422&gt;'SFV+BESS'!$I$7),'SFV+BESS'!$I$7,0))))</f>
        <v>0</v>
      </c>
      <c r="BF422" s="27">
        <f>IF(AND(BD422&lt;0,BK421+BD422/$B$5&gt;$H$2,-BD422/'Carga-Descarga Año'!$B$5&lt;'SFV+BESS'!$I$7),BD422/$B$5,IF(AND(BD422&lt;0,BK421+BD422/$B$5&gt;$H$2,-BD422/'Carga-Descarga Año'!$B$5&gt;'SFV+BESS'!$I$7),-'SFV+BESS'!$I$7,IF(AND(BD422&lt;0,BK421+BD422/$B$5&lt;$H$2),-MIN('SFV+BESS'!$I$7,BK421-$H$2),0)))</f>
        <v>0</v>
      </c>
      <c r="BG422" s="33"/>
      <c r="BH422" s="33">
        <f t="shared" si="517"/>
        <v>0</v>
      </c>
      <c r="BI422" s="27">
        <f t="shared" si="481"/>
        <v>0</v>
      </c>
      <c r="BJ422" s="27">
        <f t="shared" si="518"/>
        <v>0</v>
      </c>
      <c r="BK422" s="28">
        <f>IF((BK421+BE422+BF422)&gt;=$B$2*'SFV+BESS'!$I$9, $B$2*'SFV+BESS'!$I$9, (BK421+BE422+BF422))</f>
        <v>173.61249999999998</v>
      </c>
      <c r="BL422" s="110">
        <f t="shared" si="482"/>
        <v>0</v>
      </c>
      <c r="BQ422" s="251"/>
      <c r="BR422" s="41">
        <v>17.2083333333333</v>
      </c>
      <c r="BS422" s="33">
        <f t="shared" si="536"/>
        <v>0</v>
      </c>
      <c r="BT422" s="33">
        <f>Gen_Cons_Horario!B3328</f>
        <v>0</v>
      </c>
      <c r="BU422" s="35">
        <f t="shared" si="511"/>
        <v>0</v>
      </c>
      <c r="BV422" s="116">
        <f>IF(AND(BU422&gt;0,BU422*$B$4+CB421&lt;=$B$2*'SFV+BESS'!$I$9,BU422&lt;'SFV+BESS'!$I$7), BU422*$B$4, IF(AND(BU422&gt;0,BU422*$B$4+CB421&gt;$B$2*'SFV+BESS'!$I$9,BU422*$B$4&lt;'SFV+BESS'!$I$7),$B$2*'SFV+BESS'!$I$9-CB421,IF(AND(BU422&gt;0,BU422*$B$4+CB421&gt;$B$2*'SFV+BESS'!$I$9,BU422*$B$4&gt;'SFV+BESS'!$I$7,CB421&lt;$B$2*'SFV+BESS'!$I$9),$B$2*'SFV+BESS'!$I$9-CB421,IF(AND(BU422&gt;0,BU422*$B$4+CB421&lt;=$B$2*'SFV+BESS'!$I$9,BU422&gt;'SFV+BESS'!$I$7),'SFV+BESS'!$I$7,0))))</f>
        <v>0</v>
      </c>
      <c r="BW422" s="27">
        <f>IF(AND(BU422&lt;0,CB421+BU422/$B$5&gt;$H$2,-BU422/'Carga-Descarga Año'!$B$5&lt;'SFV+BESS'!$I$7),BU422/$B$5,IF(AND(BU422&lt;0,CB421+BU422/$B$5&gt;$H$2,-BU422/'Carga-Descarga Año'!$B$5&gt;'SFV+BESS'!$I$7),-'SFV+BESS'!$I$7,IF(AND(BU422&lt;0,CB421+BU422/$B$5&lt;$H$2),-MIN('SFV+BESS'!$I$7,CB421-$H$2),0)))</f>
        <v>0</v>
      </c>
      <c r="BX422" s="33"/>
      <c r="BY422" s="33">
        <f t="shared" si="519"/>
        <v>0</v>
      </c>
      <c r="BZ422" s="27">
        <f t="shared" si="483"/>
        <v>0</v>
      </c>
      <c r="CA422" s="27">
        <f t="shared" si="484"/>
        <v>0</v>
      </c>
      <c r="CB422" s="28">
        <f>IF((CB421+BV422+BW422)&gt;=$B$2*'SFV+BESS'!$I$9, $B$2*'SFV+BESS'!$I$9, (CB421+BV422+BW422))</f>
        <v>173.61249999999998</v>
      </c>
      <c r="CC422" s="110">
        <f t="shared" si="485"/>
        <v>0</v>
      </c>
      <c r="CH422" s="251"/>
      <c r="CI422" s="41">
        <v>17.2083333333333</v>
      </c>
      <c r="CJ422" s="33">
        <f t="shared" si="537"/>
        <v>0</v>
      </c>
      <c r="CK422" s="33">
        <f>Gen_Cons_Horario!B4072</f>
        <v>0</v>
      </c>
      <c r="CL422" s="35">
        <f t="shared" si="512"/>
        <v>0</v>
      </c>
      <c r="CM422" s="116">
        <f>IF(AND(CL422&gt;0,CL422*$B$4+CS421&lt;=$B$2*'SFV+BESS'!$I$9,CL422&lt;'SFV+BESS'!$I$7), CL422*$B$4, IF(AND(CL422&gt;0,CL422*$B$4+CS421&gt;$B$2*'SFV+BESS'!$I$9,CL422*$B$4&lt;'SFV+BESS'!$I$7),$B$2*'SFV+BESS'!$I$9-CS421,IF(AND(CL422&gt;0,CL422*$B$4+CS421&gt;$B$2*'SFV+BESS'!$I$9,CL422*$B$4&gt;'SFV+BESS'!$I$7,CS421&lt;$B$2*'SFV+BESS'!$I$9),$B$2*'SFV+BESS'!$I$9-CS421,IF(AND(CL422&gt;0,CL422*$B$4+CS421&lt;=$B$2*'SFV+BESS'!$I$9,CL422&gt;'SFV+BESS'!$I$7),'SFV+BESS'!$I$7,0))))</f>
        <v>0</v>
      </c>
      <c r="CN422" s="27">
        <f>IF(AND(CL422&lt;0,CS421+CL422/$B$5&gt;$H$2,-CL422/'Carga-Descarga Año'!$B$5&lt;'SFV+BESS'!$I$7),CL422/$B$5,IF(AND(CL422&lt;0,CS421+CL422/$B$5&gt;$H$2,-CL422/'Carga-Descarga Año'!$B$5&gt;'SFV+BESS'!$I$7),-'SFV+BESS'!$I$7,IF(AND(CL422&lt;0,CS421+CL422/$B$5&lt;$H$2),-MIN('SFV+BESS'!$I$7,CS421-$H$2),0)))</f>
        <v>0</v>
      </c>
      <c r="CO422" s="33"/>
      <c r="CP422" s="33">
        <f t="shared" si="520"/>
        <v>0</v>
      </c>
      <c r="CQ422" s="27">
        <f t="shared" si="486"/>
        <v>0</v>
      </c>
      <c r="CR422" s="27">
        <f t="shared" si="521"/>
        <v>0</v>
      </c>
      <c r="CS422" s="28">
        <f>IF((CS421+CM422+CN422)&gt;=$B$2*'SFV+BESS'!$I$9, $B$2*'SFV+BESS'!$I$9, (CS421+CM422+CN422))</f>
        <v>173.61249999999998</v>
      </c>
      <c r="CT422" s="110">
        <f t="shared" si="487"/>
        <v>0</v>
      </c>
      <c r="CY422" s="251"/>
      <c r="CZ422" s="41">
        <v>17.2083333333333</v>
      </c>
      <c r="DA422" s="33">
        <f t="shared" si="538"/>
        <v>0</v>
      </c>
      <c r="DB422" s="33">
        <f>Gen_Cons_Horario!B4792</f>
        <v>0</v>
      </c>
      <c r="DC422" s="35">
        <f t="shared" si="503"/>
        <v>0</v>
      </c>
      <c r="DD422" s="116">
        <f>IF(AND(DC422&gt;0,DC422*$B$4+DJ421&lt;=$B$2*'SFV+BESS'!$I$9,DC422&lt;'SFV+BESS'!$I$7), DC422*$B$4, IF(AND(DC422&gt;0,DC422*$B$4+DJ421&gt;$B$2*'SFV+BESS'!$I$9,DC422*$B$4&lt;'SFV+BESS'!$I$7),$B$2*'SFV+BESS'!$I$9-DJ421,IF(AND(DC422&gt;0,DC422*$B$4+DJ421&gt;$B$2*'SFV+BESS'!$I$9,DC422*$B$4&gt;'SFV+BESS'!$I$7,DJ421&lt;$B$2*'SFV+BESS'!$I$9),$B$2*'SFV+BESS'!$I$9-DJ421,IF(AND(DC422&gt;0,DC422*$B$4+DJ421&lt;=$B$2*'SFV+BESS'!$I$9,DC422&gt;'SFV+BESS'!$I$7),'SFV+BESS'!$I$7,0))))</f>
        <v>0</v>
      </c>
      <c r="DE422" s="27">
        <f>IF(AND(DC422&lt;0,DJ421+DC422/$B$5&gt;$H$2,-DC422/'Carga-Descarga Año'!$B$5&lt;'SFV+BESS'!$I$7),DC422/$B$5,IF(AND(DC422&lt;0,DJ421+DC422/$B$5&gt;$H$2,-DC422/'Carga-Descarga Año'!$B$5&gt;'SFV+BESS'!$I$7),-'SFV+BESS'!$I$7,IF(AND(DC422&lt;0,DJ421+DC422/$B$5&lt;$H$2),-MIN('SFV+BESS'!$I$7,DJ421-$H$2),0)))</f>
        <v>0</v>
      </c>
      <c r="DF422" s="33"/>
      <c r="DG422" s="33">
        <f t="shared" si="522"/>
        <v>0</v>
      </c>
      <c r="DH422" s="27">
        <f t="shared" si="488"/>
        <v>0</v>
      </c>
      <c r="DI422" s="27">
        <f t="shared" si="489"/>
        <v>0</v>
      </c>
      <c r="DJ422" s="28">
        <f>IF((DJ421+DD422+DE422)&gt;=$B$2*'SFV+BESS'!$I$9, $B$2*'SFV+BESS'!$I$9, (DJ421+DD422+DE422))</f>
        <v>173.61249999999998</v>
      </c>
      <c r="DK422" s="110">
        <f t="shared" si="490"/>
        <v>0</v>
      </c>
      <c r="DP422" s="251"/>
      <c r="DQ422" s="41">
        <v>17.2083333333333</v>
      </c>
      <c r="DR422" s="33">
        <f t="shared" si="539"/>
        <v>0</v>
      </c>
      <c r="DS422" s="33">
        <f>Gen_Cons_Horario!B5536</f>
        <v>0</v>
      </c>
      <c r="DT422" s="35">
        <f t="shared" si="504"/>
        <v>0</v>
      </c>
      <c r="DU422" s="116">
        <f>IF(AND(DT422&gt;0,DT422*$B$4+EA421&lt;=$B$2*'SFV+BESS'!$I$9,DT422&lt;'SFV+BESS'!$I$7), DT422*$B$4, IF(AND(DT422&gt;0,DT422*$B$4+EA421&gt;$B$2*'SFV+BESS'!$I$9,DT422*$B$4&lt;'SFV+BESS'!$I$7),$B$2*'SFV+BESS'!$I$9-EA421,IF(AND(DT422&gt;0,DT422*$B$4+EA421&gt;$B$2*'SFV+BESS'!$I$9,DT422*$B$4&gt;'SFV+BESS'!$I$7,EA421&lt;$B$2*'SFV+BESS'!$I$9),$B$2*'SFV+BESS'!$I$9-EA421,IF(AND(DT422&gt;0,DT422*$B$4+EA421&lt;=$B$2*'SFV+BESS'!$I$9,DT422&gt;'SFV+BESS'!$I$7),'SFV+BESS'!$I$7,0))))</f>
        <v>0</v>
      </c>
      <c r="DV422" s="27">
        <f>IF(AND(DT422&lt;0,EA421+DT422/$B$5&gt;$H$2,-DT422/'Carga-Descarga Año'!$B$5&lt;'SFV+BESS'!$I$7),DT422/$B$5,IF(AND(DT422&lt;0,EA421+DT422/$B$5&gt;$H$2,-DT422/'Carga-Descarga Año'!$B$5&gt;'SFV+BESS'!$I$7),-'SFV+BESS'!$I$7,IF(AND(DT422&lt;0,EA421+DT422/$B$5&lt;$H$2),-MIN('SFV+BESS'!$I$7,EA421-$H$2),0)))</f>
        <v>0</v>
      </c>
      <c r="DW422" s="33"/>
      <c r="DX422" s="33">
        <f t="shared" si="523"/>
        <v>0</v>
      </c>
      <c r="DY422" s="27">
        <f t="shared" si="491"/>
        <v>0</v>
      </c>
      <c r="DZ422" s="27">
        <f t="shared" si="524"/>
        <v>0</v>
      </c>
      <c r="EA422" s="28">
        <f>IF((EA421+DU422+DV422)&gt;=$B$2*'SFV+BESS'!$I$9, $B$2*'SFV+BESS'!$I$9, (EA421+DU422+DV422))</f>
        <v>173.61249999999998</v>
      </c>
      <c r="EB422" s="110">
        <f t="shared" si="492"/>
        <v>0</v>
      </c>
      <c r="EG422" s="251"/>
      <c r="EH422" s="41">
        <v>17.2083333333333</v>
      </c>
      <c r="EI422" s="33">
        <f t="shared" si="540"/>
        <v>0</v>
      </c>
      <c r="EJ422" s="33">
        <f>Gen_Cons_Horario!B6280</f>
        <v>0</v>
      </c>
      <c r="EK422" s="35">
        <f t="shared" si="505"/>
        <v>0</v>
      </c>
      <c r="EL422" s="116">
        <f>IF(AND(EK422&gt;0,EK422*$B$4+ER421&lt;=$B$2*'SFV+BESS'!$I$9,EK422&lt;'SFV+BESS'!$I$7), EK422*$B$4, IF(AND(EK422&gt;0,EK422*$B$4+ER421&gt;$B$2*'SFV+BESS'!$I$9,EK422*$B$4&lt;'SFV+BESS'!$I$7),$B$2*'SFV+BESS'!$I$9-ER421,IF(AND(EK422&gt;0,EK422*$B$4+ER421&gt;$B$2*'SFV+BESS'!$I$9,EK422*$B$4&gt;'SFV+BESS'!$I$7,ER421&lt;$B$2*'SFV+BESS'!$I$9),$B$2*'SFV+BESS'!$I$9-ER421,IF(AND(EK422&gt;0,EK422*$B$4+ER421&lt;=$B$2*'SFV+BESS'!$I$9,EK422&gt;'SFV+BESS'!$I$7),'SFV+BESS'!$I$7,0))))</f>
        <v>0</v>
      </c>
      <c r="EM422" s="27">
        <f>IF(AND(EK422&lt;0,ER421+EK422/$B$5&gt;$H$2,-EK422/'Carga-Descarga Año'!$B$5&lt;'SFV+BESS'!$I$7),EK422/$B$5,IF(AND(EK422&lt;0,ER421+EK422/$B$5&gt;$H$2,-EK422/'Carga-Descarga Año'!$B$5&gt;'SFV+BESS'!$I$7),-'SFV+BESS'!$I$7,IF(AND(EK422&lt;0,ER421+EK422/$B$5&lt;$H$2),-MIN('SFV+BESS'!$I$7,ER421-$H$2),0)))</f>
        <v>0</v>
      </c>
      <c r="EN422" s="33"/>
      <c r="EO422" s="33">
        <f t="shared" si="525"/>
        <v>0</v>
      </c>
      <c r="EP422" s="27">
        <f t="shared" si="493"/>
        <v>0</v>
      </c>
      <c r="EQ422" s="27">
        <f t="shared" si="526"/>
        <v>0</v>
      </c>
      <c r="ER422" s="28">
        <f>IF((ER421+EL422+EM422)&gt;=$B$2*'SFV+BESS'!$I$9, $B$2*'SFV+BESS'!$I$9, (ER421+EL422+EM422))</f>
        <v>173.61249999999998</v>
      </c>
      <c r="ES422" s="110">
        <f t="shared" si="494"/>
        <v>0</v>
      </c>
      <c r="EX422" s="251"/>
      <c r="EY422" s="41">
        <v>17.2083333333333</v>
      </c>
      <c r="EZ422" s="33">
        <f t="shared" si="541"/>
        <v>0</v>
      </c>
      <c r="FA422" s="33">
        <f>Gen_Cons_Horario!B7000</f>
        <v>0</v>
      </c>
      <c r="FB422" s="35">
        <f t="shared" si="506"/>
        <v>0</v>
      </c>
      <c r="FC422" s="116">
        <f>IF(AND(FB422&gt;0,FB422*$B$4+FI421&lt;=$B$2*'SFV+BESS'!$I$9,FB422&lt;'SFV+BESS'!$I$7), FB422*$B$4, IF(AND(FB422&gt;0,FB422*$B$4+FI421&gt;$B$2*'SFV+BESS'!$I$9,FB422*$B$4&lt;'SFV+BESS'!$I$7),$B$2*'SFV+BESS'!$I$9-FI421,IF(AND(FB422&gt;0,FB422*$B$4+FI421&gt;$B$2*'SFV+BESS'!$I$9,FB422*$B$4&gt;'SFV+BESS'!$I$7,FI421&lt;$B$2*'SFV+BESS'!$I$9),$B$2*'SFV+BESS'!$I$9-FI421,IF(AND(FB422&gt;0,FB422*$B$4+FI421&lt;=$B$2*'SFV+BESS'!$I$9,FB422&gt;'SFV+BESS'!$I$7),'SFV+BESS'!$I$7,0))))</f>
        <v>0</v>
      </c>
      <c r="FD422" s="27">
        <f>IF(AND(FB422&lt;0,FI421+FB422/$B$5&gt;$H$2,-FB422/'Carga-Descarga Año'!$B$5&lt;'SFV+BESS'!$I$7),FB422/$B$5,IF(AND(FB422&lt;0,FI421+FB422/$B$5&gt;$H$2,-FB422/'Carga-Descarga Año'!$B$5&gt;'SFV+BESS'!$I$7),-'SFV+BESS'!$I$7,IF(AND(FB422&lt;0,FI421+FB422/$B$5&lt;$H$2),-MIN('SFV+BESS'!$I$7,FI421-$H$2),0)))</f>
        <v>0</v>
      </c>
      <c r="FE422" s="33"/>
      <c r="FF422" s="33">
        <f t="shared" si="527"/>
        <v>0</v>
      </c>
      <c r="FG422" s="27">
        <f t="shared" si="495"/>
        <v>0</v>
      </c>
      <c r="FH422" s="27">
        <f t="shared" si="528"/>
        <v>0</v>
      </c>
      <c r="FI422" s="28">
        <f>IF((FI421+FC422+FD422)&gt;=$B$2*'SFV+BESS'!$I$9, $B$2*'SFV+BESS'!$I$9, (FI421+FC422+FD422))</f>
        <v>173.61249999999998</v>
      </c>
      <c r="FJ422" s="110">
        <f t="shared" si="496"/>
        <v>0</v>
      </c>
      <c r="FO422" s="251"/>
      <c r="FP422" s="41">
        <v>17.2083333333333</v>
      </c>
      <c r="FQ422" s="33">
        <f t="shared" si="542"/>
        <v>0</v>
      </c>
      <c r="FR422" s="33">
        <f>Gen_Cons_Horario!B7744</f>
        <v>0</v>
      </c>
      <c r="FS422" s="35">
        <f t="shared" si="507"/>
        <v>0</v>
      </c>
      <c r="FT422" s="116">
        <f>IF(AND(FS422&gt;0,FS422*$B$4+FZ421&lt;=$B$2*'SFV+BESS'!$I$9,FS422&lt;'SFV+BESS'!$I$7), FS422*$B$4, IF(AND(FS422&gt;0,FS422*$B$4+FZ421&gt;$B$2*'SFV+BESS'!$I$9,FS422*$B$4&lt;'SFV+BESS'!$I$7),$B$2*'SFV+BESS'!$I$9-FZ421,IF(AND(FS422&gt;0,FS422*$B$4+FZ421&gt;$B$2*'SFV+BESS'!$I$9,FS422*$B$4&gt;'SFV+BESS'!$I$7,FZ421&lt;$B$2*'SFV+BESS'!$I$9),$B$2*'SFV+BESS'!$I$9-FZ421,IF(AND(FS422&gt;0,FS422*$B$4+FZ421&lt;=$B$2*'SFV+BESS'!$I$9,FS422&gt;'SFV+BESS'!$I$7),'SFV+BESS'!$I$7,0))))</f>
        <v>0</v>
      </c>
      <c r="FU422" s="27">
        <f>IF(AND(FS422&lt;0,FZ421+FS422/$B$5&gt;$H$2,-FS422/'Carga-Descarga Año'!$B$5&lt;'SFV+BESS'!$I$7),FS422/$B$5,IF(AND(FS422&lt;0,FZ421+FS422/$B$5&gt;$H$2,-FS422/'Carga-Descarga Año'!$B$5&gt;'SFV+BESS'!$I$7),-'SFV+BESS'!$I$7,IF(AND(FS422&lt;0,FZ421+FS422/$B$5&lt;$H$2),-MIN('SFV+BESS'!$I$7,FZ421-$H$2),0)))</f>
        <v>0</v>
      </c>
      <c r="FV422" s="33"/>
      <c r="FW422" s="33">
        <f t="shared" si="529"/>
        <v>0</v>
      </c>
      <c r="FX422" s="27">
        <f t="shared" si="497"/>
        <v>0</v>
      </c>
      <c r="FY422" s="27">
        <f t="shared" si="530"/>
        <v>0</v>
      </c>
      <c r="FZ422" s="28">
        <f>IF((FZ421+FT422+FU422)&gt;=$B$2*'SFV+BESS'!$I$9, $B$2*'SFV+BESS'!$I$9, (FZ421+FT422+FU422))</f>
        <v>173.61249999999998</v>
      </c>
      <c r="GA422" s="110">
        <f t="shared" si="498"/>
        <v>0</v>
      </c>
      <c r="GF422" s="251"/>
      <c r="GG422" s="41">
        <v>17.2083333333333</v>
      </c>
      <c r="GH422" s="33">
        <f t="shared" si="543"/>
        <v>0</v>
      </c>
      <c r="GI422" s="33">
        <f>Gen_Cons_Horario!B8464</f>
        <v>0</v>
      </c>
      <c r="GJ422" s="35">
        <f t="shared" si="513"/>
        <v>0</v>
      </c>
      <c r="GK422" s="116">
        <f>IF(AND(GJ422&gt;0,GJ422*$B$4+GQ421&lt;=$B$2*'SFV+BESS'!$I$9,GJ422&lt;'SFV+BESS'!$I$7), GJ422*$B$4, IF(AND(GJ422&gt;0,GJ422*$B$4+GQ421&gt;$B$2*'SFV+BESS'!$I$9,GJ422*$B$4&lt;'SFV+BESS'!$I$7),$B$2*'SFV+BESS'!$I$9-GQ421,IF(AND(GJ422&gt;0,GJ422*$B$4+GQ421&gt;$B$2*'SFV+BESS'!$I$9,GJ422*$B$4&gt;'SFV+BESS'!$I$7,GQ421&lt;$B$2*'SFV+BESS'!$I$9),$B$2*'SFV+BESS'!$I$9-GQ421,IF(AND(GJ422&gt;0,GJ422*$B$4+GQ421&lt;=$B$2*'SFV+BESS'!$I$9,GJ422&gt;'SFV+BESS'!$I$7),'SFV+BESS'!$I$7,0))))</f>
        <v>0</v>
      </c>
      <c r="GL422" s="27">
        <f>IF(AND(GJ422&lt;0,GQ421+GJ422/$B$5&gt;$H$2,-GJ422/'Carga-Descarga Año'!$B$5&lt;'SFV+BESS'!$I$7),GJ422/$B$5,IF(AND(GJ422&lt;0,GQ421+GJ422/$B$5&gt;$H$2,-GJ422/'Carga-Descarga Año'!$B$5&gt;'SFV+BESS'!$I$7),-'SFV+BESS'!$I$7,IF(AND(GJ422&lt;0,GQ421+GJ422/$B$5&lt;$H$2),-MIN('SFV+BESS'!$I$7,GQ421-$H$2),0)))</f>
        <v>0</v>
      </c>
      <c r="GM422" s="33"/>
      <c r="GN422" s="33">
        <f t="shared" si="531"/>
        <v>0</v>
      </c>
      <c r="GO422" s="27">
        <f t="shared" si="499"/>
        <v>0</v>
      </c>
      <c r="GP422" s="27">
        <f t="shared" si="532"/>
        <v>0</v>
      </c>
      <c r="GQ422" s="28">
        <f>IF((GQ421+GK422+GL422)&gt;=$B$2*'SFV+BESS'!$I$9, $B$2*'SFV+BESS'!$I$9, (GQ421+GK422+GL422))</f>
        <v>173.61249999999998</v>
      </c>
      <c r="GR422" s="110">
        <f t="shared" si="500"/>
        <v>0</v>
      </c>
    </row>
    <row r="423" spans="1:200">
      <c r="A423" s="249"/>
      <c r="B423" s="41">
        <v>17.25</v>
      </c>
      <c r="C423" s="38">
        <f t="shared" si="514"/>
        <v>0</v>
      </c>
      <c r="D423" s="2">
        <f>Gen_Cons_Horario!B449</f>
        <v>0</v>
      </c>
      <c r="E423" s="140">
        <f t="shared" si="472"/>
        <v>0</v>
      </c>
      <c r="F423" s="116">
        <f>IF(AND(E423&gt;0,E423*$B$4+L422&lt;=$B$2*'SFV+BESS'!$I$9,E423&lt;'SFV+BESS'!$I$7), E423*$B$4, IF(AND(E423&gt;0,E423*$B$4+L422&gt;$B$2*'SFV+BESS'!$I$9,E423*$B$4&lt;'SFV+BESS'!$I$7),$B$2*'SFV+BESS'!$I$9-L422,IF(AND(E423&gt;0,E423*$B$4+L422&gt;$B$2*'SFV+BESS'!$I$9,E423*$B$4&gt;'SFV+BESS'!$I$7,L422&lt;$B$2*'SFV+BESS'!$I$9),$B$2*'SFV+BESS'!$I$9-L422,IF(AND(E423&gt;0,E423*$B$4+L422&lt;=$B$2*'SFV+BESS'!$I$9,E423&gt;'SFV+BESS'!$I$7),'SFV+BESS'!$I$7,0))))</f>
        <v>0</v>
      </c>
      <c r="G423" s="27">
        <f>IF(AND(E423&lt;0,L422+E423/$B$5&gt;$H$2,-E423/'Carga-Descarga Año'!$B$5&lt;'SFV+BESS'!$I$7),E423/$B$5,IF(AND(E423&lt;0,L422+E423/$B$5&gt;$H$2,-E423/'Carga-Descarga Año'!$B$5&gt;'SFV+BESS'!$I$7),-'SFV+BESS'!$I$7,IF(AND(E423&lt;0,L422+E423/$B$5&lt;$H$2),-MIN('SFV+BESS'!$I$7,L422-$H$2),0)))</f>
        <v>0</v>
      </c>
      <c r="I423" s="38">
        <f t="shared" si="473"/>
        <v>0</v>
      </c>
      <c r="J423" s="27">
        <f t="shared" si="475"/>
        <v>0</v>
      </c>
      <c r="K423" s="27">
        <f t="shared" si="474"/>
        <v>0</v>
      </c>
      <c r="L423" s="28">
        <f>IF((L422+F423+G423)&gt;=$B$2*'SFV+BESS'!$I$9, $B$2*'SFV+BESS'!$I$9, (L422+F423+G423))</f>
        <v>79.231115668796519</v>
      </c>
      <c r="M423" s="110">
        <f t="shared" si="476"/>
        <v>0</v>
      </c>
      <c r="R423" s="251"/>
      <c r="S423" s="41">
        <v>17.25</v>
      </c>
      <c r="T423" s="2">
        <f t="shared" si="533"/>
        <v>0</v>
      </c>
      <c r="U423" s="2">
        <f>Gen_Cons_Horario!B1193</f>
        <v>0</v>
      </c>
      <c r="V423" s="35">
        <f t="shared" si="508"/>
        <v>0</v>
      </c>
      <c r="W423" s="116">
        <f>IF(AND(V423&gt;0,V423*$B$4+AC422&lt;=$B$2*'SFV+BESS'!$I$9,V423&lt;'SFV+BESS'!$I$7), V423*$B$4, IF(AND(V423&gt;0,V423*$B$4+AC422&gt;$B$2*'SFV+BESS'!$I$9,V423*$B$4&lt;'SFV+BESS'!$I$7),$B$2*'SFV+BESS'!$I$9-AC422,IF(AND(V423&gt;0,V423*$B$4+AC422&gt;$B$2*'SFV+BESS'!$I$9,V423*$B$4&gt;'SFV+BESS'!$I$7,AC422&lt;$B$2*'SFV+BESS'!$I$9),$B$2*'SFV+BESS'!$I$9-AC422,IF(AND(V423&gt;0,V423*$B$4+AC422&lt;=$B$2*'SFV+BESS'!$I$9,V423&gt;'SFV+BESS'!$I$7),'SFV+BESS'!$I$7,0))))</f>
        <v>0</v>
      </c>
      <c r="X423" s="27">
        <f>IF(AND(V423&lt;0,AC422+V423/$B$5&gt;$H$2,-V423/'Carga-Descarga Año'!$B$5&lt;'SFV+BESS'!$I$7),V423/$B$5,IF(AND(V423&lt;0,AC422+V423/$B$5&gt;$H$2,-V423/'Carga-Descarga Año'!$B$5&gt;'SFV+BESS'!$I$7),-'SFV+BESS'!$I$7,IF(AND(V423&lt;0,AC422+V423/$B$5&lt;$H$2),-MIN('SFV+BESS'!$I$7,AC422-$H$2),0)))</f>
        <v>0</v>
      </c>
      <c r="Z423" s="33">
        <f t="shared" si="502"/>
        <v>0</v>
      </c>
      <c r="AA423" s="27">
        <f t="shared" si="477"/>
        <v>0</v>
      </c>
      <c r="AB423" s="27">
        <f t="shared" si="501"/>
        <v>0</v>
      </c>
      <c r="AC423" s="28">
        <f>IF((AC422+W423+X423)&gt;=$B$2*'SFV+BESS'!$I$9, $B$2*'SFV+BESS'!$I$9, (AC422+W423+X423))</f>
        <v>173.61249999999998</v>
      </c>
      <c r="AD423" s="110">
        <f t="shared" si="478"/>
        <v>0</v>
      </c>
      <c r="AI423" s="251"/>
      <c r="AJ423" s="41">
        <v>17.25</v>
      </c>
      <c r="AK423" s="52">
        <f t="shared" si="534"/>
        <v>0</v>
      </c>
      <c r="AL423" s="33">
        <f>Gen_Cons_Horario!B1865</f>
        <v>0</v>
      </c>
      <c r="AM423" s="35">
        <f t="shared" si="509"/>
        <v>0</v>
      </c>
      <c r="AN423" s="116">
        <f>IF(AND(AM423&gt;0,AM423*$B$4+AT422&lt;=$B$2*'SFV+BESS'!$I$9,AM423&lt;'SFV+BESS'!$I$7), AM423*$B$4, IF(AND(AM423&gt;0,AM423*$B$4+AT422&gt;$B$2*'SFV+BESS'!$I$9,AM423*$B$4&lt;'SFV+BESS'!$I$7),$B$2*'SFV+BESS'!$I$9-AT422,IF(AND(AM423&gt;0,AM423*$B$4+AT422&gt;$B$2*'SFV+BESS'!$I$9,AM423*$B$4&gt;'SFV+BESS'!$I$7,AT422&lt;$B$2*'SFV+BESS'!$I$9),$B$2*'SFV+BESS'!$I$9-AT422,IF(AND(AM423&gt;0,AM423*$B$4+AT422&lt;=$B$2*'SFV+BESS'!$I$9,AM423&gt;'SFV+BESS'!$I$7),'SFV+BESS'!$I$7,0))))</f>
        <v>0</v>
      </c>
      <c r="AO423" s="27">
        <f>IF(AND(AM423&lt;0,AT422+AM423/$B$5&gt;$H$2,-AM423/'Carga-Descarga Año'!$B$5&lt;'SFV+BESS'!$I$7),AM423/$B$5,IF(AND(AM423&lt;0,AT422+AM423/$B$5&gt;$H$2,-AM423/'Carga-Descarga Año'!$B$5&gt;'SFV+BESS'!$I$7),-'SFV+BESS'!$I$7,IF(AND(AM423&lt;0,AT422+AM423/$B$5&lt;$H$2),-MIN('SFV+BESS'!$I$7,AT422-$H$2),0)))</f>
        <v>0</v>
      </c>
      <c r="AP423" s="33"/>
      <c r="AQ423" s="33">
        <f t="shared" si="515"/>
        <v>0</v>
      </c>
      <c r="AR423" s="27">
        <f t="shared" si="479"/>
        <v>0</v>
      </c>
      <c r="AS423" s="27">
        <f t="shared" si="516"/>
        <v>0</v>
      </c>
      <c r="AT423" s="28">
        <f>IF((AT422+AN423+AO423)&gt;=$B$2*'SFV+BESS'!$I$9, $B$2*'SFV+BESS'!$I$9, (AT422+AN423+AO423))</f>
        <v>173.61249999999998</v>
      </c>
      <c r="AU423" s="110">
        <f t="shared" si="480"/>
        <v>0</v>
      </c>
      <c r="AZ423" s="251"/>
      <c r="BA423" s="41">
        <v>17.25</v>
      </c>
      <c r="BB423" s="33">
        <f t="shared" si="535"/>
        <v>0</v>
      </c>
      <c r="BC423" s="33">
        <f>Gen_Cons_Horario!B2609</f>
        <v>0</v>
      </c>
      <c r="BD423" s="35">
        <f t="shared" si="510"/>
        <v>0</v>
      </c>
      <c r="BE423" s="116">
        <f>IF(AND(BD423&gt;0,BD423*$B$4+BK422&lt;=$B$2*'SFV+BESS'!$I$9,BD423&lt;'SFV+BESS'!$I$7), BD423*$B$4, IF(AND(BD423&gt;0,BD423*$B$4+BK422&gt;$B$2*'SFV+BESS'!$I$9,BD423*$B$4&lt;'SFV+BESS'!$I$7),$B$2*'SFV+BESS'!$I$9-BK422,IF(AND(BD423&gt;0,BD423*$B$4+BK422&gt;$B$2*'SFV+BESS'!$I$9,BD423*$B$4&gt;'SFV+BESS'!$I$7,BK422&lt;$B$2*'SFV+BESS'!$I$9),$B$2*'SFV+BESS'!$I$9-BK422,IF(AND(BD423&gt;0,BD423*$B$4+BK422&lt;=$B$2*'SFV+BESS'!$I$9,BD423&gt;'SFV+BESS'!$I$7),'SFV+BESS'!$I$7,0))))</f>
        <v>0</v>
      </c>
      <c r="BF423" s="27">
        <f>IF(AND(BD423&lt;0,BK422+BD423/$B$5&gt;$H$2,-BD423/'Carga-Descarga Año'!$B$5&lt;'SFV+BESS'!$I$7),BD423/$B$5,IF(AND(BD423&lt;0,BK422+BD423/$B$5&gt;$H$2,-BD423/'Carga-Descarga Año'!$B$5&gt;'SFV+BESS'!$I$7),-'SFV+BESS'!$I$7,IF(AND(BD423&lt;0,BK422+BD423/$B$5&lt;$H$2),-MIN('SFV+BESS'!$I$7,BK422-$H$2),0)))</f>
        <v>0</v>
      </c>
      <c r="BG423" s="33"/>
      <c r="BH423" s="33">
        <f t="shared" si="517"/>
        <v>0</v>
      </c>
      <c r="BI423" s="27">
        <f t="shared" si="481"/>
        <v>0</v>
      </c>
      <c r="BJ423" s="27">
        <f t="shared" si="518"/>
        <v>0</v>
      </c>
      <c r="BK423" s="28">
        <f>IF((BK422+BE423+BF423)&gt;=$B$2*'SFV+BESS'!$I$9, $B$2*'SFV+BESS'!$I$9, (BK422+BE423+BF423))</f>
        <v>173.61249999999998</v>
      </c>
      <c r="BL423" s="110">
        <f t="shared" si="482"/>
        <v>0</v>
      </c>
      <c r="BQ423" s="251"/>
      <c r="BR423" s="41">
        <v>17.25</v>
      </c>
      <c r="BS423" s="33">
        <f t="shared" si="536"/>
        <v>0</v>
      </c>
      <c r="BT423" s="33">
        <f>Gen_Cons_Horario!B3329</f>
        <v>0</v>
      </c>
      <c r="BU423" s="35">
        <f t="shared" si="511"/>
        <v>0</v>
      </c>
      <c r="BV423" s="116">
        <f>IF(AND(BU423&gt;0,BU423*$B$4+CB422&lt;=$B$2*'SFV+BESS'!$I$9,BU423&lt;'SFV+BESS'!$I$7), BU423*$B$4, IF(AND(BU423&gt;0,BU423*$B$4+CB422&gt;$B$2*'SFV+BESS'!$I$9,BU423*$B$4&lt;'SFV+BESS'!$I$7),$B$2*'SFV+BESS'!$I$9-CB422,IF(AND(BU423&gt;0,BU423*$B$4+CB422&gt;$B$2*'SFV+BESS'!$I$9,BU423*$B$4&gt;'SFV+BESS'!$I$7,CB422&lt;$B$2*'SFV+BESS'!$I$9),$B$2*'SFV+BESS'!$I$9-CB422,IF(AND(BU423&gt;0,BU423*$B$4+CB422&lt;=$B$2*'SFV+BESS'!$I$9,BU423&gt;'SFV+BESS'!$I$7),'SFV+BESS'!$I$7,0))))</f>
        <v>0</v>
      </c>
      <c r="BW423" s="27">
        <f>IF(AND(BU423&lt;0,CB422+BU423/$B$5&gt;$H$2,-BU423/'Carga-Descarga Año'!$B$5&lt;'SFV+BESS'!$I$7),BU423/$B$5,IF(AND(BU423&lt;0,CB422+BU423/$B$5&gt;$H$2,-BU423/'Carga-Descarga Año'!$B$5&gt;'SFV+BESS'!$I$7),-'SFV+BESS'!$I$7,IF(AND(BU423&lt;0,CB422+BU423/$B$5&lt;$H$2),-MIN('SFV+BESS'!$I$7,CB422-$H$2),0)))</f>
        <v>0</v>
      </c>
      <c r="BX423" s="33"/>
      <c r="BY423" s="33">
        <f t="shared" si="519"/>
        <v>0</v>
      </c>
      <c r="BZ423" s="27">
        <f t="shared" si="483"/>
        <v>0</v>
      </c>
      <c r="CA423" s="27">
        <f t="shared" si="484"/>
        <v>0</v>
      </c>
      <c r="CB423" s="28">
        <f>IF((CB422+BV423+BW423)&gt;=$B$2*'SFV+BESS'!$I$9, $B$2*'SFV+BESS'!$I$9, (CB422+BV423+BW423))</f>
        <v>173.61249999999998</v>
      </c>
      <c r="CC423" s="110">
        <f t="shared" si="485"/>
        <v>0</v>
      </c>
      <c r="CH423" s="251"/>
      <c r="CI423" s="41">
        <v>17.25</v>
      </c>
      <c r="CJ423" s="33">
        <f t="shared" si="537"/>
        <v>0</v>
      </c>
      <c r="CK423" s="33">
        <f>Gen_Cons_Horario!B4073</f>
        <v>0</v>
      </c>
      <c r="CL423" s="35">
        <f t="shared" si="512"/>
        <v>0</v>
      </c>
      <c r="CM423" s="116">
        <f>IF(AND(CL423&gt;0,CL423*$B$4+CS422&lt;=$B$2*'SFV+BESS'!$I$9,CL423&lt;'SFV+BESS'!$I$7), CL423*$B$4, IF(AND(CL423&gt;0,CL423*$B$4+CS422&gt;$B$2*'SFV+BESS'!$I$9,CL423*$B$4&lt;'SFV+BESS'!$I$7),$B$2*'SFV+BESS'!$I$9-CS422,IF(AND(CL423&gt;0,CL423*$B$4+CS422&gt;$B$2*'SFV+BESS'!$I$9,CL423*$B$4&gt;'SFV+BESS'!$I$7,CS422&lt;$B$2*'SFV+BESS'!$I$9),$B$2*'SFV+BESS'!$I$9-CS422,IF(AND(CL423&gt;0,CL423*$B$4+CS422&lt;=$B$2*'SFV+BESS'!$I$9,CL423&gt;'SFV+BESS'!$I$7),'SFV+BESS'!$I$7,0))))</f>
        <v>0</v>
      </c>
      <c r="CN423" s="27">
        <f>IF(AND(CL423&lt;0,CS422+CL423/$B$5&gt;$H$2,-CL423/'Carga-Descarga Año'!$B$5&lt;'SFV+BESS'!$I$7),CL423/$B$5,IF(AND(CL423&lt;0,CS422+CL423/$B$5&gt;$H$2,-CL423/'Carga-Descarga Año'!$B$5&gt;'SFV+BESS'!$I$7),-'SFV+BESS'!$I$7,IF(AND(CL423&lt;0,CS422+CL423/$B$5&lt;$H$2),-MIN('SFV+BESS'!$I$7,CS422-$H$2),0)))</f>
        <v>0</v>
      </c>
      <c r="CO423" s="33"/>
      <c r="CP423" s="33">
        <f t="shared" si="520"/>
        <v>0</v>
      </c>
      <c r="CQ423" s="27">
        <f t="shared" si="486"/>
        <v>0</v>
      </c>
      <c r="CR423" s="27">
        <f t="shared" si="521"/>
        <v>0</v>
      </c>
      <c r="CS423" s="28">
        <f>IF((CS422+CM423+CN423)&gt;=$B$2*'SFV+BESS'!$I$9, $B$2*'SFV+BESS'!$I$9, (CS422+CM423+CN423))</f>
        <v>173.61249999999998</v>
      </c>
      <c r="CT423" s="110">
        <f t="shared" si="487"/>
        <v>0</v>
      </c>
      <c r="CY423" s="251"/>
      <c r="CZ423" s="41">
        <v>17.25</v>
      </c>
      <c r="DA423" s="33">
        <f t="shared" si="538"/>
        <v>0</v>
      </c>
      <c r="DB423" s="33">
        <f>Gen_Cons_Horario!B4793</f>
        <v>0</v>
      </c>
      <c r="DC423" s="35">
        <f t="shared" si="503"/>
        <v>0</v>
      </c>
      <c r="DD423" s="116">
        <f>IF(AND(DC423&gt;0,DC423*$B$4+DJ422&lt;=$B$2*'SFV+BESS'!$I$9,DC423&lt;'SFV+BESS'!$I$7), DC423*$B$4, IF(AND(DC423&gt;0,DC423*$B$4+DJ422&gt;$B$2*'SFV+BESS'!$I$9,DC423*$B$4&lt;'SFV+BESS'!$I$7),$B$2*'SFV+BESS'!$I$9-DJ422,IF(AND(DC423&gt;0,DC423*$B$4+DJ422&gt;$B$2*'SFV+BESS'!$I$9,DC423*$B$4&gt;'SFV+BESS'!$I$7,DJ422&lt;$B$2*'SFV+BESS'!$I$9),$B$2*'SFV+BESS'!$I$9-DJ422,IF(AND(DC423&gt;0,DC423*$B$4+DJ422&lt;=$B$2*'SFV+BESS'!$I$9,DC423&gt;'SFV+BESS'!$I$7),'SFV+BESS'!$I$7,0))))</f>
        <v>0</v>
      </c>
      <c r="DE423" s="27">
        <f>IF(AND(DC423&lt;0,DJ422+DC423/$B$5&gt;$H$2,-DC423/'Carga-Descarga Año'!$B$5&lt;'SFV+BESS'!$I$7),DC423/$B$5,IF(AND(DC423&lt;0,DJ422+DC423/$B$5&gt;$H$2,-DC423/'Carga-Descarga Año'!$B$5&gt;'SFV+BESS'!$I$7),-'SFV+BESS'!$I$7,IF(AND(DC423&lt;0,DJ422+DC423/$B$5&lt;$H$2),-MIN('SFV+BESS'!$I$7,DJ422-$H$2),0)))</f>
        <v>0</v>
      </c>
      <c r="DF423" s="33"/>
      <c r="DG423" s="33">
        <f t="shared" si="522"/>
        <v>0</v>
      </c>
      <c r="DH423" s="27">
        <f t="shared" si="488"/>
        <v>0</v>
      </c>
      <c r="DI423" s="27">
        <f t="shared" si="489"/>
        <v>0</v>
      </c>
      <c r="DJ423" s="28">
        <f>IF((DJ422+DD423+DE423)&gt;=$B$2*'SFV+BESS'!$I$9, $B$2*'SFV+BESS'!$I$9, (DJ422+DD423+DE423))</f>
        <v>173.61249999999998</v>
      </c>
      <c r="DK423" s="110">
        <f t="shared" si="490"/>
        <v>0</v>
      </c>
      <c r="DP423" s="251"/>
      <c r="DQ423" s="41">
        <v>17.25</v>
      </c>
      <c r="DR423" s="33">
        <f t="shared" si="539"/>
        <v>0</v>
      </c>
      <c r="DS423" s="33">
        <f>Gen_Cons_Horario!B5537</f>
        <v>0</v>
      </c>
      <c r="DT423" s="35">
        <f t="shared" si="504"/>
        <v>0</v>
      </c>
      <c r="DU423" s="116">
        <f>IF(AND(DT423&gt;0,DT423*$B$4+EA422&lt;=$B$2*'SFV+BESS'!$I$9,DT423&lt;'SFV+BESS'!$I$7), DT423*$B$4, IF(AND(DT423&gt;0,DT423*$B$4+EA422&gt;$B$2*'SFV+BESS'!$I$9,DT423*$B$4&lt;'SFV+BESS'!$I$7),$B$2*'SFV+BESS'!$I$9-EA422,IF(AND(DT423&gt;0,DT423*$B$4+EA422&gt;$B$2*'SFV+BESS'!$I$9,DT423*$B$4&gt;'SFV+BESS'!$I$7,EA422&lt;$B$2*'SFV+BESS'!$I$9),$B$2*'SFV+BESS'!$I$9-EA422,IF(AND(DT423&gt;0,DT423*$B$4+EA422&lt;=$B$2*'SFV+BESS'!$I$9,DT423&gt;'SFV+BESS'!$I$7),'SFV+BESS'!$I$7,0))))</f>
        <v>0</v>
      </c>
      <c r="DV423" s="27">
        <f>IF(AND(DT423&lt;0,EA422+DT423/$B$5&gt;$H$2,-DT423/'Carga-Descarga Año'!$B$5&lt;'SFV+BESS'!$I$7),DT423/$B$5,IF(AND(DT423&lt;0,EA422+DT423/$B$5&gt;$H$2,-DT423/'Carga-Descarga Año'!$B$5&gt;'SFV+BESS'!$I$7),-'SFV+BESS'!$I$7,IF(AND(DT423&lt;0,EA422+DT423/$B$5&lt;$H$2),-MIN('SFV+BESS'!$I$7,EA422-$H$2),0)))</f>
        <v>0</v>
      </c>
      <c r="DW423" s="33"/>
      <c r="DX423" s="33">
        <f t="shared" si="523"/>
        <v>0</v>
      </c>
      <c r="DY423" s="27">
        <f t="shared" si="491"/>
        <v>0</v>
      </c>
      <c r="DZ423" s="27">
        <f t="shared" si="524"/>
        <v>0</v>
      </c>
      <c r="EA423" s="28">
        <f>IF((EA422+DU423+DV423)&gt;=$B$2*'SFV+BESS'!$I$9, $B$2*'SFV+BESS'!$I$9, (EA422+DU423+DV423))</f>
        <v>173.61249999999998</v>
      </c>
      <c r="EB423" s="110">
        <f t="shared" si="492"/>
        <v>0</v>
      </c>
      <c r="EG423" s="251"/>
      <c r="EH423" s="41">
        <v>17.25</v>
      </c>
      <c r="EI423" s="33">
        <f t="shared" si="540"/>
        <v>0</v>
      </c>
      <c r="EJ423" s="33">
        <f>Gen_Cons_Horario!B6281</f>
        <v>0</v>
      </c>
      <c r="EK423" s="35">
        <f t="shared" si="505"/>
        <v>0</v>
      </c>
      <c r="EL423" s="116">
        <f>IF(AND(EK423&gt;0,EK423*$B$4+ER422&lt;=$B$2*'SFV+BESS'!$I$9,EK423&lt;'SFV+BESS'!$I$7), EK423*$B$4, IF(AND(EK423&gt;0,EK423*$B$4+ER422&gt;$B$2*'SFV+BESS'!$I$9,EK423*$B$4&lt;'SFV+BESS'!$I$7),$B$2*'SFV+BESS'!$I$9-ER422,IF(AND(EK423&gt;0,EK423*$B$4+ER422&gt;$B$2*'SFV+BESS'!$I$9,EK423*$B$4&gt;'SFV+BESS'!$I$7,ER422&lt;$B$2*'SFV+BESS'!$I$9),$B$2*'SFV+BESS'!$I$9-ER422,IF(AND(EK423&gt;0,EK423*$B$4+ER422&lt;=$B$2*'SFV+BESS'!$I$9,EK423&gt;'SFV+BESS'!$I$7),'SFV+BESS'!$I$7,0))))</f>
        <v>0</v>
      </c>
      <c r="EM423" s="27">
        <f>IF(AND(EK423&lt;0,ER422+EK423/$B$5&gt;$H$2,-EK423/'Carga-Descarga Año'!$B$5&lt;'SFV+BESS'!$I$7),EK423/$B$5,IF(AND(EK423&lt;0,ER422+EK423/$B$5&gt;$H$2,-EK423/'Carga-Descarga Año'!$B$5&gt;'SFV+BESS'!$I$7),-'SFV+BESS'!$I$7,IF(AND(EK423&lt;0,ER422+EK423/$B$5&lt;$H$2),-MIN('SFV+BESS'!$I$7,ER422-$H$2),0)))</f>
        <v>0</v>
      </c>
      <c r="EN423" s="33"/>
      <c r="EO423" s="33">
        <f t="shared" si="525"/>
        <v>0</v>
      </c>
      <c r="EP423" s="27">
        <f t="shared" si="493"/>
        <v>0</v>
      </c>
      <c r="EQ423" s="27">
        <f t="shared" si="526"/>
        <v>0</v>
      </c>
      <c r="ER423" s="28">
        <f>IF((ER422+EL423+EM423)&gt;=$B$2*'SFV+BESS'!$I$9, $B$2*'SFV+BESS'!$I$9, (ER422+EL423+EM423))</f>
        <v>173.61249999999998</v>
      </c>
      <c r="ES423" s="110">
        <f t="shared" si="494"/>
        <v>0</v>
      </c>
      <c r="EX423" s="251"/>
      <c r="EY423" s="41">
        <v>17.25</v>
      </c>
      <c r="EZ423" s="33">
        <f t="shared" si="541"/>
        <v>0</v>
      </c>
      <c r="FA423" s="33">
        <f>Gen_Cons_Horario!B7001</f>
        <v>0</v>
      </c>
      <c r="FB423" s="35">
        <f t="shared" si="506"/>
        <v>0</v>
      </c>
      <c r="FC423" s="116">
        <f>IF(AND(FB423&gt;0,FB423*$B$4+FI422&lt;=$B$2*'SFV+BESS'!$I$9,FB423&lt;'SFV+BESS'!$I$7), FB423*$B$4, IF(AND(FB423&gt;0,FB423*$B$4+FI422&gt;$B$2*'SFV+BESS'!$I$9,FB423*$B$4&lt;'SFV+BESS'!$I$7),$B$2*'SFV+BESS'!$I$9-FI422,IF(AND(FB423&gt;0,FB423*$B$4+FI422&gt;$B$2*'SFV+BESS'!$I$9,FB423*$B$4&gt;'SFV+BESS'!$I$7,FI422&lt;$B$2*'SFV+BESS'!$I$9),$B$2*'SFV+BESS'!$I$9-FI422,IF(AND(FB423&gt;0,FB423*$B$4+FI422&lt;=$B$2*'SFV+BESS'!$I$9,FB423&gt;'SFV+BESS'!$I$7),'SFV+BESS'!$I$7,0))))</f>
        <v>0</v>
      </c>
      <c r="FD423" s="27">
        <f>IF(AND(FB423&lt;0,FI422+FB423/$B$5&gt;$H$2,-FB423/'Carga-Descarga Año'!$B$5&lt;'SFV+BESS'!$I$7),FB423/$B$5,IF(AND(FB423&lt;0,FI422+FB423/$B$5&gt;$H$2,-FB423/'Carga-Descarga Año'!$B$5&gt;'SFV+BESS'!$I$7),-'SFV+BESS'!$I$7,IF(AND(FB423&lt;0,FI422+FB423/$B$5&lt;$H$2),-MIN('SFV+BESS'!$I$7,FI422-$H$2),0)))</f>
        <v>0</v>
      </c>
      <c r="FE423" s="33"/>
      <c r="FF423" s="33">
        <f t="shared" si="527"/>
        <v>0</v>
      </c>
      <c r="FG423" s="27">
        <f t="shared" si="495"/>
        <v>0</v>
      </c>
      <c r="FH423" s="27">
        <f t="shared" si="528"/>
        <v>0</v>
      </c>
      <c r="FI423" s="28">
        <f>IF((FI422+FC423+FD423)&gt;=$B$2*'SFV+BESS'!$I$9, $B$2*'SFV+BESS'!$I$9, (FI422+FC423+FD423))</f>
        <v>173.61249999999998</v>
      </c>
      <c r="FJ423" s="110">
        <f t="shared" si="496"/>
        <v>0</v>
      </c>
      <c r="FO423" s="251"/>
      <c r="FP423" s="41">
        <v>17.25</v>
      </c>
      <c r="FQ423" s="33">
        <f t="shared" si="542"/>
        <v>1.7899719636822458</v>
      </c>
      <c r="FR423" s="33">
        <f>Gen_Cons_Horario!B7745</f>
        <v>0</v>
      </c>
      <c r="FS423" s="35">
        <f t="shared" si="507"/>
        <v>1.7899719636822458</v>
      </c>
      <c r="FT423" s="116">
        <f>IF(AND(FS423&gt;0,FS423*$B$4+FZ422&lt;=$B$2*'SFV+BESS'!$I$9,FS423&lt;'SFV+BESS'!$I$7), FS423*$B$4, IF(AND(FS423&gt;0,FS423*$B$4+FZ422&gt;$B$2*'SFV+BESS'!$I$9,FS423*$B$4&lt;'SFV+BESS'!$I$7),$B$2*'SFV+BESS'!$I$9-FZ422,IF(AND(FS423&gt;0,FS423*$B$4+FZ422&gt;$B$2*'SFV+BESS'!$I$9,FS423*$B$4&gt;'SFV+BESS'!$I$7,FZ422&lt;$B$2*'SFV+BESS'!$I$9),$B$2*'SFV+BESS'!$I$9-FZ422,IF(AND(FS423&gt;0,FS423*$B$4+FZ422&lt;=$B$2*'SFV+BESS'!$I$9,FS423&gt;'SFV+BESS'!$I$7),'SFV+BESS'!$I$7,0))))</f>
        <v>0</v>
      </c>
      <c r="FU423" s="27">
        <f>IF(AND(FS423&lt;0,FZ422+FS423/$B$5&gt;$H$2,-FS423/'Carga-Descarga Año'!$B$5&lt;'SFV+BESS'!$I$7),FS423/$B$5,IF(AND(FS423&lt;0,FZ422+FS423/$B$5&gt;$H$2,-FS423/'Carga-Descarga Año'!$B$5&gt;'SFV+BESS'!$I$7),-'SFV+BESS'!$I$7,IF(AND(FS423&lt;0,FZ422+FS423/$B$5&lt;$H$2),-MIN('SFV+BESS'!$I$7,FZ422-$H$2),0)))</f>
        <v>0</v>
      </c>
      <c r="FV423" s="33"/>
      <c r="FW423" s="33">
        <f t="shared" si="529"/>
        <v>0</v>
      </c>
      <c r="FX423" s="27">
        <f t="shared" si="497"/>
        <v>0</v>
      </c>
      <c r="FY423" s="27">
        <f t="shared" si="530"/>
        <v>0</v>
      </c>
      <c r="FZ423" s="28">
        <f>IF((FZ422+FT423+FU423)&gt;=$B$2*'SFV+BESS'!$I$9, $B$2*'SFV+BESS'!$I$9, (FZ422+FT423+FU423))</f>
        <v>173.61249999999998</v>
      </c>
      <c r="GA423" s="110">
        <f t="shared" si="498"/>
        <v>1.7899719636822458</v>
      </c>
      <c r="GF423" s="251"/>
      <c r="GG423" s="41">
        <v>17.25</v>
      </c>
      <c r="GH423" s="33">
        <f t="shared" si="543"/>
        <v>3.3744743042418284</v>
      </c>
      <c r="GI423" s="33">
        <f>Gen_Cons_Horario!B8465</f>
        <v>0</v>
      </c>
      <c r="GJ423" s="35">
        <f t="shared" si="513"/>
        <v>3.3744743042418284</v>
      </c>
      <c r="GK423" s="116">
        <f>IF(AND(GJ423&gt;0,GJ423*$B$4+GQ422&lt;=$B$2*'SFV+BESS'!$I$9,GJ423&lt;'SFV+BESS'!$I$7), GJ423*$B$4, IF(AND(GJ423&gt;0,GJ423*$B$4+GQ422&gt;$B$2*'SFV+BESS'!$I$9,GJ423*$B$4&lt;'SFV+BESS'!$I$7),$B$2*'SFV+BESS'!$I$9-GQ422,IF(AND(GJ423&gt;0,GJ423*$B$4+GQ422&gt;$B$2*'SFV+BESS'!$I$9,GJ423*$B$4&gt;'SFV+BESS'!$I$7,GQ422&lt;$B$2*'SFV+BESS'!$I$9),$B$2*'SFV+BESS'!$I$9-GQ422,IF(AND(GJ423&gt;0,GJ423*$B$4+GQ422&lt;=$B$2*'SFV+BESS'!$I$9,GJ423&gt;'SFV+BESS'!$I$7),'SFV+BESS'!$I$7,0))))</f>
        <v>0</v>
      </c>
      <c r="GL423" s="27">
        <f>IF(AND(GJ423&lt;0,GQ422+GJ423/$B$5&gt;$H$2,-GJ423/'Carga-Descarga Año'!$B$5&lt;'SFV+BESS'!$I$7),GJ423/$B$5,IF(AND(GJ423&lt;0,GQ422+GJ423/$B$5&gt;$H$2,-GJ423/'Carga-Descarga Año'!$B$5&gt;'SFV+BESS'!$I$7),-'SFV+BESS'!$I$7,IF(AND(GJ423&lt;0,GQ422+GJ423/$B$5&lt;$H$2),-MIN('SFV+BESS'!$I$7,GQ422-$H$2),0)))</f>
        <v>0</v>
      </c>
      <c r="GM423" s="33"/>
      <c r="GN423" s="33">
        <f t="shared" si="531"/>
        <v>0</v>
      </c>
      <c r="GO423" s="27">
        <f t="shared" si="499"/>
        <v>0</v>
      </c>
      <c r="GP423" s="27">
        <f t="shared" si="532"/>
        <v>0</v>
      </c>
      <c r="GQ423" s="28">
        <f>IF((GQ422+GK423+GL423)&gt;=$B$2*'SFV+BESS'!$I$9, $B$2*'SFV+BESS'!$I$9, (GQ422+GK423+GL423))</f>
        <v>173.61249999999998</v>
      </c>
      <c r="GR423" s="110">
        <f t="shared" si="500"/>
        <v>3.3744743042418284</v>
      </c>
    </row>
    <row r="424" spans="1:200">
      <c r="A424" s="249"/>
      <c r="B424" s="41">
        <v>17.2916666666667</v>
      </c>
      <c r="C424" s="38">
        <f t="shared" si="514"/>
        <v>31.909413679744592</v>
      </c>
      <c r="D424" s="2">
        <f>Gen_Cons_Horario!B450</f>
        <v>0</v>
      </c>
      <c r="E424" s="140">
        <f t="shared" si="472"/>
        <v>31.909413679744592</v>
      </c>
      <c r="F424" s="116">
        <f>IF(AND(E424&gt;0,E424*$B$4+L423&lt;=$B$2*'SFV+BESS'!$I$9,E424&lt;'SFV+BESS'!$I$7), E424*$B$4, IF(AND(E424&gt;0,E424*$B$4+L423&gt;$B$2*'SFV+BESS'!$I$9,E424*$B$4&lt;'SFV+BESS'!$I$7),$B$2*'SFV+BESS'!$I$9-L423,IF(AND(E424&gt;0,E424*$B$4+L423&gt;$B$2*'SFV+BESS'!$I$9,E424*$B$4&gt;'SFV+BESS'!$I$7,L423&lt;$B$2*'SFV+BESS'!$I$9),$B$2*'SFV+BESS'!$I$9-L423,IF(AND(E424&gt;0,E424*$B$4+L423&lt;=$B$2*'SFV+BESS'!$I$9,E424&gt;'SFV+BESS'!$I$7),'SFV+BESS'!$I$7,0))))</f>
        <v>30.313942995757362</v>
      </c>
      <c r="G424" s="27">
        <f>IF(AND(E424&lt;0,L423+E424/$B$5&gt;$H$2,-E424/'Carga-Descarga Año'!$B$5&lt;'SFV+BESS'!$I$7),E424/$B$5,IF(AND(E424&lt;0,L423+E424/$B$5&gt;$H$2,-E424/'Carga-Descarga Año'!$B$5&gt;'SFV+BESS'!$I$7),-'SFV+BESS'!$I$7,IF(AND(E424&lt;0,L423+E424/$B$5&lt;$H$2),-MIN('SFV+BESS'!$I$7,L423-$H$2),0)))</f>
        <v>0</v>
      </c>
      <c r="I424" s="38">
        <f t="shared" si="473"/>
        <v>0</v>
      </c>
      <c r="J424" s="27">
        <f t="shared" si="475"/>
        <v>0</v>
      </c>
      <c r="K424" s="27">
        <f t="shared" si="474"/>
        <v>0</v>
      </c>
      <c r="L424" s="28">
        <f>IF((L423+F424+G424)&gt;=$B$2*'SFV+BESS'!$I$9, $B$2*'SFV+BESS'!$I$9, (L423+F424+G424))</f>
        <v>109.54505866455388</v>
      </c>
      <c r="M424" s="110">
        <f t="shared" si="476"/>
        <v>0</v>
      </c>
      <c r="R424" s="251"/>
      <c r="S424" s="41">
        <v>17.2916666666667</v>
      </c>
      <c r="T424" s="2">
        <f t="shared" si="533"/>
        <v>11.29025511961377</v>
      </c>
      <c r="U424" s="2">
        <f>Gen_Cons_Horario!B1194</f>
        <v>0</v>
      </c>
      <c r="V424" s="35">
        <f t="shared" si="508"/>
        <v>11.29025511961377</v>
      </c>
      <c r="W424" s="116">
        <f>IF(AND(V424&gt;0,V424*$B$4+AC423&lt;=$B$2*'SFV+BESS'!$I$9,V424&lt;'SFV+BESS'!$I$7), V424*$B$4, IF(AND(V424&gt;0,V424*$B$4+AC423&gt;$B$2*'SFV+BESS'!$I$9,V424*$B$4&lt;'SFV+BESS'!$I$7),$B$2*'SFV+BESS'!$I$9-AC423,IF(AND(V424&gt;0,V424*$B$4+AC423&gt;$B$2*'SFV+BESS'!$I$9,V424*$B$4&gt;'SFV+BESS'!$I$7,AC423&lt;$B$2*'SFV+BESS'!$I$9),$B$2*'SFV+BESS'!$I$9-AC423,IF(AND(V424&gt;0,V424*$B$4+AC423&lt;=$B$2*'SFV+BESS'!$I$9,V424&gt;'SFV+BESS'!$I$7),'SFV+BESS'!$I$7,0))))</f>
        <v>0</v>
      </c>
      <c r="X424" s="27">
        <f>IF(AND(V424&lt;0,AC423+V424/$B$5&gt;$H$2,-V424/'Carga-Descarga Año'!$B$5&lt;'SFV+BESS'!$I$7),V424/$B$5,IF(AND(V424&lt;0,AC423+V424/$B$5&gt;$H$2,-V424/'Carga-Descarga Año'!$B$5&gt;'SFV+BESS'!$I$7),-'SFV+BESS'!$I$7,IF(AND(V424&lt;0,AC423+V424/$B$5&lt;$H$2),-MIN('SFV+BESS'!$I$7,AC423-$H$2),0)))</f>
        <v>0</v>
      </c>
      <c r="Z424" s="33">
        <f t="shared" si="502"/>
        <v>0</v>
      </c>
      <c r="AA424" s="27">
        <f t="shared" si="477"/>
        <v>0</v>
      </c>
      <c r="AB424" s="27">
        <f t="shared" si="501"/>
        <v>0</v>
      </c>
      <c r="AC424" s="28">
        <f>IF((AC423+W424+X424)&gt;=$B$2*'SFV+BESS'!$I$9, $B$2*'SFV+BESS'!$I$9, (AC423+W424+X424))</f>
        <v>173.61249999999998</v>
      </c>
      <c r="AD424" s="110">
        <f t="shared" si="478"/>
        <v>11.29025511961377</v>
      </c>
      <c r="AI424" s="251"/>
      <c r="AJ424" s="41">
        <v>17.2916666666667</v>
      </c>
      <c r="AK424" s="52">
        <f t="shared" si="534"/>
        <v>0</v>
      </c>
      <c r="AL424" s="33">
        <f>Gen_Cons_Horario!B1866</f>
        <v>0</v>
      </c>
      <c r="AM424" s="35">
        <f t="shared" si="509"/>
        <v>0</v>
      </c>
      <c r="AN424" s="116">
        <f>IF(AND(AM424&gt;0,AM424*$B$4+AT423&lt;=$B$2*'SFV+BESS'!$I$9,AM424&lt;'SFV+BESS'!$I$7), AM424*$B$4, IF(AND(AM424&gt;0,AM424*$B$4+AT423&gt;$B$2*'SFV+BESS'!$I$9,AM424*$B$4&lt;'SFV+BESS'!$I$7),$B$2*'SFV+BESS'!$I$9-AT423,IF(AND(AM424&gt;0,AM424*$B$4+AT423&gt;$B$2*'SFV+BESS'!$I$9,AM424*$B$4&gt;'SFV+BESS'!$I$7,AT423&lt;$B$2*'SFV+BESS'!$I$9),$B$2*'SFV+BESS'!$I$9-AT423,IF(AND(AM424&gt;0,AM424*$B$4+AT423&lt;=$B$2*'SFV+BESS'!$I$9,AM424&gt;'SFV+BESS'!$I$7),'SFV+BESS'!$I$7,0))))</f>
        <v>0</v>
      </c>
      <c r="AO424" s="27">
        <f>IF(AND(AM424&lt;0,AT423+AM424/$B$5&gt;$H$2,-AM424/'Carga-Descarga Año'!$B$5&lt;'SFV+BESS'!$I$7),AM424/$B$5,IF(AND(AM424&lt;0,AT423+AM424/$B$5&gt;$H$2,-AM424/'Carga-Descarga Año'!$B$5&gt;'SFV+BESS'!$I$7),-'SFV+BESS'!$I$7,IF(AND(AM424&lt;0,AT423+AM424/$B$5&lt;$H$2),-MIN('SFV+BESS'!$I$7,AT423-$H$2),0)))</f>
        <v>0</v>
      </c>
      <c r="AP424" s="33"/>
      <c r="AQ424" s="33">
        <f t="shared" si="515"/>
        <v>0</v>
      </c>
      <c r="AR424" s="27">
        <f t="shared" si="479"/>
        <v>0</v>
      </c>
      <c r="AS424" s="27">
        <f t="shared" si="516"/>
        <v>0</v>
      </c>
      <c r="AT424" s="28">
        <f>IF((AT423+AN424+AO424)&gt;=$B$2*'SFV+BESS'!$I$9, $B$2*'SFV+BESS'!$I$9, (AT423+AN424+AO424))</f>
        <v>173.61249999999998</v>
      </c>
      <c r="AU424" s="110">
        <f t="shared" si="480"/>
        <v>0</v>
      </c>
      <c r="AZ424" s="251"/>
      <c r="BA424" s="41">
        <v>17.2916666666667</v>
      </c>
      <c r="BB424" s="33">
        <f t="shared" si="535"/>
        <v>0</v>
      </c>
      <c r="BC424" s="33">
        <f>Gen_Cons_Horario!B2610</f>
        <v>0</v>
      </c>
      <c r="BD424" s="35">
        <f t="shared" si="510"/>
        <v>0</v>
      </c>
      <c r="BE424" s="116">
        <f>IF(AND(BD424&gt;0,BD424*$B$4+BK423&lt;=$B$2*'SFV+BESS'!$I$9,BD424&lt;'SFV+BESS'!$I$7), BD424*$B$4, IF(AND(BD424&gt;0,BD424*$B$4+BK423&gt;$B$2*'SFV+BESS'!$I$9,BD424*$B$4&lt;'SFV+BESS'!$I$7),$B$2*'SFV+BESS'!$I$9-BK423,IF(AND(BD424&gt;0,BD424*$B$4+BK423&gt;$B$2*'SFV+BESS'!$I$9,BD424*$B$4&gt;'SFV+BESS'!$I$7,BK423&lt;$B$2*'SFV+BESS'!$I$9),$B$2*'SFV+BESS'!$I$9-BK423,IF(AND(BD424&gt;0,BD424*$B$4+BK423&lt;=$B$2*'SFV+BESS'!$I$9,BD424&gt;'SFV+BESS'!$I$7),'SFV+BESS'!$I$7,0))))</f>
        <v>0</v>
      </c>
      <c r="BF424" s="27">
        <f>IF(AND(BD424&lt;0,BK423+BD424/$B$5&gt;$H$2,-BD424/'Carga-Descarga Año'!$B$5&lt;'SFV+BESS'!$I$7),BD424/$B$5,IF(AND(BD424&lt;0,BK423+BD424/$B$5&gt;$H$2,-BD424/'Carga-Descarga Año'!$B$5&gt;'SFV+BESS'!$I$7),-'SFV+BESS'!$I$7,IF(AND(BD424&lt;0,BK423+BD424/$B$5&lt;$H$2),-MIN('SFV+BESS'!$I$7,BK423-$H$2),0)))</f>
        <v>0</v>
      </c>
      <c r="BG424" s="33"/>
      <c r="BH424" s="33">
        <f t="shared" si="517"/>
        <v>0</v>
      </c>
      <c r="BI424" s="27">
        <f t="shared" si="481"/>
        <v>0</v>
      </c>
      <c r="BJ424" s="27">
        <f t="shared" si="518"/>
        <v>0</v>
      </c>
      <c r="BK424" s="28">
        <f>IF((BK423+BE424+BF424)&gt;=$B$2*'SFV+BESS'!$I$9, $B$2*'SFV+BESS'!$I$9, (BK423+BE424+BF424))</f>
        <v>173.61249999999998</v>
      </c>
      <c r="BL424" s="110">
        <f t="shared" si="482"/>
        <v>0</v>
      </c>
      <c r="BQ424" s="251"/>
      <c r="BR424" s="41">
        <v>17.2916666666667</v>
      </c>
      <c r="BS424" s="33">
        <f t="shared" si="536"/>
        <v>0</v>
      </c>
      <c r="BT424" s="33">
        <f>Gen_Cons_Horario!B3330</f>
        <v>0</v>
      </c>
      <c r="BU424" s="35">
        <f t="shared" si="511"/>
        <v>0</v>
      </c>
      <c r="BV424" s="116">
        <f>IF(AND(BU424&gt;0,BU424*$B$4+CB423&lt;=$B$2*'SFV+BESS'!$I$9,BU424&lt;'SFV+BESS'!$I$7), BU424*$B$4, IF(AND(BU424&gt;0,BU424*$B$4+CB423&gt;$B$2*'SFV+BESS'!$I$9,BU424*$B$4&lt;'SFV+BESS'!$I$7),$B$2*'SFV+BESS'!$I$9-CB423,IF(AND(BU424&gt;0,BU424*$B$4+CB423&gt;$B$2*'SFV+BESS'!$I$9,BU424*$B$4&gt;'SFV+BESS'!$I$7,CB423&lt;$B$2*'SFV+BESS'!$I$9),$B$2*'SFV+BESS'!$I$9-CB423,IF(AND(BU424&gt;0,BU424*$B$4+CB423&lt;=$B$2*'SFV+BESS'!$I$9,BU424&gt;'SFV+BESS'!$I$7),'SFV+BESS'!$I$7,0))))</f>
        <v>0</v>
      </c>
      <c r="BW424" s="27">
        <f>IF(AND(BU424&lt;0,CB423+BU424/$B$5&gt;$H$2,-BU424/'Carga-Descarga Año'!$B$5&lt;'SFV+BESS'!$I$7),BU424/$B$5,IF(AND(BU424&lt;0,CB423+BU424/$B$5&gt;$H$2,-BU424/'Carga-Descarga Año'!$B$5&gt;'SFV+BESS'!$I$7),-'SFV+BESS'!$I$7,IF(AND(BU424&lt;0,CB423+BU424/$B$5&lt;$H$2),-MIN('SFV+BESS'!$I$7,CB423-$H$2),0)))</f>
        <v>0</v>
      </c>
      <c r="BX424" s="33"/>
      <c r="BY424" s="33">
        <f t="shared" si="519"/>
        <v>0</v>
      </c>
      <c r="BZ424" s="27">
        <f t="shared" si="483"/>
        <v>0</v>
      </c>
      <c r="CA424" s="27">
        <f t="shared" si="484"/>
        <v>0</v>
      </c>
      <c r="CB424" s="28">
        <f>IF((CB423+BV424+BW424)&gt;=$B$2*'SFV+BESS'!$I$9, $B$2*'SFV+BESS'!$I$9, (CB423+BV424+BW424))</f>
        <v>173.61249999999998</v>
      </c>
      <c r="CC424" s="110">
        <f t="shared" si="485"/>
        <v>0</v>
      </c>
      <c r="CH424" s="251"/>
      <c r="CI424" s="41">
        <v>17.2916666666667</v>
      </c>
      <c r="CJ424" s="33">
        <f t="shared" si="537"/>
        <v>0</v>
      </c>
      <c r="CK424" s="33">
        <f>Gen_Cons_Horario!B4074</f>
        <v>0</v>
      </c>
      <c r="CL424" s="35">
        <f t="shared" si="512"/>
        <v>0</v>
      </c>
      <c r="CM424" s="116">
        <f>IF(AND(CL424&gt;0,CL424*$B$4+CS423&lt;=$B$2*'SFV+BESS'!$I$9,CL424&lt;'SFV+BESS'!$I$7), CL424*$B$4, IF(AND(CL424&gt;0,CL424*$B$4+CS423&gt;$B$2*'SFV+BESS'!$I$9,CL424*$B$4&lt;'SFV+BESS'!$I$7),$B$2*'SFV+BESS'!$I$9-CS423,IF(AND(CL424&gt;0,CL424*$B$4+CS423&gt;$B$2*'SFV+BESS'!$I$9,CL424*$B$4&gt;'SFV+BESS'!$I$7,CS423&lt;$B$2*'SFV+BESS'!$I$9),$B$2*'SFV+BESS'!$I$9-CS423,IF(AND(CL424&gt;0,CL424*$B$4+CS423&lt;=$B$2*'SFV+BESS'!$I$9,CL424&gt;'SFV+BESS'!$I$7),'SFV+BESS'!$I$7,0))))</f>
        <v>0</v>
      </c>
      <c r="CN424" s="27">
        <f>IF(AND(CL424&lt;0,CS423+CL424/$B$5&gt;$H$2,-CL424/'Carga-Descarga Año'!$B$5&lt;'SFV+BESS'!$I$7),CL424/$B$5,IF(AND(CL424&lt;0,CS423+CL424/$B$5&gt;$H$2,-CL424/'Carga-Descarga Año'!$B$5&gt;'SFV+BESS'!$I$7),-'SFV+BESS'!$I$7,IF(AND(CL424&lt;0,CS423+CL424/$B$5&lt;$H$2),-MIN('SFV+BESS'!$I$7,CS423-$H$2),0)))</f>
        <v>0</v>
      </c>
      <c r="CO424" s="33"/>
      <c r="CP424" s="33">
        <f t="shared" si="520"/>
        <v>0</v>
      </c>
      <c r="CQ424" s="27">
        <f t="shared" si="486"/>
        <v>0</v>
      </c>
      <c r="CR424" s="27">
        <f t="shared" si="521"/>
        <v>0</v>
      </c>
      <c r="CS424" s="28">
        <f>IF((CS423+CM424+CN424)&gt;=$B$2*'SFV+BESS'!$I$9, $B$2*'SFV+BESS'!$I$9, (CS423+CM424+CN424))</f>
        <v>173.61249999999998</v>
      </c>
      <c r="CT424" s="110">
        <f t="shared" si="487"/>
        <v>0</v>
      </c>
      <c r="CY424" s="251"/>
      <c r="CZ424" s="41">
        <v>17.2916666666667</v>
      </c>
      <c r="DA424" s="33">
        <f t="shared" si="538"/>
        <v>0</v>
      </c>
      <c r="DB424" s="33">
        <f>Gen_Cons_Horario!B4794</f>
        <v>0</v>
      </c>
      <c r="DC424" s="35">
        <f t="shared" si="503"/>
        <v>0</v>
      </c>
      <c r="DD424" s="116">
        <f>IF(AND(DC424&gt;0,DC424*$B$4+DJ423&lt;=$B$2*'SFV+BESS'!$I$9,DC424&lt;'SFV+BESS'!$I$7), DC424*$B$4, IF(AND(DC424&gt;0,DC424*$B$4+DJ423&gt;$B$2*'SFV+BESS'!$I$9,DC424*$B$4&lt;'SFV+BESS'!$I$7),$B$2*'SFV+BESS'!$I$9-DJ423,IF(AND(DC424&gt;0,DC424*$B$4+DJ423&gt;$B$2*'SFV+BESS'!$I$9,DC424*$B$4&gt;'SFV+BESS'!$I$7,DJ423&lt;$B$2*'SFV+BESS'!$I$9),$B$2*'SFV+BESS'!$I$9-DJ423,IF(AND(DC424&gt;0,DC424*$B$4+DJ423&lt;=$B$2*'SFV+BESS'!$I$9,DC424&gt;'SFV+BESS'!$I$7),'SFV+BESS'!$I$7,0))))</f>
        <v>0</v>
      </c>
      <c r="DE424" s="27">
        <f>IF(AND(DC424&lt;0,DJ423+DC424/$B$5&gt;$H$2,-DC424/'Carga-Descarga Año'!$B$5&lt;'SFV+BESS'!$I$7),DC424/$B$5,IF(AND(DC424&lt;0,DJ423+DC424/$B$5&gt;$H$2,-DC424/'Carga-Descarga Año'!$B$5&gt;'SFV+BESS'!$I$7),-'SFV+BESS'!$I$7,IF(AND(DC424&lt;0,DJ423+DC424/$B$5&lt;$H$2),-MIN('SFV+BESS'!$I$7,DJ423-$H$2),0)))</f>
        <v>0</v>
      </c>
      <c r="DF424" s="33"/>
      <c r="DG424" s="33">
        <f t="shared" si="522"/>
        <v>0</v>
      </c>
      <c r="DH424" s="27">
        <f t="shared" si="488"/>
        <v>0</v>
      </c>
      <c r="DI424" s="27">
        <f t="shared" si="489"/>
        <v>0</v>
      </c>
      <c r="DJ424" s="28">
        <f>IF((DJ423+DD424+DE424)&gt;=$B$2*'SFV+BESS'!$I$9, $B$2*'SFV+BESS'!$I$9, (DJ423+DD424+DE424))</f>
        <v>173.61249999999998</v>
      </c>
      <c r="DK424" s="110">
        <f t="shared" si="490"/>
        <v>0</v>
      </c>
      <c r="DP424" s="251"/>
      <c r="DQ424" s="41">
        <v>17.2916666666667</v>
      </c>
      <c r="DR424" s="33">
        <f t="shared" si="539"/>
        <v>0</v>
      </c>
      <c r="DS424" s="33">
        <f>Gen_Cons_Horario!B5538</f>
        <v>0</v>
      </c>
      <c r="DT424" s="35">
        <f t="shared" si="504"/>
        <v>0</v>
      </c>
      <c r="DU424" s="116">
        <f>IF(AND(DT424&gt;0,DT424*$B$4+EA423&lt;=$B$2*'SFV+BESS'!$I$9,DT424&lt;'SFV+BESS'!$I$7), DT424*$B$4, IF(AND(DT424&gt;0,DT424*$B$4+EA423&gt;$B$2*'SFV+BESS'!$I$9,DT424*$B$4&lt;'SFV+BESS'!$I$7),$B$2*'SFV+BESS'!$I$9-EA423,IF(AND(DT424&gt;0,DT424*$B$4+EA423&gt;$B$2*'SFV+BESS'!$I$9,DT424*$B$4&gt;'SFV+BESS'!$I$7,EA423&lt;$B$2*'SFV+BESS'!$I$9),$B$2*'SFV+BESS'!$I$9-EA423,IF(AND(DT424&gt;0,DT424*$B$4+EA423&lt;=$B$2*'SFV+BESS'!$I$9,DT424&gt;'SFV+BESS'!$I$7),'SFV+BESS'!$I$7,0))))</f>
        <v>0</v>
      </c>
      <c r="DV424" s="27">
        <f>IF(AND(DT424&lt;0,EA423+DT424/$B$5&gt;$H$2,-DT424/'Carga-Descarga Año'!$B$5&lt;'SFV+BESS'!$I$7),DT424/$B$5,IF(AND(DT424&lt;0,EA423+DT424/$B$5&gt;$H$2,-DT424/'Carga-Descarga Año'!$B$5&gt;'SFV+BESS'!$I$7),-'SFV+BESS'!$I$7,IF(AND(DT424&lt;0,EA423+DT424/$B$5&lt;$H$2),-MIN('SFV+BESS'!$I$7,EA423-$H$2),0)))</f>
        <v>0</v>
      </c>
      <c r="DW424" s="33"/>
      <c r="DX424" s="33">
        <f t="shared" si="523"/>
        <v>0</v>
      </c>
      <c r="DY424" s="27">
        <f t="shared" si="491"/>
        <v>0</v>
      </c>
      <c r="DZ424" s="27">
        <f t="shared" si="524"/>
        <v>0</v>
      </c>
      <c r="EA424" s="28">
        <f>IF((EA423+DU424+DV424)&gt;=$B$2*'SFV+BESS'!$I$9, $B$2*'SFV+BESS'!$I$9, (EA423+DU424+DV424))</f>
        <v>173.61249999999998</v>
      </c>
      <c r="EB424" s="110">
        <f t="shared" si="492"/>
        <v>0</v>
      </c>
      <c r="EG424" s="251"/>
      <c r="EH424" s="41">
        <v>17.2916666666667</v>
      </c>
      <c r="EI424" s="33">
        <f t="shared" si="540"/>
        <v>0</v>
      </c>
      <c r="EJ424" s="33">
        <f>Gen_Cons_Horario!B6282</f>
        <v>0</v>
      </c>
      <c r="EK424" s="35">
        <f t="shared" si="505"/>
        <v>0</v>
      </c>
      <c r="EL424" s="116">
        <f>IF(AND(EK424&gt;0,EK424*$B$4+ER423&lt;=$B$2*'SFV+BESS'!$I$9,EK424&lt;'SFV+BESS'!$I$7), EK424*$B$4, IF(AND(EK424&gt;0,EK424*$B$4+ER423&gt;$B$2*'SFV+BESS'!$I$9,EK424*$B$4&lt;'SFV+BESS'!$I$7),$B$2*'SFV+BESS'!$I$9-ER423,IF(AND(EK424&gt;0,EK424*$B$4+ER423&gt;$B$2*'SFV+BESS'!$I$9,EK424*$B$4&gt;'SFV+BESS'!$I$7,ER423&lt;$B$2*'SFV+BESS'!$I$9),$B$2*'SFV+BESS'!$I$9-ER423,IF(AND(EK424&gt;0,EK424*$B$4+ER423&lt;=$B$2*'SFV+BESS'!$I$9,EK424&gt;'SFV+BESS'!$I$7),'SFV+BESS'!$I$7,0))))</f>
        <v>0</v>
      </c>
      <c r="EM424" s="27">
        <f>IF(AND(EK424&lt;0,ER423+EK424/$B$5&gt;$H$2,-EK424/'Carga-Descarga Año'!$B$5&lt;'SFV+BESS'!$I$7),EK424/$B$5,IF(AND(EK424&lt;0,ER423+EK424/$B$5&gt;$H$2,-EK424/'Carga-Descarga Año'!$B$5&gt;'SFV+BESS'!$I$7),-'SFV+BESS'!$I$7,IF(AND(EK424&lt;0,ER423+EK424/$B$5&lt;$H$2),-MIN('SFV+BESS'!$I$7,ER423-$H$2),0)))</f>
        <v>0</v>
      </c>
      <c r="EN424" s="33"/>
      <c r="EO424" s="33">
        <f t="shared" si="525"/>
        <v>0</v>
      </c>
      <c r="EP424" s="27">
        <f t="shared" si="493"/>
        <v>0</v>
      </c>
      <c r="EQ424" s="27">
        <f t="shared" si="526"/>
        <v>0</v>
      </c>
      <c r="ER424" s="28">
        <f>IF((ER423+EL424+EM424)&gt;=$B$2*'SFV+BESS'!$I$9, $B$2*'SFV+BESS'!$I$9, (ER423+EL424+EM424))</f>
        <v>173.61249999999998</v>
      </c>
      <c r="ES424" s="110">
        <f t="shared" si="494"/>
        <v>0</v>
      </c>
      <c r="EX424" s="251"/>
      <c r="EY424" s="41">
        <v>17.2916666666667</v>
      </c>
      <c r="EZ424" s="33">
        <f t="shared" si="541"/>
        <v>20.231242549735406</v>
      </c>
      <c r="FA424" s="33">
        <f>Gen_Cons_Horario!B7002</f>
        <v>0</v>
      </c>
      <c r="FB424" s="35">
        <f t="shared" si="506"/>
        <v>20.231242549735406</v>
      </c>
      <c r="FC424" s="116">
        <f>IF(AND(FB424&gt;0,FB424*$B$4+FI423&lt;=$B$2*'SFV+BESS'!$I$9,FB424&lt;'SFV+BESS'!$I$7), FB424*$B$4, IF(AND(FB424&gt;0,FB424*$B$4+FI423&gt;$B$2*'SFV+BESS'!$I$9,FB424*$B$4&lt;'SFV+BESS'!$I$7),$B$2*'SFV+BESS'!$I$9-FI423,IF(AND(FB424&gt;0,FB424*$B$4+FI423&gt;$B$2*'SFV+BESS'!$I$9,FB424*$B$4&gt;'SFV+BESS'!$I$7,FI423&lt;$B$2*'SFV+BESS'!$I$9),$B$2*'SFV+BESS'!$I$9-FI423,IF(AND(FB424&gt;0,FB424*$B$4+FI423&lt;=$B$2*'SFV+BESS'!$I$9,FB424&gt;'SFV+BESS'!$I$7),'SFV+BESS'!$I$7,0))))</f>
        <v>0</v>
      </c>
      <c r="FD424" s="27">
        <f>IF(AND(FB424&lt;0,FI423+FB424/$B$5&gt;$H$2,-FB424/'Carga-Descarga Año'!$B$5&lt;'SFV+BESS'!$I$7),FB424/$B$5,IF(AND(FB424&lt;0,FI423+FB424/$B$5&gt;$H$2,-FB424/'Carga-Descarga Año'!$B$5&gt;'SFV+BESS'!$I$7),-'SFV+BESS'!$I$7,IF(AND(FB424&lt;0,FI423+FB424/$B$5&lt;$H$2),-MIN('SFV+BESS'!$I$7,FI423-$H$2),0)))</f>
        <v>0</v>
      </c>
      <c r="FE424" s="33"/>
      <c r="FF424" s="33">
        <f t="shared" si="527"/>
        <v>0</v>
      </c>
      <c r="FG424" s="27">
        <f t="shared" si="495"/>
        <v>0</v>
      </c>
      <c r="FH424" s="27">
        <f t="shared" si="528"/>
        <v>0</v>
      </c>
      <c r="FI424" s="28">
        <f>IF((FI423+FC424+FD424)&gt;=$B$2*'SFV+BESS'!$I$9, $B$2*'SFV+BESS'!$I$9, (FI423+FC424+FD424))</f>
        <v>173.61249999999998</v>
      </c>
      <c r="FJ424" s="110">
        <f t="shared" si="496"/>
        <v>20.231242549735406</v>
      </c>
      <c r="FO424" s="251"/>
      <c r="FP424" s="41">
        <v>17.2916666666667</v>
      </c>
      <c r="FQ424" s="33">
        <f t="shared" si="542"/>
        <v>47.678344123536192</v>
      </c>
      <c r="FR424" s="33">
        <f>Gen_Cons_Horario!B7746</f>
        <v>0</v>
      </c>
      <c r="FS424" s="35">
        <f t="shared" si="507"/>
        <v>47.678344123536192</v>
      </c>
      <c r="FT424" s="116">
        <f>IF(AND(FS424&gt;0,FS424*$B$4+FZ423&lt;=$B$2*'SFV+BESS'!$I$9,FS424&lt;'SFV+BESS'!$I$7), FS424*$B$4, IF(AND(FS424&gt;0,FS424*$B$4+FZ423&gt;$B$2*'SFV+BESS'!$I$9,FS424*$B$4&lt;'SFV+BESS'!$I$7),$B$2*'SFV+BESS'!$I$9-FZ423,IF(AND(FS424&gt;0,FS424*$B$4+FZ423&gt;$B$2*'SFV+BESS'!$I$9,FS424*$B$4&gt;'SFV+BESS'!$I$7,FZ423&lt;$B$2*'SFV+BESS'!$I$9),$B$2*'SFV+BESS'!$I$9-FZ423,IF(AND(FS424&gt;0,FS424*$B$4+FZ423&lt;=$B$2*'SFV+BESS'!$I$9,FS424&gt;'SFV+BESS'!$I$7),'SFV+BESS'!$I$7,0))))</f>
        <v>0</v>
      </c>
      <c r="FU424" s="27">
        <f>IF(AND(FS424&lt;0,FZ423+FS424/$B$5&gt;$H$2,-FS424/'Carga-Descarga Año'!$B$5&lt;'SFV+BESS'!$I$7),FS424/$B$5,IF(AND(FS424&lt;0,FZ423+FS424/$B$5&gt;$H$2,-FS424/'Carga-Descarga Año'!$B$5&gt;'SFV+BESS'!$I$7),-'SFV+BESS'!$I$7,IF(AND(FS424&lt;0,FZ423+FS424/$B$5&lt;$H$2),-MIN('SFV+BESS'!$I$7,FZ423-$H$2),0)))</f>
        <v>0</v>
      </c>
      <c r="FV424" s="33"/>
      <c r="FW424" s="33">
        <f t="shared" si="529"/>
        <v>0</v>
      </c>
      <c r="FX424" s="27">
        <f t="shared" si="497"/>
        <v>0</v>
      </c>
      <c r="FY424" s="27">
        <f t="shared" si="530"/>
        <v>0</v>
      </c>
      <c r="FZ424" s="28">
        <f>IF((FZ423+FT424+FU424)&gt;=$B$2*'SFV+BESS'!$I$9, $B$2*'SFV+BESS'!$I$9, (FZ423+FT424+FU424))</f>
        <v>173.61249999999998</v>
      </c>
      <c r="GA424" s="110">
        <f t="shared" si="498"/>
        <v>47.678344123536192</v>
      </c>
      <c r="GF424" s="251"/>
      <c r="GG424" s="41">
        <v>17.2916666666667</v>
      </c>
      <c r="GH424" s="33">
        <f t="shared" si="543"/>
        <v>47.68278908167801</v>
      </c>
      <c r="GI424" s="33">
        <f>Gen_Cons_Horario!B8466</f>
        <v>0</v>
      </c>
      <c r="GJ424" s="35">
        <f t="shared" si="513"/>
        <v>47.68278908167801</v>
      </c>
      <c r="GK424" s="116">
        <f>IF(AND(GJ424&gt;0,GJ424*$B$4+GQ423&lt;=$B$2*'SFV+BESS'!$I$9,GJ424&lt;'SFV+BESS'!$I$7), GJ424*$B$4, IF(AND(GJ424&gt;0,GJ424*$B$4+GQ423&gt;$B$2*'SFV+BESS'!$I$9,GJ424*$B$4&lt;'SFV+BESS'!$I$7),$B$2*'SFV+BESS'!$I$9-GQ423,IF(AND(GJ424&gt;0,GJ424*$B$4+GQ423&gt;$B$2*'SFV+BESS'!$I$9,GJ424*$B$4&gt;'SFV+BESS'!$I$7,GQ423&lt;$B$2*'SFV+BESS'!$I$9),$B$2*'SFV+BESS'!$I$9-GQ423,IF(AND(GJ424&gt;0,GJ424*$B$4+GQ423&lt;=$B$2*'SFV+BESS'!$I$9,GJ424&gt;'SFV+BESS'!$I$7),'SFV+BESS'!$I$7,0))))</f>
        <v>0</v>
      </c>
      <c r="GL424" s="27">
        <f>IF(AND(GJ424&lt;0,GQ423+GJ424/$B$5&gt;$H$2,-GJ424/'Carga-Descarga Año'!$B$5&lt;'SFV+BESS'!$I$7),GJ424/$B$5,IF(AND(GJ424&lt;0,GQ423+GJ424/$B$5&gt;$H$2,-GJ424/'Carga-Descarga Año'!$B$5&gt;'SFV+BESS'!$I$7),-'SFV+BESS'!$I$7,IF(AND(GJ424&lt;0,GQ423+GJ424/$B$5&lt;$H$2),-MIN('SFV+BESS'!$I$7,GQ423-$H$2),0)))</f>
        <v>0</v>
      </c>
      <c r="GM424" s="33"/>
      <c r="GN424" s="33">
        <f t="shared" si="531"/>
        <v>0</v>
      </c>
      <c r="GO424" s="27">
        <f t="shared" si="499"/>
        <v>0</v>
      </c>
      <c r="GP424" s="27">
        <f t="shared" si="532"/>
        <v>0</v>
      </c>
      <c r="GQ424" s="28">
        <f>IF((GQ423+GK424+GL424)&gt;=$B$2*'SFV+BESS'!$I$9, $B$2*'SFV+BESS'!$I$9, (GQ423+GK424+GL424))</f>
        <v>173.61249999999998</v>
      </c>
      <c r="GR424" s="110">
        <f t="shared" si="500"/>
        <v>47.68278908167801</v>
      </c>
    </row>
    <row r="425" spans="1:200">
      <c r="A425" s="249"/>
      <c r="B425" s="41">
        <v>17.3333333333333</v>
      </c>
      <c r="C425" s="38">
        <f t="shared" si="514"/>
        <v>70.656558862291604</v>
      </c>
      <c r="D425" s="2">
        <f>Gen_Cons_Horario!B451</f>
        <v>82.027000000000001</v>
      </c>
      <c r="E425" s="140">
        <f t="shared" si="472"/>
        <v>-11.370441137708397</v>
      </c>
      <c r="F425" s="116">
        <f>IF(AND(E425&gt;0,E425*$B$4+L424&lt;=$B$2*'SFV+BESS'!$I$9,E425&lt;'SFV+BESS'!$I$7), E425*$B$4, IF(AND(E425&gt;0,E425*$B$4+L424&gt;$B$2*'SFV+BESS'!$I$9,E425*$B$4&lt;'SFV+BESS'!$I$7),$B$2*'SFV+BESS'!$I$9-L424,IF(AND(E425&gt;0,E425*$B$4+L424&gt;$B$2*'SFV+BESS'!$I$9,E425*$B$4&gt;'SFV+BESS'!$I$7,L424&lt;$B$2*'SFV+BESS'!$I$9),$B$2*'SFV+BESS'!$I$9-L424,IF(AND(E425&gt;0,E425*$B$4+L424&lt;=$B$2*'SFV+BESS'!$I$9,E425&gt;'SFV+BESS'!$I$7),'SFV+BESS'!$I$7,0))))</f>
        <v>0</v>
      </c>
      <c r="G425" s="27">
        <f>IF(AND(E425&lt;0,L424+E425/$B$5&gt;$H$2,-E425/'Carga-Descarga Año'!$B$5&lt;'SFV+BESS'!$I$7),E425/$B$5,IF(AND(E425&lt;0,L424+E425/$B$5&gt;$H$2,-E425/'Carga-Descarga Año'!$B$5&gt;'SFV+BESS'!$I$7),-'SFV+BESS'!$I$7,IF(AND(E425&lt;0,L424+E425/$B$5&lt;$H$2),-MIN('SFV+BESS'!$I$7,L424-$H$2),0)))</f>
        <v>-11.968885408114103</v>
      </c>
      <c r="I425" s="38">
        <f t="shared" si="473"/>
        <v>70.656558862291604</v>
      </c>
      <c r="J425" s="27">
        <f t="shared" si="475"/>
        <v>11.370441137708397</v>
      </c>
      <c r="K425" s="27">
        <f t="shared" si="474"/>
        <v>0</v>
      </c>
      <c r="L425" s="28">
        <f>IF((L424+F425+G425)&gt;=$B$2*'SFV+BESS'!$I$9, $B$2*'SFV+BESS'!$I$9, (L424+F425+G425))</f>
        <v>97.576173256439773</v>
      </c>
      <c r="M425" s="110">
        <f t="shared" si="476"/>
        <v>0</v>
      </c>
      <c r="R425" s="251"/>
      <c r="S425" s="41">
        <v>17.3333333333333</v>
      </c>
      <c r="T425" s="2">
        <f t="shared" si="533"/>
        <v>61.850962829188468</v>
      </c>
      <c r="U425" s="2">
        <f>Gen_Cons_Horario!B1195</f>
        <v>22.371000000000002</v>
      </c>
      <c r="V425" s="35">
        <f t="shared" si="508"/>
        <v>39.479962829188466</v>
      </c>
      <c r="W425" s="116">
        <f>IF(AND(V425&gt;0,V425*$B$4+AC424&lt;=$B$2*'SFV+BESS'!$I$9,V425&lt;'SFV+BESS'!$I$7), V425*$B$4, IF(AND(V425&gt;0,V425*$B$4+AC424&gt;$B$2*'SFV+BESS'!$I$9,V425*$B$4&lt;'SFV+BESS'!$I$7),$B$2*'SFV+BESS'!$I$9-AC424,IF(AND(V425&gt;0,V425*$B$4+AC424&gt;$B$2*'SFV+BESS'!$I$9,V425*$B$4&gt;'SFV+BESS'!$I$7,AC424&lt;$B$2*'SFV+BESS'!$I$9),$B$2*'SFV+BESS'!$I$9-AC424,IF(AND(V425&gt;0,V425*$B$4+AC424&lt;=$B$2*'SFV+BESS'!$I$9,V425&gt;'SFV+BESS'!$I$7),'SFV+BESS'!$I$7,0))))</f>
        <v>0</v>
      </c>
      <c r="X425" s="27">
        <f>IF(AND(V425&lt;0,AC424+V425/$B$5&gt;$H$2,-V425/'Carga-Descarga Año'!$B$5&lt;'SFV+BESS'!$I$7),V425/$B$5,IF(AND(V425&lt;0,AC424+V425/$B$5&gt;$H$2,-V425/'Carga-Descarga Año'!$B$5&gt;'SFV+BESS'!$I$7),-'SFV+BESS'!$I$7,IF(AND(V425&lt;0,AC424+V425/$B$5&lt;$H$2),-MIN('SFV+BESS'!$I$7,AC424-$H$2),0)))</f>
        <v>0</v>
      </c>
      <c r="Z425" s="33">
        <f t="shared" si="502"/>
        <v>22.371000000000002</v>
      </c>
      <c r="AA425" s="27">
        <f t="shared" si="477"/>
        <v>0</v>
      </c>
      <c r="AB425" s="27">
        <f t="shared" si="501"/>
        <v>0</v>
      </c>
      <c r="AC425" s="28">
        <f>IF((AC424+W425+X425)&gt;=$B$2*'SFV+BESS'!$I$9, $B$2*'SFV+BESS'!$I$9, (AC424+W425+X425))</f>
        <v>173.61249999999998</v>
      </c>
      <c r="AD425" s="110">
        <f t="shared" si="478"/>
        <v>39.479962829188466</v>
      </c>
      <c r="AI425" s="251"/>
      <c r="AJ425" s="41">
        <v>17.3333333333333</v>
      </c>
      <c r="AK425" s="52">
        <f t="shared" si="534"/>
        <v>49.086071190777005</v>
      </c>
      <c r="AL425" s="33">
        <f>Gen_Cons_Horario!B1867</f>
        <v>74.570000000000007</v>
      </c>
      <c r="AM425" s="35">
        <f t="shared" si="509"/>
        <v>-25.483928809223002</v>
      </c>
      <c r="AN425" s="116">
        <f>IF(AND(AM425&gt;0,AM425*$B$4+AT424&lt;=$B$2*'SFV+BESS'!$I$9,AM425&lt;'SFV+BESS'!$I$7), AM425*$B$4, IF(AND(AM425&gt;0,AM425*$B$4+AT424&gt;$B$2*'SFV+BESS'!$I$9,AM425*$B$4&lt;'SFV+BESS'!$I$7),$B$2*'SFV+BESS'!$I$9-AT424,IF(AND(AM425&gt;0,AM425*$B$4+AT424&gt;$B$2*'SFV+BESS'!$I$9,AM425*$B$4&gt;'SFV+BESS'!$I$7,AT424&lt;$B$2*'SFV+BESS'!$I$9),$B$2*'SFV+BESS'!$I$9-AT424,IF(AND(AM425&gt;0,AM425*$B$4+AT424&lt;=$B$2*'SFV+BESS'!$I$9,AM425&gt;'SFV+BESS'!$I$7),'SFV+BESS'!$I$7,0))))</f>
        <v>0</v>
      </c>
      <c r="AO425" s="27">
        <f>IF(AND(AM425&lt;0,AT424+AM425/$B$5&gt;$H$2,-AM425/'Carga-Descarga Año'!$B$5&lt;'SFV+BESS'!$I$7),AM425/$B$5,IF(AND(AM425&lt;0,AT424+AM425/$B$5&gt;$H$2,-AM425/'Carga-Descarga Año'!$B$5&gt;'SFV+BESS'!$I$7),-'SFV+BESS'!$I$7,IF(AND(AM425&lt;0,AT424+AM425/$B$5&lt;$H$2),-MIN('SFV+BESS'!$I$7,AT424-$H$2),0)))</f>
        <v>-26.82518822023474</v>
      </c>
      <c r="AP425" s="33"/>
      <c r="AQ425" s="33">
        <f t="shared" si="515"/>
        <v>49.086071190777005</v>
      </c>
      <c r="AR425" s="27">
        <f t="shared" si="479"/>
        <v>25.483928809223002</v>
      </c>
      <c r="AS425" s="27">
        <f t="shared" si="516"/>
        <v>0</v>
      </c>
      <c r="AT425" s="28">
        <f>IF((AT424+AN425+AO425)&gt;=$B$2*'SFV+BESS'!$I$9, $B$2*'SFV+BESS'!$I$9, (AT424+AN425+AO425))</f>
        <v>146.78731177976525</v>
      </c>
      <c r="AU425" s="110">
        <f t="shared" si="480"/>
        <v>0</v>
      </c>
      <c r="AZ425" s="251"/>
      <c r="BA425" s="41">
        <v>17.3333333333333</v>
      </c>
      <c r="BB425" s="33">
        <f t="shared" si="535"/>
        <v>20.518647630804924</v>
      </c>
      <c r="BC425" s="33">
        <f>Gen_Cons_Horario!B2611</f>
        <v>0</v>
      </c>
      <c r="BD425" s="35">
        <f t="shared" si="510"/>
        <v>20.518647630804924</v>
      </c>
      <c r="BE425" s="116">
        <f>IF(AND(BD425&gt;0,BD425*$B$4+BK424&lt;=$B$2*'SFV+BESS'!$I$9,BD425&lt;'SFV+BESS'!$I$7), BD425*$B$4, IF(AND(BD425&gt;0,BD425*$B$4+BK424&gt;$B$2*'SFV+BESS'!$I$9,BD425*$B$4&lt;'SFV+BESS'!$I$7),$B$2*'SFV+BESS'!$I$9-BK424,IF(AND(BD425&gt;0,BD425*$B$4+BK424&gt;$B$2*'SFV+BESS'!$I$9,BD425*$B$4&gt;'SFV+BESS'!$I$7,BK424&lt;$B$2*'SFV+BESS'!$I$9),$B$2*'SFV+BESS'!$I$9-BK424,IF(AND(BD425&gt;0,BD425*$B$4+BK424&lt;=$B$2*'SFV+BESS'!$I$9,BD425&gt;'SFV+BESS'!$I$7),'SFV+BESS'!$I$7,0))))</f>
        <v>0</v>
      </c>
      <c r="BF425" s="27">
        <f>IF(AND(BD425&lt;0,BK424+BD425/$B$5&gt;$H$2,-BD425/'Carga-Descarga Año'!$B$5&lt;'SFV+BESS'!$I$7),BD425/$B$5,IF(AND(BD425&lt;0,BK424+BD425/$B$5&gt;$H$2,-BD425/'Carga-Descarga Año'!$B$5&gt;'SFV+BESS'!$I$7),-'SFV+BESS'!$I$7,IF(AND(BD425&lt;0,BK424+BD425/$B$5&lt;$H$2),-MIN('SFV+BESS'!$I$7,BK424-$H$2),0)))</f>
        <v>0</v>
      </c>
      <c r="BG425" s="33"/>
      <c r="BH425" s="33">
        <f t="shared" si="517"/>
        <v>0</v>
      </c>
      <c r="BI425" s="27">
        <f t="shared" si="481"/>
        <v>0</v>
      </c>
      <c r="BJ425" s="27">
        <f t="shared" si="518"/>
        <v>0</v>
      </c>
      <c r="BK425" s="28">
        <f>IF((BK424+BE425+BF425)&gt;=$B$2*'SFV+BESS'!$I$9, $B$2*'SFV+BESS'!$I$9, (BK424+BE425+BF425))</f>
        <v>173.61249999999998</v>
      </c>
      <c r="BL425" s="110">
        <f t="shared" si="482"/>
        <v>20.518647630804924</v>
      </c>
      <c r="BQ425" s="251"/>
      <c r="BR425" s="41">
        <v>17.3333333333333</v>
      </c>
      <c r="BS425" s="33">
        <f t="shared" si="536"/>
        <v>1.3517615596903494</v>
      </c>
      <c r="BT425" s="33">
        <f>Gen_Cons_Horario!B3331</f>
        <v>0</v>
      </c>
      <c r="BU425" s="35">
        <f t="shared" si="511"/>
        <v>1.3517615596903494</v>
      </c>
      <c r="BV425" s="116">
        <f>IF(AND(BU425&gt;0,BU425*$B$4+CB424&lt;=$B$2*'SFV+BESS'!$I$9,BU425&lt;'SFV+BESS'!$I$7), BU425*$B$4, IF(AND(BU425&gt;0,BU425*$B$4+CB424&gt;$B$2*'SFV+BESS'!$I$9,BU425*$B$4&lt;'SFV+BESS'!$I$7),$B$2*'SFV+BESS'!$I$9-CB424,IF(AND(BU425&gt;0,BU425*$B$4+CB424&gt;$B$2*'SFV+BESS'!$I$9,BU425*$B$4&gt;'SFV+BESS'!$I$7,CB424&lt;$B$2*'SFV+BESS'!$I$9),$B$2*'SFV+BESS'!$I$9-CB424,IF(AND(BU425&gt;0,BU425*$B$4+CB424&lt;=$B$2*'SFV+BESS'!$I$9,BU425&gt;'SFV+BESS'!$I$7),'SFV+BESS'!$I$7,0))))</f>
        <v>0</v>
      </c>
      <c r="BW425" s="27">
        <f>IF(AND(BU425&lt;0,CB424+BU425/$B$5&gt;$H$2,-BU425/'Carga-Descarga Año'!$B$5&lt;'SFV+BESS'!$I$7),BU425/$B$5,IF(AND(BU425&lt;0,CB424+BU425/$B$5&gt;$H$2,-BU425/'Carga-Descarga Año'!$B$5&gt;'SFV+BESS'!$I$7),-'SFV+BESS'!$I$7,IF(AND(BU425&lt;0,CB424+BU425/$B$5&lt;$H$2),-MIN('SFV+BESS'!$I$7,CB424-$H$2),0)))</f>
        <v>0</v>
      </c>
      <c r="BX425" s="33"/>
      <c r="BY425" s="33">
        <f t="shared" si="519"/>
        <v>0</v>
      </c>
      <c r="BZ425" s="27">
        <f t="shared" si="483"/>
        <v>0</v>
      </c>
      <c r="CA425" s="27">
        <f t="shared" si="484"/>
        <v>0</v>
      </c>
      <c r="CB425" s="28">
        <f>IF((CB424+BV425+BW425)&gt;=$B$2*'SFV+BESS'!$I$9, $B$2*'SFV+BESS'!$I$9, (CB424+BV425+BW425))</f>
        <v>173.61249999999998</v>
      </c>
      <c r="CC425" s="110">
        <f t="shared" si="485"/>
        <v>1.3517615596903494</v>
      </c>
      <c r="CH425" s="251"/>
      <c r="CI425" s="41">
        <v>17.3333333333333</v>
      </c>
      <c r="CJ425" s="33">
        <f t="shared" si="537"/>
        <v>0</v>
      </c>
      <c r="CK425" s="33">
        <f>Gen_Cons_Horario!B4075</f>
        <v>0</v>
      </c>
      <c r="CL425" s="35">
        <f t="shared" si="512"/>
        <v>0</v>
      </c>
      <c r="CM425" s="116">
        <f>IF(AND(CL425&gt;0,CL425*$B$4+CS424&lt;=$B$2*'SFV+BESS'!$I$9,CL425&lt;'SFV+BESS'!$I$7), CL425*$B$4, IF(AND(CL425&gt;0,CL425*$B$4+CS424&gt;$B$2*'SFV+BESS'!$I$9,CL425*$B$4&lt;'SFV+BESS'!$I$7),$B$2*'SFV+BESS'!$I$9-CS424,IF(AND(CL425&gt;0,CL425*$B$4+CS424&gt;$B$2*'SFV+BESS'!$I$9,CL425*$B$4&gt;'SFV+BESS'!$I$7,CS424&lt;$B$2*'SFV+BESS'!$I$9),$B$2*'SFV+BESS'!$I$9-CS424,IF(AND(CL425&gt;0,CL425*$B$4+CS424&lt;=$B$2*'SFV+BESS'!$I$9,CL425&gt;'SFV+BESS'!$I$7),'SFV+BESS'!$I$7,0))))</f>
        <v>0</v>
      </c>
      <c r="CN425" s="27">
        <f>IF(AND(CL425&lt;0,CS424+CL425/$B$5&gt;$H$2,-CL425/'Carga-Descarga Año'!$B$5&lt;'SFV+BESS'!$I$7),CL425/$B$5,IF(AND(CL425&lt;0,CS424+CL425/$B$5&gt;$H$2,-CL425/'Carga-Descarga Año'!$B$5&gt;'SFV+BESS'!$I$7),-'SFV+BESS'!$I$7,IF(AND(CL425&lt;0,CS424+CL425/$B$5&lt;$H$2),-MIN('SFV+BESS'!$I$7,CS424-$H$2),0)))</f>
        <v>0</v>
      </c>
      <c r="CO425" s="33"/>
      <c r="CP425" s="33">
        <f t="shared" si="520"/>
        <v>0</v>
      </c>
      <c r="CQ425" s="27">
        <f t="shared" si="486"/>
        <v>0</v>
      </c>
      <c r="CR425" s="27">
        <f t="shared" si="521"/>
        <v>0</v>
      </c>
      <c r="CS425" s="28">
        <f>IF((CS424+CM425+CN425)&gt;=$B$2*'SFV+BESS'!$I$9, $B$2*'SFV+BESS'!$I$9, (CS424+CM425+CN425))</f>
        <v>173.61249999999998</v>
      </c>
      <c r="CT425" s="110">
        <f t="shared" si="487"/>
        <v>0</v>
      </c>
      <c r="CY425" s="251"/>
      <c r="CZ425" s="41">
        <v>17.3333333333333</v>
      </c>
      <c r="DA425" s="33">
        <f t="shared" si="538"/>
        <v>0</v>
      </c>
      <c r="DB425" s="33">
        <f>Gen_Cons_Horario!B4795</f>
        <v>0</v>
      </c>
      <c r="DC425" s="35">
        <f t="shared" si="503"/>
        <v>0</v>
      </c>
      <c r="DD425" s="116">
        <f>IF(AND(DC425&gt;0,DC425*$B$4+DJ424&lt;=$B$2*'SFV+BESS'!$I$9,DC425&lt;'SFV+BESS'!$I$7), DC425*$B$4, IF(AND(DC425&gt;0,DC425*$B$4+DJ424&gt;$B$2*'SFV+BESS'!$I$9,DC425*$B$4&lt;'SFV+BESS'!$I$7),$B$2*'SFV+BESS'!$I$9-DJ424,IF(AND(DC425&gt;0,DC425*$B$4+DJ424&gt;$B$2*'SFV+BESS'!$I$9,DC425*$B$4&gt;'SFV+BESS'!$I$7,DJ424&lt;$B$2*'SFV+BESS'!$I$9),$B$2*'SFV+BESS'!$I$9-DJ424,IF(AND(DC425&gt;0,DC425*$B$4+DJ424&lt;=$B$2*'SFV+BESS'!$I$9,DC425&gt;'SFV+BESS'!$I$7),'SFV+BESS'!$I$7,0))))</f>
        <v>0</v>
      </c>
      <c r="DE425" s="27">
        <f>IF(AND(DC425&lt;0,DJ424+DC425/$B$5&gt;$H$2,-DC425/'Carga-Descarga Año'!$B$5&lt;'SFV+BESS'!$I$7),DC425/$B$5,IF(AND(DC425&lt;0,DJ424+DC425/$B$5&gt;$H$2,-DC425/'Carga-Descarga Año'!$B$5&gt;'SFV+BESS'!$I$7),-'SFV+BESS'!$I$7,IF(AND(DC425&lt;0,DJ424+DC425/$B$5&lt;$H$2),-MIN('SFV+BESS'!$I$7,DJ424-$H$2),0)))</f>
        <v>0</v>
      </c>
      <c r="DF425" s="33"/>
      <c r="DG425" s="33">
        <f t="shared" si="522"/>
        <v>0</v>
      </c>
      <c r="DH425" s="27">
        <f t="shared" si="488"/>
        <v>0</v>
      </c>
      <c r="DI425" s="27">
        <f t="shared" si="489"/>
        <v>0</v>
      </c>
      <c r="DJ425" s="28">
        <f>IF((DJ424+DD425+DE425)&gt;=$B$2*'SFV+BESS'!$I$9, $B$2*'SFV+BESS'!$I$9, (DJ424+DD425+DE425))</f>
        <v>173.61249999999998</v>
      </c>
      <c r="DK425" s="110">
        <f t="shared" si="490"/>
        <v>0</v>
      </c>
      <c r="DP425" s="251"/>
      <c r="DQ425" s="41">
        <v>17.3333333333333</v>
      </c>
      <c r="DR425" s="33">
        <f t="shared" si="539"/>
        <v>6.4835279294787034</v>
      </c>
      <c r="DS425" s="33">
        <f>Gen_Cons_Horario!B5539</f>
        <v>0</v>
      </c>
      <c r="DT425" s="35">
        <f t="shared" si="504"/>
        <v>6.4835279294787034</v>
      </c>
      <c r="DU425" s="116">
        <f>IF(AND(DT425&gt;0,DT425*$B$4+EA424&lt;=$B$2*'SFV+BESS'!$I$9,DT425&lt;'SFV+BESS'!$I$7), DT425*$B$4, IF(AND(DT425&gt;0,DT425*$B$4+EA424&gt;$B$2*'SFV+BESS'!$I$9,DT425*$B$4&lt;'SFV+BESS'!$I$7),$B$2*'SFV+BESS'!$I$9-EA424,IF(AND(DT425&gt;0,DT425*$B$4+EA424&gt;$B$2*'SFV+BESS'!$I$9,DT425*$B$4&gt;'SFV+BESS'!$I$7,EA424&lt;$B$2*'SFV+BESS'!$I$9),$B$2*'SFV+BESS'!$I$9-EA424,IF(AND(DT425&gt;0,DT425*$B$4+EA424&lt;=$B$2*'SFV+BESS'!$I$9,DT425&gt;'SFV+BESS'!$I$7),'SFV+BESS'!$I$7,0))))</f>
        <v>0</v>
      </c>
      <c r="DV425" s="27">
        <f>IF(AND(DT425&lt;0,EA424+DT425/$B$5&gt;$H$2,-DT425/'Carga-Descarga Año'!$B$5&lt;'SFV+BESS'!$I$7),DT425/$B$5,IF(AND(DT425&lt;0,EA424+DT425/$B$5&gt;$H$2,-DT425/'Carga-Descarga Año'!$B$5&gt;'SFV+BESS'!$I$7),-'SFV+BESS'!$I$7,IF(AND(DT425&lt;0,EA424+DT425/$B$5&lt;$H$2),-MIN('SFV+BESS'!$I$7,EA424-$H$2),0)))</f>
        <v>0</v>
      </c>
      <c r="DW425" s="33"/>
      <c r="DX425" s="33">
        <f t="shared" si="523"/>
        <v>0</v>
      </c>
      <c r="DY425" s="27">
        <f t="shared" si="491"/>
        <v>0</v>
      </c>
      <c r="DZ425" s="27">
        <f t="shared" si="524"/>
        <v>0</v>
      </c>
      <c r="EA425" s="28">
        <f>IF((EA424+DU425+DV425)&gt;=$B$2*'SFV+BESS'!$I$9, $B$2*'SFV+BESS'!$I$9, (EA424+DU425+DV425))</f>
        <v>173.61249999999998</v>
      </c>
      <c r="EB425" s="110">
        <f t="shared" si="492"/>
        <v>6.4835279294787034</v>
      </c>
      <c r="EG425" s="251"/>
      <c r="EH425" s="41">
        <v>17.3333333333333</v>
      </c>
      <c r="EI425" s="33">
        <f t="shared" si="540"/>
        <v>40.108563582829348</v>
      </c>
      <c r="EJ425" s="33">
        <f>Gen_Cons_Horario!B6283</f>
        <v>0</v>
      </c>
      <c r="EK425" s="35">
        <f t="shared" si="505"/>
        <v>40.108563582829348</v>
      </c>
      <c r="EL425" s="116">
        <f>IF(AND(EK425&gt;0,EK425*$B$4+ER424&lt;=$B$2*'SFV+BESS'!$I$9,EK425&lt;'SFV+BESS'!$I$7), EK425*$B$4, IF(AND(EK425&gt;0,EK425*$B$4+ER424&gt;$B$2*'SFV+BESS'!$I$9,EK425*$B$4&lt;'SFV+BESS'!$I$7),$B$2*'SFV+BESS'!$I$9-ER424,IF(AND(EK425&gt;0,EK425*$B$4+ER424&gt;$B$2*'SFV+BESS'!$I$9,EK425*$B$4&gt;'SFV+BESS'!$I$7,ER424&lt;$B$2*'SFV+BESS'!$I$9),$B$2*'SFV+BESS'!$I$9-ER424,IF(AND(EK425&gt;0,EK425*$B$4+ER424&lt;=$B$2*'SFV+BESS'!$I$9,EK425&gt;'SFV+BESS'!$I$7),'SFV+BESS'!$I$7,0))))</f>
        <v>0</v>
      </c>
      <c r="EM425" s="27">
        <f>IF(AND(EK425&lt;0,ER424+EK425/$B$5&gt;$H$2,-EK425/'Carga-Descarga Año'!$B$5&lt;'SFV+BESS'!$I$7),EK425/$B$5,IF(AND(EK425&lt;0,ER424+EK425/$B$5&gt;$H$2,-EK425/'Carga-Descarga Año'!$B$5&gt;'SFV+BESS'!$I$7),-'SFV+BESS'!$I$7,IF(AND(EK425&lt;0,ER424+EK425/$B$5&lt;$H$2),-MIN('SFV+BESS'!$I$7,ER424-$H$2),0)))</f>
        <v>0</v>
      </c>
      <c r="EN425" s="33"/>
      <c r="EO425" s="33">
        <f t="shared" si="525"/>
        <v>0</v>
      </c>
      <c r="EP425" s="27">
        <f t="shared" si="493"/>
        <v>0</v>
      </c>
      <c r="EQ425" s="27">
        <f t="shared" si="526"/>
        <v>0</v>
      </c>
      <c r="ER425" s="28">
        <f>IF((ER424+EL425+EM425)&gt;=$B$2*'SFV+BESS'!$I$9, $B$2*'SFV+BESS'!$I$9, (ER424+EL425+EM425))</f>
        <v>173.61249999999998</v>
      </c>
      <c r="ES425" s="110">
        <f t="shared" si="494"/>
        <v>40.108563582829348</v>
      </c>
      <c r="EX425" s="251"/>
      <c r="EY425" s="41">
        <v>17.3333333333333</v>
      </c>
      <c r="EZ425" s="33">
        <f t="shared" si="541"/>
        <v>65.465247118483433</v>
      </c>
      <c r="FA425" s="33">
        <f>Gen_Cons_Horario!B7003</f>
        <v>44.742000000000004</v>
      </c>
      <c r="FB425" s="35">
        <f t="shared" si="506"/>
        <v>20.723247118483428</v>
      </c>
      <c r="FC425" s="116">
        <f>IF(AND(FB425&gt;0,FB425*$B$4+FI424&lt;=$B$2*'SFV+BESS'!$I$9,FB425&lt;'SFV+BESS'!$I$7), FB425*$B$4, IF(AND(FB425&gt;0,FB425*$B$4+FI424&gt;$B$2*'SFV+BESS'!$I$9,FB425*$B$4&lt;'SFV+BESS'!$I$7),$B$2*'SFV+BESS'!$I$9-FI424,IF(AND(FB425&gt;0,FB425*$B$4+FI424&gt;$B$2*'SFV+BESS'!$I$9,FB425*$B$4&gt;'SFV+BESS'!$I$7,FI424&lt;$B$2*'SFV+BESS'!$I$9),$B$2*'SFV+BESS'!$I$9-FI424,IF(AND(FB425&gt;0,FB425*$B$4+FI424&lt;=$B$2*'SFV+BESS'!$I$9,FB425&gt;'SFV+BESS'!$I$7),'SFV+BESS'!$I$7,0))))</f>
        <v>0</v>
      </c>
      <c r="FD425" s="27">
        <f>IF(AND(FB425&lt;0,FI424+FB425/$B$5&gt;$H$2,-FB425/'Carga-Descarga Año'!$B$5&lt;'SFV+BESS'!$I$7),FB425/$B$5,IF(AND(FB425&lt;0,FI424+FB425/$B$5&gt;$H$2,-FB425/'Carga-Descarga Año'!$B$5&gt;'SFV+BESS'!$I$7),-'SFV+BESS'!$I$7,IF(AND(FB425&lt;0,FI424+FB425/$B$5&lt;$H$2),-MIN('SFV+BESS'!$I$7,FI424-$H$2),0)))</f>
        <v>0</v>
      </c>
      <c r="FE425" s="33"/>
      <c r="FF425" s="33">
        <f t="shared" si="527"/>
        <v>44.742000000000004</v>
      </c>
      <c r="FG425" s="27">
        <f t="shared" si="495"/>
        <v>0</v>
      </c>
      <c r="FH425" s="27">
        <f t="shared" si="528"/>
        <v>0</v>
      </c>
      <c r="FI425" s="28">
        <f>IF((FI424+FC425+FD425)&gt;=$B$2*'SFV+BESS'!$I$9, $B$2*'SFV+BESS'!$I$9, (FI424+FC425+FD425))</f>
        <v>173.61249999999998</v>
      </c>
      <c r="FJ425" s="110">
        <f t="shared" si="496"/>
        <v>20.723247118483428</v>
      </c>
      <c r="FO425" s="251"/>
      <c r="FP425" s="41">
        <v>17.3333333333333</v>
      </c>
      <c r="FQ425" s="33">
        <f t="shared" si="542"/>
        <v>73.71429995891431</v>
      </c>
      <c r="FR425" s="33">
        <f>Gen_Cons_Horario!B7747</f>
        <v>59.656000000000006</v>
      </c>
      <c r="FS425" s="35">
        <f t="shared" si="507"/>
        <v>14.058299958914304</v>
      </c>
      <c r="FT425" s="116">
        <f>IF(AND(FS425&gt;0,FS425*$B$4+FZ424&lt;=$B$2*'SFV+BESS'!$I$9,FS425&lt;'SFV+BESS'!$I$7), FS425*$B$4, IF(AND(FS425&gt;0,FS425*$B$4+FZ424&gt;$B$2*'SFV+BESS'!$I$9,FS425*$B$4&lt;'SFV+BESS'!$I$7),$B$2*'SFV+BESS'!$I$9-FZ424,IF(AND(FS425&gt;0,FS425*$B$4+FZ424&gt;$B$2*'SFV+BESS'!$I$9,FS425*$B$4&gt;'SFV+BESS'!$I$7,FZ424&lt;$B$2*'SFV+BESS'!$I$9),$B$2*'SFV+BESS'!$I$9-FZ424,IF(AND(FS425&gt;0,FS425*$B$4+FZ424&lt;=$B$2*'SFV+BESS'!$I$9,FS425&gt;'SFV+BESS'!$I$7),'SFV+BESS'!$I$7,0))))</f>
        <v>0</v>
      </c>
      <c r="FU425" s="27">
        <f>IF(AND(FS425&lt;0,FZ424+FS425/$B$5&gt;$H$2,-FS425/'Carga-Descarga Año'!$B$5&lt;'SFV+BESS'!$I$7),FS425/$B$5,IF(AND(FS425&lt;0,FZ424+FS425/$B$5&gt;$H$2,-FS425/'Carga-Descarga Año'!$B$5&gt;'SFV+BESS'!$I$7),-'SFV+BESS'!$I$7,IF(AND(FS425&lt;0,FZ424+FS425/$B$5&lt;$H$2),-MIN('SFV+BESS'!$I$7,FZ424-$H$2),0)))</f>
        <v>0</v>
      </c>
      <c r="FV425" s="33"/>
      <c r="FW425" s="33">
        <f t="shared" si="529"/>
        <v>59.656000000000006</v>
      </c>
      <c r="FX425" s="27">
        <f t="shared" si="497"/>
        <v>0</v>
      </c>
      <c r="FY425" s="27">
        <f t="shared" si="530"/>
        <v>0</v>
      </c>
      <c r="FZ425" s="28">
        <f>IF((FZ424+FT425+FU425)&gt;=$B$2*'SFV+BESS'!$I$9, $B$2*'SFV+BESS'!$I$9, (FZ424+FT425+FU425))</f>
        <v>173.61249999999998</v>
      </c>
      <c r="GA425" s="110">
        <f t="shared" si="498"/>
        <v>14.058299958914304</v>
      </c>
      <c r="GF425" s="251"/>
      <c r="GG425" s="41">
        <v>17.3333333333333</v>
      </c>
      <c r="GH425" s="33">
        <f t="shared" si="543"/>
        <v>70.863960389078386</v>
      </c>
      <c r="GI425" s="33">
        <f>Gen_Cons_Horario!B8467</f>
        <v>65.927500000000009</v>
      </c>
      <c r="GJ425" s="35">
        <f t="shared" si="513"/>
        <v>4.9364603890783769</v>
      </c>
      <c r="GK425" s="116">
        <f>IF(AND(GJ425&gt;0,GJ425*$B$4+GQ424&lt;=$B$2*'SFV+BESS'!$I$9,GJ425&lt;'SFV+BESS'!$I$7), GJ425*$B$4, IF(AND(GJ425&gt;0,GJ425*$B$4+GQ424&gt;$B$2*'SFV+BESS'!$I$9,GJ425*$B$4&lt;'SFV+BESS'!$I$7),$B$2*'SFV+BESS'!$I$9-GQ424,IF(AND(GJ425&gt;0,GJ425*$B$4+GQ424&gt;$B$2*'SFV+BESS'!$I$9,GJ425*$B$4&gt;'SFV+BESS'!$I$7,GQ424&lt;$B$2*'SFV+BESS'!$I$9),$B$2*'SFV+BESS'!$I$9-GQ424,IF(AND(GJ425&gt;0,GJ425*$B$4+GQ424&lt;=$B$2*'SFV+BESS'!$I$9,GJ425&gt;'SFV+BESS'!$I$7),'SFV+BESS'!$I$7,0))))</f>
        <v>0</v>
      </c>
      <c r="GL425" s="27">
        <f>IF(AND(GJ425&lt;0,GQ424+GJ425/$B$5&gt;$H$2,-GJ425/'Carga-Descarga Año'!$B$5&lt;'SFV+BESS'!$I$7),GJ425/$B$5,IF(AND(GJ425&lt;0,GQ424+GJ425/$B$5&gt;$H$2,-GJ425/'Carga-Descarga Año'!$B$5&gt;'SFV+BESS'!$I$7),-'SFV+BESS'!$I$7,IF(AND(GJ425&lt;0,GQ424+GJ425/$B$5&lt;$H$2),-MIN('SFV+BESS'!$I$7,GQ424-$H$2),0)))</f>
        <v>0</v>
      </c>
      <c r="GM425" s="33"/>
      <c r="GN425" s="33">
        <f t="shared" si="531"/>
        <v>65.927500000000009</v>
      </c>
      <c r="GO425" s="27">
        <f t="shared" si="499"/>
        <v>0</v>
      </c>
      <c r="GP425" s="27">
        <f t="shared" si="532"/>
        <v>0</v>
      </c>
      <c r="GQ425" s="28">
        <f>IF((GQ424+GK425+GL425)&gt;=$B$2*'SFV+BESS'!$I$9, $B$2*'SFV+BESS'!$I$9, (GQ424+GK425+GL425))</f>
        <v>173.61249999999998</v>
      </c>
      <c r="GR425" s="110">
        <f t="shared" si="500"/>
        <v>4.9364603890783769</v>
      </c>
    </row>
    <row r="426" spans="1:200">
      <c r="A426" s="249"/>
      <c r="B426" s="41">
        <v>17.375</v>
      </c>
      <c r="C426" s="38">
        <f t="shared" si="514"/>
        <v>87.219064057968581</v>
      </c>
      <c r="D426" s="2">
        <f>Gen_Cons_Horario!B452</f>
        <v>82.027000000000001</v>
      </c>
      <c r="E426" s="140">
        <f t="shared" si="472"/>
        <v>5.1920640579685795</v>
      </c>
      <c r="F426" s="116">
        <f>IF(AND(E426&gt;0,E426*$B$4+L425&lt;=$B$2*'SFV+BESS'!$I$9,E426&lt;'SFV+BESS'!$I$7), E426*$B$4, IF(AND(E426&gt;0,E426*$B$4+L425&gt;$B$2*'SFV+BESS'!$I$9,E426*$B$4&lt;'SFV+BESS'!$I$7),$B$2*'SFV+BESS'!$I$9-L425,IF(AND(E426&gt;0,E426*$B$4+L425&gt;$B$2*'SFV+BESS'!$I$9,E426*$B$4&gt;'SFV+BESS'!$I$7,L425&lt;$B$2*'SFV+BESS'!$I$9),$B$2*'SFV+BESS'!$I$9-L425,IF(AND(E426&gt;0,E426*$B$4+L425&lt;=$B$2*'SFV+BESS'!$I$9,E426&gt;'SFV+BESS'!$I$7),'SFV+BESS'!$I$7,0))))</f>
        <v>4.9324608550701505</v>
      </c>
      <c r="G426" s="27">
        <f>IF(AND(E426&lt;0,L425+E426/$B$5&gt;$H$2,-E426/'Carga-Descarga Año'!$B$5&lt;'SFV+BESS'!$I$7),E426/$B$5,IF(AND(E426&lt;0,L425+E426/$B$5&gt;$H$2,-E426/'Carga-Descarga Año'!$B$5&gt;'SFV+BESS'!$I$7),-'SFV+BESS'!$I$7,IF(AND(E426&lt;0,L425+E426/$B$5&lt;$H$2),-MIN('SFV+BESS'!$I$7,L425-$H$2),0)))</f>
        <v>0</v>
      </c>
      <c r="I426" s="38">
        <f t="shared" si="473"/>
        <v>82.027000000000001</v>
      </c>
      <c r="J426" s="27">
        <f t="shared" si="475"/>
        <v>0</v>
      </c>
      <c r="K426" s="27">
        <f t="shared" si="474"/>
        <v>0</v>
      </c>
      <c r="L426" s="28">
        <f>IF((L425+F426+G426)&gt;=$B$2*'SFV+BESS'!$I$9, $B$2*'SFV+BESS'!$I$9, (L425+F426+G426))</f>
        <v>102.50863411150992</v>
      </c>
      <c r="M426" s="110">
        <f t="shared" si="476"/>
        <v>0</v>
      </c>
      <c r="R426" s="251"/>
      <c r="S426" s="41">
        <v>17.375</v>
      </c>
      <c r="T426" s="2">
        <f t="shared" si="533"/>
        <v>82.304323553126451</v>
      </c>
      <c r="U426" s="2">
        <f>Gen_Cons_Horario!B1196</f>
        <v>22.371000000000002</v>
      </c>
      <c r="V426" s="35">
        <f t="shared" si="508"/>
        <v>59.933323553126449</v>
      </c>
      <c r="W426" s="116">
        <f>IF(AND(V426&gt;0,V426*$B$4+AC425&lt;=$B$2*'SFV+BESS'!$I$9,V426&lt;'SFV+BESS'!$I$7), V426*$B$4, IF(AND(V426&gt;0,V426*$B$4+AC425&gt;$B$2*'SFV+BESS'!$I$9,V426*$B$4&lt;'SFV+BESS'!$I$7),$B$2*'SFV+BESS'!$I$9-AC425,IF(AND(V426&gt;0,V426*$B$4+AC425&gt;$B$2*'SFV+BESS'!$I$9,V426*$B$4&gt;'SFV+BESS'!$I$7,AC425&lt;$B$2*'SFV+BESS'!$I$9),$B$2*'SFV+BESS'!$I$9-AC425,IF(AND(V426&gt;0,V426*$B$4+AC425&lt;=$B$2*'SFV+BESS'!$I$9,V426&gt;'SFV+BESS'!$I$7),'SFV+BESS'!$I$7,0))))</f>
        <v>0</v>
      </c>
      <c r="X426" s="27">
        <f>IF(AND(V426&lt;0,AC425+V426/$B$5&gt;$H$2,-V426/'Carga-Descarga Año'!$B$5&lt;'SFV+BESS'!$I$7),V426/$B$5,IF(AND(V426&lt;0,AC425+V426/$B$5&gt;$H$2,-V426/'Carga-Descarga Año'!$B$5&gt;'SFV+BESS'!$I$7),-'SFV+BESS'!$I$7,IF(AND(V426&lt;0,AC425+V426/$B$5&lt;$H$2),-MIN('SFV+BESS'!$I$7,AC425-$H$2),0)))</f>
        <v>0</v>
      </c>
      <c r="Z426" s="33">
        <f t="shared" si="502"/>
        <v>22.371000000000002</v>
      </c>
      <c r="AA426" s="27">
        <f t="shared" si="477"/>
        <v>0</v>
      </c>
      <c r="AB426" s="27">
        <f t="shared" si="501"/>
        <v>0</v>
      </c>
      <c r="AC426" s="28">
        <f>IF((AC425+W426+X426)&gt;=$B$2*'SFV+BESS'!$I$9, $B$2*'SFV+BESS'!$I$9, (AC425+W426+X426))</f>
        <v>173.61249999999998</v>
      </c>
      <c r="AD426" s="110">
        <f t="shared" si="478"/>
        <v>59.933323553126449</v>
      </c>
      <c r="AI426" s="251"/>
      <c r="AJ426" s="41">
        <v>17.375</v>
      </c>
      <c r="AK426" s="52">
        <f t="shared" si="534"/>
        <v>81.411044901776492</v>
      </c>
      <c r="AL426" s="33">
        <f>Gen_Cons_Horario!B1868</f>
        <v>74.570000000000007</v>
      </c>
      <c r="AM426" s="35">
        <f t="shared" si="509"/>
        <v>6.8410449017764847</v>
      </c>
      <c r="AN426" s="116">
        <f>IF(AND(AM426&gt;0,AM426*$B$4+AT425&lt;=$B$2*'SFV+BESS'!$I$9,AM426&lt;'SFV+BESS'!$I$7), AM426*$B$4, IF(AND(AM426&gt;0,AM426*$B$4+AT425&gt;$B$2*'SFV+BESS'!$I$9,AM426*$B$4&lt;'SFV+BESS'!$I$7),$B$2*'SFV+BESS'!$I$9-AT425,IF(AND(AM426&gt;0,AM426*$B$4+AT425&gt;$B$2*'SFV+BESS'!$I$9,AM426*$B$4&gt;'SFV+BESS'!$I$7,AT425&lt;$B$2*'SFV+BESS'!$I$9),$B$2*'SFV+BESS'!$I$9-AT425,IF(AND(AM426&gt;0,AM426*$B$4+AT425&lt;=$B$2*'SFV+BESS'!$I$9,AM426&gt;'SFV+BESS'!$I$7),'SFV+BESS'!$I$7,0))))</f>
        <v>6.4989926566876601</v>
      </c>
      <c r="AO426" s="27">
        <f>IF(AND(AM426&lt;0,AT425+AM426/$B$5&gt;$H$2,-AM426/'Carga-Descarga Año'!$B$5&lt;'SFV+BESS'!$I$7),AM426/$B$5,IF(AND(AM426&lt;0,AT425+AM426/$B$5&gt;$H$2,-AM426/'Carga-Descarga Año'!$B$5&gt;'SFV+BESS'!$I$7),-'SFV+BESS'!$I$7,IF(AND(AM426&lt;0,AT425+AM426/$B$5&lt;$H$2),-MIN('SFV+BESS'!$I$7,AT425-$H$2),0)))</f>
        <v>0</v>
      </c>
      <c r="AP426" s="33"/>
      <c r="AQ426" s="33">
        <f t="shared" si="515"/>
        <v>74.570000000000007</v>
      </c>
      <c r="AR426" s="27">
        <f t="shared" si="479"/>
        <v>0</v>
      </c>
      <c r="AS426" s="27">
        <f t="shared" si="516"/>
        <v>0</v>
      </c>
      <c r="AT426" s="28">
        <f>IF((AT425+AN426+AO426)&gt;=$B$2*'SFV+BESS'!$I$9, $B$2*'SFV+BESS'!$I$9, (AT425+AN426+AO426))</f>
        <v>153.28630443645289</v>
      </c>
      <c r="AU426" s="110">
        <f t="shared" si="480"/>
        <v>0</v>
      </c>
      <c r="AZ426" s="251"/>
      <c r="BA426" s="41">
        <v>17.375</v>
      </c>
      <c r="BB426" s="33">
        <f t="shared" si="535"/>
        <v>71.326727478512353</v>
      </c>
      <c r="BC426" s="33">
        <f>Gen_Cons_Horario!B2612</f>
        <v>0</v>
      </c>
      <c r="BD426" s="35">
        <f t="shared" si="510"/>
        <v>71.326727478512353</v>
      </c>
      <c r="BE426" s="116">
        <f>IF(AND(BD426&gt;0,BD426*$B$4+BK425&lt;=$B$2*'SFV+BESS'!$I$9,BD426&lt;'SFV+BESS'!$I$7), BD426*$B$4, IF(AND(BD426&gt;0,BD426*$B$4+BK425&gt;$B$2*'SFV+BESS'!$I$9,BD426*$B$4&lt;'SFV+BESS'!$I$7),$B$2*'SFV+BESS'!$I$9-BK425,IF(AND(BD426&gt;0,BD426*$B$4+BK425&gt;$B$2*'SFV+BESS'!$I$9,BD426*$B$4&gt;'SFV+BESS'!$I$7,BK425&lt;$B$2*'SFV+BESS'!$I$9),$B$2*'SFV+BESS'!$I$9-BK425,IF(AND(BD426&gt;0,BD426*$B$4+BK425&lt;=$B$2*'SFV+BESS'!$I$9,BD426&gt;'SFV+BESS'!$I$7),'SFV+BESS'!$I$7,0))))</f>
        <v>0</v>
      </c>
      <c r="BF426" s="27">
        <f>IF(AND(BD426&lt;0,BK425+BD426/$B$5&gt;$H$2,-BD426/'Carga-Descarga Año'!$B$5&lt;'SFV+BESS'!$I$7),BD426/$B$5,IF(AND(BD426&lt;0,BK425+BD426/$B$5&gt;$H$2,-BD426/'Carga-Descarga Año'!$B$5&gt;'SFV+BESS'!$I$7),-'SFV+BESS'!$I$7,IF(AND(BD426&lt;0,BK425+BD426/$B$5&lt;$H$2),-MIN('SFV+BESS'!$I$7,BK425-$H$2),0)))</f>
        <v>0</v>
      </c>
      <c r="BG426" s="33"/>
      <c r="BH426" s="33">
        <f t="shared" si="517"/>
        <v>0</v>
      </c>
      <c r="BI426" s="27">
        <f t="shared" si="481"/>
        <v>0</v>
      </c>
      <c r="BJ426" s="27">
        <f t="shared" si="518"/>
        <v>0</v>
      </c>
      <c r="BK426" s="28">
        <f>IF((BK425+BE426+BF426)&gt;=$B$2*'SFV+BESS'!$I$9, $B$2*'SFV+BESS'!$I$9, (BK425+BE426+BF426))</f>
        <v>173.61249999999998</v>
      </c>
      <c r="BL426" s="110">
        <f t="shared" si="482"/>
        <v>71.326727478512353</v>
      </c>
      <c r="BQ426" s="251"/>
      <c r="BR426" s="41">
        <v>17.375</v>
      </c>
      <c r="BS426" s="33">
        <f t="shared" si="536"/>
        <v>45.284012249626699</v>
      </c>
      <c r="BT426" s="33">
        <f>Gen_Cons_Horario!B3332</f>
        <v>0</v>
      </c>
      <c r="BU426" s="35">
        <f t="shared" si="511"/>
        <v>45.284012249626699</v>
      </c>
      <c r="BV426" s="116">
        <f>IF(AND(BU426&gt;0,BU426*$B$4+CB425&lt;=$B$2*'SFV+BESS'!$I$9,BU426&lt;'SFV+BESS'!$I$7), BU426*$B$4, IF(AND(BU426&gt;0,BU426*$B$4+CB425&gt;$B$2*'SFV+BESS'!$I$9,BU426*$B$4&lt;'SFV+BESS'!$I$7),$B$2*'SFV+BESS'!$I$9-CB425,IF(AND(BU426&gt;0,BU426*$B$4+CB425&gt;$B$2*'SFV+BESS'!$I$9,BU426*$B$4&gt;'SFV+BESS'!$I$7,CB425&lt;$B$2*'SFV+BESS'!$I$9),$B$2*'SFV+BESS'!$I$9-CB425,IF(AND(BU426&gt;0,BU426*$B$4+CB425&lt;=$B$2*'SFV+BESS'!$I$9,BU426&gt;'SFV+BESS'!$I$7),'SFV+BESS'!$I$7,0))))</f>
        <v>0</v>
      </c>
      <c r="BW426" s="27">
        <f>IF(AND(BU426&lt;0,CB425+BU426/$B$5&gt;$H$2,-BU426/'Carga-Descarga Año'!$B$5&lt;'SFV+BESS'!$I$7),BU426/$B$5,IF(AND(BU426&lt;0,CB425+BU426/$B$5&gt;$H$2,-BU426/'Carga-Descarga Año'!$B$5&gt;'SFV+BESS'!$I$7),-'SFV+BESS'!$I$7,IF(AND(BU426&lt;0,CB425+BU426/$B$5&lt;$H$2),-MIN('SFV+BESS'!$I$7,CB425-$H$2),0)))</f>
        <v>0</v>
      </c>
      <c r="BX426" s="33"/>
      <c r="BY426" s="33">
        <f t="shared" si="519"/>
        <v>0</v>
      </c>
      <c r="BZ426" s="27">
        <f t="shared" si="483"/>
        <v>0</v>
      </c>
      <c r="CA426" s="27">
        <f t="shared" si="484"/>
        <v>0</v>
      </c>
      <c r="CB426" s="28">
        <f>IF((CB425+BV426+BW426)&gt;=$B$2*'SFV+BESS'!$I$9, $B$2*'SFV+BESS'!$I$9, (CB425+BV426+BW426))</f>
        <v>173.61249999999998</v>
      </c>
      <c r="CC426" s="110">
        <f t="shared" si="485"/>
        <v>45.284012249626699</v>
      </c>
      <c r="CH426" s="251"/>
      <c r="CI426" s="41">
        <v>17.375</v>
      </c>
      <c r="CJ426" s="33">
        <f t="shared" si="537"/>
        <v>28.883763720356487</v>
      </c>
      <c r="CK426" s="33">
        <f>Gen_Cons_Horario!B4076</f>
        <v>0</v>
      </c>
      <c r="CL426" s="35">
        <f t="shared" si="512"/>
        <v>28.883763720356487</v>
      </c>
      <c r="CM426" s="116">
        <f>IF(AND(CL426&gt;0,CL426*$B$4+CS425&lt;=$B$2*'SFV+BESS'!$I$9,CL426&lt;'SFV+BESS'!$I$7), CL426*$B$4, IF(AND(CL426&gt;0,CL426*$B$4+CS425&gt;$B$2*'SFV+BESS'!$I$9,CL426*$B$4&lt;'SFV+BESS'!$I$7),$B$2*'SFV+BESS'!$I$9-CS425,IF(AND(CL426&gt;0,CL426*$B$4+CS425&gt;$B$2*'SFV+BESS'!$I$9,CL426*$B$4&gt;'SFV+BESS'!$I$7,CS425&lt;$B$2*'SFV+BESS'!$I$9),$B$2*'SFV+BESS'!$I$9-CS425,IF(AND(CL426&gt;0,CL426*$B$4+CS425&lt;=$B$2*'SFV+BESS'!$I$9,CL426&gt;'SFV+BESS'!$I$7),'SFV+BESS'!$I$7,0))))</f>
        <v>0</v>
      </c>
      <c r="CN426" s="27">
        <f>IF(AND(CL426&lt;0,CS425+CL426/$B$5&gt;$H$2,-CL426/'Carga-Descarga Año'!$B$5&lt;'SFV+BESS'!$I$7),CL426/$B$5,IF(AND(CL426&lt;0,CS425+CL426/$B$5&gt;$H$2,-CL426/'Carga-Descarga Año'!$B$5&gt;'SFV+BESS'!$I$7),-'SFV+BESS'!$I$7,IF(AND(CL426&lt;0,CS425+CL426/$B$5&lt;$H$2),-MIN('SFV+BESS'!$I$7,CS425-$H$2),0)))</f>
        <v>0</v>
      </c>
      <c r="CO426" s="33"/>
      <c r="CP426" s="33">
        <f t="shared" si="520"/>
        <v>0</v>
      </c>
      <c r="CQ426" s="27">
        <f t="shared" si="486"/>
        <v>0</v>
      </c>
      <c r="CR426" s="27">
        <f t="shared" si="521"/>
        <v>0</v>
      </c>
      <c r="CS426" s="28">
        <f>IF((CS425+CM426+CN426)&gt;=$B$2*'SFV+BESS'!$I$9, $B$2*'SFV+BESS'!$I$9, (CS425+CM426+CN426))</f>
        <v>173.61249999999998</v>
      </c>
      <c r="CT426" s="110">
        <f t="shared" si="487"/>
        <v>28.883763720356487</v>
      </c>
      <c r="CY426" s="251"/>
      <c r="CZ426" s="41">
        <v>17.375</v>
      </c>
      <c r="DA426" s="33">
        <f t="shared" si="538"/>
        <v>35.322613829837657</v>
      </c>
      <c r="DB426" s="33">
        <f>Gen_Cons_Horario!B4796</f>
        <v>0</v>
      </c>
      <c r="DC426" s="35">
        <f t="shared" si="503"/>
        <v>35.322613829837657</v>
      </c>
      <c r="DD426" s="116">
        <f>IF(AND(DC426&gt;0,DC426*$B$4+DJ425&lt;=$B$2*'SFV+BESS'!$I$9,DC426&lt;'SFV+BESS'!$I$7), DC426*$B$4, IF(AND(DC426&gt;0,DC426*$B$4+DJ425&gt;$B$2*'SFV+BESS'!$I$9,DC426*$B$4&lt;'SFV+BESS'!$I$7),$B$2*'SFV+BESS'!$I$9-DJ425,IF(AND(DC426&gt;0,DC426*$B$4+DJ425&gt;$B$2*'SFV+BESS'!$I$9,DC426*$B$4&gt;'SFV+BESS'!$I$7,DJ425&lt;$B$2*'SFV+BESS'!$I$9),$B$2*'SFV+BESS'!$I$9-DJ425,IF(AND(DC426&gt;0,DC426*$B$4+DJ425&lt;=$B$2*'SFV+BESS'!$I$9,DC426&gt;'SFV+BESS'!$I$7),'SFV+BESS'!$I$7,0))))</f>
        <v>0</v>
      </c>
      <c r="DE426" s="27">
        <f>IF(AND(DC426&lt;0,DJ425+DC426/$B$5&gt;$H$2,-DC426/'Carga-Descarga Año'!$B$5&lt;'SFV+BESS'!$I$7),DC426/$B$5,IF(AND(DC426&lt;0,DJ425+DC426/$B$5&gt;$H$2,-DC426/'Carga-Descarga Año'!$B$5&gt;'SFV+BESS'!$I$7),-'SFV+BESS'!$I$7,IF(AND(DC426&lt;0,DJ425+DC426/$B$5&lt;$H$2),-MIN('SFV+BESS'!$I$7,DJ425-$H$2),0)))</f>
        <v>0</v>
      </c>
      <c r="DF426" s="33"/>
      <c r="DG426" s="33">
        <f t="shared" si="522"/>
        <v>0</v>
      </c>
      <c r="DH426" s="27">
        <f t="shared" si="488"/>
        <v>0</v>
      </c>
      <c r="DI426" s="27">
        <f t="shared" si="489"/>
        <v>0</v>
      </c>
      <c r="DJ426" s="28">
        <f>IF((DJ425+DD426+DE426)&gt;=$B$2*'SFV+BESS'!$I$9, $B$2*'SFV+BESS'!$I$9, (DJ425+DD426+DE426))</f>
        <v>173.61249999999998</v>
      </c>
      <c r="DK426" s="110">
        <f t="shared" si="490"/>
        <v>35.322613829837657</v>
      </c>
      <c r="DP426" s="251"/>
      <c r="DQ426" s="41">
        <v>17.375</v>
      </c>
      <c r="DR426" s="33">
        <f t="shared" si="539"/>
        <v>51.868223435829627</v>
      </c>
      <c r="DS426" s="33">
        <f>Gen_Cons_Horario!B5540</f>
        <v>0</v>
      </c>
      <c r="DT426" s="35">
        <f t="shared" si="504"/>
        <v>51.868223435829627</v>
      </c>
      <c r="DU426" s="116">
        <f>IF(AND(DT426&gt;0,DT426*$B$4+EA425&lt;=$B$2*'SFV+BESS'!$I$9,DT426&lt;'SFV+BESS'!$I$7), DT426*$B$4, IF(AND(DT426&gt;0,DT426*$B$4+EA425&gt;$B$2*'SFV+BESS'!$I$9,DT426*$B$4&lt;'SFV+BESS'!$I$7),$B$2*'SFV+BESS'!$I$9-EA425,IF(AND(DT426&gt;0,DT426*$B$4+EA425&gt;$B$2*'SFV+BESS'!$I$9,DT426*$B$4&gt;'SFV+BESS'!$I$7,EA425&lt;$B$2*'SFV+BESS'!$I$9),$B$2*'SFV+BESS'!$I$9-EA425,IF(AND(DT426&gt;0,DT426*$B$4+EA425&lt;=$B$2*'SFV+BESS'!$I$9,DT426&gt;'SFV+BESS'!$I$7),'SFV+BESS'!$I$7,0))))</f>
        <v>0</v>
      </c>
      <c r="DV426" s="27">
        <f>IF(AND(DT426&lt;0,EA425+DT426/$B$5&gt;$H$2,-DT426/'Carga-Descarga Año'!$B$5&lt;'SFV+BESS'!$I$7),DT426/$B$5,IF(AND(DT426&lt;0,EA425+DT426/$B$5&gt;$H$2,-DT426/'Carga-Descarga Año'!$B$5&gt;'SFV+BESS'!$I$7),-'SFV+BESS'!$I$7,IF(AND(DT426&lt;0,EA425+DT426/$B$5&lt;$H$2),-MIN('SFV+BESS'!$I$7,EA425-$H$2),0)))</f>
        <v>0</v>
      </c>
      <c r="DW426" s="33"/>
      <c r="DX426" s="33">
        <f t="shared" si="523"/>
        <v>0</v>
      </c>
      <c r="DY426" s="27">
        <f t="shared" si="491"/>
        <v>0</v>
      </c>
      <c r="DZ426" s="27">
        <f t="shared" si="524"/>
        <v>0</v>
      </c>
      <c r="EA426" s="28">
        <f>IF((EA425+DU426+DV426)&gt;=$B$2*'SFV+BESS'!$I$9, $B$2*'SFV+BESS'!$I$9, (EA425+DU426+DV426))</f>
        <v>173.61249999999998</v>
      </c>
      <c r="EB426" s="110">
        <f t="shared" si="492"/>
        <v>51.868223435829627</v>
      </c>
      <c r="EG426" s="251"/>
      <c r="EH426" s="41">
        <v>17.375</v>
      </c>
      <c r="EI426" s="33">
        <f t="shared" si="540"/>
        <v>72.15510433493921</v>
      </c>
      <c r="EJ426" s="33">
        <f>Gen_Cons_Horario!B6284</f>
        <v>0</v>
      </c>
      <c r="EK426" s="35">
        <f t="shared" si="505"/>
        <v>72.15510433493921</v>
      </c>
      <c r="EL426" s="116">
        <f>IF(AND(EK426&gt;0,EK426*$B$4+ER425&lt;=$B$2*'SFV+BESS'!$I$9,EK426&lt;'SFV+BESS'!$I$7), EK426*$B$4, IF(AND(EK426&gt;0,EK426*$B$4+ER425&gt;$B$2*'SFV+BESS'!$I$9,EK426*$B$4&lt;'SFV+BESS'!$I$7),$B$2*'SFV+BESS'!$I$9-ER425,IF(AND(EK426&gt;0,EK426*$B$4+ER425&gt;$B$2*'SFV+BESS'!$I$9,EK426*$B$4&gt;'SFV+BESS'!$I$7,ER425&lt;$B$2*'SFV+BESS'!$I$9),$B$2*'SFV+BESS'!$I$9-ER425,IF(AND(EK426&gt;0,EK426*$B$4+ER425&lt;=$B$2*'SFV+BESS'!$I$9,EK426&gt;'SFV+BESS'!$I$7),'SFV+BESS'!$I$7,0))))</f>
        <v>0</v>
      </c>
      <c r="EM426" s="27">
        <f>IF(AND(EK426&lt;0,ER425+EK426/$B$5&gt;$H$2,-EK426/'Carga-Descarga Año'!$B$5&lt;'SFV+BESS'!$I$7),EK426/$B$5,IF(AND(EK426&lt;0,ER425+EK426/$B$5&gt;$H$2,-EK426/'Carga-Descarga Año'!$B$5&gt;'SFV+BESS'!$I$7),-'SFV+BESS'!$I$7,IF(AND(EK426&lt;0,ER425+EK426/$B$5&lt;$H$2),-MIN('SFV+BESS'!$I$7,ER425-$H$2),0)))</f>
        <v>0</v>
      </c>
      <c r="EN426" s="33"/>
      <c r="EO426" s="33">
        <f t="shared" si="525"/>
        <v>0</v>
      </c>
      <c r="EP426" s="27">
        <f t="shared" si="493"/>
        <v>0</v>
      </c>
      <c r="EQ426" s="27">
        <f t="shared" si="526"/>
        <v>0</v>
      </c>
      <c r="ER426" s="28">
        <f>IF((ER425+EL426+EM426)&gt;=$B$2*'SFV+BESS'!$I$9, $B$2*'SFV+BESS'!$I$9, (ER425+EL426+EM426))</f>
        <v>173.61249999999998</v>
      </c>
      <c r="ES426" s="110">
        <f t="shared" si="494"/>
        <v>72.15510433493921</v>
      </c>
      <c r="EX426" s="251"/>
      <c r="EY426" s="41">
        <v>17.375</v>
      </c>
      <c r="EZ426" s="33">
        <f t="shared" si="541"/>
        <v>83.787881880507953</v>
      </c>
      <c r="FA426" s="33">
        <f>Gen_Cons_Horario!B7004</f>
        <v>44.742000000000004</v>
      </c>
      <c r="FB426" s="35">
        <f t="shared" si="506"/>
        <v>39.045881880507949</v>
      </c>
      <c r="FC426" s="116">
        <f>IF(AND(FB426&gt;0,FB426*$B$4+FI425&lt;=$B$2*'SFV+BESS'!$I$9,FB426&lt;'SFV+BESS'!$I$7), FB426*$B$4, IF(AND(FB426&gt;0,FB426*$B$4+FI425&gt;$B$2*'SFV+BESS'!$I$9,FB426*$B$4&lt;'SFV+BESS'!$I$7),$B$2*'SFV+BESS'!$I$9-FI425,IF(AND(FB426&gt;0,FB426*$B$4+FI425&gt;$B$2*'SFV+BESS'!$I$9,FB426*$B$4&gt;'SFV+BESS'!$I$7,FI425&lt;$B$2*'SFV+BESS'!$I$9),$B$2*'SFV+BESS'!$I$9-FI425,IF(AND(FB426&gt;0,FB426*$B$4+FI425&lt;=$B$2*'SFV+BESS'!$I$9,FB426&gt;'SFV+BESS'!$I$7),'SFV+BESS'!$I$7,0))))</f>
        <v>0</v>
      </c>
      <c r="FD426" s="27">
        <f>IF(AND(FB426&lt;0,FI425+FB426/$B$5&gt;$H$2,-FB426/'Carga-Descarga Año'!$B$5&lt;'SFV+BESS'!$I$7),FB426/$B$5,IF(AND(FB426&lt;0,FI425+FB426/$B$5&gt;$H$2,-FB426/'Carga-Descarga Año'!$B$5&gt;'SFV+BESS'!$I$7),-'SFV+BESS'!$I$7,IF(AND(FB426&lt;0,FI425+FB426/$B$5&lt;$H$2),-MIN('SFV+BESS'!$I$7,FI425-$H$2),0)))</f>
        <v>0</v>
      </c>
      <c r="FE426" s="33"/>
      <c r="FF426" s="33">
        <f t="shared" si="527"/>
        <v>44.742000000000004</v>
      </c>
      <c r="FG426" s="27">
        <f t="shared" si="495"/>
        <v>0</v>
      </c>
      <c r="FH426" s="27">
        <f t="shared" si="528"/>
        <v>0</v>
      </c>
      <c r="FI426" s="28">
        <f>IF((FI425+FC426+FD426)&gt;=$B$2*'SFV+BESS'!$I$9, $B$2*'SFV+BESS'!$I$9, (FI425+FC426+FD426))</f>
        <v>173.61249999999998</v>
      </c>
      <c r="FJ426" s="110">
        <f t="shared" si="496"/>
        <v>39.045881880507949</v>
      </c>
      <c r="FO426" s="251"/>
      <c r="FP426" s="41">
        <v>17.375</v>
      </c>
      <c r="FQ426" s="33">
        <f t="shared" si="542"/>
        <v>88.522249840285639</v>
      </c>
      <c r="FR426" s="33">
        <f>Gen_Cons_Horario!B7748</f>
        <v>59.656000000000006</v>
      </c>
      <c r="FS426" s="35">
        <f t="shared" si="507"/>
        <v>28.866249840285633</v>
      </c>
      <c r="FT426" s="116">
        <f>IF(AND(FS426&gt;0,FS426*$B$4+FZ425&lt;=$B$2*'SFV+BESS'!$I$9,FS426&lt;'SFV+BESS'!$I$7), FS426*$B$4, IF(AND(FS426&gt;0,FS426*$B$4+FZ425&gt;$B$2*'SFV+BESS'!$I$9,FS426*$B$4&lt;'SFV+BESS'!$I$7),$B$2*'SFV+BESS'!$I$9-FZ425,IF(AND(FS426&gt;0,FS426*$B$4+FZ425&gt;$B$2*'SFV+BESS'!$I$9,FS426*$B$4&gt;'SFV+BESS'!$I$7,FZ425&lt;$B$2*'SFV+BESS'!$I$9),$B$2*'SFV+BESS'!$I$9-FZ425,IF(AND(FS426&gt;0,FS426*$B$4+FZ425&lt;=$B$2*'SFV+BESS'!$I$9,FS426&gt;'SFV+BESS'!$I$7),'SFV+BESS'!$I$7,0))))</f>
        <v>0</v>
      </c>
      <c r="FU426" s="27">
        <f>IF(AND(FS426&lt;0,FZ425+FS426/$B$5&gt;$H$2,-FS426/'Carga-Descarga Año'!$B$5&lt;'SFV+BESS'!$I$7),FS426/$B$5,IF(AND(FS426&lt;0,FZ425+FS426/$B$5&gt;$H$2,-FS426/'Carga-Descarga Año'!$B$5&gt;'SFV+BESS'!$I$7),-'SFV+BESS'!$I$7,IF(AND(FS426&lt;0,FZ425+FS426/$B$5&lt;$H$2),-MIN('SFV+BESS'!$I$7,FZ425-$H$2),0)))</f>
        <v>0</v>
      </c>
      <c r="FV426" s="33"/>
      <c r="FW426" s="33">
        <f t="shared" si="529"/>
        <v>59.656000000000006</v>
      </c>
      <c r="FX426" s="27">
        <f t="shared" si="497"/>
        <v>0</v>
      </c>
      <c r="FY426" s="27">
        <f t="shared" si="530"/>
        <v>0</v>
      </c>
      <c r="FZ426" s="28">
        <f>IF((FZ425+FT426+FU426)&gt;=$B$2*'SFV+BESS'!$I$9, $B$2*'SFV+BESS'!$I$9, (FZ425+FT426+FU426))</f>
        <v>173.61249999999998</v>
      </c>
      <c r="GA426" s="110">
        <f t="shared" si="498"/>
        <v>28.866249840285633</v>
      </c>
      <c r="GF426" s="251"/>
      <c r="GG426" s="41">
        <v>17.375</v>
      </c>
      <c r="GH426" s="33">
        <f t="shared" si="543"/>
        <v>85.975736621117875</v>
      </c>
      <c r="GI426" s="33">
        <f>Gen_Cons_Horario!B8468</f>
        <v>65.927500000000009</v>
      </c>
      <c r="GJ426" s="35">
        <f t="shared" si="513"/>
        <v>20.048236621117866</v>
      </c>
      <c r="GK426" s="116">
        <f>IF(AND(GJ426&gt;0,GJ426*$B$4+GQ425&lt;=$B$2*'SFV+BESS'!$I$9,GJ426&lt;'SFV+BESS'!$I$7), GJ426*$B$4, IF(AND(GJ426&gt;0,GJ426*$B$4+GQ425&gt;$B$2*'SFV+BESS'!$I$9,GJ426*$B$4&lt;'SFV+BESS'!$I$7),$B$2*'SFV+BESS'!$I$9-GQ425,IF(AND(GJ426&gt;0,GJ426*$B$4+GQ425&gt;$B$2*'SFV+BESS'!$I$9,GJ426*$B$4&gt;'SFV+BESS'!$I$7,GQ425&lt;$B$2*'SFV+BESS'!$I$9),$B$2*'SFV+BESS'!$I$9-GQ425,IF(AND(GJ426&gt;0,GJ426*$B$4+GQ425&lt;=$B$2*'SFV+BESS'!$I$9,GJ426&gt;'SFV+BESS'!$I$7),'SFV+BESS'!$I$7,0))))</f>
        <v>0</v>
      </c>
      <c r="GL426" s="27">
        <f>IF(AND(GJ426&lt;0,GQ425+GJ426/$B$5&gt;$H$2,-GJ426/'Carga-Descarga Año'!$B$5&lt;'SFV+BESS'!$I$7),GJ426/$B$5,IF(AND(GJ426&lt;0,GQ425+GJ426/$B$5&gt;$H$2,-GJ426/'Carga-Descarga Año'!$B$5&gt;'SFV+BESS'!$I$7),-'SFV+BESS'!$I$7,IF(AND(GJ426&lt;0,GQ425+GJ426/$B$5&lt;$H$2),-MIN('SFV+BESS'!$I$7,GQ425-$H$2),0)))</f>
        <v>0</v>
      </c>
      <c r="GM426" s="33"/>
      <c r="GN426" s="33">
        <f t="shared" si="531"/>
        <v>65.927500000000009</v>
      </c>
      <c r="GO426" s="27">
        <f t="shared" si="499"/>
        <v>0</v>
      </c>
      <c r="GP426" s="27">
        <f t="shared" si="532"/>
        <v>0</v>
      </c>
      <c r="GQ426" s="28">
        <f>IF((GQ425+GK426+GL426)&gt;=$B$2*'SFV+BESS'!$I$9, $B$2*'SFV+BESS'!$I$9, (GQ425+GK426+GL426))</f>
        <v>173.61249999999998</v>
      </c>
      <c r="GR426" s="110">
        <f t="shared" si="500"/>
        <v>20.048236621117866</v>
      </c>
    </row>
    <row r="427" spans="1:200">
      <c r="A427" s="249"/>
      <c r="B427" s="41">
        <v>17.4166666666667</v>
      </c>
      <c r="C427" s="38">
        <f t="shared" si="514"/>
        <v>102.56597254203621</v>
      </c>
      <c r="D427" s="2">
        <f>Gen_Cons_Horario!B453</f>
        <v>82.027000000000001</v>
      </c>
      <c r="E427" s="140">
        <f t="shared" si="472"/>
        <v>20.538972542036205</v>
      </c>
      <c r="F427" s="116">
        <f>IF(AND(E427&gt;0,E427*$B$4+L426&lt;=$B$2*'SFV+BESS'!$I$9,E427&lt;'SFV+BESS'!$I$7), E427*$B$4, IF(AND(E427&gt;0,E427*$B$4+L426&gt;$B$2*'SFV+BESS'!$I$9,E427*$B$4&lt;'SFV+BESS'!$I$7),$B$2*'SFV+BESS'!$I$9-L426,IF(AND(E427&gt;0,E427*$B$4+L426&gt;$B$2*'SFV+BESS'!$I$9,E427*$B$4&gt;'SFV+BESS'!$I$7,L426&lt;$B$2*'SFV+BESS'!$I$9),$B$2*'SFV+BESS'!$I$9-L426,IF(AND(E427&gt;0,E427*$B$4+L426&lt;=$B$2*'SFV+BESS'!$I$9,E427&gt;'SFV+BESS'!$I$7),'SFV+BESS'!$I$7,0))))</f>
        <v>19.512023914934396</v>
      </c>
      <c r="G427" s="27">
        <f>IF(AND(E427&lt;0,L426+E427/$B$5&gt;$H$2,-E427/'Carga-Descarga Año'!$B$5&lt;'SFV+BESS'!$I$7),E427/$B$5,IF(AND(E427&lt;0,L426+E427/$B$5&gt;$H$2,-E427/'Carga-Descarga Año'!$B$5&gt;'SFV+BESS'!$I$7),-'SFV+BESS'!$I$7,IF(AND(E427&lt;0,L426+E427/$B$5&lt;$H$2),-MIN('SFV+BESS'!$I$7,L426-$H$2),0)))</f>
        <v>0</v>
      </c>
      <c r="I427" s="38">
        <f t="shared" si="473"/>
        <v>82.027000000000001</v>
      </c>
      <c r="J427" s="27">
        <f t="shared" si="475"/>
        <v>0</v>
      </c>
      <c r="K427" s="27">
        <f t="shared" si="474"/>
        <v>0</v>
      </c>
      <c r="L427" s="28">
        <f>IF((L426+F427+G427)&gt;=$B$2*'SFV+BESS'!$I$9, $B$2*'SFV+BESS'!$I$9, (L426+F427+G427))</f>
        <v>122.02065802644432</v>
      </c>
      <c r="M427" s="110">
        <f t="shared" si="476"/>
        <v>0</v>
      </c>
      <c r="R427" s="251"/>
      <c r="S427" s="41">
        <v>17.4166666666667</v>
      </c>
      <c r="T427" s="2">
        <f t="shared" si="533"/>
        <v>99.976027218608863</v>
      </c>
      <c r="U427" s="2">
        <f>Gen_Cons_Horario!B1197</f>
        <v>22.371000000000002</v>
      </c>
      <c r="V427" s="35">
        <f t="shared" si="508"/>
        <v>77.605027218608853</v>
      </c>
      <c r="W427" s="116">
        <f>IF(AND(V427&gt;0,V427*$B$4+AC426&lt;=$B$2*'SFV+BESS'!$I$9,V427&lt;'SFV+BESS'!$I$7), V427*$B$4, IF(AND(V427&gt;0,V427*$B$4+AC426&gt;$B$2*'SFV+BESS'!$I$9,V427*$B$4&lt;'SFV+BESS'!$I$7),$B$2*'SFV+BESS'!$I$9-AC426,IF(AND(V427&gt;0,V427*$B$4+AC426&gt;$B$2*'SFV+BESS'!$I$9,V427*$B$4&gt;'SFV+BESS'!$I$7,AC426&lt;$B$2*'SFV+BESS'!$I$9),$B$2*'SFV+BESS'!$I$9-AC426,IF(AND(V427&gt;0,V427*$B$4+AC426&lt;=$B$2*'SFV+BESS'!$I$9,V427&gt;'SFV+BESS'!$I$7),'SFV+BESS'!$I$7,0))))</f>
        <v>0</v>
      </c>
      <c r="X427" s="27">
        <f>IF(AND(V427&lt;0,AC426+V427/$B$5&gt;$H$2,-V427/'Carga-Descarga Año'!$B$5&lt;'SFV+BESS'!$I$7),V427/$B$5,IF(AND(V427&lt;0,AC426+V427/$B$5&gt;$H$2,-V427/'Carga-Descarga Año'!$B$5&gt;'SFV+BESS'!$I$7),-'SFV+BESS'!$I$7,IF(AND(V427&lt;0,AC426+V427/$B$5&lt;$H$2),-MIN('SFV+BESS'!$I$7,AC426-$H$2),0)))</f>
        <v>0</v>
      </c>
      <c r="Z427" s="33">
        <f t="shared" si="502"/>
        <v>22.371000000000002</v>
      </c>
      <c r="AA427" s="27">
        <f t="shared" si="477"/>
        <v>0</v>
      </c>
      <c r="AB427" s="27">
        <f t="shared" si="501"/>
        <v>0</v>
      </c>
      <c r="AC427" s="28">
        <f>IF((AC426+W427+X427)&gt;=$B$2*'SFV+BESS'!$I$9, $B$2*'SFV+BESS'!$I$9, (AC426+W427+X427))</f>
        <v>173.61249999999998</v>
      </c>
      <c r="AD427" s="110">
        <f t="shared" si="478"/>
        <v>77.605027218608853</v>
      </c>
      <c r="AI427" s="251"/>
      <c r="AJ427" s="41">
        <v>17.4166666666667</v>
      </c>
      <c r="AK427" s="52">
        <f t="shared" si="534"/>
        <v>98.343173988490506</v>
      </c>
      <c r="AL427" s="33">
        <f>Gen_Cons_Horario!B1869</f>
        <v>74.570000000000007</v>
      </c>
      <c r="AM427" s="35">
        <f t="shared" si="509"/>
        <v>23.773173988490498</v>
      </c>
      <c r="AN427" s="116">
        <f>IF(AND(AM427&gt;0,AM427*$B$4+AT426&lt;=$B$2*'SFV+BESS'!$I$9,AM427&lt;'SFV+BESS'!$I$7), AM427*$B$4, IF(AND(AM427&gt;0,AM427*$B$4+AT426&gt;$B$2*'SFV+BESS'!$I$9,AM427*$B$4&lt;'SFV+BESS'!$I$7),$B$2*'SFV+BESS'!$I$9-AT426,IF(AND(AM427&gt;0,AM427*$B$4+AT426&gt;$B$2*'SFV+BESS'!$I$9,AM427*$B$4&gt;'SFV+BESS'!$I$7,AT426&lt;$B$2*'SFV+BESS'!$I$9),$B$2*'SFV+BESS'!$I$9-AT426,IF(AND(AM427&gt;0,AM427*$B$4+AT426&lt;=$B$2*'SFV+BESS'!$I$9,AM427&gt;'SFV+BESS'!$I$7),'SFV+BESS'!$I$7,0))))</f>
        <v>20.326195563547088</v>
      </c>
      <c r="AO427" s="27">
        <f>IF(AND(AM427&lt;0,AT426+AM427/$B$5&gt;$H$2,-AM427/'Carga-Descarga Año'!$B$5&lt;'SFV+BESS'!$I$7),AM427/$B$5,IF(AND(AM427&lt;0,AT426+AM427/$B$5&gt;$H$2,-AM427/'Carga-Descarga Año'!$B$5&gt;'SFV+BESS'!$I$7),-'SFV+BESS'!$I$7,IF(AND(AM427&lt;0,AT426+AM427/$B$5&lt;$H$2),-MIN('SFV+BESS'!$I$7,AT426-$H$2),0)))</f>
        <v>0</v>
      </c>
      <c r="AP427" s="33"/>
      <c r="AQ427" s="33">
        <f t="shared" si="515"/>
        <v>74.570000000000007</v>
      </c>
      <c r="AR427" s="27">
        <f t="shared" si="479"/>
        <v>0</v>
      </c>
      <c r="AS427" s="27">
        <f t="shared" si="516"/>
        <v>0</v>
      </c>
      <c r="AT427" s="28">
        <f>IF((AT426+AN427+AO427)&gt;=$B$2*'SFV+BESS'!$I$9, $B$2*'SFV+BESS'!$I$9, (AT426+AN427+AO427))</f>
        <v>173.61249999999998</v>
      </c>
      <c r="AU427" s="110">
        <f t="shared" si="480"/>
        <v>2.3771786584409291</v>
      </c>
      <c r="AZ427" s="251"/>
      <c r="BA427" s="41">
        <v>17.4166666666667</v>
      </c>
      <c r="BB427" s="33">
        <f t="shared" si="535"/>
        <v>89.500386808653857</v>
      </c>
      <c r="BC427" s="33">
        <f>Gen_Cons_Horario!B2613</f>
        <v>0</v>
      </c>
      <c r="BD427" s="35">
        <f t="shared" si="510"/>
        <v>89.500386808653857</v>
      </c>
      <c r="BE427" s="116">
        <f>IF(AND(BD427&gt;0,BD427*$B$4+BK426&lt;=$B$2*'SFV+BESS'!$I$9,BD427&lt;'SFV+BESS'!$I$7), BD427*$B$4, IF(AND(BD427&gt;0,BD427*$B$4+BK426&gt;$B$2*'SFV+BESS'!$I$9,BD427*$B$4&lt;'SFV+BESS'!$I$7),$B$2*'SFV+BESS'!$I$9-BK426,IF(AND(BD427&gt;0,BD427*$B$4+BK426&gt;$B$2*'SFV+BESS'!$I$9,BD427*$B$4&gt;'SFV+BESS'!$I$7,BK426&lt;$B$2*'SFV+BESS'!$I$9),$B$2*'SFV+BESS'!$I$9-BK426,IF(AND(BD427&gt;0,BD427*$B$4+BK426&lt;=$B$2*'SFV+BESS'!$I$9,BD427&gt;'SFV+BESS'!$I$7),'SFV+BESS'!$I$7,0))))</f>
        <v>0</v>
      </c>
      <c r="BF427" s="27">
        <f>IF(AND(BD427&lt;0,BK426+BD427/$B$5&gt;$H$2,-BD427/'Carga-Descarga Año'!$B$5&lt;'SFV+BESS'!$I$7),BD427/$B$5,IF(AND(BD427&lt;0,BK426+BD427/$B$5&gt;$H$2,-BD427/'Carga-Descarga Año'!$B$5&gt;'SFV+BESS'!$I$7),-'SFV+BESS'!$I$7,IF(AND(BD427&lt;0,BK426+BD427/$B$5&lt;$H$2),-MIN('SFV+BESS'!$I$7,BK426-$H$2),0)))</f>
        <v>0</v>
      </c>
      <c r="BG427" s="33"/>
      <c r="BH427" s="33">
        <f t="shared" si="517"/>
        <v>0</v>
      </c>
      <c r="BI427" s="27">
        <f t="shared" si="481"/>
        <v>0</v>
      </c>
      <c r="BJ427" s="27">
        <f t="shared" si="518"/>
        <v>0</v>
      </c>
      <c r="BK427" s="28">
        <f>IF((BK426+BE427+BF427)&gt;=$B$2*'SFV+BESS'!$I$9, $B$2*'SFV+BESS'!$I$9, (BK426+BE427+BF427))</f>
        <v>173.61249999999998</v>
      </c>
      <c r="BL427" s="110">
        <f t="shared" si="482"/>
        <v>89.500386808653857</v>
      </c>
      <c r="BQ427" s="251"/>
      <c r="BR427" s="41">
        <v>17.4166666666667</v>
      </c>
      <c r="BS427" s="33">
        <f t="shared" si="536"/>
        <v>68.489252357644361</v>
      </c>
      <c r="BT427" s="33">
        <f>Gen_Cons_Horario!B3333</f>
        <v>0</v>
      </c>
      <c r="BU427" s="35">
        <f t="shared" si="511"/>
        <v>68.489252357644361</v>
      </c>
      <c r="BV427" s="116">
        <f>IF(AND(BU427&gt;0,BU427*$B$4+CB426&lt;=$B$2*'SFV+BESS'!$I$9,BU427&lt;'SFV+BESS'!$I$7), BU427*$B$4, IF(AND(BU427&gt;0,BU427*$B$4+CB426&gt;$B$2*'SFV+BESS'!$I$9,BU427*$B$4&lt;'SFV+BESS'!$I$7),$B$2*'SFV+BESS'!$I$9-CB426,IF(AND(BU427&gt;0,BU427*$B$4+CB426&gt;$B$2*'SFV+BESS'!$I$9,BU427*$B$4&gt;'SFV+BESS'!$I$7,CB426&lt;$B$2*'SFV+BESS'!$I$9),$B$2*'SFV+BESS'!$I$9-CB426,IF(AND(BU427&gt;0,BU427*$B$4+CB426&lt;=$B$2*'SFV+BESS'!$I$9,BU427&gt;'SFV+BESS'!$I$7),'SFV+BESS'!$I$7,0))))</f>
        <v>0</v>
      </c>
      <c r="BW427" s="27">
        <f>IF(AND(BU427&lt;0,CB426+BU427/$B$5&gt;$H$2,-BU427/'Carga-Descarga Año'!$B$5&lt;'SFV+BESS'!$I$7),BU427/$B$5,IF(AND(BU427&lt;0,CB426+BU427/$B$5&gt;$H$2,-BU427/'Carga-Descarga Año'!$B$5&gt;'SFV+BESS'!$I$7),-'SFV+BESS'!$I$7,IF(AND(BU427&lt;0,CB426+BU427/$B$5&lt;$H$2),-MIN('SFV+BESS'!$I$7,CB426-$H$2),0)))</f>
        <v>0</v>
      </c>
      <c r="BX427" s="33"/>
      <c r="BY427" s="33">
        <f t="shared" si="519"/>
        <v>0</v>
      </c>
      <c r="BZ427" s="27">
        <f t="shared" si="483"/>
        <v>0</v>
      </c>
      <c r="CA427" s="27">
        <f t="shared" si="484"/>
        <v>0</v>
      </c>
      <c r="CB427" s="28">
        <f>IF((CB426+BV427+BW427)&gt;=$B$2*'SFV+BESS'!$I$9, $B$2*'SFV+BESS'!$I$9, (CB426+BV427+BW427))</f>
        <v>173.61249999999998</v>
      </c>
      <c r="CC427" s="110">
        <f t="shared" si="485"/>
        <v>68.489252357644361</v>
      </c>
      <c r="CH427" s="251"/>
      <c r="CI427" s="41">
        <v>17.4166666666667</v>
      </c>
      <c r="CJ427" s="33">
        <f t="shared" si="537"/>
        <v>60.041839544678055</v>
      </c>
      <c r="CK427" s="33">
        <f>Gen_Cons_Horario!B4077</f>
        <v>0</v>
      </c>
      <c r="CL427" s="35">
        <f t="shared" si="512"/>
        <v>60.041839544678055</v>
      </c>
      <c r="CM427" s="116">
        <f>IF(AND(CL427&gt;0,CL427*$B$4+CS426&lt;=$B$2*'SFV+BESS'!$I$9,CL427&lt;'SFV+BESS'!$I$7), CL427*$B$4, IF(AND(CL427&gt;0,CL427*$B$4+CS426&gt;$B$2*'SFV+BESS'!$I$9,CL427*$B$4&lt;'SFV+BESS'!$I$7),$B$2*'SFV+BESS'!$I$9-CS426,IF(AND(CL427&gt;0,CL427*$B$4+CS426&gt;$B$2*'SFV+BESS'!$I$9,CL427*$B$4&gt;'SFV+BESS'!$I$7,CS426&lt;$B$2*'SFV+BESS'!$I$9),$B$2*'SFV+BESS'!$I$9-CS426,IF(AND(CL427&gt;0,CL427*$B$4+CS426&lt;=$B$2*'SFV+BESS'!$I$9,CL427&gt;'SFV+BESS'!$I$7),'SFV+BESS'!$I$7,0))))</f>
        <v>0</v>
      </c>
      <c r="CN427" s="27">
        <f>IF(AND(CL427&lt;0,CS426+CL427/$B$5&gt;$H$2,-CL427/'Carga-Descarga Año'!$B$5&lt;'SFV+BESS'!$I$7),CL427/$B$5,IF(AND(CL427&lt;0,CS426+CL427/$B$5&gt;$H$2,-CL427/'Carga-Descarga Año'!$B$5&gt;'SFV+BESS'!$I$7),-'SFV+BESS'!$I$7,IF(AND(CL427&lt;0,CS426+CL427/$B$5&lt;$H$2),-MIN('SFV+BESS'!$I$7,CS426-$H$2),0)))</f>
        <v>0</v>
      </c>
      <c r="CO427" s="33"/>
      <c r="CP427" s="33">
        <f t="shared" si="520"/>
        <v>0</v>
      </c>
      <c r="CQ427" s="27">
        <f t="shared" si="486"/>
        <v>0</v>
      </c>
      <c r="CR427" s="27">
        <f t="shared" si="521"/>
        <v>0</v>
      </c>
      <c r="CS427" s="28">
        <f>IF((CS426+CM427+CN427)&gt;=$B$2*'SFV+BESS'!$I$9, $B$2*'SFV+BESS'!$I$9, (CS426+CM427+CN427))</f>
        <v>173.61249999999998</v>
      </c>
      <c r="CT427" s="110">
        <f t="shared" si="487"/>
        <v>60.041839544678055</v>
      </c>
      <c r="CY427" s="251"/>
      <c r="CZ427" s="41">
        <v>17.4166666666667</v>
      </c>
      <c r="DA427" s="33">
        <f t="shared" si="538"/>
        <v>68.060646159931082</v>
      </c>
      <c r="DB427" s="33">
        <f>Gen_Cons_Horario!B4797</f>
        <v>0</v>
      </c>
      <c r="DC427" s="35">
        <f t="shared" si="503"/>
        <v>68.060646159931082</v>
      </c>
      <c r="DD427" s="116">
        <f>IF(AND(DC427&gt;0,DC427*$B$4+DJ426&lt;=$B$2*'SFV+BESS'!$I$9,DC427&lt;'SFV+BESS'!$I$7), DC427*$B$4, IF(AND(DC427&gt;0,DC427*$B$4+DJ426&gt;$B$2*'SFV+BESS'!$I$9,DC427*$B$4&lt;'SFV+BESS'!$I$7),$B$2*'SFV+BESS'!$I$9-DJ426,IF(AND(DC427&gt;0,DC427*$B$4+DJ426&gt;$B$2*'SFV+BESS'!$I$9,DC427*$B$4&gt;'SFV+BESS'!$I$7,DJ426&lt;$B$2*'SFV+BESS'!$I$9),$B$2*'SFV+BESS'!$I$9-DJ426,IF(AND(DC427&gt;0,DC427*$B$4+DJ426&lt;=$B$2*'SFV+BESS'!$I$9,DC427&gt;'SFV+BESS'!$I$7),'SFV+BESS'!$I$7,0))))</f>
        <v>0</v>
      </c>
      <c r="DE427" s="27">
        <f>IF(AND(DC427&lt;0,DJ426+DC427/$B$5&gt;$H$2,-DC427/'Carga-Descarga Año'!$B$5&lt;'SFV+BESS'!$I$7),DC427/$B$5,IF(AND(DC427&lt;0,DJ426+DC427/$B$5&gt;$H$2,-DC427/'Carga-Descarga Año'!$B$5&gt;'SFV+BESS'!$I$7),-'SFV+BESS'!$I$7,IF(AND(DC427&lt;0,DJ426+DC427/$B$5&lt;$H$2),-MIN('SFV+BESS'!$I$7,DJ426-$H$2),0)))</f>
        <v>0</v>
      </c>
      <c r="DF427" s="33"/>
      <c r="DG427" s="33">
        <f t="shared" si="522"/>
        <v>0</v>
      </c>
      <c r="DH427" s="27">
        <f t="shared" si="488"/>
        <v>0</v>
      </c>
      <c r="DI427" s="27">
        <f t="shared" si="489"/>
        <v>0</v>
      </c>
      <c r="DJ427" s="28">
        <f>IF((DJ426+DD427+DE427)&gt;=$B$2*'SFV+BESS'!$I$9, $B$2*'SFV+BESS'!$I$9, (DJ426+DD427+DE427))</f>
        <v>173.61249999999998</v>
      </c>
      <c r="DK427" s="110">
        <f t="shared" si="490"/>
        <v>68.060646159931082</v>
      </c>
      <c r="DP427" s="251"/>
      <c r="DQ427" s="41">
        <v>17.4166666666667</v>
      </c>
      <c r="DR427" s="33">
        <f t="shared" si="539"/>
        <v>72.573683597713242</v>
      </c>
      <c r="DS427" s="33">
        <f>Gen_Cons_Horario!B5541</f>
        <v>0</v>
      </c>
      <c r="DT427" s="35">
        <f t="shared" si="504"/>
        <v>72.573683597713242</v>
      </c>
      <c r="DU427" s="116">
        <f>IF(AND(DT427&gt;0,DT427*$B$4+EA426&lt;=$B$2*'SFV+BESS'!$I$9,DT427&lt;'SFV+BESS'!$I$7), DT427*$B$4, IF(AND(DT427&gt;0,DT427*$B$4+EA426&gt;$B$2*'SFV+BESS'!$I$9,DT427*$B$4&lt;'SFV+BESS'!$I$7),$B$2*'SFV+BESS'!$I$9-EA426,IF(AND(DT427&gt;0,DT427*$B$4+EA426&gt;$B$2*'SFV+BESS'!$I$9,DT427*$B$4&gt;'SFV+BESS'!$I$7,EA426&lt;$B$2*'SFV+BESS'!$I$9),$B$2*'SFV+BESS'!$I$9-EA426,IF(AND(DT427&gt;0,DT427*$B$4+EA426&lt;=$B$2*'SFV+BESS'!$I$9,DT427&gt;'SFV+BESS'!$I$7),'SFV+BESS'!$I$7,0))))</f>
        <v>0</v>
      </c>
      <c r="DV427" s="27">
        <f>IF(AND(DT427&lt;0,EA426+DT427/$B$5&gt;$H$2,-DT427/'Carga-Descarga Año'!$B$5&lt;'SFV+BESS'!$I$7),DT427/$B$5,IF(AND(DT427&lt;0,EA426+DT427/$B$5&gt;$H$2,-DT427/'Carga-Descarga Año'!$B$5&gt;'SFV+BESS'!$I$7),-'SFV+BESS'!$I$7,IF(AND(DT427&lt;0,EA426+DT427/$B$5&lt;$H$2),-MIN('SFV+BESS'!$I$7,EA426-$H$2),0)))</f>
        <v>0</v>
      </c>
      <c r="DW427" s="33"/>
      <c r="DX427" s="33">
        <f t="shared" si="523"/>
        <v>0</v>
      </c>
      <c r="DY427" s="27">
        <f t="shared" si="491"/>
        <v>0</v>
      </c>
      <c r="DZ427" s="27">
        <f t="shared" si="524"/>
        <v>0</v>
      </c>
      <c r="EA427" s="28">
        <f>IF((EA426+DU427+DV427)&gt;=$B$2*'SFV+BESS'!$I$9, $B$2*'SFV+BESS'!$I$9, (EA426+DU427+DV427))</f>
        <v>173.61249999999998</v>
      </c>
      <c r="EB427" s="110">
        <f t="shared" si="492"/>
        <v>72.573683597713242</v>
      </c>
      <c r="EG427" s="251"/>
      <c r="EH427" s="41">
        <v>17.4166666666667</v>
      </c>
      <c r="EI427" s="33">
        <f t="shared" si="540"/>
        <v>88.07759942561016</v>
      </c>
      <c r="EJ427" s="33">
        <f>Gen_Cons_Horario!B6285</f>
        <v>0</v>
      </c>
      <c r="EK427" s="35">
        <f t="shared" si="505"/>
        <v>88.07759942561016</v>
      </c>
      <c r="EL427" s="116">
        <f>IF(AND(EK427&gt;0,EK427*$B$4+ER426&lt;=$B$2*'SFV+BESS'!$I$9,EK427&lt;'SFV+BESS'!$I$7), EK427*$B$4, IF(AND(EK427&gt;0,EK427*$B$4+ER426&gt;$B$2*'SFV+BESS'!$I$9,EK427*$B$4&lt;'SFV+BESS'!$I$7),$B$2*'SFV+BESS'!$I$9-ER426,IF(AND(EK427&gt;0,EK427*$B$4+ER426&gt;$B$2*'SFV+BESS'!$I$9,EK427*$B$4&gt;'SFV+BESS'!$I$7,ER426&lt;$B$2*'SFV+BESS'!$I$9),$B$2*'SFV+BESS'!$I$9-ER426,IF(AND(EK427&gt;0,EK427*$B$4+ER426&lt;=$B$2*'SFV+BESS'!$I$9,EK427&gt;'SFV+BESS'!$I$7),'SFV+BESS'!$I$7,0))))</f>
        <v>0</v>
      </c>
      <c r="EM427" s="27">
        <f>IF(AND(EK427&lt;0,ER426+EK427/$B$5&gt;$H$2,-EK427/'Carga-Descarga Año'!$B$5&lt;'SFV+BESS'!$I$7),EK427/$B$5,IF(AND(EK427&lt;0,ER426+EK427/$B$5&gt;$H$2,-EK427/'Carga-Descarga Año'!$B$5&gt;'SFV+BESS'!$I$7),-'SFV+BESS'!$I$7,IF(AND(EK427&lt;0,ER426+EK427/$B$5&lt;$H$2),-MIN('SFV+BESS'!$I$7,ER426-$H$2),0)))</f>
        <v>0</v>
      </c>
      <c r="EN427" s="33"/>
      <c r="EO427" s="33">
        <f t="shared" si="525"/>
        <v>0</v>
      </c>
      <c r="EP427" s="27">
        <f t="shared" si="493"/>
        <v>0</v>
      </c>
      <c r="EQ427" s="27">
        <f t="shared" si="526"/>
        <v>0</v>
      </c>
      <c r="ER427" s="28">
        <f>IF((ER426+EL427+EM427)&gt;=$B$2*'SFV+BESS'!$I$9, $B$2*'SFV+BESS'!$I$9, (ER426+EL427+EM427))</f>
        <v>173.61249999999998</v>
      </c>
      <c r="ES427" s="110">
        <f t="shared" si="494"/>
        <v>88.07759942561016</v>
      </c>
      <c r="EX427" s="251"/>
      <c r="EY427" s="41">
        <v>17.4166666666667</v>
      </c>
      <c r="EZ427" s="33">
        <f t="shared" si="541"/>
        <v>96.19383250062873</v>
      </c>
      <c r="FA427" s="33">
        <f>Gen_Cons_Horario!B7005</f>
        <v>22.371000000000002</v>
      </c>
      <c r="FB427" s="35">
        <f t="shared" si="506"/>
        <v>73.822832500628721</v>
      </c>
      <c r="FC427" s="116">
        <f>IF(AND(FB427&gt;0,FB427*$B$4+FI426&lt;=$B$2*'SFV+BESS'!$I$9,FB427&lt;'SFV+BESS'!$I$7), FB427*$B$4, IF(AND(FB427&gt;0,FB427*$B$4+FI426&gt;$B$2*'SFV+BESS'!$I$9,FB427*$B$4&lt;'SFV+BESS'!$I$7),$B$2*'SFV+BESS'!$I$9-FI426,IF(AND(FB427&gt;0,FB427*$B$4+FI426&gt;$B$2*'SFV+BESS'!$I$9,FB427*$B$4&gt;'SFV+BESS'!$I$7,FI426&lt;$B$2*'SFV+BESS'!$I$9),$B$2*'SFV+BESS'!$I$9-FI426,IF(AND(FB427&gt;0,FB427*$B$4+FI426&lt;=$B$2*'SFV+BESS'!$I$9,FB427&gt;'SFV+BESS'!$I$7),'SFV+BESS'!$I$7,0))))</f>
        <v>0</v>
      </c>
      <c r="FD427" s="27">
        <f>IF(AND(FB427&lt;0,FI426+FB427/$B$5&gt;$H$2,-FB427/'Carga-Descarga Año'!$B$5&lt;'SFV+BESS'!$I$7),FB427/$B$5,IF(AND(FB427&lt;0,FI426+FB427/$B$5&gt;$H$2,-FB427/'Carga-Descarga Año'!$B$5&gt;'SFV+BESS'!$I$7),-'SFV+BESS'!$I$7,IF(AND(FB427&lt;0,FI426+FB427/$B$5&lt;$H$2),-MIN('SFV+BESS'!$I$7,FI426-$H$2),0)))</f>
        <v>0</v>
      </c>
      <c r="FE427" s="33"/>
      <c r="FF427" s="33">
        <f t="shared" si="527"/>
        <v>22.371000000000002</v>
      </c>
      <c r="FG427" s="27">
        <f t="shared" si="495"/>
        <v>0</v>
      </c>
      <c r="FH427" s="27">
        <f t="shared" si="528"/>
        <v>0</v>
      </c>
      <c r="FI427" s="28">
        <f>IF((FI426+FC427+FD427)&gt;=$B$2*'SFV+BESS'!$I$9, $B$2*'SFV+BESS'!$I$9, (FI426+FC427+FD427))</f>
        <v>173.61249999999998</v>
      </c>
      <c r="FJ427" s="110">
        <f t="shared" si="496"/>
        <v>73.822832500628721</v>
      </c>
      <c r="FO427" s="251"/>
      <c r="FP427" s="41">
        <v>17.4166666666667</v>
      </c>
      <c r="FQ427" s="33">
        <f t="shared" si="542"/>
        <v>101.70295248194581</v>
      </c>
      <c r="FR427" s="33">
        <f>Gen_Cons_Horario!B7749</f>
        <v>59.656000000000006</v>
      </c>
      <c r="FS427" s="35">
        <f t="shared" si="507"/>
        <v>42.046952481945809</v>
      </c>
      <c r="FT427" s="116">
        <f>IF(AND(FS427&gt;0,FS427*$B$4+FZ426&lt;=$B$2*'SFV+BESS'!$I$9,FS427&lt;'SFV+BESS'!$I$7), FS427*$B$4, IF(AND(FS427&gt;0,FS427*$B$4+FZ426&gt;$B$2*'SFV+BESS'!$I$9,FS427*$B$4&lt;'SFV+BESS'!$I$7),$B$2*'SFV+BESS'!$I$9-FZ426,IF(AND(FS427&gt;0,FS427*$B$4+FZ426&gt;$B$2*'SFV+BESS'!$I$9,FS427*$B$4&gt;'SFV+BESS'!$I$7,FZ426&lt;$B$2*'SFV+BESS'!$I$9),$B$2*'SFV+BESS'!$I$9-FZ426,IF(AND(FS427&gt;0,FS427*$B$4+FZ426&lt;=$B$2*'SFV+BESS'!$I$9,FS427&gt;'SFV+BESS'!$I$7),'SFV+BESS'!$I$7,0))))</f>
        <v>0</v>
      </c>
      <c r="FU427" s="27">
        <f>IF(AND(FS427&lt;0,FZ426+FS427/$B$5&gt;$H$2,-FS427/'Carga-Descarga Año'!$B$5&lt;'SFV+BESS'!$I$7),FS427/$B$5,IF(AND(FS427&lt;0,FZ426+FS427/$B$5&gt;$H$2,-FS427/'Carga-Descarga Año'!$B$5&gt;'SFV+BESS'!$I$7),-'SFV+BESS'!$I$7,IF(AND(FS427&lt;0,FZ426+FS427/$B$5&lt;$H$2),-MIN('SFV+BESS'!$I$7,FZ426-$H$2),0)))</f>
        <v>0</v>
      </c>
      <c r="FV427" s="33"/>
      <c r="FW427" s="33">
        <f t="shared" si="529"/>
        <v>59.656000000000006</v>
      </c>
      <c r="FX427" s="27">
        <f t="shared" si="497"/>
        <v>0</v>
      </c>
      <c r="FY427" s="27">
        <f t="shared" si="530"/>
        <v>0</v>
      </c>
      <c r="FZ427" s="28">
        <f>IF((FZ426+FT427+FU427)&gt;=$B$2*'SFV+BESS'!$I$9, $B$2*'SFV+BESS'!$I$9, (FZ426+FT427+FU427))</f>
        <v>173.61249999999998</v>
      </c>
      <c r="GA427" s="110">
        <f t="shared" si="498"/>
        <v>42.046952481945809</v>
      </c>
      <c r="GF427" s="251"/>
      <c r="GG427" s="41">
        <v>17.4166666666667</v>
      </c>
      <c r="GH427" s="33">
        <f t="shared" si="543"/>
        <v>103.14154069052196</v>
      </c>
      <c r="GI427" s="33">
        <f>Gen_Cons_Horario!B8469</f>
        <v>65.927500000000009</v>
      </c>
      <c r="GJ427" s="35">
        <f t="shared" si="513"/>
        <v>37.214040690521955</v>
      </c>
      <c r="GK427" s="116">
        <f>IF(AND(GJ427&gt;0,GJ427*$B$4+GQ426&lt;=$B$2*'SFV+BESS'!$I$9,GJ427&lt;'SFV+BESS'!$I$7), GJ427*$B$4, IF(AND(GJ427&gt;0,GJ427*$B$4+GQ426&gt;$B$2*'SFV+BESS'!$I$9,GJ427*$B$4&lt;'SFV+BESS'!$I$7),$B$2*'SFV+BESS'!$I$9-GQ426,IF(AND(GJ427&gt;0,GJ427*$B$4+GQ426&gt;$B$2*'SFV+BESS'!$I$9,GJ427*$B$4&gt;'SFV+BESS'!$I$7,GQ426&lt;$B$2*'SFV+BESS'!$I$9),$B$2*'SFV+BESS'!$I$9-GQ426,IF(AND(GJ427&gt;0,GJ427*$B$4+GQ426&lt;=$B$2*'SFV+BESS'!$I$9,GJ427&gt;'SFV+BESS'!$I$7),'SFV+BESS'!$I$7,0))))</f>
        <v>0</v>
      </c>
      <c r="GL427" s="27">
        <f>IF(AND(GJ427&lt;0,GQ426+GJ427/$B$5&gt;$H$2,-GJ427/'Carga-Descarga Año'!$B$5&lt;'SFV+BESS'!$I$7),GJ427/$B$5,IF(AND(GJ427&lt;0,GQ426+GJ427/$B$5&gt;$H$2,-GJ427/'Carga-Descarga Año'!$B$5&gt;'SFV+BESS'!$I$7),-'SFV+BESS'!$I$7,IF(AND(GJ427&lt;0,GQ426+GJ427/$B$5&lt;$H$2),-MIN('SFV+BESS'!$I$7,GQ426-$H$2),0)))</f>
        <v>0</v>
      </c>
      <c r="GM427" s="33"/>
      <c r="GN427" s="33">
        <f t="shared" si="531"/>
        <v>65.927500000000009</v>
      </c>
      <c r="GO427" s="27">
        <f t="shared" si="499"/>
        <v>0</v>
      </c>
      <c r="GP427" s="27">
        <f t="shared" si="532"/>
        <v>0</v>
      </c>
      <c r="GQ427" s="28">
        <f>IF((GQ426+GK427+GL427)&gt;=$B$2*'SFV+BESS'!$I$9, $B$2*'SFV+BESS'!$I$9, (GQ426+GK427+GL427))</f>
        <v>173.61249999999998</v>
      </c>
      <c r="GR427" s="110">
        <f t="shared" si="500"/>
        <v>37.214040690521955</v>
      </c>
    </row>
    <row r="428" spans="1:200">
      <c r="A428" s="249"/>
      <c r="B428" s="41">
        <v>17.4583333333333</v>
      </c>
      <c r="C428" s="38">
        <f t="shared" si="514"/>
        <v>114.26609089127589</v>
      </c>
      <c r="D428" s="2">
        <f>Gen_Cons_Horario!B454</f>
        <v>82.027000000000001</v>
      </c>
      <c r="E428" s="140">
        <f t="shared" si="472"/>
        <v>32.239090891275893</v>
      </c>
      <c r="F428" s="116">
        <f>IF(AND(E428&gt;0,E428*$B$4+L427&lt;=$B$2*'SFV+BESS'!$I$9,E428&lt;'SFV+BESS'!$I$7), E428*$B$4, IF(AND(E428&gt;0,E428*$B$4+L427&gt;$B$2*'SFV+BESS'!$I$9,E428*$B$4&lt;'SFV+BESS'!$I$7),$B$2*'SFV+BESS'!$I$9-L427,IF(AND(E428&gt;0,E428*$B$4+L427&gt;$B$2*'SFV+BESS'!$I$9,E428*$B$4&gt;'SFV+BESS'!$I$7,L427&lt;$B$2*'SFV+BESS'!$I$9),$B$2*'SFV+BESS'!$I$9-L427,IF(AND(E428&gt;0,E428*$B$4+L427&lt;=$B$2*'SFV+BESS'!$I$9,E428&gt;'SFV+BESS'!$I$7),'SFV+BESS'!$I$7,0))))</f>
        <v>30.627136346712096</v>
      </c>
      <c r="G428" s="27">
        <f>IF(AND(E428&lt;0,L427+E428/$B$5&gt;$H$2,-E428/'Carga-Descarga Año'!$B$5&lt;'SFV+BESS'!$I$7),E428/$B$5,IF(AND(E428&lt;0,L427+E428/$B$5&gt;$H$2,-E428/'Carga-Descarga Año'!$B$5&gt;'SFV+BESS'!$I$7),-'SFV+BESS'!$I$7,IF(AND(E428&lt;0,L427+E428/$B$5&lt;$H$2),-MIN('SFV+BESS'!$I$7,L427-$H$2),0)))</f>
        <v>0</v>
      </c>
      <c r="I428" s="38">
        <f t="shared" si="473"/>
        <v>82.027000000000001</v>
      </c>
      <c r="J428" s="27">
        <f t="shared" si="475"/>
        <v>0</v>
      </c>
      <c r="K428" s="27">
        <f t="shared" si="474"/>
        <v>0</v>
      </c>
      <c r="L428" s="28">
        <f>IF((L427+F428+G428)&gt;=$B$2*'SFV+BESS'!$I$9, $B$2*'SFV+BESS'!$I$9, (L427+F428+G428))</f>
        <v>152.64779437315642</v>
      </c>
      <c r="M428" s="110">
        <f t="shared" si="476"/>
        <v>0</v>
      </c>
      <c r="R428" s="251"/>
      <c r="S428" s="41">
        <v>17.4583333333333</v>
      </c>
      <c r="T428" s="2">
        <f t="shared" si="533"/>
        <v>115.68420825459324</v>
      </c>
      <c r="U428" s="2">
        <f>Gen_Cons_Horario!B1198</f>
        <v>22.371000000000002</v>
      </c>
      <c r="V428" s="35">
        <f t="shared" si="508"/>
        <v>93.313208254593235</v>
      </c>
      <c r="W428" s="116">
        <f>IF(AND(V428&gt;0,V428*$B$4+AC427&lt;=$B$2*'SFV+BESS'!$I$9,V428&lt;'SFV+BESS'!$I$7), V428*$B$4, IF(AND(V428&gt;0,V428*$B$4+AC427&gt;$B$2*'SFV+BESS'!$I$9,V428*$B$4&lt;'SFV+BESS'!$I$7),$B$2*'SFV+BESS'!$I$9-AC427,IF(AND(V428&gt;0,V428*$B$4+AC427&gt;$B$2*'SFV+BESS'!$I$9,V428*$B$4&gt;'SFV+BESS'!$I$7,AC427&lt;$B$2*'SFV+BESS'!$I$9),$B$2*'SFV+BESS'!$I$9-AC427,IF(AND(V428&gt;0,V428*$B$4+AC427&lt;=$B$2*'SFV+BESS'!$I$9,V428&gt;'SFV+BESS'!$I$7),'SFV+BESS'!$I$7,0))))</f>
        <v>0</v>
      </c>
      <c r="X428" s="27">
        <f>IF(AND(V428&lt;0,AC427+V428/$B$5&gt;$H$2,-V428/'Carga-Descarga Año'!$B$5&lt;'SFV+BESS'!$I$7),V428/$B$5,IF(AND(V428&lt;0,AC427+V428/$B$5&gt;$H$2,-V428/'Carga-Descarga Año'!$B$5&gt;'SFV+BESS'!$I$7),-'SFV+BESS'!$I$7,IF(AND(V428&lt;0,AC427+V428/$B$5&lt;$H$2),-MIN('SFV+BESS'!$I$7,AC427-$H$2),0)))</f>
        <v>0</v>
      </c>
      <c r="Z428" s="33">
        <f t="shared" si="502"/>
        <v>22.371000000000002</v>
      </c>
      <c r="AA428" s="27">
        <f t="shared" si="477"/>
        <v>0</v>
      </c>
      <c r="AB428" s="27">
        <f t="shared" si="501"/>
        <v>0</v>
      </c>
      <c r="AC428" s="28">
        <f>IF((AC427+W428+X428)&gt;=$B$2*'SFV+BESS'!$I$9, $B$2*'SFV+BESS'!$I$9, (AC427+W428+X428))</f>
        <v>173.61249999999998</v>
      </c>
      <c r="AD428" s="110">
        <f t="shared" si="478"/>
        <v>93.313208254593235</v>
      </c>
      <c r="AI428" s="251"/>
      <c r="AJ428" s="41">
        <v>17.4583333333333</v>
      </c>
      <c r="AK428" s="52">
        <f t="shared" si="534"/>
        <v>115.61736628907755</v>
      </c>
      <c r="AL428" s="33">
        <f>Gen_Cons_Horario!B1870</f>
        <v>74.570000000000007</v>
      </c>
      <c r="AM428" s="35">
        <f t="shared" si="509"/>
        <v>41.047366289077544</v>
      </c>
      <c r="AN428" s="116">
        <f>IF(AND(AM428&gt;0,AM428*$B$4+AT427&lt;=$B$2*'SFV+BESS'!$I$9,AM428&lt;'SFV+BESS'!$I$7), AM428*$B$4, IF(AND(AM428&gt;0,AM428*$B$4+AT427&gt;$B$2*'SFV+BESS'!$I$9,AM428*$B$4&lt;'SFV+BESS'!$I$7),$B$2*'SFV+BESS'!$I$9-AT427,IF(AND(AM428&gt;0,AM428*$B$4+AT427&gt;$B$2*'SFV+BESS'!$I$9,AM428*$B$4&gt;'SFV+BESS'!$I$7,AT427&lt;$B$2*'SFV+BESS'!$I$9),$B$2*'SFV+BESS'!$I$9-AT427,IF(AND(AM428&gt;0,AM428*$B$4+AT427&lt;=$B$2*'SFV+BESS'!$I$9,AM428&gt;'SFV+BESS'!$I$7),'SFV+BESS'!$I$7,0))))</f>
        <v>0</v>
      </c>
      <c r="AO428" s="27">
        <f>IF(AND(AM428&lt;0,AT427+AM428/$B$5&gt;$H$2,-AM428/'Carga-Descarga Año'!$B$5&lt;'SFV+BESS'!$I$7),AM428/$B$5,IF(AND(AM428&lt;0,AT427+AM428/$B$5&gt;$H$2,-AM428/'Carga-Descarga Año'!$B$5&gt;'SFV+BESS'!$I$7),-'SFV+BESS'!$I$7,IF(AND(AM428&lt;0,AT427+AM428/$B$5&lt;$H$2),-MIN('SFV+BESS'!$I$7,AT427-$H$2),0)))</f>
        <v>0</v>
      </c>
      <c r="AP428" s="33"/>
      <c r="AQ428" s="33">
        <f t="shared" si="515"/>
        <v>74.570000000000007</v>
      </c>
      <c r="AR428" s="27">
        <f t="shared" si="479"/>
        <v>0</v>
      </c>
      <c r="AS428" s="27">
        <f t="shared" si="516"/>
        <v>0</v>
      </c>
      <c r="AT428" s="28">
        <f>IF((AT427+AN428+AO428)&gt;=$B$2*'SFV+BESS'!$I$9, $B$2*'SFV+BESS'!$I$9, (AT427+AN428+AO428))</f>
        <v>173.61249999999998</v>
      </c>
      <c r="AU428" s="110">
        <f t="shared" si="480"/>
        <v>41.047366289077544</v>
      </c>
      <c r="AZ428" s="251"/>
      <c r="BA428" s="41">
        <v>17.4583333333333</v>
      </c>
      <c r="BB428" s="33">
        <f t="shared" si="535"/>
        <v>100.24824985336119</v>
      </c>
      <c r="BC428" s="33">
        <f>Gen_Cons_Horario!B2614</f>
        <v>0</v>
      </c>
      <c r="BD428" s="35">
        <f t="shared" si="510"/>
        <v>100.24824985336119</v>
      </c>
      <c r="BE428" s="116">
        <f>IF(AND(BD428&gt;0,BD428*$B$4+BK427&lt;=$B$2*'SFV+BESS'!$I$9,BD428&lt;'SFV+BESS'!$I$7), BD428*$B$4, IF(AND(BD428&gt;0,BD428*$B$4+BK427&gt;$B$2*'SFV+BESS'!$I$9,BD428*$B$4&lt;'SFV+BESS'!$I$7),$B$2*'SFV+BESS'!$I$9-BK427,IF(AND(BD428&gt;0,BD428*$B$4+BK427&gt;$B$2*'SFV+BESS'!$I$9,BD428*$B$4&gt;'SFV+BESS'!$I$7,BK427&lt;$B$2*'SFV+BESS'!$I$9),$B$2*'SFV+BESS'!$I$9-BK427,IF(AND(BD428&gt;0,BD428*$B$4+BK427&lt;=$B$2*'SFV+BESS'!$I$9,BD428&gt;'SFV+BESS'!$I$7),'SFV+BESS'!$I$7,0))))</f>
        <v>0</v>
      </c>
      <c r="BF428" s="27">
        <f>IF(AND(BD428&lt;0,BK427+BD428/$B$5&gt;$H$2,-BD428/'Carga-Descarga Año'!$B$5&lt;'SFV+BESS'!$I$7),BD428/$B$5,IF(AND(BD428&lt;0,BK427+BD428/$B$5&gt;$H$2,-BD428/'Carga-Descarga Año'!$B$5&gt;'SFV+BESS'!$I$7),-'SFV+BESS'!$I$7,IF(AND(BD428&lt;0,BK427+BD428/$B$5&lt;$H$2),-MIN('SFV+BESS'!$I$7,BK427-$H$2),0)))</f>
        <v>0</v>
      </c>
      <c r="BG428" s="33"/>
      <c r="BH428" s="33">
        <f t="shared" si="517"/>
        <v>0</v>
      </c>
      <c r="BI428" s="27">
        <f t="shared" si="481"/>
        <v>0</v>
      </c>
      <c r="BJ428" s="27">
        <f t="shared" si="518"/>
        <v>0</v>
      </c>
      <c r="BK428" s="28">
        <f>IF((BK427+BE428+BF428)&gt;=$B$2*'SFV+BESS'!$I$9, $B$2*'SFV+BESS'!$I$9, (BK427+BE428+BF428))</f>
        <v>173.61249999999998</v>
      </c>
      <c r="BL428" s="110">
        <f t="shared" si="482"/>
        <v>100.24824985336119</v>
      </c>
      <c r="BQ428" s="251"/>
      <c r="BR428" s="41">
        <v>17.4583333333333</v>
      </c>
      <c r="BS428" s="33">
        <f t="shared" si="536"/>
        <v>79.979225615012339</v>
      </c>
      <c r="BT428" s="33">
        <f>Gen_Cons_Horario!B3334</f>
        <v>0</v>
      </c>
      <c r="BU428" s="35">
        <f t="shared" si="511"/>
        <v>79.979225615012339</v>
      </c>
      <c r="BV428" s="116">
        <f>IF(AND(BU428&gt;0,BU428*$B$4+CB427&lt;=$B$2*'SFV+BESS'!$I$9,BU428&lt;'SFV+BESS'!$I$7), BU428*$B$4, IF(AND(BU428&gt;0,BU428*$B$4+CB427&gt;$B$2*'SFV+BESS'!$I$9,BU428*$B$4&lt;'SFV+BESS'!$I$7),$B$2*'SFV+BESS'!$I$9-CB427,IF(AND(BU428&gt;0,BU428*$B$4+CB427&gt;$B$2*'SFV+BESS'!$I$9,BU428*$B$4&gt;'SFV+BESS'!$I$7,CB427&lt;$B$2*'SFV+BESS'!$I$9),$B$2*'SFV+BESS'!$I$9-CB427,IF(AND(BU428&gt;0,BU428*$B$4+CB427&lt;=$B$2*'SFV+BESS'!$I$9,BU428&gt;'SFV+BESS'!$I$7),'SFV+BESS'!$I$7,0))))</f>
        <v>0</v>
      </c>
      <c r="BW428" s="27">
        <f>IF(AND(BU428&lt;0,CB427+BU428/$B$5&gt;$H$2,-BU428/'Carga-Descarga Año'!$B$5&lt;'SFV+BESS'!$I$7),BU428/$B$5,IF(AND(BU428&lt;0,CB427+BU428/$B$5&gt;$H$2,-BU428/'Carga-Descarga Año'!$B$5&gt;'SFV+BESS'!$I$7),-'SFV+BESS'!$I$7,IF(AND(BU428&lt;0,CB427+BU428/$B$5&lt;$H$2),-MIN('SFV+BESS'!$I$7,CB427-$H$2),0)))</f>
        <v>0</v>
      </c>
      <c r="BX428" s="33"/>
      <c r="BY428" s="33">
        <f t="shared" si="519"/>
        <v>0</v>
      </c>
      <c r="BZ428" s="27">
        <f t="shared" si="483"/>
        <v>0</v>
      </c>
      <c r="CA428" s="27">
        <f t="shared" si="484"/>
        <v>0</v>
      </c>
      <c r="CB428" s="28">
        <f>IF((CB427+BV428+BW428)&gt;=$B$2*'SFV+BESS'!$I$9, $B$2*'SFV+BESS'!$I$9, (CB427+BV428+BW428))</f>
        <v>173.61249999999998</v>
      </c>
      <c r="CC428" s="110">
        <f t="shared" si="485"/>
        <v>79.979225615012339</v>
      </c>
      <c r="CH428" s="251"/>
      <c r="CI428" s="41">
        <v>17.4583333333333</v>
      </c>
      <c r="CJ428" s="33">
        <f t="shared" si="537"/>
        <v>71.185968854106946</v>
      </c>
      <c r="CK428" s="33">
        <f>Gen_Cons_Horario!B4078</f>
        <v>0</v>
      </c>
      <c r="CL428" s="35">
        <f t="shared" si="512"/>
        <v>71.185968854106946</v>
      </c>
      <c r="CM428" s="116">
        <f>IF(AND(CL428&gt;0,CL428*$B$4+CS427&lt;=$B$2*'SFV+BESS'!$I$9,CL428&lt;'SFV+BESS'!$I$7), CL428*$B$4, IF(AND(CL428&gt;0,CL428*$B$4+CS427&gt;$B$2*'SFV+BESS'!$I$9,CL428*$B$4&lt;'SFV+BESS'!$I$7),$B$2*'SFV+BESS'!$I$9-CS427,IF(AND(CL428&gt;0,CL428*$B$4+CS427&gt;$B$2*'SFV+BESS'!$I$9,CL428*$B$4&gt;'SFV+BESS'!$I$7,CS427&lt;$B$2*'SFV+BESS'!$I$9),$B$2*'SFV+BESS'!$I$9-CS427,IF(AND(CL428&gt;0,CL428*$B$4+CS427&lt;=$B$2*'SFV+BESS'!$I$9,CL428&gt;'SFV+BESS'!$I$7),'SFV+BESS'!$I$7,0))))</f>
        <v>0</v>
      </c>
      <c r="CN428" s="27">
        <f>IF(AND(CL428&lt;0,CS427+CL428/$B$5&gt;$H$2,-CL428/'Carga-Descarga Año'!$B$5&lt;'SFV+BESS'!$I$7),CL428/$B$5,IF(AND(CL428&lt;0,CS427+CL428/$B$5&gt;$H$2,-CL428/'Carga-Descarga Año'!$B$5&gt;'SFV+BESS'!$I$7),-'SFV+BESS'!$I$7,IF(AND(CL428&lt;0,CS427+CL428/$B$5&lt;$H$2),-MIN('SFV+BESS'!$I$7,CS427-$H$2),0)))</f>
        <v>0</v>
      </c>
      <c r="CO428" s="33"/>
      <c r="CP428" s="33">
        <f t="shared" si="520"/>
        <v>0</v>
      </c>
      <c r="CQ428" s="27">
        <f t="shared" si="486"/>
        <v>0</v>
      </c>
      <c r="CR428" s="27">
        <f t="shared" si="521"/>
        <v>0</v>
      </c>
      <c r="CS428" s="28">
        <f>IF((CS427+CM428+CN428)&gt;=$B$2*'SFV+BESS'!$I$9, $B$2*'SFV+BESS'!$I$9, (CS427+CM428+CN428))</f>
        <v>173.61249999999998</v>
      </c>
      <c r="CT428" s="110">
        <f t="shared" si="487"/>
        <v>71.185968854106946</v>
      </c>
      <c r="CY428" s="251"/>
      <c r="CZ428" s="41">
        <v>17.4583333333333</v>
      </c>
      <c r="DA428" s="33">
        <f t="shared" si="538"/>
        <v>79.260499325489363</v>
      </c>
      <c r="DB428" s="33">
        <f>Gen_Cons_Horario!B4798</f>
        <v>0</v>
      </c>
      <c r="DC428" s="35">
        <f t="shared" si="503"/>
        <v>79.260499325489363</v>
      </c>
      <c r="DD428" s="116">
        <f>IF(AND(DC428&gt;0,DC428*$B$4+DJ427&lt;=$B$2*'SFV+BESS'!$I$9,DC428&lt;'SFV+BESS'!$I$7), DC428*$B$4, IF(AND(DC428&gt;0,DC428*$B$4+DJ427&gt;$B$2*'SFV+BESS'!$I$9,DC428*$B$4&lt;'SFV+BESS'!$I$7),$B$2*'SFV+BESS'!$I$9-DJ427,IF(AND(DC428&gt;0,DC428*$B$4+DJ427&gt;$B$2*'SFV+BESS'!$I$9,DC428*$B$4&gt;'SFV+BESS'!$I$7,DJ427&lt;$B$2*'SFV+BESS'!$I$9),$B$2*'SFV+BESS'!$I$9-DJ427,IF(AND(DC428&gt;0,DC428*$B$4+DJ427&lt;=$B$2*'SFV+BESS'!$I$9,DC428&gt;'SFV+BESS'!$I$7),'SFV+BESS'!$I$7,0))))</f>
        <v>0</v>
      </c>
      <c r="DE428" s="27">
        <f>IF(AND(DC428&lt;0,DJ427+DC428/$B$5&gt;$H$2,-DC428/'Carga-Descarga Año'!$B$5&lt;'SFV+BESS'!$I$7),DC428/$B$5,IF(AND(DC428&lt;0,DJ427+DC428/$B$5&gt;$H$2,-DC428/'Carga-Descarga Año'!$B$5&gt;'SFV+BESS'!$I$7),-'SFV+BESS'!$I$7,IF(AND(DC428&lt;0,DJ427+DC428/$B$5&lt;$H$2),-MIN('SFV+BESS'!$I$7,DJ427-$H$2),0)))</f>
        <v>0</v>
      </c>
      <c r="DF428" s="33"/>
      <c r="DG428" s="33">
        <f t="shared" si="522"/>
        <v>0</v>
      </c>
      <c r="DH428" s="27">
        <f t="shared" si="488"/>
        <v>0</v>
      </c>
      <c r="DI428" s="27">
        <f t="shared" si="489"/>
        <v>0</v>
      </c>
      <c r="DJ428" s="28">
        <f>IF((DJ427+DD428+DE428)&gt;=$B$2*'SFV+BESS'!$I$9, $B$2*'SFV+BESS'!$I$9, (DJ427+DD428+DE428))</f>
        <v>173.61249999999998</v>
      </c>
      <c r="DK428" s="110">
        <f t="shared" si="490"/>
        <v>79.260499325489363</v>
      </c>
      <c r="DP428" s="251"/>
      <c r="DQ428" s="41">
        <v>17.4583333333333</v>
      </c>
      <c r="DR428" s="33">
        <f t="shared" si="539"/>
        <v>83.030986709775661</v>
      </c>
      <c r="DS428" s="33">
        <f>Gen_Cons_Horario!B5542</f>
        <v>0</v>
      </c>
      <c r="DT428" s="35">
        <f t="shared" si="504"/>
        <v>83.030986709775661</v>
      </c>
      <c r="DU428" s="116">
        <f>IF(AND(DT428&gt;0,DT428*$B$4+EA427&lt;=$B$2*'SFV+BESS'!$I$9,DT428&lt;'SFV+BESS'!$I$7), DT428*$B$4, IF(AND(DT428&gt;0,DT428*$B$4+EA427&gt;$B$2*'SFV+BESS'!$I$9,DT428*$B$4&lt;'SFV+BESS'!$I$7),$B$2*'SFV+BESS'!$I$9-EA427,IF(AND(DT428&gt;0,DT428*$B$4+EA427&gt;$B$2*'SFV+BESS'!$I$9,DT428*$B$4&gt;'SFV+BESS'!$I$7,EA427&lt;$B$2*'SFV+BESS'!$I$9),$B$2*'SFV+BESS'!$I$9-EA427,IF(AND(DT428&gt;0,DT428*$B$4+EA427&lt;=$B$2*'SFV+BESS'!$I$9,DT428&gt;'SFV+BESS'!$I$7),'SFV+BESS'!$I$7,0))))</f>
        <v>0</v>
      </c>
      <c r="DV428" s="27">
        <f>IF(AND(DT428&lt;0,EA427+DT428/$B$5&gt;$H$2,-DT428/'Carga-Descarga Año'!$B$5&lt;'SFV+BESS'!$I$7),DT428/$B$5,IF(AND(DT428&lt;0,EA427+DT428/$B$5&gt;$H$2,-DT428/'Carga-Descarga Año'!$B$5&gt;'SFV+BESS'!$I$7),-'SFV+BESS'!$I$7,IF(AND(DT428&lt;0,EA427+DT428/$B$5&lt;$H$2),-MIN('SFV+BESS'!$I$7,EA427-$H$2),0)))</f>
        <v>0</v>
      </c>
      <c r="DW428" s="33"/>
      <c r="DX428" s="33">
        <f t="shared" si="523"/>
        <v>0</v>
      </c>
      <c r="DY428" s="27">
        <f t="shared" si="491"/>
        <v>0</v>
      </c>
      <c r="DZ428" s="27">
        <f t="shared" si="524"/>
        <v>0</v>
      </c>
      <c r="EA428" s="28">
        <f>IF((EA427+DU428+DV428)&gt;=$B$2*'SFV+BESS'!$I$9, $B$2*'SFV+BESS'!$I$9, (EA427+DU428+DV428))</f>
        <v>173.61249999999998</v>
      </c>
      <c r="EB428" s="110">
        <f t="shared" si="492"/>
        <v>83.030986709775661</v>
      </c>
      <c r="EG428" s="251"/>
      <c r="EH428" s="41">
        <v>17.4583333333333</v>
      </c>
      <c r="EI428" s="33">
        <f t="shared" si="540"/>
        <v>98.155127964009495</v>
      </c>
      <c r="EJ428" s="33">
        <f>Gen_Cons_Horario!B6286</f>
        <v>0</v>
      </c>
      <c r="EK428" s="35">
        <f t="shared" si="505"/>
        <v>98.155127964009495</v>
      </c>
      <c r="EL428" s="116">
        <f>IF(AND(EK428&gt;0,EK428*$B$4+ER427&lt;=$B$2*'SFV+BESS'!$I$9,EK428&lt;'SFV+BESS'!$I$7), EK428*$B$4, IF(AND(EK428&gt;0,EK428*$B$4+ER427&gt;$B$2*'SFV+BESS'!$I$9,EK428*$B$4&lt;'SFV+BESS'!$I$7),$B$2*'SFV+BESS'!$I$9-ER427,IF(AND(EK428&gt;0,EK428*$B$4+ER427&gt;$B$2*'SFV+BESS'!$I$9,EK428*$B$4&gt;'SFV+BESS'!$I$7,ER427&lt;$B$2*'SFV+BESS'!$I$9),$B$2*'SFV+BESS'!$I$9-ER427,IF(AND(EK428&gt;0,EK428*$B$4+ER427&lt;=$B$2*'SFV+BESS'!$I$9,EK428&gt;'SFV+BESS'!$I$7),'SFV+BESS'!$I$7,0))))</f>
        <v>0</v>
      </c>
      <c r="EM428" s="27">
        <f>IF(AND(EK428&lt;0,ER427+EK428/$B$5&gt;$H$2,-EK428/'Carga-Descarga Año'!$B$5&lt;'SFV+BESS'!$I$7),EK428/$B$5,IF(AND(EK428&lt;0,ER427+EK428/$B$5&gt;$H$2,-EK428/'Carga-Descarga Año'!$B$5&gt;'SFV+BESS'!$I$7),-'SFV+BESS'!$I$7,IF(AND(EK428&lt;0,ER427+EK428/$B$5&lt;$H$2),-MIN('SFV+BESS'!$I$7,ER427-$H$2),0)))</f>
        <v>0</v>
      </c>
      <c r="EN428" s="33"/>
      <c r="EO428" s="33">
        <f t="shared" si="525"/>
        <v>0</v>
      </c>
      <c r="EP428" s="27">
        <f t="shared" si="493"/>
        <v>0</v>
      </c>
      <c r="EQ428" s="27">
        <f t="shared" si="526"/>
        <v>0</v>
      </c>
      <c r="ER428" s="28">
        <f>IF((ER427+EL428+EM428)&gt;=$B$2*'SFV+BESS'!$I$9, $B$2*'SFV+BESS'!$I$9, (ER427+EL428+EM428))</f>
        <v>173.61249999999998</v>
      </c>
      <c r="ES428" s="110">
        <f t="shared" si="494"/>
        <v>98.155127964009495</v>
      </c>
      <c r="EX428" s="251"/>
      <c r="EY428" s="41">
        <v>17.4583333333333</v>
      </c>
      <c r="EZ428" s="33">
        <f t="shared" si="541"/>
        <v>105.54601066041208</v>
      </c>
      <c r="FA428" s="33">
        <f>Gen_Cons_Horario!B7006</f>
        <v>22.371000000000002</v>
      </c>
      <c r="FB428" s="35">
        <f t="shared" si="506"/>
        <v>83.175010660412084</v>
      </c>
      <c r="FC428" s="116">
        <f>IF(AND(FB428&gt;0,FB428*$B$4+FI427&lt;=$B$2*'SFV+BESS'!$I$9,FB428&lt;'SFV+BESS'!$I$7), FB428*$B$4, IF(AND(FB428&gt;0,FB428*$B$4+FI427&gt;$B$2*'SFV+BESS'!$I$9,FB428*$B$4&lt;'SFV+BESS'!$I$7),$B$2*'SFV+BESS'!$I$9-FI427,IF(AND(FB428&gt;0,FB428*$B$4+FI427&gt;$B$2*'SFV+BESS'!$I$9,FB428*$B$4&gt;'SFV+BESS'!$I$7,FI427&lt;$B$2*'SFV+BESS'!$I$9),$B$2*'SFV+BESS'!$I$9-FI427,IF(AND(FB428&gt;0,FB428*$B$4+FI427&lt;=$B$2*'SFV+BESS'!$I$9,FB428&gt;'SFV+BESS'!$I$7),'SFV+BESS'!$I$7,0))))</f>
        <v>0</v>
      </c>
      <c r="FD428" s="27">
        <f>IF(AND(FB428&lt;0,FI427+FB428/$B$5&gt;$H$2,-FB428/'Carga-Descarga Año'!$B$5&lt;'SFV+BESS'!$I$7),FB428/$B$5,IF(AND(FB428&lt;0,FI427+FB428/$B$5&gt;$H$2,-FB428/'Carga-Descarga Año'!$B$5&gt;'SFV+BESS'!$I$7),-'SFV+BESS'!$I$7,IF(AND(FB428&lt;0,FI427+FB428/$B$5&lt;$H$2),-MIN('SFV+BESS'!$I$7,FI427-$H$2),0)))</f>
        <v>0</v>
      </c>
      <c r="FE428" s="33"/>
      <c r="FF428" s="33">
        <f t="shared" si="527"/>
        <v>22.371000000000002</v>
      </c>
      <c r="FG428" s="27">
        <f t="shared" si="495"/>
        <v>0</v>
      </c>
      <c r="FH428" s="27">
        <f t="shared" si="528"/>
        <v>0</v>
      </c>
      <c r="FI428" s="28">
        <f>IF((FI427+FC428+FD428)&gt;=$B$2*'SFV+BESS'!$I$9, $B$2*'SFV+BESS'!$I$9, (FI427+FC428+FD428))</f>
        <v>173.61249999999998</v>
      </c>
      <c r="FJ428" s="110">
        <f t="shared" si="496"/>
        <v>83.175010660412084</v>
      </c>
      <c r="FO428" s="251"/>
      <c r="FP428" s="41">
        <v>17.4583333333333</v>
      </c>
      <c r="FQ428" s="33">
        <f t="shared" si="542"/>
        <v>111.79188536815481</v>
      </c>
      <c r="FR428" s="33">
        <f>Gen_Cons_Horario!B7750</f>
        <v>59.656000000000006</v>
      </c>
      <c r="FS428" s="35">
        <f t="shared" si="507"/>
        <v>52.135885368154803</v>
      </c>
      <c r="FT428" s="116">
        <f>IF(AND(FS428&gt;0,FS428*$B$4+FZ427&lt;=$B$2*'SFV+BESS'!$I$9,FS428&lt;'SFV+BESS'!$I$7), FS428*$B$4, IF(AND(FS428&gt;0,FS428*$B$4+FZ427&gt;$B$2*'SFV+BESS'!$I$9,FS428*$B$4&lt;'SFV+BESS'!$I$7),$B$2*'SFV+BESS'!$I$9-FZ427,IF(AND(FS428&gt;0,FS428*$B$4+FZ427&gt;$B$2*'SFV+BESS'!$I$9,FS428*$B$4&gt;'SFV+BESS'!$I$7,FZ427&lt;$B$2*'SFV+BESS'!$I$9),$B$2*'SFV+BESS'!$I$9-FZ427,IF(AND(FS428&gt;0,FS428*$B$4+FZ427&lt;=$B$2*'SFV+BESS'!$I$9,FS428&gt;'SFV+BESS'!$I$7),'SFV+BESS'!$I$7,0))))</f>
        <v>0</v>
      </c>
      <c r="FU428" s="27">
        <f>IF(AND(FS428&lt;0,FZ427+FS428/$B$5&gt;$H$2,-FS428/'Carga-Descarga Año'!$B$5&lt;'SFV+BESS'!$I$7),FS428/$B$5,IF(AND(FS428&lt;0,FZ427+FS428/$B$5&gt;$H$2,-FS428/'Carga-Descarga Año'!$B$5&gt;'SFV+BESS'!$I$7),-'SFV+BESS'!$I$7,IF(AND(FS428&lt;0,FZ427+FS428/$B$5&lt;$H$2),-MIN('SFV+BESS'!$I$7,FZ427-$H$2),0)))</f>
        <v>0</v>
      </c>
      <c r="FV428" s="33"/>
      <c r="FW428" s="33">
        <f t="shared" si="529"/>
        <v>59.656000000000006</v>
      </c>
      <c r="FX428" s="27">
        <f t="shared" si="497"/>
        <v>0</v>
      </c>
      <c r="FY428" s="27">
        <f t="shared" si="530"/>
        <v>0</v>
      </c>
      <c r="FZ428" s="28">
        <f>IF((FZ427+FT428+FU428)&gt;=$B$2*'SFV+BESS'!$I$9, $B$2*'SFV+BESS'!$I$9, (FZ427+FT428+FU428))</f>
        <v>173.61249999999998</v>
      </c>
      <c r="GA428" s="110">
        <f t="shared" si="498"/>
        <v>52.135885368154803</v>
      </c>
      <c r="GF428" s="251"/>
      <c r="GG428" s="41">
        <v>17.4583333333333</v>
      </c>
      <c r="GH428" s="33">
        <f t="shared" si="543"/>
        <v>113.11824732914998</v>
      </c>
      <c r="GI428" s="33">
        <f>Gen_Cons_Horario!B8470</f>
        <v>65.927500000000009</v>
      </c>
      <c r="GJ428" s="35">
        <f t="shared" si="513"/>
        <v>47.190747329149971</v>
      </c>
      <c r="GK428" s="116">
        <f>IF(AND(GJ428&gt;0,GJ428*$B$4+GQ427&lt;=$B$2*'SFV+BESS'!$I$9,GJ428&lt;'SFV+BESS'!$I$7), GJ428*$B$4, IF(AND(GJ428&gt;0,GJ428*$B$4+GQ427&gt;$B$2*'SFV+BESS'!$I$9,GJ428*$B$4&lt;'SFV+BESS'!$I$7),$B$2*'SFV+BESS'!$I$9-GQ427,IF(AND(GJ428&gt;0,GJ428*$B$4+GQ427&gt;$B$2*'SFV+BESS'!$I$9,GJ428*$B$4&gt;'SFV+BESS'!$I$7,GQ427&lt;$B$2*'SFV+BESS'!$I$9),$B$2*'SFV+BESS'!$I$9-GQ427,IF(AND(GJ428&gt;0,GJ428*$B$4+GQ427&lt;=$B$2*'SFV+BESS'!$I$9,GJ428&gt;'SFV+BESS'!$I$7),'SFV+BESS'!$I$7,0))))</f>
        <v>0</v>
      </c>
      <c r="GL428" s="27">
        <f>IF(AND(GJ428&lt;0,GQ427+GJ428/$B$5&gt;$H$2,-GJ428/'Carga-Descarga Año'!$B$5&lt;'SFV+BESS'!$I$7),GJ428/$B$5,IF(AND(GJ428&lt;0,GQ427+GJ428/$B$5&gt;$H$2,-GJ428/'Carga-Descarga Año'!$B$5&gt;'SFV+BESS'!$I$7),-'SFV+BESS'!$I$7,IF(AND(GJ428&lt;0,GQ427+GJ428/$B$5&lt;$H$2),-MIN('SFV+BESS'!$I$7,GQ427-$H$2),0)))</f>
        <v>0</v>
      </c>
      <c r="GM428" s="33"/>
      <c r="GN428" s="33">
        <f t="shared" si="531"/>
        <v>65.927500000000009</v>
      </c>
      <c r="GO428" s="27">
        <f t="shared" si="499"/>
        <v>0</v>
      </c>
      <c r="GP428" s="27">
        <f t="shared" si="532"/>
        <v>0</v>
      </c>
      <c r="GQ428" s="28">
        <f>IF((GQ427+GK428+GL428)&gt;=$B$2*'SFV+BESS'!$I$9, $B$2*'SFV+BESS'!$I$9, (GQ427+GK428+GL428))</f>
        <v>173.61249999999998</v>
      </c>
      <c r="GR428" s="110">
        <f t="shared" si="500"/>
        <v>47.190747329149971</v>
      </c>
    </row>
    <row r="429" spans="1:200">
      <c r="A429" s="249"/>
      <c r="B429" s="41">
        <v>17.5</v>
      </c>
      <c r="C429" s="38">
        <f t="shared" si="514"/>
        <v>123.83891499519927</v>
      </c>
      <c r="D429" s="2">
        <f>Gen_Cons_Horario!B455</f>
        <v>82.027000000000001</v>
      </c>
      <c r="E429" s="140">
        <f t="shared" si="472"/>
        <v>41.811914995199274</v>
      </c>
      <c r="F429" s="116">
        <f>IF(AND(E429&gt;0,E429*$B$4+L428&lt;=$B$2*'SFV+BESS'!$I$9,E429&lt;'SFV+BESS'!$I$7), E429*$B$4, IF(AND(E429&gt;0,E429*$B$4+L428&gt;$B$2*'SFV+BESS'!$I$9,E429*$B$4&lt;'SFV+BESS'!$I$7),$B$2*'SFV+BESS'!$I$9-L428,IF(AND(E429&gt;0,E429*$B$4+L428&gt;$B$2*'SFV+BESS'!$I$9,E429*$B$4&gt;'SFV+BESS'!$I$7,L428&lt;$B$2*'SFV+BESS'!$I$9),$B$2*'SFV+BESS'!$I$9-L428,IF(AND(E429&gt;0,E429*$B$4+L428&lt;=$B$2*'SFV+BESS'!$I$9,E429&gt;'SFV+BESS'!$I$7),'SFV+BESS'!$I$7,0))))</f>
        <v>20.964705626843568</v>
      </c>
      <c r="G429" s="27">
        <f>IF(AND(E429&lt;0,L428+E429/$B$5&gt;$H$2,-E429/'Carga-Descarga Año'!$B$5&lt;'SFV+BESS'!$I$7),E429/$B$5,IF(AND(E429&lt;0,L428+E429/$B$5&gt;$H$2,-E429/'Carga-Descarga Año'!$B$5&gt;'SFV+BESS'!$I$7),-'SFV+BESS'!$I$7,IF(AND(E429&lt;0,L428+E429/$B$5&lt;$H$2),-MIN('SFV+BESS'!$I$7,L428-$H$2),0)))</f>
        <v>0</v>
      </c>
      <c r="I429" s="38">
        <f t="shared" si="473"/>
        <v>82.027000000000001</v>
      </c>
      <c r="J429" s="27">
        <f t="shared" si="475"/>
        <v>0</v>
      </c>
      <c r="K429" s="27">
        <f t="shared" si="474"/>
        <v>0</v>
      </c>
      <c r="L429" s="28">
        <f>IF((L428+F429+G429)&gt;=$B$2*'SFV+BESS'!$I$9, $B$2*'SFV+BESS'!$I$9, (L428+F429+G429))</f>
        <v>173.61249999999998</v>
      </c>
      <c r="M429" s="110">
        <f t="shared" si="476"/>
        <v>19.743803809048149</v>
      </c>
      <c r="R429" s="251"/>
      <c r="S429" s="41">
        <v>17.5</v>
      </c>
      <c r="T429" s="2">
        <f t="shared" si="533"/>
        <v>127.13809025999851</v>
      </c>
      <c r="U429" s="2">
        <f>Gen_Cons_Horario!B1199</f>
        <v>22.371000000000002</v>
      </c>
      <c r="V429" s="35">
        <f t="shared" si="508"/>
        <v>104.7670902599985</v>
      </c>
      <c r="W429" s="116">
        <f>IF(AND(V429&gt;0,V429*$B$4+AC428&lt;=$B$2*'SFV+BESS'!$I$9,V429&lt;'SFV+BESS'!$I$7), V429*$B$4, IF(AND(V429&gt;0,V429*$B$4+AC428&gt;$B$2*'SFV+BESS'!$I$9,V429*$B$4&lt;'SFV+BESS'!$I$7),$B$2*'SFV+BESS'!$I$9-AC428,IF(AND(V429&gt;0,V429*$B$4+AC428&gt;$B$2*'SFV+BESS'!$I$9,V429*$B$4&gt;'SFV+BESS'!$I$7,AC428&lt;$B$2*'SFV+BESS'!$I$9),$B$2*'SFV+BESS'!$I$9-AC428,IF(AND(V429&gt;0,V429*$B$4+AC428&lt;=$B$2*'SFV+BESS'!$I$9,V429&gt;'SFV+BESS'!$I$7),'SFV+BESS'!$I$7,0))))</f>
        <v>0</v>
      </c>
      <c r="X429" s="27">
        <f>IF(AND(V429&lt;0,AC428+V429/$B$5&gt;$H$2,-V429/'Carga-Descarga Año'!$B$5&lt;'SFV+BESS'!$I$7),V429/$B$5,IF(AND(V429&lt;0,AC428+V429/$B$5&gt;$H$2,-V429/'Carga-Descarga Año'!$B$5&gt;'SFV+BESS'!$I$7),-'SFV+BESS'!$I$7,IF(AND(V429&lt;0,AC428+V429/$B$5&lt;$H$2),-MIN('SFV+BESS'!$I$7,AC428-$H$2),0)))</f>
        <v>0</v>
      </c>
      <c r="Z429" s="33">
        <f t="shared" si="502"/>
        <v>22.371000000000002</v>
      </c>
      <c r="AA429" s="27">
        <f t="shared" si="477"/>
        <v>0</v>
      </c>
      <c r="AB429" s="27">
        <f t="shared" si="501"/>
        <v>0</v>
      </c>
      <c r="AC429" s="28">
        <f>IF((AC428+W429+X429)&gt;=$B$2*'SFV+BESS'!$I$9, $B$2*'SFV+BESS'!$I$9, (AC428+W429+X429))</f>
        <v>173.61249999999998</v>
      </c>
      <c r="AD429" s="110">
        <f t="shared" si="478"/>
        <v>104.7670902599985</v>
      </c>
      <c r="AI429" s="251"/>
      <c r="AJ429" s="41">
        <v>17.5</v>
      </c>
      <c r="AK429" s="52">
        <f t="shared" si="534"/>
        <v>127.24751556075989</v>
      </c>
      <c r="AL429" s="33">
        <f>Gen_Cons_Horario!B1871</f>
        <v>74.570000000000007</v>
      </c>
      <c r="AM429" s="35">
        <f t="shared" si="509"/>
        <v>52.677515560759886</v>
      </c>
      <c r="AN429" s="116">
        <f>IF(AND(AM429&gt;0,AM429*$B$4+AT428&lt;=$B$2*'SFV+BESS'!$I$9,AM429&lt;'SFV+BESS'!$I$7), AM429*$B$4, IF(AND(AM429&gt;0,AM429*$B$4+AT428&gt;$B$2*'SFV+BESS'!$I$9,AM429*$B$4&lt;'SFV+BESS'!$I$7),$B$2*'SFV+BESS'!$I$9-AT428,IF(AND(AM429&gt;0,AM429*$B$4+AT428&gt;$B$2*'SFV+BESS'!$I$9,AM429*$B$4&gt;'SFV+BESS'!$I$7,AT428&lt;$B$2*'SFV+BESS'!$I$9),$B$2*'SFV+BESS'!$I$9-AT428,IF(AND(AM429&gt;0,AM429*$B$4+AT428&lt;=$B$2*'SFV+BESS'!$I$9,AM429&gt;'SFV+BESS'!$I$7),'SFV+BESS'!$I$7,0))))</f>
        <v>0</v>
      </c>
      <c r="AO429" s="27">
        <f>IF(AND(AM429&lt;0,AT428+AM429/$B$5&gt;$H$2,-AM429/'Carga-Descarga Año'!$B$5&lt;'SFV+BESS'!$I$7),AM429/$B$5,IF(AND(AM429&lt;0,AT428+AM429/$B$5&gt;$H$2,-AM429/'Carga-Descarga Año'!$B$5&gt;'SFV+BESS'!$I$7),-'SFV+BESS'!$I$7,IF(AND(AM429&lt;0,AT428+AM429/$B$5&lt;$H$2),-MIN('SFV+BESS'!$I$7,AT428-$H$2),0)))</f>
        <v>0</v>
      </c>
      <c r="AP429" s="33"/>
      <c r="AQ429" s="33">
        <f t="shared" si="515"/>
        <v>74.570000000000007</v>
      </c>
      <c r="AR429" s="27">
        <f t="shared" si="479"/>
        <v>0</v>
      </c>
      <c r="AS429" s="27">
        <f t="shared" si="516"/>
        <v>0</v>
      </c>
      <c r="AT429" s="28">
        <f>IF((AT428+AN429+AO429)&gt;=$B$2*'SFV+BESS'!$I$9, $B$2*'SFV+BESS'!$I$9, (AT428+AN429+AO429))</f>
        <v>173.61249999999998</v>
      </c>
      <c r="AU429" s="110">
        <f t="shared" si="480"/>
        <v>52.677515560759886</v>
      </c>
      <c r="AZ429" s="251"/>
      <c r="BA429" s="41">
        <v>17.5</v>
      </c>
      <c r="BB429" s="33">
        <f t="shared" si="535"/>
        <v>110.01903443945878</v>
      </c>
      <c r="BC429" s="33">
        <f>Gen_Cons_Horario!B2615</f>
        <v>0</v>
      </c>
      <c r="BD429" s="35">
        <f t="shared" si="510"/>
        <v>110.01903443945878</v>
      </c>
      <c r="BE429" s="116">
        <f>IF(AND(BD429&gt;0,BD429*$B$4+BK428&lt;=$B$2*'SFV+BESS'!$I$9,BD429&lt;'SFV+BESS'!$I$7), BD429*$B$4, IF(AND(BD429&gt;0,BD429*$B$4+BK428&gt;$B$2*'SFV+BESS'!$I$9,BD429*$B$4&lt;'SFV+BESS'!$I$7),$B$2*'SFV+BESS'!$I$9-BK428,IF(AND(BD429&gt;0,BD429*$B$4+BK428&gt;$B$2*'SFV+BESS'!$I$9,BD429*$B$4&gt;'SFV+BESS'!$I$7,BK428&lt;$B$2*'SFV+BESS'!$I$9),$B$2*'SFV+BESS'!$I$9-BK428,IF(AND(BD429&gt;0,BD429*$B$4+BK428&lt;=$B$2*'SFV+BESS'!$I$9,BD429&gt;'SFV+BESS'!$I$7),'SFV+BESS'!$I$7,0))))</f>
        <v>0</v>
      </c>
      <c r="BF429" s="27">
        <f>IF(AND(BD429&lt;0,BK428+BD429/$B$5&gt;$H$2,-BD429/'Carga-Descarga Año'!$B$5&lt;'SFV+BESS'!$I$7),BD429/$B$5,IF(AND(BD429&lt;0,BK428+BD429/$B$5&gt;$H$2,-BD429/'Carga-Descarga Año'!$B$5&gt;'SFV+BESS'!$I$7),-'SFV+BESS'!$I$7,IF(AND(BD429&lt;0,BK428+BD429/$B$5&lt;$H$2),-MIN('SFV+BESS'!$I$7,BK428-$H$2),0)))</f>
        <v>0</v>
      </c>
      <c r="BG429" s="33"/>
      <c r="BH429" s="33">
        <f t="shared" si="517"/>
        <v>0</v>
      </c>
      <c r="BI429" s="27">
        <f t="shared" si="481"/>
        <v>0</v>
      </c>
      <c r="BJ429" s="27">
        <f t="shared" si="518"/>
        <v>0</v>
      </c>
      <c r="BK429" s="28">
        <f>IF((BK428+BE429+BF429)&gt;=$B$2*'SFV+BESS'!$I$9, $B$2*'SFV+BESS'!$I$9, (BK428+BE429+BF429))</f>
        <v>173.61249999999998</v>
      </c>
      <c r="BL429" s="110">
        <f t="shared" si="482"/>
        <v>110.01903443945878</v>
      </c>
      <c r="BQ429" s="251"/>
      <c r="BR429" s="41">
        <v>17.5</v>
      </c>
      <c r="BS429" s="33">
        <f t="shared" si="536"/>
        <v>93.046254025352383</v>
      </c>
      <c r="BT429" s="33">
        <f>Gen_Cons_Horario!B3335</f>
        <v>0</v>
      </c>
      <c r="BU429" s="35">
        <f t="shared" si="511"/>
        <v>93.046254025352383</v>
      </c>
      <c r="BV429" s="116">
        <f>IF(AND(BU429&gt;0,BU429*$B$4+CB428&lt;=$B$2*'SFV+BESS'!$I$9,BU429&lt;'SFV+BESS'!$I$7), BU429*$B$4, IF(AND(BU429&gt;0,BU429*$B$4+CB428&gt;$B$2*'SFV+BESS'!$I$9,BU429*$B$4&lt;'SFV+BESS'!$I$7),$B$2*'SFV+BESS'!$I$9-CB428,IF(AND(BU429&gt;0,BU429*$B$4+CB428&gt;$B$2*'SFV+BESS'!$I$9,BU429*$B$4&gt;'SFV+BESS'!$I$7,CB428&lt;$B$2*'SFV+BESS'!$I$9),$B$2*'SFV+BESS'!$I$9-CB428,IF(AND(BU429&gt;0,BU429*$B$4+CB428&lt;=$B$2*'SFV+BESS'!$I$9,BU429&gt;'SFV+BESS'!$I$7),'SFV+BESS'!$I$7,0))))</f>
        <v>0</v>
      </c>
      <c r="BW429" s="27">
        <f>IF(AND(BU429&lt;0,CB428+BU429/$B$5&gt;$H$2,-BU429/'Carga-Descarga Año'!$B$5&lt;'SFV+BESS'!$I$7),BU429/$B$5,IF(AND(BU429&lt;0,CB428+BU429/$B$5&gt;$H$2,-BU429/'Carga-Descarga Año'!$B$5&gt;'SFV+BESS'!$I$7),-'SFV+BESS'!$I$7,IF(AND(BU429&lt;0,CB428+BU429/$B$5&lt;$H$2),-MIN('SFV+BESS'!$I$7,CB428-$H$2),0)))</f>
        <v>0</v>
      </c>
      <c r="BX429" s="33"/>
      <c r="BY429" s="33">
        <f t="shared" si="519"/>
        <v>0</v>
      </c>
      <c r="BZ429" s="27">
        <f t="shared" si="483"/>
        <v>0</v>
      </c>
      <c r="CA429" s="27">
        <f t="shared" si="484"/>
        <v>0</v>
      </c>
      <c r="CB429" s="28">
        <f>IF((CB428+BV429+BW429)&gt;=$B$2*'SFV+BESS'!$I$9, $B$2*'SFV+BESS'!$I$9, (CB428+BV429+BW429))</f>
        <v>173.61249999999998</v>
      </c>
      <c r="CC429" s="110">
        <f t="shared" si="485"/>
        <v>93.046254025352383</v>
      </c>
      <c r="CH429" s="251"/>
      <c r="CI429" s="41">
        <v>17.5</v>
      </c>
      <c r="CJ429" s="33">
        <f t="shared" si="537"/>
        <v>80.738079690760259</v>
      </c>
      <c r="CK429" s="33">
        <f>Gen_Cons_Horario!B4079</f>
        <v>0</v>
      </c>
      <c r="CL429" s="35">
        <f t="shared" si="512"/>
        <v>80.738079690760259</v>
      </c>
      <c r="CM429" s="116">
        <f>IF(AND(CL429&gt;0,CL429*$B$4+CS428&lt;=$B$2*'SFV+BESS'!$I$9,CL429&lt;'SFV+BESS'!$I$7), CL429*$B$4, IF(AND(CL429&gt;0,CL429*$B$4+CS428&gt;$B$2*'SFV+BESS'!$I$9,CL429*$B$4&lt;'SFV+BESS'!$I$7),$B$2*'SFV+BESS'!$I$9-CS428,IF(AND(CL429&gt;0,CL429*$B$4+CS428&gt;$B$2*'SFV+BESS'!$I$9,CL429*$B$4&gt;'SFV+BESS'!$I$7,CS428&lt;$B$2*'SFV+BESS'!$I$9),$B$2*'SFV+BESS'!$I$9-CS428,IF(AND(CL429&gt;0,CL429*$B$4+CS428&lt;=$B$2*'SFV+BESS'!$I$9,CL429&gt;'SFV+BESS'!$I$7),'SFV+BESS'!$I$7,0))))</f>
        <v>0</v>
      </c>
      <c r="CN429" s="27">
        <f>IF(AND(CL429&lt;0,CS428+CL429/$B$5&gt;$H$2,-CL429/'Carga-Descarga Año'!$B$5&lt;'SFV+BESS'!$I$7),CL429/$B$5,IF(AND(CL429&lt;0,CS428+CL429/$B$5&gt;$H$2,-CL429/'Carga-Descarga Año'!$B$5&gt;'SFV+BESS'!$I$7),-'SFV+BESS'!$I$7,IF(AND(CL429&lt;0,CS428+CL429/$B$5&lt;$H$2),-MIN('SFV+BESS'!$I$7,CS428-$H$2),0)))</f>
        <v>0</v>
      </c>
      <c r="CO429" s="33"/>
      <c r="CP429" s="33">
        <f t="shared" si="520"/>
        <v>0</v>
      </c>
      <c r="CQ429" s="27">
        <f t="shared" si="486"/>
        <v>0</v>
      </c>
      <c r="CR429" s="27">
        <f t="shared" si="521"/>
        <v>0</v>
      </c>
      <c r="CS429" s="28">
        <f>IF((CS428+CM429+CN429)&gt;=$B$2*'SFV+BESS'!$I$9, $B$2*'SFV+BESS'!$I$9, (CS428+CM429+CN429))</f>
        <v>173.61249999999998</v>
      </c>
      <c r="CT429" s="110">
        <f t="shared" si="487"/>
        <v>80.738079690760259</v>
      </c>
      <c r="CY429" s="251"/>
      <c r="CZ429" s="41">
        <v>17.5</v>
      </c>
      <c r="DA429" s="33">
        <f t="shared" si="538"/>
        <v>89.383443532820891</v>
      </c>
      <c r="DB429" s="33">
        <f>Gen_Cons_Horario!B4799</f>
        <v>0</v>
      </c>
      <c r="DC429" s="35">
        <f t="shared" si="503"/>
        <v>89.383443532820891</v>
      </c>
      <c r="DD429" s="116">
        <f>IF(AND(DC429&gt;0,DC429*$B$4+DJ428&lt;=$B$2*'SFV+BESS'!$I$9,DC429&lt;'SFV+BESS'!$I$7), DC429*$B$4, IF(AND(DC429&gt;0,DC429*$B$4+DJ428&gt;$B$2*'SFV+BESS'!$I$9,DC429*$B$4&lt;'SFV+BESS'!$I$7),$B$2*'SFV+BESS'!$I$9-DJ428,IF(AND(DC429&gt;0,DC429*$B$4+DJ428&gt;$B$2*'SFV+BESS'!$I$9,DC429*$B$4&gt;'SFV+BESS'!$I$7,DJ428&lt;$B$2*'SFV+BESS'!$I$9),$B$2*'SFV+BESS'!$I$9-DJ428,IF(AND(DC429&gt;0,DC429*$B$4+DJ428&lt;=$B$2*'SFV+BESS'!$I$9,DC429&gt;'SFV+BESS'!$I$7),'SFV+BESS'!$I$7,0))))</f>
        <v>0</v>
      </c>
      <c r="DE429" s="27">
        <f>IF(AND(DC429&lt;0,DJ428+DC429/$B$5&gt;$H$2,-DC429/'Carga-Descarga Año'!$B$5&lt;'SFV+BESS'!$I$7),DC429/$B$5,IF(AND(DC429&lt;0,DJ428+DC429/$B$5&gt;$H$2,-DC429/'Carga-Descarga Año'!$B$5&gt;'SFV+BESS'!$I$7),-'SFV+BESS'!$I$7,IF(AND(DC429&lt;0,DJ428+DC429/$B$5&lt;$H$2),-MIN('SFV+BESS'!$I$7,DJ428-$H$2),0)))</f>
        <v>0</v>
      </c>
      <c r="DF429" s="33"/>
      <c r="DG429" s="33">
        <f t="shared" si="522"/>
        <v>0</v>
      </c>
      <c r="DH429" s="27">
        <f t="shared" si="488"/>
        <v>0</v>
      </c>
      <c r="DI429" s="27">
        <f t="shared" si="489"/>
        <v>0</v>
      </c>
      <c r="DJ429" s="28">
        <f>IF((DJ428+DD429+DE429)&gt;=$B$2*'SFV+BESS'!$I$9, $B$2*'SFV+BESS'!$I$9, (DJ428+DD429+DE429))</f>
        <v>173.61249999999998</v>
      </c>
      <c r="DK429" s="110">
        <f t="shared" si="490"/>
        <v>89.383443532820891</v>
      </c>
      <c r="DP429" s="251"/>
      <c r="DQ429" s="41">
        <v>17.5</v>
      </c>
      <c r="DR429" s="33">
        <f t="shared" si="539"/>
        <v>91.815121323908102</v>
      </c>
      <c r="DS429" s="33">
        <f>Gen_Cons_Horario!B5543</f>
        <v>0</v>
      </c>
      <c r="DT429" s="35">
        <f t="shared" si="504"/>
        <v>91.815121323908102</v>
      </c>
      <c r="DU429" s="116">
        <f>IF(AND(DT429&gt;0,DT429*$B$4+EA428&lt;=$B$2*'SFV+BESS'!$I$9,DT429&lt;'SFV+BESS'!$I$7), DT429*$B$4, IF(AND(DT429&gt;0,DT429*$B$4+EA428&gt;$B$2*'SFV+BESS'!$I$9,DT429*$B$4&lt;'SFV+BESS'!$I$7),$B$2*'SFV+BESS'!$I$9-EA428,IF(AND(DT429&gt;0,DT429*$B$4+EA428&gt;$B$2*'SFV+BESS'!$I$9,DT429*$B$4&gt;'SFV+BESS'!$I$7,EA428&lt;$B$2*'SFV+BESS'!$I$9),$B$2*'SFV+BESS'!$I$9-EA428,IF(AND(DT429&gt;0,DT429*$B$4+EA428&lt;=$B$2*'SFV+BESS'!$I$9,DT429&gt;'SFV+BESS'!$I$7),'SFV+BESS'!$I$7,0))))</f>
        <v>0</v>
      </c>
      <c r="DV429" s="27">
        <f>IF(AND(DT429&lt;0,EA428+DT429/$B$5&gt;$H$2,-DT429/'Carga-Descarga Año'!$B$5&lt;'SFV+BESS'!$I$7),DT429/$B$5,IF(AND(DT429&lt;0,EA428+DT429/$B$5&gt;$H$2,-DT429/'Carga-Descarga Año'!$B$5&gt;'SFV+BESS'!$I$7),-'SFV+BESS'!$I$7,IF(AND(DT429&lt;0,EA428+DT429/$B$5&lt;$H$2),-MIN('SFV+BESS'!$I$7,EA428-$H$2),0)))</f>
        <v>0</v>
      </c>
      <c r="DW429" s="33"/>
      <c r="DX429" s="33">
        <f t="shared" si="523"/>
        <v>0</v>
      </c>
      <c r="DY429" s="27">
        <f t="shared" si="491"/>
        <v>0</v>
      </c>
      <c r="DZ429" s="27">
        <f t="shared" si="524"/>
        <v>0</v>
      </c>
      <c r="EA429" s="28">
        <f>IF((EA428+DU429+DV429)&gt;=$B$2*'SFV+BESS'!$I$9, $B$2*'SFV+BESS'!$I$9, (EA428+DU429+DV429))</f>
        <v>173.61249999999998</v>
      </c>
      <c r="EB429" s="110">
        <f t="shared" si="492"/>
        <v>91.815121323908102</v>
      </c>
      <c r="EG429" s="251"/>
      <c r="EH429" s="41">
        <v>17.5</v>
      </c>
      <c r="EI429" s="33">
        <f t="shared" si="540"/>
        <v>105.612499082425</v>
      </c>
      <c r="EJ429" s="33">
        <f>Gen_Cons_Horario!B6287</f>
        <v>0</v>
      </c>
      <c r="EK429" s="35">
        <f t="shared" si="505"/>
        <v>105.612499082425</v>
      </c>
      <c r="EL429" s="116">
        <f>IF(AND(EK429&gt;0,EK429*$B$4+ER428&lt;=$B$2*'SFV+BESS'!$I$9,EK429&lt;'SFV+BESS'!$I$7), EK429*$B$4, IF(AND(EK429&gt;0,EK429*$B$4+ER428&gt;$B$2*'SFV+BESS'!$I$9,EK429*$B$4&lt;'SFV+BESS'!$I$7),$B$2*'SFV+BESS'!$I$9-ER428,IF(AND(EK429&gt;0,EK429*$B$4+ER428&gt;$B$2*'SFV+BESS'!$I$9,EK429*$B$4&gt;'SFV+BESS'!$I$7,ER428&lt;$B$2*'SFV+BESS'!$I$9),$B$2*'SFV+BESS'!$I$9-ER428,IF(AND(EK429&gt;0,EK429*$B$4+ER428&lt;=$B$2*'SFV+BESS'!$I$9,EK429&gt;'SFV+BESS'!$I$7),'SFV+BESS'!$I$7,0))))</f>
        <v>0</v>
      </c>
      <c r="EM429" s="27">
        <f>IF(AND(EK429&lt;0,ER428+EK429/$B$5&gt;$H$2,-EK429/'Carga-Descarga Año'!$B$5&lt;'SFV+BESS'!$I$7),EK429/$B$5,IF(AND(EK429&lt;0,ER428+EK429/$B$5&gt;$H$2,-EK429/'Carga-Descarga Año'!$B$5&gt;'SFV+BESS'!$I$7),-'SFV+BESS'!$I$7,IF(AND(EK429&lt;0,ER428+EK429/$B$5&lt;$H$2),-MIN('SFV+BESS'!$I$7,ER428-$H$2),0)))</f>
        <v>0</v>
      </c>
      <c r="EN429" s="33"/>
      <c r="EO429" s="33">
        <f t="shared" si="525"/>
        <v>0</v>
      </c>
      <c r="EP429" s="27">
        <f t="shared" si="493"/>
        <v>0</v>
      </c>
      <c r="EQ429" s="27">
        <f t="shared" si="526"/>
        <v>0</v>
      </c>
      <c r="ER429" s="28">
        <f>IF((ER428+EL429+EM429)&gt;=$B$2*'SFV+BESS'!$I$9, $B$2*'SFV+BESS'!$I$9, (ER428+EL429+EM429))</f>
        <v>173.61249999999998</v>
      </c>
      <c r="ES429" s="110">
        <f t="shared" si="494"/>
        <v>105.612499082425</v>
      </c>
      <c r="EX429" s="251"/>
      <c r="EY429" s="41">
        <v>17.5</v>
      </c>
      <c r="EZ429" s="33">
        <f t="shared" si="541"/>
        <v>113.56216336879781</v>
      </c>
      <c r="FA429" s="33">
        <f>Gen_Cons_Horario!B7007</f>
        <v>0</v>
      </c>
      <c r="FB429" s="35">
        <f t="shared" si="506"/>
        <v>113.56216336879781</v>
      </c>
      <c r="FC429" s="116">
        <f>IF(AND(FB429&gt;0,FB429*$B$4+FI428&lt;=$B$2*'SFV+BESS'!$I$9,FB429&lt;'SFV+BESS'!$I$7), FB429*$B$4, IF(AND(FB429&gt;0,FB429*$B$4+FI428&gt;$B$2*'SFV+BESS'!$I$9,FB429*$B$4&lt;'SFV+BESS'!$I$7),$B$2*'SFV+BESS'!$I$9-FI428,IF(AND(FB429&gt;0,FB429*$B$4+FI428&gt;$B$2*'SFV+BESS'!$I$9,FB429*$B$4&gt;'SFV+BESS'!$I$7,FI428&lt;$B$2*'SFV+BESS'!$I$9),$B$2*'SFV+BESS'!$I$9-FI428,IF(AND(FB429&gt;0,FB429*$B$4+FI428&lt;=$B$2*'SFV+BESS'!$I$9,FB429&gt;'SFV+BESS'!$I$7),'SFV+BESS'!$I$7,0))))</f>
        <v>0</v>
      </c>
      <c r="FD429" s="27">
        <f>IF(AND(FB429&lt;0,FI428+FB429/$B$5&gt;$H$2,-FB429/'Carga-Descarga Año'!$B$5&lt;'SFV+BESS'!$I$7),FB429/$B$5,IF(AND(FB429&lt;0,FI428+FB429/$B$5&gt;$H$2,-FB429/'Carga-Descarga Año'!$B$5&gt;'SFV+BESS'!$I$7),-'SFV+BESS'!$I$7,IF(AND(FB429&lt;0,FI428+FB429/$B$5&lt;$H$2),-MIN('SFV+BESS'!$I$7,FI428-$H$2),0)))</f>
        <v>0</v>
      </c>
      <c r="FE429" s="33"/>
      <c r="FF429" s="33">
        <f t="shared" si="527"/>
        <v>0</v>
      </c>
      <c r="FG429" s="27">
        <f t="shared" si="495"/>
        <v>0</v>
      </c>
      <c r="FH429" s="27">
        <f t="shared" si="528"/>
        <v>0</v>
      </c>
      <c r="FI429" s="28">
        <f>IF((FI428+FC429+FD429)&gt;=$B$2*'SFV+BESS'!$I$9, $B$2*'SFV+BESS'!$I$9, (FI428+FC429+FD429))</f>
        <v>173.61249999999998</v>
      </c>
      <c r="FJ429" s="110">
        <f t="shared" si="496"/>
        <v>113.56216336879781</v>
      </c>
      <c r="FO429" s="251"/>
      <c r="FP429" s="41">
        <v>17.5</v>
      </c>
      <c r="FQ429" s="33">
        <f t="shared" si="542"/>
        <v>118.78904849891269</v>
      </c>
      <c r="FR429" s="33">
        <f>Gen_Cons_Horario!B7751</f>
        <v>59.656000000000006</v>
      </c>
      <c r="FS429" s="35">
        <f t="shared" si="507"/>
        <v>59.133048498912686</v>
      </c>
      <c r="FT429" s="116">
        <f>IF(AND(FS429&gt;0,FS429*$B$4+FZ428&lt;=$B$2*'SFV+BESS'!$I$9,FS429&lt;'SFV+BESS'!$I$7), FS429*$B$4, IF(AND(FS429&gt;0,FS429*$B$4+FZ428&gt;$B$2*'SFV+BESS'!$I$9,FS429*$B$4&lt;'SFV+BESS'!$I$7),$B$2*'SFV+BESS'!$I$9-FZ428,IF(AND(FS429&gt;0,FS429*$B$4+FZ428&gt;$B$2*'SFV+BESS'!$I$9,FS429*$B$4&gt;'SFV+BESS'!$I$7,FZ428&lt;$B$2*'SFV+BESS'!$I$9),$B$2*'SFV+BESS'!$I$9-FZ428,IF(AND(FS429&gt;0,FS429*$B$4+FZ428&lt;=$B$2*'SFV+BESS'!$I$9,FS429&gt;'SFV+BESS'!$I$7),'SFV+BESS'!$I$7,0))))</f>
        <v>0</v>
      </c>
      <c r="FU429" s="27">
        <f>IF(AND(FS429&lt;0,FZ428+FS429/$B$5&gt;$H$2,-FS429/'Carga-Descarga Año'!$B$5&lt;'SFV+BESS'!$I$7),FS429/$B$5,IF(AND(FS429&lt;0,FZ428+FS429/$B$5&gt;$H$2,-FS429/'Carga-Descarga Año'!$B$5&gt;'SFV+BESS'!$I$7),-'SFV+BESS'!$I$7,IF(AND(FS429&lt;0,FZ428+FS429/$B$5&lt;$H$2),-MIN('SFV+BESS'!$I$7,FZ428-$H$2),0)))</f>
        <v>0</v>
      </c>
      <c r="FV429" s="33"/>
      <c r="FW429" s="33">
        <f t="shared" si="529"/>
        <v>59.656000000000006</v>
      </c>
      <c r="FX429" s="27">
        <f t="shared" si="497"/>
        <v>0</v>
      </c>
      <c r="FY429" s="27">
        <f t="shared" si="530"/>
        <v>0</v>
      </c>
      <c r="FZ429" s="28">
        <f>IF((FZ428+FT429+FU429)&gt;=$B$2*'SFV+BESS'!$I$9, $B$2*'SFV+BESS'!$I$9, (FZ428+FT429+FU429))</f>
        <v>173.61249999999998</v>
      </c>
      <c r="GA429" s="110">
        <f t="shared" si="498"/>
        <v>59.133048498912686</v>
      </c>
      <c r="GF429" s="251"/>
      <c r="GG429" s="41">
        <v>17.5</v>
      </c>
      <c r="GH429" s="33">
        <f t="shared" si="543"/>
        <v>118.69346574485387</v>
      </c>
      <c r="GI429" s="33">
        <f>Gen_Cons_Horario!B8471</f>
        <v>65.927500000000009</v>
      </c>
      <c r="GJ429" s="35">
        <f t="shared" si="513"/>
        <v>52.765965744853858</v>
      </c>
      <c r="GK429" s="116">
        <f>IF(AND(GJ429&gt;0,GJ429*$B$4+GQ428&lt;=$B$2*'SFV+BESS'!$I$9,GJ429&lt;'SFV+BESS'!$I$7), GJ429*$B$4, IF(AND(GJ429&gt;0,GJ429*$B$4+GQ428&gt;$B$2*'SFV+BESS'!$I$9,GJ429*$B$4&lt;'SFV+BESS'!$I$7),$B$2*'SFV+BESS'!$I$9-GQ428,IF(AND(GJ429&gt;0,GJ429*$B$4+GQ428&gt;$B$2*'SFV+BESS'!$I$9,GJ429*$B$4&gt;'SFV+BESS'!$I$7,GQ428&lt;$B$2*'SFV+BESS'!$I$9),$B$2*'SFV+BESS'!$I$9-GQ428,IF(AND(GJ429&gt;0,GJ429*$B$4+GQ428&lt;=$B$2*'SFV+BESS'!$I$9,GJ429&gt;'SFV+BESS'!$I$7),'SFV+BESS'!$I$7,0))))</f>
        <v>0</v>
      </c>
      <c r="GL429" s="27">
        <f>IF(AND(GJ429&lt;0,GQ428+GJ429/$B$5&gt;$H$2,-GJ429/'Carga-Descarga Año'!$B$5&lt;'SFV+BESS'!$I$7),GJ429/$B$5,IF(AND(GJ429&lt;0,GQ428+GJ429/$B$5&gt;$H$2,-GJ429/'Carga-Descarga Año'!$B$5&gt;'SFV+BESS'!$I$7),-'SFV+BESS'!$I$7,IF(AND(GJ429&lt;0,GQ428+GJ429/$B$5&lt;$H$2),-MIN('SFV+BESS'!$I$7,GQ428-$H$2),0)))</f>
        <v>0</v>
      </c>
      <c r="GM429" s="33"/>
      <c r="GN429" s="33">
        <f t="shared" si="531"/>
        <v>65.927500000000009</v>
      </c>
      <c r="GO429" s="27">
        <f t="shared" si="499"/>
        <v>0</v>
      </c>
      <c r="GP429" s="27">
        <f t="shared" si="532"/>
        <v>0</v>
      </c>
      <c r="GQ429" s="28">
        <f>IF((GQ428+GK429+GL429)&gt;=$B$2*'SFV+BESS'!$I$9, $B$2*'SFV+BESS'!$I$9, (GQ428+GK429+GL429))</f>
        <v>173.61249999999998</v>
      </c>
      <c r="GR429" s="110">
        <f t="shared" si="500"/>
        <v>52.765965744853858</v>
      </c>
    </row>
    <row r="430" spans="1:200">
      <c r="A430" s="249"/>
      <c r="B430" s="41">
        <v>17.5416666666667</v>
      </c>
      <c r="C430" s="38">
        <f t="shared" si="514"/>
        <v>130.98054567590401</v>
      </c>
      <c r="D430" s="2">
        <f>Gen_Cons_Horario!B456</f>
        <v>82.027000000000001</v>
      </c>
      <c r="E430" s="140">
        <f t="shared" si="472"/>
        <v>48.95354567590401</v>
      </c>
      <c r="F430" s="116">
        <f>IF(AND(E430&gt;0,E430*$B$4+L429&lt;=$B$2*'SFV+BESS'!$I$9,E430&lt;'SFV+BESS'!$I$7), E430*$B$4, IF(AND(E430&gt;0,E430*$B$4+L429&gt;$B$2*'SFV+BESS'!$I$9,E430*$B$4&lt;'SFV+BESS'!$I$7),$B$2*'SFV+BESS'!$I$9-L429,IF(AND(E430&gt;0,E430*$B$4+L429&gt;$B$2*'SFV+BESS'!$I$9,E430*$B$4&gt;'SFV+BESS'!$I$7,L429&lt;$B$2*'SFV+BESS'!$I$9),$B$2*'SFV+BESS'!$I$9-L429,IF(AND(E430&gt;0,E430*$B$4+L429&lt;=$B$2*'SFV+BESS'!$I$9,E430&gt;'SFV+BESS'!$I$7),'SFV+BESS'!$I$7,0))))</f>
        <v>0</v>
      </c>
      <c r="G430" s="27">
        <f>IF(AND(E430&lt;0,L429+E430/$B$5&gt;$H$2,-E430/'Carga-Descarga Año'!$B$5&lt;'SFV+BESS'!$I$7),E430/$B$5,IF(AND(E430&lt;0,L429+E430/$B$5&gt;$H$2,-E430/'Carga-Descarga Año'!$B$5&gt;'SFV+BESS'!$I$7),-'SFV+BESS'!$I$7,IF(AND(E430&lt;0,L429+E430/$B$5&lt;$H$2),-MIN('SFV+BESS'!$I$7,L429-$H$2),0)))</f>
        <v>0</v>
      </c>
      <c r="I430" s="38">
        <f t="shared" si="473"/>
        <v>82.027000000000001</v>
      </c>
      <c r="J430" s="27">
        <f t="shared" si="475"/>
        <v>0</v>
      </c>
      <c r="K430" s="27">
        <f t="shared" si="474"/>
        <v>0</v>
      </c>
      <c r="L430" s="28">
        <f>IF((L429+F430+G430)&gt;=$B$2*'SFV+BESS'!$I$9, $B$2*'SFV+BESS'!$I$9, (L429+F430+G430))</f>
        <v>173.61249999999998</v>
      </c>
      <c r="M430" s="110">
        <f t="shared" si="476"/>
        <v>48.95354567590401</v>
      </c>
      <c r="R430" s="251"/>
      <c r="S430" s="41">
        <v>17.5416666666667</v>
      </c>
      <c r="T430" s="2">
        <f t="shared" si="533"/>
        <v>135.48306143536522</v>
      </c>
      <c r="U430" s="2">
        <f>Gen_Cons_Horario!B1200</f>
        <v>22.371000000000002</v>
      </c>
      <c r="V430" s="35">
        <f t="shared" si="508"/>
        <v>113.11206143536521</v>
      </c>
      <c r="W430" s="116">
        <f>IF(AND(V430&gt;0,V430*$B$4+AC429&lt;=$B$2*'SFV+BESS'!$I$9,V430&lt;'SFV+BESS'!$I$7), V430*$B$4, IF(AND(V430&gt;0,V430*$B$4+AC429&gt;$B$2*'SFV+BESS'!$I$9,V430*$B$4&lt;'SFV+BESS'!$I$7),$B$2*'SFV+BESS'!$I$9-AC429,IF(AND(V430&gt;0,V430*$B$4+AC429&gt;$B$2*'SFV+BESS'!$I$9,V430*$B$4&gt;'SFV+BESS'!$I$7,AC429&lt;$B$2*'SFV+BESS'!$I$9),$B$2*'SFV+BESS'!$I$9-AC429,IF(AND(V430&gt;0,V430*$B$4+AC429&lt;=$B$2*'SFV+BESS'!$I$9,V430&gt;'SFV+BESS'!$I$7),'SFV+BESS'!$I$7,0))))</f>
        <v>0</v>
      </c>
      <c r="X430" s="27">
        <f>IF(AND(V430&lt;0,AC429+V430/$B$5&gt;$H$2,-V430/'Carga-Descarga Año'!$B$5&lt;'SFV+BESS'!$I$7),V430/$B$5,IF(AND(V430&lt;0,AC429+V430/$B$5&gt;$H$2,-V430/'Carga-Descarga Año'!$B$5&gt;'SFV+BESS'!$I$7),-'SFV+BESS'!$I$7,IF(AND(V430&lt;0,AC429+V430/$B$5&lt;$H$2),-MIN('SFV+BESS'!$I$7,AC429-$H$2),0)))</f>
        <v>0</v>
      </c>
      <c r="Z430" s="33">
        <f t="shared" si="502"/>
        <v>22.371000000000002</v>
      </c>
      <c r="AA430" s="27">
        <f t="shared" si="477"/>
        <v>0</v>
      </c>
      <c r="AB430" s="27">
        <f t="shared" si="501"/>
        <v>0</v>
      </c>
      <c r="AC430" s="28">
        <f>IF((AC429+W430+X430)&gt;=$B$2*'SFV+BESS'!$I$9, $B$2*'SFV+BESS'!$I$9, (AC429+W430+X430))</f>
        <v>173.61249999999998</v>
      </c>
      <c r="AD430" s="110">
        <f t="shared" si="478"/>
        <v>113.11206143536521</v>
      </c>
      <c r="AI430" s="251"/>
      <c r="AJ430" s="41">
        <v>17.5416666666667</v>
      </c>
      <c r="AK430" s="52">
        <f t="shared" si="534"/>
        <v>135.11496947983915</v>
      </c>
      <c r="AL430" s="33">
        <f>Gen_Cons_Horario!B1872</f>
        <v>74.570000000000007</v>
      </c>
      <c r="AM430" s="35">
        <f t="shared" si="509"/>
        <v>60.544969479839139</v>
      </c>
      <c r="AN430" s="116">
        <f>IF(AND(AM430&gt;0,AM430*$B$4+AT429&lt;=$B$2*'SFV+BESS'!$I$9,AM430&lt;'SFV+BESS'!$I$7), AM430*$B$4, IF(AND(AM430&gt;0,AM430*$B$4+AT429&gt;$B$2*'SFV+BESS'!$I$9,AM430*$B$4&lt;'SFV+BESS'!$I$7),$B$2*'SFV+BESS'!$I$9-AT429,IF(AND(AM430&gt;0,AM430*$B$4+AT429&gt;$B$2*'SFV+BESS'!$I$9,AM430*$B$4&gt;'SFV+BESS'!$I$7,AT429&lt;$B$2*'SFV+BESS'!$I$9),$B$2*'SFV+BESS'!$I$9-AT429,IF(AND(AM430&gt;0,AM430*$B$4+AT429&lt;=$B$2*'SFV+BESS'!$I$9,AM430&gt;'SFV+BESS'!$I$7),'SFV+BESS'!$I$7,0))))</f>
        <v>0</v>
      </c>
      <c r="AO430" s="27">
        <f>IF(AND(AM430&lt;0,AT429+AM430/$B$5&gt;$H$2,-AM430/'Carga-Descarga Año'!$B$5&lt;'SFV+BESS'!$I$7),AM430/$B$5,IF(AND(AM430&lt;0,AT429+AM430/$B$5&gt;$H$2,-AM430/'Carga-Descarga Año'!$B$5&gt;'SFV+BESS'!$I$7),-'SFV+BESS'!$I$7,IF(AND(AM430&lt;0,AT429+AM430/$B$5&lt;$H$2),-MIN('SFV+BESS'!$I$7,AT429-$H$2),0)))</f>
        <v>0</v>
      </c>
      <c r="AP430" s="33"/>
      <c r="AQ430" s="33">
        <f t="shared" si="515"/>
        <v>74.570000000000007</v>
      </c>
      <c r="AR430" s="27">
        <f t="shared" si="479"/>
        <v>0</v>
      </c>
      <c r="AS430" s="27">
        <f t="shared" si="516"/>
        <v>0</v>
      </c>
      <c r="AT430" s="28">
        <f>IF((AT429+AN430+AO430)&gt;=$B$2*'SFV+BESS'!$I$9, $B$2*'SFV+BESS'!$I$9, (AT429+AN430+AO430))</f>
        <v>173.61249999999998</v>
      </c>
      <c r="AU430" s="110">
        <f t="shared" si="480"/>
        <v>60.544969479839139</v>
      </c>
      <c r="AZ430" s="251"/>
      <c r="BA430" s="41">
        <v>17.5416666666667</v>
      </c>
      <c r="BB430" s="33">
        <f t="shared" si="535"/>
        <v>117.05399934144904</v>
      </c>
      <c r="BC430" s="33">
        <f>Gen_Cons_Horario!B2616</f>
        <v>0</v>
      </c>
      <c r="BD430" s="35">
        <f t="shared" si="510"/>
        <v>117.05399934144904</v>
      </c>
      <c r="BE430" s="116">
        <f>IF(AND(BD430&gt;0,BD430*$B$4+BK429&lt;=$B$2*'SFV+BESS'!$I$9,BD430&lt;'SFV+BESS'!$I$7), BD430*$B$4, IF(AND(BD430&gt;0,BD430*$B$4+BK429&gt;$B$2*'SFV+BESS'!$I$9,BD430*$B$4&lt;'SFV+BESS'!$I$7),$B$2*'SFV+BESS'!$I$9-BK429,IF(AND(BD430&gt;0,BD430*$B$4+BK429&gt;$B$2*'SFV+BESS'!$I$9,BD430*$B$4&gt;'SFV+BESS'!$I$7,BK429&lt;$B$2*'SFV+BESS'!$I$9),$B$2*'SFV+BESS'!$I$9-BK429,IF(AND(BD430&gt;0,BD430*$B$4+BK429&lt;=$B$2*'SFV+BESS'!$I$9,BD430&gt;'SFV+BESS'!$I$7),'SFV+BESS'!$I$7,0))))</f>
        <v>0</v>
      </c>
      <c r="BF430" s="27">
        <f>IF(AND(BD430&lt;0,BK429+BD430/$B$5&gt;$H$2,-BD430/'Carga-Descarga Año'!$B$5&lt;'SFV+BESS'!$I$7),BD430/$B$5,IF(AND(BD430&lt;0,BK429+BD430/$B$5&gt;$H$2,-BD430/'Carga-Descarga Año'!$B$5&gt;'SFV+BESS'!$I$7),-'SFV+BESS'!$I$7,IF(AND(BD430&lt;0,BK429+BD430/$B$5&lt;$H$2),-MIN('SFV+BESS'!$I$7,BK429-$H$2),0)))</f>
        <v>0</v>
      </c>
      <c r="BG430" s="33"/>
      <c r="BH430" s="33">
        <f t="shared" si="517"/>
        <v>0</v>
      </c>
      <c r="BI430" s="27">
        <f t="shared" si="481"/>
        <v>0</v>
      </c>
      <c r="BJ430" s="27">
        <f t="shared" si="518"/>
        <v>0</v>
      </c>
      <c r="BK430" s="28">
        <f>IF((BK429+BE430+BF430)&gt;=$B$2*'SFV+BESS'!$I$9, $B$2*'SFV+BESS'!$I$9, (BK429+BE430+BF430))</f>
        <v>173.61249999999998</v>
      </c>
      <c r="BL430" s="110">
        <f t="shared" si="482"/>
        <v>117.05399934144904</v>
      </c>
      <c r="BQ430" s="251"/>
      <c r="BR430" s="41">
        <v>17.5416666666667</v>
      </c>
      <c r="BS430" s="33">
        <f t="shared" si="536"/>
        <v>101.15682338349448</v>
      </c>
      <c r="BT430" s="33">
        <f>Gen_Cons_Horario!B3336</f>
        <v>0</v>
      </c>
      <c r="BU430" s="35">
        <f t="shared" si="511"/>
        <v>101.15682338349448</v>
      </c>
      <c r="BV430" s="116">
        <f>IF(AND(BU430&gt;0,BU430*$B$4+CB429&lt;=$B$2*'SFV+BESS'!$I$9,BU430&lt;'SFV+BESS'!$I$7), BU430*$B$4, IF(AND(BU430&gt;0,BU430*$B$4+CB429&gt;$B$2*'SFV+BESS'!$I$9,BU430*$B$4&lt;'SFV+BESS'!$I$7),$B$2*'SFV+BESS'!$I$9-CB429,IF(AND(BU430&gt;0,BU430*$B$4+CB429&gt;$B$2*'SFV+BESS'!$I$9,BU430*$B$4&gt;'SFV+BESS'!$I$7,CB429&lt;$B$2*'SFV+BESS'!$I$9),$B$2*'SFV+BESS'!$I$9-CB429,IF(AND(BU430&gt;0,BU430*$B$4+CB429&lt;=$B$2*'SFV+BESS'!$I$9,BU430&gt;'SFV+BESS'!$I$7),'SFV+BESS'!$I$7,0))))</f>
        <v>0</v>
      </c>
      <c r="BW430" s="27">
        <f>IF(AND(BU430&lt;0,CB429+BU430/$B$5&gt;$H$2,-BU430/'Carga-Descarga Año'!$B$5&lt;'SFV+BESS'!$I$7),BU430/$B$5,IF(AND(BU430&lt;0,CB429+BU430/$B$5&gt;$H$2,-BU430/'Carga-Descarga Año'!$B$5&gt;'SFV+BESS'!$I$7),-'SFV+BESS'!$I$7,IF(AND(BU430&lt;0,CB429+BU430/$B$5&lt;$H$2),-MIN('SFV+BESS'!$I$7,CB429-$H$2),0)))</f>
        <v>0</v>
      </c>
      <c r="BX430" s="33"/>
      <c r="BY430" s="33">
        <f t="shared" si="519"/>
        <v>0</v>
      </c>
      <c r="BZ430" s="27">
        <f t="shared" si="483"/>
        <v>0</v>
      </c>
      <c r="CA430" s="27">
        <f t="shared" si="484"/>
        <v>0</v>
      </c>
      <c r="CB430" s="28">
        <f>IF((CB429+BV430+BW430)&gt;=$B$2*'SFV+BESS'!$I$9, $B$2*'SFV+BESS'!$I$9, (CB429+BV430+BW430))</f>
        <v>173.61249999999998</v>
      </c>
      <c r="CC430" s="110">
        <f t="shared" si="485"/>
        <v>101.15682338349448</v>
      </c>
      <c r="CH430" s="251"/>
      <c r="CI430" s="41">
        <v>17.5416666666667</v>
      </c>
      <c r="CJ430" s="33">
        <f t="shared" si="537"/>
        <v>89.380465685827559</v>
      </c>
      <c r="CK430" s="33">
        <f>Gen_Cons_Horario!B4080</f>
        <v>0</v>
      </c>
      <c r="CL430" s="35">
        <f t="shared" si="512"/>
        <v>89.380465685827559</v>
      </c>
      <c r="CM430" s="116">
        <f>IF(AND(CL430&gt;0,CL430*$B$4+CS429&lt;=$B$2*'SFV+BESS'!$I$9,CL430&lt;'SFV+BESS'!$I$7), CL430*$B$4, IF(AND(CL430&gt;0,CL430*$B$4+CS429&gt;$B$2*'SFV+BESS'!$I$9,CL430*$B$4&lt;'SFV+BESS'!$I$7),$B$2*'SFV+BESS'!$I$9-CS429,IF(AND(CL430&gt;0,CL430*$B$4+CS429&gt;$B$2*'SFV+BESS'!$I$9,CL430*$B$4&gt;'SFV+BESS'!$I$7,CS429&lt;$B$2*'SFV+BESS'!$I$9),$B$2*'SFV+BESS'!$I$9-CS429,IF(AND(CL430&gt;0,CL430*$B$4+CS429&lt;=$B$2*'SFV+BESS'!$I$9,CL430&gt;'SFV+BESS'!$I$7),'SFV+BESS'!$I$7,0))))</f>
        <v>0</v>
      </c>
      <c r="CN430" s="27">
        <f>IF(AND(CL430&lt;0,CS429+CL430/$B$5&gt;$H$2,-CL430/'Carga-Descarga Año'!$B$5&lt;'SFV+BESS'!$I$7),CL430/$B$5,IF(AND(CL430&lt;0,CS429+CL430/$B$5&gt;$H$2,-CL430/'Carga-Descarga Año'!$B$5&gt;'SFV+BESS'!$I$7),-'SFV+BESS'!$I$7,IF(AND(CL430&lt;0,CS429+CL430/$B$5&lt;$H$2),-MIN('SFV+BESS'!$I$7,CS429-$H$2),0)))</f>
        <v>0</v>
      </c>
      <c r="CO430" s="33"/>
      <c r="CP430" s="33">
        <f t="shared" si="520"/>
        <v>0</v>
      </c>
      <c r="CQ430" s="27">
        <f t="shared" si="486"/>
        <v>0</v>
      </c>
      <c r="CR430" s="27">
        <f t="shared" si="521"/>
        <v>0</v>
      </c>
      <c r="CS430" s="28">
        <f>IF((CS429+CM430+CN430)&gt;=$B$2*'SFV+BESS'!$I$9, $B$2*'SFV+BESS'!$I$9, (CS429+CM430+CN430))</f>
        <v>173.61249999999998</v>
      </c>
      <c r="CT430" s="110">
        <f t="shared" si="487"/>
        <v>89.380465685827559</v>
      </c>
      <c r="CY430" s="251"/>
      <c r="CZ430" s="41">
        <v>17.5416666666667</v>
      </c>
      <c r="DA430" s="33">
        <f t="shared" si="538"/>
        <v>97.567951615344242</v>
      </c>
      <c r="DB430" s="33">
        <f>Gen_Cons_Horario!B4800</f>
        <v>0</v>
      </c>
      <c r="DC430" s="35">
        <f t="shared" si="503"/>
        <v>97.567951615344242</v>
      </c>
      <c r="DD430" s="116">
        <f>IF(AND(DC430&gt;0,DC430*$B$4+DJ429&lt;=$B$2*'SFV+BESS'!$I$9,DC430&lt;'SFV+BESS'!$I$7), DC430*$B$4, IF(AND(DC430&gt;0,DC430*$B$4+DJ429&gt;$B$2*'SFV+BESS'!$I$9,DC430*$B$4&lt;'SFV+BESS'!$I$7),$B$2*'SFV+BESS'!$I$9-DJ429,IF(AND(DC430&gt;0,DC430*$B$4+DJ429&gt;$B$2*'SFV+BESS'!$I$9,DC430*$B$4&gt;'SFV+BESS'!$I$7,DJ429&lt;$B$2*'SFV+BESS'!$I$9),$B$2*'SFV+BESS'!$I$9-DJ429,IF(AND(DC430&gt;0,DC430*$B$4+DJ429&lt;=$B$2*'SFV+BESS'!$I$9,DC430&gt;'SFV+BESS'!$I$7),'SFV+BESS'!$I$7,0))))</f>
        <v>0</v>
      </c>
      <c r="DE430" s="27">
        <f>IF(AND(DC430&lt;0,DJ429+DC430/$B$5&gt;$H$2,-DC430/'Carga-Descarga Año'!$B$5&lt;'SFV+BESS'!$I$7),DC430/$B$5,IF(AND(DC430&lt;0,DJ429+DC430/$B$5&gt;$H$2,-DC430/'Carga-Descarga Año'!$B$5&gt;'SFV+BESS'!$I$7),-'SFV+BESS'!$I$7,IF(AND(DC430&lt;0,DJ429+DC430/$B$5&lt;$H$2),-MIN('SFV+BESS'!$I$7,DJ429-$H$2),0)))</f>
        <v>0</v>
      </c>
      <c r="DF430" s="33"/>
      <c r="DG430" s="33">
        <f t="shared" si="522"/>
        <v>0</v>
      </c>
      <c r="DH430" s="27">
        <f t="shared" si="488"/>
        <v>0</v>
      </c>
      <c r="DI430" s="27">
        <f t="shared" si="489"/>
        <v>0</v>
      </c>
      <c r="DJ430" s="28">
        <f>IF((DJ429+DD430+DE430)&gt;=$B$2*'SFV+BESS'!$I$9, $B$2*'SFV+BESS'!$I$9, (DJ429+DD430+DE430))</f>
        <v>173.61249999999998</v>
      </c>
      <c r="DK430" s="110">
        <f t="shared" si="490"/>
        <v>97.567951615344242</v>
      </c>
      <c r="DP430" s="251"/>
      <c r="DQ430" s="41">
        <v>17.5416666666667</v>
      </c>
      <c r="DR430" s="33">
        <f t="shared" si="539"/>
        <v>96.834626817698066</v>
      </c>
      <c r="DS430" s="33">
        <f>Gen_Cons_Horario!B5544</f>
        <v>0</v>
      </c>
      <c r="DT430" s="35">
        <f t="shared" si="504"/>
        <v>96.834626817698066</v>
      </c>
      <c r="DU430" s="116">
        <f>IF(AND(DT430&gt;0,DT430*$B$4+EA429&lt;=$B$2*'SFV+BESS'!$I$9,DT430&lt;'SFV+BESS'!$I$7), DT430*$B$4, IF(AND(DT430&gt;0,DT430*$B$4+EA429&gt;$B$2*'SFV+BESS'!$I$9,DT430*$B$4&lt;'SFV+BESS'!$I$7),$B$2*'SFV+BESS'!$I$9-EA429,IF(AND(DT430&gt;0,DT430*$B$4+EA429&gt;$B$2*'SFV+BESS'!$I$9,DT430*$B$4&gt;'SFV+BESS'!$I$7,EA429&lt;$B$2*'SFV+BESS'!$I$9),$B$2*'SFV+BESS'!$I$9-EA429,IF(AND(DT430&gt;0,DT430*$B$4+EA429&lt;=$B$2*'SFV+BESS'!$I$9,DT430&gt;'SFV+BESS'!$I$7),'SFV+BESS'!$I$7,0))))</f>
        <v>0</v>
      </c>
      <c r="DV430" s="27">
        <f>IF(AND(DT430&lt;0,EA429+DT430/$B$5&gt;$H$2,-DT430/'Carga-Descarga Año'!$B$5&lt;'SFV+BESS'!$I$7),DT430/$B$5,IF(AND(DT430&lt;0,EA429+DT430/$B$5&gt;$H$2,-DT430/'Carga-Descarga Año'!$B$5&gt;'SFV+BESS'!$I$7),-'SFV+BESS'!$I$7,IF(AND(DT430&lt;0,EA429+DT430/$B$5&lt;$H$2),-MIN('SFV+BESS'!$I$7,EA429-$H$2),0)))</f>
        <v>0</v>
      </c>
      <c r="DW430" s="33"/>
      <c r="DX430" s="33">
        <f t="shared" si="523"/>
        <v>0</v>
      </c>
      <c r="DY430" s="27">
        <f t="shared" si="491"/>
        <v>0</v>
      </c>
      <c r="DZ430" s="27">
        <f t="shared" si="524"/>
        <v>0</v>
      </c>
      <c r="EA430" s="28">
        <f>IF((EA429+DU430+DV430)&gt;=$B$2*'SFV+BESS'!$I$9, $B$2*'SFV+BESS'!$I$9, (EA429+DU430+DV430))</f>
        <v>173.61249999999998</v>
      </c>
      <c r="EB430" s="110">
        <f t="shared" si="492"/>
        <v>96.834626817698066</v>
      </c>
      <c r="EG430" s="251"/>
      <c r="EH430" s="41">
        <v>17.5416666666667</v>
      </c>
      <c r="EI430" s="33">
        <f t="shared" si="540"/>
        <v>107.82955536087286</v>
      </c>
      <c r="EJ430" s="33">
        <f>Gen_Cons_Horario!B6288</f>
        <v>0</v>
      </c>
      <c r="EK430" s="35">
        <f t="shared" si="505"/>
        <v>107.82955536087286</v>
      </c>
      <c r="EL430" s="116">
        <f>IF(AND(EK430&gt;0,EK430*$B$4+ER429&lt;=$B$2*'SFV+BESS'!$I$9,EK430&lt;'SFV+BESS'!$I$7), EK430*$B$4, IF(AND(EK430&gt;0,EK430*$B$4+ER429&gt;$B$2*'SFV+BESS'!$I$9,EK430*$B$4&lt;'SFV+BESS'!$I$7),$B$2*'SFV+BESS'!$I$9-ER429,IF(AND(EK430&gt;0,EK430*$B$4+ER429&gt;$B$2*'SFV+BESS'!$I$9,EK430*$B$4&gt;'SFV+BESS'!$I$7,ER429&lt;$B$2*'SFV+BESS'!$I$9),$B$2*'SFV+BESS'!$I$9-ER429,IF(AND(EK430&gt;0,EK430*$B$4+ER429&lt;=$B$2*'SFV+BESS'!$I$9,EK430&gt;'SFV+BESS'!$I$7),'SFV+BESS'!$I$7,0))))</f>
        <v>0</v>
      </c>
      <c r="EM430" s="27">
        <f>IF(AND(EK430&lt;0,ER429+EK430/$B$5&gt;$H$2,-EK430/'Carga-Descarga Año'!$B$5&lt;'SFV+BESS'!$I$7),EK430/$B$5,IF(AND(EK430&lt;0,ER429+EK430/$B$5&gt;$H$2,-EK430/'Carga-Descarga Año'!$B$5&gt;'SFV+BESS'!$I$7),-'SFV+BESS'!$I$7,IF(AND(EK430&lt;0,ER429+EK430/$B$5&lt;$H$2),-MIN('SFV+BESS'!$I$7,ER429-$H$2),0)))</f>
        <v>0</v>
      </c>
      <c r="EN430" s="33"/>
      <c r="EO430" s="33">
        <f t="shared" si="525"/>
        <v>0</v>
      </c>
      <c r="EP430" s="27">
        <f t="shared" si="493"/>
        <v>0</v>
      </c>
      <c r="EQ430" s="27">
        <f t="shared" si="526"/>
        <v>0</v>
      </c>
      <c r="ER430" s="28">
        <f>IF((ER429+EL430+EM430)&gt;=$B$2*'SFV+BESS'!$I$9, $B$2*'SFV+BESS'!$I$9, (ER429+EL430+EM430))</f>
        <v>173.61249999999998</v>
      </c>
      <c r="ES430" s="110">
        <f t="shared" si="494"/>
        <v>107.82955536087286</v>
      </c>
      <c r="EX430" s="251"/>
      <c r="EY430" s="41">
        <v>17.5416666666667</v>
      </c>
      <c r="EZ430" s="33">
        <f t="shared" si="541"/>
        <v>116.9976573866774</v>
      </c>
      <c r="FA430" s="33">
        <f>Gen_Cons_Horario!B7008</f>
        <v>0</v>
      </c>
      <c r="FB430" s="35">
        <f t="shared" si="506"/>
        <v>116.9976573866774</v>
      </c>
      <c r="FC430" s="116">
        <f>IF(AND(FB430&gt;0,FB430*$B$4+FI429&lt;=$B$2*'SFV+BESS'!$I$9,FB430&lt;'SFV+BESS'!$I$7), FB430*$B$4, IF(AND(FB430&gt;0,FB430*$B$4+FI429&gt;$B$2*'SFV+BESS'!$I$9,FB430*$B$4&lt;'SFV+BESS'!$I$7),$B$2*'SFV+BESS'!$I$9-FI429,IF(AND(FB430&gt;0,FB430*$B$4+FI429&gt;$B$2*'SFV+BESS'!$I$9,FB430*$B$4&gt;'SFV+BESS'!$I$7,FI429&lt;$B$2*'SFV+BESS'!$I$9),$B$2*'SFV+BESS'!$I$9-FI429,IF(AND(FB430&gt;0,FB430*$B$4+FI429&lt;=$B$2*'SFV+BESS'!$I$9,FB430&gt;'SFV+BESS'!$I$7),'SFV+BESS'!$I$7,0))))</f>
        <v>0</v>
      </c>
      <c r="FD430" s="27">
        <f>IF(AND(FB430&lt;0,FI429+FB430/$B$5&gt;$H$2,-FB430/'Carga-Descarga Año'!$B$5&lt;'SFV+BESS'!$I$7),FB430/$B$5,IF(AND(FB430&lt;0,FI429+FB430/$B$5&gt;$H$2,-FB430/'Carga-Descarga Año'!$B$5&gt;'SFV+BESS'!$I$7),-'SFV+BESS'!$I$7,IF(AND(FB430&lt;0,FI429+FB430/$B$5&lt;$H$2),-MIN('SFV+BESS'!$I$7,FI429-$H$2),0)))</f>
        <v>0</v>
      </c>
      <c r="FE430" s="33"/>
      <c r="FF430" s="33">
        <f t="shared" si="527"/>
        <v>0</v>
      </c>
      <c r="FG430" s="27">
        <f t="shared" si="495"/>
        <v>0</v>
      </c>
      <c r="FH430" s="27">
        <f t="shared" si="528"/>
        <v>0</v>
      </c>
      <c r="FI430" s="28">
        <f>IF((FI429+FC430+FD430)&gt;=$B$2*'SFV+BESS'!$I$9, $B$2*'SFV+BESS'!$I$9, (FI429+FC430+FD430))</f>
        <v>173.61249999999998</v>
      </c>
      <c r="FJ430" s="110">
        <f t="shared" si="496"/>
        <v>116.9976573866774</v>
      </c>
      <c r="FO430" s="251"/>
      <c r="FP430" s="41">
        <v>17.5416666666667</v>
      </c>
      <c r="FQ430" s="33">
        <f t="shared" si="542"/>
        <v>124.15896438995942</v>
      </c>
      <c r="FR430" s="33">
        <f>Gen_Cons_Horario!B7752</f>
        <v>37.285000000000004</v>
      </c>
      <c r="FS430" s="35">
        <f t="shared" si="507"/>
        <v>86.873964389959411</v>
      </c>
      <c r="FT430" s="116">
        <f>IF(AND(FS430&gt;0,FS430*$B$4+FZ429&lt;=$B$2*'SFV+BESS'!$I$9,FS430&lt;'SFV+BESS'!$I$7), FS430*$B$4, IF(AND(FS430&gt;0,FS430*$B$4+FZ429&gt;$B$2*'SFV+BESS'!$I$9,FS430*$B$4&lt;'SFV+BESS'!$I$7),$B$2*'SFV+BESS'!$I$9-FZ429,IF(AND(FS430&gt;0,FS430*$B$4+FZ429&gt;$B$2*'SFV+BESS'!$I$9,FS430*$B$4&gt;'SFV+BESS'!$I$7,FZ429&lt;$B$2*'SFV+BESS'!$I$9),$B$2*'SFV+BESS'!$I$9-FZ429,IF(AND(FS430&gt;0,FS430*$B$4+FZ429&lt;=$B$2*'SFV+BESS'!$I$9,FS430&gt;'SFV+BESS'!$I$7),'SFV+BESS'!$I$7,0))))</f>
        <v>0</v>
      </c>
      <c r="FU430" s="27">
        <f>IF(AND(FS430&lt;0,FZ429+FS430/$B$5&gt;$H$2,-FS430/'Carga-Descarga Año'!$B$5&lt;'SFV+BESS'!$I$7),FS430/$B$5,IF(AND(FS430&lt;0,FZ429+FS430/$B$5&gt;$H$2,-FS430/'Carga-Descarga Año'!$B$5&gt;'SFV+BESS'!$I$7),-'SFV+BESS'!$I$7,IF(AND(FS430&lt;0,FZ429+FS430/$B$5&lt;$H$2),-MIN('SFV+BESS'!$I$7,FZ429-$H$2),0)))</f>
        <v>0</v>
      </c>
      <c r="FV430" s="33"/>
      <c r="FW430" s="33">
        <f t="shared" si="529"/>
        <v>37.285000000000004</v>
      </c>
      <c r="FX430" s="27">
        <f t="shared" si="497"/>
        <v>0</v>
      </c>
      <c r="FY430" s="27">
        <f t="shared" si="530"/>
        <v>0</v>
      </c>
      <c r="FZ430" s="28">
        <f>IF((FZ429+FT430+FU430)&gt;=$B$2*'SFV+BESS'!$I$9, $B$2*'SFV+BESS'!$I$9, (FZ429+FT430+FU430))</f>
        <v>173.61249999999998</v>
      </c>
      <c r="GA430" s="110">
        <f t="shared" si="498"/>
        <v>86.873964389959411</v>
      </c>
      <c r="GF430" s="251"/>
      <c r="GG430" s="41">
        <v>17.5416666666667</v>
      </c>
      <c r="GH430" s="33">
        <f t="shared" si="543"/>
        <v>123.094953967778</v>
      </c>
      <c r="GI430" s="33">
        <f>Gen_Cons_Horario!B8472</f>
        <v>65.927500000000009</v>
      </c>
      <c r="GJ430" s="35">
        <f t="shared" si="513"/>
        <v>57.167453967777988</v>
      </c>
      <c r="GK430" s="116">
        <f>IF(AND(GJ430&gt;0,GJ430*$B$4+GQ429&lt;=$B$2*'SFV+BESS'!$I$9,GJ430&lt;'SFV+BESS'!$I$7), GJ430*$B$4, IF(AND(GJ430&gt;0,GJ430*$B$4+GQ429&gt;$B$2*'SFV+BESS'!$I$9,GJ430*$B$4&lt;'SFV+BESS'!$I$7),$B$2*'SFV+BESS'!$I$9-GQ429,IF(AND(GJ430&gt;0,GJ430*$B$4+GQ429&gt;$B$2*'SFV+BESS'!$I$9,GJ430*$B$4&gt;'SFV+BESS'!$I$7,GQ429&lt;$B$2*'SFV+BESS'!$I$9),$B$2*'SFV+BESS'!$I$9-GQ429,IF(AND(GJ430&gt;0,GJ430*$B$4+GQ429&lt;=$B$2*'SFV+BESS'!$I$9,GJ430&gt;'SFV+BESS'!$I$7),'SFV+BESS'!$I$7,0))))</f>
        <v>0</v>
      </c>
      <c r="GL430" s="27">
        <f>IF(AND(GJ430&lt;0,GQ429+GJ430/$B$5&gt;$H$2,-GJ430/'Carga-Descarga Año'!$B$5&lt;'SFV+BESS'!$I$7),GJ430/$B$5,IF(AND(GJ430&lt;0,GQ429+GJ430/$B$5&gt;$H$2,-GJ430/'Carga-Descarga Año'!$B$5&gt;'SFV+BESS'!$I$7),-'SFV+BESS'!$I$7,IF(AND(GJ430&lt;0,GQ429+GJ430/$B$5&lt;$H$2),-MIN('SFV+BESS'!$I$7,GQ429-$H$2),0)))</f>
        <v>0</v>
      </c>
      <c r="GM430" s="33"/>
      <c r="GN430" s="33">
        <f t="shared" si="531"/>
        <v>65.927500000000009</v>
      </c>
      <c r="GO430" s="27">
        <f t="shared" si="499"/>
        <v>0</v>
      </c>
      <c r="GP430" s="27">
        <f t="shared" si="532"/>
        <v>0</v>
      </c>
      <c r="GQ430" s="28">
        <f>IF((GQ429+GK430+GL430)&gt;=$B$2*'SFV+BESS'!$I$9, $B$2*'SFV+BESS'!$I$9, (GQ429+GK430+GL430))</f>
        <v>173.61249999999998</v>
      </c>
      <c r="GR430" s="110">
        <f t="shared" si="500"/>
        <v>57.167453967777988</v>
      </c>
    </row>
    <row r="431" spans="1:200">
      <c r="A431" s="249"/>
      <c r="B431" s="41">
        <v>17.5833333333333</v>
      </c>
      <c r="C431" s="38">
        <f t="shared" si="514"/>
        <v>133.25978951017149</v>
      </c>
      <c r="D431" s="2">
        <f>Gen_Cons_Horario!B457</f>
        <v>82.027000000000001</v>
      </c>
      <c r="E431" s="140">
        <f t="shared" si="472"/>
        <v>51.232789510171486</v>
      </c>
      <c r="F431" s="116">
        <f>IF(AND(E431&gt;0,E431*$B$4+L430&lt;=$B$2*'SFV+BESS'!$I$9,E431&lt;'SFV+BESS'!$I$7), E431*$B$4, IF(AND(E431&gt;0,E431*$B$4+L430&gt;$B$2*'SFV+BESS'!$I$9,E431*$B$4&lt;'SFV+BESS'!$I$7),$B$2*'SFV+BESS'!$I$9-L430,IF(AND(E431&gt;0,E431*$B$4+L430&gt;$B$2*'SFV+BESS'!$I$9,E431*$B$4&gt;'SFV+BESS'!$I$7,L430&lt;$B$2*'SFV+BESS'!$I$9),$B$2*'SFV+BESS'!$I$9-L430,IF(AND(E431&gt;0,E431*$B$4+L430&lt;=$B$2*'SFV+BESS'!$I$9,E431&gt;'SFV+BESS'!$I$7),'SFV+BESS'!$I$7,0))))</f>
        <v>0</v>
      </c>
      <c r="G431" s="27">
        <f>IF(AND(E431&lt;0,L430+E431/$B$5&gt;$H$2,-E431/'Carga-Descarga Año'!$B$5&lt;'SFV+BESS'!$I$7),E431/$B$5,IF(AND(E431&lt;0,L430+E431/$B$5&gt;$H$2,-E431/'Carga-Descarga Año'!$B$5&gt;'SFV+BESS'!$I$7),-'SFV+BESS'!$I$7,IF(AND(E431&lt;0,L430+E431/$B$5&lt;$H$2),-MIN('SFV+BESS'!$I$7,L430-$H$2),0)))</f>
        <v>0</v>
      </c>
      <c r="I431" s="38">
        <f t="shared" si="473"/>
        <v>82.027000000000001</v>
      </c>
      <c r="J431" s="27">
        <f t="shared" si="475"/>
        <v>0</v>
      </c>
      <c r="K431" s="27">
        <f t="shared" si="474"/>
        <v>0</v>
      </c>
      <c r="L431" s="28">
        <f>IF((L430+F431+G431)&gt;=$B$2*'SFV+BESS'!$I$9, $B$2*'SFV+BESS'!$I$9, (L430+F431+G431))</f>
        <v>173.61249999999998</v>
      </c>
      <c r="M431" s="110">
        <f t="shared" si="476"/>
        <v>51.232789510171486</v>
      </c>
      <c r="R431" s="251"/>
      <c r="S431" s="41">
        <v>17.5833333333333</v>
      </c>
      <c r="T431" s="2">
        <f t="shared" si="533"/>
        <v>139.0828529227783</v>
      </c>
      <c r="U431" s="2">
        <f>Gen_Cons_Horario!B1201</f>
        <v>22.371000000000002</v>
      </c>
      <c r="V431" s="35">
        <f t="shared" si="508"/>
        <v>116.71185292277829</v>
      </c>
      <c r="W431" s="116">
        <f>IF(AND(V431&gt;0,V431*$B$4+AC430&lt;=$B$2*'SFV+BESS'!$I$9,V431&lt;'SFV+BESS'!$I$7), V431*$B$4, IF(AND(V431&gt;0,V431*$B$4+AC430&gt;$B$2*'SFV+BESS'!$I$9,V431*$B$4&lt;'SFV+BESS'!$I$7),$B$2*'SFV+BESS'!$I$9-AC430,IF(AND(V431&gt;0,V431*$B$4+AC430&gt;$B$2*'SFV+BESS'!$I$9,V431*$B$4&gt;'SFV+BESS'!$I$7,AC430&lt;$B$2*'SFV+BESS'!$I$9),$B$2*'SFV+BESS'!$I$9-AC430,IF(AND(V431&gt;0,V431*$B$4+AC430&lt;=$B$2*'SFV+BESS'!$I$9,V431&gt;'SFV+BESS'!$I$7),'SFV+BESS'!$I$7,0))))</f>
        <v>0</v>
      </c>
      <c r="X431" s="27">
        <f>IF(AND(V431&lt;0,AC430+V431/$B$5&gt;$H$2,-V431/'Carga-Descarga Año'!$B$5&lt;'SFV+BESS'!$I$7),V431/$B$5,IF(AND(V431&lt;0,AC430+V431/$B$5&gt;$H$2,-V431/'Carga-Descarga Año'!$B$5&gt;'SFV+BESS'!$I$7),-'SFV+BESS'!$I$7,IF(AND(V431&lt;0,AC430+V431/$B$5&lt;$H$2),-MIN('SFV+BESS'!$I$7,AC430-$H$2),0)))</f>
        <v>0</v>
      </c>
      <c r="Z431" s="33">
        <f t="shared" si="502"/>
        <v>22.371000000000002</v>
      </c>
      <c r="AA431" s="27">
        <f t="shared" si="477"/>
        <v>0</v>
      </c>
      <c r="AB431" s="27">
        <f t="shared" si="501"/>
        <v>0</v>
      </c>
      <c r="AC431" s="28">
        <f>IF((AC430+W431+X431)&gt;=$B$2*'SFV+BESS'!$I$9, $B$2*'SFV+BESS'!$I$9, (AC430+W431+X431))</f>
        <v>173.61249999999998</v>
      </c>
      <c r="AD431" s="110">
        <f t="shared" si="478"/>
        <v>116.71185292277829</v>
      </c>
      <c r="AI431" s="251"/>
      <c r="AJ431" s="41">
        <v>17.5833333333333</v>
      </c>
      <c r="AK431" s="52">
        <f t="shared" si="534"/>
        <v>137.68044358388673</v>
      </c>
      <c r="AL431" s="33">
        <f>Gen_Cons_Horario!B1873</f>
        <v>74.570000000000007</v>
      </c>
      <c r="AM431" s="35">
        <f t="shared" si="509"/>
        <v>63.11044358388672</v>
      </c>
      <c r="AN431" s="116">
        <f>IF(AND(AM431&gt;0,AM431*$B$4+AT430&lt;=$B$2*'SFV+BESS'!$I$9,AM431&lt;'SFV+BESS'!$I$7), AM431*$B$4, IF(AND(AM431&gt;0,AM431*$B$4+AT430&gt;$B$2*'SFV+BESS'!$I$9,AM431*$B$4&lt;'SFV+BESS'!$I$7),$B$2*'SFV+BESS'!$I$9-AT430,IF(AND(AM431&gt;0,AM431*$B$4+AT430&gt;$B$2*'SFV+BESS'!$I$9,AM431*$B$4&gt;'SFV+BESS'!$I$7,AT430&lt;$B$2*'SFV+BESS'!$I$9),$B$2*'SFV+BESS'!$I$9-AT430,IF(AND(AM431&gt;0,AM431*$B$4+AT430&lt;=$B$2*'SFV+BESS'!$I$9,AM431&gt;'SFV+BESS'!$I$7),'SFV+BESS'!$I$7,0))))</f>
        <v>0</v>
      </c>
      <c r="AO431" s="27">
        <f>IF(AND(AM431&lt;0,AT430+AM431/$B$5&gt;$H$2,-AM431/'Carga-Descarga Año'!$B$5&lt;'SFV+BESS'!$I$7),AM431/$B$5,IF(AND(AM431&lt;0,AT430+AM431/$B$5&gt;$H$2,-AM431/'Carga-Descarga Año'!$B$5&gt;'SFV+BESS'!$I$7),-'SFV+BESS'!$I$7,IF(AND(AM431&lt;0,AT430+AM431/$B$5&lt;$H$2),-MIN('SFV+BESS'!$I$7,AT430-$H$2),0)))</f>
        <v>0</v>
      </c>
      <c r="AP431" s="33"/>
      <c r="AQ431" s="33">
        <f t="shared" si="515"/>
        <v>74.570000000000007</v>
      </c>
      <c r="AR431" s="27">
        <f t="shared" si="479"/>
        <v>0</v>
      </c>
      <c r="AS431" s="27">
        <f t="shared" si="516"/>
        <v>0</v>
      </c>
      <c r="AT431" s="28">
        <f>IF((AT430+AN431+AO431)&gt;=$B$2*'SFV+BESS'!$I$9, $B$2*'SFV+BESS'!$I$9, (AT430+AN431+AO431))</f>
        <v>173.61249999999998</v>
      </c>
      <c r="AU431" s="110">
        <f t="shared" si="480"/>
        <v>63.11044358388672</v>
      </c>
      <c r="AZ431" s="251"/>
      <c r="BA431" s="41">
        <v>17.5833333333333</v>
      </c>
      <c r="BB431" s="33">
        <f t="shared" si="535"/>
        <v>119.78981902555637</v>
      </c>
      <c r="BC431" s="33">
        <f>Gen_Cons_Horario!B2617</f>
        <v>0</v>
      </c>
      <c r="BD431" s="35">
        <f t="shared" si="510"/>
        <v>119.78981902555637</v>
      </c>
      <c r="BE431" s="116">
        <f>IF(AND(BD431&gt;0,BD431*$B$4+BK430&lt;=$B$2*'SFV+BESS'!$I$9,BD431&lt;'SFV+BESS'!$I$7), BD431*$B$4, IF(AND(BD431&gt;0,BD431*$B$4+BK430&gt;$B$2*'SFV+BESS'!$I$9,BD431*$B$4&lt;'SFV+BESS'!$I$7),$B$2*'SFV+BESS'!$I$9-BK430,IF(AND(BD431&gt;0,BD431*$B$4+BK430&gt;$B$2*'SFV+BESS'!$I$9,BD431*$B$4&gt;'SFV+BESS'!$I$7,BK430&lt;$B$2*'SFV+BESS'!$I$9),$B$2*'SFV+BESS'!$I$9-BK430,IF(AND(BD431&gt;0,BD431*$B$4+BK430&lt;=$B$2*'SFV+BESS'!$I$9,BD431&gt;'SFV+BESS'!$I$7),'SFV+BESS'!$I$7,0))))</f>
        <v>0</v>
      </c>
      <c r="BF431" s="27">
        <f>IF(AND(BD431&lt;0,BK430+BD431/$B$5&gt;$H$2,-BD431/'Carga-Descarga Año'!$B$5&lt;'SFV+BESS'!$I$7),BD431/$B$5,IF(AND(BD431&lt;0,BK430+BD431/$B$5&gt;$H$2,-BD431/'Carga-Descarga Año'!$B$5&gt;'SFV+BESS'!$I$7),-'SFV+BESS'!$I$7,IF(AND(BD431&lt;0,BK430+BD431/$B$5&lt;$H$2),-MIN('SFV+BESS'!$I$7,BK430-$H$2),0)))</f>
        <v>0</v>
      </c>
      <c r="BG431" s="33"/>
      <c r="BH431" s="33">
        <f t="shared" si="517"/>
        <v>0</v>
      </c>
      <c r="BI431" s="27">
        <f t="shared" si="481"/>
        <v>0</v>
      </c>
      <c r="BJ431" s="27">
        <f t="shared" si="518"/>
        <v>0</v>
      </c>
      <c r="BK431" s="28">
        <f>IF((BK430+BE431+BF431)&gt;=$B$2*'SFV+BESS'!$I$9, $B$2*'SFV+BESS'!$I$9, (BK430+BE431+BF431))</f>
        <v>173.61249999999998</v>
      </c>
      <c r="BL431" s="110">
        <f t="shared" si="482"/>
        <v>119.78981902555637</v>
      </c>
      <c r="BQ431" s="251"/>
      <c r="BR431" s="41">
        <v>17.5833333333333</v>
      </c>
      <c r="BS431" s="33">
        <f t="shared" si="536"/>
        <v>102.95917212974827</v>
      </c>
      <c r="BT431" s="33">
        <f>Gen_Cons_Horario!B3337</f>
        <v>0</v>
      </c>
      <c r="BU431" s="35">
        <f t="shared" si="511"/>
        <v>102.95917212974827</v>
      </c>
      <c r="BV431" s="116">
        <f>IF(AND(BU431&gt;0,BU431*$B$4+CB430&lt;=$B$2*'SFV+BESS'!$I$9,BU431&lt;'SFV+BESS'!$I$7), BU431*$B$4, IF(AND(BU431&gt;0,BU431*$B$4+CB430&gt;$B$2*'SFV+BESS'!$I$9,BU431*$B$4&lt;'SFV+BESS'!$I$7),$B$2*'SFV+BESS'!$I$9-CB430,IF(AND(BU431&gt;0,BU431*$B$4+CB430&gt;$B$2*'SFV+BESS'!$I$9,BU431*$B$4&gt;'SFV+BESS'!$I$7,CB430&lt;$B$2*'SFV+BESS'!$I$9),$B$2*'SFV+BESS'!$I$9-CB430,IF(AND(BU431&gt;0,BU431*$B$4+CB430&lt;=$B$2*'SFV+BESS'!$I$9,BU431&gt;'SFV+BESS'!$I$7),'SFV+BESS'!$I$7,0))))</f>
        <v>0</v>
      </c>
      <c r="BW431" s="27">
        <f>IF(AND(BU431&lt;0,CB430+BU431/$B$5&gt;$H$2,-BU431/'Carga-Descarga Año'!$B$5&lt;'SFV+BESS'!$I$7),BU431/$B$5,IF(AND(BU431&lt;0,CB430+BU431/$B$5&gt;$H$2,-BU431/'Carga-Descarga Año'!$B$5&gt;'SFV+BESS'!$I$7),-'SFV+BESS'!$I$7,IF(AND(BU431&lt;0,CB430+BU431/$B$5&lt;$H$2),-MIN('SFV+BESS'!$I$7,CB430-$H$2),0)))</f>
        <v>0</v>
      </c>
      <c r="BX431" s="33"/>
      <c r="BY431" s="33">
        <f t="shared" si="519"/>
        <v>0</v>
      </c>
      <c r="BZ431" s="27">
        <f t="shared" si="483"/>
        <v>0</v>
      </c>
      <c r="CA431" s="27">
        <f t="shared" si="484"/>
        <v>0</v>
      </c>
      <c r="CB431" s="28">
        <f>IF((CB430+BV431+BW431)&gt;=$B$2*'SFV+BESS'!$I$9, $B$2*'SFV+BESS'!$I$9, (CB430+BV431+BW431))</f>
        <v>173.61249999999998</v>
      </c>
      <c r="CC431" s="110">
        <f t="shared" si="485"/>
        <v>102.95917212974827</v>
      </c>
      <c r="CH431" s="251"/>
      <c r="CI431" s="41">
        <v>17.5833333333333</v>
      </c>
      <c r="CJ431" s="33">
        <f t="shared" si="537"/>
        <v>92.109640210585653</v>
      </c>
      <c r="CK431" s="33">
        <f>Gen_Cons_Horario!B4081</f>
        <v>0</v>
      </c>
      <c r="CL431" s="35">
        <f t="shared" si="512"/>
        <v>92.109640210585653</v>
      </c>
      <c r="CM431" s="116">
        <f>IF(AND(CL431&gt;0,CL431*$B$4+CS430&lt;=$B$2*'SFV+BESS'!$I$9,CL431&lt;'SFV+BESS'!$I$7), CL431*$B$4, IF(AND(CL431&gt;0,CL431*$B$4+CS430&gt;$B$2*'SFV+BESS'!$I$9,CL431*$B$4&lt;'SFV+BESS'!$I$7),$B$2*'SFV+BESS'!$I$9-CS430,IF(AND(CL431&gt;0,CL431*$B$4+CS430&gt;$B$2*'SFV+BESS'!$I$9,CL431*$B$4&gt;'SFV+BESS'!$I$7,CS430&lt;$B$2*'SFV+BESS'!$I$9),$B$2*'SFV+BESS'!$I$9-CS430,IF(AND(CL431&gt;0,CL431*$B$4+CS430&lt;=$B$2*'SFV+BESS'!$I$9,CL431&gt;'SFV+BESS'!$I$7),'SFV+BESS'!$I$7,0))))</f>
        <v>0</v>
      </c>
      <c r="CN431" s="27">
        <f>IF(AND(CL431&lt;0,CS430+CL431/$B$5&gt;$H$2,-CL431/'Carga-Descarga Año'!$B$5&lt;'SFV+BESS'!$I$7),CL431/$B$5,IF(AND(CL431&lt;0,CS430+CL431/$B$5&gt;$H$2,-CL431/'Carga-Descarga Año'!$B$5&gt;'SFV+BESS'!$I$7),-'SFV+BESS'!$I$7,IF(AND(CL431&lt;0,CS430+CL431/$B$5&lt;$H$2),-MIN('SFV+BESS'!$I$7,CS430-$H$2),0)))</f>
        <v>0</v>
      </c>
      <c r="CO431" s="33"/>
      <c r="CP431" s="33">
        <f t="shared" si="520"/>
        <v>0</v>
      </c>
      <c r="CQ431" s="27">
        <f t="shared" si="486"/>
        <v>0</v>
      </c>
      <c r="CR431" s="27">
        <f t="shared" si="521"/>
        <v>0</v>
      </c>
      <c r="CS431" s="28">
        <f>IF((CS430+CM431+CN431)&gt;=$B$2*'SFV+BESS'!$I$9, $B$2*'SFV+BESS'!$I$9, (CS430+CM431+CN431))</f>
        <v>173.61249999999998</v>
      </c>
      <c r="CT431" s="110">
        <f t="shared" si="487"/>
        <v>92.109640210585653</v>
      </c>
      <c r="CY431" s="251"/>
      <c r="CZ431" s="41">
        <v>17.5833333333333</v>
      </c>
      <c r="DA431" s="33">
        <f t="shared" si="538"/>
        <v>99.291005948507078</v>
      </c>
      <c r="DB431" s="33">
        <f>Gen_Cons_Horario!B4801</f>
        <v>0</v>
      </c>
      <c r="DC431" s="35">
        <f t="shared" si="503"/>
        <v>99.291005948507078</v>
      </c>
      <c r="DD431" s="116">
        <f>IF(AND(DC431&gt;0,DC431*$B$4+DJ430&lt;=$B$2*'SFV+BESS'!$I$9,DC431&lt;'SFV+BESS'!$I$7), DC431*$B$4, IF(AND(DC431&gt;0,DC431*$B$4+DJ430&gt;$B$2*'SFV+BESS'!$I$9,DC431*$B$4&lt;'SFV+BESS'!$I$7),$B$2*'SFV+BESS'!$I$9-DJ430,IF(AND(DC431&gt;0,DC431*$B$4+DJ430&gt;$B$2*'SFV+BESS'!$I$9,DC431*$B$4&gt;'SFV+BESS'!$I$7,DJ430&lt;$B$2*'SFV+BESS'!$I$9),$B$2*'SFV+BESS'!$I$9-DJ430,IF(AND(DC431&gt;0,DC431*$B$4+DJ430&lt;=$B$2*'SFV+BESS'!$I$9,DC431&gt;'SFV+BESS'!$I$7),'SFV+BESS'!$I$7,0))))</f>
        <v>0</v>
      </c>
      <c r="DE431" s="27">
        <f>IF(AND(DC431&lt;0,DJ430+DC431/$B$5&gt;$H$2,-DC431/'Carga-Descarga Año'!$B$5&lt;'SFV+BESS'!$I$7),DC431/$B$5,IF(AND(DC431&lt;0,DJ430+DC431/$B$5&gt;$H$2,-DC431/'Carga-Descarga Año'!$B$5&gt;'SFV+BESS'!$I$7),-'SFV+BESS'!$I$7,IF(AND(DC431&lt;0,DJ430+DC431/$B$5&lt;$H$2),-MIN('SFV+BESS'!$I$7,DJ430-$H$2),0)))</f>
        <v>0</v>
      </c>
      <c r="DF431" s="33"/>
      <c r="DG431" s="33">
        <f t="shared" si="522"/>
        <v>0</v>
      </c>
      <c r="DH431" s="27">
        <f t="shared" si="488"/>
        <v>0</v>
      </c>
      <c r="DI431" s="27">
        <f t="shared" si="489"/>
        <v>0</v>
      </c>
      <c r="DJ431" s="28">
        <f>IF((DJ430+DD431+DE431)&gt;=$B$2*'SFV+BESS'!$I$9, $B$2*'SFV+BESS'!$I$9, (DJ430+DD431+DE431))</f>
        <v>173.61249999999998</v>
      </c>
      <c r="DK431" s="110">
        <f t="shared" si="490"/>
        <v>99.291005948507078</v>
      </c>
      <c r="DP431" s="251"/>
      <c r="DQ431" s="41">
        <v>17.5833333333333</v>
      </c>
      <c r="DR431" s="33">
        <f t="shared" si="539"/>
        <v>97.880357128904294</v>
      </c>
      <c r="DS431" s="33">
        <f>Gen_Cons_Horario!B5545</f>
        <v>0</v>
      </c>
      <c r="DT431" s="35">
        <f t="shared" si="504"/>
        <v>97.880357128904294</v>
      </c>
      <c r="DU431" s="116">
        <f>IF(AND(DT431&gt;0,DT431*$B$4+EA430&lt;=$B$2*'SFV+BESS'!$I$9,DT431&lt;'SFV+BESS'!$I$7), DT431*$B$4, IF(AND(DT431&gt;0,DT431*$B$4+EA430&gt;$B$2*'SFV+BESS'!$I$9,DT431*$B$4&lt;'SFV+BESS'!$I$7),$B$2*'SFV+BESS'!$I$9-EA430,IF(AND(DT431&gt;0,DT431*$B$4+EA430&gt;$B$2*'SFV+BESS'!$I$9,DT431*$B$4&gt;'SFV+BESS'!$I$7,EA430&lt;$B$2*'SFV+BESS'!$I$9),$B$2*'SFV+BESS'!$I$9-EA430,IF(AND(DT431&gt;0,DT431*$B$4+EA430&lt;=$B$2*'SFV+BESS'!$I$9,DT431&gt;'SFV+BESS'!$I$7),'SFV+BESS'!$I$7,0))))</f>
        <v>0</v>
      </c>
      <c r="DV431" s="27">
        <f>IF(AND(DT431&lt;0,EA430+DT431/$B$5&gt;$H$2,-DT431/'Carga-Descarga Año'!$B$5&lt;'SFV+BESS'!$I$7),DT431/$B$5,IF(AND(DT431&lt;0,EA430+DT431/$B$5&gt;$H$2,-DT431/'Carga-Descarga Año'!$B$5&gt;'SFV+BESS'!$I$7),-'SFV+BESS'!$I$7,IF(AND(DT431&lt;0,EA430+DT431/$B$5&lt;$H$2),-MIN('SFV+BESS'!$I$7,EA430-$H$2),0)))</f>
        <v>0</v>
      </c>
      <c r="DW431" s="33"/>
      <c r="DX431" s="33">
        <f t="shared" si="523"/>
        <v>0</v>
      </c>
      <c r="DY431" s="27">
        <f t="shared" si="491"/>
        <v>0</v>
      </c>
      <c r="DZ431" s="27">
        <f t="shared" si="524"/>
        <v>0</v>
      </c>
      <c r="EA431" s="28">
        <f>IF((EA430+DU431+DV431)&gt;=$B$2*'SFV+BESS'!$I$9, $B$2*'SFV+BESS'!$I$9, (EA430+DU431+DV431))</f>
        <v>173.61249999999998</v>
      </c>
      <c r="EB431" s="110">
        <f t="shared" si="492"/>
        <v>97.880357128904294</v>
      </c>
      <c r="EG431" s="251"/>
      <c r="EH431" s="41">
        <v>17.5833333333333</v>
      </c>
      <c r="EI431" s="33">
        <f t="shared" si="540"/>
        <v>107.02335307780091</v>
      </c>
      <c r="EJ431" s="33">
        <f>Gen_Cons_Horario!B6289</f>
        <v>0</v>
      </c>
      <c r="EK431" s="35">
        <f t="shared" si="505"/>
        <v>107.02335307780091</v>
      </c>
      <c r="EL431" s="116">
        <f>IF(AND(EK431&gt;0,EK431*$B$4+ER430&lt;=$B$2*'SFV+BESS'!$I$9,EK431&lt;'SFV+BESS'!$I$7), EK431*$B$4, IF(AND(EK431&gt;0,EK431*$B$4+ER430&gt;$B$2*'SFV+BESS'!$I$9,EK431*$B$4&lt;'SFV+BESS'!$I$7),$B$2*'SFV+BESS'!$I$9-ER430,IF(AND(EK431&gt;0,EK431*$B$4+ER430&gt;$B$2*'SFV+BESS'!$I$9,EK431*$B$4&gt;'SFV+BESS'!$I$7,ER430&lt;$B$2*'SFV+BESS'!$I$9),$B$2*'SFV+BESS'!$I$9-ER430,IF(AND(EK431&gt;0,EK431*$B$4+ER430&lt;=$B$2*'SFV+BESS'!$I$9,EK431&gt;'SFV+BESS'!$I$7),'SFV+BESS'!$I$7,0))))</f>
        <v>0</v>
      </c>
      <c r="EM431" s="27">
        <f>IF(AND(EK431&lt;0,ER430+EK431/$B$5&gt;$H$2,-EK431/'Carga-Descarga Año'!$B$5&lt;'SFV+BESS'!$I$7),EK431/$B$5,IF(AND(EK431&lt;0,ER430+EK431/$B$5&gt;$H$2,-EK431/'Carga-Descarga Año'!$B$5&gt;'SFV+BESS'!$I$7),-'SFV+BESS'!$I$7,IF(AND(EK431&lt;0,ER430+EK431/$B$5&lt;$H$2),-MIN('SFV+BESS'!$I$7,ER430-$H$2),0)))</f>
        <v>0</v>
      </c>
      <c r="EN431" s="33"/>
      <c r="EO431" s="33">
        <f t="shared" si="525"/>
        <v>0</v>
      </c>
      <c r="EP431" s="27">
        <f t="shared" si="493"/>
        <v>0</v>
      </c>
      <c r="EQ431" s="27">
        <f t="shared" si="526"/>
        <v>0</v>
      </c>
      <c r="ER431" s="28">
        <f>IF((ER430+EL431+EM431)&gt;=$B$2*'SFV+BESS'!$I$9, $B$2*'SFV+BESS'!$I$9, (ER430+EL431+EM431))</f>
        <v>173.61249999999998</v>
      </c>
      <c r="ES431" s="110">
        <f t="shared" si="494"/>
        <v>107.02335307780091</v>
      </c>
      <c r="EX431" s="251"/>
      <c r="EY431" s="41">
        <v>17.5833333333333</v>
      </c>
      <c r="EZ431" s="33">
        <f t="shared" si="541"/>
        <v>117.95196128053284</v>
      </c>
      <c r="FA431" s="33">
        <f>Gen_Cons_Horario!B7009</f>
        <v>0</v>
      </c>
      <c r="FB431" s="35">
        <f t="shared" si="506"/>
        <v>117.95196128053284</v>
      </c>
      <c r="FC431" s="116">
        <f>IF(AND(FB431&gt;0,FB431*$B$4+FI430&lt;=$B$2*'SFV+BESS'!$I$9,FB431&lt;'SFV+BESS'!$I$7), FB431*$B$4, IF(AND(FB431&gt;0,FB431*$B$4+FI430&gt;$B$2*'SFV+BESS'!$I$9,FB431*$B$4&lt;'SFV+BESS'!$I$7),$B$2*'SFV+BESS'!$I$9-FI430,IF(AND(FB431&gt;0,FB431*$B$4+FI430&gt;$B$2*'SFV+BESS'!$I$9,FB431*$B$4&gt;'SFV+BESS'!$I$7,FI430&lt;$B$2*'SFV+BESS'!$I$9),$B$2*'SFV+BESS'!$I$9-FI430,IF(AND(FB431&gt;0,FB431*$B$4+FI430&lt;=$B$2*'SFV+BESS'!$I$9,FB431&gt;'SFV+BESS'!$I$7),'SFV+BESS'!$I$7,0))))</f>
        <v>0</v>
      </c>
      <c r="FD431" s="27">
        <f>IF(AND(FB431&lt;0,FI430+FB431/$B$5&gt;$H$2,-FB431/'Carga-Descarga Año'!$B$5&lt;'SFV+BESS'!$I$7),FB431/$B$5,IF(AND(FB431&lt;0,FI430+FB431/$B$5&gt;$H$2,-FB431/'Carga-Descarga Año'!$B$5&gt;'SFV+BESS'!$I$7),-'SFV+BESS'!$I$7,IF(AND(FB431&lt;0,FI430+FB431/$B$5&lt;$H$2),-MIN('SFV+BESS'!$I$7,FI430-$H$2),0)))</f>
        <v>0</v>
      </c>
      <c r="FE431" s="33"/>
      <c r="FF431" s="33">
        <f t="shared" si="527"/>
        <v>0</v>
      </c>
      <c r="FG431" s="27">
        <f t="shared" si="495"/>
        <v>0</v>
      </c>
      <c r="FH431" s="27">
        <f t="shared" si="528"/>
        <v>0</v>
      </c>
      <c r="FI431" s="28">
        <f>IF((FI430+FC431+FD431)&gt;=$B$2*'SFV+BESS'!$I$9, $B$2*'SFV+BESS'!$I$9, (FI430+FC431+FD431))</f>
        <v>173.61249999999998</v>
      </c>
      <c r="FJ431" s="110">
        <f t="shared" si="496"/>
        <v>117.95196128053284</v>
      </c>
      <c r="FO431" s="251"/>
      <c r="FP431" s="41">
        <v>17.5833333333333</v>
      </c>
      <c r="FQ431" s="33">
        <f t="shared" si="542"/>
        <v>124.97258800981498</v>
      </c>
      <c r="FR431" s="33">
        <f>Gen_Cons_Horario!B7753</f>
        <v>37.285000000000004</v>
      </c>
      <c r="FS431" s="35">
        <f t="shared" si="507"/>
        <v>87.687588009814988</v>
      </c>
      <c r="FT431" s="116">
        <f>IF(AND(FS431&gt;0,FS431*$B$4+FZ430&lt;=$B$2*'SFV+BESS'!$I$9,FS431&lt;'SFV+BESS'!$I$7), FS431*$B$4, IF(AND(FS431&gt;0,FS431*$B$4+FZ430&gt;$B$2*'SFV+BESS'!$I$9,FS431*$B$4&lt;'SFV+BESS'!$I$7),$B$2*'SFV+BESS'!$I$9-FZ430,IF(AND(FS431&gt;0,FS431*$B$4+FZ430&gt;$B$2*'SFV+BESS'!$I$9,FS431*$B$4&gt;'SFV+BESS'!$I$7,FZ430&lt;$B$2*'SFV+BESS'!$I$9),$B$2*'SFV+BESS'!$I$9-FZ430,IF(AND(FS431&gt;0,FS431*$B$4+FZ430&lt;=$B$2*'SFV+BESS'!$I$9,FS431&gt;'SFV+BESS'!$I$7),'SFV+BESS'!$I$7,0))))</f>
        <v>0</v>
      </c>
      <c r="FU431" s="27">
        <f>IF(AND(FS431&lt;0,FZ430+FS431/$B$5&gt;$H$2,-FS431/'Carga-Descarga Año'!$B$5&lt;'SFV+BESS'!$I$7),FS431/$B$5,IF(AND(FS431&lt;0,FZ430+FS431/$B$5&gt;$H$2,-FS431/'Carga-Descarga Año'!$B$5&gt;'SFV+BESS'!$I$7),-'SFV+BESS'!$I$7,IF(AND(FS431&lt;0,FZ430+FS431/$B$5&lt;$H$2),-MIN('SFV+BESS'!$I$7,FZ430-$H$2),0)))</f>
        <v>0</v>
      </c>
      <c r="FV431" s="33"/>
      <c r="FW431" s="33">
        <f t="shared" si="529"/>
        <v>37.285000000000004</v>
      </c>
      <c r="FX431" s="27">
        <f t="shared" si="497"/>
        <v>0</v>
      </c>
      <c r="FY431" s="27">
        <f t="shared" si="530"/>
        <v>0</v>
      </c>
      <c r="FZ431" s="28">
        <f>IF((FZ430+FT431+FU431)&gt;=$B$2*'SFV+BESS'!$I$9, $B$2*'SFV+BESS'!$I$9, (FZ430+FT431+FU431))</f>
        <v>173.61249999999998</v>
      </c>
      <c r="GA431" s="110">
        <f t="shared" si="498"/>
        <v>87.687588009814988</v>
      </c>
      <c r="GF431" s="251"/>
      <c r="GG431" s="41">
        <v>17.5833333333333</v>
      </c>
      <c r="GH431" s="33">
        <f t="shared" si="543"/>
        <v>125.58913062743498</v>
      </c>
      <c r="GI431" s="33">
        <f>Gen_Cons_Horario!B8473</f>
        <v>65.927500000000009</v>
      </c>
      <c r="GJ431" s="35">
        <f t="shared" si="513"/>
        <v>59.661630627434974</v>
      </c>
      <c r="GK431" s="116">
        <f>IF(AND(GJ431&gt;0,GJ431*$B$4+GQ430&lt;=$B$2*'SFV+BESS'!$I$9,GJ431&lt;'SFV+BESS'!$I$7), GJ431*$B$4, IF(AND(GJ431&gt;0,GJ431*$B$4+GQ430&gt;$B$2*'SFV+BESS'!$I$9,GJ431*$B$4&lt;'SFV+BESS'!$I$7),$B$2*'SFV+BESS'!$I$9-GQ430,IF(AND(GJ431&gt;0,GJ431*$B$4+GQ430&gt;$B$2*'SFV+BESS'!$I$9,GJ431*$B$4&gt;'SFV+BESS'!$I$7,GQ430&lt;$B$2*'SFV+BESS'!$I$9),$B$2*'SFV+BESS'!$I$9-GQ430,IF(AND(GJ431&gt;0,GJ431*$B$4+GQ430&lt;=$B$2*'SFV+BESS'!$I$9,GJ431&gt;'SFV+BESS'!$I$7),'SFV+BESS'!$I$7,0))))</f>
        <v>0</v>
      </c>
      <c r="GL431" s="27">
        <f>IF(AND(GJ431&lt;0,GQ430+GJ431/$B$5&gt;$H$2,-GJ431/'Carga-Descarga Año'!$B$5&lt;'SFV+BESS'!$I$7),GJ431/$B$5,IF(AND(GJ431&lt;0,GQ430+GJ431/$B$5&gt;$H$2,-GJ431/'Carga-Descarga Año'!$B$5&gt;'SFV+BESS'!$I$7),-'SFV+BESS'!$I$7,IF(AND(GJ431&lt;0,GQ430+GJ431/$B$5&lt;$H$2),-MIN('SFV+BESS'!$I$7,GQ430-$H$2),0)))</f>
        <v>0</v>
      </c>
      <c r="GM431" s="33"/>
      <c r="GN431" s="33">
        <f t="shared" si="531"/>
        <v>65.927500000000009</v>
      </c>
      <c r="GO431" s="27">
        <f t="shared" si="499"/>
        <v>0</v>
      </c>
      <c r="GP431" s="27">
        <f t="shared" si="532"/>
        <v>0</v>
      </c>
      <c r="GQ431" s="28">
        <f>IF((GQ430+GK431+GL431)&gt;=$B$2*'SFV+BESS'!$I$9, $B$2*'SFV+BESS'!$I$9, (GQ430+GK431+GL431))</f>
        <v>173.61249999999998</v>
      </c>
      <c r="GR431" s="110">
        <f t="shared" si="500"/>
        <v>59.661630627434974</v>
      </c>
    </row>
    <row r="432" spans="1:200">
      <c r="A432" s="249"/>
      <c r="B432" s="41">
        <v>17.625</v>
      </c>
      <c r="C432" s="38">
        <f t="shared" si="514"/>
        <v>131.43639444275752</v>
      </c>
      <c r="D432" s="2">
        <f>Gen_Cons_Horario!B458</f>
        <v>82.027000000000001</v>
      </c>
      <c r="E432" s="140">
        <f t="shared" si="472"/>
        <v>49.409394442757517</v>
      </c>
      <c r="F432" s="116">
        <f>IF(AND(E432&gt;0,E432*$B$4+L431&lt;=$B$2*'SFV+BESS'!$I$9,E432&lt;'SFV+BESS'!$I$7), E432*$B$4, IF(AND(E432&gt;0,E432*$B$4+L431&gt;$B$2*'SFV+BESS'!$I$9,E432*$B$4&lt;'SFV+BESS'!$I$7),$B$2*'SFV+BESS'!$I$9-L431,IF(AND(E432&gt;0,E432*$B$4+L431&gt;$B$2*'SFV+BESS'!$I$9,E432*$B$4&gt;'SFV+BESS'!$I$7,L431&lt;$B$2*'SFV+BESS'!$I$9),$B$2*'SFV+BESS'!$I$9-L431,IF(AND(E432&gt;0,E432*$B$4+L431&lt;=$B$2*'SFV+BESS'!$I$9,E432&gt;'SFV+BESS'!$I$7),'SFV+BESS'!$I$7,0))))</f>
        <v>0</v>
      </c>
      <c r="G432" s="27">
        <f>IF(AND(E432&lt;0,L431+E432/$B$5&gt;$H$2,-E432/'Carga-Descarga Año'!$B$5&lt;'SFV+BESS'!$I$7),E432/$B$5,IF(AND(E432&lt;0,L431+E432/$B$5&gt;$H$2,-E432/'Carga-Descarga Año'!$B$5&gt;'SFV+BESS'!$I$7),-'SFV+BESS'!$I$7,IF(AND(E432&lt;0,L431+E432/$B$5&lt;$H$2),-MIN('SFV+BESS'!$I$7,L431-$H$2),0)))</f>
        <v>0</v>
      </c>
      <c r="I432" s="38">
        <f t="shared" si="473"/>
        <v>82.027000000000001</v>
      </c>
      <c r="J432" s="27">
        <f t="shared" si="475"/>
        <v>0</v>
      </c>
      <c r="K432" s="27">
        <f t="shared" si="474"/>
        <v>0</v>
      </c>
      <c r="L432" s="28">
        <f>IF((L431+F432+G432)&gt;=$B$2*'SFV+BESS'!$I$9, $B$2*'SFV+BESS'!$I$9, (L431+F432+G432))</f>
        <v>173.61249999999998</v>
      </c>
      <c r="M432" s="110">
        <f t="shared" si="476"/>
        <v>49.409394442757517</v>
      </c>
      <c r="R432" s="251"/>
      <c r="S432" s="41">
        <v>17.625</v>
      </c>
      <c r="T432" s="2">
        <f t="shared" si="533"/>
        <v>136.95570340748876</v>
      </c>
      <c r="U432" s="2">
        <f>Gen_Cons_Horario!B1202</f>
        <v>22.371000000000002</v>
      </c>
      <c r="V432" s="35">
        <f t="shared" si="508"/>
        <v>114.58470340748875</v>
      </c>
      <c r="W432" s="116">
        <f>IF(AND(V432&gt;0,V432*$B$4+AC431&lt;=$B$2*'SFV+BESS'!$I$9,V432&lt;'SFV+BESS'!$I$7), V432*$B$4, IF(AND(V432&gt;0,V432*$B$4+AC431&gt;$B$2*'SFV+BESS'!$I$9,V432*$B$4&lt;'SFV+BESS'!$I$7),$B$2*'SFV+BESS'!$I$9-AC431,IF(AND(V432&gt;0,V432*$B$4+AC431&gt;$B$2*'SFV+BESS'!$I$9,V432*$B$4&gt;'SFV+BESS'!$I$7,AC431&lt;$B$2*'SFV+BESS'!$I$9),$B$2*'SFV+BESS'!$I$9-AC431,IF(AND(V432&gt;0,V432*$B$4+AC431&lt;=$B$2*'SFV+BESS'!$I$9,V432&gt;'SFV+BESS'!$I$7),'SFV+BESS'!$I$7,0))))</f>
        <v>0</v>
      </c>
      <c r="X432" s="27">
        <f>IF(AND(V432&lt;0,AC431+V432/$B$5&gt;$H$2,-V432/'Carga-Descarga Año'!$B$5&lt;'SFV+BESS'!$I$7),V432/$B$5,IF(AND(V432&lt;0,AC431+V432/$B$5&gt;$H$2,-V432/'Carga-Descarga Año'!$B$5&gt;'SFV+BESS'!$I$7),-'SFV+BESS'!$I$7,IF(AND(V432&lt;0,AC431+V432/$B$5&lt;$H$2),-MIN('SFV+BESS'!$I$7,AC431-$H$2),0)))</f>
        <v>0</v>
      </c>
      <c r="Z432" s="33">
        <f t="shared" si="502"/>
        <v>22.371000000000002</v>
      </c>
      <c r="AA432" s="27">
        <f t="shared" si="477"/>
        <v>0</v>
      </c>
      <c r="AB432" s="27">
        <f t="shared" si="501"/>
        <v>0</v>
      </c>
      <c r="AC432" s="28">
        <f>IF((AC431+W432+X432)&gt;=$B$2*'SFV+BESS'!$I$9, $B$2*'SFV+BESS'!$I$9, (AC431+W432+X432))</f>
        <v>173.61249999999998</v>
      </c>
      <c r="AD432" s="110">
        <f t="shared" si="478"/>
        <v>114.58470340748875</v>
      </c>
      <c r="AI432" s="251"/>
      <c r="AJ432" s="41">
        <v>17.625</v>
      </c>
      <c r="AK432" s="52">
        <f t="shared" si="534"/>
        <v>135.45703269371216</v>
      </c>
      <c r="AL432" s="33">
        <f>Gen_Cons_Horario!B1874</f>
        <v>74.570000000000007</v>
      </c>
      <c r="AM432" s="35">
        <f t="shared" si="509"/>
        <v>60.887032693712158</v>
      </c>
      <c r="AN432" s="116">
        <f>IF(AND(AM432&gt;0,AM432*$B$4+AT431&lt;=$B$2*'SFV+BESS'!$I$9,AM432&lt;'SFV+BESS'!$I$7), AM432*$B$4, IF(AND(AM432&gt;0,AM432*$B$4+AT431&gt;$B$2*'SFV+BESS'!$I$9,AM432*$B$4&lt;'SFV+BESS'!$I$7),$B$2*'SFV+BESS'!$I$9-AT431,IF(AND(AM432&gt;0,AM432*$B$4+AT431&gt;$B$2*'SFV+BESS'!$I$9,AM432*$B$4&gt;'SFV+BESS'!$I$7,AT431&lt;$B$2*'SFV+BESS'!$I$9),$B$2*'SFV+BESS'!$I$9-AT431,IF(AND(AM432&gt;0,AM432*$B$4+AT431&lt;=$B$2*'SFV+BESS'!$I$9,AM432&gt;'SFV+BESS'!$I$7),'SFV+BESS'!$I$7,0))))</f>
        <v>0</v>
      </c>
      <c r="AO432" s="27">
        <f>IF(AND(AM432&lt;0,AT431+AM432/$B$5&gt;$H$2,-AM432/'Carga-Descarga Año'!$B$5&lt;'SFV+BESS'!$I$7),AM432/$B$5,IF(AND(AM432&lt;0,AT431+AM432/$B$5&gt;$H$2,-AM432/'Carga-Descarga Año'!$B$5&gt;'SFV+BESS'!$I$7),-'SFV+BESS'!$I$7,IF(AND(AM432&lt;0,AT431+AM432/$B$5&lt;$H$2),-MIN('SFV+BESS'!$I$7,AT431-$H$2),0)))</f>
        <v>0</v>
      </c>
      <c r="AP432" s="33"/>
      <c r="AQ432" s="33">
        <f t="shared" si="515"/>
        <v>74.570000000000007</v>
      </c>
      <c r="AR432" s="27">
        <f t="shared" si="479"/>
        <v>0</v>
      </c>
      <c r="AS432" s="27">
        <f t="shared" si="516"/>
        <v>0</v>
      </c>
      <c r="AT432" s="28">
        <f>IF((AT431+AN432+AO432)&gt;=$B$2*'SFV+BESS'!$I$9, $B$2*'SFV+BESS'!$I$9, (AT431+AN432+AO432))</f>
        <v>173.61249999999998</v>
      </c>
      <c r="AU432" s="110">
        <f t="shared" si="480"/>
        <v>60.887032693712158</v>
      </c>
      <c r="AZ432" s="251"/>
      <c r="BA432" s="41">
        <v>17.625</v>
      </c>
      <c r="BB432" s="33">
        <f t="shared" si="535"/>
        <v>117.44483072489295</v>
      </c>
      <c r="BC432" s="33">
        <f>Gen_Cons_Horario!B2618</f>
        <v>0</v>
      </c>
      <c r="BD432" s="35">
        <f t="shared" si="510"/>
        <v>117.44483072489295</v>
      </c>
      <c r="BE432" s="116">
        <f>IF(AND(BD432&gt;0,BD432*$B$4+BK431&lt;=$B$2*'SFV+BESS'!$I$9,BD432&lt;'SFV+BESS'!$I$7), BD432*$B$4, IF(AND(BD432&gt;0,BD432*$B$4+BK431&gt;$B$2*'SFV+BESS'!$I$9,BD432*$B$4&lt;'SFV+BESS'!$I$7),$B$2*'SFV+BESS'!$I$9-BK431,IF(AND(BD432&gt;0,BD432*$B$4+BK431&gt;$B$2*'SFV+BESS'!$I$9,BD432*$B$4&gt;'SFV+BESS'!$I$7,BK431&lt;$B$2*'SFV+BESS'!$I$9),$B$2*'SFV+BESS'!$I$9-BK431,IF(AND(BD432&gt;0,BD432*$B$4+BK431&lt;=$B$2*'SFV+BESS'!$I$9,BD432&gt;'SFV+BESS'!$I$7),'SFV+BESS'!$I$7,0))))</f>
        <v>0</v>
      </c>
      <c r="BF432" s="27">
        <f>IF(AND(BD432&lt;0,BK431+BD432/$B$5&gt;$H$2,-BD432/'Carga-Descarga Año'!$B$5&lt;'SFV+BESS'!$I$7),BD432/$B$5,IF(AND(BD432&lt;0,BK431+BD432/$B$5&gt;$H$2,-BD432/'Carga-Descarga Año'!$B$5&gt;'SFV+BESS'!$I$7),-'SFV+BESS'!$I$7,IF(AND(BD432&lt;0,BK431+BD432/$B$5&lt;$H$2),-MIN('SFV+BESS'!$I$7,BK431-$H$2),0)))</f>
        <v>0</v>
      </c>
      <c r="BG432" s="33"/>
      <c r="BH432" s="33">
        <f t="shared" si="517"/>
        <v>0</v>
      </c>
      <c r="BI432" s="27">
        <f t="shared" si="481"/>
        <v>0</v>
      </c>
      <c r="BJ432" s="27">
        <f t="shared" si="518"/>
        <v>0</v>
      </c>
      <c r="BK432" s="28">
        <f>IF((BK431+BE432+BF432)&gt;=$B$2*'SFV+BESS'!$I$9, $B$2*'SFV+BESS'!$I$9, (BK431+BE432+BF432))</f>
        <v>173.61249999999998</v>
      </c>
      <c r="BL432" s="110">
        <f t="shared" si="482"/>
        <v>117.44483072489295</v>
      </c>
      <c r="BQ432" s="251"/>
      <c r="BR432" s="41">
        <v>17.625</v>
      </c>
      <c r="BS432" s="33">
        <f t="shared" si="536"/>
        <v>98.228006670832059</v>
      </c>
      <c r="BT432" s="33">
        <f>Gen_Cons_Horario!B3338</f>
        <v>0</v>
      </c>
      <c r="BU432" s="35">
        <f t="shared" si="511"/>
        <v>98.228006670832059</v>
      </c>
      <c r="BV432" s="116">
        <f>IF(AND(BU432&gt;0,BU432*$B$4+CB431&lt;=$B$2*'SFV+BESS'!$I$9,BU432&lt;'SFV+BESS'!$I$7), BU432*$B$4, IF(AND(BU432&gt;0,BU432*$B$4+CB431&gt;$B$2*'SFV+BESS'!$I$9,BU432*$B$4&lt;'SFV+BESS'!$I$7),$B$2*'SFV+BESS'!$I$9-CB431,IF(AND(BU432&gt;0,BU432*$B$4+CB431&gt;$B$2*'SFV+BESS'!$I$9,BU432*$B$4&gt;'SFV+BESS'!$I$7,CB431&lt;$B$2*'SFV+BESS'!$I$9),$B$2*'SFV+BESS'!$I$9-CB431,IF(AND(BU432&gt;0,BU432*$B$4+CB431&lt;=$B$2*'SFV+BESS'!$I$9,BU432&gt;'SFV+BESS'!$I$7),'SFV+BESS'!$I$7,0))))</f>
        <v>0</v>
      </c>
      <c r="BW432" s="27">
        <f>IF(AND(BU432&lt;0,CB431+BU432/$B$5&gt;$H$2,-BU432/'Carga-Descarga Año'!$B$5&lt;'SFV+BESS'!$I$7),BU432/$B$5,IF(AND(BU432&lt;0,CB431+BU432/$B$5&gt;$H$2,-BU432/'Carga-Descarga Año'!$B$5&gt;'SFV+BESS'!$I$7),-'SFV+BESS'!$I$7,IF(AND(BU432&lt;0,CB431+BU432/$B$5&lt;$H$2),-MIN('SFV+BESS'!$I$7,CB431-$H$2),0)))</f>
        <v>0</v>
      </c>
      <c r="BX432" s="33"/>
      <c r="BY432" s="33">
        <f t="shared" si="519"/>
        <v>0</v>
      </c>
      <c r="BZ432" s="27">
        <f t="shared" si="483"/>
        <v>0</v>
      </c>
      <c r="CA432" s="27">
        <f t="shared" si="484"/>
        <v>0</v>
      </c>
      <c r="CB432" s="28">
        <f>IF((CB431+BV432+BW432)&gt;=$B$2*'SFV+BESS'!$I$9, $B$2*'SFV+BESS'!$I$9, (CB431+BV432+BW432))</f>
        <v>173.61249999999998</v>
      </c>
      <c r="CC432" s="110">
        <f t="shared" si="485"/>
        <v>98.228006670832059</v>
      </c>
      <c r="CH432" s="251"/>
      <c r="CI432" s="41">
        <v>17.625</v>
      </c>
      <c r="CJ432" s="33">
        <f t="shared" si="537"/>
        <v>88.925603265034539</v>
      </c>
      <c r="CK432" s="33">
        <f>Gen_Cons_Horario!B4082</f>
        <v>0</v>
      </c>
      <c r="CL432" s="35">
        <f t="shared" si="512"/>
        <v>88.925603265034539</v>
      </c>
      <c r="CM432" s="116">
        <f>IF(AND(CL432&gt;0,CL432*$B$4+CS431&lt;=$B$2*'SFV+BESS'!$I$9,CL432&lt;'SFV+BESS'!$I$7), CL432*$B$4, IF(AND(CL432&gt;0,CL432*$B$4+CS431&gt;$B$2*'SFV+BESS'!$I$9,CL432*$B$4&lt;'SFV+BESS'!$I$7),$B$2*'SFV+BESS'!$I$9-CS431,IF(AND(CL432&gt;0,CL432*$B$4+CS431&gt;$B$2*'SFV+BESS'!$I$9,CL432*$B$4&gt;'SFV+BESS'!$I$7,CS431&lt;$B$2*'SFV+BESS'!$I$9),$B$2*'SFV+BESS'!$I$9-CS431,IF(AND(CL432&gt;0,CL432*$B$4+CS431&lt;=$B$2*'SFV+BESS'!$I$9,CL432&gt;'SFV+BESS'!$I$7),'SFV+BESS'!$I$7,0))))</f>
        <v>0</v>
      </c>
      <c r="CN432" s="27">
        <f>IF(AND(CL432&lt;0,CS431+CL432/$B$5&gt;$H$2,-CL432/'Carga-Descarga Año'!$B$5&lt;'SFV+BESS'!$I$7),CL432/$B$5,IF(AND(CL432&lt;0,CS431+CL432/$B$5&gt;$H$2,-CL432/'Carga-Descarga Año'!$B$5&gt;'SFV+BESS'!$I$7),-'SFV+BESS'!$I$7,IF(AND(CL432&lt;0,CS431+CL432/$B$5&lt;$H$2),-MIN('SFV+BESS'!$I$7,CS431-$H$2),0)))</f>
        <v>0</v>
      </c>
      <c r="CO432" s="33"/>
      <c r="CP432" s="33">
        <f t="shared" si="520"/>
        <v>0</v>
      </c>
      <c r="CQ432" s="27">
        <f t="shared" si="486"/>
        <v>0</v>
      </c>
      <c r="CR432" s="27">
        <f t="shared" si="521"/>
        <v>0</v>
      </c>
      <c r="CS432" s="28">
        <f>IF((CS431+CM432+CN432)&gt;=$B$2*'SFV+BESS'!$I$9, $B$2*'SFV+BESS'!$I$9, (CS431+CM432+CN432))</f>
        <v>173.61249999999998</v>
      </c>
      <c r="CT432" s="110">
        <f t="shared" si="487"/>
        <v>88.925603265034539</v>
      </c>
      <c r="CY432" s="251"/>
      <c r="CZ432" s="41">
        <v>17.625</v>
      </c>
      <c r="DA432" s="33">
        <f t="shared" si="538"/>
        <v>95.414133698890723</v>
      </c>
      <c r="DB432" s="33">
        <f>Gen_Cons_Horario!B4802</f>
        <v>0</v>
      </c>
      <c r="DC432" s="35">
        <f t="shared" si="503"/>
        <v>95.414133698890723</v>
      </c>
      <c r="DD432" s="116">
        <f>IF(AND(DC432&gt;0,DC432*$B$4+DJ431&lt;=$B$2*'SFV+BESS'!$I$9,DC432&lt;'SFV+BESS'!$I$7), DC432*$B$4, IF(AND(DC432&gt;0,DC432*$B$4+DJ431&gt;$B$2*'SFV+BESS'!$I$9,DC432*$B$4&lt;'SFV+BESS'!$I$7),$B$2*'SFV+BESS'!$I$9-DJ431,IF(AND(DC432&gt;0,DC432*$B$4+DJ431&gt;$B$2*'SFV+BESS'!$I$9,DC432*$B$4&gt;'SFV+BESS'!$I$7,DJ431&lt;$B$2*'SFV+BESS'!$I$9),$B$2*'SFV+BESS'!$I$9-DJ431,IF(AND(DC432&gt;0,DC432*$B$4+DJ431&lt;=$B$2*'SFV+BESS'!$I$9,DC432&gt;'SFV+BESS'!$I$7),'SFV+BESS'!$I$7,0))))</f>
        <v>0</v>
      </c>
      <c r="DE432" s="27">
        <f>IF(AND(DC432&lt;0,DJ431+DC432/$B$5&gt;$H$2,-DC432/'Carga-Descarga Año'!$B$5&lt;'SFV+BESS'!$I$7),DC432/$B$5,IF(AND(DC432&lt;0,DJ431+DC432/$B$5&gt;$H$2,-DC432/'Carga-Descarga Año'!$B$5&gt;'SFV+BESS'!$I$7),-'SFV+BESS'!$I$7,IF(AND(DC432&lt;0,DJ431+DC432/$B$5&lt;$H$2),-MIN('SFV+BESS'!$I$7,DJ431-$H$2),0)))</f>
        <v>0</v>
      </c>
      <c r="DF432" s="33"/>
      <c r="DG432" s="33">
        <f t="shared" si="522"/>
        <v>0</v>
      </c>
      <c r="DH432" s="27">
        <f t="shared" si="488"/>
        <v>0</v>
      </c>
      <c r="DI432" s="27">
        <f t="shared" si="489"/>
        <v>0</v>
      </c>
      <c r="DJ432" s="28">
        <f>IF((DJ431+DD432+DE432)&gt;=$B$2*'SFV+BESS'!$I$9, $B$2*'SFV+BESS'!$I$9, (DJ431+DD432+DE432))</f>
        <v>173.61249999999998</v>
      </c>
      <c r="DK432" s="110">
        <f t="shared" si="490"/>
        <v>95.414133698890723</v>
      </c>
      <c r="DP432" s="251"/>
      <c r="DQ432" s="41">
        <v>17.625</v>
      </c>
      <c r="DR432" s="33">
        <f t="shared" si="539"/>
        <v>94.952312257526813</v>
      </c>
      <c r="DS432" s="33">
        <f>Gen_Cons_Horario!B5546</f>
        <v>0</v>
      </c>
      <c r="DT432" s="35">
        <f t="shared" si="504"/>
        <v>94.952312257526813</v>
      </c>
      <c r="DU432" s="116">
        <f>IF(AND(DT432&gt;0,DT432*$B$4+EA431&lt;=$B$2*'SFV+BESS'!$I$9,DT432&lt;'SFV+BESS'!$I$7), DT432*$B$4, IF(AND(DT432&gt;0,DT432*$B$4+EA431&gt;$B$2*'SFV+BESS'!$I$9,DT432*$B$4&lt;'SFV+BESS'!$I$7),$B$2*'SFV+BESS'!$I$9-EA431,IF(AND(DT432&gt;0,DT432*$B$4+EA431&gt;$B$2*'SFV+BESS'!$I$9,DT432*$B$4&gt;'SFV+BESS'!$I$7,EA431&lt;$B$2*'SFV+BESS'!$I$9),$B$2*'SFV+BESS'!$I$9-EA431,IF(AND(DT432&gt;0,DT432*$B$4+EA431&lt;=$B$2*'SFV+BESS'!$I$9,DT432&gt;'SFV+BESS'!$I$7),'SFV+BESS'!$I$7,0))))</f>
        <v>0</v>
      </c>
      <c r="DV432" s="27">
        <f>IF(AND(DT432&lt;0,EA431+DT432/$B$5&gt;$H$2,-DT432/'Carga-Descarga Año'!$B$5&lt;'SFV+BESS'!$I$7),DT432/$B$5,IF(AND(DT432&lt;0,EA431+DT432/$B$5&gt;$H$2,-DT432/'Carga-Descarga Año'!$B$5&gt;'SFV+BESS'!$I$7),-'SFV+BESS'!$I$7,IF(AND(DT432&lt;0,EA431+DT432/$B$5&lt;$H$2),-MIN('SFV+BESS'!$I$7,EA431-$H$2),0)))</f>
        <v>0</v>
      </c>
      <c r="DW432" s="33"/>
      <c r="DX432" s="33">
        <f t="shared" si="523"/>
        <v>0</v>
      </c>
      <c r="DY432" s="27">
        <f t="shared" si="491"/>
        <v>0</v>
      </c>
      <c r="DZ432" s="27">
        <f t="shared" si="524"/>
        <v>0</v>
      </c>
      <c r="EA432" s="28">
        <f>IF((EA431+DU432+DV432)&gt;=$B$2*'SFV+BESS'!$I$9, $B$2*'SFV+BESS'!$I$9, (EA431+DU432+DV432))</f>
        <v>173.61249999999998</v>
      </c>
      <c r="EB432" s="110">
        <f t="shared" si="492"/>
        <v>94.952312257526813</v>
      </c>
      <c r="EG432" s="251"/>
      <c r="EH432" s="41">
        <v>17.625</v>
      </c>
      <c r="EI432" s="33">
        <f t="shared" si="540"/>
        <v>101.17838652552929</v>
      </c>
      <c r="EJ432" s="33">
        <f>Gen_Cons_Horario!B6290</f>
        <v>0</v>
      </c>
      <c r="EK432" s="35">
        <f t="shared" si="505"/>
        <v>101.17838652552929</v>
      </c>
      <c r="EL432" s="116">
        <f>IF(AND(EK432&gt;0,EK432*$B$4+ER431&lt;=$B$2*'SFV+BESS'!$I$9,EK432&lt;'SFV+BESS'!$I$7), EK432*$B$4, IF(AND(EK432&gt;0,EK432*$B$4+ER431&gt;$B$2*'SFV+BESS'!$I$9,EK432*$B$4&lt;'SFV+BESS'!$I$7),$B$2*'SFV+BESS'!$I$9-ER431,IF(AND(EK432&gt;0,EK432*$B$4+ER431&gt;$B$2*'SFV+BESS'!$I$9,EK432*$B$4&gt;'SFV+BESS'!$I$7,ER431&lt;$B$2*'SFV+BESS'!$I$9),$B$2*'SFV+BESS'!$I$9-ER431,IF(AND(EK432&gt;0,EK432*$B$4+ER431&lt;=$B$2*'SFV+BESS'!$I$9,EK432&gt;'SFV+BESS'!$I$7),'SFV+BESS'!$I$7,0))))</f>
        <v>0</v>
      </c>
      <c r="EM432" s="27">
        <f>IF(AND(EK432&lt;0,ER431+EK432/$B$5&gt;$H$2,-EK432/'Carga-Descarga Año'!$B$5&lt;'SFV+BESS'!$I$7),EK432/$B$5,IF(AND(EK432&lt;0,ER431+EK432/$B$5&gt;$H$2,-EK432/'Carga-Descarga Año'!$B$5&gt;'SFV+BESS'!$I$7),-'SFV+BESS'!$I$7,IF(AND(EK432&lt;0,ER431+EK432/$B$5&lt;$H$2),-MIN('SFV+BESS'!$I$7,ER431-$H$2),0)))</f>
        <v>0</v>
      </c>
      <c r="EN432" s="33"/>
      <c r="EO432" s="33">
        <f t="shared" si="525"/>
        <v>0</v>
      </c>
      <c r="EP432" s="27">
        <f t="shared" si="493"/>
        <v>0</v>
      </c>
      <c r="EQ432" s="27">
        <f t="shared" si="526"/>
        <v>0</v>
      </c>
      <c r="ER432" s="28">
        <f>IF((ER431+EL432+EM432)&gt;=$B$2*'SFV+BESS'!$I$9, $B$2*'SFV+BESS'!$I$9, (ER431+EL432+EM432))</f>
        <v>173.61249999999998</v>
      </c>
      <c r="ES432" s="110">
        <f t="shared" si="494"/>
        <v>101.17838652552929</v>
      </c>
      <c r="EX432" s="251"/>
      <c r="EY432" s="41">
        <v>17.625</v>
      </c>
      <c r="EZ432" s="33">
        <f t="shared" si="541"/>
        <v>113.18044181125563</v>
      </c>
      <c r="FA432" s="33">
        <f>Gen_Cons_Horario!B7010</f>
        <v>0</v>
      </c>
      <c r="FB432" s="35">
        <f t="shared" si="506"/>
        <v>113.18044181125563</v>
      </c>
      <c r="FC432" s="116">
        <f>IF(AND(FB432&gt;0,FB432*$B$4+FI431&lt;=$B$2*'SFV+BESS'!$I$9,FB432&lt;'SFV+BESS'!$I$7), FB432*$B$4, IF(AND(FB432&gt;0,FB432*$B$4+FI431&gt;$B$2*'SFV+BESS'!$I$9,FB432*$B$4&lt;'SFV+BESS'!$I$7),$B$2*'SFV+BESS'!$I$9-FI431,IF(AND(FB432&gt;0,FB432*$B$4+FI431&gt;$B$2*'SFV+BESS'!$I$9,FB432*$B$4&gt;'SFV+BESS'!$I$7,FI431&lt;$B$2*'SFV+BESS'!$I$9),$B$2*'SFV+BESS'!$I$9-FI431,IF(AND(FB432&gt;0,FB432*$B$4+FI431&lt;=$B$2*'SFV+BESS'!$I$9,FB432&gt;'SFV+BESS'!$I$7),'SFV+BESS'!$I$7,0))))</f>
        <v>0</v>
      </c>
      <c r="FD432" s="27">
        <f>IF(AND(FB432&lt;0,FI431+FB432/$B$5&gt;$H$2,-FB432/'Carga-Descarga Año'!$B$5&lt;'SFV+BESS'!$I$7),FB432/$B$5,IF(AND(FB432&lt;0,FI431+FB432/$B$5&gt;$H$2,-FB432/'Carga-Descarga Año'!$B$5&gt;'SFV+BESS'!$I$7),-'SFV+BESS'!$I$7,IF(AND(FB432&lt;0,FI431+FB432/$B$5&lt;$H$2),-MIN('SFV+BESS'!$I$7,FI431-$H$2),0)))</f>
        <v>0</v>
      </c>
      <c r="FE432" s="33"/>
      <c r="FF432" s="33">
        <f t="shared" si="527"/>
        <v>0</v>
      </c>
      <c r="FG432" s="27">
        <f t="shared" si="495"/>
        <v>0</v>
      </c>
      <c r="FH432" s="27">
        <f t="shared" si="528"/>
        <v>0</v>
      </c>
      <c r="FI432" s="28">
        <f>IF((FI431+FC432+FD432)&gt;=$B$2*'SFV+BESS'!$I$9, $B$2*'SFV+BESS'!$I$9, (FI431+FC432+FD432))</f>
        <v>173.61249999999998</v>
      </c>
      <c r="FJ432" s="110">
        <f t="shared" si="496"/>
        <v>113.18044181125563</v>
      </c>
      <c r="FO432" s="251"/>
      <c r="FP432" s="41">
        <v>17.625</v>
      </c>
      <c r="FQ432" s="33">
        <f t="shared" si="542"/>
        <v>120.57902046259493</v>
      </c>
      <c r="FR432" s="33">
        <f>Gen_Cons_Horario!B7754</f>
        <v>37.285000000000004</v>
      </c>
      <c r="FS432" s="35">
        <f t="shared" si="507"/>
        <v>83.294020462594915</v>
      </c>
      <c r="FT432" s="116">
        <f>IF(AND(FS432&gt;0,FS432*$B$4+FZ431&lt;=$B$2*'SFV+BESS'!$I$9,FS432&lt;'SFV+BESS'!$I$7), FS432*$B$4, IF(AND(FS432&gt;0,FS432*$B$4+FZ431&gt;$B$2*'SFV+BESS'!$I$9,FS432*$B$4&lt;'SFV+BESS'!$I$7),$B$2*'SFV+BESS'!$I$9-FZ431,IF(AND(FS432&gt;0,FS432*$B$4+FZ431&gt;$B$2*'SFV+BESS'!$I$9,FS432*$B$4&gt;'SFV+BESS'!$I$7,FZ431&lt;$B$2*'SFV+BESS'!$I$9),$B$2*'SFV+BESS'!$I$9-FZ431,IF(AND(FS432&gt;0,FS432*$B$4+FZ431&lt;=$B$2*'SFV+BESS'!$I$9,FS432&gt;'SFV+BESS'!$I$7),'SFV+BESS'!$I$7,0))))</f>
        <v>0</v>
      </c>
      <c r="FU432" s="27">
        <f>IF(AND(FS432&lt;0,FZ431+FS432/$B$5&gt;$H$2,-FS432/'Carga-Descarga Año'!$B$5&lt;'SFV+BESS'!$I$7),FS432/$B$5,IF(AND(FS432&lt;0,FZ431+FS432/$B$5&gt;$H$2,-FS432/'Carga-Descarga Año'!$B$5&gt;'SFV+BESS'!$I$7),-'SFV+BESS'!$I$7,IF(AND(FS432&lt;0,FZ431+FS432/$B$5&lt;$H$2),-MIN('SFV+BESS'!$I$7,FZ431-$H$2),0)))</f>
        <v>0</v>
      </c>
      <c r="FV432" s="33"/>
      <c r="FW432" s="33">
        <f t="shared" si="529"/>
        <v>37.285000000000004</v>
      </c>
      <c r="FX432" s="27">
        <f t="shared" si="497"/>
        <v>0</v>
      </c>
      <c r="FY432" s="27">
        <f t="shared" si="530"/>
        <v>0</v>
      </c>
      <c r="FZ432" s="28">
        <f>IF((FZ431+FT432+FU432)&gt;=$B$2*'SFV+BESS'!$I$9, $B$2*'SFV+BESS'!$I$9, (FZ431+FT432+FU432))</f>
        <v>173.61249999999998</v>
      </c>
      <c r="GA432" s="110">
        <f t="shared" si="498"/>
        <v>83.294020462594915</v>
      </c>
      <c r="GF432" s="251"/>
      <c r="GG432" s="41">
        <v>17.625</v>
      </c>
      <c r="GH432" s="33">
        <f t="shared" si="543"/>
        <v>124.1219678864603</v>
      </c>
      <c r="GI432" s="33">
        <f>Gen_Cons_Horario!B8474</f>
        <v>18.642500000000002</v>
      </c>
      <c r="GJ432" s="35">
        <f t="shared" si="513"/>
        <v>105.4794678864603</v>
      </c>
      <c r="GK432" s="116">
        <f>IF(AND(GJ432&gt;0,GJ432*$B$4+GQ431&lt;=$B$2*'SFV+BESS'!$I$9,GJ432&lt;'SFV+BESS'!$I$7), GJ432*$B$4, IF(AND(GJ432&gt;0,GJ432*$B$4+GQ431&gt;$B$2*'SFV+BESS'!$I$9,GJ432*$B$4&lt;'SFV+BESS'!$I$7),$B$2*'SFV+BESS'!$I$9-GQ431,IF(AND(GJ432&gt;0,GJ432*$B$4+GQ431&gt;$B$2*'SFV+BESS'!$I$9,GJ432*$B$4&gt;'SFV+BESS'!$I$7,GQ431&lt;$B$2*'SFV+BESS'!$I$9),$B$2*'SFV+BESS'!$I$9-GQ431,IF(AND(GJ432&gt;0,GJ432*$B$4+GQ431&lt;=$B$2*'SFV+BESS'!$I$9,GJ432&gt;'SFV+BESS'!$I$7),'SFV+BESS'!$I$7,0))))</f>
        <v>0</v>
      </c>
      <c r="GL432" s="27">
        <f>IF(AND(GJ432&lt;0,GQ431+GJ432/$B$5&gt;$H$2,-GJ432/'Carga-Descarga Año'!$B$5&lt;'SFV+BESS'!$I$7),GJ432/$B$5,IF(AND(GJ432&lt;0,GQ431+GJ432/$B$5&gt;$H$2,-GJ432/'Carga-Descarga Año'!$B$5&gt;'SFV+BESS'!$I$7),-'SFV+BESS'!$I$7,IF(AND(GJ432&lt;0,GQ431+GJ432/$B$5&lt;$H$2),-MIN('SFV+BESS'!$I$7,GQ431-$H$2),0)))</f>
        <v>0</v>
      </c>
      <c r="GM432" s="33"/>
      <c r="GN432" s="33">
        <f t="shared" si="531"/>
        <v>18.642500000000002</v>
      </c>
      <c r="GO432" s="27">
        <f t="shared" si="499"/>
        <v>0</v>
      </c>
      <c r="GP432" s="27">
        <f t="shared" si="532"/>
        <v>0</v>
      </c>
      <c r="GQ432" s="28">
        <f>IF((GQ431+GK432+GL432)&gt;=$B$2*'SFV+BESS'!$I$9, $B$2*'SFV+BESS'!$I$9, (GQ431+GK432+GL432))</f>
        <v>173.61249999999998</v>
      </c>
      <c r="GR432" s="110">
        <f t="shared" si="500"/>
        <v>105.4794678864603</v>
      </c>
    </row>
    <row r="433" spans="1:200">
      <c r="A433" s="249"/>
      <c r="B433" s="41">
        <v>17.6666666666667</v>
      </c>
      <c r="C433" s="38">
        <f t="shared" si="514"/>
        <v>126.27010841841791</v>
      </c>
      <c r="D433" s="2">
        <f>Gen_Cons_Horario!B459</f>
        <v>82.027000000000001</v>
      </c>
      <c r="E433" s="140">
        <f t="shared" si="472"/>
        <v>44.243108418417904</v>
      </c>
      <c r="F433" s="116">
        <f>IF(AND(E433&gt;0,E433*$B$4+L432&lt;=$B$2*'SFV+BESS'!$I$9,E433&lt;'SFV+BESS'!$I$7), E433*$B$4, IF(AND(E433&gt;0,E433*$B$4+L432&gt;$B$2*'SFV+BESS'!$I$9,E433*$B$4&lt;'SFV+BESS'!$I$7),$B$2*'SFV+BESS'!$I$9-L432,IF(AND(E433&gt;0,E433*$B$4+L432&gt;$B$2*'SFV+BESS'!$I$9,E433*$B$4&gt;'SFV+BESS'!$I$7,L432&lt;$B$2*'SFV+BESS'!$I$9),$B$2*'SFV+BESS'!$I$9-L432,IF(AND(E433&gt;0,E433*$B$4+L432&lt;=$B$2*'SFV+BESS'!$I$9,E433&gt;'SFV+BESS'!$I$7),'SFV+BESS'!$I$7,0))))</f>
        <v>0</v>
      </c>
      <c r="G433" s="27">
        <f>IF(AND(E433&lt;0,L432+E433/$B$5&gt;$H$2,-E433/'Carga-Descarga Año'!$B$5&lt;'SFV+BESS'!$I$7),E433/$B$5,IF(AND(E433&lt;0,L432+E433/$B$5&gt;$H$2,-E433/'Carga-Descarga Año'!$B$5&gt;'SFV+BESS'!$I$7),-'SFV+BESS'!$I$7,IF(AND(E433&lt;0,L432+E433/$B$5&lt;$H$2),-MIN('SFV+BESS'!$I$7,L432-$H$2),0)))</f>
        <v>0</v>
      </c>
      <c r="I433" s="38">
        <f t="shared" si="473"/>
        <v>82.027000000000001</v>
      </c>
      <c r="J433" s="27">
        <f t="shared" si="475"/>
        <v>0</v>
      </c>
      <c r="K433" s="27">
        <f t="shared" si="474"/>
        <v>0</v>
      </c>
      <c r="L433" s="28">
        <f>IF((L432+F433+G433)&gt;=$B$2*'SFV+BESS'!$I$9, $B$2*'SFV+BESS'!$I$9, (L432+F433+G433))</f>
        <v>173.61249999999998</v>
      </c>
      <c r="M433" s="110">
        <f t="shared" si="476"/>
        <v>44.243108418417904</v>
      </c>
      <c r="R433" s="251"/>
      <c r="S433" s="41">
        <v>17.6666666666667</v>
      </c>
      <c r="T433" s="2">
        <f t="shared" si="533"/>
        <v>130.90150863320309</v>
      </c>
      <c r="U433" s="2">
        <f>Gen_Cons_Horario!B1203</f>
        <v>0</v>
      </c>
      <c r="V433" s="35">
        <f t="shared" si="508"/>
        <v>130.90150863320309</v>
      </c>
      <c r="W433" s="116">
        <f>IF(AND(V433&gt;0,V433*$B$4+AC432&lt;=$B$2*'SFV+BESS'!$I$9,V433&lt;'SFV+BESS'!$I$7), V433*$B$4, IF(AND(V433&gt;0,V433*$B$4+AC432&gt;$B$2*'SFV+BESS'!$I$9,V433*$B$4&lt;'SFV+BESS'!$I$7),$B$2*'SFV+BESS'!$I$9-AC432,IF(AND(V433&gt;0,V433*$B$4+AC432&gt;$B$2*'SFV+BESS'!$I$9,V433*$B$4&gt;'SFV+BESS'!$I$7,AC432&lt;$B$2*'SFV+BESS'!$I$9),$B$2*'SFV+BESS'!$I$9-AC432,IF(AND(V433&gt;0,V433*$B$4+AC432&lt;=$B$2*'SFV+BESS'!$I$9,V433&gt;'SFV+BESS'!$I$7),'SFV+BESS'!$I$7,0))))</f>
        <v>0</v>
      </c>
      <c r="X433" s="27">
        <f>IF(AND(V433&lt;0,AC432+V433/$B$5&gt;$H$2,-V433/'Carga-Descarga Año'!$B$5&lt;'SFV+BESS'!$I$7),V433/$B$5,IF(AND(V433&lt;0,AC432+V433/$B$5&gt;$H$2,-V433/'Carga-Descarga Año'!$B$5&gt;'SFV+BESS'!$I$7),-'SFV+BESS'!$I$7,IF(AND(V433&lt;0,AC432+V433/$B$5&lt;$H$2),-MIN('SFV+BESS'!$I$7,AC432-$H$2),0)))</f>
        <v>0</v>
      </c>
      <c r="Z433" s="33">
        <f t="shared" si="502"/>
        <v>0</v>
      </c>
      <c r="AA433" s="27">
        <f t="shared" si="477"/>
        <v>0</v>
      </c>
      <c r="AB433" s="27">
        <f t="shared" si="501"/>
        <v>0</v>
      </c>
      <c r="AC433" s="28">
        <f>IF((AC432+W433+X433)&gt;=$B$2*'SFV+BESS'!$I$9, $B$2*'SFV+BESS'!$I$9, (AC432+W433+X433))</f>
        <v>173.61249999999998</v>
      </c>
      <c r="AD433" s="110">
        <f t="shared" si="478"/>
        <v>130.90150863320309</v>
      </c>
      <c r="AI433" s="251"/>
      <c r="AJ433" s="41">
        <v>17.6666666666667</v>
      </c>
      <c r="AK433" s="52">
        <f t="shared" si="534"/>
        <v>127.76061038156942</v>
      </c>
      <c r="AL433" s="33">
        <f>Gen_Cons_Horario!B1875</f>
        <v>37.285000000000004</v>
      </c>
      <c r="AM433" s="35">
        <f t="shared" si="509"/>
        <v>90.475610381569425</v>
      </c>
      <c r="AN433" s="116">
        <f>IF(AND(AM433&gt;0,AM433*$B$4+AT432&lt;=$B$2*'SFV+BESS'!$I$9,AM433&lt;'SFV+BESS'!$I$7), AM433*$B$4, IF(AND(AM433&gt;0,AM433*$B$4+AT432&gt;$B$2*'SFV+BESS'!$I$9,AM433*$B$4&lt;'SFV+BESS'!$I$7),$B$2*'SFV+BESS'!$I$9-AT432,IF(AND(AM433&gt;0,AM433*$B$4+AT432&gt;$B$2*'SFV+BESS'!$I$9,AM433*$B$4&gt;'SFV+BESS'!$I$7,AT432&lt;$B$2*'SFV+BESS'!$I$9),$B$2*'SFV+BESS'!$I$9-AT432,IF(AND(AM433&gt;0,AM433*$B$4+AT432&lt;=$B$2*'SFV+BESS'!$I$9,AM433&gt;'SFV+BESS'!$I$7),'SFV+BESS'!$I$7,0))))</f>
        <v>0</v>
      </c>
      <c r="AO433" s="27">
        <f>IF(AND(AM433&lt;0,AT432+AM433/$B$5&gt;$H$2,-AM433/'Carga-Descarga Año'!$B$5&lt;'SFV+BESS'!$I$7),AM433/$B$5,IF(AND(AM433&lt;0,AT432+AM433/$B$5&gt;$H$2,-AM433/'Carga-Descarga Año'!$B$5&gt;'SFV+BESS'!$I$7),-'SFV+BESS'!$I$7,IF(AND(AM433&lt;0,AT432+AM433/$B$5&lt;$H$2),-MIN('SFV+BESS'!$I$7,AT432-$H$2),0)))</f>
        <v>0</v>
      </c>
      <c r="AP433" s="33"/>
      <c r="AQ433" s="33">
        <f t="shared" si="515"/>
        <v>37.285000000000004</v>
      </c>
      <c r="AR433" s="27">
        <f t="shared" si="479"/>
        <v>0</v>
      </c>
      <c r="AS433" s="27">
        <f t="shared" si="516"/>
        <v>0</v>
      </c>
      <c r="AT433" s="28">
        <f>IF((AT432+AN433+AO433)&gt;=$B$2*'SFV+BESS'!$I$9, $B$2*'SFV+BESS'!$I$9, (AT432+AN433+AO433))</f>
        <v>173.61249999999998</v>
      </c>
      <c r="AU433" s="110">
        <f t="shared" si="480"/>
        <v>90.475610381569425</v>
      </c>
      <c r="AZ433" s="251"/>
      <c r="BA433" s="41">
        <v>17.6666666666667</v>
      </c>
      <c r="BB433" s="33">
        <f t="shared" si="535"/>
        <v>109.23737167257097</v>
      </c>
      <c r="BC433" s="33">
        <f>Gen_Cons_Horario!B2619</f>
        <v>0</v>
      </c>
      <c r="BD433" s="35">
        <f t="shared" si="510"/>
        <v>109.23737167257097</v>
      </c>
      <c r="BE433" s="116">
        <f>IF(AND(BD433&gt;0,BD433*$B$4+BK432&lt;=$B$2*'SFV+BESS'!$I$9,BD433&lt;'SFV+BESS'!$I$7), BD433*$B$4, IF(AND(BD433&gt;0,BD433*$B$4+BK432&gt;$B$2*'SFV+BESS'!$I$9,BD433*$B$4&lt;'SFV+BESS'!$I$7),$B$2*'SFV+BESS'!$I$9-BK432,IF(AND(BD433&gt;0,BD433*$B$4+BK432&gt;$B$2*'SFV+BESS'!$I$9,BD433*$B$4&gt;'SFV+BESS'!$I$7,BK432&lt;$B$2*'SFV+BESS'!$I$9),$B$2*'SFV+BESS'!$I$9-BK432,IF(AND(BD433&gt;0,BD433*$B$4+BK432&lt;=$B$2*'SFV+BESS'!$I$9,BD433&gt;'SFV+BESS'!$I$7),'SFV+BESS'!$I$7,0))))</f>
        <v>0</v>
      </c>
      <c r="BF433" s="27">
        <f>IF(AND(BD433&lt;0,BK432+BD433/$B$5&gt;$H$2,-BD433/'Carga-Descarga Año'!$B$5&lt;'SFV+BESS'!$I$7),BD433/$B$5,IF(AND(BD433&lt;0,BK432+BD433/$B$5&gt;$H$2,-BD433/'Carga-Descarga Año'!$B$5&gt;'SFV+BESS'!$I$7),-'SFV+BESS'!$I$7,IF(AND(BD433&lt;0,BK432+BD433/$B$5&lt;$H$2),-MIN('SFV+BESS'!$I$7,BK432-$H$2),0)))</f>
        <v>0</v>
      </c>
      <c r="BG433" s="33"/>
      <c r="BH433" s="33">
        <f t="shared" si="517"/>
        <v>0</v>
      </c>
      <c r="BI433" s="27">
        <f t="shared" si="481"/>
        <v>0</v>
      </c>
      <c r="BJ433" s="27">
        <f t="shared" si="518"/>
        <v>0</v>
      </c>
      <c r="BK433" s="28">
        <f>IF((BK432+BE433+BF433)&gt;=$B$2*'SFV+BESS'!$I$9, $B$2*'SFV+BESS'!$I$9, (BK432+BE433+BF433))</f>
        <v>173.61249999999998</v>
      </c>
      <c r="BL433" s="110">
        <f t="shared" si="482"/>
        <v>109.23737167257097</v>
      </c>
      <c r="BQ433" s="251"/>
      <c r="BR433" s="41">
        <v>17.6666666666667</v>
      </c>
      <c r="BS433" s="33">
        <f t="shared" si="536"/>
        <v>88.31508856643616</v>
      </c>
      <c r="BT433" s="33">
        <f>Gen_Cons_Horario!B3339</f>
        <v>0</v>
      </c>
      <c r="BU433" s="35">
        <f t="shared" si="511"/>
        <v>88.31508856643616</v>
      </c>
      <c r="BV433" s="116">
        <f>IF(AND(BU433&gt;0,BU433*$B$4+CB432&lt;=$B$2*'SFV+BESS'!$I$9,BU433&lt;'SFV+BESS'!$I$7), BU433*$B$4, IF(AND(BU433&gt;0,BU433*$B$4+CB432&gt;$B$2*'SFV+BESS'!$I$9,BU433*$B$4&lt;'SFV+BESS'!$I$7),$B$2*'SFV+BESS'!$I$9-CB432,IF(AND(BU433&gt;0,BU433*$B$4+CB432&gt;$B$2*'SFV+BESS'!$I$9,BU433*$B$4&gt;'SFV+BESS'!$I$7,CB432&lt;$B$2*'SFV+BESS'!$I$9),$B$2*'SFV+BESS'!$I$9-CB432,IF(AND(BU433&gt;0,BU433*$B$4+CB432&lt;=$B$2*'SFV+BESS'!$I$9,BU433&gt;'SFV+BESS'!$I$7),'SFV+BESS'!$I$7,0))))</f>
        <v>0</v>
      </c>
      <c r="BW433" s="27">
        <f>IF(AND(BU433&lt;0,CB432+BU433/$B$5&gt;$H$2,-BU433/'Carga-Descarga Año'!$B$5&lt;'SFV+BESS'!$I$7),BU433/$B$5,IF(AND(BU433&lt;0,CB432+BU433/$B$5&gt;$H$2,-BU433/'Carga-Descarga Año'!$B$5&gt;'SFV+BESS'!$I$7),-'SFV+BESS'!$I$7,IF(AND(BU433&lt;0,CB432+BU433/$B$5&lt;$H$2),-MIN('SFV+BESS'!$I$7,CB432-$H$2),0)))</f>
        <v>0</v>
      </c>
      <c r="BX433" s="33"/>
      <c r="BY433" s="33">
        <f t="shared" si="519"/>
        <v>0</v>
      </c>
      <c r="BZ433" s="27">
        <f t="shared" si="483"/>
        <v>0</v>
      </c>
      <c r="CA433" s="27">
        <f t="shared" si="484"/>
        <v>0</v>
      </c>
      <c r="CB433" s="28">
        <f>IF((CB432+BV433+BW433)&gt;=$B$2*'SFV+BESS'!$I$9, $B$2*'SFV+BESS'!$I$9, (CB432+BV433+BW433))</f>
        <v>173.61249999999998</v>
      </c>
      <c r="CC433" s="110">
        <f t="shared" si="485"/>
        <v>88.31508856643616</v>
      </c>
      <c r="CH433" s="251"/>
      <c r="CI433" s="41">
        <v>17.6666666666667</v>
      </c>
      <c r="CJ433" s="33">
        <f t="shared" si="537"/>
        <v>79.373492428381212</v>
      </c>
      <c r="CK433" s="33">
        <f>Gen_Cons_Horario!B4083</f>
        <v>0</v>
      </c>
      <c r="CL433" s="35">
        <f t="shared" si="512"/>
        <v>79.373492428381212</v>
      </c>
      <c r="CM433" s="116">
        <f>IF(AND(CL433&gt;0,CL433*$B$4+CS432&lt;=$B$2*'SFV+BESS'!$I$9,CL433&lt;'SFV+BESS'!$I$7), CL433*$B$4, IF(AND(CL433&gt;0,CL433*$B$4+CS432&gt;$B$2*'SFV+BESS'!$I$9,CL433*$B$4&lt;'SFV+BESS'!$I$7),$B$2*'SFV+BESS'!$I$9-CS432,IF(AND(CL433&gt;0,CL433*$B$4+CS432&gt;$B$2*'SFV+BESS'!$I$9,CL433*$B$4&gt;'SFV+BESS'!$I$7,CS432&lt;$B$2*'SFV+BESS'!$I$9),$B$2*'SFV+BESS'!$I$9-CS432,IF(AND(CL433&gt;0,CL433*$B$4+CS432&lt;=$B$2*'SFV+BESS'!$I$9,CL433&gt;'SFV+BESS'!$I$7),'SFV+BESS'!$I$7,0))))</f>
        <v>0</v>
      </c>
      <c r="CN433" s="27">
        <f>IF(AND(CL433&lt;0,CS432+CL433/$B$5&gt;$H$2,-CL433/'Carga-Descarga Año'!$B$5&lt;'SFV+BESS'!$I$7),CL433/$B$5,IF(AND(CL433&lt;0,CS432+CL433/$B$5&gt;$H$2,-CL433/'Carga-Descarga Año'!$B$5&gt;'SFV+BESS'!$I$7),-'SFV+BESS'!$I$7,IF(AND(CL433&lt;0,CS432+CL433/$B$5&lt;$H$2),-MIN('SFV+BESS'!$I$7,CS432-$H$2),0)))</f>
        <v>0</v>
      </c>
      <c r="CO433" s="33"/>
      <c r="CP433" s="33">
        <f t="shared" si="520"/>
        <v>0</v>
      </c>
      <c r="CQ433" s="27">
        <f t="shared" si="486"/>
        <v>0</v>
      </c>
      <c r="CR433" s="27">
        <f t="shared" si="521"/>
        <v>0</v>
      </c>
      <c r="CS433" s="28">
        <f>IF((CS432+CM433+CN433)&gt;=$B$2*'SFV+BESS'!$I$9, $B$2*'SFV+BESS'!$I$9, (CS432+CM433+CN433))</f>
        <v>173.61249999999998</v>
      </c>
      <c r="CT433" s="110">
        <f t="shared" si="487"/>
        <v>79.373492428381212</v>
      </c>
      <c r="CY433" s="251"/>
      <c r="CZ433" s="41">
        <v>17.6666666666667</v>
      </c>
      <c r="DA433" s="33">
        <f t="shared" si="538"/>
        <v>87.445007408012728</v>
      </c>
      <c r="DB433" s="33">
        <f>Gen_Cons_Horario!B4803</f>
        <v>0</v>
      </c>
      <c r="DC433" s="35">
        <f t="shared" si="503"/>
        <v>87.445007408012728</v>
      </c>
      <c r="DD433" s="116">
        <f>IF(AND(DC433&gt;0,DC433*$B$4+DJ432&lt;=$B$2*'SFV+BESS'!$I$9,DC433&lt;'SFV+BESS'!$I$7), DC433*$B$4, IF(AND(DC433&gt;0,DC433*$B$4+DJ432&gt;$B$2*'SFV+BESS'!$I$9,DC433*$B$4&lt;'SFV+BESS'!$I$7),$B$2*'SFV+BESS'!$I$9-DJ432,IF(AND(DC433&gt;0,DC433*$B$4+DJ432&gt;$B$2*'SFV+BESS'!$I$9,DC433*$B$4&gt;'SFV+BESS'!$I$7,DJ432&lt;$B$2*'SFV+BESS'!$I$9),$B$2*'SFV+BESS'!$I$9-DJ432,IF(AND(DC433&gt;0,DC433*$B$4+DJ432&lt;=$B$2*'SFV+BESS'!$I$9,DC433&gt;'SFV+BESS'!$I$7),'SFV+BESS'!$I$7,0))))</f>
        <v>0</v>
      </c>
      <c r="DE433" s="27">
        <f>IF(AND(DC433&lt;0,DJ432+DC433/$B$5&gt;$H$2,-DC433/'Carga-Descarga Año'!$B$5&lt;'SFV+BESS'!$I$7),DC433/$B$5,IF(AND(DC433&lt;0,DJ432+DC433/$B$5&gt;$H$2,-DC433/'Carga-Descarga Año'!$B$5&gt;'SFV+BESS'!$I$7),-'SFV+BESS'!$I$7,IF(AND(DC433&lt;0,DJ432+DC433/$B$5&lt;$H$2),-MIN('SFV+BESS'!$I$7,DJ432-$H$2),0)))</f>
        <v>0</v>
      </c>
      <c r="DF433" s="33"/>
      <c r="DG433" s="33">
        <f t="shared" si="522"/>
        <v>0</v>
      </c>
      <c r="DH433" s="27">
        <f t="shared" si="488"/>
        <v>0</v>
      </c>
      <c r="DI433" s="27">
        <f t="shared" si="489"/>
        <v>0</v>
      </c>
      <c r="DJ433" s="28">
        <f>IF((DJ432+DD433+DE433)&gt;=$B$2*'SFV+BESS'!$I$9, $B$2*'SFV+BESS'!$I$9, (DJ432+DD433+DE433))</f>
        <v>173.61249999999998</v>
      </c>
      <c r="DK433" s="110">
        <f t="shared" si="490"/>
        <v>87.445007408012728</v>
      </c>
      <c r="DP433" s="251"/>
      <c r="DQ433" s="41">
        <v>17.6666666666667</v>
      </c>
      <c r="DR433" s="33">
        <f t="shared" si="539"/>
        <v>84.495009145464408</v>
      </c>
      <c r="DS433" s="33">
        <f>Gen_Cons_Horario!B5547</f>
        <v>0</v>
      </c>
      <c r="DT433" s="35">
        <f t="shared" si="504"/>
        <v>84.495009145464408</v>
      </c>
      <c r="DU433" s="116">
        <f>IF(AND(DT433&gt;0,DT433*$B$4+EA432&lt;=$B$2*'SFV+BESS'!$I$9,DT433&lt;'SFV+BESS'!$I$7), DT433*$B$4, IF(AND(DT433&gt;0,DT433*$B$4+EA432&gt;$B$2*'SFV+BESS'!$I$9,DT433*$B$4&lt;'SFV+BESS'!$I$7),$B$2*'SFV+BESS'!$I$9-EA432,IF(AND(DT433&gt;0,DT433*$B$4+EA432&gt;$B$2*'SFV+BESS'!$I$9,DT433*$B$4&gt;'SFV+BESS'!$I$7,EA432&lt;$B$2*'SFV+BESS'!$I$9),$B$2*'SFV+BESS'!$I$9-EA432,IF(AND(DT433&gt;0,DT433*$B$4+EA432&lt;=$B$2*'SFV+BESS'!$I$9,DT433&gt;'SFV+BESS'!$I$7),'SFV+BESS'!$I$7,0))))</f>
        <v>0</v>
      </c>
      <c r="DV433" s="27">
        <f>IF(AND(DT433&lt;0,EA432+DT433/$B$5&gt;$H$2,-DT433/'Carga-Descarga Año'!$B$5&lt;'SFV+BESS'!$I$7),DT433/$B$5,IF(AND(DT433&lt;0,EA432+DT433/$B$5&gt;$H$2,-DT433/'Carga-Descarga Año'!$B$5&gt;'SFV+BESS'!$I$7),-'SFV+BESS'!$I$7,IF(AND(DT433&lt;0,EA432+DT433/$B$5&lt;$H$2),-MIN('SFV+BESS'!$I$7,EA432-$H$2),0)))</f>
        <v>0</v>
      </c>
      <c r="DW433" s="33"/>
      <c r="DX433" s="33">
        <f t="shared" si="523"/>
        <v>0</v>
      </c>
      <c r="DY433" s="27">
        <f t="shared" si="491"/>
        <v>0</v>
      </c>
      <c r="DZ433" s="27">
        <f t="shared" si="524"/>
        <v>0</v>
      </c>
      <c r="EA433" s="28">
        <f>IF((EA432+DU433+DV433)&gt;=$B$2*'SFV+BESS'!$I$9, $B$2*'SFV+BESS'!$I$9, (EA432+DU433+DV433))</f>
        <v>173.61249999999998</v>
      </c>
      <c r="EB433" s="110">
        <f t="shared" si="492"/>
        <v>84.495009145464408</v>
      </c>
      <c r="EG433" s="251"/>
      <c r="EH433" s="41">
        <v>17.6666666666667</v>
      </c>
      <c r="EI433" s="33">
        <f t="shared" si="540"/>
        <v>92.511711982505858</v>
      </c>
      <c r="EJ433" s="33">
        <f>Gen_Cons_Horario!B6291</f>
        <v>0</v>
      </c>
      <c r="EK433" s="35">
        <f t="shared" si="505"/>
        <v>92.511711982505858</v>
      </c>
      <c r="EL433" s="116">
        <f>IF(AND(EK433&gt;0,EK433*$B$4+ER432&lt;=$B$2*'SFV+BESS'!$I$9,EK433&lt;'SFV+BESS'!$I$7), EK433*$B$4, IF(AND(EK433&gt;0,EK433*$B$4+ER432&gt;$B$2*'SFV+BESS'!$I$9,EK433*$B$4&lt;'SFV+BESS'!$I$7),$B$2*'SFV+BESS'!$I$9-ER432,IF(AND(EK433&gt;0,EK433*$B$4+ER432&gt;$B$2*'SFV+BESS'!$I$9,EK433*$B$4&gt;'SFV+BESS'!$I$7,ER432&lt;$B$2*'SFV+BESS'!$I$9),$B$2*'SFV+BESS'!$I$9-ER432,IF(AND(EK433&gt;0,EK433*$B$4+ER432&lt;=$B$2*'SFV+BESS'!$I$9,EK433&gt;'SFV+BESS'!$I$7),'SFV+BESS'!$I$7,0))))</f>
        <v>0</v>
      </c>
      <c r="EM433" s="27">
        <f>IF(AND(EK433&lt;0,ER432+EK433/$B$5&gt;$H$2,-EK433/'Carga-Descarga Año'!$B$5&lt;'SFV+BESS'!$I$7),EK433/$B$5,IF(AND(EK433&lt;0,ER432+EK433/$B$5&gt;$H$2,-EK433/'Carga-Descarga Año'!$B$5&gt;'SFV+BESS'!$I$7),-'SFV+BESS'!$I$7,IF(AND(EK433&lt;0,ER432+EK433/$B$5&lt;$H$2),-MIN('SFV+BESS'!$I$7,ER432-$H$2),0)))</f>
        <v>0</v>
      </c>
      <c r="EN433" s="33"/>
      <c r="EO433" s="33">
        <f t="shared" si="525"/>
        <v>0</v>
      </c>
      <c r="EP433" s="27">
        <f t="shared" si="493"/>
        <v>0</v>
      </c>
      <c r="EQ433" s="27">
        <f t="shared" si="526"/>
        <v>0</v>
      </c>
      <c r="ER433" s="28">
        <f>IF((ER432+EL433+EM433)&gt;=$B$2*'SFV+BESS'!$I$9, $B$2*'SFV+BESS'!$I$9, (ER432+EL433+EM433))</f>
        <v>173.61249999999998</v>
      </c>
      <c r="ES433" s="110">
        <f t="shared" si="494"/>
        <v>92.511711982505858</v>
      </c>
      <c r="EX433" s="251"/>
      <c r="EY433" s="41">
        <v>17.6666666666667</v>
      </c>
      <c r="EZ433" s="33">
        <f t="shared" si="541"/>
        <v>104.9734283240988</v>
      </c>
      <c r="FA433" s="33">
        <f>Gen_Cons_Horario!B7011</f>
        <v>0</v>
      </c>
      <c r="FB433" s="35">
        <f t="shared" si="506"/>
        <v>104.9734283240988</v>
      </c>
      <c r="FC433" s="116">
        <f>IF(AND(FB433&gt;0,FB433*$B$4+FI432&lt;=$B$2*'SFV+BESS'!$I$9,FB433&lt;'SFV+BESS'!$I$7), FB433*$B$4, IF(AND(FB433&gt;0,FB433*$B$4+FI432&gt;$B$2*'SFV+BESS'!$I$9,FB433*$B$4&lt;'SFV+BESS'!$I$7),$B$2*'SFV+BESS'!$I$9-FI432,IF(AND(FB433&gt;0,FB433*$B$4+FI432&gt;$B$2*'SFV+BESS'!$I$9,FB433*$B$4&gt;'SFV+BESS'!$I$7,FI432&lt;$B$2*'SFV+BESS'!$I$9),$B$2*'SFV+BESS'!$I$9-FI432,IF(AND(FB433&gt;0,FB433*$B$4+FI432&lt;=$B$2*'SFV+BESS'!$I$9,FB433&gt;'SFV+BESS'!$I$7),'SFV+BESS'!$I$7,0))))</f>
        <v>0</v>
      </c>
      <c r="FD433" s="27">
        <f>IF(AND(FB433&lt;0,FI432+FB433/$B$5&gt;$H$2,-FB433/'Carga-Descarga Año'!$B$5&lt;'SFV+BESS'!$I$7),FB433/$B$5,IF(AND(FB433&lt;0,FI432+FB433/$B$5&gt;$H$2,-FB433/'Carga-Descarga Año'!$B$5&gt;'SFV+BESS'!$I$7),-'SFV+BESS'!$I$7,IF(AND(FB433&lt;0,FI432+FB433/$B$5&lt;$H$2),-MIN('SFV+BESS'!$I$7,FI432-$H$2),0)))</f>
        <v>0</v>
      </c>
      <c r="FE433" s="33"/>
      <c r="FF433" s="33">
        <f t="shared" si="527"/>
        <v>0</v>
      </c>
      <c r="FG433" s="27">
        <f t="shared" si="495"/>
        <v>0</v>
      </c>
      <c r="FH433" s="27">
        <f t="shared" si="528"/>
        <v>0</v>
      </c>
      <c r="FI433" s="28">
        <f>IF((FI432+FC433+FD433)&gt;=$B$2*'SFV+BESS'!$I$9, $B$2*'SFV+BESS'!$I$9, (FI432+FC433+FD433))</f>
        <v>173.61249999999998</v>
      </c>
      <c r="FJ433" s="110">
        <f t="shared" si="496"/>
        <v>104.9734283240988</v>
      </c>
      <c r="FO433" s="251"/>
      <c r="FP433" s="41">
        <v>17.6666666666667</v>
      </c>
      <c r="FQ433" s="33">
        <f t="shared" si="542"/>
        <v>113.74458205580818</v>
      </c>
      <c r="FR433" s="33">
        <f>Gen_Cons_Horario!B7755</f>
        <v>0</v>
      </c>
      <c r="FS433" s="35">
        <f t="shared" si="507"/>
        <v>113.74458205580818</v>
      </c>
      <c r="FT433" s="116">
        <f>IF(AND(FS433&gt;0,FS433*$B$4+FZ432&lt;=$B$2*'SFV+BESS'!$I$9,FS433&lt;'SFV+BESS'!$I$7), FS433*$B$4, IF(AND(FS433&gt;0,FS433*$B$4+FZ432&gt;$B$2*'SFV+BESS'!$I$9,FS433*$B$4&lt;'SFV+BESS'!$I$7),$B$2*'SFV+BESS'!$I$9-FZ432,IF(AND(FS433&gt;0,FS433*$B$4+FZ432&gt;$B$2*'SFV+BESS'!$I$9,FS433*$B$4&gt;'SFV+BESS'!$I$7,FZ432&lt;$B$2*'SFV+BESS'!$I$9),$B$2*'SFV+BESS'!$I$9-FZ432,IF(AND(FS433&gt;0,FS433*$B$4+FZ432&lt;=$B$2*'SFV+BESS'!$I$9,FS433&gt;'SFV+BESS'!$I$7),'SFV+BESS'!$I$7,0))))</f>
        <v>0</v>
      </c>
      <c r="FU433" s="27">
        <f>IF(AND(FS433&lt;0,FZ432+FS433/$B$5&gt;$H$2,-FS433/'Carga-Descarga Año'!$B$5&lt;'SFV+BESS'!$I$7),FS433/$B$5,IF(AND(FS433&lt;0,FZ432+FS433/$B$5&gt;$H$2,-FS433/'Carga-Descarga Año'!$B$5&gt;'SFV+BESS'!$I$7),-'SFV+BESS'!$I$7,IF(AND(FS433&lt;0,FZ432+FS433/$B$5&lt;$H$2),-MIN('SFV+BESS'!$I$7,FZ432-$H$2),0)))</f>
        <v>0</v>
      </c>
      <c r="FV433" s="33"/>
      <c r="FW433" s="33">
        <f t="shared" si="529"/>
        <v>0</v>
      </c>
      <c r="FX433" s="27">
        <f t="shared" si="497"/>
        <v>0</v>
      </c>
      <c r="FY433" s="27">
        <f t="shared" si="530"/>
        <v>0</v>
      </c>
      <c r="FZ433" s="28">
        <f>IF((FZ432+FT433+FU433)&gt;=$B$2*'SFV+BESS'!$I$9, $B$2*'SFV+BESS'!$I$9, (FZ432+FT433+FU433))</f>
        <v>173.61249999999998</v>
      </c>
      <c r="GA433" s="110">
        <f t="shared" si="498"/>
        <v>113.74458205580818</v>
      </c>
      <c r="GF433" s="251"/>
      <c r="GG433" s="41">
        <v>17.6666666666667</v>
      </c>
      <c r="GH433" s="33">
        <f t="shared" si="543"/>
        <v>118.10660064846397</v>
      </c>
      <c r="GI433" s="33">
        <f>Gen_Cons_Horario!B8475</f>
        <v>0</v>
      </c>
      <c r="GJ433" s="35">
        <f t="shared" si="513"/>
        <v>118.10660064846397</v>
      </c>
      <c r="GK433" s="116">
        <f>IF(AND(GJ433&gt;0,GJ433*$B$4+GQ432&lt;=$B$2*'SFV+BESS'!$I$9,GJ433&lt;'SFV+BESS'!$I$7), GJ433*$B$4, IF(AND(GJ433&gt;0,GJ433*$B$4+GQ432&gt;$B$2*'SFV+BESS'!$I$9,GJ433*$B$4&lt;'SFV+BESS'!$I$7),$B$2*'SFV+BESS'!$I$9-GQ432,IF(AND(GJ433&gt;0,GJ433*$B$4+GQ432&gt;$B$2*'SFV+BESS'!$I$9,GJ433*$B$4&gt;'SFV+BESS'!$I$7,GQ432&lt;$B$2*'SFV+BESS'!$I$9),$B$2*'SFV+BESS'!$I$9-GQ432,IF(AND(GJ433&gt;0,GJ433*$B$4+GQ432&lt;=$B$2*'SFV+BESS'!$I$9,GJ433&gt;'SFV+BESS'!$I$7),'SFV+BESS'!$I$7,0))))</f>
        <v>0</v>
      </c>
      <c r="GL433" s="27">
        <f>IF(AND(GJ433&lt;0,GQ432+GJ433/$B$5&gt;$H$2,-GJ433/'Carga-Descarga Año'!$B$5&lt;'SFV+BESS'!$I$7),GJ433/$B$5,IF(AND(GJ433&lt;0,GQ432+GJ433/$B$5&gt;$H$2,-GJ433/'Carga-Descarga Año'!$B$5&gt;'SFV+BESS'!$I$7),-'SFV+BESS'!$I$7,IF(AND(GJ433&lt;0,GQ432+GJ433/$B$5&lt;$H$2),-MIN('SFV+BESS'!$I$7,GQ432-$H$2),0)))</f>
        <v>0</v>
      </c>
      <c r="GM433" s="33"/>
      <c r="GN433" s="33">
        <f t="shared" si="531"/>
        <v>0</v>
      </c>
      <c r="GO433" s="27">
        <f t="shared" si="499"/>
        <v>0</v>
      </c>
      <c r="GP433" s="27">
        <f t="shared" si="532"/>
        <v>0</v>
      </c>
      <c r="GQ433" s="28">
        <f>IF((GQ432+GK433+GL433)&gt;=$B$2*'SFV+BESS'!$I$9, $B$2*'SFV+BESS'!$I$9, (GQ432+GK433+GL433))</f>
        <v>173.61249999999998</v>
      </c>
      <c r="GR433" s="110">
        <f t="shared" si="500"/>
        <v>118.10660064846397</v>
      </c>
    </row>
    <row r="434" spans="1:200">
      <c r="A434" s="249"/>
      <c r="B434" s="41">
        <v>17.7083333333333</v>
      </c>
      <c r="C434" s="38">
        <f t="shared" si="514"/>
        <v>117.3050826702992</v>
      </c>
      <c r="D434" s="2">
        <f>Gen_Cons_Horario!B460</f>
        <v>82.027000000000001</v>
      </c>
      <c r="E434" s="140">
        <f t="shared" si="472"/>
        <v>35.278082670299199</v>
      </c>
      <c r="F434" s="116">
        <f>IF(AND(E434&gt;0,E434*$B$4+L433&lt;=$B$2*'SFV+BESS'!$I$9,E434&lt;'SFV+BESS'!$I$7), E434*$B$4, IF(AND(E434&gt;0,E434*$B$4+L433&gt;$B$2*'SFV+BESS'!$I$9,E434*$B$4&lt;'SFV+BESS'!$I$7),$B$2*'SFV+BESS'!$I$9-L433,IF(AND(E434&gt;0,E434*$B$4+L433&gt;$B$2*'SFV+BESS'!$I$9,E434*$B$4&gt;'SFV+BESS'!$I$7,L433&lt;$B$2*'SFV+BESS'!$I$9),$B$2*'SFV+BESS'!$I$9-L433,IF(AND(E434&gt;0,E434*$B$4+L433&lt;=$B$2*'SFV+BESS'!$I$9,E434&gt;'SFV+BESS'!$I$7),'SFV+BESS'!$I$7,0))))</f>
        <v>0</v>
      </c>
      <c r="G434" s="27">
        <f>IF(AND(E434&lt;0,L433+E434/$B$5&gt;$H$2,-E434/'Carga-Descarga Año'!$B$5&lt;'SFV+BESS'!$I$7),E434/$B$5,IF(AND(E434&lt;0,L433+E434/$B$5&gt;$H$2,-E434/'Carga-Descarga Año'!$B$5&gt;'SFV+BESS'!$I$7),-'SFV+BESS'!$I$7,IF(AND(E434&lt;0,L433+E434/$B$5&lt;$H$2),-MIN('SFV+BESS'!$I$7,L433-$H$2),0)))</f>
        <v>0</v>
      </c>
      <c r="I434" s="38">
        <f t="shared" si="473"/>
        <v>82.027000000000001</v>
      </c>
      <c r="J434" s="27">
        <f t="shared" si="475"/>
        <v>0</v>
      </c>
      <c r="K434" s="27">
        <f t="shared" si="474"/>
        <v>0</v>
      </c>
      <c r="L434" s="28">
        <f>IF((L433+F434+G434)&gt;=$B$2*'SFV+BESS'!$I$9, $B$2*'SFV+BESS'!$I$9, (L433+F434+G434))</f>
        <v>173.61249999999998</v>
      </c>
      <c r="M434" s="110">
        <f t="shared" si="476"/>
        <v>35.278082670299199</v>
      </c>
      <c r="R434" s="251"/>
      <c r="S434" s="41">
        <v>17.7083333333333</v>
      </c>
      <c r="T434" s="2">
        <f t="shared" si="533"/>
        <v>120.92026859992137</v>
      </c>
      <c r="U434" s="2">
        <f>Gen_Cons_Horario!B1204</f>
        <v>0</v>
      </c>
      <c r="V434" s="35">
        <f t="shared" si="508"/>
        <v>120.92026859992137</v>
      </c>
      <c r="W434" s="116">
        <f>IF(AND(V434&gt;0,V434*$B$4+AC433&lt;=$B$2*'SFV+BESS'!$I$9,V434&lt;'SFV+BESS'!$I$7), V434*$B$4, IF(AND(V434&gt;0,V434*$B$4+AC433&gt;$B$2*'SFV+BESS'!$I$9,V434*$B$4&lt;'SFV+BESS'!$I$7),$B$2*'SFV+BESS'!$I$9-AC433,IF(AND(V434&gt;0,V434*$B$4+AC433&gt;$B$2*'SFV+BESS'!$I$9,V434*$B$4&gt;'SFV+BESS'!$I$7,AC433&lt;$B$2*'SFV+BESS'!$I$9),$B$2*'SFV+BESS'!$I$9-AC433,IF(AND(V434&gt;0,V434*$B$4+AC433&lt;=$B$2*'SFV+BESS'!$I$9,V434&gt;'SFV+BESS'!$I$7),'SFV+BESS'!$I$7,0))))</f>
        <v>0</v>
      </c>
      <c r="X434" s="27">
        <f>IF(AND(V434&lt;0,AC433+V434/$B$5&gt;$H$2,-V434/'Carga-Descarga Año'!$B$5&lt;'SFV+BESS'!$I$7),V434/$B$5,IF(AND(V434&lt;0,AC433+V434/$B$5&gt;$H$2,-V434/'Carga-Descarga Año'!$B$5&gt;'SFV+BESS'!$I$7),-'SFV+BESS'!$I$7,IF(AND(V434&lt;0,AC433+V434/$B$5&lt;$H$2),-MIN('SFV+BESS'!$I$7,AC433-$H$2),0)))</f>
        <v>0</v>
      </c>
      <c r="Z434" s="33">
        <f t="shared" si="502"/>
        <v>0</v>
      </c>
      <c r="AA434" s="27">
        <f t="shared" si="477"/>
        <v>0</v>
      </c>
      <c r="AB434" s="27">
        <f t="shared" si="501"/>
        <v>0</v>
      </c>
      <c r="AC434" s="28">
        <f>IF((AC433+W434+X434)&gt;=$B$2*'SFV+BESS'!$I$9, $B$2*'SFV+BESS'!$I$9, (AC433+W434+X434))</f>
        <v>173.61249999999998</v>
      </c>
      <c r="AD434" s="110">
        <f t="shared" si="478"/>
        <v>120.92026859992137</v>
      </c>
      <c r="AI434" s="251"/>
      <c r="AJ434" s="41">
        <v>17.7083333333333</v>
      </c>
      <c r="AK434" s="52">
        <f t="shared" si="534"/>
        <v>116.13046110988708</v>
      </c>
      <c r="AL434" s="33">
        <f>Gen_Cons_Horario!B1876</f>
        <v>37.285000000000004</v>
      </c>
      <c r="AM434" s="35">
        <f t="shared" si="509"/>
        <v>78.845461109887083</v>
      </c>
      <c r="AN434" s="116">
        <f>IF(AND(AM434&gt;0,AM434*$B$4+AT433&lt;=$B$2*'SFV+BESS'!$I$9,AM434&lt;'SFV+BESS'!$I$7), AM434*$B$4, IF(AND(AM434&gt;0,AM434*$B$4+AT433&gt;$B$2*'SFV+BESS'!$I$9,AM434*$B$4&lt;'SFV+BESS'!$I$7),$B$2*'SFV+BESS'!$I$9-AT433,IF(AND(AM434&gt;0,AM434*$B$4+AT433&gt;$B$2*'SFV+BESS'!$I$9,AM434*$B$4&gt;'SFV+BESS'!$I$7,AT433&lt;$B$2*'SFV+BESS'!$I$9),$B$2*'SFV+BESS'!$I$9-AT433,IF(AND(AM434&gt;0,AM434*$B$4+AT433&lt;=$B$2*'SFV+BESS'!$I$9,AM434&gt;'SFV+BESS'!$I$7),'SFV+BESS'!$I$7,0))))</f>
        <v>0</v>
      </c>
      <c r="AO434" s="27">
        <f>IF(AND(AM434&lt;0,AT433+AM434/$B$5&gt;$H$2,-AM434/'Carga-Descarga Año'!$B$5&lt;'SFV+BESS'!$I$7),AM434/$B$5,IF(AND(AM434&lt;0,AT433+AM434/$B$5&gt;$H$2,-AM434/'Carga-Descarga Año'!$B$5&gt;'SFV+BESS'!$I$7),-'SFV+BESS'!$I$7,IF(AND(AM434&lt;0,AT433+AM434/$B$5&lt;$H$2),-MIN('SFV+BESS'!$I$7,AT433-$H$2),0)))</f>
        <v>0</v>
      </c>
      <c r="AP434" s="33"/>
      <c r="AQ434" s="33">
        <f t="shared" si="515"/>
        <v>37.285000000000004</v>
      </c>
      <c r="AR434" s="27">
        <f t="shared" si="479"/>
        <v>0</v>
      </c>
      <c r="AS434" s="27">
        <f t="shared" si="516"/>
        <v>0</v>
      </c>
      <c r="AT434" s="28">
        <f>IF((AT433+AN434+AO434)&gt;=$B$2*'SFV+BESS'!$I$9, $B$2*'SFV+BESS'!$I$9, (AT433+AN434+AO434))</f>
        <v>173.61249999999998</v>
      </c>
      <c r="AU434" s="110">
        <f t="shared" si="480"/>
        <v>78.845461109887083</v>
      </c>
      <c r="AZ434" s="251"/>
      <c r="BA434" s="41">
        <v>17.7083333333333</v>
      </c>
      <c r="BB434" s="33">
        <f t="shared" si="535"/>
        <v>96.73076740236607</v>
      </c>
      <c r="BC434" s="33">
        <f>Gen_Cons_Horario!B2620</f>
        <v>0</v>
      </c>
      <c r="BD434" s="35">
        <f t="shared" si="510"/>
        <v>96.73076740236607</v>
      </c>
      <c r="BE434" s="116">
        <f>IF(AND(BD434&gt;0,BD434*$B$4+BK433&lt;=$B$2*'SFV+BESS'!$I$9,BD434&lt;'SFV+BESS'!$I$7), BD434*$B$4, IF(AND(BD434&gt;0,BD434*$B$4+BK433&gt;$B$2*'SFV+BESS'!$I$9,BD434*$B$4&lt;'SFV+BESS'!$I$7),$B$2*'SFV+BESS'!$I$9-BK433,IF(AND(BD434&gt;0,BD434*$B$4+BK433&gt;$B$2*'SFV+BESS'!$I$9,BD434*$B$4&gt;'SFV+BESS'!$I$7,BK433&lt;$B$2*'SFV+BESS'!$I$9),$B$2*'SFV+BESS'!$I$9-BK433,IF(AND(BD434&gt;0,BD434*$B$4+BK433&lt;=$B$2*'SFV+BESS'!$I$9,BD434&gt;'SFV+BESS'!$I$7),'SFV+BESS'!$I$7,0))))</f>
        <v>0</v>
      </c>
      <c r="BF434" s="27">
        <f>IF(AND(BD434&lt;0,BK433+BD434/$B$5&gt;$H$2,-BD434/'Carga-Descarga Año'!$B$5&lt;'SFV+BESS'!$I$7),BD434/$B$5,IF(AND(BD434&lt;0,BK433+BD434/$B$5&gt;$H$2,-BD434/'Carga-Descarga Año'!$B$5&gt;'SFV+BESS'!$I$7),-'SFV+BESS'!$I$7,IF(AND(BD434&lt;0,BK433+BD434/$B$5&lt;$H$2),-MIN('SFV+BESS'!$I$7,BK433-$H$2),0)))</f>
        <v>0</v>
      </c>
      <c r="BG434" s="33"/>
      <c r="BH434" s="33">
        <f t="shared" si="517"/>
        <v>0</v>
      </c>
      <c r="BI434" s="27">
        <f t="shared" si="481"/>
        <v>0</v>
      </c>
      <c r="BJ434" s="27">
        <f t="shared" si="518"/>
        <v>0</v>
      </c>
      <c r="BK434" s="28">
        <f>IF((BK433+BE434+BF434)&gt;=$B$2*'SFV+BESS'!$I$9, $B$2*'SFV+BESS'!$I$9, (BK433+BE434+BF434))</f>
        <v>173.61249999999998</v>
      </c>
      <c r="BL434" s="110">
        <f t="shared" si="482"/>
        <v>96.73076740236607</v>
      </c>
      <c r="BQ434" s="251"/>
      <c r="BR434" s="41">
        <v>17.7083333333333</v>
      </c>
      <c r="BS434" s="33">
        <f t="shared" si="536"/>
        <v>70.967481883743332</v>
      </c>
      <c r="BT434" s="33">
        <f>Gen_Cons_Horario!B3340</f>
        <v>0</v>
      </c>
      <c r="BU434" s="35">
        <f t="shared" si="511"/>
        <v>70.967481883743332</v>
      </c>
      <c r="BV434" s="116">
        <f>IF(AND(BU434&gt;0,BU434*$B$4+CB433&lt;=$B$2*'SFV+BESS'!$I$9,BU434&lt;'SFV+BESS'!$I$7), BU434*$B$4, IF(AND(BU434&gt;0,BU434*$B$4+CB433&gt;$B$2*'SFV+BESS'!$I$9,BU434*$B$4&lt;'SFV+BESS'!$I$7),$B$2*'SFV+BESS'!$I$9-CB433,IF(AND(BU434&gt;0,BU434*$B$4+CB433&gt;$B$2*'SFV+BESS'!$I$9,BU434*$B$4&gt;'SFV+BESS'!$I$7,CB433&lt;$B$2*'SFV+BESS'!$I$9),$B$2*'SFV+BESS'!$I$9-CB433,IF(AND(BU434&gt;0,BU434*$B$4+CB433&lt;=$B$2*'SFV+BESS'!$I$9,BU434&gt;'SFV+BESS'!$I$7),'SFV+BESS'!$I$7,0))))</f>
        <v>0</v>
      </c>
      <c r="BW434" s="27">
        <f>IF(AND(BU434&lt;0,CB433+BU434/$B$5&gt;$H$2,-BU434/'Carga-Descarga Año'!$B$5&lt;'SFV+BESS'!$I$7),BU434/$B$5,IF(AND(BU434&lt;0,CB433+BU434/$B$5&gt;$H$2,-BU434/'Carga-Descarga Año'!$B$5&gt;'SFV+BESS'!$I$7),-'SFV+BESS'!$I$7,IF(AND(BU434&lt;0,CB433+BU434/$B$5&lt;$H$2),-MIN('SFV+BESS'!$I$7,CB433-$H$2),0)))</f>
        <v>0</v>
      </c>
      <c r="BX434" s="33"/>
      <c r="BY434" s="33">
        <f t="shared" si="519"/>
        <v>0</v>
      </c>
      <c r="BZ434" s="27">
        <f t="shared" si="483"/>
        <v>0</v>
      </c>
      <c r="CA434" s="27">
        <f t="shared" si="484"/>
        <v>0</v>
      </c>
      <c r="CB434" s="28">
        <f>IF((CB433+BV434+BW434)&gt;=$B$2*'SFV+BESS'!$I$9, $B$2*'SFV+BESS'!$I$9, (CB433+BV434+BW434))</f>
        <v>173.61249999999998</v>
      </c>
      <c r="CC434" s="110">
        <f t="shared" si="485"/>
        <v>70.967481883743332</v>
      </c>
      <c r="CH434" s="251"/>
      <c r="CI434" s="41">
        <v>17.7083333333333</v>
      </c>
      <c r="CJ434" s="33">
        <f t="shared" si="537"/>
        <v>62.088720438246632</v>
      </c>
      <c r="CK434" s="33">
        <f>Gen_Cons_Horario!B4084</f>
        <v>0</v>
      </c>
      <c r="CL434" s="35">
        <f t="shared" si="512"/>
        <v>62.088720438246632</v>
      </c>
      <c r="CM434" s="116">
        <f>IF(AND(CL434&gt;0,CL434*$B$4+CS433&lt;=$B$2*'SFV+BESS'!$I$9,CL434&lt;'SFV+BESS'!$I$7), CL434*$B$4, IF(AND(CL434&gt;0,CL434*$B$4+CS433&gt;$B$2*'SFV+BESS'!$I$9,CL434*$B$4&lt;'SFV+BESS'!$I$7),$B$2*'SFV+BESS'!$I$9-CS433,IF(AND(CL434&gt;0,CL434*$B$4+CS433&gt;$B$2*'SFV+BESS'!$I$9,CL434*$B$4&gt;'SFV+BESS'!$I$7,CS433&lt;$B$2*'SFV+BESS'!$I$9),$B$2*'SFV+BESS'!$I$9-CS433,IF(AND(CL434&gt;0,CL434*$B$4+CS433&lt;=$B$2*'SFV+BESS'!$I$9,CL434&gt;'SFV+BESS'!$I$7),'SFV+BESS'!$I$7,0))))</f>
        <v>0</v>
      </c>
      <c r="CN434" s="27">
        <f>IF(AND(CL434&lt;0,CS433+CL434/$B$5&gt;$H$2,-CL434/'Carga-Descarga Año'!$B$5&lt;'SFV+BESS'!$I$7),CL434/$B$5,IF(AND(CL434&lt;0,CS433+CL434/$B$5&gt;$H$2,-CL434/'Carga-Descarga Año'!$B$5&gt;'SFV+BESS'!$I$7),-'SFV+BESS'!$I$7,IF(AND(CL434&lt;0,CS433+CL434/$B$5&lt;$H$2),-MIN('SFV+BESS'!$I$7,CS433-$H$2),0)))</f>
        <v>0</v>
      </c>
      <c r="CO434" s="33"/>
      <c r="CP434" s="33">
        <f t="shared" si="520"/>
        <v>0</v>
      </c>
      <c r="CQ434" s="27">
        <f t="shared" si="486"/>
        <v>0</v>
      </c>
      <c r="CR434" s="27">
        <f t="shared" si="521"/>
        <v>0</v>
      </c>
      <c r="CS434" s="28">
        <f>IF((CS433+CM434+CN434)&gt;=$B$2*'SFV+BESS'!$I$9, $B$2*'SFV+BESS'!$I$9, (CS433+CM434+CN434))</f>
        <v>173.61249999999998</v>
      </c>
      <c r="CT434" s="110">
        <f t="shared" si="487"/>
        <v>62.088720438246632</v>
      </c>
      <c r="CY434" s="251"/>
      <c r="CZ434" s="41">
        <v>17.7083333333333</v>
      </c>
      <c r="DA434" s="33">
        <f t="shared" si="538"/>
        <v>71.722136617902081</v>
      </c>
      <c r="DB434" s="33">
        <f>Gen_Cons_Horario!B4804</f>
        <v>0</v>
      </c>
      <c r="DC434" s="35">
        <f t="shared" si="503"/>
        <v>71.722136617902081</v>
      </c>
      <c r="DD434" s="116">
        <f>IF(AND(DC434&gt;0,DC434*$B$4+DJ433&lt;=$B$2*'SFV+BESS'!$I$9,DC434&lt;'SFV+BESS'!$I$7), DC434*$B$4, IF(AND(DC434&gt;0,DC434*$B$4+DJ433&gt;$B$2*'SFV+BESS'!$I$9,DC434*$B$4&lt;'SFV+BESS'!$I$7),$B$2*'SFV+BESS'!$I$9-DJ433,IF(AND(DC434&gt;0,DC434*$B$4+DJ433&gt;$B$2*'SFV+BESS'!$I$9,DC434*$B$4&gt;'SFV+BESS'!$I$7,DJ433&lt;$B$2*'SFV+BESS'!$I$9),$B$2*'SFV+BESS'!$I$9-DJ433,IF(AND(DC434&gt;0,DC434*$B$4+DJ433&lt;=$B$2*'SFV+BESS'!$I$9,DC434&gt;'SFV+BESS'!$I$7),'SFV+BESS'!$I$7,0))))</f>
        <v>0</v>
      </c>
      <c r="DE434" s="27">
        <f>IF(AND(DC434&lt;0,DJ433+DC434/$B$5&gt;$H$2,-DC434/'Carga-Descarga Año'!$B$5&lt;'SFV+BESS'!$I$7),DC434/$B$5,IF(AND(DC434&lt;0,DJ433+DC434/$B$5&gt;$H$2,-DC434/'Carga-Descarga Año'!$B$5&gt;'SFV+BESS'!$I$7),-'SFV+BESS'!$I$7,IF(AND(DC434&lt;0,DJ433+DC434/$B$5&lt;$H$2),-MIN('SFV+BESS'!$I$7,DJ433-$H$2),0)))</f>
        <v>0</v>
      </c>
      <c r="DF434" s="33"/>
      <c r="DG434" s="33">
        <f t="shared" si="522"/>
        <v>0</v>
      </c>
      <c r="DH434" s="27">
        <f t="shared" si="488"/>
        <v>0</v>
      </c>
      <c r="DI434" s="27">
        <f t="shared" si="489"/>
        <v>0</v>
      </c>
      <c r="DJ434" s="28">
        <f>IF((DJ433+DD434+DE434)&gt;=$B$2*'SFV+BESS'!$I$9, $B$2*'SFV+BESS'!$I$9, (DJ433+DD434+DE434))</f>
        <v>173.61249999999998</v>
      </c>
      <c r="DK434" s="110">
        <f t="shared" si="490"/>
        <v>71.722136617902081</v>
      </c>
      <c r="DP434" s="251"/>
      <c r="DQ434" s="41">
        <v>17.7083333333333</v>
      </c>
      <c r="DR434" s="33">
        <f t="shared" si="539"/>
        <v>72.15539147323075</v>
      </c>
      <c r="DS434" s="33">
        <f>Gen_Cons_Horario!B5548</f>
        <v>0</v>
      </c>
      <c r="DT434" s="35">
        <f t="shared" si="504"/>
        <v>72.15539147323075</v>
      </c>
      <c r="DU434" s="116">
        <f>IF(AND(DT434&gt;0,DT434*$B$4+EA433&lt;=$B$2*'SFV+BESS'!$I$9,DT434&lt;'SFV+BESS'!$I$7), DT434*$B$4, IF(AND(DT434&gt;0,DT434*$B$4+EA433&gt;$B$2*'SFV+BESS'!$I$9,DT434*$B$4&lt;'SFV+BESS'!$I$7),$B$2*'SFV+BESS'!$I$9-EA433,IF(AND(DT434&gt;0,DT434*$B$4+EA433&gt;$B$2*'SFV+BESS'!$I$9,DT434*$B$4&gt;'SFV+BESS'!$I$7,EA433&lt;$B$2*'SFV+BESS'!$I$9),$B$2*'SFV+BESS'!$I$9-EA433,IF(AND(DT434&gt;0,DT434*$B$4+EA433&lt;=$B$2*'SFV+BESS'!$I$9,DT434&gt;'SFV+BESS'!$I$7),'SFV+BESS'!$I$7,0))))</f>
        <v>0</v>
      </c>
      <c r="DV434" s="27">
        <f>IF(AND(DT434&lt;0,EA433+DT434/$B$5&gt;$H$2,-DT434/'Carga-Descarga Año'!$B$5&lt;'SFV+BESS'!$I$7),DT434/$B$5,IF(AND(DT434&lt;0,EA433+DT434/$B$5&gt;$H$2,-DT434/'Carga-Descarga Año'!$B$5&gt;'SFV+BESS'!$I$7),-'SFV+BESS'!$I$7,IF(AND(DT434&lt;0,EA433+DT434/$B$5&lt;$H$2),-MIN('SFV+BESS'!$I$7,EA433-$H$2),0)))</f>
        <v>0</v>
      </c>
      <c r="DW434" s="33"/>
      <c r="DX434" s="33">
        <f t="shared" si="523"/>
        <v>0</v>
      </c>
      <c r="DY434" s="27">
        <f t="shared" si="491"/>
        <v>0</v>
      </c>
      <c r="DZ434" s="27">
        <f t="shared" si="524"/>
        <v>0</v>
      </c>
      <c r="EA434" s="28">
        <f>IF((EA433+DU434+DV434)&gt;=$B$2*'SFV+BESS'!$I$9, $B$2*'SFV+BESS'!$I$9, (EA433+DU434+DV434))</f>
        <v>173.61249999999998</v>
      </c>
      <c r="EB434" s="110">
        <f t="shared" si="492"/>
        <v>72.15539147323075</v>
      </c>
      <c r="EG434" s="251"/>
      <c r="EH434" s="41">
        <v>17.7083333333333</v>
      </c>
      <c r="EI434" s="33">
        <f t="shared" si="540"/>
        <v>82.031082302570567</v>
      </c>
      <c r="EJ434" s="33">
        <f>Gen_Cons_Horario!B6292</f>
        <v>0</v>
      </c>
      <c r="EK434" s="35">
        <f t="shared" si="505"/>
        <v>82.031082302570567</v>
      </c>
      <c r="EL434" s="116">
        <f>IF(AND(EK434&gt;0,EK434*$B$4+ER433&lt;=$B$2*'SFV+BESS'!$I$9,EK434&lt;'SFV+BESS'!$I$7), EK434*$B$4, IF(AND(EK434&gt;0,EK434*$B$4+ER433&gt;$B$2*'SFV+BESS'!$I$9,EK434*$B$4&lt;'SFV+BESS'!$I$7),$B$2*'SFV+BESS'!$I$9-ER433,IF(AND(EK434&gt;0,EK434*$B$4+ER433&gt;$B$2*'SFV+BESS'!$I$9,EK434*$B$4&gt;'SFV+BESS'!$I$7,ER433&lt;$B$2*'SFV+BESS'!$I$9),$B$2*'SFV+BESS'!$I$9-ER433,IF(AND(EK434&gt;0,EK434*$B$4+ER433&lt;=$B$2*'SFV+BESS'!$I$9,EK434&gt;'SFV+BESS'!$I$7),'SFV+BESS'!$I$7,0))))</f>
        <v>0</v>
      </c>
      <c r="EM434" s="27">
        <f>IF(AND(EK434&lt;0,ER433+EK434/$B$5&gt;$H$2,-EK434/'Carga-Descarga Año'!$B$5&lt;'SFV+BESS'!$I$7),EK434/$B$5,IF(AND(EK434&lt;0,ER433+EK434/$B$5&gt;$H$2,-EK434/'Carga-Descarga Año'!$B$5&gt;'SFV+BESS'!$I$7),-'SFV+BESS'!$I$7,IF(AND(EK434&lt;0,ER433+EK434/$B$5&lt;$H$2),-MIN('SFV+BESS'!$I$7,ER433-$H$2),0)))</f>
        <v>0</v>
      </c>
      <c r="EN434" s="33"/>
      <c r="EO434" s="33">
        <f t="shared" si="525"/>
        <v>0</v>
      </c>
      <c r="EP434" s="27">
        <f t="shared" si="493"/>
        <v>0</v>
      </c>
      <c r="EQ434" s="27">
        <f t="shared" si="526"/>
        <v>0</v>
      </c>
      <c r="ER434" s="28">
        <f>IF((ER433+EL434+EM434)&gt;=$B$2*'SFV+BESS'!$I$9, $B$2*'SFV+BESS'!$I$9, (ER433+EL434+EM434))</f>
        <v>173.61249999999998</v>
      </c>
      <c r="ES434" s="110">
        <f t="shared" si="494"/>
        <v>82.031082302570567</v>
      </c>
      <c r="EX434" s="251"/>
      <c r="EY434" s="41">
        <v>17.7083333333333</v>
      </c>
      <c r="EZ434" s="33">
        <f t="shared" si="541"/>
        <v>93.140060040291317</v>
      </c>
      <c r="FA434" s="33">
        <f>Gen_Cons_Horario!B7012</f>
        <v>0</v>
      </c>
      <c r="FB434" s="35">
        <f t="shared" si="506"/>
        <v>93.140060040291317</v>
      </c>
      <c r="FC434" s="116">
        <f>IF(AND(FB434&gt;0,FB434*$B$4+FI433&lt;=$B$2*'SFV+BESS'!$I$9,FB434&lt;'SFV+BESS'!$I$7), FB434*$B$4, IF(AND(FB434&gt;0,FB434*$B$4+FI433&gt;$B$2*'SFV+BESS'!$I$9,FB434*$B$4&lt;'SFV+BESS'!$I$7),$B$2*'SFV+BESS'!$I$9-FI433,IF(AND(FB434&gt;0,FB434*$B$4+FI433&gt;$B$2*'SFV+BESS'!$I$9,FB434*$B$4&gt;'SFV+BESS'!$I$7,FI433&lt;$B$2*'SFV+BESS'!$I$9),$B$2*'SFV+BESS'!$I$9-FI433,IF(AND(FB434&gt;0,FB434*$B$4+FI433&lt;=$B$2*'SFV+BESS'!$I$9,FB434&gt;'SFV+BESS'!$I$7),'SFV+BESS'!$I$7,0))))</f>
        <v>0</v>
      </c>
      <c r="FD434" s="27">
        <f>IF(AND(FB434&lt;0,FI433+FB434/$B$5&gt;$H$2,-FB434/'Carga-Descarga Año'!$B$5&lt;'SFV+BESS'!$I$7),FB434/$B$5,IF(AND(FB434&lt;0,FI433+FB434/$B$5&gt;$H$2,-FB434/'Carga-Descarga Año'!$B$5&gt;'SFV+BESS'!$I$7),-'SFV+BESS'!$I$7,IF(AND(FB434&lt;0,FI433+FB434/$B$5&lt;$H$2),-MIN('SFV+BESS'!$I$7,FI433-$H$2),0)))</f>
        <v>0</v>
      </c>
      <c r="FE434" s="33"/>
      <c r="FF434" s="33">
        <f t="shared" si="527"/>
        <v>0</v>
      </c>
      <c r="FG434" s="27">
        <f t="shared" si="495"/>
        <v>0</v>
      </c>
      <c r="FH434" s="27">
        <f t="shared" si="528"/>
        <v>0</v>
      </c>
      <c r="FI434" s="28">
        <f>IF((FI433+FC434+FD434)&gt;=$B$2*'SFV+BESS'!$I$9, $B$2*'SFV+BESS'!$I$9, (FI433+FC434+FD434))</f>
        <v>173.61249999999998</v>
      </c>
      <c r="FJ434" s="110">
        <f t="shared" si="496"/>
        <v>93.140060040291317</v>
      </c>
      <c r="FO434" s="251"/>
      <c r="FP434" s="41">
        <v>17.7083333333333</v>
      </c>
      <c r="FQ434" s="33">
        <f t="shared" si="542"/>
        <v>106.09652002916586</v>
      </c>
      <c r="FR434" s="33">
        <f>Gen_Cons_Horario!B7756</f>
        <v>0</v>
      </c>
      <c r="FS434" s="35">
        <f t="shared" si="507"/>
        <v>106.09652002916586</v>
      </c>
      <c r="FT434" s="116">
        <f>IF(AND(FS434&gt;0,FS434*$B$4+FZ433&lt;=$B$2*'SFV+BESS'!$I$9,FS434&lt;'SFV+BESS'!$I$7), FS434*$B$4, IF(AND(FS434&gt;0,FS434*$B$4+FZ433&gt;$B$2*'SFV+BESS'!$I$9,FS434*$B$4&lt;'SFV+BESS'!$I$7),$B$2*'SFV+BESS'!$I$9-FZ433,IF(AND(FS434&gt;0,FS434*$B$4+FZ433&gt;$B$2*'SFV+BESS'!$I$9,FS434*$B$4&gt;'SFV+BESS'!$I$7,FZ433&lt;$B$2*'SFV+BESS'!$I$9),$B$2*'SFV+BESS'!$I$9-FZ433,IF(AND(FS434&gt;0,FS434*$B$4+FZ433&lt;=$B$2*'SFV+BESS'!$I$9,FS434&gt;'SFV+BESS'!$I$7),'SFV+BESS'!$I$7,0))))</f>
        <v>0</v>
      </c>
      <c r="FU434" s="27">
        <f>IF(AND(FS434&lt;0,FZ433+FS434/$B$5&gt;$H$2,-FS434/'Carga-Descarga Año'!$B$5&lt;'SFV+BESS'!$I$7),FS434/$B$5,IF(AND(FS434&lt;0,FZ433+FS434/$B$5&gt;$H$2,-FS434/'Carga-Descarga Año'!$B$5&gt;'SFV+BESS'!$I$7),-'SFV+BESS'!$I$7,IF(AND(FS434&lt;0,FZ433+FS434/$B$5&lt;$H$2),-MIN('SFV+BESS'!$I$7,FZ433-$H$2),0)))</f>
        <v>0</v>
      </c>
      <c r="FV434" s="33"/>
      <c r="FW434" s="33">
        <f t="shared" si="529"/>
        <v>0</v>
      </c>
      <c r="FX434" s="27">
        <f t="shared" si="497"/>
        <v>0</v>
      </c>
      <c r="FY434" s="27">
        <f t="shared" si="530"/>
        <v>0</v>
      </c>
      <c r="FZ434" s="28">
        <f>IF((FZ433+FT434+FU434)&gt;=$B$2*'SFV+BESS'!$I$9, $B$2*'SFV+BESS'!$I$9, (FZ433+FT434+FU434))</f>
        <v>173.61249999999998</v>
      </c>
      <c r="GA434" s="110">
        <f t="shared" si="498"/>
        <v>106.09652002916586</v>
      </c>
      <c r="GF434" s="251"/>
      <c r="GG434" s="41">
        <v>17.7083333333333</v>
      </c>
      <c r="GH434" s="33">
        <f t="shared" si="543"/>
        <v>108.86347538032331</v>
      </c>
      <c r="GI434" s="33">
        <f>Gen_Cons_Horario!B8476</f>
        <v>0</v>
      </c>
      <c r="GJ434" s="35">
        <f t="shared" si="513"/>
        <v>108.86347538032331</v>
      </c>
      <c r="GK434" s="116">
        <f>IF(AND(GJ434&gt;0,GJ434*$B$4+GQ433&lt;=$B$2*'SFV+BESS'!$I$9,GJ434&lt;'SFV+BESS'!$I$7), GJ434*$B$4, IF(AND(GJ434&gt;0,GJ434*$B$4+GQ433&gt;$B$2*'SFV+BESS'!$I$9,GJ434*$B$4&lt;'SFV+BESS'!$I$7),$B$2*'SFV+BESS'!$I$9-GQ433,IF(AND(GJ434&gt;0,GJ434*$B$4+GQ433&gt;$B$2*'SFV+BESS'!$I$9,GJ434*$B$4&gt;'SFV+BESS'!$I$7,GQ433&lt;$B$2*'SFV+BESS'!$I$9),$B$2*'SFV+BESS'!$I$9-GQ433,IF(AND(GJ434&gt;0,GJ434*$B$4+GQ433&lt;=$B$2*'SFV+BESS'!$I$9,GJ434&gt;'SFV+BESS'!$I$7),'SFV+BESS'!$I$7,0))))</f>
        <v>0</v>
      </c>
      <c r="GL434" s="27">
        <f>IF(AND(GJ434&lt;0,GQ433+GJ434/$B$5&gt;$H$2,-GJ434/'Carga-Descarga Año'!$B$5&lt;'SFV+BESS'!$I$7),GJ434/$B$5,IF(AND(GJ434&lt;0,GQ433+GJ434/$B$5&gt;$H$2,-GJ434/'Carga-Descarga Año'!$B$5&gt;'SFV+BESS'!$I$7),-'SFV+BESS'!$I$7,IF(AND(GJ434&lt;0,GQ433+GJ434/$B$5&lt;$H$2),-MIN('SFV+BESS'!$I$7,GQ433-$H$2),0)))</f>
        <v>0</v>
      </c>
      <c r="GM434" s="33"/>
      <c r="GN434" s="33">
        <f t="shared" si="531"/>
        <v>0</v>
      </c>
      <c r="GO434" s="27">
        <f t="shared" si="499"/>
        <v>0</v>
      </c>
      <c r="GP434" s="27">
        <f t="shared" si="532"/>
        <v>0</v>
      </c>
      <c r="GQ434" s="28">
        <f>IF((GQ433+GK434+GL434)&gt;=$B$2*'SFV+BESS'!$I$9, $B$2*'SFV+BESS'!$I$9, (GQ433+GK434+GL434))</f>
        <v>173.61249999999998</v>
      </c>
      <c r="GR434" s="110">
        <f t="shared" si="500"/>
        <v>108.86347538032331</v>
      </c>
    </row>
    <row r="435" spans="1:200">
      <c r="A435" s="249"/>
      <c r="B435" s="41">
        <v>17.75</v>
      </c>
      <c r="C435" s="38">
        <f t="shared" si="514"/>
        <v>102.86987171993853</v>
      </c>
      <c r="D435" s="2">
        <f>Gen_Cons_Horario!B461</f>
        <v>0</v>
      </c>
      <c r="E435" s="140">
        <f t="shared" si="472"/>
        <v>102.86987171993853</v>
      </c>
      <c r="F435" s="116">
        <f>IF(AND(E435&gt;0,E435*$B$4+L434&lt;=$B$2*'SFV+BESS'!$I$9,E435&lt;'SFV+BESS'!$I$7), E435*$B$4, IF(AND(E435&gt;0,E435*$B$4+L434&gt;$B$2*'SFV+BESS'!$I$9,E435*$B$4&lt;'SFV+BESS'!$I$7),$B$2*'SFV+BESS'!$I$9-L434,IF(AND(E435&gt;0,E435*$B$4+L434&gt;$B$2*'SFV+BESS'!$I$9,E435*$B$4&gt;'SFV+BESS'!$I$7,L434&lt;$B$2*'SFV+BESS'!$I$9),$B$2*'SFV+BESS'!$I$9-L434,IF(AND(E435&gt;0,E435*$B$4+L434&lt;=$B$2*'SFV+BESS'!$I$9,E435&gt;'SFV+BESS'!$I$7),'SFV+BESS'!$I$7,0))))</f>
        <v>0</v>
      </c>
      <c r="G435" s="27">
        <f>IF(AND(E435&lt;0,L434+E435/$B$5&gt;$H$2,-E435/'Carga-Descarga Año'!$B$5&lt;'SFV+BESS'!$I$7),E435/$B$5,IF(AND(E435&lt;0,L434+E435/$B$5&gt;$H$2,-E435/'Carga-Descarga Año'!$B$5&gt;'SFV+BESS'!$I$7),-'SFV+BESS'!$I$7,IF(AND(E435&lt;0,L434+E435/$B$5&lt;$H$2),-MIN('SFV+BESS'!$I$7,L434-$H$2),0)))</f>
        <v>0</v>
      </c>
      <c r="I435" s="38">
        <f t="shared" si="473"/>
        <v>0</v>
      </c>
      <c r="J435" s="27">
        <f t="shared" si="475"/>
        <v>0</v>
      </c>
      <c r="K435" s="27">
        <f t="shared" si="474"/>
        <v>0</v>
      </c>
      <c r="L435" s="28">
        <f>IF((L434+F435+G435)&gt;=$B$2*'SFV+BESS'!$I$9, $B$2*'SFV+BESS'!$I$9, (L434+F435+G435))</f>
        <v>173.61249999999998</v>
      </c>
      <c r="M435" s="110">
        <f t="shared" si="476"/>
        <v>102.86987171993853</v>
      </c>
      <c r="R435" s="251"/>
      <c r="S435" s="41">
        <v>17.75</v>
      </c>
      <c r="T435" s="2">
        <f t="shared" si="533"/>
        <v>103.90307247760497</v>
      </c>
      <c r="U435" s="2">
        <f>Gen_Cons_Horario!B1205</f>
        <v>0</v>
      </c>
      <c r="V435" s="35">
        <f t="shared" si="508"/>
        <v>103.90307247760497</v>
      </c>
      <c r="W435" s="116">
        <f>IF(AND(V435&gt;0,V435*$B$4+AC434&lt;=$B$2*'SFV+BESS'!$I$9,V435&lt;'SFV+BESS'!$I$7), V435*$B$4, IF(AND(V435&gt;0,V435*$B$4+AC434&gt;$B$2*'SFV+BESS'!$I$9,V435*$B$4&lt;'SFV+BESS'!$I$7),$B$2*'SFV+BESS'!$I$9-AC434,IF(AND(V435&gt;0,V435*$B$4+AC434&gt;$B$2*'SFV+BESS'!$I$9,V435*$B$4&gt;'SFV+BESS'!$I$7,AC434&lt;$B$2*'SFV+BESS'!$I$9),$B$2*'SFV+BESS'!$I$9-AC434,IF(AND(V435&gt;0,V435*$B$4+AC434&lt;=$B$2*'SFV+BESS'!$I$9,V435&gt;'SFV+BESS'!$I$7),'SFV+BESS'!$I$7,0))))</f>
        <v>0</v>
      </c>
      <c r="X435" s="27">
        <f>IF(AND(V435&lt;0,AC434+V435/$B$5&gt;$H$2,-V435/'Carga-Descarga Año'!$B$5&lt;'SFV+BESS'!$I$7),V435/$B$5,IF(AND(V435&lt;0,AC434+V435/$B$5&gt;$H$2,-V435/'Carga-Descarga Año'!$B$5&gt;'SFV+BESS'!$I$7),-'SFV+BESS'!$I$7,IF(AND(V435&lt;0,AC434+V435/$B$5&lt;$H$2),-MIN('SFV+BESS'!$I$7,AC434-$H$2),0)))</f>
        <v>0</v>
      </c>
      <c r="Z435" s="33">
        <f t="shared" si="502"/>
        <v>0</v>
      </c>
      <c r="AA435" s="27">
        <f t="shared" si="477"/>
        <v>0</v>
      </c>
      <c r="AB435" s="27">
        <f t="shared" si="501"/>
        <v>0</v>
      </c>
      <c r="AC435" s="28">
        <f>IF((AC434+W435+X435)&gt;=$B$2*'SFV+BESS'!$I$9, $B$2*'SFV+BESS'!$I$9, (AC434+W435+X435))</f>
        <v>173.61249999999998</v>
      </c>
      <c r="AD435" s="110">
        <f t="shared" si="478"/>
        <v>103.90307247760497</v>
      </c>
      <c r="AI435" s="251"/>
      <c r="AJ435" s="41">
        <v>17.75</v>
      </c>
      <c r="AK435" s="52">
        <f t="shared" si="534"/>
        <v>95.435636670569934</v>
      </c>
      <c r="AL435" s="33">
        <f>Gen_Cons_Horario!B1877</f>
        <v>37.285000000000004</v>
      </c>
      <c r="AM435" s="35">
        <f t="shared" si="509"/>
        <v>58.150636670569931</v>
      </c>
      <c r="AN435" s="116">
        <f>IF(AND(AM435&gt;0,AM435*$B$4+AT434&lt;=$B$2*'SFV+BESS'!$I$9,AM435&lt;'SFV+BESS'!$I$7), AM435*$B$4, IF(AND(AM435&gt;0,AM435*$B$4+AT434&gt;$B$2*'SFV+BESS'!$I$9,AM435*$B$4&lt;'SFV+BESS'!$I$7),$B$2*'SFV+BESS'!$I$9-AT434,IF(AND(AM435&gt;0,AM435*$B$4+AT434&gt;$B$2*'SFV+BESS'!$I$9,AM435*$B$4&gt;'SFV+BESS'!$I$7,AT434&lt;$B$2*'SFV+BESS'!$I$9),$B$2*'SFV+BESS'!$I$9-AT434,IF(AND(AM435&gt;0,AM435*$B$4+AT434&lt;=$B$2*'SFV+BESS'!$I$9,AM435&gt;'SFV+BESS'!$I$7),'SFV+BESS'!$I$7,0))))</f>
        <v>0</v>
      </c>
      <c r="AO435" s="27">
        <f>IF(AND(AM435&lt;0,AT434+AM435/$B$5&gt;$H$2,-AM435/'Carga-Descarga Año'!$B$5&lt;'SFV+BESS'!$I$7),AM435/$B$5,IF(AND(AM435&lt;0,AT434+AM435/$B$5&gt;$H$2,-AM435/'Carga-Descarga Año'!$B$5&gt;'SFV+BESS'!$I$7),-'SFV+BESS'!$I$7,IF(AND(AM435&lt;0,AT434+AM435/$B$5&lt;$H$2),-MIN('SFV+BESS'!$I$7,AT434-$H$2),0)))</f>
        <v>0</v>
      </c>
      <c r="AP435" s="33"/>
      <c r="AQ435" s="33">
        <f t="shared" si="515"/>
        <v>37.285000000000004</v>
      </c>
      <c r="AR435" s="27">
        <f t="shared" si="479"/>
        <v>0</v>
      </c>
      <c r="AS435" s="27">
        <f t="shared" si="516"/>
        <v>0</v>
      </c>
      <c r="AT435" s="28">
        <f>IF((AT434+AN435+AO435)&gt;=$B$2*'SFV+BESS'!$I$9, $B$2*'SFV+BESS'!$I$9, (AT434+AN435+AO435))</f>
        <v>173.61249999999998</v>
      </c>
      <c r="AU435" s="110">
        <f t="shared" si="480"/>
        <v>58.150636670569931</v>
      </c>
      <c r="AZ435" s="251"/>
      <c r="BA435" s="41">
        <v>17.75</v>
      </c>
      <c r="BB435" s="33">
        <f t="shared" si="535"/>
        <v>62.728437042746478</v>
      </c>
      <c r="BC435" s="33">
        <f>Gen_Cons_Horario!B2621</f>
        <v>0</v>
      </c>
      <c r="BD435" s="35">
        <f t="shared" si="510"/>
        <v>62.728437042746478</v>
      </c>
      <c r="BE435" s="116">
        <f>IF(AND(BD435&gt;0,BD435*$B$4+BK434&lt;=$B$2*'SFV+BESS'!$I$9,BD435&lt;'SFV+BESS'!$I$7), BD435*$B$4, IF(AND(BD435&gt;0,BD435*$B$4+BK434&gt;$B$2*'SFV+BESS'!$I$9,BD435*$B$4&lt;'SFV+BESS'!$I$7),$B$2*'SFV+BESS'!$I$9-BK434,IF(AND(BD435&gt;0,BD435*$B$4+BK434&gt;$B$2*'SFV+BESS'!$I$9,BD435*$B$4&gt;'SFV+BESS'!$I$7,BK434&lt;$B$2*'SFV+BESS'!$I$9),$B$2*'SFV+BESS'!$I$9-BK434,IF(AND(BD435&gt;0,BD435*$B$4+BK434&lt;=$B$2*'SFV+BESS'!$I$9,BD435&gt;'SFV+BESS'!$I$7),'SFV+BESS'!$I$7,0))))</f>
        <v>0</v>
      </c>
      <c r="BF435" s="27">
        <f>IF(AND(BD435&lt;0,BK434+BD435/$B$5&gt;$H$2,-BD435/'Carga-Descarga Año'!$B$5&lt;'SFV+BESS'!$I$7),BD435/$B$5,IF(AND(BD435&lt;0,BK434+BD435/$B$5&gt;$H$2,-BD435/'Carga-Descarga Año'!$B$5&gt;'SFV+BESS'!$I$7),-'SFV+BESS'!$I$7,IF(AND(BD435&lt;0,BK434+BD435/$B$5&lt;$H$2),-MIN('SFV+BESS'!$I$7,BK434-$H$2),0)))</f>
        <v>0</v>
      </c>
      <c r="BG435" s="33"/>
      <c r="BH435" s="33">
        <f t="shared" si="517"/>
        <v>0</v>
      </c>
      <c r="BI435" s="27">
        <f t="shared" si="481"/>
        <v>0</v>
      </c>
      <c r="BJ435" s="27">
        <f t="shared" si="518"/>
        <v>0</v>
      </c>
      <c r="BK435" s="28">
        <f>IF((BK434+BE435+BF435)&gt;=$B$2*'SFV+BESS'!$I$9, $B$2*'SFV+BESS'!$I$9, (BK434+BE435+BF435))</f>
        <v>173.61249999999998</v>
      </c>
      <c r="BL435" s="110">
        <f t="shared" si="482"/>
        <v>62.728437042746478</v>
      </c>
      <c r="BQ435" s="251"/>
      <c r="BR435" s="41">
        <v>17.75</v>
      </c>
      <c r="BS435" s="33">
        <f t="shared" si="536"/>
        <v>20.952304175200414</v>
      </c>
      <c r="BT435" s="33">
        <f>Gen_Cons_Horario!B3341</f>
        <v>0</v>
      </c>
      <c r="BU435" s="35">
        <f t="shared" si="511"/>
        <v>20.952304175200414</v>
      </c>
      <c r="BV435" s="116">
        <f>IF(AND(BU435&gt;0,BU435*$B$4+CB434&lt;=$B$2*'SFV+BESS'!$I$9,BU435&lt;'SFV+BESS'!$I$7), BU435*$B$4, IF(AND(BU435&gt;0,BU435*$B$4+CB434&gt;$B$2*'SFV+BESS'!$I$9,BU435*$B$4&lt;'SFV+BESS'!$I$7),$B$2*'SFV+BESS'!$I$9-CB434,IF(AND(BU435&gt;0,BU435*$B$4+CB434&gt;$B$2*'SFV+BESS'!$I$9,BU435*$B$4&gt;'SFV+BESS'!$I$7,CB434&lt;$B$2*'SFV+BESS'!$I$9),$B$2*'SFV+BESS'!$I$9-CB434,IF(AND(BU435&gt;0,BU435*$B$4+CB434&lt;=$B$2*'SFV+BESS'!$I$9,BU435&gt;'SFV+BESS'!$I$7),'SFV+BESS'!$I$7,0))))</f>
        <v>0</v>
      </c>
      <c r="BW435" s="27">
        <f>IF(AND(BU435&lt;0,CB434+BU435/$B$5&gt;$H$2,-BU435/'Carga-Descarga Año'!$B$5&lt;'SFV+BESS'!$I$7),BU435/$B$5,IF(AND(BU435&lt;0,CB434+BU435/$B$5&gt;$H$2,-BU435/'Carga-Descarga Año'!$B$5&gt;'SFV+BESS'!$I$7),-'SFV+BESS'!$I$7,IF(AND(BU435&lt;0,CB434+BU435/$B$5&lt;$H$2),-MIN('SFV+BESS'!$I$7,CB434-$H$2),0)))</f>
        <v>0</v>
      </c>
      <c r="BX435" s="33"/>
      <c r="BY435" s="33">
        <f t="shared" si="519"/>
        <v>0</v>
      </c>
      <c r="BZ435" s="27">
        <f t="shared" si="483"/>
        <v>0</v>
      </c>
      <c r="CA435" s="27">
        <f t="shared" si="484"/>
        <v>0</v>
      </c>
      <c r="CB435" s="28">
        <f>IF((CB434+BV435+BW435)&gt;=$B$2*'SFV+BESS'!$I$9, $B$2*'SFV+BESS'!$I$9, (CB434+BV435+BW435))</f>
        <v>173.61249999999998</v>
      </c>
      <c r="CC435" s="110">
        <f t="shared" si="485"/>
        <v>20.952304175200414</v>
      </c>
      <c r="CH435" s="251"/>
      <c r="CI435" s="41">
        <v>17.75</v>
      </c>
      <c r="CJ435" s="33">
        <f t="shared" si="537"/>
        <v>15.237891096566022</v>
      </c>
      <c r="CK435" s="33">
        <f>Gen_Cons_Horario!B4085</f>
        <v>0</v>
      </c>
      <c r="CL435" s="35">
        <f t="shared" si="512"/>
        <v>15.237891096566022</v>
      </c>
      <c r="CM435" s="116">
        <f>IF(AND(CL435&gt;0,CL435*$B$4+CS434&lt;=$B$2*'SFV+BESS'!$I$9,CL435&lt;'SFV+BESS'!$I$7), CL435*$B$4, IF(AND(CL435&gt;0,CL435*$B$4+CS434&gt;$B$2*'SFV+BESS'!$I$9,CL435*$B$4&lt;'SFV+BESS'!$I$7),$B$2*'SFV+BESS'!$I$9-CS434,IF(AND(CL435&gt;0,CL435*$B$4+CS434&gt;$B$2*'SFV+BESS'!$I$9,CL435*$B$4&gt;'SFV+BESS'!$I$7,CS434&lt;$B$2*'SFV+BESS'!$I$9),$B$2*'SFV+BESS'!$I$9-CS434,IF(AND(CL435&gt;0,CL435*$B$4+CS434&lt;=$B$2*'SFV+BESS'!$I$9,CL435&gt;'SFV+BESS'!$I$7),'SFV+BESS'!$I$7,0))))</f>
        <v>0</v>
      </c>
      <c r="CN435" s="27">
        <f>IF(AND(CL435&lt;0,CS434+CL435/$B$5&gt;$H$2,-CL435/'Carga-Descarga Año'!$B$5&lt;'SFV+BESS'!$I$7),CL435/$B$5,IF(AND(CL435&lt;0,CS434+CL435/$B$5&gt;$H$2,-CL435/'Carga-Descarga Año'!$B$5&gt;'SFV+BESS'!$I$7),-'SFV+BESS'!$I$7,IF(AND(CL435&lt;0,CS434+CL435/$B$5&lt;$H$2),-MIN('SFV+BESS'!$I$7,CS434-$H$2),0)))</f>
        <v>0</v>
      </c>
      <c r="CO435" s="33"/>
      <c r="CP435" s="33">
        <f t="shared" si="520"/>
        <v>0</v>
      </c>
      <c r="CQ435" s="27">
        <f t="shared" si="486"/>
        <v>0</v>
      </c>
      <c r="CR435" s="27">
        <f t="shared" si="521"/>
        <v>0</v>
      </c>
      <c r="CS435" s="28">
        <f>IF((CS434+CM435+CN435)&gt;=$B$2*'SFV+BESS'!$I$9, $B$2*'SFV+BESS'!$I$9, (CS434+CM435+CN435))</f>
        <v>173.61249999999998</v>
      </c>
      <c r="CT435" s="110">
        <f t="shared" si="487"/>
        <v>15.237891096566022</v>
      </c>
      <c r="CY435" s="251"/>
      <c r="CZ435" s="41">
        <v>17.75</v>
      </c>
      <c r="DA435" s="33">
        <f t="shared" si="538"/>
        <v>22.399706331116558</v>
      </c>
      <c r="DB435" s="33">
        <f>Gen_Cons_Horario!B4805</f>
        <v>0</v>
      </c>
      <c r="DC435" s="35">
        <f t="shared" si="503"/>
        <v>22.399706331116558</v>
      </c>
      <c r="DD435" s="116">
        <f>IF(AND(DC435&gt;0,DC435*$B$4+DJ434&lt;=$B$2*'SFV+BESS'!$I$9,DC435&lt;'SFV+BESS'!$I$7), DC435*$B$4, IF(AND(DC435&gt;0,DC435*$B$4+DJ434&gt;$B$2*'SFV+BESS'!$I$9,DC435*$B$4&lt;'SFV+BESS'!$I$7),$B$2*'SFV+BESS'!$I$9-DJ434,IF(AND(DC435&gt;0,DC435*$B$4+DJ434&gt;$B$2*'SFV+BESS'!$I$9,DC435*$B$4&gt;'SFV+BESS'!$I$7,DJ434&lt;$B$2*'SFV+BESS'!$I$9),$B$2*'SFV+BESS'!$I$9-DJ434,IF(AND(DC435&gt;0,DC435*$B$4+DJ434&lt;=$B$2*'SFV+BESS'!$I$9,DC435&gt;'SFV+BESS'!$I$7),'SFV+BESS'!$I$7,0))))</f>
        <v>0</v>
      </c>
      <c r="DE435" s="27">
        <f>IF(AND(DC435&lt;0,DJ434+DC435/$B$5&gt;$H$2,-DC435/'Carga-Descarga Año'!$B$5&lt;'SFV+BESS'!$I$7),DC435/$B$5,IF(AND(DC435&lt;0,DJ434+DC435/$B$5&gt;$H$2,-DC435/'Carga-Descarga Año'!$B$5&gt;'SFV+BESS'!$I$7),-'SFV+BESS'!$I$7,IF(AND(DC435&lt;0,DJ434+DC435/$B$5&lt;$H$2),-MIN('SFV+BESS'!$I$7,DJ434-$H$2),0)))</f>
        <v>0</v>
      </c>
      <c r="DF435" s="33"/>
      <c r="DG435" s="33">
        <f t="shared" si="522"/>
        <v>0</v>
      </c>
      <c r="DH435" s="27">
        <f t="shared" si="488"/>
        <v>0</v>
      </c>
      <c r="DI435" s="27">
        <f t="shared" si="489"/>
        <v>0</v>
      </c>
      <c r="DJ435" s="28">
        <f>IF((DJ434+DD435+DE435)&gt;=$B$2*'SFV+BESS'!$I$9, $B$2*'SFV+BESS'!$I$9, (DJ434+DD435+DE435))</f>
        <v>173.61249999999998</v>
      </c>
      <c r="DK435" s="110">
        <f t="shared" si="490"/>
        <v>22.399706331116558</v>
      </c>
      <c r="DP435" s="251"/>
      <c r="DQ435" s="41">
        <v>17.75</v>
      </c>
      <c r="DR435" s="33">
        <f t="shared" si="539"/>
        <v>43.502380946179692</v>
      </c>
      <c r="DS435" s="33">
        <f>Gen_Cons_Horario!B5549</f>
        <v>0</v>
      </c>
      <c r="DT435" s="35">
        <f t="shared" si="504"/>
        <v>43.502380946179692</v>
      </c>
      <c r="DU435" s="116">
        <f>IF(AND(DT435&gt;0,DT435*$B$4+EA434&lt;=$B$2*'SFV+BESS'!$I$9,DT435&lt;'SFV+BESS'!$I$7), DT435*$B$4, IF(AND(DT435&gt;0,DT435*$B$4+EA434&gt;$B$2*'SFV+BESS'!$I$9,DT435*$B$4&lt;'SFV+BESS'!$I$7),$B$2*'SFV+BESS'!$I$9-EA434,IF(AND(DT435&gt;0,DT435*$B$4+EA434&gt;$B$2*'SFV+BESS'!$I$9,DT435*$B$4&gt;'SFV+BESS'!$I$7,EA434&lt;$B$2*'SFV+BESS'!$I$9),$B$2*'SFV+BESS'!$I$9-EA434,IF(AND(DT435&gt;0,DT435*$B$4+EA434&lt;=$B$2*'SFV+BESS'!$I$9,DT435&gt;'SFV+BESS'!$I$7),'SFV+BESS'!$I$7,0))))</f>
        <v>0</v>
      </c>
      <c r="DV435" s="27">
        <f>IF(AND(DT435&lt;0,EA434+DT435/$B$5&gt;$H$2,-DT435/'Carga-Descarga Año'!$B$5&lt;'SFV+BESS'!$I$7),DT435/$B$5,IF(AND(DT435&lt;0,EA434+DT435/$B$5&gt;$H$2,-DT435/'Carga-Descarga Año'!$B$5&gt;'SFV+BESS'!$I$7),-'SFV+BESS'!$I$7,IF(AND(DT435&lt;0,EA434+DT435/$B$5&lt;$H$2),-MIN('SFV+BESS'!$I$7,EA434-$H$2),0)))</f>
        <v>0</v>
      </c>
      <c r="DW435" s="33"/>
      <c r="DX435" s="33">
        <f t="shared" si="523"/>
        <v>0</v>
      </c>
      <c r="DY435" s="27">
        <f t="shared" si="491"/>
        <v>0</v>
      </c>
      <c r="DZ435" s="27">
        <f t="shared" si="524"/>
        <v>0</v>
      </c>
      <c r="EA435" s="28">
        <f>IF((EA434+DU435+DV435)&gt;=$B$2*'SFV+BESS'!$I$9, $B$2*'SFV+BESS'!$I$9, (EA434+DU435+DV435))</f>
        <v>173.61249999999998</v>
      </c>
      <c r="EB435" s="110">
        <f t="shared" si="492"/>
        <v>43.502380946179692</v>
      </c>
      <c r="EG435" s="251"/>
      <c r="EH435" s="41">
        <v>17.75</v>
      </c>
      <c r="EI435" s="33">
        <f t="shared" si="540"/>
        <v>59.658968947324041</v>
      </c>
      <c r="EJ435" s="33">
        <f>Gen_Cons_Horario!B6293</f>
        <v>0</v>
      </c>
      <c r="EK435" s="35">
        <f t="shared" si="505"/>
        <v>59.658968947324041</v>
      </c>
      <c r="EL435" s="116">
        <f>IF(AND(EK435&gt;0,EK435*$B$4+ER434&lt;=$B$2*'SFV+BESS'!$I$9,EK435&lt;'SFV+BESS'!$I$7), EK435*$B$4, IF(AND(EK435&gt;0,EK435*$B$4+ER434&gt;$B$2*'SFV+BESS'!$I$9,EK435*$B$4&lt;'SFV+BESS'!$I$7),$B$2*'SFV+BESS'!$I$9-ER434,IF(AND(EK435&gt;0,EK435*$B$4+ER434&gt;$B$2*'SFV+BESS'!$I$9,EK435*$B$4&gt;'SFV+BESS'!$I$7,ER434&lt;$B$2*'SFV+BESS'!$I$9),$B$2*'SFV+BESS'!$I$9-ER434,IF(AND(EK435&gt;0,EK435*$B$4+ER434&lt;=$B$2*'SFV+BESS'!$I$9,EK435&gt;'SFV+BESS'!$I$7),'SFV+BESS'!$I$7,0))))</f>
        <v>0</v>
      </c>
      <c r="EM435" s="27">
        <f>IF(AND(EK435&lt;0,ER434+EK435/$B$5&gt;$H$2,-EK435/'Carga-Descarga Año'!$B$5&lt;'SFV+BESS'!$I$7),EK435/$B$5,IF(AND(EK435&lt;0,ER434+EK435/$B$5&gt;$H$2,-EK435/'Carga-Descarga Año'!$B$5&gt;'SFV+BESS'!$I$7),-'SFV+BESS'!$I$7,IF(AND(EK435&lt;0,ER434+EK435/$B$5&lt;$H$2),-MIN('SFV+BESS'!$I$7,ER434-$H$2),0)))</f>
        <v>0</v>
      </c>
      <c r="EN435" s="33"/>
      <c r="EO435" s="33">
        <f t="shared" si="525"/>
        <v>0</v>
      </c>
      <c r="EP435" s="27">
        <f t="shared" si="493"/>
        <v>0</v>
      </c>
      <c r="EQ435" s="27">
        <f t="shared" si="526"/>
        <v>0</v>
      </c>
      <c r="ER435" s="28">
        <f>IF((ER434+EL435+EM435)&gt;=$B$2*'SFV+BESS'!$I$9, $B$2*'SFV+BESS'!$I$9, (ER434+EL435+EM435))</f>
        <v>173.61249999999998</v>
      </c>
      <c r="ES435" s="110">
        <f t="shared" si="494"/>
        <v>59.658968947324041</v>
      </c>
      <c r="EX435" s="251"/>
      <c r="EY435" s="41">
        <v>17.75</v>
      </c>
      <c r="EZ435" s="33">
        <f t="shared" si="541"/>
        <v>74.053982163182425</v>
      </c>
      <c r="FA435" s="33">
        <f>Gen_Cons_Horario!B7013</f>
        <v>0</v>
      </c>
      <c r="FB435" s="35">
        <f t="shared" si="506"/>
        <v>74.053982163182425</v>
      </c>
      <c r="FC435" s="116">
        <f>IF(AND(FB435&gt;0,FB435*$B$4+FI434&lt;=$B$2*'SFV+BESS'!$I$9,FB435&lt;'SFV+BESS'!$I$7), FB435*$B$4, IF(AND(FB435&gt;0,FB435*$B$4+FI434&gt;$B$2*'SFV+BESS'!$I$9,FB435*$B$4&lt;'SFV+BESS'!$I$7),$B$2*'SFV+BESS'!$I$9-FI434,IF(AND(FB435&gt;0,FB435*$B$4+FI434&gt;$B$2*'SFV+BESS'!$I$9,FB435*$B$4&gt;'SFV+BESS'!$I$7,FI434&lt;$B$2*'SFV+BESS'!$I$9),$B$2*'SFV+BESS'!$I$9-FI434,IF(AND(FB435&gt;0,FB435*$B$4+FI434&lt;=$B$2*'SFV+BESS'!$I$9,FB435&gt;'SFV+BESS'!$I$7),'SFV+BESS'!$I$7,0))))</f>
        <v>0</v>
      </c>
      <c r="FD435" s="27">
        <f>IF(AND(FB435&lt;0,FI434+FB435/$B$5&gt;$H$2,-FB435/'Carga-Descarga Año'!$B$5&lt;'SFV+BESS'!$I$7),FB435/$B$5,IF(AND(FB435&lt;0,FI434+FB435/$B$5&gt;$H$2,-FB435/'Carga-Descarga Año'!$B$5&gt;'SFV+BESS'!$I$7),-'SFV+BESS'!$I$7,IF(AND(FB435&lt;0,FI434+FB435/$B$5&lt;$H$2),-MIN('SFV+BESS'!$I$7,FI434-$H$2),0)))</f>
        <v>0</v>
      </c>
      <c r="FE435" s="33"/>
      <c r="FF435" s="33">
        <f t="shared" si="527"/>
        <v>0</v>
      </c>
      <c r="FG435" s="27">
        <f t="shared" si="495"/>
        <v>0</v>
      </c>
      <c r="FH435" s="27">
        <f t="shared" si="528"/>
        <v>0</v>
      </c>
      <c r="FI435" s="28">
        <f>IF((FI434+FC435+FD435)&gt;=$B$2*'SFV+BESS'!$I$9, $B$2*'SFV+BESS'!$I$9, (FI434+FC435+FD435))</f>
        <v>173.61249999999998</v>
      </c>
      <c r="FJ435" s="110">
        <f t="shared" si="496"/>
        <v>74.053982163182425</v>
      </c>
      <c r="FO435" s="251"/>
      <c r="FP435" s="41">
        <v>17.75</v>
      </c>
      <c r="FQ435" s="33">
        <f t="shared" si="542"/>
        <v>90.474946527938982</v>
      </c>
      <c r="FR435" s="33">
        <f>Gen_Cons_Horario!B7757</f>
        <v>0</v>
      </c>
      <c r="FS435" s="35">
        <f t="shared" si="507"/>
        <v>90.474946527938982</v>
      </c>
      <c r="FT435" s="116">
        <f>IF(AND(FS435&gt;0,FS435*$B$4+FZ434&lt;=$B$2*'SFV+BESS'!$I$9,FS435&lt;'SFV+BESS'!$I$7), FS435*$B$4, IF(AND(FS435&gt;0,FS435*$B$4+FZ434&gt;$B$2*'SFV+BESS'!$I$9,FS435*$B$4&lt;'SFV+BESS'!$I$7),$B$2*'SFV+BESS'!$I$9-FZ434,IF(AND(FS435&gt;0,FS435*$B$4+FZ434&gt;$B$2*'SFV+BESS'!$I$9,FS435*$B$4&gt;'SFV+BESS'!$I$7,FZ434&lt;$B$2*'SFV+BESS'!$I$9),$B$2*'SFV+BESS'!$I$9-FZ434,IF(AND(FS435&gt;0,FS435*$B$4+FZ434&lt;=$B$2*'SFV+BESS'!$I$9,FS435&gt;'SFV+BESS'!$I$7),'SFV+BESS'!$I$7,0))))</f>
        <v>0</v>
      </c>
      <c r="FU435" s="27">
        <f>IF(AND(FS435&lt;0,FZ434+FS435/$B$5&gt;$H$2,-FS435/'Carga-Descarga Año'!$B$5&lt;'SFV+BESS'!$I$7),FS435/$B$5,IF(AND(FS435&lt;0,FZ434+FS435/$B$5&gt;$H$2,-FS435/'Carga-Descarga Año'!$B$5&gt;'SFV+BESS'!$I$7),-'SFV+BESS'!$I$7,IF(AND(FS435&lt;0,FZ434+FS435/$B$5&lt;$H$2),-MIN('SFV+BESS'!$I$7,FZ434-$H$2),0)))</f>
        <v>0</v>
      </c>
      <c r="FV435" s="33"/>
      <c r="FW435" s="33">
        <f t="shared" si="529"/>
        <v>0</v>
      </c>
      <c r="FX435" s="27">
        <f t="shared" si="497"/>
        <v>0</v>
      </c>
      <c r="FY435" s="27">
        <f t="shared" si="530"/>
        <v>0</v>
      </c>
      <c r="FZ435" s="28">
        <f>IF((FZ434+FT435+FU435)&gt;=$B$2*'SFV+BESS'!$I$9, $B$2*'SFV+BESS'!$I$9, (FZ434+FT435+FU435))</f>
        <v>173.61249999999998</v>
      </c>
      <c r="GA435" s="110">
        <f t="shared" si="498"/>
        <v>90.474946527938982</v>
      </c>
      <c r="GF435" s="251"/>
      <c r="GG435" s="41">
        <v>17.75</v>
      </c>
      <c r="GH435" s="33">
        <f t="shared" si="543"/>
        <v>95.072145615161062</v>
      </c>
      <c r="GI435" s="33">
        <f>Gen_Cons_Horario!B8477</f>
        <v>0</v>
      </c>
      <c r="GJ435" s="35">
        <f t="shared" si="513"/>
        <v>95.072145615161062</v>
      </c>
      <c r="GK435" s="116">
        <f>IF(AND(GJ435&gt;0,GJ435*$B$4+GQ434&lt;=$B$2*'SFV+BESS'!$I$9,GJ435&lt;'SFV+BESS'!$I$7), GJ435*$B$4, IF(AND(GJ435&gt;0,GJ435*$B$4+GQ434&gt;$B$2*'SFV+BESS'!$I$9,GJ435*$B$4&lt;'SFV+BESS'!$I$7),$B$2*'SFV+BESS'!$I$9-GQ434,IF(AND(GJ435&gt;0,GJ435*$B$4+GQ434&gt;$B$2*'SFV+BESS'!$I$9,GJ435*$B$4&gt;'SFV+BESS'!$I$7,GQ434&lt;$B$2*'SFV+BESS'!$I$9),$B$2*'SFV+BESS'!$I$9-GQ434,IF(AND(GJ435&gt;0,GJ435*$B$4+GQ434&lt;=$B$2*'SFV+BESS'!$I$9,GJ435&gt;'SFV+BESS'!$I$7),'SFV+BESS'!$I$7,0))))</f>
        <v>0</v>
      </c>
      <c r="GL435" s="27">
        <f>IF(AND(GJ435&lt;0,GQ434+GJ435/$B$5&gt;$H$2,-GJ435/'Carga-Descarga Año'!$B$5&lt;'SFV+BESS'!$I$7),GJ435/$B$5,IF(AND(GJ435&lt;0,GQ434+GJ435/$B$5&gt;$H$2,-GJ435/'Carga-Descarga Año'!$B$5&gt;'SFV+BESS'!$I$7),-'SFV+BESS'!$I$7,IF(AND(GJ435&lt;0,GQ434+GJ435/$B$5&lt;$H$2),-MIN('SFV+BESS'!$I$7,GQ434-$H$2),0)))</f>
        <v>0</v>
      </c>
      <c r="GM435" s="33"/>
      <c r="GN435" s="33">
        <f t="shared" si="531"/>
        <v>0</v>
      </c>
      <c r="GO435" s="27">
        <f t="shared" si="499"/>
        <v>0</v>
      </c>
      <c r="GP435" s="27">
        <f t="shared" si="532"/>
        <v>0</v>
      </c>
      <c r="GQ435" s="28">
        <f>IF((GQ434+GK435+GL435)&gt;=$B$2*'SFV+BESS'!$I$9, $B$2*'SFV+BESS'!$I$9, (GQ434+GK435+GL435))</f>
        <v>173.61249999999998</v>
      </c>
      <c r="GR435" s="110">
        <f t="shared" si="500"/>
        <v>95.072145615161062</v>
      </c>
    </row>
    <row r="436" spans="1:200">
      <c r="A436" s="249"/>
      <c r="B436" s="41">
        <v>17.7916666666667</v>
      </c>
      <c r="C436" s="38">
        <f t="shared" si="514"/>
        <v>79.925483788312661</v>
      </c>
      <c r="D436" s="2">
        <f>Gen_Cons_Horario!B462</f>
        <v>0</v>
      </c>
      <c r="E436" s="140">
        <f t="shared" si="472"/>
        <v>79.925483788312661</v>
      </c>
      <c r="F436" s="116">
        <f>IF(AND(E436&gt;0,E436*$B$4+L435&lt;=$B$2*'SFV+BESS'!$I$9,E436&lt;'SFV+BESS'!$I$7), E436*$B$4, IF(AND(E436&gt;0,E436*$B$4+L435&gt;$B$2*'SFV+BESS'!$I$9,E436*$B$4&lt;'SFV+BESS'!$I$7),$B$2*'SFV+BESS'!$I$9-L435,IF(AND(E436&gt;0,E436*$B$4+L435&gt;$B$2*'SFV+BESS'!$I$9,E436*$B$4&gt;'SFV+BESS'!$I$7,L435&lt;$B$2*'SFV+BESS'!$I$9),$B$2*'SFV+BESS'!$I$9-L435,IF(AND(E436&gt;0,E436*$B$4+L435&lt;=$B$2*'SFV+BESS'!$I$9,E436&gt;'SFV+BESS'!$I$7),'SFV+BESS'!$I$7,0))))</f>
        <v>0</v>
      </c>
      <c r="G436" s="27">
        <f>IF(AND(E436&lt;0,L435+E436/$B$5&gt;$H$2,-E436/'Carga-Descarga Año'!$B$5&lt;'SFV+BESS'!$I$7),E436/$B$5,IF(AND(E436&lt;0,L435+E436/$B$5&gt;$H$2,-E436/'Carga-Descarga Año'!$B$5&gt;'SFV+BESS'!$I$7),-'SFV+BESS'!$I$7,IF(AND(E436&lt;0,L435+E436/$B$5&lt;$H$2),-MIN('SFV+BESS'!$I$7,L435-$H$2),0)))</f>
        <v>0</v>
      </c>
      <c r="I436" s="38">
        <f t="shared" si="473"/>
        <v>0</v>
      </c>
      <c r="J436" s="27">
        <f t="shared" si="475"/>
        <v>0</v>
      </c>
      <c r="K436" s="27">
        <f t="shared" si="474"/>
        <v>0</v>
      </c>
      <c r="L436" s="28">
        <f>IF((L435+F436+G436)&gt;=$B$2*'SFV+BESS'!$I$9, $B$2*'SFV+BESS'!$I$9, (L435+F436+G436))</f>
        <v>173.61249999999998</v>
      </c>
      <c r="M436" s="110">
        <f t="shared" si="476"/>
        <v>79.925483788312661</v>
      </c>
      <c r="R436" s="251"/>
      <c r="S436" s="41">
        <v>17.7916666666667</v>
      </c>
      <c r="T436" s="2">
        <f t="shared" si="533"/>
        <v>73.959352377759757</v>
      </c>
      <c r="U436" s="2">
        <f>Gen_Cons_Horario!B1206</f>
        <v>0</v>
      </c>
      <c r="V436" s="35">
        <f t="shared" si="508"/>
        <v>73.959352377759757</v>
      </c>
      <c r="W436" s="116">
        <f>IF(AND(V436&gt;0,V436*$B$4+AC435&lt;=$B$2*'SFV+BESS'!$I$9,V436&lt;'SFV+BESS'!$I$7), V436*$B$4, IF(AND(V436&gt;0,V436*$B$4+AC435&gt;$B$2*'SFV+BESS'!$I$9,V436*$B$4&lt;'SFV+BESS'!$I$7),$B$2*'SFV+BESS'!$I$9-AC435,IF(AND(V436&gt;0,V436*$B$4+AC435&gt;$B$2*'SFV+BESS'!$I$9,V436*$B$4&gt;'SFV+BESS'!$I$7,AC435&lt;$B$2*'SFV+BESS'!$I$9),$B$2*'SFV+BESS'!$I$9-AC435,IF(AND(V436&gt;0,V436*$B$4+AC435&lt;=$B$2*'SFV+BESS'!$I$9,V436&gt;'SFV+BESS'!$I$7),'SFV+BESS'!$I$7,0))))</f>
        <v>0</v>
      </c>
      <c r="X436" s="27">
        <f>IF(AND(V436&lt;0,AC435+V436/$B$5&gt;$H$2,-V436/'Carga-Descarga Año'!$B$5&lt;'SFV+BESS'!$I$7),V436/$B$5,IF(AND(V436&lt;0,AC435+V436/$B$5&gt;$H$2,-V436/'Carga-Descarga Año'!$B$5&gt;'SFV+BESS'!$I$7),-'SFV+BESS'!$I$7,IF(AND(V436&lt;0,AC435+V436/$B$5&lt;$H$2),-MIN('SFV+BESS'!$I$7,AC435-$H$2),0)))</f>
        <v>0</v>
      </c>
      <c r="Z436" s="33">
        <f t="shared" si="502"/>
        <v>0</v>
      </c>
      <c r="AA436" s="27">
        <f t="shared" si="477"/>
        <v>0</v>
      </c>
      <c r="AB436" s="27">
        <f t="shared" si="501"/>
        <v>0</v>
      </c>
      <c r="AC436" s="28">
        <f>IF((AC435+W436+X436)&gt;=$B$2*'SFV+BESS'!$I$9, $B$2*'SFV+BESS'!$I$9, (AC435+W436+X436))</f>
        <v>173.61249999999998</v>
      </c>
      <c r="AD436" s="110">
        <f t="shared" si="478"/>
        <v>73.959352377759757</v>
      </c>
      <c r="AI436" s="251"/>
      <c r="AJ436" s="41">
        <v>17.7916666666667</v>
      </c>
      <c r="AK436" s="52">
        <f t="shared" si="534"/>
        <v>36.25870067053912</v>
      </c>
      <c r="AL436" s="33">
        <f>Gen_Cons_Horario!B1878</f>
        <v>37.285000000000004</v>
      </c>
      <c r="AM436" s="35">
        <f t="shared" si="509"/>
        <v>-1.0262993294608833</v>
      </c>
      <c r="AN436" s="116">
        <f>IF(AND(AM436&gt;0,AM436*$B$4+AT435&lt;=$B$2*'SFV+BESS'!$I$9,AM436&lt;'SFV+BESS'!$I$7), AM436*$B$4, IF(AND(AM436&gt;0,AM436*$B$4+AT435&gt;$B$2*'SFV+BESS'!$I$9,AM436*$B$4&lt;'SFV+BESS'!$I$7),$B$2*'SFV+BESS'!$I$9-AT435,IF(AND(AM436&gt;0,AM436*$B$4+AT435&gt;$B$2*'SFV+BESS'!$I$9,AM436*$B$4&gt;'SFV+BESS'!$I$7,AT435&lt;$B$2*'SFV+BESS'!$I$9),$B$2*'SFV+BESS'!$I$9-AT435,IF(AND(AM436&gt;0,AM436*$B$4+AT435&lt;=$B$2*'SFV+BESS'!$I$9,AM436&gt;'SFV+BESS'!$I$7),'SFV+BESS'!$I$7,0))))</f>
        <v>0</v>
      </c>
      <c r="AO436" s="27">
        <f>IF(AND(AM436&lt;0,AT435+AM436/$B$5&gt;$H$2,-AM436/'Carga-Descarga Año'!$B$5&lt;'SFV+BESS'!$I$7),AM436/$B$5,IF(AND(AM436&lt;0,AT435+AM436/$B$5&gt;$H$2,-AM436/'Carga-Descarga Año'!$B$5&gt;'SFV+BESS'!$I$7),-'SFV+BESS'!$I$7,IF(AND(AM436&lt;0,AT435+AM436/$B$5&lt;$H$2),-MIN('SFV+BESS'!$I$7,AT435-$H$2),0)))</f>
        <v>-1.0803150836430351</v>
      </c>
      <c r="AP436" s="33"/>
      <c r="AQ436" s="33">
        <f t="shared" si="515"/>
        <v>36.25870067053912</v>
      </c>
      <c r="AR436" s="27">
        <f t="shared" si="479"/>
        <v>1.0262993294608833</v>
      </c>
      <c r="AS436" s="27">
        <f t="shared" si="516"/>
        <v>0</v>
      </c>
      <c r="AT436" s="28">
        <f>IF((AT435+AN436+AO436)&gt;=$B$2*'SFV+BESS'!$I$9, $B$2*'SFV+BESS'!$I$9, (AT435+AN436+AO436))</f>
        <v>172.53218491635695</v>
      </c>
      <c r="AU436" s="110">
        <f t="shared" si="480"/>
        <v>0</v>
      </c>
      <c r="AZ436" s="251"/>
      <c r="BA436" s="41">
        <v>17.7916666666667</v>
      </c>
      <c r="BB436" s="33">
        <f t="shared" si="535"/>
        <v>0.19541569172195167</v>
      </c>
      <c r="BC436" s="33">
        <f>Gen_Cons_Horario!B2622</f>
        <v>0</v>
      </c>
      <c r="BD436" s="35">
        <f t="shared" si="510"/>
        <v>0.19541569172195167</v>
      </c>
      <c r="BE436" s="116">
        <f>IF(AND(BD436&gt;0,BD436*$B$4+BK435&lt;=$B$2*'SFV+BESS'!$I$9,BD436&lt;'SFV+BESS'!$I$7), BD436*$B$4, IF(AND(BD436&gt;0,BD436*$B$4+BK435&gt;$B$2*'SFV+BESS'!$I$9,BD436*$B$4&lt;'SFV+BESS'!$I$7),$B$2*'SFV+BESS'!$I$9-BK435,IF(AND(BD436&gt;0,BD436*$B$4+BK435&gt;$B$2*'SFV+BESS'!$I$9,BD436*$B$4&gt;'SFV+BESS'!$I$7,BK435&lt;$B$2*'SFV+BESS'!$I$9),$B$2*'SFV+BESS'!$I$9-BK435,IF(AND(BD436&gt;0,BD436*$B$4+BK435&lt;=$B$2*'SFV+BESS'!$I$9,BD436&gt;'SFV+BESS'!$I$7),'SFV+BESS'!$I$7,0))))</f>
        <v>0</v>
      </c>
      <c r="BF436" s="27">
        <f>IF(AND(BD436&lt;0,BK435+BD436/$B$5&gt;$H$2,-BD436/'Carga-Descarga Año'!$B$5&lt;'SFV+BESS'!$I$7),BD436/$B$5,IF(AND(BD436&lt;0,BK435+BD436/$B$5&gt;$H$2,-BD436/'Carga-Descarga Año'!$B$5&gt;'SFV+BESS'!$I$7),-'SFV+BESS'!$I$7,IF(AND(BD436&lt;0,BK435+BD436/$B$5&lt;$H$2),-MIN('SFV+BESS'!$I$7,BK435-$H$2),0)))</f>
        <v>0</v>
      </c>
      <c r="BG436" s="33"/>
      <c r="BH436" s="33">
        <f t="shared" si="517"/>
        <v>0</v>
      </c>
      <c r="BI436" s="27">
        <f t="shared" si="481"/>
        <v>0</v>
      </c>
      <c r="BJ436" s="27">
        <f t="shared" si="518"/>
        <v>0</v>
      </c>
      <c r="BK436" s="28">
        <f>IF((BK435+BE436+BF436)&gt;=$B$2*'SFV+BESS'!$I$9, $B$2*'SFV+BESS'!$I$9, (BK435+BE436+BF436))</f>
        <v>173.61249999999998</v>
      </c>
      <c r="BL436" s="110">
        <f t="shared" si="482"/>
        <v>0.19541569172195167</v>
      </c>
      <c r="BQ436" s="251"/>
      <c r="BR436" s="41">
        <v>17.7916666666667</v>
      </c>
      <c r="BS436" s="33">
        <f t="shared" si="536"/>
        <v>0</v>
      </c>
      <c r="BT436" s="33">
        <f>Gen_Cons_Horario!B3342</f>
        <v>0</v>
      </c>
      <c r="BU436" s="35">
        <f t="shared" si="511"/>
        <v>0</v>
      </c>
      <c r="BV436" s="116">
        <f>IF(AND(BU436&gt;0,BU436*$B$4+CB435&lt;=$B$2*'SFV+BESS'!$I$9,BU436&lt;'SFV+BESS'!$I$7), BU436*$B$4, IF(AND(BU436&gt;0,BU436*$B$4+CB435&gt;$B$2*'SFV+BESS'!$I$9,BU436*$B$4&lt;'SFV+BESS'!$I$7),$B$2*'SFV+BESS'!$I$9-CB435,IF(AND(BU436&gt;0,BU436*$B$4+CB435&gt;$B$2*'SFV+BESS'!$I$9,BU436*$B$4&gt;'SFV+BESS'!$I$7,CB435&lt;$B$2*'SFV+BESS'!$I$9),$B$2*'SFV+BESS'!$I$9-CB435,IF(AND(BU436&gt;0,BU436*$B$4+CB435&lt;=$B$2*'SFV+BESS'!$I$9,BU436&gt;'SFV+BESS'!$I$7),'SFV+BESS'!$I$7,0))))</f>
        <v>0</v>
      </c>
      <c r="BW436" s="27">
        <f>IF(AND(BU436&lt;0,CB435+BU436/$B$5&gt;$H$2,-BU436/'Carga-Descarga Año'!$B$5&lt;'SFV+BESS'!$I$7),BU436/$B$5,IF(AND(BU436&lt;0,CB435+BU436/$B$5&gt;$H$2,-BU436/'Carga-Descarga Año'!$B$5&gt;'SFV+BESS'!$I$7),-'SFV+BESS'!$I$7,IF(AND(BU436&lt;0,CB435+BU436/$B$5&lt;$H$2),-MIN('SFV+BESS'!$I$7,CB435-$H$2),0)))</f>
        <v>0</v>
      </c>
      <c r="BX436" s="33"/>
      <c r="BY436" s="33">
        <f t="shared" si="519"/>
        <v>0</v>
      </c>
      <c r="BZ436" s="27">
        <f t="shared" si="483"/>
        <v>0</v>
      </c>
      <c r="CA436" s="27">
        <f t="shared" si="484"/>
        <v>0</v>
      </c>
      <c r="CB436" s="28">
        <f>IF((CB435+BV436+BW436)&gt;=$B$2*'SFV+BESS'!$I$9, $B$2*'SFV+BESS'!$I$9, (CB435+BV436+BW436))</f>
        <v>173.61249999999998</v>
      </c>
      <c r="CC436" s="110">
        <f t="shared" si="485"/>
        <v>0</v>
      </c>
      <c r="CH436" s="251"/>
      <c r="CI436" s="41">
        <v>17.7916666666667</v>
      </c>
      <c r="CJ436" s="33">
        <f t="shared" si="537"/>
        <v>0</v>
      </c>
      <c r="CK436" s="33">
        <f>Gen_Cons_Horario!B4086</f>
        <v>0</v>
      </c>
      <c r="CL436" s="35">
        <f t="shared" si="512"/>
        <v>0</v>
      </c>
      <c r="CM436" s="116">
        <f>IF(AND(CL436&gt;0,CL436*$B$4+CS435&lt;=$B$2*'SFV+BESS'!$I$9,CL436&lt;'SFV+BESS'!$I$7), CL436*$B$4, IF(AND(CL436&gt;0,CL436*$B$4+CS435&gt;$B$2*'SFV+BESS'!$I$9,CL436*$B$4&lt;'SFV+BESS'!$I$7),$B$2*'SFV+BESS'!$I$9-CS435,IF(AND(CL436&gt;0,CL436*$B$4+CS435&gt;$B$2*'SFV+BESS'!$I$9,CL436*$B$4&gt;'SFV+BESS'!$I$7,CS435&lt;$B$2*'SFV+BESS'!$I$9),$B$2*'SFV+BESS'!$I$9-CS435,IF(AND(CL436&gt;0,CL436*$B$4+CS435&lt;=$B$2*'SFV+BESS'!$I$9,CL436&gt;'SFV+BESS'!$I$7),'SFV+BESS'!$I$7,0))))</f>
        <v>0</v>
      </c>
      <c r="CN436" s="27">
        <f>IF(AND(CL436&lt;0,CS435+CL436/$B$5&gt;$H$2,-CL436/'Carga-Descarga Año'!$B$5&lt;'SFV+BESS'!$I$7),CL436/$B$5,IF(AND(CL436&lt;0,CS435+CL436/$B$5&gt;$H$2,-CL436/'Carga-Descarga Año'!$B$5&gt;'SFV+BESS'!$I$7),-'SFV+BESS'!$I$7,IF(AND(CL436&lt;0,CS435+CL436/$B$5&lt;$H$2),-MIN('SFV+BESS'!$I$7,CS435-$H$2),0)))</f>
        <v>0</v>
      </c>
      <c r="CO436" s="33"/>
      <c r="CP436" s="33">
        <f t="shared" si="520"/>
        <v>0</v>
      </c>
      <c r="CQ436" s="27">
        <f t="shared" si="486"/>
        <v>0</v>
      </c>
      <c r="CR436" s="27">
        <f t="shared" si="521"/>
        <v>0</v>
      </c>
      <c r="CS436" s="28">
        <f>IF((CS435+CM436+CN436)&gt;=$B$2*'SFV+BESS'!$I$9, $B$2*'SFV+BESS'!$I$9, (CS435+CM436+CN436))</f>
        <v>173.61249999999998</v>
      </c>
      <c r="CT436" s="110">
        <f t="shared" si="487"/>
        <v>0</v>
      </c>
      <c r="CY436" s="251"/>
      <c r="CZ436" s="41">
        <v>17.7916666666667</v>
      </c>
      <c r="DA436" s="33">
        <f t="shared" si="538"/>
        <v>0</v>
      </c>
      <c r="DB436" s="33">
        <f>Gen_Cons_Horario!B4806</f>
        <v>0</v>
      </c>
      <c r="DC436" s="35">
        <f t="shared" si="503"/>
        <v>0</v>
      </c>
      <c r="DD436" s="116">
        <f>IF(AND(DC436&gt;0,DC436*$B$4+DJ435&lt;=$B$2*'SFV+BESS'!$I$9,DC436&lt;'SFV+BESS'!$I$7), DC436*$B$4, IF(AND(DC436&gt;0,DC436*$B$4+DJ435&gt;$B$2*'SFV+BESS'!$I$9,DC436*$B$4&lt;'SFV+BESS'!$I$7),$B$2*'SFV+BESS'!$I$9-DJ435,IF(AND(DC436&gt;0,DC436*$B$4+DJ435&gt;$B$2*'SFV+BESS'!$I$9,DC436*$B$4&gt;'SFV+BESS'!$I$7,DJ435&lt;$B$2*'SFV+BESS'!$I$9),$B$2*'SFV+BESS'!$I$9-DJ435,IF(AND(DC436&gt;0,DC436*$B$4+DJ435&lt;=$B$2*'SFV+BESS'!$I$9,DC436&gt;'SFV+BESS'!$I$7),'SFV+BESS'!$I$7,0))))</f>
        <v>0</v>
      </c>
      <c r="DE436" s="27">
        <f>IF(AND(DC436&lt;0,DJ435+DC436/$B$5&gt;$H$2,-DC436/'Carga-Descarga Año'!$B$5&lt;'SFV+BESS'!$I$7),DC436/$B$5,IF(AND(DC436&lt;0,DJ435+DC436/$B$5&gt;$H$2,-DC436/'Carga-Descarga Año'!$B$5&gt;'SFV+BESS'!$I$7),-'SFV+BESS'!$I$7,IF(AND(DC436&lt;0,DJ435+DC436/$B$5&lt;$H$2),-MIN('SFV+BESS'!$I$7,DJ435-$H$2),0)))</f>
        <v>0</v>
      </c>
      <c r="DF436" s="33"/>
      <c r="DG436" s="33">
        <f t="shared" si="522"/>
        <v>0</v>
      </c>
      <c r="DH436" s="27">
        <f t="shared" si="488"/>
        <v>0</v>
      </c>
      <c r="DI436" s="27">
        <f t="shared" si="489"/>
        <v>0</v>
      </c>
      <c r="DJ436" s="28">
        <f>IF((DJ435+DD436+DE436)&gt;=$B$2*'SFV+BESS'!$I$9, $B$2*'SFV+BESS'!$I$9, (DJ435+DD436+DE436))</f>
        <v>173.61249999999998</v>
      </c>
      <c r="DK436" s="110">
        <f t="shared" si="490"/>
        <v>0</v>
      </c>
      <c r="DP436" s="251"/>
      <c r="DQ436" s="41">
        <v>17.7916666666667</v>
      </c>
      <c r="DR436" s="33">
        <f t="shared" si="539"/>
        <v>0</v>
      </c>
      <c r="DS436" s="33">
        <f>Gen_Cons_Horario!B5550</f>
        <v>0</v>
      </c>
      <c r="DT436" s="35">
        <f t="shared" si="504"/>
        <v>0</v>
      </c>
      <c r="DU436" s="116">
        <f>IF(AND(DT436&gt;0,DT436*$B$4+EA435&lt;=$B$2*'SFV+BESS'!$I$9,DT436&lt;'SFV+BESS'!$I$7), DT436*$B$4, IF(AND(DT436&gt;0,DT436*$B$4+EA435&gt;$B$2*'SFV+BESS'!$I$9,DT436*$B$4&lt;'SFV+BESS'!$I$7),$B$2*'SFV+BESS'!$I$9-EA435,IF(AND(DT436&gt;0,DT436*$B$4+EA435&gt;$B$2*'SFV+BESS'!$I$9,DT436*$B$4&gt;'SFV+BESS'!$I$7,EA435&lt;$B$2*'SFV+BESS'!$I$9),$B$2*'SFV+BESS'!$I$9-EA435,IF(AND(DT436&gt;0,DT436*$B$4+EA435&lt;=$B$2*'SFV+BESS'!$I$9,DT436&gt;'SFV+BESS'!$I$7),'SFV+BESS'!$I$7,0))))</f>
        <v>0</v>
      </c>
      <c r="DV436" s="27">
        <f>IF(AND(DT436&lt;0,EA435+DT436/$B$5&gt;$H$2,-DT436/'Carga-Descarga Año'!$B$5&lt;'SFV+BESS'!$I$7),DT436/$B$5,IF(AND(DT436&lt;0,EA435+DT436/$B$5&gt;$H$2,-DT436/'Carga-Descarga Año'!$B$5&gt;'SFV+BESS'!$I$7),-'SFV+BESS'!$I$7,IF(AND(DT436&lt;0,EA435+DT436/$B$5&lt;$H$2),-MIN('SFV+BESS'!$I$7,EA435-$H$2),0)))</f>
        <v>0</v>
      </c>
      <c r="DW436" s="33"/>
      <c r="DX436" s="33">
        <f t="shared" si="523"/>
        <v>0</v>
      </c>
      <c r="DY436" s="27">
        <f t="shared" si="491"/>
        <v>0</v>
      </c>
      <c r="DZ436" s="27">
        <f t="shared" si="524"/>
        <v>0</v>
      </c>
      <c r="EA436" s="28">
        <f>IF((EA435+DU436+DV436)&gt;=$B$2*'SFV+BESS'!$I$9, $B$2*'SFV+BESS'!$I$9, (EA435+DU436+DV436))</f>
        <v>173.61249999999998</v>
      </c>
      <c r="EB436" s="110">
        <f t="shared" si="492"/>
        <v>0</v>
      </c>
      <c r="EG436" s="251"/>
      <c r="EH436" s="41">
        <v>17.7916666666667</v>
      </c>
      <c r="EI436" s="33">
        <f t="shared" si="540"/>
        <v>9.0697756845593993</v>
      </c>
      <c r="EJ436" s="33">
        <f>Gen_Cons_Horario!B6294</f>
        <v>0</v>
      </c>
      <c r="EK436" s="35">
        <f t="shared" si="505"/>
        <v>9.0697756845593993</v>
      </c>
      <c r="EL436" s="116">
        <f>IF(AND(EK436&gt;0,EK436*$B$4+ER435&lt;=$B$2*'SFV+BESS'!$I$9,EK436&lt;'SFV+BESS'!$I$7), EK436*$B$4, IF(AND(EK436&gt;0,EK436*$B$4+ER435&gt;$B$2*'SFV+BESS'!$I$9,EK436*$B$4&lt;'SFV+BESS'!$I$7),$B$2*'SFV+BESS'!$I$9-ER435,IF(AND(EK436&gt;0,EK436*$B$4+ER435&gt;$B$2*'SFV+BESS'!$I$9,EK436*$B$4&gt;'SFV+BESS'!$I$7,ER435&lt;$B$2*'SFV+BESS'!$I$9),$B$2*'SFV+BESS'!$I$9-ER435,IF(AND(EK436&gt;0,EK436*$B$4+ER435&lt;=$B$2*'SFV+BESS'!$I$9,EK436&gt;'SFV+BESS'!$I$7),'SFV+BESS'!$I$7,0))))</f>
        <v>0</v>
      </c>
      <c r="EM436" s="27">
        <f>IF(AND(EK436&lt;0,ER435+EK436/$B$5&gt;$H$2,-EK436/'Carga-Descarga Año'!$B$5&lt;'SFV+BESS'!$I$7),EK436/$B$5,IF(AND(EK436&lt;0,ER435+EK436/$B$5&gt;$H$2,-EK436/'Carga-Descarga Año'!$B$5&gt;'SFV+BESS'!$I$7),-'SFV+BESS'!$I$7,IF(AND(EK436&lt;0,ER435+EK436/$B$5&lt;$H$2),-MIN('SFV+BESS'!$I$7,ER435-$H$2),0)))</f>
        <v>0</v>
      </c>
      <c r="EN436" s="33"/>
      <c r="EO436" s="33">
        <f t="shared" si="525"/>
        <v>0</v>
      </c>
      <c r="EP436" s="27">
        <f t="shared" si="493"/>
        <v>0</v>
      </c>
      <c r="EQ436" s="27">
        <f t="shared" si="526"/>
        <v>0</v>
      </c>
      <c r="ER436" s="28">
        <f>IF((ER435+EL436+EM436)&gt;=$B$2*'SFV+BESS'!$I$9, $B$2*'SFV+BESS'!$I$9, (ER435+EL436+EM436))</f>
        <v>173.61249999999998</v>
      </c>
      <c r="ES436" s="110">
        <f t="shared" si="494"/>
        <v>9.0697756845593993</v>
      </c>
      <c r="EX436" s="251"/>
      <c r="EY436" s="41">
        <v>17.7916666666667</v>
      </c>
      <c r="EZ436" s="33">
        <f t="shared" si="541"/>
        <v>26.14792669163916</v>
      </c>
      <c r="FA436" s="33">
        <f>Gen_Cons_Horario!B7014</f>
        <v>0</v>
      </c>
      <c r="FB436" s="35">
        <f t="shared" si="506"/>
        <v>26.14792669163916</v>
      </c>
      <c r="FC436" s="116">
        <f>IF(AND(FB436&gt;0,FB436*$B$4+FI435&lt;=$B$2*'SFV+BESS'!$I$9,FB436&lt;'SFV+BESS'!$I$7), FB436*$B$4, IF(AND(FB436&gt;0,FB436*$B$4+FI435&gt;$B$2*'SFV+BESS'!$I$9,FB436*$B$4&lt;'SFV+BESS'!$I$7),$B$2*'SFV+BESS'!$I$9-FI435,IF(AND(FB436&gt;0,FB436*$B$4+FI435&gt;$B$2*'SFV+BESS'!$I$9,FB436*$B$4&gt;'SFV+BESS'!$I$7,FI435&lt;$B$2*'SFV+BESS'!$I$9),$B$2*'SFV+BESS'!$I$9-FI435,IF(AND(FB436&gt;0,FB436*$B$4+FI435&lt;=$B$2*'SFV+BESS'!$I$9,FB436&gt;'SFV+BESS'!$I$7),'SFV+BESS'!$I$7,0))))</f>
        <v>0</v>
      </c>
      <c r="FD436" s="27">
        <f>IF(AND(FB436&lt;0,FI435+FB436/$B$5&gt;$H$2,-FB436/'Carga-Descarga Año'!$B$5&lt;'SFV+BESS'!$I$7),FB436/$B$5,IF(AND(FB436&lt;0,FI435+FB436/$B$5&gt;$H$2,-FB436/'Carga-Descarga Año'!$B$5&gt;'SFV+BESS'!$I$7),-'SFV+BESS'!$I$7,IF(AND(FB436&lt;0,FI435+FB436/$B$5&lt;$H$2),-MIN('SFV+BESS'!$I$7,FI435-$H$2),0)))</f>
        <v>0</v>
      </c>
      <c r="FE436" s="33"/>
      <c r="FF436" s="33">
        <f t="shared" si="527"/>
        <v>0</v>
      </c>
      <c r="FG436" s="27">
        <f t="shared" si="495"/>
        <v>0</v>
      </c>
      <c r="FH436" s="27">
        <f t="shared" si="528"/>
        <v>0</v>
      </c>
      <c r="FI436" s="28">
        <f>IF((FI435+FC436+FD436)&gt;=$B$2*'SFV+BESS'!$I$9, $B$2*'SFV+BESS'!$I$9, (FI435+FC436+FD436))</f>
        <v>173.61249999999998</v>
      </c>
      <c r="FJ436" s="110">
        <f t="shared" si="496"/>
        <v>26.14792669163916</v>
      </c>
      <c r="FO436" s="251"/>
      <c r="FP436" s="41">
        <v>17.7916666666667</v>
      </c>
      <c r="FQ436" s="33">
        <f t="shared" si="542"/>
        <v>59.231799525485236</v>
      </c>
      <c r="FR436" s="33">
        <f>Gen_Cons_Horario!B7758</f>
        <v>0</v>
      </c>
      <c r="FS436" s="35">
        <f t="shared" si="507"/>
        <v>59.231799525485236</v>
      </c>
      <c r="FT436" s="116">
        <f>IF(AND(FS436&gt;0,FS436*$B$4+FZ435&lt;=$B$2*'SFV+BESS'!$I$9,FS436&lt;'SFV+BESS'!$I$7), FS436*$B$4, IF(AND(FS436&gt;0,FS436*$B$4+FZ435&gt;$B$2*'SFV+BESS'!$I$9,FS436*$B$4&lt;'SFV+BESS'!$I$7),$B$2*'SFV+BESS'!$I$9-FZ435,IF(AND(FS436&gt;0,FS436*$B$4+FZ435&gt;$B$2*'SFV+BESS'!$I$9,FS436*$B$4&gt;'SFV+BESS'!$I$7,FZ435&lt;$B$2*'SFV+BESS'!$I$9),$B$2*'SFV+BESS'!$I$9-FZ435,IF(AND(FS436&gt;0,FS436*$B$4+FZ435&lt;=$B$2*'SFV+BESS'!$I$9,FS436&gt;'SFV+BESS'!$I$7),'SFV+BESS'!$I$7,0))))</f>
        <v>0</v>
      </c>
      <c r="FU436" s="27">
        <f>IF(AND(FS436&lt;0,FZ435+FS436/$B$5&gt;$H$2,-FS436/'Carga-Descarga Año'!$B$5&lt;'SFV+BESS'!$I$7),FS436/$B$5,IF(AND(FS436&lt;0,FZ435+FS436/$B$5&gt;$H$2,-FS436/'Carga-Descarga Año'!$B$5&gt;'SFV+BESS'!$I$7),-'SFV+BESS'!$I$7,IF(AND(FS436&lt;0,FZ435+FS436/$B$5&lt;$H$2),-MIN('SFV+BESS'!$I$7,FZ435-$H$2),0)))</f>
        <v>0</v>
      </c>
      <c r="FV436" s="33"/>
      <c r="FW436" s="33">
        <f t="shared" si="529"/>
        <v>0</v>
      </c>
      <c r="FX436" s="27">
        <f t="shared" si="497"/>
        <v>0</v>
      </c>
      <c r="FY436" s="27">
        <f t="shared" si="530"/>
        <v>0</v>
      </c>
      <c r="FZ436" s="28">
        <f>IF((FZ435+FT436+FU436)&gt;=$B$2*'SFV+BESS'!$I$9, $B$2*'SFV+BESS'!$I$9, (FZ435+FT436+FU436))</f>
        <v>173.61249999999998</v>
      </c>
      <c r="GA436" s="110">
        <f t="shared" si="498"/>
        <v>59.231799525485236</v>
      </c>
      <c r="GF436" s="251"/>
      <c r="GG436" s="41">
        <v>17.7916666666667</v>
      </c>
      <c r="GH436" s="33">
        <f t="shared" si="543"/>
        <v>72.477839404150572</v>
      </c>
      <c r="GI436" s="33">
        <f>Gen_Cons_Horario!B8478</f>
        <v>0</v>
      </c>
      <c r="GJ436" s="35">
        <f t="shared" si="513"/>
        <v>72.477839404150572</v>
      </c>
      <c r="GK436" s="116">
        <f>IF(AND(GJ436&gt;0,GJ436*$B$4+GQ435&lt;=$B$2*'SFV+BESS'!$I$9,GJ436&lt;'SFV+BESS'!$I$7), GJ436*$B$4, IF(AND(GJ436&gt;0,GJ436*$B$4+GQ435&gt;$B$2*'SFV+BESS'!$I$9,GJ436*$B$4&lt;'SFV+BESS'!$I$7),$B$2*'SFV+BESS'!$I$9-GQ435,IF(AND(GJ436&gt;0,GJ436*$B$4+GQ435&gt;$B$2*'SFV+BESS'!$I$9,GJ436*$B$4&gt;'SFV+BESS'!$I$7,GQ435&lt;$B$2*'SFV+BESS'!$I$9),$B$2*'SFV+BESS'!$I$9-GQ435,IF(AND(GJ436&gt;0,GJ436*$B$4+GQ435&lt;=$B$2*'SFV+BESS'!$I$9,GJ436&gt;'SFV+BESS'!$I$7),'SFV+BESS'!$I$7,0))))</f>
        <v>0</v>
      </c>
      <c r="GL436" s="27">
        <f>IF(AND(GJ436&lt;0,GQ435+GJ436/$B$5&gt;$H$2,-GJ436/'Carga-Descarga Año'!$B$5&lt;'SFV+BESS'!$I$7),GJ436/$B$5,IF(AND(GJ436&lt;0,GQ435+GJ436/$B$5&gt;$H$2,-GJ436/'Carga-Descarga Año'!$B$5&gt;'SFV+BESS'!$I$7),-'SFV+BESS'!$I$7,IF(AND(GJ436&lt;0,GQ435+GJ436/$B$5&lt;$H$2),-MIN('SFV+BESS'!$I$7,GQ435-$H$2),0)))</f>
        <v>0</v>
      </c>
      <c r="GM436" s="33"/>
      <c r="GN436" s="33">
        <f t="shared" si="531"/>
        <v>0</v>
      </c>
      <c r="GO436" s="27">
        <f t="shared" si="499"/>
        <v>0</v>
      </c>
      <c r="GP436" s="27">
        <f t="shared" si="532"/>
        <v>0</v>
      </c>
      <c r="GQ436" s="28">
        <f>IF((GQ435+GK436+GL436)&gt;=$B$2*'SFV+BESS'!$I$9, $B$2*'SFV+BESS'!$I$9, (GQ435+GK436+GL436))</f>
        <v>173.61249999999998</v>
      </c>
      <c r="GR436" s="110">
        <f t="shared" si="500"/>
        <v>72.477839404150572</v>
      </c>
    </row>
    <row r="437" spans="1:200">
      <c r="A437" s="249"/>
      <c r="B437" s="41">
        <v>17.8333333333333</v>
      </c>
      <c r="C437" s="38">
        <f t="shared" si="514"/>
        <v>27.350926011209655</v>
      </c>
      <c r="D437" s="2">
        <f>Gen_Cons_Horario!B463</f>
        <v>0</v>
      </c>
      <c r="E437" s="140">
        <f t="shared" si="472"/>
        <v>27.350926011209655</v>
      </c>
      <c r="F437" s="116">
        <f>IF(AND(E437&gt;0,E437*$B$4+L436&lt;=$B$2*'SFV+BESS'!$I$9,E437&lt;'SFV+BESS'!$I$7), E437*$B$4, IF(AND(E437&gt;0,E437*$B$4+L436&gt;$B$2*'SFV+BESS'!$I$9,E437*$B$4&lt;'SFV+BESS'!$I$7),$B$2*'SFV+BESS'!$I$9-L436,IF(AND(E437&gt;0,E437*$B$4+L436&gt;$B$2*'SFV+BESS'!$I$9,E437*$B$4&gt;'SFV+BESS'!$I$7,L436&lt;$B$2*'SFV+BESS'!$I$9),$B$2*'SFV+BESS'!$I$9-L436,IF(AND(E437&gt;0,E437*$B$4+L436&lt;=$B$2*'SFV+BESS'!$I$9,E437&gt;'SFV+BESS'!$I$7),'SFV+BESS'!$I$7,0))))</f>
        <v>0</v>
      </c>
      <c r="G437" s="27">
        <f>IF(AND(E437&lt;0,L436+E437/$B$5&gt;$H$2,-E437/'Carga-Descarga Año'!$B$5&lt;'SFV+BESS'!$I$7),E437/$B$5,IF(AND(E437&lt;0,L436+E437/$B$5&gt;$H$2,-E437/'Carga-Descarga Año'!$B$5&gt;'SFV+BESS'!$I$7),-'SFV+BESS'!$I$7,IF(AND(E437&lt;0,L436+E437/$B$5&lt;$H$2),-MIN('SFV+BESS'!$I$7,L436-$H$2),0)))</f>
        <v>0</v>
      </c>
      <c r="I437" s="38">
        <f t="shared" si="473"/>
        <v>0</v>
      </c>
      <c r="J437" s="27">
        <f t="shared" si="475"/>
        <v>0</v>
      </c>
      <c r="K437" s="27">
        <f t="shared" si="474"/>
        <v>0</v>
      </c>
      <c r="L437" s="28">
        <f>IF((L436+F437+G437)&gt;=$B$2*'SFV+BESS'!$I$9, $B$2*'SFV+BESS'!$I$9, (L436+F437+G437))</f>
        <v>173.61249999999998</v>
      </c>
      <c r="M437" s="110">
        <f t="shared" si="476"/>
        <v>27.350926011209655</v>
      </c>
      <c r="R437" s="251"/>
      <c r="S437" s="41">
        <v>17.8333333333333</v>
      </c>
      <c r="T437" s="2">
        <f t="shared" si="533"/>
        <v>9.3267324901157203</v>
      </c>
      <c r="U437" s="2">
        <f>Gen_Cons_Horario!B1207</f>
        <v>0</v>
      </c>
      <c r="V437" s="35">
        <f t="shared" si="508"/>
        <v>9.3267324901157203</v>
      </c>
      <c r="W437" s="116">
        <f>IF(AND(V437&gt;0,V437*$B$4+AC436&lt;=$B$2*'SFV+BESS'!$I$9,V437&lt;'SFV+BESS'!$I$7), V437*$B$4, IF(AND(V437&gt;0,V437*$B$4+AC436&gt;$B$2*'SFV+BESS'!$I$9,V437*$B$4&lt;'SFV+BESS'!$I$7),$B$2*'SFV+BESS'!$I$9-AC436,IF(AND(V437&gt;0,V437*$B$4+AC436&gt;$B$2*'SFV+BESS'!$I$9,V437*$B$4&gt;'SFV+BESS'!$I$7,AC436&lt;$B$2*'SFV+BESS'!$I$9),$B$2*'SFV+BESS'!$I$9-AC436,IF(AND(V437&gt;0,V437*$B$4+AC436&lt;=$B$2*'SFV+BESS'!$I$9,V437&gt;'SFV+BESS'!$I$7),'SFV+BESS'!$I$7,0))))</f>
        <v>0</v>
      </c>
      <c r="X437" s="27">
        <f>IF(AND(V437&lt;0,AC436+V437/$B$5&gt;$H$2,-V437/'Carga-Descarga Año'!$B$5&lt;'SFV+BESS'!$I$7),V437/$B$5,IF(AND(V437&lt;0,AC436+V437/$B$5&gt;$H$2,-V437/'Carga-Descarga Año'!$B$5&gt;'SFV+BESS'!$I$7),-'SFV+BESS'!$I$7,IF(AND(V437&lt;0,AC436+V437/$B$5&lt;$H$2),-MIN('SFV+BESS'!$I$7,AC436-$H$2),0)))</f>
        <v>0</v>
      </c>
      <c r="Z437" s="33">
        <f t="shared" si="502"/>
        <v>0</v>
      </c>
      <c r="AA437" s="27">
        <f t="shared" si="477"/>
        <v>0</v>
      </c>
      <c r="AB437" s="27">
        <f t="shared" si="501"/>
        <v>0</v>
      </c>
      <c r="AC437" s="28">
        <f>IF((AC436+W437+X437)&gt;=$B$2*'SFV+BESS'!$I$9, $B$2*'SFV+BESS'!$I$9, (AC436+W437+X437))</f>
        <v>173.61249999999998</v>
      </c>
      <c r="AD437" s="110">
        <f t="shared" si="478"/>
        <v>9.3267324901157203</v>
      </c>
      <c r="AI437" s="251"/>
      <c r="AJ437" s="41">
        <v>17.8333333333333</v>
      </c>
      <c r="AK437" s="52">
        <f t="shared" si="534"/>
        <v>0</v>
      </c>
      <c r="AL437" s="33">
        <f>Gen_Cons_Horario!B1879</f>
        <v>0</v>
      </c>
      <c r="AM437" s="35">
        <f t="shared" si="509"/>
        <v>0</v>
      </c>
      <c r="AN437" s="116">
        <f>IF(AND(AM437&gt;0,AM437*$B$4+AT436&lt;=$B$2*'SFV+BESS'!$I$9,AM437&lt;'SFV+BESS'!$I$7), AM437*$B$4, IF(AND(AM437&gt;0,AM437*$B$4+AT436&gt;$B$2*'SFV+BESS'!$I$9,AM437*$B$4&lt;'SFV+BESS'!$I$7),$B$2*'SFV+BESS'!$I$9-AT436,IF(AND(AM437&gt;0,AM437*$B$4+AT436&gt;$B$2*'SFV+BESS'!$I$9,AM437*$B$4&gt;'SFV+BESS'!$I$7,AT436&lt;$B$2*'SFV+BESS'!$I$9),$B$2*'SFV+BESS'!$I$9-AT436,IF(AND(AM437&gt;0,AM437*$B$4+AT436&lt;=$B$2*'SFV+BESS'!$I$9,AM437&gt;'SFV+BESS'!$I$7),'SFV+BESS'!$I$7,0))))</f>
        <v>0</v>
      </c>
      <c r="AO437" s="27">
        <f>IF(AND(AM437&lt;0,AT436+AM437/$B$5&gt;$H$2,-AM437/'Carga-Descarga Año'!$B$5&lt;'SFV+BESS'!$I$7),AM437/$B$5,IF(AND(AM437&lt;0,AT436+AM437/$B$5&gt;$H$2,-AM437/'Carga-Descarga Año'!$B$5&gt;'SFV+BESS'!$I$7),-'SFV+BESS'!$I$7,IF(AND(AM437&lt;0,AT436+AM437/$B$5&lt;$H$2),-MIN('SFV+BESS'!$I$7,AT436-$H$2),0)))</f>
        <v>0</v>
      </c>
      <c r="AP437" s="33"/>
      <c r="AQ437" s="33">
        <f t="shared" si="515"/>
        <v>0</v>
      </c>
      <c r="AR437" s="27">
        <f t="shared" si="479"/>
        <v>0</v>
      </c>
      <c r="AS437" s="27">
        <f t="shared" si="516"/>
        <v>0</v>
      </c>
      <c r="AT437" s="28">
        <f>IF((AT436+AN437+AO437)&gt;=$B$2*'SFV+BESS'!$I$9, $B$2*'SFV+BESS'!$I$9, (AT436+AN437+AO437))</f>
        <v>172.53218491635695</v>
      </c>
      <c r="AU437" s="110">
        <f t="shared" si="480"/>
        <v>0</v>
      </c>
      <c r="AZ437" s="251"/>
      <c r="BA437" s="41">
        <v>17.8333333333333</v>
      </c>
      <c r="BB437" s="33">
        <f t="shared" si="535"/>
        <v>0</v>
      </c>
      <c r="BC437" s="33">
        <f>Gen_Cons_Horario!B2623</f>
        <v>0</v>
      </c>
      <c r="BD437" s="35">
        <f t="shared" si="510"/>
        <v>0</v>
      </c>
      <c r="BE437" s="116">
        <f>IF(AND(BD437&gt;0,BD437*$B$4+BK436&lt;=$B$2*'SFV+BESS'!$I$9,BD437&lt;'SFV+BESS'!$I$7), BD437*$B$4, IF(AND(BD437&gt;0,BD437*$B$4+BK436&gt;$B$2*'SFV+BESS'!$I$9,BD437*$B$4&lt;'SFV+BESS'!$I$7),$B$2*'SFV+BESS'!$I$9-BK436,IF(AND(BD437&gt;0,BD437*$B$4+BK436&gt;$B$2*'SFV+BESS'!$I$9,BD437*$B$4&gt;'SFV+BESS'!$I$7,BK436&lt;$B$2*'SFV+BESS'!$I$9),$B$2*'SFV+BESS'!$I$9-BK436,IF(AND(BD437&gt;0,BD437*$B$4+BK436&lt;=$B$2*'SFV+BESS'!$I$9,BD437&gt;'SFV+BESS'!$I$7),'SFV+BESS'!$I$7,0))))</f>
        <v>0</v>
      </c>
      <c r="BF437" s="27">
        <f>IF(AND(BD437&lt;0,BK436+BD437/$B$5&gt;$H$2,-BD437/'Carga-Descarga Año'!$B$5&lt;'SFV+BESS'!$I$7),BD437/$B$5,IF(AND(BD437&lt;0,BK436+BD437/$B$5&gt;$H$2,-BD437/'Carga-Descarga Año'!$B$5&gt;'SFV+BESS'!$I$7),-'SFV+BESS'!$I$7,IF(AND(BD437&lt;0,BK436+BD437/$B$5&lt;$H$2),-MIN('SFV+BESS'!$I$7,BK436-$H$2),0)))</f>
        <v>0</v>
      </c>
      <c r="BG437" s="33"/>
      <c r="BH437" s="33">
        <f t="shared" si="517"/>
        <v>0</v>
      </c>
      <c r="BI437" s="27">
        <f t="shared" si="481"/>
        <v>0</v>
      </c>
      <c r="BJ437" s="27">
        <f t="shared" si="518"/>
        <v>0</v>
      </c>
      <c r="BK437" s="28">
        <f>IF((BK436+BE437+BF437)&gt;=$B$2*'SFV+BESS'!$I$9, $B$2*'SFV+BESS'!$I$9, (BK436+BE437+BF437))</f>
        <v>173.61249999999998</v>
      </c>
      <c r="BL437" s="110">
        <f t="shared" si="482"/>
        <v>0</v>
      </c>
      <c r="BQ437" s="251"/>
      <c r="BR437" s="41">
        <v>17.8333333333333</v>
      </c>
      <c r="BS437" s="33">
        <f t="shared" si="536"/>
        <v>0</v>
      </c>
      <c r="BT437" s="33">
        <f>Gen_Cons_Horario!B3343</f>
        <v>0</v>
      </c>
      <c r="BU437" s="35">
        <f t="shared" si="511"/>
        <v>0</v>
      </c>
      <c r="BV437" s="116">
        <f>IF(AND(BU437&gt;0,BU437*$B$4+CB436&lt;=$B$2*'SFV+BESS'!$I$9,BU437&lt;'SFV+BESS'!$I$7), BU437*$B$4, IF(AND(BU437&gt;0,BU437*$B$4+CB436&gt;$B$2*'SFV+BESS'!$I$9,BU437*$B$4&lt;'SFV+BESS'!$I$7),$B$2*'SFV+BESS'!$I$9-CB436,IF(AND(BU437&gt;0,BU437*$B$4+CB436&gt;$B$2*'SFV+BESS'!$I$9,BU437*$B$4&gt;'SFV+BESS'!$I$7,CB436&lt;$B$2*'SFV+BESS'!$I$9),$B$2*'SFV+BESS'!$I$9-CB436,IF(AND(BU437&gt;0,BU437*$B$4+CB436&lt;=$B$2*'SFV+BESS'!$I$9,BU437&gt;'SFV+BESS'!$I$7),'SFV+BESS'!$I$7,0))))</f>
        <v>0</v>
      </c>
      <c r="BW437" s="27">
        <f>IF(AND(BU437&lt;0,CB436+BU437/$B$5&gt;$H$2,-BU437/'Carga-Descarga Año'!$B$5&lt;'SFV+BESS'!$I$7),BU437/$B$5,IF(AND(BU437&lt;0,CB436+BU437/$B$5&gt;$H$2,-BU437/'Carga-Descarga Año'!$B$5&gt;'SFV+BESS'!$I$7),-'SFV+BESS'!$I$7,IF(AND(BU437&lt;0,CB436+BU437/$B$5&lt;$H$2),-MIN('SFV+BESS'!$I$7,CB436-$H$2),0)))</f>
        <v>0</v>
      </c>
      <c r="BX437" s="33"/>
      <c r="BY437" s="33">
        <f t="shared" si="519"/>
        <v>0</v>
      </c>
      <c r="BZ437" s="27">
        <f t="shared" si="483"/>
        <v>0</v>
      </c>
      <c r="CA437" s="27">
        <f t="shared" si="484"/>
        <v>0</v>
      </c>
      <c r="CB437" s="28">
        <f>IF((CB436+BV437+BW437)&gt;=$B$2*'SFV+BESS'!$I$9, $B$2*'SFV+BESS'!$I$9, (CB436+BV437+BW437))</f>
        <v>173.61249999999998</v>
      </c>
      <c r="CC437" s="110">
        <f t="shared" si="485"/>
        <v>0</v>
      </c>
      <c r="CH437" s="251"/>
      <c r="CI437" s="41">
        <v>17.8333333333333</v>
      </c>
      <c r="CJ437" s="33">
        <f t="shared" si="537"/>
        <v>0</v>
      </c>
      <c r="CK437" s="33">
        <f>Gen_Cons_Horario!B4087</f>
        <v>0</v>
      </c>
      <c r="CL437" s="35">
        <f t="shared" si="512"/>
        <v>0</v>
      </c>
      <c r="CM437" s="116">
        <f>IF(AND(CL437&gt;0,CL437*$B$4+CS436&lt;=$B$2*'SFV+BESS'!$I$9,CL437&lt;'SFV+BESS'!$I$7), CL437*$B$4, IF(AND(CL437&gt;0,CL437*$B$4+CS436&gt;$B$2*'SFV+BESS'!$I$9,CL437*$B$4&lt;'SFV+BESS'!$I$7),$B$2*'SFV+BESS'!$I$9-CS436,IF(AND(CL437&gt;0,CL437*$B$4+CS436&gt;$B$2*'SFV+BESS'!$I$9,CL437*$B$4&gt;'SFV+BESS'!$I$7,CS436&lt;$B$2*'SFV+BESS'!$I$9),$B$2*'SFV+BESS'!$I$9-CS436,IF(AND(CL437&gt;0,CL437*$B$4+CS436&lt;=$B$2*'SFV+BESS'!$I$9,CL437&gt;'SFV+BESS'!$I$7),'SFV+BESS'!$I$7,0))))</f>
        <v>0</v>
      </c>
      <c r="CN437" s="27">
        <f>IF(AND(CL437&lt;0,CS436+CL437/$B$5&gt;$H$2,-CL437/'Carga-Descarga Año'!$B$5&lt;'SFV+BESS'!$I$7),CL437/$B$5,IF(AND(CL437&lt;0,CS436+CL437/$B$5&gt;$H$2,-CL437/'Carga-Descarga Año'!$B$5&gt;'SFV+BESS'!$I$7),-'SFV+BESS'!$I$7,IF(AND(CL437&lt;0,CS436+CL437/$B$5&lt;$H$2),-MIN('SFV+BESS'!$I$7,CS436-$H$2),0)))</f>
        <v>0</v>
      </c>
      <c r="CO437" s="33"/>
      <c r="CP437" s="33">
        <f t="shared" si="520"/>
        <v>0</v>
      </c>
      <c r="CQ437" s="27">
        <f t="shared" si="486"/>
        <v>0</v>
      </c>
      <c r="CR437" s="27">
        <f t="shared" si="521"/>
        <v>0</v>
      </c>
      <c r="CS437" s="28">
        <f>IF((CS436+CM437+CN437)&gt;=$B$2*'SFV+BESS'!$I$9, $B$2*'SFV+BESS'!$I$9, (CS436+CM437+CN437))</f>
        <v>173.61249999999998</v>
      </c>
      <c r="CT437" s="110">
        <f t="shared" si="487"/>
        <v>0</v>
      </c>
      <c r="CY437" s="251"/>
      <c r="CZ437" s="41">
        <v>17.8333333333333</v>
      </c>
      <c r="DA437" s="33">
        <f t="shared" si="538"/>
        <v>0</v>
      </c>
      <c r="DB437" s="33">
        <f>Gen_Cons_Horario!B4807</f>
        <v>0</v>
      </c>
      <c r="DC437" s="35">
        <f t="shared" si="503"/>
        <v>0</v>
      </c>
      <c r="DD437" s="116">
        <f>IF(AND(DC437&gt;0,DC437*$B$4+DJ436&lt;=$B$2*'SFV+BESS'!$I$9,DC437&lt;'SFV+BESS'!$I$7), DC437*$B$4, IF(AND(DC437&gt;0,DC437*$B$4+DJ436&gt;$B$2*'SFV+BESS'!$I$9,DC437*$B$4&lt;'SFV+BESS'!$I$7),$B$2*'SFV+BESS'!$I$9-DJ436,IF(AND(DC437&gt;0,DC437*$B$4+DJ436&gt;$B$2*'SFV+BESS'!$I$9,DC437*$B$4&gt;'SFV+BESS'!$I$7,DJ436&lt;$B$2*'SFV+BESS'!$I$9),$B$2*'SFV+BESS'!$I$9-DJ436,IF(AND(DC437&gt;0,DC437*$B$4+DJ436&lt;=$B$2*'SFV+BESS'!$I$9,DC437&gt;'SFV+BESS'!$I$7),'SFV+BESS'!$I$7,0))))</f>
        <v>0</v>
      </c>
      <c r="DE437" s="27">
        <f>IF(AND(DC437&lt;0,DJ436+DC437/$B$5&gt;$H$2,-DC437/'Carga-Descarga Año'!$B$5&lt;'SFV+BESS'!$I$7),DC437/$B$5,IF(AND(DC437&lt;0,DJ436+DC437/$B$5&gt;$H$2,-DC437/'Carga-Descarga Año'!$B$5&gt;'SFV+BESS'!$I$7),-'SFV+BESS'!$I$7,IF(AND(DC437&lt;0,DJ436+DC437/$B$5&lt;$H$2),-MIN('SFV+BESS'!$I$7,DJ436-$H$2),0)))</f>
        <v>0</v>
      </c>
      <c r="DF437" s="33"/>
      <c r="DG437" s="33">
        <f t="shared" si="522"/>
        <v>0</v>
      </c>
      <c r="DH437" s="27">
        <f t="shared" si="488"/>
        <v>0</v>
      </c>
      <c r="DI437" s="27">
        <f t="shared" si="489"/>
        <v>0</v>
      </c>
      <c r="DJ437" s="28">
        <f>IF((DJ436+DD437+DE437)&gt;=$B$2*'SFV+BESS'!$I$9, $B$2*'SFV+BESS'!$I$9, (DJ436+DD437+DE437))</f>
        <v>173.61249999999998</v>
      </c>
      <c r="DK437" s="110">
        <f t="shared" si="490"/>
        <v>0</v>
      </c>
      <c r="DP437" s="251"/>
      <c r="DQ437" s="41">
        <v>17.8333333333333</v>
      </c>
      <c r="DR437" s="33">
        <f t="shared" si="539"/>
        <v>0</v>
      </c>
      <c r="DS437" s="33">
        <f>Gen_Cons_Horario!B5551</f>
        <v>0</v>
      </c>
      <c r="DT437" s="35">
        <f t="shared" si="504"/>
        <v>0</v>
      </c>
      <c r="DU437" s="116">
        <f>IF(AND(DT437&gt;0,DT437*$B$4+EA436&lt;=$B$2*'SFV+BESS'!$I$9,DT437&lt;'SFV+BESS'!$I$7), DT437*$B$4, IF(AND(DT437&gt;0,DT437*$B$4+EA436&gt;$B$2*'SFV+BESS'!$I$9,DT437*$B$4&lt;'SFV+BESS'!$I$7),$B$2*'SFV+BESS'!$I$9-EA436,IF(AND(DT437&gt;0,DT437*$B$4+EA436&gt;$B$2*'SFV+BESS'!$I$9,DT437*$B$4&gt;'SFV+BESS'!$I$7,EA436&lt;$B$2*'SFV+BESS'!$I$9),$B$2*'SFV+BESS'!$I$9-EA436,IF(AND(DT437&gt;0,DT437*$B$4+EA436&lt;=$B$2*'SFV+BESS'!$I$9,DT437&gt;'SFV+BESS'!$I$7),'SFV+BESS'!$I$7,0))))</f>
        <v>0</v>
      </c>
      <c r="DV437" s="27">
        <f>IF(AND(DT437&lt;0,EA436+DT437/$B$5&gt;$H$2,-DT437/'Carga-Descarga Año'!$B$5&lt;'SFV+BESS'!$I$7),DT437/$B$5,IF(AND(DT437&lt;0,EA436+DT437/$B$5&gt;$H$2,-DT437/'Carga-Descarga Año'!$B$5&gt;'SFV+BESS'!$I$7),-'SFV+BESS'!$I$7,IF(AND(DT437&lt;0,EA436+DT437/$B$5&lt;$H$2),-MIN('SFV+BESS'!$I$7,EA436-$H$2),0)))</f>
        <v>0</v>
      </c>
      <c r="DW437" s="33"/>
      <c r="DX437" s="33">
        <f t="shared" si="523"/>
        <v>0</v>
      </c>
      <c r="DY437" s="27">
        <f t="shared" si="491"/>
        <v>0</v>
      </c>
      <c r="DZ437" s="27">
        <f t="shared" si="524"/>
        <v>0</v>
      </c>
      <c r="EA437" s="28">
        <f>IF((EA436+DU437+DV437)&gt;=$B$2*'SFV+BESS'!$I$9, $B$2*'SFV+BESS'!$I$9, (EA436+DU437+DV437))</f>
        <v>173.61249999999998</v>
      </c>
      <c r="EB437" s="110">
        <f t="shared" si="492"/>
        <v>0</v>
      </c>
      <c r="EG437" s="251"/>
      <c r="EH437" s="41">
        <v>17.8333333333333</v>
      </c>
      <c r="EI437" s="33">
        <f t="shared" si="540"/>
        <v>0</v>
      </c>
      <c r="EJ437" s="33">
        <f>Gen_Cons_Horario!B6295</f>
        <v>0</v>
      </c>
      <c r="EK437" s="35">
        <f t="shared" si="505"/>
        <v>0</v>
      </c>
      <c r="EL437" s="116">
        <f>IF(AND(EK437&gt;0,EK437*$B$4+ER436&lt;=$B$2*'SFV+BESS'!$I$9,EK437&lt;'SFV+BESS'!$I$7), EK437*$B$4, IF(AND(EK437&gt;0,EK437*$B$4+ER436&gt;$B$2*'SFV+BESS'!$I$9,EK437*$B$4&lt;'SFV+BESS'!$I$7),$B$2*'SFV+BESS'!$I$9-ER436,IF(AND(EK437&gt;0,EK437*$B$4+ER436&gt;$B$2*'SFV+BESS'!$I$9,EK437*$B$4&gt;'SFV+BESS'!$I$7,ER436&lt;$B$2*'SFV+BESS'!$I$9),$B$2*'SFV+BESS'!$I$9-ER436,IF(AND(EK437&gt;0,EK437*$B$4+ER436&lt;=$B$2*'SFV+BESS'!$I$9,EK437&gt;'SFV+BESS'!$I$7),'SFV+BESS'!$I$7,0))))</f>
        <v>0</v>
      </c>
      <c r="EM437" s="27">
        <f>IF(AND(EK437&lt;0,ER436+EK437/$B$5&gt;$H$2,-EK437/'Carga-Descarga Año'!$B$5&lt;'SFV+BESS'!$I$7),EK437/$B$5,IF(AND(EK437&lt;0,ER436+EK437/$B$5&gt;$H$2,-EK437/'Carga-Descarga Año'!$B$5&gt;'SFV+BESS'!$I$7),-'SFV+BESS'!$I$7,IF(AND(EK437&lt;0,ER436+EK437/$B$5&lt;$H$2),-MIN('SFV+BESS'!$I$7,ER436-$H$2),0)))</f>
        <v>0</v>
      </c>
      <c r="EN437" s="33"/>
      <c r="EO437" s="33">
        <f t="shared" si="525"/>
        <v>0</v>
      </c>
      <c r="EP437" s="27">
        <f t="shared" si="493"/>
        <v>0</v>
      </c>
      <c r="EQ437" s="27">
        <f t="shared" si="526"/>
        <v>0</v>
      </c>
      <c r="ER437" s="28">
        <f>IF((ER436+EL437+EM437)&gt;=$B$2*'SFV+BESS'!$I$9, $B$2*'SFV+BESS'!$I$9, (ER436+EL437+EM437))</f>
        <v>173.61249999999998</v>
      </c>
      <c r="ES437" s="110">
        <f t="shared" si="494"/>
        <v>0</v>
      </c>
      <c r="EX437" s="251"/>
      <c r="EY437" s="41">
        <v>17.8333333333333</v>
      </c>
      <c r="EZ437" s="33">
        <f t="shared" si="541"/>
        <v>0</v>
      </c>
      <c r="FA437" s="33">
        <f>Gen_Cons_Horario!B7015</f>
        <v>0</v>
      </c>
      <c r="FB437" s="35">
        <f t="shared" si="506"/>
        <v>0</v>
      </c>
      <c r="FC437" s="116">
        <f>IF(AND(FB437&gt;0,FB437*$B$4+FI436&lt;=$B$2*'SFV+BESS'!$I$9,FB437&lt;'SFV+BESS'!$I$7), FB437*$B$4, IF(AND(FB437&gt;0,FB437*$B$4+FI436&gt;$B$2*'SFV+BESS'!$I$9,FB437*$B$4&lt;'SFV+BESS'!$I$7),$B$2*'SFV+BESS'!$I$9-FI436,IF(AND(FB437&gt;0,FB437*$B$4+FI436&gt;$B$2*'SFV+BESS'!$I$9,FB437*$B$4&gt;'SFV+BESS'!$I$7,FI436&lt;$B$2*'SFV+BESS'!$I$9),$B$2*'SFV+BESS'!$I$9-FI436,IF(AND(FB437&gt;0,FB437*$B$4+FI436&lt;=$B$2*'SFV+BESS'!$I$9,FB437&gt;'SFV+BESS'!$I$7),'SFV+BESS'!$I$7,0))))</f>
        <v>0</v>
      </c>
      <c r="FD437" s="27">
        <f>IF(AND(FB437&lt;0,FI436+FB437/$B$5&gt;$H$2,-FB437/'Carga-Descarga Año'!$B$5&lt;'SFV+BESS'!$I$7),FB437/$B$5,IF(AND(FB437&lt;0,FI436+FB437/$B$5&gt;$H$2,-FB437/'Carga-Descarga Año'!$B$5&gt;'SFV+BESS'!$I$7),-'SFV+BESS'!$I$7,IF(AND(FB437&lt;0,FI436+FB437/$B$5&lt;$H$2),-MIN('SFV+BESS'!$I$7,FI436-$H$2),0)))</f>
        <v>0</v>
      </c>
      <c r="FE437" s="33"/>
      <c r="FF437" s="33">
        <f t="shared" si="527"/>
        <v>0</v>
      </c>
      <c r="FG437" s="27">
        <f t="shared" si="495"/>
        <v>0</v>
      </c>
      <c r="FH437" s="27">
        <f t="shared" si="528"/>
        <v>0</v>
      </c>
      <c r="FI437" s="28">
        <f>IF((FI436+FC437+FD437)&gt;=$B$2*'SFV+BESS'!$I$9, $B$2*'SFV+BESS'!$I$9, (FI436+FC437+FD437))</f>
        <v>173.61249999999998</v>
      </c>
      <c r="FJ437" s="110">
        <f t="shared" si="496"/>
        <v>0</v>
      </c>
      <c r="FO437" s="251"/>
      <c r="FP437" s="41">
        <v>17.8333333333333</v>
      </c>
      <c r="FQ437" s="33">
        <f t="shared" si="542"/>
        <v>1.3017977917689063</v>
      </c>
      <c r="FR437" s="33">
        <f>Gen_Cons_Horario!B7759</f>
        <v>0</v>
      </c>
      <c r="FS437" s="35">
        <f t="shared" si="507"/>
        <v>1.3017977917689063</v>
      </c>
      <c r="FT437" s="116">
        <f>IF(AND(FS437&gt;0,FS437*$B$4+FZ436&lt;=$B$2*'SFV+BESS'!$I$9,FS437&lt;'SFV+BESS'!$I$7), FS437*$B$4, IF(AND(FS437&gt;0,FS437*$B$4+FZ436&gt;$B$2*'SFV+BESS'!$I$9,FS437*$B$4&lt;'SFV+BESS'!$I$7),$B$2*'SFV+BESS'!$I$9-FZ436,IF(AND(FS437&gt;0,FS437*$B$4+FZ436&gt;$B$2*'SFV+BESS'!$I$9,FS437*$B$4&gt;'SFV+BESS'!$I$7,FZ436&lt;$B$2*'SFV+BESS'!$I$9),$B$2*'SFV+BESS'!$I$9-FZ436,IF(AND(FS437&gt;0,FS437*$B$4+FZ436&lt;=$B$2*'SFV+BESS'!$I$9,FS437&gt;'SFV+BESS'!$I$7),'SFV+BESS'!$I$7,0))))</f>
        <v>0</v>
      </c>
      <c r="FU437" s="27">
        <f>IF(AND(FS437&lt;0,FZ436+FS437/$B$5&gt;$H$2,-FS437/'Carga-Descarga Año'!$B$5&lt;'SFV+BESS'!$I$7),FS437/$B$5,IF(AND(FS437&lt;0,FZ436+FS437/$B$5&gt;$H$2,-FS437/'Carga-Descarga Año'!$B$5&gt;'SFV+BESS'!$I$7),-'SFV+BESS'!$I$7,IF(AND(FS437&lt;0,FZ436+FS437/$B$5&lt;$H$2),-MIN('SFV+BESS'!$I$7,FZ436-$H$2),0)))</f>
        <v>0</v>
      </c>
      <c r="FV437" s="33"/>
      <c r="FW437" s="33">
        <f t="shared" si="529"/>
        <v>0</v>
      </c>
      <c r="FX437" s="27">
        <f t="shared" si="497"/>
        <v>0</v>
      </c>
      <c r="FY437" s="27">
        <f t="shared" si="530"/>
        <v>0</v>
      </c>
      <c r="FZ437" s="28">
        <f>IF((FZ436+FT437+FU437)&gt;=$B$2*'SFV+BESS'!$I$9, $B$2*'SFV+BESS'!$I$9, (FZ436+FT437+FU437))</f>
        <v>173.61249999999998</v>
      </c>
      <c r="GA437" s="110">
        <f t="shared" si="498"/>
        <v>1.3017977917689063</v>
      </c>
      <c r="GF437" s="251"/>
      <c r="GG437" s="41">
        <v>17.8333333333333</v>
      </c>
      <c r="GH437" s="33">
        <f t="shared" si="543"/>
        <v>19.953413277256026</v>
      </c>
      <c r="GI437" s="33">
        <f>Gen_Cons_Horario!B8479</f>
        <v>0</v>
      </c>
      <c r="GJ437" s="35">
        <f t="shared" si="513"/>
        <v>19.953413277256026</v>
      </c>
      <c r="GK437" s="116">
        <f>IF(AND(GJ437&gt;0,GJ437*$B$4+GQ436&lt;=$B$2*'SFV+BESS'!$I$9,GJ437&lt;'SFV+BESS'!$I$7), GJ437*$B$4, IF(AND(GJ437&gt;0,GJ437*$B$4+GQ436&gt;$B$2*'SFV+BESS'!$I$9,GJ437*$B$4&lt;'SFV+BESS'!$I$7),$B$2*'SFV+BESS'!$I$9-GQ436,IF(AND(GJ437&gt;0,GJ437*$B$4+GQ436&gt;$B$2*'SFV+BESS'!$I$9,GJ437*$B$4&gt;'SFV+BESS'!$I$7,GQ436&lt;$B$2*'SFV+BESS'!$I$9),$B$2*'SFV+BESS'!$I$9-GQ436,IF(AND(GJ437&gt;0,GJ437*$B$4+GQ436&lt;=$B$2*'SFV+BESS'!$I$9,GJ437&gt;'SFV+BESS'!$I$7),'SFV+BESS'!$I$7,0))))</f>
        <v>0</v>
      </c>
      <c r="GL437" s="27">
        <f>IF(AND(GJ437&lt;0,GQ436+GJ437/$B$5&gt;$H$2,-GJ437/'Carga-Descarga Año'!$B$5&lt;'SFV+BESS'!$I$7),GJ437/$B$5,IF(AND(GJ437&lt;0,GQ436+GJ437/$B$5&gt;$H$2,-GJ437/'Carga-Descarga Año'!$B$5&gt;'SFV+BESS'!$I$7),-'SFV+BESS'!$I$7,IF(AND(GJ437&lt;0,GQ436+GJ437/$B$5&lt;$H$2),-MIN('SFV+BESS'!$I$7,GQ436-$H$2),0)))</f>
        <v>0</v>
      </c>
      <c r="GM437" s="33"/>
      <c r="GN437" s="33">
        <f t="shared" si="531"/>
        <v>0</v>
      </c>
      <c r="GO437" s="27">
        <f t="shared" si="499"/>
        <v>0</v>
      </c>
      <c r="GP437" s="27">
        <f t="shared" si="532"/>
        <v>0</v>
      </c>
      <c r="GQ437" s="28">
        <f>IF((GQ436+GK437+GL437)&gt;=$B$2*'SFV+BESS'!$I$9, $B$2*'SFV+BESS'!$I$9, (GQ436+GK437+GL437))</f>
        <v>173.61249999999998</v>
      </c>
      <c r="GR437" s="110">
        <f t="shared" si="500"/>
        <v>19.953413277256026</v>
      </c>
    </row>
    <row r="438" spans="1:200">
      <c r="A438" s="249"/>
      <c r="B438" s="41">
        <v>17.875</v>
      </c>
      <c r="C438" s="38">
        <f t="shared" si="514"/>
        <v>0</v>
      </c>
      <c r="D438" s="2">
        <f>Gen_Cons_Horario!B464</f>
        <v>0</v>
      </c>
      <c r="E438" s="140">
        <f t="shared" si="472"/>
        <v>0</v>
      </c>
      <c r="F438" s="116">
        <f>IF(AND(E438&gt;0,E438*$B$4+L437&lt;=$B$2*'SFV+BESS'!$I$9,E438&lt;'SFV+BESS'!$I$7), E438*$B$4, IF(AND(E438&gt;0,E438*$B$4+L437&gt;$B$2*'SFV+BESS'!$I$9,E438*$B$4&lt;'SFV+BESS'!$I$7),$B$2*'SFV+BESS'!$I$9-L437,IF(AND(E438&gt;0,E438*$B$4+L437&gt;$B$2*'SFV+BESS'!$I$9,E438*$B$4&gt;'SFV+BESS'!$I$7,L437&lt;$B$2*'SFV+BESS'!$I$9),$B$2*'SFV+BESS'!$I$9-L437,IF(AND(E438&gt;0,E438*$B$4+L437&lt;=$B$2*'SFV+BESS'!$I$9,E438&gt;'SFV+BESS'!$I$7),'SFV+BESS'!$I$7,0))))</f>
        <v>0</v>
      </c>
      <c r="G438" s="27">
        <f>IF(AND(E438&lt;0,L437+E438/$B$5&gt;$H$2,-E438/'Carga-Descarga Año'!$B$5&lt;'SFV+BESS'!$I$7),E438/$B$5,IF(AND(E438&lt;0,L437+E438/$B$5&gt;$H$2,-E438/'Carga-Descarga Año'!$B$5&gt;'SFV+BESS'!$I$7),-'SFV+BESS'!$I$7,IF(AND(E438&lt;0,L437+E438/$B$5&lt;$H$2),-MIN('SFV+BESS'!$I$7,L437-$H$2),0)))</f>
        <v>0</v>
      </c>
      <c r="I438" s="38">
        <f t="shared" si="473"/>
        <v>0</v>
      </c>
      <c r="J438" s="27">
        <f t="shared" si="475"/>
        <v>0</v>
      </c>
      <c r="K438" s="27">
        <f t="shared" si="474"/>
        <v>0</v>
      </c>
      <c r="L438" s="28">
        <f>IF((L437+F438+G438)&gt;=$B$2*'SFV+BESS'!$I$9, $B$2*'SFV+BESS'!$I$9, (L437+F438+G438))</f>
        <v>173.61249999999998</v>
      </c>
      <c r="M438" s="110">
        <f t="shared" si="476"/>
        <v>0</v>
      </c>
      <c r="R438" s="251"/>
      <c r="S438" s="41">
        <v>17.875</v>
      </c>
      <c r="T438" s="2">
        <f t="shared" si="533"/>
        <v>0</v>
      </c>
      <c r="U438" s="2">
        <f>Gen_Cons_Horario!B1208</f>
        <v>0</v>
      </c>
      <c r="V438" s="35">
        <f t="shared" si="508"/>
        <v>0</v>
      </c>
      <c r="W438" s="116">
        <f>IF(AND(V438&gt;0,V438*$B$4+AC437&lt;=$B$2*'SFV+BESS'!$I$9,V438&lt;'SFV+BESS'!$I$7), V438*$B$4, IF(AND(V438&gt;0,V438*$B$4+AC437&gt;$B$2*'SFV+BESS'!$I$9,V438*$B$4&lt;'SFV+BESS'!$I$7),$B$2*'SFV+BESS'!$I$9-AC437,IF(AND(V438&gt;0,V438*$B$4+AC437&gt;$B$2*'SFV+BESS'!$I$9,V438*$B$4&gt;'SFV+BESS'!$I$7,AC437&lt;$B$2*'SFV+BESS'!$I$9),$B$2*'SFV+BESS'!$I$9-AC437,IF(AND(V438&gt;0,V438*$B$4+AC437&lt;=$B$2*'SFV+BESS'!$I$9,V438&gt;'SFV+BESS'!$I$7),'SFV+BESS'!$I$7,0))))</f>
        <v>0</v>
      </c>
      <c r="X438" s="27">
        <f>IF(AND(V438&lt;0,AC437+V438/$B$5&gt;$H$2,-V438/'Carga-Descarga Año'!$B$5&lt;'SFV+BESS'!$I$7),V438/$B$5,IF(AND(V438&lt;0,AC437+V438/$B$5&gt;$H$2,-V438/'Carga-Descarga Año'!$B$5&gt;'SFV+BESS'!$I$7),-'SFV+BESS'!$I$7,IF(AND(V438&lt;0,AC437+V438/$B$5&lt;$H$2),-MIN('SFV+BESS'!$I$7,AC437-$H$2),0)))</f>
        <v>0</v>
      </c>
      <c r="Z438" s="33">
        <f t="shared" si="502"/>
        <v>0</v>
      </c>
      <c r="AA438" s="27">
        <f t="shared" si="477"/>
        <v>0</v>
      </c>
      <c r="AB438" s="27">
        <f t="shared" si="501"/>
        <v>0</v>
      </c>
      <c r="AC438" s="28">
        <f>IF((AC437+W438+X438)&gt;=$B$2*'SFV+BESS'!$I$9, $B$2*'SFV+BESS'!$I$9, (AC437+W438+X438))</f>
        <v>173.61249999999998</v>
      </c>
      <c r="AD438" s="110">
        <f t="shared" si="478"/>
        <v>0</v>
      </c>
      <c r="AI438" s="251"/>
      <c r="AJ438" s="41">
        <v>17.875</v>
      </c>
      <c r="AK438" s="52">
        <f t="shared" si="534"/>
        <v>0</v>
      </c>
      <c r="AL438" s="33">
        <f>Gen_Cons_Horario!B1880</f>
        <v>0</v>
      </c>
      <c r="AM438" s="35">
        <f t="shared" si="509"/>
        <v>0</v>
      </c>
      <c r="AN438" s="116">
        <f>IF(AND(AM438&gt;0,AM438*$B$4+AT437&lt;=$B$2*'SFV+BESS'!$I$9,AM438&lt;'SFV+BESS'!$I$7), AM438*$B$4, IF(AND(AM438&gt;0,AM438*$B$4+AT437&gt;$B$2*'SFV+BESS'!$I$9,AM438*$B$4&lt;'SFV+BESS'!$I$7),$B$2*'SFV+BESS'!$I$9-AT437,IF(AND(AM438&gt;0,AM438*$B$4+AT437&gt;$B$2*'SFV+BESS'!$I$9,AM438*$B$4&gt;'SFV+BESS'!$I$7,AT437&lt;$B$2*'SFV+BESS'!$I$9),$B$2*'SFV+BESS'!$I$9-AT437,IF(AND(AM438&gt;0,AM438*$B$4+AT437&lt;=$B$2*'SFV+BESS'!$I$9,AM438&gt;'SFV+BESS'!$I$7),'SFV+BESS'!$I$7,0))))</f>
        <v>0</v>
      </c>
      <c r="AO438" s="27">
        <f>IF(AND(AM438&lt;0,AT437+AM438/$B$5&gt;$H$2,-AM438/'Carga-Descarga Año'!$B$5&lt;'SFV+BESS'!$I$7),AM438/$B$5,IF(AND(AM438&lt;0,AT437+AM438/$B$5&gt;$H$2,-AM438/'Carga-Descarga Año'!$B$5&gt;'SFV+BESS'!$I$7),-'SFV+BESS'!$I$7,IF(AND(AM438&lt;0,AT437+AM438/$B$5&lt;$H$2),-MIN('SFV+BESS'!$I$7,AT437-$H$2),0)))</f>
        <v>0</v>
      </c>
      <c r="AP438" s="33"/>
      <c r="AQ438" s="33">
        <f t="shared" si="515"/>
        <v>0</v>
      </c>
      <c r="AR438" s="27">
        <f t="shared" si="479"/>
        <v>0</v>
      </c>
      <c r="AS438" s="27">
        <f t="shared" si="516"/>
        <v>0</v>
      </c>
      <c r="AT438" s="28">
        <f>IF((AT437+AN438+AO438)&gt;=$B$2*'SFV+BESS'!$I$9, $B$2*'SFV+BESS'!$I$9, (AT437+AN438+AO438))</f>
        <v>172.53218491635695</v>
      </c>
      <c r="AU438" s="110">
        <f t="shared" si="480"/>
        <v>0</v>
      </c>
      <c r="AZ438" s="251"/>
      <c r="BA438" s="41">
        <v>17.875</v>
      </c>
      <c r="BB438" s="33">
        <f t="shared" si="535"/>
        <v>0</v>
      </c>
      <c r="BC438" s="33">
        <f>Gen_Cons_Horario!B2624</f>
        <v>0</v>
      </c>
      <c r="BD438" s="35">
        <f t="shared" si="510"/>
        <v>0</v>
      </c>
      <c r="BE438" s="116">
        <f>IF(AND(BD438&gt;0,BD438*$B$4+BK437&lt;=$B$2*'SFV+BESS'!$I$9,BD438&lt;'SFV+BESS'!$I$7), BD438*$B$4, IF(AND(BD438&gt;0,BD438*$B$4+BK437&gt;$B$2*'SFV+BESS'!$I$9,BD438*$B$4&lt;'SFV+BESS'!$I$7),$B$2*'SFV+BESS'!$I$9-BK437,IF(AND(BD438&gt;0,BD438*$B$4+BK437&gt;$B$2*'SFV+BESS'!$I$9,BD438*$B$4&gt;'SFV+BESS'!$I$7,BK437&lt;$B$2*'SFV+BESS'!$I$9),$B$2*'SFV+BESS'!$I$9-BK437,IF(AND(BD438&gt;0,BD438*$B$4+BK437&lt;=$B$2*'SFV+BESS'!$I$9,BD438&gt;'SFV+BESS'!$I$7),'SFV+BESS'!$I$7,0))))</f>
        <v>0</v>
      </c>
      <c r="BF438" s="27">
        <f>IF(AND(BD438&lt;0,BK437+BD438/$B$5&gt;$H$2,-BD438/'Carga-Descarga Año'!$B$5&lt;'SFV+BESS'!$I$7),BD438/$B$5,IF(AND(BD438&lt;0,BK437+BD438/$B$5&gt;$H$2,-BD438/'Carga-Descarga Año'!$B$5&gt;'SFV+BESS'!$I$7),-'SFV+BESS'!$I$7,IF(AND(BD438&lt;0,BK437+BD438/$B$5&lt;$H$2),-MIN('SFV+BESS'!$I$7,BK437-$H$2),0)))</f>
        <v>0</v>
      </c>
      <c r="BG438" s="33"/>
      <c r="BH438" s="33">
        <f t="shared" si="517"/>
        <v>0</v>
      </c>
      <c r="BI438" s="27">
        <f t="shared" si="481"/>
        <v>0</v>
      </c>
      <c r="BJ438" s="27">
        <f t="shared" si="518"/>
        <v>0</v>
      </c>
      <c r="BK438" s="28">
        <f>IF((BK437+BE438+BF438)&gt;=$B$2*'SFV+BESS'!$I$9, $B$2*'SFV+BESS'!$I$9, (BK437+BE438+BF438))</f>
        <v>173.61249999999998</v>
      </c>
      <c r="BL438" s="110">
        <f t="shared" si="482"/>
        <v>0</v>
      </c>
      <c r="BQ438" s="251"/>
      <c r="BR438" s="41">
        <v>17.875</v>
      </c>
      <c r="BS438" s="33">
        <f t="shared" si="536"/>
        <v>0</v>
      </c>
      <c r="BT438" s="33">
        <f>Gen_Cons_Horario!B3344</f>
        <v>0</v>
      </c>
      <c r="BU438" s="35">
        <f t="shared" si="511"/>
        <v>0</v>
      </c>
      <c r="BV438" s="116">
        <f>IF(AND(BU438&gt;0,BU438*$B$4+CB437&lt;=$B$2*'SFV+BESS'!$I$9,BU438&lt;'SFV+BESS'!$I$7), BU438*$B$4, IF(AND(BU438&gt;0,BU438*$B$4+CB437&gt;$B$2*'SFV+BESS'!$I$9,BU438*$B$4&lt;'SFV+BESS'!$I$7),$B$2*'SFV+BESS'!$I$9-CB437,IF(AND(BU438&gt;0,BU438*$B$4+CB437&gt;$B$2*'SFV+BESS'!$I$9,BU438*$B$4&gt;'SFV+BESS'!$I$7,CB437&lt;$B$2*'SFV+BESS'!$I$9),$B$2*'SFV+BESS'!$I$9-CB437,IF(AND(BU438&gt;0,BU438*$B$4+CB437&lt;=$B$2*'SFV+BESS'!$I$9,BU438&gt;'SFV+BESS'!$I$7),'SFV+BESS'!$I$7,0))))</f>
        <v>0</v>
      </c>
      <c r="BW438" s="27">
        <f>IF(AND(BU438&lt;0,CB437+BU438/$B$5&gt;$H$2,-BU438/'Carga-Descarga Año'!$B$5&lt;'SFV+BESS'!$I$7),BU438/$B$5,IF(AND(BU438&lt;0,CB437+BU438/$B$5&gt;$H$2,-BU438/'Carga-Descarga Año'!$B$5&gt;'SFV+BESS'!$I$7),-'SFV+BESS'!$I$7,IF(AND(BU438&lt;0,CB437+BU438/$B$5&lt;$H$2),-MIN('SFV+BESS'!$I$7,CB437-$H$2),0)))</f>
        <v>0</v>
      </c>
      <c r="BX438" s="33"/>
      <c r="BY438" s="33">
        <f t="shared" si="519"/>
        <v>0</v>
      </c>
      <c r="BZ438" s="27">
        <f t="shared" si="483"/>
        <v>0</v>
      </c>
      <c r="CA438" s="27">
        <f t="shared" si="484"/>
        <v>0</v>
      </c>
      <c r="CB438" s="28">
        <f>IF((CB437+BV438+BW438)&gt;=$B$2*'SFV+BESS'!$I$9, $B$2*'SFV+BESS'!$I$9, (CB437+BV438+BW438))</f>
        <v>173.61249999999998</v>
      </c>
      <c r="CC438" s="110">
        <f t="shared" si="485"/>
        <v>0</v>
      </c>
      <c r="CH438" s="251"/>
      <c r="CI438" s="41">
        <v>17.875</v>
      </c>
      <c r="CJ438" s="33">
        <f t="shared" si="537"/>
        <v>0</v>
      </c>
      <c r="CK438" s="33">
        <f>Gen_Cons_Horario!B4088</f>
        <v>0</v>
      </c>
      <c r="CL438" s="35">
        <f t="shared" si="512"/>
        <v>0</v>
      </c>
      <c r="CM438" s="116">
        <f>IF(AND(CL438&gt;0,CL438*$B$4+CS437&lt;=$B$2*'SFV+BESS'!$I$9,CL438&lt;'SFV+BESS'!$I$7), CL438*$B$4, IF(AND(CL438&gt;0,CL438*$B$4+CS437&gt;$B$2*'SFV+BESS'!$I$9,CL438*$B$4&lt;'SFV+BESS'!$I$7),$B$2*'SFV+BESS'!$I$9-CS437,IF(AND(CL438&gt;0,CL438*$B$4+CS437&gt;$B$2*'SFV+BESS'!$I$9,CL438*$B$4&gt;'SFV+BESS'!$I$7,CS437&lt;$B$2*'SFV+BESS'!$I$9),$B$2*'SFV+BESS'!$I$9-CS437,IF(AND(CL438&gt;0,CL438*$B$4+CS437&lt;=$B$2*'SFV+BESS'!$I$9,CL438&gt;'SFV+BESS'!$I$7),'SFV+BESS'!$I$7,0))))</f>
        <v>0</v>
      </c>
      <c r="CN438" s="27">
        <f>IF(AND(CL438&lt;0,CS437+CL438/$B$5&gt;$H$2,-CL438/'Carga-Descarga Año'!$B$5&lt;'SFV+BESS'!$I$7),CL438/$B$5,IF(AND(CL438&lt;0,CS437+CL438/$B$5&gt;$H$2,-CL438/'Carga-Descarga Año'!$B$5&gt;'SFV+BESS'!$I$7),-'SFV+BESS'!$I$7,IF(AND(CL438&lt;0,CS437+CL438/$B$5&lt;$H$2),-MIN('SFV+BESS'!$I$7,CS437-$H$2),0)))</f>
        <v>0</v>
      </c>
      <c r="CO438" s="33"/>
      <c r="CP438" s="33">
        <f t="shared" si="520"/>
        <v>0</v>
      </c>
      <c r="CQ438" s="27">
        <f t="shared" si="486"/>
        <v>0</v>
      </c>
      <c r="CR438" s="27">
        <f t="shared" si="521"/>
        <v>0</v>
      </c>
      <c r="CS438" s="28">
        <f>IF((CS437+CM438+CN438)&gt;=$B$2*'SFV+BESS'!$I$9, $B$2*'SFV+BESS'!$I$9, (CS437+CM438+CN438))</f>
        <v>173.61249999999998</v>
      </c>
      <c r="CT438" s="110">
        <f t="shared" si="487"/>
        <v>0</v>
      </c>
      <c r="CY438" s="251"/>
      <c r="CZ438" s="41">
        <v>17.875</v>
      </c>
      <c r="DA438" s="33">
        <f t="shared" si="538"/>
        <v>0</v>
      </c>
      <c r="DB438" s="33">
        <f>Gen_Cons_Horario!B4808</f>
        <v>0</v>
      </c>
      <c r="DC438" s="35">
        <f t="shared" si="503"/>
        <v>0</v>
      </c>
      <c r="DD438" s="116">
        <f>IF(AND(DC438&gt;0,DC438*$B$4+DJ437&lt;=$B$2*'SFV+BESS'!$I$9,DC438&lt;'SFV+BESS'!$I$7), DC438*$B$4, IF(AND(DC438&gt;0,DC438*$B$4+DJ437&gt;$B$2*'SFV+BESS'!$I$9,DC438*$B$4&lt;'SFV+BESS'!$I$7),$B$2*'SFV+BESS'!$I$9-DJ437,IF(AND(DC438&gt;0,DC438*$B$4+DJ437&gt;$B$2*'SFV+BESS'!$I$9,DC438*$B$4&gt;'SFV+BESS'!$I$7,DJ437&lt;$B$2*'SFV+BESS'!$I$9),$B$2*'SFV+BESS'!$I$9-DJ437,IF(AND(DC438&gt;0,DC438*$B$4+DJ437&lt;=$B$2*'SFV+BESS'!$I$9,DC438&gt;'SFV+BESS'!$I$7),'SFV+BESS'!$I$7,0))))</f>
        <v>0</v>
      </c>
      <c r="DE438" s="27">
        <f>IF(AND(DC438&lt;0,DJ437+DC438/$B$5&gt;$H$2,-DC438/'Carga-Descarga Año'!$B$5&lt;'SFV+BESS'!$I$7),DC438/$B$5,IF(AND(DC438&lt;0,DJ437+DC438/$B$5&gt;$H$2,-DC438/'Carga-Descarga Año'!$B$5&gt;'SFV+BESS'!$I$7),-'SFV+BESS'!$I$7,IF(AND(DC438&lt;0,DJ437+DC438/$B$5&lt;$H$2),-MIN('SFV+BESS'!$I$7,DJ437-$H$2),0)))</f>
        <v>0</v>
      </c>
      <c r="DF438" s="33"/>
      <c r="DG438" s="33">
        <f t="shared" si="522"/>
        <v>0</v>
      </c>
      <c r="DH438" s="27">
        <f t="shared" si="488"/>
        <v>0</v>
      </c>
      <c r="DI438" s="27">
        <f t="shared" si="489"/>
        <v>0</v>
      </c>
      <c r="DJ438" s="28">
        <f>IF((DJ437+DD438+DE438)&gt;=$B$2*'SFV+BESS'!$I$9, $B$2*'SFV+BESS'!$I$9, (DJ437+DD438+DE438))</f>
        <v>173.61249999999998</v>
      </c>
      <c r="DK438" s="110">
        <f t="shared" si="490"/>
        <v>0</v>
      </c>
      <c r="DP438" s="251"/>
      <c r="DQ438" s="41">
        <v>17.875</v>
      </c>
      <c r="DR438" s="33">
        <f t="shared" si="539"/>
        <v>0</v>
      </c>
      <c r="DS438" s="33">
        <f>Gen_Cons_Horario!B5552</f>
        <v>0</v>
      </c>
      <c r="DT438" s="35">
        <f t="shared" si="504"/>
        <v>0</v>
      </c>
      <c r="DU438" s="116">
        <f>IF(AND(DT438&gt;0,DT438*$B$4+EA437&lt;=$B$2*'SFV+BESS'!$I$9,DT438&lt;'SFV+BESS'!$I$7), DT438*$B$4, IF(AND(DT438&gt;0,DT438*$B$4+EA437&gt;$B$2*'SFV+BESS'!$I$9,DT438*$B$4&lt;'SFV+BESS'!$I$7),$B$2*'SFV+BESS'!$I$9-EA437,IF(AND(DT438&gt;0,DT438*$B$4+EA437&gt;$B$2*'SFV+BESS'!$I$9,DT438*$B$4&gt;'SFV+BESS'!$I$7,EA437&lt;$B$2*'SFV+BESS'!$I$9),$B$2*'SFV+BESS'!$I$9-EA437,IF(AND(DT438&gt;0,DT438*$B$4+EA437&lt;=$B$2*'SFV+BESS'!$I$9,DT438&gt;'SFV+BESS'!$I$7),'SFV+BESS'!$I$7,0))))</f>
        <v>0</v>
      </c>
      <c r="DV438" s="27">
        <f>IF(AND(DT438&lt;0,EA437+DT438/$B$5&gt;$H$2,-DT438/'Carga-Descarga Año'!$B$5&lt;'SFV+BESS'!$I$7),DT438/$B$5,IF(AND(DT438&lt;0,EA437+DT438/$B$5&gt;$H$2,-DT438/'Carga-Descarga Año'!$B$5&gt;'SFV+BESS'!$I$7),-'SFV+BESS'!$I$7,IF(AND(DT438&lt;0,EA437+DT438/$B$5&lt;$H$2),-MIN('SFV+BESS'!$I$7,EA437-$H$2),0)))</f>
        <v>0</v>
      </c>
      <c r="DW438" s="33"/>
      <c r="DX438" s="33">
        <f t="shared" si="523"/>
        <v>0</v>
      </c>
      <c r="DY438" s="27">
        <f t="shared" si="491"/>
        <v>0</v>
      </c>
      <c r="DZ438" s="27">
        <f t="shared" si="524"/>
        <v>0</v>
      </c>
      <c r="EA438" s="28">
        <f>IF((EA437+DU438+DV438)&gt;=$B$2*'SFV+BESS'!$I$9, $B$2*'SFV+BESS'!$I$9, (EA437+DU438+DV438))</f>
        <v>173.61249999999998</v>
      </c>
      <c r="EB438" s="110">
        <f t="shared" si="492"/>
        <v>0</v>
      </c>
      <c r="EG438" s="251"/>
      <c r="EH438" s="41">
        <v>17.875</v>
      </c>
      <c r="EI438" s="33">
        <f t="shared" si="540"/>
        <v>0</v>
      </c>
      <c r="EJ438" s="33">
        <f>Gen_Cons_Horario!B6296</f>
        <v>0</v>
      </c>
      <c r="EK438" s="35">
        <f t="shared" si="505"/>
        <v>0</v>
      </c>
      <c r="EL438" s="116">
        <f>IF(AND(EK438&gt;0,EK438*$B$4+ER437&lt;=$B$2*'SFV+BESS'!$I$9,EK438&lt;'SFV+BESS'!$I$7), EK438*$B$4, IF(AND(EK438&gt;0,EK438*$B$4+ER437&gt;$B$2*'SFV+BESS'!$I$9,EK438*$B$4&lt;'SFV+BESS'!$I$7),$B$2*'SFV+BESS'!$I$9-ER437,IF(AND(EK438&gt;0,EK438*$B$4+ER437&gt;$B$2*'SFV+BESS'!$I$9,EK438*$B$4&gt;'SFV+BESS'!$I$7,ER437&lt;$B$2*'SFV+BESS'!$I$9),$B$2*'SFV+BESS'!$I$9-ER437,IF(AND(EK438&gt;0,EK438*$B$4+ER437&lt;=$B$2*'SFV+BESS'!$I$9,EK438&gt;'SFV+BESS'!$I$7),'SFV+BESS'!$I$7,0))))</f>
        <v>0</v>
      </c>
      <c r="EM438" s="27">
        <f>IF(AND(EK438&lt;0,ER437+EK438/$B$5&gt;$H$2,-EK438/'Carga-Descarga Año'!$B$5&lt;'SFV+BESS'!$I$7),EK438/$B$5,IF(AND(EK438&lt;0,ER437+EK438/$B$5&gt;$H$2,-EK438/'Carga-Descarga Año'!$B$5&gt;'SFV+BESS'!$I$7),-'SFV+BESS'!$I$7,IF(AND(EK438&lt;0,ER437+EK438/$B$5&lt;$H$2),-MIN('SFV+BESS'!$I$7,ER437-$H$2),0)))</f>
        <v>0</v>
      </c>
      <c r="EN438" s="33"/>
      <c r="EO438" s="33">
        <f t="shared" si="525"/>
        <v>0</v>
      </c>
      <c r="EP438" s="27">
        <f t="shared" si="493"/>
        <v>0</v>
      </c>
      <c r="EQ438" s="27">
        <f t="shared" si="526"/>
        <v>0</v>
      </c>
      <c r="ER438" s="28">
        <f>IF((ER437+EL438+EM438)&gt;=$B$2*'SFV+BESS'!$I$9, $B$2*'SFV+BESS'!$I$9, (ER437+EL438+EM438))</f>
        <v>173.61249999999998</v>
      </c>
      <c r="ES438" s="110">
        <f t="shared" si="494"/>
        <v>0</v>
      </c>
      <c r="EX438" s="251"/>
      <c r="EY438" s="41">
        <v>17.875</v>
      </c>
      <c r="EZ438" s="33">
        <f t="shared" si="541"/>
        <v>0</v>
      </c>
      <c r="FA438" s="33">
        <f>Gen_Cons_Horario!B7016</f>
        <v>0</v>
      </c>
      <c r="FB438" s="35">
        <f t="shared" si="506"/>
        <v>0</v>
      </c>
      <c r="FC438" s="116">
        <f>IF(AND(FB438&gt;0,FB438*$B$4+FI437&lt;=$B$2*'SFV+BESS'!$I$9,FB438&lt;'SFV+BESS'!$I$7), FB438*$B$4, IF(AND(FB438&gt;0,FB438*$B$4+FI437&gt;$B$2*'SFV+BESS'!$I$9,FB438*$B$4&lt;'SFV+BESS'!$I$7),$B$2*'SFV+BESS'!$I$9-FI437,IF(AND(FB438&gt;0,FB438*$B$4+FI437&gt;$B$2*'SFV+BESS'!$I$9,FB438*$B$4&gt;'SFV+BESS'!$I$7,FI437&lt;$B$2*'SFV+BESS'!$I$9),$B$2*'SFV+BESS'!$I$9-FI437,IF(AND(FB438&gt;0,FB438*$B$4+FI437&lt;=$B$2*'SFV+BESS'!$I$9,FB438&gt;'SFV+BESS'!$I$7),'SFV+BESS'!$I$7,0))))</f>
        <v>0</v>
      </c>
      <c r="FD438" s="27">
        <f>IF(AND(FB438&lt;0,FI437+FB438/$B$5&gt;$H$2,-FB438/'Carga-Descarga Año'!$B$5&lt;'SFV+BESS'!$I$7),FB438/$B$5,IF(AND(FB438&lt;0,FI437+FB438/$B$5&gt;$H$2,-FB438/'Carga-Descarga Año'!$B$5&gt;'SFV+BESS'!$I$7),-'SFV+BESS'!$I$7,IF(AND(FB438&lt;0,FI437+FB438/$B$5&lt;$H$2),-MIN('SFV+BESS'!$I$7,FI437-$H$2),0)))</f>
        <v>0</v>
      </c>
      <c r="FE438" s="33"/>
      <c r="FF438" s="33">
        <f t="shared" si="527"/>
        <v>0</v>
      </c>
      <c r="FG438" s="27">
        <f t="shared" si="495"/>
        <v>0</v>
      </c>
      <c r="FH438" s="27">
        <f t="shared" si="528"/>
        <v>0</v>
      </c>
      <c r="FI438" s="28">
        <f>IF((FI437+FC438+FD438)&gt;=$B$2*'SFV+BESS'!$I$9, $B$2*'SFV+BESS'!$I$9, (FI437+FC438+FD438))</f>
        <v>173.61249999999998</v>
      </c>
      <c r="FJ438" s="110">
        <f t="shared" si="496"/>
        <v>0</v>
      </c>
      <c r="FO438" s="251"/>
      <c r="FP438" s="41">
        <v>17.875</v>
      </c>
      <c r="FQ438" s="33">
        <f t="shared" si="542"/>
        <v>0</v>
      </c>
      <c r="FR438" s="33">
        <f>Gen_Cons_Horario!B7760</f>
        <v>0</v>
      </c>
      <c r="FS438" s="35">
        <f t="shared" si="507"/>
        <v>0</v>
      </c>
      <c r="FT438" s="116">
        <f>IF(AND(FS438&gt;0,FS438*$B$4+FZ437&lt;=$B$2*'SFV+BESS'!$I$9,FS438&lt;'SFV+BESS'!$I$7), FS438*$B$4, IF(AND(FS438&gt;0,FS438*$B$4+FZ437&gt;$B$2*'SFV+BESS'!$I$9,FS438*$B$4&lt;'SFV+BESS'!$I$7),$B$2*'SFV+BESS'!$I$9-FZ437,IF(AND(FS438&gt;0,FS438*$B$4+FZ437&gt;$B$2*'SFV+BESS'!$I$9,FS438*$B$4&gt;'SFV+BESS'!$I$7,FZ437&lt;$B$2*'SFV+BESS'!$I$9),$B$2*'SFV+BESS'!$I$9-FZ437,IF(AND(FS438&gt;0,FS438*$B$4+FZ437&lt;=$B$2*'SFV+BESS'!$I$9,FS438&gt;'SFV+BESS'!$I$7),'SFV+BESS'!$I$7,0))))</f>
        <v>0</v>
      </c>
      <c r="FU438" s="27">
        <f>IF(AND(FS438&lt;0,FZ437+FS438/$B$5&gt;$H$2,-FS438/'Carga-Descarga Año'!$B$5&lt;'SFV+BESS'!$I$7),FS438/$B$5,IF(AND(FS438&lt;0,FZ437+FS438/$B$5&gt;$H$2,-FS438/'Carga-Descarga Año'!$B$5&gt;'SFV+BESS'!$I$7),-'SFV+BESS'!$I$7,IF(AND(FS438&lt;0,FZ437+FS438/$B$5&lt;$H$2),-MIN('SFV+BESS'!$I$7,FZ437-$H$2),0)))</f>
        <v>0</v>
      </c>
      <c r="FV438" s="33"/>
      <c r="FW438" s="33">
        <f t="shared" si="529"/>
        <v>0</v>
      </c>
      <c r="FX438" s="27">
        <f t="shared" si="497"/>
        <v>0</v>
      </c>
      <c r="FY438" s="27">
        <f t="shared" si="530"/>
        <v>0</v>
      </c>
      <c r="FZ438" s="28">
        <f>IF((FZ437+FT438+FU438)&gt;=$B$2*'SFV+BESS'!$I$9, $B$2*'SFV+BESS'!$I$9, (FZ437+FT438+FU438))</f>
        <v>173.61249999999998</v>
      </c>
      <c r="GA438" s="110">
        <f t="shared" si="498"/>
        <v>0</v>
      </c>
      <c r="GF438" s="251"/>
      <c r="GG438" s="41">
        <v>17.875</v>
      </c>
      <c r="GH438" s="33">
        <f t="shared" si="543"/>
        <v>0</v>
      </c>
      <c r="GI438" s="33">
        <f>Gen_Cons_Horario!B8480</f>
        <v>0</v>
      </c>
      <c r="GJ438" s="35">
        <f t="shared" si="513"/>
        <v>0</v>
      </c>
      <c r="GK438" s="116">
        <f>IF(AND(GJ438&gt;0,GJ438*$B$4+GQ437&lt;=$B$2*'SFV+BESS'!$I$9,GJ438&lt;'SFV+BESS'!$I$7), GJ438*$B$4, IF(AND(GJ438&gt;0,GJ438*$B$4+GQ437&gt;$B$2*'SFV+BESS'!$I$9,GJ438*$B$4&lt;'SFV+BESS'!$I$7),$B$2*'SFV+BESS'!$I$9-GQ437,IF(AND(GJ438&gt;0,GJ438*$B$4+GQ437&gt;$B$2*'SFV+BESS'!$I$9,GJ438*$B$4&gt;'SFV+BESS'!$I$7,GQ437&lt;$B$2*'SFV+BESS'!$I$9),$B$2*'SFV+BESS'!$I$9-GQ437,IF(AND(GJ438&gt;0,GJ438*$B$4+GQ437&lt;=$B$2*'SFV+BESS'!$I$9,GJ438&gt;'SFV+BESS'!$I$7),'SFV+BESS'!$I$7,0))))</f>
        <v>0</v>
      </c>
      <c r="GL438" s="27">
        <f>IF(AND(GJ438&lt;0,GQ437+GJ438/$B$5&gt;$H$2,-GJ438/'Carga-Descarga Año'!$B$5&lt;'SFV+BESS'!$I$7),GJ438/$B$5,IF(AND(GJ438&lt;0,GQ437+GJ438/$B$5&gt;$H$2,-GJ438/'Carga-Descarga Año'!$B$5&gt;'SFV+BESS'!$I$7),-'SFV+BESS'!$I$7,IF(AND(GJ438&lt;0,GQ437+GJ438/$B$5&lt;$H$2),-MIN('SFV+BESS'!$I$7,GQ437-$H$2),0)))</f>
        <v>0</v>
      </c>
      <c r="GM438" s="33"/>
      <c r="GN438" s="33">
        <f t="shared" si="531"/>
        <v>0</v>
      </c>
      <c r="GO438" s="27">
        <f t="shared" si="499"/>
        <v>0</v>
      </c>
      <c r="GP438" s="27">
        <f t="shared" si="532"/>
        <v>0</v>
      </c>
      <c r="GQ438" s="28">
        <f>IF((GQ437+GK438+GL438)&gt;=$B$2*'SFV+BESS'!$I$9, $B$2*'SFV+BESS'!$I$9, (GQ437+GK438+GL438))</f>
        <v>173.61249999999998</v>
      </c>
      <c r="GR438" s="110">
        <f t="shared" si="500"/>
        <v>0</v>
      </c>
    </row>
    <row r="439" spans="1:200">
      <c r="A439" s="249"/>
      <c r="B439" s="41">
        <v>17.9166666666667</v>
      </c>
      <c r="C439" s="38">
        <f t="shared" si="514"/>
        <v>0</v>
      </c>
      <c r="D439" s="2">
        <f>Gen_Cons_Horario!B465</f>
        <v>0</v>
      </c>
      <c r="E439" s="140">
        <f t="shared" si="472"/>
        <v>0</v>
      </c>
      <c r="F439" s="116">
        <f>IF(AND(E439&gt;0,E439*$B$4+L438&lt;=$B$2*'SFV+BESS'!$I$9,E439&lt;'SFV+BESS'!$I$7), E439*$B$4, IF(AND(E439&gt;0,E439*$B$4+L438&gt;$B$2*'SFV+BESS'!$I$9,E439*$B$4&lt;'SFV+BESS'!$I$7),$B$2*'SFV+BESS'!$I$9-L438,IF(AND(E439&gt;0,E439*$B$4+L438&gt;$B$2*'SFV+BESS'!$I$9,E439*$B$4&gt;'SFV+BESS'!$I$7,L438&lt;$B$2*'SFV+BESS'!$I$9),$B$2*'SFV+BESS'!$I$9-L438,IF(AND(E439&gt;0,E439*$B$4+L438&lt;=$B$2*'SFV+BESS'!$I$9,E439&gt;'SFV+BESS'!$I$7),'SFV+BESS'!$I$7,0))))</f>
        <v>0</v>
      </c>
      <c r="G439" s="27">
        <f>IF(AND(E439&lt;0,L438+E439/$B$5&gt;$H$2,-E439/'Carga-Descarga Año'!$B$5&lt;'SFV+BESS'!$I$7),E439/$B$5,IF(AND(E439&lt;0,L438+E439/$B$5&gt;$H$2,-E439/'Carga-Descarga Año'!$B$5&gt;'SFV+BESS'!$I$7),-'SFV+BESS'!$I$7,IF(AND(E439&lt;0,L438+E439/$B$5&lt;$H$2),-MIN('SFV+BESS'!$I$7,L438-$H$2),0)))</f>
        <v>0</v>
      </c>
      <c r="I439" s="38">
        <f t="shared" si="473"/>
        <v>0</v>
      </c>
      <c r="J439" s="27">
        <f t="shared" si="475"/>
        <v>0</v>
      </c>
      <c r="K439" s="27">
        <f t="shared" si="474"/>
        <v>0</v>
      </c>
      <c r="L439" s="28">
        <f>IF((L438+F439+G439)&gt;=$B$2*'SFV+BESS'!$I$9, $B$2*'SFV+BESS'!$I$9, (L438+F439+G439))</f>
        <v>173.61249999999998</v>
      </c>
      <c r="M439" s="110">
        <f t="shared" si="476"/>
        <v>0</v>
      </c>
      <c r="R439" s="251"/>
      <c r="S439" s="41">
        <v>17.9166666666667</v>
      </c>
      <c r="T439" s="2">
        <f t="shared" si="533"/>
        <v>0</v>
      </c>
      <c r="U439" s="2">
        <f>Gen_Cons_Horario!B1209</f>
        <v>0</v>
      </c>
      <c r="V439" s="35">
        <f t="shared" si="508"/>
        <v>0</v>
      </c>
      <c r="W439" s="116">
        <f>IF(AND(V439&gt;0,V439*$B$4+AC438&lt;=$B$2*'SFV+BESS'!$I$9,V439&lt;'SFV+BESS'!$I$7), V439*$B$4, IF(AND(V439&gt;0,V439*$B$4+AC438&gt;$B$2*'SFV+BESS'!$I$9,V439*$B$4&lt;'SFV+BESS'!$I$7),$B$2*'SFV+BESS'!$I$9-AC438,IF(AND(V439&gt;0,V439*$B$4+AC438&gt;$B$2*'SFV+BESS'!$I$9,V439*$B$4&gt;'SFV+BESS'!$I$7,AC438&lt;$B$2*'SFV+BESS'!$I$9),$B$2*'SFV+BESS'!$I$9-AC438,IF(AND(V439&gt;0,V439*$B$4+AC438&lt;=$B$2*'SFV+BESS'!$I$9,V439&gt;'SFV+BESS'!$I$7),'SFV+BESS'!$I$7,0))))</f>
        <v>0</v>
      </c>
      <c r="X439" s="27">
        <f>IF(AND(V439&lt;0,AC438+V439/$B$5&gt;$H$2,-V439/'Carga-Descarga Año'!$B$5&lt;'SFV+BESS'!$I$7),V439/$B$5,IF(AND(V439&lt;0,AC438+V439/$B$5&gt;$H$2,-V439/'Carga-Descarga Año'!$B$5&gt;'SFV+BESS'!$I$7),-'SFV+BESS'!$I$7,IF(AND(V439&lt;0,AC438+V439/$B$5&lt;$H$2),-MIN('SFV+BESS'!$I$7,AC438-$H$2),0)))</f>
        <v>0</v>
      </c>
      <c r="Z439" s="33">
        <f t="shared" si="502"/>
        <v>0</v>
      </c>
      <c r="AA439" s="27">
        <f t="shared" si="477"/>
        <v>0</v>
      </c>
      <c r="AB439" s="27">
        <f t="shared" si="501"/>
        <v>0</v>
      </c>
      <c r="AC439" s="28">
        <f>IF((AC438+W439+X439)&gt;=$B$2*'SFV+BESS'!$I$9, $B$2*'SFV+BESS'!$I$9, (AC438+W439+X439))</f>
        <v>173.61249999999998</v>
      </c>
      <c r="AD439" s="110">
        <f t="shared" si="478"/>
        <v>0</v>
      </c>
      <c r="AI439" s="251"/>
      <c r="AJ439" s="41">
        <v>17.9166666666667</v>
      </c>
      <c r="AK439" s="52">
        <f t="shared" si="534"/>
        <v>0</v>
      </c>
      <c r="AL439" s="33">
        <f>Gen_Cons_Horario!B1881</f>
        <v>0</v>
      </c>
      <c r="AM439" s="35">
        <f t="shared" si="509"/>
        <v>0</v>
      </c>
      <c r="AN439" s="116">
        <f>IF(AND(AM439&gt;0,AM439*$B$4+AT438&lt;=$B$2*'SFV+BESS'!$I$9,AM439&lt;'SFV+BESS'!$I$7), AM439*$B$4, IF(AND(AM439&gt;0,AM439*$B$4+AT438&gt;$B$2*'SFV+BESS'!$I$9,AM439*$B$4&lt;'SFV+BESS'!$I$7),$B$2*'SFV+BESS'!$I$9-AT438,IF(AND(AM439&gt;0,AM439*$B$4+AT438&gt;$B$2*'SFV+BESS'!$I$9,AM439*$B$4&gt;'SFV+BESS'!$I$7,AT438&lt;$B$2*'SFV+BESS'!$I$9),$B$2*'SFV+BESS'!$I$9-AT438,IF(AND(AM439&gt;0,AM439*$B$4+AT438&lt;=$B$2*'SFV+BESS'!$I$9,AM439&gt;'SFV+BESS'!$I$7),'SFV+BESS'!$I$7,0))))</f>
        <v>0</v>
      </c>
      <c r="AO439" s="27">
        <f>IF(AND(AM439&lt;0,AT438+AM439/$B$5&gt;$H$2,-AM439/'Carga-Descarga Año'!$B$5&lt;'SFV+BESS'!$I$7),AM439/$B$5,IF(AND(AM439&lt;0,AT438+AM439/$B$5&gt;$H$2,-AM439/'Carga-Descarga Año'!$B$5&gt;'SFV+BESS'!$I$7),-'SFV+BESS'!$I$7,IF(AND(AM439&lt;0,AT438+AM439/$B$5&lt;$H$2),-MIN('SFV+BESS'!$I$7,AT438-$H$2),0)))</f>
        <v>0</v>
      </c>
      <c r="AP439" s="33"/>
      <c r="AQ439" s="33">
        <f t="shared" si="515"/>
        <v>0</v>
      </c>
      <c r="AR439" s="27">
        <f t="shared" si="479"/>
        <v>0</v>
      </c>
      <c r="AS439" s="27">
        <f t="shared" si="516"/>
        <v>0</v>
      </c>
      <c r="AT439" s="28">
        <f>IF((AT438+AN439+AO439)&gt;=$B$2*'SFV+BESS'!$I$9, $B$2*'SFV+BESS'!$I$9, (AT438+AN439+AO439))</f>
        <v>172.53218491635695</v>
      </c>
      <c r="AU439" s="110">
        <f t="shared" si="480"/>
        <v>0</v>
      </c>
      <c r="AZ439" s="251"/>
      <c r="BA439" s="41">
        <v>17.9166666666667</v>
      </c>
      <c r="BB439" s="33">
        <f t="shared" si="535"/>
        <v>0</v>
      </c>
      <c r="BC439" s="33">
        <f>Gen_Cons_Horario!B2625</f>
        <v>0</v>
      </c>
      <c r="BD439" s="35">
        <f t="shared" si="510"/>
        <v>0</v>
      </c>
      <c r="BE439" s="116">
        <f>IF(AND(BD439&gt;0,BD439*$B$4+BK438&lt;=$B$2*'SFV+BESS'!$I$9,BD439&lt;'SFV+BESS'!$I$7), BD439*$B$4, IF(AND(BD439&gt;0,BD439*$B$4+BK438&gt;$B$2*'SFV+BESS'!$I$9,BD439*$B$4&lt;'SFV+BESS'!$I$7),$B$2*'SFV+BESS'!$I$9-BK438,IF(AND(BD439&gt;0,BD439*$B$4+BK438&gt;$B$2*'SFV+BESS'!$I$9,BD439*$B$4&gt;'SFV+BESS'!$I$7,BK438&lt;$B$2*'SFV+BESS'!$I$9),$B$2*'SFV+BESS'!$I$9-BK438,IF(AND(BD439&gt;0,BD439*$B$4+BK438&lt;=$B$2*'SFV+BESS'!$I$9,BD439&gt;'SFV+BESS'!$I$7),'SFV+BESS'!$I$7,0))))</f>
        <v>0</v>
      </c>
      <c r="BF439" s="27">
        <f>IF(AND(BD439&lt;0,BK438+BD439/$B$5&gt;$H$2,-BD439/'Carga-Descarga Año'!$B$5&lt;'SFV+BESS'!$I$7),BD439/$B$5,IF(AND(BD439&lt;0,BK438+BD439/$B$5&gt;$H$2,-BD439/'Carga-Descarga Año'!$B$5&gt;'SFV+BESS'!$I$7),-'SFV+BESS'!$I$7,IF(AND(BD439&lt;0,BK438+BD439/$B$5&lt;$H$2),-MIN('SFV+BESS'!$I$7,BK438-$H$2),0)))</f>
        <v>0</v>
      </c>
      <c r="BG439" s="33"/>
      <c r="BH439" s="33">
        <f t="shared" si="517"/>
        <v>0</v>
      </c>
      <c r="BI439" s="27">
        <f t="shared" si="481"/>
        <v>0</v>
      </c>
      <c r="BJ439" s="27">
        <f t="shared" si="518"/>
        <v>0</v>
      </c>
      <c r="BK439" s="28">
        <f>IF((BK438+BE439+BF439)&gt;=$B$2*'SFV+BESS'!$I$9, $B$2*'SFV+BESS'!$I$9, (BK438+BE439+BF439))</f>
        <v>173.61249999999998</v>
      </c>
      <c r="BL439" s="110">
        <f t="shared" si="482"/>
        <v>0</v>
      </c>
      <c r="BQ439" s="251"/>
      <c r="BR439" s="41">
        <v>17.9166666666667</v>
      </c>
      <c r="BS439" s="33">
        <f t="shared" si="536"/>
        <v>0</v>
      </c>
      <c r="BT439" s="33">
        <f>Gen_Cons_Horario!B3345</f>
        <v>0</v>
      </c>
      <c r="BU439" s="35">
        <f t="shared" si="511"/>
        <v>0</v>
      </c>
      <c r="BV439" s="116">
        <f>IF(AND(BU439&gt;0,BU439*$B$4+CB438&lt;=$B$2*'SFV+BESS'!$I$9,BU439&lt;'SFV+BESS'!$I$7), BU439*$B$4, IF(AND(BU439&gt;0,BU439*$B$4+CB438&gt;$B$2*'SFV+BESS'!$I$9,BU439*$B$4&lt;'SFV+BESS'!$I$7),$B$2*'SFV+BESS'!$I$9-CB438,IF(AND(BU439&gt;0,BU439*$B$4+CB438&gt;$B$2*'SFV+BESS'!$I$9,BU439*$B$4&gt;'SFV+BESS'!$I$7,CB438&lt;$B$2*'SFV+BESS'!$I$9),$B$2*'SFV+BESS'!$I$9-CB438,IF(AND(BU439&gt;0,BU439*$B$4+CB438&lt;=$B$2*'SFV+BESS'!$I$9,BU439&gt;'SFV+BESS'!$I$7),'SFV+BESS'!$I$7,0))))</f>
        <v>0</v>
      </c>
      <c r="BW439" s="27">
        <f>IF(AND(BU439&lt;0,CB438+BU439/$B$5&gt;$H$2,-BU439/'Carga-Descarga Año'!$B$5&lt;'SFV+BESS'!$I$7),BU439/$B$5,IF(AND(BU439&lt;0,CB438+BU439/$B$5&gt;$H$2,-BU439/'Carga-Descarga Año'!$B$5&gt;'SFV+BESS'!$I$7),-'SFV+BESS'!$I$7,IF(AND(BU439&lt;0,CB438+BU439/$B$5&lt;$H$2),-MIN('SFV+BESS'!$I$7,CB438-$H$2),0)))</f>
        <v>0</v>
      </c>
      <c r="BX439" s="33"/>
      <c r="BY439" s="33">
        <f t="shared" si="519"/>
        <v>0</v>
      </c>
      <c r="BZ439" s="27">
        <f t="shared" si="483"/>
        <v>0</v>
      </c>
      <c r="CA439" s="27">
        <f t="shared" si="484"/>
        <v>0</v>
      </c>
      <c r="CB439" s="28">
        <f>IF((CB438+BV439+BW439)&gt;=$B$2*'SFV+BESS'!$I$9, $B$2*'SFV+BESS'!$I$9, (CB438+BV439+BW439))</f>
        <v>173.61249999999998</v>
      </c>
      <c r="CC439" s="110">
        <f t="shared" si="485"/>
        <v>0</v>
      </c>
      <c r="CH439" s="251"/>
      <c r="CI439" s="41">
        <v>17.9166666666667</v>
      </c>
      <c r="CJ439" s="33">
        <f t="shared" si="537"/>
        <v>0</v>
      </c>
      <c r="CK439" s="33">
        <f>Gen_Cons_Horario!B4089</f>
        <v>0</v>
      </c>
      <c r="CL439" s="35">
        <f t="shared" si="512"/>
        <v>0</v>
      </c>
      <c r="CM439" s="116">
        <f>IF(AND(CL439&gt;0,CL439*$B$4+CS438&lt;=$B$2*'SFV+BESS'!$I$9,CL439&lt;'SFV+BESS'!$I$7), CL439*$B$4, IF(AND(CL439&gt;0,CL439*$B$4+CS438&gt;$B$2*'SFV+BESS'!$I$9,CL439*$B$4&lt;'SFV+BESS'!$I$7),$B$2*'SFV+BESS'!$I$9-CS438,IF(AND(CL439&gt;0,CL439*$B$4+CS438&gt;$B$2*'SFV+BESS'!$I$9,CL439*$B$4&gt;'SFV+BESS'!$I$7,CS438&lt;$B$2*'SFV+BESS'!$I$9),$B$2*'SFV+BESS'!$I$9-CS438,IF(AND(CL439&gt;0,CL439*$B$4+CS438&lt;=$B$2*'SFV+BESS'!$I$9,CL439&gt;'SFV+BESS'!$I$7),'SFV+BESS'!$I$7,0))))</f>
        <v>0</v>
      </c>
      <c r="CN439" s="27">
        <f>IF(AND(CL439&lt;0,CS438+CL439/$B$5&gt;$H$2,-CL439/'Carga-Descarga Año'!$B$5&lt;'SFV+BESS'!$I$7),CL439/$B$5,IF(AND(CL439&lt;0,CS438+CL439/$B$5&gt;$H$2,-CL439/'Carga-Descarga Año'!$B$5&gt;'SFV+BESS'!$I$7),-'SFV+BESS'!$I$7,IF(AND(CL439&lt;0,CS438+CL439/$B$5&lt;$H$2),-MIN('SFV+BESS'!$I$7,CS438-$H$2),0)))</f>
        <v>0</v>
      </c>
      <c r="CO439" s="33"/>
      <c r="CP439" s="33">
        <f t="shared" si="520"/>
        <v>0</v>
      </c>
      <c r="CQ439" s="27">
        <f t="shared" si="486"/>
        <v>0</v>
      </c>
      <c r="CR439" s="27">
        <f t="shared" si="521"/>
        <v>0</v>
      </c>
      <c r="CS439" s="28">
        <f>IF((CS438+CM439+CN439)&gt;=$B$2*'SFV+BESS'!$I$9, $B$2*'SFV+BESS'!$I$9, (CS438+CM439+CN439))</f>
        <v>173.61249999999998</v>
      </c>
      <c r="CT439" s="110">
        <f t="shared" si="487"/>
        <v>0</v>
      </c>
      <c r="CY439" s="251"/>
      <c r="CZ439" s="41">
        <v>17.9166666666667</v>
      </c>
      <c r="DA439" s="33">
        <f t="shared" si="538"/>
        <v>0</v>
      </c>
      <c r="DB439" s="33">
        <f>Gen_Cons_Horario!B4809</f>
        <v>0</v>
      </c>
      <c r="DC439" s="35">
        <f t="shared" si="503"/>
        <v>0</v>
      </c>
      <c r="DD439" s="116">
        <f>IF(AND(DC439&gt;0,DC439*$B$4+DJ438&lt;=$B$2*'SFV+BESS'!$I$9,DC439&lt;'SFV+BESS'!$I$7), DC439*$B$4, IF(AND(DC439&gt;0,DC439*$B$4+DJ438&gt;$B$2*'SFV+BESS'!$I$9,DC439*$B$4&lt;'SFV+BESS'!$I$7),$B$2*'SFV+BESS'!$I$9-DJ438,IF(AND(DC439&gt;0,DC439*$B$4+DJ438&gt;$B$2*'SFV+BESS'!$I$9,DC439*$B$4&gt;'SFV+BESS'!$I$7,DJ438&lt;$B$2*'SFV+BESS'!$I$9),$B$2*'SFV+BESS'!$I$9-DJ438,IF(AND(DC439&gt;0,DC439*$B$4+DJ438&lt;=$B$2*'SFV+BESS'!$I$9,DC439&gt;'SFV+BESS'!$I$7),'SFV+BESS'!$I$7,0))))</f>
        <v>0</v>
      </c>
      <c r="DE439" s="27">
        <f>IF(AND(DC439&lt;0,DJ438+DC439/$B$5&gt;$H$2,-DC439/'Carga-Descarga Año'!$B$5&lt;'SFV+BESS'!$I$7),DC439/$B$5,IF(AND(DC439&lt;0,DJ438+DC439/$B$5&gt;$H$2,-DC439/'Carga-Descarga Año'!$B$5&gt;'SFV+BESS'!$I$7),-'SFV+BESS'!$I$7,IF(AND(DC439&lt;0,DJ438+DC439/$B$5&lt;$H$2),-MIN('SFV+BESS'!$I$7,DJ438-$H$2),0)))</f>
        <v>0</v>
      </c>
      <c r="DF439" s="33"/>
      <c r="DG439" s="33">
        <f t="shared" si="522"/>
        <v>0</v>
      </c>
      <c r="DH439" s="27">
        <f t="shared" si="488"/>
        <v>0</v>
      </c>
      <c r="DI439" s="27">
        <f t="shared" si="489"/>
        <v>0</v>
      </c>
      <c r="DJ439" s="28">
        <f>IF((DJ438+DD439+DE439)&gt;=$B$2*'SFV+BESS'!$I$9, $B$2*'SFV+BESS'!$I$9, (DJ438+DD439+DE439))</f>
        <v>173.61249999999998</v>
      </c>
      <c r="DK439" s="110">
        <f t="shared" si="490"/>
        <v>0</v>
      </c>
      <c r="DP439" s="251"/>
      <c r="DQ439" s="41">
        <v>17.9166666666667</v>
      </c>
      <c r="DR439" s="33">
        <f t="shared" si="539"/>
        <v>0</v>
      </c>
      <c r="DS439" s="33">
        <f>Gen_Cons_Horario!B5553</f>
        <v>0</v>
      </c>
      <c r="DT439" s="35">
        <f t="shared" si="504"/>
        <v>0</v>
      </c>
      <c r="DU439" s="116">
        <f>IF(AND(DT439&gt;0,DT439*$B$4+EA438&lt;=$B$2*'SFV+BESS'!$I$9,DT439&lt;'SFV+BESS'!$I$7), DT439*$B$4, IF(AND(DT439&gt;0,DT439*$B$4+EA438&gt;$B$2*'SFV+BESS'!$I$9,DT439*$B$4&lt;'SFV+BESS'!$I$7),$B$2*'SFV+BESS'!$I$9-EA438,IF(AND(DT439&gt;0,DT439*$B$4+EA438&gt;$B$2*'SFV+BESS'!$I$9,DT439*$B$4&gt;'SFV+BESS'!$I$7,EA438&lt;$B$2*'SFV+BESS'!$I$9),$B$2*'SFV+BESS'!$I$9-EA438,IF(AND(DT439&gt;0,DT439*$B$4+EA438&lt;=$B$2*'SFV+BESS'!$I$9,DT439&gt;'SFV+BESS'!$I$7),'SFV+BESS'!$I$7,0))))</f>
        <v>0</v>
      </c>
      <c r="DV439" s="27">
        <f>IF(AND(DT439&lt;0,EA438+DT439/$B$5&gt;$H$2,-DT439/'Carga-Descarga Año'!$B$5&lt;'SFV+BESS'!$I$7),DT439/$B$5,IF(AND(DT439&lt;0,EA438+DT439/$B$5&gt;$H$2,-DT439/'Carga-Descarga Año'!$B$5&gt;'SFV+BESS'!$I$7),-'SFV+BESS'!$I$7,IF(AND(DT439&lt;0,EA438+DT439/$B$5&lt;$H$2),-MIN('SFV+BESS'!$I$7,EA438-$H$2),0)))</f>
        <v>0</v>
      </c>
      <c r="DW439" s="33"/>
      <c r="DX439" s="33">
        <f t="shared" si="523"/>
        <v>0</v>
      </c>
      <c r="DY439" s="27">
        <f t="shared" si="491"/>
        <v>0</v>
      </c>
      <c r="DZ439" s="27">
        <f t="shared" si="524"/>
        <v>0</v>
      </c>
      <c r="EA439" s="28">
        <f>IF((EA438+DU439+DV439)&gt;=$B$2*'SFV+BESS'!$I$9, $B$2*'SFV+BESS'!$I$9, (EA438+DU439+DV439))</f>
        <v>173.61249999999998</v>
      </c>
      <c r="EB439" s="110">
        <f t="shared" si="492"/>
        <v>0</v>
      </c>
      <c r="EG439" s="251"/>
      <c r="EH439" s="41">
        <v>17.9166666666667</v>
      </c>
      <c r="EI439" s="33">
        <f t="shared" si="540"/>
        <v>0</v>
      </c>
      <c r="EJ439" s="33">
        <f>Gen_Cons_Horario!B6297</f>
        <v>0</v>
      </c>
      <c r="EK439" s="35">
        <f t="shared" si="505"/>
        <v>0</v>
      </c>
      <c r="EL439" s="116">
        <f>IF(AND(EK439&gt;0,EK439*$B$4+ER438&lt;=$B$2*'SFV+BESS'!$I$9,EK439&lt;'SFV+BESS'!$I$7), EK439*$B$4, IF(AND(EK439&gt;0,EK439*$B$4+ER438&gt;$B$2*'SFV+BESS'!$I$9,EK439*$B$4&lt;'SFV+BESS'!$I$7),$B$2*'SFV+BESS'!$I$9-ER438,IF(AND(EK439&gt;0,EK439*$B$4+ER438&gt;$B$2*'SFV+BESS'!$I$9,EK439*$B$4&gt;'SFV+BESS'!$I$7,ER438&lt;$B$2*'SFV+BESS'!$I$9),$B$2*'SFV+BESS'!$I$9-ER438,IF(AND(EK439&gt;0,EK439*$B$4+ER438&lt;=$B$2*'SFV+BESS'!$I$9,EK439&gt;'SFV+BESS'!$I$7),'SFV+BESS'!$I$7,0))))</f>
        <v>0</v>
      </c>
      <c r="EM439" s="27">
        <f>IF(AND(EK439&lt;0,ER438+EK439/$B$5&gt;$H$2,-EK439/'Carga-Descarga Año'!$B$5&lt;'SFV+BESS'!$I$7),EK439/$B$5,IF(AND(EK439&lt;0,ER438+EK439/$B$5&gt;$H$2,-EK439/'Carga-Descarga Año'!$B$5&gt;'SFV+BESS'!$I$7),-'SFV+BESS'!$I$7,IF(AND(EK439&lt;0,ER438+EK439/$B$5&lt;$H$2),-MIN('SFV+BESS'!$I$7,ER438-$H$2),0)))</f>
        <v>0</v>
      </c>
      <c r="EN439" s="33"/>
      <c r="EO439" s="33">
        <f t="shared" si="525"/>
        <v>0</v>
      </c>
      <c r="EP439" s="27">
        <f t="shared" si="493"/>
        <v>0</v>
      </c>
      <c r="EQ439" s="27">
        <f t="shared" si="526"/>
        <v>0</v>
      </c>
      <c r="ER439" s="28">
        <f>IF((ER438+EL439+EM439)&gt;=$B$2*'SFV+BESS'!$I$9, $B$2*'SFV+BESS'!$I$9, (ER438+EL439+EM439))</f>
        <v>173.61249999999998</v>
      </c>
      <c r="ES439" s="110">
        <f t="shared" si="494"/>
        <v>0</v>
      </c>
      <c r="EX439" s="251"/>
      <c r="EY439" s="41">
        <v>17.9166666666667</v>
      </c>
      <c r="EZ439" s="33">
        <f t="shared" si="541"/>
        <v>0</v>
      </c>
      <c r="FA439" s="33">
        <f>Gen_Cons_Horario!B7017</f>
        <v>0</v>
      </c>
      <c r="FB439" s="35">
        <f t="shared" si="506"/>
        <v>0</v>
      </c>
      <c r="FC439" s="116">
        <f>IF(AND(FB439&gt;0,FB439*$B$4+FI438&lt;=$B$2*'SFV+BESS'!$I$9,FB439&lt;'SFV+BESS'!$I$7), FB439*$B$4, IF(AND(FB439&gt;0,FB439*$B$4+FI438&gt;$B$2*'SFV+BESS'!$I$9,FB439*$B$4&lt;'SFV+BESS'!$I$7),$B$2*'SFV+BESS'!$I$9-FI438,IF(AND(FB439&gt;0,FB439*$B$4+FI438&gt;$B$2*'SFV+BESS'!$I$9,FB439*$B$4&gt;'SFV+BESS'!$I$7,FI438&lt;$B$2*'SFV+BESS'!$I$9),$B$2*'SFV+BESS'!$I$9-FI438,IF(AND(FB439&gt;0,FB439*$B$4+FI438&lt;=$B$2*'SFV+BESS'!$I$9,FB439&gt;'SFV+BESS'!$I$7),'SFV+BESS'!$I$7,0))))</f>
        <v>0</v>
      </c>
      <c r="FD439" s="27">
        <f>IF(AND(FB439&lt;0,FI438+FB439/$B$5&gt;$H$2,-FB439/'Carga-Descarga Año'!$B$5&lt;'SFV+BESS'!$I$7),FB439/$B$5,IF(AND(FB439&lt;0,FI438+FB439/$B$5&gt;$H$2,-FB439/'Carga-Descarga Año'!$B$5&gt;'SFV+BESS'!$I$7),-'SFV+BESS'!$I$7,IF(AND(FB439&lt;0,FI438+FB439/$B$5&lt;$H$2),-MIN('SFV+BESS'!$I$7,FI438-$H$2),0)))</f>
        <v>0</v>
      </c>
      <c r="FE439" s="33"/>
      <c r="FF439" s="33">
        <f t="shared" si="527"/>
        <v>0</v>
      </c>
      <c r="FG439" s="27">
        <f t="shared" si="495"/>
        <v>0</v>
      </c>
      <c r="FH439" s="27">
        <f t="shared" si="528"/>
        <v>0</v>
      </c>
      <c r="FI439" s="28">
        <f>IF((FI438+FC439+FD439)&gt;=$B$2*'SFV+BESS'!$I$9, $B$2*'SFV+BESS'!$I$9, (FI438+FC439+FD439))</f>
        <v>173.61249999999998</v>
      </c>
      <c r="FJ439" s="110">
        <f t="shared" si="496"/>
        <v>0</v>
      </c>
      <c r="FO439" s="251"/>
      <c r="FP439" s="41">
        <v>17.9166666666667</v>
      </c>
      <c r="FQ439" s="33">
        <f t="shared" si="542"/>
        <v>0</v>
      </c>
      <c r="FR439" s="33">
        <f>Gen_Cons_Horario!B7761</f>
        <v>0</v>
      </c>
      <c r="FS439" s="35">
        <f t="shared" si="507"/>
        <v>0</v>
      </c>
      <c r="FT439" s="116">
        <f>IF(AND(FS439&gt;0,FS439*$B$4+FZ438&lt;=$B$2*'SFV+BESS'!$I$9,FS439&lt;'SFV+BESS'!$I$7), FS439*$B$4, IF(AND(FS439&gt;0,FS439*$B$4+FZ438&gt;$B$2*'SFV+BESS'!$I$9,FS439*$B$4&lt;'SFV+BESS'!$I$7),$B$2*'SFV+BESS'!$I$9-FZ438,IF(AND(FS439&gt;0,FS439*$B$4+FZ438&gt;$B$2*'SFV+BESS'!$I$9,FS439*$B$4&gt;'SFV+BESS'!$I$7,FZ438&lt;$B$2*'SFV+BESS'!$I$9),$B$2*'SFV+BESS'!$I$9-FZ438,IF(AND(FS439&gt;0,FS439*$B$4+FZ438&lt;=$B$2*'SFV+BESS'!$I$9,FS439&gt;'SFV+BESS'!$I$7),'SFV+BESS'!$I$7,0))))</f>
        <v>0</v>
      </c>
      <c r="FU439" s="27">
        <f>IF(AND(FS439&lt;0,FZ438+FS439/$B$5&gt;$H$2,-FS439/'Carga-Descarga Año'!$B$5&lt;'SFV+BESS'!$I$7),FS439/$B$5,IF(AND(FS439&lt;0,FZ438+FS439/$B$5&gt;$H$2,-FS439/'Carga-Descarga Año'!$B$5&gt;'SFV+BESS'!$I$7),-'SFV+BESS'!$I$7,IF(AND(FS439&lt;0,FZ438+FS439/$B$5&lt;$H$2),-MIN('SFV+BESS'!$I$7,FZ438-$H$2),0)))</f>
        <v>0</v>
      </c>
      <c r="FV439" s="33"/>
      <c r="FW439" s="33">
        <f t="shared" si="529"/>
        <v>0</v>
      </c>
      <c r="FX439" s="27">
        <f t="shared" si="497"/>
        <v>0</v>
      </c>
      <c r="FY439" s="27">
        <f t="shared" si="530"/>
        <v>0</v>
      </c>
      <c r="FZ439" s="28">
        <f>IF((FZ438+FT439+FU439)&gt;=$B$2*'SFV+BESS'!$I$9, $B$2*'SFV+BESS'!$I$9, (FZ438+FT439+FU439))</f>
        <v>173.61249999999998</v>
      </c>
      <c r="GA439" s="110">
        <f t="shared" si="498"/>
        <v>0</v>
      </c>
      <c r="GF439" s="251"/>
      <c r="GG439" s="41">
        <v>17.9166666666667</v>
      </c>
      <c r="GH439" s="33">
        <f t="shared" si="543"/>
        <v>0</v>
      </c>
      <c r="GI439" s="33">
        <f>Gen_Cons_Horario!B8481</f>
        <v>0</v>
      </c>
      <c r="GJ439" s="35">
        <f t="shared" si="513"/>
        <v>0</v>
      </c>
      <c r="GK439" s="116">
        <f>IF(AND(GJ439&gt;0,GJ439*$B$4+GQ438&lt;=$B$2*'SFV+BESS'!$I$9,GJ439&lt;'SFV+BESS'!$I$7), GJ439*$B$4, IF(AND(GJ439&gt;0,GJ439*$B$4+GQ438&gt;$B$2*'SFV+BESS'!$I$9,GJ439*$B$4&lt;'SFV+BESS'!$I$7),$B$2*'SFV+BESS'!$I$9-GQ438,IF(AND(GJ439&gt;0,GJ439*$B$4+GQ438&gt;$B$2*'SFV+BESS'!$I$9,GJ439*$B$4&gt;'SFV+BESS'!$I$7,GQ438&lt;$B$2*'SFV+BESS'!$I$9),$B$2*'SFV+BESS'!$I$9-GQ438,IF(AND(GJ439&gt;0,GJ439*$B$4+GQ438&lt;=$B$2*'SFV+BESS'!$I$9,GJ439&gt;'SFV+BESS'!$I$7),'SFV+BESS'!$I$7,0))))</f>
        <v>0</v>
      </c>
      <c r="GL439" s="27">
        <f>IF(AND(GJ439&lt;0,GQ438+GJ439/$B$5&gt;$H$2,-GJ439/'Carga-Descarga Año'!$B$5&lt;'SFV+BESS'!$I$7),GJ439/$B$5,IF(AND(GJ439&lt;0,GQ438+GJ439/$B$5&gt;$H$2,-GJ439/'Carga-Descarga Año'!$B$5&gt;'SFV+BESS'!$I$7),-'SFV+BESS'!$I$7,IF(AND(GJ439&lt;0,GQ438+GJ439/$B$5&lt;$H$2),-MIN('SFV+BESS'!$I$7,GQ438-$H$2),0)))</f>
        <v>0</v>
      </c>
      <c r="GM439" s="33"/>
      <c r="GN439" s="33">
        <f t="shared" si="531"/>
        <v>0</v>
      </c>
      <c r="GO439" s="27">
        <f t="shared" si="499"/>
        <v>0</v>
      </c>
      <c r="GP439" s="27">
        <f t="shared" si="532"/>
        <v>0</v>
      </c>
      <c r="GQ439" s="28">
        <f>IF((GQ438+GK439+GL439)&gt;=$B$2*'SFV+BESS'!$I$9, $B$2*'SFV+BESS'!$I$9, (GQ438+GK439+GL439))</f>
        <v>173.61249999999998</v>
      </c>
      <c r="GR439" s="110">
        <f t="shared" si="500"/>
        <v>0</v>
      </c>
    </row>
    <row r="440" spans="1:200">
      <c r="A440" s="250"/>
      <c r="B440" s="41">
        <v>17.9583333333333</v>
      </c>
      <c r="C440" s="38">
        <f t="shared" si="514"/>
        <v>0</v>
      </c>
      <c r="D440" s="2">
        <f>Gen_Cons_Horario!B466</f>
        <v>0</v>
      </c>
      <c r="E440" s="140">
        <f t="shared" si="472"/>
        <v>0</v>
      </c>
      <c r="F440" s="116">
        <f>IF(AND(E440&gt;0,E440*$B$4+L439&lt;=$B$2*'SFV+BESS'!$I$9,E440&lt;'SFV+BESS'!$I$7), E440*$B$4, IF(AND(E440&gt;0,E440*$B$4+L439&gt;$B$2*'SFV+BESS'!$I$9,E440*$B$4&lt;'SFV+BESS'!$I$7),$B$2*'SFV+BESS'!$I$9-L439,IF(AND(E440&gt;0,E440*$B$4+L439&gt;$B$2*'SFV+BESS'!$I$9,E440*$B$4&gt;'SFV+BESS'!$I$7,L439&lt;$B$2*'SFV+BESS'!$I$9),$B$2*'SFV+BESS'!$I$9-L439,IF(AND(E440&gt;0,E440*$B$4+L439&lt;=$B$2*'SFV+BESS'!$I$9,E440&gt;'SFV+BESS'!$I$7),'SFV+BESS'!$I$7,0))))</f>
        <v>0</v>
      </c>
      <c r="G440" s="27">
        <f>IF(AND(E440&lt;0,L439+E440/$B$5&gt;$H$2,-E440/'Carga-Descarga Año'!$B$5&lt;'SFV+BESS'!$I$7),E440/$B$5,IF(AND(E440&lt;0,L439+E440/$B$5&gt;$H$2,-E440/'Carga-Descarga Año'!$B$5&gt;'SFV+BESS'!$I$7),-'SFV+BESS'!$I$7,IF(AND(E440&lt;0,L439+E440/$B$5&lt;$H$2),-MIN('SFV+BESS'!$I$7,L439-$H$2),0)))</f>
        <v>0</v>
      </c>
      <c r="I440" s="38">
        <f t="shared" si="473"/>
        <v>0</v>
      </c>
      <c r="J440" s="27">
        <f t="shared" si="475"/>
        <v>0</v>
      </c>
      <c r="K440" s="27">
        <f t="shared" si="474"/>
        <v>0</v>
      </c>
      <c r="L440" s="28">
        <f>IF((L439+F440+G440)&gt;=$B$2*'SFV+BESS'!$I$9, $B$2*'SFV+BESS'!$I$9, (L439+F440+G440))</f>
        <v>173.61249999999998</v>
      </c>
      <c r="M440" s="110">
        <f t="shared" si="476"/>
        <v>0</v>
      </c>
      <c r="R440" s="251"/>
      <c r="S440" s="41">
        <v>17.9583333333333</v>
      </c>
      <c r="T440" s="2">
        <f t="shared" si="533"/>
        <v>0</v>
      </c>
      <c r="U440" s="2">
        <f>Gen_Cons_Horario!B1210</f>
        <v>0</v>
      </c>
      <c r="V440" s="35">
        <f t="shared" si="508"/>
        <v>0</v>
      </c>
      <c r="W440" s="116">
        <f>IF(AND(V440&gt;0,V440*$B$4+AC439&lt;=$B$2*'SFV+BESS'!$I$9,V440&lt;'SFV+BESS'!$I$7), V440*$B$4, IF(AND(V440&gt;0,V440*$B$4+AC439&gt;$B$2*'SFV+BESS'!$I$9,V440*$B$4&lt;'SFV+BESS'!$I$7),$B$2*'SFV+BESS'!$I$9-AC439,IF(AND(V440&gt;0,V440*$B$4+AC439&gt;$B$2*'SFV+BESS'!$I$9,V440*$B$4&gt;'SFV+BESS'!$I$7,AC439&lt;$B$2*'SFV+BESS'!$I$9),$B$2*'SFV+BESS'!$I$9-AC439,IF(AND(V440&gt;0,V440*$B$4+AC439&lt;=$B$2*'SFV+BESS'!$I$9,V440&gt;'SFV+BESS'!$I$7),'SFV+BESS'!$I$7,0))))</f>
        <v>0</v>
      </c>
      <c r="X440" s="27">
        <f>IF(AND(V440&lt;0,AC439+V440/$B$5&gt;$H$2,-V440/'Carga-Descarga Año'!$B$5&lt;'SFV+BESS'!$I$7),V440/$B$5,IF(AND(V440&lt;0,AC439+V440/$B$5&gt;$H$2,-V440/'Carga-Descarga Año'!$B$5&gt;'SFV+BESS'!$I$7),-'SFV+BESS'!$I$7,IF(AND(V440&lt;0,AC439+V440/$B$5&lt;$H$2),-MIN('SFV+BESS'!$I$7,AC439-$H$2),0)))</f>
        <v>0</v>
      </c>
      <c r="Z440" s="33">
        <f t="shared" si="502"/>
        <v>0</v>
      </c>
      <c r="AA440" s="27">
        <f t="shared" si="477"/>
        <v>0</v>
      </c>
      <c r="AB440" s="27">
        <f t="shared" si="501"/>
        <v>0</v>
      </c>
      <c r="AC440" s="28">
        <f>IF((AC439+W440+X440)&gt;=$B$2*'SFV+BESS'!$I$9, $B$2*'SFV+BESS'!$I$9, (AC439+W440+X440))</f>
        <v>173.61249999999998</v>
      </c>
      <c r="AD440" s="110">
        <f t="shared" si="478"/>
        <v>0</v>
      </c>
      <c r="AI440" s="251"/>
      <c r="AJ440" s="41">
        <v>17.9583333333333</v>
      </c>
      <c r="AK440" s="52">
        <f t="shared" si="534"/>
        <v>0</v>
      </c>
      <c r="AL440" s="33">
        <f>Gen_Cons_Horario!B1882</f>
        <v>0</v>
      </c>
      <c r="AM440" s="35">
        <f t="shared" si="509"/>
        <v>0</v>
      </c>
      <c r="AN440" s="116">
        <f>IF(AND(AM440&gt;0,AM440*$B$4+AT439&lt;=$B$2*'SFV+BESS'!$I$9,AM440&lt;'SFV+BESS'!$I$7), AM440*$B$4, IF(AND(AM440&gt;0,AM440*$B$4+AT439&gt;$B$2*'SFV+BESS'!$I$9,AM440*$B$4&lt;'SFV+BESS'!$I$7),$B$2*'SFV+BESS'!$I$9-AT439,IF(AND(AM440&gt;0,AM440*$B$4+AT439&gt;$B$2*'SFV+BESS'!$I$9,AM440*$B$4&gt;'SFV+BESS'!$I$7,AT439&lt;$B$2*'SFV+BESS'!$I$9),$B$2*'SFV+BESS'!$I$9-AT439,IF(AND(AM440&gt;0,AM440*$B$4+AT439&lt;=$B$2*'SFV+BESS'!$I$9,AM440&gt;'SFV+BESS'!$I$7),'SFV+BESS'!$I$7,0))))</f>
        <v>0</v>
      </c>
      <c r="AO440" s="27">
        <f>IF(AND(AM440&lt;0,AT439+AM440/$B$5&gt;$H$2,-AM440/'Carga-Descarga Año'!$B$5&lt;'SFV+BESS'!$I$7),AM440/$B$5,IF(AND(AM440&lt;0,AT439+AM440/$B$5&gt;$H$2,-AM440/'Carga-Descarga Año'!$B$5&gt;'SFV+BESS'!$I$7),-'SFV+BESS'!$I$7,IF(AND(AM440&lt;0,AT439+AM440/$B$5&lt;$H$2),-MIN('SFV+BESS'!$I$7,AT439-$H$2),0)))</f>
        <v>0</v>
      </c>
      <c r="AP440" s="33"/>
      <c r="AQ440" s="33">
        <f t="shared" si="515"/>
        <v>0</v>
      </c>
      <c r="AR440" s="27">
        <f t="shared" si="479"/>
        <v>0</v>
      </c>
      <c r="AS440" s="27">
        <f t="shared" si="516"/>
        <v>0</v>
      </c>
      <c r="AT440" s="28">
        <f>IF((AT439+AN440+AO440)&gt;=$B$2*'SFV+BESS'!$I$9, $B$2*'SFV+BESS'!$I$9, (AT439+AN440+AO440))</f>
        <v>172.53218491635695</v>
      </c>
      <c r="AU440" s="110">
        <f t="shared" si="480"/>
        <v>0</v>
      </c>
      <c r="AZ440" s="251"/>
      <c r="BA440" s="41">
        <v>17.9583333333333</v>
      </c>
      <c r="BB440" s="33">
        <f t="shared" si="535"/>
        <v>0</v>
      </c>
      <c r="BC440" s="33">
        <f>Gen_Cons_Horario!B2626</f>
        <v>0</v>
      </c>
      <c r="BD440" s="35">
        <f t="shared" si="510"/>
        <v>0</v>
      </c>
      <c r="BE440" s="116">
        <f>IF(AND(BD440&gt;0,BD440*$B$4+BK439&lt;=$B$2*'SFV+BESS'!$I$9,BD440&lt;'SFV+BESS'!$I$7), BD440*$B$4, IF(AND(BD440&gt;0,BD440*$B$4+BK439&gt;$B$2*'SFV+BESS'!$I$9,BD440*$B$4&lt;'SFV+BESS'!$I$7),$B$2*'SFV+BESS'!$I$9-BK439,IF(AND(BD440&gt;0,BD440*$B$4+BK439&gt;$B$2*'SFV+BESS'!$I$9,BD440*$B$4&gt;'SFV+BESS'!$I$7,BK439&lt;$B$2*'SFV+BESS'!$I$9),$B$2*'SFV+BESS'!$I$9-BK439,IF(AND(BD440&gt;0,BD440*$B$4+BK439&lt;=$B$2*'SFV+BESS'!$I$9,BD440&gt;'SFV+BESS'!$I$7),'SFV+BESS'!$I$7,0))))</f>
        <v>0</v>
      </c>
      <c r="BF440" s="27">
        <f>IF(AND(BD440&lt;0,BK439+BD440/$B$5&gt;$H$2,-BD440/'Carga-Descarga Año'!$B$5&lt;'SFV+BESS'!$I$7),BD440/$B$5,IF(AND(BD440&lt;0,BK439+BD440/$B$5&gt;$H$2,-BD440/'Carga-Descarga Año'!$B$5&gt;'SFV+BESS'!$I$7),-'SFV+BESS'!$I$7,IF(AND(BD440&lt;0,BK439+BD440/$B$5&lt;$H$2),-MIN('SFV+BESS'!$I$7,BK439-$H$2),0)))</f>
        <v>0</v>
      </c>
      <c r="BG440" s="33"/>
      <c r="BH440" s="33">
        <f t="shared" si="517"/>
        <v>0</v>
      </c>
      <c r="BI440" s="27">
        <f t="shared" si="481"/>
        <v>0</v>
      </c>
      <c r="BJ440" s="27">
        <f t="shared" si="518"/>
        <v>0</v>
      </c>
      <c r="BK440" s="28">
        <f>IF((BK439+BE440+BF440)&gt;=$B$2*'SFV+BESS'!$I$9, $B$2*'SFV+BESS'!$I$9, (BK439+BE440+BF440))</f>
        <v>173.61249999999998</v>
      </c>
      <c r="BL440" s="110">
        <f t="shared" si="482"/>
        <v>0</v>
      </c>
      <c r="BQ440" s="251"/>
      <c r="BR440" s="41">
        <v>17.9583333333333</v>
      </c>
      <c r="BS440" s="33">
        <f t="shared" si="536"/>
        <v>0</v>
      </c>
      <c r="BT440" s="33">
        <f>Gen_Cons_Horario!B3346</f>
        <v>0</v>
      </c>
      <c r="BU440" s="35">
        <f t="shared" si="511"/>
        <v>0</v>
      </c>
      <c r="BV440" s="116">
        <f>IF(AND(BU440&gt;0,BU440*$B$4+CB439&lt;=$B$2*'SFV+BESS'!$I$9,BU440&lt;'SFV+BESS'!$I$7), BU440*$B$4, IF(AND(BU440&gt;0,BU440*$B$4+CB439&gt;$B$2*'SFV+BESS'!$I$9,BU440*$B$4&lt;'SFV+BESS'!$I$7),$B$2*'SFV+BESS'!$I$9-CB439,IF(AND(BU440&gt;0,BU440*$B$4+CB439&gt;$B$2*'SFV+BESS'!$I$9,BU440*$B$4&gt;'SFV+BESS'!$I$7,CB439&lt;$B$2*'SFV+BESS'!$I$9),$B$2*'SFV+BESS'!$I$9-CB439,IF(AND(BU440&gt;0,BU440*$B$4+CB439&lt;=$B$2*'SFV+BESS'!$I$9,BU440&gt;'SFV+BESS'!$I$7),'SFV+BESS'!$I$7,0))))</f>
        <v>0</v>
      </c>
      <c r="BW440" s="27">
        <f>IF(AND(BU440&lt;0,CB439+BU440/$B$5&gt;$H$2,-BU440/'Carga-Descarga Año'!$B$5&lt;'SFV+BESS'!$I$7),BU440/$B$5,IF(AND(BU440&lt;0,CB439+BU440/$B$5&gt;$H$2,-BU440/'Carga-Descarga Año'!$B$5&gt;'SFV+BESS'!$I$7),-'SFV+BESS'!$I$7,IF(AND(BU440&lt;0,CB439+BU440/$B$5&lt;$H$2),-MIN('SFV+BESS'!$I$7,CB439-$H$2),0)))</f>
        <v>0</v>
      </c>
      <c r="BX440" s="33"/>
      <c r="BY440" s="33">
        <f t="shared" si="519"/>
        <v>0</v>
      </c>
      <c r="BZ440" s="27">
        <f t="shared" si="483"/>
        <v>0</v>
      </c>
      <c r="CA440" s="27">
        <f t="shared" si="484"/>
        <v>0</v>
      </c>
      <c r="CB440" s="28">
        <f>IF((CB439+BV440+BW440)&gt;=$B$2*'SFV+BESS'!$I$9, $B$2*'SFV+BESS'!$I$9, (CB439+BV440+BW440))</f>
        <v>173.61249999999998</v>
      </c>
      <c r="CC440" s="110">
        <f t="shared" si="485"/>
        <v>0</v>
      </c>
      <c r="CH440" s="251"/>
      <c r="CI440" s="41">
        <v>17.9583333333333</v>
      </c>
      <c r="CJ440" s="33">
        <f t="shared" si="537"/>
        <v>0</v>
      </c>
      <c r="CK440" s="33">
        <f>Gen_Cons_Horario!B4090</f>
        <v>0</v>
      </c>
      <c r="CL440" s="35">
        <f t="shared" si="512"/>
        <v>0</v>
      </c>
      <c r="CM440" s="116">
        <f>IF(AND(CL440&gt;0,CL440*$B$4+CS439&lt;=$B$2*'SFV+BESS'!$I$9,CL440&lt;'SFV+BESS'!$I$7), CL440*$B$4, IF(AND(CL440&gt;0,CL440*$B$4+CS439&gt;$B$2*'SFV+BESS'!$I$9,CL440*$B$4&lt;'SFV+BESS'!$I$7),$B$2*'SFV+BESS'!$I$9-CS439,IF(AND(CL440&gt;0,CL440*$B$4+CS439&gt;$B$2*'SFV+BESS'!$I$9,CL440*$B$4&gt;'SFV+BESS'!$I$7,CS439&lt;$B$2*'SFV+BESS'!$I$9),$B$2*'SFV+BESS'!$I$9-CS439,IF(AND(CL440&gt;0,CL440*$B$4+CS439&lt;=$B$2*'SFV+BESS'!$I$9,CL440&gt;'SFV+BESS'!$I$7),'SFV+BESS'!$I$7,0))))</f>
        <v>0</v>
      </c>
      <c r="CN440" s="27">
        <f>IF(AND(CL440&lt;0,CS439+CL440/$B$5&gt;$H$2,-CL440/'Carga-Descarga Año'!$B$5&lt;'SFV+BESS'!$I$7),CL440/$B$5,IF(AND(CL440&lt;0,CS439+CL440/$B$5&gt;$H$2,-CL440/'Carga-Descarga Año'!$B$5&gt;'SFV+BESS'!$I$7),-'SFV+BESS'!$I$7,IF(AND(CL440&lt;0,CS439+CL440/$B$5&lt;$H$2),-MIN('SFV+BESS'!$I$7,CS439-$H$2),0)))</f>
        <v>0</v>
      </c>
      <c r="CO440" s="33"/>
      <c r="CP440" s="33">
        <f t="shared" si="520"/>
        <v>0</v>
      </c>
      <c r="CQ440" s="27">
        <f t="shared" si="486"/>
        <v>0</v>
      </c>
      <c r="CR440" s="27">
        <f t="shared" si="521"/>
        <v>0</v>
      </c>
      <c r="CS440" s="28">
        <f>IF((CS439+CM440+CN440)&gt;=$B$2*'SFV+BESS'!$I$9, $B$2*'SFV+BESS'!$I$9, (CS439+CM440+CN440))</f>
        <v>173.61249999999998</v>
      </c>
      <c r="CT440" s="110">
        <f t="shared" si="487"/>
        <v>0</v>
      </c>
      <c r="CY440" s="251"/>
      <c r="CZ440" s="41">
        <v>17.9583333333333</v>
      </c>
      <c r="DA440" s="33">
        <f t="shared" si="538"/>
        <v>0</v>
      </c>
      <c r="DB440" s="33">
        <f>Gen_Cons_Horario!B4810</f>
        <v>0</v>
      </c>
      <c r="DC440" s="35">
        <f t="shared" si="503"/>
        <v>0</v>
      </c>
      <c r="DD440" s="116">
        <f>IF(AND(DC440&gt;0,DC440*$B$4+DJ439&lt;=$B$2*'SFV+BESS'!$I$9,DC440&lt;'SFV+BESS'!$I$7), DC440*$B$4, IF(AND(DC440&gt;0,DC440*$B$4+DJ439&gt;$B$2*'SFV+BESS'!$I$9,DC440*$B$4&lt;'SFV+BESS'!$I$7),$B$2*'SFV+BESS'!$I$9-DJ439,IF(AND(DC440&gt;0,DC440*$B$4+DJ439&gt;$B$2*'SFV+BESS'!$I$9,DC440*$B$4&gt;'SFV+BESS'!$I$7,DJ439&lt;$B$2*'SFV+BESS'!$I$9),$B$2*'SFV+BESS'!$I$9-DJ439,IF(AND(DC440&gt;0,DC440*$B$4+DJ439&lt;=$B$2*'SFV+BESS'!$I$9,DC440&gt;'SFV+BESS'!$I$7),'SFV+BESS'!$I$7,0))))</f>
        <v>0</v>
      </c>
      <c r="DE440" s="27">
        <f>IF(AND(DC440&lt;0,DJ439+DC440/$B$5&gt;$H$2,-DC440/'Carga-Descarga Año'!$B$5&lt;'SFV+BESS'!$I$7),DC440/$B$5,IF(AND(DC440&lt;0,DJ439+DC440/$B$5&gt;$H$2,-DC440/'Carga-Descarga Año'!$B$5&gt;'SFV+BESS'!$I$7),-'SFV+BESS'!$I$7,IF(AND(DC440&lt;0,DJ439+DC440/$B$5&lt;$H$2),-MIN('SFV+BESS'!$I$7,DJ439-$H$2),0)))</f>
        <v>0</v>
      </c>
      <c r="DF440" s="33"/>
      <c r="DG440" s="33">
        <f t="shared" si="522"/>
        <v>0</v>
      </c>
      <c r="DH440" s="27">
        <f t="shared" si="488"/>
        <v>0</v>
      </c>
      <c r="DI440" s="27">
        <f t="shared" si="489"/>
        <v>0</v>
      </c>
      <c r="DJ440" s="28">
        <f>IF((DJ439+DD440+DE440)&gt;=$B$2*'SFV+BESS'!$I$9, $B$2*'SFV+BESS'!$I$9, (DJ439+DD440+DE440))</f>
        <v>173.61249999999998</v>
      </c>
      <c r="DK440" s="110">
        <f t="shared" si="490"/>
        <v>0</v>
      </c>
      <c r="DP440" s="251"/>
      <c r="DQ440" s="41">
        <v>17.9583333333333</v>
      </c>
      <c r="DR440" s="33">
        <f t="shared" si="539"/>
        <v>0</v>
      </c>
      <c r="DS440" s="33">
        <f>Gen_Cons_Horario!B5554</f>
        <v>0</v>
      </c>
      <c r="DT440" s="35">
        <f t="shared" si="504"/>
        <v>0</v>
      </c>
      <c r="DU440" s="116">
        <f>IF(AND(DT440&gt;0,DT440*$B$4+EA439&lt;=$B$2*'SFV+BESS'!$I$9,DT440&lt;'SFV+BESS'!$I$7), DT440*$B$4, IF(AND(DT440&gt;0,DT440*$B$4+EA439&gt;$B$2*'SFV+BESS'!$I$9,DT440*$B$4&lt;'SFV+BESS'!$I$7),$B$2*'SFV+BESS'!$I$9-EA439,IF(AND(DT440&gt;0,DT440*$B$4+EA439&gt;$B$2*'SFV+BESS'!$I$9,DT440*$B$4&gt;'SFV+BESS'!$I$7,EA439&lt;$B$2*'SFV+BESS'!$I$9),$B$2*'SFV+BESS'!$I$9-EA439,IF(AND(DT440&gt;0,DT440*$B$4+EA439&lt;=$B$2*'SFV+BESS'!$I$9,DT440&gt;'SFV+BESS'!$I$7),'SFV+BESS'!$I$7,0))))</f>
        <v>0</v>
      </c>
      <c r="DV440" s="27">
        <f>IF(AND(DT440&lt;0,EA439+DT440/$B$5&gt;$H$2,-DT440/'Carga-Descarga Año'!$B$5&lt;'SFV+BESS'!$I$7),DT440/$B$5,IF(AND(DT440&lt;0,EA439+DT440/$B$5&gt;$H$2,-DT440/'Carga-Descarga Año'!$B$5&gt;'SFV+BESS'!$I$7),-'SFV+BESS'!$I$7,IF(AND(DT440&lt;0,EA439+DT440/$B$5&lt;$H$2),-MIN('SFV+BESS'!$I$7,EA439-$H$2),0)))</f>
        <v>0</v>
      </c>
      <c r="DW440" s="33"/>
      <c r="DX440" s="33">
        <f t="shared" si="523"/>
        <v>0</v>
      </c>
      <c r="DY440" s="27">
        <f t="shared" si="491"/>
        <v>0</v>
      </c>
      <c r="DZ440" s="27">
        <f t="shared" si="524"/>
        <v>0</v>
      </c>
      <c r="EA440" s="28">
        <f>IF((EA439+DU440+DV440)&gt;=$B$2*'SFV+BESS'!$I$9, $B$2*'SFV+BESS'!$I$9, (EA439+DU440+DV440))</f>
        <v>173.61249999999998</v>
      </c>
      <c r="EB440" s="110">
        <f t="shared" si="492"/>
        <v>0</v>
      </c>
      <c r="EG440" s="251"/>
      <c r="EH440" s="41">
        <v>17.9583333333333</v>
      </c>
      <c r="EI440" s="33">
        <f t="shared" si="540"/>
        <v>0</v>
      </c>
      <c r="EJ440" s="33">
        <f>Gen_Cons_Horario!B6298</f>
        <v>0</v>
      </c>
      <c r="EK440" s="35">
        <f t="shared" si="505"/>
        <v>0</v>
      </c>
      <c r="EL440" s="116">
        <f>IF(AND(EK440&gt;0,EK440*$B$4+ER439&lt;=$B$2*'SFV+BESS'!$I$9,EK440&lt;'SFV+BESS'!$I$7), EK440*$B$4, IF(AND(EK440&gt;0,EK440*$B$4+ER439&gt;$B$2*'SFV+BESS'!$I$9,EK440*$B$4&lt;'SFV+BESS'!$I$7),$B$2*'SFV+BESS'!$I$9-ER439,IF(AND(EK440&gt;0,EK440*$B$4+ER439&gt;$B$2*'SFV+BESS'!$I$9,EK440*$B$4&gt;'SFV+BESS'!$I$7,ER439&lt;$B$2*'SFV+BESS'!$I$9),$B$2*'SFV+BESS'!$I$9-ER439,IF(AND(EK440&gt;0,EK440*$B$4+ER439&lt;=$B$2*'SFV+BESS'!$I$9,EK440&gt;'SFV+BESS'!$I$7),'SFV+BESS'!$I$7,0))))</f>
        <v>0</v>
      </c>
      <c r="EM440" s="27">
        <f>IF(AND(EK440&lt;0,ER439+EK440/$B$5&gt;$H$2,-EK440/'Carga-Descarga Año'!$B$5&lt;'SFV+BESS'!$I$7),EK440/$B$5,IF(AND(EK440&lt;0,ER439+EK440/$B$5&gt;$H$2,-EK440/'Carga-Descarga Año'!$B$5&gt;'SFV+BESS'!$I$7),-'SFV+BESS'!$I$7,IF(AND(EK440&lt;0,ER439+EK440/$B$5&lt;$H$2),-MIN('SFV+BESS'!$I$7,ER439-$H$2),0)))</f>
        <v>0</v>
      </c>
      <c r="EN440" s="33"/>
      <c r="EO440" s="33">
        <f t="shared" si="525"/>
        <v>0</v>
      </c>
      <c r="EP440" s="27">
        <f t="shared" si="493"/>
        <v>0</v>
      </c>
      <c r="EQ440" s="27">
        <f t="shared" si="526"/>
        <v>0</v>
      </c>
      <c r="ER440" s="28">
        <f>IF((ER439+EL440+EM440)&gt;=$B$2*'SFV+BESS'!$I$9, $B$2*'SFV+BESS'!$I$9, (ER439+EL440+EM440))</f>
        <v>173.61249999999998</v>
      </c>
      <c r="ES440" s="110">
        <f t="shared" si="494"/>
        <v>0</v>
      </c>
      <c r="EX440" s="251"/>
      <c r="EY440" s="41">
        <v>17.9583333333333</v>
      </c>
      <c r="EZ440" s="33">
        <f t="shared" si="541"/>
        <v>0</v>
      </c>
      <c r="FA440" s="33">
        <f>Gen_Cons_Horario!B7018</f>
        <v>0</v>
      </c>
      <c r="FB440" s="35">
        <f t="shared" si="506"/>
        <v>0</v>
      </c>
      <c r="FC440" s="116">
        <f>IF(AND(FB440&gt;0,FB440*$B$4+FI439&lt;=$B$2*'SFV+BESS'!$I$9,FB440&lt;'SFV+BESS'!$I$7), FB440*$B$4, IF(AND(FB440&gt;0,FB440*$B$4+FI439&gt;$B$2*'SFV+BESS'!$I$9,FB440*$B$4&lt;'SFV+BESS'!$I$7),$B$2*'SFV+BESS'!$I$9-FI439,IF(AND(FB440&gt;0,FB440*$B$4+FI439&gt;$B$2*'SFV+BESS'!$I$9,FB440*$B$4&gt;'SFV+BESS'!$I$7,FI439&lt;$B$2*'SFV+BESS'!$I$9),$B$2*'SFV+BESS'!$I$9-FI439,IF(AND(FB440&gt;0,FB440*$B$4+FI439&lt;=$B$2*'SFV+BESS'!$I$9,FB440&gt;'SFV+BESS'!$I$7),'SFV+BESS'!$I$7,0))))</f>
        <v>0</v>
      </c>
      <c r="FD440" s="27">
        <f>IF(AND(FB440&lt;0,FI439+FB440/$B$5&gt;$H$2,-FB440/'Carga-Descarga Año'!$B$5&lt;'SFV+BESS'!$I$7),FB440/$B$5,IF(AND(FB440&lt;0,FI439+FB440/$B$5&gt;$H$2,-FB440/'Carga-Descarga Año'!$B$5&gt;'SFV+BESS'!$I$7),-'SFV+BESS'!$I$7,IF(AND(FB440&lt;0,FI439+FB440/$B$5&lt;$H$2),-MIN('SFV+BESS'!$I$7,FI439-$H$2),0)))</f>
        <v>0</v>
      </c>
      <c r="FE440" s="33"/>
      <c r="FF440" s="33">
        <f t="shared" si="527"/>
        <v>0</v>
      </c>
      <c r="FG440" s="27">
        <f t="shared" si="495"/>
        <v>0</v>
      </c>
      <c r="FH440" s="27">
        <f t="shared" si="528"/>
        <v>0</v>
      </c>
      <c r="FI440" s="28">
        <f>IF((FI439+FC440+FD440)&gt;=$B$2*'SFV+BESS'!$I$9, $B$2*'SFV+BESS'!$I$9, (FI439+FC440+FD440))</f>
        <v>173.61249999999998</v>
      </c>
      <c r="FJ440" s="110">
        <f t="shared" si="496"/>
        <v>0</v>
      </c>
      <c r="FO440" s="251"/>
      <c r="FP440" s="41">
        <v>17.9583333333333</v>
      </c>
      <c r="FQ440" s="33">
        <f t="shared" si="542"/>
        <v>0</v>
      </c>
      <c r="FR440" s="33">
        <f>Gen_Cons_Horario!B7762</f>
        <v>0</v>
      </c>
      <c r="FS440" s="35">
        <f t="shared" si="507"/>
        <v>0</v>
      </c>
      <c r="FT440" s="116">
        <f>IF(AND(FS440&gt;0,FS440*$B$4+FZ439&lt;=$B$2*'SFV+BESS'!$I$9,FS440&lt;'SFV+BESS'!$I$7), FS440*$B$4, IF(AND(FS440&gt;0,FS440*$B$4+FZ439&gt;$B$2*'SFV+BESS'!$I$9,FS440*$B$4&lt;'SFV+BESS'!$I$7),$B$2*'SFV+BESS'!$I$9-FZ439,IF(AND(FS440&gt;0,FS440*$B$4+FZ439&gt;$B$2*'SFV+BESS'!$I$9,FS440*$B$4&gt;'SFV+BESS'!$I$7,FZ439&lt;$B$2*'SFV+BESS'!$I$9),$B$2*'SFV+BESS'!$I$9-FZ439,IF(AND(FS440&gt;0,FS440*$B$4+FZ439&lt;=$B$2*'SFV+BESS'!$I$9,FS440&gt;'SFV+BESS'!$I$7),'SFV+BESS'!$I$7,0))))</f>
        <v>0</v>
      </c>
      <c r="FU440" s="27">
        <f>IF(AND(FS440&lt;0,FZ439+FS440/$B$5&gt;$H$2,-FS440/'Carga-Descarga Año'!$B$5&lt;'SFV+BESS'!$I$7),FS440/$B$5,IF(AND(FS440&lt;0,FZ439+FS440/$B$5&gt;$H$2,-FS440/'Carga-Descarga Año'!$B$5&gt;'SFV+BESS'!$I$7),-'SFV+BESS'!$I$7,IF(AND(FS440&lt;0,FZ439+FS440/$B$5&lt;$H$2),-MIN('SFV+BESS'!$I$7,FZ439-$H$2),0)))</f>
        <v>0</v>
      </c>
      <c r="FV440" s="33"/>
      <c r="FW440" s="33">
        <f t="shared" si="529"/>
        <v>0</v>
      </c>
      <c r="FX440" s="27">
        <f t="shared" si="497"/>
        <v>0</v>
      </c>
      <c r="FY440" s="27">
        <f t="shared" si="530"/>
        <v>0</v>
      </c>
      <c r="FZ440" s="28">
        <f>IF((FZ439+FT440+FU440)&gt;=$B$2*'SFV+BESS'!$I$9, $B$2*'SFV+BESS'!$I$9, (FZ439+FT440+FU440))</f>
        <v>173.61249999999998</v>
      </c>
      <c r="GA440" s="110">
        <f t="shared" si="498"/>
        <v>0</v>
      </c>
      <c r="GF440" s="251"/>
      <c r="GG440" s="41">
        <v>17.9583333333333</v>
      </c>
      <c r="GH440" s="33">
        <f t="shared" si="543"/>
        <v>0</v>
      </c>
      <c r="GI440" s="33">
        <f>Gen_Cons_Horario!B8482</f>
        <v>0</v>
      </c>
      <c r="GJ440" s="35">
        <f t="shared" si="513"/>
        <v>0</v>
      </c>
      <c r="GK440" s="116">
        <f>IF(AND(GJ440&gt;0,GJ440*$B$4+GQ439&lt;=$B$2*'SFV+BESS'!$I$9,GJ440&lt;'SFV+BESS'!$I$7), GJ440*$B$4, IF(AND(GJ440&gt;0,GJ440*$B$4+GQ439&gt;$B$2*'SFV+BESS'!$I$9,GJ440*$B$4&lt;'SFV+BESS'!$I$7),$B$2*'SFV+BESS'!$I$9-GQ439,IF(AND(GJ440&gt;0,GJ440*$B$4+GQ439&gt;$B$2*'SFV+BESS'!$I$9,GJ440*$B$4&gt;'SFV+BESS'!$I$7,GQ439&lt;$B$2*'SFV+BESS'!$I$9),$B$2*'SFV+BESS'!$I$9-GQ439,IF(AND(GJ440&gt;0,GJ440*$B$4+GQ439&lt;=$B$2*'SFV+BESS'!$I$9,GJ440&gt;'SFV+BESS'!$I$7),'SFV+BESS'!$I$7,0))))</f>
        <v>0</v>
      </c>
      <c r="GL440" s="27">
        <f>IF(AND(GJ440&lt;0,GQ439+GJ440/$B$5&gt;$H$2,-GJ440/'Carga-Descarga Año'!$B$5&lt;'SFV+BESS'!$I$7),GJ440/$B$5,IF(AND(GJ440&lt;0,GQ439+GJ440/$B$5&gt;$H$2,-GJ440/'Carga-Descarga Año'!$B$5&gt;'SFV+BESS'!$I$7),-'SFV+BESS'!$I$7,IF(AND(GJ440&lt;0,GQ439+GJ440/$B$5&lt;$H$2),-MIN('SFV+BESS'!$I$7,GQ439-$H$2),0)))</f>
        <v>0</v>
      </c>
      <c r="GM440" s="33"/>
      <c r="GN440" s="33">
        <f t="shared" si="531"/>
        <v>0</v>
      </c>
      <c r="GO440" s="27">
        <f t="shared" si="499"/>
        <v>0</v>
      </c>
      <c r="GP440" s="27">
        <f t="shared" si="532"/>
        <v>0</v>
      </c>
      <c r="GQ440" s="28">
        <f>IF((GQ439+GK440+GL440)&gt;=$B$2*'SFV+BESS'!$I$9, $B$2*'SFV+BESS'!$I$9, (GQ439+GK440+GL440))</f>
        <v>173.61249999999998</v>
      </c>
      <c r="GR440" s="110">
        <f t="shared" si="500"/>
        <v>0</v>
      </c>
    </row>
    <row r="441" spans="1:200">
      <c r="A441" s="248">
        <v>19</v>
      </c>
      <c r="B441" s="117">
        <v>18</v>
      </c>
      <c r="C441" s="38">
        <f t="shared" si="514"/>
        <v>0</v>
      </c>
      <c r="D441" s="2">
        <f>Gen_Cons_Horario!B467</f>
        <v>0</v>
      </c>
      <c r="E441" s="140">
        <f t="shared" si="472"/>
        <v>0</v>
      </c>
      <c r="F441" s="116">
        <f>IF(AND(E441&gt;0,E441*$B$4+L440&lt;=$B$2*'SFV+BESS'!$I$9,E441&lt;'SFV+BESS'!$I$7), E441*$B$4, IF(AND(E441&gt;0,E441*$B$4+L440&gt;$B$2*'SFV+BESS'!$I$9,E441*$B$4&lt;'SFV+BESS'!$I$7),$B$2*'SFV+BESS'!$I$9-L440,IF(AND(E441&gt;0,E441*$B$4+L440&gt;$B$2*'SFV+BESS'!$I$9,E441*$B$4&gt;'SFV+BESS'!$I$7,L440&lt;$B$2*'SFV+BESS'!$I$9),$B$2*'SFV+BESS'!$I$9-L440,IF(AND(E441&gt;0,E441*$B$4+L440&lt;=$B$2*'SFV+BESS'!$I$9,E441&gt;'SFV+BESS'!$I$7),'SFV+BESS'!$I$7,0))))</f>
        <v>0</v>
      </c>
      <c r="G441" s="27">
        <f>IF(AND(E441&lt;0,L440+E441/$B$5&gt;$H$2,-E441/'Carga-Descarga Año'!$B$5&lt;'SFV+BESS'!$I$7),E441/$B$5,IF(AND(E441&lt;0,L440+E441/$B$5&gt;$H$2,-E441/'Carga-Descarga Año'!$B$5&gt;'SFV+BESS'!$I$7),-'SFV+BESS'!$I$7,IF(AND(E441&lt;0,L440+E441/$B$5&lt;$H$2),-MIN('SFV+BESS'!$I$7,L440-$H$2),0)))</f>
        <v>0</v>
      </c>
      <c r="I441" s="38">
        <f t="shared" si="473"/>
        <v>0</v>
      </c>
      <c r="J441" s="27">
        <f t="shared" si="475"/>
        <v>0</v>
      </c>
      <c r="K441" s="27">
        <f t="shared" si="474"/>
        <v>0</v>
      </c>
      <c r="L441" s="28">
        <f>IF((L440+F441+G441)&gt;=$B$2*'SFV+BESS'!$I$9, $B$2*'SFV+BESS'!$I$9, (L440+F441+G441))</f>
        <v>173.61249999999998</v>
      </c>
      <c r="M441" s="110">
        <f t="shared" si="476"/>
        <v>0</v>
      </c>
      <c r="R441" s="251">
        <v>19</v>
      </c>
      <c r="S441" s="117">
        <v>18</v>
      </c>
      <c r="T441" s="2">
        <f t="shared" si="533"/>
        <v>0</v>
      </c>
      <c r="U441" s="2">
        <f>Gen_Cons_Horario!B1211</f>
        <v>0</v>
      </c>
      <c r="V441" s="35">
        <f t="shared" si="508"/>
        <v>0</v>
      </c>
      <c r="W441" s="116">
        <f>IF(AND(V441&gt;0,V441*$B$4+AC440&lt;=$B$2*'SFV+BESS'!$I$9,V441&lt;'SFV+BESS'!$I$7), V441*$B$4, IF(AND(V441&gt;0,V441*$B$4+AC440&gt;$B$2*'SFV+BESS'!$I$9,V441*$B$4&lt;'SFV+BESS'!$I$7),$B$2*'SFV+BESS'!$I$9-AC440,IF(AND(V441&gt;0,V441*$B$4+AC440&gt;$B$2*'SFV+BESS'!$I$9,V441*$B$4&gt;'SFV+BESS'!$I$7,AC440&lt;$B$2*'SFV+BESS'!$I$9),$B$2*'SFV+BESS'!$I$9-AC440,IF(AND(V441&gt;0,V441*$B$4+AC440&lt;=$B$2*'SFV+BESS'!$I$9,V441&gt;'SFV+BESS'!$I$7),'SFV+BESS'!$I$7,0))))</f>
        <v>0</v>
      </c>
      <c r="X441" s="27">
        <f>IF(AND(V441&lt;0,AC440+V441/$B$5&gt;$H$2,-V441/'Carga-Descarga Año'!$B$5&lt;'SFV+BESS'!$I$7),V441/$B$5,IF(AND(V441&lt;0,AC440+V441/$B$5&gt;$H$2,-V441/'Carga-Descarga Año'!$B$5&gt;'SFV+BESS'!$I$7),-'SFV+BESS'!$I$7,IF(AND(V441&lt;0,AC440+V441/$B$5&lt;$H$2),-MIN('SFV+BESS'!$I$7,AC440-$H$2),0)))</f>
        <v>0</v>
      </c>
      <c r="Z441" s="33">
        <f t="shared" si="502"/>
        <v>0</v>
      </c>
      <c r="AA441" s="27">
        <f t="shared" si="477"/>
        <v>0</v>
      </c>
      <c r="AB441" s="27">
        <f t="shared" si="501"/>
        <v>0</v>
      </c>
      <c r="AC441" s="28">
        <f>IF((AC440+W441+X441)&gt;=$B$2*'SFV+BESS'!$I$9, $B$2*'SFV+BESS'!$I$9, (AC440+W441+X441))</f>
        <v>173.61249999999998</v>
      </c>
      <c r="AD441" s="110">
        <f t="shared" si="478"/>
        <v>0</v>
      </c>
      <c r="AI441" s="251">
        <v>19</v>
      </c>
      <c r="AJ441" s="117">
        <v>18</v>
      </c>
      <c r="AK441" s="52">
        <f t="shared" si="534"/>
        <v>0</v>
      </c>
      <c r="AL441" s="33">
        <f>Gen_Cons_Horario!B1883</f>
        <v>0</v>
      </c>
      <c r="AM441" s="35">
        <f t="shared" si="509"/>
        <v>0</v>
      </c>
      <c r="AN441" s="116">
        <f>IF(AND(AM441&gt;0,AM441*$B$4+AT440&lt;=$B$2*'SFV+BESS'!$I$9,AM441&lt;'SFV+BESS'!$I$7), AM441*$B$4, IF(AND(AM441&gt;0,AM441*$B$4+AT440&gt;$B$2*'SFV+BESS'!$I$9,AM441*$B$4&lt;'SFV+BESS'!$I$7),$B$2*'SFV+BESS'!$I$9-AT440,IF(AND(AM441&gt;0,AM441*$B$4+AT440&gt;$B$2*'SFV+BESS'!$I$9,AM441*$B$4&gt;'SFV+BESS'!$I$7,AT440&lt;$B$2*'SFV+BESS'!$I$9),$B$2*'SFV+BESS'!$I$9-AT440,IF(AND(AM441&gt;0,AM441*$B$4+AT440&lt;=$B$2*'SFV+BESS'!$I$9,AM441&gt;'SFV+BESS'!$I$7),'SFV+BESS'!$I$7,0))))</f>
        <v>0</v>
      </c>
      <c r="AO441" s="27">
        <f>IF(AND(AM441&lt;0,AT440+AM441/$B$5&gt;$H$2,-AM441/'Carga-Descarga Año'!$B$5&lt;'SFV+BESS'!$I$7),AM441/$B$5,IF(AND(AM441&lt;0,AT440+AM441/$B$5&gt;$H$2,-AM441/'Carga-Descarga Año'!$B$5&gt;'SFV+BESS'!$I$7),-'SFV+BESS'!$I$7,IF(AND(AM441&lt;0,AT440+AM441/$B$5&lt;$H$2),-MIN('SFV+BESS'!$I$7,AT440-$H$2),0)))</f>
        <v>0</v>
      </c>
      <c r="AP441" s="33"/>
      <c r="AQ441" s="33">
        <f t="shared" si="515"/>
        <v>0</v>
      </c>
      <c r="AR441" s="27">
        <f t="shared" si="479"/>
        <v>0</v>
      </c>
      <c r="AS441" s="27">
        <f t="shared" si="516"/>
        <v>0</v>
      </c>
      <c r="AT441" s="28">
        <f>IF((AT440+AN441+AO441)&gt;=$B$2*'SFV+BESS'!$I$9, $B$2*'SFV+BESS'!$I$9, (AT440+AN441+AO441))</f>
        <v>172.53218491635695</v>
      </c>
      <c r="AU441" s="110">
        <f t="shared" si="480"/>
        <v>0</v>
      </c>
      <c r="AZ441" s="251">
        <v>19</v>
      </c>
      <c r="BA441" s="117">
        <v>18</v>
      </c>
      <c r="BB441" s="33">
        <f t="shared" si="535"/>
        <v>0</v>
      </c>
      <c r="BC441" s="33">
        <f>Gen_Cons_Horario!B2627</f>
        <v>0</v>
      </c>
      <c r="BD441" s="35">
        <f t="shared" si="510"/>
        <v>0</v>
      </c>
      <c r="BE441" s="116">
        <f>IF(AND(BD441&gt;0,BD441*$B$4+BK440&lt;=$B$2*'SFV+BESS'!$I$9,BD441&lt;'SFV+BESS'!$I$7), BD441*$B$4, IF(AND(BD441&gt;0,BD441*$B$4+BK440&gt;$B$2*'SFV+BESS'!$I$9,BD441*$B$4&lt;'SFV+BESS'!$I$7),$B$2*'SFV+BESS'!$I$9-BK440,IF(AND(BD441&gt;0,BD441*$B$4+BK440&gt;$B$2*'SFV+BESS'!$I$9,BD441*$B$4&gt;'SFV+BESS'!$I$7,BK440&lt;$B$2*'SFV+BESS'!$I$9),$B$2*'SFV+BESS'!$I$9-BK440,IF(AND(BD441&gt;0,BD441*$B$4+BK440&lt;=$B$2*'SFV+BESS'!$I$9,BD441&gt;'SFV+BESS'!$I$7),'SFV+BESS'!$I$7,0))))</f>
        <v>0</v>
      </c>
      <c r="BF441" s="27">
        <f>IF(AND(BD441&lt;0,BK440+BD441/$B$5&gt;$H$2,-BD441/'Carga-Descarga Año'!$B$5&lt;'SFV+BESS'!$I$7),BD441/$B$5,IF(AND(BD441&lt;0,BK440+BD441/$B$5&gt;$H$2,-BD441/'Carga-Descarga Año'!$B$5&gt;'SFV+BESS'!$I$7),-'SFV+BESS'!$I$7,IF(AND(BD441&lt;0,BK440+BD441/$B$5&lt;$H$2),-MIN('SFV+BESS'!$I$7,BK440-$H$2),0)))</f>
        <v>0</v>
      </c>
      <c r="BG441" s="33"/>
      <c r="BH441" s="33">
        <f t="shared" si="517"/>
        <v>0</v>
      </c>
      <c r="BI441" s="27">
        <f t="shared" si="481"/>
        <v>0</v>
      </c>
      <c r="BJ441" s="27">
        <f t="shared" si="518"/>
        <v>0</v>
      </c>
      <c r="BK441" s="28">
        <f>IF((BK440+BE441+BF441)&gt;=$B$2*'SFV+BESS'!$I$9, $B$2*'SFV+BESS'!$I$9, (BK440+BE441+BF441))</f>
        <v>173.61249999999998</v>
      </c>
      <c r="BL441" s="110">
        <f t="shared" si="482"/>
        <v>0</v>
      </c>
      <c r="BQ441" s="251">
        <v>19</v>
      </c>
      <c r="BR441" s="117">
        <v>18</v>
      </c>
      <c r="BS441" s="33">
        <f t="shared" si="536"/>
        <v>0</v>
      </c>
      <c r="BT441" s="33">
        <f>Gen_Cons_Horario!B3347</f>
        <v>0</v>
      </c>
      <c r="BU441" s="35">
        <f t="shared" si="511"/>
        <v>0</v>
      </c>
      <c r="BV441" s="116">
        <f>IF(AND(BU441&gt;0,BU441*$B$4+CB440&lt;=$B$2*'SFV+BESS'!$I$9,BU441&lt;'SFV+BESS'!$I$7), BU441*$B$4, IF(AND(BU441&gt;0,BU441*$B$4+CB440&gt;$B$2*'SFV+BESS'!$I$9,BU441*$B$4&lt;'SFV+BESS'!$I$7),$B$2*'SFV+BESS'!$I$9-CB440,IF(AND(BU441&gt;0,BU441*$B$4+CB440&gt;$B$2*'SFV+BESS'!$I$9,BU441*$B$4&gt;'SFV+BESS'!$I$7,CB440&lt;$B$2*'SFV+BESS'!$I$9),$B$2*'SFV+BESS'!$I$9-CB440,IF(AND(BU441&gt;0,BU441*$B$4+CB440&lt;=$B$2*'SFV+BESS'!$I$9,BU441&gt;'SFV+BESS'!$I$7),'SFV+BESS'!$I$7,0))))</f>
        <v>0</v>
      </c>
      <c r="BW441" s="27">
        <f>IF(AND(BU441&lt;0,CB440+BU441/$B$5&gt;$H$2,-BU441/'Carga-Descarga Año'!$B$5&lt;'SFV+BESS'!$I$7),BU441/$B$5,IF(AND(BU441&lt;0,CB440+BU441/$B$5&gt;$H$2,-BU441/'Carga-Descarga Año'!$B$5&gt;'SFV+BESS'!$I$7),-'SFV+BESS'!$I$7,IF(AND(BU441&lt;0,CB440+BU441/$B$5&lt;$H$2),-MIN('SFV+BESS'!$I$7,CB440-$H$2),0)))</f>
        <v>0</v>
      </c>
      <c r="BX441" s="33"/>
      <c r="BY441" s="33">
        <f t="shared" si="519"/>
        <v>0</v>
      </c>
      <c r="BZ441" s="27">
        <f t="shared" si="483"/>
        <v>0</v>
      </c>
      <c r="CA441" s="27">
        <f t="shared" si="484"/>
        <v>0</v>
      </c>
      <c r="CB441" s="28">
        <f>IF((CB440+BV441+BW441)&gt;=$B$2*'SFV+BESS'!$I$9, $B$2*'SFV+BESS'!$I$9, (CB440+BV441+BW441))</f>
        <v>173.61249999999998</v>
      </c>
      <c r="CC441" s="110">
        <f t="shared" si="485"/>
        <v>0</v>
      </c>
      <c r="CH441" s="251">
        <v>19</v>
      </c>
      <c r="CI441" s="117">
        <v>18</v>
      </c>
      <c r="CJ441" s="33">
        <f t="shared" si="537"/>
        <v>0</v>
      </c>
      <c r="CK441" s="33">
        <f>Gen_Cons_Horario!B4091</f>
        <v>0</v>
      </c>
      <c r="CL441" s="35">
        <f t="shared" si="512"/>
        <v>0</v>
      </c>
      <c r="CM441" s="116">
        <f>IF(AND(CL441&gt;0,CL441*$B$4+CS440&lt;=$B$2*'SFV+BESS'!$I$9,CL441&lt;'SFV+BESS'!$I$7), CL441*$B$4, IF(AND(CL441&gt;0,CL441*$B$4+CS440&gt;$B$2*'SFV+BESS'!$I$9,CL441*$B$4&lt;'SFV+BESS'!$I$7),$B$2*'SFV+BESS'!$I$9-CS440,IF(AND(CL441&gt;0,CL441*$B$4+CS440&gt;$B$2*'SFV+BESS'!$I$9,CL441*$B$4&gt;'SFV+BESS'!$I$7,CS440&lt;$B$2*'SFV+BESS'!$I$9),$B$2*'SFV+BESS'!$I$9-CS440,IF(AND(CL441&gt;0,CL441*$B$4+CS440&lt;=$B$2*'SFV+BESS'!$I$9,CL441&gt;'SFV+BESS'!$I$7),'SFV+BESS'!$I$7,0))))</f>
        <v>0</v>
      </c>
      <c r="CN441" s="27">
        <f>IF(AND(CL441&lt;0,CS440+CL441/$B$5&gt;$H$2,-CL441/'Carga-Descarga Año'!$B$5&lt;'SFV+BESS'!$I$7),CL441/$B$5,IF(AND(CL441&lt;0,CS440+CL441/$B$5&gt;$H$2,-CL441/'Carga-Descarga Año'!$B$5&gt;'SFV+BESS'!$I$7),-'SFV+BESS'!$I$7,IF(AND(CL441&lt;0,CS440+CL441/$B$5&lt;$H$2),-MIN('SFV+BESS'!$I$7,CS440-$H$2),0)))</f>
        <v>0</v>
      </c>
      <c r="CO441" s="33"/>
      <c r="CP441" s="33">
        <f t="shared" si="520"/>
        <v>0</v>
      </c>
      <c r="CQ441" s="27">
        <f t="shared" si="486"/>
        <v>0</v>
      </c>
      <c r="CR441" s="27">
        <f t="shared" si="521"/>
        <v>0</v>
      </c>
      <c r="CS441" s="28">
        <f>IF((CS440+CM441+CN441)&gt;=$B$2*'SFV+BESS'!$I$9, $B$2*'SFV+BESS'!$I$9, (CS440+CM441+CN441))</f>
        <v>173.61249999999998</v>
      </c>
      <c r="CT441" s="110">
        <f t="shared" si="487"/>
        <v>0</v>
      </c>
      <c r="CY441" s="251">
        <v>19</v>
      </c>
      <c r="CZ441" s="117">
        <v>18</v>
      </c>
      <c r="DA441" s="33">
        <f t="shared" si="538"/>
        <v>0</v>
      </c>
      <c r="DB441" s="33">
        <f>Gen_Cons_Horario!B4811</f>
        <v>0</v>
      </c>
      <c r="DC441" s="35">
        <f t="shared" si="503"/>
        <v>0</v>
      </c>
      <c r="DD441" s="116">
        <f>IF(AND(DC441&gt;0,DC441*$B$4+DJ440&lt;=$B$2*'SFV+BESS'!$I$9,DC441&lt;'SFV+BESS'!$I$7), DC441*$B$4, IF(AND(DC441&gt;0,DC441*$B$4+DJ440&gt;$B$2*'SFV+BESS'!$I$9,DC441*$B$4&lt;'SFV+BESS'!$I$7),$B$2*'SFV+BESS'!$I$9-DJ440,IF(AND(DC441&gt;0,DC441*$B$4+DJ440&gt;$B$2*'SFV+BESS'!$I$9,DC441*$B$4&gt;'SFV+BESS'!$I$7,DJ440&lt;$B$2*'SFV+BESS'!$I$9),$B$2*'SFV+BESS'!$I$9-DJ440,IF(AND(DC441&gt;0,DC441*$B$4+DJ440&lt;=$B$2*'SFV+BESS'!$I$9,DC441&gt;'SFV+BESS'!$I$7),'SFV+BESS'!$I$7,0))))</f>
        <v>0</v>
      </c>
      <c r="DE441" s="27">
        <f>IF(AND(DC441&lt;0,DJ440+DC441/$B$5&gt;$H$2,-DC441/'Carga-Descarga Año'!$B$5&lt;'SFV+BESS'!$I$7),DC441/$B$5,IF(AND(DC441&lt;0,DJ440+DC441/$B$5&gt;$H$2,-DC441/'Carga-Descarga Año'!$B$5&gt;'SFV+BESS'!$I$7),-'SFV+BESS'!$I$7,IF(AND(DC441&lt;0,DJ440+DC441/$B$5&lt;$H$2),-MIN('SFV+BESS'!$I$7,DJ440-$H$2),0)))</f>
        <v>0</v>
      </c>
      <c r="DF441" s="33"/>
      <c r="DG441" s="33">
        <f t="shared" si="522"/>
        <v>0</v>
      </c>
      <c r="DH441" s="27">
        <f t="shared" si="488"/>
        <v>0</v>
      </c>
      <c r="DI441" s="27">
        <f t="shared" si="489"/>
        <v>0</v>
      </c>
      <c r="DJ441" s="28">
        <f>IF((DJ440+DD441+DE441)&gt;=$B$2*'SFV+BESS'!$I$9, $B$2*'SFV+BESS'!$I$9, (DJ440+DD441+DE441))</f>
        <v>173.61249999999998</v>
      </c>
      <c r="DK441" s="110">
        <f t="shared" si="490"/>
        <v>0</v>
      </c>
      <c r="DP441" s="251">
        <v>19</v>
      </c>
      <c r="DQ441" s="117">
        <v>18</v>
      </c>
      <c r="DR441" s="33">
        <f t="shared" si="539"/>
        <v>0</v>
      </c>
      <c r="DS441" s="33">
        <f>Gen_Cons_Horario!B5555</f>
        <v>0</v>
      </c>
      <c r="DT441" s="35">
        <f t="shared" si="504"/>
        <v>0</v>
      </c>
      <c r="DU441" s="116">
        <f>IF(AND(DT441&gt;0,DT441*$B$4+EA440&lt;=$B$2*'SFV+BESS'!$I$9,DT441&lt;'SFV+BESS'!$I$7), DT441*$B$4, IF(AND(DT441&gt;0,DT441*$B$4+EA440&gt;$B$2*'SFV+BESS'!$I$9,DT441*$B$4&lt;'SFV+BESS'!$I$7),$B$2*'SFV+BESS'!$I$9-EA440,IF(AND(DT441&gt;0,DT441*$B$4+EA440&gt;$B$2*'SFV+BESS'!$I$9,DT441*$B$4&gt;'SFV+BESS'!$I$7,EA440&lt;$B$2*'SFV+BESS'!$I$9),$B$2*'SFV+BESS'!$I$9-EA440,IF(AND(DT441&gt;0,DT441*$B$4+EA440&lt;=$B$2*'SFV+BESS'!$I$9,DT441&gt;'SFV+BESS'!$I$7),'SFV+BESS'!$I$7,0))))</f>
        <v>0</v>
      </c>
      <c r="DV441" s="27">
        <f>IF(AND(DT441&lt;0,EA440+DT441/$B$5&gt;$H$2,-DT441/'Carga-Descarga Año'!$B$5&lt;'SFV+BESS'!$I$7),DT441/$B$5,IF(AND(DT441&lt;0,EA440+DT441/$B$5&gt;$H$2,-DT441/'Carga-Descarga Año'!$B$5&gt;'SFV+BESS'!$I$7),-'SFV+BESS'!$I$7,IF(AND(DT441&lt;0,EA440+DT441/$B$5&lt;$H$2),-MIN('SFV+BESS'!$I$7,EA440-$H$2),0)))</f>
        <v>0</v>
      </c>
      <c r="DW441" s="33"/>
      <c r="DX441" s="33">
        <f t="shared" si="523"/>
        <v>0</v>
      </c>
      <c r="DY441" s="27">
        <f t="shared" si="491"/>
        <v>0</v>
      </c>
      <c r="DZ441" s="27">
        <f t="shared" si="524"/>
        <v>0</v>
      </c>
      <c r="EA441" s="28">
        <f>IF((EA440+DU441+DV441)&gt;=$B$2*'SFV+BESS'!$I$9, $B$2*'SFV+BESS'!$I$9, (EA440+DU441+DV441))</f>
        <v>173.61249999999998</v>
      </c>
      <c r="EB441" s="110">
        <f t="shared" si="492"/>
        <v>0</v>
      </c>
      <c r="EG441" s="251">
        <v>19</v>
      </c>
      <c r="EH441" s="117">
        <v>18</v>
      </c>
      <c r="EI441" s="33">
        <f t="shared" si="540"/>
        <v>0</v>
      </c>
      <c r="EJ441" s="33">
        <f>Gen_Cons_Horario!B6299</f>
        <v>0</v>
      </c>
      <c r="EK441" s="35">
        <f t="shared" si="505"/>
        <v>0</v>
      </c>
      <c r="EL441" s="116">
        <f>IF(AND(EK441&gt;0,EK441*$B$4+ER440&lt;=$B$2*'SFV+BESS'!$I$9,EK441&lt;'SFV+BESS'!$I$7), EK441*$B$4, IF(AND(EK441&gt;0,EK441*$B$4+ER440&gt;$B$2*'SFV+BESS'!$I$9,EK441*$B$4&lt;'SFV+BESS'!$I$7),$B$2*'SFV+BESS'!$I$9-ER440,IF(AND(EK441&gt;0,EK441*$B$4+ER440&gt;$B$2*'SFV+BESS'!$I$9,EK441*$B$4&gt;'SFV+BESS'!$I$7,ER440&lt;$B$2*'SFV+BESS'!$I$9),$B$2*'SFV+BESS'!$I$9-ER440,IF(AND(EK441&gt;0,EK441*$B$4+ER440&lt;=$B$2*'SFV+BESS'!$I$9,EK441&gt;'SFV+BESS'!$I$7),'SFV+BESS'!$I$7,0))))</f>
        <v>0</v>
      </c>
      <c r="EM441" s="27">
        <f>IF(AND(EK441&lt;0,ER440+EK441/$B$5&gt;$H$2,-EK441/'Carga-Descarga Año'!$B$5&lt;'SFV+BESS'!$I$7),EK441/$B$5,IF(AND(EK441&lt;0,ER440+EK441/$B$5&gt;$H$2,-EK441/'Carga-Descarga Año'!$B$5&gt;'SFV+BESS'!$I$7),-'SFV+BESS'!$I$7,IF(AND(EK441&lt;0,ER440+EK441/$B$5&lt;$H$2),-MIN('SFV+BESS'!$I$7,ER440-$H$2),0)))</f>
        <v>0</v>
      </c>
      <c r="EN441" s="33"/>
      <c r="EO441" s="33">
        <f t="shared" si="525"/>
        <v>0</v>
      </c>
      <c r="EP441" s="27">
        <f t="shared" si="493"/>
        <v>0</v>
      </c>
      <c r="EQ441" s="27">
        <f t="shared" si="526"/>
        <v>0</v>
      </c>
      <c r="ER441" s="28">
        <f>IF((ER440+EL441+EM441)&gt;=$B$2*'SFV+BESS'!$I$9, $B$2*'SFV+BESS'!$I$9, (ER440+EL441+EM441))</f>
        <v>173.61249999999998</v>
      </c>
      <c r="ES441" s="110">
        <f t="shared" si="494"/>
        <v>0</v>
      </c>
      <c r="EX441" s="251">
        <v>19</v>
      </c>
      <c r="EY441" s="117">
        <v>18</v>
      </c>
      <c r="EZ441" s="33">
        <f t="shared" si="541"/>
        <v>0</v>
      </c>
      <c r="FA441" s="33">
        <f>Gen_Cons_Horario!B7019</f>
        <v>0</v>
      </c>
      <c r="FB441" s="35">
        <f t="shared" si="506"/>
        <v>0</v>
      </c>
      <c r="FC441" s="116">
        <f>IF(AND(FB441&gt;0,FB441*$B$4+FI440&lt;=$B$2*'SFV+BESS'!$I$9,FB441&lt;'SFV+BESS'!$I$7), FB441*$B$4, IF(AND(FB441&gt;0,FB441*$B$4+FI440&gt;$B$2*'SFV+BESS'!$I$9,FB441*$B$4&lt;'SFV+BESS'!$I$7),$B$2*'SFV+BESS'!$I$9-FI440,IF(AND(FB441&gt;0,FB441*$B$4+FI440&gt;$B$2*'SFV+BESS'!$I$9,FB441*$B$4&gt;'SFV+BESS'!$I$7,FI440&lt;$B$2*'SFV+BESS'!$I$9),$B$2*'SFV+BESS'!$I$9-FI440,IF(AND(FB441&gt;0,FB441*$B$4+FI440&lt;=$B$2*'SFV+BESS'!$I$9,FB441&gt;'SFV+BESS'!$I$7),'SFV+BESS'!$I$7,0))))</f>
        <v>0</v>
      </c>
      <c r="FD441" s="27">
        <f>IF(AND(FB441&lt;0,FI440+FB441/$B$5&gt;$H$2,-FB441/'Carga-Descarga Año'!$B$5&lt;'SFV+BESS'!$I$7),FB441/$B$5,IF(AND(FB441&lt;0,FI440+FB441/$B$5&gt;$H$2,-FB441/'Carga-Descarga Año'!$B$5&gt;'SFV+BESS'!$I$7),-'SFV+BESS'!$I$7,IF(AND(FB441&lt;0,FI440+FB441/$B$5&lt;$H$2),-MIN('SFV+BESS'!$I$7,FI440-$H$2),0)))</f>
        <v>0</v>
      </c>
      <c r="FE441" s="33"/>
      <c r="FF441" s="33">
        <f t="shared" si="527"/>
        <v>0</v>
      </c>
      <c r="FG441" s="27">
        <f t="shared" si="495"/>
        <v>0</v>
      </c>
      <c r="FH441" s="27">
        <f t="shared" si="528"/>
        <v>0</v>
      </c>
      <c r="FI441" s="28">
        <f>IF((FI440+FC441+FD441)&gt;=$B$2*'SFV+BESS'!$I$9, $B$2*'SFV+BESS'!$I$9, (FI440+FC441+FD441))</f>
        <v>173.61249999999998</v>
      </c>
      <c r="FJ441" s="110">
        <f t="shared" si="496"/>
        <v>0</v>
      </c>
      <c r="FO441" s="251">
        <v>19</v>
      </c>
      <c r="FP441" s="117">
        <v>18</v>
      </c>
      <c r="FQ441" s="33">
        <f t="shared" si="542"/>
        <v>0</v>
      </c>
      <c r="FR441" s="33">
        <f>Gen_Cons_Horario!B7763</f>
        <v>0</v>
      </c>
      <c r="FS441" s="35">
        <f t="shared" si="507"/>
        <v>0</v>
      </c>
      <c r="FT441" s="116">
        <f>IF(AND(FS441&gt;0,FS441*$B$4+FZ440&lt;=$B$2*'SFV+BESS'!$I$9,FS441&lt;'SFV+BESS'!$I$7), FS441*$B$4, IF(AND(FS441&gt;0,FS441*$B$4+FZ440&gt;$B$2*'SFV+BESS'!$I$9,FS441*$B$4&lt;'SFV+BESS'!$I$7),$B$2*'SFV+BESS'!$I$9-FZ440,IF(AND(FS441&gt;0,FS441*$B$4+FZ440&gt;$B$2*'SFV+BESS'!$I$9,FS441*$B$4&gt;'SFV+BESS'!$I$7,FZ440&lt;$B$2*'SFV+BESS'!$I$9),$B$2*'SFV+BESS'!$I$9-FZ440,IF(AND(FS441&gt;0,FS441*$B$4+FZ440&lt;=$B$2*'SFV+BESS'!$I$9,FS441&gt;'SFV+BESS'!$I$7),'SFV+BESS'!$I$7,0))))</f>
        <v>0</v>
      </c>
      <c r="FU441" s="27">
        <f>IF(AND(FS441&lt;0,FZ440+FS441/$B$5&gt;$H$2,-FS441/'Carga-Descarga Año'!$B$5&lt;'SFV+BESS'!$I$7),FS441/$B$5,IF(AND(FS441&lt;0,FZ440+FS441/$B$5&gt;$H$2,-FS441/'Carga-Descarga Año'!$B$5&gt;'SFV+BESS'!$I$7),-'SFV+BESS'!$I$7,IF(AND(FS441&lt;0,FZ440+FS441/$B$5&lt;$H$2),-MIN('SFV+BESS'!$I$7,FZ440-$H$2),0)))</f>
        <v>0</v>
      </c>
      <c r="FV441" s="33"/>
      <c r="FW441" s="33">
        <f t="shared" si="529"/>
        <v>0</v>
      </c>
      <c r="FX441" s="27">
        <f t="shared" si="497"/>
        <v>0</v>
      </c>
      <c r="FY441" s="27">
        <f t="shared" si="530"/>
        <v>0</v>
      </c>
      <c r="FZ441" s="28">
        <f>IF((FZ440+FT441+FU441)&gt;=$B$2*'SFV+BESS'!$I$9, $B$2*'SFV+BESS'!$I$9, (FZ440+FT441+FU441))</f>
        <v>173.61249999999998</v>
      </c>
      <c r="GA441" s="110">
        <f t="shared" si="498"/>
        <v>0</v>
      </c>
      <c r="GF441" s="251">
        <v>19</v>
      </c>
      <c r="GG441" s="117">
        <v>18</v>
      </c>
      <c r="GH441" s="33">
        <f t="shared" si="543"/>
        <v>0</v>
      </c>
      <c r="GI441" s="33">
        <f>Gen_Cons_Horario!B8483</f>
        <v>0</v>
      </c>
      <c r="GJ441" s="35">
        <f t="shared" si="513"/>
        <v>0</v>
      </c>
      <c r="GK441" s="116">
        <f>IF(AND(GJ441&gt;0,GJ441*$B$4+GQ440&lt;=$B$2*'SFV+BESS'!$I$9,GJ441&lt;'SFV+BESS'!$I$7), GJ441*$B$4, IF(AND(GJ441&gt;0,GJ441*$B$4+GQ440&gt;$B$2*'SFV+BESS'!$I$9,GJ441*$B$4&lt;'SFV+BESS'!$I$7),$B$2*'SFV+BESS'!$I$9-GQ440,IF(AND(GJ441&gt;0,GJ441*$B$4+GQ440&gt;$B$2*'SFV+BESS'!$I$9,GJ441*$B$4&gt;'SFV+BESS'!$I$7,GQ440&lt;$B$2*'SFV+BESS'!$I$9),$B$2*'SFV+BESS'!$I$9-GQ440,IF(AND(GJ441&gt;0,GJ441*$B$4+GQ440&lt;=$B$2*'SFV+BESS'!$I$9,GJ441&gt;'SFV+BESS'!$I$7),'SFV+BESS'!$I$7,0))))</f>
        <v>0</v>
      </c>
      <c r="GL441" s="27">
        <f>IF(AND(GJ441&lt;0,GQ440+GJ441/$B$5&gt;$H$2,-GJ441/'Carga-Descarga Año'!$B$5&lt;'SFV+BESS'!$I$7),GJ441/$B$5,IF(AND(GJ441&lt;0,GQ440+GJ441/$B$5&gt;$H$2,-GJ441/'Carga-Descarga Año'!$B$5&gt;'SFV+BESS'!$I$7),-'SFV+BESS'!$I$7,IF(AND(GJ441&lt;0,GQ440+GJ441/$B$5&lt;$H$2),-MIN('SFV+BESS'!$I$7,GQ440-$H$2),0)))</f>
        <v>0</v>
      </c>
      <c r="GM441" s="33"/>
      <c r="GN441" s="33">
        <f t="shared" si="531"/>
        <v>0</v>
      </c>
      <c r="GO441" s="27">
        <f t="shared" si="499"/>
        <v>0</v>
      </c>
      <c r="GP441" s="27">
        <f t="shared" si="532"/>
        <v>0</v>
      </c>
      <c r="GQ441" s="28">
        <f>IF((GQ440+GK441+GL441)&gt;=$B$2*'SFV+BESS'!$I$9, $B$2*'SFV+BESS'!$I$9, (GQ440+GK441+GL441))</f>
        <v>173.61249999999998</v>
      </c>
      <c r="GR441" s="110">
        <f t="shared" si="500"/>
        <v>0</v>
      </c>
    </row>
    <row r="442" spans="1:200">
      <c r="A442" s="249"/>
      <c r="B442" s="48">
        <v>18.0416666666667</v>
      </c>
      <c r="C442" s="38">
        <f t="shared" si="514"/>
        <v>0</v>
      </c>
      <c r="D442" s="2">
        <f>Gen_Cons_Horario!B468</f>
        <v>0</v>
      </c>
      <c r="E442" s="140">
        <f t="shared" si="472"/>
        <v>0</v>
      </c>
      <c r="F442" s="116">
        <f>IF(AND(E442&gt;0,E442*$B$4+L441&lt;=$B$2*'SFV+BESS'!$I$9,E442&lt;'SFV+BESS'!$I$7), E442*$B$4, IF(AND(E442&gt;0,E442*$B$4+L441&gt;$B$2*'SFV+BESS'!$I$9,E442*$B$4&lt;'SFV+BESS'!$I$7),$B$2*'SFV+BESS'!$I$9-L441,IF(AND(E442&gt;0,E442*$B$4+L441&gt;$B$2*'SFV+BESS'!$I$9,E442*$B$4&gt;'SFV+BESS'!$I$7,L441&lt;$B$2*'SFV+BESS'!$I$9),$B$2*'SFV+BESS'!$I$9-L441,IF(AND(E442&gt;0,E442*$B$4+L441&lt;=$B$2*'SFV+BESS'!$I$9,E442&gt;'SFV+BESS'!$I$7),'SFV+BESS'!$I$7,0))))</f>
        <v>0</v>
      </c>
      <c r="G442" s="27">
        <f>IF(AND(E442&lt;0,L441+E442/$B$5&gt;$H$2,-E442/'Carga-Descarga Año'!$B$5&lt;'SFV+BESS'!$I$7),E442/$B$5,IF(AND(E442&lt;0,L441+E442/$B$5&gt;$H$2,-E442/'Carga-Descarga Año'!$B$5&gt;'SFV+BESS'!$I$7),-'SFV+BESS'!$I$7,IF(AND(E442&lt;0,L441+E442/$B$5&lt;$H$2),-MIN('SFV+BESS'!$I$7,L441-$H$2),0)))</f>
        <v>0</v>
      </c>
      <c r="I442" s="38">
        <f t="shared" si="473"/>
        <v>0</v>
      </c>
      <c r="J442" s="27">
        <f t="shared" si="475"/>
        <v>0</v>
      </c>
      <c r="K442" s="27">
        <f t="shared" si="474"/>
        <v>0</v>
      </c>
      <c r="L442" s="28">
        <f>IF((L441+F442+G442)&gt;=$B$2*'SFV+BESS'!$I$9, $B$2*'SFV+BESS'!$I$9, (L441+F442+G442))</f>
        <v>173.61249999999998</v>
      </c>
      <c r="M442" s="110">
        <f t="shared" si="476"/>
        <v>0</v>
      </c>
      <c r="R442" s="251"/>
      <c r="S442" s="48">
        <v>18.0416666666667</v>
      </c>
      <c r="T442" s="2">
        <f t="shared" si="533"/>
        <v>0</v>
      </c>
      <c r="U442" s="2">
        <f>Gen_Cons_Horario!B1212</f>
        <v>0</v>
      </c>
      <c r="V442" s="35">
        <f t="shared" si="508"/>
        <v>0</v>
      </c>
      <c r="W442" s="116">
        <f>IF(AND(V442&gt;0,V442*$B$4+AC441&lt;=$B$2*'SFV+BESS'!$I$9,V442&lt;'SFV+BESS'!$I$7), V442*$B$4, IF(AND(V442&gt;0,V442*$B$4+AC441&gt;$B$2*'SFV+BESS'!$I$9,V442*$B$4&lt;'SFV+BESS'!$I$7),$B$2*'SFV+BESS'!$I$9-AC441,IF(AND(V442&gt;0,V442*$B$4+AC441&gt;$B$2*'SFV+BESS'!$I$9,V442*$B$4&gt;'SFV+BESS'!$I$7,AC441&lt;$B$2*'SFV+BESS'!$I$9),$B$2*'SFV+BESS'!$I$9-AC441,IF(AND(V442&gt;0,V442*$B$4+AC441&lt;=$B$2*'SFV+BESS'!$I$9,V442&gt;'SFV+BESS'!$I$7),'SFV+BESS'!$I$7,0))))</f>
        <v>0</v>
      </c>
      <c r="X442" s="27">
        <f>IF(AND(V442&lt;0,AC441+V442/$B$5&gt;$H$2,-V442/'Carga-Descarga Año'!$B$5&lt;'SFV+BESS'!$I$7),V442/$B$5,IF(AND(V442&lt;0,AC441+V442/$B$5&gt;$H$2,-V442/'Carga-Descarga Año'!$B$5&gt;'SFV+BESS'!$I$7),-'SFV+BESS'!$I$7,IF(AND(V442&lt;0,AC441+V442/$B$5&lt;$H$2),-MIN('SFV+BESS'!$I$7,AC441-$H$2),0)))</f>
        <v>0</v>
      </c>
      <c r="Z442" s="33">
        <f t="shared" si="502"/>
        <v>0</v>
      </c>
      <c r="AA442" s="27">
        <f t="shared" si="477"/>
        <v>0</v>
      </c>
      <c r="AB442" s="27">
        <f t="shared" si="501"/>
        <v>0</v>
      </c>
      <c r="AC442" s="28">
        <f>IF((AC441+W442+X442)&gt;=$B$2*'SFV+BESS'!$I$9, $B$2*'SFV+BESS'!$I$9, (AC441+W442+X442))</f>
        <v>173.61249999999998</v>
      </c>
      <c r="AD442" s="110">
        <f t="shared" si="478"/>
        <v>0</v>
      </c>
      <c r="AI442" s="251"/>
      <c r="AJ442" s="48">
        <v>18.0416666666667</v>
      </c>
      <c r="AK442" s="52">
        <f t="shared" si="534"/>
        <v>0</v>
      </c>
      <c r="AL442" s="33">
        <f>Gen_Cons_Horario!B1884</f>
        <v>0</v>
      </c>
      <c r="AM442" s="35">
        <f t="shared" si="509"/>
        <v>0</v>
      </c>
      <c r="AN442" s="116">
        <f>IF(AND(AM442&gt;0,AM442*$B$4+AT441&lt;=$B$2*'SFV+BESS'!$I$9,AM442&lt;'SFV+BESS'!$I$7), AM442*$B$4, IF(AND(AM442&gt;0,AM442*$B$4+AT441&gt;$B$2*'SFV+BESS'!$I$9,AM442*$B$4&lt;'SFV+BESS'!$I$7),$B$2*'SFV+BESS'!$I$9-AT441,IF(AND(AM442&gt;0,AM442*$B$4+AT441&gt;$B$2*'SFV+BESS'!$I$9,AM442*$B$4&gt;'SFV+BESS'!$I$7,AT441&lt;$B$2*'SFV+BESS'!$I$9),$B$2*'SFV+BESS'!$I$9-AT441,IF(AND(AM442&gt;0,AM442*$B$4+AT441&lt;=$B$2*'SFV+BESS'!$I$9,AM442&gt;'SFV+BESS'!$I$7),'SFV+BESS'!$I$7,0))))</f>
        <v>0</v>
      </c>
      <c r="AO442" s="27">
        <f>IF(AND(AM442&lt;0,AT441+AM442/$B$5&gt;$H$2,-AM442/'Carga-Descarga Año'!$B$5&lt;'SFV+BESS'!$I$7),AM442/$B$5,IF(AND(AM442&lt;0,AT441+AM442/$B$5&gt;$H$2,-AM442/'Carga-Descarga Año'!$B$5&gt;'SFV+BESS'!$I$7),-'SFV+BESS'!$I$7,IF(AND(AM442&lt;0,AT441+AM442/$B$5&lt;$H$2),-MIN('SFV+BESS'!$I$7,AT441-$H$2),0)))</f>
        <v>0</v>
      </c>
      <c r="AP442" s="33"/>
      <c r="AQ442" s="33">
        <f t="shared" si="515"/>
        <v>0</v>
      </c>
      <c r="AR442" s="27">
        <f t="shared" si="479"/>
        <v>0</v>
      </c>
      <c r="AS442" s="27">
        <f t="shared" si="516"/>
        <v>0</v>
      </c>
      <c r="AT442" s="28">
        <f>IF((AT441+AN442+AO442)&gt;=$B$2*'SFV+BESS'!$I$9, $B$2*'SFV+BESS'!$I$9, (AT441+AN442+AO442))</f>
        <v>172.53218491635695</v>
      </c>
      <c r="AU442" s="110">
        <f t="shared" si="480"/>
        <v>0</v>
      </c>
      <c r="AZ442" s="251"/>
      <c r="BA442" s="48">
        <v>18.0416666666667</v>
      </c>
      <c r="BB442" s="33">
        <f t="shared" si="535"/>
        <v>0</v>
      </c>
      <c r="BC442" s="33">
        <f>Gen_Cons_Horario!B2628</f>
        <v>0</v>
      </c>
      <c r="BD442" s="35">
        <f t="shared" si="510"/>
        <v>0</v>
      </c>
      <c r="BE442" s="116">
        <f>IF(AND(BD442&gt;0,BD442*$B$4+BK441&lt;=$B$2*'SFV+BESS'!$I$9,BD442&lt;'SFV+BESS'!$I$7), BD442*$B$4, IF(AND(BD442&gt;0,BD442*$B$4+BK441&gt;$B$2*'SFV+BESS'!$I$9,BD442*$B$4&lt;'SFV+BESS'!$I$7),$B$2*'SFV+BESS'!$I$9-BK441,IF(AND(BD442&gt;0,BD442*$B$4+BK441&gt;$B$2*'SFV+BESS'!$I$9,BD442*$B$4&gt;'SFV+BESS'!$I$7,BK441&lt;$B$2*'SFV+BESS'!$I$9),$B$2*'SFV+BESS'!$I$9-BK441,IF(AND(BD442&gt;0,BD442*$B$4+BK441&lt;=$B$2*'SFV+BESS'!$I$9,BD442&gt;'SFV+BESS'!$I$7),'SFV+BESS'!$I$7,0))))</f>
        <v>0</v>
      </c>
      <c r="BF442" s="27">
        <f>IF(AND(BD442&lt;0,BK441+BD442/$B$5&gt;$H$2,-BD442/'Carga-Descarga Año'!$B$5&lt;'SFV+BESS'!$I$7),BD442/$B$5,IF(AND(BD442&lt;0,BK441+BD442/$B$5&gt;$H$2,-BD442/'Carga-Descarga Año'!$B$5&gt;'SFV+BESS'!$I$7),-'SFV+BESS'!$I$7,IF(AND(BD442&lt;0,BK441+BD442/$B$5&lt;$H$2),-MIN('SFV+BESS'!$I$7,BK441-$H$2),0)))</f>
        <v>0</v>
      </c>
      <c r="BG442" s="33"/>
      <c r="BH442" s="33">
        <f t="shared" si="517"/>
        <v>0</v>
      </c>
      <c r="BI442" s="27">
        <f t="shared" si="481"/>
        <v>0</v>
      </c>
      <c r="BJ442" s="27">
        <f t="shared" si="518"/>
        <v>0</v>
      </c>
      <c r="BK442" s="28">
        <f>IF((BK441+BE442+BF442)&gt;=$B$2*'SFV+BESS'!$I$9, $B$2*'SFV+BESS'!$I$9, (BK441+BE442+BF442))</f>
        <v>173.61249999999998</v>
      </c>
      <c r="BL442" s="110">
        <f t="shared" si="482"/>
        <v>0</v>
      </c>
      <c r="BQ442" s="251"/>
      <c r="BR442" s="48">
        <v>18.0416666666667</v>
      </c>
      <c r="BS442" s="33">
        <f t="shared" si="536"/>
        <v>0</v>
      </c>
      <c r="BT442" s="33">
        <f>Gen_Cons_Horario!B3348</f>
        <v>0</v>
      </c>
      <c r="BU442" s="35">
        <f t="shared" si="511"/>
        <v>0</v>
      </c>
      <c r="BV442" s="116">
        <f>IF(AND(BU442&gt;0,BU442*$B$4+CB441&lt;=$B$2*'SFV+BESS'!$I$9,BU442&lt;'SFV+BESS'!$I$7), BU442*$B$4, IF(AND(BU442&gt;0,BU442*$B$4+CB441&gt;$B$2*'SFV+BESS'!$I$9,BU442*$B$4&lt;'SFV+BESS'!$I$7),$B$2*'SFV+BESS'!$I$9-CB441,IF(AND(BU442&gt;0,BU442*$B$4+CB441&gt;$B$2*'SFV+BESS'!$I$9,BU442*$B$4&gt;'SFV+BESS'!$I$7,CB441&lt;$B$2*'SFV+BESS'!$I$9),$B$2*'SFV+BESS'!$I$9-CB441,IF(AND(BU442&gt;0,BU442*$B$4+CB441&lt;=$B$2*'SFV+BESS'!$I$9,BU442&gt;'SFV+BESS'!$I$7),'SFV+BESS'!$I$7,0))))</f>
        <v>0</v>
      </c>
      <c r="BW442" s="27">
        <f>IF(AND(BU442&lt;0,CB441+BU442/$B$5&gt;$H$2,-BU442/'Carga-Descarga Año'!$B$5&lt;'SFV+BESS'!$I$7),BU442/$B$5,IF(AND(BU442&lt;0,CB441+BU442/$B$5&gt;$H$2,-BU442/'Carga-Descarga Año'!$B$5&gt;'SFV+BESS'!$I$7),-'SFV+BESS'!$I$7,IF(AND(BU442&lt;0,CB441+BU442/$B$5&lt;$H$2),-MIN('SFV+BESS'!$I$7,CB441-$H$2),0)))</f>
        <v>0</v>
      </c>
      <c r="BX442" s="33"/>
      <c r="BY442" s="33">
        <f t="shared" si="519"/>
        <v>0</v>
      </c>
      <c r="BZ442" s="27">
        <f t="shared" si="483"/>
        <v>0</v>
      </c>
      <c r="CA442" s="27">
        <f t="shared" si="484"/>
        <v>0</v>
      </c>
      <c r="CB442" s="28">
        <f>IF((CB441+BV442+BW442)&gt;=$B$2*'SFV+BESS'!$I$9, $B$2*'SFV+BESS'!$I$9, (CB441+BV442+BW442))</f>
        <v>173.61249999999998</v>
      </c>
      <c r="CC442" s="110">
        <f t="shared" si="485"/>
        <v>0</v>
      </c>
      <c r="CH442" s="251"/>
      <c r="CI442" s="48">
        <v>18.0416666666667</v>
      </c>
      <c r="CJ442" s="33">
        <f t="shared" si="537"/>
        <v>0</v>
      </c>
      <c r="CK442" s="33">
        <f>Gen_Cons_Horario!B4092</f>
        <v>0</v>
      </c>
      <c r="CL442" s="35">
        <f t="shared" si="512"/>
        <v>0</v>
      </c>
      <c r="CM442" s="116">
        <f>IF(AND(CL442&gt;0,CL442*$B$4+CS441&lt;=$B$2*'SFV+BESS'!$I$9,CL442&lt;'SFV+BESS'!$I$7), CL442*$B$4, IF(AND(CL442&gt;0,CL442*$B$4+CS441&gt;$B$2*'SFV+BESS'!$I$9,CL442*$B$4&lt;'SFV+BESS'!$I$7),$B$2*'SFV+BESS'!$I$9-CS441,IF(AND(CL442&gt;0,CL442*$B$4+CS441&gt;$B$2*'SFV+BESS'!$I$9,CL442*$B$4&gt;'SFV+BESS'!$I$7,CS441&lt;$B$2*'SFV+BESS'!$I$9),$B$2*'SFV+BESS'!$I$9-CS441,IF(AND(CL442&gt;0,CL442*$B$4+CS441&lt;=$B$2*'SFV+BESS'!$I$9,CL442&gt;'SFV+BESS'!$I$7),'SFV+BESS'!$I$7,0))))</f>
        <v>0</v>
      </c>
      <c r="CN442" s="27">
        <f>IF(AND(CL442&lt;0,CS441+CL442/$B$5&gt;$H$2,-CL442/'Carga-Descarga Año'!$B$5&lt;'SFV+BESS'!$I$7),CL442/$B$5,IF(AND(CL442&lt;0,CS441+CL442/$B$5&gt;$H$2,-CL442/'Carga-Descarga Año'!$B$5&gt;'SFV+BESS'!$I$7),-'SFV+BESS'!$I$7,IF(AND(CL442&lt;0,CS441+CL442/$B$5&lt;$H$2),-MIN('SFV+BESS'!$I$7,CS441-$H$2),0)))</f>
        <v>0</v>
      </c>
      <c r="CO442" s="33"/>
      <c r="CP442" s="33">
        <f t="shared" si="520"/>
        <v>0</v>
      </c>
      <c r="CQ442" s="27">
        <f t="shared" si="486"/>
        <v>0</v>
      </c>
      <c r="CR442" s="27">
        <f t="shared" si="521"/>
        <v>0</v>
      </c>
      <c r="CS442" s="28">
        <f>IF((CS441+CM442+CN442)&gt;=$B$2*'SFV+BESS'!$I$9, $B$2*'SFV+BESS'!$I$9, (CS441+CM442+CN442))</f>
        <v>173.61249999999998</v>
      </c>
      <c r="CT442" s="110">
        <f t="shared" si="487"/>
        <v>0</v>
      </c>
      <c r="CY442" s="251"/>
      <c r="CZ442" s="48">
        <v>18.0416666666667</v>
      </c>
      <c r="DA442" s="33">
        <f t="shared" si="538"/>
        <v>0</v>
      </c>
      <c r="DB442" s="33">
        <f>Gen_Cons_Horario!B4812</f>
        <v>0</v>
      </c>
      <c r="DC442" s="35">
        <f t="shared" si="503"/>
        <v>0</v>
      </c>
      <c r="DD442" s="116">
        <f>IF(AND(DC442&gt;0,DC442*$B$4+DJ441&lt;=$B$2*'SFV+BESS'!$I$9,DC442&lt;'SFV+BESS'!$I$7), DC442*$B$4, IF(AND(DC442&gt;0,DC442*$B$4+DJ441&gt;$B$2*'SFV+BESS'!$I$9,DC442*$B$4&lt;'SFV+BESS'!$I$7),$B$2*'SFV+BESS'!$I$9-DJ441,IF(AND(DC442&gt;0,DC442*$B$4+DJ441&gt;$B$2*'SFV+BESS'!$I$9,DC442*$B$4&gt;'SFV+BESS'!$I$7,DJ441&lt;$B$2*'SFV+BESS'!$I$9),$B$2*'SFV+BESS'!$I$9-DJ441,IF(AND(DC442&gt;0,DC442*$B$4+DJ441&lt;=$B$2*'SFV+BESS'!$I$9,DC442&gt;'SFV+BESS'!$I$7),'SFV+BESS'!$I$7,0))))</f>
        <v>0</v>
      </c>
      <c r="DE442" s="27">
        <f>IF(AND(DC442&lt;0,DJ441+DC442/$B$5&gt;$H$2,-DC442/'Carga-Descarga Año'!$B$5&lt;'SFV+BESS'!$I$7),DC442/$B$5,IF(AND(DC442&lt;0,DJ441+DC442/$B$5&gt;$H$2,-DC442/'Carga-Descarga Año'!$B$5&gt;'SFV+BESS'!$I$7),-'SFV+BESS'!$I$7,IF(AND(DC442&lt;0,DJ441+DC442/$B$5&lt;$H$2),-MIN('SFV+BESS'!$I$7,DJ441-$H$2),0)))</f>
        <v>0</v>
      </c>
      <c r="DF442" s="33"/>
      <c r="DG442" s="33">
        <f t="shared" si="522"/>
        <v>0</v>
      </c>
      <c r="DH442" s="27">
        <f t="shared" si="488"/>
        <v>0</v>
      </c>
      <c r="DI442" s="27">
        <f t="shared" si="489"/>
        <v>0</v>
      </c>
      <c r="DJ442" s="28">
        <f>IF((DJ441+DD442+DE442)&gt;=$B$2*'SFV+BESS'!$I$9, $B$2*'SFV+BESS'!$I$9, (DJ441+DD442+DE442))</f>
        <v>173.61249999999998</v>
      </c>
      <c r="DK442" s="110">
        <f t="shared" si="490"/>
        <v>0</v>
      </c>
      <c r="DP442" s="251"/>
      <c r="DQ442" s="48">
        <v>18.0416666666667</v>
      </c>
      <c r="DR442" s="33">
        <f t="shared" si="539"/>
        <v>0</v>
      </c>
      <c r="DS442" s="33">
        <f>Gen_Cons_Horario!B5556</f>
        <v>0</v>
      </c>
      <c r="DT442" s="35">
        <f t="shared" si="504"/>
        <v>0</v>
      </c>
      <c r="DU442" s="116">
        <f>IF(AND(DT442&gt;0,DT442*$B$4+EA441&lt;=$B$2*'SFV+BESS'!$I$9,DT442&lt;'SFV+BESS'!$I$7), DT442*$B$4, IF(AND(DT442&gt;0,DT442*$B$4+EA441&gt;$B$2*'SFV+BESS'!$I$9,DT442*$B$4&lt;'SFV+BESS'!$I$7),$B$2*'SFV+BESS'!$I$9-EA441,IF(AND(DT442&gt;0,DT442*$B$4+EA441&gt;$B$2*'SFV+BESS'!$I$9,DT442*$B$4&gt;'SFV+BESS'!$I$7,EA441&lt;$B$2*'SFV+BESS'!$I$9),$B$2*'SFV+BESS'!$I$9-EA441,IF(AND(DT442&gt;0,DT442*$B$4+EA441&lt;=$B$2*'SFV+BESS'!$I$9,DT442&gt;'SFV+BESS'!$I$7),'SFV+BESS'!$I$7,0))))</f>
        <v>0</v>
      </c>
      <c r="DV442" s="27">
        <f>IF(AND(DT442&lt;0,EA441+DT442/$B$5&gt;$H$2,-DT442/'Carga-Descarga Año'!$B$5&lt;'SFV+BESS'!$I$7),DT442/$B$5,IF(AND(DT442&lt;0,EA441+DT442/$B$5&gt;$H$2,-DT442/'Carga-Descarga Año'!$B$5&gt;'SFV+BESS'!$I$7),-'SFV+BESS'!$I$7,IF(AND(DT442&lt;0,EA441+DT442/$B$5&lt;$H$2),-MIN('SFV+BESS'!$I$7,EA441-$H$2),0)))</f>
        <v>0</v>
      </c>
      <c r="DW442" s="33"/>
      <c r="DX442" s="33">
        <f t="shared" si="523"/>
        <v>0</v>
      </c>
      <c r="DY442" s="27">
        <f t="shared" si="491"/>
        <v>0</v>
      </c>
      <c r="DZ442" s="27">
        <f t="shared" si="524"/>
        <v>0</v>
      </c>
      <c r="EA442" s="28">
        <f>IF((EA441+DU442+DV442)&gt;=$B$2*'SFV+BESS'!$I$9, $B$2*'SFV+BESS'!$I$9, (EA441+DU442+DV442))</f>
        <v>173.61249999999998</v>
      </c>
      <c r="EB442" s="110">
        <f t="shared" si="492"/>
        <v>0</v>
      </c>
      <c r="EG442" s="251"/>
      <c r="EH442" s="48">
        <v>18.0416666666667</v>
      </c>
      <c r="EI442" s="33">
        <f t="shared" si="540"/>
        <v>0</v>
      </c>
      <c r="EJ442" s="33">
        <f>Gen_Cons_Horario!B6300</f>
        <v>0</v>
      </c>
      <c r="EK442" s="35">
        <f t="shared" si="505"/>
        <v>0</v>
      </c>
      <c r="EL442" s="116">
        <f>IF(AND(EK442&gt;0,EK442*$B$4+ER441&lt;=$B$2*'SFV+BESS'!$I$9,EK442&lt;'SFV+BESS'!$I$7), EK442*$B$4, IF(AND(EK442&gt;0,EK442*$B$4+ER441&gt;$B$2*'SFV+BESS'!$I$9,EK442*$B$4&lt;'SFV+BESS'!$I$7),$B$2*'SFV+BESS'!$I$9-ER441,IF(AND(EK442&gt;0,EK442*$B$4+ER441&gt;$B$2*'SFV+BESS'!$I$9,EK442*$B$4&gt;'SFV+BESS'!$I$7,ER441&lt;$B$2*'SFV+BESS'!$I$9),$B$2*'SFV+BESS'!$I$9-ER441,IF(AND(EK442&gt;0,EK442*$B$4+ER441&lt;=$B$2*'SFV+BESS'!$I$9,EK442&gt;'SFV+BESS'!$I$7),'SFV+BESS'!$I$7,0))))</f>
        <v>0</v>
      </c>
      <c r="EM442" s="27">
        <f>IF(AND(EK442&lt;0,ER441+EK442/$B$5&gt;$H$2,-EK442/'Carga-Descarga Año'!$B$5&lt;'SFV+BESS'!$I$7),EK442/$B$5,IF(AND(EK442&lt;0,ER441+EK442/$B$5&gt;$H$2,-EK442/'Carga-Descarga Año'!$B$5&gt;'SFV+BESS'!$I$7),-'SFV+BESS'!$I$7,IF(AND(EK442&lt;0,ER441+EK442/$B$5&lt;$H$2),-MIN('SFV+BESS'!$I$7,ER441-$H$2),0)))</f>
        <v>0</v>
      </c>
      <c r="EN442" s="33"/>
      <c r="EO442" s="33">
        <f t="shared" si="525"/>
        <v>0</v>
      </c>
      <c r="EP442" s="27">
        <f t="shared" si="493"/>
        <v>0</v>
      </c>
      <c r="EQ442" s="27">
        <f t="shared" si="526"/>
        <v>0</v>
      </c>
      <c r="ER442" s="28">
        <f>IF((ER441+EL442+EM442)&gt;=$B$2*'SFV+BESS'!$I$9, $B$2*'SFV+BESS'!$I$9, (ER441+EL442+EM442))</f>
        <v>173.61249999999998</v>
      </c>
      <c r="ES442" s="110">
        <f t="shared" si="494"/>
        <v>0</v>
      </c>
      <c r="EX442" s="251"/>
      <c r="EY442" s="48">
        <v>18.0416666666667</v>
      </c>
      <c r="EZ442" s="33">
        <f t="shared" si="541"/>
        <v>0</v>
      </c>
      <c r="FA442" s="33">
        <f>Gen_Cons_Horario!B7020</f>
        <v>0</v>
      </c>
      <c r="FB442" s="35">
        <f t="shared" si="506"/>
        <v>0</v>
      </c>
      <c r="FC442" s="116">
        <f>IF(AND(FB442&gt;0,FB442*$B$4+FI441&lt;=$B$2*'SFV+BESS'!$I$9,FB442&lt;'SFV+BESS'!$I$7), FB442*$B$4, IF(AND(FB442&gt;0,FB442*$B$4+FI441&gt;$B$2*'SFV+BESS'!$I$9,FB442*$B$4&lt;'SFV+BESS'!$I$7),$B$2*'SFV+BESS'!$I$9-FI441,IF(AND(FB442&gt;0,FB442*$B$4+FI441&gt;$B$2*'SFV+BESS'!$I$9,FB442*$B$4&gt;'SFV+BESS'!$I$7,FI441&lt;$B$2*'SFV+BESS'!$I$9),$B$2*'SFV+BESS'!$I$9-FI441,IF(AND(FB442&gt;0,FB442*$B$4+FI441&lt;=$B$2*'SFV+BESS'!$I$9,FB442&gt;'SFV+BESS'!$I$7),'SFV+BESS'!$I$7,0))))</f>
        <v>0</v>
      </c>
      <c r="FD442" s="27">
        <f>IF(AND(FB442&lt;0,FI441+FB442/$B$5&gt;$H$2,-FB442/'Carga-Descarga Año'!$B$5&lt;'SFV+BESS'!$I$7),FB442/$B$5,IF(AND(FB442&lt;0,FI441+FB442/$B$5&gt;$H$2,-FB442/'Carga-Descarga Año'!$B$5&gt;'SFV+BESS'!$I$7),-'SFV+BESS'!$I$7,IF(AND(FB442&lt;0,FI441+FB442/$B$5&lt;$H$2),-MIN('SFV+BESS'!$I$7,FI441-$H$2),0)))</f>
        <v>0</v>
      </c>
      <c r="FE442" s="33"/>
      <c r="FF442" s="33">
        <f t="shared" si="527"/>
        <v>0</v>
      </c>
      <c r="FG442" s="27">
        <f t="shared" si="495"/>
        <v>0</v>
      </c>
      <c r="FH442" s="27">
        <f t="shared" si="528"/>
        <v>0</v>
      </c>
      <c r="FI442" s="28">
        <f>IF((FI441+FC442+FD442)&gt;=$B$2*'SFV+BESS'!$I$9, $B$2*'SFV+BESS'!$I$9, (FI441+FC442+FD442))</f>
        <v>173.61249999999998</v>
      </c>
      <c r="FJ442" s="110">
        <f t="shared" si="496"/>
        <v>0</v>
      </c>
      <c r="FO442" s="251"/>
      <c r="FP442" s="48">
        <v>18.0416666666667</v>
      </c>
      <c r="FQ442" s="33">
        <f t="shared" si="542"/>
        <v>0</v>
      </c>
      <c r="FR442" s="33">
        <f>Gen_Cons_Horario!B7764</f>
        <v>0</v>
      </c>
      <c r="FS442" s="35">
        <f t="shared" si="507"/>
        <v>0</v>
      </c>
      <c r="FT442" s="116">
        <f>IF(AND(FS442&gt;0,FS442*$B$4+FZ441&lt;=$B$2*'SFV+BESS'!$I$9,FS442&lt;'SFV+BESS'!$I$7), FS442*$B$4, IF(AND(FS442&gt;0,FS442*$B$4+FZ441&gt;$B$2*'SFV+BESS'!$I$9,FS442*$B$4&lt;'SFV+BESS'!$I$7),$B$2*'SFV+BESS'!$I$9-FZ441,IF(AND(FS442&gt;0,FS442*$B$4+FZ441&gt;$B$2*'SFV+BESS'!$I$9,FS442*$B$4&gt;'SFV+BESS'!$I$7,FZ441&lt;$B$2*'SFV+BESS'!$I$9),$B$2*'SFV+BESS'!$I$9-FZ441,IF(AND(FS442&gt;0,FS442*$B$4+FZ441&lt;=$B$2*'SFV+BESS'!$I$9,FS442&gt;'SFV+BESS'!$I$7),'SFV+BESS'!$I$7,0))))</f>
        <v>0</v>
      </c>
      <c r="FU442" s="27">
        <f>IF(AND(FS442&lt;0,FZ441+FS442/$B$5&gt;$H$2,-FS442/'Carga-Descarga Año'!$B$5&lt;'SFV+BESS'!$I$7),FS442/$B$5,IF(AND(FS442&lt;0,FZ441+FS442/$B$5&gt;$H$2,-FS442/'Carga-Descarga Año'!$B$5&gt;'SFV+BESS'!$I$7),-'SFV+BESS'!$I$7,IF(AND(FS442&lt;0,FZ441+FS442/$B$5&lt;$H$2),-MIN('SFV+BESS'!$I$7,FZ441-$H$2),0)))</f>
        <v>0</v>
      </c>
      <c r="FV442" s="33"/>
      <c r="FW442" s="33">
        <f t="shared" si="529"/>
        <v>0</v>
      </c>
      <c r="FX442" s="27">
        <f t="shared" si="497"/>
        <v>0</v>
      </c>
      <c r="FY442" s="27">
        <f t="shared" si="530"/>
        <v>0</v>
      </c>
      <c r="FZ442" s="28">
        <f>IF((FZ441+FT442+FU442)&gt;=$B$2*'SFV+BESS'!$I$9, $B$2*'SFV+BESS'!$I$9, (FZ441+FT442+FU442))</f>
        <v>173.61249999999998</v>
      </c>
      <c r="GA442" s="110">
        <f t="shared" si="498"/>
        <v>0</v>
      </c>
      <c r="GF442" s="251"/>
      <c r="GG442" s="48">
        <v>18.0416666666667</v>
      </c>
      <c r="GH442" s="33">
        <f t="shared" si="543"/>
        <v>0</v>
      </c>
      <c r="GI442" s="33">
        <f>Gen_Cons_Horario!B8484</f>
        <v>0</v>
      </c>
      <c r="GJ442" s="35">
        <f t="shared" si="513"/>
        <v>0</v>
      </c>
      <c r="GK442" s="116">
        <f>IF(AND(GJ442&gt;0,GJ442*$B$4+GQ441&lt;=$B$2*'SFV+BESS'!$I$9,GJ442&lt;'SFV+BESS'!$I$7), GJ442*$B$4, IF(AND(GJ442&gt;0,GJ442*$B$4+GQ441&gt;$B$2*'SFV+BESS'!$I$9,GJ442*$B$4&lt;'SFV+BESS'!$I$7),$B$2*'SFV+BESS'!$I$9-GQ441,IF(AND(GJ442&gt;0,GJ442*$B$4+GQ441&gt;$B$2*'SFV+BESS'!$I$9,GJ442*$B$4&gt;'SFV+BESS'!$I$7,GQ441&lt;$B$2*'SFV+BESS'!$I$9),$B$2*'SFV+BESS'!$I$9-GQ441,IF(AND(GJ442&gt;0,GJ442*$B$4+GQ441&lt;=$B$2*'SFV+BESS'!$I$9,GJ442&gt;'SFV+BESS'!$I$7),'SFV+BESS'!$I$7,0))))</f>
        <v>0</v>
      </c>
      <c r="GL442" s="27">
        <f>IF(AND(GJ442&lt;0,GQ441+GJ442/$B$5&gt;$H$2,-GJ442/'Carga-Descarga Año'!$B$5&lt;'SFV+BESS'!$I$7),GJ442/$B$5,IF(AND(GJ442&lt;0,GQ441+GJ442/$B$5&gt;$H$2,-GJ442/'Carga-Descarga Año'!$B$5&gt;'SFV+BESS'!$I$7),-'SFV+BESS'!$I$7,IF(AND(GJ442&lt;0,GQ441+GJ442/$B$5&lt;$H$2),-MIN('SFV+BESS'!$I$7,GQ441-$H$2),0)))</f>
        <v>0</v>
      </c>
      <c r="GM442" s="33"/>
      <c r="GN442" s="33">
        <f t="shared" si="531"/>
        <v>0</v>
      </c>
      <c r="GO442" s="27">
        <f t="shared" si="499"/>
        <v>0</v>
      </c>
      <c r="GP442" s="27">
        <f t="shared" si="532"/>
        <v>0</v>
      </c>
      <c r="GQ442" s="28">
        <f>IF((GQ441+GK442+GL442)&gt;=$B$2*'SFV+BESS'!$I$9, $B$2*'SFV+BESS'!$I$9, (GQ441+GK442+GL442))</f>
        <v>173.61249999999998</v>
      </c>
      <c r="GR442" s="110">
        <f t="shared" si="500"/>
        <v>0</v>
      </c>
    </row>
    <row r="443" spans="1:200">
      <c r="A443" s="249"/>
      <c r="B443" s="48">
        <v>18.0833333333333</v>
      </c>
      <c r="C443" s="38">
        <f t="shared" si="514"/>
        <v>0</v>
      </c>
      <c r="D443" s="2">
        <f>Gen_Cons_Horario!B469</f>
        <v>0</v>
      </c>
      <c r="E443" s="140">
        <f t="shared" si="472"/>
        <v>0</v>
      </c>
      <c r="F443" s="116">
        <f>IF(AND(E443&gt;0,E443*$B$4+L442&lt;=$B$2*'SFV+BESS'!$I$9,E443&lt;'SFV+BESS'!$I$7), E443*$B$4, IF(AND(E443&gt;0,E443*$B$4+L442&gt;$B$2*'SFV+BESS'!$I$9,E443*$B$4&lt;'SFV+BESS'!$I$7),$B$2*'SFV+BESS'!$I$9-L442,IF(AND(E443&gt;0,E443*$B$4+L442&gt;$B$2*'SFV+BESS'!$I$9,E443*$B$4&gt;'SFV+BESS'!$I$7,L442&lt;$B$2*'SFV+BESS'!$I$9),$B$2*'SFV+BESS'!$I$9-L442,IF(AND(E443&gt;0,E443*$B$4+L442&lt;=$B$2*'SFV+BESS'!$I$9,E443&gt;'SFV+BESS'!$I$7),'SFV+BESS'!$I$7,0))))</f>
        <v>0</v>
      </c>
      <c r="G443" s="27">
        <f>IF(AND(E443&lt;0,L442+E443/$B$5&gt;$H$2,-E443/'Carga-Descarga Año'!$B$5&lt;'SFV+BESS'!$I$7),E443/$B$5,IF(AND(E443&lt;0,L442+E443/$B$5&gt;$H$2,-E443/'Carga-Descarga Año'!$B$5&gt;'SFV+BESS'!$I$7),-'SFV+BESS'!$I$7,IF(AND(E443&lt;0,L442+E443/$B$5&lt;$H$2),-MIN('SFV+BESS'!$I$7,L442-$H$2),0)))</f>
        <v>0</v>
      </c>
      <c r="I443" s="38">
        <f t="shared" si="473"/>
        <v>0</v>
      </c>
      <c r="J443" s="27">
        <f t="shared" si="475"/>
        <v>0</v>
      </c>
      <c r="K443" s="27">
        <f t="shared" si="474"/>
        <v>0</v>
      </c>
      <c r="L443" s="28">
        <f>IF((L442+F443+G443)&gt;=$B$2*'SFV+BESS'!$I$9, $B$2*'SFV+BESS'!$I$9, (L442+F443+G443))</f>
        <v>173.61249999999998</v>
      </c>
      <c r="M443" s="110">
        <f t="shared" si="476"/>
        <v>0</v>
      </c>
      <c r="R443" s="251"/>
      <c r="S443" s="48">
        <v>18.0833333333333</v>
      </c>
      <c r="T443" s="2">
        <f t="shared" si="533"/>
        <v>0</v>
      </c>
      <c r="U443" s="2">
        <f>Gen_Cons_Horario!B1213</f>
        <v>0</v>
      </c>
      <c r="V443" s="35">
        <f t="shared" si="508"/>
        <v>0</v>
      </c>
      <c r="W443" s="116">
        <f>IF(AND(V443&gt;0,V443*$B$4+AC442&lt;=$B$2*'SFV+BESS'!$I$9,V443&lt;'SFV+BESS'!$I$7), V443*$B$4, IF(AND(V443&gt;0,V443*$B$4+AC442&gt;$B$2*'SFV+BESS'!$I$9,V443*$B$4&lt;'SFV+BESS'!$I$7),$B$2*'SFV+BESS'!$I$9-AC442,IF(AND(V443&gt;0,V443*$B$4+AC442&gt;$B$2*'SFV+BESS'!$I$9,V443*$B$4&gt;'SFV+BESS'!$I$7,AC442&lt;$B$2*'SFV+BESS'!$I$9),$B$2*'SFV+BESS'!$I$9-AC442,IF(AND(V443&gt;0,V443*$B$4+AC442&lt;=$B$2*'SFV+BESS'!$I$9,V443&gt;'SFV+BESS'!$I$7),'SFV+BESS'!$I$7,0))))</f>
        <v>0</v>
      </c>
      <c r="X443" s="27">
        <f>IF(AND(V443&lt;0,AC442+V443/$B$5&gt;$H$2,-V443/'Carga-Descarga Año'!$B$5&lt;'SFV+BESS'!$I$7),V443/$B$5,IF(AND(V443&lt;0,AC442+V443/$B$5&gt;$H$2,-V443/'Carga-Descarga Año'!$B$5&gt;'SFV+BESS'!$I$7),-'SFV+BESS'!$I$7,IF(AND(V443&lt;0,AC442+V443/$B$5&lt;$H$2),-MIN('SFV+BESS'!$I$7,AC442-$H$2),0)))</f>
        <v>0</v>
      </c>
      <c r="Z443" s="33">
        <f t="shared" si="502"/>
        <v>0</v>
      </c>
      <c r="AA443" s="27">
        <f t="shared" si="477"/>
        <v>0</v>
      </c>
      <c r="AB443" s="27">
        <f t="shared" si="501"/>
        <v>0</v>
      </c>
      <c r="AC443" s="28">
        <f>IF((AC442+W443+X443)&gt;=$B$2*'SFV+BESS'!$I$9, $B$2*'SFV+BESS'!$I$9, (AC442+W443+X443))</f>
        <v>173.61249999999998</v>
      </c>
      <c r="AD443" s="110">
        <f t="shared" si="478"/>
        <v>0</v>
      </c>
      <c r="AI443" s="251"/>
      <c r="AJ443" s="48">
        <v>18.0833333333333</v>
      </c>
      <c r="AK443" s="52">
        <f t="shared" si="534"/>
        <v>0</v>
      </c>
      <c r="AL443" s="33">
        <f>Gen_Cons_Horario!B1885</f>
        <v>0</v>
      </c>
      <c r="AM443" s="35">
        <f t="shared" si="509"/>
        <v>0</v>
      </c>
      <c r="AN443" s="116">
        <f>IF(AND(AM443&gt;0,AM443*$B$4+AT442&lt;=$B$2*'SFV+BESS'!$I$9,AM443&lt;'SFV+BESS'!$I$7), AM443*$B$4, IF(AND(AM443&gt;0,AM443*$B$4+AT442&gt;$B$2*'SFV+BESS'!$I$9,AM443*$B$4&lt;'SFV+BESS'!$I$7),$B$2*'SFV+BESS'!$I$9-AT442,IF(AND(AM443&gt;0,AM443*$B$4+AT442&gt;$B$2*'SFV+BESS'!$I$9,AM443*$B$4&gt;'SFV+BESS'!$I$7,AT442&lt;$B$2*'SFV+BESS'!$I$9),$B$2*'SFV+BESS'!$I$9-AT442,IF(AND(AM443&gt;0,AM443*$B$4+AT442&lt;=$B$2*'SFV+BESS'!$I$9,AM443&gt;'SFV+BESS'!$I$7),'SFV+BESS'!$I$7,0))))</f>
        <v>0</v>
      </c>
      <c r="AO443" s="27">
        <f>IF(AND(AM443&lt;0,AT442+AM443/$B$5&gt;$H$2,-AM443/'Carga-Descarga Año'!$B$5&lt;'SFV+BESS'!$I$7),AM443/$B$5,IF(AND(AM443&lt;0,AT442+AM443/$B$5&gt;$H$2,-AM443/'Carga-Descarga Año'!$B$5&gt;'SFV+BESS'!$I$7),-'SFV+BESS'!$I$7,IF(AND(AM443&lt;0,AT442+AM443/$B$5&lt;$H$2),-MIN('SFV+BESS'!$I$7,AT442-$H$2),0)))</f>
        <v>0</v>
      </c>
      <c r="AP443" s="33"/>
      <c r="AQ443" s="33">
        <f t="shared" si="515"/>
        <v>0</v>
      </c>
      <c r="AR443" s="27">
        <f t="shared" si="479"/>
        <v>0</v>
      </c>
      <c r="AS443" s="27">
        <f t="shared" si="516"/>
        <v>0</v>
      </c>
      <c r="AT443" s="28">
        <f>IF((AT442+AN443+AO443)&gt;=$B$2*'SFV+BESS'!$I$9, $B$2*'SFV+BESS'!$I$9, (AT442+AN443+AO443))</f>
        <v>172.53218491635695</v>
      </c>
      <c r="AU443" s="110">
        <f t="shared" si="480"/>
        <v>0</v>
      </c>
      <c r="AZ443" s="251"/>
      <c r="BA443" s="48">
        <v>18.0833333333333</v>
      </c>
      <c r="BB443" s="33">
        <f t="shared" si="535"/>
        <v>0</v>
      </c>
      <c r="BC443" s="33">
        <f>Gen_Cons_Horario!B2629</f>
        <v>0</v>
      </c>
      <c r="BD443" s="35">
        <f t="shared" si="510"/>
        <v>0</v>
      </c>
      <c r="BE443" s="116">
        <f>IF(AND(BD443&gt;0,BD443*$B$4+BK442&lt;=$B$2*'SFV+BESS'!$I$9,BD443&lt;'SFV+BESS'!$I$7), BD443*$B$4, IF(AND(BD443&gt;0,BD443*$B$4+BK442&gt;$B$2*'SFV+BESS'!$I$9,BD443*$B$4&lt;'SFV+BESS'!$I$7),$B$2*'SFV+BESS'!$I$9-BK442,IF(AND(BD443&gt;0,BD443*$B$4+BK442&gt;$B$2*'SFV+BESS'!$I$9,BD443*$B$4&gt;'SFV+BESS'!$I$7,BK442&lt;$B$2*'SFV+BESS'!$I$9),$B$2*'SFV+BESS'!$I$9-BK442,IF(AND(BD443&gt;0,BD443*$B$4+BK442&lt;=$B$2*'SFV+BESS'!$I$9,BD443&gt;'SFV+BESS'!$I$7),'SFV+BESS'!$I$7,0))))</f>
        <v>0</v>
      </c>
      <c r="BF443" s="27">
        <f>IF(AND(BD443&lt;0,BK442+BD443/$B$5&gt;$H$2,-BD443/'Carga-Descarga Año'!$B$5&lt;'SFV+BESS'!$I$7),BD443/$B$5,IF(AND(BD443&lt;0,BK442+BD443/$B$5&gt;$H$2,-BD443/'Carga-Descarga Año'!$B$5&gt;'SFV+BESS'!$I$7),-'SFV+BESS'!$I$7,IF(AND(BD443&lt;0,BK442+BD443/$B$5&lt;$H$2),-MIN('SFV+BESS'!$I$7,BK442-$H$2),0)))</f>
        <v>0</v>
      </c>
      <c r="BG443" s="33"/>
      <c r="BH443" s="33">
        <f t="shared" si="517"/>
        <v>0</v>
      </c>
      <c r="BI443" s="27">
        <f t="shared" si="481"/>
        <v>0</v>
      </c>
      <c r="BJ443" s="27">
        <f t="shared" si="518"/>
        <v>0</v>
      </c>
      <c r="BK443" s="28">
        <f>IF((BK442+BE443+BF443)&gt;=$B$2*'SFV+BESS'!$I$9, $B$2*'SFV+BESS'!$I$9, (BK442+BE443+BF443))</f>
        <v>173.61249999999998</v>
      </c>
      <c r="BL443" s="110">
        <f t="shared" si="482"/>
        <v>0</v>
      </c>
      <c r="BQ443" s="251"/>
      <c r="BR443" s="48">
        <v>18.0833333333333</v>
      </c>
      <c r="BS443" s="33">
        <f t="shared" si="536"/>
        <v>0</v>
      </c>
      <c r="BT443" s="33">
        <f>Gen_Cons_Horario!B3349</f>
        <v>0</v>
      </c>
      <c r="BU443" s="35">
        <f t="shared" si="511"/>
        <v>0</v>
      </c>
      <c r="BV443" s="116">
        <f>IF(AND(BU443&gt;0,BU443*$B$4+CB442&lt;=$B$2*'SFV+BESS'!$I$9,BU443&lt;'SFV+BESS'!$I$7), BU443*$B$4, IF(AND(BU443&gt;0,BU443*$B$4+CB442&gt;$B$2*'SFV+BESS'!$I$9,BU443*$B$4&lt;'SFV+BESS'!$I$7),$B$2*'SFV+BESS'!$I$9-CB442,IF(AND(BU443&gt;0,BU443*$B$4+CB442&gt;$B$2*'SFV+BESS'!$I$9,BU443*$B$4&gt;'SFV+BESS'!$I$7,CB442&lt;$B$2*'SFV+BESS'!$I$9),$B$2*'SFV+BESS'!$I$9-CB442,IF(AND(BU443&gt;0,BU443*$B$4+CB442&lt;=$B$2*'SFV+BESS'!$I$9,BU443&gt;'SFV+BESS'!$I$7),'SFV+BESS'!$I$7,0))))</f>
        <v>0</v>
      </c>
      <c r="BW443" s="27">
        <f>IF(AND(BU443&lt;0,CB442+BU443/$B$5&gt;$H$2,-BU443/'Carga-Descarga Año'!$B$5&lt;'SFV+BESS'!$I$7),BU443/$B$5,IF(AND(BU443&lt;0,CB442+BU443/$B$5&gt;$H$2,-BU443/'Carga-Descarga Año'!$B$5&gt;'SFV+BESS'!$I$7),-'SFV+BESS'!$I$7,IF(AND(BU443&lt;0,CB442+BU443/$B$5&lt;$H$2),-MIN('SFV+BESS'!$I$7,CB442-$H$2),0)))</f>
        <v>0</v>
      </c>
      <c r="BX443" s="33"/>
      <c r="BY443" s="33">
        <f t="shared" si="519"/>
        <v>0</v>
      </c>
      <c r="BZ443" s="27">
        <f t="shared" si="483"/>
        <v>0</v>
      </c>
      <c r="CA443" s="27">
        <f t="shared" si="484"/>
        <v>0</v>
      </c>
      <c r="CB443" s="28">
        <f>IF((CB442+BV443+BW443)&gt;=$B$2*'SFV+BESS'!$I$9, $B$2*'SFV+BESS'!$I$9, (CB442+BV443+BW443))</f>
        <v>173.61249999999998</v>
      </c>
      <c r="CC443" s="110">
        <f t="shared" si="485"/>
        <v>0</v>
      </c>
      <c r="CH443" s="251"/>
      <c r="CI443" s="48">
        <v>18.0833333333333</v>
      </c>
      <c r="CJ443" s="33">
        <f t="shared" si="537"/>
        <v>0</v>
      </c>
      <c r="CK443" s="33">
        <f>Gen_Cons_Horario!B4093</f>
        <v>0</v>
      </c>
      <c r="CL443" s="35">
        <f t="shared" si="512"/>
        <v>0</v>
      </c>
      <c r="CM443" s="116">
        <f>IF(AND(CL443&gt;0,CL443*$B$4+CS442&lt;=$B$2*'SFV+BESS'!$I$9,CL443&lt;'SFV+BESS'!$I$7), CL443*$B$4, IF(AND(CL443&gt;0,CL443*$B$4+CS442&gt;$B$2*'SFV+BESS'!$I$9,CL443*$B$4&lt;'SFV+BESS'!$I$7),$B$2*'SFV+BESS'!$I$9-CS442,IF(AND(CL443&gt;0,CL443*$B$4+CS442&gt;$B$2*'SFV+BESS'!$I$9,CL443*$B$4&gt;'SFV+BESS'!$I$7,CS442&lt;$B$2*'SFV+BESS'!$I$9),$B$2*'SFV+BESS'!$I$9-CS442,IF(AND(CL443&gt;0,CL443*$B$4+CS442&lt;=$B$2*'SFV+BESS'!$I$9,CL443&gt;'SFV+BESS'!$I$7),'SFV+BESS'!$I$7,0))))</f>
        <v>0</v>
      </c>
      <c r="CN443" s="27">
        <f>IF(AND(CL443&lt;0,CS442+CL443/$B$5&gt;$H$2,-CL443/'Carga-Descarga Año'!$B$5&lt;'SFV+BESS'!$I$7),CL443/$B$5,IF(AND(CL443&lt;0,CS442+CL443/$B$5&gt;$H$2,-CL443/'Carga-Descarga Año'!$B$5&gt;'SFV+BESS'!$I$7),-'SFV+BESS'!$I$7,IF(AND(CL443&lt;0,CS442+CL443/$B$5&lt;$H$2),-MIN('SFV+BESS'!$I$7,CS442-$H$2),0)))</f>
        <v>0</v>
      </c>
      <c r="CO443" s="33"/>
      <c r="CP443" s="33">
        <f t="shared" si="520"/>
        <v>0</v>
      </c>
      <c r="CQ443" s="27">
        <f t="shared" si="486"/>
        <v>0</v>
      </c>
      <c r="CR443" s="27">
        <f t="shared" si="521"/>
        <v>0</v>
      </c>
      <c r="CS443" s="28">
        <f>IF((CS442+CM443+CN443)&gt;=$B$2*'SFV+BESS'!$I$9, $B$2*'SFV+BESS'!$I$9, (CS442+CM443+CN443))</f>
        <v>173.61249999999998</v>
      </c>
      <c r="CT443" s="110">
        <f t="shared" si="487"/>
        <v>0</v>
      </c>
      <c r="CY443" s="251"/>
      <c r="CZ443" s="48">
        <v>18.0833333333333</v>
      </c>
      <c r="DA443" s="33">
        <f t="shared" si="538"/>
        <v>0</v>
      </c>
      <c r="DB443" s="33">
        <f>Gen_Cons_Horario!B4813</f>
        <v>0</v>
      </c>
      <c r="DC443" s="35">
        <f t="shared" si="503"/>
        <v>0</v>
      </c>
      <c r="DD443" s="116">
        <f>IF(AND(DC443&gt;0,DC443*$B$4+DJ442&lt;=$B$2*'SFV+BESS'!$I$9,DC443&lt;'SFV+BESS'!$I$7), DC443*$B$4, IF(AND(DC443&gt;0,DC443*$B$4+DJ442&gt;$B$2*'SFV+BESS'!$I$9,DC443*$B$4&lt;'SFV+BESS'!$I$7),$B$2*'SFV+BESS'!$I$9-DJ442,IF(AND(DC443&gt;0,DC443*$B$4+DJ442&gt;$B$2*'SFV+BESS'!$I$9,DC443*$B$4&gt;'SFV+BESS'!$I$7,DJ442&lt;$B$2*'SFV+BESS'!$I$9),$B$2*'SFV+BESS'!$I$9-DJ442,IF(AND(DC443&gt;0,DC443*$B$4+DJ442&lt;=$B$2*'SFV+BESS'!$I$9,DC443&gt;'SFV+BESS'!$I$7),'SFV+BESS'!$I$7,0))))</f>
        <v>0</v>
      </c>
      <c r="DE443" s="27">
        <f>IF(AND(DC443&lt;0,DJ442+DC443/$B$5&gt;$H$2,-DC443/'Carga-Descarga Año'!$B$5&lt;'SFV+BESS'!$I$7),DC443/$B$5,IF(AND(DC443&lt;0,DJ442+DC443/$B$5&gt;$H$2,-DC443/'Carga-Descarga Año'!$B$5&gt;'SFV+BESS'!$I$7),-'SFV+BESS'!$I$7,IF(AND(DC443&lt;0,DJ442+DC443/$B$5&lt;$H$2),-MIN('SFV+BESS'!$I$7,DJ442-$H$2),0)))</f>
        <v>0</v>
      </c>
      <c r="DF443" s="33"/>
      <c r="DG443" s="33">
        <f t="shared" si="522"/>
        <v>0</v>
      </c>
      <c r="DH443" s="27">
        <f t="shared" si="488"/>
        <v>0</v>
      </c>
      <c r="DI443" s="27">
        <f t="shared" si="489"/>
        <v>0</v>
      </c>
      <c r="DJ443" s="28">
        <f>IF((DJ442+DD443+DE443)&gt;=$B$2*'SFV+BESS'!$I$9, $B$2*'SFV+BESS'!$I$9, (DJ442+DD443+DE443))</f>
        <v>173.61249999999998</v>
      </c>
      <c r="DK443" s="110">
        <f t="shared" si="490"/>
        <v>0</v>
      </c>
      <c r="DP443" s="251"/>
      <c r="DQ443" s="48">
        <v>18.0833333333333</v>
      </c>
      <c r="DR443" s="33">
        <f t="shared" si="539"/>
        <v>0</v>
      </c>
      <c r="DS443" s="33">
        <f>Gen_Cons_Horario!B5557</f>
        <v>0</v>
      </c>
      <c r="DT443" s="35">
        <f t="shared" si="504"/>
        <v>0</v>
      </c>
      <c r="DU443" s="116">
        <f>IF(AND(DT443&gt;0,DT443*$B$4+EA442&lt;=$B$2*'SFV+BESS'!$I$9,DT443&lt;'SFV+BESS'!$I$7), DT443*$B$4, IF(AND(DT443&gt;0,DT443*$B$4+EA442&gt;$B$2*'SFV+BESS'!$I$9,DT443*$B$4&lt;'SFV+BESS'!$I$7),$B$2*'SFV+BESS'!$I$9-EA442,IF(AND(DT443&gt;0,DT443*$B$4+EA442&gt;$B$2*'SFV+BESS'!$I$9,DT443*$B$4&gt;'SFV+BESS'!$I$7,EA442&lt;$B$2*'SFV+BESS'!$I$9),$B$2*'SFV+BESS'!$I$9-EA442,IF(AND(DT443&gt;0,DT443*$B$4+EA442&lt;=$B$2*'SFV+BESS'!$I$9,DT443&gt;'SFV+BESS'!$I$7),'SFV+BESS'!$I$7,0))))</f>
        <v>0</v>
      </c>
      <c r="DV443" s="27">
        <f>IF(AND(DT443&lt;0,EA442+DT443/$B$5&gt;$H$2,-DT443/'Carga-Descarga Año'!$B$5&lt;'SFV+BESS'!$I$7),DT443/$B$5,IF(AND(DT443&lt;0,EA442+DT443/$B$5&gt;$H$2,-DT443/'Carga-Descarga Año'!$B$5&gt;'SFV+BESS'!$I$7),-'SFV+BESS'!$I$7,IF(AND(DT443&lt;0,EA442+DT443/$B$5&lt;$H$2),-MIN('SFV+BESS'!$I$7,EA442-$H$2),0)))</f>
        <v>0</v>
      </c>
      <c r="DW443" s="33"/>
      <c r="DX443" s="33">
        <f t="shared" si="523"/>
        <v>0</v>
      </c>
      <c r="DY443" s="27">
        <f t="shared" si="491"/>
        <v>0</v>
      </c>
      <c r="DZ443" s="27">
        <f t="shared" si="524"/>
        <v>0</v>
      </c>
      <c r="EA443" s="28">
        <f>IF((EA442+DU443+DV443)&gt;=$B$2*'SFV+BESS'!$I$9, $B$2*'SFV+BESS'!$I$9, (EA442+DU443+DV443))</f>
        <v>173.61249999999998</v>
      </c>
      <c r="EB443" s="110">
        <f t="shared" si="492"/>
        <v>0</v>
      </c>
      <c r="EG443" s="251"/>
      <c r="EH443" s="48">
        <v>18.0833333333333</v>
      </c>
      <c r="EI443" s="33">
        <f t="shared" si="540"/>
        <v>0</v>
      </c>
      <c r="EJ443" s="33">
        <f>Gen_Cons_Horario!B6301</f>
        <v>0</v>
      </c>
      <c r="EK443" s="35">
        <f t="shared" si="505"/>
        <v>0</v>
      </c>
      <c r="EL443" s="116">
        <f>IF(AND(EK443&gt;0,EK443*$B$4+ER442&lt;=$B$2*'SFV+BESS'!$I$9,EK443&lt;'SFV+BESS'!$I$7), EK443*$B$4, IF(AND(EK443&gt;0,EK443*$B$4+ER442&gt;$B$2*'SFV+BESS'!$I$9,EK443*$B$4&lt;'SFV+BESS'!$I$7),$B$2*'SFV+BESS'!$I$9-ER442,IF(AND(EK443&gt;0,EK443*$B$4+ER442&gt;$B$2*'SFV+BESS'!$I$9,EK443*$B$4&gt;'SFV+BESS'!$I$7,ER442&lt;$B$2*'SFV+BESS'!$I$9),$B$2*'SFV+BESS'!$I$9-ER442,IF(AND(EK443&gt;0,EK443*$B$4+ER442&lt;=$B$2*'SFV+BESS'!$I$9,EK443&gt;'SFV+BESS'!$I$7),'SFV+BESS'!$I$7,0))))</f>
        <v>0</v>
      </c>
      <c r="EM443" s="27">
        <f>IF(AND(EK443&lt;0,ER442+EK443/$B$5&gt;$H$2,-EK443/'Carga-Descarga Año'!$B$5&lt;'SFV+BESS'!$I$7),EK443/$B$5,IF(AND(EK443&lt;0,ER442+EK443/$B$5&gt;$H$2,-EK443/'Carga-Descarga Año'!$B$5&gt;'SFV+BESS'!$I$7),-'SFV+BESS'!$I$7,IF(AND(EK443&lt;0,ER442+EK443/$B$5&lt;$H$2),-MIN('SFV+BESS'!$I$7,ER442-$H$2),0)))</f>
        <v>0</v>
      </c>
      <c r="EN443" s="33"/>
      <c r="EO443" s="33">
        <f t="shared" si="525"/>
        <v>0</v>
      </c>
      <c r="EP443" s="27">
        <f t="shared" si="493"/>
        <v>0</v>
      </c>
      <c r="EQ443" s="27">
        <f t="shared" si="526"/>
        <v>0</v>
      </c>
      <c r="ER443" s="28">
        <f>IF((ER442+EL443+EM443)&gt;=$B$2*'SFV+BESS'!$I$9, $B$2*'SFV+BESS'!$I$9, (ER442+EL443+EM443))</f>
        <v>173.61249999999998</v>
      </c>
      <c r="ES443" s="110">
        <f t="shared" si="494"/>
        <v>0</v>
      </c>
      <c r="EX443" s="251"/>
      <c r="EY443" s="48">
        <v>18.0833333333333</v>
      </c>
      <c r="EZ443" s="33">
        <f t="shared" si="541"/>
        <v>0</v>
      </c>
      <c r="FA443" s="33">
        <f>Gen_Cons_Horario!B7021</f>
        <v>0</v>
      </c>
      <c r="FB443" s="35">
        <f t="shared" si="506"/>
        <v>0</v>
      </c>
      <c r="FC443" s="116">
        <f>IF(AND(FB443&gt;0,FB443*$B$4+FI442&lt;=$B$2*'SFV+BESS'!$I$9,FB443&lt;'SFV+BESS'!$I$7), FB443*$B$4, IF(AND(FB443&gt;0,FB443*$B$4+FI442&gt;$B$2*'SFV+BESS'!$I$9,FB443*$B$4&lt;'SFV+BESS'!$I$7),$B$2*'SFV+BESS'!$I$9-FI442,IF(AND(FB443&gt;0,FB443*$B$4+FI442&gt;$B$2*'SFV+BESS'!$I$9,FB443*$B$4&gt;'SFV+BESS'!$I$7,FI442&lt;$B$2*'SFV+BESS'!$I$9),$B$2*'SFV+BESS'!$I$9-FI442,IF(AND(FB443&gt;0,FB443*$B$4+FI442&lt;=$B$2*'SFV+BESS'!$I$9,FB443&gt;'SFV+BESS'!$I$7),'SFV+BESS'!$I$7,0))))</f>
        <v>0</v>
      </c>
      <c r="FD443" s="27">
        <f>IF(AND(FB443&lt;0,FI442+FB443/$B$5&gt;$H$2,-FB443/'Carga-Descarga Año'!$B$5&lt;'SFV+BESS'!$I$7),FB443/$B$5,IF(AND(FB443&lt;0,FI442+FB443/$B$5&gt;$H$2,-FB443/'Carga-Descarga Año'!$B$5&gt;'SFV+BESS'!$I$7),-'SFV+BESS'!$I$7,IF(AND(FB443&lt;0,FI442+FB443/$B$5&lt;$H$2),-MIN('SFV+BESS'!$I$7,FI442-$H$2),0)))</f>
        <v>0</v>
      </c>
      <c r="FE443" s="33"/>
      <c r="FF443" s="33">
        <f t="shared" si="527"/>
        <v>0</v>
      </c>
      <c r="FG443" s="27">
        <f t="shared" si="495"/>
        <v>0</v>
      </c>
      <c r="FH443" s="27">
        <f t="shared" si="528"/>
        <v>0</v>
      </c>
      <c r="FI443" s="28">
        <f>IF((FI442+FC443+FD443)&gt;=$B$2*'SFV+BESS'!$I$9, $B$2*'SFV+BESS'!$I$9, (FI442+FC443+FD443))</f>
        <v>173.61249999999998</v>
      </c>
      <c r="FJ443" s="110">
        <f t="shared" si="496"/>
        <v>0</v>
      </c>
      <c r="FO443" s="251"/>
      <c r="FP443" s="48">
        <v>18.0833333333333</v>
      </c>
      <c r="FQ443" s="33">
        <f t="shared" si="542"/>
        <v>0</v>
      </c>
      <c r="FR443" s="33">
        <f>Gen_Cons_Horario!B7765</f>
        <v>0</v>
      </c>
      <c r="FS443" s="35">
        <f t="shared" si="507"/>
        <v>0</v>
      </c>
      <c r="FT443" s="116">
        <f>IF(AND(FS443&gt;0,FS443*$B$4+FZ442&lt;=$B$2*'SFV+BESS'!$I$9,FS443&lt;'SFV+BESS'!$I$7), FS443*$B$4, IF(AND(FS443&gt;0,FS443*$B$4+FZ442&gt;$B$2*'SFV+BESS'!$I$9,FS443*$B$4&lt;'SFV+BESS'!$I$7),$B$2*'SFV+BESS'!$I$9-FZ442,IF(AND(FS443&gt;0,FS443*$B$4+FZ442&gt;$B$2*'SFV+BESS'!$I$9,FS443*$B$4&gt;'SFV+BESS'!$I$7,FZ442&lt;$B$2*'SFV+BESS'!$I$9),$B$2*'SFV+BESS'!$I$9-FZ442,IF(AND(FS443&gt;0,FS443*$B$4+FZ442&lt;=$B$2*'SFV+BESS'!$I$9,FS443&gt;'SFV+BESS'!$I$7),'SFV+BESS'!$I$7,0))))</f>
        <v>0</v>
      </c>
      <c r="FU443" s="27">
        <f>IF(AND(FS443&lt;0,FZ442+FS443/$B$5&gt;$H$2,-FS443/'Carga-Descarga Año'!$B$5&lt;'SFV+BESS'!$I$7),FS443/$B$5,IF(AND(FS443&lt;0,FZ442+FS443/$B$5&gt;$H$2,-FS443/'Carga-Descarga Año'!$B$5&gt;'SFV+BESS'!$I$7),-'SFV+BESS'!$I$7,IF(AND(FS443&lt;0,FZ442+FS443/$B$5&lt;$H$2),-MIN('SFV+BESS'!$I$7,FZ442-$H$2),0)))</f>
        <v>0</v>
      </c>
      <c r="FV443" s="33"/>
      <c r="FW443" s="33">
        <f t="shared" si="529"/>
        <v>0</v>
      </c>
      <c r="FX443" s="27">
        <f t="shared" si="497"/>
        <v>0</v>
      </c>
      <c r="FY443" s="27">
        <f t="shared" si="530"/>
        <v>0</v>
      </c>
      <c r="FZ443" s="28">
        <f>IF((FZ442+FT443+FU443)&gt;=$B$2*'SFV+BESS'!$I$9, $B$2*'SFV+BESS'!$I$9, (FZ442+FT443+FU443))</f>
        <v>173.61249999999998</v>
      </c>
      <c r="GA443" s="110">
        <f t="shared" si="498"/>
        <v>0</v>
      </c>
      <c r="GF443" s="251"/>
      <c r="GG443" s="48">
        <v>18.0833333333333</v>
      </c>
      <c r="GH443" s="33">
        <f t="shared" si="543"/>
        <v>0</v>
      </c>
      <c r="GI443" s="33">
        <f>Gen_Cons_Horario!B8485</f>
        <v>0</v>
      </c>
      <c r="GJ443" s="35">
        <f t="shared" si="513"/>
        <v>0</v>
      </c>
      <c r="GK443" s="116">
        <f>IF(AND(GJ443&gt;0,GJ443*$B$4+GQ442&lt;=$B$2*'SFV+BESS'!$I$9,GJ443&lt;'SFV+BESS'!$I$7), GJ443*$B$4, IF(AND(GJ443&gt;0,GJ443*$B$4+GQ442&gt;$B$2*'SFV+BESS'!$I$9,GJ443*$B$4&lt;'SFV+BESS'!$I$7),$B$2*'SFV+BESS'!$I$9-GQ442,IF(AND(GJ443&gt;0,GJ443*$B$4+GQ442&gt;$B$2*'SFV+BESS'!$I$9,GJ443*$B$4&gt;'SFV+BESS'!$I$7,GQ442&lt;$B$2*'SFV+BESS'!$I$9),$B$2*'SFV+BESS'!$I$9-GQ442,IF(AND(GJ443&gt;0,GJ443*$B$4+GQ442&lt;=$B$2*'SFV+BESS'!$I$9,GJ443&gt;'SFV+BESS'!$I$7),'SFV+BESS'!$I$7,0))))</f>
        <v>0</v>
      </c>
      <c r="GL443" s="27">
        <f>IF(AND(GJ443&lt;0,GQ442+GJ443/$B$5&gt;$H$2,-GJ443/'Carga-Descarga Año'!$B$5&lt;'SFV+BESS'!$I$7),GJ443/$B$5,IF(AND(GJ443&lt;0,GQ442+GJ443/$B$5&gt;$H$2,-GJ443/'Carga-Descarga Año'!$B$5&gt;'SFV+BESS'!$I$7),-'SFV+BESS'!$I$7,IF(AND(GJ443&lt;0,GQ442+GJ443/$B$5&lt;$H$2),-MIN('SFV+BESS'!$I$7,GQ442-$H$2),0)))</f>
        <v>0</v>
      </c>
      <c r="GM443" s="33"/>
      <c r="GN443" s="33">
        <f t="shared" si="531"/>
        <v>0</v>
      </c>
      <c r="GO443" s="27">
        <f t="shared" si="499"/>
        <v>0</v>
      </c>
      <c r="GP443" s="27">
        <f t="shared" si="532"/>
        <v>0</v>
      </c>
      <c r="GQ443" s="28">
        <f>IF((GQ442+GK443+GL443)&gt;=$B$2*'SFV+BESS'!$I$9, $B$2*'SFV+BESS'!$I$9, (GQ442+GK443+GL443))</f>
        <v>173.61249999999998</v>
      </c>
      <c r="GR443" s="110">
        <f t="shared" si="500"/>
        <v>0</v>
      </c>
    </row>
    <row r="444" spans="1:200">
      <c r="A444" s="249"/>
      <c r="B444" s="48">
        <v>18.125</v>
      </c>
      <c r="C444" s="38">
        <f t="shared" si="514"/>
        <v>0</v>
      </c>
      <c r="D444" s="2">
        <f>Gen_Cons_Horario!B470</f>
        <v>0</v>
      </c>
      <c r="E444" s="140">
        <f t="shared" si="472"/>
        <v>0</v>
      </c>
      <c r="F444" s="116">
        <f>IF(AND(E444&gt;0,E444*$B$4+L443&lt;=$B$2*'SFV+BESS'!$I$9,E444&lt;'SFV+BESS'!$I$7), E444*$B$4, IF(AND(E444&gt;0,E444*$B$4+L443&gt;$B$2*'SFV+BESS'!$I$9,E444*$B$4&lt;'SFV+BESS'!$I$7),$B$2*'SFV+BESS'!$I$9-L443,IF(AND(E444&gt;0,E444*$B$4+L443&gt;$B$2*'SFV+BESS'!$I$9,E444*$B$4&gt;'SFV+BESS'!$I$7,L443&lt;$B$2*'SFV+BESS'!$I$9),$B$2*'SFV+BESS'!$I$9-L443,IF(AND(E444&gt;0,E444*$B$4+L443&lt;=$B$2*'SFV+BESS'!$I$9,E444&gt;'SFV+BESS'!$I$7),'SFV+BESS'!$I$7,0))))</f>
        <v>0</v>
      </c>
      <c r="G444" s="27">
        <f>IF(AND(E444&lt;0,L443+E444/$B$5&gt;$H$2,-E444/'Carga-Descarga Año'!$B$5&lt;'SFV+BESS'!$I$7),E444/$B$5,IF(AND(E444&lt;0,L443+E444/$B$5&gt;$H$2,-E444/'Carga-Descarga Año'!$B$5&gt;'SFV+BESS'!$I$7),-'SFV+BESS'!$I$7,IF(AND(E444&lt;0,L443+E444/$B$5&lt;$H$2),-MIN('SFV+BESS'!$I$7,L443-$H$2),0)))</f>
        <v>0</v>
      </c>
      <c r="I444" s="38">
        <f t="shared" si="473"/>
        <v>0</v>
      </c>
      <c r="J444" s="27">
        <f t="shared" si="475"/>
        <v>0</v>
      </c>
      <c r="K444" s="27">
        <f t="shared" si="474"/>
        <v>0</v>
      </c>
      <c r="L444" s="28">
        <f>IF((L443+F444+G444)&gt;=$B$2*'SFV+BESS'!$I$9, $B$2*'SFV+BESS'!$I$9, (L443+F444+G444))</f>
        <v>173.61249999999998</v>
      </c>
      <c r="M444" s="110">
        <f t="shared" si="476"/>
        <v>0</v>
      </c>
      <c r="R444" s="251"/>
      <c r="S444" s="48">
        <v>18.125</v>
      </c>
      <c r="T444" s="2">
        <f t="shared" si="533"/>
        <v>0</v>
      </c>
      <c r="U444" s="2">
        <f>Gen_Cons_Horario!B1214</f>
        <v>0</v>
      </c>
      <c r="V444" s="35">
        <f t="shared" si="508"/>
        <v>0</v>
      </c>
      <c r="W444" s="116">
        <f>IF(AND(V444&gt;0,V444*$B$4+AC443&lt;=$B$2*'SFV+BESS'!$I$9,V444&lt;'SFV+BESS'!$I$7), V444*$B$4, IF(AND(V444&gt;0,V444*$B$4+AC443&gt;$B$2*'SFV+BESS'!$I$9,V444*$B$4&lt;'SFV+BESS'!$I$7),$B$2*'SFV+BESS'!$I$9-AC443,IF(AND(V444&gt;0,V444*$B$4+AC443&gt;$B$2*'SFV+BESS'!$I$9,V444*$B$4&gt;'SFV+BESS'!$I$7,AC443&lt;$B$2*'SFV+BESS'!$I$9),$B$2*'SFV+BESS'!$I$9-AC443,IF(AND(V444&gt;0,V444*$B$4+AC443&lt;=$B$2*'SFV+BESS'!$I$9,V444&gt;'SFV+BESS'!$I$7),'SFV+BESS'!$I$7,0))))</f>
        <v>0</v>
      </c>
      <c r="X444" s="27">
        <f>IF(AND(V444&lt;0,AC443+V444/$B$5&gt;$H$2,-V444/'Carga-Descarga Año'!$B$5&lt;'SFV+BESS'!$I$7),V444/$B$5,IF(AND(V444&lt;0,AC443+V444/$B$5&gt;$H$2,-V444/'Carga-Descarga Año'!$B$5&gt;'SFV+BESS'!$I$7),-'SFV+BESS'!$I$7,IF(AND(V444&lt;0,AC443+V444/$B$5&lt;$H$2),-MIN('SFV+BESS'!$I$7,AC443-$H$2),0)))</f>
        <v>0</v>
      </c>
      <c r="Z444" s="33">
        <f t="shared" si="502"/>
        <v>0</v>
      </c>
      <c r="AA444" s="27">
        <f t="shared" si="477"/>
        <v>0</v>
      </c>
      <c r="AB444" s="27">
        <f t="shared" si="501"/>
        <v>0</v>
      </c>
      <c r="AC444" s="28">
        <f>IF((AC443+W444+X444)&gt;=$B$2*'SFV+BESS'!$I$9, $B$2*'SFV+BESS'!$I$9, (AC443+W444+X444))</f>
        <v>173.61249999999998</v>
      </c>
      <c r="AD444" s="110">
        <f t="shared" si="478"/>
        <v>0</v>
      </c>
      <c r="AI444" s="251"/>
      <c r="AJ444" s="48">
        <v>18.125</v>
      </c>
      <c r="AK444" s="52">
        <f t="shared" si="534"/>
        <v>0</v>
      </c>
      <c r="AL444" s="33">
        <f>Gen_Cons_Horario!B1886</f>
        <v>0</v>
      </c>
      <c r="AM444" s="35">
        <f t="shared" si="509"/>
        <v>0</v>
      </c>
      <c r="AN444" s="116">
        <f>IF(AND(AM444&gt;0,AM444*$B$4+AT443&lt;=$B$2*'SFV+BESS'!$I$9,AM444&lt;'SFV+BESS'!$I$7), AM444*$B$4, IF(AND(AM444&gt;0,AM444*$B$4+AT443&gt;$B$2*'SFV+BESS'!$I$9,AM444*$B$4&lt;'SFV+BESS'!$I$7),$B$2*'SFV+BESS'!$I$9-AT443,IF(AND(AM444&gt;0,AM444*$B$4+AT443&gt;$B$2*'SFV+BESS'!$I$9,AM444*$B$4&gt;'SFV+BESS'!$I$7,AT443&lt;$B$2*'SFV+BESS'!$I$9),$B$2*'SFV+BESS'!$I$9-AT443,IF(AND(AM444&gt;0,AM444*$B$4+AT443&lt;=$B$2*'SFV+BESS'!$I$9,AM444&gt;'SFV+BESS'!$I$7),'SFV+BESS'!$I$7,0))))</f>
        <v>0</v>
      </c>
      <c r="AO444" s="27">
        <f>IF(AND(AM444&lt;0,AT443+AM444/$B$5&gt;$H$2,-AM444/'Carga-Descarga Año'!$B$5&lt;'SFV+BESS'!$I$7),AM444/$B$5,IF(AND(AM444&lt;0,AT443+AM444/$B$5&gt;$H$2,-AM444/'Carga-Descarga Año'!$B$5&gt;'SFV+BESS'!$I$7),-'SFV+BESS'!$I$7,IF(AND(AM444&lt;0,AT443+AM444/$B$5&lt;$H$2),-MIN('SFV+BESS'!$I$7,AT443-$H$2),0)))</f>
        <v>0</v>
      </c>
      <c r="AP444" s="33"/>
      <c r="AQ444" s="33">
        <f t="shared" si="515"/>
        <v>0</v>
      </c>
      <c r="AR444" s="27">
        <f t="shared" si="479"/>
        <v>0</v>
      </c>
      <c r="AS444" s="27">
        <f t="shared" si="516"/>
        <v>0</v>
      </c>
      <c r="AT444" s="28">
        <f>IF((AT443+AN444+AO444)&gt;=$B$2*'SFV+BESS'!$I$9, $B$2*'SFV+BESS'!$I$9, (AT443+AN444+AO444))</f>
        <v>172.53218491635695</v>
      </c>
      <c r="AU444" s="110">
        <f t="shared" si="480"/>
        <v>0</v>
      </c>
      <c r="AZ444" s="251"/>
      <c r="BA444" s="48">
        <v>18.125</v>
      </c>
      <c r="BB444" s="33">
        <f t="shared" si="535"/>
        <v>0</v>
      </c>
      <c r="BC444" s="33">
        <f>Gen_Cons_Horario!B2630</f>
        <v>0</v>
      </c>
      <c r="BD444" s="35">
        <f t="shared" si="510"/>
        <v>0</v>
      </c>
      <c r="BE444" s="116">
        <f>IF(AND(BD444&gt;0,BD444*$B$4+BK443&lt;=$B$2*'SFV+BESS'!$I$9,BD444&lt;'SFV+BESS'!$I$7), BD444*$B$4, IF(AND(BD444&gt;0,BD444*$B$4+BK443&gt;$B$2*'SFV+BESS'!$I$9,BD444*$B$4&lt;'SFV+BESS'!$I$7),$B$2*'SFV+BESS'!$I$9-BK443,IF(AND(BD444&gt;0,BD444*$B$4+BK443&gt;$B$2*'SFV+BESS'!$I$9,BD444*$B$4&gt;'SFV+BESS'!$I$7,BK443&lt;$B$2*'SFV+BESS'!$I$9),$B$2*'SFV+BESS'!$I$9-BK443,IF(AND(BD444&gt;0,BD444*$B$4+BK443&lt;=$B$2*'SFV+BESS'!$I$9,BD444&gt;'SFV+BESS'!$I$7),'SFV+BESS'!$I$7,0))))</f>
        <v>0</v>
      </c>
      <c r="BF444" s="27">
        <f>IF(AND(BD444&lt;0,BK443+BD444/$B$5&gt;$H$2,-BD444/'Carga-Descarga Año'!$B$5&lt;'SFV+BESS'!$I$7),BD444/$B$5,IF(AND(BD444&lt;0,BK443+BD444/$B$5&gt;$H$2,-BD444/'Carga-Descarga Año'!$B$5&gt;'SFV+BESS'!$I$7),-'SFV+BESS'!$I$7,IF(AND(BD444&lt;0,BK443+BD444/$B$5&lt;$H$2),-MIN('SFV+BESS'!$I$7,BK443-$H$2),0)))</f>
        <v>0</v>
      </c>
      <c r="BG444" s="33"/>
      <c r="BH444" s="33">
        <f t="shared" si="517"/>
        <v>0</v>
      </c>
      <c r="BI444" s="27">
        <f t="shared" si="481"/>
        <v>0</v>
      </c>
      <c r="BJ444" s="27">
        <f t="shared" si="518"/>
        <v>0</v>
      </c>
      <c r="BK444" s="28">
        <f>IF((BK443+BE444+BF444)&gt;=$B$2*'SFV+BESS'!$I$9, $B$2*'SFV+BESS'!$I$9, (BK443+BE444+BF444))</f>
        <v>173.61249999999998</v>
      </c>
      <c r="BL444" s="110">
        <f t="shared" si="482"/>
        <v>0</v>
      </c>
      <c r="BQ444" s="251"/>
      <c r="BR444" s="48">
        <v>18.125</v>
      </c>
      <c r="BS444" s="33">
        <f t="shared" si="536"/>
        <v>0</v>
      </c>
      <c r="BT444" s="33">
        <f>Gen_Cons_Horario!B3350</f>
        <v>0</v>
      </c>
      <c r="BU444" s="35">
        <f t="shared" si="511"/>
        <v>0</v>
      </c>
      <c r="BV444" s="116">
        <f>IF(AND(BU444&gt;0,BU444*$B$4+CB443&lt;=$B$2*'SFV+BESS'!$I$9,BU444&lt;'SFV+BESS'!$I$7), BU444*$B$4, IF(AND(BU444&gt;0,BU444*$B$4+CB443&gt;$B$2*'SFV+BESS'!$I$9,BU444*$B$4&lt;'SFV+BESS'!$I$7),$B$2*'SFV+BESS'!$I$9-CB443,IF(AND(BU444&gt;0,BU444*$B$4+CB443&gt;$B$2*'SFV+BESS'!$I$9,BU444*$B$4&gt;'SFV+BESS'!$I$7,CB443&lt;$B$2*'SFV+BESS'!$I$9),$B$2*'SFV+BESS'!$I$9-CB443,IF(AND(BU444&gt;0,BU444*$B$4+CB443&lt;=$B$2*'SFV+BESS'!$I$9,BU444&gt;'SFV+BESS'!$I$7),'SFV+BESS'!$I$7,0))))</f>
        <v>0</v>
      </c>
      <c r="BW444" s="27">
        <f>IF(AND(BU444&lt;0,CB443+BU444/$B$5&gt;$H$2,-BU444/'Carga-Descarga Año'!$B$5&lt;'SFV+BESS'!$I$7),BU444/$B$5,IF(AND(BU444&lt;0,CB443+BU444/$B$5&gt;$H$2,-BU444/'Carga-Descarga Año'!$B$5&gt;'SFV+BESS'!$I$7),-'SFV+BESS'!$I$7,IF(AND(BU444&lt;0,CB443+BU444/$B$5&lt;$H$2),-MIN('SFV+BESS'!$I$7,CB443-$H$2),0)))</f>
        <v>0</v>
      </c>
      <c r="BX444" s="33"/>
      <c r="BY444" s="33">
        <f t="shared" si="519"/>
        <v>0</v>
      </c>
      <c r="BZ444" s="27">
        <f t="shared" si="483"/>
        <v>0</v>
      </c>
      <c r="CA444" s="27">
        <f t="shared" si="484"/>
        <v>0</v>
      </c>
      <c r="CB444" s="28">
        <f>IF((CB443+BV444+BW444)&gt;=$B$2*'SFV+BESS'!$I$9, $B$2*'SFV+BESS'!$I$9, (CB443+BV444+BW444))</f>
        <v>173.61249999999998</v>
      </c>
      <c r="CC444" s="110">
        <f t="shared" si="485"/>
        <v>0</v>
      </c>
      <c r="CH444" s="251"/>
      <c r="CI444" s="48">
        <v>18.125</v>
      </c>
      <c r="CJ444" s="33">
        <f t="shared" si="537"/>
        <v>0</v>
      </c>
      <c r="CK444" s="33">
        <f>Gen_Cons_Horario!B4094</f>
        <v>0</v>
      </c>
      <c r="CL444" s="35">
        <f t="shared" si="512"/>
        <v>0</v>
      </c>
      <c r="CM444" s="116">
        <f>IF(AND(CL444&gt;0,CL444*$B$4+CS443&lt;=$B$2*'SFV+BESS'!$I$9,CL444&lt;'SFV+BESS'!$I$7), CL444*$B$4, IF(AND(CL444&gt;0,CL444*$B$4+CS443&gt;$B$2*'SFV+BESS'!$I$9,CL444*$B$4&lt;'SFV+BESS'!$I$7),$B$2*'SFV+BESS'!$I$9-CS443,IF(AND(CL444&gt;0,CL444*$B$4+CS443&gt;$B$2*'SFV+BESS'!$I$9,CL444*$B$4&gt;'SFV+BESS'!$I$7,CS443&lt;$B$2*'SFV+BESS'!$I$9),$B$2*'SFV+BESS'!$I$9-CS443,IF(AND(CL444&gt;0,CL444*$B$4+CS443&lt;=$B$2*'SFV+BESS'!$I$9,CL444&gt;'SFV+BESS'!$I$7),'SFV+BESS'!$I$7,0))))</f>
        <v>0</v>
      </c>
      <c r="CN444" s="27">
        <f>IF(AND(CL444&lt;0,CS443+CL444/$B$5&gt;$H$2,-CL444/'Carga-Descarga Año'!$B$5&lt;'SFV+BESS'!$I$7),CL444/$B$5,IF(AND(CL444&lt;0,CS443+CL444/$B$5&gt;$H$2,-CL444/'Carga-Descarga Año'!$B$5&gt;'SFV+BESS'!$I$7),-'SFV+BESS'!$I$7,IF(AND(CL444&lt;0,CS443+CL444/$B$5&lt;$H$2),-MIN('SFV+BESS'!$I$7,CS443-$H$2),0)))</f>
        <v>0</v>
      </c>
      <c r="CO444" s="33"/>
      <c r="CP444" s="33">
        <f t="shared" si="520"/>
        <v>0</v>
      </c>
      <c r="CQ444" s="27">
        <f t="shared" si="486"/>
        <v>0</v>
      </c>
      <c r="CR444" s="27">
        <f t="shared" si="521"/>
        <v>0</v>
      </c>
      <c r="CS444" s="28">
        <f>IF((CS443+CM444+CN444)&gt;=$B$2*'SFV+BESS'!$I$9, $B$2*'SFV+BESS'!$I$9, (CS443+CM444+CN444))</f>
        <v>173.61249999999998</v>
      </c>
      <c r="CT444" s="110">
        <f t="shared" si="487"/>
        <v>0</v>
      </c>
      <c r="CY444" s="251"/>
      <c r="CZ444" s="48">
        <v>18.125</v>
      </c>
      <c r="DA444" s="33">
        <f t="shared" si="538"/>
        <v>0</v>
      </c>
      <c r="DB444" s="33">
        <f>Gen_Cons_Horario!B4814</f>
        <v>0</v>
      </c>
      <c r="DC444" s="35">
        <f t="shared" si="503"/>
        <v>0</v>
      </c>
      <c r="DD444" s="116">
        <f>IF(AND(DC444&gt;0,DC444*$B$4+DJ443&lt;=$B$2*'SFV+BESS'!$I$9,DC444&lt;'SFV+BESS'!$I$7), DC444*$B$4, IF(AND(DC444&gt;0,DC444*$B$4+DJ443&gt;$B$2*'SFV+BESS'!$I$9,DC444*$B$4&lt;'SFV+BESS'!$I$7),$B$2*'SFV+BESS'!$I$9-DJ443,IF(AND(DC444&gt;0,DC444*$B$4+DJ443&gt;$B$2*'SFV+BESS'!$I$9,DC444*$B$4&gt;'SFV+BESS'!$I$7,DJ443&lt;$B$2*'SFV+BESS'!$I$9),$B$2*'SFV+BESS'!$I$9-DJ443,IF(AND(DC444&gt;0,DC444*$B$4+DJ443&lt;=$B$2*'SFV+BESS'!$I$9,DC444&gt;'SFV+BESS'!$I$7),'SFV+BESS'!$I$7,0))))</f>
        <v>0</v>
      </c>
      <c r="DE444" s="27">
        <f>IF(AND(DC444&lt;0,DJ443+DC444/$B$5&gt;$H$2,-DC444/'Carga-Descarga Año'!$B$5&lt;'SFV+BESS'!$I$7),DC444/$B$5,IF(AND(DC444&lt;0,DJ443+DC444/$B$5&gt;$H$2,-DC444/'Carga-Descarga Año'!$B$5&gt;'SFV+BESS'!$I$7),-'SFV+BESS'!$I$7,IF(AND(DC444&lt;0,DJ443+DC444/$B$5&lt;$H$2),-MIN('SFV+BESS'!$I$7,DJ443-$H$2),0)))</f>
        <v>0</v>
      </c>
      <c r="DF444" s="33"/>
      <c r="DG444" s="33">
        <f t="shared" si="522"/>
        <v>0</v>
      </c>
      <c r="DH444" s="27">
        <f t="shared" si="488"/>
        <v>0</v>
      </c>
      <c r="DI444" s="27">
        <f t="shared" si="489"/>
        <v>0</v>
      </c>
      <c r="DJ444" s="28">
        <f>IF((DJ443+DD444+DE444)&gt;=$B$2*'SFV+BESS'!$I$9, $B$2*'SFV+BESS'!$I$9, (DJ443+DD444+DE444))</f>
        <v>173.61249999999998</v>
      </c>
      <c r="DK444" s="110">
        <f t="shared" si="490"/>
        <v>0</v>
      </c>
      <c r="DP444" s="251"/>
      <c r="DQ444" s="48">
        <v>18.125</v>
      </c>
      <c r="DR444" s="33">
        <f t="shared" si="539"/>
        <v>0</v>
      </c>
      <c r="DS444" s="33">
        <f>Gen_Cons_Horario!B5558</f>
        <v>0</v>
      </c>
      <c r="DT444" s="35">
        <f t="shared" si="504"/>
        <v>0</v>
      </c>
      <c r="DU444" s="116">
        <f>IF(AND(DT444&gt;0,DT444*$B$4+EA443&lt;=$B$2*'SFV+BESS'!$I$9,DT444&lt;'SFV+BESS'!$I$7), DT444*$B$4, IF(AND(DT444&gt;0,DT444*$B$4+EA443&gt;$B$2*'SFV+BESS'!$I$9,DT444*$B$4&lt;'SFV+BESS'!$I$7),$B$2*'SFV+BESS'!$I$9-EA443,IF(AND(DT444&gt;0,DT444*$B$4+EA443&gt;$B$2*'SFV+BESS'!$I$9,DT444*$B$4&gt;'SFV+BESS'!$I$7,EA443&lt;$B$2*'SFV+BESS'!$I$9),$B$2*'SFV+BESS'!$I$9-EA443,IF(AND(DT444&gt;0,DT444*$B$4+EA443&lt;=$B$2*'SFV+BESS'!$I$9,DT444&gt;'SFV+BESS'!$I$7),'SFV+BESS'!$I$7,0))))</f>
        <v>0</v>
      </c>
      <c r="DV444" s="27">
        <f>IF(AND(DT444&lt;0,EA443+DT444/$B$5&gt;$H$2,-DT444/'Carga-Descarga Año'!$B$5&lt;'SFV+BESS'!$I$7),DT444/$B$5,IF(AND(DT444&lt;0,EA443+DT444/$B$5&gt;$H$2,-DT444/'Carga-Descarga Año'!$B$5&gt;'SFV+BESS'!$I$7),-'SFV+BESS'!$I$7,IF(AND(DT444&lt;0,EA443+DT444/$B$5&lt;$H$2),-MIN('SFV+BESS'!$I$7,EA443-$H$2),0)))</f>
        <v>0</v>
      </c>
      <c r="DW444" s="33"/>
      <c r="DX444" s="33">
        <f t="shared" si="523"/>
        <v>0</v>
      </c>
      <c r="DY444" s="27">
        <f t="shared" si="491"/>
        <v>0</v>
      </c>
      <c r="DZ444" s="27">
        <f t="shared" si="524"/>
        <v>0</v>
      </c>
      <c r="EA444" s="28">
        <f>IF((EA443+DU444+DV444)&gt;=$B$2*'SFV+BESS'!$I$9, $B$2*'SFV+BESS'!$I$9, (EA443+DU444+DV444))</f>
        <v>173.61249999999998</v>
      </c>
      <c r="EB444" s="110">
        <f t="shared" si="492"/>
        <v>0</v>
      </c>
      <c r="EG444" s="251"/>
      <c r="EH444" s="48">
        <v>18.125</v>
      </c>
      <c r="EI444" s="33">
        <f t="shared" si="540"/>
        <v>0</v>
      </c>
      <c r="EJ444" s="33">
        <f>Gen_Cons_Horario!B6302</f>
        <v>0</v>
      </c>
      <c r="EK444" s="35">
        <f t="shared" si="505"/>
        <v>0</v>
      </c>
      <c r="EL444" s="116">
        <f>IF(AND(EK444&gt;0,EK444*$B$4+ER443&lt;=$B$2*'SFV+BESS'!$I$9,EK444&lt;'SFV+BESS'!$I$7), EK444*$B$4, IF(AND(EK444&gt;0,EK444*$B$4+ER443&gt;$B$2*'SFV+BESS'!$I$9,EK444*$B$4&lt;'SFV+BESS'!$I$7),$B$2*'SFV+BESS'!$I$9-ER443,IF(AND(EK444&gt;0,EK444*$B$4+ER443&gt;$B$2*'SFV+BESS'!$I$9,EK444*$B$4&gt;'SFV+BESS'!$I$7,ER443&lt;$B$2*'SFV+BESS'!$I$9),$B$2*'SFV+BESS'!$I$9-ER443,IF(AND(EK444&gt;0,EK444*$B$4+ER443&lt;=$B$2*'SFV+BESS'!$I$9,EK444&gt;'SFV+BESS'!$I$7),'SFV+BESS'!$I$7,0))))</f>
        <v>0</v>
      </c>
      <c r="EM444" s="27">
        <f>IF(AND(EK444&lt;0,ER443+EK444/$B$5&gt;$H$2,-EK444/'Carga-Descarga Año'!$B$5&lt;'SFV+BESS'!$I$7),EK444/$B$5,IF(AND(EK444&lt;0,ER443+EK444/$B$5&gt;$H$2,-EK444/'Carga-Descarga Año'!$B$5&gt;'SFV+BESS'!$I$7),-'SFV+BESS'!$I$7,IF(AND(EK444&lt;0,ER443+EK444/$B$5&lt;$H$2),-MIN('SFV+BESS'!$I$7,ER443-$H$2),0)))</f>
        <v>0</v>
      </c>
      <c r="EN444" s="33"/>
      <c r="EO444" s="33">
        <f t="shared" si="525"/>
        <v>0</v>
      </c>
      <c r="EP444" s="27">
        <f t="shared" si="493"/>
        <v>0</v>
      </c>
      <c r="EQ444" s="27">
        <f t="shared" si="526"/>
        <v>0</v>
      </c>
      <c r="ER444" s="28">
        <f>IF((ER443+EL444+EM444)&gt;=$B$2*'SFV+BESS'!$I$9, $B$2*'SFV+BESS'!$I$9, (ER443+EL444+EM444))</f>
        <v>173.61249999999998</v>
      </c>
      <c r="ES444" s="110">
        <f t="shared" si="494"/>
        <v>0</v>
      </c>
      <c r="EX444" s="251"/>
      <c r="EY444" s="48">
        <v>18.125</v>
      </c>
      <c r="EZ444" s="33">
        <f t="shared" si="541"/>
        <v>0</v>
      </c>
      <c r="FA444" s="33">
        <f>Gen_Cons_Horario!B7022</f>
        <v>0</v>
      </c>
      <c r="FB444" s="35">
        <f t="shared" si="506"/>
        <v>0</v>
      </c>
      <c r="FC444" s="116">
        <f>IF(AND(FB444&gt;0,FB444*$B$4+FI443&lt;=$B$2*'SFV+BESS'!$I$9,FB444&lt;'SFV+BESS'!$I$7), FB444*$B$4, IF(AND(FB444&gt;0,FB444*$B$4+FI443&gt;$B$2*'SFV+BESS'!$I$9,FB444*$B$4&lt;'SFV+BESS'!$I$7),$B$2*'SFV+BESS'!$I$9-FI443,IF(AND(FB444&gt;0,FB444*$B$4+FI443&gt;$B$2*'SFV+BESS'!$I$9,FB444*$B$4&gt;'SFV+BESS'!$I$7,FI443&lt;$B$2*'SFV+BESS'!$I$9),$B$2*'SFV+BESS'!$I$9-FI443,IF(AND(FB444&gt;0,FB444*$B$4+FI443&lt;=$B$2*'SFV+BESS'!$I$9,FB444&gt;'SFV+BESS'!$I$7),'SFV+BESS'!$I$7,0))))</f>
        <v>0</v>
      </c>
      <c r="FD444" s="27">
        <f>IF(AND(FB444&lt;0,FI443+FB444/$B$5&gt;$H$2,-FB444/'Carga-Descarga Año'!$B$5&lt;'SFV+BESS'!$I$7),FB444/$B$5,IF(AND(FB444&lt;0,FI443+FB444/$B$5&gt;$H$2,-FB444/'Carga-Descarga Año'!$B$5&gt;'SFV+BESS'!$I$7),-'SFV+BESS'!$I$7,IF(AND(FB444&lt;0,FI443+FB444/$B$5&lt;$H$2),-MIN('SFV+BESS'!$I$7,FI443-$H$2),0)))</f>
        <v>0</v>
      </c>
      <c r="FE444" s="33"/>
      <c r="FF444" s="33">
        <f t="shared" si="527"/>
        <v>0</v>
      </c>
      <c r="FG444" s="27">
        <f t="shared" si="495"/>
        <v>0</v>
      </c>
      <c r="FH444" s="27">
        <f t="shared" si="528"/>
        <v>0</v>
      </c>
      <c r="FI444" s="28">
        <f>IF((FI443+FC444+FD444)&gt;=$B$2*'SFV+BESS'!$I$9, $B$2*'SFV+BESS'!$I$9, (FI443+FC444+FD444))</f>
        <v>173.61249999999998</v>
      </c>
      <c r="FJ444" s="110">
        <f t="shared" si="496"/>
        <v>0</v>
      </c>
      <c r="FO444" s="251"/>
      <c r="FP444" s="48">
        <v>18.125</v>
      </c>
      <c r="FQ444" s="33">
        <f t="shared" si="542"/>
        <v>0</v>
      </c>
      <c r="FR444" s="33">
        <f>Gen_Cons_Horario!B7766</f>
        <v>0</v>
      </c>
      <c r="FS444" s="35">
        <f t="shared" si="507"/>
        <v>0</v>
      </c>
      <c r="FT444" s="116">
        <f>IF(AND(FS444&gt;0,FS444*$B$4+FZ443&lt;=$B$2*'SFV+BESS'!$I$9,FS444&lt;'SFV+BESS'!$I$7), FS444*$B$4, IF(AND(FS444&gt;0,FS444*$B$4+FZ443&gt;$B$2*'SFV+BESS'!$I$9,FS444*$B$4&lt;'SFV+BESS'!$I$7),$B$2*'SFV+BESS'!$I$9-FZ443,IF(AND(FS444&gt;0,FS444*$B$4+FZ443&gt;$B$2*'SFV+BESS'!$I$9,FS444*$B$4&gt;'SFV+BESS'!$I$7,FZ443&lt;$B$2*'SFV+BESS'!$I$9),$B$2*'SFV+BESS'!$I$9-FZ443,IF(AND(FS444&gt;0,FS444*$B$4+FZ443&lt;=$B$2*'SFV+BESS'!$I$9,FS444&gt;'SFV+BESS'!$I$7),'SFV+BESS'!$I$7,0))))</f>
        <v>0</v>
      </c>
      <c r="FU444" s="27">
        <f>IF(AND(FS444&lt;0,FZ443+FS444/$B$5&gt;$H$2,-FS444/'Carga-Descarga Año'!$B$5&lt;'SFV+BESS'!$I$7),FS444/$B$5,IF(AND(FS444&lt;0,FZ443+FS444/$B$5&gt;$H$2,-FS444/'Carga-Descarga Año'!$B$5&gt;'SFV+BESS'!$I$7),-'SFV+BESS'!$I$7,IF(AND(FS444&lt;0,FZ443+FS444/$B$5&lt;$H$2),-MIN('SFV+BESS'!$I$7,FZ443-$H$2),0)))</f>
        <v>0</v>
      </c>
      <c r="FV444" s="33"/>
      <c r="FW444" s="33">
        <f t="shared" si="529"/>
        <v>0</v>
      </c>
      <c r="FX444" s="27">
        <f t="shared" si="497"/>
        <v>0</v>
      </c>
      <c r="FY444" s="27">
        <f t="shared" si="530"/>
        <v>0</v>
      </c>
      <c r="FZ444" s="28">
        <f>IF((FZ443+FT444+FU444)&gt;=$B$2*'SFV+BESS'!$I$9, $B$2*'SFV+BESS'!$I$9, (FZ443+FT444+FU444))</f>
        <v>173.61249999999998</v>
      </c>
      <c r="GA444" s="110">
        <f t="shared" si="498"/>
        <v>0</v>
      </c>
      <c r="GF444" s="251"/>
      <c r="GG444" s="48">
        <v>18.125</v>
      </c>
      <c r="GH444" s="33">
        <f t="shared" si="543"/>
        <v>0</v>
      </c>
      <c r="GI444" s="33">
        <f>Gen_Cons_Horario!B8486</f>
        <v>0</v>
      </c>
      <c r="GJ444" s="35">
        <f t="shared" si="513"/>
        <v>0</v>
      </c>
      <c r="GK444" s="116">
        <f>IF(AND(GJ444&gt;0,GJ444*$B$4+GQ443&lt;=$B$2*'SFV+BESS'!$I$9,GJ444&lt;'SFV+BESS'!$I$7), GJ444*$B$4, IF(AND(GJ444&gt;0,GJ444*$B$4+GQ443&gt;$B$2*'SFV+BESS'!$I$9,GJ444*$B$4&lt;'SFV+BESS'!$I$7),$B$2*'SFV+BESS'!$I$9-GQ443,IF(AND(GJ444&gt;0,GJ444*$B$4+GQ443&gt;$B$2*'SFV+BESS'!$I$9,GJ444*$B$4&gt;'SFV+BESS'!$I$7,GQ443&lt;$B$2*'SFV+BESS'!$I$9),$B$2*'SFV+BESS'!$I$9-GQ443,IF(AND(GJ444&gt;0,GJ444*$B$4+GQ443&lt;=$B$2*'SFV+BESS'!$I$9,GJ444&gt;'SFV+BESS'!$I$7),'SFV+BESS'!$I$7,0))))</f>
        <v>0</v>
      </c>
      <c r="GL444" s="27">
        <f>IF(AND(GJ444&lt;0,GQ443+GJ444/$B$5&gt;$H$2,-GJ444/'Carga-Descarga Año'!$B$5&lt;'SFV+BESS'!$I$7),GJ444/$B$5,IF(AND(GJ444&lt;0,GQ443+GJ444/$B$5&gt;$H$2,-GJ444/'Carga-Descarga Año'!$B$5&gt;'SFV+BESS'!$I$7),-'SFV+BESS'!$I$7,IF(AND(GJ444&lt;0,GQ443+GJ444/$B$5&lt;$H$2),-MIN('SFV+BESS'!$I$7,GQ443-$H$2),0)))</f>
        <v>0</v>
      </c>
      <c r="GM444" s="33"/>
      <c r="GN444" s="33">
        <f t="shared" si="531"/>
        <v>0</v>
      </c>
      <c r="GO444" s="27">
        <f t="shared" si="499"/>
        <v>0</v>
      </c>
      <c r="GP444" s="27">
        <f t="shared" si="532"/>
        <v>0</v>
      </c>
      <c r="GQ444" s="28">
        <f>IF((GQ443+GK444+GL444)&gt;=$B$2*'SFV+BESS'!$I$9, $B$2*'SFV+BESS'!$I$9, (GQ443+GK444+GL444))</f>
        <v>173.61249999999998</v>
      </c>
      <c r="GR444" s="110">
        <f t="shared" si="500"/>
        <v>0</v>
      </c>
    </row>
    <row r="445" spans="1:200">
      <c r="A445" s="249"/>
      <c r="B445" s="48">
        <v>18.1666666666667</v>
      </c>
      <c r="C445" s="38">
        <f t="shared" si="514"/>
        <v>0</v>
      </c>
      <c r="D445" s="2">
        <f>Gen_Cons_Horario!B471</f>
        <v>0</v>
      </c>
      <c r="E445" s="140">
        <f t="shared" si="472"/>
        <v>0</v>
      </c>
      <c r="F445" s="116">
        <f>IF(AND(E445&gt;0,E445*$B$4+L444&lt;=$B$2*'SFV+BESS'!$I$9,E445&lt;'SFV+BESS'!$I$7), E445*$B$4, IF(AND(E445&gt;0,E445*$B$4+L444&gt;$B$2*'SFV+BESS'!$I$9,E445*$B$4&lt;'SFV+BESS'!$I$7),$B$2*'SFV+BESS'!$I$9-L444,IF(AND(E445&gt;0,E445*$B$4+L444&gt;$B$2*'SFV+BESS'!$I$9,E445*$B$4&gt;'SFV+BESS'!$I$7,L444&lt;$B$2*'SFV+BESS'!$I$9),$B$2*'SFV+BESS'!$I$9-L444,IF(AND(E445&gt;0,E445*$B$4+L444&lt;=$B$2*'SFV+BESS'!$I$9,E445&gt;'SFV+BESS'!$I$7),'SFV+BESS'!$I$7,0))))</f>
        <v>0</v>
      </c>
      <c r="G445" s="27">
        <f>IF(AND(E445&lt;0,L444+E445/$B$5&gt;$H$2,-E445/'Carga-Descarga Año'!$B$5&lt;'SFV+BESS'!$I$7),E445/$B$5,IF(AND(E445&lt;0,L444+E445/$B$5&gt;$H$2,-E445/'Carga-Descarga Año'!$B$5&gt;'SFV+BESS'!$I$7),-'SFV+BESS'!$I$7,IF(AND(E445&lt;0,L444+E445/$B$5&lt;$H$2),-MIN('SFV+BESS'!$I$7,L444-$H$2),0)))</f>
        <v>0</v>
      </c>
      <c r="I445" s="38">
        <f t="shared" si="473"/>
        <v>0</v>
      </c>
      <c r="J445" s="27">
        <f t="shared" si="475"/>
        <v>0</v>
      </c>
      <c r="K445" s="27">
        <f t="shared" si="474"/>
        <v>0</v>
      </c>
      <c r="L445" s="28">
        <f>IF((L444+F445+G445)&gt;=$B$2*'SFV+BESS'!$I$9, $B$2*'SFV+BESS'!$I$9, (L444+F445+G445))</f>
        <v>173.61249999999998</v>
      </c>
      <c r="M445" s="110">
        <f t="shared" si="476"/>
        <v>0</v>
      </c>
      <c r="R445" s="251"/>
      <c r="S445" s="48">
        <v>18.1666666666667</v>
      </c>
      <c r="T445" s="2">
        <f t="shared" si="533"/>
        <v>0</v>
      </c>
      <c r="U445" s="2">
        <f>Gen_Cons_Horario!B1215</f>
        <v>0</v>
      </c>
      <c r="V445" s="35">
        <f t="shared" si="508"/>
        <v>0</v>
      </c>
      <c r="W445" s="116">
        <f>IF(AND(V445&gt;0,V445*$B$4+AC444&lt;=$B$2*'SFV+BESS'!$I$9,V445&lt;'SFV+BESS'!$I$7), V445*$B$4, IF(AND(V445&gt;0,V445*$B$4+AC444&gt;$B$2*'SFV+BESS'!$I$9,V445*$B$4&lt;'SFV+BESS'!$I$7),$B$2*'SFV+BESS'!$I$9-AC444,IF(AND(V445&gt;0,V445*$B$4+AC444&gt;$B$2*'SFV+BESS'!$I$9,V445*$B$4&gt;'SFV+BESS'!$I$7,AC444&lt;$B$2*'SFV+BESS'!$I$9),$B$2*'SFV+BESS'!$I$9-AC444,IF(AND(V445&gt;0,V445*$B$4+AC444&lt;=$B$2*'SFV+BESS'!$I$9,V445&gt;'SFV+BESS'!$I$7),'SFV+BESS'!$I$7,0))))</f>
        <v>0</v>
      </c>
      <c r="X445" s="27">
        <f>IF(AND(V445&lt;0,AC444+V445/$B$5&gt;$H$2,-V445/'Carga-Descarga Año'!$B$5&lt;'SFV+BESS'!$I$7),V445/$B$5,IF(AND(V445&lt;0,AC444+V445/$B$5&gt;$H$2,-V445/'Carga-Descarga Año'!$B$5&gt;'SFV+BESS'!$I$7),-'SFV+BESS'!$I$7,IF(AND(V445&lt;0,AC444+V445/$B$5&lt;$H$2),-MIN('SFV+BESS'!$I$7,AC444-$H$2),0)))</f>
        <v>0</v>
      </c>
      <c r="Z445" s="33">
        <f t="shared" si="502"/>
        <v>0</v>
      </c>
      <c r="AA445" s="27">
        <f t="shared" si="477"/>
        <v>0</v>
      </c>
      <c r="AB445" s="27">
        <f t="shared" si="501"/>
        <v>0</v>
      </c>
      <c r="AC445" s="28">
        <f>IF((AC444+W445+X445)&gt;=$B$2*'SFV+BESS'!$I$9, $B$2*'SFV+BESS'!$I$9, (AC444+W445+X445))</f>
        <v>173.61249999999998</v>
      </c>
      <c r="AD445" s="110">
        <f t="shared" si="478"/>
        <v>0</v>
      </c>
      <c r="AI445" s="251"/>
      <c r="AJ445" s="48">
        <v>18.1666666666667</v>
      </c>
      <c r="AK445" s="52">
        <f t="shared" si="534"/>
        <v>0</v>
      </c>
      <c r="AL445" s="33">
        <f>Gen_Cons_Horario!B1887</f>
        <v>0</v>
      </c>
      <c r="AM445" s="35">
        <f t="shared" si="509"/>
        <v>0</v>
      </c>
      <c r="AN445" s="116">
        <f>IF(AND(AM445&gt;0,AM445*$B$4+AT444&lt;=$B$2*'SFV+BESS'!$I$9,AM445&lt;'SFV+BESS'!$I$7), AM445*$B$4, IF(AND(AM445&gt;0,AM445*$B$4+AT444&gt;$B$2*'SFV+BESS'!$I$9,AM445*$B$4&lt;'SFV+BESS'!$I$7),$B$2*'SFV+BESS'!$I$9-AT444,IF(AND(AM445&gt;0,AM445*$B$4+AT444&gt;$B$2*'SFV+BESS'!$I$9,AM445*$B$4&gt;'SFV+BESS'!$I$7,AT444&lt;$B$2*'SFV+BESS'!$I$9),$B$2*'SFV+BESS'!$I$9-AT444,IF(AND(AM445&gt;0,AM445*$B$4+AT444&lt;=$B$2*'SFV+BESS'!$I$9,AM445&gt;'SFV+BESS'!$I$7),'SFV+BESS'!$I$7,0))))</f>
        <v>0</v>
      </c>
      <c r="AO445" s="27">
        <f>IF(AND(AM445&lt;0,AT444+AM445/$B$5&gt;$H$2,-AM445/'Carga-Descarga Año'!$B$5&lt;'SFV+BESS'!$I$7),AM445/$B$5,IF(AND(AM445&lt;0,AT444+AM445/$B$5&gt;$H$2,-AM445/'Carga-Descarga Año'!$B$5&gt;'SFV+BESS'!$I$7),-'SFV+BESS'!$I$7,IF(AND(AM445&lt;0,AT444+AM445/$B$5&lt;$H$2),-MIN('SFV+BESS'!$I$7,AT444-$H$2),0)))</f>
        <v>0</v>
      </c>
      <c r="AP445" s="33"/>
      <c r="AQ445" s="33">
        <f t="shared" si="515"/>
        <v>0</v>
      </c>
      <c r="AR445" s="27">
        <f t="shared" si="479"/>
        <v>0</v>
      </c>
      <c r="AS445" s="27">
        <f t="shared" si="516"/>
        <v>0</v>
      </c>
      <c r="AT445" s="28">
        <f>IF((AT444+AN445+AO445)&gt;=$B$2*'SFV+BESS'!$I$9, $B$2*'SFV+BESS'!$I$9, (AT444+AN445+AO445))</f>
        <v>172.53218491635695</v>
      </c>
      <c r="AU445" s="110">
        <f t="shared" si="480"/>
        <v>0</v>
      </c>
      <c r="AZ445" s="251"/>
      <c r="BA445" s="48">
        <v>18.1666666666667</v>
      </c>
      <c r="BB445" s="33">
        <f t="shared" si="535"/>
        <v>0</v>
      </c>
      <c r="BC445" s="33">
        <f>Gen_Cons_Horario!B2631</f>
        <v>0</v>
      </c>
      <c r="BD445" s="35">
        <f t="shared" si="510"/>
        <v>0</v>
      </c>
      <c r="BE445" s="116">
        <f>IF(AND(BD445&gt;0,BD445*$B$4+BK444&lt;=$B$2*'SFV+BESS'!$I$9,BD445&lt;'SFV+BESS'!$I$7), BD445*$B$4, IF(AND(BD445&gt;0,BD445*$B$4+BK444&gt;$B$2*'SFV+BESS'!$I$9,BD445*$B$4&lt;'SFV+BESS'!$I$7),$B$2*'SFV+BESS'!$I$9-BK444,IF(AND(BD445&gt;0,BD445*$B$4+BK444&gt;$B$2*'SFV+BESS'!$I$9,BD445*$B$4&gt;'SFV+BESS'!$I$7,BK444&lt;$B$2*'SFV+BESS'!$I$9),$B$2*'SFV+BESS'!$I$9-BK444,IF(AND(BD445&gt;0,BD445*$B$4+BK444&lt;=$B$2*'SFV+BESS'!$I$9,BD445&gt;'SFV+BESS'!$I$7),'SFV+BESS'!$I$7,0))))</f>
        <v>0</v>
      </c>
      <c r="BF445" s="27">
        <f>IF(AND(BD445&lt;0,BK444+BD445/$B$5&gt;$H$2,-BD445/'Carga-Descarga Año'!$B$5&lt;'SFV+BESS'!$I$7),BD445/$B$5,IF(AND(BD445&lt;0,BK444+BD445/$B$5&gt;$H$2,-BD445/'Carga-Descarga Año'!$B$5&gt;'SFV+BESS'!$I$7),-'SFV+BESS'!$I$7,IF(AND(BD445&lt;0,BK444+BD445/$B$5&lt;$H$2),-MIN('SFV+BESS'!$I$7,BK444-$H$2),0)))</f>
        <v>0</v>
      </c>
      <c r="BG445" s="33"/>
      <c r="BH445" s="33">
        <f t="shared" si="517"/>
        <v>0</v>
      </c>
      <c r="BI445" s="27">
        <f t="shared" si="481"/>
        <v>0</v>
      </c>
      <c r="BJ445" s="27">
        <f t="shared" si="518"/>
        <v>0</v>
      </c>
      <c r="BK445" s="28">
        <f>IF((BK444+BE445+BF445)&gt;=$B$2*'SFV+BESS'!$I$9, $B$2*'SFV+BESS'!$I$9, (BK444+BE445+BF445))</f>
        <v>173.61249999999998</v>
      </c>
      <c r="BL445" s="110">
        <f t="shared" si="482"/>
        <v>0</v>
      </c>
      <c r="BQ445" s="251"/>
      <c r="BR445" s="48">
        <v>18.1666666666667</v>
      </c>
      <c r="BS445" s="33">
        <f t="shared" si="536"/>
        <v>0</v>
      </c>
      <c r="BT445" s="33">
        <f>Gen_Cons_Horario!B3351</f>
        <v>0</v>
      </c>
      <c r="BU445" s="35">
        <f t="shared" si="511"/>
        <v>0</v>
      </c>
      <c r="BV445" s="116">
        <f>IF(AND(BU445&gt;0,BU445*$B$4+CB444&lt;=$B$2*'SFV+BESS'!$I$9,BU445&lt;'SFV+BESS'!$I$7), BU445*$B$4, IF(AND(BU445&gt;0,BU445*$B$4+CB444&gt;$B$2*'SFV+BESS'!$I$9,BU445*$B$4&lt;'SFV+BESS'!$I$7),$B$2*'SFV+BESS'!$I$9-CB444,IF(AND(BU445&gt;0,BU445*$B$4+CB444&gt;$B$2*'SFV+BESS'!$I$9,BU445*$B$4&gt;'SFV+BESS'!$I$7,CB444&lt;$B$2*'SFV+BESS'!$I$9),$B$2*'SFV+BESS'!$I$9-CB444,IF(AND(BU445&gt;0,BU445*$B$4+CB444&lt;=$B$2*'SFV+BESS'!$I$9,BU445&gt;'SFV+BESS'!$I$7),'SFV+BESS'!$I$7,0))))</f>
        <v>0</v>
      </c>
      <c r="BW445" s="27">
        <f>IF(AND(BU445&lt;0,CB444+BU445/$B$5&gt;$H$2,-BU445/'Carga-Descarga Año'!$B$5&lt;'SFV+BESS'!$I$7),BU445/$B$5,IF(AND(BU445&lt;0,CB444+BU445/$B$5&gt;$H$2,-BU445/'Carga-Descarga Año'!$B$5&gt;'SFV+BESS'!$I$7),-'SFV+BESS'!$I$7,IF(AND(BU445&lt;0,CB444+BU445/$B$5&lt;$H$2),-MIN('SFV+BESS'!$I$7,CB444-$H$2),0)))</f>
        <v>0</v>
      </c>
      <c r="BX445" s="33"/>
      <c r="BY445" s="33">
        <f t="shared" si="519"/>
        <v>0</v>
      </c>
      <c r="BZ445" s="27">
        <f t="shared" si="483"/>
        <v>0</v>
      </c>
      <c r="CA445" s="27">
        <f t="shared" si="484"/>
        <v>0</v>
      </c>
      <c r="CB445" s="28">
        <f>IF((CB444+BV445+BW445)&gt;=$B$2*'SFV+BESS'!$I$9, $B$2*'SFV+BESS'!$I$9, (CB444+BV445+BW445))</f>
        <v>173.61249999999998</v>
      </c>
      <c r="CC445" s="110">
        <f t="shared" si="485"/>
        <v>0</v>
      </c>
      <c r="CH445" s="251"/>
      <c r="CI445" s="48">
        <v>18.1666666666667</v>
      </c>
      <c r="CJ445" s="33">
        <f t="shared" si="537"/>
        <v>0</v>
      </c>
      <c r="CK445" s="33">
        <f>Gen_Cons_Horario!B4095</f>
        <v>0</v>
      </c>
      <c r="CL445" s="35">
        <f t="shared" si="512"/>
        <v>0</v>
      </c>
      <c r="CM445" s="116">
        <f>IF(AND(CL445&gt;0,CL445*$B$4+CS444&lt;=$B$2*'SFV+BESS'!$I$9,CL445&lt;'SFV+BESS'!$I$7), CL445*$B$4, IF(AND(CL445&gt;0,CL445*$B$4+CS444&gt;$B$2*'SFV+BESS'!$I$9,CL445*$B$4&lt;'SFV+BESS'!$I$7),$B$2*'SFV+BESS'!$I$9-CS444,IF(AND(CL445&gt;0,CL445*$B$4+CS444&gt;$B$2*'SFV+BESS'!$I$9,CL445*$B$4&gt;'SFV+BESS'!$I$7,CS444&lt;$B$2*'SFV+BESS'!$I$9),$B$2*'SFV+BESS'!$I$9-CS444,IF(AND(CL445&gt;0,CL445*$B$4+CS444&lt;=$B$2*'SFV+BESS'!$I$9,CL445&gt;'SFV+BESS'!$I$7),'SFV+BESS'!$I$7,0))))</f>
        <v>0</v>
      </c>
      <c r="CN445" s="27">
        <f>IF(AND(CL445&lt;0,CS444+CL445/$B$5&gt;$H$2,-CL445/'Carga-Descarga Año'!$B$5&lt;'SFV+BESS'!$I$7),CL445/$B$5,IF(AND(CL445&lt;0,CS444+CL445/$B$5&gt;$H$2,-CL445/'Carga-Descarga Año'!$B$5&gt;'SFV+BESS'!$I$7),-'SFV+BESS'!$I$7,IF(AND(CL445&lt;0,CS444+CL445/$B$5&lt;$H$2),-MIN('SFV+BESS'!$I$7,CS444-$H$2),0)))</f>
        <v>0</v>
      </c>
      <c r="CO445" s="33"/>
      <c r="CP445" s="33">
        <f t="shared" si="520"/>
        <v>0</v>
      </c>
      <c r="CQ445" s="27">
        <f t="shared" si="486"/>
        <v>0</v>
      </c>
      <c r="CR445" s="27">
        <f t="shared" si="521"/>
        <v>0</v>
      </c>
      <c r="CS445" s="28">
        <f>IF((CS444+CM445+CN445)&gt;=$B$2*'SFV+BESS'!$I$9, $B$2*'SFV+BESS'!$I$9, (CS444+CM445+CN445))</f>
        <v>173.61249999999998</v>
      </c>
      <c r="CT445" s="110">
        <f t="shared" si="487"/>
        <v>0</v>
      </c>
      <c r="CY445" s="251"/>
      <c r="CZ445" s="48">
        <v>18.1666666666667</v>
      </c>
      <c r="DA445" s="33">
        <f t="shared" si="538"/>
        <v>0</v>
      </c>
      <c r="DB445" s="33">
        <f>Gen_Cons_Horario!B4815</f>
        <v>0</v>
      </c>
      <c r="DC445" s="35">
        <f t="shared" si="503"/>
        <v>0</v>
      </c>
      <c r="DD445" s="116">
        <f>IF(AND(DC445&gt;0,DC445*$B$4+DJ444&lt;=$B$2*'SFV+BESS'!$I$9,DC445&lt;'SFV+BESS'!$I$7), DC445*$B$4, IF(AND(DC445&gt;0,DC445*$B$4+DJ444&gt;$B$2*'SFV+BESS'!$I$9,DC445*$B$4&lt;'SFV+BESS'!$I$7),$B$2*'SFV+BESS'!$I$9-DJ444,IF(AND(DC445&gt;0,DC445*$B$4+DJ444&gt;$B$2*'SFV+BESS'!$I$9,DC445*$B$4&gt;'SFV+BESS'!$I$7,DJ444&lt;$B$2*'SFV+BESS'!$I$9),$B$2*'SFV+BESS'!$I$9-DJ444,IF(AND(DC445&gt;0,DC445*$B$4+DJ444&lt;=$B$2*'SFV+BESS'!$I$9,DC445&gt;'SFV+BESS'!$I$7),'SFV+BESS'!$I$7,0))))</f>
        <v>0</v>
      </c>
      <c r="DE445" s="27">
        <f>IF(AND(DC445&lt;0,DJ444+DC445/$B$5&gt;$H$2,-DC445/'Carga-Descarga Año'!$B$5&lt;'SFV+BESS'!$I$7),DC445/$B$5,IF(AND(DC445&lt;0,DJ444+DC445/$B$5&gt;$H$2,-DC445/'Carga-Descarga Año'!$B$5&gt;'SFV+BESS'!$I$7),-'SFV+BESS'!$I$7,IF(AND(DC445&lt;0,DJ444+DC445/$B$5&lt;$H$2),-MIN('SFV+BESS'!$I$7,DJ444-$H$2),0)))</f>
        <v>0</v>
      </c>
      <c r="DF445" s="33"/>
      <c r="DG445" s="33">
        <f t="shared" si="522"/>
        <v>0</v>
      </c>
      <c r="DH445" s="27">
        <f t="shared" si="488"/>
        <v>0</v>
      </c>
      <c r="DI445" s="27">
        <f t="shared" si="489"/>
        <v>0</v>
      </c>
      <c r="DJ445" s="28">
        <f>IF((DJ444+DD445+DE445)&gt;=$B$2*'SFV+BESS'!$I$9, $B$2*'SFV+BESS'!$I$9, (DJ444+DD445+DE445))</f>
        <v>173.61249999999998</v>
      </c>
      <c r="DK445" s="110">
        <f t="shared" si="490"/>
        <v>0</v>
      </c>
      <c r="DP445" s="251"/>
      <c r="DQ445" s="48">
        <v>18.1666666666667</v>
      </c>
      <c r="DR445" s="33">
        <f t="shared" si="539"/>
        <v>0</v>
      </c>
      <c r="DS445" s="33">
        <f>Gen_Cons_Horario!B5559</f>
        <v>0</v>
      </c>
      <c r="DT445" s="35">
        <f t="shared" si="504"/>
        <v>0</v>
      </c>
      <c r="DU445" s="116">
        <f>IF(AND(DT445&gt;0,DT445*$B$4+EA444&lt;=$B$2*'SFV+BESS'!$I$9,DT445&lt;'SFV+BESS'!$I$7), DT445*$B$4, IF(AND(DT445&gt;0,DT445*$B$4+EA444&gt;$B$2*'SFV+BESS'!$I$9,DT445*$B$4&lt;'SFV+BESS'!$I$7),$B$2*'SFV+BESS'!$I$9-EA444,IF(AND(DT445&gt;0,DT445*$B$4+EA444&gt;$B$2*'SFV+BESS'!$I$9,DT445*$B$4&gt;'SFV+BESS'!$I$7,EA444&lt;$B$2*'SFV+BESS'!$I$9),$B$2*'SFV+BESS'!$I$9-EA444,IF(AND(DT445&gt;0,DT445*$B$4+EA444&lt;=$B$2*'SFV+BESS'!$I$9,DT445&gt;'SFV+BESS'!$I$7),'SFV+BESS'!$I$7,0))))</f>
        <v>0</v>
      </c>
      <c r="DV445" s="27">
        <f>IF(AND(DT445&lt;0,EA444+DT445/$B$5&gt;$H$2,-DT445/'Carga-Descarga Año'!$B$5&lt;'SFV+BESS'!$I$7),DT445/$B$5,IF(AND(DT445&lt;0,EA444+DT445/$B$5&gt;$H$2,-DT445/'Carga-Descarga Año'!$B$5&gt;'SFV+BESS'!$I$7),-'SFV+BESS'!$I$7,IF(AND(DT445&lt;0,EA444+DT445/$B$5&lt;$H$2),-MIN('SFV+BESS'!$I$7,EA444-$H$2),0)))</f>
        <v>0</v>
      </c>
      <c r="DW445" s="33"/>
      <c r="DX445" s="33">
        <f t="shared" si="523"/>
        <v>0</v>
      </c>
      <c r="DY445" s="27">
        <f t="shared" si="491"/>
        <v>0</v>
      </c>
      <c r="DZ445" s="27">
        <f t="shared" si="524"/>
        <v>0</v>
      </c>
      <c r="EA445" s="28">
        <f>IF((EA444+DU445+DV445)&gt;=$B$2*'SFV+BESS'!$I$9, $B$2*'SFV+BESS'!$I$9, (EA444+DU445+DV445))</f>
        <v>173.61249999999998</v>
      </c>
      <c r="EB445" s="110">
        <f t="shared" si="492"/>
        <v>0</v>
      </c>
      <c r="EG445" s="251"/>
      <c r="EH445" s="48">
        <v>18.1666666666667</v>
      </c>
      <c r="EI445" s="33">
        <f t="shared" si="540"/>
        <v>0</v>
      </c>
      <c r="EJ445" s="33">
        <f>Gen_Cons_Horario!B6303</f>
        <v>0</v>
      </c>
      <c r="EK445" s="35">
        <f t="shared" si="505"/>
        <v>0</v>
      </c>
      <c r="EL445" s="116">
        <f>IF(AND(EK445&gt;0,EK445*$B$4+ER444&lt;=$B$2*'SFV+BESS'!$I$9,EK445&lt;'SFV+BESS'!$I$7), EK445*$B$4, IF(AND(EK445&gt;0,EK445*$B$4+ER444&gt;$B$2*'SFV+BESS'!$I$9,EK445*$B$4&lt;'SFV+BESS'!$I$7),$B$2*'SFV+BESS'!$I$9-ER444,IF(AND(EK445&gt;0,EK445*$B$4+ER444&gt;$B$2*'SFV+BESS'!$I$9,EK445*$B$4&gt;'SFV+BESS'!$I$7,ER444&lt;$B$2*'SFV+BESS'!$I$9),$B$2*'SFV+BESS'!$I$9-ER444,IF(AND(EK445&gt;0,EK445*$B$4+ER444&lt;=$B$2*'SFV+BESS'!$I$9,EK445&gt;'SFV+BESS'!$I$7),'SFV+BESS'!$I$7,0))))</f>
        <v>0</v>
      </c>
      <c r="EM445" s="27">
        <f>IF(AND(EK445&lt;0,ER444+EK445/$B$5&gt;$H$2,-EK445/'Carga-Descarga Año'!$B$5&lt;'SFV+BESS'!$I$7),EK445/$B$5,IF(AND(EK445&lt;0,ER444+EK445/$B$5&gt;$H$2,-EK445/'Carga-Descarga Año'!$B$5&gt;'SFV+BESS'!$I$7),-'SFV+BESS'!$I$7,IF(AND(EK445&lt;0,ER444+EK445/$B$5&lt;$H$2),-MIN('SFV+BESS'!$I$7,ER444-$H$2),0)))</f>
        <v>0</v>
      </c>
      <c r="EN445" s="33"/>
      <c r="EO445" s="33">
        <f t="shared" si="525"/>
        <v>0</v>
      </c>
      <c r="EP445" s="27">
        <f t="shared" si="493"/>
        <v>0</v>
      </c>
      <c r="EQ445" s="27">
        <f t="shared" si="526"/>
        <v>0</v>
      </c>
      <c r="ER445" s="28">
        <f>IF((ER444+EL445+EM445)&gt;=$B$2*'SFV+BESS'!$I$9, $B$2*'SFV+BESS'!$I$9, (ER444+EL445+EM445))</f>
        <v>173.61249999999998</v>
      </c>
      <c r="ES445" s="110">
        <f t="shared" si="494"/>
        <v>0</v>
      </c>
      <c r="EX445" s="251"/>
      <c r="EY445" s="48">
        <v>18.1666666666667</v>
      </c>
      <c r="EZ445" s="33">
        <f t="shared" si="541"/>
        <v>0</v>
      </c>
      <c r="FA445" s="33">
        <f>Gen_Cons_Horario!B7023</f>
        <v>0</v>
      </c>
      <c r="FB445" s="35">
        <f t="shared" si="506"/>
        <v>0</v>
      </c>
      <c r="FC445" s="116">
        <f>IF(AND(FB445&gt;0,FB445*$B$4+FI444&lt;=$B$2*'SFV+BESS'!$I$9,FB445&lt;'SFV+BESS'!$I$7), FB445*$B$4, IF(AND(FB445&gt;0,FB445*$B$4+FI444&gt;$B$2*'SFV+BESS'!$I$9,FB445*$B$4&lt;'SFV+BESS'!$I$7),$B$2*'SFV+BESS'!$I$9-FI444,IF(AND(FB445&gt;0,FB445*$B$4+FI444&gt;$B$2*'SFV+BESS'!$I$9,FB445*$B$4&gt;'SFV+BESS'!$I$7,FI444&lt;$B$2*'SFV+BESS'!$I$9),$B$2*'SFV+BESS'!$I$9-FI444,IF(AND(FB445&gt;0,FB445*$B$4+FI444&lt;=$B$2*'SFV+BESS'!$I$9,FB445&gt;'SFV+BESS'!$I$7),'SFV+BESS'!$I$7,0))))</f>
        <v>0</v>
      </c>
      <c r="FD445" s="27">
        <f>IF(AND(FB445&lt;0,FI444+FB445/$B$5&gt;$H$2,-FB445/'Carga-Descarga Año'!$B$5&lt;'SFV+BESS'!$I$7),FB445/$B$5,IF(AND(FB445&lt;0,FI444+FB445/$B$5&gt;$H$2,-FB445/'Carga-Descarga Año'!$B$5&gt;'SFV+BESS'!$I$7),-'SFV+BESS'!$I$7,IF(AND(FB445&lt;0,FI444+FB445/$B$5&lt;$H$2),-MIN('SFV+BESS'!$I$7,FI444-$H$2),0)))</f>
        <v>0</v>
      </c>
      <c r="FE445" s="33"/>
      <c r="FF445" s="33">
        <f t="shared" si="527"/>
        <v>0</v>
      </c>
      <c r="FG445" s="27">
        <f t="shared" si="495"/>
        <v>0</v>
      </c>
      <c r="FH445" s="27">
        <f t="shared" si="528"/>
        <v>0</v>
      </c>
      <c r="FI445" s="28">
        <f>IF((FI444+FC445+FD445)&gt;=$B$2*'SFV+BESS'!$I$9, $B$2*'SFV+BESS'!$I$9, (FI444+FC445+FD445))</f>
        <v>173.61249999999998</v>
      </c>
      <c r="FJ445" s="110">
        <f t="shared" si="496"/>
        <v>0</v>
      </c>
      <c r="FO445" s="251"/>
      <c r="FP445" s="48">
        <v>18.1666666666667</v>
      </c>
      <c r="FQ445" s="33">
        <f t="shared" si="542"/>
        <v>0</v>
      </c>
      <c r="FR445" s="33">
        <f>Gen_Cons_Horario!B7767</f>
        <v>0</v>
      </c>
      <c r="FS445" s="35">
        <f t="shared" si="507"/>
        <v>0</v>
      </c>
      <c r="FT445" s="116">
        <f>IF(AND(FS445&gt;0,FS445*$B$4+FZ444&lt;=$B$2*'SFV+BESS'!$I$9,FS445&lt;'SFV+BESS'!$I$7), FS445*$B$4, IF(AND(FS445&gt;0,FS445*$B$4+FZ444&gt;$B$2*'SFV+BESS'!$I$9,FS445*$B$4&lt;'SFV+BESS'!$I$7),$B$2*'SFV+BESS'!$I$9-FZ444,IF(AND(FS445&gt;0,FS445*$B$4+FZ444&gt;$B$2*'SFV+BESS'!$I$9,FS445*$B$4&gt;'SFV+BESS'!$I$7,FZ444&lt;$B$2*'SFV+BESS'!$I$9),$B$2*'SFV+BESS'!$I$9-FZ444,IF(AND(FS445&gt;0,FS445*$B$4+FZ444&lt;=$B$2*'SFV+BESS'!$I$9,FS445&gt;'SFV+BESS'!$I$7),'SFV+BESS'!$I$7,0))))</f>
        <v>0</v>
      </c>
      <c r="FU445" s="27">
        <f>IF(AND(FS445&lt;0,FZ444+FS445/$B$5&gt;$H$2,-FS445/'Carga-Descarga Año'!$B$5&lt;'SFV+BESS'!$I$7),FS445/$B$5,IF(AND(FS445&lt;0,FZ444+FS445/$B$5&gt;$H$2,-FS445/'Carga-Descarga Año'!$B$5&gt;'SFV+BESS'!$I$7),-'SFV+BESS'!$I$7,IF(AND(FS445&lt;0,FZ444+FS445/$B$5&lt;$H$2),-MIN('SFV+BESS'!$I$7,FZ444-$H$2),0)))</f>
        <v>0</v>
      </c>
      <c r="FV445" s="33"/>
      <c r="FW445" s="33">
        <f t="shared" si="529"/>
        <v>0</v>
      </c>
      <c r="FX445" s="27">
        <f t="shared" si="497"/>
        <v>0</v>
      </c>
      <c r="FY445" s="27">
        <f t="shared" si="530"/>
        <v>0</v>
      </c>
      <c r="FZ445" s="28">
        <f>IF((FZ444+FT445+FU445)&gt;=$B$2*'SFV+BESS'!$I$9, $B$2*'SFV+BESS'!$I$9, (FZ444+FT445+FU445))</f>
        <v>173.61249999999998</v>
      </c>
      <c r="GA445" s="110">
        <f t="shared" si="498"/>
        <v>0</v>
      </c>
      <c r="GF445" s="251"/>
      <c r="GG445" s="48">
        <v>18.1666666666667</v>
      </c>
      <c r="GH445" s="33">
        <f t="shared" si="543"/>
        <v>0</v>
      </c>
      <c r="GI445" s="33">
        <f>Gen_Cons_Horario!B8487</f>
        <v>0</v>
      </c>
      <c r="GJ445" s="35">
        <f t="shared" si="513"/>
        <v>0</v>
      </c>
      <c r="GK445" s="116">
        <f>IF(AND(GJ445&gt;0,GJ445*$B$4+GQ444&lt;=$B$2*'SFV+BESS'!$I$9,GJ445&lt;'SFV+BESS'!$I$7), GJ445*$B$4, IF(AND(GJ445&gt;0,GJ445*$B$4+GQ444&gt;$B$2*'SFV+BESS'!$I$9,GJ445*$B$4&lt;'SFV+BESS'!$I$7),$B$2*'SFV+BESS'!$I$9-GQ444,IF(AND(GJ445&gt;0,GJ445*$B$4+GQ444&gt;$B$2*'SFV+BESS'!$I$9,GJ445*$B$4&gt;'SFV+BESS'!$I$7,GQ444&lt;$B$2*'SFV+BESS'!$I$9),$B$2*'SFV+BESS'!$I$9-GQ444,IF(AND(GJ445&gt;0,GJ445*$B$4+GQ444&lt;=$B$2*'SFV+BESS'!$I$9,GJ445&gt;'SFV+BESS'!$I$7),'SFV+BESS'!$I$7,0))))</f>
        <v>0</v>
      </c>
      <c r="GL445" s="27">
        <f>IF(AND(GJ445&lt;0,GQ444+GJ445/$B$5&gt;$H$2,-GJ445/'Carga-Descarga Año'!$B$5&lt;'SFV+BESS'!$I$7),GJ445/$B$5,IF(AND(GJ445&lt;0,GQ444+GJ445/$B$5&gt;$H$2,-GJ445/'Carga-Descarga Año'!$B$5&gt;'SFV+BESS'!$I$7),-'SFV+BESS'!$I$7,IF(AND(GJ445&lt;0,GQ444+GJ445/$B$5&lt;$H$2),-MIN('SFV+BESS'!$I$7,GQ444-$H$2),0)))</f>
        <v>0</v>
      </c>
      <c r="GM445" s="33"/>
      <c r="GN445" s="33">
        <f t="shared" si="531"/>
        <v>0</v>
      </c>
      <c r="GO445" s="27">
        <f t="shared" si="499"/>
        <v>0</v>
      </c>
      <c r="GP445" s="27">
        <f t="shared" si="532"/>
        <v>0</v>
      </c>
      <c r="GQ445" s="28">
        <f>IF((GQ444+GK445+GL445)&gt;=$B$2*'SFV+BESS'!$I$9, $B$2*'SFV+BESS'!$I$9, (GQ444+GK445+GL445))</f>
        <v>173.61249999999998</v>
      </c>
      <c r="GR445" s="110">
        <f t="shared" si="500"/>
        <v>0</v>
      </c>
    </row>
    <row r="446" spans="1:200">
      <c r="A446" s="249"/>
      <c r="B446" s="48">
        <v>18.2083333333333</v>
      </c>
      <c r="C446" s="38">
        <f t="shared" si="514"/>
        <v>0</v>
      </c>
      <c r="D446" s="2">
        <f>Gen_Cons_Horario!B472</f>
        <v>0</v>
      </c>
      <c r="E446" s="140">
        <f t="shared" si="472"/>
        <v>0</v>
      </c>
      <c r="F446" s="116">
        <f>IF(AND(E446&gt;0,E446*$B$4+L445&lt;=$B$2*'SFV+BESS'!$I$9,E446&lt;'SFV+BESS'!$I$7), E446*$B$4, IF(AND(E446&gt;0,E446*$B$4+L445&gt;$B$2*'SFV+BESS'!$I$9,E446*$B$4&lt;'SFV+BESS'!$I$7),$B$2*'SFV+BESS'!$I$9-L445,IF(AND(E446&gt;0,E446*$B$4+L445&gt;$B$2*'SFV+BESS'!$I$9,E446*$B$4&gt;'SFV+BESS'!$I$7,L445&lt;$B$2*'SFV+BESS'!$I$9),$B$2*'SFV+BESS'!$I$9-L445,IF(AND(E446&gt;0,E446*$B$4+L445&lt;=$B$2*'SFV+BESS'!$I$9,E446&gt;'SFV+BESS'!$I$7),'SFV+BESS'!$I$7,0))))</f>
        <v>0</v>
      </c>
      <c r="G446" s="27">
        <f>IF(AND(E446&lt;0,L445+E446/$B$5&gt;$H$2,-E446/'Carga-Descarga Año'!$B$5&lt;'SFV+BESS'!$I$7),E446/$B$5,IF(AND(E446&lt;0,L445+E446/$B$5&gt;$H$2,-E446/'Carga-Descarga Año'!$B$5&gt;'SFV+BESS'!$I$7),-'SFV+BESS'!$I$7,IF(AND(E446&lt;0,L445+E446/$B$5&lt;$H$2),-MIN('SFV+BESS'!$I$7,L445-$H$2),0)))</f>
        <v>0</v>
      </c>
      <c r="I446" s="38">
        <f t="shared" si="473"/>
        <v>0</v>
      </c>
      <c r="J446" s="27">
        <f t="shared" si="475"/>
        <v>0</v>
      </c>
      <c r="K446" s="27">
        <f t="shared" si="474"/>
        <v>0</v>
      </c>
      <c r="L446" s="28">
        <f>IF((L445+F446+G446)&gt;=$B$2*'SFV+BESS'!$I$9, $B$2*'SFV+BESS'!$I$9, (L445+F446+G446))</f>
        <v>173.61249999999998</v>
      </c>
      <c r="M446" s="110">
        <f t="shared" si="476"/>
        <v>0</v>
      </c>
      <c r="R446" s="251"/>
      <c r="S446" s="48">
        <v>18.2083333333333</v>
      </c>
      <c r="T446" s="2">
        <f t="shared" si="533"/>
        <v>0</v>
      </c>
      <c r="U446" s="2">
        <f>Gen_Cons_Horario!B1216</f>
        <v>0</v>
      </c>
      <c r="V446" s="35">
        <f t="shared" si="508"/>
        <v>0</v>
      </c>
      <c r="W446" s="116">
        <f>IF(AND(V446&gt;0,V446*$B$4+AC445&lt;=$B$2*'SFV+BESS'!$I$9,V446&lt;'SFV+BESS'!$I$7), V446*$B$4, IF(AND(V446&gt;0,V446*$B$4+AC445&gt;$B$2*'SFV+BESS'!$I$9,V446*$B$4&lt;'SFV+BESS'!$I$7),$B$2*'SFV+BESS'!$I$9-AC445,IF(AND(V446&gt;0,V446*$B$4+AC445&gt;$B$2*'SFV+BESS'!$I$9,V446*$B$4&gt;'SFV+BESS'!$I$7,AC445&lt;$B$2*'SFV+BESS'!$I$9),$B$2*'SFV+BESS'!$I$9-AC445,IF(AND(V446&gt;0,V446*$B$4+AC445&lt;=$B$2*'SFV+BESS'!$I$9,V446&gt;'SFV+BESS'!$I$7),'SFV+BESS'!$I$7,0))))</f>
        <v>0</v>
      </c>
      <c r="X446" s="27">
        <f>IF(AND(V446&lt;0,AC445+V446/$B$5&gt;$H$2,-V446/'Carga-Descarga Año'!$B$5&lt;'SFV+BESS'!$I$7),V446/$B$5,IF(AND(V446&lt;0,AC445+V446/$B$5&gt;$H$2,-V446/'Carga-Descarga Año'!$B$5&gt;'SFV+BESS'!$I$7),-'SFV+BESS'!$I$7,IF(AND(V446&lt;0,AC445+V446/$B$5&lt;$H$2),-MIN('SFV+BESS'!$I$7,AC445-$H$2),0)))</f>
        <v>0</v>
      </c>
      <c r="Z446" s="33">
        <f t="shared" si="502"/>
        <v>0</v>
      </c>
      <c r="AA446" s="27">
        <f t="shared" si="477"/>
        <v>0</v>
      </c>
      <c r="AB446" s="27">
        <f t="shared" si="501"/>
        <v>0</v>
      </c>
      <c r="AC446" s="28">
        <f>IF((AC445+W446+X446)&gt;=$B$2*'SFV+BESS'!$I$9, $B$2*'SFV+BESS'!$I$9, (AC445+W446+X446))</f>
        <v>173.61249999999998</v>
      </c>
      <c r="AD446" s="110">
        <f t="shared" si="478"/>
        <v>0</v>
      </c>
      <c r="AI446" s="251"/>
      <c r="AJ446" s="48">
        <v>18.2083333333333</v>
      </c>
      <c r="AK446" s="52">
        <f t="shared" si="534"/>
        <v>0</v>
      </c>
      <c r="AL446" s="33">
        <f>Gen_Cons_Horario!B1888</f>
        <v>0</v>
      </c>
      <c r="AM446" s="35">
        <f t="shared" si="509"/>
        <v>0</v>
      </c>
      <c r="AN446" s="116">
        <f>IF(AND(AM446&gt;0,AM446*$B$4+AT445&lt;=$B$2*'SFV+BESS'!$I$9,AM446&lt;'SFV+BESS'!$I$7), AM446*$B$4, IF(AND(AM446&gt;0,AM446*$B$4+AT445&gt;$B$2*'SFV+BESS'!$I$9,AM446*$B$4&lt;'SFV+BESS'!$I$7),$B$2*'SFV+BESS'!$I$9-AT445,IF(AND(AM446&gt;0,AM446*$B$4+AT445&gt;$B$2*'SFV+BESS'!$I$9,AM446*$B$4&gt;'SFV+BESS'!$I$7,AT445&lt;$B$2*'SFV+BESS'!$I$9),$B$2*'SFV+BESS'!$I$9-AT445,IF(AND(AM446&gt;0,AM446*$B$4+AT445&lt;=$B$2*'SFV+BESS'!$I$9,AM446&gt;'SFV+BESS'!$I$7),'SFV+BESS'!$I$7,0))))</f>
        <v>0</v>
      </c>
      <c r="AO446" s="27">
        <f>IF(AND(AM446&lt;0,AT445+AM446/$B$5&gt;$H$2,-AM446/'Carga-Descarga Año'!$B$5&lt;'SFV+BESS'!$I$7),AM446/$B$5,IF(AND(AM446&lt;0,AT445+AM446/$B$5&gt;$H$2,-AM446/'Carga-Descarga Año'!$B$5&gt;'SFV+BESS'!$I$7),-'SFV+BESS'!$I$7,IF(AND(AM446&lt;0,AT445+AM446/$B$5&lt;$H$2),-MIN('SFV+BESS'!$I$7,AT445-$H$2),0)))</f>
        <v>0</v>
      </c>
      <c r="AP446" s="33"/>
      <c r="AQ446" s="33">
        <f t="shared" si="515"/>
        <v>0</v>
      </c>
      <c r="AR446" s="27">
        <f t="shared" si="479"/>
        <v>0</v>
      </c>
      <c r="AS446" s="27">
        <f t="shared" si="516"/>
        <v>0</v>
      </c>
      <c r="AT446" s="28">
        <f>IF((AT445+AN446+AO446)&gt;=$B$2*'SFV+BESS'!$I$9, $B$2*'SFV+BESS'!$I$9, (AT445+AN446+AO446))</f>
        <v>172.53218491635695</v>
      </c>
      <c r="AU446" s="110">
        <f t="shared" si="480"/>
        <v>0</v>
      </c>
      <c r="AZ446" s="251"/>
      <c r="BA446" s="48">
        <v>18.2083333333333</v>
      </c>
      <c r="BB446" s="33">
        <f t="shared" si="535"/>
        <v>0</v>
      </c>
      <c r="BC446" s="33">
        <f>Gen_Cons_Horario!B2632</f>
        <v>0</v>
      </c>
      <c r="BD446" s="35">
        <f t="shared" si="510"/>
        <v>0</v>
      </c>
      <c r="BE446" s="116">
        <f>IF(AND(BD446&gt;0,BD446*$B$4+BK445&lt;=$B$2*'SFV+BESS'!$I$9,BD446&lt;'SFV+BESS'!$I$7), BD446*$B$4, IF(AND(BD446&gt;0,BD446*$B$4+BK445&gt;$B$2*'SFV+BESS'!$I$9,BD446*$B$4&lt;'SFV+BESS'!$I$7),$B$2*'SFV+BESS'!$I$9-BK445,IF(AND(BD446&gt;0,BD446*$B$4+BK445&gt;$B$2*'SFV+BESS'!$I$9,BD446*$B$4&gt;'SFV+BESS'!$I$7,BK445&lt;$B$2*'SFV+BESS'!$I$9),$B$2*'SFV+BESS'!$I$9-BK445,IF(AND(BD446&gt;0,BD446*$B$4+BK445&lt;=$B$2*'SFV+BESS'!$I$9,BD446&gt;'SFV+BESS'!$I$7),'SFV+BESS'!$I$7,0))))</f>
        <v>0</v>
      </c>
      <c r="BF446" s="27">
        <f>IF(AND(BD446&lt;0,BK445+BD446/$B$5&gt;$H$2,-BD446/'Carga-Descarga Año'!$B$5&lt;'SFV+BESS'!$I$7),BD446/$B$5,IF(AND(BD446&lt;0,BK445+BD446/$B$5&gt;$H$2,-BD446/'Carga-Descarga Año'!$B$5&gt;'SFV+BESS'!$I$7),-'SFV+BESS'!$I$7,IF(AND(BD446&lt;0,BK445+BD446/$B$5&lt;$H$2),-MIN('SFV+BESS'!$I$7,BK445-$H$2),0)))</f>
        <v>0</v>
      </c>
      <c r="BG446" s="33"/>
      <c r="BH446" s="33">
        <f t="shared" si="517"/>
        <v>0</v>
      </c>
      <c r="BI446" s="27">
        <f t="shared" si="481"/>
        <v>0</v>
      </c>
      <c r="BJ446" s="27">
        <f t="shared" si="518"/>
        <v>0</v>
      </c>
      <c r="BK446" s="28">
        <f>IF((BK445+BE446+BF446)&gt;=$B$2*'SFV+BESS'!$I$9, $B$2*'SFV+BESS'!$I$9, (BK445+BE446+BF446))</f>
        <v>173.61249999999998</v>
      </c>
      <c r="BL446" s="110">
        <f t="shared" si="482"/>
        <v>0</v>
      </c>
      <c r="BQ446" s="251"/>
      <c r="BR446" s="48">
        <v>18.2083333333333</v>
      </c>
      <c r="BS446" s="33">
        <f t="shared" si="536"/>
        <v>0</v>
      </c>
      <c r="BT446" s="33">
        <f>Gen_Cons_Horario!B3352</f>
        <v>0</v>
      </c>
      <c r="BU446" s="35">
        <f t="shared" si="511"/>
        <v>0</v>
      </c>
      <c r="BV446" s="116">
        <f>IF(AND(BU446&gt;0,BU446*$B$4+CB445&lt;=$B$2*'SFV+BESS'!$I$9,BU446&lt;'SFV+BESS'!$I$7), BU446*$B$4, IF(AND(BU446&gt;0,BU446*$B$4+CB445&gt;$B$2*'SFV+BESS'!$I$9,BU446*$B$4&lt;'SFV+BESS'!$I$7),$B$2*'SFV+BESS'!$I$9-CB445,IF(AND(BU446&gt;0,BU446*$B$4+CB445&gt;$B$2*'SFV+BESS'!$I$9,BU446*$B$4&gt;'SFV+BESS'!$I$7,CB445&lt;$B$2*'SFV+BESS'!$I$9),$B$2*'SFV+BESS'!$I$9-CB445,IF(AND(BU446&gt;0,BU446*$B$4+CB445&lt;=$B$2*'SFV+BESS'!$I$9,BU446&gt;'SFV+BESS'!$I$7),'SFV+BESS'!$I$7,0))))</f>
        <v>0</v>
      </c>
      <c r="BW446" s="27">
        <f>IF(AND(BU446&lt;0,CB445+BU446/$B$5&gt;$H$2,-BU446/'Carga-Descarga Año'!$B$5&lt;'SFV+BESS'!$I$7),BU446/$B$5,IF(AND(BU446&lt;0,CB445+BU446/$B$5&gt;$H$2,-BU446/'Carga-Descarga Año'!$B$5&gt;'SFV+BESS'!$I$7),-'SFV+BESS'!$I$7,IF(AND(BU446&lt;0,CB445+BU446/$B$5&lt;$H$2),-MIN('SFV+BESS'!$I$7,CB445-$H$2),0)))</f>
        <v>0</v>
      </c>
      <c r="BX446" s="33"/>
      <c r="BY446" s="33">
        <f t="shared" si="519"/>
        <v>0</v>
      </c>
      <c r="BZ446" s="27">
        <f t="shared" si="483"/>
        <v>0</v>
      </c>
      <c r="CA446" s="27">
        <f t="shared" si="484"/>
        <v>0</v>
      </c>
      <c r="CB446" s="28">
        <f>IF((CB445+BV446+BW446)&gt;=$B$2*'SFV+BESS'!$I$9, $B$2*'SFV+BESS'!$I$9, (CB445+BV446+BW446))</f>
        <v>173.61249999999998</v>
      </c>
      <c r="CC446" s="110">
        <f t="shared" si="485"/>
        <v>0</v>
      </c>
      <c r="CH446" s="251"/>
      <c r="CI446" s="48">
        <v>18.2083333333333</v>
      </c>
      <c r="CJ446" s="33">
        <f t="shared" si="537"/>
        <v>0</v>
      </c>
      <c r="CK446" s="33">
        <f>Gen_Cons_Horario!B4096</f>
        <v>0</v>
      </c>
      <c r="CL446" s="35">
        <f t="shared" si="512"/>
        <v>0</v>
      </c>
      <c r="CM446" s="116">
        <f>IF(AND(CL446&gt;0,CL446*$B$4+CS445&lt;=$B$2*'SFV+BESS'!$I$9,CL446&lt;'SFV+BESS'!$I$7), CL446*$B$4, IF(AND(CL446&gt;0,CL446*$B$4+CS445&gt;$B$2*'SFV+BESS'!$I$9,CL446*$B$4&lt;'SFV+BESS'!$I$7),$B$2*'SFV+BESS'!$I$9-CS445,IF(AND(CL446&gt;0,CL446*$B$4+CS445&gt;$B$2*'SFV+BESS'!$I$9,CL446*$B$4&gt;'SFV+BESS'!$I$7,CS445&lt;$B$2*'SFV+BESS'!$I$9),$B$2*'SFV+BESS'!$I$9-CS445,IF(AND(CL446&gt;0,CL446*$B$4+CS445&lt;=$B$2*'SFV+BESS'!$I$9,CL446&gt;'SFV+BESS'!$I$7),'SFV+BESS'!$I$7,0))))</f>
        <v>0</v>
      </c>
      <c r="CN446" s="27">
        <f>IF(AND(CL446&lt;0,CS445+CL446/$B$5&gt;$H$2,-CL446/'Carga-Descarga Año'!$B$5&lt;'SFV+BESS'!$I$7),CL446/$B$5,IF(AND(CL446&lt;0,CS445+CL446/$B$5&gt;$H$2,-CL446/'Carga-Descarga Año'!$B$5&gt;'SFV+BESS'!$I$7),-'SFV+BESS'!$I$7,IF(AND(CL446&lt;0,CS445+CL446/$B$5&lt;$H$2),-MIN('SFV+BESS'!$I$7,CS445-$H$2),0)))</f>
        <v>0</v>
      </c>
      <c r="CO446" s="33"/>
      <c r="CP446" s="33">
        <f t="shared" si="520"/>
        <v>0</v>
      </c>
      <c r="CQ446" s="27">
        <f t="shared" si="486"/>
        <v>0</v>
      </c>
      <c r="CR446" s="27">
        <f t="shared" si="521"/>
        <v>0</v>
      </c>
      <c r="CS446" s="28">
        <f>IF((CS445+CM446+CN446)&gt;=$B$2*'SFV+BESS'!$I$9, $B$2*'SFV+BESS'!$I$9, (CS445+CM446+CN446))</f>
        <v>173.61249999999998</v>
      </c>
      <c r="CT446" s="110">
        <f t="shared" si="487"/>
        <v>0</v>
      </c>
      <c r="CY446" s="251"/>
      <c r="CZ446" s="48">
        <v>18.2083333333333</v>
      </c>
      <c r="DA446" s="33">
        <f t="shared" si="538"/>
        <v>0</v>
      </c>
      <c r="DB446" s="33">
        <f>Gen_Cons_Horario!B4816</f>
        <v>0</v>
      </c>
      <c r="DC446" s="35">
        <f t="shared" si="503"/>
        <v>0</v>
      </c>
      <c r="DD446" s="116">
        <f>IF(AND(DC446&gt;0,DC446*$B$4+DJ445&lt;=$B$2*'SFV+BESS'!$I$9,DC446&lt;'SFV+BESS'!$I$7), DC446*$B$4, IF(AND(DC446&gt;0,DC446*$B$4+DJ445&gt;$B$2*'SFV+BESS'!$I$9,DC446*$B$4&lt;'SFV+BESS'!$I$7),$B$2*'SFV+BESS'!$I$9-DJ445,IF(AND(DC446&gt;0,DC446*$B$4+DJ445&gt;$B$2*'SFV+BESS'!$I$9,DC446*$B$4&gt;'SFV+BESS'!$I$7,DJ445&lt;$B$2*'SFV+BESS'!$I$9),$B$2*'SFV+BESS'!$I$9-DJ445,IF(AND(DC446&gt;0,DC446*$B$4+DJ445&lt;=$B$2*'SFV+BESS'!$I$9,DC446&gt;'SFV+BESS'!$I$7),'SFV+BESS'!$I$7,0))))</f>
        <v>0</v>
      </c>
      <c r="DE446" s="27">
        <f>IF(AND(DC446&lt;0,DJ445+DC446/$B$5&gt;$H$2,-DC446/'Carga-Descarga Año'!$B$5&lt;'SFV+BESS'!$I$7),DC446/$B$5,IF(AND(DC446&lt;0,DJ445+DC446/$B$5&gt;$H$2,-DC446/'Carga-Descarga Año'!$B$5&gt;'SFV+BESS'!$I$7),-'SFV+BESS'!$I$7,IF(AND(DC446&lt;0,DJ445+DC446/$B$5&lt;$H$2),-MIN('SFV+BESS'!$I$7,DJ445-$H$2),0)))</f>
        <v>0</v>
      </c>
      <c r="DF446" s="33"/>
      <c r="DG446" s="33">
        <f t="shared" si="522"/>
        <v>0</v>
      </c>
      <c r="DH446" s="27">
        <f t="shared" si="488"/>
        <v>0</v>
      </c>
      <c r="DI446" s="27">
        <f t="shared" si="489"/>
        <v>0</v>
      </c>
      <c r="DJ446" s="28">
        <f>IF((DJ445+DD446+DE446)&gt;=$B$2*'SFV+BESS'!$I$9, $B$2*'SFV+BESS'!$I$9, (DJ445+DD446+DE446))</f>
        <v>173.61249999999998</v>
      </c>
      <c r="DK446" s="110">
        <f t="shared" si="490"/>
        <v>0</v>
      </c>
      <c r="DP446" s="251"/>
      <c r="DQ446" s="48">
        <v>18.2083333333333</v>
      </c>
      <c r="DR446" s="33">
        <f t="shared" si="539"/>
        <v>0</v>
      </c>
      <c r="DS446" s="33">
        <f>Gen_Cons_Horario!B5560</f>
        <v>0</v>
      </c>
      <c r="DT446" s="35">
        <f t="shared" si="504"/>
        <v>0</v>
      </c>
      <c r="DU446" s="116">
        <f>IF(AND(DT446&gt;0,DT446*$B$4+EA445&lt;=$B$2*'SFV+BESS'!$I$9,DT446&lt;'SFV+BESS'!$I$7), DT446*$B$4, IF(AND(DT446&gt;0,DT446*$B$4+EA445&gt;$B$2*'SFV+BESS'!$I$9,DT446*$B$4&lt;'SFV+BESS'!$I$7),$B$2*'SFV+BESS'!$I$9-EA445,IF(AND(DT446&gt;0,DT446*$B$4+EA445&gt;$B$2*'SFV+BESS'!$I$9,DT446*$B$4&gt;'SFV+BESS'!$I$7,EA445&lt;$B$2*'SFV+BESS'!$I$9),$B$2*'SFV+BESS'!$I$9-EA445,IF(AND(DT446&gt;0,DT446*$B$4+EA445&lt;=$B$2*'SFV+BESS'!$I$9,DT446&gt;'SFV+BESS'!$I$7),'SFV+BESS'!$I$7,0))))</f>
        <v>0</v>
      </c>
      <c r="DV446" s="27">
        <f>IF(AND(DT446&lt;0,EA445+DT446/$B$5&gt;$H$2,-DT446/'Carga-Descarga Año'!$B$5&lt;'SFV+BESS'!$I$7),DT446/$B$5,IF(AND(DT446&lt;0,EA445+DT446/$B$5&gt;$H$2,-DT446/'Carga-Descarga Año'!$B$5&gt;'SFV+BESS'!$I$7),-'SFV+BESS'!$I$7,IF(AND(DT446&lt;0,EA445+DT446/$B$5&lt;$H$2),-MIN('SFV+BESS'!$I$7,EA445-$H$2),0)))</f>
        <v>0</v>
      </c>
      <c r="DW446" s="33"/>
      <c r="DX446" s="33">
        <f t="shared" si="523"/>
        <v>0</v>
      </c>
      <c r="DY446" s="27">
        <f t="shared" si="491"/>
        <v>0</v>
      </c>
      <c r="DZ446" s="27">
        <f t="shared" si="524"/>
        <v>0</v>
      </c>
      <c r="EA446" s="28">
        <f>IF((EA445+DU446+DV446)&gt;=$B$2*'SFV+BESS'!$I$9, $B$2*'SFV+BESS'!$I$9, (EA445+DU446+DV446))</f>
        <v>173.61249999999998</v>
      </c>
      <c r="EB446" s="110">
        <f t="shared" si="492"/>
        <v>0</v>
      </c>
      <c r="EG446" s="251"/>
      <c r="EH446" s="48">
        <v>18.2083333333333</v>
      </c>
      <c r="EI446" s="33">
        <f t="shared" si="540"/>
        <v>0</v>
      </c>
      <c r="EJ446" s="33">
        <f>Gen_Cons_Horario!B6304</f>
        <v>0</v>
      </c>
      <c r="EK446" s="35">
        <f t="shared" si="505"/>
        <v>0</v>
      </c>
      <c r="EL446" s="116">
        <f>IF(AND(EK446&gt;0,EK446*$B$4+ER445&lt;=$B$2*'SFV+BESS'!$I$9,EK446&lt;'SFV+BESS'!$I$7), EK446*$B$4, IF(AND(EK446&gt;0,EK446*$B$4+ER445&gt;$B$2*'SFV+BESS'!$I$9,EK446*$B$4&lt;'SFV+BESS'!$I$7),$B$2*'SFV+BESS'!$I$9-ER445,IF(AND(EK446&gt;0,EK446*$B$4+ER445&gt;$B$2*'SFV+BESS'!$I$9,EK446*$B$4&gt;'SFV+BESS'!$I$7,ER445&lt;$B$2*'SFV+BESS'!$I$9),$B$2*'SFV+BESS'!$I$9-ER445,IF(AND(EK446&gt;0,EK446*$B$4+ER445&lt;=$B$2*'SFV+BESS'!$I$9,EK446&gt;'SFV+BESS'!$I$7),'SFV+BESS'!$I$7,0))))</f>
        <v>0</v>
      </c>
      <c r="EM446" s="27">
        <f>IF(AND(EK446&lt;0,ER445+EK446/$B$5&gt;$H$2,-EK446/'Carga-Descarga Año'!$B$5&lt;'SFV+BESS'!$I$7),EK446/$B$5,IF(AND(EK446&lt;0,ER445+EK446/$B$5&gt;$H$2,-EK446/'Carga-Descarga Año'!$B$5&gt;'SFV+BESS'!$I$7),-'SFV+BESS'!$I$7,IF(AND(EK446&lt;0,ER445+EK446/$B$5&lt;$H$2),-MIN('SFV+BESS'!$I$7,ER445-$H$2),0)))</f>
        <v>0</v>
      </c>
      <c r="EN446" s="33"/>
      <c r="EO446" s="33">
        <f t="shared" si="525"/>
        <v>0</v>
      </c>
      <c r="EP446" s="27">
        <f t="shared" si="493"/>
        <v>0</v>
      </c>
      <c r="EQ446" s="27">
        <f t="shared" si="526"/>
        <v>0</v>
      </c>
      <c r="ER446" s="28">
        <f>IF((ER445+EL446+EM446)&gt;=$B$2*'SFV+BESS'!$I$9, $B$2*'SFV+BESS'!$I$9, (ER445+EL446+EM446))</f>
        <v>173.61249999999998</v>
      </c>
      <c r="ES446" s="110">
        <f t="shared" si="494"/>
        <v>0</v>
      </c>
      <c r="EX446" s="251"/>
      <c r="EY446" s="48">
        <v>18.2083333333333</v>
      </c>
      <c r="EZ446" s="33">
        <f t="shared" si="541"/>
        <v>0</v>
      </c>
      <c r="FA446" s="33">
        <f>Gen_Cons_Horario!B7024</f>
        <v>0</v>
      </c>
      <c r="FB446" s="35">
        <f t="shared" si="506"/>
        <v>0</v>
      </c>
      <c r="FC446" s="116">
        <f>IF(AND(FB446&gt;0,FB446*$B$4+FI445&lt;=$B$2*'SFV+BESS'!$I$9,FB446&lt;'SFV+BESS'!$I$7), FB446*$B$4, IF(AND(FB446&gt;0,FB446*$B$4+FI445&gt;$B$2*'SFV+BESS'!$I$9,FB446*$B$4&lt;'SFV+BESS'!$I$7),$B$2*'SFV+BESS'!$I$9-FI445,IF(AND(FB446&gt;0,FB446*$B$4+FI445&gt;$B$2*'SFV+BESS'!$I$9,FB446*$B$4&gt;'SFV+BESS'!$I$7,FI445&lt;$B$2*'SFV+BESS'!$I$9),$B$2*'SFV+BESS'!$I$9-FI445,IF(AND(FB446&gt;0,FB446*$B$4+FI445&lt;=$B$2*'SFV+BESS'!$I$9,FB446&gt;'SFV+BESS'!$I$7),'SFV+BESS'!$I$7,0))))</f>
        <v>0</v>
      </c>
      <c r="FD446" s="27">
        <f>IF(AND(FB446&lt;0,FI445+FB446/$B$5&gt;$H$2,-FB446/'Carga-Descarga Año'!$B$5&lt;'SFV+BESS'!$I$7),FB446/$B$5,IF(AND(FB446&lt;0,FI445+FB446/$B$5&gt;$H$2,-FB446/'Carga-Descarga Año'!$B$5&gt;'SFV+BESS'!$I$7),-'SFV+BESS'!$I$7,IF(AND(FB446&lt;0,FI445+FB446/$B$5&lt;$H$2),-MIN('SFV+BESS'!$I$7,FI445-$H$2),0)))</f>
        <v>0</v>
      </c>
      <c r="FE446" s="33"/>
      <c r="FF446" s="33">
        <f t="shared" si="527"/>
        <v>0</v>
      </c>
      <c r="FG446" s="27">
        <f t="shared" si="495"/>
        <v>0</v>
      </c>
      <c r="FH446" s="27">
        <f t="shared" si="528"/>
        <v>0</v>
      </c>
      <c r="FI446" s="28">
        <f>IF((FI445+FC446+FD446)&gt;=$B$2*'SFV+BESS'!$I$9, $B$2*'SFV+BESS'!$I$9, (FI445+FC446+FD446))</f>
        <v>173.61249999999998</v>
      </c>
      <c r="FJ446" s="110">
        <f t="shared" si="496"/>
        <v>0</v>
      </c>
      <c r="FO446" s="251"/>
      <c r="FP446" s="48">
        <v>18.2083333333333</v>
      </c>
      <c r="FQ446" s="33">
        <f t="shared" si="542"/>
        <v>0</v>
      </c>
      <c r="FR446" s="33">
        <f>Gen_Cons_Horario!B7768</f>
        <v>0</v>
      </c>
      <c r="FS446" s="35">
        <f t="shared" si="507"/>
        <v>0</v>
      </c>
      <c r="FT446" s="116">
        <f>IF(AND(FS446&gt;0,FS446*$B$4+FZ445&lt;=$B$2*'SFV+BESS'!$I$9,FS446&lt;'SFV+BESS'!$I$7), FS446*$B$4, IF(AND(FS446&gt;0,FS446*$B$4+FZ445&gt;$B$2*'SFV+BESS'!$I$9,FS446*$B$4&lt;'SFV+BESS'!$I$7),$B$2*'SFV+BESS'!$I$9-FZ445,IF(AND(FS446&gt;0,FS446*$B$4+FZ445&gt;$B$2*'SFV+BESS'!$I$9,FS446*$B$4&gt;'SFV+BESS'!$I$7,FZ445&lt;$B$2*'SFV+BESS'!$I$9),$B$2*'SFV+BESS'!$I$9-FZ445,IF(AND(FS446&gt;0,FS446*$B$4+FZ445&lt;=$B$2*'SFV+BESS'!$I$9,FS446&gt;'SFV+BESS'!$I$7),'SFV+BESS'!$I$7,0))))</f>
        <v>0</v>
      </c>
      <c r="FU446" s="27">
        <f>IF(AND(FS446&lt;0,FZ445+FS446/$B$5&gt;$H$2,-FS446/'Carga-Descarga Año'!$B$5&lt;'SFV+BESS'!$I$7),FS446/$B$5,IF(AND(FS446&lt;0,FZ445+FS446/$B$5&gt;$H$2,-FS446/'Carga-Descarga Año'!$B$5&gt;'SFV+BESS'!$I$7),-'SFV+BESS'!$I$7,IF(AND(FS446&lt;0,FZ445+FS446/$B$5&lt;$H$2),-MIN('SFV+BESS'!$I$7,FZ445-$H$2),0)))</f>
        <v>0</v>
      </c>
      <c r="FV446" s="33"/>
      <c r="FW446" s="33">
        <f t="shared" si="529"/>
        <v>0</v>
      </c>
      <c r="FX446" s="27">
        <f t="shared" si="497"/>
        <v>0</v>
      </c>
      <c r="FY446" s="27">
        <f t="shared" si="530"/>
        <v>0</v>
      </c>
      <c r="FZ446" s="28">
        <f>IF((FZ445+FT446+FU446)&gt;=$B$2*'SFV+BESS'!$I$9, $B$2*'SFV+BESS'!$I$9, (FZ445+FT446+FU446))</f>
        <v>173.61249999999998</v>
      </c>
      <c r="GA446" s="110">
        <f t="shared" si="498"/>
        <v>0</v>
      </c>
      <c r="GF446" s="251"/>
      <c r="GG446" s="48">
        <v>18.2083333333333</v>
      </c>
      <c r="GH446" s="33">
        <f t="shared" si="543"/>
        <v>0</v>
      </c>
      <c r="GI446" s="33">
        <f>Gen_Cons_Horario!B8488</f>
        <v>0</v>
      </c>
      <c r="GJ446" s="35">
        <f t="shared" si="513"/>
        <v>0</v>
      </c>
      <c r="GK446" s="116">
        <f>IF(AND(GJ446&gt;0,GJ446*$B$4+GQ445&lt;=$B$2*'SFV+BESS'!$I$9,GJ446&lt;'SFV+BESS'!$I$7), GJ446*$B$4, IF(AND(GJ446&gt;0,GJ446*$B$4+GQ445&gt;$B$2*'SFV+BESS'!$I$9,GJ446*$B$4&lt;'SFV+BESS'!$I$7),$B$2*'SFV+BESS'!$I$9-GQ445,IF(AND(GJ446&gt;0,GJ446*$B$4+GQ445&gt;$B$2*'SFV+BESS'!$I$9,GJ446*$B$4&gt;'SFV+BESS'!$I$7,GQ445&lt;$B$2*'SFV+BESS'!$I$9),$B$2*'SFV+BESS'!$I$9-GQ445,IF(AND(GJ446&gt;0,GJ446*$B$4+GQ445&lt;=$B$2*'SFV+BESS'!$I$9,GJ446&gt;'SFV+BESS'!$I$7),'SFV+BESS'!$I$7,0))))</f>
        <v>0</v>
      </c>
      <c r="GL446" s="27">
        <f>IF(AND(GJ446&lt;0,GQ445+GJ446/$B$5&gt;$H$2,-GJ446/'Carga-Descarga Año'!$B$5&lt;'SFV+BESS'!$I$7),GJ446/$B$5,IF(AND(GJ446&lt;0,GQ445+GJ446/$B$5&gt;$H$2,-GJ446/'Carga-Descarga Año'!$B$5&gt;'SFV+BESS'!$I$7),-'SFV+BESS'!$I$7,IF(AND(GJ446&lt;0,GQ445+GJ446/$B$5&lt;$H$2),-MIN('SFV+BESS'!$I$7,GQ445-$H$2),0)))</f>
        <v>0</v>
      </c>
      <c r="GM446" s="33"/>
      <c r="GN446" s="33">
        <f t="shared" si="531"/>
        <v>0</v>
      </c>
      <c r="GO446" s="27">
        <f t="shared" si="499"/>
        <v>0</v>
      </c>
      <c r="GP446" s="27">
        <f t="shared" si="532"/>
        <v>0</v>
      </c>
      <c r="GQ446" s="28">
        <f>IF((GQ445+GK446+GL446)&gt;=$B$2*'SFV+BESS'!$I$9, $B$2*'SFV+BESS'!$I$9, (GQ445+GK446+GL446))</f>
        <v>173.61249999999998</v>
      </c>
      <c r="GR446" s="110">
        <f t="shared" si="500"/>
        <v>0</v>
      </c>
    </row>
    <row r="447" spans="1:200">
      <c r="A447" s="249"/>
      <c r="B447" s="48">
        <v>18.25</v>
      </c>
      <c r="C447" s="38">
        <f t="shared" si="514"/>
        <v>0</v>
      </c>
      <c r="D447" s="2">
        <f>Gen_Cons_Horario!B473</f>
        <v>0</v>
      </c>
      <c r="E447" s="140">
        <f t="shared" si="472"/>
        <v>0</v>
      </c>
      <c r="F447" s="116">
        <f>IF(AND(E447&gt;0,E447*$B$4+L446&lt;=$B$2*'SFV+BESS'!$I$9,E447&lt;'SFV+BESS'!$I$7), E447*$B$4, IF(AND(E447&gt;0,E447*$B$4+L446&gt;$B$2*'SFV+BESS'!$I$9,E447*$B$4&lt;'SFV+BESS'!$I$7),$B$2*'SFV+BESS'!$I$9-L446,IF(AND(E447&gt;0,E447*$B$4+L446&gt;$B$2*'SFV+BESS'!$I$9,E447*$B$4&gt;'SFV+BESS'!$I$7,L446&lt;$B$2*'SFV+BESS'!$I$9),$B$2*'SFV+BESS'!$I$9-L446,IF(AND(E447&gt;0,E447*$B$4+L446&lt;=$B$2*'SFV+BESS'!$I$9,E447&gt;'SFV+BESS'!$I$7),'SFV+BESS'!$I$7,0))))</f>
        <v>0</v>
      </c>
      <c r="G447" s="27">
        <f>IF(AND(E447&lt;0,L446+E447/$B$5&gt;$H$2,-E447/'Carga-Descarga Año'!$B$5&lt;'SFV+BESS'!$I$7),E447/$B$5,IF(AND(E447&lt;0,L446+E447/$B$5&gt;$H$2,-E447/'Carga-Descarga Año'!$B$5&gt;'SFV+BESS'!$I$7),-'SFV+BESS'!$I$7,IF(AND(E447&lt;0,L446+E447/$B$5&lt;$H$2),-MIN('SFV+BESS'!$I$7,L446-$H$2),0)))</f>
        <v>0</v>
      </c>
      <c r="I447" s="38">
        <f t="shared" si="473"/>
        <v>0</v>
      </c>
      <c r="J447" s="27">
        <f t="shared" si="475"/>
        <v>0</v>
      </c>
      <c r="K447" s="27">
        <f t="shared" si="474"/>
        <v>0</v>
      </c>
      <c r="L447" s="28">
        <f>IF((L446+F447+G447)&gt;=$B$2*'SFV+BESS'!$I$9, $B$2*'SFV+BESS'!$I$9, (L446+F447+G447))</f>
        <v>173.61249999999998</v>
      </c>
      <c r="M447" s="110">
        <f t="shared" si="476"/>
        <v>0</v>
      </c>
      <c r="R447" s="251"/>
      <c r="S447" s="48">
        <v>18.25</v>
      </c>
      <c r="T447" s="2">
        <f t="shared" si="533"/>
        <v>0</v>
      </c>
      <c r="U447" s="2">
        <f>Gen_Cons_Horario!B1217</f>
        <v>0</v>
      </c>
      <c r="V447" s="35">
        <f t="shared" si="508"/>
        <v>0</v>
      </c>
      <c r="W447" s="116">
        <f>IF(AND(V447&gt;0,V447*$B$4+AC446&lt;=$B$2*'SFV+BESS'!$I$9,V447&lt;'SFV+BESS'!$I$7), V447*$B$4, IF(AND(V447&gt;0,V447*$B$4+AC446&gt;$B$2*'SFV+BESS'!$I$9,V447*$B$4&lt;'SFV+BESS'!$I$7),$B$2*'SFV+BESS'!$I$9-AC446,IF(AND(V447&gt;0,V447*$B$4+AC446&gt;$B$2*'SFV+BESS'!$I$9,V447*$B$4&gt;'SFV+BESS'!$I$7,AC446&lt;$B$2*'SFV+BESS'!$I$9),$B$2*'SFV+BESS'!$I$9-AC446,IF(AND(V447&gt;0,V447*$B$4+AC446&lt;=$B$2*'SFV+BESS'!$I$9,V447&gt;'SFV+BESS'!$I$7),'SFV+BESS'!$I$7,0))))</f>
        <v>0</v>
      </c>
      <c r="X447" s="27">
        <f>IF(AND(V447&lt;0,AC446+V447/$B$5&gt;$H$2,-V447/'Carga-Descarga Año'!$B$5&lt;'SFV+BESS'!$I$7),V447/$B$5,IF(AND(V447&lt;0,AC446+V447/$B$5&gt;$H$2,-V447/'Carga-Descarga Año'!$B$5&gt;'SFV+BESS'!$I$7),-'SFV+BESS'!$I$7,IF(AND(V447&lt;0,AC446+V447/$B$5&lt;$H$2),-MIN('SFV+BESS'!$I$7,AC446-$H$2),0)))</f>
        <v>0</v>
      </c>
      <c r="Z447" s="33">
        <f t="shared" si="502"/>
        <v>0</v>
      </c>
      <c r="AA447" s="27">
        <f t="shared" si="477"/>
        <v>0</v>
      </c>
      <c r="AB447" s="27">
        <f t="shared" si="501"/>
        <v>0</v>
      </c>
      <c r="AC447" s="28">
        <f>IF((AC446+W447+X447)&gt;=$B$2*'SFV+BESS'!$I$9, $B$2*'SFV+BESS'!$I$9, (AC446+W447+X447))</f>
        <v>173.61249999999998</v>
      </c>
      <c r="AD447" s="110">
        <f t="shared" si="478"/>
        <v>0</v>
      </c>
      <c r="AI447" s="251"/>
      <c r="AJ447" s="48">
        <v>18.25</v>
      </c>
      <c r="AK447" s="52">
        <f t="shared" si="534"/>
        <v>0</v>
      </c>
      <c r="AL447" s="33">
        <f>Gen_Cons_Horario!B1889</f>
        <v>0</v>
      </c>
      <c r="AM447" s="35">
        <f t="shared" si="509"/>
        <v>0</v>
      </c>
      <c r="AN447" s="116">
        <f>IF(AND(AM447&gt;0,AM447*$B$4+AT446&lt;=$B$2*'SFV+BESS'!$I$9,AM447&lt;'SFV+BESS'!$I$7), AM447*$B$4, IF(AND(AM447&gt;0,AM447*$B$4+AT446&gt;$B$2*'SFV+BESS'!$I$9,AM447*$B$4&lt;'SFV+BESS'!$I$7),$B$2*'SFV+BESS'!$I$9-AT446,IF(AND(AM447&gt;0,AM447*$B$4+AT446&gt;$B$2*'SFV+BESS'!$I$9,AM447*$B$4&gt;'SFV+BESS'!$I$7,AT446&lt;$B$2*'SFV+BESS'!$I$9),$B$2*'SFV+BESS'!$I$9-AT446,IF(AND(AM447&gt;0,AM447*$B$4+AT446&lt;=$B$2*'SFV+BESS'!$I$9,AM447&gt;'SFV+BESS'!$I$7),'SFV+BESS'!$I$7,0))))</f>
        <v>0</v>
      </c>
      <c r="AO447" s="27">
        <f>IF(AND(AM447&lt;0,AT446+AM447/$B$5&gt;$H$2,-AM447/'Carga-Descarga Año'!$B$5&lt;'SFV+BESS'!$I$7),AM447/$B$5,IF(AND(AM447&lt;0,AT446+AM447/$B$5&gt;$H$2,-AM447/'Carga-Descarga Año'!$B$5&gt;'SFV+BESS'!$I$7),-'SFV+BESS'!$I$7,IF(AND(AM447&lt;0,AT446+AM447/$B$5&lt;$H$2),-MIN('SFV+BESS'!$I$7,AT446-$H$2),0)))</f>
        <v>0</v>
      </c>
      <c r="AP447" s="33"/>
      <c r="AQ447" s="33">
        <f t="shared" si="515"/>
        <v>0</v>
      </c>
      <c r="AR447" s="27">
        <f t="shared" si="479"/>
        <v>0</v>
      </c>
      <c r="AS447" s="27">
        <f t="shared" si="516"/>
        <v>0</v>
      </c>
      <c r="AT447" s="28">
        <f>IF((AT446+AN447+AO447)&gt;=$B$2*'SFV+BESS'!$I$9, $B$2*'SFV+BESS'!$I$9, (AT446+AN447+AO447))</f>
        <v>172.53218491635695</v>
      </c>
      <c r="AU447" s="110">
        <f t="shared" si="480"/>
        <v>0</v>
      </c>
      <c r="AZ447" s="251"/>
      <c r="BA447" s="48">
        <v>18.25</v>
      </c>
      <c r="BB447" s="33">
        <f t="shared" si="535"/>
        <v>0</v>
      </c>
      <c r="BC447" s="33">
        <f>Gen_Cons_Horario!B2633</f>
        <v>0</v>
      </c>
      <c r="BD447" s="35">
        <f t="shared" si="510"/>
        <v>0</v>
      </c>
      <c r="BE447" s="116">
        <f>IF(AND(BD447&gt;0,BD447*$B$4+BK446&lt;=$B$2*'SFV+BESS'!$I$9,BD447&lt;'SFV+BESS'!$I$7), BD447*$B$4, IF(AND(BD447&gt;0,BD447*$B$4+BK446&gt;$B$2*'SFV+BESS'!$I$9,BD447*$B$4&lt;'SFV+BESS'!$I$7),$B$2*'SFV+BESS'!$I$9-BK446,IF(AND(BD447&gt;0,BD447*$B$4+BK446&gt;$B$2*'SFV+BESS'!$I$9,BD447*$B$4&gt;'SFV+BESS'!$I$7,BK446&lt;$B$2*'SFV+BESS'!$I$9),$B$2*'SFV+BESS'!$I$9-BK446,IF(AND(BD447&gt;0,BD447*$B$4+BK446&lt;=$B$2*'SFV+BESS'!$I$9,BD447&gt;'SFV+BESS'!$I$7),'SFV+BESS'!$I$7,0))))</f>
        <v>0</v>
      </c>
      <c r="BF447" s="27">
        <f>IF(AND(BD447&lt;0,BK446+BD447/$B$5&gt;$H$2,-BD447/'Carga-Descarga Año'!$B$5&lt;'SFV+BESS'!$I$7),BD447/$B$5,IF(AND(BD447&lt;0,BK446+BD447/$B$5&gt;$H$2,-BD447/'Carga-Descarga Año'!$B$5&gt;'SFV+BESS'!$I$7),-'SFV+BESS'!$I$7,IF(AND(BD447&lt;0,BK446+BD447/$B$5&lt;$H$2),-MIN('SFV+BESS'!$I$7,BK446-$H$2),0)))</f>
        <v>0</v>
      </c>
      <c r="BG447" s="33"/>
      <c r="BH447" s="33">
        <f t="shared" si="517"/>
        <v>0</v>
      </c>
      <c r="BI447" s="27">
        <f t="shared" si="481"/>
        <v>0</v>
      </c>
      <c r="BJ447" s="27">
        <f t="shared" si="518"/>
        <v>0</v>
      </c>
      <c r="BK447" s="28">
        <f>IF((BK446+BE447+BF447)&gt;=$B$2*'SFV+BESS'!$I$9, $B$2*'SFV+BESS'!$I$9, (BK446+BE447+BF447))</f>
        <v>173.61249999999998</v>
      </c>
      <c r="BL447" s="110">
        <f t="shared" si="482"/>
        <v>0</v>
      </c>
      <c r="BQ447" s="251"/>
      <c r="BR447" s="48">
        <v>18.25</v>
      </c>
      <c r="BS447" s="33">
        <f t="shared" si="536"/>
        <v>0</v>
      </c>
      <c r="BT447" s="33">
        <f>Gen_Cons_Horario!B3353</f>
        <v>0</v>
      </c>
      <c r="BU447" s="35">
        <f t="shared" si="511"/>
        <v>0</v>
      </c>
      <c r="BV447" s="116">
        <f>IF(AND(BU447&gt;0,BU447*$B$4+CB446&lt;=$B$2*'SFV+BESS'!$I$9,BU447&lt;'SFV+BESS'!$I$7), BU447*$B$4, IF(AND(BU447&gt;0,BU447*$B$4+CB446&gt;$B$2*'SFV+BESS'!$I$9,BU447*$B$4&lt;'SFV+BESS'!$I$7),$B$2*'SFV+BESS'!$I$9-CB446,IF(AND(BU447&gt;0,BU447*$B$4+CB446&gt;$B$2*'SFV+BESS'!$I$9,BU447*$B$4&gt;'SFV+BESS'!$I$7,CB446&lt;$B$2*'SFV+BESS'!$I$9),$B$2*'SFV+BESS'!$I$9-CB446,IF(AND(BU447&gt;0,BU447*$B$4+CB446&lt;=$B$2*'SFV+BESS'!$I$9,BU447&gt;'SFV+BESS'!$I$7),'SFV+BESS'!$I$7,0))))</f>
        <v>0</v>
      </c>
      <c r="BW447" s="27">
        <f>IF(AND(BU447&lt;0,CB446+BU447/$B$5&gt;$H$2,-BU447/'Carga-Descarga Año'!$B$5&lt;'SFV+BESS'!$I$7),BU447/$B$5,IF(AND(BU447&lt;0,CB446+BU447/$B$5&gt;$H$2,-BU447/'Carga-Descarga Año'!$B$5&gt;'SFV+BESS'!$I$7),-'SFV+BESS'!$I$7,IF(AND(BU447&lt;0,CB446+BU447/$B$5&lt;$H$2),-MIN('SFV+BESS'!$I$7,CB446-$H$2),0)))</f>
        <v>0</v>
      </c>
      <c r="BX447" s="33"/>
      <c r="BY447" s="33">
        <f t="shared" si="519"/>
        <v>0</v>
      </c>
      <c r="BZ447" s="27">
        <f t="shared" si="483"/>
        <v>0</v>
      </c>
      <c r="CA447" s="27">
        <f t="shared" si="484"/>
        <v>0</v>
      </c>
      <c r="CB447" s="28">
        <f>IF((CB446+BV447+BW447)&gt;=$B$2*'SFV+BESS'!$I$9, $B$2*'SFV+BESS'!$I$9, (CB446+BV447+BW447))</f>
        <v>173.61249999999998</v>
      </c>
      <c r="CC447" s="110">
        <f t="shared" si="485"/>
        <v>0</v>
      </c>
      <c r="CH447" s="251"/>
      <c r="CI447" s="48">
        <v>18.25</v>
      </c>
      <c r="CJ447" s="33">
        <f t="shared" si="537"/>
        <v>0</v>
      </c>
      <c r="CK447" s="33">
        <f>Gen_Cons_Horario!B4097</f>
        <v>0</v>
      </c>
      <c r="CL447" s="35">
        <f t="shared" si="512"/>
        <v>0</v>
      </c>
      <c r="CM447" s="116">
        <f>IF(AND(CL447&gt;0,CL447*$B$4+CS446&lt;=$B$2*'SFV+BESS'!$I$9,CL447&lt;'SFV+BESS'!$I$7), CL447*$B$4, IF(AND(CL447&gt;0,CL447*$B$4+CS446&gt;$B$2*'SFV+BESS'!$I$9,CL447*$B$4&lt;'SFV+BESS'!$I$7),$B$2*'SFV+BESS'!$I$9-CS446,IF(AND(CL447&gt;0,CL447*$B$4+CS446&gt;$B$2*'SFV+BESS'!$I$9,CL447*$B$4&gt;'SFV+BESS'!$I$7,CS446&lt;$B$2*'SFV+BESS'!$I$9),$B$2*'SFV+BESS'!$I$9-CS446,IF(AND(CL447&gt;0,CL447*$B$4+CS446&lt;=$B$2*'SFV+BESS'!$I$9,CL447&gt;'SFV+BESS'!$I$7),'SFV+BESS'!$I$7,0))))</f>
        <v>0</v>
      </c>
      <c r="CN447" s="27">
        <f>IF(AND(CL447&lt;0,CS446+CL447/$B$5&gt;$H$2,-CL447/'Carga-Descarga Año'!$B$5&lt;'SFV+BESS'!$I$7),CL447/$B$5,IF(AND(CL447&lt;0,CS446+CL447/$B$5&gt;$H$2,-CL447/'Carga-Descarga Año'!$B$5&gt;'SFV+BESS'!$I$7),-'SFV+BESS'!$I$7,IF(AND(CL447&lt;0,CS446+CL447/$B$5&lt;$H$2),-MIN('SFV+BESS'!$I$7,CS446-$H$2),0)))</f>
        <v>0</v>
      </c>
      <c r="CO447" s="33"/>
      <c r="CP447" s="33">
        <f t="shared" si="520"/>
        <v>0</v>
      </c>
      <c r="CQ447" s="27">
        <f t="shared" si="486"/>
        <v>0</v>
      </c>
      <c r="CR447" s="27">
        <f t="shared" si="521"/>
        <v>0</v>
      </c>
      <c r="CS447" s="28">
        <f>IF((CS446+CM447+CN447)&gt;=$B$2*'SFV+BESS'!$I$9, $B$2*'SFV+BESS'!$I$9, (CS446+CM447+CN447))</f>
        <v>173.61249999999998</v>
      </c>
      <c r="CT447" s="110">
        <f t="shared" si="487"/>
        <v>0</v>
      </c>
      <c r="CY447" s="251"/>
      <c r="CZ447" s="48">
        <v>18.25</v>
      </c>
      <c r="DA447" s="33">
        <f t="shared" si="538"/>
        <v>0</v>
      </c>
      <c r="DB447" s="33">
        <f>Gen_Cons_Horario!B4817</f>
        <v>0</v>
      </c>
      <c r="DC447" s="35">
        <f t="shared" si="503"/>
        <v>0</v>
      </c>
      <c r="DD447" s="116">
        <f>IF(AND(DC447&gt;0,DC447*$B$4+DJ446&lt;=$B$2*'SFV+BESS'!$I$9,DC447&lt;'SFV+BESS'!$I$7), DC447*$B$4, IF(AND(DC447&gt;0,DC447*$B$4+DJ446&gt;$B$2*'SFV+BESS'!$I$9,DC447*$B$4&lt;'SFV+BESS'!$I$7),$B$2*'SFV+BESS'!$I$9-DJ446,IF(AND(DC447&gt;0,DC447*$B$4+DJ446&gt;$B$2*'SFV+BESS'!$I$9,DC447*$B$4&gt;'SFV+BESS'!$I$7,DJ446&lt;$B$2*'SFV+BESS'!$I$9),$B$2*'SFV+BESS'!$I$9-DJ446,IF(AND(DC447&gt;0,DC447*$B$4+DJ446&lt;=$B$2*'SFV+BESS'!$I$9,DC447&gt;'SFV+BESS'!$I$7),'SFV+BESS'!$I$7,0))))</f>
        <v>0</v>
      </c>
      <c r="DE447" s="27">
        <f>IF(AND(DC447&lt;0,DJ446+DC447/$B$5&gt;$H$2,-DC447/'Carga-Descarga Año'!$B$5&lt;'SFV+BESS'!$I$7),DC447/$B$5,IF(AND(DC447&lt;0,DJ446+DC447/$B$5&gt;$H$2,-DC447/'Carga-Descarga Año'!$B$5&gt;'SFV+BESS'!$I$7),-'SFV+BESS'!$I$7,IF(AND(DC447&lt;0,DJ446+DC447/$B$5&lt;$H$2),-MIN('SFV+BESS'!$I$7,DJ446-$H$2),0)))</f>
        <v>0</v>
      </c>
      <c r="DF447" s="33"/>
      <c r="DG447" s="33">
        <f t="shared" si="522"/>
        <v>0</v>
      </c>
      <c r="DH447" s="27">
        <f t="shared" si="488"/>
        <v>0</v>
      </c>
      <c r="DI447" s="27">
        <f t="shared" si="489"/>
        <v>0</v>
      </c>
      <c r="DJ447" s="28">
        <f>IF((DJ446+DD447+DE447)&gt;=$B$2*'SFV+BESS'!$I$9, $B$2*'SFV+BESS'!$I$9, (DJ446+DD447+DE447))</f>
        <v>173.61249999999998</v>
      </c>
      <c r="DK447" s="110">
        <f t="shared" si="490"/>
        <v>0</v>
      </c>
      <c r="DP447" s="251"/>
      <c r="DQ447" s="48">
        <v>18.25</v>
      </c>
      <c r="DR447" s="33">
        <f t="shared" si="539"/>
        <v>0</v>
      </c>
      <c r="DS447" s="33">
        <f>Gen_Cons_Horario!B5561</f>
        <v>0</v>
      </c>
      <c r="DT447" s="35">
        <f t="shared" si="504"/>
        <v>0</v>
      </c>
      <c r="DU447" s="116">
        <f>IF(AND(DT447&gt;0,DT447*$B$4+EA446&lt;=$B$2*'SFV+BESS'!$I$9,DT447&lt;'SFV+BESS'!$I$7), DT447*$B$4, IF(AND(DT447&gt;0,DT447*$B$4+EA446&gt;$B$2*'SFV+BESS'!$I$9,DT447*$B$4&lt;'SFV+BESS'!$I$7),$B$2*'SFV+BESS'!$I$9-EA446,IF(AND(DT447&gt;0,DT447*$B$4+EA446&gt;$B$2*'SFV+BESS'!$I$9,DT447*$B$4&gt;'SFV+BESS'!$I$7,EA446&lt;$B$2*'SFV+BESS'!$I$9),$B$2*'SFV+BESS'!$I$9-EA446,IF(AND(DT447&gt;0,DT447*$B$4+EA446&lt;=$B$2*'SFV+BESS'!$I$9,DT447&gt;'SFV+BESS'!$I$7),'SFV+BESS'!$I$7,0))))</f>
        <v>0</v>
      </c>
      <c r="DV447" s="27">
        <f>IF(AND(DT447&lt;0,EA446+DT447/$B$5&gt;$H$2,-DT447/'Carga-Descarga Año'!$B$5&lt;'SFV+BESS'!$I$7),DT447/$B$5,IF(AND(DT447&lt;0,EA446+DT447/$B$5&gt;$H$2,-DT447/'Carga-Descarga Año'!$B$5&gt;'SFV+BESS'!$I$7),-'SFV+BESS'!$I$7,IF(AND(DT447&lt;0,EA446+DT447/$B$5&lt;$H$2),-MIN('SFV+BESS'!$I$7,EA446-$H$2),0)))</f>
        <v>0</v>
      </c>
      <c r="DW447" s="33"/>
      <c r="DX447" s="33">
        <f t="shared" si="523"/>
        <v>0</v>
      </c>
      <c r="DY447" s="27">
        <f t="shared" si="491"/>
        <v>0</v>
      </c>
      <c r="DZ447" s="27">
        <f t="shared" si="524"/>
        <v>0</v>
      </c>
      <c r="EA447" s="28">
        <f>IF((EA446+DU447+DV447)&gt;=$B$2*'SFV+BESS'!$I$9, $B$2*'SFV+BESS'!$I$9, (EA446+DU447+DV447))</f>
        <v>173.61249999999998</v>
      </c>
      <c r="EB447" s="110">
        <f t="shared" si="492"/>
        <v>0</v>
      </c>
      <c r="EG447" s="251"/>
      <c r="EH447" s="48">
        <v>18.25</v>
      </c>
      <c r="EI447" s="33">
        <f t="shared" si="540"/>
        <v>0</v>
      </c>
      <c r="EJ447" s="33">
        <f>Gen_Cons_Horario!B6305</f>
        <v>0</v>
      </c>
      <c r="EK447" s="35">
        <f t="shared" si="505"/>
        <v>0</v>
      </c>
      <c r="EL447" s="116">
        <f>IF(AND(EK447&gt;0,EK447*$B$4+ER446&lt;=$B$2*'SFV+BESS'!$I$9,EK447&lt;'SFV+BESS'!$I$7), EK447*$B$4, IF(AND(EK447&gt;0,EK447*$B$4+ER446&gt;$B$2*'SFV+BESS'!$I$9,EK447*$B$4&lt;'SFV+BESS'!$I$7),$B$2*'SFV+BESS'!$I$9-ER446,IF(AND(EK447&gt;0,EK447*$B$4+ER446&gt;$B$2*'SFV+BESS'!$I$9,EK447*$B$4&gt;'SFV+BESS'!$I$7,ER446&lt;$B$2*'SFV+BESS'!$I$9),$B$2*'SFV+BESS'!$I$9-ER446,IF(AND(EK447&gt;0,EK447*$B$4+ER446&lt;=$B$2*'SFV+BESS'!$I$9,EK447&gt;'SFV+BESS'!$I$7),'SFV+BESS'!$I$7,0))))</f>
        <v>0</v>
      </c>
      <c r="EM447" s="27">
        <f>IF(AND(EK447&lt;0,ER446+EK447/$B$5&gt;$H$2,-EK447/'Carga-Descarga Año'!$B$5&lt;'SFV+BESS'!$I$7),EK447/$B$5,IF(AND(EK447&lt;0,ER446+EK447/$B$5&gt;$H$2,-EK447/'Carga-Descarga Año'!$B$5&gt;'SFV+BESS'!$I$7),-'SFV+BESS'!$I$7,IF(AND(EK447&lt;0,ER446+EK447/$B$5&lt;$H$2),-MIN('SFV+BESS'!$I$7,ER446-$H$2),0)))</f>
        <v>0</v>
      </c>
      <c r="EN447" s="33"/>
      <c r="EO447" s="33">
        <f t="shared" si="525"/>
        <v>0</v>
      </c>
      <c r="EP447" s="27">
        <f t="shared" si="493"/>
        <v>0</v>
      </c>
      <c r="EQ447" s="27">
        <f t="shared" si="526"/>
        <v>0</v>
      </c>
      <c r="ER447" s="28">
        <f>IF((ER446+EL447+EM447)&gt;=$B$2*'SFV+BESS'!$I$9, $B$2*'SFV+BESS'!$I$9, (ER446+EL447+EM447))</f>
        <v>173.61249999999998</v>
      </c>
      <c r="ES447" s="110">
        <f t="shared" si="494"/>
        <v>0</v>
      </c>
      <c r="EX447" s="251"/>
      <c r="EY447" s="48">
        <v>18.25</v>
      </c>
      <c r="EZ447" s="33">
        <f t="shared" si="541"/>
        <v>0</v>
      </c>
      <c r="FA447" s="33">
        <f>Gen_Cons_Horario!B7025</f>
        <v>0</v>
      </c>
      <c r="FB447" s="35">
        <f t="shared" si="506"/>
        <v>0</v>
      </c>
      <c r="FC447" s="116">
        <f>IF(AND(FB447&gt;0,FB447*$B$4+FI446&lt;=$B$2*'SFV+BESS'!$I$9,FB447&lt;'SFV+BESS'!$I$7), FB447*$B$4, IF(AND(FB447&gt;0,FB447*$B$4+FI446&gt;$B$2*'SFV+BESS'!$I$9,FB447*$B$4&lt;'SFV+BESS'!$I$7),$B$2*'SFV+BESS'!$I$9-FI446,IF(AND(FB447&gt;0,FB447*$B$4+FI446&gt;$B$2*'SFV+BESS'!$I$9,FB447*$B$4&gt;'SFV+BESS'!$I$7,FI446&lt;$B$2*'SFV+BESS'!$I$9),$B$2*'SFV+BESS'!$I$9-FI446,IF(AND(FB447&gt;0,FB447*$B$4+FI446&lt;=$B$2*'SFV+BESS'!$I$9,FB447&gt;'SFV+BESS'!$I$7),'SFV+BESS'!$I$7,0))))</f>
        <v>0</v>
      </c>
      <c r="FD447" s="27">
        <f>IF(AND(FB447&lt;0,FI446+FB447/$B$5&gt;$H$2,-FB447/'Carga-Descarga Año'!$B$5&lt;'SFV+BESS'!$I$7),FB447/$B$5,IF(AND(FB447&lt;0,FI446+FB447/$B$5&gt;$H$2,-FB447/'Carga-Descarga Año'!$B$5&gt;'SFV+BESS'!$I$7),-'SFV+BESS'!$I$7,IF(AND(FB447&lt;0,FI446+FB447/$B$5&lt;$H$2),-MIN('SFV+BESS'!$I$7,FI446-$H$2),0)))</f>
        <v>0</v>
      </c>
      <c r="FE447" s="33"/>
      <c r="FF447" s="33">
        <f t="shared" si="527"/>
        <v>0</v>
      </c>
      <c r="FG447" s="27">
        <f t="shared" si="495"/>
        <v>0</v>
      </c>
      <c r="FH447" s="27">
        <f t="shared" si="528"/>
        <v>0</v>
      </c>
      <c r="FI447" s="28">
        <f>IF((FI446+FC447+FD447)&gt;=$B$2*'SFV+BESS'!$I$9, $B$2*'SFV+BESS'!$I$9, (FI446+FC447+FD447))</f>
        <v>173.61249999999998</v>
      </c>
      <c r="FJ447" s="110">
        <f t="shared" si="496"/>
        <v>0</v>
      </c>
      <c r="FO447" s="251"/>
      <c r="FP447" s="48">
        <v>18.25</v>
      </c>
      <c r="FQ447" s="33">
        <f t="shared" si="542"/>
        <v>1.7899719636822458</v>
      </c>
      <c r="FR447" s="33">
        <f>Gen_Cons_Horario!B7769</f>
        <v>0</v>
      </c>
      <c r="FS447" s="35">
        <f t="shared" si="507"/>
        <v>1.7899719636822458</v>
      </c>
      <c r="FT447" s="116">
        <f>IF(AND(FS447&gt;0,FS447*$B$4+FZ446&lt;=$B$2*'SFV+BESS'!$I$9,FS447&lt;'SFV+BESS'!$I$7), FS447*$B$4, IF(AND(FS447&gt;0,FS447*$B$4+FZ446&gt;$B$2*'SFV+BESS'!$I$9,FS447*$B$4&lt;'SFV+BESS'!$I$7),$B$2*'SFV+BESS'!$I$9-FZ446,IF(AND(FS447&gt;0,FS447*$B$4+FZ446&gt;$B$2*'SFV+BESS'!$I$9,FS447*$B$4&gt;'SFV+BESS'!$I$7,FZ446&lt;$B$2*'SFV+BESS'!$I$9),$B$2*'SFV+BESS'!$I$9-FZ446,IF(AND(FS447&gt;0,FS447*$B$4+FZ446&lt;=$B$2*'SFV+BESS'!$I$9,FS447&gt;'SFV+BESS'!$I$7),'SFV+BESS'!$I$7,0))))</f>
        <v>0</v>
      </c>
      <c r="FU447" s="27">
        <f>IF(AND(FS447&lt;0,FZ446+FS447/$B$5&gt;$H$2,-FS447/'Carga-Descarga Año'!$B$5&lt;'SFV+BESS'!$I$7),FS447/$B$5,IF(AND(FS447&lt;0,FZ446+FS447/$B$5&gt;$H$2,-FS447/'Carga-Descarga Año'!$B$5&gt;'SFV+BESS'!$I$7),-'SFV+BESS'!$I$7,IF(AND(FS447&lt;0,FZ446+FS447/$B$5&lt;$H$2),-MIN('SFV+BESS'!$I$7,FZ446-$H$2),0)))</f>
        <v>0</v>
      </c>
      <c r="FV447" s="33"/>
      <c r="FW447" s="33">
        <f t="shared" si="529"/>
        <v>0</v>
      </c>
      <c r="FX447" s="27">
        <f t="shared" si="497"/>
        <v>0</v>
      </c>
      <c r="FY447" s="27">
        <f t="shared" si="530"/>
        <v>0</v>
      </c>
      <c r="FZ447" s="28">
        <f>IF((FZ446+FT447+FU447)&gt;=$B$2*'SFV+BESS'!$I$9, $B$2*'SFV+BESS'!$I$9, (FZ446+FT447+FU447))</f>
        <v>173.61249999999998</v>
      </c>
      <c r="GA447" s="110">
        <f t="shared" si="498"/>
        <v>1.7899719636822458</v>
      </c>
      <c r="GF447" s="251"/>
      <c r="GG447" s="48">
        <v>18.25</v>
      </c>
      <c r="GH447" s="33">
        <f t="shared" si="543"/>
        <v>3.3744743042418284</v>
      </c>
      <c r="GI447" s="33">
        <f>Gen_Cons_Horario!B8489</f>
        <v>0</v>
      </c>
      <c r="GJ447" s="35">
        <f t="shared" si="513"/>
        <v>3.3744743042418284</v>
      </c>
      <c r="GK447" s="116">
        <f>IF(AND(GJ447&gt;0,GJ447*$B$4+GQ446&lt;=$B$2*'SFV+BESS'!$I$9,GJ447&lt;'SFV+BESS'!$I$7), GJ447*$B$4, IF(AND(GJ447&gt;0,GJ447*$B$4+GQ446&gt;$B$2*'SFV+BESS'!$I$9,GJ447*$B$4&lt;'SFV+BESS'!$I$7),$B$2*'SFV+BESS'!$I$9-GQ446,IF(AND(GJ447&gt;0,GJ447*$B$4+GQ446&gt;$B$2*'SFV+BESS'!$I$9,GJ447*$B$4&gt;'SFV+BESS'!$I$7,GQ446&lt;$B$2*'SFV+BESS'!$I$9),$B$2*'SFV+BESS'!$I$9-GQ446,IF(AND(GJ447&gt;0,GJ447*$B$4+GQ446&lt;=$B$2*'SFV+BESS'!$I$9,GJ447&gt;'SFV+BESS'!$I$7),'SFV+BESS'!$I$7,0))))</f>
        <v>0</v>
      </c>
      <c r="GL447" s="27">
        <f>IF(AND(GJ447&lt;0,GQ446+GJ447/$B$5&gt;$H$2,-GJ447/'Carga-Descarga Año'!$B$5&lt;'SFV+BESS'!$I$7),GJ447/$B$5,IF(AND(GJ447&lt;0,GQ446+GJ447/$B$5&gt;$H$2,-GJ447/'Carga-Descarga Año'!$B$5&gt;'SFV+BESS'!$I$7),-'SFV+BESS'!$I$7,IF(AND(GJ447&lt;0,GQ446+GJ447/$B$5&lt;$H$2),-MIN('SFV+BESS'!$I$7,GQ446-$H$2),0)))</f>
        <v>0</v>
      </c>
      <c r="GM447" s="33"/>
      <c r="GN447" s="33">
        <f t="shared" si="531"/>
        <v>0</v>
      </c>
      <c r="GO447" s="27">
        <f t="shared" si="499"/>
        <v>0</v>
      </c>
      <c r="GP447" s="27">
        <f t="shared" si="532"/>
        <v>0</v>
      </c>
      <c r="GQ447" s="28">
        <f>IF((GQ446+GK447+GL447)&gt;=$B$2*'SFV+BESS'!$I$9, $B$2*'SFV+BESS'!$I$9, (GQ446+GK447+GL447))</f>
        <v>173.61249999999998</v>
      </c>
      <c r="GR447" s="110">
        <f t="shared" si="500"/>
        <v>3.3744743042418284</v>
      </c>
    </row>
    <row r="448" spans="1:200">
      <c r="A448" s="249"/>
      <c r="B448" s="48">
        <v>18.2916666666667</v>
      </c>
      <c r="C448" s="38">
        <f t="shared" si="514"/>
        <v>31.909413679744592</v>
      </c>
      <c r="D448" s="2">
        <f>Gen_Cons_Horario!B474</f>
        <v>0</v>
      </c>
      <c r="E448" s="140">
        <f t="shared" si="472"/>
        <v>31.909413679744592</v>
      </c>
      <c r="F448" s="116">
        <f>IF(AND(E448&gt;0,E448*$B$4+L447&lt;=$B$2*'SFV+BESS'!$I$9,E448&lt;'SFV+BESS'!$I$7), E448*$B$4, IF(AND(E448&gt;0,E448*$B$4+L447&gt;$B$2*'SFV+BESS'!$I$9,E448*$B$4&lt;'SFV+BESS'!$I$7),$B$2*'SFV+BESS'!$I$9-L447,IF(AND(E448&gt;0,E448*$B$4+L447&gt;$B$2*'SFV+BESS'!$I$9,E448*$B$4&gt;'SFV+BESS'!$I$7,L447&lt;$B$2*'SFV+BESS'!$I$9),$B$2*'SFV+BESS'!$I$9-L447,IF(AND(E448&gt;0,E448*$B$4+L447&lt;=$B$2*'SFV+BESS'!$I$9,E448&gt;'SFV+BESS'!$I$7),'SFV+BESS'!$I$7,0))))</f>
        <v>0</v>
      </c>
      <c r="G448" s="27">
        <f>IF(AND(E448&lt;0,L447+E448/$B$5&gt;$H$2,-E448/'Carga-Descarga Año'!$B$5&lt;'SFV+BESS'!$I$7),E448/$B$5,IF(AND(E448&lt;0,L447+E448/$B$5&gt;$H$2,-E448/'Carga-Descarga Año'!$B$5&gt;'SFV+BESS'!$I$7),-'SFV+BESS'!$I$7,IF(AND(E448&lt;0,L447+E448/$B$5&lt;$H$2),-MIN('SFV+BESS'!$I$7,L447-$H$2),0)))</f>
        <v>0</v>
      </c>
      <c r="I448" s="38">
        <f t="shared" si="473"/>
        <v>0</v>
      </c>
      <c r="J448" s="27">
        <f t="shared" si="475"/>
        <v>0</v>
      </c>
      <c r="K448" s="27">
        <f t="shared" si="474"/>
        <v>0</v>
      </c>
      <c r="L448" s="28">
        <f>IF((L447+F448+G448)&gt;=$B$2*'SFV+BESS'!$I$9, $B$2*'SFV+BESS'!$I$9, (L447+F448+G448))</f>
        <v>173.61249999999998</v>
      </c>
      <c r="M448" s="110">
        <f t="shared" si="476"/>
        <v>31.909413679744592</v>
      </c>
      <c r="R448" s="251"/>
      <c r="S448" s="48">
        <v>18.2916666666667</v>
      </c>
      <c r="T448" s="2">
        <f t="shared" si="533"/>
        <v>11.29025511961377</v>
      </c>
      <c r="U448" s="2">
        <f>Gen_Cons_Horario!B1218</f>
        <v>0</v>
      </c>
      <c r="V448" s="35">
        <f t="shared" si="508"/>
        <v>11.29025511961377</v>
      </c>
      <c r="W448" s="116">
        <f>IF(AND(V448&gt;0,V448*$B$4+AC447&lt;=$B$2*'SFV+BESS'!$I$9,V448&lt;'SFV+BESS'!$I$7), V448*$B$4, IF(AND(V448&gt;0,V448*$B$4+AC447&gt;$B$2*'SFV+BESS'!$I$9,V448*$B$4&lt;'SFV+BESS'!$I$7),$B$2*'SFV+BESS'!$I$9-AC447,IF(AND(V448&gt;0,V448*$B$4+AC447&gt;$B$2*'SFV+BESS'!$I$9,V448*$B$4&gt;'SFV+BESS'!$I$7,AC447&lt;$B$2*'SFV+BESS'!$I$9),$B$2*'SFV+BESS'!$I$9-AC447,IF(AND(V448&gt;0,V448*$B$4+AC447&lt;=$B$2*'SFV+BESS'!$I$9,V448&gt;'SFV+BESS'!$I$7),'SFV+BESS'!$I$7,0))))</f>
        <v>0</v>
      </c>
      <c r="X448" s="27">
        <f>IF(AND(V448&lt;0,AC447+V448/$B$5&gt;$H$2,-V448/'Carga-Descarga Año'!$B$5&lt;'SFV+BESS'!$I$7),V448/$B$5,IF(AND(V448&lt;0,AC447+V448/$B$5&gt;$H$2,-V448/'Carga-Descarga Año'!$B$5&gt;'SFV+BESS'!$I$7),-'SFV+BESS'!$I$7,IF(AND(V448&lt;0,AC447+V448/$B$5&lt;$H$2),-MIN('SFV+BESS'!$I$7,AC447-$H$2),0)))</f>
        <v>0</v>
      </c>
      <c r="Z448" s="33">
        <f t="shared" si="502"/>
        <v>0</v>
      </c>
      <c r="AA448" s="27">
        <f t="shared" si="477"/>
        <v>0</v>
      </c>
      <c r="AB448" s="27">
        <f t="shared" si="501"/>
        <v>0</v>
      </c>
      <c r="AC448" s="28">
        <f>IF((AC447+W448+X448)&gt;=$B$2*'SFV+BESS'!$I$9, $B$2*'SFV+BESS'!$I$9, (AC447+W448+X448))</f>
        <v>173.61249999999998</v>
      </c>
      <c r="AD448" s="110">
        <f t="shared" si="478"/>
        <v>11.29025511961377</v>
      </c>
      <c r="AI448" s="251"/>
      <c r="AJ448" s="48">
        <v>18.2916666666667</v>
      </c>
      <c r="AK448" s="52">
        <f t="shared" si="534"/>
        <v>0</v>
      </c>
      <c r="AL448" s="33">
        <f>Gen_Cons_Horario!B1890</f>
        <v>0</v>
      </c>
      <c r="AM448" s="35">
        <f t="shared" si="509"/>
        <v>0</v>
      </c>
      <c r="AN448" s="116">
        <f>IF(AND(AM448&gt;0,AM448*$B$4+AT447&lt;=$B$2*'SFV+BESS'!$I$9,AM448&lt;'SFV+BESS'!$I$7), AM448*$B$4, IF(AND(AM448&gt;0,AM448*$B$4+AT447&gt;$B$2*'SFV+BESS'!$I$9,AM448*$B$4&lt;'SFV+BESS'!$I$7),$B$2*'SFV+BESS'!$I$9-AT447,IF(AND(AM448&gt;0,AM448*$B$4+AT447&gt;$B$2*'SFV+BESS'!$I$9,AM448*$B$4&gt;'SFV+BESS'!$I$7,AT447&lt;$B$2*'SFV+BESS'!$I$9),$B$2*'SFV+BESS'!$I$9-AT447,IF(AND(AM448&gt;0,AM448*$B$4+AT447&lt;=$B$2*'SFV+BESS'!$I$9,AM448&gt;'SFV+BESS'!$I$7),'SFV+BESS'!$I$7,0))))</f>
        <v>0</v>
      </c>
      <c r="AO448" s="27">
        <f>IF(AND(AM448&lt;0,AT447+AM448/$B$5&gt;$H$2,-AM448/'Carga-Descarga Año'!$B$5&lt;'SFV+BESS'!$I$7),AM448/$B$5,IF(AND(AM448&lt;0,AT447+AM448/$B$5&gt;$H$2,-AM448/'Carga-Descarga Año'!$B$5&gt;'SFV+BESS'!$I$7),-'SFV+BESS'!$I$7,IF(AND(AM448&lt;0,AT447+AM448/$B$5&lt;$H$2),-MIN('SFV+BESS'!$I$7,AT447-$H$2),0)))</f>
        <v>0</v>
      </c>
      <c r="AP448" s="33"/>
      <c r="AQ448" s="33">
        <f t="shared" si="515"/>
        <v>0</v>
      </c>
      <c r="AR448" s="27">
        <f t="shared" si="479"/>
        <v>0</v>
      </c>
      <c r="AS448" s="27">
        <f t="shared" si="516"/>
        <v>0</v>
      </c>
      <c r="AT448" s="28">
        <f>IF((AT447+AN448+AO448)&gt;=$B$2*'SFV+BESS'!$I$9, $B$2*'SFV+BESS'!$I$9, (AT447+AN448+AO448))</f>
        <v>172.53218491635695</v>
      </c>
      <c r="AU448" s="110">
        <f t="shared" si="480"/>
        <v>0</v>
      </c>
      <c r="AZ448" s="251"/>
      <c r="BA448" s="48">
        <v>18.2916666666667</v>
      </c>
      <c r="BB448" s="33">
        <f t="shared" si="535"/>
        <v>0</v>
      </c>
      <c r="BC448" s="33">
        <f>Gen_Cons_Horario!B2634</f>
        <v>0</v>
      </c>
      <c r="BD448" s="35">
        <f t="shared" si="510"/>
        <v>0</v>
      </c>
      <c r="BE448" s="116">
        <f>IF(AND(BD448&gt;0,BD448*$B$4+BK447&lt;=$B$2*'SFV+BESS'!$I$9,BD448&lt;'SFV+BESS'!$I$7), BD448*$B$4, IF(AND(BD448&gt;0,BD448*$B$4+BK447&gt;$B$2*'SFV+BESS'!$I$9,BD448*$B$4&lt;'SFV+BESS'!$I$7),$B$2*'SFV+BESS'!$I$9-BK447,IF(AND(BD448&gt;0,BD448*$B$4+BK447&gt;$B$2*'SFV+BESS'!$I$9,BD448*$B$4&gt;'SFV+BESS'!$I$7,BK447&lt;$B$2*'SFV+BESS'!$I$9),$B$2*'SFV+BESS'!$I$9-BK447,IF(AND(BD448&gt;0,BD448*$B$4+BK447&lt;=$B$2*'SFV+BESS'!$I$9,BD448&gt;'SFV+BESS'!$I$7),'SFV+BESS'!$I$7,0))))</f>
        <v>0</v>
      </c>
      <c r="BF448" s="27">
        <f>IF(AND(BD448&lt;0,BK447+BD448/$B$5&gt;$H$2,-BD448/'Carga-Descarga Año'!$B$5&lt;'SFV+BESS'!$I$7),BD448/$B$5,IF(AND(BD448&lt;0,BK447+BD448/$B$5&gt;$H$2,-BD448/'Carga-Descarga Año'!$B$5&gt;'SFV+BESS'!$I$7),-'SFV+BESS'!$I$7,IF(AND(BD448&lt;0,BK447+BD448/$B$5&lt;$H$2),-MIN('SFV+BESS'!$I$7,BK447-$H$2),0)))</f>
        <v>0</v>
      </c>
      <c r="BG448" s="33"/>
      <c r="BH448" s="33">
        <f t="shared" si="517"/>
        <v>0</v>
      </c>
      <c r="BI448" s="27">
        <f t="shared" si="481"/>
        <v>0</v>
      </c>
      <c r="BJ448" s="27">
        <f t="shared" si="518"/>
        <v>0</v>
      </c>
      <c r="BK448" s="28">
        <f>IF((BK447+BE448+BF448)&gt;=$B$2*'SFV+BESS'!$I$9, $B$2*'SFV+BESS'!$I$9, (BK447+BE448+BF448))</f>
        <v>173.61249999999998</v>
      </c>
      <c r="BL448" s="110">
        <f t="shared" si="482"/>
        <v>0</v>
      </c>
      <c r="BQ448" s="251"/>
      <c r="BR448" s="48">
        <v>18.2916666666667</v>
      </c>
      <c r="BS448" s="33">
        <f t="shared" si="536"/>
        <v>0</v>
      </c>
      <c r="BT448" s="33">
        <f>Gen_Cons_Horario!B3354</f>
        <v>0</v>
      </c>
      <c r="BU448" s="35">
        <f t="shared" si="511"/>
        <v>0</v>
      </c>
      <c r="BV448" s="116">
        <f>IF(AND(BU448&gt;0,BU448*$B$4+CB447&lt;=$B$2*'SFV+BESS'!$I$9,BU448&lt;'SFV+BESS'!$I$7), BU448*$B$4, IF(AND(BU448&gt;0,BU448*$B$4+CB447&gt;$B$2*'SFV+BESS'!$I$9,BU448*$B$4&lt;'SFV+BESS'!$I$7),$B$2*'SFV+BESS'!$I$9-CB447,IF(AND(BU448&gt;0,BU448*$B$4+CB447&gt;$B$2*'SFV+BESS'!$I$9,BU448*$B$4&gt;'SFV+BESS'!$I$7,CB447&lt;$B$2*'SFV+BESS'!$I$9),$B$2*'SFV+BESS'!$I$9-CB447,IF(AND(BU448&gt;0,BU448*$B$4+CB447&lt;=$B$2*'SFV+BESS'!$I$9,BU448&gt;'SFV+BESS'!$I$7),'SFV+BESS'!$I$7,0))))</f>
        <v>0</v>
      </c>
      <c r="BW448" s="27">
        <f>IF(AND(BU448&lt;0,CB447+BU448/$B$5&gt;$H$2,-BU448/'Carga-Descarga Año'!$B$5&lt;'SFV+BESS'!$I$7),BU448/$B$5,IF(AND(BU448&lt;0,CB447+BU448/$B$5&gt;$H$2,-BU448/'Carga-Descarga Año'!$B$5&gt;'SFV+BESS'!$I$7),-'SFV+BESS'!$I$7,IF(AND(BU448&lt;0,CB447+BU448/$B$5&lt;$H$2),-MIN('SFV+BESS'!$I$7,CB447-$H$2),0)))</f>
        <v>0</v>
      </c>
      <c r="BX448" s="33"/>
      <c r="BY448" s="33">
        <f t="shared" si="519"/>
        <v>0</v>
      </c>
      <c r="BZ448" s="27">
        <f t="shared" si="483"/>
        <v>0</v>
      </c>
      <c r="CA448" s="27">
        <f t="shared" si="484"/>
        <v>0</v>
      </c>
      <c r="CB448" s="28">
        <f>IF((CB447+BV448+BW448)&gt;=$B$2*'SFV+BESS'!$I$9, $B$2*'SFV+BESS'!$I$9, (CB447+BV448+BW448))</f>
        <v>173.61249999999998</v>
      </c>
      <c r="CC448" s="110">
        <f t="shared" si="485"/>
        <v>0</v>
      </c>
      <c r="CH448" s="251"/>
      <c r="CI448" s="48">
        <v>18.2916666666667</v>
      </c>
      <c r="CJ448" s="33">
        <f t="shared" si="537"/>
        <v>0</v>
      </c>
      <c r="CK448" s="33">
        <f>Gen_Cons_Horario!B4098</f>
        <v>0</v>
      </c>
      <c r="CL448" s="35">
        <f t="shared" si="512"/>
        <v>0</v>
      </c>
      <c r="CM448" s="116">
        <f>IF(AND(CL448&gt;0,CL448*$B$4+CS447&lt;=$B$2*'SFV+BESS'!$I$9,CL448&lt;'SFV+BESS'!$I$7), CL448*$B$4, IF(AND(CL448&gt;0,CL448*$B$4+CS447&gt;$B$2*'SFV+BESS'!$I$9,CL448*$B$4&lt;'SFV+BESS'!$I$7),$B$2*'SFV+BESS'!$I$9-CS447,IF(AND(CL448&gt;0,CL448*$B$4+CS447&gt;$B$2*'SFV+BESS'!$I$9,CL448*$B$4&gt;'SFV+BESS'!$I$7,CS447&lt;$B$2*'SFV+BESS'!$I$9),$B$2*'SFV+BESS'!$I$9-CS447,IF(AND(CL448&gt;0,CL448*$B$4+CS447&lt;=$B$2*'SFV+BESS'!$I$9,CL448&gt;'SFV+BESS'!$I$7),'SFV+BESS'!$I$7,0))))</f>
        <v>0</v>
      </c>
      <c r="CN448" s="27">
        <f>IF(AND(CL448&lt;0,CS447+CL448/$B$5&gt;$H$2,-CL448/'Carga-Descarga Año'!$B$5&lt;'SFV+BESS'!$I$7),CL448/$B$5,IF(AND(CL448&lt;0,CS447+CL448/$B$5&gt;$H$2,-CL448/'Carga-Descarga Año'!$B$5&gt;'SFV+BESS'!$I$7),-'SFV+BESS'!$I$7,IF(AND(CL448&lt;0,CS447+CL448/$B$5&lt;$H$2),-MIN('SFV+BESS'!$I$7,CS447-$H$2),0)))</f>
        <v>0</v>
      </c>
      <c r="CO448" s="33"/>
      <c r="CP448" s="33">
        <f t="shared" si="520"/>
        <v>0</v>
      </c>
      <c r="CQ448" s="27">
        <f t="shared" si="486"/>
        <v>0</v>
      </c>
      <c r="CR448" s="27">
        <f t="shared" si="521"/>
        <v>0</v>
      </c>
      <c r="CS448" s="28">
        <f>IF((CS447+CM448+CN448)&gt;=$B$2*'SFV+BESS'!$I$9, $B$2*'SFV+BESS'!$I$9, (CS447+CM448+CN448))</f>
        <v>173.61249999999998</v>
      </c>
      <c r="CT448" s="110">
        <f t="shared" si="487"/>
        <v>0</v>
      </c>
      <c r="CY448" s="251"/>
      <c r="CZ448" s="48">
        <v>18.2916666666667</v>
      </c>
      <c r="DA448" s="33">
        <f t="shared" si="538"/>
        <v>0</v>
      </c>
      <c r="DB448" s="33">
        <f>Gen_Cons_Horario!B4818</f>
        <v>0</v>
      </c>
      <c r="DC448" s="35">
        <f t="shared" si="503"/>
        <v>0</v>
      </c>
      <c r="DD448" s="116">
        <f>IF(AND(DC448&gt;0,DC448*$B$4+DJ447&lt;=$B$2*'SFV+BESS'!$I$9,DC448&lt;'SFV+BESS'!$I$7), DC448*$B$4, IF(AND(DC448&gt;0,DC448*$B$4+DJ447&gt;$B$2*'SFV+BESS'!$I$9,DC448*$B$4&lt;'SFV+BESS'!$I$7),$B$2*'SFV+BESS'!$I$9-DJ447,IF(AND(DC448&gt;0,DC448*$B$4+DJ447&gt;$B$2*'SFV+BESS'!$I$9,DC448*$B$4&gt;'SFV+BESS'!$I$7,DJ447&lt;$B$2*'SFV+BESS'!$I$9),$B$2*'SFV+BESS'!$I$9-DJ447,IF(AND(DC448&gt;0,DC448*$B$4+DJ447&lt;=$B$2*'SFV+BESS'!$I$9,DC448&gt;'SFV+BESS'!$I$7),'SFV+BESS'!$I$7,0))))</f>
        <v>0</v>
      </c>
      <c r="DE448" s="27">
        <f>IF(AND(DC448&lt;0,DJ447+DC448/$B$5&gt;$H$2,-DC448/'Carga-Descarga Año'!$B$5&lt;'SFV+BESS'!$I$7),DC448/$B$5,IF(AND(DC448&lt;0,DJ447+DC448/$B$5&gt;$H$2,-DC448/'Carga-Descarga Año'!$B$5&gt;'SFV+BESS'!$I$7),-'SFV+BESS'!$I$7,IF(AND(DC448&lt;0,DJ447+DC448/$B$5&lt;$H$2),-MIN('SFV+BESS'!$I$7,DJ447-$H$2),0)))</f>
        <v>0</v>
      </c>
      <c r="DF448" s="33"/>
      <c r="DG448" s="33">
        <f t="shared" si="522"/>
        <v>0</v>
      </c>
      <c r="DH448" s="27">
        <f t="shared" si="488"/>
        <v>0</v>
      </c>
      <c r="DI448" s="27">
        <f t="shared" si="489"/>
        <v>0</v>
      </c>
      <c r="DJ448" s="28">
        <f>IF((DJ447+DD448+DE448)&gt;=$B$2*'SFV+BESS'!$I$9, $B$2*'SFV+BESS'!$I$9, (DJ447+DD448+DE448))</f>
        <v>173.61249999999998</v>
      </c>
      <c r="DK448" s="110">
        <f t="shared" si="490"/>
        <v>0</v>
      </c>
      <c r="DP448" s="251"/>
      <c r="DQ448" s="48">
        <v>18.2916666666667</v>
      </c>
      <c r="DR448" s="33">
        <f t="shared" si="539"/>
        <v>0</v>
      </c>
      <c r="DS448" s="33">
        <f>Gen_Cons_Horario!B5562</f>
        <v>0</v>
      </c>
      <c r="DT448" s="35">
        <f t="shared" si="504"/>
        <v>0</v>
      </c>
      <c r="DU448" s="116">
        <f>IF(AND(DT448&gt;0,DT448*$B$4+EA447&lt;=$B$2*'SFV+BESS'!$I$9,DT448&lt;'SFV+BESS'!$I$7), DT448*$B$4, IF(AND(DT448&gt;0,DT448*$B$4+EA447&gt;$B$2*'SFV+BESS'!$I$9,DT448*$B$4&lt;'SFV+BESS'!$I$7),$B$2*'SFV+BESS'!$I$9-EA447,IF(AND(DT448&gt;0,DT448*$B$4+EA447&gt;$B$2*'SFV+BESS'!$I$9,DT448*$B$4&gt;'SFV+BESS'!$I$7,EA447&lt;$B$2*'SFV+BESS'!$I$9),$B$2*'SFV+BESS'!$I$9-EA447,IF(AND(DT448&gt;0,DT448*$B$4+EA447&lt;=$B$2*'SFV+BESS'!$I$9,DT448&gt;'SFV+BESS'!$I$7),'SFV+BESS'!$I$7,0))))</f>
        <v>0</v>
      </c>
      <c r="DV448" s="27">
        <f>IF(AND(DT448&lt;0,EA447+DT448/$B$5&gt;$H$2,-DT448/'Carga-Descarga Año'!$B$5&lt;'SFV+BESS'!$I$7),DT448/$B$5,IF(AND(DT448&lt;0,EA447+DT448/$B$5&gt;$H$2,-DT448/'Carga-Descarga Año'!$B$5&gt;'SFV+BESS'!$I$7),-'SFV+BESS'!$I$7,IF(AND(DT448&lt;0,EA447+DT448/$B$5&lt;$H$2),-MIN('SFV+BESS'!$I$7,EA447-$H$2),0)))</f>
        <v>0</v>
      </c>
      <c r="DW448" s="33"/>
      <c r="DX448" s="33">
        <f t="shared" si="523"/>
        <v>0</v>
      </c>
      <c r="DY448" s="27">
        <f t="shared" si="491"/>
        <v>0</v>
      </c>
      <c r="DZ448" s="27">
        <f t="shared" si="524"/>
        <v>0</v>
      </c>
      <c r="EA448" s="28">
        <f>IF((EA447+DU448+DV448)&gt;=$B$2*'SFV+BESS'!$I$9, $B$2*'SFV+BESS'!$I$9, (EA447+DU448+DV448))</f>
        <v>173.61249999999998</v>
      </c>
      <c r="EB448" s="110">
        <f t="shared" si="492"/>
        <v>0</v>
      </c>
      <c r="EG448" s="251"/>
      <c r="EH448" s="48">
        <v>18.2916666666667</v>
      </c>
      <c r="EI448" s="33">
        <f t="shared" si="540"/>
        <v>0</v>
      </c>
      <c r="EJ448" s="33">
        <f>Gen_Cons_Horario!B6306</f>
        <v>0</v>
      </c>
      <c r="EK448" s="35">
        <f t="shared" si="505"/>
        <v>0</v>
      </c>
      <c r="EL448" s="116">
        <f>IF(AND(EK448&gt;0,EK448*$B$4+ER447&lt;=$B$2*'SFV+BESS'!$I$9,EK448&lt;'SFV+BESS'!$I$7), EK448*$B$4, IF(AND(EK448&gt;0,EK448*$B$4+ER447&gt;$B$2*'SFV+BESS'!$I$9,EK448*$B$4&lt;'SFV+BESS'!$I$7),$B$2*'SFV+BESS'!$I$9-ER447,IF(AND(EK448&gt;0,EK448*$B$4+ER447&gt;$B$2*'SFV+BESS'!$I$9,EK448*$B$4&gt;'SFV+BESS'!$I$7,ER447&lt;$B$2*'SFV+BESS'!$I$9),$B$2*'SFV+BESS'!$I$9-ER447,IF(AND(EK448&gt;0,EK448*$B$4+ER447&lt;=$B$2*'SFV+BESS'!$I$9,EK448&gt;'SFV+BESS'!$I$7),'SFV+BESS'!$I$7,0))))</f>
        <v>0</v>
      </c>
      <c r="EM448" s="27">
        <f>IF(AND(EK448&lt;0,ER447+EK448/$B$5&gt;$H$2,-EK448/'Carga-Descarga Año'!$B$5&lt;'SFV+BESS'!$I$7),EK448/$B$5,IF(AND(EK448&lt;0,ER447+EK448/$B$5&gt;$H$2,-EK448/'Carga-Descarga Año'!$B$5&gt;'SFV+BESS'!$I$7),-'SFV+BESS'!$I$7,IF(AND(EK448&lt;0,ER447+EK448/$B$5&lt;$H$2),-MIN('SFV+BESS'!$I$7,ER447-$H$2),0)))</f>
        <v>0</v>
      </c>
      <c r="EN448" s="33"/>
      <c r="EO448" s="33">
        <f t="shared" si="525"/>
        <v>0</v>
      </c>
      <c r="EP448" s="27">
        <f t="shared" si="493"/>
        <v>0</v>
      </c>
      <c r="EQ448" s="27">
        <f t="shared" si="526"/>
        <v>0</v>
      </c>
      <c r="ER448" s="28">
        <f>IF((ER447+EL448+EM448)&gt;=$B$2*'SFV+BESS'!$I$9, $B$2*'SFV+BESS'!$I$9, (ER447+EL448+EM448))</f>
        <v>173.61249999999998</v>
      </c>
      <c r="ES448" s="110">
        <f t="shared" si="494"/>
        <v>0</v>
      </c>
      <c r="EX448" s="251"/>
      <c r="EY448" s="48">
        <v>18.2916666666667</v>
      </c>
      <c r="EZ448" s="33">
        <f t="shared" si="541"/>
        <v>20.231242549735406</v>
      </c>
      <c r="FA448" s="33">
        <f>Gen_Cons_Horario!B7026</f>
        <v>0</v>
      </c>
      <c r="FB448" s="35">
        <f t="shared" si="506"/>
        <v>20.231242549735406</v>
      </c>
      <c r="FC448" s="116">
        <f>IF(AND(FB448&gt;0,FB448*$B$4+FI447&lt;=$B$2*'SFV+BESS'!$I$9,FB448&lt;'SFV+BESS'!$I$7), FB448*$B$4, IF(AND(FB448&gt;0,FB448*$B$4+FI447&gt;$B$2*'SFV+BESS'!$I$9,FB448*$B$4&lt;'SFV+BESS'!$I$7),$B$2*'SFV+BESS'!$I$9-FI447,IF(AND(FB448&gt;0,FB448*$B$4+FI447&gt;$B$2*'SFV+BESS'!$I$9,FB448*$B$4&gt;'SFV+BESS'!$I$7,FI447&lt;$B$2*'SFV+BESS'!$I$9),$B$2*'SFV+BESS'!$I$9-FI447,IF(AND(FB448&gt;0,FB448*$B$4+FI447&lt;=$B$2*'SFV+BESS'!$I$9,FB448&gt;'SFV+BESS'!$I$7),'SFV+BESS'!$I$7,0))))</f>
        <v>0</v>
      </c>
      <c r="FD448" s="27">
        <f>IF(AND(FB448&lt;0,FI447+FB448/$B$5&gt;$H$2,-FB448/'Carga-Descarga Año'!$B$5&lt;'SFV+BESS'!$I$7),FB448/$B$5,IF(AND(FB448&lt;0,FI447+FB448/$B$5&gt;$H$2,-FB448/'Carga-Descarga Año'!$B$5&gt;'SFV+BESS'!$I$7),-'SFV+BESS'!$I$7,IF(AND(FB448&lt;0,FI447+FB448/$B$5&lt;$H$2),-MIN('SFV+BESS'!$I$7,FI447-$H$2),0)))</f>
        <v>0</v>
      </c>
      <c r="FE448" s="33"/>
      <c r="FF448" s="33">
        <f t="shared" si="527"/>
        <v>0</v>
      </c>
      <c r="FG448" s="27">
        <f t="shared" si="495"/>
        <v>0</v>
      </c>
      <c r="FH448" s="27">
        <f t="shared" si="528"/>
        <v>0</v>
      </c>
      <c r="FI448" s="28">
        <f>IF((FI447+FC448+FD448)&gt;=$B$2*'SFV+BESS'!$I$9, $B$2*'SFV+BESS'!$I$9, (FI447+FC448+FD448))</f>
        <v>173.61249999999998</v>
      </c>
      <c r="FJ448" s="110">
        <f t="shared" si="496"/>
        <v>20.231242549735406</v>
      </c>
      <c r="FO448" s="251"/>
      <c r="FP448" s="48">
        <v>18.2916666666667</v>
      </c>
      <c r="FQ448" s="33">
        <f t="shared" si="542"/>
        <v>47.678344123536192</v>
      </c>
      <c r="FR448" s="33">
        <f>Gen_Cons_Horario!B7770</f>
        <v>0</v>
      </c>
      <c r="FS448" s="35">
        <f t="shared" si="507"/>
        <v>47.678344123536192</v>
      </c>
      <c r="FT448" s="116">
        <f>IF(AND(FS448&gt;0,FS448*$B$4+FZ447&lt;=$B$2*'SFV+BESS'!$I$9,FS448&lt;'SFV+BESS'!$I$7), FS448*$B$4, IF(AND(FS448&gt;0,FS448*$B$4+FZ447&gt;$B$2*'SFV+BESS'!$I$9,FS448*$B$4&lt;'SFV+BESS'!$I$7),$B$2*'SFV+BESS'!$I$9-FZ447,IF(AND(FS448&gt;0,FS448*$B$4+FZ447&gt;$B$2*'SFV+BESS'!$I$9,FS448*$B$4&gt;'SFV+BESS'!$I$7,FZ447&lt;$B$2*'SFV+BESS'!$I$9),$B$2*'SFV+BESS'!$I$9-FZ447,IF(AND(FS448&gt;0,FS448*$B$4+FZ447&lt;=$B$2*'SFV+BESS'!$I$9,FS448&gt;'SFV+BESS'!$I$7),'SFV+BESS'!$I$7,0))))</f>
        <v>0</v>
      </c>
      <c r="FU448" s="27">
        <f>IF(AND(FS448&lt;0,FZ447+FS448/$B$5&gt;$H$2,-FS448/'Carga-Descarga Año'!$B$5&lt;'SFV+BESS'!$I$7),FS448/$B$5,IF(AND(FS448&lt;0,FZ447+FS448/$B$5&gt;$H$2,-FS448/'Carga-Descarga Año'!$B$5&gt;'SFV+BESS'!$I$7),-'SFV+BESS'!$I$7,IF(AND(FS448&lt;0,FZ447+FS448/$B$5&lt;$H$2),-MIN('SFV+BESS'!$I$7,FZ447-$H$2),0)))</f>
        <v>0</v>
      </c>
      <c r="FV448" s="33"/>
      <c r="FW448" s="33">
        <f t="shared" si="529"/>
        <v>0</v>
      </c>
      <c r="FX448" s="27">
        <f t="shared" si="497"/>
        <v>0</v>
      </c>
      <c r="FY448" s="27">
        <f t="shared" si="530"/>
        <v>0</v>
      </c>
      <c r="FZ448" s="28">
        <f>IF((FZ447+FT448+FU448)&gt;=$B$2*'SFV+BESS'!$I$9, $B$2*'SFV+BESS'!$I$9, (FZ447+FT448+FU448))</f>
        <v>173.61249999999998</v>
      </c>
      <c r="GA448" s="110">
        <f t="shared" si="498"/>
        <v>47.678344123536192</v>
      </c>
      <c r="GF448" s="251"/>
      <c r="GG448" s="48">
        <v>18.2916666666667</v>
      </c>
      <c r="GH448" s="33">
        <f t="shared" si="543"/>
        <v>47.68278908167801</v>
      </c>
      <c r="GI448" s="33">
        <f>Gen_Cons_Horario!B8490</f>
        <v>0</v>
      </c>
      <c r="GJ448" s="35">
        <f t="shared" si="513"/>
        <v>47.68278908167801</v>
      </c>
      <c r="GK448" s="116">
        <f>IF(AND(GJ448&gt;0,GJ448*$B$4+GQ447&lt;=$B$2*'SFV+BESS'!$I$9,GJ448&lt;'SFV+BESS'!$I$7), GJ448*$B$4, IF(AND(GJ448&gt;0,GJ448*$B$4+GQ447&gt;$B$2*'SFV+BESS'!$I$9,GJ448*$B$4&lt;'SFV+BESS'!$I$7),$B$2*'SFV+BESS'!$I$9-GQ447,IF(AND(GJ448&gt;0,GJ448*$B$4+GQ447&gt;$B$2*'SFV+BESS'!$I$9,GJ448*$B$4&gt;'SFV+BESS'!$I$7,GQ447&lt;$B$2*'SFV+BESS'!$I$9),$B$2*'SFV+BESS'!$I$9-GQ447,IF(AND(GJ448&gt;0,GJ448*$B$4+GQ447&lt;=$B$2*'SFV+BESS'!$I$9,GJ448&gt;'SFV+BESS'!$I$7),'SFV+BESS'!$I$7,0))))</f>
        <v>0</v>
      </c>
      <c r="GL448" s="27">
        <f>IF(AND(GJ448&lt;0,GQ447+GJ448/$B$5&gt;$H$2,-GJ448/'Carga-Descarga Año'!$B$5&lt;'SFV+BESS'!$I$7),GJ448/$B$5,IF(AND(GJ448&lt;0,GQ447+GJ448/$B$5&gt;$H$2,-GJ448/'Carga-Descarga Año'!$B$5&gt;'SFV+BESS'!$I$7),-'SFV+BESS'!$I$7,IF(AND(GJ448&lt;0,GQ447+GJ448/$B$5&lt;$H$2),-MIN('SFV+BESS'!$I$7,GQ447-$H$2),0)))</f>
        <v>0</v>
      </c>
      <c r="GM448" s="33"/>
      <c r="GN448" s="33">
        <f t="shared" si="531"/>
        <v>0</v>
      </c>
      <c r="GO448" s="27">
        <f t="shared" si="499"/>
        <v>0</v>
      </c>
      <c r="GP448" s="27">
        <f t="shared" si="532"/>
        <v>0</v>
      </c>
      <c r="GQ448" s="28">
        <f>IF((GQ447+GK448+GL448)&gt;=$B$2*'SFV+BESS'!$I$9, $B$2*'SFV+BESS'!$I$9, (GQ447+GK448+GL448))</f>
        <v>173.61249999999998</v>
      </c>
      <c r="GR448" s="110">
        <f t="shared" si="500"/>
        <v>47.68278908167801</v>
      </c>
    </row>
    <row r="449" spans="1:200">
      <c r="A449" s="249"/>
      <c r="B449" s="48">
        <v>18.3333333333333</v>
      </c>
      <c r="C449" s="38">
        <f t="shared" si="514"/>
        <v>70.656558862291604</v>
      </c>
      <c r="D449" s="2">
        <f>Gen_Cons_Horario!B475</f>
        <v>104.398</v>
      </c>
      <c r="E449" s="140">
        <f t="shared" si="472"/>
        <v>-33.741441137708392</v>
      </c>
      <c r="F449" s="116">
        <f>IF(AND(E449&gt;0,E449*$B$4+L448&lt;=$B$2*'SFV+BESS'!$I$9,E449&lt;'SFV+BESS'!$I$7), E449*$B$4, IF(AND(E449&gt;0,E449*$B$4+L448&gt;$B$2*'SFV+BESS'!$I$9,E449*$B$4&lt;'SFV+BESS'!$I$7),$B$2*'SFV+BESS'!$I$9-L448,IF(AND(E449&gt;0,E449*$B$4+L448&gt;$B$2*'SFV+BESS'!$I$9,E449*$B$4&gt;'SFV+BESS'!$I$7,L448&lt;$B$2*'SFV+BESS'!$I$9),$B$2*'SFV+BESS'!$I$9-L448,IF(AND(E449&gt;0,E449*$B$4+L448&lt;=$B$2*'SFV+BESS'!$I$9,E449&gt;'SFV+BESS'!$I$7),'SFV+BESS'!$I$7,0))))</f>
        <v>0</v>
      </c>
      <c r="G449" s="27">
        <f>IF(AND(E449&lt;0,L448+E449/$B$5&gt;$H$2,-E449/'Carga-Descarga Año'!$B$5&lt;'SFV+BESS'!$I$7),E449/$B$5,IF(AND(E449&lt;0,L448+E449/$B$5&gt;$H$2,-E449/'Carga-Descarga Año'!$B$5&gt;'SFV+BESS'!$I$7),-'SFV+BESS'!$I$7,IF(AND(E449&lt;0,L448+E449/$B$5&lt;$H$2),-MIN('SFV+BESS'!$I$7,L448-$H$2),0)))</f>
        <v>-35.517306460745679</v>
      </c>
      <c r="I449" s="38">
        <f t="shared" si="473"/>
        <v>70.656558862291604</v>
      </c>
      <c r="J449" s="27">
        <f t="shared" si="475"/>
        <v>33.741441137708392</v>
      </c>
      <c r="K449" s="27">
        <f t="shared" si="474"/>
        <v>0</v>
      </c>
      <c r="L449" s="28">
        <f>IF((L448+F449+G449)&gt;=$B$2*'SFV+BESS'!$I$9, $B$2*'SFV+BESS'!$I$9, (L448+F449+G449))</f>
        <v>138.0951935392543</v>
      </c>
      <c r="M449" s="110">
        <f t="shared" si="476"/>
        <v>0</v>
      </c>
      <c r="R449" s="251"/>
      <c r="S449" s="48">
        <v>18.3333333333333</v>
      </c>
      <c r="T449" s="2">
        <f t="shared" si="533"/>
        <v>61.850962829188468</v>
      </c>
      <c r="U449" s="2">
        <f>Gen_Cons_Horario!B1219</f>
        <v>63.384500000000003</v>
      </c>
      <c r="V449" s="35">
        <f t="shared" si="508"/>
        <v>-1.5335371708115346</v>
      </c>
      <c r="W449" s="116">
        <f>IF(AND(V449&gt;0,V449*$B$4+AC448&lt;=$B$2*'SFV+BESS'!$I$9,V449&lt;'SFV+BESS'!$I$7), V449*$B$4, IF(AND(V449&gt;0,V449*$B$4+AC448&gt;$B$2*'SFV+BESS'!$I$9,V449*$B$4&lt;'SFV+BESS'!$I$7),$B$2*'SFV+BESS'!$I$9-AC448,IF(AND(V449&gt;0,V449*$B$4+AC448&gt;$B$2*'SFV+BESS'!$I$9,V449*$B$4&gt;'SFV+BESS'!$I$7,AC448&lt;$B$2*'SFV+BESS'!$I$9),$B$2*'SFV+BESS'!$I$9-AC448,IF(AND(V449&gt;0,V449*$B$4+AC448&lt;=$B$2*'SFV+BESS'!$I$9,V449&gt;'SFV+BESS'!$I$7),'SFV+BESS'!$I$7,0))))</f>
        <v>0</v>
      </c>
      <c r="X449" s="27">
        <f>IF(AND(V449&lt;0,AC448+V449/$B$5&gt;$H$2,-V449/'Carga-Descarga Año'!$B$5&lt;'SFV+BESS'!$I$7),V449/$B$5,IF(AND(V449&lt;0,AC448+V449/$B$5&gt;$H$2,-V449/'Carga-Descarga Año'!$B$5&gt;'SFV+BESS'!$I$7),-'SFV+BESS'!$I$7,IF(AND(V449&lt;0,AC448+V449/$B$5&lt;$H$2),-MIN('SFV+BESS'!$I$7,AC448-$H$2),0)))</f>
        <v>-1.6142496534858259</v>
      </c>
      <c r="Z449" s="33">
        <f t="shared" si="502"/>
        <v>61.850962829188468</v>
      </c>
      <c r="AA449" s="27">
        <f t="shared" si="477"/>
        <v>1.5335371708115346</v>
      </c>
      <c r="AB449" s="27">
        <f t="shared" si="501"/>
        <v>0</v>
      </c>
      <c r="AC449" s="28">
        <f>IF((AC448+W449+X449)&gt;=$B$2*'SFV+BESS'!$I$9, $B$2*'SFV+BESS'!$I$9, (AC448+W449+X449))</f>
        <v>171.99825034651417</v>
      </c>
      <c r="AD449" s="110">
        <f t="shared" si="478"/>
        <v>0</v>
      </c>
      <c r="AI449" s="251"/>
      <c r="AJ449" s="48">
        <v>18.3333333333333</v>
      </c>
      <c r="AK449" s="52">
        <f t="shared" si="534"/>
        <v>49.086071190777005</v>
      </c>
      <c r="AL449" s="33">
        <f>Gen_Cons_Horario!B1891</f>
        <v>59.656000000000006</v>
      </c>
      <c r="AM449" s="35">
        <f t="shared" si="509"/>
        <v>-10.569928809223001</v>
      </c>
      <c r="AN449" s="116">
        <f>IF(AND(AM449&gt;0,AM449*$B$4+AT448&lt;=$B$2*'SFV+BESS'!$I$9,AM449&lt;'SFV+BESS'!$I$7), AM449*$B$4, IF(AND(AM449&gt;0,AM449*$B$4+AT448&gt;$B$2*'SFV+BESS'!$I$9,AM449*$B$4&lt;'SFV+BESS'!$I$7),$B$2*'SFV+BESS'!$I$9-AT448,IF(AND(AM449&gt;0,AM449*$B$4+AT448&gt;$B$2*'SFV+BESS'!$I$9,AM449*$B$4&gt;'SFV+BESS'!$I$7,AT448&lt;$B$2*'SFV+BESS'!$I$9),$B$2*'SFV+BESS'!$I$9-AT448,IF(AND(AM449&gt;0,AM449*$B$4+AT448&lt;=$B$2*'SFV+BESS'!$I$9,AM449&gt;'SFV+BESS'!$I$7),'SFV+BESS'!$I$7,0))))</f>
        <v>0</v>
      </c>
      <c r="AO449" s="27">
        <f>IF(AND(AM449&lt;0,AT448+AM449/$B$5&gt;$H$2,-AM449/'Carga-Descarga Año'!$B$5&lt;'SFV+BESS'!$I$7),AM449/$B$5,IF(AND(AM449&lt;0,AT448+AM449/$B$5&gt;$H$2,-AM449/'Carga-Descarga Año'!$B$5&gt;'SFV+BESS'!$I$7),-'SFV+BESS'!$I$7,IF(AND(AM449&lt;0,AT448+AM449/$B$5&lt;$H$2),-MIN('SFV+BESS'!$I$7,AT448-$H$2),0)))</f>
        <v>-11.126240851813685</v>
      </c>
      <c r="AP449" s="33"/>
      <c r="AQ449" s="33">
        <f t="shared" si="515"/>
        <v>49.086071190777005</v>
      </c>
      <c r="AR449" s="27">
        <f t="shared" si="479"/>
        <v>10.569928809223001</v>
      </c>
      <c r="AS449" s="27">
        <f t="shared" si="516"/>
        <v>0</v>
      </c>
      <c r="AT449" s="28">
        <f>IF((AT448+AN449+AO449)&gt;=$B$2*'SFV+BESS'!$I$9, $B$2*'SFV+BESS'!$I$9, (AT448+AN449+AO449))</f>
        <v>161.40594406454326</v>
      </c>
      <c r="AU449" s="110">
        <f t="shared" si="480"/>
        <v>0</v>
      </c>
      <c r="AZ449" s="251"/>
      <c r="BA449" s="48">
        <v>18.3333333333333</v>
      </c>
      <c r="BB449" s="33">
        <f t="shared" si="535"/>
        <v>20.518647630804924</v>
      </c>
      <c r="BC449" s="33">
        <f>Gen_Cons_Horario!B2635</f>
        <v>0</v>
      </c>
      <c r="BD449" s="35">
        <f t="shared" si="510"/>
        <v>20.518647630804924</v>
      </c>
      <c r="BE449" s="116">
        <f>IF(AND(BD449&gt;0,BD449*$B$4+BK448&lt;=$B$2*'SFV+BESS'!$I$9,BD449&lt;'SFV+BESS'!$I$7), BD449*$B$4, IF(AND(BD449&gt;0,BD449*$B$4+BK448&gt;$B$2*'SFV+BESS'!$I$9,BD449*$B$4&lt;'SFV+BESS'!$I$7),$B$2*'SFV+BESS'!$I$9-BK448,IF(AND(BD449&gt;0,BD449*$B$4+BK448&gt;$B$2*'SFV+BESS'!$I$9,BD449*$B$4&gt;'SFV+BESS'!$I$7,BK448&lt;$B$2*'SFV+BESS'!$I$9),$B$2*'SFV+BESS'!$I$9-BK448,IF(AND(BD449&gt;0,BD449*$B$4+BK448&lt;=$B$2*'SFV+BESS'!$I$9,BD449&gt;'SFV+BESS'!$I$7),'SFV+BESS'!$I$7,0))))</f>
        <v>0</v>
      </c>
      <c r="BF449" s="27">
        <f>IF(AND(BD449&lt;0,BK448+BD449/$B$5&gt;$H$2,-BD449/'Carga-Descarga Año'!$B$5&lt;'SFV+BESS'!$I$7),BD449/$B$5,IF(AND(BD449&lt;0,BK448+BD449/$B$5&gt;$H$2,-BD449/'Carga-Descarga Año'!$B$5&gt;'SFV+BESS'!$I$7),-'SFV+BESS'!$I$7,IF(AND(BD449&lt;0,BK448+BD449/$B$5&lt;$H$2),-MIN('SFV+BESS'!$I$7,BK448-$H$2),0)))</f>
        <v>0</v>
      </c>
      <c r="BG449" s="33"/>
      <c r="BH449" s="33">
        <f t="shared" si="517"/>
        <v>0</v>
      </c>
      <c r="BI449" s="27">
        <f t="shared" si="481"/>
        <v>0</v>
      </c>
      <c r="BJ449" s="27">
        <f t="shared" si="518"/>
        <v>0</v>
      </c>
      <c r="BK449" s="28">
        <f>IF((BK448+BE449+BF449)&gt;=$B$2*'SFV+BESS'!$I$9, $B$2*'SFV+BESS'!$I$9, (BK448+BE449+BF449))</f>
        <v>173.61249999999998</v>
      </c>
      <c r="BL449" s="110">
        <f t="shared" si="482"/>
        <v>20.518647630804924</v>
      </c>
      <c r="BQ449" s="251"/>
      <c r="BR449" s="48">
        <v>18.3333333333333</v>
      </c>
      <c r="BS449" s="33">
        <f t="shared" si="536"/>
        <v>1.3517615596903494</v>
      </c>
      <c r="BT449" s="33">
        <f>Gen_Cons_Horario!B3355</f>
        <v>0</v>
      </c>
      <c r="BU449" s="35">
        <f t="shared" si="511"/>
        <v>1.3517615596903494</v>
      </c>
      <c r="BV449" s="116">
        <f>IF(AND(BU449&gt;0,BU449*$B$4+CB448&lt;=$B$2*'SFV+BESS'!$I$9,BU449&lt;'SFV+BESS'!$I$7), BU449*$B$4, IF(AND(BU449&gt;0,BU449*$B$4+CB448&gt;$B$2*'SFV+BESS'!$I$9,BU449*$B$4&lt;'SFV+BESS'!$I$7),$B$2*'SFV+BESS'!$I$9-CB448,IF(AND(BU449&gt;0,BU449*$B$4+CB448&gt;$B$2*'SFV+BESS'!$I$9,BU449*$B$4&gt;'SFV+BESS'!$I$7,CB448&lt;$B$2*'SFV+BESS'!$I$9),$B$2*'SFV+BESS'!$I$9-CB448,IF(AND(BU449&gt;0,BU449*$B$4+CB448&lt;=$B$2*'SFV+BESS'!$I$9,BU449&gt;'SFV+BESS'!$I$7),'SFV+BESS'!$I$7,0))))</f>
        <v>0</v>
      </c>
      <c r="BW449" s="27">
        <f>IF(AND(BU449&lt;0,CB448+BU449/$B$5&gt;$H$2,-BU449/'Carga-Descarga Año'!$B$5&lt;'SFV+BESS'!$I$7),BU449/$B$5,IF(AND(BU449&lt;0,CB448+BU449/$B$5&gt;$H$2,-BU449/'Carga-Descarga Año'!$B$5&gt;'SFV+BESS'!$I$7),-'SFV+BESS'!$I$7,IF(AND(BU449&lt;0,CB448+BU449/$B$5&lt;$H$2),-MIN('SFV+BESS'!$I$7,CB448-$H$2),0)))</f>
        <v>0</v>
      </c>
      <c r="BX449" s="33"/>
      <c r="BY449" s="33">
        <f t="shared" si="519"/>
        <v>0</v>
      </c>
      <c r="BZ449" s="27">
        <f t="shared" si="483"/>
        <v>0</v>
      </c>
      <c r="CA449" s="27">
        <f t="shared" si="484"/>
        <v>0</v>
      </c>
      <c r="CB449" s="28">
        <f>IF((CB448+BV449+BW449)&gt;=$B$2*'SFV+BESS'!$I$9, $B$2*'SFV+BESS'!$I$9, (CB448+BV449+BW449))</f>
        <v>173.61249999999998</v>
      </c>
      <c r="CC449" s="110">
        <f t="shared" si="485"/>
        <v>1.3517615596903494</v>
      </c>
      <c r="CH449" s="251"/>
      <c r="CI449" s="48">
        <v>18.3333333333333</v>
      </c>
      <c r="CJ449" s="33">
        <f t="shared" si="537"/>
        <v>0</v>
      </c>
      <c r="CK449" s="33">
        <f>Gen_Cons_Horario!B4099</f>
        <v>0</v>
      </c>
      <c r="CL449" s="35">
        <f t="shared" si="512"/>
        <v>0</v>
      </c>
      <c r="CM449" s="116">
        <f>IF(AND(CL449&gt;0,CL449*$B$4+CS448&lt;=$B$2*'SFV+BESS'!$I$9,CL449&lt;'SFV+BESS'!$I$7), CL449*$B$4, IF(AND(CL449&gt;0,CL449*$B$4+CS448&gt;$B$2*'SFV+BESS'!$I$9,CL449*$B$4&lt;'SFV+BESS'!$I$7),$B$2*'SFV+BESS'!$I$9-CS448,IF(AND(CL449&gt;0,CL449*$B$4+CS448&gt;$B$2*'SFV+BESS'!$I$9,CL449*$B$4&gt;'SFV+BESS'!$I$7,CS448&lt;$B$2*'SFV+BESS'!$I$9),$B$2*'SFV+BESS'!$I$9-CS448,IF(AND(CL449&gt;0,CL449*$B$4+CS448&lt;=$B$2*'SFV+BESS'!$I$9,CL449&gt;'SFV+BESS'!$I$7),'SFV+BESS'!$I$7,0))))</f>
        <v>0</v>
      </c>
      <c r="CN449" s="27">
        <f>IF(AND(CL449&lt;0,CS448+CL449/$B$5&gt;$H$2,-CL449/'Carga-Descarga Año'!$B$5&lt;'SFV+BESS'!$I$7),CL449/$B$5,IF(AND(CL449&lt;0,CS448+CL449/$B$5&gt;$H$2,-CL449/'Carga-Descarga Año'!$B$5&gt;'SFV+BESS'!$I$7),-'SFV+BESS'!$I$7,IF(AND(CL449&lt;0,CS448+CL449/$B$5&lt;$H$2),-MIN('SFV+BESS'!$I$7,CS448-$H$2),0)))</f>
        <v>0</v>
      </c>
      <c r="CO449" s="33"/>
      <c r="CP449" s="33">
        <f t="shared" si="520"/>
        <v>0</v>
      </c>
      <c r="CQ449" s="27">
        <f t="shared" si="486"/>
        <v>0</v>
      </c>
      <c r="CR449" s="27">
        <f t="shared" si="521"/>
        <v>0</v>
      </c>
      <c r="CS449" s="28">
        <f>IF((CS448+CM449+CN449)&gt;=$B$2*'SFV+BESS'!$I$9, $B$2*'SFV+BESS'!$I$9, (CS448+CM449+CN449))</f>
        <v>173.61249999999998</v>
      </c>
      <c r="CT449" s="110">
        <f t="shared" si="487"/>
        <v>0</v>
      </c>
      <c r="CY449" s="251"/>
      <c r="CZ449" s="48">
        <v>18.3333333333333</v>
      </c>
      <c r="DA449" s="33">
        <f t="shared" si="538"/>
        <v>0</v>
      </c>
      <c r="DB449" s="33">
        <f>Gen_Cons_Horario!B4819</f>
        <v>0</v>
      </c>
      <c r="DC449" s="35">
        <f t="shared" si="503"/>
        <v>0</v>
      </c>
      <c r="DD449" s="116">
        <f>IF(AND(DC449&gt;0,DC449*$B$4+DJ448&lt;=$B$2*'SFV+BESS'!$I$9,DC449&lt;'SFV+BESS'!$I$7), DC449*$B$4, IF(AND(DC449&gt;0,DC449*$B$4+DJ448&gt;$B$2*'SFV+BESS'!$I$9,DC449*$B$4&lt;'SFV+BESS'!$I$7),$B$2*'SFV+BESS'!$I$9-DJ448,IF(AND(DC449&gt;0,DC449*$B$4+DJ448&gt;$B$2*'SFV+BESS'!$I$9,DC449*$B$4&gt;'SFV+BESS'!$I$7,DJ448&lt;$B$2*'SFV+BESS'!$I$9),$B$2*'SFV+BESS'!$I$9-DJ448,IF(AND(DC449&gt;0,DC449*$B$4+DJ448&lt;=$B$2*'SFV+BESS'!$I$9,DC449&gt;'SFV+BESS'!$I$7),'SFV+BESS'!$I$7,0))))</f>
        <v>0</v>
      </c>
      <c r="DE449" s="27">
        <f>IF(AND(DC449&lt;0,DJ448+DC449/$B$5&gt;$H$2,-DC449/'Carga-Descarga Año'!$B$5&lt;'SFV+BESS'!$I$7),DC449/$B$5,IF(AND(DC449&lt;0,DJ448+DC449/$B$5&gt;$H$2,-DC449/'Carga-Descarga Año'!$B$5&gt;'SFV+BESS'!$I$7),-'SFV+BESS'!$I$7,IF(AND(DC449&lt;0,DJ448+DC449/$B$5&lt;$H$2),-MIN('SFV+BESS'!$I$7,DJ448-$H$2),0)))</f>
        <v>0</v>
      </c>
      <c r="DF449" s="33"/>
      <c r="DG449" s="33">
        <f t="shared" si="522"/>
        <v>0</v>
      </c>
      <c r="DH449" s="27">
        <f t="shared" si="488"/>
        <v>0</v>
      </c>
      <c r="DI449" s="27">
        <f t="shared" si="489"/>
        <v>0</v>
      </c>
      <c r="DJ449" s="28">
        <f>IF((DJ448+DD449+DE449)&gt;=$B$2*'SFV+BESS'!$I$9, $B$2*'SFV+BESS'!$I$9, (DJ448+DD449+DE449))</f>
        <v>173.61249999999998</v>
      </c>
      <c r="DK449" s="110">
        <f t="shared" si="490"/>
        <v>0</v>
      </c>
      <c r="DP449" s="251"/>
      <c r="DQ449" s="48">
        <v>18.3333333333333</v>
      </c>
      <c r="DR449" s="33">
        <f t="shared" si="539"/>
        <v>6.4835279294787034</v>
      </c>
      <c r="DS449" s="33">
        <f>Gen_Cons_Horario!B5563</f>
        <v>0</v>
      </c>
      <c r="DT449" s="35">
        <f t="shared" si="504"/>
        <v>6.4835279294787034</v>
      </c>
      <c r="DU449" s="116">
        <f>IF(AND(DT449&gt;0,DT449*$B$4+EA448&lt;=$B$2*'SFV+BESS'!$I$9,DT449&lt;'SFV+BESS'!$I$7), DT449*$B$4, IF(AND(DT449&gt;0,DT449*$B$4+EA448&gt;$B$2*'SFV+BESS'!$I$9,DT449*$B$4&lt;'SFV+BESS'!$I$7),$B$2*'SFV+BESS'!$I$9-EA448,IF(AND(DT449&gt;0,DT449*$B$4+EA448&gt;$B$2*'SFV+BESS'!$I$9,DT449*$B$4&gt;'SFV+BESS'!$I$7,EA448&lt;$B$2*'SFV+BESS'!$I$9),$B$2*'SFV+BESS'!$I$9-EA448,IF(AND(DT449&gt;0,DT449*$B$4+EA448&lt;=$B$2*'SFV+BESS'!$I$9,DT449&gt;'SFV+BESS'!$I$7),'SFV+BESS'!$I$7,0))))</f>
        <v>0</v>
      </c>
      <c r="DV449" s="27">
        <f>IF(AND(DT449&lt;0,EA448+DT449/$B$5&gt;$H$2,-DT449/'Carga-Descarga Año'!$B$5&lt;'SFV+BESS'!$I$7),DT449/$B$5,IF(AND(DT449&lt;0,EA448+DT449/$B$5&gt;$H$2,-DT449/'Carga-Descarga Año'!$B$5&gt;'SFV+BESS'!$I$7),-'SFV+BESS'!$I$7,IF(AND(DT449&lt;0,EA448+DT449/$B$5&lt;$H$2),-MIN('SFV+BESS'!$I$7,EA448-$H$2),0)))</f>
        <v>0</v>
      </c>
      <c r="DW449" s="33"/>
      <c r="DX449" s="33">
        <f t="shared" si="523"/>
        <v>0</v>
      </c>
      <c r="DY449" s="27">
        <f t="shared" si="491"/>
        <v>0</v>
      </c>
      <c r="DZ449" s="27">
        <f t="shared" si="524"/>
        <v>0</v>
      </c>
      <c r="EA449" s="28">
        <f>IF((EA448+DU449+DV449)&gt;=$B$2*'SFV+BESS'!$I$9, $B$2*'SFV+BESS'!$I$9, (EA448+DU449+DV449))</f>
        <v>173.61249999999998</v>
      </c>
      <c r="EB449" s="110">
        <f t="shared" si="492"/>
        <v>6.4835279294787034</v>
      </c>
      <c r="EG449" s="251"/>
      <c r="EH449" s="48">
        <v>18.3333333333333</v>
      </c>
      <c r="EI449" s="33">
        <f t="shared" si="540"/>
        <v>40.108563582829348</v>
      </c>
      <c r="EJ449" s="33">
        <f>Gen_Cons_Horario!B6307</f>
        <v>0</v>
      </c>
      <c r="EK449" s="35">
        <f t="shared" si="505"/>
        <v>40.108563582829348</v>
      </c>
      <c r="EL449" s="116">
        <f>IF(AND(EK449&gt;0,EK449*$B$4+ER448&lt;=$B$2*'SFV+BESS'!$I$9,EK449&lt;'SFV+BESS'!$I$7), EK449*$B$4, IF(AND(EK449&gt;0,EK449*$B$4+ER448&gt;$B$2*'SFV+BESS'!$I$9,EK449*$B$4&lt;'SFV+BESS'!$I$7),$B$2*'SFV+BESS'!$I$9-ER448,IF(AND(EK449&gt;0,EK449*$B$4+ER448&gt;$B$2*'SFV+BESS'!$I$9,EK449*$B$4&gt;'SFV+BESS'!$I$7,ER448&lt;$B$2*'SFV+BESS'!$I$9),$B$2*'SFV+BESS'!$I$9-ER448,IF(AND(EK449&gt;0,EK449*$B$4+ER448&lt;=$B$2*'SFV+BESS'!$I$9,EK449&gt;'SFV+BESS'!$I$7),'SFV+BESS'!$I$7,0))))</f>
        <v>0</v>
      </c>
      <c r="EM449" s="27">
        <f>IF(AND(EK449&lt;0,ER448+EK449/$B$5&gt;$H$2,-EK449/'Carga-Descarga Año'!$B$5&lt;'SFV+BESS'!$I$7),EK449/$B$5,IF(AND(EK449&lt;0,ER448+EK449/$B$5&gt;$H$2,-EK449/'Carga-Descarga Año'!$B$5&gt;'SFV+BESS'!$I$7),-'SFV+BESS'!$I$7,IF(AND(EK449&lt;0,ER448+EK449/$B$5&lt;$H$2),-MIN('SFV+BESS'!$I$7,ER448-$H$2),0)))</f>
        <v>0</v>
      </c>
      <c r="EN449" s="33"/>
      <c r="EO449" s="33">
        <f t="shared" si="525"/>
        <v>0</v>
      </c>
      <c r="EP449" s="27">
        <f t="shared" si="493"/>
        <v>0</v>
      </c>
      <c r="EQ449" s="27">
        <f t="shared" si="526"/>
        <v>0</v>
      </c>
      <c r="ER449" s="28">
        <f>IF((ER448+EL449+EM449)&gt;=$B$2*'SFV+BESS'!$I$9, $B$2*'SFV+BESS'!$I$9, (ER448+EL449+EM449))</f>
        <v>173.61249999999998</v>
      </c>
      <c r="ES449" s="110">
        <f t="shared" si="494"/>
        <v>40.108563582829348</v>
      </c>
      <c r="EX449" s="251"/>
      <c r="EY449" s="48">
        <v>18.3333333333333</v>
      </c>
      <c r="EZ449" s="33">
        <f t="shared" si="541"/>
        <v>65.465247118483433</v>
      </c>
      <c r="FA449" s="33">
        <f>Gen_Cons_Horario!B7027</f>
        <v>22.371000000000002</v>
      </c>
      <c r="FB449" s="35">
        <f t="shared" si="506"/>
        <v>43.09424711848343</v>
      </c>
      <c r="FC449" s="116">
        <f>IF(AND(FB449&gt;0,FB449*$B$4+FI448&lt;=$B$2*'SFV+BESS'!$I$9,FB449&lt;'SFV+BESS'!$I$7), FB449*$B$4, IF(AND(FB449&gt;0,FB449*$B$4+FI448&gt;$B$2*'SFV+BESS'!$I$9,FB449*$B$4&lt;'SFV+BESS'!$I$7),$B$2*'SFV+BESS'!$I$9-FI448,IF(AND(FB449&gt;0,FB449*$B$4+FI448&gt;$B$2*'SFV+BESS'!$I$9,FB449*$B$4&gt;'SFV+BESS'!$I$7,FI448&lt;$B$2*'SFV+BESS'!$I$9),$B$2*'SFV+BESS'!$I$9-FI448,IF(AND(FB449&gt;0,FB449*$B$4+FI448&lt;=$B$2*'SFV+BESS'!$I$9,FB449&gt;'SFV+BESS'!$I$7),'SFV+BESS'!$I$7,0))))</f>
        <v>0</v>
      </c>
      <c r="FD449" s="27">
        <f>IF(AND(FB449&lt;0,FI448+FB449/$B$5&gt;$H$2,-FB449/'Carga-Descarga Año'!$B$5&lt;'SFV+BESS'!$I$7),FB449/$B$5,IF(AND(FB449&lt;0,FI448+FB449/$B$5&gt;$H$2,-FB449/'Carga-Descarga Año'!$B$5&gt;'SFV+BESS'!$I$7),-'SFV+BESS'!$I$7,IF(AND(FB449&lt;0,FI448+FB449/$B$5&lt;$H$2),-MIN('SFV+BESS'!$I$7,FI448-$H$2),0)))</f>
        <v>0</v>
      </c>
      <c r="FE449" s="33"/>
      <c r="FF449" s="33">
        <f t="shared" si="527"/>
        <v>22.371000000000002</v>
      </c>
      <c r="FG449" s="27">
        <f t="shared" si="495"/>
        <v>0</v>
      </c>
      <c r="FH449" s="27">
        <f t="shared" si="528"/>
        <v>0</v>
      </c>
      <c r="FI449" s="28">
        <f>IF((FI448+FC449+FD449)&gt;=$B$2*'SFV+BESS'!$I$9, $B$2*'SFV+BESS'!$I$9, (FI448+FC449+FD449))</f>
        <v>173.61249999999998</v>
      </c>
      <c r="FJ449" s="110">
        <f t="shared" si="496"/>
        <v>43.09424711848343</v>
      </c>
      <c r="FO449" s="251"/>
      <c r="FP449" s="48">
        <v>18.3333333333333</v>
      </c>
      <c r="FQ449" s="33">
        <f t="shared" si="542"/>
        <v>73.71429995891431</v>
      </c>
      <c r="FR449" s="33">
        <f>Gen_Cons_Horario!B7771</f>
        <v>119.312</v>
      </c>
      <c r="FS449" s="35">
        <f t="shared" si="507"/>
        <v>-45.597700041085687</v>
      </c>
      <c r="FT449" s="116">
        <f>IF(AND(FS449&gt;0,FS449*$B$4+FZ448&lt;=$B$2*'SFV+BESS'!$I$9,FS449&lt;'SFV+BESS'!$I$7), FS449*$B$4, IF(AND(FS449&gt;0,FS449*$B$4+FZ448&gt;$B$2*'SFV+BESS'!$I$9,FS449*$B$4&lt;'SFV+BESS'!$I$7),$B$2*'SFV+BESS'!$I$9-FZ448,IF(AND(FS449&gt;0,FS449*$B$4+FZ448&gt;$B$2*'SFV+BESS'!$I$9,FS449*$B$4&gt;'SFV+BESS'!$I$7,FZ448&lt;$B$2*'SFV+BESS'!$I$9),$B$2*'SFV+BESS'!$I$9-FZ448,IF(AND(FS449&gt;0,FS449*$B$4+FZ448&lt;=$B$2*'SFV+BESS'!$I$9,FS449&gt;'SFV+BESS'!$I$7),'SFV+BESS'!$I$7,0))))</f>
        <v>0</v>
      </c>
      <c r="FU449" s="27">
        <f>IF(AND(FS449&lt;0,FZ448+FS449/$B$5&gt;$H$2,-FS449/'Carga-Descarga Año'!$B$5&lt;'SFV+BESS'!$I$7),FS449/$B$5,IF(AND(FS449&lt;0,FZ448+FS449/$B$5&gt;$H$2,-FS449/'Carga-Descarga Año'!$B$5&gt;'SFV+BESS'!$I$7),-'SFV+BESS'!$I$7,IF(AND(FS449&lt;0,FZ448+FS449/$B$5&lt;$H$2),-MIN('SFV+BESS'!$I$7,FZ448-$H$2),0)))</f>
        <v>-47.997578990616518</v>
      </c>
      <c r="FV449" s="33"/>
      <c r="FW449" s="33">
        <f t="shared" si="529"/>
        <v>73.71429995891431</v>
      </c>
      <c r="FX449" s="27">
        <f t="shared" si="497"/>
        <v>45.597700041085687</v>
      </c>
      <c r="FY449" s="27">
        <f t="shared" si="530"/>
        <v>0</v>
      </c>
      <c r="FZ449" s="28">
        <f>IF((FZ448+FT449+FU449)&gt;=$B$2*'SFV+BESS'!$I$9, $B$2*'SFV+BESS'!$I$9, (FZ448+FT449+FU449))</f>
        <v>125.61492100938347</v>
      </c>
      <c r="GA449" s="110">
        <f t="shared" si="498"/>
        <v>0</v>
      </c>
      <c r="GF449" s="251"/>
      <c r="GG449" s="48">
        <v>18.3333333333333</v>
      </c>
      <c r="GH449" s="33">
        <f t="shared" si="543"/>
        <v>70.863960389078386</v>
      </c>
      <c r="GI449" s="33">
        <f>Gen_Cons_Horario!B8491</f>
        <v>65.927500000000009</v>
      </c>
      <c r="GJ449" s="35">
        <f t="shared" si="513"/>
        <v>4.9364603890783769</v>
      </c>
      <c r="GK449" s="116">
        <f>IF(AND(GJ449&gt;0,GJ449*$B$4+GQ448&lt;=$B$2*'SFV+BESS'!$I$9,GJ449&lt;'SFV+BESS'!$I$7), GJ449*$B$4, IF(AND(GJ449&gt;0,GJ449*$B$4+GQ448&gt;$B$2*'SFV+BESS'!$I$9,GJ449*$B$4&lt;'SFV+BESS'!$I$7),$B$2*'SFV+BESS'!$I$9-GQ448,IF(AND(GJ449&gt;0,GJ449*$B$4+GQ448&gt;$B$2*'SFV+BESS'!$I$9,GJ449*$B$4&gt;'SFV+BESS'!$I$7,GQ448&lt;$B$2*'SFV+BESS'!$I$9),$B$2*'SFV+BESS'!$I$9-GQ448,IF(AND(GJ449&gt;0,GJ449*$B$4+GQ448&lt;=$B$2*'SFV+BESS'!$I$9,GJ449&gt;'SFV+BESS'!$I$7),'SFV+BESS'!$I$7,0))))</f>
        <v>0</v>
      </c>
      <c r="GL449" s="27">
        <f>IF(AND(GJ449&lt;0,GQ448+GJ449/$B$5&gt;$H$2,-GJ449/'Carga-Descarga Año'!$B$5&lt;'SFV+BESS'!$I$7),GJ449/$B$5,IF(AND(GJ449&lt;0,GQ448+GJ449/$B$5&gt;$H$2,-GJ449/'Carga-Descarga Año'!$B$5&gt;'SFV+BESS'!$I$7),-'SFV+BESS'!$I$7,IF(AND(GJ449&lt;0,GQ448+GJ449/$B$5&lt;$H$2),-MIN('SFV+BESS'!$I$7,GQ448-$H$2),0)))</f>
        <v>0</v>
      </c>
      <c r="GM449" s="33"/>
      <c r="GN449" s="33">
        <f t="shared" si="531"/>
        <v>65.927500000000009</v>
      </c>
      <c r="GO449" s="27">
        <f t="shared" si="499"/>
        <v>0</v>
      </c>
      <c r="GP449" s="27">
        <f t="shared" si="532"/>
        <v>0</v>
      </c>
      <c r="GQ449" s="28">
        <f>IF((GQ448+GK449+GL449)&gt;=$B$2*'SFV+BESS'!$I$9, $B$2*'SFV+BESS'!$I$9, (GQ448+GK449+GL449))</f>
        <v>173.61249999999998</v>
      </c>
      <c r="GR449" s="110">
        <f t="shared" si="500"/>
        <v>4.9364603890783769</v>
      </c>
    </row>
    <row r="450" spans="1:200">
      <c r="A450" s="249"/>
      <c r="B450" s="48">
        <v>18.375</v>
      </c>
      <c r="C450" s="38">
        <f t="shared" si="514"/>
        <v>87.219064057968581</v>
      </c>
      <c r="D450" s="2">
        <f>Gen_Cons_Horario!B476</f>
        <v>104.398</v>
      </c>
      <c r="E450" s="140">
        <f t="shared" si="472"/>
        <v>-17.178935942031416</v>
      </c>
      <c r="F450" s="116">
        <f>IF(AND(E450&gt;0,E450*$B$4+L449&lt;=$B$2*'SFV+BESS'!$I$9,E450&lt;'SFV+BESS'!$I$7), E450*$B$4, IF(AND(E450&gt;0,E450*$B$4+L449&gt;$B$2*'SFV+BESS'!$I$9,E450*$B$4&lt;'SFV+BESS'!$I$7),$B$2*'SFV+BESS'!$I$9-L449,IF(AND(E450&gt;0,E450*$B$4+L449&gt;$B$2*'SFV+BESS'!$I$9,E450*$B$4&gt;'SFV+BESS'!$I$7,L449&lt;$B$2*'SFV+BESS'!$I$9),$B$2*'SFV+BESS'!$I$9-L449,IF(AND(E450&gt;0,E450*$B$4+L449&lt;=$B$2*'SFV+BESS'!$I$9,E450&gt;'SFV+BESS'!$I$7),'SFV+BESS'!$I$7,0))))</f>
        <v>0</v>
      </c>
      <c r="G450" s="27">
        <f>IF(AND(E450&lt;0,L449+E450/$B$5&gt;$H$2,-E450/'Carga-Descarga Año'!$B$5&lt;'SFV+BESS'!$I$7),E450/$B$5,IF(AND(E450&lt;0,L449+E450/$B$5&gt;$H$2,-E450/'Carga-Descarga Año'!$B$5&gt;'SFV+BESS'!$I$7),-'SFV+BESS'!$I$7,IF(AND(E450&lt;0,L449+E450/$B$5&lt;$H$2),-MIN('SFV+BESS'!$I$7,L449-$H$2),0)))</f>
        <v>-18.083090465296227</v>
      </c>
      <c r="I450" s="38">
        <f t="shared" si="473"/>
        <v>87.219064057968581</v>
      </c>
      <c r="J450" s="27">
        <f t="shared" si="475"/>
        <v>17.178935942031416</v>
      </c>
      <c r="K450" s="27">
        <f t="shared" si="474"/>
        <v>0</v>
      </c>
      <c r="L450" s="28">
        <f>IF((L449+F450+G450)&gt;=$B$2*'SFV+BESS'!$I$9, $B$2*'SFV+BESS'!$I$9, (L449+F450+G450))</f>
        <v>120.01210307395807</v>
      </c>
      <c r="M450" s="110">
        <f t="shared" si="476"/>
        <v>0</v>
      </c>
      <c r="R450" s="251"/>
      <c r="S450" s="48">
        <v>18.375</v>
      </c>
      <c r="T450" s="2">
        <f t="shared" si="533"/>
        <v>82.304323553126451</v>
      </c>
      <c r="U450" s="2">
        <f>Gen_Cons_Horario!B1220</f>
        <v>63.384500000000003</v>
      </c>
      <c r="V450" s="35">
        <f t="shared" si="508"/>
        <v>18.919823553126449</v>
      </c>
      <c r="W450" s="116">
        <f>IF(AND(V450&gt;0,V450*$B$4+AC449&lt;=$B$2*'SFV+BESS'!$I$9,V450&lt;'SFV+BESS'!$I$7), V450*$B$4, IF(AND(V450&gt;0,V450*$B$4+AC449&gt;$B$2*'SFV+BESS'!$I$9,V450*$B$4&lt;'SFV+BESS'!$I$7),$B$2*'SFV+BESS'!$I$9-AC449,IF(AND(V450&gt;0,V450*$B$4+AC449&gt;$B$2*'SFV+BESS'!$I$9,V450*$B$4&gt;'SFV+BESS'!$I$7,AC449&lt;$B$2*'SFV+BESS'!$I$9),$B$2*'SFV+BESS'!$I$9-AC449,IF(AND(V450&gt;0,V450*$B$4+AC449&lt;=$B$2*'SFV+BESS'!$I$9,V450&gt;'SFV+BESS'!$I$7),'SFV+BESS'!$I$7,0))))</f>
        <v>1.614249653485814</v>
      </c>
      <c r="X450" s="27">
        <f>IF(AND(V450&lt;0,AC449+V450/$B$5&gt;$H$2,-V450/'Carga-Descarga Año'!$B$5&lt;'SFV+BESS'!$I$7),V450/$B$5,IF(AND(V450&lt;0,AC449+V450/$B$5&gt;$H$2,-V450/'Carga-Descarga Año'!$B$5&gt;'SFV+BESS'!$I$7),-'SFV+BESS'!$I$7,IF(AND(V450&lt;0,AC449+V450/$B$5&lt;$H$2),-MIN('SFV+BESS'!$I$7,AC449-$H$2),0)))</f>
        <v>0</v>
      </c>
      <c r="Z450" s="33">
        <f t="shared" si="502"/>
        <v>63.384500000000003</v>
      </c>
      <c r="AA450" s="27">
        <f t="shared" si="477"/>
        <v>0</v>
      </c>
      <c r="AB450" s="27">
        <f t="shared" si="501"/>
        <v>0</v>
      </c>
      <c r="AC450" s="28">
        <f>IF((AC449+W450+X450)&gt;=$B$2*'SFV+BESS'!$I$9, $B$2*'SFV+BESS'!$I$9, (AC449+W450+X450))</f>
        <v>173.61249999999998</v>
      </c>
      <c r="AD450" s="110">
        <f t="shared" si="478"/>
        <v>17.220613391562434</v>
      </c>
      <c r="AI450" s="251"/>
      <c r="AJ450" s="48">
        <v>18.375</v>
      </c>
      <c r="AK450" s="52">
        <f t="shared" si="534"/>
        <v>81.411044901776492</v>
      </c>
      <c r="AL450" s="33">
        <f>Gen_Cons_Horario!B1892</f>
        <v>59.656000000000006</v>
      </c>
      <c r="AM450" s="35">
        <f t="shared" si="509"/>
        <v>21.755044901776486</v>
      </c>
      <c r="AN450" s="116">
        <f>IF(AND(AM450&gt;0,AM450*$B$4+AT449&lt;=$B$2*'SFV+BESS'!$I$9,AM450&lt;'SFV+BESS'!$I$7), AM450*$B$4, IF(AND(AM450&gt;0,AM450*$B$4+AT449&gt;$B$2*'SFV+BESS'!$I$9,AM450*$B$4&lt;'SFV+BESS'!$I$7),$B$2*'SFV+BESS'!$I$9-AT449,IF(AND(AM450&gt;0,AM450*$B$4+AT449&gt;$B$2*'SFV+BESS'!$I$9,AM450*$B$4&gt;'SFV+BESS'!$I$7,AT449&lt;$B$2*'SFV+BESS'!$I$9),$B$2*'SFV+BESS'!$I$9-AT449,IF(AND(AM450&gt;0,AM450*$B$4+AT449&lt;=$B$2*'SFV+BESS'!$I$9,AM450&gt;'SFV+BESS'!$I$7),'SFV+BESS'!$I$7,0))))</f>
        <v>12.20655593545672</v>
      </c>
      <c r="AO450" s="27">
        <f>IF(AND(AM450&lt;0,AT449+AM450/$B$5&gt;$H$2,-AM450/'Carga-Descarga Año'!$B$5&lt;'SFV+BESS'!$I$7),AM450/$B$5,IF(AND(AM450&lt;0,AT449+AM450/$B$5&gt;$H$2,-AM450/'Carga-Descarga Año'!$B$5&gt;'SFV+BESS'!$I$7),-'SFV+BESS'!$I$7,IF(AND(AM450&lt;0,AT449+AM450/$B$5&lt;$H$2),-MIN('SFV+BESS'!$I$7,AT449-$H$2),0)))</f>
        <v>0</v>
      </c>
      <c r="AP450" s="33"/>
      <c r="AQ450" s="33">
        <f t="shared" si="515"/>
        <v>59.656000000000006</v>
      </c>
      <c r="AR450" s="27">
        <f t="shared" si="479"/>
        <v>0</v>
      </c>
      <c r="AS450" s="27">
        <f t="shared" si="516"/>
        <v>0</v>
      </c>
      <c r="AT450" s="28">
        <f>IF((AT449+AN450+AO450)&gt;=$B$2*'SFV+BESS'!$I$9, $B$2*'SFV+BESS'!$I$9, (AT449+AN450+AO450))</f>
        <v>173.61249999999998</v>
      </c>
      <c r="AU450" s="110">
        <f t="shared" si="480"/>
        <v>8.9060386539273075</v>
      </c>
      <c r="AZ450" s="251"/>
      <c r="BA450" s="48">
        <v>18.375</v>
      </c>
      <c r="BB450" s="33">
        <f t="shared" si="535"/>
        <v>71.326727478512353</v>
      </c>
      <c r="BC450" s="33">
        <f>Gen_Cons_Horario!B2636</f>
        <v>0</v>
      </c>
      <c r="BD450" s="35">
        <f t="shared" si="510"/>
        <v>71.326727478512353</v>
      </c>
      <c r="BE450" s="116">
        <f>IF(AND(BD450&gt;0,BD450*$B$4+BK449&lt;=$B$2*'SFV+BESS'!$I$9,BD450&lt;'SFV+BESS'!$I$7), BD450*$B$4, IF(AND(BD450&gt;0,BD450*$B$4+BK449&gt;$B$2*'SFV+BESS'!$I$9,BD450*$B$4&lt;'SFV+BESS'!$I$7),$B$2*'SFV+BESS'!$I$9-BK449,IF(AND(BD450&gt;0,BD450*$B$4+BK449&gt;$B$2*'SFV+BESS'!$I$9,BD450*$B$4&gt;'SFV+BESS'!$I$7,BK449&lt;$B$2*'SFV+BESS'!$I$9),$B$2*'SFV+BESS'!$I$9-BK449,IF(AND(BD450&gt;0,BD450*$B$4+BK449&lt;=$B$2*'SFV+BESS'!$I$9,BD450&gt;'SFV+BESS'!$I$7),'SFV+BESS'!$I$7,0))))</f>
        <v>0</v>
      </c>
      <c r="BF450" s="27">
        <f>IF(AND(BD450&lt;0,BK449+BD450/$B$5&gt;$H$2,-BD450/'Carga-Descarga Año'!$B$5&lt;'SFV+BESS'!$I$7),BD450/$B$5,IF(AND(BD450&lt;0,BK449+BD450/$B$5&gt;$H$2,-BD450/'Carga-Descarga Año'!$B$5&gt;'SFV+BESS'!$I$7),-'SFV+BESS'!$I$7,IF(AND(BD450&lt;0,BK449+BD450/$B$5&lt;$H$2),-MIN('SFV+BESS'!$I$7,BK449-$H$2),0)))</f>
        <v>0</v>
      </c>
      <c r="BG450" s="33"/>
      <c r="BH450" s="33">
        <f t="shared" si="517"/>
        <v>0</v>
      </c>
      <c r="BI450" s="27">
        <f t="shared" si="481"/>
        <v>0</v>
      </c>
      <c r="BJ450" s="27">
        <f t="shared" si="518"/>
        <v>0</v>
      </c>
      <c r="BK450" s="28">
        <f>IF((BK449+BE450+BF450)&gt;=$B$2*'SFV+BESS'!$I$9, $B$2*'SFV+BESS'!$I$9, (BK449+BE450+BF450))</f>
        <v>173.61249999999998</v>
      </c>
      <c r="BL450" s="110">
        <f t="shared" si="482"/>
        <v>71.326727478512353</v>
      </c>
      <c r="BQ450" s="251"/>
      <c r="BR450" s="48">
        <v>18.375</v>
      </c>
      <c r="BS450" s="33">
        <f t="shared" si="536"/>
        <v>45.284012249626699</v>
      </c>
      <c r="BT450" s="33">
        <f>Gen_Cons_Horario!B3356</f>
        <v>0</v>
      </c>
      <c r="BU450" s="35">
        <f t="shared" si="511"/>
        <v>45.284012249626699</v>
      </c>
      <c r="BV450" s="116">
        <f>IF(AND(BU450&gt;0,BU450*$B$4+CB449&lt;=$B$2*'SFV+BESS'!$I$9,BU450&lt;'SFV+BESS'!$I$7), BU450*$B$4, IF(AND(BU450&gt;0,BU450*$B$4+CB449&gt;$B$2*'SFV+BESS'!$I$9,BU450*$B$4&lt;'SFV+BESS'!$I$7),$B$2*'SFV+BESS'!$I$9-CB449,IF(AND(BU450&gt;0,BU450*$B$4+CB449&gt;$B$2*'SFV+BESS'!$I$9,BU450*$B$4&gt;'SFV+BESS'!$I$7,CB449&lt;$B$2*'SFV+BESS'!$I$9),$B$2*'SFV+BESS'!$I$9-CB449,IF(AND(BU450&gt;0,BU450*$B$4+CB449&lt;=$B$2*'SFV+BESS'!$I$9,BU450&gt;'SFV+BESS'!$I$7),'SFV+BESS'!$I$7,0))))</f>
        <v>0</v>
      </c>
      <c r="BW450" s="27">
        <f>IF(AND(BU450&lt;0,CB449+BU450/$B$5&gt;$H$2,-BU450/'Carga-Descarga Año'!$B$5&lt;'SFV+BESS'!$I$7),BU450/$B$5,IF(AND(BU450&lt;0,CB449+BU450/$B$5&gt;$H$2,-BU450/'Carga-Descarga Año'!$B$5&gt;'SFV+BESS'!$I$7),-'SFV+BESS'!$I$7,IF(AND(BU450&lt;0,CB449+BU450/$B$5&lt;$H$2),-MIN('SFV+BESS'!$I$7,CB449-$H$2),0)))</f>
        <v>0</v>
      </c>
      <c r="BX450" s="33"/>
      <c r="BY450" s="33">
        <f t="shared" si="519"/>
        <v>0</v>
      </c>
      <c r="BZ450" s="27">
        <f t="shared" si="483"/>
        <v>0</v>
      </c>
      <c r="CA450" s="27">
        <f t="shared" si="484"/>
        <v>0</v>
      </c>
      <c r="CB450" s="28">
        <f>IF((CB449+BV450+BW450)&gt;=$B$2*'SFV+BESS'!$I$9, $B$2*'SFV+BESS'!$I$9, (CB449+BV450+BW450))</f>
        <v>173.61249999999998</v>
      </c>
      <c r="CC450" s="110">
        <f t="shared" si="485"/>
        <v>45.284012249626699</v>
      </c>
      <c r="CH450" s="251"/>
      <c r="CI450" s="48">
        <v>18.375</v>
      </c>
      <c r="CJ450" s="33">
        <f t="shared" si="537"/>
        <v>28.883763720356487</v>
      </c>
      <c r="CK450" s="33">
        <f>Gen_Cons_Horario!B4100</f>
        <v>0</v>
      </c>
      <c r="CL450" s="35">
        <f t="shared" si="512"/>
        <v>28.883763720356487</v>
      </c>
      <c r="CM450" s="116">
        <f>IF(AND(CL450&gt;0,CL450*$B$4+CS449&lt;=$B$2*'SFV+BESS'!$I$9,CL450&lt;'SFV+BESS'!$I$7), CL450*$B$4, IF(AND(CL450&gt;0,CL450*$B$4+CS449&gt;$B$2*'SFV+BESS'!$I$9,CL450*$B$4&lt;'SFV+BESS'!$I$7),$B$2*'SFV+BESS'!$I$9-CS449,IF(AND(CL450&gt;0,CL450*$B$4+CS449&gt;$B$2*'SFV+BESS'!$I$9,CL450*$B$4&gt;'SFV+BESS'!$I$7,CS449&lt;$B$2*'SFV+BESS'!$I$9),$B$2*'SFV+BESS'!$I$9-CS449,IF(AND(CL450&gt;0,CL450*$B$4+CS449&lt;=$B$2*'SFV+BESS'!$I$9,CL450&gt;'SFV+BESS'!$I$7),'SFV+BESS'!$I$7,0))))</f>
        <v>0</v>
      </c>
      <c r="CN450" s="27">
        <f>IF(AND(CL450&lt;0,CS449+CL450/$B$5&gt;$H$2,-CL450/'Carga-Descarga Año'!$B$5&lt;'SFV+BESS'!$I$7),CL450/$B$5,IF(AND(CL450&lt;0,CS449+CL450/$B$5&gt;$H$2,-CL450/'Carga-Descarga Año'!$B$5&gt;'SFV+BESS'!$I$7),-'SFV+BESS'!$I$7,IF(AND(CL450&lt;0,CS449+CL450/$B$5&lt;$H$2),-MIN('SFV+BESS'!$I$7,CS449-$H$2),0)))</f>
        <v>0</v>
      </c>
      <c r="CO450" s="33"/>
      <c r="CP450" s="33">
        <f t="shared" si="520"/>
        <v>0</v>
      </c>
      <c r="CQ450" s="27">
        <f t="shared" si="486"/>
        <v>0</v>
      </c>
      <c r="CR450" s="27">
        <f t="shared" si="521"/>
        <v>0</v>
      </c>
      <c r="CS450" s="28">
        <f>IF((CS449+CM450+CN450)&gt;=$B$2*'SFV+BESS'!$I$9, $B$2*'SFV+BESS'!$I$9, (CS449+CM450+CN450))</f>
        <v>173.61249999999998</v>
      </c>
      <c r="CT450" s="110">
        <f t="shared" si="487"/>
        <v>28.883763720356487</v>
      </c>
      <c r="CY450" s="251"/>
      <c r="CZ450" s="48">
        <v>18.375</v>
      </c>
      <c r="DA450" s="33">
        <f t="shared" si="538"/>
        <v>35.322613829837657</v>
      </c>
      <c r="DB450" s="33">
        <f>Gen_Cons_Horario!B4820</f>
        <v>0</v>
      </c>
      <c r="DC450" s="35">
        <f t="shared" si="503"/>
        <v>35.322613829837657</v>
      </c>
      <c r="DD450" s="116">
        <f>IF(AND(DC450&gt;0,DC450*$B$4+DJ449&lt;=$B$2*'SFV+BESS'!$I$9,DC450&lt;'SFV+BESS'!$I$7), DC450*$B$4, IF(AND(DC450&gt;0,DC450*$B$4+DJ449&gt;$B$2*'SFV+BESS'!$I$9,DC450*$B$4&lt;'SFV+BESS'!$I$7),$B$2*'SFV+BESS'!$I$9-DJ449,IF(AND(DC450&gt;0,DC450*$B$4+DJ449&gt;$B$2*'SFV+BESS'!$I$9,DC450*$B$4&gt;'SFV+BESS'!$I$7,DJ449&lt;$B$2*'SFV+BESS'!$I$9),$B$2*'SFV+BESS'!$I$9-DJ449,IF(AND(DC450&gt;0,DC450*$B$4+DJ449&lt;=$B$2*'SFV+BESS'!$I$9,DC450&gt;'SFV+BESS'!$I$7),'SFV+BESS'!$I$7,0))))</f>
        <v>0</v>
      </c>
      <c r="DE450" s="27">
        <f>IF(AND(DC450&lt;0,DJ449+DC450/$B$5&gt;$H$2,-DC450/'Carga-Descarga Año'!$B$5&lt;'SFV+BESS'!$I$7),DC450/$B$5,IF(AND(DC450&lt;0,DJ449+DC450/$B$5&gt;$H$2,-DC450/'Carga-Descarga Año'!$B$5&gt;'SFV+BESS'!$I$7),-'SFV+BESS'!$I$7,IF(AND(DC450&lt;0,DJ449+DC450/$B$5&lt;$H$2),-MIN('SFV+BESS'!$I$7,DJ449-$H$2),0)))</f>
        <v>0</v>
      </c>
      <c r="DF450" s="33"/>
      <c r="DG450" s="33">
        <f t="shared" si="522"/>
        <v>0</v>
      </c>
      <c r="DH450" s="27">
        <f t="shared" si="488"/>
        <v>0</v>
      </c>
      <c r="DI450" s="27">
        <f t="shared" si="489"/>
        <v>0</v>
      </c>
      <c r="DJ450" s="28">
        <f>IF((DJ449+DD450+DE450)&gt;=$B$2*'SFV+BESS'!$I$9, $B$2*'SFV+BESS'!$I$9, (DJ449+DD450+DE450))</f>
        <v>173.61249999999998</v>
      </c>
      <c r="DK450" s="110">
        <f t="shared" si="490"/>
        <v>35.322613829837657</v>
      </c>
      <c r="DP450" s="251"/>
      <c r="DQ450" s="48">
        <v>18.375</v>
      </c>
      <c r="DR450" s="33">
        <f t="shared" si="539"/>
        <v>51.868223435829627</v>
      </c>
      <c r="DS450" s="33">
        <f>Gen_Cons_Horario!B5564</f>
        <v>0</v>
      </c>
      <c r="DT450" s="35">
        <f t="shared" si="504"/>
        <v>51.868223435829627</v>
      </c>
      <c r="DU450" s="116">
        <f>IF(AND(DT450&gt;0,DT450*$B$4+EA449&lt;=$B$2*'SFV+BESS'!$I$9,DT450&lt;'SFV+BESS'!$I$7), DT450*$B$4, IF(AND(DT450&gt;0,DT450*$B$4+EA449&gt;$B$2*'SFV+BESS'!$I$9,DT450*$B$4&lt;'SFV+BESS'!$I$7),$B$2*'SFV+BESS'!$I$9-EA449,IF(AND(DT450&gt;0,DT450*$B$4+EA449&gt;$B$2*'SFV+BESS'!$I$9,DT450*$B$4&gt;'SFV+BESS'!$I$7,EA449&lt;$B$2*'SFV+BESS'!$I$9),$B$2*'SFV+BESS'!$I$9-EA449,IF(AND(DT450&gt;0,DT450*$B$4+EA449&lt;=$B$2*'SFV+BESS'!$I$9,DT450&gt;'SFV+BESS'!$I$7),'SFV+BESS'!$I$7,0))))</f>
        <v>0</v>
      </c>
      <c r="DV450" s="27">
        <f>IF(AND(DT450&lt;0,EA449+DT450/$B$5&gt;$H$2,-DT450/'Carga-Descarga Año'!$B$5&lt;'SFV+BESS'!$I$7),DT450/$B$5,IF(AND(DT450&lt;0,EA449+DT450/$B$5&gt;$H$2,-DT450/'Carga-Descarga Año'!$B$5&gt;'SFV+BESS'!$I$7),-'SFV+BESS'!$I$7,IF(AND(DT450&lt;0,EA449+DT450/$B$5&lt;$H$2),-MIN('SFV+BESS'!$I$7,EA449-$H$2),0)))</f>
        <v>0</v>
      </c>
      <c r="DW450" s="33"/>
      <c r="DX450" s="33">
        <f t="shared" si="523"/>
        <v>0</v>
      </c>
      <c r="DY450" s="27">
        <f t="shared" si="491"/>
        <v>0</v>
      </c>
      <c r="DZ450" s="27">
        <f t="shared" si="524"/>
        <v>0</v>
      </c>
      <c r="EA450" s="28">
        <f>IF((EA449+DU450+DV450)&gt;=$B$2*'SFV+BESS'!$I$9, $B$2*'SFV+BESS'!$I$9, (EA449+DU450+DV450))</f>
        <v>173.61249999999998</v>
      </c>
      <c r="EB450" s="110">
        <f t="shared" si="492"/>
        <v>51.868223435829627</v>
      </c>
      <c r="EG450" s="251"/>
      <c r="EH450" s="48">
        <v>18.375</v>
      </c>
      <c r="EI450" s="33">
        <f t="shared" si="540"/>
        <v>72.15510433493921</v>
      </c>
      <c r="EJ450" s="33">
        <f>Gen_Cons_Horario!B6308</f>
        <v>0</v>
      </c>
      <c r="EK450" s="35">
        <f t="shared" si="505"/>
        <v>72.15510433493921</v>
      </c>
      <c r="EL450" s="116">
        <f>IF(AND(EK450&gt;0,EK450*$B$4+ER449&lt;=$B$2*'SFV+BESS'!$I$9,EK450&lt;'SFV+BESS'!$I$7), EK450*$B$4, IF(AND(EK450&gt;0,EK450*$B$4+ER449&gt;$B$2*'SFV+BESS'!$I$9,EK450*$B$4&lt;'SFV+BESS'!$I$7),$B$2*'SFV+BESS'!$I$9-ER449,IF(AND(EK450&gt;0,EK450*$B$4+ER449&gt;$B$2*'SFV+BESS'!$I$9,EK450*$B$4&gt;'SFV+BESS'!$I$7,ER449&lt;$B$2*'SFV+BESS'!$I$9),$B$2*'SFV+BESS'!$I$9-ER449,IF(AND(EK450&gt;0,EK450*$B$4+ER449&lt;=$B$2*'SFV+BESS'!$I$9,EK450&gt;'SFV+BESS'!$I$7),'SFV+BESS'!$I$7,0))))</f>
        <v>0</v>
      </c>
      <c r="EM450" s="27">
        <f>IF(AND(EK450&lt;0,ER449+EK450/$B$5&gt;$H$2,-EK450/'Carga-Descarga Año'!$B$5&lt;'SFV+BESS'!$I$7),EK450/$B$5,IF(AND(EK450&lt;0,ER449+EK450/$B$5&gt;$H$2,-EK450/'Carga-Descarga Año'!$B$5&gt;'SFV+BESS'!$I$7),-'SFV+BESS'!$I$7,IF(AND(EK450&lt;0,ER449+EK450/$B$5&lt;$H$2),-MIN('SFV+BESS'!$I$7,ER449-$H$2),0)))</f>
        <v>0</v>
      </c>
      <c r="EN450" s="33"/>
      <c r="EO450" s="33">
        <f t="shared" si="525"/>
        <v>0</v>
      </c>
      <c r="EP450" s="27">
        <f t="shared" si="493"/>
        <v>0</v>
      </c>
      <c r="EQ450" s="27">
        <f t="shared" si="526"/>
        <v>0</v>
      </c>
      <c r="ER450" s="28">
        <f>IF((ER449+EL450+EM450)&gt;=$B$2*'SFV+BESS'!$I$9, $B$2*'SFV+BESS'!$I$9, (ER449+EL450+EM450))</f>
        <v>173.61249999999998</v>
      </c>
      <c r="ES450" s="110">
        <f t="shared" si="494"/>
        <v>72.15510433493921</v>
      </c>
      <c r="EX450" s="251"/>
      <c r="EY450" s="48">
        <v>18.375</v>
      </c>
      <c r="EZ450" s="33">
        <f t="shared" si="541"/>
        <v>83.787881880507953</v>
      </c>
      <c r="FA450" s="33">
        <f>Gen_Cons_Horario!B7028</f>
        <v>22.371000000000002</v>
      </c>
      <c r="FB450" s="35">
        <f t="shared" si="506"/>
        <v>61.416881880507951</v>
      </c>
      <c r="FC450" s="116">
        <f>IF(AND(FB450&gt;0,FB450*$B$4+FI449&lt;=$B$2*'SFV+BESS'!$I$9,FB450&lt;'SFV+BESS'!$I$7), FB450*$B$4, IF(AND(FB450&gt;0,FB450*$B$4+FI449&gt;$B$2*'SFV+BESS'!$I$9,FB450*$B$4&lt;'SFV+BESS'!$I$7),$B$2*'SFV+BESS'!$I$9-FI449,IF(AND(FB450&gt;0,FB450*$B$4+FI449&gt;$B$2*'SFV+BESS'!$I$9,FB450*$B$4&gt;'SFV+BESS'!$I$7,FI449&lt;$B$2*'SFV+BESS'!$I$9),$B$2*'SFV+BESS'!$I$9-FI449,IF(AND(FB450&gt;0,FB450*$B$4+FI449&lt;=$B$2*'SFV+BESS'!$I$9,FB450&gt;'SFV+BESS'!$I$7),'SFV+BESS'!$I$7,0))))</f>
        <v>0</v>
      </c>
      <c r="FD450" s="27">
        <f>IF(AND(FB450&lt;0,FI449+FB450/$B$5&gt;$H$2,-FB450/'Carga-Descarga Año'!$B$5&lt;'SFV+BESS'!$I$7),FB450/$B$5,IF(AND(FB450&lt;0,FI449+FB450/$B$5&gt;$H$2,-FB450/'Carga-Descarga Año'!$B$5&gt;'SFV+BESS'!$I$7),-'SFV+BESS'!$I$7,IF(AND(FB450&lt;0,FI449+FB450/$B$5&lt;$H$2),-MIN('SFV+BESS'!$I$7,FI449-$H$2),0)))</f>
        <v>0</v>
      </c>
      <c r="FE450" s="33"/>
      <c r="FF450" s="33">
        <f t="shared" si="527"/>
        <v>22.371000000000002</v>
      </c>
      <c r="FG450" s="27">
        <f t="shared" si="495"/>
        <v>0</v>
      </c>
      <c r="FH450" s="27">
        <f t="shared" si="528"/>
        <v>0</v>
      </c>
      <c r="FI450" s="28">
        <f>IF((FI449+FC450+FD450)&gt;=$B$2*'SFV+BESS'!$I$9, $B$2*'SFV+BESS'!$I$9, (FI449+FC450+FD450))</f>
        <v>173.61249999999998</v>
      </c>
      <c r="FJ450" s="110">
        <f t="shared" si="496"/>
        <v>61.416881880507951</v>
      </c>
      <c r="FO450" s="251"/>
      <c r="FP450" s="48">
        <v>18.375</v>
      </c>
      <c r="FQ450" s="33">
        <f t="shared" si="542"/>
        <v>88.522249840285639</v>
      </c>
      <c r="FR450" s="33">
        <f>Gen_Cons_Horario!B7772</f>
        <v>119.312</v>
      </c>
      <c r="FS450" s="35">
        <f t="shared" si="507"/>
        <v>-30.789750159714359</v>
      </c>
      <c r="FT450" s="116">
        <f>IF(AND(FS450&gt;0,FS450*$B$4+FZ449&lt;=$B$2*'SFV+BESS'!$I$9,FS450&lt;'SFV+BESS'!$I$7), FS450*$B$4, IF(AND(FS450&gt;0,FS450*$B$4+FZ449&gt;$B$2*'SFV+BESS'!$I$9,FS450*$B$4&lt;'SFV+BESS'!$I$7),$B$2*'SFV+BESS'!$I$9-FZ449,IF(AND(FS450&gt;0,FS450*$B$4+FZ449&gt;$B$2*'SFV+BESS'!$I$9,FS450*$B$4&gt;'SFV+BESS'!$I$7,FZ449&lt;$B$2*'SFV+BESS'!$I$9),$B$2*'SFV+BESS'!$I$9-FZ449,IF(AND(FS450&gt;0,FS450*$B$4+FZ449&lt;=$B$2*'SFV+BESS'!$I$9,FS450&gt;'SFV+BESS'!$I$7),'SFV+BESS'!$I$7,0))))</f>
        <v>0</v>
      </c>
      <c r="FU450" s="27">
        <f>IF(AND(FS450&lt;0,FZ449+FS450/$B$5&gt;$H$2,-FS450/'Carga-Descarga Año'!$B$5&lt;'SFV+BESS'!$I$7),FS450/$B$5,IF(AND(FS450&lt;0,FZ449+FS450/$B$5&gt;$H$2,-FS450/'Carga-Descarga Año'!$B$5&gt;'SFV+BESS'!$I$7),-'SFV+BESS'!$I$7,IF(AND(FS450&lt;0,FZ449+FS450/$B$5&lt;$H$2),-MIN('SFV+BESS'!$I$7,FZ449-$H$2),0)))</f>
        <v>-32.410263326015119</v>
      </c>
      <c r="FV450" s="33"/>
      <c r="FW450" s="33">
        <f t="shared" si="529"/>
        <v>88.522249840285639</v>
      </c>
      <c r="FX450" s="27">
        <f t="shared" si="497"/>
        <v>30.789750159714362</v>
      </c>
      <c r="FY450" s="27">
        <f t="shared" si="530"/>
        <v>0</v>
      </c>
      <c r="FZ450" s="28">
        <f>IF((FZ449+FT450+FU450)&gt;=$B$2*'SFV+BESS'!$I$9, $B$2*'SFV+BESS'!$I$9, (FZ449+FT450+FU450))</f>
        <v>93.204657683368339</v>
      </c>
      <c r="GA450" s="110">
        <f t="shared" si="498"/>
        <v>0</v>
      </c>
      <c r="GF450" s="251"/>
      <c r="GG450" s="48">
        <v>18.375</v>
      </c>
      <c r="GH450" s="33">
        <f t="shared" si="543"/>
        <v>85.975736621117875</v>
      </c>
      <c r="GI450" s="33">
        <f>Gen_Cons_Horario!B8492</f>
        <v>65.927500000000009</v>
      </c>
      <c r="GJ450" s="35">
        <f t="shared" si="513"/>
        <v>20.048236621117866</v>
      </c>
      <c r="GK450" s="116">
        <f>IF(AND(GJ450&gt;0,GJ450*$B$4+GQ449&lt;=$B$2*'SFV+BESS'!$I$9,GJ450&lt;'SFV+BESS'!$I$7), GJ450*$B$4, IF(AND(GJ450&gt;0,GJ450*$B$4+GQ449&gt;$B$2*'SFV+BESS'!$I$9,GJ450*$B$4&lt;'SFV+BESS'!$I$7),$B$2*'SFV+BESS'!$I$9-GQ449,IF(AND(GJ450&gt;0,GJ450*$B$4+GQ449&gt;$B$2*'SFV+BESS'!$I$9,GJ450*$B$4&gt;'SFV+BESS'!$I$7,GQ449&lt;$B$2*'SFV+BESS'!$I$9),$B$2*'SFV+BESS'!$I$9-GQ449,IF(AND(GJ450&gt;0,GJ450*$B$4+GQ449&lt;=$B$2*'SFV+BESS'!$I$9,GJ450&gt;'SFV+BESS'!$I$7),'SFV+BESS'!$I$7,0))))</f>
        <v>0</v>
      </c>
      <c r="GL450" s="27">
        <f>IF(AND(GJ450&lt;0,GQ449+GJ450/$B$5&gt;$H$2,-GJ450/'Carga-Descarga Año'!$B$5&lt;'SFV+BESS'!$I$7),GJ450/$B$5,IF(AND(GJ450&lt;0,GQ449+GJ450/$B$5&gt;$H$2,-GJ450/'Carga-Descarga Año'!$B$5&gt;'SFV+BESS'!$I$7),-'SFV+BESS'!$I$7,IF(AND(GJ450&lt;0,GQ449+GJ450/$B$5&lt;$H$2),-MIN('SFV+BESS'!$I$7,GQ449-$H$2),0)))</f>
        <v>0</v>
      </c>
      <c r="GM450" s="33"/>
      <c r="GN450" s="33">
        <f t="shared" si="531"/>
        <v>65.927500000000009</v>
      </c>
      <c r="GO450" s="27">
        <f t="shared" si="499"/>
        <v>0</v>
      </c>
      <c r="GP450" s="27">
        <f t="shared" si="532"/>
        <v>0</v>
      </c>
      <c r="GQ450" s="28">
        <f>IF((GQ449+GK450+GL450)&gt;=$B$2*'SFV+BESS'!$I$9, $B$2*'SFV+BESS'!$I$9, (GQ449+GK450+GL450))</f>
        <v>173.61249999999998</v>
      </c>
      <c r="GR450" s="110">
        <f t="shared" si="500"/>
        <v>20.048236621117866</v>
      </c>
    </row>
    <row r="451" spans="1:200">
      <c r="A451" s="249"/>
      <c r="B451" s="48">
        <v>18.4166666666667</v>
      </c>
      <c r="C451" s="38">
        <f t="shared" si="514"/>
        <v>102.56597254203621</v>
      </c>
      <c r="D451" s="2">
        <f>Gen_Cons_Horario!B477</f>
        <v>104.398</v>
      </c>
      <c r="E451" s="140">
        <f t="shared" si="472"/>
        <v>-1.8320274579637896</v>
      </c>
      <c r="F451" s="116">
        <f>IF(AND(E451&gt;0,E451*$B$4+L450&lt;=$B$2*'SFV+BESS'!$I$9,E451&lt;'SFV+BESS'!$I$7), E451*$B$4, IF(AND(E451&gt;0,E451*$B$4+L450&gt;$B$2*'SFV+BESS'!$I$9,E451*$B$4&lt;'SFV+BESS'!$I$7),$B$2*'SFV+BESS'!$I$9-L450,IF(AND(E451&gt;0,E451*$B$4+L450&gt;$B$2*'SFV+BESS'!$I$9,E451*$B$4&gt;'SFV+BESS'!$I$7,L450&lt;$B$2*'SFV+BESS'!$I$9),$B$2*'SFV+BESS'!$I$9-L450,IF(AND(E451&gt;0,E451*$B$4+L450&lt;=$B$2*'SFV+BESS'!$I$9,E451&gt;'SFV+BESS'!$I$7),'SFV+BESS'!$I$7,0))))</f>
        <v>0</v>
      </c>
      <c r="G451" s="27">
        <f>IF(AND(E451&lt;0,L450+E451/$B$5&gt;$H$2,-E451/'Carga-Descarga Año'!$B$5&lt;'SFV+BESS'!$I$7),E451/$B$5,IF(AND(E451&lt;0,L450+E451/$B$5&gt;$H$2,-E451/'Carga-Descarga Año'!$B$5&gt;'SFV+BESS'!$I$7),-'SFV+BESS'!$I$7,IF(AND(E451&lt;0,L450+E451/$B$5&lt;$H$2),-MIN('SFV+BESS'!$I$7,L450-$H$2),0)))</f>
        <v>-1.9284499557513577</v>
      </c>
      <c r="I451" s="38">
        <f t="shared" si="473"/>
        <v>102.56597254203621</v>
      </c>
      <c r="J451" s="27">
        <f t="shared" si="475"/>
        <v>1.8320274579637896</v>
      </c>
      <c r="K451" s="27">
        <f t="shared" si="474"/>
        <v>0</v>
      </c>
      <c r="L451" s="28">
        <f>IF((L450+F451+G451)&gt;=$B$2*'SFV+BESS'!$I$9, $B$2*'SFV+BESS'!$I$9, (L450+F451+G451))</f>
        <v>118.08365311820671</v>
      </c>
      <c r="M451" s="110">
        <f t="shared" si="476"/>
        <v>0</v>
      </c>
      <c r="R451" s="251"/>
      <c r="S451" s="48">
        <v>18.4166666666667</v>
      </c>
      <c r="T451" s="2">
        <f t="shared" si="533"/>
        <v>99.976027218608863</v>
      </c>
      <c r="U451" s="2">
        <f>Gen_Cons_Horario!B1221</f>
        <v>63.384500000000003</v>
      </c>
      <c r="V451" s="35">
        <f t="shared" si="508"/>
        <v>36.59152721860886</v>
      </c>
      <c r="W451" s="116">
        <f>IF(AND(V451&gt;0,V451*$B$4+AC450&lt;=$B$2*'SFV+BESS'!$I$9,V451&lt;'SFV+BESS'!$I$7), V451*$B$4, IF(AND(V451&gt;0,V451*$B$4+AC450&gt;$B$2*'SFV+BESS'!$I$9,V451*$B$4&lt;'SFV+BESS'!$I$7),$B$2*'SFV+BESS'!$I$9-AC450,IF(AND(V451&gt;0,V451*$B$4+AC450&gt;$B$2*'SFV+BESS'!$I$9,V451*$B$4&gt;'SFV+BESS'!$I$7,AC450&lt;$B$2*'SFV+BESS'!$I$9),$B$2*'SFV+BESS'!$I$9-AC450,IF(AND(V451&gt;0,V451*$B$4+AC450&lt;=$B$2*'SFV+BESS'!$I$9,V451&gt;'SFV+BESS'!$I$7),'SFV+BESS'!$I$7,0))))</f>
        <v>0</v>
      </c>
      <c r="X451" s="27">
        <f>IF(AND(V451&lt;0,AC450+V451/$B$5&gt;$H$2,-V451/'Carga-Descarga Año'!$B$5&lt;'SFV+BESS'!$I$7),V451/$B$5,IF(AND(V451&lt;0,AC450+V451/$B$5&gt;$H$2,-V451/'Carga-Descarga Año'!$B$5&gt;'SFV+BESS'!$I$7),-'SFV+BESS'!$I$7,IF(AND(V451&lt;0,AC450+V451/$B$5&lt;$H$2),-MIN('SFV+BESS'!$I$7,AC450-$H$2),0)))</f>
        <v>0</v>
      </c>
      <c r="Z451" s="33">
        <f t="shared" si="502"/>
        <v>63.384500000000003</v>
      </c>
      <c r="AA451" s="27">
        <f t="shared" si="477"/>
        <v>0</v>
      </c>
      <c r="AB451" s="27">
        <f t="shared" si="501"/>
        <v>0</v>
      </c>
      <c r="AC451" s="28">
        <f>IF((AC450+W451+X451)&gt;=$B$2*'SFV+BESS'!$I$9, $B$2*'SFV+BESS'!$I$9, (AC450+W451+X451))</f>
        <v>173.61249999999998</v>
      </c>
      <c r="AD451" s="110">
        <f t="shared" si="478"/>
        <v>36.59152721860886</v>
      </c>
      <c r="AI451" s="251"/>
      <c r="AJ451" s="48">
        <v>18.4166666666667</v>
      </c>
      <c r="AK451" s="52">
        <f t="shared" si="534"/>
        <v>98.343173988490506</v>
      </c>
      <c r="AL451" s="33">
        <f>Gen_Cons_Horario!B1893</f>
        <v>59.656000000000006</v>
      </c>
      <c r="AM451" s="35">
        <f t="shared" si="509"/>
        <v>38.6871739884905</v>
      </c>
      <c r="AN451" s="116">
        <f>IF(AND(AM451&gt;0,AM451*$B$4+AT450&lt;=$B$2*'SFV+BESS'!$I$9,AM451&lt;'SFV+BESS'!$I$7), AM451*$B$4, IF(AND(AM451&gt;0,AM451*$B$4+AT450&gt;$B$2*'SFV+BESS'!$I$9,AM451*$B$4&lt;'SFV+BESS'!$I$7),$B$2*'SFV+BESS'!$I$9-AT450,IF(AND(AM451&gt;0,AM451*$B$4+AT450&gt;$B$2*'SFV+BESS'!$I$9,AM451*$B$4&gt;'SFV+BESS'!$I$7,AT450&lt;$B$2*'SFV+BESS'!$I$9),$B$2*'SFV+BESS'!$I$9-AT450,IF(AND(AM451&gt;0,AM451*$B$4+AT450&lt;=$B$2*'SFV+BESS'!$I$9,AM451&gt;'SFV+BESS'!$I$7),'SFV+BESS'!$I$7,0))))</f>
        <v>0</v>
      </c>
      <c r="AO451" s="27">
        <f>IF(AND(AM451&lt;0,AT450+AM451/$B$5&gt;$H$2,-AM451/'Carga-Descarga Año'!$B$5&lt;'SFV+BESS'!$I$7),AM451/$B$5,IF(AND(AM451&lt;0,AT450+AM451/$B$5&gt;$H$2,-AM451/'Carga-Descarga Año'!$B$5&gt;'SFV+BESS'!$I$7),-'SFV+BESS'!$I$7,IF(AND(AM451&lt;0,AT450+AM451/$B$5&lt;$H$2),-MIN('SFV+BESS'!$I$7,AT450-$H$2),0)))</f>
        <v>0</v>
      </c>
      <c r="AP451" s="33"/>
      <c r="AQ451" s="33">
        <f t="shared" si="515"/>
        <v>59.656000000000006</v>
      </c>
      <c r="AR451" s="27">
        <f t="shared" si="479"/>
        <v>0</v>
      </c>
      <c r="AS451" s="27">
        <f t="shared" si="516"/>
        <v>0</v>
      </c>
      <c r="AT451" s="28">
        <f>IF((AT450+AN451+AO451)&gt;=$B$2*'SFV+BESS'!$I$9, $B$2*'SFV+BESS'!$I$9, (AT450+AN451+AO451))</f>
        <v>173.61249999999998</v>
      </c>
      <c r="AU451" s="110">
        <f t="shared" si="480"/>
        <v>38.6871739884905</v>
      </c>
      <c r="AZ451" s="251"/>
      <c r="BA451" s="48">
        <v>18.4166666666667</v>
      </c>
      <c r="BB451" s="33">
        <f t="shared" si="535"/>
        <v>89.500386808653857</v>
      </c>
      <c r="BC451" s="33">
        <f>Gen_Cons_Horario!B2637</f>
        <v>0</v>
      </c>
      <c r="BD451" s="35">
        <f t="shared" si="510"/>
        <v>89.500386808653857</v>
      </c>
      <c r="BE451" s="116">
        <f>IF(AND(BD451&gt;0,BD451*$B$4+BK450&lt;=$B$2*'SFV+BESS'!$I$9,BD451&lt;'SFV+BESS'!$I$7), BD451*$B$4, IF(AND(BD451&gt;0,BD451*$B$4+BK450&gt;$B$2*'SFV+BESS'!$I$9,BD451*$B$4&lt;'SFV+BESS'!$I$7),$B$2*'SFV+BESS'!$I$9-BK450,IF(AND(BD451&gt;0,BD451*$B$4+BK450&gt;$B$2*'SFV+BESS'!$I$9,BD451*$B$4&gt;'SFV+BESS'!$I$7,BK450&lt;$B$2*'SFV+BESS'!$I$9),$B$2*'SFV+BESS'!$I$9-BK450,IF(AND(BD451&gt;0,BD451*$B$4+BK450&lt;=$B$2*'SFV+BESS'!$I$9,BD451&gt;'SFV+BESS'!$I$7),'SFV+BESS'!$I$7,0))))</f>
        <v>0</v>
      </c>
      <c r="BF451" s="27">
        <f>IF(AND(BD451&lt;0,BK450+BD451/$B$5&gt;$H$2,-BD451/'Carga-Descarga Año'!$B$5&lt;'SFV+BESS'!$I$7),BD451/$B$5,IF(AND(BD451&lt;0,BK450+BD451/$B$5&gt;$H$2,-BD451/'Carga-Descarga Año'!$B$5&gt;'SFV+BESS'!$I$7),-'SFV+BESS'!$I$7,IF(AND(BD451&lt;0,BK450+BD451/$B$5&lt;$H$2),-MIN('SFV+BESS'!$I$7,BK450-$H$2),0)))</f>
        <v>0</v>
      </c>
      <c r="BG451" s="33"/>
      <c r="BH451" s="33">
        <f t="shared" si="517"/>
        <v>0</v>
      </c>
      <c r="BI451" s="27">
        <f t="shared" si="481"/>
        <v>0</v>
      </c>
      <c r="BJ451" s="27">
        <f t="shared" si="518"/>
        <v>0</v>
      </c>
      <c r="BK451" s="28">
        <f>IF((BK450+BE451+BF451)&gt;=$B$2*'SFV+BESS'!$I$9, $B$2*'SFV+BESS'!$I$9, (BK450+BE451+BF451))</f>
        <v>173.61249999999998</v>
      </c>
      <c r="BL451" s="110">
        <f t="shared" si="482"/>
        <v>89.500386808653857</v>
      </c>
      <c r="BQ451" s="251"/>
      <c r="BR451" s="48">
        <v>18.4166666666667</v>
      </c>
      <c r="BS451" s="33">
        <f t="shared" si="536"/>
        <v>68.489252357644361</v>
      </c>
      <c r="BT451" s="33">
        <f>Gen_Cons_Horario!B3357</f>
        <v>0</v>
      </c>
      <c r="BU451" s="35">
        <f t="shared" si="511"/>
        <v>68.489252357644361</v>
      </c>
      <c r="BV451" s="116">
        <f>IF(AND(BU451&gt;0,BU451*$B$4+CB450&lt;=$B$2*'SFV+BESS'!$I$9,BU451&lt;'SFV+BESS'!$I$7), BU451*$B$4, IF(AND(BU451&gt;0,BU451*$B$4+CB450&gt;$B$2*'SFV+BESS'!$I$9,BU451*$B$4&lt;'SFV+BESS'!$I$7),$B$2*'SFV+BESS'!$I$9-CB450,IF(AND(BU451&gt;0,BU451*$B$4+CB450&gt;$B$2*'SFV+BESS'!$I$9,BU451*$B$4&gt;'SFV+BESS'!$I$7,CB450&lt;$B$2*'SFV+BESS'!$I$9),$B$2*'SFV+BESS'!$I$9-CB450,IF(AND(BU451&gt;0,BU451*$B$4+CB450&lt;=$B$2*'SFV+BESS'!$I$9,BU451&gt;'SFV+BESS'!$I$7),'SFV+BESS'!$I$7,0))))</f>
        <v>0</v>
      </c>
      <c r="BW451" s="27">
        <f>IF(AND(BU451&lt;0,CB450+BU451/$B$5&gt;$H$2,-BU451/'Carga-Descarga Año'!$B$5&lt;'SFV+BESS'!$I$7),BU451/$B$5,IF(AND(BU451&lt;0,CB450+BU451/$B$5&gt;$H$2,-BU451/'Carga-Descarga Año'!$B$5&gt;'SFV+BESS'!$I$7),-'SFV+BESS'!$I$7,IF(AND(BU451&lt;0,CB450+BU451/$B$5&lt;$H$2),-MIN('SFV+BESS'!$I$7,CB450-$H$2),0)))</f>
        <v>0</v>
      </c>
      <c r="BX451" s="33"/>
      <c r="BY451" s="33">
        <f t="shared" si="519"/>
        <v>0</v>
      </c>
      <c r="BZ451" s="27">
        <f t="shared" si="483"/>
        <v>0</v>
      </c>
      <c r="CA451" s="27">
        <f t="shared" si="484"/>
        <v>0</v>
      </c>
      <c r="CB451" s="28">
        <f>IF((CB450+BV451+BW451)&gt;=$B$2*'SFV+BESS'!$I$9, $B$2*'SFV+BESS'!$I$9, (CB450+BV451+BW451))</f>
        <v>173.61249999999998</v>
      </c>
      <c r="CC451" s="110">
        <f t="shared" si="485"/>
        <v>68.489252357644361</v>
      </c>
      <c r="CH451" s="251"/>
      <c r="CI451" s="48">
        <v>18.4166666666667</v>
      </c>
      <c r="CJ451" s="33">
        <f t="shared" si="537"/>
        <v>60.041839544678055</v>
      </c>
      <c r="CK451" s="33">
        <f>Gen_Cons_Horario!B4101</f>
        <v>0</v>
      </c>
      <c r="CL451" s="35">
        <f t="shared" si="512"/>
        <v>60.041839544678055</v>
      </c>
      <c r="CM451" s="116">
        <f>IF(AND(CL451&gt;0,CL451*$B$4+CS450&lt;=$B$2*'SFV+BESS'!$I$9,CL451&lt;'SFV+BESS'!$I$7), CL451*$B$4, IF(AND(CL451&gt;0,CL451*$B$4+CS450&gt;$B$2*'SFV+BESS'!$I$9,CL451*$B$4&lt;'SFV+BESS'!$I$7),$B$2*'SFV+BESS'!$I$9-CS450,IF(AND(CL451&gt;0,CL451*$B$4+CS450&gt;$B$2*'SFV+BESS'!$I$9,CL451*$B$4&gt;'SFV+BESS'!$I$7,CS450&lt;$B$2*'SFV+BESS'!$I$9),$B$2*'SFV+BESS'!$I$9-CS450,IF(AND(CL451&gt;0,CL451*$B$4+CS450&lt;=$B$2*'SFV+BESS'!$I$9,CL451&gt;'SFV+BESS'!$I$7),'SFV+BESS'!$I$7,0))))</f>
        <v>0</v>
      </c>
      <c r="CN451" s="27">
        <f>IF(AND(CL451&lt;0,CS450+CL451/$B$5&gt;$H$2,-CL451/'Carga-Descarga Año'!$B$5&lt;'SFV+BESS'!$I$7),CL451/$B$5,IF(AND(CL451&lt;0,CS450+CL451/$B$5&gt;$H$2,-CL451/'Carga-Descarga Año'!$B$5&gt;'SFV+BESS'!$I$7),-'SFV+BESS'!$I$7,IF(AND(CL451&lt;0,CS450+CL451/$B$5&lt;$H$2),-MIN('SFV+BESS'!$I$7,CS450-$H$2),0)))</f>
        <v>0</v>
      </c>
      <c r="CO451" s="33"/>
      <c r="CP451" s="33">
        <f t="shared" si="520"/>
        <v>0</v>
      </c>
      <c r="CQ451" s="27">
        <f t="shared" si="486"/>
        <v>0</v>
      </c>
      <c r="CR451" s="27">
        <f t="shared" si="521"/>
        <v>0</v>
      </c>
      <c r="CS451" s="28">
        <f>IF((CS450+CM451+CN451)&gt;=$B$2*'SFV+BESS'!$I$9, $B$2*'SFV+BESS'!$I$9, (CS450+CM451+CN451))</f>
        <v>173.61249999999998</v>
      </c>
      <c r="CT451" s="110">
        <f t="shared" si="487"/>
        <v>60.041839544678055</v>
      </c>
      <c r="CY451" s="251"/>
      <c r="CZ451" s="48">
        <v>18.4166666666667</v>
      </c>
      <c r="DA451" s="33">
        <f t="shared" si="538"/>
        <v>68.060646159931082</v>
      </c>
      <c r="DB451" s="33">
        <f>Gen_Cons_Horario!B4821</f>
        <v>0</v>
      </c>
      <c r="DC451" s="35">
        <f t="shared" si="503"/>
        <v>68.060646159931082</v>
      </c>
      <c r="DD451" s="116">
        <f>IF(AND(DC451&gt;0,DC451*$B$4+DJ450&lt;=$B$2*'SFV+BESS'!$I$9,DC451&lt;'SFV+BESS'!$I$7), DC451*$B$4, IF(AND(DC451&gt;0,DC451*$B$4+DJ450&gt;$B$2*'SFV+BESS'!$I$9,DC451*$B$4&lt;'SFV+BESS'!$I$7),$B$2*'SFV+BESS'!$I$9-DJ450,IF(AND(DC451&gt;0,DC451*$B$4+DJ450&gt;$B$2*'SFV+BESS'!$I$9,DC451*$B$4&gt;'SFV+BESS'!$I$7,DJ450&lt;$B$2*'SFV+BESS'!$I$9),$B$2*'SFV+BESS'!$I$9-DJ450,IF(AND(DC451&gt;0,DC451*$B$4+DJ450&lt;=$B$2*'SFV+BESS'!$I$9,DC451&gt;'SFV+BESS'!$I$7),'SFV+BESS'!$I$7,0))))</f>
        <v>0</v>
      </c>
      <c r="DE451" s="27">
        <f>IF(AND(DC451&lt;0,DJ450+DC451/$B$5&gt;$H$2,-DC451/'Carga-Descarga Año'!$B$5&lt;'SFV+BESS'!$I$7),DC451/$B$5,IF(AND(DC451&lt;0,DJ450+DC451/$B$5&gt;$H$2,-DC451/'Carga-Descarga Año'!$B$5&gt;'SFV+BESS'!$I$7),-'SFV+BESS'!$I$7,IF(AND(DC451&lt;0,DJ450+DC451/$B$5&lt;$H$2),-MIN('SFV+BESS'!$I$7,DJ450-$H$2),0)))</f>
        <v>0</v>
      </c>
      <c r="DF451" s="33"/>
      <c r="DG451" s="33">
        <f t="shared" si="522"/>
        <v>0</v>
      </c>
      <c r="DH451" s="27">
        <f t="shared" si="488"/>
        <v>0</v>
      </c>
      <c r="DI451" s="27">
        <f t="shared" si="489"/>
        <v>0</v>
      </c>
      <c r="DJ451" s="28">
        <f>IF((DJ450+DD451+DE451)&gt;=$B$2*'SFV+BESS'!$I$9, $B$2*'SFV+BESS'!$I$9, (DJ450+DD451+DE451))</f>
        <v>173.61249999999998</v>
      </c>
      <c r="DK451" s="110">
        <f t="shared" si="490"/>
        <v>68.060646159931082</v>
      </c>
      <c r="DP451" s="251"/>
      <c r="DQ451" s="48">
        <v>18.4166666666667</v>
      </c>
      <c r="DR451" s="33">
        <f t="shared" si="539"/>
        <v>72.573683597713242</v>
      </c>
      <c r="DS451" s="33">
        <f>Gen_Cons_Horario!B5565</f>
        <v>0</v>
      </c>
      <c r="DT451" s="35">
        <f t="shared" si="504"/>
        <v>72.573683597713242</v>
      </c>
      <c r="DU451" s="116">
        <f>IF(AND(DT451&gt;0,DT451*$B$4+EA450&lt;=$B$2*'SFV+BESS'!$I$9,DT451&lt;'SFV+BESS'!$I$7), DT451*$B$4, IF(AND(DT451&gt;0,DT451*$B$4+EA450&gt;$B$2*'SFV+BESS'!$I$9,DT451*$B$4&lt;'SFV+BESS'!$I$7),$B$2*'SFV+BESS'!$I$9-EA450,IF(AND(DT451&gt;0,DT451*$B$4+EA450&gt;$B$2*'SFV+BESS'!$I$9,DT451*$B$4&gt;'SFV+BESS'!$I$7,EA450&lt;$B$2*'SFV+BESS'!$I$9),$B$2*'SFV+BESS'!$I$9-EA450,IF(AND(DT451&gt;0,DT451*$B$4+EA450&lt;=$B$2*'SFV+BESS'!$I$9,DT451&gt;'SFV+BESS'!$I$7),'SFV+BESS'!$I$7,0))))</f>
        <v>0</v>
      </c>
      <c r="DV451" s="27">
        <f>IF(AND(DT451&lt;0,EA450+DT451/$B$5&gt;$H$2,-DT451/'Carga-Descarga Año'!$B$5&lt;'SFV+BESS'!$I$7),DT451/$B$5,IF(AND(DT451&lt;0,EA450+DT451/$B$5&gt;$H$2,-DT451/'Carga-Descarga Año'!$B$5&gt;'SFV+BESS'!$I$7),-'SFV+BESS'!$I$7,IF(AND(DT451&lt;0,EA450+DT451/$B$5&lt;$H$2),-MIN('SFV+BESS'!$I$7,EA450-$H$2),0)))</f>
        <v>0</v>
      </c>
      <c r="DW451" s="33"/>
      <c r="DX451" s="33">
        <f t="shared" si="523"/>
        <v>0</v>
      </c>
      <c r="DY451" s="27">
        <f t="shared" si="491"/>
        <v>0</v>
      </c>
      <c r="DZ451" s="27">
        <f t="shared" si="524"/>
        <v>0</v>
      </c>
      <c r="EA451" s="28">
        <f>IF((EA450+DU451+DV451)&gt;=$B$2*'SFV+BESS'!$I$9, $B$2*'SFV+BESS'!$I$9, (EA450+DU451+DV451))</f>
        <v>173.61249999999998</v>
      </c>
      <c r="EB451" s="110">
        <f t="shared" si="492"/>
        <v>72.573683597713242</v>
      </c>
      <c r="EG451" s="251"/>
      <c r="EH451" s="48">
        <v>18.4166666666667</v>
      </c>
      <c r="EI451" s="33">
        <f t="shared" si="540"/>
        <v>88.07759942561016</v>
      </c>
      <c r="EJ451" s="33">
        <f>Gen_Cons_Horario!B6309</f>
        <v>0</v>
      </c>
      <c r="EK451" s="35">
        <f t="shared" si="505"/>
        <v>88.07759942561016</v>
      </c>
      <c r="EL451" s="116">
        <f>IF(AND(EK451&gt;0,EK451*$B$4+ER450&lt;=$B$2*'SFV+BESS'!$I$9,EK451&lt;'SFV+BESS'!$I$7), EK451*$B$4, IF(AND(EK451&gt;0,EK451*$B$4+ER450&gt;$B$2*'SFV+BESS'!$I$9,EK451*$B$4&lt;'SFV+BESS'!$I$7),$B$2*'SFV+BESS'!$I$9-ER450,IF(AND(EK451&gt;0,EK451*$B$4+ER450&gt;$B$2*'SFV+BESS'!$I$9,EK451*$B$4&gt;'SFV+BESS'!$I$7,ER450&lt;$B$2*'SFV+BESS'!$I$9),$B$2*'SFV+BESS'!$I$9-ER450,IF(AND(EK451&gt;0,EK451*$B$4+ER450&lt;=$B$2*'SFV+BESS'!$I$9,EK451&gt;'SFV+BESS'!$I$7),'SFV+BESS'!$I$7,0))))</f>
        <v>0</v>
      </c>
      <c r="EM451" s="27">
        <f>IF(AND(EK451&lt;0,ER450+EK451/$B$5&gt;$H$2,-EK451/'Carga-Descarga Año'!$B$5&lt;'SFV+BESS'!$I$7),EK451/$B$5,IF(AND(EK451&lt;0,ER450+EK451/$B$5&gt;$H$2,-EK451/'Carga-Descarga Año'!$B$5&gt;'SFV+BESS'!$I$7),-'SFV+BESS'!$I$7,IF(AND(EK451&lt;0,ER450+EK451/$B$5&lt;$H$2),-MIN('SFV+BESS'!$I$7,ER450-$H$2),0)))</f>
        <v>0</v>
      </c>
      <c r="EN451" s="33"/>
      <c r="EO451" s="33">
        <f t="shared" si="525"/>
        <v>0</v>
      </c>
      <c r="EP451" s="27">
        <f t="shared" si="493"/>
        <v>0</v>
      </c>
      <c r="EQ451" s="27">
        <f t="shared" si="526"/>
        <v>0</v>
      </c>
      <c r="ER451" s="28">
        <f>IF((ER450+EL451+EM451)&gt;=$B$2*'SFV+BESS'!$I$9, $B$2*'SFV+BESS'!$I$9, (ER450+EL451+EM451))</f>
        <v>173.61249999999998</v>
      </c>
      <c r="ES451" s="110">
        <f t="shared" si="494"/>
        <v>88.07759942561016</v>
      </c>
      <c r="EX451" s="251"/>
      <c r="EY451" s="48">
        <v>18.4166666666667</v>
      </c>
      <c r="EZ451" s="33">
        <f t="shared" si="541"/>
        <v>96.19383250062873</v>
      </c>
      <c r="FA451" s="33">
        <f>Gen_Cons_Horario!B7029</f>
        <v>22.371000000000002</v>
      </c>
      <c r="FB451" s="35">
        <f t="shared" si="506"/>
        <v>73.822832500628721</v>
      </c>
      <c r="FC451" s="116">
        <f>IF(AND(FB451&gt;0,FB451*$B$4+FI450&lt;=$B$2*'SFV+BESS'!$I$9,FB451&lt;'SFV+BESS'!$I$7), FB451*$B$4, IF(AND(FB451&gt;0,FB451*$B$4+FI450&gt;$B$2*'SFV+BESS'!$I$9,FB451*$B$4&lt;'SFV+BESS'!$I$7),$B$2*'SFV+BESS'!$I$9-FI450,IF(AND(FB451&gt;0,FB451*$B$4+FI450&gt;$B$2*'SFV+BESS'!$I$9,FB451*$B$4&gt;'SFV+BESS'!$I$7,FI450&lt;$B$2*'SFV+BESS'!$I$9),$B$2*'SFV+BESS'!$I$9-FI450,IF(AND(FB451&gt;0,FB451*$B$4+FI450&lt;=$B$2*'SFV+BESS'!$I$9,FB451&gt;'SFV+BESS'!$I$7),'SFV+BESS'!$I$7,0))))</f>
        <v>0</v>
      </c>
      <c r="FD451" s="27">
        <f>IF(AND(FB451&lt;0,FI450+FB451/$B$5&gt;$H$2,-FB451/'Carga-Descarga Año'!$B$5&lt;'SFV+BESS'!$I$7),FB451/$B$5,IF(AND(FB451&lt;0,FI450+FB451/$B$5&gt;$H$2,-FB451/'Carga-Descarga Año'!$B$5&gt;'SFV+BESS'!$I$7),-'SFV+BESS'!$I$7,IF(AND(FB451&lt;0,FI450+FB451/$B$5&lt;$H$2),-MIN('SFV+BESS'!$I$7,FI450-$H$2),0)))</f>
        <v>0</v>
      </c>
      <c r="FE451" s="33"/>
      <c r="FF451" s="33">
        <f t="shared" si="527"/>
        <v>22.371000000000002</v>
      </c>
      <c r="FG451" s="27">
        <f t="shared" si="495"/>
        <v>0</v>
      </c>
      <c r="FH451" s="27">
        <f t="shared" si="528"/>
        <v>0</v>
      </c>
      <c r="FI451" s="28">
        <f>IF((FI450+FC451+FD451)&gt;=$B$2*'SFV+BESS'!$I$9, $B$2*'SFV+BESS'!$I$9, (FI450+FC451+FD451))</f>
        <v>173.61249999999998</v>
      </c>
      <c r="FJ451" s="110">
        <f t="shared" si="496"/>
        <v>73.822832500628721</v>
      </c>
      <c r="FO451" s="251"/>
      <c r="FP451" s="48">
        <v>18.4166666666667</v>
      </c>
      <c r="FQ451" s="33">
        <f t="shared" si="542"/>
        <v>101.70295248194581</v>
      </c>
      <c r="FR451" s="33">
        <f>Gen_Cons_Horario!B7773</f>
        <v>119.312</v>
      </c>
      <c r="FS451" s="35">
        <f t="shared" si="507"/>
        <v>-17.609047518054183</v>
      </c>
      <c r="FT451" s="116">
        <f>IF(AND(FS451&gt;0,FS451*$B$4+FZ450&lt;=$B$2*'SFV+BESS'!$I$9,FS451&lt;'SFV+BESS'!$I$7), FS451*$B$4, IF(AND(FS451&gt;0,FS451*$B$4+FZ450&gt;$B$2*'SFV+BESS'!$I$9,FS451*$B$4&lt;'SFV+BESS'!$I$7),$B$2*'SFV+BESS'!$I$9-FZ450,IF(AND(FS451&gt;0,FS451*$B$4+FZ450&gt;$B$2*'SFV+BESS'!$I$9,FS451*$B$4&gt;'SFV+BESS'!$I$7,FZ450&lt;$B$2*'SFV+BESS'!$I$9),$B$2*'SFV+BESS'!$I$9-FZ450,IF(AND(FS451&gt;0,FS451*$B$4+FZ450&lt;=$B$2*'SFV+BESS'!$I$9,FS451&gt;'SFV+BESS'!$I$7),'SFV+BESS'!$I$7,0))))</f>
        <v>0</v>
      </c>
      <c r="FU451" s="27">
        <f>IF(AND(FS451&lt;0,FZ450+FS451/$B$5&gt;$H$2,-FS451/'Carga-Descarga Año'!$B$5&lt;'SFV+BESS'!$I$7),FS451/$B$5,IF(AND(FS451&lt;0,FZ450+FS451/$B$5&gt;$H$2,-FS451/'Carga-Descarga Año'!$B$5&gt;'SFV+BESS'!$I$7),-'SFV+BESS'!$I$7,IF(AND(FS451&lt;0,FZ450+FS451/$B$5&lt;$H$2),-MIN('SFV+BESS'!$I$7,FZ450-$H$2),0)))</f>
        <v>-18.535839492688616</v>
      </c>
      <c r="FV451" s="33"/>
      <c r="FW451" s="33">
        <f t="shared" si="529"/>
        <v>101.70295248194581</v>
      </c>
      <c r="FX451" s="27">
        <f t="shared" si="497"/>
        <v>17.609047518054183</v>
      </c>
      <c r="FY451" s="27">
        <f t="shared" si="530"/>
        <v>0</v>
      </c>
      <c r="FZ451" s="28">
        <f>IF((FZ450+FT451+FU451)&gt;=$B$2*'SFV+BESS'!$I$9, $B$2*'SFV+BESS'!$I$9, (FZ450+FT451+FU451))</f>
        <v>74.66881819067973</v>
      </c>
      <c r="GA451" s="110">
        <f t="shared" si="498"/>
        <v>0</v>
      </c>
      <c r="GF451" s="251"/>
      <c r="GG451" s="48">
        <v>18.4166666666667</v>
      </c>
      <c r="GH451" s="33">
        <f t="shared" si="543"/>
        <v>103.14154069052196</v>
      </c>
      <c r="GI451" s="33">
        <f>Gen_Cons_Horario!B8493</f>
        <v>65.927500000000009</v>
      </c>
      <c r="GJ451" s="35">
        <f t="shared" si="513"/>
        <v>37.214040690521955</v>
      </c>
      <c r="GK451" s="116">
        <f>IF(AND(GJ451&gt;0,GJ451*$B$4+GQ450&lt;=$B$2*'SFV+BESS'!$I$9,GJ451&lt;'SFV+BESS'!$I$7), GJ451*$B$4, IF(AND(GJ451&gt;0,GJ451*$B$4+GQ450&gt;$B$2*'SFV+BESS'!$I$9,GJ451*$B$4&lt;'SFV+BESS'!$I$7),$B$2*'SFV+BESS'!$I$9-GQ450,IF(AND(GJ451&gt;0,GJ451*$B$4+GQ450&gt;$B$2*'SFV+BESS'!$I$9,GJ451*$B$4&gt;'SFV+BESS'!$I$7,GQ450&lt;$B$2*'SFV+BESS'!$I$9),$B$2*'SFV+BESS'!$I$9-GQ450,IF(AND(GJ451&gt;0,GJ451*$B$4+GQ450&lt;=$B$2*'SFV+BESS'!$I$9,GJ451&gt;'SFV+BESS'!$I$7),'SFV+BESS'!$I$7,0))))</f>
        <v>0</v>
      </c>
      <c r="GL451" s="27">
        <f>IF(AND(GJ451&lt;0,GQ450+GJ451/$B$5&gt;$H$2,-GJ451/'Carga-Descarga Año'!$B$5&lt;'SFV+BESS'!$I$7),GJ451/$B$5,IF(AND(GJ451&lt;0,GQ450+GJ451/$B$5&gt;$H$2,-GJ451/'Carga-Descarga Año'!$B$5&gt;'SFV+BESS'!$I$7),-'SFV+BESS'!$I$7,IF(AND(GJ451&lt;0,GQ450+GJ451/$B$5&lt;$H$2),-MIN('SFV+BESS'!$I$7,GQ450-$H$2),0)))</f>
        <v>0</v>
      </c>
      <c r="GM451" s="33"/>
      <c r="GN451" s="33">
        <f t="shared" si="531"/>
        <v>65.927500000000009</v>
      </c>
      <c r="GO451" s="27">
        <f t="shared" si="499"/>
        <v>0</v>
      </c>
      <c r="GP451" s="27">
        <f t="shared" si="532"/>
        <v>0</v>
      </c>
      <c r="GQ451" s="28">
        <f>IF((GQ450+GK451+GL451)&gt;=$B$2*'SFV+BESS'!$I$9, $B$2*'SFV+BESS'!$I$9, (GQ450+GK451+GL451))</f>
        <v>173.61249999999998</v>
      </c>
      <c r="GR451" s="110">
        <f t="shared" si="500"/>
        <v>37.214040690521955</v>
      </c>
    </row>
    <row r="452" spans="1:200">
      <c r="A452" s="249"/>
      <c r="B452" s="48">
        <v>18.4583333333333</v>
      </c>
      <c r="C452" s="38">
        <f t="shared" si="514"/>
        <v>114.26609089127589</v>
      </c>
      <c r="D452" s="2">
        <f>Gen_Cons_Horario!B478</f>
        <v>104.398</v>
      </c>
      <c r="E452" s="140">
        <f t="shared" si="472"/>
        <v>9.868090891275898</v>
      </c>
      <c r="F452" s="116">
        <f>IF(AND(E452&gt;0,E452*$B$4+L451&lt;=$B$2*'SFV+BESS'!$I$9,E452&lt;'SFV+BESS'!$I$7), E452*$B$4, IF(AND(E452&gt;0,E452*$B$4+L451&gt;$B$2*'SFV+BESS'!$I$9,E452*$B$4&lt;'SFV+BESS'!$I$7),$B$2*'SFV+BESS'!$I$9-L451,IF(AND(E452&gt;0,E452*$B$4+L451&gt;$B$2*'SFV+BESS'!$I$9,E452*$B$4&gt;'SFV+BESS'!$I$7,L451&lt;$B$2*'SFV+BESS'!$I$9),$B$2*'SFV+BESS'!$I$9-L451,IF(AND(E452&gt;0,E452*$B$4+L451&lt;=$B$2*'SFV+BESS'!$I$9,E452&gt;'SFV+BESS'!$I$7),'SFV+BESS'!$I$7,0))))</f>
        <v>9.3746863467121031</v>
      </c>
      <c r="G452" s="27">
        <f>IF(AND(E452&lt;0,L451+E452/$B$5&gt;$H$2,-E452/'Carga-Descarga Año'!$B$5&lt;'SFV+BESS'!$I$7),E452/$B$5,IF(AND(E452&lt;0,L451+E452/$B$5&gt;$H$2,-E452/'Carga-Descarga Año'!$B$5&gt;'SFV+BESS'!$I$7),-'SFV+BESS'!$I$7,IF(AND(E452&lt;0,L451+E452/$B$5&lt;$H$2),-MIN('SFV+BESS'!$I$7,L451-$H$2),0)))</f>
        <v>0</v>
      </c>
      <c r="I452" s="38">
        <f t="shared" si="473"/>
        <v>104.398</v>
      </c>
      <c r="J452" s="27">
        <f t="shared" si="475"/>
        <v>0</v>
      </c>
      <c r="K452" s="27">
        <f t="shared" si="474"/>
        <v>0</v>
      </c>
      <c r="L452" s="28">
        <f>IF((L451+F452+G452)&gt;=$B$2*'SFV+BESS'!$I$9, $B$2*'SFV+BESS'!$I$9, (L451+F452+G452))</f>
        <v>127.45833946491882</v>
      </c>
      <c r="M452" s="110">
        <f t="shared" si="476"/>
        <v>0</v>
      </c>
      <c r="R452" s="251"/>
      <c r="S452" s="48">
        <v>18.4583333333333</v>
      </c>
      <c r="T452" s="2">
        <f t="shared" si="533"/>
        <v>115.68420825459324</v>
      </c>
      <c r="U452" s="2">
        <f>Gen_Cons_Horario!B1222</f>
        <v>63.384500000000003</v>
      </c>
      <c r="V452" s="35">
        <f t="shared" si="508"/>
        <v>52.299708254593241</v>
      </c>
      <c r="W452" s="116">
        <f>IF(AND(V452&gt;0,V452*$B$4+AC451&lt;=$B$2*'SFV+BESS'!$I$9,V452&lt;'SFV+BESS'!$I$7), V452*$B$4, IF(AND(V452&gt;0,V452*$B$4+AC451&gt;$B$2*'SFV+BESS'!$I$9,V452*$B$4&lt;'SFV+BESS'!$I$7),$B$2*'SFV+BESS'!$I$9-AC451,IF(AND(V452&gt;0,V452*$B$4+AC451&gt;$B$2*'SFV+BESS'!$I$9,V452*$B$4&gt;'SFV+BESS'!$I$7,AC451&lt;$B$2*'SFV+BESS'!$I$9),$B$2*'SFV+BESS'!$I$9-AC451,IF(AND(V452&gt;0,V452*$B$4+AC451&lt;=$B$2*'SFV+BESS'!$I$9,V452&gt;'SFV+BESS'!$I$7),'SFV+BESS'!$I$7,0))))</f>
        <v>0</v>
      </c>
      <c r="X452" s="27">
        <f>IF(AND(V452&lt;0,AC451+V452/$B$5&gt;$H$2,-V452/'Carga-Descarga Año'!$B$5&lt;'SFV+BESS'!$I$7),V452/$B$5,IF(AND(V452&lt;0,AC451+V452/$B$5&gt;$H$2,-V452/'Carga-Descarga Año'!$B$5&gt;'SFV+BESS'!$I$7),-'SFV+BESS'!$I$7,IF(AND(V452&lt;0,AC451+V452/$B$5&lt;$H$2),-MIN('SFV+BESS'!$I$7,AC451-$H$2),0)))</f>
        <v>0</v>
      </c>
      <c r="Z452" s="33">
        <f t="shared" si="502"/>
        <v>63.384500000000003</v>
      </c>
      <c r="AA452" s="27">
        <f t="shared" si="477"/>
        <v>0</v>
      </c>
      <c r="AB452" s="27">
        <f t="shared" si="501"/>
        <v>0</v>
      </c>
      <c r="AC452" s="28">
        <f>IF((AC451+W452+X452)&gt;=$B$2*'SFV+BESS'!$I$9, $B$2*'SFV+BESS'!$I$9, (AC451+W452+X452))</f>
        <v>173.61249999999998</v>
      </c>
      <c r="AD452" s="110">
        <f t="shared" si="478"/>
        <v>52.299708254593241</v>
      </c>
      <c r="AI452" s="251"/>
      <c r="AJ452" s="48">
        <v>18.4583333333333</v>
      </c>
      <c r="AK452" s="52">
        <f t="shared" si="534"/>
        <v>115.61736628907755</v>
      </c>
      <c r="AL452" s="33">
        <f>Gen_Cons_Horario!B1894</f>
        <v>59.656000000000006</v>
      </c>
      <c r="AM452" s="35">
        <f t="shared" si="509"/>
        <v>55.961366289077546</v>
      </c>
      <c r="AN452" s="116">
        <f>IF(AND(AM452&gt;0,AM452*$B$4+AT451&lt;=$B$2*'SFV+BESS'!$I$9,AM452&lt;'SFV+BESS'!$I$7), AM452*$B$4, IF(AND(AM452&gt;0,AM452*$B$4+AT451&gt;$B$2*'SFV+BESS'!$I$9,AM452*$B$4&lt;'SFV+BESS'!$I$7),$B$2*'SFV+BESS'!$I$9-AT451,IF(AND(AM452&gt;0,AM452*$B$4+AT451&gt;$B$2*'SFV+BESS'!$I$9,AM452*$B$4&gt;'SFV+BESS'!$I$7,AT451&lt;$B$2*'SFV+BESS'!$I$9),$B$2*'SFV+BESS'!$I$9-AT451,IF(AND(AM452&gt;0,AM452*$B$4+AT451&lt;=$B$2*'SFV+BESS'!$I$9,AM452&gt;'SFV+BESS'!$I$7),'SFV+BESS'!$I$7,0))))</f>
        <v>0</v>
      </c>
      <c r="AO452" s="27">
        <f>IF(AND(AM452&lt;0,AT451+AM452/$B$5&gt;$H$2,-AM452/'Carga-Descarga Año'!$B$5&lt;'SFV+BESS'!$I$7),AM452/$B$5,IF(AND(AM452&lt;0,AT451+AM452/$B$5&gt;$H$2,-AM452/'Carga-Descarga Año'!$B$5&gt;'SFV+BESS'!$I$7),-'SFV+BESS'!$I$7,IF(AND(AM452&lt;0,AT451+AM452/$B$5&lt;$H$2),-MIN('SFV+BESS'!$I$7,AT451-$H$2),0)))</f>
        <v>0</v>
      </c>
      <c r="AP452" s="33"/>
      <c r="AQ452" s="33">
        <f t="shared" si="515"/>
        <v>59.656000000000006</v>
      </c>
      <c r="AR452" s="27">
        <f t="shared" si="479"/>
        <v>0</v>
      </c>
      <c r="AS452" s="27">
        <f t="shared" si="516"/>
        <v>0</v>
      </c>
      <c r="AT452" s="28">
        <f>IF((AT451+AN452+AO452)&gt;=$B$2*'SFV+BESS'!$I$9, $B$2*'SFV+BESS'!$I$9, (AT451+AN452+AO452))</f>
        <v>173.61249999999998</v>
      </c>
      <c r="AU452" s="110">
        <f t="shared" si="480"/>
        <v>55.961366289077546</v>
      </c>
      <c r="AZ452" s="251"/>
      <c r="BA452" s="48">
        <v>18.4583333333333</v>
      </c>
      <c r="BB452" s="33">
        <f t="shared" si="535"/>
        <v>100.24824985336119</v>
      </c>
      <c r="BC452" s="33">
        <f>Gen_Cons_Horario!B2638</f>
        <v>0</v>
      </c>
      <c r="BD452" s="35">
        <f t="shared" si="510"/>
        <v>100.24824985336119</v>
      </c>
      <c r="BE452" s="116">
        <f>IF(AND(BD452&gt;0,BD452*$B$4+BK451&lt;=$B$2*'SFV+BESS'!$I$9,BD452&lt;'SFV+BESS'!$I$7), BD452*$B$4, IF(AND(BD452&gt;0,BD452*$B$4+BK451&gt;$B$2*'SFV+BESS'!$I$9,BD452*$B$4&lt;'SFV+BESS'!$I$7),$B$2*'SFV+BESS'!$I$9-BK451,IF(AND(BD452&gt;0,BD452*$B$4+BK451&gt;$B$2*'SFV+BESS'!$I$9,BD452*$B$4&gt;'SFV+BESS'!$I$7,BK451&lt;$B$2*'SFV+BESS'!$I$9),$B$2*'SFV+BESS'!$I$9-BK451,IF(AND(BD452&gt;0,BD452*$B$4+BK451&lt;=$B$2*'SFV+BESS'!$I$9,BD452&gt;'SFV+BESS'!$I$7),'SFV+BESS'!$I$7,0))))</f>
        <v>0</v>
      </c>
      <c r="BF452" s="27">
        <f>IF(AND(BD452&lt;0,BK451+BD452/$B$5&gt;$H$2,-BD452/'Carga-Descarga Año'!$B$5&lt;'SFV+BESS'!$I$7),BD452/$B$5,IF(AND(BD452&lt;0,BK451+BD452/$B$5&gt;$H$2,-BD452/'Carga-Descarga Año'!$B$5&gt;'SFV+BESS'!$I$7),-'SFV+BESS'!$I$7,IF(AND(BD452&lt;0,BK451+BD452/$B$5&lt;$H$2),-MIN('SFV+BESS'!$I$7,BK451-$H$2),0)))</f>
        <v>0</v>
      </c>
      <c r="BG452" s="33"/>
      <c r="BH452" s="33">
        <f t="shared" si="517"/>
        <v>0</v>
      </c>
      <c r="BI452" s="27">
        <f t="shared" si="481"/>
        <v>0</v>
      </c>
      <c r="BJ452" s="27">
        <f t="shared" si="518"/>
        <v>0</v>
      </c>
      <c r="BK452" s="28">
        <f>IF((BK451+BE452+BF452)&gt;=$B$2*'SFV+BESS'!$I$9, $B$2*'SFV+BESS'!$I$9, (BK451+BE452+BF452))</f>
        <v>173.61249999999998</v>
      </c>
      <c r="BL452" s="110">
        <f t="shared" si="482"/>
        <v>100.24824985336119</v>
      </c>
      <c r="BQ452" s="251"/>
      <c r="BR452" s="48">
        <v>18.4583333333333</v>
      </c>
      <c r="BS452" s="33">
        <f t="shared" si="536"/>
        <v>79.979225615012339</v>
      </c>
      <c r="BT452" s="33">
        <f>Gen_Cons_Horario!B3358</f>
        <v>0</v>
      </c>
      <c r="BU452" s="35">
        <f t="shared" si="511"/>
        <v>79.979225615012339</v>
      </c>
      <c r="BV452" s="116">
        <f>IF(AND(BU452&gt;0,BU452*$B$4+CB451&lt;=$B$2*'SFV+BESS'!$I$9,BU452&lt;'SFV+BESS'!$I$7), BU452*$B$4, IF(AND(BU452&gt;0,BU452*$B$4+CB451&gt;$B$2*'SFV+BESS'!$I$9,BU452*$B$4&lt;'SFV+BESS'!$I$7),$B$2*'SFV+BESS'!$I$9-CB451,IF(AND(BU452&gt;0,BU452*$B$4+CB451&gt;$B$2*'SFV+BESS'!$I$9,BU452*$B$4&gt;'SFV+BESS'!$I$7,CB451&lt;$B$2*'SFV+BESS'!$I$9),$B$2*'SFV+BESS'!$I$9-CB451,IF(AND(BU452&gt;0,BU452*$B$4+CB451&lt;=$B$2*'SFV+BESS'!$I$9,BU452&gt;'SFV+BESS'!$I$7),'SFV+BESS'!$I$7,0))))</f>
        <v>0</v>
      </c>
      <c r="BW452" s="27">
        <f>IF(AND(BU452&lt;0,CB451+BU452/$B$5&gt;$H$2,-BU452/'Carga-Descarga Año'!$B$5&lt;'SFV+BESS'!$I$7),BU452/$B$5,IF(AND(BU452&lt;0,CB451+BU452/$B$5&gt;$H$2,-BU452/'Carga-Descarga Año'!$B$5&gt;'SFV+BESS'!$I$7),-'SFV+BESS'!$I$7,IF(AND(BU452&lt;0,CB451+BU452/$B$5&lt;$H$2),-MIN('SFV+BESS'!$I$7,CB451-$H$2),0)))</f>
        <v>0</v>
      </c>
      <c r="BX452" s="33"/>
      <c r="BY452" s="33">
        <f t="shared" si="519"/>
        <v>0</v>
      </c>
      <c r="BZ452" s="27">
        <f t="shared" si="483"/>
        <v>0</v>
      </c>
      <c r="CA452" s="27">
        <f t="shared" si="484"/>
        <v>0</v>
      </c>
      <c r="CB452" s="28">
        <f>IF((CB451+BV452+BW452)&gt;=$B$2*'SFV+BESS'!$I$9, $B$2*'SFV+BESS'!$I$9, (CB451+BV452+BW452))</f>
        <v>173.61249999999998</v>
      </c>
      <c r="CC452" s="110">
        <f t="shared" si="485"/>
        <v>79.979225615012339</v>
      </c>
      <c r="CH452" s="251"/>
      <c r="CI452" s="48">
        <v>18.4583333333333</v>
      </c>
      <c r="CJ452" s="33">
        <f t="shared" si="537"/>
        <v>71.185968854106946</v>
      </c>
      <c r="CK452" s="33">
        <f>Gen_Cons_Horario!B4102</f>
        <v>0</v>
      </c>
      <c r="CL452" s="35">
        <f t="shared" si="512"/>
        <v>71.185968854106946</v>
      </c>
      <c r="CM452" s="116">
        <f>IF(AND(CL452&gt;0,CL452*$B$4+CS451&lt;=$B$2*'SFV+BESS'!$I$9,CL452&lt;'SFV+BESS'!$I$7), CL452*$B$4, IF(AND(CL452&gt;0,CL452*$B$4+CS451&gt;$B$2*'SFV+BESS'!$I$9,CL452*$B$4&lt;'SFV+BESS'!$I$7),$B$2*'SFV+BESS'!$I$9-CS451,IF(AND(CL452&gt;0,CL452*$B$4+CS451&gt;$B$2*'SFV+BESS'!$I$9,CL452*$B$4&gt;'SFV+BESS'!$I$7,CS451&lt;$B$2*'SFV+BESS'!$I$9),$B$2*'SFV+BESS'!$I$9-CS451,IF(AND(CL452&gt;0,CL452*$B$4+CS451&lt;=$B$2*'SFV+BESS'!$I$9,CL452&gt;'SFV+BESS'!$I$7),'SFV+BESS'!$I$7,0))))</f>
        <v>0</v>
      </c>
      <c r="CN452" s="27">
        <f>IF(AND(CL452&lt;0,CS451+CL452/$B$5&gt;$H$2,-CL452/'Carga-Descarga Año'!$B$5&lt;'SFV+BESS'!$I$7),CL452/$B$5,IF(AND(CL452&lt;0,CS451+CL452/$B$5&gt;$H$2,-CL452/'Carga-Descarga Año'!$B$5&gt;'SFV+BESS'!$I$7),-'SFV+BESS'!$I$7,IF(AND(CL452&lt;0,CS451+CL452/$B$5&lt;$H$2),-MIN('SFV+BESS'!$I$7,CS451-$H$2),0)))</f>
        <v>0</v>
      </c>
      <c r="CO452" s="33"/>
      <c r="CP452" s="33">
        <f t="shared" si="520"/>
        <v>0</v>
      </c>
      <c r="CQ452" s="27">
        <f t="shared" si="486"/>
        <v>0</v>
      </c>
      <c r="CR452" s="27">
        <f t="shared" si="521"/>
        <v>0</v>
      </c>
      <c r="CS452" s="28">
        <f>IF((CS451+CM452+CN452)&gt;=$B$2*'SFV+BESS'!$I$9, $B$2*'SFV+BESS'!$I$9, (CS451+CM452+CN452))</f>
        <v>173.61249999999998</v>
      </c>
      <c r="CT452" s="110">
        <f t="shared" si="487"/>
        <v>71.185968854106946</v>
      </c>
      <c r="CY452" s="251"/>
      <c r="CZ452" s="48">
        <v>18.4583333333333</v>
      </c>
      <c r="DA452" s="33">
        <f t="shared" si="538"/>
        <v>79.260499325489363</v>
      </c>
      <c r="DB452" s="33">
        <f>Gen_Cons_Horario!B4822</f>
        <v>0</v>
      </c>
      <c r="DC452" s="35">
        <f t="shared" si="503"/>
        <v>79.260499325489363</v>
      </c>
      <c r="DD452" s="116">
        <f>IF(AND(DC452&gt;0,DC452*$B$4+DJ451&lt;=$B$2*'SFV+BESS'!$I$9,DC452&lt;'SFV+BESS'!$I$7), DC452*$B$4, IF(AND(DC452&gt;0,DC452*$B$4+DJ451&gt;$B$2*'SFV+BESS'!$I$9,DC452*$B$4&lt;'SFV+BESS'!$I$7),$B$2*'SFV+BESS'!$I$9-DJ451,IF(AND(DC452&gt;0,DC452*$B$4+DJ451&gt;$B$2*'SFV+BESS'!$I$9,DC452*$B$4&gt;'SFV+BESS'!$I$7,DJ451&lt;$B$2*'SFV+BESS'!$I$9),$B$2*'SFV+BESS'!$I$9-DJ451,IF(AND(DC452&gt;0,DC452*$B$4+DJ451&lt;=$B$2*'SFV+BESS'!$I$9,DC452&gt;'SFV+BESS'!$I$7),'SFV+BESS'!$I$7,0))))</f>
        <v>0</v>
      </c>
      <c r="DE452" s="27">
        <f>IF(AND(DC452&lt;0,DJ451+DC452/$B$5&gt;$H$2,-DC452/'Carga-Descarga Año'!$B$5&lt;'SFV+BESS'!$I$7),DC452/$B$5,IF(AND(DC452&lt;0,DJ451+DC452/$B$5&gt;$H$2,-DC452/'Carga-Descarga Año'!$B$5&gt;'SFV+BESS'!$I$7),-'SFV+BESS'!$I$7,IF(AND(DC452&lt;0,DJ451+DC452/$B$5&lt;$H$2),-MIN('SFV+BESS'!$I$7,DJ451-$H$2),0)))</f>
        <v>0</v>
      </c>
      <c r="DF452" s="33"/>
      <c r="DG452" s="33">
        <f t="shared" si="522"/>
        <v>0</v>
      </c>
      <c r="DH452" s="27">
        <f t="shared" si="488"/>
        <v>0</v>
      </c>
      <c r="DI452" s="27">
        <f t="shared" si="489"/>
        <v>0</v>
      </c>
      <c r="DJ452" s="28">
        <f>IF((DJ451+DD452+DE452)&gt;=$B$2*'SFV+BESS'!$I$9, $B$2*'SFV+BESS'!$I$9, (DJ451+DD452+DE452))</f>
        <v>173.61249999999998</v>
      </c>
      <c r="DK452" s="110">
        <f t="shared" si="490"/>
        <v>79.260499325489363</v>
      </c>
      <c r="DP452" s="251"/>
      <c r="DQ452" s="48">
        <v>18.4583333333333</v>
      </c>
      <c r="DR452" s="33">
        <f t="shared" si="539"/>
        <v>83.030986709775661</v>
      </c>
      <c r="DS452" s="33">
        <f>Gen_Cons_Horario!B5566</f>
        <v>0</v>
      </c>
      <c r="DT452" s="35">
        <f t="shared" si="504"/>
        <v>83.030986709775661</v>
      </c>
      <c r="DU452" s="116">
        <f>IF(AND(DT452&gt;0,DT452*$B$4+EA451&lt;=$B$2*'SFV+BESS'!$I$9,DT452&lt;'SFV+BESS'!$I$7), DT452*$B$4, IF(AND(DT452&gt;0,DT452*$B$4+EA451&gt;$B$2*'SFV+BESS'!$I$9,DT452*$B$4&lt;'SFV+BESS'!$I$7),$B$2*'SFV+BESS'!$I$9-EA451,IF(AND(DT452&gt;0,DT452*$B$4+EA451&gt;$B$2*'SFV+BESS'!$I$9,DT452*$B$4&gt;'SFV+BESS'!$I$7,EA451&lt;$B$2*'SFV+BESS'!$I$9),$B$2*'SFV+BESS'!$I$9-EA451,IF(AND(DT452&gt;0,DT452*$B$4+EA451&lt;=$B$2*'SFV+BESS'!$I$9,DT452&gt;'SFV+BESS'!$I$7),'SFV+BESS'!$I$7,0))))</f>
        <v>0</v>
      </c>
      <c r="DV452" s="27">
        <f>IF(AND(DT452&lt;0,EA451+DT452/$B$5&gt;$H$2,-DT452/'Carga-Descarga Año'!$B$5&lt;'SFV+BESS'!$I$7),DT452/$B$5,IF(AND(DT452&lt;0,EA451+DT452/$B$5&gt;$H$2,-DT452/'Carga-Descarga Año'!$B$5&gt;'SFV+BESS'!$I$7),-'SFV+BESS'!$I$7,IF(AND(DT452&lt;0,EA451+DT452/$B$5&lt;$H$2),-MIN('SFV+BESS'!$I$7,EA451-$H$2),0)))</f>
        <v>0</v>
      </c>
      <c r="DW452" s="33"/>
      <c r="DX452" s="33">
        <f t="shared" si="523"/>
        <v>0</v>
      </c>
      <c r="DY452" s="27">
        <f t="shared" si="491"/>
        <v>0</v>
      </c>
      <c r="DZ452" s="27">
        <f t="shared" si="524"/>
        <v>0</v>
      </c>
      <c r="EA452" s="28">
        <f>IF((EA451+DU452+DV452)&gt;=$B$2*'SFV+BESS'!$I$9, $B$2*'SFV+BESS'!$I$9, (EA451+DU452+DV452))</f>
        <v>173.61249999999998</v>
      </c>
      <c r="EB452" s="110">
        <f t="shared" si="492"/>
        <v>83.030986709775661</v>
      </c>
      <c r="EG452" s="251"/>
      <c r="EH452" s="48">
        <v>18.4583333333333</v>
      </c>
      <c r="EI452" s="33">
        <f t="shared" si="540"/>
        <v>98.155127964009495</v>
      </c>
      <c r="EJ452" s="33">
        <f>Gen_Cons_Horario!B6310</f>
        <v>0</v>
      </c>
      <c r="EK452" s="35">
        <f t="shared" si="505"/>
        <v>98.155127964009495</v>
      </c>
      <c r="EL452" s="116">
        <f>IF(AND(EK452&gt;0,EK452*$B$4+ER451&lt;=$B$2*'SFV+BESS'!$I$9,EK452&lt;'SFV+BESS'!$I$7), EK452*$B$4, IF(AND(EK452&gt;0,EK452*$B$4+ER451&gt;$B$2*'SFV+BESS'!$I$9,EK452*$B$4&lt;'SFV+BESS'!$I$7),$B$2*'SFV+BESS'!$I$9-ER451,IF(AND(EK452&gt;0,EK452*$B$4+ER451&gt;$B$2*'SFV+BESS'!$I$9,EK452*$B$4&gt;'SFV+BESS'!$I$7,ER451&lt;$B$2*'SFV+BESS'!$I$9),$B$2*'SFV+BESS'!$I$9-ER451,IF(AND(EK452&gt;0,EK452*$B$4+ER451&lt;=$B$2*'SFV+BESS'!$I$9,EK452&gt;'SFV+BESS'!$I$7),'SFV+BESS'!$I$7,0))))</f>
        <v>0</v>
      </c>
      <c r="EM452" s="27">
        <f>IF(AND(EK452&lt;0,ER451+EK452/$B$5&gt;$H$2,-EK452/'Carga-Descarga Año'!$B$5&lt;'SFV+BESS'!$I$7),EK452/$B$5,IF(AND(EK452&lt;0,ER451+EK452/$B$5&gt;$H$2,-EK452/'Carga-Descarga Año'!$B$5&gt;'SFV+BESS'!$I$7),-'SFV+BESS'!$I$7,IF(AND(EK452&lt;0,ER451+EK452/$B$5&lt;$H$2),-MIN('SFV+BESS'!$I$7,ER451-$H$2),0)))</f>
        <v>0</v>
      </c>
      <c r="EN452" s="33"/>
      <c r="EO452" s="33">
        <f t="shared" si="525"/>
        <v>0</v>
      </c>
      <c r="EP452" s="27">
        <f t="shared" si="493"/>
        <v>0</v>
      </c>
      <c r="EQ452" s="27">
        <f t="shared" si="526"/>
        <v>0</v>
      </c>
      <c r="ER452" s="28">
        <f>IF((ER451+EL452+EM452)&gt;=$B$2*'SFV+BESS'!$I$9, $B$2*'SFV+BESS'!$I$9, (ER451+EL452+EM452))</f>
        <v>173.61249999999998</v>
      </c>
      <c r="ES452" s="110">
        <f t="shared" si="494"/>
        <v>98.155127964009495</v>
      </c>
      <c r="EX452" s="251"/>
      <c r="EY452" s="48">
        <v>18.4583333333333</v>
      </c>
      <c r="EZ452" s="33">
        <f t="shared" si="541"/>
        <v>105.54601066041208</v>
      </c>
      <c r="FA452" s="33">
        <f>Gen_Cons_Horario!B7030</f>
        <v>22.371000000000002</v>
      </c>
      <c r="FB452" s="35">
        <f t="shared" si="506"/>
        <v>83.175010660412084</v>
      </c>
      <c r="FC452" s="116">
        <f>IF(AND(FB452&gt;0,FB452*$B$4+FI451&lt;=$B$2*'SFV+BESS'!$I$9,FB452&lt;'SFV+BESS'!$I$7), FB452*$B$4, IF(AND(FB452&gt;0,FB452*$B$4+FI451&gt;$B$2*'SFV+BESS'!$I$9,FB452*$B$4&lt;'SFV+BESS'!$I$7),$B$2*'SFV+BESS'!$I$9-FI451,IF(AND(FB452&gt;0,FB452*$B$4+FI451&gt;$B$2*'SFV+BESS'!$I$9,FB452*$B$4&gt;'SFV+BESS'!$I$7,FI451&lt;$B$2*'SFV+BESS'!$I$9),$B$2*'SFV+BESS'!$I$9-FI451,IF(AND(FB452&gt;0,FB452*$B$4+FI451&lt;=$B$2*'SFV+BESS'!$I$9,FB452&gt;'SFV+BESS'!$I$7),'SFV+BESS'!$I$7,0))))</f>
        <v>0</v>
      </c>
      <c r="FD452" s="27">
        <f>IF(AND(FB452&lt;0,FI451+FB452/$B$5&gt;$H$2,-FB452/'Carga-Descarga Año'!$B$5&lt;'SFV+BESS'!$I$7),FB452/$B$5,IF(AND(FB452&lt;0,FI451+FB452/$B$5&gt;$H$2,-FB452/'Carga-Descarga Año'!$B$5&gt;'SFV+BESS'!$I$7),-'SFV+BESS'!$I$7,IF(AND(FB452&lt;0,FI451+FB452/$B$5&lt;$H$2),-MIN('SFV+BESS'!$I$7,FI451-$H$2),0)))</f>
        <v>0</v>
      </c>
      <c r="FE452" s="33"/>
      <c r="FF452" s="33">
        <f t="shared" si="527"/>
        <v>22.371000000000002</v>
      </c>
      <c r="FG452" s="27">
        <f t="shared" si="495"/>
        <v>0</v>
      </c>
      <c r="FH452" s="27">
        <f t="shared" si="528"/>
        <v>0</v>
      </c>
      <c r="FI452" s="28">
        <f>IF((FI451+FC452+FD452)&gt;=$B$2*'SFV+BESS'!$I$9, $B$2*'SFV+BESS'!$I$9, (FI451+FC452+FD452))</f>
        <v>173.61249999999998</v>
      </c>
      <c r="FJ452" s="110">
        <f t="shared" si="496"/>
        <v>83.175010660412084</v>
      </c>
      <c r="FO452" s="251"/>
      <c r="FP452" s="48">
        <v>18.4583333333333</v>
      </c>
      <c r="FQ452" s="33">
        <f t="shared" si="542"/>
        <v>111.79188536815481</v>
      </c>
      <c r="FR452" s="33">
        <f>Gen_Cons_Horario!B7774</f>
        <v>119.312</v>
      </c>
      <c r="FS452" s="35">
        <f t="shared" si="507"/>
        <v>-7.520114631845189</v>
      </c>
      <c r="FT452" s="116">
        <f>IF(AND(FS452&gt;0,FS452*$B$4+FZ451&lt;=$B$2*'SFV+BESS'!$I$9,FS452&lt;'SFV+BESS'!$I$7), FS452*$B$4, IF(AND(FS452&gt;0,FS452*$B$4+FZ451&gt;$B$2*'SFV+BESS'!$I$9,FS452*$B$4&lt;'SFV+BESS'!$I$7),$B$2*'SFV+BESS'!$I$9-FZ451,IF(AND(FS452&gt;0,FS452*$B$4+FZ451&gt;$B$2*'SFV+BESS'!$I$9,FS452*$B$4&gt;'SFV+BESS'!$I$7,FZ451&lt;$B$2*'SFV+BESS'!$I$9),$B$2*'SFV+BESS'!$I$9-FZ451,IF(AND(FS452&gt;0,FS452*$B$4+FZ451&lt;=$B$2*'SFV+BESS'!$I$9,FS452&gt;'SFV+BESS'!$I$7),'SFV+BESS'!$I$7,0))))</f>
        <v>0</v>
      </c>
      <c r="FU452" s="27">
        <f>IF(AND(FS452&lt;0,FZ451+FS452/$B$5&gt;$H$2,-FS452/'Carga-Descarga Año'!$B$5&lt;'SFV+BESS'!$I$7),FS452/$B$5,IF(AND(FS452&lt;0,FZ451+FS452/$B$5&gt;$H$2,-FS452/'Carga-Descarga Año'!$B$5&gt;'SFV+BESS'!$I$7),-'SFV+BESS'!$I$7,IF(AND(FS452&lt;0,FZ451+FS452/$B$5&lt;$H$2),-MIN('SFV+BESS'!$I$7,FZ451-$H$2),0)))</f>
        <v>-7.91591013878441</v>
      </c>
      <c r="FV452" s="33"/>
      <c r="FW452" s="33">
        <f t="shared" si="529"/>
        <v>111.79188536815481</v>
      </c>
      <c r="FX452" s="27">
        <f t="shared" si="497"/>
        <v>7.520114631845189</v>
      </c>
      <c r="FY452" s="27">
        <f t="shared" si="530"/>
        <v>0</v>
      </c>
      <c r="FZ452" s="28">
        <f>IF((FZ451+FT452+FU452)&gt;=$B$2*'SFV+BESS'!$I$9, $B$2*'SFV+BESS'!$I$9, (FZ451+FT452+FU452))</f>
        <v>66.752908051895318</v>
      </c>
      <c r="GA452" s="110">
        <f t="shared" si="498"/>
        <v>0</v>
      </c>
      <c r="GF452" s="251"/>
      <c r="GG452" s="48">
        <v>18.4583333333333</v>
      </c>
      <c r="GH452" s="33">
        <f t="shared" si="543"/>
        <v>113.11824732914998</v>
      </c>
      <c r="GI452" s="33">
        <f>Gen_Cons_Horario!B8494</f>
        <v>65.927500000000009</v>
      </c>
      <c r="GJ452" s="35">
        <f t="shared" si="513"/>
        <v>47.190747329149971</v>
      </c>
      <c r="GK452" s="116">
        <f>IF(AND(GJ452&gt;0,GJ452*$B$4+GQ451&lt;=$B$2*'SFV+BESS'!$I$9,GJ452&lt;'SFV+BESS'!$I$7), GJ452*$B$4, IF(AND(GJ452&gt;0,GJ452*$B$4+GQ451&gt;$B$2*'SFV+BESS'!$I$9,GJ452*$B$4&lt;'SFV+BESS'!$I$7),$B$2*'SFV+BESS'!$I$9-GQ451,IF(AND(GJ452&gt;0,GJ452*$B$4+GQ451&gt;$B$2*'SFV+BESS'!$I$9,GJ452*$B$4&gt;'SFV+BESS'!$I$7,GQ451&lt;$B$2*'SFV+BESS'!$I$9),$B$2*'SFV+BESS'!$I$9-GQ451,IF(AND(GJ452&gt;0,GJ452*$B$4+GQ451&lt;=$B$2*'SFV+BESS'!$I$9,GJ452&gt;'SFV+BESS'!$I$7),'SFV+BESS'!$I$7,0))))</f>
        <v>0</v>
      </c>
      <c r="GL452" s="27">
        <f>IF(AND(GJ452&lt;0,GQ451+GJ452/$B$5&gt;$H$2,-GJ452/'Carga-Descarga Año'!$B$5&lt;'SFV+BESS'!$I$7),GJ452/$B$5,IF(AND(GJ452&lt;0,GQ451+GJ452/$B$5&gt;$H$2,-GJ452/'Carga-Descarga Año'!$B$5&gt;'SFV+BESS'!$I$7),-'SFV+BESS'!$I$7,IF(AND(GJ452&lt;0,GQ451+GJ452/$B$5&lt;$H$2),-MIN('SFV+BESS'!$I$7,GQ451-$H$2),0)))</f>
        <v>0</v>
      </c>
      <c r="GM452" s="33"/>
      <c r="GN452" s="33">
        <f t="shared" si="531"/>
        <v>65.927500000000009</v>
      </c>
      <c r="GO452" s="27">
        <f t="shared" si="499"/>
        <v>0</v>
      </c>
      <c r="GP452" s="27">
        <f t="shared" si="532"/>
        <v>0</v>
      </c>
      <c r="GQ452" s="28">
        <f>IF((GQ451+GK452+GL452)&gt;=$B$2*'SFV+BESS'!$I$9, $B$2*'SFV+BESS'!$I$9, (GQ451+GK452+GL452))</f>
        <v>173.61249999999998</v>
      </c>
      <c r="GR452" s="110">
        <f t="shared" si="500"/>
        <v>47.190747329149971</v>
      </c>
    </row>
    <row r="453" spans="1:200">
      <c r="A453" s="249"/>
      <c r="B453" s="48">
        <v>18.5</v>
      </c>
      <c r="C453" s="38">
        <f t="shared" si="514"/>
        <v>123.83891499519927</v>
      </c>
      <c r="D453" s="2">
        <f>Gen_Cons_Horario!B479</f>
        <v>82.027000000000001</v>
      </c>
      <c r="E453" s="140">
        <f t="shared" si="472"/>
        <v>41.811914995199274</v>
      </c>
      <c r="F453" s="116">
        <f>IF(AND(E453&gt;0,E453*$B$4+L452&lt;=$B$2*'SFV+BESS'!$I$9,E453&lt;'SFV+BESS'!$I$7), E453*$B$4, IF(AND(E453&gt;0,E453*$B$4+L452&gt;$B$2*'SFV+BESS'!$I$9,E453*$B$4&lt;'SFV+BESS'!$I$7),$B$2*'SFV+BESS'!$I$9-L452,IF(AND(E453&gt;0,E453*$B$4+L452&gt;$B$2*'SFV+BESS'!$I$9,E453*$B$4&gt;'SFV+BESS'!$I$7,L452&lt;$B$2*'SFV+BESS'!$I$9),$B$2*'SFV+BESS'!$I$9-L452,IF(AND(E453&gt;0,E453*$B$4+L452&lt;=$B$2*'SFV+BESS'!$I$9,E453&gt;'SFV+BESS'!$I$7),'SFV+BESS'!$I$7,0))))</f>
        <v>39.721319245439311</v>
      </c>
      <c r="G453" s="27">
        <f>IF(AND(E453&lt;0,L452+E453/$B$5&gt;$H$2,-E453/'Carga-Descarga Año'!$B$5&lt;'SFV+BESS'!$I$7),E453/$B$5,IF(AND(E453&lt;0,L452+E453/$B$5&gt;$H$2,-E453/'Carga-Descarga Año'!$B$5&gt;'SFV+BESS'!$I$7),-'SFV+BESS'!$I$7,IF(AND(E453&lt;0,L452+E453/$B$5&lt;$H$2),-MIN('SFV+BESS'!$I$7,L452-$H$2),0)))</f>
        <v>0</v>
      </c>
      <c r="I453" s="38">
        <f t="shared" si="473"/>
        <v>82.027000000000001</v>
      </c>
      <c r="J453" s="27">
        <f t="shared" si="475"/>
        <v>0</v>
      </c>
      <c r="K453" s="27">
        <f t="shared" si="474"/>
        <v>0</v>
      </c>
      <c r="L453" s="28">
        <f>IF((L452+F453+G453)&gt;=$B$2*'SFV+BESS'!$I$9, $B$2*'SFV+BESS'!$I$9, (L452+F453+G453))</f>
        <v>167.17965871035813</v>
      </c>
      <c r="M453" s="110">
        <f t="shared" si="476"/>
        <v>0</v>
      </c>
      <c r="R453" s="251"/>
      <c r="S453" s="48">
        <v>18.5</v>
      </c>
      <c r="T453" s="2">
        <f t="shared" si="533"/>
        <v>127.13809025999851</v>
      </c>
      <c r="U453" s="2">
        <f>Gen_Cons_Horario!B1223</f>
        <v>63.384500000000003</v>
      </c>
      <c r="V453" s="35">
        <f t="shared" si="508"/>
        <v>63.753590259998504</v>
      </c>
      <c r="W453" s="116">
        <f>IF(AND(V453&gt;0,V453*$B$4+AC452&lt;=$B$2*'SFV+BESS'!$I$9,V453&lt;'SFV+BESS'!$I$7), V453*$B$4, IF(AND(V453&gt;0,V453*$B$4+AC452&gt;$B$2*'SFV+BESS'!$I$9,V453*$B$4&lt;'SFV+BESS'!$I$7),$B$2*'SFV+BESS'!$I$9-AC452,IF(AND(V453&gt;0,V453*$B$4+AC452&gt;$B$2*'SFV+BESS'!$I$9,V453*$B$4&gt;'SFV+BESS'!$I$7,AC452&lt;$B$2*'SFV+BESS'!$I$9),$B$2*'SFV+BESS'!$I$9-AC452,IF(AND(V453&gt;0,V453*$B$4+AC452&lt;=$B$2*'SFV+BESS'!$I$9,V453&gt;'SFV+BESS'!$I$7),'SFV+BESS'!$I$7,0))))</f>
        <v>0</v>
      </c>
      <c r="X453" s="27">
        <f>IF(AND(V453&lt;0,AC452+V453/$B$5&gt;$H$2,-V453/'Carga-Descarga Año'!$B$5&lt;'SFV+BESS'!$I$7),V453/$B$5,IF(AND(V453&lt;0,AC452+V453/$B$5&gt;$H$2,-V453/'Carga-Descarga Año'!$B$5&gt;'SFV+BESS'!$I$7),-'SFV+BESS'!$I$7,IF(AND(V453&lt;0,AC452+V453/$B$5&lt;$H$2),-MIN('SFV+BESS'!$I$7,AC452-$H$2),0)))</f>
        <v>0</v>
      </c>
      <c r="Z453" s="33">
        <f t="shared" si="502"/>
        <v>63.384500000000003</v>
      </c>
      <c r="AA453" s="27">
        <f t="shared" si="477"/>
        <v>0</v>
      </c>
      <c r="AB453" s="27">
        <f t="shared" si="501"/>
        <v>0</v>
      </c>
      <c r="AC453" s="28">
        <f>IF((AC452+W453+X453)&gt;=$B$2*'SFV+BESS'!$I$9, $B$2*'SFV+BESS'!$I$9, (AC452+W453+X453))</f>
        <v>173.61249999999998</v>
      </c>
      <c r="AD453" s="110">
        <f t="shared" si="478"/>
        <v>63.753590259998504</v>
      </c>
      <c r="AI453" s="251"/>
      <c r="AJ453" s="48">
        <v>18.5</v>
      </c>
      <c r="AK453" s="52">
        <f t="shared" si="534"/>
        <v>127.24751556075989</v>
      </c>
      <c r="AL453" s="33">
        <f>Gen_Cons_Horario!B1895</f>
        <v>59.656000000000006</v>
      </c>
      <c r="AM453" s="35">
        <f t="shared" si="509"/>
        <v>67.591515560759888</v>
      </c>
      <c r="AN453" s="116">
        <f>IF(AND(AM453&gt;0,AM453*$B$4+AT452&lt;=$B$2*'SFV+BESS'!$I$9,AM453&lt;'SFV+BESS'!$I$7), AM453*$B$4, IF(AND(AM453&gt;0,AM453*$B$4+AT452&gt;$B$2*'SFV+BESS'!$I$9,AM453*$B$4&lt;'SFV+BESS'!$I$7),$B$2*'SFV+BESS'!$I$9-AT452,IF(AND(AM453&gt;0,AM453*$B$4+AT452&gt;$B$2*'SFV+BESS'!$I$9,AM453*$B$4&gt;'SFV+BESS'!$I$7,AT452&lt;$B$2*'SFV+BESS'!$I$9),$B$2*'SFV+BESS'!$I$9-AT452,IF(AND(AM453&gt;0,AM453*$B$4+AT452&lt;=$B$2*'SFV+BESS'!$I$9,AM453&gt;'SFV+BESS'!$I$7),'SFV+BESS'!$I$7,0))))</f>
        <v>0</v>
      </c>
      <c r="AO453" s="27">
        <f>IF(AND(AM453&lt;0,AT452+AM453/$B$5&gt;$H$2,-AM453/'Carga-Descarga Año'!$B$5&lt;'SFV+BESS'!$I$7),AM453/$B$5,IF(AND(AM453&lt;0,AT452+AM453/$B$5&gt;$H$2,-AM453/'Carga-Descarga Año'!$B$5&gt;'SFV+BESS'!$I$7),-'SFV+BESS'!$I$7,IF(AND(AM453&lt;0,AT452+AM453/$B$5&lt;$H$2),-MIN('SFV+BESS'!$I$7,AT452-$H$2),0)))</f>
        <v>0</v>
      </c>
      <c r="AP453" s="33"/>
      <c r="AQ453" s="33">
        <f t="shared" si="515"/>
        <v>59.656000000000006</v>
      </c>
      <c r="AR453" s="27">
        <f t="shared" si="479"/>
        <v>0</v>
      </c>
      <c r="AS453" s="27">
        <f t="shared" si="516"/>
        <v>0</v>
      </c>
      <c r="AT453" s="28">
        <f>IF((AT452+AN453+AO453)&gt;=$B$2*'SFV+BESS'!$I$9, $B$2*'SFV+BESS'!$I$9, (AT452+AN453+AO453))</f>
        <v>173.61249999999998</v>
      </c>
      <c r="AU453" s="110">
        <f t="shared" si="480"/>
        <v>67.591515560759888</v>
      </c>
      <c r="AZ453" s="251"/>
      <c r="BA453" s="48">
        <v>18.5</v>
      </c>
      <c r="BB453" s="33">
        <f t="shared" si="535"/>
        <v>110.01903443945878</v>
      </c>
      <c r="BC453" s="33">
        <f>Gen_Cons_Horario!B2639</f>
        <v>0</v>
      </c>
      <c r="BD453" s="35">
        <f t="shared" si="510"/>
        <v>110.01903443945878</v>
      </c>
      <c r="BE453" s="116">
        <f>IF(AND(BD453&gt;0,BD453*$B$4+BK452&lt;=$B$2*'SFV+BESS'!$I$9,BD453&lt;'SFV+BESS'!$I$7), BD453*$B$4, IF(AND(BD453&gt;0,BD453*$B$4+BK452&gt;$B$2*'SFV+BESS'!$I$9,BD453*$B$4&lt;'SFV+BESS'!$I$7),$B$2*'SFV+BESS'!$I$9-BK452,IF(AND(BD453&gt;0,BD453*$B$4+BK452&gt;$B$2*'SFV+BESS'!$I$9,BD453*$B$4&gt;'SFV+BESS'!$I$7,BK452&lt;$B$2*'SFV+BESS'!$I$9),$B$2*'SFV+BESS'!$I$9-BK452,IF(AND(BD453&gt;0,BD453*$B$4+BK452&lt;=$B$2*'SFV+BESS'!$I$9,BD453&gt;'SFV+BESS'!$I$7),'SFV+BESS'!$I$7,0))))</f>
        <v>0</v>
      </c>
      <c r="BF453" s="27">
        <f>IF(AND(BD453&lt;0,BK452+BD453/$B$5&gt;$H$2,-BD453/'Carga-Descarga Año'!$B$5&lt;'SFV+BESS'!$I$7),BD453/$B$5,IF(AND(BD453&lt;0,BK452+BD453/$B$5&gt;$H$2,-BD453/'Carga-Descarga Año'!$B$5&gt;'SFV+BESS'!$I$7),-'SFV+BESS'!$I$7,IF(AND(BD453&lt;0,BK452+BD453/$B$5&lt;$H$2),-MIN('SFV+BESS'!$I$7,BK452-$H$2),0)))</f>
        <v>0</v>
      </c>
      <c r="BG453" s="33"/>
      <c r="BH453" s="33">
        <f t="shared" si="517"/>
        <v>0</v>
      </c>
      <c r="BI453" s="27">
        <f t="shared" si="481"/>
        <v>0</v>
      </c>
      <c r="BJ453" s="27">
        <f t="shared" si="518"/>
        <v>0</v>
      </c>
      <c r="BK453" s="28">
        <f>IF((BK452+BE453+BF453)&gt;=$B$2*'SFV+BESS'!$I$9, $B$2*'SFV+BESS'!$I$9, (BK452+BE453+BF453))</f>
        <v>173.61249999999998</v>
      </c>
      <c r="BL453" s="110">
        <f t="shared" si="482"/>
        <v>110.01903443945878</v>
      </c>
      <c r="BQ453" s="251"/>
      <c r="BR453" s="48">
        <v>18.5</v>
      </c>
      <c r="BS453" s="33">
        <f t="shared" si="536"/>
        <v>93.046254025352383</v>
      </c>
      <c r="BT453" s="33">
        <f>Gen_Cons_Horario!B3359</f>
        <v>0</v>
      </c>
      <c r="BU453" s="35">
        <f t="shared" si="511"/>
        <v>93.046254025352383</v>
      </c>
      <c r="BV453" s="116">
        <f>IF(AND(BU453&gt;0,BU453*$B$4+CB452&lt;=$B$2*'SFV+BESS'!$I$9,BU453&lt;'SFV+BESS'!$I$7), BU453*$B$4, IF(AND(BU453&gt;0,BU453*$B$4+CB452&gt;$B$2*'SFV+BESS'!$I$9,BU453*$B$4&lt;'SFV+BESS'!$I$7),$B$2*'SFV+BESS'!$I$9-CB452,IF(AND(BU453&gt;0,BU453*$B$4+CB452&gt;$B$2*'SFV+BESS'!$I$9,BU453*$B$4&gt;'SFV+BESS'!$I$7,CB452&lt;$B$2*'SFV+BESS'!$I$9),$B$2*'SFV+BESS'!$I$9-CB452,IF(AND(BU453&gt;0,BU453*$B$4+CB452&lt;=$B$2*'SFV+BESS'!$I$9,BU453&gt;'SFV+BESS'!$I$7),'SFV+BESS'!$I$7,0))))</f>
        <v>0</v>
      </c>
      <c r="BW453" s="27">
        <f>IF(AND(BU453&lt;0,CB452+BU453/$B$5&gt;$H$2,-BU453/'Carga-Descarga Año'!$B$5&lt;'SFV+BESS'!$I$7),BU453/$B$5,IF(AND(BU453&lt;0,CB452+BU453/$B$5&gt;$H$2,-BU453/'Carga-Descarga Año'!$B$5&gt;'SFV+BESS'!$I$7),-'SFV+BESS'!$I$7,IF(AND(BU453&lt;0,CB452+BU453/$B$5&lt;$H$2),-MIN('SFV+BESS'!$I$7,CB452-$H$2),0)))</f>
        <v>0</v>
      </c>
      <c r="BX453" s="33"/>
      <c r="BY453" s="33">
        <f t="shared" si="519"/>
        <v>0</v>
      </c>
      <c r="BZ453" s="27">
        <f t="shared" si="483"/>
        <v>0</v>
      </c>
      <c r="CA453" s="27">
        <f t="shared" si="484"/>
        <v>0</v>
      </c>
      <c r="CB453" s="28">
        <f>IF((CB452+BV453+BW453)&gt;=$B$2*'SFV+BESS'!$I$9, $B$2*'SFV+BESS'!$I$9, (CB452+BV453+BW453))</f>
        <v>173.61249999999998</v>
      </c>
      <c r="CC453" s="110">
        <f t="shared" si="485"/>
        <v>93.046254025352383</v>
      </c>
      <c r="CH453" s="251"/>
      <c r="CI453" s="48">
        <v>18.5</v>
      </c>
      <c r="CJ453" s="33">
        <f t="shared" si="537"/>
        <v>80.738079690760259</v>
      </c>
      <c r="CK453" s="33">
        <f>Gen_Cons_Horario!B4103</f>
        <v>0</v>
      </c>
      <c r="CL453" s="35">
        <f t="shared" si="512"/>
        <v>80.738079690760259</v>
      </c>
      <c r="CM453" s="116">
        <f>IF(AND(CL453&gt;0,CL453*$B$4+CS452&lt;=$B$2*'SFV+BESS'!$I$9,CL453&lt;'SFV+BESS'!$I$7), CL453*$B$4, IF(AND(CL453&gt;0,CL453*$B$4+CS452&gt;$B$2*'SFV+BESS'!$I$9,CL453*$B$4&lt;'SFV+BESS'!$I$7),$B$2*'SFV+BESS'!$I$9-CS452,IF(AND(CL453&gt;0,CL453*$B$4+CS452&gt;$B$2*'SFV+BESS'!$I$9,CL453*$B$4&gt;'SFV+BESS'!$I$7,CS452&lt;$B$2*'SFV+BESS'!$I$9),$B$2*'SFV+BESS'!$I$9-CS452,IF(AND(CL453&gt;0,CL453*$B$4+CS452&lt;=$B$2*'SFV+BESS'!$I$9,CL453&gt;'SFV+BESS'!$I$7),'SFV+BESS'!$I$7,0))))</f>
        <v>0</v>
      </c>
      <c r="CN453" s="27">
        <f>IF(AND(CL453&lt;0,CS452+CL453/$B$5&gt;$H$2,-CL453/'Carga-Descarga Año'!$B$5&lt;'SFV+BESS'!$I$7),CL453/$B$5,IF(AND(CL453&lt;0,CS452+CL453/$B$5&gt;$H$2,-CL453/'Carga-Descarga Año'!$B$5&gt;'SFV+BESS'!$I$7),-'SFV+BESS'!$I$7,IF(AND(CL453&lt;0,CS452+CL453/$B$5&lt;$H$2),-MIN('SFV+BESS'!$I$7,CS452-$H$2),0)))</f>
        <v>0</v>
      </c>
      <c r="CO453" s="33"/>
      <c r="CP453" s="33">
        <f t="shared" si="520"/>
        <v>0</v>
      </c>
      <c r="CQ453" s="27">
        <f t="shared" si="486"/>
        <v>0</v>
      </c>
      <c r="CR453" s="27">
        <f t="shared" si="521"/>
        <v>0</v>
      </c>
      <c r="CS453" s="28">
        <f>IF((CS452+CM453+CN453)&gt;=$B$2*'SFV+BESS'!$I$9, $B$2*'SFV+BESS'!$I$9, (CS452+CM453+CN453))</f>
        <v>173.61249999999998</v>
      </c>
      <c r="CT453" s="110">
        <f t="shared" si="487"/>
        <v>80.738079690760259</v>
      </c>
      <c r="CY453" s="251"/>
      <c r="CZ453" s="48">
        <v>18.5</v>
      </c>
      <c r="DA453" s="33">
        <f t="shared" si="538"/>
        <v>89.383443532820891</v>
      </c>
      <c r="DB453" s="33">
        <f>Gen_Cons_Horario!B4823</f>
        <v>0</v>
      </c>
      <c r="DC453" s="35">
        <f t="shared" si="503"/>
        <v>89.383443532820891</v>
      </c>
      <c r="DD453" s="116">
        <f>IF(AND(DC453&gt;0,DC453*$B$4+DJ452&lt;=$B$2*'SFV+BESS'!$I$9,DC453&lt;'SFV+BESS'!$I$7), DC453*$B$4, IF(AND(DC453&gt;0,DC453*$B$4+DJ452&gt;$B$2*'SFV+BESS'!$I$9,DC453*$B$4&lt;'SFV+BESS'!$I$7),$B$2*'SFV+BESS'!$I$9-DJ452,IF(AND(DC453&gt;0,DC453*$B$4+DJ452&gt;$B$2*'SFV+BESS'!$I$9,DC453*$B$4&gt;'SFV+BESS'!$I$7,DJ452&lt;$B$2*'SFV+BESS'!$I$9),$B$2*'SFV+BESS'!$I$9-DJ452,IF(AND(DC453&gt;0,DC453*$B$4+DJ452&lt;=$B$2*'SFV+BESS'!$I$9,DC453&gt;'SFV+BESS'!$I$7),'SFV+BESS'!$I$7,0))))</f>
        <v>0</v>
      </c>
      <c r="DE453" s="27">
        <f>IF(AND(DC453&lt;0,DJ452+DC453/$B$5&gt;$H$2,-DC453/'Carga-Descarga Año'!$B$5&lt;'SFV+BESS'!$I$7),DC453/$B$5,IF(AND(DC453&lt;0,DJ452+DC453/$B$5&gt;$H$2,-DC453/'Carga-Descarga Año'!$B$5&gt;'SFV+BESS'!$I$7),-'SFV+BESS'!$I$7,IF(AND(DC453&lt;0,DJ452+DC453/$B$5&lt;$H$2),-MIN('SFV+BESS'!$I$7,DJ452-$H$2),0)))</f>
        <v>0</v>
      </c>
      <c r="DF453" s="33"/>
      <c r="DG453" s="33">
        <f t="shared" si="522"/>
        <v>0</v>
      </c>
      <c r="DH453" s="27">
        <f t="shared" si="488"/>
        <v>0</v>
      </c>
      <c r="DI453" s="27">
        <f t="shared" si="489"/>
        <v>0</v>
      </c>
      <c r="DJ453" s="28">
        <f>IF((DJ452+DD453+DE453)&gt;=$B$2*'SFV+BESS'!$I$9, $B$2*'SFV+BESS'!$I$9, (DJ452+DD453+DE453))</f>
        <v>173.61249999999998</v>
      </c>
      <c r="DK453" s="110">
        <f t="shared" si="490"/>
        <v>89.383443532820891</v>
      </c>
      <c r="DP453" s="251"/>
      <c r="DQ453" s="48">
        <v>18.5</v>
      </c>
      <c r="DR453" s="33">
        <f t="shared" si="539"/>
        <v>91.815121323908102</v>
      </c>
      <c r="DS453" s="33">
        <f>Gen_Cons_Horario!B5567</f>
        <v>0</v>
      </c>
      <c r="DT453" s="35">
        <f t="shared" si="504"/>
        <v>91.815121323908102</v>
      </c>
      <c r="DU453" s="116">
        <f>IF(AND(DT453&gt;0,DT453*$B$4+EA452&lt;=$B$2*'SFV+BESS'!$I$9,DT453&lt;'SFV+BESS'!$I$7), DT453*$B$4, IF(AND(DT453&gt;0,DT453*$B$4+EA452&gt;$B$2*'SFV+BESS'!$I$9,DT453*$B$4&lt;'SFV+BESS'!$I$7),$B$2*'SFV+BESS'!$I$9-EA452,IF(AND(DT453&gt;0,DT453*$B$4+EA452&gt;$B$2*'SFV+BESS'!$I$9,DT453*$B$4&gt;'SFV+BESS'!$I$7,EA452&lt;$B$2*'SFV+BESS'!$I$9),$B$2*'SFV+BESS'!$I$9-EA452,IF(AND(DT453&gt;0,DT453*$B$4+EA452&lt;=$B$2*'SFV+BESS'!$I$9,DT453&gt;'SFV+BESS'!$I$7),'SFV+BESS'!$I$7,0))))</f>
        <v>0</v>
      </c>
      <c r="DV453" s="27">
        <f>IF(AND(DT453&lt;0,EA452+DT453/$B$5&gt;$H$2,-DT453/'Carga-Descarga Año'!$B$5&lt;'SFV+BESS'!$I$7),DT453/$B$5,IF(AND(DT453&lt;0,EA452+DT453/$B$5&gt;$H$2,-DT453/'Carga-Descarga Año'!$B$5&gt;'SFV+BESS'!$I$7),-'SFV+BESS'!$I$7,IF(AND(DT453&lt;0,EA452+DT453/$B$5&lt;$H$2),-MIN('SFV+BESS'!$I$7,EA452-$H$2),0)))</f>
        <v>0</v>
      </c>
      <c r="DW453" s="33"/>
      <c r="DX453" s="33">
        <f t="shared" si="523"/>
        <v>0</v>
      </c>
      <c r="DY453" s="27">
        <f t="shared" si="491"/>
        <v>0</v>
      </c>
      <c r="DZ453" s="27">
        <f t="shared" si="524"/>
        <v>0</v>
      </c>
      <c r="EA453" s="28">
        <f>IF((EA452+DU453+DV453)&gt;=$B$2*'SFV+BESS'!$I$9, $B$2*'SFV+BESS'!$I$9, (EA452+DU453+DV453))</f>
        <v>173.61249999999998</v>
      </c>
      <c r="EB453" s="110">
        <f t="shared" si="492"/>
        <v>91.815121323908102</v>
      </c>
      <c r="EG453" s="251"/>
      <c r="EH453" s="48">
        <v>18.5</v>
      </c>
      <c r="EI453" s="33">
        <f t="shared" si="540"/>
        <v>105.612499082425</v>
      </c>
      <c r="EJ453" s="33">
        <f>Gen_Cons_Horario!B6311</f>
        <v>0</v>
      </c>
      <c r="EK453" s="35">
        <f t="shared" si="505"/>
        <v>105.612499082425</v>
      </c>
      <c r="EL453" s="116">
        <f>IF(AND(EK453&gt;0,EK453*$B$4+ER452&lt;=$B$2*'SFV+BESS'!$I$9,EK453&lt;'SFV+BESS'!$I$7), EK453*$B$4, IF(AND(EK453&gt;0,EK453*$B$4+ER452&gt;$B$2*'SFV+BESS'!$I$9,EK453*$B$4&lt;'SFV+BESS'!$I$7),$B$2*'SFV+BESS'!$I$9-ER452,IF(AND(EK453&gt;0,EK453*$B$4+ER452&gt;$B$2*'SFV+BESS'!$I$9,EK453*$B$4&gt;'SFV+BESS'!$I$7,ER452&lt;$B$2*'SFV+BESS'!$I$9),$B$2*'SFV+BESS'!$I$9-ER452,IF(AND(EK453&gt;0,EK453*$B$4+ER452&lt;=$B$2*'SFV+BESS'!$I$9,EK453&gt;'SFV+BESS'!$I$7),'SFV+BESS'!$I$7,0))))</f>
        <v>0</v>
      </c>
      <c r="EM453" s="27">
        <f>IF(AND(EK453&lt;0,ER452+EK453/$B$5&gt;$H$2,-EK453/'Carga-Descarga Año'!$B$5&lt;'SFV+BESS'!$I$7),EK453/$B$5,IF(AND(EK453&lt;0,ER452+EK453/$B$5&gt;$H$2,-EK453/'Carga-Descarga Año'!$B$5&gt;'SFV+BESS'!$I$7),-'SFV+BESS'!$I$7,IF(AND(EK453&lt;0,ER452+EK453/$B$5&lt;$H$2),-MIN('SFV+BESS'!$I$7,ER452-$H$2),0)))</f>
        <v>0</v>
      </c>
      <c r="EN453" s="33"/>
      <c r="EO453" s="33">
        <f t="shared" si="525"/>
        <v>0</v>
      </c>
      <c r="EP453" s="27">
        <f t="shared" si="493"/>
        <v>0</v>
      </c>
      <c r="EQ453" s="27">
        <f t="shared" si="526"/>
        <v>0</v>
      </c>
      <c r="ER453" s="28">
        <f>IF((ER452+EL453+EM453)&gt;=$B$2*'SFV+BESS'!$I$9, $B$2*'SFV+BESS'!$I$9, (ER452+EL453+EM453))</f>
        <v>173.61249999999998</v>
      </c>
      <c r="ES453" s="110">
        <f t="shared" si="494"/>
        <v>105.612499082425</v>
      </c>
      <c r="EX453" s="251"/>
      <c r="EY453" s="48">
        <v>18.5</v>
      </c>
      <c r="EZ453" s="33">
        <f t="shared" si="541"/>
        <v>113.56216336879781</v>
      </c>
      <c r="FA453" s="33">
        <f>Gen_Cons_Horario!B7031</f>
        <v>0</v>
      </c>
      <c r="FB453" s="35">
        <f t="shared" si="506"/>
        <v>113.56216336879781</v>
      </c>
      <c r="FC453" s="116">
        <f>IF(AND(FB453&gt;0,FB453*$B$4+FI452&lt;=$B$2*'SFV+BESS'!$I$9,FB453&lt;'SFV+BESS'!$I$7), FB453*$B$4, IF(AND(FB453&gt;0,FB453*$B$4+FI452&gt;$B$2*'SFV+BESS'!$I$9,FB453*$B$4&lt;'SFV+BESS'!$I$7),$B$2*'SFV+BESS'!$I$9-FI452,IF(AND(FB453&gt;0,FB453*$B$4+FI452&gt;$B$2*'SFV+BESS'!$I$9,FB453*$B$4&gt;'SFV+BESS'!$I$7,FI452&lt;$B$2*'SFV+BESS'!$I$9),$B$2*'SFV+BESS'!$I$9-FI452,IF(AND(FB453&gt;0,FB453*$B$4+FI452&lt;=$B$2*'SFV+BESS'!$I$9,FB453&gt;'SFV+BESS'!$I$7),'SFV+BESS'!$I$7,0))))</f>
        <v>0</v>
      </c>
      <c r="FD453" s="27">
        <f>IF(AND(FB453&lt;0,FI452+FB453/$B$5&gt;$H$2,-FB453/'Carga-Descarga Año'!$B$5&lt;'SFV+BESS'!$I$7),FB453/$B$5,IF(AND(FB453&lt;0,FI452+FB453/$B$5&gt;$H$2,-FB453/'Carga-Descarga Año'!$B$5&gt;'SFV+BESS'!$I$7),-'SFV+BESS'!$I$7,IF(AND(FB453&lt;0,FI452+FB453/$B$5&lt;$H$2),-MIN('SFV+BESS'!$I$7,FI452-$H$2),0)))</f>
        <v>0</v>
      </c>
      <c r="FE453" s="33"/>
      <c r="FF453" s="33">
        <f t="shared" si="527"/>
        <v>0</v>
      </c>
      <c r="FG453" s="27">
        <f t="shared" si="495"/>
        <v>0</v>
      </c>
      <c r="FH453" s="27">
        <f t="shared" si="528"/>
        <v>0</v>
      </c>
      <c r="FI453" s="28">
        <f>IF((FI452+FC453+FD453)&gt;=$B$2*'SFV+BESS'!$I$9, $B$2*'SFV+BESS'!$I$9, (FI452+FC453+FD453))</f>
        <v>173.61249999999998</v>
      </c>
      <c r="FJ453" s="110">
        <f t="shared" si="496"/>
        <v>113.56216336879781</v>
      </c>
      <c r="FO453" s="251"/>
      <c r="FP453" s="48">
        <v>18.5</v>
      </c>
      <c r="FQ453" s="33">
        <f t="shared" si="542"/>
        <v>118.78904849891269</v>
      </c>
      <c r="FR453" s="33">
        <f>Gen_Cons_Horario!B7775</f>
        <v>119.312</v>
      </c>
      <c r="FS453" s="35">
        <f t="shared" si="507"/>
        <v>-0.52295150108730581</v>
      </c>
      <c r="FT453" s="116">
        <f>IF(AND(FS453&gt;0,FS453*$B$4+FZ452&lt;=$B$2*'SFV+BESS'!$I$9,FS453&lt;'SFV+BESS'!$I$7), FS453*$B$4, IF(AND(FS453&gt;0,FS453*$B$4+FZ452&gt;$B$2*'SFV+BESS'!$I$9,FS453*$B$4&lt;'SFV+BESS'!$I$7),$B$2*'SFV+BESS'!$I$9-FZ452,IF(AND(FS453&gt;0,FS453*$B$4+FZ452&gt;$B$2*'SFV+BESS'!$I$9,FS453*$B$4&gt;'SFV+BESS'!$I$7,FZ452&lt;$B$2*'SFV+BESS'!$I$9),$B$2*'SFV+BESS'!$I$9-FZ452,IF(AND(FS453&gt;0,FS453*$B$4+FZ452&lt;=$B$2*'SFV+BESS'!$I$9,FS453&gt;'SFV+BESS'!$I$7),'SFV+BESS'!$I$7,0))))</f>
        <v>0</v>
      </c>
      <c r="FU453" s="27">
        <f>IF(AND(FS453&lt;0,FZ452+FS453/$B$5&gt;$H$2,-FS453/'Carga-Descarga Año'!$B$5&lt;'SFV+BESS'!$I$7),FS453/$B$5,IF(AND(FS453&lt;0,FZ452+FS453/$B$5&gt;$H$2,-FS453/'Carga-Descarga Año'!$B$5&gt;'SFV+BESS'!$I$7),-'SFV+BESS'!$I$7,IF(AND(FS453&lt;0,FZ452+FS453/$B$5&lt;$H$2),-MIN('SFV+BESS'!$I$7,FZ452-$H$2),0)))</f>
        <v>-0.55047526430242721</v>
      </c>
      <c r="FV453" s="33"/>
      <c r="FW453" s="33">
        <f t="shared" si="529"/>
        <v>118.78904849891269</v>
      </c>
      <c r="FX453" s="27">
        <f t="shared" si="497"/>
        <v>0.52295150108730581</v>
      </c>
      <c r="FY453" s="27">
        <f t="shared" si="530"/>
        <v>0</v>
      </c>
      <c r="FZ453" s="28">
        <f>IF((FZ452+FT453+FU453)&gt;=$B$2*'SFV+BESS'!$I$9, $B$2*'SFV+BESS'!$I$9, (FZ452+FT453+FU453))</f>
        <v>66.202432787592898</v>
      </c>
      <c r="GA453" s="110">
        <f t="shared" si="498"/>
        <v>0</v>
      </c>
      <c r="GF453" s="251"/>
      <c r="GG453" s="48">
        <v>18.5</v>
      </c>
      <c r="GH453" s="33">
        <f t="shared" si="543"/>
        <v>118.69346574485387</v>
      </c>
      <c r="GI453" s="33">
        <f>Gen_Cons_Horario!B8495</f>
        <v>65.927500000000009</v>
      </c>
      <c r="GJ453" s="35">
        <f t="shared" si="513"/>
        <v>52.765965744853858</v>
      </c>
      <c r="GK453" s="116">
        <f>IF(AND(GJ453&gt;0,GJ453*$B$4+GQ452&lt;=$B$2*'SFV+BESS'!$I$9,GJ453&lt;'SFV+BESS'!$I$7), GJ453*$B$4, IF(AND(GJ453&gt;0,GJ453*$B$4+GQ452&gt;$B$2*'SFV+BESS'!$I$9,GJ453*$B$4&lt;'SFV+BESS'!$I$7),$B$2*'SFV+BESS'!$I$9-GQ452,IF(AND(GJ453&gt;0,GJ453*$B$4+GQ452&gt;$B$2*'SFV+BESS'!$I$9,GJ453*$B$4&gt;'SFV+BESS'!$I$7,GQ452&lt;$B$2*'SFV+BESS'!$I$9),$B$2*'SFV+BESS'!$I$9-GQ452,IF(AND(GJ453&gt;0,GJ453*$B$4+GQ452&lt;=$B$2*'SFV+BESS'!$I$9,GJ453&gt;'SFV+BESS'!$I$7),'SFV+BESS'!$I$7,0))))</f>
        <v>0</v>
      </c>
      <c r="GL453" s="27">
        <f>IF(AND(GJ453&lt;0,GQ452+GJ453/$B$5&gt;$H$2,-GJ453/'Carga-Descarga Año'!$B$5&lt;'SFV+BESS'!$I$7),GJ453/$B$5,IF(AND(GJ453&lt;0,GQ452+GJ453/$B$5&gt;$H$2,-GJ453/'Carga-Descarga Año'!$B$5&gt;'SFV+BESS'!$I$7),-'SFV+BESS'!$I$7,IF(AND(GJ453&lt;0,GQ452+GJ453/$B$5&lt;$H$2),-MIN('SFV+BESS'!$I$7,GQ452-$H$2),0)))</f>
        <v>0</v>
      </c>
      <c r="GM453" s="33"/>
      <c r="GN453" s="33">
        <f t="shared" si="531"/>
        <v>65.927500000000009</v>
      </c>
      <c r="GO453" s="27">
        <f t="shared" si="499"/>
        <v>0</v>
      </c>
      <c r="GP453" s="27">
        <f t="shared" si="532"/>
        <v>0</v>
      </c>
      <c r="GQ453" s="28">
        <f>IF((GQ452+GK453+GL453)&gt;=$B$2*'SFV+BESS'!$I$9, $B$2*'SFV+BESS'!$I$9, (GQ452+GK453+GL453))</f>
        <v>173.61249999999998</v>
      </c>
      <c r="GR453" s="110">
        <f t="shared" si="500"/>
        <v>52.765965744853858</v>
      </c>
    </row>
    <row r="454" spans="1:200">
      <c r="A454" s="249"/>
      <c r="B454" s="48">
        <v>18.5416666666667</v>
      </c>
      <c r="C454" s="38">
        <f t="shared" si="514"/>
        <v>130.98054567590401</v>
      </c>
      <c r="D454" s="2">
        <f>Gen_Cons_Horario!B480</f>
        <v>82.027000000000001</v>
      </c>
      <c r="E454" s="140">
        <f t="shared" si="472"/>
        <v>48.95354567590401</v>
      </c>
      <c r="F454" s="116">
        <f>IF(AND(E454&gt;0,E454*$B$4+L453&lt;=$B$2*'SFV+BESS'!$I$9,E454&lt;'SFV+BESS'!$I$7), E454*$B$4, IF(AND(E454&gt;0,E454*$B$4+L453&gt;$B$2*'SFV+BESS'!$I$9,E454*$B$4&lt;'SFV+BESS'!$I$7),$B$2*'SFV+BESS'!$I$9-L453,IF(AND(E454&gt;0,E454*$B$4+L453&gt;$B$2*'SFV+BESS'!$I$9,E454*$B$4&gt;'SFV+BESS'!$I$7,L453&lt;$B$2*'SFV+BESS'!$I$9),$B$2*'SFV+BESS'!$I$9-L453,IF(AND(E454&gt;0,E454*$B$4+L453&lt;=$B$2*'SFV+BESS'!$I$9,E454&gt;'SFV+BESS'!$I$7),'SFV+BESS'!$I$7,0))))</f>
        <v>6.432841289641857</v>
      </c>
      <c r="G454" s="27">
        <f>IF(AND(E454&lt;0,L453+E454/$B$5&gt;$H$2,-E454/'Carga-Descarga Año'!$B$5&lt;'SFV+BESS'!$I$7),E454/$B$5,IF(AND(E454&lt;0,L453+E454/$B$5&gt;$H$2,-E454/'Carga-Descarga Año'!$B$5&gt;'SFV+BESS'!$I$7),-'SFV+BESS'!$I$7,IF(AND(E454&lt;0,L453+E454/$B$5&lt;$H$2),-MIN('SFV+BESS'!$I$7,L453-$H$2),0)))</f>
        <v>0</v>
      </c>
      <c r="I454" s="38">
        <f t="shared" si="473"/>
        <v>82.027000000000001</v>
      </c>
      <c r="J454" s="27">
        <f t="shared" si="475"/>
        <v>0</v>
      </c>
      <c r="K454" s="27">
        <f t="shared" si="474"/>
        <v>0</v>
      </c>
      <c r="L454" s="28">
        <f>IF((L453+F454+G454)&gt;=$B$2*'SFV+BESS'!$I$9, $B$2*'SFV+BESS'!$I$9, (L453+F454+G454))</f>
        <v>173.61249999999998</v>
      </c>
      <c r="M454" s="110">
        <f t="shared" si="476"/>
        <v>42.182133792070474</v>
      </c>
      <c r="R454" s="251"/>
      <c r="S454" s="48">
        <v>18.5416666666667</v>
      </c>
      <c r="T454" s="2">
        <f t="shared" si="533"/>
        <v>135.48306143536522</v>
      </c>
      <c r="U454" s="2">
        <f>Gen_Cons_Horario!B1224</f>
        <v>63.384500000000003</v>
      </c>
      <c r="V454" s="35">
        <f t="shared" si="508"/>
        <v>72.098561435365212</v>
      </c>
      <c r="W454" s="116">
        <f>IF(AND(V454&gt;0,V454*$B$4+AC453&lt;=$B$2*'SFV+BESS'!$I$9,V454&lt;'SFV+BESS'!$I$7), V454*$B$4, IF(AND(V454&gt;0,V454*$B$4+AC453&gt;$B$2*'SFV+BESS'!$I$9,V454*$B$4&lt;'SFV+BESS'!$I$7),$B$2*'SFV+BESS'!$I$9-AC453,IF(AND(V454&gt;0,V454*$B$4+AC453&gt;$B$2*'SFV+BESS'!$I$9,V454*$B$4&gt;'SFV+BESS'!$I$7,AC453&lt;$B$2*'SFV+BESS'!$I$9),$B$2*'SFV+BESS'!$I$9-AC453,IF(AND(V454&gt;0,V454*$B$4+AC453&lt;=$B$2*'SFV+BESS'!$I$9,V454&gt;'SFV+BESS'!$I$7),'SFV+BESS'!$I$7,0))))</f>
        <v>0</v>
      </c>
      <c r="X454" s="27">
        <f>IF(AND(V454&lt;0,AC453+V454/$B$5&gt;$H$2,-V454/'Carga-Descarga Año'!$B$5&lt;'SFV+BESS'!$I$7),V454/$B$5,IF(AND(V454&lt;0,AC453+V454/$B$5&gt;$H$2,-V454/'Carga-Descarga Año'!$B$5&gt;'SFV+BESS'!$I$7),-'SFV+BESS'!$I$7,IF(AND(V454&lt;0,AC453+V454/$B$5&lt;$H$2),-MIN('SFV+BESS'!$I$7,AC453-$H$2),0)))</f>
        <v>0</v>
      </c>
      <c r="Z454" s="33">
        <f t="shared" si="502"/>
        <v>63.384500000000003</v>
      </c>
      <c r="AA454" s="27">
        <f t="shared" si="477"/>
        <v>0</v>
      </c>
      <c r="AB454" s="27">
        <f t="shared" si="501"/>
        <v>0</v>
      </c>
      <c r="AC454" s="28">
        <f>IF((AC453+W454+X454)&gt;=$B$2*'SFV+BESS'!$I$9, $B$2*'SFV+BESS'!$I$9, (AC453+W454+X454))</f>
        <v>173.61249999999998</v>
      </c>
      <c r="AD454" s="110">
        <f t="shared" si="478"/>
        <v>72.098561435365212</v>
      </c>
      <c r="AI454" s="251"/>
      <c r="AJ454" s="48">
        <v>18.5416666666667</v>
      </c>
      <c r="AK454" s="52">
        <f t="shared" si="534"/>
        <v>135.11496947983915</v>
      </c>
      <c r="AL454" s="33">
        <f>Gen_Cons_Horario!B1896</f>
        <v>59.656000000000006</v>
      </c>
      <c r="AM454" s="35">
        <f t="shared" si="509"/>
        <v>75.458969479839141</v>
      </c>
      <c r="AN454" s="116">
        <f>IF(AND(AM454&gt;0,AM454*$B$4+AT453&lt;=$B$2*'SFV+BESS'!$I$9,AM454&lt;'SFV+BESS'!$I$7), AM454*$B$4, IF(AND(AM454&gt;0,AM454*$B$4+AT453&gt;$B$2*'SFV+BESS'!$I$9,AM454*$B$4&lt;'SFV+BESS'!$I$7),$B$2*'SFV+BESS'!$I$9-AT453,IF(AND(AM454&gt;0,AM454*$B$4+AT453&gt;$B$2*'SFV+BESS'!$I$9,AM454*$B$4&gt;'SFV+BESS'!$I$7,AT453&lt;$B$2*'SFV+BESS'!$I$9),$B$2*'SFV+BESS'!$I$9-AT453,IF(AND(AM454&gt;0,AM454*$B$4+AT453&lt;=$B$2*'SFV+BESS'!$I$9,AM454&gt;'SFV+BESS'!$I$7),'SFV+BESS'!$I$7,0))))</f>
        <v>0</v>
      </c>
      <c r="AO454" s="27">
        <f>IF(AND(AM454&lt;0,AT453+AM454/$B$5&gt;$H$2,-AM454/'Carga-Descarga Año'!$B$5&lt;'SFV+BESS'!$I$7),AM454/$B$5,IF(AND(AM454&lt;0,AT453+AM454/$B$5&gt;$H$2,-AM454/'Carga-Descarga Año'!$B$5&gt;'SFV+BESS'!$I$7),-'SFV+BESS'!$I$7,IF(AND(AM454&lt;0,AT453+AM454/$B$5&lt;$H$2),-MIN('SFV+BESS'!$I$7,AT453-$H$2),0)))</f>
        <v>0</v>
      </c>
      <c r="AP454" s="33"/>
      <c r="AQ454" s="33">
        <f t="shared" si="515"/>
        <v>59.656000000000006</v>
      </c>
      <c r="AR454" s="27">
        <f t="shared" si="479"/>
        <v>0</v>
      </c>
      <c r="AS454" s="27">
        <f t="shared" si="516"/>
        <v>0</v>
      </c>
      <c r="AT454" s="28">
        <f>IF((AT453+AN454+AO454)&gt;=$B$2*'SFV+BESS'!$I$9, $B$2*'SFV+BESS'!$I$9, (AT453+AN454+AO454))</f>
        <v>173.61249999999998</v>
      </c>
      <c r="AU454" s="110">
        <f t="shared" si="480"/>
        <v>75.458969479839141</v>
      </c>
      <c r="AZ454" s="251"/>
      <c r="BA454" s="48">
        <v>18.5416666666667</v>
      </c>
      <c r="BB454" s="33">
        <f t="shared" si="535"/>
        <v>117.05399934144904</v>
      </c>
      <c r="BC454" s="33">
        <f>Gen_Cons_Horario!B2640</f>
        <v>0</v>
      </c>
      <c r="BD454" s="35">
        <f t="shared" si="510"/>
        <v>117.05399934144904</v>
      </c>
      <c r="BE454" s="116">
        <f>IF(AND(BD454&gt;0,BD454*$B$4+BK453&lt;=$B$2*'SFV+BESS'!$I$9,BD454&lt;'SFV+BESS'!$I$7), BD454*$B$4, IF(AND(BD454&gt;0,BD454*$B$4+BK453&gt;$B$2*'SFV+BESS'!$I$9,BD454*$B$4&lt;'SFV+BESS'!$I$7),$B$2*'SFV+BESS'!$I$9-BK453,IF(AND(BD454&gt;0,BD454*$B$4+BK453&gt;$B$2*'SFV+BESS'!$I$9,BD454*$B$4&gt;'SFV+BESS'!$I$7,BK453&lt;$B$2*'SFV+BESS'!$I$9),$B$2*'SFV+BESS'!$I$9-BK453,IF(AND(BD454&gt;0,BD454*$B$4+BK453&lt;=$B$2*'SFV+BESS'!$I$9,BD454&gt;'SFV+BESS'!$I$7),'SFV+BESS'!$I$7,0))))</f>
        <v>0</v>
      </c>
      <c r="BF454" s="27">
        <f>IF(AND(BD454&lt;0,BK453+BD454/$B$5&gt;$H$2,-BD454/'Carga-Descarga Año'!$B$5&lt;'SFV+BESS'!$I$7),BD454/$B$5,IF(AND(BD454&lt;0,BK453+BD454/$B$5&gt;$H$2,-BD454/'Carga-Descarga Año'!$B$5&gt;'SFV+BESS'!$I$7),-'SFV+BESS'!$I$7,IF(AND(BD454&lt;0,BK453+BD454/$B$5&lt;$H$2),-MIN('SFV+BESS'!$I$7,BK453-$H$2),0)))</f>
        <v>0</v>
      </c>
      <c r="BG454" s="33"/>
      <c r="BH454" s="33">
        <f t="shared" si="517"/>
        <v>0</v>
      </c>
      <c r="BI454" s="27">
        <f t="shared" si="481"/>
        <v>0</v>
      </c>
      <c r="BJ454" s="27">
        <f t="shared" si="518"/>
        <v>0</v>
      </c>
      <c r="BK454" s="28">
        <f>IF((BK453+BE454+BF454)&gt;=$B$2*'SFV+BESS'!$I$9, $B$2*'SFV+BESS'!$I$9, (BK453+BE454+BF454))</f>
        <v>173.61249999999998</v>
      </c>
      <c r="BL454" s="110">
        <f t="shared" si="482"/>
        <v>117.05399934144904</v>
      </c>
      <c r="BQ454" s="251"/>
      <c r="BR454" s="48">
        <v>18.5416666666667</v>
      </c>
      <c r="BS454" s="33">
        <f t="shared" si="536"/>
        <v>101.15682338349448</v>
      </c>
      <c r="BT454" s="33">
        <f>Gen_Cons_Horario!B3360</f>
        <v>0</v>
      </c>
      <c r="BU454" s="35">
        <f t="shared" si="511"/>
        <v>101.15682338349448</v>
      </c>
      <c r="BV454" s="116">
        <f>IF(AND(BU454&gt;0,BU454*$B$4+CB453&lt;=$B$2*'SFV+BESS'!$I$9,BU454&lt;'SFV+BESS'!$I$7), BU454*$B$4, IF(AND(BU454&gt;0,BU454*$B$4+CB453&gt;$B$2*'SFV+BESS'!$I$9,BU454*$B$4&lt;'SFV+BESS'!$I$7),$B$2*'SFV+BESS'!$I$9-CB453,IF(AND(BU454&gt;0,BU454*$B$4+CB453&gt;$B$2*'SFV+BESS'!$I$9,BU454*$B$4&gt;'SFV+BESS'!$I$7,CB453&lt;$B$2*'SFV+BESS'!$I$9),$B$2*'SFV+BESS'!$I$9-CB453,IF(AND(BU454&gt;0,BU454*$B$4+CB453&lt;=$B$2*'SFV+BESS'!$I$9,BU454&gt;'SFV+BESS'!$I$7),'SFV+BESS'!$I$7,0))))</f>
        <v>0</v>
      </c>
      <c r="BW454" s="27">
        <f>IF(AND(BU454&lt;0,CB453+BU454/$B$5&gt;$H$2,-BU454/'Carga-Descarga Año'!$B$5&lt;'SFV+BESS'!$I$7),BU454/$B$5,IF(AND(BU454&lt;0,CB453+BU454/$B$5&gt;$H$2,-BU454/'Carga-Descarga Año'!$B$5&gt;'SFV+BESS'!$I$7),-'SFV+BESS'!$I$7,IF(AND(BU454&lt;0,CB453+BU454/$B$5&lt;$H$2),-MIN('SFV+BESS'!$I$7,CB453-$H$2),0)))</f>
        <v>0</v>
      </c>
      <c r="BX454" s="33"/>
      <c r="BY454" s="33">
        <f t="shared" si="519"/>
        <v>0</v>
      </c>
      <c r="BZ454" s="27">
        <f t="shared" si="483"/>
        <v>0</v>
      </c>
      <c r="CA454" s="27">
        <f t="shared" si="484"/>
        <v>0</v>
      </c>
      <c r="CB454" s="28">
        <f>IF((CB453+BV454+BW454)&gt;=$B$2*'SFV+BESS'!$I$9, $B$2*'SFV+BESS'!$I$9, (CB453+BV454+BW454))</f>
        <v>173.61249999999998</v>
      </c>
      <c r="CC454" s="110">
        <f t="shared" si="485"/>
        <v>101.15682338349448</v>
      </c>
      <c r="CH454" s="251"/>
      <c r="CI454" s="48">
        <v>18.5416666666667</v>
      </c>
      <c r="CJ454" s="33">
        <f t="shared" si="537"/>
        <v>89.380465685827559</v>
      </c>
      <c r="CK454" s="33">
        <f>Gen_Cons_Horario!B4104</f>
        <v>0</v>
      </c>
      <c r="CL454" s="35">
        <f t="shared" si="512"/>
        <v>89.380465685827559</v>
      </c>
      <c r="CM454" s="116">
        <f>IF(AND(CL454&gt;0,CL454*$B$4+CS453&lt;=$B$2*'SFV+BESS'!$I$9,CL454&lt;'SFV+BESS'!$I$7), CL454*$B$4, IF(AND(CL454&gt;0,CL454*$B$4+CS453&gt;$B$2*'SFV+BESS'!$I$9,CL454*$B$4&lt;'SFV+BESS'!$I$7),$B$2*'SFV+BESS'!$I$9-CS453,IF(AND(CL454&gt;0,CL454*$B$4+CS453&gt;$B$2*'SFV+BESS'!$I$9,CL454*$B$4&gt;'SFV+BESS'!$I$7,CS453&lt;$B$2*'SFV+BESS'!$I$9),$B$2*'SFV+BESS'!$I$9-CS453,IF(AND(CL454&gt;0,CL454*$B$4+CS453&lt;=$B$2*'SFV+BESS'!$I$9,CL454&gt;'SFV+BESS'!$I$7),'SFV+BESS'!$I$7,0))))</f>
        <v>0</v>
      </c>
      <c r="CN454" s="27">
        <f>IF(AND(CL454&lt;0,CS453+CL454/$B$5&gt;$H$2,-CL454/'Carga-Descarga Año'!$B$5&lt;'SFV+BESS'!$I$7),CL454/$B$5,IF(AND(CL454&lt;0,CS453+CL454/$B$5&gt;$H$2,-CL454/'Carga-Descarga Año'!$B$5&gt;'SFV+BESS'!$I$7),-'SFV+BESS'!$I$7,IF(AND(CL454&lt;0,CS453+CL454/$B$5&lt;$H$2),-MIN('SFV+BESS'!$I$7,CS453-$H$2),0)))</f>
        <v>0</v>
      </c>
      <c r="CO454" s="33"/>
      <c r="CP454" s="33">
        <f t="shared" si="520"/>
        <v>0</v>
      </c>
      <c r="CQ454" s="27">
        <f t="shared" si="486"/>
        <v>0</v>
      </c>
      <c r="CR454" s="27">
        <f t="shared" si="521"/>
        <v>0</v>
      </c>
      <c r="CS454" s="28">
        <f>IF((CS453+CM454+CN454)&gt;=$B$2*'SFV+BESS'!$I$9, $B$2*'SFV+BESS'!$I$9, (CS453+CM454+CN454))</f>
        <v>173.61249999999998</v>
      </c>
      <c r="CT454" s="110">
        <f t="shared" si="487"/>
        <v>89.380465685827559</v>
      </c>
      <c r="CY454" s="251"/>
      <c r="CZ454" s="48">
        <v>18.5416666666667</v>
      </c>
      <c r="DA454" s="33">
        <f t="shared" si="538"/>
        <v>97.567951615344242</v>
      </c>
      <c r="DB454" s="33">
        <f>Gen_Cons_Horario!B4824</f>
        <v>0</v>
      </c>
      <c r="DC454" s="35">
        <f t="shared" si="503"/>
        <v>97.567951615344242</v>
      </c>
      <c r="DD454" s="116">
        <f>IF(AND(DC454&gt;0,DC454*$B$4+DJ453&lt;=$B$2*'SFV+BESS'!$I$9,DC454&lt;'SFV+BESS'!$I$7), DC454*$B$4, IF(AND(DC454&gt;0,DC454*$B$4+DJ453&gt;$B$2*'SFV+BESS'!$I$9,DC454*$B$4&lt;'SFV+BESS'!$I$7),$B$2*'SFV+BESS'!$I$9-DJ453,IF(AND(DC454&gt;0,DC454*$B$4+DJ453&gt;$B$2*'SFV+BESS'!$I$9,DC454*$B$4&gt;'SFV+BESS'!$I$7,DJ453&lt;$B$2*'SFV+BESS'!$I$9),$B$2*'SFV+BESS'!$I$9-DJ453,IF(AND(DC454&gt;0,DC454*$B$4+DJ453&lt;=$B$2*'SFV+BESS'!$I$9,DC454&gt;'SFV+BESS'!$I$7),'SFV+BESS'!$I$7,0))))</f>
        <v>0</v>
      </c>
      <c r="DE454" s="27">
        <f>IF(AND(DC454&lt;0,DJ453+DC454/$B$5&gt;$H$2,-DC454/'Carga-Descarga Año'!$B$5&lt;'SFV+BESS'!$I$7),DC454/$B$5,IF(AND(DC454&lt;0,DJ453+DC454/$B$5&gt;$H$2,-DC454/'Carga-Descarga Año'!$B$5&gt;'SFV+BESS'!$I$7),-'SFV+BESS'!$I$7,IF(AND(DC454&lt;0,DJ453+DC454/$B$5&lt;$H$2),-MIN('SFV+BESS'!$I$7,DJ453-$H$2),0)))</f>
        <v>0</v>
      </c>
      <c r="DF454" s="33"/>
      <c r="DG454" s="33">
        <f t="shared" si="522"/>
        <v>0</v>
      </c>
      <c r="DH454" s="27">
        <f t="shared" si="488"/>
        <v>0</v>
      </c>
      <c r="DI454" s="27">
        <f t="shared" si="489"/>
        <v>0</v>
      </c>
      <c r="DJ454" s="28">
        <f>IF((DJ453+DD454+DE454)&gt;=$B$2*'SFV+BESS'!$I$9, $B$2*'SFV+BESS'!$I$9, (DJ453+DD454+DE454))</f>
        <v>173.61249999999998</v>
      </c>
      <c r="DK454" s="110">
        <f t="shared" si="490"/>
        <v>97.567951615344242</v>
      </c>
      <c r="DP454" s="251"/>
      <c r="DQ454" s="48">
        <v>18.5416666666667</v>
      </c>
      <c r="DR454" s="33">
        <f t="shared" si="539"/>
        <v>96.834626817698066</v>
      </c>
      <c r="DS454" s="33">
        <f>Gen_Cons_Horario!B5568</f>
        <v>0</v>
      </c>
      <c r="DT454" s="35">
        <f t="shared" si="504"/>
        <v>96.834626817698066</v>
      </c>
      <c r="DU454" s="116">
        <f>IF(AND(DT454&gt;0,DT454*$B$4+EA453&lt;=$B$2*'SFV+BESS'!$I$9,DT454&lt;'SFV+BESS'!$I$7), DT454*$B$4, IF(AND(DT454&gt;0,DT454*$B$4+EA453&gt;$B$2*'SFV+BESS'!$I$9,DT454*$B$4&lt;'SFV+BESS'!$I$7),$B$2*'SFV+BESS'!$I$9-EA453,IF(AND(DT454&gt;0,DT454*$B$4+EA453&gt;$B$2*'SFV+BESS'!$I$9,DT454*$B$4&gt;'SFV+BESS'!$I$7,EA453&lt;$B$2*'SFV+BESS'!$I$9),$B$2*'SFV+BESS'!$I$9-EA453,IF(AND(DT454&gt;0,DT454*$B$4+EA453&lt;=$B$2*'SFV+BESS'!$I$9,DT454&gt;'SFV+BESS'!$I$7),'SFV+BESS'!$I$7,0))))</f>
        <v>0</v>
      </c>
      <c r="DV454" s="27">
        <f>IF(AND(DT454&lt;0,EA453+DT454/$B$5&gt;$H$2,-DT454/'Carga-Descarga Año'!$B$5&lt;'SFV+BESS'!$I$7),DT454/$B$5,IF(AND(DT454&lt;0,EA453+DT454/$B$5&gt;$H$2,-DT454/'Carga-Descarga Año'!$B$5&gt;'SFV+BESS'!$I$7),-'SFV+BESS'!$I$7,IF(AND(DT454&lt;0,EA453+DT454/$B$5&lt;$H$2),-MIN('SFV+BESS'!$I$7,EA453-$H$2),0)))</f>
        <v>0</v>
      </c>
      <c r="DW454" s="33"/>
      <c r="DX454" s="33">
        <f t="shared" si="523"/>
        <v>0</v>
      </c>
      <c r="DY454" s="27">
        <f t="shared" si="491"/>
        <v>0</v>
      </c>
      <c r="DZ454" s="27">
        <f t="shared" si="524"/>
        <v>0</v>
      </c>
      <c r="EA454" s="28">
        <f>IF((EA453+DU454+DV454)&gt;=$B$2*'SFV+BESS'!$I$9, $B$2*'SFV+BESS'!$I$9, (EA453+DU454+DV454))</f>
        <v>173.61249999999998</v>
      </c>
      <c r="EB454" s="110">
        <f t="shared" si="492"/>
        <v>96.834626817698066</v>
      </c>
      <c r="EG454" s="251"/>
      <c r="EH454" s="48">
        <v>18.5416666666667</v>
      </c>
      <c r="EI454" s="33">
        <f t="shared" si="540"/>
        <v>107.82955536087286</v>
      </c>
      <c r="EJ454" s="33">
        <f>Gen_Cons_Horario!B6312</f>
        <v>0</v>
      </c>
      <c r="EK454" s="35">
        <f t="shared" si="505"/>
        <v>107.82955536087286</v>
      </c>
      <c r="EL454" s="116">
        <f>IF(AND(EK454&gt;0,EK454*$B$4+ER453&lt;=$B$2*'SFV+BESS'!$I$9,EK454&lt;'SFV+BESS'!$I$7), EK454*$B$4, IF(AND(EK454&gt;0,EK454*$B$4+ER453&gt;$B$2*'SFV+BESS'!$I$9,EK454*$B$4&lt;'SFV+BESS'!$I$7),$B$2*'SFV+BESS'!$I$9-ER453,IF(AND(EK454&gt;0,EK454*$B$4+ER453&gt;$B$2*'SFV+BESS'!$I$9,EK454*$B$4&gt;'SFV+BESS'!$I$7,ER453&lt;$B$2*'SFV+BESS'!$I$9),$B$2*'SFV+BESS'!$I$9-ER453,IF(AND(EK454&gt;0,EK454*$B$4+ER453&lt;=$B$2*'SFV+BESS'!$I$9,EK454&gt;'SFV+BESS'!$I$7),'SFV+BESS'!$I$7,0))))</f>
        <v>0</v>
      </c>
      <c r="EM454" s="27">
        <f>IF(AND(EK454&lt;0,ER453+EK454/$B$5&gt;$H$2,-EK454/'Carga-Descarga Año'!$B$5&lt;'SFV+BESS'!$I$7),EK454/$B$5,IF(AND(EK454&lt;0,ER453+EK454/$B$5&gt;$H$2,-EK454/'Carga-Descarga Año'!$B$5&gt;'SFV+BESS'!$I$7),-'SFV+BESS'!$I$7,IF(AND(EK454&lt;0,ER453+EK454/$B$5&lt;$H$2),-MIN('SFV+BESS'!$I$7,ER453-$H$2),0)))</f>
        <v>0</v>
      </c>
      <c r="EN454" s="33"/>
      <c r="EO454" s="33">
        <f t="shared" si="525"/>
        <v>0</v>
      </c>
      <c r="EP454" s="27">
        <f t="shared" si="493"/>
        <v>0</v>
      </c>
      <c r="EQ454" s="27">
        <f t="shared" si="526"/>
        <v>0</v>
      </c>
      <c r="ER454" s="28">
        <f>IF((ER453+EL454+EM454)&gt;=$B$2*'SFV+BESS'!$I$9, $B$2*'SFV+BESS'!$I$9, (ER453+EL454+EM454))</f>
        <v>173.61249999999998</v>
      </c>
      <c r="ES454" s="110">
        <f t="shared" si="494"/>
        <v>107.82955536087286</v>
      </c>
      <c r="EX454" s="251"/>
      <c r="EY454" s="48">
        <v>18.5416666666667</v>
      </c>
      <c r="EZ454" s="33">
        <f t="shared" si="541"/>
        <v>116.9976573866774</v>
      </c>
      <c r="FA454" s="33">
        <f>Gen_Cons_Horario!B7032</f>
        <v>0</v>
      </c>
      <c r="FB454" s="35">
        <f t="shared" si="506"/>
        <v>116.9976573866774</v>
      </c>
      <c r="FC454" s="116">
        <f>IF(AND(FB454&gt;0,FB454*$B$4+FI453&lt;=$B$2*'SFV+BESS'!$I$9,FB454&lt;'SFV+BESS'!$I$7), FB454*$B$4, IF(AND(FB454&gt;0,FB454*$B$4+FI453&gt;$B$2*'SFV+BESS'!$I$9,FB454*$B$4&lt;'SFV+BESS'!$I$7),$B$2*'SFV+BESS'!$I$9-FI453,IF(AND(FB454&gt;0,FB454*$B$4+FI453&gt;$B$2*'SFV+BESS'!$I$9,FB454*$B$4&gt;'SFV+BESS'!$I$7,FI453&lt;$B$2*'SFV+BESS'!$I$9),$B$2*'SFV+BESS'!$I$9-FI453,IF(AND(FB454&gt;0,FB454*$B$4+FI453&lt;=$B$2*'SFV+BESS'!$I$9,FB454&gt;'SFV+BESS'!$I$7),'SFV+BESS'!$I$7,0))))</f>
        <v>0</v>
      </c>
      <c r="FD454" s="27">
        <f>IF(AND(FB454&lt;0,FI453+FB454/$B$5&gt;$H$2,-FB454/'Carga-Descarga Año'!$B$5&lt;'SFV+BESS'!$I$7),FB454/$B$5,IF(AND(FB454&lt;0,FI453+FB454/$B$5&gt;$H$2,-FB454/'Carga-Descarga Año'!$B$5&gt;'SFV+BESS'!$I$7),-'SFV+BESS'!$I$7,IF(AND(FB454&lt;0,FI453+FB454/$B$5&lt;$H$2),-MIN('SFV+BESS'!$I$7,FI453-$H$2),0)))</f>
        <v>0</v>
      </c>
      <c r="FE454" s="33"/>
      <c r="FF454" s="33">
        <f t="shared" si="527"/>
        <v>0</v>
      </c>
      <c r="FG454" s="27">
        <f t="shared" si="495"/>
        <v>0</v>
      </c>
      <c r="FH454" s="27">
        <f t="shared" si="528"/>
        <v>0</v>
      </c>
      <c r="FI454" s="28">
        <f>IF((FI453+FC454+FD454)&gt;=$B$2*'SFV+BESS'!$I$9, $B$2*'SFV+BESS'!$I$9, (FI453+FC454+FD454))</f>
        <v>173.61249999999998</v>
      </c>
      <c r="FJ454" s="110">
        <f t="shared" si="496"/>
        <v>116.9976573866774</v>
      </c>
      <c r="FO454" s="251"/>
      <c r="FP454" s="48">
        <v>18.5416666666667</v>
      </c>
      <c r="FQ454" s="33">
        <f t="shared" si="542"/>
        <v>124.15896438995942</v>
      </c>
      <c r="FR454" s="33">
        <f>Gen_Cons_Horario!B7776</f>
        <v>119.312</v>
      </c>
      <c r="FS454" s="35">
        <f t="shared" si="507"/>
        <v>4.8469643899594246</v>
      </c>
      <c r="FT454" s="116">
        <f>IF(AND(FS454&gt;0,FS454*$B$4+FZ453&lt;=$B$2*'SFV+BESS'!$I$9,FS454&lt;'SFV+BESS'!$I$7), FS454*$B$4, IF(AND(FS454&gt;0,FS454*$B$4+FZ453&gt;$B$2*'SFV+BESS'!$I$9,FS454*$B$4&lt;'SFV+BESS'!$I$7),$B$2*'SFV+BESS'!$I$9-FZ453,IF(AND(FS454&gt;0,FS454*$B$4+FZ453&gt;$B$2*'SFV+BESS'!$I$9,FS454*$B$4&gt;'SFV+BESS'!$I$7,FZ453&lt;$B$2*'SFV+BESS'!$I$9),$B$2*'SFV+BESS'!$I$9-FZ453,IF(AND(FS454&gt;0,FS454*$B$4+FZ453&lt;=$B$2*'SFV+BESS'!$I$9,FS454&gt;'SFV+BESS'!$I$7),'SFV+BESS'!$I$7,0))))</f>
        <v>4.604616170461453</v>
      </c>
      <c r="FU454" s="27">
        <f>IF(AND(FS454&lt;0,FZ453+FS454/$B$5&gt;$H$2,-FS454/'Carga-Descarga Año'!$B$5&lt;'SFV+BESS'!$I$7),FS454/$B$5,IF(AND(FS454&lt;0,FZ453+FS454/$B$5&gt;$H$2,-FS454/'Carga-Descarga Año'!$B$5&gt;'SFV+BESS'!$I$7),-'SFV+BESS'!$I$7,IF(AND(FS454&lt;0,FZ453+FS454/$B$5&lt;$H$2),-MIN('SFV+BESS'!$I$7,FZ453-$H$2),0)))</f>
        <v>0</v>
      </c>
      <c r="FV454" s="33"/>
      <c r="FW454" s="33">
        <f t="shared" si="529"/>
        <v>119.312</v>
      </c>
      <c r="FX454" s="27">
        <f t="shared" si="497"/>
        <v>0</v>
      </c>
      <c r="FY454" s="27">
        <f t="shared" si="530"/>
        <v>0</v>
      </c>
      <c r="FZ454" s="28">
        <f>IF((FZ453+FT454+FU454)&gt;=$B$2*'SFV+BESS'!$I$9, $B$2*'SFV+BESS'!$I$9, (FZ453+FT454+FU454))</f>
        <v>70.807048958054352</v>
      </c>
      <c r="GA454" s="110">
        <f t="shared" si="498"/>
        <v>0</v>
      </c>
      <c r="GF454" s="251"/>
      <c r="GG454" s="48">
        <v>18.5416666666667</v>
      </c>
      <c r="GH454" s="33">
        <f t="shared" si="543"/>
        <v>123.094953967778</v>
      </c>
      <c r="GI454" s="33">
        <f>Gen_Cons_Horario!B8496</f>
        <v>65.927500000000009</v>
      </c>
      <c r="GJ454" s="35">
        <f t="shared" si="513"/>
        <v>57.167453967777988</v>
      </c>
      <c r="GK454" s="116">
        <f>IF(AND(GJ454&gt;0,GJ454*$B$4+GQ453&lt;=$B$2*'SFV+BESS'!$I$9,GJ454&lt;'SFV+BESS'!$I$7), GJ454*$B$4, IF(AND(GJ454&gt;0,GJ454*$B$4+GQ453&gt;$B$2*'SFV+BESS'!$I$9,GJ454*$B$4&lt;'SFV+BESS'!$I$7),$B$2*'SFV+BESS'!$I$9-GQ453,IF(AND(GJ454&gt;0,GJ454*$B$4+GQ453&gt;$B$2*'SFV+BESS'!$I$9,GJ454*$B$4&gt;'SFV+BESS'!$I$7,GQ453&lt;$B$2*'SFV+BESS'!$I$9),$B$2*'SFV+BESS'!$I$9-GQ453,IF(AND(GJ454&gt;0,GJ454*$B$4+GQ453&lt;=$B$2*'SFV+BESS'!$I$9,GJ454&gt;'SFV+BESS'!$I$7),'SFV+BESS'!$I$7,0))))</f>
        <v>0</v>
      </c>
      <c r="GL454" s="27">
        <f>IF(AND(GJ454&lt;0,GQ453+GJ454/$B$5&gt;$H$2,-GJ454/'Carga-Descarga Año'!$B$5&lt;'SFV+BESS'!$I$7),GJ454/$B$5,IF(AND(GJ454&lt;0,GQ453+GJ454/$B$5&gt;$H$2,-GJ454/'Carga-Descarga Año'!$B$5&gt;'SFV+BESS'!$I$7),-'SFV+BESS'!$I$7,IF(AND(GJ454&lt;0,GQ453+GJ454/$B$5&lt;$H$2),-MIN('SFV+BESS'!$I$7,GQ453-$H$2),0)))</f>
        <v>0</v>
      </c>
      <c r="GM454" s="33"/>
      <c r="GN454" s="33">
        <f t="shared" si="531"/>
        <v>65.927500000000009</v>
      </c>
      <c r="GO454" s="27">
        <f t="shared" si="499"/>
        <v>0</v>
      </c>
      <c r="GP454" s="27">
        <f t="shared" si="532"/>
        <v>0</v>
      </c>
      <c r="GQ454" s="28">
        <f>IF((GQ453+GK454+GL454)&gt;=$B$2*'SFV+BESS'!$I$9, $B$2*'SFV+BESS'!$I$9, (GQ453+GK454+GL454))</f>
        <v>173.61249999999998</v>
      </c>
      <c r="GR454" s="110">
        <f t="shared" si="500"/>
        <v>57.167453967777988</v>
      </c>
    </row>
    <row r="455" spans="1:200">
      <c r="A455" s="249"/>
      <c r="B455" s="48">
        <v>18.5833333333333</v>
      </c>
      <c r="C455" s="38">
        <f t="shared" si="514"/>
        <v>133.25978951017149</v>
      </c>
      <c r="D455" s="2">
        <f>Gen_Cons_Horario!B481</f>
        <v>82.027000000000001</v>
      </c>
      <c r="E455" s="140">
        <f t="shared" si="472"/>
        <v>51.232789510171486</v>
      </c>
      <c r="F455" s="116">
        <f>IF(AND(E455&gt;0,E455*$B$4+L454&lt;=$B$2*'SFV+BESS'!$I$9,E455&lt;'SFV+BESS'!$I$7), E455*$B$4, IF(AND(E455&gt;0,E455*$B$4+L454&gt;$B$2*'SFV+BESS'!$I$9,E455*$B$4&lt;'SFV+BESS'!$I$7),$B$2*'SFV+BESS'!$I$9-L454,IF(AND(E455&gt;0,E455*$B$4+L454&gt;$B$2*'SFV+BESS'!$I$9,E455*$B$4&gt;'SFV+BESS'!$I$7,L454&lt;$B$2*'SFV+BESS'!$I$9),$B$2*'SFV+BESS'!$I$9-L454,IF(AND(E455&gt;0,E455*$B$4+L454&lt;=$B$2*'SFV+BESS'!$I$9,E455&gt;'SFV+BESS'!$I$7),'SFV+BESS'!$I$7,0))))</f>
        <v>0</v>
      </c>
      <c r="G455" s="27">
        <f>IF(AND(E455&lt;0,L454+E455/$B$5&gt;$H$2,-E455/'Carga-Descarga Año'!$B$5&lt;'SFV+BESS'!$I$7),E455/$B$5,IF(AND(E455&lt;0,L454+E455/$B$5&gt;$H$2,-E455/'Carga-Descarga Año'!$B$5&gt;'SFV+BESS'!$I$7),-'SFV+BESS'!$I$7,IF(AND(E455&lt;0,L454+E455/$B$5&lt;$H$2),-MIN('SFV+BESS'!$I$7,L454-$H$2),0)))</f>
        <v>0</v>
      </c>
      <c r="I455" s="38">
        <f t="shared" si="473"/>
        <v>82.027000000000001</v>
      </c>
      <c r="J455" s="27">
        <f t="shared" si="475"/>
        <v>0</v>
      </c>
      <c r="K455" s="27">
        <f t="shared" si="474"/>
        <v>0</v>
      </c>
      <c r="L455" s="28">
        <f>IF((L454+F455+G455)&gt;=$B$2*'SFV+BESS'!$I$9, $B$2*'SFV+BESS'!$I$9, (L454+F455+G455))</f>
        <v>173.61249999999998</v>
      </c>
      <c r="M455" s="110">
        <f t="shared" si="476"/>
        <v>51.232789510171486</v>
      </c>
      <c r="R455" s="251"/>
      <c r="S455" s="48">
        <v>18.5833333333333</v>
      </c>
      <c r="T455" s="2">
        <f t="shared" si="533"/>
        <v>139.0828529227783</v>
      </c>
      <c r="U455" s="2">
        <f>Gen_Cons_Horario!B1225</f>
        <v>63.384500000000003</v>
      </c>
      <c r="V455" s="35">
        <f t="shared" si="508"/>
        <v>75.698352922778298</v>
      </c>
      <c r="W455" s="116">
        <f>IF(AND(V455&gt;0,V455*$B$4+AC454&lt;=$B$2*'SFV+BESS'!$I$9,V455&lt;'SFV+BESS'!$I$7), V455*$B$4, IF(AND(V455&gt;0,V455*$B$4+AC454&gt;$B$2*'SFV+BESS'!$I$9,V455*$B$4&lt;'SFV+BESS'!$I$7),$B$2*'SFV+BESS'!$I$9-AC454,IF(AND(V455&gt;0,V455*$B$4+AC454&gt;$B$2*'SFV+BESS'!$I$9,V455*$B$4&gt;'SFV+BESS'!$I$7,AC454&lt;$B$2*'SFV+BESS'!$I$9),$B$2*'SFV+BESS'!$I$9-AC454,IF(AND(V455&gt;0,V455*$B$4+AC454&lt;=$B$2*'SFV+BESS'!$I$9,V455&gt;'SFV+BESS'!$I$7),'SFV+BESS'!$I$7,0))))</f>
        <v>0</v>
      </c>
      <c r="X455" s="27">
        <f>IF(AND(V455&lt;0,AC454+V455/$B$5&gt;$H$2,-V455/'Carga-Descarga Año'!$B$5&lt;'SFV+BESS'!$I$7),V455/$B$5,IF(AND(V455&lt;0,AC454+V455/$B$5&gt;$H$2,-V455/'Carga-Descarga Año'!$B$5&gt;'SFV+BESS'!$I$7),-'SFV+BESS'!$I$7,IF(AND(V455&lt;0,AC454+V455/$B$5&lt;$H$2),-MIN('SFV+BESS'!$I$7,AC454-$H$2),0)))</f>
        <v>0</v>
      </c>
      <c r="Z455" s="33">
        <f t="shared" si="502"/>
        <v>63.384500000000003</v>
      </c>
      <c r="AA455" s="27">
        <f t="shared" si="477"/>
        <v>0</v>
      </c>
      <c r="AB455" s="27">
        <f t="shared" si="501"/>
        <v>0</v>
      </c>
      <c r="AC455" s="28">
        <f>IF((AC454+W455+X455)&gt;=$B$2*'SFV+BESS'!$I$9, $B$2*'SFV+BESS'!$I$9, (AC454+W455+X455))</f>
        <v>173.61249999999998</v>
      </c>
      <c r="AD455" s="110">
        <f t="shared" si="478"/>
        <v>75.698352922778298</v>
      </c>
      <c r="AI455" s="251"/>
      <c r="AJ455" s="48">
        <v>18.5833333333333</v>
      </c>
      <c r="AK455" s="52">
        <f t="shared" si="534"/>
        <v>137.68044358388673</v>
      </c>
      <c r="AL455" s="33">
        <f>Gen_Cons_Horario!B1897</f>
        <v>59.656000000000006</v>
      </c>
      <c r="AM455" s="35">
        <f t="shared" si="509"/>
        <v>78.024443583886722</v>
      </c>
      <c r="AN455" s="116">
        <f>IF(AND(AM455&gt;0,AM455*$B$4+AT454&lt;=$B$2*'SFV+BESS'!$I$9,AM455&lt;'SFV+BESS'!$I$7), AM455*$B$4, IF(AND(AM455&gt;0,AM455*$B$4+AT454&gt;$B$2*'SFV+BESS'!$I$9,AM455*$B$4&lt;'SFV+BESS'!$I$7),$B$2*'SFV+BESS'!$I$9-AT454,IF(AND(AM455&gt;0,AM455*$B$4+AT454&gt;$B$2*'SFV+BESS'!$I$9,AM455*$B$4&gt;'SFV+BESS'!$I$7,AT454&lt;$B$2*'SFV+BESS'!$I$9),$B$2*'SFV+BESS'!$I$9-AT454,IF(AND(AM455&gt;0,AM455*$B$4+AT454&lt;=$B$2*'SFV+BESS'!$I$9,AM455&gt;'SFV+BESS'!$I$7),'SFV+BESS'!$I$7,0))))</f>
        <v>0</v>
      </c>
      <c r="AO455" s="27">
        <f>IF(AND(AM455&lt;0,AT454+AM455/$B$5&gt;$H$2,-AM455/'Carga-Descarga Año'!$B$5&lt;'SFV+BESS'!$I$7),AM455/$B$5,IF(AND(AM455&lt;0,AT454+AM455/$B$5&gt;$H$2,-AM455/'Carga-Descarga Año'!$B$5&gt;'SFV+BESS'!$I$7),-'SFV+BESS'!$I$7,IF(AND(AM455&lt;0,AT454+AM455/$B$5&lt;$H$2),-MIN('SFV+BESS'!$I$7,AT454-$H$2),0)))</f>
        <v>0</v>
      </c>
      <c r="AP455" s="33"/>
      <c r="AQ455" s="33">
        <f t="shared" si="515"/>
        <v>59.656000000000006</v>
      </c>
      <c r="AR455" s="27">
        <f t="shared" si="479"/>
        <v>0</v>
      </c>
      <c r="AS455" s="27">
        <f t="shared" si="516"/>
        <v>0</v>
      </c>
      <c r="AT455" s="28">
        <f>IF((AT454+AN455+AO455)&gt;=$B$2*'SFV+BESS'!$I$9, $B$2*'SFV+BESS'!$I$9, (AT454+AN455+AO455))</f>
        <v>173.61249999999998</v>
      </c>
      <c r="AU455" s="110">
        <f t="shared" si="480"/>
        <v>78.024443583886722</v>
      </c>
      <c r="AZ455" s="251"/>
      <c r="BA455" s="48">
        <v>18.5833333333333</v>
      </c>
      <c r="BB455" s="33">
        <f t="shared" si="535"/>
        <v>119.78981902555637</v>
      </c>
      <c r="BC455" s="33">
        <f>Gen_Cons_Horario!B2641</f>
        <v>0</v>
      </c>
      <c r="BD455" s="35">
        <f t="shared" si="510"/>
        <v>119.78981902555637</v>
      </c>
      <c r="BE455" s="116">
        <f>IF(AND(BD455&gt;0,BD455*$B$4+BK454&lt;=$B$2*'SFV+BESS'!$I$9,BD455&lt;'SFV+BESS'!$I$7), BD455*$B$4, IF(AND(BD455&gt;0,BD455*$B$4+BK454&gt;$B$2*'SFV+BESS'!$I$9,BD455*$B$4&lt;'SFV+BESS'!$I$7),$B$2*'SFV+BESS'!$I$9-BK454,IF(AND(BD455&gt;0,BD455*$B$4+BK454&gt;$B$2*'SFV+BESS'!$I$9,BD455*$B$4&gt;'SFV+BESS'!$I$7,BK454&lt;$B$2*'SFV+BESS'!$I$9),$B$2*'SFV+BESS'!$I$9-BK454,IF(AND(BD455&gt;0,BD455*$B$4+BK454&lt;=$B$2*'SFV+BESS'!$I$9,BD455&gt;'SFV+BESS'!$I$7),'SFV+BESS'!$I$7,0))))</f>
        <v>0</v>
      </c>
      <c r="BF455" s="27">
        <f>IF(AND(BD455&lt;0,BK454+BD455/$B$5&gt;$H$2,-BD455/'Carga-Descarga Año'!$B$5&lt;'SFV+BESS'!$I$7),BD455/$B$5,IF(AND(BD455&lt;0,BK454+BD455/$B$5&gt;$H$2,-BD455/'Carga-Descarga Año'!$B$5&gt;'SFV+BESS'!$I$7),-'SFV+BESS'!$I$7,IF(AND(BD455&lt;0,BK454+BD455/$B$5&lt;$H$2),-MIN('SFV+BESS'!$I$7,BK454-$H$2),0)))</f>
        <v>0</v>
      </c>
      <c r="BG455" s="33"/>
      <c r="BH455" s="33">
        <f t="shared" si="517"/>
        <v>0</v>
      </c>
      <c r="BI455" s="27">
        <f t="shared" si="481"/>
        <v>0</v>
      </c>
      <c r="BJ455" s="27">
        <f t="shared" si="518"/>
        <v>0</v>
      </c>
      <c r="BK455" s="28">
        <f>IF((BK454+BE455+BF455)&gt;=$B$2*'SFV+BESS'!$I$9, $B$2*'SFV+BESS'!$I$9, (BK454+BE455+BF455))</f>
        <v>173.61249999999998</v>
      </c>
      <c r="BL455" s="110">
        <f t="shared" si="482"/>
        <v>119.78981902555637</v>
      </c>
      <c r="BQ455" s="251"/>
      <c r="BR455" s="48">
        <v>18.5833333333333</v>
      </c>
      <c r="BS455" s="33">
        <f t="shared" si="536"/>
        <v>102.95917212974827</v>
      </c>
      <c r="BT455" s="33">
        <f>Gen_Cons_Horario!B3361</f>
        <v>0</v>
      </c>
      <c r="BU455" s="35">
        <f t="shared" si="511"/>
        <v>102.95917212974827</v>
      </c>
      <c r="BV455" s="116">
        <f>IF(AND(BU455&gt;0,BU455*$B$4+CB454&lt;=$B$2*'SFV+BESS'!$I$9,BU455&lt;'SFV+BESS'!$I$7), BU455*$B$4, IF(AND(BU455&gt;0,BU455*$B$4+CB454&gt;$B$2*'SFV+BESS'!$I$9,BU455*$B$4&lt;'SFV+BESS'!$I$7),$B$2*'SFV+BESS'!$I$9-CB454,IF(AND(BU455&gt;0,BU455*$B$4+CB454&gt;$B$2*'SFV+BESS'!$I$9,BU455*$B$4&gt;'SFV+BESS'!$I$7,CB454&lt;$B$2*'SFV+BESS'!$I$9),$B$2*'SFV+BESS'!$I$9-CB454,IF(AND(BU455&gt;0,BU455*$B$4+CB454&lt;=$B$2*'SFV+BESS'!$I$9,BU455&gt;'SFV+BESS'!$I$7),'SFV+BESS'!$I$7,0))))</f>
        <v>0</v>
      </c>
      <c r="BW455" s="27">
        <f>IF(AND(BU455&lt;0,CB454+BU455/$B$5&gt;$H$2,-BU455/'Carga-Descarga Año'!$B$5&lt;'SFV+BESS'!$I$7),BU455/$B$5,IF(AND(BU455&lt;0,CB454+BU455/$B$5&gt;$H$2,-BU455/'Carga-Descarga Año'!$B$5&gt;'SFV+BESS'!$I$7),-'SFV+BESS'!$I$7,IF(AND(BU455&lt;0,CB454+BU455/$B$5&lt;$H$2),-MIN('SFV+BESS'!$I$7,CB454-$H$2),0)))</f>
        <v>0</v>
      </c>
      <c r="BX455" s="33"/>
      <c r="BY455" s="33">
        <f t="shared" si="519"/>
        <v>0</v>
      </c>
      <c r="BZ455" s="27">
        <f t="shared" si="483"/>
        <v>0</v>
      </c>
      <c r="CA455" s="27">
        <f t="shared" si="484"/>
        <v>0</v>
      </c>
      <c r="CB455" s="28">
        <f>IF((CB454+BV455+BW455)&gt;=$B$2*'SFV+BESS'!$I$9, $B$2*'SFV+BESS'!$I$9, (CB454+BV455+BW455))</f>
        <v>173.61249999999998</v>
      </c>
      <c r="CC455" s="110">
        <f t="shared" si="485"/>
        <v>102.95917212974827</v>
      </c>
      <c r="CH455" s="251"/>
      <c r="CI455" s="48">
        <v>18.5833333333333</v>
      </c>
      <c r="CJ455" s="33">
        <f t="shared" si="537"/>
        <v>92.109640210585653</v>
      </c>
      <c r="CK455" s="33">
        <f>Gen_Cons_Horario!B4105</f>
        <v>0</v>
      </c>
      <c r="CL455" s="35">
        <f t="shared" si="512"/>
        <v>92.109640210585653</v>
      </c>
      <c r="CM455" s="116">
        <f>IF(AND(CL455&gt;0,CL455*$B$4+CS454&lt;=$B$2*'SFV+BESS'!$I$9,CL455&lt;'SFV+BESS'!$I$7), CL455*$B$4, IF(AND(CL455&gt;0,CL455*$B$4+CS454&gt;$B$2*'SFV+BESS'!$I$9,CL455*$B$4&lt;'SFV+BESS'!$I$7),$B$2*'SFV+BESS'!$I$9-CS454,IF(AND(CL455&gt;0,CL455*$B$4+CS454&gt;$B$2*'SFV+BESS'!$I$9,CL455*$B$4&gt;'SFV+BESS'!$I$7,CS454&lt;$B$2*'SFV+BESS'!$I$9),$B$2*'SFV+BESS'!$I$9-CS454,IF(AND(CL455&gt;0,CL455*$B$4+CS454&lt;=$B$2*'SFV+BESS'!$I$9,CL455&gt;'SFV+BESS'!$I$7),'SFV+BESS'!$I$7,0))))</f>
        <v>0</v>
      </c>
      <c r="CN455" s="27">
        <f>IF(AND(CL455&lt;0,CS454+CL455/$B$5&gt;$H$2,-CL455/'Carga-Descarga Año'!$B$5&lt;'SFV+BESS'!$I$7),CL455/$B$5,IF(AND(CL455&lt;0,CS454+CL455/$B$5&gt;$H$2,-CL455/'Carga-Descarga Año'!$B$5&gt;'SFV+BESS'!$I$7),-'SFV+BESS'!$I$7,IF(AND(CL455&lt;0,CS454+CL455/$B$5&lt;$H$2),-MIN('SFV+BESS'!$I$7,CS454-$H$2),0)))</f>
        <v>0</v>
      </c>
      <c r="CO455" s="33"/>
      <c r="CP455" s="33">
        <f t="shared" si="520"/>
        <v>0</v>
      </c>
      <c r="CQ455" s="27">
        <f t="shared" si="486"/>
        <v>0</v>
      </c>
      <c r="CR455" s="27">
        <f t="shared" si="521"/>
        <v>0</v>
      </c>
      <c r="CS455" s="28">
        <f>IF((CS454+CM455+CN455)&gt;=$B$2*'SFV+BESS'!$I$9, $B$2*'SFV+BESS'!$I$9, (CS454+CM455+CN455))</f>
        <v>173.61249999999998</v>
      </c>
      <c r="CT455" s="110">
        <f t="shared" si="487"/>
        <v>92.109640210585653</v>
      </c>
      <c r="CY455" s="251"/>
      <c r="CZ455" s="48">
        <v>18.5833333333333</v>
      </c>
      <c r="DA455" s="33">
        <f t="shared" si="538"/>
        <v>99.291005948507078</v>
      </c>
      <c r="DB455" s="33">
        <f>Gen_Cons_Horario!B4825</f>
        <v>0</v>
      </c>
      <c r="DC455" s="35">
        <f t="shared" si="503"/>
        <v>99.291005948507078</v>
      </c>
      <c r="DD455" s="116">
        <f>IF(AND(DC455&gt;0,DC455*$B$4+DJ454&lt;=$B$2*'SFV+BESS'!$I$9,DC455&lt;'SFV+BESS'!$I$7), DC455*$B$4, IF(AND(DC455&gt;0,DC455*$B$4+DJ454&gt;$B$2*'SFV+BESS'!$I$9,DC455*$B$4&lt;'SFV+BESS'!$I$7),$B$2*'SFV+BESS'!$I$9-DJ454,IF(AND(DC455&gt;0,DC455*$B$4+DJ454&gt;$B$2*'SFV+BESS'!$I$9,DC455*$B$4&gt;'SFV+BESS'!$I$7,DJ454&lt;$B$2*'SFV+BESS'!$I$9),$B$2*'SFV+BESS'!$I$9-DJ454,IF(AND(DC455&gt;0,DC455*$B$4+DJ454&lt;=$B$2*'SFV+BESS'!$I$9,DC455&gt;'SFV+BESS'!$I$7),'SFV+BESS'!$I$7,0))))</f>
        <v>0</v>
      </c>
      <c r="DE455" s="27">
        <f>IF(AND(DC455&lt;0,DJ454+DC455/$B$5&gt;$H$2,-DC455/'Carga-Descarga Año'!$B$5&lt;'SFV+BESS'!$I$7),DC455/$B$5,IF(AND(DC455&lt;0,DJ454+DC455/$B$5&gt;$H$2,-DC455/'Carga-Descarga Año'!$B$5&gt;'SFV+BESS'!$I$7),-'SFV+BESS'!$I$7,IF(AND(DC455&lt;0,DJ454+DC455/$B$5&lt;$H$2),-MIN('SFV+BESS'!$I$7,DJ454-$H$2),0)))</f>
        <v>0</v>
      </c>
      <c r="DF455" s="33"/>
      <c r="DG455" s="33">
        <f t="shared" si="522"/>
        <v>0</v>
      </c>
      <c r="DH455" s="27">
        <f t="shared" si="488"/>
        <v>0</v>
      </c>
      <c r="DI455" s="27">
        <f t="shared" si="489"/>
        <v>0</v>
      </c>
      <c r="DJ455" s="28">
        <f>IF((DJ454+DD455+DE455)&gt;=$B$2*'SFV+BESS'!$I$9, $B$2*'SFV+BESS'!$I$9, (DJ454+DD455+DE455))</f>
        <v>173.61249999999998</v>
      </c>
      <c r="DK455" s="110">
        <f t="shared" si="490"/>
        <v>99.291005948507078</v>
      </c>
      <c r="DP455" s="251"/>
      <c r="DQ455" s="48">
        <v>18.5833333333333</v>
      </c>
      <c r="DR455" s="33">
        <f t="shared" si="539"/>
        <v>97.880357128904294</v>
      </c>
      <c r="DS455" s="33">
        <f>Gen_Cons_Horario!B5569</f>
        <v>0</v>
      </c>
      <c r="DT455" s="35">
        <f t="shared" si="504"/>
        <v>97.880357128904294</v>
      </c>
      <c r="DU455" s="116">
        <f>IF(AND(DT455&gt;0,DT455*$B$4+EA454&lt;=$B$2*'SFV+BESS'!$I$9,DT455&lt;'SFV+BESS'!$I$7), DT455*$B$4, IF(AND(DT455&gt;0,DT455*$B$4+EA454&gt;$B$2*'SFV+BESS'!$I$9,DT455*$B$4&lt;'SFV+BESS'!$I$7),$B$2*'SFV+BESS'!$I$9-EA454,IF(AND(DT455&gt;0,DT455*$B$4+EA454&gt;$B$2*'SFV+BESS'!$I$9,DT455*$B$4&gt;'SFV+BESS'!$I$7,EA454&lt;$B$2*'SFV+BESS'!$I$9),$B$2*'SFV+BESS'!$I$9-EA454,IF(AND(DT455&gt;0,DT455*$B$4+EA454&lt;=$B$2*'SFV+BESS'!$I$9,DT455&gt;'SFV+BESS'!$I$7),'SFV+BESS'!$I$7,0))))</f>
        <v>0</v>
      </c>
      <c r="DV455" s="27">
        <f>IF(AND(DT455&lt;0,EA454+DT455/$B$5&gt;$H$2,-DT455/'Carga-Descarga Año'!$B$5&lt;'SFV+BESS'!$I$7),DT455/$B$5,IF(AND(DT455&lt;0,EA454+DT455/$B$5&gt;$H$2,-DT455/'Carga-Descarga Año'!$B$5&gt;'SFV+BESS'!$I$7),-'SFV+BESS'!$I$7,IF(AND(DT455&lt;0,EA454+DT455/$B$5&lt;$H$2),-MIN('SFV+BESS'!$I$7,EA454-$H$2),0)))</f>
        <v>0</v>
      </c>
      <c r="DW455" s="33"/>
      <c r="DX455" s="33">
        <f t="shared" si="523"/>
        <v>0</v>
      </c>
      <c r="DY455" s="27">
        <f t="shared" si="491"/>
        <v>0</v>
      </c>
      <c r="DZ455" s="27">
        <f t="shared" si="524"/>
        <v>0</v>
      </c>
      <c r="EA455" s="28">
        <f>IF((EA454+DU455+DV455)&gt;=$B$2*'SFV+BESS'!$I$9, $B$2*'SFV+BESS'!$I$9, (EA454+DU455+DV455))</f>
        <v>173.61249999999998</v>
      </c>
      <c r="EB455" s="110">
        <f t="shared" si="492"/>
        <v>97.880357128904294</v>
      </c>
      <c r="EG455" s="251"/>
      <c r="EH455" s="48">
        <v>18.5833333333333</v>
      </c>
      <c r="EI455" s="33">
        <f t="shared" si="540"/>
        <v>107.02335307780091</v>
      </c>
      <c r="EJ455" s="33">
        <f>Gen_Cons_Horario!B6313</f>
        <v>0</v>
      </c>
      <c r="EK455" s="35">
        <f t="shared" si="505"/>
        <v>107.02335307780091</v>
      </c>
      <c r="EL455" s="116">
        <f>IF(AND(EK455&gt;0,EK455*$B$4+ER454&lt;=$B$2*'SFV+BESS'!$I$9,EK455&lt;'SFV+BESS'!$I$7), EK455*$B$4, IF(AND(EK455&gt;0,EK455*$B$4+ER454&gt;$B$2*'SFV+BESS'!$I$9,EK455*$B$4&lt;'SFV+BESS'!$I$7),$B$2*'SFV+BESS'!$I$9-ER454,IF(AND(EK455&gt;0,EK455*$B$4+ER454&gt;$B$2*'SFV+BESS'!$I$9,EK455*$B$4&gt;'SFV+BESS'!$I$7,ER454&lt;$B$2*'SFV+BESS'!$I$9),$B$2*'SFV+BESS'!$I$9-ER454,IF(AND(EK455&gt;0,EK455*$B$4+ER454&lt;=$B$2*'SFV+BESS'!$I$9,EK455&gt;'SFV+BESS'!$I$7),'SFV+BESS'!$I$7,0))))</f>
        <v>0</v>
      </c>
      <c r="EM455" s="27">
        <f>IF(AND(EK455&lt;0,ER454+EK455/$B$5&gt;$H$2,-EK455/'Carga-Descarga Año'!$B$5&lt;'SFV+BESS'!$I$7),EK455/$B$5,IF(AND(EK455&lt;0,ER454+EK455/$B$5&gt;$H$2,-EK455/'Carga-Descarga Año'!$B$5&gt;'SFV+BESS'!$I$7),-'SFV+BESS'!$I$7,IF(AND(EK455&lt;0,ER454+EK455/$B$5&lt;$H$2),-MIN('SFV+BESS'!$I$7,ER454-$H$2),0)))</f>
        <v>0</v>
      </c>
      <c r="EN455" s="33"/>
      <c r="EO455" s="33">
        <f t="shared" si="525"/>
        <v>0</v>
      </c>
      <c r="EP455" s="27">
        <f t="shared" si="493"/>
        <v>0</v>
      </c>
      <c r="EQ455" s="27">
        <f t="shared" si="526"/>
        <v>0</v>
      </c>
      <c r="ER455" s="28">
        <f>IF((ER454+EL455+EM455)&gt;=$B$2*'SFV+BESS'!$I$9, $B$2*'SFV+BESS'!$I$9, (ER454+EL455+EM455))</f>
        <v>173.61249999999998</v>
      </c>
      <c r="ES455" s="110">
        <f t="shared" si="494"/>
        <v>107.02335307780091</v>
      </c>
      <c r="EX455" s="251"/>
      <c r="EY455" s="48">
        <v>18.5833333333333</v>
      </c>
      <c r="EZ455" s="33">
        <f t="shared" si="541"/>
        <v>117.95196128053284</v>
      </c>
      <c r="FA455" s="33">
        <f>Gen_Cons_Horario!B7033</f>
        <v>0</v>
      </c>
      <c r="FB455" s="35">
        <f t="shared" si="506"/>
        <v>117.95196128053284</v>
      </c>
      <c r="FC455" s="116">
        <f>IF(AND(FB455&gt;0,FB455*$B$4+FI454&lt;=$B$2*'SFV+BESS'!$I$9,FB455&lt;'SFV+BESS'!$I$7), FB455*$B$4, IF(AND(FB455&gt;0,FB455*$B$4+FI454&gt;$B$2*'SFV+BESS'!$I$9,FB455*$B$4&lt;'SFV+BESS'!$I$7),$B$2*'SFV+BESS'!$I$9-FI454,IF(AND(FB455&gt;0,FB455*$B$4+FI454&gt;$B$2*'SFV+BESS'!$I$9,FB455*$B$4&gt;'SFV+BESS'!$I$7,FI454&lt;$B$2*'SFV+BESS'!$I$9),$B$2*'SFV+BESS'!$I$9-FI454,IF(AND(FB455&gt;0,FB455*$B$4+FI454&lt;=$B$2*'SFV+BESS'!$I$9,FB455&gt;'SFV+BESS'!$I$7),'SFV+BESS'!$I$7,0))))</f>
        <v>0</v>
      </c>
      <c r="FD455" s="27">
        <f>IF(AND(FB455&lt;0,FI454+FB455/$B$5&gt;$H$2,-FB455/'Carga-Descarga Año'!$B$5&lt;'SFV+BESS'!$I$7),FB455/$B$5,IF(AND(FB455&lt;0,FI454+FB455/$B$5&gt;$H$2,-FB455/'Carga-Descarga Año'!$B$5&gt;'SFV+BESS'!$I$7),-'SFV+BESS'!$I$7,IF(AND(FB455&lt;0,FI454+FB455/$B$5&lt;$H$2),-MIN('SFV+BESS'!$I$7,FI454-$H$2),0)))</f>
        <v>0</v>
      </c>
      <c r="FE455" s="33"/>
      <c r="FF455" s="33">
        <f t="shared" si="527"/>
        <v>0</v>
      </c>
      <c r="FG455" s="27">
        <f t="shared" si="495"/>
        <v>0</v>
      </c>
      <c r="FH455" s="27">
        <f t="shared" si="528"/>
        <v>0</v>
      </c>
      <c r="FI455" s="28">
        <f>IF((FI454+FC455+FD455)&gt;=$B$2*'SFV+BESS'!$I$9, $B$2*'SFV+BESS'!$I$9, (FI454+FC455+FD455))</f>
        <v>173.61249999999998</v>
      </c>
      <c r="FJ455" s="110">
        <f t="shared" si="496"/>
        <v>117.95196128053284</v>
      </c>
      <c r="FO455" s="251"/>
      <c r="FP455" s="48">
        <v>18.5833333333333</v>
      </c>
      <c r="FQ455" s="33">
        <f t="shared" si="542"/>
        <v>124.97258800981498</v>
      </c>
      <c r="FR455" s="33">
        <f>Gen_Cons_Horario!B7777</f>
        <v>82.027000000000001</v>
      </c>
      <c r="FS455" s="35">
        <f t="shared" si="507"/>
        <v>42.945588009814983</v>
      </c>
      <c r="FT455" s="116">
        <f>IF(AND(FS455&gt;0,FS455*$B$4+FZ454&lt;=$B$2*'SFV+BESS'!$I$9,FS455&lt;'SFV+BESS'!$I$7), FS455*$B$4, IF(AND(FS455&gt;0,FS455*$B$4+FZ454&gt;$B$2*'SFV+BESS'!$I$9,FS455*$B$4&lt;'SFV+BESS'!$I$7),$B$2*'SFV+BESS'!$I$9-FZ454,IF(AND(FS455&gt;0,FS455*$B$4+FZ454&gt;$B$2*'SFV+BESS'!$I$9,FS455*$B$4&gt;'SFV+BESS'!$I$7,FZ454&lt;$B$2*'SFV+BESS'!$I$9),$B$2*'SFV+BESS'!$I$9-FZ454,IF(AND(FS455&gt;0,FS455*$B$4+FZ454&lt;=$B$2*'SFV+BESS'!$I$9,FS455&gt;'SFV+BESS'!$I$7),'SFV+BESS'!$I$7,0))))</f>
        <v>40.798308609324231</v>
      </c>
      <c r="FU455" s="27">
        <f>IF(AND(FS455&lt;0,FZ454+FS455/$B$5&gt;$H$2,-FS455/'Carga-Descarga Año'!$B$5&lt;'SFV+BESS'!$I$7),FS455/$B$5,IF(AND(FS455&lt;0,FZ454+FS455/$B$5&gt;$H$2,-FS455/'Carga-Descarga Año'!$B$5&gt;'SFV+BESS'!$I$7),-'SFV+BESS'!$I$7,IF(AND(FS455&lt;0,FZ454+FS455/$B$5&lt;$H$2),-MIN('SFV+BESS'!$I$7,FZ454-$H$2),0)))</f>
        <v>0</v>
      </c>
      <c r="FV455" s="33"/>
      <c r="FW455" s="33">
        <f t="shared" si="529"/>
        <v>82.027000000000001</v>
      </c>
      <c r="FX455" s="27">
        <f t="shared" si="497"/>
        <v>0</v>
      </c>
      <c r="FY455" s="27">
        <f t="shared" si="530"/>
        <v>0</v>
      </c>
      <c r="FZ455" s="28">
        <f>IF((FZ454+FT455+FU455)&gt;=$B$2*'SFV+BESS'!$I$9, $B$2*'SFV+BESS'!$I$9, (FZ454+FT455+FU455))</f>
        <v>111.60535756737858</v>
      </c>
      <c r="GA455" s="110">
        <f t="shared" si="498"/>
        <v>0</v>
      </c>
      <c r="GF455" s="251"/>
      <c r="GG455" s="48">
        <v>18.5833333333333</v>
      </c>
      <c r="GH455" s="33">
        <f t="shared" si="543"/>
        <v>125.58913062743498</v>
      </c>
      <c r="GI455" s="33">
        <f>Gen_Cons_Horario!B8497</f>
        <v>65.927500000000009</v>
      </c>
      <c r="GJ455" s="35">
        <f t="shared" si="513"/>
        <v>59.661630627434974</v>
      </c>
      <c r="GK455" s="116">
        <f>IF(AND(GJ455&gt;0,GJ455*$B$4+GQ454&lt;=$B$2*'SFV+BESS'!$I$9,GJ455&lt;'SFV+BESS'!$I$7), GJ455*$B$4, IF(AND(GJ455&gt;0,GJ455*$B$4+GQ454&gt;$B$2*'SFV+BESS'!$I$9,GJ455*$B$4&lt;'SFV+BESS'!$I$7),$B$2*'SFV+BESS'!$I$9-GQ454,IF(AND(GJ455&gt;0,GJ455*$B$4+GQ454&gt;$B$2*'SFV+BESS'!$I$9,GJ455*$B$4&gt;'SFV+BESS'!$I$7,GQ454&lt;$B$2*'SFV+BESS'!$I$9),$B$2*'SFV+BESS'!$I$9-GQ454,IF(AND(GJ455&gt;0,GJ455*$B$4+GQ454&lt;=$B$2*'SFV+BESS'!$I$9,GJ455&gt;'SFV+BESS'!$I$7),'SFV+BESS'!$I$7,0))))</f>
        <v>0</v>
      </c>
      <c r="GL455" s="27">
        <f>IF(AND(GJ455&lt;0,GQ454+GJ455/$B$5&gt;$H$2,-GJ455/'Carga-Descarga Año'!$B$5&lt;'SFV+BESS'!$I$7),GJ455/$B$5,IF(AND(GJ455&lt;0,GQ454+GJ455/$B$5&gt;$H$2,-GJ455/'Carga-Descarga Año'!$B$5&gt;'SFV+BESS'!$I$7),-'SFV+BESS'!$I$7,IF(AND(GJ455&lt;0,GQ454+GJ455/$B$5&lt;$H$2),-MIN('SFV+BESS'!$I$7,GQ454-$H$2),0)))</f>
        <v>0</v>
      </c>
      <c r="GM455" s="33"/>
      <c r="GN455" s="33">
        <f t="shared" si="531"/>
        <v>65.927500000000009</v>
      </c>
      <c r="GO455" s="27">
        <f t="shared" si="499"/>
        <v>0</v>
      </c>
      <c r="GP455" s="27">
        <f t="shared" si="532"/>
        <v>0</v>
      </c>
      <c r="GQ455" s="28">
        <f>IF((GQ454+GK455+GL455)&gt;=$B$2*'SFV+BESS'!$I$9, $B$2*'SFV+BESS'!$I$9, (GQ454+GK455+GL455))</f>
        <v>173.61249999999998</v>
      </c>
      <c r="GR455" s="110">
        <f t="shared" si="500"/>
        <v>59.661630627434974</v>
      </c>
    </row>
    <row r="456" spans="1:200">
      <c r="A456" s="249"/>
      <c r="B456" s="48">
        <v>18.625</v>
      </c>
      <c r="C456" s="38">
        <f t="shared" si="514"/>
        <v>131.43639444275752</v>
      </c>
      <c r="D456" s="2">
        <f>Gen_Cons_Horario!B482</f>
        <v>82.027000000000001</v>
      </c>
      <c r="E456" s="140">
        <f t="shared" si="472"/>
        <v>49.409394442757517</v>
      </c>
      <c r="F456" s="116">
        <f>IF(AND(E456&gt;0,E456*$B$4+L455&lt;=$B$2*'SFV+BESS'!$I$9,E456&lt;'SFV+BESS'!$I$7), E456*$B$4, IF(AND(E456&gt;0,E456*$B$4+L455&gt;$B$2*'SFV+BESS'!$I$9,E456*$B$4&lt;'SFV+BESS'!$I$7),$B$2*'SFV+BESS'!$I$9-L455,IF(AND(E456&gt;0,E456*$B$4+L455&gt;$B$2*'SFV+BESS'!$I$9,E456*$B$4&gt;'SFV+BESS'!$I$7,L455&lt;$B$2*'SFV+BESS'!$I$9),$B$2*'SFV+BESS'!$I$9-L455,IF(AND(E456&gt;0,E456*$B$4+L455&lt;=$B$2*'SFV+BESS'!$I$9,E456&gt;'SFV+BESS'!$I$7),'SFV+BESS'!$I$7,0))))</f>
        <v>0</v>
      </c>
      <c r="G456" s="27">
        <f>IF(AND(E456&lt;0,L455+E456/$B$5&gt;$H$2,-E456/'Carga-Descarga Año'!$B$5&lt;'SFV+BESS'!$I$7),E456/$B$5,IF(AND(E456&lt;0,L455+E456/$B$5&gt;$H$2,-E456/'Carga-Descarga Año'!$B$5&gt;'SFV+BESS'!$I$7),-'SFV+BESS'!$I$7,IF(AND(E456&lt;0,L455+E456/$B$5&lt;$H$2),-MIN('SFV+BESS'!$I$7,L455-$H$2),0)))</f>
        <v>0</v>
      </c>
      <c r="I456" s="38">
        <f t="shared" si="473"/>
        <v>82.027000000000001</v>
      </c>
      <c r="J456" s="27">
        <f t="shared" si="475"/>
        <v>0</v>
      </c>
      <c r="K456" s="27">
        <f t="shared" si="474"/>
        <v>0</v>
      </c>
      <c r="L456" s="28">
        <f>IF((L455+F456+G456)&gt;=$B$2*'SFV+BESS'!$I$9, $B$2*'SFV+BESS'!$I$9, (L455+F456+G456))</f>
        <v>173.61249999999998</v>
      </c>
      <c r="M456" s="110">
        <f t="shared" si="476"/>
        <v>49.409394442757517</v>
      </c>
      <c r="R456" s="251"/>
      <c r="S456" s="48">
        <v>18.625</v>
      </c>
      <c r="T456" s="2">
        <f t="shared" si="533"/>
        <v>136.95570340748876</v>
      </c>
      <c r="U456" s="2">
        <f>Gen_Cons_Horario!B1226</f>
        <v>63.384500000000003</v>
      </c>
      <c r="V456" s="35">
        <f t="shared" si="508"/>
        <v>73.571203407488753</v>
      </c>
      <c r="W456" s="116">
        <f>IF(AND(V456&gt;0,V456*$B$4+AC455&lt;=$B$2*'SFV+BESS'!$I$9,V456&lt;'SFV+BESS'!$I$7), V456*$B$4, IF(AND(V456&gt;0,V456*$B$4+AC455&gt;$B$2*'SFV+BESS'!$I$9,V456*$B$4&lt;'SFV+BESS'!$I$7),$B$2*'SFV+BESS'!$I$9-AC455,IF(AND(V456&gt;0,V456*$B$4+AC455&gt;$B$2*'SFV+BESS'!$I$9,V456*$B$4&gt;'SFV+BESS'!$I$7,AC455&lt;$B$2*'SFV+BESS'!$I$9),$B$2*'SFV+BESS'!$I$9-AC455,IF(AND(V456&gt;0,V456*$B$4+AC455&lt;=$B$2*'SFV+BESS'!$I$9,V456&gt;'SFV+BESS'!$I$7),'SFV+BESS'!$I$7,0))))</f>
        <v>0</v>
      </c>
      <c r="X456" s="27">
        <f>IF(AND(V456&lt;0,AC455+V456/$B$5&gt;$H$2,-V456/'Carga-Descarga Año'!$B$5&lt;'SFV+BESS'!$I$7),V456/$B$5,IF(AND(V456&lt;0,AC455+V456/$B$5&gt;$H$2,-V456/'Carga-Descarga Año'!$B$5&gt;'SFV+BESS'!$I$7),-'SFV+BESS'!$I$7,IF(AND(V456&lt;0,AC455+V456/$B$5&lt;$H$2),-MIN('SFV+BESS'!$I$7,AC455-$H$2),0)))</f>
        <v>0</v>
      </c>
      <c r="Z456" s="33">
        <f t="shared" si="502"/>
        <v>63.384500000000003</v>
      </c>
      <c r="AA456" s="27">
        <f t="shared" si="477"/>
        <v>0</v>
      </c>
      <c r="AB456" s="27">
        <f t="shared" si="501"/>
        <v>0</v>
      </c>
      <c r="AC456" s="28">
        <f>IF((AC455+W456+X456)&gt;=$B$2*'SFV+BESS'!$I$9, $B$2*'SFV+BESS'!$I$9, (AC455+W456+X456))</f>
        <v>173.61249999999998</v>
      </c>
      <c r="AD456" s="110">
        <f t="shared" si="478"/>
        <v>73.571203407488753</v>
      </c>
      <c r="AI456" s="251"/>
      <c r="AJ456" s="48">
        <v>18.625</v>
      </c>
      <c r="AK456" s="52">
        <f t="shared" si="534"/>
        <v>135.45703269371216</v>
      </c>
      <c r="AL456" s="33">
        <f>Gen_Cons_Horario!B1898</f>
        <v>59.656000000000006</v>
      </c>
      <c r="AM456" s="35">
        <f t="shared" si="509"/>
        <v>75.801032693712159</v>
      </c>
      <c r="AN456" s="116">
        <f>IF(AND(AM456&gt;0,AM456*$B$4+AT455&lt;=$B$2*'SFV+BESS'!$I$9,AM456&lt;'SFV+BESS'!$I$7), AM456*$B$4, IF(AND(AM456&gt;0,AM456*$B$4+AT455&gt;$B$2*'SFV+BESS'!$I$9,AM456*$B$4&lt;'SFV+BESS'!$I$7),$B$2*'SFV+BESS'!$I$9-AT455,IF(AND(AM456&gt;0,AM456*$B$4+AT455&gt;$B$2*'SFV+BESS'!$I$9,AM456*$B$4&gt;'SFV+BESS'!$I$7,AT455&lt;$B$2*'SFV+BESS'!$I$9),$B$2*'SFV+BESS'!$I$9-AT455,IF(AND(AM456&gt;0,AM456*$B$4+AT455&lt;=$B$2*'SFV+BESS'!$I$9,AM456&gt;'SFV+BESS'!$I$7),'SFV+BESS'!$I$7,0))))</f>
        <v>0</v>
      </c>
      <c r="AO456" s="27">
        <f>IF(AND(AM456&lt;0,AT455+AM456/$B$5&gt;$H$2,-AM456/'Carga-Descarga Año'!$B$5&lt;'SFV+BESS'!$I$7),AM456/$B$5,IF(AND(AM456&lt;0,AT455+AM456/$B$5&gt;$H$2,-AM456/'Carga-Descarga Año'!$B$5&gt;'SFV+BESS'!$I$7),-'SFV+BESS'!$I$7,IF(AND(AM456&lt;0,AT455+AM456/$B$5&lt;$H$2),-MIN('SFV+BESS'!$I$7,AT455-$H$2),0)))</f>
        <v>0</v>
      </c>
      <c r="AP456" s="33"/>
      <c r="AQ456" s="33">
        <f t="shared" si="515"/>
        <v>59.656000000000006</v>
      </c>
      <c r="AR456" s="27">
        <f t="shared" si="479"/>
        <v>0</v>
      </c>
      <c r="AS456" s="27">
        <f t="shared" si="516"/>
        <v>0</v>
      </c>
      <c r="AT456" s="28">
        <f>IF((AT455+AN456+AO456)&gt;=$B$2*'SFV+BESS'!$I$9, $B$2*'SFV+BESS'!$I$9, (AT455+AN456+AO456))</f>
        <v>173.61249999999998</v>
      </c>
      <c r="AU456" s="110">
        <f t="shared" si="480"/>
        <v>75.801032693712159</v>
      </c>
      <c r="AZ456" s="251"/>
      <c r="BA456" s="48">
        <v>18.625</v>
      </c>
      <c r="BB456" s="33">
        <f t="shared" si="535"/>
        <v>117.44483072489295</v>
      </c>
      <c r="BC456" s="33">
        <f>Gen_Cons_Horario!B2642</f>
        <v>0</v>
      </c>
      <c r="BD456" s="35">
        <f t="shared" si="510"/>
        <v>117.44483072489295</v>
      </c>
      <c r="BE456" s="116">
        <f>IF(AND(BD456&gt;0,BD456*$B$4+BK455&lt;=$B$2*'SFV+BESS'!$I$9,BD456&lt;'SFV+BESS'!$I$7), BD456*$B$4, IF(AND(BD456&gt;0,BD456*$B$4+BK455&gt;$B$2*'SFV+BESS'!$I$9,BD456*$B$4&lt;'SFV+BESS'!$I$7),$B$2*'SFV+BESS'!$I$9-BK455,IF(AND(BD456&gt;0,BD456*$B$4+BK455&gt;$B$2*'SFV+BESS'!$I$9,BD456*$B$4&gt;'SFV+BESS'!$I$7,BK455&lt;$B$2*'SFV+BESS'!$I$9),$B$2*'SFV+BESS'!$I$9-BK455,IF(AND(BD456&gt;0,BD456*$B$4+BK455&lt;=$B$2*'SFV+BESS'!$I$9,BD456&gt;'SFV+BESS'!$I$7),'SFV+BESS'!$I$7,0))))</f>
        <v>0</v>
      </c>
      <c r="BF456" s="27">
        <f>IF(AND(BD456&lt;0,BK455+BD456/$B$5&gt;$H$2,-BD456/'Carga-Descarga Año'!$B$5&lt;'SFV+BESS'!$I$7),BD456/$B$5,IF(AND(BD456&lt;0,BK455+BD456/$B$5&gt;$H$2,-BD456/'Carga-Descarga Año'!$B$5&gt;'SFV+BESS'!$I$7),-'SFV+BESS'!$I$7,IF(AND(BD456&lt;0,BK455+BD456/$B$5&lt;$H$2),-MIN('SFV+BESS'!$I$7,BK455-$H$2),0)))</f>
        <v>0</v>
      </c>
      <c r="BG456" s="33"/>
      <c r="BH456" s="33">
        <f t="shared" si="517"/>
        <v>0</v>
      </c>
      <c r="BI456" s="27">
        <f t="shared" si="481"/>
        <v>0</v>
      </c>
      <c r="BJ456" s="27">
        <f t="shared" si="518"/>
        <v>0</v>
      </c>
      <c r="BK456" s="28">
        <f>IF((BK455+BE456+BF456)&gt;=$B$2*'SFV+BESS'!$I$9, $B$2*'SFV+BESS'!$I$9, (BK455+BE456+BF456))</f>
        <v>173.61249999999998</v>
      </c>
      <c r="BL456" s="110">
        <f t="shared" si="482"/>
        <v>117.44483072489295</v>
      </c>
      <c r="BQ456" s="251"/>
      <c r="BR456" s="48">
        <v>18.625</v>
      </c>
      <c r="BS456" s="33">
        <f t="shared" si="536"/>
        <v>98.228006670832059</v>
      </c>
      <c r="BT456" s="33">
        <f>Gen_Cons_Horario!B3362</f>
        <v>0</v>
      </c>
      <c r="BU456" s="35">
        <f t="shared" si="511"/>
        <v>98.228006670832059</v>
      </c>
      <c r="BV456" s="116">
        <f>IF(AND(BU456&gt;0,BU456*$B$4+CB455&lt;=$B$2*'SFV+BESS'!$I$9,BU456&lt;'SFV+BESS'!$I$7), BU456*$B$4, IF(AND(BU456&gt;0,BU456*$B$4+CB455&gt;$B$2*'SFV+BESS'!$I$9,BU456*$B$4&lt;'SFV+BESS'!$I$7),$B$2*'SFV+BESS'!$I$9-CB455,IF(AND(BU456&gt;0,BU456*$B$4+CB455&gt;$B$2*'SFV+BESS'!$I$9,BU456*$B$4&gt;'SFV+BESS'!$I$7,CB455&lt;$B$2*'SFV+BESS'!$I$9),$B$2*'SFV+BESS'!$I$9-CB455,IF(AND(BU456&gt;0,BU456*$B$4+CB455&lt;=$B$2*'SFV+BESS'!$I$9,BU456&gt;'SFV+BESS'!$I$7),'SFV+BESS'!$I$7,0))))</f>
        <v>0</v>
      </c>
      <c r="BW456" s="27">
        <f>IF(AND(BU456&lt;0,CB455+BU456/$B$5&gt;$H$2,-BU456/'Carga-Descarga Año'!$B$5&lt;'SFV+BESS'!$I$7),BU456/$B$5,IF(AND(BU456&lt;0,CB455+BU456/$B$5&gt;$H$2,-BU456/'Carga-Descarga Año'!$B$5&gt;'SFV+BESS'!$I$7),-'SFV+BESS'!$I$7,IF(AND(BU456&lt;0,CB455+BU456/$B$5&lt;$H$2),-MIN('SFV+BESS'!$I$7,CB455-$H$2),0)))</f>
        <v>0</v>
      </c>
      <c r="BX456" s="33"/>
      <c r="BY456" s="33">
        <f t="shared" si="519"/>
        <v>0</v>
      </c>
      <c r="BZ456" s="27">
        <f t="shared" si="483"/>
        <v>0</v>
      </c>
      <c r="CA456" s="27">
        <f t="shared" si="484"/>
        <v>0</v>
      </c>
      <c r="CB456" s="28">
        <f>IF((CB455+BV456+BW456)&gt;=$B$2*'SFV+BESS'!$I$9, $B$2*'SFV+BESS'!$I$9, (CB455+BV456+BW456))</f>
        <v>173.61249999999998</v>
      </c>
      <c r="CC456" s="110">
        <f t="shared" si="485"/>
        <v>98.228006670832059</v>
      </c>
      <c r="CH456" s="251"/>
      <c r="CI456" s="48">
        <v>18.625</v>
      </c>
      <c r="CJ456" s="33">
        <f t="shared" si="537"/>
        <v>88.925603265034539</v>
      </c>
      <c r="CK456" s="33">
        <f>Gen_Cons_Horario!B4106</f>
        <v>0</v>
      </c>
      <c r="CL456" s="35">
        <f t="shared" si="512"/>
        <v>88.925603265034539</v>
      </c>
      <c r="CM456" s="116">
        <f>IF(AND(CL456&gt;0,CL456*$B$4+CS455&lt;=$B$2*'SFV+BESS'!$I$9,CL456&lt;'SFV+BESS'!$I$7), CL456*$B$4, IF(AND(CL456&gt;0,CL456*$B$4+CS455&gt;$B$2*'SFV+BESS'!$I$9,CL456*$B$4&lt;'SFV+BESS'!$I$7),$B$2*'SFV+BESS'!$I$9-CS455,IF(AND(CL456&gt;0,CL456*$B$4+CS455&gt;$B$2*'SFV+BESS'!$I$9,CL456*$B$4&gt;'SFV+BESS'!$I$7,CS455&lt;$B$2*'SFV+BESS'!$I$9),$B$2*'SFV+BESS'!$I$9-CS455,IF(AND(CL456&gt;0,CL456*$B$4+CS455&lt;=$B$2*'SFV+BESS'!$I$9,CL456&gt;'SFV+BESS'!$I$7),'SFV+BESS'!$I$7,0))))</f>
        <v>0</v>
      </c>
      <c r="CN456" s="27">
        <f>IF(AND(CL456&lt;0,CS455+CL456/$B$5&gt;$H$2,-CL456/'Carga-Descarga Año'!$B$5&lt;'SFV+BESS'!$I$7),CL456/$B$5,IF(AND(CL456&lt;0,CS455+CL456/$B$5&gt;$H$2,-CL456/'Carga-Descarga Año'!$B$5&gt;'SFV+BESS'!$I$7),-'SFV+BESS'!$I$7,IF(AND(CL456&lt;0,CS455+CL456/$B$5&lt;$H$2),-MIN('SFV+BESS'!$I$7,CS455-$H$2),0)))</f>
        <v>0</v>
      </c>
      <c r="CO456" s="33"/>
      <c r="CP456" s="33">
        <f t="shared" si="520"/>
        <v>0</v>
      </c>
      <c r="CQ456" s="27">
        <f t="shared" si="486"/>
        <v>0</v>
      </c>
      <c r="CR456" s="27">
        <f t="shared" si="521"/>
        <v>0</v>
      </c>
      <c r="CS456" s="28">
        <f>IF((CS455+CM456+CN456)&gt;=$B$2*'SFV+BESS'!$I$9, $B$2*'SFV+BESS'!$I$9, (CS455+CM456+CN456))</f>
        <v>173.61249999999998</v>
      </c>
      <c r="CT456" s="110">
        <f t="shared" si="487"/>
        <v>88.925603265034539</v>
      </c>
      <c r="CY456" s="251"/>
      <c r="CZ456" s="48">
        <v>18.625</v>
      </c>
      <c r="DA456" s="33">
        <f t="shared" si="538"/>
        <v>95.414133698890723</v>
      </c>
      <c r="DB456" s="33">
        <f>Gen_Cons_Horario!B4826</f>
        <v>0</v>
      </c>
      <c r="DC456" s="35">
        <f t="shared" si="503"/>
        <v>95.414133698890723</v>
      </c>
      <c r="DD456" s="116">
        <f>IF(AND(DC456&gt;0,DC456*$B$4+DJ455&lt;=$B$2*'SFV+BESS'!$I$9,DC456&lt;'SFV+BESS'!$I$7), DC456*$B$4, IF(AND(DC456&gt;0,DC456*$B$4+DJ455&gt;$B$2*'SFV+BESS'!$I$9,DC456*$B$4&lt;'SFV+BESS'!$I$7),$B$2*'SFV+BESS'!$I$9-DJ455,IF(AND(DC456&gt;0,DC456*$B$4+DJ455&gt;$B$2*'SFV+BESS'!$I$9,DC456*$B$4&gt;'SFV+BESS'!$I$7,DJ455&lt;$B$2*'SFV+BESS'!$I$9),$B$2*'SFV+BESS'!$I$9-DJ455,IF(AND(DC456&gt;0,DC456*$B$4+DJ455&lt;=$B$2*'SFV+BESS'!$I$9,DC456&gt;'SFV+BESS'!$I$7),'SFV+BESS'!$I$7,0))))</f>
        <v>0</v>
      </c>
      <c r="DE456" s="27">
        <f>IF(AND(DC456&lt;0,DJ455+DC456/$B$5&gt;$H$2,-DC456/'Carga-Descarga Año'!$B$5&lt;'SFV+BESS'!$I$7),DC456/$B$5,IF(AND(DC456&lt;0,DJ455+DC456/$B$5&gt;$H$2,-DC456/'Carga-Descarga Año'!$B$5&gt;'SFV+BESS'!$I$7),-'SFV+BESS'!$I$7,IF(AND(DC456&lt;0,DJ455+DC456/$B$5&lt;$H$2),-MIN('SFV+BESS'!$I$7,DJ455-$H$2),0)))</f>
        <v>0</v>
      </c>
      <c r="DF456" s="33"/>
      <c r="DG456" s="33">
        <f t="shared" si="522"/>
        <v>0</v>
      </c>
      <c r="DH456" s="27">
        <f t="shared" si="488"/>
        <v>0</v>
      </c>
      <c r="DI456" s="27">
        <f t="shared" si="489"/>
        <v>0</v>
      </c>
      <c r="DJ456" s="28">
        <f>IF((DJ455+DD456+DE456)&gt;=$B$2*'SFV+BESS'!$I$9, $B$2*'SFV+BESS'!$I$9, (DJ455+DD456+DE456))</f>
        <v>173.61249999999998</v>
      </c>
      <c r="DK456" s="110">
        <f t="shared" si="490"/>
        <v>95.414133698890723</v>
      </c>
      <c r="DP456" s="251"/>
      <c r="DQ456" s="48">
        <v>18.625</v>
      </c>
      <c r="DR456" s="33">
        <f t="shared" si="539"/>
        <v>94.952312257526813</v>
      </c>
      <c r="DS456" s="33">
        <f>Gen_Cons_Horario!B5570</f>
        <v>0</v>
      </c>
      <c r="DT456" s="35">
        <f t="shared" si="504"/>
        <v>94.952312257526813</v>
      </c>
      <c r="DU456" s="116">
        <f>IF(AND(DT456&gt;0,DT456*$B$4+EA455&lt;=$B$2*'SFV+BESS'!$I$9,DT456&lt;'SFV+BESS'!$I$7), DT456*$B$4, IF(AND(DT456&gt;0,DT456*$B$4+EA455&gt;$B$2*'SFV+BESS'!$I$9,DT456*$B$4&lt;'SFV+BESS'!$I$7),$B$2*'SFV+BESS'!$I$9-EA455,IF(AND(DT456&gt;0,DT456*$B$4+EA455&gt;$B$2*'SFV+BESS'!$I$9,DT456*$B$4&gt;'SFV+BESS'!$I$7,EA455&lt;$B$2*'SFV+BESS'!$I$9),$B$2*'SFV+BESS'!$I$9-EA455,IF(AND(DT456&gt;0,DT456*$B$4+EA455&lt;=$B$2*'SFV+BESS'!$I$9,DT456&gt;'SFV+BESS'!$I$7),'SFV+BESS'!$I$7,0))))</f>
        <v>0</v>
      </c>
      <c r="DV456" s="27">
        <f>IF(AND(DT456&lt;0,EA455+DT456/$B$5&gt;$H$2,-DT456/'Carga-Descarga Año'!$B$5&lt;'SFV+BESS'!$I$7),DT456/$B$5,IF(AND(DT456&lt;0,EA455+DT456/$B$5&gt;$H$2,-DT456/'Carga-Descarga Año'!$B$5&gt;'SFV+BESS'!$I$7),-'SFV+BESS'!$I$7,IF(AND(DT456&lt;0,EA455+DT456/$B$5&lt;$H$2),-MIN('SFV+BESS'!$I$7,EA455-$H$2),0)))</f>
        <v>0</v>
      </c>
      <c r="DW456" s="33"/>
      <c r="DX456" s="33">
        <f t="shared" si="523"/>
        <v>0</v>
      </c>
      <c r="DY456" s="27">
        <f t="shared" si="491"/>
        <v>0</v>
      </c>
      <c r="DZ456" s="27">
        <f t="shared" si="524"/>
        <v>0</v>
      </c>
      <c r="EA456" s="28">
        <f>IF((EA455+DU456+DV456)&gt;=$B$2*'SFV+BESS'!$I$9, $B$2*'SFV+BESS'!$I$9, (EA455+DU456+DV456))</f>
        <v>173.61249999999998</v>
      </c>
      <c r="EB456" s="110">
        <f t="shared" si="492"/>
        <v>94.952312257526813</v>
      </c>
      <c r="EG456" s="251"/>
      <c r="EH456" s="48">
        <v>18.625</v>
      </c>
      <c r="EI456" s="33">
        <f t="shared" si="540"/>
        <v>101.17838652552929</v>
      </c>
      <c r="EJ456" s="33">
        <f>Gen_Cons_Horario!B6314</f>
        <v>0</v>
      </c>
      <c r="EK456" s="35">
        <f t="shared" si="505"/>
        <v>101.17838652552929</v>
      </c>
      <c r="EL456" s="116">
        <f>IF(AND(EK456&gt;0,EK456*$B$4+ER455&lt;=$B$2*'SFV+BESS'!$I$9,EK456&lt;'SFV+BESS'!$I$7), EK456*$B$4, IF(AND(EK456&gt;0,EK456*$B$4+ER455&gt;$B$2*'SFV+BESS'!$I$9,EK456*$B$4&lt;'SFV+BESS'!$I$7),$B$2*'SFV+BESS'!$I$9-ER455,IF(AND(EK456&gt;0,EK456*$B$4+ER455&gt;$B$2*'SFV+BESS'!$I$9,EK456*$B$4&gt;'SFV+BESS'!$I$7,ER455&lt;$B$2*'SFV+BESS'!$I$9),$B$2*'SFV+BESS'!$I$9-ER455,IF(AND(EK456&gt;0,EK456*$B$4+ER455&lt;=$B$2*'SFV+BESS'!$I$9,EK456&gt;'SFV+BESS'!$I$7),'SFV+BESS'!$I$7,0))))</f>
        <v>0</v>
      </c>
      <c r="EM456" s="27">
        <f>IF(AND(EK456&lt;0,ER455+EK456/$B$5&gt;$H$2,-EK456/'Carga-Descarga Año'!$B$5&lt;'SFV+BESS'!$I$7),EK456/$B$5,IF(AND(EK456&lt;0,ER455+EK456/$B$5&gt;$H$2,-EK456/'Carga-Descarga Año'!$B$5&gt;'SFV+BESS'!$I$7),-'SFV+BESS'!$I$7,IF(AND(EK456&lt;0,ER455+EK456/$B$5&lt;$H$2),-MIN('SFV+BESS'!$I$7,ER455-$H$2),0)))</f>
        <v>0</v>
      </c>
      <c r="EN456" s="33"/>
      <c r="EO456" s="33">
        <f t="shared" si="525"/>
        <v>0</v>
      </c>
      <c r="EP456" s="27">
        <f t="shared" si="493"/>
        <v>0</v>
      </c>
      <c r="EQ456" s="27">
        <f t="shared" si="526"/>
        <v>0</v>
      </c>
      <c r="ER456" s="28">
        <f>IF((ER455+EL456+EM456)&gt;=$B$2*'SFV+BESS'!$I$9, $B$2*'SFV+BESS'!$I$9, (ER455+EL456+EM456))</f>
        <v>173.61249999999998</v>
      </c>
      <c r="ES456" s="110">
        <f t="shared" si="494"/>
        <v>101.17838652552929</v>
      </c>
      <c r="EX456" s="251"/>
      <c r="EY456" s="48">
        <v>18.625</v>
      </c>
      <c r="EZ456" s="33">
        <f t="shared" si="541"/>
        <v>113.18044181125563</v>
      </c>
      <c r="FA456" s="33">
        <f>Gen_Cons_Horario!B7034</f>
        <v>0</v>
      </c>
      <c r="FB456" s="35">
        <f t="shared" si="506"/>
        <v>113.18044181125563</v>
      </c>
      <c r="FC456" s="116">
        <f>IF(AND(FB456&gt;0,FB456*$B$4+FI455&lt;=$B$2*'SFV+BESS'!$I$9,FB456&lt;'SFV+BESS'!$I$7), FB456*$B$4, IF(AND(FB456&gt;0,FB456*$B$4+FI455&gt;$B$2*'SFV+BESS'!$I$9,FB456*$B$4&lt;'SFV+BESS'!$I$7),$B$2*'SFV+BESS'!$I$9-FI455,IF(AND(FB456&gt;0,FB456*$B$4+FI455&gt;$B$2*'SFV+BESS'!$I$9,FB456*$B$4&gt;'SFV+BESS'!$I$7,FI455&lt;$B$2*'SFV+BESS'!$I$9),$B$2*'SFV+BESS'!$I$9-FI455,IF(AND(FB456&gt;0,FB456*$B$4+FI455&lt;=$B$2*'SFV+BESS'!$I$9,FB456&gt;'SFV+BESS'!$I$7),'SFV+BESS'!$I$7,0))))</f>
        <v>0</v>
      </c>
      <c r="FD456" s="27">
        <f>IF(AND(FB456&lt;0,FI455+FB456/$B$5&gt;$H$2,-FB456/'Carga-Descarga Año'!$B$5&lt;'SFV+BESS'!$I$7),FB456/$B$5,IF(AND(FB456&lt;0,FI455+FB456/$B$5&gt;$H$2,-FB456/'Carga-Descarga Año'!$B$5&gt;'SFV+BESS'!$I$7),-'SFV+BESS'!$I$7,IF(AND(FB456&lt;0,FI455+FB456/$B$5&lt;$H$2),-MIN('SFV+BESS'!$I$7,FI455-$H$2),0)))</f>
        <v>0</v>
      </c>
      <c r="FE456" s="33"/>
      <c r="FF456" s="33">
        <f t="shared" si="527"/>
        <v>0</v>
      </c>
      <c r="FG456" s="27">
        <f t="shared" si="495"/>
        <v>0</v>
      </c>
      <c r="FH456" s="27">
        <f t="shared" si="528"/>
        <v>0</v>
      </c>
      <c r="FI456" s="28">
        <f>IF((FI455+FC456+FD456)&gt;=$B$2*'SFV+BESS'!$I$9, $B$2*'SFV+BESS'!$I$9, (FI455+FC456+FD456))</f>
        <v>173.61249999999998</v>
      </c>
      <c r="FJ456" s="110">
        <f t="shared" si="496"/>
        <v>113.18044181125563</v>
      </c>
      <c r="FO456" s="251"/>
      <c r="FP456" s="48">
        <v>18.625</v>
      </c>
      <c r="FQ456" s="33">
        <f t="shared" si="542"/>
        <v>120.57902046259493</v>
      </c>
      <c r="FR456" s="33">
        <f>Gen_Cons_Horario!B7778</f>
        <v>82.027000000000001</v>
      </c>
      <c r="FS456" s="35">
        <f t="shared" si="507"/>
        <v>38.552020462594925</v>
      </c>
      <c r="FT456" s="116">
        <f>IF(AND(FS456&gt;0,FS456*$B$4+FZ455&lt;=$B$2*'SFV+BESS'!$I$9,FS456&lt;'SFV+BESS'!$I$7), FS456*$B$4, IF(AND(FS456&gt;0,FS456*$B$4+FZ455&gt;$B$2*'SFV+BESS'!$I$9,FS456*$B$4&lt;'SFV+BESS'!$I$7),$B$2*'SFV+BESS'!$I$9-FZ455,IF(AND(FS456&gt;0,FS456*$B$4+FZ455&gt;$B$2*'SFV+BESS'!$I$9,FS456*$B$4&gt;'SFV+BESS'!$I$7,FZ455&lt;$B$2*'SFV+BESS'!$I$9),$B$2*'SFV+BESS'!$I$9-FZ455,IF(AND(FS456&gt;0,FS456*$B$4+FZ455&lt;=$B$2*'SFV+BESS'!$I$9,FS456&gt;'SFV+BESS'!$I$7),'SFV+BESS'!$I$7,0))))</f>
        <v>36.624419439465179</v>
      </c>
      <c r="FU456" s="27">
        <f>IF(AND(FS456&lt;0,FZ455+FS456/$B$5&gt;$H$2,-FS456/'Carga-Descarga Año'!$B$5&lt;'SFV+BESS'!$I$7),FS456/$B$5,IF(AND(FS456&lt;0,FZ455+FS456/$B$5&gt;$H$2,-FS456/'Carga-Descarga Año'!$B$5&gt;'SFV+BESS'!$I$7),-'SFV+BESS'!$I$7,IF(AND(FS456&lt;0,FZ455+FS456/$B$5&lt;$H$2),-MIN('SFV+BESS'!$I$7,FZ455-$H$2),0)))</f>
        <v>0</v>
      </c>
      <c r="FV456" s="33"/>
      <c r="FW456" s="33">
        <f t="shared" si="529"/>
        <v>82.027000000000001</v>
      </c>
      <c r="FX456" s="27">
        <f t="shared" si="497"/>
        <v>0</v>
      </c>
      <c r="FY456" s="27">
        <f t="shared" si="530"/>
        <v>0</v>
      </c>
      <c r="FZ456" s="28">
        <f>IF((FZ455+FT456+FU456)&gt;=$B$2*'SFV+BESS'!$I$9, $B$2*'SFV+BESS'!$I$9, (FZ455+FT456+FU456))</f>
        <v>148.22977700684376</v>
      </c>
      <c r="GA456" s="110">
        <f t="shared" si="498"/>
        <v>0</v>
      </c>
      <c r="GF456" s="251"/>
      <c r="GG456" s="48">
        <v>18.625</v>
      </c>
      <c r="GH456" s="33">
        <f t="shared" si="543"/>
        <v>124.1219678864603</v>
      </c>
      <c r="GI456" s="33">
        <f>Gen_Cons_Horario!B8498</f>
        <v>47.285000000000004</v>
      </c>
      <c r="GJ456" s="35">
        <f t="shared" si="513"/>
        <v>76.836967886460286</v>
      </c>
      <c r="GK456" s="116">
        <f>IF(AND(GJ456&gt;0,GJ456*$B$4+GQ455&lt;=$B$2*'SFV+BESS'!$I$9,GJ456&lt;'SFV+BESS'!$I$7), GJ456*$B$4, IF(AND(GJ456&gt;0,GJ456*$B$4+GQ455&gt;$B$2*'SFV+BESS'!$I$9,GJ456*$B$4&lt;'SFV+BESS'!$I$7),$B$2*'SFV+BESS'!$I$9-GQ455,IF(AND(GJ456&gt;0,GJ456*$B$4+GQ455&gt;$B$2*'SFV+BESS'!$I$9,GJ456*$B$4&gt;'SFV+BESS'!$I$7,GQ455&lt;$B$2*'SFV+BESS'!$I$9),$B$2*'SFV+BESS'!$I$9-GQ455,IF(AND(GJ456&gt;0,GJ456*$B$4+GQ455&lt;=$B$2*'SFV+BESS'!$I$9,GJ456&gt;'SFV+BESS'!$I$7),'SFV+BESS'!$I$7,0))))</f>
        <v>0</v>
      </c>
      <c r="GL456" s="27">
        <f>IF(AND(GJ456&lt;0,GQ455+GJ456/$B$5&gt;$H$2,-GJ456/'Carga-Descarga Año'!$B$5&lt;'SFV+BESS'!$I$7),GJ456/$B$5,IF(AND(GJ456&lt;0,GQ455+GJ456/$B$5&gt;$H$2,-GJ456/'Carga-Descarga Año'!$B$5&gt;'SFV+BESS'!$I$7),-'SFV+BESS'!$I$7,IF(AND(GJ456&lt;0,GQ455+GJ456/$B$5&lt;$H$2),-MIN('SFV+BESS'!$I$7,GQ455-$H$2),0)))</f>
        <v>0</v>
      </c>
      <c r="GM456" s="33"/>
      <c r="GN456" s="33">
        <f t="shared" si="531"/>
        <v>47.285000000000004</v>
      </c>
      <c r="GO456" s="27">
        <f t="shared" si="499"/>
        <v>0</v>
      </c>
      <c r="GP456" s="27">
        <f t="shared" si="532"/>
        <v>0</v>
      </c>
      <c r="GQ456" s="28">
        <f>IF((GQ455+GK456+GL456)&gt;=$B$2*'SFV+BESS'!$I$9, $B$2*'SFV+BESS'!$I$9, (GQ455+GK456+GL456))</f>
        <v>173.61249999999998</v>
      </c>
      <c r="GR456" s="110">
        <f t="shared" si="500"/>
        <v>76.836967886460286</v>
      </c>
    </row>
    <row r="457" spans="1:200">
      <c r="A457" s="249"/>
      <c r="B457" s="48">
        <v>18.6666666666667</v>
      </c>
      <c r="C457" s="38">
        <f t="shared" si="514"/>
        <v>126.27010841841791</v>
      </c>
      <c r="D457" s="2">
        <f>Gen_Cons_Horario!B483</f>
        <v>82.027000000000001</v>
      </c>
      <c r="E457" s="140">
        <f t="shared" ref="E457:E520" si="544">C457-D457</f>
        <v>44.243108418417904</v>
      </c>
      <c r="F457" s="116">
        <f>IF(AND(E457&gt;0,E457*$B$4+L456&lt;=$B$2*'SFV+BESS'!$I$9,E457&lt;'SFV+BESS'!$I$7), E457*$B$4, IF(AND(E457&gt;0,E457*$B$4+L456&gt;$B$2*'SFV+BESS'!$I$9,E457*$B$4&lt;'SFV+BESS'!$I$7),$B$2*'SFV+BESS'!$I$9-L456,IF(AND(E457&gt;0,E457*$B$4+L456&gt;$B$2*'SFV+BESS'!$I$9,E457*$B$4&gt;'SFV+BESS'!$I$7,L456&lt;$B$2*'SFV+BESS'!$I$9),$B$2*'SFV+BESS'!$I$9-L456,IF(AND(E457&gt;0,E457*$B$4+L456&lt;=$B$2*'SFV+BESS'!$I$9,E457&gt;'SFV+BESS'!$I$7),'SFV+BESS'!$I$7,0))))</f>
        <v>0</v>
      </c>
      <c r="G457" s="27">
        <f>IF(AND(E457&lt;0,L456+E457/$B$5&gt;$H$2,-E457/'Carga-Descarga Año'!$B$5&lt;'SFV+BESS'!$I$7),E457/$B$5,IF(AND(E457&lt;0,L456+E457/$B$5&gt;$H$2,-E457/'Carga-Descarga Año'!$B$5&gt;'SFV+BESS'!$I$7),-'SFV+BESS'!$I$7,IF(AND(E457&lt;0,L456+E457/$B$5&lt;$H$2),-MIN('SFV+BESS'!$I$7,L456-$H$2),0)))</f>
        <v>0</v>
      </c>
      <c r="I457" s="38">
        <f t="shared" ref="I457:I520" si="545">IF(E457&gt;0,D457,C457)</f>
        <v>82.027000000000001</v>
      </c>
      <c r="J457" s="27">
        <f t="shared" si="475"/>
        <v>0</v>
      </c>
      <c r="K457" s="27">
        <f t="shared" ref="K457:K520" si="546">IF(J457&lt;-E457,-(E457+J457),0)</f>
        <v>0</v>
      </c>
      <c r="L457" s="28">
        <f>IF((L456+F457+G457)&gt;=$B$2*'SFV+BESS'!$I$9, $B$2*'SFV+BESS'!$I$9, (L456+F457+G457))</f>
        <v>173.61249999999998</v>
      </c>
      <c r="M457" s="110">
        <f t="shared" si="476"/>
        <v>44.243108418417904</v>
      </c>
      <c r="R457" s="251"/>
      <c r="S457" s="48">
        <v>18.6666666666667</v>
      </c>
      <c r="T457" s="2">
        <f t="shared" si="533"/>
        <v>130.90150863320309</v>
      </c>
      <c r="U457" s="2">
        <f>Gen_Cons_Horario!B1227</f>
        <v>63.384500000000003</v>
      </c>
      <c r="V457" s="35">
        <f t="shared" si="508"/>
        <v>67.517008633203091</v>
      </c>
      <c r="W457" s="116">
        <f>IF(AND(V457&gt;0,V457*$B$4+AC456&lt;=$B$2*'SFV+BESS'!$I$9,V457&lt;'SFV+BESS'!$I$7), V457*$B$4, IF(AND(V457&gt;0,V457*$B$4+AC456&gt;$B$2*'SFV+BESS'!$I$9,V457*$B$4&lt;'SFV+BESS'!$I$7),$B$2*'SFV+BESS'!$I$9-AC456,IF(AND(V457&gt;0,V457*$B$4+AC456&gt;$B$2*'SFV+BESS'!$I$9,V457*$B$4&gt;'SFV+BESS'!$I$7,AC456&lt;$B$2*'SFV+BESS'!$I$9),$B$2*'SFV+BESS'!$I$9-AC456,IF(AND(V457&gt;0,V457*$B$4+AC456&lt;=$B$2*'SFV+BESS'!$I$9,V457&gt;'SFV+BESS'!$I$7),'SFV+BESS'!$I$7,0))))</f>
        <v>0</v>
      </c>
      <c r="X457" s="27">
        <f>IF(AND(V457&lt;0,AC456+V457/$B$5&gt;$H$2,-V457/'Carga-Descarga Año'!$B$5&lt;'SFV+BESS'!$I$7),V457/$B$5,IF(AND(V457&lt;0,AC456+V457/$B$5&gt;$H$2,-V457/'Carga-Descarga Año'!$B$5&gt;'SFV+BESS'!$I$7),-'SFV+BESS'!$I$7,IF(AND(V457&lt;0,AC456+V457/$B$5&lt;$H$2),-MIN('SFV+BESS'!$I$7,AC456-$H$2),0)))</f>
        <v>0</v>
      </c>
      <c r="Z457" s="33">
        <f t="shared" si="502"/>
        <v>63.384500000000003</v>
      </c>
      <c r="AA457" s="27">
        <f t="shared" si="477"/>
        <v>0</v>
      </c>
      <c r="AB457" s="27">
        <f t="shared" si="501"/>
        <v>0</v>
      </c>
      <c r="AC457" s="28">
        <f>IF((AC456+W457+X457)&gt;=$B$2*'SFV+BESS'!$I$9, $B$2*'SFV+BESS'!$I$9, (AC456+W457+X457))</f>
        <v>173.61249999999998</v>
      </c>
      <c r="AD457" s="110">
        <f t="shared" si="478"/>
        <v>67.517008633203091</v>
      </c>
      <c r="AI457" s="251"/>
      <c r="AJ457" s="48">
        <v>18.6666666666667</v>
      </c>
      <c r="AK457" s="52">
        <f t="shared" si="534"/>
        <v>127.76061038156942</v>
      </c>
      <c r="AL457" s="33">
        <f>Gen_Cons_Horario!B1899</f>
        <v>22.371000000000002</v>
      </c>
      <c r="AM457" s="35">
        <f t="shared" si="509"/>
        <v>105.38961038156941</v>
      </c>
      <c r="AN457" s="116">
        <f>IF(AND(AM457&gt;0,AM457*$B$4+AT456&lt;=$B$2*'SFV+BESS'!$I$9,AM457&lt;'SFV+BESS'!$I$7), AM457*$B$4, IF(AND(AM457&gt;0,AM457*$B$4+AT456&gt;$B$2*'SFV+BESS'!$I$9,AM457*$B$4&lt;'SFV+BESS'!$I$7),$B$2*'SFV+BESS'!$I$9-AT456,IF(AND(AM457&gt;0,AM457*$B$4+AT456&gt;$B$2*'SFV+BESS'!$I$9,AM457*$B$4&gt;'SFV+BESS'!$I$7,AT456&lt;$B$2*'SFV+BESS'!$I$9),$B$2*'SFV+BESS'!$I$9-AT456,IF(AND(AM457&gt;0,AM457*$B$4+AT456&lt;=$B$2*'SFV+BESS'!$I$9,AM457&gt;'SFV+BESS'!$I$7),'SFV+BESS'!$I$7,0))))</f>
        <v>0</v>
      </c>
      <c r="AO457" s="27">
        <f>IF(AND(AM457&lt;0,AT456+AM457/$B$5&gt;$H$2,-AM457/'Carga-Descarga Año'!$B$5&lt;'SFV+BESS'!$I$7),AM457/$B$5,IF(AND(AM457&lt;0,AT456+AM457/$B$5&gt;$H$2,-AM457/'Carga-Descarga Año'!$B$5&gt;'SFV+BESS'!$I$7),-'SFV+BESS'!$I$7,IF(AND(AM457&lt;0,AT456+AM457/$B$5&lt;$H$2),-MIN('SFV+BESS'!$I$7,AT456-$H$2),0)))</f>
        <v>0</v>
      </c>
      <c r="AP457" s="33"/>
      <c r="AQ457" s="33">
        <f t="shared" si="515"/>
        <v>22.371000000000002</v>
      </c>
      <c r="AR457" s="27">
        <f t="shared" si="479"/>
        <v>0</v>
      </c>
      <c r="AS457" s="27">
        <f t="shared" si="516"/>
        <v>0</v>
      </c>
      <c r="AT457" s="28">
        <f>IF((AT456+AN457+AO457)&gt;=$B$2*'SFV+BESS'!$I$9, $B$2*'SFV+BESS'!$I$9, (AT456+AN457+AO457))</f>
        <v>173.61249999999998</v>
      </c>
      <c r="AU457" s="110">
        <f t="shared" si="480"/>
        <v>105.38961038156941</v>
      </c>
      <c r="AZ457" s="251"/>
      <c r="BA457" s="48">
        <v>18.6666666666667</v>
      </c>
      <c r="BB457" s="33">
        <f t="shared" si="535"/>
        <v>109.23737167257097</v>
      </c>
      <c r="BC457" s="33">
        <f>Gen_Cons_Horario!B2643</f>
        <v>0</v>
      </c>
      <c r="BD457" s="35">
        <f t="shared" si="510"/>
        <v>109.23737167257097</v>
      </c>
      <c r="BE457" s="116">
        <f>IF(AND(BD457&gt;0,BD457*$B$4+BK456&lt;=$B$2*'SFV+BESS'!$I$9,BD457&lt;'SFV+BESS'!$I$7), BD457*$B$4, IF(AND(BD457&gt;0,BD457*$B$4+BK456&gt;$B$2*'SFV+BESS'!$I$9,BD457*$B$4&lt;'SFV+BESS'!$I$7),$B$2*'SFV+BESS'!$I$9-BK456,IF(AND(BD457&gt;0,BD457*$B$4+BK456&gt;$B$2*'SFV+BESS'!$I$9,BD457*$B$4&gt;'SFV+BESS'!$I$7,BK456&lt;$B$2*'SFV+BESS'!$I$9),$B$2*'SFV+BESS'!$I$9-BK456,IF(AND(BD457&gt;0,BD457*$B$4+BK456&lt;=$B$2*'SFV+BESS'!$I$9,BD457&gt;'SFV+BESS'!$I$7),'SFV+BESS'!$I$7,0))))</f>
        <v>0</v>
      </c>
      <c r="BF457" s="27">
        <f>IF(AND(BD457&lt;0,BK456+BD457/$B$5&gt;$H$2,-BD457/'Carga-Descarga Año'!$B$5&lt;'SFV+BESS'!$I$7),BD457/$B$5,IF(AND(BD457&lt;0,BK456+BD457/$B$5&gt;$H$2,-BD457/'Carga-Descarga Año'!$B$5&gt;'SFV+BESS'!$I$7),-'SFV+BESS'!$I$7,IF(AND(BD457&lt;0,BK456+BD457/$B$5&lt;$H$2),-MIN('SFV+BESS'!$I$7,BK456-$H$2),0)))</f>
        <v>0</v>
      </c>
      <c r="BG457" s="33"/>
      <c r="BH457" s="33">
        <f t="shared" si="517"/>
        <v>0</v>
      </c>
      <c r="BI457" s="27">
        <f t="shared" si="481"/>
        <v>0</v>
      </c>
      <c r="BJ457" s="27">
        <f t="shared" si="518"/>
        <v>0</v>
      </c>
      <c r="BK457" s="28">
        <f>IF((BK456+BE457+BF457)&gt;=$B$2*'SFV+BESS'!$I$9, $B$2*'SFV+BESS'!$I$9, (BK456+BE457+BF457))</f>
        <v>173.61249999999998</v>
      </c>
      <c r="BL457" s="110">
        <f t="shared" si="482"/>
        <v>109.23737167257097</v>
      </c>
      <c r="BQ457" s="251"/>
      <c r="BR457" s="48">
        <v>18.6666666666667</v>
      </c>
      <c r="BS457" s="33">
        <f t="shared" si="536"/>
        <v>88.31508856643616</v>
      </c>
      <c r="BT457" s="33">
        <f>Gen_Cons_Horario!B3363</f>
        <v>0</v>
      </c>
      <c r="BU457" s="35">
        <f t="shared" si="511"/>
        <v>88.31508856643616</v>
      </c>
      <c r="BV457" s="116">
        <f>IF(AND(BU457&gt;0,BU457*$B$4+CB456&lt;=$B$2*'SFV+BESS'!$I$9,BU457&lt;'SFV+BESS'!$I$7), BU457*$B$4, IF(AND(BU457&gt;0,BU457*$B$4+CB456&gt;$B$2*'SFV+BESS'!$I$9,BU457*$B$4&lt;'SFV+BESS'!$I$7),$B$2*'SFV+BESS'!$I$9-CB456,IF(AND(BU457&gt;0,BU457*$B$4+CB456&gt;$B$2*'SFV+BESS'!$I$9,BU457*$B$4&gt;'SFV+BESS'!$I$7,CB456&lt;$B$2*'SFV+BESS'!$I$9),$B$2*'SFV+BESS'!$I$9-CB456,IF(AND(BU457&gt;0,BU457*$B$4+CB456&lt;=$B$2*'SFV+BESS'!$I$9,BU457&gt;'SFV+BESS'!$I$7),'SFV+BESS'!$I$7,0))))</f>
        <v>0</v>
      </c>
      <c r="BW457" s="27">
        <f>IF(AND(BU457&lt;0,CB456+BU457/$B$5&gt;$H$2,-BU457/'Carga-Descarga Año'!$B$5&lt;'SFV+BESS'!$I$7),BU457/$B$5,IF(AND(BU457&lt;0,CB456+BU457/$B$5&gt;$H$2,-BU457/'Carga-Descarga Año'!$B$5&gt;'SFV+BESS'!$I$7),-'SFV+BESS'!$I$7,IF(AND(BU457&lt;0,CB456+BU457/$B$5&lt;$H$2),-MIN('SFV+BESS'!$I$7,CB456-$H$2),0)))</f>
        <v>0</v>
      </c>
      <c r="BX457" s="33"/>
      <c r="BY457" s="33">
        <f t="shared" si="519"/>
        <v>0</v>
      </c>
      <c r="BZ457" s="27">
        <f t="shared" si="483"/>
        <v>0</v>
      </c>
      <c r="CA457" s="27">
        <f t="shared" si="484"/>
        <v>0</v>
      </c>
      <c r="CB457" s="28">
        <f>IF((CB456+BV457+BW457)&gt;=$B$2*'SFV+BESS'!$I$9, $B$2*'SFV+BESS'!$I$9, (CB456+BV457+BW457))</f>
        <v>173.61249999999998</v>
      </c>
      <c r="CC457" s="110">
        <f t="shared" si="485"/>
        <v>88.31508856643616</v>
      </c>
      <c r="CH457" s="251"/>
      <c r="CI457" s="48">
        <v>18.6666666666667</v>
      </c>
      <c r="CJ457" s="33">
        <f t="shared" si="537"/>
        <v>79.373492428381212</v>
      </c>
      <c r="CK457" s="33">
        <f>Gen_Cons_Horario!B4107</f>
        <v>0</v>
      </c>
      <c r="CL457" s="35">
        <f t="shared" si="512"/>
        <v>79.373492428381212</v>
      </c>
      <c r="CM457" s="116">
        <f>IF(AND(CL457&gt;0,CL457*$B$4+CS456&lt;=$B$2*'SFV+BESS'!$I$9,CL457&lt;'SFV+BESS'!$I$7), CL457*$B$4, IF(AND(CL457&gt;0,CL457*$B$4+CS456&gt;$B$2*'SFV+BESS'!$I$9,CL457*$B$4&lt;'SFV+BESS'!$I$7),$B$2*'SFV+BESS'!$I$9-CS456,IF(AND(CL457&gt;0,CL457*$B$4+CS456&gt;$B$2*'SFV+BESS'!$I$9,CL457*$B$4&gt;'SFV+BESS'!$I$7,CS456&lt;$B$2*'SFV+BESS'!$I$9),$B$2*'SFV+BESS'!$I$9-CS456,IF(AND(CL457&gt;0,CL457*$B$4+CS456&lt;=$B$2*'SFV+BESS'!$I$9,CL457&gt;'SFV+BESS'!$I$7),'SFV+BESS'!$I$7,0))))</f>
        <v>0</v>
      </c>
      <c r="CN457" s="27">
        <f>IF(AND(CL457&lt;0,CS456+CL457/$B$5&gt;$H$2,-CL457/'Carga-Descarga Año'!$B$5&lt;'SFV+BESS'!$I$7),CL457/$B$5,IF(AND(CL457&lt;0,CS456+CL457/$B$5&gt;$H$2,-CL457/'Carga-Descarga Año'!$B$5&gt;'SFV+BESS'!$I$7),-'SFV+BESS'!$I$7,IF(AND(CL457&lt;0,CS456+CL457/$B$5&lt;$H$2),-MIN('SFV+BESS'!$I$7,CS456-$H$2),0)))</f>
        <v>0</v>
      </c>
      <c r="CO457" s="33"/>
      <c r="CP457" s="33">
        <f t="shared" si="520"/>
        <v>0</v>
      </c>
      <c r="CQ457" s="27">
        <f t="shared" si="486"/>
        <v>0</v>
      </c>
      <c r="CR457" s="27">
        <f t="shared" si="521"/>
        <v>0</v>
      </c>
      <c r="CS457" s="28">
        <f>IF((CS456+CM457+CN457)&gt;=$B$2*'SFV+BESS'!$I$9, $B$2*'SFV+BESS'!$I$9, (CS456+CM457+CN457))</f>
        <v>173.61249999999998</v>
      </c>
      <c r="CT457" s="110">
        <f t="shared" si="487"/>
        <v>79.373492428381212</v>
      </c>
      <c r="CY457" s="251"/>
      <c r="CZ457" s="48">
        <v>18.6666666666667</v>
      </c>
      <c r="DA457" s="33">
        <f t="shared" si="538"/>
        <v>87.445007408012728</v>
      </c>
      <c r="DB457" s="33">
        <f>Gen_Cons_Horario!B4827</f>
        <v>0</v>
      </c>
      <c r="DC457" s="35">
        <f t="shared" si="503"/>
        <v>87.445007408012728</v>
      </c>
      <c r="DD457" s="116">
        <f>IF(AND(DC457&gt;0,DC457*$B$4+DJ456&lt;=$B$2*'SFV+BESS'!$I$9,DC457&lt;'SFV+BESS'!$I$7), DC457*$B$4, IF(AND(DC457&gt;0,DC457*$B$4+DJ456&gt;$B$2*'SFV+BESS'!$I$9,DC457*$B$4&lt;'SFV+BESS'!$I$7),$B$2*'SFV+BESS'!$I$9-DJ456,IF(AND(DC457&gt;0,DC457*$B$4+DJ456&gt;$B$2*'SFV+BESS'!$I$9,DC457*$B$4&gt;'SFV+BESS'!$I$7,DJ456&lt;$B$2*'SFV+BESS'!$I$9),$B$2*'SFV+BESS'!$I$9-DJ456,IF(AND(DC457&gt;0,DC457*$B$4+DJ456&lt;=$B$2*'SFV+BESS'!$I$9,DC457&gt;'SFV+BESS'!$I$7),'SFV+BESS'!$I$7,0))))</f>
        <v>0</v>
      </c>
      <c r="DE457" s="27">
        <f>IF(AND(DC457&lt;0,DJ456+DC457/$B$5&gt;$H$2,-DC457/'Carga-Descarga Año'!$B$5&lt;'SFV+BESS'!$I$7),DC457/$B$5,IF(AND(DC457&lt;0,DJ456+DC457/$B$5&gt;$H$2,-DC457/'Carga-Descarga Año'!$B$5&gt;'SFV+BESS'!$I$7),-'SFV+BESS'!$I$7,IF(AND(DC457&lt;0,DJ456+DC457/$B$5&lt;$H$2),-MIN('SFV+BESS'!$I$7,DJ456-$H$2),0)))</f>
        <v>0</v>
      </c>
      <c r="DF457" s="33"/>
      <c r="DG457" s="33">
        <f t="shared" si="522"/>
        <v>0</v>
      </c>
      <c r="DH457" s="27">
        <f t="shared" si="488"/>
        <v>0</v>
      </c>
      <c r="DI457" s="27">
        <f t="shared" si="489"/>
        <v>0</v>
      </c>
      <c r="DJ457" s="28">
        <f>IF((DJ456+DD457+DE457)&gt;=$B$2*'SFV+BESS'!$I$9, $B$2*'SFV+BESS'!$I$9, (DJ456+DD457+DE457))</f>
        <v>173.61249999999998</v>
      </c>
      <c r="DK457" s="110">
        <f t="shared" si="490"/>
        <v>87.445007408012728</v>
      </c>
      <c r="DP457" s="251"/>
      <c r="DQ457" s="48">
        <v>18.6666666666667</v>
      </c>
      <c r="DR457" s="33">
        <f t="shared" si="539"/>
        <v>84.495009145464408</v>
      </c>
      <c r="DS457" s="33">
        <f>Gen_Cons_Horario!B5571</f>
        <v>0</v>
      </c>
      <c r="DT457" s="35">
        <f t="shared" si="504"/>
        <v>84.495009145464408</v>
      </c>
      <c r="DU457" s="116">
        <f>IF(AND(DT457&gt;0,DT457*$B$4+EA456&lt;=$B$2*'SFV+BESS'!$I$9,DT457&lt;'SFV+BESS'!$I$7), DT457*$B$4, IF(AND(DT457&gt;0,DT457*$B$4+EA456&gt;$B$2*'SFV+BESS'!$I$9,DT457*$B$4&lt;'SFV+BESS'!$I$7),$B$2*'SFV+BESS'!$I$9-EA456,IF(AND(DT457&gt;0,DT457*$B$4+EA456&gt;$B$2*'SFV+BESS'!$I$9,DT457*$B$4&gt;'SFV+BESS'!$I$7,EA456&lt;$B$2*'SFV+BESS'!$I$9),$B$2*'SFV+BESS'!$I$9-EA456,IF(AND(DT457&gt;0,DT457*$B$4+EA456&lt;=$B$2*'SFV+BESS'!$I$9,DT457&gt;'SFV+BESS'!$I$7),'SFV+BESS'!$I$7,0))))</f>
        <v>0</v>
      </c>
      <c r="DV457" s="27">
        <f>IF(AND(DT457&lt;0,EA456+DT457/$B$5&gt;$H$2,-DT457/'Carga-Descarga Año'!$B$5&lt;'SFV+BESS'!$I$7),DT457/$B$5,IF(AND(DT457&lt;0,EA456+DT457/$B$5&gt;$H$2,-DT457/'Carga-Descarga Año'!$B$5&gt;'SFV+BESS'!$I$7),-'SFV+BESS'!$I$7,IF(AND(DT457&lt;0,EA456+DT457/$B$5&lt;$H$2),-MIN('SFV+BESS'!$I$7,EA456-$H$2),0)))</f>
        <v>0</v>
      </c>
      <c r="DW457" s="33"/>
      <c r="DX457" s="33">
        <f t="shared" si="523"/>
        <v>0</v>
      </c>
      <c r="DY457" s="27">
        <f t="shared" si="491"/>
        <v>0</v>
      </c>
      <c r="DZ457" s="27">
        <f t="shared" si="524"/>
        <v>0</v>
      </c>
      <c r="EA457" s="28">
        <f>IF((EA456+DU457+DV457)&gt;=$B$2*'SFV+BESS'!$I$9, $B$2*'SFV+BESS'!$I$9, (EA456+DU457+DV457))</f>
        <v>173.61249999999998</v>
      </c>
      <c r="EB457" s="110">
        <f t="shared" si="492"/>
        <v>84.495009145464408</v>
      </c>
      <c r="EG457" s="251"/>
      <c r="EH457" s="48">
        <v>18.6666666666667</v>
      </c>
      <c r="EI457" s="33">
        <f t="shared" si="540"/>
        <v>92.511711982505858</v>
      </c>
      <c r="EJ457" s="33">
        <f>Gen_Cons_Horario!B6315</f>
        <v>0</v>
      </c>
      <c r="EK457" s="35">
        <f t="shared" si="505"/>
        <v>92.511711982505858</v>
      </c>
      <c r="EL457" s="116">
        <f>IF(AND(EK457&gt;0,EK457*$B$4+ER456&lt;=$B$2*'SFV+BESS'!$I$9,EK457&lt;'SFV+BESS'!$I$7), EK457*$B$4, IF(AND(EK457&gt;0,EK457*$B$4+ER456&gt;$B$2*'SFV+BESS'!$I$9,EK457*$B$4&lt;'SFV+BESS'!$I$7),$B$2*'SFV+BESS'!$I$9-ER456,IF(AND(EK457&gt;0,EK457*$B$4+ER456&gt;$B$2*'SFV+BESS'!$I$9,EK457*$B$4&gt;'SFV+BESS'!$I$7,ER456&lt;$B$2*'SFV+BESS'!$I$9),$B$2*'SFV+BESS'!$I$9-ER456,IF(AND(EK457&gt;0,EK457*$B$4+ER456&lt;=$B$2*'SFV+BESS'!$I$9,EK457&gt;'SFV+BESS'!$I$7),'SFV+BESS'!$I$7,0))))</f>
        <v>0</v>
      </c>
      <c r="EM457" s="27">
        <f>IF(AND(EK457&lt;0,ER456+EK457/$B$5&gt;$H$2,-EK457/'Carga-Descarga Año'!$B$5&lt;'SFV+BESS'!$I$7),EK457/$B$5,IF(AND(EK457&lt;0,ER456+EK457/$B$5&gt;$H$2,-EK457/'Carga-Descarga Año'!$B$5&gt;'SFV+BESS'!$I$7),-'SFV+BESS'!$I$7,IF(AND(EK457&lt;0,ER456+EK457/$B$5&lt;$H$2),-MIN('SFV+BESS'!$I$7,ER456-$H$2),0)))</f>
        <v>0</v>
      </c>
      <c r="EN457" s="33"/>
      <c r="EO457" s="33">
        <f t="shared" si="525"/>
        <v>0</v>
      </c>
      <c r="EP457" s="27">
        <f t="shared" si="493"/>
        <v>0</v>
      </c>
      <c r="EQ457" s="27">
        <f t="shared" si="526"/>
        <v>0</v>
      </c>
      <c r="ER457" s="28">
        <f>IF((ER456+EL457+EM457)&gt;=$B$2*'SFV+BESS'!$I$9, $B$2*'SFV+BESS'!$I$9, (ER456+EL457+EM457))</f>
        <v>173.61249999999998</v>
      </c>
      <c r="ES457" s="110">
        <f t="shared" si="494"/>
        <v>92.511711982505858</v>
      </c>
      <c r="EX457" s="251"/>
      <c r="EY457" s="48">
        <v>18.6666666666667</v>
      </c>
      <c r="EZ457" s="33">
        <f t="shared" si="541"/>
        <v>104.9734283240988</v>
      </c>
      <c r="FA457" s="33">
        <f>Gen_Cons_Horario!B7035</f>
        <v>0</v>
      </c>
      <c r="FB457" s="35">
        <f t="shared" si="506"/>
        <v>104.9734283240988</v>
      </c>
      <c r="FC457" s="116">
        <f>IF(AND(FB457&gt;0,FB457*$B$4+FI456&lt;=$B$2*'SFV+BESS'!$I$9,FB457&lt;'SFV+BESS'!$I$7), FB457*$B$4, IF(AND(FB457&gt;0,FB457*$B$4+FI456&gt;$B$2*'SFV+BESS'!$I$9,FB457*$B$4&lt;'SFV+BESS'!$I$7),$B$2*'SFV+BESS'!$I$9-FI456,IF(AND(FB457&gt;0,FB457*$B$4+FI456&gt;$B$2*'SFV+BESS'!$I$9,FB457*$B$4&gt;'SFV+BESS'!$I$7,FI456&lt;$B$2*'SFV+BESS'!$I$9),$B$2*'SFV+BESS'!$I$9-FI456,IF(AND(FB457&gt;0,FB457*$B$4+FI456&lt;=$B$2*'SFV+BESS'!$I$9,FB457&gt;'SFV+BESS'!$I$7),'SFV+BESS'!$I$7,0))))</f>
        <v>0</v>
      </c>
      <c r="FD457" s="27">
        <f>IF(AND(FB457&lt;0,FI456+FB457/$B$5&gt;$H$2,-FB457/'Carga-Descarga Año'!$B$5&lt;'SFV+BESS'!$I$7),FB457/$B$5,IF(AND(FB457&lt;0,FI456+FB457/$B$5&gt;$H$2,-FB457/'Carga-Descarga Año'!$B$5&gt;'SFV+BESS'!$I$7),-'SFV+BESS'!$I$7,IF(AND(FB457&lt;0,FI456+FB457/$B$5&lt;$H$2),-MIN('SFV+BESS'!$I$7,FI456-$H$2),0)))</f>
        <v>0</v>
      </c>
      <c r="FE457" s="33"/>
      <c r="FF457" s="33">
        <f t="shared" si="527"/>
        <v>0</v>
      </c>
      <c r="FG457" s="27">
        <f t="shared" si="495"/>
        <v>0</v>
      </c>
      <c r="FH457" s="27">
        <f t="shared" si="528"/>
        <v>0</v>
      </c>
      <c r="FI457" s="28">
        <f>IF((FI456+FC457+FD457)&gt;=$B$2*'SFV+BESS'!$I$9, $B$2*'SFV+BESS'!$I$9, (FI456+FC457+FD457))</f>
        <v>173.61249999999998</v>
      </c>
      <c r="FJ457" s="110">
        <f t="shared" si="496"/>
        <v>104.9734283240988</v>
      </c>
      <c r="FO457" s="251"/>
      <c r="FP457" s="48">
        <v>18.6666666666667</v>
      </c>
      <c r="FQ457" s="33">
        <f t="shared" si="542"/>
        <v>113.74458205580818</v>
      </c>
      <c r="FR457" s="33">
        <f>Gen_Cons_Horario!B7779</f>
        <v>59.656000000000006</v>
      </c>
      <c r="FS457" s="35">
        <f t="shared" si="507"/>
        <v>54.088582055808175</v>
      </c>
      <c r="FT457" s="116">
        <f>IF(AND(FS457&gt;0,FS457*$B$4+FZ456&lt;=$B$2*'SFV+BESS'!$I$9,FS457&lt;'SFV+BESS'!$I$7), FS457*$B$4, IF(AND(FS457&gt;0,FS457*$B$4+FZ456&gt;$B$2*'SFV+BESS'!$I$9,FS457*$B$4&lt;'SFV+BESS'!$I$7),$B$2*'SFV+BESS'!$I$9-FZ456,IF(AND(FS457&gt;0,FS457*$B$4+FZ456&gt;$B$2*'SFV+BESS'!$I$9,FS457*$B$4&gt;'SFV+BESS'!$I$7,FZ456&lt;$B$2*'SFV+BESS'!$I$9),$B$2*'SFV+BESS'!$I$9-FZ456,IF(AND(FS457&gt;0,FS457*$B$4+FZ456&lt;=$B$2*'SFV+BESS'!$I$9,FS457&gt;'SFV+BESS'!$I$7),'SFV+BESS'!$I$7,0))))</f>
        <v>25.382722993156221</v>
      </c>
      <c r="FU457" s="27">
        <f>IF(AND(FS457&lt;0,FZ456+FS457/$B$5&gt;$H$2,-FS457/'Carga-Descarga Año'!$B$5&lt;'SFV+BESS'!$I$7),FS457/$B$5,IF(AND(FS457&lt;0,FZ456+FS457/$B$5&gt;$H$2,-FS457/'Carga-Descarga Año'!$B$5&gt;'SFV+BESS'!$I$7),-'SFV+BESS'!$I$7,IF(AND(FS457&lt;0,FZ456+FS457/$B$5&lt;$H$2),-MIN('SFV+BESS'!$I$7,FZ456-$H$2),0)))</f>
        <v>0</v>
      </c>
      <c r="FV457" s="33"/>
      <c r="FW457" s="33">
        <f t="shared" si="529"/>
        <v>59.656000000000006</v>
      </c>
      <c r="FX457" s="27">
        <f t="shared" si="497"/>
        <v>0</v>
      </c>
      <c r="FY457" s="27">
        <f t="shared" si="530"/>
        <v>0</v>
      </c>
      <c r="FZ457" s="28">
        <f>IF((FZ456+FT457+FU457)&gt;=$B$2*'SFV+BESS'!$I$9, $B$2*'SFV+BESS'!$I$9, (FZ456+FT457+FU457))</f>
        <v>173.61249999999998</v>
      </c>
      <c r="GA457" s="110">
        <f t="shared" si="498"/>
        <v>27.369926273538468</v>
      </c>
      <c r="GF457" s="251"/>
      <c r="GG457" s="48">
        <v>18.6666666666667</v>
      </c>
      <c r="GH457" s="33">
        <f t="shared" si="543"/>
        <v>118.10660064846397</v>
      </c>
      <c r="GI457" s="33">
        <f>Gen_Cons_Horario!B8499</f>
        <v>47.285000000000004</v>
      </c>
      <c r="GJ457" s="35">
        <f t="shared" si="513"/>
        <v>70.821600648463971</v>
      </c>
      <c r="GK457" s="116">
        <f>IF(AND(GJ457&gt;0,GJ457*$B$4+GQ456&lt;=$B$2*'SFV+BESS'!$I$9,GJ457&lt;'SFV+BESS'!$I$7), GJ457*$B$4, IF(AND(GJ457&gt;0,GJ457*$B$4+GQ456&gt;$B$2*'SFV+BESS'!$I$9,GJ457*$B$4&lt;'SFV+BESS'!$I$7),$B$2*'SFV+BESS'!$I$9-GQ456,IF(AND(GJ457&gt;0,GJ457*$B$4+GQ456&gt;$B$2*'SFV+BESS'!$I$9,GJ457*$B$4&gt;'SFV+BESS'!$I$7,GQ456&lt;$B$2*'SFV+BESS'!$I$9),$B$2*'SFV+BESS'!$I$9-GQ456,IF(AND(GJ457&gt;0,GJ457*$B$4+GQ456&lt;=$B$2*'SFV+BESS'!$I$9,GJ457&gt;'SFV+BESS'!$I$7),'SFV+BESS'!$I$7,0))))</f>
        <v>0</v>
      </c>
      <c r="GL457" s="27">
        <f>IF(AND(GJ457&lt;0,GQ456+GJ457/$B$5&gt;$H$2,-GJ457/'Carga-Descarga Año'!$B$5&lt;'SFV+BESS'!$I$7),GJ457/$B$5,IF(AND(GJ457&lt;0,GQ456+GJ457/$B$5&gt;$H$2,-GJ457/'Carga-Descarga Año'!$B$5&gt;'SFV+BESS'!$I$7),-'SFV+BESS'!$I$7,IF(AND(GJ457&lt;0,GQ456+GJ457/$B$5&lt;$H$2),-MIN('SFV+BESS'!$I$7,GQ456-$H$2),0)))</f>
        <v>0</v>
      </c>
      <c r="GM457" s="33"/>
      <c r="GN457" s="33">
        <f t="shared" si="531"/>
        <v>47.285000000000004</v>
      </c>
      <c r="GO457" s="27">
        <f t="shared" si="499"/>
        <v>0</v>
      </c>
      <c r="GP457" s="27">
        <f t="shared" si="532"/>
        <v>0</v>
      </c>
      <c r="GQ457" s="28">
        <f>IF((GQ456+GK457+GL457)&gt;=$B$2*'SFV+BESS'!$I$9, $B$2*'SFV+BESS'!$I$9, (GQ456+GK457+GL457))</f>
        <v>173.61249999999998</v>
      </c>
      <c r="GR457" s="110">
        <f t="shared" si="500"/>
        <v>70.821600648463971</v>
      </c>
    </row>
    <row r="458" spans="1:200">
      <c r="A458" s="249"/>
      <c r="B458" s="48">
        <v>18.7083333333333</v>
      </c>
      <c r="C458" s="38">
        <f t="shared" si="514"/>
        <v>117.3050826702992</v>
      </c>
      <c r="D458" s="2">
        <f>Gen_Cons_Horario!B484</f>
        <v>82.027000000000001</v>
      </c>
      <c r="E458" s="140">
        <f t="shared" si="544"/>
        <v>35.278082670299199</v>
      </c>
      <c r="F458" s="116">
        <f>IF(AND(E458&gt;0,E458*$B$4+L457&lt;=$B$2*'SFV+BESS'!$I$9,E458&lt;'SFV+BESS'!$I$7), E458*$B$4, IF(AND(E458&gt;0,E458*$B$4+L457&gt;$B$2*'SFV+BESS'!$I$9,E458*$B$4&lt;'SFV+BESS'!$I$7),$B$2*'SFV+BESS'!$I$9-L457,IF(AND(E458&gt;0,E458*$B$4+L457&gt;$B$2*'SFV+BESS'!$I$9,E458*$B$4&gt;'SFV+BESS'!$I$7,L457&lt;$B$2*'SFV+BESS'!$I$9),$B$2*'SFV+BESS'!$I$9-L457,IF(AND(E458&gt;0,E458*$B$4+L457&lt;=$B$2*'SFV+BESS'!$I$9,E458&gt;'SFV+BESS'!$I$7),'SFV+BESS'!$I$7,0))))</f>
        <v>0</v>
      </c>
      <c r="G458" s="27">
        <f>IF(AND(E458&lt;0,L457+E458/$B$5&gt;$H$2,-E458/'Carga-Descarga Año'!$B$5&lt;'SFV+BESS'!$I$7),E458/$B$5,IF(AND(E458&lt;0,L457+E458/$B$5&gt;$H$2,-E458/'Carga-Descarga Año'!$B$5&gt;'SFV+BESS'!$I$7),-'SFV+BESS'!$I$7,IF(AND(E458&lt;0,L457+E458/$B$5&lt;$H$2),-MIN('SFV+BESS'!$I$7,L457-$H$2),0)))</f>
        <v>0</v>
      </c>
      <c r="I458" s="38">
        <f t="shared" si="545"/>
        <v>82.027000000000001</v>
      </c>
      <c r="J458" s="27">
        <f t="shared" ref="J458:J521" si="547">-G458*$B$5</f>
        <v>0</v>
      </c>
      <c r="K458" s="27">
        <f t="shared" si="546"/>
        <v>0</v>
      </c>
      <c r="L458" s="28">
        <f>IF((L457+F458+G458)&gt;=$B$2*'SFV+BESS'!$I$9, $B$2*'SFV+BESS'!$I$9, (L457+F458+G458))</f>
        <v>173.61249999999998</v>
      </c>
      <c r="M458" s="110">
        <f t="shared" ref="M458:M521" si="548">IF(E458&gt;0,E458-F458/$B$4,0)</f>
        <v>35.278082670299199</v>
      </c>
      <c r="R458" s="251"/>
      <c r="S458" s="48">
        <v>18.7083333333333</v>
      </c>
      <c r="T458" s="2">
        <f t="shared" si="533"/>
        <v>120.92026859992137</v>
      </c>
      <c r="U458" s="2">
        <f>Gen_Cons_Horario!B1228</f>
        <v>63.384500000000003</v>
      </c>
      <c r="V458" s="35">
        <f t="shared" si="508"/>
        <v>57.535768599921369</v>
      </c>
      <c r="W458" s="116">
        <f>IF(AND(V458&gt;0,V458*$B$4+AC457&lt;=$B$2*'SFV+BESS'!$I$9,V458&lt;'SFV+BESS'!$I$7), V458*$B$4, IF(AND(V458&gt;0,V458*$B$4+AC457&gt;$B$2*'SFV+BESS'!$I$9,V458*$B$4&lt;'SFV+BESS'!$I$7),$B$2*'SFV+BESS'!$I$9-AC457,IF(AND(V458&gt;0,V458*$B$4+AC457&gt;$B$2*'SFV+BESS'!$I$9,V458*$B$4&gt;'SFV+BESS'!$I$7,AC457&lt;$B$2*'SFV+BESS'!$I$9),$B$2*'SFV+BESS'!$I$9-AC457,IF(AND(V458&gt;0,V458*$B$4+AC457&lt;=$B$2*'SFV+BESS'!$I$9,V458&gt;'SFV+BESS'!$I$7),'SFV+BESS'!$I$7,0))))</f>
        <v>0</v>
      </c>
      <c r="X458" s="27">
        <f>IF(AND(V458&lt;0,AC457+V458/$B$5&gt;$H$2,-V458/'Carga-Descarga Año'!$B$5&lt;'SFV+BESS'!$I$7),V458/$B$5,IF(AND(V458&lt;0,AC457+V458/$B$5&gt;$H$2,-V458/'Carga-Descarga Año'!$B$5&gt;'SFV+BESS'!$I$7),-'SFV+BESS'!$I$7,IF(AND(V458&lt;0,AC457+V458/$B$5&lt;$H$2),-MIN('SFV+BESS'!$I$7,AC457-$H$2),0)))</f>
        <v>0</v>
      </c>
      <c r="Z458" s="33">
        <f t="shared" si="502"/>
        <v>63.384500000000003</v>
      </c>
      <c r="AA458" s="27">
        <f t="shared" ref="AA458:AA521" si="549">-X458*$B$5</f>
        <v>0</v>
      </c>
      <c r="AB458" s="27">
        <f t="shared" si="501"/>
        <v>0</v>
      </c>
      <c r="AC458" s="28">
        <f>IF((AC457+W458+X458)&gt;=$B$2*'SFV+BESS'!$I$9, $B$2*'SFV+BESS'!$I$9, (AC457+W458+X458))</f>
        <v>173.61249999999998</v>
      </c>
      <c r="AD458" s="110">
        <f t="shared" ref="AD458:AD521" si="550">IF(V458&gt;0,V458-W458/$B$4,0)</f>
        <v>57.535768599921369</v>
      </c>
      <c r="AI458" s="251"/>
      <c r="AJ458" s="48">
        <v>18.7083333333333</v>
      </c>
      <c r="AK458" s="52">
        <f t="shared" si="534"/>
        <v>116.13046110988708</v>
      </c>
      <c r="AL458" s="33">
        <f>Gen_Cons_Horario!B1900</f>
        <v>22.371000000000002</v>
      </c>
      <c r="AM458" s="35">
        <f t="shared" si="509"/>
        <v>93.75946110988707</v>
      </c>
      <c r="AN458" s="116">
        <f>IF(AND(AM458&gt;0,AM458*$B$4+AT457&lt;=$B$2*'SFV+BESS'!$I$9,AM458&lt;'SFV+BESS'!$I$7), AM458*$B$4, IF(AND(AM458&gt;0,AM458*$B$4+AT457&gt;$B$2*'SFV+BESS'!$I$9,AM458*$B$4&lt;'SFV+BESS'!$I$7),$B$2*'SFV+BESS'!$I$9-AT457,IF(AND(AM458&gt;0,AM458*$B$4+AT457&gt;$B$2*'SFV+BESS'!$I$9,AM458*$B$4&gt;'SFV+BESS'!$I$7,AT457&lt;$B$2*'SFV+BESS'!$I$9),$B$2*'SFV+BESS'!$I$9-AT457,IF(AND(AM458&gt;0,AM458*$B$4+AT457&lt;=$B$2*'SFV+BESS'!$I$9,AM458&gt;'SFV+BESS'!$I$7),'SFV+BESS'!$I$7,0))))</f>
        <v>0</v>
      </c>
      <c r="AO458" s="27">
        <f>IF(AND(AM458&lt;0,AT457+AM458/$B$5&gt;$H$2,-AM458/'Carga-Descarga Año'!$B$5&lt;'SFV+BESS'!$I$7),AM458/$B$5,IF(AND(AM458&lt;0,AT457+AM458/$B$5&gt;$H$2,-AM458/'Carga-Descarga Año'!$B$5&gt;'SFV+BESS'!$I$7),-'SFV+BESS'!$I$7,IF(AND(AM458&lt;0,AT457+AM458/$B$5&lt;$H$2),-MIN('SFV+BESS'!$I$7,AT457-$H$2),0)))</f>
        <v>0</v>
      </c>
      <c r="AP458" s="33"/>
      <c r="AQ458" s="33">
        <f t="shared" si="515"/>
        <v>22.371000000000002</v>
      </c>
      <c r="AR458" s="27">
        <f t="shared" ref="AR458:AR521" si="551">-AO458*$B$5</f>
        <v>0</v>
      </c>
      <c r="AS458" s="27">
        <f t="shared" si="516"/>
        <v>0</v>
      </c>
      <c r="AT458" s="28">
        <f>IF((AT457+AN458+AO458)&gt;=$B$2*'SFV+BESS'!$I$9, $B$2*'SFV+BESS'!$I$9, (AT457+AN458+AO458))</f>
        <v>173.61249999999998</v>
      </c>
      <c r="AU458" s="110">
        <f t="shared" ref="AU458:AU521" si="552">IF(AM458&gt;0,AM458-AN458/$B$4,0)</f>
        <v>93.75946110988707</v>
      </c>
      <c r="AZ458" s="251"/>
      <c r="BA458" s="48">
        <v>18.7083333333333</v>
      </c>
      <c r="BB458" s="33">
        <f t="shared" si="535"/>
        <v>96.73076740236607</v>
      </c>
      <c r="BC458" s="33">
        <f>Gen_Cons_Horario!B2644</f>
        <v>0</v>
      </c>
      <c r="BD458" s="35">
        <f t="shared" si="510"/>
        <v>96.73076740236607</v>
      </c>
      <c r="BE458" s="116">
        <f>IF(AND(BD458&gt;0,BD458*$B$4+BK457&lt;=$B$2*'SFV+BESS'!$I$9,BD458&lt;'SFV+BESS'!$I$7), BD458*$B$4, IF(AND(BD458&gt;0,BD458*$B$4+BK457&gt;$B$2*'SFV+BESS'!$I$9,BD458*$B$4&lt;'SFV+BESS'!$I$7),$B$2*'SFV+BESS'!$I$9-BK457,IF(AND(BD458&gt;0,BD458*$B$4+BK457&gt;$B$2*'SFV+BESS'!$I$9,BD458*$B$4&gt;'SFV+BESS'!$I$7,BK457&lt;$B$2*'SFV+BESS'!$I$9),$B$2*'SFV+BESS'!$I$9-BK457,IF(AND(BD458&gt;0,BD458*$B$4+BK457&lt;=$B$2*'SFV+BESS'!$I$9,BD458&gt;'SFV+BESS'!$I$7),'SFV+BESS'!$I$7,0))))</f>
        <v>0</v>
      </c>
      <c r="BF458" s="27">
        <f>IF(AND(BD458&lt;0,BK457+BD458/$B$5&gt;$H$2,-BD458/'Carga-Descarga Año'!$B$5&lt;'SFV+BESS'!$I$7),BD458/$B$5,IF(AND(BD458&lt;0,BK457+BD458/$B$5&gt;$H$2,-BD458/'Carga-Descarga Año'!$B$5&gt;'SFV+BESS'!$I$7),-'SFV+BESS'!$I$7,IF(AND(BD458&lt;0,BK457+BD458/$B$5&lt;$H$2),-MIN('SFV+BESS'!$I$7,BK457-$H$2),0)))</f>
        <v>0</v>
      </c>
      <c r="BG458" s="33"/>
      <c r="BH458" s="33">
        <f t="shared" si="517"/>
        <v>0</v>
      </c>
      <c r="BI458" s="27">
        <f t="shared" ref="BI458:BI521" si="553">-BF458*$B$5</f>
        <v>0</v>
      </c>
      <c r="BJ458" s="27">
        <f t="shared" si="518"/>
        <v>0</v>
      </c>
      <c r="BK458" s="28">
        <f>IF((BK457+BE458+BF458)&gt;=$B$2*'SFV+BESS'!$I$9, $B$2*'SFV+BESS'!$I$9, (BK457+BE458+BF458))</f>
        <v>173.61249999999998</v>
      </c>
      <c r="BL458" s="110">
        <f t="shared" ref="BL458:BL521" si="554">IF(BD458&gt;0,BD458-BE458/$B$4,0)</f>
        <v>96.73076740236607</v>
      </c>
      <c r="BQ458" s="251"/>
      <c r="BR458" s="48">
        <v>18.7083333333333</v>
      </c>
      <c r="BS458" s="33">
        <f t="shared" si="536"/>
        <v>70.967481883743332</v>
      </c>
      <c r="BT458" s="33">
        <f>Gen_Cons_Horario!B3364</f>
        <v>0</v>
      </c>
      <c r="BU458" s="35">
        <f t="shared" si="511"/>
        <v>70.967481883743332</v>
      </c>
      <c r="BV458" s="116">
        <f>IF(AND(BU458&gt;0,BU458*$B$4+CB457&lt;=$B$2*'SFV+BESS'!$I$9,BU458&lt;'SFV+BESS'!$I$7), BU458*$B$4, IF(AND(BU458&gt;0,BU458*$B$4+CB457&gt;$B$2*'SFV+BESS'!$I$9,BU458*$B$4&lt;'SFV+BESS'!$I$7),$B$2*'SFV+BESS'!$I$9-CB457,IF(AND(BU458&gt;0,BU458*$B$4+CB457&gt;$B$2*'SFV+BESS'!$I$9,BU458*$B$4&gt;'SFV+BESS'!$I$7,CB457&lt;$B$2*'SFV+BESS'!$I$9),$B$2*'SFV+BESS'!$I$9-CB457,IF(AND(BU458&gt;0,BU458*$B$4+CB457&lt;=$B$2*'SFV+BESS'!$I$9,BU458&gt;'SFV+BESS'!$I$7),'SFV+BESS'!$I$7,0))))</f>
        <v>0</v>
      </c>
      <c r="BW458" s="27">
        <f>IF(AND(BU458&lt;0,CB457+BU458/$B$5&gt;$H$2,-BU458/'Carga-Descarga Año'!$B$5&lt;'SFV+BESS'!$I$7),BU458/$B$5,IF(AND(BU458&lt;0,CB457+BU458/$B$5&gt;$H$2,-BU458/'Carga-Descarga Año'!$B$5&gt;'SFV+BESS'!$I$7),-'SFV+BESS'!$I$7,IF(AND(BU458&lt;0,CB457+BU458/$B$5&lt;$H$2),-MIN('SFV+BESS'!$I$7,CB457-$H$2),0)))</f>
        <v>0</v>
      </c>
      <c r="BX458" s="33"/>
      <c r="BY458" s="33">
        <f t="shared" si="519"/>
        <v>0</v>
      </c>
      <c r="BZ458" s="27">
        <f t="shared" ref="BZ458:BZ521" si="555">-BW458*$B$5</f>
        <v>0</v>
      </c>
      <c r="CA458" s="27">
        <f t="shared" ref="CA458:CA521" si="556">IF(BZ458&lt;-BU458,-(BU458+BZ458),0)</f>
        <v>0</v>
      </c>
      <c r="CB458" s="28">
        <f>IF((CB457+BV458+BW458)&gt;=$B$2*'SFV+BESS'!$I$9, $B$2*'SFV+BESS'!$I$9, (CB457+BV458+BW458))</f>
        <v>173.61249999999998</v>
      </c>
      <c r="CC458" s="110">
        <f t="shared" ref="CC458:CC521" si="557">IF(BU458&gt;0,BU458-BV458/$B$4,0)</f>
        <v>70.967481883743332</v>
      </c>
      <c r="CH458" s="251"/>
      <c r="CI458" s="48">
        <v>18.7083333333333</v>
      </c>
      <c r="CJ458" s="33">
        <f t="shared" si="537"/>
        <v>62.088720438246632</v>
      </c>
      <c r="CK458" s="33">
        <f>Gen_Cons_Horario!B4108</f>
        <v>0</v>
      </c>
      <c r="CL458" s="35">
        <f t="shared" si="512"/>
        <v>62.088720438246632</v>
      </c>
      <c r="CM458" s="116">
        <f>IF(AND(CL458&gt;0,CL458*$B$4+CS457&lt;=$B$2*'SFV+BESS'!$I$9,CL458&lt;'SFV+BESS'!$I$7), CL458*$B$4, IF(AND(CL458&gt;0,CL458*$B$4+CS457&gt;$B$2*'SFV+BESS'!$I$9,CL458*$B$4&lt;'SFV+BESS'!$I$7),$B$2*'SFV+BESS'!$I$9-CS457,IF(AND(CL458&gt;0,CL458*$B$4+CS457&gt;$B$2*'SFV+BESS'!$I$9,CL458*$B$4&gt;'SFV+BESS'!$I$7,CS457&lt;$B$2*'SFV+BESS'!$I$9),$B$2*'SFV+BESS'!$I$9-CS457,IF(AND(CL458&gt;0,CL458*$B$4+CS457&lt;=$B$2*'SFV+BESS'!$I$9,CL458&gt;'SFV+BESS'!$I$7),'SFV+BESS'!$I$7,0))))</f>
        <v>0</v>
      </c>
      <c r="CN458" s="27">
        <f>IF(AND(CL458&lt;0,CS457+CL458/$B$5&gt;$H$2,-CL458/'Carga-Descarga Año'!$B$5&lt;'SFV+BESS'!$I$7),CL458/$B$5,IF(AND(CL458&lt;0,CS457+CL458/$B$5&gt;$H$2,-CL458/'Carga-Descarga Año'!$B$5&gt;'SFV+BESS'!$I$7),-'SFV+BESS'!$I$7,IF(AND(CL458&lt;0,CS457+CL458/$B$5&lt;$H$2),-MIN('SFV+BESS'!$I$7,CS457-$H$2),0)))</f>
        <v>0</v>
      </c>
      <c r="CO458" s="33"/>
      <c r="CP458" s="33">
        <f t="shared" si="520"/>
        <v>0</v>
      </c>
      <c r="CQ458" s="27">
        <f t="shared" ref="CQ458:CQ521" si="558">-CN458*$B$5</f>
        <v>0</v>
      </c>
      <c r="CR458" s="27">
        <f t="shared" si="521"/>
        <v>0</v>
      </c>
      <c r="CS458" s="28">
        <f>IF((CS457+CM458+CN458)&gt;=$B$2*'SFV+BESS'!$I$9, $B$2*'SFV+BESS'!$I$9, (CS457+CM458+CN458))</f>
        <v>173.61249999999998</v>
      </c>
      <c r="CT458" s="110">
        <f t="shared" ref="CT458:CT521" si="559">IF(CL458&gt;0,CL458-CM458/$B$4,0)</f>
        <v>62.088720438246632</v>
      </c>
      <c r="CY458" s="251"/>
      <c r="CZ458" s="48">
        <v>18.7083333333333</v>
      </c>
      <c r="DA458" s="33">
        <f t="shared" si="538"/>
        <v>71.722136617902081</v>
      </c>
      <c r="DB458" s="33">
        <f>Gen_Cons_Horario!B4828</f>
        <v>0</v>
      </c>
      <c r="DC458" s="35">
        <f t="shared" si="503"/>
        <v>71.722136617902081</v>
      </c>
      <c r="DD458" s="116">
        <f>IF(AND(DC458&gt;0,DC458*$B$4+DJ457&lt;=$B$2*'SFV+BESS'!$I$9,DC458&lt;'SFV+BESS'!$I$7), DC458*$B$4, IF(AND(DC458&gt;0,DC458*$B$4+DJ457&gt;$B$2*'SFV+BESS'!$I$9,DC458*$B$4&lt;'SFV+BESS'!$I$7),$B$2*'SFV+BESS'!$I$9-DJ457,IF(AND(DC458&gt;0,DC458*$B$4+DJ457&gt;$B$2*'SFV+BESS'!$I$9,DC458*$B$4&gt;'SFV+BESS'!$I$7,DJ457&lt;$B$2*'SFV+BESS'!$I$9),$B$2*'SFV+BESS'!$I$9-DJ457,IF(AND(DC458&gt;0,DC458*$B$4+DJ457&lt;=$B$2*'SFV+BESS'!$I$9,DC458&gt;'SFV+BESS'!$I$7),'SFV+BESS'!$I$7,0))))</f>
        <v>0</v>
      </c>
      <c r="DE458" s="27">
        <f>IF(AND(DC458&lt;0,DJ457+DC458/$B$5&gt;$H$2,-DC458/'Carga-Descarga Año'!$B$5&lt;'SFV+BESS'!$I$7),DC458/$B$5,IF(AND(DC458&lt;0,DJ457+DC458/$B$5&gt;$H$2,-DC458/'Carga-Descarga Año'!$B$5&gt;'SFV+BESS'!$I$7),-'SFV+BESS'!$I$7,IF(AND(DC458&lt;0,DJ457+DC458/$B$5&lt;$H$2),-MIN('SFV+BESS'!$I$7,DJ457-$H$2),0)))</f>
        <v>0</v>
      </c>
      <c r="DF458" s="33"/>
      <c r="DG458" s="33">
        <f t="shared" si="522"/>
        <v>0</v>
      </c>
      <c r="DH458" s="27">
        <f t="shared" ref="DH458:DH521" si="560">-DE458*$B$5</f>
        <v>0</v>
      </c>
      <c r="DI458" s="27">
        <f t="shared" ref="DI458:DI521" si="561">IF(DH458&lt;-DC458,-(DC458+DH458),0)</f>
        <v>0</v>
      </c>
      <c r="DJ458" s="28">
        <f>IF((DJ457+DD458+DE458)&gt;=$B$2*'SFV+BESS'!$I$9, $B$2*'SFV+BESS'!$I$9, (DJ457+DD458+DE458))</f>
        <v>173.61249999999998</v>
      </c>
      <c r="DK458" s="110">
        <f t="shared" ref="DK458:DK521" si="562">IF(DC458&gt;0,DC458-DD458/$B$4,0)</f>
        <v>71.722136617902081</v>
      </c>
      <c r="DP458" s="251"/>
      <c r="DQ458" s="48">
        <v>18.7083333333333</v>
      </c>
      <c r="DR458" s="33">
        <f t="shared" si="539"/>
        <v>72.15539147323075</v>
      </c>
      <c r="DS458" s="33">
        <f>Gen_Cons_Horario!B5572</f>
        <v>0</v>
      </c>
      <c r="DT458" s="35">
        <f t="shared" si="504"/>
        <v>72.15539147323075</v>
      </c>
      <c r="DU458" s="116">
        <f>IF(AND(DT458&gt;0,DT458*$B$4+EA457&lt;=$B$2*'SFV+BESS'!$I$9,DT458&lt;'SFV+BESS'!$I$7), DT458*$B$4, IF(AND(DT458&gt;0,DT458*$B$4+EA457&gt;$B$2*'SFV+BESS'!$I$9,DT458*$B$4&lt;'SFV+BESS'!$I$7),$B$2*'SFV+BESS'!$I$9-EA457,IF(AND(DT458&gt;0,DT458*$B$4+EA457&gt;$B$2*'SFV+BESS'!$I$9,DT458*$B$4&gt;'SFV+BESS'!$I$7,EA457&lt;$B$2*'SFV+BESS'!$I$9),$B$2*'SFV+BESS'!$I$9-EA457,IF(AND(DT458&gt;0,DT458*$B$4+EA457&lt;=$B$2*'SFV+BESS'!$I$9,DT458&gt;'SFV+BESS'!$I$7),'SFV+BESS'!$I$7,0))))</f>
        <v>0</v>
      </c>
      <c r="DV458" s="27">
        <f>IF(AND(DT458&lt;0,EA457+DT458/$B$5&gt;$H$2,-DT458/'Carga-Descarga Año'!$B$5&lt;'SFV+BESS'!$I$7),DT458/$B$5,IF(AND(DT458&lt;0,EA457+DT458/$B$5&gt;$H$2,-DT458/'Carga-Descarga Año'!$B$5&gt;'SFV+BESS'!$I$7),-'SFV+BESS'!$I$7,IF(AND(DT458&lt;0,EA457+DT458/$B$5&lt;$H$2),-MIN('SFV+BESS'!$I$7,EA457-$H$2),0)))</f>
        <v>0</v>
      </c>
      <c r="DW458" s="33"/>
      <c r="DX458" s="33">
        <f t="shared" si="523"/>
        <v>0</v>
      </c>
      <c r="DY458" s="27">
        <f t="shared" ref="DY458:DY521" si="563">-DV458*$B$5</f>
        <v>0</v>
      </c>
      <c r="DZ458" s="27">
        <f t="shared" si="524"/>
        <v>0</v>
      </c>
      <c r="EA458" s="28">
        <f>IF((EA457+DU458+DV458)&gt;=$B$2*'SFV+BESS'!$I$9, $B$2*'SFV+BESS'!$I$9, (EA457+DU458+DV458))</f>
        <v>173.61249999999998</v>
      </c>
      <c r="EB458" s="110">
        <f t="shared" ref="EB458:EB521" si="564">IF(DT458&gt;0,DT458-DU458/$B$4,0)</f>
        <v>72.15539147323075</v>
      </c>
      <c r="EG458" s="251"/>
      <c r="EH458" s="48">
        <v>18.7083333333333</v>
      </c>
      <c r="EI458" s="33">
        <f t="shared" si="540"/>
        <v>82.031082302570567</v>
      </c>
      <c r="EJ458" s="33">
        <f>Gen_Cons_Horario!B6316</f>
        <v>0</v>
      </c>
      <c r="EK458" s="35">
        <f t="shared" si="505"/>
        <v>82.031082302570567</v>
      </c>
      <c r="EL458" s="116">
        <f>IF(AND(EK458&gt;0,EK458*$B$4+ER457&lt;=$B$2*'SFV+BESS'!$I$9,EK458&lt;'SFV+BESS'!$I$7), EK458*$B$4, IF(AND(EK458&gt;0,EK458*$B$4+ER457&gt;$B$2*'SFV+BESS'!$I$9,EK458*$B$4&lt;'SFV+BESS'!$I$7),$B$2*'SFV+BESS'!$I$9-ER457,IF(AND(EK458&gt;0,EK458*$B$4+ER457&gt;$B$2*'SFV+BESS'!$I$9,EK458*$B$4&gt;'SFV+BESS'!$I$7,ER457&lt;$B$2*'SFV+BESS'!$I$9),$B$2*'SFV+BESS'!$I$9-ER457,IF(AND(EK458&gt;0,EK458*$B$4+ER457&lt;=$B$2*'SFV+BESS'!$I$9,EK458&gt;'SFV+BESS'!$I$7),'SFV+BESS'!$I$7,0))))</f>
        <v>0</v>
      </c>
      <c r="EM458" s="27">
        <f>IF(AND(EK458&lt;0,ER457+EK458/$B$5&gt;$H$2,-EK458/'Carga-Descarga Año'!$B$5&lt;'SFV+BESS'!$I$7),EK458/$B$5,IF(AND(EK458&lt;0,ER457+EK458/$B$5&gt;$H$2,-EK458/'Carga-Descarga Año'!$B$5&gt;'SFV+BESS'!$I$7),-'SFV+BESS'!$I$7,IF(AND(EK458&lt;0,ER457+EK458/$B$5&lt;$H$2),-MIN('SFV+BESS'!$I$7,ER457-$H$2),0)))</f>
        <v>0</v>
      </c>
      <c r="EN458" s="33"/>
      <c r="EO458" s="33">
        <f t="shared" si="525"/>
        <v>0</v>
      </c>
      <c r="EP458" s="27">
        <f t="shared" ref="EP458:EP521" si="565">-EM458*$B$5</f>
        <v>0</v>
      </c>
      <c r="EQ458" s="27">
        <f t="shared" si="526"/>
        <v>0</v>
      </c>
      <c r="ER458" s="28">
        <f>IF((ER457+EL458+EM458)&gt;=$B$2*'SFV+BESS'!$I$9, $B$2*'SFV+BESS'!$I$9, (ER457+EL458+EM458))</f>
        <v>173.61249999999998</v>
      </c>
      <c r="ES458" s="110">
        <f t="shared" ref="ES458:ES521" si="566">IF(EK458&gt;0,EK458-EL458/$B$4,0)</f>
        <v>82.031082302570567</v>
      </c>
      <c r="EX458" s="251"/>
      <c r="EY458" s="48">
        <v>18.7083333333333</v>
      </c>
      <c r="EZ458" s="33">
        <f t="shared" si="541"/>
        <v>93.140060040291317</v>
      </c>
      <c r="FA458" s="33">
        <f>Gen_Cons_Horario!B7036</f>
        <v>0</v>
      </c>
      <c r="FB458" s="35">
        <f t="shared" si="506"/>
        <v>93.140060040291317</v>
      </c>
      <c r="FC458" s="116">
        <f>IF(AND(FB458&gt;0,FB458*$B$4+FI457&lt;=$B$2*'SFV+BESS'!$I$9,FB458&lt;'SFV+BESS'!$I$7), FB458*$B$4, IF(AND(FB458&gt;0,FB458*$B$4+FI457&gt;$B$2*'SFV+BESS'!$I$9,FB458*$B$4&lt;'SFV+BESS'!$I$7),$B$2*'SFV+BESS'!$I$9-FI457,IF(AND(FB458&gt;0,FB458*$B$4+FI457&gt;$B$2*'SFV+BESS'!$I$9,FB458*$B$4&gt;'SFV+BESS'!$I$7,FI457&lt;$B$2*'SFV+BESS'!$I$9),$B$2*'SFV+BESS'!$I$9-FI457,IF(AND(FB458&gt;0,FB458*$B$4+FI457&lt;=$B$2*'SFV+BESS'!$I$9,FB458&gt;'SFV+BESS'!$I$7),'SFV+BESS'!$I$7,0))))</f>
        <v>0</v>
      </c>
      <c r="FD458" s="27">
        <f>IF(AND(FB458&lt;0,FI457+FB458/$B$5&gt;$H$2,-FB458/'Carga-Descarga Año'!$B$5&lt;'SFV+BESS'!$I$7),FB458/$B$5,IF(AND(FB458&lt;0,FI457+FB458/$B$5&gt;$H$2,-FB458/'Carga-Descarga Año'!$B$5&gt;'SFV+BESS'!$I$7),-'SFV+BESS'!$I$7,IF(AND(FB458&lt;0,FI457+FB458/$B$5&lt;$H$2),-MIN('SFV+BESS'!$I$7,FI457-$H$2),0)))</f>
        <v>0</v>
      </c>
      <c r="FE458" s="33"/>
      <c r="FF458" s="33">
        <f t="shared" si="527"/>
        <v>0</v>
      </c>
      <c r="FG458" s="27">
        <f t="shared" ref="FG458:FG521" si="567">-FD458*$B$5</f>
        <v>0</v>
      </c>
      <c r="FH458" s="27">
        <f t="shared" si="528"/>
        <v>0</v>
      </c>
      <c r="FI458" s="28">
        <f>IF((FI457+FC458+FD458)&gt;=$B$2*'SFV+BESS'!$I$9, $B$2*'SFV+BESS'!$I$9, (FI457+FC458+FD458))</f>
        <v>173.61249999999998</v>
      </c>
      <c r="FJ458" s="110">
        <f t="shared" ref="FJ458:FJ521" si="568">IF(FB458&gt;0,FB458-FC458/$B$4,0)</f>
        <v>93.140060040291317</v>
      </c>
      <c r="FO458" s="251"/>
      <c r="FP458" s="48">
        <v>18.7083333333333</v>
      </c>
      <c r="FQ458" s="33">
        <f t="shared" si="542"/>
        <v>106.09652002916586</v>
      </c>
      <c r="FR458" s="33">
        <f>Gen_Cons_Horario!B7780</f>
        <v>0</v>
      </c>
      <c r="FS458" s="35">
        <f t="shared" si="507"/>
        <v>106.09652002916586</v>
      </c>
      <c r="FT458" s="116">
        <f>IF(AND(FS458&gt;0,FS458*$B$4+FZ457&lt;=$B$2*'SFV+BESS'!$I$9,FS458&lt;'SFV+BESS'!$I$7), FS458*$B$4, IF(AND(FS458&gt;0,FS458*$B$4+FZ457&gt;$B$2*'SFV+BESS'!$I$9,FS458*$B$4&lt;'SFV+BESS'!$I$7),$B$2*'SFV+BESS'!$I$9-FZ457,IF(AND(FS458&gt;0,FS458*$B$4+FZ457&gt;$B$2*'SFV+BESS'!$I$9,FS458*$B$4&gt;'SFV+BESS'!$I$7,FZ457&lt;$B$2*'SFV+BESS'!$I$9),$B$2*'SFV+BESS'!$I$9-FZ457,IF(AND(FS458&gt;0,FS458*$B$4+FZ457&lt;=$B$2*'SFV+BESS'!$I$9,FS458&gt;'SFV+BESS'!$I$7),'SFV+BESS'!$I$7,0))))</f>
        <v>0</v>
      </c>
      <c r="FU458" s="27">
        <f>IF(AND(FS458&lt;0,FZ457+FS458/$B$5&gt;$H$2,-FS458/'Carga-Descarga Año'!$B$5&lt;'SFV+BESS'!$I$7),FS458/$B$5,IF(AND(FS458&lt;0,FZ457+FS458/$B$5&gt;$H$2,-FS458/'Carga-Descarga Año'!$B$5&gt;'SFV+BESS'!$I$7),-'SFV+BESS'!$I$7,IF(AND(FS458&lt;0,FZ457+FS458/$B$5&lt;$H$2),-MIN('SFV+BESS'!$I$7,FZ457-$H$2),0)))</f>
        <v>0</v>
      </c>
      <c r="FV458" s="33"/>
      <c r="FW458" s="33">
        <f t="shared" si="529"/>
        <v>0</v>
      </c>
      <c r="FX458" s="27">
        <f t="shared" ref="FX458:FX521" si="569">-FU458*$B$5</f>
        <v>0</v>
      </c>
      <c r="FY458" s="27">
        <f t="shared" si="530"/>
        <v>0</v>
      </c>
      <c r="FZ458" s="28">
        <f>IF((FZ457+FT458+FU458)&gt;=$B$2*'SFV+BESS'!$I$9, $B$2*'SFV+BESS'!$I$9, (FZ457+FT458+FU458))</f>
        <v>173.61249999999998</v>
      </c>
      <c r="GA458" s="110">
        <f t="shared" ref="GA458:GA521" si="570">IF(FS458&gt;0,FS458-FT458/$B$4,0)</f>
        <v>106.09652002916586</v>
      </c>
      <c r="GF458" s="251"/>
      <c r="GG458" s="48">
        <v>18.7083333333333</v>
      </c>
      <c r="GH458" s="33">
        <f t="shared" si="543"/>
        <v>108.86347538032331</v>
      </c>
      <c r="GI458" s="33">
        <f>Gen_Cons_Horario!B8500</f>
        <v>47.285000000000004</v>
      </c>
      <c r="GJ458" s="35">
        <f t="shared" si="513"/>
        <v>61.578475380323304</v>
      </c>
      <c r="GK458" s="116">
        <f>IF(AND(GJ458&gt;0,GJ458*$B$4+GQ457&lt;=$B$2*'SFV+BESS'!$I$9,GJ458&lt;'SFV+BESS'!$I$7), GJ458*$B$4, IF(AND(GJ458&gt;0,GJ458*$B$4+GQ457&gt;$B$2*'SFV+BESS'!$I$9,GJ458*$B$4&lt;'SFV+BESS'!$I$7),$B$2*'SFV+BESS'!$I$9-GQ457,IF(AND(GJ458&gt;0,GJ458*$B$4+GQ457&gt;$B$2*'SFV+BESS'!$I$9,GJ458*$B$4&gt;'SFV+BESS'!$I$7,GQ457&lt;$B$2*'SFV+BESS'!$I$9),$B$2*'SFV+BESS'!$I$9-GQ457,IF(AND(GJ458&gt;0,GJ458*$B$4+GQ457&lt;=$B$2*'SFV+BESS'!$I$9,GJ458&gt;'SFV+BESS'!$I$7),'SFV+BESS'!$I$7,0))))</f>
        <v>0</v>
      </c>
      <c r="GL458" s="27">
        <f>IF(AND(GJ458&lt;0,GQ457+GJ458/$B$5&gt;$H$2,-GJ458/'Carga-Descarga Año'!$B$5&lt;'SFV+BESS'!$I$7),GJ458/$B$5,IF(AND(GJ458&lt;0,GQ457+GJ458/$B$5&gt;$H$2,-GJ458/'Carga-Descarga Año'!$B$5&gt;'SFV+BESS'!$I$7),-'SFV+BESS'!$I$7,IF(AND(GJ458&lt;0,GQ457+GJ458/$B$5&lt;$H$2),-MIN('SFV+BESS'!$I$7,GQ457-$H$2),0)))</f>
        <v>0</v>
      </c>
      <c r="GM458" s="33"/>
      <c r="GN458" s="33">
        <f t="shared" si="531"/>
        <v>47.285000000000004</v>
      </c>
      <c r="GO458" s="27">
        <f t="shared" ref="GO458:GO521" si="571">-GL458*$B$5</f>
        <v>0</v>
      </c>
      <c r="GP458" s="27">
        <f t="shared" si="532"/>
        <v>0</v>
      </c>
      <c r="GQ458" s="28">
        <f>IF((GQ457+GK458+GL458)&gt;=$B$2*'SFV+BESS'!$I$9, $B$2*'SFV+BESS'!$I$9, (GQ457+GK458+GL458))</f>
        <v>173.61249999999998</v>
      </c>
      <c r="GR458" s="110">
        <f t="shared" ref="GR458:GR521" si="572">IF(GJ458&gt;0,GJ458-GK458/$B$4,0)</f>
        <v>61.578475380323304</v>
      </c>
    </row>
    <row r="459" spans="1:200">
      <c r="A459" s="249"/>
      <c r="B459" s="48">
        <v>18.75</v>
      </c>
      <c r="C459" s="38">
        <f t="shared" si="514"/>
        <v>102.86987171993853</v>
      </c>
      <c r="D459" s="2">
        <f>Gen_Cons_Horario!B485</f>
        <v>44.742000000000004</v>
      </c>
      <c r="E459" s="140">
        <f t="shared" si="544"/>
        <v>58.127871719938526</v>
      </c>
      <c r="F459" s="116">
        <f>IF(AND(E459&gt;0,E459*$B$4+L458&lt;=$B$2*'SFV+BESS'!$I$9,E459&lt;'SFV+BESS'!$I$7), E459*$B$4, IF(AND(E459&gt;0,E459*$B$4+L458&gt;$B$2*'SFV+BESS'!$I$9,E459*$B$4&lt;'SFV+BESS'!$I$7),$B$2*'SFV+BESS'!$I$9-L458,IF(AND(E459&gt;0,E459*$B$4+L458&gt;$B$2*'SFV+BESS'!$I$9,E459*$B$4&gt;'SFV+BESS'!$I$7,L458&lt;$B$2*'SFV+BESS'!$I$9),$B$2*'SFV+BESS'!$I$9-L458,IF(AND(E459&gt;0,E459*$B$4+L458&lt;=$B$2*'SFV+BESS'!$I$9,E459&gt;'SFV+BESS'!$I$7),'SFV+BESS'!$I$7,0))))</f>
        <v>0</v>
      </c>
      <c r="G459" s="27">
        <f>IF(AND(E459&lt;0,L458+E459/$B$5&gt;$H$2,-E459/'Carga-Descarga Año'!$B$5&lt;'SFV+BESS'!$I$7),E459/$B$5,IF(AND(E459&lt;0,L458+E459/$B$5&gt;$H$2,-E459/'Carga-Descarga Año'!$B$5&gt;'SFV+BESS'!$I$7),-'SFV+BESS'!$I$7,IF(AND(E459&lt;0,L458+E459/$B$5&lt;$H$2),-MIN('SFV+BESS'!$I$7,L458-$H$2),0)))</f>
        <v>0</v>
      </c>
      <c r="I459" s="38">
        <f t="shared" si="545"/>
        <v>44.742000000000004</v>
      </c>
      <c r="J459" s="27">
        <f t="shared" si="547"/>
        <v>0</v>
      </c>
      <c r="K459" s="27">
        <f t="shared" si="546"/>
        <v>0</v>
      </c>
      <c r="L459" s="28">
        <f>IF((L458+F459+G459)&gt;=$B$2*'SFV+BESS'!$I$9, $B$2*'SFV+BESS'!$I$9, (L458+F459+G459))</f>
        <v>173.61249999999998</v>
      </c>
      <c r="M459" s="110">
        <f t="shared" si="548"/>
        <v>58.127871719938526</v>
      </c>
      <c r="R459" s="251"/>
      <c r="S459" s="48">
        <v>18.75</v>
      </c>
      <c r="T459" s="2">
        <f t="shared" si="533"/>
        <v>103.90307247760497</v>
      </c>
      <c r="U459" s="2">
        <f>Gen_Cons_Horario!B1229</f>
        <v>44.742000000000004</v>
      </c>
      <c r="V459" s="35">
        <f t="shared" si="508"/>
        <v>59.161072477604961</v>
      </c>
      <c r="W459" s="116">
        <f>IF(AND(V459&gt;0,V459*$B$4+AC458&lt;=$B$2*'SFV+BESS'!$I$9,V459&lt;'SFV+BESS'!$I$7), V459*$B$4, IF(AND(V459&gt;0,V459*$B$4+AC458&gt;$B$2*'SFV+BESS'!$I$9,V459*$B$4&lt;'SFV+BESS'!$I$7),$B$2*'SFV+BESS'!$I$9-AC458,IF(AND(V459&gt;0,V459*$B$4+AC458&gt;$B$2*'SFV+BESS'!$I$9,V459*$B$4&gt;'SFV+BESS'!$I$7,AC458&lt;$B$2*'SFV+BESS'!$I$9),$B$2*'SFV+BESS'!$I$9-AC458,IF(AND(V459&gt;0,V459*$B$4+AC458&lt;=$B$2*'SFV+BESS'!$I$9,V459&gt;'SFV+BESS'!$I$7),'SFV+BESS'!$I$7,0))))</f>
        <v>0</v>
      </c>
      <c r="X459" s="27">
        <f>IF(AND(V459&lt;0,AC458+V459/$B$5&gt;$H$2,-V459/'Carga-Descarga Año'!$B$5&lt;'SFV+BESS'!$I$7),V459/$B$5,IF(AND(V459&lt;0,AC458+V459/$B$5&gt;$H$2,-V459/'Carga-Descarga Año'!$B$5&gt;'SFV+BESS'!$I$7),-'SFV+BESS'!$I$7,IF(AND(V459&lt;0,AC458+V459/$B$5&lt;$H$2),-MIN('SFV+BESS'!$I$7,AC458-$H$2),0)))</f>
        <v>0</v>
      </c>
      <c r="Z459" s="33">
        <f t="shared" si="502"/>
        <v>44.742000000000004</v>
      </c>
      <c r="AA459" s="27">
        <f t="shared" si="549"/>
        <v>0</v>
      </c>
      <c r="AB459" s="27">
        <f t="shared" ref="AB459:AB522" si="573">IF(AA459&lt;-V459,-(V459+AA459),0)</f>
        <v>0</v>
      </c>
      <c r="AC459" s="28">
        <f>IF((AC458+W459+X459)&gt;=$B$2*'SFV+BESS'!$I$9, $B$2*'SFV+BESS'!$I$9, (AC458+W459+X459))</f>
        <v>173.61249999999998</v>
      </c>
      <c r="AD459" s="110">
        <f t="shared" si="550"/>
        <v>59.161072477604961</v>
      </c>
      <c r="AI459" s="251"/>
      <c r="AJ459" s="48">
        <v>18.75</v>
      </c>
      <c r="AK459" s="52">
        <f t="shared" si="534"/>
        <v>95.435636670569934</v>
      </c>
      <c r="AL459" s="33">
        <f>Gen_Cons_Horario!B1901</f>
        <v>22.371000000000002</v>
      </c>
      <c r="AM459" s="35">
        <f t="shared" si="509"/>
        <v>73.064636670569939</v>
      </c>
      <c r="AN459" s="116">
        <f>IF(AND(AM459&gt;0,AM459*$B$4+AT458&lt;=$B$2*'SFV+BESS'!$I$9,AM459&lt;'SFV+BESS'!$I$7), AM459*$B$4, IF(AND(AM459&gt;0,AM459*$B$4+AT458&gt;$B$2*'SFV+BESS'!$I$9,AM459*$B$4&lt;'SFV+BESS'!$I$7),$B$2*'SFV+BESS'!$I$9-AT458,IF(AND(AM459&gt;0,AM459*$B$4+AT458&gt;$B$2*'SFV+BESS'!$I$9,AM459*$B$4&gt;'SFV+BESS'!$I$7,AT458&lt;$B$2*'SFV+BESS'!$I$9),$B$2*'SFV+BESS'!$I$9-AT458,IF(AND(AM459&gt;0,AM459*$B$4+AT458&lt;=$B$2*'SFV+BESS'!$I$9,AM459&gt;'SFV+BESS'!$I$7),'SFV+BESS'!$I$7,0))))</f>
        <v>0</v>
      </c>
      <c r="AO459" s="27">
        <f>IF(AND(AM459&lt;0,AT458+AM459/$B$5&gt;$H$2,-AM459/'Carga-Descarga Año'!$B$5&lt;'SFV+BESS'!$I$7),AM459/$B$5,IF(AND(AM459&lt;0,AT458+AM459/$B$5&gt;$H$2,-AM459/'Carga-Descarga Año'!$B$5&gt;'SFV+BESS'!$I$7),-'SFV+BESS'!$I$7,IF(AND(AM459&lt;0,AT458+AM459/$B$5&lt;$H$2),-MIN('SFV+BESS'!$I$7,AT458-$H$2),0)))</f>
        <v>0</v>
      </c>
      <c r="AP459" s="33"/>
      <c r="AQ459" s="33">
        <f t="shared" si="515"/>
        <v>22.371000000000002</v>
      </c>
      <c r="AR459" s="27">
        <f t="shared" si="551"/>
        <v>0</v>
      </c>
      <c r="AS459" s="27">
        <f t="shared" si="516"/>
        <v>0</v>
      </c>
      <c r="AT459" s="28">
        <f>IF((AT458+AN459+AO459)&gt;=$B$2*'SFV+BESS'!$I$9, $B$2*'SFV+BESS'!$I$9, (AT458+AN459+AO459))</f>
        <v>173.61249999999998</v>
      </c>
      <c r="AU459" s="110">
        <f t="shared" si="552"/>
        <v>73.064636670569939</v>
      </c>
      <c r="AZ459" s="251"/>
      <c r="BA459" s="48">
        <v>18.75</v>
      </c>
      <c r="BB459" s="33">
        <f t="shared" si="535"/>
        <v>62.728437042746478</v>
      </c>
      <c r="BC459" s="33">
        <f>Gen_Cons_Horario!B2645</f>
        <v>0</v>
      </c>
      <c r="BD459" s="35">
        <f t="shared" si="510"/>
        <v>62.728437042746478</v>
      </c>
      <c r="BE459" s="116">
        <f>IF(AND(BD459&gt;0,BD459*$B$4+BK458&lt;=$B$2*'SFV+BESS'!$I$9,BD459&lt;'SFV+BESS'!$I$7), BD459*$B$4, IF(AND(BD459&gt;0,BD459*$B$4+BK458&gt;$B$2*'SFV+BESS'!$I$9,BD459*$B$4&lt;'SFV+BESS'!$I$7),$B$2*'SFV+BESS'!$I$9-BK458,IF(AND(BD459&gt;0,BD459*$B$4+BK458&gt;$B$2*'SFV+BESS'!$I$9,BD459*$B$4&gt;'SFV+BESS'!$I$7,BK458&lt;$B$2*'SFV+BESS'!$I$9),$B$2*'SFV+BESS'!$I$9-BK458,IF(AND(BD459&gt;0,BD459*$B$4+BK458&lt;=$B$2*'SFV+BESS'!$I$9,BD459&gt;'SFV+BESS'!$I$7),'SFV+BESS'!$I$7,0))))</f>
        <v>0</v>
      </c>
      <c r="BF459" s="27">
        <f>IF(AND(BD459&lt;0,BK458+BD459/$B$5&gt;$H$2,-BD459/'Carga-Descarga Año'!$B$5&lt;'SFV+BESS'!$I$7),BD459/$B$5,IF(AND(BD459&lt;0,BK458+BD459/$B$5&gt;$H$2,-BD459/'Carga-Descarga Año'!$B$5&gt;'SFV+BESS'!$I$7),-'SFV+BESS'!$I$7,IF(AND(BD459&lt;0,BK458+BD459/$B$5&lt;$H$2),-MIN('SFV+BESS'!$I$7,BK458-$H$2),0)))</f>
        <v>0</v>
      </c>
      <c r="BG459" s="33"/>
      <c r="BH459" s="33">
        <f t="shared" si="517"/>
        <v>0</v>
      </c>
      <c r="BI459" s="27">
        <f t="shared" si="553"/>
        <v>0</v>
      </c>
      <c r="BJ459" s="27">
        <f t="shared" si="518"/>
        <v>0</v>
      </c>
      <c r="BK459" s="28">
        <f>IF((BK458+BE459+BF459)&gt;=$B$2*'SFV+BESS'!$I$9, $B$2*'SFV+BESS'!$I$9, (BK458+BE459+BF459))</f>
        <v>173.61249999999998</v>
      </c>
      <c r="BL459" s="110">
        <f t="shared" si="554"/>
        <v>62.728437042746478</v>
      </c>
      <c r="BQ459" s="251"/>
      <c r="BR459" s="48">
        <v>18.75</v>
      </c>
      <c r="BS459" s="33">
        <f t="shared" si="536"/>
        <v>20.952304175200414</v>
      </c>
      <c r="BT459" s="33">
        <f>Gen_Cons_Horario!B3365</f>
        <v>0</v>
      </c>
      <c r="BU459" s="35">
        <f t="shared" si="511"/>
        <v>20.952304175200414</v>
      </c>
      <c r="BV459" s="116">
        <f>IF(AND(BU459&gt;0,BU459*$B$4+CB458&lt;=$B$2*'SFV+BESS'!$I$9,BU459&lt;'SFV+BESS'!$I$7), BU459*$B$4, IF(AND(BU459&gt;0,BU459*$B$4+CB458&gt;$B$2*'SFV+BESS'!$I$9,BU459*$B$4&lt;'SFV+BESS'!$I$7),$B$2*'SFV+BESS'!$I$9-CB458,IF(AND(BU459&gt;0,BU459*$B$4+CB458&gt;$B$2*'SFV+BESS'!$I$9,BU459*$B$4&gt;'SFV+BESS'!$I$7,CB458&lt;$B$2*'SFV+BESS'!$I$9),$B$2*'SFV+BESS'!$I$9-CB458,IF(AND(BU459&gt;0,BU459*$B$4+CB458&lt;=$B$2*'SFV+BESS'!$I$9,BU459&gt;'SFV+BESS'!$I$7),'SFV+BESS'!$I$7,0))))</f>
        <v>0</v>
      </c>
      <c r="BW459" s="27">
        <f>IF(AND(BU459&lt;0,CB458+BU459/$B$5&gt;$H$2,-BU459/'Carga-Descarga Año'!$B$5&lt;'SFV+BESS'!$I$7),BU459/$B$5,IF(AND(BU459&lt;0,CB458+BU459/$B$5&gt;$H$2,-BU459/'Carga-Descarga Año'!$B$5&gt;'SFV+BESS'!$I$7),-'SFV+BESS'!$I$7,IF(AND(BU459&lt;0,CB458+BU459/$B$5&lt;$H$2),-MIN('SFV+BESS'!$I$7,CB458-$H$2),0)))</f>
        <v>0</v>
      </c>
      <c r="BX459" s="33"/>
      <c r="BY459" s="33">
        <f t="shared" si="519"/>
        <v>0</v>
      </c>
      <c r="BZ459" s="27">
        <f t="shared" si="555"/>
        <v>0</v>
      </c>
      <c r="CA459" s="27">
        <f t="shared" si="556"/>
        <v>0</v>
      </c>
      <c r="CB459" s="28">
        <f>IF((CB458+BV459+BW459)&gt;=$B$2*'SFV+BESS'!$I$9, $B$2*'SFV+BESS'!$I$9, (CB458+BV459+BW459))</f>
        <v>173.61249999999998</v>
      </c>
      <c r="CC459" s="110">
        <f t="shared" si="557"/>
        <v>20.952304175200414</v>
      </c>
      <c r="CH459" s="251"/>
      <c r="CI459" s="48">
        <v>18.75</v>
      </c>
      <c r="CJ459" s="33">
        <f t="shared" si="537"/>
        <v>15.237891096566022</v>
      </c>
      <c r="CK459" s="33">
        <f>Gen_Cons_Horario!B4109</f>
        <v>0</v>
      </c>
      <c r="CL459" s="35">
        <f t="shared" si="512"/>
        <v>15.237891096566022</v>
      </c>
      <c r="CM459" s="116">
        <f>IF(AND(CL459&gt;0,CL459*$B$4+CS458&lt;=$B$2*'SFV+BESS'!$I$9,CL459&lt;'SFV+BESS'!$I$7), CL459*$B$4, IF(AND(CL459&gt;0,CL459*$B$4+CS458&gt;$B$2*'SFV+BESS'!$I$9,CL459*$B$4&lt;'SFV+BESS'!$I$7),$B$2*'SFV+BESS'!$I$9-CS458,IF(AND(CL459&gt;0,CL459*$B$4+CS458&gt;$B$2*'SFV+BESS'!$I$9,CL459*$B$4&gt;'SFV+BESS'!$I$7,CS458&lt;$B$2*'SFV+BESS'!$I$9),$B$2*'SFV+BESS'!$I$9-CS458,IF(AND(CL459&gt;0,CL459*$B$4+CS458&lt;=$B$2*'SFV+BESS'!$I$9,CL459&gt;'SFV+BESS'!$I$7),'SFV+BESS'!$I$7,0))))</f>
        <v>0</v>
      </c>
      <c r="CN459" s="27">
        <f>IF(AND(CL459&lt;0,CS458+CL459/$B$5&gt;$H$2,-CL459/'Carga-Descarga Año'!$B$5&lt;'SFV+BESS'!$I$7),CL459/$B$5,IF(AND(CL459&lt;0,CS458+CL459/$B$5&gt;$H$2,-CL459/'Carga-Descarga Año'!$B$5&gt;'SFV+BESS'!$I$7),-'SFV+BESS'!$I$7,IF(AND(CL459&lt;0,CS458+CL459/$B$5&lt;$H$2),-MIN('SFV+BESS'!$I$7,CS458-$H$2),0)))</f>
        <v>0</v>
      </c>
      <c r="CO459" s="33"/>
      <c r="CP459" s="33">
        <f t="shared" si="520"/>
        <v>0</v>
      </c>
      <c r="CQ459" s="27">
        <f t="shared" si="558"/>
        <v>0</v>
      </c>
      <c r="CR459" s="27">
        <f t="shared" si="521"/>
        <v>0</v>
      </c>
      <c r="CS459" s="28">
        <f>IF((CS458+CM459+CN459)&gt;=$B$2*'SFV+BESS'!$I$9, $B$2*'SFV+BESS'!$I$9, (CS458+CM459+CN459))</f>
        <v>173.61249999999998</v>
      </c>
      <c r="CT459" s="110">
        <f t="shared" si="559"/>
        <v>15.237891096566022</v>
      </c>
      <c r="CY459" s="251"/>
      <c r="CZ459" s="48">
        <v>18.75</v>
      </c>
      <c r="DA459" s="33">
        <f t="shared" si="538"/>
        <v>22.399706331116558</v>
      </c>
      <c r="DB459" s="33">
        <f>Gen_Cons_Horario!B4829</f>
        <v>0</v>
      </c>
      <c r="DC459" s="35">
        <f t="shared" si="503"/>
        <v>22.399706331116558</v>
      </c>
      <c r="DD459" s="116">
        <f>IF(AND(DC459&gt;0,DC459*$B$4+DJ458&lt;=$B$2*'SFV+BESS'!$I$9,DC459&lt;'SFV+BESS'!$I$7), DC459*$B$4, IF(AND(DC459&gt;0,DC459*$B$4+DJ458&gt;$B$2*'SFV+BESS'!$I$9,DC459*$B$4&lt;'SFV+BESS'!$I$7),$B$2*'SFV+BESS'!$I$9-DJ458,IF(AND(DC459&gt;0,DC459*$B$4+DJ458&gt;$B$2*'SFV+BESS'!$I$9,DC459*$B$4&gt;'SFV+BESS'!$I$7,DJ458&lt;$B$2*'SFV+BESS'!$I$9),$B$2*'SFV+BESS'!$I$9-DJ458,IF(AND(DC459&gt;0,DC459*$B$4+DJ458&lt;=$B$2*'SFV+BESS'!$I$9,DC459&gt;'SFV+BESS'!$I$7),'SFV+BESS'!$I$7,0))))</f>
        <v>0</v>
      </c>
      <c r="DE459" s="27">
        <f>IF(AND(DC459&lt;0,DJ458+DC459/$B$5&gt;$H$2,-DC459/'Carga-Descarga Año'!$B$5&lt;'SFV+BESS'!$I$7),DC459/$B$5,IF(AND(DC459&lt;0,DJ458+DC459/$B$5&gt;$H$2,-DC459/'Carga-Descarga Año'!$B$5&gt;'SFV+BESS'!$I$7),-'SFV+BESS'!$I$7,IF(AND(DC459&lt;0,DJ458+DC459/$B$5&lt;$H$2),-MIN('SFV+BESS'!$I$7,DJ458-$H$2),0)))</f>
        <v>0</v>
      </c>
      <c r="DF459" s="33"/>
      <c r="DG459" s="33">
        <f t="shared" si="522"/>
        <v>0</v>
      </c>
      <c r="DH459" s="27">
        <f t="shared" si="560"/>
        <v>0</v>
      </c>
      <c r="DI459" s="27">
        <f t="shared" si="561"/>
        <v>0</v>
      </c>
      <c r="DJ459" s="28">
        <f>IF((DJ458+DD459+DE459)&gt;=$B$2*'SFV+BESS'!$I$9, $B$2*'SFV+BESS'!$I$9, (DJ458+DD459+DE459))</f>
        <v>173.61249999999998</v>
      </c>
      <c r="DK459" s="110">
        <f t="shared" si="562"/>
        <v>22.399706331116558</v>
      </c>
      <c r="DP459" s="251"/>
      <c r="DQ459" s="48">
        <v>18.75</v>
      </c>
      <c r="DR459" s="33">
        <f t="shared" si="539"/>
        <v>43.502380946179692</v>
      </c>
      <c r="DS459" s="33">
        <f>Gen_Cons_Horario!B5573</f>
        <v>0</v>
      </c>
      <c r="DT459" s="35">
        <f t="shared" si="504"/>
        <v>43.502380946179692</v>
      </c>
      <c r="DU459" s="116">
        <f>IF(AND(DT459&gt;0,DT459*$B$4+EA458&lt;=$B$2*'SFV+BESS'!$I$9,DT459&lt;'SFV+BESS'!$I$7), DT459*$B$4, IF(AND(DT459&gt;0,DT459*$B$4+EA458&gt;$B$2*'SFV+BESS'!$I$9,DT459*$B$4&lt;'SFV+BESS'!$I$7),$B$2*'SFV+BESS'!$I$9-EA458,IF(AND(DT459&gt;0,DT459*$B$4+EA458&gt;$B$2*'SFV+BESS'!$I$9,DT459*$B$4&gt;'SFV+BESS'!$I$7,EA458&lt;$B$2*'SFV+BESS'!$I$9),$B$2*'SFV+BESS'!$I$9-EA458,IF(AND(DT459&gt;0,DT459*$B$4+EA458&lt;=$B$2*'SFV+BESS'!$I$9,DT459&gt;'SFV+BESS'!$I$7),'SFV+BESS'!$I$7,0))))</f>
        <v>0</v>
      </c>
      <c r="DV459" s="27">
        <f>IF(AND(DT459&lt;0,EA458+DT459/$B$5&gt;$H$2,-DT459/'Carga-Descarga Año'!$B$5&lt;'SFV+BESS'!$I$7),DT459/$B$5,IF(AND(DT459&lt;0,EA458+DT459/$B$5&gt;$H$2,-DT459/'Carga-Descarga Año'!$B$5&gt;'SFV+BESS'!$I$7),-'SFV+BESS'!$I$7,IF(AND(DT459&lt;0,EA458+DT459/$B$5&lt;$H$2),-MIN('SFV+BESS'!$I$7,EA458-$H$2),0)))</f>
        <v>0</v>
      </c>
      <c r="DW459" s="33"/>
      <c r="DX459" s="33">
        <f t="shared" si="523"/>
        <v>0</v>
      </c>
      <c r="DY459" s="27">
        <f t="shared" si="563"/>
        <v>0</v>
      </c>
      <c r="DZ459" s="27">
        <f t="shared" si="524"/>
        <v>0</v>
      </c>
      <c r="EA459" s="28">
        <f>IF((EA458+DU459+DV459)&gt;=$B$2*'SFV+BESS'!$I$9, $B$2*'SFV+BESS'!$I$9, (EA458+DU459+DV459))</f>
        <v>173.61249999999998</v>
      </c>
      <c r="EB459" s="110">
        <f t="shared" si="564"/>
        <v>43.502380946179692</v>
      </c>
      <c r="EG459" s="251"/>
      <c r="EH459" s="48">
        <v>18.75</v>
      </c>
      <c r="EI459" s="33">
        <f t="shared" si="540"/>
        <v>59.658968947324041</v>
      </c>
      <c r="EJ459" s="33">
        <f>Gen_Cons_Horario!B6317</f>
        <v>0</v>
      </c>
      <c r="EK459" s="35">
        <f t="shared" si="505"/>
        <v>59.658968947324041</v>
      </c>
      <c r="EL459" s="116">
        <f>IF(AND(EK459&gt;0,EK459*$B$4+ER458&lt;=$B$2*'SFV+BESS'!$I$9,EK459&lt;'SFV+BESS'!$I$7), EK459*$B$4, IF(AND(EK459&gt;0,EK459*$B$4+ER458&gt;$B$2*'SFV+BESS'!$I$9,EK459*$B$4&lt;'SFV+BESS'!$I$7),$B$2*'SFV+BESS'!$I$9-ER458,IF(AND(EK459&gt;0,EK459*$B$4+ER458&gt;$B$2*'SFV+BESS'!$I$9,EK459*$B$4&gt;'SFV+BESS'!$I$7,ER458&lt;$B$2*'SFV+BESS'!$I$9),$B$2*'SFV+BESS'!$I$9-ER458,IF(AND(EK459&gt;0,EK459*$B$4+ER458&lt;=$B$2*'SFV+BESS'!$I$9,EK459&gt;'SFV+BESS'!$I$7),'SFV+BESS'!$I$7,0))))</f>
        <v>0</v>
      </c>
      <c r="EM459" s="27">
        <f>IF(AND(EK459&lt;0,ER458+EK459/$B$5&gt;$H$2,-EK459/'Carga-Descarga Año'!$B$5&lt;'SFV+BESS'!$I$7),EK459/$B$5,IF(AND(EK459&lt;0,ER458+EK459/$B$5&gt;$H$2,-EK459/'Carga-Descarga Año'!$B$5&gt;'SFV+BESS'!$I$7),-'SFV+BESS'!$I$7,IF(AND(EK459&lt;0,ER458+EK459/$B$5&lt;$H$2),-MIN('SFV+BESS'!$I$7,ER458-$H$2),0)))</f>
        <v>0</v>
      </c>
      <c r="EN459" s="33"/>
      <c r="EO459" s="33">
        <f t="shared" si="525"/>
        <v>0</v>
      </c>
      <c r="EP459" s="27">
        <f t="shared" si="565"/>
        <v>0</v>
      </c>
      <c r="EQ459" s="27">
        <f t="shared" si="526"/>
        <v>0</v>
      </c>
      <c r="ER459" s="28">
        <f>IF((ER458+EL459+EM459)&gt;=$B$2*'SFV+BESS'!$I$9, $B$2*'SFV+BESS'!$I$9, (ER458+EL459+EM459))</f>
        <v>173.61249999999998</v>
      </c>
      <c r="ES459" s="110">
        <f t="shared" si="566"/>
        <v>59.658968947324041</v>
      </c>
      <c r="EX459" s="251"/>
      <c r="EY459" s="48">
        <v>18.75</v>
      </c>
      <c r="EZ459" s="33">
        <f t="shared" si="541"/>
        <v>74.053982163182425</v>
      </c>
      <c r="FA459" s="33">
        <f>Gen_Cons_Horario!B7037</f>
        <v>0</v>
      </c>
      <c r="FB459" s="35">
        <f t="shared" si="506"/>
        <v>74.053982163182425</v>
      </c>
      <c r="FC459" s="116">
        <f>IF(AND(FB459&gt;0,FB459*$B$4+FI458&lt;=$B$2*'SFV+BESS'!$I$9,FB459&lt;'SFV+BESS'!$I$7), FB459*$B$4, IF(AND(FB459&gt;0,FB459*$B$4+FI458&gt;$B$2*'SFV+BESS'!$I$9,FB459*$B$4&lt;'SFV+BESS'!$I$7),$B$2*'SFV+BESS'!$I$9-FI458,IF(AND(FB459&gt;0,FB459*$B$4+FI458&gt;$B$2*'SFV+BESS'!$I$9,FB459*$B$4&gt;'SFV+BESS'!$I$7,FI458&lt;$B$2*'SFV+BESS'!$I$9),$B$2*'SFV+BESS'!$I$9-FI458,IF(AND(FB459&gt;0,FB459*$B$4+FI458&lt;=$B$2*'SFV+BESS'!$I$9,FB459&gt;'SFV+BESS'!$I$7),'SFV+BESS'!$I$7,0))))</f>
        <v>0</v>
      </c>
      <c r="FD459" s="27">
        <f>IF(AND(FB459&lt;0,FI458+FB459/$B$5&gt;$H$2,-FB459/'Carga-Descarga Año'!$B$5&lt;'SFV+BESS'!$I$7),FB459/$B$5,IF(AND(FB459&lt;0,FI458+FB459/$B$5&gt;$H$2,-FB459/'Carga-Descarga Año'!$B$5&gt;'SFV+BESS'!$I$7),-'SFV+BESS'!$I$7,IF(AND(FB459&lt;0,FI458+FB459/$B$5&lt;$H$2),-MIN('SFV+BESS'!$I$7,FI458-$H$2),0)))</f>
        <v>0</v>
      </c>
      <c r="FE459" s="33"/>
      <c r="FF459" s="33">
        <f t="shared" si="527"/>
        <v>0</v>
      </c>
      <c r="FG459" s="27">
        <f t="shared" si="567"/>
        <v>0</v>
      </c>
      <c r="FH459" s="27">
        <f t="shared" si="528"/>
        <v>0</v>
      </c>
      <c r="FI459" s="28">
        <f>IF((FI458+FC459+FD459)&gt;=$B$2*'SFV+BESS'!$I$9, $B$2*'SFV+BESS'!$I$9, (FI458+FC459+FD459))</f>
        <v>173.61249999999998</v>
      </c>
      <c r="FJ459" s="110">
        <f t="shared" si="568"/>
        <v>74.053982163182425</v>
      </c>
      <c r="FO459" s="251"/>
      <c r="FP459" s="48">
        <v>18.75</v>
      </c>
      <c r="FQ459" s="33">
        <f t="shared" si="542"/>
        <v>90.474946527938982</v>
      </c>
      <c r="FR459" s="33">
        <f>Gen_Cons_Horario!B7781</f>
        <v>0</v>
      </c>
      <c r="FS459" s="35">
        <f t="shared" si="507"/>
        <v>90.474946527938982</v>
      </c>
      <c r="FT459" s="116">
        <f>IF(AND(FS459&gt;0,FS459*$B$4+FZ458&lt;=$B$2*'SFV+BESS'!$I$9,FS459&lt;'SFV+BESS'!$I$7), FS459*$B$4, IF(AND(FS459&gt;0,FS459*$B$4+FZ458&gt;$B$2*'SFV+BESS'!$I$9,FS459*$B$4&lt;'SFV+BESS'!$I$7),$B$2*'SFV+BESS'!$I$9-FZ458,IF(AND(FS459&gt;0,FS459*$B$4+FZ458&gt;$B$2*'SFV+BESS'!$I$9,FS459*$B$4&gt;'SFV+BESS'!$I$7,FZ458&lt;$B$2*'SFV+BESS'!$I$9),$B$2*'SFV+BESS'!$I$9-FZ458,IF(AND(FS459&gt;0,FS459*$B$4+FZ458&lt;=$B$2*'SFV+BESS'!$I$9,FS459&gt;'SFV+BESS'!$I$7),'SFV+BESS'!$I$7,0))))</f>
        <v>0</v>
      </c>
      <c r="FU459" s="27">
        <f>IF(AND(FS459&lt;0,FZ458+FS459/$B$5&gt;$H$2,-FS459/'Carga-Descarga Año'!$B$5&lt;'SFV+BESS'!$I$7),FS459/$B$5,IF(AND(FS459&lt;0,FZ458+FS459/$B$5&gt;$H$2,-FS459/'Carga-Descarga Año'!$B$5&gt;'SFV+BESS'!$I$7),-'SFV+BESS'!$I$7,IF(AND(FS459&lt;0,FZ458+FS459/$B$5&lt;$H$2),-MIN('SFV+BESS'!$I$7,FZ458-$H$2),0)))</f>
        <v>0</v>
      </c>
      <c r="FV459" s="33"/>
      <c r="FW459" s="33">
        <f t="shared" si="529"/>
        <v>0</v>
      </c>
      <c r="FX459" s="27">
        <f t="shared" si="569"/>
        <v>0</v>
      </c>
      <c r="FY459" s="27">
        <f t="shared" si="530"/>
        <v>0</v>
      </c>
      <c r="FZ459" s="28">
        <f>IF((FZ458+FT459+FU459)&gt;=$B$2*'SFV+BESS'!$I$9, $B$2*'SFV+BESS'!$I$9, (FZ458+FT459+FU459))</f>
        <v>173.61249999999998</v>
      </c>
      <c r="GA459" s="110">
        <f t="shared" si="570"/>
        <v>90.474946527938982</v>
      </c>
      <c r="GF459" s="251"/>
      <c r="GG459" s="48">
        <v>18.75</v>
      </c>
      <c r="GH459" s="33">
        <f t="shared" si="543"/>
        <v>95.072145615161062</v>
      </c>
      <c r="GI459" s="33">
        <f>Gen_Cons_Horario!B8501</f>
        <v>47.285000000000004</v>
      </c>
      <c r="GJ459" s="35">
        <f t="shared" si="513"/>
        <v>47.787145615161059</v>
      </c>
      <c r="GK459" s="116">
        <f>IF(AND(GJ459&gt;0,GJ459*$B$4+GQ458&lt;=$B$2*'SFV+BESS'!$I$9,GJ459&lt;'SFV+BESS'!$I$7), GJ459*$B$4, IF(AND(GJ459&gt;0,GJ459*$B$4+GQ458&gt;$B$2*'SFV+BESS'!$I$9,GJ459*$B$4&lt;'SFV+BESS'!$I$7),$B$2*'SFV+BESS'!$I$9-GQ458,IF(AND(GJ459&gt;0,GJ459*$B$4+GQ458&gt;$B$2*'SFV+BESS'!$I$9,GJ459*$B$4&gt;'SFV+BESS'!$I$7,GQ458&lt;$B$2*'SFV+BESS'!$I$9),$B$2*'SFV+BESS'!$I$9-GQ458,IF(AND(GJ459&gt;0,GJ459*$B$4+GQ458&lt;=$B$2*'SFV+BESS'!$I$9,GJ459&gt;'SFV+BESS'!$I$7),'SFV+BESS'!$I$7,0))))</f>
        <v>0</v>
      </c>
      <c r="GL459" s="27">
        <f>IF(AND(GJ459&lt;0,GQ458+GJ459/$B$5&gt;$H$2,-GJ459/'Carga-Descarga Año'!$B$5&lt;'SFV+BESS'!$I$7),GJ459/$B$5,IF(AND(GJ459&lt;0,GQ458+GJ459/$B$5&gt;$H$2,-GJ459/'Carga-Descarga Año'!$B$5&gt;'SFV+BESS'!$I$7),-'SFV+BESS'!$I$7,IF(AND(GJ459&lt;0,GQ458+GJ459/$B$5&lt;$H$2),-MIN('SFV+BESS'!$I$7,GQ458-$H$2),0)))</f>
        <v>0</v>
      </c>
      <c r="GM459" s="33"/>
      <c r="GN459" s="33">
        <f t="shared" si="531"/>
        <v>47.285000000000004</v>
      </c>
      <c r="GO459" s="27">
        <f t="shared" si="571"/>
        <v>0</v>
      </c>
      <c r="GP459" s="27">
        <f t="shared" si="532"/>
        <v>0</v>
      </c>
      <c r="GQ459" s="28">
        <f>IF((GQ458+GK459+GL459)&gt;=$B$2*'SFV+BESS'!$I$9, $B$2*'SFV+BESS'!$I$9, (GQ458+GK459+GL459))</f>
        <v>173.61249999999998</v>
      </c>
      <c r="GR459" s="110">
        <f t="shared" si="572"/>
        <v>47.787145615161059</v>
      </c>
    </row>
    <row r="460" spans="1:200">
      <c r="A460" s="249"/>
      <c r="B460" s="48">
        <v>18.7916666666667</v>
      </c>
      <c r="C460" s="38">
        <f t="shared" si="514"/>
        <v>79.925483788312661</v>
      </c>
      <c r="D460" s="2">
        <f>Gen_Cons_Horario!B486</f>
        <v>44.742000000000004</v>
      </c>
      <c r="E460" s="140">
        <f t="shared" si="544"/>
        <v>35.183483788312657</v>
      </c>
      <c r="F460" s="116">
        <f>IF(AND(E460&gt;0,E460*$B$4+L459&lt;=$B$2*'SFV+BESS'!$I$9,E460&lt;'SFV+BESS'!$I$7), E460*$B$4, IF(AND(E460&gt;0,E460*$B$4+L459&gt;$B$2*'SFV+BESS'!$I$9,E460*$B$4&lt;'SFV+BESS'!$I$7),$B$2*'SFV+BESS'!$I$9-L459,IF(AND(E460&gt;0,E460*$B$4+L459&gt;$B$2*'SFV+BESS'!$I$9,E460*$B$4&gt;'SFV+BESS'!$I$7,L459&lt;$B$2*'SFV+BESS'!$I$9),$B$2*'SFV+BESS'!$I$9-L459,IF(AND(E460&gt;0,E460*$B$4+L459&lt;=$B$2*'SFV+BESS'!$I$9,E460&gt;'SFV+BESS'!$I$7),'SFV+BESS'!$I$7,0))))</f>
        <v>0</v>
      </c>
      <c r="G460" s="27">
        <f>IF(AND(E460&lt;0,L459+E460/$B$5&gt;$H$2,-E460/'Carga-Descarga Año'!$B$5&lt;'SFV+BESS'!$I$7),E460/$B$5,IF(AND(E460&lt;0,L459+E460/$B$5&gt;$H$2,-E460/'Carga-Descarga Año'!$B$5&gt;'SFV+BESS'!$I$7),-'SFV+BESS'!$I$7,IF(AND(E460&lt;0,L459+E460/$B$5&lt;$H$2),-MIN('SFV+BESS'!$I$7,L459-$H$2),0)))</f>
        <v>0</v>
      </c>
      <c r="I460" s="38">
        <f t="shared" si="545"/>
        <v>44.742000000000004</v>
      </c>
      <c r="J460" s="27">
        <f t="shared" si="547"/>
        <v>0</v>
      </c>
      <c r="K460" s="27">
        <f t="shared" si="546"/>
        <v>0</v>
      </c>
      <c r="L460" s="28">
        <f>IF((L459+F460+G460)&gt;=$B$2*'SFV+BESS'!$I$9, $B$2*'SFV+BESS'!$I$9, (L459+F460+G460))</f>
        <v>173.61249999999998</v>
      </c>
      <c r="M460" s="110">
        <f t="shared" si="548"/>
        <v>35.183483788312657</v>
      </c>
      <c r="R460" s="251"/>
      <c r="S460" s="48">
        <v>18.7916666666667</v>
      </c>
      <c r="T460" s="2">
        <f t="shared" si="533"/>
        <v>73.959352377759757</v>
      </c>
      <c r="U460" s="2">
        <f>Gen_Cons_Horario!B1230</f>
        <v>44.742000000000004</v>
      </c>
      <c r="V460" s="35">
        <f t="shared" si="508"/>
        <v>29.217352377759752</v>
      </c>
      <c r="W460" s="116">
        <f>IF(AND(V460&gt;0,V460*$B$4+AC459&lt;=$B$2*'SFV+BESS'!$I$9,V460&lt;'SFV+BESS'!$I$7), V460*$B$4, IF(AND(V460&gt;0,V460*$B$4+AC459&gt;$B$2*'SFV+BESS'!$I$9,V460*$B$4&lt;'SFV+BESS'!$I$7),$B$2*'SFV+BESS'!$I$9-AC459,IF(AND(V460&gt;0,V460*$B$4+AC459&gt;$B$2*'SFV+BESS'!$I$9,V460*$B$4&gt;'SFV+BESS'!$I$7,AC459&lt;$B$2*'SFV+BESS'!$I$9),$B$2*'SFV+BESS'!$I$9-AC459,IF(AND(V460&gt;0,V460*$B$4+AC459&lt;=$B$2*'SFV+BESS'!$I$9,V460&gt;'SFV+BESS'!$I$7),'SFV+BESS'!$I$7,0))))</f>
        <v>0</v>
      </c>
      <c r="X460" s="27">
        <f>IF(AND(V460&lt;0,AC459+V460/$B$5&gt;$H$2,-V460/'Carga-Descarga Año'!$B$5&lt;'SFV+BESS'!$I$7),V460/$B$5,IF(AND(V460&lt;0,AC459+V460/$B$5&gt;$H$2,-V460/'Carga-Descarga Año'!$B$5&gt;'SFV+BESS'!$I$7),-'SFV+BESS'!$I$7,IF(AND(V460&lt;0,AC459+V460/$B$5&lt;$H$2),-MIN('SFV+BESS'!$I$7,AC459-$H$2),0)))</f>
        <v>0</v>
      </c>
      <c r="Z460" s="33">
        <f t="shared" si="502"/>
        <v>44.742000000000004</v>
      </c>
      <c r="AA460" s="27">
        <f t="shared" si="549"/>
        <v>0</v>
      </c>
      <c r="AB460" s="27">
        <f t="shared" si="573"/>
        <v>0</v>
      </c>
      <c r="AC460" s="28">
        <f>IF((AC459+W460+X460)&gt;=$B$2*'SFV+BESS'!$I$9, $B$2*'SFV+BESS'!$I$9, (AC459+W460+X460))</f>
        <v>173.61249999999998</v>
      </c>
      <c r="AD460" s="110">
        <f t="shared" si="550"/>
        <v>29.217352377759752</v>
      </c>
      <c r="AI460" s="251"/>
      <c r="AJ460" s="48">
        <v>18.7916666666667</v>
      </c>
      <c r="AK460" s="52">
        <f t="shared" si="534"/>
        <v>36.25870067053912</v>
      </c>
      <c r="AL460" s="33">
        <f>Gen_Cons_Horario!B1902</f>
        <v>22.371000000000002</v>
      </c>
      <c r="AM460" s="35">
        <f t="shared" si="509"/>
        <v>13.887700670539118</v>
      </c>
      <c r="AN460" s="116">
        <f>IF(AND(AM460&gt;0,AM460*$B$4+AT459&lt;=$B$2*'SFV+BESS'!$I$9,AM460&lt;'SFV+BESS'!$I$7), AM460*$B$4, IF(AND(AM460&gt;0,AM460*$B$4+AT459&gt;$B$2*'SFV+BESS'!$I$9,AM460*$B$4&lt;'SFV+BESS'!$I$7),$B$2*'SFV+BESS'!$I$9-AT459,IF(AND(AM460&gt;0,AM460*$B$4+AT459&gt;$B$2*'SFV+BESS'!$I$9,AM460*$B$4&gt;'SFV+BESS'!$I$7,AT459&lt;$B$2*'SFV+BESS'!$I$9),$B$2*'SFV+BESS'!$I$9-AT459,IF(AND(AM460&gt;0,AM460*$B$4+AT459&lt;=$B$2*'SFV+BESS'!$I$9,AM460&gt;'SFV+BESS'!$I$7),'SFV+BESS'!$I$7,0))))</f>
        <v>0</v>
      </c>
      <c r="AO460" s="27">
        <f>IF(AND(AM460&lt;0,AT459+AM460/$B$5&gt;$H$2,-AM460/'Carga-Descarga Año'!$B$5&lt;'SFV+BESS'!$I$7),AM460/$B$5,IF(AND(AM460&lt;0,AT459+AM460/$B$5&gt;$H$2,-AM460/'Carga-Descarga Año'!$B$5&gt;'SFV+BESS'!$I$7),-'SFV+BESS'!$I$7,IF(AND(AM460&lt;0,AT459+AM460/$B$5&lt;$H$2),-MIN('SFV+BESS'!$I$7,AT459-$H$2),0)))</f>
        <v>0</v>
      </c>
      <c r="AP460" s="33"/>
      <c r="AQ460" s="33">
        <f t="shared" si="515"/>
        <v>22.371000000000002</v>
      </c>
      <c r="AR460" s="27">
        <f t="shared" si="551"/>
        <v>0</v>
      </c>
      <c r="AS460" s="27">
        <f t="shared" si="516"/>
        <v>0</v>
      </c>
      <c r="AT460" s="28">
        <f>IF((AT459+AN460+AO460)&gt;=$B$2*'SFV+BESS'!$I$9, $B$2*'SFV+BESS'!$I$9, (AT459+AN460+AO460))</f>
        <v>173.61249999999998</v>
      </c>
      <c r="AU460" s="110">
        <f t="shared" si="552"/>
        <v>13.887700670539118</v>
      </c>
      <c r="AZ460" s="251"/>
      <c r="BA460" s="48">
        <v>18.7916666666667</v>
      </c>
      <c r="BB460" s="33">
        <f t="shared" si="535"/>
        <v>0.19541569172195167</v>
      </c>
      <c r="BC460" s="33">
        <f>Gen_Cons_Horario!B2646</f>
        <v>0</v>
      </c>
      <c r="BD460" s="35">
        <f t="shared" si="510"/>
        <v>0.19541569172195167</v>
      </c>
      <c r="BE460" s="116">
        <f>IF(AND(BD460&gt;0,BD460*$B$4+BK459&lt;=$B$2*'SFV+BESS'!$I$9,BD460&lt;'SFV+BESS'!$I$7), BD460*$B$4, IF(AND(BD460&gt;0,BD460*$B$4+BK459&gt;$B$2*'SFV+BESS'!$I$9,BD460*$B$4&lt;'SFV+BESS'!$I$7),$B$2*'SFV+BESS'!$I$9-BK459,IF(AND(BD460&gt;0,BD460*$B$4+BK459&gt;$B$2*'SFV+BESS'!$I$9,BD460*$B$4&gt;'SFV+BESS'!$I$7,BK459&lt;$B$2*'SFV+BESS'!$I$9),$B$2*'SFV+BESS'!$I$9-BK459,IF(AND(BD460&gt;0,BD460*$B$4+BK459&lt;=$B$2*'SFV+BESS'!$I$9,BD460&gt;'SFV+BESS'!$I$7),'SFV+BESS'!$I$7,0))))</f>
        <v>0</v>
      </c>
      <c r="BF460" s="27">
        <f>IF(AND(BD460&lt;0,BK459+BD460/$B$5&gt;$H$2,-BD460/'Carga-Descarga Año'!$B$5&lt;'SFV+BESS'!$I$7),BD460/$B$5,IF(AND(BD460&lt;0,BK459+BD460/$B$5&gt;$H$2,-BD460/'Carga-Descarga Año'!$B$5&gt;'SFV+BESS'!$I$7),-'SFV+BESS'!$I$7,IF(AND(BD460&lt;0,BK459+BD460/$B$5&lt;$H$2),-MIN('SFV+BESS'!$I$7,BK459-$H$2),0)))</f>
        <v>0</v>
      </c>
      <c r="BG460" s="33"/>
      <c r="BH460" s="33">
        <f t="shared" si="517"/>
        <v>0</v>
      </c>
      <c r="BI460" s="27">
        <f t="shared" si="553"/>
        <v>0</v>
      </c>
      <c r="BJ460" s="27">
        <f t="shared" si="518"/>
        <v>0</v>
      </c>
      <c r="BK460" s="28">
        <f>IF((BK459+BE460+BF460)&gt;=$B$2*'SFV+BESS'!$I$9, $B$2*'SFV+BESS'!$I$9, (BK459+BE460+BF460))</f>
        <v>173.61249999999998</v>
      </c>
      <c r="BL460" s="110">
        <f t="shared" si="554"/>
        <v>0.19541569172195167</v>
      </c>
      <c r="BQ460" s="251"/>
      <c r="BR460" s="48">
        <v>18.7916666666667</v>
      </c>
      <c r="BS460" s="33">
        <f t="shared" si="536"/>
        <v>0</v>
      </c>
      <c r="BT460" s="33">
        <f>Gen_Cons_Horario!B3366</f>
        <v>0</v>
      </c>
      <c r="BU460" s="35">
        <f t="shared" si="511"/>
        <v>0</v>
      </c>
      <c r="BV460" s="116">
        <f>IF(AND(BU460&gt;0,BU460*$B$4+CB459&lt;=$B$2*'SFV+BESS'!$I$9,BU460&lt;'SFV+BESS'!$I$7), BU460*$B$4, IF(AND(BU460&gt;0,BU460*$B$4+CB459&gt;$B$2*'SFV+BESS'!$I$9,BU460*$B$4&lt;'SFV+BESS'!$I$7),$B$2*'SFV+BESS'!$I$9-CB459,IF(AND(BU460&gt;0,BU460*$B$4+CB459&gt;$B$2*'SFV+BESS'!$I$9,BU460*$B$4&gt;'SFV+BESS'!$I$7,CB459&lt;$B$2*'SFV+BESS'!$I$9),$B$2*'SFV+BESS'!$I$9-CB459,IF(AND(BU460&gt;0,BU460*$B$4+CB459&lt;=$B$2*'SFV+BESS'!$I$9,BU460&gt;'SFV+BESS'!$I$7),'SFV+BESS'!$I$7,0))))</f>
        <v>0</v>
      </c>
      <c r="BW460" s="27">
        <f>IF(AND(BU460&lt;0,CB459+BU460/$B$5&gt;$H$2,-BU460/'Carga-Descarga Año'!$B$5&lt;'SFV+BESS'!$I$7),BU460/$B$5,IF(AND(BU460&lt;0,CB459+BU460/$B$5&gt;$H$2,-BU460/'Carga-Descarga Año'!$B$5&gt;'SFV+BESS'!$I$7),-'SFV+BESS'!$I$7,IF(AND(BU460&lt;0,CB459+BU460/$B$5&lt;$H$2),-MIN('SFV+BESS'!$I$7,CB459-$H$2),0)))</f>
        <v>0</v>
      </c>
      <c r="BX460" s="33"/>
      <c r="BY460" s="33">
        <f t="shared" si="519"/>
        <v>0</v>
      </c>
      <c r="BZ460" s="27">
        <f t="shared" si="555"/>
        <v>0</v>
      </c>
      <c r="CA460" s="27">
        <f t="shared" si="556"/>
        <v>0</v>
      </c>
      <c r="CB460" s="28">
        <f>IF((CB459+BV460+BW460)&gt;=$B$2*'SFV+BESS'!$I$9, $B$2*'SFV+BESS'!$I$9, (CB459+BV460+BW460))</f>
        <v>173.61249999999998</v>
      </c>
      <c r="CC460" s="110">
        <f t="shared" si="557"/>
        <v>0</v>
      </c>
      <c r="CH460" s="251"/>
      <c r="CI460" s="48">
        <v>18.7916666666667</v>
      </c>
      <c r="CJ460" s="33">
        <f t="shared" si="537"/>
        <v>0</v>
      </c>
      <c r="CK460" s="33">
        <f>Gen_Cons_Horario!B4110</f>
        <v>0</v>
      </c>
      <c r="CL460" s="35">
        <f t="shared" si="512"/>
        <v>0</v>
      </c>
      <c r="CM460" s="116">
        <f>IF(AND(CL460&gt;0,CL460*$B$4+CS459&lt;=$B$2*'SFV+BESS'!$I$9,CL460&lt;'SFV+BESS'!$I$7), CL460*$B$4, IF(AND(CL460&gt;0,CL460*$B$4+CS459&gt;$B$2*'SFV+BESS'!$I$9,CL460*$B$4&lt;'SFV+BESS'!$I$7),$B$2*'SFV+BESS'!$I$9-CS459,IF(AND(CL460&gt;0,CL460*$B$4+CS459&gt;$B$2*'SFV+BESS'!$I$9,CL460*$B$4&gt;'SFV+BESS'!$I$7,CS459&lt;$B$2*'SFV+BESS'!$I$9),$B$2*'SFV+BESS'!$I$9-CS459,IF(AND(CL460&gt;0,CL460*$B$4+CS459&lt;=$B$2*'SFV+BESS'!$I$9,CL460&gt;'SFV+BESS'!$I$7),'SFV+BESS'!$I$7,0))))</f>
        <v>0</v>
      </c>
      <c r="CN460" s="27">
        <f>IF(AND(CL460&lt;0,CS459+CL460/$B$5&gt;$H$2,-CL460/'Carga-Descarga Año'!$B$5&lt;'SFV+BESS'!$I$7),CL460/$B$5,IF(AND(CL460&lt;0,CS459+CL460/$B$5&gt;$H$2,-CL460/'Carga-Descarga Año'!$B$5&gt;'SFV+BESS'!$I$7),-'SFV+BESS'!$I$7,IF(AND(CL460&lt;0,CS459+CL460/$B$5&lt;$H$2),-MIN('SFV+BESS'!$I$7,CS459-$H$2),0)))</f>
        <v>0</v>
      </c>
      <c r="CO460" s="33"/>
      <c r="CP460" s="33">
        <f t="shared" si="520"/>
        <v>0</v>
      </c>
      <c r="CQ460" s="27">
        <f t="shared" si="558"/>
        <v>0</v>
      </c>
      <c r="CR460" s="27">
        <f t="shared" si="521"/>
        <v>0</v>
      </c>
      <c r="CS460" s="28">
        <f>IF((CS459+CM460+CN460)&gt;=$B$2*'SFV+BESS'!$I$9, $B$2*'SFV+BESS'!$I$9, (CS459+CM460+CN460))</f>
        <v>173.61249999999998</v>
      </c>
      <c r="CT460" s="110">
        <f t="shared" si="559"/>
        <v>0</v>
      </c>
      <c r="CY460" s="251"/>
      <c r="CZ460" s="48">
        <v>18.7916666666667</v>
      </c>
      <c r="DA460" s="33">
        <f t="shared" si="538"/>
        <v>0</v>
      </c>
      <c r="DB460" s="33">
        <f>Gen_Cons_Horario!B4830</f>
        <v>0</v>
      </c>
      <c r="DC460" s="35">
        <f t="shared" si="503"/>
        <v>0</v>
      </c>
      <c r="DD460" s="116">
        <f>IF(AND(DC460&gt;0,DC460*$B$4+DJ459&lt;=$B$2*'SFV+BESS'!$I$9,DC460&lt;'SFV+BESS'!$I$7), DC460*$B$4, IF(AND(DC460&gt;0,DC460*$B$4+DJ459&gt;$B$2*'SFV+BESS'!$I$9,DC460*$B$4&lt;'SFV+BESS'!$I$7),$B$2*'SFV+BESS'!$I$9-DJ459,IF(AND(DC460&gt;0,DC460*$B$4+DJ459&gt;$B$2*'SFV+BESS'!$I$9,DC460*$B$4&gt;'SFV+BESS'!$I$7,DJ459&lt;$B$2*'SFV+BESS'!$I$9),$B$2*'SFV+BESS'!$I$9-DJ459,IF(AND(DC460&gt;0,DC460*$B$4+DJ459&lt;=$B$2*'SFV+BESS'!$I$9,DC460&gt;'SFV+BESS'!$I$7),'SFV+BESS'!$I$7,0))))</f>
        <v>0</v>
      </c>
      <c r="DE460" s="27">
        <f>IF(AND(DC460&lt;0,DJ459+DC460/$B$5&gt;$H$2,-DC460/'Carga-Descarga Año'!$B$5&lt;'SFV+BESS'!$I$7),DC460/$B$5,IF(AND(DC460&lt;0,DJ459+DC460/$B$5&gt;$H$2,-DC460/'Carga-Descarga Año'!$B$5&gt;'SFV+BESS'!$I$7),-'SFV+BESS'!$I$7,IF(AND(DC460&lt;0,DJ459+DC460/$B$5&lt;$H$2),-MIN('SFV+BESS'!$I$7,DJ459-$H$2),0)))</f>
        <v>0</v>
      </c>
      <c r="DF460" s="33"/>
      <c r="DG460" s="33">
        <f t="shared" si="522"/>
        <v>0</v>
      </c>
      <c r="DH460" s="27">
        <f t="shared" si="560"/>
        <v>0</v>
      </c>
      <c r="DI460" s="27">
        <f t="shared" si="561"/>
        <v>0</v>
      </c>
      <c r="DJ460" s="28">
        <f>IF((DJ459+DD460+DE460)&gt;=$B$2*'SFV+BESS'!$I$9, $B$2*'SFV+BESS'!$I$9, (DJ459+DD460+DE460))</f>
        <v>173.61249999999998</v>
      </c>
      <c r="DK460" s="110">
        <f t="shared" si="562"/>
        <v>0</v>
      </c>
      <c r="DP460" s="251"/>
      <c r="DQ460" s="48">
        <v>18.7916666666667</v>
      </c>
      <c r="DR460" s="33">
        <f t="shared" si="539"/>
        <v>0</v>
      </c>
      <c r="DS460" s="33">
        <f>Gen_Cons_Horario!B5574</f>
        <v>0</v>
      </c>
      <c r="DT460" s="35">
        <f t="shared" si="504"/>
        <v>0</v>
      </c>
      <c r="DU460" s="116">
        <f>IF(AND(DT460&gt;0,DT460*$B$4+EA459&lt;=$B$2*'SFV+BESS'!$I$9,DT460&lt;'SFV+BESS'!$I$7), DT460*$B$4, IF(AND(DT460&gt;0,DT460*$B$4+EA459&gt;$B$2*'SFV+BESS'!$I$9,DT460*$B$4&lt;'SFV+BESS'!$I$7),$B$2*'SFV+BESS'!$I$9-EA459,IF(AND(DT460&gt;0,DT460*$B$4+EA459&gt;$B$2*'SFV+BESS'!$I$9,DT460*$B$4&gt;'SFV+BESS'!$I$7,EA459&lt;$B$2*'SFV+BESS'!$I$9),$B$2*'SFV+BESS'!$I$9-EA459,IF(AND(DT460&gt;0,DT460*$B$4+EA459&lt;=$B$2*'SFV+BESS'!$I$9,DT460&gt;'SFV+BESS'!$I$7),'SFV+BESS'!$I$7,0))))</f>
        <v>0</v>
      </c>
      <c r="DV460" s="27">
        <f>IF(AND(DT460&lt;0,EA459+DT460/$B$5&gt;$H$2,-DT460/'Carga-Descarga Año'!$B$5&lt;'SFV+BESS'!$I$7),DT460/$B$5,IF(AND(DT460&lt;0,EA459+DT460/$B$5&gt;$H$2,-DT460/'Carga-Descarga Año'!$B$5&gt;'SFV+BESS'!$I$7),-'SFV+BESS'!$I$7,IF(AND(DT460&lt;0,EA459+DT460/$B$5&lt;$H$2),-MIN('SFV+BESS'!$I$7,EA459-$H$2),0)))</f>
        <v>0</v>
      </c>
      <c r="DW460" s="33"/>
      <c r="DX460" s="33">
        <f t="shared" si="523"/>
        <v>0</v>
      </c>
      <c r="DY460" s="27">
        <f t="shared" si="563"/>
        <v>0</v>
      </c>
      <c r="DZ460" s="27">
        <f t="shared" si="524"/>
        <v>0</v>
      </c>
      <c r="EA460" s="28">
        <f>IF((EA459+DU460+DV460)&gt;=$B$2*'SFV+BESS'!$I$9, $B$2*'SFV+BESS'!$I$9, (EA459+DU460+DV460))</f>
        <v>173.61249999999998</v>
      </c>
      <c r="EB460" s="110">
        <f t="shared" si="564"/>
        <v>0</v>
      </c>
      <c r="EG460" s="251"/>
      <c r="EH460" s="48">
        <v>18.7916666666667</v>
      </c>
      <c r="EI460" s="33">
        <f t="shared" si="540"/>
        <v>9.0697756845593993</v>
      </c>
      <c r="EJ460" s="33">
        <f>Gen_Cons_Horario!B6318</f>
        <v>0</v>
      </c>
      <c r="EK460" s="35">
        <f t="shared" si="505"/>
        <v>9.0697756845593993</v>
      </c>
      <c r="EL460" s="116">
        <f>IF(AND(EK460&gt;0,EK460*$B$4+ER459&lt;=$B$2*'SFV+BESS'!$I$9,EK460&lt;'SFV+BESS'!$I$7), EK460*$B$4, IF(AND(EK460&gt;0,EK460*$B$4+ER459&gt;$B$2*'SFV+BESS'!$I$9,EK460*$B$4&lt;'SFV+BESS'!$I$7),$B$2*'SFV+BESS'!$I$9-ER459,IF(AND(EK460&gt;0,EK460*$B$4+ER459&gt;$B$2*'SFV+BESS'!$I$9,EK460*$B$4&gt;'SFV+BESS'!$I$7,ER459&lt;$B$2*'SFV+BESS'!$I$9),$B$2*'SFV+BESS'!$I$9-ER459,IF(AND(EK460&gt;0,EK460*$B$4+ER459&lt;=$B$2*'SFV+BESS'!$I$9,EK460&gt;'SFV+BESS'!$I$7),'SFV+BESS'!$I$7,0))))</f>
        <v>0</v>
      </c>
      <c r="EM460" s="27">
        <f>IF(AND(EK460&lt;0,ER459+EK460/$B$5&gt;$H$2,-EK460/'Carga-Descarga Año'!$B$5&lt;'SFV+BESS'!$I$7),EK460/$B$5,IF(AND(EK460&lt;0,ER459+EK460/$B$5&gt;$H$2,-EK460/'Carga-Descarga Año'!$B$5&gt;'SFV+BESS'!$I$7),-'SFV+BESS'!$I$7,IF(AND(EK460&lt;0,ER459+EK460/$B$5&lt;$H$2),-MIN('SFV+BESS'!$I$7,ER459-$H$2),0)))</f>
        <v>0</v>
      </c>
      <c r="EN460" s="33"/>
      <c r="EO460" s="33">
        <f t="shared" si="525"/>
        <v>0</v>
      </c>
      <c r="EP460" s="27">
        <f t="shared" si="565"/>
        <v>0</v>
      </c>
      <c r="EQ460" s="27">
        <f t="shared" si="526"/>
        <v>0</v>
      </c>
      <c r="ER460" s="28">
        <f>IF((ER459+EL460+EM460)&gt;=$B$2*'SFV+BESS'!$I$9, $B$2*'SFV+BESS'!$I$9, (ER459+EL460+EM460))</f>
        <v>173.61249999999998</v>
      </c>
      <c r="ES460" s="110">
        <f t="shared" si="566"/>
        <v>9.0697756845593993</v>
      </c>
      <c r="EX460" s="251"/>
      <c r="EY460" s="48">
        <v>18.7916666666667</v>
      </c>
      <c r="EZ460" s="33">
        <f t="shared" si="541"/>
        <v>26.14792669163916</v>
      </c>
      <c r="FA460" s="33">
        <f>Gen_Cons_Horario!B7038</f>
        <v>0</v>
      </c>
      <c r="FB460" s="35">
        <f t="shared" si="506"/>
        <v>26.14792669163916</v>
      </c>
      <c r="FC460" s="116">
        <f>IF(AND(FB460&gt;0,FB460*$B$4+FI459&lt;=$B$2*'SFV+BESS'!$I$9,FB460&lt;'SFV+BESS'!$I$7), FB460*$B$4, IF(AND(FB460&gt;0,FB460*$B$4+FI459&gt;$B$2*'SFV+BESS'!$I$9,FB460*$B$4&lt;'SFV+BESS'!$I$7),$B$2*'SFV+BESS'!$I$9-FI459,IF(AND(FB460&gt;0,FB460*$B$4+FI459&gt;$B$2*'SFV+BESS'!$I$9,FB460*$B$4&gt;'SFV+BESS'!$I$7,FI459&lt;$B$2*'SFV+BESS'!$I$9),$B$2*'SFV+BESS'!$I$9-FI459,IF(AND(FB460&gt;0,FB460*$B$4+FI459&lt;=$B$2*'SFV+BESS'!$I$9,FB460&gt;'SFV+BESS'!$I$7),'SFV+BESS'!$I$7,0))))</f>
        <v>0</v>
      </c>
      <c r="FD460" s="27">
        <f>IF(AND(FB460&lt;0,FI459+FB460/$B$5&gt;$H$2,-FB460/'Carga-Descarga Año'!$B$5&lt;'SFV+BESS'!$I$7),FB460/$B$5,IF(AND(FB460&lt;0,FI459+FB460/$B$5&gt;$H$2,-FB460/'Carga-Descarga Año'!$B$5&gt;'SFV+BESS'!$I$7),-'SFV+BESS'!$I$7,IF(AND(FB460&lt;0,FI459+FB460/$B$5&lt;$H$2),-MIN('SFV+BESS'!$I$7,FI459-$H$2),0)))</f>
        <v>0</v>
      </c>
      <c r="FE460" s="33"/>
      <c r="FF460" s="33">
        <f t="shared" si="527"/>
        <v>0</v>
      </c>
      <c r="FG460" s="27">
        <f t="shared" si="567"/>
        <v>0</v>
      </c>
      <c r="FH460" s="27">
        <f t="shared" si="528"/>
        <v>0</v>
      </c>
      <c r="FI460" s="28">
        <f>IF((FI459+FC460+FD460)&gt;=$B$2*'SFV+BESS'!$I$9, $B$2*'SFV+BESS'!$I$9, (FI459+FC460+FD460))</f>
        <v>173.61249999999998</v>
      </c>
      <c r="FJ460" s="110">
        <f t="shared" si="568"/>
        <v>26.14792669163916</v>
      </c>
      <c r="FO460" s="251"/>
      <c r="FP460" s="48">
        <v>18.7916666666667</v>
      </c>
      <c r="FQ460" s="33">
        <f t="shared" si="542"/>
        <v>59.231799525485236</v>
      </c>
      <c r="FR460" s="33">
        <f>Gen_Cons_Horario!B7782</f>
        <v>0</v>
      </c>
      <c r="FS460" s="35">
        <f t="shared" si="507"/>
        <v>59.231799525485236</v>
      </c>
      <c r="FT460" s="116">
        <f>IF(AND(FS460&gt;0,FS460*$B$4+FZ459&lt;=$B$2*'SFV+BESS'!$I$9,FS460&lt;'SFV+BESS'!$I$7), FS460*$B$4, IF(AND(FS460&gt;0,FS460*$B$4+FZ459&gt;$B$2*'SFV+BESS'!$I$9,FS460*$B$4&lt;'SFV+BESS'!$I$7),$B$2*'SFV+BESS'!$I$9-FZ459,IF(AND(FS460&gt;0,FS460*$B$4+FZ459&gt;$B$2*'SFV+BESS'!$I$9,FS460*$B$4&gt;'SFV+BESS'!$I$7,FZ459&lt;$B$2*'SFV+BESS'!$I$9),$B$2*'SFV+BESS'!$I$9-FZ459,IF(AND(FS460&gt;0,FS460*$B$4+FZ459&lt;=$B$2*'SFV+BESS'!$I$9,FS460&gt;'SFV+BESS'!$I$7),'SFV+BESS'!$I$7,0))))</f>
        <v>0</v>
      </c>
      <c r="FU460" s="27">
        <f>IF(AND(FS460&lt;0,FZ459+FS460/$B$5&gt;$H$2,-FS460/'Carga-Descarga Año'!$B$5&lt;'SFV+BESS'!$I$7),FS460/$B$5,IF(AND(FS460&lt;0,FZ459+FS460/$B$5&gt;$H$2,-FS460/'Carga-Descarga Año'!$B$5&gt;'SFV+BESS'!$I$7),-'SFV+BESS'!$I$7,IF(AND(FS460&lt;0,FZ459+FS460/$B$5&lt;$H$2),-MIN('SFV+BESS'!$I$7,FZ459-$H$2),0)))</f>
        <v>0</v>
      </c>
      <c r="FV460" s="33"/>
      <c r="FW460" s="33">
        <f t="shared" si="529"/>
        <v>0</v>
      </c>
      <c r="FX460" s="27">
        <f t="shared" si="569"/>
        <v>0</v>
      </c>
      <c r="FY460" s="27">
        <f t="shared" si="530"/>
        <v>0</v>
      </c>
      <c r="FZ460" s="28">
        <f>IF((FZ459+FT460+FU460)&gt;=$B$2*'SFV+BESS'!$I$9, $B$2*'SFV+BESS'!$I$9, (FZ459+FT460+FU460))</f>
        <v>173.61249999999998</v>
      </c>
      <c r="GA460" s="110">
        <f t="shared" si="570"/>
        <v>59.231799525485236</v>
      </c>
      <c r="GF460" s="251"/>
      <c r="GG460" s="48">
        <v>18.7916666666667</v>
      </c>
      <c r="GH460" s="33">
        <f t="shared" si="543"/>
        <v>72.477839404150572</v>
      </c>
      <c r="GI460" s="33">
        <f>Gen_Cons_Horario!B8502</f>
        <v>47.285000000000004</v>
      </c>
      <c r="GJ460" s="35">
        <f t="shared" si="513"/>
        <v>25.192839404150568</v>
      </c>
      <c r="GK460" s="116">
        <f>IF(AND(GJ460&gt;0,GJ460*$B$4+GQ459&lt;=$B$2*'SFV+BESS'!$I$9,GJ460&lt;'SFV+BESS'!$I$7), GJ460*$B$4, IF(AND(GJ460&gt;0,GJ460*$B$4+GQ459&gt;$B$2*'SFV+BESS'!$I$9,GJ460*$B$4&lt;'SFV+BESS'!$I$7),$B$2*'SFV+BESS'!$I$9-GQ459,IF(AND(GJ460&gt;0,GJ460*$B$4+GQ459&gt;$B$2*'SFV+BESS'!$I$9,GJ460*$B$4&gt;'SFV+BESS'!$I$7,GQ459&lt;$B$2*'SFV+BESS'!$I$9),$B$2*'SFV+BESS'!$I$9-GQ459,IF(AND(GJ460&gt;0,GJ460*$B$4+GQ459&lt;=$B$2*'SFV+BESS'!$I$9,GJ460&gt;'SFV+BESS'!$I$7),'SFV+BESS'!$I$7,0))))</f>
        <v>0</v>
      </c>
      <c r="GL460" s="27">
        <f>IF(AND(GJ460&lt;0,GQ459+GJ460/$B$5&gt;$H$2,-GJ460/'Carga-Descarga Año'!$B$5&lt;'SFV+BESS'!$I$7),GJ460/$B$5,IF(AND(GJ460&lt;0,GQ459+GJ460/$B$5&gt;$H$2,-GJ460/'Carga-Descarga Año'!$B$5&gt;'SFV+BESS'!$I$7),-'SFV+BESS'!$I$7,IF(AND(GJ460&lt;0,GQ459+GJ460/$B$5&lt;$H$2),-MIN('SFV+BESS'!$I$7,GQ459-$H$2),0)))</f>
        <v>0</v>
      </c>
      <c r="GM460" s="33"/>
      <c r="GN460" s="33">
        <f t="shared" si="531"/>
        <v>47.285000000000004</v>
      </c>
      <c r="GO460" s="27">
        <f t="shared" si="571"/>
        <v>0</v>
      </c>
      <c r="GP460" s="27">
        <f t="shared" si="532"/>
        <v>0</v>
      </c>
      <c r="GQ460" s="28">
        <f>IF((GQ459+GK460+GL460)&gt;=$B$2*'SFV+BESS'!$I$9, $B$2*'SFV+BESS'!$I$9, (GQ459+GK460+GL460))</f>
        <v>173.61249999999998</v>
      </c>
      <c r="GR460" s="110">
        <f t="shared" si="572"/>
        <v>25.192839404150568</v>
      </c>
    </row>
    <row r="461" spans="1:200">
      <c r="A461" s="249"/>
      <c r="B461" s="48">
        <v>18.8333333333333</v>
      </c>
      <c r="C461" s="38">
        <f t="shared" si="514"/>
        <v>27.350926011209655</v>
      </c>
      <c r="D461" s="2">
        <f>Gen_Cons_Horario!B487</f>
        <v>0</v>
      </c>
      <c r="E461" s="140">
        <f t="shared" si="544"/>
        <v>27.350926011209655</v>
      </c>
      <c r="F461" s="116">
        <f>IF(AND(E461&gt;0,E461*$B$4+L460&lt;=$B$2*'SFV+BESS'!$I$9,E461&lt;'SFV+BESS'!$I$7), E461*$B$4, IF(AND(E461&gt;0,E461*$B$4+L460&gt;$B$2*'SFV+BESS'!$I$9,E461*$B$4&lt;'SFV+BESS'!$I$7),$B$2*'SFV+BESS'!$I$9-L460,IF(AND(E461&gt;0,E461*$B$4+L460&gt;$B$2*'SFV+BESS'!$I$9,E461*$B$4&gt;'SFV+BESS'!$I$7,L460&lt;$B$2*'SFV+BESS'!$I$9),$B$2*'SFV+BESS'!$I$9-L460,IF(AND(E461&gt;0,E461*$B$4+L460&lt;=$B$2*'SFV+BESS'!$I$9,E461&gt;'SFV+BESS'!$I$7),'SFV+BESS'!$I$7,0))))</f>
        <v>0</v>
      </c>
      <c r="G461" s="27">
        <f>IF(AND(E461&lt;0,L460+E461/$B$5&gt;$H$2,-E461/'Carga-Descarga Año'!$B$5&lt;'SFV+BESS'!$I$7),E461/$B$5,IF(AND(E461&lt;0,L460+E461/$B$5&gt;$H$2,-E461/'Carga-Descarga Año'!$B$5&gt;'SFV+BESS'!$I$7),-'SFV+BESS'!$I$7,IF(AND(E461&lt;0,L460+E461/$B$5&lt;$H$2),-MIN('SFV+BESS'!$I$7,L460-$H$2),0)))</f>
        <v>0</v>
      </c>
      <c r="I461" s="38">
        <f t="shared" si="545"/>
        <v>0</v>
      </c>
      <c r="J461" s="27">
        <f t="shared" si="547"/>
        <v>0</v>
      </c>
      <c r="K461" s="27">
        <f t="shared" si="546"/>
        <v>0</v>
      </c>
      <c r="L461" s="28">
        <f>IF((L460+F461+G461)&gt;=$B$2*'SFV+BESS'!$I$9, $B$2*'SFV+BESS'!$I$9, (L460+F461+G461))</f>
        <v>173.61249999999998</v>
      </c>
      <c r="M461" s="110">
        <f t="shared" si="548"/>
        <v>27.350926011209655</v>
      </c>
      <c r="R461" s="251"/>
      <c r="S461" s="48">
        <v>18.8333333333333</v>
      </c>
      <c r="T461" s="2">
        <f t="shared" si="533"/>
        <v>9.3267324901157203</v>
      </c>
      <c r="U461" s="2">
        <f>Gen_Cons_Horario!B1231</f>
        <v>0</v>
      </c>
      <c r="V461" s="35">
        <f t="shared" si="508"/>
        <v>9.3267324901157203</v>
      </c>
      <c r="W461" s="116">
        <f>IF(AND(V461&gt;0,V461*$B$4+AC460&lt;=$B$2*'SFV+BESS'!$I$9,V461&lt;'SFV+BESS'!$I$7), V461*$B$4, IF(AND(V461&gt;0,V461*$B$4+AC460&gt;$B$2*'SFV+BESS'!$I$9,V461*$B$4&lt;'SFV+BESS'!$I$7),$B$2*'SFV+BESS'!$I$9-AC460,IF(AND(V461&gt;0,V461*$B$4+AC460&gt;$B$2*'SFV+BESS'!$I$9,V461*$B$4&gt;'SFV+BESS'!$I$7,AC460&lt;$B$2*'SFV+BESS'!$I$9),$B$2*'SFV+BESS'!$I$9-AC460,IF(AND(V461&gt;0,V461*$B$4+AC460&lt;=$B$2*'SFV+BESS'!$I$9,V461&gt;'SFV+BESS'!$I$7),'SFV+BESS'!$I$7,0))))</f>
        <v>0</v>
      </c>
      <c r="X461" s="27">
        <f>IF(AND(V461&lt;0,AC460+V461/$B$5&gt;$H$2,-V461/'Carga-Descarga Año'!$B$5&lt;'SFV+BESS'!$I$7),V461/$B$5,IF(AND(V461&lt;0,AC460+V461/$B$5&gt;$H$2,-V461/'Carga-Descarga Año'!$B$5&gt;'SFV+BESS'!$I$7),-'SFV+BESS'!$I$7,IF(AND(V461&lt;0,AC460+V461/$B$5&lt;$H$2),-MIN('SFV+BESS'!$I$7,AC460-$H$2),0)))</f>
        <v>0</v>
      </c>
      <c r="Z461" s="33">
        <f t="shared" si="502"/>
        <v>0</v>
      </c>
      <c r="AA461" s="27">
        <f t="shared" si="549"/>
        <v>0</v>
      </c>
      <c r="AB461" s="27">
        <f t="shared" si="573"/>
        <v>0</v>
      </c>
      <c r="AC461" s="28">
        <f>IF((AC460+W461+X461)&gt;=$B$2*'SFV+BESS'!$I$9, $B$2*'SFV+BESS'!$I$9, (AC460+W461+X461))</f>
        <v>173.61249999999998</v>
      </c>
      <c r="AD461" s="110">
        <f t="shared" si="550"/>
        <v>9.3267324901157203</v>
      </c>
      <c r="AI461" s="251"/>
      <c r="AJ461" s="48">
        <v>18.8333333333333</v>
      </c>
      <c r="AK461" s="52">
        <f t="shared" si="534"/>
        <v>0</v>
      </c>
      <c r="AL461" s="33">
        <f>Gen_Cons_Horario!B1903</f>
        <v>0</v>
      </c>
      <c r="AM461" s="35">
        <f t="shared" si="509"/>
        <v>0</v>
      </c>
      <c r="AN461" s="116">
        <f>IF(AND(AM461&gt;0,AM461*$B$4+AT460&lt;=$B$2*'SFV+BESS'!$I$9,AM461&lt;'SFV+BESS'!$I$7), AM461*$B$4, IF(AND(AM461&gt;0,AM461*$B$4+AT460&gt;$B$2*'SFV+BESS'!$I$9,AM461*$B$4&lt;'SFV+BESS'!$I$7),$B$2*'SFV+BESS'!$I$9-AT460,IF(AND(AM461&gt;0,AM461*$B$4+AT460&gt;$B$2*'SFV+BESS'!$I$9,AM461*$B$4&gt;'SFV+BESS'!$I$7,AT460&lt;$B$2*'SFV+BESS'!$I$9),$B$2*'SFV+BESS'!$I$9-AT460,IF(AND(AM461&gt;0,AM461*$B$4+AT460&lt;=$B$2*'SFV+BESS'!$I$9,AM461&gt;'SFV+BESS'!$I$7),'SFV+BESS'!$I$7,0))))</f>
        <v>0</v>
      </c>
      <c r="AO461" s="27">
        <f>IF(AND(AM461&lt;0,AT460+AM461/$B$5&gt;$H$2,-AM461/'Carga-Descarga Año'!$B$5&lt;'SFV+BESS'!$I$7),AM461/$B$5,IF(AND(AM461&lt;0,AT460+AM461/$B$5&gt;$H$2,-AM461/'Carga-Descarga Año'!$B$5&gt;'SFV+BESS'!$I$7),-'SFV+BESS'!$I$7,IF(AND(AM461&lt;0,AT460+AM461/$B$5&lt;$H$2),-MIN('SFV+BESS'!$I$7,AT460-$H$2),0)))</f>
        <v>0</v>
      </c>
      <c r="AP461" s="33"/>
      <c r="AQ461" s="33">
        <f t="shared" si="515"/>
        <v>0</v>
      </c>
      <c r="AR461" s="27">
        <f t="shared" si="551"/>
        <v>0</v>
      </c>
      <c r="AS461" s="27">
        <f t="shared" si="516"/>
        <v>0</v>
      </c>
      <c r="AT461" s="28">
        <f>IF((AT460+AN461+AO461)&gt;=$B$2*'SFV+BESS'!$I$9, $B$2*'SFV+BESS'!$I$9, (AT460+AN461+AO461))</f>
        <v>173.61249999999998</v>
      </c>
      <c r="AU461" s="110">
        <f t="shared" si="552"/>
        <v>0</v>
      </c>
      <c r="AZ461" s="251"/>
      <c r="BA461" s="48">
        <v>18.8333333333333</v>
      </c>
      <c r="BB461" s="33">
        <f t="shared" si="535"/>
        <v>0</v>
      </c>
      <c r="BC461" s="33">
        <f>Gen_Cons_Horario!B2647</f>
        <v>0</v>
      </c>
      <c r="BD461" s="35">
        <f t="shared" si="510"/>
        <v>0</v>
      </c>
      <c r="BE461" s="116">
        <f>IF(AND(BD461&gt;0,BD461*$B$4+BK460&lt;=$B$2*'SFV+BESS'!$I$9,BD461&lt;'SFV+BESS'!$I$7), BD461*$B$4, IF(AND(BD461&gt;0,BD461*$B$4+BK460&gt;$B$2*'SFV+BESS'!$I$9,BD461*$B$4&lt;'SFV+BESS'!$I$7),$B$2*'SFV+BESS'!$I$9-BK460,IF(AND(BD461&gt;0,BD461*$B$4+BK460&gt;$B$2*'SFV+BESS'!$I$9,BD461*$B$4&gt;'SFV+BESS'!$I$7,BK460&lt;$B$2*'SFV+BESS'!$I$9),$B$2*'SFV+BESS'!$I$9-BK460,IF(AND(BD461&gt;0,BD461*$B$4+BK460&lt;=$B$2*'SFV+BESS'!$I$9,BD461&gt;'SFV+BESS'!$I$7),'SFV+BESS'!$I$7,0))))</f>
        <v>0</v>
      </c>
      <c r="BF461" s="27">
        <f>IF(AND(BD461&lt;0,BK460+BD461/$B$5&gt;$H$2,-BD461/'Carga-Descarga Año'!$B$5&lt;'SFV+BESS'!$I$7),BD461/$B$5,IF(AND(BD461&lt;0,BK460+BD461/$B$5&gt;$H$2,-BD461/'Carga-Descarga Año'!$B$5&gt;'SFV+BESS'!$I$7),-'SFV+BESS'!$I$7,IF(AND(BD461&lt;0,BK460+BD461/$B$5&lt;$H$2),-MIN('SFV+BESS'!$I$7,BK460-$H$2),0)))</f>
        <v>0</v>
      </c>
      <c r="BG461" s="33"/>
      <c r="BH461" s="33">
        <f t="shared" si="517"/>
        <v>0</v>
      </c>
      <c r="BI461" s="27">
        <f t="shared" si="553"/>
        <v>0</v>
      </c>
      <c r="BJ461" s="27">
        <f t="shared" si="518"/>
        <v>0</v>
      </c>
      <c r="BK461" s="28">
        <f>IF((BK460+BE461+BF461)&gt;=$B$2*'SFV+BESS'!$I$9, $B$2*'SFV+BESS'!$I$9, (BK460+BE461+BF461))</f>
        <v>173.61249999999998</v>
      </c>
      <c r="BL461" s="110">
        <f t="shared" si="554"/>
        <v>0</v>
      </c>
      <c r="BQ461" s="251"/>
      <c r="BR461" s="48">
        <v>18.8333333333333</v>
      </c>
      <c r="BS461" s="33">
        <f t="shared" si="536"/>
        <v>0</v>
      </c>
      <c r="BT461" s="33">
        <f>Gen_Cons_Horario!B3367</f>
        <v>0</v>
      </c>
      <c r="BU461" s="35">
        <f t="shared" si="511"/>
        <v>0</v>
      </c>
      <c r="BV461" s="116">
        <f>IF(AND(BU461&gt;0,BU461*$B$4+CB460&lt;=$B$2*'SFV+BESS'!$I$9,BU461&lt;'SFV+BESS'!$I$7), BU461*$B$4, IF(AND(BU461&gt;0,BU461*$B$4+CB460&gt;$B$2*'SFV+BESS'!$I$9,BU461*$B$4&lt;'SFV+BESS'!$I$7),$B$2*'SFV+BESS'!$I$9-CB460,IF(AND(BU461&gt;0,BU461*$B$4+CB460&gt;$B$2*'SFV+BESS'!$I$9,BU461*$B$4&gt;'SFV+BESS'!$I$7,CB460&lt;$B$2*'SFV+BESS'!$I$9),$B$2*'SFV+BESS'!$I$9-CB460,IF(AND(BU461&gt;0,BU461*$B$4+CB460&lt;=$B$2*'SFV+BESS'!$I$9,BU461&gt;'SFV+BESS'!$I$7),'SFV+BESS'!$I$7,0))))</f>
        <v>0</v>
      </c>
      <c r="BW461" s="27">
        <f>IF(AND(BU461&lt;0,CB460+BU461/$B$5&gt;$H$2,-BU461/'Carga-Descarga Año'!$B$5&lt;'SFV+BESS'!$I$7),BU461/$B$5,IF(AND(BU461&lt;0,CB460+BU461/$B$5&gt;$H$2,-BU461/'Carga-Descarga Año'!$B$5&gt;'SFV+BESS'!$I$7),-'SFV+BESS'!$I$7,IF(AND(BU461&lt;0,CB460+BU461/$B$5&lt;$H$2),-MIN('SFV+BESS'!$I$7,CB460-$H$2),0)))</f>
        <v>0</v>
      </c>
      <c r="BX461" s="33"/>
      <c r="BY461" s="33">
        <f t="shared" si="519"/>
        <v>0</v>
      </c>
      <c r="BZ461" s="27">
        <f t="shared" si="555"/>
        <v>0</v>
      </c>
      <c r="CA461" s="27">
        <f t="shared" si="556"/>
        <v>0</v>
      </c>
      <c r="CB461" s="28">
        <f>IF((CB460+BV461+BW461)&gt;=$B$2*'SFV+BESS'!$I$9, $B$2*'SFV+BESS'!$I$9, (CB460+BV461+BW461))</f>
        <v>173.61249999999998</v>
      </c>
      <c r="CC461" s="110">
        <f t="shared" si="557"/>
        <v>0</v>
      </c>
      <c r="CH461" s="251"/>
      <c r="CI461" s="48">
        <v>18.8333333333333</v>
      </c>
      <c r="CJ461" s="33">
        <f t="shared" si="537"/>
        <v>0</v>
      </c>
      <c r="CK461" s="33">
        <f>Gen_Cons_Horario!B4111</f>
        <v>0</v>
      </c>
      <c r="CL461" s="35">
        <f t="shared" si="512"/>
        <v>0</v>
      </c>
      <c r="CM461" s="116">
        <f>IF(AND(CL461&gt;0,CL461*$B$4+CS460&lt;=$B$2*'SFV+BESS'!$I$9,CL461&lt;'SFV+BESS'!$I$7), CL461*$B$4, IF(AND(CL461&gt;0,CL461*$B$4+CS460&gt;$B$2*'SFV+BESS'!$I$9,CL461*$B$4&lt;'SFV+BESS'!$I$7),$B$2*'SFV+BESS'!$I$9-CS460,IF(AND(CL461&gt;0,CL461*$B$4+CS460&gt;$B$2*'SFV+BESS'!$I$9,CL461*$B$4&gt;'SFV+BESS'!$I$7,CS460&lt;$B$2*'SFV+BESS'!$I$9),$B$2*'SFV+BESS'!$I$9-CS460,IF(AND(CL461&gt;0,CL461*$B$4+CS460&lt;=$B$2*'SFV+BESS'!$I$9,CL461&gt;'SFV+BESS'!$I$7),'SFV+BESS'!$I$7,0))))</f>
        <v>0</v>
      </c>
      <c r="CN461" s="27">
        <f>IF(AND(CL461&lt;0,CS460+CL461/$B$5&gt;$H$2,-CL461/'Carga-Descarga Año'!$B$5&lt;'SFV+BESS'!$I$7),CL461/$B$5,IF(AND(CL461&lt;0,CS460+CL461/$B$5&gt;$H$2,-CL461/'Carga-Descarga Año'!$B$5&gt;'SFV+BESS'!$I$7),-'SFV+BESS'!$I$7,IF(AND(CL461&lt;0,CS460+CL461/$B$5&lt;$H$2),-MIN('SFV+BESS'!$I$7,CS460-$H$2),0)))</f>
        <v>0</v>
      </c>
      <c r="CO461" s="33"/>
      <c r="CP461" s="33">
        <f t="shared" si="520"/>
        <v>0</v>
      </c>
      <c r="CQ461" s="27">
        <f t="shared" si="558"/>
        <v>0</v>
      </c>
      <c r="CR461" s="27">
        <f t="shared" si="521"/>
        <v>0</v>
      </c>
      <c r="CS461" s="28">
        <f>IF((CS460+CM461+CN461)&gt;=$B$2*'SFV+BESS'!$I$9, $B$2*'SFV+BESS'!$I$9, (CS460+CM461+CN461))</f>
        <v>173.61249999999998</v>
      </c>
      <c r="CT461" s="110">
        <f t="shared" si="559"/>
        <v>0</v>
      </c>
      <c r="CY461" s="251"/>
      <c r="CZ461" s="48">
        <v>18.8333333333333</v>
      </c>
      <c r="DA461" s="33">
        <f t="shared" si="538"/>
        <v>0</v>
      </c>
      <c r="DB461" s="33">
        <f>Gen_Cons_Horario!B4831</f>
        <v>0</v>
      </c>
      <c r="DC461" s="35">
        <f t="shared" si="503"/>
        <v>0</v>
      </c>
      <c r="DD461" s="116">
        <f>IF(AND(DC461&gt;0,DC461*$B$4+DJ460&lt;=$B$2*'SFV+BESS'!$I$9,DC461&lt;'SFV+BESS'!$I$7), DC461*$B$4, IF(AND(DC461&gt;0,DC461*$B$4+DJ460&gt;$B$2*'SFV+BESS'!$I$9,DC461*$B$4&lt;'SFV+BESS'!$I$7),$B$2*'SFV+BESS'!$I$9-DJ460,IF(AND(DC461&gt;0,DC461*$B$4+DJ460&gt;$B$2*'SFV+BESS'!$I$9,DC461*$B$4&gt;'SFV+BESS'!$I$7,DJ460&lt;$B$2*'SFV+BESS'!$I$9),$B$2*'SFV+BESS'!$I$9-DJ460,IF(AND(DC461&gt;0,DC461*$B$4+DJ460&lt;=$B$2*'SFV+BESS'!$I$9,DC461&gt;'SFV+BESS'!$I$7),'SFV+BESS'!$I$7,0))))</f>
        <v>0</v>
      </c>
      <c r="DE461" s="27">
        <f>IF(AND(DC461&lt;0,DJ460+DC461/$B$5&gt;$H$2,-DC461/'Carga-Descarga Año'!$B$5&lt;'SFV+BESS'!$I$7),DC461/$B$5,IF(AND(DC461&lt;0,DJ460+DC461/$B$5&gt;$H$2,-DC461/'Carga-Descarga Año'!$B$5&gt;'SFV+BESS'!$I$7),-'SFV+BESS'!$I$7,IF(AND(DC461&lt;0,DJ460+DC461/$B$5&lt;$H$2),-MIN('SFV+BESS'!$I$7,DJ460-$H$2),0)))</f>
        <v>0</v>
      </c>
      <c r="DF461" s="33"/>
      <c r="DG461" s="33">
        <f t="shared" si="522"/>
        <v>0</v>
      </c>
      <c r="DH461" s="27">
        <f t="shared" si="560"/>
        <v>0</v>
      </c>
      <c r="DI461" s="27">
        <f t="shared" si="561"/>
        <v>0</v>
      </c>
      <c r="DJ461" s="28">
        <f>IF((DJ460+DD461+DE461)&gt;=$B$2*'SFV+BESS'!$I$9, $B$2*'SFV+BESS'!$I$9, (DJ460+DD461+DE461))</f>
        <v>173.61249999999998</v>
      </c>
      <c r="DK461" s="110">
        <f t="shared" si="562"/>
        <v>0</v>
      </c>
      <c r="DP461" s="251"/>
      <c r="DQ461" s="48">
        <v>18.8333333333333</v>
      </c>
      <c r="DR461" s="33">
        <f t="shared" si="539"/>
        <v>0</v>
      </c>
      <c r="DS461" s="33">
        <f>Gen_Cons_Horario!B5575</f>
        <v>0</v>
      </c>
      <c r="DT461" s="35">
        <f t="shared" si="504"/>
        <v>0</v>
      </c>
      <c r="DU461" s="116">
        <f>IF(AND(DT461&gt;0,DT461*$B$4+EA460&lt;=$B$2*'SFV+BESS'!$I$9,DT461&lt;'SFV+BESS'!$I$7), DT461*$B$4, IF(AND(DT461&gt;0,DT461*$B$4+EA460&gt;$B$2*'SFV+BESS'!$I$9,DT461*$B$4&lt;'SFV+BESS'!$I$7),$B$2*'SFV+BESS'!$I$9-EA460,IF(AND(DT461&gt;0,DT461*$B$4+EA460&gt;$B$2*'SFV+BESS'!$I$9,DT461*$B$4&gt;'SFV+BESS'!$I$7,EA460&lt;$B$2*'SFV+BESS'!$I$9),$B$2*'SFV+BESS'!$I$9-EA460,IF(AND(DT461&gt;0,DT461*$B$4+EA460&lt;=$B$2*'SFV+BESS'!$I$9,DT461&gt;'SFV+BESS'!$I$7),'SFV+BESS'!$I$7,0))))</f>
        <v>0</v>
      </c>
      <c r="DV461" s="27">
        <f>IF(AND(DT461&lt;0,EA460+DT461/$B$5&gt;$H$2,-DT461/'Carga-Descarga Año'!$B$5&lt;'SFV+BESS'!$I$7),DT461/$B$5,IF(AND(DT461&lt;0,EA460+DT461/$B$5&gt;$H$2,-DT461/'Carga-Descarga Año'!$B$5&gt;'SFV+BESS'!$I$7),-'SFV+BESS'!$I$7,IF(AND(DT461&lt;0,EA460+DT461/$B$5&lt;$H$2),-MIN('SFV+BESS'!$I$7,EA460-$H$2),0)))</f>
        <v>0</v>
      </c>
      <c r="DW461" s="33"/>
      <c r="DX461" s="33">
        <f t="shared" si="523"/>
        <v>0</v>
      </c>
      <c r="DY461" s="27">
        <f t="shared" si="563"/>
        <v>0</v>
      </c>
      <c r="DZ461" s="27">
        <f t="shared" si="524"/>
        <v>0</v>
      </c>
      <c r="EA461" s="28">
        <f>IF((EA460+DU461+DV461)&gt;=$B$2*'SFV+BESS'!$I$9, $B$2*'SFV+BESS'!$I$9, (EA460+DU461+DV461))</f>
        <v>173.61249999999998</v>
      </c>
      <c r="EB461" s="110">
        <f t="shared" si="564"/>
        <v>0</v>
      </c>
      <c r="EG461" s="251"/>
      <c r="EH461" s="48">
        <v>18.8333333333333</v>
      </c>
      <c r="EI461" s="33">
        <f t="shared" si="540"/>
        <v>0</v>
      </c>
      <c r="EJ461" s="33">
        <f>Gen_Cons_Horario!B6319</f>
        <v>0</v>
      </c>
      <c r="EK461" s="35">
        <f t="shared" si="505"/>
        <v>0</v>
      </c>
      <c r="EL461" s="116">
        <f>IF(AND(EK461&gt;0,EK461*$B$4+ER460&lt;=$B$2*'SFV+BESS'!$I$9,EK461&lt;'SFV+BESS'!$I$7), EK461*$B$4, IF(AND(EK461&gt;0,EK461*$B$4+ER460&gt;$B$2*'SFV+BESS'!$I$9,EK461*$B$4&lt;'SFV+BESS'!$I$7),$B$2*'SFV+BESS'!$I$9-ER460,IF(AND(EK461&gt;0,EK461*$B$4+ER460&gt;$B$2*'SFV+BESS'!$I$9,EK461*$B$4&gt;'SFV+BESS'!$I$7,ER460&lt;$B$2*'SFV+BESS'!$I$9),$B$2*'SFV+BESS'!$I$9-ER460,IF(AND(EK461&gt;0,EK461*$B$4+ER460&lt;=$B$2*'SFV+BESS'!$I$9,EK461&gt;'SFV+BESS'!$I$7),'SFV+BESS'!$I$7,0))))</f>
        <v>0</v>
      </c>
      <c r="EM461" s="27">
        <f>IF(AND(EK461&lt;0,ER460+EK461/$B$5&gt;$H$2,-EK461/'Carga-Descarga Año'!$B$5&lt;'SFV+BESS'!$I$7),EK461/$B$5,IF(AND(EK461&lt;0,ER460+EK461/$B$5&gt;$H$2,-EK461/'Carga-Descarga Año'!$B$5&gt;'SFV+BESS'!$I$7),-'SFV+BESS'!$I$7,IF(AND(EK461&lt;0,ER460+EK461/$B$5&lt;$H$2),-MIN('SFV+BESS'!$I$7,ER460-$H$2),0)))</f>
        <v>0</v>
      </c>
      <c r="EN461" s="33"/>
      <c r="EO461" s="33">
        <f t="shared" si="525"/>
        <v>0</v>
      </c>
      <c r="EP461" s="27">
        <f t="shared" si="565"/>
        <v>0</v>
      </c>
      <c r="EQ461" s="27">
        <f t="shared" si="526"/>
        <v>0</v>
      </c>
      <c r="ER461" s="28">
        <f>IF((ER460+EL461+EM461)&gt;=$B$2*'SFV+BESS'!$I$9, $B$2*'SFV+BESS'!$I$9, (ER460+EL461+EM461))</f>
        <v>173.61249999999998</v>
      </c>
      <c r="ES461" s="110">
        <f t="shared" si="566"/>
        <v>0</v>
      </c>
      <c r="EX461" s="251"/>
      <c r="EY461" s="48">
        <v>18.8333333333333</v>
      </c>
      <c r="EZ461" s="33">
        <f t="shared" si="541"/>
        <v>0</v>
      </c>
      <c r="FA461" s="33">
        <f>Gen_Cons_Horario!B7039</f>
        <v>0</v>
      </c>
      <c r="FB461" s="35">
        <f t="shared" si="506"/>
        <v>0</v>
      </c>
      <c r="FC461" s="116">
        <f>IF(AND(FB461&gt;0,FB461*$B$4+FI460&lt;=$B$2*'SFV+BESS'!$I$9,FB461&lt;'SFV+BESS'!$I$7), FB461*$B$4, IF(AND(FB461&gt;0,FB461*$B$4+FI460&gt;$B$2*'SFV+BESS'!$I$9,FB461*$B$4&lt;'SFV+BESS'!$I$7),$B$2*'SFV+BESS'!$I$9-FI460,IF(AND(FB461&gt;0,FB461*$B$4+FI460&gt;$B$2*'SFV+BESS'!$I$9,FB461*$B$4&gt;'SFV+BESS'!$I$7,FI460&lt;$B$2*'SFV+BESS'!$I$9),$B$2*'SFV+BESS'!$I$9-FI460,IF(AND(FB461&gt;0,FB461*$B$4+FI460&lt;=$B$2*'SFV+BESS'!$I$9,FB461&gt;'SFV+BESS'!$I$7),'SFV+BESS'!$I$7,0))))</f>
        <v>0</v>
      </c>
      <c r="FD461" s="27">
        <f>IF(AND(FB461&lt;0,FI460+FB461/$B$5&gt;$H$2,-FB461/'Carga-Descarga Año'!$B$5&lt;'SFV+BESS'!$I$7),FB461/$B$5,IF(AND(FB461&lt;0,FI460+FB461/$B$5&gt;$H$2,-FB461/'Carga-Descarga Año'!$B$5&gt;'SFV+BESS'!$I$7),-'SFV+BESS'!$I$7,IF(AND(FB461&lt;0,FI460+FB461/$B$5&lt;$H$2),-MIN('SFV+BESS'!$I$7,FI460-$H$2),0)))</f>
        <v>0</v>
      </c>
      <c r="FE461" s="33"/>
      <c r="FF461" s="33">
        <f t="shared" si="527"/>
        <v>0</v>
      </c>
      <c r="FG461" s="27">
        <f t="shared" si="567"/>
        <v>0</v>
      </c>
      <c r="FH461" s="27">
        <f t="shared" si="528"/>
        <v>0</v>
      </c>
      <c r="FI461" s="28">
        <f>IF((FI460+FC461+FD461)&gt;=$B$2*'SFV+BESS'!$I$9, $B$2*'SFV+BESS'!$I$9, (FI460+FC461+FD461))</f>
        <v>173.61249999999998</v>
      </c>
      <c r="FJ461" s="110">
        <f t="shared" si="568"/>
        <v>0</v>
      </c>
      <c r="FO461" s="251"/>
      <c r="FP461" s="48">
        <v>18.8333333333333</v>
      </c>
      <c r="FQ461" s="33">
        <f t="shared" si="542"/>
        <v>1.3017977917689063</v>
      </c>
      <c r="FR461" s="33">
        <f>Gen_Cons_Horario!B7783</f>
        <v>0</v>
      </c>
      <c r="FS461" s="35">
        <f t="shared" si="507"/>
        <v>1.3017977917689063</v>
      </c>
      <c r="FT461" s="116">
        <f>IF(AND(FS461&gt;0,FS461*$B$4+FZ460&lt;=$B$2*'SFV+BESS'!$I$9,FS461&lt;'SFV+BESS'!$I$7), FS461*$B$4, IF(AND(FS461&gt;0,FS461*$B$4+FZ460&gt;$B$2*'SFV+BESS'!$I$9,FS461*$B$4&lt;'SFV+BESS'!$I$7),$B$2*'SFV+BESS'!$I$9-FZ460,IF(AND(FS461&gt;0,FS461*$B$4+FZ460&gt;$B$2*'SFV+BESS'!$I$9,FS461*$B$4&gt;'SFV+BESS'!$I$7,FZ460&lt;$B$2*'SFV+BESS'!$I$9),$B$2*'SFV+BESS'!$I$9-FZ460,IF(AND(FS461&gt;0,FS461*$B$4+FZ460&lt;=$B$2*'SFV+BESS'!$I$9,FS461&gt;'SFV+BESS'!$I$7),'SFV+BESS'!$I$7,0))))</f>
        <v>0</v>
      </c>
      <c r="FU461" s="27">
        <f>IF(AND(FS461&lt;0,FZ460+FS461/$B$5&gt;$H$2,-FS461/'Carga-Descarga Año'!$B$5&lt;'SFV+BESS'!$I$7),FS461/$B$5,IF(AND(FS461&lt;0,FZ460+FS461/$B$5&gt;$H$2,-FS461/'Carga-Descarga Año'!$B$5&gt;'SFV+BESS'!$I$7),-'SFV+BESS'!$I$7,IF(AND(FS461&lt;0,FZ460+FS461/$B$5&lt;$H$2),-MIN('SFV+BESS'!$I$7,FZ460-$H$2),0)))</f>
        <v>0</v>
      </c>
      <c r="FV461" s="33"/>
      <c r="FW461" s="33">
        <f t="shared" si="529"/>
        <v>0</v>
      </c>
      <c r="FX461" s="27">
        <f t="shared" si="569"/>
        <v>0</v>
      </c>
      <c r="FY461" s="27">
        <f t="shared" si="530"/>
        <v>0</v>
      </c>
      <c r="FZ461" s="28">
        <f>IF((FZ460+FT461+FU461)&gt;=$B$2*'SFV+BESS'!$I$9, $B$2*'SFV+BESS'!$I$9, (FZ460+FT461+FU461))</f>
        <v>173.61249999999998</v>
      </c>
      <c r="GA461" s="110">
        <f t="shared" si="570"/>
        <v>1.3017977917689063</v>
      </c>
      <c r="GF461" s="251"/>
      <c r="GG461" s="48">
        <v>18.8333333333333</v>
      </c>
      <c r="GH461" s="33">
        <f t="shared" si="543"/>
        <v>19.953413277256026</v>
      </c>
      <c r="GI461" s="33">
        <f>Gen_Cons_Horario!B8503</f>
        <v>47.285000000000004</v>
      </c>
      <c r="GJ461" s="35">
        <f t="shared" si="513"/>
        <v>-27.331586722743978</v>
      </c>
      <c r="GK461" s="116">
        <f>IF(AND(GJ461&gt;0,GJ461*$B$4+GQ460&lt;=$B$2*'SFV+BESS'!$I$9,GJ461&lt;'SFV+BESS'!$I$7), GJ461*$B$4, IF(AND(GJ461&gt;0,GJ461*$B$4+GQ460&gt;$B$2*'SFV+BESS'!$I$9,GJ461*$B$4&lt;'SFV+BESS'!$I$7),$B$2*'SFV+BESS'!$I$9-GQ460,IF(AND(GJ461&gt;0,GJ461*$B$4+GQ460&gt;$B$2*'SFV+BESS'!$I$9,GJ461*$B$4&gt;'SFV+BESS'!$I$7,GQ460&lt;$B$2*'SFV+BESS'!$I$9),$B$2*'SFV+BESS'!$I$9-GQ460,IF(AND(GJ461&gt;0,GJ461*$B$4+GQ460&lt;=$B$2*'SFV+BESS'!$I$9,GJ461&gt;'SFV+BESS'!$I$7),'SFV+BESS'!$I$7,0))))</f>
        <v>0</v>
      </c>
      <c r="GL461" s="27">
        <f>IF(AND(GJ461&lt;0,GQ460+GJ461/$B$5&gt;$H$2,-GJ461/'Carga-Descarga Año'!$B$5&lt;'SFV+BESS'!$I$7),GJ461/$B$5,IF(AND(GJ461&lt;0,GQ460+GJ461/$B$5&gt;$H$2,-GJ461/'Carga-Descarga Año'!$B$5&gt;'SFV+BESS'!$I$7),-'SFV+BESS'!$I$7,IF(AND(GJ461&lt;0,GQ460+GJ461/$B$5&lt;$H$2),-MIN('SFV+BESS'!$I$7,GQ460-$H$2),0)))</f>
        <v>-28.770091287098925</v>
      </c>
      <c r="GM461" s="33"/>
      <c r="GN461" s="33">
        <f t="shared" si="531"/>
        <v>19.953413277256026</v>
      </c>
      <c r="GO461" s="27">
        <f t="shared" si="571"/>
        <v>27.331586722743978</v>
      </c>
      <c r="GP461" s="27">
        <f t="shared" si="532"/>
        <v>0</v>
      </c>
      <c r="GQ461" s="28">
        <f>IF((GQ460+GK461+GL461)&gt;=$B$2*'SFV+BESS'!$I$9, $B$2*'SFV+BESS'!$I$9, (GQ460+GK461+GL461))</f>
        <v>144.84240871290106</v>
      </c>
      <c r="GR461" s="110">
        <f t="shared" si="572"/>
        <v>0</v>
      </c>
    </row>
    <row r="462" spans="1:200">
      <c r="A462" s="249"/>
      <c r="B462" s="48">
        <v>18.875</v>
      </c>
      <c r="C462" s="38">
        <f t="shared" si="514"/>
        <v>0</v>
      </c>
      <c r="D462" s="2">
        <f>Gen_Cons_Horario!B488</f>
        <v>0</v>
      </c>
      <c r="E462" s="140">
        <f t="shared" si="544"/>
        <v>0</v>
      </c>
      <c r="F462" s="116">
        <f>IF(AND(E462&gt;0,E462*$B$4+L461&lt;=$B$2*'SFV+BESS'!$I$9,E462&lt;'SFV+BESS'!$I$7), E462*$B$4, IF(AND(E462&gt;0,E462*$B$4+L461&gt;$B$2*'SFV+BESS'!$I$9,E462*$B$4&lt;'SFV+BESS'!$I$7),$B$2*'SFV+BESS'!$I$9-L461,IF(AND(E462&gt;0,E462*$B$4+L461&gt;$B$2*'SFV+BESS'!$I$9,E462*$B$4&gt;'SFV+BESS'!$I$7,L461&lt;$B$2*'SFV+BESS'!$I$9),$B$2*'SFV+BESS'!$I$9-L461,IF(AND(E462&gt;0,E462*$B$4+L461&lt;=$B$2*'SFV+BESS'!$I$9,E462&gt;'SFV+BESS'!$I$7),'SFV+BESS'!$I$7,0))))</f>
        <v>0</v>
      </c>
      <c r="G462" s="27">
        <f>IF(AND(E462&lt;0,L461+E462/$B$5&gt;$H$2,-E462/'Carga-Descarga Año'!$B$5&lt;'SFV+BESS'!$I$7),E462/$B$5,IF(AND(E462&lt;0,L461+E462/$B$5&gt;$H$2,-E462/'Carga-Descarga Año'!$B$5&gt;'SFV+BESS'!$I$7),-'SFV+BESS'!$I$7,IF(AND(E462&lt;0,L461+E462/$B$5&lt;$H$2),-MIN('SFV+BESS'!$I$7,L461-$H$2),0)))</f>
        <v>0</v>
      </c>
      <c r="I462" s="38">
        <f t="shared" si="545"/>
        <v>0</v>
      </c>
      <c r="J462" s="27">
        <f t="shared" si="547"/>
        <v>0</v>
      </c>
      <c r="K462" s="27">
        <f t="shared" si="546"/>
        <v>0</v>
      </c>
      <c r="L462" s="28">
        <f>IF((L461+F462+G462)&gt;=$B$2*'SFV+BESS'!$I$9, $B$2*'SFV+BESS'!$I$9, (L461+F462+G462))</f>
        <v>173.61249999999998</v>
      </c>
      <c r="M462" s="110">
        <f t="shared" si="548"/>
        <v>0</v>
      </c>
      <c r="R462" s="251"/>
      <c r="S462" s="48">
        <v>18.875</v>
      </c>
      <c r="T462" s="2">
        <f t="shared" si="533"/>
        <v>0</v>
      </c>
      <c r="U462" s="2">
        <f>Gen_Cons_Horario!B1232</f>
        <v>0</v>
      </c>
      <c r="V462" s="35">
        <f t="shared" si="508"/>
        <v>0</v>
      </c>
      <c r="W462" s="116">
        <f>IF(AND(V462&gt;0,V462*$B$4+AC461&lt;=$B$2*'SFV+BESS'!$I$9,V462&lt;'SFV+BESS'!$I$7), V462*$B$4, IF(AND(V462&gt;0,V462*$B$4+AC461&gt;$B$2*'SFV+BESS'!$I$9,V462*$B$4&lt;'SFV+BESS'!$I$7),$B$2*'SFV+BESS'!$I$9-AC461,IF(AND(V462&gt;0,V462*$B$4+AC461&gt;$B$2*'SFV+BESS'!$I$9,V462*$B$4&gt;'SFV+BESS'!$I$7,AC461&lt;$B$2*'SFV+BESS'!$I$9),$B$2*'SFV+BESS'!$I$9-AC461,IF(AND(V462&gt;0,V462*$B$4+AC461&lt;=$B$2*'SFV+BESS'!$I$9,V462&gt;'SFV+BESS'!$I$7),'SFV+BESS'!$I$7,0))))</f>
        <v>0</v>
      </c>
      <c r="X462" s="27">
        <f>IF(AND(V462&lt;0,AC461+V462/$B$5&gt;$H$2,-V462/'Carga-Descarga Año'!$B$5&lt;'SFV+BESS'!$I$7),V462/$B$5,IF(AND(V462&lt;0,AC461+V462/$B$5&gt;$H$2,-V462/'Carga-Descarga Año'!$B$5&gt;'SFV+BESS'!$I$7),-'SFV+BESS'!$I$7,IF(AND(V462&lt;0,AC461+V462/$B$5&lt;$H$2),-MIN('SFV+BESS'!$I$7,AC461-$H$2),0)))</f>
        <v>0</v>
      </c>
      <c r="Z462" s="33">
        <f t="shared" si="502"/>
        <v>0</v>
      </c>
      <c r="AA462" s="27">
        <f t="shared" si="549"/>
        <v>0</v>
      </c>
      <c r="AB462" s="27">
        <f t="shared" si="573"/>
        <v>0</v>
      </c>
      <c r="AC462" s="28">
        <f>IF((AC461+W462+X462)&gt;=$B$2*'SFV+BESS'!$I$9, $B$2*'SFV+BESS'!$I$9, (AC461+W462+X462))</f>
        <v>173.61249999999998</v>
      </c>
      <c r="AD462" s="110">
        <f t="shared" si="550"/>
        <v>0</v>
      </c>
      <c r="AI462" s="251"/>
      <c r="AJ462" s="48">
        <v>18.875</v>
      </c>
      <c r="AK462" s="52">
        <f t="shared" si="534"/>
        <v>0</v>
      </c>
      <c r="AL462" s="33">
        <f>Gen_Cons_Horario!B1904</f>
        <v>0</v>
      </c>
      <c r="AM462" s="35">
        <f t="shared" si="509"/>
        <v>0</v>
      </c>
      <c r="AN462" s="116">
        <f>IF(AND(AM462&gt;0,AM462*$B$4+AT461&lt;=$B$2*'SFV+BESS'!$I$9,AM462&lt;'SFV+BESS'!$I$7), AM462*$B$4, IF(AND(AM462&gt;0,AM462*$B$4+AT461&gt;$B$2*'SFV+BESS'!$I$9,AM462*$B$4&lt;'SFV+BESS'!$I$7),$B$2*'SFV+BESS'!$I$9-AT461,IF(AND(AM462&gt;0,AM462*$B$4+AT461&gt;$B$2*'SFV+BESS'!$I$9,AM462*$B$4&gt;'SFV+BESS'!$I$7,AT461&lt;$B$2*'SFV+BESS'!$I$9),$B$2*'SFV+BESS'!$I$9-AT461,IF(AND(AM462&gt;0,AM462*$B$4+AT461&lt;=$B$2*'SFV+BESS'!$I$9,AM462&gt;'SFV+BESS'!$I$7),'SFV+BESS'!$I$7,0))))</f>
        <v>0</v>
      </c>
      <c r="AO462" s="27">
        <f>IF(AND(AM462&lt;0,AT461+AM462/$B$5&gt;$H$2,-AM462/'Carga-Descarga Año'!$B$5&lt;'SFV+BESS'!$I$7),AM462/$B$5,IF(AND(AM462&lt;0,AT461+AM462/$B$5&gt;$H$2,-AM462/'Carga-Descarga Año'!$B$5&gt;'SFV+BESS'!$I$7),-'SFV+BESS'!$I$7,IF(AND(AM462&lt;0,AT461+AM462/$B$5&lt;$H$2),-MIN('SFV+BESS'!$I$7,AT461-$H$2),0)))</f>
        <v>0</v>
      </c>
      <c r="AP462" s="33"/>
      <c r="AQ462" s="33">
        <f t="shared" si="515"/>
        <v>0</v>
      </c>
      <c r="AR462" s="27">
        <f t="shared" si="551"/>
        <v>0</v>
      </c>
      <c r="AS462" s="27">
        <f t="shared" si="516"/>
        <v>0</v>
      </c>
      <c r="AT462" s="28">
        <f>IF((AT461+AN462+AO462)&gt;=$B$2*'SFV+BESS'!$I$9, $B$2*'SFV+BESS'!$I$9, (AT461+AN462+AO462))</f>
        <v>173.61249999999998</v>
      </c>
      <c r="AU462" s="110">
        <f t="shared" si="552"/>
        <v>0</v>
      </c>
      <c r="AZ462" s="251"/>
      <c r="BA462" s="48">
        <v>18.875</v>
      </c>
      <c r="BB462" s="33">
        <f t="shared" si="535"/>
        <v>0</v>
      </c>
      <c r="BC462" s="33">
        <f>Gen_Cons_Horario!B2648</f>
        <v>0</v>
      </c>
      <c r="BD462" s="35">
        <f t="shared" si="510"/>
        <v>0</v>
      </c>
      <c r="BE462" s="116">
        <f>IF(AND(BD462&gt;0,BD462*$B$4+BK461&lt;=$B$2*'SFV+BESS'!$I$9,BD462&lt;'SFV+BESS'!$I$7), BD462*$B$4, IF(AND(BD462&gt;0,BD462*$B$4+BK461&gt;$B$2*'SFV+BESS'!$I$9,BD462*$B$4&lt;'SFV+BESS'!$I$7),$B$2*'SFV+BESS'!$I$9-BK461,IF(AND(BD462&gt;0,BD462*$B$4+BK461&gt;$B$2*'SFV+BESS'!$I$9,BD462*$B$4&gt;'SFV+BESS'!$I$7,BK461&lt;$B$2*'SFV+BESS'!$I$9),$B$2*'SFV+BESS'!$I$9-BK461,IF(AND(BD462&gt;0,BD462*$B$4+BK461&lt;=$B$2*'SFV+BESS'!$I$9,BD462&gt;'SFV+BESS'!$I$7),'SFV+BESS'!$I$7,0))))</f>
        <v>0</v>
      </c>
      <c r="BF462" s="27">
        <f>IF(AND(BD462&lt;0,BK461+BD462/$B$5&gt;$H$2,-BD462/'Carga-Descarga Año'!$B$5&lt;'SFV+BESS'!$I$7),BD462/$B$5,IF(AND(BD462&lt;0,BK461+BD462/$B$5&gt;$H$2,-BD462/'Carga-Descarga Año'!$B$5&gt;'SFV+BESS'!$I$7),-'SFV+BESS'!$I$7,IF(AND(BD462&lt;0,BK461+BD462/$B$5&lt;$H$2),-MIN('SFV+BESS'!$I$7,BK461-$H$2),0)))</f>
        <v>0</v>
      </c>
      <c r="BG462" s="33"/>
      <c r="BH462" s="33">
        <f t="shared" si="517"/>
        <v>0</v>
      </c>
      <c r="BI462" s="27">
        <f t="shared" si="553"/>
        <v>0</v>
      </c>
      <c r="BJ462" s="27">
        <f t="shared" si="518"/>
        <v>0</v>
      </c>
      <c r="BK462" s="28">
        <f>IF((BK461+BE462+BF462)&gt;=$B$2*'SFV+BESS'!$I$9, $B$2*'SFV+BESS'!$I$9, (BK461+BE462+BF462))</f>
        <v>173.61249999999998</v>
      </c>
      <c r="BL462" s="110">
        <f t="shared" si="554"/>
        <v>0</v>
      </c>
      <c r="BQ462" s="251"/>
      <c r="BR462" s="48">
        <v>18.875</v>
      </c>
      <c r="BS462" s="33">
        <f t="shared" si="536"/>
        <v>0</v>
      </c>
      <c r="BT462" s="33">
        <f>Gen_Cons_Horario!B3368</f>
        <v>0</v>
      </c>
      <c r="BU462" s="35">
        <f t="shared" si="511"/>
        <v>0</v>
      </c>
      <c r="BV462" s="116">
        <f>IF(AND(BU462&gt;0,BU462*$B$4+CB461&lt;=$B$2*'SFV+BESS'!$I$9,BU462&lt;'SFV+BESS'!$I$7), BU462*$B$4, IF(AND(BU462&gt;0,BU462*$B$4+CB461&gt;$B$2*'SFV+BESS'!$I$9,BU462*$B$4&lt;'SFV+BESS'!$I$7),$B$2*'SFV+BESS'!$I$9-CB461,IF(AND(BU462&gt;0,BU462*$B$4+CB461&gt;$B$2*'SFV+BESS'!$I$9,BU462*$B$4&gt;'SFV+BESS'!$I$7,CB461&lt;$B$2*'SFV+BESS'!$I$9),$B$2*'SFV+BESS'!$I$9-CB461,IF(AND(BU462&gt;0,BU462*$B$4+CB461&lt;=$B$2*'SFV+BESS'!$I$9,BU462&gt;'SFV+BESS'!$I$7),'SFV+BESS'!$I$7,0))))</f>
        <v>0</v>
      </c>
      <c r="BW462" s="27">
        <f>IF(AND(BU462&lt;0,CB461+BU462/$B$5&gt;$H$2,-BU462/'Carga-Descarga Año'!$B$5&lt;'SFV+BESS'!$I$7),BU462/$B$5,IF(AND(BU462&lt;0,CB461+BU462/$B$5&gt;$H$2,-BU462/'Carga-Descarga Año'!$B$5&gt;'SFV+BESS'!$I$7),-'SFV+BESS'!$I$7,IF(AND(BU462&lt;0,CB461+BU462/$B$5&lt;$H$2),-MIN('SFV+BESS'!$I$7,CB461-$H$2),0)))</f>
        <v>0</v>
      </c>
      <c r="BX462" s="33"/>
      <c r="BY462" s="33">
        <f t="shared" si="519"/>
        <v>0</v>
      </c>
      <c r="BZ462" s="27">
        <f t="shared" si="555"/>
        <v>0</v>
      </c>
      <c r="CA462" s="27">
        <f t="shared" si="556"/>
        <v>0</v>
      </c>
      <c r="CB462" s="28">
        <f>IF((CB461+BV462+BW462)&gt;=$B$2*'SFV+BESS'!$I$9, $B$2*'SFV+BESS'!$I$9, (CB461+BV462+BW462))</f>
        <v>173.61249999999998</v>
      </c>
      <c r="CC462" s="110">
        <f t="shared" si="557"/>
        <v>0</v>
      </c>
      <c r="CH462" s="251"/>
      <c r="CI462" s="48">
        <v>18.875</v>
      </c>
      <c r="CJ462" s="33">
        <f t="shared" si="537"/>
        <v>0</v>
      </c>
      <c r="CK462" s="33">
        <f>Gen_Cons_Horario!B4112</f>
        <v>0</v>
      </c>
      <c r="CL462" s="35">
        <f t="shared" si="512"/>
        <v>0</v>
      </c>
      <c r="CM462" s="116">
        <f>IF(AND(CL462&gt;0,CL462*$B$4+CS461&lt;=$B$2*'SFV+BESS'!$I$9,CL462&lt;'SFV+BESS'!$I$7), CL462*$B$4, IF(AND(CL462&gt;0,CL462*$B$4+CS461&gt;$B$2*'SFV+BESS'!$I$9,CL462*$B$4&lt;'SFV+BESS'!$I$7),$B$2*'SFV+BESS'!$I$9-CS461,IF(AND(CL462&gt;0,CL462*$B$4+CS461&gt;$B$2*'SFV+BESS'!$I$9,CL462*$B$4&gt;'SFV+BESS'!$I$7,CS461&lt;$B$2*'SFV+BESS'!$I$9),$B$2*'SFV+BESS'!$I$9-CS461,IF(AND(CL462&gt;0,CL462*$B$4+CS461&lt;=$B$2*'SFV+BESS'!$I$9,CL462&gt;'SFV+BESS'!$I$7),'SFV+BESS'!$I$7,0))))</f>
        <v>0</v>
      </c>
      <c r="CN462" s="27">
        <f>IF(AND(CL462&lt;0,CS461+CL462/$B$5&gt;$H$2,-CL462/'Carga-Descarga Año'!$B$5&lt;'SFV+BESS'!$I$7),CL462/$B$5,IF(AND(CL462&lt;0,CS461+CL462/$B$5&gt;$H$2,-CL462/'Carga-Descarga Año'!$B$5&gt;'SFV+BESS'!$I$7),-'SFV+BESS'!$I$7,IF(AND(CL462&lt;0,CS461+CL462/$B$5&lt;$H$2),-MIN('SFV+BESS'!$I$7,CS461-$H$2),0)))</f>
        <v>0</v>
      </c>
      <c r="CO462" s="33"/>
      <c r="CP462" s="33">
        <f t="shared" si="520"/>
        <v>0</v>
      </c>
      <c r="CQ462" s="27">
        <f t="shared" si="558"/>
        <v>0</v>
      </c>
      <c r="CR462" s="27">
        <f t="shared" si="521"/>
        <v>0</v>
      </c>
      <c r="CS462" s="28">
        <f>IF((CS461+CM462+CN462)&gt;=$B$2*'SFV+BESS'!$I$9, $B$2*'SFV+BESS'!$I$9, (CS461+CM462+CN462))</f>
        <v>173.61249999999998</v>
      </c>
      <c r="CT462" s="110">
        <f t="shared" si="559"/>
        <v>0</v>
      </c>
      <c r="CY462" s="251"/>
      <c r="CZ462" s="48">
        <v>18.875</v>
      </c>
      <c r="DA462" s="33">
        <f t="shared" si="538"/>
        <v>0</v>
      </c>
      <c r="DB462" s="33">
        <f>Gen_Cons_Horario!B4832</f>
        <v>0</v>
      </c>
      <c r="DC462" s="35">
        <f t="shared" si="503"/>
        <v>0</v>
      </c>
      <c r="DD462" s="116">
        <f>IF(AND(DC462&gt;0,DC462*$B$4+DJ461&lt;=$B$2*'SFV+BESS'!$I$9,DC462&lt;'SFV+BESS'!$I$7), DC462*$B$4, IF(AND(DC462&gt;0,DC462*$B$4+DJ461&gt;$B$2*'SFV+BESS'!$I$9,DC462*$B$4&lt;'SFV+BESS'!$I$7),$B$2*'SFV+BESS'!$I$9-DJ461,IF(AND(DC462&gt;0,DC462*$B$4+DJ461&gt;$B$2*'SFV+BESS'!$I$9,DC462*$B$4&gt;'SFV+BESS'!$I$7,DJ461&lt;$B$2*'SFV+BESS'!$I$9),$B$2*'SFV+BESS'!$I$9-DJ461,IF(AND(DC462&gt;0,DC462*$B$4+DJ461&lt;=$B$2*'SFV+BESS'!$I$9,DC462&gt;'SFV+BESS'!$I$7),'SFV+BESS'!$I$7,0))))</f>
        <v>0</v>
      </c>
      <c r="DE462" s="27">
        <f>IF(AND(DC462&lt;0,DJ461+DC462/$B$5&gt;$H$2,-DC462/'Carga-Descarga Año'!$B$5&lt;'SFV+BESS'!$I$7),DC462/$B$5,IF(AND(DC462&lt;0,DJ461+DC462/$B$5&gt;$H$2,-DC462/'Carga-Descarga Año'!$B$5&gt;'SFV+BESS'!$I$7),-'SFV+BESS'!$I$7,IF(AND(DC462&lt;0,DJ461+DC462/$B$5&lt;$H$2),-MIN('SFV+BESS'!$I$7,DJ461-$H$2),0)))</f>
        <v>0</v>
      </c>
      <c r="DF462" s="33"/>
      <c r="DG462" s="33">
        <f t="shared" si="522"/>
        <v>0</v>
      </c>
      <c r="DH462" s="27">
        <f t="shared" si="560"/>
        <v>0</v>
      </c>
      <c r="DI462" s="27">
        <f t="shared" si="561"/>
        <v>0</v>
      </c>
      <c r="DJ462" s="28">
        <f>IF((DJ461+DD462+DE462)&gt;=$B$2*'SFV+BESS'!$I$9, $B$2*'SFV+BESS'!$I$9, (DJ461+DD462+DE462))</f>
        <v>173.61249999999998</v>
      </c>
      <c r="DK462" s="110">
        <f t="shared" si="562"/>
        <v>0</v>
      </c>
      <c r="DP462" s="251"/>
      <c r="DQ462" s="48">
        <v>18.875</v>
      </c>
      <c r="DR462" s="33">
        <f t="shared" si="539"/>
        <v>0</v>
      </c>
      <c r="DS462" s="33">
        <f>Gen_Cons_Horario!B5576</f>
        <v>0</v>
      </c>
      <c r="DT462" s="35">
        <f t="shared" si="504"/>
        <v>0</v>
      </c>
      <c r="DU462" s="116">
        <f>IF(AND(DT462&gt;0,DT462*$B$4+EA461&lt;=$B$2*'SFV+BESS'!$I$9,DT462&lt;'SFV+BESS'!$I$7), DT462*$B$4, IF(AND(DT462&gt;0,DT462*$B$4+EA461&gt;$B$2*'SFV+BESS'!$I$9,DT462*$B$4&lt;'SFV+BESS'!$I$7),$B$2*'SFV+BESS'!$I$9-EA461,IF(AND(DT462&gt;0,DT462*$B$4+EA461&gt;$B$2*'SFV+BESS'!$I$9,DT462*$B$4&gt;'SFV+BESS'!$I$7,EA461&lt;$B$2*'SFV+BESS'!$I$9),$B$2*'SFV+BESS'!$I$9-EA461,IF(AND(DT462&gt;0,DT462*$B$4+EA461&lt;=$B$2*'SFV+BESS'!$I$9,DT462&gt;'SFV+BESS'!$I$7),'SFV+BESS'!$I$7,0))))</f>
        <v>0</v>
      </c>
      <c r="DV462" s="27">
        <f>IF(AND(DT462&lt;0,EA461+DT462/$B$5&gt;$H$2,-DT462/'Carga-Descarga Año'!$B$5&lt;'SFV+BESS'!$I$7),DT462/$B$5,IF(AND(DT462&lt;0,EA461+DT462/$B$5&gt;$H$2,-DT462/'Carga-Descarga Año'!$B$5&gt;'SFV+BESS'!$I$7),-'SFV+BESS'!$I$7,IF(AND(DT462&lt;0,EA461+DT462/$B$5&lt;$H$2),-MIN('SFV+BESS'!$I$7,EA461-$H$2),0)))</f>
        <v>0</v>
      </c>
      <c r="DW462" s="33"/>
      <c r="DX462" s="33">
        <f t="shared" si="523"/>
        <v>0</v>
      </c>
      <c r="DY462" s="27">
        <f t="shared" si="563"/>
        <v>0</v>
      </c>
      <c r="DZ462" s="27">
        <f t="shared" si="524"/>
        <v>0</v>
      </c>
      <c r="EA462" s="28">
        <f>IF((EA461+DU462+DV462)&gt;=$B$2*'SFV+BESS'!$I$9, $B$2*'SFV+BESS'!$I$9, (EA461+DU462+DV462))</f>
        <v>173.61249999999998</v>
      </c>
      <c r="EB462" s="110">
        <f t="shared" si="564"/>
        <v>0</v>
      </c>
      <c r="EG462" s="251"/>
      <c r="EH462" s="48">
        <v>18.875</v>
      </c>
      <c r="EI462" s="33">
        <f t="shared" si="540"/>
        <v>0</v>
      </c>
      <c r="EJ462" s="33">
        <f>Gen_Cons_Horario!B6320</f>
        <v>0</v>
      </c>
      <c r="EK462" s="35">
        <f t="shared" si="505"/>
        <v>0</v>
      </c>
      <c r="EL462" s="116">
        <f>IF(AND(EK462&gt;0,EK462*$B$4+ER461&lt;=$B$2*'SFV+BESS'!$I$9,EK462&lt;'SFV+BESS'!$I$7), EK462*$B$4, IF(AND(EK462&gt;0,EK462*$B$4+ER461&gt;$B$2*'SFV+BESS'!$I$9,EK462*$B$4&lt;'SFV+BESS'!$I$7),$B$2*'SFV+BESS'!$I$9-ER461,IF(AND(EK462&gt;0,EK462*$B$4+ER461&gt;$B$2*'SFV+BESS'!$I$9,EK462*$B$4&gt;'SFV+BESS'!$I$7,ER461&lt;$B$2*'SFV+BESS'!$I$9),$B$2*'SFV+BESS'!$I$9-ER461,IF(AND(EK462&gt;0,EK462*$B$4+ER461&lt;=$B$2*'SFV+BESS'!$I$9,EK462&gt;'SFV+BESS'!$I$7),'SFV+BESS'!$I$7,0))))</f>
        <v>0</v>
      </c>
      <c r="EM462" s="27">
        <f>IF(AND(EK462&lt;0,ER461+EK462/$B$5&gt;$H$2,-EK462/'Carga-Descarga Año'!$B$5&lt;'SFV+BESS'!$I$7),EK462/$B$5,IF(AND(EK462&lt;0,ER461+EK462/$B$5&gt;$H$2,-EK462/'Carga-Descarga Año'!$B$5&gt;'SFV+BESS'!$I$7),-'SFV+BESS'!$I$7,IF(AND(EK462&lt;0,ER461+EK462/$B$5&lt;$H$2),-MIN('SFV+BESS'!$I$7,ER461-$H$2),0)))</f>
        <v>0</v>
      </c>
      <c r="EN462" s="33"/>
      <c r="EO462" s="33">
        <f t="shared" si="525"/>
        <v>0</v>
      </c>
      <c r="EP462" s="27">
        <f t="shared" si="565"/>
        <v>0</v>
      </c>
      <c r="EQ462" s="27">
        <f t="shared" si="526"/>
        <v>0</v>
      </c>
      <c r="ER462" s="28">
        <f>IF((ER461+EL462+EM462)&gt;=$B$2*'SFV+BESS'!$I$9, $B$2*'SFV+BESS'!$I$9, (ER461+EL462+EM462))</f>
        <v>173.61249999999998</v>
      </c>
      <c r="ES462" s="110">
        <f t="shared" si="566"/>
        <v>0</v>
      </c>
      <c r="EX462" s="251"/>
      <c r="EY462" s="48">
        <v>18.875</v>
      </c>
      <c r="EZ462" s="33">
        <f t="shared" si="541"/>
        <v>0</v>
      </c>
      <c r="FA462" s="33">
        <f>Gen_Cons_Horario!B7040</f>
        <v>0</v>
      </c>
      <c r="FB462" s="35">
        <f t="shared" si="506"/>
        <v>0</v>
      </c>
      <c r="FC462" s="116">
        <f>IF(AND(FB462&gt;0,FB462*$B$4+FI461&lt;=$B$2*'SFV+BESS'!$I$9,FB462&lt;'SFV+BESS'!$I$7), FB462*$B$4, IF(AND(FB462&gt;0,FB462*$B$4+FI461&gt;$B$2*'SFV+BESS'!$I$9,FB462*$B$4&lt;'SFV+BESS'!$I$7),$B$2*'SFV+BESS'!$I$9-FI461,IF(AND(FB462&gt;0,FB462*$B$4+FI461&gt;$B$2*'SFV+BESS'!$I$9,FB462*$B$4&gt;'SFV+BESS'!$I$7,FI461&lt;$B$2*'SFV+BESS'!$I$9),$B$2*'SFV+BESS'!$I$9-FI461,IF(AND(FB462&gt;0,FB462*$B$4+FI461&lt;=$B$2*'SFV+BESS'!$I$9,FB462&gt;'SFV+BESS'!$I$7),'SFV+BESS'!$I$7,0))))</f>
        <v>0</v>
      </c>
      <c r="FD462" s="27">
        <f>IF(AND(FB462&lt;0,FI461+FB462/$B$5&gt;$H$2,-FB462/'Carga-Descarga Año'!$B$5&lt;'SFV+BESS'!$I$7),FB462/$B$5,IF(AND(FB462&lt;0,FI461+FB462/$B$5&gt;$H$2,-FB462/'Carga-Descarga Año'!$B$5&gt;'SFV+BESS'!$I$7),-'SFV+BESS'!$I$7,IF(AND(FB462&lt;0,FI461+FB462/$B$5&lt;$H$2),-MIN('SFV+BESS'!$I$7,FI461-$H$2),0)))</f>
        <v>0</v>
      </c>
      <c r="FE462" s="33"/>
      <c r="FF462" s="33">
        <f t="shared" si="527"/>
        <v>0</v>
      </c>
      <c r="FG462" s="27">
        <f t="shared" si="567"/>
        <v>0</v>
      </c>
      <c r="FH462" s="27">
        <f t="shared" si="528"/>
        <v>0</v>
      </c>
      <c r="FI462" s="28">
        <f>IF((FI461+FC462+FD462)&gt;=$B$2*'SFV+BESS'!$I$9, $B$2*'SFV+BESS'!$I$9, (FI461+FC462+FD462))</f>
        <v>173.61249999999998</v>
      </c>
      <c r="FJ462" s="110">
        <f t="shared" si="568"/>
        <v>0</v>
      </c>
      <c r="FO462" s="251"/>
      <c r="FP462" s="48">
        <v>18.875</v>
      </c>
      <c r="FQ462" s="33">
        <f t="shared" si="542"/>
        <v>0</v>
      </c>
      <c r="FR462" s="33">
        <f>Gen_Cons_Horario!B7784</f>
        <v>0</v>
      </c>
      <c r="FS462" s="35">
        <f t="shared" si="507"/>
        <v>0</v>
      </c>
      <c r="FT462" s="116">
        <f>IF(AND(FS462&gt;0,FS462*$B$4+FZ461&lt;=$B$2*'SFV+BESS'!$I$9,FS462&lt;'SFV+BESS'!$I$7), FS462*$B$4, IF(AND(FS462&gt;0,FS462*$B$4+FZ461&gt;$B$2*'SFV+BESS'!$I$9,FS462*$B$4&lt;'SFV+BESS'!$I$7),$B$2*'SFV+BESS'!$I$9-FZ461,IF(AND(FS462&gt;0,FS462*$B$4+FZ461&gt;$B$2*'SFV+BESS'!$I$9,FS462*$B$4&gt;'SFV+BESS'!$I$7,FZ461&lt;$B$2*'SFV+BESS'!$I$9),$B$2*'SFV+BESS'!$I$9-FZ461,IF(AND(FS462&gt;0,FS462*$B$4+FZ461&lt;=$B$2*'SFV+BESS'!$I$9,FS462&gt;'SFV+BESS'!$I$7),'SFV+BESS'!$I$7,0))))</f>
        <v>0</v>
      </c>
      <c r="FU462" s="27">
        <f>IF(AND(FS462&lt;0,FZ461+FS462/$B$5&gt;$H$2,-FS462/'Carga-Descarga Año'!$B$5&lt;'SFV+BESS'!$I$7),FS462/$B$5,IF(AND(FS462&lt;0,FZ461+FS462/$B$5&gt;$H$2,-FS462/'Carga-Descarga Año'!$B$5&gt;'SFV+BESS'!$I$7),-'SFV+BESS'!$I$7,IF(AND(FS462&lt;0,FZ461+FS462/$B$5&lt;$H$2),-MIN('SFV+BESS'!$I$7,FZ461-$H$2),0)))</f>
        <v>0</v>
      </c>
      <c r="FV462" s="33"/>
      <c r="FW462" s="33">
        <f t="shared" si="529"/>
        <v>0</v>
      </c>
      <c r="FX462" s="27">
        <f t="shared" si="569"/>
        <v>0</v>
      </c>
      <c r="FY462" s="27">
        <f t="shared" si="530"/>
        <v>0</v>
      </c>
      <c r="FZ462" s="28">
        <f>IF((FZ461+FT462+FU462)&gt;=$B$2*'SFV+BESS'!$I$9, $B$2*'SFV+BESS'!$I$9, (FZ461+FT462+FU462))</f>
        <v>173.61249999999998</v>
      </c>
      <c r="GA462" s="110">
        <f t="shared" si="570"/>
        <v>0</v>
      </c>
      <c r="GF462" s="251"/>
      <c r="GG462" s="48">
        <v>18.875</v>
      </c>
      <c r="GH462" s="33">
        <f t="shared" si="543"/>
        <v>0</v>
      </c>
      <c r="GI462" s="33">
        <f>Gen_Cons_Horario!B8504</f>
        <v>47.285000000000004</v>
      </c>
      <c r="GJ462" s="35">
        <f t="shared" si="513"/>
        <v>-47.285000000000004</v>
      </c>
      <c r="GK462" s="116">
        <f>IF(AND(GJ462&gt;0,GJ462*$B$4+GQ461&lt;=$B$2*'SFV+BESS'!$I$9,GJ462&lt;'SFV+BESS'!$I$7), GJ462*$B$4, IF(AND(GJ462&gt;0,GJ462*$B$4+GQ461&gt;$B$2*'SFV+BESS'!$I$9,GJ462*$B$4&lt;'SFV+BESS'!$I$7),$B$2*'SFV+BESS'!$I$9-GQ461,IF(AND(GJ462&gt;0,GJ462*$B$4+GQ461&gt;$B$2*'SFV+BESS'!$I$9,GJ462*$B$4&gt;'SFV+BESS'!$I$7,GQ461&lt;$B$2*'SFV+BESS'!$I$9),$B$2*'SFV+BESS'!$I$9-GQ461,IF(AND(GJ462&gt;0,GJ462*$B$4+GQ461&lt;=$B$2*'SFV+BESS'!$I$9,GJ462&gt;'SFV+BESS'!$I$7),'SFV+BESS'!$I$7,0))))</f>
        <v>0</v>
      </c>
      <c r="GL462" s="27">
        <f>IF(AND(GJ462&lt;0,GQ461+GJ462/$B$5&gt;$H$2,-GJ462/'Carga-Descarga Año'!$B$5&lt;'SFV+BESS'!$I$7),GJ462/$B$5,IF(AND(GJ462&lt;0,GQ461+GJ462/$B$5&gt;$H$2,-GJ462/'Carga-Descarga Año'!$B$5&gt;'SFV+BESS'!$I$7),-'SFV+BESS'!$I$7,IF(AND(GJ462&lt;0,GQ461+GJ462/$B$5&lt;$H$2),-MIN('SFV+BESS'!$I$7,GQ461-$H$2),0)))</f>
        <v>-49.773684210526319</v>
      </c>
      <c r="GM462" s="33"/>
      <c r="GN462" s="33">
        <f t="shared" si="531"/>
        <v>0</v>
      </c>
      <c r="GO462" s="27">
        <f t="shared" si="571"/>
        <v>47.285000000000004</v>
      </c>
      <c r="GP462" s="27">
        <f t="shared" si="532"/>
        <v>0</v>
      </c>
      <c r="GQ462" s="28">
        <f>IF((GQ461+GK462+GL462)&gt;=$B$2*'SFV+BESS'!$I$9, $B$2*'SFV+BESS'!$I$9, (GQ461+GK462+GL462))</f>
        <v>95.068724502374749</v>
      </c>
      <c r="GR462" s="110">
        <f t="shared" si="572"/>
        <v>0</v>
      </c>
    </row>
    <row r="463" spans="1:200">
      <c r="A463" s="249"/>
      <c r="B463" s="48">
        <v>18.9166666666667</v>
      </c>
      <c r="C463" s="38">
        <f t="shared" si="514"/>
        <v>0</v>
      </c>
      <c r="D463" s="2">
        <f>Gen_Cons_Horario!B489</f>
        <v>0</v>
      </c>
      <c r="E463" s="140">
        <f t="shared" si="544"/>
        <v>0</v>
      </c>
      <c r="F463" s="116">
        <f>IF(AND(E463&gt;0,E463*$B$4+L462&lt;=$B$2*'SFV+BESS'!$I$9,E463&lt;'SFV+BESS'!$I$7), E463*$B$4, IF(AND(E463&gt;0,E463*$B$4+L462&gt;$B$2*'SFV+BESS'!$I$9,E463*$B$4&lt;'SFV+BESS'!$I$7),$B$2*'SFV+BESS'!$I$9-L462,IF(AND(E463&gt;0,E463*$B$4+L462&gt;$B$2*'SFV+BESS'!$I$9,E463*$B$4&gt;'SFV+BESS'!$I$7,L462&lt;$B$2*'SFV+BESS'!$I$9),$B$2*'SFV+BESS'!$I$9-L462,IF(AND(E463&gt;0,E463*$B$4+L462&lt;=$B$2*'SFV+BESS'!$I$9,E463&gt;'SFV+BESS'!$I$7),'SFV+BESS'!$I$7,0))))</f>
        <v>0</v>
      </c>
      <c r="G463" s="27">
        <f>IF(AND(E463&lt;0,L462+E463/$B$5&gt;$H$2,-E463/'Carga-Descarga Año'!$B$5&lt;'SFV+BESS'!$I$7),E463/$B$5,IF(AND(E463&lt;0,L462+E463/$B$5&gt;$H$2,-E463/'Carga-Descarga Año'!$B$5&gt;'SFV+BESS'!$I$7),-'SFV+BESS'!$I$7,IF(AND(E463&lt;0,L462+E463/$B$5&lt;$H$2),-MIN('SFV+BESS'!$I$7,L462-$H$2),0)))</f>
        <v>0</v>
      </c>
      <c r="I463" s="38">
        <f t="shared" si="545"/>
        <v>0</v>
      </c>
      <c r="J463" s="27">
        <f t="shared" si="547"/>
        <v>0</v>
      </c>
      <c r="K463" s="27">
        <f t="shared" si="546"/>
        <v>0</v>
      </c>
      <c r="L463" s="28">
        <f>IF((L462+F463+G463)&gt;=$B$2*'SFV+BESS'!$I$9, $B$2*'SFV+BESS'!$I$9, (L462+F463+G463))</f>
        <v>173.61249999999998</v>
      </c>
      <c r="M463" s="110">
        <f t="shared" si="548"/>
        <v>0</v>
      </c>
      <c r="R463" s="251"/>
      <c r="S463" s="48">
        <v>18.9166666666667</v>
      </c>
      <c r="T463" s="2">
        <f t="shared" si="533"/>
        <v>0</v>
      </c>
      <c r="U463" s="2">
        <f>Gen_Cons_Horario!B1233</f>
        <v>0</v>
      </c>
      <c r="V463" s="35">
        <f t="shared" si="508"/>
        <v>0</v>
      </c>
      <c r="W463" s="116">
        <f>IF(AND(V463&gt;0,V463*$B$4+AC462&lt;=$B$2*'SFV+BESS'!$I$9,V463&lt;'SFV+BESS'!$I$7), V463*$B$4, IF(AND(V463&gt;0,V463*$B$4+AC462&gt;$B$2*'SFV+BESS'!$I$9,V463*$B$4&lt;'SFV+BESS'!$I$7),$B$2*'SFV+BESS'!$I$9-AC462,IF(AND(V463&gt;0,V463*$B$4+AC462&gt;$B$2*'SFV+BESS'!$I$9,V463*$B$4&gt;'SFV+BESS'!$I$7,AC462&lt;$B$2*'SFV+BESS'!$I$9),$B$2*'SFV+BESS'!$I$9-AC462,IF(AND(V463&gt;0,V463*$B$4+AC462&lt;=$B$2*'SFV+BESS'!$I$9,V463&gt;'SFV+BESS'!$I$7),'SFV+BESS'!$I$7,0))))</f>
        <v>0</v>
      </c>
      <c r="X463" s="27">
        <f>IF(AND(V463&lt;0,AC462+V463/$B$5&gt;$H$2,-V463/'Carga-Descarga Año'!$B$5&lt;'SFV+BESS'!$I$7),V463/$B$5,IF(AND(V463&lt;0,AC462+V463/$B$5&gt;$H$2,-V463/'Carga-Descarga Año'!$B$5&gt;'SFV+BESS'!$I$7),-'SFV+BESS'!$I$7,IF(AND(V463&lt;0,AC462+V463/$B$5&lt;$H$2),-MIN('SFV+BESS'!$I$7,AC462-$H$2),0)))</f>
        <v>0</v>
      </c>
      <c r="Z463" s="33">
        <f t="shared" si="502"/>
        <v>0</v>
      </c>
      <c r="AA463" s="27">
        <f t="shared" si="549"/>
        <v>0</v>
      </c>
      <c r="AB463" s="27">
        <f t="shared" si="573"/>
        <v>0</v>
      </c>
      <c r="AC463" s="28">
        <f>IF((AC462+W463+X463)&gt;=$B$2*'SFV+BESS'!$I$9, $B$2*'SFV+BESS'!$I$9, (AC462+W463+X463))</f>
        <v>173.61249999999998</v>
      </c>
      <c r="AD463" s="110">
        <f t="shared" si="550"/>
        <v>0</v>
      </c>
      <c r="AI463" s="251"/>
      <c r="AJ463" s="48">
        <v>18.9166666666667</v>
      </c>
      <c r="AK463" s="52">
        <f t="shared" si="534"/>
        <v>0</v>
      </c>
      <c r="AL463" s="33">
        <f>Gen_Cons_Horario!B1905</f>
        <v>0</v>
      </c>
      <c r="AM463" s="35">
        <f t="shared" si="509"/>
        <v>0</v>
      </c>
      <c r="AN463" s="116">
        <f>IF(AND(AM463&gt;0,AM463*$B$4+AT462&lt;=$B$2*'SFV+BESS'!$I$9,AM463&lt;'SFV+BESS'!$I$7), AM463*$B$4, IF(AND(AM463&gt;0,AM463*$B$4+AT462&gt;$B$2*'SFV+BESS'!$I$9,AM463*$B$4&lt;'SFV+BESS'!$I$7),$B$2*'SFV+BESS'!$I$9-AT462,IF(AND(AM463&gt;0,AM463*$B$4+AT462&gt;$B$2*'SFV+BESS'!$I$9,AM463*$B$4&gt;'SFV+BESS'!$I$7,AT462&lt;$B$2*'SFV+BESS'!$I$9),$B$2*'SFV+BESS'!$I$9-AT462,IF(AND(AM463&gt;0,AM463*$B$4+AT462&lt;=$B$2*'SFV+BESS'!$I$9,AM463&gt;'SFV+BESS'!$I$7),'SFV+BESS'!$I$7,0))))</f>
        <v>0</v>
      </c>
      <c r="AO463" s="27">
        <f>IF(AND(AM463&lt;0,AT462+AM463/$B$5&gt;$H$2,-AM463/'Carga-Descarga Año'!$B$5&lt;'SFV+BESS'!$I$7),AM463/$B$5,IF(AND(AM463&lt;0,AT462+AM463/$B$5&gt;$H$2,-AM463/'Carga-Descarga Año'!$B$5&gt;'SFV+BESS'!$I$7),-'SFV+BESS'!$I$7,IF(AND(AM463&lt;0,AT462+AM463/$B$5&lt;$H$2),-MIN('SFV+BESS'!$I$7,AT462-$H$2),0)))</f>
        <v>0</v>
      </c>
      <c r="AP463" s="33"/>
      <c r="AQ463" s="33">
        <f t="shared" si="515"/>
        <v>0</v>
      </c>
      <c r="AR463" s="27">
        <f t="shared" si="551"/>
        <v>0</v>
      </c>
      <c r="AS463" s="27">
        <f t="shared" si="516"/>
        <v>0</v>
      </c>
      <c r="AT463" s="28">
        <f>IF((AT462+AN463+AO463)&gt;=$B$2*'SFV+BESS'!$I$9, $B$2*'SFV+BESS'!$I$9, (AT462+AN463+AO463))</f>
        <v>173.61249999999998</v>
      </c>
      <c r="AU463" s="110">
        <f t="shared" si="552"/>
        <v>0</v>
      </c>
      <c r="AZ463" s="251"/>
      <c r="BA463" s="48">
        <v>18.9166666666667</v>
      </c>
      <c r="BB463" s="33">
        <f t="shared" si="535"/>
        <v>0</v>
      </c>
      <c r="BC463" s="33">
        <f>Gen_Cons_Horario!B2649</f>
        <v>0</v>
      </c>
      <c r="BD463" s="35">
        <f t="shared" si="510"/>
        <v>0</v>
      </c>
      <c r="BE463" s="116">
        <f>IF(AND(BD463&gt;0,BD463*$B$4+BK462&lt;=$B$2*'SFV+BESS'!$I$9,BD463&lt;'SFV+BESS'!$I$7), BD463*$B$4, IF(AND(BD463&gt;0,BD463*$B$4+BK462&gt;$B$2*'SFV+BESS'!$I$9,BD463*$B$4&lt;'SFV+BESS'!$I$7),$B$2*'SFV+BESS'!$I$9-BK462,IF(AND(BD463&gt;0,BD463*$B$4+BK462&gt;$B$2*'SFV+BESS'!$I$9,BD463*$B$4&gt;'SFV+BESS'!$I$7,BK462&lt;$B$2*'SFV+BESS'!$I$9),$B$2*'SFV+BESS'!$I$9-BK462,IF(AND(BD463&gt;0,BD463*$B$4+BK462&lt;=$B$2*'SFV+BESS'!$I$9,BD463&gt;'SFV+BESS'!$I$7),'SFV+BESS'!$I$7,0))))</f>
        <v>0</v>
      </c>
      <c r="BF463" s="27">
        <f>IF(AND(BD463&lt;0,BK462+BD463/$B$5&gt;$H$2,-BD463/'Carga-Descarga Año'!$B$5&lt;'SFV+BESS'!$I$7),BD463/$B$5,IF(AND(BD463&lt;0,BK462+BD463/$B$5&gt;$H$2,-BD463/'Carga-Descarga Año'!$B$5&gt;'SFV+BESS'!$I$7),-'SFV+BESS'!$I$7,IF(AND(BD463&lt;0,BK462+BD463/$B$5&lt;$H$2),-MIN('SFV+BESS'!$I$7,BK462-$H$2),0)))</f>
        <v>0</v>
      </c>
      <c r="BG463" s="33"/>
      <c r="BH463" s="33">
        <f t="shared" si="517"/>
        <v>0</v>
      </c>
      <c r="BI463" s="27">
        <f t="shared" si="553"/>
        <v>0</v>
      </c>
      <c r="BJ463" s="27">
        <f t="shared" si="518"/>
        <v>0</v>
      </c>
      <c r="BK463" s="28">
        <f>IF((BK462+BE463+BF463)&gt;=$B$2*'SFV+BESS'!$I$9, $B$2*'SFV+BESS'!$I$9, (BK462+BE463+BF463))</f>
        <v>173.61249999999998</v>
      </c>
      <c r="BL463" s="110">
        <f t="shared" si="554"/>
        <v>0</v>
      </c>
      <c r="BQ463" s="251"/>
      <c r="BR463" s="48">
        <v>18.9166666666667</v>
      </c>
      <c r="BS463" s="33">
        <f t="shared" si="536"/>
        <v>0</v>
      </c>
      <c r="BT463" s="33">
        <f>Gen_Cons_Horario!B3369</f>
        <v>0</v>
      </c>
      <c r="BU463" s="35">
        <f t="shared" si="511"/>
        <v>0</v>
      </c>
      <c r="BV463" s="116">
        <f>IF(AND(BU463&gt;0,BU463*$B$4+CB462&lt;=$B$2*'SFV+BESS'!$I$9,BU463&lt;'SFV+BESS'!$I$7), BU463*$B$4, IF(AND(BU463&gt;0,BU463*$B$4+CB462&gt;$B$2*'SFV+BESS'!$I$9,BU463*$B$4&lt;'SFV+BESS'!$I$7),$B$2*'SFV+BESS'!$I$9-CB462,IF(AND(BU463&gt;0,BU463*$B$4+CB462&gt;$B$2*'SFV+BESS'!$I$9,BU463*$B$4&gt;'SFV+BESS'!$I$7,CB462&lt;$B$2*'SFV+BESS'!$I$9),$B$2*'SFV+BESS'!$I$9-CB462,IF(AND(BU463&gt;0,BU463*$B$4+CB462&lt;=$B$2*'SFV+BESS'!$I$9,BU463&gt;'SFV+BESS'!$I$7),'SFV+BESS'!$I$7,0))))</f>
        <v>0</v>
      </c>
      <c r="BW463" s="27">
        <f>IF(AND(BU463&lt;0,CB462+BU463/$B$5&gt;$H$2,-BU463/'Carga-Descarga Año'!$B$5&lt;'SFV+BESS'!$I$7),BU463/$B$5,IF(AND(BU463&lt;0,CB462+BU463/$B$5&gt;$H$2,-BU463/'Carga-Descarga Año'!$B$5&gt;'SFV+BESS'!$I$7),-'SFV+BESS'!$I$7,IF(AND(BU463&lt;0,CB462+BU463/$B$5&lt;$H$2),-MIN('SFV+BESS'!$I$7,CB462-$H$2),0)))</f>
        <v>0</v>
      </c>
      <c r="BX463" s="33"/>
      <c r="BY463" s="33">
        <f t="shared" si="519"/>
        <v>0</v>
      </c>
      <c r="BZ463" s="27">
        <f t="shared" si="555"/>
        <v>0</v>
      </c>
      <c r="CA463" s="27">
        <f t="shared" si="556"/>
        <v>0</v>
      </c>
      <c r="CB463" s="28">
        <f>IF((CB462+BV463+BW463)&gt;=$B$2*'SFV+BESS'!$I$9, $B$2*'SFV+BESS'!$I$9, (CB462+BV463+BW463))</f>
        <v>173.61249999999998</v>
      </c>
      <c r="CC463" s="110">
        <f t="shared" si="557"/>
        <v>0</v>
      </c>
      <c r="CH463" s="251"/>
      <c r="CI463" s="48">
        <v>18.9166666666667</v>
      </c>
      <c r="CJ463" s="33">
        <f t="shared" si="537"/>
        <v>0</v>
      </c>
      <c r="CK463" s="33">
        <f>Gen_Cons_Horario!B4113</f>
        <v>0</v>
      </c>
      <c r="CL463" s="35">
        <f t="shared" si="512"/>
        <v>0</v>
      </c>
      <c r="CM463" s="116">
        <f>IF(AND(CL463&gt;0,CL463*$B$4+CS462&lt;=$B$2*'SFV+BESS'!$I$9,CL463&lt;'SFV+BESS'!$I$7), CL463*$B$4, IF(AND(CL463&gt;0,CL463*$B$4+CS462&gt;$B$2*'SFV+BESS'!$I$9,CL463*$B$4&lt;'SFV+BESS'!$I$7),$B$2*'SFV+BESS'!$I$9-CS462,IF(AND(CL463&gt;0,CL463*$B$4+CS462&gt;$B$2*'SFV+BESS'!$I$9,CL463*$B$4&gt;'SFV+BESS'!$I$7,CS462&lt;$B$2*'SFV+BESS'!$I$9),$B$2*'SFV+BESS'!$I$9-CS462,IF(AND(CL463&gt;0,CL463*$B$4+CS462&lt;=$B$2*'SFV+BESS'!$I$9,CL463&gt;'SFV+BESS'!$I$7),'SFV+BESS'!$I$7,0))))</f>
        <v>0</v>
      </c>
      <c r="CN463" s="27">
        <f>IF(AND(CL463&lt;0,CS462+CL463/$B$5&gt;$H$2,-CL463/'Carga-Descarga Año'!$B$5&lt;'SFV+BESS'!$I$7),CL463/$B$5,IF(AND(CL463&lt;0,CS462+CL463/$B$5&gt;$H$2,-CL463/'Carga-Descarga Año'!$B$5&gt;'SFV+BESS'!$I$7),-'SFV+BESS'!$I$7,IF(AND(CL463&lt;0,CS462+CL463/$B$5&lt;$H$2),-MIN('SFV+BESS'!$I$7,CS462-$H$2),0)))</f>
        <v>0</v>
      </c>
      <c r="CO463" s="33"/>
      <c r="CP463" s="33">
        <f t="shared" si="520"/>
        <v>0</v>
      </c>
      <c r="CQ463" s="27">
        <f t="shared" si="558"/>
        <v>0</v>
      </c>
      <c r="CR463" s="27">
        <f t="shared" si="521"/>
        <v>0</v>
      </c>
      <c r="CS463" s="28">
        <f>IF((CS462+CM463+CN463)&gt;=$B$2*'SFV+BESS'!$I$9, $B$2*'SFV+BESS'!$I$9, (CS462+CM463+CN463))</f>
        <v>173.61249999999998</v>
      </c>
      <c r="CT463" s="110">
        <f t="shared" si="559"/>
        <v>0</v>
      </c>
      <c r="CY463" s="251"/>
      <c r="CZ463" s="48">
        <v>18.9166666666667</v>
      </c>
      <c r="DA463" s="33">
        <f t="shared" si="538"/>
        <v>0</v>
      </c>
      <c r="DB463" s="33">
        <f>Gen_Cons_Horario!B4833</f>
        <v>0</v>
      </c>
      <c r="DC463" s="35">
        <f t="shared" si="503"/>
        <v>0</v>
      </c>
      <c r="DD463" s="116">
        <f>IF(AND(DC463&gt;0,DC463*$B$4+DJ462&lt;=$B$2*'SFV+BESS'!$I$9,DC463&lt;'SFV+BESS'!$I$7), DC463*$B$4, IF(AND(DC463&gt;0,DC463*$B$4+DJ462&gt;$B$2*'SFV+BESS'!$I$9,DC463*$B$4&lt;'SFV+BESS'!$I$7),$B$2*'SFV+BESS'!$I$9-DJ462,IF(AND(DC463&gt;0,DC463*$B$4+DJ462&gt;$B$2*'SFV+BESS'!$I$9,DC463*$B$4&gt;'SFV+BESS'!$I$7,DJ462&lt;$B$2*'SFV+BESS'!$I$9),$B$2*'SFV+BESS'!$I$9-DJ462,IF(AND(DC463&gt;0,DC463*$B$4+DJ462&lt;=$B$2*'SFV+BESS'!$I$9,DC463&gt;'SFV+BESS'!$I$7),'SFV+BESS'!$I$7,0))))</f>
        <v>0</v>
      </c>
      <c r="DE463" s="27">
        <f>IF(AND(DC463&lt;0,DJ462+DC463/$B$5&gt;$H$2,-DC463/'Carga-Descarga Año'!$B$5&lt;'SFV+BESS'!$I$7),DC463/$B$5,IF(AND(DC463&lt;0,DJ462+DC463/$B$5&gt;$H$2,-DC463/'Carga-Descarga Año'!$B$5&gt;'SFV+BESS'!$I$7),-'SFV+BESS'!$I$7,IF(AND(DC463&lt;0,DJ462+DC463/$B$5&lt;$H$2),-MIN('SFV+BESS'!$I$7,DJ462-$H$2),0)))</f>
        <v>0</v>
      </c>
      <c r="DF463" s="33"/>
      <c r="DG463" s="33">
        <f t="shared" si="522"/>
        <v>0</v>
      </c>
      <c r="DH463" s="27">
        <f t="shared" si="560"/>
        <v>0</v>
      </c>
      <c r="DI463" s="27">
        <f t="shared" si="561"/>
        <v>0</v>
      </c>
      <c r="DJ463" s="28">
        <f>IF((DJ462+DD463+DE463)&gt;=$B$2*'SFV+BESS'!$I$9, $B$2*'SFV+BESS'!$I$9, (DJ462+DD463+DE463))</f>
        <v>173.61249999999998</v>
      </c>
      <c r="DK463" s="110">
        <f t="shared" si="562"/>
        <v>0</v>
      </c>
      <c r="DP463" s="251"/>
      <c r="DQ463" s="48">
        <v>18.9166666666667</v>
      </c>
      <c r="DR463" s="33">
        <f t="shared" si="539"/>
        <v>0</v>
      </c>
      <c r="DS463" s="33">
        <f>Gen_Cons_Horario!B5577</f>
        <v>0</v>
      </c>
      <c r="DT463" s="35">
        <f t="shared" si="504"/>
        <v>0</v>
      </c>
      <c r="DU463" s="116">
        <f>IF(AND(DT463&gt;0,DT463*$B$4+EA462&lt;=$B$2*'SFV+BESS'!$I$9,DT463&lt;'SFV+BESS'!$I$7), DT463*$B$4, IF(AND(DT463&gt;0,DT463*$B$4+EA462&gt;$B$2*'SFV+BESS'!$I$9,DT463*$B$4&lt;'SFV+BESS'!$I$7),$B$2*'SFV+BESS'!$I$9-EA462,IF(AND(DT463&gt;0,DT463*$B$4+EA462&gt;$B$2*'SFV+BESS'!$I$9,DT463*$B$4&gt;'SFV+BESS'!$I$7,EA462&lt;$B$2*'SFV+BESS'!$I$9),$B$2*'SFV+BESS'!$I$9-EA462,IF(AND(DT463&gt;0,DT463*$B$4+EA462&lt;=$B$2*'SFV+BESS'!$I$9,DT463&gt;'SFV+BESS'!$I$7),'SFV+BESS'!$I$7,0))))</f>
        <v>0</v>
      </c>
      <c r="DV463" s="27">
        <f>IF(AND(DT463&lt;0,EA462+DT463/$B$5&gt;$H$2,-DT463/'Carga-Descarga Año'!$B$5&lt;'SFV+BESS'!$I$7),DT463/$B$5,IF(AND(DT463&lt;0,EA462+DT463/$B$5&gt;$H$2,-DT463/'Carga-Descarga Año'!$B$5&gt;'SFV+BESS'!$I$7),-'SFV+BESS'!$I$7,IF(AND(DT463&lt;0,EA462+DT463/$B$5&lt;$H$2),-MIN('SFV+BESS'!$I$7,EA462-$H$2),0)))</f>
        <v>0</v>
      </c>
      <c r="DW463" s="33"/>
      <c r="DX463" s="33">
        <f t="shared" si="523"/>
        <v>0</v>
      </c>
      <c r="DY463" s="27">
        <f t="shared" si="563"/>
        <v>0</v>
      </c>
      <c r="DZ463" s="27">
        <f t="shared" si="524"/>
        <v>0</v>
      </c>
      <c r="EA463" s="28">
        <f>IF((EA462+DU463+DV463)&gt;=$B$2*'SFV+BESS'!$I$9, $B$2*'SFV+BESS'!$I$9, (EA462+DU463+DV463))</f>
        <v>173.61249999999998</v>
      </c>
      <c r="EB463" s="110">
        <f t="shared" si="564"/>
        <v>0</v>
      </c>
      <c r="EG463" s="251"/>
      <c r="EH463" s="48">
        <v>18.9166666666667</v>
      </c>
      <c r="EI463" s="33">
        <f t="shared" si="540"/>
        <v>0</v>
      </c>
      <c r="EJ463" s="33">
        <f>Gen_Cons_Horario!B6321</f>
        <v>0</v>
      </c>
      <c r="EK463" s="35">
        <f t="shared" si="505"/>
        <v>0</v>
      </c>
      <c r="EL463" s="116">
        <f>IF(AND(EK463&gt;0,EK463*$B$4+ER462&lt;=$B$2*'SFV+BESS'!$I$9,EK463&lt;'SFV+BESS'!$I$7), EK463*$B$4, IF(AND(EK463&gt;0,EK463*$B$4+ER462&gt;$B$2*'SFV+BESS'!$I$9,EK463*$B$4&lt;'SFV+BESS'!$I$7),$B$2*'SFV+BESS'!$I$9-ER462,IF(AND(EK463&gt;0,EK463*$B$4+ER462&gt;$B$2*'SFV+BESS'!$I$9,EK463*$B$4&gt;'SFV+BESS'!$I$7,ER462&lt;$B$2*'SFV+BESS'!$I$9),$B$2*'SFV+BESS'!$I$9-ER462,IF(AND(EK463&gt;0,EK463*$B$4+ER462&lt;=$B$2*'SFV+BESS'!$I$9,EK463&gt;'SFV+BESS'!$I$7),'SFV+BESS'!$I$7,0))))</f>
        <v>0</v>
      </c>
      <c r="EM463" s="27">
        <f>IF(AND(EK463&lt;0,ER462+EK463/$B$5&gt;$H$2,-EK463/'Carga-Descarga Año'!$B$5&lt;'SFV+BESS'!$I$7),EK463/$B$5,IF(AND(EK463&lt;0,ER462+EK463/$B$5&gt;$H$2,-EK463/'Carga-Descarga Año'!$B$5&gt;'SFV+BESS'!$I$7),-'SFV+BESS'!$I$7,IF(AND(EK463&lt;0,ER462+EK463/$B$5&lt;$H$2),-MIN('SFV+BESS'!$I$7,ER462-$H$2),0)))</f>
        <v>0</v>
      </c>
      <c r="EN463" s="33"/>
      <c r="EO463" s="33">
        <f t="shared" si="525"/>
        <v>0</v>
      </c>
      <c r="EP463" s="27">
        <f t="shared" si="565"/>
        <v>0</v>
      </c>
      <c r="EQ463" s="27">
        <f t="shared" si="526"/>
        <v>0</v>
      </c>
      <c r="ER463" s="28">
        <f>IF((ER462+EL463+EM463)&gt;=$B$2*'SFV+BESS'!$I$9, $B$2*'SFV+BESS'!$I$9, (ER462+EL463+EM463))</f>
        <v>173.61249999999998</v>
      </c>
      <c r="ES463" s="110">
        <f t="shared" si="566"/>
        <v>0</v>
      </c>
      <c r="EX463" s="251"/>
      <c r="EY463" s="48">
        <v>18.9166666666667</v>
      </c>
      <c r="EZ463" s="33">
        <f t="shared" si="541"/>
        <v>0</v>
      </c>
      <c r="FA463" s="33">
        <f>Gen_Cons_Horario!B7041</f>
        <v>0</v>
      </c>
      <c r="FB463" s="35">
        <f t="shared" si="506"/>
        <v>0</v>
      </c>
      <c r="FC463" s="116">
        <f>IF(AND(FB463&gt;0,FB463*$B$4+FI462&lt;=$B$2*'SFV+BESS'!$I$9,FB463&lt;'SFV+BESS'!$I$7), FB463*$B$4, IF(AND(FB463&gt;0,FB463*$B$4+FI462&gt;$B$2*'SFV+BESS'!$I$9,FB463*$B$4&lt;'SFV+BESS'!$I$7),$B$2*'SFV+BESS'!$I$9-FI462,IF(AND(FB463&gt;0,FB463*$B$4+FI462&gt;$B$2*'SFV+BESS'!$I$9,FB463*$B$4&gt;'SFV+BESS'!$I$7,FI462&lt;$B$2*'SFV+BESS'!$I$9),$B$2*'SFV+BESS'!$I$9-FI462,IF(AND(FB463&gt;0,FB463*$B$4+FI462&lt;=$B$2*'SFV+BESS'!$I$9,FB463&gt;'SFV+BESS'!$I$7),'SFV+BESS'!$I$7,0))))</f>
        <v>0</v>
      </c>
      <c r="FD463" s="27">
        <f>IF(AND(FB463&lt;0,FI462+FB463/$B$5&gt;$H$2,-FB463/'Carga-Descarga Año'!$B$5&lt;'SFV+BESS'!$I$7),FB463/$B$5,IF(AND(FB463&lt;0,FI462+FB463/$B$5&gt;$H$2,-FB463/'Carga-Descarga Año'!$B$5&gt;'SFV+BESS'!$I$7),-'SFV+BESS'!$I$7,IF(AND(FB463&lt;0,FI462+FB463/$B$5&lt;$H$2),-MIN('SFV+BESS'!$I$7,FI462-$H$2),0)))</f>
        <v>0</v>
      </c>
      <c r="FE463" s="33"/>
      <c r="FF463" s="33">
        <f t="shared" si="527"/>
        <v>0</v>
      </c>
      <c r="FG463" s="27">
        <f t="shared" si="567"/>
        <v>0</v>
      </c>
      <c r="FH463" s="27">
        <f t="shared" si="528"/>
        <v>0</v>
      </c>
      <c r="FI463" s="28">
        <f>IF((FI462+FC463+FD463)&gt;=$B$2*'SFV+BESS'!$I$9, $B$2*'SFV+BESS'!$I$9, (FI462+FC463+FD463))</f>
        <v>173.61249999999998</v>
      </c>
      <c r="FJ463" s="110">
        <f t="shared" si="568"/>
        <v>0</v>
      </c>
      <c r="FO463" s="251"/>
      <c r="FP463" s="48">
        <v>18.9166666666667</v>
      </c>
      <c r="FQ463" s="33">
        <f t="shared" si="542"/>
        <v>0</v>
      </c>
      <c r="FR463" s="33">
        <f>Gen_Cons_Horario!B7785</f>
        <v>0</v>
      </c>
      <c r="FS463" s="35">
        <f t="shared" si="507"/>
        <v>0</v>
      </c>
      <c r="FT463" s="116">
        <f>IF(AND(FS463&gt;0,FS463*$B$4+FZ462&lt;=$B$2*'SFV+BESS'!$I$9,FS463&lt;'SFV+BESS'!$I$7), FS463*$B$4, IF(AND(FS463&gt;0,FS463*$B$4+FZ462&gt;$B$2*'SFV+BESS'!$I$9,FS463*$B$4&lt;'SFV+BESS'!$I$7),$B$2*'SFV+BESS'!$I$9-FZ462,IF(AND(FS463&gt;0,FS463*$B$4+FZ462&gt;$B$2*'SFV+BESS'!$I$9,FS463*$B$4&gt;'SFV+BESS'!$I$7,FZ462&lt;$B$2*'SFV+BESS'!$I$9),$B$2*'SFV+BESS'!$I$9-FZ462,IF(AND(FS463&gt;0,FS463*$B$4+FZ462&lt;=$B$2*'SFV+BESS'!$I$9,FS463&gt;'SFV+BESS'!$I$7),'SFV+BESS'!$I$7,0))))</f>
        <v>0</v>
      </c>
      <c r="FU463" s="27">
        <f>IF(AND(FS463&lt;0,FZ462+FS463/$B$5&gt;$H$2,-FS463/'Carga-Descarga Año'!$B$5&lt;'SFV+BESS'!$I$7),FS463/$B$5,IF(AND(FS463&lt;0,FZ462+FS463/$B$5&gt;$H$2,-FS463/'Carga-Descarga Año'!$B$5&gt;'SFV+BESS'!$I$7),-'SFV+BESS'!$I$7,IF(AND(FS463&lt;0,FZ462+FS463/$B$5&lt;$H$2),-MIN('SFV+BESS'!$I$7,FZ462-$H$2),0)))</f>
        <v>0</v>
      </c>
      <c r="FV463" s="33"/>
      <c r="FW463" s="33">
        <f t="shared" si="529"/>
        <v>0</v>
      </c>
      <c r="FX463" s="27">
        <f t="shared" si="569"/>
        <v>0</v>
      </c>
      <c r="FY463" s="27">
        <f t="shared" si="530"/>
        <v>0</v>
      </c>
      <c r="FZ463" s="28">
        <f>IF((FZ462+FT463+FU463)&gt;=$B$2*'SFV+BESS'!$I$9, $B$2*'SFV+BESS'!$I$9, (FZ462+FT463+FU463))</f>
        <v>173.61249999999998</v>
      </c>
      <c r="GA463" s="110">
        <f t="shared" si="570"/>
        <v>0</v>
      </c>
      <c r="GF463" s="251"/>
      <c r="GG463" s="48">
        <v>18.9166666666667</v>
      </c>
      <c r="GH463" s="33">
        <f t="shared" si="543"/>
        <v>0</v>
      </c>
      <c r="GI463" s="33">
        <f>Gen_Cons_Horario!B8505</f>
        <v>0</v>
      </c>
      <c r="GJ463" s="35">
        <f t="shared" si="513"/>
        <v>0</v>
      </c>
      <c r="GK463" s="116">
        <f>IF(AND(GJ463&gt;0,GJ463*$B$4+GQ462&lt;=$B$2*'SFV+BESS'!$I$9,GJ463&lt;'SFV+BESS'!$I$7), GJ463*$B$4, IF(AND(GJ463&gt;0,GJ463*$B$4+GQ462&gt;$B$2*'SFV+BESS'!$I$9,GJ463*$B$4&lt;'SFV+BESS'!$I$7),$B$2*'SFV+BESS'!$I$9-GQ462,IF(AND(GJ463&gt;0,GJ463*$B$4+GQ462&gt;$B$2*'SFV+BESS'!$I$9,GJ463*$B$4&gt;'SFV+BESS'!$I$7,GQ462&lt;$B$2*'SFV+BESS'!$I$9),$B$2*'SFV+BESS'!$I$9-GQ462,IF(AND(GJ463&gt;0,GJ463*$B$4+GQ462&lt;=$B$2*'SFV+BESS'!$I$9,GJ463&gt;'SFV+BESS'!$I$7),'SFV+BESS'!$I$7,0))))</f>
        <v>0</v>
      </c>
      <c r="GL463" s="27">
        <f>IF(AND(GJ463&lt;0,GQ462+GJ463/$B$5&gt;$H$2,-GJ463/'Carga-Descarga Año'!$B$5&lt;'SFV+BESS'!$I$7),GJ463/$B$5,IF(AND(GJ463&lt;0,GQ462+GJ463/$B$5&gt;$H$2,-GJ463/'Carga-Descarga Año'!$B$5&gt;'SFV+BESS'!$I$7),-'SFV+BESS'!$I$7,IF(AND(GJ463&lt;0,GQ462+GJ463/$B$5&lt;$H$2),-MIN('SFV+BESS'!$I$7,GQ462-$H$2),0)))</f>
        <v>0</v>
      </c>
      <c r="GM463" s="33"/>
      <c r="GN463" s="33">
        <f t="shared" si="531"/>
        <v>0</v>
      </c>
      <c r="GO463" s="27">
        <f t="shared" si="571"/>
        <v>0</v>
      </c>
      <c r="GP463" s="27">
        <f t="shared" si="532"/>
        <v>0</v>
      </c>
      <c r="GQ463" s="28">
        <f>IF((GQ462+GK463+GL463)&gt;=$B$2*'SFV+BESS'!$I$9, $B$2*'SFV+BESS'!$I$9, (GQ462+GK463+GL463))</f>
        <v>95.068724502374749</v>
      </c>
      <c r="GR463" s="110">
        <f t="shared" si="572"/>
        <v>0</v>
      </c>
    </row>
    <row r="464" spans="1:200">
      <c r="A464" s="250"/>
      <c r="B464" s="48">
        <v>18.9583333333333</v>
      </c>
      <c r="C464" s="38">
        <f t="shared" si="514"/>
        <v>0</v>
      </c>
      <c r="D464" s="2">
        <f>Gen_Cons_Horario!B490</f>
        <v>0</v>
      </c>
      <c r="E464" s="140">
        <f t="shared" si="544"/>
        <v>0</v>
      </c>
      <c r="F464" s="116">
        <f>IF(AND(E464&gt;0,E464*$B$4+L463&lt;=$B$2*'SFV+BESS'!$I$9,E464&lt;'SFV+BESS'!$I$7), E464*$B$4, IF(AND(E464&gt;0,E464*$B$4+L463&gt;$B$2*'SFV+BESS'!$I$9,E464*$B$4&lt;'SFV+BESS'!$I$7),$B$2*'SFV+BESS'!$I$9-L463,IF(AND(E464&gt;0,E464*$B$4+L463&gt;$B$2*'SFV+BESS'!$I$9,E464*$B$4&gt;'SFV+BESS'!$I$7,L463&lt;$B$2*'SFV+BESS'!$I$9),$B$2*'SFV+BESS'!$I$9-L463,IF(AND(E464&gt;0,E464*$B$4+L463&lt;=$B$2*'SFV+BESS'!$I$9,E464&gt;'SFV+BESS'!$I$7),'SFV+BESS'!$I$7,0))))</f>
        <v>0</v>
      </c>
      <c r="G464" s="27">
        <f>IF(AND(E464&lt;0,L463+E464/$B$5&gt;$H$2,-E464/'Carga-Descarga Año'!$B$5&lt;'SFV+BESS'!$I$7),E464/$B$5,IF(AND(E464&lt;0,L463+E464/$B$5&gt;$H$2,-E464/'Carga-Descarga Año'!$B$5&gt;'SFV+BESS'!$I$7),-'SFV+BESS'!$I$7,IF(AND(E464&lt;0,L463+E464/$B$5&lt;$H$2),-MIN('SFV+BESS'!$I$7,L463-$H$2),0)))</f>
        <v>0</v>
      </c>
      <c r="I464" s="38">
        <f t="shared" si="545"/>
        <v>0</v>
      </c>
      <c r="J464" s="27">
        <f t="shared" si="547"/>
        <v>0</v>
      </c>
      <c r="K464" s="27">
        <f t="shared" si="546"/>
        <v>0</v>
      </c>
      <c r="L464" s="28">
        <f>IF((L463+F464+G464)&gt;=$B$2*'SFV+BESS'!$I$9, $B$2*'SFV+BESS'!$I$9, (L463+F464+G464))</f>
        <v>173.61249999999998</v>
      </c>
      <c r="M464" s="110">
        <f t="shared" si="548"/>
        <v>0</v>
      </c>
      <c r="R464" s="251"/>
      <c r="S464" s="48">
        <v>18.9583333333333</v>
      </c>
      <c r="T464" s="2">
        <f t="shared" si="533"/>
        <v>0</v>
      </c>
      <c r="U464" s="2">
        <f>Gen_Cons_Horario!B1234</f>
        <v>0</v>
      </c>
      <c r="V464" s="35">
        <f t="shared" si="508"/>
        <v>0</v>
      </c>
      <c r="W464" s="116">
        <f>IF(AND(V464&gt;0,V464*$B$4+AC463&lt;=$B$2*'SFV+BESS'!$I$9,V464&lt;'SFV+BESS'!$I$7), V464*$B$4, IF(AND(V464&gt;0,V464*$B$4+AC463&gt;$B$2*'SFV+BESS'!$I$9,V464*$B$4&lt;'SFV+BESS'!$I$7),$B$2*'SFV+BESS'!$I$9-AC463,IF(AND(V464&gt;0,V464*$B$4+AC463&gt;$B$2*'SFV+BESS'!$I$9,V464*$B$4&gt;'SFV+BESS'!$I$7,AC463&lt;$B$2*'SFV+BESS'!$I$9),$B$2*'SFV+BESS'!$I$9-AC463,IF(AND(V464&gt;0,V464*$B$4+AC463&lt;=$B$2*'SFV+BESS'!$I$9,V464&gt;'SFV+BESS'!$I$7),'SFV+BESS'!$I$7,0))))</f>
        <v>0</v>
      </c>
      <c r="X464" s="27">
        <f>IF(AND(V464&lt;0,AC463+V464/$B$5&gt;$H$2,-V464/'Carga-Descarga Año'!$B$5&lt;'SFV+BESS'!$I$7),V464/$B$5,IF(AND(V464&lt;0,AC463+V464/$B$5&gt;$H$2,-V464/'Carga-Descarga Año'!$B$5&gt;'SFV+BESS'!$I$7),-'SFV+BESS'!$I$7,IF(AND(V464&lt;0,AC463+V464/$B$5&lt;$H$2),-MIN('SFV+BESS'!$I$7,AC463-$H$2),0)))</f>
        <v>0</v>
      </c>
      <c r="Z464" s="33">
        <f t="shared" ref="Z464:Z527" si="574">IF(V464&gt;0,U464,T464)</f>
        <v>0</v>
      </c>
      <c r="AA464" s="27">
        <f t="shared" si="549"/>
        <v>0</v>
      </c>
      <c r="AB464" s="27">
        <f t="shared" si="573"/>
        <v>0</v>
      </c>
      <c r="AC464" s="28">
        <f>IF((AC463+W464+X464)&gt;=$B$2*'SFV+BESS'!$I$9, $B$2*'SFV+BESS'!$I$9, (AC463+W464+X464))</f>
        <v>173.61249999999998</v>
      </c>
      <c r="AD464" s="110">
        <f t="shared" si="550"/>
        <v>0</v>
      </c>
      <c r="AI464" s="251"/>
      <c r="AJ464" s="48">
        <v>18.9583333333333</v>
      </c>
      <c r="AK464" s="52">
        <f t="shared" si="534"/>
        <v>0</v>
      </c>
      <c r="AL464" s="33">
        <f>Gen_Cons_Horario!B1906</f>
        <v>0</v>
      </c>
      <c r="AM464" s="35">
        <f t="shared" si="509"/>
        <v>0</v>
      </c>
      <c r="AN464" s="116">
        <f>IF(AND(AM464&gt;0,AM464*$B$4+AT463&lt;=$B$2*'SFV+BESS'!$I$9,AM464&lt;'SFV+BESS'!$I$7), AM464*$B$4, IF(AND(AM464&gt;0,AM464*$B$4+AT463&gt;$B$2*'SFV+BESS'!$I$9,AM464*$B$4&lt;'SFV+BESS'!$I$7),$B$2*'SFV+BESS'!$I$9-AT463,IF(AND(AM464&gt;0,AM464*$B$4+AT463&gt;$B$2*'SFV+BESS'!$I$9,AM464*$B$4&gt;'SFV+BESS'!$I$7,AT463&lt;$B$2*'SFV+BESS'!$I$9),$B$2*'SFV+BESS'!$I$9-AT463,IF(AND(AM464&gt;0,AM464*$B$4+AT463&lt;=$B$2*'SFV+BESS'!$I$9,AM464&gt;'SFV+BESS'!$I$7),'SFV+BESS'!$I$7,0))))</f>
        <v>0</v>
      </c>
      <c r="AO464" s="27">
        <f>IF(AND(AM464&lt;0,AT463+AM464/$B$5&gt;$H$2,-AM464/'Carga-Descarga Año'!$B$5&lt;'SFV+BESS'!$I$7),AM464/$B$5,IF(AND(AM464&lt;0,AT463+AM464/$B$5&gt;$H$2,-AM464/'Carga-Descarga Año'!$B$5&gt;'SFV+BESS'!$I$7),-'SFV+BESS'!$I$7,IF(AND(AM464&lt;0,AT463+AM464/$B$5&lt;$H$2),-MIN('SFV+BESS'!$I$7,AT463-$H$2),0)))</f>
        <v>0</v>
      </c>
      <c r="AP464" s="33"/>
      <c r="AQ464" s="33">
        <f t="shared" si="515"/>
        <v>0</v>
      </c>
      <c r="AR464" s="27">
        <f t="shared" si="551"/>
        <v>0</v>
      </c>
      <c r="AS464" s="27">
        <f t="shared" si="516"/>
        <v>0</v>
      </c>
      <c r="AT464" s="28">
        <f>IF((AT463+AN464+AO464)&gt;=$B$2*'SFV+BESS'!$I$9, $B$2*'SFV+BESS'!$I$9, (AT463+AN464+AO464))</f>
        <v>173.61249999999998</v>
      </c>
      <c r="AU464" s="110">
        <f t="shared" si="552"/>
        <v>0</v>
      </c>
      <c r="AZ464" s="251"/>
      <c r="BA464" s="48">
        <v>18.9583333333333</v>
      </c>
      <c r="BB464" s="33">
        <f t="shared" si="535"/>
        <v>0</v>
      </c>
      <c r="BC464" s="33">
        <f>Gen_Cons_Horario!B2650</f>
        <v>0</v>
      </c>
      <c r="BD464" s="35">
        <f t="shared" si="510"/>
        <v>0</v>
      </c>
      <c r="BE464" s="116">
        <f>IF(AND(BD464&gt;0,BD464*$B$4+BK463&lt;=$B$2*'SFV+BESS'!$I$9,BD464&lt;'SFV+BESS'!$I$7), BD464*$B$4, IF(AND(BD464&gt;0,BD464*$B$4+BK463&gt;$B$2*'SFV+BESS'!$I$9,BD464*$B$4&lt;'SFV+BESS'!$I$7),$B$2*'SFV+BESS'!$I$9-BK463,IF(AND(BD464&gt;0,BD464*$B$4+BK463&gt;$B$2*'SFV+BESS'!$I$9,BD464*$B$4&gt;'SFV+BESS'!$I$7,BK463&lt;$B$2*'SFV+BESS'!$I$9),$B$2*'SFV+BESS'!$I$9-BK463,IF(AND(BD464&gt;0,BD464*$B$4+BK463&lt;=$B$2*'SFV+BESS'!$I$9,BD464&gt;'SFV+BESS'!$I$7),'SFV+BESS'!$I$7,0))))</f>
        <v>0</v>
      </c>
      <c r="BF464" s="27">
        <f>IF(AND(BD464&lt;0,BK463+BD464/$B$5&gt;$H$2,-BD464/'Carga-Descarga Año'!$B$5&lt;'SFV+BESS'!$I$7),BD464/$B$5,IF(AND(BD464&lt;0,BK463+BD464/$B$5&gt;$H$2,-BD464/'Carga-Descarga Año'!$B$5&gt;'SFV+BESS'!$I$7),-'SFV+BESS'!$I$7,IF(AND(BD464&lt;0,BK463+BD464/$B$5&lt;$H$2),-MIN('SFV+BESS'!$I$7,BK463-$H$2),0)))</f>
        <v>0</v>
      </c>
      <c r="BG464" s="33"/>
      <c r="BH464" s="33">
        <f t="shared" si="517"/>
        <v>0</v>
      </c>
      <c r="BI464" s="27">
        <f t="shared" si="553"/>
        <v>0</v>
      </c>
      <c r="BJ464" s="27">
        <f t="shared" si="518"/>
        <v>0</v>
      </c>
      <c r="BK464" s="28">
        <f>IF((BK463+BE464+BF464)&gt;=$B$2*'SFV+BESS'!$I$9, $B$2*'SFV+BESS'!$I$9, (BK463+BE464+BF464))</f>
        <v>173.61249999999998</v>
      </c>
      <c r="BL464" s="110">
        <f t="shared" si="554"/>
        <v>0</v>
      </c>
      <c r="BQ464" s="251"/>
      <c r="BR464" s="48">
        <v>18.9583333333333</v>
      </c>
      <c r="BS464" s="33">
        <f t="shared" si="536"/>
        <v>0</v>
      </c>
      <c r="BT464" s="33">
        <f>Gen_Cons_Horario!B3370</f>
        <v>0</v>
      </c>
      <c r="BU464" s="35">
        <f t="shared" si="511"/>
        <v>0</v>
      </c>
      <c r="BV464" s="116">
        <f>IF(AND(BU464&gt;0,BU464*$B$4+CB463&lt;=$B$2*'SFV+BESS'!$I$9,BU464&lt;'SFV+BESS'!$I$7), BU464*$B$4, IF(AND(BU464&gt;0,BU464*$B$4+CB463&gt;$B$2*'SFV+BESS'!$I$9,BU464*$B$4&lt;'SFV+BESS'!$I$7),$B$2*'SFV+BESS'!$I$9-CB463,IF(AND(BU464&gt;0,BU464*$B$4+CB463&gt;$B$2*'SFV+BESS'!$I$9,BU464*$B$4&gt;'SFV+BESS'!$I$7,CB463&lt;$B$2*'SFV+BESS'!$I$9),$B$2*'SFV+BESS'!$I$9-CB463,IF(AND(BU464&gt;0,BU464*$B$4+CB463&lt;=$B$2*'SFV+BESS'!$I$9,BU464&gt;'SFV+BESS'!$I$7),'SFV+BESS'!$I$7,0))))</f>
        <v>0</v>
      </c>
      <c r="BW464" s="27">
        <f>IF(AND(BU464&lt;0,CB463+BU464/$B$5&gt;$H$2,-BU464/'Carga-Descarga Año'!$B$5&lt;'SFV+BESS'!$I$7),BU464/$B$5,IF(AND(BU464&lt;0,CB463+BU464/$B$5&gt;$H$2,-BU464/'Carga-Descarga Año'!$B$5&gt;'SFV+BESS'!$I$7),-'SFV+BESS'!$I$7,IF(AND(BU464&lt;0,CB463+BU464/$B$5&lt;$H$2),-MIN('SFV+BESS'!$I$7,CB463-$H$2),0)))</f>
        <v>0</v>
      </c>
      <c r="BX464" s="33"/>
      <c r="BY464" s="33">
        <f t="shared" si="519"/>
        <v>0</v>
      </c>
      <c r="BZ464" s="27">
        <f t="shared" si="555"/>
        <v>0</v>
      </c>
      <c r="CA464" s="27">
        <f t="shared" si="556"/>
        <v>0</v>
      </c>
      <c r="CB464" s="28">
        <f>IF((CB463+BV464+BW464)&gt;=$B$2*'SFV+BESS'!$I$9, $B$2*'SFV+BESS'!$I$9, (CB463+BV464+BW464))</f>
        <v>173.61249999999998</v>
      </c>
      <c r="CC464" s="110">
        <f t="shared" si="557"/>
        <v>0</v>
      </c>
      <c r="CH464" s="251"/>
      <c r="CI464" s="48">
        <v>18.9583333333333</v>
      </c>
      <c r="CJ464" s="33">
        <f t="shared" si="537"/>
        <v>0</v>
      </c>
      <c r="CK464" s="33">
        <f>Gen_Cons_Horario!B4114</f>
        <v>0</v>
      </c>
      <c r="CL464" s="35">
        <f t="shared" si="512"/>
        <v>0</v>
      </c>
      <c r="CM464" s="116">
        <f>IF(AND(CL464&gt;0,CL464*$B$4+CS463&lt;=$B$2*'SFV+BESS'!$I$9,CL464&lt;'SFV+BESS'!$I$7), CL464*$B$4, IF(AND(CL464&gt;0,CL464*$B$4+CS463&gt;$B$2*'SFV+BESS'!$I$9,CL464*$B$4&lt;'SFV+BESS'!$I$7),$B$2*'SFV+BESS'!$I$9-CS463,IF(AND(CL464&gt;0,CL464*$B$4+CS463&gt;$B$2*'SFV+BESS'!$I$9,CL464*$B$4&gt;'SFV+BESS'!$I$7,CS463&lt;$B$2*'SFV+BESS'!$I$9),$B$2*'SFV+BESS'!$I$9-CS463,IF(AND(CL464&gt;0,CL464*$B$4+CS463&lt;=$B$2*'SFV+BESS'!$I$9,CL464&gt;'SFV+BESS'!$I$7),'SFV+BESS'!$I$7,0))))</f>
        <v>0</v>
      </c>
      <c r="CN464" s="27">
        <f>IF(AND(CL464&lt;0,CS463+CL464/$B$5&gt;$H$2,-CL464/'Carga-Descarga Año'!$B$5&lt;'SFV+BESS'!$I$7),CL464/$B$5,IF(AND(CL464&lt;0,CS463+CL464/$B$5&gt;$H$2,-CL464/'Carga-Descarga Año'!$B$5&gt;'SFV+BESS'!$I$7),-'SFV+BESS'!$I$7,IF(AND(CL464&lt;0,CS463+CL464/$B$5&lt;$H$2),-MIN('SFV+BESS'!$I$7,CS463-$H$2),0)))</f>
        <v>0</v>
      </c>
      <c r="CO464" s="33"/>
      <c r="CP464" s="33">
        <f t="shared" si="520"/>
        <v>0</v>
      </c>
      <c r="CQ464" s="27">
        <f t="shared" si="558"/>
        <v>0</v>
      </c>
      <c r="CR464" s="27">
        <f t="shared" si="521"/>
        <v>0</v>
      </c>
      <c r="CS464" s="28">
        <f>IF((CS463+CM464+CN464)&gt;=$B$2*'SFV+BESS'!$I$9, $B$2*'SFV+BESS'!$I$9, (CS463+CM464+CN464))</f>
        <v>173.61249999999998</v>
      </c>
      <c r="CT464" s="110">
        <f t="shared" si="559"/>
        <v>0</v>
      </c>
      <c r="CY464" s="251"/>
      <c r="CZ464" s="48">
        <v>18.9583333333333</v>
      </c>
      <c r="DA464" s="33">
        <f t="shared" si="538"/>
        <v>0</v>
      </c>
      <c r="DB464" s="33">
        <f>Gen_Cons_Horario!B4834</f>
        <v>0</v>
      </c>
      <c r="DC464" s="35">
        <f t="shared" si="503"/>
        <v>0</v>
      </c>
      <c r="DD464" s="116">
        <f>IF(AND(DC464&gt;0,DC464*$B$4+DJ463&lt;=$B$2*'SFV+BESS'!$I$9,DC464&lt;'SFV+BESS'!$I$7), DC464*$B$4, IF(AND(DC464&gt;0,DC464*$B$4+DJ463&gt;$B$2*'SFV+BESS'!$I$9,DC464*$B$4&lt;'SFV+BESS'!$I$7),$B$2*'SFV+BESS'!$I$9-DJ463,IF(AND(DC464&gt;0,DC464*$B$4+DJ463&gt;$B$2*'SFV+BESS'!$I$9,DC464*$B$4&gt;'SFV+BESS'!$I$7,DJ463&lt;$B$2*'SFV+BESS'!$I$9),$B$2*'SFV+BESS'!$I$9-DJ463,IF(AND(DC464&gt;0,DC464*$B$4+DJ463&lt;=$B$2*'SFV+BESS'!$I$9,DC464&gt;'SFV+BESS'!$I$7),'SFV+BESS'!$I$7,0))))</f>
        <v>0</v>
      </c>
      <c r="DE464" s="27">
        <f>IF(AND(DC464&lt;0,DJ463+DC464/$B$5&gt;$H$2,-DC464/'Carga-Descarga Año'!$B$5&lt;'SFV+BESS'!$I$7),DC464/$B$5,IF(AND(DC464&lt;0,DJ463+DC464/$B$5&gt;$H$2,-DC464/'Carga-Descarga Año'!$B$5&gt;'SFV+BESS'!$I$7),-'SFV+BESS'!$I$7,IF(AND(DC464&lt;0,DJ463+DC464/$B$5&lt;$H$2),-MIN('SFV+BESS'!$I$7,DJ463-$H$2),0)))</f>
        <v>0</v>
      </c>
      <c r="DF464" s="33"/>
      <c r="DG464" s="33">
        <f t="shared" si="522"/>
        <v>0</v>
      </c>
      <c r="DH464" s="27">
        <f t="shared" si="560"/>
        <v>0</v>
      </c>
      <c r="DI464" s="27">
        <f t="shared" si="561"/>
        <v>0</v>
      </c>
      <c r="DJ464" s="28">
        <f>IF((DJ463+DD464+DE464)&gt;=$B$2*'SFV+BESS'!$I$9, $B$2*'SFV+BESS'!$I$9, (DJ463+DD464+DE464))</f>
        <v>173.61249999999998</v>
      </c>
      <c r="DK464" s="110">
        <f t="shared" si="562"/>
        <v>0</v>
      </c>
      <c r="DP464" s="251"/>
      <c r="DQ464" s="48">
        <v>18.9583333333333</v>
      </c>
      <c r="DR464" s="33">
        <f t="shared" si="539"/>
        <v>0</v>
      </c>
      <c r="DS464" s="33">
        <f>Gen_Cons_Horario!B5578</f>
        <v>0</v>
      </c>
      <c r="DT464" s="35">
        <f t="shared" si="504"/>
        <v>0</v>
      </c>
      <c r="DU464" s="116">
        <f>IF(AND(DT464&gt;0,DT464*$B$4+EA463&lt;=$B$2*'SFV+BESS'!$I$9,DT464&lt;'SFV+BESS'!$I$7), DT464*$B$4, IF(AND(DT464&gt;0,DT464*$B$4+EA463&gt;$B$2*'SFV+BESS'!$I$9,DT464*$B$4&lt;'SFV+BESS'!$I$7),$B$2*'SFV+BESS'!$I$9-EA463,IF(AND(DT464&gt;0,DT464*$B$4+EA463&gt;$B$2*'SFV+BESS'!$I$9,DT464*$B$4&gt;'SFV+BESS'!$I$7,EA463&lt;$B$2*'SFV+BESS'!$I$9),$B$2*'SFV+BESS'!$I$9-EA463,IF(AND(DT464&gt;0,DT464*$B$4+EA463&lt;=$B$2*'SFV+BESS'!$I$9,DT464&gt;'SFV+BESS'!$I$7),'SFV+BESS'!$I$7,0))))</f>
        <v>0</v>
      </c>
      <c r="DV464" s="27">
        <f>IF(AND(DT464&lt;0,EA463+DT464/$B$5&gt;$H$2,-DT464/'Carga-Descarga Año'!$B$5&lt;'SFV+BESS'!$I$7),DT464/$B$5,IF(AND(DT464&lt;0,EA463+DT464/$B$5&gt;$H$2,-DT464/'Carga-Descarga Año'!$B$5&gt;'SFV+BESS'!$I$7),-'SFV+BESS'!$I$7,IF(AND(DT464&lt;0,EA463+DT464/$B$5&lt;$H$2),-MIN('SFV+BESS'!$I$7,EA463-$H$2),0)))</f>
        <v>0</v>
      </c>
      <c r="DW464" s="33"/>
      <c r="DX464" s="33">
        <f t="shared" si="523"/>
        <v>0</v>
      </c>
      <c r="DY464" s="27">
        <f t="shared" si="563"/>
        <v>0</v>
      </c>
      <c r="DZ464" s="27">
        <f t="shared" si="524"/>
        <v>0</v>
      </c>
      <c r="EA464" s="28">
        <f>IF((EA463+DU464+DV464)&gt;=$B$2*'SFV+BESS'!$I$9, $B$2*'SFV+BESS'!$I$9, (EA463+DU464+DV464))</f>
        <v>173.61249999999998</v>
      </c>
      <c r="EB464" s="110">
        <f t="shared" si="564"/>
        <v>0</v>
      </c>
      <c r="EG464" s="251"/>
      <c r="EH464" s="48">
        <v>18.9583333333333</v>
      </c>
      <c r="EI464" s="33">
        <f t="shared" si="540"/>
        <v>0</v>
      </c>
      <c r="EJ464" s="33">
        <f>Gen_Cons_Horario!B6322</f>
        <v>0</v>
      </c>
      <c r="EK464" s="35">
        <f t="shared" si="505"/>
        <v>0</v>
      </c>
      <c r="EL464" s="116">
        <f>IF(AND(EK464&gt;0,EK464*$B$4+ER463&lt;=$B$2*'SFV+BESS'!$I$9,EK464&lt;'SFV+BESS'!$I$7), EK464*$B$4, IF(AND(EK464&gt;0,EK464*$B$4+ER463&gt;$B$2*'SFV+BESS'!$I$9,EK464*$B$4&lt;'SFV+BESS'!$I$7),$B$2*'SFV+BESS'!$I$9-ER463,IF(AND(EK464&gt;0,EK464*$B$4+ER463&gt;$B$2*'SFV+BESS'!$I$9,EK464*$B$4&gt;'SFV+BESS'!$I$7,ER463&lt;$B$2*'SFV+BESS'!$I$9),$B$2*'SFV+BESS'!$I$9-ER463,IF(AND(EK464&gt;0,EK464*$B$4+ER463&lt;=$B$2*'SFV+BESS'!$I$9,EK464&gt;'SFV+BESS'!$I$7),'SFV+BESS'!$I$7,0))))</f>
        <v>0</v>
      </c>
      <c r="EM464" s="27">
        <f>IF(AND(EK464&lt;0,ER463+EK464/$B$5&gt;$H$2,-EK464/'Carga-Descarga Año'!$B$5&lt;'SFV+BESS'!$I$7),EK464/$B$5,IF(AND(EK464&lt;0,ER463+EK464/$B$5&gt;$H$2,-EK464/'Carga-Descarga Año'!$B$5&gt;'SFV+BESS'!$I$7),-'SFV+BESS'!$I$7,IF(AND(EK464&lt;0,ER463+EK464/$B$5&lt;$H$2),-MIN('SFV+BESS'!$I$7,ER463-$H$2),0)))</f>
        <v>0</v>
      </c>
      <c r="EN464" s="33"/>
      <c r="EO464" s="33">
        <f t="shared" si="525"/>
        <v>0</v>
      </c>
      <c r="EP464" s="27">
        <f t="shared" si="565"/>
        <v>0</v>
      </c>
      <c r="EQ464" s="27">
        <f t="shared" si="526"/>
        <v>0</v>
      </c>
      <c r="ER464" s="28">
        <f>IF((ER463+EL464+EM464)&gt;=$B$2*'SFV+BESS'!$I$9, $B$2*'SFV+BESS'!$I$9, (ER463+EL464+EM464))</f>
        <v>173.61249999999998</v>
      </c>
      <c r="ES464" s="110">
        <f t="shared" si="566"/>
        <v>0</v>
      </c>
      <c r="EX464" s="251"/>
      <c r="EY464" s="48">
        <v>18.9583333333333</v>
      </c>
      <c r="EZ464" s="33">
        <f t="shared" si="541"/>
        <v>0</v>
      </c>
      <c r="FA464" s="33">
        <f>Gen_Cons_Horario!B7042</f>
        <v>0</v>
      </c>
      <c r="FB464" s="35">
        <f t="shared" si="506"/>
        <v>0</v>
      </c>
      <c r="FC464" s="116">
        <f>IF(AND(FB464&gt;0,FB464*$B$4+FI463&lt;=$B$2*'SFV+BESS'!$I$9,FB464&lt;'SFV+BESS'!$I$7), FB464*$B$4, IF(AND(FB464&gt;0,FB464*$B$4+FI463&gt;$B$2*'SFV+BESS'!$I$9,FB464*$B$4&lt;'SFV+BESS'!$I$7),$B$2*'SFV+BESS'!$I$9-FI463,IF(AND(FB464&gt;0,FB464*$B$4+FI463&gt;$B$2*'SFV+BESS'!$I$9,FB464*$B$4&gt;'SFV+BESS'!$I$7,FI463&lt;$B$2*'SFV+BESS'!$I$9),$B$2*'SFV+BESS'!$I$9-FI463,IF(AND(FB464&gt;0,FB464*$B$4+FI463&lt;=$B$2*'SFV+BESS'!$I$9,FB464&gt;'SFV+BESS'!$I$7),'SFV+BESS'!$I$7,0))))</f>
        <v>0</v>
      </c>
      <c r="FD464" s="27">
        <f>IF(AND(FB464&lt;0,FI463+FB464/$B$5&gt;$H$2,-FB464/'Carga-Descarga Año'!$B$5&lt;'SFV+BESS'!$I$7),FB464/$B$5,IF(AND(FB464&lt;0,FI463+FB464/$B$5&gt;$H$2,-FB464/'Carga-Descarga Año'!$B$5&gt;'SFV+BESS'!$I$7),-'SFV+BESS'!$I$7,IF(AND(FB464&lt;0,FI463+FB464/$B$5&lt;$H$2),-MIN('SFV+BESS'!$I$7,FI463-$H$2),0)))</f>
        <v>0</v>
      </c>
      <c r="FE464" s="33"/>
      <c r="FF464" s="33">
        <f t="shared" si="527"/>
        <v>0</v>
      </c>
      <c r="FG464" s="27">
        <f t="shared" si="567"/>
        <v>0</v>
      </c>
      <c r="FH464" s="27">
        <f t="shared" si="528"/>
        <v>0</v>
      </c>
      <c r="FI464" s="28">
        <f>IF((FI463+FC464+FD464)&gt;=$B$2*'SFV+BESS'!$I$9, $B$2*'SFV+BESS'!$I$9, (FI463+FC464+FD464))</f>
        <v>173.61249999999998</v>
      </c>
      <c r="FJ464" s="110">
        <f t="shared" si="568"/>
        <v>0</v>
      </c>
      <c r="FO464" s="251"/>
      <c r="FP464" s="48">
        <v>18.9583333333333</v>
      </c>
      <c r="FQ464" s="33">
        <f t="shared" si="542"/>
        <v>0</v>
      </c>
      <c r="FR464" s="33">
        <f>Gen_Cons_Horario!B7786</f>
        <v>0</v>
      </c>
      <c r="FS464" s="35">
        <f t="shared" si="507"/>
        <v>0</v>
      </c>
      <c r="FT464" s="116">
        <f>IF(AND(FS464&gt;0,FS464*$B$4+FZ463&lt;=$B$2*'SFV+BESS'!$I$9,FS464&lt;'SFV+BESS'!$I$7), FS464*$B$4, IF(AND(FS464&gt;0,FS464*$B$4+FZ463&gt;$B$2*'SFV+BESS'!$I$9,FS464*$B$4&lt;'SFV+BESS'!$I$7),$B$2*'SFV+BESS'!$I$9-FZ463,IF(AND(FS464&gt;0,FS464*$B$4+FZ463&gt;$B$2*'SFV+BESS'!$I$9,FS464*$B$4&gt;'SFV+BESS'!$I$7,FZ463&lt;$B$2*'SFV+BESS'!$I$9),$B$2*'SFV+BESS'!$I$9-FZ463,IF(AND(FS464&gt;0,FS464*$B$4+FZ463&lt;=$B$2*'SFV+BESS'!$I$9,FS464&gt;'SFV+BESS'!$I$7),'SFV+BESS'!$I$7,0))))</f>
        <v>0</v>
      </c>
      <c r="FU464" s="27">
        <f>IF(AND(FS464&lt;0,FZ463+FS464/$B$5&gt;$H$2,-FS464/'Carga-Descarga Año'!$B$5&lt;'SFV+BESS'!$I$7),FS464/$B$5,IF(AND(FS464&lt;0,FZ463+FS464/$B$5&gt;$H$2,-FS464/'Carga-Descarga Año'!$B$5&gt;'SFV+BESS'!$I$7),-'SFV+BESS'!$I$7,IF(AND(FS464&lt;0,FZ463+FS464/$B$5&lt;$H$2),-MIN('SFV+BESS'!$I$7,FZ463-$H$2),0)))</f>
        <v>0</v>
      </c>
      <c r="FV464" s="33"/>
      <c r="FW464" s="33">
        <f t="shared" si="529"/>
        <v>0</v>
      </c>
      <c r="FX464" s="27">
        <f t="shared" si="569"/>
        <v>0</v>
      </c>
      <c r="FY464" s="27">
        <f t="shared" si="530"/>
        <v>0</v>
      </c>
      <c r="FZ464" s="28">
        <f>IF((FZ463+FT464+FU464)&gt;=$B$2*'SFV+BESS'!$I$9, $B$2*'SFV+BESS'!$I$9, (FZ463+FT464+FU464))</f>
        <v>173.61249999999998</v>
      </c>
      <c r="GA464" s="110">
        <f t="shared" si="570"/>
        <v>0</v>
      </c>
      <c r="GF464" s="251"/>
      <c r="GG464" s="48">
        <v>18.9583333333333</v>
      </c>
      <c r="GH464" s="33">
        <f t="shared" si="543"/>
        <v>0</v>
      </c>
      <c r="GI464" s="33">
        <f>Gen_Cons_Horario!B8506</f>
        <v>0</v>
      </c>
      <c r="GJ464" s="35">
        <f t="shared" si="513"/>
        <v>0</v>
      </c>
      <c r="GK464" s="116">
        <f>IF(AND(GJ464&gt;0,GJ464*$B$4+GQ463&lt;=$B$2*'SFV+BESS'!$I$9,GJ464&lt;'SFV+BESS'!$I$7), GJ464*$B$4, IF(AND(GJ464&gt;0,GJ464*$B$4+GQ463&gt;$B$2*'SFV+BESS'!$I$9,GJ464*$B$4&lt;'SFV+BESS'!$I$7),$B$2*'SFV+BESS'!$I$9-GQ463,IF(AND(GJ464&gt;0,GJ464*$B$4+GQ463&gt;$B$2*'SFV+BESS'!$I$9,GJ464*$B$4&gt;'SFV+BESS'!$I$7,GQ463&lt;$B$2*'SFV+BESS'!$I$9),$B$2*'SFV+BESS'!$I$9-GQ463,IF(AND(GJ464&gt;0,GJ464*$B$4+GQ463&lt;=$B$2*'SFV+BESS'!$I$9,GJ464&gt;'SFV+BESS'!$I$7),'SFV+BESS'!$I$7,0))))</f>
        <v>0</v>
      </c>
      <c r="GL464" s="27">
        <f>IF(AND(GJ464&lt;0,GQ463+GJ464/$B$5&gt;$H$2,-GJ464/'Carga-Descarga Año'!$B$5&lt;'SFV+BESS'!$I$7),GJ464/$B$5,IF(AND(GJ464&lt;0,GQ463+GJ464/$B$5&gt;$H$2,-GJ464/'Carga-Descarga Año'!$B$5&gt;'SFV+BESS'!$I$7),-'SFV+BESS'!$I$7,IF(AND(GJ464&lt;0,GQ463+GJ464/$B$5&lt;$H$2),-MIN('SFV+BESS'!$I$7,GQ463-$H$2),0)))</f>
        <v>0</v>
      </c>
      <c r="GM464" s="33"/>
      <c r="GN464" s="33">
        <f t="shared" si="531"/>
        <v>0</v>
      </c>
      <c r="GO464" s="27">
        <f t="shared" si="571"/>
        <v>0</v>
      </c>
      <c r="GP464" s="27">
        <f t="shared" si="532"/>
        <v>0</v>
      </c>
      <c r="GQ464" s="28">
        <f>IF((GQ463+GK464+GL464)&gt;=$B$2*'SFV+BESS'!$I$9, $B$2*'SFV+BESS'!$I$9, (GQ463+GK464+GL464))</f>
        <v>95.068724502374749</v>
      </c>
      <c r="GR464" s="110">
        <f t="shared" si="572"/>
        <v>0</v>
      </c>
    </row>
    <row r="465" spans="1:200">
      <c r="A465" s="248">
        <v>20</v>
      </c>
      <c r="B465" s="41">
        <v>19</v>
      </c>
      <c r="C465" s="38">
        <f t="shared" si="514"/>
        <v>0</v>
      </c>
      <c r="D465" s="2">
        <f>Gen_Cons_Horario!B491</f>
        <v>0</v>
      </c>
      <c r="E465" s="140">
        <f t="shared" si="544"/>
        <v>0</v>
      </c>
      <c r="F465" s="116">
        <f>IF(AND(E465&gt;0,E465*$B$4+L464&lt;=$B$2*'SFV+BESS'!$I$9,E465&lt;'SFV+BESS'!$I$7), E465*$B$4, IF(AND(E465&gt;0,E465*$B$4+L464&gt;$B$2*'SFV+BESS'!$I$9,E465*$B$4&lt;'SFV+BESS'!$I$7),$B$2*'SFV+BESS'!$I$9-L464,IF(AND(E465&gt;0,E465*$B$4+L464&gt;$B$2*'SFV+BESS'!$I$9,E465*$B$4&gt;'SFV+BESS'!$I$7,L464&lt;$B$2*'SFV+BESS'!$I$9),$B$2*'SFV+BESS'!$I$9-L464,IF(AND(E465&gt;0,E465*$B$4+L464&lt;=$B$2*'SFV+BESS'!$I$9,E465&gt;'SFV+BESS'!$I$7),'SFV+BESS'!$I$7,0))))</f>
        <v>0</v>
      </c>
      <c r="G465" s="27">
        <f>IF(AND(E465&lt;0,L464+E465/$B$5&gt;$H$2,-E465/'Carga-Descarga Año'!$B$5&lt;'SFV+BESS'!$I$7),E465/$B$5,IF(AND(E465&lt;0,L464+E465/$B$5&gt;$H$2,-E465/'Carga-Descarga Año'!$B$5&gt;'SFV+BESS'!$I$7),-'SFV+BESS'!$I$7,IF(AND(E465&lt;0,L464+E465/$B$5&lt;$H$2),-MIN('SFV+BESS'!$I$7,L464-$H$2),0)))</f>
        <v>0</v>
      </c>
      <c r="I465" s="38">
        <f t="shared" si="545"/>
        <v>0</v>
      </c>
      <c r="J465" s="27">
        <f t="shared" si="547"/>
        <v>0</v>
      </c>
      <c r="K465" s="27">
        <f t="shared" si="546"/>
        <v>0</v>
      </c>
      <c r="L465" s="28">
        <f>IF((L464+F465+G465)&gt;=$B$2*'SFV+BESS'!$I$9, $B$2*'SFV+BESS'!$I$9, (L464+F465+G465))</f>
        <v>173.61249999999998</v>
      </c>
      <c r="M465" s="110">
        <f t="shared" si="548"/>
        <v>0</v>
      </c>
      <c r="R465" s="251">
        <v>20</v>
      </c>
      <c r="S465" s="41">
        <v>19</v>
      </c>
      <c r="T465" s="2">
        <f t="shared" si="533"/>
        <v>0</v>
      </c>
      <c r="U465" s="2">
        <f>Gen_Cons_Horario!B1235</f>
        <v>0</v>
      </c>
      <c r="V465" s="35">
        <f t="shared" si="508"/>
        <v>0</v>
      </c>
      <c r="W465" s="116">
        <f>IF(AND(V465&gt;0,V465*$B$4+AC464&lt;=$B$2*'SFV+BESS'!$I$9,V465&lt;'SFV+BESS'!$I$7), V465*$B$4, IF(AND(V465&gt;0,V465*$B$4+AC464&gt;$B$2*'SFV+BESS'!$I$9,V465*$B$4&lt;'SFV+BESS'!$I$7),$B$2*'SFV+BESS'!$I$9-AC464,IF(AND(V465&gt;0,V465*$B$4+AC464&gt;$B$2*'SFV+BESS'!$I$9,V465*$B$4&gt;'SFV+BESS'!$I$7,AC464&lt;$B$2*'SFV+BESS'!$I$9),$B$2*'SFV+BESS'!$I$9-AC464,IF(AND(V465&gt;0,V465*$B$4+AC464&lt;=$B$2*'SFV+BESS'!$I$9,V465&gt;'SFV+BESS'!$I$7),'SFV+BESS'!$I$7,0))))</f>
        <v>0</v>
      </c>
      <c r="X465" s="27">
        <f>IF(AND(V465&lt;0,AC464+V465/$B$5&gt;$H$2,-V465/'Carga-Descarga Año'!$B$5&lt;'SFV+BESS'!$I$7),V465/$B$5,IF(AND(V465&lt;0,AC464+V465/$B$5&gt;$H$2,-V465/'Carga-Descarga Año'!$B$5&gt;'SFV+BESS'!$I$7),-'SFV+BESS'!$I$7,IF(AND(V465&lt;0,AC464+V465/$B$5&lt;$H$2),-MIN('SFV+BESS'!$I$7,AC464-$H$2),0)))</f>
        <v>0</v>
      </c>
      <c r="Z465" s="33">
        <f t="shared" si="574"/>
        <v>0</v>
      </c>
      <c r="AA465" s="27">
        <f t="shared" si="549"/>
        <v>0</v>
      </c>
      <c r="AB465" s="27">
        <f t="shared" si="573"/>
        <v>0</v>
      </c>
      <c r="AC465" s="28">
        <f>IF((AC464+W465+X465)&gt;=$B$2*'SFV+BESS'!$I$9, $B$2*'SFV+BESS'!$I$9, (AC464+W465+X465))</f>
        <v>173.61249999999998</v>
      </c>
      <c r="AD465" s="110">
        <f t="shared" si="550"/>
        <v>0</v>
      </c>
      <c r="AI465" s="251">
        <v>20</v>
      </c>
      <c r="AJ465" s="41">
        <v>19</v>
      </c>
      <c r="AK465" s="52">
        <f t="shared" si="534"/>
        <v>0</v>
      </c>
      <c r="AL465" s="33">
        <f>Gen_Cons_Horario!B1907</f>
        <v>0</v>
      </c>
      <c r="AM465" s="35">
        <f t="shared" si="509"/>
        <v>0</v>
      </c>
      <c r="AN465" s="116">
        <f>IF(AND(AM465&gt;0,AM465*$B$4+AT464&lt;=$B$2*'SFV+BESS'!$I$9,AM465&lt;'SFV+BESS'!$I$7), AM465*$B$4, IF(AND(AM465&gt;0,AM465*$B$4+AT464&gt;$B$2*'SFV+BESS'!$I$9,AM465*$B$4&lt;'SFV+BESS'!$I$7),$B$2*'SFV+BESS'!$I$9-AT464,IF(AND(AM465&gt;0,AM465*$B$4+AT464&gt;$B$2*'SFV+BESS'!$I$9,AM465*$B$4&gt;'SFV+BESS'!$I$7,AT464&lt;$B$2*'SFV+BESS'!$I$9),$B$2*'SFV+BESS'!$I$9-AT464,IF(AND(AM465&gt;0,AM465*$B$4+AT464&lt;=$B$2*'SFV+BESS'!$I$9,AM465&gt;'SFV+BESS'!$I$7),'SFV+BESS'!$I$7,0))))</f>
        <v>0</v>
      </c>
      <c r="AO465" s="27">
        <f>IF(AND(AM465&lt;0,AT464+AM465/$B$5&gt;$H$2,-AM465/'Carga-Descarga Año'!$B$5&lt;'SFV+BESS'!$I$7),AM465/$B$5,IF(AND(AM465&lt;0,AT464+AM465/$B$5&gt;$H$2,-AM465/'Carga-Descarga Año'!$B$5&gt;'SFV+BESS'!$I$7),-'SFV+BESS'!$I$7,IF(AND(AM465&lt;0,AT464+AM465/$B$5&lt;$H$2),-MIN('SFV+BESS'!$I$7,AT464-$H$2),0)))</f>
        <v>0</v>
      </c>
      <c r="AP465" s="33"/>
      <c r="AQ465" s="33">
        <f t="shared" si="515"/>
        <v>0</v>
      </c>
      <c r="AR465" s="27">
        <f t="shared" si="551"/>
        <v>0</v>
      </c>
      <c r="AS465" s="27">
        <f t="shared" si="516"/>
        <v>0</v>
      </c>
      <c r="AT465" s="28">
        <f>IF((AT464+AN465+AO465)&gt;=$B$2*'SFV+BESS'!$I$9, $B$2*'SFV+BESS'!$I$9, (AT464+AN465+AO465))</f>
        <v>173.61249999999998</v>
      </c>
      <c r="AU465" s="110">
        <f t="shared" si="552"/>
        <v>0</v>
      </c>
      <c r="AZ465" s="251">
        <v>20</v>
      </c>
      <c r="BA465" s="41">
        <v>19</v>
      </c>
      <c r="BB465" s="33">
        <f t="shared" si="535"/>
        <v>0</v>
      </c>
      <c r="BC465" s="33">
        <f>Gen_Cons_Horario!B2651</f>
        <v>0</v>
      </c>
      <c r="BD465" s="35">
        <f t="shared" si="510"/>
        <v>0</v>
      </c>
      <c r="BE465" s="116">
        <f>IF(AND(BD465&gt;0,BD465*$B$4+BK464&lt;=$B$2*'SFV+BESS'!$I$9,BD465&lt;'SFV+BESS'!$I$7), BD465*$B$4, IF(AND(BD465&gt;0,BD465*$B$4+BK464&gt;$B$2*'SFV+BESS'!$I$9,BD465*$B$4&lt;'SFV+BESS'!$I$7),$B$2*'SFV+BESS'!$I$9-BK464,IF(AND(BD465&gt;0,BD465*$B$4+BK464&gt;$B$2*'SFV+BESS'!$I$9,BD465*$B$4&gt;'SFV+BESS'!$I$7,BK464&lt;$B$2*'SFV+BESS'!$I$9),$B$2*'SFV+BESS'!$I$9-BK464,IF(AND(BD465&gt;0,BD465*$B$4+BK464&lt;=$B$2*'SFV+BESS'!$I$9,BD465&gt;'SFV+BESS'!$I$7),'SFV+BESS'!$I$7,0))))</f>
        <v>0</v>
      </c>
      <c r="BF465" s="27">
        <f>IF(AND(BD465&lt;0,BK464+BD465/$B$5&gt;$H$2,-BD465/'Carga-Descarga Año'!$B$5&lt;'SFV+BESS'!$I$7),BD465/$B$5,IF(AND(BD465&lt;0,BK464+BD465/$B$5&gt;$H$2,-BD465/'Carga-Descarga Año'!$B$5&gt;'SFV+BESS'!$I$7),-'SFV+BESS'!$I$7,IF(AND(BD465&lt;0,BK464+BD465/$B$5&lt;$H$2),-MIN('SFV+BESS'!$I$7,BK464-$H$2),0)))</f>
        <v>0</v>
      </c>
      <c r="BG465" s="33"/>
      <c r="BH465" s="33">
        <f t="shared" si="517"/>
        <v>0</v>
      </c>
      <c r="BI465" s="27">
        <f t="shared" si="553"/>
        <v>0</v>
      </c>
      <c r="BJ465" s="27">
        <f t="shared" si="518"/>
        <v>0</v>
      </c>
      <c r="BK465" s="28">
        <f>IF((BK464+BE465+BF465)&gt;=$B$2*'SFV+BESS'!$I$9, $B$2*'SFV+BESS'!$I$9, (BK464+BE465+BF465))</f>
        <v>173.61249999999998</v>
      </c>
      <c r="BL465" s="110">
        <f t="shared" si="554"/>
        <v>0</v>
      </c>
      <c r="BQ465" s="251">
        <v>20</v>
      </c>
      <c r="BR465" s="41">
        <v>19</v>
      </c>
      <c r="BS465" s="33">
        <f t="shared" si="536"/>
        <v>0</v>
      </c>
      <c r="BT465" s="33">
        <f>Gen_Cons_Horario!B3371</f>
        <v>0</v>
      </c>
      <c r="BU465" s="35">
        <f t="shared" si="511"/>
        <v>0</v>
      </c>
      <c r="BV465" s="116">
        <f>IF(AND(BU465&gt;0,BU465*$B$4+CB464&lt;=$B$2*'SFV+BESS'!$I$9,BU465&lt;'SFV+BESS'!$I$7), BU465*$B$4, IF(AND(BU465&gt;0,BU465*$B$4+CB464&gt;$B$2*'SFV+BESS'!$I$9,BU465*$B$4&lt;'SFV+BESS'!$I$7),$B$2*'SFV+BESS'!$I$9-CB464,IF(AND(BU465&gt;0,BU465*$B$4+CB464&gt;$B$2*'SFV+BESS'!$I$9,BU465*$B$4&gt;'SFV+BESS'!$I$7,CB464&lt;$B$2*'SFV+BESS'!$I$9),$B$2*'SFV+BESS'!$I$9-CB464,IF(AND(BU465&gt;0,BU465*$B$4+CB464&lt;=$B$2*'SFV+BESS'!$I$9,BU465&gt;'SFV+BESS'!$I$7),'SFV+BESS'!$I$7,0))))</f>
        <v>0</v>
      </c>
      <c r="BW465" s="27">
        <f>IF(AND(BU465&lt;0,CB464+BU465/$B$5&gt;$H$2,-BU465/'Carga-Descarga Año'!$B$5&lt;'SFV+BESS'!$I$7),BU465/$B$5,IF(AND(BU465&lt;0,CB464+BU465/$B$5&gt;$H$2,-BU465/'Carga-Descarga Año'!$B$5&gt;'SFV+BESS'!$I$7),-'SFV+BESS'!$I$7,IF(AND(BU465&lt;0,CB464+BU465/$B$5&lt;$H$2),-MIN('SFV+BESS'!$I$7,CB464-$H$2),0)))</f>
        <v>0</v>
      </c>
      <c r="BX465" s="33"/>
      <c r="BY465" s="33">
        <f t="shared" si="519"/>
        <v>0</v>
      </c>
      <c r="BZ465" s="27">
        <f t="shared" si="555"/>
        <v>0</v>
      </c>
      <c r="CA465" s="27">
        <f t="shared" si="556"/>
        <v>0</v>
      </c>
      <c r="CB465" s="28">
        <f>IF((CB464+BV465+BW465)&gt;=$B$2*'SFV+BESS'!$I$9, $B$2*'SFV+BESS'!$I$9, (CB464+BV465+BW465))</f>
        <v>173.61249999999998</v>
      </c>
      <c r="CC465" s="110">
        <f t="shared" si="557"/>
        <v>0</v>
      </c>
      <c r="CH465" s="251">
        <v>20</v>
      </c>
      <c r="CI465" s="41">
        <v>19</v>
      </c>
      <c r="CJ465" s="33">
        <f t="shared" si="537"/>
        <v>0</v>
      </c>
      <c r="CK465" s="33">
        <f>Gen_Cons_Horario!B4115</f>
        <v>0</v>
      </c>
      <c r="CL465" s="35">
        <f t="shared" si="512"/>
        <v>0</v>
      </c>
      <c r="CM465" s="116">
        <f>IF(AND(CL465&gt;0,CL465*$B$4+CS464&lt;=$B$2*'SFV+BESS'!$I$9,CL465&lt;'SFV+BESS'!$I$7), CL465*$B$4, IF(AND(CL465&gt;0,CL465*$B$4+CS464&gt;$B$2*'SFV+BESS'!$I$9,CL465*$B$4&lt;'SFV+BESS'!$I$7),$B$2*'SFV+BESS'!$I$9-CS464,IF(AND(CL465&gt;0,CL465*$B$4+CS464&gt;$B$2*'SFV+BESS'!$I$9,CL465*$B$4&gt;'SFV+BESS'!$I$7,CS464&lt;$B$2*'SFV+BESS'!$I$9),$B$2*'SFV+BESS'!$I$9-CS464,IF(AND(CL465&gt;0,CL465*$B$4+CS464&lt;=$B$2*'SFV+BESS'!$I$9,CL465&gt;'SFV+BESS'!$I$7),'SFV+BESS'!$I$7,0))))</f>
        <v>0</v>
      </c>
      <c r="CN465" s="27">
        <f>IF(AND(CL465&lt;0,CS464+CL465/$B$5&gt;$H$2,-CL465/'Carga-Descarga Año'!$B$5&lt;'SFV+BESS'!$I$7),CL465/$B$5,IF(AND(CL465&lt;0,CS464+CL465/$B$5&gt;$H$2,-CL465/'Carga-Descarga Año'!$B$5&gt;'SFV+BESS'!$I$7),-'SFV+BESS'!$I$7,IF(AND(CL465&lt;0,CS464+CL465/$B$5&lt;$H$2),-MIN('SFV+BESS'!$I$7,CS464-$H$2),0)))</f>
        <v>0</v>
      </c>
      <c r="CO465" s="33"/>
      <c r="CP465" s="33">
        <f t="shared" si="520"/>
        <v>0</v>
      </c>
      <c r="CQ465" s="27">
        <f t="shared" si="558"/>
        <v>0</v>
      </c>
      <c r="CR465" s="27">
        <f t="shared" si="521"/>
        <v>0</v>
      </c>
      <c r="CS465" s="28">
        <f>IF((CS464+CM465+CN465)&gt;=$B$2*'SFV+BESS'!$I$9, $B$2*'SFV+BESS'!$I$9, (CS464+CM465+CN465))</f>
        <v>173.61249999999998</v>
      </c>
      <c r="CT465" s="110">
        <f t="shared" si="559"/>
        <v>0</v>
      </c>
      <c r="CY465" s="251">
        <v>20</v>
      </c>
      <c r="CZ465" s="41">
        <v>19</v>
      </c>
      <c r="DA465" s="33">
        <f t="shared" si="538"/>
        <v>0</v>
      </c>
      <c r="DB465" s="33">
        <f>Gen_Cons_Horario!B4835</f>
        <v>0</v>
      </c>
      <c r="DC465" s="35">
        <f t="shared" ref="DC465:DC528" si="575">DA465-DB465</f>
        <v>0</v>
      </c>
      <c r="DD465" s="116">
        <f>IF(AND(DC465&gt;0,DC465*$B$4+DJ464&lt;=$B$2*'SFV+BESS'!$I$9,DC465&lt;'SFV+BESS'!$I$7), DC465*$B$4, IF(AND(DC465&gt;0,DC465*$B$4+DJ464&gt;$B$2*'SFV+BESS'!$I$9,DC465*$B$4&lt;'SFV+BESS'!$I$7),$B$2*'SFV+BESS'!$I$9-DJ464,IF(AND(DC465&gt;0,DC465*$B$4+DJ464&gt;$B$2*'SFV+BESS'!$I$9,DC465*$B$4&gt;'SFV+BESS'!$I$7,DJ464&lt;$B$2*'SFV+BESS'!$I$9),$B$2*'SFV+BESS'!$I$9-DJ464,IF(AND(DC465&gt;0,DC465*$B$4+DJ464&lt;=$B$2*'SFV+BESS'!$I$9,DC465&gt;'SFV+BESS'!$I$7),'SFV+BESS'!$I$7,0))))</f>
        <v>0</v>
      </c>
      <c r="DE465" s="27">
        <f>IF(AND(DC465&lt;0,DJ464+DC465/$B$5&gt;$H$2,-DC465/'Carga-Descarga Año'!$B$5&lt;'SFV+BESS'!$I$7),DC465/$B$5,IF(AND(DC465&lt;0,DJ464+DC465/$B$5&gt;$H$2,-DC465/'Carga-Descarga Año'!$B$5&gt;'SFV+BESS'!$I$7),-'SFV+BESS'!$I$7,IF(AND(DC465&lt;0,DJ464+DC465/$B$5&lt;$H$2),-MIN('SFV+BESS'!$I$7,DJ464-$H$2),0)))</f>
        <v>0</v>
      </c>
      <c r="DF465" s="33"/>
      <c r="DG465" s="33">
        <f t="shared" si="522"/>
        <v>0</v>
      </c>
      <c r="DH465" s="27">
        <f t="shared" si="560"/>
        <v>0</v>
      </c>
      <c r="DI465" s="27">
        <f t="shared" si="561"/>
        <v>0</v>
      </c>
      <c r="DJ465" s="28">
        <f>IF((DJ464+DD465+DE465)&gt;=$B$2*'SFV+BESS'!$I$9, $B$2*'SFV+BESS'!$I$9, (DJ464+DD465+DE465))</f>
        <v>173.61249999999998</v>
      </c>
      <c r="DK465" s="110">
        <f t="shared" si="562"/>
        <v>0</v>
      </c>
      <c r="DP465" s="251">
        <v>20</v>
      </c>
      <c r="DQ465" s="41">
        <v>19</v>
      </c>
      <c r="DR465" s="33">
        <f t="shared" si="539"/>
        <v>0</v>
      </c>
      <c r="DS465" s="33">
        <f>Gen_Cons_Horario!B5579</f>
        <v>0</v>
      </c>
      <c r="DT465" s="35">
        <f t="shared" ref="DT465:DT528" si="576">DR465-DS465</f>
        <v>0</v>
      </c>
      <c r="DU465" s="116">
        <f>IF(AND(DT465&gt;0,DT465*$B$4+EA464&lt;=$B$2*'SFV+BESS'!$I$9,DT465&lt;'SFV+BESS'!$I$7), DT465*$B$4, IF(AND(DT465&gt;0,DT465*$B$4+EA464&gt;$B$2*'SFV+BESS'!$I$9,DT465*$B$4&lt;'SFV+BESS'!$I$7),$B$2*'SFV+BESS'!$I$9-EA464,IF(AND(DT465&gt;0,DT465*$B$4+EA464&gt;$B$2*'SFV+BESS'!$I$9,DT465*$B$4&gt;'SFV+BESS'!$I$7,EA464&lt;$B$2*'SFV+BESS'!$I$9),$B$2*'SFV+BESS'!$I$9-EA464,IF(AND(DT465&gt;0,DT465*$B$4+EA464&lt;=$B$2*'SFV+BESS'!$I$9,DT465&gt;'SFV+BESS'!$I$7),'SFV+BESS'!$I$7,0))))</f>
        <v>0</v>
      </c>
      <c r="DV465" s="27">
        <f>IF(AND(DT465&lt;0,EA464+DT465/$B$5&gt;$H$2,-DT465/'Carga-Descarga Año'!$B$5&lt;'SFV+BESS'!$I$7),DT465/$B$5,IF(AND(DT465&lt;0,EA464+DT465/$B$5&gt;$H$2,-DT465/'Carga-Descarga Año'!$B$5&gt;'SFV+BESS'!$I$7),-'SFV+BESS'!$I$7,IF(AND(DT465&lt;0,EA464+DT465/$B$5&lt;$H$2),-MIN('SFV+BESS'!$I$7,EA464-$H$2),0)))</f>
        <v>0</v>
      </c>
      <c r="DW465" s="33"/>
      <c r="DX465" s="33">
        <f t="shared" si="523"/>
        <v>0</v>
      </c>
      <c r="DY465" s="27">
        <f t="shared" si="563"/>
        <v>0</v>
      </c>
      <c r="DZ465" s="27">
        <f t="shared" si="524"/>
        <v>0</v>
      </c>
      <c r="EA465" s="28">
        <f>IF((EA464+DU465+DV465)&gt;=$B$2*'SFV+BESS'!$I$9, $B$2*'SFV+BESS'!$I$9, (EA464+DU465+DV465))</f>
        <v>173.61249999999998</v>
      </c>
      <c r="EB465" s="110">
        <f t="shared" si="564"/>
        <v>0</v>
      </c>
      <c r="EG465" s="251">
        <v>20</v>
      </c>
      <c r="EH465" s="41">
        <v>19</v>
      </c>
      <c r="EI465" s="33">
        <f t="shared" si="540"/>
        <v>0</v>
      </c>
      <c r="EJ465" s="33">
        <f>Gen_Cons_Horario!B6323</f>
        <v>0</v>
      </c>
      <c r="EK465" s="35">
        <f t="shared" ref="EK465:EK528" si="577">EI465-EJ465</f>
        <v>0</v>
      </c>
      <c r="EL465" s="116">
        <f>IF(AND(EK465&gt;0,EK465*$B$4+ER464&lt;=$B$2*'SFV+BESS'!$I$9,EK465&lt;'SFV+BESS'!$I$7), EK465*$B$4, IF(AND(EK465&gt;0,EK465*$B$4+ER464&gt;$B$2*'SFV+BESS'!$I$9,EK465*$B$4&lt;'SFV+BESS'!$I$7),$B$2*'SFV+BESS'!$I$9-ER464,IF(AND(EK465&gt;0,EK465*$B$4+ER464&gt;$B$2*'SFV+BESS'!$I$9,EK465*$B$4&gt;'SFV+BESS'!$I$7,ER464&lt;$B$2*'SFV+BESS'!$I$9),$B$2*'SFV+BESS'!$I$9-ER464,IF(AND(EK465&gt;0,EK465*$B$4+ER464&lt;=$B$2*'SFV+BESS'!$I$9,EK465&gt;'SFV+BESS'!$I$7),'SFV+BESS'!$I$7,0))))</f>
        <v>0</v>
      </c>
      <c r="EM465" s="27">
        <f>IF(AND(EK465&lt;0,ER464+EK465/$B$5&gt;$H$2,-EK465/'Carga-Descarga Año'!$B$5&lt;'SFV+BESS'!$I$7),EK465/$B$5,IF(AND(EK465&lt;0,ER464+EK465/$B$5&gt;$H$2,-EK465/'Carga-Descarga Año'!$B$5&gt;'SFV+BESS'!$I$7),-'SFV+BESS'!$I$7,IF(AND(EK465&lt;0,ER464+EK465/$B$5&lt;$H$2),-MIN('SFV+BESS'!$I$7,ER464-$H$2),0)))</f>
        <v>0</v>
      </c>
      <c r="EN465" s="33"/>
      <c r="EO465" s="33">
        <f t="shared" si="525"/>
        <v>0</v>
      </c>
      <c r="EP465" s="27">
        <f t="shared" si="565"/>
        <v>0</v>
      </c>
      <c r="EQ465" s="27">
        <f t="shared" si="526"/>
        <v>0</v>
      </c>
      <c r="ER465" s="28">
        <f>IF((ER464+EL465+EM465)&gt;=$B$2*'SFV+BESS'!$I$9, $B$2*'SFV+BESS'!$I$9, (ER464+EL465+EM465))</f>
        <v>173.61249999999998</v>
      </c>
      <c r="ES465" s="110">
        <f t="shared" si="566"/>
        <v>0</v>
      </c>
      <c r="EX465" s="251">
        <v>20</v>
      </c>
      <c r="EY465" s="41">
        <v>19</v>
      </c>
      <c r="EZ465" s="33">
        <f t="shared" si="541"/>
        <v>0</v>
      </c>
      <c r="FA465" s="33">
        <f>Gen_Cons_Horario!B7043</f>
        <v>0</v>
      </c>
      <c r="FB465" s="35">
        <f t="shared" ref="FB465:FB528" si="578">EZ465-FA465</f>
        <v>0</v>
      </c>
      <c r="FC465" s="116">
        <f>IF(AND(FB465&gt;0,FB465*$B$4+FI464&lt;=$B$2*'SFV+BESS'!$I$9,FB465&lt;'SFV+BESS'!$I$7), FB465*$B$4, IF(AND(FB465&gt;0,FB465*$B$4+FI464&gt;$B$2*'SFV+BESS'!$I$9,FB465*$B$4&lt;'SFV+BESS'!$I$7),$B$2*'SFV+BESS'!$I$9-FI464,IF(AND(FB465&gt;0,FB465*$B$4+FI464&gt;$B$2*'SFV+BESS'!$I$9,FB465*$B$4&gt;'SFV+BESS'!$I$7,FI464&lt;$B$2*'SFV+BESS'!$I$9),$B$2*'SFV+BESS'!$I$9-FI464,IF(AND(FB465&gt;0,FB465*$B$4+FI464&lt;=$B$2*'SFV+BESS'!$I$9,FB465&gt;'SFV+BESS'!$I$7),'SFV+BESS'!$I$7,0))))</f>
        <v>0</v>
      </c>
      <c r="FD465" s="27">
        <f>IF(AND(FB465&lt;0,FI464+FB465/$B$5&gt;$H$2,-FB465/'Carga-Descarga Año'!$B$5&lt;'SFV+BESS'!$I$7),FB465/$B$5,IF(AND(FB465&lt;0,FI464+FB465/$B$5&gt;$H$2,-FB465/'Carga-Descarga Año'!$B$5&gt;'SFV+BESS'!$I$7),-'SFV+BESS'!$I$7,IF(AND(FB465&lt;0,FI464+FB465/$B$5&lt;$H$2),-MIN('SFV+BESS'!$I$7,FI464-$H$2),0)))</f>
        <v>0</v>
      </c>
      <c r="FE465" s="33"/>
      <c r="FF465" s="33">
        <f t="shared" si="527"/>
        <v>0</v>
      </c>
      <c r="FG465" s="27">
        <f t="shared" si="567"/>
        <v>0</v>
      </c>
      <c r="FH465" s="27">
        <f t="shared" si="528"/>
        <v>0</v>
      </c>
      <c r="FI465" s="28">
        <f>IF((FI464+FC465+FD465)&gt;=$B$2*'SFV+BESS'!$I$9, $B$2*'SFV+BESS'!$I$9, (FI464+FC465+FD465))</f>
        <v>173.61249999999998</v>
      </c>
      <c r="FJ465" s="110">
        <f t="shared" si="568"/>
        <v>0</v>
      </c>
      <c r="FO465" s="251">
        <v>20</v>
      </c>
      <c r="FP465" s="41">
        <v>19</v>
      </c>
      <c r="FQ465" s="33">
        <f t="shared" si="542"/>
        <v>0</v>
      </c>
      <c r="FR465" s="33">
        <f>Gen_Cons_Horario!B7787</f>
        <v>0</v>
      </c>
      <c r="FS465" s="35">
        <f t="shared" ref="FS465:FS528" si="579">FQ465-FR465</f>
        <v>0</v>
      </c>
      <c r="FT465" s="116">
        <f>IF(AND(FS465&gt;0,FS465*$B$4+FZ464&lt;=$B$2*'SFV+BESS'!$I$9,FS465&lt;'SFV+BESS'!$I$7), FS465*$B$4, IF(AND(FS465&gt;0,FS465*$B$4+FZ464&gt;$B$2*'SFV+BESS'!$I$9,FS465*$B$4&lt;'SFV+BESS'!$I$7),$B$2*'SFV+BESS'!$I$9-FZ464,IF(AND(FS465&gt;0,FS465*$B$4+FZ464&gt;$B$2*'SFV+BESS'!$I$9,FS465*$B$4&gt;'SFV+BESS'!$I$7,FZ464&lt;$B$2*'SFV+BESS'!$I$9),$B$2*'SFV+BESS'!$I$9-FZ464,IF(AND(FS465&gt;0,FS465*$B$4+FZ464&lt;=$B$2*'SFV+BESS'!$I$9,FS465&gt;'SFV+BESS'!$I$7),'SFV+BESS'!$I$7,0))))</f>
        <v>0</v>
      </c>
      <c r="FU465" s="27">
        <f>IF(AND(FS465&lt;0,FZ464+FS465/$B$5&gt;$H$2,-FS465/'Carga-Descarga Año'!$B$5&lt;'SFV+BESS'!$I$7),FS465/$B$5,IF(AND(FS465&lt;0,FZ464+FS465/$B$5&gt;$H$2,-FS465/'Carga-Descarga Año'!$B$5&gt;'SFV+BESS'!$I$7),-'SFV+BESS'!$I$7,IF(AND(FS465&lt;0,FZ464+FS465/$B$5&lt;$H$2),-MIN('SFV+BESS'!$I$7,FZ464-$H$2),0)))</f>
        <v>0</v>
      </c>
      <c r="FV465" s="33"/>
      <c r="FW465" s="33">
        <f t="shared" si="529"/>
        <v>0</v>
      </c>
      <c r="FX465" s="27">
        <f t="shared" si="569"/>
        <v>0</v>
      </c>
      <c r="FY465" s="27">
        <f t="shared" si="530"/>
        <v>0</v>
      </c>
      <c r="FZ465" s="28">
        <f>IF((FZ464+FT465+FU465)&gt;=$B$2*'SFV+BESS'!$I$9, $B$2*'SFV+BESS'!$I$9, (FZ464+FT465+FU465))</f>
        <v>173.61249999999998</v>
      </c>
      <c r="GA465" s="110">
        <f t="shared" si="570"/>
        <v>0</v>
      </c>
      <c r="GF465" s="251">
        <v>20</v>
      </c>
      <c r="GG465" s="41">
        <v>19</v>
      </c>
      <c r="GH465" s="33">
        <f t="shared" si="543"/>
        <v>0</v>
      </c>
      <c r="GI465" s="33">
        <f>Gen_Cons_Horario!B8507</f>
        <v>0</v>
      </c>
      <c r="GJ465" s="35">
        <f t="shared" si="513"/>
        <v>0</v>
      </c>
      <c r="GK465" s="116">
        <f>IF(AND(GJ465&gt;0,GJ465*$B$4+GQ464&lt;=$B$2*'SFV+BESS'!$I$9,GJ465&lt;'SFV+BESS'!$I$7), GJ465*$B$4, IF(AND(GJ465&gt;0,GJ465*$B$4+GQ464&gt;$B$2*'SFV+BESS'!$I$9,GJ465*$B$4&lt;'SFV+BESS'!$I$7),$B$2*'SFV+BESS'!$I$9-GQ464,IF(AND(GJ465&gt;0,GJ465*$B$4+GQ464&gt;$B$2*'SFV+BESS'!$I$9,GJ465*$B$4&gt;'SFV+BESS'!$I$7,GQ464&lt;$B$2*'SFV+BESS'!$I$9),$B$2*'SFV+BESS'!$I$9-GQ464,IF(AND(GJ465&gt;0,GJ465*$B$4+GQ464&lt;=$B$2*'SFV+BESS'!$I$9,GJ465&gt;'SFV+BESS'!$I$7),'SFV+BESS'!$I$7,0))))</f>
        <v>0</v>
      </c>
      <c r="GL465" s="27">
        <f>IF(AND(GJ465&lt;0,GQ464+GJ465/$B$5&gt;$H$2,-GJ465/'Carga-Descarga Año'!$B$5&lt;'SFV+BESS'!$I$7),GJ465/$B$5,IF(AND(GJ465&lt;0,GQ464+GJ465/$B$5&gt;$H$2,-GJ465/'Carga-Descarga Año'!$B$5&gt;'SFV+BESS'!$I$7),-'SFV+BESS'!$I$7,IF(AND(GJ465&lt;0,GQ464+GJ465/$B$5&lt;$H$2),-MIN('SFV+BESS'!$I$7,GQ464-$H$2),0)))</f>
        <v>0</v>
      </c>
      <c r="GM465" s="33"/>
      <c r="GN465" s="33">
        <f t="shared" si="531"/>
        <v>0</v>
      </c>
      <c r="GO465" s="27">
        <f t="shared" si="571"/>
        <v>0</v>
      </c>
      <c r="GP465" s="27">
        <f t="shared" si="532"/>
        <v>0</v>
      </c>
      <c r="GQ465" s="28">
        <f>IF((GQ464+GK465+GL465)&gt;=$B$2*'SFV+BESS'!$I$9, $B$2*'SFV+BESS'!$I$9, (GQ464+GK465+GL465))</f>
        <v>95.068724502374749</v>
      </c>
      <c r="GR465" s="110">
        <f t="shared" si="572"/>
        <v>0</v>
      </c>
    </row>
    <row r="466" spans="1:200">
      <c r="A466" s="249"/>
      <c r="B466" s="41">
        <v>19.0416666666667</v>
      </c>
      <c r="C466" s="38">
        <f t="shared" si="514"/>
        <v>0</v>
      </c>
      <c r="D466" s="2">
        <f>Gen_Cons_Horario!B492</f>
        <v>0</v>
      </c>
      <c r="E466" s="140">
        <f t="shared" si="544"/>
        <v>0</v>
      </c>
      <c r="F466" s="116">
        <f>IF(AND(E466&gt;0,E466*$B$4+L465&lt;=$B$2*'SFV+BESS'!$I$9,E466&lt;'SFV+BESS'!$I$7), E466*$B$4, IF(AND(E466&gt;0,E466*$B$4+L465&gt;$B$2*'SFV+BESS'!$I$9,E466*$B$4&lt;'SFV+BESS'!$I$7),$B$2*'SFV+BESS'!$I$9-L465,IF(AND(E466&gt;0,E466*$B$4+L465&gt;$B$2*'SFV+BESS'!$I$9,E466*$B$4&gt;'SFV+BESS'!$I$7,L465&lt;$B$2*'SFV+BESS'!$I$9),$B$2*'SFV+BESS'!$I$9-L465,IF(AND(E466&gt;0,E466*$B$4+L465&lt;=$B$2*'SFV+BESS'!$I$9,E466&gt;'SFV+BESS'!$I$7),'SFV+BESS'!$I$7,0))))</f>
        <v>0</v>
      </c>
      <c r="G466" s="27">
        <f>IF(AND(E466&lt;0,L465+E466/$B$5&gt;$H$2,-E466/'Carga-Descarga Año'!$B$5&lt;'SFV+BESS'!$I$7),E466/$B$5,IF(AND(E466&lt;0,L465+E466/$B$5&gt;$H$2,-E466/'Carga-Descarga Año'!$B$5&gt;'SFV+BESS'!$I$7),-'SFV+BESS'!$I$7,IF(AND(E466&lt;0,L465+E466/$B$5&lt;$H$2),-MIN('SFV+BESS'!$I$7,L465-$H$2),0)))</f>
        <v>0</v>
      </c>
      <c r="I466" s="38">
        <f t="shared" si="545"/>
        <v>0</v>
      </c>
      <c r="J466" s="27">
        <f t="shared" si="547"/>
        <v>0</v>
      </c>
      <c r="K466" s="27">
        <f t="shared" si="546"/>
        <v>0</v>
      </c>
      <c r="L466" s="28">
        <f>IF((L465+F466+G466)&gt;=$B$2*'SFV+BESS'!$I$9, $B$2*'SFV+BESS'!$I$9, (L465+F466+G466))</f>
        <v>173.61249999999998</v>
      </c>
      <c r="M466" s="110">
        <f t="shared" si="548"/>
        <v>0</v>
      </c>
      <c r="R466" s="251"/>
      <c r="S466" s="41">
        <v>19.0416666666667</v>
      </c>
      <c r="T466" s="2">
        <f t="shared" si="533"/>
        <v>0</v>
      </c>
      <c r="U466" s="2">
        <f>Gen_Cons_Horario!B1236</f>
        <v>0</v>
      </c>
      <c r="V466" s="35">
        <f t="shared" si="508"/>
        <v>0</v>
      </c>
      <c r="W466" s="116">
        <f>IF(AND(V466&gt;0,V466*$B$4+AC465&lt;=$B$2*'SFV+BESS'!$I$9,V466&lt;'SFV+BESS'!$I$7), V466*$B$4, IF(AND(V466&gt;0,V466*$B$4+AC465&gt;$B$2*'SFV+BESS'!$I$9,V466*$B$4&lt;'SFV+BESS'!$I$7),$B$2*'SFV+BESS'!$I$9-AC465,IF(AND(V466&gt;0,V466*$B$4+AC465&gt;$B$2*'SFV+BESS'!$I$9,V466*$B$4&gt;'SFV+BESS'!$I$7,AC465&lt;$B$2*'SFV+BESS'!$I$9),$B$2*'SFV+BESS'!$I$9-AC465,IF(AND(V466&gt;0,V466*$B$4+AC465&lt;=$B$2*'SFV+BESS'!$I$9,V466&gt;'SFV+BESS'!$I$7),'SFV+BESS'!$I$7,0))))</f>
        <v>0</v>
      </c>
      <c r="X466" s="27">
        <f>IF(AND(V466&lt;0,AC465+V466/$B$5&gt;$H$2,-V466/'Carga-Descarga Año'!$B$5&lt;'SFV+BESS'!$I$7),V466/$B$5,IF(AND(V466&lt;0,AC465+V466/$B$5&gt;$H$2,-V466/'Carga-Descarga Año'!$B$5&gt;'SFV+BESS'!$I$7),-'SFV+BESS'!$I$7,IF(AND(V466&lt;0,AC465+V466/$B$5&lt;$H$2),-MIN('SFV+BESS'!$I$7,AC465-$H$2),0)))</f>
        <v>0</v>
      </c>
      <c r="Z466" s="33">
        <f t="shared" si="574"/>
        <v>0</v>
      </c>
      <c r="AA466" s="27">
        <f t="shared" si="549"/>
        <v>0</v>
      </c>
      <c r="AB466" s="27">
        <f t="shared" si="573"/>
        <v>0</v>
      </c>
      <c r="AC466" s="28">
        <f>IF((AC465+W466+X466)&gt;=$B$2*'SFV+BESS'!$I$9, $B$2*'SFV+BESS'!$I$9, (AC465+W466+X466))</f>
        <v>173.61249999999998</v>
      </c>
      <c r="AD466" s="110">
        <f t="shared" si="550"/>
        <v>0</v>
      </c>
      <c r="AI466" s="251"/>
      <c r="AJ466" s="41">
        <v>19.0416666666667</v>
      </c>
      <c r="AK466" s="52">
        <f t="shared" si="534"/>
        <v>0</v>
      </c>
      <c r="AL466" s="33">
        <f>Gen_Cons_Horario!B1908</f>
        <v>0</v>
      </c>
      <c r="AM466" s="35">
        <f t="shared" si="509"/>
        <v>0</v>
      </c>
      <c r="AN466" s="116">
        <f>IF(AND(AM466&gt;0,AM466*$B$4+AT465&lt;=$B$2*'SFV+BESS'!$I$9,AM466&lt;'SFV+BESS'!$I$7), AM466*$B$4, IF(AND(AM466&gt;0,AM466*$B$4+AT465&gt;$B$2*'SFV+BESS'!$I$9,AM466*$B$4&lt;'SFV+BESS'!$I$7),$B$2*'SFV+BESS'!$I$9-AT465,IF(AND(AM466&gt;0,AM466*$B$4+AT465&gt;$B$2*'SFV+BESS'!$I$9,AM466*$B$4&gt;'SFV+BESS'!$I$7,AT465&lt;$B$2*'SFV+BESS'!$I$9),$B$2*'SFV+BESS'!$I$9-AT465,IF(AND(AM466&gt;0,AM466*$B$4+AT465&lt;=$B$2*'SFV+BESS'!$I$9,AM466&gt;'SFV+BESS'!$I$7),'SFV+BESS'!$I$7,0))))</f>
        <v>0</v>
      </c>
      <c r="AO466" s="27">
        <f>IF(AND(AM466&lt;0,AT465+AM466/$B$5&gt;$H$2,-AM466/'Carga-Descarga Año'!$B$5&lt;'SFV+BESS'!$I$7),AM466/$B$5,IF(AND(AM466&lt;0,AT465+AM466/$B$5&gt;$H$2,-AM466/'Carga-Descarga Año'!$B$5&gt;'SFV+BESS'!$I$7),-'SFV+BESS'!$I$7,IF(AND(AM466&lt;0,AT465+AM466/$B$5&lt;$H$2),-MIN('SFV+BESS'!$I$7,AT465-$H$2),0)))</f>
        <v>0</v>
      </c>
      <c r="AP466" s="33"/>
      <c r="AQ466" s="33">
        <f t="shared" si="515"/>
        <v>0</v>
      </c>
      <c r="AR466" s="27">
        <f t="shared" si="551"/>
        <v>0</v>
      </c>
      <c r="AS466" s="27">
        <f t="shared" si="516"/>
        <v>0</v>
      </c>
      <c r="AT466" s="28">
        <f>IF((AT465+AN466+AO466)&gt;=$B$2*'SFV+BESS'!$I$9, $B$2*'SFV+BESS'!$I$9, (AT465+AN466+AO466))</f>
        <v>173.61249999999998</v>
      </c>
      <c r="AU466" s="110">
        <f t="shared" si="552"/>
        <v>0</v>
      </c>
      <c r="AZ466" s="251"/>
      <c r="BA466" s="41">
        <v>19.0416666666667</v>
      </c>
      <c r="BB466" s="33">
        <f t="shared" si="535"/>
        <v>0</v>
      </c>
      <c r="BC466" s="33">
        <f>Gen_Cons_Horario!B2652</f>
        <v>0</v>
      </c>
      <c r="BD466" s="35">
        <f t="shared" si="510"/>
        <v>0</v>
      </c>
      <c r="BE466" s="116">
        <f>IF(AND(BD466&gt;0,BD466*$B$4+BK465&lt;=$B$2*'SFV+BESS'!$I$9,BD466&lt;'SFV+BESS'!$I$7), BD466*$B$4, IF(AND(BD466&gt;0,BD466*$B$4+BK465&gt;$B$2*'SFV+BESS'!$I$9,BD466*$B$4&lt;'SFV+BESS'!$I$7),$B$2*'SFV+BESS'!$I$9-BK465,IF(AND(BD466&gt;0,BD466*$B$4+BK465&gt;$B$2*'SFV+BESS'!$I$9,BD466*$B$4&gt;'SFV+BESS'!$I$7,BK465&lt;$B$2*'SFV+BESS'!$I$9),$B$2*'SFV+BESS'!$I$9-BK465,IF(AND(BD466&gt;0,BD466*$B$4+BK465&lt;=$B$2*'SFV+BESS'!$I$9,BD466&gt;'SFV+BESS'!$I$7),'SFV+BESS'!$I$7,0))))</f>
        <v>0</v>
      </c>
      <c r="BF466" s="27">
        <f>IF(AND(BD466&lt;0,BK465+BD466/$B$5&gt;$H$2,-BD466/'Carga-Descarga Año'!$B$5&lt;'SFV+BESS'!$I$7),BD466/$B$5,IF(AND(BD466&lt;0,BK465+BD466/$B$5&gt;$H$2,-BD466/'Carga-Descarga Año'!$B$5&gt;'SFV+BESS'!$I$7),-'SFV+BESS'!$I$7,IF(AND(BD466&lt;0,BK465+BD466/$B$5&lt;$H$2),-MIN('SFV+BESS'!$I$7,BK465-$H$2),0)))</f>
        <v>0</v>
      </c>
      <c r="BG466" s="33"/>
      <c r="BH466" s="33">
        <f t="shared" si="517"/>
        <v>0</v>
      </c>
      <c r="BI466" s="27">
        <f t="shared" si="553"/>
        <v>0</v>
      </c>
      <c r="BJ466" s="27">
        <f t="shared" si="518"/>
        <v>0</v>
      </c>
      <c r="BK466" s="28">
        <f>IF((BK465+BE466+BF466)&gt;=$B$2*'SFV+BESS'!$I$9, $B$2*'SFV+BESS'!$I$9, (BK465+BE466+BF466))</f>
        <v>173.61249999999998</v>
      </c>
      <c r="BL466" s="110">
        <f t="shared" si="554"/>
        <v>0</v>
      </c>
      <c r="BQ466" s="251"/>
      <c r="BR466" s="41">
        <v>19.0416666666667</v>
      </c>
      <c r="BS466" s="33">
        <f t="shared" si="536"/>
        <v>0</v>
      </c>
      <c r="BT466" s="33">
        <f>Gen_Cons_Horario!B3372</f>
        <v>0</v>
      </c>
      <c r="BU466" s="35">
        <f t="shared" si="511"/>
        <v>0</v>
      </c>
      <c r="BV466" s="116">
        <f>IF(AND(BU466&gt;0,BU466*$B$4+CB465&lt;=$B$2*'SFV+BESS'!$I$9,BU466&lt;'SFV+BESS'!$I$7), BU466*$B$4, IF(AND(BU466&gt;0,BU466*$B$4+CB465&gt;$B$2*'SFV+BESS'!$I$9,BU466*$B$4&lt;'SFV+BESS'!$I$7),$B$2*'SFV+BESS'!$I$9-CB465,IF(AND(BU466&gt;0,BU466*$B$4+CB465&gt;$B$2*'SFV+BESS'!$I$9,BU466*$B$4&gt;'SFV+BESS'!$I$7,CB465&lt;$B$2*'SFV+BESS'!$I$9),$B$2*'SFV+BESS'!$I$9-CB465,IF(AND(BU466&gt;0,BU466*$B$4+CB465&lt;=$B$2*'SFV+BESS'!$I$9,BU466&gt;'SFV+BESS'!$I$7),'SFV+BESS'!$I$7,0))))</f>
        <v>0</v>
      </c>
      <c r="BW466" s="27">
        <f>IF(AND(BU466&lt;0,CB465+BU466/$B$5&gt;$H$2,-BU466/'Carga-Descarga Año'!$B$5&lt;'SFV+BESS'!$I$7),BU466/$B$5,IF(AND(BU466&lt;0,CB465+BU466/$B$5&gt;$H$2,-BU466/'Carga-Descarga Año'!$B$5&gt;'SFV+BESS'!$I$7),-'SFV+BESS'!$I$7,IF(AND(BU466&lt;0,CB465+BU466/$B$5&lt;$H$2),-MIN('SFV+BESS'!$I$7,CB465-$H$2),0)))</f>
        <v>0</v>
      </c>
      <c r="BX466" s="33"/>
      <c r="BY466" s="33">
        <f t="shared" si="519"/>
        <v>0</v>
      </c>
      <c r="BZ466" s="27">
        <f t="shared" si="555"/>
        <v>0</v>
      </c>
      <c r="CA466" s="27">
        <f t="shared" si="556"/>
        <v>0</v>
      </c>
      <c r="CB466" s="28">
        <f>IF((CB465+BV466+BW466)&gt;=$B$2*'SFV+BESS'!$I$9, $B$2*'SFV+BESS'!$I$9, (CB465+BV466+BW466))</f>
        <v>173.61249999999998</v>
      </c>
      <c r="CC466" s="110">
        <f t="shared" si="557"/>
        <v>0</v>
      </c>
      <c r="CH466" s="251"/>
      <c r="CI466" s="41">
        <v>19.0416666666667</v>
      </c>
      <c r="CJ466" s="33">
        <f t="shared" si="537"/>
        <v>0</v>
      </c>
      <c r="CK466" s="33">
        <f>Gen_Cons_Horario!B4116</f>
        <v>0</v>
      </c>
      <c r="CL466" s="35">
        <f t="shared" si="512"/>
        <v>0</v>
      </c>
      <c r="CM466" s="116">
        <f>IF(AND(CL466&gt;0,CL466*$B$4+CS465&lt;=$B$2*'SFV+BESS'!$I$9,CL466&lt;'SFV+BESS'!$I$7), CL466*$B$4, IF(AND(CL466&gt;0,CL466*$B$4+CS465&gt;$B$2*'SFV+BESS'!$I$9,CL466*$B$4&lt;'SFV+BESS'!$I$7),$B$2*'SFV+BESS'!$I$9-CS465,IF(AND(CL466&gt;0,CL466*$B$4+CS465&gt;$B$2*'SFV+BESS'!$I$9,CL466*$B$4&gt;'SFV+BESS'!$I$7,CS465&lt;$B$2*'SFV+BESS'!$I$9),$B$2*'SFV+BESS'!$I$9-CS465,IF(AND(CL466&gt;0,CL466*$B$4+CS465&lt;=$B$2*'SFV+BESS'!$I$9,CL466&gt;'SFV+BESS'!$I$7),'SFV+BESS'!$I$7,0))))</f>
        <v>0</v>
      </c>
      <c r="CN466" s="27">
        <f>IF(AND(CL466&lt;0,CS465+CL466/$B$5&gt;$H$2,-CL466/'Carga-Descarga Año'!$B$5&lt;'SFV+BESS'!$I$7),CL466/$B$5,IF(AND(CL466&lt;0,CS465+CL466/$B$5&gt;$H$2,-CL466/'Carga-Descarga Año'!$B$5&gt;'SFV+BESS'!$I$7),-'SFV+BESS'!$I$7,IF(AND(CL466&lt;0,CS465+CL466/$B$5&lt;$H$2),-MIN('SFV+BESS'!$I$7,CS465-$H$2),0)))</f>
        <v>0</v>
      </c>
      <c r="CO466" s="33"/>
      <c r="CP466" s="33">
        <f t="shared" si="520"/>
        <v>0</v>
      </c>
      <c r="CQ466" s="27">
        <f t="shared" si="558"/>
        <v>0</v>
      </c>
      <c r="CR466" s="27">
        <f t="shared" si="521"/>
        <v>0</v>
      </c>
      <c r="CS466" s="28">
        <f>IF((CS465+CM466+CN466)&gt;=$B$2*'SFV+BESS'!$I$9, $B$2*'SFV+BESS'!$I$9, (CS465+CM466+CN466))</f>
        <v>173.61249999999998</v>
      </c>
      <c r="CT466" s="110">
        <f t="shared" si="559"/>
        <v>0</v>
      </c>
      <c r="CY466" s="251"/>
      <c r="CZ466" s="41">
        <v>19.0416666666667</v>
      </c>
      <c r="DA466" s="33">
        <f t="shared" si="538"/>
        <v>0</v>
      </c>
      <c r="DB466" s="33">
        <f>Gen_Cons_Horario!B4836</f>
        <v>0</v>
      </c>
      <c r="DC466" s="35">
        <f t="shared" si="575"/>
        <v>0</v>
      </c>
      <c r="DD466" s="116">
        <f>IF(AND(DC466&gt;0,DC466*$B$4+DJ465&lt;=$B$2*'SFV+BESS'!$I$9,DC466&lt;'SFV+BESS'!$I$7), DC466*$B$4, IF(AND(DC466&gt;0,DC466*$B$4+DJ465&gt;$B$2*'SFV+BESS'!$I$9,DC466*$B$4&lt;'SFV+BESS'!$I$7),$B$2*'SFV+BESS'!$I$9-DJ465,IF(AND(DC466&gt;0,DC466*$B$4+DJ465&gt;$B$2*'SFV+BESS'!$I$9,DC466*$B$4&gt;'SFV+BESS'!$I$7,DJ465&lt;$B$2*'SFV+BESS'!$I$9),$B$2*'SFV+BESS'!$I$9-DJ465,IF(AND(DC466&gt;0,DC466*$B$4+DJ465&lt;=$B$2*'SFV+BESS'!$I$9,DC466&gt;'SFV+BESS'!$I$7),'SFV+BESS'!$I$7,0))))</f>
        <v>0</v>
      </c>
      <c r="DE466" s="27">
        <f>IF(AND(DC466&lt;0,DJ465+DC466/$B$5&gt;$H$2,-DC466/'Carga-Descarga Año'!$B$5&lt;'SFV+BESS'!$I$7),DC466/$B$5,IF(AND(DC466&lt;0,DJ465+DC466/$B$5&gt;$H$2,-DC466/'Carga-Descarga Año'!$B$5&gt;'SFV+BESS'!$I$7),-'SFV+BESS'!$I$7,IF(AND(DC466&lt;0,DJ465+DC466/$B$5&lt;$H$2),-MIN('SFV+BESS'!$I$7,DJ465-$H$2),0)))</f>
        <v>0</v>
      </c>
      <c r="DF466" s="33"/>
      <c r="DG466" s="33">
        <f t="shared" si="522"/>
        <v>0</v>
      </c>
      <c r="DH466" s="27">
        <f t="shared" si="560"/>
        <v>0</v>
      </c>
      <c r="DI466" s="27">
        <f t="shared" si="561"/>
        <v>0</v>
      </c>
      <c r="DJ466" s="28">
        <f>IF((DJ465+DD466+DE466)&gt;=$B$2*'SFV+BESS'!$I$9, $B$2*'SFV+BESS'!$I$9, (DJ465+DD466+DE466))</f>
        <v>173.61249999999998</v>
      </c>
      <c r="DK466" s="110">
        <f t="shared" si="562"/>
        <v>0</v>
      </c>
      <c r="DP466" s="251"/>
      <c r="DQ466" s="41">
        <v>19.0416666666667</v>
      </c>
      <c r="DR466" s="33">
        <f t="shared" si="539"/>
        <v>0</v>
      </c>
      <c r="DS466" s="33">
        <f>Gen_Cons_Horario!B5580</f>
        <v>0</v>
      </c>
      <c r="DT466" s="35">
        <f t="shared" si="576"/>
        <v>0</v>
      </c>
      <c r="DU466" s="116">
        <f>IF(AND(DT466&gt;0,DT466*$B$4+EA465&lt;=$B$2*'SFV+BESS'!$I$9,DT466&lt;'SFV+BESS'!$I$7), DT466*$B$4, IF(AND(DT466&gt;0,DT466*$B$4+EA465&gt;$B$2*'SFV+BESS'!$I$9,DT466*$B$4&lt;'SFV+BESS'!$I$7),$B$2*'SFV+BESS'!$I$9-EA465,IF(AND(DT466&gt;0,DT466*$B$4+EA465&gt;$B$2*'SFV+BESS'!$I$9,DT466*$B$4&gt;'SFV+BESS'!$I$7,EA465&lt;$B$2*'SFV+BESS'!$I$9),$B$2*'SFV+BESS'!$I$9-EA465,IF(AND(DT466&gt;0,DT466*$B$4+EA465&lt;=$B$2*'SFV+BESS'!$I$9,DT466&gt;'SFV+BESS'!$I$7),'SFV+BESS'!$I$7,0))))</f>
        <v>0</v>
      </c>
      <c r="DV466" s="27">
        <f>IF(AND(DT466&lt;0,EA465+DT466/$B$5&gt;$H$2,-DT466/'Carga-Descarga Año'!$B$5&lt;'SFV+BESS'!$I$7),DT466/$B$5,IF(AND(DT466&lt;0,EA465+DT466/$B$5&gt;$H$2,-DT466/'Carga-Descarga Año'!$B$5&gt;'SFV+BESS'!$I$7),-'SFV+BESS'!$I$7,IF(AND(DT466&lt;0,EA465+DT466/$B$5&lt;$H$2),-MIN('SFV+BESS'!$I$7,EA465-$H$2),0)))</f>
        <v>0</v>
      </c>
      <c r="DW466" s="33"/>
      <c r="DX466" s="33">
        <f t="shared" si="523"/>
        <v>0</v>
      </c>
      <c r="DY466" s="27">
        <f t="shared" si="563"/>
        <v>0</v>
      </c>
      <c r="DZ466" s="27">
        <f t="shared" si="524"/>
        <v>0</v>
      </c>
      <c r="EA466" s="28">
        <f>IF((EA465+DU466+DV466)&gt;=$B$2*'SFV+BESS'!$I$9, $B$2*'SFV+BESS'!$I$9, (EA465+DU466+DV466))</f>
        <v>173.61249999999998</v>
      </c>
      <c r="EB466" s="110">
        <f t="shared" si="564"/>
        <v>0</v>
      </c>
      <c r="EG466" s="251"/>
      <c r="EH466" s="41">
        <v>19.0416666666667</v>
      </c>
      <c r="EI466" s="33">
        <f t="shared" si="540"/>
        <v>0</v>
      </c>
      <c r="EJ466" s="33">
        <f>Gen_Cons_Horario!B6324</f>
        <v>0</v>
      </c>
      <c r="EK466" s="35">
        <f t="shared" si="577"/>
        <v>0</v>
      </c>
      <c r="EL466" s="116">
        <f>IF(AND(EK466&gt;0,EK466*$B$4+ER465&lt;=$B$2*'SFV+BESS'!$I$9,EK466&lt;'SFV+BESS'!$I$7), EK466*$B$4, IF(AND(EK466&gt;0,EK466*$B$4+ER465&gt;$B$2*'SFV+BESS'!$I$9,EK466*$B$4&lt;'SFV+BESS'!$I$7),$B$2*'SFV+BESS'!$I$9-ER465,IF(AND(EK466&gt;0,EK466*$B$4+ER465&gt;$B$2*'SFV+BESS'!$I$9,EK466*$B$4&gt;'SFV+BESS'!$I$7,ER465&lt;$B$2*'SFV+BESS'!$I$9),$B$2*'SFV+BESS'!$I$9-ER465,IF(AND(EK466&gt;0,EK466*$B$4+ER465&lt;=$B$2*'SFV+BESS'!$I$9,EK466&gt;'SFV+BESS'!$I$7),'SFV+BESS'!$I$7,0))))</f>
        <v>0</v>
      </c>
      <c r="EM466" s="27">
        <f>IF(AND(EK466&lt;0,ER465+EK466/$B$5&gt;$H$2,-EK466/'Carga-Descarga Año'!$B$5&lt;'SFV+BESS'!$I$7),EK466/$B$5,IF(AND(EK466&lt;0,ER465+EK466/$B$5&gt;$H$2,-EK466/'Carga-Descarga Año'!$B$5&gt;'SFV+BESS'!$I$7),-'SFV+BESS'!$I$7,IF(AND(EK466&lt;0,ER465+EK466/$B$5&lt;$H$2),-MIN('SFV+BESS'!$I$7,ER465-$H$2),0)))</f>
        <v>0</v>
      </c>
      <c r="EN466" s="33"/>
      <c r="EO466" s="33">
        <f t="shared" si="525"/>
        <v>0</v>
      </c>
      <c r="EP466" s="27">
        <f t="shared" si="565"/>
        <v>0</v>
      </c>
      <c r="EQ466" s="27">
        <f t="shared" si="526"/>
        <v>0</v>
      </c>
      <c r="ER466" s="28">
        <f>IF((ER465+EL466+EM466)&gt;=$B$2*'SFV+BESS'!$I$9, $B$2*'SFV+BESS'!$I$9, (ER465+EL466+EM466))</f>
        <v>173.61249999999998</v>
      </c>
      <c r="ES466" s="110">
        <f t="shared" si="566"/>
        <v>0</v>
      </c>
      <c r="EX466" s="251"/>
      <c r="EY466" s="41">
        <v>19.0416666666667</v>
      </c>
      <c r="EZ466" s="33">
        <f t="shared" si="541"/>
        <v>0</v>
      </c>
      <c r="FA466" s="33">
        <f>Gen_Cons_Horario!B7044</f>
        <v>0</v>
      </c>
      <c r="FB466" s="35">
        <f t="shared" si="578"/>
        <v>0</v>
      </c>
      <c r="FC466" s="116">
        <f>IF(AND(FB466&gt;0,FB466*$B$4+FI465&lt;=$B$2*'SFV+BESS'!$I$9,FB466&lt;'SFV+BESS'!$I$7), FB466*$B$4, IF(AND(FB466&gt;0,FB466*$B$4+FI465&gt;$B$2*'SFV+BESS'!$I$9,FB466*$B$4&lt;'SFV+BESS'!$I$7),$B$2*'SFV+BESS'!$I$9-FI465,IF(AND(FB466&gt;0,FB466*$B$4+FI465&gt;$B$2*'SFV+BESS'!$I$9,FB466*$B$4&gt;'SFV+BESS'!$I$7,FI465&lt;$B$2*'SFV+BESS'!$I$9),$B$2*'SFV+BESS'!$I$9-FI465,IF(AND(FB466&gt;0,FB466*$B$4+FI465&lt;=$B$2*'SFV+BESS'!$I$9,FB466&gt;'SFV+BESS'!$I$7),'SFV+BESS'!$I$7,0))))</f>
        <v>0</v>
      </c>
      <c r="FD466" s="27">
        <f>IF(AND(FB466&lt;0,FI465+FB466/$B$5&gt;$H$2,-FB466/'Carga-Descarga Año'!$B$5&lt;'SFV+BESS'!$I$7),FB466/$B$5,IF(AND(FB466&lt;0,FI465+FB466/$B$5&gt;$H$2,-FB466/'Carga-Descarga Año'!$B$5&gt;'SFV+BESS'!$I$7),-'SFV+BESS'!$I$7,IF(AND(FB466&lt;0,FI465+FB466/$B$5&lt;$H$2),-MIN('SFV+BESS'!$I$7,FI465-$H$2),0)))</f>
        <v>0</v>
      </c>
      <c r="FE466" s="33"/>
      <c r="FF466" s="33">
        <f t="shared" si="527"/>
        <v>0</v>
      </c>
      <c r="FG466" s="27">
        <f t="shared" si="567"/>
        <v>0</v>
      </c>
      <c r="FH466" s="27">
        <f t="shared" si="528"/>
        <v>0</v>
      </c>
      <c r="FI466" s="28">
        <f>IF((FI465+FC466+FD466)&gt;=$B$2*'SFV+BESS'!$I$9, $B$2*'SFV+BESS'!$I$9, (FI465+FC466+FD466))</f>
        <v>173.61249999999998</v>
      </c>
      <c r="FJ466" s="110">
        <f t="shared" si="568"/>
        <v>0</v>
      </c>
      <c r="FO466" s="251"/>
      <c r="FP466" s="41">
        <v>19.0416666666667</v>
      </c>
      <c r="FQ466" s="33">
        <f t="shared" si="542"/>
        <v>0</v>
      </c>
      <c r="FR466" s="33">
        <f>Gen_Cons_Horario!B7788</f>
        <v>0</v>
      </c>
      <c r="FS466" s="35">
        <f t="shared" si="579"/>
        <v>0</v>
      </c>
      <c r="FT466" s="116">
        <f>IF(AND(FS466&gt;0,FS466*$B$4+FZ465&lt;=$B$2*'SFV+BESS'!$I$9,FS466&lt;'SFV+BESS'!$I$7), FS466*$B$4, IF(AND(FS466&gt;0,FS466*$B$4+FZ465&gt;$B$2*'SFV+BESS'!$I$9,FS466*$B$4&lt;'SFV+BESS'!$I$7),$B$2*'SFV+BESS'!$I$9-FZ465,IF(AND(FS466&gt;0,FS466*$B$4+FZ465&gt;$B$2*'SFV+BESS'!$I$9,FS466*$B$4&gt;'SFV+BESS'!$I$7,FZ465&lt;$B$2*'SFV+BESS'!$I$9),$B$2*'SFV+BESS'!$I$9-FZ465,IF(AND(FS466&gt;0,FS466*$B$4+FZ465&lt;=$B$2*'SFV+BESS'!$I$9,FS466&gt;'SFV+BESS'!$I$7),'SFV+BESS'!$I$7,0))))</f>
        <v>0</v>
      </c>
      <c r="FU466" s="27">
        <f>IF(AND(FS466&lt;0,FZ465+FS466/$B$5&gt;$H$2,-FS466/'Carga-Descarga Año'!$B$5&lt;'SFV+BESS'!$I$7),FS466/$B$5,IF(AND(FS466&lt;0,FZ465+FS466/$B$5&gt;$H$2,-FS466/'Carga-Descarga Año'!$B$5&gt;'SFV+BESS'!$I$7),-'SFV+BESS'!$I$7,IF(AND(FS466&lt;0,FZ465+FS466/$B$5&lt;$H$2),-MIN('SFV+BESS'!$I$7,FZ465-$H$2),0)))</f>
        <v>0</v>
      </c>
      <c r="FV466" s="33"/>
      <c r="FW466" s="33">
        <f t="shared" si="529"/>
        <v>0</v>
      </c>
      <c r="FX466" s="27">
        <f t="shared" si="569"/>
        <v>0</v>
      </c>
      <c r="FY466" s="27">
        <f t="shared" si="530"/>
        <v>0</v>
      </c>
      <c r="FZ466" s="28">
        <f>IF((FZ465+FT466+FU466)&gt;=$B$2*'SFV+BESS'!$I$9, $B$2*'SFV+BESS'!$I$9, (FZ465+FT466+FU466))</f>
        <v>173.61249999999998</v>
      </c>
      <c r="GA466" s="110">
        <f t="shared" si="570"/>
        <v>0</v>
      </c>
      <c r="GF466" s="251"/>
      <c r="GG466" s="41">
        <v>19.0416666666667</v>
      </c>
      <c r="GH466" s="33">
        <f t="shared" si="543"/>
        <v>0</v>
      </c>
      <c r="GI466" s="33">
        <f>Gen_Cons_Horario!B8508</f>
        <v>0</v>
      </c>
      <c r="GJ466" s="35">
        <f t="shared" si="513"/>
        <v>0</v>
      </c>
      <c r="GK466" s="116">
        <f>IF(AND(GJ466&gt;0,GJ466*$B$4+GQ465&lt;=$B$2*'SFV+BESS'!$I$9,GJ466&lt;'SFV+BESS'!$I$7), GJ466*$B$4, IF(AND(GJ466&gt;0,GJ466*$B$4+GQ465&gt;$B$2*'SFV+BESS'!$I$9,GJ466*$B$4&lt;'SFV+BESS'!$I$7),$B$2*'SFV+BESS'!$I$9-GQ465,IF(AND(GJ466&gt;0,GJ466*$B$4+GQ465&gt;$B$2*'SFV+BESS'!$I$9,GJ466*$B$4&gt;'SFV+BESS'!$I$7,GQ465&lt;$B$2*'SFV+BESS'!$I$9),$B$2*'SFV+BESS'!$I$9-GQ465,IF(AND(GJ466&gt;0,GJ466*$B$4+GQ465&lt;=$B$2*'SFV+BESS'!$I$9,GJ466&gt;'SFV+BESS'!$I$7),'SFV+BESS'!$I$7,0))))</f>
        <v>0</v>
      </c>
      <c r="GL466" s="27">
        <f>IF(AND(GJ466&lt;0,GQ465+GJ466/$B$5&gt;$H$2,-GJ466/'Carga-Descarga Año'!$B$5&lt;'SFV+BESS'!$I$7),GJ466/$B$5,IF(AND(GJ466&lt;0,GQ465+GJ466/$B$5&gt;$H$2,-GJ466/'Carga-Descarga Año'!$B$5&gt;'SFV+BESS'!$I$7),-'SFV+BESS'!$I$7,IF(AND(GJ466&lt;0,GQ465+GJ466/$B$5&lt;$H$2),-MIN('SFV+BESS'!$I$7,GQ465-$H$2),0)))</f>
        <v>0</v>
      </c>
      <c r="GM466" s="33"/>
      <c r="GN466" s="33">
        <f t="shared" si="531"/>
        <v>0</v>
      </c>
      <c r="GO466" s="27">
        <f t="shared" si="571"/>
        <v>0</v>
      </c>
      <c r="GP466" s="27">
        <f t="shared" si="532"/>
        <v>0</v>
      </c>
      <c r="GQ466" s="28">
        <f>IF((GQ465+GK466+GL466)&gt;=$B$2*'SFV+BESS'!$I$9, $B$2*'SFV+BESS'!$I$9, (GQ465+GK466+GL466))</f>
        <v>95.068724502374749</v>
      </c>
      <c r="GR466" s="110">
        <f t="shared" si="572"/>
        <v>0</v>
      </c>
    </row>
    <row r="467" spans="1:200">
      <c r="A467" s="249"/>
      <c r="B467" s="41">
        <v>19.0833333333333</v>
      </c>
      <c r="C467" s="38">
        <f t="shared" si="514"/>
        <v>0</v>
      </c>
      <c r="D467" s="2">
        <f>Gen_Cons_Horario!B493</f>
        <v>0</v>
      </c>
      <c r="E467" s="140">
        <f t="shared" si="544"/>
        <v>0</v>
      </c>
      <c r="F467" s="116">
        <f>IF(AND(E467&gt;0,E467*$B$4+L466&lt;=$B$2*'SFV+BESS'!$I$9,E467&lt;'SFV+BESS'!$I$7), E467*$B$4, IF(AND(E467&gt;0,E467*$B$4+L466&gt;$B$2*'SFV+BESS'!$I$9,E467*$B$4&lt;'SFV+BESS'!$I$7),$B$2*'SFV+BESS'!$I$9-L466,IF(AND(E467&gt;0,E467*$B$4+L466&gt;$B$2*'SFV+BESS'!$I$9,E467*$B$4&gt;'SFV+BESS'!$I$7,L466&lt;$B$2*'SFV+BESS'!$I$9),$B$2*'SFV+BESS'!$I$9-L466,IF(AND(E467&gt;0,E467*$B$4+L466&lt;=$B$2*'SFV+BESS'!$I$9,E467&gt;'SFV+BESS'!$I$7),'SFV+BESS'!$I$7,0))))</f>
        <v>0</v>
      </c>
      <c r="G467" s="27">
        <f>IF(AND(E467&lt;0,L466+E467/$B$5&gt;$H$2,-E467/'Carga-Descarga Año'!$B$5&lt;'SFV+BESS'!$I$7),E467/$B$5,IF(AND(E467&lt;0,L466+E467/$B$5&gt;$H$2,-E467/'Carga-Descarga Año'!$B$5&gt;'SFV+BESS'!$I$7),-'SFV+BESS'!$I$7,IF(AND(E467&lt;0,L466+E467/$B$5&lt;$H$2),-MIN('SFV+BESS'!$I$7,L466-$H$2),0)))</f>
        <v>0</v>
      </c>
      <c r="I467" s="38">
        <f t="shared" si="545"/>
        <v>0</v>
      </c>
      <c r="J467" s="27">
        <f t="shared" si="547"/>
        <v>0</v>
      </c>
      <c r="K467" s="27">
        <f t="shared" si="546"/>
        <v>0</v>
      </c>
      <c r="L467" s="28">
        <f>IF((L466+F467+G467)&gt;=$B$2*'SFV+BESS'!$I$9, $B$2*'SFV+BESS'!$I$9, (L466+F467+G467))</f>
        <v>173.61249999999998</v>
      </c>
      <c r="M467" s="110">
        <f t="shared" si="548"/>
        <v>0</v>
      </c>
      <c r="R467" s="251"/>
      <c r="S467" s="41">
        <v>19.0833333333333</v>
      </c>
      <c r="T467" s="2">
        <f t="shared" si="533"/>
        <v>0</v>
      </c>
      <c r="U467" s="2">
        <f>Gen_Cons_Horario!B1237</f>
        <v>0</v>
      </c>
      <c r="V467" s="35">
        <f t="shared" si="508"/>
        <v>0</v>
      </c>
      <c r="W467" s="116">
        <f>IF(AND(V467&gt;0,V467*$B$4+AC466&lt;=$B$2*'SFV+BESS'!$I$9,V467&lt;'SFV+BESS'!$I$7), V467*$B$4, IF(AND(V467&gt;0,V467*$B$4+AC466&gt;$B$2*'SFV+BESS'!$I$9,V467*$B$4&lt;'SFV+BESS'!$I$7),$B$2*'SFV+BESS'!$I$9-AC466,IF(AND(V467&gt;0,V467*$B$4+AC466&gt;$B$2*'SFV+BESS'!$I$9,V467*$B$4&gt;'SFV+BESS'!$I$7,AC466&lt;$B$2*'SFV+BESS'!$I$9),$B$2*'SFV+BESS'!$I$9-AC466,IF(AND(V467&gt;0,V467*$B$4+AC466&lt;=$B$2*'SFV+BESS'!$I$9,V467&gt;'SFV+BESS'!$I$7),'SFV+BESS'!$I$7,0))))</f>
        <v>0</v>
      </c>
      <c r="X467" s="27">
        <f>IF(AND(V467&lt;0,AC466+V467/$B$5&gt;$H$2,-V467/'Carga-Descarga Año'!$B$5&lt;'SFV+BESS'!$I$7),V467/$B$5,IF(AND(V467&lt;0,AC466+V467/$B$5&gt;$H$2,-V467/'Carga-Descarga Año'!$B$5&gt;'SFV+BESS'!$I$7),-'SFV+BESS'!$I$7,IF(AND(V467&lt;0,AC466+V467/$B$5&lt;$H$2),-MIN('SFV+BESS'!$I$7,AC466-$H$2),0)))</f>
        <v>0</v>
      </c>
      <c r="Z467" s="33">
        <f t="shared" si="574"/>
        <v>0</v>
      </c>
      <c r="AA467" s="27">
        <f t="shared" si="549"/>
        <v>0</v>
      </c>
      <c r="AB467" s="27">
        <f t="shared" si="573"/>
        <v>0</v>
      </c>
      <c r="AC467" s="28">
        <f>IF((AC466+W467+X467)&gt;=$B$2*'SFV+BESS'!$I$9, $B$2*'SFV+BESS'!$I$9, (AC466+W467+X467))</f>
        <v>173.61249999999998</v>
      </c>
      <c r="AD467" s="110">
        <f t="shared" si="550"/>
        <v>0</v>
      </c>
      <c r="AI467" s="251"/>
      <c r="AJ467" s="41">
        <v>19.0833333333333</v>
      </c>
      <c r="AK467" s="52">
        <f t="shared" si="534"/>
        <v>0</v>
      </c>
      <c r="AL467" s="33">
        <f>Gen_Cons_Horario!B1909</f>
        <v>0</v>
      </c>
      <c r="AM467" s="35">
        <f t="shared" si="509"/>
        <v>0</v>
      </c>
      <c r="AN467" s="116">
        <f>IF(AND(AM467&gt;0,AM467*$B$4+AT466&lt;=$B$2*'SFV+BESS'!$I$9,AM467&lt;'SFV+BESS'!$I$7), AM467*$B$4, IF(AND(AM467&gt;0,AM467*$B$4+AT466&gt;$B$2*'SFV+BESS'!$I$9,AM467*$B$4&lt;'SFV+BESS'!$I$7),$B$2*'SFV+BESS'!$I$9-AT466,IF(AND(AM467&gt;0,AM467*$B$4+AT466&gt;$B$2*'SFV+BESS'!$I$9,AM467*$B$4&gt;'SFV+BESS'!$I$7,AT466&lt;$B$2*'SFV+BESS'!$I$9),$B$2*'SFV+BESS'!$I$9-AT466,IF(AND(AM467&gt;0,AM467*$B$4+AT466&lt;=$B$2*'SFV+BESS'!$I$9,AM467&gt;'SFV+BESS'!$I$7),'SFV+BESS'!$I$7,0))))</f>
        <v>0</v>
      </c>
      <c r="AO467" s="27">
        <f>IF(AND(AM467&lt;0,AT466+AM467/$B$5&gt;$H$2,-AM467/'Carga-Descarga Año'!$B$5&lt;'SFV+BESS'!$I$7),AM467/$B$5,IF(AND(AM467&lt;0,AT466+AM467/$B$5&gt;$H$2,-AM467/'Carga-Descarga Año'!$B$5&gt;'SFV+BESS'!$I$7),-'SFV+BESS'!$I$7,IF(AND(AM467&lt;0,AT466+AM467/$B$5&lt;$H$2),-MIN('SFV+BESS'!$I$7,AT466-$H$2),0)))</f>
        <v>0</v>
      </c>
      <c r="AP467" s="33"/>
      <c r="AQ467" s="33">
        <f t="shared" si="515"/>
        <v>0</v>
      </c>
      <c r="AR467" s="27">
        <f t="shared" si="551"/>
        <v>0</v>
      </c>
      <c r="AS467" s="27">
        <f t="shared" si="516"/>
        <v>0</v>
      </c>
      <c r="AT467" s="28">
        <f>IF((AT466+AN467+AO467)&gt;=$B$2*'SFV+BESS'!$I$9, $B$2*'SFV+BESS'!$I$9, (AT466+AN467+AO467))</f>
        <v>173.61249999999998</v>
      </c>
      <c r="AU467" s="110">
        <f t="shared" si="552"/>
        <v>0</v>
      </c>
      <c r="AZ467" s="251"/>
      <c r="BA467" s="41">
        <v>19.0833333333333</v>
      </c>
      <c r="BB467" s="33">
        <f t="shared" si="535"/>
        <v>0</v>
      </c>
      <c r="BC467" s="33">
        <f>Gen_Cons_Horario!B2653</f>
        <v>0</v>
      </c>
      <c r="BD467" s="35">
        <f t="shared" si="510"/>
        <v>0</v>
      </c>
      <c r="BE467" s="116">
        <f>IF(AND(BD467&gt;0,BD467*$B$4+BK466&lt;=$B$2*'SFV+BESS'!$I$9,BD467&lt;'SFV+BESS'!$I$7), BD467*$B$4, IF(AND(BD467&gt;0,BD467*$B$4+BK466&gt;$B$2*'SFV+BESS'!$I$9,BD467*$B$4&lt;'SFV+BESS'!$I$7),$B$2*'SFV+BESS'!$I$9-BK466,IF(AND(BD467&gt;0,BD467*$B$4+BK466&gt;$B$2*'SFV+BESS'!$I$9,BD467*$B$4&gt;'SFV+BESS'!$I$7,BK466&lt;$B$2*'SFV+BESS'!$I$9),$B$2*'SFV+BESS'!$I$9-BK466,IF(AND(BD467&gt;0,BD467*$B$4+BK466&lt;=$B$2*'SFV+BESS'!$I$9,BD467&gt;'SFV+BESS'!$I$7),'SFV+BESS'!$I$7,0))))</f>
        <v>0</v>
      </c>
      <c r="BF467" s="27">
        <f>IF(AND(BD467&lt;0,BK466+BD467/$B$5&gt;$H$2,-BD467/'Carga-Descarga Año'!$B$5&lt;'SFV+BESS'!$I$7),BD467/$B$5,IF(AND(BD467&lt;0,BK466+BD467/$B$5&gt;$H$2,-BD467/'Carga-Descarga Año'!$B$5&gt;'SFV+BESS'!$I$7),-'SFV+BESS'!$I$7,IF(AND(BD467&lt;0,BK466+BD467/$B$5&lt;$H$2),-MIN('SFV+BESS'!$I$7,BK466-$H$2),0)))</f>
        <v>0</v>
      </c>
      <c r="BG467" s="33"/>
      <c r="BH467" s="33">
        <f t="shared" si="517"/>
        <v>0</v>
      </c>
      <c r="BI467" s="27">
        <f t="shared" si="553"/>
        <v>0</v>
      </c>
      <c r="BJ467" s="27">
        <f t="shared" si="518"/>
        <v>0</v>
      </c>
      <c r="BK467" s="28">
        <f>IF((BK466+BE467+BF467)&gt;=$B$2*'SFV+BESS'!$I$9, $B$2*'SFV+BESS'!$I$9, (BK466+BE467+BF467))</f>
        <v>173.61249999999998</v>
      </c>
      <c r="BL467" s="110">
        <f t="shared" si="554"/>
        <v>0</v>
      </c>
      <c r="BQ467" s="251"/>
      <c r="BR467" s="41">
        <v>19.0833333333333</v>
      </c>
      <c r="BS467" s="33">
        <f t="shared" si="536"/>
        <v>0</v>
      </c>
      <c r="BT467" s="33">
        <f>Gen_Cons_Horario!B3373</f>
        <v>0</v>
      </c>
      <c r="BU467" s="35">
        <f t="shared" si="511"/>
        <v>0</v>
      </c>
      <c r="BV467" s="116">
        <f>IF(AND(BU467&gt;0,BU467*$B$4+CB466&lt;=$B$2*'SFV+BESS'!$I$9,BU467&lt;'SFV+BESS'!$I$7), BU467*$B$4, IF(AND(BU467&gt;0,BU467*$B$4+CB466&gt;$B$2*'SFV+BESS'!$I$9,BU467*$B$4&lt;'SFV+BESS'!$I$7),$B$2*'SFV+BESS'!$I$9-CB466,IF(AND(BU467&gt;0,BU467*$B$4+CB466&gt;$B$2*'SFV+BESS'!$I$9,BU467*$B$4&gt;'SFV+BESS'!$I$7,CB466&lt;$B$2*'SFV+BESS'!$I$9),$B$2*'SFV+BESS'!$I$9-CB466,IF(AND(BU467&gt;0,BU467*$B$4+CB466&lt;=$B$2*'SFV+BESS'!$I$9,BU467&gt;'SFV+BESS'!$I$7),'SFV+BESS'!$I$7,0))))</f>
        <v>0</v>
      </c>
      <c r="BW467" s="27">
        <f>IF(AND(BU467&lt;0,CB466+BU467/$B$5&gt;$H$2,-BU467/'Carga-Descarga Año'!$B$5&lt;'SFV+BESS'!$I$7),BU467/$B$5,IF(AND(BU467&lt;0,CB466+BU467/$B$5&gt;$H$2,-BU467/'Carga-Descarga Año'!$B$5&gt;'SFV+BESS'!$I$7),-'SFV+BESS'!$I$7,IF(AND(BU467&lt;0,CB466+BU467/$B$5&lt;$H$2),-MIN('SFV+BESS'!$I$7,CB466-$H$2),0)))</f>
        <v>0</v>
      </c>
      <c r="BX467" s="33"/>
      <c r="BY467" s="33">
        <f t="shared" si="519"/>
        <v>0</v>
      </c>
      <c r="BZ467" s="27">
        <f t="shared" si="555"/>
        <v>0</v>
      </c>
      <c r="CA467" s="27">
        <f t="shared" si="556"/>
        <v>0</v>
      </c>
      <c r="CB467" s="28">
        <f>IF((CB466+BV467+BW467)&gt;=$B$2*'SFV+BESS'!$I$9, $B$2*'SFV+BESS'!$I$9, (CB466+BV467+BW467))</f>
        <v>173.61249999999998</v>
      </c>
      <c r="CC467" s="110">
        <f t="shared" si="557"/>
        <v>0</v>
      </c>
      <c r="CH467" s="251"/>
      <c r="CI467" s="41">
        <v>19.0833333333333</v>
      </c>
      <c r="CJ467" s="33">
        <f t="shared" si="537"/>
        <v>0</v>
      </c>
      <c r="CK467" s="33">
        <f>Gen_Cons_Horario!B4117</f>
        <v>0</v>
      </c>
      <c r="CL467" s="35">
        <f t="shared" si="512"/>
        <v>0</v>
      </c>
      <c r="CM467" s="116">
        <f>IF(AND(CL467&gt;0,CL467*$B$4+CS466&lt;=$B$2*'SFV+BESS'!$I$9,CL467&lt;'SFV+BESS'!$I$7), CL467*$B$4, IF(AND(CL467&gt;0,CL467*$B$4+CS466&gt;$B$2*'SFV+BESS'!$I$9,CL467*$B$4&lt;'SFV+BESS'!$I$7),$B$2*'SFV+BESS'!$I$9-CS466,IF(AND(CL467&gt;0,CL467*$B$4+CS466&gt;$B$2*'SFV+BESS'!$I$9,CL467*$B$4&gt;'SFV+BESS'!$I$7,CS466&lt;$B$2*'SFV+BESS'!$I$9),$B$2*'SFV+BESS'!$I$9-CS466,IF(AND(CL467&gt;0,CL467*$B$4+CS466&lt;=$B$2*'SFV+BESS'!$I$9,CL467&gt;'SFV+BESS'!$I$7),'SFV+BESS'!$I$7,0))))</f>
        <v>0</v>
      </c>
      <c r="CN467" s="27">
        <f>IF(AND(CL467&lt;0,CS466+CL467/$B$5&gt;$H$2,-CL467/'Carga-Descarga Año'!$B$5&lt;'SFV+BESS'!$I$7),CL467/$B$5,IF(AND(CL467&lt;0,CS466+CL467/$B$5&gt;$H$2,-CL467/'Carga-Descarga Año'!$B$5&gt;'SFV+BESS'!$I$7),-'SFV+BESS'!$I$7,IF(AND(CL467&lt;0,CS466+CL467/$B$5&lt;$H$2),-MIN('SFV+BESS'!$I$7,CS466-$H$2),0)))</f>
        <v>0</v>
      </c>
      <c r="CO467" s="33"/>
      <c r="CP467" s="33">
        <f t="shared" si="520"/>
        <v>0</v>
      </c>
      <c r="CQ467" s="27">
        <f t="shared" si="558"/>
        <v>0</v>
      </c>
      <c r="CR467" s="27">
        <f t="shared" si="521"/>
        <v>0</v>
      </c>
      <c r="CS467" s="28">
        <f>IF((CS466+CM467+CN467)&gt;=$B$2*'SFV+BESS'!$I$9, $B$2*'SFV+BESS'!$I$9, (CS466+CM467+CN467))</f>
        <v>173.61249999999998</v>
      </c>
      <c r="CT467" s="110">
        <f t="shared" si="559"/>
        <v>0</v>
      </c>
      <c r="CY467" s="251"/>
      <c r="CZ467" s="41">
        <v>19.0833333333333</v>
      </c>
      <c r="DA467" s="33">
        <f t="shared" si="538"/>
        <v>0</v>
      </c>
      <c r="DB467" s="33">
        <f>Gen_Cons_Horario!B4837</f>
        <v>0</v>
      </c>
      <c r="DC467" s="35">
        <f t="shared" si="575"/>
        <v>0</v>
      </c>
      <c r="DD467" s="116">
        <f>IF(AND(DC467&gt;0,DC467*$B$4+DJ466&lt;=$B$2*'SFV+BESS'!$I$9,DC467&lt;'SFV+BESS'!$I$7), DC467*$B$4, IF(AND(DC467&gt;0,DC467*$B$4+DJ466&gt;$B$2*'SFV+BESS'!$I$9,DC467*$B$4&lt;'SFV+BESS'!$I$7),$B$2*'SFV+BESS'!$I$9-DJ466,IF(AND(DC467&gt;0,DC467*$B$4+DJ466&gt;$B$2*'SFV+BESS'!$I$9,DC467*$B$4&gt;'SFV+BESS'!$I$7,DJ466&lt;$B$2*'SFV+BESS'!$I$9),$B$2*'SFV+BESS'!$I$9-DJ466,IF(AND(DC467&gt;0,DC467*$B$4+DJ466&lt;=$B$2*'SFV+BESS'!$I$9,DC467&gt;'SFV+BESS'!$I$7),'SFV+BESS'!$I$7,0))))</f>
        <v>0</v>
      </c>
      <c r="DE467" s="27">
        <f>IF(AND(DC467&lt;0,DJ466+DC467/$B$5&gt;$H$2,-DC467/'Carga-Descarga Año'!$B$5&lt;'SFV+BESS'!$I$7),DC467/$B$5,IF(AND(DC467&lt;0,DJ466+DC467/$B$5&gt;$H$2,-DC467/'Carga-Descarga Año'!$B$5&gt;'SFV+BESS'!$I$7),-'SFV+BESS'!$I$7,IF(AND(DC467&lt;0,DJ466+DC467/$B$5&lt;$H$2),-MIN('SFV+BESS'!$I$7,DJ466-$H$2),0)))</f>
        <v>0</v>
      </c>
      <c r="DF467" s="33"/>
      <c r="DG467" s="33">
        <f t="shared" si="522"/>
        <v>0</v>
      </c>
      <c r="DH467" s="27">
        <f t="shared" si="560"/>
        <v>0</v>
      </c>
      <c r="DI467" s="27">
        <f t="shared" si="561"/>
        <v>0</v>
      </c>
      <c r="DJ467" s="28">
        <f>IF((DJ466+DD467+DE467)&gt;=$B$2*'SFV+BESS'!$I$9, $B$2*'SFV+BESS'!$I$9, (DJ466+DD467+DE467))</f>
        <v>173.61249999999998</v>
      </c>
      <c r="DK467" s="110">
        <f t="shared" si="562"/>
        <v>0</v>
      </c>
      <c r="DP467" s="251"/>
      <c r="DQ467" s="41">
        <v>19.0833333333333</v>
      </c>
      <c r="DR467" s="33">
        <f t="shared" si="539"/>
        <v>0</v>
      </c>
      <c r="DS467" s="33">
        <f>Gen_Cons_Horario!B5581</f>
        <v>0</v>
      </c>
      <c r="DT467" s="35">
        <f t="shared" si="576"/>
        <v>0</v>
      </c>
      <c r="DU467" s="116">
        <f>IF(AND(DT467&gt;0,DT467*$B$4+EA466&lt;=$B$2*'SFV+BESS'!$I$9,DT467&lt;'SFV+BESS'!$I$7), DT467*$B$4, IF(AND(DT467&gt;0,DT467*$B$4+EA466&gt;$B$2*'SFV+BESS'!$I$9,DT467*$B$4&lt;'SFV+BESS'!$I$7),$B$2*'SFV+BESS'!$I$9-EA466,IF(AND(DT467&gt;0,DT467*$B$4+EA466&gt;$B$2*'SFV+BESS'!$I$9,DT467*$B$4&gt;'SFV+BESS'!$I$7,EA466&lt;$B$2*'SFV+BESS'!$I$9),$B$2*'SFV+BESS'!$I$9-EA466,IF(AND(DT467&gt;0,DT467*$B$4+EA466&lt;=$B$2*'SFV+BESS'!$I$9,DT467&gt;'SFV+BESS'!$I$7),'SFV+BESS'!$I$7,0))))</f>
        <v>0</v>
      </c>
      <c r="DV467" s="27">
        <f>IF(AND(DT467&lt;0,EA466+DT467/$B$5&gt;$H$2,-DT467/'Carga-Descarga Año'!$B$5&lt;'SFV+BESS'!$I$7),DT467/$B$5,IF(AND(DT467&lt;0,EA466+DT467/$B$5&gt;$H$2,-DT467/'Carga-Descarga Año'!$B$5&gt;'SFV+BESS'!$I$7),-'SFV+BESS'!$I$7,IF(AND(DT467&lt;0,EA466+DT467/$B$5&lt;$H$2),-MIN('SFV+BESS'!$I$7,EA466-$H$2),0)))</f>
        <v>0</v>
      </c>
      <c r="DW467" s="33"/>
      <c r="DX467" s="33">
        <f t="shared" si="523"/>
        <v>0</v>
      </c>
      <c r="DY467" s="27">
        <f t="shared" si="563"/>
        <v>0</v>
      </c>
      <c r="DZ467" s="27">
        <f t="shared" si="524"/>
        <v>0</v>
      </c>
      <c r="EA467" s="28">
        <f>IF((EA466+DU467+DV467)&gt;=$B$2*'SFV+BESS'!$I$9, $B$2*'SFV+BESS'!$I$9, (EA466+DU467+DV467))</f>
        <v>173.61249999999998</v>
      </c>
      <c r="EB467" s="110">
        <f t="shared" si="564"/>
        <v>0</v>
      </c>
      <c r="EG467" s="251"/>
      <c r="EH467" s="41">
        <v>19.0833333333333</v>
      </c>
      <c r="EI467" s="33">
        <f t="shared" si="540"/>
        <v>0</v>
      </c>
      <c r="EJ467" s="33">
        <f>Gen_Cons_Horario!B6325</f>
        <v>0</v>
      </c>
      <c r="EK467" s="35">
        <f t="shared" si="577"/>
        <v>0</v>
      </c>
      <c r="EL467" s="116">
        <f>IF(AND(EK467&gt;0,EK467*$B$4+ER466&lt;=$B$2*'SFV+BESS'!$I$9,EK467&lt;'SFV+BESS'!$I$7), EK467*$B$4, IF(AND(EK467&gt;0,EK467*$B$4+ER466&gt;$B$2*'SFV+BESS'!$I$9,EK467*$B$4&lt;'SFV+BESS'!$I$7),$B$2*'SFV+BESS'!$I$9-ER466,IF(AND(EK467&gt;0,EK467*$B$4+ER466&gt;$B$2*'SFV+BESS'!$I$9,EK467*$B$4&gt;'SFV+BESS'!$I$7,ER466&lt;$B$2*'SFV+BESS'!$I$9),$B$2*'SFV+BESS'!$I$9-ER466,IF(AND(EK467&gt;0,EK467*$B$4+ER466&lt;=$B$2*'SFV+BESS'!$I$9,EK467&gt;'SFV+BESS'!$I$7),'SFV+BESS'!$I$7,0))))</f>
        <v>0</v>
      </c>
      <c r="EM467" s="27">
        <f>IF(AND(EK467&lt;0,ER466+EK467/$B$5&gt;$H$2,-EK467/'Carga-Descarga Año'!$B$5&lt;'SFV+BESS'!$I$7),EK467/$B$5,IF(AND(EK467&lt;0,ER466+EK467/$B$5&gt;$H$2,-EK467/'Carga-Descarga Año'!$B$5&gt;'SFV+BESS'!$I$7),-'SFV+BESS'!$I$7,IF(AND(EK467&lt;0,ER466+EK467/$B$5&lt;$H$2),-MIN('SFV+BESS'!$I$7,ER466-$H$2),0)))</f>
        <v>0</v>
      </c>
      <c r="EN467" s="33"/>
      <c r="EO467" s="33">
        <f t="shared" si="525"/>
        <v>0</v>
      </c>
      <c r="EP467" s="27">
        <f t="shared" si="565"/>
        <v>0</v>
      </c>
      <c r="EQ467" s="27">
        <f t="shared" si="526"/>
        <v>0</v>
      </c>
      <c r="ER467" s="28">
        <f>IF((ER466+EL467+EM467)&gt;=$B$2*'SFV+BESS'!$I$9, $B$2*'SFV+BESS'!$I$9, (ER466+EL467+EM467))</f>
        <v>173.61249999999998</v>
      </c>
      <c r="ES467" s="110">
        <f t="shared" si="566"/>
        <v>0</v>
      </c>
      <c r="EX467" s="251"/>
      <c r="EY467" s="41">
        <v>19.0833333333333</v>
      </c>
      <c r="EZ467" s="33">
        <f t="shared" si="541"/>
        <v>0</v>
      </c>
      <c r="FA467" s="33">
        <f>Gen_Cons_Horario!B7045</f>
        <v>0</v>
      </c>
      <c r="FB467" s="35">
        <f t="shared" si="578"/>
        <v>0</v>
      </c>
      <c r="FC467" s="116">
        <f>IF(AND(FB467&gt;0,FB467*$B$4+FI466&lt;=$B$2*'SFV+BESS'!$I$9,FB467&lt;'SFV+BESS'!$I$7), FB467*$B$4, IF(AND(FB467&gt;0,FB467*$B$4+FI466&gt;$B$2*'SFV+BESS'!$I$9,FB467*$B$4&lt;'SFV+BESS'!$I$7),$B$2*'SFV+BESS'!$I$9-FI466,IF(AND(FB467&gt;0,FB467*$B$4+FI466&gt;$B$2*'SFV+BESS'!$I$9,FB467*$B$4&gt;'SFV+BESS'!$I$7,FI466&lt;$B$2*'SFV+BESS'!$I$9),$B$2*'SFV+BESS'!$I$9-FI466,IF(AND(FB467&gt;0,FB467*$B$4+FI466&lt;=$B$2*'SFV+BESS'!$I$9,FB467&gt;'SFV+BESS'!$I$7),'SFV+BESS'!$I$7,0))))</f>
        <v>0</v>
      </c>
      <c r="FD467" s="27">
        <f>IF(AND(FB467&lt;0,FI466+FB467/$B$5&gt;$H$2,-FB467/'Carga-Descarga Año'!$B$5&lt;'SFV+BESS'!$I$7),FB467/$B$5,IF(AND(FB467&lt;0,FI466+FB467/$B$5&gt;$H$2,-FB467/'Carga-Descarga Año'!$B$5&gt;'SFV+BESS'!$I$7),-'SFV+BESS'!$I$7,IF(AND(FB467&lt;0,FI466+FB467/$B$5&lt;$H$2),-MIN('SFV+BESS'!$I$7,FI466-$H$2),0)))</f>
        <v>0</v>
      </c>
      <c r="FE467" s="33"/>
      <c r="FF467" s="33">
        <f t="shared" si="527"/>
        <v>0</v>
      </c>
      <c r="FG467" s="27">
        <f t="shared" si="567"/>
        <v>0</v>
      </c>
      <c r="FH467" s="27">
        <f t="shared" si="528"/>
        <v>0</v>
      </c>
      <c r="FI467" s="28">
        <f>IF((FI466+FC467+FD467)&gt;=$B$2*'SFV+BESS'!$I$9, $B$2*'SFV+BESS'!$I$9, (FI466+FC467+FD467))</f>
        <v>173.61249999999998</v>
      </c>
      <c r="FJ467" s="110">
        <f t="shared" si="568"/>
        <v>0</v>
      </c>
      <c r="FO467" s="251"/>
      <c r="FP467" s="41">
        <v>19.0833333333333</v>
      </c>
      <c r="FQ467" s="33">
        <f t="shared" si="542"/>
        <v>0</v>
      </c>
      <c r="FR467" s="33">
        <f>Gen_Cons_Horario!B7789</f>
        <v>0</v>
      </c>
      <c r="FS467" s="35">
        <f t="shared" si="579"/>
        <v>0</v>
      </c>
      <c r="FT467" s="116">
        <f>IF(AND(FS467&gt;0,FS467*$B$4+FZ466&lt;=$B$2*'SFV+BESS'!$I$9,FS467&lt;'SFV+BESS'!$I$7), FS467*$B$4, IF(AND(FS467&gt;0,FS467*$B$4+FZ466&gt;$B$2*'SFV+BESS'!$I$9,FS467*$B$4&lt;'SFV+BESS'!$I$7),$B$2*'SFV+BESS'!$I$9-FZ466,IF(AND(FS467&gt;0,FS467*$B$4+FZ466&gt;$B$2*'SFV+BESS'!$I$9,FS467*$B$4&gt;'SFV+BESS'!$I$7,FZ466&lt;$B$2*'SFV+BESS'!$I$9),$B$2*'SFV+BESS'!$I$9-FZ466,IF(AND(FS467&gt;0,FS467*$B$4+FZ466&lt;=$B$2*'SFV+BESS'!$I$9,FS467&gt;'SFV+BESS'!$I$7),'SFV+BESS'!$I$7,0))))</f>
        <v>0</v>
      </c>
      <c r="FU467" s="27">
        <f>IF(AND(FS467&lt;0,FZ466+FS467/$B$5&gt;$H$2,-FS467/'Carga-Descarga Año'!$B$5&lt;'SFV+BESS'!$I$7),FS467/$B$5,IF(AND(FS467&lt;0,FZ466+FS467/$B$5&gt;$H$2,-FS467/'Carga-Descarga Año'!$B$5&gt;'SFV+BESS'!$I$7),-'SFV+BESS'!$I$7,IF(AND(FS467&lt;0,FZ466+FS467/$B$5&lt;$H$2),-MIN('SFV+BESS'!$I$7,FZ466-$H$2),0)))</f>
        <v>0</v>
      </c>
      <c r="FV467" s="33"/>
      <c r="FW467" s="33">
        <f t="shared" si="529"/>
        <v>0</v>
      </c>
      <c r="FX467" s="27">
        <f t="shared" si="569"/>
        <v>0</v>
      </c>
      <c r="FY467" s="27">
        <f t="shared" si="530"/>
        <v>0</v>
      </c>
      <c r="FZ467" s="28">
        <f>IF((FZ466+FT467+FU467)&gt;=$B$2*'SFV+BESS'!$I$9, $B$2*'SFV+BESS'!$I$9, (FZ466+FT467+FU467))</f>
        <v>173.61249999999998</v>
      </c>
      <c r="GA467" s="110">
        <f t="shared" si="570"/>
        <v>0</v>
      </c>
      <c r="GF467" s="251"/>
      <c r="GG467" s="41">
        <v>19.0833333333333</v>
      </c>
      <c r="GH467" s="33">
        <f t="shared" si="543"/>
        <v>0</v>
      </c>
      <c r="GI467" s="33">
        <f>Gen_Cons_Horario!B8509</f>
        <v>0</v>
      </c>
      <c r="GJ467" s="35">
        <f t="shared" si="513"/>
        <v>0</v>
      </c>
      <c r="GK467" s="116">
        <f>IF(AND(GJ467&gt;0,GJ467*$B$4+GQ466&lt;=$B$2*'SFV+BESS'!$I$9,GJ467&lt;'SFV+BESS'!$I$7), GJ467*$B$4, IF(AND(GJ467&gt;0,GJ467*$B$4+GQ466&gt;$B$2*'SFV+BESS'!$I$9,GJ467*$B$4&lt;'SFV+BESS'!$I$7),$B$2*'SFV+BESS'!$I$9-GQ466,IF(AND(GJ467&gt;0,GJ467*$B$4+GQ466&gt;$B$2*'SFV+BESS'!$I$9,GJ467*$B$4&gt;'SFV+BESS'!$I$7,GQ466&lt;$B$2*'SFV+BESS'!$I$9),$B$2*'SFV+BESS'!$I$9-GQ466,IF(AND(GJ467&gt;0,GJ467*$B$4+GQ466&lt;=$B$2*'SFV+BESS'!$I$9,GJ467&gt;'SFV+BESS'!$I$7),'SFV+BESS'!$I$7,0))))</f>
        <v>0</v>
      </c>
      <c r="GL467" s="27">
        <f>IF(AND(GJ467&lt;0,GQ466+GJ467/$B$5&gt;$H$2,-GJ467/'Carga-Descarga Año'!$B$5&lt;'SFV+BESS'!$I$7),GJ467/$B$5,IF(AND(GJ467&lt;0,GQ466+GJ467/$B$5&gt;$H$2,-GJ467/'Carga-Descarga Año'!$B$5&gt;'SFV+BESS'!$I$7),-'SFV+BESS'!$I$7,IF(AND(GJ467&lt;0,GQ466+GJ467/$B$5&lt;$H$2),-MIN('SFV+BESS'!$I$7,GQ466-$H$2),0)))</f>
        <v>0</v>
      </c>
      <c r="GM467" s="33"/>
      <c r="GN467" s="33">
        <f t="shared" si="531"/>
        <v>0</v>
      </c>
      <c r="GO467" s="27">
        <f t="shared" si="571"/>
        <v>0</v>
      </c>
      <c r="GP467" s="27">
        <f t="shared" si="532"/>
        <v>0</v>
      </c>
      <c r="GQ467" s="28">
        <f>IF((GQ466+GK467+GL467)&gt;=$B$2*'SFV+BESS'!$I$9, $B$2*'SFV+BESS'!$I$9, (GQ466+GK467+GL467))</f>
        <v>95.068724502374749</v>
      </c>
      <c r="GR467" s="110">
        <f t="shared" si="572"/>
        <v>0</v>
      </c>
    </row>
    <row r="468" spans="1:200">
      <c r="A468" s="249"/>
      <c r="B468" s="41">
        <v>19.125</v>
      </c>
      <c r="C468" s="38">
        <f t="shared" si="514"/>
        <v>0</v>
      </c>
      <c r="D468" s="2">
        <f>Gen_Cons_Horario!B494</f>
        <v>0</v>
      </c>
      <c r="E468" s="140">
        <f t="shared" si="544"/>
        <v>0</v>
      </c>
      <c r="F468" s="116">
        <f>IF(AND(E468&gt;0,E468*$B$4+L467&lt;=$B$2*'SFV+BESS'!$I$9,E468&lt;'SFV+BESS'!$I$7), E468*$B$4, IF(AND(E468&gt;0,E468*$B$4+L467&gt;$B$2*'SFV+BESS'!$I$9,E468*$B$4&lt;'SFV+BESS'!$I$7),$B$2*'SFV+BESS'!$I$9-L467,IF(AND(E468&gt;0,E468*$B$4+L467&gt;$B$2*'SFV+BESS'!$I$9,E468*$B$4&gt;'SFV+BESS'!$I$7,L467&lt;$B$2*'SFV+BESS'!$I$9),$B$2*'SFV+BESS'!$I$9-L467,IF(AND(E468&gt;0,E468*$B$4+L467&lt;=$B$2*'SFV+BESS'!$I$9,E468&gt;'SFV+BESS'!$I$7),'SFV+BESS'!$I$7,0))))</f>
        <v>0</v>
      </c>
      <c r="G468" s="27">
        <f>IF(AND(E468&lt;0,L467+E468/$B$5&gt;$H$2,-E468/'Carga-Descarga Año'!$B$5&lt;'SFV+BESS'!$I$7),E468/$B$5,IF(AND(E468&lt;0,L467+E468/$B$5&gt;$H$2,-E468/'Carga-Descarga Año'!$B$5&gt;'SFV+BESS'!$I$7),-'SFV+BESS'!$I$7,IF(AND(E468&lt;0,L467+E468/$B$5&lt;$H$2),-MIN('SFV+BESS'!$I$7,L467-$H$2),0)))</f>
        <v>0</v>
      </c>
      <c r="I468" s="38">
        <f t="shared" si="545"/>
        <v>0</v>
      </c>
      <c r="J468" s="27">
        <f t="shared" si="547"/>
        <v>0</v>
      </c>
      <c r="K468" s="27">
        <f t="shared" si="546"/>
        <v>0</v>
      </c>
      <c r="L468" s="28">
        <f>IF((L467+F468+G468)&gt;=$B$2*'SFV+BESS'!$I$9, $B$2*'SFV+BESS'!$I$9, (L467+F468+G468))</f>
        <v>173.61249999999998</v>
      </c>
      <c r="M468" s="110">
        <f t="shared" si="548"/>
        <v>0</v>
      </c>
      <c r="R468" s="251"/>
      <c r="S468" s="41">
        <v>19.125</v>
      </c>
      <c r="T468" s="2">
        <f t="shared" si="533"/>
        <v>0</v>
      </c>
      <c r="U468" s="2">
        <f>Gen_Cons_Horario!B1238</f>
        <v>0</v>
      </c>
      <c r="V468" s="35">
        <f t="shared" si="508"/>
        <v>0</v>
      </c>
      <c r="W468" s="116">
        <f>IF(AND(V468&gt;0,V468*$B$4+AC467&lt;=$B$2*'SFV+BESS'!$I$9,V468&lt;'SFV+BESS'!$I$7), V468*$B$4, IF(AND(V468&gt;0,V468*$B$4+AC467&gt;$B$2*'SFV+BESS'!$I$9,V468*$B$4&lt;'SFV+BESS'!$I$7),$B$2*'SFV+BESS'!$I$9-AC467,IF(AND(V468&gt;0,V468*$B$4+AC467&gt;$B$2*'SFV+BESS'!$I$9,V468*$B$4&gt;'SFV+BESS'!$I$7,AC467&lt;$B$2*'SFV+BESS'!$I$9),$B$2*'SFV+BESS'!$I$9-AC467,IF(AND(V468&gt;0,V468*$B$4+AC467&lt;=$B$2*'SFV+BESS'!$I$9,V468&gt;'SFV+BESS'!$I$7),'SFV+BESS'!$I$7,0))))</f>
        <v>0</v>
      </c>
      <c r="X468" s="27">
        <f>IF(AND(V468&lt;0,AC467+V468/$B$5&gt;$H$2,-V468/'Carga-Descarga Año'!$B$5&lt;'SFV+BESS'!$I$7),V468/$B$5,IF(AND(V468&lt;0,AC467+V468/$B$5&gt;$H$2,-V468/'Carga-Descarga Año'!$B$5&gt;'SFV+BESS'!$I$7),-'SFV+BESS'!$I$7,IF(AND(V468&lt;0,AC467+V468/$B$5&lt;$H$2),-MIN('SFV+BESS'!$I$7,AC467-$H$2),0)))</f>
        <v>0</v>
      </c>
      <c r="Z468" s="33">
        <f t="shared" si="574"/>
        <v>0</v>
      </c>
      <c r="AA468" s="27">
        <f t="shared" si="549"/>
        <v>0</v>
      </c>
      <c r="AB468" s="27">
        <f t="shared" si="573"/>
        <v>0</v>
      </c>
      <c r="AC468" s="28">
        <f>IF((AC467+W468+X468)&gt;=$B$2*'SFV+BESS'!$I$9, $B$2*'SFV+BESS'!$I$9, (AC467+W468+X468))</f>
        <v>173.61249999999998</v>
      </c>
      <c r="AD468" s="110">
        <f t="shared" si="550"/>
        <v>0</v>
      </c>
      <c r="AI468" s="251"/>
      <c r="AJ468" s="41">
        <v>19.125</v>
      </c>
      <c r="AK468" s="52">
        <f t="shared" si="534"/>
        <v>0</v>
      </c>
      <c r="AL468" s="33">
        <f>Gen_Cons_Horario!B1910</f>
        <v>0</v>
      </c>
      <c r="AM468" s="35">
        <f t="shared" si="509"/>
        <v>0</v>
      </c>
      <c r="AN468" s="116">
        <f>IF(AND(AM468&gt;0,AM468*$B$4+AT467&lt;=$B$2*'SFV+BESS'!$I$9,AM468&lt;'SFV+BESS'!$I$7), AM468*$B$4, IF(AND(AM468&gt;0,AM468*$B$4+AT467&gt;$B$2*'SFV+BESS'!$I$9,AM468*$B$4&lt;'SFV+BESS'!$I$7),$B$2*'SFV+BESS'!$I$9-AT467,IF(AND(AM468&gt;0,AM468*$B$4+AT467&gt;$B$2*'SFV+BESS'!$I$9,AM468*$B$4&gt;'SFV+BESS'!$I$7,AT467&lt;$B$2*'SFV+BESS'!$I$9),$B$2*'SFV+BESS'!$I$9-AT467,IF(AND(AM468&gt;0,AM468*$B$4+AT467&lt;=$B$2*'SFV+BESS'!$I$9,AM468&gt;'SFV+BESS'!$I$7),'SFV+BESS'!$I$7,0))))</f>
        <v>0</v>
      </c>
      <c r="AO468" s="27">
        <f>IF(AND(AM468&lt;0,AT467+AM468/$B$5&gt;$H$2,-AM468/'Carga-Descarga Año'!$B$5&lt;'SFV+BESS'!$I$7),AM468/$B$5,IF(AND(AM468&lt;0,AT467+AM468/$B$5&gt;$H$2,-AM468/'Carga-Descarga Año'!$B$5&gt;'SFV+BESS'!$I$7),-'SFV+BESS'!$I$7,IF(AND(AM468&lt;0,AT467+AM468/$B$5&lt;$H$2),-MIN('SFV+BESS'!$I$7,AT467-$H$2),0)))</f>
        <v>0</v>
      </c>
      <c r="AP468" s="33"/>
      <c r="AQ468" s="33">
        <f t="shared" si="515"/>
        <v>0</v>
      </c>
      <c r="AR468" s="27">
        <f t="shared" si="551"/>
        <v>0</v>
      </c>
      <c r="AS468" s="27">
        <f t="shared" si="516"/>
        <v>0</v>
      </c>
      <c r="AT468" s="28">
        <f>IF((AT467+AN468+AO468)&gt;=$B$2*'SFV+BESS'!$I$9, $B$2*'SFV+BESS'!$I$9, (AT467+AN468+AO468))</f>
        <v>173.61249999999998</v>
      </c>
      <c r="AU468" s="110">
        <f t="shared" si="552"/>
        <v>0</v>
      </c>
      <c r="AZ468" s="251"/>
      <c r="BA468" s="41">
        <v>19.125</v>
      </c>
      <c r="BB468" s="33">
        <f t="shared" si="535"/>
        <v>0</v>
      </c>
      <c r="BC468" s="33">
        <f>Gen_Cons_Horario!B2654</f>
        <v>0</v>
      </c>
      <c r="BD468" s="35">
        <f t="shared" si="510"/>
        <v>0</v>
      </c>
      <c r="BE468" s="116">
        <f>IF(AND(BD468&gt;0,BD468*$B$4+BK467&lt;=$B$2*'SFV+BESS'!$I$9,BD468&lt;'SFV+BESS'!$I$7), BD468*$B$4, IF(AND(BD468&gt;0,BD468*$B$4+BK467&gt;$B$2*'SFV+BESS'!$I$9,BD468*$B$4&lt;'SFV+BESS'!$I$7),$B$2*'SFV+BESS'!$I$9-BK467,IF(AND(BD468&gt;0,BD468*$B$4+BK467&gt;$B$2*'SFV+BESS'!$I$9,BD468*$B$4&gt;'SFV+BESS'!$I$7,BK467&lt;$B$2*'SFV+BESS'!$I$9),$B$2*'SFV+BESS'!$I$9-BK467,IF(AND(BD468&gt;0,BD468*$B$4+BK467&lt;=$B$2*'SFV+BESS'!$I$9,BD468&gt;'SFV+BESS'!$I$7),'SFV+BESS'!$I$7,0))))</f>
        <v>0</v>
      </c>
      <c r="BF468" s="27">
        <f>IF(AND(BD468&lt;0,BK467+BD468/$B$5&gt;$H$2,-BD468/'Carga-Descarga Año'!$B$5&lt;'SFV+BESS'!$I$7),BD468/$B$5,IF(AND(BD468&lt;0,BK467+BD468/$B$5&gt;$H$2,-BD468/'Carga-Descarga Año'!$B$5&gt;'SFV+BESS'!$I$7),-'SFV+BESS'!$I$7,IF(AND(BD468&lt;0,BK467+BD468/$B$5&lt;$H$2),-MIN('SFV+BESS'!$I$7,BK467-$H$2),0)))</f>
        <v>0</v>
      </c>
      <c r="BG468" s="33"/>
      <c r="BH468" s="33">
        <f t="shared" si="517"/>
        <v>0</v>
      </c>
      <c r="BI468" s="27">
        <f t="shared" si="553"/>
        <v>0</v>
      </c>
      <c r="BJ468" s="27">
        <f t="shared" si="518"/>
        <v>0</v>
      </c>
      <c r="BK468" s="28">
        <f>IF((BK467+BE468+BF468)&gt;=$B$2*'SFV+BESS'!$I$9, $B$2*'SFV+BESS'!$I$9, (BK467+BE468+BF468))</f>
        <v>173.61249999999998</v>
      </c>
      <c r="BL468" s="110">
        <f t="shared" si="554"/>
        <v>0</v>
      </c>
      <c r="BQ468" s="251"/>
      <c r="BR468" s="41">
        <v>19.125</v>
      </c>
      <c r="BS468" s="33">
        <f t="shared" si="536"/>
        <v>0</v>
      </c>
      <c r="BT468" s="33">
        <f>Gen_Cons_Horario!B3374</f>
        <v>0</v>
      </c>
      <c r="BU468" s="35">
        <f t="shared" si="511"/>
        <v>0</v>
      </c>
      <c r="BV468" s="116">
        <f>IF(AND(BU468&gt;0,BU468*$B$4+CB467&lt;=$B$2*'SFV+BESS'!$I$9,BU468&lt;'SFV+BESS'!$I$7), BU468*$B$4, IF(AND(BU468&gt;0,BU468*$B$4+CB467&gt;$B$2*'SFV+BESS'!$I$9,BU468*$B$4&lt;'SFV+BESS'!$I$7),$B$2*'SFV+BESS'!$I$9-CB467,IF(AND(BU468&gt;0,BU468*$B$4+CB467&gt;$B$2*'SFV+BESS'!$I$9,BU468*$B$4&gt;'SFV+BESS'!$I$7,CB467&lt;$B$2*'SFV+BESS'!$I$9),$B$2*'SFV+BESS'!$I$9-CB467,IF(AND(BU468&gt;0,BU468*$B$4+CB467&lt;=$B$2*'SFV+BESS'!$I$9,BU468&gt;'SFV+BESS'!$I$7),'SFV+BESS'!$I$7,0))))</f>
        <v>0</v>
      </c>
      <c r="BW468" s="27">
        <f>IF(AND(BU468&lt;0,CB467+BU468/$B$5&gt;$H$2,-BU468/'Carga-Descarga Año'!$B$5&lt;'SFV+BESS'!$I$7),BU468/$B$5,IF(AND(BU468&lt;0,CB467+BU468/$B$5&gt;$H$2,-BU468/'Carga-Descarga Año'!$B$5&gt;'SFV+BESS'!$I$7),-'SFV+BESS'!$I$7,IF(AND(BU468&lt;0,CB467+BU468/$B$5&lt;$H$2),-MIN('SFV+BESS'!$I$7,CB467-$H$2),0)))</f>
        <v>0</v>
      </c>
      <c r="BX468" s="33"/>
      <c r="BY468" s="33">
        <f t="shared" si="519"/>
        <v>0</v>
      </c>
      <c r="BZ468" s="27">
        <f t="shared" si="555"/>
        <v>0</v>
      </c>
      <c r="CA468" s="27">
        <f t="shared" si="556"/>
        <v>0</v>
      </c>
      <c r="CB468" s="28">
        <f>IF((CB467+BV468+BW468)&gt;=$B$2*'SFV+BESS'!$I$9, $B$2*'SFV+BESS'!$I$9, (CB467+BV468+BW468))</f>
        <v>173.61249999999998</v>
      </c>
      <c r="CC468" s="110">
        <f t="shared" si="557"/>
        <v>0</v>
      </c>
      <c r="CH468" s="251"/>
      <c r="CI468" s="41">
        <v>19.125</v>
      </c>
      <c r="CJ468" s="33">
        <f t="shared" si="537"/>
        <v>0</v>
      </c>
      <c r="CK468" s="33">
        <f>Gen_Cons_Horario!B4118</f>
        <v>0</v>
      </c>
      <c r="CL468" s="35">
        <f t="shared" si="512"/>
        <v>0</v>
      </c>
      <c r="CM468" s="116">
        <f>IF(AND(CL468&gt;0,CL468*$B$4+CS467&lt;=$B$2*'SFV+BESS'!$I$9,CL468&lt;'SFV+BESS'!$I$7), CL468*$B$4, IF(AND(CL468&gt;0,CL468*$B$4+CS467&gt;$B$2*'SFV+BESS'!$I$9,CL468*$B$4&lt;'SFV+BESS'!$I$7),$B$2*'SFV+BESS'!$I$9-CS467,IF(AND(CL468&gt;0,CL468*$B$4+CS467&gt;$B$2*'SFV+BESS'!$I$9,CL468*$B$4&gt;'SFV+BESS'!$I$7,CS467&lt;$B$2*'SFV+BESS'!$I$9),$B$2*'SFV+BESS'!$I$9-CS467,IF(AND(CL468&gt;0,CL468*$B$4+CS467&lt;=$B$2*'SFV+BESS'!$I$9,CL468&gt;'SFV+BESS'!$I$7),'SFV+BESS'!$I$7,0))))</f>
        <v>0</v>
      </c>
      <c r="CN468" s="27">
        <f>IF(AND(CL468&lt;0,CS467+CL468/$B$5&gt;$H$2,-CL468/'Carga-Descarga Año'!$B$5&lt;'SFV+BESS'!$I$7),CL468/$B$5,IF(AND(CL468&lt;0,CS467+CL468/$B$5&gt;$H$2,-CL468/'Carga-Descarga Año'!$B$5&gt;'SFV+BESS'!$I$7),-'SFV+BESS'!$I$7,IF(AND(CL468&lt;0,CS467+CL468/$B$5&lt;$H$2),-MIN('SFV+BESS'!$I$7,CS467-$H$2),0)))</f>
        <v>0</v>
      </c>
      <c r="CO468" s="33"/>
      <c r="CP468" s="33">
        <f t="shared" si="520"/>
        <v>0</v>
      </c>
      <c r="CQ468" s="27">
        <f t="shared" si="558"/>
        <v>0</v>
      </c>
      <c r="CR468" s="27">
        <f t="shared" si="521"/>
        <v>0</v>
      </c>
      <c r="CS468" s="28">
        <f>IF((CS467+CM468+CN468)&gt;=$B$2*'SFV+BESS'!$I$9, $B$2*'SFV+BESS'!$I$9, (CS467+CM468+CN468))</f>
        <v>173.61249999999998</v>
      </c>
      <c r="CT468" s="110">
        <f t="shared" si="559"/>
        <v>0</v>
      </c>
      <c r="CY468" s="251"/>
      <c r="CZ468" s="41">
        <v>19.125</v>
      </c>
      <c r="DA468" s="33">
        <f t="shared" si="538"/>
        <v>0</v>
      </c>
      <c r="DB468" s="33">
        <f>Gen_Cons_Horario!B4838</f>
        <v>0</v>
      </c>
      <c r="DC468" s="35">
        <f t="shared" si="575"/>
        <v>0</v>
      </c>
      <c r="DD468" s="116">
        <f>IF(AND(DC468&gt;0,DC468*$B$4+DJ467&lt;=$B$2*'SFV+BESS'!$I$9,DC468&lt;'SFV+BESS'!$I$7), DC468*$B$4, IF(AND(DC468&gt;0,DC468*$B$4+DJ467&gt;$B$2*'SFV+BESS'!$I$9,DC468*$B$4&lt;'SFV+BESS'!$I$7),$B$2*'SFV+BESS'!$I$9-DJ467,IF(AND(DC468&gt;0,DC468*$B$4+DJ467&gt;$B$2*'SFV+BESS'!$I$9,DC468*$B$4&gt;'SFV+BESS'!$I$7,DJ467&lt;$B$2*'SFV+BESS'!$I$9),$B$2*'SFV+BESS'!$I$9-DJ467,IF(AND(DC468&gt;0,DC468*$B$4+DJ467&lt;=$B$2*'SFV+BESS'!$I$9,DC468&gt;'SFV+BESS'!$I$7),'SFV+BESS'!$I$7,0))))</f>
        <v>0</v>
      </c>
      <c r="DE468" s="27">
        <f>IF(AND(DC468&lt;0,DJ467+DC468/$B$5&gt;$H$2,-DC468/'Carga-Descarga Año'!$B$5&lt;'SFV+BESS'!$I$7),DC468/$B$5,IF(AND(DC468&lt;0,DJ467+DC468/$B$5&gt;$H$2,-DC468/'Carga-Descarga Año'!$B$5&gt;'SFV+BESS'!$I$7),-'SFV+BESS'!$I$7,IF(AND(DC468&lt;0,DJ467+DC468/$B$5&lt;$H$2),-MIN('SFV+BESS'!$I$7,DJ467-$H$2),0)))</f>
        <v>0</v>
      </c>
      <c r="DF468" s="33"/>
      <c r="DG468" s="33">
        <f t="shared" si="522"/>
        <v>0</v>
      </c>
      <c r="DH468" s="27">
        <f t="shared" si="560"/>
        <v>0</v>
      </c>
      <c r="DI468" s="27">
        <f t="shared" si="561"/>
        <v>0</v>
      </c>
      <c r="DJ468" s="28">
        <f>IF((DJ467+DD468+DE468)&gt;=$B$2*'SFV+BESS'!$I$9, $B$2*'SFV+BESS'!$I$9, (DJ467+DD468+DE468))</f>
        <v>173.61249999999998</v>
      </c>
      <c r="DK468" s="110">
        <f t="shared" si="562"/>
        <v>0</v>
      </c>
      <c r="DP468" s="251"/>
      <c r="DQ468" s="41">
        <v>19.125</v>
      </c>
      <c r="DR468" s="33">
        <f t="shared" si="539"/>
        <v>0</v>
      </c>
      <c r="DS468" s="33">
        <f>Gen_Cons_Horario!B5582</f>
        <v>0</v>
      </c>
      <c r="DT468" s="35">
        <f t="shared" si="576"/>
        <v>0</v>
      </c>
      <c r="DU468" s="116">
        <f>IF(AND(DT468&gt;0,DT468*$B$4+EA467&lt;=$B$2*'SFV+BESS'!$I$9,DT468&lt;'SFV+BESS'!$I$7), DT468*$B$4, IF(AND(DT468&gt;0,DT468*$B$4+EA467&gt;$B$2*'SFV+BESS'!$I$9,DT468*$B$4&lt;'SFV+BESS'!$I$7),$B$2*'SFV+BESS'!$I$9-EA467,IF(AND(DT468&gt;0,DT468*$B$4+EA467&gt;$B$2*'SFV+BESS'!$I$9,DT468*$B$4&gt;'SFV+BESS'!$I$7,EA467&lt;$B$2*'SFV+BESS'!$I$9),$B$2*'SFV+BESS'!$I$9-EA467,IF(AND(DT468&gt;0,DT468*$B$4+EA467&lt;=$B$2*'SFV+BESS'!$I$9,DT468&gt;'SFV+BESS'!$I$7),'SFV+BESS'!$I$7,0))))</f>
        <v>0</v>
      </c>
      <c r="DV468" s="27">
        <f>IF(AND(DT468&lt;0,EA467+DT468/$B$5&gt;$H$2,-DT468/'Carga-Descarga Año'!$B$5&lt;'SFV+BESS'!$I$7),DT468/$B$5,IF(AND(DT468&lt;0,EA467+DT468/$B$5&gt;$H$2,-DT468/'Carga-Descarga Año'!$B$5&gt;'SFV+BESS'!$I$7),-'SFV+BESS'!$I$7,IF(AND(DT468&lt;0,EA467+DT468/$B$5&lt;$H$2),-MIN('SFV+BESS'!$I$7,EA467-$H$2),0)))</f>
        <v>0</v>
      </c>
      <c r="DW468" s="33"/>
      <c r="DX468" s="33">
        <f t="shared" si="523"/>
        <v>0</v>
      </c>
      <c r="DY468" s="27">
        <f t="shared" si="563"/>
        <v>0</v>
      </c>
      <c r="DZ468" s="27">
        <f t="shared" si="524"/>
        <v>0</v>
      </c>
      <c r="EA468" s="28">
        <f>IF((EA467+DU468+DV468)&gt;=$B$2*'SFV+BESS'!$I$9, $B$2*'SFV+BESS'!$I$9, (EA467+DU468+DV468))</f>
        <v>173.61249999999998</v>
      </c>
      <c r="EB468" s="110">
        <f t="shared" si="564"/>
        <v>0</v>
      </c>
      <c r="EG468" s="251"/>
      <c r="EH468" s="41">
        <v>19.125</v>
      </c>
      <c r="EI468" s="33">
        <f t="shared" si="540"/>
        <v>0</v>
      </c>
      <c r="EJ468" s="33">
        <f>Gen_Cons_Horario!B6326</f>
        <v>0</v>
      </c>
      <c r="EK468" s="35">
        <f t="shared" si="577"/>
        <v>0</v>
      </c>
      <c r="EL468" s="116">
        <f>IF(AND(EK468&gt;0,EK468*$B$4+ER467&lt;=$B$2*'SFV+BESS'!$I$9,EK468&lt;'SFV+BESS'!$I$7), EK468*$B$4, IF(AND(EK468&gt;0,EK468*$B$4+ER467&gt;$B$2*'SFV+BESS'!$I$9,EK468*$B$4&lt;'SFV+BESS'!$I$7),$B$2*'SFV+BESS'!$I$9-ER467,IF(AND(EK468&gt;0,EK468*$B$4+ER467&gt;$B$2*'SFV+BESS'!$I$9,EK468*$B$4&gt;'SFV+BESS'!$I$7,ER467&lt;$B$2*'SFV+BESS'!$I$9),$B$2*'SFV+BESS'!$I$9-ER467,IF(AND(EK468&gt;0,EK468*$B$4+ER467&lt;=$B$2*'SFV+BESS'!$I$9,EK468&gt;'SFV+BESS'!$I$7),'SFV+BESS'!$I$7,0))))</f>
        <v>0</v>
      </c>
      <c r="EM468" s="27">
        <f>IF(AND(EK468&lt;0,ER467+EK468/$B$5&gt;$H$2,-EK468/'Carga-Descarga Año'!$B$5&lt;'SFV+BESS'!$I$7),EK468/$B$5,IF(AND(EK468&lt;0,ER467+EK468/$B$5&gt;$H$2,-EK468/'Carga-Descarga Año'!$B$5&gt;'SFV+BESS'!$I$7),-'SFV+BESS'!$I$7,IF(AND(EK468&lt;0,ER467+EK468/$B$5&lt;$H$2),-MIN('SFV+BESS'!$I$7,ER467-$H$2),0)))</f>
        <v>0</v>
      </c>
      <c r="EN468" s="33"/>
      <c r="EO468" s="33">
        <f t="shared" si="525"/>
        <v>0</v>
      </c>
      <c r="EP468" s="27">
        <f t="shared" si="565"/>
        <v>0</v>
      </c>
      <c r="EQ468" s="27">
        <f t="shared" si="526"/>
        <v>0</v>
      </c>
      <c r="ER468" s="28">
        <f>IF((ER467+EL468+EM468)&gt;=$B$2*'SFV+BESS'!$I$9, $B$2*'SFV+BESS'!$I$9, (ER467+EL468+EM468))</f>
        <v>173.61249999999998</v>
      </c>
      <c r="ES468" s="110">
        <f t="shared" si="566"/>
        <v>0</v>
      </c>
      <c r="EX468" s="251"/>
      <c r="EY468" s="41">
        <v>19.125</v>
      </c>
      <c r="EZ468" s="33">
        <f t="shared" si="541"/>
        <v>0</v>
      </c>
      <c r="FA468" s="33">
        <f>Gen_Cons_Horario!B7046</f>
        <v>0</v>
      </c>
      <c r="FB468" s="35">
        <f t="shared" si="578"/>
        <v>0</v>
      </c>
      <c r="FC468" s="116">
        <f>IF(AND(FB468&gt;0,FB468*$B$4+FI467&lt;=$B$2*'SFV+BESS'!$I$9,FB468&lt;'SFV+BESS'!$I$7), FB468*$B$4, IF(AND(FB468&gt;0,FB468*$B$4+FI467&gt;$B$2*'SFV+BESS'!$I$9,FB468*$B$4&lt;'SFV+BESS'!$I$7),$B$2*'SFV+BESS'!$I$9-FI467,IF(AND(FB468&gt;0,FB468*$B$4+FI467&gt;$B$2*'SFV+BESS'!$I$9,FB468*$B$4&gt;'SFV+BESS'!$I$7,FI467&lt;$B$2*'SFV+BESS'!$I$9),$B$2*'SFV+BESS'!$I$9-FI467,IF(AND(FB468&gt;0,FB468*$B$4+FI467&lt;=$B$2*'SFV+BESS'!$I$9,FB468&gt;'SFV+BESS'!$I$7),'SFV+BESS'!$I$7,0))))</f>
        <v>0</v>
      </c>
      <c r="FD468" s="27">
        <f>IF(AND(FB468&lt;0,FI467+FB468/$B$5&gt;$H$2,-FB468/'Carga-Descarga Año'!$B$5&lt;'SFV+BESS'!$I$7),FB468/$B$5,IF(AND(FB468&lt;0,FI467+FB468/$B$5&gt;$H$2,-FB468/'Carga-Descarga Año'!$B$5&gt;'SFV+BESS'!$I$7),-'SFV+BESS'!$I$7,IF(AND(FB468&lt;0,FI467+FB468/$B$5&lt;$H$2),-MIN('SFV+BESS'!$I$7,FI467-$H$2),0)))</f>
        <v>0</v>
      </c>
      <c r="FE468" s="33"/>
      <c r="FF468" s="33">
        <f t="shared" si="527"/>
        <v>0</v>
      </c>
      <c r="FG468" s="27">
        <f t="shared" si="567"/>
        <v>0</v>
      </c>
      <c r="FH468" s="27">
        <f t="shared" si="528"/>
        <v>0</v>
      </c>
      <c r="FI468" s="28">
        <f>IF((FI467+FC468+FD468)&gt;=$B$2*'SFV+BESS'!$I$9, $B$2*'SFV+BESS'!$I$9, (FI467+FC468+FD468))</f>
        <v>173.61249999999998</v>
      </c>
      <c r="FJ468" s="110">
        <f t="shared" si="568"/>
        <v>0</v>
      </c>
      <c r="FO468" s="251"/>
      <c r="FP468" s="41">
        <v>19.125</v>
      </c>
      <c r="FQ468" s="33">
        <f t="shared" si="542"/>
        <v>0</v>
      </c>
      <c r="FR468" s="33">
        <f>Gen_Cons_Horario!B7790</f>
        <v>0</v>
      </c>
      <c r="FS468" s="35">
        <f t="shared" si="579"/>
        <v>0</v>
      </c>
      <c r="FT468" s="116">
        <f>IF(AND(FS468&gt;0,FS468*$B$4+FZ467&lt;=$B$2*'SFV+BESS'!$I$9,FS468&lt;'SFV+BESS'!$I$7), FS468*$B$4, IF(AND(FS468&gt;0,FS468*$B$4+FZ467&gt;$B$2*'SFV+BESS'!$I$9,FS468*$B$4&lt;'SFV+BESS'!$I$7),$B$2*'SFV+BESS'!$I$9-FZ467,IF(AND(FS468&gt;0,FS468*$B$4+FZ467&gt;$B$2*'SFV+BESS'!$I$9,FS468*$B$4&gt;'SFV+BESS'!$I$7,FZ467&lt;$B$2*'SFV+BESS'!$I$9),$B$2*'SFV+BESS'!$I$9-FZ467,IF(AND(FS468&gt;0,FS468*$B$4+FZ467&lt;=$B$2*'SFV+BESS'!$I$9,FS468&gt;'SFV+BESS'!$I$7),'SFV+BESS'!$I$7,0))))</f>
        <v>0</v>
      </c>
      <c r="FU468" s="27">
        <f>IF(AND(FS468&lt;0,FZ467+FS468/$B$5&gt;$H$2,-FS468/'Carga-Descarga Año'!$B$5&lt;'SFV+BESS'!$I$7),FS468/$B$5,IF(AND(FS468&lt;0,FZ467+FS468/$B$5&gt;$H$2,-FS468/'Carga-Descarga Año'!$B$5&gt;'SFV+BESS'!$I$7),-'SFV+BESS'!$I$7,IF(AND(FS468&lt;0,FZ467+FS468/$B$5&lt;$H$2),-MIN('SFV+BESS'!$I$7,FZ467-$H$2),0)))</f>
        <v>0</v>
      </c>
      <c r="FV468" s="33"/>
      <c r="FW468" s="33">
        <f t="shared" si="529"/>
        <v>0</v>
      </c>
      <c r="FX468" s="27">
        <f t="shared" si="569"/>
        <v>0</v>
      </c>
      <c r="FY468" s="27">
        <f t="shared" si="530"/>
        <v>0</v>
      </c>
      <c r="FZ468" s="28">
        <f>IF((FZ467+FT468+FU468)&gt;=$B$2*'SFV+BESS'!$I$9, $B$2*'SFV+BESS'!$I$9, (FZ467+FT468+FU468))</f>
        <v>173.61249999999998</v>
      </c>
      <c r="GA468" s="110">
        <f t="shared" si="570"/>
        <v>0</v>
      </c>
      <c r="GF468" s="251"/>
      <c r="GG468" s="41">
        <v>19.125</v>
      </c>
      <c r="GH468" s="33">
        <f t="shared" si="543"/>
        <v>0</v>
      </c>
      <c r="GI468" s="33">
        <f>Gen_Cons_Horario!B8510</f>
        <v>0</v>
      </c>
      <c r="GJ468" s="35">
        <f t="shared" si="513"/>
        <v>0</v>
      </c>
      <c r="GK468" s="116">
        <f>IF(AND(GJ468&gt;0,GJ468*$B$4+GQ467&lt;=$B$2*'SFV+BESS'!$I$9,GJ468&lt;'SFV+BESS'!$I$7), GJ468*$B$4, IF(AND(GJ468&gt;0,GJ468*$B$4+GQ467&gt;$B$2*'SFV+BESS'!$I$9,GJ468*$B$4&lt;'SFV+BESS'!$I$7),$B$2*'SFV+BESS'!$I$9-GQ467,IF(AND(GJ468&gt;0,GJ468*$B$4+GQ467&gt;$B$2*'SFV+BESS'!$I$9,GJ468*$B$4&gt;'SFV+BESS'!$I$7,GQ467&lt;$B$2*'SFV+BESS'!$I$9),$B$2*'SFV+BESS'!$I$9-GQ467,IF(AND(GJ468&gt;0,GJ468*$B$4+GQ467&lt;=$B$2*'SFV+BESS'!$I$9,GJ468&gt;'SFV+BESS'!$I$7),'SFV+BESS'!$I$7,0))))</f>
        <v>0</v>
      </c>
      <c r="GL468" s="27">
        <f>IF(AND(GJ468&lt;0,GQ467+GJ468/$B$5&gt;$H$2,-GJ468/'Carga-Descarga Año'!$B$5&lt;'SFV+BESS'!$I$7),GJ468/$B$5,IF(AND(GJ468&lt;0,GQ467+GJ468/$B$5&gt;$H$2,-GJ468/'Carga-Descarga Año'!$B$5&gt;'SFV+BESS'!$I$7),-'SFV+BESS'!$I$7,IF(AND(GJ468&lt;0,GQ467+GJ468/$B$5&lt;$H$2),-MIN('SFV+BESS'!$I$7,GQ467-$H$2),0)))</f>
        <v>0</v>
      </c>
      <c r="GM468" s="33"/>
      <c r="GN468" s="33">
        <f t="shared" si="531"/>
        <v>0</v>
      </c>
      <c r="GO468" s="27">
        <f t="shared" si="571"/>
        <v>0</v>
      </c>
      <c r="GP468" s="27">
        <f t="shared" si="532"/>
        <v>0</v>
      </c>
      <c r="GQ468" s="28">
        <f>IF((GQ467+GK468+GL468)&gt;=$B$2*'SFV+BESS'!$I$9, $B$2*'SFV+BESS'!$I$9, (GQ467+GK468+GL468))</f>
        <v>95.068724502374749</v>
      </c>
      <c r="GR468" s="110">
        <f t="shared" si="572"/>
        <v>0</v>
      </c>
    </row>
    <row r="469" spans="1:200">
      <c r="A469" s="249"/>
      <c r="B469" s="41">
        <v>19.1666666666667</v>
      </c>
      <c r="C469" s="38">
        <f t="shared" si="514"/>
        <v>0</v>
      </c>
      <c r="D469" s="2">
        <f>Gen_Cons_Horario!B495</f>
        <v>0</v>
      </c>
      <c r="E469" s="140">
        <f t="shared" si="544"/>
        <v>0</v>
      </c>
      <c r="F469" s="116">
        <f>IF(AND(E469&gt;0,E469*$B$4+L468&lt;=$B$2*'SFV+BESS'!$I$9,E469&lt;'SFV+BESS'!$I$7), E469*$B$4, IF(AND(E469&gt;0,E469*$B$4+L468&gt;$B$2*'SFV+BESS'!$I$9,E469*$B$4&lt;'SFV+BESS'!$I$7),$B$2*'SFV+BESS'!$I$9-L468,IF(AND(E469&gt;0,E469*$B$4+L468&gt;$B$2*'SFV+BESS'!$I$9,E469*$B$4&gt;'SFV+BESS'!$I$7,L468&lt;$B$2*'SFV+BESS'!$I$9),$B$2*'SFV+BESS'!$I$9-L468,IF(AND(E469&gt;0,E469*$B$4+L468&lt;=$B$2*'SFV+BESS'!$I$9,E469&gt;'SFV+BESS'!$I$7),'SFV+BESS'!$I$7,0))))</f>
        <v>0</v>
      </c>
      <c r="G469" s="27">
        <f>IF(AND(E469&lt;0,L468+E469/$B$5&gt;$H$2,-E469/'Carga-Descarga Año'!$B$5&lt;'SFV+BESS'!$I$7),E469/$B$5,IF(AND(E469&lt;0,L468+E469/$B$5&gt;$H$2,-E469/'Carga-Descarga Año'!$B$5&gt;'SFV+BESS'!$I$7),-'SFV+BESS'!$I$7,IF(AND(E469&lt;0,L468+E469/$B$5&lt;$H$2),-MIN('SFV+BESS'!$I$7,L468-$H$2),0)))</f>
        <v>0</v>
      </c>
      <c r="I469" s="38">
        <f t="shared" si="545"/>
        <v>0</v>
      </c>
      <c r="J469" s="27">
        <f t="shared" si="547"/>
        <v>0</v>
      </c>
      <c r="K469" s="27">
        <f t="shared" si="546"/>
        <v>0</v>
      </c>
      <c r="L469" s="28">
        <f>IF((L468+F469+G469)&gt;=$B$2*'SFV+BESS'!$I$9, $B$2*'SFV+BESS'!$I$9, (L468+F469+G469))</f>
        <v>173.61249999999998</v>
      </c>
      <c r="M469" s="110">
        <f t="shared" si="548"/>
        <v>0</v>
      </c>
      <c r="R469" s="251"/>
      <c r="S469" s="41">
        <v>19.1666666666667</v>
      </c>
      <c r="T469" s="2">
        <f t="shared" si="533"/>
        <v>0</v>
      </c>
      <c r="U469" s="2">
        <f>Gen_Cons_Horario!B1239</f>
        <v>0</v>
      </c>
      <c r="V469" s="35">
        <f t="shared" si="508"/>
        <v>0</v>
      </c>
      <c r="W469" s="116">
        <f>IF(AND(V469&gt;0,V469*$B$4+AC468&lt;=$B$2*'SFV+BESS'!$I$9,V469&lt;'SFV+BESS'!$I$7), V469*$B$4, IF(AND(V469&gt;0,V469*$B$4+AC468&gt;$B$2*'SFV+BESS'!$I$9,V469*$B$4&lt;'SFV+BESS'!$I$7),$B$2*'SFV+BESS'!$I$9-AC468,IF(AND(V469&gt;0,V469*$B$4+AC468&gt;$B$2*'SFV+BESS'!$I$9,V469*$B$4&gt;'SFV+BESS'!$I$7,AC468&lt;$B$2*'SFV+BESS'!$I$9),$B$2*'SFV+BESS'!$I$9-AC468,IF(AND(V469&gt;0,V469*$B$4+AC468&lt;=$B$2*'SFV+BESS'!$I$9,V469&gt;'SFV+BESS'!$I$7),'SFV+BESS'!$I$7,0))))</f>
        <v>0</v>
      </c>
      <c r="X469" s="27">
        <f>IF(AND(V469&lt;0,AC468+V469/$B$5&gt;$H$2,-V469/'Carga-Descarga Año'!$B$5&lt;'SFV+BESS'!$I$7),V469/$B$5,IF(AND(V469&lt;0,AC468+V469/$B$5&gt;$H$2,-V469/'Carga-Descarga Año'!$B$5&gt;'SFV+BESS'!$I$7),-'SFV+BESS'!$I$7,IF(AND(V469&lt;0,AC468+V469/$B$5&lt;$H$2),-MIN('SFV+BESS'!$I$7,AC468-$H$2),0)))</f>
        <v>0</v>
      </c>
      <c r="Z469" s="33">
        <f t="shared" si="574"/>
        <v>0</v>
      </c>
      <c r="AA469" s="27">
        <f t="shared" si="549"/>
        <v>0</v>
      </c>
      <c r="AB469" s="27">
        <f t="shared" si="573"/>
        <v>0</v>
      </c>
      <c r="AC469" s="28">
        <f>IF((AC468+W469+X469)&gt;=$B$2*'SFV+BESS'!$I$9, $B$2*'SFV+BESS'!$I$9, (AC468+W469+X469))</f>
        <v>173.61249999999998</v>
      </c>
      <c r="AD469" s="110">
        <f t="shared" si="550"/>
        <v>0</v>
      </c>
      <c r="AI469" s="251"/>
      <c r="AJ469" s="41">
        <v>19.1666666666667</v>
      </c>
      <c r="AK469" s="52">
        <f t="shared" si="534"/>
        <v>0</v>
      </c>
      <c r="AL469" s="33">
        <f>Gen_Cons_Horario!B1911</f>
        <v>0</v>
      </c>
      <c r="AM469" s="35">
        <f t="shared" si="509"/>
        <v>0</v>
      </c>
      <c r="AN469" s="116">
        <f>IF(AND(AM469&gt;0,AM469*$B$4+AT468&lt;=$B$2*'SFV+BESS'!$I$9,AM469&lt;'SFV+BESS'!$I$7), AM469*$B$4, IF(AND(AM469&gt;0,AM469*$B$4+AT468&gt;$B$2*'SFV+BESS'!$I$9,AM469*$B$4&lt;'SFV+BESS'!$I$7),$B$2*'SFV+BESS'!$I$9-AT468,IF(AND(AM469&gt;0,AM469*$B$4+AT468&gt;$B$2*'SFV+BESS'!$I$9,AM469*$B$4&gt;'SFV+BESS'!$I$7,AT468&lt;$B$2*'SFV+BESS'!$I$9),$B$2*'SFV+BESS'!$I$9-AT468,IF(AND(AM469&gt;0,AM469*$B$4+AT468&lt;=$B$2*'SFV+BESS'!$I$9,AM469&gt;'SFV+BESS'!$I$7),'SFV+BESS'!$I$7,0))))</f>
        <v>0</v>
      </c>
      <c r="AO469" s="27">
        <f>IF(AND(AM469&lt;0,AT468+AM469/$B$5&gt;$H$2,-AM469/'Carga-Descarga Año'!$B$5&lt;'SFV+BESS'!$I$7),AM469/$B$5,IF(AND(AM469&lt;0,AT468+AM469/$B$5&gt;$H$2,-AM469/'Carga-Descarga Año'!$B$5&gt;'SFV+BESS'!$I$7),-'SFV+BESS'!$I$7,IF(AND(AM469&lt;0,AT468+AM469/$B$5&lt;$H$2),-MIN('SFV+BESS'!$I$7,AT468-$H$2),0)))</f>
        <v>0</v>
      </c>
      <c r="AP469" s="33"/>
      <c r="AQ469" s="33">
        <f t="shared" si="515"/>
        <v>0</v>
      </c>
      <c r="AR469" s="27">
        <f t="shared" si="551"/>
        <v>0</v>
      </c>
      <c r="AS469" s="27">
        <f t="shared" si="516"/>
        <v>0</v>
      </c>
      <c r="AT469" s="28">
        <f>IF((AT468+AN469+AO469)&gt;=$B$2*'SFV+BESS'!$I$9, $B$2*'SFV+BESS'!$I$9, (AT468+AN469+AO469))</f>
        <v>173.61249999999998</v>
      </c>
      <c r="AU469" s="110">
        <f t="shared" si="552"/>
        <v>0</v>
      </c>
      <c r="AZ469" s="251"/>
      <c r="BA469" s="41">
        <v>19.1666666666667</v>
      </c>
      <c r="BB469" s="33">
        <f t="shared" si="535"/>
        <v>0</v>
      </c>
      <c r="BC469" s="33">
        <f>Gen_Cons_Horario!B2655</f>
        <v>0</v>
      </c>
      <c r="BD469" s="35">
        <f t="shared" si="510"/>
        <v>0</v>
      </c>
      <c r="BE469" s="116">
        <f>IF(AND(BD469&gt;0,BD469*$B$4+BK468&lt;=$B$2*'SFV+BESS'!$I$9,BD469&lt;'SFV+BESS'!$I$7), BD469*$B$4, IF(AND(BD469&gt;0,BD469*$B$4+BK468&gt;$B$2*'SFV+BESS'!$I$9,BD469*$B$4&lt;'SFV+BESS'!$I$7),$B$2*'SFV+BESS'!$I$9-BK468,IF(AND(BD469&gt;0,BD469*$B$4+BK468&gt;$B$2*'SFV+BESS'!$I$9,BD469*$B$4&gt;'SFV+BESS'!$I$7,BK468&lt;$B$2*'SFV+BESS'!$I$9),$B$2*'SFV+BESS'!$I$9-BK468,IF(AND(BD469&gt;0,BD469*$B$4+BK468&lt;=$B$2*'SFV+BESS'!$I$9,BD469&gt;'SFV+BESS'!$I$7),'SFV+BESS'!$I$7,0))))</f>
        <v>0</v>
      </c>
      <c r="BF469" s="27">
        <f>IF(AND(BD469&lt;0,BK468+BD469/$B$5&gt;$H$2,-BD469/'Carga-Descarga Año'!$B$5&lt;'SFV+BESS'!$I$7),BD469/$B$5,IF(AND(BD469&lt;0,BK468+BD469/$B$5&gt;$H$2,-BD469/'Carga-Descarga Año'!$B$5&gt;'SFV+BESS'!$I$7),-'SFV+BESS'!$I$7,IF(AND(BD469&lt;0,BK468+BD469/$B$5&lt;$H$2),-MIN('SFV+BESS'!$I$7,BK468-$H$2),0)))</f>
        <v>0</v>
      </c>
      <c r="BG469" s="33"/>
      <c r="BH469" s="33">
        <f t="shared" si="517"/>
        <v>0</v>
      </c>
      <c r="BI469" s="27">
        <f t="shared" si="553"/>
        <v>0</v>
      </c>
      <c r="BJ469" s="27">
        <f t="shared" si="518"/>
        <v>0</v>
      </c>
      <c r="BK469" s="28">
        <f>IF((BK468+BE469+BF469)&gt;=$B$2*'SFV+BESS'!$I$9, $B$2*'SFV+BESS'!$I$9, (BK468+BE469+BF469))</f>
        <v>173.61249999999998</v>
      </c>
      <c r="BL469" s="110">
        <f t="shared" si="554"/>
        <v>0</v>
      </c>
      <c r="BQ469" s="251"/>
      <c r="BR469" s="41">
        <v>19.1666666666667</v>
      </c>
      <c r="BS469" s="33">
        <f t="shared" si="536"/>
        <v>0</v>
      </c>
      <c r="BT469" s="33">
        <f>Gen_Cons_Horario!B3375</f>
        <v>0</v>
      </c>
      <c r="BU469" s="35">
        <f t="shared" si="511"/>
        <v>0</v>
      </c>
      <c r="BV469" s="116">
        <f>IF(AND(BU469&gt;0,BU469*$B$4+CB468&lt;=$B$2*'SFV+BESS'!$I$9,BU469&lt;'SFV+BESS'!$I$7), BU469*$B$4, IF(AND(BU469&gt;0,BU469*$B$4+CB468&gt;$B$2*'SFV+BESS'!$I$9,BU469*$B$4&lt;'SFV+BESS'!$I$7),$B$2*'SFV+BESS'!$I$9-CB468,IF(AND(BU469&gt;0,BU469*$B$4+CB468&gt;$B$2*'SFV+BESS'!$I$9,BU469*$B$4&gt;'SFV+BESS'!$I$7,CB468&lt;$B$2*'SFV+BESS'!$I$9),$B$2*'SFV+BESS'!$I$9-CB468,IF(AND(BU469&gt;0,BU469*$B$4+CB468&lt;=$B$2*'SFV+BESS'!$I$9,BU469&gt;'SFV+BESS'!$I$7),'SFV+BESS'!$I$7,0))))</f>
        <v>0</v>
      </c>
      <c r="BW469" s="27">
        <f>IF(AND(BU469&lt;0,CB468+BU469/$B$5&gt;$H$2,-BU469/'Carga-Descarga Año'!$B$5&lt;'SFV+BESS'!$I$7),BU469/$B$5,IF(AND(BU469&lt;0,CB468+BU469/$B$5&gt;$H$2,-BU469/'Carga-Descarga Año'!$B$5&gt;'SFV+BESS'!$I$7),-'SFV+BESS'!$I$7,IF(AND(BU469&lt;0,CB468+BU469/$B$5&lt;$H$2),-MIN('SFV+BESS'!$I$7,CB468-$H$2),0)))</f>
        <v>0</v>
      </c>
      <c r="BX469" s="33"/>
      <c r="BY469" s="33">
        <f t="shared" si="519"/>
        <v>0</v>
      </c>
      <c r="BZ469" s="27">
        <f t="shared" si="555"/>
        <v>0</v>
      </c>
      <c r="CA469" s="27">
        <f t="shared" si="556"/>
        <v>0</v>
      </c>
      <c r="CB469" s="28">
        <f>IF((CB468+BV469+BW469)&gt;=$B$2*'SFV+BESS'!$I$9, $B$2*'SFV+BESS'!$I$9, (CB468+BV469+BW469))</f>
        <v>173.61249999999998</v>
      </c>
      <c r="CC469" s="110">
        <f t="shared" si="557"/>
        <v>0</v>
      </c>
      <c r="CH469" s="251"/>
      <c r="CI469" s="41">
        <v>19.1666666666667</v>
      </c>
      <c r="CJ469" s="33">
        <f t="shared" si="537"/>
        <v>0</v>
      </c>
      <c r="CK469" s="33">
        <f>Gen_Cons_Horario!B4119</f>
        <v>0</v>
      </c>
      <c r="CL469" s="35">
        <f t="shared" si="512"/>
        <v>0</v>
      </c>
      <c r="CM469" s="116">
        <f>IF(AND(CL469&gt;0,CL469*$B$4+CS468&lt;=$B$2*'SFV+BESS'!$I$9,CL469&lt;'SFV+BESS'!$I$7), CL469*$B$4, IF(AND(CL469&gt;0,CL469*$B$4+CS468&gt;$B$2*'SFV+BESS'!$I$9,CL469*$B$4&lt;'SFV+BESS'!$I$7),$B$2*'SFV+BESS'!$I$9-CS468,IF(AND(CL469&gt;0,CL469*$B$4+CS468&gt;$B$2*'SFV+BESS'!$I$9,CL469*$B$4&gt;'SFV+BESS'!$I$7,CS468&lt;$B$2*'SFV+BESS'!$I$9),$B$2*'SFV+BESS'!$I$9-CS468,IF(AND(CL469&gt;0,CL469*$B$4+CS468&lt;=$B$2*'SFV+BESS'!$I$9,CL469&gt;'SFV+BESS'!$I$7),'SFV+BESS'!$I$7,0))))</f>
        <v>0</v>
      </c>
      <c r="CN469" s="27">
        <f>IF(AND(CL469&lt;0,CS468+CL469/$B$5&gt;$H$2,-CL469/'Carga-Descarga Año'!$B$5&lt;'SFV+BESS'!$I$7),CL469/$B$5,IF(AND(CL469&lt;0,CS468+CL469/$B$5&gt;$H$2,-CL469/'Carga-Descarga Año'!$B$5&gt;'SFV+BESS'!$I$7),-'SFV+BESS'!$I$7,IF(AND(CL469&lt;0,CS468+CL469/$B$5&lt;$H$2),-MIN('SFV+BESS'!$I$7,CS468-$H$2),0)))</f>
        <v>0</v>
      </c>
      <c r="CO469" s="33"/>
      <c r="CP469" s="33">
        <f t="shared" si="520"/>
        <v>0</v>
      </c>
      <c r="CQ469" s="27">
        <f t="shared" si="558"/>
        <v>0</v>
      </c>
      <c r="CR469" s="27">
        <f t="shared" si="521"/>
        <v>0</v>
      </c>
      <c r="CS469" s="28">
        <f>IF((CS468+CM469+CN469)&gt;=$B$2*'SFV+BESS'!$I$9, $B$2*'SFV+BESS'!$I$9, (CS468+CM469+CN469))</f>
        <v>173.61249999999998</v>
      </c>
      <c r="CT469" s="110">
        <f t="shared" si="559"/>
        <v>0</v>
      </c>
      <c r="CY469" s="251"/>
      <c r="CZ469" s="41">
        <v>19.1666666666667</v>
      </c>
      <c r="DA469" s="33">
        <f t="shared" si="538"/>
        <v>0</v>
      </c>
      <c r="DB469" s="33">
        <f>Gen_Cons_Horario!B4839</f>
        <v>0</v>
      </c>
      <c r="DC469" s="35">
        <f t="shared" si="575"/>
        <v>0</v>
      </c>
      <c r="DD469" s="116">
        <f>IF(AND(DC469&gt;0,DC469*$B$4+DJ468&lt;=$B$2*'SFV+BESS'!$I$9,DC469&lt;'SFV+BESS'!$I$7), DC469*$B$4, IF(AND(DC469&gt;0,DC469*$B$4+DJ468&gt;$B$2*'SFV+BESS'!$I$9,DC469*$B$4&lt;'SFV+BESS'!$I$7),$B$2*'SFV+BESS'!$I$9-DJ468,IF(AND(DC469&gt;0,DC469*$B$4+DJ468&gt;$B$2*'SFV+BESS'!$I$9,DC469*$B$4&gt;'SFV+BESS'!$I$7,DJ468&lt;$B$2*'SFV+BESS'!$I$9),$B$2*'SFV+BESS'!$I$9-DJ468,IF(AND(DC469&gt;0,DC469*$B$4+DJ468&lt;=$B$2*'SFV+BESS'!$I$9,DC469&gt;'SFV+BESS'!$I$7),'SFV+BESS'!$I$7,0))))</f>
        <v>0</v>
      </c>
      <c r="DE469" s="27">
        <f>IF(AND(DC469&lt;0,DJ468+DC469/$B$5&gt;$H$2,-DC469/'Carga-Descarga Año'!$B$5&lt;'SFV+BESS'!$I$7),DC469/$B$5,IF(AND(DC469&lt;0,DJ468+DC469/$B$5&gt;$H$2,-DC469/'Carga-Descarga Año'!$B$5&gt;'SFV+BESS'!$I$7),-'SFV+BESS'!$I$7,IF(AND(DC469&lt;0,DJ468+DC469/$B$5&lt;$H$2),-MIN('SFV+BESS'!$I$7,DJ468-$H$2),0)))</f>
        <v>0</v>
      </c>
      <c r="DF469" s="33"/>
      <c r="DG469" s="33">
        <f t="shared" si="522"/>
        <v>0</v>
      </c>
      <c r="DH469" s="27">
        <f t="shared" si="560"/>
        <v>0</v>
      </c>
      <c r="DI469" s="27">
        <f t="shared" si="561"/>
        <v>0</v>
      </c>
      <c r="DJ469" s="28">
        <f>IF((DJ468+DD469+DE469)&gt;=$B$2*'SFV+BESS'!$I$9, $B$2*'SFV+BESS'!$I$9, (DJ468+DD469+DE469))</f>
        <v>173.61249999999998</v>
      </c>
      <c r="DK469" s="110">
        <f t="shared" si="562"/>
        <v>0</v>
      </c>
      <c r="DP469" s="251"/>
      <c r="DQ469" s="41">
        <v>19.1666666666667</v>
      </c>
      <c r="DR469" s="33">
        <f t="shared" si="539"/>
        <v>0</v>
      </c>
      <c r="DS469" s="33">
        <f>Gen_Cons_Horario!B5583</f>
        <v>0</v>
      </c>
      <c r="DT469" s="35">
        <f t="shared" si="576"/>
        <v>0</v>
      </c>
      <c r="DU469" s="116">
        <f>IF(AND(DT469&gt;0,DT469*$B$4+EA468&lt;=$B$2*'SFV+BESS'!$I$9,DT469&lt;'SFV+BESS'!$I$7), DT469*$B$4, IF(AND(DT469&gt;0,DT469*$B$4+EA468&gt;$B$2*'SFV+BESS'!$I$9,DT469*$B$4&lt;'SFV+BESS'!$I$7),$B$2*'SFV+BESS'!$I$9-EA468,IF(AND(DT469&gt;0,DT469*$B$4+EA468&gt;$B$2*'SFV+BESS'!$I$9,DT469*$B$4&gt;'SFV+BESS'!$I$7,EA468&lt;$B$2*'SFV+BESS'!$I$9),$B$2*'SFV+BESS'!$I$9-EA468,IF(AND(DT469&gt;0,DT469*$B$4+EA468&lt;=$B$2*'SFV+BESS'!$I$9,DT469&gt;'SFV+BESS'!$I$7),'SFV+BESS'!$I$7,0))))</f>
        <v>0</v>
      </c>
      <c r="DV469" s="27">
        <f>IF(AND(DT469&lt;0,EA468+DT469/$B$5&gt;$H$2,-DT469/'Carga-Descarga Año'!$B$5&lt;'SFV+BESS'!$I$7),DT469/$B$5,IF(AND(DT469&lt;0,EA468+DT469/$B$5&gt;$H$2,-DT469/'Carga-Descarga Año'!$B$5&gt;'SFV+BESS'!$I$7),-'SFV+BESS'!$I$7,IF(AND(DT469&lt;0,EA468+DT469/$B$5&lt;$H$2),-MIN('SFV+BESS'!$I$7,EA468-$H$2),0)))</f>
        <v>0</v>
      </c>
      <c r="DW469" s="33"/>
      <c r="DX469" s="33">
        <f t="shared" si="523"/>
        <v>0</v>
      </c>
      <c r="DY469" s="27">
        <f t="shared" si="563"/>
        <v>0</v>
      </c>
      <c r="DZ469" s="27">
        <f t="shared" si="524"/>
        <v>0</v>
      </c>
      <c r="EA469" s="28">
        <f>IF((EA468+DU469+DV469)&gt;=$B$2*'SFV+BESS'!$I$9, $B$2*'SFV+BESS'!$I$9, (EA468+DU469+DV469))</f>
        <v>173.61249999999998</v>
      </c>
      <c r="EB469" s="110">
        <f t="shared" si="564"/>
        <v>0</v>
      </c>
      <c r="EG469" s="251"/>
      <c r="EH469" s="41">
        <v>19.1666666666667</v>
      </c>
      <c r="EI469" s="33">
        <f t="shared" si="540"/>
        <v>0</v>
      </c>
      <c r="EJ469" s="33">
        <f>Gen_Cons_Horario!B6327</f>
        <v>0</v>
      </c>
      <c r="EK469" s="35">
        <f t="shared" si="577"/>
        <v>0</v>
      </c>
      <c r="EL469" s="116">
        <f>IF(AND(EK469&gt;0,EK469*$B$4+ER468&lt;=$B$2*'SFV+BESS'!$I$9,EK469&lt;'SFV+BESS'!$I$7), EK469*$B$4, IF(AND(EK469&gt;0,EK469*$B$4+ER468&gt;$B$2*'SFV+BESS'!$I$9,EK469*$B$4&lt;'SFV+BESS'!$I$7),$B$2*'SFV+BESS'!$I$9-ER468,IF(AND(EK469&gt;0,EK469*$B$4+ER468&gt;$B$2*'SFV+BESS'!$I$9,EK469*$B$4&gt;'SFV+BESS'!$I$7,ER468&lt;$B$2*'SFV+BESS'!$I$9),$B$2*'SFV+BESS'!$I$9-ER468,IF(AND(EK469&gt;0,EK469*$B$4+ER468&lt;=$B$2*'SFV+BESS'!$I$9,EK469&gt;'SFV+BESS'!$I$7),'SFV+BESS'!$I$7,0))))</f>
        <v>0</v>
      </c>
      <c r="EM469" s="27">
        <f>IF(AND(EK469&lt;0,ER468+EK469/$B$5&gt;$H$2,-EK469/'Carga-Descarga Año'!$B$5&lt;'SFV+BESS'!$I$7),EK469/$B$5,IF(AND(EK469&lt;0,ER468+EK469/$B$5&gt;$H$2,-EK469/'Carga-Descarga Año'!$B$5&gt;'SFV+BESS'!$I$7),-'SFV+BESS'!$I$7,IF(AND(EK469&lt;0,ER468+EK469/$B$5&lt;$H$2),-MIN('SFV+BESS'!$I$7,ER468-$H$2),0)))</f>
        <v>0</v>
      </c>
      <c r="EN469" s="33"/>
      <c r="EO469" s="33">
        <f t="shared" si="525"/>
        <v>0</v>
      </c>
      <c r="EP469" s="27">
        <f t="shared" si="565"/>
        <v>0</v>
      </c>
      <c r="EQ469" s="27">
        <f t="shared" si="526"/>
        <v>0</v>
      </c>
      <c r="ER469" s="28">
        <f>IF((ER468+EL469+EM469)&gt;=$B$2*'SFV+BESS'!$I$9, $B$2*'SFV+BESS'!$I$9, (ER468+EL469+EM469))</f>
        <v>173.61249999999998</v>
      </c>
      <c r="ES469" s="110">
        <f t="shared" si="566"/>
        <v>0</v>
      </c>
      <c r="EX469" s="251"/>
      <c r="EY469" s="41">
        <v>19.1666666666667</v>
      </c>
      <c r="EZ469" s="33">
        <f t="shared" si="541"/>
        <v>0</v>
      </c>
      <c r="FA469" s="33">
        <f>Gen_Cons_Horario!B7047</f>
        <v>0</v>
      </c>
      <c r="FB469" s="35">
        <f t="shared" si="578"/>
        <v>0</v>
      </c>
      <c r="FC469" s="116">
        <f>IF(AND(FB469&gt;0,FB469*$B$4+FI468&lt;=$B$2*'SFV+BESS'!$I$9,FB469&lt;'SFV+BESS'!$I$7), FB469*$B$4, IF(AND(FB469&gt;0,FB469*$B$4+FI468&gt;$B$2*'SFV+BESS'!$I$9,FB469*$B$4&lt;'SFV+BESS'!$I$7),$B$2*'SFV+BESS'!$I$9-FI468,IF(AND(FB469&gt;0,FB469*$B$4+FI468&gt;$B$2*'SFV+BESS'!$I$9,FB469*$B$4&gt;'SFV+BESS'!$I$7,FI468&lt;$B$2*'SFV+BESS'!$I$9),$B$2*'SFV+BESS'!$I$9-FI468,IF(AND(FB469&gt;0,FB469*$B$4+FI468&lt;=$B$2*'SFV+BESS'!$I$9,FB469&gt;'SFV+BESS'!$I$7),'SFV+BESS'!$I$7,0))))</f>
        <v>0</v>
      </c>
      <c r="FD469" s="27">
        <f>IF(AND(FB469&lt;0,FI468+FB469/$B$5&gt;$H$2,-FB469/'Carga-Descarga Año'!$B$5&lt;'SFV+BESS'!$I$7),FB469/$B$5,IF(AND(FB469&lt;0,FI468+FB469/$B$5&gt;$H$2,-FB469/'Carga-Descarga Año'!$B$5&gt;'SFV+BESS'!$I$7),-'SFV+BESS'!$I$7,IF(AND(FB469&lt;0,FI468+FB469/$B$5&lt;$H$2),-MIN('SFV+BESS'!$I$7,FI468-$H$2),0)))</f>
        <v>0</v>
      </c>
      <c r="FE469" s="33"/>
      <c r="FF469" s="33">
        <f t="shared" si="527"/>
        <v>0</v>
      </c>
      <c r="FG469" s="27">
        <f t="shared" si="567"/>
        <v>0</v>
      </c>
      <c r="FH469" s="27">
        <f t="shared" si="528"/>
        <v>0</v>
      </c>
      <c r="FI469" s="28">
        <f>IF((FI468+FC469+FD469)&gt;=$B$2*'SFV+BESS'!$I$9, $B$2*'SFV+BESS'!$I$9, (FI468+FC469+FD469))</f>
        <v>173.61249999999998</v>
      </c>
      <c r="FJ469" s="110">
        <f t="shared" si="568"/>
        <v>0</v>
      </c>
      <c r="FO469" s="251"/>
      <c r="FP469" s="41">
        <v>19.1666666666667</v>
      </c>
      <c r="FQ469" s="33">
        <f t="shared" si="542"/>
        <v>0</v>
      </c>
      <c r="FR469" s="33">
        <f>Gen_Cons_Horario!B7791</f>
        <v>0</v>
      </c>
      <c r="FS469" s="35">
        <f t="shared" si="579"/>
        <v>0</v>
      </c>
      <c r="FT469" s="116">
        <f>IF(AND(FS469&gt;0,FS469*$B$4+FZ468&lt;=$B$2*'SFV+BESS'!$I$9,FS469&lt;'SFV+BESS'!$I$7), FS469*$B$4, IF(AND(FS469&gt;0,FS469*$B$4+FZ468&gt;$B$2*'SFV+BESS'!$I$9,FS469*$B$4&lt;'SFV+BESS'!$I$7),$B$2*'SFV+BESS'!$I$9-FZ468,IF(AND(FS469&gt;0,FS469*$B$4+FZ468&gt;$B$2*'SFV+BESS'!$I$9,FS469*$B$4&gt;'SFV+BESS'!$I$7,FZ468&lt;$B$2*'SFV+BESS'!$I$9),$B$2*'SFV+BESS'!$I$9-FZ468,IF(AND(FS469&gt;0,FS469*$B$4+FZ468&lt;=$B$2*'SFV+BESS'!$I$9,FS469&gt;'SFV+BESS'!$I$7),'SFV+BESS'!$I$7,0))))</f>
        <v>0</v>
      </c>
      <c r="FU469" s="27">
        <f>IF(AND(FS469&lt;0,FZ468+FS469/$B$5&gt;$H$2,-FS469/'Carga-Descarga Año'!$B$5&lt;'SFV+BESS'!$I$7),FS469/$B$5,IF(AND(FS469&lt;0,FZ468+FS469/$B$5&gt;$H$2,-FS469/'Carga-Descarga Año'!$B$5&gt;'SFV+BESS'!$I$7),-'SFV+BESS'!$I$7,IF(AND(FS469&lt;0,FZ468+FS469/$B$5&lt;$H$2),-MIN('SFV+BESS'!$I$7,FZ468-$H$2),0)))</f>
        <v>0</v>
      </c>
      <c r="FV469" s="33"/>
      <c r="FW469" s="33">
        <f t="shared" si="529"/>
        <v>0</v>
      </c>
      <c r="FX469" s="27">
        <f t="shared" si="569"/>
        <v>0</v>
      </c>
      <c r="FY469" s="27">
        <f t="shared" si="530"/>
        <v>0</v>
      </c>
      <c r="FZ469" s="28">
        <f>IF((FZ468+FT469+FU469)&gt;=$B$2*'SFV+BESS'!$I$9, $B$2*'SFV+BESS'!$I$9, (FZ468+FT469+FU469))</f>
        <v>173.61249999999998</v>
      </c>
      <c r="GA469" s="110">
        <f t="shared" si="570"/>
        <v>0</v>
      </c>
      <c r="GF469" s="251"/>
      <c r="GG469" s="41">
        <v>19.1666666666667</v>
      </c>
      <c r="GH469" s="33">
        <f t="shared" si="543"/>
        <v>0</v>
      </c>
      <c r="GI469" s="33">
        <f>Gen_Cons_Horario!B8511</f>
        <v>0</v>
      </c>
      <c r="GJ469" s="35">
        <f t="shared" si="513"/>
        <v>0</v>
      </c>
      <c r="GK469" s="116">
        <f>IF(AND(GJ469&gt;0,GJ469*$B$4+GQ468&lt;=$B$2*'SFV+BESS'!$I$9,GJ469&lt;'SFV+BESS'!$I$7), GJ469*$B$4, IF(AND(GJ469&gt;0,GJ469*$B$4+GQ468&gt;$B$2*'SFV+BESS'!$I$9,GJ469*$B$4&lt;'SFV+BESS'!$I$7),$B$2*'SFV+BESS'!$I$9-GQ468,IF(AND(GJ469&gt;0,GJ469*$B$4+GQ468&gt;$B$2*'SFV+BESS'!$I$9,GJ469*$B$4&gt;'SFV+BESS'!$I$7,GQ468&lt;$B$2*'SFV+BESS'!$I$9),$B$2*'SFV+BESS'!$I$9-GQ468,IF(AND(GJ469&gt;0,GJ469*$B$4+GQ468&lt;=$B$2*'SFV+BESS'!$I$9,GJ469&gt;'SFV+BESS'!$I$7),'SFV+BESS'!$I$7,0))))</f>
        <v>0</v>
      </c>
      <c r="GL469" s="27">
        <f>IF(AND(GJ469&lt;0,GQ468+GJ469/$B$5&gt;$H$2,-GJ469/'Carga-Descarga Año'!$B$5&lt;'SFV+BESS'!$I$7),GJ469/$B$5,IF(AND(GJ469&lt;0,GQ468+GJ469/$B$5&gt;$H$2,-GJ469/'Carga-Descarga Año'!$B$5&gt;'SFV+BESS'!$I$7),-'SFV+BESS'!$I$7,IF(AND(GJ469&lt;0,GQ468+GJ469/$B$5&lt;$H$2),-MIN('SFV+BESS'!$I$7,GQ468-$H$2),0)))</f>
        <v>0</v>
      </c>
      <c r="GM469" s="33"/>
      <c r="GN469" s="33">
        <f t="shared" si="531"/>
        <v>0</v>
      </c>
      <c r="GO469" s="27">
        <f t="shared" si="571"/>
        <v>0</v>
      </c>
      <c r="GP469" s="27">
        <f t="shared" si="532"/>
        <v>0</v>
      </c>
      <c r="GQ469" s="28">
        <f>IF((GQ468+GK469+GL469)&gt;=$B$2*'SFV+BESS'!$I$9, $B$2*'SFV+BESS'!$I$9, (GQ468+GK469+GL469))</f>
        <v>95.068724502374749</v>
      </c>
      <c r="GR469" s="110">
        <f t="shared" si="572"/>
        <v>0</v>
      </c>
    </row>
    <row r="470" spans="1:200">
      <c r="A470" s="249"/>
      <c r="B470" s="41">
        <v>19.2083333333333</v>
      </c>
      <c r="C470" s="38">
        <f t="shared" si="514"/>
        <v>0</v>
      </c>
      <c r="D470" s="2">
        <f>Gen_Cons_Horario!B496</f>
        <v>0</v>
      </c>
      <c r="E470" s="140">
        <f t="shared" si="544"/>
        <v>0</v>
      </c>
      <c r="F470" s="116">
        <f>IF(AND(E470&gt;0,E470*$B$4+L469&lt;=$B$2*'SFV+BESS'!$I$9,E470&lt;'SFV+BESS'!$I$7), E470*$B$4, IF(AND(E470&gt;0,E470*$B$4+L469&gt;$B$2*'SFV+BESS'!$I$9,E470*$B$4&lt;'SFV+BESS'!$I$7),$B$2*'SFV+BESS'!$I$9-L469,IF(AND(E470&gt;0,E470*$B$4+L469&gt;$B$2*'SFV+BESS'!$I$9,E470*$B$4&gt;'SFV+BESS'!$I$7,L469&lt;$B$2*'SFV+BESS'!$I$9),$B$2*'SFV+BESS'!$I$9-L469,IF(AND(E470&gt;0,E470*$B$4+L469&lt;=$B$2*'SFV+BESS'!$I$9,E470&gt;'SFV+BESS'!$I$7),'SFV+BESS'!$I$7,0))))</f>
        <v>0</v>
      </c>
      <c r="G470" s="27">
        <f>IF(AND(E470&lt;0,L469+E470/$B$5&gt;$H$2,-E470/'Carga-Descarga Año'!$B$5&lt;'SFV+BESS'!$I$7),E470/$B$5,IF(AND(E470&lt;0,L469+E470/$B$5&gt;$H$2,-E470/'Carga-Descarga Año'!$B$5&gt;'SFV+BESS'!$I$7),-'SFV+BESS'!$I$7,IF(AND(E470&lt;0,L469+E470/$B$5&lt;$H$2),-MIN('SFV+BESS'!$I$7,L469-$H$2),0)))</f>
        <v>0</v>
      </c>
      <c r="I470" s="38">
        <f t="shared" si="545"/>
        <v>0</v>
      </c>
      <c r="J470" s="27">
        <f t="shared" si="547"/>
        <v>0</v>
      </c>
      <c r="K470" s="27">
        <f t="shared" si="546"/>
        <v>0</v>
      </c>
      <c r="L470" s="28">
        <f>IF((L469+F470+G470)&gt;=$B$2*'SFV+BESS'!$I$9, $B$2*'SFV+BESS'!$I$9, (L469+F470+G470))</f>
        <v>173.61249999999998</v>
      </c>
      <c r="M470" s="110">
        <f t="shared" si="548"/>
        <v>0</v>
      </c>
      <c r="R470" s="251"/>
      <c r="S470" s="41">
        <v>19.2083333333333</v>
      </c>
      <c r="T470" s="2">
        <f t="shared" si="533"/>
        <v>0</v>
      </c>
      <c r="U470" s="2">
        <f>Gen_Cons_Horario!B1240</f>
        <v>0</v>
      </c>
      <c r="V470" s="35">
        <f t="shared" ref="V470:V533" si="580">T470-U470</f>
        <v>0</v>
      </c>
      <c r="W470" s="116">
        <f>IF(AND(V470&gt;0,V470*$B$4+AC469&lt;=$B$2*'SFV+BESS'!$I$9,V470&lt;'SFV+BESS'!$I$7), V470*$B$4, IF(AND(V470&gt;0,V470*$B$4+AC469&gt;$B$2*'SFV+BESS'!$I$9,V470*$B$4&lt;'SFV+BESS'!$I$7),$B$2*'SFV+BESS'!$I$9-AC469,IF(AND(V470&gt;0,V470*$B$4+AC469&gt;$B$2*'SFV+BESS'!$I$9,V470*$B$4&gt;'SFV+BESS'!$I$7,AC469&lt;$B$2*'SFV+BESS'!$I$9),$B$2*'SFV+BESS'!$I$9-AC469,IF(AND(V470&gt;0,V470*$B$4+AC469&lt;=$B$2*'SFV+BESS'!$I$9,V470&gt;'SFV+BESS'!$I$7),'SFV+BESS'!$I$7,0))))</f>
        <v>0</v>
      </c>
      <c r="X470" s="27">
        <f>IF(AND(V470&lt;0,AC469+V470/$B$5&gt;$H$2,-V470/'Carga-Descarga Año'!$B$5&lt;'SFV+BESS'!$I$7),V470/$B$5,IF(AND(V470&lt;0,AC469+V470/$B$5&gt;$H$2,-V470/'Carga-Descarga Año'!$B$5&gt;'SFV+BESS'!$I$7),-'SFV+BESS'!$I$7,IF(AND(V470&lt;0,AC469+V470/$B$5&lt;$H$2),-MIN('SFV+BESS'!$I$7,AC469-$H$2),0)))</f>
        <v>0</v>
      </c>
      <c r="Z470" s="33">
        <f t="shared" si="574"/>
        <v>0</v>
      </c>
      <c r="AA470" s="27">
        <f t="shared" si="549"/>
        <v>0</v>
      </c>
      <c r="AB470" s="27">
        <f t="shared" si="573"/>
        <v>0</v>
      </c>
      <c r="AC470" s="28">
        <f>IF((AC469+W470+X470)&gt;=$B$2*'SFV+BESS'!$I$9, $B$2*'SFV+BESS'!$I$9, (AC469+W470+X470))</f>
        <v>173.61249999999998</v>
      </c>
      <c r="AD470" s="110">
        <f t="shared" si="550"/>
        <v>0</v>
      </c>
      <c r="AI470" s="251"/>
      <c r="AJ470" s="41">
        <v>19.2083333333333</v>
      </c>
      <c r="AK470" s="52">
        <f t="shared" si="534"/>
        <v>0</v>
      </c>
      <c r="AL470" s="33">
        <f>Gen_Cons_Horario!B1912</f>
        <v>0</v>
      </c>
      <c r="AM470" s="35">
        <f t="shared" ref="AM470:AM533" si="581">AK470-AL470</f>
        <v>0</v>
      </c>
      <c r="AN470" s="116">
        <f>IF(AND(AM470&gt;0,AM470*$B$4+AT469&lt;=$B$2*'SFV+BESS'!$I$9,AM470&lt;'SFV+BESS'!$I$7), AM470*$B$4, IF(AND(AM470&gt;0,AM470*$B$4+AT469&gt;$B$2*'SFV+BESS'!$I$9,AM470*$B$4&lt;'SFV+BESS'!$I$7),$B$2*'SFV+BESS'!$I$9-AT469,IF(AND(AM470&gt;0,AM470*$B$4+AT469&gt;$B$2*'SFV+BESS'!$I$9,AM470*$B$4&gt;'SFV+BESS'!$I$7,AT469&lt;$B$2*'SFV+BESS'!$I$9),$B$2*'SFV+BESS'!$I$9-AT469,IF(AND(AM470&gt;0,AM470*$B$4+AT469&lt;=$B$2*'SFV+BESS'!$I$9,AM470&gt;'SFV+BESS'!$I$7),'SFV+BESS'!$I$7,0))))</f>
        <v>0</v>
      </c>
      <c r="AO470" s="27">
        <f>IF(AND(AM470&lt;0,AT469+AM470/$B$5&gt;$H$2,-AM470/'Carga-Descarga Año'!$B$5&lt;'SFV+BESS'!$I$7),AM470/$B$5,IF(AND(AM470&lt;0,AT469+AM470/$B$5&gt;$H$2,-AM470/'Carga-Descarga Año'!$B$5&gt;'SFV+BESS'!$I$7),-'SFV+BESS'!$I$7,IF(AND(AM470&lt;0,AT469+AM470/$B$5&lt;$H$2),-MIN('SFV+BESS'!$I$7,AT469-$H$2),0)))</f>
        <v>0</v>
      </c>
      <c r="AP470" s="33"/>
      <c r="AQ470" s="33">
        <f t="shared" si="515"/>
        <v>0</v>
      </c>
      <c r="AR470" s="27">
        <f t="shared" si="551"/>
        <v>0</v>
      </c>
      <c r="AS470" s="27">
        <f t="shared" si="516"/>
        <v>0</v>
      </c>
      <c r="AT470" s="28">
        <f>IF((AT469+AN470+AO470)&gt;=$B$2*'SFV+BESS'!$I$9, $B$2*'SFV+BESS'!$I$9, (AT469+AN470+AO470))</f>
        <v>173.61249999999998</v>
      </c>
      <c r="AU470" s="110">
        <f t="shared" si="552"/>
        <v>0</v>
      </c>
      <c r="AZ470" s="251"/>
      <c r="BA470" s="41">
        <v>19.2083333333333</v>
      </c>
      <c r="BB470" s="33">
        <f t="shared" si="535"/>
        <v>0</v>
      </c>
      <c r="BC470" s="33">
        <f>Gen_Cons_Horario!B2656</f>
        <v>0</v>
      </c>
      <c r="BD470" s="35">
        <f t="shared" ref="BD470:BD533" si="582">BB470-BC470</f>
        <v>0</v>
      </c>
      <c r="BE470" s="116">
        <f>IF(AND(BD470&gt;0,BD470*$B$4+BK469&lt;=$B$2*'SFV+BESS'!$I$9,BD470&lt;'SFV+BESS'!$I$7), BD470*$B$4, IF(AND(BD470&gt;0,BD470*$B$4+BK469&gt;$B$2*'SFV+BESS'!$I$9,BD470*$B$4&lt;'SFV+BESS'!$I$7),$B$2*'SFV+BESS'!$I$9-BK469,IF(AND(BD470&gt;0,BD470*$B$4+BK469&gt;$B$2*'SFV+BESS'!$I$9,BD470*$B$4&gt;'SFV+BESS'!$I$7,BK469&lt;$B$2*'SFV+BESS'!$I$9),$B$2*'SFV+BESS'!$I$9-BK469,IF(AND(BD470&gt;0,BD470*$B$4+BK469&lt;=$B$2*'SFV+BESS'!$I$9,BD470&gt;'SFV+BESS'!$I$7),'SFV+BESS'!$I$7,0))))</f>
        <v>0</v>
      </c>
      <c r="BF470" s="27">
        <f>IF(AND(BD470&lt;0,BK469+BD470/$B$5&gt;$H$2,-BD470/'Carga-Descarga Año'!$B$5&lt;'SFV+BESS'!$I$7),BD470/$B$5,IF(AND(BD470&lt;0,BK469+BD470/$B$5&gt;$H$2,-BD470/'Carga-Descarga Año'!$B$5&gt;'SFV+BESS'!$I$7),-'SFV+BESS'!$I$7,IF(AND(BD470&lt;0,BK469+BD470/$B$5&lt;$H$2),-MIN('SFV+BESS'!$I$7,BK469-$H$2),0)))</f>
        <v>0</v>
      </c>
      <c r="BG470" s="33"/>
      <c r="BH470" s="33">
        <f t="shared" si="517"/>
        <v>0</v>
      </c>
      <c r="BI470" s="27">
        <f t="shared" si="553"/>
        <v>0</v>
      </c>
      <c r="BJ470" s="27">
        <f t="shared" si="518"/>
        <v>0</v>
      </c>
      <c r="BK470" s="28">
        <f>IF((BK469+BE470+BF470)&gt;=$B$2*'SFV+BESS'!$I$9, $B$2*'SFV+BESS'!$I$9, (BK469+BE470+BF470))</f>
        <v>173.61249999999998</v>
      </c>
      <c r="BL470" s="110">
        <f t="shared" si="554"/>
        <v>0</v>
      </c>
      <c r="BQ470" s="251"/>
      <c r="BR470" s="41">
        <v>19.2083333333333</v>
      </c>
      <c r="BS470" s="33">
        <f t="shared" si="536"/>
        <v>0</v>
      </c>
      <c r="BT470" s="33">
        <f>Gen_Cons_Horario!B3376</f>
        <v>0</v>
      </c>
      <c r="BU470" s="35">
        <f t="shared" ref="BU470:BU533" si="583">BS470-BT470</f>
        <v>0</v>
      </c>
      <c r="BV470" s="116">
        <f>IF(AND(BU470&gt;0,BU470*$B$4+CB469&lt;=$B$2*'SFV+BESS'!$I$9,BU470&lt;'SFV+BESS'!$I$7), BU470*$B$4, IF(AND(BU470&gt;0,BU470*$B$4+CB469&gt;$B$2*'SFV+BESS'!$I$9,BU470*$B$4&lt;'SFV+BESS'!$I$7),$B$2*'SFV+BESS'!$I$9-CB469,IF(AND(BU470&gt;0,BU470*$B$4+CB469&gt;$B$2*'SFV+BESS'!$I$9,BU470*$B$4&gt;'SFV+BESS'!$I$7,CB469&lt;$B$2*'SFV+BESS'!$I$9),$B$2*'SFV+BESS'!$I$9-CB469,IF(AND(BU470&gt;0,BU470*$B$4+CB469&lt;=$B$2*'SFV+BESS'!$I$9,BU470&gt;'SFV+BESS'!$I$7),'SFV+BESS'!$I$7,0))))</f>
        <v>0</v>
      </c>
      <c r="BW470" s="27">
        <f>IF(AND(BU470&lt;0,CB469+BU470/$B$5&gt;$H$2,-BU470/'Carga-Descarga Año'!$B$5&lt;'SFV+BESS'!$I$7),BU470/$B$5,IF(AND(BU470&lt;0,CB469+BU470/$B$5&gt;$H$2,-BU470/'Carga-Descarga Año'!$B$5&gt;'SFV+BESS'!$I$7),-'SFV+BESS'!$I$7,IF(AND(BU470&lt;0,CB469+BU470/$B$5&lt;$H$2),-MIN('SFV+BESS'!$I$7,CB469-$H$2),0)))</f>
        <v>0</v>
      </c>
      <c r="BX470" s="33"/>
      <c r="BY470" s="33">
        <f t="shared" si="519"/>
        <v>0</v>
      </c>
      <c r="BZ470" s="27">
        <f t="shared" si="555"/>
        <v>0</v>
      </c>
      <c r="CA470" s="27">
        <f t="shared" si="556"/>
        <v>0</v>
      </c>
      <c r="CB470" s="28">
        <f>IF((CB469+BV470+BW470)&gt;=$B$2*'SFV+BESS'!$I$9, $B$2*'SFV+BESS'!$I$9, (CB469+BV470+BW470))</f>
        <v>173.61249999999998</v>
      </c>
      <c r="CC470" s="110">
        <f t="shared" si="557"/>
        <v>0</v>
      </c>
      <c r="CH470" s="251"/>
      <c r="CI470" s="41">
        <v>19.2083333333333</v>
      </c>
      <c r="CJ470" s="33">
        <f t="shared" si="537"/>
        <v>0</v>
      </c>
      <c r="CK470" s="33">
        <f>Gen_Cons_Horario!B4120</f>
        <v>0</v>
      </c>
      <c r="CL470" s="35">
        <f t="shared" ref="CL470:CL533" si="584">CJ470-CK470</f>
        <v>0</v>
      </c>
      <c r="CM470" s="116">
        <f>IF(AND(CL470&gt;0,CL470*$B$4+CS469&lt;=$B$2*'SFV+BESS'!$I$9,CL470&lt;'SFV+BESS'!$I$7), CL470*$B$4, IF(AND(CL470&gt;0,CL470*$B$4+CS469&gt;$B$2*'SFV+BESS'!$I$9,CL470*$B$4&lt;'SFV+BESS'!$I$7),$B$2*'SFV+BESS'!$I$9-CS469,IF(AND(CL470&gt;0,CL470*$B$4+CS469&gt;$B$2*'SFV+BESS'!$I$9,CL470*$B$4&gt;'SFV+BESS'!$I$7,CS469&lt;$B$2*'SFV+BESS'!$I$9),$B$2*'SFV+BESS'!$I$9-CS469,IF(AND(CL470&gt;0,CL470*$B$4+CS469&lt;=$B$2*'SFV+BESS'!$I$9,CL470&gt;'SFV+BESS'!$I$7),'SFV+BESS'!$I$7,0))))</f>
        <v>0</v>
      </c>
      <c r="CN470" s="27">
        <f>IF(AND(CL470&lt;0,CS469+CL470/$B$5&gt;$H$2,-CL470/'Carga-Descarga Año'!$B$5&lt;'SFV+BESS'!$I$7),CL470/$B$5,IF(AND(CL470&lt;0,CS469+CL470/$B$5&gt;$H$2,-CL470/'Carga-Descarga Año'!$B$5&gt;'SFV+BESS'!$I$7),-'SFV+BESS'!$I$7,IF(AND(CL470&lt;0,CS469+CL470/$B$5&lt;$H$2),-MIN('SFV+BESS'!$I$7,CS469-$H$2),0)))</f>
        <v>0</v>
      </c>
      <c r="CO470" s="33"/>
      <c r="CP470" s="33">
        <f t="shared" si="520"/>
        <v>0</v>
      </c>
      <c r="CQ470" s="27">
        <f t="shared" si="558"/>
        <v>0</v>
      </c>
      <c r="CR470" s="27">
        <f t="shared" si="521"/>
        <v>0</v>
      </c>
      <c r="CS470" s="28">
        <f>IF((CS469+CM470+CN470)&gt;=$B$2*'SFV+BESS'!$I$9, $B$2*'SFV+BESS'!$I$9, (CS469+CM470+CN470))</f>
        <v>173.61249999999998</v>
      </c>
      <c r="CT470" s="110">
        <f t="shared" si="559"/>
        <v>0</v>
      </c>
      <c r="CY470" s="251"/>
      <c r="CZ470" s="41">
        <v>19.2083333333333</v>
      </c>
      <c r="DA470" s="33">
        <f t="shared" si="538"/>
        <v>0</v>
      </c>
      <c r="DB470" s="33">
        <f>Gen_Cons_Horario!B4840</f>
        <v>0</v>
      </c>
      <c r="DC470" s="35">
        <f t="shared" si="575"/>
        <v>0</v>
      </c>
      <c r="DD470" s="116">
        <f>IF(AND(DC470&gt;0,DC470*$B$4+DJ469&lt;=$B$2*'SFV+BESS'!$I$9,DC470&lt;'SFV+BESS'!$I$7), DC470*$B$4, IF(AND(DC470&gt;0,DC470*$B$4+DJ469&gt;$B$2*'SFV+BESS'!$I$9,DC470*$B$4&lt;'SFV+BESS'!$I$7),$B$2*'SFV+BESS'!$I$9-DJ469,IF(AND(DC470&gt;0,DC470*$B$4+DJ469&gt;$B$2*'SFV+BESS'!$I$9,DC470*$B$4&gt;'SFV+BESS'!$I$7,DJ469&lt;$B$2*'SFV+BESS'!$I$9),$B$2*'SFV+BESS'!$I$9-DJ469,IF(AND(DC470&gt;0,DC470*$B$4+DJ469&lt;=$B$2*'SFV+BESS'!$I$9,DC470&gt;'SFV+BESS'!$I$7),'SFV+BESS'!$I$7,0))))</f>
        <v>0</v>
      </c>
      <c r="DE470" s="27">
        <f>IF(AND(DC470&lt;0,DJ469+DC470/$B$5&gt;$H$2,-DC470/'Carga-Descarga Año'!$B$5&lt;'SFV+BESS'!$I$7),DC470/$B$5,IF(AND(DC470&lt;0,DJ469+DC470/$B$5&gt;$H$2,-DC470/'Carga-Descarga Año'!$B$5&gt;'SFV+BESS'!$I$7),-'SFV+BESS'!$I$7,IF(AND(DC470&lt;0,DJ469+DC470/$B$5&lt;$H$2),-MIN('SFV+BESS'!$I$7,DJ469-$H$2),0)))</f>
        <v>0</v>
      </c>
      <c r="DF470" s="33"/>
      <c r="DG470" s="33">
        <f t="shared" si="522"/>
        <v>0</v>
      </c>
      <c r="DH470" s="27">
        <f t="shared" si="560"/>
        <v>0</v>
      </c>
      <c r="DI470" s="27">
        <f t="shared" si="561"/>
        <v>0</v>
      </c>
      <c r="DJ470" s="28">
        <f>IF((DJ469+DD470+DE470)&gt;=$B$2*'SFV+BESS'!$I$9, $B$2*'SFV+BESS'!$I$9, (DJ469+DD470+DE470))</f>
        <v>173.61249999999998</v>
      </c>
      <c r="DK470" s="110">
        <f t="shared" si="562"/>
        <v>0</v>
      </c>
      <c r="DP470" s="251"/>
      <c r="DQ470" s="41">
        <v>19.2083333333333</v>
      </c>
      <c r="DR470" s="33">
        <f t="shared" si="539"/>
        <v>0</v>
      </c>
      <c r="DS470" s="33">
        <f>Gen_Cons_Horario!B5584</f>
        <v>0</v>
      </c>
      <c r="DT470" s="35">
        <f t="shared" si="576"/>
        <v>0</v>
      </c>
      <c r="DU470" s="116">
        <f>IF(AND(DT470&gt;0,DT470*$B$4+EA469&lt;=$B$2*'SFV+BESS'!$I$9,DT470&lt;'SFV+BESS'!$I$7), DT470*$B$4, IF(AND(DT470&gt;0,DT470*$B$4+EA469&gt;$B$2*'SFV+BESS'!$I$9,DT470*$B$4&lt;'SFV+BESS'!$I$7),$B$2*'SFV+BESS'!$I$9-EA469,IF(AND(DT470&gt;0,DT470*$B$4+EA469&gt;$B$2*'SFV+BESS'!$I$9,DT470*$B$4&gt;'SFV+BESS'!$I$7,EA469&lt;$B$2*'SFV+BESS'!$I$9),$B$2*'SFV+BESS'!$I$9-EA469,IF(AND(DT470&gt;0,DT470*$B$4+EA469&lt;=$B$2*'SFV+BESS'!$I$9,DT470&gt;'SFV+BESS'!$I$7),'SFV+BESS'!$I$7,0))))</f>
        <v>0</v>
      </c>
      <c r="DV470" s="27">
        <f>IF(AND(DT470&lt;0,EA469+DT470/$B$5&gt;$H$2,-DT470/'Carga-Descarga Año'!$B$5&lt;'SFV+BESS'!$I$7),DT470/$B$5,IF(AND(DT470&lt;0,EA469+DT470/$B$5&gt;$H$2,-DT470/'Carga-Descarga Año'!$B$5&gt;'SFV+BESS'!$I$7),-'SFV+BESS'!$I$7,IF(AND(DT470&lt;0,EA469+DT470/$B$5&lt;$H$2),-MIN('SFV+BESS'!$I$7,EA469-$H$2),0)))</f>
        <v>0</v>
      </c>
      <c r="DW470" s="33"/>
      <c r="DX470" s="33">
        <f t="shared" si="523"/>
        <v>0</v>
      </c>
      <c r="DY470" s="27">
        <f t="shared" si="563"/>
        <v>0</v>
      </c>
      <c r="DZ470" s="27">
        <f t="shared" si="524"/>
        <v>0</v>
      </c>
      <c r="EA470" s="28">
        <f>IF((EA469+DU470+DV470)&gt;=$B$2*'SFV+BESS'!$I$9, $B$2*'SFV+BESS'!$I$9, (EA469+DU470+DV470))</f>
        <v>173.61249999999998</v>
      </c>
      <c r="EB470" s="110">
        <f t="shared" si="564"/>
        <v>0</v>
      </c>
      <c r="EG470" s="251"/>
      <c r="EH470" s="41">
        <v>19.2083333333333</v>
      </c>
      <c r="EI470" s="33">
        <f t="shared" si="540"/>
        <v>0</v>
      </c>
      <c r="EJ470" s="33">
        <f>Gen_Cons_Horario!B6328</f>
        <v>0</v>
      </c>
      <c r="EK470" s="35">
        <f t="shared" si="577"/>
        <v>0</v>
      </c>
      <c r="EL470" s="116">
        <f>IF(AND(EK470&gt;0,EK470*$B$4+ER469&lt;=$B$2*'SFV+BESS'!$I$9,EK470&lt;'SFV+BESS'!$I$7), EK470*$B$4, IF(AND(EK470&gt;0,EK470*$B$4+ER469&gt;$B$2*'SFV+BESS'!$I$9,EK470*$B$4&lt;'SFV+BESS'!$I$7),$B$2*'SFV+BESS'!$I$9-ER469,IF(AND(EK470&gt;0,EK470*$B$4+ER469&gt;$B$2*'SFV+BESS'!$I$9,EK470*$B$4&gt;'SFV+BESS'!$I$7,ER469&lt;$B$2*'SFV+BESS'!$I$9),$B$2*'SFV+BESS'!$I$9-ER469,IF(AND(EK470&gt;0,EK470*$B$4+ER469&lt;=$B$2*'SFV+BESS'!$I$9,EK470&gt;'SFV+BESS'!$I$7),'SFV+BESS'!$I$7,0))))</f>
        <v>0</v>
      </c>
      <c r="EM470" s="27">
        <f>IF(AND(EK470&lt;0,ER469+EK470/$B$5&gt;$H$2,-EK470/'Carga-Descarga Año'!$B$5&lt;'SFV+BESS'!$I$7),EK470/$B$5,IF(AND(EK470&lt;0,ER469+EK470/$B$5&gt;$H$2,-EK470/'Carga-Descarga Año'!$B$5&gt;'SFV+BESS'!$I$7),-'SFV+BESS'!$I$7,IF(AND(EK470&lt;0,ER469+EK470/$B$5&lt;$H$2),-MIN('SFV+BESS'!$I$7,ER469-$H$2),0)))</f>
        <v>0</v>
      </c>
      <c r="EN470" s="33"/>
      <c r="EO470" s="33">
        <f t="shared" si="525"/>
        <v>0</v>
      </c>
      <c r="EP470" s="27">
        <f t="shared" si="565"/>
        <v>0</v>
      </c>
      <c r="EQ470" s="27">
        <f t="shared" si="526"/>
        <v>0</v>
      </c>
      <c r="ER470" s="28">
        <f>IF((ER469+EL470+EM470)&gt;=$B$2*'SFV+BESS'!$I$9, $B$2*'SFV+BESS'!$I$9, (ER469+EL470+EM470))</f>
        <v>173.61249999999998</v>
      </c>
      <c r="ES470" s="110">
        <f t="shared" si="566"/>
        <v>0</v>
      </c>
      <c r="EX470" s="251"/>
      <c r="EY470" s="41">
        <v>19.2083333333333</v>
      </c>
      <c r="EZ470" s="33">
        <f t="shared" si="541"/>
        <v>0</v>
      </c>
      <c r="FA470" s="33">
        <f>Gen_Cons_Horario!B7048</f>
        <v>0</v>
      </c>
      <c r="FB470" s="35">
        <f t="shared" si="578"/>
        <v>0</v>
      </c>
      <c r="FC470" s="116">
        <f>IF(AND(FB470&gt;0,FB470*$B$4+FI469&lt;=$B$2*'SFV+BESS'!$I$9,FB470&lt;'SFV+BESS'!$I$7), FB470*$B$4, IF(AND(FB470&gt;0,FB470*$B$4+FI469&gt;$B$2*'SFV+BESS'!$I$9,FB470*$B$4&lt;'SFV+BESS'!$I$7),$B$2*'SFV+BESS'!$I$9-FI469,IF(AND(FB470&gt;0,FB470*$B$4+FI469&gt;$B$2*'SFV+BESS'!$I$9,FB470*$B$4&gt;'SFV+BESS'!$I$7,FI469&lt;$B$2*'SFV+BESS'!$I$9),$B$2*'SFV+BESS'!$I$9-FI469,IF(AND(FB470&gt;0,FB470*$B$4+FI469&lt;=$B$2*'SFV+BESS'!$I$9,FB470&gt;'SFV+BESS'!$I$7),'SFV+BESS'!$I$7,0))))</f>
        <v>0</v>
      </c>
      <c r="FD470" s="27">
        <f>IF(AND(FB470&lt;0,FI469+FB470/$B$5&gt;$H$2,-FB470/'Carga-Descarga Año'!$B$5&lt;'SFV+BESS'!$I$7),FB470/$B$5,IF(AND(FB470&lt;0,FI469+FB470/$B$5&gt;$H$2,-FB470/'Carga-Descarga Año'!$B$5&gt;'SFV+BESS'!$I$7),-'SFV+BESS'!$I$7,IF(AND(FB470&lt;0,FI469+FB470/$B$5&lt;$H$2),-MIN('SFV+BESS'!$I$7,FI469-$H$2),0)))</f>
        <v>0</v>
      </c>
      <c r="FE470" s="33"/>
      <c r="FF470" s="33">
        <f t="shared" si="527"/>
        <v>0</v>
      </c>
      <c r="FG470" s="27">
        <f t="shared" si="567"/>
        <v>0</v>
      </c>
      <c r="FH470" s="27">
        <f t="shared" si="528"/>
        <v>0</v>
      </c>
      <c r="FI470" s="28">
        <f>IF((FI469+FC470+FD470)&gt;=$B$2*'SFV+BESS'!$I$9, $B$2*'SFV+BESS'!$I$9, (FI469+FC470+FD470))</f>
        <v>173.61249999999998</v>
      </c>
      <c r="FJ470" s="110">
        <f t="shared" si="568"/>
        <v>0</v>
      </c>
      <c r="FO470" s="251"/>
      <c r="FP470" s="41">
        <v>19.2083333333333</v>
      </c>
      <c r="FQ470" s="33">
        <f t="shared" si="542"/>
        <v>0</v>
      </c>
      <c r="FR470" s="33">
        <f>Gen_Cons_Horario!B7792</f>
        <v>0</v>
      </c>
      <c r="FS470" s="35">
        <f t="shared" si="579"/>
        <v>0</v>
      </c>
      <c r="FT470" s="116">
        <f>IF(AND(FS470&gt;0,FS470*$B$4+FZ469&lt;=$B$2*'SFV+BESS'!$I$9,FS470&lt;'SFV+BESS'!$I$7), FS470*$B$4, IF(AND(FS470&gt;0,FS470*$B$4+FZ469&gt;$B$2*'SFV+BESS'!$I$9,FS470*$B$4&lt;'SFV+BESS'!$I$7),$B$2*'SFV+BESS'!$I$9-FZ469,IF(AND(FS470&gt;0,FS470*$B$4+FZ469&gt;$B$2*'SFV+BESS'!$I$9,FS470*$B$4&gt;'SFV+BESS'!$I$7,FZ469&lt;$B$2*'SFV+BESS'!$I$9),$B$2*'SFV+BESS'!$I$9-FZ469,IF(AND(FS470&gt;0,FS470*$B$4+FZ469&lt;=$B$2*'SFV+BESS'!$I$9,FS470&gt;'SFV+BESS'!$I$7),'SFV+BESS'!$I$7,0))))</f>
        <v>0</v>
      </c>
      <c r="FU470" s="27">
        <f>IF(AND(FS470&lt;0,FZ469+FS470/$B$5&gt;$H$2,-FS470/'Carga-Descarga Año'!$B$5&lt;'SFV+BESS'!$I$7),FS470/$B$5,IF(AND(FS470&lt;0,FZ469+FS470/$B$5&gt;$H$2,-FS470/'Carga-Descarga Año'!$B$5&gt;'SFV+BESS'!$I$7),-'SFV+BESS'!$I$7,IF(AND(FS470&lt;0,FZ469+FS470/$B$5&lt;$H$2),-MIN('SFV+BESS'!$I$7,FZ469-$H$2),0)))</f>
        <v>0</v>
      </c>
      <c r="FV470" s="33"/>
      <c r="FW470" s="33">
        <f t="shared" si="529"/>
        <v>0</v>
      </c>
      <c r="FX470" s="27">
        <f t="shared" si="569"/>
        <v>0</v>
      </c>
      <c r="FY470" s="27">
        <f t="shared" si="530"/>
        <v>0</v>
      </c>
      <c r="FZ470" s="28">
        <f>IF((FZ469+FT470+FU470)&gt;=$B$2*'SFV+BESS'!$I$9, $B$2*'SFV+BESS'!$I$9, (FZ469+FT470+FU470))</f>
        <v>173.61249999999998</v>
      </c>
      <c r="GA470" s="110">
        <f t="shared" si="570"/>
        <v>0</v>
      </c>
      <c r="GF470" s="251"/>
      <c r="GG470" s="41">
        <v>19.2083333333333</v>
      </c>
      <c r="GH470" s="33">
        <f t="shared" si="543"/>
        <v>0</v>
      </c>
      <c r="GI470" s="33">
        <f>Gen_Cons_Horario!B8512</f>
        <v>0</v>
      </c>
      <c r="GJ470" s="35">
        <f t="shared" ref="GJ470:GJ533" si="585">GH470-GI470</f>
        <v>0</v>
      </c>
      <c r="GK470" s="116">
        <f>IF(AND(GJ470&gt;0,GJ470*$B$4+GQ469&lt;=$B$2*'SFV+BESS'!$I$9,GJ470&lt;'SFV+BESS'!$I$7), GJ470*$B$4, IF(AND(GJ470&gt;0,GJ470*$B$4+GQ469&gt;$B$2*'SFV+BESS'!$I$9,GJ470*$B$4&lt;'SFV+BESS'!$I$7),$B$2*'SFV+BESS'!$I$9-GQ469,IF(AND(GJ470&gt;0,GJ470*$B$4+GQ469&gt;$B$2*'SFV+BESS'!$I$9,GJ470*$B$4&gt;'SFV+BESS'!$I$7,GQ469&lt;$B$2*'SFV+BESS'!$I$9),$B$2*'SFV+BESS'!$I$9-GQ469,IF(AND(GJ470&gt;0,GJ470*$B$4+GQ469&lt;=$B$2*'SFV+BESS'!$I$9,GJ470&gt;'SFV+BESS'!$I$7),'SFV+BESS'!$I$7,0))))</f>
        <v>0</v>
      </c>
      <c r="GL470" s="27">
        <f>IF(AND(GJ470&lt;0,GQ469+GJ470/$B$5&gt;$H$2,-GJ470/'Carga-Descarga Año'!$B$5&lt;'SFV+BESS'!$I$7),GJ470/$B$5,IF(AND(GJ470&lt;0,GQ469+GJ470/$B$5&gt;$H$2,-GJ470/'Carga-Descarga Año'!$B$5&gt;'SFV+BESS'!$I$7),-'SFV+BESS'!$I$7,IF(AND(GJ470&lt;0,GQ469+GJ470/$B$5&lt;$H$2),-MIN('SFV+BESS'!$I$7,GQ469-$H$2),0)))</f>
        <v>0</v>
      </c>
      <c r="GM470" s="33"/>
      <c r="GN470" s="33">
        <f t="shared" si="531"/>
        <v>0</v>
      </c>
      <c r="GO470" s="27">
        <f t="shared" si="571"/>
        <v>0</v>
      </c>
      <c r="GP470" s="27">
        <f t="shared" si="532"/>
        <v>0</v>
      </c>
      <c r="GQ470" s="28">
        <f>IF((GQ469+GK470+GL470)&gt;=$B$2*'SFV+BESS'!$I$9, $B$2*'SFV+BESS'!$I$9, (GQ469+GK470+GL470))</f>
        <v>95.068724502374749</v>
      </c>
      <c r="GR470" s="110">
        <f t="shared" si="572"/>
        <v>0</v>
      </c>
    </row>
    <row r="471" spans="1:200">
      <c r="A471" s="249"/>
      <c r="B471" s="41">
        <v>19.25</v>
      </c>
      <c r="C471" s="38">
        <f t="shared" si="514"/>
        <v>0</v>
      </c>
      <c r="D471" s="2">
        <f>Gen_Cons_Horario!B497</f>
        <v>0</v>
      </c>
      <c r="E471" s="140">
        <f t="shared" si="544"/>
        <v>0</v>
      </c>
      <c r="F471" s="116">
        <f>IF(AND(E471&gt;0,E471*$B$4+L470&lt;=$B$2*'SFV+BESS'!$I$9,E471&lt;'SFV+BESS'!$I$7), E471*$B$4, IF(AND(E471&gt;0,E471*$B$4+L470&gt;$B$2*'SFV+BESS'!$I$9,E471*$B$4&lt;'SFV+BESS'!$I$7),$B$2*'SFV+BESS'!$I$9-L470,IF(AND(E471&gt;0,E471*$B$4+L470&gt;$B$2*'SFV+BESS'!$I$9,E471*$B$4&gt;'SFV+BESS'!$I$7,L470&lt;$B$2*'SFV+BESS'!$I$9),$B$2*'SFV+BESS'!$I$9-L470,IF(AND(E471&gt;0,E471*$B$4+L470&lt;=$B$2*'SFV+BESS'!$I$9,E471&gt;'SFV+BESS'!$I$7),'SFV+BESS'!$I$7,0))))</f>
        <v>0</v>
      </c>
      <c r="G471" s="27">
        <f>IF(AND(E471&lt;0,L470+E471/$B$5&gt;$H$2,-E471/'Carga-Descarga Año'!$B$5&lt;'SFV+BESS'!$I$7),E471/$B$5,IF(AND(E471&lt;0,L470+E471/$B$5&gt;$H$2,-E471/'Carga-Descarga Año'!$B$5&gt;'SFV+BESS'!$I$7),-'SFV+BESS'!$I$7,IF(AND(E471&lt;0,L470+E471/$B$5&lt;$H$2),-MIN('SFV+BESS'!$I$7,L470-$H$2),0)))</f>
        <v>0</v>
      </c>
      <c r="I471" s="38">
        <f t="shared" si="545"/>
        <v>0</v>
      </c>
      <c r="J471" s="27">
        <f t="shared" si="547"/>
        <v>0</v>
      </c>
      <c r="K471" s="27">
        <f t="shared" si="546"/>
        <v>0</v>
      </c>
      <c r="L471" s="28">
        <f>IF((L470+F471+G471)&gt;=$B$2*'SFV+BESS'!$I$9, $B$2*'SFV+BESS'!$I$9, (L470+F471+G471))</f>
        <v>173.61249999999998</v>
      </c>
      <c r="M471" s="110">
        <f t="shared" si="548"/>
        <v>0</v>
      </c>
      <c r="R471" s="251"/>
      <c r="S471" s="41">
        <v>19.25</v>
      </c>
      <c r="T471" s="2">
        <f t="shared" si="533"/>
        <v>0</v>
      </c>
      <c r="U471" s="2">
        <f>Gen_Cons_Horario!B1241</f>
        <v>0</v>
      </c>
      <c r="V471" s="35">
        <f t="shared" si="580"/>
        <v>0</v>
      </c>
      <c r="W471" s="116">
        <f>IF(AND(V471&gt;0,V471*$B$4+AC470&lt;=$B$2*'SFV+BESS'!$I$9,V471&lt;'SFV+BESS'!$I$7), V471*$B$4, IF(AND(V471&gt;0,V471*$B$4+AC470&gt;$B$2*'SFV+BESS'!$I$9,V471*$B$4&lt;'SFV+BESS'!$I$7),$B$2*'SFV+BESS'!$I$9-AC470,IF(AND(V471&gt;0,V471*$B$4+AC470&gt;$B$2*'SFV+BESS'!$I$9,V471*$B$4&gt;'SFV+BESS'!$I$7,AC470&lt;$B$2*'SFV+BESS'!$I$9),$B$2*'SFV+BESS'!$I$9-AC470,IF(AND(V471&gt;0,V471*$B$4+AC470&lt;=$B$2*'SFV+BESS'!$I$9,V471&gt;'SFV+BESS'!$I$7),'SFV+BESS'!$I$7,0))))</f>
        <v>0</v>
      </c>
      <c r="X471" s="27">
        <f>IF(AND(V471&lt;0,AC470+V471/$B$5&gt;$H$2,-V471/'Carga-Descarga Año'!$B$5&lt;'SFV+BESS'!$I$7),V471/$B$5,IF(AND(V471&lt;0,AC470+V471/$B$5&gt;$H$2,-V471/'Carga-Descarga Año'!$B$5&gt;'SFV+BESS'!$I$7),-'SFV+BESS'!$I$7,IF(AND(V471&lt;0,AC470+V471/$B$5&lt;$H$2),-MIN('SFV+BESS'!$I$7,AC470-$H$2),0)))</f>
        <v>0</v>
      </c>
      <c r="Z471" s="33">
        <f t="shared" si="574"/>
        <v>0</v>
      </c>
      <c r="AA471" s="27">
        <f t="shared" si="549"/>
        <v>0</v>
      </c>
      <c r="AB471" s="27">
        <f t="shared" si="573"/>
        <v>0</v>
      </c>
      <c r="AC471" s="28">
        <f>IF((AC470+W471+X471)&gt;=$B$2*'SFV+BESS'!$I$9, $B$2*'SFV+BESS'!$I$9, (AC470+W471+X471))</f>
        <v>173.61249999999998</v>
      </c>
      <c r="AD471" s="110">
        <f t="shared" si="550"/>
        <v>0</v>
      </c>
      <c r="AI471" s="251"/>
      <c r="AJ471" s="41">
        <v>19.25</v>
      </c>
      <c r="AK471" s="52">
        <f t="shared" si="534"/>
        <v>0</v>
      </c>
      <c r="AL471" s="33">
        <f>Gen_Cons_Horario!B1913</f>
        <v>0</v>
      </c>
      <c r="AM471" s="35">
        <f t="shared" si="581"/>
        <v>0</v>
      </c>
      <c r="AN471" s="116">
        <f>IF(AND(AM471&gt;0,AM471*$B$4+AT470&lt;=$B$2*'SFV+BESS'!$I$9,AM471&lt;'SFV+BESS'!$I$7), AM471*$B$4, IF(AND(AM471&gt;0,AM471*$B$4+AT470&gt;$B$2*'SFV+BESS'!$I$9,AM471*$B$4&lt;'SFV+BESS'!$I$7),$B$2*'SFV+BESS'!$I$9-AT470,IF(AND(AM471&gt;0,AM471*$B$4+AT470&gt;$B$2*'SFV+BESS'!$I$9,AM471*$B$4&gt;'SFV+BESS'!$I$7,AT470&lt;$B$2*'SFV+BESS'!$I$9),$B$2*'SFV+BESS'!$I$9-AT470,IF(AND(AM471&gt;0,AM471*$B$4+AT470&lt;=$B$2*'SFV+BESS'!$I$9,AM471&gt;'SFV+BESS'!$I$7),'SFV+BESS'!$I$7,0))))</f>
        <v>0</v>
      </c>
      <c r="AO471" s="27">
        <f>IF(AND(AM471&lt;0,AT470+AM471/$B$5&gt;$H$2,-AM471/'Carga-Descarga Año'!$B$5&lt;'SFV+BESS'!$I$7),AM471/$B$5,IF(AND(AM471&lt;0,AT470+AM471/$B$5&gt;$H$2,-AM471/'Carga-Descarga Año'!$B$5&gt;'SFV+BESS'!$I$7),-'SFV+BESS'!$I$7,IF(AND(AM471&lt;0,AT470+AM471/$B$5&lt;$H$2),-MIN('SFV+BESS'!$I$7,AT470-$H$2),0)))</f>
        <v>0</v>
      </c>
      <c r="AP471" s="33"/>
      <c r="AQ471" s="33">
        <f t="shared" si="515"/>
        <v>0</v>
      </c>
      <c r="AR471" s="27">
        <f t="shared" si="551"/>
        <v>0</v>
      </c>
      <c r="AS471" s="27">
        <f t="shared" si="516"/>
        <v>0</v>
      </c>
      <c r="AT471" s="28">
        <f>IF((AT470+AN471+AO471)&gt;=$B$2*'SFV+BESS'!$I$9, $B$2*'SFV+BESS'!$I$9, (AT470+AN471+AO471))</f>
        <v>173.61249999999998</v>
      </c>
      <c r="AU471" s="110">
        <f t="shared" si="552"/>
        <v>0</v>
      </c>
      <c r="AZ471" s="251"/>
      <c r="BA471" s="41">
        <v>19.25</v>
      </c>
      <c r="BB471" s="33">
        <f t="shared" si="535"/>
        <v>0</v>
      </c>
      <c r="BC471" s="33">
        <f>Gen_Cons_Horario!B2657</f>
        <v>0</v>
      </c>
      <c r="BD471" s="35">
        <f t="shared" si="582"/>
        <v>0</v>
      </c>
      <c r="BE471" s="116">
        <f>IF(AND(BD471&gt;0,BD471*$B$4+BK470&lt;=$B$2*'SFV+BESS'!$I$9,BD471&lt;'SFV+BESS'!$I$7), BD471*$B$4, IF(AND(BD471&gt;0,BD471*$B$4+BK470&gt;$B$2*'SFV+BESS'!$I$9,BD471*$B$4&lt;'SFV+BESS'!$I$7),$B$2*'SFV+BESS'!$I$9-BK470,IF(AND(BD471&gt;0,BD471*$B$4+BK470&gt;$B$2*'SFV+BESS'!$I$9,BD471*$B$4&gt;'SFV+BESS'!$I$7,BK470&lt;$B$2*'SFV+BESS'!$I$9),$B$2*'SFV+BESS'!$I$9-BK470,IF(AND(BD471&gt;0,BD471*$B$4+BK470&lt;=$B$2*'SFV+BESS'!$I$9,BD471&gt;'SFV+BESS'!$I$7),'SFV+BESS'!$I$7,0))))</f>
        <v>0</v>
      </c>
      <c r="BF471" s="27">
        <f>IF(AND(BD471&lt;0,BK470+BD471/$B$5&gt;$H$2,-BD471/'Carga-Descarga Año'!$B$5&lt;'SFV+BESS'!$I$7),BD471/$B$5,IF(AND(BD471&lt;0,BK470+BD471/$B$5&gt;$H$2,-BD471/'Carga-Descarga Año'!$B$5&gt;'SFV+BESS'!$I$7),-'SFV+BESS'!$I$7,IF(AND(BD471&lt;0,BK470+BD471/$B$5&lt;$H$2),-MIN('SFV+BESS'!$I$7,BK470-$H$2),0)))</f>
        <v>0</v>
      </c>
      <c r="BG471" s="33"/>
      <c r="BH471" s="33">
        <f t="shared" si="517"/>
        <v>0</v>
      </c>
      <c r="BI471" s="27">
        <f t="shared" si="553"/>
        <v>0</v>
      </c>
      <c r="BJ471" s="27">
        <f t="shared" si="518"/>
        <v>0</v>
      </c>
      <c r="BK471" s="28">
        <f>IF((BK470+BE471+BF471)&gt;=$B$2*'SFV+BESS'!$I$9, $B$2*'SFV+BESS'!$I$9, (BK470+BE471+BF471))</f>
        <v>173.61249999999998</v>
      </c>
      <c r="BL471" s="110">
        <f t="shared" si="554"/>
        <v>0</v>
      </c>
      <c r="BQ471" s="251"/>
      <c r="BR471" s="41">
        <v>19.25</v>
      </c>
      <c r="BS471" s="33">
        <f t="shared" si="536"/>
        <v>0</v>
      </c>
      <c r="BT471" s="33">
        <f>Gen_Cons_Horario!B3377</f>
        <v>0</v>
      </c>
      <c r="BU471" s="35">
        <f t="shared" si="583"/>
        <v>0</v>
      </c>
      <c r="BV471" s="116">
        <f>IF(AND(BU471&gt;0,BU471*$B$4+CB470&lt;=$B$2*'SFV+BESS'!$I$9,BU471&lt;'SFV+BESS'!$I$7), BU471*$B$4, IF(AND(BU471&gt;0,BU471*$B$4+CB470&gt;$B$2*'SFV+BESS'!$I$9,BU471*$B$4&lt;'SFV+BESS'!$I$7),$B$2*'SFV+BESS'!$I$9-CB470,IF(AND(BU471&gt;0,BU471*$B$4+CB470&gt;$B$2*'SFV+BESS'!$I$9,BU471*$B$4&gt;'SFV+BESS'!$I$7,CB470&lt;$B$2*'SFV+BESS'!$I$9),$B$2*'SFV+BESS'!$I$9-CB470,IF(AND(BU471&gt;0,BU471*$B$4+CB470&lt;=$B$2*'SFV+BESS'!$I$9,BU471&gt;'SFV+BESS'!$I$7),'SFV+BESS'!$I$7,0))))</f>
        <v>0</v>
      </c>
      <c r="BW471" s="27">
        <f>IF(AND(BU471&lt;0,CB470+BU471/$B$5&gt;$H$2,-BU471/'Carga-Descarga Año'!$B$5&lt;'SFV+BESS'!$I$7),BU471/$B$5,IF(AND(BU471&lt;0,CB470+BU471/$B$5&gt;$H$2,-BU471/'Carga-Descarga Año'!$B$5&gt;'SFV+BESS'!$I$7),-'SFV+BESS'!$I$7,IF(AND(BU471&lt;0,CB470+BU471/$B$5&lt;$H$2),-MIN('SFV+BESS'!$I$7,CB470-$H$2),0)))</f>
        <v>0</v>
      </c>
      <c r="BX471" s="33"/>
      <c r="BY471" s="33">
        <f t="shared" si="519"/>
        <v>0</v>
      </c>
      <c r="BZ471" s="27">
        <f t="shared" si="555"/>
        <v>0</v>
      </c>
      <c r="CA471" s="27">
        <f t="shared" si="556"/>
        <v>0</v>
      </c>
      <c r="CB471" s="28">
        <f>IF((CB470+BV471+BW471)&gt;=$B$2*'SFV+BESS'!$I$9, $B$2*'SFV+BESS'!$I$9, (CB470+BV471+BW471))</f>
        <v>173.61249999999998</v>
      </c>
      <c r="CC471" s="110">
        <f t="shared" si="557"/>
        <v>0</v>
      </c>
      <c r="CH471" s="251"/>
      <c r="CI471" s="41">
        <v>19.25</v>
      </c>
      <c r="CJ471" s="33">
        <f t="shared" si="537"/>
        <v>0</v>
      </c>
      <c r="CK471" s="33">
        <f>Gen_Cons_Horario!B4121</f>
        <v>0</v>
      </c>
      <c r="CL471" s="35">
        <f t="shared" si="584"/>
        <v>0</v>
      </c>
      <c r="CM471" s="116">
        <f>IF(AND(CL471&gt;0,CL471*$B$4+CS470&lt;=$B$2*'SFV+BESS'!$I$9,CL471&lt;'SFV+BESS'!$I$7), CL471*$B$4, IF(AND(CL471&gt;0,CL471*$B$4+CS470&gt;$B$2*'SFV+BESS'!$I$9,CL471*$B$4&lt;'SFV+BESS'!$I$7),$B$2*'SFV+BESS'!$I$9-CS470,IF(AND(CL471&gt;0,CL471*$B$4+CS470&gt;$B$2*'SFV+BESS'!$I$9,CL471*$B$4&gt;'SFV+BESS'!$I$7,CS470&lt;$B$2*'SFV+BESS'!$I$9),$B$2*'SFV+BESS'!$I$9-CS470,IF(AND(CL471&gt;0,CL471*$B$4+CS470&lt;=$B$2*'SFV+BESS'!$I$9,CL471&gt;'SFV+BESS'!$I$7),'SFV+BESS'!$I$7,0))))</f>
        <v>0</v>
      </c>
      <c r="CN471" s="27">
        <f>IF(AND(CL471&lt;0,CS470+CL471/$B$5&gt;$H$2,-CL471/'Carga-Descarga Año'!$B$5&lt;'SFV+BESS'!$I$7),CL471/$B$5,IF(AND(CL471&lt;0,CS470+CL471/$B$5&gt;$H$2,-CL471/'Carga-Descarga Año'!$B$5&gt;'SFV+BESS'!$I$7),-'SFV+BESS'!$I$7,IF(AND(CL471&lt;0,CS470+CL471/$B$5&lt;$H$2),-MIN('SFV+BESS'!$I$7,CS470-$H$2),0)))</f>
        <v>0</v>
      </c>
      <c r="CO471" s="33"/>
      <c r="CP471" s="33">
        <f t="shared" si="520"/>
        <v>0</v>
      </c>
      <c r="CQ471" s="27">
        <f t="shared" si="558"/>
        <v>0</v>
      </c>
      <c r="CR471" s="27">
        <f t="shared" si="521"/>
        <v>0</v>
      </c>
      <c r="CS471" s="28">
        <f>IF((CS470+CM471+CN471)&gt;=$B$2*'SFV+BESS'!$I$9, $B$2*'SFV+BESS'!$I$9, (CS470+CM471+CN471))</f>
        <v>173.61249999999998</v>
      </c>
      <c r="CT471" s="110">
        <f t="shared" si="559"/>
        <v>0</v>
      </c>
      <c r="CY471" s="251"/>
      <c r="CZ471" s="41">
        <v>19.25</v>
      </c>
      <c r="DA471" s="33">
        <f t="shared" si="538"/>
        <v>0</v>
      </c>
      <c r="DB471" s="33">
        <f>Gen_Cons_Horario!B4841</f>
        <v>0</v>
      </c>
      <c r="DC471" s="35">
        <f t="shared" si="575"/>
        <v>0</v>
      </c>
      <c r="DD471" s="116">
        <f>IF(AND(DC471&gt;0,DC471*$B$4+DJ470&lt;=$B$2*'SFV+BESS'!$I$9,DC471&lt;'SFV+BESS'!$I$7), DC471*$B$4, IF(AND(DC471&gt;0,DC471*$B$4+DJ470&gt;$B$2*'SFV+BESS'!$I$9,DC471*$B$4&lt;'SFV+BESS'!$I$7),$B$2*'SFV+BESS'!$I$9-DJ470,IF(AND(DC471&gt;0,DC471*$B$4+DJ470&gt;$B$2*'SFV+BESS'!$I$9,DC471*$B$4&gt;'SFV+BESS'!$I$7,DJ470&lt;$B$2*'SFV+BESS'!$I$9),$B$2*'SFV+BESS'!$I$9-DJ470,IF(AND(DC471&gt;0,DC471*$B$4+DJ470&lt;=$B$2*'SFV+BESS'!$I$9,DC471&gt;'SFV+BESS'!$I$7),'SFV+BESS'!$I$7,0))))</f>
        <v>0</v>
      </c>
      <c r="DE471" s="27">
        <f>IF(AND(DC471&lt;0,DJ470+DC471/$B$5&gt;$H$2,-DC471/'Carga-Descarga Año'!$B$5&lt;'SFV+BESS'!$I$7),DC471/$B$5,IF(AND(DC471&lt;0,DJ470+DC471/$B$5&gt;$H$2,-DC471/'Carga-Descarga Año'!$B$5&gt;'SFV+BESS'!$I$7),-'SFV+BESS'!$I$7,IF(AND(DC471&lt;0,DJ470+DC471/$B$5&lt;$H$2),-MIN('SFV+BESS'!$I$7,DJ470-$H$2),0)))</f>
        <v>0</v>
      </c>
      <c r="DF471" s="33"/>
      <c r="DG471" s="33">
        <f t="shared" si="522"/>
        <v>0</v>
      </c>
      <c r="DH471" s="27">
        <f t="shared" si="560"/>
        <v>0</v>
      </c>
      <c r="DI471" s="27">
        <f t="shared" si="561"/>
        <v>0</v>
      </c>
      <c r="DJ471" s="28">
        <f>IF((DJ470+DD471+DE471)&gt;=$B$2*'SFV+BESS'!$I$9, $B$2*'SFV+BESS'!$I$9, (DJ470+DD471+DE471))</f>
        <v>173.61249999999998</v>
      </c>
      <c r="DK471" s="110">
        <f t="shared" si="562"/>
        <v>0</v>
      </c>
      <c r="DP471" s="251"/>
      <c r="DQ471" s="41">
        <v>19.25</v>
      </c>
      <c r="DR471" s="33">
        <f t="shared" si="539"/>
        <v>0</v>
      </c>
      <c r="DS471" s="33">
        <f>Gen_Cons_Horario!B5585</f>
        <v>0</v>
      </c>
      <c r="DT471" s="35">
        <f t="shared" si="576"/>
        <v>0</v>
      </c>
      <c r="DU471" s="116">
        <f>IF(AND(DT471&gt;0,DT471*$B$4+EA470&lt;=$B$2*'SFV+BESS'!$I$9,DT471&lt;'SFV+BESS'!$I$7), DT471*$B$4, IF(AND(DT471&gt;0,DT471*$B$4+EA470&gt;$B$2*'SFV+BESS'!$I$9,DT471*$B$4&lt;'SFV+BESS'!$I$7),$B$2*'SFV+BESS'!$I$9-EA470,IF(AND(DT471&gt;0,DT471*$B$4+EA470&gt;$B$2*'SFV+BESS'!$I$9,DT471*$B$4&gt;'SFV+BESS'!$I$7,EA470&lt;$B$2*'SFV+BESS'!$I$9),$B$2*'SFV+BESS'!$I$9-EA470,IF(AND(DT471&gt;0,DT471*$B$4+EA470&lt;=$B$2*'SFV+BESS'!$I$9,DT471&gt;'SFV+BESS'!$I$7),'SFV+BESS'!$I$7,0))))</f>
        <v>0</v>
      </c>
      <c r="DV471" s="27">
        <f>IF(AND(DT471&lt;0,EA470+DT471/$B$5&gt;$H$2,-DT471/'Carga-Descarga Año'!$B$5&lt;'SFV+BESS'!$I$7),DT471/$B$5,IF(AND(DT471&lt;0,EA470+DT471/$B$5&gt;$H$2,-DT471/'Carga-Descarga Año'!$B$5&gt;'SFV+BESS'!$I$7),-'SFV+BESS'!$I$7,IF(AND(DT471&lt;0,EA470+DT471/$B$5&lt;$H$2),-MIN('SFV+BESS'!$I$7,EA470-$H$2),0)))</f>
        <v>0</v>
      </c>
      <c r="DW471" s="33"/>
      <c r="DX471" s="33">
        <f t="shared" si="523"/>
        <v>0</v>
      </c>
      <c r="DY471" s="27">
        <f t="shared" si="563"/>
        <v>0</v>
      </c>
      <c r="DZ471" s="27">
        <f t="shared" si="524"/>
        <v>0</v>
      </c>
      <c r="EA471" s="28">
        <f>IF((EA470+DU471+DV471)&gt;=$B$2*'SFV+BESS'!$I$9, $B$2*'SFV+BESS'!$I$9, (EA470+DU471+DV471))</f>
        <v>173.61249999999998</v>
      </c>
      <c r="EB471" s="110">
        <f t="shared" si="564"/>
        <v>0</v>
      </c>
      <c r="EG471" s="251"/>
      <c r="EH471" s="41">
        <v>19.25</v>
      </c>
      <c r="EI471" s="33">
        <f t="shared" si="540"/>
        <v>0</v>
      </c>
      <c r="EJ471" s="33">
        <f>Gen_Cons_Horario!B6329</f>
        <v>0</v>
      </c>
      <c r="EK471" s="35">
        <f t="shared" si="577"/>
        <v>0</v>
      </c>
      <c r="EL471" s="116">
        <f>IF(AND(EK471&gt;0,EK471*$B$4+ER470&lt;=$B$2*'SFV+BESS'!$I$9,EK471&lt;'SFV+BESS'!$I$7), EK471*$B$4, IF(AND(EK471&gt;0,EK471*$B$4+ER470&gt;$B$2*'SFV+BESS'!$I$9,EK471*$B$4&lt;'SFV+BESS'!$I$7),$B$2*'SFV+BESS'!$I$9-ER470,IF(AND(EK471&gt;0,EK471*$B$4+ER470&gt;$B$2*'SFV+BESS'!$I$9,EK471*$B$4&gt;'SFV+BESS'!$I$7,ER470&lt;$B$2*'SFV+BESS'!$I$9),$B$2*'SFV+BESS'!$I$9-ER470,IF(AND(EK471&gt;0,EK471*$B$4+ER470&lt;=$B$2*'SFV+BESS'!$I$9,EK471&gt;'SFV+BESS'!$I$7),'SFV+BESS'!$I$7,0))))</f>
        <v>0</v>
      </c>
      <c r="EM471" s="27">
        <f>IF(AND(EK471&lt;0,ER470+EK471/$B$5&gt;$H$2,-EK471/'Carga-Descarga Año'!$B$5&lt;'SFV+BESS'!$I$7),EK471/$B$5,IF(AND(EK471&lt;0,ER470+EK471/$B$5&gt;$H$2,-EK471/'Carga-Descarga Año'!$B$5&gt;'SFV+BESS'!$I$7),-'SFV+BESS'!$I$7,IF(AND(EK471&lt;0,ER470+EK471/$B$5&lt;$H$2),-MIN('SFV+BESS'!$I$7,ER470-$H$2),0)))</f>
        <v>0</v>
      </c>
      <c r="EN471" s="33"/>
      <c r="EO471" s="33">
        <f t="shared" si="525"/>
        <v>0</v>
      </c>
      <c r="EP471" s="27">
        <f t="shared" si="565"/>
        <v>0</v>
      </c>
      <c r="EQ471" s="27">
        <f t="shared" si="526"/>
        <v>0</v>
      </c>
      <c r="ER471" s="28">
        <f>IF((ER470+EL471+EM471)&gt;=$B$2*'SFV+BESS'!$I$9, $B$2*'SFV+BESS'!$I$9, (ER470+EL471+EM471))</f>
        <v>173.61249999999998</v>
      </c>
      <c r="ES471" s="110">
        <f t="shared" si="566"/>
        <v>0</v>
      </c>
      <c r="EX471" s="251"/>
      <c r="EY471" s="41">
        <v>19.25</v>
      </c>
      <c r="EZ471" s="33">
        <f t="shared" si="541"/>
        <v>0</v>
      </c>
      <c r="FA471" s="33">
        <f>Gen_Cons_Horario!B7049</f>
        <v>0</v>
      </c>
      <c r="FB471" s="35">
        <f t="shared" si="578"/>
        <v>0</v>
      </c>
      <c r="FC471" s="116">
        <f>IF(AND(FB471&gt;0,FB471*$B$4+FI470&lt;=$B$2*'SFV+BESS'!$I$9,FB471&lt;'SFV+BESS'!$I$7), FB471*$B$4, IF(AND(FB471&gt;0,FB471*$B$4+FI470&gt;$B$2*'SFV+BESS'!$I$9,FB471*$B$4&lt;'SFV+BESS'!$I$7),$B$2*'SFV+BESS'!$I$9-FI470,IF(AND(FB471&gt;0,FB471*$B$4+FI470&gt;$B$2*'SFV+BESS'!$I$9,FB471*$B$4&gt;'SFV+BESS'!$I$7,FI470&lt;$B$2*'SFV+BESS'!$I$9),$B$2*'SFV+BESS'!$I$9-FI470,IF(AND(FB471&gt;0,FB471*$B$4+FI470&lt;=$B$2*'SFV+BESS'!$I$9,FB471&gt;'SFV+BESS'!$I$7),'SFV+BESS'!$I$7,0))))</f>
        <v>0</v>
      </c>
      <c r="FD471" s="27">
        <f>IF(AND(FB471&lt;0,FI470+FB471/$B$5&gt;$H$2,-FB471/'Carga-Descarga Año'!$B$5&lt;'SFV+BESS'!$I$7),FB471/$B$5,IF(AND(FB471&lt;0,FI470+FB471/$B$5&gt;$H$2,-FB471/'Carga-Descarga Año'!$B$5&gt;'SFV+BESS'!$I$7),-'SFV+BESS'!$I$7,IF(AND(FB471&lt;0,FI470+FB471/$B$5&lt;$H$2),-MIN('SFV+BESS'!$I$7,FI470-$H$2),0)))</f>
        <v>0</v>
      </c>
      <c r="FE471" s="33"/>
      <c r="FF471" s="33">
        <f t="shared" si="527"/>
        <v>0</v>
      </c>
      <c r="FG471" s="27">
        <f t="shared" si="567"/>
        <v>0</v>
      </c>
      <c r="FH471" s="27">
        <f t="shared" si="528"/>
        <v>0</v>
      </c>
      <c r="FI471" s="28">
        <f>IF((FI470+FC471+FD471)&gt;=$B$2*'SFV+BESS'!$I$9, $B$2*'SFV+BESS'!$I$9, (FI470+FC471+FD471))</f>
        <v>173.61249999999998</v>
      </c>
      <c r="FJ471" s="110">
        <f t="shared" si="568"/>
        <v>0</v>
      </c>
      <c r="FO471" s="251"/>
      <c r="FP471" s="41">
        <v>19.25</v>
      </c>
      <c r="FQ471" s="33">
        <f t="shared" si="542"/>
        <v>1.7899719636822458</v>
      </c>
      <c r="FR471" s="33">
        <f>Gen_Cons_Horario!B7793</f>
        <v>0</v>
      </c>
      <c r="FS471" s="35">
        <f t="shared" si="579"/>
        <v>1.7899719636822458</v>
      </c>
      <c r="FT471" s="116">
        <f>IF(AND(FS471&gt;0,FS471*$B$4+FZ470&lt;=$B$2*'SFV+BESS'!$I$9,FS471&lt;'SFV+BESS'!$I$7), FS471*$B$4, IF(AND(FS471&gt;0,FS471*$B$4+FZ470&gt;$B$2*'SFV+BESS'!$I$9,FS471*$B$4&lt;'SFV+BESS'!$I$7),$B$2*'SFV+BESS'!$I$9-FZ470,IF(AND(FS471&gt;0,FS471*$B$4+FZ470&gt;$B$2*'SFV+BESS'!$I$9,FS471*$B$4&gt;'SFV+BESS'!$I$7,FZ470&lt;$B$2*'SFV+BESS'!$I$9),$B$2*'SFV+BESS'!$I$9-FZ470,IF(AND(FS471&gt;0,FS471*$B$4+FZ470&lt;=$B$2*'SFV+BESS'!$I$9,FS471&gt;'SFV+BESS'!$I$7),'SFV+BESS'!$I$7,0))))</f>
        <v>0</v>
      </c>
      <c r="FU471" s="27">
        <f>IF(AND(FS471&lt;0,FZ470+FS471/$B$5&gt;$H$2,-FS471/'Carga-Descarga Año'!$B$5&lt;'SFV+BESS'!$I$7),FS471/$B$5,IF(AND(FS471&lt;0,FZ470+FS471/$B$5&gt;$H$2,-FS471/'Carga-Descarga Año'!$B$5&gt;'SFV+BESS'!$I$7),-'SFV+BESS'!$I$7,IF(AND(FS471&lt;0,FZ470+FS471/$B$5&lt;$H$2),-MIN('SFV+BESS'!$I$7,FZ470-$H$2),0)))</f>
        <v>0</v>
      </c>
      <c r="FV471" s="33"/>
      <c r="FW471" s="33">
        <f t="shared" si="529"/>
        <v>0</v>
      </c>
      <c r="FX471" s="27">
        <f t="shared" si="569"/>
        <v>0</v>
      </c>
      <c r="FY471" s="27">
        <f t="shared" si="530"/>
        <v>0</v>
      </c>
      <c r="FZ471" s="28">
        <f>IF((FZ470+FT471+FU471)&gt;=$B$2*'SFV+BESS'!$I$9, $B$2*'SFV+BESS'!$I$9, (FZ470+FT471+FU471))</f>
        <v>173.61249999999998</v>
      </c>
      <c r="GA471" s="110">
        <f t="shared" si="570"/>
        <v>1.7899719636822458</v>
      </c>
      <c r="GF471" s="251"/>
      <c r="GG471" s="41">
        <v>19.25</v>
      </c>
      <c r="GH471" s="33">
        <f t="shared" si="543"/>
        <v>3.3744743042418284</v>
      </c>
      <c r="GI471" s="33">
        <f>Gen_Cons_Horario!B8513</f>
        <v>0</v>
      </c>
      <c r="GJ471" s="35">
        <f t="shared" si="585"/>
        <v>3.3744743042418284</v>
      </c>
      <c r="GK471" s="116">
        <f>IF(AND(GJ471&gt;0,GJ471*$B$4+GQ470&lt;=$B$2*'SFV+BESS'!$I$9,GJ471&lt;'SFV+BESS'!$I$7), GJ471*$B$4, IF(AND(GJ471&gt;0,GJ471*$B$4+GQ470&gt;$B$2*'SFV+BESS'!$I$9,GJ471*$B$4&lt;'SFV+BESS'!$I$7),$B$2*'SFV+BESS'!$I$9-GQ470,IF(AND(GJ471&gt;0,GJ471*$B$4+GQ470&gt;$B$2*'SFV+BESS'!$I$9,GJ471*$B$4&gt;'SFV+BESS'!$I$7,GQ470&lt;$B$2*'SFV+BESS'!$I$9),$B$2*'SFV+BESS'!$I$9-GQ470,IF(AND(GJ471&gt;0,GJ471*$B$4+GQ470&lt;=$B$2*'SFV+BESS'!$I$9,GJ471&gt;'SFV+BESS'!$I$7),'SFV+BESS'!$I$7,0))))</f>
        <v>3.2057505890297366</v>
      </c>
      <c r="GL471" s="27">
        <f>IF(AND(GJ471&lt;0,GQ470+GJ471/$B$5&gt;$H$2,-GJ471/'Carga-Descarga Año'!$B$5&lt;'SFV+BESS'!$I$7),GJ471/$B$5,IF(AND(GJ471&lt;0,GQ470+GJ471/$B$5&gt;$H$2,-GJ471/'Carga-Descarga Año'!$B$5&gt;'SFV+BESS'!$I$7),-'SFV+BESS'!$I$7,IF(AND(GJ471&lt;0,GQ470+GJ471/$B$5&lt;$H$2),-MIN('SFV+BESS'!$I$7,GQ470-$H$2),0)))</f>
        <v>0</v>
      </c>
      <c r="GM471" s="33"/>
      <c r="GN471" s="33">
        <f t="shared" si="531"/>
        <v>0</v>
      </c>
      <c r="GO471" s="27">
        <f t="shared" si="571"/>
        <v>0</v>
      </c>
      <c r="GP471" s="27">
        <f t="shared" si="532"/>
        <v>0</v>
      </c>
      <c r="GQ471" s="28">
        <f>IF((GQ470+GK471+GL471)&gt;=$B$2*'SFV+BESS'!$I$9, $B$2*'SFV+BESS'!$I$9, (GQ470+GK471+GL471))</f>
        <v>98.274475091404483</v>
      </c>
      <c r="GR471" s="110">
        <f t="shared" si="572"/>
        <v>0</v>
      </c>
    </row>
    <row r="472" spans="1:200">
      <c r="A472" s="249"/>
      <c r="B472" s="41">
        <v>19.2916666666667</v>
      </c>
      <c r="C472" s="38">
        <f t="shared" si="514"/>
        <v>31.909413679744592</v>
      </c>
      <c r="D472" s="2">
        <f>Gen_Cons_Horario!B498</f>
        <v>0</v>
      </c>
      <c r="E472" s="140">
        <f t="shared" si="544"/>
        <v>31.909413679744592</v>
      </c>
      <c r="F472" s="116">
        <f>IF(AND(E472&gt;0,E472*$B$4+L471&lt;=$B$2*'SFV+BESS'!$I$9,E472&lt;'SFV+BESS'!$I$7), E472*$B$4, IF(AND(E472&gt;0,E472*$B$4+L471&gt;$B$2*'SFV+BESS'!$I$9,E472*$B$4&lt;'SFV+BESS'!$I$7),$B$2*'SFV+BESS'!$I$9-L471,IF(AND(E472&gt;0,E472*$B$4+L471&gt;$B$2*'SFV+BESS'!$I$9,E472*$B$4&gt;'SFV+BESS'!$I$7,L471&lt;$B$2*'SFV+BESS'!$I$9),$B$2*'SFV+BESS'!$I$9-L471,IF(AND(E472&gt;0,E472*$B$4+L471&lt;=$B$2*'SFV+BESS'!$I$9,E472&gt;'SFV+BESS'!$I$7),'SFV+BESS'!$I$7,0))))</f>
        <v>0</v>
      </c>
      <c r="G472" s="27">
        <f>IF(AND(E472&lt;0,L471+E472/$B$5&gt;$H$2,-E472/'Carga-Descarga Año'!$B$5&lt;'SFV+BESS'!$I$7),E472/$B$5,IF(AND(E472&lt;0,L471+E472/$B$5&gt;$H$2,-E472/'Carga-Descarga Año'!$B$5&gt;'SFV+BESS'!$I$7),-'SFV+BESS'!$I$7,IF(AND(E472&lt;0,L471+E472/$B$5&lt;$H$2),-MIN('SFV+BESS'!$I$7,L471-$H$2),0)))</f>
        <v>0</v>
      </c>
      <c r="I472" s="38">
        <f t="shared" si="545"/>
        <v>0</v>
      </c>
      <c r="J472" s="27">
        <f t="shared" si="547"/>
        <v>0</v>
      </c>
      <c r="K472" s="27">
        <f t="shared" si="546"/>
        <v>0</v>
      </c>
      <c r="L472" s="28">
        <f>IF((L471+F472+G472)&gt;=$B$2*'SFV+BESS'!$I$9, $B$2*'SFV+BESS'!$I$9, (L471+F472+G472))</f>
        <v>173.61249999999998</v>
      </c>
      <c r="M472" s="110">
        <f t="shared" si="548"/>
        <v>31.909413679744592</v>
      </c>
      <c r="R472" s="251"/>
      <c r="S472" s="41">
        <v>19.2916666666667</v>
      </c>
      <c r="T472" s="2">
        <f t="shared" si="533"/>
        <v>11.29025511961377</v>
      </c>
      <c r="U472" s="2">
        <f>Gen_Cons_Horario!B1242</f>
        <v>0</v>
      </c>
      <c r="V472" s="35">
        <f t="shared" si="580"/>
        <v>11.29025511961377</v>
      </c>
      <c r="W472" s="116">
        <f>IF(AND(V472&gt;0,V472*$B$4+AC471&lt;=$B$2*'SFV+BESS'!$I$9,V472&lt;'SFV+BESS'!$I$7), V472*$B$4, IF(AND(V472&gt;0,V472*$B$4+AC471&gt;$B$2*'SFV+BESS'!$I$9,V472*$B$4&lt;'SFV+BESS'!$I$7),$B$2*'SFV+BESS'!$I$9-AC471,IF(AND(V472&gt;0,V472*$B$4+AC471&gt;$B$2*'SFV+BESS'!$I$9,V472*$B$4&gt;'SFV+BESS'!$I$7,AC471&lt;$B$2*'SFV+BESS'!$I$9),$B$2*'SFV+BESS'!$I$9-AC471,IF(AND(V472&gt;0,V472*$B$4+AC471&lt;=$B$2*'SFV+BESS'!$I$9,V472&gt;'SFV+BESS'!$I$7),'SFV+BESS'!$I$7,0))))</f>
        <v>0</v>
      </c>
      <c r="X472" s="27">
        <f>IF(AND(V472&lt;0,AC471+V472/$B$5&gt;$H$2,-V472/'Carga-Descarga Año'!$B$5&lt;'SFV+BESS'!$I$7),V472/$B$5,IF(AND(V472&lt;0,AC471+V472/$B$5&gt;$H$2,-V472/'Carga-Descarga Año'!$B$5&gt;'SFV+BESS'!$I$7),-'SFV+BESS'!$I$7,IF(AND(V472&lt;0,AC471+V472/$B$5&lt;$H$2),-MIN('SFV+BESS'!$I$7,AC471-$H$2),0)))</f>
        <v>0</v>
      </c>
      <c r="Z472" s="33">
        <f t="shared" si="574"/>
        <v>0</v>
      </c>
      <c r="AA472" s="27">
        <f t="shared" si="549"/>
        <v>0</v>
      </c>
      <c r="AB472" s="27">
        <f t="shared" si="573"/>
        <v>0</v>
      </c>
      <c r="AC472" s="28">
        <f>IF((AC471+W472+X472)&gt;=$B$2*'SFV+BESS'!$I$9, $B$2*'SFV+BESS'!$I$9, (AC471+W472+X472))</f>
        <v>173.61249999999998</v>
      </c>
      <c r="AD472" s="110">
        <f t="shared" si="550"/>
        <v>11.29025511961377</v>
      </c>
      <c r="AI472" s="251"/>
      <c r="AJ472" s="41">
        <v>19.2916666666667</v>
      </c>
      <c r="AK472" s="52">
        <f t="shared" si="534"/>
        <v>0</v>
      </c>
      <c r="AL472" s="33">
        <f>Gen_Cons_Horario!B1914</f>
        <v>0</v>
      </c>
      <c r="AM472" s="35">
        <f t="shared" si="581"/>
        <v>0</v>
      </c>
      <c r="AN472" s="116">
        <f>IF(AND(AM472&gt;0,AM472*$B$4+AT471&lt;=$B$2*'SFV+BESS'!$I$9,AM472&lt;'SFV+BESS'!$I$7), AM472*$B$4, IF(AND(AM472&gt;0,AM472*$B$4+AT471&gt;$B$2*'SFV+BESS'!$I$9,AM472*$B$4&lt;'SFV+BESS'!$I$7),$B$2*'SFV+BESS'!$I$9-AT471,IF(AND(AM472&gt;0,AM472*$B$4+AT471&gt;$B$2*'SFV+BESS'!$I$9,AM472*$B$4&gt;'SFV+BESS'!$I$7,AT471&lt;$B$2*'SFV+BESS'!$I$9),$B$2*'SFV+BESS'!$I$9-AT471,IF(AND(AM472&gt;0,AM472*$B$4+AT471&lt;=$B$2*'SFV+BESS'!$I$9,AM472&gt;'SFV+BESS'!$I$7),'SFV+BESS'!$I$7,0))))</f>
        <v>0</v>
      </c>
      <c r="AO472" s="27">
        <f>IF(AND(AM472&lt;0,AT471+AM472/$B$5&gt;$H$2,-AM472/'Carga-Descarga Año'!$B$5&lt;'SFV+BESS'!$I$7),AM472/$B$5,IF(AND(AM472&lt;0,AT471+AM472/$B$5&gt;$H$2,-AM472/'Carga-Descarga Año'!$B$5&gt;'SFV+BESS'!$I$7),-'SFV+BESS'!$I$7,IF(AND(AM472&lt;0,AT471+AM472/$B$5&lt;$H$2),-MIN('SFV+BESS'!$I$7,AT471-$H$2),0)))</f>
        <v>0</v>
      </c>
      <c r="AP472" s="33"/>
      <c r="AQ472" s="33">
        <f t="shared" si="515"/>
        <v>0</v>
      </c>
      <c r="AR472" s="27">
        <f t="shared" si="551"/>
        <v>0</v>
      </c>
      <c r="AS472" s="27">
        <f t="shared" si="516"/>
        <v>0</v>
      </c>
      <c r="AT472" s="28">
        <f>IF((AT471+AN472+AO472)&gt;=$B$2*'SFV+BESS'!$I$9, $B$2*'SFV+BESS'!$I$9, (AT471+AN472+AO472))</f>
        <v>173.61249999999998</v>
      </c>
      <c r="AU472" s="110">
        <f t="shared" si="552"/>
        <v>0</v>
      </c>
      <c r="AZ472" s="251"/>
      <c r="BA472" s="41">
        <v>19.2916666666667</v>
      </c>
      <c r="BB472" s="33">
        <f t="shared" si="535"/>
        <v>0</v>
      </c>
      <c r="BC472" s="33">
        <f>Gen_Cons_Horario!B2658</f>
        <v>0</v>
      </c>
      <c r="BD472" s="35">
        <f t="shared" si="582"/>
        <v>0</v>
      </c>
      <c r="BE472" s="116">
        <f>IF(AND(BD472&gt;0,BD472*$B$4+BK471&lt;=$B$2*'SFV+BESS'!$I$9,BD472&lt;'SFV+BESS'!$I$7), BD472*$B$4, IF(AND(BD472&gt;0,BD472*$B$4+BK471&gt;$B$2*'SFV+BESS'!$I$9,BD472*$B$4&lt;'SFV+BESS'!$I$7),$B$2*'SFV+BESS'!$I$9-BK471,IF(AND(BD472&gt;0,BD472*$B$4+BK471&gt;$B$2*'SFV+BESS'!$I$9,BD472*$B$4&gt;'SFV+BESS'!$I$7,BK471&lt;$B$2*'SFV+BESS'!$I$9),$B$2*'SFV+BESS'!$I$9-BK471,IF(AND(BD472&gt;0,BD472*$B$4+BK471&lt;=$B$2*'SFV+BESS'!$I$9,BD472&gt;'SFV+BESS'!$I$7),'SFV+BESS'!$I$7,0))))</f>
        <v>0</v>
      </c>
      <c r="BF472" s="27">
        <f>IF(AND(BD472&lt;0,BK471+BD472/$B$5&gt;$H$2,-BD472/'Carga-Descarga Año'!$B$5&lt;'SFV+BESS'!$I$7),BD472/$B$5,IF(AND(BD472&lt;0,BK471+BD472/$B$5&gt;$H$2,-BD472/'Carga-Descarga Año'!$B$5&gt;'SFV+BESS'!$I$7),-'SFV+BESS'!$I$7,IF(AND(BD472&lt;0,BK471+BD472/$B$5&lt;$H$2),-MIN('SFV+BESS'!$I$7,BK471-$H$2),0)))</f>
        <v>0</v>
      </c>
      <c r="BG472" s="33"/>
      <c r="BH472" s="33">
        <f t="shared" si="517"/>
        <v>0</v>
      </c>
      <c r="BI472" s="27">
        <f t="shared" si="553"/>
        <v>0</v>
      </c>
      <c r="BJ472" s="27">
        <f t="shared" si="518"/>
        <v>0</v>
      </c>
      <c r="BK472" s="28">
        <f>IF((BK471+BE472+BF472)&gt;=$B$2*'SFV+BESS'!$I$9, $B$2*'SFV+BESS'!$I$9, (BK471+BE472+BF472))</f>
        <v>173.61249999999998</v>
      </c>
      <c r="BL472" s="110">
        <f t="shared" si="554"/>
        <v>0</v>
      </c>
      <c r="BQ472" s="251"/>
      <c r="BR472" s="41">
        <v>19.2916666666667</v>
      </c>
      <c r="BS472" s="33">
        <f t="shared" si="536"/>
        <v>0</v>
      </c>
      <c r="BT472" s="33">
        <f>Gen_Cons_Horario!B3378</f>
        <v>0</v>
      </c>
      <c r="BU472" s="35">
        <f t="shared" si="583"/>
        <v>0</v>
      </c>
      <c r="BV472" s="116">
        <f>IF(AND(BU472&gt;0,BU472*$B$4+CB471&lt;=$B$2*'SFV+BESS'!$I$9,BU472&lt;'SFV+BESS'!$I$7), BU472*$B$4, IF(AND(BU472&gt;0,BU472*$B$4+CB471&gt;$B$2*'SFV+BESS'!$I$9,BU472*$B$4&lt;'SFV+BESS'!$I$7),$B$2*'SFV+BESS'!$I$9-CB471,IF(AND(BU472&gt;0,BU472*$B$4+CB471&gt;$B$2*'SFV+BESS'!$I$9,BU472*$B$4&gt;'SFV+BESS'!$I$7,CB471&lt;$B$2*'SFV+BESS'!$I$9),$B$2*'SFV+BESS'!$I$9-CB471,IF(AND(BU472&gt;0,BU472*$B$4+CB471&lt;=$B$2*'SFV+BESS'!$I$9,BU472&gt;'SFV+BESS'!$I$7),'SFV+BESS'!$I$7,0))))</f>
        <v>0</v>
      </c>
      <c r="BW472" s="27">
        <f>IF(AND(BU472&lt;0,CB471+BU472/$B$5&gt;$H$2,-BU472/'Carga-Descarga Año'!$B$5&lt;'SFV+BESS'!$I$7),BU472/$B$5,IF(AND(BU472&lt;0,CB471+BU472/$B$5&gt;$H$2,-BU472/'Carga-Descarga Año'!$B$5&gt;'SFV+BESS'!$I$7),-'SFV+BESS'!$I$7,IF(AND(BU472&lt;0,CB471+BU472/$B$5&lt;$H$2),-MIN('SFV+BESS'!$I$7,CB471-$H$2),0)))</f>
        <v>0</v>
      </c>
      <c r="BX472" s="33"/>
      <c r="BY472" s="33">
        <f t="shared" si="519"/>
        <v>0</v>
      </c>
      <c r="BZ472" s="27">
        <f t="shared" si="555"/>
        <v>0</v>
      </c>
      <c r="CA472" s="27">
        <f t="shared" si="556"/>
        <v>0</v>
      </c>
      <c r="CB472" s="28">
        <f>IF((CB471+BV472+BW472)&gt;=$B$2*'SFV+BESS'!$I$9, $B$2*'SFV+BESS'!$I$9, (CB471+BV472+BW472))</f>
        <v>173.61249999999998</v>
      </c>
      <c r="CC472" s="110">
        <f t="shared" si="557"/>
        <v>0</v>
      </c>
      <c r="CH472" s="251"/>
      <c r="CI472" s="41">
        <v>19.2916666666667</v>
      </c>
      <c r="CJ472" s="33">
        <f t="shared" si="537"/>
        <v>0</v>
      </c>
      <c r="CK472" s="33">
        <f>Gen_Cons_Horario!B4122</f>
        <v>0</v>
      </c>
      <c r="CL472" s="35">
        <f t="shared" si="584"/>
        <v>0</v>
      </c>
      <c r="CM472" s="116">
        <f>IF(AND(CL472&gt;0,CL472*$B$4+CS471&lt;=$B$2*'SFV+BESS'!$I$9,CL472&lt;'SFV+BESS'!$I$7), CL472*$B$4, IF(AND(CL472&gt;0,CL472*$B$4+CS471&gt;$B$2*'SFV+BESS'!$I$9,CL472*$B$4&lt;'SFV+BESS'!$I$7),$B$2*'SFV+BESS'!$I$9-CS471,IF(AND(CL472&gt;0,CL472*$B$4+CS471&gt;$B$2*'SFV+BESS'!$I$9,CL472*$B$4&gt;'SFV+BESS'!$I$7,CS471&lt;$B$2*'SFV+BESS'!$I$9),$B$2*'SFV+BESS'!$I$9-CS471,IF(AND(CL472&gt;0,CL472*$B$4+CS471&lt;=$B$2*'SFV+BESS'!$I$9,CL472&gt;'SFV+BESS'!$I$7),'SFV+BESS'!$I$7,0))))</f>
        <v>0</v>
      </c>
      <c r="CN472" s="27">
        <f>IF(AND(CL472&lt;0,CS471+CL472/$B$5&gt;$H$2,-CL472/'Carga-Descarga Año'!$B$5&lt;'SFV+BESS'!$I$7),CL472/$B$5,IF(AND(CL472&lt;0,CS471+CL472/$B$5&gt;$H$2,-CL472/'Carga-Descarga Año'!$B$5&gt;'SFV+BESS'!$I$7),-'SFV+BESS'!$I$7,IF(AND(CL472&lt;0,CS471+CL472/$B$5&lt;$H$2),-MIN('SFV+BESS'!$I$7,CS471-$H$2),0)))</f>
        <v>0</v>
      </c>
      <c r="CO472" s="33"/>
      <c r="CP472" s="33">
        <f t="shared" si="520"/>
        <v>0</v>
      </c>
      <c r="CQ472" s="27">
        <f t="shared" si="558"/>
        <v>0</v>
      </c>
      <c r="CR472" s="27">
        <f t="shared" si="521"/>
        <v>0</v>
      </c>
      <c r="CS472" s="28">
        <f>IF((CS471+CM472+CN472)&gt;=$B$2*'SFV+BESS'!$I$9, $B$2*'SFV+BESS'!$I$9, (CS471+CM472+CN472))</f>
        <v>173.61249999999998</v>
      </c>
      <c r="CT472" s="110">
        <f t="shared" si="559"/>
        <v>0</v>
      </c>
      <c r="CY472" s="251"/>
      <c r="CZ472" s="41">
        <v>19.2916666666667</v>
      </c>
      <c r="DA472" s="33">
        <f t="shared" si="538"/>
        <v>0</v>
      </c>
      <c r="DB472" s="33">
        <f>Gen_Cons_Horario!B4842</f>
        <v>0</v>
      </c>
      <c r="DC472" s="35">
        <f t="shared" si="575"/>
        <v>0</v>
      </c>
      <c r="DD472" s="116">
        <f>IF(AND(DC472&gt;0,DC472*$B$4+DJ471&lt;=$B$2*'SFV+BESS'!$I$9,DC472&lt;'SFV+BESS'!$I$7), DC472*$B$4, IF(AND(DC472&gt;0,DC472*$B$4+DJ471&gt;$B$2*'SFV+BESS'!$I$9,DC472*$B$4&lt;'SFV+BESS'!$I$7),$B$2*'SFV+BESS'!$I$9-DJ471,IF(AND(DC472&gt;0,DC472*$B$4+DJ471&gt;$B$2*'SFV+BESS'!$I$9,DC472*$B$4&gt;'SFV+BESS'!$I$7,DJ471&lt;$B$2*'SFV+BESS'!$I$9),$B$2*'SFV+BESS'!$I$9-DJ471,IF(AND(DC472&gt;0,DC472*$B$4+DJ471&lt;=$B$2*'SFV+BESS'!$I$9,DC472&gt;'SFV+BESS'!$I$7),'SFV+BESS'!$I$7,0))))</f>
        <v>0</v>
      </c>
      <c r="DE472" s="27">
        <f>IF(AND(DC472&lt;0,DJ471+DC472/$B$5&gt;$H$2,-DC472/'Carga-Descarga Año'!$B$5&lt;'SFV+BESS'!$I$7),DC472/$B$5,IF(AND(DC472&lt;0,DJ471+DC472/$B$5&gt;$H$2,-DC472/'Carga-Descarga Año'!$B$5&gt;'SFV+BESS'!$I$7),-'SFV+BESS'!$I$7,IF(AND(DC472&lt;0,DJ471+DC472/$B$5&lt;$H$2),-MIN('SFV+BESS'!$I$7,DJ471-$H$2),0)))</f>
        <v>0</v>
      </c>
      <c r="DF472" s="33"/>
      <c r="DG472" s="33">
        <f t="shared" si="522"/>
        <v>0</v>
      </c>
      <c r="DH472" s="27">
        <f t="shared" si="560"/>
        <v>0</v>
      </c>
      <c r="DI472" s="27">
        <f t="shared" si="561"/>
        <v>0</v>
      </c>
      <c r="DJ472" s="28">
        <f>IF((DJ471+DD472+DE472)&gt;=$B$2*'SFV+BESS'!$I$9, $B$2*'SFV+BESS'!$I$9, (DJ471+DD472+DE472))</f>
        <v>173.61249999999998</v>
      </c>
      <c r="DK472" s="110">
        <f t="shared" si="562"/>
        <v>0</v>
      </c>
      <c r="DP472" s="251"/>
      <c r="DQ472" s="41">
        <v>19.2916666666667</v>
      </c>
      <c r="DR472" s="33">
        <f t="shared" si="539"/>
        <v>0</v>
      </c>
      <c r="DS472" s="33">
        <f>Gen_Cons_Horario!B5586</f>
        <v>0</v>
      </c>
      <c r="DT472" s="35">
        <f t="shared" si="576"/>
        <v>0</v>
      </c>
      <c r="DU472" s="116">
        <f>IF(AND(DT472&gt;0,DT472*$B$4+EA471&lt;=$B$2*'SFV+BESS'!$I$9,DT472&lt;'SFV+BESS'!$I$7), DT472*$B$4, IF(AND(DT472&gt;0,DT472*$B$4+EA471&gt;$B$2*'SFV+BESS'!$I$9,DT472*$B$4&lt;'SFV+BESS'!$I$7),$B$2*'SFV+BESS'!$I$9-EA471,IF(AND(DT472&gt;0,DT472*$B$4+EA471&gt;$B$2*'SFV+BESS'!$I$9,DT472*$B$4&gt;'SFV+BESS'!$I$7,EA471&lt;$B$2*'SFV+BESS'!$I$9),$B$2*'SFV+BESS'!$I$9-EA471,IF(AND(DT472&gt;0,DT472*$B$4+EA471&lt;=$B$2*'SFV+BESS'!$I$9,DT472&gt;'SFV+BESS'!$I$7),'SFV+BESS'!$I$7,0))))</f>
        <v>0</v>
      </c>
      <c r="DV472" s="27">
        <f>IF(AND(DT472&lt;0,EA471+DT472/$B$5&gt;$H$2,-DT472/'Carga-Descarga Año'!$B$5&lt;'SFV+BESS'!$I$7),DT472/$B$5,IF(AND(DT472&lt;0,EA471+DT472/$B$5&gt;$H$2,-DT472/'Carga-Descarga Año'!$B$5&gt;'SFV+BESS'!$I$7),-'SFV+BESS'!$I$7,IF(AND(DT472&lt;0,EA471+DT472/$B$5&lt;$H$2),-MIN('SFV+BESS'!$I$7,EA471-$H$2),0)))</f>
        <v>0</v>
      </c>
      <c r="DW472" s="33"/>
      <c r="DX472" s="33">
        <f t="shared" si="523"/>
        <v>0</v>
      </c>
      <c r="DY472" s="27">
        <f t="shared" si="563"/>
        <v>0</v>
      </c>
      <c r="DZ472" s="27">
        <f t="shared" si="524"/>
        <v>0</v>
      </c>
      <c r="EA472" s="28">
        <f>IF((EA471+DU472+DV472)&gt;=$B$2*'SFV+BESS'!$I$9, $B$2*'SFV+BESS'!$I$9, (EA471+DU472+DV472))</f>
        <v>173.61249999999998</v>
      </c>
      <c r="EB472" s="110">
        <f t="shared" si="564"/>
        <v>0</v>
      </c>
      <c r="EG472" s="251"/>
      <c r="EH472" s="41">
        <v>19.2916666666667</v>
      </c>
      <c r="EI472" s="33">
        <f t="shared" si="540"/>
        <v>0</v>
      </c>
      <c r="EJ472" s="33">
        <f>Gen_Cons_Horario!B6330</f>
        <v>0</v>
      </c>
      <c r="EK472" s="35">
        <f t="shared" si="577"/>
        <v>0</v>
      </c>
      <c r="EL472" s="116">
        <f>IF(AND(EK472&gt;0,EK472*$B$4+ER471&lt;=$B$2*'SFV+BESS'!$I$9,EK472&lt;'SFV+BESS'!$I$7), EK472*$B$4, IF(AND(EK472&gt;0,EK472*$B$4+ER471&gt;$B$2*'SFV+BESS'!$I$9,EK472*$B$4&lt;'SFV+BESS'!$I$7),$B$2*'SFV+BESS'!$I$9-ER471,IF(AND(EK472&gt;0,EK472*$B$4+ER471&gt;$B$2*'SFV+BESS'!$I$9,EK472*$B$4&gt;'SFV+BESS'!$I$7,ER471&lt;$B$2*'SFV+BESS'!$I$9),$B$2*'SFV+BESS'!$I$9-ER471,IF(AND(EK472&gt;0,EK472*$B$4+ER471&lt;=$B$2*'SFV+BESS'!$I$9,EK472&gt;'SFV+BESS'!$I$7),'SFV+BESS'!$I$7,0))))</f>
        <v>0</v>
      </c>
      <c r="EM472" s="27">
        <f>IF(AND(EK472&lt;0,ER471+EK472/$B$5&gt;$H$2,-EK472/'Carga-Descarga Año'!$B$5&lt;'SFV+BESS'!$I$7),EK472/$B$5,IF(AND(EK472&lt;0,ER471+EK472/$B$5&gt;$H$2,-EK472/'Carga-Descarga Año'!$B$5&gt;'SFV+BESS'!$I$7),-'SFV+BESS'!$I$7,IF(AND(EK472&lt;0,ER471+EK472/$B$5&lt;$H$2),-MIN('SFV+BESS'!$I$7,ER471-$H$2),0)))</f>
        <v>0</v>
      </c>
      <c r="EN472" s="33"/>
      <c r="EO472" s="33">
        <f t="shared" si="525"/>
        <v>0</v>
      </c>
      <c r="EP472" s="27">
        <f t="shared" si="565"/>
        <v>0</v>
      </c>
      <c r="EQ472" s="27">
        <f t="shared" si="526"/>
        <v>0</v>
      </c>
      <c r="ER472" s="28">
        <f>IF((ER471+EL472+EM472)&gt;=$B$2*'SFV+BESS'!$I$9, $B$2*'SFV+BESS'!$I$9, (ER471+EL472+EM472))</f>
        <v>173.61249999999998</v>
      </c>
      <c r="ES472" s="110">
        <f t="shared" si="566"/>
        <v>0</v>
      </c>
      <c r="EX472" s="251"/>
      <c r="EY472" s="41">
        <v>19.2916666666667</v>
      </c>
      <c r="EZ472" s="33">
        <f t="shared" si="541"/>
        <v>20.231242549735406</v>
      </c>
      <c r="FA472" s="33">
        <f>Gen_Cons_Horario!B7050</f>
        <v>0</v>
      </c>
      <c r="FB472" s="35">
        <f t="shared" si="578"/>
        <v>20.231242549735406</v>
      </c>
      <c r="FC472" s="116">
        <f>IF(AND(FB472&gt;0,FB472*$B$4+FI471&lt;=$B$2*'SFV+BESS'!$I$9,FB472&lt;'SFV+BESS'!$I$7), FB472*$B$4, IF(AND(FB472&gt;0,FB472*$B$4+FI471&gt;$B$2*'SFV+BESS'!$I$9,FB472*$B$4&lt;'SFV+BESS'!$I$7),$B$2*'SFV+BESS'!$I$9-FI471,IF(AND(FB472&gt;0,FB472*$B$4+FI471&gt;$B$2*'SFV+BESS'!$I$9,FB472*$B$4&gt;'SFV+BESS'!$I$7,FI471&lt;$B$2*'SFV+BESS'!$I$9),$B$2*'SFV+BESS'!$I$9-FI471,IF(AND(FB472&gt;0,FB472*$B$4+FI471&lt;=$B$2*'SFV+BESS'!$I$9,FB472&gt;'SFV+BESS'!$I$7),'SFV+BESS'!$I$7,0))))</f>
        <v>0</v>
      </c>
      <c r="FD472" s="27">
        <f>IF(AND(FB472&lt;0,FI471+FB472/$B$5&gt;$H$2,-FB472/'Carga-Descarga Año'!$B$5&lt;'SFV+BESS'!$I$7),FB472/$B$5,IF(AND(FB472&lt;0,FI471+FB472/$B$5&gt;$H$2,-FB472/'Carga-Descarga Año'!$B$5&gt;'SFV+BESS'!$I$7),-'SFV+BESS'!$I$7,IF(AND(FB472&lt;0,FI471+FB472/$B$5&lt;$H$2),-MIN('SFV+BESS'!$I$7,FI471-$H$2),0)))</f>
        <v>0</v>
      </c>
      <c r="FE472" s="33"/>
      <c r="FF472" s="33">
        <f t="shared" si="527"/>
        <v>0</v>
      </c>
      <c r="FG472" s="27">
        <f t="shared" si="567"/>
        <v>0</v>
      </c>
      <c r="FH472" s="27">
        <f t="shared" si="528"/>
        <v>0</v>
      </c>
      <c r="FI472" s="28">
        <f>IF((FI471+FC472+FD472)&gt;=$B$2*'SFV+BESS'!$I$9, $B$2*'SFV+BESS'!$I$9, (FI471+FC472+FD472))</f>
        <v>173.61249999999998</v>
      </c>
      <c r="FJ472" s="110">
        <f t="shared" si="568"/>
        <v>20.231242549735406</v>
      </c>
      <c r="FO472" s="251"/>
      <c r="FP472" s="41">
        <v>19.2916666666667</v>
      </c>
      <c r="FQ472" s="33">
        <f t="shared" si="542"/>
        <v>47.678344123536192</v>
      </c>
      <c r="FR472" s="33">
        <f>Gen_Cons_Horario!B7794</f>
        <v>0</v>
      </c>
      <c r="FS472" s="35">
        <f t="shared" si="579"/>
        <v>47.678344123536192</v>
      </c>
      <c r="FT472" s="116">
        <f>IF(AND(FS472&gt;0,FS472*$B$4+FZ471&lt;=$B$2*'SFV+BESS'!$I$9,FS472&lt;'SFV+BESS'!$I$7), FS472*$B$4, IF(AND(FS472&gt;0,FS472*$B$4+FZ471&gt;$B$2*'SFV+BESS'!$I$9,FS472*$B$4&lt;'SFV+BESS'!$I$7),$B$2*'SFV+BESS'!$I$9-FZ471,IF(AND(FS472&gt;0,FS472*$B$4+FZ471&gt;$B$2*'SFV+BESS'!$I$9,FS472*$B$4&gt;'SFV+BESS'!$I$7,FZ471&lt;$B$2*'SFV+BESS'!$I$9),$B$2*'SFV+BESS'!$I$9-FZ471,IF(AND(FS472&gt;0,FS472*$B$4+FZ471&lt;=$B$2*'SFV+BESS'!$I$9,FS472&gt;'SFV+BESS'!$I$7),'SFV+BESS'!$I$7,0))))</f>
        <v>0</v>
      </c>
      <c r="FU472" s="27">
        <f>IF(AND(FS472&lt;0,FZ471+FS472/$B$5&gt;$H$2,-FS472/'Carga-Descarga Año'!$B$5&lt;'SFV+BESS'!$I$7),FS472/$B$5,IF(AND(FS472&lt;0,FZ471+FS472/$B$5&gt;$H$2,-FS472/'Carga-Descarga Año'!$B$5&gt;'SFV+BESS'!$I$7),-'SFV+BESS'!$I$7,IF(AND(FS472&lt;0,FZ471+FS472/$B$5&lt;$H$2),-MIN('SFV+BESS'!$I$7,FZ471-$H$2),0)))</f>
        <v>0</v>
      </c>
      <c r="FV472" s="33"/>
      <c r="FW472" s="33">
        <f t="shared" si="529"/>
        <v>0</v>
      </c>
      <c r="FX472" s="27">
        <f t="shared" si="569"/>
        <v>0</v>
      </c>
      <c r="FY472" s="27">
        <f t="shared" si="530"/>
        <v>0</v>
      </c>
      <c r="FZ472" s="28">
        <f>IF((FZ471+FT472+FU472)&gt;=$B$2*'SFV+BESS'!$I$9, $B$2*'SFV+BESS'!$I$9, (FZ471+FT472+FU472))</f>
        <v>173.61249999999998</v>
      </c>
      <c r="GA472" s="110">
        <f t="shared" si="570"/>
        <v>47.678344123536192</v>
      </c>
      <c r="GF472" s="251"/>
      <c r="GG472" s="41">
        <v>19.2916666666667</v>
      </c>
      <c r="GH472" s="33">
        <f t="shared" si="543"/>
        <v>47.68278908167801</v>
      </c>
      <c r="GI472" s="33">
        <f>Gen_Cons_Horario!B8514</f>
        <v>0</v>
      </c>
      <c r="GJ472" s="35">
        <f t="shared" si="585"/>
        <v>47.68278908167801</v>
      </c>
      <c r="GK472" s="116">
        <f>IF(AND(GJ472&gt;0,GJ472*$B$4+GQ471&lt;=$B$2*'SFV+BESS'!$I$9,GJ472&lt;'SFV+BESS'!$I$7), GJ472*$B$4, IF(AND(GJ472&gt;0,GJ472*$B$4+GQ471&gt;$B$2*'SFV+BESS'!$I$9,GJ472*$B$4&lt;'SFV+BESS'!$I$7),$B$2*'SFV+BESS'!$I$9-GQ471,IF(AND(GJ472&gt;0,GJ472*$B$4+GQ471&gt;$B$2*'SFV+BESS'!$I$9,GJ472*$B$4&gt;'SFV+BESS'!$I$7,GQ471&lt;$B$2*'SFV+BESS'!$I$9),$B$2*'SFV+BESS'!$I$9-GQ471,IF(AND(GJ472&gt;0,GJ472*$B$4+GQ471&lt;=$B$2*'SFV+BESS'!$I$9,GJ472&gt;'SFV+BESS'!$I$7),'SFV+BESS'!$I$7,0))))</f>
        <v>45.298649627594109</v>
      </c>
      <c r="GL472" s="27">
        <f>IF(AND(GJ472&lt;0,GQ471+GJ472/$B$5&gt;$H$2,-GJ472/'Carga-Descarga Año'!$B$5&lt;'SFV+BESS'!$I$7),GJ472/$B$5,IF(AND(GJ472&lt;0,GQ471+GJ472/$B$5&gt;$H$2,-GJ472/'Carga-Descarga Año'!$B$5&gt;'SFV+BESS'!$I$7),-'SFV+BESS'!$I$7,IF(AND(GJ472&lt;0,GQ471+GJ472/$B$5&lt;$H$2),-MIN('SFV+BESS'!$I$7,GQ471-$H$2),0)))</f>
        <v>0</v>
      </c>
      <c r="GM472" s="33"/>
      <c r="GN472" s="33">
        <f t="shared" si="531"/>
        <v>0</v>
      </c>
      <c r="GO472" s="27">
        <f t="shared" si="571"/>
        <v>0</v>
      </c>
      <c r="GP472" s="27">
        <f t="shared" si="532"/>
        <v>0</v>
      </c>
      <c r="GQ472" s="28">
        <f>IF((GQ471+GK472+GL472)&gt;=$B$2*'SFV+BESS'!$I$9, $B$2*'SFV+BESS'!$I$9, (GQ471+GK472+GL472))</f>
        <v>143.5731247189986</v>
      </c>
      <c r="GR472" s="110">
        <f t="shared" si="572"/>
        <v>0</v>
      </c>
    </row>
    <row r="473" spans="1:200">
      <c r="A473" s="249"/>
      <c r="B473" s="41">
        <v>19.3333333333333</v>
      </c>
      <c r="C473" s="38">
        <f t="shared" si="514"/>
        <v>70.656558862291604</v>
      </c>
      <c r="D473" s="2">
        <f>Gen_Cons_Horario!B499</f>
        <v>52.198999999999998</v>
      </c>
      <c r="E473" s="140">
        <f t="shared" si="544"/>
        <v>18.457558862291606</v>
      </c>
      <c r="F473" s="116">
        <f>IF(AND(E473&gt;0,E473*$B$4+L472&lt;=$B$2*'SFV+BESS'!$I$9,E473&lt;'SFV+BESS'!$I$7), E473*$B$4, IF(AND(E473&gt;0,E473*$B$4+L472&gt;$B$2*'SFV+BESS'!$I$9,E473*$B$4&lt;'SFV+BESS'!$I$7),$B$2*'SFV+BESS'!$I$9-L472,IF(AND(E473&gt;0,E473*$B$4+L472&gt;$B$2*'SFV+BESS'!$I$9,E473*$B$4&gt;'SFV+BESS'!$I$7,L472&lt;$B$2*'SFV+BESS'!$I$9),$B$2*'SFV+BESS'!$I$9-L472,IF(AND(E473&gt;0,E473*$B$4+L472&lt;=$B$2*'SFV+BESS'!$I$9,E473&gt;'SFV+BESS'!$I$7),'SFV+BESS'!$I$7,0))))</f>
        <v>0</v>
      </c>
      <c r="G473" s="27">
        <f>IF(AND(E473&lt;0,L472+E473/$B$5&gt;$H$2,-E473/'Carga-Descarga Año'!$B$5&lt;'SFV+BESS'!$I$7),E473/$B$5,IF(AND(E473&lt;0,L472+E473/$B$5&gt;$H$2,-E473/'Carga-Descarga Año'!$B$5&gt;'SFV+BESS'!$I$7),-'SFV+BESS'!$I$7,IF(AND(E473&lt;0,L472+E473/$B$5&lt;$H$2),-MIN('SFV+BESS'!$I$7,L472-$H$2),0)))</f>
        <v>0</v>
      </c>
      <c r="I473" s="38">
        <f t="shared" si="545"/>
        <v>52.198999999999998</v>
      </c>
      <c r="J473" s="27">
        <f t="shared" si="547"/>
        <v>0</v>
      </c>
      <c r="K473" s="27">
        <f t="shared" si="546"/>
        <v>0</v>
      </c>
      <c r="L473" s="28">
        <f>IF((L472+F473+G473)&gt;=$B$2*'SFV+BESS'!$I$9, $B$2*'SFV+BESS'!$I$9, (L472+F473+G473))</f>
        <v>173.61249999999998</v>
      </c>
      <c r="M473" s="110">
        <f t="shared" si="548"/>
        <v>18.457558862291606</v>
      </c>
      <c r="R473" s="251"/>
      <c r="S473" s="41">
        <v>19.3333333333333</v>
      </c>
      <c r="T473" s="2">
        <f t="shared" si="533"/>
        <v>61.850962829188468</v>
      </c>
      <c r="U473" s="2">
        <f>Gen_Cons_Horario!B1243</f>
        <v>41.013500000000008</v>
      </c>
      <c r="V473" s="35">
        <f t="shared" si="580"/>
        <v>20.83746282918846</v>
      </c>
      <c r="W473" s="116">
        <f>IF(AND(V473&gt;0,V473*$B$4+AC472&lt;=$B$2*'SFV+BESS'!$I$9,V473&lt;'SFV+BESS'!$I$7), V473*$B$4, IF(AND(V473&gt;0,V473*$B$4+AC472&gt;$B$2*'SFV+BESS'!$I$9,V473*$B$4&lt;'SFV+BESS'!$I$7),$B$2*'SFV+BESS'!$I$9-AC472,IF(AND(V473&gt;0,V473*$B$4+AC472&gt;$B$2*'SFV+BESS'!$I$9,V473*$B$4&gt;'SFV+BESS'!$I$7,AC472&lt;$B$2*'SFV+BESS'!$I$9),$B$2*'SFV+BESS'!$I$9-AC472,IF(AND(V473&gt;0,V473*$B$4+AC472&lt;=$B$2*'SFV+BESS'!$I$9,V473&gt;'SFV+BESS'!$I$7),'SFV+BESS'!$I$7,0))))</f>
        <v>0</v>
      </c>
      <c r="X473" s="27">
        <f>IF(AND(V473&lt;0,AC472+V473/$B$5&gt;$H$2,-V473/'Carga-Descarga Año'!$B$5&lt;'SFV+BESS'!$I$7),V473/$B$5,IF(AND(V473&lt;0,AC472+V473/$B$5&gt;$H$2,-V473/'Carga-Descarga Año'!$B$5&gt;'SFV+BESS'!$I$7),-'SFV+BESS'!$I$7,IF(AND(V473&lt;0,AC472+V473/$B$5&lt;$H$2),-MIN('SFV+BESS'!$I$7,AC472-$H$2),0)))</f>
        <v>0</v>
      </c>
      <c r="Z473" s="33">
        <f t="shared" si="574"/>
        <v>41.013500000000008</v>
      </c>
      <c r="AA473" s="27">
        <f t="shared" si="549"/>
        <v>0</v>
      </c>
      <c r="AB473" s="27">
        <f t="shared" si="573"/>
        <v>0</v>
      </c>
      <c r="AC473" s="28">
        <f>IF((AC472+W473+X473)&gt;=$B$2*'SFV+BESS'!$I$9, $B$2*'SFV+BESS'!$I$9, (AC472+W473+X473))</f>
        <v>173.61249999999998</v>
      </c>
      <c r="AD473" s="110">
        <f t="shared" si="550"/>
        <v>20.83746282918846</v>
      </c>
      <c r="AI473" s="251"/>
      <c r="AJ473" s="41">
        <v>19.3333333333333</v>
      </c>
      <c r="AK473" s="52">
        <f t="shared" si="534"/>
        <v>49.086071190777005</v>
      </c>
      <c r="AL473" s="33">
        <f>Gen_Cons_Horario!B1915</f>
        <v>74.570000000000007</v>
      </c>
      <c r="AM473" s="35">
        <f t="shared" si="581"/>
        <v>-25.483928809223002</v>
      </c>
      <c r="AN473" s="116">
        <f>IF(AND(AM473&gt;0,AM473*$B$4+AT472&lt;=$B$2*'SFV+BESS'!$I$9,AM473&lt;'SFV+BESS'!$I$7), AM473*$B$4, IF(AND(AM473&gt;0,AM473*$B$4+AT472&gt;$B$2*'SFV+BESS'!$I$9,AM473*$B$4&lt;'SFV+BESS'!$I$7),$B$2*'SFV+BESS'!$I$9-AT472,IF(AND(AM473&gt;0,AM473*$B$4+AT472&gt;$B$2*'SFV+BESS'!$I$9,AM473*$B$4&gt;'SFV+BESS'!$I$7,AT472&lt;$B$2*'SFV+BESS'!$I$9),$B$2*'SFV+BESS'!$I$9-AT472,IF(AND(AM473&gt;0,AM473*$B$4+AT472&lt;=$B$2*'SFV+BESS'!$I$9,AM473&gt;'SFV+BESS'!$I$7),'SFV+BESS'!$I$7,0))))</f>
        <v>0</v>
      </c>
      <c r="AO473" s="27">
        <f>IF(AND(AM473&lt;0,AT472+AM473/$B$5&gt;$H$2,-AM473/'Carga-Descarga Año'!$B$5&lt;'SFV+BESS'!$I$7),AM473/$B$5,IF(AND(AM473&lt;0,AT472+AM473/$B$5&gt;$H$2,-AM473/'Carga-Descarga Año'!$B$5&gt;'SFV+BESS'!$I$7),-'SFV+BESS'!$I$7,IF(AND(AM473&lt;0,AT472+AM473/$B$5&lt;$H$2),-MIN('SFV+BESS'!$I$7,AT472-$H$2),0)))</f>
        <v>-26.82518822023474</v>
      </c>
      <c r="AP473" s="33"/>
      <c r="AQ473" s="33">
        <f t="shared" si="515"/>
        <v>49.086071190777005</v>
      </c>
      <c r="AR473" s="27">
        <f t="shared" si="551"/>
        <v>25.483928809223002</v>
      </c>
      <c r="AS473" s="27">
        <f t="shared" si="516"/>
        <v>0</v>
      </c>
      <c r="AT473" s="28">
        <f>IF((AT472+AN473+AO473)&gt;=$B$2*'SFV+BESS'!$I$9, $B$2*'SFV+BESS'!$I$9, (AT472+AN473+AO473))</f>
        <v>146.78731177976525</v>
      </c>
      <c r="AU473" s="110">
        <f t="shared" si="552"/>
        <v>0</v>
      </c>
      <c r="AZ473" s="251"/>
      <c r="BA473" s="41">
        <v>19.3333333333333</v>
      </c>
      <c r="BB473" s="33">
        <f t="shared" si="535"/>
        <v>20.518647630804924</v>
      </c>
      <c r="BC473" s="33">
        <f>Gen_Cons_Horario!B2659</f>
        <v>0</v>
      </c>
      <c r="BD473" s="35">
        <f t="shared" si="582"/>
        <v>20.518647630804924</v>
      </c>
      <c r="BE473" s="116">
        <f>IF(AND(BD473&gt;0,BD473*$B$4+BK472&lt;=$B$2*'SFV+BESS'!$I$9,BD473&lt;'SFV+BESS'!$I$7), BD473*$B$4, IF(AND(BD473&gt;0,BD473*$B$4+BK472&gt;$B$2*'SFV+BESS'!$I$9,BD473*$B$4&lt;'SFV+BESS'!$I$7),$B$2*'SFV+BESS'!$I$9-BK472,IF(AND(BD473&gt;0,BD473*$B$4+BK472&gt;$B$2*'SFV+BESS'!$I$9,BD473*$B$4&gt;'SFV+BESS'!$I$7,BK472&lt;$B$2*'SFV+BESS'!$I$9),$B$2*'SFV+BESS'!$I$9-BK472,IF(AND(BD473&gt;0,BD473*$B$4+BK472&lt;=$B$2*'SFV+BESS'!$I$9,BD473&gt;'SFV+BESS'!$I$7),'SFV+BESS'!$I$7,0))))</f>
        <v>0</v>
      </c>
      <c r="BF473" s="27">
        <f>IF(AND(BD473&lt;0,BK472+BD473/$B$5&gt;$H$2,-BD473/'Carga-Descarga Año'!$B$5&lt;'SFV+BESS'!$I$7),BD473/$B$5,IF(AND(BD473&lt;0,BK472+BD473/$B$5&gt;$H$2,-BD473/'Carga-Descarga Año'!$B$5&gt;'SFV+BESS'!$I$7),-'SFV+BESS'!$I$7,IF(AND(BD473&lt;0,BK472+BD473/$B$5&lt;$H$2),-MIN('SFV+BESS'!$I$7,BK472-$H$2),0)))</f>
        <v>0</v>
      </c>
      <c r="BG473" s="33"/>
      <c r="BH473" s="33">
        <f t="shared" si="517"/>
        <v>0</v>
      </c>
      <c r="BI473" s="27">
        <f t="shared" si="553"/>
        <v>0</v>
      </c>
      <c r="BJ473" s="27">
        <f t="shared" si="518"/>
        <v>0</v>
      </c>
      <c r="BK473" s="28">
        <f>IF((BK472+BE473+BF473)&gt;=$B$2*'SFV+BESS'!$I$9, $B$2*'SFV+BESS'!$I$9, (BK472+BE473+BF473))</f>
        <v>173.61249999999998</v>
      </c>
      <c r="BL473" s="110">
        <f t="shared" si="554"/>
        <v>20.518647630804924</v>
      </c>
      <c r="BQ473" s="251"/>
      <c r="BR473" s="41">
        <v>19.3333333333333</v>
      </c>
      <c r="BS473" s="33">
        <f t="shared" si="536"/>
        <v>1.3517615596903494</v>
      </c>
      <c r="BT473" s="33">
        <f>Gen_Cons_Horario!B3379</f>
        <v>0</v>
      </c>
      <c r="BU473" s="35">
        <f t="shared" si="583"/>
        <v>1.3517615596903494</v>
      </c>
      <c r="BV473" s="116">
        <f>IF(AND(BU473&gt;0,BU473*$B$4+CB472&lt;=$B$2*'SFV+BESS'!$I$9,BU473&lt;'SFV+BESS'!$I$7), BU473*$B$4, IF(AND(BU473&gt;0,BU473*$B$4+CB472&gt;$B$2*'SFV+BESS'!$I$9,BU473*$B$4&lt;'SFV+BESS'!$I$7),$B$2*'SFV+BESS'!$I$9-CB472,IF(AND(BU473&gt;0,BU473*$B$4+CB472&gt;$B$2*'SFV+BESS'!$I$9,BU473*$B$4&gt;'SFV+BESS'!$I$7,CB472&lt;$B$2*'SFV+BESS'!$I$9),$B$2*'SFV+BESS'!$I$9-CB472,IF(AND(BU473&gt;0,BU473*$B$4+CB472&lt;=$B$2*'SFV+BESS'!$I$9,BU473&gt;'SFV+BESS'!$I$7),'SFV+BESS'!$I$7,0))))</f>
        <v>0</v>
      </c>
      <c r="BW473" s="27">
        <f>IF(AND(BU473&lt;0,CB472+BU473/$B$5&gt;$H$2,-BU473/'Carga-Descarga Año'!$B$5&lt;'SFV+BESS'!$I$7),BU473/$B$5,IF(AND(BU473&lt;0,CB472+BU473/$B$5&gt;$H$2,-BU473/'Carga-Descarga Año'!$B$5&gt;'SFV+BESS'!$I$7),-'SFV+BESS'!$I$7,IF(AND(BU473&lt;0,CB472+BU473/$B$5&lt;$H$2),-MIN('SFV+BESS'!$I$7,CB472-$H$2),0)))</f>
        <v>0</v>
      </c>
      <c r="BX473" s="33"/>
      <c r="BY473" s="33">
        <f t="shared" si="519"/>
        <v>0</v>
      </c>
      <c r="BZ473" s="27">
        <f t="shared" si="555"/>
        <v>0</v>
      </c>
      <c r="CA473" s="27">
        <f t="shared" si="556"/>
        <v>0</v>
      </c>
      <c r="CB473" s="28">
        <f>IF((CB472+BV473+BW473)&gt;=$B$2*'SFV+BESS'!$I$9, $B$2*'SFV+BESS'!$I$9, (CB472+BV473+BW473))</f>
        <v>173.61249999999998</v>
      </c>
      <c r="CC473" s="110">
        <f t="shared" si="557"/>
        <v>1.3517615596903494</v>
      </c>
      <c r="CH473" s="251"/>
      <c r="CI473" s="41">
        <v>19.3333333333333</v>
      </c>
      <c r="CJ473" s="33">
        <f t="shared" si="537"/>
        <v>0</v>
      </c>
      <c r="CK473" s="33">
        <f>Gen_Cons_Horario!B4123</f>
        <v>0</v>
      </c>
      <c r="CL473" s="35">
        <f t="shared" si="584"/>
        <v>0</v>
      </c>
      <c r="CM473" s="116">
        <f>IF(AND(CL473&gt;0,CL473*$B$4+CS472&lt;=$B$2*'SFV+BESS'!$I$9,CL473&lt;'SFV+BESS'!$I$7), CL473*$B$4, IF(AND(CL473&gt;0,CL473*$B$4+CS472&gt;$B$2*'SFV+BESS'!$I$9,CL473*$B$4&lt;'SFV+BESS'!$I$7),$B$2*'SFV+BESS'!$I$9-CS472,IF(AND(CL473&gt;0,CL473*$B$4+CS472&gt;$B$2*'SFV+BESS'!$I$9,CL473*$B$4&gt;'SFV+BESS'!$I$7,CS472&lt;$B$2*'SFV+BESS'!$I$9),$B$2*'SFV+BESS'!$I$9-CS472,IF(AND(CL473&gt;0,CL473*$B$4+CS472&lt;=$B$2*'SFV+BESS'!$I$9,CL473&gt;'SFV+BESS'!$I$7),'SFV+BESS'!$I$7,0))))</f>
        <v>0</v>
      </c>
      <c r="CN473" s="27">
        <f>IF(AND(CL473&lt;0,CS472+CL473/$B$5&gt;$H$2,-CL473/'Carga-Descarga Año'!$B$5&lt;'SFV+BESS'!$I$7),CL473/$B$5,IF(AND(CL473&lt;0,CS472+CL473/$B$5&gt;$H$2,-CL473/'Carga-Descarga Año'!$B$5&gt;'SFV+BESS'!$I$7),-'SFV+BESS'!$I$7,IF(AND(CL473&lt;0,CS472+CL473/$B$5&lt;$H$2),-MIN('SFV+BESS'!$I$7,CS472-$H$2),0)))</f>
        <v>0</v>
      </c>
      <c r="CO473" s="33"/>
      <c r="CP473" s="33">
        <f t="shared" si="520"/>
        <v>0</v>
      </c>
      <c r="CQ473" s="27">
        <f t="shared" si="558"/>
        <v>0</v>
      </c>
      <c r="CR473" s="27">
        <f t="shared" si="521"/>
        <v>0</v>
      </c>
      <c r="CS473" s="28">
        <f>IF((CS472+CM473+CN473)&gt;=$B$2*'SFV+BESS'!$I$9, $B$2*'SFV+BESS'!$I$9, (CS472+CM473+CN473))</f>
        <v>173.61249999999998</v>
      </c>
      <c r="CT473" s="110">
        <f t="shared" si="559"/>
        <v>0</v>
      </c>
      <c r="CY473" s="251"/>
      <c r="CZ473" s="41">
        <v>19.3333333333333</v>
      </c>
      <c r="DA473" s="33">
        <f t="shared" si="538"/>
        <v>0</v>
      </c>
      <c r="DB473" s="33">
        <f>Gen_Cons_Horario!B4843</f>
        <v>0</v>
      </c>
      <c r="DC473" s="35">
        <f t="shared" si="575"/>
        <v>0</v>
      </c>
      <c r="DD473" s="116">
        <f>IF(AND(DC473&gt;0,DC473*$B$4+DJ472&lt;=$B$2*'SFV+BESS'!$I$9,DC473&lt;'SFV+BESS'!$I$7), DC473*$B$4, IF(AND(DC473&gt;0,DC473*$B$4+DJ472&gt;$B$2*'SFV+BESS'!$I$9,DC473*$B$4&lt;'SFV+BESS'!$I$7),$B$2*'SFV+BESS'!$I$9-DJ472,IF(AND(DC473&gt;0,DC473*$B$4+DJ472&gt;$B$2*'SFV+BESS'!$I$9,DC473*$B$4&gt;'SFV+BESS'!$I$7,DJ472&lt;$B$2*'SFV+BESS'!$I$9),$B$2*'SFV+BESS'!$I$9-DJ472,IF(AND(DC473&gt;0,DC473*$B$4+DJ472&lt;=$B$2*'SFV+BESS'!$I$9,DC473&gt;'SFV+BESS'!$I$7),'SFV+BESS'!$I$7,0))))</f>
        <v>0</v>
      </c>
      <c r="DE473" s="27">
        <f>IF(AND(DC473&lt;0,DJ472+DC473/$B$5&gt;$H$2,-DC473/'Carga-Descarga Año'!$B$5&lt;'SFV+BESS'!$I$7),DC473/$B$5,IF(AND(DC473&lt;0,DJ472+DC473/$B$5&gt;$H$2,-DC473/'Carga-Descarga Año'!$B$5&gt;'SFV+BESS'!$I$7),-'SFV+BESS'!$I$7,IF(AND(DC473&lt;0,DJ472+DC473/$B$5&lt;$H$2),-MIN('SFV+BESS'!$I$7,DJ472-$H$2),0)))</f>
        <v>0</v>
      </c>
      <c r="DF473" s="33"/>
      <c r="DG473" s="33">
        <f t="shared" si="522"/>
        <v>0</v>
      </c>
      <c r="DH473" s="27">
        <f t="shared" si="560"/>
        <v>0</v>
      </c>
      <c r="DI473" s="27">
        <f t="shared" si="561"/>
        <v>0</v>
      </c>
      <c r="DJ473" s="28">
        <f>IF((DJ472+DD473+DE473)&gt;=$B$2*'SFV+BESS'!$I$9, $B$2*'SFV+BESS'!$I$9, (DJ472+DD473+DE473))</f>
        <v>173.61249999999998</v>
      </c>
      <c r="DK473" s="110">
        <f t="shared" si="562"/>
        <v>0</v>
      </c>
      <c r="DP473" s="251"/>
      <c r="DQ473" s="41">
        <v>19.3333333333333</v>
      </c>
      <c r="DR473" s="33">
        <f t="shared" si="539"/>
        <v>6.4835279294787034</v>
      </c>
      <c r="DS473" s="33">
        <f>Gen_Cons_Horario!B5587</f>
        <v>0</v>
      </c>
      <c r="DT473" s="35">
        <f t="shared" si="576"/>
        <v>6.4835279294787034</v>
      </c>
      <c r="DU473" s="116">
        <f>IF(AND(DT473&gt;0,DT473*$B$4+EA472&lt;=$B$2*'SFV+BESS'!$I$9,DT473&lt;'SFV+BESS'!$I$7), DT473*$B$4, IF(AND(DT473&gt;0,DT473*$B$4+EA472&gt;$B$2*'SFV+BESS'!$I$9,DT473*$B$4&lt;'SFV+BESS'!$I$7),$B$2*'SFV+BESS'!$I$9-EA472,IF(AND(DT473&gt;0,DT473*$B$4+EA472&gt;$B$2*'SFV+BESS'!$I$9,DT473*$B$4&gt;'SFV+BESS'!$I$7,EA472&lt;$B$2*'SFV+BESS'!$I$9),$B$2*'SFV+BESS'!$I$9-EA472,IF(AND(DT473&gt;0,DT473*$B$4+EA472&lt;=$B$2*'SFV+BESS'!$I$9,DT473&gt;'SFV+BESS'!$I$7),'SFV+BESS'!$I$7,0))))</f>
        <v>0</v>
      </c>
      <c r="DV473" s="27">
        <f>IF(AND(DT473&lt;0,EA472+DT473/$B$5&gt;$H$2,-DT473/'Carga-Descarga Año'!$B$5&lt;'SFV+BESS'!$I$7),DT473/$B$5,IF(AND(DT473&lt;0,EA472+DT473/$B$5&gt;$H$2,-DT473/'Carga-Descarga Año'!$B$5&gt;'SFV+BESS'!$I$7),-'SFV+BESS'!$I$7,IF(AND(DT473&lt;0,EA472+DT473/$B$5&lt;$H$2),-MIN('SFV+BESS'!$I$7,EA472-$H$2),0)))</f>
        <v>0</v>
      </c>
      <c r="DW473" s="33"/>
      <c r="DX473" s="33">
        <f t="shared" si="523"/>
        <v>0</v>
      </c>
      <c r="DY473" s="27">
        <f t="shared" si="563"/>
        <v>0</v>
      </c>
      <c r="DZ473" s="27">
        <f t="shared" si="524"/>
        <v>0</v>
      </c>
      <c r="EA473" s="28">
        <f>IF((EA472+DU473+DV473)&gt;=$B$2*'SFV+BESS'!$I$9, $B$2*'SFV+BESS'!$I$9, (EA472+DU473+DV473))</f>
        <v>173.61249999999998</v>
      </c>
      <c r="EB473" s="110">
        <f t="shared" si="564"/>
        <v>6.4835279294787034</v>
      </c>
      <c r="EG473" s="251"/>
      <c r="EH473" s="41">
        <v>19.3333333333333</v>
      </c>
      <c r="EI473" s="33">
        <f t="shared" si="540"/>
        <v>40.108563582829348</v>
      </c>
      <c r="EJ473" s="33">
        <f>Gen_Cons_Horario!B6331</f>
        <v>0</v>
      </c>
      <c r="EK473" s="35">
        <f t="shared" si="577"/>
        <v>40.108563582829348</v>
      </c>
      <c r="EL473" s="116">
        <f>IF(AND(EK473&gt;0,EK473*$B$4+ER472&lt;=$B$2*'SFV+BESS'!$I$9,EK473&lt;'SFV+BESS'!$I$7), EK473*$B$4, IF(AND(EK473&gt;0,EK473*$B$4+ER472&gt;$B$2*'SFV+BESS'!$I$9,EK473*$B$4&lt;'SFV+BESS'!$I$7),$B$2*'SFV+BESS'!$I$9-ER472,IF(AND(EK473&gt;0,EK473*$B$4+ER472&gt;$B$2*'SFV+BESS'!$I$9,EK473*$B$4&gt;'SFV+BESS'!$I$7,ER472&lt;$B$2*'SFV+BESS'!$I$9),$B$2*'SFV+BESS'!$I$9-ER472,IF(AND(EK473&gt;0,EK473*$B$4+ER472&lt;=$B$2*'SFV+BESS'!$I$9,EK473&gt;'SFV+BESS'!$I$7),'SFV+BESS'!$I$7,0))))</f>
        <v>0</v>
      </c>
      <c r="EM473" s="27">
        <f>IF(AND(EK473&lt;0,ER472+EK473/$B$5&gt;$H$2,-EK473/'Carga-Descarga Año'!$B$5&lt;'SFV+BESS'!$I$7),EK473/$B$5,IF(AND(EK473&lt;0,ER472+EK473/$B$5&gt;$H$2,-EK473/'Carga-Descarga Año'!$B$5&gt;'SFV+BESS'!$I$7),-'SFV+BESS'!$I$7,IF(AND(EK473&lt;0,ER472+EK473/$B$5&lt;$H$2),-MIN('SFV+BESS'!$I$7,ER472-$H$2),0)))</f>
        <v>0</v>
      </c>
      <c r="EN473" s="33"/>
      <c r="EO473" s="33">
        <f t="shared" si="525"/>
        <v>0</v>
      </c>
      <c r="EP473" s="27">
        <f t="shared" si="565"/>
        <v>0</v>
      </c>
      <c r="EQ473" s="27">
        <f t="shared" si="526"/>
        <v>0</v>
      </c>
      <c r="ER473" s="28">
        <f>IF((ER472+EL473+EM473)&gt;=$B$2*'SFV+BESS'!$I$9, $B$2*'SFV+BESS'!$I$9, (ER472+EL473+EM473))</f>
        <v>173.61249999999998</v>
      </c>
      <c r="ES473" s="110">
        <f t="shared" si="566"/>
        <v>40.108563582829348</v>
      </c>
      <c r="EX473" s="251"/>
      <c r="EY473" s="41">
        <v>19.3333333333333</v>
      </c>
      <c r="EZ473" s="33">
        <f t="shared" si="541"/>
        <v>65.465247118483433</v>
      </c>
      <c r="FA473" s="33">
        <f>Gen_Cons_Horario!B7051</f>
        <v>22.371000000000002</v>
      </c>
      <c r="FB473" s="35">
        <f t="shared" si="578"/>
        <v>43.09424711848343</v>
      </c>
      <c r="FC473" s="116">
        <f>IF(AND(FB473&gt;0,FB473*$B$4+FI472&lt;=$B$2*'SFV+BESS'!$I$9,FB473&lt;'SFV+BESS'!$I$7), FB473*$B$4, IF(AND(FB473&gt;0,FB473*$B$4+FI472&gt;$B$2*'SFV+BESS'!$I$9,FB473*$B$4&lt;'SFV+BESS'!$I$7),$B$2*'SFV+BESS'!$I$9-FI472,IF(AND(FB473&gt;0,FB473*$B$4+FI472&gt;$B$2*'SFV+BESS'!$I$9,FB473*$B$4&gt;'SFV+BESS'!$I$7,FI472&lt;$B$2*'SFV+BESS'!$I$9),$B$2*'SFV+BESS'!$I$9-FI472,IF(AND(FB473&gt;0,FB473*$B$4+FI472&lt;=$B$2*'SFV+BESS'!$I$9,FB473&gt;'SFV+BESS'!$I$7),'SFV+BESS'!$I$7,0))))</f>
        <v>0</v>
      </c>
      <c r="FD473" s="27">
        <f>IF(AND(FB473&lt;0,FI472+FB473/$B$5&gt;$H$2,-FB473/'Carga-Descarga Año'!$B$5&lt;'SFV+BESS'!$I$7),FB473/$B$5,IF(AND(FB473&lt;0,FI472+FB473/$B$5&gt;$H$2,-FB473/'Carga-Descarga Año'!$B$5&gt;'SFV+BESS'!$I$7),-'SFV+BESS'!$I$7,IF(AND(FB473&lt;0,FI472+FB473/$B$5&lt;$H$2),-MIN('SFV+BESS'!$I$7,FI472-$H$2),0)))</f>
        <v>0</v>
      </c>
      <c r="FE473" s="33"/>
      <c r="FF473" s="33">
        <f t="shared" si="527"/>
        <v>22.371000000000002</v>
      </c>
      <c r="FG473" s="27">
        <f t="shared" si="567"/>
        <v>0</v>
      </c>
      <c r="FH473" s="27">
        <f t="shared" si="528"/>
        <v>0</v>
      </c>
      <c r="FI473" s="28">
        <f>IF((FI472+FC473+FD473)&gt;=$B$2*'SFV+BESS'!$I$9, $B$2*'SFV+BESS'!$I$9, (FI472+FC473+FD473))</f>
        <v>173.61249999999998</v>
      </c>
      <c r="FJ473" s="110">
        <f t="shared" si="568"/>
        <v>43.09424711848343</v>
      </c>
      <c r="FO473" s="251"/>
      <c r="FP473" s="41">
        <v>19.3333333333333</v>
      </c>
      <c r="FQ473" s="33">
        <f t="shared" si="542"/>
        <v>73.71429995891431</v>
      </c>
      <c r="FR473" s="33">
        <f>Gen_Cons_Horario!B7795</f>
        <v>82.027000000000001</v>
      </c>
      <c r="FS473" s="35">
        <f t="shared" si="579"/>
        <v>-8.3127000410856908</v>
      </c>
      <c r="FT473" s="116">
        <f>IF(AND(FS473&gt;0,FS473*$B$4+FZ472&lt;=$B$2*'SFV+BESS'!$I$9,FS473&lt;'SFV+BESS'!$I$7), FS473*$B$4, IF(AND(FS473&gt;0,FS473*$B$4+FZ472&gt;$B$2*'SFV+BESS'!$I$9,FS473*$B$4&lt;'SFV+BESS'!$I$7),$B$2*'SFV+BESS'!$I$9-FZ472,IF(AND(FS473&gt;0,FS473*$B$4+FZ472&gt;$B$2*'SFV+BESS'!$I$9,FS473*$B$4&gt;'SFV+BESS'!$I$7,FZ472&lt;$B$2*'SFV+BESS'!$I$9),$B$2*'SFV+BESS'!$I$9-FZ472,IF(AND(FS473&gt;0,FS473*$B$4+FZ472&lt;=$B$2*'SFV+BESS'!$I$9,FS473&gt;'SFV+BESS'!$I$7),'SFV+BESS'!$I$7,0))))</f>
        <v>0</v>
      </c>
      <c r="FU473" s="27">
        <f>IF(AND(FS473&lt;0,FZ472+FS473/$B$5&gt;$H$2,-FS473/'Carga-Descarga Año'!$B$5&lt;'SFV+BESS'!$I$7),FS473/$B$5,IF(AND(FS473&lt;0,FZ472+FS473/$B$5&gt;$H$2,-FS473/'Carga-Descarga Año'!$B$5&gt;'SFV+BESS'!$I$7),-'SFV+BESS'!$I$7,IF(AND(FS473&lt;0,FZ472+FS473/$B$5&lt;$H$2),-MIN('SFV+BESS'!$I$7,FZ472-$H$2),0)))</f>
        <v>-8.750210569563885</v>
      </c>
      <c r="FV473" s="33"/>
      <c r="FW473" s="33">
        <f t="shared" si="529"/>
        <v>73.71429995891431</v>
      </c>
      <c r="FX473" s="27">
        <f t="shared" si="569"/>
        <v>8.3127000410856908</v>
      </c>
      <c r="FY473" s="27">
        <f t="shared" si="530"/>
        <v>0</v>
      </c>
      <c r="FZ473" s="28">
        <f>IF((FZ472+FT473+FU473)&gt;=$B$2*'SFV+BESS'!$I$9, $B$2*'SFV+BESS'!$I$9, (FZ472+FT473+FU473))</f>
        <v>164.86228943043611</v>
      </c>
      <c r="GA473" s="110">
        <f t="shared" si="570"/>
        <v>0</v>
      </c>
      <c r="GF473" s="251"/>
      <c r="GG473" s="41">
        <v>19.3333333333333</v>
      </c>
      <c r="GH473" s="33">
        <f t="shared" si="543"/>
        <v>70.863960389078386</v>
      </c>
      <c r="GI473" s="33">
        <f>Gen_Cons_Horario!B8515</f>
        <v>106.941</v>
      </c>
      <c r="GJ473" s="35">
        <f t="shared" si="585"/>
        <v>-36.077039610921616</v>
      </c>
      <c r="GK473" s="116">
        <f>IF(AND(GJ473&gt;0,GJ473*$B$4+GQ472&lt;=$B$2*'SFV+BESS'!$I$9,GJ473&lt;'SFV+BESS'!$I$7), GJ473*$B$4, IF(AND(GJ473&gt;0,GJ473*$B$4+GQ472&gt;$B$2*'SFV+BESS'!$I$9,GJ473*$B$4&lt;'SFV+BESS'!$I$7),$B$2*'SFV+BESS'!$I$9-GQ472,IF(AND(GJ473&gt;0,GJ473*$B$4+GQ472&gt;$B$2*'SFV+BESS'!$I$9,GJ473*$B$4&gt;'SFV+BESS'!$I$7,GQ472&lt;$B$2*'SFV+BESS'!$I$9),$B$2*'SFV+BESS'!$I$9-GQ472,IF(AND(GJ473&gt;0,GJ473*$B$4+GQ472&lt;=$B$2*'SFV+BESS'!$I$9,GJ473&gt;'SFV+BESS'!$I$7),'SFV+BESS'!$I$7,0))))</f>
        <v>0</v>
      </c>
      <c r="GL473" s="27">
        <f>IF(AND(GJ473&lt;0,GQ472+GJ473/$B$5&gt;$H$2,-GJ473/'Carga-Descarga Año'!$B$5&lt;'SFV+BESS'!$I$7),GJ473/$B$5,IF(AND(GJ473&lt;0,GQ472+GJ473/$B$5&gt;$H$2,-GJ473/'Carga-Descarga Año'!$B$5&gt;'SFV+BESS'!$I$7),-'SFV+BESS'!$I$7,IF(AND(GJ473&lt;0,GQ472+GJ473/$B$5&lt;$H$2),-MIN('SFV+BESS'!$I$7,GQ472-$H$2),0)))</f>
        <v>-37.975831169391178</v>
      </c>
      <c r="GM473" s="33"/>
      <c r="GN473" s="33">
        <f t="shared" si="531"/>
        <v>70.863960389078386</v>
      </c>
      <c r="GO473" s="27">
        <f t="shared" si="571"/>
        <v>36.077039610921616</v>
      </c>
      <c r="GP473" s="27">
        <f t="shared" si="532"/>
        <v>0</v>
      </c>
      <c r="GQ473" s="28">
        <f>IF((GQ472+GK473+GL473)&gt;=$B$2*'SFV+BESS'!$I$9, $B$2*'SFV+BESS'!$I$9, (GQ472+GK473+GL473))</f>
        <v>105.59729354960743</v>
      </c>
      <c r="GR473" s="110">
        <f t="shared" si="572"/>
        <v>0</v>
      </c>
    </row>
    <row r="474" spans="1:200">
      <c r="A474" s="249"/>
      <c r="B474" s="41">
        <v>19.375</v>
      </c>
      <c r="C474" s="38">
        <f t="shared" si="514"/>
        <v>87.219064057968581</v>
      </c>
      <c r="D474" s="2">
        <f>Gen_Cons_Horario!B500</f>
        <v>52.198999999999998</v>
      </c>
      <c r="E474" s="140">
        <f t="shared" si="544"/>
        <v>35.020064057968582</v>
      </c>
      <c r="F474" s="116">
        <f>IF(AND(E474&gt;0,E474*$B$4+L473&lt;=$B$2*'SFV+BESS'!$I$9,E474&lt;'SFV+BESS'!$I$7), E474*$B$4, IF(AND(E474&gt;0,E474*$B$4+L473&gt;$B$2*'SFV+BESS'!$I$9,E474*$B$4&lt;'SFV+BESS'!$I$7),$B$2*'SFV+BESS'!$I$9-L473,IF(AND(E474&gt;0,E474*$B$4+L473&gt;$B$2*'SFV+BESS'!$I$9,E474*$B$4&gt;'SFV+BESS'!$I$7,L473&lt;$B$2*'SFV+BESS'!$I$9),$B$2*'SFV+BESS'!$I$9-L473,IF(AND(E474&gt;0,E474*$B$4+L473&lt;=$B$2*'SFV+BESS'!$I$9,E474&gt;'SFV+BESS'!$I$7),'SFV+BESS'!$I$7,0))))</f>
        <v>0</v>
      </c>
      <c r="G474" s="27">
        <f>IF(AND(E474&lt;0,L473+E474/$B$5&gt;$H$2,-E474/'Carga-Descarga Año'!$B$5&lt;'SFV+BESS'!$I$7),E474/$B$5,IF(AND(E474&lt;0,L473+E474/$B$5&gt;$H$2,-E474/'Carga-Descarga Año'!$B$5&gt;'SFV+BESS'!$I$7),-'SFV+BESS'!$I$7,IF(AND(E474&lt;0,L473+E474/$B$5&lt;$H$2),-MIN('SFV+BESS'!$I$7,L473-$H$2),0)))</f>
        <v>0</v>
      </c>
      <c r="I474" s="38">
        <f t="shared" si="545"/>
        <v>52.198999999999998</v>
      </c>
      <c r="J474" s="27">
        <f t="shared" si="547"/>
        <v>0</v>
      </c>
      <c r="K474" s="27">
        <f t="shared" si="546"/>
        <v>0</v>
      </c>
      <c r="L474" s="28">
        <f>IF((L473+F474+G474)&gt;=$B$2*'SFV+BESS'!$I$9, $B$2*'SFV+BESS'!$I$9, (L473+F474+G474))</f>
        <v>173.61249999999998</v>
      </c>
      <c r="M474" s="110">
        <f t="shared" si="548"/>
        <v>35.020064057968582</v>
      </c>
      <c r="R474" s="251"/>
      <c r="S474" s="41">
        <v>19.375</v>
      </c>
      <c r="T474" s="2">
        <f t="shared" si="533"/>
        <v>82.304323553126451</v>
      </c>
      <c r="U474" s="2">
        <f>Gen_Cons_Horario!B1244</f>
        <v>41.013500000000008</v>
      </c>
      <c r="V474" s="35">
        <f t="shared" si="580"/>
        <v>41.290823553126444</v>
      </c>
      <c r="W474" s="116">
        <f>IF(AND(V474&gt;0,V474*$B$4+AC473&lt;=$B$2*'SFV+BESS'!$I$9,V474&lt;'SFV+BESS'!$I$7), V474*$B$4, IF(AND(V474&gt;0,V474*$B$4+AC473&gt;$B$2*'SFV+BESS'!$I$9,V474*$B$4&lt;'SFV+BESS'!$I$7),$B$2*'SFV+BESS'!$I$9-AC473,IF(AND(V474&gt;0,V474*$B$4+AC473&gt;$B$2*'SFV+BESS'!$I$9,V474*$B$4&gt;'SFV+BESS'!$I$7,AC473&lt;$B$2*'SFV+BESS'!$I$9),$B$2*'SFV+BESS'!$I$9-AC473,IF(AND(V474&gt;0,V474*$B$4+AC473&lt;=$B$2*'SFV+BESS'!$I$9,V474&gt;'SFV+BESS'!$I$7),'SFV+BESS'!$I$7,0))))</f>
        <v>0</v>
      </c>
      <c r="X474" s="27">
        <f>IF(AND(V474&lt;0,AC473+V474/$B$5&gt;$H$2,-V474/'Carga-Descarga Año'!$B$5&lt;'SFV+BESS'!$I$7),V474/$B$5,IF(AND(V474&lt;0,AC473+V474/$B$5&gt;$H$2,-V474/'Carga-Descarga Año'!$B$5&gt;'SFV+BESS'!$I$7),-'SFV+BESS'!$I$7,IF(AND(V474&lt;0,AC473+V474/$B$5&lt;$H$2),-MIN('SFV+BESS'!$I$7,AC473-$H$2),0)))</f>
        <v>0</v>
      </c>
      <c r="Z474" s="33">
        <f t="shared" si="574"/>
        <v>41.013500000000008</v>
      </c>
      <c r="AA474" s="27">
        <f t="shared" si="549"/>
        <v>0</v>
      </c>
      <c r="AB474" s="27">
        <f t="shared" si="573"/>
        <v>0</v>
      </c>
      <c r="AC474" s="28">
        <f>IF((AC473+W474+X474)&gt;=$B$2*'SFV+BESS'!$I$9, $B$2*'SFV+BESS'!$I$9, (AC473+W474+X474))</f>
        <v>173.61249999999998</v>
      </c>
      <c r="AD474" s="110">
        <f t="shared" si="550"/>
        <v>41.290823553126444</v>
      </c>
      <c r="AI474" s="251"/>
      <c r="AJ474" s="41">
        <v>19.375</v>
      </c>
      <c r="AK474" s="52">
        <f t="shared" si="534"/>
        <v>81.411044901776492</v>
      </c>
      <c r="AL474" s="33">
        <f>Gen_Cons_Horario!B1916</f>
        <v>74.570000000000007</v>
      </c>
      <c r="AM474" s="35">
        <f t="shared" si="581"/>
        <v>6.8410449017764847</v>
      </c>
      <c r="AN474" s="116">
        <f>IF(AND(AM474&gt;0,AM474*$B$4+AT473&lt;=$B$2*'SFV+BESS'!$I$9,AM474&lt;'SFV+BESS'!$I$7), AM474*$B$4, IF(AND(AM474&gt;0,AM474*$B$4+AT473&gt;$B$2*'SFV+BESS'!$I$9,AM474*$B$4&lt;'SFV+BESS'!$I$7),$B$2*'SFV+BESS'!$I$9-AT473,IF(AND(AM474&gt;0,AM474*$B$4+AT473&gt;$B$2*'SFV+BESS'!$I$9,AM474*$B$4&gt;'SFV+BESS'!$I$7,AT473&lt;$B$2*'SFV+BESS'!$I$9),$B$2*'SFV+BESS'!$I$9-AT473,IF(AND(AM474&gt;0,AM474*$B$4+AT473&lt;=$B$2*'SFV+BESS'!$I$9,AM474&gt;'SFV+BESS'!$I$7),'SFV+BESS'!$I$7,0))))</f>
        <v>6.4989926566876601</v>
      </c>
      <c r="AO474" s="27">
        <f>IF(AND(AM474&lt;0,AT473+AM474/$B$5&gt;$H$2,-AM474/'Carga-Descarga Año'!$B$5&lt;'SFV+BESS'!$I$7),AM474/$B$5,IF(AND(AM474&lt;0,AT473+AM474/$B$5&gt;$H$2,-AM474/'Carga-Descarga Año'!$B$5&gt;'SFV+BESS'!$I$7),-'SFV+BESS'!$I$7,IF(AND(AM474&lt;0,AT473+AM474/$B$5&lt;$H$2),-MIN('SFV+BESS'!$I$7,AT473-$H$2),0)))</f>
        <v>0</v>
      </c>
      <c r="AP474" s="33"/>
      <c r="AQ474" s="33">
        <f t="shared" si="515"/>
        <v>74.570000000000007</v>
      </c>
      <c r="AR474" s="27">
        <f t="shared" si="551"/>
        <v>0</v>
      </c>
      <c r="AS474" s="27">
        <f t="shared" si="516"/>
        <v>0</v>
      </c>
      <c r="AT474" s="28">
        <f>IF((AT473+AN474+AO474)&gt;=$B$2*'SFV+BESS'!$I$9, $B$2*'SFV+BESS'!$I$9, (AT473+AN474+AO474))</f>
        <v>153.28630443645289</v>
      </c>
      <c r="AU474" s="110">
        <f t="shared" si="552"/>
        <v>0</v>
      </c>
      <c r="AZ474" s="251"/>
      <c r="BA474" s="41">
        <v>19.375</v>
      </c>
      <c r="BB474" s="33">
        <f t="shared" si="535"/>
        <v>71.326727478512353</v>
      </c>
      <c r="BC474" s="33">
        <f>Gen_Cons_Horario!B2660</f>
        <v>0</v>
      </c>
      <c r="BD474" s="35">
        <f t="shared" si="582"/>
        <v>71.326727478512353</v>
      </c>
      <c r="BE474" s="116">
        <f>IF(AND(BD474&gt;0,BD474*$B$4+BK473&lt;=$B$2*'SFV+BESS'!$I$9,BD474&lt;'SFV+BESS'!$I$7), BD474*$B$4, IF(AND(BD474&gt;0,BD474*$B$4+BK473&gt;$B$2*'SFV+BESS'!$I$9,BD474*$B$4&lt;'SFV+BESS'!$I$7),$B$2*'SFV+BESS'!$I$9-BK473,IF(AND(BD474&gt;0,BD474*$B$4+BK473&gt;$B$2*'SFV+BESS'!$I$9,BD474*$B$4&gt;'SFV+BESS'!$I$7,BK473&lt;$B$2*'SFV+BESS'!$I$9),$B$2*'SFV+BESS'!$I$9-BK473,IF(AND(BD474&gt;0,BD474*$B$4+BK473&lt;=$B$2*'SFV+BESS'!$I$9,BD474&gt;'SFV+BESS'!$I$7),'SFV+BESS'!$I$7,0))))</f>
        <v>0</v>
      </c>
      <c r="BF474" s="27">
        <f>IF(AND(BD474&lt;0,BK473+BD474/$B$5&gt;$H$2,-BD474/'Carga-Descarga Año'!$B$5&lt;'SFV+BESS'!$I$7),BD474/$B$5,IF(AND(BD474&lt;0,BK473+BD474/$B$5&gt;$H$2,-BD474/'Carga-Descarga Año'!$B$5&gt;'SFV+BESS'!$I$7),-'SFV+BESS'!$I$7,IF(AND(BD474&lt;0,BK473+BD474/$B$5&lt;$H$2),-MIN('SFV+BESS'!$I$7,BK473-$H$2),0)))</f>
        <v>0</v>
      </c>
      <c r="BG474" s="33"/>
      <c r="BH474" s="33">
        <f t="shared" si="517"/>
        <v>0</v>
      </c>
      <c r="BI474" s="27">
        <f t="shared" si="553"/>
        <v>0</v>
      </c>
      <c r="BJ474" s="27">
        <f t="shared" si="518"/>
        <v>0</v>
      </c>
      <c r="BK474" s="28">
        <f>IF((BK473+BE474+BF474)&gt;=$B$2*'SFV+BESS'!$I$9, $B$2*'SFV+BESS'!$I$9, (BK473+BE474+BF474))</f>
        <v>173.61249999999998</v>
      </c>
      <c r="BL474" s="110">
        <f t="shared" si="554"/>
        <v>71.326727478512353</v>
      </c>
      <c r="BQ474" s="251"/>
      <c r="BR474" s="41">
        <v>19.375</v>
      </c>
      <c r="BS474" s="33">
        <f t="shared" si="536"/>
        <v>45.284012249626699</v>
      </c>
      <c r="BT474" s="33">
        <f>Gen_Cons_Horario!B3380</f>
        <v>0</v>
      </c>
      <c r="BU474" s="35">
        <f t="shared" si="583"/>
        <v>45.284012249626699</v>
      </c>
      <c r="BV474" s="116">
        <f>IF(AND(BU474&gt;0,BU474*$B$4+CB473&lt;=$B$2*'SFV+BESS'!$I$9,BU474&lt;'SFV+BESS'!$I$7), BU474*$B$4, IF(AND(BU474&gt;0,BU474*$B$4+CB473&gt;$B$2*'SFV+BESS'!$I$9,BU474*$B$4&lt;'SFV+BESS'!$I$7),$B$2*'SFV+BESS'!$I$9-CB473,IF(AND(BU474&gt;0,BU474*$B$4+CB473&gt;$B$2*'SFV+BESS'!$I$9,BU474*$B$4&gt;'SFV+BESS'!$I$7,CB473&lt;$B$2*'SFV+BESS'!$I$9),$B$2*'SFV+BESS'!$I$9-CB473,IF(AND(BU474&gt;0,BU474*$B$4+CB473&lt;=$B$2*'SFV+BESS'!$I$9,BU474&gt;'SFV+BESS'!$I$7),'SFV+BESS'!$I$7,0))))</f>
        <v>0</v>
      </c>
      <c r="BW474" s="27">
        <f>IF(AND(BU474&lt;0,CB473+BU474/$B$5&gt;$H$2,-BU474/'Carga-Descarga Año'!$B$5&lt;'SFV+BESS'!$I$7),BU474/$B$5,IF(AND(BU474&lt;0,CB473+BU474/$B$5&gt;$H$2,-BU474/'Carga-Descarga Año'!$B$5&gt;'SFV+BESS'!$I$7),-'SFV+BESS'!$I$7,IF(AND(BU474&lt;0,CB473+BU474/$B$5&lt;$H$2),-MIN('SFV+BESS'!$I$7,CB473-$H$2),0)))</f>
        <v>0</v>
      </c>
      <c r="BX474" s="33"/>
      <c r="BY474" s="33">
        <f t="shared" si="519"/>
        <v>0</v>
      </c>
      <c r="BZ474" s="27">
        <f t="shared" si="555"/>
        <v>0</v>
      </c>
      <c r="CA474" s="27">
        <f t="shared" si="556"/>
        <v>0</v>
      </c>
      <c r="CB474" s="28">
        <f>IF((CB473+BV474+BW474)&gt;=$B$2*'SFV+BESS'!$I$9, $B$2*'SFV+BESS'!$I$9, (CB473+BV474+BW474))</f>
        <v>173.61249999999998</v>
      </c>
      <c r="CC474" s="110">
        <f t="shared" si="557"/>
        <v>45.284012249626699</v>
      </c>
      <c r="CH474" s="251"/>
      <c r="CI474" s="41">
        <v>19.375</v>
      </c>
      <c r="CJ474" s="33">
        <f t="shared" si="537"/>
        <v>28.883763720356487</v>
      </c>
      <c r="CK474" s="33">
        <f>Gen_Cons_Horario!B4124</f>
        <v>0</v>
      </c>
      <c r="CL474" s="35">
        <f t="shared" si="584"/>
        <v>28.883763720356487</v>
      </c>
      <c r="CM474" s="116">
        <f>IF(AND(CL474&gt;0,CL474*$B$4+CS473&lt;=$B$2*'SFV+BESS'!$I$9,CL474&lt;'SFV+BESS'!$I$7), CL474*$B$4, IF(AND(CL474&gt;0,CL474*$B$4+CS473&gt;$B$2*'SFV+BESS'!$I$9,CL474*$B$4&lt;'SFV+BESS'!$I$7),$B$2*'SFV+BESS'!$I$9-CS473,IF(AND(CL474&gt;0,CL474*$B$4+CS473&gt;$B$2*'SFV+BESS'!$I$9,CL474*$B$4&gt;'SFV+BESS'!$I$7,CS473&lt;$B$2*'SFV+BESS'!$I$9),$B$2*'SFV+BESS'!$I$9-CS473,IF(AND(CL474&gt;0,CL474*$B$4+CS473&lt;=$B$2*'SFV+BESS'!$I$9,CL474&gt;'SFV+BESS'!$I$7),'SFV+BESS'!$I$7,0))))</f>
        <v>0</v>
      </c>
      <c r="CN474" s="27">
        <f>IF(AND(CL474&lt;0,CS473+CL474/$B$5&gt;$H$2,-CL474/'Carga-Descarga Año'!$B$5&lt;'SFV+BESS'!$I$7),CL474/$B$5,IF(AND(CL474&lt;0,CS473+CL474/$B$5&gt;$H$2,-CL474/'Carga-Descarga Año'!$B$5&gt;'SFV+BESS'!$I$7),-'SFV+BESS'!$I$7,IF(AND(CL474&lt;0,CS473+CL474/$B$5&lt;$H$2),-MIN('SFV+BESS'!$I$7,CS473-$H$2),0)))</f>
        <v>0</v>
      </c>
      <c r="CO474" s="33"/>
      <c r="CP474" s="33">
        <f t="shared" si="520"/>
        <v>0</v>
      </c>
      <c r="CQ474" s="27">
        <f t="shared" si="558"/>
        <v>0</v>
      </c>
      <c r="CR474" s="27">
        <f t="shared" si="521"/>
        <v>0</v>
      </c>
      <c r="CS474" s="28">
        <f>IF((CS473+CM474+CN474)&gt;=$B$2*'SFV+BESS'!$I$9, $B$2*'SFV+BESS'!$I$9, (CS473+CM474+CN474))</f>
        <v>173.61249999999998</v>
      </c>
      <c r="CT474" s="110">
        <f t="shared" si="559"/>
        <v>28.883763720356487</v>
      </c>
      <c r="CY474" s="251"/>
      <c r="CZ474" s="41">
        <v>19.375</v>
      </c>
      <c r="DA474" s="33">
        <f t="shared" si="538"/>
        <v>35.322613829837657</v>
      </c>
      <c r="DB474" s="33">
        <f>Gen_Cons_Horario!B4844</f>
        <v>0</v>
      </c>
      <c r="DC474" s="35">
        <f t="shared" si="575"/>
        <v>35.322613829837657</v>
      </c>
      <c r="DD474" s="116">
        <f>IF(AND(DC474&gt;0,DC474*$B$4+DJ473&lt;=$B$2*'SFV+BESS'!$I$9,DC474&lt;'SFV+BESS'!$I$7), DC474*$B$4, IF(AND(DC474&gt;0,DC474*$B$4+DJ473&gt;$B$2*'SFV+BESS'!$I$9,DC474*$B$4&lt;'SFV+BESS'!$I$7),$B$2*'SFV+BESS'!$I$9-DJ473,IF(AND(DC474&gt;0,DC474*$B$4+DJ473&gt;$B$2*'SFV+BESS'!$I$9,DC474*$B$4&gt;'SFV+BESS'!$I$7,DJ473&lt;$B$2*'SFV+BESS'!$I$9),$B$2*'SFV+BESS'!$I$9-DJ473,IF(AND(DC474&gt;0,DC474*$B$4+DJ473&lt;=$B$2*'SFV+BESS'!$I$9,DC474&gt;'SFV+BESS'!$I$7),'SFV+BESS'!$I$7,0))))</f>
        <v>0</v>
      </c>
      <c r="DE474" s="27">
        <f>IF(AND(DC474&lt;0,DJ473+DC474/$B$5&gt;$H$2,-DC474/'Carga-Descarga Año'!$B$5&lt;'SFV+BESS'!$I$7),DC474/$B$5,IF(AND(DC474&lt;0,DJ473+DC474/$B$5&gt;$H$2,-DC474/'Carga-Descarga Año'!$B$5&gt;'SFV+BESS'!$I$7),-'SFV+BESS'!$I$7,IF(AND(DC474&lt;0,DJ473+DC474/$B$5&lt;$H$2),-MIN('SFV+BESS'!$I$7,DJ473-$H$2),0)))</f>
        <v>0</v>
      </c>
      <c r="DF474" s="33"/>
      <c r="DG474" s="33">
        <f t="shared" si="522"/>
        <v>0</v>
      </c>
      <c r="DH474" s="27">
        <f t="shared" si="560"/>
        <v>0</v>
      </c>
      <c r="DI474" s="27">
        <f t="shared" si="561"/>
        <v>0</v>
      </c>
      <c r="DJ474" s="28">
        <f>IF((DJ473+DD474+DE474)&gt;=$B$2*'SFV+BESS'!$I$9, $B$2*'SFV+BESS'!$I$9, (DJ473+DD474+DE474))</f>
        <v>173.61249999999998</v>
      </c>
      <c r="DK474" s="110">
        <f t="shared" si="562"/>
        <v>35.322613829837657</v>
      </c>
      <c r="DP474" s="251"/>
      <c r="DQ474" s="41">
        <v>19.375</v>
      </c>
      <c r="DR474" s="33">
        <f t="shared" si="539"/>
        <v>51.868223435829627</v>
      </c>
      <c r="DS474" s="33">
        <f>Gen_Cons_Horario!B5588</f>
        <v>0</v>
      </c>
      <c r="DT474" s="35">
        <f t="shared" si="576"/>
        <v>51.868223435829627</v>
      </c>
      <c r="DU474" s="116">
        <f>IF(AND(DT474&gt;0,DT474*$B$4+EA473&lt;=$B$2*'SFV+BESS'!$I$9,DT474&lt;'SFV+BESS'!$I$7), DT474*$B$4, IF(AND(DT474&gt;0,DT474*$B$4+EA473&gt;$B$2*'SFV+BESS'!$I$9,DT474*$B$4&lt;'SFV+BESS'!$I$7),$B$2*'SFV+BESS'!$I$9-EA473,IF(AND(DT474&gt;0,DT474*$B$4+EA473&gt;$B$2*'SFV+BESS'!$I$9,DT474*$B$4&gt;'SFV+BESS'!$I$7,EA473&lt;$B$2*'SFV+BESS'!$I$9),$B$2*'SFV+BESS'!$I$9-EA473,IF(AND(DT474&gt;0,DT474*$B$4+EA473&lt;=$B$2*'SFV+BESS'!$I$9,DT474&gt;'SFV+BESS'!$I$7),'SFV+BESS'!$I$7,0))))</f>
        <v>0</v>
      </c>
      <c r="DV474" s="27">
        <f>IF(AND(DT474&lt;0,EA473+DT474/$B$5&gt;$H$2,-DT474/'Carga-Descarga Año'!$B$5&lt;'SFV+BESS'!$I$7),DT474/$B$5,IF(AND(DT474&lt;0,EA473+DT474/$B$5&gt;$H$2,-DT474/'Carga-Descarga Año'!$B$5&gt;'SFV+BESS'!$I$7),-'SFV+BESS'!$I$7,IF(AND(DT474&lt;0,EA473+DT474/$B$5&lt;$H$2),-MIN('SFV+BESS'!$I$7,EA473-$H$2),0)))</f>
        <v>0</v>
      </c>
      <c r="DW474" s="33"/>
      <c r="DX474" s="33">
        <f t="shared" si="523"/>
        <v>0</v>
      </c>
      <c r="DY474" s="27">
        <f t="shared" si="563"/>
        <v>0</v>
      </c>
      <c r="DZ474" s="27">
        <f t="shared" si="524"/>
        <v>0</v>
      </c>
      <c r="EA474" s="28">
        <f>IF((EA473+DU474+DV474)&gt;=$B$2*'SFV+BESS'!$I$9, $B$2*'SFV+BESS'!$I$9, (EA473+DU474+DV474))</f>
        <v>173.61249999999998</v>
      </c>
      <c r="EB474" s="110">
        <f t="shared" si="564"/>
        <v>51.868223435829627</v>
      </c>
      <c r="EG474" s="251"/>
      <c r="EH474" s="41">
        <v>19.375</v>
      </c>
      <c r="EI474" s="33">
        <f t="shared" si="540"/>
        <v>72.15510433493921</v>
      </c>
      <c r="EJ474" s="33">
        <f>Gen_Cons_Horario!B6332</f>
        <v>0</v>
      </c>
      <c r="EK474" s="35">
        <f t="shared" si="577"/>
        <v>72.15510433493921</v>
      </c>
      <c r="EL474" s="116">
        <f>IF(AND(EK474&gt;0,EK474*$B$4+ER473&lt;=$B$2*'SFV+BESS'!$I$9,EK474&lt;'SFV+BESS'!$I$7), EK474*$B$4, IF(AND(EK474&gt;0,EK474*$B$4+ER473&gt;$B$2*'SFV+BESS'!$I$9,EK474*$B$4&lt;'SFV+BESS'!$I$7),$B$2*'SFV+BESS'!$I$9-ER473,IF(AND(EK474&gt;0,EK474*$B$4+ER473&gt;$B$2*'SFV+BESS'!$I$9,EK474*$B$4&gt;'SFV+BESS'!$I$7,ER473&lt;$B$2*'SFV+BESS'!$I$9),$B$2*'SFV+BESS'!$I$9-ER473,IF(AND(EK474&gt;0,EK474*$B$4+ER473&lt;=$B$2*'SFV+BESS'!$I$9,EK474&gt;'SFV+BESS'!$I$7),'SFV+BESS'!$I$7,0))))</f>
        <v>0</v>
      </c>
      <c r="EM474" s="27">
        <f>IF(AND(EK474&lt;0,ER473+EK474/$B$5&gt;$H$2,-EK474/'Carga-Descarga Año'!$B$5&lt;'SFV+BESS'!$I$7),EK474/$B$5,IF(AND(EK474&lt;0,ER473+EK474/$B$5&gt;$H$2,-EK474/'Carga-Descarga Año'!$B$5&gt;'SFV+BESS'!$I$7),-'SFV+BESS'!$I$7,IF(AND(EK474&lt;0,ER473+EK474/$B$5&lt;$H$2),-MIN('SFV+BESS'!$I$7,ER473-$H$2),0)))</f>
        <v>0</v>
      </c>
      <c r="EN474" s="33"/>
      <c r="EO474" s="33">
        <f t="shared" si="525"/>
        <v>0</v>
      </c>
      <c r="EP474" s="27">
        <f t="shared" si="565"/>
        <v>0</v>
      </c>
      <c r="EQ474" s="27">
        <f t="shared" si="526"/>
        <v>0</v>
      </c>
      <c r="ER474" s="28">
        <f>IF((ER473+EL474+EM474)&gt;=$B$2*'SFV+BESS'!$I$9, $B$2*'SFV+BESS'!$I$9, (ER473+EL474+EM474))</f>
        <v>173.61249999999998</v>
      </c>
      <c r="ES474" s="110">
        <f t="shared" si="566"/>
        <v>72.15510433493921</v>
      </c>
      <c r="EX474" s="251"/>
      <c r="EY474" s="41">
        <v>19.375</v>
      </c>
      <c r="EZ474" s="33">
        <f t="shared" si="541"/>
        <v>83.787881880507953</v>
      </c>
      <c r="FA474" s="33">
        <f>Gen_Cons_Horario!B7052</f>
        <v>22.371000000000002</v>
      </c>
      <c r="FB474" s="35">
        <f t="shared" si="578"/>
        <v>61.416881880507951</v>
      </c>
      <c r="FC474" s="116">
        <f>IF(AND(FB474&gt;0,FB474*$B$4+FI473&lt;=$B$2*'SFV+BESS'!$I$9,FB474&lt;'SFV+BESS'!$I$7), FB474*$B$4, IF(AND(FB474&gt;0,FB474*$B$4+FI473&gt;$B$2*'SFV+BESS'!$I$9,FB474*$B$4&lt;'SFV+BESS'!$I$7),$B$2*'SFV+BESS'!$I$9-FI473,IF(AND(FB474&gt;0,FB474*$B$4+FI473&gt;$B$2*'SFV+BESS'!$I$9,FB474*$B$4&gt;'SFV+BESS'!$I$7,FI473&lt;$B$2*'SFV+BESS'!$I$9),$B$2*'SFV+BESS'!$I$9-FI473,IF(AND(FB474&gt;0,FB474*$B$4+FI473&lt;=$B$2*'SFV+BESS'!$I$9,FB474&gt;'SFV+BESS'!$I$7),'SFV+BESS'!$I$7,0))))</f>
        <v>0</v>
      </c>
      <c r="FD474" s="27">
        <f>IF(AND(FB474&lt;0,FI473+FB474/$B$5&gt;$H$2,-FB474/'Carga-Descarga Año'!$B$5&lt;'SFV+BESS'!$I$7),FB474/$B$5,IF(AND(FB474&lt;0,FI473+FB474/$B$5&gt;$H$2,-FB474/'Carga-Descarga Año'!$B$5&gt;'SFV+BESS'!$I$7),-'SFV+BESS'!$I$7,IF(AND(FB474&lt;0,FI473+FB474/$B$5&lt;$H$2),-MIN('SFV+BESS'!$I$7,FI473-$H$2),0)))</f>
        <v>0</v>
      </c>
      <c r="FE474" s="33"/>
      <c r="FF474" s="33">
        <f t="shared" si="527"/>
        <v>22.371000000000002</v>
      </c>
      <c r="FG474" s="27">
        <f t="shared" si="567"/>
        <v>0</v>
      </c>
      <c r="FH474" s="27">
        <f t="shared" si="528"/>
        <v>0</v>
      </c>
      <c r="FI474" s="28">
        <f>IF((FI473+FC474+FD474)&gt;=$B$2*'SFV+BESS'!$I$9, $B$2*'SFV+BESS'!$I$9, (FI473+FC474+FD474))</f>
        <v>173.61249999999998</v>
      </c>
      <c r="FJ474" s="110">
        <f t="shared" si="568"/>
        <v>61.416881880507951</v>
      </c>
      <c r="FO474" s="251"/>
      <c r="FP474" s="41">
        <v>19.375</v>
      </c>
      <c r="FQ474" s="33">
        <f t="shared" si="542"/>
        <v>88.522249840285639</v>
      </c>
      <c r="FR474" s="33">
        <f>Gen_Cons_Horario!B7796</f>
        <v>82.027000000000001</v>
      </c>
      <c r="FS474" s="35">
        <f t="shared" si="579"/>
        <v>6.4952498402856378</v>
      </c>
      <c r="FT474" s="116">
        <f>IF(AND(FS474&gt;0,FS474*$B$4+FZ473&lt;=$B$2*'SFV+BESS'!$I$9,FS474&lt;'SFV+BESS'!$I$7), FS474*$B$4, IF(AND(FS474&gt;0,FS474*$B$4+FZ473&gt;$B$2*'SFV+BESS'!$I$9,FS474*$B$4&lt;'SFV+BESS'!$I$7),$B$2*'SFV+BESS'!$I$9-FZ473,IF(AND(FS474&gt;0,FS474*$B$4+FZ473&gt;$B$2*'SFV+BESS'!$I$9,FS474*$B$4&gt;'SFV+BESS'!$I$7,FZ473&lt;$B$2*'SFV+BESS'!$I$9),$B$2*'SFV+BESS'!$I$9-FZ473,IF(AND(FS474&gt;0,FS474*$B$4+FZ473&lt;=$B$2*'SFV+BESS'!$I$9,FS474&gt;'SFV+BESS'!$I$7),'SFV+BESS'!$I$7,0))))</f>
        <v>6.1704873482713554</v>
      </c>
      <c r="FU474" s="27">
        <f>IF(AND(FS474&lt;0,FZ473+FS474/$B$5&gt;$H$2,-FS474/'Carga-Descarga Año'!$B$5&lt;'SFV+BESS'!$I$7),FS474/$B$5,IF(AND(FS474&lt;0,FZ473+FS474/$B$5&gt;$H$2,-FS474/'Carga-Descarga Año'!$B$5&gt;'SFV+BESS'!$I$7),-'SFV+BESS'!$I$7,IF(AND(FS474&lt;0,FZ473+FS474/$B$5&lt;$H$2),-MIN('SFV+BESS'!$I$7,FZ473-$H$2),0)))</f>
        <v>0</v>
      </c>
      <c r="FV474" s="33"/>
      <c r="FW474" s="33">
        <f t="shared" si="529"/>
        <v>82.027000000000001</v>
      </c>
      <c r="FX474" s="27">
        <f t="shared" si="569"/>
        <v>0</v>
      </c>
      <c r="FY474" s="27">
        <f t="shared" si="530"/>
        <v>0</v>
      </c>
      <c r="FZ474" s="28">
        <f>IF((FZ473+FT474+FU474)&gt;=$B$2*'SFV+BESS'!$I$9, $B$2*'SFV+BESS'!$I$9, (FZ473+FT474+FU474))</f>
        <v>171.03277677870747</v>
      </c>
      <c r="GA474" s="110">
        <f t="shared" si="570"/>
        <v>0</v>
      </c>
      <c r="GF474" s="251"/>
      <c r="GG474" s="41">
        <v>19.375</v>
      </c>
      <c r="GH474" s="33">
        <f t="shared" si="543"/>
        <v>85.975736621117875</v>
      </c>
      <c r="GI474" s="33">
        <f>Gen_Cons_Horario!B8516</f>
        <v>106.941</v>
      </c>
      <c r="GJ474" s="35">
        <f t="shared" si="585"/>
        <v>-20.965263378882128</v>
      </c>
      <c r="GK474" s="116">
        <f>IF(AND(GJ474&gt;0,GJ474*$B$4+GQ473&lt;=$B$2*'SFV+BESS'!$I$9,GJ474&lt;'SFV+BESS'!$I$7), GJ474*$B$4, IF(AND(GJ474&gt;0,GJ474*$B$4+GQ473&gt;$B$2*'SFV+BESS'!$I$9,GJ474*$B$4&lt;'SFV+BESS'!$I$7),$B$2*'SFV+BESS'!$I$9-GQ473,IF(AND(GJ474&gt;0,GJ474*$B$4+GQ473&gt;$B$2*'SFV+BESS'!$I$9,GJ474*$B$4&gt;'SFV+BESS'!$I$7,GQ473&lt;$B$2*'SFV+BESS'!$I$9),$B$2*'SFV+BESS'!$I$9-GQ473,IF(AND(GJ474&gt;0,GJ474*$B$4+GQ473&lt;=$B$2*'SFV+BESS'!$I$9,GJ474&gt;'SFV+BESS'!$I$7),'SFV+BESS'!$I$7,0))))</f>
        <v>0</v>
      </c>
      <c r="GL474" s="27">
        <f>IF(AND(GJ474&lt;0,GQ473+GJ474/$B$5&gt;$H$2,-GJ474/'Carga-Descarga Año'!$B$5&lt;'SFV+BESS'!$I$7),GJ474/$B$5,IF(AND(GJ474&lt;0,GQ473+GJ474/$B$5&gt;$H$2,-GJ474/'Carga-Descarga Año'!$B$5&gt;'SFV+BESS'!$I$7),-'SFV+BESS'!$I$7,IF(AND(GJ474&lt;0,GQ473+GJ474/$B$5&lt;$H$2),-MIN('SFV+BESS'!$I$7,GQ473-$H$2),0)))</f>
        <v>-22.068698293560136</v>
      </c>
      <c r="GM474" s="33"/>
      <c r="GN474" s="33">
        <f t="shared" si="531"/>
        <v>85.975736621117875</v>
      </c>
      <c r="GO474" s="27">
        <f t="shared" si="571"/>
        <v>20.965263378882128</v>
      </c>
      <c r="GP474" s="27">
        <f t="shared" si="532"/>
        <v>0</v>
      </c>
      <c r="GQ474" s="28">
        <f>IF((GQ473+GK474+GL474)&gt;=$B$2*'SFV+BESS'!$I$9, $B$2*'SFV+BESS'!$I$9, (GQ473+GK474+GL474))</f>
        <v>83.528595256047296</v>
      </c>
      <c r="GR474" s="110">
        <f t="shared" si="572"/>
        <v>0</v>
      </c>
    </row>
    <row r="475" spans="1:200">
      <c r="A475" s="249"/>
      <c r="B475" s="41">
        <v>19.4166666666667</v>
      </c>
      <c r="C475" s="38">
        <f t="shared" si="514"/>
        <v>102.56597254203621</v>
      </c>
      <c r="D475" s="2">
        <f>Gen_Cons_Horario!B501</f>
        <v>52.198999999999998</v>
      </c>
      <c r="E475" s="140">
        <f t="shared" si="544"/>
        <v>50.366972542036208</v>
      </c>
      <c r="F475" s="116">
        <f>IF(AND(E475&gt;0,E475*$B$4+L474&lt;=$B$2*'SFV+BESS'!$I$9,E475&lt;'SFV+BESS'!$I$7), E475*$B$4, IF(AND(E475&gt;0,E475*$B$4+L474&gt;$B$2*'SFV+BESS'!$I$9,E475*$B$4&lt;'SFV+BESS'!$I$7),$B$2*'SFV+BESS'!$I$9-L474,IF(AND(E475&gt;0,E475*$B$4+L474&gt;$B$2*'SFV+BESS'!$I$9,E475*$B$4&gt;'SFV+BESS'!$I$7,L474&lt;$B$2*'SFV+BESS'!$I$9),$B$2*'SFV+BESS'!$I$9-L474,IF(AND(E475&gt;0,E475*$B$4+L474&lt;=$B$2*'SFV+BESS'!$I$9,E475&gt;'SFV+BESS'!$I$7),'SFV+BESS'!$I$7,0))))</f>
        <v>0</v>
      </c>
      <c r="G475" s="27">
        <f>IF(AND(E475&lt;0,L474+E475/$B$5&gt;$H$2,-E475/'Carga-Descarga Año'!$B$5&lt;'SFV+BESS'!$I$7),E475/$B$5,IF(AND(E475&lt;0,L474+E475/$B$5&gt;$H$2,-E475/'Carga-Descarga Año'!$B$5&gt;'SFV+BESS'!$I$7),-'SFV+BESS'!$I$7,IF(AND(E475&lt;0,L474+E475/$B$5&lt;$H$2),-MIN('SFV+BESS'!$I$7,L474-$H$2),0)))</f>
        <v>0</v>
      </c>
      <c r="I475" s="38">
        <f t="shared" si="545"/>
        <v>52.198999999999998</v>
      </c>
      <c r="J475" s="27">
        <f t="shared" si="547"/>
        <v>0</v>
      </c>
      <c r="K475" s="27">
        <f t="shared" si="546"/>
        <v>0</v>
      </c>
      <c r="L475" s="28">
        <f>IF((L474+F475+G475)&gt;=$B$2*'SFV+BESS'!$I$9, $B$2*'SFV+BESS'!$I$9, (L474+F475+G475))</f>
        <v>173.61249999999998</v>
      </c>
      <c r="M475" s="110">
        <f t="shared" si="548"/>
        <v>50.366972542036208</v>
      </c>
      <c r="R475" s="251"/>
      <c r="S475" s="41">
        <v>19.4166666666667</v>
      </c>
      <c r="T475" s="2">
        <f t="shared" si="533"/>
        <v>99.976027218608863</v>
      </c>
      <c r="U475" s="2">
        <f>Gen_Cons_Horario!B1245</f>
        <v>41.013500000000008</v>
      </c>
      <c r="V475" s="35">
        <f t="shared" si="580"/>
        <v>58.962527218608855</v>
      </c>
      <c r="W475" s="116">
        <f>IF(AND(V475&gt;0,V475*$B$4+AC474&lt;=$B$2*'SFV+BESS'!$I$9,V475&lt;'SFV+BESS'!$I$7), V475*$B$4, IF(AND(V475&gt;0,V475*$B$4+AC474&gt;$B$2*'SFV+BESS'!$I$9,V475*$B$4&lt;'SFV+BESS'!$I$7),$B$2*'SFV+BESS'!$I$9-AC474,IF(AND(V475&gt;0,V475*$B$4+AC474&gt;$B$2*'SFV+BESS'!$I$9,V475*$B$4&gt;'SFV+BESS'!$I$7,AC474&lt;$B$2*'SFV+BESS'!$I$9),$B$2*'SFV+BESS'!$I$9-AC474,IF(AND(V475&gt;0,V475*$B$4+AC474&lt;=$B$2*'SFV+BESS'!$I$9,V475&gt;'SFV+BESS'!$I$7),'SFV+BESS'!$I$7,0))))</f>
        <v>0</v>
      </c>
      <c r="X475" s="27">
        <f>IF(AND(V475&lt;0,AC474+V475/$B$5&gt;$H$2,-V475/'Carga-Descarga Año'!$B$5&lt;'SFV+BESS'!$I$7),V475/$B$5,IF(AND(V475&lt;0,AC474+V475/$B$5&gt;$H$2,-V475/'Carga-Descarga Año'!$B$5&gt;'SFV+BESS'!$I$7),-'SFV+BESS'!$I$7,IF(AND(V475&lt;0,AC474+V475/$B$5&lt;$H$2),-MIN('SFV+BESS'!$I$7,AC474-$H$2),0)))</f>
        <v>0</v>
      </c>
      <c r="Z475" s="33">
        <f t="shared" si="574"/>
        <v>41.013500000000008</v>
      </c>
      <c r="AA475" s="27">
        <f t="shared" si="549"/>
        <v>0</v>
      </c>
      <c r="AB475" s="27">
        <f t="shared" si="573"/>
        <v>0</v>
      </c>
      <c r="AC475" s="28">
        <f>IF((AC474+W475+X475)&gt;=$B$2*'SFV+BESS'!$I$9, $B$2*'SFV+BESS'!$I$9, (AC474+W475+X475))</f>
        <v>173.61249999999998</v>
      </c>
      <c r="AD475" s="110">
        <f t="shared" si="550"/>
        <v>58.962527218608855</v>
      </c>
      <c r="AI475" s="251"/>
      <c r="AJ475" s="41">
        <v>19.4166666666667</v>
      </c>
      <c r="AK475" s="52">
        <f t="shared" si="534"/>
        <v>98.343173988490506</v>
      </c>
      <c r="AL475" s="33">
        <f>Gen_Cons_Horario!B1917</f>
        <v>74.570000000000007</v>
      </c>
      <c r="AM475" s="35">
        <f t="shared" si="581"/>
        <v>23.773173988490498</v>
      </c>
      <c r="AN475" s="116">
        <f>IF(AND(AM475&gt;0,AM475*$B$4+AT474&lt;=$B$2*'SFV+BESS'!$I$9,AM475&lt;'SFV+BESS'!$I$7), AM475*$B$4, IF(AND(AM475&gt;0,AM475*$B$4+AT474&gt;$B$2*'SFV+BESS'!$I$9,AM475*$B$4&lt;'SFV+BESS'!$I$7),$B$2*'SFV+BESS'!$I$9-AT474,IF(AND(AM475&gt;0,AM475*$B$4+AT474&gt;$B$2*'SFV+BESS'!$I$9,AM475*$B$4&gt;'SFV+BESS'!$I$7,AT474&lt;$B$2*'SFV+BESS'!$I$9),$B$2*'SFV+BESS'!$I$9-AT474,IF(AND(AM475&gt;0,AM475*$B$4+AT474&lt;=$B$2*'SFV+BESS'!$I$9,AM475&gt;'SFV+BESS'!$I$7),'SFV+BESS'!$I$7,0))))</f>
        <v>20.326195563547088</v>
      </c>
      <c r="AO475" s="27">
        <f>IF(AND(AM475&lt;0,AT474+AM475/$B$5&gt;$H$2,-AM475/'Carga-Descarga Año'!$B$5&lt;'SFV+BESS'!$I$7),AM475/$B$5,IF(AND(AM475&lt;0,AT474+AM475/$B$5&gt;$H$2,-AM475/'Carga-Descarga Año'!$B$5&gt;'SFV+BESS'!$I$7),-'SFV+BESS'!$I$7,IF(AND(AM475&lt;0,AT474+AM475/$B$5&lt;$H$2),-MIN('SFV+BESS'!$I$7,AT474-$H$2),0)))</f>
        <v>0</v>
      </c>
      <c r="AP475" s="33"/>
      <c r="AQ475" s="33">
        <f t="shared" si="515"/>
        <v>74.570000000000007</v>
      </c>
      <c r="AR475" s="27">
        <f t="shared" si="551"/>
        <v>0</v>
      </c>
      <c r="AS475" s="27">
        <f t="shared" si="516"/>
        <v>0</v>
      </c>
      <c r="AT475" s="28">
        <f>IF((AT474+AN475+AO475)&gt;=$B$2*'SFV+BESS'!$I$9, $B$2*'SFV+BESS'!$I$9, (AT474+AN475+AO475))</f>
        <v>173.61249999999998</v>
      </c>
      <c r="AU475" s="110">
        <f t="shared" si="552"/>
        <v>2.3771786584409291</v>
      </c>
      <c r="AZ475" s="251"/>
      <c r="BA475" s="41">
        <v>19.4166666666667</v>
      </c>
      <c r="BB475" s="33">
        <f t="shared" si="535"/>
        <v>89.500386808653857</v>
      </c>
      <c r="BC475" s="33">
        <f>Gen_Cons_Horario!B2661</f>
        <v>0</v>
      </c>
      <c r="BD475" s="35">
        <f t="shared" si="582"/>
        <v>89.500386808653857</v>
      </c>
      <c r="BE475" s="116">
        <f>IF(AND(BD475&gt;0,BD475*$B$4+BK474&lt;=$B$2*'SFV+BESS'!$I$9,BD475&lt;'SFV+BESS'!$I$7), BD475*$B$4, IF(AND(BD475&gt;0,BD475*$B$4+BK474&gt;$B$2*'SFV+BESS'!$I$9,BD475*$B$4&lt;'SFV+BESS'!$I$7),$B$2*'SFV+BESS'!$I$9-BK474,IF(AND(BD475&gt;0,BD475*$B$4+BK474&gt;$B$2*'SFV+BESS'!$I$9,BD475*$B$4&gt;'SFV+BESS'!$I$7,BK474&lt;$B$2*'SFV+BESS'!$I$9),$B$2*'SFV+BESS'!$I$9-BK474,IF(AND(BD475&gt;0,BD475*$B$4+BK474&lt;=$B$2*'SFV+BESS'!$I$9,BD475&gt;'SFV+BESS'!$I$7),'SFV+BESS'!$I$7,0))))</f>
        <v>0</v>
      </c>
      <c r="BF475" s="27">
        <f>IF(AND(BD475&lt;0,BK474+BD475/$B$5&gt;$H$2,-BD475/'Carga-Descarga Año'!$B$5&lt;'SFV+BESS'!$I$7),BD475/$B$5,IF(AND(BD475&lt;0,BK474+BD475/$B$5&gt;$H$2,-BD475/'Carga-Descarga Año'!$B$5&gt;'SFV+BESS'!$I$7),-'SFV+BESS'!$I$7,IF(AND(BD475&lt;0,BK474+BD475/$B$5&lt;$H$2),-MIN('SFV+BESS'!$I$7,BK474-$H$2),0)))</f>
        <v>0</v>
      </c>
      <c r="BG475" s="33"/>
      <c r="BH475" s="33">
        <f t="shared" si="517"/>
        <v>0</v>
      </c>
      <c r="BI475" s="27">
        <f t="shared" si="553"/>
        <v>0</v>
      </c>
      <c r="BJ475" s="27">
        <f t="shared" si="518"/>
        <v>0</v>
      </c>
      <c r="BK475" s="28">
        <f>IF((BK474+BE475+BF475)&gt;=$B$2*'SFV+BESS'!$I$9, $B$2*'SFV+BESS'!$I$9, (BK474+BE475+BF475))</f>
        <v>173.61249999999998</v>
      </c>
      <c r="BL475" s="110">
        <f t="shared" si="554"/>
        <v>89.500386808653857</v>
      </c>
      <c r="BQ475" s="251"/>
      <c r="BR475" s="41">
        <v>19.4166666666667</v>
      </c>
      <c r="BS475" s="33">
        <f t="shared" si="536"/>
        <v>68.489252357644361</v>
      </c>
      <c r="BT475" s="33">
        <f>Gen_Cons_Horario!B3381</f>
        <v>0</v>
      </c>
      <c r="BU475" s="35">
        <f t="shared" si="583"/>
        <v>68.489252357644361</v>
      </c>
      <c r="BV475" s="116">
        <f>IF(AND(BU475&gt;0,BU475*$B$4+CB474&lt;=$B$2*'SFV+BESS'!$I$9,BU475&lt;'SFV+BESS'!$I$7), BU475*$B$4, IF(AND(BU475&gt;0,BU475*$B$4+CB474&gt;$B$2*'SFV+BESS'!$I$9,BU475*$B$4&lt;'SFV+BESS'!$I$7),$B$2*'SFV+BESS'!$I$9-CB474,IF(AND(BU475&gt;0,BU475*$B$4+CB474&gt;$B$2*'SFV+BESS'!$I$9,BU475*$B$4&gt;'SFV+BESS'!$I$7,CB474&lt;$B$2*'SFV+BESS'!$I$9),$B$2*'SFV+BESS'!$I$9-CB474,IF(AND(BU475&gt;0,BU475*$B$4+CB474&lt;=$B$2*'SFV+BESS'!$I$9,BU475&gt;'SFV+BESS'!$I$7),'SFV+BESS'!$I$7,0))))</f>
        <v>0</v>
      </c>
      <c r="BW475" s="27">
        <f>IF(AND(BU475&lt;0,CB474+BU475/$B$5&gt;$H$2,-BU475/'Carga-Descarga Año'!$B$5&lt;'SFV+BESS'!$I$7),BU475/$B$5,IF(AND(BU475&lt;0,CB474+BU475/$B$5&gt;$H$2,-BU475/'Carga-Descarga Año'!$B$5&gt;'SFV+BESS'!$I$7),-'SFV+BESS'!$I$7,IF(AND(BU475&lt;0,CB474+BU475/$B$5&lt;$H$2),-MIN('SFV+BESS'!$I$7,CB474-$H$2),0)))</f>
        <v>0</v>
      </c>
      <c r="BX475" s="33"/>
      <c r="BY475" s="33">
        <f t="shared" si="519"/>
        <v>0</v>
      </c>
      <c r="BZ475" s="27">
        <f t="shared" si="555"/>
        <v>0</v>
      </c>
      <c r="CA475" s="27">
        <f t="shared" si="556"/>
        <v>0</v>
      </c>
      <c r="CB475" s="28">
        <f>IF((CB474+BV475+BW475)&gt;=$B$2*'SFV+BESS'!$I$9, $B$2*'SFV+BESS'!$I$9, (CB474+BV475+BW475))</f>
        <v>173.61249999999998</v>
      </c>
      <c r="CC475" s="110">
        <f t="shared" si="557"/>
        <v>68.489252357644361</v>
      </c>
      <c r="CH475" s="251"/>
      <c r="CI475" s="41">
        <v>19.4166666666667</v>
      </c>
      <c r="CJ475" s="33">
        <f t="shared" si="537"/>
        <v>60.041839544678055</v>
      </c>
      <c r="CK475" s="33">
        <f>Gen_Cons_Horario!B4125</f>
        <v>0</v>
      </c>
      <c r="CL475" s="35">
        <f t="shared" si="584"/>
        <v>60.041839544678055</v>
      </c>
      <c r="CM475" s="116">
        <f>IF(AND(CL475&gt;0,CL475*$B$4+CS474&lt;=$B$2*'SFV+BESS'!$I$9,CL475&lt;'SFV+BESS'!$I$7), CL475*$B$4, IF(AND(CL475&gt;0,CL475*$B$4+CS474&gt;$B$2*'SFV+BESS'!$I$9,CL475*$B$4&lt;'SFV+BESS'!$I$7),$B$2*'SFV+BESS'!$I$9-CS474,IF(AND(CL475&gt;0,CL475*$B$4+CS474&gt;$B$2*'SFV+BESS'!$I$9,CL475*$B$4&gt;'SFV+BESS'!$I$7,CS474&lt;$B$2*'SFV+BESS'!$I$9),$B$2*'SFV+BESS'!$I$9-CS474,IF(AND(CL475&gt;0,CL475*$B$4+CS474&lt;=$B$2*'SFV+BESS'!$I$9,CL475&gt;'SFV+BESS'!$I$7),'SFV+BESS'!$I$7,0))))</f>
        <v>0</v>
      </c>
      <c r="CN475" s="27">
        <f>IF(AND(CL475&lt;0,CS474+CL475/$B$5&gt;$H$2,-CL475/'Carga-Descarga Año'!$B$5&lt;'SFV+BESS'!$I$7),CL475/$B$5,IF(AND(CL475&lt;0,CS474+CL475/$B$5&gt;$H$2,-CL475/'Carga-Descarga Año'!$B$5&gt;'SFV+BESS'!$I$7),-'SFV+BESS'!$I$7,IF(AND(CL475&lt;0,CS474+CL475/$B$5&lt;$H$2),-MIN('SFV+BESS'!$I$7,CS474-$H$2),0)))</f>
        <v>0</v>
      </c>
      <c r="CO475" s="33"/>
      <c r="CP475" s="33">
        <f t="shared" si="520"/>
        <v>0</v>
      </c>
      <c r="CQ475" s="27">
        <f t="shared" si="558"/>
        <v>0</v>
      </c>
      <c r="CR475" s="27">
        <f t="shared" si="521"/>
        <v>0</v>
      </c>
      <c r="CS475" s="28">
        <f>IF((CS474+CM475+CN475)&gt;=$B$2*'SFV+BESS'!$I$9, $B$2*'SFV+BESS'!$I$9, (CS474+CM475+CN475))</f>
        <v>173.61249999999998</v>
      </c>
      <c r="CT475" s="110">
        <f t="shared" si="559"/>
        <v>60.041839544678055</v>
      </c>
      <c r="CY475" s="251"/>
      <c r="CZ475" s="41">
        <v>19.4166666666667</v>
      </c>
      <c r="DA475" s="33">
        <f t="shared" si="538"/>
        <v>68.060646159931082</v>
      </c>
      <c r="DB475" s="33">
        <f>Gen_Cons_Horario!B4845</f>
        <v>0</v>
      </c>
      <c r="DC475" s="35">
        <f t="shared" si="575"/>
        <v>68.060646159931082</v>
      </c>
      <c r="DD475" s="116">
        <f>IF(AND(DC475&gt;0,DC475*$B$4+DJ474&lt;=$B$2*'SFV+BESS'!$I$9,DC475&lt;'SFV+BESS'!$I$7), DC475*$B$4, IF(AND(DC475&gt;0,DC475*$B$4+DJ474&gt;$B$2*'SFV+BESS'!$I$9,DC475*$B$4&lt;'SFV+BESS'!$I$7),$B$2*'SFV+BESS'!$I$9-DJ474,IF(AND(DC475&gt;0,DC475*$B$4+DJ474&gt;$B$2*'SFV+BESS'!$I$9,DC475*$B$4&gt;'SFV+BESS'!$I$7,DJ474&lt;$B$2*'SFV+BESS'!$I$9),$B$2*'SFV+BESS'!$I$9-DJ474,IF(AND(DC475&gt;0,DC475*$B$4+DJ474&lt;=$B$2*'SFV+BESS'!$I$9,DC475&gt;'SFV+BESS'!$I$7),'SFV+BESS'!$I$7,0))))</f>
        <v>0</v>
      </c>
      <c r="DE475" s="27">
        <f>IF(AND(DC475&lt;0,DJ474+DC475/$B$5&gt;$H$2,-DC475/'Carga-Descarga Año'!$B$5&lt;'SFV+BESS'!$I$7),DC475/$B$5,IF(AND(DC475&lt;0,DJ474+DC475/$B$5&gt;$H$2,-DC475/'Carga-Descarga Año'!$B$5&gt;'SFV+BESS'!$I$7),-'SFV+BESS'!$I$7,IF(AND(DC475&lt;0,DJ474+DC475/$B$5&lt;$H$2),-MIN('SFV+BESS'!$I$7,DJ474-$H$2),0)))</f>
        <v>0</v>
      </c>
      <c r="DF475" s="33"/>
      <c r="DG475" s="33">
        <f t="shared" si="522"/>
        <v>0</v>
      </c>
      <c r="DH475" s="27">
        <f t="shared" si="560"/>
        <v>0</v>
      </c>
      <c r="DI475" s="27">
        <f t="shared" si="561"/>
        <v>0</v>
      </c>
      <c r="DJ475" s="28">
        <f>IF((DJ474+DD475+DE475)&gt;=$B$2*'SFV+BESS'!$I$9, $B$2*'SFV+BESS'!$I$9, (DJ474+DD475+DE475))</f>
        <v>173.61249999999998</v>
      </c>
      <c r="DK475" s="110">
        <f t="shared" si="562"/>
        <v>68.060646159931082</v>
      </c>
      <c r="DP475" s="251"/>
      <c r="DQ475" s="41">
        <v>19.4166666666667</v>
      </c>
      <c r="DR475" s="33">
        <f t="shared" si="539"/>
        <v>72.573683597713242</v>
      </c>
      <c r="DS475" s="33">
        <f>Gen_Cons_Horario!B5589</f>
        <v>0</v>
      </c>
      <c r="DT475" s="35">
        <f t="shared" si="576"/>
        <v>72.573683597713242</v>
      </c>
      <c r="DU475" s="116">
        <f>IF(AND(DT475&gt;0,DT475*$B$4+EA474&lt;=$B$2*'SFV+BESS'!$I$9,DT475&lt;'SFV+BESS'!$I$7), DT475*$B$4, IF(AND(DT475&gt;0,DT475*$B$4+EA474&gt;$B$2*'SFV+BESS'!$I$9,DT475*$B$4&lt;'SFV+BESS'!$I$7),$B$2*'SFV+BESS'!$I$9-EA474,IF(AND(DT475&gt;0,DT475*$B$4+EA474&gt;$B$2*'SFV+BESS'!$I$9,DT475*$B$4&gt;'SFV+BESS'!$I$7,EA474&lt;$B$2*'SFV+BESS'!$I$9),$B$2*'SFV+BESS'!$I$9-EA474,IF(AND(DT475&gt;0,DT475*$B$4+EA474&lt;=$B$2*'SFV+BESS'!$I$9,DT475&gt;'SFV+BESS'!$I$7),'SFV+BESS'!$I$7,0))))</f>
        <v>0</v>
      </c>
      <c r="DV475" s="27">
        <f>IF(AND(DT475&lt;0,EA474+DT475/$B$5&gt;$H$2,-DT475/'Carga-Descarga Año'!$B$5&lt;'SFV+BESS'!$I$7),DT475/$B$5,IF(AND(DT475&lt;0,EA474+DT475/$B$5&gt;$H$2,-DT475/'Carga-Descarga Año'!$B$5&gt;'SFV+BESS'!$I$7),-'SFV+BESS'!$I$7,IF(AND(DT475&lt;0,EA474+DT475/$B$5&lt;$H$2),-MIN('SFV+BESS'!$I$7,EA474-$H$2),0)))</f>
        <v>0</v>
      </c>
      <c r="DW475" s="33"/>
      <c r="DX475" s="33">
        <f t="shared" si="523"/>
        <v>0</v>
      </c>
      <c r="DY475" s="27">
        <f t="shared" si="563"/>
        <v>0</v>
      </c>
      <c r="DZ475" s="27">
        <f t="shared" si="524"/>
        <v>0</v>
      </c>
      <c r="EA475" s="28">
        <f>IF((EA474+DU475+DV475)&gt;=$B$2*'SFV+BESS'!$I$9, $B$2*'SFV+BESS'!$I$9, (EA474+DU475+DV475))</f>
        <v>173.61249999999998</v>
      </c>
      <c r="EB475" s="110">
        <f t="shared" si="564"/>
        <v>72.573683597713242</v>
      </c>
      <c r="EG475" s="251"/>
      <c r="EH475" s="41">
        <v>19.4166666666667</v>
      </c>
      <c r="EI475" s="33">
        <f t="shared" si="540"/>
        <v>88.07759942561016</v>
      </c>
      <c r="EJ475" s="33">
        <f>Gen_Cons_Horario!B6333</f>
        <v>0</v>
      </c>
      <c r="EK475" s="35">
        <f t="shared" si="577"/>
        <v>88.07759942561016</v>
      </c>
      <c r="EL475" s="116">
        <f>IF(AND(EK475&gt;0,EK475*$B$4+ER474&lt;=$B$2*'SFV+BESS'!$I$9,EK475&lt;'SFV+BESS'!$I$7), EK475*$B$4, IF(AND(EK475&gt;0,EK475*$B$4+ER474&gt;$B$2*'SFV+BESS'!$I$9,EK475*$B$4&lt;'SFV+BESS'!$I$7),$B$2*'SFV+BESS'!$I$9-ER474,IF(AND(EK475&gt;0,EK475*$B$4+ER474&gt;$B$2*'SFV+BESS'!$I$9,EK475*$B$4&gt;'SFV+BESS'!$I$7,ER474&lt;$B$2*'SFV+BESS'!$I$9),$B$2*'SFV+BESS'!$I$9-ER474,IF(AND(EK475&gt;0,EK475*$B$4+ER474&lt;=$B$2*'SFV+BESS'!$I$9,EK475&gt;'SFV+BESS'!$I$7),'SFV+BESS'!$I$7,0))))</f>
        <v>0</v>
      </c>
      <c r="EM475" s="27">
        <f>IF(AND(EK475&lt;0,ER474+EK475/$B$5&gt;$H$2,-EK475/'Carga-Descarga Año'!$B$5&lt;'SFV+BESS'!$I$7),EK475/$B$5,IF(AND(EK475&lt;0,ER474+EK475/$B$5&gt;$H$2,-EK475/'Carga-Descarga Año'!$B$5&gt;'SFV+BESS'!$I$7),-'SFV+BESS'!$I$7,IF(AND(EK475&lt;0,ER474+EK475/$B$5&lt;$H$2),-MIN('SFV+BESS'!$I$7,ER474-$H$2),0)))</f>
        <v>0</v>
      </c>
      <c r="EN475" s="33"/>
      <c r="EO475" s="33">
        <f t="shared" si="525"/>
        <v>0</v>
      </c>
      <c r="EP475" s="27">
        <f t="shared" si="565"/>
        <v>0</v>
      </c>
      <c r="EQ475" s="27">
        <f t="shared" si="526"/>
        <v>0</v>
      </c>
      <c r="ER475" s="28">
        <f>IF((ER474+EL475+EM475)&gt;=$B$2*'SFV+BESS'!$I$9, $B$2*'SFV+BESS'!$I$9, (ER474+EL475+EM475))</f>
        <v>173.61249999999998</v>
      </c>
      <c r="ES475" s="110">
        <f t="shared" si="566"/>
        <v>88.07759942561016</v>
      </c>
      <c r="EX475" s="251"/>
      <c r="EY475" s="41">
        <v>19.4166666666667</v>
      </c>
      <c r="EZ475" s="33">
        <f t="shared" si="541"/>
        <v>96.19383250062873</v>
      </c>
      <c r="FA475" s="33">
        <f>Gen_Cons_Horario!B7053</f>
        <v>22.371000000000002</v>
      </c>
      <c r="FB475" s="35">
        <f t="shared" si="578"/>
        <v>73.822832500628721</v>
      </c>
      <c r="FC475" s="116">
        <f>IF(AND(FB475&gt;0,FB475*$B$4+FI474&lt;=$B$2*'SFV+BESS'!$I$9,FB475&lt;'SFV+BESS'!$I$7), FB475*$B$4, IF(AND(FB475&gt;0,FB475*$B$4+FI474&gt;$B$2*'SFV+BESS'!$I$9,FB475*$B$4&lt;'SFV+BESS'!$I$7),$B$2*'SFV+BESS'!$I$9-FI474,IF(AND(FB475&gt;0,FB475*$B$4+FI474&gt;$B$2*'SFV+BESS'!$I$9,FB475*$B$4&gt;'SFV+BESS'!$I$7,FI474&lt;$B$2*'SFV+BESS'!$I$9),$B$2*'SFV+BESS'!$I$9-FI474,IF(AND(FB475&gt;0,FB475*$B$4+FI474&lt;=$B$2*'SFV+BESS'!$I$9,FB475&gt;'SFV+BESS'!$I$7),'SFV+BESS'!$I$7,0))))</f>
        <v>0</v>
      </c>
      <c r="FD475" s="27">
        <f>IF(AND(FB475&lt;0,FI474+FB475/$B$5&gt;$H$2,-FB475/'Carga-Descarga Año'!$B$5&lt;'SFV+BESS'!$I$7),FB475/$B$5,IF(AND(FB475&lt;0,FI474+FB475/$B$5&gt;$H$2,-FB475/'Carga-Descarga Año'!$B$5&gt;'SFV+BESS'!$I$7),-'SFV+BESS'!$I$7,IF(AND(FB475&lt;0,FI474+FB475/$B$5&lt;$H$2),-MIN('SFV+BESS'!$I$7,FI474-$H$2),0)))</f>
        <v>0</v>
      </c>
      <c r="FE475" s="33"/>
      <c r="FF475" s="33">
        <f t="shared" si="527"/>
        <v>22.371000000000002</v>
      </c>
      <c r="FG475" s="27">
        <f t="shared" si="567"/>
        <v>0</v>
      </c>
      <c r="FH475" s="27">
        <f t="shared" si="528"/>
        <v>0</v>
      </c>
      <c r="FI475" s="28">
        <f>IF((FI474+FC475+FD475)&gt;=$B$2*'SFV+BESS'!$I$9, $B$2*'SFV+BESS'!$I$9, (FI474+FC475+FD475))</f>
        <v>173.61249999999998</v>
      </c>
      <c r="FJ475" s="110">
        <f t="shared" si="568"/>
        <v>73.822832500628721</v>
      </c>
      <c r="FO475" s="251"/>
      <c r="FP475" s="41">
        <v>19.4166666666667</v>
      </c>
      <c r="FQ475" s="33">
        <f t="shared" si="542"/>
        <v>101.70295248194581</v>
      </c>
      <c r="FR475" s="33">
        <f>Gen_Cons_Horario!B7797</f>
        <v>82.027000000000001</v>
      </c>
      <c r="FS475" s="35">
        <f t="shared" si="579"/>
        <v>19.675952481945814</v>
      </c>
      <c r="FT475" s="116">
        <f>IF(AND(FS475&gt;0,FS475*$B$4+FZ474&lt;=$B$2*'SFV+BESS'!$I$9,FS475&lt;'SFV+BESS'!$I$7), FS475*$B$4, IF(AND(FS475&gt;0,FS475*$B$4+FZ474&gt;$B$2*'SFV+BESS'!$I$9,FS475*$B$4&lt;'SFV+BESS'!$I$7),$B$2*'SFV+BESS'!$I$9-FZ474,IF(AND(FS475&gt;0,FS475*$B$4+FZ474&gt;$B$2*'SFV+BESS'!$I$9,FS475*$B$4&gt;'SFV+BESS'!$I$7,FZ474&lt;$B$2*'SFV+BESS'!$I$9),$B$2*'SFV+BESS'!$I$9-FZ474,IF(AND(FS475&gt;0,FS475*$B$4+FZ474&lt;=$B$2*'SFV+BESS'!$I$9,FS475&gt;'SFV+BESS'!$I$7),'SFV+BESS'!$I$7,0))))</f>
        <v>2.579723221292511</v>
      </c>
      <c r="FU475" s="27">
        <f>IF(AND(FS475&lt;0,FZ474+FS475/$B$5&gt;$H$2,-FS475/'Carga-Descarga Año'!$B$5&lt;'SFV+BESS'!$I$7),FS475/$B$5,IF(AND(FS475&lt;0,FZ474+FS475/$B$5&gt;$H$2,-FS475/'Carga-Descarga Año'!$B$5&gt;'SFV+BESS'!$I$7),-'SFV+BESS'!$I$7,IF(AND(FS475&lt;0,FZ474+FS475/$B$5&lt;$H$2),-MIN('SFV+BESS'!$I$7,FZ474-$H$2),0)))</f>
        <v>0</v>
      </c>
      <c r="FV475" s="33"/>
      <c r="FW475" s="33">
        <f t="shared" si="529"/>
        <v>82.027000000000001</v>
      </c>
      <c r="FX475" s="27">
        <f t="shared" si="569"/>
        <v>0</v>
      </c>
      <c r="FY475" s="27">
        <f t="shared" si="530"/>
        <v>0</v>
      </c>
      <c r="FZ475" s="28">
        <f>IF((FZ474+FT475+FU475)&gt;=$B$2*'SFV+BESS'!$I$9, $B$2*'SFV+BESS'!$I$9, (FZ474+FT475+FU475))</f>
        <v>173.61249999999998</v>
      </c>
      <c r="GA475" s="110">
        <f t="shared" si="570"/>
        <v>16.960454354269487</v>
      </c>
      <c r="GF475" s="251"/>
      <c r="GG475" s="41">
        <v>19.4166666666667</v>
      </c>
      <c r="GH475" s="33">
        <f t="shared" si="543"/>
        <v>103.14154069052196</v>
      </c>
      <c r="GI475" s="33">
        <f>Gen_Cons_Horario!B8517</f>
        <v>106.941</v>
      </c>
      <c r="GJ475" s="35">
        <f t="shared" si="585"/>
        <v>-3.7994593094780384</v>
      </c>
      <c r="GK475" s="116">
        <f>IF(AND(GJ475&gt;0,GJ475*$B$4+GQ474&lt;=$B$2*'SFV+BESS'!$I$9,GJ475&lt;'SFV+BESS'!$I$7), GJ475*$B$4, IF(AND(GJ475&gt;0,GJ475*$B$4+GQ474&gt;$B$2*'SFV+BESS'!$I$9,GJ475*$B$4&lt;'SFV+BESS'!$I$7),$B$2*'SFV+BESS'!$I$9-GQ474,IF(AND(GJ475&gt;0,GJ475*$B$4+GQ474&gt;$B$2*'SFV+BESS'!$I$9,GJ475*$B$4&gt;'SFV+BESS'!$I$7,GQ474&lt;$B$2*'SFV+BESS'!$I$9),$B$2*'SFV+BESS'!$I$9-GQ474,IF(AND(GJ475&gt;0,GJ475*$B$4+GQ474&lt;=$B$2*'SFV+BESS'!$I$9,GJ475&gt;'SFV+BESS'!$I$7),'SFV+BESS'!$I$7,0))))</f>
        <v>0</v>
      </c>
      <c r="GL475" s="27">
        <f>IF(AND(GJ475&lt;0,GQ474+GJ475/$B$5&gt;$H$2,-GJ475/'Carga-Descarga Año'!$B$5&lt;'SFV+BESS'!$I$7),GJ475/$B$5,IF(AND(GJ475&lt;0,GQ474+GJ475/$B$5&gt;$H$2,-GJ475/'Carga-Descarga Año'!$B$5&gt;'SFV+BESS'!$I$7),-'SFV+BESS'!$I$7,IF(AND(GJ475&lt;0,GQ474+GJ475/$B$5&lt;$H$2),-MIN('SFV+BESS'!$I$7,GQ474-$H$2),0)))</f>
        <v>-3.999430852082146</v>
      </c>
      <c r="GM475" s="33"/>
      <c r="GN475" s="33">
        <f t="shared" si="531"/>
        <v>103.14154069052196</v>
      </c>
      <c r="GO475" s="27">
        <f t="shared" si="571"/>
        <v>3.7994593094780384</v>
      </c>
      <c r="GP475" s="27">
        <f t="shared" si="532"/>
        <v>0</v>
      </c>
      <c r="GQ475" s="28">
        <f>IF((GQ474+GK475+GL475)&gt;=$B$2*'SFV+BESS'!$I$9, $B$2*'SFV+BESS'!$I$9, (GQ474+GK475+GL475))</f>
        <v>79.529164403965154</v>
      </c>
      <c r="GR475" s="110">
        <f t="shared" si="572"/>
        <v>0</v>
      </c>
    </row>
    <row r="476" spans="1:200">
      <c r="A476" s="249"/>
      <c r="B476" s="41">
        <v>19.4583333333333</v>
      </c>
      <c r="C476" s="38">
        <f t="shared" si="514"/>
        <v>114.26609089127589</v>
      </c>
      <c r="D476" s="2">
        <f>Gen_Cons_Horario!B502</f>
        <v>52.198999999999998</v>
      </c>
      <c r="E476" s="140">
        <f t="shared" si="544"/>
        <v>62.067090891275896</v>
      </c>
      <c r="F476" s="116">
        <f>IF(AND(E476&gt;0,E476*$B$4+L475&lt;=$B$2*'SFV+BESS'!$I$9,E476&lt;'SFV+BESS'!$I$7), E476*$B$4, IF(AND(E476&gt;0,E476*$B$4+L475&gt;$B$2*'SFV+BESS'!$I$9,E476*$B$4&lt;'SFV+BESS'!$I$7),$B$2*'SFV+BESS'!$I$9-L475,IF(AND(E476&gt;0,E476*$B$4+L475&gt;$B$2*'SFV+BESS'!$I$9,E476*$B$4&gt;'SFV+BESS'!$I$7,L475&lt;$B$2*'SFV+BESS'!$I$9),$B$2*'SFV+BESS'!$I$9-L475,IF(AND(E476&gt;0,E476*$B$4+L475&lt;=$B$2*'SFV+BESS'!$I$9,E476&gt;'SFV+BESS'!$I$7),'SFV+BESS'!$I$7,0))))</f>
        <v>0</v>
      </c>
      <c r="G476" s="27">
        <f>IF(AND(E476&lt;0,L475+E476/$B$5&gt;$H$2,-E476/'Carga-Descarga Año'!$B$5&lt;'SFV+BESS'!$I$7),E476/$B$5,IF(AND(E476&lt;0,L475+E476/$B$5&gt;$H$2,-E476/'Carga-Descarga Año'!$B$5&gt;'SFV+BESS'!$I$7),-'SFV+BESS'!$I$7,IF(AND(E476&lt;0,L475+E476/$B$5&lt;$H$2),-MIN('SFV+BESS'!$I$7,L475-$H$2),0)))</f>
        <v>0</v>
      </c>
      <c r="I476" s="38">
        <f t="shared" si="545"/>
        <v>52.198999999999998</v>
      </c>
      <c r="J476" s="27">
        <f t="shared" si="547"/>
        <v>0</v>
      </c>
      <c r="K476" s="27">
        <f t="shared" si="546"/>
        <v>0</v>
      </c>
      <c r="L476" s="28">
        <f>IF((L475+F476+G476)&gt;=$B$2*'SFV+BESS'!$I$9, $B$2*'SFV+BESS'!$I$9, (L475+F476+G476))</f>
        <v>173.61249999999998</v>
      </c>
      <c r="M476" s="110">
        <f t="shared" si="548"/>
        <v>62.067090891275896</v>
      </c>
      <c r="R476" s="251"/>
      <c r="S476" s="41">
        <v>19.4583333333333</v>
      </c>
      <c r="T476" s="2">
        <f t="shared" si="533"/>
        <v>115.68420825459324</v>
      </c>
      <c r="U476" s="2">
        <f>Gen_Cons_Horario!B1246</f>
        <v>41.013500000000008</v>
      </c>
      <c r="V476" s="35">
        <f t="shared" si="580"/>
        <v>74.670708254593237</v>
      </c>
      <c r="W476" s="116">
        <f>IF(AND(V476&gt;0,V476*$B$4+AC475&lt;=$B$2*'SFV+BESS'!$I$9,V476&lt;'SFV+BESS'!$I$7), V476*$B$4, IF(AND(V476&gt;0,V476*$B$4+AC475&gt;$B$2*'SFV+BESS'!$I$9,V476*$B$4&lt;'SFV+BESS'!$I$7),$B$2*'SFV+BESS'!$I$9-AC475,IF(AND(V476&gt;0,V476*$B$4+AC475&gt;$B$2*'SFV+BESS'!$I$9,V476*$B$4&gt;'SFV+BESS'!$I$7,AC475&lt;$B$2*'SFV+BESS'!$I$9),$B$2*'SFV+BESS'!$I$9-AC475,IF(AND(V476&gt;0,V476*$B$4+AC475&lt;=$B$2*'SFV+BESS'!$I$9,V476&gt;'SFV+BESS'!$I$7),'SFV+BESS'!$I$7,0))))</f>
        <v>0</v>
      </c>
      <c r="X476" s="27">
        <f>IF(AND(V476&lt;0,AC475+V476/$B$5&gt;$H$2,-V476/'Carga-Descarga Año'!$B$5&lt;'SFV+BESS'!$I$7),V476/$B$5,IF(AND(V476&lt;0,AC475+V476/$B$5&gt;$H$2,-V476/'Carga-Descarga Año'!$B$5&gt;'SFV+BESS'!$I$7),-'SFV+BESS'!$I$7,IF(AND(V476&lt;0,AC475+V476/$B$5&lt;$H$2),-MIN('SFV+BESS'!$I$7,AC475-$H$2),0)))</f>
        <v>0</v>
      </c>
      <c r="Z476" s="33">
        <f t="shared" si="574"/>
        <v>41.013500000000008</v>
      </c>
      <c r="AA476" s="27">
        <f t="shared" si="549"/>
        <v>0</v>
      </c>
      <c r="AB476" s="27">
        <f t="shared" si="573"/>
        <v>0</v>
      </c>
      <c r="AC476" s="28">
        <f>IF((AC475+W476+X476)&gt;=$B$2*'SFV+BESS'!$I$9, $B$2*'SFV+BESS'!$I$9, (AC475+W476+X476))</f>
        <v>173.61249999999998</v>
      </c>
      <c r="AD476" s="110">
        <f t="shared" si="550"/>
        <v>74.670708254593237</v>
      </c>
      <c r="AI476" s="251"/>
      <c r="AJ476" s="41">
        <v>19.4583333333333</v>
      </c>
      <c r="AK476" s="52">
        <f t="shared" si="534"/>
        <v>115.61736628907755</v>
      </c>
      <c r="AL476" s="33">
        <f>Gen_Cons_Horario!B1918</f>
        <v>74.570000000000007</v>
      </c>
      <c r="AM476" s="35">
        <f t="shared" si="581"/>
        <v>41.047366289077544</v>
      </c>
      <c r="AN476" s="116">
        <f>IF(AND(AM476&gt;0,AM476*$B$4+AT475&lt;=$B$2*'SFV+BESS'!$I$9,AM476&lt;'SFV+BESS'!$I$7), AM476*$B$4, IF(AND(AM476&gt;0,AM476*$B$4+AT475&gt;$B$2*'SFV+BESS'!$I$9,AM476*$B$4&lt;'SFV+BESS'!$I$7),$B$2*'SFV+BESS'!$I$9-AT475,IF(AND(AM476&gt;0,AM476*$B$4+AT475&gt;$B$2*'SFV+BESS'!$I$9,AM476*$B$4&gt;'SFV+BESS'!$I$7,AT475&lt;$B$2*'SFV+BESS'!$I$9),$B$2*'SFV+BESS'!$I$9-AT475,IF(AND(AM476&gt;0,AM476*$B$4+AT475&lt;=$B$2*'SFV+BESS'!$I$9,AM476&gt;'SFV+BESS'!$I$7),'SFV+BESS'!$I$7,0))))</f>
        <v>0</v>
      </c>
      <c r="AO476" s="27">
        <f>IF(AND(AM476&lt;0,AT475+AM476/$B$5&gt;$H$2,-AM476/'Carga-Descarga Año'!$B$5&lt;'SFV+BESS'!$I$7),AM476/$B$5,IF(AND(AM476&lt;0,AT475+AM476/$B$5&gt;$H$2,-AM476/'Carga-Descarga Año'!$B$5&gt;'SFV+BESS'!$I$7),-'SFV+BESS'!$I$7,IF(AND(AM476&lt;0,AT475+AM476/$B$5&lt;$H$2),-MIN('SFV+BESS'!$I$7,AT475-$H$2),0)))</f>
        <v>0</v>
      </c>
      <c r="AP476" s="33"/>
      <c r="AQ476" s="33">
        <f t="shared" si="515"/>
        <v>74.570000000000007</v>
      </c>
      <c r="AR476" s="27">
        <f t="shared" si="551"/>
        <v>0</v>
      </c>
      <c r="AS476" s="27">
        <f t="shared" si="516"/>
        <v>0</v>
      </c>
      <c r="AT476" s="28">
        <f>IF((AT475+AN476+AO476)&gt;=$B$2*'SFV+BESS'!$I$9, $B$2*'SFV+BESS'!$I$9, (AT475+AN476+AO476))</f>
        <v>173.61249999999998</v>
      </c>
      <c r="AU476" s="110">
        <f t="shared" si="552"/>
        <v>41.047366289077544</v>
      </c>
      <c r="AZ476" s="251"/>
      <c r="BA476" s="41">
        <v>19.4583333333333</v>
      </c>
      <c r="BB476" s="33">
        <f t="shared" si="535"/>
        <v>100.24824985336119</v>
      </c>
      <c r="BC476" s="33">
        <f>Gen_Cons_Horario!B2662</f>
        <v>0</v>
      </c>
      <c r="BD476" s="35">
        <f t="shared" si="582"/>
        <v>100.24824985336119</v>
      </c>
      <c r="BE476" s="116">
        <f>IF(AND(BD476&gt;0,BD476*$B$4+BK475&lt;=$B$2*'SFV+BESS'!$I$9,BD476&lt;'SFV+BESS'!$I$7), BD476*$B$4, IF(AND(BD476&gt;0,BD476*$B$4+BK475&gt;$B$2*'SFV+BESS'!$I$9,BD476*$B$4&lt;'SFV+BESS'!$I$7),$B$2*'SFV+BESS'!$I$9-BK475,IF(AND(BD476&gt;0,BD476*$B$4+BK475&gt;$B$2*'SFV+BESS'!$I$9,BD476*$B$4&gt;'SFV+BESS'!$I$7,BK475&lt;$B$2*'SFV+BESS'!$I$9),$B$2*'SFV+BESS'!$I$9-BK475,IF(AND(BD476&gt;0,BD476*$B$4+BK475&lt;=$B$2*'SFV+BESS'!$I$9,BD476&gt;'SFV+BESS'!$I$7),'SFV+BESS'!$I$7,0))))</f>
        <v>0</v>
      </c>
      <c r="BF476" s="27">
        <f>IF(AND(BD476&lt;0,BK475+BD476/$B$5&gt;$H$2,-BD476/'Carga-Descarga Año'!$B$5&lt;'SFV+BESS'!$I$7),BD476/$B$5,IF(AND(BD476&lt;0,BK475+BD476/$B$5&gt;$H$2,-BD476/'Carga-Descarga Año'!$B$5&gt;'SFV+BESS'!$I$7),-'SFV+BESS'!$I$7,IF(AND(BD476&lt;0,BK475+BD476/$B$5&lt;$H$2),-MIN('SFV+BESS'!$I$7,BK475-$H$2),0)))</f>
        <v>0</v>
      </c>
      <c r="BG476" s="33"/>
      <c r="BH476" s="33">
        <f t="shared" si="517"/>
        <v>0</v>
      </c>
      <c r="BI476" s="27">
        <f t="shared" si="553"/>
        <v>0</v>
      </c>
      <c r="BJ476" s="27">
        <f t="shared" si="518"/>
        <v>0</v>
      </c>
      <c r="BK476" s="28">
        <f>IF((BK475+BE476+BF476)&gt;=$B$2*'SFV+BESS'!$I$9, $B$2*'SFV+BESS'!$I$9, (BK475+BE476+BF476))</f>
        <v>173.61249999999998</v>
      </c>
      <c r="BL476" s="110">
        <f t="shared" si="554"/>
        <v>100.24824985336119</v>
      </c>
      <c r="BQ476" s="251"/>
      <c r="BR476" s="41">
        <v>19.4583333333333</v>
      </c>
      <c r="BS476" s="33">
        <f t="shared" si="536"/>
        <v>79.979225615012339</v>
      </c>
      <c r="BT476" s="33">
        <f>Gen_Cons_Horario!B3382</f>
        <v>0</v>
      </c>
      <c r="BU476" s="35">
        <f t="shared" si="583"/>
        <v>79.979225615012339</v>
      </c>
      <c r="BV476" s="116">
        <f>IF(AND(BU476&gt;0,BU476*$B$4+CB475&lt;=$B$2*'SFV+BESS'!$I$9,BU476&lt;'SFV+BESS'!$I$7), BU476*$B$4, IF(AND(BU476&gt;0,BU476*$B$4+CB475&gt;$B$2*'SFV+BESS'!$I$9,BU476*$B$4&lt;'SFV+BESS'!$I$7),$B$2*'SFV+BESS'!$I$9-CB475,IF(AND(BU476&gt;0,BU476*$B$4+CB475&gt;$B$2*'SFV+BESS'!$I$9,BU476*$B$4&gt;'SFV+BESS'!$I$7,CB475&lt;$B$2*'SFV+BESS'!$I$9),$B$2*'SFV+BESS'!$I$9-CB475,IF(AND(BU476&gt;0,BU476*$B$4+CB475&lt;=$B$2*'SFV+BESS'!$I$9,BU476&gt;'SFV+BESS'!$I$7),'SFV+BESS'!$I$7,0))))</f>
        <v>0</v>
      </c>
      <c r="BW476" s="27">
        <f>IF(AND(BU476&lt;0,CB475+BU476/$B$5&gt;$H$2,-BU476/'Carga-Descarga Año'!$B$5&lt;'SFV+BESS'!$I$7),BU476/$B$5,IF(AND(BU476&lt;0,CB475+BU476/$B$5&gt;$H$2,-BU476/'Carga-Descarga Año'!$B$5&gt;'SFV+BESS'!$I$7),-'SFV+BESS'!$I$7,IF(AND(BU476&lt;0,CB475+BU476/$B$5&lt;$H$2),-MIN('SFV+BESS'!$I$7,CB475-$H$2),0)))</f>
        <v>0</v>
      </c>
      <c r="BX476" s="33"/>
      <c r="BY476" s="33">
        <f t="shared" si="519"/>
        <v>0</v>
      </c>
      <c r="BZ476" s="27">
        <f t="shared" si="555"/>
        <v>0</v>
      </c>
      <c r="CA476" s="27">
        <f t="shared" si="556"/>
        <v>0</v>
      </c>
      <c r="CB476" s="28">
        <f>IF((CB475+BV476+BW476)&gt;=$B$2*'SFV+BESS'!$I$9, $B$2*'SFV+BESS'!$I$9, (CB475+BV476+BW476))</f>
        <v>173.61249999999998</v>
      </c>
      <c r="CC476" s="110">
        <f t="shared" si="557"/>
        <v>79.979225615012339</v>
      </c>
      <c r="CH476" s="251"/>
      <c r="CI476" s="41">
        <v>19.4583333333333</v>
      </c>
      <c r="CJ476" s="33">
        <f t="shared" si="537"/>
        <v>71.185968854106946</v>
      </c>
      <c r="CK476" s="33">
        <f>Gen_Cons_Horario!B4126</f>
        <v>0</v>
      </c>
      <c r="CL476" s="35">
        <f t="shared" si="584"/>
        <v>71.185968854106946</v>
      </c>
      <c r="CM476" s="116">
        <f>IF(AND(CL476&gt;0,CL476*$B$4+CS475&lt;=$B$2*'SFV+BESS'!$I$9,CL476&lt;'SFV+BESS'!$I$7), CL476*$B$4, IF(AND(CL476&gt;0,CL476*$B$4+CS475&gt;$B$2*'SFV+BESS'!$I$9,CL476*$B$4&lt;'SFV+BESS'!$I$7),$B$2*'SFV+BESS'!$I$9-CS475,IF(AND(CL476&gt;0,CL476*$B$4+CS475&gt;$B$2*'SFV+BESS'!$I$9,CL476*$B$4&gt;'SFV+BESS'!$I$7,CS475&lt;$B$2*'SFV+BESS'!$I$9),$B$2*'SFV+BESS'!$I$9-CS475,IF(AND(CL476&gt;0,CL476*$B$4+CS475&lt;=$B$2*'SFV+BESS'!$I$9,CL476&gt;'SFV+BESS'!$I$7),'SFV+BESS'!$I$7,0))))</f>
        <v>0</v>
      </c>
      <c r="CN476" s="27">
        <f>IF(AND(CL476&lt;0,CS475+CL476/$B$5&gt;$H$2,-CL476/'Carga-Descarga Año'!$B$5&lt;'SFV+BESS'!$I$7),CL476/$B$5,IF(AND(CL476&lt;0,CS475+CL476/$B$5&gt;$H$2,-CL476/'Carga-Descarga Año'!$B$5&gt;'SFV+BESS'!$I$7),-'SFV+BESS'!$I$7,IF(AND(CL476&lt;0,CS475+CL476/$B$5&lt;$H$2),-MIN('SFV+BESS'!$I$7,CS475-$H$2),0)))</f>
        <v>0</v>
      </c>
      <c r="CO476" s="33"/>
      <c r="CP476" s="33">
        <f t="shared" si="520"/>
        <v>0</v>
      </c>
      <c r="CQ476" s="27">
        <f t="shared" si="558"/>
        <v>0</v>
      </c>
      <c r="CR476" s="27">
        <f t="shared" si="521"/>
        <v>0</v>
      </c>
      <c r="CS476" s="28">
        <f>IF((CS475+CM476+CN476)&gt;=$B$2*'SFV+BESS'!$I$9, $B$2*'SFV+BESS'!$I$9, (CS475+CM476+CN476))</f>
        <v>173.61249999999998</v>
      </c>
      <c r="CT476" s="110">
        <f t="shared" si="559"/>
        <v>71.185968854106946</v>
      </c>
      <c r="CY476" s="251"/>
      <c r="CZ476" s="41">
        <v>19.4583333333333</v>
      </c>
      <c r="DA476" s="33">
        <f t="shared" si="538"/>
        <v>79.260499325489363</v>
      </c>
      <c r="DB476" s="33">
        <f>Gen_Cons_Horario!B4846</f>
        <v>0</v>
      </c>
      <c r="DC476" s="35">
        <f t="shared" si="575"/>
        <v>79.260499325489363</v>
      </c>
      <c r="DD476" s="116">
        <f>IF(AND(DC476&gt;0,DC476*$B$4+DJ475&lt;=$B$2*'SFV+BESS'!$I$9,DC476&lt;'SFV+BESS'!$I$7), DC476*$B$4, IF(AND(DC476&gt;0,DC476*$B$4+DJ475&gt;$B$2*'SFV+BESS'!$I$9,DC476*$B$4&lt;'SFV+BESS'!$I$7),$B$2*'SFV+BESS'!$I$9-DJ475,IF(AND(DC476&gt;0,DC476*$B$4+DJ475&gt;$B$2*'SFV+BESS'!$I$9,DC476*$B$4&gt;'SFV+BESS'!$I$7,DJ475&lt;$B$2*'SFV+BESS'!$I$9),$B$2*'SFV+BESS'!$I$9-DJ475,IF(AND(DC476&gt;0,DC476*$B$4+DJ475&lt;=$B$2*'SFV+BESS'!$I$9,DC476&gt;'SFV+BESS'!$I$7),'SFV+BESS'!$I$7,0))))</f>
        <v>0</v>
      </c>
      <c r="DE476" s="27">
        <f>IF(AND(DC476&lt;0,DJ475+DC476/$B$5&gt;$H$2,-DC476/'Carga-Descarga Año'!$B$5&lt;'SFV+BESS'!$I$7),DC476/$B$5,IF(AND(DC476&lt;0,DJ475+DC476/$B$5&gt;$H$2,-DC476/'Carga-Descarga Año'!$B$5&gt;'SFV+BESS'!$I$7),-'SFV+BESS'!$I$7,IF(AND(DC476&lt;0,DJ475+DC476/$B$5&lt;$H$2),-MIN('SFV+BESS'!$I$7,DJ475-$H$2),0)))</f>
        <v>0</v>
      </c>
      <c r="DF476" s="33"/>
      <c r="DG476" s="33">
        <f t="shared" si="522"/>
        <v>0</v>
      </c>
      <c r="DH476" s="27">
        <f t="shared" si="560"/>
        <v>0</v>
      </c>
      <c r="DI476" s="27">
        <f t="shared" si="561"/>
        <v>0</v>
      </c>
      <c r="DJ476" s="28">
        <f>IF((DJ475+DD476+DE476)&gt;=$B$2*'SFV+BESS'!$I$9, $B$2*'SFV+BESS'!$I$9, (DJ475+DD476+DE476))</f>
        <v>173.61249999999998</v>
      </c>
      <c r="DK476" s="110">
        <f t="shared" si="562"/>
        <v>79.260499325489363</v>
      </c>
      <c r="DP476" s="251"/>
      <c r="DQ476" s="41">
        <v>19.4583333333333</v>
      </c>
      <c r="DR476" s="33">
        <f t="shared" si="539"/>
        <v>83.030986709775661</v>
      </c>
      <c r="DS476" s="33">
        <f>Gen_Cons_Horario!B5590</f>
        <v>0</v>
      </c>
      <c r="DT476" s="35">
        <f t="shared" si="576"/>
        <v>83.030986709775661</v>
      </c>
      <c r="DU476" s="116">
        <f>IF(AND(DT476&gt;0,DT476*$B$4+EA475&lt;=$B$2*'SFV+BESS'!$I$9,DT476&lt;'SFV+BESS'!$I$7), DT476*$B$4, IF(AND(DT476&gt;0,DT476*$B$4+EA475&gt;$B$2*'SFV+BESS'!$I$9,DT476*$B$4&lt;'SFV+BESS'!$I$7),$B$2*'SFV+BESS'!$I$9-EA475,IF(AND(DT476&gt;0,DT476*$B$4+EA475&gt;$B$2*'SFV+BESS'!$I$9,DT476*$B$4&gt;'SFV+BESS'!$I$7,EA475&lt;$B$2*'SFV+BESS'!$I$9),$B$2*'SFV+BESS'!$I$9-EA475,IF(AND(DT476&gt;0,DT476*$B$4+EA475&lt;=$B$2*'SFV+BESS'!$I$9,DT476&gt;'SFV+BESS'!$I$7),'SFV+BESS'!$I$7,0))))</f>
        <v>0</v>
      </c>
      <c r="DV476" s="27">
        <f>IF(AND(DT476&lt;0,EA475+DT476/$B$5&gt;$H$2,-DT476/'Carga-Descarga Año'!$B$5&lt;'SFV+BESS'!$I$7),DT476/$B$5,IF(AND(DT476&lt;0,EA475+DT476/$B$5&gt;$H$2,-DT476/'Carga-Descarga Año'!$B$5&gt;'SFV+BESS'!$I$7),-'SFV+BESS'!$I$7,IF(AND(DT476&lt;0,EA475+DT476/$B$5&lt;$H$2),-MIN('SFV+BESS'!$I$7,EA475-$H$2),0)))</f>
        <v>0</v>
      </c>
      <c r="DW476" s="33"/>
      <c r="DX476" s="33">
        <f t="shared" si="523"/>
        <v>0</v>
      </c>
      <c r="DY476" s="27">
        <f t="shared" si="563"/>
        <v>0</v>
      </c>
      <c r="DZ476" s="27">
        <f t="shared" si="524"/>
        <v>0</v>
      </c>
      <c r="EA476" s="28">
        <f>IF((EA475+DU476+DV476)&gt;=$B$2*'SFV+BESS'!$I$9, $B$2*'SFV+BESS'!$I$9, (EA475+DU476+DV476))</f>
        <v>173.61249999999998</v>
      </c>
      <c r="EB476" s="110">
        <f t="shared" si="564"/>
        <v>83.030986709775661</v>
      </c>
      <c r="EG476" s="251"/>
      <c r="EH476" s="41">
        <v>19.4583333333333</v>
      </c>
      <c r="EI476" s="33">
        <f t="shared" si="540"/>
        <v>98.155127964009495</v>
      </c>
      <c r="EJ476" s="33">
        <f>Gen_Cons_Horario!B6334</f>
        <v>0</v>
      </c>
      <c r="EK476" s="35">
        <f t="shared" si="577"/>
        <v>98.155127964009495</v>
      </c>
      <c r="EL476" s="116">
        <f>IF(AND(EK476&gt;0,EK476*$B$4+ER475&lt;=$B$2*'SFV+BESS'!$I$9,EK476&lt;'SFV+BESS'!$I$7), EK476*$B$4, IF(AND(EK476&gt;0,EK476*$B$4+ER475&gt;$B$2*'SFV+BESS'!$I$9,EK476*$B$4&lt;'SFV+BESS'!$I$7),$B$2*'SFV+BESS'!$I$9-ER475,IF(AND(EK476&gt;0,EK476*$B$4+ER475&gt;$B$2*'SFV+BESS'!$I$9,EK476*$B$4&gt;'SFV+BESS'!$I$7,ER475&lt;$B$2*'SFV+BESS'!$I$9),$B$2*'SFV+BESS'!$I$9-ER475,IF(AND(EK476&gt;0,EK476*$B$4+ER475&lt;=$B$2*'SFV+BESS'!$I$9,EK476&gt;'SFV+BESS'!$I$7),'SFV+BESS'!$I$7,0))))</f>
        <v>0</v>
      </c>
      <c r="EM476" s="27">
        <f>IF(AND(EK476&lt;0,ER475+EK476/$B$5&gt;$H$2,-EK476/'Carga-Descarga Año'!$B$5&lt;'SFV+BESS'!$I$7),EK476/$B$5,IF(AND(EK476&lt;0,ER475+EK476/$B$5&gt;$H$2,-EK476/'Carga-Descarga Año'!$B$5&gt;'SFV+BESS'!$I$7),-'SFV+BESS'!$I$7,IF(AND(EK476&lt;0,ER475+EK476/$B$5&lt;$H$2),-MIN('SFV+BESS'!$I$7,ER475-$H$2),0)))</f>
        <v>0</v>
      </c>
      <c r="EN476" s="33"/>
      <c r="EO476" s="33">
        <f t="shared" si="525"/>
        <v>0</v>
      </c>
      <c r="EP476" s="27">
        <f t="shared" si="565"/>
        <v>0</v>
      </c>
      <c r="EQ476" s="27">
        <f t="shared" si="526"/>
        <v>0</v>
      </c>
      <c r="ER476" s="28">
        <f>IF((ER475+EL476+EM476)&gt;=$B$2*'SFV+BESS'!$I$9, $B$2*'SFV+BESS'!$I$9, (ER475+EL476+EM476))</f>
        <v>173.61249999999998</v>
      </c>
      <c r="ES476" s="110">
        <f t="shared" si="566"/>
        <v>98.155127964009495</v>
      </c>
      <c r="EX476" s="251"/>
      <c r="EY476" s="41">
        <v>19.4583333333333</v>
      </c>
      <c r="EZ476" s="33">
        <f t="shared" si="541"/>
        <v>105.54601066041208</v>
      </c>
      <c r="FA476" s="33">
        <f>Gen_Cons_Horario!B7054</f>
        <v>22.371000000000002</v>
      </c>
      <c r="FB476" s="35">
        <f t="shared" si="578"/>
        <v>83.175010660412084</v>
      </c>
      <c r="FC476" s="116">
        <f>IF(AND(FB476&gt;0,FB476*$B$4+FI475&lt;=$B$2*'SFV+BESS'!$I$9,FB476&lt;'SFV+BESS'!$I$7), FB476*$B$4, IF(AND(FB476&gt;0,FB476*$B$4+FI475&gt;$B$2*'SFV+BESS'!$I$9,FB476*$B$4&lt;'SFV+BESS'!$I$7),$B$2*'SFV+BESS'!$I$9-FI475,IF(AND(FB476&gt;0,FB476*$B$4+FI475&gt;$B$2*'SFV+BESS'!$I$9,FB476*$B$4&gt;'SFV+BESS'!$I$7,FI475&lt;$B$2*'SFV+BESS'!$I$9),$B$2*'SFV+BESS'!$I$9-FI475,IF(AND(FB476&gt;0,FB476*$B$4+FI475&lt;=$B$2*'SFV+BESS'!$I$9,FB476&gt;'SFV+BESS'!$I$7),'SFV+BESS'!$I$7,0))))</f>
        <v>0</v>
      </c>
      <c r="FD476" s="27">
        <f>IF(AND(FB476&lt;0,FI475+FB476/$B$5&gt;$H$2,-FB476/'Carga-Descarga Año'!$B$5&lt;'SFV+BESS'!$I$7),FB476/$B$5,IF(AND(FB476&lt;0,FI475+FB476/$B$5&gt;$H$2,-FB476/'Carga-Descarga Año'!$B$5&gt;'SFV+BESS'!$I$7),-'SFV+BESS'!$I$7,IF(AND(FB476&lt;0,FI475+FB476/$B$5&lt;$H$2),-MIN('SFV+BESS'!$I$7,FI475-$H$2),0)))</f>
        <v>0</v>
      </c>
      <c r="FE476" s="33"/>
      <c r="FF476" s="33">
        <f t="shared" si="527"/>
        <v>22.371000000000002</v>
      </c>
      <c r="FG476" s="27">
        <f t="shared" si="567"/>
        <v>0</v>
      </c>
      <c r="FH476" s="27">
        <f t="shared" si="528"/>
        <v>0</v>
      </c>
      <c r="FI476" s="28">
        <f>IF((FI475+FC476+FD476)&gt;=$B$2*'SFV+BESS'!$I$9, $B$2*'SFV+BESS'!$I$9, (FI475+FC476+FD476))</f>
        <v>173.61249999999998</v>
      </c>
      <c r="FJ476" s="110">
        <f t="shared" si="568"/>
        <v>83.175010660412084</v>
      </c>
      <c r="FO476" s="251"/>
      <c r="FP476" s="41">
        <v>19.4583333333333</v>
      </c>
      <c r="FQ476" s="33">
        <f t="shared" si="542"/>
        <v>111.79188536815481</v>
      </c>
      <c r="FR476" s="33">
        <f>Gen_Cons_Horario!B7798</f>
        <v>82.027000000000001</v>
      </c>
      <c r="FS476" s="35">
        <f t="shared" si="579"/>
        <v>29.764885368154808</v>
      </c>
      <c r="FT476" s="116">
        <f>IF(AND(FS476&gt;0,FS476*$B$4+FZ475&lt;=$B$2*'SFV+BESS'!$I$9,FS476&lt;'SFV+BESS'!$I$7), FS476*$B$4, IF(AND(FS476&gt;0,FS476*$B$4+FZ475&gt;$B$2*'SFV+BESS'!$I$9,FS476*$B$4&lt;'SFV+BESS'!$I$7),$B$2*'SFV+BESS'!$I$9-FZ475,IF(AND(FS476&gt;0,FS476*$B$4+FZ475&gt;$B$2*'SFV+BESS'!$I$9,FS476*$B$4&gt;'SFV+BESS'!$I$7,FZ475&lt;$B$2*'SFV+BESS'!$I$9),$B$2*'SFV+BESS'!$I$9-FZ475,IF(AND(FS476&gt;0,FS476*$B$4+FZ475&lt;=$B$2*'SFV+BESS'!$I$9,FS476&gt;'SFV+BESS'!$I$7),'SFV+BESS'!$I$7,0))))</f>
        <v>0</v>
      </c>
      <c r="FU476" s="27">
        <f>IF(AND(FS476&lt;0,FZ475+FS476/$B$5&gt;$H$2,-FS476/'Carga-Descarga Año'!$B$5&lt;'SFV+BESS'!$I$7),FS476/$B$5,IF(AND(FS476&lt;0,FZ475+FS476/$B$5&gt;$H$2,-FS476/'Carga-Descarga Año'!$B$5&gt;'SFV+BESS'!$I$7),-'SFV+BESS'!$I$7,IF(AND(FS476&lt;0,FZ475+FS476/$B$5&lt;$H$2),-MIN('SFV+BESS'!$I$7,FZ475-$H$2),0)))</f>
        <v>0</v>
      </c>
      <c r="FV476" s="33"/>
      <c r="FW476" s="33">
        <f t="shared" si="529"/>
        <v>82.027000000000001</v>
      </c>
      <c r="FX476" s="27">
        <f t="shared" si="569"/>
        <v>0</v>
      </c>
      <c r="FY476" s="27">
        <f t="shared" si="530"/>
        <v>0</v>
      </c>
      <c r="FZ476" s="28">
        <f>IF((FZ475+FT476+FU476)&gt;=$B$2*'SFV+BESS'!$I$9, $B$2*'SFV+BESS'!$I$9, (FZ475+FT476+FU476))</f>
        <v>173.61249999999998</v>
      </c>
      <c r="GA476" s="110">
        <f t="shared" si="570"/>
        <v>29.764885368154808</v>
      </c>
      <c r="GF476" s="251"/>
      <c r="GG476" s="41">
        <v>19.4583333333333</v>
      </c>
      <c r="GH476" s="33">
        <f t="shared" si="543"/>
        <v>113.11824732914998</v>
      </c>
      <c r="GI476" s="33">
        <f>Gen_Cons_Horario!B8518</f>
        <v>106.941</v>
      </c>
      <c r="GJ476" s="35">
        <f t="shared" si="585"/>
        <v>6.1772473291499779</v>
      </c>
      <c r="GK476" s="116">
        <f>IF(AND(GJ476&gt;0,GJ476*$B$4+GQ475&lt;=$B$2*'SFV+BESS'!$I$9,GJ476&lt;'SFV+BESS'!$I$7), GJ476*$B$4, IF(AND(GJ476&gt;0,GJ476*$B$4+GQ475&gt;$B$2*'SFV+BESS'!$I$9,GJ476*$B$4&lt;'SFV+BESS'!$I$7),$B$2*'SFV+BESS'!$I$9-GQ475,IF(AND(GJ476&gt;0,GJ476*$B$4+GQ475&gt;$B$2*'SFV+BESS'!$I$9,GJ476*$B$4&gt;'SFV+BESS'!$I$7,GQ475&lt;$B$2*'SFV+BESS'!$I$9),$B$2*'SFV+BESS'!$I$9-GQ475,IF(AND(GJ476&gt;0,GJ476*$B$4+GQ475&lt;=$B$2*'SFV+BESS'!$I$9,GJ476&gt;'SFV+BESS'!$I$7),'SFV+BESS'!$I$7,0))))</f>
        <v>5.8683849626924784</v>
      </c>
      <c r="GL476" s="27">
        <f>IF(AND(GJ476&lt;0,GQ475+GJ476/$B$5&gt;$H$2,-GJ476/'Carga-Descarga Año'!$B$5&lt;'SFV+BESS'!$I$7),GJ476/$B$5,IF(AND(GJ476&lt;0,GQ475+GJ476/$B$5&gt;$H$2,-GJ476/'Carga-Descarga Año'!$B$5&gt;'SFV+BESS'!$I$7),-'SFV+BESS'!$I$7,IF(AND(GJ476&lt;0,GQ475+GJ476/$B$5&lt;$H$2),-MIN('SFV+BESS'!$I$7,GQ475-$H$2),0)))</f>
        <v>0</v>
      </c>
      <c r="GM476" s="33"/>
      <c r="GN476" s="33">
        <f t="shared" si="531"/>
        <v>106.941</v>
      </c>
      <c r="GO476" s="27">
        <f t="shared" si="571"/>
        <v>0</v>
      </c>
      <c r="GP476" s="27">
        <f t="shared" si="532"/>
        <v>0</v>
      </c>
      <c r="GQ476" s="28">
        <f>IF((GQ475+GK476+GL476)&gt;=$B$2*'SFV+BESS'!$I$9, $B$2*'SFV+BESS'!$I$9, (GQ475+GK476+GL476))</f>
        <v>85.397549366657628</v>
      </c>
      <c r="GR476" s="110">
        <f t="shared" si="572"/>
        <v>0</v>
      </c>
    </row>
    <row r="477" spans="1:200">
      <c r="A477" s="249"/>
      <c r="B477" s="41">
        <v>19.5</v>
      </c>
      <c r="C477" s="38">
        <f t="shared" si="514"/>
        <v>123.83891499519927</v>
      </c>
      <c r="D477" s="2">
        <f>Gen_Cons_Horario!B503</f>
        <v>52.198999999999998</v>
      </c>
      <c r="E477" s="140">
        <f t="shared" si="544"/>
        <v>71.639914995199277</v>
      </c>
      <c r="F477" s="116">
        <f>IF(AND(E477&gt;0,E477*$B$4+L476&lt;=$B$2*'SFV+BESS'!$I$9,E477&lt;'SFV+BESS'!$I$7), E477*$B$4, IF(AND(E477&gt;0,E477*$B$4+L476&gt;$B$2*'SFV+BESS'!$I$9,E477*$B$4&lt;'SFV+BESS'!$I$7),$B$2*'SFV+BESS'!$I$9-L476,IF(AND(E477&gt;0,E477*$B$4+L476&gt;$B$2*'SFV+BESS'!$I$9,E477*$B$4&gt;'SFV+BESS'!$I$7,L476&lt;$B$2*'SFV+BESS'!$I$9),$B$2*'SFV+BESS'!$I$9-L476,IF(AND(E477&gt;0,E477*$B$4+L476&lt;=$B$2*'SFV+BESS'!$I$9,E477&gt;'SFV+BESS'!$I$7),'SFV+BESS'!$I$7,0))))</f>
        <v>0</v>
      </c>
      <c r="G477" s="27">
        <f>IF(AND(E477&lt;0,L476+E477/$B$5&gt;$H$2,-E477/'Carga-Descarga Año'!$B$5&lt;'SFV+BESS'!$I$7),E477/$B$5,IF(AND(E477&lt;0,L476+E477/$B$5&gt;$H$2,-E477/'Carga-Descarga Año'!$B$5&gt;'SFV+BESS'!$I$7),-'SFV+BESS'!$I$7,IF(AND(E477&lt;0,L476+E477/$B$5&lt;$H$2),-MIN('SFV+BESS'!$I$7,L476-$H$2),0)))</f>
        <v>0</v>
      </c>
      <c r="I477" s="38">
        <f t="shared" si="545"/>
        <v>52.198999999999998</v>
      </c>
      <c r="J477" s="27">
        <f t="shared" si="547"/>
        <v>0</v>
      </c>
      <c r="K477" s="27">
        <f t="shared" si="546"/>
        <v>0</v>
      </c>
      <c r="L477" s="28">
        <f>IF((L476+F477+G477)&gt;=$B$2*'SFV+BESS'!$I$9, $B$2*'SFV+BESS'!$I$9, (L476+F477+G477))</f>
        <v>173.61249999999998</v>
      </c>
      <c r="M477" s="110">
        <f t="shared" si="548"/>
        <v>71.639914995199277</v>
      </c>
      <c r="R477" s="251"/>
      <c r="S477" s="41">
        <v>19.5</v>
      </c>
      <c r="T477" s="2">
        <f t="shared" si="533"/>
        <v>127.13809025999851</v>
      </c>
      <c r="U477" s="2">
        <f>Gen_Cons_Horario!B1247</f>
        <v>18.642500000000002</v>
      </c>
      <c r="V477" s="35">
        <f t="shared" si="580"/>
        <v>108.49559025999851</v>
      </c>
      <c r="W477" s="116">
        <f>IF(AND(V477&gt;0,V477*$B$4+AC476&lt;=$B$2*'SFV+BESS'!$I$9,V477&lt;'SFV+BESS'!$I$7), V477*$B$4, IF(AND(V477&gt;0,V477*$B$4+AC476&gt;$B$2*'SFV+BESS'!$I$9,V477*$B$4&lt;'SFV+BESS'!$I$7),$B$2*'SFV+BESS'!$I$9-AC476,IF(AND(V477&gt;0,V477*$B$4+AC476&gt;$B$2*'SFV+BESS'!$I$9,V477*$B$4&gt;'SFV+BESS'!$I$7,AC476&lt;$B$2*'SFV+BESS'!$I$9),$B$2*'SFV+BESS'!$I$9-AC476,IF(AND(V477&gt;0,V477*$B$4+AC476&lt;=$B$2*'SFV+BESS'!$I$9,V477&gt;'SFV+BESS'!$I$7),'SFV+BESS'!$I$7,0))))</f>
        <v>0</v>
      </c>
      <c r="X477" s="27">
        <f>IF(AND(V477&lt;0,AC476+V477/$B$5&gt;$H$2,-V477/'Carga-Descarga Año'!$B$5&lt;'SFV+BESS'!$I$7),V477/$B$5,IF(AND(V477&lt;0,AC476+V477/$B$5&gt;$H$2,-V477/'Carga-Descarga Año'!$B$5&gt;'SFV+BESS'!$I$7),-'SFV+BESS'!$I$7,IF(AND(V477&lt;0,AC476+V477/$B$5&lt;$H$2),-MIN('SFV+BESS'!$I$7,AC476-$H$2),0)))</f>
        <v>0</v>
      </c>
      <c r="Z477" s="33">
        <f t="shared" si="574"/>
        <v>18.642500000000002</v>
      </c>
      <c r="AA477" s="27">
        <f t="shared" si="549"/>
        <v>0</v>
      </c>
      <c r="AB477" s="27">
        <f t="shared" si="573"/>
        <v>0</v>
      </c>
      <c r="AC477" s="28">
        <f>IF((AC476+W477+X477)&gt;=$B$2*'SFV+BESS'!$I$9, $B$2*'SFV+BESS'!$I$9, (AC476+W477+X477))</f>
        <v>173.61249999999998</v>
      </c>
      <c r="AD477" s="110">
        <f t="shared" si="550"/>
        <v>108.49559025999851</v>
      </c>
      <c r="AI477" s="251"/>
      <c r="AJ477" s="41">
        <v>19.5</v>
      </c>
      <c r="AK477" s="52">
        <f t="shared" si="534"/>
        <v>127.24751556075989</v>
      </c>
      <c r="AL477" s="33">
        <f>Gen_Cons_Horario!B1919</f>
        <v>37.285000000000004</v>
      </c>
      <c r="AM477" s="35">
        <f t="shared" si="581"/>
        <v>89.962515560759897</v>
      </c>
      <c r="AN477" s="116">
        <f>IF(AND(AM477&gt;0,AM477*$B$4+AT476&lt;=$B$2*'SFV+BESS'!$I$9,AM477&lt;'SFV+BESS'!$I$7), AM477*$B$4, IF(AND(AM477&gt;0,AM477*$B$4+AT476&gt;$B$2*'SFV+BESS'!$I$9,AM477*$B$4&lt;'SFV+BESS'!$I$7),$B$2*'SFV+BESS'!$I$9-AT476,IF(AND(AM477&gt;0,AM477*$B$4+AT476&gt;$B$2*'SFV+BESS'!$I$9,AM477*$B$4&gt;'SFV+BESS'!$I$7,AT476&lt;$B$2*'SFV+BESS'!$I$9),$B$2*'SFV+BESS'!$I$9-AT476,IF(AND(AM477&gt;0,AM477*$B$4+AT476&lt;=$B$2*'SFV+BESS'!$I$9,AM477&gt;'SFV+BESS'!$I$7),'SFV+BESS'!$I$7,0))))</f>
        <v>0</v>
      </c>
      <c r="AO477" s="27">
        <f>IF(AND(AM477&lt;0,AT476+AM477/$B$5&gt;$H$2,-AM477/'Carga-Descarga Año'!$B$5&lt;'SFV+BESS'!$I$7),AM477/$B$5,IF(AND(AM477&lt;0,AT476+AM477/$B$5&gt;$H$2,-AM477/'Carga-Descarga Año'!$B$5&gt;'SFV+BESS'!$I$7),-'SFV+BESS'!$I$7,IF(AND(AM477&lt;0,AT476+AM477/$B$5&lt;$H$2),-MIN('SFV+BESS'!$I$7,AT476-$H$2),0)))</f>
        <v>0</v>
      </c>
      <c r="AP477" s="33"/>
      <c r="AQ477" s="33">
        <f t="shared" si="515"/>
        <v>37.285000000000004</v>
      </c>
      <c r="AR477" s="27">
        <f t="shared" si="551"/>
        <v>0</v>
      </c>
      <c r="AS477" s="27">
        <f t="shared" si="516"/>
        <v>0</v>
      </c>
      <c r="AT477" s="28">
        <f>IF((AT476+AN477+AO477)&gt;=$B$2*'SFV+BESS'!$I$9, $B$2*'SFV+BESS'!$I$9, (AT476+AN477+AO477))</f>
        <v>173.61249999999998</v>
      </c>
      <c r="AU477" s="110">
        <f t="shared" si="552"/>
        <v>89.962515560759897</v>
      </c>
      <c r="AZ477" s="251"/>
      <c r="BA477" s="41">
        <v>19.5</v>
      </c>
      <c r="BB477" s="33">
        <f t="shared" si="535"/>
        <v>110.01903443945878</v>
      </c>
      <c r="BC477" s="33">
        <f>Gen_Cons_Horario!B2663</f>
        <v>0</v>
      </c>
      <c r="BD477" s="35">
        <f t="shared" si="582"/>
        <v>110.01903443945878</v>
      </c>
      <c r="BE477" s="116">
        <f>IF(AND(BD477&gt;0,BD477*$B$4+BK476&lt;=$B$2*'SFV+BESS'!$I$9,BD477&lt;'SFV+BESS'!$I$7), BD477*$B$4, IF(AND(BD477&gt;0,BD477*$B$4+BK476&gt;$B$2*'SFV+BESS'!$I$9,BD477*$B$4&lt;'SFV+BESS'!$I$7),$B$2*'SFV+BESS'!$I$9-BK476,IF(AND(BD477&gt;0,BD477*$B$4+BK476&gt;$B$2*'SFV+BESS'!$I$9,BD477*$B$4&gt;'SFV+BESS'!$I$7,BK476&lt;$B$2*'SFV+BESS'!$I$9),$B$2*'SFV+BESS'!$I$9-BK476,IF(AND(BD477&gt;0,BD477*$B$4+BK476&lt;=$B$2*'SFV+BESS'!$I$9,BD477&gt;'SFV+BESS'!$I$7),'SFV+BESS'!$I$7,0))))</f>
        <v>0</v>
      </c>
      <c r="BF477" s="27">
        <f>IF(AND(BD477&lt;0,BK476+BD477/$B$5&gt;$H$2,-BD477/'Carga-Descarga Año'!$B$5&lt;'SFV+BESS'!$I$7),BD477/$B$5,IF(AND(BD477&lt;0,BK476+BD477/$B$5&gt;$H$2,-BD477/'Carga-Descarga Año'!$B$5&gt;'SFV+BESS'!$I$7),-'SFV+BESS'!$I$7,IF(AND(BD477&lt;0,BK476+BD477/$B$5&lt;$H$2),-MIN('SFV+BESS'!$I$7,BK476-$H$2),0)))</f>
        <v>0</v>
      </c>
      <c r="BG477" s="33"/>
      <c r="BH477" s="33">
        <f t="shared" si="517"/>
        <v>0</v>
      </c>
      <c r="BI477" s="27">
        <f t="shared" si="553"/>
        <v>0</v>
      </c>
      <c r="BJ477" s="27">
        <f t="shared" si="518"/>
        <v>0</v>
      </c>
      <c r="BK477" s="28">
        <f>IF((BK476+BE477+BF477)&gt;=$B$2*'SFV+BESS'!$I$9, $B$2*'SFV+BESS'!$I$9, (BK476+BE477+BF477))</f>
        <v>173.61249999999998</v>
      </c>
      <c r="BL477" s="110">
        <f t="shared" si="554"/>
        <v>110.01903443945878</v>
      </c>
      <c r="BQ477" s="251"/>
      <c r="BR477" s="41">
        <v>19.5</v>
      </c>
      <c r="BS477" s="33">
        <f t="shared" si="536"/>
        <v>93.046254025352383</v>
      </c>
      <c r="BT477" s="33">
        <f>Gen_Cons_Horario!B3383</f>
        <v>0</v>
      </c>
      <c r="BU477" s="35">
        <f t="shared" si="583"/>
        <v>93.046254025352383</v>
      </c>
      <c r="BV477" s="116">
        <f>IF(AND(BU477&gt;0,BU477*$B$4+CB476&lt;=$B$2*'SFV+BESS'!$I$9,BU477&lt;'SFV+BESS'!$I$7), BU477*$B$4, IF(AND(BU477&gt;0,BU477*$B$4+CB476&gt;$B$2*'SFV+BESS'!$I$9,BU477*$B$4&lt;'SFV+BESS'!$I$7),$B$2*'SFV+BESS'!$I$9-CB476,IF(AND(BU477&gt;0,BU477*$B$4+CB476&gt;$B$2*'SFV+BESS'!$I$9,BU477*$B$4&gt;'SFV+BESS'!$I$7,CB476&lt;$B$2*'SFV+BESS'!$I$9),$B$2*'SFV+BESS'!$I$9-CB476,IF(AND(BU477&gt;0,BU477*$B$4+CB476&lt;=$B$2*'SFV+BESS'!$I$9,BU477&gt;'SFV+BESS'!$I$7),'SFV+BESS'!$I$7,0))))</f>
        <v>0</v>
      </c>
      <c r="BW477" s="27">
        <f>IF(AND(BU477&lt;0,CB476+BU477/$B$5&gt;$H$2,-BU477/'Carga-Descarga Año'!$B$5&lt;'SFV+BESS'!$I$7),BU477/$B$5,IF(AND(BU477&lt;0,CB476+BU477/$B$5&gt;$H$2,-BU477/'Carga-Descarga Año'!$B$5&gt;'SFV+BESS'!$I$7),-'SFV+BESS'!$I$7,IF(AND(BU477&lt;0,CB476+BU477/$B$5&lt;$H$2),-MIN('SFV+BESS'!$I$7,CB476-$H$2),0)))</f>
        <v>0</v>
      </c>
      <c r="BX477" s="33"/>
      <c r="BY477" s="33">
        <f t="shared" si="519"/>
        <v>0</v>
      </c>
      <c r="BZ477" s="27">
        <f t="shared" si="555"/>
        <v>0</v>
      </c>
      <c r="CA477" s="27">
        <f t="shared" si="556"/>
        <v>0</v>
      </c>
      <c r="CB477" s="28">
        <f>IF((CB476+BV477+BW477)&gt;=$B$2*'SFV+BESS'!$I$9, $B$2*'SFV+BESS'!$I$9, (CB476+BV477+BW477))</f>
        <v>173.61249999999998</v>
      </c>
      <c r="CC477" s="110">
        <f t="shared" si="557"/>
        <v>93.046254025352383</v>
      </c>
      <c r="CH477" s="251"/>
      <c r="CI477" s="41">
        <v>19.5</v>
      </c>
      <c r="CJ477" s="33">
        <f t="shared" si="537"/>
        <v>80.738079690760259</v>
      </c>
      <c r="CK477" s="33">
        <f>Gen_Cons_Horario!B4127</f>
        <v>0</v>
      </c>
      <c r="CL477" s="35">
        <f t="shared" si="584"/>
        <v>80.738079690760259</v>
      </c>
      <c r="CM477" s="116">
        <f>IF(AND(CL477&gt;0,CL477*$B$4+CS476&lt;=$B$2*'SFV+BESS'!$I$9,CL477&lt;'SFV+BESS'!$I$7), CL477*$B$4, IF(AND(CL477&gt;0,CL477*$B$4+CS476&gt;$B$2*'SFV+BESS'!$I$9,CL477*$B$4&lt;'SFV+BESS'!$I$7),$B$2*'SFV+BESS'!$I$9-CS476,IF(AND(CL477&gt;0,CL477*$B$4+CS476&gt;$B$2*'SFV+BESS'!$I$9,CL477*$B$4&gt;'SFV+BESS'!$I$7,CS476&lt;$B$2*'SFV+BESS'!$I$9),$B$2*'SFV+BESS'!$I$9-CS476,IF(AND(CL477&gt;0,CL477*$B$4+CS476&lt;=$B$2*'SFV+BESS'!$I$9,CL477&gt;'SFV+BESS'!$I$7),'SFV+BESS'!$I$7,0))))</f>
        <v>0</v>
      </c>
      <c r="CN477" s="27">
        <f>IF(AND(CL477&lt;0,CS476+CL477/$B$5&gt;$H$2,-CL477/'Carga-Descarga Año'!$B$5&lt;'SFV+BESS'!$I$7),CL477/$B$5,IF(AND(CL477&lt;0,CS476+CL477/$B$5&gt;$H$2,-CL477/'Carga-Descarga Año'!$B$5&gt;'SFV+BESS'!$I$7),-'SFV+BESS'!$I$7,IF(AND(CL477&lt;0,CS476+CL477/$B$5&lt;$H$2),-MIN('SFV+BESS'!$I$7,CS476-$H$2),0)))</f>
        <v>0</v>
      </c>
      <c r="CO477" s="33"/>
      <c r="CP477" s="33">
        <f t="shared" si="520"/>
        <v>0</v>
      </c>
      <c r="CQ477" s="27">
        <f t="shared" si="558"/>
        <v>0</v>
      </c>
      <c r="CR477" s="27">
        <f t="shared" si="521"/>
        <v>0</v>
      </c>
      <c r="CS477" s="28">
        <f>IF((CS476+CM477+CN477)&gt;=$B$2*'SFV+BESS'!$I$9, $B$2*'SFV+BESS'!$I$9, (CS476+CM477+CN477))</f>
        <v>173.61249999999998</v>
      </c>
      <c r="CT477" s="110">
        <f t="shared" si="559"/>
        <v>80.738079690760259</v>
      </c>
      <c r="CY477" s="251"/>
      <c r="CZ477" s="41">
        <v>19.5</v>
      </c>
      <c r="DA477" s="33">
        <f t="shared" si="538"/>
        <v>89.383443532820891</v>
      </c>
      <c r="DB477" s="33">
        <f>Gen_Cons_Horario!B4847</f>
        <v>0</v>
      </c>
      <c r="DC477" s="35">
        <f t="shared" si="575"/>
        <v>89.383443532820891</v>
      </c>
      <c r="DD477" s="116">
        <f>IF(AND(DC477&gt;0,DC477*$B$4+DJ476&lt;=$B$2*'SFV+BESS'!$I$9,DC477&lt;'SFV+BESS'!$I$7), DC477*$B$4, IF(AND(DC477&gt;0,DC477*$B$4+DJ476&gt;$B$2*'SFV+BESS'!$I$9,DC477*$B$4&lt;'SFV+BESS'!$I$7),$B$2*'SFV+BESS'!$I$9-DJ476,IF(AND(DC477&gt;0,DC477*$B$4+DJ476&gt;$B$2*'SFV+BESS'!$I$9,DC477*$B$4&gt;'SFV+BESS'!$I$7,DJ476&lt;$B$2*'SFV+BESS'!$I$9),$B$2*'SFV+BESS'!$I$9-DJ476,IF(AND(DC477&gt;0,DC477*$B$4+DJ476&lt;=$B$2*'SFV+BESS'!$I$9,DC477&gt;'SFV+BESS'!$I$7),'SFV+BESS'!$I$7,0))))</f>
        <v>0</v>
      </c>
      <c r="DE477" s="27">
        <f>IF(AND(DC477&lt;0,DJ476+DC477/$B$5&gt;$H$2,-DC477/'Carga-Descarga Año'!$B$5&lt;'SFV+BESS'!$I$7),DC477/$B$5,IF(AND(DC477&lt;0,DJ476+DC477/$B$5&gt;$H$2,-DC477/'Carga-Descarga Año'!$B$5&gt;'SFV+BESS'!$I$7),-'SFV+BESS'!$I$7,IF(AND(DC477&lt;0,DJ476+DC477/$B$5&lt;$H$2),-MIN('SFV+BESS'!$I$7,DJ476-$H$2),0)))</f>
        <v>0</v>
      </c>
      <c r="DF477" s="33"/>
      <c r="DG477" s="33">
        <f t="shared" si="522"/>
        <v>0</v>
      </c>
      <c r="DH477" s="27">
        <f t="shared" si="560"/>
        <v>0</v>
      </c>
      <c r="DI477" s="27">
        <f t="shared" si="561"/>
        <v>0</v>
      </c>
      <c r="DJ477" s="28">
        <f>IF((DJ476+DD477+DE477)&gt;=$B$2*'SFV+BESS'!$I$9, $B$2*'SFV+BESS'!$I$9, (DJ476+DD477+DE477))</f>
        <v>173.61249999999998</v>
      </c>
      <c r="DK477" s="110">
        <f t="shared" si="562"/>
        <v>89.383443532820891</v>
      </c>
      <c r="DP477" s="251"/>
      <c r="DQ477" s="41">
        <v>19.5</v>
      </c>
      <c r="DR477" s="33">
        <f t="shared" si="539"/>
        <v>91.815121323908102</v>
      </c>
      <c r="DS477" s="33">
        <f>Gen_Cons_Horario!B5591</f>
        <v>0</v>
      </c>
      <c r="DT477" s="35">
        <f t="shared" si="576"/>
        <v>91.815121323908102</v>
      </c>
      <c r="DU477" s="116">
        <f>IF(AND(DT477&gt;0,DT477*$B$4+EA476&lt;=$B$2*'SFV+BESS'!$I$9,DT477&lt;'SFV+BESS'!$I$7), DT477*$B$4, IF(AND(DT477&gt;0,DT477*$B$4+EA476&gt;$B$2*'SFV+BESS'!$I$9,DT477*$B$4&lt;'SFV+BESS'!$I$7),$B$2*'SFV+BESS'!$I$9-EA476,IF(AND(DT477&gt;0,DT477*$B$4+EA476&gt;$B$2*'SFV+BESS'!$I$9,DT477*$B$4&gt;'SFV+BESS'!$I$7,EA476&lt;$B$2*'SFV+BESS'!$I$9),$B$2*'SFV+BESS'!$I$9-EA476,IF(AND(DT477&gt;0,DT477*$B$4+EA476&lt;=$B$2*'SFV+BESS'!$I$9,DT477&gt;'SFV+BESS'!$I$7),'SFV+BESS'!$I$7,0))))</f>
        <v>0</v>
      </c>
      <c r="DV477" s="27">
        <f>IF(AND(DT477&lt;0,EA476+DT477/$B$5&gt;$H$2,-DT477/'Carga-Descarga Año'!$B$5&lt;'SFV+BESS'!$I$7),DT477/$B$5,IF(AND(DT477&lt;0,EA476+DT477/$B$5&gt;$H$2,-DT477/'Carga-Descarga Año'!$B$5&gt;'SFV+BESS'!$I$7),-'SFV+BESS'!$I$7,IF(AND(DT477&lt;0,EA476+DT477/$B$5&lt;$H$2),-MIN('SFV+BESS'!$I$7,EA476-$H$2),0)))</f>
        <v>0</v>
      </c>
      <c r="DW477" s="33"/>
      <c r="DX477" s="33">
        <f t="shared" si="523"/>
        <v>0</v>
      </c>
      <c r="DY477" s="27">
        <f t="shared" si="563"/>
        <v>0</v>
      </c>
      <c r="DZ477" s="27">
        <f t="shared" si="524"/>
        <v>0</v>
      </c>
      <c r="EA477" s="28">
        <f>IF((EA476+DU477+DV477)&gt;=$B$2*'SFV+BESS'!$I$9, $B$2*'SFV+BESS'!$I$9, (EA476+DU477+DV477))</f>
        <v>173.61249999999998</v>
      </c>
      <c r="EB477" s="110">
        <f t="shared" si="564"/>
        <v>91.815121323908102</v>
      </c>
      <c r="EG477" s="251"/>
      <c r="EH477" s="41">
        <v>19.5</v>
      </c>
      <c r="EI477" s="33">
        <f t="shared" si="540"/>
        <v>105.612499082425</v>
      </c>
      <c r="EJ477" s="33">
        <f>Gen_Cons_Horario!B6335</f>
        <v>0</v>
      </c>
      <c r="EK477" s="35">
        <f t="shared" si="577"/>
        <v>105.612499082425</v>
      </c>
      <c r="EL477" s="116">
        <f>IF(AND(EK477&gt;0,EK477*$B$4+ER476&lt;=$B$2*'SFV+BESS'!$I$9,EK477&lt;'SFV+BESS'!$I$7), EK477*$B$4, IF(AND(EK477&gt;0,EK477*$B$4+ER476&gt;$B$2*'SFV+BESS'!$I$9,EK477*$B$4&lt;'SFV+BESS'!$I$7),$B$2*'SFV+BESS'!$I$9-ER476,IF(AND(EK477&gt;0,EK477*$B$4+ER476&gt;$B$2*'SFV+BESS'!$I$9,EK477*$B$4&gt;'SFV+BESS'!$I$7,ER476&lt;$B$2*'SFV+BESS'!$I$9),$B$2*'SFV+BESS'!$I$9-ER476,IF(AND(EK477&gt;0,EK477*$B$4+ER476&lt;=$B$2*'SFV+BESS'!$I$9,EK477&gt;'SFV+BESS'!$I$7),'SFV+BESS'!$I$7,0))))</f>
        <v>0</v>
      </c>
      <c r="EM477" s="27">
        <f>IF(AND(EK477&lt;0,ER476+EK477/$B$5&gt;$H$2,-EK477/'Carga-Descarga Año'!$B$5&lt;'SFV+BESS'!$I$7),EK477/$B$5,IF(AND(EK477&lt;0,ER476+EK477/$B$5&gt;$H$2,-EK477/'Carga-Descarga Año'!$B$5&gt;'SFV+BESS'!$I$7),-'SFV+BESS'!$I$7,IF(AND(EK477&lt;0,ER476+EK477/$B$5&lt;$H$2),-MIN('SFV+BESS'!$I$7,ER476-$H$2),0)))</f>
        <v>0</v>
      </c>
      <c r="EN477" s="33"/>
      <c r="EO477" s="33">
        <f t="shared" si="525"/>
        <v>0</v>
      </c>
      <c r="EP477" s="27">
        <f t="shared" si="565"/>
        <v>0</v>
      </c>
      <c r="EQ477" s="27">
        <f t="shared" si="526"/>
        <v>0</v>
      </c>
      <c r="ER477" s="28">
        <f>IF((ER476+EL477+EM477)&gt;=$B$2*'SFV+BESS'!$I$9, $B$2*'SFV+BESS'!$I$9, (ER476+EL477+EM477))</f>
        <v>173.61249999999998</v>
      </c>
      <c r="ES477" s="110">
        <f t="shared" si="566"/>
        <v>105.612499082425</v>
      </c>
      <c r="EX477" s="251"/>
      <c r="EY477" s="41">
        <v>19.5</v>
      </c>
      <c r="EZ477" s="33">
        <f t="shared" si="541"/>
        <v>113.56216336879781</v>
      </c>
      <c r="FA477" s="33">
        <f>Gen_Cons_Horario!B7055</f>
        <v>22.371000000000002</v>
      </c>
      <c r="FB477" s="35">
        <f t="shared" si="578"/>
        <v>91.191163368797817</v>
      </c>
      <c r="FC477" s="116">
        <f>IF(AND(FB477&gt;0,FB477*$B$4+FI476&lt;=$B$2*'SFV+BESS'!$I$9,FB477&lt;'SFV+BESS'!$I$7), FB477*$B$4, IF(AND(FB477&gt;0,FB477*$B$4+FI476&gt;$B$2*'SFV+BESS'!$I$9,FB477*$B$4&lt;'SFV+BESS'!$I$7),$B$2*'SFV+BESS'!$I$9-FI476,IF(AND(FB477&gt;0,FB477*$B$4+FI476&gt;$B$2*'SFV+BESS'!$I$9,FB477*$B$4&gt;'SFV+BESS'!$I$7,FI476&lt;$B$2*'SFV+BESS'!$I$9),$B$2*'SFV+BESS'!$I$9-FI476,IF(AND(FB477&gt;0,FB477*$B$4+FI476&lt;=$B$2*'SFV+BESS'!$I$9,FB477&gt;'SFV+BESS'!$I$7),'SFV+BESS'!$I$7,0))))</f>
        <v>0</v>
      </c>
      <c r="FD477" s="27">
        <f>IF(AND(FB477&lt;0,FI476+FB477/$B$5&gt;$H$2,-FB477/'Carga-Descarga Año'!$B$5&lt;'SFV+BESS'!$I$7),FB477/$B$5,IF(AND(FB477&lt;0,FI476+FB477/$B$5&gt;$H$2,-FB477/'Carga-Descarga Año'!$B$5&gt;'SFV+BESS'!$I$7),-'SFV+BESS'!$I$7,IF(AND(FB477&lt;0,FI476+FB477/$B$5&lt;$H$2),-MIN('SFV+BESS'!$I$7,FI476-$H$2),0)))</f>
        <v>0</v>
      </c>
      <c r="FE477" s="33"/>
      <c r="FF477" s="33">
        <f t="shared" si="527"/>
        <v>22.371000000000002</v>
      </c>
      <c r="FG477" s="27">
        <f t="shared" si="567"/>
        <v>0</v>
      </c>
      <c r="FH477" s="27">
        <f t="shared" si="528"/>
        <v>0</v>
      </c>
      <c r="FI477" s="28">
        <f>IF((FI476+FC477+FD477)&gt;=$B$2*'SFV+BESS'!$I$9, $B$2*'SFV+BESS'!$I$9, (FI476+FC477+FD477))</f>
        <v>173.61249999999998</v>
      </c>
      <c r="FJ477" s="110">
        <f t="shared" si="568"/>
        <v>91.191163368797817</v>
      </c>
      <c r="FO477" s="251"/>
      <c r="FP477" s="41">
        <v>19.5</v>
      </c>
      <c r="FQ477" s="33">
        <f t="shared" si="542"/>
        <v>118.78904849891269</v>
      </c>
      <c r="FR477" s="33">
        <f>Gen_Cons_Horario!B7799</f>
        <v>82.027000000000001</v>
      </c>
      <c r="FS477" s="35">
        <f t="shared" si="579"/>
        <v>36.762048498912691</v>
      </c>
      <c r="FT477" s="116">
        <f>IF(AND(FS477&gt;0,FS477*$B$4+FZ476&lt;=$B$2*'SFV+BESS'!$I$9,FS477&lt;'SFV+BESS'!$I$7), FS477*$B$4, IF(AND(FS477&gt;0,FS477*$B$4+FZ476&gt;$B$2*'SFV+BESS'!$I$9,FS477*$B$4&lt;'SFV+BESS'!$I$7),$B$2*'SFV+BESS'!$I$9-FZ476,IF(AND(FS477&gt;0,FS477*$B$4+FZ476&gt;$B$2*'SFV+BESS'!$I$9,FS477*$B$4&gt;'SFV+BESS'!$I$7,FZ476&lt;$B$2*'SFV+BESS'!$I$9),$B$2*'SFV+BESS'!$I$9-FZ476,IF(AND(FS477&gt;0,FS477*$B$4+FZ476&lt;=$B$2*'SFV+BESS'!$I$9,FS477&gt;'SFV+BESS'!$I$7),'SFV+BESS'!$I$7,0))))</f>
        <v>0</v>
      </c>
      <c r="FU477" s="27">
        <f>IF(AND(FS477&lt;0,FZ476+FS477/$B$5&gt;$H$2,-FS477/'Carga-Descarga Año'!$B$5&lt;'SFV+BESS'!$I$7),FS477/$B$5,IF(AND(FS477&lt;0,FZ476+FS477/$B$5&gt;$H$2,-FS477/'Carga-Descarga Año'!$B$5&gt;'SFV+BESS'!$I$7),-'SFV+BESS'!$I$7,IF(AND(FS477&lt;0,FZ476+FS477/$B$5&lt;$H$2),-MIN('SFV+BESS'!$I$7,FZ476-$H$2),0)))</f>
        <v>0</v>
      </c>
      <c r="FV477" s="33"/>
      <c r="FW477" s="33">
        <f t="shared" si="529"/>
        <v>82.027000000000001</v>
      </c>
      <c r="FX477" s="27">
        <f t="shared" si="569"/>
        <v>0</v>
      </c>
      <c r="FY477" s="27">
        <f t="shared" si="530"/>
        <v>0</v>
      </c>
      <c r="FZ477" s="28">
        <f>IF((FZ476+FT477+FU477)&gt;=$B$2*'SFV+BESS'!$I$9, $B$2*'SFV+BESS'!$I$9, (FZ476+FT477+FU477))</f>
        <v>173.61249999999998</v>
      </c>
      <c r="GA477" s="110">
        <f t="shared" si="570"/>
        <v>36.762048498912691</v>
      </c>
      <c r="GF477" s="251"/>
      <c r="GG477" s="41">
        <v>19.5</v>
      </c>
      <c r="GH477" s="33">
        <f t="shared" si="543"/>
        <v>118.69346574485387</v>
      </c>
      <c r="GI477" s="33">
        <f>Gen_Cons_Horario!B8519</f>
        <v>106.941</v>
      </c>
      <c r="GJ477" s="35">
        <f t="shared" si="585"/>
        <v>11.752465744853865</v>
      </c>
      <c r="GK477" s="116">
        <f>IF(AND(GJ477&gt;0,GJ477*$B$4+GQ476&lt;=$B$2*'SFV+BESS'!$I$9,GJ477&lt;'SFV+BESS'!$I$7), GJ477*$B$4, IF(AND(GJ477&gt;0,GJ477*$B$4+GQ476&gt;$B$2*'SFV+BESS'!$I$9,GJ477*$B$4&lt;'SFV+BESS'!$I$7),$B$2*'SFV+BESS'!$I$9-GQ476,IF(AND(GJ477&gt;0,GJ477*$B$4+GQ476&gt;$B$2*'SFV+BESS'!$I$9,GJ477*$B$4&gt;'SFV+BESS'!$I$7,GQ476&lt;$B$2*'SFV+BESS'!$I$9),$B$2*'SFV+BESS'!$I$9-GQ476,IF(AND(GJ477&gt;0,GJ477*$B$4+GQ476&lt;=$B$2*'SFV+BESS'!$I$9,GJ477&gt;'SFV+BESS'!$I$7),'SFV+BESS'!$I$7,0))))</f>
        <v>11.16484245761117</v>
      </c>
      <c r="GL477" s="27">
        <f>IF(AND(GJ477&lt;0,GQ476+GJ477/$B$5&gt;$H$2,-GJ477/'Carga-Descarga Año'!$B$5&lt;'SFV+BESS'!$I$7),GJ477/$B$5,IF(AND(GJ477&lt;0,GQ476+GJ477/$B$5&gt;$H$2,-GJ477/'Carga-Descarga Año'!$B$5&gt;'SFV+BESS'!$I$7),-'SFV+BESS'!$I$7,IF(AND(GJ477&lt;0,GQ476+GJ477/$B$5&lt;$H$2),-MIN('SFV+BESS'!$I$7,GQ476-$H$2),0)))</f>
        <v>0</v>
      </c>
      <c r="GM477" s="33"/>
      <c r="GN477" s="33">
        <f t="shared" si="531"/>
        <v>106.941</v>
      </c>
      <c r="GO477" s="27">
        <f t="shared" si="571"/>
        <v>0</v>
      </c>
      <c r="GP477" s="27">
        <f t="shared" si="532"/>
        <v>0</v>
      </c>
      <c r="GQ477" s="28">
        <f>IF((GQ476+GK477+GL477)&gt;=$B$2*'SFV+BESS'!$I$9, $B$2*'SFV+BESS'!$I$9, (GQ476+GK477+GL477))</f>
        <v>96.562391824268801</v>
      </c>
      <c r="GR477" s="110">
        <f t="shared" si="572"/>
        <v>0</v>
      </c>
    </row>
    <row r="478" spans="1:200">
      <c r="A478" s="249"/>
      <c r="B478" s="41">
        <v>19.5416666666667</v>
      </c>
      <c r="C478" s="38">
        <f t="shared" si="514"/>
        <v>130.98054567590401</v>
      </c>
      <c r="D478" s="2">
        <f>Gen_Cons_Horario!B504</f>
        <v>52.198999999999998</v>
      </c>
      <c r="E478" s="140">
        <f t="shared" si="544"/>
        <v>78.781545675904013</v>
      </c>
      <c r="F478" s="116">
        <f>IF(AND(E478&gt;0,E478*$B$4+L477&lt;=$B$2*'SFV+BESS'!$I$9,E478&lt;'SFV+BESS'!$I$7), E478*$B$4, IF(AND(E478&gt;0,E478*$B$4+L477&gt;$B$2*'SFV+BESS'!$I$9,E478*$B$4&lt;'SFV+BESS'!$I$7),$B$2*'SFV+BESS'!$I$9-L477,IF(AND(E478&gt;0,E478*$B$4+L477&gt;$B$2*'SFV+BESS'!$I$9,E478*$B$4&gt;'SFV+BESS'!$I$7,L477&lt;$B$2*'SFV+BESS'!$I$9),$B$2*'SFV+BESS'!$I$9-L477,IF(AND(E478&gt;0,E478*$B$4+L477&lt;=$B$2*'SFV+BESS'!$I$9,E478&gt;'SFV+BESS'!$I$7),'SFV+BESS'!$I$7,0))))</f>
        <v>0</v>
      </c>
      <c r="G478" s="27">
        <f>IF(AND(E478&lt;0,L477+E478/$B$5&gt;$H$2,-E478/'Carga-Descarga Año'!$B$5&lt;'SFV+BESS'!$I$7),E478/$B$5,IF(AND(E478&lt;0,L477+E478/$B$5&gt;$H$2,-E478/'Carga-Descarga Año'!$B$5&gt;'SFV+BESS'!$I$7),-'SFV+BESS'!$I$7,IF(AND(E478&lt;0,L477+E478/$B$5&lt;$H$2),-MIN('SFV+BESS'!$I$7,L477-$H$2),0)))</f>
        <v>0</v>
      </c>
      <c r="I478" s="38">
        <f t="shared" si="545"/>
        <v>52.198999999999998</v>
      </c>
      <c r="J478" s="27">
        <f t="shared" si="547"/>
        <v>0</v>
      </c>
      <c r="K478" s="27">
        <f t="shared" si="546"/>
        <v>0</v>
      </c>
      <c r="L478" s="28">
        <f>IF((L477+F478+G478)&gt;=$B$2*'SFV+BESS'!$I$9, $B$2*'SFV+BESS'!$I$9, (L477+F478+G478))</f>
        <v>173.61249999999998</v>
      </c>
      <c r="M478" s="110">
        <f t="shared" si="548"/>
        <v>78.781545675904013</v>
      </c>
      <c r="R478" s="251"/>
      <c r="S478" s="41">
        <v>19.5416666666667</v>
      </c>
      <c r="T478" s="2">
        <f t="shared" si="533"/>
        <v>135.48306143536522</v>
      </c>
      <c r="U478" s="2">
        <f>Gen_Cons_Horario!B1248</f>
        <v>18.642500000000002</v>
      </c>
      <c r="V478" s="35">
        <f t="shared" si="580"/>
        <v>116.84056143536522</v>
      </c>
      <c r="W478" s="116">
        <f>IF(AND(V478&gt;0,V478*$B$4+AC477&lt;=$B$2*'SFV+BESS'!$I$9,V478&lt;'SFV+BESS'!$I$7), V478*$B$4, IF(AND(V478&gt;0,V478*$B$4+AC477&gt;$B$2*'SFV+BESS'!$I$9,V478*$B$4&lt;'SFV+BESS'!$I$7),$B$2*'SFV+BESS'!$I$9-AC477,IF(AND(V478&gt;0,V478*$B$4+AC477&gt;$B$2*'SFV+BESS'!$I$9,V478*$B$4&gt;'SFV+BESS'!$I$7,AC477&lt;$B$2*'SFV+BESS'!$I$9),$B$2*'SFV+BESS'!$I$9-AC477,IF(AND(V478&gt;0,V478*$B$4+AC477&lt;=$B$2*'SFV+BESS'!$I$9,V478&gt;'SFV+BESS'!$I$7),'SFV+BESS'!$I$7,0))))</f>
        <v>0</v>
      </c>
      <c r="X478" s="27">
        <f>IF(AND(V478&lt;0,AC477+V478/$B$5&gt;$H$2,-V478/'Carga-Descarga Año'!$B$5&lt;'SFV+BESS'!$I$7),V478/$B$5,IF(AND(V478&lt;0,AC477+V478/$B$5&gt;$H$2,-V478/'Carga-Descarga Año'!$B$5&gt;'SFV+BESS'!$I$7),-'SFV+BESS'!$I$7,IF(AND(V478&lt;0,AC477+V478/$B$5&lt;$H$2),-MIN('SFV+BESS'!$I$7,AC477-$H$2),0)))</f>
        <v>0</v>
      </c>
      <c r="Z478" s="33">
        <f t="shared" si="574"/>
        <v>18.642500000000002</v>
      </c>
      <c r="AA478" s="27">
        <f t="shared" si="549"/>
        <v>0</v>
      </c>
      <c r="AB478" s="27">
        <f t="shared" si="573"/>
        <v>0</v>
      </c>
      <c r="AC478" s="28">
        <f>IF((AC477+W478+X478)&gt;=$B$2*'SFV+BESS'!$I$9, $B$2*'SFV+BESS'!$I$9, (AC477+W478+X478))</f>
        <v>173.61249999999998</v>
      </c>
      <c r="AD478" s="110">
        <f t="shared" si="550"/>
        <v>116.84056143536522</v>
      </c>
      <c r="AI478" s="251"/>
      <c r="AJ478" s="41">
        <v>19.5416666666667</v>
      </c>
      <c r="AK478" s="52">
        <f t="shared" si="534"/>
        <v>135.11496947983915</v>
      </c>
      <c r="AL478" s="33">
        <f>Gen_Cons_Horario!B1920</f>
        <v>37.285000000000004</v>
      </c>
      <c r="AM478" s="35">
        <f t="shared" si="581"/>
        <v>97.82996947983915</v>
      </c>
      <c r="AN478" s="116">
        <f>IF(AND(AM478&gt;0,AM478*$B$4+AT477&lt;=$B$2*'SFV+BESS'!$I$9,AM478&lt;'SFV+BESS'!$I$7), AM478*$B$4, IF(AND(AM478&gt;0,AM478*$B$4+AT477&gt;$B$2*'SFV+BESS'!$I$9,AM478*$B$4&lt;'SFV+BESS'!$I$7),$B$2*'SFV+BESS'!$I$9-AT477,IF(AND(AM478&gt;0,AM478*$B$4+AT477&gt;$B$2*'SFV+BESS'!$I$9,AM478*$B$4&gt;'SFV+BESS'!$I$7,AT477&lt;$B$2*'SFV+BESS'!$I$9),$B$2*'SFV+BESS'!$I$9-AT477,IF(AND(AM478&gt;0,AM478*$B$4+AT477&lt;=$B$2*'SFV+BESS'!$I$9,AM478&gt;'SFV+BESS'!$I$7),'SFV+BESS'!$I$7,0))))</f>
        <v>0</v>
      </c>
      <c r="AO478" s="27">
        <f>IF(AND(AM478&lt;0,AT477+AM478/$B$5&gt;$H$2,-AM478/'Carga-Descarga Año'!$B$5&lt;'SFV+BESS'!$I$7),AM478/$B$5,IF(AND(AM478&lt;0,AT477+AM478/$B$5&gt;$H$2,-AM478/'Carga-Descarga Año'!$B$5&gt;'SFV+BESS'!$I$7),-'SFV+BESS'!$I$7,IF(AND(AM478&lt;0,AT477+AM478/$B$5&lt;$H$2),-MIN('SFV+BESS'!$I$7,AT477-$H$2),0)))</f>
        <v>0</v>
      </c>
      <c r="AP478" s="33"/>
      <c r="AQ478" s="33">
        <f t="shared" si="515"/>
        <v>37.285000000000004</v>
      </c>
      <c r="AR478" s="27">
        <f t="shared" si="551"/>
        <v>0</v>
      </c>
      <c r="AS478" s="27">
        <f t="shared" si="516"/>
        <v>0</v>
      </c>
      <c r="AT478" s="28">
        <f>IF((AT477+AN478+AO478)&gt;=$B$2*'SFV+BESS'!$I$9, $B$2*'SFV+BESS'!$I$9, (AT477+AN478+AO478))</f>
        <v>173.61249999999998</v>
      </c>
      <c r="AU478" s="110">
        <f t="shared" si="552"/>
        <v>97.82996947983915</v>
      </c>
      <c r="AZ478" s="251"/>
      <c r="BA478" s="41">
        <v>19.5416666666667</v>
      </c>
      <c r="BB478" s="33">
        <f t="shared" si="535"/>
        <v>117.05399934144904</v>
      </c>
      <c r="BC478" s="33">
        <f>Gen_Cons_Horario!B2664</f>
        <v>0</v>
      </c>
      <c r="BD478" s="35">
        <f t="shared" si="582"/>
        <v>117.05399934144904</v>
      </c>
      <c r="BE478" s="116">
        <f>IF(AND(BD478&gt;0,BD478*$B$4+BK477&lt;=$B$2*'SFV+BESS'!$I$9,BD478&lt;'SFV+BESS'!$I$7), BD478*$B$4, IF(AND(BD478&gt;0,BD478*$B$4+BK477&gt;$B$2*'SFV+BESS'!$I$9,BD478*$B$4&lt;'SFV+BESS'!$I$7),$B$2*'SFV+BESS'!$I$9-BK477,IF(AND(BD478&gt;0,BD478*$B$4+BK477&gt;$B$2*'SFV+BESS'!$I$9,BD478*$B$4&gt;'SFV+BESS'!$I$7,BK477&lt;$B$2*'SFV+BESS'!$I$9),$B$2*'SFV+BESS'!$I$9-BK477,IF(AND(BD478&gt;0,BD478*$B$4+BK477&lt;=$B$2*'SFV+BESS'!$I$9,BD478&gt;'SFV+BESS'!$I$7),'SFV+BESS'!$I$7,0))))</f>
        <v>0</v>
      </c>
      <c r="BF478" s="27">
        <f>IF(AND(BD478&lt;0,BK477+BD478/$B$5&gt;$H$2,-BD478/'Carga-Descarga Año'!$B$5&lt;'SFV+BESS'!$I$7),BD478/$B$5,IF(AND(BD478&lt;0,BK477+BD478/$B$5&gt;$H$2,-BD478/'Carga-Descarga Año'!$B$5&gt;'SFV+BESS'!$I$7),-'SFV+BESS'!$I$7,IF(AND(BD478&lt;0,BK477+BD478/$B$5&lt;$H$2),-MIN('SFV+BESS'!$I$7,BK477-$H$2),0)))</f>
        <v>0</v>
      </c>
      <c r="BG478" s="33"/>
      <c r="BH478" s="33">
        <f t="shared" si="517"/>
        <v>0</v>
      </c>
      <c r="BI478" s="27">
        <f t="shared" si="553"/>
        <v>0</v>
      </c>
      <c r="BJ478" s="27">
        <f t="shared" si="518"/>
        <v>0</v>
      </c>
      <c r="BK478" s="28">
        <f>IF((BK477+BE478+BF478)&gt;=$B$2*'SFV+BESS'!$I$9, $B$2*'SFV+BESS'!$I$9, (BK477+BE478+BF478))</f>
        <v>173.61249999999998</v>
      </c>
      <c r="BL478" s="110">
        <f t="shared" si="554"/>
        <v>117.05399934144904</v>
      </c>
      <c r="BQ478" s="251"/>
      <c r="BR478" s="41">
        <v>19.5416666666667</v>
      </c>
      <c r="BS478" s="33">
        <f t="shared" si="536"/>
        <v>101.15682338349448</v>
      </c>
      <c r="BT478" s="33">
        <f>Gen_Cons_Horario!B3384</f>
        <v>0</v>
      </c>
      <c r="BU478" s="35">
        <f t="shared" si="583"/>
        <v>101.15682338349448</v>
      </c>
      <c r="BV478" s="116">
        <f>IF(AND(BU478&gt;0,BU478*$B$4+CB477&lt;=$B$2*'SFV+BESS'!$I$9,BU478&lt;'SFV+BESS'!$I$7), BU478*$B$4, IF(AND(BU478&gt;0,BU478*$B$4+CB477&gt;$B$2*'SFV+BESS'!$I$9,BU478*$B$4&lt;'SFV+BESS'!$I$7),$B$2*'SFV+BESS'!$I$9-CB477,IF(AND(BU478&gt;0,BU478*$B$4+CB477&gt;$B$2*'SFV+BESS'!$I$9,BU478*$B$4&gt;'SFV+BESS'!$I$7,CB477&lt;$B$2*'SFV+BESS'!$I$9),$B$2*'SFV+BESS'!$I$9-CB477,IF(AND(BU478&gt;0,BU478*$B$4+CB477&lt;=$B$2*'SFV+BESS'!$I$9,BU478&gt;'SFV+BESS'!$I$7),'SFV+BESS'!$I$7,0))))</f>
        <v>0</v>
      </c>
      <c r="BW478" s="27">
        <f>IF(AND(BU478&lt;0,CB477+BU478/$B$5&gt;$H$2,-BU478/'Carga-Descarga Año'!$B$5&lt;'SFV+BESS'!$I$7),BU478/$B$5,IF(AND(BU478&lt;0,CB477+BU478/$B$5&gt;$H$2,-BU478/'Carga-Descarga Año'!$B$5&gt;'SFV+BESS'!$I$7),-'SFV+BESS'!$I$7,IF(AND(BU478&lt;0,CB477+BU478/$B$5&lt;$H$2),-MIN('SFV+BESS'!$I$7,CB477-$H$2),0)))</f>
        <v>0</v>
      </c>
      <c r="BX478" s="33"/>
      <c r="BY478" s="33">
        <f t="shared" si="519"/>
        <v>0</v>
      </c>
      <c r="BZ478" s="27">
        <f t="shared" si="555"/>
        <v>0</v>
      </c>
      <c r="CA478" s="27">
        <f t="shared" si="556"/>
        <v>0</v>
      </c>
      <c r="CB478" s="28">
        <f>IF((CB477+BV478+BW478)&gt;=$B$2*'SFV+BESS'!$I$9, $B$2*'SFV+BESS'!$I$9, (CB477+BV478+BW478))</f>
        <v>173.61249999999998</v>
      </c>
      <c r="CC478" s="110">
        <f t="shared" si="557"/>
        <v>101.15682338349448</v>
      </c>
      <c r="CH478" s="251"/>
      <c r="CI478" s="41">
        <v>19.5416666666667</v>
      </c>
      <c r="CJ478" s="33">
        <f t="shared" si="537"/>
        <v>89.380465685827559</v>
      </c>
      <c r="CK478" s="33">
        <f>Gen_Cons_Horario!B4128</f>
        <v>0</v>
      </c>
      <c r="CL478" s="35">
        <f t="shared" si="584"/>
        <v>89.380465685827559</v>
      </c>
      <c r="CM478" s="116">
        <f>IF(AND(CL478&gt;0,CL478*$B$4+CS477&lt;=$B$2*'SFV+BESS'!$I$9,CL478&lt;'SFV+BESS'!$I$7), CL478*$B$4, IF(AND(CL478&gt;0,CL478*$B$4+CS477&gt;$B$2*'SFV+BESS'!$I$9,CL478*$B$4&lt;'SFV+BESS'!$I$7),$B$2*'SFV+BESS'!$I$9-CS477,IF(AND(CL478&gt;0,CL478*$B$4+CS477&gt;$B$2*'SFV+BESS'!$I$9,CL478*$B$4&gt;'SFV+BESS'!$I$7,CS477&lt;$B$2*'SFV+BESS'!$I$9),$B$2*'SFV+BESS'!$I$9-CS477,IF(AND(CL478&gt;0,CL478*$B$4+CS477&lt;=$B$2*'SFV+BESS'!$I$9,CL478&gt;'SFV+BESS'!$I$7),'SFV+BESS'!$I$7,0))))</f>
        <v>0</v>
      </c>
      <c r="CN478" s="27">
        <f>IF(AND(CL478&lt;0,CS477+CL478/$B$5&gt;$H$2,-CL478/'Carga-Descarga Año'!$B$5&lt;'SFV+BESS'!$I$7),CL478/$B$5,IF(AND(CL478&lt;0,CS477+CL478/$B$5&gt;$H$2,-CL478/'Carga-Descarga Año'!$B$5&gt;'SFV+BESS'!$I$7),-'SFV+BESS'!$I$7,IF(AND(CL478&lt;0,CS477+CL478/$B$5&lt;$H$2),-MIN('SFV+BESS'!$I$7,CS477-$H$2),0)))</f>
        <v>0</v>
      </c>
      <c r="CO478" s="33"/>
      <c r="CP478" s="33">
        <f t="shared" si="520"/>
        <v>0</v>
      </c>
      <c r="CQ478" s="27">
        <f t="shared" si="558"/>
        <v>0</v>
      </c>
      <c r="CR478" s="27">
        <f t="shared" si="521"/>
        <v>0</v>
      </c>
      <c r="CS478" s="28">
        <f>IF((CS477+CM478+CN478)&gt;=$B$2*'SFV+BESS'!$I$9, $B$2*'SFV+BESS'!$I$9, (CS477+CM478+CN478))</f>
        <v>173.61249999999998</v>
      </c>
      <c r="CT478" s="110">
        <f t="shared" si="559"/>
        <v>89.380465685827559</v>
      </c>
      <c r="CY478" s="251"/>
      <c r="CZ478" s="41">
        <v>19.5416666666667</v>
      </c>
      <c r="DA478" s="33">
        <f t="shared" si="538"/>
        <v>97.567951615344242</v>
      </c>
      <c r="DB478" s="33">
        <f>Gen_Cons_Horario!B4848</f>
        <v>0</v>
      </c>
      <c r="DC478" s="35">
        <f t="shared" si="575"/>
        <v>97.567951615344242</v>
      </c>
      <c r="DD478" s="116">
        <f>IF(AND(DC478&gt;0,DC478*$B$4+DJ477&lt;=$B$2*'SFV+BESS'!$I$9,DC478&lt;'SFV+BESS'!$I$7), DC478*$B$4, IF(AND(DC478&gt;0,DC478*$B$4+DJ477&gt;$B$2*'SFV+BESS'!$I$9,DC478*$B$4&lt;'SFV+BESS'!$I$7),$B$2*'SFV+BESS'!$I$9-DJ477,IF(AND(DC478&gt;0,DC478*$B$4+DJ477&gt;$B$2*'SFV+BESS'!$I$9,DC478*$B$4&gt;'SFV+BESS'!$I$7,DJ477&lt;$B$2*'SFV+BESS'!$I$9),$B$2*'SFV+BESS'!$I$9-DJ477,IF(AND(DC478&gt;0,DC478*$B$4+DJ477&lt;=$B$2*'SFV+BESS'!$I$9,DC478&gt;'SFV+BESS'!$I$7),'SFV+BESS'!$I$7,0))))</f>
        <v>0</v>
      </c>
      <c r="DE478" s="27">
        <f>IF(AND(DC478&lt;0,DJ477+DC478/$B$5&gt;$H$2,-DC478/'Carga-Descarga Año'!$B$5&lt;'SFV+BESS'!$I$7),DC478/$B$5,IF(AND(DC478&lt;0,DJ477+DC478/$B$5&gt;$H$2,-DC478/'Carga-Descarga Año'!$B$5&gt;'SFV+BESS'!$I$7),-'SFV+BESS'!$I$7,IF(AND(DC478&lt;0,DJ477+DC478/$B$5&lt;$H$2),-MIN('SFV+BESS'!$I$7,DJ477-$H$2),0)))</f>
        <v>0</v>
      </c>
      <c r="DF478" s="33"/>
      <c r="DG478" s="33">
        <f t="shared" si="522"/>
        <v>0</v>
      </c>
      <c r="DH478" s="27">
        <f t="shared" si="560"/>
        <v>0</v>
      </c>
      <c r="DI478" s="27">
        <f t="shared" si="561"/>
        <v>0</v>
      </c>
      <c r="DJ478" s="28">
        <f>IF((DJ477+DD478+DE478)&gt;=$B$2*'SFV+BESS'!$I$9, $B$2*'SFV+BESS'!$I$9, (DJ477+DD478+DE478))</f>
        <v>173.61249999999998</v>
      </c>
      <c r="DK478" s="110">
        <f t="shared" si="562"/>
        <v>97.567951615344242</v>
      </c>
      <c r="DP478" s="251"/>
      <c r="DQ478" s="41">
        <v>19.5416666666667</v>
      </c>
      <c r="DR478" s="33">
        <f t="shared" si="539"/>
        <v>96.834626817698066</v>
      </c>
      <c r="DS478" s="33">
        <f>Gen_Cons_Horario!B5592</f>
        <v>0</v>
      </c>
      <c r="DT478" s="35">
        <f t="shared" si="576"/>
        <v>96.834626817698066</v>
      </c>
      <c r="DU478" s="116">
        <f>IF(AND(DT478&gt;0,DT478*$B$4+EA477&lt;=$B$2*'SFV+BESS'!$I$9,DT478&lt;'SFV+BESS'!$I$7), DT478*$B$4, IF(AND(DT478&gt;0,DT478*$B$4+EA477&gt;$B$2*'SFV+BESS'!$I$9,DT478*$B$4&lt;'SFV+BESS'!$I$7),$B$2*'SFV+BESS'!$I$9-EA477,IF(AND(DT478&gt;0,DT478*$B$4+EA477&gt;$B$2*'SFV+BESS'!$I$9,DT478*$B$4&gt;'SFV+BESS'!$I$7,EA477&lt;$B$2*'SFV+BESS'!$I$9),$B$2*'SFV+BESS'!$I$9-EA477,IF(AND(DT478&gt;0,DT478*$B$4+EA477&lt;=$B$2*'SFV+BESS'!$I$9,DT478&gt;'SFV+BESS'!$I$7),'SFV+BESS'!$I$7,0))))</f>
        <v>0</v>
      </c>
      <c r="DV478" s="27">
        <f>IF(AND(DT478&lt;0,EA477+DT478/$B$5&gt;$H$2,-DT478/'Carga-Descarga Año'!$B$5&lt;'SFV+BESS'!$I$7),DT478/$B$5,IF(AND(DT478&lt;0,EA477+DT478/$B$5&gt;$H$2,-DT478/'Carga-Descarga Año'!$B$5&gt;'SFV+BESS'!$I$7),-'SFV+BESS'!$I$7,IF(AND(DT478&lt;0,EA477+DT478/$B$5&lt;$H$2),-MIN('SFV+BESS'!$I$7,EA477-$H$2),0)))</f>
        <v>0</v>
      </c>
      <c r="DW478" s="33"/>
      <c r="DX478" s="33">
        <f t="shared" si="523"/>
        <v>0</v>
      </c>
      <c r="DY478" s="27">
        <f t="shared" si="563"/>
        <v>0</v>
      </c>
      <c r="DZ478" s="27">
        <f t="shared" si="524"/>
        <v>0</v>
      </c>
      <c r="EA478" s="28">
        <f>IF((EA477+DU478+DV478)&gt;=$B$2*'SFV+BESS'!$I$9, $B$2*'SFV+BESS'!$I$9, (EA477+DU478+DV478))</f>
        <v>173.61249999999998</v>
      </c>
      <c r="EB478" s="110">
        <f t="shared" si="564"/>
        <v>96.834626817698066</v>
      </c>
      <c r="EG478" s="251"/>
      <c r="EH478" s="41">
        <v>19.5416666666667</v>
      </c>
      <c r="EI478" s="33">
        <f t="shared" si="540"/>
        <v>107.82955536087286</v>
      </c>
      <c r="EJ478" s="33">
        <f>Gen_Cons_Horario!B6336</f>
        <v>0</v>
      </c>
      <c r="EK478" s="35">
        <f t="shared" si="577"/>
        <v>107.82955536087286</v>
      </c>
      <c r="EL478" s="116">
        <f>IF(AND(EK478&gt;0,EK478*$B$4+ER477&lt;=$B$2*'SFV+BESS'!$I$9,EK478&lt;'SFV+BESS'!$I$7), EK478*$B$4, IF(AND(EK478&gt;0,EK478*$B$4+ER477&gt;$B$2*'SFV+BESS'!$I$9,EK478*$B$4&lt;'SFV+BESS'!$I$7),$B$2*'SFV+BESS'!$I$9-ER477,IF(AND(EK478&gt;0,EK478*$B$4+ER477&gt;$B$2*'SFV+BESS'!$I$9,EK478*$B$4&gt;'SFV+BESS'!$I$7,ER477&lt;$B$2*'SFV+BESS'!$I$9),$B$2*'SFV+BESS'!$I$9-ER477,IF(AND(EK478&gt;0,EK478*$B$4+ER477&lt;=$B$2*'SFV+BESS'!$I$9,EK478&gt;'SFV+BESS'!$I$7),'SFV+BESS'!$I$7,0))))</f>
        <v>0</v>
      </c>
      <c r="EM478" s="27">
        <f>IF(AND(EK478&lt;0,ER477+EK478/$B$5&gt;$H$2,-EK478/'Carga-Descarga Año'!$B$5&lt;'SFV+BESS'!$I$7),EK478/$B$5,IF(AND(EK478&lt;0,ER477+EK478/$B$5&gt;$H$2,-EK478/'Carga-Descarga Año'!$B$5&gt;'SFV+BESS'!$I$7),-'SFV+BESS'!$I$7,IF(AND(EK478&lt;0,ER477+EK478/$B$5&lt;$H$2),-MIN('SFV+BESS'!$I$7,ER477-$H$2),0)))</f>
        <v>0</v>
      </c>
      <c r="EN478" s="33"/>
      <c r="EO478" s="33">
        <f t="shared" si="525"/>
        <v>0</v>
      </c>
      <c r="EP478" s="27">
        <f t="shared" si="565"/>
        <v>0</v>
      </c>
      <c r="EQ478" s="27">
        <f t="shared" si="526"/>
        <v>0</v>
      </c>
      <c r="ER478" s="28">
        <f>IF((ER477+EL478+EM478)&gt;=$B$2*'SFV+BESS'!$I$9, $B$2*'SFV+BESS'!$I$9, (ER477+EL478+EM478))</f>
        <v>173.61249999999998</v>
      </c>
      <c r="ES478" s="110">
        <f t="shared" si="566"/>
        <v>107.82955536087286</v>
      </c>
      <c r="EX478" s="251"/>
      <c r="EY478" s="41">
        <v>19.5416666666667</v>
      </c>
      <c r="EZ478" s="33">
        <f t="shared" si="541"/>
        <v>116.9976573866774</v>
      </c>
      <c r="FA478" s="33">
        <f>Gen_Cons_Horario!B7056</f>
        <v>22.371000000000002</v>
      </c>
      <c r="FB478" s="35">
        <f t="shared" si="578"/>
        <v>94.626657386677408</v>
      </c>
      <c r="FC478" s="116">
        <f>IF(AND(FB478&gt;0,FB478*$B$4+FI477&lt;=$B$2*'SFV+BESS'!$I$9,FB478&lt;'SFV+BESS'!$I$7), FB478*$B$4, IF(AND(FB478&gt;0,FB478*$B$4+FI477&gt;$B$2*'SFV+BESS'!$I$9,FB478*$B$4&lt;'SFV+BESS'!$I$7),$B$2*'SFV+BESS'!$I$9-FI477,IF(AND(FB478&gt;0,FB478*$B$4+FI477&gt;$B$2*'SFV+BESS'!$I$9,FB478*$B$4&gt;'SFV+BESS'!$I$7,FI477&lt;$B$2*'SFV+BESS'!$I$9),$B$2*'SFV+BESS'!$I$9-FI477,IF(AND(FB478&gt;0,FB478*$B$4+FI477&lt;=$B$2*'SFV+BESS'!$I$9,FB478&gt;'SFV+BESS'!$I$7),'SFV+BESS'!$I$7,0))))</f>
        <v>0</v>
      </c>
      <c r="FD478" s="27">
        <f>IF(AND(FB478&lt;0,FI477+FB478/$B$5&gt;$H$2,-FB478/'Carga-Descarga Año'!$B$5&lt;'SFV+BESS'!$I$7),FB478/$B$5,IF(AND(FB478&lt;0,FI477+FB478/$B$5&gt;$H$2,-FB478/'Carga-Descarga Año'!$B$5&gt;'SFV+BESS'!$I$7),-'SFV+BESS'!$I$7,IF(AND(FB478&lt;0,FI477+FB478/$B$5&lt;$H$2),-MIN('SFV+BESS'!$I$7,FI477-$H$2),0)))</f>
        <v>0</v>
      </c>
      <c r="FE478" s="33"/>
      <c r="FF478" s="33">
        <f t="shared" si="527"/>
        <v>22.371000000000002</v>
      </c>
      <c r="FG478" s="27">
        <f t="shared" si="567"/>
        <v>0</v>
      </c>
      <c r="FH478" s="27">
        <f t="shared" si="528"/>
        <v>0</v>
      </c>
      <c r="FI478" s="28">
        <f>IF((FI477+FC478+FD478)&gt;=$B$2*'SFV+BESS'!$I$9, $B$2*'SFV+BESS'!$I$9, (FI477+FC478+FD478))</f>
        <v>173.61249999999998</v>
      </c>
      <c r="FJ478" s="110">
        <f t="shared" si="568"/>
        <v>94.626657386677408</v>
      </c>
      <c r="FO478" s="251"/>
      <c r="FP478" s="41">
        <v>19.5416666666667</v>
      </c>
      <c r="FQ478" s="33">
        <f t="shared" si="542"/>
        <v>124.15896438995942</v>
      </c>
      <c r="FR478" s="33">
        <f>Gen_Cons_Horario!B7800</f>
        <v>82.027000000000001</v>
      </c>
      <c r="FS478" s="35">
        <f t="shared" si="579"/>
        <v>42.131964389959421</v>
      </c>
      <c r="FT478" s="116">
        <f>IF(AND(FS478&gt;0,FS478*$B$4+FZ477&lt;=$B$2*'SFV+BESS'!$I$9,FS478&lt;'SFV+BESS'!$I$7), FS478*$B$4, IF(AND(FS478&gt;0,FS478*$B$4+FZ477&gt;$B$2*'SFV+BESS'!$I$9,FS478*$B$4&lt;'SFV+BESS'!$I$7),$B$2*'SFV+BESS'!$I$9-FZ477,IF(AND(FS478&gt;0,FS478*$B$4+FZ477&gt;$B$2*'SFV+BESS'!$I$9,FS478*$B$4&gt;'SFV+BESS'!$I$7,FZ477&lt;$B$2*'SFV+BESS'!$I$9),$B$2*'SFV+BESS'!$I$9-FZ477,IF(AND(FS478&gt;0,FS478*$B$4+FZ477&lt;=$B$2*'SFV+BESS'!$I$9,FS478&gt;'SFV+BESS'!$I$7),'SFV+BESS'!$I$7,0))))</f>
        <v>0</v>
      </c>
      <c r="FU478" s="27">
        <f>IF(AND(FS478&lt;0,FZ477+FS478/$B$5&gt;$H$2,-FS478/'Carga-Descarga Año'!$B$5&lt;'SFV+BESS'!$I$7),FS478/$B$5,IF(AND(FS478&lt;0,FZ477+FS478/$B$5&gt;$H$2,-FS478/'Carga-Descarga Año'!$B$5&gt;'SFV+BESS'!$I$7),-'SFV+BESS'!$I$7,IF(AND(FS478&lt;0,FZ477+FS478/$B$5&lt;$H$2),-MIN('SFV+BESS'!$I$7,FZ477-$H$2),0)))</f>
        <v>0</v>
      </c>
      <c r="FV478" s="33"/>
      <c r="FW478" s="33">
        <f t="shared" si="529"/>
        <v>82.027000000000001</v>
      </c>
      <c r="FX478" s="27">
        <f t="shared" si="569"/>
        <v>0</v>
      </c>
      <c r="FY478" s="27">
        <f t="shared" si="530"/>
        <v>0</v>
      </c>
      <c r="FZ478" s="28">
        <f>IF((FZ477+FT478+FU478)&gt;=$B$2*'SFV+BESS'!$I$9, $B$2*'SFV+BESS'!$I$9, (FZ477+FT478+FU478))</f>
        <v>173.61249999999998</v>
      </c>
      <c r="GA478" s="110">
        <f t="shared" si="570"/>
        <v>42.131964389959421</v>
      </c>
      <c r="GF478" s="251"/>
      <c r="GG478" s="41">
        <v>19.5416666666667</v>
      </c>
      <c r="GH478" s="33">
        <f t="shared" si="543"/>
        <v>123.094953967778</v>
      </c>
      <c r="GI478" s="33">
        <f>Gen_Cons_Horario!B8520</f>
        <v>106.941</v>
      </c>
      <c r="GJ478" s="35">
        <f t="shared" si="585"/>
        <v>16.153953967777994</v>
      </c>
      <c r="GK478" s="116">
        <f>IF(AND(GJ478&gt;0,GJ478*$B$4+GQ477&lt;=$B$2*'SFV+BESS'!$I$9,GJ478&lt;'SFV+BESS'!$I$7), GJ478*$B$4, IF(AND(GJ478&gt;0,GJ478*$B$4+GQ477&gt;$B$2*'SFV+BESS'!$I$9,GJ478*$B$4&lt;'SFV+BESS'!$I$7),$B$2*'SFV+BESS'!$I$9-GQ477,IF(AND(GJ478&gt;0,GJ478*$B$4+GQ477&gt;$B$2*'SFV+BESS'!$I$9,GJ478*$B$4&gt;'SFV+BESS'!$I$7,GQ477&lt;$B$2*'SFV+BESS'!$I$9),$B$2*'SFV+BESS'!$I$9-GQ477,IF(AND(GJ478&gt;0,GJ478*$B$4+GQ477&lt;=$B$2*'SFV+BESS'!$I$9,GJ478&gt;'SFV+BESS'!$I$7),'SFV+BESS'!$I$7,0))))</f>
        <v>15.346256269389094</v>
      </c>
      <c r="GL478" s="27">
        <f>IF(AND(GJ478&lt;0,GQ477+GJ478/$B$5&gt;$H$2,-GJ478/'Carga-Descarga Año'!$B$5&lt;'SFV+BESS'!$I$7),GJ478/$B$5,IF(AND(GJ478&lt;0,GQ477+GJ478/$B$5&gt;$H$2,-GJ478/'Carga-Descarga Año'!$B$5&gt;'SFV+BESS'!$I$7),-'SFV+BESS'!$I$7,IF(AND(GJ478&lt;0,GQ477+GJ478/$B$5&lt;$H$2),-MIN('SFV+BESS'!$I$7,GQ477-$H$2),0)))</f>
        <v>0</v>
      </c>
      <c r="GM478" s="33"/>
      <c r="GN478" s="33">
        <f t="shared" si="531"/>
        <v>106.941</v>
      </c>
      <c r="GO478" s="27">
        <f t="shared" si="571"/>
        <v>0</v>
      </c>
      <c r="GP478" s="27">
        <f t="shared" si="532"/>
        <v>0</v>
      </c>
      <c r="GQ478" s="28">
        <f>IF((GQ477+GK478+GL478)&gt;=$B$2*'SFV+BESS'!$I$9, $B$2*'SFV+BESS'!$I$9, (GQ477+GK478+GL478))</f>
        <v>111.90864809365789</v>
      </c>
      <c r="GR478" s="110">
        <f t="shared" si="572"/>
        <v>0</v>
      </c>
    </row>
    <row r="479" spans="1:200">
      <c r="A479" s="249"/>
      <c r="B479" s="41">
        <v>19.5833333333333</v>
      </c>
      <c r="C479" s="38">
        <f t="shared" si="514"/>
        <v>133.25978951017149</v>
      </c>
      <c r="D479" s="2">
        <f>Gen_Cons_Horario!B505</f>
        <v>52.198999999999998</v>
      </c>
      <c r="E479" s="140">
        <f t="shared" si="544"/>
        <v>81.060789510171489</v>
      </c>
      <c r="F479" s="116">
        <f>IF(AND(E479&gt;0,E479*$B$4+L478&lt;=$B$2*'SFV+BESS'!$I$9,E479&lt;'SFV+BESS'!$I$7), E479*$B$4, IF(AND(E479&gt;0,E479*$B$4+L478&gt;$B$2*'SFV+BESS'!$I$9,E479*$B$4&lt;'SFV+BESS'!$I$7),$B$2*'SFV+BESS'!$I$9-L478,IF(AND(E479&gt;0,E479*$B$4+L478&gt;$B$2*'SFV+BESS'!$I$9,E479*$B$4&gt;'SFV+BESS'!$I$7,L478&lt;$B$2*'SFV+BESS'!$I$9),$B$2*'SFV+BESS'!$I$9-L478,IF(AND(E479&gt;0,E479*$B$4+L478&lt;=$B$2*'SFV+BESS'!$I$9,E479&gt;'SFV+BESS'!$I$7),'SFV+BESS'!$I$7,0))))</f>
        <v>0</v>
      </c>
      <c r="G479" s="27">
        <f>IF(AND(E479&lt;0,L478+E479/$B$5&gt;$H$2,-E479/'Carga-Descarga Año'!$B$5&lt;'SFV+BESS'!$I$7),E479/$B$5,IF(AND(E479&lt;0,L478+E479/$B$5&gt;$H$2,-E479/'Carga-Descarga Año'!$B$5&gt;'SFV+BESS'!$I$7),-'SFV+BESS'!$I$7,IF(AND(E479&lt;0,L478+E479/$B$5&lt;$H$2),-MIN('SFV+BESS'!$I$7,L478-$H$2),0)))</f>
        <v>0</v>
      </c>
      <c r="I479" s="38">
        <f t="shared" si="545"/>
        <v>52.198999999999998</v>
      </c>
      <c r="J479" s="27">
        <f t="shared" si="547"/>
        <v>0</v>
      </c>
      <c r="K479" s="27">
        <f t="shared" si="546"/>
        <v>0</v>
      </c>
      <c r="L479" s="28">
        <f>IF((L478+F479+G479)&gt;=$B$2*'SFV+BESS'!$I$9, $B$2*'SFV+BESS'!$I$9, (L478+F479+G479))</f>
        <v>173.61249999999998</v>
      </c>
      <c r="M479" s="110">
        <f t="shared" si="548"/>
        <v>81.060789510171489</v>
      </c>
      <c r="R479" s="251"/>
      <c r="S479" s="41">
        <v>19.5833333333333</v>
      </c>
      <c r="T479" s="2">
        <f t="shared" si="533"/>
        <v>139.0828529227783</v>
      </c>
      <c r="U479" s="2">
        <f>Gen_Cons_Horario!B1249</f>
        <v>18.642500000000002</v>
      </c>
      <c r="V479" s="35">
        <f t="shared" si="580"/>
        <v>120.4403529227783</v>
      </c>
      <c r="W479" s="116">
        <f>IF(AND(V479&gt;0,V479*$B$4+AC478&lt;=$B$2*'SFV+BESS'!$I$9,V479&lt;'SFV+BESS'!$I$7), V479*$B$4, IF(AND(V479&gt;0,V479*$B$4+AC478&gt;$B$2*'SFV+BESS'!$I$9,V479*$B$4&lt;'SFV+BESS'!$I$7),$B$2*'SFV+BESS'!$I$9-AC478,IF(AND(V479&gt;0,V479*$B$4+AC478&gt;$B$2*'SFV+BESS'!$I$9,V479*$B$4&gt;'SFV+BESS'!$I$7,AC478&lt;$B$2*'SFV+BESS'!$I$9),$B$2*'SFV+BESS'!$I$9-AC478,IF(AND(V479&gt;0,V479*$B$4+AC478&lt;=$B$2*'SFV+BESS'!$I$9,V479&gt;'SFV+BESS'!$I$7),'SFV+BESS'!$I$7,0))))</f>
        <v>0</v>
      </c>
      <c r="X479" s="27">
        <f>IF(AND(V479&lt;0,AC478+V479/$B$5&gt;$H$2,-V479/'Carga-Descarga Año'!$B$5&lt;'SFV+BESS'!$I$7),V479/$B$5,IF(AND(V479&lt;0,AC478+V479/$B$5&gt;$H$2,-V479/'Carga-Descarga Año'!$B$5&gt;'SFV+BESS'!$I$7),-'SFV+BESS'!$I$7,IF(AND(V479&lt;0,AC478+V479/$B$5&lt;$H$2),-MIN('SFV+BESS'!$I$7,AC478-$H$2),0)))</f>
        <v>0</v>
      </c>
      <c r="Z479" s="33">
        <f t="shared" si="574"/>
        <v>18.642500000000002</v>
      </c>
      <c r="AA479" s="27">
        <f t="shared" si="549"/>
        <v>0</v>
      </c>
      <c r="AB479" s="27">
        <f t="shared" si="573"/>
        <v>0</v>
      </c>
      <c r="AC479" s="28">
        <f>IF((AC478+W479+X479)&gt;=$B$2*'SFV+BESS'!$I$9, $B$2*'SFV+BESS'!$I$9, (AC478+W479+X479))</f>
        <v>173.61249999999998</v>
      </c>
      <c r="AD479" s="110">
        <f t="shared" si="550"/>
        <v>120.4403529227783</v>
      </c>
      <c r="AI479" s="251"/>
      <c r="AJ479" s="41">
        <v>19.5833333333333</v>
      </c>
      <c r="AK479" s="52">
        <f t="shared" si="534"/>
        <v>137.68044358388673</v>
      </c>
      <c r="AL479" s="33">
        <f>Gen_Cons_Horario!B1921</f>
        <v>37.285000000000004</v>
      </c>
      <c r="AM479" s="35">
        <f t="shared" si="581"/>
        <v>100.39544358388673</v>
      </c>
      <c r="AN479" s="116">
        <f>IF(AND(AM479&gt;0,AM479*$B$4+AT478&lt;=$B$2*'SFV+BESS'!$I$9,AM479&lt;'SFV+BESS'!$I$7), AM479*$B$4, IF(AND(AM479&gt;0,AM479*$B$4+AT478&gt;$B$2*'SFV+BESS'!$I$9,AM479*$B$4&lt;'SFV+BESS'!$I$7),$B$2*'SFV+BESS'!$I$9-AT478,IF(AND(AM479&gt;0,AM479*$B$4+AT478&gt;$B$2*'SFV+BESS'!$I$9,AM479*$B$4&gt;'SFV+BESS'!$I$7,AT478&lt;$B$2*'SFV+BESS'!$I$9),$B$2*'SFV+BESS'!$I$9-AT478,IF(AND(AM479&gt;0,AM479*$B$4+AT478&lt;=$B$2*'SFV+BESS'!$I$9,AM479&gt;'SFV+BESS'!$I$7),'SFV+BESS'!$I$7,0))))</f>
        <v>0</v>
      </c>
      <c r="AO479" s="27">
        <f>IF(AND(AM479&lt;0,AT478+AM479/$B$5&gt;$H$2,-AM479/'Carga-Descarga Año'!$B$5&lt;'SFV+BESS'!$I$7),AM479/$B$5,IF(AND(AM479&lt;0,AT478+AM479/$B$5&gt;$H$2,-AM479/'Carga-Descarga Año'!$B$5&gt;'SFV+BESS'!$I$7),-'SFV+BESS'!$I$7,IF(AND(AM479&lt;0,AT478+AM479/$B$5&lt;$H$2),-MIN('SFV+BESS'!$I$7,AT478-$H$2),0)))</f>
        <v>0</v>
      </c>
      <c r="AP479" s="33"/>
      <c r="AQ479" s="33">
        <f t="shared" si="515"/>
        <v>37.285000000000004</v>
      </c>
      <c r="AR479" s="27">
        <f t="shared" si="551"/>
        <v>0</v>
      </c>
      <c r="AS479" s="27">
        <f t="shared" si="516"/>
        <v>0</v>
      </c>
      <c r="AT479" s="28">
        <f>IF((AT478+AN479+AO479)&gt;=$B$2*'SFV+BESS'!$I$9, $B$2*'SFV+BESS'!$I$9, (AT478+AN479+AO479))</f>
        <v>173.61249999999998</v>
      </c>
      <c r="AU479" s="110">
        <f t="shared" si="552"/>
        <v>100.39544358388673</v>
      </c>
      <c r="AZ479" s="251"/>
      <c r="BA479" s="41">
        <v>19.5833333333333</v>
      </c>
      <c r="BB479" s="33">
        <f t="shared" si="535"/>
        <v>119.78981902555637</v>
      </c>
      <c r="BC479" s="33">
        <f>Gen_Cons_Horario!B2665</f>
        <v>0</v>
      </c>
      <c r="BD479" s="35">
        <f t="shared" si="582"/>
        <v>119.78981902555637</v>
      </c>
      <c r="BE479" s="116">
        <f>IF(AND(BD479&gt;0,BD479*$B$4+BK478&lt;=$B$2*'SFV+BESS'!$I$9,BD479&lt;'SFV+BESS'!$I$7), BD479*$B$4, IF(AND(BD479&gt;0,BD479*$B$4+BK478&gt;$B$2*'SFV+BESS'!$I$9,BD479*$B$4&lt;'SFV+BESS'!$I$7),$B$2*'SFV+BESS'!$I$9-BK478,IF(AND(BD479&gt;0,BD479*$B$4+BK478&gt;$B$2*'SFV+BESS'!$I$9,BD479*$B$4&gt;'SFV+BESS'!$I$7,BK478&lt;$B$2*'SFV+BESS'!$I$9),$B$2*'SFV+BESS'!$I$9-BK478,IF(AND(BD479&gt;0,BD479*$B$4+BK478&lt;=$B$2*'SFV+BESS'!$I$9,BD479&gt;'SFV+BESS'!$I$7),'SFV+BESS'!$I$7,0))))</f>
        <v>0</v>
      </c>
      <c r="BF479" s="27">
        <f>IF(AND(BD479&lt;0,BK478+BD479/$B$5&gt;$H$2,-BD479/'Carga-Descarga Año'!$B$5&lt;'SFV+BESS'!$I$7),BD479/$B$5,IF(AND(BD479&lt;0,BK478+BD479/$B$5&gt;$H$2,-BD479/'Carga-Descarga Año'!$B$5&gt;'SFV+BESS'!$I$7),-'SFV+BESS'!$I$7,IF(AND(BD479&lt;0,BK478+BD479/$B$5&lt;$H$2),-MIN('SFV+BESS'!$I$7,BK478-$H$2),0)))</f>
        <v>0</v>
      </c>
      <c r="BG479" s="33"/>
      <c r="BH479" s="33">
        <f t="shared" si="517"/>
        <v>0</v>
      </c>
      <c r="BI479" s="27">
        <f t="shared" si="553"/>
        <v>0</v>
      </c>
      <c r="BJ479" s="27">
        <f t="shared" si="518"/>
        <v>0</v>
      </c>
      <c r="BK479" s="28">
        <f>IF((BK478+BE479+BF479)&gt;=$B$2*'SFV+BESS'!$I$9, $B$2*'SFV+BESS'!$I$9, (BK478+BE479+BF479))</f>
        <v>173.61249999999998</v>
      </c>
      <c r="BL479" s="110">
        <f t="shared" si="554"/>
        <v>119.78981902555637</v>
      </c>
      <c r="BQ479" s="251"/>
      <c r="BR479" s="41">
        <v>19.5833333333333</v>
      </c>
      <c r="BS479" s="33">
        <f t="shared" si="536"/>
        <v>102.95917212974827</v>
      </c>
      <c r="BT479" s="33">
        <f>Gen_Cons_Horario!B3385</f>
        <v>0</v>
      </c>
      <c r="BU479" s="35">
        <f t="shared" si="583"/>
        <v>102.95917212974827</v>
      </c>
      <c r="BV479" s="116">
        <f>IF(AND(BU479&gt;0,BU479*$B$4+CB478&lt;=$B$2*'SFV+BESS'!$I$9,BU479&lt;'SFV+BESS'!$I$7), BU479*$B$4, IF(AND(BU479&gt;0,BU479*$B$4+CB478&gt;$B$2*'SFV+BESS'!$I$9,BU479*$B$4&lt;'SFV+BESS'!$I$7),$B$2*'SFV+BESS'!$I$9-CB478,IF(AND(BU479&gt;0,BU479*$B$4+CB478&gt;$B$2*'SFV+BESS'!$I$9,BU479*$B$4&gt;'SFV+BESS'!$I$7,CB478&lt;$B$2*'SFV+BESS'!$I$9),$B$2*'SFV+BESS'!$I$9-CB478,IF(AND(BU479&gt;0,BU479*$B$4+CB478&lt;=$B$2*'SFV+BESS'!$I$9,BU479&gt;'SFV+BESS'!$I$7),'SFV+BESS'!$I$7,0))))</f>
        <v>0</v>
      </c>
      <c r="BW479" s="27">
        <f>IF(AND(BU479&lt;0,CB478+BU479/$B$5&gt;$H$2,-BU479/'Carga-Descarga Año'!$B$5&lt;'SFV+BESS'!$I$7),BU479/$B$5,IF(AND(BU479&lt;0,CB478+BU479/$B$5&gt;$H$2,-BU479/'Carga-Descarga Año'!$B$5&gt;'SFV+BESS'!$I$7),-'SFV+BESS'!$I$7,IF(AND(BU479&lt;0,CB478+BU479/$B$5&lt;$H$2),-MIN('SFV+BESS'!$I$7,CB478-$H$2),0)))</f>
        <v>0</v>
      </c>
      <c r="BX479" s="33"/>
      <c r="BY479" s="33">
        <f t="shared" si="519"/>
        <v>0</v>
      </c>
      <c r="BZ479" s="27">
        <f t="shared" si="555"/>
        <v>0</v>
      </c>
      <c r="CA479" s="27">
        <f t="shared" si="556"/>
        <v>0</v>
      </c>
      <c r="CB479" s="28">
        <f>IF((CB478+BV479+BW479)&gt;=$B$2*'SFV+BESS'!$I$9, $B$2*'SFV+BESS'!$I$9, (CB478+BV479+BW479))</f>
        <v>173.61249999999998</v>
      </c>
      <c r="CC479" s="110">
        <f t="shared" si="557"/>
        <v>102.95917212974827</v>
      </c>
      <c r="CH479" s="251"/>
      <c r="CI479" s="41">
        <v>19.5833333333333</v>
      </c>
      <c r="CJ479" s="33">
        <f t="shared" si="537"/>
        <v>92.109640210585653</v>
      </c>
      <c r="CK479" s="33">
        <f>Gen_Cons_Horario!B4129</f>
        <v>0</v>
      </c>
      <c r="CL479" s="35">
        <f t="shared" si="584"/>
        <v>92.109640210585653</v>
      </c>
      <c r="CM479" s="116">
        <f>IF(AND(CL479&gt;0,CL479*$B$4+CS478&lt;=$B$2*'SFV+BESS'!$I$9,CL479&lt;'SFV+BESS'!$I$7), CL479*$B$4, IF(AND(CL479&gt;0,CL479*$B$4+CS478&gt;$B$2*'SFV+BESS'!$I$9,CL479*$B$4&lt;'SFV+BESS'!$I$7),$B$2*'SFV+BESS'!$I$9-CS478,IF(AND(CL479&gt;0,CL479*$B$4+CS478&gt;$B$2*'SFV+BESS'!$I$9,CL479*$B$4&gt;'SFV+BESS'!$I$7,CS478&lt;$B$2*'SFV+BESS'!$I$9),$B$2*'SFV+BESS'!$I$9-CS478,IF(AND(CL479&gt;0,CL479*$B$4+CS478&lt;=$B$2*'SFV+BESS'!$I$9,CL479&gt;'SFV+BESS'!$I$7),'SFV+BESS'!$I$7,0))))</f>
        <v>0</v>
      </c>
      <c r="CN479" s="27">
        <f>IF(AND(CL479&lt;0,CS478+CL479/$B$5&gt;$H$2,-CL479/'Carga-Descarga Año'!$B$5&lt;'SFV+BESS'!$I$7),CL479/$B$5,IF(AND(CL479&lt;0,CS478+CL479/$B$5&gt;$H$2,-CL479/'Carga-Descarga Año'!$B$5&gt;'SFV+BESS'!$I$7),-'SFV+BESS'!$I$7,IF(AND(CL479&lt;0,CS478+CL479/$B$5&lt;$H$2),-MIN('SFV+BESS'!$I$7,CS478-$H$2),0)))</f>
        <v>0</v>
      </c>
      <c r="CO479" s="33"/>
      <c r="CP479" s="33">
        <f t="shared" si="520"/>
        <v>0</v>
      </c>
      <c r="CQ479" s="27">
        <f t="shared" si="558"/>
        <v>0</v>
      </c>
      <c r="CR479" s="27">
        <f t="shared" si="521"/>
        <v>0</v>
      </c>
      <c r="CS479" s="28">
        <f>IF((CS478+CM479+CN479)&gt;=$B$2*'SFV+BESS'!$I$9, $B$2*'SFV+BESS'!$I$9, (CS478+CM479+CN479))</f>
        <v>173.61249999999998</v>
      </c>
      <c r="CT479" s="110">
        <f t="shared" si="559"/>
        <v>92.109640210585653</v>
      </c>
      <c r="CY479" s="251"/>
      <c r="CZ479" s="41">
        <v>19.5833333333333</v>
      </c>
      <c r="DA479" s="33">
        <f t="shared" si="538"/>
        <v>99.291005948507078</v>
      </c>
      <c r="DB479" s="33">
        <f>Gen_Cons_Horario!B4849</f>
        <v>0</v>
      </c>
      <c r="DC479" s="35">
        <f t="shared" si="575"/>
        <v>99.291005948507078</v>
      </c>
      <c r="DD479" s="116">
        <f>IF(AND(DC479&gt;0,DC479*$B$4+DJ478&lt;=$B$2*'SFV+BESS'!$I$9,DC479&lt;'SFV+BESS'!$I$7), DC479*$B$4, IF(AND(DC479&gt;0,DC479*$B$4+DJ478&gt;$B$2*'SFV+BESS'!$I$9,DC479*$B$4&lt;'SFV+BESS'!$I$7),$B$2*'SFV+BESS'!$I$9-DJ478,IF(AND(DC479&gt;0,DC479*$B$4+DJ478&gt;$B$2*'SFV+BESS'!$I$9,DC479*$B$4&gt;'SFV+BESS'!$I$7,DJ478&lt;$B$2*'SFV+BESS'!$I$9),$B$2*'SFV+BESS'!$I$9-DJ478,IF(AND(DC479&gt;0,DC479*$B$4+DJ478&lt;=$B$2*'SFV+BESS'!$I$9,DC479&gt;'SFV+BESS'!$I$7),'SFV+BESS'!$I$7,0))))</f>
        <v>0</v>
      </c>
      <c r="DE479" s="27">
        <f>IF(AND(DC479&lt;0,DJ478+DC479/$B$5&gt;$H$2,-DC479/'Carga-Descarga Año'!$B$5&lt;'SFV+BESS'!$I$7),DC479/$B$5,IF(AND(DC479&lt;0,DJ478+DC479/$B$5&gt;$H$2,-DC479/'Carga-Descarga Año'!$B$5&gt;'SFV+BESS'!$I$7),-'SFV+BESS'!$I$7,IF(AND(DC479&lt;0,DJ478+DC479/$B$5&lt;$H$2),-MIN('SFV+BESS'!$I$7,DJ478-$H$2),0)))</f>
        <v>0</v>
      </c>
      <c r="DF479" s="33"/>
      <c r="DG479" s="33">
        <f t="shared" si="522"/>
        <v>0</v>
      </c>
      <c r="DH479" s="27">
        <f t="shared" si="560"/>
        <v>0</v>
      </c>
      <c r="DI479" s="27">
        <f t="shared" si="561"/>
        <v>0</v>
      </c>
      <c r="DJ479" s="28">
        <f>IF((DJ478+DD479+DE479)&gt;=$B$2*'SFV+BESS'!$I$9, $B$2*'SFV+BESS'!$I$9, (DJ478+DD479+DE479))</f>
        <v>173.61249999999998</v>
      </c>
      <c r="DK479" s="110">
        <f t="shared" si="562"/>
        <v>99.291005948507078</v>
      </c>
      <c r="DP479" s="251"/>
      <c r="DQ479" s="41">
        <v>19.5833333333333</v>
      </c>
      <c r="DR479" s="33">
        <f t="shared" si="539"/>
        <v>97.880357128904294</v>
      </c>
      <c r="DS479" s="33">
        <f>Gen_Cons_Horario!B5593</f>
        <v>0</v>
      </c>
      <c r="DT479" s="35">
        <f t="shared" si="576"/>
        <v>97.880357128904294</v>
      </c>
      <c r="DU479" s="116">
        <f>IF(AND(DT479&gt;0,DT479*$B$4+EA478&lt;=$B$2*'SFV+BESS'!$I$9,DT479&lt;'SFV+BESS'!$I$7), DT479*$B$4, IF(AND(DT479&gt;0,DT479*$B$4+EA478&gt;$B$2*'SFV+BESS'!$I$9,DT479*$B$4&lt;'SFV+BESS'!$I$7),$B$2*'SFV+BESS'!$I$9-EA478,IF(AND(DT479&gt;0,DT479*$B$4+EA478&gt;$B$2*'SFV+BESS'!$I$9,DT479*$B$4&gt;'SFV+BESS'!$I$7,EA478&lt;$B$2*'SFV+BESS'!$I$9),$B$2*'SFV+BESS'!$I$9-EA478,IF(AND(DT479&gt;0,DT479*$B$4+EA478&lt;=$B$2*'SFV+BESS'!$I$9,DT479&gt;'SFV+BESS'!$I$7),'SFV+BESS'!$I$7,0))))</f>
        <v>0</v>
      </c>
      <c r="DV479" s="27">
        <f>IF(AND(DT479&lt;0,EA478+DT479/$B$5&gt;$H$2,-DT479/'Carga-Descarga Año'!$B$5&lt;'SFV+BESS'!$I$7),DT479/$B$5,IF(AND(DT479&lt;0,EA478+DT479/$B$5&gt;$H$2,-DT479/'Carga-Descarga Año'!$B$5&gt;'SFV+BESS'!$I$7),-'SFV+BESS'!$I$7,IF(AND(DT479&lt;0,EA478+DT479/$B$5&lt;$H$2),-MIN('SFV+BESS'!$I$7,EA478-$H$2),0)))</f>
        <v>0</v>
      </c>
      <c r="DW479" s="33"/>
      <c r="DX479" s="33">
        <f t="shared" si="523"/>
        <v>0</v>
      </c>
      <c r="DY479" s="27">
        <f t="shared" si="563"/>
        <v>0</v>
      </c>
      <c r="DZ479" s="27">
        <f t="shared" si="524"/>
        <v>0</v>
      </c>
      <c r="EA479" s="28">
        <f>IF((EA478+DU479+DV479)&gt;=$B$2*'SFV+BESS'!$I$9, $B$2*'SFV+BESS'!$I$9, (EA478+DU479+DV479))</f>
        <v>173.61249999999998</v>
      </c>
      <c r="EB479" s="110">
        <f t="shared" si="564"/>
        <v>97.880357128904294</v>
      </c>
      <c r="EG479" s="251"/>
      <c r="EH479" s="41">
        <v>19.5833333333333</v>
      </c>
      <c r="EI479" s="33">
        <f t="shared" si="540"/>
        <v>107.02335307780091</v>
      </c>
      <c r="EJ479" s="33">
        <f>Gen_Cons_Horario!B6337</f>
        <v>0</v>
      </c>
      <c r="EK479" s="35">
        <f t="shared" si="577"/>
        <v>107.02335307780091</v>
      </c>
      <c r="EL479" s="116">
        <f>IF(AND(EK479&gt;0,EK479*$B$4+ER478&lt;=$B$2*'SFV+BESS'!$I$9,EK479&lt;'SFV+BESS'!$I$7), EK479*$B$4, IF(AND(EK479&gt;0,EK479*$B$4+ER478&gt;$B$2*'SFV+BESS'!$I$9,EK479*$B$4&lt;'SFV+BESS'!$I$7),$B$2*'SFV+BESS'!$I$9-ER478,IF(AND(EK479&gt;0,EK479*$B$4+ER478&gt;$B$2*'SFV+BESS'!$I$9,EK479*$B$4&gt;'SFV+BESS'!$I$7,ER478&lt;$B$2*'SFV+BESS'!$I$9),$B$2*'SFV+BESS'!$I$9-ER478,IF(AND(EK479&gt;0,EK479*$B$4+ER478&lt;=$B$2*'SFV+BESS'!$I$9,EK479&gt;'SFV+BESS'!$I$7),'SFV+BESS'!$I$7,0))))</f>
        <v>0</v>
      </c>
      <c r="EM479" s="27">
        <f>IF(AND(EK479&lt;0,ER478+EK479/$B$5&gt;$H$2,-EK479/'Carga-Descarga Año'!$B$5&lt;'SFV+BESS'!$I$7),EK479/$B$5,IF(AND(EK479&lt;0,ER478+EK479/$B$5&gt;$H$2,-EK479/'Carga-Descarga Año'!$B$5&gt;'SFV+BESS'!$I$7),-'SFV+BESS'!$I$7,IF(AND(EK479&lt;0,ER478+EK479/$B$5&lt;$H$2),-MIN('SFV+BESS'!$I$7,ER478-$H$2),0)))</f>
        <v>0</v>
      </c>
      <c r="EN479" s="33"/>
      <c r="EO479" s="33">
        <f t="shared" si="525"/>
        <v>0</v>
      </c>
      <c r="EP479" s="27">
        <f t="shared" si="565"/>
        <v>0</v>
      </c>
      <c r="EQ479" s="27">
        <f t="shared" si="526"/>
        <v>0</v>
      </c>
      <c r="ER479" s="28">
        <f>IF((ER478+EL479+EM479)&gt;=$B$2*'SFV+BESS'!$I$9, $B$2*'SFV+BESS'!$I$9, (ER478+EL479+EM479))</f>
        <v>173.61249999999998</v>
      </c>
      <c r="ES479" s="110">
        <f t="shared" si="566"/>
        <v>107.02335307780091</v>
      </c>
      <c r="EX479" s="251"/>
      <c r="EY479" s="41">
        <v>19.5833333333333</v>
      </c>
      <c r="EZ479" s="33">
        <f t="shared" si="541"/>
        <v>117.95196128053284</v>
      </c>
      <c r="FA479" s="33">
        <f>Gen_Cons_Horario!B7057</f>
        <v>0</v>
      </c>
      <c r="FB479" s="35">
        <f t="shared" si="578"/>
        <v>117.95196128053284</v>
      </c>
      <c r="FC479" s="116">
        <f>IF(AND(FB479&gt;0,FB479*$B$4+FI478&lt;=$B$2*'SFV+BESS'!$I$9,FB479&lt;'SFV+BESS'!$I$7), FB479*$B$4, IF(AND(FB479&gt;0,FB479*$B$4+FI478&gt;$B$2*'SFV+BESS'!$I$9,FB479*$B$4&lt;'SFV+BESS'!$I$7),$B$2*'SFV+BESS'!$I$9-FI478,IF(AND(FB479&gt;0,FB479*$B$4+FI478&gt;$B$2*'SFV+BESS'!$I$9,FB479*$B$4&gt;'SFV+BESS'!$I$7,FI478&lt;$B$2*'SFV+BESS'!$I$9),$B$2*'SFV+BESS'!$I$9-FI478,IF(AND(FB479&gt;0,FB479*$B$4+FI478&lt;=$B$2*'SFV+BESS'!$I$9,FB479&gt;'SFV+BESS'!$I$7),'SFV+BESS'!$I$7,0))))</f>
        <v>0</v>
      </c>
      <c r="FD479" s="27">
        <f>IF(AND(FB479&lt;0,FI478+FB479/$B$5&gt;$H$2,-FB479/'Carga-Descarga Año'!$B$5&lt;'SFV+BESS'!$I$7),FB479/$B$5,IF(AND(FB479&lt;0,FI478+FB479/$B$5&gt;$H$2,-FB479/'Carga-Descarga Año'!$B$5&gt;'SFV+BESS'!$I$7),-'SFV+BESS'!$I$7,IF(AND(FB479&lt;0,FI478+FB479/$B$5&lt;$H$2),-MIN('SFV+BESS'!$I$7,FI478-$H$2),0)))</f>
        <v>0</v>
      </c>
      <c r="FE479" s="33"/>
      <c r="FF479" s="33">
        <f t="shared" si="527"/>
        <v>0</v>
      </c>
      <c r="FG479" s="27">
        <f t="shared" si="567"/>
        <v>0</v>
      </c>
      <c r="FH479" s="27">
        <f t="shared" si="528"/>
        <v>0</v>
      </c>
      <c r="FI479" s="28">
        <f>IF((FI478+FC479+FD479)&gt;=$B$2*'SFV+BESS'!$I$9, $B$2*'SFV+BESS'!$I$9, (FI478+FC479+FD479))</f>
        <v>173.61249999999998</v>
      </c>
      <c r="FJ479" s="110">
        <f t="shared" si="568"/>
        <v>117.95196128053284</v>
      </c>
      <c r="FO479" s="251"/>
      <c r="FP479" s="41">
        <v>19.5833333333333</v>
      </c>
      <c r="FQ479" s="33">
        <f t="shared" si="542"/>
        <v>124.97258800981498</v>
      </c>
      <c r="FR479" s="33">
        <f>Gen_Cons_Horario!B7801</f>
        <v>59.656000000000006</v>
      </c>
      <c r="FS479" s="35">
        <f t="shared" si="579"/>
        <v>65.316588009814978</v>
      </c>
      <c r="FT479" s="116">
        <f>IF(AND(FS479&gt;0,FS479*$B$4+FZ478&lt;=$B$2*'SFV+BESS'!$I$9,FS479&lt;'SFV+BESS'!$I$7), FS479*$B$4, IF(AND(FS479&gt;0,FS479*$B$4+FZ478&gt;$B$2*'SFV+BESS'!$I$9,FS479*$B$4&lt;'SFV+BESS'!$I$7),$B$2*'SFV+BESS'!$I$9-FZ478,IF(AND(FS479&gt;0,FS479*$B$4+FZ478&gt;$B$2*'SFV+BESS'!$I$9,FS479*$B$4&gt;'SFV+BESS'!$I$7,FZ478&lt;$B$2*'SFV+BESS'!$I$9),$B$2*'SFV+BESS'!$I$9-FZ478,IF(AND(FS479&gt;0,FS479*$B$4+FZ478&lt;=$B$2*'SFV+BESS'!$I$9,FS479&gt;'SFV+BESS'!$I$7),'SFV+BESS'!$I$7,0))))</f>
        <v>0</v>
      </c>
      <c r="FU479" s="27">
        <f>IF(AND(FS479&lt;0,FZ478+FS479/$B$5&gt;$H$2,-FS479/'Carga-Descarga Año'!$B$5&lt;'SFV+BESS'!$I$7),FS479/$B$5,IF(AND(FS479&lt;0,FZ478+FS479/$B$5&gt;$H$2,-FS479/'Carga-Descarga Año'!$B$5&gt;'SFV+BESS'!$I$7),-'SFV+BESS'!$I$7,IF(AND(FS479&lt;0,FZ478+FS479/$B$5&lt;$H$2),-MIN('SFV+BESS'!$I$7,FZ478-$H$2),0)))</f>
        <v>0</v>
      </c>
      <c r="FV479" s="33"/>
      <c r="FW479" s="33">
        <f t="shared" si="529"/>
        <v>59.656000000000006</v>
      </c>
      <c r="FX479" s="27">
        <f t="shared" si="569"/>
        <v>0</v>
      </c>
      <c r="FY479" s="27">
        <f t="shared" si="530"/>
        <v>0</v>
      </c>
      <c r="FZ479" s="28">
        <f>IF((FZ478+FT479+FU479)&gt;=$B$2*'SFV+BESS'!$I$9, $B$2*'SFV+BESS'!$I$9, (FZ478+FT479+FU479))</f>
        <v>173.61249999999998</v>
      </c>
      <c r="GA479" s="110">
        <f t="shared" si="570"/>
        <v>65.316588009814978</v>
      </c>
      <c r="GF479" s="251"/>
      <c r="GG479" s="41">
        <v>19.5833333333333</v>
      </c>
      <c r="GH479" s="33">
        <f t="shared" si="543"/>
        <v>125.58913062743498</v>
      </c>
      <c r="GI479" s="33">
        <f>Gen_Cons_Horario!B8521</f>
        <v>59.656000000000006</v>
      </c>
      <c r="GJ479" s="35">
        <f t="shared" si="585"/>
        <v>65.933130627434977</v>
      </c>
      <c r="GK479" s="116">
        <f>IF(AND(GJ479&gt;0,GJ479*$B$4+GQ478&lt;=$B$2*'SFV+BESS'!$I$9,GJ479&lt;'SFV+BESS'!$I$7), GJ479*$B$4, IF(AND(GJ479&gt;0,GJ479*$B$4+GQ478&gt;$B$2*'SFV+BESS'!$I$9,GJ479*$B$4&lt;'SFV+BESS'!$I$7),$B$2*'SFV+BESS'!$I$9-GQ478,IF(AND(GJ479&gt;0,GJ479*$B$4+GQ478&gt;$B$2*'SFV+BESS'!$I$9,GJ479*$B$4&gt;'SFV+BESS'!$I$7,GQ478&lt;$B$2*'SFV+BESS'!$I$9),$B$2*'SFV+BESS'!$I$9-GQ478,IF(AND(GJ479&gt;0,GJ479*$B$4+GQ478&lt;=$B$2*'SFV+BESS'!$I$9,GJ479&gt;'SFV+BESS'!$I$7),'SFV+BESS'!$I$7,0))))</f>
        <v>61.703851906342095</v>
      </c>
      <c r="GL479" s="27">
        <f>IF(AND(GJ479&lt;0,GQ478+GJ479/$B$5&gt;$H$2,-GJ479/'Carga-Descarga Año'!$B$5&lt;'SFV+BESS'!$I$7),GJ479/$B$5,IF(AND(GJ479&lt;0,GQ478+GJ479/$B$5&gt;$H$2,-GJ479/'Carga-Descarga Año'!$B$5&gt;'SFV+BESS'!$I$7),-'SFV+BESS'!$I$7,IF(AND(GJ479&lt;0,GQ478+GJ479/$B$5&lt;$H$2),-MIN('SFV+BESS'!$I$7,GQ478-$H$2),0)))</f>
        <v>0</v>
      </c>
      <c r="GM479" s="33"/>
      <c r="GN479" s="33">
        <f t="shared" si="531"/>
        <v>59.656000000000006</v>
      </c>
      <c r="GO479" s="27">
        <f t="shared" si="571"/>
        <v>0</v>
      </c>
      <c r="GP479" s="27">
        <f t="shared" si="532"/>
        <v>0</v>
      </c>
      <c r="GQ479" s="28">
        <f>IF((GQ478+GK479+GL479)&gt;=$B$2*'SFV+BESS'!$I$9, $B$2*'SFV+BESS'!$I$9, (GQ478+GK479+GL479))</f>
        <v>173.61249999999998</v>
      </c>
      <c r="GR479" s="110">
        <f t="shared" si="572"/>
        <v>0.98170756812750426</v>
      </c>
    </row>
    <row r="480" spans="1:200">
      <c r="A480" s="249"/>
      <c r="B480" s="41">
        <v>19.625</v>
      </c>
      <c r="C480" s="38">
        <f t="shared" si="514"/>
        <v>131.43639444275752</v>
      </c>
      <c r="D480" s="2">
        <f>Gen_Cons_Horario!B506</f>
        <v>52.198999999999998</v>
      </c>
      <c r="E480" s="140">
        <f t="shared" si="544"/>
        <v>79.23739444275752</v>
      </c>
      <c r="F480" s="116">
        <f>IF(AND(E480&gt;0,E480*$B$4+L479&lt;=$B$2*'SFV+BESS'!$I$9,E480&lt;'SFV+BESS'!$I$7), E480*$B$4, IF(AND(E480&gt;0,E480*$B$4+L479&gt;$B$2*'SFV+BESS'!$I$9,E480*$B$4&lt;'SFV+BESS'!$I$7),$B$2*'SFV+BESS'!$I$9-L479,IF(AND(E480&gt;0,E480*$B$4+L479&gt;$B$2*'SFV+BESS'!$I$9,E480*$B$4&gt;'SFV+BESS'!$I$7,L479&lt;$B$2*'SFV+BESS'!$I$9),$B$2*'SFV+BESS'!$I$9-L479,IF(AND(E480&gt;0,E480*$B$4+L479&lt;=$B$2*'SFV+BESS'!$I$9,E480&gt;'SFV+BESS'!$I$7),'SFV+BESS'!$I$7,0))))</f>
        <v>0</v>
      </c>
      <c r="G480" s="27">
        <f>IF(AND(E480&lt;0,L479+E480/$B$5&gt;$H$2,-E480/'Carga-Descarga Año'!$B$5&lt;'SFV+BESS'!$I$7),E480/$B$5,IF(AND(E480&lt;0,L479+E480/$B$5&gt;$H$2,-E480/'Carga-Descarga Año'!$B$5&gt;'SFV+BESS'!$I$7),-'SFV+BESS'!$I$7,IF(AND(E480&lt;0,L479+E480/$B$5&lt;$H$2),-MIN('SFV+BESS'!$I$7,L479-$H$2),0)))</f>
        <v>0</v>
      </c>
      <c r="I480" s="38">
        <f t="shared" si="545"/>
        <v>52.198999999999998</v>
      </c>
      <c r="J480" s="27">
        <f t="shared" si="547"/>
        <v>0</v>
      </c>
      <c r="K480" s="27">
        <f t="shared" si="546"/>
        <v>0</v>
      </c>
      <c r="L480" s="28">
        <f>IF((L479+F480+G480)&gt;=$B$2*'SFV+BESS'!$I$9, $B$2*'SFV+BESS'!$I$9, (L479+F480+G480))</f>
        <v>173.61249999999998</v>
      </c>
      <c r="M480" s="110">
        <f t="shared" si="548"/>
        <v>79.23739444275752</v>
      </c>
      <c r="R480" s="251"/>
      <c r="S480" s="41">
        <v>19.625</v>
      </c>
      <c r="T480" s="2">
        <f t="shared" si="533"/>
        <v>136.95570340748876</v>
      </c>
      <c r="U480" s="2">
        <f>Gen_Cons_Horario!B1250</f>
        <v>18.642500000000002</v>
      </c>
      <c r="V480" s="35">
        <f t="shared" si="580"/>
        <v>118.31320340748876</v>
      </c>
      <c r="W480" s="116">
        <f>IF(AND(V480&gt;0,V480*$B$4+AC479&lt;=$B$2*'SFV+BESS'!$I$9,V480&lt;'SFV+BESS'!$I$7), V480*$B$4, IF(AND(V480&gt;0,V480*$B$4+AC479&gt;$B$2*'SFV+BESS'!$I$9,V480*$B$4&lt;'SFV+BESS'!$I$7),$B$2*'SFV+BESS'!$I$9-AC479,IF(AND(V480&gt;0,V480*$B$4+AC479&gt;$B$2*'SFV+BESS'!$I$9,V480*$B$4&gt;'SFV+BESS'!$I$7,AC479&lt;$B$2*'SFV+BESS'!$I$9),$B$2*'SFV+BESS'!$I$9-AC479,IF(AND(V480&gt;0,V480*$B$4+AC479&lt;=$B$2*'SFV+BESS'!$I$9,V480&gt;'SFV+BESS'!$I$7),'SFV+BESS'!$I$7,0))))</f>
        <v>0</v>
      </c>
      <c r="X480" s="27">
        <f>IF(AND(V480&lt;0,AC479+V480/$B$5&gt;$H$2,-V480/'Carga-Descarga Año'!$B$5&lt;'SFV+BESS'!$I$7),V480/$B$5,IF(AND(V480&lt;0,AC479+V480/$B$5&gt;$H$2,-V480/'Carga-Descarga Año'!$B$5&gt;'SFV+BESS'!$I$7),-'SFV+BESS'!$I$7,IF(AND(V480&lt;0,AC479+V480/$B$5&lt;$H$2),-MIN('SFV+BESS'!$I$7,AC479-$H$2),0)))</f>
        <v>0</v>
      </c>
      <c r="Z480" s="33">
        <f t="shared" si="574"/>
        <v>18.642500000000002</v>
      </c>
      <c r="AA480" s="27">
        <f t="shared" si="549"/>
        <v>0</v>
      </c>
      <c r="AB480" s="27">
        <f t="shared" si="573"/>
        <v>0</v>
      </c>
      <c r="AC480" s="28">
        <f>IF((AC479+W480+X480)&gt;=$B$2*'SFV+BESS'!$I$9, $B$2*'SFV+BESS'!$I$9, (AC479+W480+X480))</f>
        <v>173.61249999999998</v>
      </c>
      <c r="AD480" s="110">
        <f t="shared" si="550"/>
        <v>118.31320340748876</v>
      </c>
      <c r="AI480" s="251"/>
      <c r="AJ480" s="41">
        <v>19.625</v>
      </c>
      <c r="AK480" s="52">
        <f t="shared" si="534"/>
        <v>135.45703269371216</v>
      </c>
      <c r="AL480" s="33">
        <f>Gen_Cons_Horario!B1922</f>
        <v>37.285000000000004</v>
      </c>
      <c r="AM480" s="35">
        <f t="shared" si="581"/>
        <v>98.172032693712168</v>
      </c>
      <c r="AN480" s="116">
        <f>IF(AND(AM480&gt;0,AM480*$B$4+AT479&lt;=$B$2*'SFV+BESS'!$I$9,AM480&lt;'SFV+BESS'!$I$7), AM480*$B$4, IF(AND(AM480&gt;0,AM480*$B$4+AT479&gt;$B$2*'SFV+BESS'!$I$9,AM480*$B$4&lt;'SFV+BESS'!$I$7),$B$2*'SFV+BESS'!$I$9-AT479,IF(AND(AM480&gt;0,AM480*$B$4+AT479&gt;$B$2*'SFV+BESS'!$I$9,AM480*$B$4&gt;'SFV+BESS'!$I$7,AT479&lt;$B$2*'SFV+BESS'!$I$9),$B$2*'SFV+BESS'!$I$9-AT479,IF(AND(AM480&gt;0,AM480*$B$4+AT479&lt;=$B$2*'SFV+BESS'!$I$9,AM480&gt;'SFV+BESS'!$I$7),'SFV+BESS'!$I$7,0))))</f>
        <v>0</v>
      </c>
      <c r="AO480" s="27">
        <f>IF(AND(AM480&lt;0,AT479+AM480/$B$5&gt;$H$2,-AM480/'Carga-Descarga Año'!$B$5&lt;'SFV+BESS'!$I$7),AM480/$B$5,IF(AND(AM480&lt;0,AT479+AM480/$B$5&gt;$H$2,-AM480/'Carga-Descarga Año'!$B$5&gt;'SFV+BESS'!$I$7),-'SFV+BESS'!$I$7,IF(AND(AM480&lt;0,AT479+AM480/$B$5&lt;$H$2),-MIN('SFV+BESS'!$I$7,AT479-$H$2),0)))</f>
        <v>0</v>
      </c>
      <c r="AP480" s="33"/>
      <c r="AQ480" s="33">
        <f t="shared" si="515"/>
        <v>37.285000000000004</v>
      </c>
      <c r="AR480" s="27">
        <f t="shared" si="551"/>
        <v>0</v>
      </c>
      <c r="AS480" s="27">
        <f t="shared" si="516"/>
        <v>0</v>
      </c>
      <c r="AT480" s="28">
        <f>IF((AT479+AN480+AO480)&gt;=$B$2*'SFV+BESS'!$I$9, $B$2*'SFV+BESS'!$I$9, (AT479+AN480+AO480))</f>
        <v>173.61249999999998</v>
      </c>
      <c r="AU480" s="110">
        <f t="shared" si="552"/>
        <v>98.172032693712168</v>
      </c>
      <c r="AZ480" s="251"/>
      <c r="BA480" s="41">
        <v>19.625</v>
      </c>
      <c r="BB480" s="33">
        <f t="shared" si="535"/>
        <v>117.44483072489295</v>
      </c>
      <c r="BC480" s="33">
        <f>Gen_Cons_Horario!B2666</f>
        <v>0</v>
      </c>
      <c r="BD480" s="35">
        <f t="shared" si="582"/>
        <v>117.44483072489295</v>
      </c>
      <c r="BE480" s="116">
        <f>IF(AND(BD480&gt;0,BD480*$B$4+BK479&lt;=$B$2*'SFV+BESS'!$I$9,BD480&lt;'SFV+BESS'!$I$7), BD480*$B$4, IF(AND(BD480&gt;0,BD480*$B$4+BK479&gt;$B$2*'SFV+BESS'!$I$9,BD480*$B$4&lt;'SFV+BESS'!$I$7),$B$2*'SFV+BESS'!$I$9-BK479,IF(AND(BD480&gt;0,BD480*$B$4+BK479&gt;$B$2*'SFV+BESS'!$I$9,BD480*$B$4&gt;'SFV+BESS'!$I$7,BK479&lt;$B$2*'SFV+BESS'!$I$9),$B$2*'SFV+BESS'!$I$9-BK479,IF(AND(BD480&gt;0,BD480*$B$4+BK479&lt;=$B$2*'SFV+BESS'!$I$9,BD480&gt;'SFV+BESS'!$I$7),'SFV+BESS'!$I$7,0))))</f>
        <v>0</v>
      </c>
      <c r="BF480" s="27">
        <f>IF(AND(BD480&lt;0,BK479+BD480/$B$5&gt;$H$2,-BD480/'Carga-Descarga Año'!$B$5&lt;'SFV+BESS'!$I$7),BD480/$B$5,IF(AND(BD480&lt;0,BK479+BD480/$B$5&gt;$H$2,-BD480/'Carga-Descarga Año'!$B$5&gt;'SFV+BESS'!$I$7),-'SFV+BESS'!$I$7,IF(AND(BD480&lt;0,BK479+BD480/$B$5&lt;$H$2),-MIN('SFV+BESS'!$I$7,BK479-$H$2),0)))</f>
        <v>0</v>
      </c>
      <c r="BG480" s="33"/>
      <c r="BH480" s="33">
        <f t="shared" si="517"/>
        <v>0</v>
      </c>
      <c r="BI480" s="27">
        <f t="shared" si="553"/>
        <v>0</v>
      </c>
      <c r="BJ480" s="27">
        <f t="shared" si="518"/>
        <v>0</v>
      </c>
      <c r="BK480" s="28">
        <f>IF((BK479+BE480+BF480)&gt;=$B$2*'SFV+BESS'!$I$9, $B$2*'SFV+BESS'!$I$9, (BK479+BE480+BF480))</f>
        <v>173.61249999999998</v>
      </c>
      <c r="BL480" s="110">
        <f t="shared" si="554"/>
        <v>117.44483072489295</v>
      </c>
      <c r="BQ480" s="251"/>
      <c r="BR480" s="41">
        <v>19.625</v>
      </c>
      <c r="BS480" s="33">
        <f t="shared" si="536"/>
        <v>98.228006670832059</v>
      </c>
      <c r="BT480" s="33">
        <f>Gen_Cons_Horario!B3386</f>
        <v>0</v>
      </c>
      <c r="BU480" s="35">
        <f t="shared" si="583"/>
        <v>98.228006670832059</v>
      </c>
      <c r="BV480" s="116">
        <f>IF(AND(BU480&gt;0,BU480*$B$4+CB479&lt;=$B$2*'SFV+BESS'!$I$9,BU480&lt;'SFV+BESS'!$I$7), BU480*$B$4, IF(AND(BU480&gt;0,BU480*$B$4+CB479&gt;$B$2*'SFV+BESS'!$I$9,BU480*$B$4&lt;'SFV+BESS'!$I$7),$B$2*'SFV+BESS'!$I$9-CB479,IF(AND(BU480&gt;0,BU480*$B$4+CB479&gt;$B$2*'SFV+BESS'!$I$9,BU480*$B$4&gt;'SFV+BESS'!$I$7,CB479&lt;$B$2*'SFV+BESS'!$I$9),$B$2*'SFV+BESS'!$I$9-CB479,IF(AND(BU480&gt;0,BU480*$B$4+CB479&lt;=$B$2*'SFV+BESS'!$I$9,BU480&gt;'SFV+BESS'!$I$7),'SFV+BESS'!$I$7,0))))</f>
        <v>0</v>
      </c>
      <c r="BW480" s="27">
        <f>IF(AND(BU480&lt;0,CB479+BU480/$B$5&gt;$H$2,-BU480/'Carga-Descarga Año'!$B$5&lt;'SFV+BESS'!$I$7),BU480/$B$5,IF(AND(BU480&lt;0,CB479+BU480/$B$5&gt;$H$2,-BU480/'Carga-Descarga Año'!$B$5&gt;'SFV+BESS'!$I$7),-'SFV+BESS'!$I$7,IF(AND(BU480&lt;0,CB479+BU480/$B$5&lt;$H$2),-MIN('SFV+BESS'!$I$7,CB479-$H$2),0)))</f>
        <v>0</v>
      </c>
      <c r="BX480" s="33"/>
      <c r="BY480" s="33">
        <f t="shared" si="519"/>
        <v>0</v>
      </c>
      <c r="BZ480" s="27">
        <f t="shared" si="555"/>
        <v>0</v>
      </c>
      <c r="CA480" s="27">
        <f t="shared" si="556"/>
        <v>0</v>
      </c>
      <c r="CB480" s="28">
        <f>IF((CB479+BV480+BW480)&gt;=$B$2*'SFV+BESS'!$I$9, $B$2*'SFV+BESS'!$I$9, (CB479+BV480+BW480))</f>
        <v>173.61249999999998</v>
      </c>
      <c r="CC480" s="110">
        <f t="shared" si="557"/>
        <v>98.228006670832059</v>
      </c>
      <c r="CH480" s="251"/>
      <c r="CI480" s="41">
        <v>19.625</v>
      </c>
      <c r="CJ480" s="33">
        <f t="shared" si="537"/>
        <v>88.925603265034539</v>
      </c>
      <c r="CK480" s="33">
        <f>Gen_Cons_Horario!B4130</f>
        <v>0</v>
      </c>
      <c r="CL480" s="35">
        <f t="shared" si="584"/>
        <v>88.925603265034539</v>
      </c>
      <c r="CM480" s="116">
        <f>IF(AND(CL480&gt;0,CL480*$B$4+CS479&lt;=$B$2*'SFV+BESS'!$I$9,CL480&lt;'SFV+BESS'!$I$7), CL480*$B$4, IF(AND(CL480&gt;0,CL480*$B$4+CS479&gt;$B$2*'SFV+BESS'!$I$9,CL480*$B$4&lt;'SFV+BESS'!$I$7),$B$2*'SFV+BESS'!$I$9-CS479,IF(AND(CL480&gt;0,CL480*$B$4+CS479&gt;$B$2*'SFV+BESS'!$I$9,CL480*$B$4&gt;'SFV+BESS'!$I$7,CS479&lt;$B$2*'SFV+BESS'!$I$9),$B$2*'SFV+BESS'!$I$9-CS479,IF(AND(CL480&gt;0,CL480*$B$4+CS479&lt;=$B$2*'SFV+BESS'!$I$9,CL480&gt;'SFV+BESS'!$I$7),'SFV+BESS'!$I$7,0))))</f>
        <v>0</v>
      </c>
      <c r="CN480" s="27">
        <f>IF(AND(CL480&lt;0,CS479+CL480/$B$5&gt;$H$2,-CL480/'Carga-Descarga Año'!$B$5&lt;'SFV+BESS'!$I$7),CL480/$B$5,IF(AND(CL480&lt;0,CS479+CL480/$B$5&gt;$H$2,-CL480/'Carga-Descarga Año'!$B$5&gt;'SFV+BESS'!$I$7),-'SFV+BESS'!$I$7,IF(AND(CL480&lt;0,CS479+CL480/$B$5&lt;$H$2),-MIN('SFV+BESS'!$I$7,CS479-$H$2),0)))</f>
        <v>0</v>
      </c>
      <c r="CO480" s="33"/>
      <c r="CP480" s="33">
        <f t="shared" si="520"/>
        <v>0</v>
      </c>
      <c r="CQ480" s="27">
        <f t="shared" si="558"/>
        <v>0</v>
      </c>
      <c r="CR480" s="27">
        <f t="shared" si="521"/>
        <v>0</v>
      </c>
      <c r="CS480" s="28">
        <f>IF((CS479+CM480+CN480)&gt;=$B$2*'SFV+BESS'!$I$9, $B$2*'SFV+BESS'!$I$9, (CS479+CM480+CN480))</f>
        <v>173.61249999999998</v>
      </c>
      <c r="CT480" s="110">
        <f t="shared" si="559"/>
        <v>88.925603265034539</v>
      </c>
      <c r="CY480" s="251"/>
      <c r="CZ480" s="41">
        <v>19.625</v>
      </c>
      <c r="DA480" s="33">
        <f t="shared" si="538"/>
        <v>95.414133698890723</v>
      </c>
      <c r="DB480" s="33">
        <f>Gen_Cons_Horario!B4850</f>
        <v>0</v>
      </c>
      <c r="DC480" s="35">
        <f t="shared" si="575"/>
        <v>95.414133698890723</v>
      </c>
      <c r="DD480" s="116">
        <f>IF(AND(DC480&gt;0,DC480*$B$4+DJ479&lt;=$B$2*'SFV+BESS'!$I$9,DC480&lt;'SFV+BESS'!$I$7), DC480*$B$4, IF(AND(DC480&gt;0,DC480*$B$4+DJ479&gt;$B$2*'SFV+BESS'!$I$9,DC480*$B$4&lt;'SFV+BESS'!$I$7),$B$2*'SFV+BESS'!$I$9-DJ479,IF(AND(DC480&gt;0,DC480*$B$4+DJ479&gt;$B$2*'SFV+BESS'!$I$9,DC480*$B$4&gt;'SFV+BESS'!$I$7,DJ479&lt;$B$2*'SFV+BESS'!$I$9),$B$2*'SFV+BESS'!$I$9-DJ479,IF(AND(DC480&gt;0,DC480*$B$4+DJ479&lt;=$B$2*'SFV+BESS'!$I$9,DC480&gt;'SFV+BESS'!$I$7),'SFV+BESS'!$I$7,0))))</f>
        <v>0</v>
      </c>
      <c r="DE480" s="27">
        <f>IF(AND(DC480&lt;0,DJ479+DC480/$B$5&gt;$H$2,-DC480/'Carga-Descarga Año'!$B$5&lt;'SFV+BESS'!$I$7),DC480/$B$5,IF(AND(DC480&lt;0,DJ479+DC480/$B$5&gt;$H$2,-DC480/'Carga-Descarga Año'!$B$5&gt;'SFV+BESS'!$I$7),-'SFV+BESS'!$I$7,IF(AND(DC480&lt;0,DJ479+DC480/$B$5&lt;$H$2),-MIN('SFV+BESS'!$I$7,DJ479-$H$2),0)))</f>
        <v>0</v>
      </c>
      <c r="DF480" s="33"/>
      <c r="DG480" s="33">
        <f t="shared" si="522"/>
        <v>0</v>
      </c>
      <c r="DH480" s="27">
        <f t="shared" si="560"/>
        <v>0</v>
      </c>
      <c r="DI480" s="27">
        <f t="shared" si="561"/>
        <v>0</v>
      </c>
      <c r="DJ480" s="28">
        <f>IF((DJ479+DD480+DE480)&gt;=$B$2*'SFV+BESS'!$I$9, $B$2*'SFV+BESS'!$I$9, (DJ479+DD480+DE480))</f>
        <v>173.61249999999998</v>
      </c>
      <c r="DK480" s="110">
        <f t="shared" si="562"/>
        <v>95.414133698890723</v>
      </c>
      <c r="DP480" s="251"/>
      <c r="DQ480" s="41">
        <v>19.625</v>
      </c>
      <c r="DR480" s="33">
        <f t="shared" si="539"/>
        <v>94.952312257526813</v>
      </c>
      <c r="DS480" s="33">
        <f>Gen_Cons_Horario!B5594</f>
        <v>0</v>
      </c>
      <c r="DT480" s="35">
        <f t="shared" si="576"/>
        <v>94.952312257526813</v>
      </c>
      <c r="DU480" s="116">
        <f>IF(AND(DT480&gt;0,DT480*$B$4+EA479&lt;=$B$2*'SFV+BESS'!$I$9,DT480&lt;'SFV+BESS'!$I$7), DT480*$B$4, IF(AND(DT480&gt;0,DT480*$B$4+EA479&gt;$B$2*'SFV+BESS'!$I$9,DT480*$B$4&lt;'SFV+BESS'!$I$7),$B$2*'SFV+BESS'!$I$9-EA479,IF(AND(DT480&gt;0,DT480*$B$4+EA479&gt;$B$2*'SFV+BESS'!$I$9,DT480*$B$4&gt;'SFV+BESS'!$I$7,EA479&lt;$B$2*'SFV+BESS'!$I$9),$B$2*'SFV+BESS'!$I$9-EA479,IF(AND(DT480&gt;0,DT480*$B$4+EA479&lt;=$B$2*'SFV+BESS'!$I$9,DT480&gt;'SFV+BESS'!$I$7),'SFV+BESS'!$I$7,0))))</f>
        <v>0</v>
      </c>
      <c r="DV480" s="27">
        <f>IF(AND(DT480&lt;0,EA479+DT480/$B$5&gt;$H$2,-DT480/'Carga-Descarga Año'!$B$5&lt;'SFV+BESS'!$I$7),DT480/$B$5,IF(AND(DT480&lt;0,EA479+DT480/$B$5&gt;$H$2,-DT480/'Carga-Descarga Año'!$B$5&gt;'SFV+BESS'!$I$7),-'SFV+BESS'!$I$7,IF(AND(DT480&lt;0,EA479+DT480/$B$5&lt;$H$2),-MIN('SFV+BESS'!$I$7,EA479-$H$2),0)))</f>
        <v>0</v>
      </c>
      <c r="DW480" s="33"/>
      <c r="DX480" s="33">
        <f t="shared" si="523"/>
        <v>0</v>
      </c>
      <c r="DY480" s="27">
        <f t="shared" si="563"/>
        <v>0</v>
      </c>
      <c r="DZ480" s="27">
        <f t="shared" si="524"/>
        <v>0</v>
      </c>
      <c r="EA480" s="28">
        <f>IF((EA479+DU480+DV480)&gt;=$B$2*'SFV+BESS'!$I$9, $B$2*'SFV+BESS'!$I$9, (EA479+DU480+DV480))</f>
        <v>173.61249999999998</v>
      </c>
      <c r="EB480" s="110">
        <f t="shared" si="564"/>
        <v>94.952312257526813</v>
      </c>
      <c r="EG480" s="251"/>
      <c r="EH480" s="41">
        <v>19.625</v>
      </c>
      <c r="EI480" s="33">
        <f t="shared" si="540"/>
        <v>101.17838652552929</v>
      </c>
      <c r="EJ480" s="33">
        <f>Gen_Cons_Horario!B6338</f>
        <v>0</v>
      </c>
      <c r="EK480" s="35">
        <f t="shared" si="577"/>
        <v>101.17838652552929</v>
      </c>
      <c r="EL480" s="116">
        <f>IF(AND(EK480&gt;0,EK480*$B$4+ER479&lt;=$B$2*'SFV+BESS'!$I$9,EK480&lt;'SFV+BESS'!$I$7), EK480*$B$4, IF(AND(EK480&gt;0,EK480*$B$4+ER479&gt;$B$2*'SFV+BESS'!$I$9,EK480*$B$4&lt;'SFV+BESS'!$I$7),$B$2*'SFV+BESS'!$I$9-ER479,IF(AND(EK480&gt;0,EK480*$B$4+ER479&gt;$B$2*'SFV+BESS'!$I$9,EK480*$B$4&gt;'SFV+BESS'!$I$7,ER479&lt;$B$2*'SFV+BESS'!$I$9),$B$2*'SFV+BESS'!$I$9-ER479,IF(AND(EK480&gt;0,EK480*$B$4+ER479&lt;=$B$2*'SFV+BESS'!$I$9,EK480&gt;'SFV+BESS'!$I$7),'SFV+BESS'!$I$7,0))))</f>
        <v>0</v>
      </c>
      <c r="EM480" s="27">
        <f>IF(AND(EK480&lt;0,ER479+EK480/$B$5&gt;$H$2,-EK480/'Carga-Descarga Año'!$B$5&lt;'SFV+BESS'!$I$7),EK480/$B$5,IF(AND(EK480&lt;0,ER479+EK480/$B$5&gt;$H$2,-EK480/'Carga-Descarga Año'!$B$5&gt;'SFV+BESS'!$I$7),-'SFV+BESS'!$I$7,IF(AND(EK480&lt;0,ER479+EK480/$B$5&lt;$H$2),-MIN('SFV+BESS'!$I$7,ER479-$H$2),0)))</f>
        <v>0</v>
      </c>
      <c r="EN480" s="33"/>
      <c r="EO480" s="33">
        <f t="shared" si="525"/>
        <v>0</v>
      </c>
      <c r="EP480" s="27">
        <f t="shared" si="565"/>
        <v>0</v>
      </c>
      <c r="EQ480" s="27">
        <f t="shared" si="526"/>
        <v>0</v>
      </c>
      <c r="ER480" s="28">
        <f>IF((ER479+EL480+EM480)&gt;=$B$2*'SFV+BESS'!$I$9, $B$2*'SFV+BESS'!$I$9, (ER479+EL480+EM480))</f>
        <v>173.61249999999998</v>
      </c>
      <c r="ES480" s="110">
        <f t="shared" si="566"/>
        <v>101.17838652552929</v>
      </c>
      <c r="EX480" s="251"/>
      <c r="EY480" s="41">
        <v>19.625</v>
      </c>
      <c r="EZ480" s="33">
        <f t="shared" si="541"/>
        <v>113.18044181125563</v>
      </c>
      <c r="FA480" s="33">
        <f>Gen_Cons_Horario!B7058</f>
        <v>0</v>
      </c>
      <c r="FB480" s="35">
        <f t="shared" si="578"/>
        <v>113.18044181125563</v>
      </c>
      <c r="FC480" s="116">
        <f>IF(AND(FB480&gt;0,FB480*$B$4+FI479&lt;=$B$2*'SFV+BESS'!$I$9,FB480&lt;'SFV+BESS'!$I$7), FB480*$B$4, IF(AND(FB480&gt;0,FB480*$B$4+FI479&gt;$B$2*'SFV+BESS'!$I$9,FB480*$B$4&lt;'SFV+BESS'!$I$7),$B$2*'SFV+BESS'!$I$9-FI479,IF(AND(FB480&gt;0,FB480*$B$4+FI479&gt;$B$2*'SFV+BESS'!$I$9,FB480*$B$4&gt;'SFV+BESS'!$I$7,FI479&lt;$B$2*'SFV+BESS'!$I$9),$B$2*'SFV+BESS'!$I$9-FI479,IF(AND(FB480&gt;0,FB480*$B$4+FI479&lt;=$B$2*'SFV+BESS'!$I$9,FB480&gt;'SFV+BESS'!$I$7),'SFV+BESS'!$I$7,0))))</f>
        <v>0</v>
      </c>
      <c r="FD480" s="27">
        <f>IF(AND(FB480&lt;0,FI479+FB480/$B$5&gt;$H$2,-FB480/'Carga-Descarga Año'!$B$5&lt;'SFV+BESS'!$I$7),FB480/$B$5,IF(AND(FB480&lt;0,FI479+FB480/$B$5&gt;$H$2,-FB480/'Carga-Descarga Año'!$B$5&gt;'SFV+BESS'!$I$7),-'SFV+BESS'!$I$7,IF(AND(FB480&lt;0,FI479+FB480/$B$5&lt;$H$2),-MIN('SFV+BESS'!$I$7,FI479-$H$2),0)))</f>
        <v>0</v>
      </c>
      <c r="FE480" s="33"/>
      <c r="FF480" s="33">
        <f t="shared" si="527"/>
        <v>0</v>
      </c>
      <c r="FG480" s="27">
        <f t="shared" si="567"/>
        <v>0</v>
      </c>
      <c r="FH480" s="27">
        <f t="shared" si="528"/>
        <v>0</v>
      </c>
      <c r="FI480" s="28">
        <f>IF((FI479+FC480+FD480)&gt;=$B$2*'SFV+BESS'!$I$9, $B$2*'SFV+BESS'!$I$9, (FI479+FC480+FD480))</f>
        <v>173.61249999999998</v>
      </c>
      <c r="FJ480" s="110">
        <f t="shared" si="568"/>
        <v>113.18044181125563</v>
      </c>
      <c r="FO480" s="251"/>
      <c r="FP480" s="41">
        <v>19.625</v>
      </c>
      <c r="FQ480" s="33">
        <f t="shared" si="542"/>
        <v>120.57902046259493</v>
      </c>
      <c r="FR480" s="33">
        <f>Gen_Cons_Horario!B7802</f>
        <v>59.656000000000006</v>
      </c>
      <c r="FS480" s="35">
        <f t="shared" si="579"/>
        <v>60.92302046259492</v>
      </c>
      <c r="FT480" s="116">
        <f>IF(AND(FS480&gt;0,FS480*$B$4+FZ479&lt;=$B$2*'SFV+BESS'!$I$9,FS480&lt;'SFV+BESS'!$I$7), FS480*$B$4, IF(AND(FS480&gt;0,FS480*$B$4+FZ479&gt;$B$2*'SFV+BESS'!$I$9,FS480*$B$4&lt;'SFV+BESS'!$I$7),$B$2*'SFV+BESS'!$I$9-FZ479,IF(AND(FS480&gt;0,FS480*$B$4+FZ479&gt;$B$2*'SFV+BESS'!$I$9,FS480*$B$4&gt;'SFV+BESS'!$I$7,FZ479&lt;$B$2*'SFV+BESS'!$I$9),$B$2*'SFV+BESS'!$I$9-FZ479,IF(AND(FS480&gt;0,FS480*$B$4+FZ479&lt;=$B$2*'SFV+BESS'!$I$9,FS480&gt;'SFV+BESS'!$I$7),'SFV+BESS'!$I$7,0))))</f>
        <v>0</v>
      </c>
      <c r="FU480" s="27">
        <f>IF(AND(FS480&lt;0,FZ479+FS480/$B$5&gt;$H$2,-FS480/'Carga-Descarga Año'!$B$5&lt;'SFV+BESS'!$I$7),FS480/$B$5,IF(AND(FS480&lt;0,FZ479+FS480/$B$5&gt;$H$2,-FS480/'Carga-Descarga Año'!$B$5&gt;'SFV+BESS'!$I$7),-'SFV+BESS'!$I$7,IF(AND(FS480&lt;0,FZ479+FS480/$B$5&lt;$H$2),-MIN('SFV+BESS'!$I$7,FZ479-$H$2),0)))</f>
        <v>0</v>
      </c>
      <c r="FV480" s="33"/>
      <c r="FW480" s="33">
        <f t="shared" si="529"/>
        <v>59.656000000000006</v>
      </c>
      <c r="FX480" s="27">
        <f t="shared" si="569"/>
        <v>0</v>
      </c>
      <c r="FY480" s="27">
        <f t="shared" si="530"/>
        <v>0</v>
      </c>
      <c r="FZ480" s="28">
        <f>IF((FZ479+FT480+FU480)&gt;=$B$2*'SFV+BESS'!$I$9, $B$2*'SFV+BESS'!$I$9, (FZ479+FT480+FU480))</f>
        <v>173.61249999999998</v>
      </c>
      <c r="GA480" s="110">
        <f t="shared" si="570"/>
        <v>60.92302046259492</v>
      </c>
      <c r="GF480" s="251"/>
      <c r="GG480" s="41">
        <v>19.625</v>
      </c>
      <c r="GH480" s="33">
        <f t="shared" si="543"/>
        <v>124.1219678864603</v>
      </c>
      <c r="GI480" s="33">
        <f>Gen_Cons_Horario!B8522</f>
        <v>22.371000000000002</v>
      </c>
      <c r="GJ480" s="35">
        <f t="shared" si="585"/>
        <v>101.7509678864603</v>
      </c>
      <c r="GK480" s="116">
        <f>IF(AND(GJ480&gt;0,GJ480*$B$4+GQ479&lt;=$B$2*'SFV+BESS'!$I$9,GJ480&lt;'SFV+BESS'!$I$7), GJ480*$B$4, IF(AND(GJ480&gt;0,GJ480*$B$4+GQ479&gt;$B$2*'SFV+BESS'!$I$9,GJ480*$B$4&lt;'SFV+BESS'!$I$7),$B$2*'SFV+BESS'!$I$9-GQ479,IF(AND(GJ480&gt;0,GJ480*$B$4+GQ479&gt;$B$2*'SFV+BESS'!$I$9,GJ480*$B$4&gt;'SFV+BESS'!$I$7,GQ479&lt;$B$2*'SFV+BESS'!$I$9),$B$2*'SFV+BESS'!$I$9-GQ479,IF(AND(GJ480&gt;0,GJ480*$B$4+GQ479&lt;=$B$2*'SFV+BESS'!$I$9,GJ480&gt;'SFV+BESS'!$I$7),'SFV+BESS'!$I$7,0))))</f>
        <v>0</v>
      </c>
      <c r="GL480" s="27">
        <f>IF(AND(GJ480&lt;0,GQ479+GJ480/$B$5&gt;$H$2,-GJ480/'Carga-Descarga Año'!$B$5&lt;'SFV+BESS'!$I$7),GJ480/$B$5,IF(AND(GJ480&lt;0,GQ479+GJ480/$B$5&gt;$H$2,-GJ480/'Carga-Descarga Año'!$B$5&gt;'SFV+BESS'!$I$7),-'SFV+BESS'!$I$7,IF(AND(GJ480&lt;0,GQ479+GJ480/$B$5&lt;$H$2),-MIN('SFV+BESS'!$I$7,GQ479-$H$2),0)))</f>
        <v>0</v>
      </c>
      <c r="GM480" s="33"/>
      <c r="GN480" s="33">
        <f t="shared" si="531"/>
        <v>22.371000000000002</v>
      </c>
      <c r="GO480" s="27">
        <f t="shared" si="571"/>
        <v>0</v>
      </c>
      <c r="GP480" s="27">
        <f t="shared" si="532"/>
        <v>0</v>
      </c>
      <c r="GQ480" s="28">
        <f>IF((GQ479+GK480+GL480)&gt;=$B$2*'SFV+BESS'!$I$9, $B$2*'SFV+BESS'!$I$9, (GQ479+GK480+GL480))</f>
        <v>173.61249999999998</v>
      </c>
      <c r="GR480" s="110">
        <f t="shared" si="572"/>
        <v>101.7509678864603</v>
      </c>
    </row>
    <row r="481" spans="1:200">
      <c r="A481" s="249"/>
      <c r="B481" s="41">
        <v>19.6666666666667</v>
      </c>
      <c r="C481" s="38">
        <f t="shared" ref="C481:C544" si="586">C457</f>
        <v>126.27010841841791</v>
      </c>
      <c r="D481" s="2">
        <f>Gen_Cons_Horario!B507</f>
        <v>52.198999999999998</v>
      </c>
      <c r="E481" s="140">
        <f t="shared" si="544"/>
        <v>74.071108418417907</v>
      </c>
      <c r="F481" s="116">
        <f>IF(AND(E481&gt;0,E481*$B$4+L480&lt;=$B$2*'SFV+BESS'!$I$9,E481&lt;'SFV+BESS'!$I$7), E481*$B$4, IF(AND(E481&gt;0,E481*$B$4+L480&gt;$B$2*'SFV+BESS'!$I$9,E481*$B$4&lt;'SFV+BESS'!$I$7),$B$2*'SFV+BESS'!$I$9-L480,IF(AND(E481&gt;0,E481*$B$4+L480&gt;$B$2*'SFV+BESS'!$I$9,E481*$B$4&gt;'SFV+BESS'!$I$7,L480&lt;$B$2*'SFV+BESS'!$I$9),$B$2*'SFV+BESS'!$I$9-L480,IF(AND(E481&gt;0,E481*$B$4+L480&lt;=$B$2*'SFV+BESS'!$I$9,E481&gt;'SFV+BESS'!$I$7),'SFV+BESS'!$I$7,0))))</f>
        <v>0</v>
      </c>
      <c r="G481" s="27">
        <f>IF(AND(E481&lt;0,L480+E481/$B$5&gt;$H$2,-E481/'Carga-Descarga Año'!$B$5&lt;'SFV+BESS'!$I$7),E481/$B$5,IF(AND(E481&lt;0,L480+E481/$B$5&gt;$H$2,-E481/'Carga-Descarga Año'!$B$5&gt;'SFV+BESS'!$I$7),-'SFV+BESS'!$I$7,IF(AND(E481&lt;0,L480+E481/$B$5&lt;$H$2),-MIN('SFV+BESS'!$I$7,L480-$H$2),0)))</f>
        <v>0</v>
      </c>
      <c r="I481" s="38">
        <f t="shared" si="545"/>
        <v>52.198999999999998</v>
      </c>
      <c r="J481" s="27">
        <f t="shared" si="547"/>
        <v>0</v>
      </c>
      <c r="K481" s="27">
        <f t="shared" si="546"/>
        <v>0</v>
      </c>
      <c r="L481" s="28">
        <f>IF((L480+F481+G481)&gt;=$B$2*'SFV+BESS'!$I$9, $B$2*'SFV+BESS'!$I$9, (L480+F481+G481))</f>
        <v>173.61249999999998</v>
      </c>
      <c r="M481" s="110">
        <f t="shared" si="548"/>
        <v>74.071108418417907</v>
      </c>
      <c r="R481" s="251"/>
      <c r="S481" s="41">
        <v>19.6666666666667</v>
      </c>
      <c r="T481" s="2">
        <f t="shared" si="533"/>
        <v>130.90150863320309</v>
      </c>
      <c r="U481" s="2">
        <f>Gen_Cons_Horario!B1251</f>
        <v>18.642500000000002</v>
      </c>
      <c r="V481" s="35">
        <f t="shared" si="580"/>
        <v>112.25900863320309</v>
      </c>
      <c r="W481" s="116">
        <f>IF(AND(V481&gt;0,V481*$B$4+AC480&lt;=$B$2*'SFV+BESS'!$I$9,V481&lt;'SFV+BESS'!$I$7), V481*$B$4, IF(AND(V481&gt;0,V481*$B$4+AC480&gt;$B$2*'SFV+BESS'!$I$9,V481*$B$4&lt;'SFV+BESS'!$I$7),$B$2*'SFV+BESS'!$I$9-AC480,IF(AND(V481&gt;0,V481*$B$4+AC480&gt;$B$2*'SFV+BESS'!$I$9,V481*$B$4&gt;'SFV+BESS'!$I$7,AC480&lt;$B$2*'SFV+BESS'!$I$9),$B$2*'SFV+BESS'!$I$9-AC480,IF(AND(V481&gt;0,V481*$B$4+AC480&lt;=$B$2*'SFV+BESS'!$I$9,V481&gt;'SFV+BESS'!$I$7),'SFV+BESS'!$I$7,0))))</f>
        <v>0</v>
      </c>
      <c r="X481" s="27">
        <f>IF(AND(V481&lt;0,AC480+V481/$B$5&gt;$H$2,-V481/'Carga-Descarga Año'!$B$5&lt;'SFV+BESS'!$I$7),V481/$B$5,IF(AND(V481&lt;0,AC480+V481/$B$5&gt;$H$2,-V481/'Carga-Descarga Año'!$B$5&gt;'SFV+BESS'!$I$7),-'SFV+BESS'!$I$7,IF(AND(V481&lt;0,AC480+V481/$B$5&lt;$H$2),-MIN('SFV+BESS'!$I$7,AC480-$H$2),0)))</f>
        <v>0</v>
      </c>
      <c r="Z481" s="33">
        <f t="shared" si="574"/>
        <v>18.642500000000002</v>
      </c>
      <c r="AA481" s="27">
        <f t="shared" si="549"/>
        <v>0</v>
      </c>
      <c r="AB481" s="27">
        <f t="shared" si="573"/>
        <v>0</v>
      </c>
      <c r="AC481" s="28">
        <f>IF((AC480+W481+X481)&gt;=$B$2*'SFV+BESS'!$I$9, $B$2*'SFV+BESS'!$I$9, (AC480+W481+X481))</f>
        <v>173.61249999999998</v>
      </c>
      <c r="AD481" s="110">
        <f t="shared" si="550"/>
        <v>112.25900863320309</v>
      </c>
      <c r="AI481" s="251"/>
      <c r="AJ481" s="41">
        <v>19.6666666666667</v>
      </c>
      <c r="AK481" s="52">
        <f t="shared" si="534"/>
        <v>127.76061038156942</v>
      </c>
      <c r="AL481" s="33">
        <f>Gen_Cons_Horario!B1923</f>
        <v>37.285000000000004</v>
      </c>
      <c r="AM481" s="35">
        <f t="shared" si="581"/>
        <v>90.475610381569425</v>
      </c>
      <c r="AN481" s="116">
        <f>IF(AND(AM481&gt;0,AM481*$B$4+AT480&lt;=$B$2*'SFV+BESS'!$I$9,AM481&lt;'SFV+BESS'!$I$7), AM481*$B$4, IF(AND(AM481&gt;0,AM481*$B$4+AT480&gt;$B$2*'SFV+BESS'!$I$9,AM481*$B$4&lt;'SFV+BESS'!$I$7),$B$2*'SFV+BESS'!$I$9-AT480,IF(AND(AM481&gt;0,AM481*$B$4+AT480&gt;$B$2*'SFV+BESS'!$I$9,AM481*$B$4&gt;'SFV+BESS'!$I$7,AT480&lt;$B$2*'SFV+BESS'!$I$9),$B$2*'SFV+BESS'!$I$9-AT480,IF(AND(AM481&gt;0,AM481*$B$4+AT480&lt;=$B$2*'SFV+BESS'!$I$9,AM481&gt;'SFV+BESS'!$I$7),'SFV+BESS'!$I$7,0))))</f>
        <v>0</v>
      </c>
      <c r="AO481" s="27">
        <f>IF(AND(AM481&lt;0,AT480+AM481/$B$5&gt;$H$2,-AM481/'Carga-Descarga Año'!$B$5&lt;'SFV+BESS'!$I$7),AM481/$B$5,IF(AND(AM481&lt;0,AT480+AM481/$B$5&gt;$H$2,-AM481/'Carga-Descarga Año'!$B$5&gt;'SFV+BESS'!$I$7),-'SFV+BESS'!$I$7,IF(AND(AM481&lt;0,AT480+AM481/$B$5&lt;$H$2),-MIN('SFV+BESS'!$I$7,AT480-$H$2),0)))</f>
        <v>0</v>
      </c>
      <c r="AP481" s="33"/>
      <c r="AQ481" s="33">
        <f t="shared" ref="AQ481:AQ544" si="587">IF(AM481&gt;0,AL481,AK481)</f>
        <v>37.285000000000004</v>
      </c>
      <c r="AR481" s="27">
        <f t="shared" si="551"/>
        <v>0</v>
      </c>
      <c r="AS481" s="27">
        <f t="shared" ref="AS481:AS544" si="588">IF(AR481&lt;-AM481,-(AM481+AR481),0)</f>
        <v>0</v>
      </c>
      <c r="AT481" s="28">
        <f>IF((AT480+AN481+AO481)&gt;=$B$2*'SFV+BESS'!$I$9, $B$2*'SFV+BESS'!$I$9, (AT480+AN481+AO481))</f>
        <v>173.61249999999998</v>
      </c>
      <c r="AU481" s="110">
        <f t="shared" si="552"/>
        <v>90.475610381569425</v>
      </c>
      <c r="AZ481" s="251"/>
      <c r="BA481" s="41">
        <v>19.6666666666667</v>
      </c>
      <c r="BB481" s="33">
        <f t="shared" si="535"/>
        <v>109.23737167257097</v>
      </c>
      <c r="BC481" s="33">
        <f>Gen_Cons_Horario!B2667</f>
        <v>0</v>
      </c>
      <c r="BD481" s="35">
        <f t="shared" si="582"/>
        <v>109.23737167257097</v>
      </c>
      <c r="BE481" s="116">
        <f>IF(AND(BD481&gt;0,BD481*$B$4+BK480&lt;=$B$2*'SFV+BESS'!$I$9,BD481&lt;'SFV+BESS'!$I$7), BD481*$B$4, IF(AND(BD481&gt;0,BD481*$B$4+BK480&gt;$B$2*'SFV+BESS'!$I$9,BD481*$B$4&lt;'SFV+BESS'!$I$7),$B$2*'SFV+BESS'!$I$9-BK480,IF(AND(BD481&gt;0,BD481*$B$4+BK480&gt;$B$2*'SFV+BESS'!$I$9,BD481*$B$4&gt;'SFV+BESS'!$I$7,BK480&lt;$B$2*'SFV+BESS'!$I$9),$B$2*'SFV+BESS'!$I$9-BK480,IF(AND(BD481&gt;0,BD481*$B$4+BK480&lt;=$B$2*'SFV+BESS'!$I$9,BD481&gt;'SFV+BESS'!$I$7),'SFV+BESS'!$I$7,0))))</f>
        <v>0</v>
      </c>
      <c r="BF481" s="27">
        <f>IF(AND(BD481&lt;0,BK480+BD481/$B$5&gt;$H$2,-BD481/'Carga-Descarga Año'!$B$5&lt;'SFV+BESS'!$I$7),BD481/$B$5,IF(AND(BD481&lt;0,BK480+BD481/$B$5&gt;$H$2,-BD481/'Carga-Descarga Año'!$B$5&gt;'SFV+BESS'!$I$7),-'SFV+BESS'!$I$7,IF(AND(BD481&lt;0,BK480+BD481/$B$5&lt;$H$2),-MIN('SFV+BESS'!$I$7,BK480-$H$2),0)))</f>
        <v>0</v>
      </c>
      <c r="BG481" s="33"/>
      <c r="BH481" s="33">
        <f t="shared" ref="BH481:BH544" si="589">IF(BD481&gt;0,BC481,BB481)</f>
        <v>0</v>
      </c>
      <c r="BI481" s="27">
        <f t="shared" si="553"/>
        <v>0</v>
      </c>
      <c r="BJ481" s="27">
        <f t="shared" ref="BJ481:BJ544" si="590">IF(BI481&lt;-BD481,-(BD481+BI481),0)</f>
        <v>0</v>
      </c>
      <c r="BK481" s="28">
        <f>IF((BK480+BE481+BF481)&gt;=$B$2*'SFV+BESS'!$I$9, $B$2*'SFV+BESS'!$I$9, (BK480+BE481+BF481))</f>
        <v>173.61249999999998</v>
      </c>
      <c r="BL481" s="110">
        <f t="shared" si="554"/>
        <v>109.23737167257097</v>
      </c>
      <c r="BQ481" s="251"/>
      <c r="BR481" s="41">
        <v>19.6666666666667</v>
      </c>
      <c r="BS481" s="33">
        <f t="shared" si="536"/>
        <v>88.31508856643616</v>
      </c>
      <c r="BT481" s="33">
        <f>Gen_Cons_Horario!B3387</f>
        <v>0</v>
      </c>
      <c r="BU481" s="35">
        <f t="shared" si="583"/>
        <v>88.31508856643616</v>
      </c>
      <c r="BV481" s="116">
        <f>IF(AND(BU481&gt;0,BU481*$B$4+CB480&lt;=$B$2*'SFV+BESS'!$I$9,BU481&lt;'SFV+BESS'!$I$7), BU481*$B$4, IF(AND(BU481&gt;0,BU481*$B$4+CB480&gt;$B$2*'SFV+BESS'!$I$9,BU481*$B$4&lt;'SFV+BESS'!$I$7),$B$2*'SFV+BESS'!$I$9-CB480,IF(AND(BU481&gt;0,BU481*$B$4+CB480&gt;$B$2*'SFV+BESS'!$I$9,BU481*$B$4&gt;'SFV+BESS'!$I$7,CB480&lt;$B$2*'SFV+BESS'!$I$9),$B$2*'SFV+BESS'!$I$9-CB480,IF(AND(BU481&gt;0,BU481*$B$4+CB480&lt;=$B$2*'SFV+BESS'!$I$9,BU481&gt;'SFV+BESS'!$I$7),'SFV+BESS'!$I$7,0))))</f>
        <v>0</v>
      </c>
      <c r="BW481" s="27">
        <f>IF(AND(BU481&lt;0,CB480+BU481/$B$5&gt;$H$2,-BU481/'Carga-Descarga Año'!$B$5&lt;'SFV+BESS'!$I$7),BU481/$B$5,IF(AND(BU481&lt;0,CB480+BU481/$B$5&gt;$H$2,-BU481/'Carga-Descarga Año'!$B$5&gt;'SFV+BESS'!$I$7),-'SFV+BESS'!$I$7,IF(AND(BU481&lt;0,CB480+BU481/$B$5&lt;$H$2),-MIN('SFV+BESS'!$I$7,CB480-$H$2),0)))</f>
        <v>0</v>
      </c>
      <c r="BX481" s="33"/>
      <c r="BY481" s="33">
        <f t="shared" ref="BY481:BY544" si="591">IF(BU481&gt;0,BT481,BS481)</f>
        <v>0</v>
      </c>
      <c r="BZ481" s="27">
        <f t="shared" si="555"/>
        <v>0</v>
      </c>
      <c r="CA481" s="27">
        <f t="shared" si="556"/>
        <v>0</v>
      </c>
      <c r="CB481" s="28">
        <f>IF((CB480+BV481+BW481)&gt;=$B$2*'SFV+BESS'!$I$9, $B$2*'SFV+BESS'!$I$9, (CB480+BV481+BW481))</f>
        <v>173.61249999999998</v>
      </c>
      <c r="CC481" s="110">
        <f t="shared" si="557"/>
        <v>88.31508856643616</v>
      </c>
      <c r="CH481" s="251"/>
      <c r="CI481" s="41">
        <v>19.6666666666667</v>
      </c>
      <c r="CJ481" s="33">
        <f t="shared" si="537"/>
        <v>79.373492428381212</v>
      </c>
      <c r="CK481" s="33">
        <f>Gen_Cons_Horario!B4131</f>
        <v>0</v>
      </c>
      <c r="CL481" s="35">
        <f t="shared" si="584"/>
        <v>79.373492428381212</v>
      </c>
      <c r="CM481" s="116">
        <f>IF(AND(CL481&gt;0,CL481*$B$4+CS480&lt;=$B$2*'SFV+BESS'!$I$9,CL481&lt;'SFV+BESS'!$I$7), CL481*$B$4, IF(AND(CL481&gt;0,CL481*$B$4+CS480&gt;$B$2*'SFV+BESS'!$I$9,CL481*$B$4&lt;'SFV+BESS'!$I$7),$B$2*'SFV+BESS'!$I$9-CS480,IF(AND(CL481&gt;0,CL481*$B$4+CS480&gt;$B$2*'SFV+BESS'!$I$9,CL481*$B$4&gt;'SFV+BESS'!$I$7,CS480&lt;$B$2*'SFV+BESS'!$I$9),$B$2*'SFV+BESS'!$I$9-CS480,IF(AND(CL481&gt;0,CL481*$B$4+CS480&lt;=$B$2*'SFV+BESS'!$I$9,CL481&gt;'SFV+BESS'!$I$7),'SFV+BESS'!$I$7,0))))</f>
        <v>0</v>
      </c>
      <c r="CN481" s="27">
        <f>IF(AND(CL481&lt;0,CS480+CL481/$B$5&gt;$H$2,-CL481/'Carga-Descarga Año'!$B$5&lt;'SFV+BESS'!$I$7),CL481/$B$5,IF(AND(CL481&lt;0,CS480+CL481/$B$5&gt;$H$2,-CL481/'Carga-Descarga Año'!$B$5&gt;'SFV+BESS'!$I$7),-'SFV+BESS'!$I$7,IF(AND(CL481&lt;0,CS480+CL481/$B$5&lt;$H$2),-MIN('SFV+BESS'!$I$7,CS480-$H$2),0)))</f>
        <v>0</v>
      </c>
      <c r="CO481" s="33"/>
      <c r="CP481" s="33">
        <f t="shared" ref="CP481:CP544" si="592">IF(CL481&gt;0,CK481,CJ481)</f>
        <v>0</v>
      </c>
      <c r="CQ481" s="27">
        <f t="shared" si="558"/>
        <v>0</v>
      </c>
      <c r="CR481" s="27">
        <f t="shared" ref="CR481:CR544" si="593">IF(CQ481&lt;-CL481,-(CL481+CQ481),0)</f>
        <v>0</v>
      </c>
      <c r="CS481" s="28">
        <f>IF((CS480+CM481+CN481)&gt;=$B$2*'SFV+BESS'!$I$9, $B$2*'SFV+BESS'!$I$9, (CS480+CM481+CN481))</f>
        <v>173.61249999999998</v>
      </c>
      <c r="CT481" s="110">
        <f t="shared" si="559"/>
        <v>79.373492428381212</v>
      </c>
      <c r="CY481" s="251"/>
      <c r="CZ481" s="41">
        <v>19.6666666666667</v>
      </c>
      <c r="DA481" s="33">
        <f t="shared" si="538"/>
        <v>87.445007408012728</v>
      </c>
      <c r="DB481" s="33">
        <f>Gen_Cons_Horario!B4851</f>
        <v>0</v>
      </c>
      <c r="DC481" s="35">
        <f t="shared" si="575"/>
        <v>87.445007408012728</v>
      </c>
      <c r="DD481" s="116">
        <f>IF(AND(DC481&gt;0,DC481*$B$4+DJ480&lt;=$B$2*'SFV+BESS'!$I$9,DC481&lt;'SFV+BESS'!$I$7), DC481*$B$4, IF(AND(DC481&gt;0,DC481*$B$4+DJ480&gt;$B$2*'SFV+BESS'!$I$9,DC481*$B$4&lt;'SFV+BESS'!$I$7),$B$2*'SFV+BESS'!$I$9-DJ480,IF(AND(DC481&gt;0,DC481*$B$4+DJ480&gt;$B$2*'SFV+BESS'!$I$9,DC481*$B$4&gt;'SFV+BESS'!$I$7,DJ480&lt;$B$2*'SFV+BESS'!$I$9),$B$2*'SFV+BESS'!$I$9-DJ480,IF(AND(DC481&gt;0,DC481*$B$4+DJ480&lt;=$B$2*'SFV+BESS'!$I$9,DC481&gt;'SFV+BESS'!$I$7),'SFV+BESS'!$I$7,0))))</f>
        <v>0</v>
      </c>
      <c r="DE481" s="27">
        <f>IF(AND(DC481&lt;0,DJ480+DC481/$B$5&gt;$H$2,-DC481/'Carga-Descarga Año'!$B$5&lt;'SFV+BESS'!$I$7),DC481/$B$5,IF(AND(DC481&lt;0,DJ480+DC481/$B$5&gt;$H$2,-DC481/'Carga-Descarga Año'!$B$5&gt;'SFV+BESS'!$I$7),-'SFV+BESS'!$I$7,IF(AND(DC481&lt;0,DJ480+DC481/$B$5&lt;$H$2),-MIN('SFV+BESS'!$I$7,DJ480-$H$2),0)))</f>
        <v>0</v>
      </c>
      <c r="DF481" s="33"/>
      <c r="DG481" s="33">
        <f t="shared" ref="DG481:DG544" si="594">IF(DC481&gt;0,DB481,DA481)</f>
        <v>0</v>
      </c>
      <c r="DH481" s="27">
        <f t="shared" si="560"/>
        <v>0</v>
      </c>
      <c r="DI481" s="27">
        <f t="shared" si="561"/>
        <v>0</v>
      </c>
      <c r="DJ481" s="28">
        <f>IF((DJ480+DD481+DE481)&gt;=$B$2*'SFV+BESS'!$I$9, $B$2*'SFV+BESS'!$I$9, (DJ480+DD481+DE481))</f>
        <v>173.61249999999998</v>
      </c>
      <c r="DK481" s="110">
        <f t="shared" si="562"/>
        <v>87.445007408012728</v>
      </c>
      <c r="DP481" s="251"/>
      <c r="DQ481" s="41">
        <v>19.6666666666667</v>
      </c>
      <c r="DR481" s="33">
        <f t="shared" si="539"/>
        <v>84.495009145464408</v>
      </c>
      <c r="DS481" s="33">
        <f>Gen_Cons_Horario!B5595</f>
        <v>0</v>
      </c>
      <c r="DT481" s="35">
        <f t="shared" si="576"/>
        <v>84.495009145464408</v>
      </c>
      <c r="DU481" s="116">
        <f>IF(AND(DT481&gt;0,DT481*$B$4+EA480&lt;=$B$2*'SFV+BESS'!$I$9,DT481&lt;'SFV+BESS'!$I$7), DT481*$B$4, IF(AND(DT481&gt;0,DT481*$B$4+EA480&gt;$B$2*'SFV+BESS'!$I$9,DT481*$B$4&lt;'SFV+BESS'!$I$7),$B$2*'SFV+BESS'!$I$9-EA480,IF(AND(DT481&gt;0,DT481*$B$4+EA480&gt;$B$2*'SFV+BESS'!$I$9,DT481*$B$4&gt;'SFV+BESS'!$I$7,EA480&lt;$B$2*'SFV+BESS'!$I$9),$B$2*'SFV+BESS'!$I$9-EA480,IF(AND(DT481&gt;0,DT481*$B$4+EA480&lt;=$B$2*'SFV+BESS'!$I$9,DT481&gt;'SFV+BESS'!$I$7),'SFV+BESS'!$I$7,0))))</f>
        <v>0</v>
      </c>
      <c r="DV481" s="27">
        <f>IF(AND(DT481&lt;0,EA480+DT481/$B$5&gt;$H$2,-DT481/'Carga-Descarga Año'!$B$5&lt;'SFV+BESS'!$I$7),DT481/$B$5,IF(AND(DT481&lt;0,EA480+DT481/$B$5&gt;$H$2,-DT481/'Carga-Descarga Año'!$B$5&gt;'SFV+BESS'!$I$7),-'SFV+BESS'!$I$7,IF(AND(DT481&lt;0,EA480+DT481/$B$5&lt;$H$2),-MIN('SFV+BESS'!$I$7,EA480-$H$2),0)))</f>
        <v>0</v>
      </c>
      <c r="DW481" s="33"/>
      <c r="DX481" s="33">
        <f t="shared" ref="DX481:DX544" si="595">IF(DT481&gt;0,DS481,DR481)</f>
        <v>0</v>
      </c>
      <c r="DY481" s="27">
        <f t="shared" si="563"/>
        <v>0</v>
      </c>
      <c r="DZ481" s="27">
        <f t="shared" ref="DZ481:DZ544" si="596">IF(DY481&lt;-DT481,-(DT481+DY481),0)</f>
        <v>0</v>
      </c>
      <c r="EA481" s="28">
        <f>IF((EA480+DU481+DV481)&gt;=$B$2*'SFV+BESS'!$I$9, $B$2*'SFV+BESS'!$I$9, (EA480+DU481+DV481))</f>
        <v>173.61249999999998</v>
      </c>
      <c r="EB481" s="110">
        <f t="shared" si="564"/>
        <v>84.495009145464408</v>
      </c>
      <c r="EG481" s="251"/>
      <c r="EH481" s="41">
        <v>19.6666666666667</v>
      </c>
      <c r="EI481" s="33">
        <f t="shared" si="540"/>
        <v>92.511711982505858</v>
      </c>
      <c r="EJ481" s="33">
        <f>Gen_Cons_Horario!B6339</f>
        <v>0</v>
      </c>
      <c r="EK481" s="35">
        <f t="shared" si="577"/>
        <v>92.511711982505858</v>
      </c>
      <c r="EL481" s="116">
        <f>IF(AND(EK481&gt;0,EK481*$B$4+ER480&lt;=$B$2*'SFV+BESS'!$I$9,EK481&lt;'SFV+BESS'!$I$7), EK481*$B$4, IF(AND(EK481&gt;0,EK481*$B$4+ER480&gt;$B$2*'SFV+BESS'!$I$9,EK481*$B$4&lt;'SFV+BESS'!$I$7),$B$2*'SFV+BESS'!$I$9-ER480,IF(AND(EK481&gt;0,EK481*$B$4+ER480&gt;$B$2*'SFV+BESS'!$I$9,EK481*$B$4&gt;'SFV+BESS'!$I$7,ER480&lt;$B$2*'SFV+BESS'!$I$9),$B$2*'SFV+BESS'!$I$9-ER480,IF(AND(EK481&gt;0,EK481*$B$4+ER480&lt;=$B$2*'SFV+BESS'!$I$9,EK481&gt;'SFV+BESS'!$I$7),'SFV+BESS'!$I$7,0))))</f>
        <v>0</v>
      </c>
      <c r="EM481" s="27">
        <f>IF(AND(EK481&lt;0,ER480+EK481/$B$5&gt;$H$2,-EK481/'Carga-Descarga Año'!$B$5&lt;'SFV+BESS'!$I$7),EK481/$B$5,IF(AND(EK481&lt;0,ER480+EK481/$B$5&gt;$H$2,-EK481/'Carga-Descarga Año'!$B$5&gt;'SFV+BESS'!$I$7),-'SFV+BESS'!$I$7,IF(AND(EK481&lt;0,ER480+EK481/$B$5&lt;$H$2),-MIN('SFV+BESS'!$I$7,ER480-$H$2),0)))</f>
        <v>0</v>
      </c>
      <c r="EN481" s="33"/>
      <c r="EO481" s="33">
        <f t="shared" ref="EO481:EO544" si="597">IF(EK481&gt;0,EJ481,EI481)</f>
        <v>0</v>
      </c>
      <c r="EP481" s="27">
        <f t="shared" si="565"/>
        <v>0</v>
      </c>
      <c r="EQ481" s="27">
        <f t="shared" ref="EQ481:EQ544" si="598">IF(EP481&lt;-EK481,-(EK481+EP481),0)</f>
        <v>0</v>
      </c>
      <c r="ER481" s="28">
        <f>IF((ER480+EL481+EM481)&gt;=$B$2*'SFV+BESS'!$I$9, $B$2*'SFV+BESS'!$I$9, (ER480+EL481+EM481))</f>
        <v>173.61249999999998</v>
      </c>
      <c r="ES481" s="110">
        <f t="shared" si="566"/>
        <v>92.511711982505858</v>
      </c>
      <c r="EX481" s="251"/>
      <c r="EY481" s="41">
        <v>19.6666666666667</v>
      </c>
      <c r="EZ481" s="33">
        <f t="shared" si="541"/>
        <v>104.9734283240988</v>
      </c>
      <c r="FA481" s="33">
        <f>Gen_Cons_Horario!B7059</f>
        <v>0</v>
      </c>
      <c r="FB481" s="35">
        <f t="shared" si="578"/>
        <v>104.9734283240988</v>
      </c>
      <c r="FC481" s="116">
        <f>IF(AND(FB481&gt;0,FB481*$B$4+FI480&lt;=$B$2*'SFV+BESS'!$I$9,FB481&lt;'SFV+BESS'!$I$7), FB481*$B$4, IF(AND(FB481&gt;0,FB481*$B$4+FI480&gt;$B$2*'SFV+BESS'!$I$9,FB481*$B$4&lt;'SFV+BESS'!$I$7),$B$2*'SFV+BESS'!$I$9-FI480,IF(AND(FB481&gt;0,FB481*$B$4+FI480&gt;$B$2*'SFV+BESS'!$I$9,FB481*$B$4&gt;'SFV+BESS'!$I$7,FI480&lt;$B$2*'SFV+BESS'!$I$9),$B$2*'SFV+BESS'!$I$9-FI480,IF(AND(FB481&gt;0,FB481*$B$4+FI480&lt;=$B$2*'SFV+BESS'!$I$9,FB481&gt;'SFV+BESS'!$I$7),'SFV+BESS'!$I$7,0))))</f>
        <v>0</v>
      </c>
      <c r="FD481" s="27">
        <f>IF(AND(FB481&lt;0,FI480+FB481/$B$5&gt;$H$2,-FB481/'Carga-Descarga Año'!$B$5&lt;'SFV+BESS'!$I$7),FB481/$B$5,IF(AND(FB481&lt;0,FI480+FB481/$B$5&gt;$H$2,-FB481/'Carga-Descarga Año'!$B$5&gt;'SFV+BESS'!$I$7),-'SFV+BESS'!$I$7,IF(AND(FB481&lt;0,FI480+FB481/$B$5&lt;$H$2),-MIN('SFV+BESS'!$I$7,FI480-$H$2),0)))</f>
        <v>0</v>
      </c>
      <c r="FE481" s="33"/>
      <c r="FF481" s="33">
        <f t="shared" ref="FF481:FF544" si="599">IF(FB481&gt;0,FA481,EZ481)</f>
        <v>0</v>
      </c>
      <c r="FG481" s="27">
        <f t="shared" si="567"/>
        <v>0</v>
      </c>
      <c r="FH481" s="27">
        <f t="shared" ref="FH481:FH544" si="600">IF(FG481&lt;-FB481,-(FB481+FG481),0)</f>
        <v>0</v>
      </c>
      <c r="FI481" s="28">
        <f>IF((FI480+FC481+FD481)&gt;=$B$2*'SFV+BESS'!$I$9, $B$2*'SFV+BESS'!$I$9, (FI480+FC481+FD481))</f>
        <v>173.61249999999998</v>
      </c>
      <c r="FJ481" s="110">
        <f t="shared" si="568"/>
        <v>104.9734283240988</v>
      </c>
      <c r="FO481" s="251"/>
      <c r="FP481" s="41">
        <v>19.6666666666667</v>
      </c>
      <c r="FQ481" s="33">
        <f t="shared" si="542"/>
        <v>113.74458205580818</v>
      </c>
      <c r="FR481" s="33">
        <f>Gen_Cons_Horario!B7803</f>
        <v>59.656000000000006</v>
      </c>
      <c r="FS481" s="35">
        <f t="shared" si="579"/>
        <v>54.088582055808175</v>
      </c>
      <c r="FT481" s="116">
        <f>IF(AND(FS481&gt;0,FS481*$B$4+FZ480&lt;=$B$2*'SFV+BESS'!$I$9,FS481&lt;'SFV+BESS'!$I$7), FS481*$B$4, IF(AND(FS481&gt;0,FS481*$B$4+FZ480&gt;$B$2*'SFV+BESS'!$I$9,FS481*$B$4&lt;'SFV+BESS'!$I$7),$B$2*'SFV+BESS'!$I$9-FZ480,IF(AND(FS481&gt;0,FS481*$B$4+FZ480&gt;$B$2*'SFV+BESS'!$I$9,FS481*$B$4&gt;'SFV+BESS'!$I$7,FZ480&lt;$B$2*'SFV+BESS'!$I$9),$B$2*'SFV+BESS'!$I$9-FZ480,IF(AND(FS481&gt;0,FS481*$B$4+FZ480&lt;=$B$2*'SFV+BESS'!$I$9,FS481&gt;'SFV+BESS'!$I$7),'SFV+BESS'!$I$7,0))))</f>
        <v>0</v>
      </c>
      <c r="FU481" s="27">
        <f>IF(AND(FS481&lt;0,FZ480+FS481/$B$5&gt;$H$2,-FS481/'Carga-Descarga Año'!$B$5&lt;'SFV+BESS'!$I$7),FS481/$B$5,IF(AND(FS481&lt;0,FZ480+FS481/$B$5&gt;$H$2,-FS481/'Carga-Descarga Año'!$B$5&gt;'SFV+BESS'!$I$7),-'SFV+BESS'!$I$7,IF(AND(FS481&lt;0,FZ480+FS481/$B$5&lt;$H$2),-MIN('SFV+BESS'!$I$7,FZ480-$H$2),0)))</f>
        <v>0</v>
      </c>
      <c r="FV481" s="33"/>
      <c r="FW481" s="33">
        <f t="shared" ref="FW481:FW544" si="601">IF(FS481&gt;0,FR481,FQ481)</f>
        <v>59.656000000000006</v>
      </c>
      <c r="FX481" s="27">
        <f t="shared" si="569"/>
        <v>0</v>
      </c>
      <c r="FY481" s="27">
        <f t="shared" ref="FY481:FY544" si="602">IF(FX481&lt;-FS481,-(FS481+FX481),0)</f>
        <v>0</v>
      </c>
      <c r="FZ481" s="28">
        <f>IF((FZ480+FT481+FU481)&gt;=$B$2*'SFV+BESS'!$I$9, $B$2*'SFV+BESS'!$I$9, (FZ480+FT481+FU481))</f>
        <v>173.61249999999998</v>
      </c>
      <c r="GA481" s="110">
        <f t="shared" si="570"/>
        <v>54.088582055808175</v>
      </c>
      <c r="GF481" s="251"/>
      <c r="GG481" s="41">
        <v>19.6666666666667</v>
      </c>
      <c r="GH481" s="33">
        <f t="shared" si="543"/>
        <v>118.10660064846397</v>
      </c>
      <c r="GI481" s="33">
        <f>Gen_Cons_Horario!B8523</f>
        <v>22.371000000000002</v>
      </c>
      <c r="GJ481" s="35">
        <f t="shared" si="585"/>
        <v>95.735600648463958</v>
      </c>
      <c r="GK481" s="116">
        <f>IF(AND(GJ481&gt;0,GJ481*$B$4+GQ480&lt;=$B$2*'SFV+BESS'!$I$9,GJ481&lt;'SFV+BESS'!$I$7), GJ481*$B$4, IF(AND(GJ481&gt;0,GJ481*$B$4+GQ480&gt;$B$2*'SFV+BESS'!$I$9,GJ481*$B$4&lt;'SFV+BESS'!$I$7),$B$2*'SFV+BESS'!$I$9-GQ480,IF(AND(GJ481&gt;0,GJ481*$B$4+GQ480&gt;$B$2*'SFV+BESS'!$I$9,GJ481*$B$4&gt;'SFV+BESS'!$I$7,GQ480&lt;$B$2*'SFV+BESS'!$I$9),$B$2*'SFV+BESS'!$I$9-GQ480,IF(AND(GJ481&gt;0,GJ481*$B$4+GQ480&lt;=$B$2*'SFV+BESS'!$I$9,GJ481&gt;'SFV+BESS'!$I$7),'SFV+BESS'!$I$7,0))))</f>
        <v>0</v>
      </c>
      <c r="GL481" s="27">
        <f>IF(AND(GJ481&lt;0,GQ480+GJ481/$B$5&gt;$H$2,-GJ481/'Carga-Descarga Año'!$B$5&lt;'SFV+BESS'!$I$7),GJ481/$B$5,IF(AND(GJ481&lt;0,GQ480+GJ481/$B$5&gt;$H$2,-GJ481/'Carga-Descarga Año'!$B$5&gt;'SFV+BESS'!$I$7),-'SFV+BESS'!$I$7,IF(AND(GJ481&lt;0,GQ480+GJ481/$B$5&lt;$H$2),-MIN('SFV+BESS'!$I$7,GQ480-$H$2),0)))</f>
        <v>0</v>
      </c>
      <c r="GM481" s="33"/>
      <c r="GN481" s="33">
        <f t="shared" ref="GN481:GN544" si="603">IF(GJ481&gt;0,GI481,GH481)</f>
        <v>22.371000000000002</v>
      </c>
      <c r="GO481" s="27">
        <f t="shared" si="571"/>
        <v>0</v>
      </c>
      <c r="GP481" s="27">
        <f t="shared" ref="GP481:GP544" si="604">IF(GO481&lt;-GJ481,-(GJ481+GO481),0)</f>
        <v>0</v>
      </c>
      <c r="GQ481" s="28">
        <f>IF((GQ480+GK481+GL481)&gt;=$B$2*'SFV+BESS'!$I$9, $B$2*'SFV+BESS'!$I$9, (GQ480+GK481+GL481))</f>
        <v>173.61249999999998</v>
      </c>
      <c r="GR481" s="110">
        <f t="shared" si="572"/>
        <v>95.735600648463958</v>
      </c>
    </row>
    <row r="482" spans="1:200">
      <c r="A482" s="249"/>
      <c r="B482" s="41">
        <v>19.7083333333333</v>
      </c>
      <c r="C482" s="38">
        <f t="shared" si="586"/>
        <v>117.3050826702992</v>
      </c>
      <c r="D482" s="2">
        <f>Gen_Cons_Horario!B508</f>
        <v>52.198999999999998</v>
      </c>
      <c r="E482" s="140">
        <f t="shared" si="544"/>
        <v>65.106082670299202</v>
      </c>
      <c r="F482" s="116">
        <f>IF(AND(E482&gt;0,E482*$B$4+L481&lt;=$B$2*'SFV+BESS'!$I$9,E482&lt;'SFV+BESS'!$I$7), E482*$B$4, IF(AND(E482&gt;0,E482*$B$4+L481&gt;$B$2*'SFV+BESS'!$I$9,E482*$B$4&lt;'SFV+BESS'!$I$7),$B$2*'SFV+BESS'!$I$9-L481,IF(AND(E482&gt;0,E482*$B$4+L481&gt;$B$2*'SFV+BESS'!$I$9,E482*$B$4&gt;'SFV+BESS'!$I$7,L481&lt;$B$2*'SFV+BESS'!$I$9),$B$2*'SFV+BESS'!$I$9-L481,IF(AND(E482&gt;0,E482*$B$4+L481&lt;=$B$2*'SFV+BESS'!$I$9,E482&gt;'SFV+BESS'!$I$7),'SFV+BESS'!$I$7,0))))</f>
        <v>0</v>
      </c>
      <c r="G482" s="27">
        <f>IF(AND(E482&lt;0,L481+E482/$B$5&gt;$H$2,-E482/'Carga-Descarga Año'!$B$5&lt;'SFV+BESS'!$I$7),E482/$B$5,IF(AND(E482&lt;0,L481+E482/$B$5&gt;$H$2,-E482/'Carga-Descarga Año'!$B$5&gt;'SFV+BESS'!$I$7),-'SFV+BESS'!$I$7,IF(AND(E482&lt;0,L481+E482/$B$5&lt;$H$2),-MIN('SFV+BESS'!$I$7,L481-$H$2),0)))</f>
        <v>0</v>
      </c>
      <c r="I482" s="38">
        <f t="shared" si="545"/>
        <v>52.198999999999998</v>
      </c>
      <c r="J482" s="27">
        <f t="shared" si="547"/>
        <v>0</v>
      </c>
      <c r="K482" s="27">
        <f t="shared" si="546"/>
        <v>0</v>
      </c>
      <c r="L482" s="28">
        <f>IF((L481+F482+G482)&gt;=$B$2*'SFV+BESS'!$I$9, $B$2*'SFV+BESS'!$I$9, (L481+F482+G482))</f>
        <v>173.61249999999998</v>
      </c>
      <c r="M482" s="110">
        <f t="shared" si="548"/>
        <v>65.106082670299202</v>
      </c>
      <c r="R482" s="251"/>
      <c r="S482" s="41">
        <v>19.7083333333333</v>
      </c>
      <c r="T482" s="2">
        <f t="shared" ref="T482:T545" si="605">T458</f>
        <v>120.92026859992137</v>
      </c>
      <c r="U482" s="2">
        <f>Gen_Cons_Horario!B1252</f>
        <v>18.642500000000002</v>
      </c>
      <c r="V482" s="35">
        <f t="shared" si="580"/>
        <v>102.27776859992137</v>
      </c>
      <c r="W482" s="116">
        <f>IF(AND(V482&gt;0,V482*$B$4+AC481&lt;=$B$2*'SFV+BESS'!$I$9,V482&lt;'SFV+BESS'!$I$7), V482*$B$4, IF(AND(V482&gt;0,V482*$B$4+AC481&gt;$B$2*'SFV+BESS'!$I$9,V482*$B$4&lt;'SFV+BESS'!$I$7),$B$2*'SFV+BESS'!$I$9-AC481,IF(AND(V482&gt;0,V482*$B$4+AC481&gt;$B$2*'SFV+BESS'!$I$9,V482*$B$4&gt;'SFV+BESS'!$I$7,AC481&lt;$B$2*'SFV+BESS'!$I$9),$B$2*'SFV+BESS'!$I$9-AC481,IF(AND(V482&gt;0,V482*$B$4+AC481&lt;=$B$2*'SFV+BESS'!$I$9,V482&gt;'SFV+BESS'!$I$7),'SFV+BESS'!$I$7,0))))</f>
        <v>0</v>
      </c>
      <c r="X482" s="27">
        <f>IF(AND(V482&lt;0,AC481+V482/$B$5&gt;$H$2,-V482/'Carga-Descarga Año'!$B$5&lt;'SFV+BESS'!$I$7),V482/$B$5,IF(AND(V482&lt;0,AC481+V482/$B$5&gt;$H$2,-V482/'Carga-Descarga Año'!$B$5&gt;'SFV+BESS'!$I$7),-'SFV+BESS'!$I$7,IF(AND(V482&lt;0,AC481+V482/$B$5&lt;$H$2),-MIN('SFV+BESS'!$I$7,AC481-$H$2),0)))</f>
        <v>0</v>
      </c>
      <c r="Z482" s="33">
        <f t="shared" si="574"/>
        <v>18.642500000000002</v>
      </c>
      <c r="AA482" s="27">
        <f t="shared" si="549"/>
        <v>0</v>
      </c>
      <c r="AB482" s="27">
        <f t="shared" si="573"/>
        <v>0</v>
      </c>
      <c r="AC482" s="28">
        <f>IF((AC481+W482+X482)&gt;=$B$2*'SFV+BESS'!$I$9, $B$2*'SFV+BESS'!$I$9, (AC481+W482+X482))</f>
        <v>173.61249999999998</v>
      </c>
      <c r="AD482" s="110">
        <f t="shared" si="550"/>
        <v>102.27776859992137</v>
      </c>
      <c r="AI482" s="251"/>
      <c r="AJ482" s="41">
        <v>19.7083333333333</v>
      </c>
      <c r="AK482" s="52">
        <f t="shared" ref="AK482:AK545" si="606">AK458</f>
        <v>116.13046110988708</v>
      </c>
      <c r="AL482" s="33">
        <f>Gen_Cons_Horario!B1924</f>
        <v>37.285000000000004</v>
      </c>
      <c r="AM482" s="35">
        <f t="shared" si="581"/>
        <v>78.845461109887083</v>
      </c>
      <c r="AN482" s="116">
        <f>IF(AND(AM482&gt;0,AM482*$B$4+AT481&lt;=$B$2*'SFV+BESS'!$I$9,AM482&lt;'SFV+BESS'!$I$7), AM482*$B$4, IF(AND(AM482&gt;0,AM482*$B$4+AT481&gt;$B$2*'SFV+BESS'!$I$9,AM482*$B$4&lt;'SFV+BESS'!$I$7),$B$2*'SFV+BESS'!$I$9-AT481,IF(AND(AM482&gt;0,AM482*$B$4+AT481&gt;$B$2*'SFV+BESS'!$I$9,AM482*$B$4&gt;'SFV+BESS'!$I$7,AT481&lt;$B$2*'SFV+BESS'!$I$9),$B$2*'SFV+BESS'!$I$9-AT481,IF(AND(AM482&gt;0,AM482*$B$4+AT481&lt;=$B$2*'SFV+BESS'!$I$9,AM482&gt;'SFV+BESS'!$I$7),'SFV+BESS'!$I$7,0))))</f>
        <v>0</v>
      </c>
      <c r="AO482" s="27">
        <f>IF(AND(AM482&lt;0,AT481+AM482/$B$5&gt;$H$2,-AM482/'Carga-Descarga Año'!$B$5&lt;'SFV+BESS'!$I$7),AM482/$B$5,IF(AND(AM482&lt;0,AT481+AM482/$B$5&gt;$H$2,-AM482/'Carga-Descarga Año'!$B$5&gt;'SFV+BESS'!$I$7),-'SFV+BESS'!$I$7,IF(AND(AM482&lt;0,AT481+AM482/$B$5&lt;$H$2),-MIN('SFV+BESS'!$I$7,AT481-$H$2),0)))</f>
        <v>0</v>
      </c>
      <c r="AP482" s="33"/>
      <c r="AQ482" s="33">
        <f t="shared" si="587"/>
        <v>37.285000000000004</v>
      </c>
      <c r="AR482" s="27">
        <f t="shared" si="551"/>
        <v>0</v>
      </c>
      <c r="AS482" s="27">
        <f t="shared" si="588"/>
        <v>0</v>
      </c>
      <c r="AT482" s="28">
        <f>IF((AT481+AN482+AO482)&gt;=$B$2*'SFV+BESS'!$I$9, $B$2*'SFV+BESS'!$I$9, (AT481+AN482+AO482))</f>
        <v>173.61249999999998</v>
      </c>
      <c r="AU482" s="110">
        <f t="shared" si="552"/>
        <v>78.845461109887083</v>
      </c>
      <c r="AZ482" s="251"/>
      <c r="BA482" s="41">
        <v>19.7083333333333</v>
      </c>
      <c r="BB482" s="33">
        <f t="shared" ref="BB482:BB545" si="607">BB458</f>
        <v>96.73076740236607</v>
      </c>
      <c r="BC482" s="33">
        <f>Gen_Cons_Horario!B2668</f>
        <v>0</v>
      </c>
      <c r="BD482" s="35">
        <f t="shared" si="582"/>
        <v>96.73076740236607</v>
      </c>
      <c r="BE482" s="116">
        <f>IF(AND(BD482&gt;0,BD482*$B$4+BK481&lt;=$B$2*'SFV+BESS'!$I$9,BD482&lt;'SFV+BESS'!$I$7), BD482*$B$4, IF(AND(BD482&gt;0,BD482*$B$4+BK481&gt;$B$2*'SFV+BESS'!$I$9,BD482*$B$4&lt;'SFV+BESS'!$I$7),$B$2*'SFV+BESS'!$I$9-BK481,IF(AND(BD482&gt;0,BD482*$B$4+BK481&gt;$B$2*'SFV+BESS'!$I$9,BD482*$B$4&gt;'SFV+BESS'!$I$7,BK481&lt;$B$2*'SFV+BESS'!$I$9),$B$2*'SFV+BESS'!$I$9-BK481,IF(AND(BD482&gt;0,BD482*$B$4+BK481&lt;=$B$2*'SFV+BESS'!$I$9,BD482&gt;'SFV+BESS'!$I$7),'SFV+BESS'!$I$7,0))))</f>
        <v>0</v>
      </c>
      <c r="BF482" s="27">
        <f>IF(AND(BD482&lt;0,BK481+BD482/$B$5&gt;$H$2,-BD482/'Carga-Descarga Año'!$B$5&lt;'SFV+BESS'!$I$7),BD482/$B$5,IF(AND(BD482&lt;0,BK481+BD482/$B$5&gt;$H$2,-BD482/'Carga-Descarga Año'!$B$5&gt;'SFV+BESS'!$I$7),-'SFV+BESS'!$I$7,IF(AND(BD482&lt;0,BK481+BD482/$B$5&lt;$H$2),-MIN('SFV+BESS'!$I$7,BK481-$H$2),0)))</f>
        <v>0</v>
      </c>
      <c r="BG482" s="33"/>
      <c r="BH482" s="33">
        <f t="shared" si="589"/>
        <v>0</v>
      </c>
      <c r="BI482" s="27">
        <f t="shared" si="553"/>
        <v>0</v>
      </c>
      <c r="BJ482" s="27">
        <f t="shared" si="590"/>
        <v>0</v>
      </c>
      <c r="BK482" s="28">
        <f>IF((BK481+BE482+BF482)&gt;=$B$2*'SFV+BESS'!$I$9, $B$2*'SFV+BESS'!$I$9, (BK481+BE482+BF482))</f>
        <v>173.61249999999998</v>
      </c>
      <c r="BL482" s="110">
        <f t="shared" si="554"/>
        <v>96.73076740236607</v>
      </c>
      <c r="BQ482" s="251"/>
      <c r="BR482" s="41">
        <v>19.7083333333333</v>
      </c>
      <c r="BS482" s="33">
        <f t="shared" ref="BS482:BS545" si="608">BS458</f>
        <v>70.967481883743332</v>
      </c>
      <c r="BT482" s="33">
        <f>Gen_Cons_Horario!B3388</f>
        <v>0</v>
      </c>
      <c r="BU482" s="35">
        <f t="shared" si="583"/>
        <v>70.967481883743332</v>
      </c>
      <c r="BV482" s="116">
        <f>IF(AND(BU482&gt;0,BU482*$B$4+CB481&lt;=$B$2*'SFV+BESS'!$I$9,BU482&lt;'SFV+BESS'!$I$7), BU482*$B$4, IF(AND(BU482&gt;0,BU482*$B$4+CB481&gt;$B$2*'SFV+BESS'!$I$9,BU482*$B$4&lt;'SFV+BESS'!$I$7),$B$2*'SFV+BESS'!$I$9-CB481,IF(AND(BU482&gt;0,BU482*$B$4+CB481&gt;$B$2*'SFV+BESS'!$I$9,BU482*$B$4&gt;'SFV+BESS'!$I$7,CB481&lt;$B$2*'SFV+BESS'!$I$9),$B$2*'SFV+BESS'!$I$9-CB481,IF(AND(BU482&gt;0,BU482*$B$4+CB481&lt;=$B$2*'SFV+BESS'!$I$9,BU482&gt;'SFV+BESS'!$I$7),'SFV+BESS'!$I$7,0))))</f>
        <v>0</v>
      </c>
      <c r="BW482" s="27">
        <f>IF(AND(BU482&lt;0,CB481+BU482/$B$5&gt;$H$2,-BU482/'Carga-Descarga Año'!$B$5&lt;'SFV+BESS'!$I$7),BU482/$B$5,IF(AND(BU482&lt;0,CB481+BU482/$B$5&gt;$H$2,-BU482/'Carga-Descarga Año'!$B$5&gt;'SFV+BESS'!$I$7),-'SFV+BESS'!$I$7,IF(AND(BU482&lt;0,CB481+BU482/$B$5&lt;$H$2),-MIN('SFV+BESS'!$I$7,CB481-$H$2),0)))</f>
        <v>0</v>
      </c>
      <c r="BX482" s="33"/>
      <c r="BY482" s="33">
        <f t="shared" si="591"/>
        <v>0</v>
      </c>
      <c r="BZ482" s="27">
        <f t="shared" si="555"/>
        <v>0</v>
      </c>
      <c r="CA482" s="27">
        <f t="shared" si="556"/>
        <v>0</v>
      </c>
      <c r="CB482" s="28">
        <f>IF((CB481+BV482+BW482)&gt;=$B$2*'SFV+BESS'!$I$9, $B$2*'SFV+BESS'!$I$9, (CB481+BV482+BW482))</f>
        <v>173.61249999999998</v>
      </c>
      <c r="CC482" s="110">
        <f t="shared" si="557"/>
        <v>70.967481883743332</v>
      </c>
      <c r="CH482" s="251"/>
      <c r="CI482" s="41">
        <v>19.7083333333333</v>
      </c>
      <c r="CJ482" s="33">
        <f t="shared" ref="CJ482:CJ545" si="609">CJ458</f>
        <v>62.088720438246632</v>
      </c>
      <c r="CK482" s="33">
        <f>Gen_Cons_Horario!B4132</f>
        <v>0</v>
      </c>
      <c r="CL482" s="35">
        <f t="shared" si="584"/>
        <v>62.088720438246632</v>
      </c>
      <c r="CM482" s="116">
        <f>IF(AND(CL482&gt;0,CL482*$B$4+CS481&lt;=$B$2*'SFV+BESS'!$I$9,CL482&lt;'SFV+BESS'!$I$7), CL482*$B$4, IF(AND(CL482&gt;0,CL482*$B$4+CS481&gt;$B$2*'SFV+BESS'!$I$9,CL482*$B$4&lt;'SFV+BESS'!$I$7),$B$2*'SFV+BESS'!$I$9-CS481,IF(AND(CL482&gt;0,CL482*$B$4+CS481&gt;$B$2*'SFV+BESS'!$I$9,CL482*$B$4&gt;'SFV+BESS'!$I$7,CS481&lt;$B$2*'SFV+BESS'!$I$9),$B$2*'SFV+BESS'!$I$9-CS481,IF(AND(CL482&gt;0,CL482*$B$4+CS481&lt;=$B$2*'SFV+BESS'!$I$9,CL482&gt;'SFV+BESS'!$I$7),'SFV+BESS'!$I$7,0))))</f>
        <v>0</v>
      </c>
      <c r="CN482" s="27">
        <f>IF(AND(CL482&lt;0,CS481+CL482/$B$5&gt;$H$2,-CL482/'Carga-Descarga Año'!$B$5&lt;'SFV+BESS'!$I$7),CL482/$B$5,IF(AND(CL482&lt;0,CS481+CL482/$B$5&gt;$H$2,-CL482/'Carga-Descarga Año'!$B$5&gt;'SFV+BESS'!$I$7),-'SFV+BESS'!$I$7,IF(AND(CL482&lt;0,CS481+CL482/$B$5&lt;$H$2),-MIN('SFV+BESS'!$I$7,CS481-$H$2),0)))</f>
        <v>0</v>
      </c>
      <c r="CO482" s="33"/>
      <c r="CP482" s="33">
        <f t="shared" si="592"/>
        <v>0</v>
      </c>
      <c r="CQ482" s="27">
        <f t="shared" si="558"/>
        <v>0</v>
      </c>
      <c r="CR482" s="27">
        <f t="shared" si="593"/>
        <v>0</v>
      </c>
      <c r="CS482" s="28">
        <f>IF((CS481+CM482+CN482)&gt;=$B$2*'SFV+BESS'!$I$9, $B$2*'SFV+BESS'!$I$9, (CS481+CM482+CN482))</f>
        <v>173.61249999999998</v>
      </c>
      <c r="CT482" s="110">
        <f t="shared" si="559"/>
        <v>62.088720438246632</v>
      </c>
      <c r="CY482" s="251"/>
      <c r="CZ482" s="41">
        <v>19.7083333333333</v>
      </c>
      <c r="DA482" s="33">
        <f t="shared" ref="DA482:DA545" si="610">DA458</f>
        <v>71.722136617902081</v>
      </c>
      <c r="DB482" s="33">
        <f>Gen_Cons_Horario!B4852</f>
        <v>0</v>
      </c>
      <c r="DC482" s="35">
        <f t="shared" si="575"/>
        <v>71.722136617902081</v>
      </c>
      <c r="DD482" s="116">
        <f>IF(AND(DC482&gt;0,DC482*$B$4+DJ481&lt;=$B$2*'SFV+BESS'!$I$9,DC482&lt;'SFV+BESS'!$I$7), DC482*$B$4, IF(AND(DC482&gt;0,DC482*$B$4+DJ481&gt;$B$2*'SFV+BESS'!$I$9,DC482*$B$4&lt;'SFV+BESS'!$I$7),$B$2*'SFV+BESS'!$I$9-DJ481,IF(AND(DC482&gt;0,DC482*$B$4+DJ481&gt;$B$2*'SFV+BESS'!$I$9,DC482*$B$4&gt;'SFV+BESS'!$I$7,DJ481&lt;$B$2*'SFV+BESS'!$I$9),$B$2*'SFV+BESS'!$I$9-DJ481,IF(AND(DC482&gt;0,DC482*$B$4+DJ481&lt;=$B$2*'SFV+BESS'!$I$9,DC482&gt;'SFV+BESS'!$I$7),'SFV+BESS'!$I$7,0))))</f>
        <v>0</v>
      </c>
      <c r="DE482" s="27">
        <f>IF(AND(DC482&lt;0,DJ481+DC482/$B$5&gt;$H$2,-DC482/'Carga-Descarga Año'!$B$5&lt;'SFV+BESS'!$I$7),DC482/$B$5,IF(AND(DC482&lt;0,DJ481+DC482/$B$5&gt;$H$2,-DC482/'Carga-Descarga Año'!$B$5&gt;'SFV+BESS'!$I$7),-'SFV+BESS'!$I$7,IF(AND(DC482&lt;0,DJ481+DC482/$B$5&lt;$H$2),-MIN('SFV+BESS'!$I$7,DJ481-$H$2),0)))</f>
        <v>0</v>
      </c>
      <c r="DF482" s="33"/>
      <c r="DG482" s="33">
        <f t="shared" si="594"/>
        <v>0</v>
      </c>
      <c r="DH482" s="27">
        <f t="shared" si="560"/>
        <v>0</v>
      </c>
      <c r="DI482" s="27">
        <f t="shared" si="561"/>
        <v>0</v>
      </c>
      <c r="DJ482" s="28">
        <f>IF((DJ481+DD482+DE482)&gt;=$B$2*'SFV+BESS'!$I$9, $B$2*'SFV+BESS'!$I$9, (DJ481+DD482+DE482))</f>
        <v>173.61249999999998</v>
      </c>
      <c r="DK482" s="110">
        <f t="shared" si="562"/>
        <v>71.722136617902081</v>
      </c>
      <c r="DP482" s="251"/>
      <c r="DQ482" s="41">
        <v>19.7083333333333</v>
      </c>
      <c r="DR482" s="33">
        <f t="shared" ref="DR482:DR545" si="611">DR458</f>
        <v>72.15539147323075</v>
      </c>
      <c r="DS482" s="33">
        <f>Gen_Cons_Horario!B5596</f>
        <v>0</v>
      </c>
      <c r="DT482" s="35">
        <f t="shared" si="576"/>
        <v>72.15539147323075</v>
      </c>
      <c r="DU482" s="116">
        <f>IF(AND(DT482&gt;0,DT482*$B$4+EA481&lt;=$B$2*'SFV+BESS'!$I$9,DT482&lt;'SFV+BESS'!$I$7), DT482*$B$4, IF(AND(DT482&gt;0,DT482*$B$4+EA481&gt;$B$2*'SFV+BESS'!$I$9,DT482*$B$4&lt;'SFV+BESS'!$I$7),$B$2*'SFV+BESS'!$I$9-EA481,IF(AND(DT482&gt;0,DT482*$B$4+EA481&gt;$B$2*'SFV+BESS'!$I$9,DT482*$B$4&gt;'SFV+BESS'!$I$7,EA481&lt;$B$2*'SFV+BESS'!$I$9),$B$2*'SFV+BESS'!$I$9-EA481,IF(AND(DT482&gt;0,DT482*$B$4+EA481&lt;=$B$2*'SFV+BESS'!$I$9,DT482&gt;'SFV+BESS'!$I$7),'SFV+BESS'!$I$7,0))))</f>
        <v>0</v>
      </c>
      <c r="DV482" s="27">
        <f>IF(AND(DT482&lt;0,EA481+DT482/$B$5&gt;$H$2,-DT482/'Carga-Descarga Año'!$B$5&lt;'SFV+BESS'!$I$7),DT482/$B$5,IF(AND(DT482&lt;0,EA481+DT482/$B$5&gt;$H$2,-DT482/'Carga-Descarga Año'!$B$5&gt;'SFV+BESS'!$I$7),-'SFV+BESS'!$I$7,IF(AND(DT482&lt;0,EA481+DT482/$B$5&lt;$H$2),-MIN('SFV+BESS'!$I$7,EA481-$H$2),0)))</f>
        <v>0</v>
      </c>
      <c r="DW482" s="33"/>
      <c r="DX482" s="33">
        <f t="shared" si="595"/>
        <v>0</v>
      </c>
      <c r="DY482" s="27">
        <f t="shared" si="563"/>
        <v>0</v>
      </c>
      <c r="DZ482" s="27">
        <f t="shared" si="596"/>
        <v>0</v>
      </c>
      <c r="EA482" s="28">
        <f>IF((EA481+DU482+DV482)&gt;=$B$2*'SFV+BESS'!$I$9, $B$2*'SFV+BESS'!$I$9, (EA481+DU482+DV482))</f>
        <v>173.61249999999998</v>
      </c>
      <c r="EB482" s="110">
        <f t="shared" si="564"/>
        <v>72.15539147323075</v>
      </c>
      <c r="EG482" s="251"/>
      <c r="EH482" s="41">
        <v>19.7083333333333</v>
      </c>
      <c r="EI482" s="33">
        <f t="shared" ref="EI482:EI545" si="612">EI458</f>
        <v>82.031082302570567</v>
      </c>
      <c r="EJ482" s="33">
        <f>Gen_Cons_Horario!B6340</f>
        <v>0</v>
      </c>
      <c r="EK482" s="35">
        <f t="shared" si="577"/>
        <v>82.031082302570567</v>
      </c>
      <c r="EL482" s="116">
        <f>IF(AND(EK482&gt;0,EK482*$B$4+ER481&lt;=$B$2*'SFV+BESS'!$I$9,EK482&lt;'SFV+BESS'!$I$7), EK482*$B$4, IF(AND(EK482&gt;0,EK482*$B$4+ER481&gt;$B$2*'SFV+BESS'!$I$9,EK482*$B$4&lt;'SFV+BESS'!$I$7),$B$2*'SFV+BESS'!$I$9-ER481,IF(AND(EK482&gt;0,EK482*$B$4+ER481&gt;$B$2*'SFV+BESS'!$I$9,EK482*$B$4&gt;'SFV+BESS'!$I$7,ER481&lt;$B$2*'SFV+BESS'!$I$9),$B$2*'SFV+BESS'!$I$9-ER481,IF(AND(EK482&gt;0,EK482*$B$4+ER481&lt;=$B$2*'SFV+BESS'!$I$9,EK482&gt;'SFV+BESS'!$I$7),'SFV+BESS'!$I$7,0))))</f>
        <v>0</v>
      </c>
      <c r="EM482" s="27">
        <f>IF(AND(EK482&lt;0,ER481+EK482/$B$5&gt;$H$2,-EK482/'Carga-Descarga Año'!$B$5&lt;'SFV+BESS'!$I$7),EK482/$B$5,IF(AND(EK482&lt;0,ER481+EK482/$B$5&gt;$H$2,-EK482/'Carga-Descarga Año'!$B$5&gt;'SFV+BESS'!$I$7),-'SFV+BESS'!$I$7,IF(AND(EK482&lt;0,ER481+EK482/$B$5&lt;$H$2),-MIN('SFV+BESS'!$I$7,ER481-$H$2),0)))</f>
        <v>0</v>
      </c>
      <c r="EN482" s="33"/>
      <c r="EO482" s="33">
        <f t="shared" si="597"/>
        <v>0</v>
      </c>
      <c r="EP482" s="27">
        <f t="shared" si="565"/>
        <v>0</v>
      </c>
      <c r="EQ482" s="27">
        <f t="shared" si="598"/>
        <v>0</v>
      </c>
      <c r="ER482" s="28">
        <f>IF((ER481+EL482+EM482)&gt;=$B$2*'SFV+BESS'!$I$9, $B$2*'SFV+BESS'!$I$9, (ER481+EL482+EM482))</f>
        <v>173.61249999999998</v>
      </c>
      <c r="ES482" s="110">
        <f t="shared" si="566"/>
        <v>82.031082302570567</v>
      </c>
      <c r="EX482" s="251"/>
      <c r="EY482" s="41">
        <v>19.7083333333333</v>
      </c>
      <c r="EZ482" s="33">
        <f t="shared" ref="EZ482:EZ545" si="613">EZ458</f>
        <v>93.140060040291317</v>
      </c>
      <c r="FA482" s="33">
        <f>Gen_Cons_Horario!B7060</f>
        <v>0</v>
      </c>
      <c r="FB482" s="35">
        <f t="shared" si="578"/>
        <v>93.140060040291317</v>
      </c>
      <c r="FC482" s="116">
        <f>IF(AND(FB482&gt;0,FB482*$B$4+FI481&lt;=$B$2*'SFV+BESS'!$I$9,FB482&lt;'SFV+BESS'!$I$7), FB482*$B$4, IF(AND(FB482&gt;0,FB482*$B$4+FI481&gt;$B$2*'SFV+BESS'!$I$9,FB482*$B$4&lt;'SFV+BESS'!$I$7),$B$2*'SFV+BESS'!$I$9-FI481,IF(AND(FB482&gt;0,FB482*$B$4+FI481&gt;$B$2*'SFV+BESS'!$I$9,FB482*$B$4&gt;'SFV+BESS'!$I$7,FI481&lt;$B$2*'SFV+BESS'!$I$9),$B$2*'SFV+BESS'!$I$9-FI481,IF(AND(FB482&gt;0,FB482*$B$4+FI481&lt;=$B$2*'SFV+BESS'!$I$9,FB482&gt;'SFV+BESS'!$I$7),'SFV+BESS'!$I$7,0))))</f>
        <v>0</v>
      </c>
      <c r="FD482" s="27">
        <f>IF(AND(FB482&lt;0,FI481+FB482/$B$5&gt;$H$2,-FB482/'Carga-Descarga Año'!$B$5&lt;'SFV+BESS'!$I$7),FB482/$B$5,IF(AND(FB482&lt;0,FI481+FB482/$B$5&gt;$H$2,-FB482/'Carga-Descarga Año'!$B$5&gt;'SFV+BESS'!$I$7),-'SFV+BESS'!$I$7,IF(AND(FB482&lt;0,FI481+FB482/$B$5&lt;$H$2),-MIN('SFV+BESS'!$I$7,FI481-$H$2),0)))</f>
        <v>0</v>
      </c>
      <c r="FE482" s="33"/>
      <c r="FF482" s="33">
        <f t="shared" si="599"/>
        <v>0</v>
      </c>
      <c r="FG482" s="27">
        <f t="shared" si="567"/>
        <v>0</v>
      </c>
      <c r="FH482" s="27">
        <f t="shared" si="600"/>
        <v>0</v>
      </c>
      <c r="FI482" s="28">
        <f>IF((FI481+FC482+FD482)&gt;=$B$2*'SFV+BESS'!$I$9, $B$2*'SFV+BESS'!$I$9, (FI481+FC482+FD482))</f>
        <v>173.61249999999998</v>
      </c>
      <c r="FJ482" s="110">
        <f t="shared" si="568"/>
        <v>93.140060040291317</v>
      </c>
      <c r="FO482" s="251"/>
      <c r="FP482" s="41">
        <v>19.7083333333333</v>
      </c>
      <c r="FQ482" s="33">
        <f t="shared" ref="FQ482:FQ545" si="614">FQ458</f>
        <v>106.09652002916586</v>
      </c>
      <c r="FR482" s="33">
        <f>Gen_Cons_Horario!B7804</f>
        <v>0</v>
      </c>
      <c r="FS482" s="35">
        <f t="shared" si="579"/>
        <v>106.09652002916586</v>
      </c>
      <c r="FT482" s="116">
        <f>IF(AND(FS482&gt;0,FS482*$B$4+FZ481&lt;=$B$2*'SFV+BESS'!$I$9,FS482&lt;'SFV+BESS'!$I$7), FS482*$B$4, IF(AND(FS482&gt;0,FS482*$B$4+FZ481&gt;$B$2*'SFV+BESS'!$I$9,FS482*$B$4&lt;'SFV+BESS'!$I$7),$B$2*'SFV+BESS'!$I$9-FZ481,IF(AND(FS482&gt;0,FS482*$B$4+FZ481&gt;$B$2*'SFV+BESS'!$I$9,FS482*$B$4&gt;'SFV+BESS'!$I$7,FZ481&lt;$B$2*'SFV+BESS'!$I$9),$B$2*'SFV+BESS'!$I$9-FZ481,IF(AND(FS482&gt;0,FS482*$B$4+FZ481&lt;=$B$2*'SFV+BESS'!$I$9,FS482&gt;'SFV+BESS'!$I$7),'SFV+BESS'!$I$7,0))))</f>
        <v>0</v>
      </c>
      <c r="FU482" s="27">
        <f>IF(AND(FS482&lt;0,FZ481+FS482/$B$5&gt;$H$2,-FS482/'Carga-Descarga Año'!$B$5&lt;'SFV+BESS'!$I$7),FS482/$B$5,IF(AND(FS482&lt;0,FZ481+FS482/$B$5&gt;$H$2,-FS482/'Carga-Descarga Año'!$B$5&gt;'SFV+BESS'!$I$7),-'SFV+BESS'!$I$7,IF(AND(FS482&lt;0,FZ481+FS482/$B$5&lt;$H$2),-MIN('SFV+BESS'!$I$7,FZ481-$H$2),0)))</f>
        <v>0</v>
      </c>
      <c r="FV482" s="33"/>
      <c r="FW482" s="33">
        <f t="shared" si="601"/>
        <v>0</v>
      </c>
      <c r="FX482" s="27">
        <f t="shared" si="569"/>
        <v>0</v>
      </c>
      <c r="FY482" s="27">
        <f t="shared" si="602"/>
        <v>0</v>
      </c>
      <c r="FZ482" s="28">
        <f>IF((FZ481+FT482+FU482)&gt;=$B$2*'SFV+BESS'!$I$9, $B$2*'SFV+BESS'!$I$9, (FZ481+FT482+FU482))</f>
        <v>173.61249999999998</v>
      </c>
      <c r="GA482" s="110">
        <f t="shared" si="570"/>
        <v>106.09652002916586</v>
      </c>
      <c r="GF482" s="251"/>
      <c r="GG482" s="41">
        <v>19.7083333333333</v>
      </c>
      <c r="GH482" s="33">
        <f t="shared" ref="GH482:GH545" si="615">GH458</f>
        <v>108.86347538032331</v>
      </c>
      <c r="GI482" s="33">
        <f>Gen_Cons_Horario!B8524</f>
        <v>22.371000000000002</v>
      </c>
      <c r="GJ482" s="35">
        <f t="shared" si="585"/>
        <v>86.492475380323299</v>
      </c>
      <c r="GK482" s="116">
        <f>IF(AND(GJ482&gt;0,GJ482*$B$4+GQ481&lt;=$B$2*'SFV+BESS'!$I$9,GJ482&lt;'SFV+BESS'!$I$7), GJ482*$B$4, IF(AND(GJ482&gt;0,GJ482*$B$4+GQ481&gt;$B$2*'SFV+BESS'!$I$9,GJ482*$B$4&lt;'SFV+BESS'!$I$7),$B$2*'SFV+BESS'!$I$9-GQ481,IF(AND(GJ482&gt;0,GJ482*$B$4+GQ481&gt;$B$2*'SFV+BESS'!$I$9,GJ482*$B$4&gt;'SFV+BESS'!$I$7,GQ481&lt;$B$2*'SFV+BESS'!$I$9),$B$2*'SFV+BESS'!$I$9-GQ481,IF(AND(GJ482&gt;0,GJ482*$B$4+GQ481&lt;=$B$2*'SFV+BESS'!$I$9,GJ482&gt;'SFV+BESS'!$I$7),'SFV+BESS'!$I$7,0))))</f>
        <v>0</v>
      </c>
      <c r="GL482" s="27">
        <f>IF(AND(GJ482&lt;0,GQ481+GJ482/$B$5&gt;$H$2,-GJ482/'Carga-Descarga Año'!$B$5&lt;'SFV+BESS'!$I$7),GJ482/$B$5,IF(AND(GJ482&lt;0,GQ481+GJ482/$B$5&gt;$H$2,-GJ482/'Carga-Descarga Año'!$B$5&gt;'SFV+BESS'!$I$7),-'SFV+BESS'!$I$7,IF(AND(GJ482&lt;0,GQ481+GJ482/$B$5&lt;$H$2),-MIN('SFV+BESS'!$I$7,GQ481-$H$2),0)))</f>
        <v>0</v>
      </c>
      <c r="GM482" s="33"/>
      <c r="GN482" s="33">
        <f t="shared" si="603"/>
        <v>22.371000000000002</v>
      </c>
      <c r="GO482" s="27">
        <f t="shared" si="571"/>
        <v>0</v>
      </c>
      <c r="GP482" s="27">
        <f t="shared" si="604"/>
        <v>0</v>
      </c>
      <c r="GQ482" s="28">
        <f>IF((GQ481+GK482+GL482)&gt;=$B$2*'SFV+BESS'!$I$9, $B$2*'SFV+BESS'!$I$9, (GQ481+GK482+GL482))</f>
        <v>173.61249999999998</v>
      </c>
      <c r="GR482" s="110">
        <f t="shared" si="572"/>
        <v>86.492475380323299</v>
      </c>
    </row>
    <row r="483" spans="1:200">
      <c r="A483" s="249"/>
      <c r="B483" s="41">
        <v>19.75</v>
      </c>
      <c r="C483" s="38">
        <f t="shared" si="586"/>
        <v>102.86987171993853</v>
      </c>
      <c r="D483" s="2">
        <f>Gen_Cons_Horario!B509</f>
        <v>14.914000000000001</v>
      </c>
      <c r="E483" s="140">
        <f t="shared" si="544"/>
        <v>87.955871719938528</v>
      </c>
      <c r="F483" s="116">
        <f>IF(AND(E483&gt;0,E483*$B$4+L482&lt;=$B$2*'SFV+BESS'!$I$9,E483&lt;'SFV+BESS'!$I$7), E483*$B$4, IF(AND(E483&gt;0,E483*$B$4+L482&gt;$B$2*'SFV+BESS'!$I$9,E483*$B$4&lt;'SFV+BESS'!$I$7),$B$2*'SFV+BESS'!$I$9-L482,IF(AND(E483&gt;0,E483*$B$4+L482&gt;$B$2*'SFV+BESS'!$I$9,E483*$B$4&gt;'SFV+BESS'!$I$7,L482&lt;$B$2*'SFV+BESS'!$I$9),$B$2*'SFV+BESS'!$I$9-L482,IF(AND(E483&gt;0,E483*$B$4+L482&lt;=$B$2*'SFV+BESS'!$I$9,E483&gt;'SFV+BESS'!$I$7),'SFV+BESS'!$I$7,0))))</f>
        <v>0</v>
      </c>
      <c r="G483" s="27">
        <f>IF(AND(E483&lt;0,L482+E483/$B$5&gt;$H$2,-E483/'Carga-Descarga Año'!$B$5&lt;'SFV+BESS'!$I$7),E483/$B$5,IF(AND(E483&lt;0,L482+E483/$B$5&gt;$H$2,-E483/'Carga-Descarga Año'!$B$5&gt;'SFV+BESS'!$I$7),-'SFV+BESS'!$I$7,IF(AND(E483&lt;0,L482+E483/$B$5&lt;$H$2),-MIN('SFV+BESS'!$I$7,L482-$H$2),0)))</f>
        <v>0</v>
      </c>
      <c r="I483" s="38">
        <f t="shared" si="545"/>
        <v>14.914000000000001</v>
      </c>
      <c r="J483" s="27">
        <f t="shared" si="547"/>
        <v>0</v>
      </c>
      <c r="K483" s="27">
        <f t="shared" si="546"/>
        <v>0</v>
      </c>
      <c r="L483" s="28">
        <f>IF((L482+F483+G483)&gt;=$B$2*'SFV+BESS'!$I$9, $B$2*'SFV+BESS'!$I$9, (L482+F483+G483))</f>
        <v>173.61249999999998</v>
      </c>
      <c r="M483" s="110">
        <f t="shared" si="548"/>
        <v>87.955871719938528</v>
      </c>
      <c r="R483" s="251"/>
      <c r="S483" s="41">
        <v>19.75</v>
      </c>
      <c r="T483" s="2">
        <f t="shared" si="605"/>
        <v>103.90307247760497</v>
      </c>
      <c r="U483" s="2">
        <f>Gen_Cons_Horario!B1253</f>
        <v>0</v>
      </c>
      <c r="V483" s="35">
        <f t="shared" si="580"/>
        <v>103.90307247760497</v>
      </c>
      <c r="W483" s="116">
        <f>IF(AND(V483&gt;0,V483*$B$4+AC482&lt;=$B$2*'SFV+BESS'!$I$9,V483&lt;'SFV+BESS'!$I$7), V483*$B$4, IF(AND(V483&gt;0,V483*$B$4+AC482&gt;$B$2*'SFV+BESS'!$I$9,V483*$B$4&lt;'SFV+BESS'!$I$7),$B$2*'SFV+BESS'!$I$9-AC482,IF(AND(V483&gt;0,V483*$B$4+AC482&gt;$B$2*'SFV+BESS'!$I$9,V483*$B$4&gt;'SFV+BESS'!$I$7,AC482&lt;$B$2*'SFV+BESS'!$I$9),$B$2*'SFV+BESS'!$I$9-AC482,IF(AND(V483&gt;0,V483*$B$4+AC482&lt;=$B$2*'SFV+BESS'!$I$9,V483&gt;'SFV+BESS'!$I$7),'SFV+BESS'!$I$7,0))))</f>
        <v>0</v>
      </c>
      <c r="X483" s="27">
        <f>IF(AND(V483&lt;0,AC482+V483/$B$5&gt;$H$2,-V483/'Carga-Descarga Año'!$B$5&lt;'SFV+BESS'!$I$7),V483/$B$5,IF(AND(V483&lt;0,AC482+V483/$B$5&gt;$H$2,-V483/'Carga-Descarga Año'!$B$5&gt;'SFV+BESS'!$I$7),-'SFV+BESS'!$I$7,IF(AND(V483&lt;0,AC482+V483/$B$5&lt;$H$2),-MIN('SFV+BESS'!$I$7,AC482-$H$2),0)))</f>
        <v>0</v>
      </c>
      <c r="Z483" s="33">
        <f t="shared" si="574"/>
        <v>0</v>
      </c>
      <c r="AA483" s="27">
        <f t="shared" si="549"/>
        <v>0</v>
      </c>
      <c r="AB483" s="27">
        <f t="shared" si="573"/>
        <v>0</v>
      </c>
      <c r="AC483" s="28">
        <f>IF((AC482+W483+X483)&gt;=$B$2*'SFV+BESS'!$I$9, $B$2*'SFV+BESS'!$I$9, (AC482+W483+X483))</f>
        <v>173.61249999999998</v>
      </c>
      <c r="AD483" s="110">
        <f t="shared" si="550"/>
        <v>103.90307247760497</v>
      </c>
      <c r="AI483" s="251"/>
      <c r="AJ483" s="41">
        <v>19.75</v>
      </c>
      <c r="AK483" s="52">
        <f t="shared" si="606"/>
        <v>95.435636670569934</v>
      </c>
      <c r="AL483" s="33">
        <f>Gen_Cons_Horario!B1925</f>
        <v>22.371000000000002</v>
      </c>
      <c r="AM483" s="35">
        <f t="shared" si="581"/>
        <v>73.064636670569939</v>
      </c>
      <c r="AN483" s="116">
        <f>IF(AND(AM483&gt;0,AM483*$B$4+AT482&lt;=$B$2*'SFV+BESS'!$I$9,AM483&lt;'SFV+BESS'!$I$7), AM483*$B$4, IF(AND(AM483&gt;0,AM483*$B$4+AT482&gt;$B$2*'SFV+BESS'!$I$9,AM483*$B$4&lt;'SFV+BESS'!$I$7),$B$2*'SFV+BESS'!$I$9-AT482,IF(AND(AM483&gt;0,AM483*$B$4+AT482&gt;$B$2*'SFV+BESS'!$I$9,AM483*$B$4&gt;'SFV+BESS'!$I$7,AT482&lt;$B$2*'SFV+BESS'!$I$9),$B$2*'SFV+BESS'!$I$9-AT482,IF(AND(AM483&gt;0,AM483*$B$4+AT482&lt;=$B$2*'SFV+BESS'!$I$9,AM483&gt;'SFV+BESS'!$I$7),'SFV+BESS'!$I$7,0))))</f>
        <v>0</v>
      </c>
      <c r="AO483" s="27">
        <f>IF(AND(AM483&lt;0,AT482+AM483/$B$5&gt;$H$2,-AM483/'Carga-Descarga Año'!$B$5&lt;'SFV+BESS'!$I$7),AM483/$B$5,IF(AND(AM483&lt;0,AT482+AM483/$B$5&gt;$H$2,-AM483/'Carga-Descarga Año'!$B$5&gt;'SFV+BESS'!$I$7),-'SFV+BESS'!$I$7,IF(AND(AM483&lt;0,AT482+AM483/$B$5&lt;$H$2),-MIN('SFV+BESS'!$I$7,AT482-$H$2),0)))</f>
        <v>0</v>
      </c>
      <c r="AP483" s="33"/>
      <c r="AQ483" s="33">
        <f t="shared" si="587"/>
        <v>22.371000000000002</v>
      </c>
      <c r="AR483" s="27">
        <f t="shared" si="551"/>
        <v>0</v>
      </c>
      <c r="AS483" s="27">
        <f t="shared" si="588"/>
        <v>0</v>
      </c>
      <c r="AT483" s="28">
        <f>IF((AT482+AN483+AO483)&gt;=$B$2*'SFV+BESS'!$I$9, $B$2*'SFV+BESS'!$I$9, (AT482+AN483+AO483))</f>
        <v>173.61249999999998</v>
      </c>
      <c r="AU483" s="110">
        <f t="shared" si="552"/>
        <v>73.064636670569939</v>
      </c>
      <c r="AZ483" s="251"/>
      <c r="BA483" s="41">
        <v>19.75</v>
      </c>
      <c r="BB483" s="33">
        <f t="shared" si="607"/>
        <v>62.728437042746478</v>
      </c>
      <c r="BC483" s="33">
        <f>Gen_Cons_Horario!B2669</f>
        <v>0</v>
      </c>
      <c r="BD483" s="35">
        <f t="shared" si="582"/>
        <v>62.728437042746478</v>
      </c>
      <c r="BE483" s="116">
        <f>IF(AND(BD483&gt;0,BD483*$B$4+BK482&lt;=$B$2*'SFV+BESS'!$I$9,BD483&lt;'SFV+BESS'!$I$7), BD483*$B$4, IF(AND(BD483&gt;0,BD483*$B$4+BK482&gt;$B$2*'SFV+BESS'!$I$9,BD483*$B$4&lt;'SFV+BESS'!$I$7),$B$2*'SFV+BESS'!$I$9-BK482,IF(AND(BD483&gt;0,BD483*$B$4+BK482&gt;$B$2*'SFV+BESS'!$I$9,BD483*$B$4&gt;'SFV+BESS'!$I$7,BK482&lt;$B$2*'SFV+BESS'!$I$9),$B$2*'SFV+BESS'!$I$9-BK482,IF(AND(BD483&gt;0,BD483*$B$4+BK482&lt;=$B$2*'SFV+BESS'!$I$9,BD483&gt;'SFV+BESS'!$I$7),'SFV+BESS'!$I$7,0))))</f>
        <v>0</v>
      </c>
      <c r="BF483" s="27">
        <f>IF(AND(BD483&lt;0,BK482+BD483/$B$5&gt;$H$2,-BD483/'Carga-Descarga Año'!$B$5&lt;'SFV+BESS'!$I$7),BD483/$B$5,IF(AND(BD483&lt;0,BK482+BD483/$B$5&gt;$H$2,-BD483/'Carga-Descarga Año'!$B$5&gt;'SFV+BESS'!$I$7),-'SFV+BESS'!$I$7,IF(AND(BD483&lt;0,BK482+BD483/$B$5&lt;$H$2),-MIN('SFV+BESS'!$I$7,BK482-$H$2),0)))</f>
        <v>0</v>
      </c>
      <c r="BG483" s="33"/>
      <c r="BH483" s="33">
        <f t="shared" si="589"/>
        <v>0</v>
      </c>
      <c r="BI483" s="27">
        <f t="shared" si="553"/>
        <v>0</v>
      </c>
      <c r="BJ483" s="27">
        <f t="shared" si="590"/>
        <v>0</v>
      </c>
      <c r="BK483" s="28">
        <f>IF((BK482+BE483+BF483)&gt;=$B$2*'SFV+BESS'!$I$9, $B$2*'SFV+BESS'!$I$9, (BK482+BE483+BF483))</f>
        <v>173.61249999999998</v>
      </c>
      <c r="BL483" s="110">
        <f t="shared" si="554"/>
        <v>62.728437042746478</v>
      </c>
      <c r="BQ483" s="251"/>
      <c r="BR483" s="41">
        <v>19.75</v>
      </c>
      <c r="BS483" s="33">
        <f t="shared" si="608"/>
        <v>20.952304175200414</v>
      </c>
      <c r="BT483" s="33">
        <f>Gen_Cons_Horario!B3389</f>
        <v>0</v>
      </c>
      <c r="BU483" s="35">
        <f t="shared" si="583"/>
        <v>20.952304175200414</v>
      </c>
      <c r="BV483" s="116">
        <f>IF(AND(BU483&gt;0,BU483*$B$4+CB482&lt;=$B$2*'SFV+BESS'!$I$9,BU483&lt;'SFV+BESS'!$I$7), BU483*$B$4, IF(AND(BU483&gt;0,BU483*$B$4+CB482&gt;$B$2*'SFV+BESS'!$I$9,BU483*$B$4&lt;'SFV+BESS'!$I$7),$B$2*'SFV+BESS'!$I$9-CB482,IF(AND(BU483&gt;0,BU483*$B$4+CB482&gt;$B$2*'SFV+BESS'!$I$9,BU483*$B$4&gt;'SFV+BESS'!$I$7,CB482&lt;$B$2*'SFV+BESS'!$I$9),$B$2*'SFV+BESS'!$I$9-CB482,IF(AND(BU483&gt;0,BU483*$B$4+CB482&lt;=$B$2*'SFV+BESS'!$I$9,BU483&gt;'SFV+BESS'!$I$7),'SFV+BESS'!$I$7,0))))</f>
        <v>0</v>
      </c>
      <c r="BW483" s="27">
        <f>IF(AND(BU483&lt;0,CB482+BU483/$B$5&gt;$H$2,-BU483/'Carga-Descarga Año'!$B$5&lt;'SFV+BESS'!$I$7),BU483/$B$5,IF(AND(BU483&lt;0,CB482+BU483/$B$5&gt;$H$2,-BU483/'Carga-Descarga Año'!$B$5&gt;'SFV+BESS'!$I$7),-'SFV+BESS'!$I$7,IF(AND(BU483&lt;0,CB482+BU483/$B$5&lt;$H$2),-MIN('SFV+BESS'!$I$7,CB482-$H$2),0)))</f>
        <v>0</v>
      </c>
      <c r="BX483" s="33"/>
      <c r="BY483" s="33">
        <f t="shared" si="591"/>
        <v>0</v>
      </c>
      <c r="BZ483" s="27">
        <f t="shared" si="555"/>
        <v>0</v>
      </c>
      <c r="CA483" s="27">
        <f t="shared" si="556"/>
        <v>0</v>
      </c>
      <c r="CB483" s="28">
        <f>IF((CB482+BV483+BW483)&gt;=$B$2*'SFV+BESS'!$I$9, $B$2*'SFV+BESS'!$I$9, (CB482+BV483+BW483))</f>
        <v>173.61249999999998</v>
      </c>
      <c r="CC483" s="110">
        <f t="shared" si="557"/>
        <v>20.952304175200414</v>
      </c>
      <c r="CH483" s="251"/>
      <c r="CI483" s="41">
        <v>19.75</v>
      </c>
      <c r="CJ483" s="33">
        <f t="shared" si="609"/>
        <v>15.237891096566022</v>
      </c>
      <c r="CK483" s="33">
        <f>Gen_Cons_Horario!B4133</f>
        <v>0</v>
      </c>
      <c r="CL483" s="35">
        <f t="shared" si="584"/>
        <v>15.237891096566022</v>
      </c>
      <c r="CM483" s="116">
        <f>IF(AND(CL483&gt;0,CL483*$B$4+CS482&lt;=$B$2*'SFV+BESS'!$I$9,CL483&lt;'SFV+BESS'!$I$7), CL483*$B$4, IF(AND(CL483&gt;0,CL483*$B$4+CS482&gt;$B$2*'SFV+BESS'!$I$9,CL483*$B$4&lt;'SFV+BESS'!$I$7),$B$2*'SFV+BESS'!$I$9-CS482,IF(AND(CL483&gt;0,CL483*$B$4+CS482&gt;$B$2*'SFV+BESS'!$I$9,CL483*$B$4&gt;'SFV+BESS'!$I$7,CS482&lt;$B$2*'SFV+BESS'!$I$9),$B$2*'SFV+BESS'!$I$9-CS482,IF(AND(CL483&gt;0,CL483*$B$4+CS482&lt;=$B$2*'SFV+BESS'!$I$9,CL483&gt;'SFV+BESS'!$I$7),'SFV+BESS'!$I$7,0))))</f>
        <v>0</v>
      </c>
      <c r="CN483" s="27">
        <f>IF(AND(CL483&lt;0,CS482+CL483/$B$5&gt;$H$2,-CL483/'Carga-Descarga Año'!$B$5&lt;'SFV+BESS'!$I$7),CL483/$B$5,IF(AND(CL483&lt;0,CS482+CL483/$B$5&gt;$H$2,-CL483/'Carga-Descarga Año'!$B$5&gt;'SFV+BESS'!$I$7),-'SFV+BESS'!$I$7,IF(AND(CL483&lt;0,CS482+CL483/$B$5&lt;$H$2),-MIN('SFV+BESS'!$I$7,CS482-$H$2),0)))</f>
        <v>0</v>
      </c>
      <c r="CO483" s="33"/>
      <c r="CP483" s="33">
        <f t="shared" si="592"/>
        <v>0</v>
      </c>
      <c r="CQ483" s="27">
        <f t="shared" si="558"/>
        <v>0</v>
      </c>
      <c r="CR483" s="27">
        <f t="shared" si="593"/>
        <v>0</v>
      </c>
      <c r="CS483" s="28">
        <f>IF((CS482+CM483+CN483)&gt;=$B$2*'SFV+BESS'!$I$9, $B$2*'SFV+BESS'!$I$9, (CS482+CM483+CN483))</f>
        <v>173.61249999999998</v>
      </c>
      <c r="CT483" s="110">
        <f t="shared" si="559"/>
        <v>15.237891096566022</v>
      </c>
      <c r="CY483" s="251"/>
      <c r="CZ483" s="41">
        <v>19.75</v>
      </c>
      <c r="DA483" s="33">
        <f t="shared" si="610"/>
        <v>22.399706331116558</v>
      </c>
      <c r="DB483" s="33">
        <f>Gen_Cons_Horario!B4853</f>
        <v>0</v>
      </c>
      <c r="DC483" s="35">
        <f t="shared" si="575"/>
        <v>22.399706331116558</v>
      </c>
      <c r="DD483" s="116">
        <f>IF(AND(DC483&gt;0,DC483*$B$4+DJ482&lt;=$B$2*'SFV+BESS'!$I$9,DC483&lt;'SFV+BESS'!$I$7), DC483*$B$4, IF(AND(DC483&gt;0,DC483*$B$4+DJ482&gt;$B$2*'SFV+BESS'!$I$9,DC483*$B$4&lt;'SFV+BESS'!$I$7),$B$2*'SFV+BESS'!$I$9-DJ482,IF(AND(DC483&gt;0,DC483*$B$4+DJ482&gt;$B$2*'SFV+BESS'!$I$9,DC483*$B$4&gt;'SFV+BESS'!$I$7,DJ482&lt;$B$2*'SFV+BESS'!$I$9),$B$2*'SFV+BESS'!$I$9-DJ482,IF(AND(DC483&gt;0,DC483*$B$4+DJ482&lt;=$B$2*'SFV+BESS'!$I$9,DC483&gt;'SFV+BESS'!$I$7),'SFV+BESS'!$I$7,0))))</f>
        <v>0</v>
      </c>
      <c r="DE483" s="27">
        <f>IF(AND(DC483&lt;0,DJ482+DC483/$B$5&gt;$H$2,-DC483/'Carga-Descarga Año'!$B$5&lt;'SFV+BESS'!$I$7),DC483/$B$5,IF(AND(DC483&lt;0,DJ482+DC483/$B$5&gt;$H$2,-DC483/'Carga-Descarga Año'!$B$5&gt;'SFV+BESS'!$I$7),-'SFV+BESS'!$I$7,IF(AND(DC483&lt;0,DJ482+DC483/$B$5&lt;$H$2),-MIN('SFV+BESS'!$I$7,DJ482-$H$2),0)))</f>
        <v>0</v>
      </c>
      <c r="DF483" s="33"/>
      <c r="DG483" s="33">
        <f t="shared" si="594"/>
        <v>0</v>
      </c>
      <c r="DH483" s="27">
        <f t="shared" si="560"/>
        <v>0</v>
      </c>
      <c r="DI483" s="27">
        <f t="shared" si="561"/>
        <v>0</v>
      </c>
      <c r="DJ483" s="28">
        <f>IF((DJ482+DD483+DE483)&gt;=$B$2*'SFV+BESS'!$I$9, $B$2*'SFV+BESS'!$I$9, (DJ482+DD483+DE483))</f>
        <v>173.61249999999998</v>
      </c>
      <c r="DK483" s="110">
        <f t="shared" si="562"/>
        <v>22.399706331116558</v>
      </c>
      <c r="DP483" s="251"/>
      <c r="DQ483" s="41">
        <v>19.75</v>
      </c>
      <c r="DR483" s="33">
        <f t="shared" si="611"/>
        <v>43.502380946179692</v>
      </c>
      <c r="DS483" s="33">
        <f>Gen_Cons_Horario!B5597</f>
        <v>0</v>
      </c>
      <c r="DT483" s="35">
        <f t="shared" si="576"/>
        <v>43.502380946179692</v>
      </c>
      <c r="DU483" s="116">
        <f>IF(AND(DT483&gt;0,DT483*$B$4+EA482&lt;=$B$2*'SFV+BESS'!$I$9,DT483&lt;'SFV+BESS'!$I$7), DT483*$B$4, IF(AND(DT483&gt;0,DT483*$B$4+EA482&gt;$B$2*'SFV+BESS'!$I$9,DT483*$B$4&lt;'SFV+BESS'!$I$7),$B$2*'SFV+BESS'!$I$9-EA482,IF(AND(DT483&gt;0,DT483*$B$4+EA482&gt;$B$2*'SFV+BESS'!$I$9,DT483*$B$4&gt;'SFV+BESS'!$I$7,EA482&lt;$B$2*'SFV+BESS'!$I$9),$B$2*'SFV+BESS'!$I$9-EA482,IF(AND(DT483&gt;0,DT483*$B$4+EA482&lt;=$B$2*'SFV+BESS'!$I$9,DT483&gt;'SFV+BESS'!$I$7),'SFV+BESS'!$I$7,0))))</f>
        <v>0</v>
      </c>
      <c r="DV483" s="27">
        <f>IF(AND(DT483&lt;0,EA482+DT483/$B$5&gt;$H$2,-DT483/'Carga-Descarga Año'!$B$5&lt;'SFV+BESS'!$I$7),DT483/$B$5,IF(AND(DT483&lt;0,EA482+DT483/$B$5&gt;$H$2,-DT483/'Carga-Descarga Año'!$B$5&gt;'SFV+BESS'!$I$7),-'SFV+BESS'!$I$7,IF(AND(DT483&lt;0,EA482+DT483/$B$5&lt;$H$2),-MIN('SFV+BESS'!$I$7,EA482-$H$2),0)))</f>
        <v>0</v>
      </c>
      <c r="DW483" s="33"/>
      <c r="DX483" s="33">
        <f t="shared" si="595"/>
        <v>0</v>
      </c>
      <c r="DY483" s="27">
        <f t="shared" si="563"/>
        <v>0</v>
      </c>
      <c r="DZ483" s="27">
        <f t="shared" si="596"/>
        <v>0</v>
      </c>
      <c r="EA483" s="28">
        <f>IF((EA482+DU483+DV483)&gt;=$B$2*'SFV+BESS'!$I$9, $B$2*'SFV+BESS'!$I$9, (EA482+DU483+DV483))</f>
        <v>173.61249999999998</v>
      </c>
      <c r="EB483" s="110">
        <f t="shared" si="564"/>
        <v>43.502380946179692</v>
      </c>
      <c r="EG483" s="251"/>
      <c r="EH483" s="41">
        <v>19.75</v>
      </c>
      <c r="EI483" s="33">
        <f t="shared" si="612"/>
        <v>59.658968947324041</v>
      </c>
      <c r="EJ483" s="33">
        <f>Gen_Cons_Horario!B6341</f>
        <v>0</v>
      </c>
      <c r="EK483" s="35">
        <f t="shared" si="577"/>
        <v>59.658968947324041</v>
      </c>
      <c r="EL483" s="116">
        <f>IF(AND(EK483&gt;0,EK483*$B$4+ER482&lt;=$B$2*'SFV+BESS'!$I$9,EK483&lt;'SFV+BESS'!$I$7), EK483*$B$4, IF(AND(EK483&gt;0,EK483*$B$4+ER482&gt;$B$2*'SFV+BESS'!$I$9,EK483*$B$4&lt;'SFV+BESS'!$I$7),$B$2*'SFV+BESS'!$I$9-ER482,IF(AND(EK483&gt;0,EK483*$B$4+ER482&gt;$B$2*'SFV+BESS'!$I$9,EK483*$B$4&gt;'SFV+BESS'!$I$7,ER482&lt;$B$2*'SFV+BESS'!$I$9),$B$2*'SFV+BESS'!$I$9-ER482,IF(AND(EK483&gt;0,EK483*$B$4+ER482&lt;=$B$2*'SFV+BESS'!$I$9,EK483&gt;'SFV+BESS'!$I$7),'SFV+BESS'!$I$7,0))))</f>
        <v>0</v>
      </c>
      <c r="EM483" s="27">
        <f>IF(AND(EK483&lt;0,ER482+EK483/$B$5&gt;$H$2,-EK483/'Carga-Descarga Año'!$B$5&lt;'SFV+BESS'!$I$7),EK483/$B$5,IF(AND(EK483&lt;0,ER482+EK483/$B$5&gt;$H$2,-EK483/'Carga-Descarga Año'!$B$5&gt;'SFV+BESS'!$I$7),-'SFV+BESS'!$I$7,IF(AND(EK483&lt;0,ER482+EK483/$B$5&lt;$H$2),-MIN('SFV+BESS'!$I$7,ER482-$H$2),0)))</f>
        <v>0</v>
      </c>
      <c r="EN483" s="33"/>
      <c r="EO483" s="33">
        <f t="shared" si="597"/>
        <v>0</v>
      </c>
      <c r="EP483" s="27">
        <f t="shared" si="565"/>
        <v>0</v>
      </c>
      <c r="EQ483" s="27">
        <f t="shared" si="598"/>
        <v>0</v>
      </c>
      <c r="ER483" s="28">
        <f>IF((ER482+EL483+EM483)&gt;=$B$2*'SFV+BESS'!$I$9, $B$2*'SFV+BESS'!$I$9, (ER482+EL483+EM483))</f>
        <v>173.61249999999998</v>
      </c>
      <c r="ES483" s="110">
        <f t="shared" si="566"/>
        <v>59.658968947324041</v>
      </c>
      <c r="EX483" s="251"/>
      <c r="EY483" s="41">
        <v>19.75</v>
      </c>
      <c r="EZ483" s="33">
        <f t="shared" si="613"/>
        <v>74.053982163182425</v>
      </c>
      <c r="FA483" s="33">
        <f>Gen_Cons_Horario!B7061</f>
        <v>0</v>
      </c>
      <c r="FB483" s="35">
        <f t="shared" si="578"/>
        <v>74.053982163182425</v>
      </c>
      <c r="FC483" s="116">
        <f>IF(AND(FB483&gt;0,FB483*$B$4+FI482&lt;=$B$2*'SFV+BESS'!$I$9,FB483&lt;'SFV+BESS'!$I$7), FB483*$B$4, IF(AND(FB483&gt;0,FB483*$B$4+FI482&gt;$B$2*'SFV+BESS'!$I$9,FB483*$B$4&lt;'SFV+BESS'!$I$7),$B$2*'SFV+BESS'!$I$9-FI482,IF(AND(FB483&gt;0,FB483*$B$4+FI482&gt;$B$2*'SFV+BESS'!$I$9,FB483*$B$4&gt;'SFV+BESS'!$I$7,FI482&lt;$B$2*'SFV+BESS'!$I$9),$B$2*'SFV+BESS'!$I$9-FI482,IF(AND(FB483&gt;0,FB483*$B$4+FI482&lt;=$B$2*'SFV+BESS'!$I$9,FB483&gt;'SFV+BESS'!$I$7),'SFV+BESS'!$I$7,0))))</f>
        <v>0</v>
      </c>
      <c r="FD483" s="27">
        <f>IF(AND(FB483&lt;0,FI482+FB483/$B$5&gt;$H$2,-FB483/'Carga-Descarga Año'!$B$5&lt;'SFV+BESS'!$I$7),FB483/$B$5,IF(AND(FB483&lt;0,FI482+FB483/$B$5&gt;$H$2,-FB483/'Carga-Descarga Año'!$B$5&gt;'SFV+BESS'!$I$7),-'SFV+BESS'!$I$7,IF(AND(FB483&lt;0,FI482+FB483/$B$5&lt;$H$2),-MIN('SFV+BESS'!$I$7,FI482-$H$2),0)))</f>
        <v>0</v>
      </c>
      <c r="FE483" s="33"/>
      <c r="FF483" s="33">
        <f t="shared" si="599"/>
        <v>0</v>
      </c>
      <c r="FG483" s="27">
        <f t="shared" si="567"/>
        <v>0</v>
      </c>
      <c r="FH483" s="27">
        <f t="shared" si="600"/>
        <v>0</v>
      </c>
      <c r="FI483" s="28">
        <f>IF((FI482+FC483+FD483)&gt;=$B$2*'SFV+BESS'!$I$9, $B$2*'SFV+BESS'!$I$9, (FI482+FC483+FD483))</f>
        <v>173.61249999999998</v>
      </c>
      <c r="FJ483" s="110">
        <f t="shared" si="568"/>
        <v>74.053982163182425</v>
      </c>
      <c r="FO483" s="251"/>
      <c r="FP483" s="41">
        <v>19.75</v>
      </c>
      <c r="FQ483" s="33">
        <f t="shared" si="614"/>
        <v>90.474946527938982</v>
      </c>
      <c r="FR483" s="33">
        <f>Gen_Cons_Horario!B7805</f>
        <v>0</v>
      </c>
      <c r="FS483" s="35">
        <f t="shared" si="579"/>
        <v>90.474946527938982</v>
      </c>
      <c r="FT483" s="116">
        <f>IF(AND(FS483&gt;0,FS483*$B$4+FZ482&lt;=$B$2*'SFV+BESS'!$I$9,FS483&lt;'SFV+BESS'!$I$7), FS483*$B$4, IF(AND(FS483&gt;0,FS483*$B$4+FZ482&gt;$B$2*'SFV+BESS'!$I$9,FS483*$B$4&lt;'SFV+BESS'!$I$7),$B$2*'SFV+BESS'!$I$9-FZ482,IF(AND(FS483&gt;0,FS483*$B$4+FZ482&gt;$B$2*'SFV+BESS'!$I$9,FS483*$B$4&gt;'SFV+BESS'!$I$7,FZ482&lt;$B$2*'SFV+BESS'!$I$9),$B$2*'SFV+BESS'!$I$9-FZ482,IF(AND(FS483&gt;0,FS483*$B$4+FZ482&lt;=$B$2*'SFV+BESS'!$I$9,FS483&gt;'SFV+BESS'!$I$7),'SFV+BESS'!$I$7,0))))</f>
        <v>0</v>
      </c>
      <c r="FU483" s="27">
        <f>IF(AND(FS483&lt;0,FZ482+FS483/$B$5&gt;$H$2,-FS483/'Carga-Descarga Año'!$B$5&lt;'SFV+BESS'!$I$7),FS483/$B$5,IF(AND(FS483&lt;0,FZ482+FS483/$B$5&gt;$H$2,-FS483/'Carga-Descarga Año'!$B$5&gt;'SFV+BESS'!$I$7),-'SFV+BESS'!$I$7,IF(AND(FS483&lt;0,FZ482+FS483/$B$5&lt;$H$2),-MIN('SFV+BESS'!$I$7,FZ482-$H$2),0)))</f>
        <v>0</v>
      </c>
      <c r="FV483" s="33"/>
      <c r="FW483" s="33">
        <f t="shared" si="601"/>
        <v>0</v>
      </c>
      <c r="FX483" s="27">
        <f t="shared" si="569"/>
        <v>0</v>
      </c>
      <c r="FY483" s="27">
        <f t="shared" si="602"/>
        <v>0</v>
      </c>
      <c r="FZ483" s="28">
        <f>IF((FZ482+FT483+FU483)&gt;=$B$2*'SFV+BESS'!$I$9, $B$2*'SFV+BESS'!$I$9, (FZ482+FT483+FU483))</f>
        <v>173.61249999999998</v>
      </c>
      <c r="GA483" s="110">
        <f t="shared" si="570"/>
        <v>90.474946527938982</v>
      </c>
      <c r="GF483" s="251"/>
      <c r="GG483" s="41">
        <v>19.75</v>
      </c>
      <c r="GH483" s="33">
        <f t="shared" si="615"/>
        <v>95.072145615161062</v>
      </c>
      <c r="GI483" s="33">
        <f>Gen_Cons_Horario!B8525</f>
        <v>22.371000000000002</v>
      </c>
      <c r="GJ483" s="35">
        <f t="shared" si="585"/>
        <v>72.701145615161067</v>
      </c>
      <c r="GK483" s="116">
        <f>IF(AND(GJ483&gt;0,GJ483*$B$4+GQ482&lt;=$B$2*'SFV+BESS'!$I$9,GJ483&lt;'SFV+BESS'!$I$7), GJ483*$B$4, IF(AND(GJ483&gt;0,GJ483*$B$4+GQ482&gt;$B$2*'SFV+BESS'!$I$9,GJ483*$B$4&lt;'SFV+BESS'!$I$7),$B$2*'SFV+BESS'!$I$9-GQ482,IF(AND(GJ483&gt;0,GJ483*$B$4+GQ482&gt;$B$2*'SFV+BESS'!$I$9,GJ483*$B$4&gt;'SFV+BESS'!$I$7,GQ482&lt;$B$2*'SFV+BESS'!$I$9),$B$2*'SFV+BESS'!$I$9-GQ482,IF(AND(GJ483&gt;0,GJ483*$B$4+GQ482&lt;=$B$2*'SFV+BESS'!$I$9,GJ483&gt;'SFV+BESS'!$I$7),'SFV+BESS'!$I$7,0))))</f>
        <v>0</v>
      </c>
      <c r="GL483" s="27">
        <f>IF(AND(GJ483&lt;0,GQ482+GJ483/$B$5&gt;$H$2,-GJ483/'Carga-Descarga Año'!$B$5&lt;'SFV+BESS'!$I$7),GJ483/$B$5,IF(AND(GJ483&lt;0,GQ482+GJ483/$B$5&gt;$H$2,-GJ483/'Carga-Descarga Año'!$B$5&gt;'SFV+BESS'!$I$7),-'SFV+BESS'!$I$7,IF(AND(GJ483&lt;0,GQ482+GJ483/$B$5&lt;$H$2),-MIN('SFV+BESS'!$I$7,GQ482-$H$2),0)))</f>
        <v>0</v>
      </c>
      <c r="GM483" s="33"/>
      <c r="GN483" s="33">
        <f t="shared" si="603"/>
        <v>22.371000000000002</v>
      </c>
      <c r="GO483" s="27">
        <f t="shared" si="571"/>
        <v>0</v>
      </c>
      <c r="GP483" s="27">
        <f t="shared" si="604"/>
        <v>0</v>
      </c>
      <c r="GQ483" s="28">
        <f>IF((GQ482+GK483+GL483)&gt;=$B$2*'SFV+BESS'!$I$9, $B$2*'SFV+BESS'!$I$9, (GQ482+GK483+GL483))</f>
        <v>173.61249999999998</v>
      </c>
      <c r="GR483" s="110">
        <f t="shared" si="572"/>
        <v>72.701145615161067</v>
      </c>
    </row>
    <row r="484" spans="1:200">
      <c r="A484" s="249"/>
      <c r="B484" s="41">
        <v>19.7916666666667</v>
      </c>
      <c r="C484" s="38">
        <f t="shared" si="586"/>
        <v>79.925483788312661</v>
      </c>
      <c r="D484" s="2">
        <f>Gen_Cons_Horario!B510</f>
        <v>14.914000000000001</v>
      </c>
      <c r="E484" s="140">
        <f t="shared" si="544"/>
        <v>65.01148378831266</v>
      </c>
      <c r="F484" s="116">
        <f>IF(AND(E484&gt;0,E484*$B$4+L483&lt;=$B$2*'SFV+BESS'!$I$9,E484&lt;'SFV+BESS'!$I$7), E484*$B$4, IF(AND(E484&gt;0,E484*$B$4+L483&gt;$B$2*'SFV+BESS'!$I$9,E484*$B$4&lt;'SFV+BESS'!$I$7),$B$2*'SFV+BESS'!$I$9-L483,IF(AND(E484&gt;0,E484*$B$4+L483&gt;$B$2*'SFV+BESS'!$I$9,E484*$B$4&gt;'SFV+BESS'!$I$7,L483&lt;$B$2*'SFV+BESS'!$I$9),$B$2*'SFV+BESS'!$I$9-L483,IF(AND(E484&gt;0,E484*$B$4+L483&lt;=$B$2*'SFV+BESS'!$I$9,E484&gt;'SFV+BESS'!$I$7),'SFV+BESS'!$I$7,0))))</f>
        <v>0</v>
      </c>
      <c r="G484" s="27">
        <f>IF(AND(E484&lt;0,L483+E484/$B$5&gt;$H$2,-E484/'Carga-Descarga Año'!$B$5&lt;'SFV+BESS'!$I$7),E484/$B$5,IF(AND(E484&lt;0,L483+E484/$B$5&gt;$H$2,-E484/'Carga-Descarga Año'!$B$5&gt;'SFV+BESS'!$I$7),-'SFV+BESS'!$I$7,IF(AND(E484&lt;0,L483+E484/$B$5&lt;$H$2),-MIN('SFV+BESS'!$I$7,L483-$H$2),0)))</f>
        <v>0</v>
      </c>
      <c r="I484" s="38">
        <f t="shared" si="545"/>
        <v>14.914000000000001</v>
      </c>
      <c r="J484" s="27">
        <f t="shared" si="547"/>
        <v>0</v>
      </c>
      <c r="K484" s="27">
        <f t="shared" si="546"/>
        <v>0</v>
      </c>
      <c r="L484" s="28">
        <f>IF((L483+F484+G484)&gt;=$B$2*'SFV+BESS'!$I$9, $B$2*'SFV+BESS'!$I$9, (L483+F484+G484))</f>
        <v>173.61249999999998</v>
      </c>
      <c r="M484" s="110">
        <f t="shared" si="548"/>
        <v>65.01148378831266</v>
      </c>
      <c r="R484" s="251"/>
      <c r="S484" s="41">
        <v>19.7916666666667</v>
      </c>
      <c r="T484" s="2">
        <f t="shared" si="605"/>
        <v>73.959352377759757</v>
      </c>
      <c r="U484" s="2">
        <f>Gen_Cons_Horario!B1254</f>
        <v>0</v>
      </c>
      <c r="V484" s="35">
        <f t="shared" si="580"/>
        <v>73.959352377759757</v>
      </c>
      <c r="W484" s="116">
        <f>IF(AND(V484&gt;0,V484*$B$4+AC483&lt;=$B$2*'SFV+BESS'!$I$9,V484&lt;'SFV+BESS'!$I$7), V484*$B$4, IF(AND(V484&gt;0,V484*$B$4+AC483&gt;$B$2*'SFV+BESS'!$I$9,V484*$B$4&lt;'SFV+BESS'!$I$7),$B$2*'SFV+BESS'!$I$9-AC483,IF(AND(V484&gt;0,V484*$B$4+AC483&gt;$B$2*'SFV+BESS'!$I$9,V484*$B$4&gt;'SFV+BESS'!$I$7,AC483&lt;$B$2*'SFV+BESS'!$I$9),$B$2*'SFV+BESS'!$I$9-AC483,IF(AND(V484&gt;0,V484*$B$4+AC483&lt;=$B$2*'SFV+BESS'!$I$9,V484&gt;'SFV+BESS'!$I$7),'SFV+BESS'!$I$7,0))))</f>
        <v>0</v>
      </c>
      <c r="X484" s="27">
        <f>IF(AND(V484&lt;0,AC483+V484/$B$5&gt;$H$2,-V484/'Carga-Descarga Año'!$B$5&lt;'SFV+BESS'!$I$7),V484/$B$5,IF(AND(V484&lt;0,AC483+V484/$B$5&gt;$H$2,-V484/'Carga-Descarga Año'!$B$5&gt;'SFV+BESS'!$I$7),-'SFV+BESS'!$I$7,IF(AND(V484&lt;0,AC483+V484/$B$5&lt;$H$2),-MIN('SFV+BESS'!$I$7,AC483-$H$2),0)))</f>
        <v>0</v>
      </c>
      <c r="Z484" s="33">
        <f t="shared" si="574"/>
        <v>0</v>
      </c>
      <c r="AA484" s="27">
        <f t="shared" si="549"/>
        <v>0</v>
      </c>
      <c r="AB484" s="27">
        <f t="shared" si="573"/>
        <v>0</v>
      </c>
      <c r="AC484" s="28">
        <f>IF((AC483+W484+X484)&gt;=$B$2*'SFV+BESS'!$I$9, $B$2*'SFV+BESS'!$I$9, (AC483+W484+X484))</f>
        <v>173.61249999999998</v>
      </c>
      <c r="AD484" s="110">
        <f t="shared" si="550"/>
        <v>73.959352377759757</v>
      </c>
      <c r="AI484" s="251"/>
      <c r="AJ484" s="41">
        <v>19.7916666666667</v>
      </c>
      <c r="AK484" s="52">
        <f t="shared" si="606"/>
        <v>36.25870067053912</v>
      </c>
      <c r="AL484" s="33">
        <f>Gen_Cons_Horario!B1926</f>
        <v>22.371000000000002</v>
      </c>
      <c r="AM484" s="35">
        <f t="shared" si="581"/>
        <v>13.887700670539118</v>
      </c>
      <c r="AN484" s="116">
        <f>IF(AND(AM484&gt;0,AM484*$B$4+AT483&lt;=$B$2*'SFV+BESS'!$I$9,AM484&lt;'SFV+BESS'!$I$7), AM484*$B$4, IF(AND(AM484&gt;0,AM484*$B$4+AT483&gt;$B$2*'SFV+BESS'!$I$9,AM484*$B$4&lt;'SFV+BESS'!$I$7),$B$2*'SFV+BESS'!$I$9-AT483,IF(AND(AM484&gt;0,AM484*$B$4+AT483&gt;$B$2*'SFV+BESS'!$I$9,AM484*$B$4&gt;'SFV+BESS'!$I$7,AT483&lt;$B$2*'SFV+BESS'!$I$9),$B$2*'SFV+BESS'!$I$9-AT483,IF(AND(AM484&gt;0,AM484*$B$4+AT483&lt;=$B$2*'SFV+BESS'!$I$9,AM484&gt;'SFV+BESS'!$I$7),'SFV+BESS'!$I$7,0))))</f>
        <v>0</v>
      </c>
      <c r="AO484" s="27">
        <f>IF(AND(AM484&lt;0,AT483+AM484/$B$5&gt;$H$2,-AM484/'Carga-Descarga Año'!$B$5&lt;'SFV+BESS'!$I$7),AM484/$B$5,IF(AND(AM484&lt;0,AT483+AM484/$B$5&gt;$H$2,-AM484/'Carga-Descarga Año'!$B$5&gt;'SFV+BESS'!$I$7),-'SFV+BESS'!$I$7,IF(AND(AM484&lt;0,AT483+AM484/$B$5&lt;$H$2),-MIN('SFV+BESS'!$I$7,AT483-$H$2),0)))</f>
        <v>0</v>
      </c>
      <c r="AP484" s="33"/>
      <c r="AQ484" s="33">
        <f t="shared" si="587"/>
        <v>22.371000000000002</v>
      </c>
      <c r="AR484" s="27">
        <f t="shared" si="551"/>
        <v>0</v>
      </c>
      <c r="AS484" s="27">
        <f t="shared" si="588"/>
        <v>0</v>
      </c>
      <c r="AT484" s="28">
        <f>IF((AT483+AN484+AO484)&gt;=$B$2*'SFV+BESS'!$I$9, $B$2*'SFV+BESS'!$I$9, (AT483+AN484+AO484))</f>
        <v>173.61249999999998</v>
      </c>
      <c r="AU484" s="110">
        <f t="shared" si="552"/>
        <v>13.887700670539118</v>
      </c>
      <c r="AZ484" s="251"/>
      <c r="BA484" s="41">
        <v>19.7916666666667</v>
      </c>
      <c r="BB484" s="33">
        <f t="shared" si="607"/>
        <v>0.19541569172195167</v>
      </c>
      <c r="BC484" s="33">
        <f>Gen_Cons_Horario!B2670</f>
        <v>0</v>
      </c>
      <c r="BD484" s="35">
        <f t="shared" si="582"/>
        <v>0.19541569172195167</v>
      </c>
      <c r="BE484" s="116">
        <f>IF(AND(BD484&gt;0,BD484*$B$4+BK483&lt;=$B$2*'SFV+BESS'!$I$9,BD484&lt;'SFV+BESS'!$I$7), BD484*$B$4, IF(AND(BD484&gt;0,BD484*$B$4+BK483&gt;$B$2*'SFV+BESS'!$I$9,BD484*$B$4&lt;'SFV+BESS'!$I$7),$B$2*'SFV+BESS'!$I$9-BK483,IF(AND(BD484&gt;0,BD484*$B$4+BK483&gt;$B$2*'SFV+BESS'!$I$9,BD484*$B$4&gt;'SFV+BESS'!$I$7,BK483&lt;$B$2*'SFV+BESS'!$I$9),$B$2*'SFV+BESS'!$I$9-BK483,IF(AND(BD484&gt;0,BD484*$B$4+BK483&lt;=$B$2*'SFV+BESS'!$I$9,BD484&gt;'SFV+BESS'!$I$7),'SFV+BESS'!$I$7,0))))</f>
        <v>0</v>
      </c>
      <c r="BF484" s="27">
        <f>IF(AND(BD484&lt;0,BK483+BD484/$B$5&gt;$H$2,-BD484/'Carga-Descarga Año'!$B$5&lt;'SFV+BESS'!$I$7),BD484/$B$5,IF(AND(BD484&lt;0,BK483+BD484/$B$5&gt;$H$2,-BD484/'Carga-Descarga Año'!$B$5&gt;'SFV+BESS'!$I$7),-'SFV+BESS'!$I$7,IF(AND(BD484&lt;0,BK483+BD484/$B$5&lt;$H$2),-MIN('SFV+BESS'!$I$7,BK483-$H$2),0)))</f>
        <v>0</v>
      </c>
      <c r="BG484" s="33"/>
      <c r="BH484" s="33">
        <f t="shared" si="589"/>
        <v>0</v>
      </c>
      <c r="BI484" s="27">
        <f t="shared" si="553"/>
        <v>0</v>
      </c>
      <c r="BJ484" s="27">
        <f t="shared" si="590"/>
        <v>0</v>
      </c>
      <c r="BK484" s="28">
        <f>IF((BK483+BE484+BF484)&gt;=$B$2*'SFV+BESS'!$I$9, $B$2*'SFV+BESS'!$I$9, (BK483+BE484+BF484))</f>
        <v>173.61249999999998</v>
      </c>
      <c r="BL484" s="110">
        <f t="shared" si="554"/>
        <v>0.19541569172195167</v>
      </c>
      <c r="BQ484" s="251"/>
      <c r="BR484" s="41">
        <v>19.7916666666667</v>
      </c>
      <c r="BS484" s="33">
        <f t="shared" si="608"/>
        <v>0</v>
      </c>
      <c r="BT484" s="33">
        <f>Gen_Cons_Horario!B3390</f>
        <v>0</v>
      </c>
      <c r="BU484" s="35">
        <f t="shared" si="583"/>
        <v>0</v>
      </c>
      <c r="BV484" s="116">
        <f>IF(AND(BU484&gt;0,BU484*$B$4+CB483&lt;=$B$2*'SFV+BESS'!$I$9,BU484&lt;'SFV+BESS'!$I$7), BU484*$B$4, IF(AND(BU484&gt;0,BU484*$B$4+CB483&gt;$B$2*'SFV+BESS'!$I$9,BU484*$B$4&lt;'SFV+BESS'!$I$7),$B$2*'SFV+BESS'!$I$9-CB483,IF(AND(BU484&gt;0,BU484*$B$4+CB483&gt;$B$2*'SFV+BESS'!$I$9,BU484*$B$4&gt;'SFV+BESS'!$I$7,CB483&lt;$B$2*'SFV+BESS'!$I$9),$B$2*'SFV+BESS'!$I$9-CB483,IF(AND(BU484&gt;0,BU484*$B$4+CB483&lt;=$B$2*'SFV+BESS'!$I$9,BU484&gt;'SFV+BESS'!$I$7),'SFV+BESS'!$I$7,0))))</f>
        <v>0</v>
      </c>
      <c r="BW484" s="27">
        <f>IF(AND(BU484&lt;0,CB483+BU484/$B$5&gt;$H$2,-BU484/'Carga-Descarga Año'!$B$5&lt;'SFV+BESS'!$I$7),BU484/$B$5,IF(AND(BU484&lt;0,CB483+BU484/$B$5&gt;$H$2,-BU484/'Carga-Descarga Año'!$B$5&gt;'SFV+BESS'!$I$7),-'SFV+BESS'!$I$7,IF(AND(BU484&lt;0,CB483+BU484/$B$5&lt;$H$2),-MIN('SFV+BESS'!$I$7,CB483-$H$2),0)))</f>
        <v>0</v>
      </c>
      <c r="BX484" s="33"/>
      <c r="BY484" s="33">
        <f t="shared" si="591"/>
        <v>0</v>
      </c>
      <c r="BZ484" s="27">
        <f t="shared" si="555"/>
        <v>0</v>
      </c>
      <c r="CA484" s="27">
        <f t="shared" si="556"/>
        <v>0</v>
      </c>
      <c r="CB484" s="28">
        <f>IF((CB483+BV484+BW484)&gt;=$B$2*'SFV+BESS'!$I$9, $B$2*'SFV+BESS'!$I$9, (CB483+BV484+BW484))</f>
        <v>173.61249999999998</v>
      </c>
      <c r="CC484" s="110">
        <f t="shared" si="557"/>
        <v>0</v>
      </c>
      <c r="CH484" s="251"/>
      <c r="CI484" s="41">
        <v>19.7916666666667</v>
      </c>
      <c r="CJ484" s="33">
        <f t="shared" si="609"/>
        <v>0</v>
      </c>
      <c r="CK484" s="33">
        <f>Gen_Cons_Horario!B4134</f>
        <v>0</v>
      </c>
      <c r="CL484" s="35">
        <f t="shared" si="584"/>
        <v>0</v>
      </c>
      <c r="CM484" s="116">
        <f>IF(AND(CL484&gt;0,CL484*$B$4+CS483&lt;=$B$2*'SFV+BESS'!$I$9,CL484&lt;'SFV+BESS'!$I$7), CL484*$B$4, IF(AND(CL484&gt;0,CL484*$B$4+CS483&gt;$B$2*'SFV+BESS'!$I$9,CL484*$B$4&lt;'SFV+BESS'!$I$7),$B$2*'SFV+BESS'!$I$9-CS483,IF(AND(CL484&gt;0,CL484*$B$4+CS483&gt;$B$2*'SFV+BESS'!$I$9,CL484*$B$4&gt;'SFV+BESS'!$I$7,CS483&lt;$B$2*'SFV+BESS'!$I$9),$B$2*'SFV+BESS'!$I$9-CS483,IF(AND(CL484&gt;0,CL484*$B$4+CS483&lt;=$B$2*'SFV+BESS'!$I$9,CL484&gt;'SFV+BESS'!$I$7),'SFV+BESS'!$I$7,0))))</f>
        <v>0</v>
      </c>
      <c r="CN484" s="27">
        <f>IF(AND(CL484&lt;0,CS483+CL484/$B$5&gt;$H$2,-CL484/'Carga-Descarga Año'!$B$5&lt;'SFV+BESS'!$I$7),CL484/$B$5,IF(AND(CL484&lt;0,CS483+CL484/$B$5&gt;$H$2,-CL484/'Carga-Descarga Año'!$B$5&gt;'SFV+BESS'!$I$7),-'SFV+BESS'!$I$7,IF(AND(CL484&lt;0,CS483+CL484/$B$5&lt;$H$2),-MIN('SFV+BESS'!$I$7,CS483-$H$2),0)))</f>
        <v>0</v>
      </c>
      <c r="CO484" s="33"/>
      <c r="CP484" s="33">
        <f t="shared" si="592"/>
        <v>0</v>
      </c>
      <c r="CQ484" s="27">
        <f t="shared" si="558"/>
        <v>0</v>
      </c>
      <c r="CR484" s="27">
        <f t="shared" si="593"/>
        <v>0</v>
      </c>
      <c r="CS484" s="28">
        <f>IF((CS483+CM484+CN484)&gt;=$B$2*'SFV+BESS'!$I$9, $B$2*'SFV+BESS'!$I$9, (CS483+CM484+CN484))</f>
        <v>173.61249999999998</v>
      </c>
      <c r="CT484" s="110">
        <f t="shared" si="559"/>
        <v>0</v>
      </c>
      <c r="CY484" s="251"/>
      <c r="CZ484" s="41">
        <v>19.7916666666667</v>
      </c>
      <c r="DA484" s="33">
        <f t="shared" si="610"/>
        <v>0</v>
      </c>
      <c r="DB484" s="33">
        <f>Gen_Cons_Horario!B4854</f>
        <v>0</v>
      </c>
      <c r="DC484" s="35">
        <f t="shared" si="575"/>
        <v>0</v>
      </c>
      <c r="DD484" s="116">
        <f>IF(AND(DC484&gt;0,DC484*$B$4+DJ483&lt;=$B$2*'SFV+BESS'!$I$9,DC484&lt;'SFV+BESS'!$I$7), DC484*$B$4, IF(AND(DC484&gt;0,DC484*$B$4+DJ483&gt;$B$2*'SFV+BESS'!$I$9,DC484*$B$4&lt;'SFV+BESS'!$I$7),$B$2*'SFV+BESS'!$I$9-DJ483,IF(AND(DC484&gt;0,DC484*$B$4+DJ483&gt;$B$2*'SFV+BESS'!$I$9,DC484*$B$4&gt;'SFV+BESS'!$I$7,DJ483&lt;$B$2*'SFV+BESS'!$I$9),$B$2*'SFV+BESS'!$I$9-DJ483,IF(AND(DC484&gt;0,DC484*$B$4+DJ483&lt;=$B$2*'SFV+BESS'!$I$9,DC484&gt;'SFV+BESS'!$I$7),'SFV+BESS'!$I$7,0))))</f>
        <v>0</v>
      </c>
      <c r="DE484" s="27">
        <f>IF(AND(DC484&lt;0,DJ483+DC484/$B$5&gt;$H$2,-DC484/'Carga-Descarga Año'!$B$5&lt;'SFV+BESS'!$I$7),DC484/$B$5,IF(AND(DC484&lt;0,DJ483+DC484/$B$5&gt;$H$2,-DC484/'Carga-Descarga Año'!$B$5&gt;'SFV+BESS'!$I$7),-'SFV+BESS'!$I$7,IF(AND(DC484&lt;0,DJ483+DC484/$B$5&lt;$H$2),-MIN('SFV+BESS'!$I$7,DJ483-$H$2),0)))</f>
        <v>0</v>
      </c>
      <c r="DF484" s="33"/>
      <c r="DG484" s="33">
        <f t="shared" si="594"/>
        <v>0</v>
      </c>
      <c r="DH484" s="27">
        <f t="shared" si="560"/>
        <v>0</v>
      </c>
      <c r="DI484" s="27">
        <f t="shared" si="561"/>
        <v>0</v>
      </c>
      <c r="DJ484" s="28">
        <f>IF((DJ483+DD484+DE484)&gt;=$B$2*'SFV+BESS'!$I$9, $B$2*'SFV+BESS'!$I$9, (DJ483+DD484+DE484))</f>
        <v>173.61249999999998</v>
      </c>
      <c r="DK484" s="110">
        <f t="shared" si="562"/>
        <v>0</v>
      </c>
      <c r="DP484" s="251"/>
      <c r="DQ484" s="41">
        <v>19.7916666666667</v>
      </c>
      <c r="DR484" s="33">
        <f t="shared" si="611"/>
        <v>0</v>
      </c>
      <c r="DS484" s="33">
        <f>Gen_Cons_Horario!B5598</f>
        <v>0</v>
      </c>
      <c r="DT484" s="35">
        <f t="shared" si="576"/>
        <v>0</v>
      </c>
      <c r="DU484" s="116">
        <f>IF(AND(DT484&gt;0,DT484*$B$4+EA483&lt;=$B$2*'SFV+BESS'!$I$9,DT484&lt;'SFV+BESS'!$I$7), DT484*$B$4, IF(AND(DT484&gt;0,DT484*$B$4+EA483&gt;$B$2*'SFV+BESS'!$I$9,DT484*$B$4&lt;'SFV+BESS'!$I$7),$B$2*'SFV+BESS'!$I$9-EA483,IF(AND(DT484&gt;0,DT484*$B$4+EA483&gt;$B$2*'SFV+BESS'!$I$9,DT484*$B$4&gt;'SFV+BESS'!$I$7,EA483&lt;$B$2*'SFV+BESS'!$I$9),$B$2*'SFV+BESS'!$I$9-EA483,IF(AND(DT484&gt;0,DT484*$B$4+EA483&lt;=$B$2*'SFV+BESS'!$I$9,DT484&gt;'SFV+BESS'!$I$7),'SFV+BESS'!$I$7,0))))</f>
        <v>0</v>
      </c>
      <c r="DV484" s="27">
        <f>IF(AND(DT484&lt;0,EA483+DT484/$B$5&gt;$H$2,-DT484/'Carga-Descarga Año'!$B$5&lt;'SFV+BESS'!$I$7),DT484/$B$5,IF(AND(DT484&lt;0,EA483+DT484/$B$5&gt;$H$2,-DT484/'Carga-Descarga Año'!$B$5&gt;'SFV+BESS'!$I$7),-'SFV+BESS'!$I$7,IF(AND(DT484&lt;0,EA483+DT484/$B$5&lt;$H$2),-MIN('SFV+BESS'!$I$7,EA483-$H$2),0)))</f>
        <v>0</v>
      </c>
      <c r="DW484" s="33"/>
      <c r="DX484" s="33">
        <f t="shared" si="595"/>
        <v>0</v>
      </c>
      <c r="DY484" s="27">
        <f t="shared" si="563"/>
        <v>0</v>
      </c>
      <c r="DZ484" s="27">
        <f t="shared" si="596"/>
        <v>0</v>
      </c>
      <c r="EA484" s="28">
        <f>IF((EA483+DU484+DV484)&gt;=$B$2*'SFV+BESS'!$I$9, $B$2*'SFV+BESS'!$I$9, (EA483+DU484+DV484))</f>
        <v>173.61249999999998</v>
      </c>
      <c r="EB484" s="110">
        <f t="shared" si="564"/>
        <v>0</v>
      </c>
      <c r="EG484" s="251"/>
      <c r="EH484" s="41">
        <v>19.7916666666667</v>
      </c>
      <c r="EI484" s="33">
        <f t="shared" si="612"/>
        <v>9.0697756845593993</v>
      </c>
      <c r="EJ484" s="33">
        <f>Gen_Cons_Horario!B6342</f>
        <v>0</v>
      </c>
      <c r="EK484" s="35">
        <f t="shared" si="577"/>
        <v>9.0697756845593993</v>
      </c>
      <c r="EL484" s="116">
        <f>IF(AND(EK484&gt;0,EK484*$B$4+ER483&lt;=$B$2*'SFV+BESS'!$I$9,EK484&lt;'SFV+BESS'!$I$7), EK484*$B$4, IF(AND(EK484&gt;0,EK484*$B$4+ER483&gt;$B$2*'SFV+BESS'!$I$9,EK484*$B$4&lt;'SFV+BESS'!$I$7),$B$2*'SFV+BESS'!$I$9-ER483,IF(AND(EK484&gt;0,EK484*$B$4+ER483&gt;$B$2*'SFV+BESS'!$I$9,EK484*$B$4&gt;'SFV+BESS'!$I$7,ER483&lt;$B$2*'SFV+BESS'!$I$9),$B$2*'SFV+BESS'!$I$9-ER483,IF(AND(EK484&gt;0,EK484*$B$4+ER483&lt;=$B$2*'SFV+BESS'!$I$9,EK484&gt;'SFV+BESS'!$I$7),'SFV+BESS'!$I$7,0))))</f>
        <v>0</v>
      </c>
      <c r="EM484" s="27">
        <f>IF(AND(EK484&lt;0,ER483+EK484/$B$5&gt;$H$2,-EK484/'Carga-Descarga Año'!$B$5&lt;'SFV+BESS'!$I$7),EK484/$B$5,IF(AND(EK484&lt;0,ER483+EK484/$B$5&gt;$H$2,-EK484/'Carga-Descarga Año'!$B$5&gt;'SFV+BESS'!$I$7),-'SFV+BESS'!$I$7,IF(AND(EK484&lt;0,ER483+EK484/$B$5&lt;$H$2),-MIN('SFV+BESS'!$I$7,ER483-$H$2),0)))</f>
        <v>0</v>
      </c>
      <c r="EN484" s="33"/>
      <c r="EO484" s="33">
        <f t="shared" si="597"/>
        <v>0</v>
      </c>
      <c r="EP484" s="27">
        <f t="shared" si="565"/>
        <v>0</v>
      </c>
      <c r="EQ484" s="27">
        <f t="shared" si="598"/>
        <v>0</v>
      </c>
      <c r="ER484" s="28">
        <f>IF((ER483+EL484+EM484)&gt;=$B$2*'SFV+BESS'!$I$9, $B$2*'SFV+BESS'!$I$9, (ER483+EL484+EM484))</f>
        <v>173.61249999999998</v>
      </c>
      <c r="ES484" s="110">
        <f t="shared" si="566"/>
        <v>9.0697756845593993</v>
      </c>
      <c r="EX484" s="251"/>
      <c r="EY484" s="41">
        <v>19.7916666666667</v>
      </c>
      <c r="EZ484" s="33">
        <f t="shared" si="613"/>
        <v>26.14792669163916</v>
      </c>
      <c r="FA484" s="33">
        <f>Gen_Cons_Horario!B7062</f>
        <v>0</v>
      </c>
      <c r="FB484" s="35">
        <f t="shared" si="578"/>
        <v>26.14792669163916</v>
      </c>
      <c r="FC484" s="116">
        <f>IF(AND(FB484&gt;0,FB484*$B$4+FI483&lt;=$B$2*'SFV+BESS'!$I$9,FB484&lt;'SFV+BESS'!$I$7), FB484*$B$4, IF(AND(FB484&gt;0,FB484*$B$4+FI483&gt;$B$2*'SFV+BESS'!$I$9,FB484*$B$4&lt;'SFV+BESS'!$I$7),$B$2*'SFV+BESS'!$I$9-FI483,IF(AND(FB484&gt;0,FB484*$B$4+FI483&gt;$B$2*'SFV+BESS'!$I$9,FB484*$B$4&gt;'SFV+BESS'!$I$7,FI483&lt;$B$2*'SFV+BESS'!$I$9),$B$2*'SFV+BESS'!$I$9-FI483,IF(AND(FB484&gt;0,FB484*$B$4+FI483&lt;=$B$2*'SFV+BESS'!$I$9,FB484&gt;'SFV+BESS'!$I$7),'SFV+BESS'!$I$7,0))))</f>
        <v>0</v>
      </c>
      <c r="FD484" s="27">
        <f>IF(AND(FB484&lt;0,FI483+FB484/$B$5&gt;$H$2,-FB484/'Carga-Descarga Año'!$B$5&lt;'SFV+BESS'!$I$7),FB484/$B$5,IF(AND(FB484&lt;0,FI483+FB484/$B$5&gt;$H$2,-FB484/'Carga-Descarga Año'!$B$5&gt;'SFV+BESS'!$I$7),-'SFV+BESS'!$I$7,IF(AND(FB484&lt;0,FI483+FB484/$B$5&lt;$H$2),-MIN('SFV+BESS'!$I$7,FI483-$H$2),0)))</f>
        <v>0</v>
      </c>
      <c r="FE484" s="33"/>
      <c r="FF484" s="33">
        <f t="shared" si="599"/>
        <v>0</v>
      </c>
      <c r="FG484" s="27">
        <f t="shared" si="567"/>
        <v>0</v>
      </c>
      <c r="FH484" s="27">
        <f t="shared" si="600"/>
        <v>0</v>
      </c>
      <c r="FI484" s="28">
        <f>IF((FI483+FC484+FD484)&gt;=$B$2*'SFV+BESS'!$I$9, $B$2*'SFV+BESS'!$I$9, (FI483+FC484+FD484))</f>
        <v>173.61249999999998</v>
      </c>
      <c r="FJ484" s="110">
        <f t="shared" si="568"/>
        <v>26.14792669163916</v>
      </c>
      <c r="FO484" s="251"/>
      <c r="FP484" s="41">
        <v>19.7916666666667</v>
      </c>
      <c r="FQ484" s="33">
        <f t="shared" si="614"/>
        <v>59.231799525485236</v>
      </c>
      <c r="FR484" s="33">
        <f>Gen_Cons_Horario!B7806</f>
        <v>0</v>
      </c>
      <c r="FS484" s="35">
        <f t="shared" si="579"/>
        <v>59.231799525485236</v>
      </c>
      <c r="FT484" s="116">
        <f>IF(AND(FS484&gt;0,FS484*$B$4+FZ483&lt;=$B$2*'SFV+BESS'!$I$9,FS484&lt;'SFV+BESS'!$I$7), FS484*$B$4, IF(AND(FS484&gt;0,FS484*$B$4+FZ483&gt;$B$2*'SFV+BESS'!$I$9,FS484*$B$4&lt;'SFV+BESS'!$I$7),$B$2*'SFV+BESS'!$I$9-FZ483,IF(AND(FS484&gt;0,FS484*$B$4+FZ483&gt;$B$2*'SFV+BESS'!$I$9,FS484*$B$4&gt;'SFV+BESS'!$I$7,FZ483&lt;$B$2*'SFV+BESS'!$I$9),$B$2*'SFV+BESS'!$I$9-FZ483,IF(AND(FS484&gt;0,FS484*$B$4+FZ483&lt;=$B$2*'SFV+BESS'!$I$9,FS484&gt;'SFV+BESS'!$I$7),'SFV+BESS'!$I$7,0))))</f>
        <v>0</v>
      </c>
      <c r="FU484" s="27">
        <f>IF(AND(FS484&lt;0,FZ483+FS484/$B$5&gt;$H$2,-FS484/'Carga-Descarga Año'!$B$5&lt;'SFV+BESS'!$I$7),FS484/$B$5,IF(AND(FS484&lt;0,FZ483+FS484/$B$5&gt;$H$2,-FS484/'Carga-Descarga Año'!$B$5&gt;'SFV+BESS'!$I$7),-'SFV+BESS'!$I$7,IF(AND(FS484&lt;0,FZ483+FS484/$B$5&lt;$H$2),-MIN('SFV+BESS'!$I$7,FZ483-$H$2),0)))</f>
        <v>0</v>
      </c>
      <c r="FV484" s="33"/>
      <c r="FW484" s="33">
        <f t="shared" si="601"/>
        <v>0</v>
      </c>
      <c r="FX484" s="27">
        <f t="shared" si="569"/>
        <v>0</v>
      </c>
      <c r="FY484" s="27">
        <f t="shared" si="602"/>
        <v>0</v>
      </c>
      <c r="FZ484" s="28">
        <f>IF((FZ483+FT484+FU484)&gt;=$B$2*'SFV+BESS'!$I$9, $B$2*'SFV+BESS'!$I$9, (FZ483+FT484+FU484))</f>
        <v>173.61249999999998</v>
      </c>
      <c r="GA484" s="110">
        <f t="shared" si="570"/>
        <v>59.231799525485236</v>
      </c>
      <c r="GF484" s="251"/>
      <c r="GG484" s="41">
        <v>19.7916666666667</v>
      </c>
      <c r="GH484" s="33">
        <f t="shared" si="615"/>
        <v>72.477839404150572</v>
      </c>
      <c r="GI484" s="33">
        <f>Gen_Cons_Horario!B8526</f>
        <v>0</v>
      </c>
      <c r="GJ484" s="35">
        <f t="shared" si="585"/>
        <v>72.477839404150572</v>
      </c>
      <c r="GK484" s="116">
        <f>IF(AND(GJ484&gt;0,GJ484*$B$4+GQ483&lt;=$B$2*'SFV+BESS'!$I$9,GJ484&lt;'SFV+BESS'!$I$7), GJ484*$B$4, IF(AND(GJ484&gt;0,GJ484*$B$4+GQ483&gt;$B$2*'SFV+BESS'!$I$9,GJ484*$B$4&lt;'SFV+BESS'!$I$7),$B$2*'SFV+BESS'!$I$9-GQ483,IF(AND(GJ484&gt;0,GJ484*$B$4+GQ483&gt;$B$2*'SFV+BESS'!$I$9,GJ484*$B$4&gt;'SFV+BESS'!$I$7,GQ483&lt;$B$2*'SFV+BESS'!$I$9),$B$2*'SFV+BESS'!$I$9-GQ483,IF(AND(GJ484&gt;0,GJ484*$B$4+GQ483&lt;=$B$2*'SFV+BESS'!$I$9,GJ484&gt;'SFV+BESS'!$I$7),'SFV+BESS'!$I$7,0))))</f>
        <v>0</v>
      </c>
      <c r="GL484" s="27">
        <f>IF(AND(GJ484&lt;0,GQ483+GJ484/$B$5&gt;$H$2,-GJ484/'Carga-Descarga Año'!$B$5&lt;'SFV+BESS'!$I$7),GJ484/$B$5,IF(AND(GJ484&lt;0,GQ483+GJ484/$B$5&gt;$H$2,-GJ484/'Carga-Descarga Año'!$B$5&gt;'SFV+BESS'!$I$7),-'SFV+BESS'!$I$7,IF(AND(GJ484&lt;0,GQ483+GJ484/$B$5&lt;$H$2),-MIN('SFV+BESS'!$I$7,GQ483-$H$2),0)))</f>
        <v>0</v>
      </c>
      <c r="GM484" s="33"/>
      <c r="GN484" s="33">
        <f t="shared" si="603"/>
        <v>0</v>
      </c>
      <c r="GO484" s="27">
        <f t="shared" si="571"/>
        <v>0</v>
      </c>
      <c r="GP484" s="27">
        <f t="shared" si="604"/>
        <v>0</v>
      </c>
      <c r="GQ484" s="28">
        <f>IF((GQ483+GK484+GL484)&gt;=$B$2*'SFV+BESS'!$I$9, $B$2*'SFV+BESS'!$I$9, (GQ483+GK484+GL484))</f>
        <v>173.61249999999998</v>
      </c>
      <c r="GR484" s="110">
        <f t="shared" si="572"/>
        <v>72.477839404150572</v>
      </c>
    </row>
    <row r="485" spans="1:200">
      <c r="A485" s="249"/>
      <c r="B485" s="41">
        <v>19.8333333333333</v>
      </c>
      <c r="C485" s="38">
        <f t="shared" si="586"/>
        <v>27.350926011209655</v>
      </c>
      <c r="D485" s="2">
        <f>Gen_Cons_Horario!B511</f>
        <v>14.914000000000001</v>
      </c>
      <c r="E485" s="140">
        <f t="shared" si="544"/>
        <v>12.436926011209653</v>
      </c>
      <c r="F485" s="116">
        <f>IF(AND(E485&gt;0,E485*$B$4+L484&lt;=$B$2*'SFV+BESS'!$I$9,E485&lt;'SFV+BESS'!$I$7), E485*$B$4, IF(AND(E485&gt;0,E485*$B$4+L484&gt;$B$2*'SFV+BESS'!$I$9,E485*$B$4&lt;'SFV+BESS'!$I$7),$B$2*'SFV+BESS'!$I$9-L484,IF(AND(E485&gt;0,E485*$B$4+L484&gt;$B$2*'SFV+BESS'!$I$9,E485*$B$4&gt;'SFV+BESS'!$I$7,L484&lt;$B$2*'SFV+BESS'!$I$9),$B$2*'SFV+BESS'!$I$9-L484,IF(AND(E485&gt;0,E485*$B$4+L484&lt;=$B$2*'SFV+BESS'!$I$9,E485&gt;'SFV+BESS'!$I$7),'SFV+BESS'!$I$7,0))))</f>
        <v>0</v>
      </c>
      <c r="G485" s="27">
        <f>IF(AND(E485&lt;0,L484+E485/$B$5&gt;$H$2,-E485/'Carga-Descarga Año'!$B$5&lt;'SFV+BESS'!$I$7),E485/$B$5,IF(AND(E485&lt;0,L484+E485/$B$5&gt;$H$2,-E485/'Carga-Descarga Año'!$B$5&gt;'SFV+BESS'!$I$7),-'SFV+BESS'!$I$7,IF(AND(E485&lt;0,L484+E485/$B$5&lt;$H$2),-MIN('SFV+BESS'!$I$7,L484-$H$2),0)))</f>
        <v>0</v>
      </c>
      <c r="I485" s="38">
        <f t="shared" si="545"/>
        <v>14.914000000000001</v>
      </c>
      <c r="J485" s="27">
        <f t="shared" si="547"/>
        <v>0</v>
      </c>
      <c r="K485" s="27">
        <f t="shared" si="546"/>
        <v>0</v>
      </c>
      <c r="L485" s="28">
        <f>IF((L484+F485+G485)&gt;=$B$2*'SFV+BESS'!$I$9, $B$2*'SFV+BESS'!$I$9, (L484+F485+G485))</f>
        <v>173.61249999999998</v>
      </c>
      <c r="M485" s="110">
        <f t="shared" si="548"/>
        <v>12.436926011209653</v>
      </c>
      <c r="R485" s="251"/>
      <c r="S485" s="41">
        <v>19.8333333333333</v>
      </c>
      <c r="T485" s="2">
        <f t="shared" si="605"/>
        <v>9.3267324901157203</v>
      </c>
      <c r="U485" s="2">
        <f>Gen_Cons_Horario!B1255</f>
        <v>0</v>
      </c>
      <c r="V485" s="35">
        <f t="shared" si="580"/>
        <v>9.3267324901157203</v>
      </c>
      <c r="W485" s="116">
        <f>IF(AND(V485&gt;0,V485*$B$4+AC484&lt;=$B$2*'SFV+BESS'!$I$9,V485&lt;'SFV+BESS'!$I$7), V485*$B$4, IF(AND(V485&gt;0,V485*$B$4+AC484&gt;$B$2*'SFV+BESS'!$I$9,V485*$B$4&lt;'SFV+BESS'!$I$7),$B$2*'SFV+BESS'!$I$9-AC484,IF(AND(V485&gt;0,V485*$B$4+AC484&gt;$B$2*'SFV+BESS'!$I$9,V485*$B$4&gt;'SFV+BESS'!$I$7,AC484&lt;$B$2*'SFV+BESS'!$I$9),$B$2*'SFV+BESS'!$I$9-AC484,IF(AND(V485&gt;0,V485*$B$4+AC484&lt;=$B$2*'SFV+BESS'!$I$9,V485&gt;'SFV+BESS'!$I$7),'SFV+BESS'!$I$7,0))))</f>
        <v>0</v>
      </c>
      <c r="X485" s="27">
        <f>IF(AND(V485&lt;0,AC484+V485/$B$5&gt;$H$2,-V485/'Carga-Descarga Año'!$B$5&lt;'SFV+BESS'!$I$7),V485/$B$5,IF(AND(V485&lt;0,AC484+V485/$B$5&gt;$H$2,-V485/'Carga-Descarga Año'!$B$5&gt;'SFV+BESS'!$I$7),-'SFV+BESS'!$I$7,IF(AND(V485&lt;0,AC484+V485/$B$5&lt;$H$2),-MIN('SFV+BESS'!$I$7,AC484-$H$2),0)))</f>
        <v>0</v>
      </c>
      <c r="Z485" s="33">
        <f t="shared" si="574"/>
        <v>0</v>
      </c>
      <c r="AA485" s="27">
        <f t="shared" si="549"/>
        <v>0</v>
      </c>
      <c r="AB485" s="27">
        <f t="shared" si="573"/>
        <v>0</v>
      </c>
      <c r="AC485" s="28">
        <f>IF((AC484+W485+X485)&gt;=$B$2*'SFV+BESS'!$I$9, $B$2*'SFV+BESS'!$I$9, (AC484+W485+X485))</f>
        <v>173.61249999999998</v>
      </c>
      <c r="AD485" s="110">
        <f t="shared" si="550"/>
        <v>9.3267324901157203</v>
      </c>
      <c r="AI485" s="251"/>
      <c r="AJ485" s="41">
        <v>19.8333333333333</v>
      </c>
      <c r="AK485" s="52">
        <f t="shared" si="606"/>
        <v>0</v>
      </c>
      <c r="AL485" s="33">
        <f>Gen_Cons_Horario!B1927</f>
        <v>0</v>
      </c>
      <c r="AM485" s="35">
        <f t="shared" si="581"/>
        <v>0</v>
      </c>
      <c r="AN485" s="116">
        <f>IF(AND(AM485&gt;0,AM485*$B$4+AT484&lt;=$B$2*'SFV+BESS'!$I$9,AM485&lt;'SFV+BESS'!$I$7), AM485*$B$4, IF(AND(AM485&gt;0,AM485*$B$4+AT484&gt;$B$2*'SFV+BESS'!$I$9,AM485*$B$4&lt;'SFV+BESS'!$I$7),$B$2*'SFV+BESS'!$I$9-AT484,IF(AND(AM485&gt;0,AM485*$B$4+AT484&gt;$B$2*'SFV+BESS'!$I$9,AM485*$B$4&gt;'SFV+BESS'!$I$7,AT484&lt;$B$2*'SFV+BESS'!$I$9),$B$2*'SFV+BESS'!$I$9-AT484,IF(AND(AM485&gt;0,AM485*$B$4+AT484&lt;=$B$2*'SFV+BESS'!$I$9,AM485&gt;'SFV+BESS'!$I$7),'SFV+BESS'!$I$7,0))))</f>
        <v>0</v>
      </c>
      <c r="AO485" s="27">
        <f>IF(AND(AM485&lt;0,AT484+AM485/$B$5&gt;$H$2,-AM485/'Carga-Descarga Año'!$B$5&lt;'SFV+BESS'!$I$7),AM485/$B$5,IF(AND(AM485&lt;0,AT484+AM485/$B$5&gt;$H$2,-AM485/'Carga-Descarga Año'!$B$5&gt;'SFV+BESS'!$I$7),-'SFV+BESS'!$I$7,IF(AND(AM485&lt;0,AT484+AM485/$B$5&lt;$H$2),-MIN('SFV+BESS'!$I$7,AT484-$H$2),0)))</f>
        <v>0</v>
      </c>
      <c r="AP485" s="33"/>
      <c r="AQ485" s="33">
        <f t="shared" si="587"/>
        <v>0</v>
      </c>
      <c r="AR485" s="27">
        <f t="shared" si="551"/>
        <v>0</v>
      </c>
      <c r="AS485" s="27">
        <f t="shared" si="588"/>
        <v>0</v>
      </c>
      <c r="AT485" s="28">
        <f>IF((AT484+AN485+AO485)&gt;=$B$2*'SFV+BESS'!$I$9, $B$2*'SFV+BESS'!$I$9, (AT484+AN485+AO485))</f>
        <v>173.61249999999998</v>
      </c>
      <c r="AU485" s="110">
        <f t="shared" si="552"/>
        <v>0</v>
      </c>
      <c r="AZ485" s="251"/>
      <c r="BA485" s="41">
        <v>19.8333333333333</v>
      </c>
      <c r="BB485" s="33">
        <f t="shared" si="607"/>
        <v>0</v>
      </c>
      <c r="BC485" s="33">
        <f>Gen_Cons_Horario!B2671</f>
        <v>0</v>
      </c>
      <c r="BD485" s="35">
        <f t="shared" si="582"/>
        <v>0</v>
      </c>
      <c r="BE485" s="116">
        <f>IF(AND(BD485&gt;0,BD485*$B$4+BK484&lt;=$B$2*'SFV+BESS'!$I$9,BD485&lt;'SFV+BESS'!$I$7), BD485*$B$4, IF(AND(BD485&gt;0,BD485*$B$4+BK484&gt;$B$2*'SFV+BESS'!$I$9,BD485*$B$4&lt;'SFV+BESS'!$I$7),$B$2*'SFV+BESS'!$I$9-BK484,IF(AND(BD485&gt;0,BD485*$B$4+BK484&gt;$B$2*'SFV+BESS'!$I$9,BD485*$B$4&gt;'SFV+BESS'!$I$7,BK484&lt;$B$2*'SFV+BESS'!$I$9),$B$2*'SFV+BESS'!$I$9-BK484,IF(AND(BD485&gt;0,BD485*$B$4+BK484&lt;=$B$2*'SFV+BESS'!$I$9,BD485&gt;'SFV+BESS'!$I$7),'SFV+BESS'!$I$7,0))))</f>
        <v>0</v>
      </c>
      <c r="BF485" s="27">
        <f>IF(AND(BD485&lt;0,BK484+BD485/$B$5&gt;$H$2,-BD485/'Carga-Descarga Año'!$B$5&lt;'SFV+BESS'!$I$7),BD485/$B$5,IF(AND(BD485&lt;0,BK484+BD485/$B$5&gt;$H$2,-BD485/'Carga-Descarga Año'!$B$5&gt;'SFV+BESS'!$I$7),-'SFV+BESS'!$I$7,IF(AND(BD485&lt;0,BK484+BD485/$B$5&lt;$H$2),-MIN('SFV+BESS'!$I$7,BK484-$H$2),0)))</f>
        <v>0</v>
      </c>
      <c r="BG485" s="33"/>
      <c r="BH485" s="33">
        <f t="shared" si="589"/>
        <v>0</v>
      </c>
      <c r="BI485" s="27">
        <f t="shared" si="553"/>
        <v>0</v>
      </c>
      <c r="BJ485" s="27">
        <f t="shared" si="590"/>
        <v>0</v>
      </c>
      <c r="BK485" s="28">
        <f>IF((BK484+BE485+BF485)&gt;=$B$2*'SFV+BESS'!$I$9, $B$2*'SFV+BESS'!$I$9, (BK484+BE485+BF485))</f>
        <v>173.61249999999998</v>
      </c>
      <c r="BL485" s="110">
        <f t="shared" si="554"/>
        <v>0</v>
      </c>
      <c r="BQ485" s="251"/>
      <c r="BR485" s="41">
        <v>19.8333333333333</v>
      </c>
      <c r="BS485" s="33">
        <f t="shared" si="608"/>
        <v>0</v>
      </c>
      <c r="BT485" s="33">
        <f>Gen_Cons_Horario!B3391</f>
        <v>0</v>
      </c>
      <c r="BU485" s="35">
        <f t="shared" si="583"/>
        <v>0</v>
      </c>
      <c r="BV485" s="116">
        <f>IF(AND(BU485&gt;0,BU485*$B$4+CB484&lt;=$B$2*'SFV+BESS'!$I$9,BU485&lt;'SFV+BESS'!$I$7), BU485*$B$4, IF(AND(BU485&gt;0,BU485*$B$4+CB484&gt;$B$2*'SFV+BESS'!$I$9,BU485*$B$4&lt;'SFV+BESS'!$I$7),$B$2*'SFV+BESS'!$I$9-CB484,IF(AND(BU485&gt;0,BU485*$B$4+CB484&gt;$B$2*'SFV+BESS'!$I$9,BU485*$B$4&gt;'SFV+BESS'!$I$7,CB484&lt;$B$2*'SFV+BESS'!$I$9),$B$2*'SFV+BESS'!$I$9-CB484,IF(AND(BU485&gt;0,BU485*$B$4+CB484&lt;=$B$2*'SFV+BESS'!$I$9,BU485&gt;'SFV+BESS'!$I$7),'SFV+BESS'!$I$7,0))))</f>
        <v>0</v>
      </c>
      <c r="BW485" s="27">
        <f>IF(AND(BU485&lt;0,CB484+BU485/$B$5&gt;$H$2,-BU485/'Carga-Descarga Año'!$B$5&lt;'SFV+BESS'!$I$7),BU485/$B$5,IF(AND(BU485&lt;0,CB484+BU485/$B$5&gt;$H$2,-BU485/'Carga-Descarga Año'!$B$5&gt;'SFV+BESS'!$I$7),-'SFV+BESS'!$I$7,IF(AND(BU485&lt;0,CB484+BU485/$B$5&lt;$H$2),-MIN('SFV+BESS'!$I$7,CB484-$H$2),0)))</f>
        <v>0</v>
      </c>
      <c r="BX485" s="33"/>
      <c r="BY485" s="33">
        <f t="shared" si="591"/>
        <v>0</v>
      </c>
      <c r="BZ485" s="27">
        <f t="shared" si="555"/>
        <v>0</v>
      </c>
      <c r="CA485" s="27">
        <f t="shared" si="556"/>
        <v>0</v>
      </c>
      <c r="CB485" s="28">
        <f>IF((CB484+BV485+BW485)&gt;=$B$2*'SFV+BESS'!$I$9, $B$2*'SFV+BESS'!$I$9, (CB484+BV485+BW485))</f>
        <v>173.61249999999998</v>
      </c>
      <c r="CC485" s="110">
        <f t="shared" si="557"/>
        <v>0</v>
      </c>
      <c r="CH485" s="251"/>
      <c r="CI485" s="41">
        <v>19.8333333333333</v>
      </c>
      <c r="CJ485" s="33">
        <f t="shared" si="609"/>
        <v>0</v>
      </c>
      <c r="CK485" s="33">
        <f>Gen_Cons_Horario!B4135</f>
        <v>0</v>
      </c>
      <c r="CL485" s="35">
        <f t="shared" si="584"/>
        <v>0</v>
      </c>
      <c r="CM485" s="116">
        <f>IF(AND(CL485&gt;0,CL485*$B$4+CS484&lt;=$B$2*'SFV+BESS'!$I$9,CL485&lt;'SFV+BESS'!$I$7), CL485*$B$4, IF(AND(CL485&gt;0,CL485*$B$4+CS484&gt;$B$2*'SFV+BESS'!$I$9,CL485*$B$4&lt;'SFV+BESS'!$I$7),$B$2*'SFV+BESS'!$I$9-CS484,IF(AND(CL485&gt;0,CL485*$B$4+CS484&gt;$B$2*'SFV+BESS'!$I$9,CL485*$B$4&gt;'SFV+BESS'!$I$7,CS484&lt;$B$2*'SFV+BESS'!$I$9),$B$2*'SFV+BESS'!$I$9-CS484,IF(AND(CL485&gt;0,CL485*$B$4+CS484&lt;=$B$2*'SFV+BESS'!$I$9,CL485&gt;'SFV+BESS'!$I$7),'SFV+BESS'!$I$7,0))))</f>
        <v>0</v>
      </c>
      <c r="CN485" s="27">
        <f>IF(AND(CL485&lt;0,CS484+CL485/$B$5&gt;$H$2,-CL485/'Carga-Descarga Año'!$B$5&lt;'SFV+BESS'!$I$7),CL485/$B$5,IF(AND(CL485&lt;0,CS484+CL485/$B$5&gt;$H$2,-CL485/'Carga-Descarga Año'!$B$5&gt;'SFV+BESS'!$I$7),-'SFV+BESS'!$I$7,IF(AND(CL485&lt;0,CS484+CL485/$B$5&lt;$H$2),-MIN('SFV+BESS'!$I$7,CS484-$H$2),0)))</f>
        <v>0</v>
      </c>
      <c r="CO485" s="33"/>
      <c r="CP485" s="33">
        <f t="shared" si="592"/>
        <v>0</v>
      </c>
      <c r="CQ485" s="27">
        <f t="shared" si="558"/>
        <v>0</v>
      </c>
      <c r="CR485" s="27">
        <f t="shared" si="593"/>
        <v>0</v>
      </c>
      <c r="CS485" s="28">
        <f>IF((CS484+CM485+CN485)&gt;=$B$2*'SFV+BESS'!$I$9, $B$2*'SFV+BESS'!$I$9, (CS484+CM485+CN485))</f>
        <v>173.61249999999998</v>
      </c>
      <c r="CT485" s="110">
        <f t="shared" si="559"/>
        <v>0</v>
      </c>
      <c r="CY485" s="251"/>
      <c r="CZ485" s="41">
        <v>19.8333333333333</v>
      </c>
      <c r="DA485" s="33">
        <f t="shared" si="610"/>
        <v>0</v>
      </c>
      <c r="DB485" s="33">
        <f>Gen_Cons_Horario!B4855</f>
        <v>0</v>
      </c>
      <c r="DC485" s="35">
        <f t="shared" si="575"/>
        <v>0</v>
      </c>
      <c r="DD485" s="116">
        <f>IF(AND(DC485&gt;0,DC485*$B$4+DJ484&lt;=$B$2*'SFV+BESS'!$I$9,DC485&lt;'SFV+BESS'!$I$7), DC485*$B$4, IF(AND(DC485&gt;0,DC485*$B$4+DJ484&gt;$B$2*'SFV+BESS'!$I$9,DC485*$B$4&lt;'SFV+BESS'!$I$7),$B$2*'SFV+BESS'!$I$9-DJ484,IF(AND(DC485&gt;0,DC485*$B$4+DJ484&gt;$B$2*'SFV+BESS'!$I$9,DC485*$B$4&gt;'SFV+BESS'!$I$7,DJ484&lt;$B$2*'SFV+BESS'!$I$9),$B$2*'SFV+BESS'!$I$9-DJ484,IF(AND(DC485&gt;0,DC485*$B$4+DJ484&lt;=$B$2*'SFV+BESS'!$I$9,DC485&gt;'SFV+BESS'!$I$7),'SFV+BESS'!$I$7,0))))</f>
        <v>0</v>
      </c>
      <c r="DE485" s="27">
        <f>IF(AND(DC485&lt;0,DJ484+DC485/$B$5&gt;$H$2,-DC485/'Carga-Descarga Año'!$B$5&lt;'SFV+BESS'!$I$7),DC485/$B$5,IF(AND(DC485&lt;0,DJ484+DC485/$B$5&gt;$H$2,-DC485/'Carga-Descarga Año'!$B$5&gt;'SFV+BESS'!$I$7),-'SFV+BESS'!$I$7,IF(AND(DC485&lt;0,DJ484+DC485/$B$5&lt;$H$2),-MIN('SFV+BESS'!$I$7,DJ484-$H$2),0)))</f>
        <v>0</v>
      </c>
      <c r="DF485" s="33"/>
      <c r="DG485" s="33">
        <f t="shared" si="594"/>
        <v>0</v>
      </c>
      <c r="DH485" s="27">
        <f t="shared" si="560"/>
        <v>0</v>
      </c>
      <c r="DI485" s="27">
        <f t="shared" si="561"/>
        <v>0</v>
      </c>
      <c r="DJ485" s="28">
        <f>IF((DJ484+DD485+DE485)&gt;=$B$2*'SFV+BESS'!$I$9, $B$2*'SFV+BESS'!$I$9, (DJ484+DD485+DE485))</f>
        <v>173.61249999999998</v>
      </c>
      <c r="DK485" s="110">
        <f t="shared" si="562"/>
        <v>0</v>
      </c>
      <c r="DP485" s="251"/>
      <c r="DQ485" s="41">
        <v>19.8333333333333</v>
      </c>
      <c r="DR485" s="33">
        <f t="shared" si="611"/>
        <v>0</v>
      </c>
      <c r="DS485" s="33">
        <f>Gen_Cons_Horario!B5599</f>
        <v>0</v>
      </c>
      <c r="DT485" s="35">
        <f t="shared" si="576"/>
        <v>0</v>
      </c>
      <c r="DU485" s="116">
        <f>IF(AND(DT485&gt;0,DT485*$B$4+EA484&lt;=$B$2*'SFV+BESS'!$I$9,DT485&lt;'SFV+BESS'!$I$7), DT485*$B$4, IF(AND(DT485&gt;0,DT485*$B$4+EA484&gt;$B$2*'SFV+BESS'!$I$9,DT485*$B$4&lt;'SFV+BESS'!$I$7),$B$2*'SFV+BESS'!$I$9-EA484,IF(AND(DT485&gt;0,DT485*$B$4+EA484&gt;$B$2*'SFV+BESS'!$I$9,DT485*$B$4&gt;'SFV+BESS'!$I$7,EA484&lt;$B$2*'SFV+BESS'!$I$9),$B$2*'SFV+BESS'!$I$9-EA484,IF(AND(DT485&gt;0,DT485*$B$4+EA484&lt;=$B$2*'SFV+BESS'!$I$9,DT485&gt;'SFV+BESS'!$I$7),'SFV+BESS'!$I$7,0))))</f>
        <v>0</v>
      </c>
      <c r="DV485" s="27">
        <f>IF(AND(DT485&lt;0,EA484+DT485/$B$5&gt;$H$2,-DT485/'Carga-Descarga Año'!$B$5&lt;'SFV+BESS'!$I$7),DT485/$B$5,IF(AND(DT485&lt;0,EA484+DT485/$B$5&gt;$H$2,-DT485/'Carga-Descarga Año'!$B$5&gt;'SFV+BESS'!$I$7),-'SFV+BESS'!$I$7,IF(AND(DT485&lt;0,EA484+DT485/$B$5&lt;$H$2),-MIN('SFV+BESS'!$I$7,EA484-$H$2),0)))</f>
        <v>0</v>
      </c>
      <c r="DW485" s="33"/>
      <c r="DX485" s="33">
        <f t="shared" si="595"/>
        <v>0</v>
      </c>
      <c r="DY485" s="27">
        <f t="shared" si="563"/>
        <v>0</v>
      </c>
      <c r="DZ485" s="27">
        <f t="shared" si="596"/>
        <v>0</v>
      </c>
      <c r="EA485" s="28">
        <f>IF((EA484+DU485+DV485)&gt;=$B$2*'SFV+BESS'!$I$9, $B$2*'SFV+BESS'!$I$9, (EA484+DU485+DV485))</f>
        <v>173.61249999999998</v>
      </c>
      <c r="EB485" s="110">
        <f t="shared" si="564"/>
        <v>0</v>
      </c>
      <c r="EG485" s="251"/>
      <c r="EH485" s="41">
        <v>19.8333333333333</v>
      </c>
      <c r="EI485" s="33">
        <f t="shared" si="612"/>
        <v>0</v>
      </c>
      <c r="EJ485" s="33">
        <f>Gen_Cons_Horario!B6343</f>
        <v>0</v>
      </c>
      <c r="EK485" s="35">
        <f t="shared" si="577"/>
        <v>0</v>
      </c>
      <c r="EL485" s="116">
        <f>IF(AND(EK485&gt;0,EK485*$B$4+ER484&lt;=$B$2*'SFV+BESS'!$I$9,EK485&lt;'SFV+BESS'!$I$7), EK485*$B$4, IF(AND(EK485&gt;0,EK485*$B$4+ER484&gt;$B$2*'SFV+BESS'!$I$9,EK485*$B$4&lt;'SFV+BESS'!$I$7),$B$2*'SFV+BESS'!$I$9-ER484,IF(AND(EK485&gt;0,EK485*$B$4+ER484&gt;$B$2*'SFV+BESS'!$I$9,EK485*$B$4&gt;'SFV+BESS'!$I$7,ER484&lt;$B$2*'SFV+BESS'!$I$9),$B$2*'SFV+BESS'!$I$9-ER484,IF(AND(EK485&gt;0,EK485*$B$4+ER484&lt;=$B$2*'SFV+BESS'!$I$9,EK485&gt;'SFV+BESS'!$I$7),'SFV+BESS'!$I$7,0))))</f>
        <v>0</v>
      </c>
      <c r="EM485" s="27">
        <f>IF(AND(EK485&lt;0,ER484+EK485/$B$5&gt;$H$2,-EK485/'Carga-Descarga Año'!$B$5&lt;'SFV+BESS'!$I$7),EK485/$B$5,IF(AND(EK485&lt;0,ER484+EK485/$B$5&gt;$H$2,-EK485/'Carga-Descarga Año'!$B$5&gt;'SFV+BESS'!$I$7),-'SFV+BESS'!$I$7,IF(AND(EK485&lt;0,ER484+EK485/$B$5&lt;$H$2),-MIN('SFV+BESS'!$I$7,ER484-$H$2),0)))</f>
        <v>0</v>
      </c>
      <c r="EN485" s="33"/>
      <c r="EO485" s="33">
        <f t="shared" si="597"/>
        <v>0</v>
      </c>
      <c r="EP485" s="27">
        <f t="shared" si="565"/>
        <v>0</v>
      </c>
      <c r="EQ485" s="27">
        <f t="shared" si="598"/>
        <v>0</v>
      </c>
      <c r="ER485" s="28">
        <f>IF((ER484+EL485+EM485)&gt;=$B$2*'SFV+BESS'!$I$9, $B$2*'SFV+BESS'!$I$9, (ER484+EL485+EM485))</f>
        <v>173.61249999999998</v>
      </c>
      <c r="ES485" s="110">
        <f t="shared" si="566"/>
        <v>0</v>
      </c>
      <c r="EX485" s="251"/>
      <c r="EY485" s="41">
        <v>19.8333333333333</v>
      </c>
      <c r="EZ485" s="33">
        <f t="shared" si="613"/>
        <v>0</v>
      </c>
      <c r="FA485" s="33">
        <f>Gen_Cons_Horario!B7063</f>
        <v>0</v>
      </c>
      <c r="FB485" s="35">
        <f t="shared" si="578"/>
        <v>0</v>
      </c>
      <c r="FC485" s="116">
        <f>IF(AND(FB485&gt;0,FB485*$B$4+FI484&lt;=$B$2*'SFV+BESS'!$I$9,FB485&lt;'SFV+BESS'!$I$7), FB485*$B$4, IF(AND(FB485&gt;0,FB485*$B$4+FI484&gt;$B$2*'SFV+BESS'!$I$9,FB485*$B$4&lt;'SFV+BESS'!$I$7),$B$2*'SFV+BESS'!$I$9-FI484,IF(AND(FB485&gt;0,FB485*$B$4+FI484&gt;$B$2*'SFV+BESS'!$I$9,FB485*$B$4&gt;'SFV+BESS'!$I$7,FI484&lt;$B$2*'SFV+BESS'!$I$9),$B$2*'SFV+BESS'!$I$9-FI484,IF(AND(FB485&gt;0,FB485*$B$4+FI484&lt;=$B$2*'SFV+BESS'!$I$9,FB485&gt;'SFV+BESS'!$I$7),'SFV+BESS'!$I$7,0))))</f>
        <v>0</v>
      </c>
      <c r="FD485" s="27">
        <f>IF(AND(FB485&lt;0,FI484+FB485/$B$5&gt;$H$2,-FB485/'Carga-Descarga Año'!$B$5&lt;'SFV+BESS'!$I$7),FB485/$B$5,IF(AND(FB485&lt;0,FI484+FB485/$B$5&gt;$H$2,-FB485/'Carga-Descarga Año'!$B$5&gt;'SFV+BESS'!$I$7),-'SFV+BESS'!$I$7,IF(AND(FB485&lt;0,FI484+FB485/$B$5&lt;$H$2),-MIN('SFV+BESS'!$I$7,FI484-$H$2),0)))</f>
        <v>0</v>
      </c>
      <c r="FE485" s="33"/>
      <c r="FF485" s="33">
        <f t="shared" si="599"/>
        <v>0</v>
      </c>
      <c r="FG485" s="27">
        <f t="shared" si="567"/>
        <v>0</v>
      </c>
      <c r="FH485" s="27">
        <f t="shared" si="600"/>
        <v>0</v>
      </c>
      <c r="FI485" s="28">
        <f>IF((FI484+FC485+FD485)&gt;=$B$2*'SFV+BESS'!$I$9, $B$2*'SFV+BESS'!$I$9, (FI484+FC485+FD485))</f>
        <v>173.61249999999998</v>
      </c>
      <c r="FJ485" s="110">
        <f t="shared" si="568"/>
        <v>0</v>
      </c>
      <c r="FO485" s="251"/>
      <c r="FP485" s="41">
        <v>19.8333333333333</v>
      </c>
      <c r="FQ485" s="33">
        <f t="shared" si="614"/>
        <v>1.3017977917689063</v>
      </c>
      <c r="FR485" s="33">
        <f>Gen_Cons_Horario!B7807</f>
        <v>0</v>
      </c>
      <c r="FS485" s="35">
        <f t="shared" si="579"/>
        <v>1.3017977917689063</v>
      </c>
      <c r="FT485" s="116">
        <f>IF(AND(FS485&gt;0,FS485*$B$4+FZ484&lt;=$B$2*'SFV+BESS'!$I$9,FS485&lt;'SFV+BESS'!$I$7), FS485*$B$4, IF(AND(FS485&gt;0,FS485*$B$4+FZ484&gt;$B$2*'SFV+BESS'!$I$9,FS485*$B$4&lt;'SFV+BESS'!$I$7),$B$2*'SFV+BESS'!$I$9-FZ484,IF(AND(FS485&gt;0,FS485*$B$4+FZ484&gt;$B$2*'SFV+BESS'!$I$9,FS485*$B$4&gt;'SFV+BESS'!$I$7,FZ484&lt;$B$2*'SFV+BESS'!$I$9),$B$2*'SFV+BESS'!$I$9-FZ484,IF(AND(FS485&gt;0,FS485*$B$4+FZ484&lt;=$B$2*'SFV+BESS'!$I$9,FS485&gt;'SFV+BESS'!$I$7),'SFV+BESS'!$I$7,0))))</f>
        <v>0</v>
      </c>
      <c r="FU485" s="27">
        <f>IF(AND(FS485&lt;0,FZ484+FS485/$B$5&gt;$H$2,-FS485/'Carga-Descarga Año'!$B$5&lt;'SFV+BESS'!$I$7),FS485/$B$5,IF(AND(FS485&lt;0,FZ484+FS485/$B$5&gt;$H$2,-FS485/'Carga-Descarga Año'!$B$5&gt;'SFV+BESS'!$I$7),-'SFV+BESS'!$I$7,IF(AND(FS485&lt;0,FZ484+FS485/$B$5&lt;$H$2),-MIN('SFV+BESS'!$I$7,FZ484-$H$2),0)))</f>
        <v>0</v>
      </c>
      <c r="FV485" s="33"/>
      <c r="FW485" s="33">
        <f t="shared" si="601"/>
        <v>0</v>
      </c>
      <c r="FX485" s="27">
        <f t="shared" si="569"/>
        <v>0</v>
      </c>
      <c r="FY485" s="27">
        <f t="shared" si="602"/>
        <v>0</v>
      </c>
      <c r="FZ485" s="28">
        <f>IF((FZ484+FT485+FU485)&gt;=$B$2*'SFV+BESS'!$I$9, $B$2*'SFV+BESS'!$I$9, (FZ484+FT485+FU485))</f>
        <v>173.61249999999998</v>
      </c>
      <c r="GA485" s="110">
        <f t="shared" si="570"/>
        <v>1.3017977917689063</v>
      </c>
      <c r="GF485" s="251"/>
      <c r="GG485" s="41">
        <v>19.8333333333333</v>
      </c>
      <c r="GH485" s="33">
        <f t="shared" si="615"/>
        <v>19.953413277256026</v>
      </c>
      <c r="GI485" s="33">
        <f>Gen_Cons_Horario!B8527</f>
        <v>0</v>
      </c>
      <c r="GJ485" s="35">
        <f t="shared" si="585"/>
        <v>19.953413277256026</v>
      </c>
      <c r="GK485" s="116">
        <f>IF(AND(GJ485&gt;0,GJ485*$B$4+GQ484&lt;=$B$2*'SFV+BESS'!$I$9,GJ485&lt;'SFV+BESS'!$I$7), GJ485*$B$4, IF(AND(GJ485&gt;0,GJ485*$B$4+GQ484&gt;$B$2*'SFV+BESS'!$I$9,GJ485*$B$4&lt;'SFV+BESS'!$I$7),$B$2*'SFV+BESS'!$I$9-GQ484,IF(AND(GJ485&gt;0,GJ485*$B$4+GQ484&gt;$B$2*'SFV+BESS'!$I$9,GJ485*$B$4&gt;'SFV+BESS'!$I$7,GQ484&lt;$B$2*'SFV+BESS'!$I$9),$B$2*'SFV+BESS'!$I$9-GQ484,IF(AND(GJ485&gt;0,GJ485*$B$4+GQ484&lt;=$B$2*'SFV+BESS'!$I$9,GJ485&gt;'SFV+BESS'!$I$7),'SFV+BESS'!$I$7,0))))</f>
        <v>0</v>
      </c>
      <c r="GL485" s="27">
        <f>IF(AND(GJ485&lt;0,GQ484+GJ485/$B$5&gt;$H$2,-GJ485/'Carga-Descarga Año'!$B$5&lt;'SFV+BESS'!$I$7),GJ485/$B$5,IF(AND(GJ485&lt;0,GQ484+GJ485/$B$5&gt;$H$2,-GJ485/'Carga-Descarga Año'!$B$5&gt;'SFV+BESS'!$I$7),-'SFV+BESS'!$I$7,IF(AND(GJ485&lt;0,GQ484+GJ485/$B$5&lt;$H$2),-MIN('SFV+BESS'!$I$7,GQ484-$H$2),0)))</f>
        <v>0</v>
      </c>
      <c r="GM485" s="33"/>
      <c r="GN485" s="33">
        <f t="shared" si="603"/>
        <v>0</v>
      </c>
      <c r="GO485" s="27">
        <f t="shared" si="571"/>
        <v>0</v>
      </c>
      <c r="GP485" s="27">
        <f t="shared" si="604"/>
        <v>0</v>
      </c>
      <c r="GQ485" s="28">
        <f>IF((GQ484+GK485+GL485)&gt;=$B$2*'SFV+BESS'!$I$9, $B$2*'SFV+BESS'!$I$9, (GQ484+GK485+GL485))</f>
        <v>173.61249999999998</v>
      </c>
      <c r="GR485" s="110">
        <f t="shared" si="572"/>
        <v>19.953413277256026</v>
      </c>
    </row>
    <row r="486" spans="1:200">
      <c r="A486" s="249"/>
      <c r="B486" s="41">
        <v>19.875</v>
      </c>
      <c r="C486" s="38">
        <f t="shared" si="586"/>
        <v>0</v>
      </c>
      <c r="D486" s="2">
        <f>Gen_Cons_Horario!B512</f>
        <v>14.914000000000001</v>
      </c>
      <c r="E486" s="140">
        <f t="shared" si="544"/>
        <v>-14.914000000000001</v>
      </c>
      <c r="F486" s="116">
        <f>IF(AND(E486&gt;0,E486*$B$4+L485&lt;=$B$2*'SFV+BESS'!$I$9,E486&lt;'SFV+BESS'!$I$7), E486*$B$4, IF(AND(E486&gt;0,E486*$B$4+L485&gt;$B$2*'SFV+BESS'!$I$9,E486*$B$4&lt;'SFV+BESS'!$I$7),$B$2*'SFV+BESS'!$I$9-L485,IF(AND(E486&gt;0,E486*$B$4+L485&gt;$B$2*'SFV+BESS'!$I$9,E486*$B$4&gt;'SFV+BESS'!$I$7,L485&lt;$B$2*'SFV+BESS'!$I$9),$B$2*'SFV+BESS'!$I$9-L485,IF(AND(E486&gt;0,E486*$B$4+L485&lt;=$B$2*'SFV+BESS'!$I$9,E486&gt;'SFV+BESS'!$I$7),'SFV+BESS'!$I$7,0))))</f>
        <v>0</v>
      </c>
      <c r="G486" s="27">
        <f>IF(AND(E486&lt;0,L485+E486/$B$5&gt;$H$2,-E486/'Carga-Descarga Año'!$B$5&lt;'SFV+BESS'!$I$7),E486/$B$5,IF(AND(E486&lt;0,L485+E486/$B$5&gt;$H$2,-E486/'Carga-Descarga Año'!$B$5&gt;'SFV+BESS'!$I$7),-'SFV+BESS'!$I$7,IF(AND(E486&lt;0,L485+E486/$B$5&lt;$H$2),-MIN('SFV+BESS'!$I$7,L485-$H$2),0)))</f>
        <v>-15.698947368421054</v>
      </c>
      <c r="I486" s="38">
        <f t="shared" si="545"/>
        <v>0</v>
      </c>
      <c r="J486" s="27">
        <f t="shared" si="547"/>
        <v>14.914000000000001</v>
      </c>
      <c r="K486" s="27">
        <f t="shared" si="546"/>
        <v>0</v>
      </c>
      <c r="L486" s="28">
        <f>IF((L485+F486+G486)&gt;=$B$2*'SFV+BESS'!$I$9, $B$2*'SFV+BESS'!$I$9, (L485+F486+G486))</f>
        <v>157.91355263157894</v>
      </c>
      <c r="M486" s="110">
        <f t="shared" si="548"/>
        <v>0</v>
      </c>
      <c r="R486" s="251"/>
      <c r="S486" s="41">
        <v>19.875</v>
      </c>
      <c r="T486" s="2">
        <f t="shared" si="605"/>
        <v>0</v>
      </c>
      <c r="U486" s="2">
        <f>Gen_Cons_Horario!B1256</f>
        <v>0</v>
      </c>
      <c r="V486" s="35">
        <f t="shared" si="580"/>
        <v>0</v>
      </c>
      <c r="W486" s="116">
        <f>IF(AND(V486&gt;0,V486*$B$4+AC485&lt;=$B$2*'SFV+BESS'!$I$9,V486&lt;'SFV+BESS'!$I$7), V486*$B$4, IF(AND(V486&gt;0,V486*$B$4+AC485&gt;$B$2*'SFV+BESS'!$I$9,V486*$B$4&lt;'SFV+BESS'!$I$7),$B$2*'SFV+BESS'!$I$9-AC485,IF(AND(V486&gt;0,V486*$B$4+AC485&gt;$B$2*'SFV+BESS'!$I$9,V486*$B$4&gt;'SFV+BESS'!$I$7,AC485&lt;$B$2*'SFV+BESS'!$I$9),$B$2*'SFV+BESS'!$I$9-AC485,IF(AND(V486&gt;0,V486*$B$4+AC485&lt;=$B$2*'SFV+BESS'!$I$9,V486&gt;'SFV+BESS'!$I$7),'SFV+BESS'!$I$7,0))))</f>
        <v>0</v>
      </c>
      <c r="X486" s="27">
        <f>IF(AND(V486&lt;0,AC485+V486/$B$5&gt;$H$2,-V486/'Carga-Descarga Año'!$B$5&lt;'SFV+BESS'!$I$7),V486/$B$5,IF(AND(V486&lt;0,AC485+V486/$B$5&gt;$H$2,-V486/'Carga-Descarga Año'!$B$5&gt;'SFV+BESS'!$I$7),-'SFV+BESS'!$I$7,IF(AND(V486&lt;0,AC485+V486/$B$5&lt;$H$2),-MIN('SFV+BESS'!$I$7,AC485-$H$2),0)))</f>
        <v>0</v>
      </c>
      <c r="Z486" s="33">
        <f t="shared" si="574"/>
        <v>0</v>
      </c>
      <c r="AA486" s="27">
        <f t="shared" si="549"/>
        <v>0</v>
      </c>
      <c r="AB486" s="27">
        <f t="shared" si="573"/>
        <v>0</v>
      </c>
      <c r="AC486" s="28">
        <f>IF((AC485+W486+X486)&gt;=$B$2*'SFV+BESS'!$I$9, $B$2*'SFV+BESS'!$I$9, (AC485+W486+X486))</f>
        <v>173.61249999999998</v>
      </c>
      <c r="AD486" s="110">
        <f t="shared" si="550"/>
        <v>0</v>
      </c>
      <c r="AI486" s="251"/>
      <c r="AJ486" s="41">
        <v>19.875</v>
      </c>
      <c r="AK486" s="52">
        <f t="shared" si="606"/>
        <v>0</v>
      </c>
      <c r="AL486" s="33">
        <f>Gen_Cons_Horario!B1928</f>
        <v>0</v>
      </c>
      <c r="AM486" s="35">
        <f t="shared" si="581"/>
        <v>0</v>
      </c>
      <c r="AN486" s="116">
        <f>IF(AND(AM486&gt;0,AM486*$B$4+AT485&lt;=$B$2*'SFV+BESS'!$I$9,AM486&lt;'SFV+BESS'!$I$7), AM486*$B$4, IF(AND(AM486&gt;0,AM486*$B$4+AT485&gt;$B$2*'SFV+BESS'!$I$9,AM486*$B$4&lt;'SFV+BESS'!$I$7),$B$2*'SFV+BESS'!$I$9-AT485,IF(AND(AM486&gt;0,AM486*$B$4+AT485&gt;$B$2*'SFV+BESS'!$I$9,AM486*$B$4&gt;'SFV+BESS'!$I$7,AT485&lt;$B$2*'SFV+BESS'!$I$9),$B$2*'SFV+BESS'!$I$9-AT485,IF(AND(AM486&gt;0,AM486*$B$4+AT485&lt;=$B$2*'SFV+BESS'!$I$9,AM486&gt;'SFV+BESS'!$I$7),'SFV+BESS'!$I$7,0))))</f>
        <v>0</v>
      </c>
      <c r="AO486" s="27">
        <f>IF(AND(AM486&lt;0,AT485+AM486/$B$5&gt;$H$2,-AM486/'Carga-Descarga Año'!$B$5&lt;'SFV+BESS'!$I$7),AM486/$B$5,IF(AND(AM486&lt;0,AT485+AM486/$B$5&gt;$H$2,-AM486/'Carga-Descarga Año'!$B$5&gt;'SFV+BESS'!$I$7),-'SFV+BESS'!$I$7,IF(AND(AM486&lt;0,AT485+AM486/$B$5&lt;$H$2),-MIN('SFV+BESS'!$I$7,AT485-$H$2),0)))</f>
        <v>0</v>
      </c>
      <c r="AP486" s="33"/>
      <c r="AQ486" s="33">
        <f t="shared" si="587"/>
        <v>0</v>
      </c>
      <c r="AR486" s="27">
        <f t="shared" si="551"/>
        <v>0</v>
      </c>
      <c r="AS486" s="27">
        <f t="shared" si="588"/>
        <v>0</v>
      </c>
      <c r="AT486" s="28">
        <f>IF((AT485+AN486+AO486)&gt;=$B$2*'SFV+BESS'!$I$9, $B$2*'SFV+BESS'!$I$9, (AT485+AN486+AO486))</f>
        <v>173.61249999999998</v>
      </c>
      <c r="AU486" s="110">
        <f t="shared" si="552"/>
        <v>0</v>
      </c>
      <c r="AZ486" s="251"/>
      <c r="BA486" s="41">
        <v>19.875</v>
      </c>
      <c r="BB486" s="33">
        <f t="shared" si="607"/>
        <v>0</v>
      </c>
      <c r="BC486" s="33">
        <f>Gen_Cons_Horario!B2672</f>
        <v>0</v>
      </c>
      <c r="BD486" s="35">
        <f t="shared" si="582"/>
        <v>0</v>
      </c>
      <c r="BE486" s="116">
        <f>IF(AND(BD486&gt;0,BD486*$B$4+BK485&lt;=$B$2*'SFV+BESS'!$I$9,BD486&lt;'SFV+BESS'!$I$7), BD486*$B$4, IF(AND(BD486&gt;0,BD486*$B$4+BK485&gt;$B$2*'SFV+BESS'!$I$9,BD486*$B$4&lt;'SFV+BESS'!$I$7),$B$2*'SFV+BESS'!$I$9-BK485,IF(AND(BD486&gt;0,BD486*$B$4+BK485&gt;$B$2*'SFV+BESS'!$I$9,BD486*$B$4&gt;'SFV+BESS'!$I$7,BK485&lt;$B$2*'SFV+BESS'!$I$9),$B$2*'SFV+BESS'!$I$9-BK485,IF(AND(BD486&gt;0,BD486*$B$4+BK485&lt;=$B$2*'SFV+BESS'!$I$9,BD486&gt;'SFV+BESS'!$I$7),'SFV+BESS'!$I$7,0))))</f>
        <v>0</v>
      </c>
      <c r="BF486" s="27">
        <f>IF(AND(BD486&lt;0,BK485+BD486/$B$5&gt;$H$2,-BD486/'Carga-Descarga Año'!$B$5&lt;'SFV+BESS'!$I$7),BD486/$B$5,IF(AND(BD486&lt;0,BK485+BD486/$B$5&gt;$H$2,-BD486/'Carga-Descarga Año'!$B$5&gt;'SFV+BESS'!$I$7),-'SFV+BESS'!$I$7,IF(AND(BD486&lt;0,BK485+BD486/$B$5&lt;$H$2),-MIN('SFV+BESS'!$I$7,BK485-$H$2),0)))</f>
        <v>0</v>
      </c>
      <c r="BG486" s="33"/>
      <c r="BH486" s="33">
        <f t="shared" si="589"/>
        <v>0</v>
      </c>
      <c r="BI486" s="27">
        <f t="shared" si="553"/>
        <v>0</v>
      </c>
      <c r="BJ486" s="27">
        <f t="shared" si="590"/>
        <v>0</v>
      </c>
      <c r="BK486" s="28">
        <f>IF((BK485+BE486+BF486)&gt;=$B$2*'SFV+BESS'!$I$9, $B$2*'SFV+BESS'!$I$9, (BK485+BE486+BF486))</f>
        <v>173.61249999999998</v>
      </c>
      <c r="BL486" s="110">
        <f t="shared" si="554"/>
        <v>0</v>
      </c>
      <c r="BQ486" s="251"/>
      <c r="BR486" s="41">
        <v>19.875</v>
      </c>
      <c r="BS486" s="33">
        <f t="shared" si="608"/>
        <v>0</v>
      </c>
      <c r="BT486" s="33">
        <f>Gen_Cons_Horario!B3392</f>
        <v>0</v>
      </c>
      <c r="BU486" s="35">
        <f t="shared" si="583"/>
        <v>0</v>
      </c>
      <c r="BV486" s="116">
        <f>IF(AND(BU486&gt;0,BU486*$B$4+CB485&lt;=$B$2*'SFV+BESS'!$I$9,BU486&lt;'SFV+BESS'!$I$7), BU486*$B$4, IF(AND(BU486&gt;0,BU486*$B$4+CB485&gt;$B$2*'SFV+BESS'!$I$9,BU486*$B$4&lt;'SFV+BESS'!$I$7),$B$2*'SFV+BESS'!$I$9-CB485,IF(AND(BU486&gt;0,BU486*$B$4+CB485&gt;$B$2*'SFV+BESS'!$I$9,BU486*$B$4&gt;'SFV+BESS'!$I$7,CB485&lt;$B$2*'SFV+BESS'!$I$9),$B$2*'SFV+BESS'!$I$9-CB485,IF(AND(BU486&gt;0,BU486*$B$4+CB485&lt;=$B$2*'SFV+BESS'!$I$9,BU486&gt;'SFV+BESS'!$I$7),'SFV+BESS'!$I$7,0))))</f>
        <v>0</v>
      </c>
      <c r="BW486" s="27">
        <f>IF(AND(BU486&lt;0,CB485+BU486/$B$5&gt;$H$2,-BU486/'Carga-Descarga Año'!$B$5&lt;'SFV+BESS'!$I$7),BU486/$B$5,IF(AND(BU486&lt;0,CB485+BU486/$B$5&gt;$H$2,-BU486/'Carga-Descarga Año'!$B$5&gt;'SFV+BESS'!$I$7),-'SFV+BESS'!$I$7,IF(AND(BU486&lt;0,CB485+BU486/$B$5&lt;$H$2),-MIN('SFV+BESS'!$I$7,CB485-$H$2),0)))</f>
        <v>0</v>
      </c>
      <c r="BX486" s="33"/>
      <c r="BY486" s="33">
        <f t="shared" si="591"/>
        <v>0</v>
      </c>
      <c r="BZ486" s="27">
        <f t="shared" si="555"/>
        <v>0</v>
      </c>
      <c r="CA486" s="27">
        <f t="shared" si="556"/>
        <v>0</v>
      </c>
      <c r="CB486" s="28">
        <f>IF((CB485+BV486+BW486)&gt;=$B$2*'SFV+BESS'!$I$9, $B$2*'SFV+BESS'!$I$9, (CB485+BV486+BW486))</f>
        <v>173.61249999999998</v>
      </c>
      <c r="CC486" s="110">
        <f t="shared" si="557"/>
        <v>0</v>
      </c>
      <c r="CH486" s="251"/>
      <c r="CI486" s="41">
        <v>19.875</v>
      </c>
      <c r="CJ486" s="33">
        <f t="shared" si="609"/>
        <v>0</v>
      </c>
      <c r="CK486" s="33">
        <f>Gen_Cons_Horario!B4136</f>
        <v>0</v>
      </c>
      <c r="CL486" s="35">
        <f t="shared" si="584"/>
        <v>0</v>
      </c>
      <c r="CM486" s="116">
        <f>IF(AND(CL486&gt;0,CL486*$B$4+CS485&lt;=$B$2*'SFV+BESS'!$I$9,CL486&lt;'SFV+BESS'!$I$7), CL486*$B$4, IF(AND(CL486&gt;0,CL486*$B$4+CS485&gt;$B$2*'SFV+BESS'!$I$9,CL486*$B$4&lt;'SFV+BESS'!$I$7),$B$2*'SFV+BESS'!$I$9-CS485,IF(AND(CL486&gt;0,CL486*$B$4+CS485&gt;$B$2*'SFV+BESS'!$I$9,CL486*$B$4&gt;'SFV+BESS'!$I$7,CS485&lt;$B$2*'SFV+BESS'!$I$9),$B$2*'SFV+BESS'!$I$9-CS485,IF(AND(CL486&gt;0,CL486*$B$4+CS485&lt;=$B$2*'SFV+BESS'!$I$9,CL486&gt;'SFV+BESS'!$I$7),'SFV+BESS'!$I$7,0))))</f>
        <v>0</v>
      </c>
      <c r="CN486" s="27">
        <f>IF(AND(CL486&lt;0,CS485+CL486/$B$5&gt;$H$2,-CL486/'Carga-Descarga Año'!$B$5&lt;'SFV+BESS'!$I$7),CL486/$B$5,IF(AND(CL486&lt;0,CS485+CL486/$B$5&gt;$H$2,-CL486/'Carga-Descarga Año'!$B$5&gt;'SFV+BESS'!$I$7),-'SFV+BESS'!$I$7,IF(AND(CL486&lt;0,CS485+CL486/$B$5&lt;$H$2),-MIN('SFV+BESS'!$I$7,CS485-$H$2),0)))</f>
        <v>0</v>
      </c>
      <c r="CO486" s="33"/>
      <c r="CP486" s="33">
        <f t="shared" si="592"/>
        <v>0</v>
      </c>
      <c r="CQ486" s="27">
        <f t="shared" si="558"/>
        <v>0</v>
      </c>
      <c r="CR486" s="27">
        <f t="shared" si="593"/>
        <v>0</v>
      </c>
      <c r="CS486" s="28">
        <f>IF((CS485+CM486+CN486)&gt;=$B$2*'SFV+BESS'!$I$9, $B$2*'SFV+BESS'!$I$9, (CS485+CM486+CN486))</f>
        <v>173.61249999999998</v>
      </c>
      <c r="CT486" s="110">
        <f t="shared" si="559"/>
        <v>0</v>
      </c>
      <c r="CY486" s="251"/>
      <c r="CZ486" s="41">
        <v>19.875</v>
      </c>
      <c r="DA486" s="33">
        <f t="shared" si="610"/>
        <v>0</v>
      </c>
      <c r="DB486" s="33">
        <f>Gen_Cons_Horario!B4856</f>
        <v>0</v>
      </c>
      <c r="DC486" s="35">
        <f t="shared" si="575"/>
        <v>0</v>
      </c>
      <c r="DD486" s="116">
        <f>IF(AND(DC486&gt;0,DC486*$B$4+DJ485&lt;=$B$2*'SFV+BESS'!$I$9,DC486&lt;'SFV+BESS'!$I$7), DC486*$B$4, IF(AND(DC486&gt;0,DC486*$B$4+DJ485&gt;$B$2*'SFV+BESS'!$I$9,DC486*$B$4&lt;'SFV+BESS'!$I$7),$B$2*'SFV+BESS'!$I$9-DJ485,IF(AND(DC486&gt;0,DC486*$B$4+DJ485&gt;$B$2*'SFV+BESS'!$I$9,DC486*$B$4&gt;'SFV+BESS'!$I$7,DJ485&lt;$B$2*'SFV+BESS'!$I$9),$B$2*'SFV+BESS'!$I$9-DJ485,IF(AND(DC486&gt;0,DC486*$B$4+DJ485&lt;=$B$2*'SFV+BESS'!$I$9,DC486&gt;'SFV+BESS'!$I$7),'SFV+BESS'!$I$7,0))))</f>
        <v>0</v>
      </c>
      <c r="DE486" s="27">
        <f>IF(AND(DC486&lt;0,DJ485+DC486/$B$5&gt;$H$2,-DC486/'Carga-Descarga Año'!$B$5&lt;'SFV+BESS'!$I$7),DC486/$B$5,IF(AND(DC486&lt;0,DJ485+DC486/$B$5&gt;$H$2,-DC486/'Carga-Descarga Año'!$B$5&gt;'SFV+BESS'!$I$7),-'SFV+BESS'!$I$7,IF(AND(DC486&lt;0,DJ485+DC486/$B$5&lt;$H$2),-MIN('SFV+BESS'!$I$7,DJ485-$H$2),0)))</f>
        <v>0</v>
      </c>
      <c r="DF486" s="33"/>
      <c r="DG486" s="33">
        <f t="shared" si="594"/>
        <v>0</v>
      </c>
      <c r="DH486" s="27">
        <f t="shared" si="560"/>
        <v>0</v>
      </c>
      <c r="DI486" s="27">
        <f t="shared" si="561"/>
        <v>0</v>
      </c>
      <c r="DJ486" s="28">
        <f>IF((DJ485+DD486+DE486)&gt;=$B$2*'SFV+BESS'!$I$9, $B$2*'SFV+BESS'!$I$9, (DJ485+DD486+DE486))</f>
        <v>173.61249999999998</v>
      </c>
      <c r="DK486" s="110">
        <f t="shared" si="562"/>
        <v>0</v>
      </c>
      <c r="DP486" s="251"/>
      <c r="DQ486" s="41">
        <v>19.875</v>
      </c>
      <c r="DR486" s="33">
        <f t="shared" si="611"/>
        <v>0</v>
      </c>
      <c r="DS486" s="33">
        <f>Gen_Cons_Horario!B5600</f>
        <v>0</v>
      </c>
      <c r="DT486" s="35">
        <f t="shared" si="576"/>
        <v>0</v>
      </c>
      <c r="DU486" s="116">
        <f>IF(AND(DT486&gt;0,DT486*$B$4+EA485&lt;=$B$2*'SFV+BESS'!$I$9,DT486&lt;'SFV+BESS'!$I$7), DT486*$B$4, IF(AND(DT486&gt;0,DT486*$B$4+EA485&gt;$B$2*'SFV+BESS'!$I$9,DT486*$B$4&lt;'SFV+BESS'!$I$7),$B$2*'SFV+BESS'!$I$9-EA485,IF(AND(DT486&gt;0,DT486*$B$4+EA485&gt;$B$2*'SFV+BESS'!$I$9,DT486*$B$4&gt;'SFV+BESS'!$I$7,EA485&lt;$B$2*'SFV+BESS'!$I$9),$B$2*'SFV+BESS'!$I$9-EA485,IF(AND(DT486&gt;0,DT486*$B$4+EA485&lt;=$B$2*'SFV+BESS'!$I$9,DT486&gt;'SFV+BESS'!$I$7),'SFV+BESS'!$I$7,0))))</f>
        <v>0</v>
      </c>
      <c r="DV486" s="27">
        <f>IF(AND(DT486&lt;0,EA485+DT486/$B$5&gt;$H$2,-DT486/'Carga-Descarga Año'!$B$5&lt;'SFV+BESS'!$I$7),DT486/$B$5,IF(AND(DT486&lt;0,EA485+DT486/$B$5&gt;$H$2,-DT486/'Carga-Descarga Año'!$B$5&gt;'SFV+BESS'!$I$7),-'SFV+BESS'!$I$7,IF(AND(DT486&lt;0,EA485+DT486/$B$5&lt;$H$2),-MIN('SFV+BESS'!$I$7,EA485-$H$2),0)))</f>
        <v>0</v>
      </c>
      <c r="DW486" s="33"/>
      <c r="DX486" s="33">
        <f t="shared" si="595"/>
        <v>0</v>
      </c>
      <c r="DY486" s="27">
        <f t="shared" si="563"/>
        <v>0</v>
      </c>
      <c r="DZ486" s="27">
        <f t="shared" si="596"/>
        <v>0</v>
      </c>
      <c r="EA486" s="28">
        <f>IF((EA485+DU486+DV486)&gt;=$B$2*'SFV+BESS'!$I$9, $B$2*'SFV+BESS'!$I$9, (EA485+DU486+DV486))</f>
        <v>173.61249999999998</v>
      </c>
      <c r="EB486" s="110">
        <f t="shared" si="564"/>
        <v>0</v>
      </c>
      <c r="EG486" s="251"/>
      <c r="EH486" s="41">
        <v>19.875</v>
      </c>
      <c r="EI486" s="33">
        <f t="shared" si="612"/>
        <v>0</v>
      </c>
      <c r="EJ486" s="33">
        <f>Gen_Cons_Horario!B6344</f>
        <v>0</v>
      </c>
      <c r="EK486" s="35">
        <f t="shared" si="577"/>
        <v>0</v>
      </c>
      <c r="EL486" s="116">
        <f>IF(AND(EK486&gt;0,EK486*$B$4+ER485&lt;=$B$2*'SFV+BESS'!$I$9,EK486&lt;'SFV+BESS'!$I$7), EK486*$B$4, IF(AND(EK486&gt;0,EK486*$B$4+ER485&gt;$B$2*'SFV+BESS'!$I$9,EK486*$B$4&lt;'SFV+BESS'!$I$7),$B$2*'SFV+BESS'!$I$9-ER485,IF(AND(EK486&gt;0,EK486*$B$4+ER485&gt;$B$2*'SFV+BESS'!$I$9,EK486*$B$4&gt;'SFV+BESS'!$I$7,ER485&lt;$B$2*'SFV+BESS'!$I$9),$B$2*'SFV+BESS'!$I$9-ER485,IF(AND(EK486&gt;0,EK486*$B$4+ER485&lt;=$B$2*'SFV+BESS'!$I$9,EK486&gt;'SFV+BESS'!$I$7),'SFV+BESS'!$I$7,0))))</f>
        <v>0</v>
      </c>
      <c r="EM486" s="27">
        <f>IF(AND(EK486&lt;0,ER485+EK486/$B$5&gt;$H$2,-EK486/'Carga-Descarga Año'!$B$5&lt;'SFV+BESS'!$I$7),EK486/$B$5,IF(AND(EK486&lt;0,ER485+EK486/$B$5&gt;$H$2,-EK486/'Carga-Descarga Año'!$B$5&gt;'SFV+BESS'!$I$7),-'SFV+BESS'!$I$7,IF(AND(EK486&lt;0,ER485+EK486/$B$5&lt;$H$2),-MIN('SFV+BESS'!$I$7,ER485-$H$2),0)))</f>
        <v>0</v>
      </c>
      <c r="EN486" s="33"/>
      <c r="EO486" s="33">
        <f t="shared" si="597"/>
        <v>0</v>
      </c>
      <c r="EP486" s="27">
        <f t="shared" si="565"/>
        <v>0</v>
      </c>
      <c r="EQ486" s="27">
        <f t="shared" si="598"/>
        <v>0</v>
      </c>
      <c r="ER486" s="28">
        <f>IF((ER485+EL486+EM486)&gt;=$B$2*'SFV+BESS'!$I$9, $B$2*'SFV+BESS'!$I$9, (ER485+EL486+EM486))</f>
        <v>173.61249999999998</v>
      </c>
      <c r="ES486" s="110">
        <f t="shared" si="566"/>
        <v>0</v>
      </c>
      <c r="EX486" s="251"/>
      <c r="EY486" s="41">
        <v>19.875</v>
      </c>
      <c r="EZ486" s="33">
        <f t="shared" si="613"/>
        <v>0</v>
      </c>
      <c r="FA486" s="33">
        <f>Gen_Cons_Horario!B7064</f>
        <v>0</v>
      </c>
      <c r="FB486" s="35">
        <f t="shared" si="578"/>
        <v>0</v>
      </c>
      <c r="FC486" s="116">
        <f>IF(AND(FB486&gt;0,FB486*$B$4+FI485&lt;=$B$2*'SFV+BESS'!$I$9,FB486&lt;'SFV+BESS'!$I$7), FB486*$B$4, IF(AND(FB486&gt;0,FB486*$B$4+FI485&gt;$B$2*'SFV+BESS'!$I$9,FB486*$B$4&lt;'SFV+BESS'!$I$7),$B$2*'SFV+BESS'!$I$9-FI485,IF(AND(FB486&gt;0,FB486*$B$4+FI485&gt;$B$2*'SFV+BESS'!$I$9,FB486*$B$4&gt;'SFV+BESS'!$I$7,FI485&lt;$B$2*'SFV+BESS'!$I$9),$B$2*'SFV+BESS'!$I$9-FI485,IF(AND(FB486&gt;0,FB486*$B$4+FI485&lt;=$B$2*'SFV+BESS'!$I$9,FB486&gt;'SFV+BESS'!$I$7),'SFV+BESS'!$I$7,0))))</f>
        <v>0</v>
      </c>
      <c r="FD486" s="27">
        <f>IF(AND(FB486&lt;0,FI485+FB486/$B$5&gt;$H$2,-FB486/'Carga-Descarga Año'!$B$5&lt;'SFV+BESS'!$I$7),FB486/$B$5,IF(AND(FB486&lt;0,FI485+FB486/$B$5&gt;$H$2,-FB486/'Carga-Descarga Año'!$B$5&gt;'SFV+BESS'!$I$7),-'SFV+BESS'!$I$7,IF(AND(FB486&lt;0,FI485+FB486/$B$5&lt;$H$2),-MIN('SFV+BESS'!$I$7,FI485-$H$2),0)))</f>
        <v>0</v>
      </c>
      <c r="FE486" s="33"/>
      <c r="FF486" s="33">
        <f t="shared" si="599"/>
        <v>0</v>
      </c>
      <c r="FG486" s="27">
        <f t="shared" si="567"/>
        <v>0</v>
      </c>
      <c r="FH486" s="27">
        <f t="shared" si="600"/>
        <v>0</v>
      </c>
      <c r="FI486" s="28">
        <f>IF((FI485+FC486+FD486)&gt;=$B$2*'SFV+BESS'!$I$9, $B$2*'SFV+BESS'!$I$9, (FI485+FC486+FD486))</f>
        <v>173.61249999999998</v>
      </c>
      <c r="FJ486" s="110">
        <f t="shared" si="568"/>
        <v>0</v>
      </c>
      <c r="FO486" s="251"/>
      <c r="FP486" s="41">
        <v>19.875</v>
      </c>
      <c r="FQ486" s="33">
        <f t="shared" si="614"/>
        <v>0</v>
      </c>
      <c r="FR486" s="33">
        <f>Gen_Cons_Horario!B7808</f>
        <v>0</v>
      </c>
      <c r="FS486" s="35">
        <f t="shared" si="579"/>
        <v>0</v>
      </c>
      <c r="FT486" s="116">
        <f>IF(AND(FS486&gt;0,FS486*$B$4+FZ485&lt;=$B$2*'SFV+BESS'!$I$9,FS486&lt;'SFV+BESS'!$I$7), FS486*$B$4, IF(AND(FS486&gt;0,FS486*$B$4+FZ485&gt;$B$2*'SFV+BESS'!$I$9,FS486*$B$4&lt;'SFV+BESS'!$I$7),$B$2*'SFV+BESS'!$I$9-FZ485,IF(AND(FS486&gt;0,FS486*$B$4+FZ485&gt;$B$2*'SFV+BESS'!$I$9,FS486*$B$4&gt;'SFV+BESS'!$I$7,FZ485&lt;$B$2*'SFV+BESS'!$I$9),$B$2*'SFV+BESS'!$I$9-FZ485,IF(AND(FS486&gt;0,FS486*$B$4+FZ485&lt;=$B$2*'SFV+BESS'!$I$9,FS486&gt;'SFV+BESS'!$I$7),'SFV+BESS'!$I$7,0))))</f>
        <v>0</v>
      </c>
      <c r="FU486" s="27">
        <f>IF(AND(FS486&lt;0,FZ485+FS486/$B$5&gt;$H$2,-FS486/'Carga-Descarga Año'!$B$5&lt;'SFV+BESS'!$I$7),FS486/$B$5,IF(AND(FS486&lt;0,FZ485+FS486/$B$5&gt;$H$2,-FS486/'Carga-Descarga Año'!$B$5&gt;'SFV+BESS'!$I$7),-'SFV+BESS'!$I$7,IF(AND(FS486&lt;0,FZ485+FS486/$B$5&lt;$H$2),-MIN('SFV+BESS'!$I$7,FZ485-$H$2),0)))</f>
        <v>0</v>
      </c>
      <c r="FV486" s="33"/>
      <c r="FW486" s="33">
        <f t="shared" si="601"/>
        <v>0</v>
      </c>
      <c r="FX486" s="27">
        <f t="shared" si="569"/>
        <v>0</v>
      </c>
      <c r="FY486" s="27">
        <f t="shared" si="602"/>
        <v>0</v>
      </c>
      <c r="FZ486" s="28">
        <f>IF((FZ485+FT486+FU486)&gt;=$B$2*'SFV+BESS'!$I$9, $B$2*'SFV+BESS'!$I$9, (FZ485+FT486+FU486))</f>
        <v>173.61249999999998</v>
      </c>
      <c r="GA486" s="110">
        <f t="shared" si="570"/>
        <v>0</v>
      </c>
      <c r="GF486" s="251"/>
      <c r="GG486" s="41">
        <v>19.875</v>
      </c>
      <c r="GH486" s="33">
        <f t="shared" si="615"/>
        <v>0</v>
      </c>
      <c r="GI486" s="33">
        <f>Gen_Cons_Horario!B8528</f>
        <v>0</v>
      </c>
      <c r="GJ486" s="35">
        <f t="shared" si="585"/>
        <v>0</v>
      </c>
      <c r="GK486" s="116">
        <f>IF(AND(GJ486&gt;0,GJ486*$B$4+GQ485&lt;=$B$2*'SFV+BESS'!$I$9,GJ486&lt;'SFV+BESS'!$I$7), GJ486*$B$4, IF(AND(GJ486&gt;0,GJ486*$B$4+GQ485&gt;$B$2*'SFV+BESS'!$I$9,GJ486*$B$4&lt;'SFV+BESS'!$I$7),$B$2*'SFV+BESS'!$I$9-GQ485,IF(AND(GJ486&gt;0,GJ486*$B$4+GQ485&gt;$B$2*'SFV+BESS'!$I$9,GJ486*$B$4&gt;'SFV+BESS'!$I$7,GQ485&lt;$B$2*'SFV+BESS'!$I$9),$B$2*'SFV+BESS'!$I$9-GQ485,IF(AND(GJ486&gt;0,GJ486*$B$4+GQ485&lt;=$B$2*'SFV+BESS'!$I$9,GJ486&gt;'SFV+BESS'!$I$7),'SFV+BESS'!$I$7,0))))</f>
        <v>0</v>
      </c>
      <c r="GL486" s="27">
        <f>IF(AND(GJ486&lt;0,GQ485+GJ486/$B$5&gt;$H$2,-GJ486/'Carga-Descarga Año'!$B$5&lt;'SFV+BESS'!$I$7),GJ486/$B$5,IF(AND(GJ486&lt;0,GQ485+GJ486/$B$5&gt;$H$2,-GJ486/'Carga-Descarga Año'!$B$5&gt;'SFV+BESS'!$I$7),-'SFV+BESS'!$I$7,IF(AND(GJ486&lt;0,GQ485+GJ486/$B$5&lt;$H$2),-MIN('SFV+BESS'!$I$7,GQ485-$H$2),0)))</f>
        <v>0</v>
      </c>
      <c r="GM486" s="33"/>
      <c r="GN486" s="33">
        <f t="shared" si="603"/>
        <v>0</v>
      </c>
      <c r="GO486" s="27">
        <f t="shared" si="571"/>
        <v>0</v>
      </c>
      <c r="GP486" s="27">
        <f t="shared" si="604"/>
        <v>0</v>
      </c>
      <c r="GQ486" s="28">
        <f>IF((GQ485+GK486+GL486)&gt;=$B$2*'SFV+BESS'!$I$9, $B$2*'SFV+BESS'!$I$9, (GQ485+GK486+GL486))</f>
        <v>173.61249999999998</v>
      </c>
      <c r="GR486" s="110">
        <f t="shared" si="572"/>
        <v>0</v>
      </c>
    </row>
    <row r="487" spans="1:200">
      <c r="A487" s="249"/>
      <c r="B487" s="41">
        <v>19.9166666666667</v>
      </c>
      <c r="C487" s="38">
        <f t="shared" si="586"/>
        <v>0</v>
      </c>
      <c r="D487" s="2">
        <f>Gen_Cons_Horario!B513</f>
        <v>0</v>
      </c>
      <c r="E487" s="140">
        <f t="shared" si="544"/>
        <v>0</v>
      </c>
      <c r="F487" s="116">
        <f>IF(AND(E487&gt;0,E487*$B$4+L486&lt;=$B$2*'SFV+BESS'!$I$9,E487&lt;'SFV+BESS'!$I$7), E487*$B$4, IF(AND(E487&gt;0,E487*$B$4+L486&gt;$B$2*'SFV+BESS'!$I$9,E487*$B$4&lt;'SFV+BESS'!$I$7),$B$2*'SFV+BESS'!$I$9-L486,IF(AND(E487&gt;0,E487*$B$4+L486&gt;$B$2*'SFV+BESS'!$I$9,E487*$B$4&gt;'SFV+BESS'!$I$7,L486&lt;$B$2*'SFV+BESS'!$I$9),$B$2*'SFV+BESS'!$I$9-L486,IF(AND(E487&gt;0,E487*$B$4+L486&lt;=$B$2*'SFV+BESS'!$I$9,E487&gt;'SFV+BESS'!$I$7),'SFV+BESS'!$I$7,0))))</f>
        <v>0</v>
      </c>
      <c r="G487" s="27">
        <f>IF(AND(E487&lt;0,L486+E487/$B$5&gt;$H$2,-E487/'Carga-Descarga Año'!$B$5&lt;'SFV+BESS'!$I$7),E487/$B$5,IF(AND(E487&lt;0,L486+E487/$B$5&gt;$H$2,-E487/'Carga-Descarga Año'!$B$5&gt;'SFV+BESS'!$I$7),-'SFV+BESS'!$I$7,IF(AND(E487&lt;0,L486+E487/$B$5&lt;$H$2),-MIN('SFV+BESS'!$I$7,L486-$H$2),0)))</f>
        <v>0</v>
      </c>
      <c r="I487" s="38">
        <f t="shared" si="545"/>
        <v>0</v>
      </c>
      <c r="J487" s="27">
        <f t="shared" si="547"/>
        <v>0</v>
      </c>
      <c r="K487" s="27">
        <f t="shared" si="546"/>
        <v>0</v>
      </c>
      <c r="L487" s="28">
        <f>IF((L486+F487+G487)&gt;=$B$2*'SFV+BESS'!$I$9, $B$2*'SFV+BESS'!$I$9, (L486+F487+G487))</f>
        <v>157.91355263157894</v>
      </c>
      <c r="M487" s="110">
        <f t="shared" si="548"/>
        <v>0</v>
      </c>
      <c r="R487" s="251"/>
      <c r="S487" s="41">
        <v>19.9166666666667</v>
      </c>
      <c r="T487" s="2">
        <f t="shared" si="605"/>
        <v>0</v>
      </c>
      <c r="U487" s="2">
        <f>Gen_Cons_Horario!B1257</f>
        <v>0</v>
      </c>
      <c r="V487" s="35">
        <f t="shared" si="580"/>
        <v>0</v>
      </c>
      <c r="W487" s="116">
        <f>IF(AND(V487&gt;0,V487*$B$4+AC486&lt;=$B$2*'SFV+BESS'!$I$9,V487&lt;'SFV+BESS'!$I$7), V487*$B$4, IF(AND(V487&gt;0,V487*$B$4+AC486&gt;$B$2*'SFV+BESS'!$I$9,V487*$B$4&lt;'SFV+BESS'!$I$7),$B$2*'SFV+BESS'!$I$9-AC486,IF(AND(V487&gt;0,V487*$B$4+AC486&gt;$B$2*'SFV+BESS'!$I$9,V487*$B$4&gt;'SFV+BESS'!$I$7,AC486&lt;$B$2*'SFV+BESS'!$I$9),$B$2*'SFV+BESS'!$I$9-AC486,IF(AND(V487&gt;0,V487*$B$4+AC486&lt;=$B$2*'SFV+BESS'!$I$9,V487&gt;'SFV+BESS'!$I$7),'SFV+BESS'!$I$7,0))))</f>
        <v>0</v>
      </c>
      <c r="X487" s="27">
        <f>IF(AND(V487&lt;0,AC486+V487/$B$5&gt;$H$2,-V487/'Carga-Descarga Año'!$B$5&lt;'SFV+BESS'!$I$7),V487/$B$5,IF(AND(V487&lt;0,AC486+V487/$B$5&gt;$H$2,-V487/'Carga-Descarga Año'!$B$5&gt;'SFV+BESS'!$I$7),-'SFV+BESS'!$I$7,IF(AND(V487&lt;0,AC486+V487/$B$5&lt;$H$2),-MIN('SFV+BESS'!$I$7,AC486-$H$2),0)))</f>
        <v>0</v>
      </c>
      <c r="Z487" s="33">
        <f t="shared" si="574"/>
        <v>0</v>
      </c>
      <c r="AA487" s="27">
        <f t="shared" si="549"/>
        <v>0</v>
      </c>
      <c r="AB487" s="27">
        <f t="shared" si="573"/>
        <v>0</v>
      </c>
      <c r="AC487" s="28">
        <f>IF((AC486+W487+X487)&gt;=$B$2*'SFV+BESS'!$I$9, $B$2*'SFV+BESS'!$I$9, (AC486+W487+X487))</f>
        <v>173.61249999999998</v>
      </c>
      <c r="AD487" s="110">
        <f t="shared" si="550"/>
        <v>0</v>
      </c>
      <c r="AI487" s="251"/>
      <c r="AJ487" s="41">
        <v>19.9166666666667</v>
      </c>
      <c r="AK487" s="52">
        <f t="shared" si="606"/>
        <v>0</v>
      </c>
      <c r="AL487" s="33">
        <f>Gen_Cons_Horario!B1929</f>
        <v>0</v>
      </c>
      <c r="AM487" s="35">
        <f t="shared" si="581"/>
        <v>0</v>
      </c>
      <c r="AN487" s="116">
        <f>IF(AND(AM487&gt;0,AM487*$B$4+AT486&lt;=$B$2*'SFV+BESS'!$I$9,AM487&lt;'SFV+BESS'!$I$7), AM487*$B$4, IF(AND(AM487&gt;0,AM487*$B$4+AT486&gt;$B$2*'SFV+BESS'!$I$9,AM487*$B$4&lt;'SFV+BESS'!$I$7),$B$2*'SFV+BESS'!$I$9-AT486,IF(AND(AM487&gt;0,AM487*$B$4+AT486&gt;$B$2*'SFV+BESS'!$I$9,AM487*$B$4&gt;'SFV+BESS'!$I$7,AT486&lt;$B$2*'SFV+BESS'!$I$9),$B$2*'SFV+BESS'!$I$9-AT486,IF(AND(AM487&gt;0,AM487*$B$4+AT486&lt;=$B$2*'SFV+BESS'!$I$9,AM487&gt;'SFV+BESS'!$I$7),'SFV+BESS'!$I$7,0))))</f>
        <v>0</v>
      </c>
      <c r="AO487" s="27">
        <f>IF(AND(AM487&lt;0,AT486+AM487/$B$5&gt;$H$2,-AM487/'Carga-Descarga Año'!$B$5&lt;'SFV+BESS'!$I$7),AM487/$B$5,IF(AND(AM487&lt;0,AT486+AM487/$B$5&gt;$H$2,-AM487/'Carga-Descarga Año'!$B$5&gt;'SFV+BESS'!$I$7),-'SFV+BESS'!$I$7,IF(AND(AM487&lt;0,AT486+AM487/$B$5&lt;$H$2),-MIN('SFV+BESS'!$I$7,AT486-$H$2),0)))</f>
        <v>0</v>
      </c>
      <c r="AP487" s="33"/>
      <c r="AQ487" s="33">
        <f t="shared" si="587"/>
        <v>0</v>
      </c>
      <c r="AR487" s="27">
        <f t="shared" si="551"/>
        <v>0</v>
      </c>
      <c r="AS487" s="27">
        <f t="shared" si="588"/>
        <v>0</v>
      </c>
      <c r="AT487" s="28">
        <f>IF((AT486+AN487+AO487)&gt;=$B$2*'SFV+BESS'!$I$9, $B$2*'SFV+BESS'!$I$9, (AT486+AN487+AO487))</f>
        <v>173.61249999999998</v>
      </c>
      <c r="AU487" s="110">
        <f t="shared" si="552"/>
        <v>0</v>
      </c>
      <c r="AZ487" s="251"/>
      <c r="BA487" s="41">
        <v>19.9166666666667</v>
      </c>
      <c r="BB487" s="33">
        <f t="shared" si="607"/>
        <v>0</v>
      </c>
      <c r="BC487" s="33">
        <f>Gen_Cons_Horario!B2673</f>
        <v>0</v>
      </c>
      <c r="BD487" s="35">
        <f t="shared" si="582"/>
        <v>0</v>
      </c>
      <c r="BE487" s="116">
        <f>IF(AND(BD487&gt;0,BD487*$B$4+BK486&lt;=$B$2*'SFV+BESS'!$I$9,BD487&lt;'SFV+BESS'!$I$7), BD487*$B$4, IF(AND(BD487&gt;0,BD487*$B$4+BK486&gt;$B$2*'SFV+BESS'!$I$9,BD487*$B$4&lt;'SFV+BESS'!$I$7),$B$2*'SFV+BESS'!$I$9-BK486,IF(AND(BD487&gt;0,BD487*$B$4+BK486&gt;$B$2*'SFV+BESS'!$I$9,BD487*$B$4&gt;'SFV+BESS'!$I$7,BK486&lt;$B$2*'SFV+BESS'!$I$9),$B$2*'SFV+BESS'!$I$9-BK486,IF(AND(BD487&gt;0,BD487*$B$4+BK486&lt;=$B$2*'SFV+BESS'!$I$9,BD487&gt;'SFV+BESS'!$I$7),'SFV+BESS'!$I$7,0))))</f>
        <v>0</v>
      </c>
      <c r="BF487" s="27">
        <f>IF(AND(BD487&lt;0,BK486+BD487/$B$5&gt;$H$2,-BD487/'Carga-Descarga Año'!$B$5&lt;'SFV+BESS'!$I$7),BD487/$B$5,IF(AND(BD487&lt;0,BK486+BD487/$B$5&gt;$H$2,-BD487/'Carga-Descarga Año'!$B$5&gt;'SFV+BESS'!$I$7),-'SFV+BESS'!$I$7,IF(AND(BD487&lt;0,BK486+BD487/$B$5&lt;$H$2),-MIN('SFV+BESS'!$I$7,BK486-$H$2),0)))</f>
        <v>0</v>
      </c>
      <c r="BG487" s="33"/>
      <c r="BH487" s="33">
        <f t="shared" si="589"/>
        <v>0</v>
      </c>
      <c r="BI487" s="27">
        <f t="shared" si="553"/>
        <v>0</v>
      </c>
      <c r="BJ487" s="27">
        <f t="shared" si="590"/>
        <v>0</v>
      </c>
      <c r="BK487" s="28">
        <f>IF((BK486+BE487+BF487)&gt;=$B$2*'SFV+BESS'!$I$9, $B$2*'SFV+BESS'!$I$9, (BK486+BE487+BF487))</f>
        <v>173.61249999999998</v>
      </c>
      <c r="BL487" s="110">
        <f t="shared" si="554"/>
        <v>0</v>
      </c>
      <c r="BQ487" s="251"/>
      <c r="BR487" s="41">
        <v>19.9166666666667</v>
      </c>
      <c r="BS487" s="33">
        <f t="shared" si="608"/>
        <v>0</v>
      </c>
      <c r="BT487" s="33">
        <f>Gen_Cons_Horario!B3393</f>
        <v>0</v>
      </c>
      <c r="BU487" s="35">
        <f t="shared" si="583"/>
        <v>0</v>
      </c>
      <c r="BV487" s="116">
        <f>IF(AND(BU487&gt;0,BU487*$B$4+CB486&lt;=$B$2*'SFV+BESS'!$I$9,BU487&lt;'SFV+BESS'!$I$7), BU487*$B$4, IF(AND(BU487&gt;0,BU487*$B$4+CB486&gt;$B$2*'SFV+BESS'!$I$9,BU487*$B$4&lt;'SFV+BESS'!$I$7),$B$2*'SFV+BESS'!$I$9-CB486,IF(AND(BU487&gt;0,BU487*$B$4+CB486&gt;$B$2*'SFV+BESS'!$I$9,BU487*$B$4&gt;'SFV+BESS'!$I$7,CB486&lt;$B$2*'SFV+BESS'!$I$9),$B$2*'SFV+BESS'!$I$9-CB486,IF(AND(BU487&gt;0,BU487*$B$4+CB486&lt;=$B$2*'SFV+BESS'!$I$9,BU487&gt;'SFV+BESS'!$I$7),'SFV+BESS'!$I$7,0))))</f>
        <v>0</v>
      </c>
      <c r="BW487" s="27">
        <f>IF(AND(BU487&lt;0,CB486+BU487/$B$5&gt;$H$2,-BU487/'Carga-Descarga Año'!$B$5&lt;'SFV+BESS'!$I$7),BU487/$B$5,IF(AND(BU487&lt;0,CB486+BU487/$B$5&gt;$H$2,-BU487/'Carga-Descarga Año'!$B$5&gt;'SFV+BESS'!$I$7),-'SFV+BESS'!$I$7,IF(AND(BU487&lt;0,CB486+BU487/$B$5&lt;$H$2),-MIN('SFV+BESS'!$I$7,CB486-$H$2),0)))</f>
        <v>0</v>
      </c>
      <c r="BX487" s="33"/>
      <c r="BY487" s="33">
        <f t="shared" si="591"/>
        <v>0</v>
      </c>
      <c r="BZ487" s="27">
        <f t="shared" si="555"/>
        <v>0</v>
      </c>
      <c r="CA487" s="27">
        <f t="shared" si="556"/>
        <v>0</v>
      </c>
      <c r="CB487" s="28">
        <f>IF((CB486+BV487+BW487)&gt;=$B$2*'SFV+BESS'!$I$9, $B$2*'SFV+BESS'!$I$9, (CB486+BV487+BW487))</f>
        <v>173.61249999999998</v>
      </c>
      <c r="CC487" s="110">
        <f t="shared" si="557"/>
        <v>0</v>
      </c>
      <c r="CH487" s="251"/>
      <c r="CI487" s="41">
        <v>19.9166666666667</v>
      </c>
      <c r="CJ487" s="33">
        <f t="shared" si="609"/>
        <v>0</v>
      </c>
      <c r="CK487" s="33">
        <f>Gen_Cons_Horario!B4137</f>
        <v>0</v>
      </c>
      <c r="CL487" s="35">
        <f t="shared" si="584"/>
        <v>0</v>
      </c>
      <c r="CM487" s="116">
        <f>IF(AND(CL487&gt;0,CL487*$B$4+CS486&lt;=$B$2*'SFV+BESS'!$I$9,CL487&lt;'SFV+BESS'!$I$7), CL487*$B$4, IF(AND(CL487&gt;0,CL487*$B$4+CS486&gt;$B$2*'SFV+BESS'!$I$9,CL487*$B$4&lt;'SFV+BESS'!$I$7),$B$2*'SFV+BESS'!$I$9-CS486,IF(AND(CL487&gt;0,CL487*$B$4+CS486&gt;$B$2*'SFV+BESS'!$I$9,CL487*$B$4&gt;'SFV+BESS'!$I$7,CS486&lt;$B$2*'SFV+BESS'!$I$9),$B$2*'SFV+BESS'!$I$9-CS486,IF(AND(CL487&gt;0,CL487*$B$4+CS486&lt;=$B$2*'SFV+BESS'!$I$9,CL487&gt;'SFV+BESS'!$I$7),'SFV+BESS'!$I$7,0))))</f>
        <v>0</v>
      </c>
      <c r="CN487" s="27">
        <f>IF(AND(CL487&lt;0,CS486+CL487/$B$5&gt;$H$2,-CL487/'Carga-Descarga Año'!$B$5&lt;'SFV+BESS'!$I$7),CL487/$B$5,IF(AND(CL487&lt;0,CS486+CL487/$B$5&gt;$H$2,-CL487/'Carga-Descarga Año'!$B$5&gt;'SFV+BESS'!$I$7),-'SFV+BESS'!$I$7,IF(AND(CL487&lt;0,CS486+CL487/$B$5&lt;$H$2),-MIN('SFV+BESS'!$I$7,CS486-$H$2),0)))</f>
        <v>0</v>
      </c>
      <c r="CO487" s="33"/>
      <c r="CP487" s="33">
        <f t="shared" si="592"/>
        <v>0</v>
      </c>
      <c r="CQ487" s="27">
        <f t="shared" si="558"/>
        <v>0</v>
      </c>
      <c r="CR487" s="27">
        <f t="shared" si="593"/>
        <v>0</v>
      </c>
      <c r="CS487" s="28">
        <f>IF((CS486+CM487+CN487)&gt;=$B$2*'SFV+BESS'!$I$9, $B$2*'SFV+BESS'!$I$9, (CS486+CM487+CN487))</f>
        <v>173.61249999999998</v>
      </c>
      <c r="CT487" s="110">
        <f t="shared" si="559"/>
        <v>0</v>
      </c>
      <c r="CY487" s="251"/>
      <c r="CZ487" s="41">
        <v>19.9166666666667</v>
      </c>
      <c r="DA487" s="33">
        <f t="shared" si="610"/>
        <v>0</v>
      </c>
      <c r="DB487" s="33">
        <f>Gen_Cons_Horario!B4857</f>
        <v>0</v>
      </c>
      <c r="DC487" s="35">
        <f t="shared" si="575"/>
        <v>0</v>
      </c>
      <c r="DD487" s="116">
        <f>IF(AND(DC487&gt;0,DC487*$B$4+DJ486&lt;=$B$2*'SFV+BESS'!$I$9,DC487&lt;'SFV+BESS'!$I$7), DC487*$B$4, IF(AND(DC487&gt;0,DC487*$B$4+DJ486&gt;$B$2*'SFV+BESS'!$I$9,DC487*$B$4&lt;'SFV+BESS'!$I$7),$B$2*'SFV+BESS'!$I$9-DJ486,IF(AND(DC487&gt;0,DC487*$B$4+DJ486&gt;$B$2*'SFV+BESS'!$I$9,DC487*$B$4&gt;'SFV+BESS'!$I$7,DJ486&lt;$B$2*'SFV+BESS'!$I$9),$B$2*'SFV+BESS'!$I$9-DJ486,IF(AND(DC487&gt;0,DC487*$B$4+DJ486&lt;=$B$2*'SFV+BESS'!$I$9,DC487&gt;'SFV+BESS'!$I$7),'SFV+BESS'!$I$7,0))))</f>
        <v>0</v>
      </c>
      <c r="DE487" s="27">
        <f>IF(AND(DC487&lt;0,DJ486+DC487/$B$5&gt;$H$2,-DC487/'Carga-Descarga Año'!$B$5&lt;'SFV+BESS'!$I$7),DC487/$B$5,IF(AND(DC487&lt;0,DJ486+DC487/$B$5&gt;$H$2,-DC487/'Carga-Descarga Año'!$B$5&gt;'SFV+BESS'!$I$7),-'SFV+BESS'!$I$7,IF(AND(DC487&lt;0,DJ486+DC487/$B$5&lt;$H$2),-MIN('SFV+BESS'!$I$7,DJ486-$H$2),0)))</f>
        <v>0</v>
      </c>
      <c r="DF487" s="33"/>
      <c r="DG487" s="33">
        <f t="shared" si="594"/>
        <v>0</v>
      </c>
      <c r="DH487" s="27">
        <f t="shared" si="560"/>
        <v>0</v>
      </c>
      <c r="DI487" s="27">
        <f t="shared" si="561"/>
        <v>0</v>
      </c>
      <c r="DJ487" s="28">
        <f>IF((DJ486+DD487+DE487)&gt;=$B$2*'SFV+BESS'!$I$9, $B$2*'SFV+BESS'!$I$9, (DJ486+DD487+DE487))</f>
        <v>173.61249999999998</v>
      </c>
      <c r="DK487" s="110">
        <f t="shared" si="562"/>
        <v>0</v>
      </c>
      <c r="DP487" s="251"/>
      <c r="DQ487" s="41">
        <v>19.9166666666667</v>
      </c>
      <c r="DR487" s="33">
        <f t="shared" si="611"/>
        <v>0</v>
      </c>
      <c r="DS487" s="33">
        <f>Gen_Cons_Horario!B5601</f>
        <v>0</v>
      </c>
      <c r="DT487" s="35">
        <f t="shared" si="576"/>
        <v>0</v>
      </c>
      <c r="DU487" s="116">
        <f>IF(AND(DT487&gt;0,DT487*$B$4+EA486&lt;=$B$2*'SFV+BESS'!$I$9,DT487&lt;'SFV+BESS'!$I$7), DT487*$B$4, IF(AND(DT487&gt;0,DT487*$B$4+EA486&gt;$B$2*'SFV+BESS'!$I$9,DT487*$B$4&lt;'SFV+BESS'!$I$7),$B$2*'SFV+BESS'!$I$9-EA486,IF(AND(DT487&gt;0,DT487*$B$4+EA486&gt;$B$2*'SFV+BESS'!$I$9,DT487*$B$4&gt;'SFV+BESS'!$I$7,EA486&lt;$B$2*'SFV+BESS'!$I$9),$B$2*'SFV+BESS'!$I$9-EA486,IF(AND(DT487&gt;0,DT487*$B$4+EA486&lt;=$B$2*'SFV+BESS'!$I$9,DT487&gt;'SFV+BESS'!$I$7),'SFV+BESS'!$I$7,0))))</f>
        <v>0</v>
      </c>
      <c r="DV487" s="27">
        <f>IF(AND(DT487&lt;0,EA486+DT487/$B$5&gt;$H$2,-DT487/'Carga-Descarga Año'!$B$5&lt;'SFV+BESS'!$I$7),DT487/$B$5,IF(AND(DT487&lt;0,EA486+DT487/$B$5&gt;$H$2,-DT487/'Carga-Descarga Año'!$B$5&gt;'SFV+BESS'!$I$7),-'SFV+BESS'!$I$7,IF(AND(DT487&lt;0,EA486+DT487/$B$5&lt;$H$2),-MIN('SFV+BESS'!$I$7,EA486-$H$2),0)))</f>
        <v>0</v>
      </c>
      <c r="DW487" s="33"/>
      <c r="DX487" s="33">
        <f t="shared" si="595"/>
        <v>0</v>
      </c>
      <c r="DY487" s="27">
        <f t="shared" si="563"/>
        <v>0</v>
      </c>
      <c r="DZ487" s="27">
        <f t="shared" si="596"/>
        <v>0</v>
      </c>
      <c r="EA487" s="28">
        <f>IF((EA486+DU487+DV487)&gt;=$B$2*'SFV+BESS'!$I$9, $B$2*'SFV+BESS'!$I$9, (EA486+DU487+DV487))</f>
        <v>173.61249999999998</v>
      </c>
      <c r="EB487" s="110">
        <f t="shared" si="564"/>
        <v>0</v>
      </c>
      <c r="EG487" s="251"/>
      <c r="EH487" s="41">
        <v>19.9166666666667</v>
      </c>
      <c r="EI487" s="33">
        <f t="shared" si="612"/>
        <v>0</v>
      </c>
      <c r="EJ487" s="33">
        <f>Gen_Cons_Horario!B6345</f>
        <v>0</v>
      </c>
      <c r="EK487" s="35">
        <f t="shared" si="577"/>
        <v>0</v>
      </c>
      <c r="EL487" s="116">
        <f>IF(AND(EK487&gt;0,EK487*$B$4+ER486&lt;=$B$2*'SFV+BESS'!$I$9,EK487&lt;'SFV+BESS'!$I$7), EK487*$B$4, IF(AND(EK487&gt;0,EK487*$B$4+ER486&gt;$B$2*'SFV+BESS'!$I$9,EK487*$B$4&lt;'SFV+BESS'!$I$7),$B$2*'SFV+BESS'!$I$9-ER486,IF(AND(EK487&gt;0,EK487*$B$4+ER486&gt;$B$2*'SFV+BESS'!$I$9,EK487*$B$4&gt;'SFV+BESS'!$I$7,ER486&lt;$B$2*'SFV+BESS'!$I$9),$B$2*'SFV+BESS'!$I$9-ER486,IF(AND(EK487&gt;0,EK487*$B$4+ER486&lt;=$B$2*'SFV+BESS'!$I$9,EK487&gt;'SFV+BESS'!$I$7),'SFV+BESS'!$I$7,0))))</f>
        <v>0</v>
      </c>
      <c r="EM487" s="27">
        <f>IF(AND(EK487&lt;0,ER486+EK487/$B$5&gt;$H$2,-EK487/'Carga-Descarga Año'!$B$5&lt;'SFV+BESS'!$I$7),EK487/$B$5,IF(AND(EK487&lt;0,ER486+EK487/$B$5&gt;$H$2,-EK487/'Carga-Descarga Año'!$B$5&gt;'SFV+BESS'!$I$7),-'SFV+BESS'!$I$7,IF(AND(EK487&lt;0,ER486+EK487/$B$5&lt;$H$2),-MIN('SFV+BESS'!$I$7,ER486-$H$2),0)))</f>
        <v>0</v>
      </c>
      <c r="EN487" s="33"/>
      <c r="EO487" s="33">
        <f t="shared" si="597"/>
        <v>0</v>
      </c>
      <c r="EP487" s="27">
        <f t="shared" si="565"/>
        <v>0</v>
      </c>
      <c r="EQ487" s="27">
        <f t="shared" si="598"/>
        <v>0</v>
      </c>
      <c r="ER487" s="28">
        <f>IF((ER486+EL487+EM487)&gt;=$B$2*'SFV+BESS'!$I$9, $B$2*'SFV+BESS'!$I$9, (ER486+EL487+EM487))</f>
        <v>173.61249999999998</v>
      </c>
      <c r="ES487" s="110">
        <f t="shared" si="566"/>
        <v>0</v>
      </c>
      <c r="EX487" s="251"/>
      <c r="EY487" s="41">
        <v>19.9166666666667</v>
      </c>
      <c r="EZ487" s="33">
        <f t="shared" si="613"/>
        <v>0</v>
      </c>
      <c r="FA487" s="33">
        <f>Gen_Cons_Horario!B7065</f>
        <v>0</v>
      </c>
      <c r="FB487" s="35">
        <f t="shared" si="578"/>
        <v>0</v>
      </c>
      <c r="FC487" s="116">
        <f>IF(AND(FB487&gt;0,FB487*$B$4+FI486&lt;=$B$2*'SFV+BESS'!$I$9,FB487&lt;'SFV+BESS'!$I$7), FB487*$B$4, IF(AND(FB487&gt;0,FB487*$B$4+FI486&gt;$B$2*'SFV+BESS'!$I$9,FB487*$B$4&lt;'SFV+BESS'!$I$7),$B$2*'SFV+BESS'!$I$9-FI486,IF(AND(FB487&gt;0,FB487*$B$4+FI486&gt;$B$2*'SFV+BESS'!$I$9,FB487*$B$4&gt;'SFV+BESS'!$I$7,FI486&lt;$B$2*'SFV+BESS'!$I$9),$B$2*'SFV+BESS'!$I$9-FI486,IF(AND(FB487&gt;0,FB487*$B$4+FI486&lt;=$B$2*'SFV+BESS'!$I$9,FB487&gt;'SFV+BESS'!$I$7),'SFV+BESS'!$I$7,0))))</f>
        <v>0</v>
      </c>
      <c r="FD487" s="27">
        <f>IF(AND(FB487&lt;0,FI486+FB487/$B$5&gt;$H$2,-FB487/'Carga-Descarga Año'!$B$5&lt;'SFV+BESS'!$I$7),FB487/$B$5,IF(AND(FB487&lt;0,FI486+FB487/$B$5&gt;$H$2,-FB487/'Carga-Descarga Año'!$B$5&gt;'SFV+BESS'!$I$7),-'SFV+BESS'!$I$7,IF(AND(FB487&lt;0,FI486+FB487/$B$5&lt;$H$2),-MIN('SFV+BESS'!$I$7,FI486-$H$2),0)))</f>
        <v>0</v>
      </c>
      <c r="FE487" s="33"/>
      <c r="FF487" s="33">
        <f t="shared" si="599"/>
        <v>0</v>
      </c>
      <c r="FG487" s="27">
        <f t="shared" si="567"/>
        <v>0</v>
      </c>
      <c r="FH487" s="27">
        <f t="shared" si="600"/>
        <v>0</v>
      </c>
      <c r="FI487" s="28">
        <f>IF((FI486+FC487+FD487)&gt;=$B$2*'SFV+BESS'!$I$9, $B$2*'SFV+BESS'!$I$9, (FI486+FC487+FD487))</f>
        <v>173.61249999999998</v>
      </c>
      <c r="FJ487" s="110">
        <f t="shared" si="568"/>
        <v>0</v>
      </c>
      <c r="FO487" s="251"/>
      <c r="FP487" s="41">
        <v>19.9166666666667</v>
      </c>
      <c r="FQ487" s="33">
        <f t="shared" si="614"/>
        <v>0</v>
      </c>
      <c r="FR487" s="33">
        <f>Gen_Cons_Horario!B7809</f>
        <v>0</v>
      </c>
      <c r="FS487" s="35">
        <f t="shared" si="579"/>
        <v>0</v>
      </c>
      <c r="FT487" s="116">
        <f>IF(AND(FS487&gt;0,FS487*$B$4+FZ486&lt;=$B$2*'SFV+BESS'!$I$9,FS487&lt;'SFV+BESS'!$I$7), FS487*$B$4, IF(AND(FS487&gt;0,FS487*$B$4+FZ486&gt;$B$2*'SFV+BESS'!$I$9,FS487*$B$4&lt;'SFV+BESS'!$I$7),$B$2*'SFV+BESS'!$I$9-FZ486,IF(AND(FS487&gt;0,FS487*$B$4+FZ486&gt;$B$2*'SFV+BESS'!$I$9,FS487*$B$4&gt;'SFV+BESS'!$I$7,FZ486&lt;$B$2*'SFV+BESS'!$I$9),$B$2*'SFV+BESS'!$I$9-FZ486,IF(AND(FS487&gt;0,FS487*$B$4+FZ486&lt;=$B$2*'SFV+BESS'!$I$9,FS487&gt;'SFV+BESS'!$I$7),'SFV+BESS'!$I$7,0))))</f>
        <v>0</v>
      </c>
      <c r="FU487" s="27">
        <f>IF(AND(FS487&lt;0,FZ486+FS487/$B$5&gt;$H$2,-FS487/'Carga-Descarga Año'!$B$5&lt;'SFV+BESS'!$I$7),FS487/$B$5,IF(AND(FS487&lt;0,FZ486+FS487/$B$5&gt;$H$2,-FS487/'Carga-Descarga Año'!$B$5&gt;'SFV+BESS'!$I$7),-'SFV+BESS'!$I$7,IF(AND(FS487&lt;0,FZ486+FS487/$B$5&lt;$H$2),-MIN('SFV+BESS'!$I$7,FZ486-$H$2),0)))</f>
        <v>0</v>
      </c>
      <c r="FV487" s="33"/>
      <c r="FW487" s="33">
        <f t="shared" si="601"/>
        <v>0</v>
      </c>
      <c r="FX487" s="27">
        <f t="shared" si="569"/>
        <v>0</v>
      </c>
      <c r="FY487" s="27">
        <f t="shared" si="602"/>
        <v>0</v>
      </c>
      <c r="FZ487" s="28">
        <f>IF((FZ486+FT487+FU487)&gt;=$B$2*'SFV+BESS'!$I$9, $B$2*'SFV+BESS'!$I$9, (FZ486+FT487+FU487))</f>
        <v>173.61249999999998</v>
      </c>
      <c r="GA487" s="110">
        <f t="shared" si="570"/>
        <v>0</v>
      </c>
      <c r="GF487" s="251"/>
      <c r="GG487" s="41">
        <v>19.9166666666667</v>
      </c>
      <c r="GH487" s="33">
        <f t="shared" si="615"/>
        <v>0</v>
      </c>
      <c r="GI487" s="33">
        <f>Gen_Cons_Horario!B8529</f>
        <v>0</v>
      </c>
      <c r="GJ487" s="35">
        <f t="shared" si="585"/>
        <v>0</v>
      </c>
      <c r="GK487" s="116">
        <f>IF(AND(GJ487&gt;0,GJ487*$B$4+GQ486&lt;=$B$2*'SFV+BESS'!$I$9,GJ487&lt;'SFV+BESS'!$I$7), GJ487*$B$4, IF(AND(GJ487&gt;0,GJ487*$B$4+GQ486&gt;$B$2*'SFV+BESS'!$I$9,GJ487*$B$4&lt;'SFV+BESS'!$I$7),$B$2*'SFV+BESS'!$I$9-GQ486,IF(AND(GJ487&gt;0,GJ487*$B$4+GQ486&gt;$B$2*'SFV+BESS'!$I$9,GJ487*$B$4&gt;'SFV+BESS'!$I$7,GQ486&lt;$B$2*'SFV+BESS'!$I$9),$B$2*'SFV+BESS'!$I$9-GQ486,IF(AND(GJ487&gt;0,GJ487*$B$4+GQ486&lt;=$B$2*'SFV+BESS'!$I$9,GJ487&gt;'SFV+BESS'!$I$7),'SFV+BESS'!$I$7,0))))</f>
        <v>0</v>
      </c>
      <c r="GL487" s="27">
        <f>IF(AND(GJ487&lt;0,GQ486+GJ487/$B$5&gt;$H$2,-GJ487/'Carga-Descarga Año'!$B$5&lt;'SFV+BESS'!$I$7),GJ487/$B$5,IF(AND(GJ487&lt;0,GQ486+GJ487/$B$5&gt;$H$2,-GJ487/'Carga-Descarga Año'!$B$5&gt;'SFV+BESS'!$I$7),-'SFV+BESS'!$I$7,IF(AND(GJ487&lt;0,GQ486+GJ487/$B$5&lt;$H$2),-MIN('SFV+BESS'!$I$7,GQ486-$H$2),0)))</f>
        <v>0</v>
      </c>
      <c r="GM487" s="33"/>
      <c r="GN487" s="33">
        <f t="shared" si="603"/>
        <v>0</v>
      </c>
      <c r="GO487" s="27">
        <f t="shared" si="571"/>
        <v>0</v>
      </c>
      <c r="GP487" s="27">
        <f t="shared" si="604"/>
        <v>0</v>
      </c>
      <c r="GQ487" s="28">
        <f>IF((GQ486+GK487+GL487)&gt;=$B$2*'SFV+BESS'!$I$9, $B$2*'SFV+BESS'!$I$9, (GQ486+GK487+GL487))</f>
        <v>173.61249999999998</v>
      </c>
      <c r="GR487" s="110">
        <f t="shared" si="572"/>
        <v>0</v>
      </c>
    </row>
    <row r="488" spans="1:200">
      <c r="A488" s="250"/>
      <c r="B488" s="41">
        <v>19.9583333333333</v>
      </c>
      <c r="C488" s="38">
        <f t="shared" si="586"/>
        <v>0</v>
      </c>
      <c r="D488" s="2">
        <f>Gen_Cons_Horario!B514</f>
        <v>0</v>
      </c>
      <c r="E488" s="140">
        <f t="shared" si="544"/>
        <v>0</v>
      </c>
      <c r="F488" s="116">
        <f>IF(AND(E488&gt;0,E488*$B$4+L487&lt;=$B$2*'SFV+BESS'!$I$9,E488&lt;'SFV+BESS'!$I$7), E488*$B$4, IF(AND(E488&gt;0,E488*$B$4+L487&gt;$B$2*'SFV+BESS'!$I$9,E488*$B$4&lt;'SFV+BESS'!$I$7),$B$2*'SFV+BESS'!$I$9-L487,IF(AND(E488&gt;0,E488*$B$4+L487&gt;$B$2*'SFV+BESS'!$I$9,E488*$B$4&gt;'SFV+BESS'!$I$7,L487&lt;$B$2*'SFV+BESS'!$I$9),$B$2*'SFV+BESS'!$I$9-L487,IF(AND(E488&gt;0,E488*$B$4+L487&lt;=$B$2*'SFV+BESS'!$I$9,E488&gt;'SFV+BESS'!$I$7),'SFV+BESS'!$I$7,0))))</f>
        <v>0</v>
      </c>
      <c r="G488" s="27">
        <f>IF(AND(E488&lt;0,L487+E488/$B$5&gt;$H$2,-E488/'Carga-Descarga Año'!$B$5&lt;'SFV+BESS'!$I$7),E488/$B$5,IF(AND(E488&lt;0,L487+E488/$B$5&gt;$H$2,-E488/'Carga-Descarga Año'!$B$5&gt;'SFV+BESS'!$I$7),-'SFV+BESS'!$I$7,IF(AND(E488&lt;0,L487+E488/$B$5&lt;$H$2),-MIN('SFV+BESS'!$I$7,L487-$H$2),0)))</f>
        <v>0</v>
      </c>
      <c r="I488" s="38">
        <f t="shared" si="545"/>
        <v>0</v>
      </c>
      <c r="J488" s="27">
        <f t="shared" si="547"/>
        <v>0</v>
      </c>
      <c r="K488" s="27">
        <f t="shared" si="546"/>
        <v>0</v>
      </c>
      <c r="L488" s="28">
        <f>IF((L487+F488+G488)&gt;=$B$2*'SFV+BESS'!$I$9, $B$2*'SFV+BESS'!$I$9, (L487+F488+G488))</f>
        <v>157.91355263157894</v>
      </c>
      <c r="M488" s="110">
        <f t="shared" si="548"/>
        <v>0</v>
      </c>
      <c r="R488" s="251"/>
      <c r="S488" s="41">
        <v>19.9583333333333</v>
      </c>
      <c r="T488" s="2">
        <f t="shared" si="605"/>
        <v>0</v>
      </c>
      <c r="U488" s="2">
        <f>Gen_Cons_Horario!B1258</f>
        <v>0</v>
      </c>
      <c r="V488" s="35">
        <f t="shared" si="580"/>
        <v>0</v>
      </c>
      <c r="W488" s="116">
        <f>IF(AND(V488&gt;0,V488*$B$4+AC487&lt;=$B$2*'SFV+BESS'!$I$9,V488&lt;'SFV+BESS'!$I$7), V488*$B$4, IF(AND(V488&gt;0,V488*$B$4+AC487&gt;$B$2*'SFV+BESS'!$I$9,V488*$B$4&lt;'SFV+BESS'!$I$7),$B$2*'SFV+BESS'!$I$9-AC487,IF(AND(V488&gt;0,V488*$B$4+AC487&gt;$B$2*'SFV+BESS'!$I$9,V488*$B$4&gt;'SFV+BESS'!$I$7,AC487&lt;$B$2*'SFV+BESS'!$I$9),$B$2*'SFV+BESS'!$I$9-AC487,IF(AND(V488&gt;0,V488*$B$4+AC487&lt;=$B$2*'SFV+BESS'!$I$9,V488&gt;'SFV+BESS'!$I$7),'SFV+BESS'!$I$7,0))))</f>
        <v>0</v>
      </c>
      <c r="X488" s="27">
        <f>IF(AND(V488&lt;0,AC487+V488/$B$5&gt;$H$2,-V488/'Carga-Descarga Año'!$B$5&lt;'SFV+BESS'!$I$7),V488/$B$5,IF(AND(V488&lt;0,AC487+V488/$B$5&gt;$H$2,-V488/'Carga-Descarga Año'!$B$5&gt;'SFV+BESS'!$I$7),-'SFV+BESS'!$I$7,IF(AND(V488&lt;0,AC487+V488/$B$5&lt;$H$2),-MIN('SFV+BESS'!$I$7,AC487-$H$2),0)))</f>
        <v>0</v>
      </c>
      <c r="Z488" s="33">
        <f t="shared" si="574"/>
        <v>0</v>
      </c>
      <c r="AA488" s="27">
        <f t="shared" si="549"/>
        <v>0</v>
      </c>
      <c r="AB488" s="27">
        <f t="shared" si="573"/>
        <v>0</v>
      </c>
      <c r="AC488" s="28">
        <f>IF((AC487+W488+X488)&gt;=$B$2*'SFV+BESS'!$I$9, $B$2*'SFV+BESS'!$I$9, (AC487+W488+X488))</f>
        <v>173.61249999999998</v>
      </c>
      <c r="AD488" s="110">
        <f t="shared" si="550"/>
        <v>0</v>
      </c>
      <c r="AI488" s="251"/>
      <c r="AJ488" s="41">
        <v>19.9583333333333</v>
      </c>
      <c r="AK488" s="52">
        <f t="shared" si="606"/>
        <v>0</v>
      </c>
      <c r="AL488" s="33">
        <f>Gen_Cons_Horario!B1930</f>
        <v>0</v>
      </c>
      <c r="AM488" s="35">
        <f t="shared" si="581"/>
        <v>0</v>
      </c>
      <c r="AN488" s="116">
        <f>IF(AND(AM488&gt;0,AM488*$B$4+AT487&lt;=$B$2*'SFV+BESS'!$I$9,AM488&lt;'SFV+BESS'!$I$7), AM488*$B$4, IF(AND(AM488&gt;0,AM488*$B$4+AT487&gt;$B$2*'SFV+BESS'!$I$9,AM488*$B$4&lt;'SFV+BESS'!$I$7),$B$2*'SFV+BESS'!$I$9-AT487,IF(AND(AM488&gt;0,AM488*$B$4+AT487&gt;$B$2*'SFV+BESS'!$I$9,AM488*$B$4&gt;'SFV+BESS'!$I$7,AT487&lt;$B$2*'SFV+BESS'!$I$9),$B$2*'SFV+BESS'!$I$9-AT487,IF(AND(AM488&gt;0,AM488*$B$4+AT487&lt;=$B$2*'SFV+BESS'!$I$9,AM488&gt;'SFV+BESS'!$I$7),'SFV+BESS'!$I$7,0))))</f>
        <v>0</v>
      </c>
      <c r="AO488" s="27">
        <f>IF(AND(AM488&lt;0,AT487+AM488/$B$5&gt;$H$2,-AM488/'Carga-Descarga Año'!$B$5&lt;'SFV+BESS'!$I$7),AM488/$B$5,IF(AND(AM488&lt;0,AT487+AM488/$B$5&gt;$H$2,-AM488/'Carga-Descarga Año'!$B$5&gt;'SFV+BESS'!$I$7),-'SFV+BESS'!$I$7,IF(AND(AM488&lt;0,AT487+AM488/$B$5&lt;$H$2),-MIN('SFV+BESS'!$I$7,AT487-$H$2),0)))</f>
        <v>0</v>
      </c>
      <c r="AP488" s="33"/>
      <c r="AQ488" s="33">
        <f t="shared" si="587"/>
        <v>0</v>
      </c>
      <c r="AR488" s="27">
        <f t="shared" si="551"/>
        <v>0</v>
      </c>
      <c r="AS488" s="27">
        <f t="shared" si="588"/>
        <v>0</v>
      </c>
      <c r="AT488" s="28">
        <f>IF((AT487+AN488+AO488)&gt;=$B$2*'SFV+BESS'!$I$9, $B$2*'SFV+BESS'!$I$9, (AT487+AN488+AO488))</f>
        <v>173.61249999999998</v>
      </c>
      <c r="AU488" s="110">
        <f t="shared" si="552"/>
        <v>0</v>
      </c>
      <c r="AZ488" s="251"/>
      <c r="BA488" s="41">
        <v>19.9583333333333</v>
      </c>
      <c r="BB488" s="33">
        <f t="shared" si="607"/>
        <v>0</v>
      </c>
      <c r="BC488" s="33">
        <f>Gen_Cons_Horario!B2674</f>
        <v>0</v>
      </c>
      <c r="BD488" s="35">
        <f t="shared" si="582"/>
        <v>0</v>
      </c>
      <c r="BE488" s="116">
        <f>IF(AND(BD488&gt;0,BD488*$B$4+BK487&lt;=$B$2*'SFV+BESS'!$I$9,BD488&lt;'SFV+BESS'!$I$7), BD488*$B$4, IF(AND(BD488&gt;0,BD488*$B$4+BK487&gt;$B$2*'SFV+BESS'!$I$9,BD488*$B$4&lt;'SFV+BESS'!$I$7),$B$2*'SFV+BESS'!$I$9-BK487,IF(AND(BD488&gt;0,BD488*$B$4+BK487&gt;$B$2*'SFV+BESS'!$I$9,BD488*$B$4&gt;'SFV+BESS'!$I$7,BK487&lt;$B$2*'SFV+BESS'!$I$9),$B$2*'SFV+BESS'!$I$9-BK487,IF(AND(BD488&gt;0,BD488*$B$4+BK487&lt;=$B$2*'SFV+BESS'!$I$9,BD488&gt;'SFV+BESS'!$I$7),'SFV+BESS'!$I$7,0))))</f>
        <v>0</v>
      </c>
      <c r="BF488" s="27">
        <f>IF(AND(BD488&lt;0,BK487+BD488/$B$5&gt;$H$2,-BD488/'Carga-Descarga Año'!$B$5&lt;'SFV+BESS'!$I$7),BD488/$B$5,IF(AND(BD488&lt;0,BK487+BD488/$B$5&gt;$H$2,-BD488/'Carga-Descarga Año'!$B$5&gt;'SFV+BESS'!$I$7),-'SFV+BESS'!$I$7,IF(AND(BD488&lt;0,BK487+BD488/$B$5&lt;$H$2),-MIN('SFV+BESS'!$I$7,BK487-$H$2),0)))</f>
        <v>0</v>
      </c>
      <c r="BG488" s="33"/>
      <c r="BH488" s="33">
        <f t="shared" si="589"/>
        <v>0</v>
      </c>
      <c r="BI488" s="27">
        <f t="shared" si="553"/>
        <v>0</v>
      </c>
      <c r="BJ488" s="27">
        <f t="shared" si="590"/>
        <v>0</v>
      </c>
      <c r="BK488" s="28">
        <f>IF((BK487+BE488+BF488)&gt;=$B$2*'SFV+BESS'!$I$9, $B$2*'SFV+BESS'!$I$9, (BK487+BE488+BF488))</f>
        <v>173.61249999999998</v>
      </c>
      <c r="BL488" s="110">
        <f t="shared" si="554"/>
        <v>0</v>
      </c>
      <c r="BQ488" s="251"/>
      <c r="BR488" s="41">
        <v>19.9583333333333</v>
      </c>
      <c r="BS488" s="33">
        <f t="shared" si="608"/>
        <v>0</v>
      </c>
      <c r="BT488" s="33">
        <f>Gen_Cons_Horario!B3394</f>
        <v>0</v>
      </c>
      <c r="BU488" s="35">
        <f t="shared" si="583"/>
        <v>0</v>
      </c>
      <c r="BV488" s="116">
        <f>IF(AND(BU488&gt;0,BU488*$B$4+CB487&lt;=$B$2*'SFV+BESS'!$I$9,BU488&lt;'SFV+BESS'!$I$7), BU488*$B$4, IF(AND(BU488&gt;0,BU488*$B$4+CB487&gt;$B$2*'SFV+BESS'!$I$9,BU488*$B$4&lt;'SFV+BESS'!$I$7),$B$2*'SFV+BESS'!$I$9-CB487,IF(AND(BU488&gt;0,BU488*$B$4+CB487&gt;$B$2*'SFV+BESS'!$I$9,BU488*$B$4&gt;'SFV+BESS'!$I$7,CB487&lt;$B$2*'SFV+BESS'!$I$9),$B$2*'SFV+BESS'!$I$9-CB487,IF(AND(BU488&gt;0,BU488*$B$4+CB487&lt;=$B$2*'SFV+BESS'!$I$9,BU488&gt;'SFV+BESS'!$I$7),'SFV+BESS'!$I$7,0))))</f>
        <v>0</v>
      </c>
      <c r="BW488" s="27">
        <f>IF(AND(BU488&lt;0,CB487+BU488/$B$5&gt;$H$2,-BU488/'Carga-Descarga Año'!$B$5&lt;'SFV+BESS'!$I$7),BU488/$B$5,IF(AND(BU488&lt;0,CB487+BU488/$B$5&gt;$H$2,-BU488/'Carga-Descarga Año'!$B$5&gt;'SFV+BESS'!$I$7),-'SFV+BESS'!$I$7,IF(AND(BU488&lt;0,CB487+BU488/$B$5&lt;$H$2),-MIN('SFV+BESS'!$I$7,CB487-$H$2),0)))</f>
        <v>0</v>
      </c>
      <c r="BX488" s="33"/>
      <c r="BY488" s="33">
        <f t="shared" si="591"/>
        <v>0</v>
      </c>
      <c r="BZ488" s="27">
        <f t="shared" si="555"/>
        <v>0</v>
      </c>
      <c r="CA488" s="27">
        <f t="shared" si="556"/>
        <v>0</v>
      </c>
      <c r="CB488" s="28">
        <f>IF((CB487+BV488+BW488)&gt;=$B$2*'SFV+BESS'!$I$9, $B$2*'SFV+BESS'!$I$9, (CB487+BV488+BW488))</f>
        <v>173.61249999999998</v>
      </c>
      <c r="CC488" s="110">
        <f t="shared" si="557"/>
        <v>0</v>
      </c>
      <c r="CH488" s="251"/>
      <c r="CI488" s="41">
        <v>19.9583333333333</v>
      </c>
      <c r="CJ488" s="33">
        <f t="shared" si="609"/>
        <v>0</v>
      </c>
      <c r="CK488" s="33">
        <f>Gen_Cons_Horario!B4138</f>
        <v>0</v>
      </c>
      <c r="CL488" s="35">
        <f t="shared" si="584"/>
        <v>0</v>
      </c>
      <c r="CM488" s="116">
        <f>IF(AND(CL488&gt;0,CL488*$B$4+CS487&lt;=$B$2*'SFV+BESS'!$I$9,CL488&lt;'SFV+BESS'!$I$7), CL488*$B$4, IF(AND(CL488&gt;0,CL488*$B$4+CS487&gt;$B$2*'SFV+BESS'!$I$9,CL488*$B$4&lt;'SFV+BESS'!$I$7),$B$2*'SFV+BESS'!$I$9-CS487,IF(AND(CL488&gt;0,CL488*$B$4+CS487&gt;$B$2*'SFV+BESS'!$I$9,CL488*$B$4&gt;'SFV+BESS'!$I$7,CS487&lt;$B$2*'SFV+BESS'!$I$9),$B$2*'SFV+BESS'!$I$9-CS487,IF(AND(CL488&gt;0,CL488*$B$4+CS487&lt;=$B$2*'SFV+BESS'!$I$9,CL488&gt;'SFV+BESS'!$I$7),'SFV+BESS'!$I$7,0))))</f>
        <v>0</v>
      </c>
      <c r="CN488" s="27">
        <f>IF(AND(CL488&lt;0,CS487+CL488/$B$5&gt;$H$2,-CL488/'Carga-Descarga Año'!$B$5&lt;'SFV+BESS'!$I$7),CL488/$B$5,IF(AND(CL488&lt;0,CS487+CL488/$B$5&gt;$H$2,-CL488/'Carga-Descarga Año'!$B$5&gt;'SFV+BESS'!$I$7),-'SFV+BESS'!$I$7,IF(AND(CL488&lt;0,CS487+CL488/$B$5&lt;$H$2),-MIN('SFV+BESS'!$I$7,CS487-$H$2),0)))</f>
        <v>0</v>
      </c>
      <c r="CO488" s="33"/>
      <c r="CP488" s="33">
        <f t="shared" si="592"/>
        <v>0</v>
      </c>
      <c r="CQ488" s="27">
        <f t="shared" si="558"/>
        <v>0</v>
      </c>
      <c r="CR488" s="27">
        <f t="shared" si="593"/>
        <v>0</v>
      </c>
      <c r="CS488" s="28">
        <f>IF((CS487+CM488+CN488)&gt;=$B$2*'SFV+BESS'!$I$9, $B$2*'SFV+BESS'!$I$9, (CS487+CM488+CN488))</f>
        <v>173.61249999999998</v>
      </c>
      <c r="CT488" s="110">
        <f t="shared" si="559"/>
        <v>0</v>
      </c>
      <c r="CY488" s="251"/>
      <c r="CZ488" s="41">
        <v>19.9583333333333</v>
      </c>
      <c r="DA488" s="33">
        <f t="shared" si="610"/>
        <v>0</v>
      </c>
      <c r="DB488" s="33">
        <f>Gen_Cons_Horario!B4858</f>
        <v>0</v>
      </c>
      <c r="DC488" s="35">
        <f t="shared" si="575"/>
        <v>0</v>
      </c>
      <c r="DD488" s="116">
        <f>IF(AND(DC488&gt;0,DC488*$B$4+DJ487&lt;=$B$2*'SFV+BESS'!$I$9,DC488&lt;'SFV+BESS'!$I$7), DC488*$B$4, IF(AND(DC488&gt;0,DC488*$B$4+DJ487&gt;$B$2*'SFV+BESS'!$I$9,DC488*$B$4&lt;'SFV+BESS'!$I$7),$B$2*'SFV+BESS'!$I$9-DJ487,IF(AND(DC488&gt;0,DC488*$B$4+DJ487&gt;$B$2*'SFV+BESS'!$I$9,DC488*$B$4&gt;'SFV+BESS'!$I$7,DJ487&lt;$B$2*'SFV+BESS'!$I$9),$B$2*'SFV+BESS'!$I$9-DJ487,IF(AND(DC488&gt;0,DC488*$B$4+DJ487&lt;=$B$2*'SFV+BESS'!$I$9,DC488&gt;'SFV+BESS'!$I$7),'SFV+BESS'!$I$7,0))))</f>
        <v>0</v>
      </c>
      <c r="DE488" s="27">
        <f>IF(AND(DC488&lt;0,DJ487+DC488/$B$5&gt;$H$2,-DC488/'Carga-Descarga Año'!$B$5&lt;'SFV+BESS'!$I$7),DC488/$B$5,IF(AND(DC488&lt;0,DJ487+DC488/$B$5&gt;$H$2,-DC488/'Carga-Descarga Año'!$B$5&gt;'SFV+BESS'!$I$7),-'SFV+BESS'!$I$7,IF(AND(DC488&lt;0,DJ487+DC488/$B$5&lt;$H$2),-MIN('SFV+BESS'!$I$7,DJ487-$H$2),0)))</f>
        <v>0</v>
      </c>
      <c r="DF488" s="33"/>
      <c r="DG488" s="33">
        <f t="shared" si="594"/>
        <v>0</v>
      </c>
      <c r="DH488" s="27">
        <f t="shared" si="560"/>
        <v>0</v>
      </c>
      <c r="DI488" s="27">
        <f t="shared" si="561"/>
        <v>0</v>
      </c>
      <c r="DJ488" s="28">
        <f>IF((DJ487+DD488+DE488)&gt;=$B$2*'SFV+BESS'!$I$9, $B$2*'SFV+BESS'!$I$9, (DJ487+DD488+DE488))</f>
        <v>173.61249999999998</v>
      </c>
      <c r="DK488" s="110">
        <f t="shared" si="562"/>
        <v>0</v>
      </c>
      <c r="DP488" s="251"/>
      <c r="DQ488" s="41">
        <v>19.9583333333333</v>
      </c>
      <c r="DR488" s="33">
        <f t="shared" si="611"/>
        <v>0</v>
      </c>
      <c r="DS488" s="33">
        <f>Gen_Cons_Horario!B5602</f>
        <v>0</v>
      </c>
      <c r="DT488" s="35">
        <f t="shared" si="576"/>
        <v>0</v>
      </c>
      <c r="DU488" s="116">
        <f>IF(AND(DT488&gt;0,DT488*$B$4+EA487&lt;=$B$2*'SFV+BESS'!$I$9,DT488&lt;'SFV+BESS'!$I$7), DT488*$B$4, IF(AND(DT488&gt;0,DT488*$B$4+EA487&gt;$B$2*'SFV+BESS'!$I$9,DT488*$B$4&lt;'SFV+BESS'!$I$7),$B$2*'SFV+BESS'!$I$9-EA487,IF(AND(DT488&gt;0,DT488*$B$4+EA487&gt;$B$2*'SFV+BESS'!$I$9,DT488*$B$4&gt;'SFV+BESS'!$I$7,EA487&lt;$B$2*'SFV+BESS'!$I$9),$B$2*'SFV+BESS'!$I$9-EA487,IF(AND(DT488&gt;0,DT488*$B$4+EA487&lt;=$B$2*'SFV+BESS'!$I$9,DT488&gt;'SFV+BESS'!$I$7),'SFV+BESS'!$I$7,0))))</f>
        <v>0</v>
      </c>
      <c r="DV488" s="27">
        <f>IF(AND(DT488&lt;0,EA487+DT488/$B$5&gt;$H$2,-DT488/'Carga-Descarga Año'!$B$5&lt;'SFV+BESS'!$I$7),DT488/$B$5,IF(AND(DT488&lt;0,EA487+DT488/$B$5&gt;$H$2,-DT488/'Carga-Descarga Año'!$B$5&gt;'SFV+BESS'!$I$7),-'SFV+BESS'!$I$7,IF(AND(DT488&lt;0,EA487+DT488/$B$5&lt;$H$2),-MIN('SFV+BESS'!$I$7,EA487-$H$2),0)))</f>
        <v>0</v>
      </c>
      <c r="DW488" s="33"/>
      <c r="DX488" s="33">
        <f t="shared" si="595"/>
        <v>0</v>
      </c>
      <c r="DY488" s="27">
        <f t="shared" si="563"/>
        <v>0</v>
      </c>
      <c r="DZ488" s="27">
        <f t="shared" si="596"/>
        <v>0</v>
      </c>
      <c r="EA488" s="28">
        <f>IF((EA487+DU488+DV488)&gt;=$B$2*'SFV+BESS'!$I$9, $B$2*'SFV+BESS'!$I$9, (EA487+DU488+DV488))</f>
        <v>173.61249999999998</v>
      </c>
      <c r="EB488" s="110">
        <f t="shared" si="564"/>
        <v>0</v>
      </c>
      <c r="EG488" s="251"/>
      <c r="EH488" s="41">
        <v>19.9583333333333</v>
      </c>
      <c r="EI488" s="33">
        <f t="shared" si="612"/>
        <v>0</v>
      </c>
      <c r="EJ488" s="33">
        <f>Gen_Cons_Horario!B6346</f>
        <v>0</v>
      </c>
      <c r="EK488" s="35">
        <f t="shared" si="577"/>
        <v>0</v>
      </c>
      <c r="EL488" s="116">
        <f>IF(AND(EK488&gt;0,EK488*$B$4+ER487&lt;=$B$2*'SFV+BESS'!$I$9,EK488&lt;'SFV+BESS'!$I$7), EK488*$B$4, IF(AND(EK488&gt;0,EK488*$B$4+ER487&gt;$B$2*'SFV+BESS'!$I$9,EK488*$B$4&lt;'SFV+BESS'!$I$7),$B$2*'SFV+BESS'!$I$9-ER487,IF(AND(EK488&gt;0,EK488*$B$4+ER487&gt;$B$2*'SFV+BESS'!$I$9,EK488*$B$4&gt;'SFV+BESS'!$I$7,ER487&lt;$B$2*'SFV+BESS'!$I$9),$B$2*'SFV+BESS'!$I$9-ER487,IF(AND(EK488&gt;0,EK488*$B$4+ER487&lt;=$B$2*'SFV+BESS'!$I$9,EK488&gt;'SFV+BESS'!$I$7),'SFV+BESS'!$I$7,0))))</f>
        <v>0</v>
      </c>
      <c r="EM488" s="27">
        <f>IF(AND(EK488&lt;0,ER487+EK488/$B$5&gt;$H$2,-EK488/'Carga-Descarga Año'!$B$5&lt;'SFV+BESS'!$I$7),EK488/$B$5,IF(AND(EK488&lt;0,ER487+EK488/$B$5&gt;$H$2,-EK488/'Carga-Descarga Año'!$B$5&gt;'SFV+BESS'!$I$7),-'SFV+BESS'!$I$7,IF(AND(EK488&lt;0,ER487+EK488/$B$5&lt;$H$2),-MIN('SFV+BESS'!$I$7,ER487-$H$2),0)))</f>
        <v>0</v>
      </c>
      <c r="EN488" s="33"/>
      <c r="EO488" s="33">
        <f t="shared" si="597"/>
        <v>0</v>
      </c>
      <c r="EP488" s="27">
        <f t="shared" si="565"/>
        <v>0</v>
      </c>
      <c r="EQ488" s="27">
        <f t="shared" si="598"/>
        <v>0</v>
      </c>
      <c r="ER488" s="28">
        <f>IF((ER487+EL488+EM488)&gt;=$B$2*'SFV+BESS'!$I$9, $B$2*'SFV+BESS'!$I$9, (ER487+EL488+EM488))</f>
        <v>173.61249999999998</v>
      </c>
      <c r="ES488" s="110">
        <f t="shared" si="566"/>
        <v>0</v>
      </c>
      <c r="EX488" s="251"/>
      <c r="EY488" s="41">
        <v>19.9583333333333</v>
      </c>
      <c r="EZ488" s="33">
        <f t="shared" si="613"/>
        <v>0</v>
      </c>
      <c r="FA488" s="33">
        <f>Gen_Cons_Horario!B7066</f>
        <v>0</v>
      </c>
      <c r="FB488" s="35">
        <f t="shared" si="578"/>
        <v>0</v>
      </c>
      <c r="FC488" s="116">
        <f>IF(AND(FB488&gt;0,FB488*$B$4+FI487&lt;=$B$2*'SFV+BESS'!$I$9,FB488&lt;'SFV+BESS'!$I$7), FB488*$B$4, IF(AND(FB488&gt;0,FB488*$B$4+FI487&gt;$B$2*'SFV+BESS'!$I$9,FB488*$B$4&lt;'SFV+BESS'!$I$7),$B$2*'SFV+BESS'!$I$9-FI487,IF(AND(FB488&gt;0,FB488*$B$4+FI487&gt;$B$2*'SFV+BESS'!$I$9,FB488*$B$4&gt;'SFV+BESS'!$I$7,FI487&lt;$B$2*'SFV+BESS'!$I$9),$B$2*'SFV+BESS'!$I$9-FI487,IF(AND(FB488&gt;0,FB488*$B$4+FI487&lt;=$B$2*'SFV+BESS'!$I$9,FB488&gt;'SFV+BESS'!$I$7),'SFV+BESS'!$I$7,0))))</f>
        <v>0</v>
      </c>
      <c r="FD488" s="27">
        <f>IF(AND(FB488&lt;0,FI487+FB488/$B$5&gt;$H$2,-FB488/'Carga-Descarga Año'!$B$5&lt;'SFV+BESS'!$I$7),FB488/$B$5,IF(AND(FB488&lt;0,FI487+FB488/$B$5&gt;$H$2,-FB488/'Carga-Descarga Año'!$B$5&gt;'SFV+BESS'!$I$7),-'SFV+BESS'!$I$7,IF(AND(FB488&lt;0,FI487+FB488/$B$5&lt;$H$2),-MIN('SFV+BESS'!$I$7,FI487-$H$2),0)))</f>
        <v>0</v>
      </c>
      <c r="FE488" s="33"/>
      <c r="FF488" s="33">
        <f t="shared" si="599"/>
        <v>0</v>
      </c>
      <c r="FG488" s="27">
        <f t="shared" si="567"/>
        <v>0</v>
      </c>
      <c r="FH488" s="27">
        <f t="shared" si="600"/>
        <v>0</v>
      </c>
      <c r="FI488" s="28">
        <f>IF((FI487+FC488+FD488)&gt;=$B$2*'SFV+BESS'!$I$9, $B$2*'SFV+BESS'!$I$9, (FI487+FC488+FD488))</f>
        <v>173.61249999999998</v>
      </c>
      <c r="FJ488" s="110">
        <f t="shared" si="568"/>
        <v>0</v>
      </c>
      <c r="FO488" s="251"/>
      <c r="FP488" s="41">
        <v>19.9583333333333</v>
      </c>
      <c r="FQ488" s="33">
        <f t="shared" si="614"/>
        <v>0</v>
      </c>
      <c r="FR488" s="33">
        <f>Gen_Cons_Horario!B7810</f>
        <v>0</v>
      </c>
      <c r="FS488" s="35">
        <f t="shared" si="579"/>
        <v>0</v>
      </c>
      <c r="FT488" s="116">
        <f>IF(AND(FS488&gt;0,FS488*$B$4+FZ487&lt;=$B$2*'SFV+BESS'!$I$9,FS488&lt;'SFV+BESS'!$I$7), FS488*$B$4, IF(AND(FS488&gt;0,FS488*$B$4+FZ487&gt;$B$2*'SFV+BESS'!$I$9,FS488*$B$4&lt;'SFV+BESS'!$I$7),$B$2*'SFV+BESS'!$I$9-FZ487,IF(AND(FS488&gt;0,FS488*$B$4+FZ487&gt;$B$2*'SFV+BESS'!$I$9,FS488*$B$4&gt;'SFV+BESS'!$I$7,FZ487&lt;$B$2*'SFV+BESS'!$I$9),$B$2*'SFV+BESS'!$I$9-FZ487,IF(AND(FS488&gt;0,FS488*$B$4+FZ487&lt;=$B$2*'SFV+BESS'!$I$9,FS488&gt;'SFV+BESS'!$I$7),'SFV+BESS'!$I$7,0))))</f>
        <v>0</v>
      </c>
      <c r="FU488" s="27">
        <f>IF(AND(FS488&lt;0,FZ487+FS488/$B$5&gt;$H$2,-FS488/'Carga-Descarga Año'!$B$5&lt;'SFV+BESS'!$I$7),FS488/$B$5,IF(AND(FS488&lt;0,FZ487+FS488/$B$5&gt;$H$2,-FS488/'Carga-Descarga Año'!$B$5&gt;'SFV+BESS'!$I$7),-'SFV+BESS'!$I$7,IF(AND(FS488&lt;0,FZ487+FS488/$B$5&lt;$H$2),-MIN('SFV+BESS'!$I$7,FZ487-$H$2),0)))</f>
        <v>0</v>
      </c>
      <c r="FV488" s="33"/>
      <c r="FW488" s="33">
        <f t="shared" si="601"/>
        <v>0</v>
      </c>
      <c r="FX488" s="27">
        <f t="shared" si="569"/>
        <v>0</v>
      </c>
      <c r="FY488" s="27">
        <f t="shared" si="602"/>
        <v>0</v>
      </c>
      <c r="FZ488" s="28">
        <f>IF((FZ487+FT488+FU488)&gt;=$B$2*'SFV+BESS'!$I$9, $B$2*'SFV+BESS'!$I$9, (FZ487+FT488+FU488))</f>
        <v>173.61249999999998</v>
      </c>
      <c r="GA488" s="110">
        <f t="shared" si="570"/>
        <v>0</v>
      </c>
      <c r="GF488" s="251"/>
      <c r="GG488" s="41">
        <v>19.9583333333333</v>
      </c>
      <c r="GH488" s="33">
        <f t="shared" si="615"/>
        <v>0</v>
      </c>
      <c r="GI488" s="33">
        <f>Gen_Cons_Horario!B8530</f>
        <v>0</v>
      </c>
      <c r="GJ488" s="35">
        <f t="shared" si="585"/>
        <v>0</v>
      </c>
      <c r="GK488" s="116">
        <f>IF(AND(GJ488&gt;0,GJ488*$B$4+GQ487&lt;=$B$2*'SFV+BESS'!$I$9,GJ488&lt;'SFV+BESS'!$I$7), GJ488*$B$4, IF(AND(GJ488&gt;0,GJ488*$B$4+GQ487&gt;$B$2*'SFV+BESS'!$I$9,GJ488*$B$4&lt;'SFV+BESS'!$I$7),$B$2*'SFV+BESS'!$I$9-GQ487,IF(AND(GJ488&gt;0,GJ488*$B$4+GQ487&gt;$B$2*'SFV+BESS'!$I$9,GJ488*$B$4&gt;'SFV+BESS'!$I$7,GQ487&lt;$B$2*'SFV+BESS'!$I$9),$B$2*'SFV+BESS'!$I$9-GQ487,IF(AND(GJ488&gt;0,GJ488*$B$4+GQ487&lt;=$B$2*'SFV+BESS'!$I$9,GJ488&gt;'SFV+BESS'!$I$7),'SFV+BESS'!$I$7,0))))</f>
        <v>0</v>
      </c>
      <c r="GL488" s="27">
        <f>IF(AND(GJ488&lt;0,GQ487+GJ488/$B$5&gt;$H$2,-GJ488/'Carga-Descarga Año'!$B$5&lt;'SFV+BESS'!$I$7),GJ488/$B$5,IF(AND(GJ488&lt;0,GQ487+GJ488/$B$5&gt;$H$2,-GJ488/'Carga-Descarga Año'!$B$5&gt;'SFV+BESS'!$I$7),-'SFV+BESS'!$I$7,IF(AND(GJ488&lt;0,GQ487+GJ488/$B$5&lt;$H$2),-MIN('SFV+BESS'!$I$7,GQ487-$H$2),0)))</f>
        <v>0</v>
      </c>
      <c r="GM488" s="33"/>
      <c r="GN488" s="33">
        <f t="shared" si="603"/>
        <v>0</v>
      </c>
      <c r="GO488" s="27">
        <f t="shared" si="571"/>
        <v>0</v>
      </c>
      <c r="GP488" s="27">
        <f t="shared" si="604"/>
        <v>0</v>
      </c>
      <c r="GQ488" s="28">
        <f>IF((GQ487+GK488+GL488)&gt;=$B$2*'SFV+BESS'!$I$9, $B$2*'SFV+BESS'!$I$9, (GQ487+GK488+GL488))</f>
        <v>173.61249999999998</v>
      </c>
      <c r="GR488" s="110">
        <f t="shared" si="572"/>
        <v>0</v>
      </c>
    </row>
    <row r="489" spans="1:200">
      <c r="A489" s="248">
        <v>21</v>
      </c>
      <c r="B489" s="117">
        <v>20</v>
      </c>
      <c r="C489" s="38">
        <f t="shared" si="586"/>
        <v>0</v>
      </c>
      <c r="D489" s="2">
        <f>Gen_Cons_Horario!B515</f>
        <v>0</v>
      </c>
      <c r="E489" s="140">
        <f t="shared" si="544"/>
        <v>0</v>
      </c>
      <c r="F489" s="116">
        <f>IF(AND(E489&gt;0,E489*$B$4+L488&lt;=$B$2*'SFV+BESS'!$I$9,E489&lt;'SFV+BESS'!$I$7), E489*$B$4, IF(AND(E489&gt;0,E489*$B$4+L488&gt;$B$2*'SFV+BESS'!$I$9,E489*$B$4&lt;'SFV+BESS'!$I$7),$B$2*'SFV+BESS'!$I$9-L488,IF(AND(E489&gt;0,E489*$B$4+L488&gt;$B$2*'SFV+BESS'!$I$9,E489*$B$4&gt;'SFV+BESS'!$I$7,L488&lt;$B$2*'SFV+BESS'!$I$9),$B$2*'SFV+BESS'!$I$9-L488,IF(AND(E489&gt;0,E489*$B$4+L488&lt;=$B$2*'SFV+BESS'!$I$9,E489&gt;'SFV+BESS'!$I$7),'SFV+BESS'!$I$7,0))))</f>
        <v>0</v>
      </c>
      <c r="G489" s="27">
        <f>IF(AND(E489&lt;0,L488+E489/$B$5&gt;$H$2,-E489/'Carga-Descarga Año'!$B$5&lt;'SFV+BESS'!$I$7),E489/$B$5,IF(AND(E489&lt;0,L488+E489/$B$5&gt;$H$2,-E489/'Carga-Descarga Año'!$B$5&gt;'SFV+BESS'!$I$7),-'SFV+BESS'!$I$7,IF(AND(E489&lt;0,L488+E489/$B$5&lt;$H$2),-MIN('SFV+BESS'!$I$7,L488-$H$2),0)))</f>
        <v>0</v>
      </c>
      <c r="I489" s="38">
        <f t="shared" si="545"/>
        <v>0</v>
      </c>
      <c r="J489" s="27">
        <f t="shared" si="547"/>
        <v>0</v>
      </c>
      <c r="K489" s="27">
        <f t="shared" si="546"/>
        <v>0</v>
      </c>
      <c r="L489" s="28">
        <f>IF((L488+F489+G489)&gt;=$B$2*'SFV+BESS'!$I$9, $B$2*'SFV+BESS'!$I$9, (L488+F489+G489))</f>
        <v>157.91355263157894</v>
      </c>
      <c r="M489" s="110">
        <f t="shared" si="548"/>
        <v>0</v>
      </c>
      <c r="R489" s="251">
        <v>21</v>
      </c>
      <c r="S489" s="117">
        <v>20</v>
      </c>
      <c r="T489" s="2">
        <f t="shared" si="605"/>
        <v>0</v>
      </c>
      <c r="U489" s="2">
        <f>Gen_Cons_Horario!B1259</f>
        <v>0</v>
      </c>
      <c r="V489" s="35">
        <f t="shared" si="580"/>
        <v>0</v>
      </c>
      <c r="W489" s="116">
        <f>IF(AND(V489&gt;0,V489*$B$4+AC488&lt;=$B$2*'SFV+BESS'!$I$9,V489&lt;'SFV+BESS'!$I$7), V489*$B$4, IF(AND(V489&gt;0,V489*$B$4+AC488&gt;$B$2*'SFV+BESS'!$I$9,V489*$B$4&lt;'SFV+BESS'!$I$7),$B$2*'SFV+BESS'!$I$9-AC488,IF(AND(V489&gt;0,V489*$B$4+AC488&gt;$B$2*'SFV+BESS'!$I$9,V489*$B$4&gt;'SFV+BESS'!$I$7,AC488&lt;$B$2*'SFV+BESS'!$I$9),$B$2*'SFV+BESS'!$I$9-AC488,IF(AND(V489&gt;0,V489*$B$4+AC488&lt;=$B$2*'SFV+BESS'!$I$9,V489&gt;'SFV+BESS'!$I$7),'SFV+BESS'!$I$7,0))))</f>
        <v>0</v>
      </c>
      <c r="X489" s="27">
        <f>IF(AND(V489&lt;0,AC488+V489/$B$5&gt;$H$2,-V489/'Carga-Descarga Año'!$B$5&lt;'SFV+BESS'!$I$7),V489/$B$5,IF(AND(V489&lt;0,AC488+V489/$B$5&gt;$H$2,-V489/'Carga-Descarga Año'!$B$5&gt;'SFV+BESS'!$I$7),-'SFV+BESS'!$I$7,IF(AND(V489&lt;0,AC488+V489/$B$5&lt;$H$2),-MIN('SFV+BESS'!$I$7,AC488-$H$2),0)))</f>
        <v>0</v>
      </c>
      <c r="Z489" s="33">
        <f t="shared" si="574"/>
        <v>0</v>
      </c>
      <c r="AA489" s="27">
        <f t="shared" si="549"/>
        <v>0</v>
      </c>
      <c r="AB489" s="27">
        <f t="shared" si="573"/>
        <v>0</v>
      </c>
      <c r="AC489" s="28">
        <f>IF((AC488+W489+X489)&gt;=$B$2*'SFV+BESS'!$I$9, $B$2*'SFV+BESS'!$I$9, (AC488+W489+X489))</f>
        <v>173.61249999999998</v>
      </c>
      <c r="AD489" s="110">
        <f t="shared" si="550"/>
        <v>0</v>
      </c>
      <c r="AI489" s="251">
        <v>21</v>
      </c>
      <c r="AJ489" s="117">
        <v>20</v>
      </c>
      <c r="AK489" s="52">
        <f t="shared" si="606"/>
        <v>0</v>
      </c>
      <c r="AL489" s="33">
        <f>Gen_Cons_Horario!B1931</f>
        <v>0</v>
      </c>
      <c r="AM489" s="35">
        <f t="shared" si="581"/>
        <v>0</v>
      </c>
      <c r="AN489" s="116">
        <f>IF(AND(AM489&gt;0,AM489*$B$4+AT488&lt;=$B$2*'SFV+BESS'!$I$9,AM489&lt;'SFV+BESS'!$I$7), AM489*$B$4, IF(AND(AM489&gt;0,AM489*$B$4+AT488&gt;$B$2*'SFV+BESS'!$I$9,AM489*$B$4&lt;'SFV+BESS'!$I$7),$B$2*'SFV+BESS'!$I$9-AT488,IF(AND(AM489&gt;0,AM489*$B$4+AT488&gt;$B$2*'SFV+BESS'!$I$9,AM489*$B$4&gt;'SFV+BESS'!$I$7,AT488&lt;$B$2*'SFV+BESS'!$I$9),$B$2*'SFV+BESS'!$I$9-AT488,IF(AND(AM489&gt;0,AM489*$B$4+AT488&lt;=$B$2*'SFV+BESS'!$I$9,AM489&gt;'SFV+BESS'!$I$7),'SFV+BESS'!$I$7,0))))</f>
        <v>0</v>
      </c>
      <c r="AO489" s="27">
        <f>IF(AND(AM489&lt;0,AT488+AM489/$B$5&gt;$H$2,-AM489/'Carga-Descarga Año'!$B$5&lt;'SFV+BESS'!$I$7),AM489/$B$5,IF(AND(AM489&lt;0,AT488+AM489/$B$5&gt;$H$2,-AM489/'Carga-Descarga Año'!$B$5&gt;'SFV+BESS'!$I$7),-'SFV+BESS'!$I$7,IF(AND(AM489&lt;0,AT488+AM489/$B$5&lt;$H$2),-MIN('SFV+BESS'!$I$7,AT488-$H$2),0)))</f>
        <v>0</v>
      </c>
      <c r="AP489" s="33"/>
      <c r="AQ489" s="33">
        <f t="shared" si="587"/>
        <v>0</v>
      </c>
      <c r="AR489" s="27">
        <f t="shared" si="551"/>
        <v>0</v>
      </c>
      <c r="AS489" s="27">
        <f t="shared" si="588"/>
        <v>0</v>
      </c>
      <c r="AT489" s="28">
        <f>IF((AT488+AN489+AO489)&gt;=$B$2*'SFV+BESS'!$I$9, $B$2*'SFV+BESS'!$I$9, (AT488+AN489+AO489))</f>
        <v>173.61249999999998</v>
      </c>
      <c r="AU489" s="110">
        <f t="shared" si="552"/>
        <v>0</v>
      </c>
      <c r="AZ489" s="251">
        <v>21</v>
      </c>
      <c r="BA489" s="117">
        <v>20</v>
      </c>
      <c r="BB489" s="33">
        <f t="shared" si="607"/>
        <v>0</v>
      </c>
      <c r="BC489" s="33">
        <f>Gen_Cons_Horario!B2675</f>
        <v>0</v>
      </c>
      <c r="BD489" s="35">
        <f t="shared" si="582"/>
        <v>0</v>
      </c>
      <c r="BE489" s="116">
        <f>IF(AND(BD489&gt;0,BD489*$B$4+BK488&lt;=$B$2*'SFV+BESS'!$I$9,BD489&lt;'SFV+BESS'!$I$7), BD489*$B$4, IF(AND(BD489&gt;0,BD489*$B$4+BK488&gt;$B$2*'SFV+BESS'!$I$9,BD489*$B$4&lt;'SFV+BESS'!$I$7),$B$2*'SFV+BESS'!$I$9-BK488,IF(AND(BD489&gt;0,BD489*$B$4+BK488&gt;$B$2*'SFV+BESS'!$I$9,BD489*$B$4&gt;'SFV+BESS'!$I$7,BK488&lt;$B$2*'SFV+BESS'!$I$9),$B$2*'SFV+BESS'!$I$9-BK488,IF(AND(BD489&gt;0,BD489*$B$4+BK488&lt;=$B$2*'SFV+BESS'!$I$9,BD489&gt;'SFV+BESS'!$I$7),'SFV+BESS'!$I$7,0))))</f>
        <v>0</v>
      </c>
      <c r="BF489" s="27">
        <f>IF(AND(BD489&lt;0,BK488+BD489/$B$5&gt;$H$2,-BD489/'Carga-Descarga Año'!$B$5&lt;'SFV+BESS'!$I$7),BD489/$B$5,IF(AND(BD489&lt;0,BK488+BD489/$B$5&gt;$H$2,-BD489/'Carga-Descarga Año'!$B$5&gt;'SFV+BESS'!$I$7),-'SFV+BESS'!$I$7,IF(AND(BD489&lt;0,BK488+BD489/$B$5&lt;$H$2),-MIN('SFV+BESS'!$I$7,BK488-$H$2),0)))</f>
        <v>0</v>
      </c>
      <c r="BG489" s="33"/>
      <c r="BH489" s="33">
        <f t="shared" si="589"/>
        <v>0</v>
      </c>
      <c r="BI489" s="27">
        <f t="shared" si="553"/>
        <v>0</v>
      </c>
      <c r="BJ489" s="27">
        <f t="shared" si="590"/>
        <v>0</v>
      </c>
      <c r="BK489" s="28">
        <f>IF((BK488+BE489+BF489)&gt;=$B$2*'SFV+BESS'!$I$9, $B$2*'SFV+BESS'!$I$9, (BK488+BE489+BF489))</f>
        <v>173.61249999999998</v>
      </c>
      <c r="BL489" s="110">
        <f t="shared" si="554"/>
        <v>0</v>
      </c>
      <c r="BQ489" s="251">
        <v>21</v>
      </c>
      <c r="BR489" s="117">
        <v>20</v>
      </c>
      <c r="BS489" s="33">
        <f t="shared" si="608"/>
        <v>0</v>
      </c>
      <c r="BT489" s="33">
        <f>Gen_Cons_Horario!B3395</f>
        <v>0</v>
      </c>
      <c r="BU489" s="35">
        <f t="shared" si="583"/>
        <v>0</v>
      </c>
      <c r="BV489" s="116">
        <f>IF(AND(BU489&gt;0,BU489*$B$4+CB488&lt;=$B$2*'SFV+BESS'!$I$9,BU489&lt;'SFV+BESS'!$I$7), BU489*$B$4, IF(AND(BU489&gt;0,BU489*$B$4+CB488&gt;$B$2*'SFV+BESS'!$I$9,BU489*$B$4&lt;'SFV+BESS'!$I$7),$B$2*'SFV+BESS'!$I$9-CB488,IF(AND(BU489&gt;0,BU489*$B$4+CB488&gt;$B$2*'SFV+BESS'!$I$9,BU489*$B$4&gt;'SFV+BESS'!$I$7,CB488&lt;$B$2*'SFV+BESS'!$I$9),$B$2*'SFV+BESS'!$I$9-CB488,IF(AND(BU489&gt;0,BU489*$B$4+CB488&lt;=$B$2*'SFV+BESS'!$I$9,BU489&gt;'SFV+BESS'!$I$7),'SFV+BESS'!$I$7,0))))</f>
        <v>0</v>
      </c>
      <c r="BW489" s="27">
        <f>IF(AND(BU489&lt;0,CB488+BU489/$B$5&gt;$H$2,-BU489/'Carga-Descarga Año'!$B$5&lt;'SFV+BESS'!$I$7),BU489/$B$5,IF(AND(BU489&lt;0,CB488+BU489/$B$5&gt;$H$2,-BU489/'Carga-Descarga Año'!$B$5&gt;'SFV+BESS'!$I$7),-'SFV+BESS'!$I$7,IF(AND(BU489&lt;0,CB488+BU489/$B$5&lt;$H$2),-MIN('SFV+BESS'!$I$7,CB488-$H$2),0)))</f>
        <v>0</v>
      </c>
      <c r="BX489" s="33"/>
      <c r="BY489" s="33">
        <f t="shared" si="591"/>
        <v>0</v>
      </c>
      <c r="BZ489" s="27">
        <f t="shared" si="555"/>
        <v>0</v>
      </c>
      <c r="CA489" s="27">
        <f t="shared" si="556"/>
        <v>0</v>
      </c>
      <c r="CB489" s="28">
        <f>IF((CB488+BV489+BW489)&gt;=$B$2*'SFV+BESS'!$I$9, $B$2*'SFV+BESS'!$I$9, (CB488+BV489+BW489))</f>
        <v>173.61249999999998</v>
      </c>
      <c r="CC489" s="110">
        <f t="shared" si="557"/>
        <v>0</v>
      </c>
      <c r="CH489" s="251">
        <v>21</v>
      </c>
      <c r="CI489" s="117">
        <v>20</v>
      </c>
      <c r="CJ489" s="33">
        <f t="shared" si="609"/>
        <v>0</v>
      </c>
      <c r="CK489" s="33">
        <f>Gen_Cons_Horario!B4139</f>
        <v>0</v>
      </c>
      <c r="CL489" s="35">
        <f t="shared" si="584"/>
        <v>0</v>
      </c>
      <c r="CM489" s="116">
        <f>IF(AND(CL489&gt;0,CL489*$B$4+CS488&lt;=$B$2*'SFV+BESS'!$I$9,CL489&lt;'SFV+BESS'!$I$7), CL489*$B$4, IF(AND(CL489&gt;0,CL489*$B$4+CS488&gt;$B$2*'SFV+BESS'!$I$9,CL489*$B$4&lt;'SFV+BESS'!$I$7),$B$2*'SFV+BESS'!$I$9-CS488,IF(AND(CL489&gt;0,CL489*$B$4+CS488&gt;$B$2*'SFV+BESS'!$I$9,CL489*$B$4&gt;'SFV+BESS'!$I$7,CS488&lt;$B$2*'SFV+BESS'!$I$9),$B$2*'SFV+BESS'!$I$9-CS488,IF(AND(CL489&gt;0,CL489*$B$4+CS488&lt;=$B$2*'SFV+BESS'!$I$9,CL489&gt;'SFV+BESS'!$I$7),'SFV+BESS'!$I$7,0))))</f>
        <v>0</v>
      </c>
      <c r="CN489" s="27">
        <f>IF(AND(CL489&lt;0,CS488+CL489/$B$5&gt;$H$2,-CL489/'Carga-Descarga Año'!$B$5&lt;'SFV+BESS'!$I$7),CL489/$B$5,IF(AND(CL489&lt;0,CS488+CL489/$B$5&gt;$H$2,-CL489/'Carga-Descarga Año'!$B$5&gt;'SFV+BESS'!$I$7),-'SFV+BESS'!$I$7,IF(AND(CL489&lt;0,CS488+CL489/$B$5&lt;$H$2),-MIN('SFV+BESS'!$I$7,CS488-$H$2),0)))</f>
        <v>0</v>
      </c>
      <c r="CO489" s="33"/>
      <c r="CP489" s="33">
        <f t="shared" si="592"/>
        <v>0</v>
      </c>
      <c r="CQ489" s="27">
        <f t="shared" si="558"/>
        <v>0</v>
      </c>
      <c r="CR489" s="27">
        <f t="shared" si="593"/>
        <v>0</v>
      </c>
      <c r="CS489" s="28">
        <f>IF((CS488+CM489+CN489)&gt;=$B$2*'SFV+BESS'!$I$9, $B$2*'SFV+BESS'!$I$9, (CS488+CM489+CN489))</f>
        <v>173.61249999999998</v>
      </c>
      <c r="CT489" s="110">
        <f t="shared" si="559"/>
        <v>0</v>
      </c>
      <c r="CY489" s="251">
        <v>21</v>
      </c>
      <c r="CZ489" s="117">
        <v>20</v>
      </c>
      <c r="DA489" s="33">
        <f t="shared" si="610"/>
        <v>0</v>
      </c>
      <c r="DB489" s="33">
        <f>Gen_Cons_Horario!B4859</f>
        <v>0</v>
      </c>
      <c r="DC489" s="35">
        <f t="shared" si="575"/>
        <v>0</v>
      </c>
      <c r="DD489" s="116">
        <f>IF(AND(DC489&gt;0,DC489*$B$4+DJ488&lt;=$B$2*'SFV+BESS'!$I$9,DC489&lt;'SFV+BESS'!$I$7), DC489*$B$4, IF(AND(DC489&gt;0,DC489*$B$4+DJ488&gt;$B$2*'SFV+BESS'!$I$9,DC489*$B$4&lt;'SFV+BESS'!$I$7),$B$2*'SFV+BESS'!$I$9-DJ488,IF(AND(DC489&gt;0,DC489*$B$4+DJ488&gt;$B$2*'SFV+BESS'!$I$9,DC489*$B$4&gt;'SFV+BESS'!$I$7,DJ488&lt;$B$2*'SFV+BESS'!$I$9),$B$2*'SFV+BESS'!$I$9-DJ488,IF(AND(DC489&gt;0,DC489*$B$4+DJ488&lt;=$B$2*'SFV+BESS'!$I$9,DC489&gt;'SFV+BESS'!$I$7),'SFV+BESS'!$I$7,0))))</f>
        <v>0</v>
      </c>
      <c r="DE489" s="27">
        <f>IF(AND(DC489&lt;0,DJ488+DC489/$B$5&gt;$H$2,-DC489/'Carga-Descarga Año'!$B$5&lt;'SFV+BESS'!$I$7),DC489/$B$5,IF(AND(DC489&lt;0,DJ488+DC489/$B$5&gt;$H$2,-DC489/'Carga-Descarga Año'!$B$5&gt;'SFV+BESS'!$I$7),-'SFV+BESS'!$I$7,IF(AND(DC489&lt;0,DJ488+DC489/$B$5&lt;$H$2),-MIN('SFV+BESS'!$I$7,DJ488-$H$2),0)))</f>
        <v>0</v>
      </c>
      <c r="DF489" s="33"/>
      <c r="DG489" s="33">
        <f t="shared" si="594"/>
        <v>0</v>
      </c>
      <c r="DH489" s="27">
        <f t="shared" si="560"/>
        <v>0</v>
      </c>
      <c r="DI489" s="27">
        <f t="shared" si="561"/>
        <v>0</v>
      </c>
      <c r="DJ489" s="28">
        <f>IF((DJ488+DD489+DE489)&gt;=$B$2*'SFV+BESS'!$I$9, $B$2*'SFV+BESS'!$I$9, (DJ488+DD489+DE489))</f>
        <v>173.61249999999998</v>
      </c>
      <c r="DK489" s="110">
        <f t="shared" si="562"/>
        <v>0</v>
      </c>
      <c r="DP489" s="251">
        <v>21</v>
      </c>
      <c r="DQ489" s="117">
        <v>20</v>
      </c>
      <c r="DR489" s="33">
        <f t="shared" si="611"/>
        <v>0</v>
      </c>
      <c r="DS489" s="33">
        <f>Gen_Cons_Horario!B5603</f>
        <v>0</v>
      </c>
      <c r="DT489" s="35">
        <f t="shared" si="576"/>
        <v>0</v>
      </c>
      <c r="DU489" s="116">
        <f>IF(AND(DT489&gt;0,DT489*$B$4+EA488&lt;=$B$2*'SFV+BESS'!$I$9,DT489&lt;'SFV+BESS'!$I$7), DT489*$B$4, IF(AND(DT489&gt;0,DT489*$B$4+EA488&gt;$B$2*'SFV+BESS'!$I$9,DT489*$B$4&lt;'SFV+BESS'!$I$7),$B$2*'SFV+BESS'!$I$9-EA488,IF(AND(DT489&gt;0,DT489*$B$4+EA488&gt;$B$2*'SFV+BESS'!$I$9,DT489*$B$4&gt;'SFV+BESS'!$I$7,EA488&lt;$B$2*'SFV+BESS'!$I$9),$B$2*'SFV+BESS'!$I$9-EA488,IF(AND(DT489&gt;0,DT489*$B$4+EA488&lt;=$B$2*'SFV+BESS'!$I$9,DT489&gt;'SFV+BESS'!$I$7),'SFV+BESS'!$I$7,0))))</f>
        <v>0</v>
      </c>
      <c r="DV489" s="27">
        <f>IF(AND(DT489&lt;0,EA488+DT489/$B$5&gt;$H$2,-DT489/'Carga-Descarga Año'!$B$5&lt;'SFV+BESS'!$I$7),DT489/$B$5,IF(AND(DT489&lt;0,EA488+DT489/$B$5&gt;$H$2,-DT489/'Carga-Descarga Año'!$B$5&gt;'SFV+BESS'!$I$7),-'SFV+BESS'!$I$7,IF(AND(DT489&lt;0,EA488+DT489/$B$5&lt;$H$2),-MIN('SFV+BESS'!$I$7,EA488-$H$2),0)))</f>
        <v>0</v>
      </c>
      <c r="DW489" s="33"/>
      <c r="DX489" s="33">
        <f t="shared" si="595"/>
        <v>0</v>
      </c>
      <c r="DY489" s="27">
        <f t="shared" si="563"/>
        <v>0</v>
      </c>
      <c r="DZ489" s="27">
        <f t="shared" si="596"/>
        <v>0</v>
      </c>
      <c r="EA489" s="28">
        <f>IF((EA488+DU489+DV489)&gt;=$B$2*'SFV+BESS'!$I$9, $B$2*'SFV+BESS'!$I$9, (EA488+DU489+DV489))</f>
        <v>173.61249999999998</v>
      </c>
      <c r="EB489" s="110">
        <f t="shared" si="564"/>
        <v>0</v>
      </c>
      <c r="EG489" s="251">
        <v>21</v>
      </c>
      <c r="EH489" s="117">
        <v>20</v>
      </c>
      <c r="EI489" s="33">
        <f t="shared" si="612"/>
        <v>0</v>
      </c>
      <c r="EJ489" s="33">
        <f>Gen_Cons_Horario!B6347</f>
        <v>0</v>
      </c>
      <c r="EK489" s="35">
        <f t="shared" si="577"/>
        <v>0</v>
      </c>
      <c r="EL489" s="116">
        <f>IF(AND(EK489&gt;0,EK489*$B$4+ER488&lt;=$B$2*'SFV+BESS'!$I$9,EK489&lt;'SFV+BESS'!$I$7), EK489*$B$4, IF(AND(EK489&gt;0,EK489*$B$4+ER488&gt;$B$2*'SFV+BESS'!$I$9,EK489*$B$4&lt;'SFV+BESS'!$I$7),$B$2*'SFV+BESS'!$I$9-ER488,IF(AND(EK489&gt;0,EK489*$B$4+ER488&gt;$B$2*'SFV+BESS'!$I$9,EK489*$B$4&gt;'SFV+BESS'!$I$7,ER488&lt;$B$2*'SFV+BESS'!$I$9),$B$2*'SFV+BESS'!$I$9-ER488,IF(AND(EK489&gt;0,EK489*$B$4+ER488&lt;=$B$2*'SFV+BESS'!$I$9,EK489&gt;'SFV+BESS'!$I$7),'SFV+BESS'!$I$7,0))))</f>
        <v>0</v>
      </c>
      <c r="EM489" s="27">
        <f>IF(AND(EK489&lt;0,ER488+EK489/$B$5&gt;$H$2,-EK489/'Carga-Descarga Año'!$B$5&lt;'SFV+BESS'!$I$7),EK489/$B$5,IF(AND(EK489&lt;0,ER488+EK489/$B$5&gt;$H$2,-EK489/'Carga-Descarga Año'!$B$5&gt;'SFV+BESS'!$I$7),-'SFV+BESS'!$I$7,IF(AND(EK489&lt;0,ER488+EK489/$B$5&lt;$H$2),-MIN('SFV+BESS'!$I$7,ER488-$H$2),0)))</f>
        <v>0</v>
      </c>
      <c r="EN489" s="33"/>
      <c r="EO489" s="33">
        <f t="shared" si="597"/>
        <v>0</v>
      </c>
      <c r="EP489" s="27">
        <f t="shared" si="565"/>
        <v>0</v>
      </c>
      <c r="EQ489" s="27">
        <f t="shared" si="598"/>
        <v>0</v>
      </c>
      <c r="ER489" s="28">
        <f>IF((ER488+EL489+EM489)&gt;=$B$2*'SFV+BESS'!$I$9, $B$2*'SFV+BESS'!$I$9, (ER488+EL489+EM489))</f>
        <v>173.61249999999998</v>
      </c>
      <c r="ES489" s="110">
        <f t="shared" si="566"/>
        <v>0</v>
      </c>
      <c r="EX489" s="251">
        <v>21</v>
      </c>
      <c r="EY489" s="117">
        <v>20</v>
      </c>
      <c r="EZ489" s="33">
        <f t="shared" si="613"/>
        <v>0</v>
      </c>
      <c r="FA489" s="33">
        <f>Gen_Cons_Horario!B7067</f>
        <v>0</v>
      </c>
      <c r="FB489" s="35">
        <f t="shared" si="578"/>
        <v>0</v>
      </c>
      <c r="FC489" s="116">
        <f>IF(AND(FB489&gt;0,FB489*$B$4+FI488&lt;=$B$2*'SFV+BESS'!$I$9,FB489&lt;'SFV+BESS'!$I$7), FB489*$B$4, IF(AND(FB489&gt;0,FB489*$B$4+FI488&gt;$B$2*'SFV+BESS'!$I$9,FB489*$B$4&lt;'SFV+BESS'!$I$7),$B$2*'SFV+BESS'!$I$9-FI488,IF(AND(FB489&gt;0,FB489*$B$4+FI488&gt;$B$2*'SFV+BESS'!$I$9,FB489*$B$4&gt;'SFV+BESS'!$I$7,FI488&lt;$B$2*'SFV+BESS'!$I$9),$B$2*'SFV+BESS'!$I$9-FI488,IF(AND(FB489&gt;0,FB489*$B$4+FI488&lt;=$B$2*'SFV+BESS'!$I$9,FB489&gt;'SFV+BESS'!$I$7),'SFV+BESS'!$I$7,0))))</f>
        <v>0</v>
      </c>
      <c r="FD489" s="27">
        <f>IF(AND(FB489&lt;0,FI488+FB489/$B$5&gt;$H$2,-FB489/'Carga-Descarga Año'!$B$5&lt;'SFV+BESS'!$I$7),FB489/$B$5,IF(AND(FB489&lt;0,FI488+FB489/$B$5&gt;$H$2,-FB489/'Carga-Descarga Año'!$B$5&gt;'SFV+BESS'!$I$7),-'SFV+BESS'!$I$7,IF(AND(FB489&lt;0,FI488+FB489/$B$5&lt;$H$2),-MIN('SFV+BESS'!$I$7,FI488-$H$2),0)))</f>
        <v>0</v>
      </c>
      <c r="FE489" s="33"/>
      <c r="FF489" s="33">
        <f t="shared" si="599"/>
        <v>0</v>
      </c>
      <c r="FG489" s="27">
        <f t="shared" si="567"/>
        <v>0</v>
      </c>
      <c r="FH489" s="27">
        <f t="shared" si="600"/>
        <v>0</v>
      </c>
      <c r="FI489" s="28">
        <f>IF((FI488+FC489+FD489)&gt;=$B$2*'SFV+BESS'!$I$9, $B$2*'SFV+BESS'!$I$9, (FI488+FC489+FD489))</f>
        <v>173.61249999999998</v>
      </c>
      <c r="FJ489" s="110">
        <f t="shared" si="568"/>
        <v>0</v>
      </c>
      <c r="FO489" s="251">
        <v>21</v>
      </c>
      <c r="FP489" s="117">
        <v>20</v>
      </c>
      <c r="FQ489" s="33">
        <f t="shared" si="614"/>
        <v>0</v>
      </c>
      <c r="FR489" s="33">
        <f>Gen_Cons_Horario!B7811</f>
        <v>0</v>
      </c>
      <c r="FS489" s="35">
        <f t="shared" si="579"/>
        <v>0</v>
      </c>
      <c r="FT489" s="116">
        <f>IF(AND(FS489&gt;0,FS489*$B$4+FZ488&lt;=$B$2*'SFV+BESS'!$I$9,FS489&lt;'SFV+BESS'!$I$7), FS489*$B$4, IF(AND(FS489&gt;0,FS489*$B$4+FZ488&gt;$B$2*'SFV+BESS'!$I$9,FS489*$B$4&lt;'SFV+BESS'!$I$7),$B$2*'SFV+BESS'!$I$9-FZ488,IF(AND(FS489&gt;0,FS489*$B$4+FZ488&gt;$B$2*'SFV+BESS'!$I$9,FS489*$B$4&gt;'SFV+BESS'!$I$7,FZ488&lt;$B$2*'SFV+BESS'!$I$9),$B$2*'SFV+BESS'!$I$9-FZ488,IF(AND(FS489&gt;0,FS489*$B$4+FZ488&lt;=$B$2*'SFV+BESS'!$I$9,FS489&gt;'SFV+BESS'!$I$7),'SFV+BESS'!$I$7,0))))</f>
        <v>0</v>
      </c>
      <c r="FU489" s="27">
        <f>IF(AND(FS489&lt;0,FZ488+FS489/$B$5&gt;$H$2,-FS489/'Carga-Descarga Año'!$B$5&lt;'SFV+BESS'!$I$7),FS489/$B$5,IF(AND(FS489&lt;0,FZ488+FS489/$B$5&gt;$H$2,-FS489/'Carga-Descarga Año'!$B$5&gt;'SFV+BESS'!$I$7),-'SFV+BESS'!$I$7,IF(AND(FS489&lt;0,FZ488+FS489/$B$5&lt;$H$2),-MIN('SFV+BESS'!$I$7,FZ488-$H$2),0)))</f>
        <v>0</v>
      </c>
      <c r="FV489" s="33"/>
      <c r="FW489" s="33">
        <f t="shared" si="601"/>
        <v>0</v>
      </c>
      <c r="FX489" s="27">
        <f t="shared" si="569"/>
        <v>0</v>
      </c>
      <c r="FY489" s="27">
        <f t="shared" si="602"/>
        <v>0</v>
      </c>
      <c r="FZ489" s="28">
        <f>IF((FZ488+FT489+FU489)&gt;=$B$2*'SFV+BESS'!$I$9, $B$2*'SFV+BESS'!$I$9, (FZ488+FT489+FU489))</f>
        <v>173.61249999999998</v>
      </c>
      <c r="GA489" s="110">
        <f t="shared" si="570"/>
        <v>0</v>
      </c>
      <c r="GF489" s="251">
        <v>21</v>
      </c>
      <c r="GG489" s="117">
        <v>20</v>
      </c>
      <c r="GH489" s="33">
        <f t="shared" si="615"/>
        <v>0</v>
      </c>
      <c r="GI489" s="33">
        <f>Gen_Cons_Horario!B8531</f>
        <v>0</v>
      </c>
      <c r="GJ489" s="35">
        <f t="shared" si="585"/>
        <v>0</v>
      </c>
      <c r="GK489" s="116">
        <f>IF(AND(GJ489&gt;0,GJ489*$B$4+GQ488&lt;=$B$2*'SFV+BESS'!$I$9,GJ489&lt;'SFV+BESS'!$I$7), GJ489*$B$4, IF(AND(GJ489&gt;0,GJ489*$B$4+GQ488&gt;$B$2*'SFV+BESS'!$I$9,GJ489*$B$4&lt;'SFV+BESS'!$I$7),$B$2*'SFV+BESS'!$I$9-GQ488,IF(AND(GJ489&gt;0,GJ489*$B$4+GQ488&gt;$B$2*'SFV+BESS'!$I$9,GJ489*$B$4&gt;'SFV+BESS'!$I$7,GQ488&lt;$B$2*'SFV+BESS'!$I$9),$B$2*'SFV+BESS'!$I$9-GQ488,IF(AND(GJ489&gt;0,GJ489*$B$4+GQ488&lt;=$B$2*'SFV+BESS'!$I$9,GJ489&gt;'SFV+BESS'!$I$7),'SFV+BESS'!$I$7,0))))</f>
        <v>0</v>
      </c>
      <c r="GL489" s="27">
        <f>IF(AND(GJ489&lt;0,GQ488+GJ489/$B$5&gt;$H$2,-GJ489/'Carga-Descarga Año'!$B$5&lt;'SFV+BESS'!$I$7),GJ489/$B$5,IF(AND(GJ489&lt;0,GQ488+GJ489/$B$5&gt;$H$2,-GJ489/'Carga-Descarga Año'!$B$5&gt;'SFV+BESS'!$I$7),-'SFV+BESS'!$I$7,IF(AND(GJ489&lt;0,GQ488+GJ489/$B$5&lt;$H$2),-MIN('SFV+BESS'!$I$7,GQ488-$H$2),0)))</f>
        <v>0</v>
      </c>
      <c r="GM489" s="33"/>
      <c r="GN489" s="33">
        <f t="shared" si="603"/>
        <v>0</v>
      </c>
      <c r="GO489" s="27">
        <f t="shared" si="571"/>
        <v>0</v>
      </c>
      <c r="GP489" s="27">
        <f t="shared" si="604"/>
        <v>0</v>
      </c>
      <c r="GQ489" s="28">
        <f>IF((GQ488+GK489+GL489)&gt;=$B$2*'SFV+BESS'!$I$9, $B$2*'SFV+BESS'!$I$9, (GQ488+GK489+GL489))</f>
        <v>173.61249999999998</v>
      </c>
      <c r="GR489" s="110">
        <f t="shared" si="572"/>
        <v>0</v>
      </c>
    </row>
    <row r="490" spans="1:200">
      <c r="A490" s="249"/>
      <c r="B490" s="48">
        <v>20.0416666666667</v>
      </c>
      <c r="C490" s="38">
        <f t="shared" si="586"/>
        <v>0</v>
      </c>
      <c r="D490" s="2">
        <f>Gen_Cons_Horario!B516</f>
        <v>0</v>
      </c>
      <c r="E490" s="140">
        <f t="shared" si="544"/>
        <v>0</v>
      </c>
      <c r="F490" s="116">
        <f>IF(AND(E490&gt;0,E490*$B$4+L489&lt;=$B$2*'SFV+BESS'!$I$9,E490&lt;'SFV+BESS'!$I$7), E490*$B$4, IF(AND(E490&gt;0,E490*$B$4+L489&gt;$B$2*'SFV+BESS'!$I$9,E490*$B$4&lt;'SFV+BESS'!$I$7),$B$2*'SFV+BESS'!$I$9-L489,IF(AND(E490&gt;0,E490*$B$4+L489&gt;$B$2*'SFV+BESS'!$I$9,E490*$B$4&gt;'SFV+BESS'!$I$7,L489&lt;$B$2*'SFV+BESS'!$I$9),$B$2*'SFV+BESS'!$I$9-L489,IF(AND(E490&gt;0,E490*$B$4+L489&lt;=$B$2*'SFV+BESS'!$I$9,E490&gt;'SFV+BESS'!$I$7),'SFV+BESS'!$I$7,0))))</f>
        <v>0</v>
      </c>
      <c r="G490" s="27">
        <f>IF(AND(E490&lt;0,L489+E490/$B$5&gt;$H$2,-E490/'Carga-Descarga Año'!$B$5&lt;'SFV+BESS'!$I$7),E490/$B$5,IF(AND(E490&lt;0,L489+E490/$B$5&gt;$H$2,-E490/'Carga-Descarga Año'!$B$5&gt;'SFV+BESS'!$I$7),-'SFV+BESS'!$I$7,IF(AND(E490&lt;0,L489+E490/$B$5&lt;$H$2),-MIN('SFV+BESS'!$I$7,L489-$H$2),0)))</f>
        <v>0</v>
      </c>
      <c r="I490" s="38">
        <f t="shared" si="545"/>
        <v>0</v>
      </c>
      <c r="J490" s="27">
        <f t="shared" si="547"/>
        <v>0</v>
      </c>
      <c r="K490" s="27">
        <f t="shared" si="546"/>
        <v>0</v>
      </c>
      <c r="L490" s="28">
        <f>IF((L489+F490+G490)&gt;=$B$2*'SFV+BESS'!$I$9, $B$2*'SFV+BESS'!$I$9, (L489+F490+G490))</f>
        <v>157.91355263157894</v>
      </c>
      <c r="M490" s="110">
        <f t="shared" si="548"/>
        <v>0</v>
      </c>
      <c r="R490" s="251"/>
      <c r="S490" s="48">
        <v>20.0416666666667</v>
      </c>
      <c r="T490" s="2">
        <f t="shared" si="605"/>
        <v>0</v>
      </c>
      <c r="U490" s="2">
        <f>Gen_Cons_Horario!B1260</f>
        <v>0</v>
      </c>
      <c r="V490" s="35">
        <f t="shared" si="580"/>
        <v>0</v>
      </c>
      <c r="W490" s="116">
        <f>IF(AND(V490&gt;0,V490*$B$4+AC489&lt;=$B$2*'SFV+BESS'!$I$9,V490&lt;'SFV+BESS'!$I$7), V490*$B$4, IF(AND(V490&gt;0,V490*$B$4+AC489&gt;$B$2*'SFV+BESS'!$I$9,V490*$B$4&lt;'SFV+BESS'!$I$7),$B$2*'SFV+BESS'!$I$9-AC489,IF(AND(V490&gt;0,V490*$B$4+AC489&gt;$B$2*'SFV+BESS'!$I$9,V490*$B$4&gt;'SFV+BESS'!$I$7,AC489&lt;$B$2*'SFV+BESS'!$I$9),$B$2*'SFV+BESS'!$I$9-AC489,IF(AND(V490&gt;0,V490*$B$4+AC489&lt;=$B$2*'SFV+BESS'!$I$9,V490&gt;'SFV+BESS'!$I$7),'SFV+BESS'!$I$7,0))))</f>
        <v>0</v>
      </c>
      <c r="X490" s="27">
        <f>IF(AND(V490&lt;0,AC489+V490/$B$5&gt;$H$2,-V490/'Carga-Descarga Año'!$B$5&lt;'SFV+BESS'!$I$7),V490/$B$5,IF(AND(V490&lt;0,AC489+V490/$B$5&gt;$H$2,-V490/'Carga-Descarga Año'!$B$5&gt;'SFV+BESS'!$I$7),-'SFV+BESS'!$I$7,IF(AND(V490&lt;0,AC489+V490/$B$5&lt;$H$2),-MIN('SFV+BESS'!$I$7,AC489-$H$2),0)))</f>
        <v>0</v>
      </c>
      <c r="Z490" s="33">
        <f t="shared" si="574"/>
        <v>0</v>
      </c>
      <c r="AA490" s="27">
        <f t="shared" si="549"/>
        <v>0</v>
      </c>
      <c r="AB490" s="27">
        <f t="shared" si="573"/>
        <v>0</v>
      </c>
      <c r="AC490" s="28">
        <f>IF((AC489+W490+X490)&gt;=$B$2*'SFV+BESS'!$I$9, $B$2*'SFV+BESS'!$I$9, (AC489+W490+X490))</f>
        <v>173.61249999999998</v>
      </c>
      <c r="AD490" s="110">
        <f t="shared" si="550"/>
        <v>0</v>
      </c>
      <c r="AI490" s="251"/>
      <c r="AJ490" s="48">
        <v>20.0416666666667</v>
      </c>
      <c r="AK490" s="52">
        <f t="shared" si="606"/>
        <v>0</v>
      </c>
      <c r="AL490" s="33">
        <f>Gen_Cons_Horario!B1932</f>
        <v>0</v>
      </c>
      <c r="AM490" s="35">
        <f t="shared" si="581"/>
        <v>0</v>
      </c>
      <c r="AN490" s="116">
        <f>IF(AND(AM490&gt;0,AM490*$B$4+AT489&lt;=$B$2*'SFV+BESS'!$I$9,AM490&lt;'SFV+BESS'!$I$7), AM490*$B$4, IF(AND(AM490&gt;0,AM490*$B$4+AT489&gt;$B$2*'SFV+BESS'!$I$9,AM490*$B$4&lt;'SFV+BESS'!$I$7),$B$2*'SFV+BESS'!$I$9-AT489,IF(AND(AM490&gt;0,AM490*$B$4+AT489&gt;$B$2*'SFV+BESS'!$I$9,AM490*$B$4&gt;'SFV+BESS'!$I$7,AT489&lt;$B$2*'SFV+BESS'!$I$9),$B$2*'SFV+BESS'!$I$9-AT489,IF(AND(AM490&gt;0,AM490*$B$4+AT489&lt;=$B$2*'SFV+BESS'!$I$9,AM490&gt;'SFV+BESS'!$I$7),'SFV+BESS'!$I$7,0))))</f>
        <v>0</v>
      </c>
      <c r="AO490" s="27">
        <f>IF(AND(AM490&lt;0,AT489+AM490/$B$5&gt;$H$2,-AM490/'Carga-Descarga Año'!$B$5&lt;'SFV+BESS'!$I$7),AM490/$B$5,IF(AND(AM490&lt;0,AT489+AM490/$B$5&gt;$H$2,-AM490/'Carga-Descarga Año'!$B$5&gt;'SFV+BESS'!$I$7),-'SFV+BESS'!$I$7,IF(AND(AM490&lt;0,AT489+AM490/$B$5&lt;$H$2),-MIN('SFV+BESS'!$I$7,AT489-$H$2),0)))</f>
        <v>0</v>
      </c>
      <c r="AP490" s="33"/>
      <c r="AQ490" s="33">
        <f t="shared" si="587"/>
        <v>0</v>
      </c>
      <c r="AR490" s="27">
        <f t="shared" si="551"/>
        <v>0</v>
      </c>
      <c r="AS490" s="27">
        <f t="shared" si="588"/>
        <v>0</v>
      </c>
      <c r="AT490" s="28">
        <f>IF((AT489+AN490+AO490)&gt;=$B$2*'SFV+BESS'!$I$9, $B$2*'SFV+BESS'!$I$9, (AT489+AN490+AO490))</f>
        <v>173.61249999999998</v>
      </c>
      <c r="AU490" s="110">
        <f t="shared" si="552"/>
        <v>0</v>
      </c>
      <c r="AZ490" s="251"/>
      <c r="BA490" s="48">
        <v>20.0416666666667</v>
      </c>
      <c r="BB490" s="33">
        <f t="shared" si="607"/>
        <v>0</v>
      </c>
      <c r="BC490" s="33">
        <f>Gen_Cons_Horario!B2676</f>
        <v>0</v>
      </c>
      <c r="BD490" s="35">
        <f t="shared" si="582"/>
        <v>0</v>
      </c>
      <c r="BE490" s="116">
        <f>IF(AND(BD490&gt;0,BD490*$B$4+BK489&lt;=$B$2*'SFV+BESS'!$I$9,BD490&lt;'SFV+BESS'!$I$7), BD490*$B$4, IF(AND(BD490&gt;0,BD490*$B$4+BK489&gt;$B$2*'SFV+BESS'!$I$9,BD490*$B$4&lt;'SFV+BESS'!$I$7),$B$2*'SFV+BESS'!$I$9-BK489,IF(AND(BD490&gt;0,BD490*$B$4+BK489&gt;$B$2*'SFV+BESS'!$I$9,BD490*$B$4&gt;'SFV+BESS'!$I$7,BK489&lt;$B$2*'SFV+BESS'!$I$9),$B$2*'SFV+BESS'!$I$9-BK489,IF(AND(BD490&gt;0,BD490*$B$4+BK489&lt;=$B$2*'SFV+BESS'!$I$9,BD490&gt;'SFV+BESS'!$I$7),'SFV+BESS'!$I$7,0))))</f>
        <v>0</v>
      </c>
      <c r="BF490" s="27">
        <f>IF(AND(BD490&lt;0,BK489+BD490/$B$5&gt;$H$2,-BD490/'Carga-Descarga Año'!$B$5&lt;'SFV+BESS'!$I$7),BD490/$B$5,IF(AND(BD490&lt;0,BK489+BD490/$B$5&gt;$H$2,-BD490/'Carga-Descarga Año'!$B$5&gt;'SFV+BESS'!$I$7),-'SFV+BESS'!$I$7,IF(AND(BD490&lt;0,BK489+BD490/$B$5&lt;$H$2),-MIN('SFV+BESS'!$I$7,BK489-$H$2),0)))</f>
        <v>0</v>
      </c>
      <c r="BG490" s="33"/>
      <c r="BH490" s="33">
        <f t="shared" si="589"/>
        <v>0</v>
      </c>
      <c r="BI490" s="27">
        <f t="shared" si="553"/>
        <v>0</v>
      </c>
      <c r="BJ490" s="27">
        <f t="shared" si="590"/>
        <v>0</v>
      </c>
      <c r="BK490" s="28">
        <f>IF((BK489+BE490+BF490)&gt;=$B$2*'SFV+BESS'!$I$9, $B$2*'SFV+BESS'!$I$9, (BK489+BE490+BF490))</f>
        <v>173.61249999999998</v>
      </c>
      <c r="BL490" s="110">
        <f t="shared" si="554"/>
        <v>0</v>
      </c>
      <c r="BQ490" s="251"/>
      <c r="BR490" s="48">
        <v>20.0416666666667</v>
      </c>
      <c r="BS490" s="33">
        <f t="shared" si="608"/>
        <v>0</v>
      </c>
      <c r="BT490" s="33">
        <f>Gen_Cons_Horario!B3396</f>
        <v>0</v>
      </c>
      <c r="BU490" s="35">
        <f t="shared" si="583"/>
        <v>0</v>
      </c>
      <c r="BV490" s="116">
        <f>IF(AND(BU490&gt;0,BU490*$B$4+CB489&lt;=$B$2*'SFV+BESS'!$I$9,BU490&lt;'SFV+BESS'!$I$7), BU490*$B$4, IF(AND(BU490&gt;0,BU490*$B$4+CB489&gt;$B$2*'SFV+BESS'!$I$9,BU490*$B$4&lt;'SFV+BESS'!$I$7),$B$2*'SFV+BESS'!$I$9-CB489,IF(AND(BU490&gt;0,BU490*$B$4+CB489&gt;$B$2*'SFV+BESS'!$I$9,BU490*$B$4&gt;'SFV+BESS'!$I$7,CB489&lt;$B$2*'SFV+BESS'!$I$9),$B$2*'SFV+BESS'!$I$9-CB489,IF(AND(BU490&gt;0,BU490*$B$4+CB489&lt;=$B$2*'SFV+BESS'!$I$9,BU490&gt;'SFV+BESS'!$I$7),'SFV+BESS'!$I$7,0))))</f>
        <v>0</v>
      </c>
      <c r="BW490" s="27">
        <f>IF(AND(BU490&lt;0,CB489+BU490/$B$5&gt;$H$2,-BU490/'Carga-Descarga Año'!$B$5&lt;'SFV+BESS'!$I$7),BU490/$B$5,IF(AND(BU490&lt;0,CB489+BU490/$B$5&gt;$H$2,-BU490/'Carga-Descarga Año'!$B$5&gt;'SFV+BESS'!$I$7),-'SFV+BESS'!$I$7,IF(AND(BU490&lt;0,CB489+BU490/$B$5&lt;$H$2),-MIN('SFV+BESS'!$I$7,CB489-$H$2),0)))</f>
        <v>0</v>
      </c>
      <c r="BX490" s="33"/>
      <c r="BY490" s="33">
        <f t="shared" si="591"/>
        <v>0</v>
      </c>
      <c r="BZ490" s="27">
        <f t="shared" si="555"/>
        <v>0</v>
      </c>
      <c r="CA490" s="27">
        <f t="shared" si="556"/>
        <v>0</v>
      </c>
      <c r="CB490" s="28">
        <f>IF((CB489+BV490+BW490)&gt;=$B$2*'SFV+BESS'!$I$9, $B$2*'SFV+BESS'!$I$9, (CB489+BV490+BW490))</f>
        <v>173.61249999999998</v>
      </c>
      <c r="CC490" s="110">
        <f t="shared" si="557"/>
        <v>0</v>
      </c>
      <c r="CH490" s="251"/>
      <c r="CI490" s="48">
        <v>20.0416666666667</v>
      </c>
      <c r="CJ490" s="33">
        <f t="shared" si="609"/>
        <v>0</v>
      </c>
      <c r="CK490" s="33">
        <f>Gen_Cons_Horario!B4140</f>
        <v>0</v>
      </c>
      <c r="CL490" s="35">
        <f t="shared" si="584"/>
        <v>0</v>
      </c>
      <c r="CM490" s="116">
        <f>IF(AND(CL490&gt;0,CL490*$B$4+CS489&lt;=$B$2*'SFV+BESS'!$I$9,CL490&lt;'SFV+BESS'!$I$7), CL490*$B$4, IF(AND(CL490&gt;0,CL490*$B$4+CS489&gt;$B$2*'SFV+BESS'!$I$9,CL490*$B$4&lt;'SFV+BESS'!$I$7),$B$2*'SFV+BESS'!$I$9-CS489,IF(AND(CL490&gt;0,CL490*$B$4+CS489&gt;$B$2*'SFV+BESS'!$I$9,CL490*$B$4&gt;'SFV+BESS'!$I$7,CS489&lt;$B$2*'SFV+BESS'!$I$9),$B$2*'SFV+BESS'!$I$9-CS489,IF(AND(CL490&gt;0,CL490*$B$4+CS489&lt;=$B$2*'SFV+BESS'!$I$9,CL490&gt;'SFV+BESS'!$I$7),'SFV+BESS'!$I$7,0))))</f>
        <v>0</v>
      </c>
      <c r="CN490" s="27">
        <f>IF(AND(CL490&lt;0,CS489+CL490/$B$5&gt;$H$2,-CL490/'Carga-Descarga Año'!$B$5&lt;'SFV+BESS'!$I$7),CL490/$B$5,IF(AND(CL490&lt;0,CS489+CL490/$B$5&gt;$H$2,-CL490/'Carga-Descarga Año'!$B$5&gt;'SFV+BESS'!$I$7),-'SFV+BESS'!$I$7,IF(AND(CL490&lt;0,CS489+CL490/$B$5&lt;$H$2),-MIN('SFV+BESS'!$I$7,CS489-$H$2),0)))</f>
        <v>0</v>
      </c>
      <c r="CO490" s="33"/>
      <c r="CP490" s="33">
        <f t="shared" si="592"/>
        <v>0</v>
      </c>
      <c r="CQ490" s="27">
        <f t="shared" si="558"/>
        <v>0</v>
      </c>
      <c r="CR490" s="27">
        <f t="shared" si="593"/>
        <v>0</v>
      </c>
      <c r="CS490" s="28">
        <f>IF((CS489+CM490+CN490)&gt;=$B$2*'SFV+BESS'!$I$9, $B$2*'SFV+BESS'!$I$9, (CS489+CM490+CN490))</f>
        <v>173.61249999999998</v>
      </c>
      <c r="CT490" s="110">
        <f t="shared" si="559"/>
        <v>0</v>
      </c>
      <c r="CY490" s="251"/>
      <c r="CZ490" s="48">
        <v>20.0416666666667</v>
      </c>
      <c r="DA490" s="33">
        <f t="shared" si="610"/>
        <v>0</v>
      </c>
      <c r="DB490" s="33">
        <f>Gen_Cons_Horario!B4860</f>
        <v>0</v>
      </c>
      <c r="DC490" s="35">
        <f t="shared" si="575"/>
        <v>0</v>
      </c>
      <c r="DD490" s="116">
        <f>IF(AND(DC490&gt;0,DC490*$B$4+DJ489&lt;=$B$2*'SFV+BESS'!$I$9,DC490&lt;'SFV+BESS'!$I$7), DC490*$B$4, IF(AND(DC490&gt;0,DC490*$B$4+DJ489&gt;$B$2*'SFV+BESS'!$I$9,DC490*$B$4&lt;'SFV+BESS'!$I$7),$B$2*'SFV+BESS'!$I$9-DJ489,IF(AND(DC490&gt;0,DC490*$B$4+DJ489&gt;$B$2*'SFV+BESS'!$I$9,DC490*$B$4&gt;'SFV+BESS'!$I$7,DJ489&lt;$B$2*'SFV+BESS'!$I$9),$B$2*'SFV+BESS'!$I$9-DJ489,IF(AND(DC490&gt;0,DC490*$B$4+DJ489&lt;=$B$2*'SFV+BESS'!$I$9,DC490&gt;'SFV+BESS'!$I$7),'SFV+BESS'!$I$7,0))))</f>
        <v>0</v>
      </c>
      <c r="DE490" s="27">
        <f>IF(AND(DC490&lt;0,DJ489+DC490/$B$5&gt;$H$2,-DC490/'Carga-Descarga Año'!$B$5&lt;'SFV+BESS'!$I$7),DC490/$B$5,IF(AND(DC490&lt;0,DJ489+DC490/$B$5&gt;$H$2,-DC490/'Carga-Descarga Año'!$B$5&gt;'SFV+BESS'!$I$7),-'SFV+BESS'!$I$7,IF(AND(DC490&lt;0,DJ489+DC490/$B$5&lt;$H$2),-MIN('SFV+BESS'!$I$7,DJ489-$H$2),0)))</f>
        <v>0</v>
      </c>
      <c r="DF490" s="33"/>
      <c r="DG490" s="33">
        <f t="shared" si="594"/>
        <v>0</v>
      </c>
      <c r="DH490" s="27">
        <f t="shared" si="560"/>
        <v>0</v>
      </c>
      <c r="DI490" s="27">
        <f t="shared" si="561"/>
        <v>0</v>
      </c>
      <c r="DJ490" s="28">
        <f>IF((DJ489+DD490+DE490)&gt;=$B$2*'SFV+BESS'!$I$9, $B$2*'SFV+BESS'!$I$9, (DJ489+DD490+DE490))</f>
        <v>173.61249999999998</v>
      </c>
      <c r="DK490" s="110">
        <f t="shared" si="562"/>
        <v>0</v>
      </c>
      <c r="DP490" s="251"/>
      <c r="DQ490" s="48">
        <v>20.0416666666667</v>
      </c>
      <c r="DR490" s="33">
        <f t="shared" si="611"/>
        <v>0</v>
      </c>
      <c r="DS490" s="33">
        <f>Gen_Cons_Horario!B5604</f>
        <v>0</v>
      </c>
      <c r="DT490" s="35">
        <f t="shared" si="576"/>
        <v>0</v>
      </c>
      <c r="DU490" s="116">
        <f>IF(AND(DT490&gt;0,DT490*$B$4+EA489&lt;=$B$2*'SFV+BESS'!$I$9,DT490&lt;'SFV+BESS'!$I$7), DT490*$B$4, IF(AND(DT490&gt;0,DT490*$B$4+EA489&gt;$B$2*'SFV+BESS'!$I$9,DT490*$B$4&lt;'SFV+BESS'!$I$7),$B$2*'SFV+BESS'!$I$9-EA489,IF(AND(DT490&gt;0,DT490*$B$4+EA489&gt;$B$2*'SFV+BESS'!$I$9,DT490*$B$4&gt;'SFV+BESS'!$I$7,EA489&lt;$B$2*'SFV+BESS'!$I$9),$B$2*'SFV+BESS'!$I$9-EA489,IF(AND(DT490&gt;0,DT490*$B$4+EA489&lt;=$B$2*'SFV+BESS'!$I$9,DT490&gt;'SFV+BESS'!$I$7),'SFV+BESS'!$I$7,0))))</f>
        <v>0</v>
      </c>
      <c r="DV490" s="27">
        <f>IF(AND(DT490&lt;0,EA489+DT490/$B$5&gt;$H$2,-DT490/'Carga-Descarga Año'!$B$5&lt;'SFV+BESS'!$I$7),DT490/$B$5,IF(AND(DT490&lt;0,EA489+DT490/$B$5&gt;$H$2,-DT490/'Carga-Descarga Año'!$B$5&gt;'SFV+BESS'!$I$7),-'SFV+BESS'!$I$7,IF(AND(DT490&lt;0,EA489+DT490/$B$5&lt;$H$2),-MIN('SFV+BESS'!$I$7,EA489-$H$2),0)))</f>
        <v>0</v>
      </c>
      <c r="DW490" s="33"/>
      <c r="DX490" s="33">
        <f t="shared" si="595"/>
        <v>0</v>
      </c>
      <c r="DY490" s="27">
        <f t="shared" si="563"/>
        <v>0</v>
      </c>
      <c r="DZ490" s="27">
        <f t="shared" si="596"/>
        <v>0</v>
      </c>
      <c r="EA490" s="28">
        <f>IF((EA489+DU490+DV490)&gt;=$B$2*'SFV+BESS'!$I$9, $B$2*'SFV+BESS'!$I$9, (EA489+DU490+DV490))</f>
        <v>173.61249999999998</v>
      </c>
      <c r="EB490" s="110">
        <f t="shared" si="564"/>
        <v>0</v>
      </c>
      <c r="EG490" s="251"/>
      <c r="EH490" s="48">
        <v>20.0416666666667</v>
      </c>
      <c r="EI490" s="33">
        <f t="shared" si="612"/>
        <v>0</v>
      </c>
      <c r="EJ490" s="33">
        <f>Gen_Cons_Horario!B6348</f>
        <v>0</v>
      </c>
      <c r="EK490" s="35">
        <f t="shared" si="577"/>
        <v>0</v>
      </c>
      <c r="EL490" s="116">
        <f>IF(AND(EK490&gt;0,EK490*$B$4+ER489&lt;=$B$2*'SFV+BESS'!$I$9,EK490&lt;'SFV+BESS'!$I$7), EK490*$B$4, IF(AND(EK490&gt;0,EK490*$B$4+ER489&gt;$B$2*'SFV+BESS'!$I$9,EK490*$B$4&lt;'SFV+BESS'!$I$7),$B$2*'SFV+BESS'!$I$9-ER489,IF(AND(EK490&gt;0,EK490*$B$4+ER489&gt;$B$2*'SFV+BESS'!$I$9,EK490*$B$4&gt;'SFV+BESS'!$I$7,ER489&lt;$B$2*'SFV+BESS'!$I$9),$B$2*'SFV+BESS'!$I$9-ER489,IF(AND(EK490&gt;0,EK490*$B$4+ER489&lt;=$B$2*'SFV+BESS'!$I$9,EK490&gt;'SFV+BESS'!$I$7),'SFV+BESS'!$I$7,0))))</f>
        <v>0</v>
      </c>
      <c r="EM490" s="27">
        <f>IF(AND(EK490&lt;0,ER489+EK490/$B$5&gt;$H$2,-EK490/'Carga-Descarga Año'!$B$5&lt;'SFV+BESS'!$I$7),EK490/$B$5,IF(AND(EK490&lt;0,ER489+EK490/$B$5&gt;$H$2,-EK490/'Carga-Descarga Año'!$B$5&gt;'SFV+BESS'!$I$7),-'SFV+BESS'!$I$7,IF(AND(EK490&lt;0,ER489+EK490/$B$5&lt;$H$2),-MIN('SFV+BESS'!$I$7,ER489-$H$2),0)))</f>
        <v>0</v>
      </c>
      <c r="EN490" s="33"/>
      <c r="EO490" s="33">
        <f t="shared" si="597"/>
        <v>0</v>
      </c>
      <c r="EP490" s="27">
        <f t="shared" si="565"/>
        <v>0</v>
      </c>
      <c r="EQ490" s="27">
        <f t="shared" si="598"/>
        <v>0</v>
      </c>
      <c r="ER490" s="28">
        <f>IF((ER489+EL490+EM490)&gt;=$B$2*'SFV+BESS'!$I$9, $B$2*'SFV+BESS'!$I$9, (ER489+EL490+EM490))</f>
        <v>173.61249999999998</v>
      </c>
      <c r="ES490" s="110">
        <f t="shared" si="566"/>
        <v>0</v>
      </c>
      <c r="EX490" s="251"/>
      <c r="EY490" s="48">
        <v>20.0416666666667</v>
      </c>
      <c r="EZ490" s="33">
        <f t="shared" si="613"/>
        <v>0</v>
      </c>
      <c r="FA490" s="33">
        <f>Gen_Cons_Horario!B7068</f>
        <v>0</v>
      </c>
      <c r="FB490" s="35">
        <f t="shared" si="578"/>
        <v>0</v>
      </c>
      <c r="FC490" s="116">
        <f>IF(AND(FB490&gt;0,FB490*$B$4+FI489&lt;=$B$2*'SFV+BESS'!$I$9,FB490&lt;'SFV+BESS'!$I$7), FB490*$B$4, IF(AND(FB490&gt;0,FB490*$B$4+FI489&gt;$B$2*'SFV+BESS'!$I$9,FB490*$B$4&lt;'SFV+BESS'!$I$7),$B$2*'SFV+BESS'!$I$9-FI489,IF(AND(FB490&gt;0,FB490*$B$4+FI489&gt;$B$2*'SFV+BESS'!$I$9,FB490*$B$4&gt;'SFV+BESS'!$I$7,FI489&lt;$B$2*'SFV+BESS'!$I$9),$B$2*'SFV+BESS'!$I$9-FI489,IF(AND(FB490&gt;0,FB490*$B$4+FI489&lt;=$B$2*'SFV+BESS'!$I$9,FB490&gt;'SFV+BESS'!$I$7),'SFV+BESS'!$I$7,0))))</f>
        <v>0</v>
      </c>
      <c r="FD490" s="27">
        <f>IF(AND(FB490&lt;0,FI489+FB490/$B$5&gt;$H$2,-FB490/'Carga-Descarga Año'!$B$5&lt;'SFV+BESS'!$I$7),FB490/$B$5,IF(AND(FB490&lt;0,FI489+FB490/$B$5&gt;$H$2,-FB490/'Carga-Descarga Año'!$B$5&gt;'SFV+BESS'!$I$7),-'SFV+BESS'!$I$7,IF(AND(FB490&lt;0,FI489+FB490/$B$5&lt;$H$2),-MIN('SFV+BESS'!$I$7,FI489-$H$2),0)))</f>
        <v>0</v>
      </c>
      <c r="FE490" s="33"/>
      <c r="FF490" s="33">
        <f t="shared" si="599"/>
        <v>0</v>
      </c>
      <c r="FG490" s="27">
        <f t="shared" si="567"/>
        <v>0</v>
      </c>
      <c r="FH490" s="27">
        <f t="shared" si="600"/>
        <v>0</v>
      </c>
      <c r="FI490" s="28">
        <f>IF((FI489+FC490+FD490)&gt;=$B$2*'SFV+BESS'!$I$9, $B$2*'SFV+BESS'!$I$9, (FI489+FC490+FD490))</f>
        <v>173.61249999999998</v>
      </c>
      <c r="FJ490" s="110">
        <f t="shared" si="568"/>
        <v>0</v>
      </c>
      <c r="FO490" s="251"/>
      <c r="FP490" s="48">
        <v>20.0416666666667</v>
      </c>
      <c r="FQ490" s="33">
        <f t="shared" si="614"/>
        <v>0</v>
      </c>
      <c r="FR490" s="33">
        <f>Gen_Cons_Horario!B7812</f>
        <v>0</v>
      </c>
      <c r="FS490" s="35">
        <f t="shared" si="579"/>
        <v>0</v>
      </c>
      <c r="FT490" s="116">
        <f>IF(AND(FS490&gt;0,FS490*$B$4+FZ489&lt;=$B$2*'SFV+BESS'!$I$9,FS490&lt;'SFV+BESS'!$I$7), FS490*$B$4, IF(AND(FS490&gt;0,FS490*$B$4+FZ489&gt;$B$2*'SFV+BESS'!$I$9,FS490*$B$4&lt;'SFV+BESS'!$I$7),$B$2*'SFV+BESS'!$I$9-FZ489,IF(AND(FS490&gt;0,FS490*$B$4+FZ489&gt;$B$2*'SFV+BESS'!$I$9,FS490*$B$4&gt;'SFV+BESS'!$I$7,FZ489&lt;$B$2*'SFV+BESS'!$I$9),$B$2*'SFV+BESS'!$I$9-FZ489,IF(AND(FS490&gt;0,FS490*$B$4+FZ489&lt;=$B$2*'SFV+BESS'!$I$9,FS490&gt;'SFV+BESS'!$I$7),'SFV+BESS'!$I$7,0))))</f>
        <v>0</v>
      </c>
      <c r="FU490" s="27">
        <f>IF(AND(FS490&lt;0,FZ489+FS490/$B$5&gt;$H$2,-FS490/'Carga-Descarga Año'!$B$5&lt;'SFV+BESS'!$I$7),FS490/$B$5,IF(AND(FS490&lt;0,FZ489+FS490/$B$5&gt;$H$2,-FS490/'Carga-Descarga Año'!$B$5&gt;'SFV+BESS'!$I$7),-'SFV+BESS'!$I$7,IF(AND(FS490&lt;0,FZ489+FS490/$B$5&lt;$H$2),-MIN('SFV+BESS'!$I$7,FZ489-$H$2),0)))</f>
        <v>0</v>
      </c>
      <c r="FV490" s="33"/>
      <c r="FW490" s="33">
        <f t="shared" si="601"/>
        <v>0</v>
      </c>
      <c r="FX490" s="27">
        <f t="shared" si="569"/>
        <v>0</v>
      </c>
      <c r="FY490" s="27">
        <f t="shared" si="602"/>
        <v>0</v>
      </c>
      <c r="FZ490" s="28">
        <f>IF((FZ489+FT490+FU490)&gt;=$B$2*'SFV+BESS'!$I$9, $B$2*'SFV+BESS'!$I$9, (FZ489+FT490+FU490))</f>
        <v>173.61249999999998</v>
      </c>
      <c r="GA490" s="110">
        <f t="shared" si="570"/>
        <v>0</v>
      </c>
      <c r="GF490" s="251"/>
      <c r="GG490" s="48">
        <v>20.0416666666667</v>
      </c>
      <c r="GH490" s="33">
        <f t="shared" si="615"/>
        <v>0</v>
      </c>
      <c r="GI490" s="33">
        <f>Gen_Cons_Horario!B8532</f>
        <v>0</v>
      </c>
      <c r="GJ490" s="35">
        <f t="shared" si="585"/>
        <v>0</v>
      </c>
      <c r="GK490" s="116">
        <f>IF(AND(GJ490&gt;0,GJ490*$B$4+GQ489&lt;=$B$2*'SFV+BESS'!$I$9,GJ490&lt;'SFV+BESS'!$I$7), GJ490*$B$4, IF(AND(GJ490&gt;0,GJ490*$B$4+GQ489&gt;$B$2*'SFV+BESS'!$I$9,GJ490*$B$4&lt;'SFV+BESS'!$I$7),$B$2*'SFV+BESS'!$I$9-GQ489,IF(AND(GJ490&gt;0,GJ490*$B$4+GQ489&gt;$B$2*'SFV+BESS'!$I$9,GJ490*$B$4&gt;'SFV+BESS'!$I$7,GQ489&lt;$B$2*'SFV+BESS'!$I$9),$B$2*'SFV+BESS'!$I$9-GQ489,IF(AND(GJ490&gt;0,GJ490*$B$4+GQ489&lt;=$B$2*'SFV+BESS'!$I$9,GJ490&gt;'SFV+BESS'!$I$7),'SFV+BESS'!$I$7,0))))</f>
        <v>0</v>
      </c>
      <c r="GL490" s="27">
        <f>IF(AND(GJ490&lt;0,GQ489+GJ490/$B$5&gt;$H$2,-GJ490/'Carga-Descarga Año'!$B$5&lt;'SFV+BESS'!$I$7),GJ490/$B$5,IF(AND(GJ490&lt;0,GQ489+GJ490/$B$5&gt;$H$2,-GJ490/'Carga-Descarga Año'!$B$5&gt;'SFV+BESS'!$I$7),-'SFV+BESS'!$I$7,IF(AND(GJ490&lt;0,GQ489+GJ490/$B$5&lt;$H$2),-MIN('SFV+BESS'!$I$7,GQ489-$H$2),0)))</f>
        <v>0</v>
      </c>
      <c r="GM490" s="33"/>
      <c r="GN490" s="33">
        <f t="shared" si="603"/>
        <v>0</v>
      </c>
      <c r="GO490" s="27">
        <f t="shared" si="571"/>
        <v>0</v>
      </c>
      <c r="GP490" s="27">
        <f t="shared" si="604"/>
        <v>0</v>
      </c>
      <c r="GQ490" s="28">
        <f>IF((GQ489+GK490+GL490)&gt;=$B$2*'SFV+BESS'!$I$9, $B$2*'SFV+BESS'!$I$9, (GQ489+GK490+GL490))</f>
        <v>173.61249999999998</v>
      </c>
      <c r="GR490" s="110">
        <f t="shared" si="572"/>
        <v>0</v>
      </c>
    </row>
    <row r="491" spans="1:200">
      <c r="A491" s="249"/>
      <c r="B491" s="48">
        <v>20.0833333333333</v>
      </c>
      <c r="C491" s="38">
        <f t="shared" si="586"/>
        <v>0</v>
      </c>
      <c r="D491" s="2">
        <f>Gen_Cons_Horario!B517</f>
        <v>0</v>
      </c>
      <c r="E491" s="140">
        <f t="shared" si="544"/>
        <v>0</v>
      </c>
      <c r="F491" s="116">
        <f>IF(AND(E491&gt;0,E491*$B$4+L490&lt;=$B$2*'SFV+BESS'!$I$9,E491&lt;'SFV+BESS'!$I$7), E491*$B$4, IF(AND(E491&gt;0,E491*$B$4+L490&gt;$B$2*'SFV+BESS'!$I$9,E491*$B$4&lt;'SFV+BESS'!$I$7),$B$2*'SFV+BESS'!$I$9-L490,IF(AND(E491&gt;0,E491*$B$4+L490&gt;$B$2*'SFV+BESS'!$I$9,E491*$B$4&gt;'SFV+BESS'!$I$7,L490&lt;$B$2*'SFV+BESS'!$I$9),$B$2*'SFV+BESS'!$I$9-L490,IF(AND(E491&gt;0,E491*$B$4+L490&lt;=$B$2*'SFV+BESS'!$I$9,E491&gt;'SFV+BESS'!$I$7),'SFV+BESS'!$I$7,0))))</f>
        <v>0</v>
      </c>
      <c r="G491" s="27">
        <f>IF(AND(E491&lt;0,L490+E491/$B$5&gt;$H$2,-E491/'Carga-Descarga Año'!$B$5&lt;'SFV+BESS'!$I$7),E491/$B$5,IF(AND(E491&lt;0,L490+E491/$B$5&gt;$H$2,-E491/'Carga-Descarga Año'!$B$5&gt;'SFV+BESS'!$I$7),-'SFV+BESS'!$I$7,IF(AND(E491&lt;0,L490+E491/$B$5&lt;$H$2),-MIN('SFV+BESS'!$I$7,L490-$H$2),0)))</f>
        <v>0</v>
      </c>
      <c r="I491" s="38">
        <f t="shared" si="545"/>
        <v>0</v>
      </c>
      <c r="J491" s="27">
        <f t="shared" si="547"/>
        <v>0</v>
      </c>
      <c r="K491" s="27">
        <f t="shared" si="546"/>
        <v>0</v>
      </c>
      <c r="L491" s="28">
        <f>IF((L490+F491+G491)&gt;=$B$2*'SFV+BESS'!$I$9, $B$2*'SFV+BESS'!$I$9, (L490+F491+G491))</f>
        <v>157.91355263157894</v>
      </c>
      <c r="M491" s="110">
        <f t="shared" si="548"/>
        <v>0</v>
      </c>
      <c r="R491" s="251"/>
      <c r="S491" s="48">
        <v>20.0833333333333</v>
      </c>
      <c r="T491" s="2">
        <f t="shared" si="605"/>
        <v>0</v>
      </c>
      <c r="U491" s="2">
        <f>Gen_Cons_Horario!B1261</f>
        <v>0</v>
      </c>
      <c r="V491" s="35">
        <f t="shared" si="580"/>
        <v>0</v>
      </c>
      <c r="W491" s="116">
        <f>IF(AND(V491&gt;0,V491*$B$4+AC490&lt;=$B$2*'SFV+BESS'!$I$9,V491&lt;'SFV+BESS'!$I$7), V491*$B$4, IF(AND(V491&gt;0,V491*$B$4+AC490&gt;$B$2*'SFV+BESS'!$I$9,V491*$B$4&lt;'SFV+BESS'!$I$7),$B$2*'SFV+BESS'!$I$9-AC490,IF(AND(V491&gt;0,V491*$B$4+AC490&gt;$B$2*'SFV+BESS'!$I$9,V491*$B$4&gt;'SFV+BESS'!$I$7,AC490&lt;$B$2*'SFV+BESS'!$I$9),$B$2*'SFV+BESS'!$I$9-AC490,IF(AND(V491&gt;0,V491*$B$4+AC490&lt;=$B$2*'SFV+BESS'!$I$9,V491&gt;'SFV+BESS'!$I$7),'SFV+BESS'!$I$7,0))))</f>
        <v>0</v>
      </c>
      <c r="X491" s="27">
        <f>IF(AND(V491&lt;0,AC490+V491/$B$5&gt;$H$2,-V491/'Carga-Descarga Año'!$B$5&lt;'SFV+BESS'!$I$7),V491/$B$5,IF(AND(V491&lt;0,AC490+V491/$B$5&gt;$H$2,-V491/'Carga-Descarga Año'!$B$5&gt;'SFV+BESS'!$I$7),-'SFV+BESS'!$I$7,IF(AND(V491&lt;0,AC490+V491/$B$5&lt;$H$2),-MIN('SFV+BESS'!$I$7,AC490-$H$2),0)))</f>
        <v>0</v>
      </c>
      <c r="Z491" s="33">
        <f t="shared" si="574"/>
        <v>0</v>
      </c>
      <c r="AA491" s="27">
        <f t="shared" si="549"/>
        <v>0</v>
      </c>
      <c r="AB491" s="27">
        <f t="shared" si="573"/>
        <v>0</v>
      </c>
      <c r="AC491" s="28">
        <f>IF((AC490+W491+X491)&gt;=$B$2*'SFV+BESS'!$I$9, $B$2*'SFV+BESS'!$I$9, (AC490+W491+X491))</f>
        <v>173.61249999999998</v>
      </c>
      <c r="AD491" s="110">
        <f t="shared" si="550"/>
        <v>0</v>
      </c>
      <c r="AI491" s="251"/>
      <c r="AJ491" s="48">
        <v>20.0833333333333</v>
      </c>
      <c r="AK491" s="52">
        <f t="shared" si="606"/>
        <v>0</v>
      </c>
      <c r="AL491" s="33">
        <f>Gen_Cons_Horario!B1933</f>
        <v>0</v>
      </c>
      <c r="AM491" s="35">
        <f t="shared" si="581"/>
        <v>0</v>
      </c>
      <c r="AN491" s="116">
        <f>IF(AND(AM491&gt;0,AM491*$B$4+AT490&lt;=$B$2*'SFV+BESS'!$I$9,AM491&lt;'SFV+BESS'!$I$7), AM491*$B$4, IF(AND(AM491&gt;0,AM491*$B$4+AT490&gt;$B$2*'SFV+BESS'!$I$9,AM491*$B$4&lt;'SFV+BESS'!$I$7),$B$2*'SFV+BESS'!$I$9-AT490,IF(AND(AM491&gt;0,AM491*$B$4+AT490&gt;$B$2*'SFV+BESS'!$I$9,AM491*$B$4&gt;'SFV+BESS'!$I$7,AT490&lt;$B$2*'SFV+BESS'!$I$9),$B$2*'SFV+BESS'!$I$9-AT490,IF(AND(AM491&gt;0,AM491*$B$4+AT490&lt;=$B$2*'SFV+BESS'!$I$9,AM491&gt;'SFV+BESS'!$I$7),'SFV+BESS'!$I$7,0))))</f>
        <v>0</v>
      </c>
      <c r="AO491" s="27">
        <f>IF(AND(AM491&lt;0,AT490+AM491/$B$5&gt;$H$2,-AM491/'Carga-Descarga Año'!$B$5&lt;'SFV+BESS'!$I$7),AM491/$B$5,IF(AND(AM491&lt;0,AT490+AM491/$B$5&gt;$H$2,-AM491/'Carga-Descarga Año'!$B$5&gt;'SFV+BESS'!$I$7),-'SFV+BESS'!$I$7,IF(AND(AM491&lt;0,AT490+AM491/$B$5&lt;$H$2),-MIN('SFV+BESS'!$I$7,AT490-$H$2),0)))</f>
        <v>0</v>
      </c>
      <c r="AP491" s="33"/>
      <c r="AQ491" s="33">
        <f t="shared" si="587"/>
        <v>0</v>
      </c>
      <c r="AR491" s="27">
        <f t="shared" si="551"/>
        <v>0</v>
      </c>
      <c r="AS491" s="27">
        <f t="shared" si="588"/>
        <v>0</v>
      </c>
      <c r="AT491" s="28">
        <f>IF((AT490+AN491+AO491)&gt;=$B$2*'SFV+BESS'!$I$9, $B$2*'SFV+BESS'!$I$9, (AT490+AN491+AO491))</f>
        <v>173.61249999999998</v>
      </c>
      <c r="AU491" s="110">
        <f t="shared" si="552"/>
        <v>0</v>
      </c>
      <c r="AZ491" s="251"/>
      <c r="BA491" s="48">
        <v>20.0833333333333</v>
      </c>
      <c r="BB491" s="33">
        <f t="shared" si="607"/>
        <v>0</v>
      </c>
      <c r="BC491" s="33">
        <f>Gen_Cons_Horario!B2677</f>
        <v>0</v>
      </c>
      <c r="BD491" s="35">
        <f t="shared" si="582"/>
        <v>0</v>
      </c>
      <c r="BE491" s="116">
        <f>IF(AND(BD491&gt;0,BD491*$B$4+BK490&lt;=$B$2*'SFV+BESS'!$I$9,BD491&lt;'SFV+BESS'!$I$7), BD491*$B$4, IF(AND(BD491&gt;0,BD491*$B$4+BK490&gt;$B$2*'SFV+BESS'!$I$9,BD491*$B$4&lt;'SFV+BESS'!$I$7),$B$2*'SFV+BESS'!$I$9-BK490,IF(AND(BD491&gt;0,BD491*$B$4+BK490&gt;$B$2*'SFV+BESS'!$I$9,BD491*$B$4&gt;'SFV+BESS'!$I$7,BK490&lt;$B$2*'SFV+BESS'!$I$9),$B$2*'SFV+BESS'!$I$9-BK490,IF(AND(BD491&gt;0,BD491*$B$4+BK490&lt;=$B$2*'SFV+BESS'!$I$9,BD491&gt;'SFV+BESS'!$I$7),'SFV+BESS'!$I$7,0))))</f>
        <v>0</v>
      </c>
      <c r="BF491" s="27">
        <f>IF(AND(BD491&lt;0,BK490+BD491/$B$5&gt;$H$2,-BD491/'Carga-Descarga Año'!$B$5&lt;'SFV+BESS'!$I$7),BD491/$B$5,IF(AND(BD491&lt;0,BK490+BD491/$B$5&gt;$H$2,-BD491/'Carga-Descarga Año'!$B$5&gt;'SFV+BESS'!$I$7),-'SFV+BESS'!$I$7,IF(AND(BD491&lt;0,BK490+BD491/$B$5&lt;$H$2),-MIN('SFV+BESS'!$I$7,BK490-$H$2),0)))</f>
        <v>0</v>
      </c>
      <c r="BG491" s="33"/>
      <c r="BH491" s="33">
        <f t="shared" si="589"/>
        <v>0</v>
      </c>
      <c r="BI491" s="27">
        <f t="shared" si="553"/>
        <v>0</v>
      </c>
      <c r="BJ491" s="27">
        <f t="shared" si="590"/>
        <v>0</v>
      </c>
      <c r="BK491" s="28">
        <f>IF((BK490+BE491+BF491)&gt;=$B$2*'SFV+BESS'!$I$9, $B$2*'SFV+BESS'!$I$9, (BK490+BE491+BF491))</f>
        <v>173.61249999999998</v>
      </c>
      <c r="BL491" s="110">
        <f t="shared" si="554"/>
        <v>0</v>
      </c>
      <c r="BQ491" s="251"/>
      <c r="BR491" s="48">
        <v>20.0833333333333</v>
      </c>
      <c r="BS491" s="33">
        <f t="shared" si="608"/>
        <v>0</v>
      </c>
      <c r="BT491" s="33">
        <f>Gen_Cons_Horario!B3397</f>
        <v>0</v>
      </c>
      <c r="BU491" s="35">
        <f t="shared" si="583"/>
        <v>0</v>
      </c>
      <c r="BV491" s="116">
        <f>IF(AND(BU491&gt;0,BU491*$B$4+CB490&lt;=$B$2*'SFV+BESS'!$I$9,BU491&lt;'SFV+BESS'!$I$7), BU491*$B$4, IF(AND(BU491&gt;0,BU491*$B$4+CB490&gt;$B$2*'SFV+BESS'!$I$9,BU491*$B$4&lt;'SFV+BESS'!$I$7),$B$2*'SFV+BESS'!$I$9-CB490,IF(AND(BU491&gt;0,BU491*$B$4+CB490&gt;$B$2*'SFV+BESS'!$I$9,BU491*$B$4&gt;'SFV+BESS'!$I$7,CB490&lt;$B$2*'SFV+BESS'!$I$9),$B$2*'SFV+BESS'!$I$9-CB490,IF(AND(BU491&gt;0,BU491*$B$4+CB490&lt;=$B$2*'SFV+BESS'!$I$9,BU491&gt;'SFV+BESS'!$I$7),'SFV+BESS'!$I$7,0))))</f>
        <v>0</v>
      </c>
      <c r="BW491" s="27">
        <f>IF(AND(BU491&lt;0,CB490+BU491/$B$5&gt;$H$2,-BU491/'Carga-Descarga Año'!$B$5&lt;'SFV+BESS'!$I$7),BU491/$B$5,IF(AND(BU491&lt;0,CB490+BU491/$B$5&gt;$H$2,-BU491/'Carga-Descarga Año'!$B$5&gt;'SFV+BESS'!$I$7),-'SFV+BESS'!$I$7,IF(AND(BU491&lt;0,CB490+BU491/$B$5&lt;$H$2),-MIN('SFV+BESS'!$I$7,CB490-$H$2),0)))</f>
        <v>0</v>
      </c>
      <c r="BX491" s="33"/>
      <c r="BY491" s="33">
        <f t="shared" si="591"/>
        <v>0</v>
      </c>
      <c r="BZ491" s="27">
        <f t="shared" si="555"/>
        <v>0</v>
      </c>
      <c r="CA491" s="27">
        <f t="shared" si="556"/>
        <v>0</v>
      </c>
      <c r="CB491" s="28">
        <f>IF((CB490+BV491+BW491)&gt;=$B$2*'SFV+BESS'!$I$9, $B$2*'SFV+BESS'!$I$9, (CB490+BV491+BW491))</f>
        <v>173.61249999999998</v>
      </c>
      <c r="CC491" s="110">
        <f t="shared" si="557"/>
        <v>0</v>
      </c>
      <c r="CH491" s="251"/>
      <c r="CI491" s="48">
        <v>20.0833333333333</v>
      </c>
      <c r="CJ491" s="33">
        <f t="shared" si="609"/>
        <v>0</v>
      </c>
      <c r="CK491" s="33">
        <f>Gen_Cons_Horario!B4141</f>
        <v>0</v>
      </c>
      <c r="CL491" s="35">
        <f t="shared" si="584"/>
        <v>0</v>
      </c>
      <c r="CM491" s="116">
        <f>IF(AND(CL491&gt;0,CL491*$B$4+CS490&lt;=$B$2*'SFV+BESS'!$I$9,CL491&lt;'SFV+BESS'!$I$7), CL491*$B$4, IF(AND(CL491&gt;0,CL491*$B$4+CS490&gt;$B$2*'SFV+BESS'!$I$9,CL491*$B$4&lt;'SFV+BESS'!$I$7),$B$2*'SFV+BESS'!$I$9-CS490,IF(AND(CL491&gt;0,CL491*$B$4+CS490&gt;$B$2*'SFV+BESS'!$I$9,CL491*$B$4&gt;'SFV+BESS'!$I$7,CS490&lt;$B$2*'SFV+BESS'!$I$9),$B$2*'SFV+BESS'!$I$9-CS490,IF(AND(CL491&gt;0,CL491*$B$4+CS490&lt;=$B$2*'SFV+BESS'!$I$9,CL491&gt;'SFV+BESS'!$I$7),'SFV+BESS'!$I$7,0))))</f>
        <v>0</v>
      </c>
      <c r="CN491" s="27">
        <f>IF(AND(CL491&lt;0,CS490+CL491/$B$5&gt;$H$2,-CL491/'Carga-Descarga Año'!$B$5&lt;'SFV+BESS'!$I$7),CL491/$B$5,IF(AND(CL491&lt;0,CS490+CL491/$B$5&gt;$H$2,-CL491/'Carga-Descarga Año'!$B$5&gt;'SFV+BESS'!$I$7),-'SFV+BESS'!$I$7,IF(AND(CL491&lt;0,CS490+CL491/$B$5&lt;$H$2),-MIN('SFV+BESS'!$I$7,CS490-$H$2),0)))</f>
        <v>0</v>
      </c>
      <c r="CO491" s="33"/>
      <c r="CP491" s="33">
        <f t="shared" si="592"/>
        <v>0</v>
      </c>
      <c r="CQ491" s="27">
        <f t="shared" si="558"/>
        <v>0</v>
      </c>
      <c r="CR491" s="27">
        <f t="shared" si="593"/>
        <v>0</v>
      </c>
      <c r="CS491" s="28">
        <f>IF((CS490+CM491+CN491)&gt;=$B$2*'SFV+BESS'!$I$9, $B$2*'SFV+BESS'!$I$9, (CS490+CM491+CN491))</f>
        <v>173.61249999999998</v>
      </c>
      <c r="CT491" s="110">
        <f t="shared" si="559"/>
        <v>0</v>
      </c>
      <c r="CY491" s="251"/>
      <c r="CZ491" s="48">
        <v>20.0833333333333</v>
      </c>
      <c r="DA491" s="33">
        <f t="shared" si="610"/>
        <v>0</v>
      </c>
      <c r="DB491" s="33">
        <f>Gen_Cons_Horario!B4861</f>
        <v>0</v>
      </c>
      <c r="DC491" s="35">
        <f t="shared" si="575"/>
        <v>0</v>
      </c>
      <c r="DD491" s="116">
        <f>IF(AND(DC491&gt;0,DC491*$B$4+DJ490&lt;=$B$2*'SFV+BESS'!$I$9,DC491&lt;'SFV+BESS'!$I$7), DC491*$B$4, IF(AND(DC491&gt;0,DC491*$B$4+DJ490&gt;$B$2*'SFV+BESS'!$I$9,DC491*$B$4&lt;'SFV+BESS'!$I$7),$B$2*'SFV+BESS'!$I$9-DJ490,IF(AND(DC491&gt;0,DC491*$B$4+DJ490&gt;$B$2*'SFV+BESS'!$I$9,DC491*$B$4&gt;'SFV+BESS'!$I$7,DJ490&lt;$B$2*'SFV+BESS'!$I$9),$B$2*'SFV+BESS'!$I$9-DJ490,IF(AND(DC491&gt;0,DC491*$B$4+DJ490&lt;=$B$2*'SFV+BESS'!$I$9,DC491&gt;'SFV+BESS'!$I$7),'SFV+BESS'!$I$7,0))))</f>
        <v>0</v>
      </c>
      <c r="DE491" s="27">
        <f>IF(AND(DC491&lt;0,DJ490+DC491/$B$5&gt;$H$2,-DC491/'Carga-Descarga Año'!$B$5&lt;'SFV+BESS'!$I$7),DC491/$B$5,IF(AND(DC491&lt;0,DJ490+DC491/$B$5&gt;$H$2,-DC491/'Carga-Descarga Año'!$B$5&gt;'SFV+BESS'!$I$7),-'SFV+BESS'!$I$7,IF(AND(DC491&lt;0,DJ490+DC491/$B$5&lt;$H$2),-MIN('SFV+BESS'!$I$7,DJ490-$H$2),0)))</f>
        <v>0</v>
      </c>
      <c r="DF491" s="33"/>
      <c r="DG491" s="33">
        <f t="shared" si="594"/>
        <v>0</v>
      </c>
      <c r="DH491" s="27">
        <f t="shared" si="560"/>
        <v>0</v>
      </c>
      <c r="DI491" s="27">
        <f t="shared" si="561"/>
        <v>0</v>
      </c>
      <c r="DJ491" s="28">
        <f>IF((DJ490+DD491+DE491)&gt;=$B$2*'SFV+BESS'!$I$9, $B$2*'SFV+BESS'!$I$9, (DJ490+DD491+DE491))</f>
        <v>173.61249999999998</v>
      </c>
      <c r="DK491" s="110">
        <f t="shared" si="562"/>
        <v>0</v>
      </c>
      <c r="DP491" s="251"/>
      <c r="DQ491" s="48">
        <v>20.0833333333333</v>
      </c>
      <c r="DR491" s="33">
        <f t="shared" si="611"/>
        <v>0</v>
      </c>
      <c r="DS491" s="33">
        <f>Gen_Cons_Horario!B5605</f>
        <v>0</v>
      </c>
      <c r="DT491" s="35">
        <f t="shared" si="576"/>
        <v>0</v>
      </c>
      <c r="DU491" s="116">
        <f>IF(AND(DT491&gt;0,DT491*$B$4+EA490&lt;=$B$2*'SFV+BESS'!$I$9,DT491&lt;'SFV+BESS'!$I$7), DT491*$B$4, IF(AND(DT491&gt;0,DT491*$B$4+EA490&gt;$B$2*'SFV+BESS'!$I$9,DT491*$B$4&lt;'SFV+BESS'!$I$7),$B$2*'SFV+BESS'!$I$9-EA490,IF(AND(DT491&gt;0,DT491*$B$4+EA490&gt;$B$2*'SFV+BESS'!$I$9,DT491*$B$4&gt;'SFV+BESS'!$I$7,EA490&lt;$B$2*'SFV+BESS'!$I$9),$B$2*'SFV+BESS'!$I$9-EA490,IF(AND(DT491&gt;0,DT491*$B$4+EA490&lt;=$B$2*'SFV+BESS'!$I$9,DT491&gt;'SFV+BESS'!$I$7),'SFV+BESS'!$I$7,0))))</f>
        <v>0</v>
      </c>
      <c r="DV491" s="27">
        <f>IF(AND(DT491&lt;0,EA490+DT491/$B$5&gt;$H$2,-DT491/'Carga-Descarga Año'!$B$5&lt;'SFV+BESS'!$I$7),DT491/$B$5,IF(AND(DT491&lt;0,EA490+DT491/$B$5&gt;$H$2,-DT491/'Carga-Descarga Año'!$B$5&gt;'SFV+BESS'!$I$7),-'SFV+BESS'!$I$7,IF(AND(DT491&lt;0,EA490+DT491/$B$5&lt;$H$2),-MIN('SFV+BESS'!$I$7,EA490-$H$2),0)))</f>
        <v>0</v>
      </c>
      <c r="DW491" s="33"/>
      <c r="DX491" s="33">
        <f t="shared" si="595"/>
        <v>0</v>
      </c>
      <c r="DY491" s="27">
        <f t="shared" si="563"/>
        <v>0</v>
      </c>
      <c r="DZ491" s="27">
        <f t="shared" si="596"/>
        <v>0</v>
      </c>
      <c r="EA491" s="28">
        <f>IF((EA490+DU491+DV491)&gt;=$B$2*'SFV+BESS'!$I$9, $B$2*'SFV+BESS'!$I$9, (EA490+DU491+DV491))</f>
        <v>173.61249999999998</v>
      </c>
      <c r="EB491" s="110">
        <f t="shared" si="564"/>
        <v>0</v>
      </c>
      <c r="EG491" s="251"/>
      <c r="EH491" s="48">
        <v>20.0833333333333</v>
      </c>
      <c r="EI491" s="33">
        <f t="shared" si="612"/>
        <v>0</v>
      </c>
      <c r="EJ491" s="33">
        <f>Gen_Cons_Horario!B6349</f>
        <v>0</v>
      </c>
      <c r="EK491" s="35">
        <f t="shared" si="577"/>
        <v>0</v>
      </c>
      <c r="EL491" s="116">
        <f>IF(AND(EK491&gt;0,EK491*$B$4+ER490&lt;=$B$2*'SFV+BESS'!$I$9,EK491&lt;'SFV+BESS'!$I$7), EK491*$B$4, IF(AND(EK491&gt;0,EK491*$B$4+ER490&gt;$B$2*'SFV+BESS'!$I$9,EK491*$B$4&lt;'SFV+BESS'!$I$7),$B$2*'SFV+BESS'!$I$9-ER490,IF(AND(EK491&gt;0,EK491*$B$4+ER490&gt;$B$2*'SFV+BESS'!$I$9,EK491*$B$4&gt;'SFV+BESS'!$I$7,ER490&lt;$B$2*'SFV+BESS'!$I$9),$B$2*'SFV+BESS'!$I$9-ER490,IF(AND(EK491&gt;0,EK491*$B$4+ER490&lt;=$B$2*'SFV+BESS'!$I$9,EK491&gt;'SFV+BESS'!$I$7),'SFV+BESS'!$I$7,0))))</f>
        <v>0</v>
      </c>
      <c r="EM491" s="27">
        <f>IF(AND(EK491&lt;0,ER490+EK491/$B$5&gt;$H$2,-EK491/'Carga-Descarga Año'!$B$5&lt;'SFV+BESS'!$I$7),EK491/$B$5,IF(AND(EK491&lt;0,ER490+EK491/$B$5&gt;$H$2,-EK491/'Carga-Descarga Año'!$B$5&gt;'SFV+BESS'!$I$7),-'SFV+BESS'!$I$7,IF(AND(EK491&lt;0,ER490+EK491/$B$5&lt;$H$2),-MIN('SFV+BESS'!$I$7,ER490-$H$2),0)))</f>
        <v>0</v>
      </c>
      <c r="EN491" s="33"/>
      <c r="EO491" s="33">
        <f t="shared" si="597"/>
        <v>0</v>
      </c>
      <c r="EP491" s="27">
        <f t="shared" si="565"/>
        <v>0</v>
      </c>
      <c r="EQ491" s="27">
        <f t="shared" si="598"/>
        <v>0</v>
      </c>
      <c r="ER491" s="28">
        <f>IF((ER490+EL491+EM491)&gt;=$B$2*'SFV+BESS'!$I$9, $B$2*'SFV+BESS'!$I$9, (ER490+EL491+EM491))</f>
        <v>173.61249999999998</v>
      </c>
      <c r="ES491" s="110">
        <f t="shared" si="566"/>
        <v>0</v>
      </c>
      <c r="EX491" s="251"/>
      <c r="EY491" s="48">
        <v>20.0833333333333</v>
      </c>
      <c r="EZ491" s="33">
        <f t="shared" si="613"/>
        <v>0</v>
      </c>
      <c r="FA491" s="33">
        <f>Gen_Cons_Horario!B7069</f>
        <v>0</v>
      </c>
      <c r="FB491" s="35">
        <f t="shared" si="578"/>
        <v>0</v>
      </c>
      <c r="FC491" s="116">
        <f>IF(AND(FB491&gt;0,FB491*$B$4+FI490&lt;=$B$2*'SFV+BESS'!$I$9,FB491&lt;'SFV+BESS'!$I$7), FB491*$B$4, IF(AND(FB491&gt;0,FB491*$B$4+FI490&gt;$B$2*'SFV+BESS'!$I$9,FB491*$B$4&lt;'SFV+BESS'!$I$7),$B$2*'SFV+BESS'!$I$9-FI490,IF(AND(FB491&gt;0,FB491*$B$4+FI490&gt;$B$2*'SFV+BESS'!$I$9,FB491*$B$4&gt;'SFV+BESS'!$I$7,FI490&lt;$B$2*'SFV+BESS'!$I$9),$B$2*'SFV+BESS'!$I$9-FI490,IF(AND(FB491&gt;0,FB491*$B$4+FI490&lt;=$B$2*'SFV+BESS'!$I$9,FB491&gt;'SFV+BESS'!$I$7),'SFV+BESS'!$I$7,0))))</f>
        <v>0</v>
      </c>
      <c r="FD491" s="27">
        <f>IF(AND(FB491&lt;0,FI490+FB491/$B$5&gt;$H$2,-FB491/'Carga-Descarga Año'!$B$5&lt;'SFV+BESS'!$I$7),FB491/$B$5,IF(AND(FB491&lt;0,FI490+FB491/$B$5&gt;$H$2,-FB491/'Carga-Descarga Año'!$B$5&gt;'SFV+BESS'!$I$7),-'SFV+BESS'!$I$7,IF(AND(FB491&lt;0,FI490+FB491/$B$5&lt;$H$2),-MIN('SFV+BESS'!$I$7,FI490-$H$2),0)))</f>
        <v>0</v>
      </c>
      <c r="FE491" s="33"/>
      <c r="FF491" s="33">
        <f t="shared" si="599"/>
        <v>0</v>
      </c>
      <c r="FG491" s="27">
        <f t="shared" si="567"/>
        <v>0</v>
      </c>
      <c r="FH491" s="27">
        <f t="shared" si="600"/>
        <v>0</v>
      </c>
      <c r="FI491" s="28">
        <f>IF((FI490+FC491+FD491)&gt;=$B$2*'SFV+BESS'!$I$9, $B$2*'SFV+BESS'!$I$9, (FI490+FC491+FD491))</f>
        <v>173.61249999999998</v>
      </c>
      <c r="FJ491" s="110">
        <f t="shared" si="568"/>
        <v>0</v>
      </c>
      <c r="FO491" s="251"/>
      <c r="FP491" s="48">
        <v>20.0833333333333</v>
      </c>
      <c r="FQ491" s="33">
        <f t="shared" si="614"/>
        <v>0</v>
      </c>
      <c r="FR491" s="33">
        <f>Gen_Cons_Horario!B7813</f>
        <v>0</v>
      </c>
      <c r="FS491" s="35">
        <f t="shared" si="579"/>
        <v>0</v>
      </c>
      <c r="FT491" s="116">
        <f>IF(AND(FS491&gt;0,FS491*$B$4+FZ490&lt;=$B$2*'SFV+BESS'!$I$9,FS491&lt;'SFV+BESS'!$I$7), FS491*$B$4, IF(AND(FS491&gt;0,FS491*$B$4+FZ490&gt;$B$2*'SFV+BESS'!$I$9,FS491*$B$4&lt;'SFV+BESS'!$I$7),$B$2*'SFV+BESS'!$I$9-FZ490,IF(AND(FS491&gt;0,FS491*$B$4+FZ490&gt;$B$2*'SFV+BESS'!$I$9,FS491*$B$4&gt;'SFV+BESS'!$I$7,FZ490&lt;$B$2*'SFV+BESS'!$I$9),$B$2*'SFV+BESS'!$I$9-FZ490,IF(AND(FS491&gt;0,FS491*$B$4+FZ490&lt;=$B$2*'SFV+BESS'!$I$9,FS491&gt;'SFV+BESS'!$I$7),'SFV+BESS'!$I$7,0))))</f>
        <v>0</v>
      </c>
      <c r="FU491" s="27">
        <f>IF(AND(FS491&lt;0,FZ490+FS491/$B$5&gt;$H$2,-FS491/'Carga-Descarga Año'!$B$5&lt;'SFV+BESS'!$I$7),FS491/$B$5,IF(AND(FS491&lt;0,FZ490+FS491/$B$5&gt;$H$2,-FS491/'Carga-Descarga Año'!$B$5&gt;'SFV+BESS'!$I$7),-'SFV+BESS'!$I$7,IF(AND(FS491&lt;0,FZ490+FS491/$B$5&lt;$H$2),-MIN('SFV+BESS'!$I$7,FZ490-$H$2),0)))</f>
        <v>0</v>
      </c>
      <c r="FV491" s="33"/>
      <c r="FW491" s="33">
        <f t="shared" si="601"/>
        <v>0</v>
      </c>
      <c r="FX491" s="27">
        <f t="shared" si="569"/>
        <v>0</v>
      </c>
      <c r="FY491" s="27">
        <f t="shared" si="602"/>
        <v>0</v>
      </c>
      <c r="FZ491" s="28">
        <f>IF((FZ490+FT491+FU491)&gt;=$B$2*'SFV+BESS'!$I$9, $B$2*'SFV+BESS'!$I$9, (FZ490+FT491+FU491))</f>
        <v>173.61249999999998</v>
      </c>
      <c r="GA491" s="110">
        <f t="shared" si="570"/>
        <v>0</v>
      </c>
      <c r="GF491" s="251"/>
      <c r="GG491" s="48">
        <v>20.0833333333333</v>
      </c>
      <c r="GH491" s="33">
        <f t="shared" si="615"/>
        <v>0</v>
      </c>
      <c r="GI491" s="33">
        <f>Gen_Cons_Horario!B8533</f>
        <v>0</v>
      </c>
      <c r="GJ491" s="35">
        <f t="shared" si="585"/>
        <v>0</v>
      </c>
      <c r="GK491" s="116">
        <f>IF(AND(GJ491&gt;0,GJ491*$B$4+GQ490&lt;=$B$2*'SFV+BESS'!$I$9,GJ491&lt;'SFV+BESS'!$I$7), GJ491*$B$4, IF(AND(GJ491&gt;0,GJ491*$B$4+GQ490&gt;$B$2*'SFV+BESS'!$I$9,GJ491*$B$4&lt;'SFV+BESS'!$I$7),$B$2*'SFV+BESS'!$I$9-GQ490,IF(AND(GJ491&gt;0,GJ491*$B$4+GQ490&gt;$B$2*'SFV+BESS'!$I$9,GJ491*$B$4&gt;'SFV+BESS'!$I$7,GQ490&lt;$B$2*'SFV+BESS'!$I$9),$B$2*'SFV+BESS'!$I$9-GQ490,IF(AND(GJ491&gt;0,GJ491*$B$4+GQ490&lt;=$B$2*'SFV+BESS'!$I$9,GJ491&gt;'SFV+BESS'!$I$7),'SFV+BESS'!$I$7,0))))</f>
        <v>0</v>
      </c>
      <c r="GL491" s="27">
        <f>IF(AND(GJ491&lt;0,GQ490+GJ491/$B$5&gt;$H$2,-GJ491/'Carga-Descarga Año'!$B$5&lt;'SFV+BESS'!$I$7),GJ491/$B$5,IF(AND(GJ491&lt;0,GQ490+GJ491/$B$5&gt;$H$2,-GJ491/'Carga-Descarga Año'!$B$5&gt;'SFV+BESS'!$I$7),-'SFV+BESS'!$I$7,IF(AND(GJ491&lt;0,GQ490+GJ491/$B$5&lt;$H$2),-MIN('SFV+BESS'!$I$7,GQ490-$H$2),0)))</f>
        <v>0</v>
      </c>
      <c r="GM491" s="33"/>
      <c r="GN491" s="33">
        <f t="shared" si="603"/>
        <v>0</v>
      </c>
      <c r="GO491" s="27">
        <f t="shared" si="571"/>
        <v>0</v>
      </c>
      <c r="GP491" s="27">
        <f t="shared" si="604"/>
        <v>0</v>
      </c>
      <c r="GQ491" s="28">
        <f>IF((GQ490+GK491+GL491)&gt;=$B$2*'SFV+BESS'!$I$9, $B$2*'SFV+BESS'!$I$9, (GQ490+GK491+GL491))</f>
        <v>173.61249999999998</v>
      </c>
      <c r="GR491" s="110">
        <f t="shared" si="572"/>
        <v>0</v>
      </c>
    </row>
    <row r="492" spans="1:200">
      <c r="A492" s="249"/>
      <c r="B492" s="48">
        <v>20.125</v>
      </c>
      <c r="C492" s="38">
        <f t="shared" si="586"/>
        <v>0</v>
      </c>
      <c r="D492" s="2">
        <f>Gen_Cons_Horario!B518</f>
        <v>0</v>
      </c>
      <c r="E492" s="140">
        <f t="shared" si="544"/>
        <v>0</v>
      </c>
      <c r="F492" s="116">
        <f>IF(AND(E492&gt;0,E492*$B$4+L491&lt;=$B$2*'SFV+BESS'!$I$9,E492&lt;'SFV+BESS'!$I$7), E492*$B$4, IF(AND(E492&gt;0,E492*$B$4+L491&gt;$B$2*'SFV+BESS'!$I$9,E492*$B$4&lt;'SFV+BESS'!$I$7),$B$2*'SFV+BESS'!$I$9-L491,IF(AND(E492&gt;0,E492*$B$4+L491&gt;$B$2*'SFV+BESS'!$I$9,E492*$B$4&gt;'SFV+BESS'!$I$7,L491&lt;$B$2*'SFV+BESS'!$I$9),$B$2*'SFV+BESS'!$I$9-L491,IF(AND(E492&gt;0,E492*$B$4+L491&lt;=$B$2*'SFV+BESS'!$I$9,E492&gt;'SFV+BESS'!$I$7),'SFV+BESS'!$I$7,0))))</f>
        <v>0</v>
      </c>
      <c r="G492" s="27">
        <f>IF(AND(E492&lt;0,L491+E492/$B$5&gt;$H$2,-E492/'Carga-Descarga Año'!$B$5&lt;'SFV+BESS'!$I$7),E492/$B$5,IF(AND(E492&lt;0,L491+E492/$B$5&gt;$H$2,-E492/'Carga-Descarga Año'!$B$5&gt;'SFV+BESS'!$I$7),-'SFV+BESS'!$I$7,IF(AND(E492&lt;0,L491+E492/$B$5&lt;$H$2),-MIN('SFV+BESS'!$I$7,L491-$H$2),0)))</f>
        <v>0</v>
      </c>
      <c r="I492" s="38">
        <f t="shared" si="545"/>
        <v>0</v>
      </c>
      <c r="J492" s="27">
        <f t="shared" si="547"/>
        <v>0</v>
      </c>
      <c r="K492" s="27">
        <f t="shared" si="546"/>
        <v>0</v>
      </c>
      <c r="L492" s="28">
        <f>IF((L491+F492+G492)&gt;=$B$2*'SFV+BESS'!$I$9, $B$2*'SFV+BESS'!$I$9, (L491+F492+G492))</f>
        <v>157.91355263157894</v>
      </c>
      <c r="M492" s="110">
        <f t="shared" si="548"/>
        <v>0</v>
      </c>
      <c r="R492" s="251"/>
      <c r="S492" s="48">
        <v>20.125</v>
      </c>
      <c r="T492" s="2">
        <f t="shared" si="605"/>
        <v>0</v>
      </c>
      <c r="U492" s="2">
        <f>Gen_Cons_Horario!B1262</f>
        <v>0</v>
      </c>
      <c r="V492" s="35">
        <f t="shared" si="580"/>
        <v>0</v>
      </c>
      <c r="W492" s="116">
        <f>IF(AND(V492&gt;0,V492*$B$4+AC491&lt;=$B$2*'SFV+BESS'!$I$9,V492&lt;'SFV+BESS'!$I$7), V492*$B$4, IF(AND(V492&gt;0,V492*$B$4+AC491&gt;$B$2*'SFV+BESS'!$I$9,V492*$B$4&lt;'SFV+BESS'!$I$7),$B$2*'SFV+BESS'!$I$9-AC491,IF(AND(V492&gt;0,V492*$B$4+AC491&gt;$B$2*'SFV+BESS'!$I$9,V492*$B$4&gt;'SFV+BESS'!$I$7,AC491&lt;$B$2*'SFV+BESS'!$I$9),$B$2*'SFV+BESS'!$I$9-AC491,IF(AND(V492&gt;0,V492*$B$4+AC491&lt;=$B$2*'SFV+BESS'!$I$9,V492&gt;'SFV+BESS'!$I$7),'SFV+BESS'!$I$7,0))))</f>
        <v>0</v>
      </c>
      <c r="X492" s="27">
        <f>IF(AND(V492&lt;0,AC491+V492/$B$5&gt;$H$2,-V492/'Carga-Descarga Año'!$B$5&lt;'SFV+BESS'!$I$7),V492/$B$5,IF(AND(V492&lt;0,AC491+V492/$B$5&gt;$H$2,-V492/'Carga-Descarga Año'!$B$5&gt;'SFV+BESS'!$I$7),-'SFV+BESS'!$I$7,IF(AND(V492&lt;0,AC491+V492/$B$5&lt;$H$2),-MIN('SFV+BESS'!$I$7,AC491-$H$2),0)))</f>
        <v>0</v>
      </c>
      <c r="Z492" s="33">
        <f t="shared" si="574"/>
        <v>0</v>
      </c>
      <c r="AA492" s="27">
        <f t="shared" si="549"/>
        <v>0</v>
      </c>
      <c r="AB492" s="27">
        <f t="shared" si="573"/>
        <v>0</v>
      </c>
      <c r="AC492" s="28">
        <f>IF((AC491+W492+X492)&gt;=$B$2*'SFV+BESS'!$I$9, $B$2*'SFV+BESS'!$I$9, (AC491+W492+X492))</f>
        <v>173.61249999999998</v>
      </c>
      <c r="AD492" s="110">
        <f t="shared" si="550"/>
        <v>0</v>
      </c>
      <c r="AI492" s="251"/>
      <c r="AJ492" s="48">
        <v>20.125</v>
      </c>
      <c r="AK492" s="52">
        <f t="shared" si="606"/>
        <v>0</v>
      </c>
      <c r="AL492" s="33">
        <f>Gen_Cons_Horario!B1934</f>
        <v>0</v>
      </c>
      <c r="AM492" s="35">
        <f t="shared" si="581"/>
        <v>0</v>
      </c>
      <c r="AN492" s="116">
        <f>IF(AND(AM492&gt;0,AM492*$B$4+AT491&lt;=$B$2*'SFV+BESS'!$I$9,AM492&lt;'SFV+BESS'!$I$7), AM492*$B$4, IF(AND(AM492&gt;0,AM492*$B$4+AT491&gt;$B$2*'SFV+BESS'!$I$9,AM492*$B$4&lt;'SFV+BESS'!$I$7),$B$2*'SFV+BESS'!$I$9-AT491,IF(AND(AM492&gt;0,AM492*$B$4+AT491&gt;$B$2*'SFV+BESS'!$I$9,AM492*$B$4&gt;'SFV+BESS'!$I$7,AT491&lt;$B$2*'SFV+BESS'!$I$9),$B$2*'SFV+BESS'!$I$9-AT491,IF(AND(AM492&gt;0,AM492*$B$4+AT491&lt;=$B$2*'SFV+BESS'!$I$9,AM492&gt;'SFV+BESS'!$I$7),'SFV+BESS'!$I$7,0))))</f>
        <v>0</v>
      </c>
      <c r="AO492" s="27">
        <f>IF(AND(AM492&lt;0,AT491+AM492/$B$5&gt;$H$2,-AM492/'Carga-Descarga Año'!$B$5&lt;'SFV+BESS'!$I$7),AM492/$B$5,IF(AND(AM492&lt;0,AT491+AM492/$B$5&gt;$H$2,-AM492/'Carga-Descarga Año'!$B$5&gt;'SFV+BESS'!$I$7),-'SFV+BESS'!$I$7,IF(AND(AM492&lt;0,AT491+AM492/$B$5&lt;$H$2),-MIN('SFV+BESS'!$I$7,AT491-$H$2),0)))</f>
        <v>0</v>
      </c>
      <c r="AP492" s="33"/>
      <c r="AQ492" s="33">
        <f t="shared" si="587"/>
        <v>0</v>
      </c>
      <c r="AR492" s="27">
        <f t="shared" si="551"/>
        <v>0</v>
      </c>
      <c r="AS492" s="27">
        <f t="shared" si="588"/>
        <v>0</v>
      </c>
      <c r="AT492" s="28">
        <f>IF((AT491+AN492+AO492)&gt;=$B$2*'SFV+BESS'!$I$9, $B$2*'SFV+BESS'!$I$9, (AT491+AN492+AO492))</f>
        <v>173.61249999999998</v>
      </c>
      <c r="AU492" s="110">
        <f t="shared" si="552"/>
        <v>0</v>
      </c>
      <c r="AZ492" s="251"/>
      <c r="BA492" s="48">
        <v>20.125</v>
      </c>
      <c r="BB492" s="33">
        <f t="shared" si="607"/>
        <v>0</v>
      </c>
      <c r="BC492" s="33">
        <f>Gen_Cons_Horario!B2678</f>
        <v>0</v>
      </c>
      <c r="BD492" s="35">
        <f t="shared" si="582"/>
        <v>0</v>
      </c>
      <c r="BE492" s="116">
        <f>IF(AND(BD492&gt;0,BD492*$B$4+BK491&lt;=$B$2*'SFV+BESS'!$I$9,BD492&lt;'SFV+BESS'!$I$7), BD492*$B$4, IF(AND(BD492&gt;0,BD492*$B$4+BK491&gt;$B$2*'SFV+BESS'!$I$9,BD492*$B$4&lt;'SFV+BESS'!$I$7),$B$2*'SFV+BESS'!$I$9-BK491,IF(AND(BD492&gt;0,BD492*$B$4+BK491&gt;$B$2*'SFV+BESS'!$I$9,BD492*$B$4&gt;'SFV+BESS'!$I$7,BK491&lt;$B$2*'SFV+BESS'!$I$9),$B$2*'SFV+BESS'!$I$9-BK491,IF(AND(BD492&gt;0,BD492*$B$4+BK491&lt;=$B$2*'SFV+BESS'!$I$9,BD492&gt;'SFV+BESS'!$I$7),'SFV+BESS'!$I$7,0))))</f>
        <v>0</v>
      </c>
      <c r="BF492" s="27">
        <f>IF(AND(BD492&lt;0,BK491+BD492/$B$5&gt;$H$2,-BD492/'Carga-Descarga Año'!$B$5&lt;'SFV+BESS'!$I$7),BD492/$B$5,IF(AND(BD492&lt;0,BK491+BD492/$B$5&gt;$H$2,-BD492/'Carga-Descarga Año'!$B$5&gt;'SFV+BESS'!$I$7),-'SFV+BESS'!$I$7,IF(AND(BD492&lt;0,BK491+BD492/$B$5&lt;$H$2),-MIN('SFV+BESS'!$I$7,BK491-$H$2),0)))</f>
        <v>0</v>
      </c>
      <c r="BG492" s="33"/>
      <c r="BH492" s="33">
        <f t="shared" si="589"/>
        <v>0</v>
      </c>
      <c r="BI492" s="27">
        <f t="shared" si="553"/>
        <v>0</v>
      </c>
      <c r="BJ492" s="27">
        <f t="shared" si="590"/>
        <v>0</v>
      </c>
      <c r="BK492" s="28">
        <f>IF((BK491+BE492+BF492)&gt;=$B$2*'SFV+BESS'!$I$9, $B$2*'SFV+BESS'!$I$9, (BK491+BE492+BF492))</f>
        <v>173.61249999999998</v>
      </c>
      <c r="BL492" s="110">
        <f t="shared" si="554"/>
        <v>0</v>
      </c>
      <c r="BQ492" s="251"/>
      <c r="BR492" s="48">
        <v>20.125</v>
      </c>
      <c r="BS492" s="33">
        <f t="shared" si="608"/>
        <v>0</v>
      </c>
      <c r="BT492" s="33">
        <f>Gen_Cons_Horario!B3398</f>
        <v>0</v>
      </c>
      <c r="BU492" s="35">
        <f t="shared" si="583"/>
        <v>0</v>
      </c>
      <c r="BV492" s="116">
        <f>IF(AND(BU492&gt;0,BU492*$B$4+CB491&lt;=$B$2*'SFV+BESS'!$I$9,BU492&lt;'SFV+BESS'!$I$7), BU492*$B$4, IF(AND(BU492&gt;0,BU492*$B$4+CB491&gt;$B$2*'SFV+BESS'!$I$9,BU492*$B$4&lt;'SFV+BESS'!$I$7),$B$2*'SFV+BESS'!$I$9-CB491,IF(AND(BU492&gt;0,BU492*$B$4+CB491&gt;$B$2*'SFV+BESS'!$I$9,BU492*$B$4&gt;'SFV+BESS'!$I$7,CB491&lt;$B$2*'SFV+BESS'!$I$9),$B$2*'SFV+BESS'!$I$9-CB491,IF(AND(BU492&gt;0,BU492*$B$4+CB491&lt;=$B$2*'SFV+BESS'!$I$9,BU492&gt;'SFV+BESS'!$I$7),'SFV+BESS'!$I$7,0))))</f>
        <v>0</v>
      </c>
      <c r="BW492" s="27">
        <f>IF(AND(BU492&lt;0,CB491+BU492/$B$5&gt;$H$2,-BU492/'Carga-Descarga Año'!$B$5&lt;'SFV+BESS'!$I$7),BU492/$B$5,IF(AND(BU492&lt;0,CB491+BU492/$B$5&gt;$H$2,-BU492/'Carga-Descarga Año'!$B$5&gt;'SFV+BESS'!$I$7),-'SFV+BESS'!$I$7,IF(AND(BU492&lt;0,CB491+BU492/$B$5&lt;$H$2),-MIN('SFV+BESS'!$I$7,CB491-$H$2),0)))</f>
        <v>0</v>
      </c>
      <c r="BX492" s="33"/>
      <c r="BY492" s="33">
        <f t="shared" si="591"/>
        <v>0</v>
      </c>
      <c r="BZ492" s="27">
        <f t="shared" si="555"/>
        <v>0</v>
      </c>
      <c r="CA492" s="27">
        <f t="shared" si="556"/>
        <v>0</v>
      </c>
      <c r="CB492" s="28">
        <f>IF((CB491+BV492+BW492)&gt;=$B$2*'SFV+BESS'!$I$9, $B$2*'SFV+BESS'!$I$9, (CB491+BV492+BW492))</f>
        <v>173.61249999999998</v>
      </c>
      <c r="CC492" s="110">
        <f t="shared" si="557"/>
        <v>0</v>
      </c>
      <c r="CH492" s="251"/>
      <c r="CI492" s="48">
        <v>20.125</v>
      </c>
      <c r="CJ492" s="33">
        <f t="shared" si="609"/>
        <v>0</v>
      </c>
      <c r="CK492" s="33">
        <f>Gen_Cons_Horario!B4142</f>
        <v>0</v>
      </c>
      <c r="CL492" s="35">
        <f t="shared" si="584"/>
        <v>0</v>
      </c>
      <c r="CM492" s="116">
        <f>IF(AND(CL492&gt;0,CL492*$B$4+CS491&lt;=$B$2*'SFV+BESS'!$I$9,CL492&lt;'SFV+BESS'!$I$7), CL492*$B$4, IF(AND(CL492&gt;0,CL492*$B$4+CS491&gt;$B$2*'SFV+BESS'!$I$9,CL492*$B$4&lt;'SFV+BESS'!$I$7),$B$2*'SFV+BESS'!$I$9-CS491,IF(AND(CL492&gt;0,CL492*$B$4+CS491&gt;$B$2*'SFV+BESS'!$I$9,CL492*$B$4&gt;'SFV+BESS'!$I$7,CS491&lt;$B$2*'SFV+BESS'!$I$9),$B$2*'SFV+BESS'!$I$9-CS491,IF(AND(CL492&gt;0,CL492*$B$4+CS491&lt;=$B$2*'SFV+BESS'!$I$9,CL492&gt;'SFV+BESS'!$I$7),'SFV+BESS'!$I$7,0))))</f>
        <v>0</v>
      </c>
      <c r="CN492" s="27">
        <f>IF(AND(CL492&lt;0,CS491+CL492/$B$5&gt;$H$2,-CL492/'Carga-Descarga Año'!$B$5&lt;'SFV+BESS'!$I$7),CL492/$B$5,IF(AND(CL492&lt;0,CS491+CL492/$B$5&gt;$H$2,-CL492/'Carga-Descarga Año'!$B$5&gt;'SFV+BESS'!$I$7),-'SFV+BESS'!$I$7,IF(AND(CL492&lt;0,CS491+CL492/$B$5&lt;$H$2),-MIN('SFV+BESS'!$I$7,CS491-$H$2),0)))</f>
        <v>0</v>
      </c>
      <c r="CO492" s="33"/>
      <c r="CP492" s="33">
        <f t="shared" si="592"/>
        <v>0</v>
      </c>
      <c r="CQ492" s="27">
        <f t="shared" si="558"/>
        <v>0</v>
      </c>
      <c r="CR492" s="27">
        <f t="shared" si="593"/>
        <v>0</v>
      </c>
      <c r="CS492" s="28">
        <f>IF((CS491+CM492+CN492)&gt;=$B$2*'SFV+BESS'!$I$9, $B$2*'SFV+BESS'!$I$9, (CS491+CM492+CN492))</f>
        <v>173.61249999999998</v>
      </c>
      <c r="CT492" s="110">
        <f t="shared" si="559"/>
        <v>0</v>
      </c>
      <c r="CY492" s="251"/>
      <c r="CZ492" s="48">
        <v>20.125</v>
      </c>
      <c r="DA492" s="33">
        <f t="shared" si="610"/>
        <v>0</v>
      </c>
      <c r="DB492" s="33">
        <f>Gen_Cons_Horario!B4862</f>
        <v>0</v>
      </c>
      <c r="DC492" s="35">
        <f t="shared" si="575"/>
        <v>0</v>
      </c>
      <c r="DD492" s="116">
        <f>IF(AND(DC492&gt;0,DC492*$B$4+DJ491&lt;=$B$2*'SFV+BESS'!$I$9,DC492&lt;'SFV+BESS'!$I$7), DC492*$B$4, IF(AND(DC492&gt;0,DC492*$B$4+DJ491&gt;$B$2*'SFV+BESS'!$I$9,DC492*$B$4&lt;'SFV+BESS'!$I$7),$B$2*'SFV+BESS'!$I$9-DJ491,IF(AND(DC492&gt;0,DC492*$B$4+DJ491&gt;$B$2*'SFV+BESS'!$I$9,DC492*$B$4&gt;'SFV+BESS'!$I$7,DJ491&lt;$B$2*'SFV+BESS'!$I$9),$B$2*'SFV+BESS'!$I$9-DJ491,IF(AND(DC492&gt;0,DC492*$B$4+DJ491&lt;=$B$2*'SFV+BESS'!$I$9,DC492&gt;'SFV+BESS'!$I$7),'SFV+BESS'!$I$7,0))))</f>
        <v>0</v>
      </c>
      <c r="DE492" s="27">
        <f>IF(AND(DC492&lt;0,DJ491+DC492/$B$5&gt;$H$2,-DC492/'Carga-Descarga Año'!$B$5&lt;'SFV+BESS'!$I$7),DC492/$B$5,IF(AND(DC492&lt;0,DJ491+DC492/$B$5&gt;$H$2,-DC492/'Carga-Descarga Año'!$B$5&gt;'SFV+BESS'!$I$7),-'SFV+BESS'!$I$7,IF(AND(DC492&lt;0,DJ491+DC492/$B$5&lt;$H$2),-MIN('SFV+BESS'!$I$7,DJ491-$H$2),0)))</f>
        <v>0</v>
      </c>
      <c r="DF492" s="33"/>
      <c r="DG492" s="33">
        <f t="shared" si="594"/>
        <v>0</v>
      </c>
      <c r="DH492" s="27">
        <f t="shared" si="560"/>
        <v>0</v>
      </c>
      <c r="DI492" s="27">
        <f t="shared" si="561"/>
        <v>0</v>
      </c>
      <c r="DJ492" s="28">
        <f>IF((DJ491+DD492+DE492)&gt;=$B$2*'SFV+BESS'!$I$9, $B$2*'SFV+BESS'!$I$9, (DJ491+DD492+DE492))</f>
        <v>173.61249999999998</v>
      </c>
      <c r="DK492" s="110">
        <f t="shared" si="562"/>
        <v>0</v>
      </c>
      <c r="DP492" s="251"/>
      <c r="DQ492" s="48">
        <v>20.125</v>
      </c>
      <c r="DR492" s="33">
        <f t="shared" si="611"/>
        <v>0</v>
      </c>
      <c r="DS492" s="33">
        <f>Gen_Cons_Horario!B5606</f>
        <v>0</v>
      </c>
      <c r="DT492" s="35">
        <f t="shared" si="576"/>
        <v>0</v>
      </c>
      <c r="DU492" s="116">
        <f>IF(AND(DT492&gt;0,DT492*$B$4+EA491&lt;=$B$2*'SFV+BESS'!$I$9,DT492&lt;'SFV+BESS'!$I$7), DT492*$B$4, IF(AND(DT492&gt;0,DT492*$B$4+EA491&gt;$B$2*'SFV+BESS'!$I$9,DT492*$B$4&lt;'SFV+BESS'!$I$7),$B$2*'SFV+BESS'!$I$9-EA491,IF(AND(DT492&gt;0,DT492*$B$4+EA491&gt;$B$2*'SFV+BESS'!$I$9,DT492*$B$4&gt;'SFV+BESS'!$I$7,EA491&lt;$B$2*'SFV+BESS'!$I$9),$B$2*'SFV+BESS'!$I$9-EA491,IF(AND(DT492&gt;0,DT492*$B$4+EA491&lt;=$B$2*'SFV+BESS'!$I$9,DT492&gt;'SFV+BESS'!$I$7),'SFV+BESS'!$I$7,0))))</f>
        <v>0</v>
      </c>
      <c r="DV492" s="27">
        <f>IF(AND(DT492&lt;0,EA491+DT492/$B$5&gt;$H$2,-DT492/'Carga-Descarga Año'!$B$5&lt;'SFV+BESS'!$I$7),DT492/$B$5,IF(AND(DT492&lt;0,EA491+DT492/$B$5&gt;$H$2,-DT492/'Carga-Descarga Año'!$B$5&gt;'SFV+BESS'!$I$7),-'SFV+BESS'!$I$7,IF(AND(DT492&lt;0,EA491+DT492/$B$5&lt;$H$2),-MIN('SFV+BESS'!$I$7,EA491-$H$2),0)))</f>
        <v>0</v>
      </c>
      <c r="DW492" s="33"/>
      <c r="DX492" s="33">
        <f t="shared" si="595"/>
        <v>0</v>
      </c>
      <c r="DY492" s="27">
        <f t="shared" si="563"/>
        <v>0</v>
      </c>
      <c r="DZ492" s="27">
        <f t="shared" si="596"/>
        <v>0</v>
      </c>
      <c r="EA492" s="28">
        <f>IF((EA491+DU492+DV492)&gt;=$B$2*'SFV+BESS'!$I$9, $B$2*'SFV+BESS'!$I$9, (EA491+DU492+DV492))</f>
        <v>173.61249999999998</v>
      </c>
      <c r="EB492" s="110">
        <f t="shared" si="564"/>
        <v>0</v>
      </c>
      <c r="EG492" s="251"/>
      <c r="EH492" s="48">
        <v>20.125</v>
      </c>
      <c r="EI492" s="33">
        <f t="shared" si="612"/>
        <v>0</v>
      </c>
      <c r="EJ492" s="33">
        <f>Gen_Cons_Horario!B6350</f>
        <v>0</v>
      </c>
      <c r="EK492" s="35">
        <f t="shared" si="577"/>
        <v>0</v>
      </c>
      <c r="EL492" s="116">
        <f>IF(AND(EK492&gt;0,EK492*$B$4+ER491&lt;=$B$2*'SFV+BESS'!$I$9,EK492&lt;'SFV+BESS'!$I$7), EK492*$B$4, IF(AND(EK492&gt;0,EK492*$B$4+ER491&gt;$B$2*'SFV+BESS'!$I$9,EK492*$B$4&lt;'SFV+BESS'!$I$7),$B$2*'SFV+BESS'!$I$9-ER491,IF(AND(EK492&gt;0,EK492*$B$4+ER491&gt;$B$2*'SFV+BESS'!$I$9,EK492*$B$4&gt;'SFV+BESS'!$I$7,ER491&lt;$B$2*'SFV+BESS'!$I$9),$B$2*'SFV+BESS'!$I$9-ER491,IF(AND(EK492&gt;0,EK492*$B$4+ER491&lt;=$B$2*'SFV+BESS'!$I$9,EK492&gt;'SFV+BESS'!$I$7),'SFV+BESS'!$I$7,0))))</f>
        <v>0</v>
      </c>
      <c r="EM492" s="27">
        <f>IF(AND(EK492&lt;0,ER491+EK492/$B$5&gt;$H$2,-EK492/'Carga-Descarga Año'!$B$5&lt;'SFV+BESS'!$I$7),EK492/$B$5,IF(AND(EK492&lt;0,ER491+EK492/$B$5&gt;$H$2,-EK492/'Carga-Descarga Año'!$B$5&gt;'SFV+BESS'!$I$7),-'SFV+BESS'!$I$7,IF(AND(EK492&lt;0,ER491+EK492/$B$5&lt;$H$2),-MIN('SFV+BESS'!$I$7,ER491-$H$2),0)))</f>
        <v>0</v>
      </c>
      <c r="EN492" s="33"/>
      <c r="EO492" s="33">
        <f t="shared" si="597"/>
        <v>0</v>
      </c>
      <c r="EP492" s="27">
        <f t="shared" si="565"/>
        <v>0</v>
      </c>
      <c r="EQ492" s="27">
        <f t="shared" si="598"/>
        <v>0</v>
      </c>
      <c r="ER492" s="28">
        <f>IF((ER491+EL492+EM492)&gt;=$B$2*'SFV+BESS'!$I$9, $B$2*'SFV+BESS'!$I$9, (ER491+EL492+EM492))</f>
        <v>173.61249999999998</v>
      </c>
      <c r="ES492" s="110">
        <f t="shared" si="566"/>
        <v>0</v>
      </c>
      <c r="EX492" s="251"/>
      <c r="EY492" s="48">
        <v>20.125</v>
      </c>
      <c r="EZ492" s="33">
        <f t="shared" si="613"/>
        <v>0</v>
      </c>
      <c r="FA492" s="33">
        <f>Gen_Cons_Horario!B7070</f>
        <v>0</v>
      </c>
      <c r="FB492" s="35">
        <f t="shared" si="578"/>
        <v>0</v>
      </c>
      <c r="FC492" s="116">
        <f>IF(AND(FB492&gt;0,FB492*$B$4+FI491&lt;=$B$2*'SFV+BESS'!$I$9,FB492&lt;'SFV+BESS'!$I$7), FB492*$B$4, IF(AND(FB492&gt;0,FB492*$B$4+FI491&gt;$B$2*'SFV+BESS'!$I$9,FB492*$B$4&lt;'SFV+BESS'!$I$7),$B$2*'SFV+BESS'!$I$9-FI491,IF(AND(FB492&gt;0,FB492*$B$4+FI491&gt;$B$2*'SFV+BESS'!$I$9,FB492*$B$4&gt;'SFV+BESS'!$I$7,FI491&lt;$B$2*'SFV+BESS'!$I$9),$B$2*'SFV+BESS'!$I$9-FI491,IF(AND(FB492&gt;0,FB492*$B$4+FI491&lt;=$B$2*'SFV+BESS'!$I$9,FB492&gt;'SFV+BESS'!$I$7),'SFV+BESS'!$I$7,0))))</f>
        <v>0</v>
      </c>
      <c r="FD492" s="27">
        <f>IF(AND(FB492&lt;0,FI491+FB492/$B$5&gt;$H$2,-FB492/'Carga-Descarga Año'!$B$5&lt;'SFV+BESS'!$I$7),FB492/$B$5,IF(AND(FB492&lt;0,FI491+FB492/$B$5&gt;$H$2,-FB492/'Carga-Descarga Año'!$B$5&gt;'SFV+BESS'!$I$7),-'SFV+BESS'!$I$7,IF(AND(FB492&lt;0,FI491+FB492/$B$5&lt;$H$2),-MIN('SFV+BESS'!$I$7,FI491-$H$2),0)))</f>
        <v>0</v>
      </c>
      <c r="FE492" s="33"/>
      <c r="FF492" s="33">
        <f t="shared" si="599"/>
        <v>0</v>
      </c>
      <c r="FG492" s="27">
        <f t="shared" si="567"/>
        <v>0</v>
      </c>
      <c r="FH492" s="27">
        <f t="shared" si="600"/>
        <v>0</v>
      </c>
      <c r="FI492" s="28">
        <f>IF((FI491+FC492+FD492)&gt;=$B$2*'SFV+BESS'!$I$9, $B$2*'SFV+BESS'!$I$9, (FI491+FC492+FD492))</f>
        <v>173.61249999999998</v>
      </c>
      <c r="FJ492" s="110">
        <f t="shared" si="568"/>
        <v>0</v>
      </c>
      <c r="FO492" s="251"/>
      <c r="FP492" s="48">
        <v>20.125</v>
      </c>
      <c r="FQ492" s="33">
        <f t="shared" si="614"/>
        <v>0</v>
      </c>
      <c r="FR492" s="33">
        <f>Gen_Cons_Horario!B7814</f>
        <v>0</v>
      </c>
      <c r="FS492" s="35">
        <f t="shared" si="579"/>
        <v>0</v>
      </c>
      <c r="FT492" s="116">
        <f>IF(AND(FS492&gt;0,FS492*$B$4+FZ491&lt;=$B$2*'SFV+BESS'!$I$9,FS492&lt;'SFV+BESS'!$I$7), FS492*$B$4, IF(AND(FS492&gt;0,FS492*$B$4+FZ491&gt;$B$2*'SFV+BESS'!$I$9,FS492*$B$4&lt;'SFV+BESS'!$I$7),$B$2*'SFV+BESS'!$I$9-FZ491,IF(AND(FS492&gt;0,FS492*$B$4+FZ491&gt;$B$2*'SFV+BESS'!$I$9,FS492*$B$4&gt;'SFV+BESS'!$I$7,FZ491&lt;$B$2*'SFV+BESS'!$I$9),$B$2*'SFV+BESS'!$I$9-FZ491,IF(AND(FS492&gt;0,FS492*$B$4+FZ491&lt;=$B$2*'SFV+BESS'!$I$9,FS492&gt;'SFV+BESS'!$I$7),'SFV+BESS'!$I$7,0))))</f>
        <v>0</v>
      </c>
      <c r="FU492" s="27">
        <f>IF(AND(FS492&lt;0,FZ491+FS492/$B$5&gt;$H$2,-FS492/'Carga-Descarga Año'!$B$5&lt;'SFV+BESS'!$I$7),FS492/$B$5,IF(AND(FS492&lt;0,FZ491+FS492/$B$5&gt;$H$2,-FS492/'Carga-Descarga Año'!$B$5&gt;'SFV+BESS'!$I$7),-'SFV+BESS'!$I$7,IF(AND(FS492&lt;0,FZ491+FS492/$B$5&lt;$H$2),-MIN('SFV+BESS'!$I$7,FZ491-$H$2),0)))</f>
        <v>0</v>
      </c>
      <c r="FV492" s="33"/>
      <c r="FW492" s="33">
        <f t="shared" si="601"/>
        <v>0</v>
      </c>
      <c r="FX492" s="27">
        <f t="shared" si="569"/>
        <v>0</v>
      </c>
      <c r="FY492" s="27">
        <f t="shared" si="602"/>
        <v>0</v>
      </c>
      <c r="FZ492" s="28">
        <f>IF((FZ491+FT492+FU492)&gt;=$B$2*'SFV+BESS'!$I$9, $B$2*'SFV+BESS'!$I$9, (FZ491+FT492+FU492))</f>
        <v>173.61249999999998</v>
      </c>
      <c r="GA492" s="110">
        <f t="shared" si="570"/>
        <v>0</v>
      </c>
      <c r="GF492" s="251"/>
      <c r="GG492" s="48">
        <v>20.125</v>
      </c>
      <c r="GH492" s="33">
        <f t="shared" si="615"/>
        <v>0</v>
      </c>
      <c r="GI492" s="33">
        <f>Gen_Cons_Horario!B8534</f>
        <v>0</v>
      </c>
      <c r="GJ492" s="35">
        <f t="shared" si="585"/>
        <v>0</v>
      </c>
      <c r="GK492" s="116">
        <f>IF(AND(GJ492&gt;0,GJ492*$B$4+GQ491&lt;=$B$2*'SFV+BESS'!$I$9,GJ492&lt;'SFV+BESS'!$I$7), GJ492*$B$4, IF(AND(GJ492&gt;0,GJ492*$B$4+GQ491&gt;$B$2*'SFV+BESS'!$I$9,GJ492*$B$4&lt;'SFV+BESS'!$I$7),$B$2*'SFV+BESS'!$I$9-GQ491,IF(AND(GJ492&gt;0,GJ492*$B$4+GQ491&gt;$B$2*'SFV+BESS'!$I$9,GJ492*$B$4&gt;'SFV+BESS'!$I$7,GQ491&lt;$B$2*'SFV+BESS'!$I$9),$B$2*'SFV+BESS'!$I$9-GQ491,IF(AND(GJ492&gt;0,GJ492*$B$4+GQ491&lt;=$B$2*'SFV+BESS'!$I$9,GJ492&gt;'SFV+BESS'!$I$7),'SFV+BESS'!$I$7,0))))</f>
        <v>0</v>
      </c>
      <c r="GL492" s="27">
        <f>IF(AND(GJ492&lt;0,GQ491+GJ492/$B$5&gt;$H$2,-GJ492/'Carga-Descarga Año'!$B$5&lt;'SFV+BESS'!$I$7),GJ492/$B$5,IF(AND(GJ492&lt;0,GQ491+GJ492/$B$5&gt;$H$2,-GJ492/'Carga-Descarga Año'!$B$5&gt;'SFV+BESS'!$I$7),-'SFV+BESS'!$I$7,IF(AND(GJ492&lt;0,GQ491+GJ492/$B$5&lt;$H$2),-MIN('SFV+BESS'!$I$7,GQ491-$H$2),0)))</f>
        <v>0</v>
      </c>
      <c r="GM492" s="33"/>
      <c r="GN492" s="33">
        <f t="shared" si="603"/>
        <v>0</v>
      </c>
      <c r="GO492" s="27">
        <f t="shared" si="571"/>
        <v>0</v>
      </c>
      <c r="GP492" s="27">
        <f t="shared" si="604"/>
        <v>0</v>
      </c>
      <c r="GQ492" s="28">
        <f>IF((GQ491+GK492+GL492)&gt;=$B$2*'SFV+BESS'!$I$9, $B$2*'SFV+BESS'!$I$9, (GQ491+GK492+GL492))</f>
        <v>173.61249999999998</v>
      </c>
      <c r="GR492" s="110">
        <f t="shared" si="572"/>
        <v>0</v>
      </c>
    </row>
    <row r="493" spans="1:200">
      <c r="A493" s="249"/>
      <c r="B493" s="48">
        <v>20.1666666666667</v>
      </c>
      <c r="C493" s="38">
        <f t="shared" si="586"/>
        <v>0</v>
      </c>
      <c r="D493" s="2">
        <f>Gen_Cons_Horario!B519</f>
        <v>0</v>
      </c>
      <c r="E493" s="140">
        <f t="shared" si="544"/>
        <v>0</v>
      </c>
      <c r="F493" s="116">
        <f>IF(AND(E493&gt;0,E493*$B$4+L492&lt;=$B$2*'SFV+BESS'!$I$9,E493&lt;'SFV+BESS'!$I$7), E493*$B$4, IF(AND(E493&gt;0,E493*$B$4+L492&gt;$B$2*'SFV+BESS'!$I$9,E493*$B$4&lt;'SFV+BESS'!$I$7),$B$2*'SFV+BESS'!$I$9-L492,IF(AND(E493&gt;0,E493*$B$4+L492&gt;$B$2*'SFV+BESS'!$I$9,E493*$B$4&gt;'SFV+BESS'!$I$7,L492&lt;$B$2*'SFV+BESS'!$I$9),$B$2*'SFV+BESS'!$I$9-L492,IF(AND(E493&gt;0,E493*$B$4+L492&lt;=$B$2*'SFV+BESS'!$I$9,E493&gt;'SFV+BESS'!$I$7),'SFV+BESS'!$I$7,0))))</f>
        <v>0</v>
      </c>
      <c r="G493" s="27">
        <f>IF(AND(E493&lt;0,L492+E493/$B$5&gt;$H$2,-E493/'Carga-Descarga Año'!$B$5&lt;'SFV+BESS'!$I$7),E493/$B$5,IF(AND(E493&lt;0,L492+E493/$B$5&gt;$H$2,-E493/'Carga-Descarga Año'!$B$5&gt;'SFV+BESS'!$I$7),-'SFV+BESS'!$I$7,IF(AND(E493&lt;0,L492+E493/$B$5&lt;$H$2),-MIN('SFV+BESS'!$I$7,L492-$H$2),0)))</f>
        <v>0</v>
      </c>
      <c r="I493" s="38">
        <f t="shared" si="545"/>
        <v>0</v>
      </c>
      <c r="J493" s="27">
        <f t="shared" si="547"/>
        <v>0</v>
      </c>
      <c r="K493" s="27">
        <f t="shared" si="546"/>
        <v>0</v>
      </c>
      <c r="L493" s="28">
        <f>IF((L492+F493+G493)&gt;=$B$2*'SFV+BESS'!$I$9, $B$2*'SFV+BESS'!$I$9, (L492+F493+G493))</f>
        <v>157.91355263157894</v>
      </c>
      <c r="M493" s="110">
        <f t="shared" si="548"/>
        <v>0</v>
      </c>
      <c r="R493" s="251"/>
      <c r="S493" s="48">
        <v>20.1666666666667</v>
      </c>
      <c r="T493" s="2">
        <f t="shared" si="605"/>
        <v>0</v>
      </c>
      <c r="U493" s="2">
        <f>Gen_Cons_Horario!B1263</f>
        <v>0</v>
      </c>
      <c r="V493" s="35">
        <f t="shared" si="580"/>
        <v>0</v>
      </c>
      <c r="W493" s="116">
        <f>IF(AND(V493&gt;0,V493*$B$4+AC492&lt;=$B$2*'SFV+BESS'!$I$9,V493&lt;'SFV+BESS'!$I$7), V493*$B$4, IF(AND(V493&gt;0,V493*$B$4+AC492&gt;$B$2*'SFV+BESS'!$I$9,V493*$B$4&lt;'SFV+BESS'!$I$7),$B$2*'SFV+BESS'!$I$9-AC492,IF(AND(V493&gt;0,V493*$B$4+AC492&gt;$B$2*'SFV+BESS'!$I$9,V493*$B$4&gt;'SFV+BESS'!$I$7,AC492&lt;$B$2*'SFV+BESS'!$I$9),$B$2*'SFV+BESS'!$I$9-AC492,IF(AND(V493&gt;0,V493*$B$4+AC492&lt;=$B$2*'SFV+BESS'!$I$9,V493&gt;'SFV+BESS'!$I$7),'SFV+BESS'!$I$7,0))))</f>
        <v>0</v>
      </c>
      <c r="X493" s="27">
        <f>IF(AND(V493&lt;0,AC492+V493/$B$5&gt;$H$2,-V493/'Carga-Descarga Año'!$B$5&lt;'SFV+BESS'!$I$7),V493/$B$5,IF(AND(V493&lt;0,AC492+V493/$B$5&gt;$H$2,-V493/'Carga-Descarga Año'!$B$5&gt;'SFV+BESS'!$I$7),-'SFV+BESS'!$I$7,IF(AND(V493&lt;0,AC492+V493/$B$5&lt;$H$2),-MIN('SFV+BESS'!$I$7,AC492-$H$2),0)))</f>
        <v>0</v>
      </c>
      <c r="Z493" s="33">
        <f t="shared" si="574"/>
        <v>0</v>
      </c>
      <c r="AA493" s="27">
        <f t="shared" si="549"/>
        <v>0</v>
      </c>
      <c r="AB493" s="27">
        <f t="shared" si="573"/>
        <v>0</v>
      </c>
      <c r="AC493" s="28">
        <f>IF((AC492+W493+X493)&gt;=$B$2*'SFV+BESS'!$I$9, $B$2*'SFV+BESS'!$I$9, (AC492+W493+X493))</f>
        <v>173.61249999999998</v>
      </c>
      <c r="AD493" s="110">
        <f t="shared" si="550"/>
        <v>0</v>
      </c>
      <c r="AI493" s="251"/>
      <c r="AJ493" s="48">
        <v>20.1666666666667</v>
      </c>
      <c r="AK493" s="52">
        <f t="shared" si="606"/>
        <v>0</v>
      </c>
      <c r="AL493" s="33">
        <f>Gen_Cons_Horario!B1935</f>
        <v>0</v>
      </c>
      <c r="AM493" s="35">
        <f t="shared" si="581"/>
        <v>0</v>
      </c>
      <c r="AN493" s="116">
        <f>IF(AND(AM493&gt;0,AM493*$B$4+AT492&lt;=$B$2*'SFV+BESS'!$I$9,AM493&lt;'SFV+BESS'!$I$7), AM493*$B$4, IF(AND(AM493&gt;0,AM493*$B$4+AT492&gt;$B$2*'SFV+BESS'!$I$9,AM493*$B$4&lt;'SFV+BESS'!$I$7),$B$2*'SFV+BESS'!$I$9-AT492,IF(AND(AM493&gt;0,AM493*$B$4+AT492&gt;$B$2*'SFV+BESS'!$I$9,AM493*$B$4&gt;'SFV+BESS'!$I$7,AT492&lt;$B$2*'SFV+BESS'!$I$9),$B$2*'SFV+BESS'!$I$9-AT492,IF(AND(AM493&gt;0,AM493*$B$4+AT492&lt;=$B$2*'SFV+BESS'!$I$9,AM493&gt;'SFV+BESS'!$I$7),'SFV+BESS'!$I$7,0))))</f>
        <v>0</v>
      </c>
      <c r="AO493" s="27">
        <f>IF(AND(AM493&lt;0,AT492+AM493/$B$5&gt;$H$2,-AM493/'Carga-Descarga Año'!$B$5&lt;'SFV+BESS'!$I$7),AM493/$B$5,IF(AND(AM493&lt;0,AT492+AM493/$B$5&gt;$H$2,-AM493/'Carga-Descarga Año'!$B$5&gt;'SFV+BESS'!$I$7),-'SFV+BESS'!$I$7,IF(AND(AM493&lt;0,AT492+AM493/$B$5&lt;$H$2),-MIN('SFV+BESS'!$I$7,AT492-$H$2),0)))</f>
        <v>0</v>
      </c>
      <c r="AP493" s="33"/>
      <c r="AQ493" s="33">
        <f t="shared" si="587"/>
        <v>0</v>
      </c>
      <c r="AR493" s="27">
        <f t="shared" si="551"/>
        <v>0</v>
      </c>
      <c r="AS493" s="27">
        <f t="shared" si="588"/>
        <v>0</v>
      </c>
      <c r="AT493" s="28">
        <f>IF((AT492+AN493+AO493)&gt;=$B$2*'SFV+BESS'!$I$9, $B$2*'SFV+BESS'!$I$9, (AT492+AN493+AO493))</f>
        <v>173.61249999999998</v>
      </c>
      <c r="AU493" s="110">
        <f t="shared" si="552"/>
        <v>0</v>
      </c>
      <c r="AZ493" s="251"/>
      <c r="BA493" s="48">
        <v>20.1666666666667</v>
      </c>
      <c r="BB493" s="33">
        <f t="shared" si="607"/>
        <v>0</v>
      </c>
      <c r="BC493" s="33">
        <f>Gen_Cons_Horario!B2679</f>
        <v>0</v>
      </c>
      <c r="BD493" s="35">
        <f t="shared" si="582"/>
        <v>0</v>
      </c>
      <c r="BE493" s="116">
        <f>IF(AND(BD493&gt;0,BD493*$B$4+BK492&lt;=$B$2*'SFV+BESS'!$I$9,BD493&lt;'SFV+BESS'!$I$7), BD493*$B$4, IF(AND(BD493&gt;0,BD493*$B$4+BK492&gt;$B$2*'SFV+BESS'!$I$9,BD493*$B$4&lt;'SFV+BESS'!$I$7),$B$2*'SFV+BESS'!$I$9-BK492,IF(AND(BD493&gt;0,BD493*$B$4+BK492&gt;$B$2*'SFV+BESS'!$I$9,BD493*$B$4&gt;'SFV+BESS'!$I$7,BK492&lt;$B$2*'SFV+BESS'!$I$9),$B$2*'SFV+BESS'!$I$9-BK492,IF(AND(BD493&gt;0,BD493*$B$4+BK492&lt;=$B$2*'SFV+BESS'!$I$9,BD493&gt;'SFV+BESS'!$I$7),'SFV+BESS'!$I$7,0))))</f>
        <v>0</v>
      </c>
      <c r="BF493" s="27">
        <f>IF(AND(BD493&lt;0,BK492+BD493/$B$5&gt;$H$2,-BD493/'Carga-Descarga Año'!$B$5&lt;'SFV+BESS'!$I$7),BD493/$B$5,IF(AND(BD493&lt;0,BK492+BD493/$B$5&gt;$H$2,-BD493/'Carga-Descarga Año'!$B$5&gt;'SFV+BESS'!$I$7),-'SFV+BESS'!$I$7,IF(AND(BD493&lt;0,BK492+BD493/$B$5&lt;$H$2),-MIN('SFV+BESS'!$I$7,BK492-$H$2),0)))</f>
        <v>0</v>
      </c>
      <c r="BG493" s="33"/>
      <c r="BH493" s="33">
        <f t="shared" si="589"/>
        <v>0</v>
      </c>
      <c r="BI493" s="27">
        <f t="shared" si="553"/>
        <v>0</v>
      </c>
      <c r="BJ493" s="27">
        <f t="shared" si="590"/>
        <v>0</v>
      </c>
      <c r="BK493" s="28">
        <f>IF((BK492+BE493+BF493)&gt;=$B$2*'SFV+BESS'!$I$9, $B$2*'SFV+BESS'!$I$9, (BK492+BE493+BF493))</f>
        <v>173.61249999999998</v>
      </c>
      <c r="BL493" s="110">
        <f t="shared" si="554"/>
        <v>0</v>
      </c>
      <c r="BQ493" s="251"/>
      <c r="BR493" s="48">
        <v>20.1666666666667</v>
      </c>
      <c r="BS493" s="33">
        <f t="shared" si="608"/>
        <v>0</v>
      </c>
      <c r="BT493" s="33">
        <f>Gen_Cons_Horario!B3399</f>
        <v>0</v>
      </c>
      <c r="BU493" s="35">
        <f t="shared" si="583"/>
        <v>0</v>
      </c>
      <c r="BV493" s="116">
        <f>IF(AND(BU493&gt;0,BU493*$B$4+CB492&lt;=$B$2*'SFV+BESS'!$I$9,BU493&lt;'SFV+BESS'!$I$7), BU493*$B$4, IF(AND(BU493&gt;0,BU493*$B$4+CB492&gt;$B$2*'SFV+BESS'!$I$9,BU493*$B$4&lt;'SFV+BESS'!$I$7),$B$2*'SFV+BESS'!$I$9-CB492,IF(AND(BU493&gt;0,BU493*$B$4+CB492&gt;$B$2*'SFV+BESS'!$I$9,BU493*$B$4&gt;'SFV+BESS'!$I$7,CB492&lt;$B$2*'SFV+BESS'!$I$9),$B$2*'SFV+BESS'!$I$9-CB492,IF(AND(BU493&gt;0,BU493*$B$4+CB492&lt;=$B$2*'SFV+BESS'!$I$9,BU493&gt;'SFV+BESS'!$I$7),'SFV+BESS'!$I$7,0))))</f>
        <v>0</v>
      </c>
      <c r="BW493" s="27">
        <f>IF(AND(BU493&lt;0,CB492+BU493/$B$5&gt;$H$2,-BU493/'Carga-Descarga Año'!$B$5&lt;'SFV+BESS'!$I$7),BU493/$B$5,IF(AND(BU493&lt;0,CB492+BU493/$B$5&gt;$H$2,-BU493/'Carga-Descarga Año'!$B$5&gt;'SFV+BESS'!$I$7),-'SFV+BESS'!$I$7,IF(AND(BU493&lt;0,CB492+BU493/$B$5&lt;$H$2),-MIN('SFV+BESS'!$I$7,CB492-$H$2),0)))</f>
        <v>0</v>
      </c>
      <c r="BX493" s="33"/>
      <c r="BY493" s="33">
        <f t="shared" si="591"/>
        <v>0</v>
      </c>
      <c r="BZ493" s="27">
        <f t="shared" si="555"/>
        <v>0</v>
      </c>
      <c r="CA493" s="27">
        <f t="shared" si="556"/>
        <v>0</v>
      </c>
      <c r="CB493" s="28">
        <f>IF((CB492+BV493+BW493)&gt;=$B$2*'SFV+BESS'!$I$9, $B$2*'SFV+BESS'!$I$9, (CB492+BV493+BW493))</f>
        <v>173.61249999999998</v>
      </c>
      <c r="CC493" s="110">
        <f t="shared" si="557"/>
        <v>0</v>
      </c>
      <c r="CH493" s="251"/>
      <c r="CI493" s="48">
        <v>20.1666666666667</v>
      </c>
      <c r="CJ493" s="33">
        <f t="shared" si="609"/>
        <v>0</v>
      </c>
      <c r="CK493" s="33">
        <f>Gen_Cons_Horario!B4143</f>
        <v>0</v>
      </c>
      <c r="CL493" s="35">
        <f t="shared" si="584"/>
        <v>0</v>
      </c>
      <c r="CM493" s="116">
        <f>IF(AND(CL493&gt;0,CL493*$B$4+CS492&lt;=$B$2*'SFV+BESS'!$I$9,CL493&lt;'SFV+BESS'!$I$7), CL493*$B$4, IF(AND(CL493&gt;0,CL493*$B$4+CS492&gt;$B$2*'SFV+BESS'!$I$9,CL493*$B$4&lt;'SFV+BESS'!$I$7),$B$2*'SFV+BESS'!$I$9-CS492,IF(AND(CL493&gt;0,CL493*$B$4+CS492&gt;$B$2*'SFV+BESS'!$I$9,CL493*$B$4&gt;'SFV+BESS'!$I$7,CS492&lt;$B$2*'SFV+BESS'!$I$9),$B$2*'SFV+BESS'!$I$9-CS492,IF(AND(CL493&gt;0,CL493*$B$4+CS492&lt;=$B$2*'SFV+BESS'!$I$9,CL493&gt;'SFV+BESS'!$I$7),'SFV+BESS'!$I$7,0))))</f>
        <v>0</v>
      </c>
      <c r="CN493" s="27">
        <f>IF(AND(CL493&lt;0,CS492+CL493/$B$5&gt;$H$2,-CL493/'Carga-Descarga Año'!$B$5&lt;'SFV+BESS'!$I$7),CL493/$B$5,IF(AND(CL493&lt;0,CS492+CL493/$B$5&gt;$H$2,-CL493/'Carga-Descarga Año'!$B$5&gt;'SFV+BESS'!$I$7),-'SFV+BESS'!$I$7,IF(AND(CL493&lt;0,CS492+CL493/$B$5&lt;$H$2),-MIN('SFV+BESS'!$I$7,CS492-$H$2),0)))</f>
        <v>0</v>
      </c>
      <c r="CO493" s="33"/>
      <c r="CP493" s="33">
        <f t="shared" si="592"/>
        <v>0</v>
      </c>
      <c r="CQ493" s="27">
        <f t="shared" si="558"/>
        <v>0</v>
      </c>
      <c r="CR493" s="27">
        <f t="shared" si="593"/>
        <v>0</v>
      </c>
      <c r="CS493" s="28">
        <f>IF((CS492+CM493+CN493)&gt;=$B$2*'SFV+BESS'!$I$9, $B$2*'SFV+BESS'!$I$9, (CS492+CM493+CN493))</f>
        <v>173.61249999999998</v>
      </c>
      <c r="CT493" s="110">
        <f t="shared" si="559"/>
        <v>0</v>
      </c>
      <c r="CY493" s="251"/>
      <c r="CZ493" s="48">
        <v>20.1666666666667</v>
      </c>
      <c r="DA493" s="33">
        <f t="shared" si="610"/>
        <v>0</v>
      </c>
      <c r="DB493" s="33">
        <f>Gen_Cons_Horario!B4863</f>
        <v>0</v>
      </c>
      <c r="DC493" s="35">
        <f t="shared" si="575"/>
        <v>0</v>
      </c>
      <c r="DD493" s="116">
        <f>IF(AND(DC493&gt;0,DC493*$B$4+DJ492&lt;=$B$2*'SFV+BESS'!$I$9,DC493&lt;'SFV+BESS'!$I$7), DC493*$B$4, IF(AND(DC493&gt;0,DC493*$B$4+DJ492&gt;$B$2*'SFV+BESS'!$I$9,DC493*$B$4&lt;'SFV+BESS'!$I$7),$B$2*'SFV+BESS'!$I$9-DJ492,IF(AND(DC493&gt;0,DC493*$B$4+DJ492&gt;$B$2*'SFV+BESS'!$I$9,DC493*$B$4&gt;'SFV+BESS'!$I$7,DJ492&lt;$B$2*'SFV+BESS'!$I$9),$B$2*'SFV+BESS'!$I$9-DJ492,IF(AND(DC493&gt;0,DC493*$B$4+DJ492&lt;=$B$2*'SFV+BESS'!$I$9,DC493&gt;'SFV+BESS'!$I$7),'SFV+BESS'!$I$7,0))))</f>
        <v>0</v>
      </c>
      <c r="DE493" s="27">
        <f>IF(AND(DC493&lt;0,DJ492+DC493/$B$5&gt;$H$2,-DC493/'Carga-Descarga Año'!$B$5&lt;'SFV+BESS'!$I$7),DC493/$B$5,IF(AND(DC493&lt;0,DJ492+DC493/$B$5&gt;$H$2,-DC493/'Carga-Descarga Año'!$B$5&gt;'SFV+BESS'!$I$7),-'SFV+BESS'!$I$7,IF(AND(DC493&lt;0,DJ492+DC493/$B$5&lt;$H$2),-MIN('SFV+BESS'!$I$7,DJ492-$H$2),0)))</f>
        <v>0</v>
      </c>
      <c r="DF493" s="33"/>
      <c r="DG493" s="33">
        <f t="shared" si="594"/>
        <v>0</v>
      </c>
      <c r="DH493" s="27">
        <f t="shared" si="560"/>
        <v>0</v>
      </c>
      <c r="DI493" s="27">
        <f t="shared" si="561"/>
        <v>0</v>
      </c>
      <c r="DJ493" s="28">
        <f>IF((DJ492+DD493+DE493)&gt;=$B$2*'SFV+BESS'!$I$9, $B$2*'SFV+BESS'!$I$9, (DJ492+DD493+DE493))</f>
        <v>173.61249999999998</v>
      </c>
      <c r="DK493" s="110">
        <f t="shared" si="562"/>
        <v>0</v>
      </c>
      <c r="DP493" s="251"/>
      <c r="DQ493" s="48">
        <v>20.1666666666667</v>
      </c>
      <c r="DR493" s="33">
        <f t="shared" si="611"/>
        <v>0</v>
      </c>
      <c r="DS493" s="33">
        <f>Gen_Cons_Horario!B5607</f>
        <v>0</v>
      </c>
      <c r="DT493" s="35">
        <f t="shared" si="576"/>
        <v>0</v>
      </c>
      <c r="DU493" s="116">
        <f>IF(AND(DT493&gt;0,DT493*$B$4+EA492&lt;=$B$2*'SFV+BESS'!$I$9,DT493&lt;'SFV+BESS'!$I$7), DT493*$B$4, IF(AND(DT493&gt;0,DT493*$B$4+EA492&gt;$B$2*'SFV+BESS'!$I$9,DT493*$B$4&lt;'SFV+BESS'!$I$7),$B$2*'SFV+BESS'!$I$9-EA492,IF(AND(DT493&gt;0,DT493*$B$4+EA492&gt;$B$2*'SFV+BESS'!$I$9,DT493*$B$4&gt;'SFV+BESS'!$I$7,EA492&lt;$B$2*'SFV+BESS'!$I$9),$B$2*'SFV+BESS'!$I$9-EA492,IF(AND(DT493&gt;0,DT493*$B$4+EA492&lt;=$B$2*'SFV+BESS'!$I$9,DT493&gt;'SFV+BESS'!$I$7),'SFV+BESS'!$I$7,0))))</f>
        <v>0</v>
      </c>
      <c r="DV493" s="27">
        <f>IF(AND(DT493&lt;0,EA492+DT493/$B$5&gt;$H$2,-DT493/'Carga-Descarga Año'!$B$5&lt;'SFV+BESS'!$I$7),DT493/$B$5,IF(AND(DT493&lt;0,EA492+DT493/$B$5&gt;$H$2,-DT493/'Carga-Descarga Año'!$B$5&gt;'SFV+BESS'!$I$7),-'SFV+BESS'!$I$7,IF(AND(DT493&lt;0,EA492+DT493/$B$5&lt;$H$2),-MIN('SFV+BESS'!$I$7,EA492-$H$2),0)))</f>
        <v>0</v>
      </c>
      <c r="DW493" s="33"/>
      <c r="DX493" s="33">
        <f t="shared" si="595"/>
        <v>0</v>
      </c>
      <c r="DY493" s="27">
        <f t="shared" si="563"/>
        <v>0</v>
      </c>
      <c r="DZ493" s="27">
        <f t="shared" si="596"/>
        <v>0</v>
      </c>
      <c r="EA493" s="28">
        <f>IF((EA492+DU493+DV493)&gt;=$B$2*'SFV+BESS'!$I$9, $B$2*'SFV+BESS'!$I$9, (EA492+DU493+DV493))</f>
        <v>173.61249999999998</v>
      </c>
      <c r="EB493" s="110">
        <f t="shared" si="564"/>
        <v>0</v>
      </c>
      <c r="EG493" s="251"/>
      <c r="EH493" s="48">
        <v>20.1666666666667</v>
      </c>
      <c r="EI493" s="33">
        <f t="shared" si="612"/>
        <v>0</v>
      </c>
      <c r="EJ493" s="33">
        <f>Gen_Cons_Horario!B6351</f>
        <v>0</v>
      </c>
      <c r="EK493" s="35">
        <f t="shared" si="577"/>
        <v>0</v>
      </c>
      <c r="EL493" s="116">
        <f>IF(AND(EK493&gt;0,EK493*$B$4+ER492&lt;=$B$2*'SFV+BESS'!$I$9,EK493&lt;'SFV+BESS'!$I$7), EK493*$B$4, IF(AND(EK493&gt;0,EK493*$B$4+ER492&gt;$B$2*'SFV+BESS'!$I$9,EK493*$B$4&lt;'SFV+BESS'!$I$7),$B$2*'SFV+BESS'!$I$9-ER492,IF(AND(EK493&gt;0,EK493*$B$4+ER492&gt;$B$2*'SFV+BESS'!$I$9,EK493*$B$4&gt;'SFV+BESS'!$I$7,ER492&lt;$B$2*'SFV+BESS'!$I$9),$B$2*'SFV+BESS'!$I$9-ER492,IF(AND(EK493&gt;0,EK493*$B$4+ER492&lt;=$B$2*'SFV+BESS'!$I$9,EK493&gt;'SFV+BESS'!$I$7),'SFV+BESS'!$I$7,0))))</f>
        <v>0</v>
      </c>
      <c r="EM493" s="27">
        <f>IF(AND(EK493&lt;0,ER492+EK493/$B$5&gt;$H$2,-EK493/'Carga-Descarga Año'!$B$5&lt;'SFV+BESS'!$I$7),EK493/$B$5,IF(AND(EK493&lt;0,ER492+EK493/$B$5&gt;$H$2,-EK493/'Carga-Descarga Año'!$B$5&gt;'SFV+BESS'!$I$7),-'SFV+BESS'!$I$7,IF(AND(EK493&lt;0,ER492+EK493/$B$5&lt;$H$2),-MIN('SFV+BESS'!$I$7,ER492-$H$2),0)))</f>
        <v>0</v>
      </c>
      <c r="EN493" s="33"/>
      <c r="EO493" s="33">
        <f t="shared" si="597"/>
        <v>0</v>
      </c>
      <c r="EP493" s="27">
        <f t="shared" si="565"/>
        <v>0</v>
      </c>
      <c r="EQ493" s="27">
        <f t="shared" si="598"/>
        <v>0</v>
      </c>
      <c r="ER493" s="28">
        <f>IF((ER492+EL493+EM493)&gt;=$B$2*'SFV+BESS'!$I$9, $B$2*'SFV+BESS'!$I$9, (ER492+EL493+EM493))</f>
        <v>173.61249999999998</v>
      </c>
      <c r="ES493" s="110">
        <f t="shared" si="566"/>
        <v>0</v>
      </c>
      <c r="EX493" s="251"/>
      <c r="EY493" s="48">
        <v>20.1666666666667</v>
      </c>
      <c r="EZ493" s="33">
        <f t="shared" si="613"/>
        <v>0</v>
      </c>
      <c r="FA493" s="33">
        <f>Gen_Cons_Horario!B7071</f>
        <v>0</v>
      </c>
      <c r="FB493" s="35">
        <f t="shared" si="578"/>
        <v>0</v>
      </c>
      <c r="FC493" s="116">
        <f>IF(AND(FB493&gt;0,FB493*$B$4+FI492&lt;=$B$2*'SFV+BESS'!$I$9,FB493&lt;'SFV+BESS'!$I$7), FB493*$B$4, IF(AND(FB493&gt;0,FB493*$B$4+FI492&gt;$B$2*'SFV+BESS'!$I$9,FB493*$B$4&lt;'SFV+BESS'!$I$7),$B$2*'SFV+BESS'!$I$9-FI492,IF(AND(FB493&gt;0,FB493*$B$4+FI492&gt;$B$2*'SFV+BESS'!$I$9,FB493*$B$4&gt;'SFV+BESS'!$I$7,FI492&lt;$B$2*'SFV+BESS'!$I$9),$B$2*'SFV+BESS'!$I$9-FI492,IF(AND(FB493&gt;0,FB493*$B$4+FI492&lt;=$B$2*'SFV+BESS'!$I$9,FB493&gt;'SFV+BESS'!$I$7),'SFV+BESS'!$I$7,0))))</f>
        <v>0</v>
      </c>
      <c r="FD493" s="27">
        <f>IF(AND(FB493&lt;0,FI492+FB493/$B$5&gt;$H$2,-FB493/'Carga-Descarga Año'!$B$5&lt;'SFV+BESS'!$I$7),FB493/$B$5,IF(AND(FB493&lt;0,FI492+FB493/$B$5&gt;$H$2,-FB493/'Carga-Descarga Año'!$B$5&gt;'SFV+BESS'!$I$7),-'SFV+BESS'!$I$7,IF(AND(FB493&lt;0,FI492+FB493/$B$5&lt;$H$2),-MIN('SFV+BESS'!$I$7,FI492-$H$2),0)))</f>
        <v>0</v>
      </c>
      <c r="FE493" s="33"/>
      <c r="FF493" s="33">
        <f t="shared" si="599"/>
        <v>0</v>
      </c>
      <c r="FG493" s="27">
        <f t="shared" si="567"/>
        <v>0</v>
      </c>
      <c r="FH493" s="27">
        <f t="shared" si="600"/>
        <v>0</v>
      </c>
      <c r="FI493" s="28">
        <f>IF((FI492+FC493+FD493)&gt;=$B$2*'SFV+BESS'!$I$9, $B$2*'SFV+BESS'!$I$9, (FI492+FC493+FD493))</f>
        <v>173.61249999999998</v>
      </c>
      <c r="FJ493" s="110">
        <f t="shared" si="568"/>
        <v>0</v>
      </c>
      <c r="FO493" s="251"/>
      <c r="FP493" s="48">
        <v>20.1666666666667</v>
      </c>
      <c r="FQ493" s="33">
        <f t="shared" si="614"/>
        <v>0</v>
      </c>
      <c r="FR493" s="33">
        <f>Gen_Cons_Horario!B7815</f>
        <v>0</v>
      </c>
      <c r="FS493" s="35">
        <f t="shared" si="579"/>
        <v>0</v>
      </c>
      <c r="FT493" s="116">
        <f>IF(AND(FS493&gt;0,FS493*$B$4+FZ492&lt;=$B$2*'SFV+BESS'!$I$9,FS493&lt;'SFV+BESS'!$I$7), FS493*$B$4, IF(AND(FS493&gt;0,FS493*$B$4+FZ492&gt;$B$2*'SFV+BESS'!$I$9,FS493*$B$4&lt;'SFV+BESS'!$I$7),$B$2*'SFV+BESS'!$I$9-FZ492,IF(AND(FS493&gt;0,FS493*$B$4+FZ492&gt;$B$2*'SFV+BESS'!$I$9,FS493*$B$4&gt;'SFV+BESS'!$I$7,FZ492&lt;$B$2*'SFV+BESS'!$I$9),$B$2*'SFV+BESS'!$I$9-FZ492,IF(AND(FS493&gt;0,FS493*$B$4+FZ492&lt;=$B$2*'SFV+BESS'!$I$9,FS493&gt;'SFV+BESS'!$I$7),'SFV+BESS'!$I$7,0))))</f>
        <v>0</v>
      </c>
      <c r="FU493" s="27">
        <f>IF(AND(FS493&lt;0,FZ492+FS493/$B$5&gt;$H$2,-FS493/'Carga-Descarga Año'!$B$5&lt;'SFV+BESS'!$I$7),FS493/$B$5,IF(AND(FS493&lt;0,FZ492+FS493/$B$5&gt;$H$2,-FS493/'Carga-Descarga Año'!$B$5&gt;'SFV+BESS'!$I$7),-'SFV+BESS'!$I$7,IF(AND(FS493&lt;0,FZ492+FS493/$B$5&lt;$H$2),-MIN('SFV+BESS'!$I$7,FZ492-$H$2),0)))</f>
        <v>0</v>
      </c>
      <c r="FV493" s="33"/>
      <c r="FW493" s="33">
        <f t="shared" si="601"/>
        <v>0</v>
      </c>
      <c r="FX493" s="27">
        <f t="shared" si="569"/>
        <v>0</v>
      </c>
      <c r="FY493" s="27">
        <f t="shared" si="602"/>
        <v>0</v>
      </c>
      <c r="FZ493" s="28">
        <f>IF((FZ492+FT493+FU493)&gt;=$B$2*'SFV+BESS'!$I$9, $B$2*'SFV+BESS'!$I$9, (FZ492+FT493+FU493))</f>
        <v>173.61249999999998</v>
      </c>
      <c r="GA493" s="110">
        <f t="shared" si="570"/>
        <v>0</v>
      </c>
      <c r="GF493" s="251"/>
      <c r="GG493" s="48">
        <v>20.1666666666667</v>
      </c>
      <c r="GH493" s="33">
        <f t="shared" si="615"/>
        <v>0</v>
      </c>
      <c r="GI493" s="33">
        <f>Gen_Cons_Horario!B8535</f>
        <v>0</v>
      </c>
      <c r="GJ493" s="35">
        <f t="shared" si="585"/>
        <v>0</v>
      </c>
      <c r="GK493" s="116">
        <f>IF(AND(GJ493&gt;0,GJ493*$B$4+GQ492&lt;=$B$2*'SFV+BESS'!$I$9,GJ493&lt;'SFV+BESS'!$I$7), GJ493*$B$4, IF(AND(GJ493&gt;0,GJ493*$B$4+GQ492&gt;$B$2*'SFV+BESS'!$I$9,GJ493*$B$4&lt;'SFV+BESS'!$I$7),$B$2*'SFV+BESS'!$I$9-GQ492,IF(AND(GJ493&gt;0,GJ493*$B$4+GQ492&gt;$B$2*'SFV+BESS'!$I$9,GJ493*$B$4&gt;'SFV+BESS'!$I$7,GQ492&lt;$B$2*'SFV+BESS'!$I$9),$B$2*'SFV+BESS'!$I$9-GQ492,IF(AND(GJ493&gt;0,GJ493*$B$4+GQ492&lt;=$B$2*'SFV+BESS'!$I$9,GJ493&gt;'SFV+BESS'!$I$7),'SFV+BESS'!$I$7,0))))</f>
        <v>0</v>
      </c>
      <c r="GL493" s="27">
        <f>IF(AND(GJ493&lt;0,GQ492+GJ493/$B$5&gt;$H$2,-GJ493/'Carga-Descarga Año'!$B$5&lt;'SFV+BESS'!$I$7),GJ493/$B$5,IF(AND(GJ493&lt;0,GQ492+GJ493/$B$5&gt;$H$2,-GJ493/'Carga-Descarga Año'!$B$5&gt;'SFV+BESS'!$I$7),-'SFV+BESS'!$I$7,IF(AND(GJ493&lt;0,GQ492+GJ493/$B$5&lt;$H$2),-MIN('SFV+BESS'!$I$7,GQ492-$H$2),0)))</f>
        <v>0</v>
      </c>
      <c r="GM493" s="33"/>
      <c r="GN493" s="33">
        <f t="shared" si="603"/>
        <v>0</v>
      </c>
      <c r="GO493" s="27">
        <f t="shared" si="571"/>
        <v>0</v>
      </c>
      <c r="GP493" s="27">
        <f t="shared" si="604"/>
        <v>0</v>
      </c>
      <c r="GQ493" s="28">
        <f>IF((GQ492+GK493+GL493)&gt;=$B$2*'SFV+BESS'!$I$9, $B$2*'SFV+BESS'!$I$9, (GQ492+GK493+GL493))</f>
        <v>173.61249999999998</v>
      </c>
      <c r="GR493" s="110">
        <f t="shared" si="572"/>
        <v>0</v>
      </c>
    </row>
    <row r="494" spans="1:200">
      <c r="A494" s="249"/>
      <c r="B494" s="48">
        <v>20.2083333333333</v>
      </c>
      <c r="C494" s="38">
        <f t="shared" si="586"/>
        <v>0</v>
      </c>
      <c r="D494" s="2">
        <f>Gen_Cons_Horario!B520</f>
        <v>0</v>
      </c>
      <c r="E494" s="140">
        <f t="shared" si="544"/>
        <v>0</v>
      </c>
      <c r="F494" s="116">
        <f>IF(AND(E494&gt;0,E494*$B$4+L493&lt;=$B$2*'SFV+BESS'!$I$9,E494&lt;'SFV+BESS'!$I$7), E494*$B$4, IF(AND(E494&gt;0,E494*$B$4+L493&gt;$B$2*'SFV+BESS'!$I$9,E494*$B$4&lt;'SFV+BESS'!$I$7),$B$2*'SFV+BESS'!$I$9-L493,IF(AND(E494&gt;0,E494*$B$4+L493&gt;$B$2*'SFV+BESS'!$I$9,E494*$B$4&gt;'SFV+BESS'!$I$7,L493&lt;$B$2*'SFV+BESS'!$I$9),$B$2*'SFV+BESS'!$I$9-L493,IF(AND(E494&gt;0,E494*$B$4+L493&lt;=$B$2*'SFV+BESS'!$I$9,E494&gt;'SFV+BESS'!$I$7),'SFV+BESS'!$I$7,0))))</f>
        <v>0</v>
      </c>
      <c r="G494" s="27">
        <f>IF(AND(E494&lt;0,L493+E494/$B$5&gt;$H$2,-E494/'Carga-Descarga Año'!$B$5&lt;'SFV+BESS'!$I$7),E494/$B$5,IF(AND(E494&lt;0,L493+E494/$B$5&gt;$H$2,-E494/'Carga-Descarga Año'!$B$5&gt;'SFV+BESS'!$I$7),-'SFV+BESS'!$I$7,IF(AND(E494&lt;0,L493+E494/$B$5&lt;$H$2),-MIN('SFV+BESS'!$I$7,L493-$H$2),0)))</f>
        <v>0</v>
      </c>
      <c r="I494" s="38">
        <f t="shared" si="545"/>
        <v>0</v>
      </c>
      <c r="J494" s="27">
        <f t="shared" si="547"/>
        <v>0</v>
      </c>
      <c r="K494" s="27">
        <f t="shared" si="546"/>
        <v>0</v>
      </c>
      <c r="L494" s="28">
        <f>IF((L493+F494+G494)&gt;=$B$2*'SFV+BESS'!$I$9, $B$2*'SFV+BESS'!$I$9, (L493+F494+G494))</f>
        <v>157.91355263157894</v>
      </c>
      <c r="M494" s="110">
        <f t="shared" si="548"/>
        <v>0</v>
      </c>
      <c r="R494" s="251"/>
      <c r="S494" s="48">
        <v>20.2083333333333</v>
      </c>
      <c r="T494" s="2">
        <f t="shared" si="605"/>
        <v>0</v>
      </c>
      <c r="U494" s="2">
        <f>Gen_Cons_Horario!B1264</f>
        <v>0</v>
      </c>
      <c r="V494" s="35">
        <f t="shared" si="580"/>
        <v>0</v>
      </c>
      <c r="W494" s="116">
        <f>IF(AND(V494&gt;0,V494*$B$4+AC493&lt;=$B$2*'SFV+BESS'!$I$9,V494&lt;'SFV+BESS'!$I$7), V494*$B$4, IF(AND(V494&gt;0,V494*$B$4+AC493&gt;$B$2*'SFV+BESS'!$I$9,V494*$B$4&lt;'SFV+BESS'!$I$7),$B$2*'SFV+BESS'!$I$9-AC493,IF(AND(V494&gt;0,V494*$B$4+AC493&gt;$B$2*'SFV+BESS'!$I$9,V494*$B$4&gt;'SFV+BESS'!$I$7,AC493&lt;$B$2*'SFV+BESS'!$I$9),$B$2*'SFV+BESS'!$I$9-AC493,IF(AND(V494&gt;0,V494*$B$4+AC493&lt;=$B$2*'SFV+BESS'!$I$9,V494&gt;'SFV+BESS'!$I$7),'SFV+BESS'!$I$7,0))))</f>
        <v>0</v>
      </c>
      <c r="X494" s="27">
        <f>IF(AND(V494&lt;0,AC493+V494/$B$5&gt;$H$2,-V494/'Carga-Descarga Año'!$B$5&lt;'SFV+BESS'!$I$7),V494/$B$5,IF(AND(V494&lt;0,AC493+V494/$B$5&gt;$H$2,-V494/'Carga-Descarga Año'!$B$5&gt;'SFV+BESS'!$I$7),-'SFV+BESS'!$I$7,IF(AND(V494&lt;0,AC493+V494/$B$5&lt;$H$2),-MIN('SFV+BESS'!$I$7,AC493-$H$2),0)))</f>
        <v>0</v>
      </c>
      <c r="Z494" s="33">
        <f t="shared" si="574"/>
        <v>0</v>
      </c>
      <c r="AA494" s="27">
        <f t="shared" si="549"/>
        <v>0</v>
      </c>
      <c r="AB494" s="27">
        <f t="shared" si="573"/>
        <v>0</v>
      </c>
      <c r="AC494" s="28">
        <f>IF((AC493+W494+X494)&gt;=$B$2*'SFV+BESS'!$I$9, $B$2*'SFV+BESS'!$I$9, (AC493+W494+X494))</f>
        <v>173.61249999999998</v>
      </c>
      <c r="AD494" s="110">
        <f t="shared" si="550"/>
        <v>0</v>
      </c>
      <c r="AI494" s="251"/>
      <c r="AJ494" s="48">
        <v>20.2083333333333</v>
      </c>
      <c r="AK494" s="52">
        <f t="shared" si="606"/>
        <v>0</v>
      </c>
      <c r="AL494" s="33">
        <f>Gen_Cons_Horario!B1936</f>
        <v>0</v>
      </c>
      <c r="AM494" s="35">
        <f t="shared" si="581"/>
        <v>0</v>
      </c>
      <c r="AN494" s="116">
        <f>IF(AND(AM494&gt;0,AM494*$B$4+AT493&lt;=$B$2*'SFV+BESS'!$I$9,AM494&lt;'SFV+BESS'!$I$7), AM494*$B$4, IF(AND(AM494&gt;0,AM494*$B$4+AT493&gt;$B$2*'SFV+BESS'!$I$9,AM494*$B$4&lt;'SFV+BESS'!$I$7),$B$2*'SFV+BESS'!$I$9-AT493,IF(AND(AM494&gt;0,AM494*$B$4+AT493&gt;$B$2*'SFV+BESS'!$I$9,AM494*$B$4&gt;'SFV+BESS'!$I$7,AT493&lt;$B$2*'SFV+BESS'!$I$9),$B$2*'SFV+BESS'!$I$9-AT493,IF(AND(AM494&gt;0,AM494*$B$4+AT493&lt;=$B$2*'SFV+BESS'!$I$9,AM494&gt;'SFV+BESS'!$I$7),'SFV+BESS'!$I$7,0))))</f>
        <v>0</v>
      </c>
      <c r="AO494" s="27">
        <f>IF(AND(AM494&lt;0,AT493+AM494/$B$5&gt;$H$2,-AM494/'Carga-Descarga Año'!$B$5&lt;'SFV+BESS'!$I$7),AM494/$B$5,IF(AND(AM494&lt;0,AT493+AM494/$B$5&gt;$H$2,-AM494/'Carga-Descarga Año'!$B$5&gt;'SFV+BESS'!$I$7),-'SFV+BESS'!$I$7,IF(AND(AM494&lt;0,AT493+AM494/$B$5&lt;$H$2),-MIN('SFV+BESS'!$I$7,AT493-$H$2),0)))</f>
        <v>0</v>
      </c>
      <c r="AP494" s="33"/>
      <c r="AQ494" s="33">
        <f t="shared" si="587"/>
        <v>0</v>
      </c>
      <c r="AR494" s="27">
        <f t="shared" si="551"/>
        <v>0</v>
      </c>
      <c r="AS494" s="27">
        <f t="shared" si="588"/>
        <v>0</v>
      </c>
      <c r="AT494" s="28">
        <f>IF((AT493+AN494+AO494)&gt;=$B$2*'SFV+BESS'!$I$9, $B$2*'SFV+BESS'!$I$9, (AT493+AN494+AO494))</f>
        <v>173.61249999999998</v>
      </c>
      <c r="AU494" s="110">
        <f t="shared" si="552"/>
        <v>0</v>
      </c>
      <c r="AZ494" s="251"/>
      <c r="BA494" s="48">
        <v>20.2083333333333</v>
      </c>
      <c r="BB494" s="33">
        <f t="shared" si="607"/>
        <v>0</v>
      </c>
      <c r="BC494" s="33">
        <f>Gen_Cons_Horario!B2680</f>
        <v>0</v>
      </c>
      <c r="BD494" s="35">
        <f t="shared" si="582"/>
        <v>0</v>
      </c>
      <c r="BE494" s="116">
        <f>IF(AND(BD494&gt;0,BD494*$B$4+BK493&lt;=$B$2*'SFV+BESS'!$I$9,BD494&lt;'SFV+BESS'!$I$7), BD494*$B$4, IF(AND(BD494&gt;0,BD494*$B$4+BK493&gt;$B$2*'SFV+BESS'!$I$9,BD494*$B$4&lt;'SFV+BESS'!$I$7),$B$2*'SFV+BESS'!$I$9-BK493,IF(AND(BD494&gt;0,BD494*$B$4+BK493&gt;$B$2*'SFV+BESS'!$I$9,BD494*$B$4&gt;'SFV+BESS'!$I$7,BK493&lt;$B$2*'SFV+BESS'!$I$9),$B$2*'SFV+BESS'!$I$9-BK493,IF(AND(BD494&gt;0,BD494*$B$4+BK493&lt;=$B$2*'SFV+BESS'!$I$9,BD494&gt;'SFV+BESS'!$I$7),'SFV+BESS'!$I$7,0))))</f>
        <v>0</v>
      </c>
      <c r="BF494" s="27">
        <f>IF(AND(BD494&lt;0,BK493+BD494/$B$5&gt;$H$2,-BD494/'Carga-Descarga Año'!$B$5&lt;'SFV+BESS'!$I$7),BD494/$B$5,IF(AND(BD494&lt;0,BK493+BD494/$B$5&gt;$H$2,-BD494/'Carga-Descarga Año'!$B$5&gt;'SFV+BESS'!$I$7),-'SFV+BESS'!$I$7,IF(AND(BD494&lt;0,BK493+BD494/$B$5&lt;$H$2),-MIN('SFV+BESS'!$I$7,BK493-$H$2),0)))</f>
        <v>0</v>
      </c>
      <c r="BG494" s="33"/>
      <c r="BH494" s="33">
        <f t="shared" si="589"/>
        <v>0</v>
      </c>
      <c r="BI494" s="27">
        <f t="shared" si="553"/>
        <v>0</v>
      </c>
      <c r="BJ494" s="27">
        <f t="shared" si="590"/>
        <v>0</v>
      </c>
      <c r="BK494" s="28">
        <f>IF((BK493+BE494+BF494)&gt;=$B$2*'SFV+BESS'!$I$9, $B$2*'SFV+BESS'!$I$9, (BK493+BE494+BF494))</f>
        <v>173.61249999999998</v>
      </c>
      <c r="BL494" s="110">
        <f t="shared" si="554"/>
        <v>0</v>
      </c>
      <c r="BQ494" s="251"/>
      <c r="BR494" s="48">
        <v>20.2083333333333</v>
      </c>
      <c r="BS494" s="33">
        <f t="shared" si="608"/>
        <v>0</v>
      </c>
      <c r="BT494" s="33">
        <f>Gen_Cons_Horario!B3400</f>
        <v>0</v>
      </c>
      <c r="BU494" s="35">
        <f t="shared" si="583"/>
        <v>0</v>
      </c>
      <c r="BV494" s="116">
        <f>IF(AND(BU494&gt;0,BU494*$B$4+CB493&lt;=$B$2*'SFV+BESS'!$I$9,BU494&lt;'SFV+BESS'!$I$7), BU494*$B$4, IF(AND(BU494&gt;0,BU494*$B$4+CB493&gt;$B$2*'SFV+BESS'!$I$9,BU494*$B$4&lt;'SFV+BESS'!$I$7),$B$2*'SFV+BESS'!$I$9-CB493,IF(AND(BU494&gt;0,BU494*$B$4+CB493&gt;$B$2*'SFV+BESS'!$I$9,BU494*$B$4&gt;'SFV+BESS'!$I$7,CB493&lt;$B$2*'SFV+BESS'!$I$9),$B$2*'SFV+BESS'!$I$9-CB493,IF(AND(BU494&gt;0,BU494*$B$4+CB493&lt;=$B$2*'SFV+BESS'!$I$9,BU494&gt;'SFV+BESS'!$I$7),'SFV+BESS'!$I$7,0))))</f>
        <v>0</v>
      </c>
      <c r="BW494" s="27">
        <f>IF(AND(BU494&lt;0,CB493+BU494/$B$5&gt;$H$2,-BU494/'Carga-Descarga Año'!$B$5&lt;'SFV+BESS'!$I$7),BU494/$B$5,IF(AND(BU494&lt;0,CB493+BU494/$B$5&gt;$H$2,-BU494/'Carga-Descarga Año'!$B$5&gt;'SFV+BESS'!$I$7),-'SFV+BESS'!$I$7,IF(AND(BU494&lt;0,CB493+BU494/$B$5&lt;$H$2),-MIN('SFV+BESS'!$I$7,CB493-$H$2),0)))</f>
        <v>0</v>
      </c>
      <c r="BX494" s="33"/>
      <c r="BY494" s="33">
        <f t="shared" si="591"/>
        <v>0</v>
      </c>
      <c r="BZ494" s="27">
        <f t="shared" si="555"/>
        <v>0</v>
      </c>
      <c r="CA494" s="27">
        <f t="shared" si="556"/>
        <v>0</v>
      </c>
      <c r="CB494" s="28">
        <f>IF((CB493+BV494+BW494)&gt;=$B$2*'SFV+BESS'!$I$9, $B$2*'SFV+BESS'!$I$9, (CB493+BV494+BW494))</f>
        <v>173.61249999999998</v>
      </c>
      <c r="CC494" s="110">
        <f t="shared" si="557"/>
        <v>0</v>
      </c>
      <c r="CH494" s="251"/>
      <c r="CI494" s="48">
        <v>20.2083333333333</v>
      </c>
      <c r="CJ494" s="33">
        <f t="shared" si="609"/>
        <v>0</v>
      </c>
      <c r="CK494" s="33">
        <f>Gen_Cons_Horario!B4144</f>
        <v>0</v>
      </c>
      <c r="CL494" s="35">
        <f t="shared" si="584"/>
        <v>0</v>
      </c>
      <c r="CM494" s="116">
        <f>IF(AND(CL494&gt;0,CL494*$B$4+CS493&lt;=$B$2*'SFV+BESS'!$I$9,CL494&lt;'SFV+BESS'!$I$7), CL494*$B$4, IF(AND(CL494&gt;0,CL494*$B$4+CS493&gt;$B$2*'SFV+BESS'!$I$9,CL494*$B$4&lt;'SFV+BESS'!$I$7),$B$2*'SFV+BESS'!$I$9-CS493,IF(AND(CL494&gt;0,CL494*$B$4+CS493&gt;$B$2*'SFV+BESS'!$I$9,CL494*$B$4&gt;'SFV+BESS'!$I$7,CS493&lt;$B$2*'SFV+BESS'!$I$9),$B$2*'SFV+BESS'!$I$9-CS493,IF(AND(CL494&gt;0,CL494*$B$4+CS493&lt;=$B$2*'SFV+BESS'!$I$9,CL494&gt;'SFV+BESS'!$I$7),'SFV+BESS'!$I$7,0))))</f>
        <v>0</v>
      </c>
      <c r="CN494" s="27">
        <f>IF(AND(CL494&lt;0,CS493+CL494/$B$5&gt;$H$2,-CL494/'Carga-Descarga Año'!$B$5&lt;'SFV+BESS'!$I$7),CL494/$B$5,IF(AND(CL494&lt;0,CS493+CL494/$B$5&gt;$H$2,-CL494/'Carga-Descarga Año'!$B$5&gt;'SFV+BESS'!$I$7),-'SFV+BESS'!$I$7,IF(AND(CL494&lt;0,CS493+CL494/$B$5&lt;$H$2),-MIN('SFV+BESS'!$I$7,CS493-$H$2),0)))</f>
        <v>0</v>
      </c>
      <c r="CO494" s="33"/>
      <c r="CP494" s="33">
        <f t="shared" si="592"/>
        <v>0</v>
      </c>
      <c r="CQ494" s="27">
        <f t="shared" si="558"/>
        <v>0</v>
      </c>
      <c r="CR494" s="27">
        <f t="shared" si="593"/>
        <v>0</v>
      </c>
      <c r="CS494" s="28">
        <f>IF((CS493+CM494+CN494)&gt;=$B$2*'SFV+BESS'!$I$9, $B$2*'SFV+BESS'!$I$9, (CS493+CM494+CN494))</f>
        <v>173.61249999999998</v>
      </c>
      <c r="CT494" s="110">
        <f t="shared" si="559"/>
        <v>0</v>
      </c>
      <c r="CY494" s="251"/>
      <c r="CZ494" s="48">
        <v>20.2083333333333</v>
      </c>
      <c r="DA494" s="33">
        <f t="shared" si="610"/>
        <v>0</v>
      </c>
      <c r="DB494" s="33">
        <f>Gen_Cons_Horario!B4864</f>
        <v>0</v>
      </c>
      <c r="DC494" s="35">
        <f t="shared" si="575"/>
        <v>0</v>
      </c>
      <c r="DD494" s="116">
        <f>IF(AND(DC494&gt;0,DC494*$B$4+DJ493&lt;=$B$2*'SFV+BESS'!$I$9,DC494&lt;'SFV+BESS'!$I$7), DC494*$B$4, IF(AND(DC494&gt;0,DC494*$B$4+DJ493&gt;$B$2*'SFV+BESS'!$I$9,DC494*$B$4&lt;'SFV+BESS'!$I$7),$B$2*'SFV+BESS'!$I$9-DJ493,IF(AND(DC494&gt;0,DC494*$B$4+DJ493&gt;$B$2*'SFV+BESS'!$I$9,DC494*$B$4&gt;'SFV+BESS'!$I$7,DJ493&lt;$B$2*'SFV+BESS'!$I$9),$B$2*'SFV+BESS'!$I$9-DJ493,IF(AND(DC494&gt;0,DC494*$B$4+DJ493&lt;=$B$2*'SFV+BESS'!$I$9,DC494&gt;'SFV+BESS'!$I$7),'SFV+BESS'!$I$7,0))))</f>
        <v>0</v>
      </c>
      <c r="DE494" s="27">
        <f>IF(AND(DC494&lt;0,DJ493+DC494/$B$5&gt;$H$2,-DC494/'Carga-Descarga Año'!$B$5&lt;'SFV+BESS'!$I$7),DC494/$B$5,IF(AND(DC494&lt;0,DJ493+DC494/$B$5&gt;$H$2,-DC494/'Carga-Descarga Año'!$B$5&gt;'SFV+BESS'!$I$7),-'SFV+BESS'!$I$7,IF(AND(DC494&lt;0,DJ493+DC494/$B$5&lt;$H$2),-MIN('SFV+BESS'!$I$7,DJ493-$H$2),0)))</f>
        <v>0</v>
      </c>
      <c r="DF494" s="33"/>
      <c r="DG494" s="33">
        <f t="shared" si="594"/>
        <v>0</v>
      </c>
      <c r="DH494" s="27">
        <f t="shared" si="560"/>
        <v>0</v>
      </c>
      <c r="DI494" s="27">
        <f t="shared" si="561"/>
        <v>0</v>
      </c>
      <c r="DJ494" s="28">
        <f>IF((DJ493+DD494+DE494)&gt;=$B$2*'SFV+BESS'!$I$9, $B$2*'SFV+BESS'!$I$9, (DJ493+DD494+DE494))</f>
        <v>173.61249999999998</v>
      </c>
      <c r="DK494" s="110">
        <f t="shared" si="562"/>
        <v>0</v>
      </c>
      <c r="DP494" s="251"/>
      <c r="DQ494" s="48">
        <v>20.2083333333333</v>
      </c>
      <c r="DR494" s="33">
        <f t="shared" si="611"/>
        <v>0</v>
      </c>
      <c r="DS494" s="33">
        <f>Gen_Cons_Horario!B5608</f>
        <v>0</v>
      </c>
      <c r="DT494" s="35">
        <f t="shared" si="576"/>
        <v>0</v>
      </c>
      <c r="DU494" s="116">
        <f>IF(AND(DT494&gt;0,DT494*$B$4+EA493&lt;=$B$2*'SFV+BESS'!$I$9,DT494&lt;'SFV+BESS'!$I$7), DT494*$B$4, IF(AND(DT494&gt;0,DT494*$B$4+EA493&gt;$B$2*'SFV+BESS'!$I$9,DT494*$B$4&lt;'SFV+BESS'!$I$7),$B$2*'SFV+BESS'!$I$9-EA493,IF(AND(DT494&gt;0,DT494*$B$4+EA493&gt;$B$2*'SFV+BESS'!$I$9,DT494*$B$4&gt;'SFV+BESS'!$I$7,EA493&lt;$B$2*'SFV+BESS'!$I$9),$B$2*'SFV+BESS'!$I$9-EA493,IF(AND(DT494&gt;0,DT494*$B$4+EA493&lt;=$B$2*'SFV+BESS'!$I$9,DT494&gt;'SFV+BESS'!$I$7),'SFV+BESS'!$I$7,0))))</f>
        <v>0</v>
      </c>
      <c r="DV494" s="27">
        <f>IF(AND(DT494&lt;0,EA493+DT494/$B$5&gt;$H$2,-DT494/'Carga-Descarga Año'!$B$5&lt;'SFV+BESS'!$I$7),DT494/$B$5,IF(AND(DT494&lt;0,EA493+DT494/$B$5&gt;$H$2,-DT494/'Carga-Descarga Año'!$B$5&gt;'SFV+BESS'!$I$7),-'SFV+BESS'!$I$7,IF(AND(DT494&lt;0,EA493+DT494/$B$5&lt;$H$2),-MIN('SFV+BESS'!$I$7,EA493-$H$2),0)))</f>
        <v>0</v>
      </c>
      <c r="DW494" s="33"/>
      <c r="DX494" s="33">
        <f t="shared" si="595"/>
        <v>0</v>
      </c>
      <c r="DY494" s="27">
        <f t="shared" si="563"/>
        <v>0</v>
      </c>
      <c r="DZ494" s="27">
        <f t="shared" si="596"/>
        <v>0</v>
      </c>
      <c r="EA494" s="28">
        <f>IF((EA493+DU494+DV494)&gt;=$B$2*'SFV+BESS'!$I$9, $B$2*'SFV+BESS'!$I$9, (EA493+DU494+DV494))</f>
        <v>173.61249999999998</v>
      </c>
      <c r="EB494" s="110">
        <f t="shared" si="564"/>
        <v>0</v>
      </c>
      <c r="EG494" s="251"/>
      <c r="EH494" s="48">
        <v>20.2083333333333</v>
      </c>
      <c r="EI494" s="33">
        <f t="shared" si="612"/>
        <v>0</v>
      </c>
      <c r="EJ494" s="33">
        <f>Gen_Cons_Horario!B6352</f>
        <v>0</v>
      </c>
      <c r="EK494" s="35">
        <f t="shared" si="577"/>
        <v>0</v>
      </c>
      <c r="EL494" s="116">
        <f>IF(AND(EK494&gt;0,EK494*$B$4+ER493&lt;=$B$2*'SFV+BESS'!$I$9,EK494&lt;'SFV+BESS'!$I$7), EK494*$B$4, IF(AND(EK494&gt;0,EK494*$B$4+ER493&gt;$B$2*'SFV+BESS'!$I$9,EK494*$B$4&lt;'SFV+BESS'!$I$7),$B$2*'SFV+BESS'!$I$9-ER493,IF(AND(EK494&gt;0,EK494*$B$4+ER493&gt;$B$2*'SFV+BESS'!$I$9,EK494*$B$4&gt;'SFV+BESS'!$I$7,ER493&lt;$B$2*'SFV+BESS'!$I$9),$B$2*'SFV+BESS'!$I$9-ER493,IF(AND(EK494&gt;0,EK494*$B$4+ER493&lt;=$B$2*'SFV+BESS'!$I$9,EK494&gt;'SFV+BESS'!$I$7),'SFV+BESS'!$I$7,0))))</f>
        <v>0</v>
      </c>
      <c r="EM494" s="27">
        <f>IF(AND(EK494&lt;0,ER493+EK494/$B$5&gt;$H$2,-EK494/'Carga-Descarga Año'!$B$5&lt;'SFV+BESS'!$I$7),EK494/$B$5,IF(AND(EK494&lt;0,ER493+EK494/$B$5&gt;$H$2,-EK494/'Carga-Descarga Año'!$B$5&gt;'SFV+BESS'!$I$7),-'SFV+BESS'!$I$7,IF(AND(EK494&lt;0,ER493+EK494/$B$5&lt;$H$2),-MIN('SFV+BESS'!$I$7,ER493-$H$2),0)))</f>
        <v>0</v>
      </c>
      <c r="EN494" s="33"/>
      <c r="EO494" s="33">
        <f t="shared" si="597"/>
        <v>0</v>
      </c>
      <c r="EP494" s="27">
        <f t="shared" si="565"/>
        <v>0</v>
      </c>
      <c r="EQ494" s="27">
        <f t="shared" si="598"/>
        <v>0</v>
      </c>
      <c r="ER494" s="28">
        <f>IF((ER493+EL494+EM494)&gt;=$B$2*'SFV+BESS'!$I$9, $B$2*'SFV+BESS'!$I$9, (ER493+EL494+EM494))</f>
        <v>173.61249999999998</v>
      </c>
      <c r="ES494" s="110">
        <f t="shared" si="566"/>
        <v>0</v>
      </c>
      <c r="EX494" s="251"/>
      <c r="EY494" s="48">
        <v>20.2083333333333</v>
      </c>
      <c r="EZ494" s="33">
        <f t="shared" si="613"/>
        <v>0</v>
      </c>
      <c r="FA494" s="33">
        <f>Gen_Cons_Horario!B7072</f>
        <v>0</v>
      </c>
      <c r="FB494" s="35">
        <f t="shared" si="578"/>
        <v>0</v>
      </c>
      <c r="FC494" s="116">
        <f>IF(AND(FB494&gt;0,FB494*$B$4+FI493&lt;=$B$2*'SFV+BESS'!$I$9,FB494&lt;'SFV+BESS'!$I$7), FB494*$B$4, IF(AND(FB494&gt;0,FB494*$B$4+FI493&gt;$B$2*'SFV+BESS'!$I$9,FB494*$B$4&lt;'SFV+BESS'!$I$7),$B$2*'SFV+BESS'!$I$9-FI493,IF(AND(FB494&gt;0,FB494*$B$4+FI493&gt;$B$2*'SFV+BESS'!$I$9,FB494*$B$4&gt;'SFV+BESS'!$I$7,FI493&lt;$B$2*'SFV+BESS'!$I$9),$B$2*'SFV+BESS'!$I$9-FI493,IF(AND(FB494&gt;0,FB494*$B$4+FI493&lt;=$B$2*'SFV+BESS'!$I$9,FB494&gt;'SFV+BESS'!$I$7),'SFV+BESS'!$I$7,0))))</f>
        <v>0</v>
      </c>
      <c r="FD494" s="27">
        <f>IF(AND(FB494&lt;0,FI493+FB494/$B$5&gt;$H$2,-FB494/'Carga-Descarga Año'!$B$5&lt;'SFV+BESS'!$I$7),FB494/$B$5,IF(AND(FB494&lt;0,FI493+FB494/$B$5&gt;$H$2,-FB494/'Carga-Descarga Año'!$B$5&gt;'SFV+BESS'!$I$7),-'SFV+BESS'!$I$7,IF(AND(FB494&lt;0,FI493+FB494/$B$5&lt;$H$2),-MIN('SFV+BESS'!$I$7,FI493-$H$2),0)))</f>
        <v>0</v>
      </c>
      <c r="FE494" s="33"/>
      <c r="FF494" s="33">
        <f t="shared" si="599"/>
        <v>0</v>
      </c>
      <c r="FG494" s="27">
        <f t="shared" si="567"/>
        <v>0</v>
      </c>
      <c r="FH494" s="27">
        <f t="shared" si="600"/>
        <v>0</v>
      </c>
      <c r="FI494" s="28">
        <f>IF((FI493+FC494+FD494)&gt;=$B$2*'SFV+BESS'!$I$9, $B$2*'SFV+BESS'!$I$9, (FI493+FC494+FD494))</f>
        <v>173.61249999999998</v>
      </c>
      <c r="FJ494" s="110">
        <f t="shared" si="568"/>
        <v>0</v>
      </c>
      <c r="FO494" s="251"/>
      <c r="FP494" s="48">
        <v>20.2083333333333</v>
      </c>
      <c r="FQ494" s="33">
        <f t="shared" si="614"/>
        <v>0</v>
      </c>
      <c r="FR494" s="33">
        <f>Gen_Cons_Horario!B7816</f>
        <v>0</v>
      </c>
      <c r="FS494" s="35">
        <f t="shared" si="579"/>
        <v>0</v>
      </c>
      <c r="FT494" s="116">
        <f>IF(AND(FS494&gt;0,FS494*$B$4+FZ493&lt;=$B$2*'SFV+BESS'!$I$9,FS494&lt;'SFV+BESS'!$I$7), FS494*$B$4, IF(AND(FS494&gt;0,FS494*$B$4+FZ493&gt;$B$2*'SFV+BESS'!$I$9,FS494*$B$4&lt;'SFV+BESS'!$I$7),$B$2*'SFV+BESS'!$I$9-FZ493,IF(AND(FS494&gt;0,FS494*$B$4+FZ493&gt;$B$2*'SFV+BESS'!$I$9,FS494*$B$4&gt;'SFV+BESS'!$I$7,FZ493&lt;$B$2*'SFV+BESS'!$I$9),$B$2*'SFV+BESS'!$I$9-FZ493,IF(AND(FS494&gt;0,FS494*$B$4+FZ493&lt;=$B$2*'SFV+BESS'!$I$9,FS494&gt;'SFV+BESS'!$I$7),'SFV+BESS'!$I$7,0))))</f>
        <v>0</v>
      </c>
      <c r="FU494" s="27">
        <f>IF(AND(FS494&lt;0,FZ493+FS494/$B$5&gt;$H$2,-FS494/'Carga-Descarga Año'!$B$5&lt;'SFV+BESS'!$I$7),FS494/$B$5,IF(AND(FS494&lt;0,FZ493+FS494/$B$5&gt;$H$2,-FS494/'Carga-Descarga Año'!$B$5&gt;'SFV+BESS'!$I$7),-'SFV+BESS'!$I$7,IF(AND(FS494&lt;0,FZ493+FS494/$B$5&lt;$H$2),-MIN('SFV+BESS'!$I$7,FZ493-$H$2),0)))</f>
        <v>0</v>
      </c>
      <c r="FV494" s="33"/>
      <c r="FW494" s="33">
        <f t="shared" si="601"/>
        <v>0</v>
      </c>
      <c r="FX494" s="27">
        <f t="shared" si="569"/>
        <v>0</v>
      </c>
      <c r="FY494" s="27">
        <f t="shared" si="602"/>
        <v>0</v>
      </c>
      <c r="FZ494" s="28">
        <f>IF((FZ493+FT494+FU494)&gt;=$B$2*'SFV+BESS'!$I$9, $B$2*'SFV+BESS'!$I$9, (FZ493+FT494+FU494))</f>
        <v>173.61249999999998</v>
      </c>
      <c r="GA494" s="110">
        <f t="shared" si="570"/>
        <v>0</v>
      </c>
      <c r="GF494" s="251"/>
      <c r="GG494" s="48">
        <v>20.2083333333333</v>
      </c>
      <c r="GH494" s="33">
        <f t="shared" si="615"/>
        <v>0</v>
      </c>
      <c r="GI494" s="33">
        <f>Gen_Cons_Horario!B8536</f>
        <v>0</v>
      </c>
      <c r="GJ494" s="35">
        <f t="shared" si="585"/>
        <v>0</v>
      </c>
      <c r="GK494" s="116">
        <f>IF(AND(GJ494&gt;0,GJ494*$B$4+GQ493&lt;=$B$2*'SFV+BESS'!$I$9,GJ494&lt;'SFV+BESS'!$I$7), GJ494*$B$4, IF(AND(GJ494&gt;0,GJ494*$B$4+GQ493&gt;$B$2*'SFV+BESS'!$I$9,GJ494*$B$4&lt;'SFV+BESS'!$I$7),$B$2*'SFV+BESS'!$I$9-GQ493,IF(AND(GJ494&gt;0,GJ494*$B$4+GQ493&gt;$B$2*'SFV+BESS'!$I$9,GJ494*$B$4&gt;'SFV+BESS'!$I$7,GQ493&lt;$B$2*'SFV+BESS'!$I$9),$B$2*'SFV+BESS'!$I$9-GQ493,IF(AND(GJ494&gt;0,GJ494*$B$4+GQ493&lt;=$B$2*'SFV+BESS'!$I$9,GJ494&gt;'SFV+BESS'!$I$7),'SFV+BESS'!$I$7,0))))</f>
        <v>0</v>
      </c>
      <c r="GL494" s="27">
        <f>IF(AND(GJ494&lt;0,GQ493+GJ494/$B$5&gt;$H$2,-GJ494/'Carga-Descarga Año'!$B$5&lt;'SFV+BESS'!$I$7),GJ494/$B$5,IF(AND(GJ494&lt;0,GQ493+GJ494/$B$5&gt;$H$2,-GJ494/'Carga-Descarga Año'!$B$5&gt;'SFV+BESS'!$I$7),-'SFV+BESS'!$I$7,IF(AND(GJ494&lt;0,GQ493+GJ494/$B$5&lt;$H$2),-MIN('SFV+BESS'!$I$7,GQ493-$H$2),0)))</f>
        <v>0</v>
      </c>
      <c r="GM494" s="33"/>
      <c r="GN494" s="33">
        <f t="shared" si="603"/>
        <v>0</v>
      </c>
      <c r="GO494" s="27">
        <f t="shared" si="571"/>
        <v>0</v>
      </c>
      <c r="GP494" s="27">
        <f t="shared" si="604"/>
        <v>0</v>
      </c>
      <c r="GQ494" s="28">
        <f>IF((GQ493+GK494+GL494)&gt;=$B$2*'SFV+BESS'!$I$9, $B$2*'SFV+BESS'!$I$9, (GQ493+GK494+GL494))</f>
        <v>173.61249999999998</v>
      </c>
      <c r="GR494" s="110">
        <f t="shared" si="572"/>
        <v>0</v>
      </c>
    </row>
    <row r="495" spans="1:200">
      <c r="A495" s="249"/>
      <c r="B495" s="48">
        <v>20.25</v>
      </c>
      <c r="C495" s="38">
        <f t="shared" si="586"/>
        <v>0</v>
      </c>
      <c r="D495" s="2">
        <f>Gen_Cons_Horario!B521</f>
        <v>0</v>
      </c>
      <c r="E495" s="140">
        <f t="shared" si="544"/>
        <v>0</v>
      </c>
      <c r="F495" s="116">
        <f>IF(AND(E495&gt;0,E495*$B$4+L494&lt;=$B$2*'SFV+BESS'!$I$9,E495&lt;'SFV+BESS'!$I$7), E495*$B$4, IF(AND(E495&gt;0,E495*$B$4+L494&gt;$B$2*'SFV+BESS'!$I$9,E495*$B$4&lt;'SFV+BESS'!$I$7),$B$2*'SFV+BESS'!$I$9-L494,IF(AND(E495&gt;0,E495*$B$4+L494&gt;$B$2*'SFV+BESS'!$I$9,E495*$B$4&gt;'SFV+BESS'!$I$7,L494&lt;$B$2*'SFV+BESS'!$I$9),$B$2*'SFV+BESS'!$I$9-L494,IF(AND(E495&gt;0,E495*$B$4+L494&lt;=$B$2*'SFV+BESS'!$I$9,E495&gt;'SFV+BESS'!$I$7),'SFV+BESS'!$I$7,0))))</f>
        <v>0</v>
      </c>
      <c r="G495" s="27">
        <f>IF(AND(E495&lt;0,L494+E495/$B$5&gt;$H$2,-E495/'Carga-Descarga Año'!$B$5&lt;'SFV+BESS'!$I$7),E495/$B$5,IF(AND(E495&lt;0,L494+E495/$B$5&gt;$H$2,-E495/'Carga-Descarga Año'!$B$5&gt;'SFV+BESS'!$I$7),-'SFV+BESS'!$I$7,IF(AND(E495&lt;0,L494+E495/$B$5&lt;$H$2),-MIN('SFV+BESS'!$I$7,L494-$H$2),0)))</f>
        <v>0</v>
      </c>
      <c r="I495" s="38">
        <f t="shared" si="545"/>
        <v>0</v>
      </c>
      <c r="J495" s="27">
        <f t="shared" si="547"/>
        <v>0</v>
      </c>
      <c r="K495" s="27">
        <f t="shared" si="546"/>
        <v>0</v>
      </c>
      <c r="L495" s="28">
        <f>IF((L494+F495+G495)&gt;=$B$2*'SFV+BESS'!$I$9, $B$2*'SFV+BESS'!$I$9, (L494+F495+G495))</f>
        <v>157.91355263157894</v>
      </c>
      <c r="M495" s="110">
        <f t="shared" si="548"/>
        <v>0</v>
      </c>
      <c r="R495" s="251"/>
      <c r="S495" s="48">
        <v>20.25</v>
      </c>
      <c r="T495" s="2">
        <f t="shared" si="605"/>
        <v>0</v>
      </c>
      <c r="U495" s="2">
        <f>Gen_Cons_Horario!B1265</f>
        <v>0</v>
      </c>
      <c r="V495" s="35">
        <f t="shared" si="580"/>
        <v>0</v>
      </c>
      <c r="W495" s="116">
        <f>IF(AND(V495&gt;0,V495*$B$4+AC494&lt;=$B$2*'SFV+BESS'!$I$9,V495&lt;'SFV+BESS'!$I$7), V495*$B$4, IF(AND(V495&gt;0,V495*$B$4+AC494&gt;$B$2*'SFV+BESS'!$I$9,V495*$B$4&lt;'SFV+BESS'!$I$7),$B$2*'SFV+BESS'!$I$9-AC494,IF(AND(V495&gt;0,V495*$B$4+AC494&gt;$B$2*'SFV+BESS'!$I$9,V495*$B$4&gt;'SFV+BESS'!$I$7,AC494&lt;$B$2*'SFV+BESS'!$I$9),$B$2*'SFV+BESS'!$I$9-AC494,IF(AND(V495&gt;0,V495*$B$4+AC494&lt;=$B$2*'SFV+BESS'!$I$9,V495&gt;'SFV+BESS'!$I$7),'SFV+BESS'!$I$7,0))))</f>
        <v>0</v>
      </c>
      <c r="X495" s="27">
        <f>IF(AND(V495&lt;0,AC494+V495/$B$5&gt;$H$2,-V495/'Carga-Descarga Año'!$B$5&lt;'SFV+BESS'!$I$7),V495/$B$5,IF(AND(V495&lt;0,AC494+V495/$B$5&gt;$H$2,-V495/'Carga-Descarga Año'!$B$5&gt;'SFV+BESS'!$I$7),-'SFV+BESS'!$I$7,IF(AND(V495&lt;0,AC494+V495/$B$5&lt;$H$2),-MIN('SFV+BESS'!$I$7,AC494-$H$2),0)))</f>
        <v>0</v>
      </c>
      <c r="Z495" s="33">
        <f t="shared" si="574"/>
        <v>0</v>
      </c>
      <c r="AA495" s="27">
        <f t="shared" si="549"/>
        <v>0</v>
      </c>
      <c r="AB495" s="27">
        <f t="shared" si="573"/>
        <v>0</v>
      </c>
      <c r="AC495" s="28">
        <f>IF((AC494+W495+X495)&gt;=$B$2*'SFV+BESS'!$I$9, $B$2*'SFV+BESS'!$I$9, (AC494+W495+X495))</f>
        <v>173.61249999999998</v>
      </c>
      <c r="AD495" s="110">
        <f t="shared" si="550"/>
        <v>0</v>
      </c>
      <c r="AI495" s="251"/>
      <c r="AJ495" s="48">
        <v>20.25</v>
      </c>
      <c r="AK495" s="52">
        <f t="shared" si="606"/>
        <v>0</v>
      </c>
      <c r="AL495" s="33">
        <f>Gen_Cons_Horario!B1937</f>
        <v>0</v>
      </c>
      <c r="AM495" s="35">
        <f t="shared" si="581"/>
        <v>0</v>
      </c>
      <c r="AN495" s="116">
        <f>IF(AND(AM495&gt;0,AM495*$B$4+AT494&lt;=$B$2*'SFV+BESS'!$I$9,AM495&lt;'SFV+BESS'!$I$7), AM495*$B$4, IF(AND(AM495&gt;0,AM495*$B$4+AT494&gt;$B$2*'SFV+BESS'!$I$9,AM495*$B$4&lt;'SFV+BESS'!$I$7),$B$2*'SFV+BESS'!$I$9-AT494,IF(AND(AM495&gt;0,AM495*$B$4+AT494&gt;$B$2*'SFV+BESS'!$I$9,AM495*$B$4&gt;'SFV+BESS'!$I$7,AT494&lt;$B$2*'SFV+BESS'!$I$9),$B$2*'SFV+BESS'!$I$9-AT494,IF(AND(AM495&gt;0,AM495*$B$4+AT494&lt;=$B$2*'SFV+BESS'!$I$9,AM495&gt;'SFV+BESS'!$I$7),'SFV+BESS'!$I$7,0))))</f>
        <v>0</v>
      </c>
      <c r="AO495" s="27">
        <f>IF(AND(AM495&lt;0,AT494+AM495/$B$5&gt;$H$2,-AM495/'Carga-Descarga Año'!$B$5&lt;'SFV+BESS'!$I$7),AM495/$B$5,IF(AND(AM495&lt;0,AT494+AM495/$B$5&gt;$H$2,-AM495/'Carga-Descarga Año'!$B$5&gt;'SFV+BESS'!$I$7),-'SFV+BESS'!$I$7,IF(AND(AM495&lt;0,AT494+AM495/$B$5&lt;$H$2),-MIN('SFV+BESS'!$I$7,AT494-$H$2),0)))</f>
        <v>0</v>
      </c>
      <c r="AP495" s="33"/>
      <c r="AQ495" s="33">
        <f t="shared" si="587"/>
        <v>0</v>
      </c>
      <c r="AR495" s="27">
        <f t="shared" si="551"/>
        <v>0</v>
      </c>
      <c r="AS495" s="27">
        <f t="shared" si="588"/>
        <v>0</v>
      </c>
      <c r="AT495" s="28">
        <f>IF((AT494+AN495+AO495)&gt;=$B$2*'SFV+BESS'!$I$9, $B$2*'SFV+BESS'!$I$9, (AT494+AN495+AO495))</f>
        <v>173.61249999999998</v>
      </c>
      <c r="AU495" s="110">
        <f t="shared" si="552"/>
        <v>0</v>
      </c>
      <c r="AZ495" s="251"/>
      <c r="BA495" s="48">
        <v>20.25</v>
      </c>
      <c r="BB495" s="33">
        <f t="shared" si="607"/>
        <v>0</v>
      </c>
      <c r="BC495" s="33">
        <f>Gen_Cons_Horario!B2681</f>
        <v>0</v>
      </c>
      <c r="BD495" s="35">
        <f t="shared" si="582"/>
        <v>0</v>
      </c>
      <c r="BE495" s="116">
        <f>IF(AND(BD495&gt;0,BD495*$B$4+BK494&lt;=$B$2*'SFV+BESS'!$I$9,BD495&lt;'SFV+BESS'!$I$7), BD495*$B$4, IF(AND(BD495&gt;0,BD495*$B$4+BK494&gt;$B$2*'SFV+BESS'!$I$9,BD495*$B$4&lt;'SFV+BESS'!$I$7),$B$2*'SFV+BESS'!$I$9-BK494,IF(AND(BD495&gt;0,BD495*$B$4+BK494&gt;$B$2*'SFV+BESS'!$I$9,BD495*$B$4&gt;'SFV+BESS'!$I$7,BK494&lt;$B$2*'SFV+BESS'!$I$9),$B$2*'SFV+BESS'!$I$9-BK494,IF(AND(BD495&gt;0,BD495*$B$4+BK494&lt;=$B$2*'SFV+BESS'!$I$9,BD495&gt;'SFV+BESS'!$I$7),'SFV+BESS'!$I$7,0))))</f>
        <v>0</v>
      </c>
      <c r="BF495" s="27">
        <f>IF(AND(BD495&lt;0,BK494+BD495/$B$5&gt;$H$2,-BD495/'Carga-Descarga Año'!$B$5&lt;'SFV+BESS'!$I$7),BD495/$B$5,IF(AND(BD495&lt;0,BK494+BD495/$B$5&gt;$H$2,-BD495/'Carga-Descarga Año'!$B$5&gt;'SFV+BESS'!$I$7),-'SFV+BESS'!$I$7,IF(AND(BD495&lt;0,BK494+BD495/$B$5&lt;$H$2),-MIN('SFV+BESS'!$I$7,BK494-$H$2),0)))</f>
        <v>0</v>
      </c>
      <c r="BG495" s="33"/>
      <c r="BH495" s="33">
        <f t="shared" si="589"/>
        <v>0</v>
      </c>
      <c r="BI495" s="27">
        <f t="shared" si="553"/>
        <v>0</v>
      </c>
      <c r="BJ495" s="27">
        <f t="shared" si="590"/>
        <v>0</v>
      </c>
      <c r="BK495" s="28">
        <f>IF((BK494+BE495+BF495)&gt;=$B$2*'SFV+BESS'!$I$9, $B$2*'SFV+BESS'!$I$9, (BK494+BE495+BF495))</f>
        <v>173.61249999999998</v>
      </c>
      <c r="BL495" s="110">
        <f t="shared" si="554"/>
        <v>0</v>
      </c>
      <c r="BQ495" s="251"/>
      <c r="BR495" s="48">
        <v>20.25</v>
      </c>
      <c r="BS495" s="33">
        <f t="shared" si="608"/>
        <v>0</v>
      </c>
      <c r="BT495" s="33">
        <f>Gen_Cons_Horario!B3401</f>
        <v>0</v>
      </c>
      <c r="BU495" s="35">
        <f t="shared" si="583"/>
        <v>0</v>
      </c>
      <c r="BV495" s="116">
        <f>IF(AND(BU495&gt;0,BU495*$B$4+CB494&lt;=$B$2*'SFV+BESS'!$I$9,BU495&lt;'SFV+BESS'!$I$7), BU495*$B$4, IF(AND(BU495&gt;0,BU495*$B$4+CB494&gt;$B$2*'SFV+BESS'!$I$9,BU495*$B$4&lt;'SFV+BESS'!$I$7),$B$2*'SFV+BESS'!$I$9-CB494,IF(AND(BU495&gt;0,BU495*$B$4+CB494&gt;$B$2*'SFV+BESS'!$I$9,BU495*$B$4&gt;'SFV+BESS'!$I$7,CB494&lt;$B$2*'SFV+BESS'!$I$9),$B$2*'SFV+BESS'!$I$9-CB494,IF(AND(BU495&gt;0,BU495*$B$4+CB494&lt;=$B$2*'SFV+BESS'!$I$9,BU495&gt;'SFV+BESS'!$I$7),'SFV+BESS'!$I$7,0))))</f>
        <v>0</v>
      </c>
      <c r="BW495" s="27">
        <f>IF(AND(BU495&lt;0,CB494+BU495/$B$5&gt;$H$2,-BU495/'Carga-Descarga Año'!$B$5&lt;'SFV+BESS'!$I$7),BU495/$B$5,IF(AND(BU495&lt;0,CB494+BU495/$B$5&gt;$H$2,-BU495/'Carga-Descarga Año'!$B$5&gt;'SFV+BESS'!$I$7),-'SFV+BESS'!$I$7,IF(AND(BU495&lt;0,CB494+BU495/$B$5&lt;$H$2),-MIN('SFV+BESS'!$I$7,CB494-$H$2),0)))</f>
        <v>0</v>
      </c>
      <c r="BX495" s="33"/>
      <c r="BY495" s="33">
        <f t="shared" si="591"/>
        <v>0</v>
      </c>
      <c r="BZ495" s="27">
        <f t="shared" si="555"/>
        <v>0</v>
      </c>
      <c r="CA495" s="27">
        <f t="shared" si="556"/>
        <v>0</v>
      </c>
      <c r="CB495" s="28">
        <f>IF((CB494+BV495+BW495)&gt;=$B$2*'SFV+BESS'!$I$9, $B$2*'SFV+BESS'!$I$9, (CB494+BV495+BW495))</f>
        <v>173.61249999999998</v>
      </c>
      <c r="CC495" s="110">
        <f t="shared" si="557"/>
        <v>0</v>
      </c>
      <c r="CH495" s="251"/>
      <c r="CI495" s="48">
        <v>20.25</v>
      </c>
      <c r="CJ495" s="33">
        <f t="shared" si="609"/>
        <v>0</v>
      </c>
      <c r="CK495" s="33">
        <f>Gen_Cons_Horario!B4145</f>
        <v>0</v>
      </c>
      <c r="CL495" s="35">
        <f t="shared" si="584"/>
        <v>0</v>
      </c>
      <c r="CM495" s="116">
        <f>IF(AND(CL495&gt;0,CL495*$B$4+CS494&lt;=$B$2*'SFV+BESS'!$I$9,CL495&lt;'SFV+BESS'!$I$7), CL495*$B$4, IF(AND(CL495&gt;0,CL495*$B$4+CS494&gt;$B$2*'SFV+BESS'!$I$9,CL495*$B$4&lt;'SFV+BESS'!$I$7),$B$2*'SFV+BESS'!$I$9-CS494,IF(AND(CL495&gt;0,CL495*$B$4+CS494&gt;$B$2*'SFV+BESS'!$I$9,CL495*$B$4&gt;'SFV+BESS'!$I$7,CS494&lt;$B$2*'SFV+BESS'!$I$9),$B$2*'SFV+BESS'!$I$9-CS494,IF(AND(CL495&gt;0,CL495*$B$4+CS494&lt;=$B$2*'SFV+BESS'!$I$9,CL495&gt;'SFV+BESS'!$I$7),'SFV+BESS'!$I$7,0))))</f>
        <v>0</v>
      </c>
      <c r="CN495" s="27">
        <f>IF(AND(CL495&lt;0,CS494+CL495/$B$5&gt;$H$2,-CL495/'Carga-Descarga Año'!$B$5&lt;'SFV+BESS'!$I$7),CL495/$B$5,IF(AND(CL495&lt;0,CS494+CL495/$B$5&gt;$H$2,-CL495/'Carga-Descarga Año'!$B$5&gt;'SFV+BESS'!$I$7),-'SFV+BESS'!$I$7,IF(AND(CL495&lt;0,CS494+CL495/$B$5&lt;$H$2),-MIN('SFV+BESS'!$I$7,CS494-$H$2),0)))</f>
        <v>0</v>
      </c>
      <c r="CO495" s="33"/>
      <c r="CP495" s="33">
        <f t="shared" si="592"/>
        <v>0</v>
      </c>
      <c r="CQ495" s="27">
        <f t="shared" si="558"/>
        <v>0</v>
      </c>
      <c r="CR495" s="27">
        <f t="shared" si="593"/>
        <v>0</v>
      </c>
      <c r="CS495" s="28">
        <f>IF((CS494+CM495+CN495)&gt;=$B$2*'SFV+BESS'!$I$9, $B$2*'SFV+BESS'!$I$9, (CS494+CM495+CN495))</f>
        <v>173.61249999999998</v>
      </c>
      <c r="CT495" s="110">
        <f t="shared" si="559"/>
        <v>0</v>
      </c>
      <c r="CY495" s="251"/>
      <c r="CZ495" s="48">
        <v>20.25</v>
      </c>
      <c r="DA495" s="33">
        <f t="shared" si="610"/>
        <v>0</v>
      </c>
      <c r="DB495" s="33">
        <f>Gen_Cons_Horario!B4865</f>
        <v>0</v>
      </c>
      <c r="DC495" s="35">
        <f t="shared" si="575"/>
        <v>0</v>
      </c>
      <c r="DD495" s="116">
        <f>IF(AND(DC495&gt;0,DC495*$B$4+DJ494&lt;=$B$2*'SFV+BESS'!$I$9,DC495&lt;'SFV+BESS'!$I$7), DC495*$B$4, IF(AND(DC495&gt;0,DC495*$B$4+DJ494&gt;$B$2*'SFV+BESS'!$I$9,DC495*$B$4&lt;'SFV+BESS'!$I$7),$B$2*'SFV+BESS'!$I$9-DJ494,IF(AND(DC495&gt;0,DC495*$B$4+DJ494&gt;$B$2*'SFV+BESS'!$I$9,DC495*$B$4&gt;'SFV+BESS'!$I$7,DJ494&lt;$B$2*'SFV+BESS'!$I$9),$B$2*'SFV+BESS'!$I$9-DJ494,IF(AND(DC495&gt;0,DC495*$B$4+DJ494&lt;=$B$2*'SFV+BESS'!$I$9,DC495&gt;'SFV+BESS'!$I$7),'SFV+BESS'!$I$7,0))))</f>
        <v>0</v>
      </c>
      <c r="DE495" s="27">
        <f>IF(AND(DC495&lt;0,DJ494+DC495/$B$5&gt;$H$2,-DC495/'Carga-Descarga Año'!$B$5&lt;'SFV+BESS'!$I$7),DC495/$B$5,IF(AND(DC495&lt;0,DJ494+DC495/$B$5&gt;$H$2,-DC495/'Carga-Descarga Año'!$B$5&gt;'SFV+BESS'!$I$7),-'SFV+BESS'!$I$7,IF(AND(DC495&lt;0,DJ494+DC495/$B$5&lt;$H$2),-MIN('SFV+BESS'!$I$7,DJ494-$H$2),0)))</f>
        <v>0</v>
      </c>
      <c r="DF495" s="33"/>
      <c r="DG495" s="33">
        <f t="shared" si="594"/>
        <v>0</v>
      </c>
      <c r="DH495" s="27">
        <f t="shared" si="560"/>
        <v>0</v>
      </c>
      <c r="DI495" s="27">
        <f t="shared" si="561"/>
        <v>0</v>
      </c>
      <c r="DJ495" s="28">
        <f>IF((DJ494+DD495+DE495)&gt;=$B$2*'SFV+BESS'!$I$9, $B$2*'SFV+BESS'!$I$9, (DJ494+DD495+DE495))</f>
        <v>173.61249999999998</v>
      </c>
      <c r="DK495" s="110">
        <f t="shared" si="562"/>
        <v>0</v>
      </c>
      <c r="DP495" s="251"/>
      <c r="DQ495" s="48">
        <v>20.25</v>
      </c>
      <c r="DR495" s="33">
        <f t="shared" si="611"/>
        <v>0</v>
      </c>
      <c r="DS495" s="33">
        <f>Gen_Cons_Horario!B5609</f>
        <v>0</v>
      </c>
      <c r="DT495" s="35">
        <f t="shared" si="576"/>
        <v>0</v>
      </c>
      <c r="DU495" s="116">
        <f>IF(AND(DT495&gt;0,DT495*$B$4+EA494&lt;=$B$2*'SFV+BESS'!$I$9,DT495&lt;'SFV+BESS'!$I$7), DT495*$B$4, IF(AND(DT495&gt;0,DT495*$B$4+EA494&gt;$B$2*'SFV+BESS'!$I$9,DT495*$B$4&lt;'SFV+BESS'!$I$7),$B$2*'SFV+BESS'!$I$9-EA494,IF(AND(DT495&gt;0,DT495*$B$4+EA494&gt;$B$2*'SFV+BESS'!$I$9,DT495*$B$4&gt;'SFV+BESS'!$I$7,EA494&lt;$B$2*'SFV+BESS'!$I$9),$B$2*'SFV+BESS'!$I$9-EA494,IF(AND(DT495&gt;0,DT495*$B$4+EA494&lt;=$B$2*'SFV+BESS'!$I$9,DT495&gt;'SFV+BESS'!$I$7),'SFV+BESS'!$I$7,0))))</f>
        <v>0</v>
      </c>
      <c r="DV495" s="27">
        <f>IF(AND(DT495&lt;0,EA494+DT495/$B$5&gt;$H$2,-DT495/'Carga-Descarga Año'!$B$5&lt;'SFV+BESS'!$I$7),DT495/$B$5,IF(AND(DT495&lt;0,EA494+DT495/$B$5&gt;$H$2,-DT495/'Carga-Descarga Año'!$B$5&gt;'SFV+BESS'!$I$7),-'SFV+BESS'!$I$7,IF(AND(DT495&lt;0,EA494+DT495/$B$5&lt;$H$2),-MIN('SFV+BESS'!$I$7,EA494-$H$2),0)))</f>
        <v>0</v>
      </c>
      <c r="DW495" s="33"/>
      <c r="DX495" s="33">
        <f t="shared" si="595"/>
        <v>0</v>
      </c>
      <c r="DY495" s="27">
        <f t="shared" si="563"/>
        <v>0</v>
      </c>
      <c r="DZ495" s="27">
        <f t="shared" si="596"/>
        <v>0</v>
      </c>
      <c r="EA495" s="28">
        <f>IF((EA494+DU495+DV495)&gt;=$B$2*'SFV+BESS'!$I$9, $B$2*'SFV+BESS'!$I$9, (EA494+DU495+DV495))</f>
        <v>173.61249999999998</v>
      </c>
      <c r="EB495" s="110">
        <f t="shared" si="564"/>
        <v>0</v>
      </c>
      <c r="EG495" s="251"/>
      <c r="EH495" s="48">
        <v>20.25</v>
      </c>
      <c r="EI495" s="33">
        <f t="shared" si="612"/>
        <v>0</v>
      </c>
      <c r="EJ495" s="33">
        <f>Gen_Cons_Horario!B6353</f>
        <v>0</v>
      </c>
      <c r="EK495" s="35">
        <f t="shared" si="577"/>
        <v>0</v>
      </c>
      <c r="EL495" s="116">
        <f>IF(AND(EK495&gt;0,EK495*$B$4+ER494&lt;=$B$2*'SFV+BESS'!$I$9,EK495&lt;'SFV+BESS'!$I$7), EK495*$B$4, IF(AND(EK495&gt;0,EK495*$B$4+ER494&gt;$B$2*'SFV+BESS'!$I$9,EK495*$B$4&lt;'SFV+BESS'!$I$7),$B$2*'SFV+BESS'!$I$9-ER494,IF(AND(EK495&gt;0,EK495*$B$4+ER494&gt;$B$2*'SFV+BESS'!$I$9,EK495*$B$4&gt;'SFV+BESS'!$I$7,ER494&lt;$B$2*'SFV+BESS'!$I$9),$B$2*'SFV+BESS'!$I$9-ER494,IF(AND(EK495&gt;0,EK495*$B$4+ER494&lt;=$B$2*'SFV+BESS'!$I$9,EK495&gt;'SFV+BESS'!$I$7),'SFV+BESS'!$I$7,0))))</f>
        <v>0</v>
      </c>
      <c r="EM495" s="27">
        <f>IF(AND(EK495&lt;0,ER494+EK495/$B$5&gt;$H$2,-EK495/'Carga-Descarga Año'!$B$5&lt;'SFV+BESS'!$I$7),EK495/$B$5,IF(AND(EK495&lt;0,ER494+EK495/$B$5&gt;$H$2,-EK495/'Carga-Descarga Año'!$B$5&gt;'SFV+BESS'!$I$7),-'SFV+BESS'!$I$7,IF(AND(EK495&lt;0,ER494+EK495/$B$5&lt;$H$2),-MIN('SFV+BESS'!$I$7,ER494-$H$2),0)))</f>
        <v>0</v>
      </c>
      <c r="EN495" s="33"/>
      <c r="EO495" s="33">
        <f t="shared" si="597"/>
        <v>0</v>
      </c>
      <c r="EP495" s="27">
        <f t="shared" si="565"/>
        <v>0</v>
      </c>
      <c r="EQ495" s="27">
        <f t="shared" si="598"/>
        <v>0</v>
      </c>
      <c r="ER495" s="28">
        <f>IF((ER494+EL495+EM495)&gt;=$B$2*'SFV+BESS'!$I$9, $B$2*'SFV+BESS'!$I$9, (ER494+EL495+EM495))</f>
        <v>173.61249999999998</v>
      </c>
      <c r="ES495" s="110">
        <f t="shared" si="566"/>
        <v>0</v>
      </c>
      <c r="EX495" s="251"/>
      <c r="EY495" s="48">
        <v>20.25</v>
      </c>
      <c r="EZ495" s="33">
        <f t="shared" si="613"/>
        <v>0</v>
      </c>
      <c r="FA495" s="33">
        <f>Gen_Cons_Horario!B7073</f>
        <v>0</v>
      </c>
      <c r="FB495" s="35">
        <f t="shared" si="578"/>
        <v>0</v>
      </c>
      <c r="FC495" s="116">
        <f>IF(AND(FB495&gt;0,FB495*$B$4+FI494&lt;=$B$2*'SFV+BESS'!$I$9,FB495&lt;'SFV+BESS'!$I$7), FB495*$B$4, IF(AND(FB495&gt;0,FB495*$B$4+FI494&gt;$B$2*'SFV+BESS'!$I$9,FB495*$B$4&lt;'SFV+BESS'!$I$7),$B$2*'SFV+BESS'!$I$9-FI494,IF(AND(FB495&gt;0,FB495*$B$4+FI494&gt;$B$2*'SFV+BESS'!$I$9,FB495*$B$4&gt;'SFV+BESS'!$I$7,FI494&lt;$B$2*'SFV+BESS'!$I$9),$B$2*'SFV+BESS'!$I$9-FI494,IF(AND(FB495&gt;0,FB495*$B$4+FI494&lt;=$B$2*'SFV+BESS'!$I$9,FB495&gt;'SFV+BESS'!$I$7),'SFV+BESS'!$I$7,0))))</f>
        <v>0</v>
      </c>
      <c r="FD495" s="27">
        <f>IF(AND(FB495&lt;0,FI494+FB495/$B$5&gt;$H$2,-FB495/'Carga-Descarga Año'!$B$5&lt;'SFV+BESS'!$I$7),FB495/$B$5,IF(AND(FB495&lt;0,FI494+FB495/$B$5&gt;$H$2,-FB495/'Carga-Descarga Año'!$B$5&gt;'SFV+BESS'!$I$7),-'SFV+BESS'!$I$7,IF(AND(FB495&lt;0,FI494+FB495/$B$5&lt;$H$2),-MIN('SFV+BESS'!$I$7,FI494-$H$2),0)))</f>
        <v>0</v>
      </c>
      <c r="FE495" s="33"/>
      <c r="FF495" s="33">
        <f t="shared" si="599"/>
        <v>0</v>
      </c>
      <c r="FG495" s="27">
        <f t="shared" si="567"/>
        <v>0</v>
      </c>
      <c r="FH495" s="27">
        <f t="shared" si="600"/>
        <v>0</v>
      </c>
      <c r="FI495" s="28">
        <f>IF((FI494+FC495+FD495)&gt;=$B$2*'SFV+BESS'!$I$9, $B$2*'SFV+BESS'!$I$9, (FI494+FC495+FD495))</f>
        <v>173.61249999999998</v>
      </c>
      <c r="FJ495" s="110">
        <f t="shared" si="568"/>
        <v>0</v>
      </c>
      <c r="FO495" s="251"/>
      <c r="FP495" s="48">
        <v>20.25</v>
      </c>
      <c r="FQ495" s="33">
        <f t="shared" si="614"/>
        <v>1.7899719636822458</v>
      </c>
      <c r="FR495" s="33">
        <f>Gen_Cons_Horario!B7817</f>
        <v>0</v>
      </c>
      <c r="FS495" s="35">
        <f t="shared" si="579"/>
        <v>1.7899719636822458</v>
      </c>
      <c r="FT495" s="116">
        <f>IF(AND(FS495&gt;0,FS495*$B$4+FZ494&lt;=$B$2*'SFV+BESS'!$I$9,FS495&lt;'SFV+BESS'!$I$7), FS495*$B$4, IF(AND(FS495&gt;0,FS495*$B$4+FZ494&gt;$B$2*'SFV+BESS'!$I$9,FS495*$B$4&lt;'SFV+BESS'!$I$7),$B$2*'SFV+BESS'!$I$9-FZ494,IF(AND(FS495&gt;0,FS495*$B$4+FZ494&gt;$B$2*'SFV+BESS'!$I$9,FS495*$B$4&gt;'SFV+BESS'!$I$7,FZ494&lt;$B$2*'SFV+BESS'!$I$9),$B$2*'SFV+BESS'!$I$9-FZ494,IF(AND(FS495&gt;0,FS495*$B$4+FZ494&lt;=$B$2*'SFV+BESS'!$I$9,FS495&gt;'SFV+BESS'!$I$7),'SFV+BESS'!$I$7,0))))</f>
        <v>0</v>
      </c>
      <c r="FU495" s="27">
        <f>IF(AND(FS495&lt;0,FZ494+FS495/$B$5&gt;$H$2,-FS495/'Carga-Descarga Año'!$B$5&lt;'SFV+BESS'!$I$7),FS495/$B$5,IF(AND(FS495&lt;0,FZ494+FS495/$B$5&gt;$H$2,-FS495/'Carga-Descarga Año'!$B$5&gt;'SFV+BESS'!$I$7),-'SFV+BESS'!$I$7,IF(AND(FS495&lt;0,FZ494+FS495/$B$5&lt;$H$2),-MIN('SFV+BESS'!$I$7,FZ494-$H$2),0)))</f>
        <v>0</v>
      </c>
      <c r="FV495" s="33"/>
      <c r="FW495" s="33">
        <f t="shared" si="601"/>
        <v>0</v>
      </c>
      <c r="FX495" s="27">
        <f t="shared" si="569"/>
        <v>0</v>
      </c>
      <c r="FY495" s="27">
        <f t="shared" si="602"/>
        <v>0</v>
      </c>
      <c r="FZ495" s="28">
        <f>IF((FZ494+FT495+FU495)&gt;=$B$2*'SFV+BESS'!$I$9, $B$2*'SFV+BESS'!$I$9, (FZ494+FT495+FU495))</f>
        <v>173.61249999999998</v>
      </c>
      <c r="GA495" s="110">
        <f t="shared" si="570"/>
        <v>1.7899719636822458</v>
      </c>
      <c r="GF495" s="251"/>
      <c r="GG495" s="48">
        <v>20.25</v>
      </c>
      <c r="GH495" s="33">
        <f t="shared" si="615"/>
        <v>3.3744743042418284</v>
      </c>
      <c r="GI495" s="33">
        <f>Gen_Cons_Horario!B8537</f>
        <v>0</v>
      </c>
      <c r="GJ495" s="35">
        <f t="shared" si="585"/>
        <v>3.3744743042418284</v>
      </c>
      <c r="GK495" s="116">
        <f>IF(AND(GJ495&gt;0,GJ495*$B$4+GQ494&lt;=$B$2*'SFV+BESS'!$I$9,GJ495&lt;'SFV+BESS'!$I$7), GJ495*$B$4, IF(AND(GJ495&gt;0,GJ495*$B$4+GQ494&gt;$B$2*'SFV+BESS'!$I$9,GJ495*$B$4&lt;'SFV+BESS'!$I$7),$B$2*'SFV+BESS'!$I$9-GQ494,IF(AND(GJ495&gt;0,GJ495*$B$4+GQ494&gt;$B$2*'SFV+BESS'!$I$9,GJ495*$B$4&gt;'SFV+BESS'!$I$7,GQ494&lt;$B$2*'SFV+BESS'!$I$9),$B$2*'SFV+BESS'!$I$9-GQ494,IF(AND(GJ495&gt;0,GJ495*$B$4+GQ494&lt;=$B$2*'SFV+BESS'!$I$9,GJ495&gt;'SFV+BESS'!$I$7),'SFV+BESS'!$I$7,0))))</f>
        <v>0</v>
      </c>
      <c r="GL495" s="27">
        <f>IF(AND(GJ495&lt;0,GQ494+GJ495/$B$5&gt;$H$2,-GJ495/'Carga-Descarga Año'!$B$5&lt;'SFV+BESS'!$I$7),GJ495/$B$5,IF(AND(GJ495&lt;0,GQ494+GJ495/$B$5&gt;$H$2,-GJ495/'Carga-Descarga Año'!$B$5&gt;'SFV+BESS'!$I$7),-'SFV+BESS'!$I$7,IF(AND(GJ495&lt;0,GQ494+GJ495/$B$5&lt;$H$2),-MIN('SFV+BESS'!$I$7,GQ494-$H$2),0)))</f>
        <v>0</v>
      </c>
      <c r="GM495" s="33"/>
      <c r="GN495" s="33">
        <f t="shared" si="603"/>
        <v>0</v>
      </c>
      <c r="GO495" s="27">
        <f t="shared" si="571"/>
        <v>0</v>
      </c>
      <c r="GP495" s="27">
        <f t="shared" si="604"/>
        <v>0</v>
      </c>
      <c r="GQ495" s="28">
        <f>IF((GQ494+GK495+GL495)&gt;=$B$2*'SFV+BESS'!$I$9, $B$2*'SFV+BESS'!$I$9, (GQ494+GK495+GL495))</f>
        <v>173.61249999999998</v>
      </c>
      <c r="GR495" s="110">
        <f t="shared" si="572"/>
        <v>3.3744743042418284</v>
      </c>
    </row>
    <row r="496" spans="1:200">
      <c r="A496" s="249"/>
      <c r="B496" s="48">
        <v>20.2916666666667</v>
      </c>
      <c r="C496" s="38">
        <f t="shared" si="586"/>
        <v>31.909413679744592</v>
      </c>
      <c r="D496" s="2">
        <f>Gen_Cons_Horario!B522</f>
        <v>0</v>
      </c>
      <c r="E496" s="140">
        <f t="shared" si="544"/>
        <v>31.909413679744592</v>
      </c>
      <c r="F496" s="116">
        <f>IF(AND(E496&gt;0,E496*$B$4+L495&lt;=$B$2*'SFV+BESS'!$I$9,E496&lt;'SFV+BESS'!$I$7), E496*$B$4, IF(AND(E496&gt;0,E496*$B$4+L495&gt;$B$2*'SFV+BESS'!$I$9,E496*$B$4&lt;'SFV+BESS'!$I$7),$B$2*'SFV+BESS'!$I$9-L495,IF(AND(E496&gt;0,E496*$B$4+L495&gt;$B$2*'SFV+BESS'!$I$9,E496*$B$4&gt;'SFV+BESS'!$I$7,L495&lt;$B$2*'SFV+BESS'!$I$9),$B$2*'SFV+BESS'!$I$9-L495,IF(AND(E496&gt;0,E496*$B$4+L495&lt;=$B$2*'SFV+BESS'!$I$9,E496&gt;'SFV+BESS'!$I$7),'SFV+BESS'!$I$7,0))))</f>
        <v>15.698947368421045</v>
      </c>
      <c r="G496" s="27">
        <f>IF(AND(E496&lt;0,L495+E496/$B$5&gt;$H$2,-E496/'Carga-Descarga Año'!$B$5&lt;'SFV+BESS'!$I$7),E496/$B$5,IF(AND(E496&lt;0,L495+E496/$B$5&gt;$H$2,-E496/'Carga-Descarga Año'!$B$5&gt;'SFV+BESS'!$I$7),-'SFV+BESS'!$I$7,IF(AND(E496&lt;0,L495+E496/$B$5&lt;$H$2),-MIN('SFV+BESS'!$I$7,L495-$H$2),0)))</f>
        <v>0</v>
      </c>
      <c r="I496" s="38">
        <f t="shared" si="545"/>
        <v>0</v>
      </c>
      <c r="J496" s="27">
        <f t="shared" si="547"/>
        <v>0</v>
      </c>
      <c r="K496" s="27">
        <f t="shared" si="546"/>
        <v>0</v>
      </c>
      <c r="L496" s="28">
        <f>IF((L495+F496+G496)&gt;=$B$2*'SFV+BESS'!$I$9, $B$2*'SFV+BESS'!$I$9, (L495+F496+G496))</f>
        <v>173.61249999999998</v>
      </c>
      <c r="M496" s="110">
        <f t="shared" si="548"/>
        <v>15.384205923511914</v>
      </c>
      <c r="R496" s="251"/>
      <c r="S496" s="48">
        <v>20.2916666666667</v>
      </c>
      <c r="T496" s="2">
        <f t="shared" si="605"/>
        <v>11.29025511961377</v>
      </c>
      <c r="U496" s="2">
        <f>Gen_Cons_Horario!B1266</f>
        <v>0</v>
      </c>
      <c r="V496" s="35">
        <f t="shared" si="580"/>
        <v>11.29025511961377</v>
      </c>
      <c r="W496" s="116">
        <f>IF(AND(V496&gt;0,V496*$B$4+AC495&lt;=$B$2*'SFV+BESS'!$I$9,V496&lt;'SFV+BESS'!$I$7), V496*$B$4, IF(AND(V496&gt;0,V496*$B$4+AC495&gt;$B$2*'SFV+BESS'!$I$9,V496*$B$4&lt;'SFV+BESS'!$I$7),$B$2*'SFV+BESS'!$I$9-AC495,IF(AND(V496&gt;0,V496*$B$4+AC495&gt;$B$2*'SFV+BESS'!$I$9,V496*$B$4&gt;'SFV+BESS'!$I$7,AC495&lt;$B$2*'SFV+BESS'!$I$9),$B$2*'SFV+BESS'!$I$9-AC495,IF(AND(V496&gt;0,V496*$B$4+AC495&lt;=$B$2*'SFV+BESS'!$I$9,V496&gt;'SFV+BESS'!$I$7),'SFV+BESS'!$I$7,0))))</f>
        <v>0</v>
      </c>
      <c r="X496" s="27">
        <f>IF(AND(V496&lt;0,AC495+V496/$B$5&gt;$H$2,-V496/'Carga-Descarga Año'!$B$5&lt;'SFV+BESS'!$I$7),V496/$B$5,IF(AND(V496&lt;0,AC495+V496/$B$5&gt;$H$2,-V496/'Carga-Descarga Año'!$B$5&gt;'SFV+BESS'!$I$7),-'SFV+BESS'!$I$7,IF(AND(V496&lt;0,AC495+V496/$B$5&lt;$H$2),-MIN('SFV+BESS'!$I$7,AC495-$H$2),0)))</f>
        <v>0</v>
      </c>
      <c r="Z496" s="33">
        <f t="shared" si="574"/>
        <v>0</v>
      </c>
      <c r="AA496" s="27">
        <f t="shared" si="549"/>
        <v>0</v>
      </c>
      <c r="AB496" s="27">
        <f t="shared" si="573"/>
        <v>0</v>
      </c>
      <c r="AC496" s="28">
        <f>IF((AC495+W496+X496)&gt;=$B$2*'SFV+BESS'!$I$9, $B$2*'SFV+BESS'!$I$9, (AC495+W496+X496))</f>
        <v>173.61249999999998</v>
      </c>
      <c r="AD496" s="110">
        <f t="shared" si="550"/>
        <v>11.29025511961377</v>
      </c>
      <c r="AI496" s="251"/>
      <c r="AJ496" s="48">
        <v>20.2916666666667</v>
      </c>
      <c r="AK496" s="52">
        <f t="shared" si="606"/>
        <v>0</v>
      </c>
      <c r="AL496" s="33">
        <f>Gen_Cons_Horario!B1938</f>
        <v>0</v>
      </c>
      <c r="AM496" s="35">
        <f t="shared" si="581"/>
        <v>0</v>
      </c>
      <c r="AN496" s="116">
        <f>IF(AND(AM496&gt;0,AM496*$B$4+AT495&lt;=$B$2*'SFV+BESS'!$I$9,AM496&lt;'SFV+BESS'!$I$7), AM496*$B$4, IF(AND(AM496&gt;0,AM496*$B$4+AT495&gt;$B$2*'SFV+BESS'!$I$9,AM496*$B$4&lt;'SFV+BESS'!$I$7),$B$2*'SFV+BESS'!$I$9-AT495,IF(AND(AM496&gt;0,AM496*$B$4+AT495&gt;$B$2*'SFV+BESS'!$I$9,AM496*$B$4&gt;'SFV+BESS'!$I$7,AT495&lt;$B$2*'SFV+BESS'!$I$9),$B$2*'SFV+BESS'!$I$9-AT495,IF(AND(AM496&gt;0,AM496*$B$4+AT495&lt;=$B$2*'SFV+BESS'!$I$9,AM496&gt;'SFV+BESS'!$I$7),'SFV+BESS'!$I$7,0))))</f>
        <v>0</v>
      </c>
      <c r="AO496" s="27">
        <f>IF(AND(AM496&lt;0,AT495+AM496/$B$5&gt;$H$2,-AM496/'Carga-Descarga Año'!$B$5&lt;'SFV+BESS'!$I$7),AM496/$B$5,IF(AND(AM496&lt;0,AT495+AM496/$B$5&gt;$H$2,-AM496/'Carga-Descarga Año'!$B$5&gt;'SFV+BESS'!$I$7),-'SFV+BESS'!$I$7,IF(AND(AM496&lt;0,AT495+AM496/$B$5&lt;$H$2),-MIN('SFV+BESS'!$I$7,AT495-$H$2),0)))</f>
        <v>0</v>
      </c>
      <c r="AP496" s="33"/>
      <c r="AQ496" s="33">
        <f t="shared" si="587"/>
        <v>0</v>
      </c>
      <c r="AR496" s="27">
        <f t="shared" si="551"/>
        <v>0</v>
      </c>
      <c r="AS496" s="27">
        <f t="shared" si="588"/>
        <v>0</v>
      </c>
      <c r="AT496" s="28">
        <f>IF((AT495+AN496+AO496)&gt;=$B$2*'SFV+BESS'!$I$9, $B$2*'SFV+BESS'!$I$9, (AT495+AN496+AO496))</f>
        <v>173.61249999999998</v>
      </c>
      <c r="AU496" s="110">
        <f t="shared" si="552"/>
        <v>0</v>
      </c>
      <c r="AZ496" s="251"/>
      <c r="BA496" s="48">
        <v>20.2916666666667</v>
      </c>
      <c r="BB496" s="33">
        <f t="shared" si="607"/>
        <v>0</v>
      </c>
      <c r="BC496" s="33">
        <f>Gen_Cons_Horario!B2682</f>
        <v>0</v>
      </c>
      <c r="BD496" s="35">
        <f t="shared" si="582"/>
        <v>0</v>
      </c>
      <c r="BE496" s="116">
        <f>IF(AND(BD496&gt;0,BD496*$B$4+BK495&lt;=$B$2*'SFV+BESS'!$I$9,BD496&lt;'SFV+BESS'!$I$7), BD496*$B$4, IF(AND(BD496&gt;0,BD496*$B$4+BK495&gt;$B$2*'SFV+BESS'!$I$9,BD496*$B$4&lt;'SFV+BESS'!$I$7),$B$2*'SFV+BESS'!$I$9-BK495,IF(AND(BD496&gt;0,BD496*$B$4+BK495&gt;$B$2*'SFV+BESS'!$I$9,BD496*$B$4&gt;'SFV+BESS'!$I$7,BK495&lt;$B$2*'SFV+BESS'!$I$9),$B$2*'SFV+BESS'!$I$9-BK495,IF(AND(BD496&gt;0,BD496*$B$4+BK495&lt;=$B$2*'SFV+BESS'!$I$9,BD496&gt;'SFV+BESS'!$I$7),'SFV+BESS'!$I$7,0))))</f>
        <v>0</v>
      </c>
      <c r="BF496" s="27">
        <f>IF(AND(BD496&lt;0,BK495+BD496/$B$5&gt;$H$2,-BD496/'Carga-Descarga Año'!$B$5&lt;'SFV+BESS'!$I$7),BD496/$B$5,IF(AND(BD496&lt;0,BK495+BD496/$B$5&gt;$H$2,-BD496/'Carga-Descarga Año'!$B$5&gt;'SFV+BESS'!$I$7),-'SFV+BESS'!$I$7,IF(AND(BD496&lt;0,BK495+BD496/$B$5&lt;$H$2),-MIN('SFV+BESS'!$I$7,BK495-$H$2),0)))</f>
        <v>0</v>
      </c>
      <c r="BG496" s="33"/>
      <c r="BH496" s="33">
        <f t="shared" si="589"/>
        <v>0</v>
      </c>
      <c r="BI496" s="27">
        <f t="shared" si="553"/>
        <v>0</v>
      </c>
      <c r="BJ496" s="27">
        <f t="shared" si="590"/>
        <v>0</v>
      </c>
      <c r="BK496" s="28">
        <f>IF((BK495+BE496+BF496)&gt;=$B$2*'SFV+BESS'!$I$9, $B$2*'SFV+BESS'!$I$9, (BK495+BE496+BF496))</f>
        <v>173.61249999999998</v>
      </c>
      <c r="BL496" s="110">
        <f t="shared" si="554"/>
        <v>0</v>
      </c>
      <c r="BQ496" s="251"/>
      <c r="BR496" s="48">
        <v>20.2916666666667</v>
      </c>
      <c r="BS496" s="33">
        <f t="shared" si="608"/>
        <v>0</v>
      </c>
      <c r="BT496" s="33">
        <f>Gen_Cons_Horario!B3402</f>
        <v>0</v>
      </c>
      <c r="BU496" s="35">
        <f t="shared" si="583"/>
        <v>0</v>
      </c>
      <c r="BV496" s="116">
        <f>IF(AND(BU496&gt;0,BU496*$B$4+CB495&lt;=$B$2*'SFV+BESS'!$I$9,BU496&lt;'SFV+BESS'!$I$7), BU496*$B$4, IF(AND(BU496&gt;0,BU496*$B$4+CB495&gt;$B$2*'SFV+BESS'!$I$9,BU496*$B$4&lt;'SFV+BESS'!$I$7),$B$2*'SFV+BESS'!$I$9-CB495,IF(AND(BU496&gt;0,BU496*$B$4+CB495&gt;$B$2*'SFV+BESS'!$I$9,BU496*$B$4&gt;'SFV+BESS'!$I$7,CB495&lt;$B$2*'SFV+BESS'!$I$9),$B$2*'SFV+BESS'!$I$9-CB495,IF(AND(BU496&gt;0,BU496*$B$4+CB495&lt;=$B$2*'SFV+BESS'!$I$9,BU496&gt;'SFV+BESS'!$I$7),'SFV+BESS'!$I$7,0))))</f>
        <v>0</v>
      </c>
      <c r="BW496" s="27">
        <f>IF(AND(BU496&lt;0,CB495+BU496/$B$5&gt;$H$2,-BU496/'Carga-Descarga Año'!$B$5&lt;'SFV+BESS'!$I$7),BU496/$B$5,IF(AND(BU496&lt;0,CB495+BU496/$B$5&gt;$H$2,-BU496/'Carga-Descarga Año'!$B$5&gt;'SFV+BESS'!$I$7),-'SFV+BESS'!$I$7,IF(AND(BU496&lt;0,CB495+BU496/$B$5&lt;$H$2),-MIN('SFV+BESS'!$I$7,CB495-$H$2),0)))</f>
        <v>0</v>
      </c>
      <c r="BX496" s="33"/>
      <c r="BY496" s="33">
        <f t="shared" si="591"/>
        <v>0</v>
      </c>
      <c r="BZ496" s="27">
        <f t="shared" si="555"/>
        <v>0</v>
      </c>
      <c r="CA496" s="27">
        <f t="shared" si="556"/>
        <v>0</v>
      </c>
      <c r="CB496" s="28">
        <f>IF((CB495+BV496+BW496)&gt;=$B$2*'SFV+BESS'!$I$9, $B$2*'SFV+BESS'!$I$9, (CB495+BV496+BW496))</f>
        <v>173.61249999999998</v>
      </c>
      <c r="CC496" s="110">
        <f t="shared" si="557"/>
        <v>0</v>
      </c>
      <c r="CH496" s="251"/>
      <c r="CI496" s="48">
        <v>20.2916666666667</v>
      </c>
      <c r="CJ496" s="33">
        <f t="shared" si="609"/>
        <v>0</v>
      </c>
      <c r="CK496" s="33">
        <f>Gen_Cons_Horario!B4146</f>
        <v>0</v>
      </c>
      <c r="CL496" s="35">
        <f t="shared" si="584"/>
        <v>0</v>
      </c>
      <c r="CM496" s="116">
        <f>IF(AND(CL496&gt;0,CL496*$B$4+CS495&lt;=$B$2*'SFV+BESS'!$I$9,CL496&lt;'SFV+BESS'!$I$7), CL496*$B$4, IF(AND(CL496&gt;0,CL496*$B$4+CS495&gt;$B$2*'SFV+BESS'!$I$9,CL496*$B$4&lt;'SFV+BESS'!$I$7),$B$2*'SFV+BESS'!$I$9-CS495,IF(AND(CL496&gt;0,CL496*$B$4+CS495&gt;$B$2*'SFV+BESS'!$I$9,CL496*$B$4&gt;'SFV+BESS'!$I$7,CS495&lt;$B$2*'SFV+BESS'!$I$9),$B$2*'SFV+BESS'!$I$9-CS495,IF(AND(CL496&gt;0,CL496*$B$4+CS495&lt;=$B$2*'SFV+BESS'!$I$9,CL496&gt;'SFV+BESS'!$I$7),'SFV+BESS'!$I$7,0))))</f>
        <v>0</v>
      </c>
      <c r="CN496" s="27">
        <f>IF(AND(CL496&lt;0,CS495+CL496/$B$5&gt;$H$2,-CL496/'Carga-Descarga Año'!$B$5&lt;'SFV+BESS'!$I$7),CL496/$B$5,IF(AND(CL496&lt;0,CS495+CL496/$B$5&gt;$H$2,-CL496/'Carga-Descarga Año'!$B$5&gt;'SFV+BESS'!$I$7),-'SFV+BESS'!$I$7,IF(AND(CL496&lt;0,CS495+CL496/$B$5&lt;$H$2),-MIN('SFV+BESS'!$I$7,CS495-$H$2),0)))</f>
        <v>0</v>
      </c>
      <c r="CO496" s="33"/>
      <c r="CP496" s="33">
        <f t="shared" si="592"/>
        <v>0</v>
      </c>
      <c r="CQ496" s="27">
        <f t="shared" si="558"/>
        <v>0</v>
      </c>
      <c r="CR496" s="27">
        <f t="shared" si="593"/>
        <v>0</v>
      </c>
      <c r="CS496" s="28">
        <f>IF((CS495+CM496+CN496)&gt;=$B$2*'SFV+BESS'!$I$9, $B$2*'SFV+BESS'!$I$9, (CS495+CM496+CN496))</f>
        <v>173.61249999999998</v>
      </c>
      <c r="CT496" s="110">
        <f t="shared" si="559"/>
        <v>0</v>
      </c>
      <c r="CY496" s="251"/>
      <c r="CZ496" s="48">
        <v>20.2916666666667</v>
      </c>
      <c r="DA496" s="33">
        <f t="shared" si="610"/>
        <v>0</v>
      </c>
      <c r="DB496" s="33">
        <f>Gen_Cons_Horario!B4866</f>
        <v>0</v>
      </c>
      <c r="DC496" s="35">
        <f t="shared" si="575"/>
        <v>0</v>
      </c>
      <c r="DD496" s="116">
        <f>IF(AND(DC496&gt;0,DC496*$B$4+DJ495&lt;=$B$2*'SFV+BESS'!$I$9,DC496&lt;'SFV+BESS'!$I$7), DC496*$B$4, IF(AND(DC496&gt;0,DC496*$B$4+DJ495&gt;$B$2*'SFV+BESS'!$I$9,DC496*$B$4&lt;'SFV+BESS'!$I$7),$B$2*'SFV+BESS'!$I$9-DJ495,IF(AND(DC496&gt;0,DC496*$B$4+DJ495&gt;$B$2*'SFV+BESS'!$I$9,DC496*$B$4&gt;'SFV+BESS'!$I$7,DJ495&lt;$B$2*'SFV+BESS'!$I$9),$B$2*'SFV+BESS'!$I$9-DJ495,IF(AND(DC496&gt;0,DC496*$B$4+DJ495&lt;=$B$2*'SFV+BESS'!$I$9,DC496&gt;'SFV+BESS'!$I$7),'SFV+BESS'!$I$7,0))))</f>
        <v>0</v>
      </c>
      <c r="DE496" s="27">
        <f>IF(AND(DC496&lt;0,DJ495+DC496/$B$5&gt;$H$2,-DC496/'Carga-Descarga Año'!$B$5&lt;'SFV+BESS'!$I$7),DC496/$B$5,IF(AND(DC496&lt;0,DJ495+DC496/$B$5&gt;$H$2,-DC496/'Carga-Descarga Año'!$B$5&gt;'SFV+BESS'!$I$7),-'SFV+BESS'!$I$7,IF(AND(DC496&lt;0,DJ495+DC496/$B$5&lt;$H$2),-MIN('SFV+BESS'!$I$7,DJ495-$H$2),0)))</f>
        <v>0</v>
      </c>
      <c r="DF496" s="33"/>
      <c r="DG496" s="33">
        <f t="shared" si="594"/>
        <v>0</v>
      </c>
      <c r="DH496" s="27">
        <f t="shared" si="560"/>
        <v>0</v>
      </c>
      <c r="DI496" s="27">
        <f t="shared" si="561"/>
        <v>0</v>
      </c>
      <c r="DJ496" s="28">
        <f>IF((DJ495+DD496+DE496)&gt;=$B$2*'SFV+BESS'!$I$9, $B$2*'SFV+BESS'!$I$9, (DJ495+DD496+DE496))</f>
        <v>173.61249999999998</v>
      </c>
      <c r="DK496" s="110">
        <f t="shared" si="562"/>
        <v>0</v>
      </c>
      <c r="DP496" s="251"/>
      <c r="DQ496" s="48">
        <v>20.2916666666667</v>
      </c>
      <c r="DR496" s="33">
        <f t="shared" si="611"/>
        <v>0</v>
      </c>
      <c r="DS496" s="33">
        <f>Gen_Cons_Horario!B5610</f>
        <v>0</v>
      </c>
      <c r="DT496" s="35">
        <f t="shared" si="576"/>
        <v>0</v>
      </c>
      <c r="DU496" s="116">
        <f>IF(AND(DT496&gt;0,DT496*$B$4+EA495&lt;=$B$2*'SFV+BESS'!$I$9,DT496&lt;'SFV+BESS'!$I$7), DT496*$B$4, IF(AND(DT496&gt;0,DT496*$B$4+EA495&gt;$B$2*'SFV+BESS'!$I$9,DT496*$B$4&lt;'SFV+BESS'!$I$7),$B$2*'SFV+BESS'!$I$9-EA495,IF(AND(DT496&gt;0,DT496*$B$4+EA495&gt;$B$2*'SFV+BESS'!$I$9,DT496*$B$4&gt;'SFV+BESS'!$I$7,EA495&lt;$B$2*'SFV+BESS'!$I$9),$B$2*'SFV+BESS'!$I$9-EA495,IF(AND(DT496&gt;0,DT496*$B$4+EA495&lt;=$B$2*'SFV+BESS'!$I$9,DT496&gt;'SFV+BESS'!$I$7),'SFV+BESS'!$I$7,0))))</f>
        <v>0</v>
      </c>
      <c r="DV496" s="27">
        <f>IF(AND(DT496&lt;0,EA495+DT496/$B$5&gt;$H$2,-DT496/'Carga-Descarga Año'!$B$5&lt;'SFV+BESS'!$I$7),DT496/$B$5,IF(AND(DT496&lt;0,EA495+DT496/$B$5&gt;$H$2,-DT496/'Carga-Descarga Año'!$B$5&gt;'SFV+BESS'!$I$7),-'SFV+BESS'!$I$7,IF(AND(DT496&lt;0,EA495+DT496/$B$5&lt;$H$2),-MIN('SFV+BESS'!$I$7,EA495-$H$2),0)))</f>
        <v>0</v>
      </c>
      <c r="DW496" s="33"/>
      <c r="DX496" s="33">
        <f t="shared" si="595"/>
        <v>0</v>
      </c>
      <c r="DY496" s="27">
        <f t="shared" si="563"/>
        <v>0</v>
      </c>
      <c r="DZ496" s="27">
        <f t="shared" si="596"/>
        <v>0</v>
      </c>
      <c r="EA496" s="28">
        <f>IF((EA495+DU496+DV496)&gt;=$B$2*'SFV+BESS'!$I$9, $B$2*'SFV+BESS'!$I$9, (EA495+DU496+DV496))</f>
        <v>173.61249999999998</v>
      </c>
      <c r="EB496" s="110">
        <f t="shared" si="564"/>
        <v>0</v>
      </c>
      <c r="EG496" s="251"/>
      <c r="EH496" s="48">
        <v>20.2916666666667</v>
      </c>
      <c r="EI496" s="33">
        <f t="shared" si="612"/>
        <v>0</v>
      </c>
      <c r="EJ496" s="33">
        <f>Gen_Cons_Horario!B6354</f>
        <v>0</v>
      </c>
      <c r="EK496" s="35">
        <f t="shared" si="577"/>
        <v>0</v>
      </c>
      <c r="EL496" s="116">
        <f>IF(AND(EK496&gt;0,EK496*$B$4+ER495&lt;=$B$2*'SFV+BESS'!$I$9,EK496&lt;'SFV+BESS'!$I$7), EK496*$B$4, IF(AND(EK496&gt;0,EK496*$B$4+ER495&gt;$B$2*'SFV+BESS'!$I$9,EK496*$B$4&lt;'SFV+BESS'!$I$7),$B$2*'SFV+BESS'!$I$9-ER495,IF(AND(EK496&gt;0,EK496*$B$4+ER495&gt;$B$2*'SFV+BESS'!$I$9,EK496*$B$4&gt;'SFV+BESS'!$I$7,ER495&lt;$B$2*'SFV+BESS'!$I$9),$B$2*'SFV+BESS'!$I$9-ER495,IF(AND(EK496&gt;0,EK496*$B$4+ER495&lt;=$B$2*'SFV+BESS'!$I$9,EK496&gt;'SFV+BESS'!$I$7),'SFV+BESS'!$I$7,0))))</f>
        <v>0</v>
      </c>
      <c r="EM496" s="27">
        <f>IF(AND(EK496&lt;0,ER495+EK496/$B$5&gt;$H$2,-EK496/'Carga-Descarga Año'!$B$5&lt;'SFV+BESS'!$I$7),EK496/$B$5,IF(AND(EK496&lt;0,ER495+EK496/$B$5&gt;$H$2,-EK496/'Carga-Descarga Año'!$B$5&gt;'SFV+BESS'!$I$7),-'SFV+BESS'!$I$7,IF(AND(EK496&lt;0,ER495+EK496/$B$5&lt;$H$2),-MIN('SFV+BESS'!$I$7,ER495-$H$2),0)))</f>
        <v>0</v>
      </c>
      <c r="EN496" s="33"/>
      <c r="EO496" s="33">
        <f t="shared" si="597"/>
        <v>0</v>
      </c>
      <c r="EP496" s="27">
        <f t="shared" si="565"/>
        <v>0</v>
      </c>
      <c r="EQ496" s="27">
        <f t="shared" si="598"/>
        <v>0</v>
      </c>
      <c r="ER496" s="28">
        <f>IF((ER495+EL496+EM496)&gt;=$B$2*'SFV+BESS'!$I$9, $B$2*'SFV+BESS'!$I$9, (ER495+EL496+EM496))</f>
        <v>173.61249999999998</v>
      </c>
      <c r="ES496" s="110">
        <f t="shared" si="566"/>
        <v>0</v>
      </c>
      <c r="EX496" s="251"/>
      <c r="EY496" s="48">
        <v>20.2916666666667</v>
      </c>
      <c r="EZ496" s="33">
        <f t="shared" si="613"/>
        <v>20.231242549735406</v>
      </c>
      <c r="FA496" s="33">
        <f>Gen_Cons_Horario!B7074</f>
        <v>0</v>
      </c>
      <c r="FB496" s="35">
        <f t="shared" si="578"/>
        <v>20.231242549735406</v>
      </c>
      <c r="FC496" s="116">
        <f>IF(AND(FB496&gt;0,FB496*$B$4+FI495&lt;=$B$2*'SFV+BESS'!$I$9,FB496&lt;'SFV+BESS'!$I$7), FB496*$B$4, IF(AND(FB496&gt;0,FB496*$B$4+FI495&gt;$B$2*'SFV+BESS'!$I$9,FB496*$B$4&lt;'SFV+BESS'!$I$7),$B$2*'SFV+BESS'!$I$9-FI495,IF(AND(FB496&gt;0,FB496*$B$4+FI495&gt;$B$2*'SFV+BESS'!$I$9,FB496*$B$4&gt;'SFV+BESS'!$I$7,FI495&lt;$B$2*'SFV+BESS'!$I$9),$B$2*'SFV+BESS'!$I$9-FI495,IF(AND(FB496&gt;0,FB496*$B$4+FI495&lt;=$B$2*'SFV+BESS'!$I$9,FB496&gt;'SFV+BESS'!$I$7),'SFV+BESS'!$I$7,0))))</f>
        <v>0</v>
      </c>
      <c r="FD496" s="27">
        <f>IF(AND(FB496&lt;0,FI495+FB496/$B$5&gt;$H$2,-FB496/'Carga-Descarga Año'!$B$5&lt;'SFV+BESS'!$I$7),FB496/$B$5,IF(AND(FB496&lt;0,FI495+FB496/$B$5&gt;$H$2,-FB496/'Carga-Descarga Año'!$B$5&gt;'SFV+BESS'!$I$7),-'SFV+BESS'!$I$7,IF(AND(FB496&lt;0,FI495+FB496/$B$5&lt;$H$2),-MIN('SFV+BESS'!$I$7,FI495-$H$2),0)))</f>
        <v>0</v>
      </c>
      <c r="FE496" s="33"/>
      <c r="FF496" s="33">
        <f t="shared" si="599"/>
        <v>0</v>
      </c>
      <c r="FG496" s="27">
        <f t="shared" si="567"/>
        <v>0</v>
      </c>
      <c r="FH496" s="27">
        <f t="shared" si="600"/>
        <v>0</v>
      </c>
      <c r="FI496" s="28">
        <f>IF((FI495+FC496+FD496)&gt;=$B$2*'SFV+BESS'!$I$9, $B$2*'SFV+BESS'!$I$9, (FI495+FC496+FD496))</f>
        <v>173.61249999999998</v>
      </c>
      <c r="FJ496" s="110">
        <f t="shared" si="568"/>
        <v>20.231242549735406</v>
      </c>
      <c r="FO496" s="251"/>
      <c r="FP496" s="48">
        <v>20.2916666666667</v>
      </c>
      <c r="FQ496" s="33">
        <f t="shared" si="614"/>
        <v>47.678344123536192</v>
      </c>
      <c r="FR496" s="33">
        <f>Gen_Cons_Horario!B7818</f>
        <v>0</v>
      </c>
      <c r="FS496" s="35">
        <f t="shared" si="579"/>
        <v>47.678344123536192</v>
      </c>
      <c r="FT496" s="116">
        <f>IF(AND(FS496&gt;0,FS496*$B$4+FZ495&lt;=$B$2*'SFV+BESS'!$I$9,FS496&lt;'SFV+BESS'!$I$7), FS496*$B$4, IF(AND(FS496&gt;0,FS496*$B$4+FZ495&gt;$B$2*'SFV+BESS'!$I$9,FS496*$B$4&lt;'SFV+BESS'!$I$7),$B$2*'SFV+BESS'!$I$9-FZ495,IF(AND(FS496&gt;0,FS496*$B$4+FZ495&gt;$B$2*'SFV+BESS'!$I$9,FS496*$B$4&gt;'SFV+BESS'!$I$7,FZ495&lt;$B$2*'SFV+BESS'!$I$9),$B$2*'SFV+BESS'!$I$9-FZ495,IF(AND(FS496&gt;0,FS496*$B$4+FZ495&lt;=$B$2*'SFV+BESS'!$I$9,FS496&gt;'SFV+BESS'!$I$7),'SFV+BESS'!$I$7,0))))</f>
        <v>0</v>
      </c>
      <c r="FU496" s="27">
        <f>IF(AND(FS496&lt;0,FZ495+FS496/$B$5&gt;$H$2,-FS496/'Carga-Descarga Año'!$B$5&lt;'SFV+BESS'!$I$7),FS496/$B$5,IF(AND(FS496&lt;0,FZ495+FS496/$B$5&gt;$H$2,-FS496/'Carga-Descarga Año'!$B$5&gt;'SFV+BESS'!$I$7),-'SFV+BESS'!$I$7,IF(AND(FS496&lt;0,FZ495+FS496/$B$5&lt;$H$2),-MIN('SFV+BESS'!$I$7,FZ495-$H$2),0)))</f>
        <v>0</v>
      </c>
      <c r="FV496" s="33"/>
      <c r="FW496" s="33">
        <f t="shared" si="601"/>
        <v>0</v>
      </c>
      <c r="FX496" s="27">
        <f t="shared" si="569"/>
        <v>0</v>
      </c>
      <c r="FY496" s="27">
        <f t="shared" si="602"/>
        <v>0</v>
      </c>
      <c r="FZ496" s="28">
        <f>IF((FZ495+FT496+FU496)&gt;=$B$2*'SFV+BESS'!$I$9, $B$2*'SFV+BESS'!$I$9, (FZ495+FT496+FU496))</f>
        <v>173.61249999999998</v>
      </c>
      <c r="GA496" s="110">
        <f t="shared" si="570"/>
        <v>47.678344123536192</v>
      </c>
      <c r="GF496" s="251"/>
      <c r="GG496" s="48">
        <v>20.2916666666667</v>
      </c>
      <c r="GH496" s="33">
        <f t="shared" si="615"/>
        <v>47.68278908167801</v>
      </c>
      <c r="GI496" s="33">
        <f>Gen_Cons_Horario!B8538</f>
        <v>0</v>
      </c>
      <c r="GJ496" s="35">
        <f t="shared" si="585"/>
        <v>47.68278908167801</v>
      </c>
      <c r="GK496" s="116">
        <f>IF(AND(GJ496&gt;0,GJ496*$B$4+GQ495&lt;=$B$2*'SFV+BESS'!$I$9,GJ496&lt;'SFV+BESS'!$I$7), GJ496*$B$4, IF(AND(GJ496&gt;0,GJ496*$B$4+GQ495&gt;$B$2*'SFV+BESS'!$I$9,GJ496*$B$4&lt;'SFV+BESS'!$I$7),$B$2*'SFV+BESS'!$I$9-GQ495,IF(AND(GJ496&gt;0,GJ496*$B$4+GQ495&gt;$B$2*'SFV+BESS'!$I$9,GJ496*$B$4&gt;'SFV+BESS'!$I$7,GQ495&lt;$B$2*'SFV+BESS'!$I$9),$B$2*'SFV+BESS'!$I$9-GQ495,IF(AND(GJ496&gt;0,GJ496*$B$4+GQ495&lt;=$B$2*'SFV+BESS'!$I$9,GJ496&gt;'SFV+BESS'!$I$7),'SFV+BESS'!$I$7,0))))</f>
        <v>0</v>
      </c>
      <c r="GL496" s="27">
        <f>IF(AND(GJ496&lt;0,GQ495+GJ496/$B$5&gt;$H$2,-GJ496/'Carga-Descarga Año'!$B$5&lt;'SFV+BESS'!$I$7),GJ496/$B$5,IF(AND(GJ496&lt;0,GQ495+GJ496/$B$5&gt;$H$2,-GJ496/'Carga-Descarga Año'!$B$5&gt;'SFV+BESS'!$I$7),-'SFV+BESS'!$I$7,IF(AND(GJ496&lt;0,GQ495+GJ496/$B$5&lt;$H$2),-MIN('SFV+BESS'!$I$7,GQ495-$H$2),0)))</f>
        <v>0</v>
      </c>
      <c r="GM496" s="33"/>
      <c r="GN496" s="33">
        <f t="shared" si="603"/>
        <v>0</v>
      </c>
      <c r="GO496" s="27">
        <f t="shared" si="571"/>
        <v>0</v>
      </c>
      <c r="GP496" s="27">
        <f t="shared" si="604"/>
        <v>0</v>
      </c>
      <c r="GQ496" s="28">
        <f>IF((GQ495+GK496+GL496)&gt;=$B$2*'SFV+BESS'!$I$9, $B$2*'SFV+BESS'!$I$9, (GQ495+GK496+GL496))</f>
        <v>173.61249999999998</v>
      </c>
      <c r="GR496" s="110">
        <f t="shared" si="572"/>
        <v>47.68278908167801</v>
      </c>
    </row>
    <row r="497" spans="1:200">
      <c r="A497" s="249"/>
      <c r="B497" s="48">
        <v>20.3333333333333</v>
      </c>
      <c r="C497" s="38">
        <f t="shared" si="586"/>
        <v>70.656558862291604</v>
      </c>
      <c r="D497" s="2">
        <f>Gen_Cons_Horario!B523</f>
        <v>96.941000000000003</v>
      </c>
      <c r="E497" s="140">
        <f t="shared" si="544"/>
        <v>-26.284441137708399</v>
      </c>
      <c r="F497" s="116">
        <f>IF(AND(E497&gt;0,E497*$B$4+L496&lt;=$B$2*'SFV+BESS'!$I$9,E497&lt;'SFV+BESS'!$I$7), E497*$B$4, IF(AND(E497&gt;0,E497*$B$4+L496&gt;$B$2*'SFV+BESS'!$I$9,E497*$B$4&lt;'SFV+BESS'!$I$7),$B$2*'SFV+BESS'!$I$9-L496,IF(AND(E497&gt;0,E497*$B$4+L496&gt;$B$2*'SFV+BESS'!$I$9,E497*$B$4&gt;'SFV+BESS'!$I$7,L496&lt;$B$2*'SFV+BESS'!$I$9),$B$2*'SFV+BESS'!$I$9-L496,IF(AND(E497&gt;0,E497*$B$4+L496&lt;=$B$2*'SFV+BESS'!$I$9,E497&gt;'SFV+BESS'!$I$7),'SFV+BESS'!$I$7,0))))</f>
        <v>0</v>
      </c>
      <c r="G497" s="27">
        <f>IF(AND(E497&lt;0,L496+E497/$B$5&gt;$H$2,-E497/'Carga-Descarga Año'!$B$5&lt;'SFV+BESS'!$I$7),E497/$B$5,IF(AND(E497&lt;0,L496+E497/$B$5&gt;$H$2,-E497/'Carga-Descarga Año'!$B$5&gt;'SFV+BESS'!$I$7),-'SFV+BESS'!$I$7,IF(AND(E497&lt;0,L496+E497/$B$5&lt;$H$2),-MIN('SFV+BESS'!$I$7,L496-$H$2),0)))</f>
        <v>-27.667832776535157</v>
      </c>
      <c r="I497" s="38">
        <f t="shared" si="545"/>
        <v>70.656558862291604</v>
      </c>
      <c r="J497" s="27">
        <f t="shared" si="547"/>
        <v>26.284441137708399</v>
      </c>
      <c r="K497" s="27">
        <f t="shared" si="546"/>
        <v>0</v>
      </c>
      <c r="L497" s="28">
        <f>IF((L496+F497+G497)&gt;=$B$2*'SFV+BESS'!$I$9, $B$2*'SFV+BESS'!$I$9, (L496+F497+G497))</f>
        <v>145.94466722346482</v>
      </c>
      <c r="M497" s="110">
        <f t="shared" si="548"/>
        <v>0</v>
      </c>
      <c r="R497" s="251"/>
      <c r="S497" s="48">
        <v>20.3333333333333</v>
      </c>
      <c r="T497" s="2">
        <f t="shared" si="605"/>
        <v>61.850962829188468</v>
      </c>
      <c r="U497" s="2">
        <f>Gen_Cons_Horario!B1267</f>
        <v>59.656000000000006</v>
      </c>
      <c r="V497" s="35">
        <f t="shared" si="580"/>
        <v>2.1949628291884622</v>
      </c>
      <c r="W497" s="116">
        <f>IF(AND(V497&gt;0,V497*$B$4+AC496&lt;=$B$2*'SFV+BESS'!$I$9,V497&lt;'SFV+BESS'!$I$7), V497*$B$4, IF(AND(V497&gt;0,V497*$B$4+AC496&gt;$B$2*'SFV+BESS'!$I$9,V497*$B$4&lt;'SFV+BESS'!$I$7),$B$2*'SFV+BESS'!$I$9-AC496,IF(AND(V497&gt;0,V497*$B$4+AC496&gt;$B$2*'SFV+BESS'!$I$9,V497*$B$4&gt;'SFV+BESS'!$I$7,AC496&lt;$B$2*'SFV+BESS'!$I$9),$B$2*'SFV+BESS'!$I$9-AC496,IF(AND(V497&gt;0,V497*$B$4+AC496&lt;=$B$2*'SFV+BESS'!$I$9,V497&gt;'SFV+BESS'!$I$7),'SFV+BESS'!$I$7,0))))</f>
        <v>0</v>
      </c>
      <c r="X497" s="27">
        <f>IF(AND(V497&lt;0,AC496+V497/$B$5&gt;$H$2,-V497/'Carga-Descarga Año'!$B$5&lt;'SFV+BESS'!$I$7),V497/$B$5,IF(AND(V497&lt;0,AC496+V497/$B$5&gt;$H$2,-V497/'Carga-Descarga Año'!$B$5&gt;'SFV+BESS'!$I$7),-'SFV+BESS'!$I$7,IF(AND(V497&lt;0,AC496+V497/$B$5&lt;$H$2),-MIN('SFV+BESS'!$I$7,AC496-$H$2),0)))</f>
        <v>0</v>
      </c>
      <c r="Z497" s="33">
        <f t="shared" si="574"/>
        <v>59.656000000000006</v>
      </c>
      <c r="AA497" s="27">
        <f t="shared" si="549"/>
        <v>0</v>
      </c>
      <c r="AB497" s="27">
        <f t="shared" si="573"/>
        <v>0</v>
      </c>
      <c r="AC497" s="28">
        <f>IF((AC496+W497+X497)&gt;=$B$2*'SFV+BESS'!$I$9, $B$2*'SFV+BESS'!$I$9, (AC496+W497+X497))</f>
        <v>173.61249999999998</v>
      </c>
      <c r="AD497" s="110">
        <f t="shared" si="550"/>
        <v>2.1949628291884622</v>
      </c>
      <c r="AI497" s="251"/>
      <c r="AJ497" s="48">
        <v>20.3333333333333</v>
      </c>
      <c r="AK497" s="52">
        <f t="shared" si="606"/>
        <v>49.086071190777005</v>
      </c>
      <c r="AL497" s="33">
        <f>Gen_Cons_Horario!B1939</f>
        <v>74.570000000000007</v>
      </c>
      <c r="AM497" s="35">
        <f t="shared" si="581"/>
        <v>-25.483928809223002</v>
      </c>
      <c r="AN497" s="116">
        <f>IF(AND(AM497&gt;0,AM497*$B$4+AT496&lt;=$B$2*'SFV+BESS'!$I$9,AM497&lt;'SFV+BESS'!$I$7), AM497*$B$4, IF(AND(AM497&gt;0,AM497*$B$4+AT496&gt;$B$2*'SFV+BESS'!$I$9,AM497*$B$4&lt;'SFV+BESS'!$I$7),$B$2*'SFV+BESS'!$I$9-AT496,IF(AND(AM497&gt;0,AM497*$B$4+AT496&gt;$B$2*'SFV+BESS'!$I$9,AM497*$B$4&gt;'SFV+BESS'!$I$7,AT496&lt;$B$2*'SFV+BESS'!$I$9),$B$2*'SFV+BESS'!$I$9-AT496,IF(AND(AM497&gt;0,AM497*$B$4+AT496&lt;=$B$2*'SFV+BESS'!$I$9,AM497&gt;'SFV+BESS'!$I$7),'SFV+BESS'!$I$7,0))))</f>
        <v>0</v>
      </c>
      <c r="AO497" s="27">
        <f>IF(AND(AM497&lt;0,AT496+AM497/$B$5&gt;$H$2,-AM497/'Carga-Descarga Año'!$B$5&lt;'SFV+BESS'!$I$7),AM497/$B$5,IF(AND(AM497&lt;0,AT496+AM497/$B$5&gt;$H$2,-AM497/'Carga-Descarga Año'!$B$5&gt;'SFV+BESS'!$I$7),-'SFV+BESS'!$I$7,IF(AND(AM497&lt;0,AT496+AM497/$B$5&lt;$H$2),-MIN('SFV+BESS'!$I$7,AT496-$H$2),0)))</f>
        <v>-26.82518822023474</v>
      </c>
      <c r="AP497" s="33"/>
      <c r="AQ497" s="33">
        <f t="shared" si="587"/>
        <v>49.086071190777005</v>
      </c>
      <c r="AR497" s="27">
        <f t="shared" si="551"/>
        <v>25.483928809223002</v>
      </c>
      <c r="AS497" s="27">
        <f t="shared" si="588"/>
        <v>0</v>
      </c>
      <c r="AT497" s="28">
        <f>IF((AT496+AN497+AO497)&gt;=$B$2*'SFV+BESS'!$I$9, $B$2*'SFV+BESS'!$I$9, (AT496+AN497+AO497))</f>
        <v>146.78731177976525</v>
      </c>
      <c r="AU497" s="110">
        <f t="shared" si="552"/>
        <v>0</v>
      </c>
      <c r="AZ497" s="251"/>
      <c r="BA497" s="48">
        <v>20.3333333333333</v>
      </c>
      <c r="BB497" s="33">
        <f t="shared" si="607"/>
        <v>20.518647630804924</v>
      </c>
      <c r="BC497" s="33">
        <f>Gen_Cons_Horario!B2683</f>
        <v>0</v>
      </c>
      <c r="BD497" s="35">
        <f t="shared" si="582"/>
        <v>20.518647630804924</v>
      </c>
      <c r="BE497" s="116">
        <f>IF(AND(BD497&gt;0,BD497*$B$4+BK496&lt;=$B$2*'SFV+BESS'!$I$9,BD497&lt;'SFV+BESS'!$I$7), BD497*$B$4, IF(AND(BD497&gt;0,BD497*$B$4+BK496&gt;$B$2*'SFV+BESS'!$I$9,BD497*$B$4&lt;'SFV+BESS'!$I$7),$B$2*'SFV+BESS'!$I$9-BK496,IF(AND(BD497&gt;0,BD497*$B$4+BK496&gt;$B$2*'SFV+BESS'!$I$9,BD497*$B$4&gt;'SFV+BESS'!$I$7,BK496&lt;$B$2*'SFV+BESS'!$I$9),$B$2*'SFV+BESS'!$I$9-BK496,IF(AND(BD497&gt;0,BD497*$B$4+BK496&lt;=$B$2*'SFV+BESS'!$I$9,BD497&gt;'SFV+BESS'!$I$7),'SFV+BESS'!$I$7,0))))</f>
        <v>0</v>
      </c>
      <c r="BF497" s="27">
        <f>IF(AND(BD497&lt;0,BK496+BD497/$B$5&gt;$H$2,-BD497/'Carga-Descarga Año'!$B$5&lt;'SFV+BESS'!$I$7),BD497/$B$5,IF(AND(BD497&lt;0,BK496+BD497/$B$5&gt;$H$2,-BD497/'Carga-Descarga Año'!$B$5&gt;'SFV+BESS'!$I$7),-'SFV+BESS'!$I$7,IF(AND(BD497&lt;0,BK496+BD497/$B$5&lt;$H$2),-MIN('SFV+BESS'!$I$7,BK496-$H$2),0)))</f>
        <v>0</v>
      </c>
      <c r="BG497" s="33"/>
      <c r="BH497" s="33">
        <f t="shared" si="589"/>
        <v>0</v>
      </c>
      <c r="BI497" s="27">
        <f t="shared" si="553"/>
        <v>0</v>
      </c>
      <c r="BJ497" s="27">
        <f t="shared" si="590"/>
        <v>0</v>
      </c>
      <c r="BK497" s="28">
        <f>IF((BK496+BE497+BF497)&gt;=$B$2*'SFV+BESS'!$I$9, $B$2*'SFV+BESS'!$I$9, (BK496+BE497+BF497))</f>
        <v>173.61249999999998</v>
      </c>
      <c r="BL497" s="110">
        <f t="shared" si="554"/>
        <v>20.518647630804924</v>
      </c>
      <c r="BQ497" s="251"/>
      <c r="BR497" s="48">
        <v>20.3333333333333</v>
      </c>
      <c r="BS497" s="33">
        <f t="shared" si="608"/>
        <v>1.3517615596903494</v>
      </c>
      <c r="BT497" s="33">
        <f>Gen_Cons_Horario!B3403</f>
        <v>0</v>
      </c>
      <c r="BU497" s="35">
        <f t="shared" si="583"/>
        <v>1.3517615596903494</v>
      </c>
      <c r="BV497" s="116">
        <f>IF(AND(BU497&gt;0,BU497*$B$4+CB496&lt;=$B$2*'SFV+BESS'!$I$9,BU497&lt;'SFV+BESS'!$I$7), BU497*$B$4, IF(AND(BU497&gt;0,BU497*$B$4+CB496&gt;$B$2*'SFV+BESS'!$I$9,BU497*$B$4&lt;'SFV+BESS'!$I$7),$B$2*'SFV+BESS'!$I$9-CB496,IF(AND(BU497&gt;0,BU497*$B$4+CB496&gt;$B$2*'SFV+BESS'!$I$9,BU497*$B$4&gt;'SFV+BESS'!$I$7,CB496&lt;$B$2*'SFV+BESS'!$I$9),$B$2*'SFV+BESS'!$I$9-CB496,IF(AND(BU497&gt;0,BU497*$B$4+CB496&lt;=$B$2*'SFV+BESS'!$I$9,BU497&gt;'SFV+BESS'!$I$7),'SFV+BESS'!$I$7,0))))</f>
        <v>0</v>
      </c>
      <c r="BW497" s="27">
        <f>IF(AND(BU497&lt;0,CB496+BU497/$B$5&gt;$H$2,-BU497/'Carga-Descarga Año'!$B$5&lt;'SFV+BESS'!$I$7),BU497/$B$5,IF(AND(BU497&lt;0,CB496+BU497/$B$5&gt;$H$2,-BU497/'Carga-Descarga Año'!$B$5&gt;'SFV+BESS'!$I$7),-'SFV+BESS'!$I$7,IF(AND(BU497&lt;0,CB496+BU497/$B$5&lt;$H$2),-MIN('SFV+BESS'!$I$7,CB496-$H$2),0)))</f>
        <v>0</v>
      </c>
      <c r="BX497" s="33"/>
      <c r="BY497" s="33">
        <f t="shared" si="591"/>
        <v>0</v>
      </c>
      <c r="BZ497" s="27">
        <f t="shared" si="555"/>
        <v>0</v>
      </c>
      <c r="CA497" s="27">
        <f t="shared" si="556"/>
        <v>0</v>
      </c>
      <c r="CB497" s="28">
        <f>IF((CB496+BV497+BW497)&gt;=$B$2*'SFV+BESS'!$I$9, $B$2*'SFV+BESS'!$I$9, (CB496+BV497+BW497))</f>
        <v>173.61249999999998</v>
      </c>
      <c r="CC497" s="110">
        <f t="shared" si="557"/>
        <v>1.3517615596903494</v>
      </c>
      <c r="CH497" s="251"/>
      <c r="CI497" s="48">
        <v>20.3333333333333</v>
      </c>
      <c r="CJ497" s="33">
        <f t="shared" si="609"/>
        <v>0</v>
      </c>
      <c r="CK497" s="33">
        <f>Gen_Cons_Horario!B4147</f>
        <v>0</v>
      </c>
      <c r="CL497" s="35">
        <f t="shared" si="584"/>
        <v>0</v>
      </c>
      <c r="CM497" s="116">
        <f>IF(AND(CL497&gt;0,CL497*$B$4+CS496&lt;=$B$2*'SFV+BESS'!$I$9,CL497&lt;'SFV+BESS'!$I$7), CL497*$B$4, IF(AND(CL497&gt;0,CL497*$B$4+CS496&gt;$B$2*'SFV+BESS'!$I$9,CL497*$B$4&lt;'SFV+BESS'!$I$7),$B$2*'SFV+BESS'!$I$9-CS496,IF(AND(CL497&gt;0,CL497*$B$4+CS496&gt;$B$2*'SFV+BESS'!$I$9,CL497*$B$4&gt;'SFV+BESS'!$I$7,CS496&lt;$B$2*'SFV+BESS'!$I$9),$B$2*'SFV+BESS'!$I$9-CS496,IF(AND(CL497&gt;0,CL497*$B$4+CS496&lt;=$B$2*'SFV+BESS'!$I$9,CL497&gt;'SFV+BESS'!$I$7),'SFV+BESS'!$I$7,0))))</f>
        <v>0</v>
      </c>
      <c r="CN497" s="27">
        <f>IF(AND(CL497&lt;0,CS496+CL497/$B$5&gt;$H$2,-CL497/'Carga-Descarga Año'!$B$5&lt;'SFV+BESS'!$I$7),CL497/$B$5,IF(AND(CL497&lt;0,CS496+CL497/$B$5&gt;$H$2,-CL497/'Carga-Descarga Año'!$B$5&gt;'SFV+BESS'!$I$7),-'SFV+BESS'!$I$7,IF(AND(CL497&lt;0,CS496+CL497/$B$5&lt;$H$2),-MIN('SFV+BESS'!$I$7,CS496-$H$2),0)))</f>
        <v>0</v>
      </c>
      <c r="CO497" s="33"/>
      <c r="CP497" s="33">
        <f t="shared" si="592"/>
        <v>0</v>
      </c>
      <c r="CQ497" s="27">
        <f t="shared" si="558"/>
        <v>0</v>
      </c>
      <c r="CR497" s="27">
        <f t="shared" si="593"/>
        <v>0</v>
      </c>
      <c r="CS497" s="28">
        <f>IF((CS496+CM497+CN497)&gt;=$B$2*'SFV+BESS'!$I$9, $B$2*'SFV+BESS'!$I$9, (CS496+CM497+CN497))</f>
        <v>173.61249999999998</v>
      </c>
      <c r="CT497" s="110">
        <f t="shared" si="559"/>
        <v>0</v>
      </c>
      <c r="CY497" s="251"/>
      <c r="CZ497" s="48">
        <v>20.3333333333333</v>
      </c>
      <c r="DA497" s="33">
        <f t="shared" si="610"/>
        <v>0</v>
      </c>
      <c r="DB497" s="33">
        <f>Gen_Cons_Horario!B4867</f>
        <v>0</v>
      </c>
      <c r="DC497" s="35">
        <f t="shared" si="575"/>
        <v>0</v>
      </c>
      <c r="DD497" s="116">
        <f>IF(AND(DC497&gt;0,DC497*$B$4+DJ496&lt;=$B$2*'SFV+BESS'!$I$9,DC497&lt;'SFV+BESS'!$I$7), DC497*$B$4, IF(AND(DC497&gt;0,DC497*$B$4+DJ496&gt;$B$2*'SFV+BESS'!$I$9,DC497*$B$4&lt;'SFV+BESS'!$I$7),$B$2*'SFV+BESS'!$I$9-DJ496,IF(AND(DC497&gt;0,DC497*$B$4+DJ496&gt;$B$2*'SFV+BESS'!$I$9,DC497*$B$4&gt;'SFV+BESS'!$I$7,DJ496&lt;$B$2*'SFV+BESS'!$I$9),$B$2*'SFV+BESS'!$I$9-DJ496,IF(AND(DC497&gt;0,DC497*$B$4+DJ496&lt;=$B$2*'SFV+BESS'!$I$9,DC497&gt;'SFV+BESS'!$I$7),'SFV+BESS'!$I$7,0))))</f>
        <v>0</v>
      </c>
      <c r="DE497" s="27">
        <f>IF(AND(DC497&lt;0,DJ496+DC497/$B$5&gt;$H$2,-DC497/'Carga-Descarga Año'!$B$5&lt;'SFV+BESS'!$I$7),DC497/$B$5,IF(AND(DC497&lt;0,DJ496+DC497/$B$5&gt;$H$2,-DC497/'Carga-Descarga Año'!$B$5&gt;'SFV+BESS'!$I$7),-'SFV+BESS'!$I$7,IF(AND(DC497&lt;0,DJ496+DC497/$B$5&lt;$H$2),-MIN('SFV+BESS'!$I$7,DJ496-$H$2),0)))</f>
        <v>0</v>
      </c>
      <c r="DF497" s="33"/>
      <c r="DG497" s="33">
        <f t="shared" si="594"/>
        <v>0</v>
      </c>
      <c r="DH497" s="27">
        <f t="shared" si="560"/>
        <v>0</v>
      </c>
      <c r="DI497" s="27">
        <f t="shared" si="561"/>
        <v>0</v>
      </c>
      <c r="DJ497" s="28">
        <f>IF((DJ496+DD497+DE497)&gt;=$B$2*'SFV+BESS'!$I$9, $B$2*'SFV+BESS'!$I$9, (DJ496+DD497+DE497))</f>
        <v>173.61249999999998</v>
      </c>
      <c r="DK497" s="110">
        <f t="shared" si="562"/>
        <v>0</v>
      </c>
      <c r="DP497" s="251"/>
      <c r="DQ497" s="48">
        <v>20.3333333333333</v>
      </c>
      <c r="DR497" s="33">
        <f t="shared" si="611"/>
        <v>6.4835279294787034</v>
      </c>
      <c r="DS497" s="33">
        <f>Gen_Cons_Horario!B5611</f>
        <v>0</v>
      </c>
      <c r="DT497" s="35">
        <f t="shared" si="576"/>
        <v>6.4835279294787034</v>
      </c>
      <c r="DU497" s="116">
        <f>IF(AND(DT497&gt;0,DT497*$B$4+EA496&lt;=$B$2*'SFV+BESS'!$I$9,DT497&lt;'SFV+BESS'!$I$7), DT497*$B$4, IF(AND(DT497&gt;0,DT497*$B$4+EA496&gt;$B$2*'SFV+BESS'!$I$9,DT497*$B$4&lt;'SFV+BESS'!$I$7),$B$2*'SFV+BESS'!$I$9-EA496,IF(AND(DT497&gt;0,DT497*$B$4+EA496&gt;$B$2*'SFV+BESS'!$I$9,DT497*$B$4&gt;'SFV+BESS'!$I$7,EA496&lt;$B$2*'SFV+BESS'!$I$9),$B$2*'SFV+BESS'!$I$9-EA496,IF(AND(DT497&gt;0,DT497*$B$4+EA496&lt;=$B$2*'SFV+BESS'!$I$9,DT497&gt;'SFV+BESS'!$I$7),'SFV+BESS'!$I$7,0))))</f>
        <v>0</v>
      </c>
      <c r="DV497" s="27">
        <f>IF(AND(DT497&lt;0,EA496+DT497/$B$5&gt;$H$2,-DT497/'Carga-Descarga Año'!$B$5&lt;'SFV+BESS'!$I$7),DT497/$B$5,IF(AND(DT497&lt;0,EA496+DT497/$B$5&gt;$H$2,-DT497/'Carga-Descarga Año'!$B$5&gt;'SFV+BESS'!$I$7),-'SFV+BESS'!$I$7,IF(AND(DT497&lt;0,EA496+DT497/$B$5&lt;$H$2),-MIN('SFV+BESS'!$I$7,EA496-$H$2),0)))</f>
        <v>0</v>
      </c>
      <c r="DW497" s="33"/>
      <c r="DX497" s="33">
        <f t="shared" si="595"/>
        <v>0</v>
      </c>
      <c r="DY497" s="27">
        <f t="shared" si="563"/>
        <v>0</v>
      </c>
      <c r="DZ497" s="27">
        <f t="shared" si="596"/>
        <v>0</v>
      </c>
      <c r="EA497" s="28">
        <f>IF((EA496+DU497+DV497)&gt;=$B$2*'SFV+BESS'!$I$9, $B$2*'SFV+BESS'!$I$9, (EA496+DU497+DV497))</f>
        <v>173.61249999999998</v>
      </c>
      <c r="EB497" s="110">
        <f t="shared" si="564"/>
        <v>6.4835279294787034</v>
      </c>
      <c r="EG497" s="251"/>
      <c r="EH497" s="48">
        <v>20.3333333333333</v>
      </c>
      <c r="EI497" s="33">
        <f t="shared" si="612"/>
        <v>40.108563582829348</v>
      </c>
      <c r="EJ497" s="33">
        <f>Gen_Cons_Horario!B6355</f>
        <v>0</v>
      </c>
      <c r="EK497" s="35">
        <f t="shared" si="577"/>
        <v>40.108563582829348</v>
      </c>
      <c r="EL497" s="116">
        <f>IF(AND(EK497&gt;0,EK497*$B$4+ER496&lt;=$B$2*'SFV+BESS'!$I$9,EK497&lt;'SFV+BESS'!$I$7), EK497*$B$4, IF(AND(EK497&gt;0,EK497*$B$4+ER496&gt;$B$2*'SFV+BESS'!$I$9,EK497*$B$4&lt;'SFV+BESS'!$I$7),$B$2*'SFV+BESS'!$I$9-ER496,IF(AND(EK497&gt;0,EK497*$B$4+ER496&gt;$B$2*'SFV+BESS'!$I$9,EK497*$B$4&gt;'SFV+BESS'!$I$7,ER496&lt;$B$2*'SFV+BESS'!$I$9),$B$2*'SFV+BESS'!$I$9-ER496,IF(AND(EK497&gt;0,EK497*$B$4+ER496&lt;=$B$2*'SFV+BESS'!$I$9,EK497&gt;'SFV+BESS'!$I$7),'SFV+BESS'!$I$7,0))))</f>
        <v>0</v>
      </c>
      <c r="EM497" s="27">
        <f>IF(AND(EK497&lt;0,ER496+EK497/$B$5&gt;$H$2,-EK497/'Carga-Descarga Año'!$B$5&lt;'SFV+BESS'!$I$7),EK497/$B$5,IF(AND(EK497&lt;0,ER496+EK497/$B$5&gt;$H$2,-EK497/'Carga-Descarga Año'!$B$5&gt;'SFV+BESS'!$I$7),-'SFV+BESS'!$I$7,IF(AND(EK497&lt;0,ER496+EK497/$B$5&lt;$H$2),-MIN('SFV+BESS'!$I$7,ER496-$H$2),0)))</f>
        <v>0</v>
      </c>
      <c r="EN497" s="33"/>
      <c r="EO497" s="33">
        <f t="shared" si="597"/>
        <v>0</v>
      </c>
      <c r="EP497" s="27">
        <f t="shared" si="565"/>
        <v>0</v>
      </c>
      <c r="EQ497" s="27">
        <f t="shared" si="598"/>
        <v>0</v>
      </c>
      <c r="ER497" s="28">
        <f>IF((ER496+EL497+EM497)&gt;=$B$2*'SFV+BESS'!$I$9, $B$2*'SFV+BESS'!$I$9, (ER496+EL497+EM497))</f>
        <v>173.61249999999998</v>
      </c>
      <c r="ES497" s="110">
        <f t="shared" si="566"/>
        <v>40.108563582829348</v>
      </c>
      <c r="EX497" s="251"/>
      <c r="EY497" s="48">
        <v>20.3333333333333</v>
      </c>
      <c r="EZ497" s="33">
        <f t="shared" si="613"/>
        <v>65.465247118483433</v>
      </c>
      <c r="FA497" s="33">
        <f>Gen_Cons_Horario!B7075</f>
        <v>44.742000000000004</v>
      </c>
      <c r="FB497" s="35">
        <f t="shared" si="578"/>
        <v>20.723247118483428</v>
      </c>
      <c r="FC497" s="116">
        <f>IF(AND(FB497&gt;0,FB497*$B$4+FI496&lt;=$B$2*'SFV+BESS'!$I$9,FB497&lt;'SFV+BESS'!$I$7), FB497*$B$4, IF(AND(FB497&gt;0,FB497*$B$4+FI496&gt;$B$2*'SFV+BESS'!$I$9,FB497*$B$4&lt;'SFV+BESS'!$I$7),$B$2*'SFV+BESS'!$I$9-FI496,IF(AND(FB497&gt;0,FB497*$B$4+FI496&gt;$B$2*'SFV+BESS'!$I$9,FB497*$B$4&gt;'SFV+BESS'!$I$7,FI496&lt;$B$2*'SFV+BESS'!$I$9),$B$2*'SFV+BESS'!$I$9-FI496,IF(AND(FB497&gt;0,FB497*$B$4+FI496&lt;=$B$2*'SFV+BESS'!$I$9,FB497&gt;'SFV+BESS'!$I$7),'SFV+BESS'!$I$7,0))))</f>
        <v>0</v>
      </c>
      <c r="FD497" s="27">
        <f>IF(AND(FB497&lt;0,FI496+FB497/$B$5&gt;$H$2,-FB497/'Carga-Descarga Año'!$B$5&lt;'SFV+BESS'!$I$7),FB497/$B$5,IF(AND(FB497&lt;0,FI496+FB497/$B$5&gt;$H$2,-FB497/'Carga-Descarga Año'!$B$5&gt;'SFV+BESS'!$I$7),-'SFV+BESS'!$I$7,IF(AND(FB497&lt;0,FI496+FB497/$B$5&lt;$H$2),-MIN('SFV+BESS'!$I$7,FI496-$H$2),0)))</f>
        <v>0</v>
      </c>
      <c r="FE497" s="33"/>
      <c r="FF497" s="33">
        <f t="shared" si="599"/>
        <v>44.742000000000004</v>
      </c>
      <c r="FG497" s="27">
        <f t="shared" si="567"/>
        <v>0</v>
      </c>
      <c r="FH497" s="27">
        <f t="shared" si="600"/>
        <v>0</v>
      </c>
      <c r="FI497" s="28">
        <f>IF((FI496+FC497+FD497)&gt;=$B$2*'SFV+BESS'!$I$9, $B$2*'SFV+BESS'!$I$9, (FI496+FC497+FD497))</f>
        <v>173.61249999999998</v>
      </c>
      <c r="FJ497" s="110">
        <f t="shared" si="568"/>
        <v>20.723247118483428</v>
      </c>
      <c r="FO497" s="251"/>
      <c r="FP497" s="48">
        <v>20.3333333333333</v>
      </c>
      <c r="FQ497" s="33">
        <f t="shared" si="614"/>
        <v>73.71429995891431</v>
      </c>
      <c r="FR497" s="33">
        <f>Gen_Cons_Horario!B7819</f>
        <v>119.312</v>
      </c>
      <c r="FS497" s="35">
        <f t="shared" si="579"/>
        <v>-45.597700041085687</v>
      </c>
      <c r="FT497" s="116">
        <f>IF(AND(FS497&gt;0,FS497*$B$4+FZ496&lt;=$B$2*'SFV+BESS'!$I$9,FS497&lt;'SFV+BESS'!$I$7), FS497*$B$4, IF(AND(FS497&gt;0,FS497*$B$4+FZ496&gt;$B$2*'SFV+BESS'!$I$9,FS497*$B$4&lt;'SFV+BESS'!$I$7),$B$2*'SFV+BESS'!$I$9-FZ496,IF(AND(FS497&gt;0,FS497*$B$4+FZ496&gt;$B$2*'SFV+BESS'!$I$9,FS497*$B$4&gt;'SFV+BESS'!$I$7,FZ496&lt;$B$2*'SFV+BESS'!$I$9),$B$2*'SFV+BESS'!$I$9-FZ496,IF(AND(FS497&gt;0,FS497*$B$4+FZ496&lt;=$B$2*'SFV+BESS'!$I$9,FS497&gt;'SFV+BESS'!$I$7),'SFV+BESS'!$I$7,0))))</f>
        <v>0</v>
      </c>
      <c r="FU497" s="27">
        <f>IF(AND(FS497&lt;0,FZ496+FS497/$B$5&gt;$H$2,-FS497/'Carga-Descarga Año'!$B$5&lt;'SFV+BESS'!$I$7),FS497/$B$5,IF(AND(FS497&lt;0,FZ496+FS497/$B$5&gt;$H$2,-FS497/'Carga-Descarga Año'!$B$5&gt;'SFV+BESS'!$I$7),-'SFV+BESS'!$I$7,IF(AND(FS497&lt;0,FZ496+FS497/$B$5&lt;$H$2),-MIN('SFV+BESS'!$I$7,FZ496-$H$2),0)))</f>
        <v>-47.997578990616518</v>
      </c>
      <c r="FV497" s="33"/>
      <c r="FW497" s="33">
        <f t="shared" si="601"/>
        <v>73.71429995891431</v>
      </c>
      <c r="FX497" s="27">
        <f t="shared" si="569"/>
        <v>45.597700041085687</v>
      </c>
      <c r="FY497" s="27">
        <f t="shared" si="602"/>
        <v>0</v>
      </c>
      <c r="FZ497" s="28">
        <f>IF((FZ496+FT497+FU497)&gt;=$B$2*'SFV+BESS'!$I$9, $B$2*'SFV+BESS'!$I$9, (FZ496+FT497+FU497))</f>
        <v>125.61492100938347</v>
      </c>
      <c r="GA497" s="110">
        <f t="shared" si="570"/>
        <v>0</v>
      </c>
      <c r="GF497" s="251"/>
      <c r="GG497" s="48">
        <v>20.3333333333333</v>
      </c>
      <c r="GH497" s="33">
        <f t="shared" si="615"/>
        <v>70.863960389078386</v>
      </c>
      <c r="GI497" s="33">
        <f>Gen_Cons_Horario!B8539</f>
        <v>65.927500000000009</v>
      </c>
      <c r="GJ497" s="35">
        <f t="shared" si="585"/>
        <v>4.9364603890783769</v>
      </c>
      <c r="GK497" s="116">
        <f>IF(AND(GJ497&gt;0,GJ497*$B$4+GQ496&lt;=$B$2*'SFV+BESS'!$I$9,GJ497&lt;'SFV+BESS'!$I$7), GJ497*$B$4, IF(AND(GJ497&gt;0,GJ497*$B$4+GQ496&gt;$B$2*'SFV+BESS'!$I$9,GJ497*$B$4&lt;'SFV+BESS'!$I$7),$B$2*'SFV+BESS'!$I$9-GQ496,IF(AND(GJ497&gt;0,GJ497*$B$4+GQ496&gt;$B$2*'SFV+BESS'!$I$9,GJ497*$B$4&gt;'SFV+BESS'!$I$7,GQ496&lt;$B$2*'SFV+BESS'!$I$9),$B$2*'SFV+BESS'!$I$9-GQ496,IF(AND(GJ497&gt;0,GJ497*$B$4+GQ496&lt;=$B$2*'SFV+BESS'!$I$9,GJ497&gt;'SFV+BESS'!$I$7),'SFV+BESS'!$I$7,0))))</f>
        <v>0</v>
      </c>
      <c r="GL497" s="27">
        <f>IF(AND(GJ497&lt;0,GQ496+GJ497/$B$5&gt;$H$2,-GJ497/'Carga-Descarga Año'!$B$5&lt;'SFV+BESS'!$I$7),GJ497/$B$5,IF(AND(GJ497&lt;0,GQ496+GJ497/$B$5&gt;$H$2,-GJ497/'Carga-Descarga Año'!$B$5&gt;'SFV+BESS'!$I$7),-'SFV+BESS'!$I$7,IF(AND(GJ497&lt;0,GQ496+GJ497/$B$5&lt;$H$2),-MIN('SFV+BESS'!$I$7,GQ496-$H$2),0)))</f>
        <v>0</v>
      </c>
      <c r="GM497" s="33"/>
      <c r="GN497" s="33">
        <f t="shared" si="603"/>
        <v>65.927500000000009</v>
      </c>
      <c r="GO497" s="27">
        <f t="shared" si="571"/>
        <v>0</v>
      </c>
      <c r="GP497" s="27">
        <f t="shared" si="604"/>
        <v>0</v>
      </c>
      <c r="GQ497" s="28">
        <f>IF((GQ496+GK497+GL497)&gt;=$B$2*'SFV+BESS'!$I$9, $B$2*'SFV+BESS'!$I$9, (GQ496+GK497+GL497))</f>
        <v>173.61249999999998</v>
      </c>
      <c r="GR497" s="110">
        <f t="shared" si="572"/>
        <v>4.9364603890783769</v>
      </c>
    </row>
    <row r="498" spans="1:200">
      <c r="A498" s="249"/>
      <c r="B498" s="48">
        <v>20.375</v>
      </c>
      <c r="C498" s="38">
        <f t="shared" si="586"/>
        <v>87.219064057968581</v>
      </c>
      <c r="D498" s="2">
        <f>Gen_Cons_Horario!B524</f>
        <v>96.941000000000003</v>
      </c>
      <c r="E498" s="140">
        <f t="shared" si="544"/>
        <v>-9.721935942031422</v>
      </c>
      <c r="F498" s="116">
        <f>IF(AND(E498&gt;0,E498*$B$4+L497&lt;=$B$2*'SFV+BESS'!$I$9,E498&lt;'SFV+BESS'!$I$7), E498*$B$4, IF(AND(E498&gt;0,E498*$B$4+L497&gt;$B$2*'SFV+BESS'!$I$9,E498*$B$4&lt;'SFV+BESS'!$I$7),$B$2*'SFV+BESS'!$I$9-L497,IF(AND(E498&gt;0,E498*$B$4+L497&gt;$B$2*'SFV+BESS'!$I$9,E498*$B$4&gt;'SFV+BESS'!$I$7,L497&lt;$B$2*'SFV+BESS'!$I$9),$B$2*'SFV+BESS'!$I$9-L497,IF(AND(E498&gt;0,E498*$B$4+L497&lt;=$B$2*'SFV+BESS'!$I$9,E498&gt;'SFV+BESS'!$I$7),'SFV+BESS'!$I$7,0))))</f>
        <v>0</v>
      </c>
      <c r="G498" s="27">
        <f>IF(AND(E498&lt;0,L497+E498/$B$5&gt;$H$2,-E498/'Carga-Descarga Año'!$B$5&lt;'SFV+BESS'!$I$7),E498/$B$5,IF(AND(E498&lt;0,L497+E498/$B$5&gt;$H$2,-E498/'Carga-Descarga Año'!$B$5&gt;'SFV+BESS'!$I$7),-'SFV+BESS'!$I$7,IF(AND(E498&lt;0,L497+E498/$B$5&lt;$H$2),-MIN('SFV+BESS'!$I$7,L497-$H$2),0)))</f>
        <v>-10.233616781085708</v>
      </c>
      <c r="I498" s="38">
        <f t="shared" si="545"/>
        <v>87.219064057968581</v>
      </c>
      <c r="J498" s="27">
        <f t="shared" si="547"/>
        <v>9.721935942031422</v>
      </c>
      <c r="K498" s="27">
        <f t="shared" si="546"/>
        <v>0</v>
      </c>
      <c r="L498" s="28">
        <f>IF((L497+F498+G498)&gt;=$B$2*'SFV+BESS'!$I$9, $B$2*'SFV+BESS'!$I$9, (L497+F498+G498))</f>
        <v>135.7110504423791</v>
      </c>
      <c r="M498" s="110">
        <f t="shared" si="548"/>
        <v>0</v>
      </c>
      <c r="R498" s="251"/>
      <c r="S498" s="48">
        <v>20.375</v>
      </c>
      <c r="T498" s="2">
        <f t="shared" si="605"/>
        <v>82.304323553126451</v>
      </c>
      <c r="U498" s="2">
        <f>Gen_Cons_Horario!B1268</f>
        <v>59.656000000000006</v>
      </c>
      <c r="V498" s="35">
        <f t="shared" si="580"/>
        <v>22.648323553126446</v>
      </c>
      <c r="W498" s="116">
        <f>IF(AND(V498&gt;0,V498*$B$4+AC497&lt;=$B$2*'SFV+BESS'!$I$9,V498&lt;'SFV+BESS'!$I$7), V498*$B$4, IF(AND(V498&gt;0,V498*$B$4+AC497&gt;$B$2*'SFV+BESS'!$I$9,V498*$B$4&lt;'SFV+BESS'!$I$7),$B$2*'SFV+BESS'!$I$9-AC497,IF(AND(V498&gt;0,V498*$B$4+AC497&gt;$B$2*'SFV+BESS'!$I$9,V498*$B$4&gt;'SFV+BESS'!$I$7,AC497&lt;$B$2*'SFV+BESS'!$I$9),$B$2*'SFV+BESS'!$I$9-AC497,IF(AND(V498&gt;0,V498*$B$4+AC497&lt;=$B$2*'SFV+BESS'!$I$9,V498&gt;'SFV+BESS'!$I$7),'SFV+BESS'!$I$7,0))))</f>
        <v>0</v>
      </c>
      <c r="X498" s="27">
        <f>IF(AND(V498&lt;0,AC497+V498/$B$5&gt;$H$2,-V498/'Carga-Descarga Año'!$B$5&lt;'SFV+BESS'!$I$7),V498/$B$5,IF(AND(V498&lt;0,AC497+V498/$B$5&gt;$H$2,-V498/'Carga-Descarga Año'!$B$5&gt;'SFV+BESS'!$I$7),-'SFV+BESS'!$I$7,IF(AND(V498&lt;0,AC497+V498/$B$5&lt;$H$2),-MIN('SFV+BESS'!$I$7,AC497-$H$2),0)))</f>
        <v>0</v>
      </c>
      <c r="Z498" s="33">
        <f t="shared" si="574"/>
        <v>59.656000000000006</v>
      </c>
      <c r="AA498" s="27">
        <f t="shared" si="549"/>
        <v>0</v>
      </c>
      <c r="AB498" s="27">
        <f t="shared" si="573"/>
        <v>0</v>
      </c>
      <c r="AC498" s="28">
        <f>IF((AC497+W498+X498)&gt;=$B$2*'SFV+BESS'!$I$9, $B$2*'SFV+BESS'!$I$9, (AC497+W498+X498))</f>
        <v>173.61249999999998</v>
      </c>
      <c r="AD498" s="110">
        <f t="shared" si="550"/>
        <v>22.648323553126446</v>
      </c>
      <c r="AI498" s="251"/>
      <c r="AJ498" s="48">
        <v>20.375</v>
      </c>
      <c r="AK498" s="52">
        <f t="shared" si="606"/>
        <v>81.411044901776492</v>
      </c>
      <c r="AL498" s="33">
        <f>Gen_Cons_Horario!B1940</f>
        <v>74.570000000000007</v>
      </c>
      <c r="AM498" s="35">
        <f t="shared" si="581"/>
        <v>6.8410449017764847</v>
      </c>
      <c r="AN498" s="116">
        <f>IF(AND(AM498&gt;0,AM498*$B$4+AT497&lt;=$B$2*'SFV+BESS'!$I$9,AM498&lt;'SFV+BESS'!$I$7), AM498*$B$4, IF(AND(AM498&gt;0,AM498*$B$4+AT497&gt;$B$2*'SFV+BESS'!$I$9,AM498*$B$4&lt;'SFV+BESS'!$I$7),$B$2*'SFV+BESS'!$I$9-AT497,IF(AND(AM498&gt;0,AM498*$B$4+AT497&gt;$B$2*'SFV+BESS'!$I$9,AM498*$B$4&gt;'SFV+BESS'!$I$7,AT497&lt;$B$2*'SFV+BESS'!$I$9),$B$2*'SFV+BESS'!$I$9-AT497,IF(AND(AM498&gt;0,AM498*$B$4+AT497&lt;=$B$2*'SFV+BESS'!$I$9,AM498&gt;'SFV+BESS'!$I$7),'SFV+BESS'!$I$7,0))))</f>
        <v>6.4989926566876601</v>
      </c>
      <c r="AO498" s="27">
        <f>IF(AND(AM498&lt;0,AT497+AM498/$B$5&gt;$H$2,-AM498/'Carga-Descarga Año'!$B$5&lt;'SFV+BESS'!$I$7),AM498/$B$5,IF(AND(AM498&lt;0,AT497+AM498/$B$5&gt;$H$2,-AM498/'Carga-Descarga Año'!$B$5&gt;'SFV+BESS'!$I$7),-'SFV+BESS'!$I$7,IF(AND(AM498&lt;0,AT497+AM498/$B$5&lt;$H$2),-MIN('SFV+BESS'!$I$7,AT497-$H$2),0)))</f>
        <v>0</v>
      </c>
      <c r="AP498" s="33"/>
      <c r="AQ498" s="33">
        <f t="shared" si="587"/>
        <v>74.570000000000007</v>
      </c>
      <c r="AR498" s="27">
        <f t="shared" si="551"/>
        <v>0</v>
      </c>
      <c r="AS498" s="27">
        <f t="shared" si="588"/>
        <v>0</v>
      </c>
      <c r="AT498" s="28">
        <f>IF((AT497+AN498+AO498)&gt;=$B$2*'SFV+BESS'!$I$9, $B$2*'SFV+BESS'!$I$9, (AT497+AN498+AO498))</f>
        <v>153.28630443645289</v>
      </c>
      <c r="AU498" s="110">
        <f t="shared" si="552"/>
        <v>0</v>
      </c>
      <c r="AZ498" s="251"/>
      <c r="BA498" s="48">
        <v>20.375</v>
      </c>
      <c r="BB498" s="33">
        <f t="shared" si="607"/>
        <v>71.326727478512353</v>
      </c>
      <c r="BC498" s="33">
        <f>Gen_Cons_Horario!B2684</f>
        <v>0</v>
      </c>
      <c r="BD498" s="35">
        <f t="shared" si="582"/>
        <v>71.326727478512353</v>
      </c>
      <c r="BE498" s="116">
        <f>IF(AND(BD498&gt;0,BD498*$B$4+BK497&lt;=$B$2*'SFV+BESS'!$I$9,BD498&lt;'SFV+BESS'!$I$7), BD498*$B$4, IF(AND(BD498&gt;0,BD498*$B$4+BK497&gt;$B$2*'SFV+BESS'!$I$9,BD498*$B$4&lt;'SFV+BESS'!$I$7),$B$2*'SFV+BESS'!$I$9-BK497,IF(AND(BD498&gt;0,BD498*$B$4+BK497&gt;$B$2*'SFV+BESS'!$I$9,BD498*$B$4&gt;'SFV+BESS'!$I$7,BK497&lt;$B$2*'SFV+BESS'!$I$9),$B$2*'SFV+BESS'!$I$9-BK497,IF(AND(BD498&gt;0,BD498*$B$4+BK497&lt;=$B$2*'SFV+BESS'!$I$9,BD498&gt;'SFV+BESS'!$I$7),'SFV+BESS'!$I$7,0))))</f>
        <v>0</v>
      </c>
      <c r="BF498" s="27">
        <f>IF(AND(BD498&lt;0,BK497+BD498/$B$5&gt;$H$2,-BD498/'Carga-Descarga Año'!$B$5&lt;'SFV+BESS'!$I$7),BD498/$B$5,IF(AND(BD498&lt;0,BK497+BD498/$B$5&gt;$H$2,-BD498/'Carga-Descarga Año'!$B$5&gt;'SFV+BESS'!$I$7),-'SFV+BESS'!$I$7,IF(AND(BD498&lt;0,BK497+BD498/$B$5&lt;$H$2),-MIN('SFV+BESS'!$I$7,BK497-$H$2),0)))</f>
        <v>0</v>
      </c>
      <c r="BG498" s="33"/>
      <c r="BH498" s="33">
        <f t="shared" si="589"/>
        <v>0</v>
      </c>
      <c r="BI498" s="27">
        <f t="shared" si="553"/>
        <v>0</v>
      </c>
      <c r="BJ498" s="27">
        <f t="shared" si="590"/>
        <v>0</v>
      </c>
      <c r="BK498" s="28">
        <f>IF((BK497+BE498+BF498)&gt;=$B$2*'SFV+BESS'!$I$9, $B$2*'SFV+BESS'!$I$9, (BK497+BE498+BF498))</f>
        <v>173.61249999999998</v>
      </c>
      <c r="BL498" s="110">
        <f t="shared" si="554"/>
        <v>71.326727478512353</v>
      </c>
      <c r="BQ498" s="251"/>
      <c r="BR498" s="48">
        <v>20.375</v>
      </c>
      <c r="BS498" s="33">
        <f t="shared" si="608"/>
        <v>45.284012249626699</v>
      </c>
      <c r="BT498" s="33">
        <f>Gen_Cons_Horario!B3404</f>
        <v>0</v>
      </c>
      <c r="BU498" s="35">
        <f t="shared" si="583"/>
        <v>45.284012249626699</v>
      </c>
      <c r="BV498" s="116">
        <f>IF(AND(BU498&gt;0,BU498*$B$4+CB497&lt;=$B$2*'SFV+BESS'!$I$9,BU498&lt;'SFV+BESS'!$I$7), BU498*$B$4, IF(AND(BU498&gt;0,BU498*$B$4+CB497&gt;$B$2*'SFV+BESS'!$I$9,BU498*$B$4&lt;'SFV+BESS'!$I$7),$B$2*'SFV+BESS'!$I$9-CB497,IF(AND(BU498&gt;0,BU498*$B$4+CB497&gt;$B$2*'SFV+BESS'!$I$9,BU498*$B$4&gt;'SFV+BESS'!$I$7,CB497&lt;$B$2*'SFV+BESS'!$I$9),$B$2*'SFV+BESS'!$I$9-CB497,IF(AND(BU498&gt;0,BU498*$B$4+CB497&lt;=$B$2*'SFV+BESS'!$I$9,BU498&gt;'SFV+BESS'!$I$7),'SFV+BESS'!$I$7,0))))</f>
        <v>0</v>
      </c>
      <c r="BW498" s="27">
        <f>IF(AND(BU498&lt;0,CB497+BU498/$B$5&gt;$H$2,-BU498/'Carga-Descarga Año'!$B$5&lt;'SFV+BESS'!$I$7),BU498/$B$5,IF(AND(BU498&lt;0,CB497+BU498/$B$5&gt;$H$2,-BU498/'Carga-Descarga Año'!$B$5&gt;'SFV+BESS'!$I$7),-'SFV+BESS'!$I$7,IF(AND(BU498&lt;0,CB497+BU498/$B$5&lt;$H$2),-MIN('SFV+BESS'!$I$7,CB497-$H$2),0)))</f>
        <v>0</v>
      </c>
      <c r="BX498" s="33"/>
      <c r="BY498" s="33">
        <f t="shared" si="591"/>
        <v>0</v>
      </c>
      <c r="BZ498" s="27">
        <f t="shared" si="555"/>
        <v>0</v>
      </c>
      <c r="CA498" s="27">
        <f t="shared" si="556"/>
        <v>0</v>
      </c>
      <c r="CB498" s="28">
        <f>IF((CB497+BV498+BW498)&gt;=$B$2*'SFV+BESS'!$I$9, $B$2*'SFV+BESS'!$I$9, (CB497+BV498+BW498))</f>
        <v>173.61249999999998</v>
      </c>
      <c r="CC498" s="110">
        <f t="shared" si="557"/>
        <v>45.284012249626699</v>
      </c>
      <c r="CH498" s="251"/>
      <c r="CI498" s="48">
        <v>20.375</v>
      </c>
      <c r="CJ498" s="33">
        <f t="shared" si="609"/>
        <v>28.883763720356487</v>
      </c>
      <c r="CK498" s="33">
        <f>Gen_Cons_Horario!B4148</f>
        <v>0</v>
      </c>
      <c r="CL498" s="35">
        <f t="shared" si="584"/>
        <v>28.883763720356487</v>
      </c>
      <c r="CM498" s="116">
        <f>IF(AND(CL498&gt;0,CL498*$B$4+CS497&lt;=$B$2*'SFV+BESS'!$I$9,CL498&lt;'SFV+BESS'!$I$7), CL498*$B$4, IF(AND(CL498&gt;0,CL498*$B$4+CS497&gt;$B$2*'SFV+BESS'!$I$9,CL498*$B$4&lt;'SFV+BESS'!$I$7),$B$2*'SFV+BESS'!$I$9-CS497,IF(AND(CL498&gt;0,CL498*$B$4+CS497&gt;$B$2*'SFV+BESS'!$I$9,CL498*$B$4&gt;'SFV+BESS'!$I$7,CS497&lt;$B$2*'SFV+BESS'!$I$9),$B$2*'SFV+BESS'!$I$9-CS497,IF(AND(CL498&gt;0,CL498*$B$4+CS497&lt;=$B$2*'SFV+BESS'!$I$9,CL498&gt;'SFV+BESS'!$I$7),'SFV+BESS'!$I$7,0))))</f>
        <v>0</v>
      </c>
      <c r="CN498" s="27">
        <f>IF(AND(CL498&lt;0,CS497+CL498/$B$5&gt;$H$2,-CL498/'Carga-Descarga Año'!$B$5&lt;'SFV+BESS'!$I$7),CL498/$B$5,IF(AND(CL498&lt;0,CS497+CL498/$B$5&gt;$H$2,-CL498/'Carga-Descarga Año'!$B$5&gt;'SFV+BESS'!$I$7),-'SFV+BESS'!$I$7,IF(AND(CL498&lt;0,CS497+CL498/$B$5&lt;$H$2),-MIN('SFV+BESS'!$I$7,CS497-$H$2),0)))</f>
        <v>0</v>
      </c>
      <c r="CO498" s="33"/>
      <c r="CP498" s="33">
        <f t="shared" si="592"/>
        <v>0</v>
      </c>
      <c r="CQ498" s="27">
        <f t="shared" si="558"/>
        <v>0</v>
      </c>
      <c r="CR498" s="27">
        <f t="shared" si="593"/>
        <v>0</v>
      </c>
      <c r="CS498" s="28">
        <f>IF((CS497+CM498+CN498)&gt;=$B$2*'SFV+BESS'!$I$9, $B$2*'SFV+BESS'!$I$9, (CS497+CM498+CN498))</f>
        <v>173.61249999999998</v>
      </c>
      <c r="CT498" s="110">
        <f t="shared" si="559"/>
        <v>28.883763720356487</v>
      </c>
      <c r="CY498" s="251"/>
      <c r="CZ498" s="48">
        <v>20.375</v>
      </c>
      <c r="DA498" s="33">
        <f t="shared" si="610"/>
        <v>35.322613829837657</v>
      </c>
      <c r="DB498" s="33">
        <f>Gen_Cons_Horario!B4868</f>
        <v>0</v>
      </c>
      <c r="DC498" s="35">
        <f t="shared" si="575"/>
        <v>35.322613829837657</v>
      </c>
      <c r="DD498" s="116">
        <f>IF(AND(DC498&gt;0,DC498*$B$4+DJ497&lt;=$B$2*'SFV+BESS'!$I$9,DC498&lt;'SFV+BESS'!$I$7), DC498*$B$4, IF(AND(DC498&gt;0,DC498*$B$4+DJ497&gt;$B$2*'SFV+BESS'!$I$9,DC498*$B$4&lt;'SFV+BESS'!$I$7),$B$2*'SFV+BESS'!$I$9-DJ497,IF(AND(DC498&gt;0,DC498*$B$4+DJ497&gt;$B$2*'SFV+BESS'!$I$9,DC498*$B$4&gt;'SFV+BESS'!$I$7,DJ497&lt;$B$2*'SFV+BESS'!$I$9),$B$2*'SFV+BESS'!$I$9-DJ497,IF(AND(DC498&gt;0,DC498*$B$4+DJ497&lt;=$B$2*'SFV+BESS'!$I$9,DC498&gt;'SFV+BESS'!$I$7),'SFV+BESS'!$I$7,0))))</f>
        <v>0</v>
      </c>
      <c r="DE498" s="27">
        <f>IF(AND(DC498&lt;0,DJ497+DC498/$B$5&gt;$H$2,-DC498/'Carga-Descarga Año'!$B$5&lt;'SFV+BESS'!$I$7),DC498/$B$5,IF(AND(DC498&lt;0,DJ497+DC498/$B$5&gt;$H$2,-DC498/'Carga-Descarga Año'!$B$5&gt;'SFV+BESS'!$I$7),-'SFV+BESS'!$I$7,IF(AND(DC498&lt;0,DJ497+DC498/$B$5&lt;$H$2),-MIN('SFV+BESS'!$I$7,DJ497-$H$2),0)))</f>
        <v>0</v>
      </c>
      <c r="DF498" s="33"/>
      <c r="DG498" s="33">
        <f t="shared" si="594"/>
        <v>0</v>
      </c>
      <c r="DH498" s="27">
        <f t="shared" si="560"/>
        <v>0</v>
      </c>
      <c r="DI498" s="27">
        <f t="shared" si="561"/>
        <v>0</v>
      </c>
      <c r="DJ498" s="28">
        <f>IF((DJ497+DD498+DE498)&gt;=$B$2*'SFV+BESS'!$I$9, $B$2*'SFV+BESS'!$I$9, (DJ497+DD498+DE498))</f>
        <v>173.61249999999998</v>
      </c>
      <c r="DK498" s="110">
        <f t="shared" si="562"/>
        <v>35.322613829837657</v>
      </c>
      <c r="DP498" s="251"/>
      <c r="DQ498" s="48">
        <v>20.375</v>
      </c>
      <c r="DR498" s="33">
        <f t="shared" si="611"/>
        <v>51.868223435829627</v>
      </c>
      <c r="DS498" s="33">
        <f>Gen_Cons_Horario!B5612</f>
        <v>0</v>
      </c>
      <c r="DT498" s="35">
        <f t="shared" si="576"/>
        <v>51.868223435829627</v>
      </c>
      <c r="DU498" s="116">
        <f>IF(AND(DT498&gt;0,DT498*$B$4+EA497&lt;=$B$2*'SFV+BESS'!$I$9,DT498&lt;'SFV+BESS'!$I$7), DT498*$B$4, IF(AND(DT498&gt;0,DT498*$B$4+EA497&gt;$B$2*'SFV+BESS'!$I$9,DT498*$B$4&lt;'SFV+BESS'!$I$7),$B$2*'SFV+BESS'!$I$9-EA497,IF(AND(DT498&gt;0,DT498*$B$4+EA497&gt;$B$2*'SFV+BESS'!$I$9,DT498*$B$4&gt;'SFV+BESS'!$I$7,EA497&lt;$B$2*'SFV+BESS'!$I$9),$B$2*'SFV+BESS'!$I$9-EA497,IF(AND(DT498&gt;0,DT498*$B$4+EA497&lt;=$B$2*'SFV+BESS'!$I$9,DT498&gt;'SFV+BESS'!$I$7),'SFV+BESS'!$I$7,0))))</f>
        <v>0</v>
      </c>
      <c r="DV498" s="27">
        <f>IF(AND(DT498&lt;0,EA497+DT498/$B$5&gt;$H$2,-DT498/'Carga-Descarga Año'!$B$5&lt;'SFV+BESS'!$I$7),DT498/$B$5,IF(AND(DT498&lt;0,EA497+DT498/$B$5&gt;$H$2,-DT498/'Carga-Descarga Año'!$B$5&gt;'SFV+BESS'!$I$7),-'SFV+BESS'!$I$7,IF(AND(DT498&lt;0,EA497+DT498/$B$5&lt;$H$2),-MIN('SFV+BESS'!$I$7,EA497-$H$2),0)))</f>
        <v>0</v>
      </c>
      <c r="DW498" s="33"/>
      <c r="DX498" s="33">
        <f t="shared" si="595"/>
        <v>0</v>
      </c>
      <c r="DY498" s="27">
        <f t="shared" si="563"/>
        <v>0</v>
      </c>
      <c r="DZ498" s="27">
        <f t="shared" si="596"/>
        <v>0</v>
      </c>
      <c r="EA498" s="28">
        <f>IF((EA497+DU498+DV498)&gt;=$B$2*'SFV+BESS'!$I$9, $B$2*'SFV+BESS'!$I$9, (EA497+DU498+DV498))</f>
        <v>173.61249999999998</v>
      </c>
      <c r="EB498" s="110">
        <f t="shared" si="564"/>
        <v>51.868223435829627</v>
      </c>
      <c r="EG498" s="251"/>
      <c r="EH498" s="48">
        <v>20.375</v>
      </c>
      <c r="EI498" s="33">
        <f t="shared" si="612"/>
        <v>72.15510433493921</v>
      </c>
      <c r="EJ498" s="33">
        <f>Gen_Cons_Horario!B6356</f>
        <v>0</v>
      </c>
      <c r="EK498" s="35">
        <f t="shared" si="577"/>
        <v>72.15510433493921</v>
      </c>
      <c r="EL498" s="116">
        <f>IF(AND(EK498&gt;0,EK498*$B$4+ER497&lt;=$B$2*'SFV+BESS'!$I$9,EK498&lt;'SFV+BESS'!$I$7), EK498*$B$4, IF(AND(EK498&gt;0,EK498*$B$4+ER497&gt;$B$2*'SFV+BESS'!$I$9,EK498*$B$4&lt;'SFV+BESS'!$I$7),$B$2*'SFV+BESS'!$I$9-ER497,IF(AND(EK498&gt;0,EK498*$B$4+ER497&gt;$B$2*'SFV+BESS'!$I$9,EK498*$B$4&gt;'SFV+BESS'!$I$7,ER497&lt;$B$2*'SFV+BESS'!$I$9),$B$2*'SFV+BESS'!$I$9-ER497,IF(AND(EK498&gt;0,EK498*$B$4+ER497&lt;=$B$2*'SFV+BESS'!$I$9,EK498&gt;'SFV+BESS'!$I$7),'SFV+BESS'!$I$7,0))))</f>
        <v>0</v>
      </c>
      <c r="EM498" s="27">
        <f>IF(AND(EK498&lt;0,ER497+EK498/$B$5&gt;$H$2,-EK498/'Carga-Descarga Año'!$B$5&lt;'SFV+BESS'!$I$7),EK498/$B$5,IF(AND(EK498&lt;0,ER497+EK498/$B$5&gt;$H$2,-EK498/'Carga-Descarga Año'!$B$5&gt;'SFV+BESS'!$I$7),-'SFV+BESS'!$I$7,IF(AND(EK498&lt;0,ER497+EK498/$B$5&lt;$H$2),-MIN('SFV+BESS'!$I$7,ER497-$H$2),0)))</f>
        <v>0</v>
      </c>
      <c r="EN498" s="33"/>
      <c r="EO498" s="33">
        <f t="shared" si="597"/>
        <v>0</v>
      </c>
      <c r="EP498" s="27">
        <f t="shared" si="565"/>
        <v>0</v>
      </c>
      <c r="EQ498" s="27">
        <f t="shared" si="598"/>
        <v>0</v>
      </c>
      <c r="ER498" s="28">
        <f>IF((ER497+EL498+EM498)&gt;=$B$2*'SFV+BESS'!$I$9, $B$2*'SFV+BESS'!$I$9, (ER497+EL498+EM498))</f>
        <v>173.61249999999998</v>
      </c>
      <c r="ES498" s="110">
        <f t="shared" si="566"/>
        <v>72.15510433493921</v>
      </c>
      <c r="EX498" s="251"/>
      <c r="EY498" s="48">
        <v>20.375</v>
      </c>
      <c r="EZ498" s="33">
        <f t="shared" si="613"/>
        <v>83.787881880507953</v>
      </c>
      <c r="FA498" s="33">
        <f>Gen_Cons_Horario!B7076</f>
        <v>44.742000000000004</v>
      </c>
      <c r="FB498" s="35">
        <f t="shared" si="578"/>
        <v>39.045881880507949</v>
      </c>
      <c r="FC498" s="116">
        <f>IF(AND(FB498&gt;0,FB498*$B$4+FI497&lt;=$B$2*'SFV+BESS'!$I$9,FB498&lt;'SFV+BESS'!$I$7), FB498*$B$4, IF(AND(FB498&gt;0,FB498*$B$4+FI497&gt;$B$2*'SFV+BESS'!$I$9,FB498*$B$4&lt;'SFV+BESS'!$I$7),$B$2*'SFV+BESS'!$I$9-FI497,IF(AND(FB498&gt;0,FB498*$B$4+FI497&gt;$B$2*'SFV+BESS'!$I$9,FB498*$B$4&gt;'SFV+BESS'!$I$7,FI497&lt;$B$2*'SFV+BESS'!$I$9),$B$2*'SFV+BESS'!$I$9-FI497,IF(AND(FB498&gt;0,FB498*$B$4+FI497&lt;=$B$2*'SFV+BESS'!$I$9,FB498&gt;'SFV+BESS'!$I$7),'SFV+BESS'!$I$7,0))))</f>
        <v>0</v>
      </c>
      <c r="FD498" s="27">
        <f>IF(AND(FB498&lt;0,FI497+FB498/$B$5&gt;$H$2,-FB498/'Carga-Descarga Año'!$B$5&lt;'SFV+BESS'!$I$7),FB498/$B$5,IF(AND(FB498&lt;0,FI497+FB498/$B$5&gt;$H$2,-FB498/'Carga-Descarga Año'!$B$5&gt;'SFV+BESS'!$I$7),-'SFV+BESS'!$I$7,IF(AND(FB498&lt;0,FI497+FB498/$B$5&lt;$H$2),-MIN('SFV+BESS'!$I$7,FI497-$H$2),0)))</f>
        <v>0</v>
      </c>
      <c r="FE498" s="33"/>
      <c r="FF498" s="33">
        <f t="shared" si="599"/>
        <v>44.742000000000004</v>
      </c>
      <c r="FG498" s="27">
        <f t="shared" si="567"/>
        <v>0</v>
      </c>
      <c r="FH498" s="27">
        <f t="shared" si="600"/>
        <v>0</v>
      </c>
      <c r="FI498" s="28">
        <f>IF((FI497+FC498+FD498)&gt;=$B$2*'SFV+BESS'!$I$9, $B$2*'SFV+BESS'!$I$9, (FI497+FC498+FD498))</f>
        <v>173.61249999999998</v>
      </c>
      <c r="FJ498" s="110">
        <f t="shared" si="568"/>
        <v>39.045881880507949</v>
      </c>
      <c r="FO498" s="251"/>
      <c r="FP498" s="48">
        <v>20.375</v>
      </c>
      <c r="FQ498" s="33">
        <f t="shared" si="614"/>
        <v>88.522249840285639</v>
      </c>
      <c r="FR498" s="33">
        <f>Gen_Cons_Horario!B7820</f>
        <v>119.312</v>
      </c>
      <c r="FS498" s="35">
        <f t="shared" si="579"/>
        <v>-30.789750159714359</v>
      </c>
      <c r="FT498" s="116">
        <f>IF(AND(FS498&gt;0,FS498*$B$4+FZ497&lt;=$B$2*'SFV+BESS'!$I$9,FS498&lt;'SFV+BESS'!$I$7), FS498*$B$4, IF(AND(FS498&gt;0,FS498*$B$4+FZ497&gt;$B$2*'SFV+BESS'!$I$9,FS498*$B$4&lt;'SFV+BESS'!$I$7),$B$2*'SFV+BESS'!$I$9-FZ497,IF(AND(FS498&gt;0,FS498*$B$4+FZ497&gt;$B$2*'SFV+BESS'!$I$9,FS498*$B$4&gt;'SFV+BESS'!$I$7,FZ497&lt;$B$2*'SFV+BESS'!$I$9),$B$2*'SFV+BESS'!$I$9-FZ497,IF(AND(FS498&gt;0,FS498*$B$4+FZ497&lt;=$B$2*'SFV+BESS'!$I$9,FS498&gt;'SFV+BESS'!$I$7),'SFV+BESS'!$I$7,0))))</f>
        <v>0</v>
      </c>
      <c r="FU498" s="27">
        <f>IF(AND(FS498&lt;0,FZ497+FS498/$B$5&gt;$H$2,-FS498/'Carga-Descarga Año'!$B$5&lt;'SFV+BESS'!$I$7),FS498/$B$5,IF(AND(FS498&lt;0,FZ497+FS498/$B$5&gt;$H$2,-FS498/'Carga-Descarga Año'!$B$5&gt;'SFV+BESS'!$I$7),-'SFV+BESS'!$I$7,IF(AND(FS498&lt;0,FZ497+FS498/$B$5&lt;$H$2),-MIN('SFV+BESS'!$I$7,FZ497-$H$2),0)))</f>
        <v>-32.410263326015119</v>
      </c>
      <c r="FV498" s="33"/>
      <c r="FW498" s="33">
        <f t="shared" si="601"/>
        <v>88.522249840285639</v>
      </c>
      <c r="FX498" s="27">
        <f t="shared" si="569"/>
        <v>30.789750159714362</v>
      </c>
      <c r="FY498" s="27">
        <f t="shared" si="602"/>
        <v>0</v>
      </c>
      <c r="FZ498" s="28">
        <f>IF((FZ497+FT498+FU498)&gt;=$B$2*'SFV+BESS'!$I$9, $B$2*'SFV+BESS'!$I$9, (FZ497+FT498+FU498))</f>
        <v>93.204657683368339</v>
      </c>
      <c r="GA498" s="110">
        <f t="shared" si="570"/>
        <v>0</v>
      </c>
      <c r="GF498" s="251"/>
      <c r="GG498" s="48">
        <v>20.375</v>
      </c>
      <c r="GH498" s="33">
        <f t="shared" si="615"/>
        <v>85.975736621117875</v>
      </c>
      <c r="GI498" s="33">
        <f>Gen_Cons_Horario!B8540</f>
        <v>65.927500000000009</v>
      </c>
      <c r="GJ498" s="35">
        <f t="shared" si="585"/>
        <v>20.048236621117866</v>
      </c>
      <c r="GK498" s="116">
        <f>IF(AND(GJ498&gt;0,GJ498*$B$4+GQ497&lt;=$B$2*'SFV+BESS'!$I$9,GJ498&lt;'SFV+BESS'!$I$7), GJ498*$B$4, IF(AND(GJ498&gt;0,GJ498*$B$4+GQ497&gt;$B$2*'SFV+BESS'!$I$9,GJ498*$B$4&lt;'SFV+BESS'!$I$7),$B$2*'SFV+BESS'!$I$9-GQ497,IF(AND(GJ498&gt;0,GJ498*$B$4+GQ497&gt;$B$2*'SFV+BESS'!$I$9,GJ498*$B$4&gt;'SFV+BESS'!$I$7,GQ497&lt;$B$2*'SFV+BESS'!$I$9),$B$2*'SFV+BESS'!$I$9-GQ497,IF(AND(GJ498&gt;0,GJ498*$B$4+GQ497&lt;=$B$2*'SFV+BESS'!$I$9,GJ498&gt;'SFV+BESS'!$I$7),'SFV+BESS'!$I$7,0))))</f>
        <v>0</v>
      </c>
      <c r="GL498" s="27">
        <f>IF(AND(GJ498&lt;0,GQ497+GJ498/$B$5&gt;$H$2,-GJ498/'Carga-Descarga Año'!$B$5&lt;'SFV+BESS'!$I$7),GJ498/$B$5,IF(AND(GJ498&lt;0,GQ497+GJ498/$B$5&gt;$H$2,-GJ498/'Carga-Descarga Año'!$B$5&gt;'SFV+BESS'!$I$7),-'SFV+BESS'!$I$7,IF(AND(GJ498&lt;0,GQ497+GJ498/$B$5&lt;$H$2),-MIN('SFV+BESS'!$I$7,GQ497-$H$2),0)))</f>
        <v>0</v>
      </c>
      <c r="GM498" s="33"/>
      <c r="GN498" s="33">
        <f t="shared" si="603"/>
        <v>65.927500000000009</v>
      </c>
      <c r="GO498" s="27">
        <f t="shared" si="571"/>
        <v>0</v>
      </c>
      <c r="GP498" s="27">
        <f t="shared" si="604"/>
        <v>0</v>
      </c>
      <c r="GQ498" s="28">
        <f>IF((GQ497+GK498+GL498)&gt;=$B$2*'SFV+BESS'!$I$9, $B$2*'SFV+BESS'!$I$9, (GQ497+GK498+GL498))</f>
        <v>173.61249999999998</v>
      </c>
      <c r="GR498" s="110">
        <f t="shared" si="572"/>
        <v>20.048236621117866</v>
      </c>
    </row>
    <row r="499" spans="1:200">
      <c r="A499" s="249"/>
      <c r="B499" s="48">
        <v>20.4166666666667</v>
      </c>
      <c r="C499" s="38">
        <f t="shared" si="586"/>
        <v>102.56597254203621</v>
      </c>
      <c r="D499" s="2">
        <f>Gen_Cons_Horario!B525</f>
        <v>96.941000000000003</v>
      </c>
      <c r="E499" s="140">
        <f t="shared" si="544"/>
        <v>5.624972542036204</v>
      </c>
      <c r="F499" s="116">
        <f>IF(AND(E499&gt;0,E499*$B$4+L498&lt;=$B$2*'SFV+BESS'!$I$9,E499&lt;'SFV+BESS'!$I$7), E499*$B$4, IF(AND(E499&gt;0,E499*$B$4+L498&gt;$B$2*'SFV+BESS'!$I$9,E499*$B$4&lt;'SFV+BESS'!$I$7),$B$2*'SFV+BESS'!$I$9-L498,IF(AND(E499&gt;0,E499*$B$4+L498&gt;$B$2*'SFV+BESS'!$I$9,E499*$B$4&gt;'SFV+BESS'!$I$7,L498&lt;$B$2*'SFV+BESS'!$I$9),$B$2*'SFV+BESS'!$I$9-L498,IF(AND(E499&gt;0,E499*$B$4+L498&lt;=$B$2*'SFV+BESS'!$I$9,E499&gt;'SFV+BESS'!$I$7),'SFV+BESS'!$I$7,0))))</f>
        <v>5.3437239149343938</v>
      </c>
      <c r="G499" s="27">
        <f>IF(AND(E499&lt;0,L498+E499/$B$5&gt;$H$2,-E499/'Carga-Descarga Año'!$B$5&lt;'SFV+BESS'!$I$7),E499/$B$5,IF(AND(E499&lt;0,L498+E499/$B$5&gt;$H$2,-E499/'Carga-Descarga Año'!$B$5&gt;'SFV+BESS'!$I$7),-'SFV+BESS'!$I$7,IF(AND(E499&lt;0,L498+E499/$B$5&lt;$H$2),-MIN('SFV+BESS'!$I$7,L498-$H$2),0)))</f>
        <v>0</v>
      </c>
      <c r="I499" s="38">
        <f t="shared" si="545"/>
        <v>96.941000000000003</v>
      </c>
      <c r="J499" s="27">
        <f t="shared" si="547"/>
        <v>0</v>
      </c>
      <c r="K499" s="27">
        <f t="shared" si="546"/>
        <v>0</v>
      </c>
      <c r="L499" s="28">
        <f>IF((L498+F499+G499)&gt;=$B$2*'SFV+BESS'!$I$9, $B$2*'SFV+BESS'!$I$9, (L498+F499+G499))</f>
        <v>141.05477435731351</v>
      </c>
      <c r="M499" s="110">
        <f t="shared" si="548"/>
        <v>0</v>
      </c>
      <c r="R499" s="251"/>
      <c r="S499" s="48">
        <v>20.4166666666667</v>
      </c>
      <c r="T499" s="2">
        <f t="shared" si="605"/>
        <v>99.976027218608863</v>
      </c>
      <c r="U499" s="2">
        <f>Gen_Cons_Horario!B1269</f>
        <v>59.656000000000006</v>
      </c>
      <c r="V499" s="35">
        <f t="shared" si="580"/>
        <v>40.320027218608857</v>
      </c>
      <c r="W499" s="116">
        <f>IF(AND(V499&gt;0,V499*$B$4+AC498&lt;=$B$2*'SFV+BESS'!$I$9,V499&lt;'SFV+BESS'!$I$7), V499*$B$4, IF(AND(V499&gt;0,V499*$B$4+AC498&gt;$B$2*'SFV+BESS'!$I$9,V499*$B$4&lt;'SFV+BESS'!$I$7),$B$2*'SFV+BESS'!$I$9-AC498,IF(AND(V499&gt;0,V499*$B$4+AC498&gt;$B$2*'SFV+BESS'!$I$9,V499*$B$4&gt;'SFV+BESS'!$I$7,AC498&lt;$B$2*'SFV+BESS'!$I$9),$B$2*'SFV+BESS'!$I$9-AC498,IF(AND(V499&gt;0,V499*$B$4+AC498&lt;=$B$2*'SFV+BESS'!$I$9,V499&gt;'SFV+BESS'!$I$7),'SFV+BESS'!$I$7,0))))</f>
        <v>0</v>
      </c>
      <c r="X499" s="27">
        <f>IF(AND(V499&lt;0,AC498+V499/$B$5&gt;$H$2,-V499/'Carga-Descarga Año'!$B$5&lt;'SFV+BESS'!$I$7),V499/$B$5,IF(AND(V499&lt;0,AC498+V499/$B$5&gt;$H$2,-V499/'Carga-Descarga Año'!$B$5&gt;'SFV+BESS'!$I$7),-'SFV+BESS'!$I$7,IF(AND(V499&lt;0,AC498+V499/$B$5&lt;$H$2),-MIN('SFV+BESS'!$I$7,AC498-$H$2),0)))</f>
        <v>0</v>
      </c>
      <c r="Z499" s="33">
        <f t="shared" si="574"/>
        <v>59.656000000000006</v>
      </c>
      <c r="AA499" s="27">
        <f t="shared" si="549"/>
        <v>0</v>
      </c>
      <c r="AB499" s="27">
        <f t="shared" si="573"/>
        <v>0</v>
      </c>
      <c r="AC499" s="28">
        <f>IF((AC498+W499+X499)&gt;=$B$2*'SFV+BESS'!$I$9, $B$2*'SFV+BESS'!$I$9, (AC498+W499+X499))</f>
        <v>173.61249999999998</v>
      </c>
      <c r="AD499" s="110">
        <f t="shared" si="550"/>
        <v>40.320027218608857</v>
      </c>
      <c r="AI499" s="251"/>
      <c r="AJ499" s="48">
        <v>20.4166666666667</v>
      </c>
      <c r="AK499" s="52">
        <f t="shared" si="606"/>
        <v>98.343173988490506</v>
      </c>
      <c r="AL499" s="33">
        <f>Gen_Cons_Horario!B1941</f>
        <v>74.570000000000007</v>
      </c>
      <c r="AM499" s="35">
        <f t="shared" si="581"/>
        <v>23.773173988490498</v>
      </c>
      <c r="AN499" s="116">
        <f>IF(AND(AM499&gt;0,AM499*$B$4+AT498&lt;=$B$2*'SFV+BESS'!$I$9,AM499&lt;'SFV+BESS'!$I$7), AM499*$B$4, IF(AND(AM499&gt;0,AM499*$B$4+AT498&gt;$B$2*'SFV+BESS'!$I$9,AM499*$B$4&lt;'SFV+BESS'!$I$7),$B$2*'SFV+BESS'!$I$9-AT498,IF(AND(AM499&gt;0,AM499*$B$4+AT498&gt;$B$2*'SFV+BESS'!$I$9,AM499*$B$4&gt;'SFV+BESS'!$I$7,AT498&lt;$B$2*'SFV+BESS'!$I$9),$B$2*'SFV+BESS'!$I$9-AT498,IF(AND(AM499&gt;0,AM499*$B$4+AT498&lt;=$B$2*'SFV+BESS'!$I$9,AM499&gt;'SFV+BESS'!$I$7),'SFV+BESS'!$I$7,0))))</f>
        <v>20.326195563547088</v>
      </c>
      <c r="AO499" s="27">
        <f>IF(AND(AM499&lt;0,AT498+AM499/$B$5&gt;$H$2,-AM499/'Carga-Descarga Año'!$B$5&lt;'SFV+BESS'!$I$7),AM499/$B$5,IF(AND(AM499&lt;0,AT498+AM499/$B$5&gt;$H$2,-AM499/'Carga-Descarga Año'!$B$5&gt;'SFV+BESS'!$I$7),-'SFV+BESS'!$I$7,IF(AND(AM499&lt;0,AT498+AM499/$B$5&lt;$H$2),-MIN('SFV+BESS'!$I$7,AT498-$H$2),0)))</f>
        <v>0</v>
      </c>
      <c r="AP499" s="33"/>
      <c r="AQ499" s="33">
        <f t="shared" si="587"/>
        <v>74.570000000000007</v>
      </c>
      <c r="AR499" s="27">
        <f t="shared" si="551"/>
        <v>0</v>
      </c>
      <c r="AS499" s="27">
        <f t="shared" si="588"/>
        <v>0</v>
      </c>
      <c r="AT499" s="28">
        <f>IF((AT498+AN499+AO499)&gt;=$B$2*'SFV+BESS'!$I$9, $B$2*'SFV+BESS'!$I$9, (AT498+AN499+AO499))</f>
        <v>173.61249999999998</v>
      </c>
      <c r="AU499" s="110">
        <f t="shared" si="552"/>
        <v>2.3771786584409291</v>
      </c>
      <c r="AZ499" s="251"/>
      <c r="BA499" s="48">
        <v>20.4166666666667</v>
      </c>
      <c r="BB499" s="33">
        <f t="shared" si="607"/>
        <v>89.500386808653857</v>
      </c>
      <c r="BC499" s="33">
        <f>Gen_Cons_Horario!B2685</f>
        <v>0</v>
      </c>
      <c r="BD499" s="35">
        <f t="shared" si="582"/>
        <v>89.500386808653857</v>
      </c>
      <c r="BE499" s="116">
        <f>IF(AND(BD499&gt;0,BD499*$B$4+BK498&lt;=$B$2*'SFV+BESS'!$I$9,BD499&lt;'SFV+BESS'!$I$7), BD499*$B$4, IF(AND(BD499&gt;0,BD499*$B$4+BK498&gt;$B$2*'SFV+BESS'!$I$9,BD499*$B$4&lt;'SFV+BESS'!$I$7),$B$2*'SFV+BESS'!$I$9-BK498,IF(AND(BD499&gt;0,BD499*$B$4+BK498&gt;$B$2*'SFV+BESS'!$I$9,BD499*$B$4&gt;'SFV+BESS'!$I$7,BK498&lt;$B$2*'SFV+BESS'!$I$9),$B$2*'SFV+BESS'!$I$9-BK498,IF(AND(BD499&gt;0,BD499*$B$4+BK498&lt;=$B$2*'SFV+BESS'!$I$9,BD499&gt;'SFV+BESS'!$I$7),'SFV+BESS'!$I$7,0))))</f>
        <v>0</v>
      </c>
      <c r="BF499" s="27">
        <f>IF(AND(BD499&lt;0,BK498+BD499/$B$5&gt;$H$2,-BD499/'Carga-Descarga Año'!$B$5&lt;'SFV+BESS'!$I$7),BD499/$B$5,IF(AND(BD499&lt;0,BK498+BD499/$B$5&gt;$H$2,-BD499/'Carga-Descarga Año'!$B$5&gt;'SFV+BESS'!$I$7),-'SFV+BESS'!$I$7,IF(AND(BD499&lt;0,BK498+BD499/$B$5&lt;$H$2),-MIN('SFV+BESS'!$I$7,BK498-$H$2),0)))</f>
        <v>0</v>
      </c>
      <c r="BG499" s="33"/>
      <c r="BH499" s="33">
        <f t="shared" si="589"/>
        <v>0</v>
      </c>
      <c r="BI499" s="27">
        <f t="shared" si="553"/>
        <v>0</v>
      </c>
      <c r="BJ499" s="27">
        <f t="shared" si="590"/>
        <v>0</v>
      </c>
      <c r="BK499" s="28">
        <f>IF((BK498+BE499+BF499)&gt;=$B$2*'SFV+BESS'!$I$9, $B$2*'SFV+BESS'!$I$9, (BK498+BE499+BF499))</f>
        <v>173.61249999999998</v>
      </c>
      <c r="BL499" s="110">
        <f t="shared" si="554"/>
        <v>89.500386808653857</v>
      </c>
      <c r="BQ499" s="251"/>
      <c r="BR499" s="48">
        <v>20.4166666666667</v>
      </c>
      <c r="BS499" s="33">
        <f t="shared" si="608"/>
        <v>68.489252357644361</v>
      </c>
      <c r="BT499" s="33">
        <f>Gen_Cons_Horario!B3405</f>
        <v>0</v>
      </c>
      <c r="BU499" s="35">
        <f t="shared" si="583"/>
        <v>68.489252357644361</v>
      </c>
      <c r="BV499" s="116">
        <f>IF(AND(BU499&gt;0,BU499*$B$4+CB498&lt;=$B$2*'SFV+BESS'!$I$9,BU499&lt;'SFV+BESS'!$I$7), BU499*$B$4, IF(AND(BU499&gt;0,BU499*$B$4+CB498&gt;$B$2*'SFV+BESS'!$I$9,BU499*$B$4&lt;'SFV+BESS'!$I$7),$B$2*'SFV+BESS'!$I$9-CB498,IF(AND(BU499&gt;0,BU499*$B$4+CB498&gt;$B$2*'SFV+BESS'!$I$9,BU499*$B$4&gt;'SFV+BESS'!$I$7,CB498&lt;$B$2*'SFV+BESS'!$I$9),$B$2*'SFV+BESS'!$I$9-CB498,IF(AND(BU499&gt;0,BU499*$B$4+CB498&lt;=$B$2*'SFV+BESS'!$I$9,BU499&gt;'SFV+BESS'!$I$7),'SFV+BESS'!$I$7,0))))</f>
        <v>0</v>
      </c>
      <c r="BW499" s="27">
        <f>IF(AND(BU499&lt;0,CB498+BU499/$B$5&gt;$H$2,-BU499/'Carga-Descarga Año'!$B$5&lt;'SFV+BESS'!$I$7),BU499/$B$5,IF(AND(BU499&lt;0,CB498+BU499/$B$5&gt;$H$2,-BU499/'Carga-Descarga Año'!$B$5&gt;'SFV+BESS'!$I$7),-'SFV+BESS'!$I$7,IF(AND(BU499&lt;0,CB498+BU499/$B$5&lt;$H$2),-MIN('SFV+BESS'!$I$7,CB498-$H$2),0)))</f>
        <v>0</v>
      </c>
      <c r="BX499" s="33"/>
      <c r="BY499" s="33">
        <f t="shared" si="591"/>
        <v>0</v>
      </c>
      <c r="BZ499" s="27">
        <f t="shared" si="555"/>
        <v>0</v>
      </c>
      <c r="CA499" s="27">
        <f t="shared" si="556"/>
        <v>0</v>
      </c>
      <c r="CB499" s="28">
        <f>IF((CB498+BV499+BW499)&gt;=$B$2*'SFV+BESS'!$I$9, $B$2*'SFV+BESS'!$I$9, (CB498+BV499+BW499))</f>
        <v>173.61249999999998</v>
      </c>
      <c r="CC499" s="110">
        <f t="shared" si="557"/>
        <v>68.489252357644361</v>
      </c>
      <c r="CH499" s="251"/>
      <c r="CI499" s="48">
        <v>20.4166666666667</v>
      </c>
      <c r="CJ499" s="33">
        <f t="shared" si="609"/>
        <v>60.041839544678055</v>
      </c>
      <c r="CK499" s="33">
        <f>Gen_Cons_Horario!B4149</f>
        <v>0</v>
      </c>
      <c r="CL499" s="35">
        <f t="shared" si="584"/>
        <v>60.041839544678055</v>
      </c>
      <c r="CM499" s="116">
        <f>IF(AND(CL499&gt;0,CL499*$B$4+CS498&lt;=$B$2*'SFV+BESS'!$I$9,CL499&lt;'SFV+BESS'!$I$7), CL499*$B$4, IF(AND(CL499&gt;0,CL499*$B$4+CS498&gt;$B$2*'SFV+BESS'!$I$9,CL499*$B$4&lt;'SFV+BESS'!$I$7),$B$2*'SFV+BESS'!$I$9-CS498,IF(AND(CL499&gt;0,CL499*$B$4+CS498&gt;$B$2*'SFV+BESS'!$I$9,CL499*$B$4&gt;'SFV+BESS'!$I$7,CS498&lt;$B$2*'SFV+BESS'!$I$9),$B$2*'SFV+BESS'!$I$9-CS498,IF(AND(CL499&gt;0,CL499*$B$4+CS498&lt;=$B$2*'SFV+BESS'!$I$9,CL499&gt;'SFV+BESS'!$I$7),'SFV+BESS'!$I$7,0))))</f>
        <v>0</v>
      </c>
      <c r="CN499" s="27">
        <f>IF(AND(CL499&lt;0,CS498+CL499/$B$5&gt;$H$2,-CL499/'Carga-Descarga Año'!$B$5&lt;'SFV+BESS'!$I$7),CL499/$B$5,IF(AND(CL499&lt;0,CS498+CL499/$B$5&gt;$H$2,-CL499/'Carga-Descarga Año'!$B$5&gt;'SFV+BESS'!$I$7),-'SFV+BESS'!$I$7,IF(AND(CL499&lt;0,CS498+CL499/$B$5&lt;$H$2),-MIN('SFV+BESS'!$I$7,CS498-$H$2),0)))</f>
        <v>0</v>
      </c>
      <c r="CO499" s="33"/>
      <c r="CP499" s="33">
        <f t="shared" si="592"/>
        <v>0</v>
      </c>
      <c r="CQ499" s="27">
        <f t="shared" si="558"/>
        <v>0</v>
      </c>
      <c r="CR499" s="27">
        <f t="shared" si="593"/>
        <v>0</v>
      </c>
      <c r="CS499" s="28">
        <f>IF((CS498+CM499+CN499)&gt;=$B$2*'SFV+BESS'!$I$9, $B$2*'SFV+BESS'!$I$9, (CS498+CM499+CN499))</f>
        <v>173.61249999999998</v>
      </c>
      <c r="CT499" s="110">
        <f t="shared" si="559"/>
        <v>60.041839544678055</v>
      </c>
      <c r="CY499" s="251"/>
      <c r="CZ499" s="48">
        <v>20.4166666666667</v>
      </c>
      <c r="DA499" s="33">
        <f t="shared" si="610"/>
        <v>68.060646159931082</v>
      </c>
      <c r="DB499" s="33">
        <f>Gen_Cons_Horario!B4869</f>
        <v>0</v>
      </c>
      <c r="DC499" s="35">
        <f t="shared" si="575"/>
        <v>68.060646159931082</v>
      </c>
      <c r="DD499" s="116">
        <f>IF(AND(DC499&gt;0,DC499*$B$4+DJ498&lt;=$B$2*'SFV+BESS'!$I$9,DC499&lt;'SFV+BESS'!$I$7), DC499*$B$4, IF(AND(DC499&gt;0,DC499*$B$4+DJ498&gt;$B$2*'SFV+BESS'!$I$9,DC499*$B$4&lt;'SFV+BESS'!$I$7),$B$2*'SFV+BESS'!$I$9-DJ498,IF(AND(DC499&gt;0,DC499*$B$4+DJ498&gt;$B$2*'SFV+BESS'!$I$9,DC499*$B$4&gt;'SFV+BESS'!$I$7,DJ498&lt;$B$2*'SFV+BESS'!$I$9),$B$2*'SFV+BESS'!$I$9-DJ498,IF(AND(DC499&gt;0,DC499*$B$4+DJ498&lt;=$B$2*'SFV+BESS'!$I$9,DC499&gt;'SFV+BESS'!$I$7),'SFV+BESS'!$I$7,0))))</f>
        <v>0</v>
      </c>
      <c r="DE499" s="27">
        <f>IF(AND(DC499&lt;0,DJ498+DC499/$B$5&gt;$H$2,-DC499/'Carga-Descarga Año'!$B$5&lt;'SFV+BESS'!$I$7),DC499/$B$5,IF(AND(DC499&lt;0,DJ498+DC499/$B$5&gt;$H$2,-DC499/'Carga-Descarga Año'!$B$5&gt;'SFV+BESS'!$I$7),-'SFV+BESS'!$I$7,IF(AND(DC499&lt;0,DJ498+DC499/$B$5&lt;$H$2),-MIN('SFV+BESS'!$I$7,DJ498-$H$2),0)))</f>
        <v>0</v>
      </c>
      <c r="DF499" s="33"/>
      <c r="DG499" s="33">
        <f t="shared" si="594"/>
        <v>0</v>
      </c>
      <c r="DH499" s="27">
        <f t="shared" si="560"/>
        <v>0</v>
      </c>
      <c r="DI499" s="27">
        <f t="shared" si="561"/>
        <v>0</v>
      </c>
      <c r="DJ499" s="28">
        <f>IF((DJ498+DD499+DE499)&gt;=$B$2*'SFV+BESS'!$I$9, $B$2*'SFV+BESS'!$I$9, (DJ498+DD499+DE499))</f>
        <v>173.61249999999998</v>
      </c>
      <c r="DK499" s="110">
        <f t="shared" si="562"/>
        <v>68.060646159931082</v>
      </c>
      <c r="DP499" s="251"/>
      <c r="DQ499" s="48">
        <v>20.4166666666667</v>
      </c>
      <c r="DR499" s="33">
        <f t="shared" si="611"/>
        <v>72.573683597713242</v>
      </c>
      <c r="DS499" s="33">
        <f>Gen_Cons_Horario!B5613</f>
        <v>0</v>
      </c>
      <c r="DT499" s="35">
        <f t="shared" si="576"/>
        <v>72.573683597713242</v>
      </c>
      <c r="DU499" s="116">
        <f>IF(AND(DT499&gt;0,DT499*$B$4+EA498&lt;=$B$2*'SFV+BESS'!$I$9,DT499&lt;'SFV+BESS'!$I$7), DT499*$B$4, IF(AND(DT499&gt;0,DT499*$B$4+EA498&gt;$B$2*'SFV+BESS'!$I$9,DT499*$B$4&lt;'SFV+BESS'!$I$7),$B$2*'SFV+BESS'!$I$9-EA498,IF(AND(DT499&gt;0,DT499*$B$4+EA498&gt;$B$2*'SFV+BESS'!$I$9,DT499*$B$4&gt;'SFV+BESS'!$I$7,EA498&lt;$B$2*'SFV+BESS'!$I$9),$B$2*'SFV+BESS'!$I$9-EA498,IF(AND(DT499&gt;0,DT499*$B$4+EA498&lt;=$B$2*'SFV+BESS'!$I$9,DT499&gt;'SFV+BESS'!$I$7),'SFV+BESS'!$I$7,0))))</f>
        <v>0</v>
      </c>
      <c r="DV499" s="27">
        <f>IF(AND(DT499&lt;0,EA498+DT499/$B$5&gt;$H$2,-DT499/'Carga-Descarga Año'!$B$5&lt;'SFV+BESS'!$I$7),DT499/$B$5,IF(AND(DT499&lt;0,EA498+DT499/$B$5&gt;$H$2,-DT499/'Carga-Descarga Año'!$B$5&gt;'SFV+BESS'!$I$7),-'SFV+BESS'!$I$7,IF(AND(DT499&lt;0,EA498+DT499/$B$5&lt;$H$2),-MIN('SFV+BESS'!$I$7,EA498-$H$2),0)))</f>
        <v>0</v>
      </c>
      <c r="DW499" s="33"/>
      <c r="DX499" s="33">
        <f t="shared" si="595"/>
        <v>0</v>
      </c>
      <c r="DY499" s="27">
        <f t="shared" si="563"/>
        <v>0</v>
      </c>
      <c r="DZ499" s="27">
        <f t="shared" si="596"/>
        <v>0</v>
      </c>
      <c r="EA499" s="28">
        <f>IF((EA498+DU499+DV499)&gt;=$B$2*'SFV+BESS'!$I$9, $B$2*'SFV+BESS'!$I$9, (EA498+DU499+DV499))</f>
        <v>173.61249999999998</v>
      </c>
      <c r="EB499" s="110">
        <f t="shared" si="564"/>
        <v>72.573683597713242</v>
      </c>
      <c r="EG499" s="251"/>
      <c r="EH499" s="48">
        <v>20.4166666666667</v>
      </c>
      <c r="EI499" s="33">
        <f t="shared" si="612"/>
        <v>88.07759942561016</v>
      </c>
      <c r="EJ499" s="33">
        <f>Gen_Cons_Horario!B6357</f>
        <v>0</v>
      </c>
      <c r="EK499" s="35">
        <f t="shared" si="577"/>
        <v>88.07759942561016</v>
      </c>
      <c r="EL499" s="116">
        <f>IF(AND(EK499&gt;0,EK499*$B$4+ER498&lt;=$B$2*'SFV+BESS'!$I$9,EK499&lt;'SFV+BESS'!$I$7), EK499*$B$4, IF(AND(EK499&gt;0,EK499*$B$4+ER498&gt;$B$2*'SFV+BESS'!$I$9,EK499*$B$4&lt;'SFV+BESS'!$I$7),$B$2*'SFV+BESS'!$I$9-ER498,IF(AND(EK499&gt;0,EK499*$B$4+ER498&gt;$B$2*'SFV+BESS'!$I$9,EK499*$B$4&gt;'SFV+BESS'!$I$7,ER498&lt;$B$2*'SFV+BESS'!$I$9),$B$2*'SFV+BESS'!$I$9-ER498,IF(AND(EK499&gt;0,EK499*$B$4+ER498&lt;=$B$2*'SFV+BESS'!$I$9,EK499&gt;'SFV+BESS'!$I$7),'SFV+BESS'!$I$7,0))))</f>
        <v>0</v>
      </c>
      <c r="EM499" s="27">
        <f>IF(AND(EK499&lt;0,ER498+EK499/$B$5&gt;$H$2,-EK499/'Carga-Descarga Año'!$B$5&lt;'SFV+BESS'!$I$7),EK499/$B$5,IF(AND(EK499&lt;0,ER498+EK499/$B$5&gt;$H$2,-EK499/'Carga-Descarga Año'!$B$5&gt;'SFV+BESS'!$I$7),-'SFV+BESS'!$I$7,IF(AND(EK499&lt;0,ER498+EK499/$B$5&lt;$H$2),-MIN('SFV+BESS'!$I$7,ER498-$H$2),0)))</f>
        <v>0</v>
      </c>
      <c r="EN499" s="33"/>
      <c r="EO499" s="33">
        <f t="shared" si="597"/>
        <v>0</v>
      </c>
      <c r="EP499" s="27">
        <f t="shared" si="565"/>
        <v>0</v>
      </c>
      <c r="EQ499" s="27">
        <f t="shared" si="598"/>
        <v>0</v>
      </c>
      <c r="ER499" s="28">
        <f>IF((ER498+EL499+EM499)&gt;=$B$2*'SFV+BESS'!$I$9, $B$2*'SFV+BESS'!$I$9, (ER498+EL499+EM499))</f>
        <v>173.61249999999998</v>
      </c>
      <c r="ES499" s="110">
        <f t="shared" si="566"/>
        <v>88.07759942561016</v>
      </c>
      <c r="EX499" s="251"/>
      <c r="EY499" s="48">
        <v>20.4166666666667</v>
      </c>
      <c r="EZ499" s="33">
        <f t="shared" si="613"/>
        <v>96.19383250062873</v>
      </c>
      <c r="FA499" s="33">
        <f>Gen_Cons_Horario!B7077</f>
        <v>22.371000000000002</v>
      </c>
      <c r="FB499" s="35">
        <f t="shared" si="578"/>
        <v>73.822832500628721</v>
      </c>
      <c r="FC499" s="116">
        <f>IF(AND(FB499&gt;0,FB499*$B$4+FI498&lt;=$B$2*'SFV+BESS'!$I$9,FB499&lt;'SFV+BESS'!$I$7), FB499*$B$4, IF(AND(FB499&gt;0,FB499*$B$4+FI498&gt;$B$2*'SFV+BESS'!$I$9,FB499*$B$4&lt;'SFV+BESS'!$I$7),$B$2*'SFV+BESS'!$I$9-FI498,IF(AND(FB499&gt;0,FB499*$B$4+FI498&gt;$B$2*'SFV+BESS'!$I$9,FB499*$B$4&gt;'SFV+BESS'!$I$7,FI498&lt;$B$2*'SFV+BESS'!$I$9),$B$2*'SFV+BESS'!$I$9-FI498,IF(AND(FB499&gt;0,FB499*$B$4+FI498&lt;=$B$2*'SFV+BESS'!$I$9,FB499&gt;'SFV+BESS'!$I$7),'SFV+BESS'!$I$7,0))))</f>
        <v>0</v>
      </c>
      <c r="FD499" s="27">
        <f>IF(AND(FB499&lt;0,FI498+FB499/$B$5&gt;$H$2,-FB499/'Carga-Descarga Año'!$B$5&lt;'SFV+BESS'!$I$7),FB499/$B$5,IF(AND(FB499&lt;0,FI498+FB499/$B$5&gt;$H$2,-FB499/'Carga-Descarga Año'!$B$5&gt;'SFV+BESS'!$I$7),-'SFV+BESS'!$I$7,IF(AND(FB499&lt;0,FI498+FB499/$B$5&lt;$H$2),-MIN('SFV+BESS'!$I$7,FI498-$H$2),0)))</f>
        <v>0</v>
      </c>
      <c r="FE499" s="33"/>
      <c r="FF499" s="33">
        <f t="shared" si="599"/>
        <v>22.371000000000002</v>
      </c>
      <c r="FG499" s="27">
        <f t="shared" si="567"/>
        <v>0</v>
      </c>
      <c r="FH499" s="27">
        <f t="shared" si="600"/>
        <v>0</v>
      </c>
      <c r="FI499" s="28">
        <f>IF((FI498+FC499+FD499)&gt;=$B$2*'SFV+BESS'!$I$9, $B$2*'SFV+BESS'!$I$9, (FI498+FC499+FD499))</f>
        <v>173.61249999999998</v>
      </c>
      <c r="FJ499" s="110">
        <f t="shared" si="568"/>
        <v>73.822832500628721</v>
      </c>
      <c r="FO499" s="251"/>
      <c r="FP499" s="48">
        <v>20.4166666666667</v>
      </c>
      <c r="FQ499" s="33">
        <f t="shared" si="614"/>
        <v>101.70295248194581</v>
      </c>
      <c r="FR499" s="33">
        <f>Gen_Cons_Horario!B7821</f>
        <v>119.312</v>
      </c>
      <c r="FS499" s="35">
        <f t="shared" si="579"/>
        <v>-17.609047518054183</v>
      </c>
      <c r="FT499" s="116">
        <f>IF(AND(FS499&gt;0,FS499*$B$4+FZ498&lt;=$B$2*'SFV+BESS'!$I$9,FS499&lt;'SFV+BESS'!$I$7), FS499*$B$4, IF(AND(FS499&gt;0,FS499*$B$4+FZ498&gt;$B$2*'SFV+BESS'!$I$9,FS499*$B$4&lt;'SFV+BESS'!$I$7),$B$2*'SFV+BESS'!$I$9-FZ498,IF(AND(FS499&gt;0,FS499*$B$4+FZ498&gt;$B$2*'SFV+BESS'!$I$9,FS499*$B$4&gt;'SFV+BESS'!$I$7,FZ498&lt;$B$2*'SFV+BESS'!$I$9),$B$2*'SFV+BESS'!$I$9-FZ498,IF(AND(FS499&gt;0,FS499*$B$4+FZ498&lt;=$B$2*'SFV+BESS'!$I$9,FS499&gt;'SFV+BESS'!$I$7),'SFV+BESS'!$I$7,0))))</f>
        <v>0</v>
      </c>
      <c r="FU499" s="27">
        <f>IF(AND(FS499&lt;0,FZ498+FS499/$B$5&gt;$H$2,-FS499/'Carga-Descarga Año'!$B$5&lt;'SFV+BESS'!$I$7),FS499/$B$5,IF(AND(FS499&lt;0,FZ498+FS499/$B$5&gt;$H$2,-FS499/'Carga-Descarga Año'!$B$5&gt;'SFV+BESS'!$I$7),-'SFV+BESS'!$I$7,IF(AND(FS499&lt;0,FZ498+FS499/$B$5&lt;$H$2),-MIN('SFV+BESS'!$I$7,FZ498-$H$2),0)))</f>
        <v>-18.535839492688616</v>
      </c>
      <c r="FV499" s="33"/>
      <c r="FW499" s="33">
        <f t="shared" si="601"/>
        <v>101.70295248194581</v>
      </c>
      <c r="FX499" s="27">
        <f t="shared" si="569"/>
        <v>17.609047518054183</v>
      </c>
      <c r="FY499" s="27">
        <f t="shared" si="602"/>
        <v>0</v>
      </c>
      <c r="FZ499" s="28">
        <f>IF((FZ498+FT499+FU499)&gt;=$B$2*'SFV+BESS'!$I$9, $B$2*'SFV+BESS'!$I$9, (FZ498+FT499+FU499))</f>
        <v>74.66881819067973</v>
      </c>
      <c r="GA499" s="110">
        <f t="shared" si="570"/>
        <v>0</v>
      </c>
      <c r="GF499" s="251"/>
      <c r="GG499" s="48">
        <v>20.4166666666667</v>
      </c>
      <c r="GH499" s="33">
        <f t="shared" si="615"/>
        <v>103.14154069052196</v>
      </c>
      <c r="GI499" s="33">
        <f>Gen_Cons_Horario!B8541</f>
        <v>65.927500000000009</v>
      </c>
      <c r="GJ499" s="35">
        <f t="shared" si="585"/>
        <v>37.214040690521955</v>
      </c>
      <c r="GK499" s="116">
        <f>IF(AND(GJ499&gt;0,GJ499*$B$4+GQ498&lt;=$B$2*'SFV+BESS'!$I$9,GJ499&lt;'SFV+BESS'!$I$7), GJ499*$B$4, IF(AND(GJ499&gt;0,GJ499*$B$4+GQ498&gt;$B$2*'SFV+BESS'!$I$9,GJ499*$B$4&lt;'SFV+BESS'!$I$7),$B$2*'SFV+BESS'!$I$9-GQ498,IF(AND(GJ499&gt;0,GJ499*$B$4+GQ498&gt;$B$2*'SFV+BESS'!$I$9,GJ499*$B$4&gt;'SFV+BESS'!$I$7,GQ498&lt;$B$2*'SFV+BESS'!$I$9),$B$2*'SFV+BESS'!$I$9-GQ498,IF(AND(GJ499&gt;0,GJ499*$B$4+GQ498&lt;=$B$2*'SFV+BESS'!$I$9,GJ499&gt;'SFV+BESS'!$I$7),'SFV+BESS'!$I$7,0))))</f>
        <v>0</v>
      </c>
      <c r="GL499" s="27">
        <f>IF(AND(GJ499&lt;0,GQ498+GJ499/$B$5&gt;$H$2,-GJ499/'Carga-Descarga Año'!$B$5&lt;'SFV+BESS'!$I$7),GJ499/$B$5,IF(AND(GJ499&lt;0,GQ498+GJ499/$B$5&gt;$H$2,-GJ499/'Carga-Descarga Año'!$B$5&gt;'SFV+BESS'!$I$7),-'SFV+BESS'!$I$7,IF(AND(GJ499&lt;0,GQ498+GJ499/$B$5&lt;$H$2),-MIN('SFV+BESS'!$I$7,GQ498-$H$2),0)))</f>
        <v>0</v>
      </c>
      <c r="GM499" s="33"/>
      <c r="GN499" s="33">
        <f t="shared" si="603"/>
        <v>65.927500000000009</v>
      </c>
      <c r="GO499" s="27">
        <f t="shared" si="571"/>
        <v>0</v>
      </c>
      <c r="GP499" s="27">
        <f t="shared" si="604"/>
        <v>0</v>
      </c>
      <c r="GQ499" s="28">
        <f>IF((GQ498+GK499+GL499)&gt;=$B$2*'SFV+BESS'!$I$9, $B$2*'SFV+BESS'!$I$9, (GQ498+GK499+GL499))</f>
        <v>173.61249999999998</v>
      </c>
      <c r="GR499" s="110">
        <f t="shared" si="572"/>
        <v>37.214040690521955</v>
      </c>
    </row>
    <row r="500" spans="1:200">
      <c r="A500" s="249"/>
      <c r="B500" s="48">
        <v>20.4583333333333</v>
      </c>
      <c r="C500" s="38">
        <f t="shared" si="586"/>
        <v>114.26609089127589</v>
      </c>
      <c r="D500" s="2">
        <f>Gen_Cons_Horario!B526</f>
        <v>96.941000000000003</v>
      </c>
      <c r="E500" s="140">
        <f t="shared" si="544"/>
        <v>17.325090891275892</v>
      </c>
      <c r="F500" s="116">
        <f>IF(AND(E500&gt;0,E500*$B$4+L499&lt;=$B$2*'SFV+BESS'!$I$9,E500&lt;'SFV+BESS'!$I$7), E500*$B$4, IF(AND(E500&gt;0,E500*$B$4+L499&gt;$B$2*'SFV+BESS'!$I$9,E500*$B$4&lt;'SFV+BESS'!$I$7),$B$2*'SFV+BESS'!$I$9-L499,IF(AND(E500&gt;0,E500*$B$4+L499&gt;$B$2*'SFV+BESS'!$I$9,E500*$B$4&gt;'SFV+BESS'!$I$7,L499&lt;$B$2*'SFV+BESS'!$I$9),$B$2*'SFV+BESS'!$I$9-L499,IF(AND(E500&gt;0,E500*$B$4+L499&lt;=$B$2*'SFV+BESS'!$I$9,E500&gt;'SFV+BESS'!$I$7),'SFV+BESS'!$I$7,0))))</f>
        <v>16.458836346712097</v>
      </c>
      <c r="G500" s="27">
        <f>IF(AND(E500&lt;0,L499+E500/$B$5&gt;$H$2,-E500/'Carga-Descarga Año'!$B$5&lt;'SFV+BESS'!$I$7),E500/$B$5,IF(AND(E500&lt;0,L499+E500/$B$5&gt;$H$2,-E500/'Carga-Descarga Año'!$B$5&gt;'SFV+BESS'!$I$7),-'SFV+BESS'!$I$7,IF(AND(E500&lt;0,L499+E500/$B$5&lt;$H$2),-MIN('SFV+BESS'!$I$7,L499-$H$2),0)))</f>
        <v>0</v>
      </c>
      <c r="I500" s="38">
        <f t="shared" si="545"/>
        <v>96.941000000000003</v>
      </c>
      <c r="J500" s="27">
        <f t="shared" si="547"/>
        <v>0</v>
      </c>
      <c r="K500" s="27">
        <f t="shared" si="546"/>
        <v>0</v>
      </c>
      <c r="L500" s="28">
        <f>IF((L499+F500+G500)&gt;=$B$2*'SFV+BESS'!$I$9, $B$2*'SFV+BESS'!$I$9, (L499+F500+G500))</f>
        <v>157.51361070402561</v>
      </c>
      <c r="M500" s="110">
        <f t="shared" si="548"/>
        <v>0</v>
      </c>
      <c r="R500" s="251"/>
      <c r="S500" s="48">
        <v>20.4583333333333</v>
      </c>
      <c r="T500" s="2">
        <f t="shared" si="605"/>
        <v>115.68420825459324</v>
      </c>
      <c r="U500" s="2">
        <f>Gen_Cons_Horario!B1270</f>
        <v>59.656000000000006</v>
      </c>
      <c r="V500" s="35">
        <f t="shared" si="580"/>
        <v>56.028208254593238</v>
      </c>
      <c r="W500" s="116">
        <f>IF(AND(V500&gt;0,V500*$B$4+AC499&lt;=$B$2*'SFV+BESS'!$I$9,V500&lt;'SFV+BESS'!$I$7), V500*$B$4, IF(AND(V500&gt;0,V500*$B$4+AC499&gt;$B$2*'SFV+BESS'!$I$9,V500*$B$4&lt;'SFV+BESS'!$I$7),$B$2*'SFV+BESS'!$I$9-AC499,IF(AND(V500&gt;0,V500*$B$4+AC499&gt;$B$2*'SFV+BESS'!$I$9,V500*$B$4&gt;'SFV+BESS'!$I$7,AC499&lt;$B$2*'SFV+BESS'!$I$9),$B$2*'SFV+BESS'!$I$9-AC499,IF(AND(V500&gt;0,V500*$B$4+AC499&lt;=$B$2*'SFV+BESS'!$I$9,V500&gt;'SFV+BESS'!$I$7),'SFV+BESS'!$I$7,0))))</f>
        <v>0</v>
      </c>
      <c r="X500" s="27">
        <f>IF(AND(V500&lt;0,AC499+V500/$B$5&gt;$H$2,-V500/'Carga-Descarga Año'!$B$5&lt;'SFV+BESS'!$I$7),V500/$B$5,IF(AND(V500&lt;0,AC499+V500/$B$5&gt;$H$2,-V500/'Carga-Descarga Año'!$B$5&gt;'SFV+BESS'!$I$7),-'SFV+BESS'!$I$7,IF(AND(V500&lt;0,AC499+V500/$B$5&lt;$H$2),-MIN('SFV+BESS'!$I$7,AC499-$H$2),0)))</f>
        <v>0</v>
      </c>
      <c r="Z500" s="33">
        <f t="shared" si="574"/>
        <v>59.656000000000006</v>
      </c>
      <c r="AA500" s="27">
        <f t="shared" si="549"/>
        <v>0</v>
      </c>
      <c r="AB500" s="27">
        <f t="shared" si="573"/>
        <v>0</v>
      </c>
      <c r="AC500" s="28">
        <f>IF((AC499+W500+X500)&gt;=$B$2*'SFV+BESS'!$I$9, $B$2*'SFV+BESS'!$I$9, (AC499+W500+X500))</f>
        <v>173.61249999999998</v>
      </c>
      <c r="AD500" s="110">
        <f t="shared" si="550"/>
        <v>56.028208254593238</v>
      </c>
      <c r="AI500" s="251"/>
      <c r="AJ500" s="48">
        <v>20.4583333333333</v>
      </c>
      <c r="AK500" s="52">
        <f t="shared" si="606"/>
        <v>115.61736628907755</v>
      </c>
      <c r="AL500" s="33">
        <f>Gen_Cons_Horario!B1942</f>
        <v>74.570000000000007</v>
      </c>
      <c r="AM500" s="35">
        <f t="shared" si="581"/>
        <v>41.047366289077544</v>
      </c>
      <c r="AN500" s="116">
        <f>IF(AND(AM500&gt;0,AM500*$B$4+AT499&lt;=$B$2*'SFV+BESS'!$I$9,AM500&lt;'SFV+BESS'!$I$7), AM500*$B$4, IF(AND(AM500&gt;0,AM500*$B$4+AT499&gt;$B$2*'SFV+BESS'!$I$9,AM500*$B$4&lt;'SFV+BESS'!$I$7),$B$2*'SFV+BESS'!$I$9-AT499,IF(AND(AM500&gt;0,AM500*$B$4+AT499&gt;$B$2*'SFV+BESS'!$I$9,AM500*$B$4&gt;'SFV+BESS'!$I$7,AT499&lt;$B$2*'SFV+BESS'!$I$9),$B$2*'SFV+BESS'!$I$9-AT499,IF(AND(AM500&gt;0,AM500*$B$4+AT499&lt;=$B$2*'SFV+BESS'!$I$9,AM500&gt;'SFV+BESS'!$I$7),'SFV+BESS'!$I$7,0))))</f>
        <v>0</v>
      </c>
      <c r="AO500" s="27">
        <f>IF(AND(AM500&lt;0,AT499+AM500/$B$5&gt;$H$2,-AM500/'Carga-Descarga Año'!$B$5&lt;'SFV+BESS'!$I$7),AM500/$B$5,IF(AND(AM500&lt;0,AT499+AM500/$B$5&gt;$H$2,-AM500/'Carga-Descarga Año'!$B$5&gt;'SFV+BESS'!$I$7),-'SFV+BESS'!$I$7,IF(AND(AM500&lt;0,AT499+AM500/$B$5&lt;$H$2),-MIN('SFV+BESS'!$I$7,AT499-$H$2),0)))</f>
        <v>0</v>
      </c>
      <c r="AP500" s="33"/>
      <c r="AQ500" s="33">
        <f t="shared" si="587"/>
        <v>74.570000000000007</v>
      </c>
      <c r="AR500" s="27">
        <f t="shared" si="551"/>
        <v>0</v>
      </c>
      <c r="AS500" s="27">
        <f t="shared" si="588"/>
        <v>0</v>
      </c>
      <c r="AT500" s="28">
        <f>IF((AT499+AN500+AO500)&gt;=$B$2*'SFV+BESS'!$I$9, $B$2*'SFV+BESS'!$I$9, (AT499+AN500+AO500))</f>
        <v>173.61249999999998</v>
      </c>
      <c r="AU500" s="110">
        <f t="shared" si="552"/>
        <v>41.047366289077544</v>
      </c>
      <c r="AZ500" s="251"/>
      <c r="BA500" s="48">
        <v>20.4583333333333</v>
      </c>
      <c r="BB500" s="33">
        <f t="shared" si="607"/>
        <v>100.24824985336119</v>
      </c>
      <c r="BC500" s="33">
        <f>Gen_Cons_Horario!B2686</f>
        <v>0</v>
      </c>
      <c r="BD500" s="35">
        <f t="shared" si="582"/>
        <v>100.24824985336119</v>
      </c>
      <c r="BE500" s="116">
        <f>IF(AND(BD500&gt;0,BD500*$B$4+BK499&lt;=$B$2*'SFV+BESS'!$I$9,BD500&lt;'SFV+BESS'!$I$7), BD500*$B$4, IF(AND(BD500&gt;0,BD500*$B$4+BK499&gt;$B$2*'SFV+BESS'!$I$9,BD500*$B$4&lt;'SFV+BESS'!$I$7),$B$2*'SFV+BESS'!$I$9-BK499,IF(AND(BD500&gt;0,BD500*$B$4+BK499&gt;$B$2*'SFV+BESS'!$I$9,BD500*$B$4&gt;'SFV+BESS'!$I$7,BK499&lt;$B$2*'SFV+BESS'!$I$9),$B$2*'SFV+BESS'!$I$9-BK499,IF(AND(BD500&gt;0,BD500*$B$4+BK499&lt;=$B$2*'SFV+BESS'!$I$9,BD500&gt;'SFV+BESS'!$I$7),'SFV+BESS'!$I$7,0))))</f>
        <v>0</v>
      </c>
      <c r="BF500" s="27">
        <f>IF(AND(BD500&lt;0,BK499+BD500/$B$5&gt;$H$2,-BD500/'Carga-Descarga Año'!$B$5&lt;'SFV+BESS'!$I$7),BD500/$B$5,IF(AND(BD500&lt;0,BK499+BD500/$B$5&gt;$H$2,-BD500/'Carga-Descarga Año'!$B$5&gt;'SFV+BESS'!$I$7),-'SFV+BESS'!$I$7,IF(AND(BD500&lt;0,BK499+BD500/$B$5&lt;$H$2),-MIN('SFV+BESS'!$I$7,BK499-$H$2),0)))</f>
        <v>0</v>
      </c>
      <c r="BG500" s="33"/>
      <c r="BH500" s="33">
        <f t="shared" si="589"/>
        <v>0</v>
      </c>
      <c r="BI500" s="27">
        <f t="shared" si="553"/>
        <v>0</v>
      </c>
      <c r="BJ500" s="27">
        <f t="shared" si="590"/>
        <v>0</v>
      </c>
      <c r="BK500" s="28">
        <f>IF((BK499+BE500+BF500)&gt;=$B$2*'SFV+BESS'!$I$9, $B$2*'SFV+BESS'!$I$9, (BK499+BE500+BF500))</f>
        <v>173.61249999999998</v>
      </c>
      <c r="BL500" s="110">
        <f t="shared" si="554"/>
        <v>100.24824985336119</v>
      </c>
      <c r="BQ500" s="251"/>
      <c r="BR500" s="48">
        <v>20.4583333333333</v>
      </c>
      <c r="BS500" s="33">
        <f t="shared" si="608"/>
        <v>79.979225615012339</v>
      </c>
      <c r="BT500" s="33">
        <f>Gen_Cons_Horario!B3406</f>
        <v>0</v>
      </c>
      <c r="BU500" s="35">
        <f t="shared" si="583"/>
        <v>79.979225615012339</v>
      </c>
      <c r="BV500" s="116">
        <f>IF(AND(BU500&gt;0,BU500*$B$4+CB499&lt;=$B$2*'SFV+BESS'!$I$9,BU500&lt;'SFV+BESS'!$I$7), BU500*$B$4, IF(AND(BU500&gt;0,BU500*$B$4+CB499&gt;$B$2*'SFV+BESS'!$I$9,BU500*$B$4&lt;'SFV+BESS'!$I$7),$B$2*'SFV+BESS'!$I$9-CB499,IF(AND(BU500&gt;0,BU500*$B$4+CB499&gt;$B$2*'SFV+BESS'!$I$9,BU500*$B$4&gt;'SFV+BESS'!$I$7,CB499&lt;$B$2*'SFV+BESS'!$I$9),$B$2*'SFV+BESS'!$I$9-CB499,IF(AND(BU500&gt;0,BU500*$B$4+CB499&lt;=$B$2*'SFV+BESS'!$I$9,BU500&gt;'SFV+BESS'!$I$7),'SFV+BESS'!$I$7,0))))</f>
        <v>0</v>
      </c>
      <c r="BW500" s="27">
        <f>IF(AND(BU500&lt;0,CB499+BU500/$B$5&gt;$H$2,-BU500/'Carga-Descarga Año'!$B$5&lt;'SFV+BESS'!$I$7),BU500/$B$5,IF(AND(BU500&lt;0,CB499+BU500/$B$5&gt;$H$2,-BU500/'Carga-Descarga Año'!$B$5&gt;'SFV+BESS'!$I$7),-'SFV+BESS'!$I$7,IF(AND(BU500&lt;0,CB499+BU500/$B$5&lt;$H$2),-MIN('SFV+BESS'!$I$7,CB499-$H$2),0)))</f>
        <v>0</v>
      </c>
      <c r="BX500" s="33"/>
      <c r="BY500" s="33">
        <f t="shared" si="591"/>
        <v>0</v>
      </c>
      <c r="BZ500" s="27">
        <f t="shared" si="555"/>
        <v>0</v>
      </c>
      <c r="CA500" s="27">
        <f t="shared" si="556"/>
        <v>0</v>
      </c>
      <c r="CB500" s="28">
        <f>IF((CB499+BV500+BW500)&gt;=$B$2*'SFV+BESS'!$I$9, $B$2*'SFV+BESS'!$I$9, (CB499+BV500+BW500))</f>
        <v>173.61249999999998</v>
      </c>
      <c r="CC500" s="110">
        <f t="shared" si="557"/>
        <v>79.979225615012339</v>
      </c>
      <c r="CH500" s="251"/>
      <c r="CI500" s="48">
        <v>20.4583333333333</v>
      </c>
      <c r="CJ500" s="33">
        <f t="shared" si="609"/>
        <v>71.185968854106946</v>
      </c>
      <c r="CK500" s="33">
        <f>Gen_Cons_Horario!B4150</f>
        <v>0</v>
      </c>
      <c r="CL500" s="35">
        <f t="shared" si="584"/>
        <v>71.185968854106946</v>
      </c>
      <c r="CM500" s="116">
        <f>IF(AND(CL500&gt;0,CL500*$B$4+CS499&lt;=$B$2*'SFV+BESS'!$I$9,CL500&lt;'SFV+BESS'!$I$7), CL500*$B$4, IF(AND(CL500&gt;0,CL500*$B$4+CS499&gt;$B$2*'SFV+BESS'!$I$9,CL500*$B$4&lt;'SFV+BESS'!$I$7),$B$2*'SFV+BESS'!$I$9-CS499,IF(AND(CL500&gt;0,CL500*$B$4+CS499&gt;$B$2*'SFV+BESS'!$I$9,CL500*$B$4&gt;'SFV+BESS'!$I$7,CS499&lt;$B$2*'SFV+BESS'!$I$9),$B$2*'SFV+BESS'!$I$9-CS499,IF(AND(CL500&gt;0,CL500*$B$4+CS499&lt;=$B$2*'SFV+BESS'!$I$9,CL500&gt;'SFV+BESS'!$I$7),'SFV+BESS'!$I$7,0))))</f>
        <v>0</v>
      </c>
      <c r="CN500" s="27">
        <f>IF(AND(CL500&lt;0,CS499+CL500/$B$5&gt;$H$2,-CL500/'Carga-Descarga Año'!$B$5&lt;'SFV+BESS'!$I$7),CL500/$B$5,IF(AND(CL500&lt;0,CS499+CL500/$B$5&gt;$H$2,-CL500/'Carga-Descarga Año'!$B$5&gt;'SFV+BESS'!$I$7),-'SFV+BESS'!$I$7,IF(AND(CL500&lt;0,CS499+CL500/$B$5&lt;$H$2),-MIN('SFV+BESS'!$I$7,CS499-$H$2),0)))</f>
        <v>0</v>
      </c>
      <c r="CO500" s="33"/>
      <c r="CP500" s="33">
        <f t="shared" si="592"/>
        <v>0</v>
      </c>
      <c r="CQ500" s="27">
        <f t="shared" si="558"/>
        <v>0</v>
      </c>
      <c r="CR500" s="27">
        <f t="shared" si="593"/>
        <v>0</v>
      </c>
      <c r="CS500" s="28">
        <f>IF((CS499+CM500+CN500)&gt;=$B$2*'SFV+BESS'!$I$9, $B$2*'SFV+BESS'!$I$9, (CS499+CM500+CN500))</f>
        <v>173.61249999999998</v>
      </c>
      <c r="CT500" s="110">
        <f t="shared" si="559"/>
        <v>71.185968854106946</v>
      </c>
      <c r="CY500" s="251"/>
      <c r="CZ500" s="48">
        <v>20.4583333333333</v>
      </c>
      <c r="DA500" s="33">
        <f t="shared" si="610"/>
        <v>79.260499325489363</v>
      </c>
      <c r="DB500" s="33">
        <f>Gen_Cons_Horario!B4870</f>
        <v>0</v>
      </c>
      <c r="DC500" s="35">
        <f t="shared" si="575"/>
        <v>79.260499325489363</v>
      </c>
      <c r="DD500" s="116">
        <f>IF(AND(DC500&gt;0,DC500*$B$4+DJ499&lt;=$B$2*'SFV+BESS'!$I$9,DC500&lt;'SFV+BESS'!$I$7), DC500*$B$4, IF(AND(DC500&gt;0,DC500*$B$4+DJ499&gt;$B$2*'SFV+BESS'!$I$9,DC500*$B$4&lt;'SFV+BESS'!$I$7),$B$2*'SFV+BESS'!$I$9-DJ499,IF(AND(DC500&gt;0,DC500*$B$4+DJ499&gt;$B$2*'SFV+BESS'!$I$9,DC500*$B$4&gt;'SFV+BESS'!$I$7,DJ499&lt;$B$2*'SFV+BESS'!$I$9),$B$2*'SFV+BESS'!$I$9-DJ499,IF(AND(DC500&gt;0,DC500*$B$4+DJ499&lt;=$B$2*'SFV+BESS'!$I$9,DC500&gt;'SFV+BESS'!$I$7),'SFV+BESS'!$I$7,0))))</f>
        <v>0</v>
      </c>
      <c r="DE500" s="27">
        <f>IF(AND(DC500&lt;0,DJ499+DC500/$B$5&gt;$H$2,-DC500/'Carga-Descarga Año'!$B$5&lt;'SFV+BESS'!$I$7),DC500/$B$5,IF(AND(DC500&lt;0,DJ499+DC500/$B$5&gt;$H$2,-DC500/'Carga-Descarga Año'!$B$5&gt;'SFV+BESS'!$I$7),-'SFV+BESS'!$I$7,IF(AND(DC500&lt;0,DJ499+DC500/$B$5&lt;$H$2),-MIN('SFV+BESS'!$I$7,DJ499-$H$2),0)))</f>
        <v>0</v>
      </c>
      <c r="DF500" s="33"/>
      <c r="DG500" s="33">
        <f t="shared" si="594"/>
        <v>0</v>
      </c>
      <c r="DH500" s="27">
        <f t="shared" si="560"/>
        <v>0</v>
      </c>
      <c r="DI500" s="27">
        <f t="shared" si="561"/>
        <v>0</v>
      </c>
      <c r="DJ500" s="28">
        <f>IF((DJ499+DD500+DE500)&gt;=$B$2*'SFV+BESS'!$I$9, $B$2*'SFV+BESS'!$I$9, (DJ499+DD500+DE500))</f>
        <v>173.61249999999998</v>
      </c>
      <c r="DK500" s="110">
        <f t="shared" si="562"/>
        <v>79.260499325489363</v>
      </c>
      <c r="DP500" s="251"/>
      <c r="DQ500" s="48">
        <v>20.4583333333333</v>
      </c>
      <c r="DR500" s="33">
        <f t="shared" si="611"/>
        <v>83.030986709775661</v>
      </c>
      <c r="DS500" s="33">
        <f>Gen_Cons_Horario!B5614</f>
        <v>0</v>
      </c>
      <c r="DT500" s="35">
        <f t="shared" si="576"/>
        <v>83.030986709775661</v>
      </c>
      <c r="DU500" s="116">
        <f>IF(AND(DT500&gt;0,DT500*$B$4+EA499&lt;=$B$2*'SFV+BESS'!$I$9,DT500&lt;'SFV+BESS'!$I$7), DT500*$B$4, IF(AND(DT500&gt;0,DT500*$B$4+EA499&gt;$B$2*'SFV+BESS'!$I$9,DT500*$B$4&lt;'SFV+BESS'!$I$7),$B$2*'SFV+BESS'!$I$9-EA499,IF(AND(DT500&gt;0,DT500*$B$4+EA499&gt;$B$2*'SFV+BESS'!$I$9,DT500*$B$4&gt;'SFV+BESS'!$I$7,EA499&lt;$B$2*'SFV+BESS'!$I$9),$B$2*'SFV+BESS'!$I$9-EA499,IF(AND(DT500&gt;0,DT500*$B$4+EA499&lt;=$B$2*'SFV+BESS'!$I$9,DT500&gt;'SFV+BESS'!$I$7),'SFV+BESS'!$I$7,0))))</f>
        <v>0</v>
      </c>
      <c r="DV500" s="27">
        <f>IF(AND(DT500&lt;0,EA499+DT500/$B$5&gt;$H$2,-DT500/'Carga-Descarga Año'!$B$5&lt;'SFV+BESS'!$I$7),DT500/$B$5,IF(AND(DT500&lt;0,EA499+DT500/$B$5&gt;$H$2,-DT500/'Carga-Descarga Año'!$B$5&gt;'SFV+BESS'!$I$7),-'SFV+BESS'!$I$7,IF(AND(DT500&lt;0,EA499+DT500/$B$5&lt;$H$2),-MIN('SFV+BESS'!$I$7,EA499-$H$2),0)))</f>
        <v>0</v>
      </c>
      <c r="DW500" s="33"/>
      <c r="DX500" s="33">
        <f t="shared" si="595"/>
        <v>0</v>
      </c>
      <c r="DY500" s="27">
        <f t="shared" si="563"/>
        <v>0</v>
      </c>
      <c r="DZ500" s="27">
        <f t="shared" si="596"/>
        <v>0</v>
      </c>
      <c r="EA500" s="28">
        <f>IF((EA499+DU500+DV500)&gt;=$B$2*'SFV+BESS'!$I$9, $B$2*'SFV+BESS'!$I$9, (EA499+DU500+DV500))</f>
        <v>173.61249999999998</v>
      </c>
      <c r="EB500" s="110">
        <f t="shared" si="564"/>
        <v>83.030986709775661</v>
      </c>
      <c r="EG500" s="251"/>
      <c r="EH500" s="48">
        <v>20.4583333333333</v>
      </c>
      <c r="EI500" s="33">
        <f t="shared" si="612"/>
        <v>98.155127964009495</v>
      </c>
      <c r="EJ500" s="33">
        <f>Gen_Cons_Horario!B6358</f>
        <v>0</v>
      </c>
      <c r="EK500" s="35">
        <f t="shared" si="577"/>
        <v>98.155127964009495</v>
      </c>
      <c r="EL500" s="116">
        <f>IF(AND(EK500&gt;0,EK500*$B$4+ER499&lt;=$B$2*'SFV+BESS'!$I$9,EK500&lt;'SFV+BESS'!$I$7), EK500*$B$4, IF(AND(EK500&gt;0,EK500*$B$4+ER499&gt;$B$2*'SFV+BESS'!$I$9,EK500*$B$4&lt;'SFV+BESS'!$I$7),$B$2*'SFV+BESS'!$I$9-ER499,IF(AND(EK500&gt;0,EK500*$B$4+ER499&gt;$B$2*'SFV+BESS'!$I$9,EK500*$B$4&gt;'SFV+BESS'!$I$7,ER499&lt;$B$2*'SFV+BESS'!$I$9),$B$2*'SFV+BESS'!$I$9-ER499,IF(AND(EK500&gt;0,EK500*$B$4+ER499&lt;=$B$2*'SFV+BESS'!$I$9,EK500&gt;'SFV+BESS'!$I$7),'SFV+BESS'!$I$7,0))))</f>
        <v>0</v>
      </c>
      <c r="EM500" s="27">
        <f>IF(AND(EK500&lt;0,ER499+EK500/$B$5&gt;$H$2,-EK500/'Carga-Descarga Año'!$B$5&lt;'SFV+BESS'!$I$7),EK500/$B$5,IF(AND(EK500&lt;0,ER499+EK500/$B$5&gt;$H$2,-EK500/'Carga-Descarga Año'!$B$5&gt;'SFV+BESS'!$I$7),-'SFV+BESS'!$I$7,IF(AND(EK500&lt;0,ER499+EK500/$B$5&lt;$H$2),-MIN('SFV+BESS'!$I$7,ER499-$H$2),0)))</f>
        <v>0</v>
      </c>
      <c r="EN500" s="33"/>
      <c r="EO500" s="33">
        <f t="shared" si="597"/>
        <v>0</v>
      </c>
      <c r="EP500" s="27">
        <f t="shared" si="565"/>
        <v>0</v>
      </c>
      <c r="EQ500" s="27">
        <f t="shared" si="598"/>
        <v>0</v>
      </c>
      <c r="ER500" s="28">
        <f>IF((ER499+EL500+EM500)&gt;=$B$2*'SFV+BESS'!$I$9, $B$2*'SFV+BESS'!$I$9, (ER499+EL500+EM500))</f>
        <v>173.61249999999998</v>
      </c>
      <c r="ES500" s="110">
        <f t="shared" si="566"/>
        <v>98.155127964009495</v>
      </c>
      <c r="EX500" s="251"/>
      <c r="EY500" s="48">
        <v>20.4583333333333</v>
      </c>
      <c r="EZ500" s="33">
        <f t="shared" si="613"/>
        <v>105.54601066041208</v>
      </c>
      <c r="FA500" s="33">
        <f>Gen_Cons_Horario!B7078</f>
        <v>22.371000000000002</v>
      </c>
      <c r="FB500" s="35">
        <f t="shared" si="578"/>
        <v>83.175010660412084</v>
      </c>
      <c r="FC500" s="116">
        <f>IF(AND(FB500&gt;0,FB500*$B$4+FI499&lt;=$B$2*'SFV+BESS'!$I$9,FB500&lt;'SFV+BESS'!$I$7), FB500*$B$4, IF(AND(FB500&gt;0,FB500*$B$4+FI499&gt;$B$2*'SFV+BESS'!$I$9,FB500*$B$4&lt;'SFV+BESS'!$I$7),$B$2*'SFV+BESS'!$I$9-FI499,IF(AND(FB500&gt;0,FB500*$B$4+FI499&gt;$B$2*'SFV+BESS'!$I$9,FB500*$B$4&gt;'SFV+BESS'!$I$7,FI499&lt;$B$2*'SFV+BESS'!$I$9),$B$2*'SFV+BESS'!$I$9-FI499,IF(AND(FB500&gt;0,FB500*$B$4+FI499&lt;=$B$2*'SFV+BESS'!$I$9,FB500&gt;'SFV+BESS'!$I$7),'SFV+BESS'!$I$7,0))))</f>
        <v>0</v>
      </c>
      <c r="FD500" s="27">
        <f>IF(AND(FB500&lt;0,FI499+FB500/$B$5&gt;$H$2,-FB500/'Carga-Descarga Año'!$B$5&lt;'SFV+BESS'!$I$7),FB500/$B$5,IF(AND(FB500&lt;0,FI499+FB500/$B$5&gt;$H$2,-FB500/'Carga-Descarga Año'!$B$5&gt;'SFV+BESS'!$I$7),-'SFV+BESS'!$I$7,IF(AND(FB500&lt;0,FI499+FB500/$B$5&lt;$H$2),-MIN('SFV+BESS'!$I$7,FI499-$H$2),0)))</f>
        <v>0</v>
      </c>
      <c r="FE500" s="33"/>
      <c r="FF500" s="33">
        <f t="shared" si="599"/>
        <v>22.371000000000002</v>
      </c>
      <c r="FG500" s="27">
        <f t="shared" si="567"/>
        <v>0</v>
      </c>
      <c r="FH500" s="27">
        <f t="shared" si="600"/>
        <v>0</v>
      </c>
      <c r="FI500" s="28">
        <f>IF((FI499+FC500+FD500)&gt;=$B$2*'SFV+BESS'!$I$9, $B$2*'SFV+BESS'!$I$9, (FI499+FC500+FD500))</f>
        <v>173.61249999999998</v>
      </c>
      <c r="FJ500" s="110">
        <f t="shared" si="568"/>
        <v>83.175010660412084</v>
      </c>
      <c r="FO500" s="251"/>
      <c r="FP500" s="48">
        <v>20.4583333333333</v>
      </c>
      <c r="FQ500" s="33">
        <f t="shared" si="614"/>
        <v>111.79188536815481</v>
      </c>
      <c r="FR500" s="33">
        <f>Gen_Cons_Horario!B7822</f>
        <v>119.312</v>
      </c>
      <c r="FS500" s="35">
        <f t="shared" si="579"/>
        <v>-7.520114631845189</v>
      </c>
      <c r="FT500" s="116">
        <f>IF(AND(FS500&gt;0,FS500*$B$4+FZ499&lt;=$B$2*'SFV+BESS'!$I$9,FS500&lt;'SFV+BESS'!$I$7), FS500*$B$4, IF(AND(FS500&gt;0,FS500*$B$4+FZ499&gt;$B$2*'SFV+BESS'!$I$9,FS500*$B$4&lt;'SFV+BESS'!$I$7),$B$2*'SFV+BESS'!$I$9-FZ499,IF(AND(FS500&gt;0,FS500*$B$4+FZ499&gt;$B$2*'SFV+BESS'!$I$9,FS500*$B$4&gt;'SFV+BESS'!$I$7,FZ499&lt;$B$2*'SFV+BESS'!$I$9),$B$2*'SFV+BESS'!$I$9-FZ499,IF(AND(FS500&gt;0,FS500*$B$4+FZ499&lt;=$B$2*'SFV+BESS'!$I$9,FS500&gt;'SFV+BESS'!$I$7),'SFV+BESS'!$I$7,0))))</f>
        <v>0</v>
      </c>
      <c r="FU500" s="27">
        <f>IF(AND(FS500&lt;0,FZ499+FS500/$B$5&gt;$H$2,-FS500/'Carga-Descarga Año'!$B$5&lt;'SFV+BESS'!$I$7),FS500/$B$5,IF(AND(FS500&lt;0,FZ499+FS500/$B$5&gt;$H$2,-FS500/'Carga-Descarga Año'!$B$5&gt;'SFV+BESS'!$I$7),-'SFV+BESS'!$I$7,IF(AND(FS500&lt;0,FZ499+FS500/$B$5&lt;$H$2),-MIN('SFV+BESS'!$I$7,FZ499-$H$2),0)))</f>
        <v>-7.91591013878441</v>
      </c>
      <c r="FV500" s="33"/>
      <c r="FW500" s="33">
        <f t="shared" si="601"/>
        <v>111.79188536815481</v>
      </c>
      <c r="FX500" s="27">
        <f t="shared" si="569"/>
        <v>7.520114631845189</v>
      </c>
      <c r="FY500" s="27">
        <f t="shared" si="602"/>
        <v>0</v>
      </c>
      <c r="FZ500" s="28">
        <f>IF((FZ499+FT500+FU500)&gt;=$B$2*'SFV+BESS'!$I$9, $B$2*'SFV+BESS'!$I$9, (FZ499+FT500+FU500))</f>
        <v>66.752908051895318</v>
      </c>
      <c r="GA500" s="110">
        <f t="shared" si="570"/>
        <v>0</v>
      </c>
      <c r="GF500" s="251"/>
      <c r="GG500" s="48">
        <v>20.4583333333333</v>
      </c>
      <c r="GH500" s="33">
        <f t="shared" si="615"/>
        <v>113.11824732914998</v>
      </c>
      <c r="GI500" s="33">
        <f>Gen_Cons_Horario!B8542</f>
        <v>65.927500000000009</v>
      </c>
      <c r="GJ500" s="35">
        <f t="shared" si="585"/>
        <v>47.190747329149971</v>
      </c>
      <c r="GK500" s="116">
        <f>IF(AND(GJ500&gt;0,GJ500*$B$4+GQ499&lt;=$B$2*'SFV+BESS'!$I$9,GJ500&lt;'SFV+BESS'!$I$7), GJ500*$B$4, IF(AND(GJ500&gt;0,GJ500*$B$4+GQ499&gt;$B$2*'SFV+BESS'!$I$9,GJ500*$B$4&lt;'SFV+BESS'!$I$7),$B$2*'SFV+BESS'!$I$9-GQ499,IF(AND(GJ500&gt;0,GJ500*$B$4+GQ499&gt;$B$2*'SFV+BESS'!$I$9,GJ500*$B$4&gt;'SFV+BESS'!$I$7,GQ499&lt;$B$2*'SFV+BESS'!$I$9),$B$2*'SFV+BESS'!$I$9-GQ499,IF(AND(GJ500&gt;0,GJ500*$B$4+GQ499&lt;=$B$2*'SFV+BESS'!$I$9,GJ500&gt;'SFV+BESS'!$I$7),'SFV+BESS'!$I$7,0))))</f>
        <v>0</v>
      </c>
      <c r="GL500" s="27">
        <f>IF(AND(GJ500&lt;0,GQ499+GJ500/$B$5&gt;$H$2,-GJ500/'Carga-Descarga Año'!$B$5&lt;'SFV+BESS'!$I$7),GJ500/$B$5,IF(AND(GJ500&lt;0,GQ499+GJ500/$B$5&gt;$H$2,-GJ500/'Carga-Descarga Año'!$B$5&gt;'SFV+BESS'!$I$7),-'SFV+BESS'!$I$7,IF(AND(GJ500&lt;0,GQ499+GJ500/$B$5&lt;$H$2),-MIN('SFV+BESS'!$I$7,GQ499-$H$2),0)))</f>
        <v>0</v>
      </c>
      <c r="GM500" s="33"/>
      <c r="GN500" s="33">
        <f t="shared" si="603"/>
        <v>65.927500000000009</v>
      </c>
      <c r="GO500" s="27">
        <f t="shared" si="571"/>
        <v>0</v>
      </c>
      <c r="GP500" s="27">
        <f t="shared" si="604"/>
        <v>0</v>
      </c>
      <c r="GQ500" s="28">
        <f>IF((GQ499+GK500+GL500)&gt;=$B$2*'SFV+BESS'!$I$9, $B$2*'SFV+BESS'!$I$9, (GQ499+GK500+GL500))</f>
        <v>173.61249999999998</v>
      </c>
      <c r="GR500" s="110">
        <f t="shared" si="572"/>
        <v>47.190747329149971</v>
      </c>
    </row>
    <row r="501" spans="1:200">
      <c r="A501" s="249"/>
      <c r="B501" s="48">
        <v>20.5</v>
      </c>
      <c r="C501" s="38">
        <f t="shared" si="586"/>
        <v>123.83891499519927</v>
      </c>
      <c r="D501" s="2">
        <f>Gen_Cons_Horario!B527</f>
        <v>96.941000000000003</v>
      </c>
      <c r="E501" s="140">
        <f t="shared" si="544"/>
        <v>26.897914995199272</v>
      </c>
      <c r="F501" s="116">
        <f>IF(AND(E501&gt;0,E501*$B$4+L500&lt;=$B$2*'SFV+BESS'!$I$9,E501&lt;'SFV+BESS'!$I$7), E501*$B$4, IF(AND(E501&gt;0,E501*$B$4+L500&gt;$B$2*'SFV+BESS'!$I$9,E501*$B$4&lt;'SFV+BESS'!$I$7),$B$2*'SFV+BESS'!$I$9-L500,IF(AND(E501&gt;0,E501*$B$4+L500&gt;$B$2*'SFV+BESS'!$I$9,E501*$B$4&gt;'SFV+BESS'!$I$7,L500&lt;$B$2*'SFV+BESS'!$I$9),$B$2*'SFV+BESS'!$I$9-L500,IF(AND(E501&gt;0,E501*$B$4+L500&lt;=$B$2*'SFV+BESS'!$I$9,E501&gt;'SFV+BESS'!$I$7),'SFV+BESS'!$I$7,0))))</f>
        <v>16.098889295974374</v>
      </c>
      <c r="G501" s="27">
        <f>IF(AND(E501&lt;0,L500+E501/$B$5&gt;$H$2,-E501/'Carga-Descarga Año'!$B$5&lt;'SFV+BESS'!$I$7),E501/$B$5,IF(AND(E501&lt;0,L500+E501/$B$5&gt;$H$2,-E501/'Carga-Descarga Año'!$B$5&gt;'SFV+BESS'!$I$7),-'SFV+BESS'!$I$7,IF(AND(E501&lt;0,L500+E501/$B$5&lt;$H$2),-MIN('SFV+BESS'!$I$7,L500-$H$2),0)))</f>
        <v>0</v>
      </c>
      <c r="I501" s="38">
        <f t="shared" si="545"/>
        <v>96.941000000000003</v>
      </c>
      <c r="J501" s="27">
        <f t="shared" si="547"/>
        <v>0</v>
      </c>
      <c r="K501" s="27">
        <f t="shared" si="546"/>
        <v>0</v>
      </c>
      <c r="L501" s="28">
        <f>IF((L500+F501+G501)&gt;=$B$2*'SFV+BESS'!$I$9, $B$2*'SFV+BESS'!$I$9, (L500+F501+G501))</f>
        <v>173.61249999999998</v>
      </c>
      <c r="M501" s="110">
        <f t="shared" si="548"/>
        <v>9.951715736278878</v>
      </c>
      <c r="R501" s="251"/>
      <c r="S501" s="48">
        <v>20.5</v>
      </c>
      <c r="T501" s="2">
        <f t="shared" si="605"/>
        <v>127.13809025999851</v>
      </c>
      <c r="U501" s="2">
        <f>Gen_Cons_Horario!B1271</f>
        <v>59.656000000000006</v>
      </c>
      <c r="V501" s="35">
        <f t="shared" si="580"/>
        <v>67.4820902599985</v>
      </c>
      <c r="W501" s="116">
        <f>IF(AND(V501&gt;0,V501*$B$4+AC500&lt;=$B$2*'SFV+BESS'!$I$9,V501&lt;'SFV+BESS'!$I$7), V501*$B$4, IF(AND(V501&gt;0,V501*$B$4+AC500&gt;$B$2*'SFV+BESS'!$I$9,V501*$B$4&lt;'SFV+BESS'!$I$7),$B$2*'SFV+BESS'!$I$9-AC500,IF(AND(V501&gt;0,V501*$B$4+AC500&gt;$B$2*'SFV+BESS'!$I$9,V501*$B$4&gt;'SFV+BESS'!$I$7,AC500&lt;$B$2*'SFV+BESS'!$I$9),$B$2*'SFV+BESS'!$I$9-AC500,IF(AND(V501&gt;0,V501*$B$4+AC500&lt;=$B$2*'SFV+BESS'!$I$9,V501&gt;'SFV+BESS'!$I$7),'SFV+BESS'!$I$7,0))))</f>
        <v>0</v>
      </c>
      <c r="X501" s="27">
        <f>IF(AND(V501&lt;0,AC500+V501/$B$5&gt;$H$2,-V501/'Carga-Descarga Año'!$B$5&lt;'SFV+BESS'!$I$7),V501/$B$5,IF(AND(V501&lt;0,AC500+V501/$B$5&gt;$H$2,-V501/'Carga-Descarga Año'!$B$5&gt;'SFV+BESS'!$I$7),-'SFV+BESS'!$I$7,IF(AND(V501&lt;0,AC500+V501/$B$5&lt;$H$2),-MIN('SFV+BESS'!$I$7,AC500-$H$2),0)))</f>
        <v>0</v>
      </c>
      <c r="Z501" s="33">
        <f t="shared" si="574"/>
        <v>59.656000000000006</v>
      </c>
      <c r="AA501" s="27">
        <f t="shared" si="549"/>
        <v>0</v>
      </c>
      <c r="AB501" s="27">
        <f t="shared" si="573"/>
        <v>0</v>
      </c>
      <c r="AC501" s="28">
        <f>IF((AC500+W501+X501)&gt;=$B$2*'SFV+BESS'!$I$9, $B$2*'SFV+BESS'!$I$9, (AC500+W501+X501))</f>
        <v>173.61249999999998</v>
      </c>
      <c r="AD501" s="110">
        <f t="shared" si="550"/>
        <v>67.4820902599985</v>
      </c>
      <c r="AI501" s="251"/>
      <c r="AJ501" s="48">
        <v>20.5</v>
      </c>
      <c r="AK501" s="52">
        <f t="shared" si="606"/>
        <v>127.24751556075989</v>
      </c>
      <c r="AL501" s="33">
        <f>Gen_Cons_Horario!B1943</f>
        <v>37.285000000000004</v>
      </c>
      <c r="AM501" s="35">
        <f t="shared" si="581"/>
        <v>89.962515560759897</v>
      </c>
      <c r="AN501" s="116">
        <f>IF(AND(AM501&gt;0,AM501*$B$4+AT500&lt;=$B$2*'SFV+BESS'!$I$9,AM501&lt;'SFV+BESS'!$I$7), AM501*$B$4, IF(AND(AM501&gt;0,AM501*$B$4+AT500&gt;$B$2*'SFV+BESS'!$I$9,AM501*$B$4&lt;'SFV+BESS'!$I$7),$B$2*'SFV+BESS'!$I$9-AT500,IF(AND(AM501&gt;0,AM501*$B$4+AT500&gt;$B$2*'SFV+BESS'!$I$9,AM501*$B$4&gt;'SFV+BESS'!$I$7,AT500&lt;$B$2*'SFV+BESS'!$I$9),$B$2*'SFV+BESS'!$I$9-AT500,IF(AND(AM501&gt;0,AM501*$B$4+AT500&lt;=$B$2*'SFV+BESS'!$I$9,AM501&gt;'SFV+BESS'!$I$7),'SFV+BESS'!$I$7,0))))</f>
        <v>0</v>
      </c>
      <c r="AO501" s="27">
        <f>IF(AND(AM501&lt;0,AT500+AM501/$B$5&gt;$H$2,-AM501/'Carga-Descarga Año'!$B$5&lt;'SFV+BESS'!$I$7),AM501/$B$5,IF(AND(AM501&lt;0,AT500+AM501/$B$5&gt;$H$2,-AM501/'Carga-Descarga Año'!$B$5&gt;'SFV+BESS'!$I$7),-'SFV+BESS'!$I$7,IF(AND(AM501&lt;0,AT500+AM501/$B$5&lt;$H$2),-MIN('SFV+BESS'!$I$7,AT500-$H$2),0)))</f>
        <v>0</v>
      </c>
      <c r="AP501" s="33"/>
      <c r="AQ501" s="33">
        <f t="shared" si="587"/>
        <v>37.285000000000004</v>
      </c>
      <c r="AR501" s="27">
        <f t="shared" si="551"/>
        <v>0</v>
      </c>
      <c r="AS501" s="27">
        <f t="shared" si="588"/>
        <v>0</v>
      </c>
      <c r="AT501" s="28">
        <f>IF((AT500+AN501+AO501)&gt;=$B$2*'SFV+BESS'!$I$9, $B$2*'SFV+BESS'!$I$9, (AT500+AN501+AO501))</f>
        <v>173.61249999999998</v>
      </c>
      <c r="AU501" s="110">
        <f t="shared" si="552"/>
        <v>89.962515560759897</v>
      </c>
      <c r="AZ501" s="251"/>
      <c r="BA501" s="48">
        <v>20.5</v>
      </c>
      <c r="BB501" s="33">
        <f t="shared" si="607"/>
        <v>110.01903443945878</v>
      </c>
      <c r="BC501" s="33">
        <f>Gen_Cons_Horario!B2687</f>
        <v>0</v>
      </c>
      <c r="BD501" s="35">
        <f t="shared" si="582"/>
        <v>110.01903443945878</v>
      </c>
      <c r="BE501" s="116">
        <f>IF(AND(BD501&gt;0,BD501*$B$4+BK500&lt;=$B$2*'SFV+BESS'!$I$9,BD501&lt;'SFV+BESS'!$I$7), BD501*$B$4, IF(AND(BD501&gt;0,BD501*$B$4+BK500&gt;$B$2*'SFV+BESS'!$I$9,BD501*$B$4&lt;'SFV+BESS'!$I$7),$B$2*'SFV+BESS'!$I$9-BK500,IF(AND(BD501&gt;0,BD501*$B$4+BK500&gt;$B$2*'SFV+BESS'!$I$9,BD501*$B$4&gt;'SFV+BESS'!$I$7,BK500&lt;$B$2*'SFV+BESS'!$I$9),$B$2*'SFV+BESS'!$I$9-BK500,IF(AND(BD501&gt;0,BD501*$B$4+BK500&lt;=$B$2*'SFV+BESS'!$I$9,BD501&gt;'SFV+BESS'!$I$7),'SFV+BESS'!$I$7,0))))</f>
        <v>0</v>
      </c>
      <c r="BF501" s="27">
        <f>IF(AND(BD501&lt;0,BK500+BD501/$B$5&gt;$H$2,-BD501/'Carga-Descarga Año'!$B$5&lt;'SFV+BESS'!$I$7),BD501/$B$5,IF(AND(BD501&lt;0,BK500+BD501/$B$5&gt;$H$2,-BD501/'Carga-Descarga Año'!$B$5&gt;'SFV+BESS'!$I$7),-'SFV+BESS'!$I$7,IF(AND(BD501&lt;0,BK500+BD501/$B$5&lt;$H$2),-MIN('SFV+BESS'!$I$7,BK500-$H$2),0)))</f>
        <v>0</v>
      </c>
      <c r="BG501" s="33"/>
      <c r="BH501" s="33">
        <f t="shared" si="589"/>
        <v>0</v>
      </c>
      <c r="BI501" s="27">
        <f t="shared" si="553"/>
        <v>0</v>
      </c>
      <c r="BJ501" s="27">
        <f t="shared" si="590"/>
        <v>0</v>
      </c>
      <c r="BK501" s="28">
        <f>IF((BK500+BE501+BF501)&gt;=$B$2*'SFV+BESS'!$I$9, $B$2*'SFV+BESS'!$I$9, (BK500+BE501+BF501))</f>
        <v>173.61249999999998</v>
      </c>
      <c r="BL501" s="110">
        <f t="shared" si="554"/>
        <v>110.01903443945878</v>
      </c>
      <c r="BQ501" s="251"/>
      <c r="BR501" s="48">
        <v>20.5</v>
      </c>
      <c r="BS501" s="33">
        <f t="shared" si="608"/>
        <v>93.046254025352383</v>
      </c>
      <c r="BT501" s="33">
        <f>Gen_Cons_Horario!B3407</f>
        <v>0</v>
      </c>
      <c r="BU501" s="35">
        <f t="shared" si="583"/>
        <v>93.046254025352383</v>
      </c>
      <c r="BV501" s="116">
        <f>IF(AND(BU501&gt;0,BU501*$B$4+CB500&lt;=$B$2*'SFV+BESS'!$I$9,BU501&lt;'SFV+BESS'!$I$7), BU501*$B$4, IF(AND(BU501&gt;0,BU501*$B$4+CB500&gt;$B$2*'SFV+BESS'!$I$9,BU501*$B$4&lt;'SFV+BESS'!$I$7),$B$2*'SFV+BESS'!$I$9-CB500,IF(AND(BU501&gt;0,BU501*$B$4+CB500&gt;$B$2*'SFV+BESS'!$I$9,BU501*$B$4&gt;'SFV+BESS'!$I$7,CB500&lt;$B$2*'SFV+BESS'!$I$9),$B$2*'SFV+BESS'!$I$9-CB500,IF(AND(BU501&gt;0,BU501*$B$4+CB500&lt;=$B$2*'SFV+BESS'!$I$9,BU501&gt;'SFV+BESS'!$I$7),'SFV+BESS'!$I$7,0))))</f>
        <v>0</v>
      </c>
      <c r="BW501" s="27">
        <f>IF(AND(BU501&lt;0,CB500+BU501/$B$5&gt;$H$2,-BU501/'Carga-Descarga Año'!$B$5&lt;'SFV+BESS'!$I$7),BU501/$B$5,IF(AND(BU501&lt;0,CB500+BU501/$B$5&gt;$H$2,-BU501/'Carga-Descarga Año'!$B$5&gt;'SFV+BESS'!$I$7),-'SFV+BESS'!$I$7,IF(AND(BU501&lt;0,CB500+BU501/$B$5&lt;$H$2),-MIN('SFV+BESS'!$I$7,CB500-$H$2),0)))</f>
        <v>0</v>
      </c>
      <c r="BX501" s="33"/>
      <c r="BY501" s="33">
        <f t="shared" si="591"/>
        <v>0</v>
      </c>
      <c r="BZ501" s="27">
        <f t="shared" si="555"/>
        <v>0</v>
      </c>
      <c r="CA501" s="27">
        <f t="shared" si="556"/>
        <v>0</v>
      </c>
      <c r="CB501" s="28">
        <f>IF((CB500+BV501+BW501)&gt;=$B$2*'SFV+BESS'!$I$9, $B$2*'SFV+BESS'!$I$9, (CB500+BV501+BW501))</f>
        <v>173.61249999999998</v>
      </c>
      <c r="CC501" s="110">
        <f t="shared" si="557"/>
        <v>93.046254025352383</v>
      </c>
      <c r="CH501" s="251"/>
      <c r="CI501" s="48">
        <v>20.5</v>
      </c>
      <c r="CJ501" s="33">
        <f t="shared" si="609"/>
        <v>80.738079690760259</v>
      </c>
      <c r="CK501" s="33">
        <f>Gen_Cons_Horario!B4151</f>
        <v>0</v>
      </c>
      <c r="CL501" s="35">
        <f t="shared" si="584"/>
        <v>80.738079690760259</v>
      </c>
      <c r="CM501" s="116">
        <f>IF(AND(CL501&gt;0,CL501*$B$4+CS500&lt;=$B$2*'SFV+BESS'!$I$9,CL501&lt;'SFV+BESS'!$I$7), CL501*$B$4, IF(AND(CL501&gt;0,CL501*$B$4+CS500&gt;$B$2*'SFV+BESS'!$I$9,CL501*$B$4&lt;'SFV+BESS'!$I$7),$B$2*'SFV+BESS'!$I$9-CS500,IF(AND(CL501&gt;0,CL501*$B$4+CS500&gt;$B$2*'SFV+BESS'!$I$9,CL501*$B$4&gt;'SFV+BESS'!$I$7,CS500&lt;$B$2*'SFV+BESS'!$I$9),$B$2*'SFV+BESS'!$I$9-CS500,IF(AND(CL501&gt;0,CL501*$B$4+CS500&lt;=$B$2*'SFV+BESS'!$I$9,CL501&gt;'SFV+BESS'!$I$7),'SFV+BESS'!$I$7,0))))</f>
        <v>0</v>
      </c>
      <c r="CN501" s="27">
        <f>IF(AND(CL501&lt;0,CS500+CL501/$B$5&gt;$H$2,-CL501/'Carga-Descarga Año'!$B$5&lt;'SFV+BESS'!$I$7),CL501/$B$5,IF(AND(CL501&lt;0,CS500+CL501/$B$5&gt;$H$2,-CL501/'Carga-Descarga Año'!$B$5&gt;'SFV+BESS'!$I$7),-'SFV+BESS'!$I$7,IF(AND(CL501&lt;0,CS500+CL501/$B$5&lt;$H$2),-MIN('SFV+BESS'!$I$7,CS500-$H$2),0)))</f>
        <v>0</v>
      </c>
      <c r="CO501" s="33"/>
      <c r="CP501" s="33">
        <f t="shared" si="592"/>
        <v>0</v>
      </c>
      <c r="CQ501" s="27">
        <f t="shared" si="558"/>
        <v>0</v>
      </c>
      <c r="CR501" s="27">
        <f t="shared" si="593"/>
        <v>0</v>
      </c>
      <c r="CS501" s="28">
        <f>IF((CS500+CM501+CN501)&gt;=$B$2*'SFV+BESS'!$I$9, $B$2*'SFV+BESS'!$I$9, (CS500+CM501+CN501))</f>
        <v>173.61249999999998</v>
      </c>
      <c r="CT501" s="110">
        <f t="shared" si="559"/>
        <v>80.738079690760259</v>
      </c>
      <c r="CY501" s="251"/>
      <c r="CZ501" s="48">
        <v>20.5</v>
      </c>
      <c r="DA501" s="33">
        <f t="shared" si="610"/>
        <v>89.383443532820891</v>
      </c>
      <c r="DB501" s="33">
        <f>Gen_Cons_Horario!B4871</f>
        <v>0</v>
      </c>
      <c r="DC501" s="35">
        <f t="shared" si="575"/>
        <v>89.383443532820891</v>
      </c>
      <c r="DD501" s="116">
        <f>IF(AND(DC501&gt;0,DC501*$B$4+DJ500&lt;=$B$2*'SFV+BESS'!$I$9,DC501&lt;'SFV+BESS'!$I$7), DC501*$B$4, IF(AND(DC501&gt;0,DC501*$B$4+DJ500&gt;$B$2*'SFV+BESS'!$I$9,DC501*$B$4&lt;'SFV+BESS'!$I$7),$B$2*'SFV+BESS'!$I$9-DJ500,IF(AND(DC501&gt;0,DC501*$B$4+DJ500&gt;$B$2*'SFV+BESS'!$I$9,DC501*$B$4&gt;'SFV+BESS'!$I$7,DJ500&lt;$B$2*'SFV+BESS'!$I$9),$B$2*'SFV+BESS'!$I$9-DJ500,IF(AND(DC501&gt;0,DC501*$B$4+DJ500&lt;=$B$2*'SFV+BESS'!$I$9,DC501&gt;'SFV+BESS'!$I$7),'SFV+BESS'!$I$7,0))))</f>
        <v>0</v>
      </c>
      <c r="DE501" s="27">
        <f>IF(AND(DC501&lt;0,DJ500+DC501/$B$5&gt;$H$2,-DC501/'Carga-Descarga Año'!$B$5&lt;'SFV+BESS'!$I$7),DC501/$B$5,IF(AND(DC501&lt;0,DJ500+DC501/$B$5&gt;$H$2,-DC501/'Carga-Descarga Año'!$B$5&gt;'SFV+BESS'!$I$7),-'SFV+BESS'!$I$7,IF(AND(DC501&lt;0,DJ500+DC501/$B$5&lt;$H$2),-MIN('SFV+BESS'!$I$7,DJ500-$H$2),0)))</f>
        <v>0</v>
      </c>
      <c r="DF501" s="33"/>
      <c r="DG501" s="33">
        <f t="shared" si="594"/>
        <v>0</v>
      </c>
      <c r="DH501" s="27">
        <f t="shared" si="560"/>
        <v>0</v>
      </c>
      <c r="DI501" s="27">
        <f t="shared" si="561"/>
        <v>0</v>
      </c>
      <c r="DJ501" s="28">
        <f>IF((DJ500+DD501+DE501)&gt;=$B$2*'SFV+BESS'!$I$9, $B$2*'SFV+BESS'!$I$9, (DJ500+DD501+DE501))</f>
        <v>173.61249999999998</v>
      </c>
      <c r="DK501" s="110">
        <f t="shared" si="562"/>
        <v>89.383443532820891</v>
      </c>
      <c r="DP501" s="251"/>
      <c r="DQ501" s="48">
        <v>20.5</v>
      </c>
      <c r="DR501" s="33">
        <f t="shared" si="611"/>
        <v>91.815121323908102</v>
      </c>
      <c r="DS501" s="33">
        <f>Gen_Cons_Horario!B5615</f>
        <v>0</v>
      </c>
      <c r="DT501" s="35">
        <f t="shared" si="576"/>
        <v>91.815121323908102</v>
      </c>
      <c r="DU501" s="116">
        <f>IF(AND(DT501&gt;0,DT501*$B$4+EA500&lt;=$B$2*'SFV+BESS'!$I$9,DT501&lt;'SFV+BESS'!$I$7), DT501*$B$4, IF(AND(DT501&gt;0,DT501*$B$4+EA500&gt;$B$2*'SFV+BESS'!$I$9,DT501*$B$4&lt;'SFV+BESS'!$I$7),$B$2*'SFV+BESS'!$I$9-EA500,IF(AND(DT501&gt;0,DT501*$B$4+EA500&gt;$B$2*'SFV+BESS'!$I$9,DT501*$B$4&gt;'SFV+BESS'!$I$7,EA500&lt;$B$2*'SFV+BESS'!$I$9),$B$2*'SFV+BESS'!$I$9-EA500,IF(AND(DT501&gt;0,DT501*$B$4+EA500&lt;=$B$2*'SFV+BESS'!$I$9,DT501&gt;'SFV+BESS'!$I$7),'SFV+BESS'!$I$7,0))))</f>
        <v>0</v>
      </c>
      <c r="DV501" s="27">
        <f>IF(AND(DT501&lt;0,EA500+DT501/$B$5&gt;$H$2,-DT501/'Carga-Descarga Año'!$B$5&lt;'SFV+BESS'!$I$7),DT501/$B$5,IF(AND(DT501&lt;0,EA500+DT501/$B$5&gt;$H$2,-DT501/'Carga-Descarga Año'!$B$5&gt;'SFV+BESS'!$I$7),-'SFV+BESS'!$I$7,IF(AND(DT501&lt;0,EA500+DT501/$B$5&lt;$H$2),-MIN('SFV+BESS'!$I$7,EA500-$H$2),0)))</f>
        <v>0</v>
      </c>
      <c r="DW501" s="33"/>
      <c r="DX501" s="33">
        <f t="shared" si="595"/>
        <v>0</v>
      </c>
      <c r="DY501" s="27">
        <f t="shared" si="563"/>
        <v>0</v>
      </c>
      <c r="DZ501" s="27">
        <f t="shared" si="596"/>
        <v>0</v>
      </c>
      <c r="EA501" s="28">
        <f>IF((EA500+DU501+DV501)&gt;=$B$2*'SFV+BESS'!$I$9, $B$2*'SFV+BESS'!$I$9, (EA500+DU501+DV501))</f>
        <v>173.61249999999998</v>
      </c>
      <c r="EB501" s="110">
        <f t="shared" si="564"/>
        <v>91.815121323908102</v>
      </c>
      <c r="EG501" s="251"/>
      <c r="EH501" s="48">
        <v>20.5</v>
      </c>
      <c r="EI501" s="33">
        <f t="shared" si="612"/>
        <v>105.612499082425</v>
      </c>
      <c r="EJ501" s="33">
        <f>Gen_Cons_Horario!B6359</f>
        <v>0</v>
      </c>
      <c r="EK501" s="35">
        <f t="shared" si="577"/>
        <v>105.612499082425</v>
      </c>
      <c r="EL501" s="116">
        <f>IF(AND(EK501&gt;0,EK501*$B$4+ER500&lt;=$B$2*'SFV+BESS'!$I$9,EK501&lt;'SFV+BESS'!$I$7), EK501*$B$4, IF(AND(EK501&gt;0,EK501*$B$4+ER500&gt;$B$2*'SFV+BESS'!$I$9,EK501*$B$4&lt;'SFV+BESS'!$I$7),$B$2*'SFV+BESS'!$I$9-ER500,IF(AND(EK501&gt;0,EK501*$B$4+ER500&gt;$B$2*'SFV+BESS'!$I$9,EK501*$B$4&gt;'SFV+BESS'!$I$7,ER500&lt;$B$2*'SFV+BESS'!$I$9),$B$2*'SFV+BESS'!$I$9-ER500,IF(AND(EK501&gt;0,EK501*$B$4+ER500&lt;=$B$2*'SFV+BESS'!$I$9,EK501&gt;'SFV+BESS'!$I$7),'SFV+BESS'!$I$7,0))))</f>
        <v>0</v>
      </c>
      <c r="EM501" s="27">
        <f>IF(AND(EK501&lt;0,ER500+EK501/$B$5&gt;$H$2,-EK501/'Carga-Descarga Año'!$B$5&lt;'SFV+BESS'!$I$7),EK501/$B$5,IF(AND(EK501&lt;0,ER500+EK501/$B$5&gt;$H$2,-EK501/'Carga-Descarga Año'!$B$5&gt;'SFV+BESS'!$I$7),-'SFV+BESS'!$I$7,IF(AND(EK501&lt;0,ER500+EK501/$B$5&lt;$H$2),-MIN('SFV+BESS'!$I$7,ER500-$H$2),0)))</f>
        <v>0</v>
      </c>
      <c r="EN501" s="33"/>
      <c r="EO501" s="33">
        <f t="shared" si="597"/>
        <v>0</v>
      </c>
      <c r="EP501" s="27">
        <f t="shared" si="565"/>
        <v>0</v>
      </c>
      <c r="EQ501" s="27">
        <f t="shared" si="598"/>
        <v>0</v>
      </c>
      <c r="ER501" s="28">
        <f>IF((ER500+EL501+EM501)&gt;=$B$2*'SFV+BESS'!$I$9, $B$2*'SFV+BESS'!$I$9, (ER500+EL501+EM501))</f>
        <v>173.61249999999998</v>
      </c>
      <c r="ES501" s="110">
        <f t="shared" si="566"/>
        <v>105.612499082425</v>
      </c>
      <c r="EX501" s="251"/>
      <c r="EY501" s="48">
        <v>20.5</v>
      </c>
      <c r="EZ501" s="33">
        <f t="shared" si="613"/>
        <v>113.56216336879781</v>
      </c>
      <c r="FA501" s="33">
        <f>Gen_Cons_Horario!B7079</f>
        <v>0</v>
      </c>
      <c r="FB501" s="35">
        <f t="shared" si="578"/>
        <v>113.56216336879781</v>
      </c>
      <c r="FC501" s="116">
        <f>IF(AND(FB501&gt;0,FB501*$B$4+FI500&lt;=$B$2*'SFV+BESS'!$I$9,FB501&lt;'SFV+BESS'!$I$7), FB501*$B$4, IF(AND(FB501&gt;0,FB501*$B$4+FI500&gt;$B$2*'SFV+BESS'!$I$9,FB501*$B$4&lt;'SFV+BESS'!$I$7),$B$2*'SFV+BESS'!$I$9-FI500,IF(AND(FB501&gt;0,FB501*$B$4+FI500&gt;$B$2*'SFV+BESS'!$I$9,FB501*$B$4&gt;'SFV+BESS'!$I$7,FI500&lt;$B$2*'SFV+BESS'!$I$9),$B$2*'SFV+BESS'!$I$9-FI500,IF(AND(FB501&gt;0,FB501*$B$4+FI500&lt;=$B$2*'SFV+BESS'!$I$9,FB501&gt;'SFV+BESS'!$I$7),'SFV+BESS'!$I$7,0))))</f>
        <v>0</v>
      </c>
      <c r="FD501" s="27">
        <f>IF(AND(FB501&lt;0,FI500+FB501/$B$5&gt;$H$2,-FB501/'Carga-Descarga Año'!$B$5&lt;'SFV+BESS'!$I$7),FB501/$B$5,IF(AND(FB501&lt;0,FI500+FB501/$B$5&gt;$H$2,-FB501/'Carga-Descarga Año'!$B$5&gt;'SFV+BESS'!$I$7),-'SFV+BESS'!$I$7,IF(AND(FB501&lt;0,FI500+FB501/$B$5&lt;$H$2),-MIN('SFV+BESS'!$I$7,FI500-$H$2),0)))</f>
        <v>0</v>
      </c>
      <c r="FE501" s="33"/>
      <c r="FF501" s="33">
        <f t="shared" si="599"/>
        <v>0</v>
      </c>
      <c r="FG501" s="27">
        <f t="shared" si="567"/>
        <v>0</v>
      </c>
      <c r="FH501" s="27">
        <f t="shared" si="600"/>
        <v>0</v>
      </c>
      <c r="FI501" s="28">
        <f>IF((FI500+FC501+FD501)&gt;=$B$2*'SFV+BESS'!$I$9, $B$2*'SFV+BESS'!$I$9, (FI500+FC501+FD501))</f>
        <v>173.61249999999998</v>
      </c>
      <c r="FJ501" s="110">
        <f t="shared" si="568"/>
        <v>113.56216336879781</v>
      </c>
      <c r="FO501" s="251"/>
      <c r="FP501" s="48">
        <v>20.5</v>
      </c>
      <c r="FQ501" s="33">
        <f t="shared" si="614"/>
        <v>118.78904849891269</v>
      </c>
      <c r="FR501" s="33">
        <f>Gen_Cons_Horario!B7823</f>
        <v>119.312</v>
      </c>
      <c r="FS501" s="35">
        <f t="shared" si="579"/>
        <v>-0.52295150108730581</v>
      </c>
      <c r="FT501" s="116">
        <f>IF(AND(FS501&gt;0,FS501*$B$4+FZ500&lt;=$B$2*'SFV+BESS'!$I$9,FS501&lt;'SFV+BESS'!$I$7), FS501*$B$4, IF(AND(FS501&gt;0,FS501*$B$4+FZ500&gt;$B$2*'SFV+BESS'!$I$9,FS501*$B$4&lt;'SFV+BESS'!$I$7),$B$2*'SFV+BESS'!$I$9-FZ500,IF(AND(FS501&gt;0,FS501*$B$4+FZ500&gt;$B$2*'SFV+BESS'!$I$9,FS501*$B$4&gt;'SFV+BESS'!$I$7,FZ500&lt;$B$2*'SFV+BESS'!$I$9),$B$2*'SFV+BESS'!$I$9-FZ500,IF(AND(FS501&gt;0,FS501*$B$4+FZ500&lt;=$B$2*'SFV+BESS'!$I$9,FS501&gt;'SFV+BESS'!$I$7),'SFV+BESS'!$I$7,0))))</f>
        <v>0</v>
      </c>
      <c r="FU501" s="27">
        <f>IF(AND(FS501&lt;0,FZ500+FS501/$B$5&gt;$H$2,-FS501/'Carga-Descarga Año'!$B$5&lt;'SFV+BESS'!$I$7),FS501/$B$5,IF(AND(FS501&lt;0,FZ500+FS501/$B$5&gt;$H$2,-FS501/'Carga-Descarga Año'!$B$5&gt;'SFV+BESS'!$I$7),-'SFV+BESS'!$I$7,IF(AND(FS501&lt;0,FZ500+FS501/$B$5&lt;$H$2),-MIN('SFV+BESS'!$I$7,FZ500-$H$2),0)))</f>
        <v>-0.55047526430242721</v>
      </c>
      <c r="FV501" s="33"/>
      <c r="FW501" s="33">
        <f t="shared" si="601"/>
        <v>118.78904849891269</v>
      </c>
      <c r="FX501" s="27">
        <f t="shared" si="569"/>
        <v>0.52295150108730581</v>
      </c>
      <c r="FY501" s="27">
        <f t="shared" si="602"/>
        <v>0</v>
      </c>
      <c r="FZ501" s="28">
        <f>IF((FZ500+FT501+FU501)&gt;=$B$2*'SFV+BESS'!$I$9, $B$2*'SFV+BESS'!$I$9, (FZ500+FT501+FU501))</f>
        <v>66.202432787592898</v>
      </c>
      <c r="GA501" s="110">
        <f t="shared" si="570"/>
        <v>0</v>
      </c>
      <c r="GF501" s="251"/>
      <c r="GG501" s="48">
        <v>20.5</v>
      </c>
      <c r="GH501" s="33">
        <f t="shared" si="615"/>
        <v>118.69346574485387</v>
      </c>
      <c r="GI501" s="33">
        <f>Gen_Cons_Horario!B8543</f>
        <v>65.927500000000009</v>
      </c>
      <c r="GJ501" s="35">
        <f t="shared" si="585"/>
        <v>52.765965744853858</v>
      </c>
      <c r="GK501" s="116">
        <f>IF(AND(GJ501&gt;0,GJ501*$B$4+GQ500&lt;=$B$2*'SFV+BESS'!$I$9,GJ501&lt;'SFV+BESS'!$I$7), GJ501*$B$4, IF(AND(GJ501&gt;0,GJ501*$B$4+GQ500&gt;$B$2*'SFV+BESS'!$I$9,GJ501*$B$4&lt;'SFV+BESS'!$I$7),$B$2*'SFV+BESS'!$I$9-GQ500,IF(AND(GJ501&gt;0,GJ501*$B$4+GQ500&gt;$B$2*'SFV+BESS'!$I$9,GJ501*$B$4&gt;'SFV+BESS'!$I$7,GQ500&lt;$B$2*'SFV+BESS'!$I$9),$B$2*'SFV+BESS'!$I$9-GQ500,IF(AND(GJ501&gt;0,GJ501*$B$4+GQ500&lt;=$B$2*'SFV+BESS'!$I$9,GJ501&gt;'SFV+BESS'!$I$7),'SFV+BESS'!$I$7,0))))</f>
        <v>0</v>
      </c>
      <c r="GL501" s="27">
        <f>IF(AND(GJ501&lt;0,GQ500+GJ501/$B$5&gt;$H$2,-GJ501/'Carga-Descarga Año'!$B$5&lt;'SFV+BESS'!$I$7),GJ501/$B$5,IF(AND(GJ501&lt;0,GQ500+GJ501/$B$5&gt;$H$2,-GJ501/'Carga-Descarga Año'!$B$5&gt;'SFV+BESS'!$I$7),-'SFV+BESS'!$I$7,IF(AND(GJ501&lt;0,GQ500+GJ501/$B$5&lt;$H$2),-MIN('SFV+BESS'!$I$7,GQ500-$H$2),0)))</f>
        <v>0</v>
      </c>
      <c r="GM501" s="33"/>
      <c r="GN501" s="33">
        <f t="shared" si="603"/>
        <v>65.927500000000009</v>
      </c>
      <c r="GO501" s="27">
        <f t="shared" si="571"/>
        <v>0</v>
      </c>
      <c r="GP501" s="27">
        <f t="shared" si="604"/>
        <v>0</v>
      </c>
      <c r="GQ501" s="28">
        <f>IF((GQ500+GK501+GL501)&gt;=$B$2*'SFV+BESS'!$I$9, $B$2*'SFV+BESS'!$I$9, (GQ500+GK501+GL501))</f>
        <v>173.61249999999998</v>
      </c>
      <c r="GR501" s="110">
        <f t="shared" si="572"/>
        <v>52.765965744853858</v>
      </c>
    </row>
    <row r="502" spans="1:200">
      <c r="A502" s="249"/>
      <c r="B502" s="48">
        <v>20.5416666666667</v>
      </c>
      <c r="C502" s="38">
        <f t="shared" si="586"/>
        <v>130.98054567590401</v>
      </c>
      <c r="D502" s="2">
        <f>Gen_Cons_Horario!B528</f>
        <v>96.941000000000003</v>
      </c>
      <c r="E502" s="140">
        <f t="shared" si="544"/>
        <v>34.039545675904009</v>
      </c>
      <c r="F502" s="116">
        <f>IF(AND(E502&gt;0,E502*$B$4+L501&lt;=$B$2*'SFV+BESS'!$I$9,E502&lt;'SFV+BESS'!$I$7), E502*$B$4, IF(AND(E502&gt;0,E502*$B$4+L501&gt;$B$2*'SFV+BESS'!$I$9,E502*$B$4&lt;'SFV+BESS'!$I$7),$B$2*'SFV+BESS'!$I$9-L501,IF(AND(E502&gt;0,E502*$B$4+L501&gt;$B$2*'SFV+BESS'!$I$9,E502*$B$4&gt;'SFV+BESS'!$I$7,L501&lt;$B$2*'SFV+BESS'!$I$9),$B$2*'SFV+BESS'!$I$9-L501,IF(AND(E502&gt;0,E502*$B$4+L501&lt;=$B$2*'SFV+BESS'!$I$9,E502&gt;'SFV+BESS'!$I$7),'SFV+BESS'!$I$7,0))))</f>
        <v>0</v>
      </c>
      <c r="G502" s="27">
        <f>IF(AND(E502&lt;0,L501+E502/$B$5&gt;$H$2,-E502/'Carga-Descarga Año'!$B$5&lt;'SFV+BESS'!$I$7),E502/$B$5,IF(AND(E502&lt;0,L501+E502/$B$5&gt;$H$2,-E502/'Carga-Descarga Año'!$B$5&gt;'SFV+BESS'!$I$7),-'SFV+BESS'!$I$7,IF(AND(E502&lt;0,L501+E502/$B$5&lt;$H$2),-MIN('SFV+BESS'!$I$7,L501-$H$2),0)))</f>
        <v>0</v>
      </c>
      <c r="I502" s="38">
        <f t="shared" si="545"/>
        <v>96.941000000000003</v>
      </c>
      <c r="J502" s="27">
        <f t="shared" si="547"/>
        <v>0</v>
      </c>
      <c r="K502" s="27">
        <f t="shared" si="546"/>
        <v>0</v>
      </c>
      <c r="L502" s="28">
        <f>IF((L501+F502+G502)&gt;=$B$2*'SFV+BESS'!$I$9, $B$2*'SFV+BESS'!$I$9, (L501+F502+G502))</f>
        <v>173.61249999999998</v>
      </c>
      <c r="M502" s="110">
        <f t="shared" si="548"/>
        <v>34.039545675904009</v>
      </c>
      <c r="R502" s="251"/>
      <c r="S502" s="48">
        <v>20.5416666666667</v>
      </c>
      <c r="T502" s="2">
        <f t="shared" si="605"/>
        <v>135.48306143536522</v>
      </c>
      <c r="U502" s="2">
        <f>Gen_Cons_Horario!B1272</f>
        <v>59.656000000000006</v>
      </c>
      <c r="V502" s="35">
        <f t="shared" si="580"/>
        <v>75.827061435365209</v>
      </c>
      <c r="W502" s="116">
        <f>IF(AND(V502&gt;0,V502*$B$4+AC501&lt;=$B$2*'SFV+BESS'!$I$9,V502&lt;'SFV+BESS'!$I$7), V502*$B$4, IF(AND(V502&gt;0,V502*$B$4+AC501&gt;$B$2*'SFV+BESS'!$I$9,V502*$B$4&lt;'SFV+BESS'!$I$7),$B$2*'SFV+BESS'!$I$9-AC501,IF(AND(V502&gt;0,V502*$B$4+AC501&gt;$B$2*'SFV+BESS'!$I$9,V502*$B$4&gt;'SFV+BESS'!$I$7,AC501&lt;$B$2*'SFV+BESS'!$I$9),$B$2*'SFV+BESS'!$I$9-AC501,IF(AND(V502&gt;0,V502*$B$4+AC501&lt;=$B$2*'SFV+BESS'!$I$9,V502&gt;'SFV+BESS'!$I$7),'SFV+BESS'!$I$7,0))))</f>
        <v>0</v>
      </c>
      <c r="X502" s="27">
        <f>IF(AND(V502&lt;0,AC501+V502/$B$5&gt;$H$2,-V502/'Carga-Descarga Año'!$B$5&lt;'SFV+BESS'!$I$7),V502/$B$5,IF(AND(V502&lt;0,AC501+V502/$B$5&gt;$H$2,-V502/'Carga-Descarga Año'!$B$5&gt;'SFV+BESS'!$I$7),-'SFV+BESS'!$I$7,IF(AND(V502&lt;0,AC501+V502/$B$5&lt;$H$2),-MIN('SFV+BESS'!$I$7,AC501-$H$2),0)))</f>
        <v>0</v>
      </c>
      <c r="Z502" s="33">
        <f t="shared" si="574"/>
        <v>59.656000000000006</v>
      </c>
      <c r="AA502" s="27">
        <f t="shared" si="549"/>
        <v>0</v>
      </c>
      <c r="AB502" s="27">
        <f t="shared" si="573"/>
        <v>0</v>
      </c>
      <c r="AC502" s="28">
        <f>IF((AC501+W502+X502)&gt;=$B$2*'SFV+BESS'!$I$9, $B$2*'SFV+BESS'!$I$9, (AC501+W502+X502))</f>
        <v>173.61249999999998</v>
      </c>
      <c r="AD502" s="110">
        <f t="shared" si="550"/>
        <v>75.827061435365209</v>
      </c>
      <c r="AI502" s="251"/>
      <c r="AJ502" s="48">
        <v>20.5416666666667</v>
      </c>
      <c r="AK502" s="52">
        <f t="shared" si="606"/>
        <v>135.11496947983915</v>
      </c>
      <c r="AL502" s="33">
        <f>Gen_Cons_Horario!B1944</f>
        <v>37.285000000000004</v>
      </c>
      <c r="AM502" s="35">
        <f t="shared" si="581"/>
        <v>97.82996947983915</v>
      </c>
      <c r="AN502" s="116">
        <f>IF(AND(AM502&gt;0,AM502*$B$4+AT501&lt;=$B$2*'SFV+BESS'!$I$9,AM502&lt;'SFV+BESS'!$I$7), AM502*$B$4, IF(AND(AM502&gt;0,AM502*$B$4+AT501&gt;$B$2*'SFV+BESS'!$I$9,AM502*$B$4&lt;'SFV+BESS'!$I$7),$B$2*'SFV+BESS'!$I$9-AT501,IF(AND(AM502&gt;0,AM502*$B$4+AT501&gt;$B$2*'SFV+BESS'!$I$9,AM502*$B$4&gt;'SFV+BESS'!$I$7,AT501&lt;$B$2*'SFV+BESS'!$I$9),$B$2*'SFV+BESS'!$I$9-AT501,IF(AND(AM502&gt;0,AM502*$B$4+AT501&lt;=$B$2*'SFV+BESS'!$I$9,AM502&gt;'SFV+BESS'!$I$7),'SFV+BESS'!$I$7,0))))</f>
        <v>0</v>
      </c>
      <c r="AO502" s="27">
        <f>IF(AND(AM502&lt;0,AT501+AM502/$B$5&gt;$H$2,-AM502/'Carga-Descarga Año'!$B$5&lt;'SFV+BESS'!$I$7),AM502/$B$5,IF(AND(AM502&lt;0,AT501+AM502/$B$5&gt;$H$2,-AM502/'Carga-Descarga Año'!$B$5&gt;'SFV+BESS'!$I$7),-'SFV+BESS'!$I$7,IF(AND(AM502&lt;0,AT501+AM502/$B$5&lt;$H$2),-MIN('SFV+BESS'!$I$7,AT501-$H$2),0)))</f>
        <v>0</v>
      </c>
      <c r="AP502" s="33"/>
      <c r="AQ502" s="33">
        <f t="shared" si="587"/>
        <v>37.285000000000004</v>
      </c>
      <c r="AR502" s="27">
        <f t="shared" si="551"/>
        <v>0</v>
      </c>
      <c r="AS502" s="27">
        <f t="shared" si="588"/>
        <v>0</v>
      </c>
      <c r="AT502" s="28">
        <f>IF((AT501+AN502+AO502)&gt;=$B$2*'SFV+BESS'!$I$9, $B$2*'SFV+BESS'!$I$9, (AT501+AN502+AO502))</f>
        <v>173.61249999999998</v>
      </c>
      <c r="AU502" s="110">
        <f t="shared" si="552"/>
        <v>97.82996947983915</v>
      </c>
      <c r="AZ502" s="251"/>
      <c r="BA502" s="48">
        <v>20.5416666666667</v>
      </c>
      <c r="BB502" s="33">
        <f t="shared" si="607"/>
        <v>117.05399934144904</v>
      </c>
      <c r="BC502" s="33">
        <f>Gen_Cons_Horario!B2688</f>
        <v>0</v>
      </c>
      <c r="BD502" s="35">
        <f t="shared" si="582"/>
        <v>117.05399934144904</v>
      </c>
      <c r="BE502" s="116">
        <f>IF(AND(BD502&gt;0,BD502*$B$4+BK501&lt;=$B$2*'SFV+BESS'!$I$9,BD502&lt;'SFV+BESS'!$I$7), BD502*$B$4, IF(AND(BD502&gt;0,BD502*$B$4+BK501&gt;$B$2*'SFV+BESS'!$I$9,BD502*$B$4&lt;'SFV+BESS'!$I$7),$B$2*'SFV+BESS'!$I$9-BK501,IF(AND(BD502&gt;0,BD502*$B$4+BK501&gt;$B$2*'SFV+BESS'!$I$9,BD502*$B$4&gt;'SFV+BESS'!$I$7,BK501&lt;$B$2*'SFV+BESS'!$I$9),$B$2*'SFV+BESS'!$I$9-BK501,IF(AND(BD502&gt;0,BD502*$B$4+BK501&lt;=$B$2*'SFV+BESS'!$I$9,BD502&gt;'SFV+BESS'!$I$7),'SFV+BESS'!$I$7,0))))</f>
        <v>0</v>
      </c>
      <c r="BF502" s="27">
        <f>IF(AND(BD502&lt;0,BK501+BD502/$B$5&gt;$H$2,-BD502/'Carga-Descarga Año'!$B$5&lt;'SFV+BESS'!$I$7),BD502/$B$5,IF(AND(BD502&lt;0,BK501+BD502/$B$5&gt;$H$2,-BD502/'Carga-Descarga Año'!$B$5&gt;'SFV+BESS'!$I$7),-'SFV+BESS'!$I$7,IF(AND(BD502&lt;0,BK501+BD502/$B$5&lt;$H$2),-MIN('SFV+BESS'!$I$7,BK501-$H$2),0)))</f>
        <v>0</v>
      </c>
      <c r="BG502" s="33"/>
      <c r="BH502" s="33">
        <f t="shared" si="589"/>
        <v>0</v>
      </c>
      <c r="BI502" s="27">
        <f t="shared" si="553"/>
        <v>0</v>
      </c>
      <c r="BJ502" s="27">
        <f t="shared" si="590"/>
        <v>0</v>
      </c>
      <c r="BK502" s="28">
        <f>IF((BK501+BE502+BF502)&gt;=$B$2*'SFV+BESS'!$I$9, $B$2*'SFV+BESS'!$I$9, (BK501+BE502+BF502))</f>
        <v>173.61249999999998</v>
      </c>
      <c r="BL502" s="110">
        <f t="shared" si="554"/>
        <v>117.05399934144904</v>
      </c>
      <c r="BQ502" s="251"/>
      <c r="BR502" s="48">
        <v>20.5416666666667</v>
      </c>
      <c r="BS502" s="33">
        <f t="shared" si="608"/>
        <v>101.15682338349448</v>
      </c>
      <c r="BT502" s="33">
        <f>Gen_Cons_Horario!B3408</f>
        <v>0</v>
      </c>
      <c r="BU502" s="35">
        <f t="shared" si="583"/>
        <v>101.15682338349448</v>
      </c>
      <c r="BV502" s="116">
        <f>IF(AND(BU502&gt;0,BU502*$B$4+CB501&lt;=$B$2*'SFV+BESS'!$I$9,BU502&lt;'SFV+BESS'!$I$7), BU502*$B$4, IF(AND(BU502&gt;0,BU502*$B$4+CB501&gt;$B$2*'SFV+BESS'!$I$9,BU502*$B$4&lt;'SFV+BESS'!$I$7),$B$2*'SFV+BESS'!$I$9-CB501,IF(AND(BU502&gt;0,BU502*$B$4+CB501&gt;$B$2*'SFV+BESS'!$I$9,BU502*$B$4&gt;'SFV+BESS'!$I$7,CB501&lt;$B$2*'SFV+BESS'!$I$9),$B$2*'SFV+BESS'!$I$9-CB501,IF(AND(BU502&gt;0,BU502*$B$4+CB501&lt;=$B$2*'SFV+BESS'!$I$9,BU502&gt;'SFV+BESS'!$I$7),'SFV+BESS'!$I$7,0))))</f>
        <v>0</v>
      </c>
      <c r="BW502" s="27">
        <f>IF(AND(BU502&lt;0,CB501+BU502/$B$5&gt;$H$2,-BU502/'Carga-Descarga Año'!$B$5&lt;'SFV+BESS'!$I$7),BU502/$B$5,IF(AND(BU502&lt;0,CB501+BU502/$B$5&gt;$H$2,-BU502/'Carga-Descarga Año'!$B$5&gt;'SFV+BESS'!$I$7),-'SFV+BESS'!$I$7,IF(AND(BU502&lt;0,CB501+BU502/$B$5&lt;$H$2),-MIN('SFV+BESS'!$I$7,CB501-$H$2),0)))</f>
        <v>0</v>
      </c>
      <c r="BX502" s="33"/>
      <c r="BY502" s="33">
        <f t="shared" si="591"/>
        <v>0</v>
      </c>
      <c r="BZ502" s="27">
        <f t="shared" si="555"/>
        <v>0</v>
      </c>
      <c r="CA502" s="27">
        <f t="shared" si="556"/>
        <v>0</v>
      </c>
      <c r="CB502" s="28">
        <f>IF((CB501+BV502+BW502)&gt;=$B$2*'SFV+BESS'!$I$9, $B$2*'SFV+BESS'!$I$9, (CB501+BV502+BW502))</f>
        <v>173.61249999999998</v>
      </c>
      <c r="CC502" s="110">
        <f t="shared" si="557"/>
        <v>101.15682338349448</v>
      </c>
      <c r="CH502" s="251"/>
      <c r="CI502" s="48">
        <v>20.5416666666667</v>
      </c>
      <c r="CJ502" s="33">
        <f t="shared" si="609"/>
        <v>89.380465685827559</v>
      </c>
      <c r="CK502" s="33">
        <f>Gen_Cons_Horario!B4152</f>
        <v>0</v>
      </c>
      <c r="CL502" s="35">
        <f t="shared" si="584"/>
        <v>89.380465685827559</v>
      </c>
      <c r="CM502" s="116">
        <f>IF(AND(CL502&gt;0,CL502*$B$4+CS501&lt;=$B$2*'SFV+BESS'!$I$9,CL502&lt;'SFV+BESS'!$I$7), CL502*$B$4, IF(AND(CL502&gt;0,CL502*$B$4+CS501&gt;$B$2*'SFV+BESS'!$I$9,CL502*$B$4&lt;'SFV+BESS'!$I$7),$B$2*'SFV+BESS'!$I$9-CS501,IF(AND(CL502&gt;0,CL502*$B$4+CS501&gt;$B$2*'SFV+BESS'!$I$9,CL502*$B$4&gt;'SFV+BESS'!$I$7,CS501&lt;$B$2*'SFV+BESS'!$I$9),$B$2*'SFV+BESS'!$I$9-CS501,IF(AND(CL502&gt;0,CL502*$B$4+CS501&lt;=$B$2*'SFV+BESS'!$I$9,CL502&gt;'SFV+BESS'!$I$7),'SFV+BESS'!$I$7,0))))</f>
        <v>0</v>
      </c>
      <c r="CN502" s="27">
        <f>IF(AND(CL502&lt;0,CS501+CL502/$B$5&gt;$H$2,-CL502/'Carga-Descarga Año'!$B$5&lt;'SFV+BESS'!$I$7),CL502/$B$5,IF(AND(CL502&lt;0,CS501+CL502/$B$5&gt;$H$2,-CL502/'Carga-Descarga Año'!$B$5&gt;'SFV+BESS'!$I$7),-'SFV+BESS'!$I$7,IF(AND(CL502&lt;0,CS501+CL502/$B$5&lt;$H$2),-MIN('SFV+BESS'!$I$7,CS501-$H$2),0)))</f>
        <v>0</v>
      </c>
      <c r="CO502" s="33"/>
      <c r="CP502" s="33">
        <f t="shared" si="592"/>
        <v>0</v>
      </c>
      <c r="CQ502" s="27">
        <f t="shared" si="558"/>
        <v>0</v>
      </c>
      <c r="CR502" s="27">
        <f t="shared" si="593"/>
        <v>0</v>
      </c>
      <c r="CS502" s="28">
        <f>IF((CS501+CM502+CN502)&gt;=$B$2*'SFV+BESS'!$I$9, $B$2*'SFV+BESS'!$I$9, (CS501+CM502+CN502))</f>
        <v>173.61249999999998</v>
      </c>
      <c r="CT502" s="110">
        <f t="shared" si="559"/>
        <v>89.380465685827559</v>
      </c>
      <c r="CY502" s="251"/>
      <c r="CZ502" s="48">
        <v>20.5416666666667</v>
      </c>
      <c r="DA502" s="33">
        <f t="shared" si="610"/>
        <v>97.567951615344242</v>
      </c>
      <c r="DB502" s="33">
        <f>Gen_Cons_Horario!B4872</f>
        <v>0</v>
      </c>
      <c r="DC502" s="35">
        <f t="shared" si="575"/>
        <v>97.567951615344242</v>
      </c>
      <c r="DD502" s="116">
        <f>IF(AND(DC502&gt;0,DC502*$B$4+DJ501&lt;=$B$2*'SFV+BESS'!$I$9,DC502&lt;'SFV+BESS'!$I$7), DC502*$B$4, IF(AND(DC502&gt;0,DC502*$B$4+DJ501&gt;$B$2*'SFV+BESS'!$I$9,DC502*$B$4&lt;'SFV+BESS'!$I$7),$B$2*'SFV+BESS'!$I$9-DJ501,IF(AND(DC502&gt;0,DC502*$B$4+DJ501&gt;$B$2*'SFV+BESS'!$I$9,DC502*$B$4&gt;'SFV+BESS'!$I$7,DJ501&lt;$B$2*'SFV+BESS'!$I$9),$B$2*'SFV+BESS'!$I$9-DJ501,IF(AND(DC502&gt;0,DC502*$B$4+DJ501&lt;=$B$2*'SFV+BESS'!$I$9,DC502&gt;'SFV+BESS'!$I$7),'SFV+BESS'!$I$7,0))))</f>
        <v>0</v>
      </c>
      <c r="DE502" s="27">
        <f>IF(AND(DC502&lt;0,DJ501+DC502/$B$5&gt;$H$2,-DC502/'Carga-Descarga Año'!$B$5&lt;'SFV+BESS'!$I$7),DC502/$B$5,IF(AND(DC502&lt;0,DJ501+DC502/$B$5&gt;$H$2,-DC502/'Carga-Descarga Año'!$B$5&gt;'SFV+BESS'!$I$7),-'SFV+BESS'!$I$7,IF(AND(DC502&lt;0,DJ501+DC502/$B$5&lt;$H$2),-MIN('SFV+BESS'!$I$7,DJ501-$H$2),0)))</f>
        <v>0</v>
      </c>
      <c r="DF502" s="33"/>
      <c r="DG502" s="33">
        <f t="shared" si="594"/>
        <v>0</v>
      </c>
      <c r="DH502" s="27">
        <f t="shared" si="560"/>
        <v>0</v>
      </c>
      <c r="DI502" s="27">
        <f t="shared" si="561"/>
        <v>0</v>
      </c>
      <c r="DJ502" s="28">
        <f>IF((DJ501+DD502+DE502)&gt;=$B$2*'SFV+BESS'!$I$9, $B$2*'SFV+BESS'!$I$9, (DJ501+DD502+DE502))</f>
        <v>173.61249999999998</v>
      </c>
      <c r="DK502" s="110">
        <f t="shared" si="562"/>
        <v>97.567951615344242</v>
      </c>
      <c r="DP502" s="251"/>
      <c r="DQ502" s="48">
        <v>20.5416666666667</v>
      </c>
      <c r="DR502" s="33">
        <f t="shared" si="611"/>
        <v>96.834626817698066</v>
      </c>
      <c r="DS502" s="33">
        <f>Gen_Cons_Horario!B5616</f>
        <v>0</v>
      </c>
      <c r="DT502" s="35">
        <f t="shared" si="576"/>
        <v>96.834626817698066</v>
      </c>
      <c r="DU502" s="116">
        <f>IF(AND(DT502&gt;0,DT502*$B$4+EA501&lt;=$B$2*'SFV+BESS'!$I$9,DT502&lt;'SFV+BESS'!$I$7), DT502*$B$4, IF(AND(DT502&gt;0,DT502*$B$4+EA501&gt;$B$2*'SFV+BESS'!$I$9,DT502*$B$4&lt;'SFV+BESS'!$I$7),$B$2*'SFV+BESS'!$I$9-EA501,IF(AND(DT502&gt;0,DT502*$B$4+EA501&gt;$B$2*'SFV+BESS'!$I$9,DT502*$B$4&gt;'SFV+BESS'!$I$7,EA501&lt;$B$2*'SFV+BESS'!$I$9),$B$2*'SFV+BESS'!$I$9-EA501,IF(AND(DT502&gt;0,DT502*$B$4+EA501&lt;=$B$2*'SFV+BESS'!$I$9,DT502&gt;'SFV+BESS'!$I$7),'SFV+BESS'!$I$7,0))))</f>
        <v>0</v>
      </c>
      <c r="DV502" s="27">
        <f>IF(AND(DT502&lt;0,EA501+DT502/$B$5&gt;$H$2,-DT502/'Carga-Descarga Año'!$B$5&lt;'SFV+BESS'!$I$7),DT502/$B$5,IF(AND(DT502&lt;0,EA501+DT502/$B$5&gt;$H$2,-DT502/'Carga-Descarga Año'!$B$5&gt;'SFV+BESS'!$I$7),-'SFV+BESS'!$I$7,IF(AND(DT502&lt;0,EA501+DT502/$B$5&lt;$H$2),-MIN('SFV+BESS'!$I$7,EA501-$H$2),0)))</f>
        <v>0</v>
      </c>
      <c r="DW502" s="33"/>
      <c r="DX502" s="33">
        <f t="shared" si="595"/>
        <v>0</v>
      </c>
      <c r="DY502" s="27">
        <f t="shared" si="563"/>
        <v>0</v>
      </c>
      <c r="DZ502" s="27">
        <f t="shared" si="596"/>
        <v>0</v>
      </c>
      <c r="EA502" s="28">
        <f>IF((EA501+DU502+DV502)&gt;=$B$2*'SFV+BESS'!$I$9, $B$2*'SFV+BESS'!$I$9, (EA501+DU502+DV502))</f>
        <v>173.61249999999998</v>
      </c>
      <c r="EB502" s="110">
        <f t="shared" si="564"/>
        <v>96.834626817698066</v>
      </c>
      <c r="EG502" s="251"/>
      <c r="EH502" s="48">
        <v>20.5416666666667</v>
      </c>
      <c r="EI502" s="33">
        <f t="shared" si="612"/>
        <v>107.82955536087286</v>
      </c>
      <c r="EJ502" s="33">
        <f>Gen_Cons_Horario!B6360</f>
        <v>0</v>
      </c>
      <c r="EK502" s="35">
        <f t="shared" si="577"/>
        <v>107.82955536087286</v>
      </c>
      <c r="EL502" s="116">
        <f>IF(AND(EK502&gt;0,EK502*$B$4+ER501&lt;=$B$2*'SFV+BESS'!$I$9,EK502&lt;'SFV+BESS'!$I$7), EK502*$B$4, IF(AND(EK502&gt;0,EK502*$B$4+ER501&gt;$B$2*'SFV+BESS'!$I$9,EK502*$B$4&lt;'SFV+BESS'!$I$7),$B$2*'SFV+BESS'!$I$9-ER501,IF(AND(EK502&gt;0,EK502*$B$4+ER501&gt;$B$2*'SFV+BESS'!$I$9,EK502*$B$4&gt;'SFV+BESS'!$I$7,ER501&lt;$B$2*'SFV+BESS'!$I$9),$B$2*'SFV+BESS'!$I$9-ER501,IF(AND(EK502&gt;0,EK502*$B$4+ER501&lt;=$B$2*'SFV+BESS'!$I$9,EK502&gt;'SFV+BESS'!$I$7),'SFV+BESS'!$I$7,0))))</f>
        <v>0</v>
      </c>
      <c r="EM502" s="27">
        <f>IF(AND(EK502&lt;0,ER501+EK502/$B$5&gt;$H$2,-EK502/'Carga-Descarga Año'!$B$5&lt;'SFV+BESS'!$I$7),EK502/$B$5,IF(AND(EK502&lt;0,ER501+EK502/$B$5&gt;$H$2,-EK502/'Carga-Descarga Año'!$B$5&gt;'SFV+BESS'!$I$7),-'SFV+BESS'!$I$7,IF(AND(EK502&lt;0,ER501+EK502/$B$5&lt;$H$2),-MIN('SFV+BESS'!$I$7,ER501-$H$2),0)))</f>
        <v>0</v>
      </c>
      <c r="EN502" s="33"/>
      <c r="EO502" s="33">
        <f t="shared" si="597"/>
        <v>0</v>
      </c>
      <c r="EP502" s="27">
        <f t="shared" si="565"/>
        <v>0</v>
      </c>
      <c r="EQ502" s="27">
        <f t="shared" si="598"/>
        <v>0</v>
      </c>
      <c r="ER502" s="28">
        <f>IF((ER501+EL502+EM502)&gt;=$B$2*'SFV+BESS'!$I$9, $B$2*'SFV+BESS'!$I$9, (ER501+EL502+EM502))</f>
        <v>173.61249999999998</v>
      </c>
      <c r="ES502" s="110">
        <f t="shared" si="566"/>
        <v>107.82955536087286</v>
      </c>
      <c r="EX502" s="251"/>
      <c r="EY502" s="48">
        <v>20.5416666666667</v>
      </c>
      <c r="EZ502" s="33">
        <f t="shared" si="613"/>
        <v>116.9976573866774</v>
      </c>
      <c r="FA502" s="33">
        <f>Gen_Cons_Horario!B7080</f>
        <v>0</v>
      </c>
      <c r="FB502" s="35">
        <f t="shared" si="578"/>
        <v>116.9976573866774</v>
      </c>
      <c r="FC502" s="116">
        <f>IF(AND(FB502&gt;0,FB502*$B$4+FI501&lt;=$B$2*'SFV+BESS'!$I$9,FB502&lt;'SFV+BESS'!$I$7), FB502*$B$4, IF(AND(FB502&gt;0,FB502*$B$4+FI501&gt;$B$2*'SFV+BESS'!$I$9,FB502*$B$4&lt;'SFV+BESS'!$I$7),$B$2*'SFV+BESS'!$I$9-FI501,IF(AND(FB502&gt;0,FB502*$B$4+FI501&gt;$B$2*'SFV+BESS'!$I$9,FB502*$B$4&gt;'SFV+BESS'!$I$7,FI501&lt;$B$2*'SFV+BESS'!$I$9),$B$2*'SFV+BESS'!$I$9-FI501,IF(AND(FB502&gt;0,FB502*$B$4+FI501&lt;=$B$2*'SFV+BESS'!$I$9,FB502&gt;'SFV+BESS'!$I$7),'SFV+BESS'!$I$7,0))))</f>
        <v>0</v>
      </c>
      <c r="FD502" s="27">
        <f>IF(AND(FB502&lt;0,FI501+FB502/$B$5&gt;$H$2,-FB502/'Carga-Descarga Año'!$B$5&lt;'SFV+BESS'!$I$7),FB502/$B$5,IF(AND(FB502&lt;0,FI501+FB502/$B$5&gt;$H$2,-FB502/'Carga-Descarga Año'!$B$5&gt;'SFV+BESS'!$I$7),-'SFV+BESS'!$I$7,IF(AND(FB502&lt;0,FI501+FB502/$B$5&lt;$H$2),-MIN('SFV+BESS'!$I$7,FI501-$H$2),0)))</f>
        <v>0</v>
      </c>
      <c r="FE502" s="33"/>
      <c r="FF502" s="33">
        <f t="shared" si="599"/>
        <v>0</v>
      </c>
      <c r="FG502" s="27">
        <f t="shared" si="567"/>
        <v>0</v>
      </c>
      <c r="FH502" s="27">
        <f t="shared" si="600"/>
        <v>0</v>
      </c>
      <c r="FI502" s="28">
        <f>IF((FI501+FC502+FD502)&gt;=$B$2*'SFV+BESS'!$I$9, $B$2*'SFV+BESS'!$I$9, (FI501+FC502+FD502))</f>
        <v>173.61249999999998</v>
      </c>
      <c r="FJ502" s="110">
        <f t="shared" si="568"/>
        <v>116.9976573866774</v>
      </c>
      <c r="FO502" s="251"/>
      <c r="FP502" s="48">
        <v>20.5416666666667</v>
      </c>
      <c r="FQ502" s="33">
        <f t="shared" si="614"/>
        <v>124.15896438995942</v>
      </c>
      <c r="FR502" s="33">
        <f>Gen_Cons_Horario!B7824</f>
        <v>96.941000000000003</v>
      </c>
      <c r="FS502" s="35">
        <f t="shared" si="579"/>
        <v>27.21796438995942</v>
      </c>
      <c r="FT502" s="116">
        <f>IF(AND(FS502&gt;0,FS502*$B$4+FZ501&lt;=$B$2*'SFV+BESS'!$I$9,FS502&lt;'SFV+BESS'!$I$7), FS502*$B$4, IF(AND(FS502&gt;0,FS502*$B$4+FZ501&gt;$B$2*'SFV+BESS'!$I$9,FS502*$B$4&lt;'SFV+BESS'!$I$7),$B$2*'SFV+BESS'!$I$9-FZ501,IF(AND(FS502&gt;0,FS502*$B$4+FZ501&gt;$B$2*'SFV+BESS'!$I$9,FS502*$B$4&gt;'SFV+BESS'!$I$7,FZ501&lt;$B$2*'SFV+BESS'!$I$9),$B$2*'SFV+BESS'!$I$9-FZ501,IF(AND(FS502&gt;0,FS502*$B$4+FZ501&lt;=$B$2*'SFV+BESS'!$I$9,FS502&gt;'SFV+BESS'!$I$7),'SFV+BESS'!$I$7,0))))</f>
        <v>25.857066170461447</v>
      </c>
      <c r="FU502" s="27">
        <f>IF(AND(FS502&lt;0,FZ501+FS502/$B$5&gt;$H$2,-FS502/'Carga-Descarga Año'!$B$5&lt;'SFV+BESS'!$I$7),FS502/$B$5,IF(AND(FS502&lt;0,FZ501+FS502/$B$5&gt;$H$2,-FS502/'Carga-Descarga Año'!$B$5&gt;'SFV+BESS'!$I$7),-'SFV+BESS'!$I$7,IF(AND(FS502&lt;0,FZ501+FS502/$B$5&lt;$H$2),-MIN('SFV+BESS'!$I$7,FZ501-$H$2),0)))</f>
        <v>0</v>
      </c>
      <c r="FV502" s="33"/>
      <c r="FW502" s="33">
        <f t="shared" si="601"/>
        <v>96.941000000000003</v>
      </c>
      <c r="FX502" s="27">
        <f t="shared" si="569"/>
        <v>0</v>
      </c>
      <c r="FY502" s="27">
        <f t="shared" si="602"/>
        <v>0</v>
      </c>
      <c r="FZ502" s="28">
        <f>IF((FZ501+FT502+FU502)&gt;=$B$2*'SFV+BESS'!$I$9, $B$2*'SFV+BESS'!$I$9, (FZ501+FT502+FU502))</f>
        <v>92.059498958054348</v>
      </c>
      <c r="GA502" s="110">
        <f t="shared" si="570"/>
        <v>0</v>
      </c>
      <c r="GF502" s="251"/>
      <c r="GG502" s="48">
        <v>20.5416666666667</v>
      </c>
      <c r="GH502" s="33">
        <f t="shared" si="615"/>
        <v>123.094953967778</v>
      </c>
      <c r="GI502" s="33">
        <f>Gen_Cons_Horario!B8544</f>
        <v>43.5565</v>
      </c>
      <c r="GJ502" s="35">
        <f t="shared" si="585"/>
        <v>79.538453967777997</v>
      </c>
      <c r="GK502" s="116">
        <f>IF(AND(GJ502&gt;0,GJ502*$B$4+GQ501&lt;=$B$2*'SFV+BESS'!$I$9,GJ502&lt;'SFV+BESS'!$I$7), GJ502*$B$4, IF(AND(GJ502&gt;0,GJ502*$B$4+GQ501&gt;$B$2*'SFV+BESS'!$I$9,GJ502*$B$4&lt;'SFV+BESS'!$I$7),$B$2*'SFV+BESS'!$I$9-GQ501,IF(AND(GJ502&gt;0,GJ502*$B$4+GQ501&gt;$B$2*'SFV+BESS'!$I$9,GJ502*$B$4&gt;'SFV+BESS'!$I$7,GQ501&lt;$B$2*'SFV+BESS'!$I$9),$B$2*'SFV+BESS'!$I$9-GQ501,IF(AND(GJ502&gt;0,GJ502*$B$4+GQ501&lt;=$B$2*'SFV+BESS'!$I$9,GJ502&gt;'SFV+BESS'!$I$7),'SFV+BESS'!$I$7,0))))</f>
        <v>0</v>
      </c>
      <c r="GL502" s="27">
        <f>IF(AND(GJ502&lt;0,GQ501+GJ502/$B$5&gt;$H$2,-GJ502/'Carga-Descarga Año'!$B$5&lt;'SFV+BESS'!$I$7),GJ502/$B$5,IF(AND(GJ502&lt;0,GQ501+GJ502/$B$5&gt;$H$2,-GJ502/'Carga-Descarga Año'!$B$5&gt;'SFV+BESS'!$I$7),-'SFV+BESS'!$I$7,IF(AND(GJ502&lt;0,GQ501+GJ502/$B$5&lt;$H$2),-MIN('SFV+BESS'!$I$7,GQ501-$H$2),0)))</f>
        <v>0</v>
      </c>
      <c r="GM502" s="33"/>
      <c r="GN502" s="33">
        <f t="shared" si="603"/>
        <v>43.5565</v>
      </c>
      <c r="GO502" s="27">
        <f t="shared" si="571"/>
        <v>0</v>
      </c>
      <c r="GP502" s="27">
        <f t="shared" si="604"/>
        <v>0</v>
      </c>
      <c r="GQ502" s="28">
        <f>IF((GQ501+GK502+GL502)&gt;=$B$2*'SFV+BESS'!$I$9, $B$2*'SFV+BESS'!$I$9, (GQ501+GK502+GL502))</f>
        <v>173.61249999999998</v>
      </c>
      <c r="GR502" s="110">
        <f t="shared" si="572"/>
        <v>79.538453967777997</v>
      </c>
    </row>
    <row r="503" spans="1:200">
      <c r="A503" s="249"/>
      <c r="B503" s="48">
        <v>20.5833333333333</v>
      </c>
      <c r="C503" s="38">
        <f t="shared" si="586"/>
        <v>133.25978951017149</v>
      </c>
      <c r="D503" s="2">
        <f>Gen_Cons_Horario!B529</f>
        <v>96.941000000000003</v>
      </c>
      <c r="E503" s="140">
        <f t="shared" si="544"/>
        <v>36.318789510171484</v>
      </c>
      <c r="F503" s="116">
        <f>IF(AND(E503&gt;0,E503*$B$4+L502&lt;=$B$2*'SFV+BESS'!$I$9,E503&lt;'SFV+BESS'!$I$7), E503*$B$4, IF(AND(E503&gt;0,E503*$B$4+L502&gt;$B$2*'SFV+BESS'!$I$9,E503*$B$4&lt;'SFV+BESS'!$I$7),$B$2*'SFV+BESS'!$I$9-L502,IF(AND(E503&gt;0,E503*$B$4+L502&gt;$B$2*'SFV+BESS'!$I$9,E503*$B$4&gt;'SFV+BESS'!$I$7,L502&lt;$B$2*'SFV+BESS'!$I$9),$B$2*'SFV+BESS'!$I$9-L502,IF(AND(E503&gt;0,E503*$B$4+L502&lt;=$B$2*'SFV+BESS'!$I$9,E503&gt;'SFV+BESS'!$I$7),'SFV+BESS'!$I$7,0))))</f>
        <v>0</v>
      </c>
      <c r="G503" s="27">
        <f>IF(AND(E503&lt;0,L502+E503/$B$5&gt;$H$2,-E503/'Carga-Descarga Año'!$B$5&lt;'SFV+BESS'!$I$7),E503/$B$5,IF(AND(E503&lt;0,L502+E503/$B$5&gt;$H$2,-E503/'Carga-Descarga Año'!$B$5&gt;'SFV+BESS'!$I$7),-'SFV+BESS'!$I$7,IF(AND(E503&lt;0,L502+E503/$B$5&lt;$H$2),-MIN('SFV+BESS'!$I$7,L502-$H$2),0)))</f>
        <v>0</v>
      </c>
      <c r="I503" s="38">
        <f t="shared" si="545"/>
        <v>96.941000000000003</v>
      </c>
      <c r="J503" s="27">
        <f t="shared" si="547"/>
        <v>0</v>
      </c>
      <c r="K503" s="27">
        <f t="shared" si="546"/>
        <v>0</v>
      </c>
      <c r="L503" s="28">
        <f>IF((L502+F503+G503)&gt;=$B$2*'SFV+BESS'!$I$9, $B$2*'SFV+BESS'!$I$9, (L502+F503+G503))</f>
        <v>173.61249999999998</v>
      </c>
      <c r="M503" s="110">
        <f t="shared" si="548"/>
        <v>36.318789510171484</v>
      </c>
      <c r="R503" s="251"/>
      <c r="S503" s="48">
        <v>20.5833333333333</v>
      </c>
      <c r="T503" s="2">
        <f t="shared" si="605"/>
        <v>139.0828529227783</v>
      </c>
      <c r="U503" s="2">
        <f>Gen_Cons_Horario!B1273</f>
        <v>37.285000000000004</v>
      </c>
      <c r="V503" s="35">
        <f t="shared" si="580"/>
        <v>101.7978529227783</v>
      </c>
      <c r="W503" s="116">
        <f>IF(AND(V503&gt;0,V503*$B$4+AC502&lt;=$B$2*'SFV+BESS'!$I$9,V503&lt;'SFV+BESS'!$I$7), V503*$B$4, IF(AND(V503&gt;0,V503*$B$4+AC502&gt;$B$2*'SFV+BESS'!$I$9,V503*$B$4&lt;'SFV+BESS'!$I$7),$B$2*'SFV+BESS'!$I$9-AC502,IF(AND(V503&gt;0,V503*$B$4+AC502&gt;$B$2*'SFV+BESS'!$I$9,V503*$B$4&gt;'SFV+BESS'!$I$7,AC502&lt;$B$2*'SFV+BESS'!$I$9),$B$2*'SFV+BESS'!$I$9-AC502,IF(AND(V503&gt;0,V503*$B$4+AC502&lt;=$B$2*'SFV+BESS'!$I$9,V503&gt;'SFV+BESS'!$I$7),'SFV+BESS'!$I$7,0))))</f>
        <v>0</v>
      </c>
      <c r="X503" s="27">
        <f>IF(AND(V503&lt;0,AC502+V503/$B$5&gt;$H$2,-V503/'Carga-Descarga Año'!$B$5&lt;'SFV+BESS'!$I$7),V503/$B$5,IF(AND(V503&lt;0,AC502+V503/$B$5&gt;$H$2,-V503/'Carga-Descarga Año'!$B$5&gt;'SFV+BESS'!$I$7),-'SFV+BESS'!$I$7,IF(AND(V503&lt;0,AC502+V503/$B$5&lt;$H$2),-MIN('SFV+BESS'!$I$7,AC502-$H$2),0)))</f>
        <v>0</v>
      </c>
      <c r="Z503" s="33">
        <f t="shared" si="574"/>
        <v>37.285000000000004</v>
      </c>
      <c r="AA503" s="27">
        <f t="shared" si="549"/>
        <v>0</v>
      </c>
      <c r="AB503" s="27">
        <f t="shared" si="573"/>
        <v>0</v>
      </c>
      <c r="AC503" s="28">
        <f>IF((AC502+W503+X503)&gt;=$B$2*'SFV+BESS'!$I$9, $B$2*'SFV+BESS'!$I$9, (AC502+W503+X503))</f>
        <v>173.61249999999998</v>
      </c>
      <c r="AD503" s="110">
        <f t="shared" si="550"/>
        <v>101.7978529227783</v>
      </c>
      <c r="AI503" s="251"/>
      <c r="AJ503" s="48">
        <v>20.5833333333333</v>
      </c>
      <c r="AK503" s="52">
        <f t="shared" si="606"/>
        <v>137.68044358388673</v>
      </c>
      <c r="AL503" s="33">
        <f>Gen_Cons_Horario!B1945</f>
        <v>37.285000000000004</v>
      </c>
      <c r="AM503" s="35">
        <f t="shared" si="581"/>
        <v>100.39544358388673</v>
      </c>
      <c r="AN503" s="116">
        <f>IF(AND(AM503&gt;0,AM503*$B$4+AT502&lt;=$B$2*'SFV+BESS'!$I$9,AM503&lt;'SFV+BESS'!$I$7), AM503*$B$4, IF(AND(AM503&gt;0,AM503*$B$4+AT502&gt;$B$2*'SFV+BESS'!$I$9,AM503*$B$4&lt;'SFV+BESS'!$I$7),$B$2*'SFV+BESS'!$I$9-AT502,IF(AND(AM503&gt;0,AM503*$B$4+AT502&gt;$B$2*'SFV+BESS'!$I$9,AM503*$B$4&gt;'SFV+BESS'!$I$7,AT502&lt;$B$2*'SFV+BESS'!$I$9),$B$2*'SFV+BESS'!$I$9-AT502,IF(AND(AM503&gt;0,AM503*$B$4+AT502&lt;=$B$2*'SFV+BESS'!$I$9,AM503&gt;'SFV+BESS'!$I$7),'SFV+BESS'!$I$7,0))))</f>
        <v>0</v>
      </c>
      <c r="AO503" s="27">
        <f>IF(AND(AM503&lt;0,AT502+AM503/$B$5&gt;$H$2,-AM503/'Carga-Descarga Año'!$B$5&lt;'SFV+BESS'!$I$7),AM503/$B$5,IF(AND(AM503&lt;0,AT502+AM503/$B$5&gt;$H$2,-AM503/'Carga-Descarga Año'!$B$5&gt;'SFV+BESS'!$I$7),-'SFV+BESS'!$I$7,IF(AND(AM503&lt;0,AT502+AM503/$B$5&lt;$H$2),-MIN('SFV+BESS'!$I$7,AT502-$H$2),0)))</f>
        <v>0</v>
      </c>
      <c r="AP503" s="33"/>
      <c r="AQ503" s="33">
        <f t="shared" si="587"/>
        <v>37.285000000000004</v>
      </c>
      <c r="AR503" s="27">
        <f t="shared" si="551"/>
        <v>0</v>
      </c>
      <c r="AS503" s="27">
        <f t="shared" si="588"/>
        <v>0</v>
      </c>
      <c r="AT503" s="28">
        <f>IF((AT502+AN503+AO503)&gt;=$B$2*'SFV+BESS'!$I$9, $B$2*'SFV+BESS'!$I$9, (AT502+AN503+AO503))</f>
        <v>173.61249999999998</v>
      </c>
      <c r="AU503" s="110">
        <f t="shared" si="552"/>
        <v>100.39544358388673</v>
      </c>
      <c r="AZ503" s="251"/>
      <c r="BA503" s="48">
        <v>20.5833333333333</v>
      </c>
      <c r="BB503" s="33">
        <f t="shared" si="607"/>
        <v>119.78981902555637</v>
      </c>
      <c r="BC503" s="33">
        <f>Gen_Cons_Horario!B2689</f>
        <v>0</v>
      </c>
      <c r="BD503" s="35">
        <f t="shared" si="582"/>
        <v>119.78981902555637</v>
      </c>
      <c r="BE503" s="116">
        <f>IF(AND(BD503&gt;0,BD503*$B$4+BK502&lt;=$B$2*'SFV+BESS'!$I$9,BD503&lt;'SFV+BESS'!$I$7), BD503*$B$4, IF(AND(BD503&gt;0,BD503*$B$4+BK502&gt;$B$2*'SFV+BESS'!$I$9,BD503*$B$4&lt;'SFV+BESS'!$I$7),$B$2*'SFV+BESS'!$I$9-BK502,IF(AND(BD503&gt;0,BD503*$B$4+BK502&gt;$B$2*'SFV+BESS'!$I$9,BD503*$B$4&gt;'SFV+BESS'!$I$7,BK502&lt;$B$2*'SFV+BESS'!$I$9),$B$2*'SFV+BESS'!$I$9-BK502,IF(AND(BD503&gt;0,BD503*$B$4+BK502&lt;=$B$2*'SFV+BESS'!$I$9,BD503&gt;'SFV+BESS'!$I$7),'SFV+BESS'!$I$7,0))))</f>
        <v>0</v>
      </c>
      <c r="BF503" s="27">
        <f>IF(AND(BD503&lt;0,BK502+BD503/$B$5&gt;$H$2,-BD503/'Carga-Descarga Año'!$B$5&lt;'SFV+BESS'!$I$7),BD503/$B$5,IF(AND(BD503&lt;0,BK502+BD503/$B$5&gt;$H$2,-BD503/'Carga-Descarga Año'!$B$5&gt;'SFV+BESS'!$I$7),-'SFV+BESS'!$I$7,IF(AND(BD503&lt;0,BK502+BD503/$B$5&lt;$H$2),-MIN('SFV+BESS'!$I$7,BK502-$H$2),0)))</f>
        <v>0</v>
      </c>
      <c r="BG503" s="33"/>
      <c r="BH503" s="33">
        <f t="shared" si="589"/>
        <v>0</v>
      </c>
      <c r="BI503" s="27">
        <f t="shared" si="553"/>
        <v>0</v>
      </c>
      <c r="BJ503" s="27">
        <f t="shared" si="590"/>
        <v>0</v>
      </c>
      <c r="BK503" s="28">
        <f>IF((BK502+BE503+BF503)&gt;=$B$2*'SFV+BESS'!$I$9, $B$2*'SFV+BESS'!$I$9, (BK502+BE503+BF503))</f>
        <v>173.61249999999998</v>
      </c>
      <c r="BL503" s="110">
        <f t="shared" si="554"/>
        <v>119.78981902555637</v>
      </c>
      <c r="BQ503" s="251"/>
      <c r="BR503" s="48">
        <v>20.5833333333333</v>
      </c>
      <c r="BS503" s="33">
        <f t="shared" si="608"/>
        <v>102.95917212974827</v>
      </c>
      <c r="BT503" s="33">
        <f>Gen_Cons_Horario!B3409</f>
        <v>0</v>
      </c>
      <c r="BU503" s="35">
        <f t="shared" si="583"/>
        <v>102.95917212974827</v>
      </c>
      <c r="BV503" s="116">
        <f>IF(AND(BU503&gt;0,BU503*$B$4+CB502&lt;=$B$2*'SFV+BESS'!$I$9,BU503&lt;'SFV+BESS'!$I$7), BU503*$B$4, IF(AND(BU503&gt;0,BU503*$B$4+CB502&gt;$B$2*'SFV+BESS'!$I$9,BU503*$B$4&lt;'SFV+BESS'!$I$7),$B$2*'SFV+BESS'!$I$9-CB502,IF(AND(BU503&gt;0,BU503*$B$4+CB502&gt;$B$2*'SFV+BESS'!$I$9,BU503*$B$4&gt;'SFV+BESS'!$I$7,CB502&lt;$B$2*'SFV+BESS'!$I$9),$B$2*'SFV+BESS'!$I$9-CB502,IF(AND(BU503&gt;0,BU503*$B$4+CB502&lt;=$B$2*'SFV+BESS'!$I$9,BU503&gt;'SFV+BESS'!$I$7),'SFV+BESS'!$I$7,0))))</f>
        <v>0</v>
      </c>
      <c r="BW503" s="27">
        <f>IF(AND(BU503&lt;0,CB502+BU503/$B$5&gt;$H$2,-BU503/'Carga-Descarga Año'!$B$5&lt;'SFV+BESS'!$I$7),BU503/$B$5,IF(AND(BU503&lt;0,CB502+BU503/$B$5&gt;$H$2,-BU503/'Carga-Descarga Año'!$B$5&gt;'SFV+BESS'!$I$7),-'SFV+BESS'!$I$7,IF(AND(BU503&lt;0,CB502+BU503/$B$5&lt;$H$2),-MIN('SFV+BESS'!$I$7,CB502-$H$2),0)))</f>
        <v>0</v>
      </c>
      <c r="BX503" s="33"/>
      <c r="BY503" s="33">
        <f t="shared" si="591"/>
        <v>0</v>
      </c>
      <c r="BZ503" s="27">
        <f t="shared" si="555"/>
        <v>0</v>
      </c>
      <c r="CA503" s="27">
        <f t="shared" si="556"/>
        <v>0</v>
      </c>
      <c r="CB503" s="28">
        <f>IF((CB502+BV503+BW503)&gt;=$B$2*'SFV+BESS'!$I$9, $B$2*'SFV+BESS'!$I$9, (CB502+BV503+BW503))</f>
        <v>173.61249999999998</v>
      </c>
      <c r="CC503" s="110">
        <f t="shared" si="557"/>
        <v>102.95917212974827</v>
      </c>
      <c r="CH503" s="251"/>
      <c r="CI503" s="48">
        <v>20.5833333333333</v>
      </c>
      <c r="CJ503" s="33">
        <f t="shared" si="609"/>
        <v>92.109640210585653</v>
      </c>
      <c r="CK503" s="33">
        <f>Gen_Cons_Horario!B4153</f>
        <v>0</v>
      </c>
      <c r="CL503" s="35">
        <f t="shared" si="584"/>
        <v>92.109640210585653</v>
      </c>
      <c r="CM503" s="116">
        <f>IF(AND(CL503&gt;0,CL503*$B$4+CS502&lt;=$B$2*'SFV+BESS'!$I$9,CL503&lt;'SFV+BESS'!$I$7), CL503*$B$4, IF(AND(CL503&gt;0,CL503*$B$4+CS502&gt;$B$2*'SFV+BESS'!$I$9,CL503*$B$4&lt;'SFV+BESS'!$I$7),$B$2*'SFV+BESS'!$I$9-CS502,IF(AND(CL503&gt;0,CL503*$B$4+CS502&gt;$B$2*'SFV+BESS'!$I$9,CL503*$B$4&gt;'SFV+BESS'!$I$7,CS502&lt;$B$2*'SFV+BESS'!$I$9),$B$2*'SFV+BESS'!$I$9-CS502,IF(AND(CL503&gt;0,CL503*$B$4+CS502&lt;=$B$2*'SFV+BESS'!$I$9,CL503&gt;'SFV+BESS'!$I$7),'SFV+BESS'!$I$7,0))))</f>
        <v>0</v>
      </c>
      <c r="CN503" s="27">
        <f>IF(AND(CL503&lt;0,CS502+CL503/$B$5&gt;$H$2,-CL503/'Carga-Descarga Año'!$B$5&lt;'SFV+BESS'!$I$7),CL503/$B$5,IF(AND(CL503&lt;0,CS502+CL503/$B$5&gt;$H$2,-CL503/'Carga-Descarga Año'!$B$5&gt;'SFV+BESS'!$I$7),-'SFV+BESS'!$I$7,IF(AND(CL503&lt;0,CS502+CL503/$B$5&lt;$H$2),-MIN('SFV+BESS'!$I$7,CS502-$H$2),0)))</f>
        <v>0</v>
      </c>
      <c r="CO503" s="33"/>
      <c r="CP503" s="33">
        <f t="shared" si="592"/>
        <v>0</v>
      </c>
      <c r="CQ503" s="27">
        <f t="shared" si="558"/>
        <v>0</v>
      </c>
      <c r="CR503" s="27">
        <f t="shared" si="593"/>
        <v>0</v>
      </c>
      <c r="CS503" s="28">
        <f>IF((CS502+CM503+CN503)&gt;=$B$2*'SFV+BESS'!$I$9, $B$2*'SFV+BESS'!$I$9, (CS502+CM503+CN503))</f>
        <v>173.61249999999998</v>
      </c>
      <c r="CT503" s="110">
        <f t="shared" si="559"/>
        <v>92.109640210585653</v>
      </c>
      <c r="CY503" s="251"/>
      <c r="CZ503" s="48">
        <v>20.5833333333333</v>
      </c>
      <c r="DA503" s="33">
        <f t="shared" si="610"/>
        <v>99.291005948507078</v>
      </c>
      <c r="DB503" s="33">
        <f>Gen_Cons_Horario!B4873</f>
        <v>0</v>
      </c>
      <c r="DC503" s="35">
        <f t="shared" si="575"/>
        <v>99.291005948507078</v>
      </c>
      <c r="DD503" s="116">
        <f>IF(AND(DC503&gt;0,DC503*$B$4+DJ502&lt;=$B$2*'SFV+BESS'!$I$9,DC503&lt;'SFV+BESS'!$I$7), DC503*$B$4, IF(AND(DC503&gt;0,DC503*$B$4+DJ502&gt;$B$2*'SFV+BESS'!$I$9,DC503*$B$4&lt;'SFV+BESS'!$I$7),$B$2*'SFV+BESS'!$I$9-DJ502,IF(AND(DC503&gt;0,DC503*$B$4+DJ502&gt;$B$2*'SFV+BESS'!$I$9,DC503*$B$4&gt;'SFV+BESS'!$I$7,DJ502&lt;$B$2*'SFV+BESS'!$I$9),$B$2*'SFV+BESS'!$I$9-DJ502,IF(AND(DC503&gt;0,DC503*$B$4+DJ502&lt;=$B$2*'SFV+BESS'!$I$9,DC503&gt;'SFV+BESS'!$I$7),'SFV+BESS'!$I$7,0))))</f>
        <v>0</v>
      </c>
      <c r="DE503" s="27">
        <f>IF(AND(DC503&lt;0,DJ502+DC503/$B$5&gt;$H$2,-DC503/'Carga-Descarga Año'!$B$5&lt;'SFV+BESS'!$I$7),DC503/$B$5,IF(AND(DC503&lt;0,DJ502+DC503/$B$5&gt;$H$2,-DC503/'Carga-Descarga Año'!$B$5&gt;'SFV+BESS'!$I$7),-'SFV+BESS'!$I$7,IF(AND(DC503&lt;0,DJ502+DC503/$B$5&lt;$H$2),-MIN('SFV+BESS'!$I$7,DJ502-$H$2),0)))</f>
        <v>0</v>
      </c>
      <c r="DF503" s="33"/>
      <c r="DG503" s="33">
        <f t="shared" si="594"/>
        <v>0</v>
      </c>
      <c r="DH503" s="27">
        <f t="shared" si="560"/>
        <v>0</v>
      </c>
      <c r="DI503" s="27">
        <f t="shared" si="561"/>
        <v>0</v>
      </c>
      <c r="DJ503" s="28">
        <f>IF((DJ502+DD503+DE503)&gt;=$B$2*'SFV+BESS'!$I$9, $B$2*'SFV+BESS'!$I$9, (DJ502+DD503+DE503))</f>
        <v>173.61249999999998</v>
      </c>
      <c r="DK503" s="110">
        <f t="shared" si="562"/>
        <v>99.291005948507078</v>
      </c>
      <c r="DP503" s="251"/>
      <c r="DQ503" s="48">
        <v>20.5833333333333</v>
      </c>
      <c r="DR503" s="33">
        <f t="shared" si="611"/>
        <v>97.880357128904294</v>
      </c>
      <c r="DS503" s="33">
        <f>Gen_Cons_Horario!B5617</f>
        <v>0</v>
      </c>
      <c r="DT503" s="35">
        <f t="shared" si="576"/>
        <v>97.880357128904294</v>
      </c>
      <c r="DU503" s="116">
        <f>IF(AND(DT503&gt;0,DT503*$B$4+EA502&lt;=$B$2*'SFV+BESS'!$I$9,DT503&lt;'SFV+BESS'!$I$7), DT503*$B$4, IF(AND(DT503&gt;0,DT503*$B$4+EA502&gt;$B$2*'SFV+BESS'!$I$9,DT503*$B$4&lt;'SFV+BESS'!$I$7),$B$2*'SFV+BESS'!$I$9-EA502,IF(AND(DT503&gt;0,DT503*$B$4+EA502&gt;$B$2*'SFV+BESS'!$I$9,DT503*$B$4&gt;'SFV+BESS'!$I$7,EA502&lt;$B$2*'SFV+BESS'!$I$9),$B$2*'SFV+BESS'!$I$9-EA502,IF(AND(DT503&gt;0,DT503*$B$4+EA502&lt;=$B$2*'SFV+BESS'!$I$9,DT503&gt;'SFV+BESS'!$I$7),'SFV+BESS'!$I$7,0))))</f>
        <v>0</v>
      </c>
      <c r="DV503" s="27">
        <f>IF(AND(DT503&lt;0,EA502+DT503/$B$5&gt;$H$2,-DT503/'Carga-Descarga Año'!$B$5&lt;'SFV+BESS'!$I$7),DT503/$B$5,IF(AND(DT503&lt;0,EA502+DT503/$B$5&gt;$H$2,-DT503/'Carga-Descarga Año'!$B$5&gt;'SFV+BESS'!$I$7),-'SFV+BESS'!$I$7,IF(AND(DT503&lt;0,EA502+DT503/$B$5&lt;$H$2),-MIN('SFV+BESS'!$I$7,EA502-$H$2),0)))</f>
        <v>0</v>
      </c>
      <c r="DW503" s="33"/>
      <c r="DX503" s="33">
        <f t="shared" si="595"/>
        <v>0</v>
      </c>
      <c r="DY503" s="27">
        <f t="shared" si="563"/>
        <v>0</v>
      </c>
      <c r="DZ503" s="27">
        <f t="shared" si="596"/>
        <v>0</v>
      </c>
      <c r="EA503" s="28">
        <f>IF((EA502+DU503+DV503)&gt;=$B$2*'SFV+BESS'!$I$9, $B$2*'SFV+BESS'!$I$9, (EA502+DU503+DV503))</f>
        <v>173.61249999999998</v>
      </c>
      <c r="EB503" s="110">
        <f t="shared" si="564"/>
        <v>97.880357128904294</v>
      </c>
      <c r="EG503" s="251"/>
      <c r="EH503" s="48">
        <v>20.5833333333333</v>
      </c>
      <c r="EI503" s="33">
        <f t="shared" si="612"/>
        <v>107.02335307780091</v>
      </c>
      <c r="EJ503" s="33">
        <f>Gen_Cons_Horario!B6361</f>
        <v>0</v>
      </c>
      <c r="EK503" s="35">
        <f t="shared" si="577"/>
        <v>107.02335307780091</v>
      </c>
      <c r="EL503" s="116">
        <f>IF(AND(EK503&gt;0,EK503*$B$4+ER502&lt;=$B$2*'SFV+BESS'!$I$9,EK503&lt;'SFV+BESS'!$I$7), EK503*$B$4, IF(AND(EK503&gt;0,EK503*$B$4+ER502&gt;$B$2*'SFV+BESS'!$I$9,EK503*$B$4&lt;'SFV+BESS'!$I$7),$B$2*'SFV+BESS'!$I$9-ER502,IF(AND(EK503&gt;0,EK503*$B$4+ER502&gt;$B$2*'SFV+BESS'!$I$9,EK503*$B$4&gt;'SFV+BESS'!$I$7,ER502&lt;$B$2*'SFV+BESS'!$I$9),$B$2*'SFV+BESS'!$I$9-ER502,IF(AND(EK503&gt;0,EK503*$B$4+ER502&lt;=$B$2*'SFV+BESS'!$I$9,EK503&gt;'SFV+BESS'!$I$7),'SFV+BESS'!$I$7,0))))</f>
        <v>0</v>
      </c>
      <c r="EM503" s="27">
        <f>IF(AND(EK503&lt;0,ER502+EK503/$B$5&gt;$H$2,-EK503/'Carga-Descarga Año'!$B$5&lt;'SFV+BESS'!$I$7),EK503/$B$5,IF(AND(EK503&lt;0,ER502+EK503/$B$5&gt;$H$2,-EK503/'Carga-Descarga Año'!$B$5&gt;'SFV+BESS'!$I$7),-'SFV+BESS'!$I$7,IF(AND(EK503&lt;0,ER502+EK503/$B$5&lt;$H$2),-MIN('SFV+BESS'!$I$7,ER502-$H$2),0)))</f>
        <v>0</v>
      </c>
      <c r="EN503" s="33"/>
      <c r="EO503" s="33">
        <f t="shared" si="597"/>
        <v>0</v>
      </c>
      <c r="EP503" s="27">
        <f t="shared" si="565"/>
        <v>0</v>
      </c>
      <c r="EQ503" s="27">
        <f t="shared" si="598"/>
        <v>0</v>
      </c>
      <c r="ER503" s="28">
        <f>IF((ER502+EL503+EM503)&gt;=$B$2*'SFV+BESS'!$I$9, $B$2*'SFV+BESS'!$I$9, (ER502+EL503+EM503))</f>
        <v>173.61249999999998</v>
      </c>
      <c r="ES503" s="110">
        <f t="shared" si="566"/>
        <v>107.02335307780091</v>
      </c>
      <c r="EX503" s="251"/>
      <c r="EY503" s="48">
        <v>20.5833333333333</v>
      </c>
      <c r="EZ503" s="33">
        <f t="shared" si="613"/>
        <v>117.95196128053284</v>
      </c>
      <c r="FA503" s="33">
        <f>Gen_Cons_Horario!B7081</f>
        <v>0</v>
      </c>
      <c r="FB503" s="35">
        <f t="shared" si="578"/>
        <v>117.95196128053284</v>
      </c>
      <c r="FC503" s="116">
        <f>IF(AND(FB503&gt;0,FB503*$B$4+FI502&lt;=$B$2*'SFV+BESS'!$I$9,FB503&lt;'SFV+BESS'!$I$7), FB503*$B$4, IF(AND(FB503&gt;0,FB503*$B$4+FI502&gt;$B$2*'SFV+BESS'!$I$9,FB503*$B$4&lt;'SFV+BESS'!$I$7),$B$2*'SFV+BESS'!$I$9-FI502,IF(AND(FB503&gt;0,FB503*$B$4+FI502&gt;$B$2*'SFV+BESS'!$I$9,FB503*$B$4&gt;'SFV+BESS'!$I$7,FI502&lt;$B$2*'SFV+BESS'!$I$9),$B$2*'SFV+BESS'!$I$9-FI502,IF(AND(FB503&gt;0,FB503*$B$4+FI502&lt;=$B$2*'SFV+BESS'!$I$9,FB503&gt;'SFV+BESS'!$I$7),'SFV+BESS'!$I$7,0))))</f>
        <v>0</v>
      </c>
      <c r="FD503" s="27">
        <f>IF(AND(FB503&lt;0,FI502+FB503/$B$5&gt;$H$2,-FB503/'Carga-Descarga Año'!$B$5&lt;'SFV+BESS'!$I$7),FB503/$B$5,IF(AND(FB503&lt;0,FI502+FB503/$B$5&gt;$H$2,-FB503/'Carga-Descarga Año'!$B$5&gt;'SFV+BESS'!$I$7),-'SFV+BESS'!$I$7,IF(AND(FB503&lt;0,FI502+FB503/$B$5&lt;$H$2),-MIN('SFV+BESS'!$I$7,FI502-$H$2),0)))</f>
        <v>0</v>
      </c>
      <c r="FE503" s="33"/>
      <c r="FF503" s="33">
        <f t="shared" si="599"/>
        <v>0</v>
      </c>
      <c r="FG503" s="27">
        <f t="shared" si="567"/>
        <v>0</v>
      </c>
      <c r="FH503" s="27">
        <f t="shared" si="600"/>
        <v>0</v>
      </c>
      <c r="FI503" s="28">
        <f>IF((FI502+FC503+FD503)&gt;=$B$2*'SFV+BESS'!$I$9, $B$2*'SFV+BESS'!$I$9, (FI502+FC503+FD503))</f>
        <v>173.61249999999998</v>
      </c>
      <c r="FJ503" s="110">
        <f t="shared" si="568"/>
        <v>117.95196128053284</v>
      </c>
      <c r="FO503" s="251"/>
      <c r="FP503" s="48">
        <v>20.5833333333333</v>
      </c>
      <c r="FQ503" s="33">
        <f t="shared" si="614"/>
        <v>124.97258800981498</v>
      </c>
      <c r="FR503" s="33">
        <f>Gen_Cons_Horario!B7825</f>
        <v>96.941000000000003</v>
      </c>
      <c r="FS503" s="35">
        <f t="shared" si="579"/>
        <v>28.031588009814982</v>
      </c>
      <c r="FT503" s="116">
        <f>IF(AND(FS503&gt;0,FS503*$B$4+FZ502&lt;=$B$2*'SFV+BESS'!$I$9,FS503&lt;'SFV+BESS'!$I$7), FS503*$B$4, IF(AND(FS503&gt;0,FS503*$B$4+FZ502&gt;$B$2*'SFV+BESS'!$I$9,FS503*$B$4&lt;'SFV+BESS'!$I$7),$B$2*'SFV+BESS'!$I$9-FZ502,IF(AND(FS503&gt;0,FS503*$B$4+FZ502&gt;$B$2*'SFV+BESS'!$I$9,FS503*$B$4&gt;'SFV+BESS'!$I$7,FZ502&lt;$B$2*'SFV+BESS'!$I$9),$B$2*'SFV+BESS'!$I$9-FZ502,IF(AND(FS503&gt;0,FS503*$B$4+FZ502&lt;=$B$2*'SFV+BESS'!$I$9,FS503&gt;'SFV+BESS'!$I$7),'SFV+BESS'!$I$7,0))))</f>
        <v>26.630008609324232</v>
      </c>
      <c r="FU503" s="27">
        <f>IF(AND(FS503&lt;0,FZ502+FS503/$B$5&gt;$H$2,-FS503/'Carga-Descarga Año'!$B$5&lt;'SFV+BESS'!$I$7),FS503/$B$5,IF(AND(FS503&lt;0,FZ502+FS503/$B$5&gt;$H$2,-FS503/'Carga-Descarga Año'!$B$5&gt;'SFV+BESS'!$I$7),-'SFV+BESS'!$I$7,IF(AND(FS503&lt;0,FZ502+FS503/$B$5&lt;$H$2),-MIN('SFV+BESS'!$I$7,FZ502-$H$2),0)))</f>
        <v>0</v>
      </c>
      <c r="FV503" s="33"/>
      <c r="FW503" s="33">
        <f t="shared" si="601"/>
        <v>96.941000000000003</v>
      </c>
      <c r="FX503" s="27">
        <f t="shared" si="569"/>
        <v>0</v>
      </c>
      <c r="FY503" s="27">
        <f t="shared" si="602"/>
        <v>0</v>
      </c>
      <c r="FZ503" s="28">
        <f>IF((FZ502+FT503+FU503)&gt;=$B$2*'SFV+BESS'!$I$9, $B$2*'SFV+BESS'!$I$9, (FZ502+FT503+FU503))</f>
        <v>118.68950756737858</v>
      </c>
      <c r="GA503" s="110">
        <f t="shared" si="570"/>
        <v>0</v>
      </c>
      <c r="GF503" s="251"/>
      <c r="GG503" s="48">
        <v>20.5833333333333</v>
      </c>
      <c r="GH503" s="33">
        <f t="shared" si="615"/>
        <v>125.58913062743498</v>
      </c>
      <c r="GI503" s="33">
        <f>Gen_Cons_Horario!B8545</f>
        <v>18.642500000000002</v>
      </c>
      <c r="GJ503" s="35">
        <f t="shared" si="585"/>
        <v>106.94663062743498</v>
      </c>
      <c r="GK503" s="116">
        <f>IF(AND(GJ503&gt;0,GJ503*$B$4+GQ502&lt;=$B$2*'SFV+BESS'!$I$9,GJ503&lt;'SFV+BESS'!$I$7), GJ503*$B$4, IF(AND(GJ503&gt;0,GJ503*$B$4+GQ502&gt;$B$2*'SFV+BESS'!$I$9,GJ503*$B$4&lt;'SFV+BESS'!$I$7),$B$2*'SFV+BESS'!$I$9-GQ502,IF(AND(GJ503&gt;0,GJ503*$B$4+GQ502&gt;$B$2*'SFV+BESS'!$I$9,GJ503*$B$4&gt;'SFV+BESS'!$I$7,GQ502&lt;$B$2*'SFV+BESS'!$I$9),$B$2*'SFV+BESS'!$I$9-GQ502,IF(AND(GJ503&gt;0,GJ503*$B$4+GQ502&lt;=$B$2*'SFV+BESS'!$I$9,GJ503&gt;'SFV+BESS'!$I$7),'SFV+BESS'!$I$7,0))))</f>
        <v>0</v>
      </c>
      <c r="GL503" s="27">
        <f>IF(AND(GJ503&lt;0,GQ502+GJ503/$B$5&gt;$H$2,-GJ503/'Carga-Descarga Año'!$B$5&lt;'SFV+BESS'!$I$7),GJ503/$B$5,IF(AND(GJ503&lt;0,GQ502+GJ503/$B$5&gt;$H$2,-GJ503/'Carga-Descarga Año'!$B$5&gt;'SFV+BESS'!$I$7),-'SFV+BESS'!$I$7,IF(AND(GJ503&lt;0,GQ502+GJ503/$B$5&lt;$H$2),-MIN('SFV+BESS'!$I$7,GQ502-$H$2),0)))</f>
        <v>0</v>
      </c>
      <c r="GM503" s="33"/>
      <c r="GN503" s="33">
        <f t="shared" si="603"/>
        <v>18.642500000000002</v>
      </c>
      <c r="GO503" s="27">
        <f t="shared" si="571"/>
        <v>0</v>
      </c>
      <c r="GP503" s="27">
        <f t="shared" si="604"/>
        <v>0</v>
      </c>
      <c r="GQ503" s="28">
        <f>IF((GQ502+GK503+GL503)&gt;=$B$2*'SFV+BESS'!$I$9, $B$2*'SFV+BESS'!$I$9, (GQ502+GK503+GL503))</f>
        <v>173.61249999999998</v>
      </c>
      <c r="GR503" s="110">
        <f t="shared" si="572"/>
        <v>106.94663062743498</v>
      </c>
    </row>
    <row r="504" spans="1:200">
      <c r="A504" s="249"/>
      <c r="B504" s="48">
        <v>20.625</v>
      </c>
      <c r="C504" s="38">
        <f t="shared" si="586"/>
        <v>131.43639444275752</v>
      </c>
      <c r="D504" s="2">
        <f>Gen_Cons_Horario!B530</f>
        <v>96.941000000000003</v>
      </c>
      <c r="E504" s="140">
        <f t="shared" si="544"/>
        <v>34.495394442757515</v>
      </c>
      <c r="F504" s="116">
        <f>IF(AND(E504&gt;0,E504*$B$4+L503&lt;=$B$2*'SFV+BESS'!$I$9,E504&lt;'SFV+BESS'!$I$7), E504*$B$4, IF(AND(E504&gt;0,E504*$B$4+L503&gt;$B$2*'SFV+BESS'!$I$9,E504*$B$4&lt;'SFV+BESS'!$I$7),$B$2*'SFV+BESS'!$I$9-L503,IF(AND(E504&gt;0,E504*$B$4+L503&gt;$B$2*'SFV+BESS'!$I$9,E504*$B$4&gt;'SFV+BESS'!$I$7,L503&lt;$B$2*'SFV+BESS'!$I$9),$B$2*'SFV+BESS'!$I$9-L503,IF(AND(E504&gt;0,E504*$B$4+L503&lt;=$B$2*'SFV+BESS'!$I$9,E504&gt;'SFV+BESS'!$I$7),'SFV+BESS'!$I$7,0))))</f>
        <v>0</v>
      </c>
      <c r="G504" s="27">
        <f>IF(AND(E504&lt;0,L503+E504/$B$5&gt;$H$2,-E504/'Carga-Descarga Año'!$B$5&lt;'SFV+BESS'!$I$7),E504/$B$5,IF(AND(E504&lt;0,L503+E504/$B$5&gt;$H$2,-E504/'Carga-Descarga Año'!$B$5&gt;'SFV+BESS'!$I$7),-'SFV+BESS'!$I$7,IF(AND(E504&lt;0,L503+E504/$B$5&lt;$H$2),-MIN('SFV+BESS'!$I$7,L503-$H$2),0)))</f>
        <v>0</v>
      </c>
      <c r="I504" s="38">
        <f t="shared" si="545"/>
        <v>96.941000000000003</v>
      </c>
      <c r="J504" s="27">
        <f t="shared" si="547"/>
        <v>0</v>
      </c>
      <c r="K504" s="27">
        <f t="shared" si="546"/>
        <v>0</v>
      </c>
      <c r="L504" s="28">
        <f>IF((L503+F504+G504)&gt;=$B$2*'SFV+BESS'!$I$9, $B$2*'SFV+BESS'!$I$9, (L503+F504+G504))</f>
        <v>173.61249999999998</v>
      </c>
      <c r="M504" s="110">
        <f t="shared" si="548"/>
        <v>34.495394442757515</v>
      </c>
      <c r="R504" s="251"/>
      <c r="S504" s="48">
        <v>20.625</v>
      </c>
      <c r="T504" s="2">
        <f t="shared" si="605"/>
        <v>136.95570340748876</v>
      </c>
      <c r="U504" s="2">
        <f>Gen_Cons_Horario!B1274</f>
        <v>37.285000000000004</v>
      </c>
      <c r="V504" s="35">
        <f t="shared" si="580"/>
        <v>99.670703407488759</v>
      </c>
      <c r="W504" s="116">
        <f>IF(AND(V504&gt;0,V504*$B$4+AC503&lt;=$B$2*'SFV+BESS'!$I$9,V504&lt;'SFV+BESS'!$I$7), V504*$B$4, IF(AND(V504&gt;0,V504*$B$4+AC503&gt;$B$2*'SFV+BESS'!$I$9,V504*$B$4&lt;'SFV+BESS'!$I$7),$B$2*'SFV+BESS'!$I$9-AC503,IF(AND(V504&gt;0,V504*$B$4+AC503&gt;$B$2*'SFV+BESS'!$I$9,V504*$B$4&gt;'SFV+BESS'!$I$7,AC503&lt;$B$2*'SFV+BESS'!$I$9),$B$2*'SFV+BESS'!$I$9-AC503,IF(AND(V504&gt;0,V504*$B$4+AC503&lt;=$B$2*'SFV+BESS'!$I$9,V504&gt;'SFV+BESS'!$I$7),'SFV+BESS'!$I$7,0))))</f>
        <v>0</v>
      </c>
      <c r="X504" s="27">
        <f>IF(AND(V504&lt;0,AC503+V504/$B$5&gt;$H$2,-V504/'Carga-Descarga Año'!$B$5&lt;'SFV+BESS'!$I$7),V504/$B$5,IF(AND(V504&lt;0,AC503+V504/$B$5&gt;$H$2,-V504/'Carga-Descarga Año'!$B$5&gt;'SFV+BESS'!$I$7),-'SFV+BESS'!$I$7,IF(AND(V504&lt;0,AC503+V504/$B$5&lt;$H$2),-MIN('SFV+BESS'!$I$7,AC503-$H$2),0)))</f>
        <v>0</v>
      </c>
      <c r="Z504" s="33">
        <f t="shared" si="574"/>
        <v>37.285000000000004</v>
      </c>
      <c r="AA504" s="27">
        <f t="shared" si="549"/>
        <v>0</v>
      </c>
      <c r="AB504" s="27">
        <f t="shared" si="573"/>
        <v>0</v>
      </c>
      <c r="AC504" s="28">
        <f>IF((AC503+W504+X504)&gt;=$B$2*'SFV+BESS'!$I$9, $B$2*'SFV+BESS'!$I$9, (AC503+W504+X504))</f>
        <v>173.61249999999998</v>
      </c>
      <c r="AD504" s="110">
        <f t="shared" si="550"/>
        <v>99.670703407488759</v>
      </c>
      <c r="AI504" s="251"/>
      <c r="AJ504" s="48">
        <v>20.625</v>
      </c>
      <c r="AK504" s="52">
        <f t="shared" si="606"/>
        <v>135.45703269371216</v>
      </c>
      <c r="AL504" s="33">
        <f>Gen_Cons_Horario!B1946</f>
        <v>37.285000000000004</v>
      </c>
      <c r="AM504" s="35">
        <f t="shared" si="581"/>
        <v>98.172032693712168</v>
      </c>
      <c r="AN504" s="116">
        <f>IF(AND(AM504&gt;0,AM504*$B$4+AT503&lt;=$B$2*'SFV+BESS'!$I$9,AM504&lt;'SFV+BESS'!$I$7), AM504*$B$4, IF(AND(AM504&gt;0,AM504*$B$4+AT503&gt;$B$2*'SFV+BESS'!$I$9,AM504*$B$4&lt;'SFV+BESS'!$I$7),$B$2*'SFV+BESS'!$I$9-AT503,IF(AND(AM504&gt;0,AM504*$B$4+AT503&gt;$B$2*'SFV+BESS'!$I$9,AM504*$B$4&gt;'SFV+BESS'!$I$7,AT503&lt;$B$2*'SFV+BESS'!$I$9),$B$2*'SFV+BESS'!$I$9-AT503,IF(AND(AM504&gt;0,AM504*$B$4+AT503&lt;=$B$2*'SFV+BESS'!$I$9,AM504&gt;'SFV+BESS'!$I$7),'SFV+BESS'!$I$7,0))))</f>
        <v>0</v>
      </c>
      <c r="AO504" s="27">
        <f>IF(AND(AM504&lt;0,AT503+AM504/$B$5&gt;$H$2,-AM504/'Carga-Descarga Año'!$B$5&lt;'SFV+BESS'!$I$7),AM504/$B$5,IF(AND(AM504&lt;0,AT503+AM504/$B$5&gt;$H$2,-AM504/'Carga-Descarga Año'!$B$5&gt;'SFV+BESS'!$I$7),-'SFV+BESS'!$I$7,IF(AND(AM504&lt;0,AT503+AM504/$B$5&lt;$H$2),-MIN('SFV+BESS'!$I$7,AT503-$H$2),0)))</f>
        <v>0</v>
      </c>
      <c r="AP504" s="33"/>
      <c r="AQ504" s="33">
        <f t="shared" si="587"/>
        <v>37.285000000000004</v>
      </c>
      <c r="AR504" s="27">
        <f t="shared" si="551"/>
        <v>0</v>
      </c>
      <c r="AS504" s="27">
        <f t="shared" si="588"/>
        <v>0</v>
      </c>
      <c r="AT504" s="28">
        <f>IF((AT503+AN504+AO504)&gt;=$B$2*'SFV+BESS'!$I$9, $B$2*'SFV+BESS'!$I$9, (AT503+AN504+AO504))</f>
        <v>173.61249999999998</v>
      </c>
      <c r="AU504" s="110">
        <f t="shared" si="552"/>
        <v>98.172032693712168</v>
      </c>
      <c r="AZ504" s="251"/>
      <c r="BA504" s="48">
        <v>20.625</v>
      </c>
      <c r="BB504" s="33">
        <f t="shared" si="607"/>
        <v>117.44483072489295</v>
      </c>
      <c r="BC504" s="33">
        <f>Gen_Cons_Horario!B2690</f>
        <v>0</v>
      </c>
      <c r="BD504" s="35">
        <f t="shared" si="582"/>
        <v>117.44483072489295</v>
      </c>
      <c r="BE504" s="116">
        <f>IF(AND(BD504&gt;0,BD504*$B$4+BK503&lt;=$B$2*'SFV+BESS'!$I$9,BD504&lt;'SFV+BESS'!$I$7), BD504*$B$4, IF(AND(BD504&gt;0,BD504*$B$4+BK503&gt;$B$2*'SFV+BESS'!$I$9,BD504*$B$4&lt;'SFV+BESS'!$I$7),$B$2*'SFV+BESS'!$I$9-BK503,IF(AND(BD504&gt;0,BD504*$B$4+BK503&gt;$B$2*'SFV+BESS'!$I$9,BD504*$B$4&gt;'SFV+BESS'!$I$7,BK503&lt;$B$2*'SFV+BESS'!$I$9),$B$2*'SFV+BESS'!$I$9-BK503,IF(AND(BD504&gt;0,BD504*$B$4+BK503&lt;=$B$2*'SFV+BESS'!$I$9,BD504&gt;'SFV+BESS'!$I$7),'SFV+BESS'!$I$7,0))))</f>
        <v>0</v>
      </c>
      <c r="BF504" s="27">
        <f>IF(AND(BD504&lt;0,BK503+BD504/$B$5&gt;$H$2,-BD504/'Carga-Descarga Año'!$B$5&lt;'SFV+BESS'!$I$7),BD504/$B$5,IF(AND(BD504&lt;0,BK503+BD504/$B$5&gt;$H$2,-BD504/'Carga-Descarga Año'!$B$5&gt;'SFV+BESS'!$I$7),-'SFV+BESS'!$I$7,IF(AND(BD504&lt;0,BK503+BD504/$B$5&lt;$H$2),-MIN('SFV+BESS'!$I$7,BK503-$H$2),0)))</f>
        <v>0</v>
      </c>
      <c r="BG504" s="33"/>
      <c r="BH504" s="33">
        <f t="shared" si="589"/>
        <v>0</v>
      </c>
      <c r="BI504" s="27">
        <f t="shared" si="553"/>
        <v>0</v>
      </c>
      <c r="BJ504" s="27">
        <f t="shared" si="590"/>
        <v>0</v>
      </c>
      <c r="BK504" s="28">
        <f>IF((BK503+BE504+BF504)&gt;=$B$2*'SFV+BESS'!$I$9, $B$2*'SFV+BESS'!$I$9, (BK503+BE504+BF504))</f>
        <v>173.61249999999998</v>
      </c>
      <c r="BL504" s="110">
        <f t="shared" si="554"/>
        <v>117.44483072489295</v>
      </c>
      <c r="BQ504" s="251"/>
      <c r="BR504" s="48">
        <v>20.625</v>
      </c>
      <c r="BS504" s="33">
        <f t="shared" si="608"/>
        <v>98.228006670832059</v>
      </c>
      <c r="BT504" s="33">
        <f>Gen_Cons_Horario!B3410</f>
        <v>0</v>
      </c>
      <c r="BU504" s="35">
        <f t="shared" si="583"/>
        <v>98.228006670832059</v>
      </c>
      <c r="BV504" s="116">
        <f>IF(AND(BU504&gt;0,BU504*$B$4+CB503&lt;=$B$2*'SFV+BESS'!$I$9,BU504&lt;'SFV+BESS'!$I$7), BU504*$B$4, IF(AND(BU504&gt;0,BU504*$B$4+CB503&gt;$B$2*'SFV+BESS'!$I$9,BU504*$B$4&lt;'SFV+BESS'!$I$7),$B$2*'SFV+BESS'!$I$9-CB503,IF(AND(BU504&gt;0,BU504*$B$4+CB503&gt;$B$2*'SFV+BESS'!$I$9,BU504*$B$4&gt;'SFV+BESS'!$I$7,CB503&lt;$B$2*'SFV+BESS'!$I$9),$B$2*'SFV+BESS'!$I$9-CB503,IF(AND(BU504&gt;0,BU504*$B$4+CB503&lt;=$B$2*'SFV+BESS'!$I$9,BU504&gt;'SFV+BESS'!$I$7),'SFV+BESS'!$I$7,0))))</f>
        <v>0</v>
      </c>
      <c r="BW504" s="27">
        <f>IF(AND(BU504&lt;0,CB503+BU504/$B$5&gt;$H$2,-BU504/'Carga-Descarga Año'!$B$5&lt;'SFV+BESS'!$I$7),BU504/$B$5,IF(AND(BU504&lt;0,CB503+BU504/$B$5&gt;$H$2,-BU504/'Carga-Descarga Año'!$B$5&gt;'SFV+BESS'!$I$7),-'SFV+BESS'!$I$7,IF(AND(BU504&lt;0,CB503+BU504/$B$5&lt;$H$2),-MIN('SFV+BESS'!$I$7,CB503-$H$2),0)))</f>
        <v>0</v>
      </c>
      <c r="BX504" s="33"/>
      <c r="BY504" s="33">
        <f t="shared" si="591"/>
        <v>0</v>
      </c>
      <c r="BZ504" s="27">
        <f t="shared" si="555"/>
        <v>0</v>
      </c>
      <c r="CA504" s="27">
        <f t="shared" si="556"/>
        <v>0</v>
      </c>
      <c r="CB504" s="28">
        <f>IF((CB503+BV504+BW504)&gt;=$B$2*'SFV+BESS'!$I$9, $B$2*'SFV+BESS'!$I$9, (CB503+BV504+BW504))</f>
        <v>173.61249999999998</v>
      </c>
      <c r="CC504" s="110">
        <f t="shared" si="557"/>
        <v>98.228006670832059</v>
      </c>
      <c r="CH504" s="251"/>
      <c r="CI504" s="48">
        <v>20.625</v>
      </c>
      <c r="CJ504" s="33">
        <f t="shared" si="609"/>
        <v>88.925603265034539</v>
      </c>
      <c r="CK504" s="33">
        <f>Gen_Cons_Horario!B4154</f>
        <v>0</v>
      </c>
      <c r="CL504" s="35">
        <f t="shared" si="584"/>
        <v>88.925603265034539</v>
      </c>
      <c r="CM504" s="116">
        <f>IF(AND(CL504&gt;0,CL504*$B$4+CS503&lt;=$B$2*'SFV+BESS'!$I$9,CL504&lt;'SFV+BESS'!$I$7), CL504*$B$4, IF(AND(CL504&gt;0,CL504*$B$4+CS503&gt;$B$2*'SFV+BESS'!$I$9,CL504*$B$4&lt;'SFV+BESS'!$I$7),$B$2*'SFV+BESS'!$I$9-CS503,IF(AND(CL504&gt;0,CL504*$B$4+CS503&gt;$B$2*'SFV+BESS'!$I$9,CL504*$B$4&gt;'SFV+BESS'!$I$7,CS503&lt;$B$2*'SFV+BESS'!$I$9),$B$2*'SFV+BESS'!$I$9-CS503,IF(AND(CL504&gt;0,CL504*$B$4+CS503&lt;=$B$2*'SFV+BESS'!$I$9,CL504&gt;'SFV+BESS'!$I$7),'SFV+BESS'!$I$7,0))))</f>
        <v>0</v>
      </c>
      <c r="CN504" s="27">
        <f>IF(AND(CL504&lt;0,CS503+CL504/$B$5&gt;$H$2,-CL504/'Carga-Descarga Año'!$B$5&lt;'SFV+BESS'!$I$7),CL504/$B$5,IF(AND(CL504&lt;0,CS503+CL504/$B$5&gt;$H$2,-CL504/'Carga-Descarga Año'!$B$5&gt;'SFV+BESS'!$I$7),-'SFV+BESS'!$I$7,IF(AND(CL504&lt;0,CS503+CL504/$B$5&lt;$H$2),-MIN('SFV+BESS'!$I$7,CS503-$H$2),0)))</f>
        <v>0</v>
      </c>
      <c r="CO504" s="33"/>
      <c r="CP504" s="33">
        <f t="shared" si="592"/>
        <v>0</v>
      </c>
      <c r="CQ504" s="27">
        <f t="shared" si="558"/>
        <v>0</v>
      </c>
      <c r="CR504" s="27">
        <f t="shared" si="593"/>
        <v>0</v>
      </c>
      <c r="CS504" s="28">
        <f>IF((CS503+CM504+CN504)&gt;=$B$2*'SFV+BESS'!$I$9, $B$2*'SFV+BESS'!$I$9, (CS503+CM504+CN504))</f>
        <v>173.61249999999998</v>
      </c>
      <c r="CT504" s="110">
        <f t="shared" si="559"/>
        <v>88.925603265034539</v>
      </c>
      <c r="CY504" s="251"/>
      <c r="CZ504" s="48">
        <v>20.625</v>
      </c>
      <c r="DA504" s="33">
        <f t="shared" si="610"/>
        <v>95.414133698890723</v>
      </c>
      <c r="DB504" s="33">
        <f>Gen_Cons_Horario!B4874</f>
        <v>0</v>
      </c>
      <c r="DC504" s="35">
        <f t="shared" si="575"/>
        <v>95.414133698890723</v>
      </c>
      <c r="DD504" s="116">
        <f>IF(AND(DC504&gt;0,DC504*$B$4+DJ503&lt;=$B$2*'SFV+BESS'!$I$9,DC504&lt;'SFV+BESS'!$I$7), DC504*$B$4, IF(AND(DC504&gt;0,DC504*$B$4+DJ503&gt;$B$2*'SFV+BESS'!$I$9,DC504*$B$4&lt;'SFV+BESS'!$I$7),$B$2*'SFV+BESS'!$I$9-DJ503,IF(AND(DC504&gt;0,DC504*$B$4+DJ503&gt;$B$2*'SFV+BESS'!$I$9,DC504*$B$4&gt;'SFV+BESS'!$I$7,DJ503&lt;$B$2*'SFV+BESS'!$I$9),$B$2*'SFV+BESS'!$I$9-DJ503,IF(AND(DC504&gt;0,DC504*$B$4+DJ503&lt;=$B$2*'SFV+BESS'!$I$9,DC504&gt;'SFV+BESS'!$I$7),'SFV+BESS'!$I$7,0))))</f>
        <v>0</v>
      </c>
      <c r="DE504" s="27">
        <f>IF(AND(DC504&lt;0,DJ503+DC504/$B$5&gt;$H$2,-DC504/'Carga-Descarga Año'!$B$5&lt;'SFV+BESS'!$I$7),DC504/$B$5,IF(AND(DC504&lt;0,DJ503+DC504/$B$5&gt;$H$2,-DC504/'Carga-Descarga Año'!$B$5&gt;'SFV+BESS'!$I$7),-'SFV+BESS'!$I$7,IF(AND(DC504&lt;0,DJ503+DC504/$B$5&lt;$H$2),-MIN('SFV+BESS'!$I$7,DJ503-$H$2),0)))</f>
        <v>0</v>
      </c>
      <c r="DF504" s="33"/>
      <c r="DG504" s="33">
        <f t="shared" si="594"/>
        <v>0</v>
      </c>
      <c r="DH504" s="27">
        <f t="shared" si="560"/>
        <v>0</v>
      </c>
      <c r="DI504" s="27">
        <f t="shared" si="561"/>
        <v>0</v>
      </c>
      <c r="DJ504" s="28">
        <f>IF((DJ503+DD504+DE504)&gt;=$B$2*'SFV+BESS'!$I$9, $B$2*'SFV+BESS'!$I$9, (DJ503+DD504+DE504))</f>
        <v>173.61249999999998</v>
      </c>
      <c r="DK504" s="110">
        <f t="shared" si="562"/>
        <v>95.414133698890723</v>
      </c>
      <c r="DP504" s="251"/>
      <c r="DQ504" s="48">
        <v>20.625</v>
      </c>
      <c r="DR504" s="33">
        <f t="shared" si="611"/>
        <v>94.952312257526813</v>
      </c>
      <c r="DS504" s="33">
        <f>Gen_Cons_Horario!B5618</f>
        <v>0</v>
      </c>
      <c r="DT504" s="35">
        <f t="shared" si="576"/>
        <v>94.952312257526813</v>
      </c>
      <c r="DU504" s="116">
        <f>IF(AND(DT504&gt;0,DT504*$B$4+EA503&lt;=$B$2*'SFV+BESS'!$I$9,DT504&lt;'SFV+BESS'!$I$7), DT504*$B$4, IF(AND(DT504&gt;0,DT504*$B$4+EA503&gt;$B$2*'SFV+BESS'!$I$9,DT504*$B$4&lt;'SFV+BESS'!$I$7),$B$2*'SFV+BESS'!$I$9-EA503,IF(AND(DT504&gt;0,DT504*$B$4+EA503&gt;$B$2*'SFV+BESS'!$I$9,DT504*$B$4&gt;'SFV+BESS'!$I$7,EA503&lt;$B$2*'SFV+BESS'!$I$9),$B$2*'SFV+BESS'!$I$9-EA503,IF(AND(DT504&gt;0,DT504*$B$4+EA503&lt;=$B$2*'SFV+BESS'!$I$9,DT504&gt;'SFV+BESS'!$I$7),'SFV+BESS'!$I$7,0))))</f>
        <v>0</v>
      </c>
      <c r="DV504" s="27">
        <f>IF(AND(DT504&lt;0,EA503+DT504/$B$5&gt;$H$2,-DT504/'Carga-Descarga Año'!$B$5&lt;'SFV+BESS'!$I$7),DT504/$B$5,IF(AND(DT504&lt;0,EA503+DT504/$B$5&gt;$H$2,-DT504/'Carga-Descarga Año'!$B$5&gt;'SFV+BESS'!$I$7),-'SFV+BESS'!$I$7,IF(AND(DT504&lt;0,EA503+DT504/$B$5&lt;$H$2),-MIN('SFV+BESS'!$I$7,EA503-$H$2),0)))</f>
        <v>0</v>
      </c>
      <c r="DW504" s="33"/>
      <c r="DX504" s="33">
        <f t="shared" si="595"/>
        <v>0</v>
      </c>
      <c r="DY504" s="27">
        <f t="shared" si="563"/>
        <v>0</v>
      </c>
      <c r="DZ504" s="27">
        <f t="shared" si="596"/>
        <v>0</v>
      </c>
      <c r="EA504" s="28">
        <f>IF((EA503+DU504+DV504)&gt;=$B$2*'SFV+BESS'!$I$9, $B$2*'SFV+BESS'!$I$9, (EA503+DU504+DV504))</f>
        <v>173.61249999999998</v>
      </c>
      <c r="EB504" s="110">
        <f t="shared" si="564"/>
        <v>94.952312257526813</v>
      </c>
      <c r="EG504" s="251"/>
      <c r="EH504" s="48">
        <v>20.625</v>
      </c>
      <c r="EI504" s="33">
        <f t="shared" si="612"/>
        <v>101.17838652552929</v>
      </c>
      <c r="EJ504" s="33">
        <f>Gen_Cons_Horario!B6362</f>
        <v>0</v>
      </c>
      <c r="EK504" s="35">
        <f t="shared" si="577"/>
        <v>101.17838652552929</v>
      </c>
      <c r="EL504" s="116">
        <f>IF(AND(EK504&gt;0,EK504*$B$4+ER503&lt;=$B$2*'SFV+BESS'!$I$9,EK504&lt;'SFV+BESS'!$I$7), EK504*$B$4, IF(AND(EK504&gt;0,EK504*$B$4+ER503&gt;$B$2*'SFV+BESS'!$I$9,EK504*$B$4&lt;'SFV+BESS'!$I$7),$B$2*'SFV+BESS'!$I$9-ER503,IF(AND(EK504&gt;0,EK504*$B$4+ER503&gt;$B$2*'SFV+BESS'!$I$9,EK504*$B$4&gt;'SFV+BESS'!$I$7,ER503&lt;$B$2*'SFV+BESS'!$I$9),$B$2*'SFV+BESS'!$I$9-ER503,IF(AND(EK504&gt;0,EK504*$B$4+ER503&lt;=$B$2*'SFV+BESS'!$I$9,EK504&gt;'SFV+BESS'!$I$7),'SFV+BESS'!$I$7,0))))</f>
        <v>0</v>
      </c>
      <c r="EM504" s="27">
        <f>IF(AND(EK504&lt;0,ER503+EK504/$B$5&gt;$H$2,-EK504/'Carga-Descarga Año'!$B$5&lt;'SFV+BESS'!$I$7),EK504/$B$5,IF(AND(EK504&lt;0,ER503+EK504/$B$5&gt;$H$2,-EK504/'Carga-Descarga Año'!$B$5&gt;'SFV+BESS'!$I$7),-'SFV+BESS'!$I$7,IF(AND(EK504&lt;0,ER503+EK504/$B$5&lt;$H$2),-MIN('SFV+BESS'!$I$7,ER503-$H$2),0)))</f>
        <v>0</v>
      </c>
      <c r="EN504" s="33"/>
      <c r="EO504" s="33">
        <f t="shared" si="597"/>
        <v>0</v>
      </c>
      <c r="EP504" s="27">
        <f t="shared" si="565"/>
        <v>0</v>
      </c>
      <c r="EQ504" s="27">
        <f t="shared" si="598"/>
        <v>0</v>
      </c>
      <c r="ER504" s="28">
        <f>IF((ER503+EL504+EM504)&gt;=$B$2*'SFV+BESS'!$I$9, $B$2*'SFV+BESS'!$I$9, (ER503+EL504+EM504))</f>
        <v>173.61249999999998</v>
      </c>
      <c r="ES504" s="110">
        <f t="shared" si="566"/>
        <v>101.17838652552929</v>
      </c>
      <c r="EX504" s="251"/>
      <c r="EY504" s="48">
        <v>20.625</v>
      </c>
      <c r="EZ504" s="33">
        <f t="shared" si="613"/>
        <v>113.18044181125563</v>
      </c>
      <c r="FA504" s="33">
        <f>Gen_Cons_Horario!B7082</f>
        <v>0</v>
      </c>
      <c r="FB504" s="35">
        <f t="shared" si="578"/>
        <v>113.18044181125563</v>
      </c>
      <c r="FC504" s="116">
        <f>IF(AND(FB504&gt;0,FB504*$B$4+FI503&lt;=$B$2*'SFV+BESS'!$I$9,FB504&lt;'SFV+BESS'!$I$7), FB504*$B$4, IF(AND(FB504&gt;0,FB504*$B$4+FI503&gt;$B$2*'SFV+BESS'!$I$9,FB504*$B$4&lt;'SFV+BESS'!$I$7),$B$2*'SFV+BESS'!$I$9-FI503,IF(AND(FB504&gt;0,FB504*$B$4+FI503&gt;$B$2*'SFV+BESS'!$I$9,FB504*$B$4&gt;'SFV+BESS'!$I$7,FI503&lt;$B$2*'SFV+BESS'!$I$9),$B$2*'SFV+BESS'!$I$9-FI503,IF(AND(FB504&gt;0,FB504*$B$4+FI503&lt;=$B$2*'SFV+BESS'!$I$9,FB504&gt;'SFV+BESS'!$I$7),'SFV+BESS'!$I$7,0))))</f>
        <v>0</v>
      </c>
      <c r="FD504" s="27">
        <f>IF(AND(FB504&lt;0,FI503+FB504/$B$5&gt;$H$2,-FB504/'Carga-Descarga Año'!$B$5&lt;'SFV+BESS'!$I$7),FB504/$B$5,IF(AND(FB504&lt;0,FI503+FB504/$B$5&gt;$H$2,-FB504/'Carga-Descarga Año'!$B$5&gt;'SFV+BESS'!$I$7),-'SFV+BESS'!$I$7,IF(AND(FB504&lt;0,FI503+FB504/$B$5&lt;$H$2),-MIN('SFV+BESS'!$I$7,FI503-$H$2),0)))</f>
        <v>0</v>
      </c>
      <c r="FE504" s="33"/>
      <c r="FF504" s="33">
        <f t="shared" si="599"/>
        <v>0</v>
      </c>
      <c r="FG504" s="27">
        <f t="shared" si="567"/>
        <v>0</v>
      </c>
      <c r="FH504" s="27">
        <f t="shared" si="600"/>
        <v>0</v>
      </c>
      <c r="FI504" s="28">
        <f>IF((FI503+FC504+FD504)&gt;=$B$2*'SFV+BESS'!$I$9, $B$2*'SFV+BESS'!$I$9, (FI503+FC504+FD504))</f>
        <v>173.61249999999998</v>
      </c>
      <c r="FJ504" s="110">
        <f t="shared" si="568"/>
        <v>113.18044181125563</v>
      </c>
      <c r="FO504" s="251"/>
      <c r="FP504" s="48">
        <v>20.625</v>
      </c>
      <c r="FQ504" s="33">
        <f t="shared" si="614"/>
        <v>120.57902046259493</v>
      </c>
      <c r="FR504" s="33">
        <f>Gen_Cons_Horario!B7826</f>
        <v>96.941000000000003</v>
      </c>
      <c r="FS504" s="35">
        <f t="shared" si="579"/>
        <v>23.638020462594923</v>
      </c>
      <c r="FT504" s="116">
        <f>IF(AND(FS504&gt;0,FS504*$B$4+FZ503&lt;=$B$2*'SFV+BESS'!$I$9,FS504&lt;'SFV+BESS'!$I$7), FS504*$B$4, IF(AND(FS504&gt;0,FS504*$B$4+FZ503&gt;$B$2*'SFV+BESS'!$I$9,FS504*$B$4&lt;'SFV+BESS'!$I$7),$B$2*'SFV+BESS'!$I$9-FZ503,IF(AND(FS504&gt;0,FS504*$B$4+FZ503&gt;$B$2*'SFV+BESS'!$I$9,FS504*$B$4&gt;'SFV+BESS'!$I$7,FZ503&lt;$B$2*'SFV+BESS'!$I$9),$B$2*'SFV+BESS'!$I$9-FZ503,IF(AND(FS504&gt;0,FS504*$B$4+FZ503&lt;=$B$2*'SFV+BESS'!$I$9,FS504&gt;'SFV+BESS'!$I$7),'SFV+BESS'!$I$7,0))))</f>
        <v>22.456119439465176</v>
      </c>
      <c r="FU504" s="27">
        <f>IF(AND(FS504&lt;0,FZ503+FS504/$B$5&gt;$H$2,-FS504/'Carga-Descarga Año'!$B$5&lt;'SFV+BESS'!$I$7),FS504/$B$5,IF(AND(FS504&lt;0,FZ503+FS504/$B$5&gt;$H$2,-FS504/'Carga-Descarga Año'!$B$5&gt;'SFV+BESS'!$I$7),-'SFV+BESS'!$I$7,IF(AND(FS504&lt;0,FZ503+FS504/$B$5&lt;$H$2),-MIN('SFV+BESS'!$I$7,FZ503-$H$2),0)))</f>
        <v>0</v>
      </c>
      <c r="FV504" s="33"/>
      <c r="FW504" s="33">
        <f t="shared" si="601"/>
        <v>96.941000000000003</v>
      </c>
      <c r="FX504" s="27">
        <f t="shared" si="569"/>
        <v>0</v>
      </c>
      <c r="FY504" s="27">
        <f t="shared" si="602"/>
        <v>0</v>
      </c>
      <c r="FZ504" s="28">
        <f>IF((FZ503+FT504+FU504)&gt;=$B$2*'SFV+BESS'!$I$9, $B$2*'SFV+BESS'!$I$9, (FZ503+FT504+FU504))</f>
        <v>141.14562700684377</v>
      </c>
      <c r="GA504" s="110">
        <f t="shared" si="570"/>
        <v>0</v>
      </c>
      <c r="GF504" s="251"/>
      <c r="GG504" s="48">
        <v>20.625</v>
      </c>
      <c r="GH504" s="33">
        <f t="shared" si="615"/>
        <v>124.1219678864603</v>
      </c>
      <c r="GI504" s="33">
        <f>Gen_Cons_Horario!B8546</f>
        <v>0</v>
      </c>
      <c r="GJ504" s="35">
        <f t="shared" si="585"/>
        <v>124.1219678864603</v>
      </c>
      <c r="GK504" s="116">
        <f>IF(AND(GJ504&gt;0,GJ504*$B$4+GQ503&lt;=$B$2*'SFV+BESS'!$I$9,GJ504&lt;'SFV+BESS'!$I$7), GJ504*$B$4, IF(AND(GJ504&gt;0,GJ504*$B$4+GQ503&gt;$B$2*'SFV+BESS'!$I$9,GJ504*$B$4&lt;'SFV+BESS'!$I$7),$B$2*'SFV+BESS'!$I$9-GQ503,IF(AND(GJ504&gt;0,GJ504*$B$4+GQ503&gt;$B$2*'SFV+BESS'!$I$9,GJ504*$B$4&gt;'SFV+BESS'!$I$7,GQ503&lt;$B$2*'SFV+BESS'!$I$9),$B$2*'SFV+BESS'!$I$9-GQ503,IF(AND(GJ504&gt;0,GJ504*$B$4+GQ503&lt;=$B$2*'SFV+BESS'!$I$9,GJ504&gt;'SFV+BESS'!$I$7),'SFV+BESS'!$I$7,0))))</f>
        <v>0</v>
      </c>
      <c r="GL504" s="27">
        <f>IF(AND(GJ504&lt;0,GQ503+GJ504/$B$5&gt;$H$2,-GJ504/'Carga-Descarga Año'!$B$5&lt;'SFV+BESS'!$I$7),GJ504/$B$5,IF(AND(GJ504&lt;0,GQ503+GJ504/$B$5&gt;$H$2,-GJ504/'Carga-Descarga Año'!$B$5&gt;'SFV+BESS'!$I$7),-'SFV+BESS'!$I$7,IF(AND(GJ504&lt;0,GQ503+GJ504/$B$5&lt;$H$2),-MIN('SFV+BESS'!$I$7,GQ503-$H$2),0)))</f>
        <v>0</v>
      </c>
      <c r="GM504" s="33"/>
      <c r="GN504" s="33">
        <f t="shared" si="603"/>
        <v>0</v>
      </c>
      <c r="GO504" s="27">
        <f t="shared" si="571"/>
        <v>0</v>
      </c>
      <c r="GP504" s="27">
        <f t="shared" si="604"/>
        <v>0</v>
      </c>
      <c r="GQ504" s="28">
        <f>IF((GQ503+GK504+GL504)&gt;=$B$2*'SFV+BESS'!$I$9, $B$2*'SFV+BESS'!$I$9, (GQ503+GK504+GL504))</f>
        <v>173.61249999999998</v>
      </c>
      <c r="GR504" s="110">
        <f t="shared" si="572"/>
        <v>124.1219678864603</v>
      </c>
    </row>
    <row r="505" spans="1:200">
      <c r="A505" s="249"/>
      <c r="B505" s="48">
        <v>20.6666666666667</v>
      </c>
      <c r="C505" s="38">
        <f t="shared" si="586"/>
        <v>126.27010841841791</v>
      </c>
      <c r="D505" s="2">
        <f>Gen_Cons_Horario!B531</f>
        <v>74.570000000000007</v>
      </c>
      <c r="E505" s="140">
        <f t="shared" si="544"/>
        <v>51.700108418417898</v>
      </c>
      <c r="F505" s="116">
        <f>IF(AND(E505&gt;0,E505*$B$4+L504&lt;=$B$2*'SFV+BESS'!$I$9,E505&lt;'SFV+BESS'!$I$7), E505*$B$4, IF(AND(E505&gt;0,E505*$B$4+L504&gt;$B$2*'SFV+BESS'!$I$9,E505*$B$4&lt;'SFV+BESS'!$I$7),$B$2*'SFV+BESS'!$I$9-L504,IF(AND(E505&gt;0,E505*$B$4+L504&gt;$B$2*'SFV+BESS'!$I$9,E505*$B$4&gt;'SFV+BESS'!$I$7,L504&lt;$B$2*'SFV+BESS'!$I$9),$B$2*'SFV+BESS'!$I$9-L504,IF(AND(E505&gt;0,E505*$B$4+L504&lt;=$B$2*'SFV+BESS'!$I$9,E505&gt;'SFV+BESS'!$I$7),'SFV+BESS'!$I$7,0))))</f>
        <v>0</v>
      </c>
      <c r="G505" s="27">
        <f>IF(AND(E505&lt;0,L504+E505/$B$5&gt;$H$2,-E505/'Carga-Descarga Año'!$B$5&lt;'SFV+BESS'!$I$7),E505/$B$5,IF(AND(E505&lt;0,L504+E505/$B$5&gt;$H$2,-E505/'Carga-Descarga Año'!$B$5&gt;'SFV+BESS'!$I$7),-'SFV+BESS'!$I$7,IF(AND(E505&lt;0,L504+E505/$B$5&lt;$H$2),-MIN('SFV+BESS'!$I$7,L504-$H$2),0)))</f>
        <v>0</v>
      </c>
      <c r="I505" s="38">
        <f t="shared" si="545"/>
        <v>74.570000000000007</v>
      </c>
      <c r="J505" s="27">
        <f t="shared" si="547"/>
        <v>0</v>
      </c>
      <c r="K505" s="27">
        <f t="shared" si="546"/>
        <v>0</v>
      </c>
      <c r="L505" s="28">
        <f>IF((L504+F505+G505)&gt;=$B$2*'SFV+BESS'!$I$9, $B$2*'SFV+BESS'!$I$9, (L504+F505+G505))</f>
        <v>173.61249999999998</v>
      </c>
      <c r="M505" s="110">
        <f t="shared" si="548"/>
        <v>51.700108418417898</v>
      </c>
      <c r="R505" s="251"/>
      <c r="S505" s="48">
        <v>20.6666666666667</v>
      </c>
      <c r="T505" s="2">
        <f t="shared" si="605"/>
        <v>130.90150863320309</v>
      </c>
      <c r="U505" s="2">
        <f>Gen_Cons_Horario!B1275</f>
        <v>37.285000000000004</v>
      </c>
      <c r="V505" s="35">
        <f t="shared" si="580"/>
        <v>93.616508633203097</v>
      </c>
      <c r="W505" s="116">
        <f>IF(AND(V505&gt;0,V505*$B$4+AC504&lt;=$B$2*'SFV+BESS'!$I$9,V505&lt;'SFV+BESS'!$I$7), V505*$B$4, IF(AND(V505&gt;0,V505*$B$4+AC504&gt;$B$2*'SFV+BESS'!$I$9,V505*$B$4&lt;'SFV+BESS'!$I$7),$B$2*'SFV+BESS'!$I$9-AC504,IF(AND(V505&gt;0,V505*$B$4+AC504&gt;$B$2*'SFV+BESS'!$I$9,V505*$B$4&gt;'SFV+BESS'!$I$7,AC504&lt;$B$2*'SFV+BESS'!$I$9),$B$2*'SFV+BESS'!$I$9-AC504,IF(AND(V505&gt;0,V505*$B$4+AC504&lt;=$B$2*'SFV+BESS'!$I$9,V505&gt;'SFV+BESS'!$I$7),'SFV+BESS'!$I$7,0))))</f>
        <v>0</v>
      </c>
      <c r="X505" s="27">
        <f>IF(AND(V505&lt;0,AC504+V505/$B$5&gt;$H$2,-V505/'Carga-Descarga Año'!$B$5&lt;'SFV+BESS'!$I$7),V505/$B$5,IF(AND(V505&lt;0,AC504+V505/$B$5&gt;$H$2,-V505/'Carga-Descarga Año'!$B$5&gt;'SFV+BESS'!$I$7),-'SFV+BESS'!$I$7,IF(AND(V505&lt;0,AC504+V505/$B$5&lt;$H$2),-MIN('SFV+BESS'!$I$7,AC504-$H$2),0)))</f>
        <v>0</v>
      </c>
      <c r="Z505" s="33">
        <f t="shared" si="574"/>
        <v>37.285000000000004</v>
      </c>
      <c r="AA505" s="27">
        <f t="shared" si="549"/>
        <v>0</v>
      </c>
      <c r="AB505" s="27">
        <f t="shared" si="573"/>
        <v>0</v>
      </c>
      <c r="AC505" s="28">
        <f>IF((AC504+W505+X505)&gt;=$B$2*'SFV+BESS'!$I$9, $B$2*'SFV+BESS'!$I$9, (AC504+W505+X505))</f>
        <v>173.61249999999998</v>
      </c>
      <c r="AD505" s="110">
        <f t="shared" si="550"/>
        <v>93.616508633203097</v>
      </c>
      <c r="AI505" s="251"/>
      <c r="AJ505" s="48">
        <v>20.6666666666667</v>
      </c>
      <c r="AK505" s="52">
        <f t="shared" si="606"/>
        <v>127.76061038156942</v>
      </c>
      <c r="AL505" s="33">
        <f>Gen_Cons_Horario!B1947</f>
        <v>37.285000000000004</v>
      </c>
      <c r="AM505" s="35">
        <f t="shared" si="581"/>
        <v>90.475610381569425</v>
      </c>
      <c r="AN505" s="116">
        <f>IF(AND(AM505&gt;0,AM505*$B$4+AT504&lt;=$B$2*'SFV+BESS'!$I$9,AM505&lt;'SFV+BESS'!$I$7), AM505*$B$4, IF(AND(AM505&gt;0,AM505*$B$4+AT504&gt;$B$2*'SFV+BESS'!$I$9,AM505*$B$4&lt;'SFV+BESS'!$I$7),$B$2*'SFV+BESS'!$I$9-AT504,IF(AND(AM505&gt;0,AM505*$B$4+AT504&gt;$B$2*'SFV+BESS'!$I$9,AM505*$B$4&gt;'SFV+BESS'!$I$7,AT504&lt;$B$2*'SFV+BESS'!$I$9),$B$2*'SFV+BESS'!$I$9-AT504,IF(AND(AM505&gt;0,AM505*$B$4+AT504&lt;=$B$2*'SFV+BESS'!$I$9,AM505&gt;'SFV+BESS'!$I$7),'SFV+BESS'!$I$7,0))))</f>
        <v>0</v>
      </c>
      <c r="AO505" s="27">
        <f>IF(AND(AM505&lt;0,AT504+AM505/$B$5&gt;$H$2,-AM505/'Carga-Descarga Año'!$B$5&lt;'SFV+BESS'!$I$7),AM505/$B$5,IF(AND(AM505&lt;0,AT504+AM505/$B$5&gt;$H$2,-AM505/'Carga-Descarga Año'!$B$5&gt;'SFV+BESS'!$I$7),-'SFV+BESS'!$I$7,IF(AND(AM505&lt;0,AT504+AM505/$B$5&lt;$H$2),-MIN('SFV+BESS'!$I$7,AT504-$H$2),0)))</f>
        <v>0</v>
      </c>
      <c r="AP505" s="33"/>
      <c r="AQ505" s="33">
        <f t="shared" si="587"/>
        <v>37.285000000000004</v>
      </c>
      <c r="AR505" s="27">
        <f t="shared" si="551"/>
        <v>0</v>
      </c>
      <c r="AS505" s="27">
        <f t="shared" si="588"/>
        <v>0</v>
      </c>
      <c r="AT505" s="28">
        <f>IF((AT504+AN505+AO505)&gt;=$B$2*'SFV+BESS'!$I$9, $B$2*'SFV+BESS'!$I$9, (AT504+AN505+AO505))</f>
        <v>173.61249999999998</v>
      </c>
      <c r="AU505" s="110">
        <f t="shared" si="552"/>
        <v>90.475610381569425</v>
      </c>
      <c r="AZ505" s="251"/>
      <c r="BA505" s="48">
        <v>20.6666666666667</v>
      </c>
      <c r="BB505" s="33">
        <f t="shared" si="607"/>
        <v>109.23737167257097</v>
      </c>
      <c r="BC505" s="33">
        <f>Gen_Cons_Horario!B2691</f>
        <v>0</v>
      </c>
      <c r="BD505" s="35">
        <f t="shared" si="582"/>
        <v>109.23737167257097</v>
      </c>
      <c r="BE505" s="116">
        <f>IF(AND(BD505&gt;0,BD505*$B$4+BK504&lt;=$B$2*'SFV+BESS'!$I$9,BD505&lt;'SFV+BESS'!$I$7), BD505*$B$4, IF(AND(BD505&gt;0,BD505*$B$4+BK504&gt;$B$2*'SFV+BESS'!$I$9,BD505*$B$4&lt;'SFV+BESS'!$I$7),$B$2*'SFV+BESS'!$I$9-BK504,IF(AND(BD505&gt;0,BD505*$B$4+BK504&gt;$B$2*'SFV+BESS'!$I$9,BD505*$B$4&gt;'SFV+BESS'!$I$7,BK504&lt;$B$2*'SFV+BESS'!$I$9),$B$2*'SFV+BESS'!$I$9-BK504,IF(AND(BD505&gt;0,BD505*$B$4+BK504&lt;=$B$2*'SFV+BESS'!$I$9,BD505&gt;'SFV+BESS'!$I$7),'SFV+BESS'!$I$7,0))))</f>
        <v>0</v>
      </c>
      <c r="BF505" s="27">
        <f>IF(AND(BD505&lt;0,BK504+BD505/$B$5&gt;$H$2,-BD505/'Carga-Descarga Año'!$B$5&lt;'SFV+BESS'!$I$7),BD505/$B$5,IF(AND(BD505&lt;0,BK504+BD505/$B$5&gt;$H$2,-BD505/'Carga-Descarga Año'!$B$5&gt;'SFV+BESS'!$I$7),-'SFV+BESS'!$I$7,IF(AND(BD505&lt;0,BK504+BD505/$B$5&lt;$H$2),-MIN('SFV+BESS'!$I$7,BK504-$H$2),0)))</f>
        <v>0</v>
      </c>
      <c r="BG505" s="33"/>
      <c r="BH505" s="33">
        <f t="shared" si="589"/>
        <v>0</v>
      </c>
      <c r="BI505" s="27">
        <f t="shared" si="553"/>
        <v>0</v>
      </c>
      <c r="BJ505" s="27">
        <f t="shared" si="590"/>
        <v>0</v>
      </c>
      <c r="BK505" s="28">
        <f>IF((BK504+BE505+BF505)&gt;=$B$2*'SFV+BESS'!$I$9, $B$2*'SFV+BESS'!$I$9, (BK504+BE505+BF505))</f>
        <v>173.61249999999998</v>
      </c>
      <c r="BL505" s="110">
        <f t="shared" si="554"/>
        <v>109.23737167257097</v>
      </c>
      <c r="BQ505" s="251"/>
      <c r="BR505" s="48">
        <v>20.6666666666667</v>
      </c>
      <c r="BS505" s="33">
        <f t="shared" si="608"/>
        <v>88.31508856643616</v>
      </c>
      <c r="BT505" s="33">
        <f>Gen_Cons_Horario!B3411</f>
        <v>0</v>
      </c>
      <c r="BU505" s="35">
        <f t="shared" si="583"/>
        <v>88.31508856643616</v>
      </c>
      <c r="BV505" s="116">
        <f>IF(AND(BU505&gt;0,BU505*$B$4+CB504&lt;=$B$2*'SFV+BESS'!$I$9,BU505&lt;'SFV+BESS'!$I$7), BU505*$B$4, IF(AND(BU505&gt;0,BU505*$B$4+CB504&gt;$B$2*'SFV+BESS'!$I$9,BU505*$B$4&lt;'SFV+BESS'!$I$7),$B$2*'SFV+BESS'!$I$9-CB504,IF(AND(BU505&gt;0,BU505*$B$4+CB504&gt;$B$2*'SFV+BESS'!$I$9,BU505*$B$4&gt;'SFV+BESS'!$I$7,CB504&lt;$B$2*'SFV+BESS'!$I$9),$B$2*'SFV+BESS'!$I$9-CB504,IF(AND(BU505&gt;0,BU505*$B$4+CB504&lt;=$B$2*'SFV+BESS'!$I$9,BU505&gt;'SFV+BESS'!$I$7),'SFV+BESS'!$I$7,0))))</f>
        <v>0</v>
      </c>
      <c r="BW505" s="27">
        <f>IF(AND(BU505&lt;0,CB504+BU505/$B$5&gt;$H$2,-BU505/'Carga-Descarga Año'!$B$5&lt;'SFV+BESS'!$I$7),BU505/$B$5,IF(AND(BU505&lt;0,CB504+BU505/$B$5&gt;$H$2,-BU505/'Carga-Descarga Año'!$B$5&gt;'SFV+BESS'!$I$7),-'SFV+BESS'!$I$7,IF(AND(BU505&lt;0,CB504+BU505/$B$5&lt;$H$2),-MIN('SFV+BESS'!$I$7,CB504-$H$2),0)))</f>
        <v>0</v>
      </c>
      <c r="BX505" s="33"/>
      <c r="BY505" s="33">
        <f t="shared" si="591"/>
        <v>0</v>
      </c>
      <c r="BZ505" s="27">
        <f t="shared" si="555"/>
        <v>0</v>
      </c>
      <c r="CA505" s="27">
        <f t="shared" si="556"/>
        <v>0</v>
      </c>
      <c r="CB505" s="28">
        <f>IF((CB504+BV505+BW505)&gt;=$B$2*'SFV+BESS'!$I$9, $B$2*'SFV+BESS'!$I$9, (CB504+BV505+BW505))</f>
        <v>173.61249999999998</v>
      </c>
      <c r="CC505" s="110">
        <f t="shared" si="557"/>
        <v>88.31508856643616</v>
      </c>
      <c r="CH505" s="251"/>
      <c r="CI505" s="48">
        <v>20.6666666666667</v>
      </c>
      <c r="CJ505" s="33">
        <f t="shared" si="609"/>
        <v>79.373492428381212</v>
      </c>
      <c r="CK505" s="33">
        <f>Gen_Cons_Horario!B4155</f>
        <v>0</v>
      </c>
      <c r="CL505" s="35">
        <f t="shared" si="584"/>
        <v>79.373492428381212</v>
      </c>
      <c r="CM505" s="116">
        <f>IF(AND(CL505&gt;0,CL505*$B$4+CS504&lt;=$B$2*'SFV+BESS'!$I$9,CL505&lt;'SFV+BESS'!$I$7), CL505*$B$4, IF(AND(CL505&gt;0,CL505*$B$4+CS504&gt;$B$2*'SFV+BESS'!$I$9,CL505*$B$4&lt;'SFV+BESS'!$I$7),$B$2*'SFV+BESS'!$I$9-CS504,IF(AND(CL505&gt;0,CL505*$B$4+CS504&gt;$B$2*'SFV+BESS'!$I$9,CL505*$B$4&gt;'SFV+BESS'!$I$7,CS504&lt;$B$2*'SFV+BESS'!$I$9),$B$2*'SFV+BESS'!$I$9-CS504,IF(AND(CL505&gt;0,CL505*$B$4+CS504&lt;=$B$2*'SFV+BESS'!$I$9,CL505&gt;'SFV+BESS'!$I$7),'SFV+BESS'!$I$7,0))))</f>
        <v>0</v>
      </c>
      <c r="CN505" s="27">
        <f>IF(AND(CL505&lt;0,CS504+CL505/$B$5&gt;$H$2,-CL505/'Carga-Descarga Año'!$B$5&lt;'SFV+BESS'!$I$7),CL505/$B$5,IF(AND(CL505&lt;0,CS504+CL505/$B$5&gt;$H$2,-CL505/'Carga-Descarga Año'!$B$5&gt;'SFV+BESS'!$I$7),-'SFV+BESS'!$I$7,IF(AND(CL505&lt;0,CS504+CL505/$B$5&lt;$H$2),-MIN('SFV+BESS'!$I$7,CS504-$H$2),0)))</f>
        <v>0</v>
      </c>
      <c r="CO505" s="33"/>
      <c r="CP505" s="33">
        <f t="shared" si="592"/>
        <v>0</v>
      </c>
      <c r="CQ505" s="27">
        <f t="shared" si="558"/>
        <v>0</v>
      </c>
      <c r="CR505" s="27">
        <f t="shared" si="593"/>
        <v>0</v>
      </c>
      <c r="CS505" s="28">
        <f>IF((CS504+CM505+CN505)&gt;=$B$2*'SFV+BESS'!$I$9, $B$2*'SFV+BESS'!$I$9, (CS504+CM505+CN505))</f>
        <v>173.61249999999998</v>
      </c>
      <c r="CT505" s="110">
        <f t="shared" si="559"/>
        <v>79.373492428381212</v>
      </c>
      <c r="CY505" s="251"/>
      <c r="CZ505" s="48">
        <v>20.6666666666667</v>
      </c>
      <c r="DA505" s="33">
        <f t="shared" si="610"/>
        <v>87.445007408012728</v>
      </c>
      <c r="DB505" s="33">
        <f>Gen_Cons_Horario!B4875</f>
        <v>0</v>
      </c>
      <c r="DC505" s="35">
        <f t="shared" si="575"/>
        <v>87.445007408012728</v>
      </c>
      <c r="DD505" s="116">
        <f>IF(AND(DC505&gt;0,DC505*$B$4+DJ504&lt;=$B$2*'SFV+BESS'!$I$9,DC505&lt;'SFV+BESS'!$I$7), DC505*$B$4, IF(AND(DC505&gt;0,DC505*$B$4+DJ504&gt;$B$2*'SFV+BESS'!$I$9,DC505*$B$4&lt;'SFV+BESS'!$I$7),$B$2*'SFV+BESS'!$I$9-DJ504,IF(AND(DC505&gt;0,DC505*$B$4+DJ504&gt;$B$2*'SFV+BESS'!$I$9,DC505*$B$4&gt;'SFV+BESS'!$I$7,DJ504&lt;$B$2*'SFV+BESS'!$I$9),$B$2*'SFV+BESS'!$I$9-DJ504,IF(AND(DC505&gt;0,DC505*$B$4+DJ504&lt;=$B$2*'SFV+BESS'!$I$9,DC505&gt;'SFV+BESS'!$I$7),'SFV+BESS'!$I$7,0))))</f>
        <v>0</v>
      </c>
      <c r="DE505" s="27">
        <f>IF(AND(DC505&lt;0,DJ504+DC505/$B$5&gt;$H$2,-DC505/'Carga-Descarga Año'!$B$5&lt;'SFV+BESS'!$I$7),DC505/$B$5,IF(AND(DC505&lt;0,DJ504+DC505/$B$5&gt;$H$2,-DC505/'Carga-Descarga Año'!$B$5&gt;'SFV+BESS'!$I$7),-'SFV+BESS'!$I$7,IF(AND(DC505&lt;0,DJ504+DC505/$B$5&lt;$H$2),-MIN('SFV+BESS'!$I$7,DJ504-$H$2),0)))</f>
        <v>0</v>
      </c>
      <c r="DF505" s="33"/>
      <c r="DG505" s="33">
        <f t="shared" si="594"/>
        <v>0</v>
      </c>
      <c r="DH505" s="27">
        <f t="shared" si="560"/>
        <v>0</v>
      </c>
      <c r="DI505" s="27">
        <f t="shared" si="561"/>
        <v>0</v>
      </c>
      <c r="DJ505" s="28">
        <f>IF((DJ504+DD505+DE505)&gt;=$B$2*'SFV+BESS'!$I$9, $B$2*'SFV+BESS'!$I$9, (DJ504+DD505+DE505))</f>
        <v>173.61249999999998</v>
      </c>
      <c r="DK505" s="110">
        <f t="shared" si="562"/>
        <v>87.445007408012728</v>
      </c>
      <c r="DP505" s="251"/>
      <c r="DQ505" s="48">
        <v>20.6666666666667</v>
      </c>
      <c r="DR505" s="33">
        <f t="shared" si="611"/>
        <v>84.495009145464408</v>
      </c>
      <c r="DS505" s="33">
        <f>Gen_Cons_Horario!B5619</f>
        <v>0</v>
      </c>
      <c r="DT505" s="35">
        <f t="shared" si="576"/>
        <v>84.495009145464408</v>
      </c>
      <c r="DU505" s="116">
        <f>IF(AND(DT505&gt;0,DT505*$B$4+EA504&lt;=$B$2*'SFV+BESS'!$I$9,DT505&lt;'SFV+BESS'!$I$7), DT505*$B$4, IF(AND(DT505&gt;0,DT505*$B$4+EA504&gt;$B$2*'SFV+BESS'!$I$9,DT505*$B$4&lt;'SFV+BESS'!$I$7),$B$2*'SFV+BESS'!$I$9-EA504,IF(AND(DT505&gt;0,DT505*$B$4+EA504&gt;$B$2*'SFV+BESS'!$I$9,DT505*$B$4&gt;'SFV+BESS'!$I$7,EA504&lt;$B$2*'SFV+BESS'!$I$9),$B$2*'SFV+BESS'!$I$9-EA504,IF(AND(DT505&gt;0,DT505*$B$4+EA504&lt;=$B$2*'SFV+BESS'!$I$9,DT505&gt;'SFV+BESS'!$I$7),'SFV+BESS'!$I$7,0))))</f>
        <v>0</v>
      </c>
      <c r="DV505" s="27">
        <f>IF(AND(DT505&lt;0,EA504+DT505/$B$5&gt;$H$2,-DT505/'Carga-Descarga Año'!$B$5&lt;'SFV+BESS'!$I$7),DT505/$B$5,IF(AND(DT505&lt;0,EA504+DT505/$B$5&gt;$H$2,-DT505/'Carga-Descarga Año'!$B$5&gt;'SFV+BESS'!$I$7),-'SFV+BESS'!$I$7,IF(AND(DT505&lt;0,EA504+DT505/$B$5&lt;$H$2),-MIN('SFV+BESS'!$I$7,EA504-$H$2),0)))</f>
        <v>0</v>
      </c>
      <c r="DW505" s="33"/>
      <c r="DX505" s="33">
        <f t="shared" si="595"/>
        <v>0</v>
      </c>
      <c r="DY505" s="27">
        <f t="shared" si="563"/>
        <v>0</v>
      </c>
      <c r="DZ505" s="27">
        <f t="shared" si="596"/>
        <v>0</v>
      </c>
      <c r="EA505" s="28">
        <f>IF((EA504+DU505+DV505)&gt;=$B$2*'SFV+BESS'!$I$9, $B$2*'SFV+BESS'!$I$9, (EA504+DU505+DV505))</f>
        <v>173.61249999999998</v>
      </c>
      <c r="EB505" s="110">
        <f t="shared" si="564"/>
        <v>84.495009145464408</v>
      </c>
      <c r="EG505" s="251"/>
      <c r="EH505" s="48">
        <v>20.6666666666667</v>
      </c>
      <c r="EI505" s="33">
        <f t="shared" si="612"/>
        <v>92.511711982505858</v>
      </c>
      <c r="EJ505" s="33">
        <f>Gen_Cons_Horario!B6363</f>
        <v>0</v>
      </c>
      <c r="EK505" s="35">
        <f t="shared" si="577"/>
        <v>92.511711982505858</v>
      </c>
      <c r="EL505" s="116">
        <f>IF(AND(EK505&gt;0,EK505*$B$4+ER504&lt;=$B$2*'SFV+BESS'!$I$9,EK505&lt;'SFV+BESS'!$I$7), EK505*$B$4, IF(AND(EK505&gt;0,EK505*$B$4+ER504&gt;$B$2*'SFV+BESS'!$I$9,EK505*$B$4&lt;'SFV+BESS'!$I$7),$B$2*'SFV+BESS'!$I$9-ER504,IF(AND(EK505&gt;0,EK505*$B$4+ER504&gt;$B$2*'SFV+BESS'!$I$9,EK505*$B$4&gt;'SFV+BESS'!$I$7,ER504&lt;$B$2*'SFV+BESS'!$I$9),$B$2*'SFV+BESS'!$I$9-ER504,IF(AND(EK505&gt;0,EK505*$B$4+ER504&lt;=$B$2*'SFV+BESS'!$I$9,EK505&gt;'SFV+BESS'!$I$7),'SFV+BESS'!$I$7,0))))</f>
        <v>0</v>
      </c>
      <c r="EM505" s="27">
        <f>IF(AND(EK505&lt;0,ER504+EK505/$B$5&gt;$H$2,-EK505/'Carga-Descarga Año'!$B$5&lt;'SFV+BESS'!$I$7),EK505/$B$5,IF(AND(EK505&lt;0,ER504+EK505/$B$5&gt;$H$2,-EK505/'Carga-Descarga Año'!$B$5&gt;'SFV+BESS'!$I$7),-'SFV+BESS'!$I$7,IF(AND(EK505&lt;0,ER504+EK505/$B$5&lt;$H$2),-MIN('SFV+BESS'!$I$7,ER504-$H$2),0)))</f>
        <v>0</v>
      </c>
      <c r="EN505" s="33"/>
      <c r="EO505" s="33">
        <f t="shared" si="597"/>
        <v>0</v>
      </c>
      <c r="EP505" s="27">
        <f t="shared" si="565"/>
        <v>0</v>
      </c>
      <c r="EQ505" s="27">
        <f t="shared" si="598"/>
        <v>0</v>
      </c>
      <c r="ER505" s="28">
        <f>IF((ER504+EL505+EM505)&gt;=$B$2*'SFV+BESS'!$I$9, $B$2*'SFV+BESS'!$I$9, (ER504+EL505+EM505))</f>
        <v>173.61249999999998</v>
      </c>
      <c r="ES505" s="110">
        <f t="shared" si="566"/>
        <v>92.511711982505858</v>
      </c>
      <c r="EX505" s="251"/>
      <c r="EY505" s="48">
        <v>20.6666666666667</v>
      </c>
      <c r="EZ505" s="33">
        <f t="shared" si="613"/>
        <v>104.9734283240988</v>
      </c>
      <c r="FA505" s="33">
        <f>Gen_Cons_Horario!B7083</f>
        <v>0</v>
      </c>
      <c r="FB505" s="35">
        <f t="shared" si="578"/>
        <v>104.9734283240988</v>
      </c>
      <c r="FC505" s="116">
        <f>IF(AND(FB505&gt;0,FB505*$B$4+FI504&lt;=$B$2*'SFV+BESS'!$I$9,FB505&lt;'SFV+BESS'!$I$7), FB505*$B$4, IF(AND(FB505&gt;0,FB505*$B$4+FI504&gt;$B$2*'SFV+BESS'!$I$9,FB505*$B$4&lt;'SFV+BESS'!$I$7),$B$2*'SFV+BESS'!$I$9-FI504,IF(AND(FB505&gt;0,FB505*$B$4+FI504&gt;$B$2*'SFV+BESS'!$I$9,FB505*$B$4&gt;'SFV+BESS'!$I$7,FI504&lt;$B$2*'SFV+BESS'!$I$9),$B$2*'SFV+BESS'!$I$9-FI504,IF(AND(FB505&gt;0,FB505*$B$4+FI504&lt;=$B$2*'SFV+BESS'!$I$9,FB505&gt;'SFV+BESS'!$I$7),'SFV+BESS'!$I$7,0))))</f>
        <v>0</v>
      </c>
      <c r="FD505" s="27">
        <f>IF(AND(FB505&lt;0,FI504+FB505/$B$5&gt;$H$2,-FB505/'Carga-Descarga Año'!$B$5&lt;'SFV+BESS'!$I$7),FB505/$B$5,IF(AND(FB505&lt;0,FI504+FB505/$B$5&gt;$H$2,-FB505/'Carga-Descarga Año'!$B$5&gt;'SFV+BESS'!$I$7),-'SFV+BESS'!$I$7,IF(AND(FB505&lt;0,FI504+FB505/$B$5&lt;$H$2),-MIN('SFV+BESS'!$I$7,FI504-$H$2),0)))</f>
        <v>0</v>
      </c>
      <c r="FE505" s="33"/>
      <c r="FF505" s="33">
        <f t="shared" si="599"/>
        <v>0</v>
      </c>
      <c r="FG505" s="27">
        <f t="shared" si="567"/>
        <v>0</v>
      </c>
      <c r="FH505" s="27">
        <f t="shared" si="600"/>
        <v>0</v>
      </c>
      <c r="FI505" s="28">
        <f>IF((FI504+FC505+FD505)&gt;=$B$2*'SFV+BESS'!$I$9, $B$2*'SFV+BESS'!$I$9, (FI504+FC505+FD505))</f>
        <v>173.61249999999998</v>
      </c>
      <c r="FJ505" s="110">
        <f t="shared" si="568"/>
        <v>104.9734283240988</v>
      </c>
      <c r="FO505" s="251"/>
      <c r="FP505" s="48">
        <v>20.6666666666667</v>
      </c>
      <c r="FQ505" s="33">
        <f t="shared" si="614"/>
        <v>113.74458205580818</v>
      </c>
      <c r="FR505" s="33">
        <f>Gen_Cons_Horario!B7827</f>
        <v>96.941000000000003</v>
      </c>
      <c r="FS505" s="35">
        <f t="shared" si="579"/>
        <v>16.803582055808178</v>
      </c>
      <c r="FT505" s="116">
        <f>IF(AND(FS505&gt;0,FS505*$B$4+FZ504&lt;=$B$2*'SFV+BESS'!$I$9,FS505&lt;'SFV+BESS'!$I$7), FS505*$B$4, IF(AND(FS505&gt;0,FS505*$B$4+FZ504&gt;$B$2*'SFV+BESS'!$I$9,FS505*$B$4&lt;'SFV+BESS'!$I$7),$B$2*'SFV+BESS'!$I$9-FZ504,IF(AND(FS505&gt;0,FS505*$B$4+FZ504&gt;$B$2*'SFV+BESS'!$I$9,FS505*$B$4&gt;'SFV+BESS'!$I$7,FZ504&lt;$B$2*'SFV+BESS'!$I$9),$B$2*'SFV+BESS'!$I$9-FZ504,IF(AND(FS505&gt;0,FS505*$B$4+FZ504&lt;=$B$2*'SFV+BESS'!$I$9,FS505&gt;'SFV+BESS'!$I$7),'SFV+BESS'!$I$7,0))))</f>
        <v>15.963402953017768</v>
      </c>
      <c r="FU505" s="27">
        <f>IF(AND(FS505&lt;0,FZ504+FS505/$B$5&gt;$H$2,-FS505/'Carga-Descarga Año'!$B$5&lt;'SFV+BESS'!$I$7),FS505/$B$5,IF(AND(FS505&lt;0,FZ504+FS505/$B$5&gt;$H$2,-FS505/'Carga-Descarga Año'!$B$5&gt;'SFV+BESS'!$I$7),-'SFV+BESS'!$I$7,IF(AND(FS505&lt;0,FZ504+FS505/$B$5&lt;$H$2),-MIN('SFV+BESS'!$I$7,FZ504-$H$2),0)))</f>
        <v>0</v>
      </c>
      <c r="FV505" s="33"/>
      <c r="FW505" s="33">
        <f t="shared" si="601"/>
        <v>96.941000000000003</v>
      </c>
      <c r="FX505" s="27">
        <f t="shared" si="569"/>
        <v>0</v>
      </c>
      <c r="FY505" s="27">
        <f t="shared" si="602"/>
        <v>0</v>
      </c>
      <c r="FZ505" s="28">
        <f>IF((FZ504+FT505+FU505)&gt;=$B$2*'SFV+BESS'!$I$9, $B$2*'SFV+BESS'!$I$9, (FZ504+FT505+FU505))</f>
        <v>157.10902995986154</v>
      </c>
      <c r="GA505" s="110">
        <f t="shared" si="570"/>
        <v>0</v>
      </c>
      <c r="GF505" s="251"/>
      <c r="GG505" s="48">
        <v>20.6666666666667</v>
      </c>
      <c r="GH505" s="33">
        <f t="shared" si="615"/>
        <v>118.10660064846397</v>
      </c>
      <c r="GI505" s="33">
        <f>Gen_Cons_Horario!B8547</f>
        <v>0</v>
      </c>
      <c r="GJ505" s="35">
        <f t="shared" si="585"/>
        <v>118.10660064846397</v>
      </c>
      <c r="GK505" s="116">
        <f>IF(AND(GJ505&gt;0,GJ505*$B$4+GQ504&lt;=$B$2*'SFV+BESS'!$I$9,GJ505&lt;'SFV+BESS'!$I$7), GJ505*$B$4, IF(AND(GJ505&gt;0,GJ505*$B$4+GQ504&gt;$B$2*'SFV+BESS'!$I$9,GJ505*$B$4&lt;'SFV+BESS'!$I$7),$B$2*'SFV+BESS'!$I$9-GQ504,IF(AND(GJ505&gt;0,GJ505*$B$4+GQ504&gt;$B$2*'SFV+BESS'!$I$9,GJ505*$B$4&gt;'SFV+BESS'!$I$7,GQ504&lt;$B$2*'SFV+BESS'!$I$9),$B$2*'SFV+BESS'!$I$9-GQ504,IF(AND(GJ505&gt;0,GJ505*$B$4+GQ504&lt;=$B$2*'SFV+BESS'!$I$9,GJ505&gt;'SFV+BESS'!$I$7),'SFV+BESS'!$I$7,0))))</f>
        <v>0</v>
      </c>
      <c r="GL505" s="27">
        <f>IF(AND(GJ505&lt;0,GQ504+GJ505/$B$5&gt;$H$2,-GJ505/'Carga-Descarga Año'!$B$5&lt;'SFV+BESS'!$I$7),GJ505/$B$5,IF(AND(GJ505&lt;0,GQ504+GJ505/$B$5&gt;$H$2,-GJ505/'Carga-Descarga Año'!$B$5&gt;'SFV+BESS'!$I$7),-'SFV+BESS'!$I$7,IF(AND(GJ505&lt;0,GQ504+GJ505/$B$5&lt;$H$2),-MIN('SFV+BESS'!$I$7,GQ504-$H$2),0)))</f>
        <v>0</v>
      </c>
      <c r="GM505" s="33"/>
      <c r="GN505" s="33">
        <f t="shared" si="603"/>
        <v>0</v>
      </c>
      <c r="GO505" s="27">
        <f t="shared" si="571"/>
        <v>0</v>
      </c>
      <c r="GP505" s="27">
        <f t="shared" si="604"/>
        <v>0</v>
      </c>
      <c r="GQ505" s="28">
        <f>IF((GQ504+GK505+GL505)&gt;=$B$2*'SFV+BESS'!$I$9, $B$2*'SFV+BESS'!$I$9, (GQ504+GK505+GL505))</f>
        <v>173.61249999999998</v>
      </c>
      <c r="GR505" s="110">
        <f t="shared" si="572"/>
        <v>118.10660064846397</v>
      </c>
    </row>
    <row r="506" spans="1:200">
      <c r="A506" s="249"/>
      <c r="B506" s="48">
        <v>20.7083333333333</v>
      </c>
      <c r="C506" s="38">
        <f t="shared" si="586"/>
        <v>117.3050826702992</v>
      </c>
      <c r="D506" s="2">
        <f>Gen_Cons_Horario!B532</f>
        <v>74.570000000000007</v>
      </c>
      <c r="E506" s="140">
        <f t="shared" si="544"/>
        <v>42.735082670299192</v>
      </c>
      <c r="F506" s="116">
        <f>IF(AND(E506&gt;0,E506*$B$4+L505&lt;=$B$2*'SFV+BESS'!$I$9,E506&lt;'SFV+BESS'!$I$7), E506*$B$4, IF(AND(E506&gt;0,E506*$B$4+L505&gt;$B$2*'SFV+BESS'!$I$9,E506*$B$4&lt;'SFV+BESS'!$I$7),$B$2*'SFV+BESS'!$I$9-L505,IF(AND(E506&gt;0,E506*$B$4+L505&gt;$B$2*'SFV+BESS'!$I$9,E506*$B$4&gt;'SFV+BESS'!$I$7,L505&lt;$B$2*'SFV+BESS'!$I$9),$B$2*'SFV+BESS'!$I$9-L505,IF(AND(E506&gt;0,E506*$B$4+L505&lt;=$B$2*'SFV+BESS'!$I$9,E506&gt;'SFV+BESS'!$I$7),'SFV+BESS'!$I$7,0))))</f>
        <v>0</v>
      </c>
      <c r="G506" s="27">
        <f>IF(AND(E506&lt;0,L505+E506/$B$5&gt;$H$2,-E506/'Carga-Descarga Año'!$B$5&lt;'SFV+BESS'!$I$7),E506/$B$5,IF(AND(E506&lt;0,L505+E506/$B$5&gt;$H$2,-E506/'Carga-Descarga Año'!$B$5&gt;'SFV+BESS'!$I$7),-'SFV+BESS'!$I$7,IF(AND(E506&lt;0,L505+E506/$B$5&lt;$H$2),-MIN('SFV+BESS'!$I$7,L505-$H$2),0)))</f>
        <v>0</v>
      </c>
      <c r="I506" s="38">
        <f t="shared" si="545"/>
        <v>74.570000000000007</v>
      </c>
      <c r="J506" s="27">
        <f t="shared" si="547"/>
        <v>0</v>
      </c>
      <c r="K506" s="27">
        <f t="shared" si="546"/>
        <v>0</v>
      </c>
      <c r="L506" s="28">
        <f>IF((L505+F506+G506)&gt;=$B$2*'SFV+BESS'!$I$9, $B$2*'SFV+BESS'!$I$9, (L505+F506+G506))</f>
        <v>173.61249999999998</v>
      </c>
      <c r="M506" s="110">
        <f t="shared" si="548"/>
        <v>42.735082670299192</v>
      </c>
      <c r="R506" s="251"/>
      <c r="S506" s="48">
        <v>20.7083333333333</v>
      </c>
      <c r="T506" s="2">
        <f t="shared" si="605"/>
        <v>120.92026859992137</v>
      </c>
      <c r="U506" s="2">
        <f>Gen_Cons_Horario!B1276</f>
        <v>37.285000000000004</v>
      </c>
      <c r="V506" s="35">
        <f t="shared" si="580"/>
        <v>83.635268599921375</v>
      </c>
      <c r="W506" s="116">
        <f>IF(AND(V506&gt;0,V506*$B$4+AC505&lt;=$B$2*'SFV+BESS'!$I$9,V506&lt;'SFV+BESS'!$I$7), V506*$B$4, IF(AND(V506&gt;0,V506*$B$4+AC505&gt;$B$2*'SFV+BESS'!$I$9,V506*$B$4&lt;'SFV+BESS'!$I$7),$B$2*'SFV+BESS'!$I$9-AC505,IF(AND(V506&gt;0,V506*$B$4+AC505&gt;$B$2*'SFV+BESS'!$I$9,V506*$B$4&gt;'SFV+BESS'!$I$7,AC505&lt;$B$2*'SFV+BESS'!$I$9),$B$2*'SFV+BESS'!$I$9-AC505,IF(AND(V506&gt;0,V506*$B$4+AC505&lt;=$B$2*'SFV+BESS'!$I$9,V506&gt;'SFV+BESS'!$I$7),'SFV+BESS'!$I$7,0))))</f>
        <v>0</v>
      </c>
      <c r="X506" s="27">
        <f>IF(AND(V506&lt;0,AC505+V506/$B$5&gt;$H$2,-V506/'Carga-Descarga Año'!$B$5&lt;'SFV+BESS'!$I$7),V506/$B$5,IF(AND(V506&lt;0,AC505+V506/$B$5&gt;$H$2,-V506/'Carga-Descarga Año'!$B$5&gt;'SFV+BESS'!$I$7),-'SFV+BESS'!$I$7,IF(AND(V506&lt;0,AC505+V506/$B$5&lt;$H$2),-MIN('SFV+BESS'!$I$7,AC505-$H$2),0)))</f>
        <v>0</v>
      </c>
      <c r="Z506" s="33">
        <f t="shared" si="574"/>
        <v>37.285000000000004</v>
      </c>
      <c r="AA506" s="27">
        <f t="shared" si="549"/>
        <v>0</v>
      </c>
      <c r="AB506" s="27">
        <f t="shared" si="573"/>
        <v>0</v>
      </c>
      <c r="AC506" s="28">
        <f>IF((AC505+W506+X506)&gt;=$B$2*'SFV+BESS'!$I$9, $B$2*'SFV+BESS'!$I$9, (AC505+W506+X506))</f>
        <v>173.61249999999998</v>
      </c>
      <c r="AD506" s="110">
        <f t="shared" si="550"/>
        <v>83.635268599921375</v>
      </c>
      <c r="AI506" s="251"/>
      <c r="AJ506" s="48">
        <v>20.7083333333333</v>
      </c>
      <c r="AK506" s="52">
        <f t="shared" si="606"/>
        <v>116.13046110988708</v>
      </c>
      <c r="AL506" s="33">
        <f>Gen_Cons_Horario!B1948</f>
        <v>37.285000000000004</v>
      </c>
      <c r="AM506" s="35">
        <f t="shared" si="581"/>
        <v>78.845461109887083</v>
      </c>
      <c r="AN506" s="116">
        <f>IF(AND(AM506&gt;0,AM506*$B$4+AT505&lt;=$B$2*'SFV+BESS'!$I$9,AM506&lt;'SFV+BESS'!$I$7), AM506*$B$4, IF(AND(AM506&gt;0,AM506*$B$4+AT505&gt;$B$2*'SFV+BESS'!$I$9,AM506*$B$4&lt;'SFV+BESS'!$I$7),$B$2*'SFV+BESS'!$I$9-AT505,IF(AND(AM506&gt;0,AM506*$B$4+AT505&gt;$B$2*'SFV+BESS'!$I$9,AM506*$B$4&gt;'SFV+BESS'!$I$7,AT505&lt;$B$2*'SFV+BESS'!$I$9),$B$2*'SFV+BESS'!$I$9-AT505,IF(AND(AM506&gt;0,AM506*$B$4+AT505&lt;=$B$2*'SFV+BESS'!$I$9,AM506&gt;'SFV+BESS'!$I$7),'SFV+BESS'!$I$7,0))))</f>
        <v>0</v>
      </c>
      <c r="AO506" s="27">
        <f>IF(AND(AM506&lt;0,AT505+AM506/$B$5&gt;$H$2,-AM506/'Carga-Descarga Año'!$B$5&lt;'SFV+BESS'!$I$7),AM506/$B$5,IF(AND(AM506&lt;0,AT505+AM506/$B$5&gt;$H$2,-AM506/'Carga-Descarga Año'!$B$5&gt;'SFV+BESS'!$I$7),-'SFV+BESS'!$I$7,IF(AND(AM506&lt;0,AT505+AM506/$B$5&lt;$H$2),-MIN('SFV+BESS'!$I$7,AT505-$H$2),0)))</f>
        <v>0</v>
      </c>
      <c r="AP506" s="33"/>
      <c r="AQ506" s="33">
        <f t="shared" si="587"/>
        <v>37.285000000000004</v>
      </c>
      <c r="AR506" s="27">
        <f t="shared" si="551"/>
        <v>0</v>
      </c>
      <c r="AS506" s="27">
        <f t="shared" si="588"/>
        <v>0</v>
      </c>
      <c r="AT506" s="28">
        <f>IF((AT505+AN506+AO506)&gt;=$B$2*'SFV+BESS'!$I$9, $B$2*'SFV+BESS'!$I$9, (AT505+AN506+AO506))</f>
        <v>173.61249999999998</v>
      </c>
      <c r="AU506" s="110">
        <f t="shared" si="552"/>
        <v>78.845461109887083</v>
      </c>
      <c r="AZ506" s="251"/>
      <c r="BA506" s="48">
        <v>20.7083333333333</v>
      </c>
      <c r="BB506" s="33">
        <f t="shared" si="607"/>
        <v>96.73076740236607</v>
      </c>
      <c r="BC506" s="33">
        <f>Gen_Cons_Horario!B2692</f>
        <v>0</v>
      </c>
      <c r="BD506" s="35">
        <f t="shared" si="582"/>
        <v>96.73076740236607</v>
      </c>
      <c r="BE506" s="116">
        <f>IF(AND(BD506&gt;0,BD506*$B$4+BK505&lt;=$B$2*'SFV+BESS'!$I$9,BD506&lt;'SFV+BESS'!$I$7), BD506*$B$4, IF(AND(BD506&gt;0,BD506*$B$4+BK505&gt;$B$2*'SFV+BESS'!$I$9,BD506*$B$4&lt;'SFV+BESS'!$I$7),$B$2*'SFV+BESS'!$I$9-BK505,IF(AND(BD506&gt;0,BD506*$B$4+BK505&gt;$B$2*'SFV+BESS'!$I$9,BD506*$B$4&gt;'SFV+BESS'!$I$7,BK505&lt;$B$2*'SFV+BESS'!$I$9),$B$2*'SFV+BESS'!$I$9-BK505,IF(AND(BD506&gt;0,BD506*$B$4+BK505&lt;=$B$2*'SFV+BESS'!$I$9,BD506&gt;'SFV+BESS'!$I$7),'SFV+BESS'!$I$7,0))))</f>
        <v>0</v>
      </c>
      <c r="BF506" s="27">
        <f>IF(AND(BD506&lt;0,BK505+BD506/$B$5&gt;$H$2,-BD506/'Carga-Descarga Año'!$B$5&lt;'SFV+BESS'!$I$7),BD506/$B$5,IF(AND(BD506&lt;0,BK505+BD506/$B$5&gt;$H$2,-BD506/'Carga-Descarga Año'!$B$5&gt;'SFV+BESS'!$I$7),-'SFV+BESS'!$I$7,IF(AND(BD506&lt;0,BK505+BD506/$B$5&lt;$H$2),-MIN('SFV+BESS'!$I$7,BK505-$H$2),0)))</f>
        <v>0</v>
      </c>
      <c r="BG506" s="33"/>
      <c r="BH506" s="33">
        <f t="shared" si="589"/>
        <v>0</v>
      </c>
      <c r="BI506" s="27">
        <f t="shared" si="553"/>
        <v>0</v>
      </c>
      <c r="BJ506" s="27">
        <f t="shared" si="590"/>
        <v>0</v>
      </c>
      <c r="BK506" s="28">
        <f>IF((BK505+BE506+BF506)&gt;=$B$2*'SFV+BESS'!$I$9, $B$2*'SFV+BESS'!$I$9, (BK505+BE506+BF506))</f>
        <v>173.61249999999998</v>
      </c>
      <c r="BL506" s="110">
        <f t="shared" si="554"/>
        <v>96.73076740236607</v>
      </c>
      <c r="BQ506" s="251"/>
      <c r="BR506" s="48">
        <v>20.7083333333333</v>
      </c>
      <c r="BS506" s="33">
        <f t="shared" si="608"/>
        <v>70.967481883743332</v>
      </c>
      <c r="BT506" s="33">
        <f>Gen_Cons_Horario!B3412</f>
        <v>0</v>
      </c>
      <c r="BU506" s="35">
        <f t="shared" si="583"/>
        <v>70.967481883743332</v>
      </c>
      <c r="BV506" s="116">
        <f>IF(AND(BU506&gt;0,BU506*$B$4+CB505&lt;=$B$2*'SFV+BESS'!$I$9,BU506&lt;'SFV+BESS'!$I$7), BU506*$B$4, IF(AND(BU506&gt;0,BU506*$B$4+CB505&gt;$B$2*'SFV+BESS'!$I$9,BU506*$B$4&lt;'SFV+BESS'!$I$7),$B$2*'SFV+BESS'!$I$9-CB505,IF(AND(BU506&gt;0,BU506*$B$4+CB505&gt;$B$2*'SFV+BESS'!$I$9,BU506*$B$4&gt;'SFV+BESS'!$I$7,CB505&lt;$B$2*'SFV+BESS'!$I$9),$B$2*'SFV+BESS'!$I$9-CB505,IF(AND(BU506&gt;0,BU506*$B$4+CB505&lt;=$B$2*'SFV+BESS'!$I$9,BU506&gt;'SFV+BESS'!$I$7),'SFV+BESS'!$I$7,0))))</f>
        <v>0</v>
      </c>
      <c r="BW506" s="27">
        <f>IF(AND(BU506&lt;0,CB505+BU506/$B$5&gt;$H$2,-BU506/'Carga-Descarga Año'!$B$5&lt;'SFV+BESS'!$I$7),BU506/$B$5,IF(AND(BU506&lt;0,CB505+BU506/$B$5&gt;$H$2,-BU506/'Carga-Descarga Año'!$B$5&gt;'SFV+BESS'!$I$7),-'SFV+BESS'!$I$7,IF(AND(BU506&lt;0,CB505+BU506/$B$5&lt;$H$2),-MIN('SFV+BESS'!$I$7,CB505-$H$2),0)))</f>
        <v>0</v>
      </c>
      <c r="BX506" s="33"/>
      <c r="BY506" s="33">
        <f t="shared" si="591"/>
        <v>0</v>
      </c>
      <c r="BZ506" s="27">
        <f t="shared" si="555"/>
        <v>0</v>
      </c>
      <c r="CA506" s="27">
        <f t="shared" si="556"/>
        <v>0</v>
      </c>
      <c r="CB506" s="28">
        <f>IF((CB505+BV506+BW506)&gt;=$B$2*'SFV+BESS'!$I$9, $B$2*'SFV+BESS'!$I$9, (CB505+BV506+BW506))</f>
        <v>173.61249999999998</v>
      </c>
      <c r="CC506" s="110">
        <f t="shared" si="557"/>
        <v>70.967481883743332</v>
      </c>
      <c r="CH506" s="251"/>
      <c r="CI506" s="48">
        <v>20.7083333333333</v>
      </c>
      <c r="CJ506" s="33">
        <f t="shared" si="609"/>
        <v>62.088720438246632</v>
      </c>
      <c r="CK506" s="33">
        <f>Gen_Cons_Horario!B4156</f>
        <v>0</v>
      </c>
      <c r="CL506" s="35">
        <f t="shared" si="584"/>
        <v>62.088720438246632</v>
      </c>
      <c r="CM506" s="116">
        <f>IF(AND(CL506&gt;0,CL506*$B$4+CS505&lt;=$B$2*'SFV+BESS'!$I$9,CL506&lt;'SFV+BESS'!$I$7), CL506*$B$4, IF(AND(CL506&gt;0,CL506*$B$4+CS505&gt;$B$2*'SFV+BESS'!$I$9,CL506*$B$4&lt;'SFV+BESS'!$I$7),$B$2*'SFV+BESS'!$I$9-CS505,IF(AND(CL506&gt;0,CL506*$B$4+CS505&gt;$B$2*'SFV+BESS'!$I$9,CL506*$B$4&gt;'SFV+BESS'!$I$7,CS505&lt;$B$2*'SFV+BESS'!$I$9),$B$2*'SFV+BESS'!$I$9-CS505,IF(AND(CL506&gt;0,CL506*$B$4+CS505&lt;=$B$2*'SFV+BESS'!$I$9,CL506&gt;'SFV+BESS'!$I$7),'SFV+BESS'!$I$7,0))))</f>
        <v>0</v>
      </c>
      <c r="CN506" s="27">
        <f>IF(AND(CL506&lt;0,CS505+CL506/$B$5&gt;$H$2,-CL506/'Carga-Descarga Año'!$B$5&lt;'SFV+BESS'!$I$7),CL506/$B$5,IF(AND(CL506&lt;0,CS505+CL506/$B$5&gt;$H$2,-CL506/'Carga-Descarga Año'!$B$5&gt;'SFV+BESS'!$I$7),-'SFV+BESS'!$I$7,IF(AND(CL506&lt;0,CS505+CL506/$B$5&lt;$H$2),-MIN('SFV+BESS'!$I$7,CS505-$H$2),0)))</f>
        <v>0</v>
      </c>
      <c r="CO506" s="33"/>
      <c r="CP506" s="33">
        <f t="shared" si="592"/>
        <v>0</v>
      </c>
      <c r="CQ506" s="27">
        <f t="shared" si="558"/>
        <v>0</v>
      </c>
      <c r="CR506" s="27">
        <f t="shared" si="593"/>
        <v>0</v>
      </c>
      <c r="CS506" s="28">
        <f>IF((CS505+CM506+CN506)&gt;=$B$2*'SFV+BESS'!$I$9, $B$2*'SFV+BESS'!$I$9, (CS505+CM506+CN506))</f>
        <v>173.61249999999998</v>
      </c>
      <c r="CT506" s="110">
        <f t="shared" si="559"/>
        <v>62.088720438246632</v>
      </c>
      <c r="CY506" s="251"/>
      <c r="CZ506" s="48">
        <v>20.7083333333333</v>
      </c>
      <c r="DA506" s="33">
        <f t="shared" si="610"/>
        <v>71.722136617902081</v>
      </c>
      <c r="DB506" s="33">
        <f>Gen_Cons_Horario!B4876</f>
        <v>0</v>
      </c>
      <c r="DC506" s="35">
        <f t="shared" si="575"/>
        <v>71.722136617902081</v>
      </c>
      <c r="DD506" s="116">
        <f>IF(AND(DC506&gt;0,DC506*$B$4+DJ505&lt;=$B$2*'SFV+BESS'!$I$9,DC506&lt;'SFV+BESS'!$I$7), DC506*$B$4, IF(AND(DC506&gt;0,DC506*$B$4+DJ505&gt;$B$2*'SFV+BESS'!$I$9,DC506*$B$4&lt;'SFV+BESS'!$I$7),$B$2*'SFV+BESS'!$I$9-DJ505,IF(AND(DC506&gt;0,DC506*$B$4+DJ505&gt;$B$2*'SFV+BESS'!$I$9,DC506*$B$4&gt;'SFV+BESS'!$I$7,DJ505&lt;$B$2*'SFV+BESS'!$I$9),$B$2*'SFV+BESS'!$I$9-DJ505,IF(AND(DC506&gt;0,DC506*$B$4+DJ505&lt;=$B$2*'SFV+BESS'!$I$9,DC506&gt;'SFV+BESS'!$I$7),'SFV+BESS'!$I$7,0))))</f>
        <v>0</v>
      </c>
      <c r="DE506" s="27">
        <f>IF(AND(DC506&lt;0,DJ505+DC506/$B$5&gt;$H$2,-DC506/'Carga-Descarga Año'!$B$5&lt;'SFV+BESS'!$I$7),DC506/$B$5,IF(AND(DC506&lt;0,DJ505+DC506/$B$5&gt;$H$2,-DC506/'Carga-Descarga Año'!$B$5&gt;'SFV+BESS'!$I$7),-'SFV+BESS'!$I$7,IF(AND(DC506&lt;0,DJ505+DC506/$B$5&lt;$H$2),-MIN('SFV+BESS'!$I$7,DJ505-$H$2),0)))</f>
        <v>0</v>
      </c>
      <c r="DF506" s="33"/>
      <c r="DG506" s="33">
        <f t="shared" si="594"/>
        <v>0</v>
      </c>
      <c r="DH506" s="27">
        <f t="shared" si="560"/>
        <v>0</v>
      </c>
      <c r="DI506" s="27">
        <f t="shared" si="561"/>
        <v>0</v>
      </c>
      <c r="DJ506" s="28">
        <f>IF((DJ505+DD506+DE506)&gt;=$B$2*'SFV+BESS'!$I$9, $B$2*'SFV+BESS'!$I$9, (DJ505+DD506+DE506))</f>
        <v>173.61249999999998</v>
      </c>
      <c r="DK506" s="110">
        <f t="shared" si="562"/>
        <v>71.722136617902081</v>
      </c>
      <c r="DP506" s="251"/>
      <c r="DQ506" s="48">
        <v>20.7083333333333</v>
      </c>
      <c r="DR506" s="33">
        <f t="shared" si="611"/>
        <v>72.15539147323075</v>
      </c>
      <c r="DS506" s="33">
        <f>Gen_Cons_Horario!B5620</f>
        <v>0</v>
      </c>
      <c r="DT506" s="35">
        <f t="shared" si="576"/>
        <v>72.15539147323075</v>
      </c>
      <c r="DU506" s="116">
        <f>IF(AND(DT506&gt;0,DT506*$B$4+EA505&lt;=$B$2*'SFV+BESS'!$I$9,DT506&lt;'SFV+BESS'!$I$7), DT506*$B$4, IF(AND(DT506&gt;0,DT506*$B$4+EA505&gt;$B$2*'SFV+BESS'!$I$9,DT506*$B$4&lt;'SFV+BESS'!$I$7),$B$2*'SFV+BESS'!$I$9-EA505,IF(AND(DT506&gt;0,DT506*$B$4+EA505&gt;$B$2*'SFV+BESS'!$I$9,DT506*$B$4&gt;'SFV+BESS'!$I$7,EA505&lt;$B$2*'SFV+BESS'!$I$9),$B$2*'SFV+BESS'!$I$9-EA505,IF(AND(DT506&gt;0,DT506*$B$4+EA505&lt;=$B$2*'SFV+BESS'!$I$9,DT506&gt;'SFV+BESS'!$I$7),'SFV+BESS'!$I$7,0))))</f>
        <v>0</v>
      </c>
      <c r="DV506" s="27">
        <f>IF(AND(DT506&lt;0,EA505+DT506/$B$5&gt;$H$2,-DT506/'Carga-Descarga Año'!$B$5&lt;'SFV+BESS'!$I$7),DT506/$B$5,IF(AND(DT506&lt;0,EA505+DT506/$B$5&gt;$H$2,-DT506/'Carga-Descarga Año'!$B$5&gt;'SFV+BESS'!$I$7),-'SFV+BESS'!$I$7,IF(AND(DT506&lt;0,EA505+DT506/$B$5&lt;$H$2),-MIN('SFV+BESS'!$I$7,EA505-$H$2),0)))</f>
        <v>0</v>
      </c>
      <c r="DW506" s="33"/>
      <c r="DX506" s="33">
        <f t="shared" si="595"/>
        <v>0</v>
      </c>
      <c r="DY506" s="27">
        <f t="shared" si="563"/>
        <v>0</v>
      </c>
      <c r="DZ506" s="27">
        <f t="shared" si="596"/>
        <v>0</v>
      </c>
      <c r="EA506" s="28">
        <f>IF((EA505+DU506+DV506)&gt;=$B$2*'SFV+BESS'!$I$9, $B$2*'SFV+BESS'!$I$9, (EA505+DU506+DV506))</f>
        <v>173.61249999999998</v>
      </c>
      <c r="EB506" s="110">
        <f t="shared" si="564"/>
        <v>72.15539147323075</v>
      </c>
      <c r="EG506" s="251"/>
      <c r="EH506" s="48">
        <v>20.7083333333333</v>
      </c>
      <c r="EI506" s="33">
        <f t="shared" si="612"/>
        <v>82.031082302570567</v>
      </c>
      <c r="EJ506" s="33">
        <f>Gen_Cons_Horario!B6364</f>
        <v>0</v>
      </c>
      <c r="EK506" s="35">
        <f t="shared" si="577"/>
        <v>82.031082302570567</v>
      </c>
      <c r="EL506" s="116">
        <f>IF(AND(EK506&gt;0,EK506*$B$4+ER505&lt;=$B$2*'SFV+BESS'!$I$9,EK506&lt;'SFV+BESS'!$I$7), EK506*$B$4, IF(AND(EK506&gt;0,EK506*$B$4+ER505&gt;$B$2*'SFV+BESS'!$I$9,EK506*$B$4&lt;'SFV+BESS'!$I$7),$B$2*'SFV+BESS'!$I$9-ER505,IF(AND(EK506&gt;0,EK506*$B$4+ER505&gt;$B$2*'SFV+BESS'!$I$9,EK506*$B$4&gt;'SFV+BESS'!$I$7,ER505&lt;$B$2*'SFV+BESS'!$I$9),$B$2*'SFV+BESS'!$I$9-ER505,IF(AND(EK506&gt;0,EK506*$B$4+ER505&lt;=$B$2*'SFV+BESS'!$I$9,EK506&gt;'SFV+BESS'!$I$7),'SFV+BESS'!$I$7,0))))</f>
        <v>0</v>
      </c>
      <c r="EM506" s="27">
        <f>IF(AND(EK506&lt;0,ER505+EK506/$B$5&gt;$H$2,-EK506/'Carga-Descarga Año'!$B$5&lt;'SFV+BESS'!$I$7),EK506/$B$5,IF(AND(EK506&lt;0,ER505+EK506/$B$5&gt;$H$2,-EK506/'Carga-Descarga Año'!$B$5&gt;'SFV+BESS'!$I$7),-'SFV+BESS'!$I$7,IF(AND(EK506&lt;0,ER505+EK506/$B$5&lt;$H$2),-MIN('SFV+BESS'!$I$7,ER505-$H$2),0)))</f>
        <v>0</v>
      </c>
      <c r="EN506" s="33"/>
      <c r="EO506" s="33">
        <f t="shared" si="597"/>
        <v>0</v>
      </c>
      <c r="EP506" s="27">
        <f t="shared" si="565"/>
        <v>0</v>
      </c>
      <c r="EQ506" s="27">
        <f t="shared" si="598"/>
        <v>0</v>
      </c>
      <c r="ER506" s="28">
        <f>IF((ER505+EL506+EM506)&gt;=$B$2*'SFV+BESS'!$I$9, $B$2*'SFV+BESS'!$I$9, (ER505+EL506+EM506))</f>
        <v>173.61249999999998</v>
      </c>
      <c r="ES506" s="110">
        <f t="shared" si="566"/>
        <v>82.031082302570567</v>
      </c>
      <c r="EX506" s="251"/>
      <c r="EY506" s="48">
        <v>20.7083333333333</v>
      </c>
      <c r="EZ506" s="33">
        <f t="shared" si="613"/>
        <v>93.140060040291317</v>
      </c>
      <c r="FA506" s="33">
        <f>Gen_Cons_Horario!B7084</f>
        <v>0</v>
      </c>
      <c r="FB506" s="35">
        <f t="shared" si="578"/>
        <v>93.140060040291317</v>
      </c>
      <c r="FC506" s="116">
        <f>IF(AND(FB506&gt;0,FB506*$B$4+FI505&lt;=$B$2*'SFV+BESS'!$I$9,FB506&lt;'SFV+BESS'!$I$7), FB506*$B$4, IF(AND(FB506&gt;0,FB506*$B$4+FI505&gt;$B$2*'SFV+BESS'!$I$9,FB506*$B$4&lt;'SFV+BESS'!$I$7),$B$2*'SFV+BESS'!$I$9-FI505,IF(AND(FB506&gt;0,FB506*$B$4+FI505&gt;$B$2*'SFV+BESS'!$I$9,FB506*$B$4&gt;'SFV+BESS'!$I$7,FI505&lt;$B$2*'SFV+BESS'!$I$9),$B$2*'SFV+BESS'!$I$9-FI505,IF(AND(FB506&gt;0,FB506*$B$4+FI505&lt;=$B$2*'SFV+BESS'!$I$9,FB506&gt;'SFV+BESS'!$I$7),'SFV+BESS'!$I$7,0))))</f>
        <v>0</v>
      </c>
      <c r="FD506" s="27">
        <f>IF(AND(FB506&lt;0,FI505+FB506/$B$5&gt;$H$2,-FB506/'Carga-Descarga Año'!$B$5&lt;'SFV+BESS'!$I$7),FB506/$B$5,IF(AND(FB506&lt;0,FI505+FB506/$B$5&gt;$H$2,-FB506/'Carga-Descarga Año'!$B$5&gt;'SFV+BESS'!$I$7),-'SFV+BESS'!$I$7,IF(AND(FB506&lt;0,FI505+FB506/$B$5&lt;$H$2),-MIN('SFV+BESS'!$I$7,FI505-$H$2),0)))</f>
        <v>0</v>
      </c>
      <c r="FE506" s="33"/>
      <c r="FF506" s="33">
        <f t="shared" si="599"/>
        <v>0</v>
      </c>
      <c r="FG506" s="27">
        <f t="shared" si="567"/>
        <v>0</v>
      </c>
      <c r="FH506" s="27">
        <f t="shared" si="600"/>
        <v>0</v>
      </c>
      <c r="FI506" s="28">
        <f>IF((FI505+FC506+FD506)&gt;=$B$2*'SFV+BESS'!$I$9, $B$2*'SFV+BESS'!$I$9, (FI505+FC506+FD506))</f>
        <v>173.61249999999998</v>
      </c>
      <c r="FJ506" s="110">
        <f t="shared" si="568"/>
        <v>93.140060040291317</v>
      </c>
      <c r="FO506" s="251"/>
      <c r="FP506" s="48">
        <v>20.7083333333333</v>
      </c>
      <c r="FQ506" s="33">
        <f t="shared" si="614"/>
        <v>106.09652002916586</v>
      </c>
      <c r="FR506" s="33">
        <f>Gen_Cons_Horario!B7828</f>
        <v>37.285000000000004</v>
      </c>
      <c r="FS506" s="35">
        <f t="shared" si="579"/>
        <v>68.811520029165848</v>
      </c>
      <c r="FT506" s="116">
        <f>IF(AND(FS506&gt;0,FS506*$B$4+FZ505&lt;=$B$2*'SFV+BESS'!$I$9,FS506&lt;'SFV+BESS'!$I$7), FS506*$B$4, IF(AND(FS506&gt;0,FS506*$B$4+FZ505&gt;$B$2*'SFV+BESS'!$I$9,FS506*$B$4&lt;'SFV+BESS'!$I$7),$B$2*'SFV+BESS'!$I$9-FZ505,IF(AND(FS506&gt;0,FS506*$B$4+FZ505&gt;$B$2*'SFV+BESS'!$I$9,FS506*$B$4&gt;'SFV+BESS'!$I$7,FZ505&lt;$B$2*'SFV+BESS'!$I$9),$B$2*'SFV+BESS'!$I$9-FZ505,IF(AND(FS506&gt;0,FS506*$B$4+FZ505&lt;=$B$2*'SFV+BESS'!$I$9,FS506&gt;'SFV+BESS'!$I$7),'SFV+BESS'!$I$7,0))))</f>
        <v>16.503470040138438</v>
      </c>
      <c r="FU506" s="27">
        <f>IF(AND(FS506&lt;0,FZ505+FS506/$B$5&gt;$H$2,-FS506/'Carga-Descarga Año'!$B$5&lt;'SFV+BESS'!$I$7),FS506/$B$5,IF(AND(FS506&lt;0,FZ505+FS506/$B$5&gt;$H$2,-FS506/'Carga-Descarga Año'!$B$5&gt;'SFV+BESS'!$I$7),-'SFV+BESS'!$I$7,IF(AND(FS506&lt;0,FZ505+FS506/$B$5&lt;$H$2),-MIN('SFV+BESS'!$I$7,FZ505-$H$2),0)))</f>
        <v>0</v>
      </c>
      <c r="FV506" s="33"/>
      <c r="FW506" s="33">
        <f t="shared" si="601"/>
        <v>37.285000000000004</v>
      </c>
      <c r="FX506" s="27">
        <f t="shared" si="569"/>
        <v>0</v>
      </c>
      <c r="FY506" s="27">
        <f t="shared" si="602"/>
        <v>0</v>
      </c>
      <c r="FZ506" s="28">
        <f>IF((FZ505+FT506+FU506)&gt;=$B$2*'SFV+BESS'!$I$9, $B$2*'SFV+BESS'!$I$9, (FZ505+FT506+FU506))</f>
        <v>173.61249999999998</v>
      </c>
      <c r="GA506" s="110">
        <f t="shared" si="570"/>
        <v>51.439446302704333</v>
      </c>
      <c r="GF506" s="251"/>
      <c r="GG506" s="48">
        <v>20.7083333333333</v>
      </c>
      <c r="GH506" s="33">
        <f t="shared" si="615"/>
        <v>108.86347538032331</v>
      </c>
      <c r="GI506" s="33">
        <f>Gen_Cons_Horario!B8548</f>
        <v>0</v>
      </c>
      <c r="GJ506" s="35">
        <f t="shared" si="585"/>
        <v>108.86347538032331</v>
      </c>
      <c r="GK506" s="116">
        <f>IF(AND(GJ506&gt;0,GJ506*$B$4+GQ505&lt;=$B$2*'SFV+BESS'!$I$9,GJ506&lt;'SFV+BESS'!$I$7), GJ506*$B$4, IF(AND(GJ506&gt;0,GJ506*$B$4+GQ505&gt;$B$2*'SFV+BESS'!$I$9,GJ506*$B$4&lt;'SFV+BESS'!$I$7),$B$2*'SFV+BESS'!$I$9-GQ505,IF(AND(GJ506&gt;0,GJ506*$B$4+GQ505&gt;$B$2*'SFV+BESS'!$I$9,GJ506*$B$4&gt;'SFV+BESS'!$I$7,GQ505&lt;$B$2*'SFV+BESS'!$I$9),$B$2*'SFV+BESS'!$I$9-GQ505,IF(AND(GJ506&gt;0,GJ506*$B$4+GQ505&lt;=$B$2*'SFV+BESS'!$I$9,GJ506&gt;'SFV+BESS'!$I$7),'SFV+BESS'!$I$7,0))))</f>
        <v>0</v>
      </c>
      <c r="GL506" s="27">
        <f>IF(AND(GJ506&lt;0,GQ505+GJ506/$B$5&gt;$H$2,-GJ506/'Carga-Descarga Año'!$B$5&lt;'SFV+BESS'!$I$7),GJ506/$B$5,IF(AND(GJ506&lt;0,GQ505+GJ506/$B$5&gt;$H$2,-GJ506/'Carga-Descarga Año'!$B$5&gt;'SFV+BESS'!$I$7),-'SFV+BESS'!$I$7,IF(AND(GJ506&lt;0,GQ505+GJ506/$B$5&lt;$H$2),-MIN('SFV+BESS'!$I$7,GQ505-$H$2),0)))</f>
        <v>0</v>
      </c>
      <c r="GM506" s="33"/>
      <c r="GN506" s="33">
        <f t="shared" si="603"/>
        <v>0</v>
      </c>
      <c r="GO506" s="27">
        <f t="shared" si="571"/>
        <v>0</v>
      </c>
      <c r="GP506" s="27">
        <f t="shared" si="604"/>
        <v>0</v>
      </c>
      <c r="GQ506" s="28">
        <f>IF((GQ505+GK506+GL506)&gt;=$B$2*'SFV+BESS'!$I$9, $B$2*'SFV+BESS'!$I$9, (GQ505+GK506+GL506))</f>
        <v>173.61249999999998</v>
      </c>
      <c r="GR506" s="110">
        <f t="shared" si="572"/>
        <v>108.86347538032331</v>
      </c>
    </row>
    <row r="507" spans="1:200">
      <c r="A507" s="249"/>
      <c r="B507" s="48">
        <v>20.75</v>
      </c>
      <c r="C507" s="38">
        <f t="shared" si="586"/>
        <v>102.86987171993853</v>
      </c>
      <c r="D507" s="2">
        <f>Gen_Cons_Horario!B533</f>
        <v>37.285000000000004</v>
      </c>
      <c r="E507" s="140">
        <f t="shared" si="544"/>
        <v>65.584871719938519</v>
      </c>
      <c r="F507" s="116">
        <f>IF(AND(E507&gt;0,E507*$B$4+L506&lt;=$B$2*'SFV+BESS'!$I$9,E507&lt;'SFV+BESS'!$I$7), E507*$B$4, IF(AND(E507&gt;0,E507*$B$4+L506&gt;$B$2*'SFV+BESS'!$I$9,E507*$B$4&lt;'SFV+BESS'!$I$7),$B$2*'SFV+BESS'!$I$9-L506,IF(AND(E507&gt;0,E507*$B$4+L506&gt;$B$2*'SFV+BESS'!$I$9,E507*$B$4&gt;'SFV+BESS'!$I$7,L506&lt;$B$2*'SFV+BESS'!$I$9),$B$2*'SFV+BESS'!$I$9-L506,IF(AND(E507&gt;0,E507*$B$4+L506&lt;=$B$2*'SFV+BESS'!$I$9,E507&gt;'SFV+BESS'!$I$7),'SFV+BESS'!$I$7,0))))</f>
        <v>0</v>
      </c>
      <c r="G507" s="27">
        <f>IF(AND(E507&lt;0,L506+E507/$B$5&gt;$H$2,-E507/'Carga-Descarga Año'!$B$5&lt;'SFV+BESS'!$I$7),E507/$B$5,IF(AND(E507&lt;0,L506+E507/$B$5&gt;$H$2,-E507/'Carga-Descarga Año'!$B$5&gt;'SFV+BESS'!$I$7),-'SFV+BESS'!$I$7,IF(AND(E507&lt;0,L506+E507/$B$5&lt;$H$2),-MIN('SFV+BESS'!$I$7,L506-$H$2),0)))</f>
        <v>0</v>
      </c>
      <c r="I507" s="38">
        <f t="shared" si="545"/>
        <v>37.285000000000004</v>
      </c>
      <c r="J507" s="27">
        <f t="shared" si="547"/>
        <v>0</v>
      </c>
      <c r="K507" s="27">
        <f t="shared" si="546"/>
        <v>0</v>
      </c>
      <c r="L507" s="28">
        <f>IF((L506+F507+G507)&gt;=$B$2*'SFV+BESS'!$I$9, $B$2*'SFV+BESS'!$I$9, (L506+F507+G507))</f>
        <v>173.61249999999998</v>
      </c>
      <c r="M507" s="110">
        <f t="shared" si="548"/>
        <v>65.584871719938519</v>
      </c>
      <c r="R507" s="251"/>
      <c r="S507" s="48">
        <v>20.75</v>
      </c>
      <c r="T507" s="2">
        <f t="shared" si="605"/>
        <v>103.90307247760497</v>
      </c>
      <c r="U507" s="2">
        <f>Gen_Cons_Horario!B1277</f>
        <v>0</v>
      </c>
      <c r="V507" s="35">
        <f t="shared" si="580"/>
        <v>103.90307247760497</v>
      </c>
      <c r="W507" s="116">
        <f>IF(AND(V507&gt;0,V507*$B$4+AC506&lt;=$B$2*'SFV+BESS'!$I$9,V507&lt;'SFV+BESS'!$I$7), V507*$B$4, IF(AND(V507&gt;0,V507*$B$4+AC506&gt;$B$2*'SFV+BESS'!$I$9,V507*$B$4&lt;'SFV+BESS'!$I$7),$B$2*'SFV+BESS'!$I$9-AC506,IF(AND(V507&gt;0,V507*$B$4+AC506&gt;$B$2*'SFV+BESS'!$I$9,V507*$B$4&gt;'SFV+BESS'!$I$7,AC506&lt;$B$2*'SFV+BESS'!$I$9),$B$2*'SFV+BESS'!$I$9-AC506,IF(AND(V507&gt;0,V507*$B$4+AC506&lt;=$B$2*'SFV+BESS'!$I$9,V507&gt;'SFV+BESS'!$I$7),'SFV+BESS'!$I$7,0))))</f>
        <v>0</v>
      </c>
      <c r="X507" s="27">
        <f>IF(AND(V507&lt;0,AC506+V507/$B$5&gt;$H$2,-V507/'Carga-Descarga Año'!$B$5&lt;'SFV+BESS'!$I$7),V507/$B$5,IF(AND(V507&lt;0,AC506+V507/$B$5&gt;$H$2,-V507/'Carga-Descarga Año'!$B$5&gt;'SFV+BESS'!$I$7),-'SFV+BESS'!$I$7,IF(AND(V507&lt;0,AC506+V507/$B$5&lt;$H$2),-MIN('SFV+BESS'!$I$7,AC506-$H$2),0)))</f>
        <v>0</v>
      </c>
      <c r="Z507" s="33">
        <f t="shared" si="574"/>
        <v>0</v>
      </c>
      <c r="AA507" s="27">
        <f t="shared" si="549"/>
        <v>0</v>
      </c>
      <c r="AB507" s="27">
        <f t="shared" si="573"/>
        <v>0</v>
      </c>
      <c r="AC507" s="28">
        <f>IF((AC506+W507+X507)&gt;=$B$2*'SFV+BESS'!$I$9, $B$2*'SFV+BESS'!$I$9, (AC506+W507+X507))</f>
        <v>173.61249999999998</v>
      </c>
      <c r="AD507" s="110">
        <f t="shared" si="550"/>
        <v>103.90307247760497</v>
      </c>
      <c r="AI507" s="251"/>
      <c r="AJ507" s="48">
        <v>20.75</v>
      </c>
      <c r="AK507" s="52">
        <f t="shared" si="606"/>
        <v>95.435636670569934</v>
      </c>
      <c r="AL507" s="33">
        <f>Gen_Cons_Horario!B1949</f>
        <v>22.371000000000002</v>
      </c>
      <c r="AM507" s="35">
        <f t="shared" si="581"/>
        <v>73.064636670569939</v>
      </c>
      <c r="AN507" s="116">
        <f>IF(AND(AM507&gt;0,AM507*$B$4+AT506&lt;=$B$2*'SFV+BESS'!$I$9,AM507&lt;'SFV+BESS'!$I$7), AM507*$B$4, IF(AND(AM507&gt;0,AM507*$B$4+AT506&gt;$B$2*'SFV+BESS'!$I$9,AM507*$B$4&lt;'SFV+BESS'!$I$7),$B$2*'SFV+BESS'!$I$9-AT506,IF(AND(AM507&gt;0,AM507*$B$4+AT506&gt;$B$2*'SFV+BESS'!$I$9,AM507*$B$4&gt;'SFV+BESS'!$I$7,AT506&lt;$B$2*'SFV+BESS'!$I$9),$B$2*'SFV+BESS'!$I$9-AT506,IF(AND(AM507&gt;0,AM507*$B$4+AT506&lt;=$B$2*'SFV+BESS'!$I$9,AM507&gt;'SFV+BESS'!$I$7),'SFV+BESS'!$I$7,0))))</f>
        <v>0</v>
      </c>
      <c r="AO507" s="27">
        <f>IF(AND(AM507&lt;0,AT506+AM507/$B$5&gt;$H$2,-AM507/'Carga-Descarga Año'!$B$5&lt;'SFV+BESS'!$I$7),AM507/$B$5,IF(AND(AM507&lt;0,AT506+AM507/$B$5&gt;$H$2,-AM507/'Carga-Descarga Año'!$B$5&gt;'SFV+BESS'!$I$7),-'SFV+BESS'!$I$7,IF(AND(AM507&lt;0,AT506+AM507/$B$5&lt;$H$2),-MIN('SFV+BESS'!$I$7,AT506-$H$2),0)))</f>
        <v>0</v>
      </c>
      <c r="AP507" s="33"/>
      <c r="AQ507" s="33">
        <f t="shared" si="587"/>
        <v>22.371000000000002</v>
      </c>
      <c r="AR507" s="27">
        <f t="shared" si="551"/>
        <v>0</v>
      </c>
      <c r="AS507" s="27">
        <f t="shared" si="588"/>
        <v>0</v>
      </c>
      <c r="AT507" s="28">
        <f>IF((AT506+AN507+AO507)&gt;=$B$2*'SFV+BESS'!$I$9, $B$2*'SFV+BESS'!$I$9, (AT506+AN507+AO507))</f>
        <v>173.61249999999998</v>
      </c>
      <c r="AU507" s="110">
        <f t="shared" si="552"/>
        <v>73.064636670569939</v>
      </c>
      <c r="AZ507" s="251"/>
      <c r="BA507" s="48">
        <v>20.75</v>
      </c>
      <c r="BB507" s="33">
        <f t="shared" si="607"/>
        <v>62.728437042746478</v>
      </c>
      <c r="BC507" s="33">
        <f>Gen_Cons_Horario!B2693</f>
        <v>0</v>
      </c>
      <c r="BD507" s="35">
        <f t="shared" si="582"/>
        <v>62.728437042746478</v>
      </c>
      <c r="BE507" s="116">
        <f>IF(AND(BD507&gt;0,BD507*$B$4+BK506&lt;=$B$2*'SFV+BESS'!$I$9,BD507&lt;'SFV+BESS'!$I$7), BD507*$B$4, IF(AND(BD507&gt;0,BD507*$B$4+BK506&gt;$B$2*'SFV+BESS'!$I$9,BD507*$B$4&lt;'SFV+BESS'!$I$7),$B$2*'SFV+BESS'!$I$9-BK506,IF(AND(BD507&gt;0,BD507*$B$4+BK506&gt;$B$2*'SFV+BESS'!$I$9,BD507*$B$4&gt;'SFV+BESS'!$I$7,BK506&lt;$B$2*'SFV+BESS'!$I$9),$B$2*'SFV+BESS'!$I$9-BK506,IF(AND(BD507&gt;0,BD507*$B$4+BK506&lt;=$B$2*'SFV+BESS'!$I$9,BD507&gt;'SFV+BESS'!$I$7),'SFV+BESS'!$I$7,0))))</f>
        <v>0</v>
      </c>
      <c r="BF507" s="27">
        <f>IF(AND(BD507&lt;0,BK506+BD507/$B$5&gt;$H$2,-BD507/'Carga-Descarga Año'!$B$5&lt;'SFV+BESS'!$I$7),BD507/$B$5,IF(AND(BD507&lt;0,BK506+BD507/$B$5&gt;$H$2,-BD507/'Carga-Descarga Año'!$B$5&gt;'SFV+BESS'!$I$7),-'SFV+BESS'!$I$7,IF(AND(BD507&lt;0,BK506+BD507/$B$5&lt;$H$2),-MIN('SFV+BESS'!$I$7,BK506-$H$2),0)))</f>
        <v>0</v>
      </c>
      <c r="BG507" s="33"/>
      <c r="BH507" s="33">
        <f t="shared" si="589"/>
        <v>0</v>
      </c>
      <c r="BI507" s="27">
        <f t="shared" si="553"/>
        <v>0</v>
      </c>
      <c r="BJ507" s="27">
        <f t="shared" si="590"/>
        <v>0</v>
      </c>
      <c r="BK507" s="28">
        <f>IF((BK506+BE507+BF507)&gt;=$B$2*'SFV+BESS'!$I$9, $B$2*'SFV+BESS'!$I$9, (BK506+BE507+BF507))</f>
        <v>173.61249999999998</v>
      </c>
      <c r="BL507" s="110">
        <f t="shared" si="554"/>
        <v>62.728437042746478</v>
      </c>
      <c r="BQ507" s="251"/>
      <c r="BR507" s="48">
        <v>20.75</v>
      </c>
      <c r="BS507" s="33">
        <f t="shared" si="608"/>
        <v>20.952304175200414</v>
      </c>
      <c r="BT507" s="33">
        <f>Gen_Cons_Horario!B3413</f>
        <v>0</v>
      </c>
      <c r="BU507" s="35">
        <f t="shared" si="583"/>
        <v>20.952304175200414</v>
      </c>
      <c r="BV507" s="116">
        <f>IF(AND(BU507&gt;0,BU507*$B$4+CB506&lt;=$B$2*'SFV+BESS'!$I$9,BU507&lt;'SFV+BESS'!$I$7), BU507*$B$4, IF(AND(BU507&gt;0,BU507*$B$4+CB506&gt;$B$2*'SFV+BESS'!$I$9,BU507*$B$4&lt;'SFV+BESS'!$I$7),$B$2*'SFV+BESS'!$I$9-CB506,IF(AND(BU507&gt;0,BU507*$B$4+CB506&gt;$B$2*'SFV+BESS'!$I$9,BU507*$B$4&gt;'SFV+BESS'!$I$7,CB506&lt;$B$2*'SFV+BESS'!$I$9),$B$2*'SFV+BESS'!$I$9-CB506,IF(AND(BU507&gt;0,BU507*$B$4+CB506&lt;=$B$2*'SFV+BESS'!$I$9,BU507&gt;'SFV+BESS'!$I$7),'SFV+BESS'!$I$7,0))))</f>
        <v>0</v>
      </c>
      <c r="BW507" s="27">
        <f>IF(AND(BU507&lt;0,CB506+BU507/$B$5&gt;$H$2,-BU507/'Carga-Descarga Año'!$B$5&lt;'SFV+BESS'!$I$7),BU507/$B$5,IF(AND(BU507&lt;0,CB506+BU507/$B$5&gt;$H$2,-BU507/'Carga-Descarga Año'!$B$5&gt;'SFV+BESS'!$I$7),-'SFV+BESS'!$I$7,IF(AND(BU507&lt;0,CB506+BU507/$B$5&lt;$H$2),-MIN('SFV+BESS'!$I$7,CB506-$H$2),0)))</f>
        <v>0</v>
      </c>
      <c r="BX507" s="33"/>
      <c r="BY507" s="33">
        <f t="shared" si="591"/>
        <v>0</v>
      </c>
      <c r="BZ507" s="27">
        <f t="shared" si="555"/>
        <v>0</v>
      </c>
      <c r="CA507" s="27">
        <f t="shared" si="556"/>
        <v>0</v>
      </c>
      <c r="CB507" s="28">
        <f>IF((CB506+BV507+BW507)&gt;=$B$2*'SFV+BESS'!$I$9, $B$2*'SFV+BESS'!$I$9, (CB506+BV507+BW507))</f>
        <v>173.61249999999998</v>
      </c>
      <c r="CC507" s="110">
        <f t="shared" si="557"/>
        <v>20.952304175200414</v>
      </c>
      <c r="CH507" s="251"/>
      <c r="CI507" s="48">
        <v>20.75</v>
      </c>
      <c r="CJ507" s="33">
        <f t="shared" si="609"/>
        <v>15.237891096566022</v>
      </c>
      <c r="CK507" s="33">
        <f>Gen_Cons_Horario!B4157</f>
        <v>0</v>
      </c>
      <c r="CL507" s="35">
        <f t="shared" si="584"/>
        <v>15.237891096566022</v>
      </c>
      <c r="CM507" s="116">
        <f>IF(AND(CL507&gt;0,CL507*$B$4+CS506&lt;=$B$2*'SFV+BESS'!$I$9,CL507&lt;'SFV+BESS'!$I$7), CL507*$B$4, IF(AND(CL507&gt;0,CL507*$B$4+CS506&gt;$B$2*'SFV+BESS'!$I$9,CL507*$B$4&lt;'SFV+BESS'!$I$7),$B$2*'SFV+BESS'!$I$9-CS506,IF(AND(CL507&gt;0,CL507*$B$4+CS506&gt;$B$2*'SFV+BESS'!$I$9,CL507*$B$4&gt;'SFV+BESS'!$I$7,CS506&lt;$B$2*'SFV+BESS'!$I$9),$B$2*'SFV+BESS'!$I$9-CS506,IF(AND(CL507&gt;0,CL507*$B$4+CS506&lt;=$B$2*'SFV+BESS'!$I$9,CL507&gt;'SFV+BESS'!$I$7),'SFV+BESS'!$I$7,0))))</f>
        <v>0</v>
      </c>
      <c r="CN507" s="27">
        <f>IF(AND(CL507&lt;0,CS506+CL507/$B$5&gt;$H$2,-CL507/'Carga-Descarga Año'!$B$5&lt;'SFV+BESS'!$I$7),CL507/$B$5,IF(AND(CL507&lt;0,CS506+CL507/$B$5&gt;$H$2,-CL507/'Carga-Descarga Año'!$B$5&gt;'SFV+BESS'!$I$7),-'SFV+BESS'!$I$7,IF(AND(CL507&lt;0,CS506+CL507/$B$5&lt;$H$2),-MIN('SFV+BESS'!$I$7,CS506-$H$2),0)))</f>
        <v>0</v>
      </c>
      <c r="CO507" s="33"/>
      <c r="CP507" s="33">
        <f t="shared" si="592"/>
        <v>0</v>
      </c>
      <c r="CQ507" s="27">
        <f t="shared" si="558"/>
        <v>0</v>
      </c>
      <c r="CR507" s="27">
        <f t="shared" si="593"/>
        <v>0</v>
      </c>
      <c r="CS507" s="28">
        <f>IF((CS506+CM507+CN507)&gt;=$B$2*'SFV+BESS'!$I$9, $B$2*'SFV+BESS'!$I$9, (CS506+CM507+CN507))</f>
        <v>173.61249999999998</v>
      </c>
      <c r="CT507" s="110">
        <f t="shared" si="559"/>
        <v>15.237891096566022</v>
      </c>
      <c r="CY507" s="251"/>
      <c r="CZ507" s="48">
        <v>20.75</v>
      </c>
      <c r="DA507" s="33">
        <f t="shared" si="610"/>
        <v>22.399706331116558</v>
      </c>
      <c r="DB507" s="33">
        <f>Gen_Cons_Horario!B4877</f>
        <v>0</v>
      </c>
      <c r="DC507" s="35">
        <f t="shared" si="575"/>
        <v>22.399706331116558</v>
      </c>
      <c r="DD507" s="116">
        <f>IF(AND(DC507&gt;0,DC507*$B$4+DJ506&lt;=$B$2*'SFV+BESS'!$I$9,DC507&lt;'SFV+BESS'!$I$7), DC507*$B$4, IF(AND(DC507&gt;0,DC507*$B$4+DJ506&gt;$B$2*'SFV+BESS'!$I$9,DC507*$B$4&lt;'SFV+BESS'!$I$7),$B$2*'SFV+BESS'!$I$9-DJ506,IF(AND(DC507&gt;0,DC507*$B$4+DJ506&gt;$B$2*'SFV+BESS'!$I$9,DC507*$B$4&gt;'SFV+BESS'!$I$7,DJ506&lt;$B$2*'SFV+BESS'!$I$9),$B$2*'SFV+BESS'!$I$9-DJ506,IF(AND(DC507&gt;0,DC507*$B$4+DJ506&lt;=$B$2*'SFV+BESS'!$I$9,DC507&gt;'SFV+BESS'!$I$7),'SFV+BESS'!$I$7,0))))</f>
        <v>0</v>
      </c>
      <c r="DE507" s="27">
        <f>IF(AND(DC507&lt;0,DJ506+DC507/$B$5&gt;$H$2,-DC507/'Carga-Descarga Año'!$B$5&lt;'SFV+BESS'!$I$7),DC507/$B$5,IF(AND(DC507&lt;0,DJ506+DC507/$B$5&gt;$H$2,-DC507/'Carga-Descarga Año'!$B$5&gt;'SFV+BESS'!$I$7),-'SFV+BESS'!$I$7,IF(AND(DC507&lt;0,DJ506+DC507/$B$5&lt;$H$2),-MIN('SFV+BESS'!$I$7,DJ506-$H$2),0)))</f>
        <v>0</v>
      </c>
      <c r="DF507" s="33"/>
      <c r="DG507" s="33">
        <f t="shared" si="594"/>
        <v>0</v>
      </c>
      <c r="DH507" s="27">
        <f t="shared" si="560"/>
        <v>0</v>
      </c>
      <c r="DI507" s="27">
        <f t="shared" si="561"/>
        <v>0</v>
      </c>
      <c r="DJ507" s="28">
        <f>IF((DJ506+DD507+DE507)&gt;=$B$2*'SFV+BESS'!$I$9, $B$2*'SFV+BESS'!$I$9, (DJ506+DD507+DE507))</f>
        <v>173.61249999999998</v>
      </c>
      <c r="DK507" s="110">
        <f t="shared" si="562"/>
        <v>22.399706331116558</v>
      </c>
      <c r="DP507" s="251"/>
      <c r="DQ507" s="48">
        <v>20.75</v>
      </c>
      <c r="DR507" s="33">
        <f t="shared" si="611"/>
        <v>43.502380946179692</v>
      </c>
      <c r="DS507" s="33">
        <f>Gen_Cons_Horario!B5621</f>
        <v>0</v>
      </c>
      <c r="DT507" s="35">
        <f t="shared" si="576"/>
        <v>43.502380946179692</v>
      </c>
      <c r="DU507" s="116">
        <f>IF(AND(DT507&gt;0,DT507*$B$4+EA506&lt;=$B$2*'SFV+BESS'!$I$9,DT507&lt;'SFV+BESS'!$I$7), DT507*$B$4, IF(AND(DT507&gt;0,DT507*$B$4+EA506&gt;$B$2*'SFV+BESS'!$I$9,DT507*$B$4&lt;'SFV+BESS'!$I$7),$B$2*'SFV+BESS'!$I$9-EA506,IF(AND(DT507&gt;0,DT507*$B$4+EA506&gt;$B$2*'SFV+BESS'!$I$9,DT507*$B$4&gt;'SFV+BESS'!$I$7,EA506&lt;$B$2*'SFV+BESS'!$I$9),$B$2*'SFV+BESS'!$I$9-EA506,IF(AND(DT507&gt;0,DT507*$B$4+EA506&lt;=$B$2*'SFV+BESS'!$I$9,DT507&gt;'SFV+BESS'!$I$7),'SFV+BESS'!$I$7,0))))</f>
        <v>0</v>
      </c>
      <c r="DV507" s="27">
        <f>IF(AND(DT507&lt;0,EA506+DT507/$B$5&gt;$H$2,-DT507/'Carga-Descarga Año'!$B$5&lt;'SFV+BESS'!$I$7),DT507/$B$5,IF(AND(DT507&lt;0,EA506+DT507/$B$5&gt;$H$2,-DT507/'Carga-Descarga Año'!$B$5&gt;'SFV+BESS'!$I$7),-'SFV+BESS'!$I$7,IF(AND(DT507&lt;0,EA506+DT507/$B$5&lt;$H$2),-MIN('SFV+BESS'!$I$7,EA506-$H$2),0)))</f>
        <v>0</v>
      </c>
      <c r="DW507" s="33"/>
      <c r="DX507" s="33">
        <f t="shared" si="595"/>
        <v>0</v>
      </c>
      <c r="DY507" s="27">
        <f t="shared" si="563"/>
        <v>0</v>
      </c>
      <c r="DZ507" s="27">
        <f t="shared" si="596"/>
        <v>0</v>
      </c>
      <c r="EA507" s="28">
        <f>IF((EA506+DU507+DV507)&gt;=$B$2*'SFV+BESS'!$I$9, $B$2*'SFV+BESS'!$I$9, (EA506+DU507+DV507))</f>
        <v>173.61249999999998</v>
      </c>
      <c r="EB507" s="110">
        <f t="shared" si="564"/>
        <v>43.502380946179692</v>
      </c>
      <c r="EG507" s="251"/>
      <c r="EH507" s="48">
        <v>20.75</v>
      </c>
      <c r="EI507" s="33">
        <f t="shared" si="612"/>
        <v>59.658968947324041</v>
      </c>
      <c r="EJ507" s="33">
        <f>Gen_Cons_Horario!B6365</f>
        <v>0</v>
      </c>
      <c r="EK507" s="35">
        <f t="shared" si="577"/>
        <v>59.658968947324041</v>
      </c>
      <c r="EL507" s="116">
        <f>IF(AND(EK507&gt;0,EK507*$B$4+ER506&lt;=$B$2*'SFV+BESS'!$I$9,EK507&lt;'SFV+BESS'!$I$7), EK507*$B$4, IF(AND(EK507&gt;0,EK507*$B$4+ER506&gt;$B$2*'SFV+BESS'!$I$9,EK507*$B$4&lt;'SFV+BESS'!$I$7),$B$2*'SFV+BESS'!$I$9-ER506,IF(AND(EK507&gt;0,EK507*$B$4+ER506&gt;$B$2*'SFV+BESS'!$I$9,EK507*$B$4&gt;'SFV+BESS'!$I$7,ER506&lt;$B$2*'SFV+BESS'!$I$9),$B$2*'SFV+BESS'!$I$9-ER506,IF(AND(EK507&gt;0,EK507*$B$4+ER506&lt;=$B$2*'SFV+BESS'!$I$9,EK507&gt;'SFV+BESS'!$I$7),'SFV+BESS'!$I$7,0))))</f>
        <v>0</v>
      </c>
      <c r="EM507" s="27">
        <f>IF(AND(EK507&lt;0,ER506+EK507/$B$5&gt;$H$2,-EK507/'Carga-Descarga Año'!$B$5&lt;'SFV+BESS'!$I$7),EK507/$B$5,IF(AND(EK507&lt;0,ER506+EK507/$B$5&gt;$H$2,-EK507/'Carga-Descarga Año'!$B$5&gt;'SFV+BESS'!$I$7),-'SFV+BESS'!$I$7,IF(AND(EK507&lt;0,ER506+EK507/$B$5&lt;$H$2),-MIN('SFV+BESS'!$I$7,ER506-$H$2),0)))</f>
        <v>0</v>
      </c>
      <c r="EN507" s="33"/>
      <c r="EO507" s="33">
        <f t="shared" si="597"/>
        <v>0</v>
      </c>
      <c r="EP507" s="27">
        <f t="shared" si="565"/>
        <v>0</v>
      </c>
      <c r="EQ507" s="27">
        <f t="shared" si="598"/>
        <v>0</v>
      </c>
      <c r="ER507" s="28">
        <f>IF((ER506+EL507+EM507)&gt;=$B$2*'SFV+BESS'!$I$9, $B$2*'SFV+BESS'!$I$9, (ER506+EL507+EM507))</f>
        <v>173.61249999999998</v>
      </c>
      <c r="ES507" s="110">
        <f t="shared" si="566"/>
        <v>59.658968947324041</v>
      </c>
      <c r="EX507" s="251"/>
      <c r="EY507" s="48">
        <v>20.75</v>
      </c>
      <c r="EZ507" s="33">
        <f t="shared" si="613"/>
        <v>74.053982163182425</v>
      </c>
      <c r="FA507" s="33">
        <f>Gen_Cons_Horario!B7085</f>
        <v>0</v>
      </c>
      <c r="FB507" s="35">
        <f t="shared" si="578"/>
        <v>74.053982163182425</v>
      </c>
      <c r="FC507" s="116">
        <f>IF(AND(FB507&gt;0,FB507*$B$4+FI506&lt;=$B$2*'SFV+BESS'!$I$9,FB507&lt;'SFV+BESS'!$I$7), FB507*$B$4, IF(AND(FB507&gt;0,FB507*$B$4+FI506&gt;$B$2*'SFV+BESS'!$I$9,FB507*$B$4&lt;'SFV+BESS'!$I$7),$B$2*'SFV+BESS'!$I$9-FI506,IF(AND(FB507&gt;0,FB507*$B$4+FI506&gt;$B$2*'SFV+BESS'!$I$9,FB507*$B$4&gt;'SFV+BESS'!$I$7,FI506&lt;$B$2*'SFV+BESS'!$I$9),$B$2*'SFV+BESS'!$I$9-FI506,IF(AND(FB507&gt;0,FB507*$B$4+FI506&lt;=$B$2*'SFV+BESS'!$I$9,FB507&gt;'SFV+BESS'!$I$7),'SFV+BESS'!$I$7,0))))</f>
        <v>0</v>
      </c>
      <c r="FD507" s="27">
        <f>IF(AND(FB507&lt;0,FI506+FB507/$B$5&gt;$H$2,-FB507/'Carga-Descarga Año'!$B$5&lt;'SFV+BESS'!$I$7),FB507/$B$5,IF(AND(FB507&lt;0,FI506+FB507/$B$5&gt;$H$2,-FB507/'Carga-Descarga Año'!$B$5&gt;'SFV+BESS'!$I$7),-'SFV+BESS'!$I$7,IF(AND(FB507&lt;0,FI506+FB507/$B$5&lt;$H$2),-MIN('SFV+BESS'!$I$7,FI506-$H$2),0)))</f>
        <v>0</v>
      </c>
      <c r="FE507" s="33"/>
      <c r="FF507" s="33">
        <f t="shared" si="599"/>
        <v>0</v>
      </c>
      <c r="FG507" s="27">
        <f t="shared" si="567"/>
        <v>0</v>
      </c>
      <c r="FH507" s="27">
        <f t="shared" si="600"/>
        <v>0</v>
      </c>
      <c r="FI507" s="28">
        <f>IF((FI506+FC507+FD507)&gt;=$B$2*'SFV+BESS'!$I$9, $B$2*'SFV+BESS'!$I$9, (FI506+FC507+FD507))</f>
        <v>173.61249999999998</v>
      </c>
      <c r="FJ507" s="110">
        <f t="shared" si="568"/>
        <v>74.053982163182425</v>
      </c>
      <c r="FO507" s="251"/>
      <c r="FP507" s="48">
        <v>20.75</v>
      </c>
      <c r="FQ507" s="33">
        <f t="shared" si="614"/>
        <v>90.474946527938982</v>
      </c>
      <c r="FR507" s="33">
        <f>Gen_Cons_Horario!B7829</f>
        <v>0</v>
      </c>
      <c r="FS507" s="35">
        <f t="shared" si="579"/>
        <v>90.474946527938982</v>
      </c>
      <c r="FT507" s="116">
        <f>IF(AND(FS507&gt;0,FS507*$B$4+FZ506&lt;=$B$2*'SFV+BESS'!$I$9,FS507&lt;'SFV+BESS'!$I$7), FS507*$B$4, IF(AND(FS507&gt;0,FS507*$B$4+FZ506&gt;$B$2*'SFV+BESS'!$I$9,FS507*$B$4&lt;'SFV+BESS'!$I$7),$B$2*'SFV+BESS'!$I$9-FZ506,IF(AND(FS507&gt;0,FS507*$B$4+FZ506&gt;$B$2*'SFV+BESS'!$I$9,FS507*$B$4&gt;'SFV+BESS'!$I$7,FZ506&lt;$B$2*'SFV+BESS'!$I$9),$B$2*'SFV+BESS'!$I$9-FZ506,IF(AND(FS507&gt;0,FS507*$B$4+FZ506&lt;=$B$2*'SFV+BESS'!$I$9,FS507&gt;'SFV+BESS'!$I$7),'SFV+BESS'!$I$7,0))))</f>
        <v>0</v>
      </c>
      <c r="FU507" s="27">
        <f>IF(AND(FS507&lt;0,FZ506+FS507/$B$5&gt;$H$2,-FS507/'Carga-Descarga Año'!$B$5&lt;'SFV+BESS'!$I$7),FS507/$B$5,IF(AND(FS507&lt;0,FZ506+FS507/$B$5&gt;$H$2,-FS507/'Carga-Descarga Año'!$B$5&gt;'SFV+BESS'!$I$7),-'SFV+BESS'!$I$7,IF(AND(FS507&lt;0,FZ506+FS507/$B$5&lt;$H$2),-MIN('SFV+BESS'!$I$7,FZ506-$H$2),0)))</f>
        <v>0</v>
      </c>
      <c r="FV507" s="33"/>
      <c r="FW507" s="33">
        <f t="shared" si="601"/>
        <v>0</v>
      </c>
      <c r="FX507" s="27">
        <f t="shared" si="569"/>
        <v>0</v>
      </c>
      <c r="FY507" s="27">
        <f t="shared" si="602"/>
        <v>0</v>
      </c>
      <c r="FZ507" s="28">
        <f>IF((FZ506+FT507+FU507)&gt;=$B$2*'SFV+BESS'!$I$9, $B$2*'SFV+BESS'!$I$9, (FZ506+FT507+FU507))</f>
        <v>173.61249999999998</v>
      </c>
      <c r="GA507" s="110">
        <f t="shared" si="570"/>
        <v>90.474946527938982</v>
      </c>
      <c r="GF507" s="251"/>
      <c r="GG507" s="48">
        <v>20.75</v>
      </c>
      <c r="GH507" s="33">
        <f t="shared" si="615"/>
        <v>95.072145615161062</v>
      </c>
      <c r="GI507" s="33">
        <f>Gen_Cons_Horario!B8549</f>
        <v>0</v>
      </c>
      <c r="GJ507" s="35">
        <f t="shared" si="585"/>
        <v>95.072145615161062</v>
      </c>
      <c r="GK507" s="116">
        <f>IF(AND(GJ507&gt;0,GJ507*$B$4+GQ506&lt;=$B$2*'SFV+BESS'!$I$9,GJ507&lt;'SFV+BESS'!$I$7), GJ507*$B$4, IF(AND(GJ507&gt;0,GJ507*$B$4+GQ506&gt;$B$2*'SFV+BESS'!$I$9,GJ507*$B$4&lt;'SFV+BESS'!$I$7),$B$2*'SFV+BESS'!$I$9-GQ506,IF(AND(GJ507&gt;0,GJ507*$B$4+GQ506&gt;$B$2*'SFV+BESS'!$I$9,GJ507*$B$4&gt;'SFV+BESS'!$I$7,GQ506&lt;$B$2*'SFV+BESS'!$I$9),$B$2*'SFV+BESS'!$I$9-GQ506,IF(AND(GJ507&gt;0,GJ507*$B$4+GQ506&lt;=$B$2*'SFV+BESS'!$I$9,GJ507&gt;'SFV+BESS'!$I$7),'SFV+BESS'!$I$7,0))))</f>
        <v>0</v>
      </c>
      <c r="GL507" s="27">
        <f>IF(AND(GJ507&lt;0,GQ506+GJ507/$B$5&gt;$H$2,-GJ507/'Carga-Descarga Año'!$B$5&lt;'SFV+BESS'!$I$7),GJ507/$B$5,IF(AND(GJ507&lt;0,GQ506+GJ507/$B$5&gt;$H$2,-GJ507/'Carga-Descarga Año'!$B$5&gt;'SFV+BESS'!$I$7),-'SFV+BESS'!$I$7,IF(AND(GJ507&lt;0,GQ506+GJ507/$B$5&lt;$H$2),-MIN('SFV+BESS'!$I$7,GQ506-$H$2),0)))</f>
        <v>0</v>
      </c>
      <c r="GM507" s="33"/>
      <c r="GN507" s="33">
        <f t="shared" si="603"/>
        <v>0</v>
      </c>
      <c r="GO507" s="27">
        <f t="shared" si="571"/>
        <v>0</v>
      </c>
      <c r="GP507" s="27">
        <f t="shared" si="604"/>
        <v>0</v>
      </c>
      <c r="GQ507" s="28">
        <f>IF((GQ506+GK507+GL507)&gt;=$B$2*'SFV+BESS'!$I$9, $B$2*'SFV+BESS'!$I$9, (GQ506+GK507+GL507))</f>
        <v>173.61249999999998</v>
      </c>
      <c r="GR507" s="110">
        <f t="shared" si="572"/>
        <v>95.072145615161062</v>
      </c>
    </row>
    <row r="508" spans="1:200">
      <c r="A508" s="249"/>
      <c r="B508" s="48">
        <v>20.7916666666667</v>
      </c>
      <c r="C508" s="38">
        <f t="shared" si="586"/>
        <v>79.925483788312661</v>
      </c>
      <c r="D508" s="2">
        <f>Gen_Cons_Horario!B534</f>
        <v>37.285000000000004</v>
      </c>
      <c r="E508" s="140">
        <f t="shared" si="544"/>
        <v>42.640483788312658</v>
      </c>
      <c r="F508" s="116">
        <f>IF(AND(E508&gt;0,E508*$B$4+L507&lt;=$B$2*'SFV+BESS'!$I$9,E508&lt;'SFV+BESS'!$I$7), E508*$B$4, IF(AND(E508&gt;0,E508*$B$4+L507&gt;$B$2*'SFV+BESS'!$I$9,E508*$B$4&lt;'SFV+BESS'!$I$7),$B$2*'SFV+BESS'!$I$9-L507,IF(AND(E508&gt;0,E508*$B$4+L507&gt;$B$2*'SFV+BESS'!$I$9,E508*$B$4&gt;'SFV+BESS'!$I$7,L507&lt;$B$2*'SFV+BESS'!$I$9),$B$2*'SFV+BESS'!$I$9-L507,IF(AND(E508&gt;0,E508*$B$4+L507&lt;=$B$2*'SFV+BESS'!$I$9,E508&gt;'SFV+BESS'!$I$7),'SFV+BESS'!$I$7,0))))</f>
        <v>0</v>
      </c>
      <c r="G508" s="27">
        <f>IF(AND(E508&lt;0,L507+E508/$B$5&gt;$H$2,-E508/'Carga-Descarga Año'!$B$5&lt;'SFV+BESS'!$I$7),E508/$B$5,IF(AND(E508&lt;0,L507+E508/$B$5&gt;$H$2,-E508/'Carga-Descarga Año'!$B$5&gt;'SFV+BESS'!$I$7),-'SFV+BESS'!$I$7,IF(AND(E508&lt;0,L507+E508/$B$5&lt;$H$2),-MIN('SFV+BESS'!$I$7,L507-$H$2),0)))</f>
        <v>0</v>
      </c>
      <c r="I508" s="38">
        <f t="shared" si="545"/>
        <v>37.285000000000004</v>
      </c>
      <c r="J508" s="27">
        <f t="shared" si="547"/>
        <v>0</v>
      </c>
      <c r="K508" s="27">
        <f t="shared" si="546"/>
        <v>0</v>
      </c>
      <c r="L508" s="28">
        <f>IF((L507+F508+G508)&gt;=$B$2*'SFV+BESS'!$I$9, $B$2*'SFV+BESS'!$I$9, (L507+F508+G508))</f>
        <v>173.61249999999998</v>
      </c>
      <c r="M508" s="110">
        <f t="shared" si="548"/>
        <v>42.640483788312658</v>
      </c>
      <c r="R508" s="251"/>
      <c r="S508" s="48">
        <v>20.7916666666667</v>
      </c>
      <c r="T508" s="2">
        <f t="shared" si="605"/>
        <v>73.959352377759757</v>
      </c>
      <c r="U508" s="2">
        <f>Gen_Cons_Horario!B1278</f>
        <v>0</v>
      </c>
      <c r="V508" s="35">
        <f t="shared" si="580"/>
        <v>73.959352377759757</v>
      </c>
      <c r="W508" s="116">
        <f>IF(AND(V508&gt;0,V508*$B$4+AC507&lt;=$B$2*'SFV+BESS'!$I$9,V508&lt;'SFV+BESS'!$I$7), V508*$B$4, IF(AND(V508&gt;0,V508*$B$4+AC507&gt;$B$2*'SFV+BESS'!$I$9,V508*$B$4&lt;'SFV+BESS'!$I$7),$B$2*'SFV+BESS'!$I$9-AC507,IF(AND(V508&gt;0,V508*$B$4+AC507&gt;$B$2*'SFV+BESS'!$I$9,V508*$B$4&gt;'SFV+BESS'!$I$7,AC507&lt;$B$2*'SFV+BESS'!$I$9),$B$2*'SFV+BESS'!$I$9-AC507,IF(AND(V508&gt;0,V508*$B$4+AC507&lt;=$B$2*'SFV+BESS'!$I$9,V508&gt;'SFV+BESS'!$I$7),'SFV+BESS'!$I$7,0))))</f>
        <v>0</v>
      </c>
      <c r="X508" s="27">
        <f>IF(AND(V508&lt;0,AC507+V508/$B$5&gt;$H$2,-V508/'Carga-Descarga Año'!$B$5&lt;'SFV+BESS'!$I$7),V508/$B$5,IF(AND(V508&lt;0,AC507+V508/$B$5&gt;$H$2,-V508/'Carga-Descarga Año'!$B$5&gt;'SFV+BESS'!$I$7),-'SFV+BESS'!$I$7,IF(AND(V508&lt;0,AC507+V508/$B$5&lt;$H$2),-MIN('SFV+BESS'!$I$7,AC507-$H$2),0)))</f>
        <v>0</v>
      </c>
      <c r="Z508" s="33">
        <f t="shared" si="574"/>
        <v>0</v>
      </c>
      <c r="AA508" s="27">
        <f t="shared" si="549"/>
        <v>0</v>
      </c>
      <c r="AB508" s="27">
        <f t="shared" si="573"/>
        <v>0</v>
      </c>
      <c r="AC508" s="28">
        <f>IF((AC507+W508+X508)&gt;=$B$2*'SFV+BESS'!$I$9, $B$2*'SFV+BESS'!$I$9, (AC507+W508+X508))</f>
        <v>173.61249999999998</v>
      </c>
      <c r="AD508" s="110">
        <f t="shared" si="550"/>
        <v>73.959352377759757</v>
      </c>
      <c r="AI508" s="251"/>
      <c r="AJ508" s="48">
        <v>20.7916666666667</v>
      </c>
      <c r="AK508" s="52">
        <f t="shared" si="606"/>
        <v>36.25870067053912</v>
      </c>
      <c r="AL508" s="33">
        <f>Gen_Cons_Horario!B1950</f>
        <v>22.371000000000002</v>
      </c>
      <c r="AM508" s="35">
        <f t="shared" si="581"/>
        <v>13.887700670539118</v>
      </c>
      <c r="AN508" s="116">
        <f>IF(AND(AM508&gt;0,AM508*$B$4+AT507&lt;=$B$2*'SFV+BESS'!$I$9,AM508&lt;'SFV+BESS'!$I$7), AM508*$B$4, IF(AND(AM508&gt;0,AM508*$B$4+AT507&gt;$B$2*'SFV+BESS'!$I$9,AM508*$B$4&lt;'SFV+BESS'!$I$7),$B$2*'SFV+BESS'!$I$9-AT507,IF(AND(AM508&gt;0,AM508*$B$4+AT507&gt;$B$2*'SFV+BESS'!$I$9,AM508*$B$4&gt;'SFV+BESS'!$I$7,AT507&lt;$B$2*'SFV+BESS'!$I$9),$B$2*'SFV+BESS'!$I$9-AT507,IF(AND(AM508&gt;0,AM508*$B$4+AT507&lt;=$B$2*'SFV+BESS'!$I$9,AM508&gt;'SFV+BESS'!$I$7),'SFV+BESS'!$I$7,0))))</f>
        <v>0</v>
      </c>
      <c r="AO508" s="27">
        <f>IF(AND(AM508&lt;0,AT507+AM508/$B$5&gt;$H$2,-AM508/'Carga-Descarga Año'!$B$5&lt;'SFV+BESS'!$I$7),AM508/$B$5,IF(AND(AM508&lt;0,AT507+AM508/$B$5&gt;$H$2,-AM508/'Carga-Descarga Año'!$B$5&gt;'SFV+BESS'!$I$7),-'SFV+BESS'!$I$7,IF(AND(AM508&lt;0,AT507+AM508/$B$5&lt;$H$2),-MIN('SFV+BESS'!$I$7,AT507-$H$2),0)))</f>
        <v>0</v>
      </c>
      <c r="AP508" s="33"/>
      <c r="AQ508" s="33">
        <f t="shared" si="587"/>
        <v>22.371000000000002</v>
      </c>
      <c r="AR508" s="27">
        <f t="shared" si="551"/>
        <v>0</v>
      </c>
      <c r="AS508" s="27">
        <f t="shared" si="588"/>
        <v>0</v>
      </c>
      <c r="AT508" s="28">
        <f>IF((AT507+AN508+AO508)&gt;=$B$2*'SFV+BESS'!$I$9, $B$2*'SFV+BESS'!$I$9, (AT507+AN508+AO508))</f>
        <v>173.61249999999998</v>
      </c>
      <c r="AU508" s="110">
        <f t="shared" si="552"/>
        <v>13.887700670539118</v>
      </c>
      <c r="AZ508" s="251"/>
      <c r="BA508" s="48">
        <v>20.7916666666667</v>
      </c>
      <c r="BB508" s="33">
        <f t="shared" si="607"/>
        <v>0.19541569172195167</v>
      </c>
      <c r="BC508" s="33">
        <f>Gen_Cons_Horario!B2694</f>
        <v>0</v>
      </c>
      <c r="BD508" s="35">
        <f t="shared" si="582"/>
        <v>0.19541569172195167</v>
      </c>
      <c r="BE508" s="116">
        <f>IF(AND(BD508&gt;0,BD508*$B$4+BK507&lt;=$B$2*'SFV+BESS'!$I$9,BD508&lt;'SFV+BESS'!$I$7), BD508*$B$4, IF(AND(BD508&gt;0,BD508*$B$4+BK507&gt;$B$2*'SFV+BESS'!$I$9,BD508*$B$4&lt;'SFV+BESS'!$I$7),$B$2*'SFV+BESS'!$I$9-BK507,IF(AND(BD508&gt;0,BD508*$B$4+BK507&gt;$B$2*'SFV+BESS'!$I$9,BD508*$B$4&gt;'SFV+BESS'!$I$7,BK507&lt;$B$2*'SFV+BESS'!$I$9),$B$2*'SFV+BESS'!$I$9-BK507,IF(AND(BD508&gt;0,BD508*$B$4+BK507&lt;=$B$2*'SFV+BESS'!$I$9,BD508&gt;'SFV+BESS'!$I$7),'SFV+BESS'!$I$7,0))))</f>
        <v>0</v>
      </c>
      <c r="BF508" s="27">
        <f>IF(AND(BD508&lt;0,BK507+BD508/$B$5&gt;$H$2,-BD508/'Carga-Descarga Año'!$B$5&lt;'SFV+BESS'!$I$7),BD508/$B$5,IF(AND(BD508&lt;0,BK507+BD508/$B$5&gt;$H$2,-BD508/'Carga-Descarga Año'!$B$5&gt;'SFV+BESS'!$I$7),-'SFV+BESS'!$I$7,IF(AND(BD508&lt;0,BK507+BD508/$B$5&lt;$H$2),-MIN('SFV+BESS'!$I$7,BK507-$H$2),0)))</f>
        <v>0</v>
      </c>
      <c r="BG508" s="33"/>
      <c r="BH508" s="33">
        <f t="shared" si="589"/>
        <v>0</v>
      </c>
      <c r="BI508" s="27">
        <f t="shared" si="553"/>
        <v>0</v>
      </c>
      <c r="BJ508" s="27">
        <f t="shared" si="590"/>
        <v>0</v>
      </c>
      <c r="BK508" s="28">
        <f>IF((BK507+BE508+BF508)&gt;=$B$2*'SFV+BESS'!$I$9, $B$2*'SFV+BESS'!$I$9, (BK507+BE508+BF508))</f>
        <v>173.61249999999998</v>
      </c>
      <c r="BL508" s="110">
        <f t="shared" si="554"/>
        <v>0.19541569172195167</v>
      </c>
      <c r="BQ508" s="251"/>
      <c r="BR508" s="48">
        <v>20.7916666666667</v>
      </c>
      <c r="BS508" s="33">
        <f t="shared" si="608"/>
        <v>0</v>
      </c>
      <c r="BT508" s="33">
        <f>Gen_Cons_Horario!B3414</f>
        <v>0</v>
      </c>
      <c r="BU508" s="35">
        <f t="shared" si="583"/>
        <v>0</v>
      </c>
      <c r="BV508" s="116">
        <f>IF(AND(BU508&gt;0,BU508*$B$4+CB507&lt;=$B$2*'SFV+BESS'!$I$9,BU508&lt;'SFV+BESS'!$I$7), BU508*$B$4, IF(AND(BU508&gt;0,BU508*$B$4+CB507&gt;$B$2*'SFV+BESS'!$I$9,BU508*$B$4&lt;'SFV+BESS'!$I$7),$B$2*'SFV+BESS'!$I$9-CB507,IF(AND(BU508&gt;0,BU508*$B$4+CB507&gt;$B$2*'SFV+BESS'!$I$9,BU508*$B$4&gt;'SFV+BESS'!$I$7,CB507&lt;$B$2*'SFV+BESS'!$I$9),$B$2*'SFV+BESS'!$I$9-CB507,IF(AND(BU508&gt;0,BU508*$B$4+CB507&lt;=$B$2*'SFV+BESS'!$I$9,BU508&gt;'SFV+BESS'!$I$7),'SFV+BESS'!$I$7,0))))</f>
        <v>0</v>
      </c>
      <c r="BW508" s="27">
        <f>IF(AND(BU508&lt;0,CB507+BU508/$B$5&gt;$H$2,-BU508/'Carga-Descarga Año'!$B$5&lt;'SFV+BESS'!$I$7),BU508/$B$5,IF(AND(BU508&lt;0,CB507+BU508/$B$5&gt;$H$2,-BU508/'Carga-Descarga Año'!$B$5&gt;'SFV+BESS'!$I$7),-'SFV+BESS'!$I$7,IF(AND(BU508&lt;0,CB507+BU508/$B$5&lt;$H$2),-MIN('SFV+BESS'!$I$7,CB507-$H$2),0)))</f>
        <v>0</v>
      </c>
      <c r="BX508" s="33"/>
      <c r="BY508" s="33">
        <f t="shared" si="591"/>
        <v>0</v>
      </c>
      <c r="BZ508" s="27">
        <f t="shared" si="555"/>
        <v>0</v>
      </c>
      <c r="CA508" s="27">
        <f t="shared" si="556"/>
        <v>0</v>
      </c>
      <c r="CB508" s="28">
        <f>IF((CB507+BV508+BW508)&gt;=$B$2*'SFV+BESS'!$I$9, $B$2*'SFV+BESS'!$I$9, (CB507+BV508+BW508))</f>
        <v>173.61249999999998</v>
      </c>
      <c r="CC508" s="110">
        <f t="shared" si="557"/>
        <v>0</v>
      </c>
      <c r="CH508" s="251"/>
      <c r="CI508" s="48">
        <v>20.7916666666667</v>
      </c>
      <c r="CJ508" s="33">
        <f t="shared" si="609"/>
        <v>0</v>
      </c>
      <c r="CK508" s="33">
        <f>Gen_Cons_Horario!B4158</f>
        <v>0</v>
      </c>
      <c r="CL508" s="35">
        <f t="shared" si="584"/>
        <v>0</v>
      </c>
      <c r="CM508" s="116">
        <f>IF(AND(CL508&gt;0,CL508*$B$4+CS507&lt;=$B$2*'SFV+BESS'!$I$9,CL508&lt;'SFV+BESS'!$I$7), CL508*$B$4, IF(AND(CL508&gt;0,CL508*$B$4+CS507&gt;$B$2*'SFV+BESS'!$I$9,CL508*$B$4&lt;'SFV+BESS'!$I$7),$B$2*'SFV+BESS'!$I$9-CS507,IF(AND(CL508&gt;0,CL508*$B$4+CS507&gt;$B$2*'SFV+BESS'!$I$9,CL508*$B$4&gt;'SFV+BESS'!$I$7,CS507&lt;$B$2*'SFV+BESS'!$I$9),$B$2*'SFV+BESS'!$I$9-CS507,IF(AND(CL508&gt;0,CL508*$B$4+CS507&lt;=$B$2*'SFV+BESS'!$I$9,CL508&gt;'SFV+BESS'!$I$7),'SFV+BESS'!$I$7,0))))</f>
        <v>0</v>
      </c>
      <c r="CN508" s="27">
        <f>IF(AND(CL508&lt;0,CS507+CL508/$B$5&gt;$H$2,-CL508/'Carga-Descarga Año'!$B$5&lt;'SFV+BESS'!$I$7),CL508/$B$5,IF(AND(CL508&lt;0,CS507+CL508/$B$5&gt;$H$2,-CL508/'Carga-Descarga Año'!$B$5&gt;'SFV+BESS'!$I$7),-'SFV+BESS'!$I$7,IF(AND(CL508&lt;0,CS507+CL508/$B$5&lt;$H$2),-MIN('SFV+BESS'!$I$7,CS507-$H$2),0)))</f>
        <v>0</v>
      </c>
      <c r="CO508" s="33"/>
      <c r="CP508" s="33">
        <f t="shared" si="592"/>
        <v>0</v>
      </c>
      <c r="CQ508" s="27">
        <f t="shared" si="558"/>
        <v>0</v>
      </c>
      <c r="CR508" s="27">
        <f t="shared" si="593"/>
        <v>0</v>
      </c>
      <c r="CS508" s="28">
        <f>IF((CS507+CM508+CN508)&gt;=$B$2*'SFV+BESS'!$I$9, $B$2*'SFV+BESS'!$I$9, (CS507+CM508+CN508))</f>
        <v>173.61249999999998</v>
      </c>
      <c r="CT508" s="110">
        <f t="shared" si="559"/>
        <v>0</v>
      </c>
      <c r="CY508" s="251"/>
      <c r="CZ508" s="48">
        <v>20.7916666666667</v>
      </c>
      <c r="DA508" s="33">
        <f t="shared" si="610"/>
        <v>0</v>
      </c>
      <c r="DB508" s="33">
        <f>Gen_Cons_Horario!B4878</f>
        <v>0</v>
      </c>
      <c r="DC508" s="35">
        <f t="shared" si="575"/>
        <v>0</v>
      </c>
      <c r="DD508" s="116">
        <f>IF(AND(DC508&gt;0,DC508*$B$4+DJ507&lt;=$B$2*'SFV+BESS'!$I$9,DC508&lt;'SFV+BESS'!$I$7), DC508*$B$4, IF(AND(DC508&gt;0,DC508*$B$4+DJ507&gt;$B$2*'SFV+BESS'!$I$9,DC508*$B$4&lt;'SFV+BESS'!$I$7),$B$2*'SFV+BESS'!$I$9-DJ507,IF(AND(DC508&gt;0,DC508*$B$4+DJ507&gt;$B$2*'SFV+BESS'!$I$9,DC508*$B$4&gt;'SFV+BESS'!$I$7,DJ507&lt;$B$2*'SFV+BESS'!$I$9),$B$2*'SFV+BESS'!$I$9-DJ507,IF(AND(DC508&gt;0,DC508*$B$4+DJ507&lt;=$B$2*'SFV+BESS'!$I$9,DC508&gt;'SFV+BESS'!$I$7),'SFV+BESS'!$I$7,0))))</f>
        <v>0</v>
      </c>
      <c r="DE508" s="27">
        <f>IF(AND(DC508&lt;0,DJ507+DC508/$B$5&gt;$H$2,-DC508/'Carga-Descarga Año'!$B$5&lt;'SFV+BESS'!$I$7),DC508/$B$5,IF(AND(DC508&lt;0,DJ507+DC508/$B$5&gt;$H$2,-DC508/'Carga-Descarga Año'!$B$5&gt;'SFV+BESS'!$I$7),-'SFV+BESS'!$I$7,IF(AND(DC508&lt;0,DJ507+DC508/$B$5&lt;$H$2),-MIN('SFV+BESS'!$I$7,DJ507-$H$2),0)))</f>
        <v>0</v>
      </c>
      <c r="DF508" s="33"/>
      <c r="DG508" s="33">
        <f t="shared" si="594"/>
        <v>0</v>
      </c>
      <c r="DH508" s="27">
        <f t="shared" si="560"/>
        <v>0</v>
      </c>
      <c r="DI508" s="27">
        <f t="shared" si="561"/>
        <v>0</v>
      </c>
      <c r="DJ508" s="28">
        <f>IF((DJ507+DD508+DE508)&gt;=$B$2*'SFV+BESS'!$I$9, $B$2*'SFV+BESS'!$I$9, (DJ507+DD508+DE508))</f>
        <v>173.61249999999998</v>
      </c>
      <c r="DK508" s="110">
        <f t="shared" si="562"/>
        <v>0</v>
      </c>
      <c r="DP508" s="251"/>
      <c r="DQ508" s="48">
        <v>20.7916666666667</v>
      </c>
      <c r="DR508" s="33">
        <f t="shared" si="611"/>
        <v>0</v>
      </c>
      <c r="DS508" s="33">
        <f>Gen_Cons_Horario!B5622</f>
        <v>0</v>
      </c>
      <c r="DT508" s="35">
        <f t="shared" si="576"/>
        <v>0</v>
      </c>
      <c r="DU508" s="116">
        <f>IF(AND(DT508&gt;0,DT508*$B$4+EA507&lt;=$B$2*'SFV+BESS'!$I$9,DT508&lt;'SFV+BESS'!$I$7), DT508*$B$4, IF(AND(DT508&gt;0,DT508*$B$4+EA507&gt;$B$2*'SFV+BESS'!$I$9,DT508*$B$4&lt;'SFV+BESS'!$I$7),$B$2*'SFV+BESS'!$I$9-EA507,IF(AND(DT508&gt;0,DT508*$B$4+EA507&gt;$B$2*'SFV+BESS'!$I$9,DT508*$B$4&gt;'SFV+BESS'!$I$7,EA507&lt;$B$2*'SFV+BESS'!$I$9),$B$2*'SFV+BESS'!$I$9-EA507,IF(AND(DT508&gt;0,DT508*$B$4+EA507&lt;=$B$2*'SFV+BESS'!$I$9,DT508&gt;'SFV+BESS'!$I$7),'SFV+BESS'!$I$7,0))))</f>
        <v>0</v>
      </c>
      <c r="DV508" s="27">
        <f>IF(AND(DT508&lt;0,EA507+DT508/$B$5&gt;$H$2,-DT508/'Carga-Descarga Año'!$B$5&lt;'SFV+BESS'!$I$7),DT508/$B$5,IF(AND(DT508&lt;0,EA507+DT508/$B$5&gt;$H$2,-DT508/'Carga-Descarga Año'!$B$5&gt;'SFV+BESS'!$I$7),-'SFV+BESS'!$I$7,IF(AND(DT508&lt;0,EA507+DT508/$B$5&lt;$H$2),-MIN('SFV+BESS'!$I$7,EA507-$H$2),0)))</f>
        <v>0</v>
      </c>
      <c r="DW508" s="33"/>
      <c r="DX508" s="33">
        <f t="shared" si="595"/>
        <v>0</v>
      </c>
      <c r="DY508" s="27">
        <f t="shared" si="563"/>
        <v>0</v>
      </c>
      <c r="DZ508" s="27">
        <f t="shared" si="596"/>
        <v>0</v>
      </c>
      <c r="EA508" s="28">
        <f>IF((EA507+DU508+DV508)&gt;=$B$2*'SFV+BESS'!$I$9, $B$2*'SFV+BESS'!$I$9, (EA507+DU508+DV508))</f>
        <v>173.61249999999998</v>
      </c>
      <c r="EB508" s="110">
        <f t="shared" si="564"/>
        <v>0</v>
      </c>
      <c r="EG508" s="251"/>
      <c r="EH508" s="48">
        <v>20.7916666666667</v>
      </c>
      <c r="EI508" s="33">
        <f t="shared" si="612"/>
        <v>9.0697756845593993</v>
      </c>
      <c r="EJ508" s="33">
        <f>Gen_Cons_Horario!B6366</f>
        <v>0</v>
      </c>
      <c r="EK508" s="35">
        <f t="shared" si="577"/>
        <v>9.0697756845593993</v>
      </c>
      <c r="EL508" s="116">
        <f>IF(AND(EK508&gt;0,EK508*$B$4+ER507&lt;=$B$2*'SFV+BESS'!$I$9,EK508&lt;'SFV+BESS'!$I$7), EK508*$B$4, IF(AND(EK508&gt;0,EK508*$B$4+ER507&gt;$B$2*'SFV+BESS'!$I$9,EK508*$B$4&lt;'SFV+BESS'!$I$7),$B$2*'SFV+BESS'!$I$9-ER507,IF(AND(EK508&gt;0,EK508*$B$4+ER507&gt;$B$2*'SFV+BESS'!$I$9,EK508*$B$4&gt;'SFV+BESS'!$I$7,ER507&lt;$B$2*'SFV+BESS'!$I$9),$B$2*'SFV+BESS'!$I$9-ER507,IF(AND(EK508&gt;0,EK508*$B$4+ER507&lt;=$B$2*'SFV+BESS'!$I$9,EK508&gt;'SFV+BESS'!$I$7),'SFV+BESS'!$I$7,0))))</f>
        <v>0</v>
      </c>
      <c r="EM508" s="27">
        <f>IF(AND(EK508&lt;0,ER507+EK508/$B$5&gt;$H$2,-EK508/'Carga-Descarga Año'!$B$5&lt;'SFV+BESS'!$I$7),EK508/$B$5,IF(AND(EK508&lt;0,ER507+EK508/$B$5&gt;$H$2,-EK508/'Carga-Descarga Año'!$B$5&gt;'SFV+BESS'!$I$7),-'SFV+BESS'!$I$7,IF(AND(EK508&lt;0,ER507+EK508/$B$5&lt;$H$2),-MIN('SFV+BESS'!$I$7,ER507-$H$2),0)))</f>
        <v>0</v>
      </c>
      <c r="EN508" s="33"/>
      <c r="EO508" s="33">
        <f t="shared" si="597"/>
        <v>0</v>
      </c>
      <c r="EP508" s="27">
        <f t="shared" si="565"/>
        <v>0</v>
      </c>
      <c r="EQ508" s="27">
        <f t="shared" si="598"/>
        <v>0</v>
      </c>
      <c r="ER508" s="28">
        <f>IF((ER507+EL508+EM508)&gt;=$B$2*'SFV+BESS'!$I$9, $B$2*'SFV+BESS'!$I$9, (ER507+EL508+EM508))</f>
        <v>173.61249999999998</v>
      </c>
      <c r="ES508" s="110">
        <f t="shared" si="566"/>
        <v>9.0697756845593993</v>
      </c>
      <c r="EX508" s="251"/>
      <c r="EY508" s="48">
        <v>20.7916666666667</v>
      </c>
      <c r="EZ508" s="33">
        <f t="shared" si="613"/>
        <v>26.14792669163916</v>
      </c>
      <c r="FA508" s="33">
        <f>Gen_Cons_Horario!B7086</f>
        <v>0</v>
      </c>
      <c r="FB508" s="35">
        <f t="shared" si="578"/>
        <v>26.14792669163916</v>
      </c>
      <c r="FC508" s="116">
        <f>IF(AND(FB508&gt;0,FB508*$B$4+FI507&lt;=$B$2*'SFV+BESS'!$I$9,FB508&lt;'SFV+BESS'!$I$7), FB508*$B$4, IF(AND(FB508&gt;0,FB508*$B$4+FI507&gt;$B$2*'SFV+BESS'!$I$9,FB508*$B$4&lt;'SFV+BESS'!$I$7),$B$2*'SFV+BESS'!$I$9-FI507,IF(AND(FB508&gt;0,FB508*$B$4+FI507&gt;$B$2*'SFV+BESS'!$I$9,FB508*$B$4&gt;'SFV+BESS'!$I$7,FI507&lt;$B$2*'SFV+BESS'!$I$9),$B$2*'SFV+BESS'!$I$9-FI507,IF(AND(FB508&gt;0,FB508*$B$4+FI507&lt;=$B$2*'SFV+BESS'!$I$9,FB508&gt;'SFV+BESS'!$I$7),'SFV+BESS'!$I$7,0))))</f>
        <v>0</v>
      </c>
      <c r="FD508" s="27">
        <f>IF(AND(FB508&lt;0,FI507+FB508/$B$5&gt;$H$2,-FB508/'Carga-Descarga Año'!$B$5&lt;'SFV+BESS'!$I$7),FB508/$B$5,IF(AND(FB508&lt;0,FI507+FB508/$B$5&gt;$H$2,-FB508/'Carga-Descarga Año'!$B$5&gt;'SFV+BESS'!$I$7),-'SFV+BESS'!$I$7,IF(AND(FB508&lt;0,FI507+FB508/$B$5&lt;$H$2),-MIN('SFV+BESS'!$I$7,FI507-$H$2),0)))</f>
        <v>0</v>
      </c>
      <c r="FE508" s="33"/>
      <c r="FF508" s="33">
        <f t="shared" si="599"/>
        <v>0</v>
      </c>
      <c r="FG508" s="27">
        <f t="shared" si="567"/>
        <v>0</v>
      </c>
      <c r="FH508" s="27">
        <f t="shared" si="600"/>
        <v>0</v>
      </c>
      <c r="FI508" s="28">
        <f>IF((FI507+FC508+FD508)&gt;=$B$2*'SFV+BESS'!$I$9, $B$2*'SFV+BESS'!$I$9, (FI507+FC508+FD508))</f>
        <v>173.61249999999998</v>
      </c>
      <c r="FJ508" s="110">
        <f t="shared" si="568"/>
        <v>26.14792669163916</v>
      </c>
      <c r="FO508" s="251"/>
      <c r="FP508" s="48">
        <v>20.7916666666667</v>
      </c>
      <c r="FQ508" s="33">
        <f t="shared" si="614"/>
        <v>59.231799525485236</v>
      </c>
      <c r="FR508" s="33">
        <f>Gen_Cons_Horario!B7830</f>
        <v>0</v>
      </c>
      <c r="FS508" s="35">
        <f t="shared" si="579"/>
        <v>59.231799525485236</v>
      </c>
      <c r="FT508" s="116">
        <f>IF(AND(FS508&gt;0,FS508*$B$4+FZ507&lt;=$B$2*'SFV+BESS'!$I$9,FS508&lt;'SFV+BESS'!$I$7), FS508*$B$4, IF(AND(FS508&gt;0,FS508*$B$4+FZ507&gt;$B$2*'SFV+BESS'!$I$9,FS508*$B$4&lt;'SFV+BESS'!$I$7),$B$2*'SFV+BESS'!$I$9-FZ507,IF(AND(FS508&gt;0,FS508*$B$4+FZ507&gt;$B$2*'SFV+BESS'!$I$9,FS508*$B$4&gt;'SFV+BESS'!$I$7,FZ507&lt;$B$2*'SFV+BESS'!$I$9),$B$2*'SFV+BESS'!$I$9-FZ507,IF(AND(FS508&gt;0,FS508*$B$4+FZ507&lt;=$B$2*'SFV+BESS'!$I$9,FS508&gt;'SFV+BESS'!$I$7),'SFV+BESS'!$I$7,0))))</f>
        <v>0</v>
      </c>
      <c r="FU508" s="27">
        <f>IF(AND(FS508&lt;0,FZ507+FS508/$B$5&gt;$H$2,-FS508/'Carga-Descarga Año'!$B$5&lt;'SFV+BESS'!$I$7),FS508/$B$5,IF(AND(FS508&lt;0,FZ507+FS508/$B$5&gt;$H$2,-FS508/'Carga-Descarga Año'!$B$5&gt;'SFV+BESS'!$I$7),-'SFV+BESS'!$I$7,IF(AND(FS508&lt;0,FZ507+FS508/$B$5&lt;$H$2),-MIN('SFV+BESS'!$I$7,FZ507-$H$2),0)))</f>
        <v>0</v>
      </c>
      <c r="FV508" s="33"/>
      <c r="FW508" s="33">
        <f t="shared" si="601"/>
        <v>0</v>
      </c>
      <c r="FX508" s="27">
        <f t="shared" si="569"/>
        <v>0</v>
      </c>
      <c r="FY508" s="27">
        <f t="shared" si="602"/>
        <v>0</v>
      </c>
      <c r="FZ508" s="28">
        <f>IF((FZ507+FT508+FU508)&gt;=$B$2*'SFV+BESS'!$I$9, $B$2*'SFV+BESS'!$I$9, (FZ507+FT508+FU508))</f>
        <v>173.61249999999998</v>
      </c>
      <c r="GA508" s="110">
        <f t="shared" si="570"/>
        <v>59.231799525485236</v>
      </c>
      <c r="GF508" s="251"/>
      <c r="GG508" s="48">
        <v>20.7916666666667</v>
      </c>
      <c r="GH508" s="33">
        <f t="shared" si="615"/>
        <v>72.477839404150572</v>
      </c>
      <c r="GI508" s="33">
        <f>Gen_Cons_Horario!B8550</f>
        <v>0</v>
      </c>
      <c r="GJ508" s="35">
        <f t="shared" si="585"/>
        <v>72.477839404150572</v>
      </c>
      <c r="GK508" s="116">
        <f>IF(AND(GJ508&gt;0,GJ508*$B$4+GQ507&lt;=$B$2*'SFV+BESS'!$I$9,GJ508&lt;'SFV+BESS'!$I$7), GJ508*$B$4, IF(AND(GJ508&gt;0,GJ508*$B$4+GQ507&gt;$B$2*'SFV+BESS'!$I$9,GJ508*$B$4&lt;'SFV+BESS'!$I$7),$B$2*'SFV+BESS'!$I$9-GQ507,IF(AND(GJ508&gt;0,GJ508*$B$4+GQ507&gt;$B$2*'SFV+BESS'!$I$9,GJ508*$B$4&gt;'SFV+BESS'!$I$7,GQ507&lt;$B$2*'SFV+BESS'!$I$9),$B$2*'SFV+BESS'!$I$9-GQ507,IF(AND(GJ508&gt;0,GJ508*$B$4+GQ507&lt;=$B$2*'SFV+BESS'!$I$9,GJ508&gt;'SFV+BESS'!$I$7),'SFV+BESS'!$I$7,0))))</f>
        <v>0</v>
      </c>
      <c r="GL508" s="27">
        <f>IF(AND(GJ508&lt;0,GQ507+GJ508/$B$5&gt;$H$2,-GJ508/'Carga-Descarga Año'!$B$5&lt;'SFV+BESS'!$I$7),GJ508/$B$5,IF(AND(GJ508&lt;0,GQ507+GJ508/$B$5&gt;$H$2,-GJ508/'Carga-Descarga Año'!$B$5&gt;'SFV+BESS'!$I$7),-'SFV+BESS'!$I$7,IF(AND(GJ508&lt;0,GQ507+GJ508/$B$5&lt;$H$2),-MIN('SFV+BESS'!$I$7,GQ507-$H$2),0)))</f>
        <v>0</v>
      </c>
      <c r="GM508" s="33"/>
      <c r="GN508" s="33">
        <f t="shared" si="603"/>
        <v>0</v>
      </c>
      <c r="GO508" s="27">
        <f t="shared" si="571"/>
        <v>0</v>
      </c>
      <c r="GP508" s="27">
        <f t="shared" si="604"/>
        <v>0</v>
      </c>
      <c r="GQ508" s="28">
        <f>IF((GQ507+GK508+GL508)&gt;=$B$2*'SFV+BESS'!$I$9, $B$2*'SFV+BESS'!$I$9, (GQ507+GK508+GL508))</f>
        <v>173.61249999999998</v>
      </c>
      <c r="GR508" s="110">
        <f t="shared" si="572"/>
        <v>72.477839404150572</v>
      </c>
    </row>
    <row r="509" spans="1:200">
      <c r="A509" s="249"/>
      <c r="B509" s="48">
        <v>20.8333333333333</v>
      </c>
      <c r="C509" s="38">
        <f t="shared" si="586"/>
        <v>27.350926011209655</v>
      </c>
      <c r="D509" s="2">
        <f>Gen_Cons_Horario!B535</f>
        <v>37.285000000000004</v>
      </c>
      <c r="E509" s="140">
        <f t="shared" si="544"/>
        <v>-9.9340739887903489</v>
      </c>
      <c r="F509" s="116">
        <f>IF(AND(E509&gt;0,E509*$B$4+L508&lt;=$B$2*'SFV+BESS'!$I$9,E509&lt;'SFV+BESS'!$I$7), E509*$B$4, IF(AND(E509&gt;0,E509*$B$4+L508&gt;$B$2*'SFV+BESS'!$I$9,E509*$B$4&lt;'SFV+BESS'!$I$7),$B$2*'SFV+BESS'!$I$9-L508,IF(AND(E509&gt;0,E509*$B$4+L508&gt;$B$2*'SFV+BESS'!$I$9,E509*$B$4&gt;'SFV+BESS'!$I$7,L508&lt;$B$2*'SFV+BESS'!$I$9),$B$2*'SFV+BESS'!$I$9-L508,IF(AND(E509&gt;0,E509*$B$4+L508&lt;=$B$2*'SFV+BESS'!$I$9,E509&gt;'SFV+BESS'!$I$7),'SFV+BESS'!$I$7,0))))</f>
        <v>0</v>
      </c>
      <c r="G509" s="27">
        <f>IF(AND(E509&lt;0,L508+E509/$B$5&gt;$H$2,-E509/'Carga-Descarga Año'!$B$5&lt;'SFV+BESS'!$I$7),E509/$B$5,IF(AND(E509&lt;0,L508+E509/$B$5&gt;$H$2,-E509/'Carga-Descarga Año'!$B$5&gt;'SFV+BESS'!$I$7),-'SFV+BESS'!$I$7,IF(AND(E509&lt;0,L508+E509/$B$5&lt;$H$2),-MIN('SFV+BESS'!$I$7,L508-$H$2),0)))</f>
        <v>-10.456919988200367</v>
      </c>
      <c r="I509" s="38">
        <f t="shared" si="545"/>
        <v>27.350926011209655</v>
      </c>
      <c r="J509" s="27">
        <f t="shared" si="547"/>
        <v>9.9340739887903489</v>
      </c>
      <c r="K509" s="27">
        <f t="shared" si="546"/>
        <v>0</v>
      </c>
      <c r="L509" s="28">
        <f>IF((L508+F509+G509)&gt;=$B$2*'SFV+BESS'!$I$9, $B$2*'SFV+BESS'!$I$9, (L508+F509+G509))</f>
        <v>163.15558001179963</v>
      </c>
      <c r="M509" s="110">
        <f t="shared" si="548"/>
        <v>0</v>
      </c>
      <c r="R509" s="251"/>
      <c r="S509" s="48">
        <v>20.8333333333333</v>
      </c>
      <c r="T509" s="2">
        <f t="shared" si="605"/>
        <v>9.3267324901157203</v>
      </c>
      <c r="U509" s="2">
        <f>Gen_Cons_Horario!B1279</f>
        <v>0</v>
      </c>
      <c r="V509" s="35">
        <f t="shared" si="580"/>
        <v>9.3267324901157203</v>
      </c>
      <c r="W509" s="116">
        <f>IF(AND(V509&gt;0,V509*$B$4+AC508&lt;=$B$2*'SFV+BESS'!$I$9,V509&lt;'SFV+BESS'!$I$7), V509*$B$4, IF(AND(V509&gt;0,V509*$B$4+AC508&gt;$B$2*'SFV+BESS'!$I$9,V509*$B$4&lt;'SFV+BESS'!$I$7),$B$2*'SFV+BESS'!$I$9-AC508,IF(AND(V509&gt;0,V509*$B$4+AC508&gt;$B$2*'SFV+BESS'!$I$9,V509*$B$4&gt;'SFV+BESS'!$I$7,AC508&lt;$B$2*'SFV+BESS'!$I$9),$B$2*'SFV+BESS'!$I$9-AC508,IF(AND(V509&gt;0,V509*$B$4+AC508&lt;=$B$2*'SFV+BESS'!$I$9,V509&gt;'SFV+BESS'!$I$7),'SFV+BESS'!$I$7,0))))</f>
        <v>0</v>
      </c>
      <c r="X509" s="27">
        <f>IF(AND(V509&lt;0,AC508+V509/$B$5&gt;$H$2,-V509/'Carga-Descarga Año'!$B$5&lt;'SFV+BESS'!$I$7),V509/$B$5,IF(AND(V509&lt;0,AC508+V509/$B$5&gt;$H$2,-V509/'Carga-Descarga Año'!$B$5&gt;'SFV+BESS'!$I$7),-'SFV+BESS'!$I$7,IF(AND(V509&lt;0,AC508+V509/$B$5&lt;$H$2),-MIN('SFV+BESS'!$I$7,AC508-$H$2),0)))</f>
        <v>0</v>
      </c>
      <c r="Z509" s="33">
        <f t="shared" si="574"/>
        <v>0</v>
      </c>
      <c r="AA509" s="27">
        <f t="shared" si="549"/>
        <v>0</v>
      </c>
      <c r="AB509" s="27">
        <f t="shared" si="573"/>
        <v>0</v>
      </c>
      <c r="AC509" s="28">
        <f>IF((AC508+W509+X509)&gt;=$B$2*'SFV+BESS'!$I$9, $B$2*'SFV+BESS'!$I$9, (AC508+W509+X509))</f>
        <v>173.61249999999998</v>
      </c>
      <c r="AD509" s="110">
        <f t="shared" si="550"/>
        <v>9.3267324901157203</v>
      </c>
      <c r="AI509" s="251"/>
      <c r="AJ509" s="48">
        <v>20.8333333333333</v>
      </c>
      <c r="AK509" s="52">
        <f t="shared" si="606"/>
        <v>0</v>
      </c>
      <c r="AL509" s="33">
        <f>Gen_Cons_Horario!B1951</f>
        <v>0</v>
      </c>
      <c r="AM509" s="35">
        <f t="shared" si="581"/>
        <v>0</v>
      </c>
      <c r="AN509" s="116">
        <f>IF(AND(AM509&gt;0,AM509*$B$4+AT508&lt;=$B$2*'SFV+BESS'!$I$9,AM509&lt;'SFV+BESS'!$I$7), AM509*$B$4, IF(AND(AM509&gt;0,AM509*$B$4+AT508&gt;$B$2*'SFV+BESS'!$I$9,AM509*$B$4&lt;'SFV+BESS'!$I$7),$B$2*'SFV+BESS'!$I$9-AT508,IF(AND(AM509&gt;0,AM509*$B$4+AT508&gt;$B$2*'SFV+BESS'!$I$9,AM509*$B$4&gt;'SFV+BESS'!$I$7,AT508&lt;$B$2*'SFV+BESS'!$I$9),$B$2*'SFV+BESS'!$I$9-AT508,IF(AND(AM509&gt;0,AM509*$B$4+AT508&lt;=$B$2*'SFV+BESS'!$I$9,AM509&gt;'SFV+BESS'!$I$7),'SFV+BESS'!$I$7,0))))</f>
        <v>0</v>
      </c>
      <c r="AO509" s="27">
        <f>IF(AND(AM509&lt;0,AT508+AM509/$B$5&gt;$H$2,-AM509/'Carga-Descarga Año'!$B$5&lt;'SFV+BESS'!$I$7),AM509/$B$5,IF(AND(AM509&lt;0,AT508+AM509/$B$5&gt;$H$2,-AM509/'Carga-Descarga Año'!$B$5&gt;'SFV+BESS'!$I$7),-'SFV+BESS'!$I$7,IF(AND(AM509&lt;0,AT508+AM509/$B$5&lt;$H$2),-MIN('SFV+BESS'!$I$7,AT508-$H$2),0)))</f>
        <v>0</v>
      </c>
      <c r="AP509" s="33"/>
      <c r="AQ509" s="33">
        <f t="shared" si="587"/>
        <v>0</v>
      </c>
      <c r="AR509" s="27">
        <f t="shared" si="551"/>
        <v>0</v>
      </c>
      <c r="AS509" s="27">
        <f t="shared" si="588"/>
        <v>0</v>
      </c>
      <c r="AT509" s="28">
        <f>IF((AT508+AN509+AO509)&gt;=$B$2*'SFV+BESS'!$I$9, $B$2*'SFV+BESS'!$I$9, (AT508+AN509+AO509))</f>
        <v>173.61249999999998</v>
      </c>
      <c r="AU509" s="110">
        <f t="shared" si="552"/>
        <v>0</v>
      </c>
      <c r="AZ509" s="251"/>
      <c r="BA509" s="48">
        <v>20.8333333333333</v>
      </c>
      <c r="BB509" s="33">
        <f t="shared" si="607"/>
        <v>0</v>
      </c>
      <c r="BC509" s="33">
        <f>Gen_Cons_Horario!B2695</f>
        <v>0</v>
      </c>
      <c r="BD509" s="35">
        <f t="shared" si="582"/>
        <v>0</v>
      </c>
      <c r="BE509" s="116">
        <f>IF(AND(BD509&gt;0,BD509*$B$4+BK508&lt;=$B$2*'SFV+BESS'!$I$9,BD509&lt;'SFV+BESS'!$I$7), BD509*$B$4, IF(AND(BD509&gt;0,BD509*$B$4+BK508&gt;$B$2*'SFV+BESS'!$I$9,BD509*$B$4&lt;'SFV+BESS'!$I$7),$B$2*'SFV+BESS'!$I$9-BK508,IF(AND(BD509&gt;0,BD509*$B$4+BK508&gt;$B$2*'SFV+BESS'!$I$9,BD509*$B$4&gt;'SFV+BESS'!$I$7,BK508&lt;$B$2*'SFV+BESS'!$I$9),$B$2*'SFV+BESS'!$I$9-BK508,IF(AND(BD509&gt;0,BD509*$B$4+BK508&lt;=$B$2*'SFV+BESS'!$I$9,BD509&gt;'SFV+BESS'!$I$7),'SFV+BESS'!$I$7,0))))</f>
        <v>0</v>
      </c>
      <c r="BF509" s="27">
        <f>IF(AND(BD509&lt;0,BK508+BD509/$B$5&gt;$H$2,-BD509/'Carga-Descarga Año'!$B$5&lt;'SFV+BESS'!$I$7),BD509/$B$5,IF(AND(BD509&lt;0,BK508+BD509/$B$5&gt;$H$2,-BD509/'Carga-Descarga Año'!$B$5&gt;'SFV+BESS'!$I$7),-'SFV+BESS'!$I$7,IF(AND(BD509&lt;0,BK508+BD509/$B$5&lt;$H$2),-MIN('SFV+BESS'!$I$7,BK508-$H$2),0)))</f>
        <v>0</v>
      </c>
      <c r="BG509" s="33"/>
      <c r="BH509" s="33">
        <f t="shared" si="589"/>
        <v>0</v>
      </c>
      <c r="BI509" s="27">
        <f t="shared" si="553"/>
        <v>0</v>
      </c>
      <c r="BJ509" s="27">
        <f t="shared" si="590"/>
        <v>0</v>
      </c>
      <c r="BK509" s="28">
        <f>IF((BK508+BE509+BF509)&gt;=$B$2*'SFV+BESS'!$I$9, $B$2*'SFV+BESS'!$I$9, (BK508+BE509+BF509))</f>
        <v>173.61249999999998</v>
      </c>
      <c r="BL509" s="110">
        <f t="shared" si="554"/>
        <v>0</v>
      </c>
      <c r="BQ509" s="251"/>
      <c r="BR509" s="48">
        <v>20.8333333333333</v>
      </c>
      <c r="BS509" s="33">
        <f t="shared" si="608"/>
        <v>0</v>
      </c>
      <c r="BT509" s="33">
        <f>Gen_Cons_Horario!B3415</f>
        <v>0</v>
      </c>
      <c r="BU509" s="35">
        <f t="shared" si="583"/>
        <v>0</v>
      </c>
      <c r="BV509" s="116">
        <f>IF(AND(BU509&gt;0,BU509*$B$4+CB508&lt;=$B$2*'SFV+BESS'!$I$9,BU509&lt;'SFV+BESS'!$I$7), BU509*$B$4, IF(AND(BU509&gt;0,BU509*$B$4+CB508&gt;$B$2*'SFV+BESS'!$I$9,BU509*$B$4&lt;'SFV+BESS'!$I$7),$B$2*'SFV+BESS'!$I$9-CB508,IF(AND(BU509&gt;0,BU509*$B$4+CB508&gt;$B$2*'SFV+BESS'!$I$9,BU509*$B$4&gt;'SFV+BESS'!$I$7,CB508&lt;$B$2*'SFV+BESS'!$I$9),$B$2*'SFV+BESS'!$I$9-CB508,IF(AND(BU509&gt;0,BU509*$B$4+CB508&lt;=$B$2*'SFV+BESS'!$I$9,BU509&gt;'SFV+BESS'!$I$7),'SFV+BESS'!$I$7,0))))</f>
        <v>0</v>
      </c>
      <c r="BW509" s="27">
        <f>IF(AND(BU509&lt;0,CB508+BU509/$B$5&gt;$H$2,-BU509/'Carga-Descarga Año'!$B$5&lt;'SFV+BESS'!$I$7),BU509/$B$5,IF(AND(BU509&lt;0,CB508+BU509/$B$5&gt;$H$2,-BU509/'Carga-Descarga Año'!$B$5&gt;'SFV+BESS'!$I$7),-'SFV+BESS'!$I$7,IF(AND(BU509&lt;0,CB508+BU509/$B$5&lt;$H$2),-MIN('SFV+BESS'!$I$7,CB508-$H$2),0)))</f>
        <v>0</v>
      </c>
      <c r="BX509" s="33"/>
      <c r="BY509" s="33">
        <f t="shared" si="591"/>
        <v>0</v>
      </c>
      <c r="BZ509" s="27">
        <f t="shared" si="555"/>
        <v>0</v>
      </c>
      <c r="CA509" s="27">
        <f t="shared" si="556"/>
        <v>0</v>
      </c>
      <c r="CB509" s="28">
        <f>IF((CB508+BV509+BW509)&gt;=$B$2*'SFV+BESS'!$I$9, $B$2*'SFV+BESS'!$I$9, (CB508+BV509+BW509))</f>
        <v>173.61249999999998</v>
      </c>
      <c r="CC509" s="110">
        <f t="shared" si="557"/>
        <v>0</v>
      </c>
      <c r="CH509" s="251"/>
      <c r="CI509" s="48">
        <v>20.8333333333333</v>
      </c>
      <c r="CJ509" s="33">
        <f t="shared" si="609"/>
        <v>0</v>
      </c>
      <c r="CK509" s="33">
        <f>Gen_Cons_Horario!B4159</f>
        <v>0</v>
      </c>
      <c r="CL509" s="35">
        <f t="shared" si="584"/>
        <v>0</v>
      </c>
      <c r="CM509" s="116">
        <f>IF(AND(CL509&gt;0,CL509*$B$4+CS508&lt;=$B$2*'SFV+BESS'!$I$9,CL509&lt;'SFV+BESS'!$I$7), CL509*$B$4, IF(AND(CL509&gt;0,CL509*$B$4+CS508&gt;$B$2*'SFV+BESS'!$I$9,CL509*$B$4&lt;'SFV+BESS'!$I$7),$B$2*'SFV+BESS'!$I$9-CS508,IF(AND(CL509&gt;0,CL509*$B$4+CS508&gt;$B$2*'SFV+BESS'!$I$9,CL509*$B$4&gt;'SFV+BESS'!$I$7,CS508&lt;$B$2*'SFV+BESS'!$I$9),$B$2*'SFV+BESS'!$I$9-CS508,IF(AND(CL509&gt;0,CL509*$B$4+CS508&lt;=$B$2*'SFV+BESS'!$I$9,CL509&gt;'SFV+BESS'!$I$7),'SFV+BESS'!$I$7,0))))</f>
        <v>0</v>
      </c>
      <c r="CN509" s="27">
        <f>IF(AND(CL509&lt;0,CS508+CL509/$B$5&gt;$H$2,-CL509/'Carga-Descarga Año'!$B$5&lt;'SFV+BESS'!$I$7),CL509/$B$5,IF(AND(CL509&lt;0,CS508+CL509/$B$5&gt;$H$2,-CL509/'Carga-Descarga Año'!$B$5&gt;'SFV+BESS'!$I$7),-'SFV+BESS'!$I$7,IF(AND(CL509&lt;0,CS508+CL509/$B$5&lt;$H$2),-MIN('SFV+BESS'!$I$7,CS508-$H$2),0)))</f>
        <v>0</v>
      </c>
      <c r="CO509" s="33"/>
      <c r="CP509" s="33">
        <f t="shared" si="592"/>
        <v>0</v>
      </c>
      <c r="CQ509" s="27">
        <f t="shared" si="558"/>
        <v>0</v>
      </c>
      <c r="CR509" s="27">
        <f t="shared" si="593"/>
        <v>0</v>
      </c>
      <c r="CS509" s="28">
        <f>IF((CS508+CM509+CN509)&gt;=$B$2*'SFV+BESS'!$I$9, $B$2*'SFV+BESS'!$I$9, (CS508+CM509+CN509))</f>
        <v>173.61249999999998</v>
      </c>
      <c r="CT509" s="110">
        <f t="shared" si="559"/>
        <v>0</v>
      </c>
      <c r="CY509" s="251"/>
      <c r="CZ509" s="48">
        <v>20.8333333333333</v>
      </c>
      <c r="DA509" s="33">
        <f t="shared" si="610"/>
        <v>0</v>
      </c>
      <c r="DB509" s="33">
        <f>Gen_Cons_Horario!B4879</f>
        <v>0</v>
      </c>
      <c r="DC509" s="35">
        <f t="shared" si="575"/>
        <v>0</v>
      </c>
      <c r="DD509" s="116">
        <f>IF(AND(DC509&gt;0,DC509*$B$4+DJ508&lt;=$B$2*'SFV+BESS'!$I$9,DC509&lt;'SFV+BESS'!$I$7), DC509*$B$4, IF(AND(DC509&gt;0,DC509*$B$4+DJ508&gt;$B$2*'SFV+BESS'!$I$9,DC509*$B$4&lt;'SFV+BESS'!$I$7),$B$2*'SFV+BESS'!$I$9-DJ508,IF(AND(DC509&gt;0,DC509*$B$4+DJ508&gt;$B$2*'SFV+BESS'!$I$9,DC509*$B$4&gt;'SFV+BESS'!$I$7,DJ508&lt;$B$2*'SFV+BESS'!$I$9),$B$2*'SFV+BESS'!$I$9-DJ508,IF(AND(DC509&gt;0,DC509*$B$4+DJ508&lt;=$B$2*'SFV+BESS'!$I$9,DC509&gt;'SFV+BESS'!$I$7),'SFV+BESS'!$I$7,0))))</f>
        <v>0</v>
      </c>
      <c r="DE509" s="27">
        <f>IF(AND(DC509&lt;0,DJ508+DC509/$B$5&gt;$H$2,-DC509/'Carga-Descarga Año'!$B$5&lt;'SFV+BESS'!$I$7),DC509/$B$5,IF(AND(DC509&lt;0,DJ508+DC509/$B$5&gt;$H$2,-DC509/'Carga-Descarga Año'!$B$5&gt;'SFV+BESS'!$I$7),-'SFV+BESS'!$I$7,IF(AND(DC509&lt;0,DJ508+DC509/$B$5&lt;$H$2),-MIN('SFV+BESS'!$I$7,DJ508-$H$2),0)))</f>
        <v>0</v>
      </c>
      <c r="DF509" s="33"/>
      <c r="DG509" s="33">
        <f t="shared" si="594"/>
        <v>0</v>
      </c>
      <c r="DH509" s="27">
        <f t="shared" si="560"/>
        <v>0</v>
      </c>
      <c r="DI509" s="27">
        <f t="shared" si="561"/>
        <v>0</v>
      </c>
      <c r="DJ509" s="28">
        <f>IF((DJ508+DD509+DE509)&gt;=$B$2*'SFV+BESS'!$I$9, $B$2*'SFV+BESS'!$I$9, (DJ508+DD509+DE509))</f>
        <v>173.61249999999998</v>
      </c>
      <c r="DK509" s="110">
        <f t="shared" si="562"/>
        <v>0</v>
      </c>
      <c r="DP509" s="251"/>
      <c r="DQ509" s="48">
        <v>20.8333333333333</v>
      </c>
      <c r="DR509" s="33">
        <f t="shared" si="611"/>
        <v>0</v>
      </c>
      <c r="DS509" s="33">
        <f>Gen_Cons_Horario!B5623</f>
        <v>0</v>
      </c>
      <c r="DT509" s="35">
        <f t="shared" si="576"/>
        <v>0</v>
      </c>
      <c r="DU509" s="116">
        <f>IF(AND(DT509&gt;0,DT509*$B$4+EA508&lt;=$B$2*'SFV+BESS'!$I$9,DT509&lt;'SFV+BESS'!$I$7), DT509*$B$4, IF(AND(DT509&gt;0,DT509*$B$4+EA508&gt;$B$2*'SFV+BESS'!$I$9,DT509*$B$4&lt;'SFV+BESS'!$I$7),$B$2*'SFV+BESS'!$I$9-EA508,IF(AND(DT509&gt;0,DT509*$B$4+EA508&gt;$B$2*'SFV+BESS'!$I$9,DT509*$B$4&gt;'SFV+BESS'!$I$7,EA508&lt;$B$2*'SFV+BESS'!$I$9),$B$2*'SFV+BESS'!$I$9-EA508,IF(AND(DT509&gt;0,DT509*$B$4+EA508&lt;=$B$2*'SFV+BESS'!$I$9,DT509&gt;'SFV+BESS'!$I$7),'SFV+BESS'!$I$7,0))))</f>
        <v>0</v>
      </c>
      <c r="DV509" s="27">
        <f>IF(AND(DT509&lt;0,EA508+DT509/$B$5&gt;$H$2,-DT509/'Carga-Descarga Año'!$B$5&lt;'SFV+BESS'!$I$7),DT509/$B$5,IF(AND(DT509&lt;0,EA508+DT509/$B$5&gt;$H$2,-DT509/'Carga-Descarga Año'!$B$5&gt;'SFV+BESS'!$I$7),-'SFV+BESS'!$I$7,IF(AND(DT509&lt;0,EA508+DT509/$B$5&lt;$H$2),-MIN('SFV+BESS'!$I$7,EA508-$H$2),0)))</f>
        <v>0</v>
      </c>
      <c r="DW509" s="33"/>
      <c r="DX509" s="33">
        <f t="shared" si="595"/>
        <v>0</v>
      </c>
      <c r="DY509" s="27">
        <f t="shared" si="563"/>
        <v>0</v>
      </c>
      <c r="DZ509" s="27">
        <f t="shared" si="596"/>
        <v>0</v>
      </c>
      <c r="EA509" s="28">
        <f>IF((EA508+DU509+DV509)&gt;=$B$2*'SFV+BESS'!$I$9, $B$2*'SFV+BESS'!$I$9, (EA508+DU509+DV509))</f>
        <v>173.61249999999998</v>
      </c>
      <c r="EB509" s="110">
        <f t="shared" si="564"/>
        <v>0</v>
      </c>
      <c r="EG509" s="251"/>
      <c r="EH509" s="48">
        <v>20.8333333333333</v>
      </c>
      <c r="EI509" s="33">
        <f t="shared" si="612"/>
        <v>0</v>
      </c>
      <c r="EJ509" s="33">
        <f>Gen_Cons_Horario!B6367</f>
        <v>0</v>
      </c>
      <c r="EK509" s="35">
        <f t="shared" si="577"/>
        <v>0</v>
      </c>
      <c r="EL509" s="116">
        <f>IF(AND(EK509&gt;0,EK509*$B$4+ER508&lt;=$B$2*'SFV+BESS'!$I$9,EK509&lt;'SFV+BESS'!$I$7), EK509*$B$4, IF(AND(EK509&gt;0,EK509*$B$4+ER508&gt;$B$2*'SFV+BESS'!$I$9,EK509*$B$4&lt;'SFV+BESS'!$I$7),$B$2*'SFV+BESS'!$I$9-ER508,IF(AND(EK509&gt;0,EK509*$B$4+ER508&gt;$B$2*'SFV+BESS'!$I$9,EK509*$B$4&gt;'SFV+BESS'!$I$7,ER508&lt;$B$2*'SFV+BESS'!$I$9),$B$2*'SFV+BESS'!$I$9-ER508,IF(AND(EK509&gt;0,EK509*$B$4+ER508&lt;=$B$2*'SFV+BESS'!$I$9,EK509&gt;'SFV+BESS'!$I$7),'SFV+BESS'!$I$7,0))))</f>
        <v>0</v>
      </c>
      <c r="EM509" s="27">
        <f>IF(AND(EK509&lt;0,ER508+EK509/$B$5&gt;$H$2,-EK509/'Carga-Descarga Año'!$B$5&lt;'SFV+BESS'!$I$7),EK509/$B$5,IF(AND(EK509&lt;0,ER508+EK509/$B$5&gt;$H$2,-EK509/'Carga-Descarga Año'!$B$5&gt;'SFV+BESS'!$I$7),-'SFV+BESS'!$I$7,IF(AND(EK509&lt;0,ER508+EK509/$B$5&lt;$H$2),-MIN('SFV+BESS'!$I$7,ER508-$H$2),0)))</f>
        <v>0</v>
      </c>
      <c r="EN509" s="33"/>
      <c r="EO509" s="33">
        <f t="shared" si="597"/>
        <v>0</v>
      </c>
      <c r="EP509" s="27">
        <f t="shared" si="565"/>
        <v>0</v>
      </c>
      <c r="EQ509" s="27">
        <f t="shared" si="598"/>
        <v>0</v>
      </c>
      <c r="ER509" s="28">
        <f>IF((ER508+EL509+EM509)&gt;=$B$2*'SFV+BESS'!$I$9, $B$2*'SFV+BESS'!$I$9, (ER508+EL509+EM509))</f>
        <v>173.61249999999998</v>
      </c>
      <c r="ES509" s="110">
        <f t="shared" si="566"/>
        <v>0</v>
      </c>
      <c r="EX509" s="251"/>
      <c r="EY509" s="48">
        <v>20.8333333333333</v>
      </c>
      <c r="EZ509" s="33">
        <f t="shared" si="613"/>
        <v>0</v>
      </c>
      <c r="FA509" s="33">
        <f>Gen_Cons_Horario!B7087</f>
        <v>0</v>
      </c>
      <c r="FB509" s="35">
        <f t="shared" si="578"/>
        <v>0</v>
      </c>
      <c r="FC509" s="116">
        <f>IF(AND(FB509&gt;0,FB509*$B$4+FI508&lt;=$B$2*'SFV+BESS'!$I$9,FB509&lt;'SFV+BESS'!$I$7), FB509*$B$4, IF(AND(FB509&gt;0,FB509*$B$4+FI508&gt;$B$2*'SFV+BESS'!$I$9,FB509*$B$4&lt;'SFV+BESS'!$I$7),$B$2*'SFV+BESS'!$I$9-FI508,IF(AND(FB509&gt;0,FB509*$B$4+FI508&gt;$B$2*'SFV+BESS'!$I$9,FB509*$B$4&gt;'SFV+BESS'!$I$7,FI508&lt;$B$2*'SFV+BESS'!$I$9),$B$2*'SFV+BESS'!$I$9-FI508,IF(AND(FB509&gt;0,FB509*$B$4+FI508&lt;=$B$2*'SFV+BESS'!$I$9,FB509&gt;'SFV+BESS'!$I$7),'SFV+BESS'!$I$7,0))))</f>
        <v>0</v>
      </c>
      <c r="FD509" s="27">
        <f>IF(AND(FB509&lt;0,FI508+FB509/$B$5&gt;$H$2,-FB509/'Carga-Descarga Año'!$B$5&lt;'SFV+BESS'!$I$7),FB509/$B$5,IF(AND(FB509&lt;0,FI508+FB509/$B$5&gt;$H$2,-FB509/'Carga-Descarga Año'!$B$5&gt;'SFV+BESS'!$I$7),-'SFV+BESS'!$I$7,IF(AND(FB509&lt;0,FI508+FB509/$B$5&lt;$H$2),-MIN('SFV+BESS'!$I$7,FI508-$H$2),0)))</f>
        <v>0</v>
      </c>
      <c r="FE509" s="33"/>
      <c r="FF509" s="33">
        <f t="shared" si="599"/>
        <v>0</v>
      </c>
      <c r="FG509" s="27">
        <f t="shared" si="567"/>
        <v>0</v>
      </c>
      <c r="FH509" s="27">
        <f t="shared" si="600"/>
        <v>0</v>
      </c>
      <c r="FI509" s="28">
        <f>IF((FI508+FC509+FD509)&gt;=$B$2*'SFV+BESS'!$I$9, $B$2*'SFV+BESS'!$I$9, (FI508+FC509+FD509))</f>
        <v>173.61249999999998</v>
      </c>
      <c r="FJ509" s="110">
        <f t="shared" si="568"/>
        <v>0</v>
      </c>
      <c r="FO509" s="251"/>
      <c r="FP509" s="48">
        <v>20.8333333333333</v>
      </c>
      <c r="FQ509" s="33">
        <f t="shared" si="614"/>
        <v>1.3017977917689063</v>
      </c>
      <c r="FR509" s="33">
        <f>Gen_Cons_Horario!B7831</f>
        <v>0</v>
      </c>
      <c r="FS509" s="35">
        <f t="shared" si="579"/>
        <v>1.3017977917689063</v>
      </c>
      <c r="FT509" s="116">
        <f>IF(AND(FS509&gt;0,FS509*$B$4+FZ508&lt;=$B$2*'SFV+BESS'!$I$9,FS509&lt;'SFV+BESS'!$I$7), FS509*$B$4, IF(AND(FS509&gt;0,FS509*$B$4+FZ508&gt;$B$2*'SFV+BESS'!$I$9,FS509*$B$4&lt;'SFV+BESS'!$I$7),$B$2*'SFV+BESS'!$I$9-FZ508,IF(AND(FS509&gt;0,FS509*$B$4+FZ508&gt;$B$2*'SFV+BESS'!$I$9,FS509*$B$4&gt;'SFV+BESS'!$I$7,FZ508&lt;$B$2*'SFV+BESS'!$I$9),$B$2*'SFV+BESS'!$I$9-FZ508,IF(AND(FS509&gt;0,FS509*$B$4+FZ508&lt;=$B$2*'SFV+BESS'!$I$9,FS509&gt;'SFV+BESS'!$I$7),'SFV+BESS'!$I$7,0))))</f>
        <v>0</v>
      </c>
      <c r="FU509" s="27">
        <f>IF(AND(FS509&lt;0,FZ508+FS509/$B$5&gt;$H$2,-FS509/'Carga-Descarga Año'!$B$5&lt;'SFV+BESS'!$I$7),FS509/$B$5,IF(AND(FS509&lt;0,FZ508+FS509/$B$5&gt;$H$2,-FS509/'Carga-Descarga Año'!$B$5&gt;'SFV+BESS'!$I$7),-'SFV+BESS'!$I$7,IF(AND(FS509&lt;0,FZ508+FS509/$B$5&lt;$H$2),-MIN('SFV+BESS'!$I$7,FZ508-$H$2),0)))</f>
        <v>0</v>
      </c>
      <c r="FV509" s="33"/>
      <c r="FW509" s="33">
        <f t="shared" si="601"/>
        <v>0</v>
      </c>
      <c r="FX509" s="27">
        <f t="shared" si="569"/>
        <v>0</v>
      </c>
      <c r="FY509" s="27">
        <f t="shared" si="602"/>
        <v>0</v>
      </c>
      <c r="FZ509" s="28">
        <f>IF((FZ508+FT509+FU509)&gt;=$B$2*'SFV+BESS'!$I$9, $B$2*'SFV+BESS'!$I$9, (FZ508+FT509+FU509))</f>
        <v>173.61249999999998</v>
      </c>
      <c r="GA509" s="110">
        <f t="shared" si="570"/>
        <v>1.3017977917689063</v>
      </c>
      <c r="GF509" s="251"/>
      <c r="GG509" s="48">
        <v>20.8333333333333</v>
      </c>
      <c r="GH509" s="33">
        <f t="shared" si="615"/>
        <v>19.953413277256026</v>
      </c>
      <c r="GI509" s="33">
        <f>Gen_Cons_Horario!B8551</f>
        <v>0</v>
      </c>
      <c r="GJ509" s="35">
        <f t="shared" si="585"/>
        <v>19.953413277256026</v>
      </c>
      <c r="GK509" s="116">
        <f>IF(AND(GJ509&gt;0,GJ509*$B$4+GQ508&lt;=$B$2*'SFV+BESS'!$I$9,GJ509&lt;'SFV+BESS'!$I$7), GJ509*$B$4, IF(AND(GJ509&gt;0,GJ509*$B$4+GQ508&gt;$B$2*'SFV+BESS'!$I$9,GJ509*$B$4&lt;'SFV+BESS'!$I$7),$B$2*'SFV+BESS'!$I$9-GQ508,IF(AND(GJ509&gt;0,GJ509*$B$4+GQ508&gt;$B$2*'SFV+BESS'!$I$9,GJ509*$B$4&gt;'SFV+BESS'!$I$7,GQ508&lt;$B$2*'SFV+BESS'!$I$9),$B$2*'SFV+BESS'!$I$9-GQ508,IF(AND(GJ509&gt;0,GJ509*$B$4+GQ508&lt;=$B$2*'SFV+BESS'!$I$9,GJ509&gt;'SFV+BESS'!$I$7),'SFV+BESS'!$I$7,0))))</f>
        <v>0</v>
      </c>
      <c r="GL509" s="27">
        <f>IF(AND(GJ509&lt;0,GQ508+GJ509/$B$5&gt;$H$2,-GJ509/'Carga-Descarga Año'!$B$5&lt;'SFV+BESS'!$I$7),GJ509/$B$5,IF(AND(GJ509&lt;0,GQ508+GJ509/$B$5&gt;$H$2,-GJ509/'Carga-Descarga Año'!$B$5&gt;'SFV+BESS'!$I$7),-'SFV+BESS'!$I$7,IF(AND(GJ509&lt;0,GQ508+GJ509/$B$5&lt;$H$2),-MIN('SFV+BESS'!$I$7,GQ508-$H$2),0)))</f>
        <v>0</v>
      </c>
      <c r="GM509" s="33"/>
      <c r="GN509" s="33">
        <f t="shared" si="603"/>
        <v>0</v>
      </c>
      <c r="GO509" s="27">
        <f t="shared" si="571"/>
        <v>0</v>
      </c>
      <c r="GP509" s="27">
        <f t="shared" si="604"/>
        <v>0</v>
      </c>
      <c r="GQ509" s="28">
        <f>IF((GQ508+GK509+GL509)&gt;=$B$2*'SFV+BESS'!$I$9, $B$2*'SFV+BESS'!$I$9, (GQ508+GK509+GL509))</f>
        <v>173.61249999999998</v>
      </c>
      <c r="GR509" s="110">
        <f t="shared" si="572"/>
        <v>19.953413277256026</v>
      </c>
    </row>
    <row r="510" spans="1:200">
      <c r="A510" s="249"/>
      <c r="B510" s="48">
        <v>20.875</v>
      </c>
      <c r="C510" s="38">
        <f t="shared" si="586"/>
        <v>0</v>
      </c>
      <c r="D510" s="2">
        <f>Gen_Cons_Horario!B536</f>
        <v>37.285000000000004</v>
      </c>
      <c r="E510" s="140">
        <f t="shared" si="544"/>
        <v>-37.285000000000004</v>
      </c>
      <c r="F510" s="116">
        <f>IF(AND(E510&gt;0,E510*$B$4+L509&lt;=$B$2*'SFV+BESS'!$I$9,E510&lt;'SFV+BESS'!$I$7), E510*$B$4, IF(AND(E510&gt;0,E510*$B$4+L509&gt;$B$2*'SFV+BESS'!$I$9,E510*$B$4&lt;'SFV+BESS'!$I$7),$B$2*'SFV+BESS'!$I$9-L509,IF(AND(E510&gt;0,E510*$B$4+L509&gt;$B$2*'SFV+BESS'!$I$9,E510*$B$4&gt;'SFV+BESS'!$I$7,L509&lt;$B$2*'SFV+BESS'!$I$9),$B$2*'SFV+BESS'!$I$9-L509,IF(AND(E510&gt;0,E510*$B$4+L509&lt;=$B$2*'SFV+BESS'!$I$9,E510&gt;'SFV+BESS'!$I$7),'SFV+BESS'!$I$7,0))))</f>
        <v>0</v>
      </c>
      <c r="G510" s="27">
        <f>IF(AND(E510&lt;0,L509+E510/$B$5&gt;$H$2,-E510/'Carga-Descarga Año'!$B$5&lt;'SFV+BESS'!$I$7),E510/$B$5,IF(AND(E510&lt;0,L509+E510/$B$5&gt;$H$2,-E510/'Carga-Descarga Año'!$B$5&gt;'SFV+BESS'!$I$7),-'SFV+BESS'!$I$7,IF(AND(E510&lt;0,L509+E510/$B$5&lt;$H$2),-MIN('SFV+BESS'!$I$7,L509-$H$2),0)))</f>
        <v>-39.247368421052634</v>
      </c>
      <c r="I510" s="38">
        <f t="shared" si="545"/>
        <v>0</v>
      </c>
      <c r="J510" s="27">
        <f t="shared" si="547"/>
        <v>37.285000000000004</v>
      </c>
      <c r="K510" s="27">
        <f t="shared" si="546"/>
        <v>0</v>
      </c>
      <c r="L510" s="28">
        <f>IF((L509+F510+G510)&gt;=$B$2*'SFV+BESS'!$I$9, $B$2*'SFV+BESS'!$I$9, (L509+F510+G510))</f>
        <v>123.90821159074699</v>
      </c>
      <c r="M510" s="110">
        <f t="shared" si="548"/>
        <v>0</v>
      </c>
      <c r="R510" s="251"/>
      <c r="S510" s="48">
        <v>20.875</v>
      </c>
      <c r="T510" s="2">
        <f t="shared" si="605"/>
        <v>0</v>
      </c>
      <c r="U510" s="2">
        <f>Gen_Cons_Horario!B1280</f>
        <v>0</v>
      </c>
      <c r="V510" s="35">
        <f t="shared" si="580"/>
        <v>0</v>
      </c>
      <c r="W510" s="116">
        <f>IF(AND(V510&gt;0,V510*$B$4+AC509&lt;=$B$2*'SFV+BESS'!$I$9,V510&lt;'SFV+BESS'!$I$7), V510*$B$4, IF(AND(V510&gt;0,V510*$B$4+AC509&gt;$B$2*'SFV+BESS'!$I$9,V510*$B$4&lt;'SFV+BESS'!$I$7),$B$2*'SFV+BESS'!$I$9-AC509,IF(AND(V510&gt;0,V510*$B$4+AC509&gt;$B$2*'SFV+BESS'!$I$9,V510*$B$4&gt;'SFV+BESS'!$I$7,AC509&lt;$B$2*'SFV+BESS'!$I$9),$B$2*'SFV+BESS'!$I$9-AC509,IF(AND(V510&gt;0,V510*$B$4+AC509&lt;=$B$2*'SFV+BESS'!$I$9,V510&gt;'SFV+BESS'!$I$7),'SFV+BESS'!$I$7,0))))</f>
        <v>0</v>
      </c>
      <c r="X510" s="27">
        <f>IF(AND(V510&lt;0,AC509+V510/$B$5&gt;$H$2,-V510/'Carga-Descarga Año'!$B$5&lt;'SFV+BESS'!$I$7),V510/$B$5,IF(AND(V510&lt;0,AC509+V510/$B$5&gt;$H$2,-V510/'Carga-Descarga Año'!$B$5&gt;'SFV+BESS'!$I$7),-'SFV+BESS'!$I$7,IF(AND(V510&lt;0,AC509+V510/$B$5&lt;$H$2),-MIN('SFV+BESS'!$I$7,AC509-$H$2),0)))</f>
        <v>0</v>
      </c>
      <c r="Z510" s="33">
        <f t="shared" si="574"/>
        <v>0</v>
      </c>
      <c r="AA510" s="27">
        <f t="shared" si="549"/>
        <v>0</v>
      </c>
      <c r="AB510" s="27">
        <f t="shared" si="573"/>
        <v>0</v>
      </c>
      <c r="AC510" s="28">
        <f>IF((AC509+W510+X510)&gt;=$B$2*'SFV+BESS'!$I$9, $B$2*'SFV+BESS'!$I$9, (AC509+W510+X510))</f>
        <v>173.61249999999998</v>
      </c>
      <c r="AD510" s="110">
        <f t="shared" si="550"/>
        <v>0</v>
      </c>
      <c r="AI510" s="251"/>
      <c r="AJ510" s="48">
        <v>20.875</v>
      </c>
      <c r="AK510" s="52">
        <f t="shared" si="606"/>
        <v>0</v>
      </c>
      <c r="AL510" s="33">
        <f>Gen_Cons_Horario!B1952</f>
        <v>0</v>
      </c>
      <c r="AM510" s="35">
        <f t="shared" si="581"/>
        <v>0</v>
      </c>
      <c r="AN510" s="116">
        <f>IF(AND(AM510&gt;0,AM510*$B$4+AT509&lt;=$B$2*'SFV+BESS'!$I$9,AM510&lt;'SFV+BESS'!$I$7), AM510*$B$4, IF(AND(AM510&gt;0,AM510*$B$4+AT509&gt;$B$2*'SFV+BESS'!$I$9,AM510*$B$4&lt;'SFV+BESS'!$I$7),$B$2*'SFV+BESS'!$I$9-AT509,IF(AND(AM510&gt;0,AM510*$B$4+AT509&gt;$B$2*'SFV+BESS'!$I$9,AM510*$B$4&gt;'SFV+BESS'!$I$7,AT509&lt;$B$2*'SFV+BESS'!$I$9),$B$2*'SFV+BESS'!$I$9-AT509,IF(AND(AM510&gt;0,AM510*$B$4+AT509&lt;=$B$2*'SFV+BESS'!$I$9,AM510&gt;'SFV+BESS'!$I$7),'SFV+BESS'!$I$7,0))))</f>
        <v>0</v>
      </c>
      <c r="AO510" s="27">
        <f>IF(AND(AM510&lt;0,AT509+AM510/$B$5&gt;$H$2,-AM510/'Carga-Descarga Año'!$B$5&lt;'SFV+BESS'!$I$7),AM510/$B$5,IF(AND(AM510&lt;0,AT509+AM510/$B$5&gt;$H$2,-AM510/'Carga-Descarga Año'!$B$5&gt;'SFV+BESS'!$I$7),-'SFV+BESS'!$I$7,IF(AND(AM510&lt;0,AT509+AM510/$B$5&lt;$H$2),-MIN('SFV+BESS'!$I$7,AT509-$H$2),0)))</f>
        <v>0</v>
      </c>
      <c r="AP510" s="33"/>
      <c r="AQ510" s="33">
        <f t="shared" si="587"/>
        <v>0</v>
      </c>
      <c r="AR510" s="27">
        <f t="shared" si="551"/>
        <v>0</v>
      </c>
      <c r="AS510" s="27">
        <f t="shared" si="588"/>
        <v>0</v>
      </c>
      <c r="AT510" s="28">
        <f>IF((AT509+AN510+AO510)&gt;=$B$2*'SFV+BESS'!$I$9, $B$2*'SFV+BESS'!$I$9, (AT509+AN510+AO510))</f>
        <v>173.61249999999998</v>
      </c>
      <c r="AU510" s="110">
        <f t="shared" si="552"/>
        <v>0</v>
      </c>
      <c r="AZ510" s="251"/>
      <c r="BA510" s="48">
        <v>20.875</v>
      </c>
      <c r="BB510" s="33">
        <f t="shared" si="607"/>
        <v>0</v>
      </c>
      <c r="BC510" s="33">
        <f>Gen_Cons_Horario!B2696</f>
        <v>0</v>
      </c>
      <c r="BD510" s="35">
        <f t="shared" si="582"/>
        <v>0</v>
      </c>
      <c r="BE510" s="116">
        <f>IF(AND(BD510&gt;0,BD510*$B$4+BK509&lt;=$B$2*'SFV+BESS'!$I$9,BD510&lt;'SFV+BESS'!$I$7), BD510*$B$4, IF(AND(BD510&gt;0,BD510*$B$4+BK509&gt;$B$2*'SFV+BESS'!$I$9,BD510*$B$4&lt;'SFV+BESS'!$I$7),$B$2*'SFV+BESS'!$I$9-BK509,IF(AND(BD510&gt;0,BD510*$B$4+BK509&gt;$B$2*'SFV+BESS'!$I$9,BD510*$B$4&gt;'SFV+BESS'!$I$7,BK509&lt;$B$2*'SFV+BESS'!$I$9),$B$2*'SFV+BESS'!$I$9-BK509,IF(AND(BD510&gt;0,BD510*$B$4+BK509&lt;=$B$2*'SFV+BESS'!$I$9,BD510&gt;'SFV+BESS'!$I$7),'SFV+BESS'!$I$7,0))))</f>
        <v>0</v>
      </c>
      <c r="BF510" s="27">
        <f>IF(AND(BD510&lt;0,BK509+BD510/$B$5&gt;$H$2,-BD510/'Carga-Descarga Año'!$B$5&lt;'SFV+BESS'!$I$7),BD510/$B$5,IF(AND(BD510&lt;0,BK509+BD510/$B$5&gt;$H$2,-BD510/'Carga-Descarga Año'!$B$5&gt;'SFV+BESS'!$I$7),-'SFV+BESS'!$I$7,IF(AND(BD510&lt;0,BK509+BD510/$B$5&lt;$H$2),-MIN('SFV+BESS'!$I$7,BK509-$H$2),0)))</f>
        <v>0</v>
      </c>
      <c r="BG510" s="33"/>
      <c r="BH510" s="33">
        <f t="shared" si="589"/>
        <v>0</v>
      </c>
      <c r="BI510" s="27">
        <f t="shared" si="553"/>
        <v>0</v>
      </c>
      <c r="BJ510" s="27">
        <f t="shared" si="590"/>
        <v>0</v>
      </c>
      <c r="BK510" s="28">
        <f>IF((BK509+BE510+BF510)&gt;=$B$2*'SFV+BESS'!$I$9, $B$2*'SFV+BESS'!$I$9, (BK509+BE510+BF510))</f>
        <v>173.61249999999998</v>
      </c>
      <c r="BL510" s="110">
        <f t="shared" si="554"/>
        <v>0</v>
      </c>
      <c r="BQ510" s="251"/>
      <c r="BR510" s="48">
        <v>20.875</v>
      </c>
      <c r="BS510" s="33">
        <f t="shared" si="608"/>
        <v>0</v>
      </c>
      <c r="BT510" s="33">
        <f>Gen_Cons_Horario!B3416</f>
        <v>0</v>
      </c>
      <c r="BU510" s="35">
        <f t="shared" si="583"/>
        <v>0</v>
      </c>
      <c r="BV510" s="116">
        <f>IF(AND(BU510&gt;0,BU510*$B$4+CB509&lt;=$B$2*'SFV+BESS'!$I$9,BU510&lt;'SFV+BESS'!$I$7), BU510*$B$4, IF(AND(BU510&gt;0,BU510*$B$4+CB509&gt;$B$2*'SFV+BESS'!$I$9,BU510*$B$4&lt;'SFV+BESS'!$I$7),$B$2*'SFV+BESS'!$I$9-CB509,IF(AND(BU510&gt;0,BU510*$B$4+CB509&gt;$B$2*'SFV+BESS'!$I$9,BU510*$B$4&gt;'SFV+BESS'!$I$7,CB509&lt;$B$2*'SFV+BESS'!$I$9),$B$2*'SFV+BESS'!$I$9-CB509,IF(AND(BU510&gt;0,BU510*$B$4+CB509&lt;=$B$2*'SFV+BESS'!$I$9,BU510&gt;'SFV+BESS'!$I$7),'SFV+BESS'!$I$7,0))))</f>
        <v>0</v>
      </c>
      <c r="BW510" s="27">
        <f>IF(AND(BU510&lt;0,CB509+BU510/$B$5&gt;$H$2,-BU510/'Carga-Descarga Año'!$B$5&lt;'SFV+BESS'!$I$7),BU510/$B$5,IF(AND(BU510&lt;0,CB509+BU510/$B$5&gt;$H$2,-BU510/'Carga-Descarga Año'!$B$5&gt;'SFV+BESS'!$I$7),-'SFV+BESS'!$I$7,IF(AND(BU510&lt;0,CB509+BU510/$B$5&lt;$H$2),-MIN('SFV+BESS'!$I$7,CB509-$H$2),0)))</f>
        <v>0</v>
      </c>
      <c r="BX510" s="33"/>
      <c r="BY510" s="33">
        <f t="shared" si="591"/>
        <v>0</v>
      </c>
      <c r="BZ510" s="27">
        <f t="shared" si="555"/>
        <v>0</v>
      </c>
      <c r="CA510" s="27">
        <f t="shared" si="556"/>
        <v>0</v>
      </c>
      <c r="CB510" s="28">
        <f>IF((CB509+BV510+BW510)&gt;=$B$2*'SFV+BESS'!$I$9, $B$2*'SFV+BESS'!$I$9, (CB509+BV510+BW510))</f>
        <v>173.61249999999998</v>
      </c>
      <c r="CC510" s="110">
        <f t="shared" si="557"/>
        <v>0</v>
      </c>
      <c r="CH510" s="251"/>
      <c r="CI510" s="48">
        <v>20.875</v>
      </c>
      <c r="CJ510" s="33">
        <f t="shared" si="609"/>
        <v>0</v>
      </c>
      <c r="CK510" s="33">
        <f>Gen_Cons_Horario!B4160</f>
        <v>0</v>
      </c>
      <c r="CL510" s="35">
        <f t="shared" si="584"/>
        <v>0</v>
      </c>
      <c r="CM510" s="116">
        <f>IF(AND(CL510&gt;0,CL510*$B$4+CS509&lt;=$B$2*'SFV+BESS'!$I$9,CL510&lt;'SFV+BESS'!$I$7), CL510*$B$4, IF(AND(CL510&gt;0,CL510*$B$4+CS509&gt;$B$2*'SFV+BESS'!$I$9,CL510*$B$4&lt;'SFV+BESS'!$I$7),$B$2*'SFV+BESS'!$I$9-CS509,IF(AND(CL510&gt;0,CL510*$B$4+CS509&gt;$B$2*'SFV+BESS'!$I$9,CL510*$B$4&gt;'SFV+BESS'!$I$7,CS509&lt;$B$2*'SFV+BESS'!$I$9),$B$2*'SFV+BESS'!$I$9-CS509,IF(AND(CL510&gt;0,CL510*$B$4+CS509&lt;=$B$2*'SFV+BESS'!$I$9,CL510&gt;'SFV+BESS'!$I$7),'SFV+BESS'!$I$7,0))))</f>
        <v>0</v>
      </c>
      <c r="CN510" s="27">
        <f>IF(AND(CL510&lt;0,CS509+CL510/$B$5&gt;$H$2,-CL510/'Carga-Descarga Año'!$B$5&lt;'SFV+BESS'!$I$7),CL510/$B$5,IF(AND(CL510&lt;0,CS509+CL510/$B$5&gt;$H$2,-CL510/'Carga-Descarga Año'!$B$5&gt;'SFV+BESS'!$I$7),-'SFV+BESS'!$I$7,IF(AND(CL510&lt;0,CS509+CL510/$B$5&lt;$H$2),-MIN('SFV+BESS'!$I$7,CS509-$H$2),0)))</f>
        <v>0</v>
      </c>
      <c r="CO510" s="33"/>
      <c r="CP510" s="33">
        <f t="shared" si="592"/>
        <v>0</v>
      </c>
      <c r="CQ510" s="27">
        <f t="shared" si="558"/>
        <v>0</v>
      </c>
      <c r="CR510" s="27">
        <f t="shared" si="593"/>
        <v>0</v>
      </c>
      <c r="CS510" s="28">
        <f>IF((CS509+CM510+CN510)&gt;=$B$2*'SFV+BESS'!$I$9, $B$2*'SFV+BESS'!$I$9, (CS509+CM510+CN510))</f>
        <v>173.61249999999998</v>
      </c>
      <c r="CT510" s="110">
        <f t="shared" si="559"/>
        <v>0</v>
      </c>
      <c r="CY510" s="251"/>
      <c r="CZ510" s="48">
        <v>20.875</v>
      </c>
      <c r="DA510" s="33">
        <f t="shared" si="610"/>
        <v>0</v>
      </c>
      <c r="DB510" s="33">
        <f>Gen_Cons_Horario!B4880</f>
        <v>0</v>
      </c>
      <c r="DC510" s="35">
        <f t="shared" si="575"/>
        <v>0</v>
      </c>
      <c r="DD510" s="116">
        <f>IF(AND(DC510&gt;0,DC510*$B$4+DJ509&lt;=$B$2*'SFV+BESS'!$I$9,DC510&lt;'SFV+BESS'!$I$7), DC510*$B$4, IF(AND(DC510&gt;0,DC510*$B$4+DJ509&gt;$B$2*'SFV+BESS'!$I$9,DC510*$B$4&lt;'SFV+BESS'!$I$7),$B$2*'SFV+BESS'!$I$9-DJ509,IF(AND(DC510&gt;0,DC510*$B$4+DJ509&gt;$B$2*'SFV+BESS'!$I$9,DC510*$B$4&gt;'SFV+BESS'!$I$7,DJ509&lt;$B$2*'SFV+BESS'!$I$9),$B$2*'SFV+BESS'!$I$9-DJ509,IF(AND(DC510&gt;0,DC510*$B$4+DJ509&lt;=$B$2*'SFV+BESS'!$I$9,DC510&gt;'SFV+BESS'!$I$7),'SFV+BESS'!$I$7,0))))</f>
        <v>0</v>
      </c>
      <c r="DE510" s="27">
        <f>IF(AND(DC510&lt;0,DJ509+DC510/$B$5&gt;$H$2,-DC510/'Carga-Descarga Año'!$B$5&lt;'SFV+BESS'!$I$7),DC510/$B$5,IF(AND(DC510&lt;0,DJ509+DC510/$B$5&gt;$H$2,-DC510/'Carga-Descarga Año'!$B$5&gt;'SFV+BESS'!$I$7),-'SFV+BESS'!$I$7,IF(AND(DC510&lt;0,DJ509+DC510/$B$5&lt;$H$2),-MIN('SFV+BESS'!$I$7,DJ509-$H$2),0)))</f>
        <v>0</v>
      </c>
      <c r="DF510" s="33"/>
      <c r="DG510" s="33">
        <f t="shared" si="594"/>
        <v>0</v>
      </c>
      <c r="DH510" s="27">
        <f t="shared" si="560"/>
        <v>0</v>
      </c>
      <c r="DI510" s="27">
        <f t="shared" si="561"/>
        <v>0</v>
      </c>
      <c r="DJ510" s="28">
        <f>IF((DJ509+DD510+DE510)&gt;=$B$2*'SFV+BESS'!$I$9, $B$2*'SFV+BESS'!$I$9, (DJ509+DD510+DE510))</f>
        <v>173.61249999999998</v>
      </c>
      <c r="DK510" s="110">
        <f t="shared" si="562"/>
        <v>0</v>
      </c>
      <c r="DP510" s="251"/>
      <c r="DQ510" s="48">
        <v>20.875</v>
      </c>
      <c r="DR510" s="33">
        <f t="shared" si="611"/>
        <v>0</v>
      </c>
      <c r="DS510" s="33">
        <f>Gen_Cons_Horario!B5624</f>
        <v>0</v>
      </c>
      <c r="DT510" s="35">
        <f t="shared" si="576"/>
        <v>0</v>
      </c>
      <c r="DU510" s="116">
        <f>IF(AND(DT510&gt;0,DT510*$B$4+EA509&lt;=$B$2*'SFV+BESS'!$I$9,DT510&lt;'SFV+BESS'!$I$7), DT510*$B$4, IF(AND(DT510&gt;0,DT510*$B$4+EA509&gt;$B$2*'SFV+BESS'!$I$9,DT510*$B$4&lt;'SFV+BESS'!$I$7),$B$2*'SFV+BESS'!$I$9-EA509,IF(AND(DT510&gt;0,DT510*$B$4+EA509&gt;$B$2*'SFV+BESS'!$I$9,DT510*$B$4&gt;'SFV+BESS'!$I$7,EA509&lt;$B$2*'SFV+BESS'!$I$9),$B$2*'SFV+BESS'!$I$9-EA509,IF(AND(DT510&gt;0,DT510*$B$4+EA509&lt;=$B$2*'SFV+BESS'!$I$9,DT510&gt;'SFV+BESS'!$I$7),'SFV+BESS'!$I$7,0))))</f>
        <v>0</v>
      </c>
      <c r="DV510" s="27">
        <f>IF(AND(DT510&lt;0,EA509+DT510/$B$5&gt;$H$2,-DT510/'Carga-Descarga Año'!$B$5&lt;'SFV+BESS'!$I$7),DT510/$B$5,IF(AND(DT510&lt;0,EA509+DT510/$B$5&gt;$H$2,-DT510/'Carga-Descarga Año'!$B$5&gt;'SFV+BESS'!$I$7),-'SFV+BESS'!$I$7,IF(AND(DT510&lt;0,EA509+DT510/$B$5&lt;$H$2),-MIN('SFV+BESS'!$I$7,EA509-$H$2),0)))</f>
        <v>0</v>
      </c>
      <c r="DW510" s="33"/>
      <c r="DX510" s="33">
        <f t="shared" si="595"/>
        <v>0</v>
      </c>
      <c r="DY510" s="27">
        <f t="shared" si="563"/>
        <v>0</v>
      </c>
      <c r="DZ510" s="27">
        <f t="shared" si="596"/>
        <v>0</v>
      </c>
      <c r="EA510" s="28">
        <f>IF((EA509+DU510+DV510)&gt;=$B$2*'SFV+BESS'!$I$9, $B$2*'SFV+BESS'!$I$9, (EA509+DU510+DV510))</f>
        <v>173.61249999999998</v>
      </c>
      <c r="EB510" s="110">
        <f t="shared" si="564"/>
        <v>0</v>
      </c>
      <c r="EG510" s="251"/>
      <c r="EH510" s="48">
        <v>20.875</v>
      </c>
      <c r="EI510" s="33">
        <f t="shared" si="612"/>
        <v>0</v>
      </c>
      <c r="EJ510" s="33">
        <f>Gen_Cons_Horario!B6368</f>
        <v>0</v>
      </c>
      <c r="EK510" s="35">
        <f t="shared" si="577"/>
        <v>0</v>
      </c>
      <c r="EL510" s="116">
        <f>IF(AND(EK510&gt;0,EK510*$B$4+ER509&lt;=$B$2*'SFV+BESS'!$I$9,EK510&lt;'SFV+BESS'!$I$7), EK510*$B$4, IF(AND(EK510&gt;0,EK510*$B$4+ER509&gt;$B$2*'SFV+BESS'!$I$9,EK510*$B$4&lt;'SFV+BESS'!$I$7),$B$2*'SFV+BESS'!$I$9-ER509,IF(AND(EK510&gt;0,EK510*$B$4+ER509&gt;$B$2*'SFV+BESS'!$I$9,EK510*$B$4&gt;'SFV+BESS'!$I$7,ER509&lt;$B$2*'SFV+BESS'!$I$9),$B$2*'SFV+BESS'!$I$9-ER509,IF(AND(EK510&gt;0,EK510*$B$4+ER509&lt;=$B$2*'SFV+BESS'!$I$9,EK510&gt;'SFV+BESS'!$I$7),'SFV+BESS'!$I$7,0))))</f>
        <v>0</v>
      </c>
      <c r="EM510" s="27">
        <f>IF(AND(EK510&lt;0,ER509+EK510/$B$5&gt;$H$2,-EK510/'Carga-Descarga Año'!$B$5&lt;'SFV+BESS'!$I$7),EK510/$B$5,IF(AND(EK510&lt;0,ER509+EK510/$B$5&gt;$H$2,-EK510/'Carga-Descarga Año'!$B$5&gt;'SFV+BESS'!$I$7),-'SFV+BESS'!$I$7,IF(AND(EK510&lt;0,ER509+EK510/$B$5&lt;$H$2),-MIN('SFV+BESS'!$I$7,ER509-$H$2),0)))</f>
        <v>0</v>
      </c>
      <c r="EN510" s="33"/>
      <c r="EO510" s="33">
        <f t="shared" si="597"/>
        <v>0</v>
      </c>
      <c r="EP510" s="27">
        <f t="shared" si="565"/>
        <v>0</v>
      </c>
      <c r="EQ510" s="27">
        <f t="shared" si="598"/>
        <v>0</v>
      </c>
      <c r="ER510" s="28">
        <f>IF((ER509+EL510+EM510)&gt;=$B$2*'SFV+BESS'!$I$9, $B$2*'SFV+BESS'!$I$9, (ER509+EL510+EM510))</f>
        <v>173.61249999999998</v>
      </c>
      <c r="ES510" s="110">
        <f t="shared" si="566"/>
        <v>0</v>
      </c>
      <c r="EX510" s="251"/>
      <c r="EY510" s="48">
        <v>20.875</v>
      </c>
      <c r="EZ510" s="33">
        <f t="shared" si="613"/>
        <v>0</v>
      </c>
      <c r="FA510" s="33">
        <f>Gen_Cons_Horario!B7088</f>
        <v>0</v>
      </c>
      <c r="FB510" s="35">
        <f t="shared" si="578"/>
        <v>0</v>
      </c>
      <c r="FC510" s="116">
        <f>IF(AND(FB510&gt;0,FB510*$B$4+FI509&lt;=$B$2*'SFV+BESS'!$I$9,FB510&lt;'SFV+BESS'!$I$7), FB510*$B$4, IF(AND(FB510&gt;0,FB510*$B$4+FI509&gt;$B$2*'SFV+BESS'!$I$9,FB510*$B$4&lt;'SFV+BESS'!$I$7),$B$2*'SFV+BESS'!$I$9-FI509,IF(AND(FB510&gt;0,FB510*$B$4+FI509&gt;$B$2*'SFV+BESS'!$I$9,FB510*$B$4&gt;'SFV+BESS'!$I$7,FI509&lt;$B$2*'SFV+BESS'!$I$9),$B$2*'SFV+BESS'!$I$9-FI509,IF(AND(FB510&gt;0,FB510*$B$4+FI509&lt;=$B$2*'SFV+BESS'!$I$9,FB510&gt;'SFV+BESS'!$I$7),'SFV+BESS'!$I$7,0))))</f>
        <v>0</v>
      </c>
      <c r="FD510" s="27">
        <f>IF(AND(FB510&lt;0,FI509+FB510/$B$5&gt;$H$2,-FB510/'Carga-Descarga Año'!$B$5&lt;'SFV+BESS'!$I$7),FB510/$B$5,IF(AND(FB510&lt;0,FI509+FB510/$B$5&gt;$H$2,-FB510/'Carga-Descarga Año'!$B$5&gt;'SFV+BESS'!$I$7),-'SFV+BESS'!$I$7,IF(AND(FB510&lt;0,FI509+FB510/$B$5&lt;$H$2),-MIN('SFV+BESS'!$I$7,FI509-$H$2),0)))</f>
        <v>0</v>
      </c>
      <c r="FE510" s="33"/>
      <c r="FF510" s="33">
        <f t="shared" si="599"/>
        <v>0</v>
      </c>
      <c r="FG510" s="27">
        <f t="shared" si="567"/>
        <v>0</v>
      </c>
      <c r="FH510" s="27">
        <f t="shared" si="600"/>
        <v>0</v>
      </c>
      <c r="FI510" s="28">
        <f>IF((FI509+FC510+FD510)&gt;=$B$2*'SFV+BESS'!$I$9, $B$2*'SFV+BESS'!$I$9, (FI509+FC510+FD510))</f>
        <v>173.61249999999998</v>
      </c>
      <c r="FJ510" s="110">
        <f t="shared" si="568"/>
        <v>0</v>
      </c>
      <c r="FO510" s="251"/>
      <c r="FP510" s="48">
        <v>20.875</v>
      </c>
      <c r="FQ510" s="33">
        <f t="shared" si="614"/>
        <v>0</v>
      </c>
      <c r="FR510" s="33">
        <f>Gen_Cons_Horario!B7832</f>
        <v>0</v>
      </c>
      <c r="FS510" s="35">
        <f t="shared" si="579"/>
        <v>0</v>
      </c>
      <c r="FT510" s="116">
        <f>IF(AND(FS510&gt;0,FS510*$B$4+FZ509&lt;=$B$2*'SFV+BESS'!$I$9,FS510&lt;'SFV+BESS'!$I$7), FS510*$B$4, IF(AND(FS510&gt;0,FS510*$B$4+FZ509&gt;$B$2*'SFV+BESS'!$I$9,FS510*$B$4&lt;'SFV+BESS'!$I$7),$B$2*'SFV+BESS'!$I$9-FZ509,IF(AND(FS510&gt;0,FS510*$B$4+FZ509&gt;$B$2*'SFV+BESS'!$I$9,FS510*$B$4&gt;'SFV+BESS'!$I$7,FZ509&lt;$B$2*'SFV+BESS'!$I$9),$B$2*'SFV+BESS'!$I$9-FZ509,IF(AND(FS510&gt;0,FS510*$B$4+FZ509&lt;=$B$2*'SFV+BESS'!$I$9,FS510&gt;'SFV+BESS'!$I$7),'SFV+BESS'!$I$7,0))))</f>
        <v>0</v>
      </c>
      <c r="FU510" s="27">
        <f>IF(AND(FS510&lt;0,FZ509+FS510/$B$5&gt;$H$2,-FS510/'Carga-Descarga Año'!$B$5&lt;'SFV+BESS'!$I$7),FS510/$B$5,IF(AND(FS510&lt;0,FZ509+FS510/$B$5&gt;$H$2,-FS510/'Carga-Descarga Año'!$B$5&gt;'SFV+BESS'!$I$7),-'SFV+BESS'!$I$7,IF(AND(FS510&lt;0,FZ509+FS510/$B$5&lt;$H$2),-MIN('SFV+BESS'!$I$7,FZ509-$H$2),0)))</f>
        <v>0</v>
      </c>
      <c r="FV510" s="33"/>
      <c r="FW510" s="33">
        <f t="shared" si="601"/>
        <v>0</v>
      </c>
      <c r="FX510" s="27">
        <f t="shared" si="569"/>
        <v>0</v>
      </c>
      <c r="FY510" s="27">
        <f t="shared" si="602"/>
        <v>0</v>
      </c>
      <c r="FZ510" s="28">
        <f>IF((FZ509+FT510+FU510)&gt;=$B$2*'SFV+BESS'!$I$9, $B$2*'SFV+BESS'!$I$9, (FZ509+FT510+FU510))</f>
        <v>173.61249999999998</v>
      </c>
      <c r="GA510" s="110">
        <f t="shared" si="570"/>
        <v>0</v>
      </c>
      <c r="GF510" s="251"/>
      <c r="GG510" s="48">
        <v>20.875</v>
      </c>
      <c r="GH510" s="33">
        <f t="shared" si="615"/>
        <v>0</v>
      </c>
      <c r="GI510" s="33">
        <f>Gen_Cons_Horario!B8552</f>
        <v>0</v>
      </c>
      <c r="GJ510" s="35">
        <f t="shared" si="585"/>
        <v>0</v>
      </c>
      <c r="GK510" s="116">
        <f>IF(AND(GJ510&gt;0,GJ510*$B$4+GQ509&lt;=$B$2*'SFV+BESS'!$I$9,GJ510&lt;'SFV+BESS'!$I$7), GJ510*$B$4, IF(AND(GJ510&gt;0,GJ510*$B$4+GQ509&gt;$B$2*'SFV+BESS'!$I$9,GJ510*$B$4&lt;'SFV+BESS'!$I$7),$B$2*'SFV+BESS'!$I$9-GQ509,IF(AND(GJ510&gt;0,GJ510*$B$4+GQ509&gt;$B$2*'SFV+BESS'!$I$9,GJ510*$B$4&gt;'SFV+BESS'!$I$7,GQ509&lt;$B$2*'SFV+BESS'!$I$9),$B$2*'SFV+BESS'!$I$9-GQ509,IF(AND(GJ510&gt;0,GJ510*$B$4+GQ509&lt;=$B$2*'SFV+BESS'!$I$9,GJ510&gt;'SFV+BESS'!$I$7),'SFV+BESS'!$I$7,0))))</f>
        <v>0</v>
      </c>
      <c r="GL510" s="27">
        <f>IF(AND(GJ510&lt;0,GQ509+GJ510/$B$5&gt;$H$2,-GJ510/'Carga-Descarga Año'!$B$5&lt;'SFV+BESS'!$I$7),GJ510/$B$5,IF(AND(GJ510&lt;0,GQ509+GJ510/$B$5&gt;$H$2,-GJ510/'Carga-Descarga Año'!$B$5&gt;'SFV+BESS'!$I$7),-'SFV+BESS'!$I$7,IF(AND(GJ510&lt;0,GQ509+GJ510/$B$5&lt;$H$2),-MIN('SFV+BESS'!$I$7,GQ509-$H$2),0)))</f>
        <v>0</v>
      </c>
      <c r="GM510" s="33"/>
      <c r="GN510" s="33">
        <f t="shared" si="603"/>
        <v>0</v>
      </c>
      <c r="GO510" s="27">
        <f t="shared" si="571"/>
        <v>0</v>
      </c>
      <c r="GP510" s="27">
        <f t="shared" si="604"/>
        <v>0</v>
      </c>
      <c r="GQ510" s="28">
        <f>IF((GQ509+GK510+GL510)&gt;=$B$2*'SFV+BESS'!$I$9, $B$2*'SFV+BESS'!$I$9, (GQ509+GK510+GL510))</f>
        <v>173.61249999999998</v>
      </c>
      <c r="GR510" s="110">
        <f t="shared" si="572"/>
        <v>0</v>
      </c>
    </row>
    <row r="511" spans="1:200">
      <c r="A511" s="249"/>
      <c r="B511" s="48">
        <v>20.9166666666667</v>
      </c>
      <c r="C511" s="38">
        <f t="shared" si="586"/>
        <v>0</v>
      </c>
      <c r="D511" s="2">
        <f>Gen_Cons_Horario!B537</f>
        <v>0</v>
      </c>
      <c r="E511" s="140">
        <f t="shared" si="544"/>
        <v>0</v>
      </c>
      <c r="F511" s="116">
        <f>IF(AND(E511&gt;0,E511*$B$4+L510&lt;=$B$2*'SFV+BESS'!$I$9,E511&lt;'SFV+BESS'!$I$7), E511*$B$4, IF(AND(E511&gt;0,E511*$B$4+L510&gt;$B$2*'SFV+BESS'!$I$9,E511*$B$4&lt;'SFV+BESS'!$I$7),$B$2*'SFV+BESS'!$I$9-L510,IF(AND(E511&gt;0,E511*$B$4+L510&gt;$B$2*'SFV+BESS'!$I$9,E511*$B$4&gt;'SFV+BESS'!$I$7,L510&lt;$B$2*'SFV+BESS'!$I$9),$B$2*'SFV+BESS'!$I$9-L510,IF(AND(E511&gt;0,E511*$B$4+L510&lt;=$B$2*'SFV+BESS'!$I$9,E511&gt;'SFV+BESS'!$I$7),'SFV+BESS'!$I$7,0))))</f>
        <v>0</v>
      </c>
      <c r="G511" s="27">
        <f>IF(AND(E511&lt;0,L510+E511/$B$5&gt;$H$2,-E511/'Carga-Descarga Año'!$B$5&lt;'SFV+BESS'!$I$7),E511/$B$5,IF(AND(E511&lt;0,L510+E511/$B$5&gt;$H$2,-E511/'Carga-Descarga Año'!$B$5&gt;'SFV+BESS'!$I$7),-'SFV+BESS'!$I$7,IF(AND(E511&lt;0,L510+E511/$B$5&lt;$H$2),-MIN('SFV+BESS'!$I$7,L510-$H$2),0)))</f>
        <v>0</v>
      </c>
      <c r="I511" s="38">
        <f t="shared" si="545"/>
        <v>0</v>
      </c>
      <c r="J511" s="27">
        <f t="shared" si="547"/>
        <v>0</v>
      </c>
      <c r="K511" s="27">
        <f t="shared" si="546"/>
        <v>0</v>
      </c>
      <c r="L511" s="28">
        <f>IF((L510+F511+G511)&gt;=$B$2*'SFV+BESS'!$I$9, $B$2*'SFV+BESS'!$I$9, (L510+F511+G511))</f>
        <v>123.90821159074699</v>
      </c>
      <c r="M511" s="110">
        <f t="shared" si="548"/>
        <v>0</v>
      </c>
      <c r="R511" s="251"/>
      <c r="S511" s="48">
        <v>20.9166666666667</v>
      </c>
      <c r="T511" s="2">
        <f t="shared" si="605"/>
        <v>0</v>
      </c>
      <c r="U511" s="2">
        <f>Gen_Cons_Horario!B1281</f>
        <v>0</v>
      </c>
      <c r="V511" s="35">
        <f t="shared" si="580"/>
        <v>0</v>
      </c>
      <c r="W511" s="116">
        <f>IF(AND(V511&gt;0,V511*$B$4+AC510&lt;=$B$2*'SFV+BESS'!$I$9,V511&lt;'SFV+BESS'!$I$7), V511*$B$4, IF(AND(V511&gt;0,V511*$B$4+AC510&gt;$B$2*'SFV+BESS'!$I$9,V511*$B$4&lt;'SFV+BESS'!$I$7),$B$2*'SFV+BESS'!$I$9-AC510,IF(AND(V511&gt;0,V511*$B$4+AC510&gt;$B$2*'SFV+BESS'!$I$9,V511*$B$4&gt;'SFV+BESS'!$I$7,AC510&lt;$B$2*'SFV+BESS'!$I$9),$B$2*'SFV+BESS'!$I$9-AC510,IF(AND(V511&gt;0,V511*$B$4+AC510&lt;=$B$2*'SFV+BESS'!$I$9,V511&gt;'SFV+BESS'!$I$7),'SFV+BESS'!$I$7,0))))</f>
        <v>0</v>
      </c>
      <c r="X511" s="27">
        <f>IF(AND(V511&lt;0,AC510+V511/$B$5&gt;$H$2,-V511/'Carga-Descarga Año'!$B$5&lt;'SFV+BESS'!$I$7),V511/$B$5,IF(AND(V511&lt;0,AC510+V511/$B$5&gt;$H$2,-V511/'Carga-Descarga Año'!$B$5&gt;'SFV+BESS'!$I$7),-'SFV+BESS'!$I$7,IF(AND(V511&lt;0,AC510+V511/$B$5&lt;$H$2),-MIN('SFV+BESS'!$I$7,AC510-$H$2),0)))</f>
        <v>0</v>
      </c>
      <c r="Z511" s="33">
        <f t="shared" si="574"/>
        <v>0</v>
      </c>
      <c r="AA511" s="27">
        <f t="shared" si="549"/>
        <v>0</v>
      </c>
      <c r="AB511" s="27">
        <f t="shared" si="573"/>
        <v>0</v>
      </c>
      <c r="AC511" s="28">
        <f>IF((AC510+W511+X511)&gt;=$B$2*'SFV+BESS'!$I$9, $B$2*'SFV+BESS'!$I$9, (AC510+W511+X511))</f>
        <v>173.61249999999998</v>
      </c>
      <c r="AD511" s="110">
        <f t="shared" si="550"/>
        <v>0</v>
      </c>
      <c r="AI511" s="251"/>
      <c r="AJ511" s="48">
        <v>20.9166666666667</v>
      </c>
      <c r="AK511" s="52">
        <f t="shared" si="606"/>
        <v>0</v>
      </c>
      <c r="AL511" s="33">
        <f>Gen_Cons_Horario!B1953</f>
        <v>0</v>
      </c>
      <c r="AM511" s="35">
        <f t="shared" si="581"/>
        <v>0</v>
      </c>
      <c r="AN511" s="116">
        <f>IF(AND(AM511&gt;0,AM511*$B$4+AT510&lt;=$B$2*'SFV+BESS'!$I$9,AM511&lt;'SFV+BESS'!$I$7), AM511*$B$4, IF(AND(AM511&gt;0,AM511*$B$4+AT510&gt;$B$2*'SFV+BESS'!$I$9,AM511*$B$4&lt;'SFV+BESS'!$I$7),$B$2*'SFV+BESS'!$I$9-AT510,IF(AND(AM511&gt;0,AM511*$B$4+AT510&gt;$B$2*'SFV+BESS'!$I$9,AM511*$B$4&gt;'SFV+BESS'!$I$7,AT510&lt;$B$2*'SFV+BESS'!$I$9),$B$2*'SFV+BESS'!$I$9-AT510,IF(AND(AM511&gt;0,AM511*$B$4+AT510&lt;=$B$2*'SFV+BESS'!$I$9,AM511&gt;'SFV+BESS'!$I$7),'SFV+BESS'!$I$7,0))))</f>
        <v>0</v>
      </c>
      <c r="AO511" s="27">
        <f>IF(AND(AM511&lt;0,AT510+AM511/$B$5&gt;$H$2,-AM511/'Carga-Descarga Año'!$B$5&lt;'SFV+BESS'!$I$7),AM511/$B$5,IF(AND(AM511&lt;0,AT510+AM511/$B$5&gt;$H$2,-AM511/'Carga-Descarga Año'!$B$5&gt;'SFV+BESS'!$I$7),-'SFV+BESS'!$I$7,IF(AND(AM511&lt;0,AT510+AM511/$B$5&lt;$H$2),-MIN('SFV+BESS'!$I$7,AT510-$H$2),0)))</f>
        <v>0</v>
      </c>
      <c r="AP511" s="33"/>
      <c r="AQ511" s="33">
        <f t="shared" si="587"/>
        <v>0</v>
      </c>
      <c r="AR511" s="27">
        <f t="shared" si="551"/>
        <v>0</v>
      </c>
      <c r="AS511" s="27">
        <f t="shared" si="588"/>
        <v>0</v>
      </c>
      <c r="AT511" s="28">
        <f>IF((AT510+AN511+AO511)&gt;=$B$2*'SFV+BESS'!$I$9, $B$2*'SFV+BESS'!$I$9, (AT510+AN511+AO511))</f>
        <v>173.61249999999998</v>
      </c>
      <c r="AU511" s="110">
        <f t="shared" si="552"/>
        <v>0</v>
      </c>
      <c r="AZ511" s="251"/>
      <c r="BA511" s="48">
        <v>20.9166666666667</v>
      </c>
      <c r="BB511" s="33">
        <f t="shared" si="607"/>
        <v>0</v>
      </c>
      <c r="BC511" s="33">
        <f>Gen_Cons_Horario!B2697</f>
        <v>0</v>
      </c>
      <c r="BD511" s="35">
        <f t="shared" si="582"/>
        <v>0</v>
      </c>
      <c r="BE511" s="116">
        <f>IF(AND(BD511&gt;0,BD511*$B$4+BK510&lt;=$B$2*'SFV+BESS'!$I$9,BD511&lt;'SFV+BESS'!$I$7), BD511*$B$4, IF(AND(BD511&gt;0,BD511*$B$4+BK510&gt;$B$2*'SFV+BESS'!$I$9,BD511*$B$4&lt;'SFV+BESS'!$I$7),$B$2*'SFV+BESS'!$I$9-BK510,IF(AND(BD511&gt;0,BD511*$B$4+BK510&gt;$B$2*'SFV+BESS'!$I$9,BD511*$B$4&gt;'SFV+BESS'!$I$7,BK510&lt;$B$2*'SFV+BESS'!$I$9),$B$2*'SFV+BESS'!$I$9-BK510,IF(AND(BD511&gt;0,BD511*$B$4+BK510&lt;=$B$2*'SFV+BESS'!$I$9,BD511&gt;'SFV+BESS'!$I$7),'SFV+BESS'!$I$7,0))))</f>
        <v>0</v>
      </c>
      <c r="BF511" s="27">
        <f>IF(AND(BD511&lt;0,BK510+BD511/$B$5&gt;$H$2,-BD511/'Carga-Descarga Año'!$B$5&lt;'SFV+BESS'!$I$7),BD511/$B$5,IF(AND(BD511&lt;0,BK510+BD511/$B$5&gt;$H$2,-BD511/'Carga-Descarga Año'!$B$5&gt;'SFV+BESS'!$I$7),-'SFV+BESS'!$I$7,IF(AND(BD511&lt;0,BK510+BD511/$B$5&lt;$H$2),-MIN('SFV+BESS'!$I$7,BK510-$H$2),0)))</f>
        <v>0</v>
      </c>
      <c r="BG511" s="33"/>
      <c r="BH511" s="33">
        <f t="shared" si="589"/>
        <v>0</v>
      </c>
      <c r="BI511" s="27">
        <f t="shared" si="553"/>
        <v>0</v>
      </c>
      <c r="BJ511" s="27">
        <f t="shared" si="590"/>
        <v>0</v>
      </c>
      <c r="BK511" s="28">
        <f>IF((BK510+BE511+BF511)&gt;=$B$2*'SFV+BESS'!$I$9, $B$2*'SFV+BESS'!$I$9, (BK510+BE511+BF511))</f>
        <v>173.61249999999998</v>
      </c>
      <c r="BL511" s="110">
        <f t="shared" si="554"/>
        <v>0</v>
      </c>
      <c r="BQ511" s="251"/>
      <c r="BR511" s="48">
        <v>20.9166666666667</v>
      </c>
      <c r="BS511" s="33">
        <f t="shared" si="608"/>
        <v>0</v>
      </c>
      <c r="BT511" s="33">
        <f>Gen_Cons_Horario!B3417</f>
        <v>0</v>
      </c>
      <c r="BU511" s="35">
        <f t="shared" si="583"/>
        <v>0</v>
      </c>
      <c r="BV511" s="116">
        <f>IF(AND(BU511&gt;0,BU511*$B$4+CB510&lt;=$B$2*'SFV+BESS'!$I$9,BU511&lt;'SFV+BESS'!$I$7), BU511*$B$4, IF(AND(BU511&gt;0,BU511*$B$4+CB510&gt;$B$2*'SFV+BESS'!$I$9,BU511*$B$4&lt;'SFV+BESS'!$I$7),$B$2*'SFV+BESS'!$I$9-CB510,IF(AND(BU511&gt;0,BU511*$B$4+CB510&gt;$B$2*'SFV+BESS'!$I$9,BU511*$B$4&gt;'SFV+BESS'!$I$7,CB510&lt;$B$2*'SFV+BESS'!$I$9),$B$2*'SFV+BESS'!$I$9-CB510,IF(AND(BU511&gt;0,BU511*$B$4+CB510&lt;=$B$2*'SFV+BESS'!$I$9,BU511&gt;'SFV+BESS'!$I$7),'SFV+BESS'!$I$7,0))))</f>
        <v>0</v>
      </c>
      <c r="BW511" s="27">
        <f>IF(AND(BU511&lt;0,CB510+BU511/$B$5&gt;$H$2,-BU511/'Carga-Descarga Año'!$B$5&lt;'SFV+BESS'!$I$7),BU511/$B$5,IF(AND(BU511&lt;0,CB510+BU511/$B$5&gt;$H$2,-BU511/'Carga-Descarga Año'!$B$5&gt;'SFV+BESS'!$I$7),-'SFV+BESS'!$I$7,IF(AND(BU511&lt;0,CB510+BU511/$B$5&lt;$H$2),-MIN('SFV+BESS'!$I$7,CB510-$H$2),0)))</f>
        <v>0</v>
      </c>
      <c r="BX511" s="33"/>
      <c r="BY511" s="33">
        <f t="shared" si="591"/>
        <v>0</v>
      </c>
      <c r="BZ511" s="27">
        <f t="shared" si="555"/>
        <v>0</v>
      </c>
      <c r="CA511" s="27">
        <f t="shared" si="556"/>
        <v>0</v>
      </c>
      <c r="CB511" s="28">
        <f>IF((CB510+BV511+BW511)&gt;=$B$2*'SFV+BESS'!$I$9, $B$2*'SFV+BESS'!$I$9, (CB510+BV511+BW511))</f>
        <v>173.61249999999998</v>
      </c>
      <c r="CC511" s="110">
        <f t="shared" si="557"/>
        <v>0</v>
      </c>
      <c r="CH511" s="251"/>
      <c r="CI511" s="48">
        <v>20.9166666666667</v>
      </c>
      <c r="CJ511" s="33">
        <f t="shared" si="609"/>
        <v>0</v>
      </c>
      <c r="CK511" s="33">
        <f>Gen_Cons_Horario!B4161</f>
        <v>0</v>
      </c>
      <c r="CL511" s="35">
        <f t="shared" si="584"/>
        <v>0</v>
      </c>
      <c r="CM511" s="116">
        <f>IF(AND(CL511&gt;0,CL511*$B$4+CS510&lt;=$B$2*'SFV+BESS'!$I$9,CL511&lt;'SFV+BESS'!$I$7), CL511*$B$4, IF(AND(CL511&gt;0,CL511*$B$4+CS510&gt;$B$2*'SFV+BESS'!$I$9,CL511*$B$4&lt;'SFV+BESS'!$I$7),$B$2*'SFV+BESS'!$I$9-CS510,IF(AND(CL511&gt;0,CL511*$B$4+CS510&gt;$B$2*'SFV+BESS'!$I$9,CL511*$B$4&gt;'SFV+BESS'!$I$7,CS510&lt;$B$2*'SFV+BESS'!$I$9),$B$2*'SFV+BESS'!$I$9-CS510,IF(AND(CL511&gt;0,CL511*$B$4+CS510&lt;=$B$2*'SFV+BESS'!$I$9,CL511&gt;'SFV+BESS'!$I$7),'SFV+BESS'!$I$7,0))))</f>
        <v>0</v>
      </c>
      <c r="CN511" s="27">
        <f>IF(AND(CL511&lt;0,CS510+CL511/$B$5&gt;$H$2,-CL511/'Carga-Descarga Año'!$B$5&lt;'SFV+BESS'!$I$7),CL511/$B$5,IF(AND(CL511&lt;0,CS510+CL511/$B$5&gt;$H$2,-CL511/'Carga-Descarga Año'!$B$5&gt;'SFV+BESS'!$I$7),-'SFV+BESS'!$I$7,IF(AND(CL511&lt;0,CS510+CL511/$B$5&lt;$H$2),-MIN('SFV+BESS'!$I$7,CS510-$H$2),0)))</f>
        <v>0</v>
      </c>
      <c r="CO511" s="33"/>
      <c r="CP511" s="33">
        <f t="shared" si="592"/>
        <v>0</v>
      </c>
      <c r="CQ511" s="27">
        <f t="shared" si="558"/>
        <v>0</v>
      </c>
      <c r="CR511" s="27">
        <f t="shared" si="593"/>
        <v>0</v>
      </c>
      <c r="CS511" s="28">
        <f>IF((CS510+CM511+CN511)&gt;=$B$2*'SFV+BESS'!$I$9, $B$2*'SFV+BESS'!$I$9, (CS510+CM511+CN511))</f>
        <v>173.61249999999998</v>
      </c>
      <c r="CT511" s="110">
        <f t="shared" si="559"/>
        <v>0</v>
      </c>
      <c r="CY511" s="251"/>
      <c r="CZ511" s="48">
        <v>20.9166666666667</v>
      </c>
      <c r="DA511" s="33">
        <f t="shared" si="610"/>
        <v>0</v>
      </c>
      <c r="DB511" s="33">
        <f>Gen_Cons_Horario!B4881</f>
        <v>0</v>
      </c>
      <c r="DC511" s="35">
        <f t="shared" si="575"/>
        <v>0</v>
      </c>
      <c r="DD511" s="116">
        <f>IF(AND(DC511&gt;0,DC511*$B$4+DJ510&lt;=$B$2*'SFV+BESS'!$I$9,DC511&lt;'SFV+BESS'!$I$7), DC511*$B$4, IF(AND(DC511&gt;0,DC511*$B$4+DJ510&gt;$B$2*'SFV+BESS'!$I$9,DC511*$B$4&lt;'SFV+BESS'!$I$7),$B$2*'SFV+BESS'!$I$9-DJ510,IF(AND(DC511&gt;0,DC511*$B$4+DJ510&gt;$B$2*'SFV+BESS'!$I$9,DC511*$B$4&gt;'SFV+BESS'!$I$7,DJ510&lt;$B$2*'SFV+BESS'!$I$9),$B$2*'SFV+BESS'!$I$9-DJ510,IF(AND(DC511&gt;0,DC511*$B$4+DJ510&lt;=$B$2*'SFV+BESS'!$I$9,DC511&gt;'SFV+BESS'!$I$7),'SFV+BESS'!$I$7,0))))</f>
        <v>0</v>
      </c>
      <c r="DE511" s="27">
        <f>IF(AND(DC511&lt;0,DJ510+DC511/$B$5&gt;$H$2,-DC511/'Carga-Descarga Año'!$B$5&lt;'SFV+BESS'!$I$7),DC511/$B$5,IF(AND(DC511&lt;0,DJ510+DC511/$B$5&gt;$H$2,-DC511/'Carga-Descarga Año'!$B$5&gt;'SFV+BESS'!$I$7),-'SFV+BESS'!$I$7,IF(AND(DC511&lt;0,DJ510+DC511/$B$5&lt;$H$2),-MIN('SFV+BESS'!$I$7,DJ510-$H$2),0)))</f>
        <v>0</v>
      </c>
      <c r="DF511" s="33"/>
      <c r="DG511" s="33">
        <f t="shared" si="594"/>
        <v>0</v>
      </c>
      <c r="DH511" s="27">
        <f t="shared" si="560"/>
        <v>0</v>
      </c>
      <c r="DI511" s="27">
        <f t="shared" si="561"/>
        <v>0</v>
      </c>
      <c r="DJ511" s="28">
        <f>IF((DJ510+DD511+DE511)&gt;=$B$2*'SFV+BESS'!$I$9, $B$2*'SFV+BESS'!$I$9, (DJ510+DD511+DE511))</f>
        <v>173.61249999999998</v>
      </c>
      <c r="DK511" s="110">
        <f t="shared" si="562"/>
        <v>0</v>
      </c>
      <c r="DP511" s="251"/>
      <c r="DQ511" s="48">
        <v>20.9166666666667</v>
      </c>
      <c r="DR511" s="33">
        <f t="shared" si="611"/>
        <v>0</v>
      </c>
      <c r="DS511" s="33">
        <f>Gen_Cons_Horario!B5625</f>
        <v>0</v>
      </c>
      <c r="DT511" s="35">
        <f t="shared" si="576"/>
        <v>0</v>
      </c>
      <c r="DU511" s="116">
        <f>IF(AND(DT511&gt;0,DT511*$B$4+EA510&lt;=$B$2*'SFV+BESS'!$I$9,DT511&lt;'SFV+BESS'!$I$7), DT511*$B$4, IF(AND(DT511&gt;0,DT511*$B$4+EA510&gt;$B$2*'SFV+BESS'!$I$9,DT511*$B$4&lt;'SFV+BESS'!$I$7),$B$2*'SFV+BESS'!$I$9-EA510,IF(AND(DT511&gt;0,DT511*$B$4+EA510&gt;$B$2*'SFV+BESS'!$I$9,DT511*$B$4&gt;'SFV+BESS'!$I$7,EA510&lt;$B$2*'SFV+BESS'!$I$9),$B$2*'SFV+BESS'!$I$9-EA510,IF(AND(DT511&gt;0,DT511*$B$4+EA510&lt;=$B$2*'SFV+BESS'!$I$9,DT511&gt;'SFV+BESS'!$I$7),'SFV+BESS'!$I$7,0))))</f>
        <v>0</v>
      </c>
      <c r="DV511" s="27">
        <f>IF(AND(DT511&lt;0,EA510+DT511/$B$5&gt;$H$2,-DT511/'Carga-Descarga Año'!$B$5&lt;'SFV+BESS'!$I$7),DT511/$B$5,IF(AND(DT511&lt;0,EA510+DT511/$B$5&gt;$H$2,-DT511/'Carga-Descarga Año'!$B$5&gt;'SFV+BESS'!$I$7),-'SFV+BESS'!$I$7,IF(AND(DT511&lt;0,EA510+DT511/$B$5&lt;$H$2),-MIN('SFV+BESS'!$I$7,EA510-$H$2),0)))</f>
        <v>0</v>
      </c>
      <c r="DW511" s="33"/>
      <c r="DX511" s="33">
        <f t="shared" si="595"/>
        <v>0</v>
      </c>
      <c r="DY511" s="27">
        <f t="shared" si="563"/>
        <v>0</v>
      </c>
      <c r="DZ511" s="27">
        <f t="shared" si="596"/>
        <v>0</v>
      </c>
      <c r="EA511" s="28">
        <f>IF((EA510+DU511+DV511)&gt;=$B$2*'SFV+BESS'!$I$9, $B$2*'SFV+BESS'!$I$9, (EA510+DU511+DV511))</f>
        <v>173.61249999999998</v>
      </c>
      <c r="EB511" s="110">
        <f t="shared" si="564"/>
        <v>0</v>
      </c>
      <c r="EG511" s="251"/>
      <c r="EH511" s="48">
        <v>20.9166666666667</v>
      </c>
      <c r="EI511" s="33">
        <f t="shared" si="612"/>
        <v>0</v>
      </c>
      <c r="EJ511" s="33">
        <f>Gen_Cons_Horario!B6369</f>
        <v>0</v>
      </c>
      <c r="EK511" s="35">
        <f t="shared" si="577"/>
        <v>0</v>
      </c>
      <c r="EL511" s="116">
        <f>IF(AND(EK511&gt;0,EK511*$B$4+ER510&lt;=$B$2*'SFV+BESS'!$I$9,EK511&lt;'SFV+BESS'!$I$7), EK511*$B$4, IF(AND(EK511&gt;0,EK511*$B$4+ER510&gt;$B$2*'SFV+BESS'!$I$9,EK511*$B$4&lt;'SFV+BESS'!$I$7),$B$2*'SFV+BESS'!$I$9-ER510,IF(AND(EK511&gt;0,EK511*$B$4+ER510&gt;$B$2*'SFV+BESS'!$I$9,EK511*$B$4&gt;'SFV+BESS'!$I$7,ER510&lt;$B$2*'SFV+BESS'!$I$9),$B$2*'SFV+BESS'!$I$9-ER510,IF(AND(EK511&gt;0,EK511*$B$4+ER510&lt;=$B$2*'SFV+BESS'!$I$9,EK511&gt;'SFV+BESS'!$I$7),'SFV+BESS'!$I$7,0))))</f>
        <v>0</v>
      </c>
      <c r="EM511" s="27">
        <f>IF(AND(EK511&lt;0,ER510+EK511/$B$5&gt;$H$2,-EK511/'Carga-Descarga Año'!$B$5&lt;'SFV+BESS'!$I$7),EK511/$B$5,IF(AND(EK511&lt;0,ER510+EK511/$B$5&gt;$H$2,-EK511/'Carga-Descarga Año'!$B$5&gt;'SFV+BESS'!$I$7),-'SFV+BESS'!$I$7,IF(AND(EK511&lt;0,ER510+EK511/$B$5&lt;$H$2),-MIN('SFV+BESS'!$I$7,ER510-$H$2),0)))</f>
        <v>0</v>
      </c>
      <c r="EN511" s="33"/>
      <c r="EO511" s="33">
        <f t="shared" si="597"/>
        <v>0</v>
      </c>
      <c r="EP511" s="27">
        <f t="shared" si="565"/>
        <v>0</v>
      </c>
      <c r="EQ511" s="27">
        <f t="shared" si="598"/>
        <v>0</v>
      </c>
      <c r="ER511" s="28">
        <f>IF((ER510+EL511+EM511)&gt;=$B$2*'SFV+BESS'!$I$9, $B$2*'SFV+BESS'!$I$9, (ER510+EL511+EM511))</f>
        <v>173.61249999999998</v>
      </c>
      <c r="ES511" s="110">
        <f t="shared" si="566"/>
        <v>0</v>
      </c>
      <c r="EX511" s="251"/>
      <c r="EY511" s="48">
        <v>20.9166666666667</v>
      </c>
      <c r="EZ511" s="33">
        <f t="shared" si="613"/>
        <v>0</v>
      </c>
      <c r="FA511" s="33">
        <f>Gen_Cons_Horario!B7089</f>
        <v>0</v>
      </c>
      <c r="FB511" s="35">
        <f t="shared" si="578"/>
        <v>0</v>
      </c>
      <c r="FC511" s="116">
        <f>IF(AND(FB511&gt;0,FB511*$B$4+FI510&lt;=$B$2*'SFV+BESS'!$I$9,FB511&lt;'SFV+BESS'!$I$7), FB511*$B$4, IF(AND(FB511&gt;0,FB511*$B$4+FI510&gt;$B$2*'SFV+BESS'!$I$9,FB511*$B$4&lt;'SFV+BESS'!$I$7),$B$2*'SFV+BESS'!$I$9-FI510,IF(AND(FB511&gt;0,FB511*$B$4+FI510&gt;$B$2*'SFV+BESS'!$I$9,FB511*$B$4&gt;'SFV+BESS'!$I$7,FI510&lt;$B$2*'SFV+BESS'!$I$9),$B$2*'SFV+BESS'!$I$9-FI510,IF(AND(FB511&gt;0,FB511*$B$4+FI510&lt;=$B$2*'SFV+BESS'!$I$9,FB511&gt;'SFV+BESS'!$I$7),'SFV+BESS'!$I$7,0))))</f>
        <v>0</v>
      </c>
      <c r="FD511" s="27">
        <f>IF(AND(FB511&lt;0,FI510+FB511/$B$5&gt;$H$2,-FB511/'Carga-Descarga Año'!$B$5&lt;'SFV+BESS'!$I$7),FB511/$B$5,IF(AND(FB511&lt;0,FI510+FB511/$B$5&gt;$H$2,-FB511/'Carga-Descarga Año'!$B$5&gt;'SFV+BESS'!$I$7),-'SFV+BESS'!$I$7,IF(AND(FB511&lt;0,FI510+FB511/$B$5&lt;$H$2),-MIN('SFV+BESS'!$I$7,FI510-$H$2),0)))</f>
        <v>0</v>
      </c>
      <c r="FE511" s="33"/>
      <c r="FF511" s="33">
        <f t="shared" si="599"/>
        <v>0</v>
      </c>
      <c r="FG511" s="27">
        <f t="shared" si="567"/>
        <v>0</v>
      </c>
      <c r="FH511" s="27">
        <f t="shared" si="600"/>
        <v>0</v>
      </c>
      <c r="FI511" s="28">
        <f>IF((FI510+FC511+FD511)&gt;=$B$2*'SFV+BESS'!$I$9, $B$2*'SFV+BESS'!$I$9, (FI510+FC511+FD511))</f>
        <v>173.61249999999998</v>
      </c>
      <c r="FJ511" s="110">
        <f t="shared" si="568"/>
        <v>0</v>
      </c>
      <c r="FO511" s="251"/>
      <c r="FP511" s="48">
        <v>20.9166666666667</v>
      </c>
      <c r="FQ511" s="33">
        <f t="shared" si="614"/>
        <v>0</v>
      </c>
      <c r="FR511" s="33">
        <f>Gen_Cons_Horario!B7833</f>
        <v>0</v>
      </c>
      <c r="FS511" s="35">
        <f t="shared" si="579"/>
        <v>0</v>
      </c>
      <c r="FT511" s="116">
        <f>IF(AND(FS511&gt;0,FS511*$B$4+FZ510&lt;=$B$2*'SFV+BESS'!$I$9,FS511&lt;'SFV+BESS'!$I$7), FS511*$B$4, IF(AND(FS511&gt;0,FS511*$B$4+FZ510&gt;$B$2*'SFV+BESS'!$I$9,FS511*$B$4&lt;'SFV+BESS'!$I$7),$B$2*'SFV+BESS'!$I$9-FZ510,IF(AND(FS511&gt;0,FS511*$B$4+FZ510&gt;$B$2*'SFV+BESS'!$I$9,FS511*$B$4&gt;'SFV+BESS'!$I$7,FZ510&lt;$B$2*'SFV+BESS'!$I$9),$B$2*'SFV+BESS'!$I$9-FZ510,IF(AND(FS511&gt;0,FS511*$B$4+FZ510&lt;=$B$2*'SFV+BESS'!$I$9,FS511&gt;'SFV+BESS'!$I$7),'SFV+BESS'!$I$7,0))))</f>
        <v>0</v>
      </c>
      <c r="FU511" s="27">
        <f>IF(AND(FS511&lt;0,FZ510+FS511/$B$5&gt;$H$2,-FS511/'Carga-Descarga Año'!$B$5&lt;'SFV+BESS'!$I$7),FS511/$B$5,IF(AND(FS511&lt;0,FZ510+FS511/$B$5&gt;$H$2,-FS511/'Carga-Descarga Año'!$B$5&gt;'SFV+BESS'!$I$7),-'SFV+BESS'!$I$7,IF(AND(FS511&lt;0,FZ510+FS511/$B$5&lt;$H$2),-MIN('SFV+BESS'!$I$7,FZ510-$H$2),0)))</f>
        <v>0</v>
      </c>
      <c r="FV511" s="33"/>
      <c r="FW511" s="33">
        <f t="shared" si="601"/>
        <v>0</v>
      </c>
      <c r="FX511" s="27">
        <f t="shared" si="569"/>
        <v>0</v>
      </c>
      <c r="FY511" s="27">
        <f t="shared" si="602"/>
        <v>0</v>
      </c>
      <c r="FZ511" s="28">
        <f>IF((FZ510+FT511+FU511)&gt;=$B$2*'SFV+BESS'!$I$9, $B$2*'SFV+BESS'!$I$9, (FZ510+FT511+FU511))</f>
        <v>173.61249999999998</v>
      </c>
      <c r="GA511" s="110">
        <f t="shared" si="570"/>
        <v>0</v>
      </c>
      <c r="GF511" s="251"/>
      <c r="GG511" s="48">
        <v>20.9166666666667</v>
      </c>
      <c r="GH511" s="33">
        <f t="shared" si="615"/>
        <v>0</v>
      </c>
      <c r="GI511" s="33">
        <f>Gen_Cons_Horario!B8553</f>
        <v>0</v>
      </c>
      <c r="GJ511" s="35">
        <f t="shared" si="585"/>
        <v>0</v>
      </c>
      <c r="GK511" s="116">
        <f>IF(AND(GJ511&gt;0,GJ511*$B$4+GQ510&lt;=$B$2*'SFV+BESS'!$I$9,GJ511&lt;'SFV+BESS'!$I$7), GJ511*$B$4, IF(AND(GJ511&gt;0,GJ511*$B$4+GQ510&gt;$B$2*'SFV+BESS'!$I$9,GJ511*$B$4&lt;'SFV+BESS'!$I$7),$B$2*'SFV+BESS'!$I$9-GQ510,IF(AND(GJ511&gt;0,GJ511*$B$4+GQ510&gt;$B$2*'SFV+BESS'!$I$9,GJ511*$B$4&gt;'SFV+BESS'!$I$7,GQ510&lt;$B$2*'SFV+BESS'!$I$9),$B$2*'SFV+BESS'!$I$9-GQ510,IF(AND(GJ511&gt;0,GJ511*$B$4+GQ510&lt;=$B$2*'SFV+BESS'!$I$9,GJ511&gt;'SFV+BESS'!$I$7),'SFV+BESS'!$I$7,0))))</f>
        <v>0</v>
      </c>
      <c r="GL511" s="27">
        <f>IF(AND(GJ511&lt;0,GQ510+GJ511/$B$5&gt;$H$2,-GJ511/'Carga-Descarga Año'!$B$5&lt;'SFV+BESS'!$I$7),GJ511/$B$5,IF(AND(GJ511&lt;0,GQ510+GJ511/$B$5&gt;$H$2,-GJ511/'Carga-Descarga Año'!$B$5&gt;'SFV+BESS'!$I$7),-'SFV+BESS'!$I$7,IF(AND(GJ511&lt;0,GQ510+GJ511/$B$5&lt;$H$2),-MIN('SFV+BESS'!$I$7,GQ510-$H$2),0)))</f>
        <v>0</v>
      </c>
      <c r="GM511" s="33"/>
      <c r="GN511" s="33">
        <f t="shared" si="603"/>
        <v>0</v>
      </c>
      <c r="GO511" s="27">
        <f t="shared" si="571"/>
        <v>0</v>
      </c>
      <c r="GP511" s="27">
        <f t="shared" si="604"/>
        <v>0</v>
      </c>
      <c r="GQ511" s="28">
        <f>IF((GQ510+GK511+GL511)&gt;=$B$2*'SFV+BESS'!$I$9, $B$2*'SFV+BESS'!$I$9, (GQ510+GK511+GL511))</f>
        <v>173.61249999999998</v>
      </c>
      <c r="GR511" s="110">
        <f t="shared" si="572"/>
        <v>0</v>
      </c>
    </row>
    <row r="512" spans="1:200">
      <c r="A512" s="250"/>
      <c r="B512" s="48">
        <v>20.9583333333333</v>
      </c>
      <c r="C512" s="38">
        <f t="shared" si="586"/>
        <v>0</v>
      </c>
      <c r="D512" s="2">
        <f>Gen_Cons_Horario!B538</f>
        <v>0</v>
      </c>
      <c r="E512" s="140">
        <f t="shared" si="544"/>
        <v>0</v>
      </c>
      <c r="F512" s="116">
        <f>IF(AND(E512&gt;0,E512*$B$4+L511&lt;=$B$2*'SFV+BESS'!$I$9,E512&lt;'SFV+BESS'!$I$7), E512*$B$4, IF(AND(E512&gt;0,E512*$B$4+L511&gt;$B$2*'SFV+BESS'!$I$9,E512*$B$4&lt;'SFV+BESS'!$I$7),$B$2*'SFV+BESS'!$I$9-L511,IF(AND(E512&gt;0,E512*$B$4+L511&gt;$B$2*'SFV+BESS'!$I$9,E512*$B$4&gt;'SFV+BESS'!$I$7,L511&lt;$B$2*'SFV+BESS'!$I$9),$B$2*'SFV+BESS'!$I$9-L511,IF(AND(E512&gt;0,E512*$B$4+L511&lt;=$B$2*'SFV+BESS'!$I$9,E512&gt;'SFV+BESS'!$I$7),'SFV+BESS'!$I$7,0))))</f>
        <v>0</v>
      </c>
      <c r="G512" s="27">
        <f>IF(AND(E512&lt;0,L511+E512/$B$5&gt;$H$2,-E512/'Carga-Descarga Año'!$B$5&lt;'SFV+BESS'!$I$7),E512/$B$5,IF(AND(E512&lt;0,L511+E512/$B$5&gt;$H$2,-E512/'Carga-Descarga Año'!$B$5&gt;'SFV+BESS'!$I$7),-'SFV+BESS'!$I$7,IF(AND(E512&lt;0,L511+E512/$B$5&lt;$H$2),-MIN('SFV+BESS'!$I$7,L511-$H$2),0)))</f>
        <v>0</v>
      </c>
      <c r="I512" s="38">
        <f t="shared" si="545"/>
        <v>0</v>
      </c>
      <c r="J512" s="27">
        <f t="shared" si="547"/>
        <v>0</v>
      </c>
      <c r="K512" s="27">
        <f t="shared" si="546"/>
        <v>0</v>
      </c>
      <c r="L512" s="28">
        <f>IF((L511+F512+G512)&gt;=$B$2*'SFV+BESS'!$I$9, $B$2*'SFV+BESS'!$I$9, (L511+F512+G512))</f>
        <v>123.90821159074699</v>
      </c>
      <c r="M512" s="110">
        <f t="shared" si="548"/>
        <v>0</v>
      </c>
      <c r="R512" s="251"/>
      <c r="S512" s="48">
        <v>20.9583333333333</v>
      </c>
      <c r="T512" s="2">
        <f t="shared" si="605"/>
        <v>0</v>
      </c>
      <c r="U512" s="2">
        <f>Gen_Cons_Horario!B1282</f>
        <v>0</v>
      </c>
      <c r="V512" s="35">
        <f t="shared" si="580"/>
        <v>0</v>
      </c>
      <c r="W512" s="116">
        <f>IF(AND(V512&gt;0,V512*$B$4+AC511&lt;=$B$2*'SFV+BESS'!$I$9,V512&lt;'SFV+BESS'!$I$7), V512*$B$4, IF(AND(V512&gt;0,V512*$B$4+AC511&gt;$B$2*'SFV+BESS'!$I$9,V512*$B$4&lt;'SFV+BESS'!$I$7),$B$2*'SFV+BESS'!$I$9-AC511,IF(AND(V512&gt;0,V512*$B$4+AC511&gt;$B$2*'SFV+BESS'!$I$9,V512*$B$4&gt;'SFV+BESS'!$I$7,AC511&lt;$B$2*'SFV+BESS'!$I$9),$B$2*'SFV+BESS'!$I$9-AC511,IF(AND(V512&gt;0,V512*$B$4+AC511&lt;=$B$2*'SFV+BESS'!$I$9,V512&gt;'SFV+BESS'!$I$7),'SFV+BESS'!$I$7,0))))</f>
        <v>0</v>
      </c>
      <c r="X512" s="27">
        <f>IF(AND(V512&lt;0,AC511+V512/$B$5&gt;$H$2,-V512/'Carga-Descarga Año'!$B$5&lt;'SFV+BESS'!$I$7),V512/$B$5,IF(AND(V512&lt;0,AC511+V512/$B$5&gt;$H$2,-V512/'Carga-Descarga Año'!$B$5&gt;'SFV+BESS'!$I$7),-'SFV+BESS'!$I$7,IF(AND(V512&lt;0,AC511+V512/$B$5&lt;$H$2),-MIN('SFV+BESS'!$I$7,AC511-$H$2),0)))</f>
        <v>0</v>
      </c>
      <c r="Z512" s="33">
        <f t="shared" si="574"/>
        <v>0</v>
      </c>
      <c r="AA512" s="27">
        <f t="shared" si="549"/>
        <v>0</v>
      </c>
      <c r="AB512" s="27">
        <f t="shared" si="573"/>
        <v>0</v>
      </c>
      <c r="AC512" s="28">
        <f>IF((AC511+W512+X512)&gt;=$B$2*'SFV+BESS'!$I$9, $B$2*'SFV+BESS'!$I$9, (AC511+W512+X512))</f>
        <v>173.61249999999998</v>
      </c>
      <c r="AD512" s="110">
        <f t="shared" si="550"/>
        <v>0</v>
      </c>
      <c r="AI512" s="251"/>
      <c r="AJ512" s="48">
        <v>20.9583333333333</v>
      </c>
      <c r="AK512" s="52">
        <f t="shared" si="606"/>
        <v>0</v>
      </c>
      <c r="AL512" s="33">
        <f>Gen_Cons_Horario!B1954</f>
        <v>0</v>
      </c>
      <c r="AM512" s="35">
        <f t="shared" si="581"/>
        <v>0</v>
      </c>
      <c r="AN512" s="116">
        <f>IF(AND(AM512&gt;0,AM512*$B$4+AT511&lt;=$B$2*'SFV+BESS'!$I$9,AM512&lt;'SFV+BESS'!$I$7), AM512*$B$4, IF(AND(AM512&gt;0,AM512*$B$4+AT511&gt;$B$2*'SFV+BESS'!$I$9,AM512*$B$4&lt;'SFV+BESS'!$I$7),$B$2*'SFV+BESS'!$I$9-AT511,IF(AND(AM512&gt;0,AM512*$B$4+AT511&gt;$B$2*'SFV+BESS'!$I$9,AM512*$B$4&gt;'SFV+BESS'!$I$7,AT511&lt;$B$2*'SFV+BESS'!$I$9),$B$2*'SFV+BESS'!$I$9-AT511,IF(AND(AM512&gt;0,AM512*$B$4+AT511&lt;=$B$2*'SFV+BESS'!$I$9,AM512&gt;'SFV+BESS'!$I$7),'SFV+BESS'!$I$7,0))))</f>
        <v>0</v>
      </c>
      <c r="AO512" s="27">
        <f>IF(AND(AM512&lt;0,AT511+AM512/$B$5&gt;$H$2,-AM512/'Carga-Descarga Año'!$B$5&lt;'SFV+BESS'!$I$7),AM512/$B$5,IF(AND(AM512&lt;0,AT511+AM512/$B$5&gt;$H$2,-AM512/'Carga-Descarga Año'!$B$5&gt;'SFV+BESS'!$I$7),-'SFV+BESS'!$I$7,IF(AND(AM512&lt;0,AT511+AM512/$B$5&lt;$H$2),-MIN('SFV+BESS'!$I$7,AT511-$H$2),0)))</f>
        <v>0</v>
      </c>
      <c r="AP512" s="33"/>
      <c r="AQ512" s="33">
        <f t="shared" si="587"/>
        <v>0</v>
      </c>
      <c r="AR512" s="27">
        <f t="shared" si="551"/>
        <v>0</v>
      </c>
      <c r="AS512" s="27">
        <f t="shared" si="588"/>
        <v>0</v>
      </c>
      <c r="AT512" s="28">
        <f>IF((AT511+AN512+AO512)&gt;=$B$2*'SFV+BESS'!$I$9, $B$2*'SFV+BESS'!$I$9, (AT511+AN512+AO512))</f>
        <v>173.61249999999998</v>
      </c>
      <c r="AU512" s="110">
        <f t="shared" si="552"/>
        <v>0</v>
      </c>
      <c r="AZ512" s="251"/>
      <c r="BA512" s="48">
        <v>20.9583333333333</v>
      </c>
      <c r="BB512" s="33">
        <f t="shared" si="607"/>
        <v>0</v>
      </c>
      <c r="BC512" s="33">
        <f>Gen_Cons_Horario!B2698</f>
        <v>0</v>
      </c>
      <c r="BD512" s="35">
        <f t="shared" si="582"/>
        <v>0</v>
      </c>
      <c r="BE512" s="116">
        <f>IF(AND(BD512&gt;0,BD512*$B$4+BK511&lt;=$B$2*'SFV+BESS'!$I$9,BD512&lt;'SFV+BESS'!$I$7), BD512*$B$4, IF(AND(BD512&gt;0,BD512*$B$4+BK511&gt;$B$2*'SFV+BESS'!$I$9,BD512*$B$4&lt;'SFV+BESS'!$I$7),$B$2*'SFV+BESS'!$I$9-BK511,IF(AND(BD512&gt;0,BD512*$B$4+BK511&gt;$B$2*'SFV+BESS'!$I$9,BD512*$B$4&gt;'SFV+BESS'!$I$7,BK511&lt;$B$2*'SFV+BESS'!$I$9),$B$2*'SFV+BESS'!$I$9-BK511,IF(AND(BD512&gt;0,BD512*$B$4+BK511&lt;=$B$2*'SFV+BESS'!$I$9,BD512&gt;'SFV+BESS'!$I$7),'SFV+BESS'!$I$7,0))))</f>
        <v>0</v>
      </c>
      <c r="BF512" s="27">
        <f>IF(AND(BD512&lt;0,BK511+BD512/$B$5&gt;$H$2,-BD512/'Carga-Descarga Año'!$B$5&lt;'SFV+BESS'!$I$7),BD512/$B$5,IF(AND(BD512&lt;0,BK511+BD512/$B$5&gt;$H$2,-BD512/'Carga-Descarga Año'!$B$5&gt;'SFV+BESS'!$I$7),-'SFV+BESS'!$I$7,IF(AND(BD512&lt;0,BK511+BD512/$B$5&lt;$H$2),-MIN('SFV+BESS'!$I$7,BK511-$H$2),0)))</f>
        <v>0</v>
      </c>
      <c r="BG512" s="33"/>
      <c r="BH512" s="33">
        <f t="shared" si="589"/>
        <v>0</v>
      </c>
      <c r="BI512" s="27">
        <f t="shared" si="553"/>
        <v>0</v>
      </c>
      <c r="BJ512" s="27">
        <f t="shared" si="590"/>
        <v>0</v>
      </c>
      <c r="BK512" s="28">
        <f>IF((BK511+BE512+BF512)&gt;=$B$2*'SFV+BESS'!$I$9, $B$2*'SFV+BESS'!$I$9, (BK511+BE512+BF512))</f>
        <v>173.61249999999998</v>
      </c>
      <c r="BL512" s="110">
        <f t="shared" si="554"/>
        <v>0</v>
      </c>
      <c r="BQ512" s="251"/>
      <c r="BR512" s="48">
        <v>20.9583333333333</v>
      </c>
      <c r="BS512" s="33">
        <f t="shared" si="608"/>
        <v>0</v>
      </c>
      <c r="BT512" s="33">
        <f>Gen_Cons_Horario!B3418</f>
        <v>0</v>
      </c>
      <c r="BU512" s="35">
        <f t="shared" si="583"/>
        <v>0</v>
      </c>
      <c r="BV512" s="116">
        <f>IF(AND(BU512&gt;0,BU512*$B$4+CB511&lt;=$B$2*'SFV+BESS'!$I$9,BU512&lt;'SFV+BESS'!$I$7), BU512*$B$4, IF(AND(BU512&gt;0,BU512*$B$4+CB511&gt;$B$2*'SFV+BESS'!$I$9,BU512*$B$4&lt;'SFV+BESS'!$I$7),$B$2*'SFV+BESS'!$I$9-CB511,IF(AND(BU512&gt;0,BU512*$B$4+CB511&gt;$B$2*'SFV+BESS'!$I$9,BU512*$B$4&gt;'SFV+BESS'!$I$7,CB511&lt;$B$2*'SFV+BESS'!$I$9),$B$2*'SFV+BESS'!$I$9-CB511,IF(AND(BU512&gt;0,BU512*$B$4+CB511&lt;=$B$2*'SFV+BESS'!$I$9,BU512&gt;'SFV+BESS'!$I$7),'SFV+BESS'!$I$7,0))))</f>
        <v>0</v>
      </c>
      <c r="BW512" s="27">
        <f>IF(AND(BU512&lt;0,CB511+BU512/$B$5&gt;$H$2,-BU512/'Carga-Descarga Año'!$B$5&lt;'SFV+BESS'!$I$7),BU512/$B$5,IF(AND(BU512&lt;0,CB511+BU512/$B$5&gt;$H$2,-BU512/'Carga-Descarga Año'!$B$5&gt;'SFV+BESS'!$I$7),-'SFV+BESS'!$I$7,IF(AND(BU512&lt;0,CB511+BU512/$B$5&lt;$H$2),-MIN('SFV+BESS'!$I$7,CB511-$H$2),0)))</f>
        <v>0</v>
      </c>
      <c r="BX512" s="33"/>
      <c r="BY512" s="33">
        <f t="shared" si="591"/>
        <v>0</v>
      </c>
      <c r="BZ512" s="27">
        <f t="shared" si="555"/>
        <v>0</v>
      </c>
      <c r="CA512" s="27">
        <f t="shared" si="556"/>
        <v>0</v>
      </c>
      <c r="CB512" s="28">
        <f>IF((CB511+BV512+BW512)&gt;=$B$2*'SFV+BESS'!$I$9, $B$2*'SFV+BESS'!$I$9, (CB511+BV512+BW512))</f>
        <v>173.61249999999998</v>
      </c>
      <c r="CC512" s="110">
        <f t="shared" si="557"/>
        <v>0</v>
      </c>
      <c r="CH512" s="251"/>
      <c r="CI512" s="48">
        <v>20.9583333333333</v>
      </c>
      <c r="CJ512" s="33">
        <f t="shared" si="609"/>
        <v>0</v>
      </c>
      <c r="CK512" s="33">
        <f>Gen_Cons_Horario!B4162</f>
        <v>0</v>
      </c>
      <c r="CL512" s="35">
        <f t="shared" si="584"/>
        <v>0</v>
      </c>
      <c r="CM512" s="116">
        <f>IF(AND(CL512&gt;0,CL512*$B$4+CS511&lt;=$B$2*'SFV+BESS'!$I$9,CL512&lt;'SFV+BESS'!$I$7), CL512*$B$4, IF(AND(CL512&gt;0,CL512*$B$4+CS511&gt;$B$2*'SFV+BESS'!$I$9,CL512*$B$4&lt;'SFV+BESS'!$I$7),$B$2*'SFV+BESS'!$I$9-CS511,IF(AND(CL512&gt;0,CL512*$B$4+CS511&gt;$B$2*'SFV+BESS'!$I$9,CL512*$B$4&gt;'SFV+BESS'!$I$7,CS511&lt;$B$2*'SFV+BESS'!$I$9),$B$2*'SFV+BESS'!$I$9-CS511,IF(AND(CL512&gt;0,CL512*$B$4+CS511&lt;=$B$2*'SFV+BESS'!$I$9,CL512&gt;'SFV+BESS'!$I$7),'SFV+BESS'!$I$7,0))))</f>
        <v>0</v>
      </c>
      <c r="CN512" s="27">
        <f>IF(AND(CL512&lt;0,CS511+CL512/$B$5&gt;$H$2,-CL512/'Carga-Descarga Año'!$B$5&lt;'SFV+BESS'!$I$7),CL512/$B$5,IF(AND(CL512&lt;0,CS511+CL512/$B$5&gt;$H$2,-CL512/'Carga-Descarga Año'!$B$5&gt;'SFV+BESS'!$I$7),-'SFV+BESS'!$I$7,IF(AND(CL512&lt;0,CS511+CL512/$B$5&lt;$H$2),-MIN('SFV+BESS'!$I$7,CS511-$H$2),0)))</f>
        <v>0</v>
      </c>
      <c r="CO512" s="33"/>
      <c r="CP512" s="33">
        <f t="shared" si="592"/>
        <v>0</v>
      </c>
      <c r="CQ512" s="27">
        <f t="shared" si="558"/>
        <v>0</v>
      </c>
      <c r="CR512" s="27">
        <f t="shared" si="593"/>
        <v>0</v>
      </c>
      <c r="CS512" s="28">
        <f>IF((CS511+CM512+CN512)&gt;=$B$2*'SFV+BESS'!$I$9, $B$2*'SFV+BESS'!$I$9, (CS511+CM512+CN512))</f>
        <v>173.61249999999998</v>
      </c>
      <c r="CT512" s="110">
        <f t="shared" si="559"/>
        <v>0</v>
      </c>
      <c r="CY512" s="251"/>
      <c r="CZ512" s="48">
        <v>20.9583333333333</v>
      </c>
      <c r="DA512" s="33">
        <f t="shared" si="610"/>
        <v>0</v>
      </c>
      <c r="DB512" s="33">
        <f>Gen_Cons_Horario!B4882</f>
        <v>0</v>
      </c>
      <c r="DC512" s="35">
        <f t="shared" si="575"/>
        <v>0</v>
      </c>
      <c r="DD512" s="116">
        <f>IF(AND(DC512&gt;0,DC512*$B$4+DJ511&lt;=$B$2*'SFV+BESS'!$I$9,DC512&lt;'SFV+BESS'!$I$7), DC512*$B$4, IF(AND(DC512&gt;0,DC512*$B$4+DJ511&gt;$B$2*'SFV+BESS'!$I$9,DC512*$B$4&lt;'SFV+BESS'!$I$7),$B$2*'SFV+BESS'!$I$9-DJ511,IF(AND(DC512&gt;0,DC512*$B$4+DJ511&gt;$B$2*'SFV+BESS'!$I$9,DC512*$B$4&gt;'SFV+BESS'!$I$7,DJ511&lt;$B$2*'SFV+BESS'!$I$9),$B$2*'SFV+BESS'!$I$9-DJ511,IF(AND(DC512&gt;0,DC512*$B$4+DJ511&lt;=$B$2*'SFV+BESS'!$I$9,DC512&gt;'SFV+BESS'!$I$7),'SFV+BESS'!$I$7,0))))</f>
        <v>0</v>
      </c>
      <c r="DE512" s="27">
        <f>IF(AND(DC512&lt;0,DJ511+DC512/$B$5&gt;$H$2,-DC512/'Carga-Descarga Año'!$B$5&lt;'SFV+BESS'!$I$7),DC512/$B$5,IF(AND(DC512&lt;0,DJ511+DC512/$B$5&gt;$H$2,-DC512/'Carga-Descarga Año'!$B$5&gt;'SFV+BESS'!$I$7),-'SFV+BESS'!$I$7,IF(AND(DC512&lt;0,DJ511+DC512/$B$5&lt;$H$2),-MIN('SFV+BESS'!$I$7,DJ511-$H$2),0)))</f>
        <v>0</v>
      </c>
      <c r="DF512" s="33"/>
      <c r="DG512" s="33">
        <f t="shared" si="594"/>
        <v>0</v>
      </c>
      <c r="DH512" s="27">
        <f t="shared" si="560"/>
        <v>0</v>
      </c>
      <c r="DI512" s="27">
        <f t="shared" si="561"/>
        <v>0</v>
      </c>
      <c r="DJ512" s="28">
        <f>IF((DJ511+DD512+DE512)&gt;=$B$2*'SFV+BESS'!$I$9, $B$2*'SFV+BESS'!$I$9, (DJ511+DD512+DE512))</f>
        <v>173.61249999999998</v>
      </c>
      <c r="DK512" s="110">
        <f t="shared" si="562"/>
        <v>0</v>
      </c>
      <c r="DP512" s="251"/>
      <c r="DQ512" s="48">
        <v>20.9583333333333</v>
      </c>
      <c r="DR512" s="33">
        <f t="shared" si="611"/>
        <v>0</v>
      </c>
      <c r="DS512" s="33">
        <f>Gen_Cons_Horario!B5626</f>
        <v>0</v>
      </c>
      <c r="DT512" s="35">
        <f t="shared" si="576"/>
        <v>0</v>
      </c>
      <c r="DU512" s="116">
        <f>IF(AND(DT512&gt;0,DT512*$B$4+EA511&lt;=$B$2*'SFV+BESS'!$I$9,DT512&lt;'SFV+BESS'!$I$7), DT512*$B$4, IF(AND(DT512&gt;0,DT512*$B$4+EA511&gt;$B$2*'SFV+BESS'!$I$9,DT512*$B$4&lt;'SFV+BESS'!$I$7),$B$2*'SFV+BESS'!$I$9-EA511,IF(AND(DT512&gt;0,DT512*$B$4+EA511&gt;$B$2*'SFV+BESS'!$I$9,DT512*$B$4&gt;'SFV+BESS'!$I$7,EA511&lt;$B$2*'SFV+BESS'!$I$9),$B$2*'SFV+BESS'!$I$9-EA511,IF(AND(DT512&gt;0,DT512*$B$4+EA511&lt;=$B$2*'SFV+BESS'!$I$9,DT512&gt;'SFV+BESS'!$I$7),'SFV+BESS'!$I$7,0))))</f>
        <v>0</v>
      </c>
      <c r="DV512" s="27">
        <f>IF(AND(DT512&lt;0,EA511+DT512/$B$5&gt;$H$2,-DT512/'Carga-Descarga Año'!$B$5&lt;'SFV+BESS'!$I$7),DT512/$B$5,IF(AND(DT512&lt;0,EA511+DT512/$B$5&gt;$H$2,-DT512/'Carga-Descarga Año'!$B$5&gt;'SFV+BESS'!$I$7),-'SFV+BESS'!$I$7,IF(AND(DT512&lt;0,EA511+DT512/$B$5&lt;$H$2),-MIN('SFV+BESS'!$I$7,EA511-$H$2),0)))</f>
        <v>0</v>
      </c>
      <c r="DW512" s="33"/>
      <c r="DX512" s="33">
        <f t="shared" si="595"/>
        <v>0</v>
      </c>
      <c r="DY512" s="27">
        <f t="shared" si="563"/>
        <v>0</v>
      </c>
      <c r="DZ512" s="27">
        <f t="shared" si="596"/>
        <v>0</v>
      </c>
      <c r="EA512" s="28">
        <f>IF((EA511+DU512+DV512)&gt;=$B$2*'SFV+BESS'!$I$9, $B$2*'SFV+BESS'!$I$9, (EA511+DU512+DV512))</f>
        <v>173.61249999999998</v>
      </c>
      <c r="EB512" s="110">
        <f t="shared" si="564"/>
        <v>0</v>
      </c>
      <c r="EG512" s="251"/>
      <c r="EH512" s="48">
        <v>20.9583333333333</v>
      </c>
      <c r="EI512" s="33">
        <f t="shared" si="612"/>
        <v>0</v>
      </c>
      <c r="EJ512" s="33">
        <f>Gen_Cons_Horario!B6370</f>
        <v>0</v>
      </c>
      <c r="EK512" s="35">
        <f t="shared" si="577"/>
        <v>0</v>
      </c>
      <c r="EL512" s="116">
        <f>IF(AND(EK512&gt;0,EK512*$B$4+ER511&lt;=$B$2*'SFV+BESS'!$I$9,EK512&lt;'SFV+BESS'!$I$7), EK512*$B$4, IF(AND(EK512&gt;0,EK512*$B$4+ER511&gt;$B$2*'SFV+BESS'!$I$9,EK512*$B$4&lt;'SFV+BESS'!$I$7),$B$2*'SFV+BESS'!$I$9-ER511,IF(AND(EK512&gt;0,EK512*$B$4+ER511&gt;$B$2*'SFV+BESS'!$I$9,EK512*$B$4&gt;'SFV+BESS'!$I$7,ER511&lt;$B$2*'SFV+BESS'!$I$9),$B$2*'SFV+BESS'!$I$9-ER511,IF(AND(EK512&gt;0,EK512*$B$4+ER511&lt;=$B$2*'SFV+BESS'!$I$9,EK512&gt;'SFV+BESS'!$I$7),'SFV+BESS'!$I$7,0))))</f>
        <v>0</v>
      </c>
      <c r="EM512" s="27">
        <f>IF(AND(EK512&lt;0,ER511+EK512/$B$5&gt;$H$2,-EK512/'Carga-Descarga Año'!$B$5&lt;'SFV+BESS'!$I$7),EK512/$B$5,IF(AND(EK512&lt;0,ER511+EK512/$B$5&gt;$H$2,-EK512/'Carga-Descarga Año'!$B$5&gt;'SFV+BESS'!$I$7),-'SFV+BESS'!$I$7,IF(AND(EK512&lt;0,ER511+EK512/$B$5&lt;$H$2),-MIN('SFV+BESS'!$I$7,ER511-$H$2),0)))</f>
        <v>0</v>
      </c>
      <c r="EN512" s="33"/>
      <c r="EO512" s="33">
        <f t="shared" si="597"/>
        <v>0</v>
      </c>
      <c r="EP512" s="27">
        <f t="shared" si="565"/>
        <v>0</v>
      </c>
      <c r="EQ512" s="27">
        <f t="shared" si="598"/>
        <v>0</v>
      </c>
      <c r="ER512" s="28">
        <f>IF((ER511+EL512+EM512)&gt;=$B$2*'SFV+BESS'!$I$9, $B$2*'SFV+BESS'!$I$9, (ER511+EL512+EM512))</f>
        <v>173.61249999999998</v>
      </c>
      <c r="ES512" s="110">
        <f t="shared" si="566"/>
        <v>0</v>
      </c>
      <c r="EX512" s="251"/>
      <c r="EY512" s="48">
        <v>20.9583333333333</v>
      </c>
      <c r="EZ512" s="33">
        <f t="shared" si="613"/>
        <v>0</v>
      </c>
      <c r="FA512" s="33">
        <f>Gen_Cons_Horario!B7090</f>
        <v>0</v>
      </c>
      <c r="FB512" s="35">
        <f t="shared" si="578"/>
        <v>0</v>
      </c>
      <c r="FC512" s="116">
        <f>IF(AND(FB512&gt;0,FB512*$B$4+FI511&lt;=$B$2*'SFV+BESS'!$I$9,FB512&lt;'SFV+BESS'!$I$7), FB512*$B$4, IF(AND(FB512&gt;0,FB512*$B$4+FI511&gt;$B$2*'SFV+BESS'!$I$9,FB512*$B$4&lt;'SFV+BESS'!$I$7),$B$2*'SFV+BESS'!$I$9-FI511,IF(AND(FB512&gt;0,FB512*$B$4+FI511&gt;$B$2*'SFV+BESS'!$I$9,FB512*$B$4&gt;'SFV+BESS'!$I$7,FI511&lt;$B$2*'SFV+BESS'!$I$9),$B$2*'SFV+BESS'!$I$9-FI511,IF(AND(FB512&gt;0,FB512*$B$4+FI511&lt;=$B$2*'SFV+BESS'!$I$9,FB512&gt;'SFV+BESS'!$I$7),'SFV+BESS'!$I$7,0))))</f>
        <v>0</v>
      </c>
      <c r="FD512" s="27">
        <f>IF(AND(FB512&lt;0,FI511+FB512/$B$5&gt;$H$2,-FB512/'Carga-Descarga Año'!$B$5&lt;'SFV+BESS'!$I$7),FB512/$B$5,IF(AND(FB512&lt;0,FI511+FB512/$B$5&gt;$H$2,-FB512/'Carga-Descarga Año'!$B$5&gt;'SFV+BESS'!$I$7),-'SFV+BESS'!$I$7,IF(AND(FB512&lt;0,FI511+FB512/$B$5&lt;$H$2),-MIN('SFV+BESS'!$I$7,FI511-$H$2),0)))</f>
        <v>0</v>
      </c>
      <c r="FE512" s="33"/>
      <c r="FF512" s="33">
        <f t="shared" si="599"/>
        <v>0</v>
      </c>
      <c r="FG512" s="27">
        <f t="shared" si="567"/>
        <v>0</v>
      </c>
      <c r="FH512" s="27">
        <f t="shared" si="600"/>
        <v>0</v>
      </c>
      <c r="FI512" s="28">
        <f>IF((FI511+FC512+FD512)&gt;=$B$2*'SFV+BESS'!$I$9, $B$2*'SFV+BESS'!$I$9, (FI511+FC512+FD512))</f>
        <v>173.61249999999998</v>
      </c>
      <c r="FJ512" s="110">
        <f t="shared" si="568"/>
        <v>0</v>
      </c>
      <c r="FO512" s="251"/>
      <c r="FP512" s="48">
        <v>20.9583333333333</v>
      </c>
      <c r="FQ512" s="33">
        <f t="shared" si="614"/>
        <v>0</v>
      </c>
      <c r="FR512" s="33">
        <f>Gen_Cons_Horario!B7834</f>
        <v>0</v>
      </c>
      <c r="FS512" s="35">
        <f t="shared" si="579"/>
        <v>0</v>
      </c>
      <c r="FT512" s="116">
        <f>IF(AND(FS512&gt;0,FS512*$B$4+FZ511&lt;=$B$2*'SFV+BESS'!$I$9,FS512&lt;'SFV+BESS'!$I$7), FS512*$B$4, IF(AND(FS512&gt;0,FS512*$B$4+FZ511&gt;$B$2*'SFV+BESS'!$I$9,FS512*$B$4&lt;'SFV+BESS'!$I$7),$B$2*'SFV+BESS'!$I$9-FZ511,IF(AND(FS512&gt;0,FS512*$B$4+FZ511&gt;$B$2*'SFV+BESS'!$I$9,FS512*$B$4&gt;'SFV+BESS'!$I$7,FZ511&lt;$B$2*'SFV+BESS'!$I$9),$B$2*'SFV+BESS'!$I$9-FZ511,IF(AND(FS512&gt;0,FS512*$B$4+FZ511&lt;=$B$2*'SFV+BESS'!$I$9,FS512&gt;'SFV+BESS'!$I$7),'SFV+BESS'!$I$7,0))))</f>
        <v>0</v>
      </c>
      <c r="FU512" s="27">
        <f>IF(AND(FS512&lt;0,FZ511+FS512/$B$5&gt;$H$2,-FS512/'Carga-Descarga Año'!$B$5&lt;'SFV+BESS'!$I$7),FS512/$B$5,IF(AND(FS512&lt;0,FZ511+FS512/$B$5&gt;$H$2,-FS512/'Carga-Descarga Año'!$B$5&gt;'SFV+BESS'!$I$7),-'SFV+BESS'!$I$7,IF(AND(FS512&lt;0,FZ511+FS512/$B$5&lt;$H$2),-MIN('SFV+BESS'!$I$7,FZ511-$H$2),0)))</f>
        <v>0</v>
      </c>
      <c r="FV512" s="33"/>
      <c r="FW512" s="33">
        <f t="shared" si="601"/>
        <v>0</v>
      </c>
      <c r="FX512" s="27">
        <f t="shared" si="569"/>
        <v>0</v>
      </c>
      <c r="FY512" s="27">
        <f t="shared" si="602"/>
        <v>0</v>
      </c>
      <c r="FZ512" s="28">
        <f>IF((FZ511+FT512+FU512)&gt;=$B$2*'SFV+BESS'!$I$9, $B$2*'SFV+BESS'!$I$9, (FZ511+FT512+FU512))</f>
        <v>173.61249999999998</v>
      </c>
      <c r="GA512" s="110">
        <f t="shared" si="570"/>
        <v>0</v>
      </c>
      <c r="GF512" s="251"/>
      <c r="GG512" s="48">
        <v>20.9583333333333</v>
      </c>
      <c r="GH512" s="33">
        <f t="shared" si="615"/>
        <v>0</v>
      </c>
      <c r="GI512" s="33">
        <f>Gen_Cons_Horario!B8554</f>
        <v>0</v>
      </c>
      <c r="GJ512" s="35">
        <f t="shared" si="585"/>
        <v>0</v>
      </c>
      <c r="GK512" s="116">
        <f>IF(AND(GJ512&gt;0,GJ512*$B$4+GQ511&lt;=$B$2*'SFV+BESS'!$I$9,GJ512&lt;'SFV+BESS'!$I$7), GJ512*$B$4, IF(AND(GJ512&gt;0,GJ512*$B$4+GQ511&gt;$B$2*'SFV+BESS'!$I$9,GJ512*$B$4&lt;'SFV+BESS'!$I$7),$B$2*'SFV+BESS'!$I$9-GQ511,IF(AND(GJ512&gt;0,GJ512*$B$4+GQ511&gt;$B$2*'SFV+BESS'!$I$9,GJ512*$B$4&gt;'SFV+BESS'!$I$7,GQ511&lt;$B$2*'SFV+BESS'!$I$9),$B$2*'SFV+BESS'!$I$9-GQ511,IF(AND(GJ512&gt;0,GJ512*$B$4+GQ511&lt;=$B$2*'SFV+BESS'!$I$9,GJ512&gt;'SFV+BESS'!$I$7),'SFV+BESS'!$I$7,0))))</f>
        <v>0</v>
      </c>
      <c r="GL512" s="27">
        <f>IF(AND(GJ512&lt;0,GQ511+GJ512/$B$5&gt;$H$2,-GJ512/'Carga-Descarga Año'!$B$5&lt;'SFV+BESS'!$I$7),GJ512/$B$5,IF(AND(GJ512&lt;0,GQ511+GJ512/$B$5&gt;$H$2,-GJ512/'Carga-Descarga Año'!$B$5&gt;'SFV+BESS'!$I$7),-'SFV+BESS'!$I$7,IF(AND(GJ512&lt;0,GQ511+GJ512/$B$5&lt;$H$2),-MIN('SFV+BESS'!$I$7,GQ511-$H$2),0)))</f>
        <v>0</v>
      </c>
      <c r="GM512" s="33"/>
      <c r="GN512" s="33">
        <f t="shared" si="603"/>
        <v>0</v>
      </c>
      <c r="GO512" s="27">
        <f t="shared" si="571"/>
        <v>0</v>
      </c>
      <c r="GP512" s="27">
        <f t="shared" si="604"/>
        <v>0</v>
      </c>
      <c r="GQ512" s="28">
        <f>IF((GQ511+GK512+GL512)&gt;=$B$2*'SFV+BESS'!$I$9, $B$2*'SFV+BESS'!$I$9, (GQ511+GK512+GL512))</f>
        <v>173.61249999999998</v>
      </c>
      <c r="GR512" s="110">
        <f t="shared" si="572"/>
        <v>0</v>
      </c>
    </row>
    <row r="513" spans="1:200">
      <c r="A513" s="248">
        <v>22</v>
      </c>
      <c r="B513" s="41">
        <v>21</v>
      </c>
      <c r="C513" s="38">
        <f t="shared" si="586"/>
        <v>0</v>
      </c>
      <c r="D513" s="2">
        <f>Gen_Cons_Horario!B539</f>
        <v>0</v>
      </c>
      <c r="E513" s="140">
        <f t="shared" si="544"/>
        <v>0</v>
      </c>
      <c r="F513" s="116">
        <f>IF(AND(E513&gt;0,E513*$B$4+L512&lt;=$B$2*'SFV+BESS'!$I$9,E513&lt;'SFV+BESS'!$I$7), E513*$B$4, IF(AND(E513&gt;0,E513*$B$4+L512&gt;$B$2*'SFV+BESS'!$I$9,E513*$B$4&lt;'SFV+BESS'!$I$7),$B$2*'SFV+BESS'!$I$9-L512,IF(AND(E513&gt;0,E513*$B$4+L512&gt;$B$2*'SFV+BESS'!$I$9,E513*$B$4&gt;'SFV+BESS'!$I$7,L512&lt;$B$2*'SFV+BESS'!$I$9),$B$2*'SFV+BESS'!$I$9-L512,IF(AND(E513&gt;0,E513*$B$4+L512&lt;=$B$2*'SFV+BESS'!$I$9,E513&gt;'SFV+BESS'!$I$7),'SFV+BESS'!$I$7,0))))</f>
        <v>0</v>
      </c>
      <c r="G513" s="27">
        <f>IF(AND(E513&lt;0,L512+E513/$B$5&gt;$H$2,-E513/'Carga-Descarga Año'!$B$5&lt;'SFV+BESS'!$I$7),E513/$B$5,IF(AND(E513&lt;0,L512+E513/$B$5&gt;$H$2,-E513/'Carga-Descarga Año'!$B$5&gt;'SFV+BESS'!$I$7),-'SFV+BESS'!$I$7,IF(AND(E513&lt;0,L512+E513/$B$5&lt;$H$2),-MIN('SFV+BESS'!$I$7,L512-$H$2),0)))</f>
        <v>0</v>
      </c>
      <c r="I513" s="38">
        <f t="shared" si="545"/>
        <v>0</v>
      </c>
      <c r="J513" s="27">
        <f t="shared" si="547"/>
        <v>0</v>
      </c>
      <c r="K513" s="27">
        <f t="shared" si="546"/>
        <v>0</v>
      </c>
      <c r="L513" s="28">
        <f>IF((L512+F513+G513)&gt;=$B$2*'SFV+BESS'!$I$9, $B$2*'SFV+BESS'!$I$9, (L512+F513+G513))</f>
        <v>123.90821159074699</v>
      </c>
      <c r="M513" s="110">
        <f t="shared" si="548"/>
        <v>0</v>
      </c>
      <c r="R513" s="251">
        <v>22</v>
      </c>
      <c r="S513" s="41">
        <v>21</v>
      </c>
      <c r="T513" s="2">
        <f t="shared" si="605"/>
        <v>0</v>
      </c>
      <c r="U513" s="2">
        <f>Gen_Cons_Horario!B1283</f>
        <v>0</v>
      </c>
      <c r="V513" s="35">
        <f t="shared" si="580"/>
        <v>0</v>
      </c>
      <c r="W513" s="116">
        <f>IF(AND(V513&gt;0,V513*$B$4+AC512&lt;=$B$2*'SFV+BESS'!$I$9,V513&lt;'SFV+BESS'!$I$7), V513*$B$4, IF(AND(V513&gt;0,V513*$B$4+AC512&gt;$B$2*'SFV+BESS'!$I$9,V513*$B$4&lt;'SFV+BESS'!$I$7),$B$2*'SFV+BESS'!$I$9-AC512,IF(AND(V513&gt;0,V513*$B$4+AC512&gt;$B$2*'SFV+BESS'!$I$9,V513*$B$4&gt;'SFV+BESS'!$I$7,AC512&lt;$B$2*'SFV+BESS'!$I$9),$B$2*'SFV+BESS'!$I$9-AC512,IF(AND(V513&gt;0,V513*$B$4+AC512&lt;=$B$2*'SFV+BESS'!$I$9,V513&gt;'SFV+BESS'!$I$7),'SFV+BESS'!$I$7,0))))</f>
        <v>0</v>
      </c>
      <c r="X513" s="27">
        <f>IF(AND(V513&lt;0,AC512+V513/$B$5&gt;$H$2,-V513/'Carga-Descarga Año'!$B$5&lt;'SFV+BESS'!$I$7),V513/$B$5,IF(AND(V513&lt;0,AC512+V513/$B$5&gt;$H$2,-V513/'Carga-Descarga Año'!$B$5&gt;'SFV+BESS'!$I$7),-'SFV+BESS'!$I$7,IF(AND(V513&lt;0,AC512+V513/$B$5&lt;$H$2),-MIN('SFV+BESS'!$I$7,AC512-$H$2),0)))</f>
        <v>0</v>
      </c>
      <c r="Z513" s="33">
        <f t="shared" si="574"/>
        <v>0</v>
      </c>
      <c r="AA513" s="27">
        <f t="shared" si="549"/>
        <v>0</v>
      </c>
      <c r="AB513" s="27">
        <f t="shared" si="573"/>
        <v>0</v>
      </c>
      <c r="AC513" s="28">
        <f>IF((AC512+W513+X513)&gt;=$B$2*'SFV+BESS'!$I$9, $B$2*'SFV+BESS'!$I$9, (AC512+W513+X513))</f>
        <v>173.61249999999998</v>
      </c>
      <c r="AD513" s="110">
        <f t="shared" si="550"/>
        <v>0</v>
      </c>
      <c r="AI513" s="251">
        <v>22</v>
      </c>
      <c r="AJ513" s="41">
        <v>21</v>
      </c>
      <c r="AK513" s="52">
        <f t="shared" si="606"/>
        <v>0</v>
      </c>
      <c r="AL513" s="33">
        <f>Gen_Cons_Horario!B1955</f>
        <v>0</v>
      </c>
      <c r="AM513" s="35">
        <f t="shared" si="581"/>
        <v>0</v>
      </c>
      <c r="AN513" s="116">
        <f>IF(AND(AM513&gt;0,AM513*$B$4+AT512&lt;=$B$2*'SFV+BESS'!$I$9,AM513&lt;'SFV+BESS'!$I$7), AM513*$B$4, IF(AND(AM513&gt;0,AM513*$B$4+AT512&gt;$B$2*'SFV+BESS'!$I$9,AM513*$B$4&lt;'SFV+BESS'!$I$7),$B$2*'SFV+BESS'!$I$9-AT512,IF(AND(AM513&gt;0,AM513*$B$4+AT512&gt;$B$2*'SFV+BESS'!$I$9,AM513*$B$4&gt;'SFV+BESS'!$I$7,AT512&lt;$B$2*'SFV+BESS'!$I$9),$B$2*'SFV+BESS'!$I$9-AT512,IF(AND(AM513&gt;0,AM513*$B$4+AT512&lt;=$B$2*'SFV+BESS'!$I$9,AM513&gt;'SFV+BESS'!$I$7),'SFV+BESS'!$I$7,0))))</f>
        <v>0</v>
      </c>
      <c r="AO513" s="27">
        <f>IF(AND(AM513&lt;0,AT512+AM513/$B$5&gt;$H$2,-AM513/'Carga-Descarga Año'!$B$5&lt;'SFV+BESS'!$I$7),AM513/$B$5,IF(AND(AM513&lt;0,AT512+AM513/$B$5&gt;$H$2,-AM513/'Carga-Descarga Año'!$B$5&gt;'SFV+BESS'!$I$7),-'SFV+BESS'!$I$7,IF(AND(AM513&lt;0,AT512+AM513/$B$5&lt;$H$2),-MIN('SFV+BESS'!$I$7,AT512-$H$2),0)))</f>
        <v>0</v>
      </c>
      <c r="AP513" s="33"/>
      <c r="AQ513" s="33">
        <f t="shared" si="587"/>
        <v>0</v>
      </c>
      <c r="AR513" s="27">
        <f t="shared" si="551"/>
        <v>0</v>
      </c>
      <c r="AS513" s="27">
        <f t="shared" si="588"/>
        <v>0</v>
      </c>
      <c r="AT513" s="28">
        <f>IF((AT512+AN513+AO513)&gt;=$B$2*'SFV+BESS'!$I$9, $B$2*'SFV+BESS'!$I$9, (AT512+AN513+AO513))</f>
        <v>173.61249999999998</v>
      </c>
      <c r="AU513" s="110">
        <f t="shared" si="552"/>
        <v>0</v>
      </c>
      <c r="AZ513" s="251">
        <v>22</v>
      </c>
      <c r="BA513" s="41">
        <v>21</v>
      </c>
      <c r="BB513" s="33">
        <f t="shared" si="607"/>
        <v>0</v>
      </c>
      <c r="BC513" s="33">
        <f>Gen_Cons_Horario!B2699</f>
        <v>0</v>
      </c>
      <c r="BD513" s="35">
        <f t="shared" si="582"/>
        <v>0</v>
      </c>
      <c r="BE513" s="116">
        <f>IF(AND(BD513&gt;0,BD513*$B$4+BK512&lt;=$B$2*'SFV+BESS'!$I$9,BD513&lt;'SFV+BESS'!$I$7), BD513*$B$4, IF(AND(BD513&gt;0,BD513*$B$4+BK512&gt;$B$2*'SFV+BESS'!$I$9,BD513*$B$4&lt;'SFV+BESS'!$I$7),$B$2*'SFV+BESS'!$I$9-BK512,IF(AND(BD513&gt;0,BD513*$B$4+BK512&gt;$B$2*'SFV+BESS'!$I$9,BD513*$B$4&gt;'SFV+BESS'!$I$7,BK512&lt;$B$2*'SFV+BESS'!$I$9),$B$2*'SFV+BESS'!$I$9-BK512,IF(AND(BD513&gt;0,BD513*$B$4+BK512&lt;=$B$2*'SFV+BESS'!$I$9,BD513&gt;'SFV+BESS'!$I$7),'SFV+BESS'!$I$7,0))))</f>
        <v>0</v>
      </c>
      <c r="BF513" s="27">
        <f>IF(AND(BD513&lt;0,BK512+BD513/$B$5&gt;$H$2,-BD513/'Carga-Descarga Año'!$B$5&lt;'SFV+BESS'!$I$7),BD513/$B$5,IF(AND(BD513&lt;0,BK512+BD513/$B$5&gt;$H$2,-BD513/'Carga-Descarga Año'!$B$5&gt;'SFV+BESS'!$I$7),-'SFV+BESS'!$I$7,IF(AND(BD513&lt;0,BK512+BD513/$B$5&lt;$H$2),-MIN('SFV+BESS'!$I$7,BK512-$H$2),0)))</f>
        <v>0</v>
      </c>
      <c r="BG513" s="33"/>
      <c r="BH513" s="33">
        <f t="shared" si="589"/>
        <v>0</v>
      </c>
      <c r="BI513" s="27">
        <f t="shared" si="553"/>
        <v>0</v>
      </c>
      <c r="BJ513" s="27">
        <f t="shared" si="590"/>
        <v>0</v>
      </c>
      <c r="BK513" s="28">
        <f>IF((BK512+BE513+BF513)&gt;=$B$2*'SFV+BESS'!$I$9, $B$2*'SFV+BESS'!$I$9, (BK512+BE513+BF513))</f>
        <v>173.61249999999998</v>
      </c>
      <c r="BL513" s="110">
        <f t="shared" si="554"/>
        <v>0</v>
      </c>
      <c r="BQ513" s="251">
        <v>22</v>
      </c>
      <c r="BR513" s="41">
        <v>21</v>
      </c>
      <c r="BS513" s="33">
        <f t="shared" si="608"/>
        <v>0</v>
      </c>
      <c r="BT513" s="33">
        <f>Gen_Cons_Horario!B3419</f>
        <v>0</v>
      </c>
      <c r="BU513" s="35">
        <f t="shared" si="583"/>
        <v>0</v>
      </c>
      <c r="BV513" s="116">
        <f>IF(AND(BU513&gt;0,BU513*$B$4+CB512&lt;=$B$2*'SFV+BESS'!$I$9,BU513&lt;'SFV+BESS'!$I$7), BU513*$B$4, IF(AND(BU513&gt;0,BU513*$B$4+CB512&gt;$B$2*'SFV+BESS'!$I$9,BU513*$B$4&lt;'SFV+BESS'!$I$7),$B$2*'SFV+BESS'!$I$9-CB512,IF(AND(BU513&gt;0,BU513*$B$4+CB512&gt;$B$2*'SFV+BESS'!$I$9,BU513*$B$4&gt;'SFV+BESS'!$I$7,CB512&lt;$B$2*'SFV+BESS'!$I$9),$B$2*'SFV+BESS'!$I$9-CB512,IF(AND(BU513&gt;0,BU513*$B$4+CB512&lt;=$B$2*'SFV+BESS'!$I$9,BU513&gt;'SFV+BESS'!$I$7),'SFV+BESS'!$I$7,0))))</f>
        <v>0</v>
      </c>
      <c r="BW513" s="27">
        <f>IF(AND(BU513&lt;0,CB512+BU513/$B$5&gt;$H$2,-BU513/'Carga-Descarga Año'!$B$5&lt;'SFV+BESS'!$I$7),BU513/$B$5,IF(AND(BU513&lt;0,CB512+BU513/$B$5&gt;$H$2,-BU513/'Carga-Descarga Año'!$B$5&gt;'SFV+BESS'!$I$7),-'SFV+BESS'!$I$7,IF(AND(BU513&lt;0,CB512+BU513/$B$5&lt;$H$2),-MIN('SFV+BESS'!$I$7,CB512-$H$2),0)))</f>
        <v>0</v>
      </c>
      <c r="BX513" s="33"/>
      <c r="BY513" s="33">
        <f t="shared" si="591"/>
        <v>0</v>
      </c>
      <c r="BZ513" s="27">
        <f t="shared" si="555"/>
        <v>0</v>
      </c>
      <c r="CA513" s="27">
        <f t="shared" si="556"/>
        <v>0</v>
      </c>
      <c r="CB513" s="28">
        <f>IF((CB512+BV513+BW513)&gt;=$B$2*'SFV+BESS'!$I$9, $B$2*'SFV+BESS'!$I$9, (CB512+BV513+BW513))</f>
        <v>173.61249999999998</v>
      </c>
      <c r="CC513" s="110">
        <f t="shared" si="557"/>
        <v>0</v>
      </c>
      <c r="CH513" s="251">
        <v>22</v>
      </c>
      <c r="CI513" s="41">
        <v>21</v>
      </c>
      <c r="CJ513" s="33">
        <f t="shared" si="609"/>
        <v>0</v>
      </c>
      <c r="CK513" s="33">
        <f>Gen_Cons_Horario!B4163</f>
        <v>0</v>
      </c>
      <c r="CL513" s="35">
        <f t="shared" si="584"/>
        <v>0</v>
      </c>
      <c r="CM513" s="116">
        <f>IF(AND(CL513&gt;0,CL513*$B$4+CS512&lt;=$B$2*'SFV+BESS'!$I$9,CL513&lt;'SFV+BESS'!$I$7), CL513*$B$4, IF(AND(CL513&gt;0,CL513*$B$4+CS512&gt;$B$2*'SFV+BESS'!$I$9,CL513*$B$4&lt;'SFV+BESS'!$I$7),$B$2*'SFV+BESS'!$I$9-CS512,IF(AND(CL513&gt;0,CL513*$B$4+CS512&gt;$B$2*'SFV+BESS'!$I$9,CL513*$B$4&gt;'SFV+BESS'!$I$7,CS512&lt;$B$2*'SFV+BESS'!$I$9),$B$2*'SFV+BESS'!$I$9-CS512,IF(AND(CL513&gt;0,CL513*$B$4+CS512&lt;=$B$2*'SFV+BESS'!$I$9,CL513&gt;'SFV+BESS'!$I$7),'SFV+BESS'!$I$7,0))))</f>
        <v>0</v>
      </c>
      <c r="CN513" s="27">
        <f>IF(AND(CL513&lt;0,CS512+CL513/$B$5&gt;$H$2,-CL513/'Carga-Descarga Año'!$B$5&lt;'SFV+BESS'!$I$7),CL513/$B$5,IF(AND(CL513&lt;0,CS512+CL513/$B$5&gt;$H$2,-CL513/'Carga-Descarga Año'!$B$5&gt;'SFV+BESS'!$I$7),-'SFV+BESS'!$I$7,IF(AND(CL513&lt;0,CS512+CL513/$B$5&lt;$H$2),-MIN('SFV+BESS'!$I$7,CS512-$H$2),0)))</f>
        <v>0</v>
      </c>
      <c r="CO513" s="33"/>
      <c r="CP513" s="33">
        <f t="shared" si="592"/>
        <v>0</v>
      </c>
      <c r="CQ513" s="27">
        <f t="shared" si="558"/>
        <v>0</v>
      </c>
      <c r="CR513" s="27">
        <f t="shared" si="593"/>
        <v>0</v>
      </c>
      <c r="CS513" s="28">
        <f>IF((CS512+CM513+CN513)&gt;=$B$2*'SFV+BESS'!$I$9, $B$2*'SFV+BESS'!$I$9, (CS512+CM513+CN513))</f>
        <v>173.61249999999998</v>
      </c>
      <c r="CT513" s="110">
        <f t="shared" si="559"/>
        <v>0</v>
      </c>
      <c r="CY513" s="251">
        <v>22</v>
      </c>
      <c r="CZ513" s="41">
        <v>21</v>
      </c>
      <c r="DA513" s="33">
        <f t="shared" si="610"/>
        <v>0</v>
      </c>
      <c r="DB513" s="33">
        <f>Gen_Cons_Horario!B4883</f>
        <v>0</v>
      </c>
      <c r="DC513" s="35">
        <f t="shared" si="575"/>
        <v>0</v>
      </c>
      <c r="DD513" s="116">
        <f>IF(AND(DC513&gt;0,DC513*$B$4+DJ512&lt;=$B$2*'SFV+BESS'!$I$9,DC513&lt;'SFV+BESS'!$I$7), DC513*$B$4, IF(AND(DC513&gt;0,DC513*$B$4+DJ512&gt;$B$2*'SFV+BESS'!$I$9,DC513*$B$4&lt;'SFV+BESS'!$I$7),$B$2*'SFV+BESS'!$I$9-DJ512,IF(AND(DC513&gt;0,DC513*$B$4+DJ512&gt;$B$2*'SFV+BESS'!$I$9,DC513*$B$4&gt;'SFV+BESS'!$I$7,DJ512&lt;$B$2*'SFV+BESS'!$I$9),$B$2*'SFV+BESS'!$I$9-DJ512,IF(AND(DC513&gt;0,DC513*$B$4+DJ512&lt;=$B$2*'SFV+BESS'!$I$9,DC513&gt;'SFV+BESS'!$I$7),'SFV+BESS'!$I$7,0))))</f>
        <v>0</v>
      </c>
      <c r="DE513" s="27">
        <f>IF(AND(DC513&lt;0,DJ512+DC513/$B$5&gt;$H$2,-DC513/'Carga-Descarga Año'!$B$5&lt;'SFV+BESS'!$I$7),DC513/$B$5,IF(AND(DC513&lt;0,DJ512+DC513/$B$5&gt;$H$2,-DC513/'Carga-Descarga Año'!$B$5&gt;'SFV+BESS'!$I$7),-'SFV+BESS'!$I$7,IF(AND(DC513&lt;0,DJ512+DC513/$B$5&lt;$H$2),-MIN('SFV+BESS'!$I$7,DJ512-$H$2),0)))</f>
        <v>0</v>
      </c>
      <c r="DF513" s="33"/>
      <c r="DG513" s="33">
        <f t="shared" si="594"/>
        <v>0</v>
      </c>
      <c r="DH513" s="27">
        <f t="shared" si="560"/>
        <v>0</v>
      </c>
      <c r="DI513" s="27">
        <f t="shared" si="561"/>
        <v>0</v>
      </c>
      <c r="DJ513" s="28">
        <f>IF((DJ512+DD513+DE513)&gt;=$B$2*'SFV+BESS'!$I$9, $B$2*'SFV+BESS'!$I$9, (DJ512+DD513+DE513))</f>
        <v>173.61249999999998</v>
      </c>
      <c r="DK513" s="110">
        <f t="shared" si="562"/>
        <v>0</v>
      </c>
      <c r="DP513" s="251">
        <v>22</v>
      </c>
      <c r="DQ513" s="41">
        <v>21</v>
      </c>
      <c r="DR513" s="33">
        <f t="shared" si="611"/>
        <v>0</v>
      </c>
      <c r="DS513" s="33">
        <f>Gen_Cons_Horario!B5627</f>
        <v>0</v>
      </c>
      <c r="DT513" s="35">
        <f t="shared" si="576"/>
        <v>0</v>
      </c>
      <c r="DU513" s="116">
        <f>IF(AND(DT513&gt;0,DT513*$B$4+EA512&lt;=$B$2*'SFV+BESS'!$I$9,DT513&lt;'SFV+BESS'!$I$7), DT513*$B$4, IF(AND(DT513&gt;0,DT513*$B$4+EA512&gt;$B$2*'SFV+BESS'!$I$9,DT513*$B$4&lt;'SFV+BESS'!$I$7),$B$2*'SFV+BESS'!$I$9-EA512,IF(AND(DT513&gt;0,DT513*$B$4+EA512&gt;$B$2*'SFV+BESS'!$I$9,DT513*$B$4&gt;'SFV+BESS'!$I$7,EA512&lt;$B$2*'SFV+BESS'!$I$9),$B$2*'SFV+BESS'!$I$9-EA512,IF(AND(DT513&gt;0,DT513*$B$4+EA512&lt;=$B$2*'SFV+BESS'!$I$9,DT513&gt;'SFV+BESS'!$I$7),'SFV+BESS'!$I$7,0))))</f>
        <v>0</v>
      </c>
      <c r="DV513" s="27">
        <f>IF(AND(DT513&lt;0,EA512+DT513/$B$5&gt;$H$2,-DT513/'Carga-Descarga Año'!$B$5&lt;'SFV+BESS'!$I$7),DT513/$B$5,IF(AND(DT513&lt;0,EA512+DT513/$B$5&gt;$H$2,-DT513/'Carga-Descarga Año'!$B$5&gt;'SFV+BESS'!$I$7),-'SFV+BESS'!$I$7,IF(AND(DT513&lt;0,EA512+DT513/$B$5&lt;$H$2),-MIN('SFV+BESS'!$I$7,EA512-$H$2),0)))</f>
        <v>0</v>
      </c>
      <c r="DW513" s="33"/>
      <c r="DX513" s="33">
        <f t="shared" si="595"/>
        <v>0</v>
      </c>
      <c r="DY513" s="27">
        <f t="shared" si="563"/>
        <v>0</v>
      </c>
      <c r="DZ513" s="27">
        <f t="shared" si="596"/>
        <v>0</v>
      </c>
      <c r="EA513" s="28">
        <f>IF((EA512+DU513+DV513)&gt;=$B$2*'SFV+BESS'!$I$9, $B$2*'SFV+BESS'!$I$9, (EA512+DU513+DV513))</f>
        <v>173.61249999999998</v>
      </c>
      <c r="EB513" s="110">
        <f t="shared" si="564"/>
        <v>0</v>
      </c>
      <c r="EG513" s="251">
        <v>22</v>
      </c>
      <c r="EH513" s="41">
        <v>21</v>
      </c>
      <c r="EI513" s="33">
        <f t="shared" si="612"/>
        <v>0</v>
      </c>
      <c r="EJ513" s="33">
        <f>Gen_Cons_Horario!B6371</f>
        <v>0</v>
      </c>
      <c r="EK513" s="35">
        <f t="shared" si="577"/>
        <v>0</v>
      </c>
      <c r="EL513" s="116">
        <f>IF(AND(EK513&gt;0,EK513*$B$4+ER512&lt;=$B$2*'SFV+BESS'!$I$9,EK513&lt;'SFV+BESS'!$I$7), EK513*$B$4, IF(AND(EK513&gt;0,EK513*$B$4+ER512&gt;$B$2*'SFV+BESS'!$I$9,EK513*$B$4&lt;'SFV+BESS'!$I$7),$B$2*'SFV+BESS'!$I$9-ER512,IF(AND(EK513&gt;0,EK513*$B$4+ER512&gt;$B$2*'SFV+BESS'!$I$9,EK513*$B$4&gt;'SFV+BESS'!$I$7,ER512&lt;$B$2*'SFV+BESS'!$I$9),$B$2*'SFV+BESS'!$I$9-ER512,IF(AND(EK513&gt;0,EK513*$B$4+ER512&lt;=$B$2*'SFV+BESS'!$I$9,EK513&gt;'SFV+BESS'!$I$7),'SFV+BESS'!$I$7,0))))</f>
        <v>0</v>
      </c>
      <c r="EM513" s="27">
        <f>IF(AND(EK513&lt;0,ER512+EK513/$B$5&gt;$H$2,-EK513/'Carga-Descarga Año'!$B$5&lt;'SFV+BESS'!$I$7),EK513/$B$5,IF(AND(EK513&lt;0,ER512+EK513/$B$5&gt;$H$2,-EK513/'Carga-Descarga Año'!$B$5&gt;'SFV+BESS'!$I$7),-'SFV+BESS'!$I$7,IF(AND(EK513&lt;0,ER512+EK513/$B$5&lt;$H$2),-MIN('SFV+BESS'!$I$7,ER512-$H$2),0)))</f>
        <v>0</v>
      </c>
      <c r="EN513" s="33"/>
      <c r="EO513" s="33">
        <f t="shared" si="597"/>
        <v>0</v>
      </c>
      <c r="EP513" s="27">
        <f t="shared" si="565"/>
        <v>0</v>
      </c>
      <c r="EQ513" s="27">
        <f t="shared" si="598"/>
        <v>0</v>
      </c>
      <c r="ER513" s="28">
        <f>IF((ER512+EL513+EM513)&gt;=$B$2*'SFV+BESS'!$I$9, $B$2*'SFV+BESS'!$I$9, (ER512+EL513+EM513))</f>
        <v>173.61249999999998</v>
      </c>
      <c r="ES513" s="110">
        <f t="shared" si="566"/>
        <v>0</v>
      </c>
      <c r="EX513" s="251">
        <v>22</v>
      </c>
      <c r="EY513" s="41">
        <v>21</v>
      </c>
      <c r="EZ513" s="33">
        <f t="shared" si="613"/>
        <v>0</v>
      </c>
      <c r="FA513" s="33">
        <f>Gen_Cons_Horario!B7091</f>
        <v>0</v>
      </c>
      <c r="FB513" s="35">
        <f t="shared" si="578"/>
        <v>0</v>
      </c>
      <c r="FC513" s="116">
        <f>IF(AND(FB513&gt;0,FB513*$B$4+FI512&lt;=$B$2*'SFV+BESS'!$I$9,FB513&lt;'SFV+BESS'!$I$7), FB513*$B$4, IF(AND(FB513&gt;0,FB513*$B$4+FI512&gt;$B$2*'SFV+BESS'!$I$9,FB513*$B$4&lt;'SFV+BESS'!$I$7),$B$2*'SFV+BESS'!$I$9-FI512,IF(AND(FB513&gt;0,FB513*$B$4+FI512&gt;$B$2*'SFV+BESS'!$I$9,FB513*$B$4&gt;'SFV+BESS'!$I$7,FI512&lt;$B$2*'SFV+BESS'!$I$9),$B$2*'SFV+BESS'!$I$9-FI512,IF(AND(FB513&gt;0,FB513*$B$4+FI512&lt;=$B$2*'SFV+BESS'!$I$9,FB513&gt;'SFV+BESS'!$I$7),'SFV+BESS'!$I$7,0))))</f>
        <v>0</v>
      </c>
      <c r="FD513" s="27">
        <f>IF(AND(FB513&lt;0,FI512+FB513/$B$5&gt;$H$2,-FB513/'Carga-Descarga Año'!$B$5&lt;'SFV+BESS'!$I$7),FB513/$B$5,IF(AND(FB513&lt;0,FI512+FB513/$B$5&gt;$H$2,-FB513/'Carga-Descarga Año'!$B$5&gt;'SFV+BESS'!$I$7),-'SFV+BESS'!$I$7,IF(AND(FB513&lt;0,FI512+FB513/$B$5&lt;$H$2),-MIN('SFV+BESS'!$I$7,FI512-$H$2),0)))</f>
        <v>0</v>
      </c>
      <c r="FE513" s="33"/>
      <c r="FF513" s="33">
        <f t="shared" si="599"/>
        <v>0</v>
      </c>
      <c r="FG513" s="27">
        <f t="shared" si="567"/>
        <v>0</v>
      </c>
      <c r="FH513" s="27">
        <f t="shared" si="600"/>
        <v>0</v>
      </c>
      <c r="FI513" s="28">
        <f>IF((FI512+FC513+FD513)&gt;=$B$2*'SFV+BESS'!$I$9, $B$2*'SFV+BESS'!$I$9, (FI512+FC513+FD513))</f>
        <v>173.61249999999998</v>
      </c>
      <c r="FJ513" s="110">
        <f t="shared" si="568"/>
        <v>0</v>
      </c>
      <c r="FO513" s="251">
        <v>22</v>
      </c>
      <c r="FP513" s="41">
        <v>21</v>
      </c>
      <c r="FQ513" s="33">
        <f t="shared" si="614"/>
        <v>0</v>
      </c>
      <c r="FR513" s="33">
        <f>Gen_Cons_Horario!B7835</f>
        <v>0</v>
      </c>
      <c r="FS513" s="35">
        <f t="shared" si="579"/>
        <v>0</v>
      </c>
      <c r="FT513" s="116">
        <f>IF(AND(FS513&gt;0,FS513*$B$4+FZ512&lt;=$B$2*'SFV+BESS'!$I$9,FS513&lt;'SFV+BESS'!$I$7), FS513*$B$4, IF(AND(FS513&gt;0,FS513*$B$4+FZ512&gt;$B$2*'SFV+BESS'!$I$9,FS513*$B$4&lt;'SFV+BESS'!$I$7),$B$2*'SFV+BESS'!$I$9-FZ512,IF(AND(FS513&gt;0,FS513*$B$4+FZ512&gt;$B$2*'SFV+BESS'!$I$9,FS513*$B$4&gt;'SFV+BESS'!$I$7,FZ512&lt;$B$2*'SFV+BESS'!$I$9),$B$2*'SFV+BESS'!$I$9-FZ512,IF(AND(FS513&gt;0,FS513*$B$4+FZ512&lt;=$B$2*'SFV+BESS'!$I$9,FS513&gt;'SFV+BESS'!$I$7),'SFV+BESS'!$I$7,0))))</f>
        <v>0</v>
      </c>
      <c r="FU513" s="27">
        <f>IF(AND(FS513&lt;0,FZ512+FS513/$B$5&gt;$H$2,-FS513/'Carga-Descarga Año'!$B$5&lt;'SFV+BESS'!$I$7),FS513/$B$5,IF(AND(FS513&lt;0,FZ512+FS513/$B$5&gt;$H$2,-FS513/'Carga-Descarga Año'!$B$5&gt;'SFV+BESS'!$I$7),-'SFV+BESS'!$I$7,IF(AND(FS513&lt;0,FZ512+FS513/$B$5&lt;$H$2),-MIN('SFV+BESS'!$I$7,FZ512-$H$2),0)))</f>
        <v>0</v>
      </c>
      <c r="FV513" s="33"/>
      <c r="FW513" s="33">
        <f t="shared" si="601"/>
        <v>0</v>
      </c>
      <c r="FX513" s="27">
        <f t="shared" si="569"/>
        <v>0</v>
      </c>
      <c r="FY513" s="27">
        <f t="shared" si="602"/>
        <v>0</v>
      </c>
      <c r="FZ513" s="28">
        <f>IF((FZ512+FT513+FU513)&gt;=$B$2*'SFV+BESS'!$I$9, $B$2*'SFV+BESS'!$I$9, (FZ512+FT513+FU513))</f>
        <v>173.61249999999998</v>
      </c>
      <c r="GA513" s="110">
        <f t="shared" si="570"/>
        <v>0</v>
      </c>
      <c r="GF513" s="251">
        <v>22</v>
      </c>
      <c r="GG513" s="41">
        <v>21</v>
      </c>
      <c r="GH513" s="33">
        <f t="shared" si="615"/>
        <v>0</v>
      </c>
      <c r="GI513" s="33">
        <f>Gen_Cons_Horario!B8555</f>
        <v>0</v>
      </c>
      <c r="GJ513" s="35">
        <f t="shared" si="585"/>
        <v>0</v>
      </c>
      <c r="GK513" s="116">
        <f>IF(AND(GJ513&gt;0,GJ513*$B$4+GQ512&lt;=$B$2*'SFV+BESS'!$I$9,GJ513&lt;'SFV+BESS'!$I$7), GJ513*$B$4, IF(AND(GJ513&gt;0,GJ513*$B$4+GQ512&gt;$B$2*'SFV+BESS'!$I$9,GJ513*$B$4&lt;'SFV+BESS'!$I$7),$B$2*'SFV+BESS'!$I$9-GQ512,IF(AND(GJ513&gt;0,GJ513*$B$4+GQ512&gt;$B$2*'SFV+BESS'!$I$9,GJ513*$B$4&gt;'SFV+BESS'!$I$7,GQ512&lt;$B$2*'SFV+BESS'!$I$9),$B$2*'SFV+BESS'!$I$9-GQ512,IF(AND(GJ513&gt;0,GJ513*$B$4+GQ512&lt;=$B$2*'SFV+BESS'!$I$9,GJ513&gt;'SFV+BESS'!$I$7),'SFV+BESS'!$I$7,0))))</f>
        <v>0</v>
      </c>
      <c r="GL513" s="27">
        <f>IF(AND(GJ513&lt;0,GQ512+GJ513/$B$5&gt;$H$2,-GJ513/'Carga-Descarga Año'!$B$5&lt;'SFV+BESS'!$I$7),GJ513/$B$5,IF(AND(GJ513&lt;0,GQ512+GJ513/$B$5&gt;$H$2,-GJ513/'Carga-Descarga Año'!$B$5&gt;'SFV+BESS'!$I$7),-'SFV+BESS'!$I$7,IF(AND(GJ513&lt;0,GQ512+GJ513/$B$5&lt;$H$2),-MIN('SFV+BESS'!$I$7,GQ512-$H$2),0)))</f>
        <v>0</v>
      </c>
      <c r="GM513" s="33"/>
      <c r="GN513" s="33">
        <f t="shared" si="603"/>
        <v>0</v>
      </c>
      <c r="GO513" s="27">
        <f t="shared" si="571"/>
        <v>0</v>
      </c>
      <c r="GP513" s="27">
        <f t="shared" si="604"/>
        <v>0</v>
      </c>
      <c r="GQ513" s="28">
        <f>IF((GQ512+GK513+GL513)&gt;=$B$2*'SFV+BESS'!$I$9, $B$2*'SFV+BESS'!$I$9, (GQ512+GK513+GL513))</f>
        <v>173.61249999999998</v>
      </c>
      <c r="GR513" s="110">
        <f t="shared" si="572"/>
        <v>0</v>
      </c>
    </row>
    <row r="514" spans="1:200">
      <c r="A514" s="249"/>
      <c r="B514" s="41">
        <v>21.0416666666667</v>
      </c>
      <c r="C514" s="38">
        <f t="shared" si="586"/>
        <v>0</v>
      </c>
      <c r="D514" s="2">
        <f>Gen_Cons_Horario!B540</f>
        <v>0</v>
      </c>
      <c r="E514" s="140">
        <f t="shared" si="544"/>
        <v>0</v>
      </c>
      <c r="F514" s="116">
        <f>IF(AND(E514&gt;0,E514*$B$4+L513&lt;=$B$2*'SFV+BESS'!$I$9,E514&lt;'SFV+BESS'!$I$7), E514*$B$4, IF(AND(E514&gt;0,E514*$B$4+L513&gt;$B$2*'SFV+BESS'!$I$9,E514*$B$4&lt;'SFV+BESS'!$I$7),$B$2*'SFV+BESS'!$I$9-L513,IF(AND(E514&gt;0,E514*$B$4+L513&gt;$B$2*'SFV+BESS'!$I$9,E514*$B$4&gt;'SFV+BESS'!$I$7,L513&lt;$B$2*'SFV+BESS'!$I$9),$B$2*'SFV+BESS'!$I$9-L513,IF(AND(E514&gt;0,E514*$B$4+L513&lt;=$B$2*'SFV+BESS'!$I$9,E514&gt;'SFV+BESS'!$I$7),'SFV+BESS'!$I$7,0))))</f>
        <v>0</v>
      </c>
      <c r="G514" s="27">
        <f>IF(AND(E514&lt;0,L513+E514/$B$5&gt;$H$2,-E514/'Carga-Descarga Año'!$B$5&lt;'SFV+BESS'!$I$7),E514/$B$5,IF(AND(E514&lt;0,L513+E514/$B$5&gt;$H$2,-E514/'Carga-Descarga Año'!$B$5&gt;'SFV+BESS'!$I$7),-'SFV+BESS'!$I$7,IF(AND(E514&lt;0,L513+E514/$B$5&lt;$H$2),-MIN('SFV+BESS'!$I$7,L513-$H$2),0)))</f>
        <v>0</v>
      </c>
      <c r="I514" s="38">
        <f t="shared" si="545"/>
        <v>0</v>
      </c>
      <c r="J514" s="27">
        <f t="shared" si="547"/>
        <v>0</v>
      </c>
      <c r="K514" s="27">
        <f t="shared" si="546"/>
        <v>0</v>
      </c>
      <c r="L514" s="28">
        <f>IF((L513+F514+G514)&gt;=$B$2*'SFV+BESS'!$I$9, $B$2*'SFV+BESS'!$I$9, (L513+F514+G514))</f>
        <v>123.90821159074699</v>
      </c>
      <c r="M514" s="110">
        <f t="shared" si="548"/>
        <v>0</v>
      </c>
      <c r="R514" s="251"/>
      <c r="S514" s="41">
        <v>21.0416666666667</v>
      </c>
      <c r="T514" s="2">
        <f t="shared" si="605"/>
        <v>0</v>
      </c>
      <c r="U514" s="2">
        <f>Gen_Cons_Horario!B1284</f>
        <v>0</v>
      </c>
      <c r="V514" s="35">
        <f t="shared" si="580"/>
        <v>0</v>
      </c>
      <c r="W514" s="116">
        <f>IF(AND(V514&gt;0,V514*$B$4+AC513&lt;=$B$2*'SFV+BESS'!$I$9,V514&lt;'SFV+BESS'!$I$7), V514*$B$4, IF(AND(V514&gt;0,V514*$B$4+AC513&gt;$B$2*'SFV+BESS'!$I$9,V514*$B$4&lt;'SFV+BESS'!$I$7),$B$2*'SFV+BESS'!$I$9-AC513,IF(AND(V514&gt;0,V514*$B$4+AC513&gt;$B$2*'SFV+BESS'!$I$9,V514*$B$4&gt;'SFV+BESS'!$I$7,AC513&lt;$B$2*'SFV+BESS'!$I$9),$B$2*'SFV+BESS'!$I$9-AC513,IF(AND(V514&gt;0,V514*$B$4+AC513&lt;=$B$2*'SFV+BESS'!$I$9,V514&gt;'SFV+BESS'!$I$7),'SFV+BESS'!$I$7,0))))</f>
        <v>0</v>
      </c>
      <c r="X514" s="27">
        <f>IF(AND(V514&lt;0,AC513+V514/$B$5&gt;$H$2,-V514/'Carga-Descarga Año'!$B$5&lt;'SFV+BESS'!$I$7),V514/$B$5,IF(AND(V514&lt;0,AC513+V514/$B$5&gt;$H$2,-V514/'Carga-Descarga Año'!$B$5&gt;'SFV+BESS'!$I$7),-'SFV+BESS'!$I$7,IF(AND(V514&lt;0,AC513+V514/$B$5&lt;$H$2),-MIN('SFV+BESS'!$I$7,AC513-$H$2),0)))</f>
        <v>0</v>
      </c>
      <c r="Z514" s="33">
        <f t="shared" si="574"/>
        <v>0</v>
      </c>
      <c r="AA514" s="27">
        <f t="shared" si="549"/>
        <v>0</v>
      </c>
      <c r="AB514" s="27">
        <f t="shared" si="573"/>
        <v>0</v>
      </c>
      <c r="AC514" s="28">
        <f>IF((AC513+W514+X514)&gt;=$B$2*'SFV+BESS'!$I$9, $B$2*'SFV+BESS'!$I$9, (AC513+W514+X514))</f>
        <v>173.61249999999998</v>
      </c>
      <c r="AD514" s="110">
        <f t="shared" si="550"/>
        <v>0</v>
      </c>
      <c r="AI514" s="251"/>
      <c r="AJ514" s="41">
        <v>21.0416666666667</v>
      </c>
      <c r="AK514" s="52">
        <f t="shared" si="606"/>
        <v>0</v>
      </c>
      <c r="AL514" s="33">
        <f>Gen_Cons_Horario!B1956</f>
        <v>0</v>
      </c>
      <c r="AM514" s="35">
        <f t="shared" si="581"/>
        <v>0</v>
      </c>
      <c r="AN514" s="116">
        <f>IF(AND(AM514&gt;0,AM514*$B$4+AT513&lt;=$B$2*'SFV+BESS'!$I$9,AM514&lt;'SFV+BESS'!$I$7), AM514*$B$4, IF(AND(AM514&gt;0,AM514*$B$4+AT513&gt;$B$2*'SFV+BESS'!$I$9,AM514*$B$4&lt;'SFV+BESS'!$I$7),$B$2*'SFV+BESS'!$I$9-AT513,IF(AND(AM514&gt;0,AM514*$B$4+AT513&gt;$B$2*'SFV+BESS'!$I$9,AM514*$B$4&gt;'SFV+BESS'!$I$7,AT513&lt;$B$2*'SFV+BESS'!$I$9),$B$2*'SFV+BESS'!$I$9-AT513,IF(AND(AM514&gt;0,AM514*$B$4+AT513&lt;=$B$2*'SFV+BESS'!$I$9,AM514&gt;'SFV+BESS'!$I$7),'SFV+BESS'!$I$7,0))))</f>
        <v>0</v>
      </c>
      <c r="AO514" s="27">
        <f>IF(AND(AM514&lt;0,AT513+AM514/$B$5&gt;$H$2,-AM514/'Carga-Descarga Año'!$B$5&lt;'SFV+BESS'!$I$7),AM514/$B$5,IF(AND(AM514&lt;0,AT513+AM514/$B$5&gt;$H$2,-AM514/'Carga-Descarga Año'!$B$5&gt;'SFV+BESS'!$I$7),-'SFV+BESS'!$I$7,IF(AND(AM514&lt;0,AT513+AM514/$B$5&lt;$H$2),-MIN('SFV+BESS'!$I$7,AT513-$H$2),0)))</f>
        <v>0</v>
      </c>
      <c r="AP514" s="33"/>
      <c r="AQ514" s="33">
        <f t="shared" si="587"/>
        <v>0</v>
      </c>
      <c r="AR514" s="27">
        <f t="shared" si="551"/>
        <v>0</v>
      </c>
      <c r="AS514" s="27">
        <f t="shared" si="588"/>
        <v>0</v>
      </c>
      <c r="AT514" s="28">
        <f>IF((AT513+AN514+AO514)&gt;=$B$2*'SFV+BESS'!$I$9, $B$2*'SFV+BESS'!$I$9, (AT513+AN514+AO514))</f>
        <v>173.61249999999998</v>
      </c>
      <c r="AU514" s="110">
        <f t="shared" si="552"/>
        <v>0</v>
      </c>
      <c r="AZ514" s="251"/>
      <c r="BA514" s="41">
        <v>21.0416666666667</v>
      </c>
      <c r="BB514" s="33">
        <f t="shared" si="607"/>
        <v>0</v>
      </c>
      <c r="BC514" s="33">
        <f>Gen_Cons_Horario!B2700</f>
        <v>0</v>
      </c>
      <c r="BD514" s="35">
        <f t="shared" si="582"/>
        <v>0</v>
      </c>
      <c r="BE514" s="116">
        <f>IF(AND(BD514&gt;0,BD514*$B$4+BK513&lt;=$B$2*'SFV+BESS'!$I$9,BD514&lt;'SFV+BESS'!$I$7), BD514*$B$4, IF(AND(BD514&gt;0,BD514*$B$4+BK513&gt;$B$2*'SFV+BESS'!$I$9,BD514*$B$4&lt;'SFV+BESS'!$I$7),$B$2*'SFV+BESS'!$I$9-BK513,IF(AND(BD514&gt;0,BD514*$B$4+BK513&gt;$B$2*'SFV+BESS'!$I$9,BD514*$B$4&gt;'SFV+BESS'!$I$7,BK513&lt;$B$2*'SFV+BESS'!$I$9),$B$2*'SFV+BESS'!$I$9-BK513,IF(AND(BD514&gt;0,BD514*$B$4+BK513&lt;=$B$2*'SFV+BESS'!$I$9,BD514&gt;'SFV+BESS'!$I$7),'SFV+BESS'!$I$7,0))))</f>
        <v>0</v>
      </c>
      <c r="BF514" s="27">
        <f>IF(AND(BD514&lt;0,BK513+BD514/$B$5&gt;$H$2,-BD514/'Carga-Descarga Año'!$B$5&lt;'SFV+BESS'!$I$7),BD514/$B$5,IF(AND(BD514&lt;0,BK513+BD514/$B$5&gt;$H$2,-BD514/'Carga-Descarga Año'!$B$5&gt;'SFV+BESS'!$I$7),-'SFV+BESS'!$I$7,IF(AND(BD514&lt;0,BK513+BD514/$B$5&lt;$H$2),-MIN('SFV+BESS'!$I$7,BK513-$H$2),0)))</f>
        <v>0</v>
      </c>
      <c r="BG514" s="33"/>
      <c r="BH514" s="33">
        <f t="shared" si="589"/>
        <v>0</v>
      </c>
      <c r="BI514" s="27">
        <f t="shared" si="553"/>
        <v>0</v>
      </c>
      <c r="BJ514" s="27">
        <f t="shared" si="590"/>
        <v>0</v>
      </c>
      <c r="BK514" s="28">
        <f>IF((BK513+BE514+BF514)&gt;=$B$2*'SFV+BESS'!$I$9, $B$2*'SFV+BESS'!$I$9, (BK513+BE514+BF514))</f>
        <v>173.61249999999998</v>
      </c>
      <c r="BL514" s="110">
        <f t="shared" si="554"/>
        <v>0</v>
      </c>
      <c r="BQ514" s="251"/>
      <c r="BR514" s="41">
        <v>21.0416666666667</v>
      </c>
      <c r="BS514" s="33">
        <f t="shared" si="608"/>
        <v>0</v>
      </c>
      <c r="BT514" s="33">
        <f>Gen_Cons_Horario!B3420</f>
        <v>0</v>
      </c>
      <c r="BU514" s="35">
        <f t="shared" si="583"/>
        <v>0</v>
      </c>
      <c r="BV514" s="116">
        <f>IF(AND(BU514&gt;0,BU514*$B$4+CB513&lt;=$B$2*'SFV+BESS'!$I$9,BU514&lt;'SFV+BESS'!$I$7), BU514*$B$4, IF(AND(BU514&gt;0,BU514*$B$4+CB513&gt;$B$2*'SFV+BESS'!$I$9,BU514*$B$4&lt;'SFV+BESS'!$I$7),$B$2*'SFV+BESS'!$I$9-CB513,IF(AND(BU514&gt;0,BU514*$B$4+CB513&gt;$B$2*'SFV+BESS'!$I$9,BU514*$B$4&gt;'SFV+BESS'!$I$7,CB513&lt;$B$2*'SFV+BESS'!$I$9),$B$2*'SFV+BESS'!$I$9-CB513,IF(AND(BU514&gt;0,BU514*$B$4+CB513&lt;=$B$2*'SFV+BESS'!$I$9,BU514&gt;'SFV+BESS'!$I$7),'SFV+BESS'!$I$7,0))))</f>
        <v>0</v>
      </c>
      <c r="BW514" s="27">
        <f>IF(AND(BU514&lt;0,CB513+BU514/$B$5&gt;$H$2,-BU514/'Carga-Descarga Año'!$B$5&lt;'SFV+BESS'!$I$7),BU514/$B$5,IF(AND(BU514&lt;0,CB513+BU514/$B$5&gt;$H$2,-BU514/'Carga-Descarga Año'!$B$5&gt;'SFV+BESS'!$I$7),-'SFV+BESS'!$I$7,IF(AND(BU514&lt;0,CB513+BU514/$B$5&lt;$H$2),-MIN('SFV+BESS'!$I$7,CB513-$H$2),0)))</f>
        <v>0</v>
      </c>
      <c r="BX514" s="33"/>
      <c r="BY514" s="33">
        <f t="shared" si="591"/>
        <v>0</v>
      </c>
      <c r="BZ514" s="27">
        <f t="shared" si="555"/>
        <v>0</v>
      </c>
      <c r="CA514" s="27">
        <f t="shared" si="556"/>
        <v>0</v>
      </c>
      <c r="CB514" s="28">
        <f>IF((CB513+BV514+BW514)&gt;=$B$2*'SFV+BESS'!$I$9, $B$2*'SFV+BESS'!$I$9, (CB513+BV514+BW514))</f>
        <v>173.61249999999998</v>
      </c>
      <c r="CC514" s="110">
        <f t="shared" si="557"/>
        <v>0</v>
      </c>
      <c r="CH514" s="251"/>
      <c r="CI514" s="41">
        <v>21.0416666666667</v>
      </c>
      <c r="CJ514" s="33">
        <f t="shared" si="609"/>
        <v>0</v>
      </c>
      <c r="CK514" s="33">
        <f>Gen_Cons_Horario!B4164</f>
        <v>0</v>
      </c>
      <c r="CL514" s="35">
        <f t="shared" si="584"/>
        <v>0</v>
      </c>
      <c r="CM514" s="116">
        <f>IF(AND(CL514&gt;0,CL514*$B$4+CS513&lt;=$B$2*'SFV+BESS'!$I$9,CL514&lt;'SFV+BESS'!$I$7), CL514*$B$4, IF(AND(CL514&gt;0,CL514*$B$4+CS513&gt;$B$2*'SFV+BESS'!$I$9,CL514*$B$4&lt;'SFV+BESS'!$I$7),$B$2*'SFV+BESS'!$I$9-CS513,IF(AND(CL514&gt;0,CL514*$B$4+CS513&gt;$B$2*'SFV+BESS'!$I$9,CL514*$B$4&gt;'SFV+BESS'!$I$7,CS513&lt;$B$2*'SFV+BESS'!$I$9),$B$2*'SFV+BESS'!$I$9-CS513,IF(AND(CL514&gt;0,CL514*$B$4+CS513&lt;=$B$2*'SFV+BESS'!$I$9,CL514&gt;'SFV+BESS'!$I$7),'SFV+BESS'!$I$7,0))))</f>
        <v>0</v>
      </c>
      <c r="CN514" s="27">
        <f>IF(AND(CL514&lt;0,CS513+CL514/$B$5&gt;$H$2,-CL514/'Carga-Descarga Año'!$B$5&lt;'SFV+BESS'!$I$7),CL514/$B$5,IF(AND(CL514&lt;0,CS513+CL514/$B$5&gt;$H$2,-CL514/'Carga-Descarga Año'!$B$5&gt;'SFV+BESS'!$I$7),-'SFV+BESS'!$I$7,IF(AND(CL514&lt;0,CS513+CL514/$B$5&lt;$H$2),-MIN('SFV+BESS'!$I$7,CS513-$H$2),0)))</f>
        <v>0</v>
      </c>
      <c r="CO514" s="33"/>
      <c r="CP514" s="33">
        <f t="shared" si="592"/>
        <v>0</v>
      </c>
      <c r="CQ514" s="27">
        <f t="shared" si="558"/>
        <v>0</v>
      </c>
      <c r="CR514" s="27">
        <f t="shared" si="593"/>
        <v>0</v>
      </c>
      <c r="CS514" s="28">
        <f>IF((CS513+CM514+CN514)&gt;=$B$2*'SFV+BESS'!$I$9, $B$2*'SFV+BESS'!$I$9, (CS513+CM514+CN514))</f>
        <v>173.61249999999998</v>
      </c>
      <c r="CT514" s="110">
        <f t="shared" si="559"/>
        <v>0</v>
      </c>
      <c r="CY514" s="251"/>
      <c r="CZ514" s="41">
        <v>21.0416666666667</v>
      </c>
      <c r="DA514" s="33">
        <f t="shared" si="610"/>
        <v>0</v>
      </c>
      <c r="DB514" s="33">
        <f>Gen_Cons_Horario!B4884</f>
        <v>0</v>
      </c>
      <c r="DC514" s="35">
        <f t="shared" si="575"/>
        <v>0</v>
      </c>
      <c r="DD514" s="116">
        <f>IF(AND(DC514&gt;0,DC514*$B$4+DJ513&lt;=$B$2*'SFV+BESS'!$I$9,DC514&lt;'SFV+BESS'!$I$7), DC514*$B$4, IF(AND(DC514&gt;0,DC514*$B$4+DJ513&gt;$B$2*'SFV+BESS'!$I$9,DC514*$B$4&lt;'SFV+BESS'!$I$7),$B$2*'SFV+BESS'!$I$9-DJ513,IF(AND(DC514&gt;0,DC514*$B$4+DJ513&gt;$B$2*'SFV+BESS'!$I$9,DC514*$B$4&gt;'SFV+BESS'!$I$7,DJ513&lt;$B$2*'SFV+BESS'!$I$9),$B$2*'SFV+BESS'!$I$9-DJ513,IF(AND(DC514&gt;0,DC514*$B$4+DJ513&lt;=$B$2*'SFV+BESS'!$I$9,DC514&gt;'SFV+BESS'!$I$7),'SFV+BESS'!$I$7,0))))</f>
        <v>0</v>
      </c>
      <c r="DE514" s="27">
        <f>IF(AND(DC514&lt;0,DJ513+DC514/$B$5&gt;$H$2,-DC514/'Carga-Descarga Año'!$B$5&lt;'SFV+BESS'!$I$7),DC514/$B$5,IF(AND(DC514&lt;0,DJ513+DC514/$B$5&gt;$H$2,-DC514/'Carga-Descarga Año'!$B$5&gt;'SFV+BESS'!$I$7),-'SFV+BESS'!$I$7,IF(AND(DC514&lt;0,DJ513+DC514/$B$5&lt;$H$2),-MIN('SFV+BESS'!$I$7,DJ513-$H$2),0)))</f>
        <v>0</v>
      </c>
      <c r="DF514" s="33"/>
      <c r="DG514" s="33">
        <f t="shared" si="594"/>
        <v>0</v>
      </c>
      <c r="DH514" s="27">
        <f t="shared" si="560"/>
        <v>0</v>
      </c>
      <c r="DI514" s="27">
        <f t="shared" si="561"/>
        <v>0</v>
      </c>
      <c r="DJ514" s="28">
        <f>IF((DJ513+DD514+DE514)&gt;=$B$2*'SFV+BESS'!$I$9, $B$2*'SFV+BESS'!$I$9, (DJ513+DD514+DE514))</f>
        <v>173.61249999999998</v>
      </c>
      <c r="DK514" s="110">
        <f t="shared" si="562"/>
        <v>0</v>
      </c>
      <c r="DP514" s="251"/>
      <c r="DQ514" s="41">
        <v>21.0416666666667</v>
      </c>
      <c r="DR514" s="33">
        <f t="shared" si="611"/>
        <v>0</v>
      </c>
      <c r="DS514" s="33">
        <f>Gen_Cons_Horario!B5628</f>
        <v>0</v>
      </c>
      <c r="DT514" s="35">
        <f t="shared" si="576"/>
        <v>0</v>
      </c>
      <c r="DU514" s="116">
        <f>IF(AND(DT514&gt;0,DT514*$B$4+EA513&lt;=$B$2*'SFV+BESS'!$I$9,DT514&lt;'SFV+BESS'!$I$7), DT514*$B$4, IF(AND(DT514&gt;0,DT514*$B$4+EA513&gt;$B$2*'SFV+BESS'!$I$9,DT514*$B$4&lt;'SFV+BESS'!$I$7),$B$2*'SFV+BESS'!$I$9-EA513,IF(AND(DT514&gt;0,DT514*$B$4+EA513&gt;$B$2*'SFV+BESS'!$I$9,DT514*$B$4&gt;'SFV+BESS'!$I$7,EA513&lt;$B$2*'SFV+BESS'!$I$9),$B$2*'SFV+BESS'!$I$9-EA513,IF(AND(DT514&gt;0,DT514*$B$4+EA513&lt;=$B$2*'SFV+BESS'!$I$9,DT514&gt;'SFV+BESS'!$I$7),'SFV+BESS'!$I$7,0))))</f>
        <v>0</v>
      </c>
      <c r="DV514" s="27">
        <f>IF(AND(DT514&lt;0,EA513+DT514/$B$5&gt;$H$2,-DT514/'Carga-Descarga Año'!$B$5&lt;'SFV+BESS'!$I$7),DT514/$B$5,IF(AND(DT514&lt;0,EA513+DT514/$B$5&gt;$H$2,-DT514/'Carga-Descarga Año'!$B$5&gt;'SFV+BESS'!$I$7),-'SFV+BESS'!$I$7,IF(AND(DT514&lt;0,EA513+DT514/$B$5&lt;$H$2),-MIN('SFV+BESS'!$I$7,EA513-$H$2),0)))</f>
        <v>0</v>
      </c>
      <c r="DW514" s="33"/>
      <c r="DX514" s="33">
        <f t="shared" si="595"/>
        <v>0</v>
      </c>
      <c r="DY514" s="27">
        <f t="shared" si="563"/>
        <v>0</v>
      </c>
      <c r="DZ514" s="27">
        <f t="shared" si="596"/>
        <v>0</v>
      </c>
      <c r="EA514" s="28">
        <f>IF((EA513+DU514+DV514)&gt;=$B$2*'SFV+BESS'!$I$9, $B$2*'SFV+BESS'!$I$9, (EA513+DU514+DV514))</f>
        <v>173.61249999999998</v>
      </c>
      <c r="EB514" s="110">
        <f t="shared" si="564"/>
        <v>0</v>
      </c>
      <c r="EG514" s="251"/>
      <c r="EH514" s="41">
        <v>21.0416666666667</v>
      </c>
      <c r="EI514" s="33">
        <f t="shared" si="612"/>
        <v>0</v>
      </c>
      <c r="EJ514" s="33">
        <f>Gen_Cons_Horario!B6372</f>
        <v>0</v>
      </c>
      <c r="EK514" s="35">
        <f t="shared" si="577"/>
        <v>0</v>
      </c>
      <c r="EL514" s="116">
        <f>IF(AND(EK514&gt;0,EK514*$B$4+ER513&lt;=$B$2*'SFV+BESS'!$I$9,EK514&lt;'SFV+BESS'!$I$7), EK514*$B$4, IF(AND(EK514&gt;0,EK514*$B$4+ER513&gt;$B$2*'SFV+BESS'!$I$9,EK514*$B$4&lt;'SFV+BESS'!$I$7),$B$2*'SFV+BESS'!$I$9-ER513,IF(AND(EK514&gt;0,EK514*$B$4+ER513&gt;$B$2*'SFV+BESS'!$I$9,EK514*$B$4&gt;'SFV+BESS'!$I$7,ER513&lt;$B$2*'SFV+BESS'!$I$9),$B$2*'SFV+BESS'!$I$9-ER513,IF(AND(EK514&gt;0,EK514*$B$4+ER513&lt;=$B$2*'SFV+BESS'!$I$9,EK514&gt;'SFV+BESS'!$I$7),'SFV+BESS'!$I$7,0))))</f>
        <v>0</v>
      </c>
      <c r="EM514" s="27">
        <f>IF(AND(EK514&lt;0,ER513+EK514/$B$5&gt;$H$2,-EK514/'Carga-Descarga Año'!$B$5&lt;'SFV+BESS'!$I$7),EK514/$B$5,IF(AND(EK514&lt;0,ER513+EK514/$B$5&gt;$H$2,-EK514/'Carga-Descarga Año'!$B$5&gt;'SFV+BESS'!$I$7),-'SFV+BESS'!$I$7,IF(AND(EK514&lt;0,ER513+EK514/$B$5&lt;$H$2),-MIN('SFV+BESS'!$I$7,ER513-$H$2),0)))</f>
        <v>0</v>
      </c>
      <c r="EN514" s="33"/>
      <c r="EO514" s="33">
        <f t="shared" si="597"/>
        <v>0</v>
      </c>
      <c r="EP514" s="27">
        <f t="shared" si="565"/>
        <v>0</v>
      </c>
      <c r="EQ514" s="27">
        <f t="shared" si="598"/>
        <v>0</v>
      </c>
      <c r="ER514" s="28">
        <f>IF((ER513+EL514+EM514)&gt;=$B$2*'SFV+BESS'!$I$9, $B$2*'SFV+BESS'!$I$9, (ER513+EL514+EM514))</f>
        <v>173.61249999999998</v>
      </c>
      <c r="ES514" s="110">
        <f t="shared" si="566"/>
        <v>0</v>
      </c>
      <c r="EX514" s="251"/>
      <c r="EY514" s="41">
        <v>21.0416666666667</v>
      </c>
      <c r="EZ514" s="33">
        <f t="shared" si="613"/>
        <v>0</v>
      </c>
      <c r="FA514" s="33">
        <f>Gen_Cons_Horario!B7092</f>
        <v>0</v>
      </c>
      <c r="FB514" s="35">
        <f t="shared" si="578"/>
        <v>0</v>
      </c>
      <c r="FC514" s="116">
        <f>IF(AND(FB514&gt;0,FB514*$B$4+FI513&lt;=$B$2*'SFV+BESS'!$I$9,FB514&lt;'SFV+BESS'!$I$7), FB514*$B$4, IF(AND(FB514&gt;0,FB514*$B$4+FI513&gt;$B$2*'SFV+BESS'!$I$9,FB514*$B$4&lt;'SFV+BESS'!$I$7),$B$2*'SFV+BESS'!$I$9-FI513,IF(AND(FB514&gt;0,FB514*$B$4+FI513&gt;$B$2*'SFV+BESS'!$I$9,FB514*$B$4&gt;'SFV+BESS'!$I$7,FI513&lt;$B$2*'SFV+BESS'!$I$9),$B$2*'SFV+BESS'!$I$9-FI513,IF(AND(FB514&gt;0,FB514*$B$4+FI513&lt;=$B$2*'SFV+BESS'!$I$9,FB514&gt;'SFV+BESS'!$I$7),'SFV+BESS'!$I$7,0))))</f>
        <v>0</v>
      </c>
      <c r="FD514" s="27">
        <f>IF(AND(FB514&lt;0,FI513+FB514/$B$5&gt;$H$2,-FB514/'Carga-Descarga Año'!$B$5&lt;'SFV+BESS'!$I$7),FB514/$B$5,IF(AND(FB514&lt;0,FI513+FB514/$B$5&gt;$H$2,-FB514/'Carga-Descarga Año'!$B$5&gt;'SFV+BESS'!$I$7),-'SFV+BESS'!$I$7,IF(AND(FB514&lt;0,FI513+FB514/$B$5&lt;$H$2),-MIN('SFV+BESS'!$I$7,FI513-$H$2),0)))</f>
        <v>0</v>
      </c>
      <c r="FE514" s="33"/>
      <c r="FF514" s="33">
        <f t="shared" si="599"/>
        <v>0</v>
      </c>
      <c r="FG514" s="27">
        <f t="shared" si="567"/>
        <v>0</v>
      </c>
      <c r="FH514" s="27">
        <f t="shared" si="600"/>
        <v>0</v>
      </c>
      <c r="FI514" s="28">
        <f>IF((FI513+FC514+FD514)&gt;=$B$2*'SFV+BESS'!$I$9, $B$2*'SFV+BESS'!$I$9, (FI513+FC514+FD514))</f>
        <v>173.61249999999998</v>
      </c>
      <c r="FJ514" s="110">
        <f t="shared" si="568"/>
        <v>0</v>
      </c>
      <c r="FO514" s="251"/>
      <c r="FP514" s="41">
        <v>21.0416666666667</v>
      </c>
      <c r="FQ514" s="33">
        <f t="shared" si="614"/>
        <v>0</v>
      </c>
      <c r="FR514" s="33">
        <f>Gen_Cons_Horario!B7836</f>
        <v>0</v>
      </c>
      <c r="FS514" s="35">
        <f t="shared" si="579"/>
        <v>0</v>
      </c>
      <c r="FT514" s="116">
        <f>IF(AND(FS514&gt;0,FS514*$B$4+FZ513&lt;=$B$2*'SFV+BESS'!$I$9,FS514&lt;'SFV+BESS'!$I$7), FS514*$B$4, IF(AND(FS514&gt;0,FS514*$B$4+FZ513&gt;$B$2*'SFV+BESS'!$I$9,FS514*$B$4&lt;'SFV+BESS'!$I$7),$B$2*'SFV+BESS'!$I$9-FZ513,IF(AND(FS514&gt;0,FS514*$B$4+FZ513&gt;$B$2*'SFV+BESS'!$I$9,FS514*$B$4&gt;'SFV+BESS'!$I$7,FZ513&lt;$B$2*'SFV+BESS'!$I$9),$B$2*'SFV+BESS'!$I$9-FZ513,IF(AND(FS514&gt;0,FS514*$B$4+FZ513&lt;=$B$2*'SFV+BESS'!$I$9,FS514&gt;'SFV+BESS'!$I$7),'SFV+BESS'!$I$7,0))))</f>
        <v>0</v>
      </c>
      <c r="FU514" s="27">
        <f>IF(AND(FS514&lt;0,FZ513+FS514/$B$5&gt;$H$2,-FS514/'Carga-Descarga Año'!$B$5&lt;'SFV+BESS'!$I$7),FS514/$B$5,IF(AND(FS514&lt;0,FZ513+FS514/$B$5&gt;$H$2,-FS514/'Carga-Descarga Año'!$B$5&gt;'SFV+BESS'!$I$7),-'SFV+BESS'!$I$7,IF(AND(FS514&lt;0,FZ513+FS514/$B$5&lt;$H$2),-MIN('SFV+BESS'!$I$7,FZ513-$H$2),0)))</f>
        <v>0</v>
      </c>
      <c r="FV514" s="33"/>
      <c r="FW514" s="33">
        <f t="shared" si="601"/>
        <v>0</v>
      </c>
      <c r="FX514" s="27">
        <f t="shared" si="569"/>
        <v>0</v>
      </c>
      <c r="FY514" s="27">
        <f t="shared" si="602"/>
        <v>0</v>
      </c>
      <c r="FZ514" s="28">
        <f>IF((FZ513+FT514+FU514)&gt;=$B$2*'SFV+BESS'!$I$9, $B$2*'SFV+BESS'!$I$9, (FZ513+FT514+FU514))</f>
        <v>173.61249999999998</v>
      </c>
      <c r="GA514" s="110">
        <f t="shared" si="570"/>
        <v>0</v>
      </c>
      <c r="GF514" s="251"/>
      <c r="GG514" s="41">
        <v>21.0416666666667</v>
      </c>
      <c r="GH514" s="33">
        <f t="shared" si="615"/>
        <v>0</v>
      </c>
      <c r="GI514" s="33">
        <f>Gen_Cons_Horario!B8556</f>
        <v>0</v>
      </c>
      <c r="GJ514" s="35">
        <f t="shared" si="585"/>
        <v>0</v>
      </c>
      <c r="GK514" s="116">
        <f>IF(AND(GJ514&gt;0,GJ514*$B$4+GQ513&lt;=$B$2*'SFV+BESS'!$I$9,GJ514&lt;'SFV+BESS'!$I$7), GJ514*$B$4, IF(AND(GJ514&gt;0,GJ514*$B$4+GQ513&gt;$B$2*'SFV+BESS'!$I$9,GJ514*$B$4&lt;'SFV+BESS'!$I$7),$B$2*'SFV+BESS'!$I$9-GQ513,IF(AND(GJ514&gt;0,GJ514*$B$4+GQ513&gt;$B$2*'SFV+BESS'!$I$9,GJ514*$B$4&gt;'SFV+BESS'!$I$7,GQ513&lt;$B$2*'SFV+BESS'!$I$9),$B$2*'SFV+BESS'!$I$9-GQ513,IF(AND(GJ514&gt;0,GJ514*$B$4+GQ513&lt;=$B$2*'SFV+BESS'!$I$9,GJ514&gt;'SFV+BESS'!$I$7),'SFV+BESS'!$I$7,0))))</f>
        <v>0</v>
      </c>
      <c r="GL514" s="27">
        <f>IF(AND(GJ514&lt;0,GQ513+GJ514/$B$5&gt;$H$2,-GJ514/'Carga-Descarga Año'!$B$5&lt;'SFV+BESS'!$I$7),GJ514/$B$5,IF(AND(GJ514&lt;0,GQ513+GJ514/$B$5&gt;$H$2,-GJ514/'Carga-Descarga Año'!$B$5&gt;'SFV+BESS'!$I$7),-'SFV+BESS'!$I$7,IF(AND(GJ514&lt;0,GQ513+GJ514/$B$5&lt;$H$2),-MIN('SFV+BESS'!$I$7,GQ513-$H$2),0)))</f>
        <v>0</v>
      </c>
      <c r="GM514" s="33"/>
      <c r="GN514" s="33">
        <f t="shared" si="603"/>
        <v>0</v>
      </c>
      <c r="GO514" s="27">
        <f t="shared" si="571"/>
        <v>0</v>
      </c>
      <c r="GP514" s="27">
        <f t="shared" si="604"/>
        <v>0</v>
      </c>
      <c r="GQ514" s="28">
        <f>IF((GQ513+GK514+GL514)&gt;=$B$2*'SFV+BESS'!$I$9, $B$2*'SFV+BESS'!$I$9, (GQ513+GK514+GL514))</f>
        <v>173.61249999999998</v>
      </c>
      <c r="GR514" s="110">
        <f t="shared" si="572"/>
        <v>0</v>
      </c>
    </row>
    <row r="515" spans="1:200">
      <c r="A515" s="249"/>
      <c r="B515" s="41">
        <v>21.0833333333333</v>
      </c>
      <c r="C515" s="38">
        <f t="shared" si="586"/>
        <v>0</v>
      </c>
      <c r="D515" s="2">
        <f>Gen_Cons_Horario!B541</f>
        <v>0</v>
      </c>
      <c r="E515" s="140">
        <f t="shared" si="544"/>
        <v>0</v>
      </c>
      <c r="F515" s="116">
        <f>IF(AND(E515&gt;0,E515*$B$4+L514&lt;=$B$2*'SFV+BESS'!$I$9,E515&lt;'SFV+BESS'!$I$7), E515*$B$4, IF(AND(E515&gt;0,E515*$B$4+L514&gt;$B$2*'SFV+BESS'!$I$9,E515*$B$4&lt;'SFV+BESS'!$I$7),$B$2*'SFV+BESS'!$I$9-L514,IF(AND(E515&gt;0,E515*$B$4+L514&gt;$B$2*'SFV+BESS'!$I$9,E515*$B$4&gt;'SFV+BESS'!$I$7,L514&lt;$B$2*'SFV+BESS'!$I$9),$B$2*'SFV+BESS'!$I$9-L514,IF(AND(E515&gt;0,E515*$B$4+L514&lt;=$B$2*'SFV+BESS'!$I$9,E515&gt;'SFV+BESS'!$I$7),'SFV+BESS'!$I$7,0))))</f>
        <v>0</v>
      </c>
      <c r="G515" s="27">
        <f>IF(AND(E515&lt;0,L514+E515/$B$5&gt;$H$2,-E515/'Carga-Descarga Año'!$B$5&lt;'SFV+BESS'!$I$7),E515/$B$5,IF(AND(E515&lt;0,L514+E515/$B$5&gt;$H$2,-E515/'Carga-Descarga Año'!$B$5&gt;'SFV+BESS'!$I$7),-'SFV+BESS'!$I$7,IF(AND(E515&lt;0,L514+E515/$B$5&lt;$H$2),-MIN('SFV+BESS'!$I$7,L514-$H$2),0)))</f>
        <v>0</v>
      </c>
      <c r="I515" s="38">
        <f t="shared" si="545"/>
        <v>0</v>
      </c>
      <c r="J515" s="27">
        <f t="shared" si="547"/>
        <v>0</v>
      </c>
      <c r="K515" s="27">
        <f t="shared" si="546"/>
        <v>0</v>
      </c>
      <c r="L515" s="28">
        <f>IF((L514+F515+G515)&gt;=$B$2*'SFV+BESS'!$I$9, $B$2*'SFV+BESS'!$I$9, (L514+F515+G515))</f>
        <v>123.90821159074699</v>
      </c>
      <c r="M515" s="110">
        <f t="shared" si="548"/>
        <v>0</v>
      </c>
      <c r="R515" s="251"/>
      <c r="S515" s="41">
        <v>21.0833333333333</v>
      </c>
      <c r="T515" s="2">
        <f t="shared" si="605"/>
        <v>0</v>
      </c>
      <c r="U515" s="2">
        <f>Gen_Cons_Horario!B1285</f>
        <v>0</v>
      </c>
      <c r="V515" s="35">
        <f t="shared" si="580"/>
        <v>0</v>
      </c>
      <c r="W515" s="116">
        <f>IF(AND(V515&gt;0,V515*$B$4+AC514&lt;=$B$2*'SFV+BESS'!$I$9,V515&lt;'SFV+BESS'!$I$7), V515*$B$4, IF(AND(V515&gt;0,V515*$B$4+AC514&gt;$B$2*'SFV+BESS'!$I$9,V515*$B$4&lt;'SFV+BESS'!$I$7),$B$2*'SFV+BESS'!$I$9-AC514,IF(AND(V515&gt;0,V515*$B$4+AC514&gt;$B$2*'SFV+BESS'!$I$9,V515*$B$4&gt;'SFV+BESS'!$I$7,AC514&lt;$B$2*'SFV+BESS'!$I$9),$B$2*'SFV+BESS'!$I$9-AC514,IF(AND(V515&gt;0,V515*$B$4+AC514&lt;=$B$2*'SFV+BESS'!$I$9,V515&gt;'SFV+BESS'!$I$7),'SFV+BESS'!$I$7,0))))</f>
        <v>0</v>
      </c>
      <c r="X515" s="27">
        <f>IF(AND(V515&lt;0,AC514+V515/$B$5&gt;$H$2,-V515/'Carga-Descarga Año'!$B$5&lt;'SFV+BESS'!$I$7),V515/$B$5,IF(AND(V515&lt;0,AC514+V515/$B$5&gt;$H$2,-V515/'Carga-Descarga Año'!$B$5&gt;'SFV+BESS'!$I$7),-'SFV+BESS'!$I$7,IF(AND(V515&lt;0,AC514+V515/$B$5&lt;$H$2),-MIN('SFV+BESS'!$I$7,AC514-$H$2),0)))</f>
        <v>0</v>
      </c>
      <c r="Z515" s="33">
        <f t="shared" si="574"/>
        <v>0</v>
      </c>
      <c r="AA515" s="27">
        <f t="shared" si="549"/>
        <v>0</v>
      </c>
      <c r="AB515" s="27">
        <f t="shared" si="573"/>
        <v>0</v>
      </c>
      <c r="AC515" s="28">
        <f>IF((AC514+W515+X515)&gt;=$B$2*'SFV+BESS'!$I$9, $B$2*'SFV+BESS'!$I$9, (AC514+W515+X515))</f>
        <v>173.61249999999998</v>
      </c>
      <c r="AD515" s="110">
        <f t="shared" si="550"/>
        <v>0</v>
      </c>
      <c r="AI515" s="251"/>
      <c r="AJ515" s="41">
        <v>21.0833333333333</v>
      </c>
      <c r="AK515" s="52">
        <f t="shared" si="606"/>
        <v>0</v>
      </c>
      <c r="AL515" s="33">
        <f>Gen_Cons_Horario!B1957</f>
        <v>0</v>
      </c>
      <c r="AM515" s="35">
        <f t="shared" si="581"/>
        <v>0</v>
      </c>
      <c r="AN515" s="116">
        <f>IF(AND(AM515&gt;0,AM515*$B$4+AT514&lt;=$B$2*'SFV+BESS'!$I$9,AM515&lt;'SFV+BESS'!$I$7), AM515*$B$4, IF(AND(AM515&gt;0,AM515*$B$4+AT514&gt;$B$2*'SFV+BESS'!$I$9,AM515*$B$4&lt;'SFV+BESS'!$I$7),$B$2*'SFV+BESS'!$I$9-AT514,IF(AND(AM515&gt;0,AM515*$B$4+AT514&gt;$B$2*'SFV+BESS'!$I$9,AM515*$B$4&gt;'SFV+BESS'!$I$7,AT514&lt;$B$2*'SFV+BESS'!$I$9),$B$2*'SFV+BESS'!$I$9-AT514,IF(AND(AM515&gt;0,AM515*$B$4+AT514&lt;=$B$2*'SFV+BESS'!$I$9,AM515&gt;'SFV+BESS'!$I$7),'SFV+BESS'!$I$7,0))))</f>
        <v>0</v>
      </c>
      <c r="AO515" s="27">
        <f>IF(AND(AM515&lt;0,AT514+AM515/$B$5&gt;$H$2,-AM515/'Carga-Descarga Año'!$B$5&lt;'SFV+BESS'!$I$7),AM515/$B$5,IF(AND(AM515&lt;0,AT514+AM515/$B$5&gt;$H$2,-AM515/'Carga-Descarga Año'!$B$5&gt;'SFV+BESS'!$I$7),-'SFV+BESS'!$I$7,IF(AND(AM515&lt;0,AT514+AM515/$B$5&lt;$H$2),-MIN('SFV+BESS'!$I$7,AT514-$H$2),0)))</f>
        <v>0</v>
      </c>
      <c r="AP515" s="33"/>
      <c r="AQ515" s="33">
        <f t="shared" si="587"/>
        <v>0</v>
      </c>
      <c r="AR515" s="27">
        <f t="shared" si="551"/>
        <v>0</v>
      </c>
      <c r="AS515" s="27">
        <f t="shared" si="588"/>
        <v>0</v>
      </c>
      <c r="AT515" s="28">
        <f>IF((AT514+AN515+AO515)&gt;=$B$2*'SFV+BESS'!$I$9, $B$2*'SFV+BESS'!$I$9, (AT514+AN515+AO515))</f>
        <v>173.61249999999998</v>
      </c>
      <c r="AU515" s="110">
        <f t="shared" si="552"/>
        <v>0</v>
      </c>
      <c r="AZ515" s="251"/>
      <c r="BA515" s="41">
        <v>21.0833333333333</v>
      </c>
      <c r="BB515" s="33">
        <f t="shared" si="607"/>
        <v>0</v>
      </c>
      <c r="BC515" s="33">
        <f>Gen_Cons_Horario!B2701</f>
        <v>0</v>
      </c>
      <c r="BD515" s="35">
        <f t="shared" si="582"/>
        <v>0</v>
      </c>
      <c r="BE515" s="116">
        <f>IF(AND(BD515&gt;0,BD515*$B$4+BK514&lt;=$B$2*'SFV+BESS'!$I$9,BD515&lt;'SFV+BESS'!$I$7), BD515*$B$4, IF(AND(BD515&gt;0,BD515*$B$4+BK514&gt;$B$2*'SFV+BESS'!$I$9,BD515*$B$4&lt;'SFV+BESS'!$I$7),$B$2*'SFV+BESS'!$I$9-BK514,IF(AND(BD515&gt;0,BD515*$B$4+BK514&gt;$B$2*'SFV+BESS'!$I$9,BD515*$B$4&gt;'SFV+BESS'!$I$7,BK514&lt;$B$2*'SFV+BESS'!$I$9),$B$2*'SFV+BESS'!$I$9-BK514,IF(AND(BD515&gt;0,BD515*$B$4+BK514&lt;=$B$2*'SFV+BESS'!$I$9,BD515&gt;'SFV+BESS'!$I$7),'SFV+BESS'!$I$7,0))))</f>
        <v>0</v>
      </c>
      <c r="BF515" s="27">
        <f>IF(AND(BD515&lt;0,BK514+BD515/$B$5&gt;$H$2,-BD515/'Carga-Descarga Año'!$B$5&lt;'SFV+BESS'!$I$7),BD515/$B$5,IF(AND(BD515&lt;0,BK514+BD515/$B$5&gt;$H$2,-BD515/'Carga-Descarga Año'!$B$5&gt;'SFV+BESS'!$I$7),-'SFV+BESS'!$I$7,IF(AND(BD515&lt;0,BK514+BD515/$B$5&lt;$H$2),-MIN('SFV+BESS'!$I$7,BK514-$H$2),0)))</f>
        <v>0</v>
      </c>
      <c r="BG515" s="33"/>
      <c r="BH515" s="33">
        <f t="shared" si="589"/>
        <v>0</v>
      </c>
      <c r="BI515" s="27">
        <f t="shared" si="553"/>
        <v>0</v>
      </c>
      <c r="BJ515" s="27">
        <f t="shared" si="590"/>
        <v>0</v>
      </c>
      <c r="BK515" s="28">
        <f>IF((BK514+BE515+BF515)&gt;=$B$2*'SFV+BESS'!$I$9, $B$2*'SFV+BESS'!$I$9, (BK514+BE515+BF515))</f>
        <v>173.61249999999998</v>
      </c>
      <c r="BL515" s="110">
        <f t="shared" si="554"/>
        <v>0</v>
      </c>
      <c r="BQ515" s="251"/>
      <c r="BR515" s="41">
        <v>21.0833333333333</v>
      </c>
      <c r="BS515" s="33">
        <f t="shared" si="608"/>
        <v>0</v>
      </c>
      <c r="BT515" s="33">
        <f>Gen_Cons_Horario!B3421</f>
        <v>0</v>
      </c>
      <c r="BU515" s="35">
        <f t="shared" si="583"/>
        <v>0</v>
      </c>
      <c r="BV515" s="116">
        <f>IF(AND(BU515&gt;0,BU515*$B$4+CB514&lt;=$B$2*'SFV+BESS'!$I$9,BU515&lt;'SFV+BESS'!$I$7), BU515*$B$4, IF(AND(BU515&gt;0,BU515*$B$4+CB514&gt;$B$2*'SFV+BESS'!$I$9,BU515*$B$4&lt;'SFV+BESS'!$I$7),$B$2*'SFV+BESS'!$I$9-CB514,IF(AND(BU515&gt;0,BU515*$B$4+CB514&gt;$B$2*'SFV+BESS'!$I$9,BU515*$B$4&gt;'SFV+BESS'!$I$7,CB514&lt;$B$2*'SFV+BESS'!$I$9),$B$2*'SFV+BESS'!$I$9-CB514,IF(AND(BU515&gt;0,BU515*$B$4+CB514&lt;=$B$2*'SFV+BESS'!$I$9,BU515&gt;'SFV+BESS'!$I$7),'SFV+BESS'!$I$7,0))))</f>
        <v>0</v>
      </c>
      <c r="BW515" s="27">
        <f>IF(AND(BU515&lt;0,CB514+BU515/$B$5&gt;$H$2,-BU515/'Carga-Descarga Año'!$B$5&lt;'SFV+BESS'!$I$7),BU515/$B$5,IF(AND(BU515&lt;0,CB514+BU515/$B$5&gt;$H$2,-BU515/'Carga-Descarga Año'!$B$5&gt;'SFV+BESS'!$I$7),-'SFV+BESS'!$I$7,IF(AND(BU515&lt;0,CB514+BU515/$B$5&lt;$H$2),-MIN('SFV+BESS'!$I$7,CB514-$H$2),0)))</f>
        <v>0</v>
      </c>
      <c r="BX515" s="33"/>
      <c r="BY515" s="33">
        <f t="shared" si="591"/>
        <v>0</v>
      </c>
      <c r="BZ515" s="27">
        <f t="shared" si="555"/>
        <v>0</v>
      </c>
      <c r="CA515" s="27">
        <f t="shared" si="556"/>
        <v>0</v>
      </c>
      <c r="CB515" s="28">
        <f>IF((CB514+BV515+BW515)&gt;=$B$2*'SFV+BESS'!$I$9, $B$2*'SFV+BESS'!$I$9, (CB514+BV515+BW515))</f>
        <v>173.61249999999998</v>
      </c>
      <c r="CC515" s="110">
        <f t="shared" si="557"/>
        <v>0</v>
      </c>
      <c r="CH515" s="251"/>
      <c r="CI515" s="41">
        <v>21.0833333333333</v>
      </c>
      <c r="CJ515" s="33">
        <f t="shared" si="609"/>
        <v>0</v>
      </c>
      <c r="CK515" s="33">
        <f>Gen_Cons_Horario!B4165</f>
        <v>0</v>
      </c>
      <c r="CL515" s="35">
        <f t="shared" si="584"/>
        <v>0</v>
      </c>
      <c r="CM515" s="116">
        <f>IF(AND(CL515&gt;0,CL515*$B$4+CS514&lt;=$B$2*'SFV+BESS'!$I$9,CL515&lt;'SFV+BESS'!$I$7), CL515*$B$4, IF(AND(CL515&gt;0,CL515*$B$4+CS514&gt;$B$2*'SFV+BESS'!$I$9,CL515*$B$4&lt;'SFV+BESS'!$I$7),$B$2*'SFV+BESS'!$I$9-CS514,IF(AND(CL515&gt;0,CL515*$B$4+CS514&gt;$B$2*'SFV+BESS'!$I$9,CL515*$B$4&gt;'SFV+BESS'!$I$7,CS514&lt;$B$2*'SFV+BESS'!$I$9),$B$2*'SFV+BESS'!$I$9-CS514,IF(AND(CL515&gt;0,CL515*$B$4+CS514&lt;=$B$2*'SFV+BESS'!$I$9,CL515&gt;'SFV+BESS'!$I$7),'SFV+BESS'!$I$7,0))))</f>
        <v>0</v>
      </c>
      <c r="CN515" s="27">
        <f>IF(AND(CL515&lt;0,CS514+CL515/$B$5&gt;$H$2,-CL515/'Carga-Descarga Año'!$B$5&lt;'SFV+BESS'!$I$7),CL515/$B$5,IF(AND(CL515&lt;0,CS514+CL515/$B$5&gt;$H$2,-CL515/'Carga-Descarga Año'!$B$5&gt;'SFV+BESS'!$I$7),-'SFV+BESS'!$I$7,IF(AND(CL515&lt;0,CS514+CL515/$B$5&lt;$H$2),-MIN('SFV+BESS'!$I$7,CS514-$H$2),0)))</f>
        <v>0</v>
      </c>
      <c r="CO515" s="33"/>
      <c r="CP515" s="33">
        <f t="shared" si="592"/>
        <v>0</v>
      </c>
      <c r="CQ515" s="27">
        <f t="shared" si="558"/>
        <v>0</v>
      </c>
      <c r="CR515" s="27">
        <f t="shared" si="593"/>
        <v>0</v>
      </c>
      <c r="CS515" s="28">
        <f>IF((CS514+CM515+CN515)&gt;=$B$2*'SFV+BESS'!$I$9, $B$2*'SFV+BESS'!$I$9, (CS514+CM515+CN515))</f>
        <v>173.61249999999998</v>
      </c>
      <c r="CT515" s="110">
        <f t="shared" si="559"/>
        <v>0</v>
      </c>
      <c r="CY515" s="251"/>
      <c r="CZ515" s="41">
        <v>21.0833333333333</v>
      </c>
      <c r="DA515" s="33">
        <f t="shared" si="610"/>
        <v>0</v>
      </c>
      <c r="DB515" s="33">
        <f>Gen_Cons_Horario!B4885</f>
        <v>0</v>
      </c>
      <c r="DC515" s="35">
        <f t="shared" si="575"/>
        <v>0</v>
      </c>
      <c r="DD515" s="116">
        <f>IF(AND(DC515&gt;0,DC515*$B$4+DJ514&lt;=$B$2*'SFV+BESS'!$I$9,DC515&lt;'SFV+BESS'!$I$7), DC515*$B$4, IF(AND(DC515&gt;0,DC515*$B$4+DJ514&gt;$B$2*'SFV+BESS'!$I$9,DC515*$B$4&lt;'SFV+BESS'!$I$7),$B$2*'SFV+BESS'!$I$9-DJ514,IF(AND(DC515&gt;0,DC515*$B$4+DJ514&gt;$B$2*'SFV+BESS'!$I$9,DC515*$B$4&gt;'SFV+BESS'!$I$7,DJ514&lt;$B$2*'SFV+BESS'!$I$9),$B$2*'SFV+BESS'!$I$9-DJ514,IF(AND(DC515&gt;0,DC515*$B$4+DJ514&lt;=$B$2*'SFV+BESS'!$I$9,DC515&gt;'SFV+BESS'!$I$7),'SFV+BESS'!$I$7,0))))</f>
        <v>0</v>
      </c>
      <c r="DE515" s="27">
        <f>IF(AND(DC515&lt;0,DJ514+DC515/$B$5&gt;$H$2,-DC515/'Carga-Descarga Año'!$B$5&lt;'SFV+BESS'!$I$7),DC515/$B$5,IF(AND(DC515&lt;0,DJ514+DC515/$B$5&gt;$H$2,-DC515/'Carga-Descarga Año'!$B$5&gt;'SFV+BESS'!$I$7),-'SFV+BESS'!$I$7,IF(AND(DC515&lt;0,DJ514+DC515/$B$5&lt;$H$2),-MIN('SFV+BESS'!$I$7,DJ514-$H$2),0)))</f>
        <v>0</v>
      </c>
      <c r="DF515" s="33"/>
      <c r="DG515" s="33">
        <f t="shared" si="594"/>
        <v>0</v>
      </c>
      <c r="DH515" s="27">
        <f t="shared" si="560"/>
        <v>0</v>
      </c>
      <c r="DI515" s="27">
        <f t="shared" si="561"/>
        <v>0</v>
      </c>
      <c r="DJ515" s="28">
        <f>IF((DJ514+DD515+DE515)&gt;=$B$2*'SFV+BESS'!$I$9, $B$2*'SFV+BESS'!$I$9, (DJ514+DD515+DE515))</f>
        <v>173.61249999999998</v>
      </c>
      <c r="DK515" s="110">
        <f t="shared" si="562"/>
        <v>0</v>
      </c>
      <c r="DP515" s="251"/>
      <c r="DQ515" s="41">
        <v>21.0833333333333</v>
      </c>
      <c r="DR515" s="33">
        <f t="shared" si="611"/>
        <v>0</v>
      </c>
      <c r="DS515" s="33">
        <f>Gen_Cons_Horario!B5629</f>
        <v>0</v>
      </c>
      <c r="DT515" s="35">
        <f t="shared" si="576"/>
        <v>0</v>
      </c>
      <c r="DU515" s="116">
        <f>IF(AND(DT515&gt;0,DT515*$B$4+EA514&lt;=$B$2*'SFV+BESS'!$I$9,DT515&lt;'SFV+BESS'!$I$7), DT515*$B$4, IF(AND(DT515&gt;0,DT515*$B$4+EA514&gt;$B$2*'SFV+BESS'!$I$9,DT515*$B$4&lt;'SFV+BESS'!$I$7),$B$2*'SFV+BESS'!$I$9-EA514,IF(AND(DT515&gt;0,DT515*$B$4+EA514&gt;$B$2*'SFV+BESS'!$I$9,DT515*$B$4&gt;'SFV+BESS'!$I$7,EA514&lt;$B$2*'SFV+BESS'!$I$9),$B$2*'SFV+BESS'!$I$9-EA514,IF(AND(DT515&gt;0,DT515*$B$4+EA514&lt;=$B$2*'SFV+BESS'!$I$9,DT515&gt;'SFV+BESS'!$I$7),'SFV+BESS'!$I$7,0))))</f>
        <v>0</v>
      </c>
      <c r="DV515" s="27">
        <f>IF(AND(DT515&lt;0,EA514+DT515/$B$5&gt;$H$2,-DT515/'Carga-Descarga Año'!$B$5&lt;'SFV+BESS'!$I$7),DT515/$B$5,IF(AND(DT515&lt;0,EA514+DT515/$B$5&gt;$H$2,-DT515/'Carga-Descarga Año'!$B$5&gt;'SFV+BESS'!$I$7),-'SFV+BESS'!$I$7,IF(AND(DT515&lt;0,EA514+DT515/$B$5&lt;$H$2),-MIN('SFV+BESS'!$I$7,EA514-$H$2),0)))</f>
        <v>0</v>
      </c>
      <c r="DW515" s="33"/>
      <c r="DX515" s="33">
        <f t="shared" si="595"/>
        <v>0</v>
      </c>
      <c r="DY515" s="27">
        <f t="shared" si="563"/>
        <v>0</v>
      </c>
      <c r="DZ515" s="27">
        <f t="shared" si="596"/>
        <v>0</v>
      </c>
      <c r="EA515" s="28">
        <f>IF((EA514+DU515+DV515)&gt;=$B$2*'SFV+BESS'!$I$9, $B$2*'SFV+BESS'!$I$9, (EA514+DU515+DV515))</f>
        <v>173.61249999999998</v>
      </c>
      <c r="EB515" s="110">
        <f t="shared" si="564"/>
        <v>0</v>
      </c>
      <c r="EG515" s="251"/>
      <c r="EH515" s="41">
        <v>21.0833333333333</v>
      </c>
      <c r="EI515" s="33">
        <f t="shared" si="612"/>
        <v>0</v>
      </c>
      <c r="EJ515" s="33">
        <f>Gen_Cons_Horario!B6373</f>
        <v>0</v>
      </c>
      <c r="EK515" s="35">
        <f t="shared" si="577"/>
        <v>0</v>
      </c>
      <c r="EL515" s="116">
        <f>IF(AND(EK515&gt;0,EK515*$B$4+ER514&lt;=$B$2*'SFV+BESS'!$I$9,EK515&lt;'SFV+BESS'!$I$7), EK515*$B$4, IF(AND(EK515&gt;0,EK515*$B$4+ER514&gt;$B$2*'SFV+BESS'!$I$9,EK515*$B$4&lt;'SFV+BESS'!$I$7),$B$2*'SFV+BESS'!$I$9-ER514,IF(AND(EK515&gt;0,EK515*$B$4+ER514&gt;$B$2*'SFV+BESS'!$I$9,EK515*$B$4&gt;'SFV+BESS'!$I$7,ER514&lt;$B$2*'SFV+BESS'!$I$9),$B$2*'SFV+BESS'!$I$9-ER514,IF(AND(EK515&gt;0,EK515*$B$4+ER514&lt;=$B$2*'SFV+BESS'!$I$9,EK515&gt;'SFV+BESS'!$I$7),'SFV+BESS'!$I$7,0))))</f>
        <v>0</v>
      </c>
      <c r="EM515" s="27">
        <f>IF(AND(EK515&lt;0,ER514+EK515/$B$5&gt;$H$2,-EK515/'Carga-Descarga Año'!$B$5&lt;'SFV+BESS'!$I$7),EK515/$B$5,IF(AND(EK515&lt;0,ER514+EK515/$B$5&gt;$H$2,-EK515/'Carga-Descarga Año'!$B$5&gt;'SFV+BESS'!$I$7),-'SFV+BESS'!$I$7,IF(AND(EK515&lt;0,ER514+EK515/$B$5&lt;$H$2),-MIN('SFV+BESS'!$I$7,ER514-$H$2),0)))</f>
        <v>0</v>
      </c>
      <c r="EN515" s="33"/>
      <c r="EO515" s="33">
        <f t="shared" si="597"/>
        <v>0</v>
      </c>
      <c r="EP515" s="27">
        <f t="shared" si="565"/>
        <v>0</v>
      </c>
      <c r="EQ515" s="27">
        <f t="shared" si="598"/>
        <v>0</v>
      </c>
      <c r="ER515" s="28">
        <f>IF((ER514+EL515+EM515)&gt;=$B$2*'SFV+BESS'!$I$9, $B$2*'SFV+BESS'!$I$9, (ER514+EL515+EM515))</f>
        <v>173.61249999999998</v>
      </c>
      <c r="ES515" s="110">
        <f t="shared" si="566"/>
        <v>0</v>
      </c>
      <c r="EX515" s="251"/>
      <c r="EY515" s="41">
        <v>21.0833333333333</v>
      </c>
      <c r="EZ515" s="33">
        <f t="shared" si="613"/>
        <v>0</v>
      </c>
      <c r="FA515" s="33">
        <f>Gen_Cons_Horario!B7093</f>
        <v>0</v>
      </c>
      <c r="FB515" s="35">
        <f t="shared" si="578"/>
        <v>0</v>
      </c>
      <c r="FC515" s="116">
        <f>IF(AND(FB515&gt;0,FB515*$B$4+FI514&lt;=$B$2*'SFV+BESS'!$I$9,FB515&lt;'SFV+BESS'!$I$7), FB515*$B$4, IF(AND(FB515&gt;0,FB515*$B$4+FI514&gt;$B$2*'SFV+BESS'!$I$9,FB515*$B$4&lt;'SFV+BESS'!$I$7),$B$2*'SFV+BESS'!$I$9-FI514,IF(AND(FB515&gt;0,FB515*$B$4+FI514&gt;$B$2*'SFV+BESS'!$I$9,FB515*$B$4&gt;'SFV+BESS'!$I$7,FI514&lt;$B$2*'SFV+BESS'!$I$9),$B$2*'SFV+BESS'!$I$9-FI514,IF(AND(FB515&gt;0,FB515*$B$4+FI514&lt;=$B$2*'SFV+BESS'!$I$9,FB515&gt;'SFV+BESS'!$I$7),'SFV+BESS'!$I$7,0))))</f>
        <v>0</v>
      </c>
      <c r="FD515" s="27">
        <f>IF(AND(FB515&lt;0,FI514+FB515/$B$5&gt;$H$2,-FB515/'Carga-Descarga Año'!$B$5&lt;'SFV+BESS'!$I$7),FB515/$B$5,IF(AND(FB515&lt;0,FI514+FB515/$B$5&gt;$H$2,-FB515/'Carga-Descarga Año'!$B$5&gt;'SFV+BESS'!$I$7),-'SFV+BESS'!$I$7,IF(AND(FB515&lt;0,FI514+FB515/$B$5&lt;$H$2),-MIN('SFV+BESS'!$I$7,FI514-$H$2),0)))</f>
        <v>0</v>
      </c>
      <c r="FE515" s="33"/>
      <c r="FF515" s="33">
        <f t="shared" si="599"/>
        <v>0</v>
      </c>
      <c r="FG515" s="27">
        <f t="shared" si="567"/>
        <v>0</v>
      </c>
      <c r="FH515" s="27">
        <f t="shared" si="600"/>
        <v>0</v>
      </c>
      <c r="FI515" s="28">
        <f>IF((FI514+FC515+FD515)&gt;=$B$2*'SFV+BESS'!$I$9, $B$2*'SFV+BESS'!$I$9, (FI514+FC515+FD515))</f>
        <v>173.61249999999998</v>
      </c>
      <c r="FJ515" s="110">
        <f t="shared" si="568"/>
        <v>0</v>
      </c>
      <c r="FO515" s="251"/>
      <c r="FP515" s="41">
        <v>21.0833333333333</v>
      </c>
      <c r="FQ515" s="33">
        <f t="shared" si="614"/>
        <v>0</v>
      </c>
      <c r="FR515" s="33">
        <f>Gen_Cons_Horario!B7837</f>
        <v>0</v>
      </c>
      <c r="FS515" s="35">
        <f t="shared" si="579"/>
        <v>0</v>
      </c>
      <c r="FT515" s="116">
        <f>IF(AND(FS515&gt;0,FS515*$B$4+FZ514&lt;=$B$2*'SFV+BESS'!$I$9,FS515&lt;'SFV+BESS'!$I$7), FS515*$B$4, IF(AND(FS515&gt;0,FS515*$B$4+FZ514&gt;$B$2*'SFV+BESS'!$I$9,FS515*$B$4&lt;'SFV+BESS'!$I$7),$B$2*'SFV+BESS'!$I$9-FZ514,IF(AND(FS515&gt;0,FS515*$B$4+FZ514&gt;$B$2*'SFV+BESS'!$I$9,FS515*$B$4&gt;'SFV+BESS'!$I$7,FZ514&lt;$B$2*'SFV+BESS'!$I$9),$B$2*'SFV+BESS'!$I$9-FZ514,IF(AND(FS515&gt;0,FS515*$B$4+FZ514&lt;=$B$2*'SFV+BESS'!$I$9,FS515&gt;'SFV+BESS'!$I$7),'SFV+BESS'!$I$7,0))))</f>
        <v>0</v>
      </c>
      <c r="FU515" s="27">
        <f>IF(AND(FS515&lt;0,FZ514+FS515/$B$5&gt;$H$2,-FS515/'Carga-Descarga Año'!$B$5&lt;'SFV+BESS'!$I$7),FS515/$B$5,IF(AND(FS515&lt;0,FZ514+FS515/$B$5&gt;$H$2,-FS515/'Carga-Descarga Año'!$B$5&gt;'SFV+BESS'!$I$7),-'SFV+BESS'!$I$7,IF(AND(FS515&lt;0,FZ514+FS515/$B$5&lt;$H$2),-MIN('SFV+BESS'!$I$7,FZ514-$H$2),0)))</f>
        <v>0</v>
      </c>
      <c r="FV515" s="33"/>
      <c r="FW515" s="33">
        <f t="shared" si="601"/>
        <v>0</v>
      </c>
      <c r="FX515" s="27">
        <f t="shared" si="569"/>
        <v>0</v>
      </c>
      <c r="FY515" s="27">
        <f t="shared" si="602"/>
        <v>0</v>
      </c>
      <c r="FZ515" s="28">
        <f>IF((FZ514+FT515+FU515)&gt;=$B$2*'SFV+BESS'!$I$9, $B$2*'SFV+BESS'!$I$9, (FZ514+FT515+FU515))</f>
        <v>173.61249999999998</v>
      </c>
      <c r="GA515" s="110">
        <f t="shared" si="570"/>
        <v>0</v>
      </c>
      <c r="GF515" s="251"/>
      <c r="GG515" s="41">
        <v>21.0833333333333</v>
      </c>
      <c r="GH515" s="33">
        <f t="shared" si="615"/>
        <v>0</v>
      </c>
      <c r="GI515" s="33">
        <f>Gen_Cons_Horario!B8557</f>
        <v>0</v>
      </c>
      <c r="GJ515" s="35">
        <f t="shared" si="585"/>
        <v>0</v>
      </c>
      <c r="GK515" s="116">
        <f>IF(AND(GJ515&gt;0,GJ515*$B$4+GQ514&lt;=$B$2*'SFV+BESS'!$I$9,GJ515&lt;'SFV+BESS'!$I$7), GJ515*$B$4, IF(AND(GJ515&gt;0,GJ515*$B$4+GQ514&gt;$B$2*'SFV+BESS'!$I$9,GJ515*$B$4&lt;'SFV+BESS'!$I$7),$B$2*'SFV+BESS'!$I$9-GQ514,IF(AND(GJ515&gt;0,GJ515*$B$4+GQ514&gt;$B$2*'SFV+BESS'!$I$9,GJ515*$B$4&gt;'SFV+BESS'!$I$7,GQ514&lt;$B$2*'SFV+BESS'!$I$9),$B$2*'SFV+BESS'!$I$9-GQ514,IF(AND(GJ515&gt;0,GJ515*$B$4+GQ514&lt;=$B$2*'SFV+BESS'!$I$9,GJ515&gt;'SFV+BESS'!$I$7),'SFV+BESS'!$I$7,0))))</f>
        <v>0</v>
      </c>
      <c r="GL515" s="27">
        <f>IF(AND(GJ515&lt;0,GQ514+GJ515/$B$5&gt;$H$2,-GJ515/'Carga-Descarga Año'!$B$5&lt;'SFV+BESS'!$I$7),GJ515/$B$5,IF(AND(GJ515&lt;0,GQ514+GJ515/$B$5&gt;$H$2,-GJ515/'Carga-Descarga Año'!$B$5&gt;'SFV+BESS'!$I$7),-'SFV+BESS'!$I$7,IF(AND(GJ515&lt;0,GQ514+GJ515/$B$5&lt;$H$2),-MIN('SFV+BESS'!$I$7,GQ514-$H$2),0)))</f>
        <v>0</v>
      </c>
      <c r="GM515" s="33"/>
      <c r="GN515" s="33">
        <f t="shared" si="603"/>
        <v>0</v>
      </c>
      <c r="GO515" s="27">
        <f t="shared" si="571"/>
        <v>0</v>
      </c>
      <c r="GP515" s="27">
        <f t="shared" si="604"/>
        <v>0</v>
      </c>
      <c r="GQ515" s="28">
        <f>IF((GQ514+GK515+GL515)&gt;=$B$2*'SFV+BESS'!$I$9, $B$2*'SFV+BESS'!$I$9, (GQ514+GK515+GL515))</f>
        <v>173.61249999999998</v>
      </c>
      <c r="GR515" s="110">
        <f t="shared" si="572"/>
        <v>0</v>
      </c>
    </row>
    <row r="516" spans="1:200">
      <c r="A516" s="249"/>
      <c r="B516" s="41">
        <v>21.125</v>
      </c>
      <c r="C516" s="38">
        <f t="shared" si="586"/>
        <v>0</v>
      </c>
      <c r="D516" s="2">
        <f>Gen_Cons_Horario!B542</f>
        <v>0</v>
      </c>
      <c r="E516" s="140">
        <f t="shared" si="544"/>
        <v>0</v>
      </c>
      <c r="F516" s="116">
        <f>IF(AND(E516&gt;0,E516*$B$4+L515&lt;=$B$2*'SFV+BESS'!$I$9,E516&lt;'SFV+BESS'!$I$7), E516*$B$4, IF(AND(E516&gt;0,E516*$B$4+L515&gt;$B$2*'SFV+BESS'!$I$9,E516*$B$4&lt;'SFV+BESS'!$I$7),$B$2*'SFV+BESS'!$I$9-L515,IF(AND(E516&gt;0,E516*$B$4+L515&gt;$B$2*'SFV+BESS'!$I$9,E516*$B$4&gt;'SFV+BESS'!$I$7,L515&lt;$B$2*'SFV+BESS'!$I$9),$B$2*'SFV+BESS'!$I$9-L515,IF(AND(E516&gt;0,E516*$B$4+L515&lt;=$B$2*'SFV+BESS'!$I$9,E516&gt;'SFV+BESS'!$I$7),'SFV+BESS'!$I$7,0))))</f>
        <v>0</v>
      </c>
      <c r="G516" s="27">
        <f>IF(AND(E516&lt;0,L515+E516/$B$5&gt;$H$2,-E516/'Carga-Descarga Año'!$B$5&lt;'SFV+BESS'!$I$7),E516/$B$5,IF(AND(E516&lt;0,L515+E516/$B$5&gt;$H$2,-E516/'Carga-Descarga Año'!$B$5&gt;'SFV+BESS'!$I$7),-'SFV+BESS'!$I$7,IF(AND(E516&lt;0,L515+E516/$B$5&lt;$H$2),-MIN('SFV+BESS'!$I$7,L515-$H$2),0)))</f>
        <v>0</v>
      </c>
      <c r="I516" s="38">
        <f t="shared" si="545"/>
        <v>0</v>
      </c>
      <c r="J516" s="27">
        <f t="shared" si="547"/>
        <v>0</v>
      </c>
      <c r="K516" s="27">
        <f t="shared" si="546"/>
        <v>0</v>
      </c>
      <c r="L516" s="28">
        <f>IF((L515+F516+G516)&gt;=$B$2*'SFV+BESS'!$I$9, $B$2*'SFV+BESS'!$I$9, (L515+F516+G516))</f>
        <v>123.90821159074699</v>
      </c>
      <c r="M516" s="110">
        <f t="shared" si="548"/>
        <v>0</v>
      </c>
      <c r="R516" s="251"/>
      <c r="S516" s="41">
        <v>21.125</v>
      </c>
      <c r="T516" s="2">
        <f t="shared" si="605"/>
        <v>0</v>
      </c>
      <c r="U516" s="2">
        <f>Gen_Cons_Horario!B1286</f>
        <v>0</v>
      </c>
      <c r="V516" s="35">
        <f t="shared" si="580"/>
        <v>0</v>
      </c>
      <c r="W516" s="116">
        <f>IF(AND(V516&gt;0,V516*$B$4+AC515&lt;=$B$2*'SFV+BESS'!$I$9,V516&lt;'SFV+BESS'!$I$7), V516*$B$4, IF(AND(V516&gt;0,V516*$B$4+AC515&gt;$B$2*'SFV+BESS'!$I$9,V516*$B$4&lt;'SFV+BESS'!$I$7),$B$2*'SFV+BESS'!$I$9-AC515,IF(AND(V516&gt;0,V516*$B$4+AC515&gt;$B$2*'SFV+BESS'!$I$9,V516*$B$4&gt;'SFV+BESS'!$I$7,AC515&lt;$B$2*'SFV+BESS'!$I$9),$B$2*'SFV+BESS'!$I$9-AC515,IF(AND(V516&gt;0,V516*$B$4+AC515&lt;=$B$2*'SFV+BESS'!$I$9,V516&gt;'SFV+BESS'!$I$7),'SFV+BESS'!$I$7,0))))</f>
        <v>0</v>
      </c>
      <c r="X516" s="27">
        <f>IF(AND(V516&lt;0,AC515+V516/$B$5&gt;$H$2,-V516/'Carga-Descarga Año'!$B$5&lt;'SFV+BESS'!$I$7),V516/$B$5,IF(AND(V516&lt;0,AC515+V516/$B$5&gt;$H$2,-V516/'Carga-Descarga Año'!$B$5&gt;'SFV+BESS'!$I$7),-'SFV+BESS'!$I$7,IF(AND(V516&lt;0,AC515+V516/$B$5&lt;$H$2),-MIN('SFV+BESS'!$I$7,AC515-$H$2),0)))</f>
        <v>0</v>
      </c>
      <c r="Z516" s="33">
        <f t="shared" si="574"/>
        <v>0</v>
      </c>
      <c r="AA516" s="27">
        <f t="shared" si="549"/>
        <v>0</v>
      </c>
      <c r="AB516" s="27">
        <f t="shared" si="573"/>
        <v>0</v>
      </c>
      <c r="AC516" s="28">
        <f>IF((AC515+W516+X516)&gt;=$B$2*'SFV+BESS'!$I$9, $B$2*'SFV+BESS'!$I$9, (AC515+W516+X516))</f>
        <v>173.61249999999998</v>
      </c>
      <c r="AD516" s="110">
        <f t="shared" si="550"/>
        <v>0</v>
      </c>
      <c r="AI516" s="251"/>
      <c r="AJ516" s="41">
        <v>21.125</v>
      </c>
      <c r="AK516" s="52">
        <f t="shared" si="606"/>
        <v>0</v>
      </c>
      <c r="AL516" s="33">
        <f>Gen_Cons_Horario!B1958</f>
        <v>0</v>
      </c>
      <c r="AM516" s="35">
        <f t="shared" si="581"/>
        <v>0</v>
      </c>
      <c r="AN516" s="116">
        <f>IF(AND(AM516&gt;0,AM516*$B$4+AT515&lt;=$B$2*'SFV+BESS'!$I$9,AM516&lt;'SFV+BESS'!$I$7), AM516*$B$4, IF(AND(AM516&gt;0,AM516*$B$4+AT515&gt;$B$2*'SFV+BESS'!$I$9,AM516*$B$4&lt;'SFV+BESS'!$I$7),$B$2*'SFV+BESS'!$I$9-AT515,IF(AND(AM516&gt;0,AM516*$B$4+AT515&gt;$B$2*'SFV+BESS'!$I$9,AM516*$B$4&gt;'SFV+BESS'!$I$7,AT515&lt;$B$2*'SFV+BESS'!$I$9),$B$2*'SFV+BESS'!$I$9-AT515,IF(AND(AM516&gt;0,AM516*$B$4+AT515&lt;=$B$2*'SFV+BESS'!$I$9,AM516&gt;'SFV+BESS'!$I$7),'SFV+BESS'!$I$7,0))))</f>
        <v>0</v>
      </c>
      <c r="AO516" s="27">
        <f>IF(AND(AM516&lt;0,AT515+AM516/$B$5&gt;$H$2,-AM516/'Carga-Descarga Año'!$B$5&lt;'SFV+BESS'!$I$7),AM516/$B$5,IF(AND(AM516&lt;0,AT515+AM516/$B$5&gt;$H$2,-AM516/'Carga-Descarga Año'!$B$5&gt;'SFV+BESS'!$I$7),-'SFV+BESS'!$I$7,IF(AND(AM516&lt;0,AT515+AM516/$B$5&lt;$H$2),-MIN('SFV+BESS'!$I$7,AT515-$H$2),0)))</f>
        <v>0</v>
      </c>
      <c r="AP516" s="33"/>
      <c r="AQ516" s="33">
        <f t="shared" si="587"/>
        <v>0</v>
      </c>
      <c r="AR516" s="27">
        <f t="shared" si="551"/>
        <v>0</v>
      </c>
      <c r="AS516" s="27">
        <f t="shared" si="588"/>
        <v>0</v>
      </c>
      <c r="AT516" s="28">
        <f>IF((AT515+AN516+AO516)&gt;=$B$2*'SFV+BESS'!$I$9, $B$2*'SFV+BESS'!$I$9, (AT515+AN516+AO516))</f>
        <v>173.61249999999998</v>
      </c>
      <c r="AU516" s="110">
        <f t="shared" si="552"/>
        <v>0</v>
      </c>
      <c r="AZ516" s="251"/>
      <c r="BA516" s="41">
        <v>21.125</v>
      </c>
      <c r="BB516" s="33">
        <f t="shared" si="607"/>
        <v>0</v>
      </c>
      <c r="BC516" s="33">
        <f>Gen_Cons_Horario!B2702</f>
        <v>0</v>
      </c>
      <c r="BD516" s="35">
        <f t="shared" si="582"/>
        <v>0</v>
      </c>
      <c r="BE516" s="116">
        <f>IF(AND(BD516&gt;0,BD516*$B$4+BK515&lt;=$B$2*'SFV+BESS'!$I$9,BD516&lt;'SFV+BESS'!$I$7), BD516*$B$4, IF(AND(BD516&gt;0,BD516*$B$4+BK515&gt;$B$2*'SFV+BESS'!$I$9,BD516*$B$4&lt;'SFV+BESS'!$I$7),$B$2*'SFV+BESS'!$I$9-BK515,IF(AND(BD516&gt;0,BD516*$B$4+BK515&gt;$B$2*'SFV+BESS'!$I$9,BD516*$B$4&gt;'SFV+BESS'!$I$7,BK515&lt;$B$2*'SFV+BESS'!$I$9),$B$2*'SFV+BESS'!$I$9-BK515,IF(AND(BD516&gt;0,BD516*$B$4+BK515&lt;=$B$2*'SFV+BESS'!$I$9,BD516&gt;'SFV+BESS'!$I$7),'SFV+BESS'!$I$7,0))))</f>
        <v>0</v>
      </c>
      <c r="BF516" s="27">
        <f>IF(AND(BD516&lt;0,BK515+BD516/$B$5&gt;$H$2,-BD516/'Carga-Descarga Año'!$B$5&lt;'SFV+BESS'!$I$7),BD516/$B$5,IF(AND(BD516&lt;0,BK515+BD516/$B$5&gt;$H$2,-BD516/'Carga-Descarga Año'!$B$5&gt;'SFV+BESS'!$I$7),-'SFV+BESS'!$I$7,IF(AND(BD516&lt;0,BK515+BD516/$B$5&lt;$H$2),-MIN('SFV+BESS'!$I$7,BK515-$H$2),0)))</f>
        <v>0</v>
      </c>
      <c r="BG516" s="33"/>
      <c r="BH516" s="33">
        <f t="shared" si="589"/>
        <v>0</v>
      </c>
      <c r="BI516" s="27">
        <f t="shared" si="553"/>
        <v>0</v>
      </c>
      <c r="BJ516" s="27">
        <f t="shared" si="590"/>
        <v>0</v>
      </c>
      <c r="BK516" s="28">
        <f>IF((BK515+BE516+BF516)&gt;=$B$2*'SFV+BESS'!$I$9, $B$2*'SFV+BESS'!$I$9, (BK515+BE516+BF516))</f>
        <v>173.61249999999998</v>
      </c>
      <c r="BL516" s="110">
        <f t="shared" si="554"/>
        <v>0</v>
      </c>
      <c r="BQ516" s="251"/>
      <c r="BR516" s="41">
        <v>21.125</v>
      </c>
      <c r="BS516" s="33">
        <f t="shared" si="608"/>
        <v>0</v>
      </c>
      <c r="BT516" s="33">
        <f>Gen_Cons_Horario!B3422</f>
        <v>0</v>
      </c>
      <c r="BU516" s="35">
        <f t="shared" si="583"/>
        <v>0</v>
      </c>
      <c r="BV516" s="116">
        <f>IF(AND(BU516&gt;0,BU516*$B$4+CB515&lt;=$B$2*'SFV+BESS'!$I$9,BU516&lt;'SFV+BESS'!$I$7), BU516*$B$4, IF(AND(BU516&gt;0,BU516*$B$4+CB515&gt;$B$2*'SFV+BESS'!$I$9,BU516*$B$4&lt;'SFV+BESS'!$I$7),$B$2*'SFV+BESS'!$I$9-CB515,IF(AND(BU516&gt;0,BU516*$B$4+CB515&gt;$B$2*'SFV+BESS'!$I$9,BU516*$B$4&gt;'SFV+BESS'!$I$7,CB515&lt;$B$2*'SFV+BESS'!$I$9),$B$2*'SFV+BESS'!$I$9-CB515,IF(AND(BU516&gt;0,BU516*$B$4+CB515&lt;=$B$2*'SFV+BESS'!$I$9,BU516&gt;'SFV+BESS'!$I$7),'SFV+BESS'!$I$7,0))))</f>
        <v>0</v>
      </c>
      <c r="BW516" s="27">
        <f>IF(AND(BU516&lt;0,CB515+BU516/$B$5&gt;$H$2,-BU516/'Carga-Descarga Año'!$B$5&lt;'SFV+BESS'!$I$7),BU516/$B$5,IF(AND(BU516&lt;0,CB515+BU516/$B$5&gt;$H$2,-BU516/'Carga-Descarga Año'!$B$5&gt;'SFV+BESS'!$I$7),-'SFV+BESS'!$I$7,IF(AND(BU516&lt;0,CB515+BU516/$B$5&lt;$H$2),-MIN('SFV+BESS'!$I$7,CB515-$H$2),0)))</f>
        <v>0</v>
      </c>
      <c r="BX516" s="33"/>
      <c r="BY516" s="33">
        <f t="shared" si="591"/>
        <v>0</v>
      </c>
      <c r="BZ516" s="27">
        <f t="shared" si="555"/>
        <v>0</v>
      </c>
      <c r="CA516" s="27">
        <f t="shared" si="556"/>
        <v>0</v>
      </c>
      <c r="CB516" s="28">
        <f>IF((CB515+BV516+BW516)&gt;=$B$2*'SFV+BESS'!$I$9, $B$2*'SFV+BESS'!$I$9, (CB515+BV516+BW516))</f>
        <v>173.61249999999998</v>
      </c>
      <c r="CC516" s="110">
        <f t="shared" si="557"/>
        <v>0</v>
      </c>
      <c r="CH516" s="251"/>
      <c r="CI516" s="41">
        <v>21.125</v>
      </c>
      <c r="CJ516" s="33">
        <f t="shared" si="609"/>
        <v>0</v>
      </c>
      <c r="CK516" s="33">
        <f>Gen_Cons_Horario!B4166</f>
        <v>0</v>
      </c>
      <c r="CL516" s="35">
        <f t="shared" si="584"/>
        <v>0</v>
      </c>
      <c r="CM516" s="116">
        <f>IF(AND(CL516&gt;0,CL516*$B$4+CS515&lt;=$B$2*'SFV+BESS'!$I$9,CL516&lt;'SFV+BESS'!$I$7), CL516*$B$4, IF(AND(CL516&gt;0,CL516*$B$4+CS515&gt;$B$2*'SFV+BESS'!$I$9,CL516*$B$4&lt;'SFV+BESS'!$I$7),$B$2*'SFV+BESS'!$I$9-CS515,IF(AND(CL516&gt;0,CL516*$B$4+CS515&gt;$B$2*'SFV+BESS'!$I$9,CL516*$B$4&gt;'SFV+BESS'!$I$7,CS515&lt;$B$2*'SFV+BESS'!$I$9),$B$2*'SFV+BESS'!$I$9-CS515,IF(AND(CL516&gt;0,CL516*$B$4+CS515&lt;=$B$2*'SFV+BESS'!$I$9,CL516&gt;'SFV+BESS'!$I$7),'SFV+BESS'!$I$7,0))))</f>
        <v>0</v>
      </c>
      <c r="CN516" s="27">
        <f>IF(AND(CL516&lt;0,CS515+CL516/$B$5&gt;$H$2,-CL516/'Carga-Descarga Año'!$B$5&lt;'SFV+BESS'!$I$7),CL516/$B$5,IF(AND(CL516&lt;0,CS515+CL516/$B$5&gt;$H$2,-CL516/'Carga-Descarga Año'!$B$5&gt;'SFV+BESS'!$I$7),-'SFV+BESS'!$I$7,IF(AND(CL516&lt;0,CS515+CL516/$B$5&lt;$H$2),-MIN('SFV+BESS'!$I$7,CS515-$H$2),0)))</f>
        <v>0</v>
      </c>
      <c r="CO516" s="33"/>
      <c r="CP516" s="33">
        <f t="shared" si="592"/>
        <v>0</v>
      </c>
      <c r="CQ516" s="27">
        <f t="shared" si="558"/>
        <v>0</v>
      </c>
      <c r="CR516" s="27">
        <f t="shared" si="593"/>
        <v>0</v>
      </c>
      <c r="CS516" s="28">
        <f>IF((CS515+CM516+CN516)&gt;=$B$2*'SFV+BESS'!$I$9, $B$2*'SFV+BESS'!$I$9, (CS515+CM516+CN516))</f>
        <v>173.61249999999998</v>
      </c>
      <c r="CT516" s="110">
        <f t="shared" si="559"/>
        <v>0</v>
      </c>
      <c r="CY516" s="251"/>
      <c r="CZ516" s="41">
        <v>21.125</v>
      </c>
      <c r="DA516" s="33">
        <f t="shared" si="610"/>
        <v>0</v>
      </c>
      <c r="DB516" s="33">
        <f>Gen_Cons_Horario!B4886</f>
        <v>0</v>
      </c>
      <c r="DC516" s="35">
        <f t="shared" si="575"/>
        <v>0</v>
      </c>
      <c r="DD516" s="116">
        <f>IF(AND(DC516&gt;0,DC516*$B$4+DJ515&lt;=$B$2*'SFV+BESS'!$I$9,DC516&lt;'SFV+BESS'!$I$7), DC516*$B$4, IF(AND(DC516&gt;0,DC516*$B$4+DJ515&gt;$B$2*'SFV+BESS'!$I$9,DC516*$B$4&lt;'SFV+BESS'!$I$7),$B$2*'SFV+BESS'!$I$9-DJ515,IF(AND(DC516&gt;0,DC516*$B$4+DJ515&gt;$B$2*'SFV+BESS'!$I$9,DC516*$B$4&gt;'SFV+BESS'!$I$7,DJ515&lt;$B$2*'SFV+BESS'!$I$9),$B$2*'SFV+BESS'!$I$9-DJ515,IF(AND(DC516&gt;0,DC516*$B$4+DJ515&lt;=$B$2*'SFV+BESS'!$I$9,DC516&gt;'SFV+BESS'!$I$7),'SFV+BESS'!$I$7,0))))</f>
        <v>0</v>
      </c>
      <c r="DE516" s="27">
        <f>IF(AND(DC516&lt;0,DJ515+DC516/$B$5&gt;$H$2,-DC516/'Carga-Descarga Año'!$B$5&lt;'SFV+BESS'!$I$7),DC516/$B$5,IF(AND(DC516&lt;0,DJ515+DC516/$B$5&gt;$H$2,-DC516/'Carga-Descarga Año'!$B$5&gt;'SFV+BESS'!$I$7),-'SFV+BESS'!$I$7,IF(AND(DC516&lt;0,DJ515+DC516/$B$5&lt;$H$2),-MIN('SFV+BESS'!$I$7,DJ515-$H$2),0)))</f>
        <v>0</v>
      </c>
      <c r="DF516" s="33"/>
      <c r="DG516" s="33">
        <f t="shared" si="594"/>
        <v>0</v>
      </c>
      <c r="DH516" s="27">
        <f t="shared" si="560"/>
        <v>0</v>
      </c>
      <c r="DI516" s="27">
        <f t="shared" si="561"/>
        <v>0</v>
      </c>
      <c r="DJ516" s="28">
        <f>IF((DJ515+DD516+DE516)&gt;=$B$2*'SFV+BESS'!$I$9, $B$2*'SFV+BESS'!$I$9, (DJ515+DD516+DE516))</f>
        <v>173.61249999999998</v>
      </c>
      <c r="DK516" s="110">
        <f t="shared" si="562"/>
        <v>0</v>
      </c>
      <c r="DP516" s="251"/>
      <c r="DQ516" s="41">
        <v>21.125</v>
      </c>
      <c r="DR516" s="33">
        <f t="shared" si="611"/>
        <v>0</v>
      </c>
      <c r="DS516" s="33">
        <f>Gen_Cons_Horario!B5630</f>
        <v>0</v>
      </c>
      <c r="DT516" s="35">
        <f t="shared" si="576"/>
        <v>0</v>
      </c>
      <c r="DU516" s="116">
        <f>IF(AND(DT516&gt;0,DT516*$B$4+EA515&lt;=$B$2*'SFV+BESS'!$I$9,DT516&lt;'SFV+BESS'!$I$7), DT516*$B$4, IF(AND(DT516&gt;0,DT516*$B$4+EA515&gt;$B$2*'SFV+BESS'!$I$9,DT516*$B$4&lt;'SFV+BESS'!$I$7),$B$2*'SFV+BESS'!$I$9-EA515,IF(AND(DT516&gt;0,DT516*$B$4+EA515&gt;$B$2*'SFV+BESS'!$I$9,DT516*$B$4&gt;'SFV+BESS'!$I$7,EA515&lt;$B$2*'SFV+BESS'!$I$9),$B$2*'SFV+BESS'!$I$9-EA515,IF(AND(DT516&gt;0,DT516*$B$4+EA515&lt;=$B$2*'SFV+BESS'!$I$9,DT516&gt;'SFV+BESS'!$I$7),'SFV+BESS'!$I$7,0))))</f>
        <v>0</v>
      </c>
      <c r="DV516" s="27">
        <f>IF(AND(DT516&lt;0,EA515+DT516/$B$5&gt;$H$2,-DT516/'Carga-Descarga Año'!$B$5&lt;'SFV+BESS'!$I$7),DT516/$B$5,IF(AND(DT516&lt;0,EA515+DT516/$B$5&gt;$H$2,-DT516/'Carga-Descarga Año'!$B$5&gt;'SFV+BESS'!$I$7),-'SFV+BESS'!$I$7,IF(AND(DT516&lt;0,EA515+DT516/$B$5&lt;$H$2),-MIN('SFV+BESS'!$I$7,EA515-$H$2),0)))</f>
        <v>0</v>
      </c>
      <c r="DW516" s="33"/>
      <c r="DX516" s="33">
        <f t="shared" si="595"/>
        <v>0</v>
      </c>
      <c r="DY516" s="27">
        <f t="shared" si="563"/>
        <v>0</v>
      </c>
      <c r="DZ516" s="27">
        <f t="shared" si="596"/>
        <v>0</v>
      </c>
      <c r="EA516" s="28">
        <f>IF((EA515+DU516+DV516)&gt;=$B$2*'SFV+BESS'!$I$9, $B$2*'SFV+BESS'!$I$9, (EA515+DU516+DV516))</f>
        <v>173.61249999999998</v>
      </c>
      <c r="EB516" s="110">
        <f t="shared" si="564"/>
        <v>0</v>
      </c>
      <c r="EG516" s="251"/>
      <c r="EH516" s="41">
        <v>21.125</v>
      </c>
      <c r="EI516" s="33">
        <f t="shared" si="612"/>
        <v>0</v>
      </c>
      <c r="EJ516" s="33">
        <f>Gen_Cons_Horario!B6374</f>
        <v>0</v>
      </c>
      <c r="EK516" s="35">
        <f t="shared" si="577"/>
        <v>0</v>
      </c>
      <c r="EL516" s="116">
        <f>IF(AND(EK516&gt;0,EK516*$B$4+ER515&lt;=$B$2*'SFV+BESS'!$I$9,EK516&lt;'SFV+BESS'!$I$7), EK516*$B$4, IF(AND(EK516&gt;0,EK516*$B$4+ER515&gt;$B$2*'SFV+BESS'!$I$9,EK516*$B$4&lt;'SFV+BESS'!$I$7),$B$2*'SFV+BESS'!$I$9-ER515,IF(AND(EK516&gt;0,EK516*$B$4+ER515&gt;$B$2*'SFV+BESS'!$I$9,EK516*$B$4&gt;'SFV+BESS'!$I$7,ER515&lt;$B$2*'SFV+BESS'!$I$9),$B$2*'SFV+BESS'!$I$9-ER515,IF(AND(EK516&gt;0,EK516*$B$4+ER515&lt;=$B$2*'SFV+BESS'!$I$9,EK516&gt;'SFV+BESS'!$I$7),'SFV+BESS'!$I$7,0))))</f>
        <v>0</v>
      </c>
      <c r="EM516" s="27">
        <f>IF(AND(EK516&lt;0,ER515+EK516/$B$5&gt;$H$2,-EK516/'Carga-Descarga Año'!$B$5&lt;'SFV+BESS'!$I$7),EK516/$B$5,IF(AND(EK516&lt;0,ER515+EK516/$B$5&gt;$H$2,-EK516/'Carga-Descarga Año'!$B$5&gt;'SFV+BESS'!$I$7),-'SFV+BESS'!$I$7,IF(AND(EK516&lt;0,ER515+EK516/$B$5&lt;$H$2),-MIN('SFV+BESS'!$I$7,ER515-$H$2),0)))</f>
        <v>0</v>
      </c>
      <c r="EN516" s="33"/>
      <c r="EO516" s="33">
        <f t="shared" si="597"/>
        <v>0</v>
      </c>
      <c r="EP516" s="27">
        <f t="shared" si="565"/>
        <v>0</v>
      </c>
      <c r="EQ516" s="27">
        <f t="shared" si="598"/>
        <v>0</v>
      </c>
      <c r="ER516" s="28">
        <f>IF((ER515+EL516+EM516)&gt;=$B$2*'SFV+BESS'!$I$9, $B$2*'SFV+BESS'!$I$9, (ER515+EL516+EM516))</f>
        <v>173.61249999999998</v>
      </c>
      <c r="ES516" s="110">
        <f t="shared" si="566"/>
        <v>0</v>
      </c>
      <c r="EX516" s="251"/>
      <c r="EY516" s="41">
        <v>21.125</v>
      </c>
      <c r="EZ516" s="33">
        <f t="shared" si="613"/>
        <v>0</v>
      </c>
      <c r="FA516" s="33">
        <f>Gen_Cons_Horario!B7094</f>
        <v>0</v>
      </c>
      <c r="FB516" s="35">
        <f t="shared" si="578"/>
        <v>0</v>
      </c>
      <c r="FC516" s="116">
        <f>IF(AND(FB516&gt;0,FB516*$B$4+FI515&lt;=$B$2*'SFV+BESS'!$I$9,FB516&lt;'SFV+BESS'!$I$7), FB516*$B$4, IF(AND(FB516&gt;0,FB516*$B$4+FI515&gt;$B$2*'SFV+BESS'!$I$9,FB516*$B$4&lt;'SFV+BESS'!$I$7),$B$2*'SFV+BESS'!$I$9-FI515,IF(AND(FB516&gt;0,FB516*$B$4+FI515&gt;$B$2*'SFV+BESS'!$I$9,FB516*$B$4&gt;'SFV+BESS'!$I$7,FI515&lt;$B$2*'SFV+BESS'!$I$9),$B$2*'SFV+BESS'!$I$9-FI515,IF(AND(FB516&gt;0,FB516*$B$4+FI515&lt;=$B$2*'SFV+BESS'!$I$9,FB516&gt;'SFV+BESS'!$I$7),'SFV+BESS'!$I$7,0))))</f>
        <v>0</v>
      </c>
      <c r="FD516" s="27">
        <f>IF(AND(FB516&lt;0,FI515+FB516/$B$5&gt;$H$2,-FB516/'Carga-Descarga Año'!$B$5&lt;'SFV+BESS'!$I$7),FB516/$B$5,IF(AND(FB516&lt;0,FI515+FB516/$B$5&gt;$H$2,-FB516/'Carga-Descarga Año'!$B$5&gt;'SFV+BESS'!$I$7),-'SFV+BESS'!$I$7,IF(AND(FB516&lt;0,FI515+FB516/$B$5&lt;$H$2),-MIN('SFV+BESS'!$I$7,FI515-$H$2),0)))</f>
        <v>0</v>
      </c>
      <c r="FE516" s="33"/>
      <c r="FF516" s="33">
        <f t="shared" si="599"/>
        <v>0</v>
      </c>
      <c r="FG516" s="27">
        <f t="shared" si="567"/>
        <v>0</v>
      </c>
      <c r="FH516" s="27">
        <f t="shared" si="600"/>
        <v>0</v>
      </c>
      <c r="FI516" s="28">
        <f>IF((FI515+FC516+FD516)&gt;=$B$2*'SFV+BESS'!$I$9, $B$2*'SFV+BESS'!$I$9, (FI515+FC516+FD516))</f>
        <v>173.61249999999998</v>
      </c>
      <c r="FJ516" s="110">
        <f t="shared" si="568"/>
        <v>0</v>
      </c>
      <c r="FO516" s="251"/>
      <c r="FP516" s="41">
        <v>21.125</v>
      </c>
      <c r="FQ516" s="33">
        <f t="shared" si="614"/>
        <v>0</v>
      </c>
      <c r="FR516" s="33">
        <f>Gen_Cons_Horario!B7838</f>
        <v>0</v>
      </c>
      <c r="FS516" s="35">
        <f t="shared" si="579"/>
        <v>0</v>
      </c>
      <c r="FT516" s="116">
        <f>IF(AND(FS516&gt;0,FS516*$B$4+FZ515&lt;=$B$2*'SFV+BESS'!$I$9,FS516&lt;'SFV+BESS'!$I$7), FS516*$B$4, IF(AND(FS516&gt;0,FS516*$B$4+FZ515&gt;$B$2*'SFV+BESS'!$I$9,FS516*$B$4&lt;'SFV+BESS'!$I$7),$B$2*'SFV+BESS'!$I$9-FZ515,IF(AND(FS516&gt;0,FS516*$B$4+FZ515&gt;$B$2*'SFV+BESS'!$I$9,FS516*$B$4&gt;'SFV+BESS'!$I$7,FZ515&lt;$B$2*'SFV+BESS'!$I$9),$B$2*'SFV+BESS'!$I$9-FZ515,IF(AND(FS516&gt;0,FS516*$B$4+FZ515&lt;=$B$2*'SFV+BESS'!$I$9,FS516&gt;'SFV+BESS'!$I$7),'SFV+BESS'!$I$7,0))))</f>
        <v>0</v>
      </c>
      <c r="FU516" s="27">
        <f>IF(AND(FS516&lt;0,FZ515+FS516/$B$5&gt;$H$2,-FS516/'Carga-Descarga Año'!$B$5&lt;'SFV+BESS'!$I$7),FS516/$B$5,IF(AND(FS516&lt;0,FZ515+FS516/$B$5&gt;$H$2,-FS516/'Carga-Descarga Año'!$B$5&gt;'SFV+BESS'!$I$7),-'SFV+BESS'!$I$7,IF(AND(FS516&lt;0,FZ515+FS516/$B$5&lt;$H$2),-MIN('SFV+BESS'!$I$7,FZ515-$H$2),0)))</f>
        <v>0</v>
      </c>
      <c r="FV516" s="33"/>
      <c r="FW516" s="33">
        <f t="shared" si="601"/>
        <v>0</v>
      </c>
      <c r="FX516" s="27">
        <f t="shared" si="569"/>
        <v>0</v>
      </c>
      <c r="FY516" s="27">
        <f t="shared" si="602"/>
        <v>0</v>
      </c>
      <c r="FZ516" s="28">
        <f>IF((FZ515+FT516+FU516)&gt;=$B$2*'SFV+BESS'!$I$9, $B$2*'SFV+BESS'!$I$9, (FZ515+FT516+FU516))</f>
        <v>173.61249999999998</v>
      </c>
      <c r="GA516" s="110">
        <f t="shared" si="570"/>
        <v>0</v>
      </c>
      <c r="GF516" s="251"/>
      <c r="GG516" s="41">
        <v>21.125</v>
      </c>
      <c r="GH516" s="33">
        <f t="shared" si="615"/>
        <v>0</v>
      </c>
      <c r="GI516" s="33">
        <f>Gen_Cons_Horario!B8558</f>
        <v>0</v>
      </c>
      <c r="GJ516" s="35">
        <f t="shared" si="585"/>
        <v>0</v>
      </c>
      <c r="GK516" s="116">
        <f>IF(AND(GJ516&gt;0,GJ516*$B$4+GQ515&lt;=$B$2*'SFV+BESS'!$I$9,GJ516&lt;'SFV+BESS'!$I$7), GJ516*$B$4, IF(AND(GJ516&gt;0,GJ516*$B$4+GQ515&gt;$B$2*'SFV+BESS'!$I$9,GJ516*$B$4&lt;'SFV+BESS'!$I$7),$B$2*'SFV+BESS'!$I$9-GQ515,IF(AND(GJ516&gt;0,GJ516*$B$4+GQ515&gt;$B$2*'SFV+BESS'!$I$9,GJ516*$B$4&gt;'SFV+BESS'!$I$7,GQ515&lt;$B$2*'SFV+BESS'!$I$9),$B$2*'SFV+BESS'!$I$9-GQ515,IF(AND(GJ516&gt;0,GJ516*$B$4+GQ515&lt;=$B$2*'SFV+BESS'!$I$9,GJ516&gt;'SFV+BESS'!$I$7),'SFV+BESS'!$I$7,0))))</f>
        <v>0</v>
      </c>
      <c r="GL516" s="27">
        <f>IF(AND(GJ516&lt;0,GQ515+GJ516/$B$5&gt;$H$2,-GJ516/'Carga-Descarga Año'!$B$5&lt;'SFV+BESS'!$I$7),GJ516/$B$5,IF(AND(GJ516&lt;0,GQ515+GJ516/$B$5&gt;$H$2,-GJ516/'Carga-Descarga Año'!$B$5&gt;'SFV+BESS'!$I$7),-'SFV+BESS'!$I$7,IF(AND(GJ516&lt;0,GQ515+GJ516/$B$5&lt;$H$2),-MIN('SFV+BESS'!$I$7,GQ515-$H$2),0)))</f>
        <v>0</v>
      </c>
      <c r="GM516" s="33"/>
      <c r="GN516" s="33">
        <f t="shared" si="603"/>
        <v>0</v>
      </c>
      <c r="GO516" s="27">
        <f t="shared" si="571"/>
        <v>0</v>
      </c>
      <c r="GP516" s="27">
        <f t="shared" si="604"/>
        <v>0</v>
      </c>
      <c r="GQ516" s="28">
        <f>IF((GQ515+GK516+GL516)&gt;=$B$2*'SFV+BESS'!$I$9, $B$2*'SFV+BESS'!$I$9, (GQ515+GK516+GL516))</f>
        <v>173.61249999999998</v>
      </c>
      <c r="GR516" s="110">
        <f t="shared" si="572"/>
        <v>0</v>
      </c>
    </row>
    <row r="517" spans="1:200">
      <c r="A517" s="249"/>
      <c r="B517" s="41">
        <v>21.1666666666667</v>
      </c>
      <c r="C517" s="38">
        <f t="shared" si="586"/>
        <v>0</v>
      </c>
      <c r="D517" s="2">
        <f>Gen_Cons_Horario!B543</f>
        <v>0</v>
      </c>
      <c r="E517" s="140">
        <f t="shared" si="544"/>
        <v>0</v>
      </c>
      <c r="F517" s="116">
        <f>IF(AND(E517&gt;0,E517*$B$4+L516&lt;=$B$2*'SFV+BESS'!$I$9,E517&lt;'SFV+BESS'!$I$7), E517*$B$4, IF(AND(E517&gt;0,E517*$B$4+L516&gt;$B$2*'SFV+BESS'!$I$9,E517*$B$4&lt;'SFV+BESS'!$I$7),$B$2*'SFV+BESS'!$I$9-L516,IF(AND(E517&gt;0,E517*$B$4+L516&gt;$B$2*'SFV+BESS'!$I$9,E517*$B$4&gt;'SFV+BESS'!$I$7,L516&lt;$B$2*'SFV+BESS'!$I$9),$B$2*'SFV+BESS'!$I$9-L516,IF(AND(E517&gt;0,E517*$B$4+L516&lt;=$B$2*'SFV+BESS'!$I$9,E517&gt;'SFV+BESS'!$I$7),'SFV+BESS'!$I$7,0))))</f>
        <v>0</v>
      </c>
      <c r="G517" s="27">
        <f>IF(AND(E517&lt;0,L516+E517/$B$5&gt;$H$2,-E517/'Carga-Descarga Año'!$B$5&lt;'SFV+BESS'!$I$7),E517/$B$5,IF(AND(E517&lt;0,L516+E517/$B$5&gt;$H$2,-E517/'Carga-Descarga Año'!$B$5&gt;'SFV+BESS'!$I$7),-'SFV+BESS'!$I$7,IF(AND(E517&lt;0,L516+E517/$B$5&lt;$H$2),-MIN('SFV+BESS'!$I$7,L516-$H$2),0)))</f>
        <v>0</v>
      </c>
      <c r="I517" s="38">
        <f t="shared" si="545"/>
        <v>0</v>
      </c>
      <c r="J517" s="27">
        <f t="shared" si="547"/>
        <v>0</v>
      </c>
      <c r="K517" s="27">
        <f t="shared" si="546"/>
        <v>0</v>
      </c>
      <c r="L517" s="28">
        <f>IF((L516+F517+G517)&gt;=$B$2*'SFV+BESS'!$I$9, $B$2*'SFV+BESS'!$I$9, (L516+F517+G517))</f>
        <v>123.90821159074699</v>
      </c>
      <c r="M517" s="110">
        <f t="shared" si="548"/>
        <v>0</v>
      </c>
      <c r="R517" s="251"/>
      <c r="S517" s="41">
        <v>21.1666666666667</v>
      </c>
      <c r="T517" s="2">
        <f t="shared" si="605"/>
        <v>0</v>
      </c>
      <c r="U517" s="2">
        <f>Gen_Cons_Horario!B1287</f>
        <v>0</v>
      </c>
      <c r="V517" s="35">
        <f t="shared" si="580"/>
        <v>0</v>
      </c>
      <c r="W517" s="116">
        <f>IF(AND(V517&gt;0,V517*$B$4+AC516&lt;=$B$2*'SFV+BESS'!$I$9,V517&lt;'SFV+BESS'!$I$7), V517*$B$4, IF(AND(V517&gt;0,V517*$B$4+AC516&gt;$B$2*'SFV+BESS'!$I$9,V517*$B$4&lt;'SFV+BESS'!$I$7),$B$2*'SFV+BESS'!$I$9-AC516,IF(AND(V517&gt;0,V517*$B$4+AC516&gt;$B$2*'SFV+BESS'!$I$9,V517*$B$4&gt;'SFV+BESS'!$I$7,AC516&lt;$B$2*'SFV+BESS'!$I$9),$B$2*'SFV+BESS'!$I$9-AC516,IF(AND(V517&gt;0,V517*$B$4+AC516&lt;=$B$2*'SFV+BESS'!$I$9,V517&gt;'SFV+BESS'!$I$7),'SFV+BESS'!$I$7,0))))</f>
        <v>0</v>
      </c>
      <c r="X517" s="27">
        <f>IF(AND(V517&lt;0,AC516+V517/$B$5&gt;$H$2,-V517/'Carga-Descarga Año'!$B$5&lt;'SFV+BESS'!$I$7),V517/$B$5,IF(AND(V517&lt;0,AC516+V517/$B$5&gt;$H$2,-V517/'Carga-Descarga Año'!$B$5&gt;'SFV+BESS'!$I$7),-'SFV+BESS'!$I$7,IF(AND(V517&lt;0,AC516+V517/$B$5&lt;$H$2),-MIN('SFV+BESS'!$I$7,AC516-$H$2),0)))</f>
        <v>0</v>
      </c>
      <c r="Z517" s="33">
        <f t="shared" si="574"/>
        <v>0</v>
      </c>
      <c r="AA517" s="27">
        <f t="shared" si="549"/>
        <v>0</v>
      </c>
      <c r="AB517" s="27">
        <f t="shared" si="573"/>
        <v>0</v>
      </c>
      <c r="AC517" s="28">
        <f>IF((AC516+W517+X517)&gt;=$B$2*'SFV+BESS'!$I$9, $B$2*'SFV+BESS'!$I$9, (AC516+W517+X517))</f>
        <v>173.61249999999998</v>
      </c>
      <c r="AD517" s="110">
        <f t="shared" si="550"/>
        <v>0</v>
      </c>
      <c r="AI517" s="251"/>
      <c r="AJ517" s="41">
        <v>21.1666666666667</v>
      </c>
      <c r="AK517" s="52">
        <f t="shared" si="606"/>
        <v>0</v>
      </c>
      <c r="AL517" s="33">
        <f>Gen_Cons_Horario!B1959</f>
        <v>0</v>
      </c>
      <c r="AM517" s="35">
        <f t="shared" si="581"/>
        <v>0</v>
      </c>
      <c r="AN517" s="116">
        <f>IF(AND(AM517&gt;0,AM517*$B$4+AT516&lt;=$B$2*'SFV+BESS'!$I$9,AM517&lt;'SFV+BESS'!$I$7), AM517*$B$4, IF(AND(AM517&gt;0,AM517*$B$4+AT516&gt;$B$2*'SFV+BESS'!$I$9,AM517*$B$4&lt;'SFV+BESS'!$I$7),$B$2*'SFV+BESS'!$I$9-AT516,IF(AND(AM517&gt;0,AM517*$B$4+AT516&gt;$B$2*'SFV+BESS'!$I$9,AM517*$B$4&gt;'SFV+BESS'!$I$7,AT516&lt;$B$2*'SFV+BESS'!$I$9),$B$2*'SFV+BESS'!$I$9-AT516,IF(AND(AM517&gt;0,AM517*$B$4+AT516&lt;=$B$2*'SFV+BESS'!$I$9,AM517&gt;'SFV+BESS'!$I$7),'SFV+BESS'!$I$7,0))))</f>
        <v>0</v>
      </c>
      <c r="AO517" s="27">
        <f>IF(AND(AM517&lt;0,AT516+AM517/$B$5&gt;$H$2,-AM517/'Carga-Descarga Año'!$B$5&lt;'SFV+BESS'!$I$7),AM517/$B$5,IF(AND(AM517&lt;0,AT516+AM517/$B$5&gt;$H$2,-AM517/'Carga-Descarga Año'!$B$5&gt;'SFV+BESS'!$I$7),-'SFV+BESS'!$I$7,IF(AND(AM517&lt;0,AT516+AM517/$B$5&lt;$H$2),-MIN('SFV+BESS'!$I$7,AT516-$H$2),0)))</f>
        <v>0</v>
      </c>
      <c r="AP517" s="33"/>
      <c r="AQ517" s="33">
        <f t="shared" si="587"/>
        <v>0</v>
      </c>
      <c r="AR517" s="27">
        <f t="shared" si="551"/>
        <v>0</v>
      </c>
      <c r="AS517" s="27">
        <f t="shared" si="588"/>
        <v>0</v>
      </c>
      <c r="AT517" s="28">
        <f>IF((AT516+AN517+AO517)&gt;=$B$2*'SFV+BESS'!$I$9, $B$2*'SFV+BESS'!$I$9, (AT516+AN517+AO517))</f>
        <v>173.61249999999998</v>
      </c>
      <c r="AU517" s="110">
        <f t="shared" si="552"/>
        <v>0</v>
      </c>
      <c r="AZ517" s="251"/>
      <c r="BA517" s="41">
        <v>21.1666666666667</v>
      </c>
      <c r="BB517" s="33">
        <f t="shared" si="607"/>
        <v>0</v>
      </c>
      <c r="BC517" s="33">
        <f>Gen_Cons_Horario!B2703</f>
        <v>0</v>
      </c>
      <c r="BD517" s="35">
        <f t="shared" si="582"/>
        <v>0</v>
      </c>
      <c r="BE517" s="116">
        <f>IF(AND(BD517&gt;0,BD517*$B$4+BK516&lt;=$B$2*'SFV+BESS'!$I$9,BD517&lt;'SFV+BESS'!$I$7), BD517*$B$4, IF(AND(BD517&gt;0,BD517*$B$4+BK516&gt;$B$2*'SFV+BESS'!$I$9,BD517*$B$4&lt;'SFV+BESS'!$I$7),$B$2*'SFV+BESS'!$I$9-BK516,IF(AND(BD517&gt;0,BD517*$B$4+BK516&gt;$B$2*'SFV+BESS'!$I$9,BD517*$B$4&gt;'SFV+BESS'!$I$7,BK516&lt;$B$2*'SFV+BESS'!$I$9),$B$2*'SFV+BESS'!$I$9-BK516,IF(AND(BD517&gt;0,BD517*$B$4+BK516&lt;=$B$2*'SFV+BESS'!$I$9,BD517&gt;'SFV+BESS'!$I$7),'SFV+BESS'!$I$7,0))))</f>
        <v>0</v>
      </c>
      <c r="BF517" s="27">
        <f>IF(AND(BD517&lt;0,BK516+BD517/$B$5&gt;$H$2,-BD517/'Carga-Descarga Año'!$B$5&lt;'SFV+BESS'!$I$7),BD517/$B$5,IF(AND(BD517&lt;0,BK516+BD517/$B$5&gt;$H$2,-BD517/'Carga-Descarga Año'!$B$5&gt;'SFV+BESS'!$I$7),-'SFV+BESS'!$I$7,IF(AND(BD517&lt;0,BK516+BD517/$B$5&lt;$H$2),-MIN('SFV+BESS'!$I$7,BK516-$H$2),0)))</f>
        <v>0</v>
      </c>
      <c r="BG517" s="33"/>
      <c r="BH517" s="33">
        <f t="shared" si="589"/>
        <v>0</v>
      </c>
      <c r="BI517" s="27">
        <f t="shared" si="553"/>
        <v>0</v>
      </c>
      <c r="BJ517" s="27">
        <f t="shared" si="590"/>
        <v>0</v>
      </c>
      <c r="BK517" s="28">
        <f>IF((BK516+BE517+BF517)&gt;=$B$2*'SFV+BESS'!$I$9, $B$2*'SFV+BESS'!$I$9, (BK516+BE517+BF517))</f>
        <v>173.61249999999998</v>
      </c>
      <c r="BL517" s="110">
        <f t="shared" si="554"/>
        <v>0</v>
      </c>
      <c r="BQ517" s="251"/>
      <c r="BR517" s="41">
        <v>21.1666666666667</v>
      </c>
      <c r="BS517" s="33">
        <f t="shared" si="608"/>
        <v>0</v>
      </c>
      <c r="BT517" s="33">
        <f>Gen_Cons_Horario!B3423</f>
        <v>0</v>
      </c>
      <c r="BU517" s="35">
        <f t="shared" si="583"/>
        <v>0</v>
      </c>
      <c r="BV517" s="116">
        <f>IF(AND(BU517&gt;0,BU517*$B$4+CB516&lt;=$B$2*'SFV+BESS'!$I$9,BU517&lt;'SFV+BESS'!$I$7), BU517*$B$4, IF(AND(BU517&gt;0,BU517*$B$4+CB516&gt;$B$2*'SFV+BESS'!$I$9,BU517*$B$4&lt;'SFV+BESS'!$I$7),$B$2*'SFV+BESS'!$I$9-CB516,IF(AND(BU517&gt;0,BU517*$B$4+CB516&gt;$B$2*'SFV+BESS'!$I$9,BU517*$B$4&gt;'SFV+BESS'!$I$7,CB516&lt;$B$2*'SFV+BESS'!$I$9),$B$2*'SFV+BESS'!$I$9-CB516,IF(AND(BU517&gt;0,BU517*$B$4+CB516&lt;=$B$2*'SFV+BESS'!$I$9,BU517&gt;'SFV+BESS'!$I$7),'SFV+BESS'!$I$7,0))))</f>
        <v>0</v>
      </c>
      <c r="BW517" s="27">
        <f>IF(AND(BU517&lt;0,CB516+BU517/$B$5&gt;$H$2,-BU517/'Carga-Descarga Año'!$B$5&lt;'SFV+BESS'!$I$7),BU517/$B$5,IF(AND(BU517&lt;0,CB516+BU517/$B$5&gt;$H$2,-BU517/'Carga-Descarga Año'!$B$5&gt;'SFV+BESS'!$I$7),-'SFV+BESS'!$I$7,IF(AND(BU517&lt;0,CB516+BU517/$B$5&lt;$H$2),-MIN('SFV+BESS'!$I$7,CB516-$H$2),0)))</f>
        <v>0</v>
      </c>
      <c r="BX517" s="33"/>
      <c r="BY517" s="33">
        <f t="shared" si="591"/>
        <v>0</v>
      </c>
      <c r="BZ517" s="27">
        <f t="shared" si="555"/>
        <v>0</v>
      </c>
      <c r="CA517" s="27">
        <f t="shared" si="556"/>
        <v>0</v>
      </c>
      <c r="CB517" s="28">
        <f>IF((CB516+BV517+BW517)&gt;=$B$2*'SFV+BESS'!$I$9, $B$2*'SFV+BESS'!$I$9, (CB516+BV517+BW517))</f>
        <v>173.61249999999998</v>
      </c>
      <c r="CC517" s="110">
        <f t="shared" si="557"/>
        <v>0</v>
      </c>
      <c r="CH517" s="251"/>
      <c r="CI517" s="41">
        <v>21.1666666666667</v>
      </c>
      <c r="CJ517" s="33">
        <f t="shared" si="609"/>
        <v>0</v>
      </c>
      <c r="CK517" s="33">
        <f>Gen_Cons_Horario!B4167</f>
        <v>0</v>
      </c>
      <c r="CL517" s="35">
        <f t="shared" si="584"/>
        <v>0</v>
      </c>
      <c r="CM517" s="116">
        <f>IF(AND(CL517&gt;0,CL517*$B$4+CS516&lt;=$B$2*'SFV+BESS'!$I$9,CL517&lt;'SFV+BESS'!$I$7), CL517*$B$4, IF(AND(CL517&gt;0,CL517*$B$4+CS516&gt;$B$2*'SFV+BESS'!$I$9,CL517*$B$4&lt;'SFV+BESS'!$I$7),$B$2*'SFV+BESS'!$I$9-CS516,IF(AND(CL517&gt;0,CL517*$B$4+CS516&gt;$B$2*'SFV+BESS'!$I$9,CL517*$B$4&gt;'SFV+BESS'!$I$7,CS516&lt;$B$2*'SFV+BESS'!$I$9),$B$2*'SFV+BESS'!$I$9-CS516,IF(AND(CL517&gt;0,CL517*$B$4+CS516&lt;=$B$2*'SFV+BESS'!$I$9,CL517&gt;'SFV+BESS'!$I$7),'SFV+BESS'!$I$7,0))))</f>
        <v>0</v>
      </c>
      <c r="CN517" s="27">
        <f>IF(AND(CL517&lt;0,CS516+CL517/$B$5&gt;$H$2,-CL517/'Carga-Descarga Año'!$B$5&lt;'SFV+BESS'!$I$7),CL517/$B$5,IF(AND(CL517&lt;0,CS516+CL517/$B$5&gt;$H$2,-CL517/'Carga-Descarga Año'!$B$5&gt;'SFV+BESS'!$I$7),-'SFV+BESS'!$I$7,IF(AND(CL517&lt;0,CS516+CL517/$B$5&lt;$H$2),-MIN('SFV+BESS'!$I$7,CS516-$H$2),0)))</f>
        <v>0</v>
      </c>
      <c r="CO517" s="33"/>
      <c r="CP517" s="33">
        <f t="shared" si="592"/>
        <v>0</v>
      </c>
      <c r="CQ517" s="27">
        <f t="shared" si="558"/>
        <v>0</v>
      </c>
      <c r="CR517" s="27">
        <f t="shared" si="593"/>
        <v>0</v>
      </c>
      <c r="CS517" s="28">
        <f>IF((CS516+CM517+CN517)&gt;=$B$2*'SFV+BESS'!$I$9, $B$2*'SFV+BESS'!$I$9, (CS516+CM517+CN517))</f>
        <v>173.61249999999998</v>
      </c>
      <c r="CT517" s="110">
        <f t="shared" si="559"/>
        <v>0</v>
      </c>
      <c r="CY517" s="251"/>
      <c r="CZ517" s="41">
        <v>21.1666666666667</v>
      </c>
      <c r="DA517" s="33">
        <f t="shared" si="610"/>
        <v>0</v>
      </c>
      <c r="DB517" s="33">
        <f>Gen_Cons_Horario!B4887</f>
        <v>0</v>
      </c>
      <c r="DC517" s="35">
        <f t="shared" si="575"/>
        <v>0</v>
      </c>
      <c r="DD517" s="116">
        <f>IF(AND(DC517&gt;0,DC517*$B$4+DJ516&lt;=$B$2*'SFV+BESS'!$I$9,DC517&lt;'SFV+BESS'!$I$7), DC517*$B$4, IF(AND(DC517&gt;0,DC517*$B$4+DJ516&gt;$B$2*'SFV+BESS'!$I$9,DC517*$B$4&lt;'SFV+BESS'!$I$7),$B$2*'SFV+BESS'!$I$9-DJ516,IF(AND(DC517&gt;0,DC517*$B$4+DJ516&gt;$B$2*'SFV+BESS'!$I$9,DC517*$B$4&gt;'SFV+BESS'!$I$7,DJ516&lt;$B$2*'SFV+BESS'!$I$9),$B$2*'SFV+BESS'!$I$9-DJ516,IF(AND(DC517&gt;0,DC517*$B$4+DJ516&lt;=$B$2*'SFV+BESS'!$I$9,DC517&gt;'SFV+BESS'!$I$7),'SFV+BESS'!$I$7,0))))</f>
        <v>0</v>
      </c>
      <c r="DE517" s="27">
        <f>IF(AND(DC517&lt;0,DJ516+DC517/$B$5&gt;$H$2,-DC517/'Carga-Descarga Año'!$B$5&lt;'SFV+BESS'!$I$7),DC517/$B$5,IF(AND(DC517&lt;0,DJ516+DC517/$B$5&gt;$H$2,-DC517/'Carga-Descarga Año'!$B$5&gt;'SFV+BESS'!$I$7),-'SFV+BESS'!$I$7,IF(AND(DC517&lt;0,DJ516+DC517/$B$5&lt;$H$2),-MIN('SFV+BESS'!$I$7,DJ516-$H$2),0)))</f>
        <v>0</v>
      </c>
      <c r="DF517" s="33"/>
      <c r="DG517" s="33">
        <f t="shared" si="594"/>
        <v>0</v>
      </c>
      <c r="DH517" s="27">
        <f t="shared" si="560"/>
        <v>0</v>
      </c>
      <c r="DI517" s="27">
        <f t="shared" si="561"/>
        <v>0</v>
      </c>
      <c r="DJ517" s="28">
        <f>IF((DJ516+DD517+DE517)&gt;=$B$2*'SFV+BESS'!$I$9, $B$2*'SFV+BESS'!$I$9, (DJ516+DD517+DE517))</f>
        <v>173.61249999999998</v>
      </c>
      <c r="DK517" s="110">
        <f t="shared" si="562"/>
        <v>0</v>
      </c>
      <c r="DP517" s="251"/>
      <c r="DQ517" s="41">
        <v>21.1666666666667</v>
      </c>
      <c r="DR517" s="33">
        <f t="shared" si="611"/>
        <v>0</v>
      </c>
      <c r="DS517" s="33">
        <f>Gen_Cons_Horario!B5631</f>
        <v>0</v>
      </c>
      <c r="DT517" s="35">
        <f t="shared" si="576"/>
        <v>0</v>
      </c>
      <c r="DU517" s="116">
        <f>IF(AND(DT517&gt;0,DT517*$B$4+EA516&lt;=$B$2*'SFV+BESS'!$I$9,DT517&lt;'SFV+BESS'!$I$7), DT517*$B$4, IF(AND(DT517&gt;0,DT517*$B$4+EA516&gt;$B$2*'SFV+BESS'!$I$9,DT517*$B$4&lt;'SFV+BESS'!$I$7),$B$2*'SFV+BESS'!$I$9-EA516,IF(AND(DT517&gt;0,DT517*$B$4+EA516&gt;$B$2*'SFV+BESS'!$I$9,DT517*$B$4&gt;'SFV+BESS'!$I$7,EA516&lt;$B$2*'SFV+BESS'!$I$9),$B$2*'SFV+BESS'!$I$9-EA516,IF(AND(DT517&gt;0,DT517*$B$4+EA516&lt;=$B$2*'SFV+BESS'!$I$9,DT517&gt;'SFV+BESS'!$I$7),'SFV+BESS'!$I$7,0))))</f>
        <v>0</v>
      </c>
      <c r="DV517" s="27">
        <f>IF(AND(DT517&lt;0,EA516+DT517/$B$5&gt;$H$2,-DT517/'Carga-Descarga Año'!$B$5&lt;'SFV+BESS'!$I$7),DT517/$B$5,IF(AND(DT517&lt;0,EA516+DT517/$B$5&gt;$H$2,-DT517/'Carga-Descarga Año'!$B$5&gt;'SFV+BESS'!$I$7),-'SFV+BESS'!$I$7,IF(AND(DT517&lt;0,EA516+DT517/$B$5&lt;$H$2),-MIN('SFV+BESS'!$I$7,EA516-$H$2),0)))</f>
        <v>0</v>
      </c>
      <c r="DW517" s="33"/>
      <c r="DX517" s="33">
        <f t="shared" si="595"/>
        <v>0</v>
      </c>
      <c r="DY517" s="27">
        <f t="shared" si="563"/>
        <v>0</v>
      </c>
      <c r="DZ517" s="27">
        <f t="shared" si="596"/>
        <v>0</v>
      </c>
      <c r="EA517" s="28">
        <f>IF((EA516+DU517+DV517)&gt;=$B$2*'SFV+BESS'!$I$9, $B$2*'SFV+BESS'!$I$9, (EA516+DU517+DV517))</f>
        <v>173.61249999999998</v>
      </c>
      <c r="EB517" s="110">
        <f t="shared" si="564"/>
        <v>0</v>
      </c>
      <c r="EG517" s="251"/>
      <c r="EH517" s="41">
        <v>21.1666666666667</v>
      </c>
      <c r="EI517" s="33">
        <f t="shared" si="612"/>
        <v>0</v>
      </c>
      <c r="EJ517" s="33">
        <f>Gen_Cons_Horario!B6375</f>
        <v>0</v>
      </c>
      <c r="EK517" s="35">
        <f t="shared" si="577"/>
        <v>0</v>
      </c>
      <c r="EL517" s="116">
        <f>IF(AND(EK517&gt;0,EK517*$B$4+ER516&lt;=$B$2*'SFV+BESS'!$I$9,EK517&lt;'SFV+BESS'!$I$7), EK517*$B$4, IF(AND(EK517&gt;0,EK517*$B$4+ER516&gt;$B$2*'SFV+BESS'!$I$9,EK517*$B$4&lt;'SFV+BESS'!$I$7),$B$2*'SFV+BESS'!$I$9-ER516,IF(AND(EK517&gt;0,EK517*$B$4+ER516&gt;$B$2*'SFV+BESS'!$I$9,EK517*$B$4&gt;'SFV+BESS'!$I$7,ER516&lt;$B$2*'SFV+BESS'!$I$9),$B$2*'SFV+BESS'!$I$9-ER516,IF(AND(EK517&gt;0,EK517*$B$4+ER516&lt;=$B$2*'SFV+BESS'!$I$9,EK517&gt;'SFV+BESS'!$I$7),'SFV+BESS'!$I$7,0))))</f>
        <v>0</v>
      </c>
      <c r="EM517" s="27">
        <f>IF(AND(EK517&lt;0,ER516+EK517/$B$5&gt;$H$2,-EK517/'Carga-Descarga Año'!$B$5&lt;'SFV+BESS'!$I$7),EK517/$B$5,IF(AND(EK517&lt;0,ER516+EK517/$B$5&gt;$H$2,-EK517/'Carga-Descarga Año'!$B$5&gt;'SFV+BESS'!$I$7),-'SFV+BESS'!$I$7,IF(AND(EK517&lt;0,ER516+EK517/$B$5&lt;$H$2),-MIN('SFV+BESS'!$I$7,ER516-$H$2),0)))</f>
        <v>0</v>
      </c>
      <c r="EN517" s="33"/>
      <c r="EO517" s="33">
        <f t="shared" si="597"/>
        <v>0</v>
      </c>
      <c r="EP517" s="27">
        <f t="shared" si="565"/>
        <v>0</v>
      </c>
      <c r="EQ517" s="27">
        <f t="shared" si="598"/>
        <v>0</v>
      </c>
      <c r="ER517" s="28">
        <f>IF((ER516+EL517+EM517)&gt;=$B$2*'SFV+BESS'!$I$9, $B$2*'SFV+BESS'!$I$9, (ER516+EL517+EM517))</f>
        <v>173.61249999999998</v>
      </c>
      <c r="ES517" s="110">
        <f t="shared" si="566"/>
        <v>0</v>
      </c>
      <c r="EX517" s="251"/>
      <c r="EY517" s="41">
        <v>21.1666666666667</v>
      </c>
      <c r="EZ517" s="33">
        <f t="shared" si="613"/>
        <v>0</v>
      </c>
      <c r="FA517" s="33">
        <f>Gen_Cons_Horario!B7095</f>
        <v>0</v>
      </c>
      <c r="FB517" s="35">
        <f t="shared" si="578"/>
        <v>0</v>
      </c>
      <c r="FC517" s="116">
        <f>IF(AND(FB517&gt;0,FB517*$B$4+FI516&lt;=$B$2*'SFV+BESS'!$I$9,FB517&lt;'SFV+BESS'!$I$7), FB517*$B$4, IF(AND(FB517&gt;0,FB517*$B$4+FI516&gt;$B$2*'SFV+BESS'!$I$9,FB517*$B$4&lt;'SFV+BESS'!$I$7),$B$2*'SFV+BESS'!$I$9-FI516,IF(AND(FB517&gt;0,FB517*$B$4+FI516&gt;$B$2*'SFV+BESS'!$I$9,FB517*$B$4&gt;'SFV+BESS'!$I$7,FI516&lt;$B$2*'SFV+BESS'!$I$9),$B$2*'SFV+BESS'!$I$9-FI516,IF(AND(FB517&gt;0,FB517*$B$4+FI516&lt;=$B$2*'SFV+BESS'!$I$9,FB517&gt;'SFV+BESS'!$I$7),'SFV+BESS'!$I$7,0))))</f>
        <v>0</v>
      </c>
      <c r="FD517" s="27">
        <f>IF(AND(FB517&lt;0,FI516+FB517/$B$5&gt;$H$2,-FB517/'Carga-Descarga Año'!$B$5&lt;'SFV+BESS'!$I$7),FB517/$B$5,IF(AND(FB517&lt;0,FI516+FB517/$B$5&gt;$H$2,-FB517/'Carga-Descarga Año'!$B$5&gt;'SFV+BESS'!$I$7),-'SFV+BESS'!$I$7,IF(AND(FB517&lt;0,FI516+FB517/$B$5&lt;$H$2),-MIN('SFV+BESS'!$I$7,FI516-$H$2),0)))</f>
        <v>0</v>
      </c>
      <c r="FE517" s="33"/>
      <c r="FF517" s="33">
        <f t="shared" si="599"/>
        <v>0</v>
      </c>
      <c r="FG517" s="27">
        <f t="shared" si="567"/>
        <v>0</v>
      </c>
      <c r="FH517" s="27">
        <f t="shared" si="600"/>
        <v>0</v>
      </c>
      <c r="FI517" s="28">
        <f>IF((FI516+FC517+FD517)&gt;=$B$2*'SFV+BESS'!$I$9, $B$2*'SFV+BESS'!$I$9, (FI516+FC517+FD517))</f>
        <v>173.61249999999998</v>
      </c>
      <c r="FJ517" s="110">
        <f t="shared" si="568"/>
        <v>0</v>
      </c>
      <c r="FO517" s="251"/>
      <c r="FP517" s="41">
        <v>21.1666666666667</v>
      </c>
      <c r="FQ517" s="33">
        <f t="shared" si="614"/>
        <v>0</v>
      </c>
      <c r="FR517" s="33">
        <f>Gen_Cons_Horario!B7839</f>
        <v>0</v>
      </c>
      <c r="FS517" s="35">
        <f t="shared" si="579"/>
        <v>0</v>
      </c>
      <c r="FT517" s="116">
        <f>IF(AND(FS517&gt;0,FS517*$B$4+FZ516&lt;=$B$2*'SFV+BESS'!$I$9,FS517&lt;'SFV+BESS'!$I$7), FS517*$B$4, IF(AND(FS517&gt;0,FS517*$B$4+FZ516&gt;$B$2*'SFV+BESS'!$I$9,FS517*$B$4&lt;'SFV+BESS'!$I$7),$B$2*'SFV+BESS'!$I$9-FZ516,IF(AND(FS517&gt;0,FS517*$B$4+FZ516&gt;$B$2*'SFV+BESS'!$I$9,FS517*$B$4&gt;'SFV+BESS'!$I$7,FZ516&lt;$B$2*'SFV+BESS'!$I$9),$B$2*'SFV+BESS'!$I$9-FZ516,IF(AND(FS517&gt;0,FS517*$B$4+FZ516&lt;=$B$2*'SFV+BESS'!$I$9,FS517&gt;'SFV+BESS'!$I$7),'SFV+BESS'!$I$7,0))))</f>
        <v>0</v>
      </c>
      <c r="FU517" s="27">
        <f>IF(AND(FS517&lt;0,FZ516+FS517/$B$5&gt;$H$2,-FS517/'Carga-Descarga Año'!$B$5&lt;'SFV+BESS'!$I$7),FS517/$B$5,IF(AND(FS517&lt;0,FZ516+FS517/$B$5&gt;$H$2,-FS517/'Carga-Descarga Año'!$B$5&gt;'SFV+BESS'!$I$7),-'SFV+BESS'!$I$7,IF(AND(FS517&lt;0,FZ516+FS517/$B$5&lt;$H$2),-MIN('SFV+BESS'!$I$7,FZ516-$H$2),0)))</f>
        <v>0</v>
      </c>
      <c r="FV517" s="33"/>
      <c r="FW517" s="33">
        <f t="shared" si="601"/>
        <v>0</v>
      </c>
      <c r="FX517" s="27">
        <f t="shared" si="569"/>
        <v>0</v>
      </c>
      <c r="FY517" s="27">
        <f t="shared" si="602"/>
        <v>0</v>
      </c>
      <c r="FZ517" s="28">
        <f>IF((FZ516+FT517+FU517)&gt;=$B$2*'SFV+BESS'!$I$9, $B$2*'SFV+BESS'!$I$9, (FZ516+FT517+FU517))</f>
        <v>173.61249999999998</v>
      </c>
      <c r="GA517" s="110">
        <f t="shared" si="570"/>
        <v>0</v>
      </c>
      <c r="GF517" s="251"/>
      <c r="GG517" s="41">
        <v>21.1666666666667</v>
      </c>
      <c r="GH517" s="33">
        <f t="shared" si="615"/>
        <v>0</v>
      </c>
      <c r="GI517" s="33">
        <f>Gen_Cons_Horario!B8559</f>
        <v>0</v>
      </c>
      <c r="GJ517" s="35">
        <f t="shared" si="585"/>
        <v>0</v>
      </c>
      <c r="GK517" s="116">
        <f>IF(AND(GJ517&gt;0,GJ517*$B$4+GQ516&lt;=$B$2*'SFV+BESS'!$I$9,GJ517&lt;'SFV+BESS'!$I$7), GJ517*$B$4, IF(AND(GJ517&gt;0,GJ517*$B$4+GQ516&gt;$B$2*'SFV+BESS'!$I$9,GJ517*$B$4&lt;'SFV+BESS'!$I$7),$B$2*'SFV+BESS'!$I$9-GQ516,IF(AND(GJ517&gt;0,GJ517*$B$4+GQ516&gt;$B$2*'SFV+BESS'!$I$9,GJ517*$B$4&gt;'SFV+BESS'!$I$7,GQ516&lt;$B$2*'SFV+BESS'!$I$9),$B$2*'SFV+BESS'!$I$9-GQ516,IF(AND(GJ517&gt;0,GJ517*$B$4+GQ516&lt;=$B$2*'SFV+BESS'!$I$9,GJ517&gt;'SFV+BESS'!$I$7),'SFV+BESS'!$I$7,0))))</f>
        <v>0</v>
      </c>
      <c r="GL517" s="27">
        <f>IF(AND(GJ517&lt;0,GQ516+GJ517/$B$5&gt;$H$2,-GJ517/'Carga-Descarga Año'!$B$5&lt;'SFV+BESS'!$I$7),GJ517/$B$5,IF(AND(GJ517&lt;0,GQ516+GJ517/$B$5&gt;$H$2,-GJ517/'Carga-Descarga Año'!$B$5&gt;'SFV+BESS'!$I$7),-'SFV+BESS'!$I$7,IF(AND(GJ517&lt;0,GQ516+GJ517/$B$5&lt;$H$2),-MIN('SFV+BESS'!$I$7,GQ516-$H$2),0)))</f>
        <v>0</v>
      </c>
      <c r="GM517" s="33"/>
      <c r="GN517" s="33">
        <f t="shared" si="603"/>
        <v>0</v>
      </c>
      <c r="GO517" s="27">
        <f t="shared" si="571"/>
        <v>0</v>
      </c>
      <c r="GP517" s="27">
        <f t="shared" si="604"/>
        <v>0</v>
      </c>
      <c r="GQ517" s="28">
        <f>IF((GQ516+GK517+GL517)&gt;=$B$2*'SFV+BESS'!$I$9, $B$2*'SFV+BESS'!$I$9, (GQ516+GK517+GL517))</f>
        <v>173.61249999999998</v>
      </c>
      <c r="GR517" s="110">
        <f t="shared" si="572"/>
        <v>0</v>
      </c>
    </row>
    <row r="518" spans="1:200">
      <c r="A518" s="249"/>
      <c r="B518" s="41">
        <v>21.2083333333333</v>
      </c>
      <c r="C518" s="38">
        <f t="shared" si="586"/>
        <v>0</v>
      </c>
      <c r="D518" s="2">
        <f>Gen_Cons_Horario!B544</f>
        <v>0</v>
      </c>
      <c r="E518" s="140">
        <f t="shared" si="544"/>
        <v>0</v>
      </c>
      <c r="F518" s="116">
        <f>IF(AND(E518&gt;0,E518*$B$4+L517&lt;=$B$2*'SFV+BESS'!$I$9,E518&lt;'SFV+BESS'!$I$7), E518*$B$4, IF(AND(E518&gt;0,E518*$B$4+L517&gt;$B$2*'SFV+BESS'!$I$9,E518*$B$4&lt;'SFV+BESS'!$I$7),$B$2*'SFV+BESS'!$I$9-L517,IF(AND(E518&gt;0,E518*$B$4+L517&gt;$B$2*'SFV+BESS'!$I$9,E518*$B$4&gt;'SFV+BESS'!$I$7,L517&lt;$B$2*'SFV+BESS'!$I$9),$B$2*'SFV+BESS'!$I$9-L517,IF(AND(E518&gt;0,E518*$B$4+L517&lt;=$B$2*'SFV+BESS'!$I$9,E518&gt;'SFV+BESS'!$I$7),'SFV+BESS'!$I$7,0))))</f>
        <v>0</v>
      </c>
      <c r="G518" s="27">
        <f>IF(AND(E518&lt;0,L517+E518/$B$5&gt;$H$2,-E518/'Carga-Descarga Año'!$B$5&lt;'SFV+BESS'!$I$7),E518/$B$5,IF(AND(E518&lt;0,L517+E518/$B$5&gt;$H$2,-E518/'Carga-Descarga Año'!$B$5&gt;'SFV+BESS'!$I$7),-'SFV+BESS'!$I$7,IF(AND(E518&lt;0,L517+E518/$B$5&lt;$H$2),-MIN('SFV+BESS'!$I$7,L517-$H$2),0)))</f>
        <v>0</v>
      </c>
      <c r="I518" s="38">
        <f t="shared" si="545"/>
        <v>0</v>
      </c>
      <c r="J518" s="27">
        <f t="shared" si="547"/>
        <v>0</v>
      </c>
      <c r="K518" s="27">
        <f t="shared" si="546"/>
        <v>0</v>
      </c>
      <c r="L518" s="28">
        <f>IF((L517+F518+G518)&gt;=$B$2*'SFV+BESS'!$I$9, $B$2*'SFV+BESS'!$I$9, (L517+F518+G518))</f>
        <v>123.90821159074699</v>
      </c>
      <c r="M518" s="110">
        <f t="shared" si="548"/>
        <v>0</v>
      </c>
      <c r="R518" s="251"/>
      <c r="S518" s="41">
        <v>21.2083333333333</v>
      </c>
      <c r="T518" s="2">
        <f t="shared" si="605"/>
        <v>0</v>
      </c>
      <c r="U518" s="2">
        <f>Gen_Cons_Horario!B1288</f>
        <v>0</v>
      </c>
      <c r="V518" s="35">
        <f t="shared" si="580"/>
        <v>0</v>
      </c>
      <c r="W518" s="116">
        <f>IF(AND(V518&gt;0,V518*$B$4+AC517&lt;=$B$2*'SFV+BESS'!$I$9,V518&lt;'SFV+BESS'!$I$7), V518*$B$4, IF(AND(V518&gt;0,V518*$B$4+AC517&gt;$B$2*'SFV+BESS'!$I$9,V518*$B$4&lt;'SFV+BESS'!$I$7),$B$2*'SFV+BESS'!$I$9-AC517,IF(AND(V518&gt;0,V518*$B$4+AC517&gt;$B$2*'SFV+BESS'!$I$9,V518*$B$4&gt;'SFV+BESS'!$I$7,AC517&lt;$B$2*'SFV+BESS'!$I$9),$B$2*'SFV+BESS'!$I$9-AC517,IF(AND(V518&gt;0,V518*$B$4+AC517&lt;=$B$2*'SFV+BESS'!$I$9,V518&gt;'SFV+BESS'!$I$7),'SFV+BESS'!$I$7,0))))</f>
        <v>0</v>
      </c>
      <c r="X518" s="27">
        <f>IF(AND(V518&lt;0,AC517+V518/$B$5&gt;$H$2,-V518/'Carga-Descarga Año'!$B$5&lt;'SFV+BESS'!$I$7),V518/$B$5,IF(AND(V518&lt;0,AC517+V518/$B$5&gt;$H$2,-V518/'Carga-Descarga Año'!$B$5&gt;'SFV+BESS'!$I$7),-'SFV+BESS'!$I$7,IF(AND(V518&lt;0,AC517+V518/$B$5&lt;$H$2),-MIN('SFV+BESS'!$I$7,AC517-$H$2),0)))</f>
        <v>0</v>
      </c>
      <c r="Z518" s="33">
        <f t="shared" si="574"/>
        <v>0</v>
      </c>
      <c r="AA518" s="27">
        <f t="shared" si="549"/>
        <v>0</v>
      </c>
      <c r="AB518" s="27">
        <f t="shared" si="573"/>
        <v>0</v>
      </c>
      <c r="AC518" s="28">
        <f>IF((AC517+W518+X518)&gt;=$B$2*'SFV+BESS'!$I$9, $B$2*'SFV+BESS'!$I$9, (AC517+W518+X518))</f>
        <v>173.61249999999998</v>
      </c>
      <c r="AD518" s="110">
        <f t="shared" si="550"/>
        <v>0</v>
      </c>
      <c r="AI518" s="251"/>
      <c r="AJ518" s="41">
        <v>21.2083333333333</v>
      </c>
      <c r="AK518" s="52">
        <f t="shared" si="606"/>
        <v>0</v>
      </c>
      <c r="AL518" s="33">
        <f>Gen_Cons_Horario!B1960</f>
        <v>0</v>
      </c>
      <c r="AM518" s="35">
        <f t="shared" si="581"/>
        <v>0</v>
      </c>
      <c r="AN518" s="116">
        <f>IF(AND(AM518&gt;0,AM518*$B$4+AT517&lt;=$B$2*'SFV+BESS'!$I$9,AM518&lt;'SFV+BESS'!$I$7), AM518*$B$4, IF(AND(AM518&gt;0,AM518*$B$4+AT517&gt;$B$2*'SFV+BESS'!$I$9,AM518*$B$4&lt;'SFV+BESS'!$I$7),$B$2*'SFV+BESS'!$I$9-AT517,IF(AND(AM518&gt;0,AM518*$B$4+AT517&gt;$B$2*'SFV+BESS'!$I$9,AM518*$B$4&gt;'SFV+BESS'!$I$7,AT517&lt;$B$2*'SFV+BESS'!$I$9),$B$2*'SFV+BESS'!$I$9-AT517,IF(AND(AM518&gt;0,AM518*$B$4+AT517&lt;=$B$2*'SFV+BESS'!$I$9,AM518&gt;'SFV+BESS'!$I$7),'SFV+BESS'!$I$7,0))))</f>
        <v>0</v>
      </c>
      <c r="AO518" s="27">
        <f>IF(AND(AM518&lt;0,AT517+AM518/$B$5&gt;$H$2,-AM518/'Carga-Descarga Año'!$B$5&lt;'SFV+BESS'!$I$7),AM518/$B$5,IF(AND(AM518&lt;0,AT517+AM518/$B$5&gt;$H$2,-AM518/'Carga-Descarga Año'!$B$5&gt;'SFV+BESS'!$I$7),-'SFV+BESS'!$I$7,IF(AND(AM518&lt;0,AT517+AM518/$B$5&lt;$H$2),-MIN('SFV+BESS'!$I$7,AT517-$H$2),0)))</f>
        <v>0</v>
      </c>
      <c r="AP518" s="33"/>
      <c r="AQ518" s="33">
        <f t="shared" si="587"/>
        <v>0</v>
      </c>
      <c r="AR518" s="27">
        <f t="shared" si="551"/>
        <v>0</v>
      </c>
      <c r="AS518" s="27">
        <f t="shared" si="588"/>
        <v>0</v>
      </c>
      <c r="AT518" s="28">
        <f>IF((AT517+AN518+AO518)&gt;=$B$2*'SFV+BESS'!$I$9, $B$2*'SFV+BESS'!$I$9, (AT517+AN518+AO518))</f>
        <v>173.61249999999998</v>
      </c>
      <c r="AU518" s="110">
        <f t="shared" si="552"/>
        <v>0</v>
      </c>
      <c r="AZ518" s="251"/>
      <c r="BA518" s="41">
        <v>21.2083333333333</v>
      </c>
      <c r="BB518" s="33">
        <f t="shared" si="607"/>
        <v>0</v>
      </c>
      <c r="BC518" s="33">
        <f>Gen_Cons_Horario!B2704</f>
        <v>0</v>
      </c>
      <c r="BD518" s="35">
        <f t="shared" si="582"/>
        <v>0</v>
      </c>
      <c r="BE518" s="116">
        <f>IF(AND(BD518&gt;0,BD518*$B$4+BK517&lt;=$B$2*'SFV+BESS'!$I$9,BD518&lt;'SFV+BESS'!$I$7), BD518*$B$4, IF(AND(BD518&gt;0,BD518*$B$4+BK517&gt;$B$2*'SFV+BESS'!$I$9,BD518*$B$4&lt;'SFV+BESS'!$I$7),$B$2*'SFV+BESS'!$I$9-BK517,IF(AND(BD518&gt;0,BD518*$B$4+BK517&gt;$B$2*'SFV+BESS'!$I$9,BD518*$B$4&gt;'SFV+BESS'!$I$7,BK517&lt;$B$2*'SFV+BESS'!$I$9),$B$2*'SFV+BESS'!$I$9-BK517,IF(AND(BD518&gt;0,BD518*$B$4+BK517&lt;=$B$2*'SFV+BESS'!$I$9,BD518&gt;'SFV+BESS'!$I$7),'SFV+BESS'!$I$7,0))))</f>
        <v>0</v>
      </c>
      <c r="BF518" s="27">
        <f>IF(AND(BD518&lt;0,BK517+BD518/$B$5&gt;$H$2,-BD518/'Carga-Descarga Año'!$B$5&lt;'SFV+BESS'!$I$7),BD518/$B$5,IF(AND(BD518&lt;0,BK517+BD518/$B$5&gt;$H$2,-BD518/'Carga-Descarga Año'!$B$5&gt;'SFV+BESS'!$I$7),-'SFV+BESS'!$I$7,IF(AND(BD518&lt;0,BK517+BD518/$B$5&lt;$H$2),-MIN('SFV+BESS'!$I$7,BK517-$H$2),0)))</f>
        <v>0</v>
      </c>
      <c r="BG518" s="33"/>
      <c r="BH518" s="33">
        <f t="shared" si="589"/>
        <v>0</v>
      </c>
      <c r="BI518" s="27">
        <f t="shared" si="553"/>
        <v>0</v>
      </c>
      <c r="BJ518" s="27">
        <f t="shared" si="590"/>
        <v>0</v>
      </c>
      <c r="BK518" s="28">
        <f>IF((BK517+BE518+BF518)&gt;=$B$2*'SFV+BESS'!$I$9, $B$2*'SFV+BESS'!$I$9, (BK517+BE518+BF518))</f>
        <v>173.61249999999998</v>
      </c>
      <c r="BL518" s="110">
        <f t="shared" si="554"/>
        <v>0</v>
      </c>
      <c r="BQ518" s="251"/>
      <c r="BR518" s="41">
        <v>21.2083333333333</v>
      </c>
      <c r="BS518" s="33">
        <f t="shared" si="608"/>
        <v>0</v>
      </c>
      <c r="BT518" s="33">
        <f>Gen_Cons_Horario!B3424</f>
        <v>0</v>
      </c>
      <c r="BU518" s="35">
        <f t="shared" si="583"/>
        <v>0</v>
      </c>
      <c r="BV518" s="116">
        <f>IF(AND(BU518&gt;0,BU518*$B$4+CB517&lt;=$B$2*'SFV+BESS'!$I$9,BU518&lt;'SFV+BESS'!$I$7), BU518*$B$4, IF(AND(BU518&gt;0,BU518*$B$4+CB517&gt;$B$2*'SFV+BESS'!$I$9,BU518*$B$4&lt;'SFV+BESS'!$I$7),$B$2*'SFV+BESS'!$I$9-CB517,IF(AND(BU518&gt;0,BU518*$B$4+CB517&gt;$B$2*'SFV+BESS'!$I$9,BU518*$B$4&gt;'SFV+BESS'!$I$7,CB517&lt;$B$2*'SFV+BESS'!$I$9),$B$2*'SFV+BESS'!$I$9-CB517,IF(AND(BU518&gt;0,BU518*$B$4+CB517&lt;=$B$2*'SFV+BESS'!$I$9,BU518&gt;'SFV+BESS'!$I$7),'SFV+BESS'!$I$7,0))))</f>
        <v>0</v>
      </c>
      <c r="BW518" s="27">
        <f>IF(AND(BU518&lt;0,CB517+BU518/$B$5&gt;$H$2,-BU518/'Carga-Descarga Año'!$B$5&lt;'SFV+BESS'!$I$7),BU518/$B$5,IF(AND(BU518&lt;0,CB517+BU518/$B$5&gt;$H$2,-BU518/'Carga-Descarga Año'!$B$5&gt;'SFV+BESS'!$I$7),-'SFV+BESS'!$I$7,IF(AND(BU518&lt;0,CB517+BU518/$B$5&lt;$H$2),-MIN('SFV+BESS'!$I$7,CB517-$H$2),0)))</f>
        <v>0</v>
      </c>
      <c r="BX518" s="33"/>
      <c r="BY518" s="33">
        <f t="shared" si="591"/>
        <v>0</v>
      </c>
      <c r="BZ518" s="27">
        <f t="shared" si="555"/>
        <v>0</v>
      </c>
      <c r="CA518" s="27">
        <f t="shared" si="556"/>
        <v>0</v>
      </c>
      <c r="CB518" s="28">
        <f>IF((CB517+BV518+BW518)&gt;=$B$2*'SFV+BESS'!$I$9, $B$2*'SFV+BESS'!$I$9, (CB517+BV518+BW518))</f>
        <v>173.61249999999998</v>
      </c>
      <c r="CC518" s="110">
        <f t="shared" si="557"/>
        <v>0</v>
      </c>
      <c r="CH518" s="251"/>
      <c r="CI518" s="41">
        <v>21.2083333333333</v>
      </c>
      <c r="CJ518" s="33">
        <f t="shared" si="609"/>
        <v>0</v>
      </c>
      <c r="CK518" s="33">
        <f>Gen_Cons_Horario!B4168</f>
        <v>0</v>
      </c>
      <c r="CL518" s="35">
        <f t="shared" si="584"/>
        <v>0</v>
      </c>
      <c r="CM518" s="116">
        <f>IF(AND(CL518&gt;0,CL518*$B$4+CS517&lt;=$B$2*'SFV+BESS'!$I$9,CL518&lt;'SFV+BESS'!$I$7), CL518*$B$4, IF(AND(CL518&gt;0,CL518*$B$4+CS517&gt;$B$2*'SFV+BESS'!$I$9,CL518*$B$4&lt;'SFV+BESS'!$I$7),$B$2*'SFV+BESS'!$I$9-CS517,IF(AND(CL518&gt;0,CL518*$B$4+CS517&gt;$B$2*'SFV+BESS'!$I$9,CL518*$B$4&gt;'SFV+BESS'!$I$7,CS517&lt;$B$2*'SFV+BESS'!$I$9),$B$2*'SFV+BESS'!$I$9-CS517,IF(AND(CL518&gt;0,CL518*$B$4+CS517&lt;=$B$2*'SFV+BESS'!$I$9,CL518&gt;'SFV+BESS'!$I$7),'SFV+BESS'!$I$7,0))))</f>
        <v>0</v>
      </c>
      <c r="CN518" s="27">
        <f>IF(AND(CL518&lt;0,CS517+CL518/$B$5&gt;$H$2,-CL518/'Carga-Descarga Año'!$B$5&lt;'SFV+BESS'!$I$7),CL518/$B$5,IF(AND(CL518&lt;0,CS517+CL518/$B$5&gt;$H$2,-CL518/'Carga-Descarga Año'!$B$5&gt;'SFV+BESS'!$I$7),-'SFV+BESS'!$I$7,IF(AND(CL518&lt;0,CS517+CL518/$B$5&lt;$H$2),-MIN('SFV+BESS'!$I$7,CS517-$H$2),0)))</f>
        <v>0</v>
      </c>
      <c r="CO518" s="33"/>
      <c r="CP518" s="33">
        <f t="shared" si="592"/>
        <v>0</v>
      </c>
      <c r="CQ518" s="27">
        <f t="shared" si="558"/>
        <v>0</v>
      </c>
      <c r="CR518" s="27">
        <f t="shared" si="593"/>
        <v>0</v>
      </c>
      <c r="CS518" s="28">
        <f>IF((CS517+CM518+CN518)&gt;=$B$2*'SFV+BESS'!$I$9, $B$2*'SFV+BESS'!$I$9, (CS517+CM518+CN518))</f>
        <v>173.61249999999998</v>
      </c>
      <c r="CT518" s="110">
        <f t="shared" si="559"/>
        <v>0</v>
      </c>
      <c r="CY518" s="251"/>
      <c r="CZ518" s="41">
        <v>21.2083333333333</v>
      </c>
      <c r="DA518" s="33">
        <f t="shared" si="610"/>
        <v>0</v>
      </c>
      <c r="DB518" s="33">
        <f>Gen_Cons_Horario!B4888</f>
        <v>0</v>
      </c>
      <c r="DC518" s="35">
        <f t="shared" si="575"/>
        <v>0</v>
      </c>
      <c r="DD518" s="116">
        <f>IF(AND(DC518&gt;0,DC518*$B$4+DJ517&lt;=$B$2*'SFV+BESS'!$I$9,DC518&lt;'SFV+BESS'!$I$7), DC518*$B$4, IF(AND(DC518&gt;0,DC518*$B$4+DJ517&gt;$B$2*'SFV+BESS'!$I$9,DC518*$B$4&lt;'SFV+BESS'!$I$7),$B$2*'SFV+BESS'!$I$9-DJ517,IF(AND(DC518&gt;0,DC518*$B$4+DJ517&gt;$B$2*'SFV+BESS'!$I$9,DC518*$B$4&gt;'SFV+BESS'!$I$7,DJ517&lt;$B$2*'SFV+BESS'!$I$9),$B$2*'SFV+BESS'!$I$9-DJ517,IF(AND(DC518&gt;0,DC518*$B$4+DJ517&lt;=$B$2*'SFV+BESS'!$I$9,DC518&gt;'SFV+BESS'!$I$7),'SFV+BESS'!$I$7,0))))</f>
        <v>0</v>
      </c>
      <c r="DE518" s="27">
        <f>IF(AND(DC518&lt;0,DJ517+DC518/$B$5&gt;$H$2,-DC518/'Carga-Descarga Año'!$B$5&lt;'SFV+BESS'!$I$7),DC518/$B$5,IF(AND(DC518&lt;0,DJ517+DC518/$B$5&gt;$H$2,-DC518/'Carga-Descarga Año'!$B$5&gt;'SFV+BESS'!$I$7),-'SFV+BESS'!$I$7,IF(AND(DC518&lt;0,DJ517+DC518/$B$5&lt;$H$2),-MIN('SFV+BESS'!$I$7,DJ517-$H$2),0)))</f>
        <v>0</v>
      </c>
      <c r="DF518" s="33"/>
      <c r="DG518" s="33">
        <f t="shared" si="594"/>
        <v>0</v>
      </c>
      <c r="DH518" s="27">
        <f t="shared" si="560"/>
        <v>0</v>
      </c>
      <c r="DI518" s="27">
        <f t="shared" si="561"/>
        <v>0</v>
      </c>
      <c r="DJ518" s="28">
        <f>IF((DJ517+DD518+DE518)&gt;=$B$2*'SFV+BESS'!$I$9, $B$2*'SFV+BESS'!$I$9, (DJ517+DD518+DE518))</f>
        <v>173.61249999999998</v>
      </c>
      <c r="DK518" s="110">
        <f t="shared" si="562"/>
        <v>0</v>
      </c>
      <c r="DP518" s="251"/>
      <c r="DQ518" s="41">
        <v>21.2083333333333</v>
      </c>
      <c r="DR518" s="33">
        <f t="shared" si="611"/>
        <v>0</v>
      </c>
      <c r="DS518" s="33">
        <f>Gen_Cons_Horario!B5632</f>
        <v>0</v>
      </c>
      <c r="DT518" s="35">
        <f t="shared" si="576"/>
        <v>0</v>
      </c>
      <c r="DU518" s="116">
        <f>IF(AND(DT518&gt;0,DT518*$B$4+EA517&lt;=$B$2*'SFV+BESS'!$I$9,DT518&lt;'SFV+BESS'!$I$7), DT518*$B$4, IF(AND(DT518&gt;0,DT518*$B$4+EA517&gt;$B$2*'SFV+BESS'!$I$9,DT518*$B$4&lt;'SFV+BESS'!$I$7),$B$2*'SFV+BESS'!$I$9-EA517,IF(AND(DT518&gt;0,DT518*$B$4+EA517&gt;$B$2*'SFV+BESS'!$I$9,DT518*$B$4&gt;'SFV+BESS'!$I$7,EA517&lt;$B$2*'SFV+BESS'!$I$9),$B$2*'SFV+BESS'!$I$9-EA517,IF(AND(DT518&gt;0,DT518*$B$4+EA517&lt;=$B$2*'SFV+BESS'!$I$9,DT518&gt;'SFV+BESS'!$I$7),'SFV+BESS'!$I$7,0))))</f>
        <v>0</v>
      </c>
      <c r="DV518" s="27">
        <f>IF(AND(DT518&lt;0,EA517+DT518/$B$5&gt;$H$2,-DT518/'Carga-Descarga Año'!$B$5&lt;'SFV+BESS'!$I$7),DT518/$B$5,IF(AND(DT518&lt;0,EA517+DT518/$B$5&gt;$H$2,-DT518/'Carga-Descarga Año'!$B$5&gt;'SFV+BESS'!$I$7),-'SFV+BESS'!$I$7,IF(AND(DT518&lt;0,EA517+DT518/$B$5&lt;$H$2),-MIN('SFV+BESS'!$I$7,EA517-$H$2),0)))</f>
        <v>0</v>
      </c>
      <c r="DW518" s="33"/>
      <c r="DX518" s="33">
        <f t="shared" si="595"/>
        <v>0</v>
      </c>
      <c r="DY518" s="27">
        <f t="shared" si="563"/>
        <v>0</v>
      </c>
      <c r="DZ518" s="27">
        <f t="shared" si="596"/>
        <v>0</v>
      </c>
      <c r="EA518" s="28">
        <f>IF((EA517+DU518+DV518)&gt;=$B$2*'SFV+BESS'!$I$9, $B$2*'SFV+BESS'!$I$9, (EA517+DU518+DV518))</f>
        <v>173.61249999999998</v>
      </c>
      <c r="EB518" s="110">
        <f t="shared" si="564"/>
        <v>0</v>
      </c>
      <c r="EG518" s="251"/>
      <c r="EH518" s="41">
        <v>21.2083333333333</v>
      </c>
      <c r="EI518" s="33">
        <f t="shared" si="612"/>
        <v>0</v>
      </c>
      <c r="EJ518" s="33">
        <f>Gen_Cons_Horario!B6376</f>
        <v>0</v>
      </c>
      <c r="EK518" s="35">
        <f t="shared" si="577"/>
        <v>0</v>
      </c>
      <c r="EL518" s="116">
        <f>IF(AND(EK518&gt;0,EK518*$B$4+ER517&lt;=$B$2*'SFV+BESS'!$I$9,EK518&lt;'SFV+BESS'!$I$7), EK518*$B$4, IF(AND(EK518&gt;0,EK518*$B$4+ER517&gt;$B$2*'SFV+BESS'!$I$9,EK518*$B$4&lt;'SFV+BESS'!$I$7),$B$2*'SFV+BESS'!$I$9-ER517,IF(AND(EK518&gt;0,EK518*$B$4+ER517&gt;$B$2*'SFV+BESS'!$I$9,EK518*$B$4&gt;'SFV+BESS'!$I$7,ER517&lt;$B$2*'SFV+BESS'!$I$9),$B$2*'SFV+BESS'!$I$9-ER517,IF(AND(EK518&gt;0,EK518*$B$4+ER517&lt;=$B$2*'SFV+BESS'!$I$9,EK518&gt;'SFV+BESS'!$I$7),'SFV+BESS'!$I$7,0))))</f>
        <v>0</v>
      </c>
      <c r="EM518" s="27">
        <f>IF(AND(EK518&lt;0,ER517+EK518/$B$5&gt;$H$2,-EK518/'Carga-Descarga Año'!$B$5&lt;'SFV+BESS'!$I$7),EK518/$B$5,IF(AND(EK518&lt;0,ER517+EK518/$B$5&gt;$H$2,-EK518/'Carga-Descarga Año'!$B$5&gt;'SFV+BESS'!$I$7),-'SFV+BESS'!$I$7,IF(AND(EK518&lt;0,ER517+EK518/$B$5&lt;$H$2),-MIN('SFV+BESS'!$I$7,ER517-$H$2),0)))</f>
        <v>0</v>
      </c>
      <c r="EN518" s="33"/>
      <c r="EO518" s="33">
        <f t="shared" si="597"/>
        <v>0</v>
      </c>
      <c r="EP518" s="27">
        <f t="shared" si="565"/>
        <v>0</v>
      </c>
      <c r="EQ518" s="27">
        <f t="shared" si="598"/>
        <v>0</v>
      </c>
      <c r="ER518" s="28">
        <f>IF((ER517+EL518+EM518)&gt;=$B$2*'SFV+BESS'!$I$9, $B$2*'SFV+BESS'!$I$9, (ER517+EL518+EM518))</f>
        <v>173.61249999999998</v>
      </c>
      <c r="ES518" s="110">
        <f t="shared" si="566"/>
        <v>0</v>
      </c>
      <c r="EX518" s="251"/>
      <c r="EY518" s="41">
        <v>21.2083333333333</v>
      </c>
      <c r="EZ518" s="33">
        <f t="shared" si="613"/>
        <v>0</v>
      </c>
      <c r="FA518" s="33">
        <f>Gen_Cons_Horario!B7096</f>
        <v>0</v>
      </c>
      <c r="FB518" s="35">
        <f t="shared" si="578"/>
        <v>0</v>
      </c>
      <c r="FC518" s="116">
        <f>IF(AND(FB518&gt;0,FB518*$B$4+FI517&lt;=$B$2*'SFV+BESS'!$I$9,FB518&lt;'SFV+BESS'!$I$7), FB518*$B$4, IF(AND(FB518&gt;0,FB518*$B$4+FI517&gt;$B$2*'SFV+BESS'!$I$9,FB518*$B$4&lt;'SFV+BESS'!$I$7),$B$2*'SFV+BESS'!$I$9-FI517,IF(AND(FB518&gt;0,FB518*$B$4+FI517&gt;$B$2*'SFV+BESS'!$I$9,FB518*$B$4&gt;'SFV+BESS'!$I$7,FI517&lt;$B$2*'SFV+BESS'!$I$9),$B$2*'SFV+BESS'!$I$9-FI517,IF(AND(FB518&gt;0,FB518*$B$4+FI517&lt;=$B$2*'SFV+BESS'!$I$9,FB518&gt;'SFV+BESS'!$I$7),'SFV+BESS'!$I$7,0))))</f>
        <v>0</v>
      </c>
      <c r="FD518" s="27">
        <f>IF(AND(FB518&lt;0,FI517+FB518/$B$5&gt;$H$2,-FB518/'Carga-Descarga Año'!$B$5&lt;'SFV+BESS'!$I$7),FB518/$B$5,IF(AND(FB518&lt;0,FI517+FB518/$B$5&gt;$H$2,-FB518/'Carga-Descarga Año'!$B$5&gt;'SFV+BESS'!$I$7),-'SFV+BESS'!$I$7,IF(AND(FB518&lt;0,FI517+FB518/$B$5&lt;$H$2),-MIN('SFV+BESS'!$I$7,FI517-$H$2),0)))</f>
        <v>0</v>
      </c>
      <c r="FE518" s="33"/>
      <c r="FF518" s="33">
        <f t="shared" si="599"/>
        <v>0</v>
      </c>
      <c r="FG518" s="27">
        <f t="shared" si="567"/>
        <v>0</v>
      </c>
      <c r="FH518" s="27">
        <f t="shared" si="600"/>
        <v>0</v>
      </c>
      <c r="FI518" s="28">
        <f>IF((FI517+FC518+FD518)&gt;=$B$2*'SFV+BESS'!$I$9, $B$2*'SFV+BESS'!$I$9, (FI517+FC518+FD518))</f>
        <v>173.61249999999998</v>
      </c>
      <c r="FJ518" s="110">
        <f t="shared" si="568"/>
        <v>0</v>
      </c>
      <c r="FO518" s="251"/>
      <c r="FP518" s="41">
        <v>21.2083333333333</v>
      </c>
      <c r="FQ518" s="33">
        <f t="shared" si="614"/>
        <v>0</v>
      </c>
      <c r="FR518" s="33">
        <f>Gen_Cons_Horario!B7840</f>
        <v>0</v>
      </c>
      <c r="FS518" s="35">
        <f t="shared" si="579"/>
        <v>0</v>
      </c>
      <c r="FT518" s="116">
        <f>IF(AND(FS518&gt;0,FS518*$B$4+FZ517&lt;=$B$2*'SFV+BESS'!$I$9,FS518&lt;'SFV+BESS'!$I$7), FS518*$B$4, IF(AND(FS518&gt;0,FS518*$B$4+FZ517&gt;$B$2*'SFV+BESS'!$I$9,FS518*$B$4&lt;'SFV+BESS'!$I$7),$B$2*'SFV+BESS'!$I$9-FZ517,IF(AND(FS518&gt;0,FS518*$B$4+FZ517&gt;$B$2*'SFV+BESS'!$I$9,FS518*$B$4&gt;'SFV+BESS'!$I$7,FZ517&lt;$B$2*'SFV+BESS'!$I$9),$B$2*'SFV+BESS'!$I$9-FZ517,IF(AND(FS518&gt;0,FS518*$B$4+FZ517&lt;=$B$2*'SFV+BESS'!$I$9,FS518&gt;'SFV+BESS'!$I$7),'SFV+BESS'!$I$7,0))))</f>
        <v>0</v>
      </c>
      <c r="FU518" s="27">
        <f>IF(AND(FS518&lt;0,FZ517+FS518/$B$5&gt;$H$2,-FS518/'Carga-Descarga Año'!$B$5&lt;'SFV+BESS'!$I$7),FS518/$B$5,IF(AND(FS518&lt;0,FZ517+FS518/$B$5&gt;$H$2,-FS518/'Carga-Descarga Año'!$B$5&gt;'SFV+BESS'!$I$7),-'SFV+BESS'!$I$7,IF(AND(FS518&lt;0,FZ517+FS518/$B$5&lt;$H$2),-MIN('SFV+BESS'!$I$7,FZ517-$H$2),0)))</f>
        <v>0</v>
      </c>
      <c r="FV518" s="33"/>
      <c r="FW518" s="33">
        <f t="shared" si="601"/>
        <v>0</v>
      </c>
      <c r="FX518" s="27">
        <f t="shared" si="569"/>
        <v>0</v>
      </c>
      <c r="FY518" s="27">
        <f t="shared" si="602"/>
        <v>0</v>
      </c>
      <c r="FZ518" s="28">
        <f>IF((FZ517+FT518+FU518)&gt;=$B$2*'SFV+BESS'!$I$9, $B$2*'SFV+BESS'!$I$9, (FZ517+FT518+FU518))</f>
        <v>173.61249999999998</v>
      </c>
      <c r="GA518" s="110">
        <f t="shared" si="570"/>
        <v>0</v>
      </c>
      <c r="GF518" s="251"/>
      <c r="GG518" s="41">
        <v>21.2083333333333</v>
      </c>
      <c r="GH518" s="33">
        <f t="shared" si="615"/>
        <v>0</v>
      </c>
      <c r="GI518" s="33">
        <f>Gen_Cons_Horario!B8560</f>
        <v>0</v>
      </c>
      <c r="GJ518" s="35">
        <f t="shared" si="585"/>
        <v>0</v>
      </c>
      <c r="GK518" s="116">
        <f>IF(AND(GJ518&gt;0,GJ518*$B$4+GQ517&lt;=$B$2*'SFV+BESS'!$I$9,GJ518&lt;'SFV+BESS'!$I$7), GJ518*$B$4, IF(AND(GJ518&gt;0,GJ518*$B$4+GQ517&gt;$B$2*'SFV+BESS'!$I$9,GJ518*$B$4&lt;'SFV+BESS'!$I$7),$B$2*'SFV+BESS'!$I$9-GQ517,IF(AND(GJ518&gt;0,GJ518*$B$4+GQ517&gt;$B$2*'SFV+BESS'!$I$9,GJ518*$B$4&gt;'SFV+BESS'!$I$7,GQ517&lt;$B$2*'SFV+BESS'!$I$9),$B$2*'SFV+BESS'!$I$9-GQ517,IF(AND(GJ518&gt;0,GJ518*$B$4+GQ517&lt;=$B$2*'SFV+BESS'!$I$9,GJ518&gt;'SFV+BESS'!$I$7),'SFV+BESS'!$I$7,0))))</f>
        <v>0</v>
      </c>
      <c r="GL518" s="27">
        <f>IF(AND(GJ518&lt;0,GQ517+GJ518/$B$5&gt;$H$2,-GJ518/'Carga-Descarga Año'!$B$5&lt;'SFV+BESS'!$I$7),GJ518/$B$5,IF(AND(GJ518&lt;0,GQ517+GJ518/$B$5&gt;$H$2,-GJ518/'Carga-Descarga Año'!$B$5&gt;'SFV+BESS'!$I$7),-'SFV+BESS'!$I$7,IF(AND(GJ518&lt;0,GQ517+GJ518/$B$5&lt;$H$2),-MIN('SFV+BESS'!$I$7,GQ517-$H$2),0)))</f>
        <v>0</v>
      </c>
      <c r="GM518" s="33"/>
      <c r="GN518" s="33">
        <f t="shared" si="603"/>
        <v>0</v>
      </c>
      <c r="GO518" s="27">
        <f t="shared" si="571"/>
        <v>0</v>
      </c>
      <c r="GP518" s="27">
        <f t="shared" si="604"/>
        <v>0</v>
      </c>
      <c r="GQ518" s="28">
        <f>IF((GQ517+GK518+GL518)&gt;=$B$2*'SFV+BESS'!$I$9, $B$2*'SFV+BESS'!$I$9, (GQ517+GK518+GL518))</f>
        <v>173.61249999999998</v>
      </c>
      <c r="GR518" s="110">
        <f t="shared" si="572"/>
        <v>0</v>
      </c>
    </row>
    <row r="519" spans="1:200">
      <c r="A519" s="249"/>
      <c r="B519" s="41">
        <v>21.25</v>
      </c>
      <c r="C519" s="38">
        <f t="shared" si="586"/>
        <v>0</v>
      </c>
      <c r="D519" s="2">
        <f>Gen_Cons_Horario!B545</f>
        <v>0</v>
      </c>
      <c r="E519" s="140">
        <f t="shared" si="544"/>
        <v>0</v>
      </c>
      <c r="F519" s="116">
        <f>IF(AND(E519&gt;0,E519*$B$4+L518&lt;=$B$2*'SFV+BESS'!$I$9,E519&lt;'SFV+BESS'!$I$7), E519*$B$4, IF(AND(E519&gt;0,E519*$B$4+L518&gt;$B$2*'SFV+BESS'!$I$9,E519*$B$4&lt;'SFV+BESS'!$I$7),$B$2*'SFV+BESS'!$I$9-L518,IF(AND(E519&gt;0,E519*$B$4+L518&gt;$B$2*'SFV+BESS'!$I$9,E519*$B$4&gt;'SFV+BESS'!$I$7,L518&lt;$B$2*'SFV+BESS'!$I$9),$B$2*'SFV+BESS'!$I$9-L518,IF(AND(E519&gt;0,E519*$B$4+L518&lt;=$B$2*'SFV+BESS'!$I$9,E519&gt;'SFV+BESS'!$I$7),'SFV+BESS'!$I$7,0))))</f>
        <v>0</v>
      </c>
      <c r="G519" s="27">
        <f>IF(AND(E519&lt;0,L518+E519/$B$5&gt;$H$2,-E519/'Carga-Descarga Año'!$B$5&lt;'SFV+BESS'!$I$7),E519/$B$5,IF(AND(E519&lt;0,L518+E519/$B$5&gt;$H$2,-E519/'Carga-Descarga Año'!$B$5&gt;'SFV+BESS'!$I$7),-'SFV+BESS'!$I$7,IF(AND(E519&lt;0,L518+E519/$B$5&lt;$H$2),-MIN('SFV+BESS'!$I$7,L518-$H$2),0)))</f>
        <v>0</v>
      </c>
      <c r="I519" s="38">
        <f t="shared" si="545"/>
        <v>0</v>
      </c>
      <c r="J519" s="27">
        <f t="shared" si="547"/>
        <v>0</v>
      </c>
      <c r="K519" s="27">
        <f t="shared" si="546"/>
        <v>0</v>
      </c>
      <c r="L519" s="28">
        <f>IF((L518+F519+G519)&gt;=$B$2*'SFV+BESS'!$I$9, $B$2*'SFV+BESS'!$I$9, (L518+F519+G519))</f>
        <v>123.90821159074699</v>
      </c>
      <c r="M519" s="110">
        <f t="shared" si="548"/>
        <v>0</v>
      </c>
      <c r="R519" s="251"/>
      <c r="S519" s="41">
        <v>21.25</v>
      </c>
      <c r="T519" s="2">
        <f t="shared" si="605"/>
        <v>0</v>
      </c>
      <c r="U519" s="2">
        <f>Gen_Cons_Horario!B1289</f>
        <v>0</v>
      </c>
      <c r="V519" s="35">
        <f t="shared" si="580"/>
        <v>0</v>
      </c>
      <c r="W519" s="116">
        <f>IF(AND(V519&gt;0,V519*$B$4+AC518&lt;=$B$2*'SFV+BESS'!$I$9,V519&lt;'SFV+BESS'!$I$7), V519*$B$4, IF(AND(V519&gt;0,V519*$B$4+AC518&gt;$B$2*'SFV+BESS'!$I$9,V519*$B$4&lt;'SFV+BESS'!$I$7),$B$2*'SFV+BESS'!$I$9-AC518,IF(AND(V519&gt;0,V519*$B$4+AC518&gt;$B$2*'SFV+BESS'!$I$9,V519*$B$4&gt;'SFV+BESS'!$I$7,AC518&lt;$B$2*'SFV+BESS'!$I$9),$B$2*'SFV+BESS'!$I$9-AC518,IF(AND(V519&gt;0,V519*$B$4+AC518&lt;=$B$2*'SFV+BESS'!$I$9,V519&gt;'SFV+BESS'!$I$7),'SFV+BESS'!$I$7,0))))</f>
        <v>0</v>
      </c>
      <c r="X519" s="27">
        <f>IF(AND(V519&lt;0,AC518+V519/$B$5&gt;$H$2,-V519/'Carga-Descarga Año'!$B$5&lt;'SFV+BESS'!$I$7),V519/$B$5,IF(AND(V519&lt;0,AC518+V519/$B$5&gt;$H$2,-V519/'Carga-Descarga Año'!$B$5&gt;'SFV+BESS'!$I$7),-'SFV+BESS'!$I$7,IF(AND(V519&lt;0,AC518+V519/$B$5&lt;$H$2),-MIN('SFV+BESS'!$I$7,AC518-$H$2),0)))</f>
        <v>0</v>
      </c>
      <c r="Z519" s="33">
        <f t="shared" si="574"/>
        <v>0</v>
      </c>
      <c r="AA519" s="27">
        <f t="shared" si="549"/>
        <v>0</v>
      </c>
      <c r="AB519" s="27">
        <f t="shared" si="573"/>
        <v>0</v>
      </c>
      <c r="AC519" s="28">
        <f>IF((AC518+W519+X519)&gt;=$B$2*'SFV+BESS'!$I$9, $B$2*'SFV+BESS'!$I$9, (AC518+W519+X519))</f>
        <v>173.61249999999998</v>
      </c>
      <c r="AD519" s="110">
        <f t="shared" si="550"/>
        <v>0</v>
      </c>
      <c r="AI519" s="251"/>
      <c r="AJ519" s="41">
        <v>21.25</v>
      </c>
      <c r="AK519" s="52">
        <f t="shared" si="606"/>
        <v>0</v>
      </c>
      <c r="AL519" s="33">
        <f>Gen_Cons_Horario!B1961</f>
        <v>0</v>
      </c>
      <c r="AM519" s="35">
        <f t="shared" si="581"/>
        <v>0</v>
      </c>
      <c r="AN519" s="116">
        <f>IF(AND(AM519&gt;0,AM519*$B$4+AT518&lt;=$B$2*'SFV+BESS'!$I$9,AM519&lt;'SFV+BESS'!$I$7), AM519*$B$4, IF(AND(AM519&gt;0,AM519*$B$4+AT518&gt;$B$2*'SFV+BESS'!$I$9,AM519*$B$4&lt;'SFV+BESS'!$I$7),$B$2*'SFV+BESS'!$I$9-AT518,IF(AND(AM519&gt;0,AM519*$B$4+AT518&gt;$B$2*'SFV+BESS'!$I$9,AM519*$B$4&gt;'SFV+BESS'!$I$7,AT518&lt;$B$2*'SFV+BESS'!$I$9),$B$2*'SFV+BESS'!$I$9-AT518,IF(AND(AM519&gt;0,AM519*$B$4+AT518&lt;=$B$2*'SFV+BESS'!$I$9,AM519&gt;'SFV+BESS'!$I$7),'SFV+BESS'!$I$7,0))))</f>
        <v>0</v>
      </c>
      <c r="AO519" s="27">
        <f>IF(AND(AM519&lt;0,AT518+AM519/$B$5&gt;$H$2,-AM519/'Carga-Descarga Año'!$B$5&lt;'SFV+BESS'!$I$7),AM519/$B$5,IF(AND(AM519&lt;0,AT518+AM519/$B$5&gt;$H$2,-AM519/'Carga-Descarga Año'!$B$5&gt;'SFV+BESS'!$I$7),-'SFV+BESS'!$I$7,IF(AND(AM519&lt;0,AT518+AM519/$B$5&lt;$H$2),-MIN('SFV+BESS'!$I$7,AT518-$H$2),0)))</f>
        <v>0</v>
      </c>
      <c r="AP519" s="33"/>
      <c r="AQ519" s="33">
        <f t="shared" si="587"/>
        <v>0</v>
      </c>
      <c r="AR519" s="27">
        <f t="shared" si="551"/>
        <v>0</v>
      </c>
      <c r="AS519" s="27">
        <f t="shared" si="588"/>
        <v>0</v>
      </c>
      <c r="AT519" s="28">
        <f>IF((AT518+AN519+AO519)&gt;=$B$2*'SFV+BESS'!$I$9, $B$2*'SFV+BESS'!$I$9, (AT518+AN519+AO519))</f>
        <v>173.61249999999998</v>
      </c>
      <c r="AU519" s="110">
        <f t="shared" si="552"/>
        <v>0</v>
      </c>
      <c r="AZ519" s="251"/>
      <c r="BA519" s="41">
        <v>21.25</v>
      </c>
      <c r="BB519" s="33">
        <f t="shared" si="607"/>
        <v>0</v>
      </c>
      <c r="BC519" s="33">
        <f>Gen_Cons_Horario!B2705</f>
        <v>0</v>
      </c>
      <c r="BD519" s="35">
        <f t="shared" si="582"/>
        <v>0</v>
      </c>
      <c r="BE519" s="116">
        <f>IF(AND(BD519&gt;0,BD519*$B$4+BK518&lt;=$B$2*'SFV+BESS'!$I$9,BD519&lt;'SFV+BESS'!$I$7), BD519*$B$4, IF(AND(BD519&gt;0,BD519*$B$4+BK518&gt;$B$2*'SFV+BESS'!$I$9,BD519*$B$4&lt;'SFV+BESS'!$I$7),$B$2*'SFV+BESS'!$I$9-BK518,IF(AND(BD519&gt;0,BD519*$B$4+BK518&gt;$B$2*'SFV+BESS'!$I$9,BD519*$B$4&gt;'SFV+BESS'!$I$7,BK518&lt;$B$2*'SFV+BESS'!$I$9),$B$2*'SFV+BESS'!$I$9-BK518,IF(AND(BD519&gt;0,BD519*$B$4+BK518&lt;=$B$2*'SFV+BESS'!$I$9,BD519&gt;'SFV+BESS'!$I$7),'SFV+BESS'!$I$7,0))))</f>
        <v>0</v>
      </c>
      <c r="BF519" s="27">
        <f>IF(AND(BD519&lt;0,BK518+BD519/$B$5&gt;$H$2,-BD519/'Carga-Descarga Año'!$B$5&lt;'SFV+BESS'!$I$7),BD519/$B$5,IF(AND(BD519&lt;0,BK518+BD519/$B$5&gt;$H$2,-BD519/'Carga-Descarga Año'!$B$5&gt;'SFV+BESS'!$I$7),-'SFV+BESS'!$I$7,IF(AND(BD519&lt;0,BK518+BD519/$B$5&lt;$H$2),-MIN('SFV+BESS'!$I$7,BK518-$H$2),0)))</f>
        <v>0</v>
      </c>
      <c r="BG519" s="33"/>
      <c r="BH519" s="33">
        <f t="shared" si="589"/>
        <v>0</v>
      </c>
      <c r="BI519" s="27">
        <f t="shared" si="553"/>
        <v>0</v>
      </c>
      <c r="BJ519" s="27">
        <f t="shared" si="590"/>
        <v>0</v>
      </c>
      <c r="BK519" s="28">
        <f>IF((BK518+BE519+BF519)&gt;=$B$2*'SFV+BESS'!$I$9, $B$2*'SFV+BESS'!$I$9, (BK518+BE519+BF519))</f>
        <v>173.61249999999998</v>
      </c>
      <c r="BL519" s="110">
        <f t="shared" si="554"/>
        <v>0</v>
      </c>
      <c r="BQ519" s="251"/>
      <c r="BR519" s="41">
        <v>21.25</v>
      </c>
      <c r="BS519" s="33">
        <f t="shared" si="608"/>
        <v>0</v>
      </c>
      <c r="BT519" s="33">
        <f>Gen_Cons_Horario!B3425</f>
        <v>0</v>
      </c>
      <c r="BU519" s="35">
        <f t="shared" si="583"/>
        <v>0</v>
      </c>
      <c r="BV519" s="116">
        <f>IF(AND(BU519&gt;0,BU519*$B$4+CB518&lt;=$B$2*'SFV+BESS'!$I$9,BU519&lt;'SFV+BESS'!$I$7), BU519*$B$4, IF(AND(BU519&gt;0,BU519*$B$4+CB518&gt;$B$2*'SFV+BESS'!$I$9,BU519*$B$4&lt;'SFV+BESS'!$I$7),$B$2*'SFV+BESS'!$I$9-CB518,IF(AND(BU519&gt;0,BU519*$B$4+CB518&gt;$B$2*'SFV+BESS'!$I$9,BU519*$B$4&gt;'SFV+BESS'!$I$7,CB518&lt;$B$2*'SFV+BESS'!$I$9),$B$2*'SFV+BESS'!$I$9-CB518,IF(AND(BU519&gt;0,BU519*$B$4+CB518&lt;=$B$2*'SFV+BESS'!$I$9,BU519&gt;'SFV+BESS'!$I$7),'SFV+BESS'!$I$7,0))))</f>
        <v>0</v>
      </c>
      <c r="BW519" s="27">
        <f>IF(AND(BU519&lt;0,CB518+BU519/$B$5&gt;$H$2,-BU519/'Carga-Descarga Año'!$B$5&lt;'SFV+BESS'!$I$7),BU519/$B$5,IF(AND(BU519&lt;0,CB518+BU519/$B$5&gt;$H$2,-BU519/'Carga-Descarga Año'!$B$5&gt;'SFV+BESS'!$I$7),-'SFV+BESS'!$I$7,IF(AND(BU519&lt;0,CB518+BU519/$B$5&lt;$H$2),-MIN('SFV+BESS'!$I$7,CB518-$H$2),0)))</f>
        <v>0</v>
      </c>
      <c r="BX519" s="33"/>
      <c r="BY519" s="33">
        <f t="shared" si="591"/>
        <v>0</v>
      </c>
      <c r="BZ519" s="27">
        <f t="shared" si="555"/>
        <v>0</v>
      </c>
      <c r="CA519" s="27">
        <f t="shared" si="556"/>
        <v>0</v>
      </c>
      <c r="CB519" s="28">
        <f>IF((CB518+BV519+BW519)&gt;=$B$2*'SFV+BESS'!$I$9, $B$2*'SFV+BESS'!$I$9, (CB518+BV519+BW519))</f>
        <v>173.61249999999998</v>
      </c>
      <c r="CC519" s="110">
        <f t="shared" si="557"/>
        <v>0</v>
      </c>
      <c r="CH519" s="251"/>
      <c r="CI519" s="41">
        <v>21.25</v>
      </c>
      <c r="CJ519" s="33">
        <f t="shared" si="609"/>
        <v>0</v>
      </c>
      <c r="CK519" s="33">
        <f>Gen_Cons_Horario!B4169</f>
        <v>0</v>
      </c>
      <c r="CL519" s="35">
        <f t="shared" si="584"/>
        <v>0</v>
      </c>
      <c r="CM519" s="116">
        <f>IF(AND(CL519&gt;0,CL519*$B$4+CS518&lt;=$B$2*'SFV+BESS'!$I$9,CL519&lt;'SFV+BESS'!$I$7), CL519*$B$4, IF(AND(CL519&gt;0,CL519*$B$4+CS518&gt;$B$2*'SFV+BESS'!$I$9,CL519*$B$4&lt;'SFV+BESS'!$I$7),$B$2*'SFV+BESS'!$I$9-CS518,IF(AND(CL519&gt;0,CL519*$B$4+CS518&gt;$B$2*'SFV+BESS'!$I$9,CL519*$B$4&gt;'SFV+BESS'!$I$7,CS518&lt;$B$2*'SFV+BESS'!$I$9),$B$2*'SFV+BESS'!$I$9-CS518,IF(AND(CL519&gt;0,CL519*$B$4+CS518&lt;=$B$2*'SFV+BESS'!$I$9,CL519&gt;'SFV+BESS'!$I$7),'SFV+BESS'!$I$7,0))))</f>
        <v>0</v>
      </c>
      <c r="CN519" s="27">
        <f>IF(AND(CL519&lt;0,CS518+CL519/$B$5&gt;$H$2,-CL519/'Carga-Descarga Año'!$B$5&lt;'SFV+BESS'!$I$7),CL519/$B$5,IF(AND(CL519&lt;0,CS518+CL519/$B$5&gt;$H$2,-CL519/'Carga-Descarga Año'!$B$5&gt;'SFV+BESS'!$I$7),-'SFV+BESS'!$I$7,IF(AND(CL519&lt;0,CS518+CL519/$B$5&lt;$H$2),-MIN('SFV+BESS'!$I$7,CS518-$H$2),0)))</f>
        <v>0</v>
      </c>
      <c r="CO519" s="33"/>
      <c r="CP519" s="33">
        <f t="shared" si="592"/>
        <v>0</v>
      </c>
      <c r="CQ519" s="27">
        <f t="shared" si="558"/>
        <v>0</v>
      </c>
      <c r="CR519" s="27">
        <f t="shared" si="593"/>
        <v>0</v>
      </c>
      <c r="CS519" s="28">
        <f>IF((CS518+CM519+CN519)&gt;=$B$2*'SFV+BESS'!$I$9, $B$2*'SFV+BESS'!$I$9, (CS518+CM519+CN519))</f>
        <v>173.61249999999998</v>
      </c>
      <c r="CT519" s="110">
        <f t="shared" si="559"/>
        <v>0</v>
      </c>
      <c r="CY519" s="251"/>
      <c r="CZ519" s="41">
        <v>21.25</v>
      </c>
      <c r="DA519" s="33">
        <f t="shared" si="610"/>
        <v>0</v>
      </c>
      <c r="DB519" s="33">
        <f>Gen_Cons_Horario!B4889</f>
        <v>0</v>
      </c>
      <c r="DC519" s="35">
        <f t="shared" si="575"/>
        <v>0</v>
      </c>
      <c r="DD519" s="116">
        <f>IF(AND(DC519&gt;0,DC519*$B$4+DJ518&lt;=$B$2*'SFV+BESS'!$I$9,DC519&lt;'SFV+BESS'!$I$7), DC519*$B$4, IF(AND(DC519&gt;0,DC519*$B$4+DJ518&gt;$B$2*'SFV+BESS'!$I$9,DC519*$B$4&lt;'SFV+BESS'!$I$7),$B$2*'SFV+BESS'!$I$9-DJ518,IF(AND(DC519&gt;0,DC519*$B$4+DJ518&gt;$B$2*'SFV+BESS'!$I$9,DC519*$B$4&gt;'SFV+BESS'!$I$7,DJ518&lt;$B$2*'SFV+BESS'!$I$9),$B$2*'SFV+BESS'!$I$9-DJ518,IF(AND(DC519&gt;0,DC519*$B$4+DJ518&lt;=$B$2*'SFV+BESS'!$I$9,DC519&gt;'SFV+BESS'!$I$7),'SFV+BESS'!$I$7,0))))</f>
        <v>0</v>
      </c>
      <c r="DE519" s="27">
        <f>IF(AND(DC519&lt;0,DJ518+DC519/$B$5&gt;$H$2,-DC519/'Carga-Descarga Año'!$B$5&lt;'SFV+BESS'!$I$7),DC519/$B$5,IF(AND(DC519&lt;0,DJ518+DC519/$B$5&gt;$H$2,-DC519/'Carga-Descarga Año'!$B$5&gt;'SFV+BESS'!$I$7),-'SFV+BESS'!$I$7,IF(AND(DC519&lt;0,DJ518+DC519/$B$5&lt;$H$2),-MIN('SFV+BESS'!$I$7,DJ518-$H$2),0)))</f>
        <v>0</v>
      </c>
      <c r="DF519" s="33"/>
      <c r="DG519" s="33">
        <f t="shared" si="594"/>
        <v>0</v>
      </c>
      <c r="DH519" s="27">
        <f t="shared" si="560"/>
        <v>0</v>
      </c>
      <c r="DI519" s="27">
        <f t="shared" si="561"/>
        <v>0</v>
      </c>
      <c r="DJ519" s="28">
        <f>IF((DJ518+DD519+DE519)&gt;=$B$2*'SFV+BESS'!$I$9, $B$2*'SFV+BESS'!$I$9, (DJ518+DD519+DE519))</f>
        <v>173.61249999999998</v>
      </c>
      <c r="DK519" s="110">
        <f t="shared" si="562"/>
        <v>0</v>
      </c>
      <c r="DP519" s="251"/>
      <c r="DQ519" s="41">
        <v>21.25</v>
      </c>
      <c r="DR519" s="33">
        <f t="shared" si="611"/>
        <v>0</v>
      </c>
      <c r="DS519" s="33">
        <f>Gen_Cons_Horario!B5633</f>
        <v>0</v>
      </c>
      <c r="DT519" s="35">
        <f t="shared" si="576"/>
        <v>0</v>
      </c>
      <c r="DU519" s="116">
        <f>IF(AND(DT519&gt;0,DT519*$B$4+EA518&lt;=$B$2*'SFV+BESS'!$I$9,DT519&lt;'SFV+BESS'!$I$7), DT519*$B$4, IF(AND(DT519&gt;0,DT519*$B$4+EA518&gt;$B$2*'SFV+BESS'!$I$9,DT519*$B$4&lt;'SFV+BESS'!$I$7),$B$2*'SFV+BESS'!$I$9-EA518,IF(AND(DT519&gt;0,DT519*$B$4+EA518&gt;$B$2*'SFV+BESS'!$I$9,DT519*$B$4&gt;'SFV+BESS'!$I$7,EA518&lt;$B$2*'SFV+BESS'!$I$9),$B$2*'SFV+BESS'!$I$9-EA518,IF(AND(DT519&gt;0,DT519*$B$4+EA518&lt;=$B$2*'SFV+BESS'!$I$9,DT519&gt;'SFV+BESS'!$I$7),'SFV+BESS'!$I$7,0))))</f>
        <v>0</v>
      </c>
      <c r="DV519" s="27">
        <f>IF(AND(DT519&lt;0,EA518+DT519/$B$5&gt;$H$2,-DT519/'Carga-Descarga Año'!$B$5&lt;'SFV+BESS'!$I$7),DT519/$B$5,IF(AND(DT519&lt;0,EA518+DT519/$B$5&gt;$H$2,-DT519/'Carga-Descarga Año'!$B$5&gt;'SFV+BESS'!$I$7),-'SFV+BESS'!$I$7,IF(AND(DT519&lt;0,EA518+DT519/$B$5&lt;$H$2),-MIN('SFV+BESS'!$I$7,EA518-$H$2),0)))</f>
        <v>0</v>
      </c>
      <c r="DW519" s="33"/>
      <c r="DX519" s="33">
        <f t="shared" si="595"/>
        <v>0</v>
      </c>
      <c r="DY519" s="27">
        <f t="shared" si="563"/>
        <v>0</v>
      </c>
      <c r="DZ519" s="27">
        <f t="shared" si="596"/>
        <v>0</v>
      </c>
      <c r="EA519" s="28">
        <f>IF((EA518+DU519+DV519)&gt;=$B$2*'SFV+BESS'!$I$9, $B$2*'SFV+BESS'!$I$9, (EA518+DU519+DV519))</f>
        <v>173.61249999999998</v>
      </c>
      <c r="EB519" s="110">
        <f t="shared" si="564"/>
        <v>0</v>
      </c>
      <c r="EG519" s="251"/>
      <c r="EH519" s="41">
        <v>21.25</v>
      </c>
      <c r="EI519" s="33">
        <f t="shared" si="612"/>
        <v>0</v>
      </c>
      <c r="EJ519" s="33">
        <f>Gen_Cons_Horario!B6377</f>
        <v>0</v>
      </c>
      <c r="EK519" s="35">
        <f t="shared" si="577"/>
        <v>0</v>
      </c>
      <c r="EL519" s="116">
        <f>IF(AND(EK519&gt;0,EK519*$B$4+ER518&lt;=$B$2*'SFV+BESS'!$I$9,EK519&lt;'SFV+BESS'!$I$7), EK519*$B$4, IF(AND(EK519&gt;0,EK519*$B$4+ER518&gt;$B$2*'SFV+BESS'!$I$9,EK519*$B$4&lt;'SFV+BESS'!$I$7),$B$2*'SFV+BESS'!$I$9-ER518,IF(AND(EK519&gt;0,EK519*$B$4+ER518&gt;$B$2*'SFV+BESS'!$I$9,EK519*$B$4&gt;'SFV+BESS'!$I$7,ER518&lt;$B$2*'SFV+BESS'!$I$9),$B$2*'SFV+BESS'!$I$9-ER518,IF(AND(EK519&gt;0,EK519*$B$4+ER518&lt;=$B$2*'SFV+BESS'!$I$9,EK519&gt;'SFV+BESS'!$I$7),'SFV+BESS'!$I$7,0))))</f>
        <v>0</v>
      </c>
      <c r="EM519" s="27">
        <f>IF(AND(EK519&lt;0,ER518+EK519/$B$5&gt;$H$2,-EK519/'Carga-Descarga Año'!$B$5&lt;'SFV+BESS'!$I$7),EK519/$B$5,IF(AND(EK519&lt;0,ER518+EK519/$B$5&gt;$H$2,-EK519/'Carga-Descarga Año'!$B$5&gt;'SFV+BESS'!$I$7),-'SFV+BESS'!$I$7,IF(AND(EK519&lt;0,ER518+EK519/$B$5&lt;$H$2),-MIN('SFV+BESS'!$I$7,ER518-$H$2),0)))</f>
        <v>0</v>
      </c>
      <c r="EN519" s="33"/>
      <c r="EO519" s="33">
        <f t="shared" si="597"/>
        <v>0</v>
      </c>
      <c r="EP519" s="27">
        <f t="shared" si="565"/>
        <v>0</v>
      </c>
      <c r="EQ519" s="27">
        <f t="shared" si="598"/>
        <v>0</v>
      </c>
      <c r="ER519" s="28">
        <f>IF((ER518+EL519+EM519)&gt;=$B$2*'SFV+BESS'!$I$9, $B$2*'SFV+BESS'!$I$9, (ER518+EL519+EM519))</f>
        <v>173.61249999999998</v>
      </c>
      <c r="ES519" s="110">
        <f t="shared" si="566"/>
        <v>0</v>
      </c>
      <c r="EX519" s="251"/>
      <c r="EY519" s="41">
        <v>21.25</v>
      </c>
      <c r="EZ519" s="33">
        <f t="shared" si="613"/>
        <v>0</v>
      </c>
      <c r="FA519" s="33">
        <f>Gen_Cons_Horario!B7097</f>
        <v>0</v>
      </c>
      <c r="FB519" s="35">
        <f t="shared" si="578"/>
        <v>0</v>
      </c>
      <c r="FC519" s="116">
        <f>IF(AND(FB519&gt;0,FB519*$B$4+FI518&lt;=$B$2*'SFV+BESS'!$I$9,FB519&lt;'SFV+BESS'!$I$7), FB519*$B$4, IF(AND(FB519&gt;0,FB519*$B$4+FI518&gt;$B$2*'SFV+BESS'!$I$9,FB519*$B$4&lt;'SFV+BESS'!$I$7),$B$2*'SFV+BESS'!$I$9-FI518,IF(AND(FB519&gt;0,FB519*$B$4+FI518&gt;$B$2*'SFV+BESS'!$I$9,FB519*$B$4&gt;'SFV+BESS'!$I$7,FI518&lt;$B$2*'SFV+BESS'!$I$9),$B$2*'SFV+BESS'!$I$9-FI518,IF(AND(FB519&gt;0,FB519*$B$4+FI518&lt;=$B$2*'SFV+BESS'!$I$9,FB519&gt;'SFV+BESS'!$I$7),'SFV+BESS'!$I$7,0))))</f>
        <v>0</v>
      </c>
      <c r="FD519" s="27">
        <f>IF(AND(FB519&lt;0,FI518+FB519/$B$5&gt;$H$2,-FB519/'Carga-Descarga Año'!$B$5&lt;'SFV+BESS'!$I$7),FB519/$B$5,IF(AND(FB519&lt;0,FI518+FB519/$B$5&gt;$H$2,-FB519/'Carga-Descarga Año'!$B$5&gt;'SFV+BESS'!$I$7),-'SFV+BESS'!$I$7,IF(AND(FB519&lt;0,FI518+FB519/$B$5&lt;$H$2),-MIN('SFV+BESS'!$I$7,FI518-$H$2),0)))</f>
        <v>0</v>
      </c>
      <c r="FE519" s="33"/>
      <c r="FF519" s="33">
        <f t="shared" si="599"/>
        <v>0</v>
      </c>
      <c r="FG519" s="27">
        <f t="shared" si="567"/>
        <v>0</v>
      </c>
      <c r="FH519" s="27">
        <f t="shared" si="600"/>
        <v>0</v>
      </c>
      <c r="FI519" s="28">
        <f>IF((FI518+FC519+FD519)&gt;=$B$2*'SFV+BESS'!$I$9, $B$2*'SFV+BESS'!$I$9, (FI518+FC519+FD519))</f>
        <v>173.61249999999998</v>
      </c>
      <c r="FJ519" s="110">
        <f t="shared" si="568"/>
        <v>0</v>
      </c>
      <c r="FO519" s="251"/>
      <c r="FP519" s="41">
        <v>21.25</v>
      </c>
      <c r="FQ519" s="33">
        <f t="shared" si="614"/>
        <v>1.7899719636822458</v>
      </c>
      <c r="FR519" s="33">
        <f>Gen_Cons_Horario!B7841</f>
        <v>0</v>
      </c>
      <c r="FS519" s="35">
        <f t="shared" si="579"/>
        <v>1.7899719636822458</v>
      </c>
      <c r="FT519" s="116">
        <f>IF(AND(FS519&gt;0,FS519*$B$4+FZ518&lt;=$B$2*'SFV+BESS'!$I$9,FS519&lt;'SFV+BESS'!$I$7), FS519*$B$4, IF(AND(FS519&gt;0,FS519*$B$4+FZ518&gt;$B$2*'SFV+BESS'!$I$9,FS519*$B$4&lt;'SFV+BESS'!$I$7),$B$2*'SFV+BESS'!$I$9-FZ518,IF(AND(FS519&gt;0,FS519*$B$4+FZ518&gt;$B$2*'SFV+BESS'!$I$9,FS519*$B$4&gt;'SFV+BESS'!$I$7,FZ518&lt;$B$2*'SFV+BESS'!$I$9),$B$2*'SFV+BESS'!$I$9-FZ518,IF(AND(FS519&gt;0,FS519*$B$4+FZ518&lt;=$B$2*'SFV+BESS'!$I$9,FS519&gt;'SFV+BESS'!$I$7),'SFV+BESS'!$I$7,0))))</f>
        <v>0</v>
      </c>
      <c r="FU519" s="27">
        <f>IF(AND(FS519&lt;0,FZ518+FS519/$B$5&gt;$H$2,-FS519/'Carga-Descarga Año'!$B$5&lt;'SFV+BESS'!$I$7),FS519/$B$5,IF(AND(FS519&lt;0,FZ518+FS519/$B$5&gt;$H$2,-FS519/'Carga-Descarga Año'!$B$5&gt;'SFV+BESS'!$I$7),-'SFV+BESS'!$I$7,IF(AND(FS519&lt;0,FZ518+FS519/$B$5&lt;$H$2),-MIN('SFV+BESS'!$I$7,FZ518-$H$2),0)))</f>
        <v>0</v>
      </c>
      <c r="FV519" s="33"/>
      <c r="FW519" s="33">
        <f t="shared" si="601"/>
        <v>0</v>
      </c>
      <c r="FX519" s="27">
        <f t="shared" si="569"/>
        <v>0</v>
      </c>
      <c r="FY519" s="27">
        <f t="shared" si="602"/>
        <v>0</v>
      </c>
      <c r="FZ519" s="28">
        <f>IF((FZ518+FT519+FU519)&gt;=$B$2*'SFV+BESS'!$I$9, $B$2*'SFV+BESS'!$I$9, (FZ518+FT519+FU519))</f>
        <v>173.61249999999998</v>
      </c>
      <c r="GA519" s="110">
        <f t="shared" si="570"/>
        <v>1.7899719636822458</v>
      </c>
      <c r="GF519" s="251"/>
      <c r="GG519" s="41">
        <v>21.25</v>
      </c>
      <c r="GH519" s="33">
        <f t="shared" si="615"/>
        <v>3.3744743042418284</v>
      </c>
      <c r="GI519" s="33">
        <f>Gen_Cons_Horario!B8561</f>
        <v>0</v>
      </c>
      <c r="GJ519" s="35">
        <f t="shared" si="585"/>
        <v>3.3744743042418284</v>
      </c>
      <c r="GK519" s="116">
        <f>IF(AND(GJ519&gt;0,GJ519*$B$4+GQ518&lt;=$B$2*'SFV+BESS'!$I$9,GJ519&lt;'SFV+BESS'!$I$7), GJ519*$B$4, IF(AND(GJ519&gt;0,GJ519*$B$4+GQ518&gt;$B$2*'SFV+BESS'!$I$9,GJ519*$B$4&lt;'SFV+BESS'!$I$7),$B$2*'SFV+BESS'!$I$9-GQ518,IF(AND(GJ519&gt;0,GJ519*$B$4+GQ518&gt;$B$2*'SFV+BESS'!$I$9,GJ519*$B$4&gt;'SFV+BESS'!$I$7,GQ518&lt;$B$2*'SFV+BESS'!$I$9),$B$2*'SFV+BESS'!$I$9-GQ518,IF(AND(GJ519&gt;0,GJ519*$B$4+GQ518&lt;=$B$2*'SFV+BESS'!$I$9,GJ519&gt;'SFV+BESS'!$I$7),'SFV+BESS'!$I$7,0))))</f>
        <v>0</v>
      </c>
      <c r="GL519" s="27">
        <f>IF(AND(GJ519&lt;0,GQ518+GJ519/$B$5&gt;$H$2,-GJ519/'Carga-Descarga Año'!$B$5&lt;'SFV+BESS'!$I$7),GJ519/$B$5,IF(AND(GJ519&lt;0,GQ518+GJ519/$B$5&gt;$H$2,-GJ519/'Carga-Descarga Año'!$B$5&gt;'SFV+BESS'!$I$7),-'SFV+BESS'!$I$7,IF(AND(GJ519&lt;0,GQ518+GJ519/$B$5&lt;$H$2),-MIN('SFV+BESS'!$I$7,GQ518-$H$2),0)))</f>
        <v>0</v>
      </c>
      <c r="GM519" s="33"/>
      <c r="GN519" s="33">
        <f t="shared" si="603"/>
        <v>0</v>
      </c>
      <c r="GO519" s="27">
        <f t="shared" si="571"/>
        <v>0</v>
      </c>
      <c r="GP519" s="27">
        <f t="shared" si="604"/>
        <v>0</v>
      </c>
      <c r="GQ519" s="28">
        <f>IF((GQ518+GK519+GL519)&gt;=$B$2*'SFV+BESS'!$I$9, $B$2*'SFV+BESS'!$I$9, (GQ518+GK519+GL519))</f>
        <v>173.61249999999998</v>
      </c>
      <c r="GR519" s="110">
        <f t="shared" si="572"/>
        <v>3.3744743042418284</v>
      </c>
    </row>
    <row r="520" spans="1:200">
      <c r="A520" s="249"/>
      <c r="B520" s="41">
        <v>21.2916666666667</v>
      </c>
      <c r="C520" s="38">
        <f t="shared" si="586"/>
        <v>31.909413679744592</v>
      </c>
      <c r="D520" s="2">
        <f>Gen_Cons_Horario!B546</f>
        <v>0</v>
      </c>
      <c r="E520" s="140">
        <f t="shared" si="544"/>
        <v>31.909413679744592</v>
      </c>
      <c r="F520" s="116">
        <f>IF(AND(E520&gt;0,E520*$B$4+L519&lt;=$B$2*'SFV+BESS'!$I$9,E520&lt;'SFV+BESS'!$I$7), E520*$B$4, IF(AND(E520&gt;0,E520*$B$4+L519&gt;$B$2*'SFV+BESS'!$I$9,E520*$B$4&lt;'SFV+BESS'!$I$7),$B$2*'SFV+BESS'!$I$9-L519,IF(AND(E520&gt;0,E520*$B$4+L519&gt;$B$2*'SFV+BESS'!$I$9,E520*$B$4&gt;'SFV+BESS'!$I$7,L519&lt;$B$2*'SFV+BESS'!$I$9),$B$2*'SFV+BESS'!$I$9-L519,IF(AND(E520&gt;0,E520*$B$4+L519&lt;=$B$2*'SFV+BESS'!$I$9,E520&gt;'SFV+BESS'!$I$7),'SFV+BESS'!$I$7,0))))</f>
        <v>30.313942995757362</v>
      </c>
      <c r="G520" s="27">
        <f>IF(AND(E520&lt;0,L519+E520/$B$5&gt;$H$2,-E520/'Carga-Descarga Año'!$B$5&lt;'SFV+BESS'!$I$7),E520/$B$5,IF(AND(E520&lt;0,L519+E520/$B$5&gt;$H$2,-E520/'Carga-Descarga Año'!$B$5&gt;'SFV+BESS'!$I$7),-'SFV+BESS'!$I$7,IF(AND(E520&lt;0,L519+E520/$B$5&lt;$H$2),-MIN('SFV+BESS'!$I$7,L519-$H$2),0)))</f>
        <v>0</v>
      </c>
      <c r="I520" s="38">
        <f t="shared" si="545"/>
        <v>0</v>
      </c>
      <c r="J520" s="27">
        <f t="shared" si="547"/>
        <v>0</v>
      </c>
      <c r="K520" s="27">
        <f t="shared" si="546"/>
        <v>0</v>
      </c>
      <c r="L520" s="28">
        <f>IF((L519+F520+G520)&gt;=$B$2*'SFV+BESS'!$I$9, $B$2*'SFV+BESS'!$I$9, (L519+F520+G520))</f>
        <v>154.22215458650436</v>
      </c>
      <c r="M520" s="110">
        <f t="shared" si="548"/>
        <v>0</v>
      </c>
      <c r="R520" s="251"/>
      <c r="S520" s="41">
        <v>21.2916666666667</v>
      </c>
      <c r="T520" s="2">
        <f t="shared" si="605"/>
        <v>11.29025511961377</v>
      </c>
      <c r="U520" s="2">
        <f>Gen_Cons_Horario!B1290</f>
        <v>0</v>
      </c>
      <c r="V520" s="35">
        <f t="shared" si="580"/>
        <v>11.29025511961377</v>
      </c>
      <c r="W520" s="116">
        <f>IF(AND(V520&gt;0,V520*$B$4+AC519&lt;=$B$2*'SFV+BESS'!$I$9,V520&lt;'SFV+BESS'!$I$7), V520*$B$4, IF(AND(V520&gt;0,V520*$B$4+AC519&gt;$B$2*'SFV+BESS'!$I$9,V520*$B$4&lt;'SFV+BESS'!$I$7),$B$2*'SFV+BESS'!$I$9-AC519,IF(AND(V520&gt;0,V520*$B$4+AC519&gt;$B$2*'SFV+BESS'!$I$9,V520*$B$4&gt;'SFV+BESS'!$I$7,AC519&lt;$B$2*'SFV+BESS'!$I$9),$B$2*'SFV+BESS'!$I$9-AC519,IF(AND(V520&gt;0,V520*$B$4+AC519&lt;=$B$2*'SFV+BESS'!$I$9,V520&gt;'SFV+BESS'!$I$7),'SFV+BESS'!$I$7,0))))</f>
        <v>0</v>
      </c>
      <c r="X520" s="27">
        <f>IF(AND(V520&lt;0,AC519+V520/$B$5&gt;$H$2,-V520/'Carga-Descarga Año'!$B$5&lt;'SFV+BESS'!$I$7),V520/$B$5,IF(AND(V520&lt;0,AC519+V520/$B$5&gt;$H$2,-V520/'Carga-Descarga Año'!$B$5&gt;'SFV+BESS'!$I$7),-'SFV+BESS'!$I$7,IF(AND(V520&lt;0,AC519+V520/$B$5&lt;$H$2),-MIN('SFV+BESS'!$I$7,AC519-$H$2),0)))</f>
        <v>0</v>
      </c>
      <c r="Z520" s="33">
        <f t="shared" si="574"/>
        <v>0</v>
      </c>
      <c r="AA520" s="27">
        <f t="shared" si="549"/>
        <v>0</v>
      </c>
      <c r="AB520" s="27">
        <f t="shared" si="573"/>
        <v>0</v>
      </c>
      <c r="AC520" s="28">
        <f>IF((AC519+W520+X520)&gt;=$B$2*'SFV+BESS'!$I$9, $B$2*'SFV+BESS'!$I$9, (AC519+W520+X520))</f>
        <v>173.61249999999998</v>
      </c>
      <c r="AD520" s="110">
        <f t="shared" si="550"/>
        <v>11.29025511961377</v>
      </c>
      <c r="AI520" s="251"/>
      <c r="AJ520" s="41">
        <v>21.2916666666667</v>
      </c>
      <c r="AK520" s="52">
        <f t="shared" si="606"/>
        <v>0</v>
      </c>
      <c r="AL520" s="33">
        <f>Gen_Cons_Horario!B1962</f>
        <v>0</v>
      </c>
      <c r="AM520" s="35">
        <f t="shared" si="581"/>
        <v>0</v>
      </c>
      <c r="AN520" s="116">
        <f>IF(AND(AM520&gt;0,AM520*$B$4+AT519&lt;=$B$2*'SFV+BESS'!$I$9,AM520&lt;'SFV+BESS'!$I$7), AM520*$B$4, IF(AND(AM520&gt;0,AM520*$B$4+AT519&gt;$B$2*'SFV+BESS'!$I$9,AM520*$B$4&lt;'SFV+BESS'!$I$7),$B$2*'SFV+BESS'!$I$9-AT519,IF(AND(AM520&gt;0,AM520*$B$4+AT519&gt;$B$2*'SFV+BESS'!$I$9,AM520*$B$4&gt;'SFV+BESS'!$I$7,AT519&lt;$B$2*'SFV+BESS'!$I$9),$B$2*'SFV+BESS'!$I$9-AT519,IF(AND(AM520&gt;0,AM520*$B$4+AT519&lt;=$B$2*'SFV+BESS'!$I$9,AM520&gt;'SFV+BESS'!$I$7),'SFV+BESS'!$I$7,0))))</f>
        <v>0</v>
      </c>
      <c r="AO520" s="27">
        <f>IF(AND(AM520&lt;0,AT519+AM520/$B$5&gt;$H$2,-AM520/'Carga-Descarga Año'!$B$5&lt;'SFV+BESS'!$I$7),AM520/$B$5,IF(AND(AM520&lt;0,AT519+AM520/$B$5&gt;$H$2,-AM520/'Carga-Descarga Año'!$B$5&gt;'SFV+BESS'!$I$7),-'SFV+BESS'!$I$7,IF(AND(AM520&lt;0,AT519+AM520/$B$5&lt;$H$2),-MIN('SFV+BESS'!$I$7,AT519-$H$2),0)))</f>
        <v>0</v>
      </c>
      <c r="AP520" s="33"/>
      <c r="AQ520" s="33">
        <f t="shared" si="587"/>
        <v>0</v>
      </c>
      <c r="AR520" s="27">
        <f t="shared" si="551"/>
        <v>0</v>
      </c>
      <c r="AS520" s="27">
        <f t="shared" si="588"/>
        <v>0</v>
      </c>
      <c r="AT520" s="28">
        <f>IF((AT519+AN520+AO520)&gt;=$B$2*'SFV+BESS'!$I$9, $B$2*'SFV+BESS'!$I$9, (AT519+AN520+AO520))</f>
        <v>173.61249999999998</v>
      </c>
      <c r="AU520" s="110">
        <f t="shared" si="552"/>
        <v>0</v>
      </c>
      <c r="AZ520" s="251"/>
      <c r="BA520" s="41">
        <v>21.2916666666667</v>
      </c>
      <c r="BB520" s="33">
        <f t="shared" si="607"/>
        <v>0</v>
      </c>
      <c r="BC520" s="33">
        <f>Gen_Cons_Horario!B2706</f>
        <v>0</v>
      </c>
      <c r="BD520" s="35">
        <f t="shared" si="582"/>
        <v>0</v>
      </c>
      <c r="BE520" s="116">
        <f>IF(AND(BD520&gt;0,BD520*$B$4+BK519&lt;=$B$2*'SFV+BESS'!$I$9,BD520&lt;'SFV+BESS'!$I$7), BD520*$B$4, IF(AND(BD520&gt;0,BD520*$B$4+BK519&gt;$B$2*'SFV+BESS'!$I$9,BD520*$B$4&lt;'SFV+BESS'!$I$7),$B$2*'SFV+BESS'!$I$9-BK519,IF(AND(BD520&gt;0,BD520*$B$4+BK519&gt;$B$2*'SFV+BESS'!$I$9,BD520*$B$4&gt;'SFV+BESS'!$I$7,BK519&lt;$B$2*'SFV+BESS'!$I$9),$B$2*'SFV+BESS'!$I$9-BK519,IF(AND(BD520&gt;0,BD520*$B$4+BK519&lt;=$B$2*'SFV+BESS'!$I$9,BD520&gt;'SFV+BESS'!$I$7),'SFV+BESS'!$I$7,0))))</f>
        <v>0</v>
      </c>
      <c r="BF520" s="27">
        <f>IF(AND(BD520&lt;0,BK519+BD520/$B$5&gt;$H$2,-BD520/'Carga-Descarga Año'!$B$5&lt;'SFV+BESS'!$I$7),BD520/$B$5,IF(AND(BD520&lt;0,BK519+BD520/$B$5&gt;$H$2,-BD520/'Carga-Descarga Año'!$B$5&gt;'SFV+BESS'!$I$7),-'SFV+BESS'!$I$7,IF(AND(BD520&lt;0,BK519+BD520/$B$5&lt;$H$2),-MIN('SFV+BESS'!$I$7,BK519-$H$2),0)))</f>
        <v>0</v>
      </c>
      <c r="BG520" s="33"/>
      <c r="BH520" s="33">
        <f t="shared" si="589"/>
        <v>0</v>
      </c>
      <c r="BI520" s="27">
        <f t="shared" si="553"/>
        <v>0</v>
      </c>
      <c r="BJ520" s="27">
        <f t="shared" si="590"/>
        <v>0</v>
      </c>
      <c r="BK520" s="28">
        <f>IF((BK519+BE520+BF520)&gt;=$B$2*'SFV+BESS'!$I$9, $B$2*'SFV+BESS'!$I$9, (BK519+BE520+BF520))</f>
        <v>173.61249999999998</v>
      </c>
      <c r="BL520" s="110">
        <f t="shared" si="554"/>
        <v>0</v>
      </c>
      <c r="BQ520" s="251"/>
      <c r="BR520" s="41">
        <v>21.2916666666667</v>
      </c>
      <c r="BS520" s="33">
        <f t="shared" si="608"/>
        <v>0</v>
      </c>
      <c r="BT520" s="33">
        <f>Gen_Cons_Horario!B3426</f>
        <v>0</v>
      </c>
      <c r="BU520" s="35">
        <f t="shared" si="583"/>
        <v>0</v>
      </c>
      <c r="BV520" s="116">
        <f>IF(AND(BU520&gt;0,BU520*$B$4+CB519&lt;=$B$2*'SFV+BESS'!$I$9,BU520&lt;'SFV+BESS'!$I$7), BU520*$B$4, IF(AND(BU520&gt;0,BU520*$B$4+CB519&gt;$B$2*'SFV+BESS'!$I$9,BU520*$B$4&lt;'SFV+BESS'!$I$7),$B$2*'SFV+BESS'!$I$9-CB519,IF(AND(BU520&gt;0,BU520*$B$4+CB519&gt;$B$2*'SFV+BESS'!$I$9,BU520*$B$4&gt;'SFV+BESS'!$I$7,CB519&lt;$B$2*'SFV+BESS'!$I$9),$B$2*'SFV+BESS'!$I$9-CB519,IF(AND(BU520&gt;0,BU520*$B$4+CB519&lt;=$B$2*'SFV+BESS'!$I$9,BU520&gt;'SFV+BESS'!$I$7),'SFV+BESS'!$I$7,0))))</f>
        <v>0</v>
      </c>
      <c r="BW520" s="27">
        <f>IF(AND(BU520&lt;0,CB519+BU520/$B$5&gt;$H$2,-BU520/'Carga-Descarga Año'!$B$5&lt;'SFV+BESS'!$I$7),BU520/$B$5,IF(AND(BU520&lt;0,CB519+BU520/$B$5&gt;$H$2,-BU520/'Carga-Descarga Año'!$B$5&gt;'SFV+BESS'!$I$7),-'SFV+BESS'!$I$7,IF(AND(BU520&lt;0,CB519+BU520/$B$5&lt;$H$2),-MIN('SFV+BESS'!$I$7,CB519-$H$2),0)))</f>
        <v>0</v>
      </c>
      <c r="BX520" s="33"/>
      <c r="BY520" s="33">
        <f t="shared" si="591"/>
        <v>0</v>
      </c>
      <c r="BZ520" s="27">
        <f t="shared" si="555"/>
        <v>0</v>
      </c>
      <c r="CA520" s="27">
        <f t="shared" si="556"/>
        <v>0</v>
      </c>
      <c r="CB520" s="28">
        <f>IF((CB519+BV520+BW520)&gt;=$B$2*'SFV+BESS'!$I$9, $B$2*'SFV+BESS'!$I$9, (CB519+BV520+BW520))</f>
        <v>173.61249999999998</v>
      </c>
      <c r="CC520" s="110">
        <f t="shared" si="557"/>
        <v>0</v>
      </c>
      <c r="CH520" s="251"/>
      <c r="CI520" s="41">
        <v>21.2916666666667</v>
      </c>
      <c r="CJ520" s="33">
        <f t="shared" si="609"/>
        <v>0</v>
      </c>
      <c r="CK520" s="33">
        <f>Gen_Cons_Horario!B4170</f>
        <v>0</v>
      </c>
      <c r="CL520" s="35">
        <f t="shared" si="584"/>
        <v>0</v>
      </c>
      <c r="CM520" s="116">
        <f>IF(AND(CL520&gt;0,CL520*$B$4+CS519&lt;=$B$2*'SFV+BESS'!$I$9,CL520&lt;'SFV+BESS'!$I$7), CL520*$B$4, IF(AND(CL520&gt;0,CL520*$B$4+CS519&gt;$B$2*'SFV+BESS'!$I$9,CL520*$B$4&lt;'SFV+BESS'!$I$7),$B$2*'SFV+BESS'!$I$9-CS519,IF(AND(CL520&gt;0,CL520*$B$4+CS519&gt;$B$2*'SFV+BESS'!$I$9,CL520*$B$4&gt;'SFV+BESS'!$I$7,CS519&lt;$B$2*'SFV+BESS'!$I$9),$B$2*'SFV+BESS'!$I$9-CS519,IF(AND(CL520&gt;0,CL520*$B$4+CS519&lt;=$B$2*'SFV+BESS'!$I$9,CL520&gt;'SFV+BESS'!$I$7),'SFV+BESS'!$I$7,0))))</f>
        <v>0</v>
      </c>
      <c r="CN520" s="27">
        <f>IF(AND(CL520&lt;0,CS519+CL520/$B$5&gt;$H$2,-CL520/'Carga-Descarga Año'!$B$5&lt;'SFV+BESS'!$I$7),CL520/$B$5,IF(AND(CL520&lt;0,CS519+CL520/$B$5&gt;$H$2,-CL520/'Carga-Descarga Año'!$B$5&gt;'SFV+BESS'!$I$7),-'SFV+BESS'!$I$7,IF(AND(CL520&lt;0,CS519+CL520/$B$5&lt;$H$2),-MIN('SFV+BESS'!$I$7,CS519-$H$2),0)))</f>
        <v>0</v>
      </c>
      <c r="CO520" s="33"/>
      <c r="CP520" s="33">
        <f t="shared" si="592"/>
        <v>0</v>
      </c>
      <c r="CQ520" s="27">
        <f t="shared" si="558"/>
        <v>0</v>
      </c>
      <c r="CR520" s="27">
        <f t="shared" si="593"/>
        <v>0</v>
      </c>
      <c r="CS520" s="28">
        <f>IF((CS519+CM520+CN520)&gt;=$B$2*'SFV+BESS'!$I$9, $B$2*'SFV+BESS'!$I$9, (CS519+CM520+CN520))</f>
        <v>173.61249999999998</v>
      </c>
      <c r="CT520" s="110">
        <f t="shared" si="559"/>
        <v>0</v>
      </c>
      <c r="CY520" s="251"/>
      <c r="CZ520" s="41">
        <v>21.2916666666667</v>
      </c>
      <c r="DA520" s="33">
        <f t="shared" si="610"/>
        <v>0</v>
      </c>
      <c r="DB520" s="33">
        <f>Gen_Cons_Horario!B4890</f>
        <v>0</v>
      </c>
      <c r="DC520" s="35">
        <f t="shared" si="575"/>
        <v>0</v>
      </c>
      <c r="DD520" s="116">
        <f>IF(AND(DC520&gt;0,DC520*$B$4+DJ519&lt;=$B$2*'SFV+BESS'!$I$9,DC520&lt;'SFV+BESS'!$I$7), DC520*$B$4, IF(AND(DC520&gt;0,DC520*$B$4+DJ519&gt;$B$2*'SFV+BESS'!$I$9,DC520*$B$4&lt;'SFV+BESS'!$I$7),$B$2*'SFV+BESS'!$I$9-DJ519,IF(AND(DC520&gt;0,DC520*$B$4+DJ519&gt;$B$2*'SFV+BESS'!$I$9,DC520*$B$4&gt;'SFV+BESS'!$I$7,DJ519&lt;$B$2*'SFV+BESS'!$I$9),$B$2*'SFV+BESS'!$I$9-DJ519,IF(AND(DC520&gt;0,DC520*$B$4+DJ519&lt;=$B$2*'SFV+BESS'!$I$9,DC520&gt;'SFV+BESS'!$I$7),'SFV+BESS'!$I$7,0))))</f>
        <v>0</v>
      </c>
      <c r="DE520" s="27">
        <f>IF(AND(DC520&lt;0,DJ519+DC520/$B$5&gt;$H$2,-DC520/'Carga-Descarga Año'!$B$5&lt;'SFV+BESS'!$I$7),DC520/$B$5,IF(AND(DC520&lt;0,DJ519+DC520/$B$5&gt;$H$2,-DC520/'Carga-Descarga Año'!$B$5&gt;'SFV+BESS'!$I$7),-'SFV+BESS'!$I$7,IF(AND(DC520&lt;0,DJ519+DC520/$B$5&lt;$H$2),-MIN('SFV+BESS'!$I$7,DJ519-$H$2),0)))</f>
        <v>0</v>
      </c>
      <c r="DF520" s="33"/>
      <c r="DG520" s="33">
        <f t="shared" si="594"/>
        <v>0</v>
      </c>
      <c r="DH520" s="27">
        <f t="shared" si="560"/>
        <v>0</v>
      </c>
      <c r="DI520" s="27">
        <f t="shared" si="561"/>
        <v>0</v>
      </c>
      <c r="DJ520" s="28">
        <f>IF((DJ519+DD520+DE520)&gt;=$B$2*'SFV+BESS'!$I$9, $B$2*'SFV+BESS'!$I$9, (DJ519+DD520+DE520))</f>
        <v>173.61249999999998</v>
      </c>
      <c r="DK520" s="110">
        <f t="shared" si="562"/>
        <v>0</v>
      </c>
      <c r="DP520" s="251"/>
      <c r="DQ520" s="41">
        <v>21.2916666666667</v>
      </c>
      <c r="DR520" s="33">
        <f t="shared" si="611"/>
        <v>0</v>
      </c>
      <c r="DS520" s="33">
        <f>Gen_Cons_Horario!B5634</f>
        <v>0</v>
      </c>
      <c r="DT520" s="35">
        <f t="shared" si="576"/>
        <v>0</v>
      </c>
      <c r="DU520" s="116">
        <f>IF(AND(DT520&gt;0,DT520*$B$4+EA519&lt;=$B$2*'SFV+BESS'!$I$9,DT520&lt;'SFV+BESS'!$I$7), DT520*$B$4, IF(AND(DT520&gt;0,DT520*$B$4+EA519&gt;$B$2*'SFV+BESS'!$I$9,DT520*$B$4&lt;'SFV+BESS'!$I$7),$B$2*'SFV+BESS'!$I$9-EA519,IF(AND(DT520&gt;0,DT520*$B$4+EA519&gt;$B$2*'SFV+BESS'!$I$9,DT520*$B$4&gt;'SFV+BESS'!$I$7,EA519&lt;$B$2*'SFV+BESS'!$I$9),$B$2*'SFV+BESS'!$I$9-EA519,IF(AND(DT520&gt;0,DT520*$B$4+EA519&lt;=$B$2*'SFV+BESS'!$I$9,DT520&gt;'SFV+BESS'!$I$7),'SFV+BESS'!$I$7,0))))</f>
        <v>0</v>
      </c>
      <c r="DV520" s="27">
        <f>IF(AND(DT520&lt;0,EA519+DT520/$B$5&gt;$H$2,-DT520/'Carga-Descarga Año'!$B$5&lt;'SFV+BESS'!$I$7),DT520/$B$5,IF(AND(DT520&lt;0,EA519+DT520/$B$5&gt;$H$2,-DT520/'Carga-Descarga Año'!$B$5&gt;'SFV+BESS'!$I$7),-'SFV+BESS'!$I$7,IF(AND(DT520&lt;0,EA519+DT520/$B$5&lt;$H$2),-MIN('SFV+BESS'!$I$7,EA519-$H$2),0)))</f>
        <v>0</v>
      </c>
      <c r="DW520" s="33"/>
      <c r="DX520" s="33">
        <f t="shared" si="595"/>
        <v>0</v>
      </c>
      <c r="DY520" s="27">
        <f t="shared" si="563"/>
        <v>0</v>
      </c>
      <c r="DZ520" s="27">
        <f t="shared" si="596"/>
        <v>0</v>
      </c>
      <c r="EA520" s="28">
        <f>IF((EA519+DU520+DV520)&gt;=$B$2*'SFV+BESS'!$I$9, $B$2*'SFV+BESS'!$I$9, (EA519+DU520+DV520))</f>
        <v>173.61249999999998</v>
      </c>
      <c r="EB520" s="110">
        <f t="shared" si="564"/>
        <v>0</v>
      </c>
      <c r="EG520" s="251"/>
      <c r="EH520" s="41">
        <v>21.2916666666667</v>
      </c>
      <c r="EI520" s="33">
        <f t="shared" si="612"/>
        <v>0</v>
      </c>
      <c r="EJ520" s="33">
        <f>Gen_Cons_Horario!B6378</f>
        <v>0</v>
      </c>
      <c r="EK520" s="35">
        <f t="shared" si="577"/>
        <v>0</v>
      </c>
      <c r="EL520" s="116">
        <f>IF(AND(EK520&gt;0,EK520*$B$4+ER519&lt;=$B$2*'SFV+BESS'!$I$9,EK520&lt;'SFV+BESS'!$I$7), EK520*$B$4, IF(AND(EK520&gt;0,EK520*$B$4+ER519&gt;$B$2*'SFV+BESS'!$I$9,EK520*$B$4&lt;'SFV+BESS'!$I$7),$B$2*'SFV+BESS'!$I$9-ER519,IF(AND(EK520&gt;0,EK520*$B$4+ER519&gt;$B$2*'SFV+BESS'!$I$9,EK520*$B$4&gt;'SFV+BESS'!$I$7,ER519&lt;$B$2*'SFV+BESS'!$I$9),$B$2*'SFV+BESS'!$I$9-ER519,IF(AND(EK520&gt;0,EK520*$B$4+ER519&lt;=$B$2*'SFV+BESS'!$I$9,EK520&gt;'SFV+BESS'!$I$7),'SFV+BESS'!$I$7,0))))</f>
        <v>0</v>
      </c>
      <c r="EM520" s="27">
        <f>IF(AND(EK520&lt;0,ER519+EK520/$B$5&gt;$H$2,-EK520/'Carga-Descarga Año'!$B$5&lt;'SFV+BESS'!$I$7),EK520/$B$5,IF(AND(EK520&lt;0,ER519+EK520/$B$5&gt;$H$2,-EK520/'Carga-Descarga Año'!$B$5&gt;'SFV+BESS'!$I$7),-'SFV+BESS'!$I$7,IF(AND(EK520&lt;0,ER519+EK520/$B$5&lt;$H$2),-MIN('SFV+BESS'!$I$7,ER519-$H$2),0)))</f>
        <v>0</v>
      </c>
      <c r="EN520" s="33"/>
      <c r="EO520" s="33">
        <f t="shared" si="597"/>
        <v>0</v>
      </c>
      <c r="EP520" s="27">
        <f t="shared" si="565"/>
        <v>0</v>
      </c>
      <c r="EQ520" s="27">
        <f t="shared" si="598"/>
        <v>0</v>
      </c>
      <c r="ER520" s="28">
        <f>IF((ER519+EL520+EM520)&gt;=$B$2*'SFV+BESS'!$I$9, $B$2*'SFV+BESS'!$I$9, (ER519+EL520+EM520))</f>
        <v>173.61249999999998</v>
      </c>
      <c r="ES520" s="110">
        <f t="shared" si="566"/>
        <v>0</v>
      </c>
      <c r="EX520" s="251"/>
      <c r="EY520" s="41">
        <v>21.2916666666667</v>
      </c>
      <c r="EZ520" s="33">
        <f t="shared" si="613"/>
        <v>20.231242549735406</v>
      </c>
      <c r="FA520" s="33">
        <f>Gen_Cons_Horario!B7098</f>
        <v>0</v>
      </c>
      <c r="FB520" s="35">
        <f t="shared" si="578"/>
        <v>20.231242549735406</v>
      </c>
      <c r="FC520" s="116">
        <f>IF(AND(FB520&gt;0,FB520*$B$4+FI519&lt;=$B$2*'SFV+BESS'!$I$9,FB520&lt;'SFV+BESS'!$I$7), FB520*$B$4, IF(AND(FB520&gt;0,FB520*$B$4+FI519&gt;$B$2*'SFV+BESS'!$I$9,FB520*$B$4&lt;'SFV+BESS'!$I$7),$B$2*'SFV+BESS'!$I$9-FI519,IF(AND(FB520&gt;0,FB520*$B$4+FI519&gt;$B$2*'SFV+BESS'!$I$9,FB520*$B$4&gt;'SFV+BESS'!$I$7,FI519&lt;$B$2*'SFV+BESS'!$I$9),$B$2*'SFV+BESS'!$I$9-FI519,IF(AND(FB520&gt;0,FB520*$B$4+FI519&lt;=$B$2*'SFV+BESS'!$I$9,FB520&gt;'SFV+BESS'!$I$7),'SFV+BESS'!$I$7,0))))</f>
        <v>0</v>
      </c>
      <c r="FD520" s="27">
        <f>IF(AND(FB520&lt;0,FI519+FB520/$B$5&gt;$H$2,-FB520/'Carga-Descarga Año'!$B$5&lt;'SFV+BESS'!$I$7),FB520/$B$5,IF(AND(FB520&lt;0,FI519+FB520/$B$5&gt;$H$2,-FB520/'Carga-Descarga Año'!$B$5&gt;'SFV+BESS'!$I$7),-'SFV+BESS'!$I$7,IF(AND(FB520&lt;0,FI519+FB520/$B$5&lt;$H$2),-MIN('SFV+BESS'!$I$7,FI519-$H$2),0)))</f>
        <v>0</v>
      </c>
      <c r="FE520" s="33"/>
      <c r="FF520" s="33">
        <f t="shared" si="599"/>
        <v>0</v>
      </c>
      <c r="FG520" s="27">
        <f t="shared" si="567"/>
        <v>0</v>
      </c>
      <c r="FH520" s="27">
        <f t="shared" si="600"/>
        <v>0</v>
      </c>
      <c r="FI520" s="28">
        <f>IF((FI519+FC520+FD520)&gt;=$B$2*'SFV+BESS'!$I$9, $B$2*'SFV+BESS'!$I$9, (FI519+FC520+FD520))</f>
        <v>173.61249999999998</v>
      </c>
      <c r="FJ520" s="110">
        <f t="shared" si="568"/>
        <v>20.231242549735406</v>
      </c>
      <c r="FO520" s="251"/>
      <c r="FP520" s="41">
        <v>21.2916666666667</v>
      </c>
      <c r="FQ520" s="33">
        <f t="shared" si="614"/>
        <v>47.678344123536192</v>
      </c>
      <c r="FR520" s="33">
        <f>Gen_Cons_Horario!B7842</f>
        <v>0</v>
      </c>
      <c r="FS520" s="35">
        <f t="shared" si="579"/>
        <v>47.678344123536192</v>
      </c>
      <c r="FT520" s="116">
        <f>IF(AND(FS520&gt;0,FS520*$B$4+FZ519&lt;=$B$2*'SFV+BESS'!$I$9,FS520&lt;'SFV+BESS'!$I$7), FS520*$B$4, IF(AND(FS520&gt;0,FS520*$B$4+FZ519&gt;$B$2*'SFV+BESS'!$I$9,FS520*$B$4&lt;'SFV+BESS'!$I$7),$B$2*'SFV+BESS'!$I$9-FZ519,IF(AND(FS520&gt;0,FS520*$B$4+FZ519&gt;$B$2*'SFV+BESS'!$I$9,FS520*$B$4&gt;'SFV+BESS'!$I$7,FZ519&lt;$B$2*'SFV+BESS'!$I$9),$B$2*'SFV+BESS'!$I$9-FZ519,IF(AND(FS520&gt;0,FS520*$B$4+FZ519&lt;=$B$2*'SFV+BESS'!$I$9,FS520&gt;'SFV+BESS'!$I$7),'SFV+BESS'!$I$7,0))))</f>
        <v>0</v>
      </c>
      <c r="FU520" s="27">
        <f>IF(AND(FS520&lt;0,FZ519+FS520/$B$5&gt;$H$2,-FS520/'Carga-Descarga Año'!$B$5&lt;'SFV+BESS'!$I$7),FS520/$B$5,IF(AND(FS520&lt;0,FZ519+FS520/$B$5&gt;$H$2,-FS520/'Carga-Descarga Año'!$B$5&gt;'SFV+BESS'!$I$7),-'SFV+BESS'!$I$7,IF(AND(FS520&lt;0,FZ519+FS520/$B$5&lt;$H$2),-MIN('SFV+BESS'!$I$7,FZ519-$H$2),0)))</f>
        <v>0</v>
      </c>
      <c r="FV520" s="33"/>
      <c r="FW520" s="33">
        <f t="shared" si="601"/>
        <v>0</v>
      </c>
      <c r="FX520" s="27">
        <f t="shared" si="569"/>
        <v>0</v>
      </c>
      <c r="FY520" s="27">
        <f t="shared" si="602"/>
        <v>0</v>
      </c>
      <c r="FZ520" s="28">
        <f>IF((FZ519+FT520+FU520)&gt;=$B$2*'SFV+BESS'!$I$9, $B$2*'SFV+BESS'!$I$9, (FZ519+FT520+FU520))</f>
        <v>173.61249999999998</v>
      </c>
      <c r="GA520" s="110">
        <f t="shared" si="570"/>
        <v>47.678344123536192</v>
      </c>
      <c r="GF520" s="251"/>
      <c r="GG520" s="41">
        <v>21.2916666666667</v>
      </c>
      <c r="GH520" s="33">
        <f t="shared" si="615"/>
        <v>47.68278908167801</v>
      </c>
      <c r="GI520" s="33">
        <f>Gen_Cons_Horario!B8562</f>
        <v>0</v>
      </c>
      <c r="GJ520" s="35">
        <f t="shared" si="585"/>
        <v>47.68278908167801</v>
      </c>
      <c r="GK520" s="116">
        <f>IF(AND(GJ520&gt;0,GJ520*$B$4+GQ519&lt;=$B$2*'SFV+BESS'!$I$9,GJ520&lt;'SFV+BESS'!$I$7), GJ520*$B$4, IF(AND(GJ520&gt;0,GJ520*$B$4+GQ519&gt;$B$2*'SFV+BESS'!$I$9,GJ520*$B$4&lt;'SFV+BESS'!$I$7),$B$2*'SFV+BESS'!$I$9-GQ519,IF(AND(GJ520&gt;0,GJ520*$B$4+GQ519&gt;$B$2*'SFV+BESS'!$I$9,GJ520*$B$4&gt;'SFV+BESS'!$I$7,GQ519&lt;$B$2*'SFV+BESS'!$I$9),$B$2*'SFV+BESS'!$I$9-GQ519,IF(AND(GJ520&gt;0,GJ520*$B$4+GQ519&lt;=$B$2*'SFV+BESS'!$I$9,GJ520&gt;'SFV+BESS'!$I$7),'SFV+BESS'!$I$7,0))))</f>
        <v>0</v>
      </c>
      <c r="GL520" s="27">
        <f>IF(AND(GJ520&lt;0,GQ519+GJ520/$B$5&gt;$H$2,-GJ520/'Carga-Descarga Año'!$B$5&lt;'SFV+BESS'!$I$7),GJ520/$B$5,IF(AND(GJ520&lt;0,GQ519+GJ520/$B$5&gt;$H$2,-GJ520/'Carga-Descarga Año'!$B$5&gt;'SFV+BESS'!$I$7),-'SFV+BESS'!$I$7,IF(AND(GJ520&lt;0,GQ519+GJ520/$B$5&lt;$H$2),-MIN('SFV+BESS'!$I$7,GQ519-$H$2),0)))</f>
        <v>0</v>
      </c>
      <c r="GM520" s="33"/>
      <c r="GN520" s="33">
        <f t="shared" si="603"/>
        <v>0</v>
      </c>
      <c r="GO520" s="27">
        <f t="shared" si="571"/>
        <v>0</v>
      </c>
      <c r="GP520" s="27">
        <f t="shared" si="604"/>
        <v>0</v>
      </c>
      <c r="GQ520" s="28">
        <f>IF((GQ519+GK520+GL520)&gt;=$B$2*'SFV+BESS'!$I$9, $B$2*'SFV+BESS'!$I$9, (GQ519+GK520+GL520))</f>
        <v>173.61249999999998</v>
      </c>
      <c r="GR520" s="110">
        <f t="shared" si="572"/>
        <v>47.68278908167801</v>
      </c>
    </row>
    <row r="521" spans="1:200">
      <c r="A521" s="249"/>
      <c r="B521" s="41">
        <v>21.3333333333333</v>
      </c>
      <c r="C521" s="38">
        <f t="shared" si="586"/>
        <v>70.656558862291604</v>
      </c>
      <c r="D521" s="2">
        <f>Gen_Cons_Horario!B547</f>
        <v>82.027000000000001</v>
      </c>
      <c r="E521" s="140">
        <f t="shared" ref="E521:E584" si="616">C521-D521</f>
        <v>-11.370441137708397</v>
      </c>
      <c r="F521" s="116">
        <f>IF(AND(E521&gt;0,E521*$B$4+L520&lt;=$B$2*'SFV+BESS'!$I$9,E521&lt;'SFV+BESS'!$I$7), E521*$B$4, IF(AND(E521&gt;0,E521*$B$4+L520&gt;$B$2*'SFV+BESS'!$I$9,E521*$B$4&lt;'SFV+BESS'!$I$7),$B$2*'SFV+BESS'!$I$9-L520,IF(AND(E521&gt;0,E521*$B$4+L520&gt;$B$2*'SFV+BESS'!$I$9,E521*$B$4&gt;'SFV+BESS'!$I$7,L520&lt;$B$2*'SFV+BESS'!$I$9),$B$2*'SFV+BESS'!$I$9-L520,IF(AND(E521&gt;0,E521*$B$4+L520&lt;=$B$2*'SFV+BESS'!$I$9,E521&gt;'SFV+BESS'!$I$7),'SFV+BESS'!$I$7,0))))</f>
        <v>0</v>
      </c>
      <c r="G521" s="27">
        <f>IF(AND(E521&lt;0,L520+E521/$B$5&gt;$H$2,-E521/'Carga-Descarga Año'!$B$5&lt;'SFV+BESS'!$I$7),E521/$B$5,IF(AND(E521&lt;0,L520+E521/$B$5&gt;$H$2,-E521/'Carga-Descarga Año'!$B$5&gt;'SFV+BESS'!$I$7),-'SFV+BESS'!$I$7,IF(AND(E521&lt;0,L520+E521/$B$5&lt;$H$2),-MIN('SFV+BESS'!$I$7,L520-$H$2),0)))</f>
        <v>-11.968885408114103</v>
      </c>
      <c r="I521" s="38">
        <f t="shared" ref="I521:I584" si="617">IF(E521&gt;0,D521,C521)</f>
        <v>70.656558862291604</v>
      </c>
      <c r="J521" s="27">
        <f t="shared" si="547"/>
        <v>11.370441137708397</v>
      </c>
      <c r="K521" s="27">
        <f t="shared" ref="K521:K584" si="618">IF(J521&lt;-E521,-(E521+J521),0)</f>
        <v>0</v>
      </c>
      <c r="L521" s="28">
        <f>IF((L520+F521+G521)&gt;=$B$2*'SFV+BESS'!$I$9, $B$2*'SFV+BESS'!$I$9, (L520+F521+G521))</f>
        <v>142.25326917839027</v>
      </c>
      <c r="M521" s="110">
        <f t="shared" si="548"/>
        <v>0</v>
      </c>
      <c r="R521" s="251"/>
      <c r="S521" s="41">
        <v>21.3333333333333</v>
      </c>
      <c r="T521" s="2">
        <f t="shared" si="605"/>
        <v>61.850962829188468</v>
      </c>
      <c r="U521" s="2">
        <f>Gen_Cons_Horario!B1291</f>
        <v>41.013500000000008</v>
      </c>
      <c r="V521" s="35">
        <f t="shared" si="580"/>
        <v>20.83746282918846</v>
      </c>
      <c r="W521" s="116">
        <f>IF(AND(V521&gt;0,V521*$B$4+AC520&lt;=$B$2*'SFV+BESS'!$I$9,V521&lt;'SFV+BESS'!$I$7), V521*$B$4, IF(AND(V521&gt;0,V521*$B$4+AC520&gt;$B$2*'SFV+BESS'!$I$9,V521*$B$4&lt;'SFV+BESS'!$I$7),$B$2*'SFV+BESS'!$I$9-AC520,IF(AND(V521&gt;0,V521*$B$4+AC520&gt;$B$2*'SFV+BESS'!$I$9,V521*$B$4&gt;'SFV+BESS'!$I$7,AC520&lt;$B$2*'SFV+BESS'!$I$9),$B$2*'SFV+BESS'!$I$9-AC520,IF(AND(V521&gt;0,V521*$B$4+AC520&lt;=$B$2*'SFV+BESS'!$I$9,V521&gt;'SFV+BESS'!$I$7),'SFV+BESS'!$I$7,0))))</f>
        <v>0</v>
      </c>
      <c r="X521" s="27">
        <f>IF(AND(V521&lt;0,AC520+V521/$B$5&gt;$H$2,-V521/'Carga-Descarga Año'!$B$5&lt;'SFV+BESS'!$I$7),V521/$B$5,IF(AND(V521&lt;0,AC520+V521/$B$5&gt;$H$2,-V521/'Carga-Descarga Año'!$B$5&gt;'SFV+BESS'!$I$7),-'SFV+BESS'!$I$7,IF(AND(V521&lt;0,AC520+V521/$B$5&lt;$H$2),-MIN('SFV+BESS'!$I$7,AC520-$H$2),0)))</f>
        <v>0</v>
      </c>
      <c r="Z521" s="33">
        <f t="shared" si="574"/>
        <v>41.013500000000008</v>
      </c>
      <c r="AA521" s="27">
        <f t="shared" si="549"/>
        <v>0</v>
      </c>
      <c r="AB521" s="27">
        <f t="shared" si="573"/>
        <v>0</v>
      </c>
      <c r="AC521" s="28">
        <f>IF((AC520+W521+X521)&gt;=$B$2*'SFV+BESS'!$I$9, $B$2*'SFV+BESS'!$I$9, (AC520+W521+X521))</f>
        <v>173.61249999999998</v>
      </c>
      <c r="AD521" s="110">
        <f t="shared" si="550"/>
        <v>20.83746282918846</v>
      </c>
      <c r="AI521" s="251"/>
      <c r="AJ521" s="41">
        <v>21.3333333333333</v>
      </c>
      <c r="AK521" s="52">
        <f t="shared" si="606"/>
        <v>49.086071190777005</v>
      </c>
      <c r="AL521" s="33">
        <f>Gen_Cons_Horario!B1963</f>
        <v>0</v>
      </c>
      <c r="AM521" s="35">
        <f t="shared" si="581"/>
        <v>49.086071190777005</v>
      </c>
      <c r="AN521" s="116">
        <f>IF(AND(AM521&gt;0,AM521*$B$4+AT520&lt;=$B$2*'SFV+BESS'!$I$9,AM521&lt;'SFV+BESS'!$I$7), AM521*$B$4, IF(AND(AM521&gt;0,AM521*$B$4+AT520&gt;$B$2*'SFV+BESS'!$I$9,AM521*$B$4&lt;'SFV+BESS'!$I$7),$B$2*'SFV+BESS'!$I$9-AT520,IF(AND(AM521&gt;0,AM521*$B$4+AT520&gt;$B$2*'SFV+BESS'!$I$9,AM521*$B$4&gt;'SFV+BESS'!$I$7,AT520&lt;$B$2*'SFV+BESS'!$I$9),$B$2*'SFV+BESS'!$I$9-AT520,IF(AND(AM521&gt;0,AM521*$B$4+AT520&lt;=$B$2*'SFV+BESS'!$I$9,AM521&gt;'SFV+BESS'!$I$7),'SFV+BESS'!$I$7,0))))</f>
        <v>0</v>
      </c>
      <c r="AO521" s="27">
        <f>IF(AND(AM521&lt;0,AT520+AM521/$B$5&gt;$H$2,-AM521/'Carga-Descarga Año'!$B$5&lt;'SFV+BESS'!$I$7),AM521/$B$5,IF(AND(AM521&lt;0,AT520+AM521/$B$5&gt;$H$2,-AM521/'Carga-Descarga Año'!$B$5&gt;'SFV+BESS'!$I$7),-'SFV+BESS'!$I$7,IF(AND(AM521&lt;0,AT520+AM521/$B$5&lt;$H$2),-MIN('SFV+BESS'!$I$7,AT520-$H$2),0)))</f>
        <v>0</v>
      </c>
      <c r="AP521" s="33"/>
      <c r="AQ521" s="33">
        <f t="shared" si="587"/>
        <v>0</v>
      </c>
      <c r="AR521" s="27">
        <f t="shared" si="551"/>
        <v>0</v>
      </c>
      <c r="AS521" s="27">
        <f t="shared" si="588"/>
        <v>0</v>
      </c>
      <c r="AT521" s="28">
        <f>IF((AT520+AN521+AO521)&gt;=$B$2*'SFV+BESS'!$I$9, $B$2*'SFV+BESS'!$I$9, (AT520+AN521+AO521))</f>
        <v>173.61249999999998</v>
      </c>
      <c r="AU521" s="110">
        <f t="shared" si="552"/>
        <v>49.086071190777005</v>
      </c>
      <c r="AZ521" s="251"/>
      <c r="BA521" s="41">
        <v>21.3333333333333</v>
      </c>
      <c r="BB521" s="33">
        <f t="shared" si="607"/>
        <v>20.518647630804924</v>
      </c>
      <c r="BC521" s="33">
        <f>Gen_Cons_Horario!B2707</f>
        <v>0</v>
      </c>
      <c r="BD521" s="35">
        <f t="shared" si="582"/>
        <v>20.518647630804924</v>
      </c>
      <c r="BE521" s="116">
        <f>IF(AND(BD521&gt;0,BD521*$B$4+BK520&lt;=$B$2*'SFV+BESS'!$I$9,BD521&lt;'SFV+BESS'!$I$7), BD521*$B$4, IF(AND(BD521&gt;0,BD521*$B$4+BK520&gt;$B$2*'SFV+BESS'!$I$9,BD521*$B$4&lt;'SFV+BESS'!$I$7),$B$2*'SFV+BESS'!$I$9-BK520,IF(AND(BD521&gt;0,BD521*$B$4+BK520&gt;$B$2*'SFV+BESS'!$I$9,BD521*$B$4&gt;'SFV+BESS'!$I$7,BK520&lt;$B$2*'SFV+BESS'!$I$9),$B$2*'SFV+BESS'!$I$9-BK520,IF(AND(BD521&gt;0,BD521*$B$4+BK520&lt;=$B$2*'SFV+BESS'!$I$9,BD521&gt;'SFV+BESS'!$I$7),'SFV+BESS'!$I$7,0))))</f>
        <v>0</v>
      </c>
      <c r="BF521" s="27">
        <f>IF(AND(BD521&lt;0,BK520+BD521/$B$5&gt;$H$2,-BD521/'Carga-Descarga Año'!$B$5&lt;'SFV+BESS'!$I$7),BD521/$B$5,IF(AND(BD521&lt;0,BK520+BD521/$B$5&gt;$H$2,-BD521/'Carga-Descarga Año'!$B$5&gt;'SFV+BESS'!$I$7),-'SFV+BESS'!$I$7,IF(AND(BD521&lt;0,BK520+BD521/$B$5&lt;$H$2),-MIN('SFV+BESS'!$I$7,BK520-$H$2),0)))</f>
        <v>0</v>
      </c>
      <c r="BG521" s="33"/>
      <c r="BH521" s="33">
        <f t="shared" si="589"/>
        <v>0</v>
      </c>
      <c r="BI521" s="27">
        <f t="shared" si="553"/>
        <v>0</v>
      </c>
      <c r="BJ521" s="27">
        <f t="shared" si="590"/>
        <v>0</v>
      </c>
      <c r="BK521" s="28">
        <f>IF((BK520+BE521+BF521)&gt;=$B$2*'SFV+BESS'!$I$9, $B$2*'SFV+BESS'!$I$9, (BK520+BE521+BF521))</f>
        <v>173.61249999999998</v>
      </c>
      <c r="BL521" s="110">
        <f t="shared" si="554"/>
        <v>20.518647630804924</v>
      </c>
      <c r="BQ521" s="251"/>
      <c r="BR521" s="41">
        <v>21.3333333333333</v>
      </c>
      <c r="BS521" s="33">
        <f t="shared" si="608"/>
        <v>1.3517615596903494</v>
      </c>
      <c r="BT521" s="33">
        <f>Gen_Cons_Horario!B3427</f>
        <v>0</v>
      </c>
      <c r="BU521" s="35">
        <f t="shared" si="583"/>
        <v>1.3517615596903494</v>
      </c>
      <c r="BV521" s="116">
        <f>IF(AND(BU521&gt;0,BU521*$B$4+CB520&lt;=$B$2*'SFV+BESS'!$I$9,BU521&lt;'SFV+BESS'!$I$7), BU521*$B$4, IF(AND(BU521&gt;0,BU521*$B$4+CB520&gt;$B$2*'SFV+BESS'!$I$9,BU521*$B$4&lt;'SFV+BESS'!$I$7),$B$2*'SFV+BESS'!$I$9-CB520,IF(AND(BU521&gt;0,BU521*$B$4+CB520&gt;$B$2*'SFV+BESS'!$I$9,BU521*$B$4&gt;'SFV+BESS'!$I$7,CB520&lt;$B$2*'SFV+BESS'!$I$9),$B$2*'SFV+BESS'!$I$9-CB520,IF(AND(BU521&gt;0,BU521*$B$4+CB520&lt;=$B$2*'SFV+BESS'!$I$9,BU521&gt;'SFV+BESS'!$I$7),'SFV+BESS'!$I$7,0))))</f>
        <v>0</v>
      </c>
      <c r="BW521" s="27">
        <f>IF(AND(BU521&lt;0,CB520+BU521/$B$5&gt;$H$2,-BU521/'Carga-Descarga Año'!$B$5&lt;'SFV+BESS'!$I$7),BU521/$B$5,IF(AND(BU521&lt;0,CB520+BU521/$B$5&gt;$H$2,-BU521/'Carga-Descarga Año'!$B$5&gt;'SFV+BESS'!$I$7),-'SFV+BESS'!$I$7,IF(AND(BU521&lt;0,CB520+BU521/$B$5&lt;$H$2),-MIN('SFV+BESS'!$I$7,CB520-$H$2),0)))</f>
        <v>0</v>
      </c>
      <c r="BX521" s="33"/>
      <c r="BY521" s="33">
        <f t="shared" si="591"/>
        <v>0</v>
      </c>
      <c r="BZ521" s="27">
        <f t="shared" si="555"/>
        <v>0</v>
      </c>
      <c r="CA521" s="27">
        <f t="shared" si="556"/>
        <v>0</v>
      </c>
      <c r="CB521" s="28">
        <f>IF((CB520+BV521+BW521)&gt;=$B$2*'SFV+BESS'!$I$9, $B$2*'SFV+BESS'!$I$9, (CB520+BV521+BW521))</f>
        <v>173.61249999999998</v>
      </c>
      <c r="CC521" s="110">
        <f t="shared" si="557"/>
        <v>1.3517615596903494</v>
      </c>
      <c r="CH521" s="251"/>
      <c r="CI521" s="41">
        <v>21.3333333333333</v>
      </c>
      <c r="CJ521" s="33">
        <f t="shared" si="609"/>
        <v>0</v>
      </c>
      <c r="CK521" s="33">
        <f>Gen_Cons_Horario!B4171</f>
        <v>0</v>
      </c>
      <c r="CL521" s="35">
        <f t="shared" si="584"/>
        <v>0</v>
      </c>
      <c r="CM521" s="116">
        <f>IF(AND(CL521&gt;0,CL521*$B$4+CS520&lt;=$B$2*'SFV+BESS'!$I$9,CL521&lt;'SFV+BESS'!$I$7), CL521*$B$4, IF(AND(CL521&gt;0,CL521*$B$4+CS520&gt;$B$2*'SFV+BESS'!$I$9,CL521*$B$4&lt;'SFV+BESS'!$I$7),$B$2*'SFV+BESS'!$I$9-CS520,IF(AND(CL521&gt;0,CL521*$B$4+CS520&gt;$B$2*'SFV+BESS'!$I$9,CL521*$B$4&gt;'SFV+BESS'!$I$7,CS520&lt;$B$2*'SFV+BESS'!$I$9),$B$2*'SFV+BESS'!$I$9-CS520,IF(AND(CL521&gt;0,CL521*$B$4+CS520&lt;=$B$2*'SFV+BESS'!$I$9,CL521&gt;'SFV+BESS'!$I$7),'SFV+BESS'!$I$7,0))))</f>
        <v>0</v>
      </c>
      <c r="CN521" s="27">
        <f>IF(AND(CL521&lt;0,CS520+CL521/$B$5&gt;$H$2,-CL521/'Carga-Descarga Año'!$B$5&lt;'SFV+BESS'!$I$7),CL521/$B$5,IF(AND(CL521&lt;0,CS520+CL521/$B$5&gt;$H$2,-CL521/'Carga-Descarga Año'!$B$5&gt;'SFV+BESS'!$I$7),-'SFV+BESS'!$I$7,IF(AND(CL521&lt;0,CS520+CL521/$B$5&lt;$H$2),-MIN('SFV+BESS'!$I$7,CS520-$H$2),0)))</f>
        <v>0</v>
      </c>
      <c r="CO521" s="33"/>
      <c r="CP521" s="33">
        <f t="shared" si="592"/>
        <v>0</v>
      </c>
      <c r="CQ521" s="27">
        <f t="shared" si="558"/>
        <v>0</v>
      </c>
      <c r="CR521" s="27">
        <f t="shared" si="593"/>
        <v>0</v>
      </c>
      <c r="CS521" s="28">
        <f>IF((CS520+CM521+CN521)&gt;=$B$2*'SFV+BESS'!$I$9, $B$2*'SFV+BESS'!$I$9, (CS520+CM521+CN521))</f>
        <v>173.61249999999998</v>
      </c>
      <c r="CT521" s="110">
        <f t="shared" si="559"/>
        <v>0</v>
      </c>
      <c r="CY521" s="251"/>
      <c r="CZ521" s="41">
        <v>21.3333333333333</v>
      </c>
      <c r="DA521" s="33">
        <f t="shared" si="610"/>
        <v>0</v>
      </c>
      <c r="DB521" s="33">
        <f>Gen_Cons_Horario!B4891</f>
        <v>0</v>
      </c>
      <c r="DC521" s="35">
        <f t="shared" si="575"/>
        <v>0</v>
      </c>
      <c r="DD521" s="116">
        <f>IF(AND(DC521&gt;0,DC521*$B$4+DJ520&lt;=$B$2*'SFV+BESS'!$I$9,DC521&lt;'SFV+BESS'!$I$7), DC521*$B$4, IF(AND(DC521&gt;0,DC521*$B$4+DJ520&gt;$B$2*'SFV+BESS'!$I$9,DC521*$B$4&lt;'SFV+BESS'!$I$7),$B$2*'SFV+BESS'!$I$9-DJ520,IF(AND(DC521&gt;0,DC521*$B$4+DJ520&gt;$B$2*'SFV+BESS'!$I$9,DC521*$B$4&gt;'SFV+BESS'!$I$7,DJ520&lt;$B$2*'SFV+BESS'!$I$9),$B$2*'SFV+BESS'!$I$9-DJ520,IF(AND(DC521&gt;0,DC521*$B$4+DJ520&lt;=$B$2*'SFV+BESS'!$I$9,DC521&gt;'SFV+BESS'!$I$7),'SFV+BESS'!$I$7,0))))</f>
        <v>0</v>
      </c>
      <c r="DE521" s="27">
        <f>IF(AND(DC521&lt;0,DJ520+DC521/$B$5&gt;$H$2,-DC521/'Carga-Descarga Año'!$B$5&lt;'SFV+BESS'!$I$7),DC521/$B$5,IF(AND(DC521&lt;0,DJ520+DC521/$B$5&gt;$H$2,-DC521/'Carga-Descarga Año'!$B$5&gt;'SFV+BESS'!$I$7),-'SFV+BESS'!$I$7,IF(AND(DC521&lt;0,DJ520+DC521/$B$5&lt;$H$2),-MIN('SFV+BESS'!$I$7,DJ520-$H$2),0)))</f>
        <v>0</v>
      </c>
      <c r="DF521" s="33"/>
      <c r="DG521" s="33">
        <f t="shared" si="594"/>
        <v>0</v>
      </c>
      <c r="DH521" s="27">
        <f t="shared" si="560"/>
        <v>0</v>
      </c>
      <c r="DI521" s="27">
        <f t="shared" si="561"/>
        <v>0</v>
      </c>
      <c r="DJ521" s="28">
        <f>IF((DJ520+DD521+DE521)&gt;=$B$2*'SFV+BESS'!$I$9, $B$2*'SFV+BESS'!$I$9, (DJ520+DD521+DE521))</f>
        <v>173.61249999999998</v>
      </c>
      <c r="DK521" s="110">
        <f t="shared" si="562"/>
        <v>0</v>
      </c>
      <c r="DP521" s="251"/>
      <c r="DQ521" s="41">
        <v>21.3333333333333</v>
      </c>
      <c r="DR521" s="33">
        <f t="shared" si="611"/>
        <v>6.4835279294787034</v>
      </c>
      <c r="DS521" s="33">
        <f>Gen_Cons_Horario!B5635</f>
        <v>0</v>
      </c>
      <c r="DT521" s="35">
        <f t="shared" si="576"/>
        <v>6.4835279294787034</v>
      </c>
      <c r="DU521" s="116">
        <f>IF(AND(DT521&gt;0,DT521*$B$4+EA520&lt;=$B$2*'SFV+BESS'!$I$9,DT521&lt;'SFV+BESS'!$I$7), DT521*$B$4, IF(AND(DT521&gt;0,DT521*$B$4+EA520&gt;$B$2*'SFV+BESS'!$I$9,DT521*$B$4&lt;'SFV+BESS'!$I$7),$B$2*'SFV+BESS'!$I$9-EA520,IF(AND(DT521&gt;0,DT521*$B$4+EA520&gt;$B$2*'SFV+BESS'!$I$9,DT521*$B$4&gt;'SFV+BESS'!$I$7,EA520&lt;$B$2*'SFV+BESS'!$I$9),$B$2*'SFV+BESS'!$I$9-EA520,IF(AND(DT521&gt;0,DT521*$B$4+EA520&lt;=$B$2*'SFV+BESS'!$I$9,DT521&gt;'SFV+BESS'!$I$7),'SFV+BESS'!$I$7,0))))</f>
        <v>0</v>
      </c>
      <c r="DV521" s="27">
        <f>IF(AND(DT521&lt;0,EA520+DT521/$B$5&gt;$H$2,-DT521/'Carga-Descarga Año'!$B$5&lt;'SFV+BESS'!$I$7),DT521/$B$5,IF(AND(DT521&lt;0,EA520+DT521/$B$5&gt;$H$2,-DT521/'Carga-Descarga Año'!$B$5&gt;'SFV+BESS'!$I$7),-'SFV+BESS'!$I$7,IF(AND(DT521&lt;0,EA520+DT521/$B$5&lt;$H$2),-MIN('SFV+BESS'!$I$7,EA520-$H$2),0)))</f>
        <v>0</v>
      </c>
      <c r="DW521" s="33"/>
      <c r="DX521" s="33">
        <f t="shared" si="595"/>
        <v>0</v>
      </c>
      <c r="DY521" s="27">
        <f t="shared" si="563"/>
        <v>0</v>
      </c>
      <c r="DZ521" s="27">
        <f t="shared" si="596"/>
        <v>0</v>
      </c>
      <c r="EA521" s="28">
        <f>IF((EA520+DU521+DV521)&gt;=$B$2*'SFV+BESS'!$I$9, $B$2*'SFV+BESS'!$I$9, (EA520+DU521+DV521))</f>
        <v>173.61249999999998</v>
      </c>
      <c r="EB521" s="110">
        <f t="shared" si="564"/>
        <v>6.4835279294787034</v>
      </c>
      <c r="EG521" s="251"/>
      <c r="EH521" s="41">
        <v>21.3333333333333</v>
      </c>
      <c r="EI521" s="33">
        <f t="shared" si="612"/>
        <v>40.108563582829348</v>
      </c>
      <c r="EJ521" s="33">
        <f>Gen_Cons_Horario!B6379</f>
        <v>0</v>
      </c>
      <c r="EK521" s="35">
        <f t="shared" si="577"/>
        <v>40.108563582829348</v>
      </c>
      <c r="EL521" s="116">
        <f>IF(AND(EK521&gt;0,EK521*$B$4+ER520&lt;=$B$2*'SFV+BESS'!$I$9,EK521&lt;'SFV+BESS'!$I$7), EK521*$B$4, IF(AND(EK521&gt;0,EK521*$B$4+ER520&gt;$B$2*'SFV+BESS'!$I$9,EK521*$B$4&lt;'SFV+BESS'!$I$7),$B$2*'SFV+BESS'!$I$9-ER520,IF(AND(EK521&gt;0,EK521*$B$4+ER520&gt;$B$2*'SFV+BESS'!$I$9,EK521*$B$4&gt;'SFV+BESS'!$I$7,ER520&lt;$B$2*'SFV+BESS'!$I$9),$B$2*'SFV+BESS'!$I$9-ER520,IF(AND(EK521&gt;0,EK521*$B$4+ER520&lt;=$B$2*'SFV+BESS'!$I$9,EK521&gt;'SFV+BESS'!$I$7),'SFV+BESS'!$I$7,0))))</f>
        <v>0</v>
      </c>
      <c r="EM521" s="27">
        <f>IF(AND(EK521&lt;0,ER520+EK521/$B$5&gt;$H$2,-EK521/'Carga-Descarga Año'!$B$5&lt;'SFV+BESS'!$I$7),EK521/$B$5,IF(AND(EK521&lt;0,ER520+EK521/$B$5&gt;$H$2,-EK521/'Carga-Descarga Año'!$B$5&gt;'SFV+BESS'!$I$7),-'SFV+BESS'!$I$7,IF(AND(EK521&lt;0,ER520+EK521/$B$5&lt;$H$2),-MIN('SFV+BESS'!$I$7,ER520-$H$2),0)))</f>
        <v>0</v>
      </c>
      <c r="EN521" s="33"/>
      <c r="EO521" s="33">
        <f t="shared" si="597"/>
        <v>0</v>
      </c>
      <c r="EP521" s="27">
        <f t="shared" si="565"/>
        <v>0</v>
      </c>
      <c r="EQ521" s="27">
        <f t="shared" si="598"/>
        <v>0</v>
      </c>
      <c r="ER521" s="28">
        <f>IF((ER520+EL521+EM521)&gt;=$B$2*'SFV+BESS'!$I$9, $B$2*'SFV+BESS'!$I$9, (ER520+EL521+EM521))</f>
        <v>173.61249999999998</v>
      </c>
      <c r="ES521" s="110">
        <f t="shared" si="566"/>
        <v>40.108563582829348</v>
      </c>
      <c r="EX521" s="251"/>
      <c r="EY521" s="41">
        <v>21.3333333333333</v>
      </c>
      <c r="EZ521" s="33">
        <f t="shared" si="613"/>
        <v>65.465247118483433</v>
      </c>
      <c r="FA521" s="33">
        <f>Gen_Cons_Horario!B7099</f>
        <v>67.113</v>
      </c>
      <c r="FB521" s="35">
        <f t="shared" si="578"/>
        <v>-1.647752881516567</v>
      </c>
      <c r="FC521" s="116">
        <f>IF(AND(FB521&gt;0,FB521*$B$4+FI520&lt;=$B$2*'SFV+BESS'!$I$9,FB521&lt;'SFV+BESS'!$I$7), FB521*$B$4, IF(AND(FB521&gt;0,FB521*$B$4+FI520&gt;$B$2*'SFV+BESS'!$I$9,FB521*$B$4&lt;'SFV+BESS'!$I$7),$B$2*'SFV+BESS'!$I$9-FI520,IF(AND(FB521&gt;0,FB521*$B$4+FI520&gt;$B$2*'SFV+BESS'!$I$9,FB521*$B$4&gt;'SFV+BESS'!$I$7,FI520&lt;$B$2*'SFV+BESS'!$I$9),$B$2*'SFV+BESS'!$I$9-FI520,IF(AND(FB521&gt;0,FB521*$B$4+FI520&lt;=$B$2*'SFV+BESS'!$I$9,FB521&gt;'SFV+BESS'!$I$7),'SFV+BESS'!$I$7,0))))</f>
        <v>0</v>
      </c>
      <c r="FD521" s="27">
        <f>IF(AND(FB521&lt;0,FI520+FB521/$B$5&gt;$H$2,-FB521/'Carga-Descarga Año'!$B$5&lt;'SFV+BESS'!$I$7),FB521/$B$5,IF(AND(FB521&lt;0,FI520+FB521/$B$5&gt;$H$2,-FB521/'Carga-Descarga Año'!$B$5&gt;'SFV+BESS'!$I$7),-'SFV+BESS'!$I$7,IF(AND(FB521&lt;0,FI520+FB521/$B$5&lt;$H$2),-MIN('SFV+BESS'!$I$7,FI520-$H$2),0)))</f>
        <v>-1.73447671738586</v>
      </c>
      <c r="FE521" s="33"/>
      <c r="FF521" s="33">
        <f t="shared" si="599"/>
        <v>65.465247118483433</v>
      </c>
      <c r="FG521" s="27">
        <f t="shared" si="567"/>
        <v>1.647752881516567</v>
      </c>
      <c r="FH521" s="27">
        <f t="shared" si="600"/>
        <v>0</v>
      </c>
      <c r="FI521" s="28">
        <f>IF((FI520+FC521+FD521)&gt;=$B$2*'SFV+BESS'!$I$9, $B$2*'SFV+BESS'!$I$9, (FI520+FC521+FD521))</f>
        <v>171.87802328261412</v>
      </c>
      <c r="FJ521" s="110">
        <f t="shared" si="568"/>
        <v>0</v>
      </c>
      <c r="FO521" s="251"/>
      <c r="FP521" s="41">
        <v>21.3333333333333</v>
      </c>
      <c r="FQ521" s="33">
        <f t="shared" si="614"/>
        <v>73.71429995891431</v>
      </c>
      <c r="FR521" s="33">
        <f>Gen_Cons_Horario!B7843</f>
        <v>119.312</v>
      </c>
      <c r="FS521" s="35">
        <f t="shared" si="579"/>
        <v>-45.597700041085687</v>
      </c>
      <c r="FT521" s="116">
        <f>IF(AND(FS521&gt;0,FS521*$B$4+FZ520&lt;=$B$2*'SFV+BESS'!$I$9,FS521&lt;'SFV+BESS'!$I$7), FS521*$B$4, IF(AND(FS521&gt;0,FS521*$B$4+FZ520&gt;$B$2*'SFV+BESS'!$I$9,FS521*$B$4&lt;'SFV+BESS'!$I$7),$B$2*'SFV+BESS'!$I$9-FZ520,IF(AND(FS521&gt;0,FS521*$B$4+FZ520&gt;$B$2*'SFV+BESS'!$I$9,FS521*$B$4&gt;'SFV+BESS'!$I$7,FZ520&lt;$B$2*'SFV+BESS'!$I$9),$B$2*'SFV+BESS'!$I$9-FZ520,IF(AND(FS521&gt;0,FS521*$B$4+FZ520&lt;=$B$2*'SFV+BESS'!$I$9,FS521&gt;'SFV+BESS'!$I$7),'SFV+BESS'!$I$7,0))))</f>
        <v>0</v>
      </c>
      <c r="FU521" s="27">
        <f>IF(AND(FS521&lt;0,FZ520+FS521/$B$5&gt;$H$2,-FS521/'Carga-Descarga Año'!$B$5&lt;'SFV+BESS'!$I$7),FS521/$B$5,IF(AND(FS521&lt;0,FZ520+FS521/$B$5&gt;$H$2,-FS521/'Carga-Descarga Año'!$B$5&gt;'SFV+BESS'!$I$7),-'SFV+BESS'!$I$7,IF(AND(FS521&lt;0,FZ520+FS521/$B$5&lt;$H$2),-MIN('SFV+BESS'!$I$7,FZ520-$H$2),0)))</f>
        <v>-47.997578990616518</v>
      </c>
      <c r="FV521" s="33"/>
      <c r="FW521" s="33">
        <f t="shared" si="601"/>
        <v>73.71429995891431</v>
      </c>
      <c r="FX521" s="27">
        <f t="shared" si="569"/>
        <v>45.597700041085687</v>
      </c>
      <c r="FY521" s="27">
        <f t="shared" si="602"/>
        <v>0</v>
      </c>
      <c r="FZ521" s="28">
        <f>IF((FZ520+FT521+FU521)&gt;=$B$2*'SFV+BESS'!$I$9, $B$2*'SFV+BESS'!$I$9, (FZ520+FT521+FU521))</f>
        <v>125.61492100938347</v>
      </c>
      <c r="GA521" s="110">
        <f t="shared" si="570"/>
        <v>0</v>
      </c>
      <c r="GF521" s="251"/>
      <c r="GG521" s="41">
        <v>21.3333333333333</v>
      </c>
      <c r="GH521" s="33">
        <f t="shared" si="615"/>
        <v>70.863960389078386</v>
      </c>
      <c r="GI521" s="33">
        <f>Gen_Cons_Horario!B8563</f>
        <v>69.656000000000006</v>
      </c>
      <c r="GJ521" s="35">
        <f t="shared" si="585"/>
        <v>1.2079603890783801</v>
      </c>
      <c r="GK521" s="116">
        <f>IF(AND(GJ521&gt;0,GJ521*$B$4+GQ520&lt;=$B$2*'SFV+BESS'!$I$9,GJ521&lt;'SFV+BESS'!$I$7), GJ521*$B$4, IF(AND(GJ521&gt;0,GJ521*$B$4+GQ520&gt;$B$2*'SFV+BESS'!$I$9,GJ521*$B$4&lt;'SFV+BESS'!$I$7),$B$2*'SFV+BESS'!$I$9-GQ520,IF(AND(GJ521&gt;0,GJ521*$B$4+GQ520&gt;$B$2*'SFV+BESS'!$I$9,GJ521*$B$4&gt;'SFV+BESS'!$I$7,GQ520&lt;$B$2*'SFV+BESS'!$I$9),$B$2*'SFV+BESS'!$I$9-GQ520,IF(AND(GJ521&gt;0,GJ521*$B$4+GQ520&lt;=$B$2*'SFV+BESS'!$I$9,GJ521&gt;'SFV+BESS'!$I$7),'SFV+BESS'!$I$7,0))))</f>
        <v>0</v>
      </c>
      <c r="GL521" s="27">
        <f>IF(AND(GJ521&lt;0,GQ520+GJ521/$B$5&gt;$H$2,-GJ521/'Carga-Descarga Año'!$B$5&lt;'SFV+BESS'!$I$7),GJ521/$B$5,IF(AND(GJ521&lt;0,GQ520+GJ521/$B$5&gt;$H$2,-GJ521/'Carga-Descarga Año'!$B$5&gt;'SFV+BESS'!$I$7),-'SFV+BESS'!$I$7,IF(AND(GJ521&lt;0,GQ520+GJ521/$B$5&lt;$H$2),-MIN('SFV+BESS'!$I$7,GQ520-$H$2),0)))</f>
        <v>0</v>
      </c>
      <c r="GM521" s="33"/>
      <c r="GN521" s="33">
        <f t="shared" si="603"/>
        <v>69.656000000000006</v>
      </c>
      <c r="GO521" s="27">
        <f t="shared" si="571"/>
        <v>0</v>
      </c>
      <c r="GP521" s="27">
        <f t="shared" si="604"/>
        <v>0</v>
      </c>
      <c r="GQ521" s="28">
        <f>IF((GQ520+GK521+GL521)&gt;=$B$2*'SFV+BESS'!$I$9, $B$2*'SFV+BESS'!$I$9, (GQ520+GK521+GL521))</f>
        <v>173.61249999999998</v>
      </c>
      <c r="GR521" s="110">
        <f t="shared" si="572"/>
        <v>1.2079603890783801</v>
      </c>
    </row>
    <row r="522" spans="1:200">
      <c r="A522" s="249"/>
      <c r="B522" s="41">
        <v>21.375</v>
      </c>
      <c r="C522" s="38">
        <f t="shared" si="586"/>
        <v>87.219064057968581</v>
      </c>
      <c r="D522" s="2">
        <f>Gen_Cons_Horario!B548</f>
        <v>82.027000000000001</v>
      </c>
      <c r="E522" s="140">
        <f t="shared" si="616"/>
        <v>5.1920640579685795</v>
      </c>
      <c r="F522" s="116">
        <f>IF(AND(E522&gt;0,E522*$B$4+L521&lt;=$B$2*'SFV+BESS'!$I$9,E522&lt;'SFV+BESS'!$I$7), E522*$B$4, IF(AND(E522&gt;0,E522*$B$4+L521&gt;$B$2*'SFV+BESS'!$I$9,E522*$B$4&lt;'SFV+BESS'!$I$7),$B$2*'SFV+BESS'!$I$9-L521,IF(AND(E522&gt;0,E522*$B$4+L521&gt;$B$2*'SFV+BESS'!$I$9,E522*$B$4&gt;'SFV+BESS'!$I$7,L521&lt;$B$2*'SFV+BESS'!$I$9),$B$2*'SFV+BESS'!$I$9-L521,IF(AND(E522&gt;0,E522*$B$4+L521&lt;=$B$2*'SFV+BESS'!$I$9,E522&gt;'SFV+BESS'!$I$7),'SFV+BESS'!$I$7,0))))</f>
        <v>4.9324608550701505</v>
      </c>
      <c r="G522" s="27">
        <f>IF(AND(E522&lt;0,L521+E522/$B$5&gt;$H$2,-E522/'Carga-Descarga Año'!$B$5&lt;'SFV+BESS'!$I$7),E522/$B$5,IF(AND(E522&lt;0,L521+E522/$B$5&gt;$H$2,-E522/'Carga-Descarga Año'!$B$5&gt;'SFV+BESS'!$I$7),-'SFV+BESS'!$I$7,IF(AND(E522&lt;0,L521+E522/$B$5&lt;$H$2),-MIN('SFV+BESS'!$I$7,L521-$H$2),0)))</f>
        <v>0</v>
      </c>
      <c r="I522" s="38">
        <f t="shared" si="617"/>
        <v>82.027000000000001</v>
      </c>
      <c r="J522" s="27">
        <f t="shared" ref="J522:J585" si="619">-G522*$B$5</f>
        <v>0</v>
      </c>
      <c r="K522" s="27">
        <f t="shared" si="618"/>
        <v>0</v>
      </c>
      <c r="L522" s="28">
        <f>IF((L521+F522+G522)&gt;=$B$2*'SFV+BESS'!$I$9, $B$2*'SFV+BESS'!$I$9, (L521+F522+G522))</f>
        <v>147.18573003346043</v>
      </c>
      <c r="M522" s="110">
        <f t="shared" ref="M522:M585" si="620">IF(E522&gt;0,E522-F522/$B$4,0)</f>
        <v>0</v>
      </c>
      <c r="R522" s="251"/>
      <c r="S522" s="41">
        <v>21.375</v>
      </c>
      <c r="T522" s="2">
        <f t="shared" si="605"/>
        <v>82.304323553126451</v>
      </c>
      <c r="U522" s="2">
        <f>Gen_Cons_Horario!B1292</f>
        <v>41.013500000000008</v>
      </c>
      <c r="V522" s="35">
        <f t="shared" si="580"/>
        <v>41.290823553126444</v>
      </c>
      <c r="W522" s="116">
        <f>IF(AND(V522&gt;0,V522*$B$4+AC521&lt;=$B$2*'SFV+BESS'!$I$9,V522&lt;'SFV+BESS'!$I$7), V522*$B$4, IF(AND(V522&gt;0,V522*$B$4+AC521&gt;$B$2*'SFV+BESS'!$I$9,V522*$B$4&lt;'SFV+BESS'!$I$7),$B$2*'SFV+BESS'!$I$9-AC521,IF(AND(V522&gt;0,V522*$B$4+AC521&gt;$B$2*'SFV+BESS'!$I$9,V522*$B$4&gt;'SFV+BESS'!$I$7,AC521&lt;$B$2*'SFV+BESS'!$I$9),$B$2*'SFV+BESS'!$I$9-AC521,IF(AND(V522&gt;0,V522*$B$4+AC521&lt;=$B$2*'SFV+BESS'!$I$9,V522&gt;'SFV+BESS'!$I$7),'SFV+BESS'!$I$7,0))))</f>
        <v>0</v>
      </c>
      <c r="X522" s="27">
        <f>IF(AND(V522&lt;0,AC521+V522/$B$5&gt;$H$2,-V522/'Carga-Descarga Año'!$B$5&lt;'SFV+BESS'!$I$7),V522/$B$5,IF(AND(V522&lt;0,AC521+V522/$B$5&gt;$H$2,-V522/'Carga-Descarga Año'!$B$5&gt;'SFV+BESS'!$I$7),-'SFV+BESS'!$I$7,IF(AND(V522&lt;0,AC521+V522/$B$5&lt;$H$2),-MIN('SFV+BESS'!$I$7,AC521-$H$2),0)))</f>
        <v>0</v>
      </c>
      <c r="Z522" s="33">
        <f t="shared" si="574"/>
        <v>41.013500000000008</v>
      </c>
      <c r="AA522" s="27">
        <f t="shared" ref="AA522:AA585" si="621">-X522*$B$5</f>
        <v>0</v>
      </c>
      <c r="AB522" s="27">
        <f t="shared" si="573"/>
        <v>0</v>
      </c>
      <c r="AC522" s="28">
        <f>IF((AC521+W522+X522)&gt;=$B$2*'SFV+BESS'!$I$9, $B$2*'SFV+BESS'!$I$9, (AC521+W522+X522))</f>
        <v>173.61249999999998</v>
      </c>
      <c r="AD522" s="110">
        <f t="shared" ref="AD522:AD585" si="622">IF(V522&gt;0,V522-W522/$B$4,0)</f>
        <v>41.290823553126444</v>
      </c>
      <c r="AI522" s="251"/>
      <c r="AJ522" s="41">
        <v>21.375</v>
      </c>
      <c r="AK522" s="52">
        <f t="shared" si="606"/>
        <v>81.411044901776492</v>
      </c>
      <c r="AL522" s="33">
        <f>Gen_Cons_Horario!B1964</f>
        <v>0</v>
      </c>
      <c r="AM522" s="35">
        <f t="shared" si="581"/>
        <v>81.411044901776492</v>
      </c>
      <c r="AN522" s="116">
        <f>IF(AND(AM522&gt;0,AM522*$B$4+AT521&lt;=$B$2*'SFV+BESS'!$I$9,AM522&lt;'SFV+BESS'!$I$7), AM522*$B$4, IF(AND(AM522&gt;0,AM522*$B$4+AT521&gt;$B$2*'SFV+BESS'!$I$9,AM522*$B$4&lt;'SFV+BESS'!$I$7),$B$2*'SFV+BESS'!$I$9-AT521,IF(AND(AM522&gt;0,AM522*$B$4+AT521&gt;$B$2*'SFV+BESS'!$I$9,AM522*$B$4&gt;'SFV+BESS'!$I$7,AT521&lt;$B$2*'SFV+BESS'!$I$9),$B$2*'SFV+BESS'!$I$9-AT521,IF(AND(AM522&gt;0,AM522*$B$4+AT521&lt;=$B$2*'SFV+BESS'!$I$9,AM522&gt;'SFV+BESS'!$I$7),'SFV+BESS'!$I$7,0))))</f>
        <v>0</v>
      </c>
      <c r="AO522" s="27">
        <f>IF(AND(AM522&lt;0,AT521+AM522/$B$5&gt;$H$2,-AM522/'Carga-Descarga Año'!$B$5&lt;'SFV+BESS'!$I$7),AM522/$B$5,IF(AND(AM522&lt;0,AT521+AM522/$B$5&gt;$H$2,-AM522/'Carga-Descarga Año'!$B$5&gt;'SFV+BESS'!$I$7),-'SFV+BESS'!$I$7,IF(AND(AM522&lt;0,AT521+AM522/$B$5&lt;$H$2),-MIN('SFV+BESS'!$I$7,AT521-$H$2),0)))</f>
        <v>0</v>
      </c>
      <c r="AP522" s="33"/>
      <c r="AQ522" s="33">
        <f t="shared" si="587"/>
        <v>0</v>
      </c>
      <c r="AR522" s="27">
        <f t="shared" ref="AR522:AR585" si="623">-AO522*$B$5</f>
        <v>0</v>
      </c>
      <c r="AS522" s="27">
        <f t="shared" si="588"/>
        <v>0</v>
      </c>
      <c r="AT522" s="28">
        <f>IF((AT521+AN522+AO522)&gt;=$B$2*'SFV+BESS'!$I$9, $B$2*'SFV+BESS'!$I$9, (AT521+AN522+AO522))</f>
        <v>173.61249999999998</v>
      </c>
      <c r="AU522" s="110">
        <f t="shared" ref="AU522:AU585" si="624">IF(AM522&gt;0,AM522-AN522/$B$4,0)</f>
        <v>81.411044901776492</v>
      </c>
      <c r="AZ522" s="251"/>
      <c r="BA522" s="41">
        <v>21.375</v>
      </c>
      <c r="BB522" s="33">
        <f t="shared" si="607"/>
        <v>71.326727478512353</v>
      </c>
      <c r="BC522" s="33">
        <f>Gen_Cons_Horario!B2708</f>
        <v>0</v>
      </c>
      <c r="BD522" s="35">
        <f t="shared" si="582"/>
        <v>71.326727478512353</v>
      </c>
      <c r="BE522" s="116">
        <f>IF(AND(BD522&gt;0,BD522*$B$4+BK521&lt;=$B$2*'SFV+BESS'!$I$9,BD522&lt;'SFV+BESS'!$I$7), BD522*$B$4, IF(AND(BD522&gt;0,BD522*$B$4+BK521&gt;$B$2*'SFV+BESS'!$I$9,BD522*$B$4&lt;'SFV+BESS'!$I$7),$B$2*'SFV+BESS'!$I$9-BK521,IF(AND(BD522&gt;0,BD522*$B$4+BK521&gt;$B$2*'SFV+BESS'!$I$9,BD522*$B$4&gt;'SFV+BESS'!$I$7,BK521&lt;$B$2*'SFV+BESS'!$I$9),$B$2*'SFV+BESS'!$I$9-BK521,IF(AND(BD522&gt;0,BD522*$B$4+BK521&lt;=$B$2*'SFV+BESS'!$I$9,BD522&gt;'SFV+BESS'!$I$7),'SFV+BESS'!$I$7,0))))</f>
        <v>0</v>
      </c>
      <c r="BF522" s="27">
        <f>IF(AND(BD522&lt;0,BK521+BD522/$B$5&gt;$H$2,-BD522/'Carga-Descarga Año'!$B$5&lt;'SFV+BESS'!$I$7),BD522/$B$5,IF(AND(BD522&lt;0,BK521+BD522/$B$5&gt;$H$2,-BD522/'Carga-Descarga Año'!$B$5&gt;'SFV+BESS'!$I$7),-'SFV+BESS'!$I$7,IF(AND(BD522&lt;0,BK521+BD522/$B$5&lt;$H$2),-MIN('SFV+BESS'!$I$7,BK521-$H$2),0)))</f>
        <v>0</v>
      </c>
      <c r="BG522" s="33"/>
      <c r="BH522" s="33">
        <f t="shared" si="589"/>
        <v>0</v>
      </c>
      <c r="BI522" s="27">
        <f t="shared" ref="BI522:BI585" si="625">-BF522*$B$5</f>
        <v>0</v>
      </c>
      <c r="BJ522" s="27">
        <f t="shared" si="590"/>
        <v>0</v>
      </c>
      <c r="BK522" s="28">
        <f>IF((BK521+BE522+BF522)&gt;=$B$2*'SFV+BESS'!$I$9, $B$2*'SFV+BESS'!$I$9, (BK521+BE522+BF522))</f>
        <v>173.61249999999998</v>
      </c>
      <c r="BL522" s="110">
        <f t="shared" ref="BL522:BL585" si="626">IF(BD522&gt;0,BD522-BE522/$B$4,0)</f>
        <v>71.326727478512353</v>
      </c>
      <c r="BQ522" s="251"/>
      <c r="BR522" s="41">
        <v>21.375</v>
      </c>
      <c r="BS522" s="33">
        <f t="shared" si="608"/>
        <v>45.284012249626699</v>
      </c>
      <c r="BT522" s="33">
        <f>Gen_Cons_Horario!B3428</f>
        <v>0</v>
      </c>
      <c r="BU522" s="35">
        <f t="shared" si="583"/>
        <v>45.284012249626699</v>
      </c>
      <c r="BV522" s="116">
        <f>IF(AND(BU522&gt;0,BU522*$B$4+CB521&lt;=$B$2*'SFV+BESS'!$I$9,BU522&lt;'SFV+BESS'!$I$7), BU522*$B$4, IF(AND(BU522&gt;0,BU522*$B$4+CB521&gt;$B$2*'SFV+BESS'!$I$9,BU522*$B$4&lt;'SFV+BESS'!$I$7),$B$2*'SFV+BESS'!$I$9-CB521,IF(AND(BU522&gt;0,BU522*$B$4+CB521&gt;$B$2*'SFV+BESS'!$I$9,BU522*$B$4&gt;'SFV+BESS'!$I$7,CB521&lt;$B$2*'SFV+BESS'!$I$9),$B$2*'SFV+BESS'!$I$9-CB521,IF(AND(BU522&gt;0,BU522*$B$4+CB521&lt;=$B$2*'SFV+BESS'!$I$9,BU522&gt;'SFV+BESS'!$I$7),'SFV+BESS'!$I$7,0))))</f>
        <v>0</v>
      </c>
      <c r="BW522" s="27">
        <f>IF(AND(BU522&lt;0,CB521+BU522/$B$5&gt;$H$2,-BU522/'Carga-Descarga Año'!$B$5&lt;'SFV+BESS'!$I$7),BU522/$B$5,IF(AND(BU522&lt;0,CB521+BU522/$B$5&gt;$H$2,-BU522/'Carga-Descarga Año'!$B$5&gt;'SFV+BESS'!$I$7),-'SFV+BESS'!$I$7,IF(AND(BU522&lt;0,CB521+BU522/$B$5&lt;$H$2),-MIN('SFV+BESS'!$I$7,CB521-$H$2),0)))</f>
        <v>0</v>
      </c>
      <c r="BX522" s="33"/>
      <c r="BY522" s="33">
        <f t="shared" si="591"/>
        <v>0</v>
      </c>
      <c r="BZ522" s="27">
        <f t="shared" ref="BZ522:BZ585" si="627">-BW522*$B$5</f>
        <v>0</v>
      </c>
      <c r="CA522" s="27">
        <f t="shared" ref="CA522:CA585" si="628">IF(BZ522&lt;-BU522,-(BU522+BZ522),0)</f>
        <v>0</v>
      </c>
      <c r="CB522" s="28">
        <f>IF((CB521+BV522+BW522)&gt;=$B$2*'SFV+BESS'!$I$9, $B$2*'SFV+BESS'!$I$9, (CB521+BV522+BW522))</f>
        <v>173.61249999999998</v>
      </c>
      <c r="CC522" s="110">
        <f t="shared" ref="CC522:CC585" si="629">IF(BU522&gt;0,BU522-BV522/$B$4,0)</f>
        <v>45.284012249626699</v>
      </c>
      <c r="CH522" s="251"/>
      <c r="CI522" s="41">
        <v>21.375</v>
      </c>
      <c r="CJ522" s="33">
        <f t="shared" si="609"/>
        <v>28.883763720356487</v>
      </c>
      <c r="CK522" s="33">
        <f>Gen_Cons_Horario!B4172</f>
        <v>0</v>
      </c>
      <c r="CL522" s="35">
        <f t="shared" si="584"/>
        <v>28.883763720356487</v>
      </c>
      <c r="CM522" s="116">
        <f>IF(AND(CL522&gt;0,CL522*$B$4+CS521&lt;=$B$2*'SFV+BESS'!$I$9,CL522&lt;'SFV+BESS'!$I$7), CL522*$B$4, IF(AND(CL522&gt;0,CL522*$B$4+CS521&gt;$B$2*'SFV+BESS'!$I$9,CL522*$B$4&lt;'SFV+BESS'!$I$7),$B$2*'SFV+BESS'!$I$9-CS521,IF(AND(CL522&gt;0,CL522*$B$4+CS521&gt;$B$2*'SFV+BESS'!$I$9,CL522*$B$4&gt;'SFV+BESS'!$I$7,CS521&lt;$B$2*'SFV+BESS'!$I$9),$B$2*'SFV+BESS'!$I$9-CS521,IF(AND(CL522&gt;0,CL522*$B$4+CS521&lt;=$B$2*'SFV+BESS'!$I$9,CL522&gt;'SFV+BESS'!$I$7),'SFV+BESS'!$I$7,0))))</f>
        <v>0</v>
      </c>
      <c r="CN522" s="27">
        <f>IF(AND(CL522&lt;0,CS521+CL522/$B$5&gt;$H$2,-CL522/'Carga-Descarga Año'!$B$5&lt;'SFV+BESS'!$I$7),CL522/$B$5,IF(AND(CL522&lt;0,CS521+CL522/$B$5&gt;$H$2,-CL522/'Carga-Descarga Año'!$B$5&gt;'SFV+BESS'!$I$7),-'SFV+BESS'!$I$7,IF(AND(CL522&lt;0,CS521+CL522/$B$5&lt;$H$2),-MIN('SFV+BESS'!$I$7,CS521-$H$2),0)))</f>
        <v>0</v>
      </c>
      <c r="CO522" s="33"/>
      <c r="CP522" s="33">
        <f t="shared" si="592"/>
        <v>0</v>
      </c>
      <c r="CQ522" s="27">
        <f t="shared" ref="CQ522:CQ585" si="630">-CN522*$B$5</f>
        <v>0</v>
      </c>
      <c r="CR522" s="27">
        <f t="shared" si="593"/>
        <v>0</v>
      </c>
      <c r="CS522" s="28">
        <f>IF((CS521+CM522+CN522)&gt;=$B$2*'SFV+BESS'!$I$9, $B$2*'SFV+BESS'!$I$9, (CS521+CM522+CN522))</f>
        <v>173.61249999999998</v>
      </c>
      <c r="CT522" s="110">
        <f t="shared" ref="CT522:CT585" si="631">IF(CL522&gt;0,CL522-CM522/$B$4,0)</f>
        <v>28.883763720356487</v>
      </c>
      <c r="CY522" s="251"/>
      <c r="CZ522" s="41">
        <v>21.375</v>
      </c>
      <c r="DA522" s="33">
        <f t="shared" si="610"/>
        <v>35.322613829837657</v>
      </c>
      <c r="DB522" s="33">
        <f>Gen_Cons_Horario!B4892</f>
        <v>0</v>
      </c>
      <c r="DC522" s="35">
        <f t="shared" si="575"/>
        <v>35.322613829837657</v>
      </c>
      <c r="DD522" s="116">
        <f>IF(AND(DC522&gt;0,DC522*$B$4+DJ521&lt;=$B$2*'SFV+BESS'!$I$9,DC522&lt;'SFV+BESS'!$I$7), DC522*$B$4, IF(AND(DC522&gt;0,DC522*$B$4+DJ521&gt;$B$2*'SFV+BESS'!$I$9,DC522*$B$4&lt;'SFV+BESS'!$I$7),$B$2*'SFV+BESS'!$I$9-DJ521,IF(AND(DC522&gt;0,DC522*$B$4+DJ521&gt;$B$2*'SFV+BESS'!$I$9,DC522*$B$4&gt;'SFV+BESS'!$I$7,DJ521&lt;$B$2*'SFV+BESS'!$I$9),$B$2*'SFV+BESS'!$I$9-DJ521,IF(AND(DC522&gt;0,DC522*$B$4+DJ521&lt;=$B$2*'SFV+BESS'!$I$9,DC522&gt;'SFV+BESS'!$I$7),'SFV+BESS'!$I$7,0))))</f>
        <v>0</v>
      </c>
      <c r="DE522" s="27">
        <f>IF(AND(DC522&lt;0,DJ521+DC522/$B$5&gt;$H$2,-DC522/'Carga-Descarga Año'!$B$5&lt;'SFV+BESS'!$I$7),DC522/$B$5,IF(AND(DC522&lt;0,DJ521+DC522/$B$5&gt;$H$2,-DC522/'Carga-Descarga Año'!$B$5&gt;'SFV+BESS'!$I$7),-'SFV+BESS'!$I$7,IF(AND(DC522&lt;0,DJ521+DC522/$B$5&lt;$H$2),-MIN('SFV+BESS'!$I$7,DJ521-$H$2),0)))</f>
        <v>0</v>
      </c>
      <c r="DF522" s="33"/>
      <c r="DG522" s="33">
        <f t="shared" si="594"/>
        <v>0</v>
      </c>
      <c r="DH522" s="27">
        <f t="shared" ref="DH522:DH585" si="632">-DE522*$B$5</f>
        <v>0</v>
      </c>
      <c r="DI522" s="27">
        <f t="shared" ref="DI522:DI585" si="633">IF(DH522&lt;-DC522,-(DC522+DH522),0)</f>
        <v>0</v>
      </c>
      <c r="DJ522" s="28">
        <f>IF((DJ521+DD522+DE522)&gt;=$B$2*'SFV+BESS'!$I$9, $B$2*'SFV+BESS'!$I$9, (DJ521+DD522+DE522))</f>
        <v>173.61249999999998</v>
      </c>
      <c r="DK522" s="110">
        <f t="shared" ref="DK522:DK585" si="634">IF(DC522&gt;0,DC522-DD522/$B$4,0)</f>
        <v>35.322613829837657</v>
      </c>
      <c r="DP522" s="251"/>
      <c r="DQ522" s="41">
        <v>21.375</v>
      </c>
      <c r="DR522" s="33">
        <f t="shared" si="611"/>
        <v>51.868223435829627</v>
      </c>
      <c r="DS522" s="33">
        <f>Gen_Cons_Horario!B5636</f>
        <v>0</v>
      </c>
      <c r="DT522" s="35">
        <f t="shared" si="576"/>
        <v>51.868223435829627</v>
      </c>
      <c r="DU522" s="116">
        <f>IF(AND(DT522&gt;0,DT522*$B$4+EA521&lt;=$B$2*'SFV+BESS'!$I$9,DT522&lt;'SFV+BESS'!$I$7), DT522*$B$4, IF(AND(DT522&gt;0,DT522*$B$4+EA521&gt;$B$2*'SFV+BESS'!$I$9,DT522*$B$4&lt;'SFV+BESS'!$I$7),$B$2*'SFV+BESS'!$I$9-EA521,IF(AND(DT522&gt;0,DT522*$B$4+EA521&gt;$B$2*'SFV+BESS'!$I$9,DT522*$B$4&gt;'SFV+BESS'!$I$7,EA521&lt;$B$2*'SFV+BESS'!$I$9),$B$2*'SFV+BESS'!$I$9-EA521,IF(AND(DT522&gt;0,DT522*$B$4+EA521&lt;=$B$2*'SFV+BESS'!$I$9,DT522&gt;'SFV+BESS'!$I$7),'SFV+BESS'!$I$7,0))))</f>
        <v>0</v>
      </c>
      <c r="DV522" s="27">
        <f>IF(AND(DT522&lt;0,EA521+DT522/$B$5&gt;$H$2,-DT522/'Carga-Descarga Año'!$B$5&lt;'SFV+BESS'!$I$7),DT522/$B$5,IF(AND(DT522&lt;0,EA521+DT522/$B$5&gt;$H$2,-DT522/'Carga-Descarga Año'!$B$5&gt;'SFV+BESS'!$I$7),-'SFV+BESS'!$I$7,IF(AND(DT522&lt;0,EA521+DT522/$B$5&lt;$H$2),-MIN('SFV+BESS'!$I$7,EA521-$H$2),0)))</f>
        <v>0</v>
      </c>
      <c r="DW522" s="33"/>
      <c r="DX522" s="33">
        <f t="shared" si="595"/>
        <v>0</v>
      </c>
      <c r="DY522" s="27">
        <f t="shared" ref="DY522:DY585" si="635">-DV522*$B$5</f>
        <v>0</v>
      </c>
      <c r="DZ522" s="27">
        <f t="shared" si="596"/>
        <v>0</v>
      </c>
      <c r="EA522" s="28">
        <f>IF((EA521+DU522+DV522)&gt;=$B$2*'SFV+BESS'!$I$9, $B$2*'SFV+BESS'!$I$9, (EA521+DU522+DV522))</f>
        <v>173.61249999999998</v>
      </c>
      <c r="EB522" s="110">
        <f t="shared" ref="EB522:EB585" si="636">IF(DT522&gt;0,DT522-DU522/$B$4,0)</f>
        <v>51.868223435829627</v>
      </c>
      <c r="EG522" s="251"/>
      <c r="EH522" s="41">
        <v>21.375</v>
      </c>
      <c r="EI522" s="33">
        <f t="shared" si="612"/>
        <v>72.15510433493921</v>
      </c>
      <c r="EJ522" s="33">
        <f>Gen_Cons_Horario!B6380</f>
        <v>0</v>
      </c>
      <c r="EK522" s="35">
        <f t="shared" si="577"/>
        <v>72.15510433493921</v>
      </c>
      <c r="EL522" s="116">
        <f>IF(AND(EK522&gt;0,EK522*$B$4+ER521&lt;=$B$2*'SFV+BESS'!$I$9,EK522&lt;'SFV+BESS'!$I$7), EK522*$B$4, IF(AND(EK522&gt;0,EK522*$B$4+ER521&gt;$B$2*'SFV+BESS'!$I$9,EK522*$B$4&lt;'SFV+BESS'!$I$7),$B$2*'SFV+BESS'!$I$9-ER521,IF(AND(EK522&gt;0,EK522*$B$4+ER521&gt;$B$2*'SFV+BESS'!$I$9,EK522*$B$4&gt;'SFV+BESS'!$I$7,ER521&lt;$B$2*'SFV+BESS'!$I$9),$B$2*'SFV+BESS'!$I$9-ER521,IF(AND(EK522&gt;0,EK522*$B$4+ER521&lt;=$B$2*'SFV+BESS'!$I$9,EK522&gt;'SFV+BESS'!$I$7),'SFV+BESS'!$I$7,0))))</f>
        <v>0</v>
      </c>
      <c r="EM522" s="27">
        <f>IF(AND(EK522&lt;0,ER521+EK522/$B$5&gt;$H$2,-EK522/'Carga-Descarga Año'!$B$5&lt;'SFV+BESS'!$I$7),EK522/$B$5,IF(AND(EK522&lt;0,ER521+EK522/$B$5&gt;$H$2,-EK522/'Carga-Descarga Año'!$B$5&gt;'SFV+BESS'!$I$7),-'SFV+BESS'!$I$7,IF(AND(EK522&lt;0,ER521+EK522/$B$5&lt;$H$2),-MIN('SFV+BESS'!$I$7,ER521-$H$2),0)))</f>
        <v>0</v>
      </c>
      <c r="EN522" s="33"/>
      <c r="EO522" s="33">
        <f t="shared" si="597"/>
        <v>0</v>
      </c>
      <c r="EP522" s="27">
        <f t="shared" ref="EP522:EP585" si="637">-EM522*$B$5</f>
        <v>0</v>
      </c>
      <c r="EQ522" s="27">
        <f t="shared" si="598"/>
        <v>0</v>
      </c>
      <c r="ER522" s="28">
        <f>IF((ER521+EL522+EM522)&gt;=$B$2*'SFV+BESS'!$I$9, $B$2*'SFV+BESS'!$I$9, (ER521+EL522+EM522))</f>
        <v>173.61249999999998</v>
      </c>
      <c r="ES522" s="110">
        <f t="shared" ref="ES522:ES585" si="638">IF(EK522&gt;0,EK522-EL522/$B$4,0)</f>
        <v>72.15510433493921</v>
      </c>
      <c r="EX522" s="251"/>
      <c r="EY522" s="41">
        <v>21.375</v>
      </c>
      <c r="EZ522" s="33">
        <f t="shared" si="613"/>
        <v>83.787881880507953</v>
      </c>
      <c r="FA522" s="33">
        <f>Gen_Cons_Horario!B7100</f>
        <v>67.113</v>
      </c>
      <c r="FB522" s="35">
        <f t="shared" si="578"/>
        <v>16.674881880507954</v>
      </c>
      <c r="FC522" s="116">
        <f>IF(AND(FB522&gt;0,FB522*$B$4+FI521&lt;=$B$2*'SFV+BESS'!$I$9,FB522&lt;'SFV+BESS'!$I$7), FB522*$B$4, IF(AND(FB522&gt;0,FB522*$B$4+FI521&gt;$B$2*'SFV+BESS'!$I$9,FB522*$B$4&lt;'SFV+BESS'!$I$7),$B$2*'SFV+BESS'!$I$9-FI521,IF(AND(FB522&gt;0,FB522*$B$4+FI521&gt;$B$2*'SFV+BESS'!$I$9,FB522*$B$4&gt;'SFV+BESS'!$I$7,FI521&lt;$B$2*'SFV+BESS'!$I$9),$B$2*'SFV+BESS'!$I$9-FI521,IF(AND(FB522&gt;0,FB522*$B$4+FI521&lt;=$B$2*'SFV+BESS'!$I$9,FB522&gt;'SFV+BESS'!$I$7),'SFV+BESS'!$I$7,0))))</f>
        <v>1.73447671738586</v>
      </c>
      <c r="FD522" s="27">
        <f>IF(AND(FB522&lt;0,FI521+FB522/$B$5&gt;$H$2,-FB522/'Carga-Descarga Año'!$B$5&lt;'SFV+BESS'!$I$7),FB522/$B$5,IF(AND(FB522&lt;0,FI521+FB522/$B$5&gt;$H$2,-FB522/'Carga-Descarga Año'!$B$5&gt;'SFV+BESS'!$I$7),-'SFV+BESS'!$I$7,IF(AND(FB522&lt;0,FI521+FB522/$B$5&lt;$H$2),-MIN('SFV+BESS'!$I$7,FI521-$H$2),0)))</f>
        <v>0</v>
      </c>
      <c r="FE522" s="33"/>
      <c r="FF522" s="33">
        <f t="shared" si="599"/>
        <v>67.113</v>
      </c>
      <c r="FG522" s="27">
        <f t="shared" ref="FG522:FG585" si="639">-FD522*$B$5</f>
        <v>0</v>
      </c>
      <c r="FH522" s="27">
        <f t="shared" si="600"/>
        <v>0</v>
      </c>
      <c r="FI522" s="28">
        <f>IF((FI521+FC522+FD522)&gt;=$B$2*'SFV+BESS'!$I$9, $B$2*'SFV+BESS'!$I$9, (FI521+FC522+FD522))</f>
        <v>173.61249999999998</v>
      </c>
      <c r="FJ522" s="110">
        <f t="shared" ref="FJ522:FJ585" si="640">IF(FB522&gt;0,FB522-FC522/$B$4,0)</f>
        <v>14.849116914838627</v>
      </c>
      <c r="FO522" s="251"/>
      <c r="FP522" s="41">
        <v>21.375</v>
      </c>
      <c r="FQ522" s="33">
        <f t="shared" si="614"/>
        <v>88.522249840285639</v>
      </c>
      <c r="FR522" s="33">
        <f>Gen_Cons_Horario!B7844</f>
        <v>119.312</v>
      </c>
      <c r="FS522" s="35">
        <f t="shared" si="579"/>
        <v>-30.789750159714359</v>
      </c>
      <c r="FT522" s="116">
        <f>IF(AND(FS522&gt;0,FS522*$B$4+FZ521&lt;=$B$2*'SFV+BESS'!$I$9,FS522&lt;'SFV+BESS'!$I$7), FS522*$B$4, IF(AND(FS522&gt;0,FS522*$B$4+FZ521&gt;$B$2*'SFV+BESS'!$I$9,FS522*$B$4&lt;'SFV+BESS'!$I$7),$B$2*'SFV+BESS'!$I$9-FZ521,IF(AND(FS522&gt;0,FS522*$B$4+FZ521&gt;$B$2*'SFV+BESS'!$I$9,FS522*$B$4&gt;'SFV+BESS'!$I$7,FZ521&lt;$B$2*'SFV+BESS'!$I$9),$B$2*'SFV+BESS'!$I$9-FZ521,IF(AND(FS522&gt;0,FS522*$B$4+FZ521&lt;=$B$2*'SFV+BESS'!$I$9,FS522&gt;'SFV+BESS'!$I$7),'SFV+BESS'!$I$7,0))))</f>
        <v>0</v>
      </c>
      <c r="FU522" s="27">
        <f>IF(AND(FS522&lt;0,FZ521+FS522/$B$5&gt;$H$2,-FS522/'Carga-Descarga Año'!$B$5&lt;'SFV+BESS'!$I$7),FS522/$B$5,IF(AND(FS522&lt;0,FZ521+FS522/$B$5&gt;$H$2,-FS522/'Carga-Descarga Año'!$B$5&gt;'SFV+BESS'!$I$7),-'SFV+BESS'!$I$7,IF(AND(FS522&lt;0,FZ521+FS522/$B$5&lt;$H$2),-MIN('SFV+BESS'!$I$7,FZ521-$H$2),0)))</f>
        <v>-32.410263326015119</v>
      </c>
      <c r="FV522" s="33"/>
      <c r="FW522" s="33">
        <f t="shared" si="601"/>
        <v>88.522249840285639</v>
      </c>
      <c r="FX522" s="27">
        <f t="shared" ref="FX522:FX585" si="641">-FU522*$B$5</f>
        <v>30.789750159714362</v>
      </c>
      <c r="FY522" s="27">
        <f t="shared" si="602"/>
        <v>0</v>
      </c>
      <c r="FZ522" s="28">
        <f>IF((FZ521+FT522+FU522)&gt;=$B$2*'SFV+BESS'!$I$9, $B$2*'SFV+BESS'!$I$9, (FZ521+FT522+FU522))</f>
        <v>93.204657683368339</v>
      </c>
      <c r="GA522" s="110">
        <f t="shared" ref="GA522:GA585" si="642">IF(FS522&gt;0,FS522-FT522/$B$4,0)</f>
        <v>0</v>
      </c>
      <c r="GF522" s="251"/>
      <c r="GG522" s="41">
        <v>21.375</v>
      </c>
      <c r="GH522" s="33">
        <f t="shared" si="615"/>
        <v>85.975736621117875</v>
      </c>
      <c r="GI522" s="33">
        <f>Gen_Cons_Horario!B8564</f>
        <v>69.656000000000006</v>
      </c>
      <c r="GJ522" s="35">
        <f t="shared" si="585"/>
        <v>16.319736621117869</v>
      </c>
      <c r="GK522" s="116">
        <f>IF(AND(GJ522&gt;0,GJ522*$B$4+GQ521&lt;=$B$2*'SFV+BESS'!$I$9,GJ522&lt;'SFV+BESS'!$I$7), GJ522*$B$4, IF(AND(GJ522&gt;0,GJ522*$B$4+GQ521&gt;$B$2*'SFV+BESS'!$I$9,GJ522*$B$4&lt;'SFV+BESS'!$I$7),$B$2*'SFV+BESS'!$I$9-GQ521,IF(AND(GJ522&gt;0,GJ522*$B$4+GQ521&gt;$B$2*'SFV+BESS'!$I$9,GJ522*$B$4&gt;'SFV+BESS'!$I$7,GQ521&lt;$B$2*'SFV+BESS'!$I$9),$B$2*'SFV+BESS'!$I$9-GQ521,IF(AND(GJ522&gt;0,GJ522*$B$4+GQ521&lt;=$B$2*'SFV+BESS'!$I$9,GJ522&gt;'SFV+BESS'!$I$7),'SFV+BESS'!$I$7,0))))</f>
        <v>0</v>
      </c>
      <c r="GL522" s="27">
        <f>IF(AND(GJ522&lt;0,GQ521+GJ522/$B$5&gt;$H$2,-GJ522/'Carga-Descarga Año'!$B$5&lt;'SFV+BESS'!$I$7),GJ522/$B$5,IF(AND(GJ522&lt;0,GQ521+GJ522/$B$5&gt;$H$2,-GJ522/'Carga-Descarga Año'!$B$5&gt;'SFV+BESS'!$I$7),-'SFV+BESS'!$I$7,IF(AND(GJ522&lt;0,GQ521+GJ522/$B$5&lt;$H$2),-MIN('SFV+BESS'!$I$7,GQ521-$H$2),0)))</f>
        <v>0</v>
      </c>
      <c r="GM522" s="33"/>
      <c r="GN522" s="33">
        <f t="shared" si="603"/>
        <v>69.656000000000006</v>
      </c>
      <c r="GO522" s="27">
        <f t="shared" ref="GO522:GO585" si="643">-GL522*$B$5</f>
        <v>0</v>
      </c>
      <c r="GP522" s="27">
        <f t="shared" si="604"/>
        <v>0</v>
      </c>
      <c r="GQ522" s="28">
        <f>IF((GQ521+GK522+GL522)&gt;=$B$2*'SFV+BESS'!$I$9, $B$2*'SFV+BESS'!$I$9, (GQ521+GK522+GL522))</f>
        <v>173.61249999999998</v>
      </c>
      <c r="GR522" s="110">
        <f t="shared" ref="GR522:GR585" si="644">IF(GJ522&gt;0,GJ522-GK522/$B$4,0)</f>
        <v>16.319736621117869</v>
      </c>
    </row>
    <row r="523" spans="1:200">
      <c r="A523" s="249"/>
      <c r="B523" s="41">
        <v>21.4166666666667</v>
      </c>
      <c r="C523" s="38">
        <f t="shared" si="586"/>
        <v>102.56597254203621</v>
      </c>
      <c r="D523" s="2">
        <f>Gen_Cons_Horario!B549</f>
        <v>82.027000000000001</v>
      </c>
      <c r="E523" s="140">
        <f t="shared" si="616"/>
        <v>20.538972542036205</v>
      </c>
      <c r="F523" s="116">
        <f>IF(AND(E523&gt;0,E523*$B$4+L522&lt;=$B$2*'SFV+BESS'!$I$9,E523&lt;'SFV+BESS'!$I$7), E523*$B$4, IF(AND(E523&gt;0,E523*$B$4+L522&gt;$B$2*'SFV+BESS'!$I$9,E523*$B$4&lt;'SFV+BESS'!$I$7),$B$2*'SFV+BESS'!$I$9-L522,IF(AND(E523&gt;0,E523*$B$4+L522&gt;$B$2*'SFV+BESS'!$I$9,E523*$B$4&gt;'SFV+BESS'!$I$7,L522&lt;$B$2*'SFV+BESS'!$I$9),$B$2*'SFV+BESS'!$I$9-L522,IF(AND(E523&gt;0,E523*$B$4+L522&lt;=$B$2*'SFV+BESS'!$I$9,E523&gt;'SFV+BESS'!$I$7),'SFV+BESS'!$I$7,0))))</f>
        <v>19.512023914934396</v>
      </c>
      <c r="G523" s="27">
        <f>IF(AND(E523&lt;0,L522+E523/$B$5&gt;$H$2,-E523/'Carga-Descarga Año'!$B$5&lt;'SFV+BESS'!$I$7),E523/$B$5,IF(AND(E523&lt;0,L522+E523/$B$5&gt;$H$2,-E523/'Carga-Descarga Año'!$B$5&gt;'SFV+BESS'!$I$7),-'SFV+BESS'!$I$7,IF(AND(E523&lt;0,L522+E523/$B$5&lt;$H$2),-MIN('SFV+BESS'!$I$7,L522-$H$2),0)))</f>
        <v>0</v>
      </c>
      <c r="I523" s="38">
        <f t="shared" si="617"/>
        <v>82.027000000000001</v>
      </c>
      <c r="J523" s="27">
        <f t="shared" si="619"/>
        <v>0</v>
      </c>
      <c r="K523" s="27">
        <f t="shared" si="618"/>
        <v>0</v>
      </c>
      <c r="L523" s="28">
        <f>IF((L522+F523+G523)&gt;=$B$2*'SFV+BESS'!$I$9, $B$2*'SFV+BESS'!$I$9, (L522+F523+G523))</f>
        <v>166.69775394839482</v>
      </c>
      <c r="M523" s="110">
        <f t="shared" si="620"/>
        <v>0</v>
      </c>
      <c r="R523" s="251"/>
      <c r="S523" s="41">
        <v>21.4166666666667</v>
      </c>
      <c r="T523" s="2">
        <f t="shared" si="605"/>
        <v>99.976027218608863</v>
      </c>
      <c r="U523" s="2">
        <f>Gen_Cons_Horario!B1293</f>
        <v>41.013500000000008</v>
      </c>
      <c r="V523" s="35">
        <f t="shared" si="580"/>
        <v>58.962527218608855</v>
      </c>
      <c r="W523" s="116">
        <f>IF(AND(V523&gt;0,V523*$B$4+AC522&lt;=$B$2*'SFV+BESS'!$I$9,V523&lt;'SFV+BESS'!$I$7), V523*$B$4, IF(AND(V523&gt;0,V523*$B$4+AC522&gt;$B$2*'SFV+BESS'!$I$9,V523*$B$4&lt;'SFV+BESS'!$I$7),$B$2*'SFV+BESS'!$I$9-AC522,IF(AND(V523&gt;0,V523*$B$4+AC522&gt;$B$2*'SFV+BESS'!$I$9,V523*$B$4&gt;'SFV+BESS'!$I$7,AC522&lt;$B$2*'SFV+BESS'!$I$9),$B$2*'SFV+BESS'!$I$9-AC522,IF(AND(V523&gt;0,V523*$B$4+AC522&lt;=$B$2*'SFV+BESS'!$I$9,V523&gt;'SFV+BESS'!$I$7),'SFV+BESS'!$I$7,0))))</f>
        <v>0</v>
      </c>
      <c r="X523" s="27">
        <f>IF(AND(V523&lt;0,AC522+V523/$B$5&gt;$H$2,-V523/'Carga-Descarga Año'!$B$5&lt;'SFV+BESS'!$I$7),V523/$B$5,IF(AND(V523&lt;0,AC522+V523/$B$5&gt;$H$2,-V523/'Carga-Descarga Año'!$B$5&gt;'SFV+BESS'!$I$7),-'SFV+BESS'!$I$7,IF(AND(V523&lt;0,AC522+V523/$B$5&lt;$H$2),-MIN('SFV+BESS'!$I$7,AC522-$H$2),0)))</f>
        <v>0</v>
      </c>
      <c r="Z523" s="33">
        <f t="shared" si="574"/>
        <v>41.013500000000008</v>
      </c>
      <c r="AA523" s="27">
        <f t="shared" si="621"/>
        <v>0</v>
      </c>
      <c r="AB523" s="27">
        <f t="shared" ref="AB523:AB586" si="645">IF(AA523&lt;-V523,-(V523+AA523),0)</f>
        <v>0</v>
      </c>
      <c r="AC523" s="28">
        <f>IF((AC522+W523+X523)&gt;=$B$2*'SFV+BESS'!$I$9, $B$2*'SFV+BESS'!$I$9, (AC522+W523+X523))</f>
        <v>173.61249999999998</v>
      </c>
      <c r="AD523" s="110">
        <f t="shared" si="622"/>
        <v>58.962527218608855</v>
      </c>
      <c r="AI523" s="251"/>
      <c r="AJ523" s="41">
        <v>21.4166666666667</v>
      </c>
      <c r="AK523" s="52">
        <f t="shared" si="606"/>
        <v>98.343173988490506</v>
      </c>
      <c r="AL523" s="33">
        <f>Gen_Cons_Horario!B1965</f>
        <v>0</v>
      </c>
      <c r="AM523" s="35">
        <f t="shared" si="581"/>
        <v>98.343173988490506</v>
      </c>
      <c r="AN523" s="116">
        <f>IF(AND(AM523&gt;0,AM523*$B$4+AT522&lt;=$B$2*'SFV+BESS'!$I$9,AM523&lt;'SFV+BESS'!$I$7), AM523*$B$4, IF(AND(AM523&gt;0,AM523*$B$4+AT522&gt;$B$2*'SFV+BESS'!$I$9,AM523*$B$4&lt;'SFV+BESS'!$I$7),$B$2*'SFV+BESS'!$I$9-AT522,IF(AND(AM523&gt;0,AM523*$B$4+AT522&gt;$B$2*'SFV+BESS'!$I$9,AM523*$B$4&gt;'SFV+BESS'!$I$7,AT522&lt;$B$2*'SFV+BESS'!$I$9),$B$2*'SFV+BESS'!$I$9-AT522,IF(AND(AM523&gt;0,AM523*$B$4+AT522&lt;=$B$2*'SFV+BESS'!$I$9,AM523&gt;'SFV+BESS'!$I$7),'SFV+BESS'!$I$7,0))))</f>
        <v>0</v>
      </c>
      <c r="AO523" s="27">
        <f>IF(AND(AM523&lt;0,AT522+AM523/$B$5&gt;$H$2,-AM523/'Carga-Descarga Año'!$B$5&lt;'SFV+BESS'!$I$7),AM523/$B$5,IF(AND(AM523&lt;0,AT522+AM523/$B$5&gt;$H$2,-AM523/'Carga-Descarga Año'!$B$5&gt;'SFV+BESS'!$I$7),-'SFV+BESS'!$I$7,IF(AND(AM523&lt;0,AT522+AM523/$B$5&lt;$H$2),-MIN('SFV+BESS'!$I$7,AT522-$H$2),0)))</f>
        <v>0</v>
      </c>
      <c r="AP523" s="33"/>
      <c r="AQ523" s="33">
        <f t="shared" si="587"/>
        <v>0</v>
      </c>
      <c r="AR523" s="27">
        <f t="shared" si="623"/>
        <v>0</v>
      </c>
      <c r="AS523" s="27">
        <f t="shared" si="588"/>
        <v>0</v>
      </c>
      <c r="AT523" s="28">
        <f>IF((AT522+AN523+AO523)&gt;=$B$2*'SFV+BESS'!$I$9, $B$2*'SFV+BESS'!$I$9, (AT522+AN523+AO523))</f>
        <v>173.61249999999998</v>
      </c>
      <c r="AU523" s="110">
        <f t="shared" si="624"/>
        <v>98.343173988490506</v>
      </c>
      <c r="AZ523" s="251"/>
      <c r="BA523" s="41">
        <v>21.4166666666667</v>
      </c>
      <c r="BB523" s="33">
        <f t="shared" si="607"/>
        <v>89.500386808653857</v>
      </c>
      <c r="BC523" s="33">
        <f>Gen_Cons_Horario!B2709</f>
        <v>0</v>
      </c>
      <c r="BD523" s="35">
        <f t="shared" si="582"/>
        <v>89.500386808653857</v>
      </c>
      <c r="BE523" s="116">
        <f>IF(AND(BD523&gt;0,BD523*$B$4+BK522&lt;=$B$2*'SFV+BESS'!$I$9,BD523&lt;'SFV+BESS'!$I$7), BD523*$B$4, IF(AND(BD523&gt;0,BD523*$B$4+BK522&gt;$B$2*'SFV+BESS'!$I$9,BD523*$B$4&lt;'SFV+BESS'!$I$7),$B$2*'SFV+BESS'!$I$9-BK522,IF(AND(BD523&gt;0,BD523*$B$4+BK522&gt;$B$2*'SFV+BESS'!$I$9,BD523*$B$4&gt;'SFV+BESS'!$I$7,BK522&lt;$B$2*'SFV+BESS'!$I$9),$B$2*'SFV+BESS'!$I$9-BK522,IF(AND(BD523&gt;0,BD523*$B$4+BK522&lt;=$B$2*'SFV+BESS'!$I$9,BD523&gt;'SFV+BESS'!$I$7),'SFV+BESS'!$I$7,0))))</f>
        <v>0</v>
      </c>
      <c r="BF523" s="27">
        <f>IF(AND(BD523&lt;0,BK522+BD523/$B$5&gt;$H$2,-BD523/'Carga-Descarga Año'!$B$5&lt;'SFV+BESS'!$I$7),BD523/$B$5,IF(AND(BD523&lt;0,BK522+BD523/$B$5&gt;$H$2,-BD523/'Carga-Descarga Año'!$B$5&gt;'SFV+BESS'!$I$7),-'SFV+BESS'!$I$7,IF(AND(BD523&lt;0,BK522+BD523/$B$5&lt;$H$2),-MIN('SFV+BESS'!$I$7,BK522-$H$2),0)))</f>
        <v>0</v>
      </c>
      <c r="BG523" s="33"/>
      <c r="BH523" s="33">
        <f t="shared" si="589"/>
        <v>0</v>
      </c>
      <c r="BI523" s="27">
        <f t="shared" si="625"/>
        <v>0</v>
      </c>
      <c r="BJ523" s="27">
        <f t="shared" si="590"/>
        <v>0</v>
      </c>
      <c r="BK523" s="28">
        <f>IF((BK522+BE523+BF523)&gt;=$B$2*'SFV+BESS'!$I$9, $B$2*'SFV+BESS'!$I$9, (BK522+BE523+BF523))</f>
        <v>173.61249999999998</v>
      </c>
      <c r="BL523" s="110">
        <f t="shared" si="626"/>
        <v>89.500386808653857</v>
      </c>
      <c r="BQ523" s="251"/>
      <c r="BR523" s="41">
        <v>21.4166666666667</v>
      </c>
      <c r="BS523" s="33">
        <f t="shared" si="608"/>
        <v>68.489252357644361</v>
      </c>
      <c r="BT523" s="33">
        <f>Gen_Cons_Horario!B3429</f>
        <v>0</v>
      </c>
      <c r="BU523" s="35">
        <f t="shared" si="583"/>
        <v>68.489252357644361</v>
      </c>
      <c r="BV523" s="116">
        <f>IF(AND(BU523&gt;0,BU523*$B$4+CB522&lt;=$B$2*'SFV+BESS'!$I$9,BU523&lt;'SFV+BESS'!$I$7), BU523*$B$4, IF(AND(BU523&gt;0,BU523*$B$4+CB522&gt;$B$2*'SFV+BESS'!$I$9,BU523*$B$4&lt;'SFV+BESS'!$I$7),$B$2*'SFV+BESS'!$I$9-CB522,IF(AND(BU523&gt;0,BU523*$B$4+CB522&gt;$B$2*'SFV+BESS'!$I$9,BU523*$B$4&gt;'SFV+BESS'!$I$7,CB522&lt;$B$2*'SFV+BESS'!$I$9),$B$2*'SFV+BESS'!$I$9-CB522,IF(AND(BU523&gt;0,BU523*$B$4+CB522&lt;=$B$2*'SFV+BESS'!$I$9,BU523&gt;'SFV+BESS'!$I$7),'SFV+BESS'!$I$7,0))))</f>
        <v>0</v>
      </c>
      <c r="BW523" s="27">
        <f>IF(AND(BU523&lt;0,CB522+BU523/$B$5&gt;$H$2,-BU523/'Carga-Descarga Año'!$B$5&lt;'SFV+BESS'!$I$7),BU523/$B$5,IF(AND(BU523&lt;0,CB522+BU523/$B$5&gt;$H$2,-BU523/'Carga-Descarga Año'!$B$5&gt;'SFV+BESS'!$I$7),-'SFV+BESS'!$I$7,IF(AND(BU523&lt;0,CB522+BU523/$B$5&lt;$H$2),-MIN('SFV+BESS'!$I$7,CB522-$H$2),0)))</f>
        <v>0</v>
      </c>
      <c r="BX523" s="33"/>
      <c r="BY523" s="33">
        <f t="shared" si="591"/>
        <v>0</v>
      </c>
      <c r="BZ523" s="27">
        <f t="shared" si="627"/>
        <v>0</v>
      </c>
      <c r="CA523" s="27">
        <f t="shared" si="628"/>
        <v>0</v>
      </c>
      <c r="CB523" s="28">
        <f>IF((CB522+BV523+BW523)&gt;=$B$2*'SFV+BESS'!$I$9, $B$2*'SFV+BESS'!$I$9, (CB522+BV523+BW523))</f>
        <v>173.61249999999998</v>
      </c>
      <c r="CC523" s="110">
        <f t="shared" si="629"/>
        <v>68.489252357644361</v>
      </c>
      <c r="CH523" s="251"/>
      <c r="CI523" s="41">
        <v>21.4166666666667</v>
      </c>
      <c r="CJ523" s="33">
        <f t="shared" si="609"/>
        <v>60.041839544678055</v>
      </c>
      <c r="CK523" s="33">
        <f>Gen_Cons_Horario!B4173</f>
        <v>0</v>
      </c>
      <c r="CL523" s="35">
        <f t="shared" si="584"/>
        <v>60.041839544678055</v>
      </c>
      <c r="CM523" s="116">
        <f>IF(AND(CL523&gt;0,CL523*$B$4+CS522&lt;=$B$2*'SFV+BESS'!$I$9,CL523&lt;'SFV+BESS'!$I$7), CL523*$B$4, IF(AND(CL523&gt;0,CL523*$B$4+CS522&gt;$B$2*'SFV+BESS'!$I$9,CL523*$B$4&lt;'SFV+BESS'!$I$7),$B$2*'SFV+BESS'!$I$9-CS522,IF(AND(CL523&gt;0,CL523*$B$4+CS522&gt;$B$2*'SFV+BESS'!$I$9,CL523*$B$4&gt;'SFV+BESS'!$I$7,CS522&lt;$B$2*'SFV+BESS'!$I$9),$B$2*'SFV+BESS'!$I$9-CS522,IF(AND(CL523&gt;0,CL523*$B$4+CS522&lt;=$B$2*'SFV+BESS'!$I$9,CL523&gt;'SFV+BESS'!$I$7),'SFV+BESS'!$I$7,0))))</f>
        <v>0</v>
      </c>
      <c r="CN523" s="27">
        <f>IF(AND(CL523&lt;0,CS522+CL523/$B$5&gt;$H$2,-CL523/'Carga-Descarga Año'!$B$5&lt;'SFV+BESS'!$I$7),CL523/$B$5,IF(AND(CL523&lt;0,CS522+CL523/$B$5&gt;$H$2,-CL523/'Carga-Descarga Año'!$B$5&gt;'SFV+BESS'!$I$7),-'SFV+BESS'!$I$7,IF(AND(CL523&lt;0,CS522+CL523/$B$5&lt;$H$2),-MIN('SFV+BESS'!$I$7,CS522-$H$2),0)))</f>
        <v>0</v>
      </c>
      <c r="CO523" s="33"/>
      <c r="CP523" s="33">
        <f t="shared" si="592"/>
        <v>0</v>
      </c>
      <c r="CQ523" s="27">
        <f t="shared" si="630"/>
        <v>0</v>
      </c>
      <c r="CR523" s="27">
        <f t="shared" si="593"/>
        <v>0</v>
      </c>
      <c r="CS523" s="28">
        <f>IF((CS522+CM523+CN523)&gt;=$B$2*'SFV+BESS'!$I$9, $B$2*'SFV+BESS'!$I$9, (CS522+CM523+CN523))</f>
        <v>173.61249999999998</v>
      </c>
      <c r="CT523" s="110">
        <f t="shared" si="631"/>
        <v>60.041839544678055</v>
      </c>
      <c r="CY523" s="251"/>
      <c r="CZ523" s="41">
        <v>21.4166666666667</v>
      </c>
      <c r="DA523" s="33">
        <f t="shared" si="610"/>
        <v>68.060646159931082</v>
      </c>
      <c r="DB523" s="33">
        <f>Gen_Cons_Horario!B4893</f>
        <v>0</v>
      </c>
      <c r="DC523" s="35">
        <f t="shared" si="575"/>
        <v>68.060646159931082</v>
      </c>
      <c r="DD523" s="116">
        <f>IF(AND(DC523&gt;0,DC523*$B$4+DJ522&lt;=$B$2*'SFV+BESS'!$I$9,DC523&lt;'SFV+BESS'!$I$7), DC523*$B$4, IF(AND(DC523&gt;0,DC523*$B$4+DJ522&gt;$B$2*'SFV+BESS'!$I$9,DC523*$B$4&lt;'SFV+BESS'!$I$7),$B$2*'SFV+BESS'!$I$9-DJ522,IF(AND(DC523&gt;0,DC523*$B$4+DJ522&gt;$B$2*'SFV+BESS'!$I$9,DC523*$B$4&gt;'SFV+BESS'!$I$7,DJ522&lt;$B$2*'SFV+BESS'!$I$9),$B$2*'SFV+BESS'!$I$9-DJ522,IF(AND(DC523&gt;0,DC523*$B$4+DJ522&lt;=$B$2*'SFV+BESS'!$I$9,DC523&gt;'SFV+BESS'!$I$7),'SFV+BESS'!$I$7,0))))</f>
        <v>0</v>
      </c>
      <c r="DE523" s="27">
        <f>IF(AND(DC523&lt;0,DJ522+DC523/$B$5&gt;$H$2,-DC523/'Carga-Descarga Año'!$B$5&lt;'SFV+BESS'!$I$7),DC523/$B$5,IF(AND(DC523&lt;0,DJ522+DC523/$B$5&gt;$H$2,-DC523/'Carga-Descarga Año'!$B$5&gt;'SFV+BESS'!$I$7),-'SFV+BESS'!$I$7,IF(AND(DC523&lt;0,DJ522+DC523/$B$5&lt;$H$2),-MIN('SFV+BESS'!$I$7,DJ522-$H$2),0)))</f>
        <v>0</v>
      </c>
      <c r="DF523" s="33"/>
      <c r="DG523" s="33">
        <f t="shared" si="594"/>
        <v>0</v>
      </c>
      <c r="DH523" s="27">
        <f t="shared" si="632"/>
        <v>0</v>
      </c>
      <c r="DI523" s="27">
        <f t="shared" si="633"/>
        <v>0</v>
      </c>
      <c r="DJ523" s="28">
        <f>IF((DJ522+DD523+DE523)&gt;=$B$2*'SFV+BESS'!$I$9, $B$2*'SFV+BESS'!$I$9, (DJ522+DD523+DE523))</f>
        <v>173.61249999999998</v>
      </c>
      <c r="DK523" s="110">
        <f t="shared" si="634"/>
        <v>68.060646159931082</v>
      </c>
      <c r="DP523" s="251"/>
      <c r="DQ523" s="41">
        <v>21.4166666666667</v>
      </c>
      <c r="DR523" s="33">
        <f t="shared" si="611"/>
        <v>72.573683597713242</v>
      </c>
      <c r="DS523" s="33">
        <f>Gen_Cons_Horario!B5637</f>
        <v>0</v>
      </c>
      <c r="DT523" s="35">
        <f t="shared" si="576"/>
        <v>72.573683597713242</v>
      </c>
      <c r="DU523" s="116">
        <f>IF(AND(DT523&gt;0,DT523*$B$4+EA522&lt;=$B$2*'SFV+BESS'!$I$9,DT523&lt;'SFV+BESS'!$I$7), DT523*$B$4, IF(AND(DT523&gt;0,DT523*$B$4+EA522&gt;$B$2*'SFV+BESS'!$I$9,DT523*$B$4&lt;'SFV+BESS'!$I$7),$B$2*'SFV+BESS'!$I$9-EA522,IF(AND(DT523&gt;0,DT523*$B$4+EA522&gt;$B$2*'SFV+BESS'!$I$9,DT523*$B$4&gt;'SFV+BESS'!$I$7,EA522&lt;$B$2*'SFV+BESS'!$I$9),$B$2*'SFV+BESS'!$I$9-EA522,IF(AND(DT523&gt;0,DT523*$B$4+EA522&lt;=$B$2*'SFV+BESS'!$I$9,DT523&gt;'SFV+BESS'!$I$7),'SFV+BESS'!$I$7,0))))</f>
        <v>0</v>
      </c>
      <c r="DV523" s="27">
        <f>IF(AND(DT523&lt;0,EA522+DT523/$B$5&gt;$H$2,-DT523/'Carga-Descarga Año'!$B$5&lt;'SFV+BESS'!$I$7),DT523/$B$5,IF(AND(DT523&lt;0,EA522+DT523/$B$5&gt;$H$2,-DT523/'Carga-Descarga Año'!$B$5&gt;'SFV+BESS'!$I$7),-'SFV+BESS'!$I$7,IF(AND(DT523&lt;0,EA522+DT523/$B$5&lt;$H$2),-MIN('SFV+BESS'!$I$7,EA522-$H$2),0)))</f>
        <v>0</v>
      </c>
      <c r="DW523" s="33"/>
      <c r="DX523" s="33">
        <f t="shared" si="595"/>
        <v>0</v>
      </c>
      <c r="DY523" s="27">
        <f t="shared" si="635"/>
        <v>0</v>
      </c>
      <c r="DZ523" s="27">
        <f t="shared" si="596"/>
        <v>0</v>
      </c>
      <c r="EA523" s="28">
        <f>IF((EA522+DU523+DV523)&gt;=$B$2*'SFV+BESS'!$I$9, $B$2*'SFV+BESS'!$I$9, (EA522+DU523+DV523))</f>
        <v>173.61249999999998</v>
      </c>
      <c r="EB523" s="110">
        <f t="shared" si="636"/>
        <v>72.573683597713242</v>
      </c>
      <c r="EG523" s="251"/>
      <c r="EH523" s="41">
        <v>21.4166666666667</v>
      </c>
      <c r="EI523" s="33">
        <f t="shared" si="612"/>
        <v>88.07759942561016</v>
      </c>
      <c r="EJ523" s="33">
        <f>Gen_Cons_Horario!B6381</f>
        <v>0</v>
      </c>
      <c r="EK523" s="35">
        <f t="shared" si="577"/>
        <v>88.07759942561016</v>
      </c>
      <c r="EL523" s="116">
        <f>IF(AND(EK523&gt;0,EK523*$B$4+ER522&lt;=$B$2*'SFV+BESS'!$I$9,EK523&lt;'SFV+BESS'!$I$7), EK523*$B$4, IF(AND(EK523&gt;0,EK523*$B$4+ER522&gt;$B$2*'SFV+BESS'!$I$9,EK523*$B$4&lt;'SFV+BESS'!$I$7),$B$2*'SFV+BESS'!$I$9-ER522,IF(AND(EK523&gt;0,EK523*$B$4+ER522&gt;$B$2*'SFV+BESS'!$I$9,EK523*$B$4&gt;'SFV+BESS'!$I$7,ER522&lt;$B$2*'SFV+BESS'!$I$9),$B$2*'SFV+BESS'!$I$9-ER522,IF(AND(EK523&gt;0,EK523*$B$4+ER522&lt;=$B$2*'SFV+BESS'!$I$9,EK523&gt;'SFV+BESS'!$I$7),'SFV+BESS'!$I$7,0))))</f>
        <v>0</v>
      </c>
      <c r="EM523" s="27">
        <f>IF(AND(EK523&lt;0,ER522+EK523/$B$5&gt;$H$2,-EK523/'Carga-Descarga Año'!$B$5&lt;'SFV+BESS'!$I$7),EK523/$B$5,IF(AND(EK523&lt;0,ER522+EK523/$B$5&gt;$H$2,-EK523/'Carga-Descarga Año'!$B$5&gt;'SFV+BESS'!$I$7),-'SFV+BESS'!$I$7,IF(AND(EK523&lt;0,ER522+EK523/$B$5&lt;$H$2),-MIN('SFV+BESS'!$I$7,ER522-$H$2),0)))</f>
        <v>0</v>
      </c>
      <c r="EN523" s="33"/>
      <c r="EO523" s="33">
        <f t="shared" si="597"/>
        <v>0</v>
      </c>
      <c r="EP523" s="27">
        <f t="shared" si="637"/>
        <v>0</v>
      </c>
      <c r="EQ523" s="27">
        <f t="shared" si="598"/>
        <v>0</v>
      </c>
      <c r="ER523" s="28">
        <f>IF((ER522+EL523+EM523)&gt;=$B$2*'SFV+BESS'!$I$9, $B$2*'SFV+BESS'!$I$9, (ER522+EL523+EM523))</f>
        <v>173.61249999999998</v>
      </c>
      <c r="ES523" s="110">
        <f t="shared" si="638"/>
        <v>88.07759942561016</v>
      </c>
      <c r="EX523" s="251"/>
      <c r="EY523" s="41">
        <v>21.4166666666667</v>
      </c>
      <c r="EZ523" s="33">
        <f t="shared" si="613"/>
        <v>96.19383250062873</v>
      </c>
      <c r="FA523" s="33">
        <f>Gen_Cons_Horario!B7101</f>
        <v>67.113</v>
      </c>
      <c r="FB523" s="35">
        <f t="shared" si="578"/>
        <v>29.08083250062873</v>
      </c>
      <c r="FC523" s="116">
        <f>IF(AND(FB523&gt;0,FB523*$B$4+FI522&lt;=$B$2*'SFV+BESS'!$I$9,FB523&lt;'SFV+BESS'!$I$7), FB523*$B$4, IF(AND(FB523&gt;0,FB523*$B$4+FI522&gt;$B$2*'SFV+BESS'!$I$9,FB523*$B$4&lt;'SFV+BESS'!$I$7),$B$2*'SFV+BESS'!$I$9-FI522,IF(AND(FB523&gt;0,FB523*$B$4+FI522&gt;$B$2*'SFV+BESS'!$I$9,FB523*$B$4&gt;'SFV+BESS'!$I$7,FI522&lt;$B$2*'SFV+BESS'!$I$9),$B$2*'SFV+BESS'!$I$9-FI522,IF(AND(FB523&gt;0,FB523*$B$4+FI522&lt;=$B$2*'SFV+BESS'!$I$9,FB523&gt;'SFV+BESS'!$I$7),'SFV+BESS'!$I$7,0))))</f>
        <v>0</v>
      </c>
      <c r="FD523" s="27">
        <f>IF(AND(FB523&lt;0,FI522+FB523/$B$5&gt;$H$2,-FB523/'Carga-Descarga Año'!$B$5&lt;'SFV+BESS'!$I$7),FB523/$B$5,IF(AND(FB523&lt;0,FI522+FB523/$B$5&gt;$H$2,-FB523/'Carga-Descarga Año'!$B$5&gt;'SFV+BESS'!$I$7),-'SFV+BESS'!$I$7,IF(AND(FB523&lt;0,FI522+FB523/$B$5&lt;$H$2),-MIN('SFV+BESS'!$I$7,FI522-$H$2),0)))</f>
        <v>0</v>
      </c>
      <c r="FE523" s="33"/>
      <c r="FF523" s="33">
        <f t="shared" si="599"/>
        <v>67.113</v>
      </c>
      <c r="FG523" s="27">
        <f t="shared" si="639"/>
        <v>0</v>
      </c>
      <c r="FH523" s="27">
        <f t="shared" si="600"/>
        <v>0</v>
      </c>
      <c r="FI523" s="28">
        <f>IF((FI522+FC523+FD523)&gt;=$B$2*'SFV+BESS'!$I$9, $B$2*'SFV+BESS'!$I$9, (FI522+FC523+FD523))</f>
        <v>173.61249999999998</v>
      </c>
      <c r="FJ523" s="110">
        <f t="shared" si="640"/>
        <v>29.08083250062873</v>
      </c>
      <c r="FO523" s="251"/>
      <c r="FP523" s="41">
        <v>21.4166666666667</v>
      </c>
      <c r="FQ523" s="33">
        <f t="shared" si="614"/>
        <v>101.70295248194581</v>
      </c>
      <c r="FR523" s="33">
        <f>Gen_Cons_Horario!B7845</f>
        <v>119.312</v>
      </c>
      <c r="FS523" s="35">
        <f t="shared" si="579"/>
        <v>-17.609047518054183</v>
      </c>
      <c r="FT523" s="116">
        <f>IF(AND(FS523&gt;0,FS523*$B$4+FZ522&lt;=$B$2*'SFV+BESS'!$I$9,FS523&lt;'SFV+BESS'!$I$7), FS523*$B$4, IF(AND(FS523&gt;0,FS523*$B$4+FZ522&gt;$B$2*'SFV+BESS'!$I$9,FS523*$B$4&lt;'SFV+BESS'!$I$7),$B$2*'SFV+BESS'!$I$9-FZ522,IF(AND(FS523&gt;0,FS523*$B$4+FZ522&gt;$B$2*'SFV+BESS'!$I$9,FS523*$B$4&gt;'SFV+BESS'!$I$7,FZ522&lt;$B$2*'SFV+BESS'!$I$9),$B$2*'SFV+BESS'!$I$9-FZ522,IF(AND(FS523&gt;0,FS523*$B$4+FZ522&lt;=$B$2*'SFV+BESS'!$I$9,FS523&gt;'SFV+BESS'!$I$7),'SFV+BESS'!$I$7,0))))</f>
        <v>0</v>
      </c>
      <c r="FU523" s="27">
        <f>IF(AND(FS523&lt;0,FZ522+FS523/$B$5&gt;$H$2,-FS523/'Carga-Descarga Año'!$B$5&lt;'SFV+BESS'!$I$7),FS523/$B$5,IF(AND(FS523&lt;0,FZ522+FS523/$B$5&gt;$H$2,-FS523/'Carga-Descarga Año'!$B$5&gt;'SFV+BESS'!$I$7),-'SFV+BESS'!$I$7,IF(AND(FS523&lt;0,FZ522+FS523/$B$5&lt;$H$2),-MIN('SFV+BESS'!$I$7,FZ522-$H$2),0)))</f>
        <v>-18.535839492688616</v>
      </c>
      <c r="FV523" s="33"/>
      <c r="FW523" s="33">
        <f t="shared" si="601"/>
        <v>101.70295248194581</v>
      </c>
      <c r="FX523" s="27">
        <f t="shared" si="641"/>
        <v>17.609047518054183</v>
      </c>
      <c r="FY523" s="27">
        <f t="shared" si="602"/>
        <v>0</v>
      </c>
      <c r="FZ523" s="28">
        <f>IF((FZ522+FT523+FU523)&gt;=$B$2*'SFV+BESS'!$I$9, $B$2*'SFV+BESS'!$I$9, (FZ522+FT523+FU523))</f>
        <v>74.66881819067973</v>
      </c>
      <c r="GA523" s="110">
        <f t="shared" si="642"/>
        <v>0</v>
      </c>
      <c r="GF523" s="251"/>
      <c r="GG523" s="41">
        <v>21.4166666666667</v>
      </c>
      <c r="GH523" s="33">
        <f t="shared" si="615"/>
        <v>103.14154069052196</v>
      </c>
      <c r="GI523" s="33">
        <f>Gen_Cons_Horario!B8565</f>
        <v>69.656000000000006</v>
      </c>
      <c r="GJ523" s="35">
        <f t="shared" si="585"/>
        <v>33.485540690521958</v>
      </c>
      <c r="GK523" s="116">
        <f>IF(AND(GJ523&gt;0,GJ523*$B$4+GQ522&lt;=$B$2*'SFV+BESS'!$I$9,GJ523&lt;'SFV+BESS'!$I$7), GJ523*$B$4, IF(AND(GJ523&gt;0,GJ523*$B$4+GQ522&gt;$B$2*'SFV+BESS'!$I$9,GJ523*$B$4&lt;'SFV+BESS'!$I$7),$B$2*'SFV+BESS'!$I$9-GQ522,IF(AND(GJ523&gt;0,GJ523*$B$4+GQ522&gt;$B$2*'SFV+BESS'!$I$9,GJ523*$B$4&gt;'SFV+BESS'!$I$7,GQ522&lt;$B$2*'SFV+BESS'!$I$9),$B$2*'SFV+BESS'!$I$9-GQ522,IF(AND(GJ523&gt;0,GJ523*$B$4+GQ522&lt;=$B$2*'SFV+BESS'!$I$9,GJ523&gt;'SFV+BESS'!$I$7),'SFV+BESS'!$I$7,0))))</f>
        <v>0</v>
      </c>
      <c r="GL523" s="27">
        <f>IF(AND(GJ523&lt;0,GQ522+GJ523/$B$5&gt;$H$2,-GJ523/'Carga-Descarga Año'!$B$5&lt;'SFV+BESS'!$I$7),GJ523/$B$5,IF(AND(GJ523&lt;0,GQ522+GJ523/$B$5&gt;$H$2,-GJ523/'Carga-Descarga Año'!$B$5&gt;'SFV+BESS'!$I$7),-'SFV+BESS'!$I$7,IF(AND(GJ523&lt;0,GQ522+GJ523/$B$5&lt;$H$2),-MIN('SFV+BESS'!$I$7,GQ522-$H$2),0)))</f>
        <v>0</v>
      </c>
      <c r="GM523" s="33"/>
      <c r="GN523" s="33">
        <f t="shared" si="603"/>
        <v>69.656000000000006</v>
      </c>
      <c r="GO523" s="27">
        <f t="shared" si="643"/>
        <v>0</v>
      </c>
      <c r="GP523" s="27">
        <f t="shared" si="604"/>
        <v>0</v>
      </c>
      <c r="GQ523" s="28">
        <f>IF((GQ522+GK523+GL523)&gt;=$B$2*'SFV+BESS'!$I$9, $B$2*'SFV+BESS'!$I$9, (GQ522+GK523+GL523))</f>
        <v>173.61249999999998</v>
      </c>
      <c r="GR523" s="110">
        <f t="shared" si="644"/>
        <v>33.485540690521958</v>
      </c>
    </row>
    <row r="524" spans="1:200">
      <c r="A524" s="249"/>
      <c r="B524" s="41">
        <v>21.4583333333333</v>
      </c>
      <c r="C524" s="38">
        <f t="shared" si="586"/>
        <v>114.26609089127589</v>
      </c>
      <c r="D524" s="2">
        <f>Gen_Cons_Horario!B550</f>
        <v>82.027000000000001</v>
      </c>
      <c r="E524" s="140">
        <f t="shared" si="616"/>
        <v>32.239090891275893</v>
      </c>
      <c r="F524" s="116">
        <f>IF(AND(E524&gt;0,E524*$B$4+L523&lt;=$B$2*'SFV+BESS'!$I$9,E524&lt;'SFV+BESS'!$I$7), E524*$B$4, IF(AND(E524&gt;0,E524*$B$4+L523&gt;$B$2*'SFV+BESS'!$I$9,E524*$B$4&lt;'SFV+BESS'!$I$7),$B$2*'SFV+BESS'!$I$9-L523,IF(AND(E524&gt;0,E524*$B$4+L523&gt;$B$2*'SFV+BESS'!$I$9,E524*$B$4&gt;'SFV+BESS'!$I$7,L523&lt;$B$2*'SFV+BESS'!$I$9),$B$2*'SFV+BESS'!$I$9-L523,IF(AND(E524&gt;0,E524*$B$4+L523&lt;=$B$2*'SFV+BESS'!$I$9,E524&gt;'SFV+BESS'!$I$7),'SFV+BESS'!$I$7,0))))</f>
        <v>6.9147460516051638</v>
      </c>
      <c r="G524" s="27">
        <f>IF(AND(E524&lt;0,L523+E524/$B$5&gt;$H$2,-E524/'Carga-Descarga Año'!$B$5&lt;'SFV+BESS'!$I$7),E524/$B$5,IF(AND(E524&lt;0,L523+E524/$B$5&gt;$H$2,-E524/'Carga-Descarga Año'!$B$5&gt;'SFV+BESS'!$I$7),-'SFV+BESS'!$I$7,IF(AND(E524&lt;0,L523+E524/$B$5&lt;$H$2),-MIN('SFV+BESS'!$I$7,L523-$H$2),0)))</f>
        <v>0</v>
      </c>
      <c r="I524" s="38">
        <f t="shared" si="617"/>
        <v>82.027000000000001</v>
      </c>
      <c r="J524" s="27">
        <f t="shared" si="619"/>
        <v>0</v>
      </c>
      <c r="K524" s="27">
        <f t="shared" si="618"/>
        <v>0</v>
      </c>
      <c r="L524" s="28">
        <f>IF((L523+F524+G524)&gt;=$B$2*'SFV+BESS'!$I$9, $B$2*'SFV+BESS'!$I$9, (L523+F524+G524))</f>
        <v>173.61249999999998</v>
      </c>
      <c r="M524" s="110">
        <f t="shared" si="620"/>
        <v>24.960410836954669</v>
      </c>
      <c r="R524" s="251"/>
      <c r="S524" s="41">
        <v>21.4583333333333</v>
      </c>
      <c r="T524" s="2">
        <f t="shared" si="605"/>
        <v>115.68420825459324</v>
      </c>
      <c r="U524" s="2">
        <f>Gen_Cons_Horario!B1294</f>
        <v>41.013500000000008</v>
      </c>
      <c r="V524" s="35">
        <f t="shared" si="580"/>
        <v>74.670708254593237</v>
      </c>
      <c r="W524" s="116">
        <f>IF(AND(V524&gt;0,V524*$B$4+AC523&lt;=$B$2*'SFV+BESS'!$I$9,V524&lt;'SFV+BESS'!$I$7), V524*$B$4, IF(AND(V524&gt;0,V524*$B$4+AC523&gt;$B$2*'SFV+BESS'!$I$9,V524*$B$4&lt;'SFV+BESS'!$I$7),$B$2*'SFV+BESS'!$I$9-AC523,IF(AND(V524&gt;0,V524*$B$4+AC523&gt;$B$2*'SFV+BESS'!$I$9,V524*$B$4&gt;'SFV+BESS'!$I$7,AC523&lt;$B$2*'SFV+BESS'!$I$9),$B$2*'SFV+BESS'!$I$9-AC523,IF(AND(V524&gt;0,V524*$B$4+AC523&lt;=$B$2*'SFV+BESS'!$I$9,V524&gt;'SFV+BESS'!$I$7),'SFV+BESS'!$I$7,0))))</f>
        <v>0</v>
      </c>
      <c r="X524" s="27">
        <f>IF(AND(V524&lt;0,AC523+V524/$B$5&gt;$H$2,-V524/'Carga-Descarga Año'!$B$5&lt;'SFV+BESS'!$I$7),V524/$B$5,IF(AND(V524&lt;0,AC523+V524/$B$5&gt;$H$2,-V524/'Carga-Descarga Año'!$B$5&gt;'SFV+BESS'!$I$7),-'SFV+BESS'!$I$7,IF(AND(V524&lt;0,AC523+V524/$B$5&lt;$H$2),-MIN('SFV+BESS'!$I$7,AC523-$H$2),0)))</f>
        <v>0</v>
      </c>
      <c r="Z524" s="33">
        <f t="shared" si="574"/>
        <v>41.013500000000008</v>
      </c>
      <c r="AA524" s="27">
        <f t="shared" si="621"/>
        <v>0</v>
      </c>
      <c r="AB524" s="27">
        <f t="shared" si="645"/>
        <v>0</v>
      </c>
      <c r="AC524" s="28">
        <f>IF((AC523+W524+X524)&gt;=$B$2*'SFV+BESS'!$I$9, $B$2*'SFV+BESS'!$I$9, (AC523+W524+X524))</f>
        <v>173.61249999999998</v>
      </c>
      <c r="AD524" s="110">
        <f t="shared" si="622"/>
        <v>74.670708254593237</v>
      </c>
      <c r="AI524" s="251"/>
      <c r="AJ524" s="41">
        <v>21.4583333333333</v>
      </c>
      <c r="AK524" s="52">
        <f t="shared" si="606"/>
        <v>115.61736628907755</v>
      </c>
      <c r="AL524" s="33">
        <f>Gen_Cons_Horario!B1966</f>
        <v>0</v>
      </c>
      <c r="AM524" s="35">
        <f t="shared" si="581"/>
        <v>115.61736628907755</v>
      </c>
      <c r="AN524" s="116">
        <f>IF(AND(AM524&gt;0,AM524*$B$4+AT523&lt;=$B$2*'SFV+BESS'!$I$9,AM524&lt;'SFV+BESS'!$I$7), AM524*$B$4, IF(AND(AM524&gt;0,AM524*$B$4+AT523&gt;$B$2*'SFV+BESS'!$I$9,AM524*$B$4&lt;'SFV+BESS'!$I$7),$B$2*'SFV+BESS'!$I$9-AT523,IF(AND(AM524&gt;0,AM524*$B$4+AT523&gt;$B$2*'SFV+BESS'!$I$9,AM524*$B$4&gt;'SFV+BESS'!$I$7,AT523&lt;$B$2*'SFV+BESS'!$I$9),$B$2*'SFV+BESS'!$I$9-AT523,IF(AND(AM524&gt;0,AM524*$B$4+AT523&lt;=$B$2*'SFV+BESS'!$I$9,AM524&gt;'SFV+BESS'!$I$7),'SFV+BESS'!$I$7,0))))</f>
        <v>0</v>
      </c>
      <c r="AO524" s="27">
        <f>IF(AND(AM524&lt;0,AT523+AM524/$B$5&gt;$H$2,-AM524/'Carga-Descarga Año'!$B$5&lt;'SFV+BESS'!$I$7),AM524/$B$5,IF(AND(AM524&lt;0,AT523+AM524/$B$5&gt;$H$2,-AM524/'Carga-Descarga Año'!$B$5&gt;'SFV+BESS'!$I$7),-'SFV+BESS'!$I$7,IF(AND(AM524&lt;0,AT523+AM524/$B$5&lt;$H$2),-MIN('SFV+BESS'!$I$7,AT523-$H$2),0)))</f>
        <v>0</v>
      </c>
      <c r="AP524" s="33"/>
      <c r="AQ524" s="33">
        <f t="shared" si="587"/>
        <v>0</v>
      </c>
      <c r="AR524" s="27">
        <f t="shared" si="623"/>
        <v>0</v>
      </c>
      <c r="AS524" s="27">
        <f t="shared" si="588"/>
        <v>0</v>
      </c>
      <c r="AT524" s="28">
        <f>IF((AT523+AN524+AO524)&gt;=$B$2*'SFV+BESS'!$I$9, $B$2*'SFV+BESS'!$I$9, (AT523+AN524+AO524))</f>
        <v>173.61249999999998</v>
      </c>
      <c r="AU524" s="110">
        <f t="shared" si="624"/>
        <v>115.61736628907755</v>
      </c>
      <c r="AZ524" s="251"/>
      <c r="BA524" s="41">
        <v>21.4583333333333</v>
      </c>
      <c r="BB524" s="33">
        <f t="shared" si="607"/>
        <v>100.24824985336119</v>
      </c>
      <c r="BC524" s="33">
        <f>Gen_Cons_Horario!B2710</f>
        <v>0</v>
      </c>
      <c r="BD524" s="35">
        <f t="shared" si="582"/>
        <v>100.24824985336119</v>
      </c>
      <c r="BE524" s="116">
        <f>IF(AND(BD524&gt;0,BD524*$B$4+BK523&lt;=$B$2*'SFV+BESS'!$I$9,BD524&lt;'SFV+BESS'!$I$7), BD524*$B$4, IF(AND(BD524&gt;0,BD524*$B$4+BK523&gt;$B$2*'SFV+BESS'!$I$9,BD524*$B$4&lt;'SFV+BESS'!$I$7),$B$2*'SFV+BESS'!$I$9-BK523,IF(AND(BD524&gt;0,BD524*$B$4+BK523&gt;$B$2*'SFV+BESS'!$I$9,BD524*$B$4&gt;'SFV+BESS'!$I$7,BK523&lt;$B$2*'SFV+BESS'!$I$9),$B$2*'SFV+BESS'!$I$9-BK523,IF(AND(BD524&gt;0,BD524*$B$4+BK523&lt;=$B$2*'SFV+BESS'!$I$9,BD524&gt;'SFV+BESS'!$I$7),'SFV+BESS'!$I$7,0))))</f>
        <v>0</v>
      </c>
      <c r="BF524" s="27">
        <f>IF(AND(BD524&lt;0,BK523+BD524/$B$5&gt;$H$2,-BD524/'Carga-Descarga Año'!$B$5&lt;'SFV+BESS'!$I$7),BD524/$B$5,IF(AND(BD524&lt;0,BK523+BD524/$B$5&gt;$H$2,-BD524/'Carga-Descarga Año'!$B$5&gt;'SFV+BESS'!$I$7),-'SFV+BESS'!$I$7,IF(AND(BD524&lt;0,BK523+BD524/$B$5&lt;$H$2),-MIN('SFV+BESS'!$I$7,BK523-$H$2),0)))</f>
        <v>0</v>
      </c>
      <c r="BG524" s="33"/>
      <c r="BH524" s="33">
        <f t="shared" si="589"/>
        <v>0</v>
      </c>
      <c r="BI524" s="27">
        <f t="shared" si="625"/>
        <v>0</v>
      </c>
      <c r="BJ524" s="27">
        <f t="shared" si="590"/>
        <v>0</v>
      </c>
      <c r="BK524" s="28">
        <f>IF((BK523+BE524+BF524)&gt;=$B$2*'SFV+BESS'!$I$9, $B$2*'SFV+BESS'!$I$9, (BK523+BE524+BF524))</f>
        <v>173.61249999999998</v>
      </c>
      <c r="BL524" s="110">
        <f t="shared" si="626"/>
        <v>100.24824985336119</v>
      </c>
      <c r="BQ524" s="251"/>
      <c r="BR524" s="41">
        <v>21.4583333333333</v>
      </c>
      <c r="BS524" s="33">
        <f t="shared" si="608"/>
        <v>79.979225615012339</v>
      </c>
      <c r="BT524" s="33">
        <f>Gen_Cons_Horario!B3430</f>
        <v>0</v>
      </c>
      <c r="BU524" s="35">
        <f t="shared" si="583"/>
        <v>79.979225615012339</v>
      </c>
      <c r="BV524" s="116">
        <f>IF(AND(BU524&gt;0,BU524*$B$4+CB523&lt;=$B$2*'SFV+BESS'!$I$9,BU524&lt;'SFV+BESS'!$I$7), BU524*$B$4, IF(AND(BU524&gt;0,BU524*$B$4+CB523&gt;$B$2*'SFV+BESS'!$I$9,BU524*$B$4&lt;'SFV+BESS'!$I$7),$B$2*'SFV+BESS'!$I$9-CB523,IF(AND(BU524&gt;0,BU524*$B$4+CB523&gt;$B$2*'SFV+BESS'!$I$9,BU524*$B$4&gt;'SFV+BESS'!$I$7,CB523&lt;$B$2*'SFV+BESS'!$I$9),$B$2*'SFV+BESS'!$I$9-CB523,IF(AND(BU524&gt;0,BU524*$B$4+CB523&lt;=$B$2*'SFV+BESS'!$I$9,BU524&gt;'SFV+BESS'!$I$7),'SFV+BESS'!$I$7,0))))</f>
        <v>0</v>
      </c>
      <c r="BW524" s="27">
        <f>IF(AND(BU524&lt;0,CB523+BU524/$B$5&gt;$H$2,-BU524/'Carga-Descarga Año'!$B$5&lt;'SFV+BESS'!$I$7),BU524/$B$5,IF(AND(BU524&lt;0,CB523+BU524/$B$5&gt;$H$2,-BU524/'Carga-Descarga Año'!$B$5&gt;'SFV+BESS'!$I$7),-'SFV+BESS'!$I$7,IF(AND(BU524&lt;0,CB523+BU524/$B$5&lt;$H$2),-MIN('SFV+BESS'!$I$7,CB523-$H$2),0)))</f>
        <v>0</v>
      </c>
      <c r="BX524" s="33"/>
      <c r="BY524" s="33">
        <f t="shared" si="591"/>
        <v>0</v>
      </c>
      <c r="BZ524" s="27">
        <f t="shared" si="627"/>
        <v>0</v>
      </c>
      <c r="CA524" s="27">
        <f t="shared" si="628"/>
        <v>0</v>
      </c>
      <c r="CB524" s="28">
        <f>IF((CB523+BV524+BW524)&gt;=$B$2*'SFV+BESS'!$I$9, $B$2*'SFV+BESS'!$I$9, (CB523+BV524+BW524))</f>
        <v>173.61249999999998</v>
      </c>
      <c r="CC524" s="110">
        <f t="shared" si="629"/>
        <v>79.979225615012339</v>
      </c>
      <c r="CH524" s="251"/>
      <c r="CI524" s="41">
        <v>21.4583333333333</v>
      </c>
      <c r="CJ524" s="33">
        <f t="shared" si="609"/>
        <v>71.185968854106946</v>
      </c>
      <c r="CK524" s="33">
        <f>Gen_Cons_Horario!B4174</f>
        <v>0</v>
      </c>
      <c r="CL524" s="35">
        <f t="shared" si="584"/>
        <v>71.185968854106946</v>
      </c>
      <c r="CM524" s="116">
        <f>IF(AND(CL524&gt;0,CL524*$B$4+CS523&lt;=$B$2*'SFV+BESS'!$I$9,CL524&lt;'SFV+BESS'!$I$7), CL524*$B$4, IF(AND(CL524&gt;0,CL524*$B$4+CS523&gt;$B$2*'SFV+BESS'!$I$9,CL524*$B$4&lt;'SFV+BESS'!$I$7),$B$2*'SFV+BESS'!$I$9-CS523,IF(AND(CL524&gt;0,CL524*$B$4+CS523&gt;$B$2*'SFV+BESS'!$I$9,CL524*$B$4&gt;'SFV+BESS'!$I$7,CS523&lt;$B$2*'SFV+BESS'!$I$9),$B$2*'SFV+BESS'!$I$9-CS523,IF(AND(CL524&gt;0,CL524*$B$4+CS523&lt;=$B$2*'SFV+BESS'!$I$9,CL524&gt;'SFV+BESS'!$I$7),'SFV+BESS'!$I$7,0))))</f>
        <v>0</v>
      </c>
      <c r="CN524" s="27">
        <f>IF(AND(CL524&lt;0,CS523+CL524/$B$5&gt;$H$2,-CL524/'Carga-Descarga Año'!$B$5&lt;'SFV+BESS'!$I$7),CL524/$B$5,IF(AND(CL524&lt;0,CS523+CL524/$B$5&gt;$H$2,-CL524/'Carga-Descarga Año'!$B$5&gt;'SFV+BESS'!$I$7),-'SFV+BESS'!$I$7,IF(AND(CL524&lt;0,CS523+CL524/$B$5&lt;$H$2),-MIN('SFV+BESS'!$I$7,CS523-$H$2),0)))</f>
        <v>0</v>
      </c>
      <c r="CO524" s="33"/>
      <c r="CP524" s="33">
        <f t="shared" si="592"/>
        <v>0</v>
      </c>
      <c r="CQ524" s="27">
        <f t="shared" si="630"/>
        <v>0</v>
      </c>
      <c r="CR524" s="27">
        <f t="shared" si="593"/>
        <v>0</v>
      </c>
      <c r="CS524" s="28">
        <f>IF((CS523+CM524+CN524)&gt;=$B$2*'SFV+BESS'!$I$9, $B$2*'SFV+BESS'!$I$9, (CS523+CM524+CN524))</f>
        <v>173.61249999999998</v>
      </c>
      <c r="CT524" s="110">
        <f t="shared" si="631"/>
        <v>71.185968854106946</v>
      </c>
      <c r="CY524" s="251"/>
      <c r="CZ524" s="41">
        <v>21.4583333333333</v>
      </c>
      <c r="DA524" s="33">
        <f t="shared" si="610"/>
        <v>79.260499325489363</v>
      </c>
      <c r="DB524" s="33">
        <f>Gen_Cons_Horario!B4894</f>
        <v>0</v>
      </c>
      <c r="DC524" s="35">
        <f t="shared" si="575"/>
        <v>79.260499325489363</v>
      </c>
      <c r="DD524" s="116">
        <f>IF(AND(DC524&gt;0,DC524*$B$4+DJ523&lt;=$B$2*'SFV+BESS'!$I$9,DC524&lt;'SFV+BESS'!$I$7), DC524*$B$4, IF(AND(DC524&gt;0,DC524*$B$4+DJ523&gt;$B$2*'SFV+BESS'!$I$9,DC524*$B$4&lt;'SFV+BESS'!$I$7),$B$2*'SFV+BESS'!$I$9-DJ523,IF(AND(DC524&gt;0,DC524*$B$4+DJ523&gt;$B$2*'SFV+BESS'!$I$9,DC524*$B$4&gt;'SFV+BESS'!$I$7,DJ523&lt;$B$2*'SFV+BESS'!$I$9),$B$2*'SFV+BESS'!$I$9-DJ523,IF(AND(DC524&gt;0,DC524*$B$4+DJ523&lt;=$B$2*'SFV+BESS'!$I$9,DC524&gt;'SFV+BESS'!$I$7),'SFV+BESS'!$I$7,0))))</f>
        <v>0</v>
      </c>
      <c r="DE524" s="27">
        <f>IF(AND(DC524&lt;0,DJ523+DC524/$B$5&gt;$H$2,-DC524/'Carga-Descarga Año'!$B$5&lt;'SFV+BESS'!$I$7),DC524/$B$5,IF(AND(DC524&lt;0,DJ523+DC524/$B$5&gt;$H$2,-DC524/'Carga-Descarga Año'!$B$5&gt;'SFV+BESS'!$I$7),-'SFV+BESS'!$I$7,IF(AND(DC524&lt;0,DJ523+DC524/$B$5&lt;$H$2),-MIN('SFV+BESS'!$I$7,DJ523-$H$2),0)))</f>
        <v>0</v>
      </c>
      <c r="DF524" s="33"/>
      <c r="DG524" s="33">
        <f t="shared" si="594"/>
        <v>0</v>
      </c>
      <c r="DH524" s="27">
        <f t="shared" si="632"/>
        <v>0</v>
      </c>
      <c r="DI524" s="27">
        <f t="shared" si="633"/>
        <v>0</v>
      </c>
      <c r="DJ524" s="28">
        <f>IF((DJ523+DD524+DE524)&gt;=$B$2*'SFV+BESS'!$I$9, $B$2*'SFV+BESS'!$I$9, (DJ523+DD524+DE524))</f>
        <v>173.61249999999998</v>
      </c>
      <c r="DK524" s="110">
        <f t="shared" si="634"/>
        <v>79.260499325489363</v>
      </c>
      <c r="DP524" s="251"/>
      <c r="DQ524" s="41">
        <v>21.4583333333333</v>
      </c>
      <c r="DR524" s="33">
        <f t="shared" si="611"/>
        <v>83.030986709775661</v>
      </c>
      <c r="DS524" s="33">
        <f>Gen_Cons_Horario!B5638</f>
        <v>0</v>
      </c>
      <c r="DT524" s="35">
        <f t="shared" si="576"/>
        <v>83.030986709775661</v>
      </c>
      <c r="DU524" s="116">
        <f>IF(AND(DT524&gt;0,DT524*$B$4+EA523&lt;=$B$2*'SFV+BESS'!$I$9,DT524&lt;'SFV+BESS'!$I$7), DT524*$B$4, IF(AND(DT524&gt;0,DT524*$B$4+EA523&gt;$B$2*'SFV+BESS'!$I$9,DT524*$B$4&lt;'SFV+BESS'!$I$7),$B$2*'SFV+BESS'!$I$9-EA523,IF(AND(DT524&gt;0,DT524*$B$4+EA523&gt;$B$2*'SFV+BESS'!$I$9,DT524*$B$4&gt;'SFV+BESS'!$I$7,EA523&lt;$B$2*'SFV+BESS'!$I$9),$B$2*'SFV+BESS'!$I$9-EA523,IF(AND(DT524&gt;0,DT524*$B$4+EA523&lt;=$B$2*'SFV+BESS'!$I$9,DT524&gt;'SFV+BESS'!$I$7),'SFV+BESS'!$I$7,0))))</f>
        <v>0</v>
      </c>
      <c r="DV524" s="27">
        <f>IF(AND(DT524&lt;0,EA523+DT524/$B$5&gt;$H$2,-DT524/'Carga-Descarga Año'!$B$5&lt;'SFV+BESS'!$I$7),DT524/$B$5,IF(AND(DT524&lt;0,EA523+DT524/$B$5&gt;$H$2,-DT524/'Carga-Descarga Año'!$B$5&gt;'SFV+BESS'!$I$7),-'SFV+BESS'!$I$7,IF(AND(DT524&lt;0,EA523+DT524/$B$5&lt;$H$2),-MIN('SFV+BESS'!$I$7,EA523-$H$2),0)))</f>
        <v>0</v>
      </c>
      <c r="DW524" s="33"/>
      <c r="DX524" s="33">
        <f t="shared" si="595"/>
        <v>0</v>
      </c>
      <c r="DY524" s="27">
        <f t="shared" si="635"/>
        <v>0</v>
      </c>
      <c r="DZ524" s="27">
        <f t="shared" si="596"/>
        <v>0</v>
      </c>
      <c r="EA524" s="28">
        <f>IF((EA523+DU524+DV524)&gt;=$B$2*'SFV+BESS'!$I$9, $B$2*'SFV+BESS'!$I$9, (EA523+DU524+DV524))</f>
        <v>173.61249999999998</v>
      </c>
      <c r="EB524" s="110">
        <f t="shared" si="636"/>
        <v>83.030986709775661</v>
      </c>
      <c r="EG524" s="251"/>
      <c r="EH524" s="41">
        <v>21.4583333333333</v>
      </c>
      <c r="EI524" s="33">
        <f t="shared" si="612"/>
        <v>98.155127964009495</v>
      </c>
      <c r="EJ524" s="33">
        <f>Gen_Cons_Horario!B6382</f>
        <v>0</v>
      </c>
      <c r="EK524" s="35">
        <f t="shared" si="577"/>
        <v>98.155127964009495</v>
      </c>
      <c r="EL524" s="116">
        <f>IF(AND(EK524&gt;0,EK524*$B$4+ER523&lt;=$B$2*'SFV+BESS'!$I$9,EK524&lt;'SFV+BESS'!$I$7), EK524*$B$4, IF(AND(EK524&gt;0,EK524*$B$4+ER523&gt;$B$2*'SFV+BESS'!$I$9,EK524*$B$4&lt;'SFV+BESS'!$I$7),$B$2*'SFV+BESS'!$I$9-ER523,IF(AND(EK524&gt;0,EK524*$B$4+ER523&gt;$B$2*'SFV+BESS'!$I$9,EK524*$B$4&gt;'SFV+BESS'!$I$7,ER523&lt;$B$2*'SFV+BESS'!$I$9),$B$2*'SFV+BESS'!$I$9-ER523,IF(AND(EK524&gt;0,EK524*$B$4+ER523&lt;=$B$2*'SFV+BESS'!$I$9,EK524&gt;'SFV+BESS'!$I$7),'SFV+BESS'!$I$7,0))))</f>
        <v>0</v>
      </c>
      <c r="EM524" s="27">
        <f>IF(AND(EK524&lt;0,ER523+EK524/$B$5&gt;$H$2,-EK524/'Carga-Descarga Año'!$B$5&lt;'SFV+BESS'!$I$7),EK524/$B$5,IF(AND(EK524&lt;0,ER523+EK524/$B$5&gt;$H$2,-EK524/'Carga-Descarga Año'!$B$5&gt;'SFV+BESS'!$I$7),-'SFV+BESS'!$I$7,IF(AND(EK524&lt;0,ER523+EK524/$B$5&lt;$H$2),-MIN('SFV+BESS'!$I$7,ER523-$H$2),0)))</f>
        <v>0</v>
      </c>
      <c r="EN524" s="33"/>
      <c r="EO524" s="33">
        <f t="shared" si="597"/>
        <v>0</v>
      </c>
      <c r="EP524" s="27">
        <f t="shared" si="637"/>
        <v>0</v>
      </c>
      <c r="EQ524" s="27">
        <f t="shared" si="598"/>
        <v>0</v>
      </c>
      <c r="ER524" s="28">
        <f>IF((ER523+EL524+EM524)&gt;=$B$2*'SFV+BESS'!$I$9, $B$2*'SFV+BESS'!$I$9, (ER523+EL524+EM524))</f>
        <v>173.61249999999998</v>
      </c>
      <c r="ES524" s="110">
        <f t="shared" si="638"/>
        <v>98.155127964009495</v>
      </c>
      <c r="EX524" s="251"/>
      <c r="EY524" s="41">
        <v>21.4583333333333</v>
      </c>
      <c r="EZ524" s="33">
        <f t="shared" si="613"/>
        <v>105.54601066041208</v>
      </c>
      <c r="FA524" s="33">
        <f>Gen_Cons_Horario!B7102</f>
        <v>67.113</v>
      </c>
      <c r="FB524" s="35">
        <f t="shared" si="578"/>
        <v>38.43301066041208</v>
      </c>
      <c r="FC524" s="116">
        <f>IF(AND(FB524&gt;0,FB524*$B$4+FI523&lt;=$B$2*'SFV+BESS'!$I$9,FB524&lt;'SFV+BESS'!$I$7), FB524*$B$4, IF(AND(FB524&gt;0,FB524*$B$4+FI523&gt;$B$2*'SFV+BESS'!$I$9,FB524*$B$4&lt;'SFV+BESS'!$I$7),$B$2*'SFV+BESS'!$I$9-FI523,IF(AND(FB524&gt;0,FB524*$B$4+FI523&gt;$B$2*'SFV+BESS'!$I$9,FB524*$B$4&gt;'SFV+BESS'!$I$7,FI523&lt;$B$2*'SFV+BESS'!$I$9),$B$2*'SFV+BESS'!$I$9-FI523,IF(AND(FB524&gt;0,FB524*$B$4+FI523&lt;=$B$2*'SFV+BESS'!$I$9,FB524&gt;'SFV+BESS'!$I$7),'SFV+BESS'!$I$7,0))))</f>
        <v>0</v>
      </c>
      <c r="FD524" s="27">
        <f>IF(AND(FB524&lt;0,FI523+FB524/$B$5&gt;$H$2,-FB524/'Carga-Descarga Año'!$B$5&lt;'SFV+BESS'!$I$7),FB524/$B$5,IF(AND(FB524&lt;0,FI523+FB524/$B$5&gt;$H$2,-FB524/'Carga-Descarga Año'!$B$5&gt;'SFV+BESS'!$I$7),-'SFV+BESS'!$I$7,IF(AND(FB524&lt;0,FI523+FB524/$B$5&lt;$H$2),-MIN('SFV+BESS'!$I$7,FI523-$H$2),0)))</f>
        <v>0</v>
      </c>
      <c r="FE524" s="33"/>
      <c r="FF524" s="33">
        <f t="shared" si="599"/>
        <v>67.113</v>
      </c>
      <c r="FG524" s="27">
        <f t="shared" si="639"/>
        <v>0</v>
      </c>
      <c r="FH524" s="27">
        <f t="shared" si="600"/>
        <v>0</v>
      </c>
      <c r="FI524" s="28">
        <f>IF((FI523+FC524+FD524)&gt;=$B$2*'SFV+BESS'!$I$9, $B$2*'SFV+BESS'!$I$9, (FI523+FC524+FD524))</f>
        <v>173.61249999999998</v>
      </c>
      <c r="FJ524" s="110">
        <f t="shared" si="640"/>
        <v>38.43301066041208</v>
      </c>
      <c r="FO524" s="251"/>
      <c r="FP524" s="41">
        <v>21.4583333333333</v>
      </c>
      <c r="FQ524" s="33">
        <f t="shared" si="614"/>
        <v>111.79188536815481</v>
      </c>
      <c r="FR524" s="33">
        <f>Gen_Cons_Horario!B7846</f>
        <v>119.312</v>
      </c>
      <c r="FS524" s="35">
        <f t="shared" si="579"/>
        <v>-7.520114631845189</v>
      </c>
      <c r="FT524" s="116">
        <f>IF(AND(FS524&gt;0,FS524*$B$4+FZ523&lt;=$B$2*'SFV+BESS'!$I$9,FS524&lt;'SFV+BESS'!$I$7), FS524*$B$4, IF(AND(FS524&gt;0,FS524*$B$4+FZ523&gt;$B$2*'SFV+BESS'!$I$9,FS524*$B$4&lt;'SFV+BESS'!$I$7),$B$2*'SFV+BESS'!$I$9-FZ523,IF(AND(FS524&gt;0,FS524*$B$4+FZ523&gt;$B$2*'SFV+BESS'!$I$9,FS524*$B$4&gt;'SFV+BESS'!$I$7,FZ523&lt;$B$2*'SFV+BESS'!$I$9),$B$2*'SFV+BESS'!$I$9-FZ523,IF(AND(FS524&gt;0,FS524*$B$4+FZ523&lt;=$B$2*'SFV+BESS'!$I$9,FS524&gt;'SFV+BESS'!$I$7),'SFV+BESS'!$I$7,0))))</f>
        <v>0</v>
      </c>
      <c r="FU524" s="27">
        <f>IF(AND(FS524&lt;0,FZ523+FS524/$B$5&gt;$H$2,-FS524/'Carga-Descarga Año'!$B$5&lt;'SFV+BESS'!$I$7),FS524/$B$5,IF(AND(FS524&lt;0,FZ523+FS524/$B$5&gt;$H$2,-FS524/'Carga-Descarga Año'!$B$5&gt;'SFV+BESS'!$I$7),-'SFV+BESS'!$I$7,IF(AND(FS524&lt;0,FZ523+FS524/$B$5&lt;$H$2),-MIN('SFV+BESS'!$I$7,FZ523-$H$2),0)))</f>
        <v>-7.91591013878441</v>
      </c>
      <c r="FV524" s="33"/>
      <c r="FW524" s="33">
        <f t="shared" si="601"/>
        <v>111.79188536815481</v>
      </c>
      <c r="FX524" s="27">
        <f t="shared" si="641"/>
        <v>7.520114631845189</v>
      </c>
      <c r="FY524" s="27">
        <f t="shared" si="602"/>
        <v>0</v>
      </c>
      <c r="FZ524" s="28">
        <f>IF((FZ523+FT524+FU524)&gt;=$B$2*'SFV+BESS'!$I$9, $B$2*'SFV+BESS'!$I$9, (FZ523+FT524+FU524))</f>
        <v>66.752908051895318</v>
      </c>
      <c r="GA524" s="110">
        <f t="shared" si="642"/>
        <v>0</v>
      </c>
      <c r="GF524" s="251"/>
      <c r="GG524" s="41">
        <v>21.4583333333333</v>
      </c>
      <c r="GH524" s="33">
        <f t="shared" si="615"/>
        <v>113.11824732914998</v>
      </c>
      <c r="GI524" s="33">
        <f>Gen_Cons_Horario!B8566</f>
        <v>69.656000000000006</v>
      </c>
      <c r="GJ524" s="35">
        <f t="shared" si="585"/>
        <v>43.462247329149974</v>
      </c>
      <c r="GK524" s="116">
        <f>IF(AND(GJ524&gt;0,GJ524*$B$4+GQ523&lt;=$B$2*'SFV+BESS'!$I$9,GJ524&lt;'SFV+BESS'!$I$7), GJ524*$B$4, IF(AND(GJ524&gt;0,GJ524*$B$4+GQ523&gt;$B$2*'SFV+BESS'!$I$9,GJ524*$B$4&lt;'SFV+BESS'!$I$7),$B$2*'SFV+BESS'!$I$9-GQ523,IF(AND(GJ524&gt;0,GJ524*$B$4+GQ523&gt;$B$2*'SFV+BESS'!$I$9,GJ524*$B$4&gt;'SFV+BESS'!$I$7,GQ523&lt;$B$2*'SFV+BESS'!$I$9),$B$2*'SFV+BESS'!$I$9-GQ523,IF(AND(GJ524&gt;0,GJ524*$B$4+GQ523&lt;=$B$2*'SFV+BESS'!$I$9,GJ524&gt;'SFV+BESS'!$I$7),'SFV+BESS'!$I$7,0))))</f>
        <v>0</v>
      </c>
      <c r="GL524" s="27">
        <f>IF(AND(GJ524&lt;0,GQ523+GJ524/$B$5&gt;$H$2,-GJ524/'Carga-Descarga Año'!$B$5&lt;'SFV+BESS'!$I$7),GJ524/$B$5,IF(AND(GJ524&lt;0,GQ523+GJ524/$B$5&gt;$H$2,-GJ524/'Carga-Descarga Año'!$B$5&gt;'SFV+BESS'!$I$7),-'SFV+BESS'!$I$7,IF(AND(GJ524&lt;0,GQ523+GJ524/$B$5&lt;$H$2),-MIN('SFV+BESS'!$I$7,GQ523-$H$2),0)))</f>
        <v>0</v>
      </c>
      <c r="GM524" s="33"/>
      <c r="GN524" s="33">
        <f t="shared" si="603"/>
        <v>69.656000000000006</v>
      </c>
      <c r="GO524" s="27">
        <f t="shared" si="643"/>
        <v>0</v>
      </c>
      <c r="GP524" s="27">
        <f t="shared" si="604"/>
        <v>0</v>
      </c>
      <c r="GQ524" s="28">
        <f>IF((GQ523+GK524+GL524)&gt;=$B$2*'SFV+BESS'!$I$9, $B$2*'SFV+BESS'!$I$9, (GQ523+GK524+GL524))</f>
        <v>173.61249999999998</v>
      </c>
      <c r="GR524" s="110">
        <f t="shared" si="644"/>
        <v>43.462247329149974</v>
      </c>
    </row>
    <row r="525" spans="1:200">
      <c r="A525" s="249"/>
      <c r="B525" s="41">
        <v>21.5</v>
      </c>
      <c r="C525" s="38">
        <f t="shared" si="586"/>
        <v>123.83891499519927</v>
      </c>
      <c r="D525" s="2">
        <f>Gen_Cons_Horario!B551</f>
        <v>82.027000000000001</v>
      </c>
      <c r="E525" s="140">
        <f t="shared" si="616"/>
        <v>41.811914995199274</v>
      </c>
      <c r="F525" s="116">
        <f>IF(AND(E525&gt;0,E525*$B$4+L524&lt;=$B$2*'SFV+BESS'!$I$9,E525&lt;'SFV+BESS'!$I$7), E525*$B$4, IF(AND(E525&gt;0,E525*$B$4+L524&gt;$B$2*'SFV+BESS'!$I$9,E525*$B$4&lt;'SFV+BESS'!$I$7),$B$2*'SFV+BESS'!$I$9-L524,IF(AND(E525&gt;0,E525*$B$4+L524&gt;$B$2*'SFV+BESS'!$I$9,E525*$B$4&gt;'SFV+BESS'!$I$7,L524&lt;$B$2*'SFV+BESS'!$I$9),$B$2*'SFV+BESS'!$I$9-L524,IF(AND(E525&gt;0,E525*$B$4+L524&lt;=$B$2*'SFV+BESS'!$I$9,E525&gt;'SFV+BESS'!$I$7),'SFV+BESS'!$I$7,0))))</f>
        <v>0</v>
      </c>
      <c r="G525" s="27">
        <f>IF(AND(E525&lt;0,L524+E525/$B$5&gt;$H$2,-E525/'Carga-Descarga Año'!$B$5&lt;'SFV+BESS'!$I$7),E525/$B$5,IF(AND(E525&lt;0,L524+E525/$B$5&gt;$H$2,-E525/'Carga-Descarga Año'!$B$5&gt;'SFV+BESS'!$I$7),-'SFV+BESS'!$I$7,IF(AND(E525&lt;0,L524+E525/$B$5&lt;$H$2),-MIN('SFV+BESS'!$I$7,L524-$H$2),0)))</f>
        <v>0</v>
      </c>
      <c r="I525" s="38">
        <f t="shared" si="617"/>
        <v>82.027000000000001</v>
      </c>
      <c r="J525" s="27">
        <f t="shared" si="619"/>
        <v>0</v>
      </c>
      <c r="K525" s="27">
        <f t="shared" si="618"/>
        <v>0</v>
      </c>
      <c r="L525" s="28">
        <f>IF((L524+F525+G525)&gt;=$B$2*'SFV+BESS'!$I$9, $B$2*'SFV+BESS'!$I$9, (L524+F525+G525))</f>
        <v>173.61249999999998</v>
      </c>
      <c r="M525" s="110">
        <f t="shared" si="620"/>
        <v>41.811914995199274</v>
      </c>
      <c r="R525" s="251"/>
      <c r="S525" s="41">
        <v>21.5</v>
      </c>
      <c r="T525" s="2">
        <f t="shared" si="605"/>
        <v>127.13809025999851</v>
      </c>
      <c r="U525" s="2">
        <f>Gen_Cons_Horario!B1295</f>
        <v>41.013500000000008</v>
      </c>
      <c r="V525" s="35">
        <f t="shared" si="580"/>
        <v>86.124590259998499</v>
      </c>
      <c r="W525" s="116">
        <f>IF(AND(V525&gt;0,V525*$B$4+AC524&lt;=$B$2*'SFV+BESS'!$I$9,V525&lt;'SFV+BESS'!$I$7), V525*$B$4, IF(AND(V525&gt;0,V525*$B$4+AC524&gt;$B$2*'SFV+BESS'!$I$9,V525*$B$4&lt;'SFV+BESS'!$I$7),$B$2*'SFV+BESS'!$I$9-AC524,IF(AND(V525&gt;0,V525*$B$4+AC524&gt;$B$2*'SFV+BESS'!$I$9,V525*$B$4&gt;'SFV+BESS'!$I$7,AC524&lt;$B$2*'SFV+BESS'!$I$9),$B$2*'SFV+BESS'!$I$9-AC524,IF(AND(V525&gt;0,V525*$B$4+AC524&lt;=$B$2*'SFV+BESS'!$I$9,V525&gt;'SFV+BESS'!$I$7),'SFV+BESS'!$I$7,0))))</f>
        <v>0</v>
      </c>
      <c r="X525" s="27">
        <f>IF(AND(V525&lt;0,AC524+V525/$B$5&gt;$H$2,-V525/'Carga-Descarga Año'!$B$5&lt;'SFV+BESS'!$I$7),V525/$B$5,IF(AND(V525&lt;0,AC524+V525/$B$5&gt;$H$2,-V525/'Carga-Descarga Año'!$B$5&gt;'SFV+BESS'!$I$7),-'SFV+BESS'!$I$7,IF(AND(V525&lt;0,AC524+V525/$B$5&lt;$H$2),-MIN('SFV+BESS'!$I$7,AC524-$H$2),0)))</f>
        <v>0</v>
      </c>
      <c r="Z525" s="33">
        <f t="shared" si="574"/>
        <v>41.013500000000008</v>
      </c>
      <c r="AA525" s="27">
        <f t="shared" si="621"/>
        <v>0</v>
      </c>
      <c r="AB525" s="27">
        <f t="shared" si="645"/>
        <v>0</v>
      </c>
      <c r="AC525" s="28">
        <f>IF((AC524+W525+X525)&gt;=$B$2*'SFV+BESS'!$I$9, $B$2*'SFV+BESS'!$I$9, (AC524+W525+X525))</f>
        <v>173.61249999999998</v>
      </c>
      <c r="AD525" s="110">
        <f t="shared" si="622"/>
        <v>86.124590259998499</v>
      </c>
      <c r="AI525" s="251"/>
      <c r="AJ525" s="41">
        <v>21.5</v>
      </c>
      <c r="AK525" s="52">
        <f t="shared" si="606"/>
        <v>127.24751556075989</v>
      </c>
      <c r="AL525" s="33">
        <f>Gen_Cons_Horario!B1967</f>
        <v>0</v>
      </c>
      <c r="AM525" s="35">
        <f t="shared" si="581"/>
        <v>127.24751556075989</v>
      </c>
      <c r="AN525" s="116">
        <f>IF(AND(AM525&gt;0,AM525*$B$4+AT524&lt;=$B$2*'SFV+BESS'!$I$9,AM525&lt;'SFV+BESS'!$I$7), AM525*$B$4, IF(AND(AM525&gt;0,AM525*$B$4+AT524&gt;$B$2*'SFV+BESS'!$I$9,AM525*$B$4&lt;'SFV+BESS'!$I$7),$B$2*'SFV+BESS'!$I$9-AT524,IF(AND(AM525&gt;0,AM525*$B$4+AT524&gt;$B$2*'SFV+BESS'!$I$9,AM525*$B$4&gt;'SFV+BESS'!$I$7,AT524&lt;$B$2*'SFV+BESS'!$I$9),$B$2*'SFV+BESS'!$I$9-AT524,IF(AND(AM525&gt;0,AM525*$B$4+AT524&lt;=$B$2*'SFV+BESS'!$I$9,AM525&gt;'SFV+BESS'!$I$7),'SFV+BESS'!$I$7,0))))</f>
        <v>0</v>
      </c>
      <c r="AO525" s="27">
        <f>IF(AND(AM525&lt;0,AT524+AM525/$B$5&gt;$H$2,-AM525/'Carga-Descarga Año'!$B$5&lt;'SFV+BESS'!$I$7),AM525/$B$5,IF(AND(AM525&lt;0,AT524+AM525/$B$5&gt;$H$2,-AM525/'Carga-Descarga Año'!$B$5&gt;'SFV+BESS'!$I$7),-'SFV+BESS'!$I$7,IF(AND(AM525&lt;0,AT524+AM525/$B$5&lt;$H$2),-MIN('SFV+BESS'!$I$7,AT524-$H$2),0)))</f>
        <v>0</v>
      </c>
      <c r="AP525" s="33"/>
      <c r="AQ525" s="33">
        <f t="shared" si="587"/>
        <v>0</v>
      </c>
      <c r="AR525" s="27">
        <f t="shared" si="623"/>
        <v>0</v>
      </c>
      <c r="AS525" s="27">
        <f t="shared" si="588"/>
        <v>0</v>
      </c>
      <c r="AT525" s="28">
        <f>IF((AT524+AN525+AO525)&gt;=$B$2*'SFV+BESS'!$I$9, $B$2*'SFV+BESS'!$I$9, (AT524+AN525+AO525))</f>
        <v>173.61249999999998</v>
      </c>
      <c r="AU525" s="110">
        <f t="shared" si="624"/>
        <v>127.24751556075989</v>
      </c>
      <c r="AZ525" s="251"/>
      <c r="BA525" s="41">
        <v>21.5</v>
      </c>
      <c r="BB525" s="33">
        <f t="shared" si="607"/>
        <v>110.01903443945878</v>
      </c>
      <c r="BC525" s="33">
        <f>Gen_Cons_Horario!B2711</f>
        <v>0</v>
      </c>
      <c r="BD525" s="35">
        <f t="shared" si="582"/>
        <v>110.01903443945878</v>
      </c>
      <c r="BE525" s="116">
        <f>IF(AND(BD525&gt;0,BD525*$B$4+BK524&lt;=$B$2*'SFV+BESS'!$I$9,BD525&lt;'SFV+BESS'!$I$7), BD525*$B$4, IF(AND(BD525&gt;0,BD525*$B$4+BK524&gt;$B$2*'SFV+BESS'!$I$9,BD525*$B$4&lt;'SFV+BESS'!$I$7),$B$2*'SFV+BESS'!$I$9-BK524,IF(AND(BD525&gt;0,BD525*$B$4+BK524&gt;$B$2*'SFV+BESS'!$I$9,BD525*$B$4&gt;'SFV+BESS'!$I$7,BK524&lt;$B$2*'SFV+BESS'!$I$9),$B$2*'SFV+BESS'!$I$9-BK524,IF(AND(BD525&gt;0,BD525*$B$4+BK524&lt;=$B$2*'SFV+BESS'!$I$9,BD525&gt;'SFV+BESS'!$I$7),'SFV+BESS'!$I$7,0))))</f>
        <v>0</v>
      </c>
      <c r="BF525" s="27">
        <f>IF(AND(BD525&lt;0,BK524+BD525/$B$5&gt;$H$2,-BD525/'Carga-Descarga Año'!$B$5&lt;'SFV+BESS'!$I$7),BD525/$B$5,IF(AND(BD525&lt;0,BK524+BD525/$B$5&gt;$H$2,-BD525/'Carga-Descarga Año'!$B$5&gt;'SFV+BESS'!$I$7),-'SFV+BESS'!$I$7,IF(AND(BD525&lt;0,BK524+BD525/$B$5&lt;$H$2),-MIN('SFV+BESS'!$I$7,BK524-$H$2),0)))</f>
        <v>0</v>
      </c>
      <c r="BG525" s="33"/>
      <c r="BH525" s="33">
        <f t="shared" si="589"/>
        <v>0</v>
      </c>
      <c r="BI525" s="27">
        <f t="shared" si="625"/>
        <v>0</v>
      </c>
      <c r="BJ525" s="27">
        <f t="shared" si="590"/>
        <v>0</v>
      </c>
      <c r="BK525" s="28">
        <f>IF((BK524+BE525+BF525)&gt;=$B$2*'SFV+BESS'!$I$9, $B$2*'SFV+BESS'!$I$9, (BK524+BE525+BF525))</f>
        <v>173.61249999999998</v>
      </c>
      <c r="BL525" s="110">
        <f t="shared" si="626"/>
        <v>110.01903443945878</v>
      </c>
      <c r="BQ525" s="251"/>
      <c r="BR525" s="41">
        <v>21.5</v>
      </c>
      <c r="BS525" s="33">
        <f t="shared" si="608"/>
        <v>93.046254025352383</v>
      </c>
      <c r="BT525" s="33">
        <f>Gen_Cons_Horario!B3431</f>
        <v>0</v>
      </c>
      <c r="BU525" s="35">
        <f t="shared" si="583"/>
        <v>93.046254025352383</v>
      </c>
      <c r="BV525" s="116">
        <f>IF(AND(BU525&gt;0,BU525*$B$4+CB524&lt;=$B$2*'SFV+BESS'!$I$9,BU525&lt;'SFV+BESS'!$I$7), BU525*$B$4, IF(AND(BU525&gt;0,BU525*$B$4+CB524&gt;$B$2*'SFV+BESS'!$I$9,BU525*$B$4&lt;'SFV+BESS'!$I$7),$B$2*'SFV+BESS'!$I$9-CB524,IF(AND(BU525&gt;0,BU525*$B$4+CB524&gt;$B$2*'SFV+BESS'!$I$9,BU525*$B$4&gt;'SFV+BESS'!$I$7,CB524&lt;$B$2*'SFV+BESS'!$I$9),$B$2*'SFV+BESS'!$I$9-CB524,IF(AND(BU525&gt;0,BU525*$B$4+CB524&lt;=$B$2*'SFV+BESS'!$I$9,BU525&gt;'SFV+BESS'!$I$7),'SFV+BESS'!$I$7,0))))</f>
        <v>0</v>
      </c>
      <c r="BW525" s="27">
        <f>IF(AND(BU525&lt;0,CB524+BU525/$B$5&gt;$H$2,-BU525/'Carga-Descarga Año'!$B$5&lt;'SFV+BESS'!$I$7),BU525/$B$5,IF(AND(BU525&lt;0,CB524+BU525/$B$5&gt;$H$2,-BU525/'Carga-Descarga Año'!$B$5&gt;'SFV+BESS'!$I$7),-'SFV+BESS'!$I$7,IF(AND(BU525&lt;0,CB524+BU525/$B$5&lt;$H$2),-MIN('SFV+BESS'!$I$7,CB524-$H$2),0)))</f>
        <v>0</v>
      </c>
      <c r="BX525" s="33"/>
      <c r="BY525" s="33">
        <f t="shared" si="591"/>
        <v>0</v>
      </c>
      <c r="BZ525" s="27">
        <f t="shared" si="627"/>
        <v>0</v>
      </c>
      <c r="CA525" s="27">
        <f t="shared" si="628"/>
        <v>0</v>
      </c>
      <c r="CB525" s="28">
        <f>IF((CB524+BV525+BW525)&gt;=$B$2*'SFV+BESS'!$I$9, $B$2*'SFV+BESS'!$I$9, (CB524+BV525+BW525))</f>
        <v>173.61249999999998</v>
      </c>
      <c r="CC525" s="110">
        <f t="shared" si="629"/>
        <v>93.046254025352383</v>
      </c>
      <c r="CH525" s="251"/>
      <c r="CI525" s="41">
        <v>21.5</v>
      </c>
      <c r="CJ525" s="33">
        <f t="shared" si="609"/>
        <v>80.738079690760259</v>
      </c>
      <c r="CK525" s="33">
        <f>Gen_Cons_Horario!B4175</f>
        <v>0</v>
      </c>
      <c r="CL525" s="35">
        <f t="shared" si="584"/>
        <v>80.738079690760259</v>
      </c>
      <c r="CM525" s="116">
        <f>IF(AND(CL525&gt;0,CL525*$B$4+CS524&lt;=$B$2*'SFV+BESS'!$I$9,CL525&lt;'SFV+BESS'!$I$7), CL525*$B$4, IF(AND(CL525&gt;0,CL525*$B$4+CS524&gt;$B$2*'SFV+BESS'!$I$9,CL525*$B$4&lt;'SFV+BESS'!$I$7),$B$2*'SFV+BESS'!$I$9-CS524,IF(AND(CL525&gt;0,CL525*$B$4+CS524&gt;$B$2*'SFV+BESS'!$I$9,CL525*$B$4&gt;'SFV+BESS'!$I$7,CS524&lt;$B$2*'SFV+BESS'!$I$9),$B$2*'SFV+BESS'!$I$9-CS524,IF(AND(CL525&gt;0,CL525*$B$4+CS524&lt;=$B$2*'SFV+BESS'!$I$9,CL525&gt;'SFV+BESS'!$I$7),'SFV+BESS'!$I$7,0))))</f>
        <v>0</v>
      </c>
      <c r="CN525" s="27">
        <f>IF(AND(CL525&lt;0,CS524+CL525/$B$5&gt;$H$2,-CL525/'Carga-Descarga Año'!$B$5&lt;'SFV+BESS'!$I$7),CL525/$B$5,IF(AND(CL525&lt;0,CS524+CL525/$B$5&gt;$H$2,-CL525/'Carga-Descarga Año'!$B$5&gt;'SFV+BESS'!$I$7),-'SFV+BESS'!$I$7,IF(AND(CL525&lt;0,CS524+CL525/$B$5&lt;$H$2),-MIN('SFV+BESS'!$I$7,CS524-$H$2),0)))</f>
        <v>0</v>
      </c>
      <c r="CO525" s="33"/>
      <c r="CP525" s="33">
        <f t="shared" si="592"/>
        <v>0</v>
      </c>
      <c r="CQ525" s="27">
        <f t="shared" si="630"/>
        <v>0</v>
      </c>
      <c r="CR525" s="27">
        <f t="shared" si="593"/>
        <v>0</v>
      </c>
      <c r="CS525" s="28">
        <f>IF((CS524+CM525+CN525)&gt;=$B$2*'SFV+BESS'!$I$9, $B$2*'SFV+BESS'!$I$9, (CS524+CM525+CN525))</f>
        <v>173.61249999999998</v>
      </c>
      <c r="CT525" s="110">
        <f t="shared" si="631"/>
        <v>80.738079690760259</v>
      </c>
      <c r="CY525" s="251"/>
      <c r="CZ525" s="41">
        <v>21.5</v>
      </c>
      <c r="DA525" s="33">
        <f t="shared" si="610"/>
        <v>89.383443532820891</v>
      </c>
      <c r="DB525" s="33">
        <f>Gen_Cons_Horario!B4895</f>
        <v>0</v>
      </c>
      <c r="DC525" s="35">
        <f t="shared" si="575"/>
        <v>89.383443532820891</v>
      </c>
      <c r="DD525" s="116">
        <f>IF(AND(DC525&gt;0,DC525*$B$4+DJ524&lt;=$B$2*'SFV+BESS'!$I$9,DC525&lt;'SFV+BESS'!$I$7), DC525*$B$4, IF(AND(DC525&gt;0,DC525*$B$4+DJ524&gt;$B$2*'SFV+BESS'!$I$9,DC525*$B$4&lt;'SFV+BESS'!$I$7),$B$2*'SFV+BESS'!$I$9-DJ524,IF(AND(DC525&gt;0,DC525*$B$4+DJ524&gt;$B$2*'SFV+BESS'!$I$9,DC525*$B$4&gt;'SFV+BESS'!$I$7,DJ524&lt;$B$2*'SFV+BESS'!$I$9),$B$2*'SFV+BESS'!$I$9-DJ524,IF(AND(DC525&gt;0,DC525*$B$4+DJ524&lt;=$B$2*'SFV+BESS'!$I$9,DC525&gt;'SFV+BESS'!$I$7),'SFV+BESS'!$I$7,0))))</f>
        <v>0</v>
      </c>
      <c r="DE525" s="27">
        <f>IF(AND(DC525&lt;0,DJ524+DC525/$B$5&gt;$H$2,-DC525/'Carga-Descarga Año'!$B$5&lt;'SFV+BESS'!$I$7),DC525/$B$5,IF(AND(DC525&lt;0,DJ524+DC525/$B$5&gt;$H$2,-DC525/'Carga-Descarga Año'!$B$5&gt;'SFV+BESS'!$I$7),-'SFV+BESS'!$I$7,IF(AND(DC525&lt;0,DJ524+DC525/$B$5&lt;$H$2),-MIN('SFV+BESS'!$I$7,DJ524-$H$2),0)))</f>
        <v>0</v>
      </c>
      <c r="DF525" s="33"/>
      <c r="DG525" s="33">
        <f t="shared" si="594"/>
        <v>0</v>
      </c>
      <c r="DH525" s="27">
        <f t="shared" si="632"/>
        <v>0</v>
      </c>
      <c r="DI525" s="27">
        <f t="shared" si="633"/>
        <v>0</v>
      </c>
      <c r="DJ525" s="28">
        <f>IF((DJ524+DD525+DE525)&gt;=$B$2*'SFV+BESS'!$I$9, $B$2*'SFV+BESS'!$I$9, (DJ524+DD525+DE525))</f>
        <v>173.61249999999998</v>
      </c>
      <c r="DK525" s="110">
        <f t="shared" si="634"/>
        <v>89.383443532820891</v>
      </c>
      <c r="DP525" s="251"/>
      <c r="DQ525" s="41">
        <v>21.5</v>
      </c>
      <c r="DR525" s="33">
        <f t="shared" si="611"/>
        <v>91.815121323908102</v>
      </c>
      <c r="DS525" s="33">
        <f>Gen_Cons_Horario!B5639</f>
        <v>0</v>
      </c>
      <c r="DT525" s="35">
        <f t="shared" si="576"/>
        <v>91.815121323908102</v>
      </c>
      <c r="DU525" s="116">
        <f>IF(AND(DT525&gt;0,DT525*$B$4+EA524&lt;=$B$2*'SFV+BESS'!$I$9,DT525&lt;'SFV+BESS'!$I$7), DT525*$B$4, IF(AND(DT525&gt;0,DT525*$B$4+EA524&gt;$B$2*'SFV+BESS'!$I$9,DT525*$B$4&lt;'SFV+BESS'!$I$7),$B$2*'SFV+BESS'!$I$9-EA524,IF(AND(DT525&gt;0,DT525*$B$4+EA524&gt;$B$2*'SFV+BESS'!$I$9,DT525*$B$4&gt;'SFV+BESS'!$I$7,EA524&lt;$B$2*'SFV+BESS'!$I$9),$B$2*'SFV+BESS'!$I$9-EA524,IF(AND(DT525&gt;0,DT525*$B$4+EA524&lt;=$B$2*'SFV+BESS'!$I$9,DT525&gt;'SFV+BESS'!$I$7),'SFV+BESS'!$I$7,0))))</f>
        <v>0</v>
      </c>
      <c r="DV525" s="27">
        <f>IF(AND(DT525&lt;0,EA524+DT525/$B$5&gt;$H$2,-DT525/'Carga-Descarga Año'!$B$5&lt;'SFV+BESS'!$I$7),DT525/$B$5,IF(AND(DT525&lt;0,EA524+DT525/$B$5&gt;$H$2,-DT525/'Carga-Descarga Año'!$B$5&gt;'SFV+BESS'!$I$7),-'SFV+BESS'!$I$7,IF(AND(DT525&lt;0,EA524+DT525/$B$5&lt;$H$2),-MIN('SFV+BESS'!$I$7,EA524-$H$2),0)))</f>
        <v>0</v>
      </c>
      <c r="DW525" s="33"/>
      <c r="DX525" s="33">
        <f t="shared" si="595"/>
        <v>0</v>
      </c>
      <c r="DY525" s="27">
        <f t="shared" si="635"/>
        <v>0</v>
      </c>
      <c r="DZ525" s="27">
        <f t="shared" si="596"/>
        <v>0</v>
      </c>
      <c r="EA525" s="28">
        <f>IF((EA524+DU525+DV525)&gt;=$B$2*'SFV+BESS'!$I$9, $B$2*'SFV+BESS'!$I$9, (EA524+DU525+DV525))</f>
        <v>173.61249999999998</v>
      </c>
      <c r="EB525" s="110">
        <f t="shared" si="636"/>
        <v>91.815121323908102</v>
      </c>
      <c r="EG525" s="251"/>
      <c r="EH525" s="41">
        <v>21.5</v>
      </c>
      <c r="EI525" s="33">
        <f t="shared" si="612"/>
        <v>105.612499082425</v>
      </c>
      <c r="EJ525" s="33">
        <f>Gen_Cons_Horario!B6383</f>
        <v>0</v>
      </c>
      <c r="EK525" s="35">
        <f t="shared" si="577"/>
        <v>105.612499082425</v>
      </c>
      <c r="EL525" s="116">
        <f>IF(AND(EK525&gt;0,EK525*$B$4+ER524&lt;=$B$2*'SFV+BESS'!$I$9,EK525&lt;'SFV+BESS'!$I$7), EK525*$B$4, IF(AND(EK525&gt;0,EK525*$B$4+ER524&gt;$B$2*'SFV+BESS'!$I$9,EK525*$B$4&lt;'SFV+BESS'!$I$7),$B$2*'SFV+BESS'!$I$9-ER524,IF(AND(EK525&gt;0,EK525*$B$4+ER524&gt;$B$2*'SFV+BESS'!$I$9,EK525*$B$4&gt;'SFV+BESS'!$I$7,ER524&lt;$B$2*'SFV+BESS'!$I$9),$B$2*'SFV+BESS'!$I$9-ER524,IF(AND(EK525&gt;0,EK525*$B$4+ER524&lt;=$B$2*'SFV+BESS'!$I$9,EK525&gt;'SFV+BESS'!$I$7),'SFV+BESS'!$I$7,0))))</f>
        <v>0</v>
      </c>
      <c r="EM525" s="27">
        <f>IF(AND(EK525&lt;0,ER524+EK525/$B$5&gt;$H$2,-EK525/'Carga-Descarga Año'!$B$5&lt;'SFV+BESS'!$I$7),EK525/$B$5,IF(AND(EK525&lt;0,ER524+EK525/$B$5&gt;$H$2,-EK525/'Carga-Descarga Año'!$B$5&gt;'SFV+BESS'!$I$7),-'SFV+BESS'!$I$7,IF(AND(EK525&lt;0,ER524+EK525/$B$5&lt;$H$2),-MIN('SFV+BESS'!$I$7,ER524-$H$2),0)))</f>
        <v>0</v>
      </c>
      <c r="EN525" s="33"/>
      <c r="EO525" s="33">
        <f t="shared" si="597"/>
        <v>0</v>
      </c>
      <c r="EP525" s="27">
        <f t="shared" si="637"/>
        <v>0</v>
      </c>
      <c r="EQ525" s="27">
        <f t="shared" si="598"/>
        <v>0</v>
      </c>
      <c r="ER525" s="28">
        <f>IF((ER524+EL525+EM525)&gt;=$B$2*'SFV+BESS'!$I$9, $B$2*'SFV+BESS'!$I$9, (ER524+EL525+EM525))</f>
        <v>173.61249999999998</v>
      </c>
      <c r="ES525" s="110">
        <f t="shared" si="638"/>
        <v>105.612499082425</v>
      </c>
      <c r="EX525" s="251"/>
      <c r="EY525" s="41">
        <v>21.5</v>
      </c>
      <c r="EZ525" s="33">
        <f t="shared" si="613"/>
        <v>113.56216336879781</v>
      </c>
      <c r="FA525" s="33">
        <f>Gen_Cons_Horario!B7103</f>
        <v>0</v>
      </c>
      <c r="FB525" s="35">
        <f t="shared" si="578"/>
        <v>113.56216336879781</v>
      </c>
      <c r="FC525" s="116">
        <f>IF(AND(FB525&gt;0,FB525*$B$4+FI524&lt;=$B$2*'SFV+BESS'!$I$9,FB525&lt;'SFV+BESS'!$I$7), FB525*$B$4, IF(AND(FB525&gt;0,FB525*$B$4+FI524&gt;$B$2*'SFV+BESS'!$I$9,FB525*$B$4&lt;'SFV+BESS'!$I$7),$B$2*'SFV+BESS'!$I$9-FI524,IF(AND(FB525&gt;0,FB525*$B$4+FI524&gt;$B$2*'SFV+BESS'!$I$9,FB525*$B$4&gt;'SFV+BESS'!$I$7,FI524&lt;$B$2*'SFV+BESS'!$I$9),$B$2*'SFV+BESS'!$I$9-FI524,IF(AND(FB525&gt;0,FB525*$B$4+FI524&lt;=$B$2*'SFV+BESS'!$I$9,FB525&gt;'SFV+BESS'!$I$7),'SFV+BESS'!$I$7,0))))</f>
        <v>0</v>
      </c>
      <c r="FD525" s="27">
        <f>IF(AND(FB525&lt;0,FI524+FB525/$B$5&gt;$H$2,-FB525/'Carga-Descarga Año'!$B$5&lt;'SFV+BESS'!$I$7),FB525/$B$5,IF(AND(FB525&lt;0,FI524+FB525/$B$5&gt;$H$2,-FB525/'Carga-Descarga Año'!$B$5&gt;'SFV+BESS'!$I$7),-'SFV+BESS'!$I$7,IF(AND(FB525&lt;0,FI524+FB525/$B$5&lt;$H$2),-MIN('SFV+BESS'!$I$7,FI524-$H$2),0)))</f>
        <v>0</v>
      </c>
      <c r="FE525" s="33"/>
      <c r="FF525" s="33">
        <f t="shared" si="599"/>
        <v>0</v>
      </c>
      <c r="FG525" s="27">
        <f t="shared" si="639"/>
        <v>0</v>
      </c>
      <c r="FH525" s="27">
        <f t="shared" si="600"/>
        <v>0</v>
      </c>
      <c r="FI525" s="28">
        <f>IF((FI524+FC525+FD525)&gt;=$B$2*'SFV+BESS'!$I$9, $B$2*'SFV+BESS'!$I$9, (FI524+FC525+FD525))</f>
        <v>173.61249999999998</v>
      </c>
      <c r="FJ525" s="110">
        <f t="shared" si="640"/>
        <v>113.56216336879781</v>
      </c>
      <c r="FO525" s="251"/>
      <c r="FP525" s="41">
        <v>21.5</v>
      </c>
      <c r="FQ525" s="33">
        <f t="shared" si="614"/>
        <v>118.78904849891269</v>
      </c>
      <c r="FR525" s="33">
        <f>Gen_Cons_Horario!B7847</f>
        <v>119.312</v>
      </c>
      <c r="FS525" s="35">
        <f t="shared" si="579"/>
        <v>-0.52295150108730581</v>
      </c>
      <c r="FT525" s="116">
        <f>IF(AND(FS525&gt;0,FS525*$B$4+FZ524&lt;=$B$2*'SFV+BESS'!$I$9,FS525&lt;'SFV+BESS'!$I$7), FS525*$B$4, IF(AND(FS525&gt;0,FS525*$B$4+FZ524&gt;$B$2*'SFV+BESS'!$I$9,FS525*$B$4&lt;'SFV+BESS'!$I$7),$B$2*'SFV+BESS'!$I$9-FZ524,IF(AND(FS525&gt;0,FS525*$B$4+FZ524&gt;$B$2*'SFV+BESS'!$I$9,FS525*$B$4&gt;'SFV+BESS'!$I$7,FZ524&lt;$B$2*'SFV+BESS'!$I$9),$B$2*'SFV+BESS'!$I$9-FZ524,IF(AND(FS525&gt;0,FS525*$B$4+FZ524&lt;=$B$2*'SFV+BESS'!$I$9,FS525&gt;'SFV+BESS'!$I$7),'SFV+BESS'!$I$7,0))))</f>
        <v>0</v>
      </c>
      <c r="FU525" s="27">
        <f>IF(AND(FS525&lt;0,FZ524+FS525/$B$5&gt;$H$2,-FS525/'Carga-Descarga Año'!$B$5&lt;'SFV+BESS'!$I$7),FS525/$B$5,IF(AND(FS525&lt;0,FZ524+FS525/$B$5&gt;$H$2,-FS525/'Carga-Descarga Año'!$B$5&gt;'SFV+BESS'!$I$7),-'SFV+BESS'!$I$7,IF(AND(FS525&lt;0,FZ524+FS525/$B$5&lt;$H$2),-MIN('SFV+BESS'!$I$7,FZ524-$H$2),0)))</f>
        <v>-0.55047526430242721</v>
      </c>
      <c r="FV525" s="33"/>
      <c r="FW525" s="33">
        <f t="shared" si="601"/>
        <v>118.78904849891269</v>
      </c>
      <c r="FX525" s="27">
        <f t="shared" si="641"/>
        <v>0.52295150108730581</v>
      </c>
      <c r="FY525" s="27">
        <f t="shared" si="602"/>
        <v>0</v>
      </c>
      <c r="FZ525" s="28">
        <f>IF((FZ524+FT525+FU525)&gt;=$B$2*'SFV+BESS'!$I$9, $B$2*'SFV+BESS'!$I$9, (FZ524+FT525+FU525))</f>
        <v>66.202432787592898</v>
      </c>
      <c r="GA525" s="110">
        <f t="shared" si="642"/>
        <v>0</v>
      </c>
      <c r="GF525" s="251"/>
      <c r="GG525" s="41">
        <v>21.5</v>
      </c>
      <c r="GH525" s="33">
        <f t="shared" si="615"/>
        <v>118.69346574485387</v>
      </c>
      <c r="GI525" s="33">
        <f>Gen_Cons_Horario!B8567</f>
        <v>69.656000000000006</v>
      </c>
      <c r="GJ525" s="35">
        <f t="shared" si="585"/>
        <v>49.037465744853861</v>
      </c>
      <c r="GK525" s="116">
        <f>IF(AND(GJ525&gt;0,GJ525*$B$4+GQ524&lt;=$B$2*'SFV+BESS'!$I$9,GJ525&lt;'SFV+BESS'!$I$7), GJ525*$B$4, IF(AND(GJ525&gt;0,GJ525*$B$4+GQ524&gt;$B$2*'SFV+BESS'!$I$9,GJ525*$B$4&lt;'SFV+BESS'!$I$7),$B$2*'SFV+BESS'!$I$9-GQ524,IF(AND(GJ525&gt;0,GJ525*$B$4+GQ524&gt;$B$2*'SFV+BESS'!$I$9,GJ525*$B$4&gt;'SFV+BESS'!$I$7,GQ524&lt;$B$2*'SFV+BESS'!$I$9),$B$2*'SFV+BESS'!$I$9-GQ524,IF(AND(GJ525&gt;0,GJ525*$B$4+GQ524&lt;=$B$2*'SFV+BESS'!$I$9,GJ525&gt;'SFV+BESS'!$I$7),'SFV+BESS'!$I$7,0))))</f>
        <v>0</v>
      </c>
      <c r="GL525" s="27">
        <f>IF(AND(GJ525&lt;0,GQ524+GJ525/$B$5&gt;$H$2,-GJ525/'Carga-Descarga Año'!$B$5&lt;'SFV+BESS'!$I$7),GJ525/$B$5,IF(AND(GJ525&lt;0,GQ524+GJ525/$B$5&gt;$H$2,-GJ525/'Carga-Descarga Año'!$B$5&gt;'SFV+BESS'!$I$7),-'SFV+BESS'!$I$7,IF(AND(GJ525&lt;0,GQ524+GJ525/$B$5&lt;$H$2),-MIN('SFV+BESS'!$I$7,GQ524-$H$2),0)))</f>
        <v>0</v>
      </c>
      <c r="GM525" s="33"/>
      <c r="GN525" s="33">
        <f t="shared" si="603"/>
        <v>69.656000000000006</v>
      </c>
      <c r="GO525" s="27">
        <f t="shared" si="643"/>
        <v>0</v>
      </c>
      <c r="GP525" s="27">
        <f t="shared" si="604"/>
        <v>0</v>
      </c>
      <c r="GQ525" s="28">
        <f>IF((GQ524+GK525+GL525)&gt;=$B$2*'SFV+BESS'!$I$9, $B$2*'SFV+BESS'!$I$9, (GQ524+GK525+GL525))</f>
        <v>173.61249999999998</v>
      </c>
      <c r="GR525" s="110">
        <f t="shared" si="644"/>
        <v>49.037465744853861</v>
      </c>
    </row>
    <row r="526" spans="1:200">
      <c r="A526" s="249"/>
      <c r="B526" s="41">
        <v>21.5416666666667</v>
      </c>
      <c r="C526" s="38">
        <f t="shared" si="586"/>
        <v>130.98054567590401</v>
      </c>
      <c r="D526" s="2">
        <f>Gen_Cons_Horario!B552</f>
        <v>82.027000000000001</v>
      </c>
      <c r="E526" s="140">
        <f t="shared" si="616"/>
        <v>48.95354567590401</v>
      </c>
      <c r="F526" s="116">
        <f>IF(AND(E526&gt;0,E526*$B$4+L525&lt;=$B$2*'SFV+BESS'!$I$9,E526&lt;'SFV+BESS'!$I$7), E526*$B$4, IF(AND(E526&gt;0,E526*$B$4+L525&gt;$B$2*'SFV+BESS'!$I$9,E526*$B$4&lt;'SFV+BESS'!$I$7),$B$2*'SFV+BESS'!$I$9-L525,IF(AND(E526&gt;0,E526*$B$4+L525&gt;$B$2*'SFV+BESS'!$I$9,E526*$B$4&gt;'SFV+BESS'!$I$7,L525&lt;$B$2*'SFV+BESS'!$I$9),$B$2*'SFV+BESS'!$I$9-L525,IF(AND(E526&gt;0,E526*$B$4+L525&lt;=$B$2*'SFV+BESS'!$I$9,E526&gt;'SFV+BESS'!$I$7),'SFV+BESS'!$I$7,0))))</f>
        <v>0</v>
      </c>
      <c r="G526" s="27">
        <f>IF(AND(E526&lt;0,L525+E526/$B$5&gt;$H$2,-E526/'Carga-Descarga Año'!$B$5&lt;'SFV+BESS'!$I$7),E526/$B$5,IF(AND(E526&lt;0,L525+E526/$B$5&gt;$H$2,-E526/'Carga-Descarga Año'!$B$5&gt;'SFV+BESS'!$I$7),-'SFV+BESS'!$I$7,IF(AND(E526&lt;0,L525+E526/$B$5&lt;$H$2),-MIN('SFV+BESS'!$I$7,L525-$H$2),0)))</f>
        <v>0</v>
      </c>
      <c r="I526" s="38">
        <f t="shared" si="617"/>
        <v>82.027000000000001</v>
      </c>
      <c r="J526" s="27">
        <f t="shared" si="619"/>
        <v>0</v>
      </c>
      <c r="K526" s="27">
        <f t="shared" si="618"/>
        <v>0</v>
      </c>
      <c r="L526" s="28">
        <f>IF((L525+F526+G526)&gt;=$B$2*'SFV+BESS'!$I$9, $B$2*'SFV+BESS'!$I$9, (L525+F526+G526))</f>
        <v>173.61249999999998</v>
      </c>
      <c r="M526" s="110">
        <f t="shared" si="620"/>
        <v>48.95354567590401</v>
      </c>
      <c r="R526" s="251"/>
      <c r="S526" s="41">
        <v>21.5416666666667</v>
      </c>
      <c r="T526" s="2">
        <f t="shared" si="605"/>
        <v>135.48306143536522</v>
      </c>
      <c r="U526" s="2">
        <f>Gen_Cons_Horario!B1296</f>
        <v>41.013500000000008</v>
      </c>
      <c r="V526" s="35">
        <f t="shared" si="580"/>
        <v>94.469561435365208</v>
      </c>
      <c r="W526" s="116">
        <f>IF(AND(V526&gt;0,V526*$B$4+AC525&lt;=$B$2*'SFV+BESS'!$I$9,V526&lt;'SFV+BESS'!$I$7), V526*$B$4, IF(AND(V526&gt;0,V526*$B$4+AC525&gt;$B$2*'SFV+BESS'!$I$9,V526*$B$4&lt;'SFV+BESS'!$I$7),$B$2*'SFV+BESS'!$I$9-AC525,IF(AND(V526&gt;0,V526*$B$4+AC525&gt;$B$2*'SFV+BESS'!$I$9,V526*$B$4&gt;'SFV+BESS'!$I$7,AC525&lt;$B$2*'SFV+BESS'!$I$9),$B$2*'SFV+BESS'!$I$9-AC525,IF(AND(V526&gt;0,V526*$B$4+AC525&lt;=$B$2*'SFV+BESS'!$I$9,V526&gt;'SFV+BESS'!$I$7),'SFV+BESS'!$I$7,0))))</f>
        <v>0</v>
      </c>
      <c r="X526" s="27">
        <f>IF(AND(V526&lt;0,AC525+V526/$B$5&gt;$H$2,-V526/'Carga-Descarga Año'!$B$5&lt;'SFV+BESS'!$I$7),V526/$B$5,IF(AND(V526&lt;0,AC525+V526/$B$5&gt;$H$2,-V526/'Carga-Descarga Año'!$B$5&gt;'SFV+BESS'!$I$7),-'SFV+BESS'!$I$7,IF(AND(V526&lt;0,AC525+V526/$B$5&lt;$H$2),-MIN('SFV+BESS'!$I$7,AC525-$H$2),0)))</f>
        <v>0</v>
      </c>
      <c r="Z526" s="33">
        <f t="shared" si="574"/>
        <v>41.013500000000008</v>
      </c>
      <c r="AA526" s="27">
        <f t="shared" si="621"/>
        <v>0</v>
      </c>
      <c r="AB526" s="27">
        <f t="shared" si="645"/>
        <v>0</v>
      </c>
      <c r="AC526" s="28">
        <f>IF((AC525+W526+X526)&gt;=$B$2*'SFV+BESS'!$I$9, $B$2*'SFV+BESS'!$I$9, (AC525+W526+X526))</f>
        <v>173.61249999999998</v>
      </c>
      <c r="AD526" s="110">
        <f t="shared" si="622"/>
        <v>94.469561435365208</v>
      </c>
      <c r="AI526" s="251"/>
      <c r="AJ526" s="41">
        <v>21.5416666666667</v>
      </c>
      <c r="AK526" s="52">
        <f t="shared" si="606"/>
        <v>135.11496947983915</v>
      </c>
      <c r="AL526" s="33">
        <f>Gen_Cons_Horario!B1968</f>
        <v>0</v>
      </c>
      <c r="AM526" s="35">
        <f t="shared" si="581"/>
        <v>135.11496947983915</v>
      </c>
      <c r="AN526" s="116">
        <f>IF(AND(AM526&gt;0,AM526*$B$4+AT525&lt;=$B$2*'SFV+BESS'!$I$9,AM526&lt;'SFV+BESS'!$I$7), AM526*$B$4, IF(AND(AM526&gt;0,AM526*$B$4+AT525&gt;$B$2*'SFV+BESS'!$I$9,AM526*$B$4&lt;'SFV+BESS'!$I$7),$B$2*'SFV+BESS'!$I$9-AT525,IF(AND(AM526&gt;0,AM526*$B$4+AT525&gt;$B$2*'SFV+BESS'!$I$9,AM526*$B$4&gt;'SFV+BESS'!$I$7,AT525&lt;$B$2*'SFV+BESS'!$I$9),$B$2*'SFV+BESS'!$I$9-AT525,IF(AND(AM526&gt;0,AM526*$B$4+AT525&lt;=$B$2*'SFV+BESS'!$I$9,AM526&gt;'SFV+BESS'!$I$7),'SFV+BESS'!$I$7,0))))</f>
        <v>0</v>
      </c>
      <c r="AO526" s="27">
        <f>IF(AND(AM526&lt;0,AT525+AM526/$B$5&gt;$H$2,-AM526/'Carga-Descarga Año'!$B$5&lt;'SFV+BESS'!$I$7),AM526/$B$5,IF(AND(AM526&lt;0,AT525+AM526/$B$5&gt;$H$2,-AM526/'Carga-Descarga Año'!$B$5&gt;'SFV+BESS'!$I$7),-'SFV+BESS'!$I$7,IF(AND(AM526&lt;0,AT525+AM526/$B$5&lt;$H$2),-MIN('SFV+BESS'!$I$7,AT525-$H$2),0)))</f>
        <v>0</v>
      </c>
      <c r="AP526" s="33"/>
      <c r="AQ526" s="33">
        <f t="shared" si="587"/>
        <v>0</v>
      </c>
      <c r="AR526" s="27">
        <f t="shared" si="623"/>
        <v>0</v>
      </c>
      <c r="AS526" s="27">
        <f t="shared" si="588"/>
        <v>0</v>
      </c>
      <c r="AT526" s="28">
        <f>IF((AT525+AN526+AO526)&gt;=$B$2*'SFV+BESS'!$I$9, $B$2*'SFV+BESS'!$I$9, (AT525+AN526+AO526))</f>
        <v>173.61249999999998</v>
      </c>
      <c r="AU526" s="110">
        <f t="shared" si="624"/>
        <v>135.11496947983915</v>
      </c>
      <c r="AZ526" s="251"/>
      <c r="BA526" s="41">
        <v>21.5416666666667</v>
      </c>
      <c r="BB526" s="33">
        <f t="shared" si="607"/>
        <v>117.05399934144904</v>
      </c>
      <c r="BC526" s="33">
        <f>Gen_Cons_Horario!B2712</f>
        <v>0</v>
      </c>
      <c r="BD526" s="35">
        <f t="shared" si="582"/>
        <v>117.05399934144904</v>
      </c>
      <c r="BE526" s="116">
        <f>IF(AND(BD526&gt;0,BD526*$B$4+BK525&lt;=$B$2*'SFV+BESS'!$I$9,BD526&lt;'SFV+BESS'!$I$7), BD526*$B$4, IF(AND(BD526&gt;0,BD526*$B$4+BK525&gt;$B$2*'SFV+BESS'!$I$9,BD526*$B$4&lt;'SFV+BESS'!$I$7),$B$2*'SFV+BESS'!$I$9-BK525,IF(AND(BD526&gt;0,BD526*$B$4+BK525&gt;$B$2*'SFV+BESS'!$I$9,BD526*$B$4&gt;'SFV+BESS'!$I$7,BK525&lt;$B$2*'SFV+BESS'!$I$9),$B$2*'SFV+BESS'!$I$9-BK525,IF(AND(BD526&gt;0,BD526*$B$4+BK525&lt;=$B$2*'SFV+BESS'!$I$9,BD526&gt;'SFV+BESS'!$I$7),'SFV+BESS'!$I$7,0))))</f>
        <v>0</v>
      </c>
      <c r="BF526" s="27">
        <f>IF(AND(BD526&lt;0,BK525+BD526/$B$5&gt;$H$2,-BD526/'Carga-Descarga Año'!$B$5&lt;'SFV+BESS'!$I$7),BD526/$B$5,IF(AND(BD526&lt;0,BK525+BD526/$B$5&gt;$H$2,-BD526/'Carga-Descarga Año'!$B$5&gt;'SFV+BESS'!$I$7),-'SFV+BESS'!$I$7,IF(AND(BD526&lt;0,BK525+BD526/$B$5&lt;$H$2),-MIN('SFV+BESS'!$I$7,BK525-$H$2),0)))</f>
        <v>0</v>
      </c>
      <c r="BG526" s="33"/>
      <c r="BH526" s="33">
        <f t="shared" si="589"/>
        <v>0</v>
      </c>
      <c r="BI526" s="27">
        <f t="shared" si="625"/>
        <v>0</v>
      </c>
      <c r="BJ526" s="27">
        <f t="shared" si="590"/>
        <v>0</v>
      </c>
      <c r="BK526" s="28">
        <f>IF((BK525+BE526+BF526)&gt;=$B$2*'SFV+BESS'!$I$9, $B$2*'SFV+BESS'!$I$9, (BK525+BE526+BF526))</f>
        <v>173.61249999999998</v>
      </c>
      <c r="BL526" s="110">
        <f t="shared" si="626"/>
        <v>117.05399934144904</v>
      </c>
      <c r="BQ526" s="251"/>
      <c r="BR526" s="41">
        <v>21.5416666666667</v>
      </c>
      <c r="BS526" s="33">
        <f t="shared" si="608"/>
        <v>101.15682338349448</v>
      </c>
      <c r="BT526" s="33">
        <f>Gen_Cons_Horario!B3432</f>
        <v>0</v>
      </c>
      <c r="BU526" s="35">
        <f t="shared" si="583"/>
        <v>101.15682338349448</v>
      </c>
      <c r="BV526" s="116">
        <f>IF(AND(BU526&gt;0,BU526*$B$4+CB525&lt;=$B$2*'SFV+BESS'!$I$9,BU526&lt;'SFV+BESS'!$I$7), BU526*$B$4, IF(AND(BU526&gt;0,BU526*$B$4+CB525&gt;$B$2*'SFV+BESS'!$I$9,BU526*$B$4&lt;'SFV+BESS'!$I$7),$B$2*'SFV+BESS'!$I$9-CB525,IF(AND(BU526&gt;0,BU526*$B$4+CB525&gt;$B$2*'SFV+BESS'!$I$9,BU526*$B$4&gt;'SFV+BESS'!$I$7,CB525&lt;$B$2*'SFV+BESS'!$I$9),$B$2*'SFV+BESS'!$I$9-CB525,IF(AND(BU526&gt;0,BU526*$B$4+CB525&lt;=$B$2*'SFV+BESS'!$I$9,BU526&gt;'SFV+BESS'!$I$7),'SFV+BESS'!$I$7,0))))</f>
        <v>0</v>
      </c>
      <c r="BW526" s="27">
        <f>IF(AND(BU526&lt;0,CB525+BU526/$B$5&gt;$H$2,-BU526/'Carga-Descarga Año'!$B$5&lt;'SFV+BESS'!$I$7),BU526/$B$5,IF(AND(BU526&lt;0,CB525+BU526/$B$5&gt;$H$2,-BU526/'Carga-Descarga Año'!$B$5&gt;'SFV+BESS'!$I$7),-'SFV+BESS'!$I$7,IF(AND(BU526&lt;0,CB525+BU526/$B$5&lt;$H$2),-MIN('SFV+BESS'!$I$7,CB525-$H$2),0)))</f>
        <v>0</v>
      </c>
      <c r="BX526" s="33"/>
      <c r="BY526" s="33">
        <f t="shared" si="591"/>
        <v>0</v>
      </c>
      <c r="BZ526" s="27">
        <f t="shared" si="627"/>
        <v>0</v>
      </c>
      <c r="CA526" s="27">
        <f t="shared" si="628"/>
        <v>0</v>
      </c>
      <c r="CB526" s="28">
        <f>IF((CB525+BV526+BW526)&gt;=$B$2*'SFV+BESS'!$I$9, $B$2*'SFV+BESS'!$I$9, (CB525+BV526+BW526))</f>
        <v>173.61249999999998</v>
      </c>
      <c r="CC526" s="110">
        <f t="shared" si="629"/>
        <v>101.15682338349448</v>
      </c>
      <c r="CH526" s="251"/>
      <c r="CI526" s="41">
        <v>21.5416666666667</v>
      </c>
      <c r="CJ526" s="33">
        <f t="shared" si="609"/>
        <v>89.380465685827559</v>
      </c>
      <c r="CK526" s="33">
        <f>Gen_Cons_Horario!B4176</f>
        <v>0</v>
      </c>
      <c r="CL526" s="35">
        <f t="shared" si="584"/>
        <v>89.380465685827559</v>
      </c>
      <c r="CM526" s="116">
        <f>IF(AND(CL526&gt;0,CL526*$B$4+CS525&lt;=$B$2*'SFV+BESS'!$I$9,CL526&lt;'SFV+BESS'!$I$7), CL526*$B$4, IF(AND(CL526&gt;0,CL526*$B$4+CS525&gt;$B$2*'SFV+BESS'!$I$9,CL526*$B$4&lt;'SFV+BESS'!$I$7),$B$2*'SFV+BESS'!$I$9-CS525,IF(AND(CL526&gt;0,CL526*$B$4+CS525&gt;$B$2*'SFV+BESS'!$I$9,CL526*$B$4&gt;'SFV+BESS'!$I$7,CS525&lt;$B$2*'SFV+BESS'!$I$9),$B$2*'SFV+BESS'!$I$9-CS525,IF(AND(CL526&gt;0,CL526*$B$4+CS525&lt;=$B$2*'SFV+BESS'!$I$9,CL526&gt;'SFV+BESS'!$I$7),'SFV+BESS'!$I$7,0))))</f>
        <v>0</v>
      </c>
      <c r="CN526" s="27">
        <f>IF(AND(CL526&lt;0,CS525+CL526/$B$5&gt;$H$2,-CL526/'Carga-Descarga Año'!$B$5&lt;'SFV+BESS'!$I$7),CL526/$B$5,IF(AND(CL526&lt;0,CS525+CL526/$B$5&gt;$H$2,-CL526/'Carga-Descarga Año'!$B$5&gt;'SFV+BESS'!$I$7),-'SFV+BESS'!$I$7,IF(AND(CL526&lt;0,CS525+CL526/$B$5&lt;$H$2),-MIN('SFV+BESS'!$I$7,CS525-$H$2),0)))</f>
        <v>0</v>
      </c>
      <c r="CO526" s="33"/>
      <c r="CP526" s="33">
        <f t="shared" si="592"/>
        <v>0</v>
      </c>
      <c r="CQ526" s="27">
        <f t="shared" si="630"/>
        <v>0</v>
      </c>
      <c r="CR526" s="27">
        <f t="shared" si="593"/>
        <v>0</v>
      </c>
      <c r="CS526" s="28">
        <f>IF((CS525+CM526+CN526)&gt;=$B$2*'SFV+BESS'!$I$9, $B$2*'SFV+BESS'!$I$9, (CS525+CM526+CN526))</f>
        <v>173.61249999999998</v>
      </c>
      <c r="CT526" s="110">
        <f t="shared" si="631"/>
        <v>89.380465685827559</v>
      </c>
      <c r="CY526" s="251"/>
      <c r="CZ526" s="41">
        <v>21.5416666666667</v>
      </c>
      <c r="DA526" s="33">
        <f t="shared" si="610"/>
        <v>97.567951615344242</v>
      </c>
      <c r="DB526" s="33">
        <f>Gen_Cons_Horario!B4896</f>
        <v>0</v>
      </c>
      <c r="DC526" s="35">
        <f t="shared" si="575"/>
        <v>97.567951615344242</v>
      </c>
      <c r="DD526" s="116">
        <f>IF(AND(DC526&gt;0,DC526*$B$4+DJ525&lt;=$B$2*'SFV+BESS'!$I$9,DC526&lt;'SFV+BESS'!$I$7), DC526*$B$4, IF(AND(DC526&gt;0,DC526*$B$4+DJ525&gt;$B$2*'SFV+BESS'!$I$9,DC526*$B$4&lt;'SFV+BESS'!$I$7),$B$2*'SFV+BESS'!$I$9-DJ525,IF(AND(DC526&gt;0,DC526*$B$4+DJ525&gt;$B$2*'SFV+BESS'!$I$9,DC526*$B$4&gt;'SFV+BESS'!$I$7,DJ525&lt;$B$2*'SFV+BESS'!$I$9),$B$2*'SFV+BESS'!$I$9-DJ525,IF(AND(DC526&gt;0,DC526*$B$4+DJ525&lt;=$B$2*'SFV+BESS'!$I$9,DC526&gt;'SFV+BESS'!$I$7),'SFV+BESS'!$I$7,0))))</f>
        <v>0</v>
      </c>
      <c r="DE526" s="27">
        <f>IF(AND(DC526&lt;0,DJ525+DC526/$B$5&gt;$H$2,-DC526/'Carga-Descarga Año'!$B$5&lt;'SFV+BESS'!$I$7),DC526/$B$5,IF(AND(DC526&lt;0,DJ525+DC526/$B$5&gt;$H$2,-DC526/'Carga-Descarga Año'!$B$5&gt;'SFV+BESS'!$I$7),-'SFV+BESS'!$I$7,IF(AND(DC526&lt;0,DJ525+DC526/$B$5&lt;$H$2),-MIN('SFV+BESS'!$I$7,DJ525-$H$2),0)))</f>
        <v>0</v>
      </c>
      <c r="DF526" s="33"/>
      <c r="DG526" s="33">
        <f t="shared" si="594"/>
        <v>0</v>
      </c>
      <c r="DH526" s="27">
        <f t="shared" si="632"/>
        <v>0</v>
      </c>
      <c r="DI526" s="27">
        <f t="shared" si="633"/>
        <v>0</v>
      </c>
      <c r="DJ526" s="28">
        <f>IF((DJ525+DD526+DE526)&gt;=$B$2*'SFV+BESS'!$I$9, $B$2*'SFV+BESS'!$I$9, (DJ525+DD526+DE526))</f>
        <v>173.61249999999998</v>
      </c>
      <c r="DK526" s="110">
        <f t="shared" si="634"/>
        <v>97.567951615344242</v>
      </c>
      <c r="DP526" s="251"/>
      <c r="DQ526" s="41">
        <v>21.5416666666667</v>
      </c>
      <c r="DR526" s="33">
        <f t="shared" si="611"/>
        <v>96.834626817698066</v>
      </c>
      <c r="DS526" s="33">
        <f>Gen_Cons_Horario!B5640</f>
        <v>0</v>
      </c>
      <c r="DT526" s="35">
        <f t="shared" si="576"/>
        <v>96.834626817698066</v>
      </c>
      <c r="DU526" s="116">
        <f>IF(AND(DT526&gt;0,DT526*$B$4+EA525&lt;=$B$2*'SFV+BESS'!$I$9,DT526&lt;'SFV+BESS'!$I$7), DT526*$B$4, IF(AND(DT526&gt;0,DT526*$B$4+EA525&gt;$B$2*'SFV+BESS'!$I$9,DT526*$B$4&lt;'SFV+BESS'!$I$7),$B$2*'SFV+BESS'!$I$9-EA525,IF(AND(DT526&gt;0,DT526*$B$4+EA525&gt;$B$2*'SFV+BESS'!$I$9,DT526*$B$4&gt;'SFV+BESS'!$I$7,EA525&lt;$B$2*'SFV+BESS'!$I$9),$B$2*'SFV+BESS'!$I$9-EA525,IF(AND(DT526&gt;0,DT526*$B$4+EA525&lt;=$B$2*'SFV+BESS'!$I$9,DT526&gt;'SFV+BESS'!$I$7),'SFV+BESS'!$I$7,0))))</f>
        <v>0</v>
      </c>
      <c r="DV526" s="27">
        <f>IF(AND(DT526&lt;0,EA525+DT526/$B$5&gt;$H$2,-DT526/'Carga-Descarga Año'!$B$5&lt;'SFV+BESS'!$I$7),DT526/$B$5,IF(AND(DT526&lt;0,EA525+DT526/$B$5&gt;$H$2,-DT526/'Carga-Descarga Año'!$B$5&gt;'SFV+BESS'!$I$7),-'SFV+BESS'!$I$7,IF(AND(DT526&lt;0,EA525+DT526/$B$5&lt;$H$2),-MIN('SFV+BESS'!$I$7,EA525-$H$2),0)))</f>
        <v>0</v>
      </c>
      <c r="DW526" s="33"/>
      <c r="DX526" s="33">
        <f t="shared" si="595"/>
        <v>0</v>
      </c>
      <c r="DY526" s="27">
        <f t="shared" si="635"/>
        <v>0</v>
      </c>
      <c r="DZ526" s="27">
        <f t="shared" si="596"/>
        <v>0</v>
      </c>
      <c r="EA526" s="28">
        <f>IF((EA525+DU526+DV526)&gt;=$B$2*'SFV+BESS'!$I$9, $B$2*'SFV+BESS'!$I$9, (EA525+DU526+DV526))</f>
        <v>173.61249999999998</v>
      </c>
      <c r="EB526" s="110">
        <f t="shared" si="636"/>
        <v>96.834626817698066</v>
      </c>
      <c r="EG526" s="251"/>
      <c r="EH526" s="41">
        <v>21.5416666666667</v>
      </c>
      <c r="EI526" s="33">
        <f t="shared" si="612"/>
        <v>107.82955536087286</v>
      </c>
      <c r="EJ526" s="33">
        <f>Gen_Cons_Horario!B6384</f>
        <v>0</v>
      </c>
      <c r="EK526" s="35">
        <f t="shared" si="577"/>
        <v>107.82955536087286</v>
      </c>
      <c r="EL526" s="116">
        <f>IF(AND(EK526&gt;0,EK526*$B$4+ER525&lt;=$B$2*'SFV+BESS'!$I$9,EK526&lt;'SFV+BESS'!$I$7), EK526*$B$4, IF(AND(EK526&gt;0,EK526*$B$4+ER525&gt;$B$2*'SFV+BESS'!$I$9,EK526*$B$4&lt;'SFV+BESS'!$I$7),$B$2*'SFV+BESS'!$I$9-ER525,IF(AND(EK526&gt;0,EK526*$B$4+ER525&gt;$B$2*'SFV+BESS'!$I$9,EK526*$B$4&gt;'SFV+BESS'!$I$7,ER525&lt;$B$2*'SFV+BESS'!$I$9),$B$2*'SFV+BESS'!$I$9-ER525,IF(AND(EK526&gt;0,EK526*$B$4+ER525&lt;=$B$2*'SFV+BESS'!$I$9,EK526&gt;'SFV+BESS'!$I$7),'SFV+BESS'!$I$7,0))))</f>
        <v>0</v>
      </c>
      <c r="EM526" s="27">
        <f>IF(AND(EK526&lt;0,ER525+EK526/$B$5&gt;$H$2,-EK526/'Carga-Descarga Año'!$B$5&lt;'SFV+BESS'!$I$7),EK526/$B$5,IF(AND(EK526&lt;0,ER525+EK526/$B$5&gt;$H$2,-EK526/'Carga-Descarga Año'!$B$5&gt;'SFV+BESS'!$I$7),-'SFV+BESS'!$I$7,IF(AND(EK526&lt;0,ER525+EK526/$B$5&lt;$H$2),-MIN('SFV+BESS'!$I$7,ER525-$H$2),0)))</f>
        <v>0</v>
      </c>
      <c r="EN526" s="33"/>
      <c r="EO526" s="33">
        <f t="shared" si="597"/>
        <v>0</v>
      </c>
      <c r="EP526" s="27">
        <f t="shared" si="637"/>
        <v>0</v>
      </c>
      <c r="EQ526" s="27">
        <f t="shared" si="598"/>
        <v>0</v>
      </c>
      <c r="ER526" s="28">
        <f>IF((ER525+EL526+EM526)&gt;=$B$2*'SFV+BESS'!$I$9, $B$2*'SFV+BESS'!$I$9, (ER525+EL526+EM526))</f>
        <v>173.61249999999998</v>
      </c>
      <c r="ES526" s="110">
        <f t="shared" si="638"/>
        <v>107.82955536087286</v>
      </c>
      <c r="EX526" s="251"/>
      <c r="EY526" s="41">
        <v>21.5416666666667</v>
      </c>
      <c r="EZ526" s="33">
        <f t="shared" si="613"/>
        <v>116.9976573866774</v>
      </c>
      <c r="FA526" s="33">
        <f>Gen_Cons_Horario!B7104</f>
        <v>0</v>
      </c>
      <c r="FB526" s="35">
        <f t="shared" si="578"/>
        <v>116.9976573866774</v>
      </c>
      <c r="FC526" s="116">
        <f>IF(AND(FB526&gt;0,FB526*$B$4+FI525&lt;=$B$2*'SFV+BESS'!$I$9,FB526&lt;'SFV+BESS'!$I$7), FB526*$B$4, IF(AND(FB526&gt;0,FB526*$B$4+FI525&gt;$B$2*'SFV+BESS'!$I$9,FB526*$B$4&lt;'SFV+BESS'!$I$7),$B$2*'SFV+BESS'!$I$9-FI525,IF(AND(FB526&gt;0,FB526*$B$4+FI525&gt;$B$2*'SFV+BESS'!$I$9,FB526*$B$4&gt;'SFV+BESS'!$I$7,FI525&lt;$B$2*'SFV+BESS'!$I$9),$B$2*'SFV+BESS'!$I$9-FI525,IF(AND(FB526&gt;0,FB526*$B$4+FI525&lt;=$B$2*'SFV+BESS'!$I$9,FB526&gt;'SFV+BESS'!$I$7),'SFV+BESS'!$I$7,0))))</f>
        <v>0</v>
      </c>
      <c r="FD526" s="27">
        <f>IF(AND(FB526&lt;0,FI525+FB526/$B$5&gt;$H$2,-FB526/'Carga-Descarga Año'!$B$5&lt;'SFV+BESS'!$I$7),FB526/$B$5,IF(AND(FB526&lt;0,FI525+FB526/$B$5&gt;$H$2,-FB526/'Carga-Descarga Año'!$B$5&gt;'SFV+BESS'!$I$7),-'SFV+BESS'!$I$7,IF(AND(FB526&lt;0,FI525+FB526/$B$5&lt;$H$2),-MIN('SFV+BESS'!$I$7,FI525-$H$2),0)))</f>
        <v>0</v>
      </c>
      <c r="FE526" s="33"/>
      <c r="FF526" s="33">
        <f t="shared" si="599"/>
        <v>0</v>
      </c>
      <c r="FG526" s="27">
        <f t="shared" si="639"/>
        <v>0</v>
      </c>
      <c r="FH526" s="27">
        <f t="shared" si="600"/>
        <v>0</v>
      </c>
      <c r="FI526" s="28">
        <f>IF((FI525+FC526+FD526)&gt;=$B$2*'SFV+BESS'!$I$9, $B$2*'SFV+BESS'!$I$9, (FI525+FC526+FD526))</f>
        <v>173.61249999999998</v>
      </c>
      <c r="FJ526" s="110">
        <f t="shared" si="640"/>
        <v>116.9976573866774</v>
      </c>
      <c r="FO526" s="251"/>
      <c r="FP526" s="41">
        <v>21.5416666666667</v>
      </c>
      <c r="FQ526" s="33">
        <f t="shared" si="614"/>
        <v>124.15896438995942</v>
      </c>
      <c r="FR526" s="33">
        <f>Gen_Cons_Horario!B7848</f>
        <v>119.312</v>
      </c>
      <c r="FS526" s="35">
        <f t="shared" si="579"/>
        <v>4.8469643899594246</v>
      </c>
      <c r="FT526" s="116">
        <f>IF(AND(FS526&gt;0,FS526*$B$4+FZ525&lt;=$B$2*'SFV+BESS'!$I$9,FS526&lt;'SFV+BESS'!$I$7), FS526*$B$4, IF(AND(FS526&gt;0,FS526*$B$4+FZ525&gt;$B$2*'SFV+BESS'!$I$9,FS526*$B$4&lt;'SFV+BESS'!$I$7),$B$2*'SFV+BESS'!$I$9-FZ525,IF(AND(FS526&gt;0,FS526*$B$4+FZ525&gt;$B$2*'SFV+BESS'!$I$9,FS526*$B$4&gt;'SFV+BESS'!$I$7,FZ525&lt;$B$2*'SFV+BESS'!$I$9),$B$2*'SFV+BESS'!$I$9-FZ525,IF(AND(FS526&gt;0,FS526*$B$4+FZ525&lt;=$B$2*'SFV+BESS'!$I$9,FS526&gt;'SFV+BESS'!$I$7),'SFV+BESS'!$I$7,0))))</f>
        <v>4.604616170461453</v>
      </c>
      <c r="FU526" s="27">
        <f>IF(AND(FS526&lt;0,FZ525+FS526/$B$5&gt;$H$2,-FS526/'Carga-Descarga Año'!$B$5&lt;'SFV+BESS'!$I$7),FS526/$B$5,IF(AND(FS526&lt;0,FZ525+FS526/$B$5&gt;$H$2,-FS526/'Carga-Descarga Año'!$B$5&gt;'SFV+BESS'!$I$7),-'SFV+BESS'!$I$7,IF(AND(FS526&lt;0,FZ525+FS526/$B$5&lt;$H$2),-MIN('SFV+BESS'!$I$7,FZ525-$H$2),0)))</f>
        <v>0</v>
      </c>
      <c r="FV526" s="33"/>
      <c r="FW526" s="33">
        <f t="shared" si="601"/>
        <v>119.312</v>
      </c>
      <c r="FX526" s="27">
        <f t="shared" si="641"/>
        <v>0</v>
      </c>
      <c r="FY526" s="27">
        <f t="shared" si="602"/>
        <v>0</v>
      </c>
      <c r="FZ526" s="28">
        <f>IF((FZ525+FT526+FU526)&gt;=$B$2*'SFV+BESS'!$I$9, $B$2*'SFV+BESS'!$I$9, (FZ525+FT526+FU526))</f>
        <v>70.807048958054352</v>
      </c>
      <c r="GA526" s="110">
        <f t="shared" si="642"/>
        <v>0</v>
      </c>
      <c r="GF526" s="251"/>
      <c r="GG526" s="41">
        <v>21.5416666666667</v>
      </c>
      <c r="GH526" s="33">
        <f t="shared" si="615"/>
        <v>123.094953967778</v>
      </c>
      <c r="GI526" s="33">
        <f>Gen_Cons_Horario!B8568</f>
        <v>69.656000000000006</v>
      </c>
      <c r="GJ526" s="35">
        <f t="shared" si="585"/>
        <v>53.438953967777991</v>
      </c>
      <c r="GK526" s="116">
        <f>IF(AND(GJ526&gt;0,GJ526*$B$4+GQ525&lt;=$B$2*'SFV+BESS'!$I$9,GJ526&lt;'SFV+BESS'!$I$7), GJ526*$B$4, IF(AND(GJ526&gt;0,GJ526*$B$4+GQ525&gt;$B$2*'SFV+BESS'!$I$9,GJ526*$B$4&lt;'SFV+BESS'!$I$7),$B$2*'SFV+BESS'!$I$9-GQ525,IF(AND(GJ526&gt;0,GJ526*$B$4+GQ525&gt;$B$2*'SFV+BESS'!$I$9,GJ526*$B$4&gt;'SFV+BESS'!$I$7,GQ525&lt;$B$2*'SFV+BESS'!$I$9),$B$2*'SFV+BESS'!$I$9-GQ525,IF(AND(GJ526&gt;0,GJ526*$B$4+GQ525&lt;=$B$2*'SFV+BESS'!$I$9,GJ526&gt;'SFV+BESS'!$I$7),'SFV+BESS'!$I$7,0))))</f>
        <v>0</v>
      </c>
      <c r="GL526" s="27">
        <f>IF(AND(GJ526&lt;0,GQ525+GJ526/$B$5&gt;$H$2,-GJ526/'Carga-Descarga Año'!$B$5&lt;'SFV+BESS'!$I$7),GJ526/$B$5,IF(AND(GJ526&lt;0,GQ525+GJ526/$B$5&gt;$H$2,-GJ526/'Carga-Descarga Año'!$B$5&gt;'SFV+BESS'!$I$7),-'SFV+BESS'!$I$7,IF(AND(GJ526&lt;0,GQ525+GJ526/$B$5&lt;$H$2),-MIN('SFV+BESS'!$I$7,GQ525-$H$2),0)))</f>
        <v>0</v>
      </c>
      <c r="GM526" s="33"/>
      <c r="GN526" s="33">
        <f t="shared" si="603"/>
        <v>69.656000000000006</v>
      </c>
      <c r="GO526" s="27">
        <f t="shared" si="643"/>
        <v>0</v>
      </c>
      <c r="GP526" s="27">
        <f t="shared" si="604"/>
        <v>0</v>
      </c>
      <c r="GQ526" s="28">
        <f>IF((GQ525+GK526+GL526)&gt;=$B$2*'SFV+BESS'!$I$9, $B$2*'SFV+BESS'!$I$9, (GQ525+GK526+GL526))</f>
        <v>173.61249999999998</v>
      </c>
      <c r="GR526" s="110">
        <f t="shared" si="644"/>
        <v>53.438953967777991</v>
      </c>
    </row>
    <row r="527" spans="1:200">
      <c r="A527" s="249"/>
      <c r="B527" s="41">
        <v>21.5833333333333</v>
      </c>
      <c r="C527" s="38">
        <f t="shared" si="586"/>
        <v>133.25978951017149</v>
      </c>
      <c r="D527" s="2">
        <f>Gen_Cons_Horario!B553</f>
        <v>59.656000000000006</v>
      </c>
      <c r="E527" s="140">
        <f t="shared" si="616"/>
        <v>73.603789510171481</v>
      </c>
      <c r="F527" s="116">
        <f>IF(AND(E527&gt;0,E527*$B$4+L526&lt;=$B$2*'SFV+BESS'!$I$9,E527&lt;'SFV+BESS'!$I$7), E527*$B$4, IF(AND(E527&gt;0,E527*$B$4+L526&gt;$B$2*'SFV+BESS'!$I$9,E527*$B$4&lt;'SFV+BESS'!$I$7),$B$2*'SFV+BESS'!$I$9-L526,IF(AND(E527&gt;0,E527*$B$4+L526&gt;$B$2*'SFV+BESS'!$I$9,E527*$B$4&gt;'SFV+BESS'!$I$7,L526&lt;$B$2*'SFV+BESS'!$I$9),$B$2*'SFV+BESS'!$I$9-L526,IF(AND(E527&gt;0,E527*$B$4+L526&lt;=$B$2*'SFV+BESS'!$I$9,E527&gt;'SFV+BESS'!$I$7),'SFV+BESS'!$I$7,0))))</f>
        <v>0</v>
      </c>
      <c r="G527" s="27">
        <f>IF(AND(E527&lt;0,L526+E527/$B$5&gt;$H$2,-E527/'Carga-Descarga Año'!$B$5&lt;'SFV+BESS'!$I$7),E527/$B$5,IF(AND(E527&lt;0,L526+E527/$B$5&gt;$H$2,-E527/'Carga-Descarga Año'!$B$5&gt;'SFV+BESS'!$I$7),-'SFV+BESS'!$I$7,IF(AND(E527&lt;0,L526+E527/$B$5&lt;$H$2),-MIN('SFV+BESS'!$I$7,L526-$H$2),0)))</f>
        <v>0</v>
      </c>
      <c r="I527" s="38">
        <f t="shared" si="617"/>
        <v>59.656000000000006</v>
      </c>
      <c r="J527" s="27">
        <f t="shared" si="619"/>
        <v>0</v>
      </c>
      <c r="K527" s="27">
        <f t="shared" si="618"/>
        <v>0</v>
      </c>
      <c r="L527" s="28">
        <f>IF((L526+F527+G527)&gt;=$B$2*'SFV+BESS'!$I$9, $B$2*'SFV+BESS'!$I$9, (L526+F527+G527))</f>
        <v>173.61249999999998</v>
      </c>
      <c r="M527" s="110">
        <f t="shared" si="620"/>
        <v>73.603789510171481</v>
      </c>
      <c r="R527" s="251"/>
      <c r="S527" s="41">
        <v>21.5833333333333</v>
      </c>
      <c r="T527" s="2">
        <f t="shared" si="605"/>
        <v>139.0828529227783</v>
      </c>
      <c r="U527" s="2">
        <f>Gen_Cons_Horario!B1297</f>
        <v>18.642500000000002</v>
      </c>
      <c r="V527" s="35">
        <f t="shared" si="580"/>
        <v>120.4403529227783</v>
      </c>
      <c r="W527" s="116">
        <f>IF(AND(V527&gt;0,V527*$B$4+AC526&lt;=$B$2*'SFV+BESS'!$I$9,V527&lt;'SFV+BESS'!$I$7), V527*$B$4, IF(AND(V527&gt;0,V527*$B$4+AC526&gt;$B$2*'SFV+BESS'!$I$9,V527*$B$4&lt;'SFV+BESS'!$I$7),$B$2*'SFV+BESS'!$I$9-AC526,IF(AND(V527&gt;0,V527*$B$4+AC526&gt;$B$2*'SFV+BESS'!$I$9,V527*$B$4&gt;'SFV+BESS'!$I$7,AC526&lt;$B$2*'SFV+BESS'!$I$9),$B$2*'SFV+BESS'!$I$9-AC526,IF(AND(V527&gt;0,V527*$B$4+AC526&lt;=$B$2*'SFV+BESS'!$I$9,V527&gt;'SFV+BESS'!$I$7),'SFV+BESS'!$I$7,0))))</f>
        <v>0</v>
      </c>
      <c r="X527" s="27">
        <f>IF(AND(V527&lt;0,AC526+V527/$B$5&gt;$H$2,-V527/'Carga-Descarga Año'!$B$5&lt;'SFV+BESS'!$I$7),V527/$B$5,IF(AND(V527&lt;0,AC526+V527/$B$5&gt;$H$2,-V527/'Carga-Descarga Año'!$B$5&gt;'SFV+BESS'!$I$7),-'SFV+BESS'!$I$7,IF(AND(V527&lt;0,AC526+V527/$B$5&lt;$H$2),-MIN('SFV+BESS'!$I$7,AC526-$H$2),0)))</f>
        <v>0</v>
      </c>
      <c r="Z527" s="33">
        <f t="shared" si="574"/>
        <v>18.642500000000002</v>
      </c>
      <c r="AA527" s="27">
        <f t="shared" si="621"/>
        <v>0</v>
      </c>
      <c r="AB527" s="27">
        <f t="shared" si="645"/>
        <v>0</v>
      </c>
      <c r="AC527" s="28">
        <f>IF((AC526+W527+X527)&gt;=$B$2*'SFV+BESS'!$I$9, $B$2*'SFV+BESS'!$I$9, (AC526+W527+X527))</f>
        <v>173.61249999999998</v>
      </c>
      <c r="AD527" s="110">
        <f t="shared" si="622"/>
        <v>120.4403529227783</v>
      </c>
      <c r="AI527" s="251"/>
      <c r="AJ527" s="41">
        <v>21.5833333333333</v>
      </c>
      <c r="AK527" s="52">
        <f t="shared" si="606"/>
        <v>137.68044358388673</v>
      </c>
      <c r="AL527" s="33">
        <f>Gen_Cons_Horario!B1969</f>
        <v>0</v>
      </c>
      <c r="AM527" s="35">
        <f t="shared" si="581"/>
        <v>137.68044358388673</v>
      </c>
      <c r="AN527" s="116">
        <f>IF(AND(AM527&gt;0,AM527*$B$4+AT526&lt;=$B$2*'SFV+BESS'!$I$9,AM527&lt;'SFV+BESS'!$I$7), AM527*$B$4, IF(AND(AM527&gt;0,AM527*$B$4+AT526&gt;$B$2*'SFV+BESS'!$I$9,AM527*$B$4&lt;'SFV+BESS'!$I$7),$B$2*'SFV+BESS'!$I$9-AT526,IF(AND(AM527&gt;0,AM527*$B$4+AT526&gt;$B$2*'SFV+BESS'!$I$9,AM527*$B$4&gt;'SFV+BESS'!$I$7,AT526&lt;$B$2*'SFV+BESS'!$I$9),$B$2*'SFV+BESS'!$I$9-AT526,IF(AND(AM527&gt;0,AM527*$B$4+AT526&lt;=$B$2*'SFV+BESS'!$I$9,AM527&gt;'SFV+BESS'!$I$7),'SFV+BESS'!$I$7,0))))</f>
        <v>0</v>
      </c>
      <c r="AO527" s="27">
        <f>IF(AND(AM527&lt;0,AT526+AM527/$B$5&gt;$H$2,-AM527/'Carga-Descarga Año'!$B$5&lt;'SFV+BESS'!$I$7),AM527/$B$5,IF(AND(AM527&lt;0,AT526+AM527/$B$5&gt;$H$2,-AM527/'Carga-Descarga Año'!$B$5&gt;'SFV+BESS'!$I$7),-'SFV+BESS'!$I$7,IF(AND(AM527&lt;0,AT526+AM527/$B$5&lt;$H$2),-MIN('SFV+BESS'!$I$7,AT526-$H$2),0)))</f>
        <v>0</v>
      </c>
      <c r="AP527" s="33"/>
      <c r="AQ527" s="33">
        <f t="shared" si="587"/>
        <v>0</v>
      </c>
      <c r="AR527" s="27">
        <f t="shared" si="623"/>
        <v>0</v>
      </c>
      <c r="AS527" s="27">
        <f t="shared" si="588"/>
        <v>0</v>
      </c>
      <c r="AT527" s="28">
        <f>IF((AT526+AN527+AO527)&gt;=$B$2*'SFV+BESS'!$I$9, $B$2*'SFV+BESS'!$I$9, (AT526+AN527+AO527))</f>
        <v>173.61249999999998</v>
      </c>
      <c r="AU527" s="110">
        <f t="shared" si="624"/>
        <v>137.68044358388673</v>
      </c>
      <c r="AZ527" s="251"/>
      <c r="BA527" s="41">
        <v>21.5833333333333</v>
      </c>
      <c r="BB527" s="33">
        <f t="shared" si="607"/>
        <v>119.78981902555637</v>
      </c>
      <c r="BC527" s="33">
        <f>Gen_Cons_Horario!B2713</f>
        <v>0</v>
      </c>
      <c r="BD527" s="35">
        <f t="shared" si="582"/>
        <v>119.78981902555637</v>
      </c>
      <c r="BE527" s="116">
        <f>IF(AND(BD527&gt;0,BD527*$B$4+BK526&lt;=$B$2*'SFV+BESS'!$I$9,BD527&lt;'SFV+BESS'!$I$7), BD527*$B$4, IF(AND(BD527&gt;0,BD527*$B$4+BK526&gt;$B$2*'SFV+BESS'!$I$9,BD527*$B$4&lt;'SFV+BESS'!$I$7),$B$2*'SFV+BESS'!$I$9-BK526,IF(AND(BD527&gt;0,BD527*$B$4+BK526&gt;$B$2*'SFV+BESS'!$I$9,BD527*$B$4&gt;'SFV+BESS'!$I$7,BK526&lt;$B$2*'SFV+BESS'!$I$9),$B$2*'SFV+BESS'!$I$9-BK526,IF(AND(BD527&gt;0,BD527*$B$4+BK526&lt;=$B$2*'SFV+BESS'!$I$9,BD527&gt;'SFV+BESS'!$I$7),'SFV+BESS'!$I$7,0))))</f>
        <v>0</v>
      </c>
      <c r="BF527" s="27">
        <f>IF(AND(BD527&lt;0,BK526+BD527/$B$5&gt;$H$2,-BD527/'Carga-Descarga Año'!$B$5&lt;'SFV+BESS'!$I$7),BD527/$B$5,IF(AND(BD527&lt;0,BK526+BD527/$B$5&gt;$H$2,-BD527/'Carga-Descarga Año'!$B$5&gt;'SFV+BESS'!$I$7),-'SFV+BESS'!$I$7,IF(AND(BD527&lt;0,BK526+BD527/$B$5&lt;$H$2),-MIN('SFV+BESS'!$I$7,BK526-$H$2),0)))</f>
        <v>0</v>
      </c>
      <c r="BG527" s="33"/>
      <c r="BH527" s="33">
        <f t="shared" si="589"/>
        <v>0</v>
      </c>
      <c r="BI527" s="27">
        <f t="shared" si="625"/>
        <v>0</v>
      </c>
      <c r="BJ527" s="27">
        <f t="shared" si="590"/>
        <v>0</v>
      </c>
      <c r="BK527" s="28">
        <f>IF((BK526+BE527+BF527)&gt;=$B$2*'SFV+BESS'!$I$9, $B$2*'SFV+BESS'!$I$9, (BK526+BE527+BF527))</f>
        <v>173.61249999999998</v>
      </c>
      <c r="BL527" s="110">
        <f t="shared" si="626"/>
        <v>119.78981902555637</v>
      </c>
      <c r="BQ527" s="251"/>
      <c r="BR527" s="41">
        <v>21.5833333333333</v>
      </c>
      <c r="BS527" s="33">
        <f t="shared" si="608"/>
        <v>102.95917212974827</v>
      </c>
      <c r="BT527" s="33">
        <f>Gen_Cons_Horario!B3433</f>
        <v>0</v>
      </c>
      <c r="BU527" s="35">
        <f t="shared" si="583"/>
        <v>102.95917212974827</v>
      </c>
      <c r="BV527" s="116">
        <f>IF(AND(BU527&gt;0,BU527*$B$4+CB526&lt;=$B$2*'SFV+BESS'!$I$9,BU527&lt;'SFV+BESS'!$I$7), BU527*$B$4, IF(AND(BU527&gt;0,BU527*$B$4+CB526&gt;$B$2*'SFV+BESS'!$I$9,BU527*$B$4&lt;'SFV+BESS'!$I$7),$B$2*'SFV+BESS'!$I$9-CB526,IF(AND(BU527&gt;0,BU527*$B$4+CB526&gt;$B$2*'SFV+BESS'!$I$9,BU527*$B$4&gt;'SFV+BESS'!$I$7,CB526&lt;$B$2*'SFV+BESS'!$I$9),$B$2*'SFV+BESS'!$I$9-CB526,IF(AND(BU527&gt;0,BU527*$B$4+CB526&lt;=$B$2*'SFV+BESS'!$I$9,BU527&gt;'SFV+BESS'!$I$7),'SFV+BESS'!$I$7,0))))</f>
        <v>0</v>
      </c>
      <c r="BW527" s="27">
        <f>IF(AND(BU527&lt;0,CB526+BU527/$B$5&gt;$H$2,-BU527/'Carga-Descarga Año'!$B$5&lt;'SFV+BESS'!$I$7),BU527/$B$5,IF(AND(BU527&lt;0,CB526+BU527/$B$5&gt;$H$2,-BU527/'Carga-Descarga Año'!$B$5&gt;'SFV+BESS'!$I$7),-'SFV+BESS'!$I$7,IF(AND(BU527&lt;0,CB526+BU527/$B$5&lt;$H$2),-MIN('SFV+BESS'!$I$7,CB526-$H$2),0)))</f>
        <v>0</v>
      </c>
      <c r="BX527" s="33"/>
      <c r="BY527" s="33">
        <f t="shared" si="591"/>
        <v>0</v>
      </c>
      <c r="BZ527" s="27">
        <f t="shared" si="627"/>
        <v>0</v>
      </c>
      <c r="CA527" s="27">
        <f t="shared" si="628"/>
        <v>0</v>
      </c>
      <c r="CB527" s="28">
        <f>IF((CB526+BV527+BW527)&gt;=$B$2*'SFV+BESS'!$I$9, $B$2*'SFV+BESS'!$I$9, (CB526+BV527+BW527))</f>
        <v>173.61249999999998</v>
      </c>
      <c r="CC527" s="110">
        <f t="shared" si="629"/>
        <v>102.95917212974827</v>
      </c>
      <c r="CH527" s="251"/>
      <c r="CI527" s="41">
        <v>21.5833333333333</v>
      </c>
      <c r="CJ527" s="33">
        <f t="shared" si="609"/>
        <v>92.109640210585653</v>
      </c>
      <c r="CK527" s="33">
        <f>Gen_Cons_Horario!B4177</f>
        <v>0</v>
      </c>
      <c r="CL527" s="35">
        <f t="shared" si="584"/>
        <v>92.109640210585653</v>
      </c>
      <c r="CM527" s="116">
        <f>IF(AND(CL527&gt;0,CL527*$B$4+CS526&lt;=$B$2*'SFV+BESS'!$I$9,CL527&lt;'SFV+BESS'!$I$7), CL527*$B$4, IF(AND(CL527&gt;0,CL527*$B$4+CS526&gt;$B$2*'SFV+BESS'!$I$9,CL527*$B$4&lt;'SFV+BESS'!$I$7),$B$2*'SFV+BESS'!$I$9-CS526,IF(AND(CL527&gt;0,CL527*$B$4+CS526&gt;$B$2*'SFV+BESS'!$I$9,CL527*$B$4&gt;'SFV+BESS'!$I$7,CS526&lt;$B$2*'SFV+BESS'!$I$9),$B$2*'SFV+BESS'!$I$9-CS526,IF(AND(CL527&gt;0,CL527*$B$4+CS526&lt;=$B$2*'SFV+BESS'!$I$9,CL527&gt;'SFV+BESS'!$I$7),'SFV+BESS'!$I$7,0))))</f>
        <v>0</v>
      </c>
      <c r="CN527" s="27">
        <f>IF(AND(CL527&lt;0,CS526+CL527/$B$5&gt;$H$2,-CL527/'Carga-Descarga Año'!$B$5&lt;'SFV+BESS'!$I$7),CL527/$B$5,IF(AND(CL527&lt;0,CS526+CL527/$B$5&gt;$H$2,-CL527/'Carga-Descarga Año'!$B$5&gt;'SFV+BESS'!$I$7),-'SFV+BESS'!$I$7,IF(AND(CL527&lt;0,CS526+CL527/$B$5&lt;$H$2),-MIN('SFV+BESS'!$I$7,CS526-$H$2),0)))</f>
        <v>0</v>
      </c>
      <c r="CO527" s="33"/>
      <c r="CP527" s="33">
        <f t="shared" si="592"/>
        <v>0</v>
      </c>
      <c r="CQ527" s="27">
        <f t="shared" si="630"/>
        <v>0</v>
      </c>
      <c r="CR527" s="27">
        <f t="shared" si="593"/>
        <v>0</v>
      </c>
      <c r="CS527" s="28">
        <f>IF((CS526+CM527+CN527)&gt;=$B$2*'SFV+BESS'!$I$9, $B$2*'SFV+BESS'!$I$9, (CS526+CM527+CN527))</f>
        <v>173.61249999999998</v>
      </c>
      <c r="CT527" s="110">
        <f t="shared" si="631"/>
        <v>92.109640210585653</v>
      </c>
      <c r="CY527" s="251"/>
      <c r="CZ527" s="41">
        <v>21.5833333333333</v>
      </c>
      <c r="DA527" s="33">
        <f t="shared" si="610"/>
        <v>99.291005948507078</v>
      </c>
      <c r="DB527" s="33">
        <f>Gen_Cons_Horario!B4897</f>
        <v>0</v>
      </c>
      <c r="DC527" s="35">
        <f t="shared" si="575"/>
        <v>99.291005948507078</v>
      </c>
      <c r="DD527" s="116">
        <f>IF(AND(DC527&gt;0,DC527*$B$4+DJ526&lt;=$B$2*'SFV+BESS'!$I$9,DC527&lt;'SFV+BESS'!$I$7), DC527*$B$4, IF(AND(DC527&gt;0,DC527*$B$4+DJ526&gt;$B$2*'SFV+BESS'!$I$9,DC527*$B$4&lt;'SFV+BESS'!$I$7),$B$2*'SFV+BESS'!$I$9-DJ526,IF(AND(DC527&gt;0,DC527*$B$4+DJ526&gt;$B$2*'SFV+BESS'!$I$9,DC527*$B$4&gt;'SFV+BESS'!$I$7,DJ526&lt;$B$2*'SFV+BESS'!$I$9),$B$2*'SFV+BESS'!$I$9-DJ526,IF(AND(DC527&gt;0,DC527*$B$4+DJ526&lt;=$B$2*'SFV+BESS'!$I$9,DC527&gt;'SFV+BESS'!$I$7),'SFV+BESS'!$I$7,0))))</f>
        <v>0</v>
      </c>
      <c r="DE527" s="27">
        <f>IF(AND(DC527&lt;0,DJ526+DC527/$B$5&gt;$H$2,-DC527/'Carga-Descarga Año'!$B$5&lt;'SFV+BESS'!$I$7),DC527/$B$5,IF(AND(DC527&lt;0,DJ526+DC527/$B$5&gt;$H$2,-DC527/'Carga-Descarga Año'!$B$5&gt;'SFV+BESS'!$I$7),-'SFV+BESS'!$I$7,IF(AND(DC527&lt;0,DJ526+DC527/$B$5&lt;$H$2),-MIN('SFV+BESS'!$I$7,DJ526-$H$2),0)))</f>
        <v>0</v>
      </c>
      <c r="DF527" s="33"/>
      <c r="DG527" s="33">
        <f t="shared" si="594"/>
        <v>0</v>
      </c>
      <c r="DH527" s="27">
        <f t="shared" si="632"/>
        <v>0</v>
      </c>
      <c r="DI527" s="27">
        <f t="shared" si="633"/>
        <v>0</v>
      </c>
      <c r="DJ527" s="28">
        <f>IF((DJ526+DD527+DE527)&gt;=$B$2*'SFV+BESS'!$I$9, $B$2*'SFV+BESS'!$I$9, (DJ526+DD527+DE527))</f>
        <v>173.61249999999998</v>
      </c>
      <c r="DK527" s="110">
        <f t="shared" si="634"/>
        <v>99.291005948507078</v>
      </c>
      <c r="DP527" s="251"/>
      <c r="DQ527" s="41">
        <v>21.5833333333333</v>
      </c>
      <c r="DR527" s="33">
        <f t="shared" si="611"/>
        <v>97.880357128904294</v>
      </c>
      <c r="DS527" s="33">
        <f>Gen_Cons_Horario!B5641</f>
        <v>0</v>
      </c>
      <c r="DT527" s="35">
        <f t="shared" si="576"/>
        <v>97.880357128904294</v>
      </c>
      <c r="DU527" s="116">
        <f>IF(AND(DT527&gt;0,DT527*$B$4+EA526&lt;=$B$2*'SFV+BESS'!$I$9,DT527&lt;'SFV+BESS'!$I$7), DT527*$B$4, IF(AND(DT527&gt;0,DT527*$B$4+EA526&gt;$B$2*'SFV+BESS'!$I$9,DT527*$B$4&lt;'SFV+BESS'!$I$7),$B$2*'SFV+BESS'!$I$9-EA526,IF(AND(DT527&gt;0,DT527*$B$4+EA526&gt;$B$2*'SFV+BESS'!$I$9,DT527*$B$4&gt;'SFV+BESS'!$I$7,EA526&lt;$B$2*'SFV+BESS'!$I$9),$B$2*'SFV+BESS'!$I$9-EA526,IF(AND(DT527&gt;0,DT527*$B$4+EA526&lt;=$B$2*'SFV+BESS'!$I$9,DT527&gt;'SFV+BESS'!$I$7),'SFV+BESS'!$I$7,0))))</f>
        <v>0</v>
      </c>
      <c r="DV527" s="27">
        <f>IF(AND(DT527&lt;0,EA526+DT527/$B$5&gt;$H$2,-DT527/'Carga-Descarga Año'!$B$5&lt;'SFV+BESS'!$I$7),DT527/$B$5,IF(AND(DT527&lt;0,EA526+DT527/$B$5&gt;$H$2,-DT527/'Carga-Descarga Año'!$B$5&gt;'SFV+BESS'!$I$7),-'SFV+BESS'!$I$7,IF(AND(DT527&lt;0,EA526+DT527/$B$5&lt;$H$2),-MIN('SFV+BESS'!$I$7,EA526-$H$2),0)))</f>
        <v>0</v>
      </c>
      <c r="DW527" s="33"/>
      <c r="DX527" s="33">
        <f t="shared" si="595"/>
        <v>0</v>
      </c>
      <c r="DY527" s="27">
        <f t="shared" si="635"/>
        <v>0</v>
      </c>
      <c r="DZ527" s="27">
        <f t="shared" si="596"/>
        <v>0</v>
      </c>
      <c r="EA527" s="28">
        <f>IF((EA526+DU527+DV527)&gt;=$B$2*'SFV+BESS'!$I$9, $B$2*'SFV+BESS'!$I$9, (EA526+DU527+DV527))</f>
        <v>173.61249999999998</v>
      </c>
      <c r="EB527" s="110">
        <f t="shared" si="636"/>
        <v>97.880357128904294</v>
      </c>
      <c r="EG527" s="251"/>
      <c r="EH527" s="41">
        <v>21.5833333333333</v>
      </c>
      <c r="EI527" s="33">
        <f t="shared" si="612"/>
        <v>107.02335307780091</v>
      </c>
      <c r="EJ527" s="33">
        <f>Gen_Cons_Horario!B6385</f>
        <v>0</v>
      </c>
      <c r="EK527" s="35">
        <f t="shared" si="577"/>
        <v>107.02335307780091</v>
      </c>
      <c r="EL527" s="116">
        <f>IF(AND(EK527&gt;0,EK527*$B$4+ER526&lt;=$B$2*'SFV+BESS'!$I$9,EK527&lt;'SFV+BESS'!$I$7), EK527*$B$4, IF(AND(EK527&gt;0,EK527*$B$4+ER526&gt;$B$2*'SFV+BESS'!$I$9,EK527*$B$4&lt;'SFV+BESS'!$I$7),$B$2*'SFV+BESS'!$I$9-ER526,IF(AND(EK527&gt;0,EK527*$B$4+ER526&gt;$B$2*'SFV+BESS'!$I$9,EK527*$B$4&gt;'SFV+BESS'!$I$7,ER526&lt;$B$2*'SFV+BESS'!$I$9),$B$2*'SFV+BESS'!$I$9-ER526,IF(AND(EK527&gt;0,EK527*$B$4+ER526&lt;=$B$2*'SFV+BESS'!$I$9,EK527&gt;'SFV+BESS'!$I$7),'SFV+BESS'!$I$7,0))))</f>
        <v>0</v>
      </c>
      <c r="EM527" s="27">
        <f>IF(AND(EK527&lt;0,ER526+EK527/$B$5&gt;$H$2,-EK527/'Carga-Descarga Año'!$B$5&lt;'SFV+BESS'!$I$7),EK527/$B$5,IF(AND(EK527&lt;0,ER526+EK527/$B$5&gt;$H$2,-EK527/'Carga-Descarga Año'!$B$5&gt;'SFV+BESS'!$I$7),-'SFV+BESS'!$I$7,IF(AND(EK527&lt;0,ER526+EK527/$B$5&lt;$H$2),-MIN('SFV+BESS'!$I$7,ER526-$H$2),0)))</f>
        <v>0</v>
      </c>
      <c r="EN527" s="33"/>
      <c r="EO527" s="33">
        <f t="shared" si="597"/>
        <v>0</v>
      </c>
      <c r="EP527" s="27">
        <f t="shared" si="637"/>
        <v>0</v>
      </c>
      <c r="EQ527" s="27">
        <f t="shared" si="598"/>
        <v>0</v>
      </c>
      <c r="ER527" s="28">
        <f>IF((ER526+EL527+EM527)&gt;=$B$2*'SFV+BESS'!$I$9, $B$2*'SFV+BESS'!$I$9, (ER526+EL527+EM527))</f>
        <v>173.61249999999998</v>
      </c>
      <c r="ES527" s="110">
        <f t="shared" si="638"/>
        <v>107.02335307780091</v>
      </c>
      <c r="EX527" s="251"/>
      <c r="EY527" s="41">
        <v>21.5833333333333</v>
      </c>
      <c r="EZ527" s="33">
        <f t="shared" si="613"/>
        <v>117.95196128053284</v>
      </c>
      <c r="FA527" s="33">
        <f>Gen_Cons_Horario!B7105</f>
        <v>0</v>
      </c>
      <c r="FB527" s="35">
        <f t="shared" si="578"/>
        <v>117.95196128053284</v>
      </c>
      <c r="FC527" s="116">
        <f>IF(AND(FB527&gt;0,FB527*$B$4+FI526&lt;=$B$2*'SFV+BESS'!$I$9,FB527&lt;'SFV+BESS'!$I$7), FB527*$B$4, IF(AND(FB527&gt;0,FB527*$B$4+FI526&gt;$B$2*'SFV+BESS'!$I$9,FB527*$B$4&lt;'SFV+BESS'!$I$7),$B$2*'SFV+BESS'!$I$9-FI526,IF(AND(FB527&gt;0,FB527*$B$4+FI526&gt;$B$2*'SFV+BESS'!$I$9,FB527*$B$4&gt;'SFV+BESS'!$I$7,FI526&lt;$B$2*'SFV+BESS'!$I$9),$B$2*'SFV+BESS'!$I$9-FI526,IF(AND(FB527&gt;0,FB527*$B$4+FI526&lt;=$B$2*'SFV+BESS'!$I$9,FB527&gt;'SFV+BESS'!$I$7),'SFV+BESS'!$I$7,0))))</f>
        <v>0</v>
      </c>
      <c r="FD527" s="27">
        <f>IF(AND(FB527&lt;0,FI526+FB527/$B$5&gt;$H$2,-FB527/'Carga-Descarga Año'!$B$5&lt;'SFV+BESS'!$I$7),FB527/$B$5,IF(AND(FB527&lt;0,FI526+FB527/$B$5&gt;$H$2,-FB527/'Carga-Descarga Año'!$B$5&gt;'SFV+BESS'!$I$7),-'SFV+BESS'!$I$7,IF(AND(FB527&lt;0,FI526+FB527/$B$5&lt;$H$2),-MIN('SFV+BESS'!$I$7,FI526-$H$2),0)))</f>
        <v>0</v>
      </c>
      <c r="FE527" s="33"/>
      <c r="FF527" s="33">
        <f t="shared" si="599"/>
        <v>0</v>
      </c>
      <c r="FG527" s="27">
        <f t="shared" si="639"/>
        <v>0</v>
      </c>
      <c r="FH527" s="27">
        <f t="shared" si="600"/>
        <v>0</v>
      </c>
      <c r="FI527" s="28">
        <f>IF((FI526+FC527+FD527)&gt;=$B$2*'SFV+BESS'!$I$9, $B$2*'SFV+BESS'!$I$9, (FI526+FC527+FD527))</f>
        <v>173.61249999999998</v>
      </c>
      <c r="FJ527" s="110">
        <f t="shared" si="640"/>
        <v>117.95196128053284</v>
      </c>
      <c r="FO527" s="251"/>
      <c r="FP527" s="41">
        <v>21.5833333333333</v>
      </c>
      <c r="FQ527" s="33">
        <f t="shared" si="614"/>
        <v>124.97258800981498</v>
      </c>
      <c r="FR527" s="33">
        <f>Gen_Cons_Horario!B7849</f>
        <v>96.941000000000003</v>
      </c>
      <c r="FS527" s="35">
        <f t="shared" si="579"/>
        <v>28.031588009814982</v>
      </c>
      <c r="FT527" s="116">
        <f>IF(AND(FS527&gt;0,FS527*$B$4+FZ526&lt;=$B$2*'SFV+BESS'!$I$9,FS527&lt;'SFV+BESS'!$I$7), FS527*$B$4, IF(AND(FS527&gt;0,FS527*$B$4+FZ526&gt;$B$2*'SFV+BESS'!$I$9,FS527*$B$4&lt;'SFV+BESS'!$I$7),$B$2*'SFV+BESS'!$I$9-FZ526,IF(AND(FS527&gt;0,FS527*$B$4+FZ526&gt;$B$2*'SFV+BESS'!$I$9,FS527*$B$4&gt;'SFV+BESS'!$I$7,FZ526&lt;$B$2*'SFV+BESS'!$I$9),$B$2*'SFV+BESS'!$I$9-FZ526,IF(AND(FS527&gt;0,FS527*$B$4+FZ526&lt;=$B$2*'SFV+BESS'!$I$9,FS527&gt;'SFV+BESS'!$I$7),'SFV+BESS'!$I$7,0))))</f>
        <v>26.630008609324232</v>
      </c>
      <c r="FU527" s="27">
        <f>IF(AND(FS527&lt;0,FZ526+FS527/$B$5&gt;$H$2,-FS527/'Carga-Descarga Año'!$B$5&lt;'SFV+BESS'!$I$7),FS527/$B$5,IF(AND(FS527&lt;0,FZ526+FS527/$B$5&gt;$H$2,-FS527/'Carga-Descarga Año'!$B$5&gt;'SFV+BESS'!$I$7),-'SFV+BESS'!$I$7,IF(AND(FS527&lt;0,FZ526+FS527/$B$5&lt;$H$2),-MIN('SFV+BESS'!$I$7,FZ526-$H$2),0)))</f>
        <v>0</v>
      </c>
      <c r="FV527" s="33"/>
      <c r="FW527" s="33">
        <f t="shared" si="601"/>
        <v>96.941000000000003</v>
      </c>
      <c r="FX527" s="27">
        <f t="shared" si="641"/>
        <v>0</v>
      </c>
      <c r="FY527" s="27">
        <f t="shared" si="602"/>
        <v>0</v>
      </c>
      <c r="FZ527" s="28">
        <f>IF((FZ526+FT527+FU527)&gt;=$B$2*'SFV+BESS'!$I$9, $B$2*'SFV+BESS'!$I$9, (FZ526+FT527+FU527))</f>
        <v>97.437057567378588</v>
      </c>
      <c r="GA527" s="110">
        <f t="shared" si="642"/>
        <v>0</v>
      </c>
      <c r="GF527" s="251"/>
      <c r="GG527" s="41">
        <v>21.5833333333333</v>
      </c>
      <c r="GH527" s="33">
        <f t="shared" si="615"/>
        <v>125.58913062743498</v>
      </c>
      <c r="GI527" s="33">
        <f>Gen_Cons_Horario!B8569</f>
        <v>69.656000000000006</v>
      </c>
      <c r="GJ527" s="35">
        <f t="shared" si="585"/>
        <v>55.933130627434977</v>
      </c>
      <c r="GK527" s="116">
        <f>IF(AND(GJ527&gt;0,GJ527*$B$4+GQ526&lt;=$B$2*'SFV+BESS'!$I$9,GJ527&lt;'SFV+BESS'!$I$7), GJ527*$B$4, IF(AND(GJ527&gt;0,GJ527*$B$4+GQ526&gt;$B$2*'SFV+BESS'!$I$9,GJ527*$B$4&lt;'SFV+BESS'!$I$7),$B$2*'SFV+BESS'!$I$9-GQ526,IF(AND(GJ527&gt;0,GJ527*$B$4+GQ526&gt;$B$2*'SFV+BESS'!$I$9,GJ527*$B$4&gt;'SFV+BESS'!$I$7,GQ526&lt;$B$2*'SFV+BESS'!$I$9),$B$2*'SFV+BESS'!$I$9-GQ526,IF(AND(GJ527&gt;0,GJ527*$B$4+GQ526&lt;=$B$2*'SFV+BESS'!$I$9,GJ527&gt;'SFV+BESS'!$I$7),'SFV+BESS'!$I$7,0))))</f>
        <v>0</v>
      </c>
      <c r="GL527" s="27">
        <f>IF(AND(GJ527&lt;0,GQ526+GJ527/$B$5&gt;$H$2,-GJ527/'Carga-Descarga Año'!$B$5&lt;'SFV+BESS'!$I$7),GJ527/$B$5,IF(AND(GJ527&lt;0,GQ526+GJ527/$B$5&gt;$H$2,-GJ527/'Carga-Descarga Año'!$B$5&gt;'SFV+BESS'!$I$7),-'SFV+BESS'!$I$7,IF(AND(GJ527&lt;0,GQ526+GJ527/$B$5&lt;$H$2),-MIN('SFV+BESS'!$I$7,GQ526-$H$2),0)))</f>
        <v>0</v>
      </c>
      <c r="GM527" s="33"/>
      <c r="GN527" s="33">
        <f t="shared" si="603"/>
        <v>69.656000000000006</v>
      </c>
      <c r="GO527" s="27">
        <f t="shared" si="643"/>
        <v>0</v>
      </c>
      <c r="GP527" s="27">
        <f t="shared" si="604"/>
        <v>0</v>
      </c>
      <c r="GQ527" s="28">
        <f>IF((GQ526+GK527+GL527)&gt;=$B$2*'SFV+BESS'!$I$9, $B$2*'SFV+BESS'!$I$9, (GQ526+GK527+GL527))</f>
        <v>173.61249999999998</v>
      </c>
      <c r="GR527" s="110">
        <f t="shared" si="644"/>
        <v>55.933130627434977</v>
      </c>
    </row>
    <row r="528" spans="1:200">
      <c r="A528" s="249"/>
      <c r="B528" s="41">
        <v>21.625</v>
      </c>
      <c r="C528" s="38">
        <f t="shared" si="586"/>
        <v>131.43639444275752</v>
      </c>
      <c r="D528" s="2">
        <f>Gen_Cons_Horario!B554</f>
        <v>59.656000000000006</v>
      </c>
      <c r="E528" s="140">
        <f t="shared" si="616"/>
        <v>71.780394442757512</v>
      </c>
      <c r="F528" s="116">
        <f>IF(AND(E528&gt;0,E528*$B$4+L527&lt;=$B$2*'SFV+BESS'!$I$9,E528&lt;'SFV+BESS'!$I$7), E528*$B$4, IF(AND(E528&gt;0,E528*$B$4+L527&gt;$B$2*'SFV+BESS'!$I$9,E528*$B$4&lt;'SFV+BESS'!$I$7),$B$2*'SFV+BESS'!$I$9-L527,IF(AND(E528&gt;0,E528*$B$4+L527&gt;$B$2*'SFV+BESS'!$I$9,E528*$B$4&gt;'SFV+BESS'!$I$7,L527&lt;$B$2*'SFV+BESS'!$I$9),$B$2*'SFV+BESS'!$I$9-L527,IF(AND(E528&gt;0,E528*$B$4+L527&lt;=$B$2*'SFV+BESS'!$I$9,E528&gt;'SFV+BESS'!$I$7),'SFV+BESS'!$I$7,0))))</f>
        <v>0</v>
      </c>
      <c r="G528" s="27">
        <f>IF(AND(E528&lt;0,L527+E528/$B$5&gt;$H$2,-E528/'Carga-Descarga Año'!$B$5&lt;'SFV+BESS'!$I$7),E528/$B$5,IF(AND(E528&lt;0,L527+E528/$B$5&gt;$H$2,-E528/'Carga-Descarga Año'!$B$5&gt;'SFV+BESS'!$I$7),-'SFV+BESS'!$I$7,IF(AND(E528&lt;0,L527+E528/$B$5&lt;$H$2),-MIN('SFV+BESS'!$I$7,L527-$H$2),0)))</f>
        <v>0</v>
      </c>
      <c r="I528" s="38">
        <f t="shared" si="617"/>
        <v>59.656000000000006</v>
      </c>
      <c r="J528" s="27">
        <f t="shared" si="619"/>
        <v>0</v>
      </c>
      <c r="K528" s="27">
        <f t="shared" si="618"/>
        <v>0</v>
      </c>
      <c r="L528" s="28">
        <f>IF((L527+F528+G528)&gt;=$B$2*'SFV+BESS'!$I$9, $B$2*'SFV+BESS'!$I$9, (L527+F528+G528))</f>
        <v>173.61249999999998</v>
      </c>
      <c r="M528" s="110">
        <f t="shared" si="620"/>
        <v>71.780394442757512</v>
      </c>
      <c r="R528" s="251"/>
      <c r="S528" s="41">
        <v>21.625</v>
      </c>
      <c r="T528" s="2">
        <f t="shared" si="605"/>
        <v>136.95570340748876</v>
      </c>
      <c r="U528" s="2">
        <f>Gen_Cons_Horario!B1298</f>
        <v>18.642500000000002</v>
      </c>
      <c r="V528" s="35">
        <f t="shared" si="580"/>
        <v>118.31320340748876</v>
      </c>
      <c r="W528" s="116">
        <f>IF(AND(V528&gt;0,V528*$B$4+AC527&lt;=$B$2*'SFV+BESS'!$I$9,V528&lt;'SFV+BESS'!$I$7), V528*$B$4, IF(AND(V528&gt;0,V528*$B$4+AC527&gt;$B$2*'SFV+BESS'!$I$9,V528*$B$4&lt;'SFV+BESS'!$I$7),$B$2*'SFV+BESS'!$I$9-AC527,IF(AND(V528&gt;0,V528*$B$4+AC527&gt;$B$2*'SFV+BESS'!$I$9,V528*$B$4&gt;'SFV+BESS'!$I$7,AC527&lt;$B$2*'SFV+BESS'!$I$9),$B$2*'SFV+BESS'!$I$9-AC527,IF(AND(V528&gt;0,V528*$B$4+AC527&lt;=$B$2*'SFV+BESS'!$I$9,V528&gt;'SFV+BESS'!$I$7),'SFV+BESS'!$I$7,0))))</f>
        <v>0</v>
      </c>
      <c r="X528" s="27">
        <f>IF(AND(V528&lt;0,AC527+V528/$B$5&gt;$H$2,-V528/'Carga-Descarga Año'!$B$5&lt;'SFV+BESS'!$I$7),V528/$B$5,IF(AND(V528&lt;0,AC527+V528/$B$5&gt;$H$2,-V528/'Carga-Descarga Año'!$B$5&gt;'SFV+BESS'!$I$7),-'SFV+BESS'!$I$7,IF(AND(V528&lt;0,AC527+V528/$B$5&lt;$H$2),-MIN('SFV+BESS'!$I$7,AC527-$H$2),0)))</f>
        <v>0</v>
      </c>
      <c r="Z528" s="33">
        <f t="shared" ref="Z528:Z591" si="646">IF(V528&gt;0,U528,T528)</f>
        <v>18.642500000000002</v>
      </c>
      <c r="AA528" s="27">
        <f t="shared" si="621"/>
        <v>0</v>
      </c>
      <c r="AB528" s="27">
        <f t="shared" si="645"/>
        <v>0</v>
      </c>
      <c r="AC528" s="28">
        <f>IF((AC527+W528+X528)&gt;=$B$2*'SFV+BESS'!$I$9, $B$2*'SFV+BESS'!$I$9, (AC527+W528+X528))</f>
        <v>173.61249999999998</v>
      </c>
      <c r="AD528" s="110">
        <f t="shared" si="622"/>
        <v>118.31320340748876</v>
      </c>
      <c r="AI528" s="251"/>
      <c r="AJ528" s="41">
        <v>21.625</v>
      </c>
      <c r="AK528" s="52">
        <f t="shared" si="606"/>
        <v>135.45703269371216</v>
      </c>
      <c r="AL528" s="33">
        <f>Gen_Cons_Horario!B1970</f>
        <v>0</v>
      </c>
      <c r="AM528" s="35">
        <f t="shared" si="581"/>
        <v>135.45703269371216</v>
      </c>
      <c r="AN528" s="116">
        <f>IF(AND(AM528&gt;0,AM528*$B$4+AT527&lt;=$B$2*'SFV+BESS'!$I$9,AM528&lt;'SFV+BESS'!$I$7), AM528*$B$4, IF(AND(AM528&gt;0,AM528*$B$4+AT527&gt;$B$2*'SFV+BESS'!$I$9,AM528*$B$4&lt;'SFV+BESS'!$I$7),$B$2*'SFV+BESS'!$I$9-AT527,IF(AND(AM528&gt;0,AM528*$B$4+AT527&gt;$B$2*'SFV+BESS'!$I$9,AM528*$B$4&gt;'SFV+BESS'!$I$7,AT527&lt;$B$2*'SFV+BESS'!$I$9),$B$2*'SFV+BESS'!$I$9-AT527,IF(AND(AM528&gt;0,AM528*$B$4+AT527&lt;=$B$2*'SFV+BESS'!$I$9,AM528&gt;'SFV+BESS'!$I$7),'SFV+BESS'!$I$7,0))))</f>
        <v>0</v>
      </c>
      <c r="AO528" s="27">
        <f>IF(AND(AM528&lt;0,AT527+AM528/$B$5&gt;$H$2,-AM528/'Carga-Descarga Año'!$B$5&lt;'SFV+BESS'!$I$7),AM528/$B$5,IF(AND(AM528&lt;0,AT527+AM528/$B$5&gt;$H$2,-AM528/'Carga-Descarga Año'!$B$5&gt;'SFV+BESS'!$I$7),-'SFV+BESS'!$I$7,IF(AND(AM528&lt;0,AT527+AM528/$B$5&lt;$H$2),-MIN('SFV+BESS'!$I$7,AT527-$H$2),0)))</f>
        <v>0</v>
      </c>
      <c r="AP528" s="33"/>
      <c r="AQ528" s="33">
        <f t="shared" si="587"/>
        <v>0</v>
      </c>
      <c r="AR528" s="27">
        <f t="shared" si="623"/>
        <v>0</v>
      </c>
      <c r="AS528" s="27">
        <f t="shared" si="588"/>
        <v>0</v>
      </c>
      <c r="AT528" s="28">
        <f>IF((AT527+AN528+AO528)&gt;=$B$2*'SFV+BESS'!$I$9, $B$2*'SFV+BESS'!$I$9, (AT527+AN528+AO528))</f>
        <v>173.61249999999998</v>
      </c>
      <c r="AU528" s="110">
        <f t="shared" si="624"/>
        <v>135.45703269371216</v>
      </c>
      <c r="AZ528" s="251"/>
      <c r="BA528" s="41">
        <v>21.625</v>
      </c>
      <c r="BB528" s="33">
        <f t="shared" si="607"/>
        <v>117.44483072489295</v>
      </c>
      <c r="BC528" s="33">
        <f>Gen_Cons_Horario!B2714</f>
        <v>0</v>
      </c>
      <c r="BD528" s="35">
        <f t="shared" si="582"/>
        <v>117.44483072489295</v>
      </c>
      <c r="BE528" s="116">
        <f>IF(AND(BD528&gt;0,BD528*$B$4+BK527&lt;=$B$2*'SFV+BESS'!$I$9,BD528&lt;'SFV+BESS'!$I$7), BD528*$B$4, IF(AND(BD528&gt;0,BD528*$B$4+BK527&gt;$B$2*'SFV+BESS'!$I$9,BD528*$B$4&lt;'SFV+BESS'!$I$7),$B$2*'SFV+BESS'!$I$9-BK527,IF(AND(BD528&gt;0,BD528*$B$4+BK527&gt;$B$2*'SFV+BESS'!$I$9,BD528*$B$4&gt;'SFV+BESS'!$I$7,BK527&lt;$B$2*'SFV+BESS'!$I$9),$B$2*'SFV+BESS'!$I$9-BK527,IF(AND(BD528&gt;0,BD528*$B$4+BK527&lt;=$B$2*'SFV+BESS'!$I$9,BD528&gt;'SFV+BESS'!$I$7),'SFV+BESS'!$I$7,0))))</f>
        <v>0</v>
      </c>
      <c r="BF528" s="27">
        <f>IF(AND(BD528&lt;0,BK527+BD528/$B$5&gt;$H$2,-BD528/'Carga-Descarga Año'!$B$5&lt;'SFV+BESS'!$I$7),BD528/$B$5,IF(AND(BD528&lt;0,BK527+BD528/$B$5&gt;$H$2,-BD528/'Carga-Descarga Año'!$B$5&gt;'SFV+BESS'!$I$7),-'SFV+BESS'!$I$7,IF(AND(BD528&lt;0,BK527+BD528/$B$5&lt;$H$2),-MIN('SFV+BESS'!$I$7,BK527-$H$2),0)))</f>
        <v>0</v>
      </c>
      <c r="BG528" s="33"/>
      <c r="BH528" s="33">
        <f t="shared" si="589"/>
        <v>0</v>
      </c>
      <c r="BI528" s="27">
        <f t="shared" si="625"/>
        <v>0</v>
      </c>
      <c r="BJ528" s="27">
        <f t="shared" si="590"/>
        <v>0</v>
      </c>
      <c r="BK528" s="28">
        <f>IF((BK527+BE528+BF528)&gt;=$B$2*'SFV+BESS'!$I$9, $B$2*'SFV+BESS'!$I$9, (BK527+BE528+BF528))</f>
        <v>173.61249999999998</v>
      </c>
      <c r="BL528" s="110">
        <f t="shared" si="626"/>
        <v>117.44483072489295</v>
      </c>
      <c r="BQ528" s="251"/>
      <c r="BR528" s="41">
        <v>21.625</v>
      </c>
      <c r="BS528" s="33">
        <f t="shared" si="608"/>
        <v>98.228006670832059</v>
      </c>
      <c r="BT528" s="33">
        <f>Gen_Cons_Horario!B3434</f>
        <v>0</v>
      </c>
      <c r="BU528" s="35">
        <f t="shared" si="583"/>
        <v>98.228006670832059</v>
      </c>
      <c r="BV528" s="116">
        <f>IF(AND(BU528&gt;0,BU528*$B$4+CB527&lt;=$B$2*'SFV+BESS'!$I$9,BU528&lt;'SFV+BESS'!$I$7), BU528*$B$4, IF(AND(BU528&gt;0,BU528*$B$4+CB527&gt;$B$2*'SFV+BESS'!$I$9,BU528*$B$4&lt;'SFV+BESS'!$I$7),$B$2*'SFV+BESS'!$I$9-CB527,IF(AND(BU528&gt;0,BU528*$B$4+CB527&gt;$B$2*'SFV+BESS'!$I$9,BU528*$B$4&gt;'SFV+BESS'!$I$7,CB527&lt;$B$2*'SFV+BESS'!$I$9),$B$2*'SFV+BESS'!$I$9-CB527,IF(AND(BU528&gt;0,BU528*$B$4+CB527&lt;=$B$2*'SFV+BESS'!$I$9,BU528&gt;'SFV+BESS'!$I$7),'SFV+BESS'!$I$7,0))))</f>
        <v>0</v>
      </c>
      <c r="BW528" s="27">
        <f>IF(AND(BU528&lt;0,CB527+BU528/$B$5&gt;$H$2,-BU528/'Carga-Descarga Año'!$B$5&lt;'SFV+BESS'!$I$7),BU528/$B$5,IF(AND(BU528&lt;0,CB527+BU528/$B$5&gt;$H$2,-BU528/'Carga-Descarga Año'!$B$5&gt;'SFV+BESS'!$I$7),-'SFV+BESS'!$I$7,IF(AND(BU528&lt;0,CB527+BU528/$B$5&lt;$H$2),-MIN('SFV+BESS'!$I$7,CB527-$H$2),0)))</f>
        <v>0</v>
      </c>
      <c r="BX528" s="33"/>
      <c r="BY528" s="33">
        <f t="shared" si="591"/>
        <v>0</v>
      </c>
      <c r="BZ528" s="27">
        <f t="shared" si="627"/>
        <v>0</v>
      </c>
      <c r="CA528" s="27">
        <f t="shared" si="628"/>
        <v>0</v>
      </c>
      <c r="CB528" s="28">
        <f>IF((CB527+BV528+BW528)&gt;=$B$2*'SFV+BESS'!$I$9, $B$2*'SFV+BESS'!$I$9, (CB527+BV528+BW528))</f>
        <v>173.61249999999998</v>
      </c>
      <c r="CC528" s="110">
        <f t="shared" si="629"/>
        <v>98.228006670832059</v>
      </c>
      <c r="CH528" s="251"/>
      <c r="CI528" s="41">
        <v>21.625</v>
      </c>
      <c r="CJ528" s="33">
        <f t="shared" si="609"/>
        <v>88.925603265034539</v>
      </c>
      <c r="CK528" s="33">
        <f>Gen_Cons_Horario!B4178</f>
        <v>0</v>
      </c>
      <c r="CL528" s="35">
        <f t="shared" si="584"/>
        <v>88.925603265034539</v>
      </c>
      <c r="CM528" s="116">
        <f>IF(AND(CL528&gt;0,CL528*$B$4+CS527&lt;=$B$2*'SFV+BESS'!$I$9,CL528&lt;'SFV+BESS'!$I$7), CL528*$B$4, IF(AND(CL528&gt;0,CL528*$B$4+CS527&gt;$B$2*'SFV+BESS'!$I$9,CL528*$B$4&lt;'SFV+BESS'!$I$7),$B$2*'SFV+BESS'!$I$9-CS527,IF(AND(CL528&gt;0,CL528*$B$4+CS527&gt;$B$2*'SFV+BESS'!$I$9,CL528*$B$4&gt;'SFV+BESS'!$I$7,CS527&lt;$B$2*'SFV+BESS'!$I$9),$B$2*'SFV+BESS'!$I$9-CS527,IF(AND(CL528&gt;0,CL528*$B$4+CS527&lt;=$B$2*'SFV+BESS'!$I$9,CL528&gt;'SFV+BESS'!$I$7),'SFV+BESS'!$I$7,0))))</f>
        <v>0</v>
      </c>
      <c r="CN528" s="27">
        <f>IF(AND(CL528&lt;0,CS527+CL528/$B$5&gt;$H$2,-CL528/'Carga-Descarga Año'!$B$5&lt;'SFV+BESS'!$I$7),CL528/$B$5,IF(AND(CL528&lt;0,CS527+CL528/$B$5&gt;$H$2,-CL528/'Carga-Descarga Año'!$B$5&gt;'SFV+BESS'!$I$7),-'SFV+BESS'!$I$7,IF(AND(CL528&lt;0,CS527+CL528/$B$5&lt;$H$2),-MIN('SFV+BESS'!$I$7,CS527-$H$2),0)))</f>
        <v>0</v>
      </c>
      <c r="CO528" s="33"/>
      <c r="CP528" s="33">
        <f t="shared" si="592"/>
        <v>0</v>
      </c>
      <c r="CQ528" s="27">
        <f t="shared" si="630"/>
        <v>0</v>
      </c>
      <c r="CR528" s="27">
        <f t="shared" si="593"/>
        <v>0</v>
      </c>
      <c r="CS528" s="28">
        <f>IF((CS527+CM528+CN528)&gt;=$B$2*'SFV+BESS'!$I$9, $B$2*'SFV+BESS'!$I$9, (CS527+CM528+CN528))</f>
        <v>173.61249999999998</v>
      </c>
      <c r="CT528" s="110">
        <f t="shared" si="631"/>
        <v>88.925603265034539</v>
      </c>
      <c r="CY528" s="251"/>
      <c r="CZ528" s="41">
        <v>21.625</v>
      </c>
      <c r="DA528" s="33">
        <f t="shared" si="610"/>
        <v>95.414133698890723</v>
      </c>
      <c r="DB528" s="33">
        <f>Gen_Cons_Horario!B4898</f>
        <v>0</v>
      </c>
      <c r="DC528" s="35">
        <f t="shared" si="575"/>
        <v>95.414133698890723</v>
      </c>
      <c r="DD528" s="116">
        <f>IF(AND(DC528&gt;0,DC528*$B$4+DJ527&lt;=$B$2*'SFV+BESS'!$I$9,DC528&lt;'SFV+BESS'!$I$7), DC528*$B$4, IF(AND(DC528&gt;0,DC528*$B$4+DJ527&gt;$B$2*'SFV+BESS'!$I$9,DC528*$B$4&lt;'SFV+BESS'!$I$7),$B$2*'SFV+BESS'!$I$9-DJ527,IF(AND(DC528&gt;0,DC528*$B$4+DJ527&gt;$B$2*'SFV+BESS'!$I$9,DC528*$B$4&gt;'SFV+BESS'!$I$7,DJ527&lt;$B$2*'SFV+BESS'!$I$9),$B$2*'SFV+BESS'!$I$9-DJ527,IF(AND(DC528&gt;0,DC528*$B$4+DJ527&lt;=$B$2*'SFV+BESS'!$I$9,DC528&gt;'SFV+BESS'!$I$7),'SFV+BESS'!$I$7,0))))</f>
        <v>0</v>
      </c>
      <c r="DE528" s="27">
        <f>IF(AND(DC528&lt;0,DJ527+DC528/$B$5&gt;$H$2,-DC528/'Carga-Descarga Año'!$B$5&lt;'SFV+BESS'!$I$7),DC528/$B$5,IF(AND(DC528&lt;0,DJ527+DC528/$B$5&gt;$H$2,-DC528/'Carga-Descarga Año'!$B$5&gt;'SFV+BESS'!$I$7),-'SFV+BESS'!$I$7,IF(AND(DC528&lt;0,DJ527+DC528/$B$5&lt;$H$2),-MIN('SFV+BESS'!$I$7,DJ527-$H$2),0)))</f>
        <v>0</v>
      </c>
      <c r="DF528" s="33"/>
      <c r="DG528" s="33">
        <f t="shared" si="594"/>
        <v>0</v>
      </c>
      <c r="DH528" s="27">
        <f t="shared" si="632"/>
        <v>0</v>
      </c>
      <c r="DI528" s="27">
        <f t="shared" si="633"/>
        <v>0</v>
      </c>
      <c r="DJ528" s="28">
        <f>IF((DJ527+DD528+DE528)&gt;=$B$2*'SFV+BESS'!$I$9, $B$2*'SFV+BESS'!$I$9, (DJ527+DD528+DE528))</f>
        <v>173.61249999999998</v>
      </c>
      <c r="DK528" s="110">
        <f t="shared" si="634"/>
        <v>95.414133698890723</v>
      </c>
      <c r="DP528" s="251"/>
      <c r="DQ528" s="41">
        <v>21.625</v>
      </c>
      <c r="DR528" s="33">
        <f t="shared" si="611"/>
        <v>94.952312257526813</v>
      </c>
      <c r="DS528" s="33">
        <f>Gen_Cons_Horario!B5642</f>
        <v>0</v>
      </c>
      <c r="DT528" s="35">
        <f t="shared" si="576"/>
        <v>94.952312257526813</v>
      </c>
      <c r="DU528" s="116">
        <f>IF(AND(DT528&gt;0,DT528*$B$4+EA527&lt;=$B$2*'SFV+BESS'!$I$9,DT528&lt;'SFV+BESS'!$I$7), DT528*$B$4, IF(AND(DT528&gt;0,DT528*$B$4+EA527&gt;$B$2*'SFV+BESS'!$I$9,DT528*$B$4&lt;'SFV+BESS'!$I$7),$B$2*'SFV+BESS'!$I$9-EA527,IF(AND(DT528&gt;0,DT528*$B$4+EA527&gt;$B$2*'SFV+BESS'!$I$9,DT528*$B$4&gt;'SFV+BESS'!$I$7,EA527&lt;$B$2*'SFV+BESS'!$I$9),$B$2*'SFV+BESS'!$I$9-EA527,IF(AND(DT528&gt;0,DT528*$B$4+EA527&lt;=$B$2*'SFV+BESS'!$I$9,DT528&gt;'SFV+BESS'!$I$7),'SFV+BESS'!$I$7,0))))</f>
        <v>0</v>
      </c>
      <c r="DV528" s="27">
        <f>IF(AND(DT528&lt;0,EA527+DT528/$B$5&gt;$H$2,-DT528/'Carga-Descarga Año'!$B$5&lt;'SFV+BESS'!$I$7),DT528/$B$5,IF(AND(DT528&lt;0,EA527+DT528/$B$5&gt;$H$2,-DT528/'Carga-Descarga Año'!$B$5&gt;'SFV+BESS'!$I$7),-'SFV+BESS'!$I$7,IF(AND(DT528&lt;0,EA527+DT528/$B$5&lt;$H$2),-MIN('SFV+BESS'!$I$7,EA527-$H$2),0)))</f>
        <v>0</v>
      </c>
      <c r="DW528" s="33"/>
      <c r="DX528" s="33">
        <f t="shared" si="595"/>
        <v>0</v>
      </c>
      <c r="DY528" s="27">
        <f t="shared" si="635"/>
        <v>0</v>
      </c>
      <c r="DZ528" s="27">
        <f t="shared" si="596"/>
        <v>0</v>
      </c>
      <c r="EA528" s="28">
        <f>IF((EA527+DU528+DV528)&gt;=$B$2*'SFV+BESS'!$I$9, $B$2*'SFV+BESS'!$I$9, (EA527+DU528+DV528))</f>
        <v>173.61249999999998</v>
      </c>
      <c r="EB528" s="110">
        <f t="shared" si="636"/>
        <v>94.952312257526813</v>
      </c>
      <c r="EG528" s="251"/>
      <c r="EH528" s="41">
        <v>21.625</v>
      </c>
      <c r="EI528" s="33">
        <f t="shared" si="612"/>
        <v>101.17838652552929</v>
      </c>
      <c r="EJ528" s="33">
        <f>Gen_Cons_Horario!B6386</f>
        <v>0</v>
      </c>
      <c r="EK528" s="35">
        <f t="shared" si="577"/>
        <v>101.17838652552929</v>
      </c>
      <c r="EL528" s="116">
        <f>IF(AND(EK528&gt;0,EK528*$B$4+ER527&lt;=$B$2*'SFV+BESS'!$I$9,EK528&lt;'SFV+BESS'!$I$7), EK528*$B$4, IF(AND(EK528&gt;0,EK528*$B$4+ER527&gt;$B$2*'SFV+BESS'!$I$9,EK528*$B$4&lt;'SFV+BESS'!$I$7),$B$2*'SFV+BESS'!$I$9-ER527,IF(AND(EK528&gt;0,EK528*$B$4+ER527&gt;$B$2*'SFV+BESS'!$I$9,EK528*$B$4&gt;'SFV+BESS'!$I$7,ER527&lt;$B$2*'SFV+BESS'!$I$9),$B$2*'SFV+BESS'!$I$9-ER527,IF(AND(EK528&gt;0,EK528*$B$4+ER527&lt;=$B$2*'SFV+BESS'!$I$9,EK528&gt;'SFV+BESS'!$I$7),'SFV+BESS'!$I$7,0))))</f>
        <v>0</v>
      </c>
      <c r="EM528" s="27">
        <f>IF(AND(EK528&lt;0,ER527+EK528/$B$5&gt;$H$2,-EK528/'Carga-Descarga Año'!$B$5&lt;'SFV+BESS'!$I$7),EK528/$B$5,IF(AND(EK528&lt;0,ER527+EK528/$B$5&gt;$H$2,-EK528/'Carga-Descarga Año'!$B$5&gt;'SFV+BESS'!$I$7),-'SFV+BESS'!$I$7,IF(AND(EK528&lt;0,ER527+EK528/$B$5&lt;$H$2),-MIN('SFV+BESS'!$I$7,ER527-$H$2),0)))</f>
        <v>0</v>
      </c>
      <c r="EN528" s="33"/>
      <c r="EO528" s="33">
        <f t="shared" si="597"/>
        <v>0</v>
      </c>
      <c r="EP528" s="27">
        <f t="shared" si="637"/>
        <v>0</v>
      </c>
      <c r="EQ528" s="27">
        <f t="shared" si="598"/>
        <v>0</v>
      </c>
      <c r="ER528" s="28">
        <f>IF((ER527+EL528+EM528)&gt;=$B$2*'SFV+BESS'!$I$9, $B$2*'SFV+BESS'!$I$9, (ER527+EL528+EM528))</f>
        <v>173.61249999999998</v>
      </c>
      <c r="ES528" s="110">
        <f t="shared" si="638"/>
        <v>101.17838652552929</v>
      </c>
      <c r="EX528" s="251"/>
      <c r="EY528" s="41">
        <v>21.625</v>
      </c>
      <c r="EZ528" s="33">
        <f t="shared" si="613"/>
        <v>113.18044181125563</v>
      </c>
      <c r="FA528" s="33">
        <f>Gen_Cons_Horario!B7106</f>
        <v>0</v>
      </c>
      <c r="FB528" s="35">
        <f t="shared" si="578"/>
        <v>113.18044181125563</v>
      </c>
      <c r="FC528" s="116">
        <f>IF(AND(FB528&gt;0,FB528*$B$4+FI527&lt;=$B$2*'SFV+BESS'!$I$9,FB528&lt;'SFV+BESS'!$I$7), FB528*$B$4, IF(AND(FB528&gt;0,FB528*$B$4+FI527&gt;$B$2*'SFV+BESS'!$I$9,FB528*$B$4&lt;'SFV+BESS'!$I$7),$B$2*'SFV+BESS'!$I$9-FI527,IF(AND(FB528&gt;0,FB528*$B$4+FI527&gt;$B$2*'SFV+BESS'!$I$9,FB528*$B$4&gt;'SFV+BESS'!$I$7,FI527&lt;$B$2*'SFV+BESS'!$I$9),$B$2*'SFV+BESS'!$I$9-FI527,IF(AND(FB528&gt;0,FB528*$B$4+FI527&lt;=$B$2*'SFV+BESS'!$I$9,FB528&gt;'SFV+BESS'!$I$7),'SFV+BESS'!$I$7,0))))</f>
        <v>0</v>
      </c>
      <c r="FD528" s="27">
        <f>IF(AND(FB528&lt;0,FI527+FB528/$B$5&gt;$H$2,-FB528/'Carga-Descarga Año'!$B$5&lt;'SFV+BESS'!$I$7),FB528/$B$5,IF(AND(FB528&lt;0,FI527+FB528/$B$5&gt;$H$2,-FB528/'Carga-Descarga Año'!$B$5&gt;'SFV+BESS'!$I$7),-'SFV+BESS'!$I$7,IF(AND(FB528&lt;0,FI527+FB528/$B$5&lt;$H$2),-MIN('SFV+BESS'!$I$7,FI527-$H$2),0)))</f>
        <v>0</v>
      </c>
      <c r="FE528" s="33"/>
      <c r="FF528" s="33">
        <f t="shared" si="599"/>
        <v>0</v>
      </c>
      <c r="FG528" s="27">
        <f t="shared" si="639"/>
        <v>0</v>
      </c>
      <c r="FH528" s="27">
        <f t="shared" si="600"/>
        <v>0</v>
      </c>
      <c r="FI528" s="28">
        <f>IF((FI527+FC528+FD528)&gt;=$B$2*'SFV+BESS'!$I$9, $B$2*'SFV+BESS'!$I$9, (FI527+FC528+FD528))</f>
        <v>173.61249999999998</v>
      </c>
      <c r="FJ528" s="110">
        <f t="shared" si="640"/>
        <v>113.18044181125563</v>
      </c>
      <c r="FO528" s="251"/>
      <c r="FP528" s="41">
        <v>21.625</v>
      </c>
      <c r="FQ528" s="33">
        <f t="shared" si="614"/>
        <v>120.57902046259493</v>
      </c>
      <c r="FR528" s="33">
        <f>Gen_Cons_Horario!B7850</f>
        <v>74.570000000000007</v>
      </c>
      <c r="FS528" s="35">
        <f t="shared" si="579"/>
        <v>46.009020462594918</v>
      </c>
      <c r="FT528" s="116">
        <f>IF(AND(FS528&gt;0,FS528*$B$4+FZ527&lt;=$B$2*'SFV+BESS'!$I$9,FS528&lt;'SFV+BESS'!$I$7), FS528*$B$4, IF(AND(FS528&gt;0,FS528*$B$4+FZ527&gt;$B$2*'SFV+BESS'!$I$9,FS528*$B$4&lt;'SFV+BESS'!$I$7),$B$2*'SFV+BESS'!$I$9-FZ527,IF(AND(FS528&gt;0,FS528*$B$4+FZ527&gt;$B$2*'SFV+BESS'!$I$9,FS528*$B$4&gt;'SFV+BESS'!$I$7,FZ527&lt;$B$2*'SFV+BESS'!$I$9),$B$2*'SFV+BESS'!$I$9-FZ527,IF(AND(FS528&gt;0,FS528*$B$4+FZ527&lt;=$B$2*'SFV+BESS'!$I$9,FS528&gt;'SFV+BESS'!$I$7),'SFV+BESS'!$I$7,0))))</f>
        <v>43.708569439465172</v>
      </c>
      <c r="FU528" s="27">
        <f>IF(AND(FS528&lt;0,FZ527+FS528/$B$5&gt;$H$2,-FS528/'Carga-Descarga Año'!$B$5&lt;'SFV+BESS'!$I$7),FS528/$B$5,IF(AND(FS528&lt;0,FZ527+FS528/$B$5&gt;$H$2,-FS528/'Carga-Descarga Año'!$B$5&gt;'SFV+BESS'!$I$7),-'SFV+BESS'!$I$7,IF(AND(FS528&lt;0,FZ527+FS528/$B$5&lt;$H$2),-MIN('SFV+BESS'!$I$7,FZ527-$H$2),0)))</f>
        <v>0</v>
      </c>
      <c r="FV528" s="33"/>
      <c r="FW528" s="33">
        <f t="shared" si="601"/>
        <v>74.570000000000007</v>
      </c>
      <c r="FX528" s="27">
        <f t="shared" si="641"/>
        <v>0</v>
      </c>
      <c r="FY528" s="27">
        <f t="shared" si="602"/>
        <v>0</v>
      </c>
      <c r="FZ528" s="28">
        <f>IF((FZ527+FT528+FU528)&gt;=$B$2*'SFV+BESS'!$I$9, $B$2*'SFV+BESS'!$I$9, (FZ527+FT528+FU528))</f>
        <v>141.14562700684377</v>
      </c>
      <c r="GA528" s="110">
        <f t="shared" si="642"/>
        <v>0</v>
      </c>
      <c r="GF528" s="251"/>
      <c r="GG528" s="41">
        <v>21.625</v>
      </c>
      <c r="GH528" s="33">
        <f t="shared" si="615"/>
        <v>124.1219678864603</v>
      </c>
      <c r="GI528" s="33">
        <f>Gen_Cons_Horario!B8570</f>
        <v>51.013500000000008</v>
      </c>
      <c r="GJ528" s="35">
        <f t="shared" si="585"/>
        <v>73.108467886460289</v>
      </c>
      <c r="GK528" s="116">
        <f>IF(AND(GJ528&gt;0,GJ528*$B$4+GQ527&lt;=$B$2*'SFV+BESS'!$I$9,GJ528&lt;'SFV+BESS'!$I$7), GJ528*$B$4, IF(AND(GJ528&gt;0,GJ528*$B$4+GQ527&gt;$B$2*'SFV+BESS'!$I$9,GJ528*$B$4&lt;'SFV+BESS'!$I$7),$B$2*'SFV+BESS'!$I$9-GQ527,IF(AND(GJ528&gt;0,GJ528*$B$4+GQ527&gt;$B$2*'SFV+BESS'!$I$9,GJ528*$B$4&gt;'SFV+BESS'!$I$7,GQ527&lt;$B$2*'SFV+BESS'!$I$9),$B$2*'SFV+BESS'!$I$9-GQ527,IF(AND(GJ528&gt;0,GJ528*$B$4+GQ527&lt;=$B$2*'SFV+BESS'!$I$9,GJ528&gt;'SFV+BESS'!$I$7),'SFV+BESS'!$I$7,0))))</f>
        <v>0</v>
      </c>
      <c r="GL528" s="27">
        <f>IF(AND(GJ528&lt;0,GQ527+GJ528/$B$5&gt;$H$2,-GJ528/'Carga-Descarga Año'!$B$5&lt;'SFV+BESS'!$I$7),GJ528/$B$5,IF(AND(GJ528&lt;0,GQ527+GJ528/$B$5&gt;$H$2,-GJ528/'Carga-Descarga Año'!$B$5&gt;'SFV+BESS'!$I$7),-'SFV+BESS'!$I$7,IF(AND(GJ528&lt;0,GQ527+GJ528/$B$5&lt;$H$2),-MIN('SFV+BESS'!$I$7,GQ527-$H$2),0)))</f>
        <v>0</v>
      </c>
      <c r="GM528" s="33"/>
      <c r="GN528" s="33">
        <f t="shared" si="603"/>
        <v>51.013500000000008</v>
      </c>
      <c r="GO528" s="27">
        <f t="shared" si="643"/>
        <v>0</v>
      </c>
      <c r="GP528" s="27">
        <f t="shared" si="604"/>
        <v>0</v>
      </c>
      <c r="GQ528" s="28">
        <f>IF((GQ527+GK528+GL528)&gt;=$B$2*'SFV+BESS'!$I$9, $B$2*'SFV+BESS'!$I$9, (GQ527+GK528+GL528))</f>
        <v>173.61249999999998</v>
      </c>
      <c r="GR528" s="110">
        <f t="shared" si="644"/>
        <v>73.108467886460289</v>
      </c>
    </row>
    <row r="529" spans="1:200">
      <c r="A529" s="249"/>
      <c r="B529" s="41">
        <v>21.6666666666667</v>
      </c>
      <c r="C529" s="38">
        <f t="shared" si="586"/>
        <v>126.27010841841791</v>
      </c>
      <c r="D529" s="2">
        <f>Gen_Cons_Horario!B555</f>
        <v>59.656000000000006</v>
      </c>
      <c r="E529" s="140">
        <f t="shared" si="616"/>
        <v>66.614108418417899</v>
      </c>
      <c r="F529" s="116">
        <f>IF(AND(E529&gt;0,E529*$B$4+L528&lt;=$B$2*'SFV+BESS'!$I$9,E529&lt;'SFV+BESS'!$I$7), E529*$B$4, IF(AND(E529&gt;0,E529*$B$4+L528&gt;$B$2*'SFV+BESS'!$I$9,E529*$B$4&lt;'SFV+BESS'!$I$7),$B$2*'SFV+BESS'!$I$9-L528,IF(AND(E529&gt;0,E529*$B$4+L528&gt;$B$2*'SFV+BESS'!$I$9,E529*$B$4&gt;'SFV+BESS'!$I$7,L528&lt;$B$2*'SFV+BESS'!$I$9),$B$2*'SFV+BESS'!$I$9-L528,IF(AND(E529&gt;0,E529*$B$4+L528&lt;=$B$2*'SFV+BESS'!$I$9,E529&gt;'SFV+BESS'!$I$7),'SFV+BESS'!$I$7,0))))</f>
        <v>0</v>
      </c>
      <c r="G529" s="27">
        <f>IF(AND(E529&lt;0,L528+E529/$B$5&gt;$H$2,-E529/'Carga-Descarga Año'!$B$5&lt;'SFV+BESS'!$I$7),E529/$B$5,IF(AND(E529&lt;0,L528+E529/$B$5&gt;$H$2,-E529/'Carga-Descarga Año'!$B$5&gt;'SFV+BESS'!$I$7),-'SFV+BESS'!$I$7,IF(AND(E529&lt;0,L528+E529/$B$5&lt;$H$2),-MIN('SFV+BESS'!$I$7,L528-$H$2),0)))</f>
        <v>0</v>
      </c>
      <c r="I529" s="38">
        <f t="shared" si="617"/>
        <v>59.656000000000006</v>
      </c>
      <c r="J529" s="27">
        <f t="shared" si="619"/>
        <v>0</v>
      </c>
      <c r="K529" s="27">
        <f t="shared" si="618"/>
        <v>0</v>
      </c>
      <c r="L529" s="28">
        <f>IF((L528+F529+G529)&gt;=$B$2*'SFV+BESS'!$I$9, $B$2*'SFV+BESS'!$I$9, (L528+F529+G529))</f>
        <v>173.61249999999998</v>
      </c>
      <c r="M529" s="110">
        <f t="shared" si="620"/>
        <v>66.614108418417899</v>
      </c>
      <c r="R529" s="251"/>
      <c r="S529" s="41">
        <v>21.6666666666667</v>
      </c>
      <c r="T529" s="2">
        <f t="shared" si="605"/>
        <v>130.90150863320309</v>
      </c>
      <c r="U529" s="2">
        <f>Gen_Cons_Horario!B1299</f>
        <v>18.642500000000002</v>
      </c>
      <c r="V529" s="35">
        <f t="shared" si="580"/>
        <v>112.25900863320309</v>
      </c>
      <c r="W529" s="116">
        <f>IF(AND(V529&gt;0,V529*$B$4+AC528&lt;=$B$2*'SFV+BESS'!$I$9,V529&lt;'SFV+BESS'!$I$7), V529*$B$4, IF(AND(V529&gt;0,V529*$B$4+AC528&gt;$B$2*'SFV+BESS'!$I$9,V529*$B$4&lt;'SFV+BESS'!$I$7),$B$2*'SFV+BESS'!$I$9-AC528,IF(AND(V529&gt;0,V529*$B$4+AC528&gt;$B$2*'SFV+BESS'!$I$9,V529*$B$4&gt;'SFV+BESS'!$I$7,AC528&lt;$B$2*'SFV+BESS'!$I$9),$B$2*'SFV+BESS'!$I$9-AC528,IF(AND(V529&gt;0,V529*$B$4+AC528&lt;=$B$2*'SFV+BESS'!$I$9,V529&gt;'SFV+BESS'!$I$7),'SFV+BESS'!$I$7,0))))</f>
        <v>0</v>
      </c>
      <c r="X529" s="27">
        <f>IF(AND(V529&lt;0,AC528+V529/$B$5&gt;$H$2,-V529/'Carga-Descarga Año'!$B$5&lt;'SFV+BESS'!$I$7),V529/$B$5,IF(AND(V529&lt;0,AC528+V529/$B$5&gt;$H$2,-V529/'Carga-Descarga Año'!$B$5&gt;'SFV+BESS'!$I$7),-'SFV+BESS'!$I$7,IF(AND(V529&lt;0,AC528+V529/$B$5&lt;$H$2),-MIN('SFV+BESS'!$I$7,AC528-$H$2),0)))</f>
        <v>0</v>
      </c>
      <c r="Z529" s="33">
        <f t="shared" si="646"/>
        <v>18.642500000000002</v>
      </c>
      <c r="AA529" s="27">
        <f t="shared" si="621"/>
        <v>0</v>
      </c>
      <c r="AB529" s="27">
        <f t="shared" si="645"/>
        <v>0</v>
      </c>
      <c r="AC529" s="28">
        <f>IF((AC528+W529+X529)&gt;=$B$2*'SFV+BESS'!$I$9, $B$2*'SFV+BESS'!$I$9, (AC528+W529+X529))</f>
        <v>173.61249999999998</v>
      </c>
      <c r="AD529" s="110">
        <f t="shared" si="622"/>
        <v>112.25900863320309</v>
      </c>
      <c r="AI529" s="251"/>
      <c r="AJ529" s="41">
        <v>21.6666666666667</v>
      </c>
      <c r="AK529" s="52">
        <f t="shared" si="606"/>
        <v>127.76061038156942</v>
      </c>
      <c r="AL529" s="33">
        <f>Gen_Cons_Horario!B1971</f>
        <v>0</v>
      </c>
      <c r="AM529" s="35">
        <f t="shared" si="581"/>
        <v>127.76061038156942</v>
      </c>
      <c r="AN529" s="116">
        <f>IF(AND(AM529&gt;0,AM529*$B$4+AT528&lt;=$B$2*'SFV+BESS'!$I$9,AM529&lt;'SFV+BESS'!$I$7), AM529*$B$4, IF(AND(AM529&gt;0,AM529*$B$4+AT528&gt;$B$2*'SFV+BESS'!$I$9,AM529*$B$4&lt;'SFV+BESS'!$I$7),$B$2*'SFV+BESS'!$I$9-AT528,IF(AND(AM529&gt;0,AM529*$B$4+AT528&gt;$B$2*'SFV+BESS'!$I$9,AM529*$B$4&gt;'SFV+BESS'!$I$7,AT528&lt;$B$2*'SFV+BESS'!$I$9),$B$2*'SFV+BESS'!$I$9-AT528,IF(AND(AM529&gt;0,AM529*$B$4+AT528&lt;=$B$2*'SFV+BESS'!$I$9,AM529&gt;'SFV+BESS'!$I$7),'SFV+BESS'!$I$7,0))))</f>
        <v>0</v>
      </c>
      <c r="AO529" s="27">
        <f>IF(AND(AM529&lt;0,AT528+AM529/$B$5&gt;$H$2,-AM529/'Carga-Descarga Año'!$B$5&lt;'SFV+BESS'!$I$7),AM529/$B$5,IF(AND(AM529&lt;0,AT528+AM529/$B$5&gt;$H$2,-AM529/'Carga-Descarga Año'!$B$5&gt;'SFV+BESS'!$I$7),-'SFV+BESS'!$I$7,IF(AND(AM529&lt;0,AT528+AM529/$B$5&lt;$H$2),-MIN('SFV+BESS'!$I$7,AT528-$H$2),0)))</f>
        <v>0</v>
      </c>
      <c r="AP529" s="33"/>
      <c r="AQ529" s="33">
        <f t="shared" si="587"/>
        <v>0</v>
      </c>
      <c r="AR529" s="27">
        <f t="shared" si="623"/>
        <v>0</v>
      </c>
      <c r="AS529" s="27">
        <f t="shared" si="588"/>
        <v>0</v>
      </c>
      <c r="AT529" s="28">
        <f>IF((AT528+AN529+AO529)&gt;=$B$2*'SFV+BESS'!$I$9, $B$2*'SFV+BESS'!$I$9, (AT528+AN529+AO529))</f>
        <v>173.61249999999998</v>
      </c>
      <c r="AU529" s="110">
        <f t="shared" si="624"/>
        <v>127.76061038156942</v>
      </c>
      <c r="AZ529" s="251"/>
      <c r="BA529" s="41">
        <v>21.6666666666667</v>
      </c>
      <c r="BB529" s="33">
        <f t="shared" si="607"/>
        <v>109.23737167257097</v>
      </c>
      <c r="BC529" s="33">
        <f>Gen_Cons_Horario!B2715</f>
        <v>0</v>
      </c>
      <c r="BD529" s="35">
        <f t="shared" si="582"/>
        <v>109.23737167257097</v>
      </c>
      <c r="BE529" s="116">
        <f>IF(AND(BD529&gt;0,BD529*$B$4+BK528&lt;=$B$2*'SFV+BESS'!$I$9,BD529&lt;'SFV+BESS'!$I$7), BD529*$B$4, IF(AND(BD529&gt;0,BD529*$B$4+BK528&gt;$B$2*'SFV+BESS'!$I$9,BD529*$B$4&lt;'SFV+BESS'!$I$7),$B$2*'SFV+BESS'!$I$9-BK528,IF(AND(BD529&gt;0,BD529*$B$4+BK528&gt;$B$2*'SFV+BESS'!$I$9,BD529*$B$4&gt;'SFV+BESS'!$I$7,BK528&lt;$B$2*'SFV+BESS'!$I$9),$B$2*'SFV+BESS'!$I$9-BK528,IF(AND(BD529&gt;0,BD529*$B$4+BK528&lt;=$B$2*'SFV+BESS'!$I$9,BD529&gt;'SFV+BESS'!$I$7),'SFV+BESS'!$I$7,0))))</f>
        <v>0</v>
      </c>
      <c r="BF529" s="27">
        <f>IF(AND(BD529&lt;0,BK528+BD529/$B$5&gt;$H$2,-BD529/'Carga-Descarga Año'!$B$5&lt;'SFV+BESS'!$I$7),BD529/$B$5,IF(AND(BD529&lt;0,BK528+BD529/$B$5&gt;$H$2,-BD529/'Carga-Descarga Año'!$B$5&gt;'SFV+BESS'!$I$7),-'SFV+BESS'!$I$7,IF(AND(BD529&lt;0,BK528+BD529/$B$5&lt;$H$2),-MIN('SFV+BESS'!$I$7,BK528-$H$2),0)))</f>
        <v>0</v>
      </c>
      <c r="BG529" s="33"/>
      <c r="BH529" s="33">
        <f t="shared" si="589"/>
        <v>0</v>
      </c>
      <c r="BI529" s="27">
        <f t="shared" si="625"/>
        <v>0</v>
      </c>
      <c r="BJ529" s="27">
        <f t="shared" si="590"/>
        <v>0</v>
      </c>
      <c r="BK529" s="28">
        <f>IF((BK528+BE529+BF529)&gt;=$B$2*'SFV+BESS'!$I$9, $B$2*'SFV+BESS'!$I$9, (BK528+BE529+BF529))</f>
        <v>173.61249999999998</v>
      </c>
      <c r="BL529" s="110">
        <f t="shared" si="626"/>
        <v>109.23737167257097</v>
      </c>
      <c r="BQ529" s="251"/>
      <c r="BR529" s="41">
        <v>21.6666666666667</v>
      </c>
      <c r="BS529" s="33">
        <f t="shared" si="608"/>
        <v>88.31508856643616</v>
      </c>
      <c r="BT529" s="33">
        <f>Gen_Cons_Horario!B3435</f>
        <v>0</v>
      </c>
      <c r="BU529" s="35">
        <f t="shared" si="583"/>
        <v>88.31508856643616</v>
      </c>
      <c r="BV529" s="116">
        <f>IF(AND(BU529&gt;0,BU529*$B$4+CB528&lt;=$B$2*'SFV+BESS'!$I$9,BU529&lt;'SFV+BESS'!$I$7), BU529*$B$4, IF(AND(BU529&gt;0,BU529*$B$4+CB528&gt;$B$2*'SFV+BESS'!$I$9,BU529*$B$4&lt;'SFV+BESS'!$I$7),$B$2*'SFV+BESS'!$I$9-CB528,IF(AND(BU529&gt;0,BU529*$B$4+CB528&gt;$B$2*'SFV+BESS'!$I$9,BU529*$B$4&gt;'SFV+BESS'!$I$7,CB528&lt;$B$2*'SFV+BESS'!$I$9),$B$2*'SFV+BESS'!$I$9-CB528,IF(AND(BU529&gt;0,BU529*$B$4+CB528&lt;=$B$2*'SFV+BESS'!$I$9,BU529&gt;'SFV+BESS'!$I$7),'SFV+BESS'!$I$7,0))))</f>
        <v>0</v>
      </c>
      <c r="BW529" s="27">
        <f>IF(AND(BU529&lt;0,CB528+BU529/$B$5&gt;$H$2,-BU529/'Carga-Descarga Año'!$B$5&lt;'SFV+BESS'!$I$7),BU529/$B$5,IF(AND(BU529&lt;0,CB528+BU529/$B$5&gt;$H$2,-BU529/'Carga-Descarga Año'!$B$5&gt;'SFV+BESS'!$I$7),-'SFV+BESS'!$I$7,IF(AND(BU529&lt;0,CB528+BU529/$B$5&lt;$H$2),-MIN('SFV+BESS'!$I$7,CB528-$H$2),0)))</f>
        <v>0</v>
      </c>
      <c r="BX529" s="33"/>
      <c r="BY529" s="33">
        <f t="shared" si="591"/>
        <v>0</v>
      </c>
      <c r="BZ529" s="27">
        <f t="shared" si="627"/>
        <v>0</v>
      </c>
      <c r="CA529" s="27">
        <f t="shared" si="628"/>
        <v>0</v>
      </c>
      <c r="CB529" s="28">
        <f>IF((CB528+BV529+BW529)&gt;=$B$2*'SFV+BESS'!$I$9, $B$2*'SFV+BESS'!$I$9, (CB528+BV529+BW529))</f>
        <v>173.61249999999998</v>
      </c>
      <c r="CC529" s="110">
        <f t="shared" si="629"/>
        <v>88.31508856643616</v>
      </c>
      <c r="CH529" s="251"/>
      <c r="CI529" s="41">
        <v>21.6666666666667</v>
      </c>
      <c r="CJ529" s="33">
        <f t="shared" si="609"/>
        <v>79.373492428381212</v>
      </c>
      <c r="CK529" s="33">
        <f>Gen_Cons_Horario!B4179</f>
        <v>0</v>
      </c>
      <c r="CL529" s="35">
        <f t="shared" si="584"/>
        <v>79.373492428381212</v>
      </c>
      <c r="CM529" s="116">
        <f>IF(AND(CL529&gt;0,CL529*$B$4+CS528&lt;=$B$2*'SFV+BESS'!$I$9,CL529&lt;'SFV+BESS'!$I$7), CL529*$B$4, IF(AND(CL529&gt;0,CL529*$B$4+CS528&gt;$B$2*'SFV+BESS'!$I$9,CL529*$B$4&lt;'SFV+BESS'!$I$7),$B$2*'SFV+BESS'!$I$9-CS528,IF(AND(CL529&gt;0,CL529*$B$4+CS528&gt;$B$2*'SFV+BESS'!$I$9,CL529*$B$4&gt;'SFV+BESS'!$I$7,CS528&lt;$B$2*'SFV+BESS'!$I$9),$B$2*'SFV+BESS'!$I$9-CS528,IF(AND(CL529&gt;0,CL529*$B$4+CS528&lt;=$B$2*'SFV+BESS'!$I$9,CL529&gt;'SFV+BESS'!$I$7),'SFV+BESS'!$I$7,0))))</f>
        <v>0</v>
      </c>
      <c r="CN529" s="27">
        <f>IF(AND(CL529&lt;0,CS528+CL529/$B$5&gt;$H$2,-CL529/'Carga-Descarga Año'!$B$5&lt;'SFV+BESS'!$I$7),CL529/$B$5,IF(AND(CL529&lt;0,CS528+CL529/$B$5&gt;$H$2,-CL529/'Carga-Descarga Año'!$B$5&gt;'SFV+BESS'!$I$7),-'SFV+BESS'!$I$7,IF(AND(CL529&lt;0,CS528+CL529/$B$5&lt;$H$2),-MIN('SFV+BESS'!$I$7,CS528-$H$2),0)))</f>
        <v>0</v>
      </c>
      <c r="CO529" s="33"/>
      <c r="CP529" s="33">
        <f t="shared" si="592"/>
        <v>0</v>
      </c>
      <c r="CQ529" s="27">
        <f t="shared" si="630"/>
        <v>0</v>
      </c>
      <c r="CR529" s="27">
        <f t="shared" si="593"/>
        <v>0</v>
      </c>
      <c r="CS529" s="28">
        <f>IF((CS528+CM529+CN529)&gt;=$B$2*'SFV+BESS'!$I$9, $B$2*'SFV+BESS'!$I$9, (CS528+CM529+CN529))</f>
        <v>173.61249999999998</v>
      </c>
      <c r="CT529" s="110">
        <f t="shared" si="631"/>
        <v>79.373492428381212</v>
      </c>
      <c r="CY529" s="251"/>
      <c r="CZ529" s="41">
        <v>21.6666666666667</v>
      </c>
      <c r="DA529" s="33">
        <f t="shared" si="610"/>
        <v>87.445007408012728</v>
      </c>
      <c r="DB529" s="33">
        <f>Gen_Cons_Horario!B4899</f>
        <v>0</v>
      </c>
      <c r="DC529" s="35">
        <f t="shared" ref="DC529:DC592" si="647">DA529-DB529</f>
        <v>87.445007408012728</v>
      </c>
      <c r="DD529" s="116">
        <f>IF(AND(DC529&gt;0,DC529*$B$4+DJ528&lt;=$B$2*'SFV+BESS'!$I$9,DC529&lt;'SFV+BESS'!$I$7), DC529*$B$4, IF(AND(DC529&gt;0,DC529*$B$4+DJ528&gt;$B$2*'SFV+BESS'!$I$9,DC529*$B$4&lt;'SFV+BESS'!$I$7),$B$2*'SFV+BESS'!$I$9-DJ528,IF(AND(DC529&gt;0,DC529*$B$4+DJ528&gt;$B$2*'SFV+BESS'!$I$9,DC529*$B$4&gt;'SFV+BESS'!$I$7,DJ528&lt;$B$2*'SFV+BESS'!$I$9),$B$2*'SFV+BESS'!$I$9-DJ528,IF(AND(DC529&gt;0,DC529*$B$4+DJ528&lt;=$B$2*'SFV+BESS'!$I$9,DC529&gt;'SFV+BESS'!$I$7),'SFV+BESS'!$I$7,0))))</f>
        <v>0</v>
      </c>
      <c r="DE529" s="27">
        <f>IF(AND(DC529&lt;0,DJ528+DC529/$B$5&gt;$H$2,-DC529/'Carga-Descarga Año'!$B$5&lt;'SFV+BESS'!$I$7),DC529/$B$5,IF(AND(DC529&lt;0,DJ528+DC529/$B$5&gt;$H$2,-DC529/'Carga-Descarga Año'!$B$5&gt;'SFV+BESS'!$I$7),-'SFV+BESS'!$I$7,IF(AND(DC529&lt;0,DJ528+DC529/$B$5&lt;$H$2),-MIN('SFV+BESS'!$I$7,DJ528-$H$2),0)))</f>
        <v>0</v>
      </c>
      <c r="DF529" s="33"/>
      <c r="DG529" s="33">
        <f t="shared" si="594"/>
        <v>0</v>
      </c>
      <c r="DH529" s="27">
        <f t="shared" si="632"/>
        <v>0</v>
      </c>
      <c r="DI529" s="27">
        <f t="shared" si="633"/>
        <v>0</v>
      </c>
      <c r="DJ529" s="28">
        <f>IF((DJ528+DD529+DE529)&gt;=$B$2*'SFV+BESS'!$I$9, $B$2*'SFV+BESS'!$I$9, (DJ528+DD529+DE529))</f>
        <v>173.61249999999998</v>
      </c>
      <c r="DK529" s="110">
        <f t="shared" si="634"/>
        <v>87.445007408012728</v>
      </c>
      <c r="DP529" s="251"/>
      <c r="DQ529" s="41">
        <v>21.6666666666667</v>
      </c>
      <c r="DR529" s="33">
        <f t="shared" si="611"/>
        <v>84.495009145464408</v>
      </c>
      <c r="DS529" s="33">
        <f>Gen_Cons_Horario!B5643</f>
        <v>0</v>
      </c>
      <c r="DT529" s="35">
        <f t="shared" ref="DT529:DT592" si="648">DR529-DS529</f>
        <v>84.495009145464408</v>
      </c>
      <c r="DU529" s="116">
        <f>IF(AND(DT529&gt;0,DT529*$B$4+EA528&lt;=$B$2*'SFV+BESS'!$I$9,DT529&lt;'SFV+BESS'!$I$7), DT529*$B$4, IF(AND(DT529&gt;0,DT529*$B$4+EA528&gt;$B$2*'SFV+BESS'!$I$9,DT529*$B$4&lt;'SFV+BESS'!$I$7),$B$2*'SFV+BESS'!$I$9-EA528,IF(AND(DT529&gt;0,DT529*$B$4+EA528&gt;$B$2*'SFV+BESS'!$I$9,DT529*$B$4&gt;'SFV+BESS'!$I$7,EA528&lt;$B$2*'SFV+BESS'!$I$9),$B$2*'SFV+BESS'!$I$9-EA528,IF(AND(DT529&gt;0,DT529*$B$4+EA528&lt;=$B$2*'SFV+BESS'!$I$9,DT529&gt;'SFV+BESS'!$I$7),'SFV+BESS'!$I$7,0))))</f>
        <v>0</v>
      </c>
      <c r="DV529" s="27">
        <f>IF(AND(DT529&lt;0,EA528+DT529/$B$5&gt;$H$2,-DT529/'Carga-Descarga Año'!$B$5&lt;'SFV+BESS'!$I$7),DT529/$B$5,IF(AND(DT529&lt;0,EA528+DT529/$B$5&gt;$H$2,-DT529/'Carga-Descarga Año'!$B$5&gt;'SFV+BESS'!$I$7),-'SFV+BESS'!$I$7,IF(AND(DT529&lt;0,EA528+DT529/$B$5&lt;$H$2),-MIN('SFV+BESS'!$I$7,EA528-$H$2),0)))</f>
        <v>0</v>
      </c>
      <c r="DW529" s="33"/>
      <c r="DX529" s="33">
        <f t="shared" si="595"/>
        <v>0</v>
      </c>
      <c r="DY529" s="27">
        <f t="shared" si="635"/>
        <v>0</v>
      </c>
      <c r="DZ529" s="27">
        <f t="shared" si="596"/>
        <v>0</v>
      </c>
      <c r="EA529" s="28">
        <f>IF((EA528+DU529+DV529)&gt;=$B$2*'SFV+BESS'!$I$9, $B$2*'SFV+BESS'!$I$9, (EA528+DU529+DV529))</f>
        <v>173.61249999999998</v>
      </c>
      <c r="EB529" s="110">
        <f t="shared" si="636"/>
        <v>84.495009145464408</v>
      </c>
      <c r="EG529" s="251"/>
      <c r="EH529" s="41">
        <v>21.6666666666667</v>
      </c>
      <c r="EI529" s="33">
        <f t="shared" si="612"/>
        <v>92.511711982505858</v>
      </c>
      <c r="EJ529" s="33">
        <f>Gen_Cons_Horario!B6387</f>
        <v>0</v>
      </c>
      <c r="EK529" s="35">
        <f t="shared" ref="EK529:EK592" si="649">EI529-EJ529</f>
        <v>92.511711982505858</v>
      </c>
      <c r="EL529" s="116">
        <f>IF(AND(EK529&gt;0,EK529*$B$4+ER528&lt;=$B$2*'SFV+BESS'!$I$9,EK529&lt;'SFV+BESS'!$I$7), EK529*$B$4, IF(AND(EK529&gt;0,EK529*$B$4+ER528&gt;$B$2*'SFV+BESS'!$I$9,EK529*$B$4&lt;'SFV+BESS'!$I$7),$B$2*'SFV+BESS'!$I$9-ER528,IF(AND(EK529&gt;0,EK529*$B$4+ER528&gt;$B$2*'SFV+BESS'!$I$9,EK529*$B$4&gt;'SFV+BESS'!$I$7,ER528&lt;$B$2*'SFV+BESS'!$I$9),$B$2*'SFV+BESS'!$I$9-ER528,IF(AND(EK529&gt;0,EK529*$B$4+ER528&lt;=$B$2*'SFV+BESS'!$I$9,EK529&gt;'SFV+BESS'!$I$7),'SFV+BESS'!$I$7,0))))</f>
        <v>0</v>
      </c>
      <c r="EM529" s="27">
        <f>IF(AND(EK529&lt;0,ER528+EK529/$B$5&gt;$H$2,-EK529/'Carga-Descarga Año'!$B$5&lt;'SFV+BESS'!$I$7),EK529/$B$5,IF(AND(EK529&lt;0,ER528+EK529/$B$5&gt;$H$2,-EK529/'Carga-Descarga Año'!$B$5&gt;'SFV+BESS'!$I$7),-'SFV+BESS'!$I$7,IF(AND(EK529&lt;0,ER528+EK529/$B$5&lt;$H$2),-MIN('SFV+BESS'!$I$7,ER528-$H$2),0)))</f>
        <v>0</v>
      </c>
      <c r="EN529" s="33"/>
      <c r="EO529" s="33">
        <f t="shared" si="597"/>
        <v>0</v>
      </c>
      <c r="EP529" s="27">
        <f t="shared" si="637"/>
        <v>0</v>
      </c>
      <c r="EQ529" s="27">
        <f t="shared" si="598"/>
        <v>0</v>
      </c>
      <c r="ER529" s="28">
        <f>IF((ER528+EL529+EM529)&gt;=$B$2*'SFV+BESS'!$I$9, $B$2*'SFV+BESS'!$I$9, (ER528+EL529+EM529))</f>
        <v>173.61249999999998</v>
      </c>
      <c r="ES529" s="110">
        <f t="shared" si="638"/>
        <v>92.511711982505858</v>
      </c>
      <c r="EX529" s="251"/>
      <c r="EY529" s="41">
        <v>21.6666666666667</v>
      </c>
      <c r="EZ529" s="33">
        <f t="shared" si="613"/>
        <v>104.9734283240988</v>
      </c>
      <c r="FA529" s="33">
        <f>Gen_Cons_Horario!B7107</f>
        <v>0</v>
      </c>
      <c r="FB529" s="35">
        <f t="shared" ref="FB529:FB592" si="650">EZ529-FA529</f>
        <v>104.9734283240988</v>
      </c>
      <c r="FC529" s="116">
        <f>IF(AND(FB529&gt;0,FB529*$B$4+FI528&lt;=$B$2*'SFV+BESS'!$I$9,FB529&lt;'SFV+BESS'!$I$7), FB529*$B$4, IF(AND(FB529&gt;0,FB529*$B$4+FI528&gt;$B$2*'SFV+BESS'!$I$9,FB529*$B$4&lt;'SFV+BESS'!$I$7),$B$2*'SFV+BESS'!$I$9-FI528,IF(AND(FB529&gt;0,FB529*$B$4+FI528&gt;$B$2*'SFV+BESS'!$I$9,FB529*$B$4&gt;'SFV+BESS'!$I$7,FI528&lt;$B$2*'SFV+BESS'!$I$9),$B$2*'SFV+BESS'!$I$9-FI528,IF(AND(FB529&gt;0,FB529*$B$4+FI528&lt;=$B$2*'SFV+BESS'!$I$9,FB529&gt;'SFV+BESS'!$I$7),'SFV+BESS'!$I$7,0))))</f>
        <v>0</v>
      </c>
      <c r="FD529" s="27">
        <f>IF(AND(FB529&lt;0,FI528+FB529/$B$5&gt;$H$2,-FB529/'Carga-Descarga Año'!$B$5&lt;'SFV+BESS'!$I$7),FB529/$B$5,IF(AND(FB529&lt;0,FI528+FB529/$B$5&gt;$H$2,-FB529/'Carga-Descarga Año'!$B$5&gt;'SFV+BESS'!$I$7),-'SFV+BESS'!$I$7,IF(AND(FB529&lt;0,FI528+FB529/$B$5&lt;$H$2),-MIN('SFV+BESS'!$I$7,FI528-$H$2),0)))</f>
        <v>0</v>
      </c>
      <c r="FE529" s="33"/>
      <c r="FF529" s="33">
        <f t="shared" si="599"/>
        <v>0</v>
      </c>
      <c r="FG529" s="27">
        <f t="shared" si="639"/>
        <v>0</v>
      </c>
      <c r="FH529" s="27">
        <f t="shared" si="600"/>
        <v>0</v>
      </c>
      <c r="FI529" s="28">
        <f>IF((FI528+FC529+FD529)&gt;=$B$2*'SFV+BESS'!$I$9, $B$2*'SFV+BESS'!$I$9, (FI528+FC529+FD529))</f>
        <v>173.61249999999998</v>
      </c>
      <c r="FJ529" s="110">
        <f t="shared" si="640"/>
        <v>104.9734283240988</v>
      </c>
      <c r="FO529" s="251"/>
      <c r="FP529" s="41">
        <v>21.6666666666667</v>
      </c>
      <c r="FQ529" s="33">
        <f t="shared" si="614"/>
        <v>113.74458205580818</v>
      </c>
      <c r="FR529" s="33">
        <f>Gen_Cons_Horario!B7851</f>
        <v>74.570000000000007</v>
      </c>
      <c r="FS529" s="35">
        <f t="shared" ref="FS529:FS592" si="651">FQ529-FR529</f>
        <v>39.174582055808173</v>
      </c>
      <c r="FT529" s="116">
        <f>IF(AND(FS529&gt;0,FS529*$B$4+FZ528&lt;=$B$2*'SFV+BESS'!$I$9,FS529&lt;'SFV+BESS'!$I$7), FS529*$B$4, IF(AND(FS529&gt;0,FS529*$B$4+FZ528&gt;$B$2*'SFV+BESS'!$I$9,FS529*$B$4&lt;'SFV+BESS'!$I$7),$B$2*'SFV+BESS'!$I$9-FZ528,IF(AND(FS529&gt;0,FS529*$B$4+FZ528&gt;$B$2*'SFV+BESS'!$I$9,FS529*$B$4&gt;'SFV+BESS'!$I$7,FZ528&lt;$B$2*'SFV+BESS'!$I$9),$B$2*'SFV+BESS'!$I$9-FZ528,IF(AND(FS529&gt;0,FS529*$B$4+FZ528&lt;=$B$2*'SFV+BESS'!$I$9,FS529&gt;'SFV+BESS'!$I$7),'SFV+BESS'!$I$7,0))))</f>
        <v>32.466872993156215</v>
      </c>
      <c r="FU529" s="27">
        <f>IF(AND(FS529&lt;0,FZ528+FS529/$B$5&gt;$H$2,-FS529/'Carga-Descarga Año'!$B$5&lt;'SFV+BESS'!$I$7),FS529/$B$5,IF(AND(FS529&lt;0,FZ528+FS529/$B$5&gt;$H$2,-FS529/'Carga-Descarga Año'!$B$5&gt;'SFV+BESS'!$I$7),-'SFV+BESS'!$I$7,IF(AND(FS529&lt;0,FZ528+FS529/$B$5&lt;$H$2),-MIN('SFV+BESS'!$I$7,FZ528-$H$2),0)))</f>
        <v>0</v>
      </c>
      <c r="FV529" s="33"/>
      <c r="FW529" s="33">
        <f t="shared" si="601"/>
        <v>74.570000000000007</v>
      </c>
      <c r="FX529" s="27">
        <f t="shared" si="641"/>
        <v>0</v>
      </c>
      <c r="FY529" s="27">
        <f t="shared" si="602"/>
        <v>0</v>
      </c>
      <c r="FZ529" s="28">
        <f>IF((FZ528+FT529+FU529)&gt;=$B$2*'SFV+BESS'!$I$9, $B$2*'SFV+BESS'!$I$9, (FZ528+FT529+FU529))</f>
        <v>173.61249999999998</v>
      </c>
      <c r="GA529" s="110">
        <f t="shared" si="642"/>
        <v>4.9989262735384727</v>
      </c>
      <c r="GF529" s="251"/>
      <c r="GG529" s="41">
        <v>21.6666666666667</v>
      </c>
      <c r="GH529" s="33">
        <f t="shared" si="615"/>
        <v>118.10660064846397</v>
      </c>
      <c r="GI529" s="33">
        <f>Gen_Cons_Horario!B8571</f>
        <v>32.371000000000002</v>
      </c>
      <c r="GJ529" s="35">
        <f t="shared" si="585"/>
        <v>85.735600648463958</v>
      </c>
      <c r="GK529" s="116">
        <f>IF(AND(GJ529&gt;0,GJ529*$B$4+GQ528&lt;=$B$2*'SFV+BESS'!$I$9,GJ529&lt;'SFV+BESS'!$I$7), GJ529*$B$4, IF(AND(GJ529&gt;0,GJ529*$B$4+GQ528&gt;$B$2*'SFV+BESS'!$I$9,GJ529*$B$4&lt;'SFV+BESS'!$I$7),$B$2*'SFV+BESS'!$I$9-GQ528,IF(AND(GJ529&gt;0,GJ529*$B$4+GQ528&gt;$B$2*'SFV+BESS'!$I$9,GJ529*$B$4&gt;'SFV+BESS'!$I$7,GQ528&lt;$B$2*'SFV+BESS'!$I$9),$B$2*'SFV+BESS'!$I$9-GQ528,IF(AND(GJ529&gt;0,GJ529*$B$4+GQ528&lt;=$B$2*'SFV+BESS'!$I$9,GJ529&gt;'SFV+BESS'!$I$7),'SFV+BESS'!$I$7,0))))</f>
        <v>0</v>
      </c>
      <c r="GL529" s="27">
        <f>IF(AND(GJ529&lt;0,GQ528+GJ529/$B$5&gt;$H$2,-GJ529/'Carga-Descarga Año'!$B$5&lt;'SFV+BESS'!$I$7),GJ529/$B$5,IF(AND(GJ529&lt;0,GQ528+GJ529/$B$5&gt;$H$2,-GJ529/'Carga-Descarga Año'!$B$5&gt;'SFV+BESS'!$I$7),-'SFV+BESS'!$I$7,IF(AND(GJ529&lt;0,GQ528+GJ529/$B$5&lt;$H$2),-MIN('SFV+BESS'!$I$7,GQ528-$H$2),0)))</f>
        <v>0</v>
      </c>
      <c r="GM529" s="33"/>
      <c r="GN529" s="33">
        <f t="shared" si="603"/>
        <v>32.371000000000002</v>
      </c>
      <c r="GO529" s="27">
        <f t="shared" si="643"/>
        <v>0</v>
      </c>
      <c r="GP529" s="27">
        <f t="shared" si="604"/>
        <v>0</v>
      </c>
      <c r="GQ529" s="28">
        <f>IF((GQ528+GK529+GL529)&gt;=$B$2*'SFV+BESS'!$I$9, $B$2*'SFV+BESS'!$I$9, (GQ528+GK529+GL529))</f>
        <v>173.61249999999998</v>
      </c>
      <c r="GR529" s="110">
        <f t="shared" si="644"/>
        <v>85.735600648463958</v>
      </c>
    </row>
    <row r="530" spans="1:200">
      <c r="A530" s="249"/>
      <c r="B530" s="41">
        <v>21.7083333333333</v>
      </c>
      <c r="C530" s="38">
        <f t="shared" si="586"/>
        <v>117.3050826702992</v>
      </c>
      <c r="D530" s="2">
        <f>Gen_Cons_Horario!B556</f>
        <v>59.656000000000006</v>
      </c>
      <c r="E530" s="140">
        <f t="shared" si="616"/>
        <v>57.649082670299194</v>
      </c>
      <c r="F530" s="116">
        <f>IF(AND(E530&gt;0,E530*$B$4+L529&lt;=$B$2*'SFV+BESS'!$I$9,E530&lt;'SFV+BESS'!$I$7), E530*$B$4, IF(AND(E530&gt;0,E530*$B$4+L529&gt;$B$2*'SFV+BESS'!$I$9,E530*$B$4&lt;'SFV+BESS'!$I$7),$B$2*'SFV+BESS'!$I$9-L529,IF(AND(E530&gt;0,E530*$B$4+L529&gt;$B$2*'SFV+BESS'!$I$9,E530*$B$4&gt;'SFV+BESS'!$I$7,L529&lt;$B$2*'SFV+BESS'!$I$9),$B$2*'SFV+BESS'!$I$9-L529,IF(AND(E530&gt;0,E530*$B$4+L529&lt;=$B$2*'SFV+BESS'!$I$9,E530&gt;'SFV+BESS'!$I$7),'SFV+BESS'!$I$7,0))))</f>
        <v>0</v>
      </c>
      <c r="G530" s="27">
        <f>IF(AND(E530&lt;0,L529+E530/$B$5&gt;$H$2,-E530/'Carga-Descarga Año'!$B$5&lt;'SFV+BESS'!$I$7),E530/$B$5,IF(AND(E530&lt;0,L529+E530/$B$5&gt;$H$2,-E530/'Carga-Descarga Año'!$B$5&gt;'SFV+BESS'!$I$7),-'SFV+BESS'!$I$7,IF(AND(E530&lt;0,L529+E530/$B$5&lt;$H$2),-MIN('SFV+BESS'!$I$7,L529-$H$2),0)))</f>
        <v>0</v>
      </c>
      <c r="I530" s="38">
        <f t="shared" si="617"/>
        <v>59.656000000000006</v>
      </c>
      <c r="J530" s="27">
        <f t="shared" si="619"/>
        <v>0</v>
      </c>
      <c r="K530" s="27">
        <f t="shared" si="618"/>
        <v>0</v>
      </c>
      <c r="L530" s="28">
        <f>IF((L529+F530+G530)&gt;=$B$2*'SFV+BESS'!$I$9, $B$2*'SFV+BESS'!$I$9, (L529+F530+G530))</f>
        <v>173.61249999999998</v>
      </c>
      <c r="M530" s="110">
        <f t="shared" si="620"/>
        <v>57.649082670299194</v>
      </c>
      <c r="R530" s="251"/>
      <c r="S530" s="41">
        <v>21.7083333333333</v>
      </c>
      <c r="T530" s="2">
        <f t="shared" si="605"/>
        <v>120.92026859992137</v>
      </c>
      <c r="U530" s="2">
        <f>Gen_Cons_Horario!B1300</f>
        <v>18.642500000000002</v>
      </c>
      <c r="V530" s="35">
        <f t="shared" si="580"/>
        <v>102.27776859992137</v>
      </c>
      <c r="W530" s="116">
        <f>IF(AND(V530&gt;0,V530*$B$4+AC529&lt;=$B$2*'SFV+BESS'!$I$9,V530&lt;'SFV+BESS'!$I$7), V530*$B$4, IF(AND(V530&gt;0,V530*$B$4+AC529&gt;$B$2*'SFV+BESS'!$I$9,V530*$B$4&lt;'SFV+BESS'!$I$7),$B$2*'SFV+BESS'!$I$9-AC529,IF(AND(V530&gt;0,V530*$B$4+AC529&gt;$B$2*'SFV+BESS'!$I$9,V530*$B$4&gt;'SFV+BESS'!$I$7,AC529&lt;$B$2*'SFV+BESS'!$I$9),$B$2*'SFV+BESS'!$I$9-AC529,IF(AND(V530&gt;0,V530*$B$4+AC529&lt;=$B$2*'SFV+BESS'!$I$9,V530&gt;'SFV+BESS'!$I$7),'SFV+BESS'!$I$7,0))))</f>
        <v>0</v>
      </c>
      <c r="X530" s="27">
        <f>IF(AND(V530&lt;0,AC529+V530/$B$5&gt;$H$2,-V530/'Carga-Descarga Año'!$B$5&lt;'SFV+BESS'!$I$7),V530/$B$5,IF(AND(V530&lt;0,AC529+V530/$B$5&gt;$H$2,-V530/'Carga-Descarga Año'!$B$5&gt;'SFV+BESS'!$I$7),-'SFV+BESS'!$I$7,IF(AND(V530&lt;0,AC529+V530/$B$5&lt;$H$2),-MIN('SFV+BESS'!$I$7,AC529-$H$2),0)))</f>
        <v>0</v>
      </c>
      <c r="Z530" s="33">
        <f t="shared" si="646"/>
        <v>18.642500000000002</v>
      </c>
      <c r="AA530" s="27">
        <f t="shared" si="621"/>
        <v>0</v>
      </c>
      <c r="AB530" s="27">
        <f t="shared" si="645"/>
        <v>0</v>
      </c>
      <c r="AC530" s="28">
        <f>IF((AC529+W530+X530)&gt;=$B$2*'SFV+BESS'!$I$9, $B$2*'SFV+BESS'!$I$9, (AC529+W530+X530))</f>
        <v>173.61249999999998</v>
      </c>
      <c r="AD530" s="110">
        <f t="shared" si="622"/>
        <v>102.27776859992137</v>
      </c>
      <c r="AI530" s="251"/>
      <c r="AJ530" s="41">
        <v>21.7083333333333</v>
      </c>
      <c r="AK530" s="52">
        <f t="shared" si="606"/>
        <v>116.13046110988708</v>
      </c>
      <c r="AL530" s="33">
        <f>Gen_Cons_Horario!B1972</f>
        <v>0</v>
      </c>
      <c r="AM530" s="35">
        <f t="shared" si="581"/>
        <v>116.13046110988708</v>
      </c>
      <c r="AN530" s="116">
        <f>IF(AND(AM530&gt;0,AM530*$B$4+AT529&lt;=$B$2*'SFV+BESS'!$I$9,AM530&lt;'SFV+BESS'!$I$7), AM530*$B$4, IF(AND(AM530&gt;0,AM530*$B$4+AT529&gt;$B$2*'SFV+BESS'!$I$9,AM530*$B$4&lt;'SFV+BESS'!$I$7),$B$2*'SFV+BESS'!$I$9-AT529,IF(AND(AM530&gt;0,AM530*$B$4+AT529&gt;$B$2*'SFV+BESS'!$I$9,AM530*$B$4&gt;'SFV+BESS'!$I$7,AT529&lt;$B$2*'SFV+BESS'!$I$9),$B$2*'SFV+BESS'!$I$9-AT529,IF(AND(AM530&gt;0,AM530*$B$4+AT529&lt;=$B$2*'SFV+BESS'!$I$9,AM530&gt;'SFV+BESS'!$I$7),'SFV+BESS'!$I$7,0))))</f>
        <v>0</v>
      </c>
      <c r="AO530" s="27">
        <f>IF(AND(AM530&lt;0,AT529+AM530/$B$5&gt;$H$2,-AM530/'Carga-Descarga Año'!$B$5&lt;'SFV+BESS'!$I$7),AM530/$B$5,IF(AND(AM530&lt;0,AT529+AM530/$B$5&gt;$H$2,-AM530/'Carga-Descarga Año'!$B$5&gt;'SFV+BESS'!$I$7),-'SFV+BESS'!$I$7,IF(AND(AM530&lt;0,AT529+AM530/$B$5&lt;$H$2),-MIN('SFV+BESS'!$I$7,AT529-$H$2),0)))</f>
        <v>0</v>
      </c>
      <c r="AP530" s="33"/>
      <c r="AQ530" s="33">
        <f t="shared" si="587"/>
        <v>0</v>
      </c>
      <c r="AR530" s="27">
        <f t="shared" si="623"/>
        <v>0</v>
      </c>
      <c r="AS530" s="27">
        <f t="shared" si="588"/>
        <v>0</v>
      </c>
      <c r="AT530" s="28">
        <f>IF((AT529+AN530+AO530)&gt;=$B$2*'SFV+BESS'!$I$9, $B$2*'SFV+BESS'!$I$9, (AT529+AN530+AO530))</f>
        <v>173.61249999999998</v>
      </c>
      <c r="AU530" s="110">
        <f t="shared" si="624"/>
        <v>116.13046110988708</v>
      </c>
      <c r="AZ530" s="251"/>
      <c r="BA530" s="41">
        <v>21.7083333333333</v>
      </c>
      <c r="BB530" s="33">
        <f t="shared" si="607"/>
        <v>96.73076740236607</v>
      </c>
      <c r="BC530" s="33">
        <f>Gen_Cons_Horario!B2716</f>
        <v>0</v>
      </c>
      <c r="BD530" s="35">
        <f t="shared" si="582"/>
        <v>96.73076740236607</v>
      </c>
      <c r="BE530" s="116">
        <f>IF(AND(BD530&gt;0,BD530*$B$4+BK529&lt;=$B$2*'SFV+BESS'!$I$9,BD530&lt;'SFV+BESS'!$I$7), BD530*$B$4, IF(AND(BD530&gt;0,BD530*$B$4+BK529&gt;$B$2*'SFV+BESS'!$I$9,BD530*$B$4&lt;'SFV+BESS'!$I$7),$B$2*'SFV+BESS'!$I$9-BK529,IF(AND(BD530&gt;0,BD530*$B$4+BK529&gt;$B$2*'SFV+BESS'!$I$9,BD530*$B$4&gt;'SFV+BESS'!$I$7,BK529&lt;$B$2*'SFV+BESS'!$I$9),$B$2*'SFV+BESS'!$I$9-BK529,IF(AND(BD530&gt;0,BD530*$B$4+BK529&lt;=$B$2*'SFV+BESS'!$I$9,BD530&gt;'SFV+BESS'!$I$7),'SFV+BESS'!$I$7,0))))</f>
        <v>0</v>
      </c>
      <c r="BF530" s="27">
        <f>IF(AND(BD530&lt;0,BK529+BD530/$B$5&gt;$H$2,-BD530/'Carga-Descarga Año'!$B$5&lt;'SFV+BESS'!$I$7),BD530/$B$5,IF(AND(BD530&lt;0,BK529+BD530/$B$5&gt;$H$2,-BD530/'Carga-Descarga Año'!$B$5&gt;'SFV+BESS'!$I$7),-'SFV+BESS'!$I$7,IF(AND(BD530&lt;0,BK529+BD530/$B$5&lt;$H$2),-MIN('SFV+BESS'!$I$7,BK529-$H$2),0)))</f>
        <v>0</v>
      </c>
      <c r="BG530" s="33"/>
      <c r="BH530" s="33">
        <f t="shared" si="589"/>
        <v>0</v>
      </c>
      <c r="BI530" s="27">
        <f t="shared" si="625"/>
        <v>0</v>
      </c>
      <c r="BJ530" s="27">
        <f t="shared" si="590"/>
        <v>0</v>
      </c>
      <c r="BK530" s="28">
        <f>IF((BK529+BE530+BF530)&gt;=$B$2*'SFV+BESS'!$I$9, $B$2*'SFV+BESS'!$I$9, (BK529+BE530+BF530))</f>
        <v>173.61249999999998</v>
      </c>
      <c r="BL530" s="110">
        <f t="shared" si="626"/>
        <v>96.73076740236607</v>
      </c>
      <c r="BQ530" s="251"/>
      <c r="BR530" s="41">
        <v>21.7083333333333</v>
      </c>
      <c r="BS530" s="33">
        <f t="shared" si="608"/>
        <v>70.967481883743332</v>
      </c>
      <c r="BT530" s="33">
        <f>Gen_Cons_Horario!B3436</f>
        <v>0</v>
      </c>
      <c r="BU530" s="35">
        <f t="shared" si="583"/>
        <v>70.967481883743332</v>
      </c>
      <c r="BV530" s="116">
        <f>IF(AND(BU530&gt;0,BU530*$B$4+CB529&lt;=$B$2*'SFV+BESS'!$I$9,BU530&lt;'SFV+BESS'!$I$7), BU530*$B$4, IF(AND(BU530&gt;0,BU530*$B$4+CB529&gt;$B$2*'SFV+BESS'!$I$9,BU530*$B$4&lt;'SFV+BESS'!$I$7),$B$2*'SFV+BESS'!$I$9-CB529,IF(AND(BU530&gt;0,BU530*$B$4+CB529&gt;$B$2*'SFV+BESS'!$I$9,BU530*$B$4&gt;'SFV+BESS'!$I$7,CB529&lt;$B$2*'SFV+BESS'!$I$9),$B$2*'SFV+BESS'!$I$9-CB529,IF(AND(BU530&gt;0,BU530*$B$4+CB529&lt;=$B$2*'SFV+BESS'!$I$9,BU530&gt;'SFV+BESS'!$I$7),'SFV+BESS'!$I$7,0))))</f>
        <v>0</v>
      </c>
      <c r="BW530" s="27">
        <f>IF(AND(BU530&lt;0,CB529+BU530/$B$5&gt;$H$2,-BU530/'Carga-Descarga Año'!$B$5&lt;'SFV+BESS'!$I$7),BU530/$B$5,IF(AND(BU530&lt;0,CB529+BU530/$B$5&gt;$H$2,-BU530/'Carga-Descarga Año'!$B$5&gt;'SFV+BESS'!$I$7),-'SFV+BESS'!$I$7,IF(AND(BU530&lt;0,CB529+BU530/$B$5&lt;$H$2),-MIN('SFV+BESS'!$I$7,CB529-$H$2),0)))</f>
        <v>0</v>
      </c>
      <c r="BX530" s="33"/>
      <c r="BY530" s="33">
        <f t="shared" si="591"/>
        <v>0</v>
      </c>
      <c r="BZ530" s="27">
        <f t="shared" si="627"/>
        <v>0</v>
      </c>
      <c r="CA530" s="27">
        <f t="shared" si="628"/>
        <v>0</v>
      </c>
      <c r="CB530" s="28">
        <f>IF((CB529+BV530+BW530)&gt;=$B$2*'SFV+BESS'!$I$9, $B$2*'SFV+BESS'!$I$9, (CB529+BV530+BW530))</f>
        <v>173.61249999999998</v>
      </c>
      <c r="CC530" s="110">
        <f t="shared" si="629"/>
        <v>70.967481883743332</v>
      </c>
      <c r="CH530" s="251"/>
      <c r="CI530" s="41">
        <v>21.7083333333333</v>
      </c>
      <c r="CJ530" s="33">
        <f t="shared" si="609"/>
        <v>62.088720438246632</v>
      </c>
      <c r="CK530" s="33">
        <f>Gen_Cons_Horario!B4180</f>
        <v>0</v>
      </c>
      <c r="CL530" s="35">
        <f t="shared" si="584"/>
        <v>62.088720438246632</v>
      </c>
      <c r="CM530" s="116">
        <f>IF(AND(CL530&gt;0,CL530*$B$4+CS529&lt;=$B$2*'SFV+BESS'!$I$9,CL530&lt;'SFV+BESS'!$I$7), CL530*$B$4, IF(AND(CL530&gt;0,CL530*$B$4+CS529&gt;$B$2*'SFV+BESS'!$I$9,CL530*$B$4&lt;'SFV+BESS'!$I$7),$B$2*'SFV+BESS'!$I$9-CS529,IF(AND(CL530&gt;0,CL530*$B$4+CS529&gt;$B$2*'SFV+BESS'!$I$9,CL530*$B$4&gt;'SFV+BESS'!$I$7,CS529&lt;$B$2*'SFV+BESS'!$I$9),$B$2*'SFV+BESS'!$I$9-CS529,IF(AND(CL530&gt;0,CL530*$B$4+CS529&lt;=$B$2*'SFV+BESS'!$I$9,CL530&gt;'SFV+BESS'!$I$7),'SFV+BESS'!$I$7,0))))</f>
        <v>0</v>
      </c>
      <c r="CN530" s="27">
        <f>IF(AND(CL530&lt;0,CS529+CL530/$B$5&gt;$H$2,-CL530/'Carga-Descarga Año'!$B$5&lt;'SFV+BESS'!$I$7),CL530/$B$5,IF(AND(CL530&lt;0,CS529+CL530/$B$5&gt;$H$2,-CL530/'Carga-Descarga Año'!$B$5&gt;'SFV+BESS'!$I$7),-'SFV+BESS'!$I$7,IF(AND(CL530&lt;0,CS529+CL530/$B$5&lt;$H$2),-MIN('SFV+BESS'!$I$7,CS529-$H$2),0)))</f>
        <v>0</v>
      </c>
      <c r="CO530" s="33"/>
      <c r="CP530" s="33">
        <f t="shared" si="592"/>
        <v>0</v>
      </c>
      <c r="CQ530" s="27">
        <f t="shared" si="630"/>
        <v>0</v>
      </c>
      <c r="CR530" s="27">
        <f t="shared" si="593"/>
        <v>0</v>
      </c>
      <c r="CS530" s="28">
        <f>IF((CS529+CM530+CN530)&gt;=$B$2*'SFV+BESS'!$I$9, $B$2*'SFV+BESS'!$I$9, (CS529+CM530+CN530))</f>
        <v>173.61249999999998</v>
      </c>
      <c r="CT530" s="110">
        <f t="shared" si="631"/>
        <v>62.088720438246632</v>
      </c>
      <c r="CY530" s="251"/>
      <c r="CZ530" s="41">
        <v>21.7083333333333</v>
      </c>
      <c r="DA530" s="33">
        <f t="shared" si="610"/>
        <v>71.722136617902081</v>
      </c>
      <c r="DB530" s="33">
        <f>Gen_Cons_Horario!B4900</f>
        <v>0</v>
      </c>
      <c r="DC530" s="35">
        <f t="shared" si="647"/>
        <v>71.722136617902081</v>
      </c>
      <c r="DD530" s="116">
        <f>IF(AND(DC530&gt;0,DC530*$B$4+DJ529&lt;=$B$2*'SFV+BESS'!$I$9,DC530&lt;'SFV+BESS'!$I$7), DC530*$B$4, IF(AND(DC530&gt;0,DC530*$B$4+DJ529&gt;$B$2*'SFV+BESS'!$I$9,DC530*$B$4&lt;'SFV+BESS'!$I$7),$B$2*'SFV+BESS'!$I$9-DJ529,IF(AND(DC530&gt;0,DC530*$B$4+DJ529&gt;$B$2*'SFV+BESS'!$I$9,DC530*$B$4&gt;'SFV+BESS'!$I$7,DJ529&lt;$B$2*'SFV+BESS'!$I$9),$B$2*'SFV+BESS'!$I$9-DJ529,IF(AND(DC530&gt;0,DC530*$B$4+DJ529&lt;=$B$2*'SFV+BESS'!$I$9,DC530&gt;'SFV+BESS'!$I$7),'SFV+BESS'!$I$7,0))))</f>
        <v>0</v>
      </c>
      <c r="DE530" s="27">
        <f>IF(AND(DC530&lt;0,DJ529+DC530/$B$5&gt;$H$2,-DC530/'Carga-Descarga Año'!$B$5&lt;'SFV+BESS'!$I$7),DC530/$B$5,IF(AND(DC530&lt;0,DJ529+DC530/$B$5&gt;$H$2,-DC530/'Carga-Descarga Año'!$B$5&gt;'SFV+BESS'!$I$7),-'SFV+BESS'!$I$7,IF(AND(DC530&lt;0,DJ529+DC530/$B$5&lt;$H$2),-MIN('SFV+BESS'!$I$7,DJ529-$H$2),0)))</f>
        <v>0</v>
      </c>
      <c r="DF530" s="33"/>
      <c r="DG530" s="33">
        <f t="shared" si="594"/>
        <v>0</v>
      </c>
      <c r="DH530" s="27">
        <f t="shared" si="632"/>
        <v>0</v>
      </c>
      <c r="DI530" s="27">
        <f t="shared" si="633"/>
        <v>0</v>
      </c>
      <c r="DJ530" s="28">
        <f>IF((DJ529+DD530+DE530)&gt;=$B$2*'SFV+BESS'!$I$9, $B$2*'SFV+BESS'!$I$9, (DJ529+DD530+DE530))</f>
        <v>173.61249999999998</v>
      </c>
      <c r="DK530" s="110">
        <f t="shared" si="634"/>
        <v>71.722136617902081</v>
      </c>
      <c r="DP530" s="251"/>
      <c r="DQ530" s="41">
        <v>21.7083333333333</v>
      </c>
      <c r="DR530" s="33">
        <f t="shared" si="611"/>
        <v>72.15539147323075</v>
      </c>
      <c r="DS530" s="33">
        <f>Gen_Cons_Horario!B5644</f>
        <v>0</v>
      </c>
      <c r="DT530" s="35">
        <f t="shared" si="648"/>
        <v>72.15539147323075</v>
      </c>
      <c r="DU530" s="116">
        <f>IF(AND(DT530&gt;0,DT530*$B$4+EA529&lt;=$B$2*'SFV+BESS'!$I$9,DT530&lt;'SFV+BESS'!$I$7), DT530*$B$4, IF(AND(DT530&gt;0,DT530*$B$4+EA529&gt;$B$2*'SFV+BESS'!$I$9,DT530*$B$4&lt;'SFV+BESS'!$I$7),$B$2*'SFV+BESS'!$I$9-EA529,IF(AND(DT530&gt;0,DT530*$B$4+EA529&gt;$B$2*'SFV+BESS'!$I$9,DT530*$B$4&gt;'SFV+BESS'!$I$7,EA529&lt;$B$2*'SFV+BESS'!$I$9),$B$2*'SFV+BESS'!$I$9-EA529,IF(AND(DT530&gt;0,DT530*$B$4+EA529&lt;=$B$2*'SFV+BESS'!$I$9,DT530&gt;'SFV+BESS'!$I$7),'SFV+BESS'!$I$7,0))))</f>
        <v>0</v>
      </c>
      <c r="DV530" s="27">
        <f>IF(AND(DT530&lt;0,EA529+DT530/$B$5&gt;$H$2,-DT530/'Carga-Descarga Año'!$B$5&lt;'SFV+BESS'!$I$7),DT530/$B$5,IF(AND(DT530&lt;0,EA529+DT530/$B$5&gt;$H$2,-DT530/'Carga-Descarga Año'!$B$5&gt;'SFV+BESS'!$I$7),-'SFV+BESS'!$I$7,IF(AND(DT530&lt;0,EA529+DT530/$B$5&lt;$H$2),-MIN('SFV+BESS'!$I$7,EA529-$H$2),0)))</f>
        <v>0</v>
      </c>
      <c r="DW530" s="33"/>
      <c r="DX530" s="33">
        <f t="shared" si="595"/>
        <v>0</v>
      </c>
      <c r="DY530" s="27">
        <f t="shared" si="635"/>
        <v>0</v>
      </c>
      <c r="DZ530" s="27">
        <f t="shared" si="596"/>
        <v>0</v>
      </c>
      <c r="EA530" s="28">
        <f>IF((EA529+DU530+DV530)&gt;=$B$2*'SFV+BESS'!$I$9, $B$2*'SFV+BESS'!$I$9, (EA529+DU530+DV530))</f>
        <v>173.61249999999998</v>
      </c>
      <c r="EB530" s="110">
        <f t="shared" si="636"/>
        <v>72.15539147323075</v>
      </c>
      <c r="EG530" s="251"/>
      <c r="EH530" s="41">
        <v>21.7083333333333</v>
      </c>
      <c r="EI530" s="33">
        <f t="shared" si="612"/>
        <v>82.031082302570567</v>
      </c>
      <c r="EJ530" s="33">
        <f>Gen_Cons_Horario!B6388</f>
        <v>0</v>
      </c>
      <c r="EK530" s="35">
        <f t="shared" si="649"/>
        <v>82.031082302570567</v>
      </c>
      <c r="EL530" s="116">
        <f>IF(AND(EK530&gt;0,EK530*$B$4+ER529&lt;=$B$2*'SFV+BESS'!$I$9,EK530&lt;'SFV+BESS'!$I$7), EK530*$B$4, IF(AND(EK530&gt;0,EK530*$B$4+ER529&gt;$B$2*'SFV+BESS'!$I$9,EK530*$B$4&lt;'SFV+BESS'!$I$7),$B$2*'SFV+BESS'!$I$9-ER529,IF(AND(EK530&gt;0,EK530*$B$4+ER529&gt;$B$2*'SFV+BESS'!$I$9,EK530*$B$4&gt;'SFV+BESS'!$I$7,ER529&lt;$B$2*'SFV+BESS'!$I$9),$B$2*'SFV+BESS'!$I$9-ER529,IF(AND(EK530&gt;0,EK530*$B$4+ER529&lt;=$B$2*'SFV+BESS'!$I$9,EK530&gt;'SFV+BESS'!$I$7),'SFV+BESS'!$I$7,0))))</f>
        <v>0</v>
      </c>
      <c r="EM530" s="27">
        <f>IF(AND(EK530&lt;0,ER529+EK530/$B$5&gt;$H$2,-EK530/'Carga-Descarga Año'!$B$5&lt;'SFV+BESS'!$I$7),EK530/$B$5,IF(AND(EK530&lt;0,ER529+EK530/$B$5&gt;$H$2,-EK530/'Carga-Descarga Año'!$B$5&gt;'SFV+BESS'!$I$7),-'SFV+BESS'!$I$7,IF(AND(EK530&lt;0,ER529+EK530/$B$5&lt;$H$2),-MIN('SFV+BESS'!$I$7,ER529-$H$2),0)))</f>
        <v>0</v>
      </c>
      <c r="EN530" s="33"/>
      <c r="EO530" s="33">
        <f t="shared" si="597"/>
        <v>0</v>
      </c>
      <c r="EP530" s="27">
        <f t="shared" si="637"/>
        <v>0</v>
      </c>
      <c r="EQ530" s="27">
        <f t="shared" si="598"/>
        <v>0</v>
      </c>
      <c r="ER530" s="28">
        <f>IF((ER529+EL530+EM530)&gt;=$B$2*'SFV+BESS'!$I$9, $B$2*'SFV+BESS'!$I$9, (ER529+EL530+EM530))</f>
        <v>173.61249999999998</v>
      </c>
      <c r="ES530" s="110">
        <f t="shared" si="638"/>
        <v>82.031082302570567</v>
      </c>
      <c r="EX530" s="251"/>
      <c r="EY530" s="41">
        <v>21.7083333333333</v>
      </c>
      <c r="EZ530" s="33">
        <f t="shared" si="613"/>
        <v>93.140060040291317</v>
      </c>
      <c r="FA530" s="33">
        <f>Gen_Cons_Horario!B7108</f>
        <v>0</v>
      </c>
      <c r="FB530" s="35">
        <f t="shared" si="650"/>
        <v>93.140060040291317</v>
      </c>
      <c r="FC530" s="116">
        <f>IF(AND(FB530&gt;0,FB530*$B$4+FI529&lt;=$B$2*'SFV+BESS'!$I$9,FB530&lt;'SFV+BESS'!$I$7), FB530*$B$4, IF(AND(FB530&gt;0,FB530*$B$4+FI529&gt;$B$2*'SFV+BESS'!$I$9,FB530*$B$4&lt;'SFV+BESS'!$I$7),$B$2*'SFV+BESS'!$I$9-FI529,IF(AND(FB530&gt;0,FB530*$B$4+FI529&gt;$B$2*'SFV+BESS'!$I$9,FB530*$B$4&gt;'SFV+BESS'!$I$7,FI529&lt;$B$2*'SFV+BESS'!$I$9),$B$2*'SFV+BESS'!$I$9-FI529,IF(AND(FB530&gt;0,FB530*$B$4+FI529&lt;=$B$2*'SFV+BESS'!$I$9,FB530&gt;'SFV+BESS'!$I$7),'SFV+BESS'!$I$7,0))))</f>
        <v>0</v>
      </c>
      <c r="FD530" s="27">
        <f>IF(AND(FB530&lt;0,FI529+FB530/$B$5&gt;$H$2,-FB530/'Carga-Descarga Año'!$B$5&lt;'SFV+BESS'!$I$7),FB530/$B$5,IF(AND(FB530&lt;0,FI529+FB530/$B$5&gt;$H$2,-FB530/'Carga-Descarga Año'!$B$5&gt;'SFV+BESS'!$I$7),-'SFV+BESS'!$I$7,IF(AND(FB530&lt;0,FI529+FB530/$B$5&lt;$H$2),-MIN('SFV+BESS'!$I$7,FI529-$H$2),0)))</f>
        <v>0</v>
      </c>
      <c r="FE530" s="33"/>
      <c r="FF530" s="33">
        <f t="shared" si="599"/>
        <v>0</v>
      </c>
      <c r="FG530" s="27">
        <f t="shared" si="639"/>
        <v>0</v>
      </c>
      <c r="FH530" s="27">
        <f t="shared" si="600"/>
        <v>0</v>
      </c>
      <c r="FI530" s="28">
        <f>IF((FI529+FC530+FD530)&gt;=$B$2*'SFV+BESS'!$I$9, $B$2*'SFV+BESS'!$I$9, (FI529+FC530+FD530))</f>
        <v>173.61249999999998</v>
      </c>
      <c r="FJ530" s="110">
        <f t="shared" si="640"/>
        <v>93.140060040291317</v>
      </c>
      <c r="FO530" s="251"/>
      <c r="FP530" s="41">
        <v>21.7083333333333</v>
      </c>
      <c r="FQ530" s="33">
        <f t="shared" si="614"/>
        <v>106.09652002916586</v>
      </c>
      <c r="FR530" s="33">
        <f>Gen_Cons_Horario!B7852</f>
        <v>52.198999999999998</v>
      </c>
      <c r="FS530" s="35">
        <f t="shared" si="651"/>
        <v>53.897520029165861</v>
      </c>
      <c r="FT530" s="116">
        <f>IF(AND(FS530&gt;0,FS530*$B$4+FZ529&lt;=$B$2*'SFV+BESS'!$I$9,FS530&lt;'SFV+BESS'!$I$7), FS530*$B$4, IF(AND(FS530&gt;0,FS530*$B$4+FZ529&gt;$B$2*'SFV+BESS'!$I$9,FS530*$B$4&lt;'SFV+BESS'!$I$7),$B$2*'SFV+BESS'!$I$9-FZ529,IF(AND(FS530&gt;0,FS530*$B$4+FZ529&gt;$B$2*'SFV+BESS'!$I$9,FS530*$B$4&gt;'SFV+BESS'!$I$7,FZ529&lt;$B$2*'SFV+BESS'!$I$9),$B$2*'SFV+BESS'!$I$9-FZ529,IF(AND(FS530&gt;0,FS530*$B$4+FZ529&lt;=$B$2*'SFV+BESS'!$I$9,FS530&gt;'SFV+BESS'!$I$7),'SFV+BESS'!$I$7,0))))</f>
        <v>0</v>
      </c>
      <c r="FU530" s="27">
        <f>IF(AND(FS530&lt;0,FZ529+FS530/$B$5&gt;$H$2,-FS530/'Carga-Descarga Año'!$B$5&lt;'SFV+BESS'!$I$7),FS530/$B$5,IF(AND(FS530&lt;0,FZ529+FS530/$B$5&gt;$H$2,-FS530/'Carga-Descarga Año'!$B$5&gt;'SFV+BESS'!$I$7),-'SFV+BESS'!$I$7,IF(AND(FS530&lt;0,FZ529+FS530/$B$5&lt;$H$2),-MIN('SFV+BESS'!$I$7,FZ529-$H$2),0)))</f>
        <v>0</v>
      </c>
      <c r="FV530" s="33"/>
      <c r="FW530" s="33">
        <f t="shared" si="601"/>
        <v>52.198999999999998</v>
      </c>
      <c r="FX530" s="27">
        <f t="shared" si="641"/>
        <v>0</v>
      </c>
      <c r="FY530" s="27">
        <f t="shared" si="602"/>
        <v>0</v>
      </c>
      <c r="FZ530" s="28">
        <f>IF((FZ529+FT530+FU530)&gt;=$B$2*'SFV+BESS'!$I$9, $B$2*'SFV+BESS'!$I$9, (FZ529+FT530+FU530))</f>
        <v>173.61249999999998</v>
      </c>
      <c r="GA530" s="110">
        <f t="shared" si="642"/>
        <v>53.897520029165861</v>
      </c>
      <c r="GF530" s="251"/>
      <c r="GG530" s="41">
        <v>21.7083333333333</v>
      </c>
      <c r="GH530" s="33">
        <f t="shared" si="615"/>
        <v>108.86347538032331</v>
      </c>
      <c r="GI530" s="33">
        <f>Gen_Cons_Horario!B8572</f>
        <v>22.371000000000002</v>
      </c>
      <c r="GJ530" s="35">
        <f t="shared" si="585"/>
        <v>86.492475380323299</v>
      </c>
      <c r="GK530" s="116">
        <f>IF(AND(GJ530&gt;0,GJ530*$B$4+GQ529&lt;=$B$2*'SFV+BESS'!$I$9,GJ530&lt;'SFV+BESS'!$I$7), GJ530*$B$4, IF(AND(GJ530&gt;0,GJ530*$B$4+GQ529&gt;$B$2*'SFV+BESS'!$I$9,GJ530*$B$4&lt;'SFV+BESS'!$I$7),$B$2*'SFV+BESS'!$I$9-GQ529,IF(AND(GJ530&gt;0,GJ530*$B$4+GQ529&gt;$B$2*'SFV+BESS'!$I$9,GJ530*$B$4&gt;'SFV+BESS'!$I$7,GQ529&lt;$B$2*'SFV+BESS'!$I$9),$B$2*'SFV+BESS'!$I$9-GQ529,IF(AND(GJ530&gt;0,GJ530*$B$4+GQ529&lt;=$B$2*'SFV+BESS'!$I$9,GJ530&gt;'SFV+BESS'!$I$7),'SFV+BESS'!$I$7,0))))</f>
        <v>0</v>
      </c>
      <c r="GL530" s="27">
        <f>IF(AND(GJ530&lt;0,GQ529+GJ530/$B$5&gt;$H$2,-GJ530/'Carga-Descarga Año'!$B$5&lt;'SFV+BESS'!$I$7),GJ530/$B$5,IF(AND(GJ530&lt;0,GQ529+GJ530/$B$5&gt;$H$2,-GJ530/'Carga-Descarga Año'!$B$5&gt;'SFV+BESS'!$I$7),-'SFV+BESS'!$I$7,IF(AND(GJ530&lt;0,GQ529+GJ530/$B$5&lt;$H$2),-MIN('SFV+BESS'!$I$7,GQ529-$H$2),0)))</f>
        <v>0</v>
      </c>
      <c r="GM530" s="33"/>
      <c r="GN530" s="33">
        <f t="shared" si="603"/>
        <v>22.371000000000002</v>
      </c>
      <c r="GO530" s="27">
        <f t="shared" si="643"/>
        <v>0</v>
      </c>
      <c r="GP530" s="27">
        <f t="shared" si="604"/>
        <v>0</v>
      </c>
      <c r="GQ530" s="28">
        <f>IF((GQ529+GK530+GL530)&gt;=$B$2*'SFV+BESS'!$I$9, $B$2*'SFV+BESS'!$I$9, (GQ529+GK530+GL530))</f>
        <v>173.61249999999998</v>
      </c>
      <c r="GR530" s="110">
        <f t="shared" si="644"/>
        <v>86.492475380323299</v>
      </c>
    </row>
    <row r="531" spans="1:200">
      <c r="A531" s="249"/>
      <c r="B531" s="41">
        <v>21.75</v>
      </c>
      <c r="C531" s="38">
        <f t="shared" si="586"/>
        <v>102.86987171993853</v>
      </c>
      <c r="D531" s="2">
        <f>Gen_Cons_Horario!B557</f>
        <v>59.656000000000006</v>
      </c>
      <c r="E531" s="140">
        <f t="shared" si="616"/>
        <v>43.213871719938524</v>
      </c>
      <c r="F531" s="116">
        <f>IF(AND(E531&gt;0,E531*$B$4+L530&lt;=$B$2*'SFV+BESS'!$I$9,E531&lt;'SFV+BESS'!$I$7), E531*$B$4, IF(AND(E531&gt;0,E531*$B$4+L530&gt;$B$2*'SFV+BESS'!$I$9,E531*$B$4&lt;'SFV+BESS'!$I$7),$B$2*'SFV+BESS'!$I$9-L530,IF(AND(E531&gt;0,E531*$B$4+L530&gt;$B$2*'SFV+BESS'!$I$9,E531*$B$4&gt;'SFV+BESS'!$I$7,L530&lt;$B$2*'SFV+BESS'!$I$9),$B$2*'SFV+BESS'!$I$9-L530,IF(AND(E531&gt;0,E531*$B$4+L530&lt;=$B$2*'SFV+BESS'!$I$9,E531&gt;'SFV+BESS'!$I$7),'SFV+BESS'!$I$7,0))))</f>
        <v>0</v>
      </c>
      <c r="G531" s="27">
        <f>IF(AND(E531&lt;0,L530+E531/$B$5&gt;$H$2,-E531/'Carga-Descarga Año'!$B$5&lt;'SFV+BESS'!$I$7),E531/$B$5,IF(AND(E531&lt;0,L530+E531/$B$5&gt;$H$2,-E531/'Carga-Descarga Año'!$B$5&gt;'SFV+BESS'!$I$7),-'SFV+BESS'!$I$7,IF(AND(E531&lt;0,L530+E531/$B$5&lt;$H$2),-MIN('SFV+BESS'!$I$7,L530-$H$2),0)))</f>
        <v>0</v>
      </c>
      <c r="I531" s="38">
        <f t="shared" si="617"/>
        <v>59.656000000000006</v>
      </c>
      <c r="J531" s="27">
        <f t="shared" si="619"/>
        <v>0</v>
      </c>
      <c r="K531" s="27">
        <f t="shared" si="618"/>
        <v>0</v>
      </c>
      <c r="L531" s="28">
        <f>IF((L530+F531+G531)&gt;=$B$2*'SFV+BESS'!$I$9, $B$2*'SFV+BESS'!$I$9, (L530+F531+G531))</f>
        <v>173.61249999999998</v>
      </c>
      <c r="M531" s="110">
        <f t="shared" si="620"/>
        <v>43.213871719938524</v>
      </c>
      <c r="R531" s="251"/>
      <c r="S531" s="41">
        <v>21.75</v>
      </c>
      <c r="T531" s="2">
        <f t="shared" si="605"/>
        <v>103.90307247760497</v>
      </c>
      <c r="U531" s="2">
        <f>Gen_Cons_Horario!B1301</f>
        <v>0</v>
      </c>
      <c r="V531" s="35">
        <f t="shared" si="580"/>
        <v>103.90307247760497</v>
      </c>
      <c r="W531" s="116">
        <f>IF(AND(V531&gt;0,V531*$B$4+AC530&lt;=$B$2*'SFV+BESS'!$I$9,V531&lt;'SFV+BESS'!$I$7), V531*$B$4, IF(AND(V531&gt;0,V531*$B$4+AC530&gt;$B$2*'SFV+BESS'!$I$9,V531*$B$4&lt;'SFV+BESS'!$I$7),$B$2*'SFV+BESS'!$I$9-AC530,IF(AND(V531&gt;0,V531*$B$4+AC530&gt;$B$2*'SFV+BESS'!$I$9,V531*$B$4&gt;'SFV+BESS'!$I$7,AC530&lt;$B$2*'SFV+BESS'!$I$9),$B$2*'SFV+BESS'!$I$9-AC530,IF(AND(V531&gt;0,V531*$B$4+AC530&lt;=$B$2*'SFV+BESS'!$I$9,V531&gt;'SFV+BESS'!$I$7),'SFV+BESS'!$I$7,0))))</f>
        <v>0</v>
      </c>
      <c r="X531" s="27">
        <f>IF(AND(V531&lt;0,AC530+V531/$B$5&gt;$H$2,-V531/'Carga-Descarga Año'!$B$5&lt;'SFV+BESS'!$I$7),V531/$B$5,IF(AND(V531&lt;0,AC530+V531/$B$5&gt;$H$2,-V531/'Carga-Descarga Año'!$B$5&gt;'SFV+BESS'!$I$7),-'SFV+BESS'!$I$7,IF(AND(V531&lt;0,AC530+V531/$B$5&lt;$H$2),-MIN('SFV+BESS'!$I$7,AC530-$H$2),0)))</f>
        <v>0</v>
      </c>
      <c r="Z531" s="33">
        <f t="shared" si="646"/>
        <v>0</v>
      </c>
      <c r="AA531" s="27">
        <f t="shared" si="621"/>
        <v>0</v>
      </c>
      <c r="AB531" s="27">
        <f t="shared" si="645"/>
        <v>0</v>
      </c>
      <c r="AC531" s="28">
        <f>IF((AC530+W531+X531)&gt;=$B$2*'SFV+BESS'!$I$9, $B$2*'SFV+BESS'!$I$9, (AC530+W531+X531))</f>
        <v>173.61249999999998</v>
      </c>
      <c r="AD531" s="110">
        <f t="shared" si="622"/>
        <v>103.90307247760497</v>
      </c>
      <c r="AI531" s="251"/>
      <c r="AJ531" s="41">
        <v>21.75</v>
      </c>
      <c r="AK531" s="52">
        <f t="shared" si="606"/>
        <v>95.435636670569934</v>
      </c>
      <c r="AL531" s="33">
        <f>Gen_Cons_Horario!B1973</f>
        <v>0</v>
      </c>
      <c r="AM531" s="35">
        <f t="shared" si="581"/>
        <v>95.435636670569934</v>
      </c>
      <c r="AN531" s="116">
        <f>IF(AND(AM531&gt;0,AM531*$B$4+AT530&lt;=$B$2*'SFV+BESS'!$I$9,AM531&lt;'SFV+BESS'!$I$7), AM531*$B$4, IF(AND(AM531&gt;0,AM531*$B$4+AT530&gt;$B$2*'SFV+BESS'!$I$9,AM531*$B$4&lt;'SFV+BESS'!$I$7),$B$2*'SFV+BESS'!$I$9-AT530,IF(AND(AM531&gt;0,AM531*$B$4+AT530&gt;$B$2*'SFV+BESS'!$I$9,AM531*$B$4&gt;'SFV+BESS'!$I$7,AT530&lt;$B$2*'SFV+BESS'!$I$9),$B$2*'SFV+BESS'!$I$9-AT530,IF(AND(AM531&gt;0,AM531*$B$4+AT530&lt;=$B$2*'SFV+BESS'!$I$9,AM531&gt;'SFV+BESS'!$I$7),'SFV+BESS'!$I$7,0))))</f>
        <v>0</v>
      </c>
      <c r="AO531" s="27">
        <f>IF(AND(AM531&lt;0,AT530+AM531/$B$5&gt;$H$2,-AM531/'Carga-Descarga Año'!$B$5&lt;'SFV+BESS'!$I$7),AM531/$B$5,IF(AND(AM531&lt;0,AT530+AM531/$B$5&gt;$H$2,-AM531/'Carga-Descarga Año'!$B$5&gt;'SFV+BESS'!$I$7),-'SFV+BESS'!$I$7,IF(AND(AM531&lt;0,AT530+AM531/$B$5&lt;$H$2),-MIN('SFV+BESS'!$I$7,AT530-$H$2),0)))</f>
        <v>0</v>
      </c>
      <c r="AP531" s="33"/>
      <c r="AQ531" s="33">
        <f t="shared" si="587"/>
        <v>0</v>
      </c>
      <c r="AR531" s="27">
        <f t="shared" si="623"/>
        <v>0</v>
      </c>
      <c r="AS531" s="27">
        <f t="shared" si="588"/>
        <v>0</v>
      </c>
      <c r="AT531" s="28">
        <f>IF((AT530+AN531+AO531)&gt;=$B$2*'SFV+BESS'!$I$9, $B$2*'SFV+BESS'!$I$9, (AT530+AN531+AO531))</f>
        <v>173.61249999999998</v>
      </c>
      <c r="AU531" s="110">
        <f t="shared" si="624"/>
        <v>95.435636670569934</v>
      </c>
      <c r="AZ531" s="251"/>
      <c r="BA531" s="41">
        <v>21.75</v>
      </c>
      <c r="BB531" s="33">
        <f t="shared" si="607"/>
        <v>62.728437042746478</v>
      </c>
      <c r="BC531" s="33">
        <f>Gen_Cons_Horario!B2717</f>
        <v>0</v>
      </c>
      <c r="BD531" s="35">
        <f t="shared" si="582"/>
        <v>62.728437042746478</v>
      </c>
      <c r="BE531" s="116">
        <f>IF(AND(BD531&gt;0,BD531*$B$4+BK530&lt;=$B$2*'SFV+BESS'!$I$9,BD531&lt;'SFV+BESS'!$I$7), BD531*$B$4, IF(AND(BD531&gt;0,BD531*$B$4+BK530&gt;$B$2*'SFV+BESS'!$I$9,BD531*$B$4&lt;'SFV+BESS'!$I$7),$B$2*'SFV+BESS'!$I$9-BK530,IF(AND(BD531&gt;0,BD531*$B$4+BK530&gt;$B$2*'SFV+BESS'!$I$9,BD531*$B$4&gt;'SFV+BESS'!$I$7,BK530&lt;$B$2*'SFV+BESS'!$I$9),$B$2*'SFV+BESS'!$I$9-BK530,IF(AND(BD531&gt;0,BD531*$B$4+BK530&lt;=$B$2*'SFV+BESS'!$I$9,BD531&gt;'SFV+BESS'!$I$7),'SFV+BESS'!$I$7,0))))</f>
        <v>0</v>
      </c>
      <c r="BF531" s="27">
        <f>IF(AND(BD531&lt;0,BK530+BD531/$B$5&gt;$H$2,-BD531/'Carga-Descarga Año'!$B$5&lt;'SFV+BESS'!$I$7),BD531/$B$5,IF(AND(BD531&lt;0,BK530+BD531/$B$5&gt;$H$2,-BD531/'Carga-Descarga Año'!$B$5&gt;'SFV+BESS'!$I$7),-'SFV+BESS'!$I$7,IF(AND(BD531&lt;0,BK530+BD531/$B$5&lt;$H$2),-MIN('SFV+BESS'!$I$7,BK530-$H$2),0)))</f>
        <v>0</v>
      </c>
      <c r="BG531" s="33"/>
      <c r="BH531" s="33">
        <f t="shared" si="589"/>
        <v>0</v>
      </c>
      <c r="BI531" s="27">
        <f t="shared" si="625"/>
        <v>0</v>
      </c>
      <c r="BJ531" s="27">
        <f t="shared" si="590"/>
        <v>0</v>
      </c>
      <c r="BK531" s="28">
        <f>IF((BK530+BE531+BF531)&gt;=$B$2*'SFV+BESS'!$I$9, $B$2*'SFV+BESS'!$I$9, (BK530+BE531+BF531))</f>
        <v>173.61249999999998</v>
      </c>
      <c r="BL531" s="110">
        <f t="shared" si="626"/>
        <v>62.728437042746478</v>
      </c>
      <c r="BQ531" s="251"/>
      <c r="BR531" s="41">
        <v>21.75</v>
      </c>
      <c r="BS531" s="33">
        <f t="shared" si="608"/>
        <v>20.952304175200414</v>
      </c>
      <c r="BT531" s="33">
        <f>Gen_Cons_Horario!B3437</f>
        <v>0</v>
      </c>
      <c r="BU531" s="35">
        <f t="shared" si="583"/>
        <v>20.952304175200414</v>
      </c>
      <c r="BV531" s="116">
        <f>IF(AND(BU531&gt;0,BU531*$B$4+CB530&lt;=$B$2*'SFV+BESS'!$I$9,BU531&lt;'SFV+BESS'!$I$7), BU531*$B$4, IF(AND(BU531&gt;0,BU531*$B$4+CB530&gt;$B$2*'SFV+BESS'!$I$9,BU531*$B$4&lt;'SFV+BESS'!$I$7),$B$2*'SFV+BESS'!$I$9-CB530,IF(AND(BU531&gt;0,BU531*$B$4+CB530&gt;$B$2*'SFV+BESS'!$I$9,BU531*$B$4&gt;'SFV+BESS'!$I$7,CB530&lt;$B$2*'SFV+BESS'!$I$9),$B$2*'SFV+BESS'!$I$9-CB530,IF(AND(BU531&gt;0,BU531*$B$4+CB530&lt;=$B$2*'SFV+BESS'!$I$9,BU531&gt;'SFV+BESS'!$I$7),'SFV+BESS'!$I$7,0))))</f>
        <v>0</v>
      </c>
      <c r="BW531" s="27">
        <f>IF(AND(BU531&lt;0,CB530+BU531/$B$5&gt;$H$2,-BU531/'Carga-Descarga Año'!$B$5&lt;'SFV+BESS'!$I$7),BU531/$B$5,IF(AND(BU531&lt;0,CB530+BU531/$B$5&gt;$H$2,-BU531/'Carga-Descarga Año'!$B$5&gt;'SFV+BESS'!$I$7),-'SFV+BESS'!$I$7,IF(AND(BU531&lt;0,CB530+BU531/$B$5&lt;$H$2),-MIN('SFV+BESS'!$I$7,CB530-$H$2),0)))</f>
        <v>0</v>
      </c>
      <c r="BX531" s="33"/>
      <c r="BY531" s="33">
        <f t="shared" si="591"/>
        <v>0</v>
      </c>
      <c r="BZ531" s="27">
        <f t="shared" si="627"/>
        <v>0</v>
      </c>
      <c r="CA531" s="27">
        <f t="shared" si="628"/>
        <v>0</v>
      </c>
      <c r="CB531" s="28">
        <f>IF((CB530+BV531+BW531)&gt;=$B$2*'SFV+BESS'!$I$9, $B$2*'SFV+BESS'!$I$9, (CB530+BV531+BW531))</f>
        <v>173.61249999999998</v>
      </c>
      <c r="CC531" s="110">
        <f t="shared" si="629"/>
        <v>20.952304175200414</v>
      </c>
      <c r="CH531" s="251"/>
      <c r="CI531" s="41">
        <v>21.75</v>
      </c>
      <c r="CJ531" s="33">
        <f t="shared" si="609"/>
        <v>15.237891096566022</v>
      </c>
      <c r="CK531" s="33">
        <f>Gen_Cons_Horario!B4181</f>
        <v>0</v>
      </c>
      <c r="CL531" s="35">
        <f t="shared" si="584"/>
        <v>15.237891096566022</v>
      </c>
      <c r="CM531" s="116">
        <f>IF(AND(CL531&gt;0,CL531*$B$4+CS530&lt;=$B$2*'SFV+BESS'!$I$9,CL531&lt;'SFV+BESS'!$I$7), CL531*$B$4, IF(AND(CL531&gt;0,CL531*$B$4+CS530&gt;$B$2*'SFV+BESS'!$I$9,CL531*$B$4&lt;'SFV+BESS'!$I$7),$B$2*'SFV+BESS'!$I$9-CS530,IF(AND(CL531&gt;0,CL531*$B$4+CS530&gt;$B$2*'SFV+BESS'!$I$9,CL531*$B$4&gt;'SFV+BESS'!$I$7,CS530&lt;$B$2*'SFV+BESS'!$I$9),$B$2*'SFV+BESS'!$I$9-CS530,IF(AND(CL531&gt;0,CL531*$B$4+CS530&lt;=$B$2*'SFV+BESS'!$I$9,CL531&gt;'SFV+BESS'!$I$7),'SFV+BESS'!$I$7,0))))</f>
        <v>0</v>
      </c>
      <c r="CN531" s="27">
        <f>IF(AND(CL531&lt;0,CS530+CL531/$B$5&gt;$H$2,-CL531/'Carga-Descarga Año'!$B$5&lt;'SFV+BESS'!$I$7),CL531/$B$5,IF(AND(CL531&lt;0,CS530+CL531/$B$5&gt;$H$2,-CL531/'Carga-Descarga Año'!$B$5&gt;'SFV+BESS'!$I$7),-'SFV+BESS'!$I$7,IF(AND(CL531&lt;0,CS530+CL531/$B$5&lt;$H$2),-MIN('SFV+BESS'!$I$7,CS530-$H$2),0)))</f>
        <v>0</v>
      </c>
      <c r="CO531" s="33"/>
      <c r="CP531" s="33">
        <f t="shared" si="592"/>
        <v>0</v>
      </c>
      <c r="CQ531" s="27">
        <f t="shared" si="630"/>
        <v>0</v>
      </c>
      <c r="CR531" s="27">
        <f t="shared" si="593"/>
        <v>0</v>
      </c>
      <c r="CS531" s="28">
        <f>IF((CS530+CM531+CN531)&gt;=$B$2*'SFV+BESS'!$I$9, $B$2*'SFV+BESS'!$I$9, (CS530+CM531+CN531))</f>
        <v>173.61249999999998</v>
      </c>
      <c r="CT531" s="110">
        <f t="shared" si="631"/>
        <v>15.237891096566022</v>
      </c>
      <c r="CY531" s="251"/>
      <c r="CZ531" s="41">
        <v>21.75</v>
      </c>
      <c r="DA531" s="33">
        <f t="shared" si="610"/>
        <v>22.399706331116558</v>
      </c>
      <c r="DB531" s="33">
        <f>Gen_Cons_Horario!B4901</f>
        <v>0</v>
      </c>
      <c r="DC531" s="35">
        <f t="shared" si="647"/>
        <v>22.399706331116558</v>
      </c>
      <c r="DD531" s="116">
        <f>IF(AND(DC531&gt;0,DC531*$B$4+DJ530&lt;=$B$2*'SFV+BESS'!$I$9,DC531&lt;'SFV+BESS'!$I$7), DC531*$B$4, IF(AND(DC531&gt;0,DC531*$B$4+DJ530&gt;$B$2*'SFV+BESS'!$I$9,DC531*$B$4&lt;'SFV+BESS'!$I$7),$B$2*'SFV+BESS'!$I$9-DJ530,IF(AND(DC531&gt;0,DC531*$B$4+DJ530&gt;$B$2*'SFV+BESS'!$I$9,DC531*$B$4&gt;'SFV+BESS'!$I$7,DJ530&lt;$B$2*'SFV+BESS'!$I$9),$B$2*'SFV+BESS'!$I$9-DJ530,IF(AND(DC531&gt;0,DC531*$B$4+DJ530&lt;=$B$2*'SFV+BESS'!$I$9,DC531&gt;'SFV+BESS'!$I$7),'SFV+BESS'!$I$7,0))))</f>
        <v>0</v>
      </c>
      <c r="DE531" s="27">
        <f>IF(AND(DC531&lt;0,DJ530+DC531/$B$5&gt;$H$2,-DC531/'Carga-Descarga Año'!$B$5&lt;'SFV+BESS'!$I$7),DC531/$B$5,IF(AND(DC531&lt;0,DJ530+DC531/$B$5&gt;$H$2,-DC531/'Carga-Descarga Año'!$B$5&gt;'SFV+BESS'!$I$7),-'SFV+BESS'!$I$7,IF(AND(DC531&lt;0,DJ530+DC531/$B$5&lt;$H$2),-MIN('SFV+BESS'!$I$7,DJ530-$H$2),0)))</f>
        <v>0</v>
      </c>
      <c r="DF531" s="33"/>
      <c r="DG531" s="33">
        <f t="shared" si="594"/>
        <v>0</v>
      </c>
      <c r="DH531" s="27">
        <f t="shared" si="632"/>
        <v>0</v>
      </c>
      <c r="DI531" s="27">
        <f t="shared" si="633"/>
        <v>0</v>
      </c>
      <c r="DJ531" s="28">
        <f>IF((DJ530+DD531+DE531)&gt;=$B$2*'SFV+BESS'!$I$9, $B$2*'SFV+BESS'!$I$9, (DJ530+DD531+DE531))</f>
        <v>173.61249999999998</v>
      </c>
      <c r="DK531" s="110">
        <f t="shared" si="634"/>
        <v>22.399706331116558</v>
      </c>
      <c r="DP531" s="251"/>
      <c r="DQ531" s="41">
        <v>21.75</v>
      </c>
      <c r="DR531" s="33">
        <f t="shared" si="611"/>
        <v>43.502380946179692</v>
      </c>
      <c r="DS531" s="33">
        <f>Gen_Cons_Horario!B5645</f>
        <v>0</v>
      </c>
      <c r="DT531" s="35">
        <f t="shared" si="648"/>
        <v>43.502380946179692</v>
      </c>
      <c r="DU531" s="116">
        <f>IF(AND(DT531&gt;0,DT531*$B$4+EA530&lt;=$B$2*'SFV+BESS'!$I$9,DT531&lt;'SFV+BESS'!$I$7), DT531*$B$4, IF(AND(DT531&gt;0,DT531*$B$4+EA530&gt;$B$2*'SFV+BESS'!$I$9,DT531*$B$4&lt;'SFV+BESS'!$I$7),$B$2*'SFV+BESS'!$I$9-EA530,IF(AND(DT531&gt;0,DT531*$B$4+EA530&gt;$B$2*'SFV+BESS'!$I$9,DT531*$B$4&gt;'SFV+BESS'!$I$7,EA530&lt;$B$2*'SFV+BESS'!$I$9),$B$2*'SFV+BESS'!$I$9-EA530,IF(AND(DT531&gt;0,DT531*$B$4+EA530&lt;=$B$2*'SFV+BESS'!$I$9,DT531&gt;'SFV+BESS'!$I$7),'SFV+BESS'!$I$7,0))))</f>
        <v>0</v>
      </c>
      <c r="DV531" s="27">
        <f>IF(AND(DT531&lt;0,EA530+DT531/$B$5&gt;$H$2,-DT531/'Carga-Descarga Año'!$B$5&lt;'SFV+BESS'!$I$7),DT531/$B$5,IF(AND(DT531&lt;0,EA530+DT531/$B$5&gt;$H$2,-DT531/'Carga-Descarga Año'!$B$5&gt;'SFV+BESS'!$I$7),-'SFV+BESS'!$I$7,IF(AND(DT531&lt;0,EA530+DT531/$B$5&lt;$H$2),-MIN('SFV+BESS'!$I$7,EA530-$H$2),0)))</f>
        <v>0</v>
      </c>
      <c r="DW531" s="33"/>
      <c r="DX531" s="33">
        <f t="shared" si="595"/>
        <v>0</v>
      </c>
      <c r="DY531" s="27">
        <f t="shared" si="635"/>
        <v>0</v>
      </c>
      <c r="DZ531" s="27">
        <f t="shared" si="596"/>
        <v>0</v>
      </c>
      <c r="EA531" s="28">
        <f>IF((EA530+DU531+DV531)&gt;=$B$2*'SFV+BESS'!$I$9, $B$2*'SFV+BESS'!$I$9, (EA530+DU531+DV531))</f>
        <v>173.61249999999998</v>
      </c>
      <c r="EB531" s="110">
        <f t="shared" si="636"/>
        <v>43.502380946179692</v>
      </c>
      <c r="EG531" s="251"/>
      <c r="EH531" s="41">
        <v>21.75</v>
      </c>
      <c r="EI531" s="33">
        <f t="shared" si="612"/>
        <v>59.658968947324041</v>
      </c>
      <c r="EJ531" s="33">
        <f>Gen_Cons_Horario!B6389</f>
        <v>0</v>
      </c>
      <c r="EK531" s="35">
        <f t="shared" si="649"/>
        <v>59.658968947324041</v>
      </c>
      <c r="EL531" s="116">
        <f>IF(AND(EK531&gt;0,EK531*$B$4+ER530&lt;=$B$2*'SFV+BESS'!$I$9,EK531&lt;'SFV+BESS'!$I$7), EK531*$B$4, IF(AND(EK531&gt;0,EK531*$B$4+ER530&gt;$B$2*'SFV+BESS'!$I$9,EK531*$B$4&lt;'SFV+BESS'!$I$7),$B$2*'SFV+BESS'!$I$9-ER530,IF(AND(EK531&gt;0,EK531*$B$4+ER530&gt;$B$2*'SFV+BESS'!$I$9,EK531*$B$4&gt;'SFV+BESS'!$I$7,ER530&lt;$B$2*'SFV+BESS'!$I$9),$B$2*'SFV+BESS'!$I$9-ER530,IF(AND(EK531&gt;0,EK531*$B$4+ER530&lt;=$B$2*'SFV+BESS'!$I$9,EK531&gt;'SFV+BESS'!$I$7),'SFV+BESS'!$I$7,0))))</f>
        <v>0</v>
      </c>
      <c r="EM531" s="27">
        <f>IF(AND(EK531&lt;0,ER530+EK531/$B$5&gt;$H$2,-EK531/'Carga-Descarga Año'!$B$5&lt;'SFV+BESS'!$I$7),EK531/$B$5,IF(AND(EK531&lt;0,ER530+EK531/$B$5&gt;$H$2,-EK531/'Carga-Descarga Año'!$B$5&gt;'SFV+BESS'!$I$7),-'SFV+BESS'!$I$7,IF(AND(EK531&lt;0,ER530+EK531/$B$5&lt;$H$2),-MIN('SFV+BESS'!$I$7,ER530-$H$2),0)))</f>
        <v>0</v>
      </c>
      <c r="EN531" s="33"/>
      <c r="EO531" s="33">
        <f t="shared" si="597"/>
        <v>0</v>
      </c>
      <c r="EP531" s="27">
        <f t="shared" si="637"/>
        <v>0</v>
      </c>
      <c r="EQ531" s="27">
        <f t="shared" si="598"/>
        <v>0</v>
      </c>
      <c r="ER531" s="28">
        <f>IF((ER530+EL531+EM531)&gt;=$B$2*'SFV+BESS'!$I$9, $B$2*'SFV+BESS'!$I$9, (ER530+EL531+EM531))</f>
        <v>173.61249999999998</v>
      </c>
      <c r="ES531" s="110">
        <f t="shared" si="638"/>
        <v>59.658968947324041</v>
      </c>
      <c r="EX531" s="251"/>
      <c r="EY531" s="41">
        <v>21.75</v>
      </c>
      <c r="EZ531" s="33">
        <f t="shared" si="613"/>
        <v>74.053982163182425</v>
      </c>
      <c r="FA531" s="33">
        <f>Gen_Cons_Horario!B7109</f>
        <v>0</v>
      </c>
      <c r="FB531" s="35">
        <f t="shared" si="650"/>
        <v>74.053982163182425</v>
      </c>
      <c r="FC531" s="116">
        <f>IF(AND(FB531&gt;0,FB531*$B$4+FI530&lt;=$B$2*'SFV+BESS'!$I$9,FB531&lt;'SFV+BESS'!$I$7), FB531*$B$4, IF(AND(FB531&gt;0,FB531*$B$4+FI530&gt;$B$2*'SFV+BESS'!$I$9,FB531*$B$4&lt;'SFV+BESS'!$I$7),$B$2*'SFV+BESS'!$I$9-FI530,IF(AND(FB531&gt;0,FB531*$B$4+FI530&gt;$B$2*'SFV+BESS'!$I$9,FB531*$B$4&gt;'SFV+BESS'!$I$7,FI530&lt;$B$2*'SFV+BESS'!$I$9),$B$2*'SFV+BESS'!$I$9-FI530,IF(AND(FB531&gt;0,FB531*$B$4+FI530&lt;=$B$2*'SFV+BESS'!$I$9,FB531&gt;'SFV+BESS'!$I$7),'SFV+BESS'!$I$7,0))))</f>
        <v>0</v>
      </c>
      <c r="FD531" s="27">
        <f>IF(AND(FB531&lt;0,FI530+FB531/$B$5&gt;$H$2,-FB531/'Carga-Descarga Año'!$B$5&lt;'SFV+BESS'!$I$7),FB531/$B$5,IF(AND(FB531&lt;0,FI530+FB531/$B$5&gt;$H$2,-FB531/'Carga-Descarga Año'!$B$5&gt;'SFV+BESS'!$I$7),-'SFV+BESS'!$I$7,IF(AND(FB531&lt;0,FI530+FB531/$B$5&lt;$H$2),-MIN('SFV+BESS'!$I$7,FI530-$H$2),0)))</f>
        <v>0</v>
      </c>
      <c r="FE531" s="33"/>
      <c r="FF531" s="33">
        <f t="shared" si="599"/>
        <v>0</v>
      </c>
      <c r="FG531" s="27">
        <f t="shared" si="639"/>
        <v>0</v>
      </c>
      <c r="FH531" s="27">
        <f t="shared" si="600"/>
        <v>0</v>
      </c>
      <c r="FI531" s="28">
        <f>IF((FI530+FC531+FD531)&gt;=$B$2*'SFV+BESS'!$I$9, $B$2*'SFV+BESS'!$I$9, (FI530+FC531+FD531))</f>
        <v>173.61249999999998</v>
      </c>
      <c r="FJ531" s="110">
        <f t="shared" si="640"/>
        <v>74.053982163182425</v>
      </c>
      <c r="FO531" s="251"/>
      <c r="FP531" s="41">
        <v>21.75</v>
      </c>
      <c r="FQ531" s="33">
        <f t="shared" si="614"/>
        <v>90.474946527938982</v>
      </c>
      <c r="FR531" s="33">
        <f>Gen_Cons_Horario!B7853</f>
        <v>0</v>
      </c>
      <c r="FS531" s="35">
        <f t="shared" si="651"/>
        <v>90.474946527938982</v>
      </c>
      <c r="FT531" s="116">
        <f>IF(AND(FS531&gt;0,FS531*$B$4+FZ530&lt;=$B$2*'SFV+BESS'!$I$9,FS531&lt;'SFV+BESS'!$I$7), FS531*$B$4, IF(AND(FS531&gt;0,FS531*$B$4+FZ530&gt;$B$2*'SFV+BESS'!$I$9,FS531*$B$4&lt;'SFV+BESS'!$I$7),$B$2*'SFV+BESS'!$I$9-FZ530,IF(AND(FS531&gt;0,FS531*$B$4+FZ530&gt;$B$2*'SFV+BESS'!$I$9,FS531*$B$4&gt;'SFV+BESS'!$I$7,FZ530&lt;$B$2*'SFV+BESS'!$I$9),$B$2*'SFV+BESS'!$I$9-FZ530,IF(AND(FS531&gt;0,FS531*$B$4+FZ530&lt;=$B$2*'SFV+BESS'!$I$9,FS531&gt;'SFV+BESS'!$I$7),'SFV+BESS'!$I$7,0))))</f>
        <v>0</v>
      </c>
      <c r="FU531" s="27">
        <f>IF(AND(FS531&lt;0,FZ530+FS531/$B$5&gt;$H$2,-FS531/'Carga-Descarga Año'!$B$5&lt;'SFV+BESS'!$I$7),FS531/$B$5,IF(AND(FS531&lt;0,FZ530+FS531/$B$5&gt;$H$2,-FS531/'Carga-Descarga Año'!$B$5&gt;'SFV+BESS'!$I$7),-'SFV+BESS'!$I$7,IF(AND(FS531&lt;0,FZ530+FS531/$B$5&lt;$H$2),-MIN('SFV+BESS'!$I$7,FZ530-$H$2),0)))</f>
        <v>0</v>
      </c>
      <c r="FV531" s="33"/>
      <c r="FW531" s="33">
        <f t="shared" si="601"/>
        <v>0</v>
      </c>
      <c r="FX531" s="27">
        <f t="shared" si="641"/>
        <v>0</v>
      </c>
      <c r="FY531" s="27">
        <f t="shared" si="602"/>
        <v>0</v>
      </c>
      <c r="FZ531" s="28">
        <f>IF((FZ530+FT531+FU531)&gt;=$B$2*'SFV+BESS'!$I$9, $B$2*'SFV+BESS'!$I$9, (FZ530+FT531+FU531))</f>
        <v>173.61249999999998</v>
      </c>
      <c r="GA531" s="110">
        <f t="shared" si="642"/>
        <v>90.474946527938982</v>
      </c>
      <c r="GF531" s="251"/>
      <c r="GG531" s="41">
        <v>21.75</v>
      </c>
      <c r="GH531" s="33">
        <f t="shared" si="615"/>
        <v>95.072145615161062</v>
      </c>
      <c r="GI531" s="33">
        <f>Gen_Cons_Horario!B8573</f>
        <v>22.371000000000002</v>
      </c>
      <c r="GJ531" s="35">
        <f t="shared" si="585"/>
        <v>72.701145615161067</v>
      </c>
      <c r="GK531" s="116">
        <f>IF(AND(GJ531&gt;0,GJ531*$B$4+GQ530&lt;=$B$2*'SFV+BESS'!$I$9,GJ531&lt;'SFV+BESS'!$I$7), GJ531*$B$4, IF(AND(GJ531&gt;0,GJ531*$B$4+GQ530&gt;$B$2*'SFV+BESS'!$I$9,GJ531*$B$4&lt;'SFV+BESS'!$I$7),$B$2*'SFV+BESS'!$I$9-GQ530,IF(AND(GJ531&gt;0,GJ531*$B$4+GQ530&gt;$B$2*'SFV+BESS'!$I$9,GJ531*$B$4&gt;'SFV+BESS'!$I$7,GQ530&lt;$B$2*'SFV+BESS'!$I$9),$B$2*'SFV+BESS'!$I$9-GQ530,IF(AND(GJ531&gt;0,GJ531*$B$4+GQ530&lt;=$B$2*'SFV+BESS'!$I$9,GJ531&gt;'SFV+BESS'!$I$7),'SFV+BESS'!$I$7,0))))</f>
        <v>0</v>
      </c>
      <c r="GL531" s="27">
        <f>IF(AND(GJ531&lt;0,GQ530+GJ531/$B$5&gt;$H$2,-GJ531/'Carga-Descarga Año'!$B$5&lt;'SFV+BESS'!$I$7),GJ531/$B$5,IF(AND(GJ531&lt;0,GQ530+GJ531/$B$5&gt;$H$2,-GJ531/'Carga-Descarga Año'!$B$5&gt;'SFV+BESS'!$I$7),-'SFV+BESS'!$I$7,IF(AND(GJ531&lt;0,GQ530+GJ531/$B$5&lt;$H$2),-MIN('SFV+BESS'!$I$7,GQ530-$H$2),0)))</f>
        <v>0</v>
      </c>
      <c r="GM531" s="33"/>
      <c r="GN531" s="33">
        <f t="shared" si="603"/>
        <v>22.371000000000002</v>
      </c>
      <c r="GO531" s="27">
        <f t="shared" si="643"/>
        <v>0</v>
      </c>
      <c r="GP531" s="27">
        <f t="shared" si="604"/>
        <v>0</v>
      </c>
      <c r="GQ531" s="28">
        <f>IF((GQ530+GK531+GL531)&gt;=$B$2*'SFV+BESS'!$I$9, $B$2*'SFV+BESS'!$I$9, (GQ530+GK531+GL531))</f>
        <v>173.61249999999998</v>
      </c>
      <c r="GR531" s="110">
        <f t="shared" si="644"/>
        <v>72.701145615161067</v>
      </c>
    </row>
    <row r="532" spans="1:200">
      <c r="A532" s="249"/>
      <c r="B532" s="41">
        <v>21.7916666666667</v>
      </c>
      <c r="C532" s="38">
        <f t="shared" si="586"/>
        <v>79.925483788312661</v>
      </c>
      <c r="D532" s="2">
        <f>Gen_Cons_Horario!B558</f>
        <v>59.656000000000006</v>
      </c>
      <c r="E532" s="140">
        <f t="shared" si="616"/>
        <v>20.269483788312655</v>
      </c>
      <c r="F532" s="116">
        <f>IF(AND(E532&gt;0,E532*$B$4+L531&lt;=$B$2*'SFV+BESS'!$I$9,E532&lt;'SFV+BESS'!$I$7), E532*$B$4, IF(AND(E532&gt;0,E532*$B$4+L531&gt;$B$2*'SFV+BESS'!$I$9,E532*$B$4&lt;'SFV+BESS'!$I$7),$B$2*'SFV+BESS'!$I$9-L531,IF(AND(E532&gt;0,E532*$B$4+L531&gt;$B$2*'SFV+BESS'!$I$9,E532*$B$4&gt;'SFV+BESS'!$I$7,L531&lt;$B$2*'SFV+BESS'!$I$9),$B$2*'SFV+BESS'!$I$9-L531,IF(AND(E532&gt;0,E532*$B$4+L531&lt;=$B$2*'SFV+BESS'!$I$9,E532&gt;'SFV+BESS'!$I$7),'SFV+BESS'!$I$7,0))))</f>
        <v>0</v>
      </c>
      <c r="G532" s="27">
        <f>IF(AND(E532&lt;0,L531+E532/$B$5&gt;$H$2,-E532/'Carga-Descarga Año'!$B$5&lt;'SFV+BESS'!$I$7),E532/$B$5,IF(AND(E532&lt;0,L531+E532/$B$5&gt;$H$2,-E532/'Carga-Descarga Año'!$B$5&gt;'SFV+BESS'!$I$7),-'SFV+BESS'!$I$7,IF(AND(E532&lt;0,L531+E532/$B$5&lt;$H$2),-MIN('SFV+BESS'!$I$7,L531-$H$2),0)))</f>
        <v>0</v>
      </c>
      <c r="I532" s="38">
        <f t="shared" si="617"/>
        <v>59.656000000000006</v>
      </c>
      <c r="J532" s="27">
        <f t="shared" si="619"/>
        <v>0</v>
      </c>
      <c r="K532" s="27">
        <f t="shared" si="618"/>
        <v>0</v>
      </c>
      <c r="L532" s="28">
        <f>IF((L531+F532+G532)&gt;=$B$2*'SFV+BESS'!$I$9, $B$2*'SFV+BESS'!$I$9, (L531+F532+G532))</f>
        <v>173.61249999999998</v>
      </c>
      <c r="M532" s="110">
        <f t="shared" si="620"/>
        <v>20.269483788312655</v>
      </c>
      <c r="R532" s="251"/>
      <c r="S532" s="41">
        <v>21.7916666666667</v>
      </c>
      <c r="T532" s="2">
        <f t="shared" si="605"/>
        <v>73.959352377759757</v>
      </c>
      <c r="U532" s="2">
        <f>Gen_Cons_Horario!B1302</f>
        <v>0</v>
      </c>
      <c r="V532" s="35">
        <f t="shared" si="580"/>
        <v>73.959352377759757</v>
      </c>
      <c r="W532" s="116">
        <f>IF(AND(V532&gt;0,V532*$B$4+AC531&lt;=$B$2*'SFV+BESS'!$I$9,V532&lt;'SFV+BESS'!$I$7), V532*$B$4, IF(AND(V532&gt;0,V532*$B$4+AC531&gt;$B$2*'SFV+BESS'!$I$9,V532*$B$4&lt;'SFV+BESS'!$I$7),$B$2*'SFV+BESS'!$I$9-AC531,IF(AND(V532&gt;0,V532*$B$4+AC531&gt;$B$2*'SFV+BESS'!$I$9,V532*$B$4&gt;'SFV+BESS'!$I$7,AC531&lt;$B$2*'SFV+BESS'!$I$9),$B$2*'SFV+BESS'!$I$9-AC531,IF(AND(V532&gt;0,V532*$B$4+AC531&lt;=$B$2*'SFV+BESS'!$I$9,V532&gt;'SFV+BESS'!$I$7),'SFV+BESS'!$I$7,0))))</f>
        <v>0</v>
      </c>
      <c r="X532" s="27">
        <f>IF(AND(V532&lt;0,AC531+V532/$B$5&gt;$H$2,-V532/'Carga-Descarga Año'!$B$5&lt;'SFV+BESS'!$I$7),V532/$B$5,IF(AND(V532&lt;0,AC531+V532/$B$5&gt;$H$2,-V532/'Carga-Descarga Año'!$B$5&gt;'SFV+BESS'!$I$7),-'SFV+BESS'!$I$7,IF(AND(V532&lt;0,AC531+V532/$B$5&lt;$H$2),-MIN('SFV+BESS'!$I$7,AC531-$H$2),0)))</f>
        <v>0</v>
      </c>
      <c r="Z532" s="33">
        <f t="shared" si="646"/>
        <v>0</v>
      </c>
      <c r="AA532" s="27">
        <f t="shared" si="621"/>
        <v>0</v>
      </c>
      <c r="AB532" s="27">
        <f t="shared" si="645"/>
        <v>0</v>
      </c>
      <c r="AC532" s="28">
        <f>IF((AC531+W532+X532)&gt;=$B$2*'SFV+BESS'!$I$9, $B$2*'SFV+BESS'!$I$9, (AC531+W532+X532))</f>
        <v>173.61249999999998</v>
      </c>
      <c r="AD532" s="110">
        <f t="shared" si="622"/>
        <v>73.959352377759757</v>
      </c>
      <c r="AI532" s="251"/>
      <c r="AJ532" s="41">
        <v>21.7916666666667</v>
      </c>
      <c r="AK532" s="52">
        <f t="shared" si="606"/>
        <v>36.25870067053912</v>
      </c>
      <c r="AL532" s="33">
        <f>Gen_Cons_Horario!B1974</f>
        <v>0</v>
      </c>
      <c r="AM532" s="35">
        <f t="shared" si="581"/>
        <v>36.25870067053912</v>
      </c>
      <c r="AN532" s="116">
        <f>IF(AND(AM532&gt;0,AM532*$B$4+AT531&lt;=$B$2*'SFV+BESS'!$I$9,AM532&lt;'SFV+BESS'!$I$7), AM532*$B$4, IF(AND(AM532&gt;0,AM532*$B$4+AT531&gt;$B$2*'SFV+BESS'!$I$9,AM532*$B$4&lt;'SFV+BESS'!$I$7),$B$2*'SFV+BESS'!$I$9-AT531,IF(AND(AM532&gt;0,AM532*$B$4+AT531&gt;$B$2*'SFV+BESS'!$I$9,AM532*$B$4&gt;'SFV+BESS'!$I$7,AT531&lt;$B$2*'SFV+BESS'!$I$9),$B$2*'SFV+BESS'!$I$9-AT531,IF(AND(AM532&gt;0,AM532*$B$4+AT531&lt;=$B$2*'SFV+BESS'!$I$9,AM532&gt;'SFV+BESS'!$I$7),'SFV+BESS'!$I$7,0))))</f>
        <v>0</v>
      </c>
      <c r="AO532" s="27">
        <f>IF(AND(AM532&lt;0,AT531+AM532/$B$5&gt;$H$2,-AM532/'Carga-Descarga Año'!$B$5&lt;'SFV+BESS'!$I$7),AM532/$B$5,IF(AND(AM532&lt;0,AT531+AM532/$B$5&gt;$H$2,-AM532/'Carga-Descarga Año'!$B$5&gt;'SFV+BESS'!$I$7),-'SFV+BESS'!$I$7,IF(AND(AM532&lt;0,AT531+AM532/$B$5&lt;$H$2),-MIN('SFV+BESS'!$I$7,AT531-$H$2),0)))</f>
        <v>0</v>
      </c>
      <c r="AP532" s="33"/>
      <c r="AQ532" s="33">
        <f t="shared" si="587"/>
        <v>0</v>
      </c>
      <c r="AR532" s="27">
        <f t="shared" si="623"/>
        <v>0</v>
      </c>
      <c r="AS532" s="27">
        <f t="shared" si="588"/>
        <v>0</v>
      </c>
      <c r="AT532" s="28">
        <f>IF((AT531+AN532+AO532)&gt;=$B$2*'SFV+BESS'!$I$9, $B$2*'SFV+BESS'!$I$9, (AT531+AN532+AO532))</f>
        <v>173.61249999999998</v>
      </c>
      <c r="AU532" s="110">
        <f t="shared" si="624"/>
        <v>36.25870067053912</v>
      </c>
      <c r="AZ532" s="251"/>
      <c r="BA532" s="41">
        <v>21.7916666666667</v>
      </c>
      <c r="BB532" s="33">
        <f t="shared" si="607"/>
        <v>0.19541569172195167</v>
      </c>
      <c r="BC532" s="33">
        <f>Gen_Cons_Horario!B2718</f>
        <v>0</v>
      </c>
      <c r="BD532" s="35">
        <f t="shared" si="582"/>
        <v>0.19541569172195167</v>
      </c>
      <c r="BE532" s="116">
        <f>IF(AND(BD532&gt;0,BD532*$B$4+BK531&lt;=$B$2*'SFV+BESS'!$I$9,BD532&lt;'SFV+BESS'!$I$7), BD532*$B$4, IF(AND(BD532&gt;0,BD532*$B$4+BK531&gt;$B$2*'SFV+BESS'!$I$9,BD532*$B$4&lt;'SFV+BESS'!$I$7),$B$2*'SFV+BESS'!$I$9-BK531,IF(AND(BD532&gt;0,BD532*$B$4+BK531&gt;$B$2*'SFV+BESS'!$I$9,BD532*$B$4&gt;'SFV+BESS'!$I$7,BK531&lt;$B$2*'SFV+BESS'!$I$9),$B$2*'SFV+BESS'!$I$9-BK531,IF(AND(BD532&gt;0,BD532*$B$4+BK531&lt;=$B$2*'SFV+BESS'!$I$9,BD532&gt;'SFV+BESS'!$I$7),'SFV+BESS'!$I$7,0))))</f>
        <v>0</v>
      </c>
      <c r="BF532" s="27">
        <f>IF(AND(BD532&lt;0,BK531+BD532/$B$5&gt;$H$2,-BD532/'Carga-Descarga Año'!$B$5&lt;'SFV+BESS'!$I$7),BD532/$B$5,IF(AND(BD532&lt;0,BK531+BD532/$B$5&gt;$H$2,-BD532/'Carga-Descarga Año'!$B$5&gt;'SFV+BESS'!$I$7),-'SFV+BESS'!$I$7,IF(AND(BD532&lt;0,BK531+BD532/$B$5&lt;$H$2),-MIN('SFV+BESS'!$I$7,BK531-$H$2),0)))</f>
        <v>0</v>
      </c>
      <c r="BG532" s="33"/>
      <c r="BH532" s="33">
        <f t="shared" si="589"/>
        <v>0</v>
      </c>
      <c r="BI532" s="27">
        <f t="shared" si="625"/>
        <v>0</v>
      </c>
      <c r="BJ532" s="27">
        <f t="shared" si="590"/>
        <v>0</v>
      </c>
      <c r="BK532" s="28">
        <f>IF((BK531+BE532+BF532)&gt;=$B$2*'SFV+BESS'!$I$9, $B$2*'SFV+BESS'!$I$9, (BK531+BE532+BF532))</f>
        <v>173.61249999999998</v>
      </c>
      <c r="BL532" s="110">
        <f t="shared" si="626"/>
        <v>0.19541569172195167</v>
      </c>
      <c r="BQ532" s="251"/>
      <c r="BR532" s="41">
        <v>21.7916666666667</v>
      </c>
      <c r="BS532" s="33">
        <f t="shared" si="608"/>
        <v>0</v>
      </c>
      <c r="BT532" s="33">
        <f>Gen_Cons_Horario!B3438</f>
        <v>0</v>
      </c>
      <c r="BU532" s="35">
        <f t="shared" si="583"/>
        <v>0</v>
      </c>
      <c r="BV532" s="116">
        <f>IF(AND(BU532&gt;0,BU532*$B$4+CB531&lt;=$B$2*'SFV+BESS'!$I$9,BU532&lt;'SFV+BESS'!$I$7), BU532*$B$4, IF(AND(BU532&gt;0,BU532*$B$4+CB531&gt;$B$2*'SFV+BESS'!$I$9,BU532*$B$4&lt;'SFV+BESS'!$I$7),$B$2*'SFV+BESS'!$I$9-CB531,IF(AND(BU532&gt;0,BU532*$B$4+CB531&gt;$B$2*'SFV+BESS'!$I$9,BU532*$B$4&gt;'SFV+BESS'!$I$7,CB531&lt;$B$2*'SFV+BESS'!$I$9),$B$2*'SFV+BESS'!$I$9-CB531,IF(AND(BU532&gt;0,BU532*$B$4+CB531&lt;=$B$2*'SFV+BESS'!$I$9,BU532&gt;'SFV+BESS'!$I$7),'SFV+BESS'!$I$7,0))))</f>
        <v>0</v>
      </c>
      <c r="BW532" s="27">
        <f>IF(AND(BU532&lt;0,CB531+BU532/$B$5&gt;$H$2,-BU532/'Carga-Descarga Año'!$B$5&lt;'SFV+BESS'!$I$7),BU532/$B$5,IF(AND(BU532&lt;0,CB531+BU532/$B$5&gt;$H$2,-BU532/'Carga-Descarga Año'!$B$5&gt;'SFV+BESS'!$I$7),-'SFV+BESS'!$I$7,IF(AND(BU532&lt;0,CB531+BU532/$B$5&lt;$H$2),-MIN('SFV+BESS'!$I$7,CB531-$H$2),0)))</f>
        <v>0</v>
      </c>
      <c r="BX532" s="33"/>
      <c r="BY532" s="33">
        <f t="shared" si="591"/>
        <v>0</v>
      </c>
      <c r="BZ532" s="27">
        <f t="shared" si="627"/>
        <v>0</v>
      </c>
      <c r="CA532" s="27">
        <f t="shared" si="628"/>
        <v>0</v>
      </c>
      <c r="CB532" s="28">
        <f>IF((CB531+BV532+BW532)&gt;=$B$2*'SFV+BESS'!$I$9, $B$2*'SFV+BESS'!$I$9, (CB531+BV532+BW532))</f>
        <v>173.61249999999998</v>
      </c>
      <c r="CC532" s="110">
        <f t="shared" si="629"/>
        <v>0</v>
      </c>
      <c r="CH532" s="251"/>
      <c r="CI532" s="41">
        <v>21.7916666666667</v>
      </c>
      <c r="CJ532" s="33">
        <f t="shared" si="609"/>
        <v>0</v>
      </c>
      <c r="CK532" s="33">
        <f>Gen_Cons_Horario!B4182</f>
        <v>0</v>
      </c>
      <c r="CL532" s="35">
        <f t="shared" si="584"/>
        <v>0</v>
      </c>
      <c r="CM532" s="116">
        <f>IF(AND(CL532&gt;0,CL532*$B$4+CS531&lt;=$B$2*'SFV+BESS'!$I$9,CL532&lt;'SFV+BESS'!$I$7), CL532*$B$4, IF(AND(CL532&gt;0,CL532*$B$4+CS531&gt;$B$2*'SFV+BESS'!$I$9,CL532*$B$4&lt;'SFV+BESS'!$I$7),$B$2*'SFV+BESS'!$I$9-CS531,IF(AND(CL532&gt;0,CL532*$B$4+CS531&gt;$B$2*'SFV+BESS'!$I$9,CL532*$B$4&gt;'SFV+BESS'!$I$7,CS531&lt;$B$2*'SFV+BESS'!$I$9),$B$2*'SFV+BESS'!$I$9-CS531,IF(AND(CL532&gt;0,CL532*$B$4+CS531&lt;=$B$2*'SFV+BESS'!$I$9,CL532&gt;'SFV+BESS'!$I$7),'SFV+BESS'!$I$7,0))))</f>
        <v>0</v>
      </c>
      <c r="CN532" s="27">
        <f>IF(AND(CL532&lt;0,CS531+CL532/$B$5&gt;$H$2,-CL532/'Carga-Descarga Año'!$B$5&lt;'SFV+BESS'!$I$7),CL532/$B$5,IF(AND(CL532&lt;0,CS531+CL532/$B$5&gt;$H$2,-CL532/'Carga-Descarga Año'!$B$5&gt;'SFV+BESS'!$I$7),-'SFV+BESS'!$I$7,IF(AND(CL532&lt;0,CS531+CL532/$B$5&lt;$H$2),-MIN('SFV+BESS'!$I$7,CS531-$H$2),0)))</f>
        <v>0</v>
      </c>
      <c r="CO532" s="33"/>
      <c r="CP532" s="33">
        <f t="shared" si="592"/>
        <v>0</v>
      </c>
      <c r="CQ532" s="27">
        <f t="shared" si="630"/>
        <v>0</v>
      </c>
      <c r="CR532" s="27">
        <f t="shared" si="593"/>
        <v>0</v>
      </c>
      <c r="CS532" s="28">
        <f>IF((CS531+CM532+CN532)&gt;=$B$2*'SFV+BESS'!$I$9, $B$2*'SFV+BESS'!$I$9, (CS531+CM532+CN532))</f>
        <v>173.61249999999998</v>
      </c>
      <c r="CT532" s="110">
        <f t="shared" si="631"/>
        <v>0</v>
      </c>
      <c r="CY532" s="251"/>
      <c r="CZ532" s="41">
        <v>21.7916666666667</v>
      </c>
      <c r="DA532" s="33">
        <f t="shared" si="610"/>
        <v>0</v>
      </c>
      <c r="DB532" s="33">
        <f>Gen_Cons_Horario!B4902</f>
        <v>0</v>
      </c>
      <c r="DC532" s="35">
        <f t="shared" si="647"/>
        <v>0</v>
      </c>
      <c r="DD532" s="116">
        <f>IF(AND(DC532&gt;0,DC532*$B$4+DJ531&lt;=$B$2*'SFV+BESS'!$I$9,DC532&lt;'SFV+BESS'!$I$7), DC532*$B$4, IF(AND(DC532&gt;0,DC532*$B$4+DJ531&gt;$B$2*'SFV+BESS'!$I$9,DC532*$B$4&lt;'SFV+BESS'!$I$7),$B$2*'SFV+BESS'!$I$9-DJ531,IF(AND(DC532&gt;0,DC532*$B$4+DJ531&gt;$B$2*'SFV+BESS'!$I$9,DC532*$B$4&gt;'SFV+BESS'!$I$7,DJ531&lt;$B$2*'SFV+BESS'!$I$9),$B$2*'SFV+BESS'!$I$9-DJ531,IF(AND(DC532&gt;0,DC532*$B$4+DJ531&lt;=$B$2*'SFV+BESS'!$I$9,DC532&gt;'SFV+BESS'!$I$7),'SFV+BESS'!$I$7,0))))</f>
        <v>0</v>
      </c>
      <c r="DE532" s="27">
        <f>IF(AND(DC532&lt;0,DJ531+DC532/$B$5&gt;$H$2,-DC532/'Carga-Descarga Año'!$B$5&lt;'SFV+BESS'!$I$7),DC532/$B$5,IF(AND(DC532&lt;0,DJ531+DC532/$B$5&gt;$H$2,-DC532/'Carga-Descarga Año'!$B$5&gt;'SFV+BESS'!$I$7),-'SFV+BESS'!$I$7,IF(AND(DC532&lt;0,DJ531+DC532/$B$5&lt;$H$2),-MIN('SFV+BESS'!$I$7,DJ531-$H$2),0)))</f>
        <v>0</v>
      </c>
      <c r="DF532" s="33"/>
      <c r="DG532" s="33">
        <f t="shared" si="594"/>
        <v>0</v>
      </c>
      <c r="DH532" s="27">
        <f t="shared" si="632"/>
        <v>0</v>
      </c>
      <c r="DI532" s="27">
        <f t="shared" si="633"/>
        <v>0</v>
      </c>
      <c r="DJ532" s="28">
        <f>IF((DJ531+DD532+DE532)&gt;=$B$2*'SFV+BESS'!$I$9, $B$2*'SFV+BESS'!$I$9, (DJ531+DD532+DE532))</f>
        <v>173.61249999999998</v>
      </c>
      <c r="DK532" s="110">
        <f t="shared" si="634"/>
        <v>0</v>
      </c>
      <c r="DP532" s="251"/>
      <c r="DQ532" s="41">
        <v>21.7916666666667</v>
      </c>
      <c r="DR532" s="33">
        <f t="shared" si="611"/>
        <v>0</v>
      </c>
      <c r="DS532" s="33">
        <f>Gen_Cons_Horario!B5646</f>
        <v>0</v>
      </c>
      <c r="DT532" s="35">
        <f t="shared" si="648"/>
        <v>0</v>
      </c>
      <c r="DU532" s="116">
        <f>IF(AND(DT532&gt;0,DT532*$B$4+EA531&lt;=$B$2*'SFV+BESS'!$I$9,DT532&lt;'SFV+BESS'!$I$7), DT532*$B$4, IF(AND(DT532&gt;0,DT532*$B$4+EA531&gt;$B$2*'SFV+BESS'!$I$9,DT532*$B$4&lt;'SFV+BESS'!$I$7),$B$2*'SFV+BESS'!$I$9-EA531,IF(AND(DT532&gt;0,DT532*$B$4+EA531&gt;$B$2*'SFV+BESS'!$I$9,DT532*$B$4&gt;'SFV+BESS'!$I$7,EA531&lt;$B$2*'SFV+BESS'!$I$9),$B$2*'SFV+BESS'!$I$9-EA531,IF(AND(DT532&gt;0,DT532*$B$4+EA531&lt;=$B$2*'SFV+BESS'!$I$9,DT532&gt;'SFV+BESS'!$I$7),'SFV+BESS'!$I$7,0))))</f>
        <v>0</v>
      </c>
      <c r="DV532" s="27">
        <f>IF(AND(DT532&lt;0,EA531+DT532/$B$5&gt;$H$2,-DT532/'Carga-Descarga Año'!$B$5&lt;'SFV+BESS'!$I$7),DT532/$B$5,IF(AND(DT532&lt;0,EA531+DT532/$B$5&gt;$H$2,-DT532/'Carga-Descarga Año'!$B$5&gt;'SFV+BESS'!$I$7),-'SFV+BESS'!$I$7,IF(AND(DT532&lt;0,EA531+DT532/$B$5&lt;$H$2),-MIN('SFV+BESS'!$I$7,EA531-$H$2),0)))</f>
        <v>0</v>
      </c>
      <c r="DW532" s="33"/>
      <c r="DX532" s="33">
        <f t="shared" si="595"/>
        <v>0</v>
      </c>
      <c r="DY532" s="27">
        <f t="shared" si="635"/>
        <v>0</v>
      </c>
      <c r="DZ532" s="27">
        <f t="shared" si="596"/>
        <v>0</v>
      </c>
      <c r="EA532" s="28">
        <f>IF((EA531+DU532+DV532)&gt;=$B$2*'SFV+BESS'!$I$9, $B$2*'SFV+BESS'!$I$9, (EA531+DU532+DV532))</f>
        <v>173.61249999999998</v>
      </c>
      <c r="EB532" s="110">
        <f t="shared" si="636"/>
        <v>0</v>
      </c>
      <c r="EG532" s="251"/>
      <c r="EH532" s="41">
        <v>21.7916666666667</v>
      </c>
      <c r="EI532" s="33">
        <f t="shared" si="612"/>
        <v>9.0697756845593993</v>
      </c>
      <c r="EJ532" s="33">
        <f>Gen_Cons_Horario!B6390</f>
        <v>0</v>
      </c>
      <c r="EK532" s="35">
        <f t="shared" si="649"/>
        <v>9.0697756845593993</v>
      </c>
      <c r="EL532" s="116">
        <f>IF(AND(EK532&gt;0,EK532*$B$4+ER531&lt;=$B$2*'SFV+BESS'!$I$9,EK532&lt;'SFV+BESS'!$I$7), EK532*$B$4, IF(AND(EK532&gt;0,EK532*$B$4+ER531&gt;$B$2*'SFV+BESS'!$I$9,EK532*$B$4&lt;'SFV+BESS'!$I$7),$B$2*'SFV+BESS'!$I$9-ER531,IF(AND(EK532&gt;0,EK532*$B$4+ER531&gt;$B$2*'SFV+BESS'!$I$9,EK532*$B$4&gt;'SFV+BESS'!$I$7,ER531&lt;$B$2*'SFV+BESS'!$I$9),$B$2*'SFV+BESS'!$I$9-ER531,IF(AND(EK532&gt;0,EK532*$B$4+ER531&lt;=$B$2*'SFV+BESS'!$I$9,EK532&gt;'SFV+BESS'!$I$7),'SFV+BESS'!$I$7,0))))</f>
        <v>0</v>
      </c>
      <c r="EM532" s="27">
        <f>IF(AND(EK532&lt;0,ER531+EK532/$B$5&gt;$H$2,-EK532/'Carga-Descarga Año'!$B$5&lt;'SFV+BESS'!$I$7),EK532/$B$5,IF(AND(EK532&lt;0,ER531+EK532/$B$5&gt;$H$2,-EK532/'Carga-Descarga Año'!$B$5&gt;'SFV+BESS'!$I$7),-'SFV+BESS'!$I$7,IF(AND(EK532&lt;0,ER531+EK532/$B$5&lt;$H$2),-MIN('SFV+BESS'!$I$7,ER531-$H$2),0)))</f>
        <v>0</v>
      </c>
      <c r="EN532" s="33"/>
      <c r="EO532" s="33">
        <f t="shared" si="597"/>
        <v>0</v>
      </c>
      <c r="EP532" s="27">
        <f t="shared" si="637"/>
        <v>0</v>
      </c>
      <c r="EQ532" s="27">
        <f t="shared" si="598"/>
        <v>0</v>
      </c>
      <c r="ER532" s="28">
        <f>IF((ER531+EL532+EM532)&gt;=$B$2*'SFV+BESS'!$I$9, $B$2*'SFV+BESS'!$I$9, (ER531+EL532+EM532))</f>
        <v>173.61249999999998</v>
      </c>
      <c r="ES532" s="110">
        <f t="shared" si="638"/>
        <v>9.0697756845593993</v>
      </c>
      <c r="EX532" s="251"/>
      <c r="EY532" s="41">
        <v>21.7916666666667</v>
      </c>
      <c r="EZ532" s="33">
        <f t="shared" si="613"/>
        <v>26.14792669163916</v>
      </c>
      <c r="FA532" s="33">
        <f>Gen_Cons_Horario!B7110</f>
        <v>0</v>
      </c>
      <c r="FB532" s="35">
        <f t="shared" si="650"/>
        <v>26.14792669163916</v>
      </c>
      <c r="FC532" s="116">
        <f>IF(AND(FB532&gt;0,FB532*$B$4+FI531&lt;=$B$2*'SFV+BESS'!$I$9,FB532&lt;'SFV+BESS'!$I$7), FB532*$B$4, IF(AND(FB532&gt;0,FB532*$B$4+FI531&gt;$B$2*'SFV+BESS'!$I$9,FB532*$B$4&lt;'SFV+BESS'!$I$7),$B$2*'SFV+BESS'!$I$9-FI531,IF(AND(FB532&gt;0,FB532*$B$4+FI531&gt;$B$2*'SFV+BESS'!$I$9,FB532*$B$4&gt;'SFV+BESS'!$I$7,FI531&lt;$B$2*'SFV+BESS'!$I$9),$B$2*'SFV+BESS'!$I$9-FI531,IF(AND(FB532&gt;0,FB532*$B$4+FI531&lt;=$B$2*'SFV+BESS'!$I$9,FB532&gt;'SFV+BESS'!$I$7),'SFV+BESS'!$I$7,0))))</f>
        <v>0</v>
      </c>
      <c r="FD532" s="27">
        <f>IF(AND(FB532&lt;0,FI531+FB532/$B$5&gt;$H$2,-FB532/'Carga-Descarga Año'!$B$5&lt;'SFV+BESS'!$I$7),FB532/$B$5,IF(AND(FB532&lt;0,FI531+FB532/$B$5&gt;$H$2,-FB532/'Carga-Descarga Año'!$B$5&gt;'SFV+BESS'!$I$7),-'SFV+BESS'!$I$7,IF(AND(FB532&lt;0,FI531+FB532/$B$5&lt;$H$2),-MIN('SFV+BESS'!$I$7,FI531-$H$2),0)))</f>
        <v>0</v>
      </c>
      <c r="FE532" s="33"/>
      <c r="FF532" s="33">
        <f t="shared" si="599"/>
        <v>0</v>
      </c>
      <c r="FG532" s="27">
        <f t="shared" si="639"/>
        <v>0</v>
      </c>
      <c r="FH532" s="27">
        <f t="shared" si="600"/>
        <v>0</v>
      </c>
      <c r="FI532" s="28">
        <f>IF((FI531+FC532+FD532)&gt;=$B$2*'SFV+BESS'!$I$9, $B$2*'SFV+BESS'!$I$9, (FI531+FC532+FD532))</f>
        <v>173.61249999999998</v>
      </c>
      <c r="FJ532" s="110">
        <f t="shared" si="640"/>
        <v>26.14792669163916</v>
      </c>
      <c r="FO532" s="251"/>
      <c r="FP532" s="41">
        <v>21.7916666666667</v>
      </c>
      <c r="FQ532" s="33">
        <f t="shared" si="614"/>
        <v>59.231799525485236</v>
      </c>
      <c r="FR532" s="33">
        <f>Gen_Cons_Horario!B7854</f>
        <v>0</v>
      </c>
      <c r="FS532" s="35">
        <f t="shared" si="651"/>
        <v>59.231799525485236</v>
      </c>
      <c r="FT532" s="116">
        <f>IF(AND(FS532&gt;0,FS532*$B$4+FZ531&lt;=$B$2*'SFV+BESS'!$I$9,FS532&lt;'SFV+BESS'!$I$7), FS532*$B$4, IF(AND(FS532&gt;0,FS532*$B$4+FZ531&gt;$B$2*'SFV+BESS'!$I$9,FS532*$B$4&lt;'SFV+BESS'!$I$7),$B$2*'SFV+BESS'!$I$9-FZ531,IF(AND(FS532&gt;0,FS532*$B$4+FZ531&gt;$B$2*'SFV+BESS'!$I$9,FS532*$B$4&gt;'SFV+BESS'!$I$7,FZ531&lt;$B$2*'SFV+BESS'!$I$9),$B$2*'SFV+BESS'!$I$9-FZ531,IF(AND(FS532&gt;0,FS532*$B$4+FZ531&lt;=$B$2*'SFV+BESS'!$I$9,FS532&gt;'SFV+BESS'!$I$7),'SFV+BESS'!$I$7,0))))</f>
        <v>0</v>
      </c>
      <c r="FU532" s="27">
        <f>IF(AND(FS532&lt;0,FZ531+FS532/$B$5&gt;$H$2,-FS532/'Carga-Descarga Año'!$B$5&lt;'SFV+BESS'!$I$7),FS532/$B$5,IF(AND(FS532&lt;0,FZ531+FS532/$B$5&gt;$H$2,-FS532/'Carga-Descarga Año'!$B$5&gt;'SFV+BESS'!$I$7),-'SFV+BESS'!$I$7,IF(AND(FS532&lt;0,FZ531+FS532/$B$5&lt;$H$2),-MIN('SFV+BESS'!$I$7,FZ531-$H$2),0)))</f>
        <v>0</v>
      </c>
      <c r="FV532" s="33"/>
      <c r="FW532" s="33">
        <f t="shared" si="601"/>
        <v>0</v>
      </c>
      <c r="FX532" s="27">
        <f t="shared" si="641"/>
        <v>0</v>
      </c>
      <c r="FY532" s="27">
        <f t="shared" si="602"/>
        <v>0</v>
      </c>
      <c r="FZ532" s="28">
        <f>IF((FZ531+FT532+FU532)&gt;=$B$2*'SFV+BESS'!$I$9, $B$2*'SFV+BESS'!$I$9, (FZ531+FT532+FU532))</f>
        <v>173.61249999999998</v>
      </c>
      <c r="GA532" s="110">
        <f t="shared" si="642"/>
        <v>59.231799525485236</v>
      </c>
      <c r="GF532" s="251"/>
      <c r="GG532" s="41">
        <v>21.7916666666667</v>
      </c>
      <c r="GH532" s="33">
        <f t="shared" si="615"/>
        <v>72.477839404150572</v>
      </c>
      <c r="GI532" s="33">
        <f>Gen_Cons_Horario!B8574</f>
        <v>22.371000000000002</v>
      </c>
      <c r="GJ532" s="35">
        <f t="shared" si="585"/>
        <v>50.10683940415057</v>
      </c>
      <c r="GK532" s="116">
        <f>IF(AND(GJ532&gt;0,GJ532*$B$4+GQ531&lt;=$B$2*'SFV+BESS'!$I$9,GJ532&lt;'SFV+BESS'!$I$7), GJ532*$B$4, IF(AND(GJ532&gt;0,GJ532*$B$4+GQ531&gt;$B$2*'SFV+BESS'!$I$9,GJ532*$B$4&lt;'SFV+BESS'!$I$7),$B$2*'SFV+BESS'!$I$9-GQ531,IF(AND(GJ532&gt;0,GJ532*$B$4+GQ531&gt;$B$2*'SFV+BESS'!$I$9,GJ532*$B$4&gt;'SFV+BESS'!$I$7,GQ531&lt;$B$2*'SFV+BESS'!$I$9),$B$2*'SFV+BESS'!$I$9-GQ531,IF(AND(GJ532&gt;0,GJ532*$B$4+GQ531&lt;=$B$2*'SFV+BESS'!$I$9,GJ532&gt;'SFV+BESS'!$I$7),'SFV+BESS'!$I$7,0))))</f>
        <v>0</v>
      </c>
      <c r="GL532" s="27">
        <f>IF(AND(GJ532&lt;0,GQ531+GJ532/$B$5&gt;$H$2,-GJ532/'Carga-Descarga Año'!$B$5&lt;'SFV+BESS'!$I$7),GJ532/$B$5,IF(AND(GJ532&lt;0,GQ531+GJ532/$B$5&gt;$H$2,-GJ532/'Carga-Descarga Año'!$B$5&gt;'SFV+BESS'!$I$7),-'SFV+BESS'!$I$7,IF(AND(GJ532&lt;0,GQ531+GJ532/$B$5&lt;$H$2),-MIN('SFV+BESS'!$I$7,GQ531-$H$2),0)))</f>
        <v>0</v>
      </c>
      <c r="GM532" s="33"/>
      <c r="GN532" s="33">
        <f t="shared" si="603"/>
        <v>22.371000000000002</v>
      </c>
      <c r="GO532" s="27">
        <f t="shared" si="643"/>
        <v>0</v>
      </c>
      <c r="GP532" s="27">
        <f t="shared" si="604"/>
        <v>0</v>
      </c>
      <c r="GQ532" s="28">
        <f>IF((GQ531+GK532+GL532)&gt;=$B$2*'SFV+BESS'!$I$9, $B$2*'SFV+BESS'!$I$9, (GQ531+GK532+GL532))</f>
        <v>173.61249999999998</v>
      </c>
      <c r="GR532" s="110">
        <f t="shared" si="644"/>
        <v>50.10683940415057</v>
      </c>
    </row>
    <row r="533" spans="1:200">
      <c r="A533" s="249"/>
      <c r="B533" s="41">
        <v>21.8333333333333</v>
      </c>
      <c r="C533" s="38">
        <f t="shared" si="586"/>
        <v>27.350926011209655</v>
      </c>
      <c r="D533" s="2">
        <f>Gen_Cons_Horario!B559</f>
        <v>59.656000000000006</v>
      </c>
      <c r="E533" s="140">
        <f t="shared" si="616"/>
        <v>-32.305073988790355</v>
      </c>
      <c r="F533" s="116">
        <f>IF(AND(E533&gt;0,E533*$B$4+L532&lt;=$B$2*'SFV+BESS'!$I$9,E533&lt;'SFV+BESS'!$I$7), E533*$B$4, IF(AND(E533&gt;0,E533*$B$4+L532&gt;$B$2*'SFV+BESS'!$I$9,E533*$B$4&lt;'SFV+BESS'!$I$7),$B$2*'SFV+BESS'!$I$9-L532,IF(AND(E533&gt;0,E533*$B$4+L532&gt;$B$2*'SFV+BESS'!$I$9,E533*$B$4&gt;'SFV+BESS'!$I$7,L532&lt;$B$2*'SFV+BESS'!$I$9),$B$2*'SFV+BESS'!$I$9-L532,IF(AND(E533&gt;0,E533*$B$4+L532&lt;=$B$2*'SFV+BESS'!$I$9,E533&gt;'SFV+BESS'!$I$7),'SFV+BESS'!$I$7,0))))</f>
        <v>0</v>
      </c>
      <c r="G533" s="27">
        <f>IF(AND(E533&lt;0,L532+E533/$B$5&gt;$H$2,-E533/'Carga-Descarga Año'!$B$5&lt;'SFV+BESS'!$I$7),E533/$B$5,IF(AND(E533&lt;0,L532+E533/$B$5&gt;$H$2,-E533/'Carga-Descarga Año'!$B$5&gt;'SFV+BESS'!$I$7),-'SFV+BESS'!$I$7,IF(AND(E533&lt;0,L532+E533/$B$5&lt;$H$2),-MIN('SFV+BESS'!$I$7,L532-$H$2),0)))</f>
        <v>-34.005341040831951</v>
      </c>
      <c r="I533" s="38">
        <f t="shared" si="617"/>
        <v>27.350926011209655</v>
      </c>
      <c r="J533" s="27">
        <f t="shared" si="619"/>
        <v>32.305073988790355</v>
      </c>
      <c r="K533" s="27">
        <f t="shared" si="618"/>
        <v>0</v>
      </c>
      <c r="L533" s="28">
        <f>IF((L532+F533+G533)&gt;=$B$2*'SFV+BESS'!$I$9, $B$2*'SFV+BESS'!$I$9, (L532+F533+G533))</f>
        <v>139.60715895916803</v>
      </c>
      <c r="M533" s="110">
        <f t="shared" si="620"/>
        <v>0</v>
      </c>
      <c r="R533" s="251"/>
      <c r="S533" s="41">
        <v>21.8333333333333</v>
      </c>
      <c r="T533" s="2">
        <f t="shared" si="605"/>
        <v>9.3267324901157203</v>
      </c>
      <c r="U533" s="2">
        <f>Gen_Cons_Horario!B1303</f>
        <v>0</v>
      </c>
      <c r="V533" s="35">
        <f t="shared" si="580"/>
        <v>9.3267324901157203</v>
      </c>
      <c r="W533" s="116">
        <f>IF(AND(V533&gt;0,V533*$B$4+AC532&lt;=$B$2*'SFV+BESS'!$I$9,V533&lt;'SFV+BESS'!$I$7), V533*$B$4, IF(AND(V533&gt;0,V533*$B$4+AC532&gt;$B$2*'SFV+BESS'!$I$9,V533*$B$4&lt;'SFV+BESS'!$I$7),$B$2*'SFV+BESS'!$I$9-AC532,IF(AND(V533&gt;0,V533*$B$4+AC532&gt;$B$2*'SFV+BESS'!$I$9,V533*$B$4&gt;'SFV+BESS'!$I$7,AC532&lt;$B$2*'SFV+BESS'!$I$9),$B$2*'SFV+BESS'!$I$9-AC532,IF(AND(V533&gt;0,V533*$B$4+AC532&lt;=$B$2*'SFV+BESS'!$I$9,V533&gt;'SFV+BESS'!$I$7),'SFV+BESS'!$I$7,0))))</f>
        <v>0</v>
      </c>
      <c r="X533" s="27">
        <f>IF(AND(V533&lt;0,AC532+V533/$B$5&gt;$H$2,-V533/'Carga-Descarga Año'!$B$5&lt;'SFV+BESS'!$I$7),V533/$B$5,IF(AND(V533&lt;0,AC532+V533/$B$5&gt;$H$2,-V533/'Carga-Descarga Año'!$B$5&gt;'SFV+BESS'!$I$7),-'SFV+BESS'!$I$7,IF(AND(V533&lt;0,AC532+V533/$B$5&lt;$H$2),-MIN('SFV+BESS'!$I$7,AC532-$H$2),0)))</f>
        <v>0</v>
      </c>
      <c r="Z533" s="33">
        <f t="shared" si="646"/>
        <v>0</v>
      </c>
      <c r="AA533" s="27">
        <f t="shared" si="621"/>
        <v>0</v>
      </c>
      <c r="AB533" s="27">
        <f t="shared" si="645"/>
        <v>0</v>
      </c>
      <c r="AC533" s="28">
        <f>IF((AC532+W533+X533)&gt;=$B$2*'SFV+BESS'!$I$9, $B$2*'SFV+BESS'!$I$9, (AC532+W533+X533))</f>
        <v>173.61249999999998</v>
      </c>
      <c r="AD533" s="110">
        <f t="shared" si="622"/>
        <v>9.3267324901157203</v>
      </c>
      <c r="AI533" s="251"/>
      <c r="AJ533" s="41">
        <v>21.8333333333333</v>
      </c>
      <c r="AK533" s="52">
        <f t="shared" si="606"/>
        <v>0</v>
      </c>
      <c r="AL533" s="33">
        <f>Gen_Cons_Horario!B1975</f>
        <v>0</v>
      </c>
      <c r="AM533" s="35">
        <f t="shared" si="581"/>
        <v>0</v>
      </c>
      <c r="AN533" s="116">
        <f>IF(AND(AM533&gt;0,AM533*$B$4+AT532&lt;=$B$2*'SFV+BESS'!$I$9,AM533&lt;'SFV+BESS'!$I$7), AM533*$B$4, IF(AND(AM533&gt;0,AM533*$B$4+AT532&gt;$B$2*'SFV+BESS'!$I$9,AM533*$B$4&lt;'SFV+BESS'!$I$7),$B$2*'SFV+BESS'!$I$9-AT532,IF(AND(AM533&gt;0,AM533*$B$4+AT532&gt;$B$2*'SFV+BESS'!$I$9,AM533*$B$4&gt;'SFV+BESS'!$I$7,AT532&lt;$B$2*'SFV+BESS'!$I$9),$B$2*'SFV+BESS'!$I$9-AT532,IF(AND(AM533&gt;0,AM533*$B$4+AT532&lt;=$B$2*'SFV+BESS'!$I$9,AM533&gt;'SFV+BESS'!$I$7),'SFV+BESS'!$I$7,0))))</f>
        <v>0</v>
      </c>
      <c r="AO533" s="27">
        <f>IF(AND(AM533&lt;0,AT532+AM533/$B$5&gt;$H$2,-AM533/'Carga-Descarga Año'!$B$5&lt;'SFV+BESS'!$I$7),AM533/$B$5,IF(AND(AM533&lt;0,AT532+AM533/$B$5&gt;$H$2,-AM533/'Carga-Descarga Año'!$B$5&gt;'SFV+BESS'!$I$7),-'SFV+BESS'!$I$7,IF(AND(AM533&lt;0,AT532+AM533/$B$5&lt;$H$2),-MIN('SFV+BESS'!$I$7,AT532-$H$2),0)))</f>
        <v>0</v>
      </c>
      <c r="AP533" s="33"/>
      <c r="AQ533" s="33">
        <f t="shared" si="587"/>
        <v>0</v>
      </c>
      <c r="AR533" s="27">
        <f t="shared" si="623"/>
        <v>0</v>
      </c>
      <c r="AS533" s="27">
        <f t="shared" si="588"/>
        <v>0</v>
      </c>
      <c r="AT533" s="28">
        <f>IF((AT532+AN533+AO533)&gt;=$B$2*'SFV+BESS'!$I$9, $B$2*'SFV+BESS'!$I$9, (AT532+AN533+AO533))</f>
        <v>173.61249999999998</v>
      </c>
      <c r="AU533" s="110">
        <f t="shared" si="624"/>
        <v>0</v>
      </c>
      <c r="AZ533" s="251"/>
      <c r="BA533" s="41">
        <v>21.8333333333333</v>
      </c>
      <c r="BB533" s="33">
        <f t="shared" si="607"/>
        <v>0</v>
      </c>
      <c r="BC533" s="33">
        <f>Gen_Cons_Horario!B2719</f>
        <v>0</v>
      </c>
      <c r="BD533" s="35">
        <f t="shared" si="582"/>
        <v>0</v>
      </c>
      <c r="BE533" s="116">
        <f>IF(AND(BD533&gt;0,BD533*$B$4+BK532&lt;=$B$2*'SFV+BESS'!$I$9,BD533&lt;'SFV+BESS'!$I$7), BD533*$B$4, IF(AND(BD533&gt;0,BD533*$B$4+BK532&gt;$B$2*'SFV+BESS'!$I$9,BD533*$B$4&lt;'SFV+BESS'!$I$7),$B$2*'SFV+BESS'!$I$9-BK532,IF(AND(BD533&gt;0,BD533*$B$4+BK532&gt;$B$2*'SFV+BESS'!$I$9,BD533*$B$4&gt;'SFV+BESS'!$I$7,BK532&lt;$B$2*'SFV+BESS'!$I$9),$B$2*'SFV+BESS'!$I$9-BK532,IF(AND(BD533&gt;0,BD533*$B$4+BK532&lt;=$B$2*'SFV+BESS'!$I$9,BD533&gt;'SFV+BESS'!$I$7),'SFV+BESS'!$I$7,0))))</f>
        <v>0</v>
      </c>
      <c r="BF533" s="27">
        <f>IF(AND(BD533&lt;0,BK532+BD533/$B$5&gt;$H$2,-BD533/'Carga-Descarga Año'!$B$5&lt;'SFV+BESS'!$I$7),BD533/$B$5,IF(AND(BD533&lt;0,BK532+BD533/$B$5&gt;$H$2,-BD533/'Carga-Descarga Año'!$B$5&gt;'SFV+BESS'!$I$7),-'SFV+BESS'!$I$7,IF(AND(BD533&lt;0,BK532+BD533/$B$5&lt;$H$2),-MIN('SFV+BESS'!$I$7,BK532-$H$2),0)))</f>
        <v>0</v>
      </c>
      <c r="BG533" s="33"/>
      <c r="BH533" s="33">
        <f t="shared" si="589"/>
        <v>0</v>
      </c>
      <c r="BI533" s="27">
        <f t="shared" si="625"/>
        <v>0</v>
      </c>
      <c r="BJ533" s="27">
        <f t="shared" si="590"/>
        <v>0</v>
      </c>
      <c r="BK533" s="28">
        <f>IF((BK532+BE533+BF533)&gt;=$B$2*'SFV+BESS'!$I$9, $B$2*'SFV+BESS'!$I$9, (BK532+BE533+BF533))</f>
        <v>173.61249999999998</v>
      </c>
      <c r="BL533" s="110">
        <f t="shared" si="626"/>
        <v>0</v>
      </c>
      <c r="BQ533" s="251"/>
      <c r="BR533" s="41">
        <v>21.8333333333333</v>
      </c>
      <c r="BS533" s="33">
        <f t="shared" si="608"/>
        <v>0</v>
      </c>
      <c r="BT533" s="33">
        <f>Gen_Cons_Horario!B3439</f>
        <v>0</v>
      </c>
      <c r="BU533" s="35">
        <f t="shared" si="583"/>
        <v>0</v>
      </c>
      <c r="BV533" s="116">
        <f>IF(AND(BU533&gt;0,BU533*$B$4+CB532&lt;=$B$2*'SFV+BESS'!$I$9,BU533&lt;'SFV+BESS'!$I$7), BU533*$B$4, IF(AND(BU533&gt;0,BU533*$B$4+CB532&gt;$B$2*'SFV+BESS'!$I$9,BU533*$B$4&lt;'SFV+BESS'!$I$7),$B$2*'SFV+BESS'!$I$9-CB532,IF(AND(BU533&gt;0,BU533*$B$4+CB532&gt;$B$2*'SFV+BESS'!$I$9,BU533*$B$4&gt;'SFV+BESS'!$I$7,CB532&lt;$B$2*'SFV+BESS'!$I$9),$B$2*'SFV+BESS'!$I$9-CB532,IF(AND(BU533&gt;0,BU533*$B$4+CB532&lt;=$B$2*'SFV+BESS'!$I$9,BU533&gt;'SFV+BESS'!$I$7),'SFV+BESS'!$I$7,0))))</f>
        <v>0</v>
      </c>
      <c r="BW533" s="27">
        <f>IF(AND(BU533&lt;0,CB532+BU533/$B$5&gt;$H$2,-BU533/'Carga-Descarga Año'!$B$5&lt;'SFV+BESS'!$I$7),BU533/$B$5,IF(AND(BU533&lt;0,CB532+BU533/$B$5&gt;$H$2,-BU533/'Carga-Descarga Año'!$B$5&gt;'SFV+BESS'!$I$7),-'SFV+BESS'!$I$7,IF(AND(BU533&lt;0,CB532+BU533/$B$5&lt;$H$2),-MIN('SFV+BESS'!$I$7,CB532-$H$2),0)))</f>
        <v>0</v>
      </c>
      <c r="BX533" s="33"/>
      <c r="BY533" s="33">
        <f t="shared" si="591"/>
        <v>0</v>
      </c>
      <c r="BZ533" s="27">
        <f t="shared" si="627"/>
        <v>0</v>
      </c>
      <c r="CA533" s="27">
        <f t="shared" si="628"/>
        <v>0</v>
      </c>
      <c r="CB533" s="28">
        <f>IF((CB532+BV533+BW533)&gt;=$B$2*'SFV+BESS'!$I$9, $B$2*'SFV+BESS'!$I$9, (CB532+BV533+BW533))</f>
        <v>173.61249999999998</v>
      </c>
      <c r="CC533" s="110">
        <f t="shared" si="629"/>
        <v>0</v>
      </c>
      <c r="CH533" s="251"/>
      <c r="CI533" s="41">
        <v>21.8333333333333</v>
      </c>
      <c r="CJ533" s="33">
        <f t="shared" si="609"/>
        <v>0</v>
      </c>
      <c r="CK533" s="33">
        <f>Gen_Cons_Horario!B4183</f>
        <v>0</v>
      </c>
      <c r="CL533" s="35">
        <f t="shared" si="584"/>
        <v>0</v>
      </c>
      <c r="CM533" s="116">
        <f>IF(AND(CL533&gt;0,CL533*$B$4+CS532&lt;=$B$2*'SFV+BESS'!$I$9,CL533&lt;'SFV+BESS'!$I$7), CL533*$B$4, IF(AND(CL533&gt;0,CL533*$B$4+CS532&gt;$B$2*'SFV+BESS'!$I$9,CL533*$B$4&lt;'SFV+BESS'!$I$7),$B$2*'SFV+BESS'!$I$9-CS532,IF(AND(CL533&gt;0,CL533*$B$4+CS532&gt;$B$2*'SFV+BESS'!$I$9,CL533*$B$4&gt;'SFV+BESS'!$I$7,CS532&lt;$B$2*'SFV+BESS'!$I$9),$B$2*'SFV+BESS'!$I$9-CS532,IF(AND(CL533&gt;0,CL533*$B$4+CS532&lt;=$B$2*'SFV+BESS'!$I$9,CL533&gt;'SFV+BESS'!$I$7),'SFV+BESS'!$I$7,0))))</f>
        <v>0</v>
      </c>
      <c r="CN533" s="27">
        <f>IF(AND(CL533&lt;0,CS532+CL533/$B$5&gt;$H$2,-CL533/'Carga-Descarga Año'!$B$5&lt;'SFV+BESS'!$I$7),CL533/$B$5,IF(AND(CL533&lt;0,CS532+CL533/$B$5&gt;$H$2,-CL533/'Carga-Descarga Año'!$B$5&gt;'SFV+BESS'!$I$7),-'SFV+BESS'!$I$7,IF(AND(CL533&lt;0,CS532+CL533/$B$5&lt;$H$2),-MIN('SFV+BESS'!$I$7,CS532-$H$2),0)))</f>
        <v>0</v>
      </c>
      <c r="CO533" s="33"/>
      <c r="CP533" s="33">
        <f t="shared" si="592"/>
        <v>0</v>
      </c>
      <c r="CQ533" s="27">
        <f t="shared" si="630"/>
        <v>0</v>
      </c>
      <c r="CR533" s="27">
        <f t="shared" si="593"/>
        <v>0</v>
      </c>
      <c r="CS533" s="28">
        <f>IF((CS532+CM533+CN533)&gt;=$B$2*'SFV+BESS'!$I$9, $B$2*'SFV+BESS'!$I$9, (CS532+CM533+CN533))</f>
        <v>173.61249999999998</v>
      </c>
      <c r="CT533" s="110">
        <f t="shared" si="631"/>
        <v>0</v>
      </c>
      <c r="CY533" s="251"/>
      <c r="CZ533" s="41">
        <v>21.8333333333333</v>
      </c>
      <c r="DA533" s="33">
        <f t="shared" si="610"/>
        <v>0</v>
      </c>
      <c r="DB533" s="33">
        <f>Gen_Cons_Horario!B4903</f>
        <v>0</v>
      </c>
      <c r="DC533" s="35">
        <f t="shared" si="647"/>
        <v>0</v>
      </c>
      <c r="DD533" s="116">
        <f>IF(AND(DC533&gt;0,DC533*$B$4+DJ532&lt;=$B$2*'SFV+BESS'!$I$9,DC533&lt;'SFV+BESS'!$I$7), DC533*$B$4, IF(AND(DC533&gt;0,DC533*$B$4+DJ532&gt;$B$2*'SFV+BESS'!$I$9,DC533*$B$4&lt;'SFV+BESS'!$I$7),$B$2*'SFV+BESS'!$I$9-DJ532,IF(AND(DC533&gt;0,DC533*$B$4+DJ532&gt;$B$2*'SFV+BESS'!$I$9,DC533*$B$4&gt;'SFV+BESS'!$I$7,DJ532&lt;$B$2*'SFV+BESS'!$I$9),$B$2*'SFV+BESS'!$I$9-DJ532,IF(AND(DC533&gt;0,DC533*$B$4+DJ532&lt;=$B$2*'SFV+BESS'!$I$9,DC533&gt;'SFV+BESS'!$I$7),'SFV+BESS'!$I$7,0))))</f>
        <v>0</v>
      </c>
      <c r="DE533" s="27">
        <f>IF(AND(DC533&lt;0,DJ532+DC533/$B$5&gt;$H$2,-DC533/'Carga-Descarga Año'!$B$5&lt;'SFV+BESS'!$I$7),DC533/$B$5,IF(AND(DC533&lt;0,DJ532+DC533/$B$5&gt;$H$2,-DC533/'Carga-Descarga Año'!$B$5&gt;'SFV+BESS'!$I$7),-'SFV+BESS'!$I$7,IF(AND(DC533&lt;0,DJ532+DC533/$B$5&lt;$H$2),-MIN('SFV+BESS'!$I$7,DJ532-$H$2),0)))</f>
        <v>0</v>
      </c>
      <c r="DF533" s="33"/>
      <c r="DG533" s="33">
        <f t="shared" si="594"/>
        <v>0</v>
      </c>
      <c r="DH533" s="27">
        <f t="shared" si="632"/>
        <v>0</v>
      </c>
      <c r="DI533" s="27">
        <f t="shared" si="633"/>
        <v>0</v>
      </c>
      <c r="DJ533" s="28">
        <f>IF((DJ532+DD533+DE533)&gt;=$B$2*'SFV+BESS'!$I$9, $B$2*'SFV+BESS'!$I$9, (DJ532+DD533+DE533))</f>
        <v>173.61249999999998</v>
      </c>
      <c r="DK533" s="110">
        <f t="shared" si="634"/>
        <v>0</v>
      </c>
      <c r="DP533" s="251"/>
      <c r="DQ533" s="41">
        <v>21.8333333333333</v>
      </c>
      <c r="DR533" s="33">
        <f t="shared" si="611"/>
        <v>0</v>
      </c>
      <c r="DS533" s="33">
        <f>Gen_Cons_Horario!B5647</f>
        <v>0</v>
      </c>
      <c r="DT533" s="35">
        <f t="shared" si="648"/>
        <v>0</v>
      </c>
      <c r="DU533" s="116">
        <f>IF(AND(DT533&gt;0,DT533*$B$4+EA532&lt;=$B$2*'SFV+BESS'!$I$9,DT533&lt;'SFV+BESS'!$I$7), DT533*$B$4, IF(AND(DT533&gt;0,DT533*$B$4+EA532&gt;$B$2*'SFV+BESS'!$I$9,DT533*$B$4&lt;'SFV+BESS'!$I$7),$B$2*'SFV+BESS'!$I$9-EA532,IF(AND(DT533&gt;0,DT533*$B$4+EA532&gt;$B$2*'SFV+BESS'!$I$9,DT533*$B$4&gt;'SFV+BESS'!$I$7,EA532&lt;$B$2*'SFV+BESS'!$I$9),$B$2*'SFV+BESS'!$I$9-EA532,IF(AND(DT533&gt;0,DT533*$B$4+EA532&lt;=$B$2*'SFV+BESS'!$I$9,DT533&gt;'SFV+BESS'!$I$7),'SFV+BESS'!$I$7,0))))</f>
        <v>0</v>
      </c>
      <c r="DV533" s="27">
        <f>IF(AND(DT533&lt;0,EA532+DT533/$B$5&gt;$H$2,-DT533/'Carga-Descarga Año'!$B$5&lt;'SFV+BESS'!$I$7),DT533/$B$5,IF(AND(DT533&lt;0,EA532+DT533/$B$5&gt;$H$2,-DT533/'Carga-Descarga Año'!$B$5&gt;'SFV+BESS'!$I$7),-'SFV+BESS'!$I$7,IF(AND(DT533&lt;0,EA532+DT533/$B$5&lt;$H$2),-MIN('SFV+BESS'!$I$7,EA532-$H$2),0)))</f>
        <v>0</v>
      </c>
      <c r="DW533" s="33"/>
      <c r="DX533" s="33">
        <f t="shared" si="595"/>
        <v>0</v>
      </c>
      <c r="DY533" s="27">
        <f t="shared" si="635"/>
        <v>0</v>
      </c>
      <c r="DZ533" s="27">
        <f t="shared" si="596"/>
        <v>0</v>
      </c>
      <c r="EA533" s="28">
        <f>IF((EA532+DU533+DV533)&gt;=$B$2*'SFV+BESS'!$I$9, $B$2*'SFV+BESS'!$I$9, (EA532+DU533+DV533))</f>
        <v>173.61249999999998</v>
      </c>
      <c r="EB533" s="110">
        <f t="shared" si="636"/>
        <v>0</v>
      </c>
      <c r="EG533" s="251"/>
      <c r="EH533" s="41">
        <v>21.8333333333333</v>
      </c>
      <c r="EI533" s="33">
        <f t="shared" si="612"/>
        <v>0</v>
      </c>
      <c r="EJ533" s="33">
        <f>Gen_Cons_Horario!B6391</f>
        <v>0</v>
      </c>
      <c r="EK533" s="35">
        <f t="shared" si="649"/>
        <v>0</v>
      </c>
      <c r="EL533" s="116">
        <f>IF(AND(EK533&gt;0,EK533*$B$4+ER532&lt;=$B$2*'SFV+BESS'!$I$9,EK533&lt;'SFV+BESS'!$I$7), EK533*$B$4, IF(AND(EK533&gt;0,EK533*$B$4+ER532&gt;$B$2*'SFV+BESS'!$I$9,EK533*$B$4&lt;'SFV+BESS'!$I$7),$B$2*'SFV+BESS'!$I$9-ER532,IF(AND(EK533&gt;0,EK533*$B$4+ER532&gt;$B$2*'SFV+BESS'!$I$9,EK533*$B$4&gt;'SFV+BESS'!$I$7,ER532&lt;$B$2*'SFV+BESS'!$I$9),$B$2*'SFV+BESS'!$I$9-ER532,IF(AND(EK533&gt;0,EK533*$B$4+ER532&lt;=$B$2*'SFV+BESS'!$I$9,EK533&gt;'SFV+BESS'!$I$7),'SFV+BESS'!$I$7,0))))</f>
        <v>0</v>
      </c>
      <c r="EM533" s="27">
        <f>IF(AND(EK533&lt;0,ER532+EK533/$B$5&gt;$H$2,-EK533/'Carga-Descarga Año'!$B$5&lt;'SFV+BESS'!$I$7),EK533/$B$5,IF(AND(EK533&lt;0,ER532+EK533/$B$5&gt;$H$2,-EK533/'Carga-Descarga Año'!$B$5&gt;'SFV+BESS'!$I$7),-'SFV+BESS'!$I$7,IF(AND(EK533&lt;0,ER532+EK533/$B$5&lt;$H$2),-MIN('SFV+BESS'!$I$7,ER532-$H$2),0)))</f>
        <v>0</v>
      </c>
      <c r="EN533" s="33"/>
      <c r="EO533" s="33">
        <f t="shared" si="597"/>
        <v>0</v>
      </c>
      <c r="EP533" s="27">
        <f t="shared" si="637"/>
        <v>0</v>
      </c>
      <c r="EQ533" s="27">
        <f t="shared" si="598"/>
        <v>0</v>
      </c>
      <c r="ER533" s="28">
        <f>IF((ER532+EL533+EM533)&gt;=$B$2*'SFV+BESS'!$I$9, $B$2*'SFV+BESS'!$I$9, (ER532+EL533+EM533))</f>
        <v>173.61249999999998</v>
      </c>
      <c r="ES533" s="110">
        <f t="shared" si="638"/>
        <v>0</v>
      </c>
      <c r="EX533" s="251"/>
      <c r="EY533" s="41">
        <v>21.8333333333333</v>
      </c>
      <c r="EZ533" s="33">
        <f t="shared" si="613"/>
        <v>0</v>
      </c>
      <c r="FA533" s="33">
        <f>Gen_Cons_Horario!B7111</f>
        <v>0</v>
      </c>
      <c r="FB533" s="35">
        <f t="shared" si="650"/>
        <v>0</v>
      </c>
      <c r="FC533" s="116">
        <f>IF(AND(FB533&gt;0,FB533*$B$4+FI532&lt;=$B$2*'SFV+BESS'!$I$9,FB533&lt;'SFV+BESS'!$I$7), FB533*$B$4, IF(AND(FB533&gt;0,FB533*$B$4+FI532&gt;$B$2*'SFV+BESS'!$I$9,FB533*$B$4&lt;'SFV+BESS'!$I$7),$B$2*'SFV+BESS'!$I$9-FI532,IF(AND(FB533&gt;0,FB533*$B$4+FI532&gt;$B$2*'SFV+BESS'!$I$9,FB533*$B$4&gt;'SFV+BESS'!$I$7,FI532&lt;$B$2*'SFV+BESS'!$I$9),$B$2*'SFV+BESS'!$I$9-FI532,IF(AND(FB533&gt;0,FB533*$B$4+FI532&lt;=$B$2*'SFV+BESS'!$I$9,FB533&gt;'SFV+BESS'!$I$7),'SFV+BESS'!$I$7,0))))</f>
        <v>0</v>
      </c>
      <c r="FD533" s="27">
        <f>IF(AND(FB533&lt;0,FI532+FB533/$B$5&gt;$H$2,-FB533/'Carga-Descarga Año'!$B$5&lt;'SFV+BESS'!$I$7),FB533/$B$5,IF(AND(FB533&lt;0,FI532+FB533/$B$5&gt;$H$2,-FB533/'Carga-Descarga Año'!$B$5&gt;'SFV+BESS'!$I$7),-'SFV+BESS'!$I$7,IF(AND(FB533&lt;0,FI532+FB533/$B$5&lt;$H$2),-MIN('SFV+BESS'!$I$7,FI532-$H$2),0)))</f>
        <v>0</v>
      </c>
      <c r="FE533" s="33"/>
      <c r="FF533" s="33">
        <f t="shared" si="599"/>
        <v>0</v>
      </c>
      <c r="FG533" s="27">
        <f t="shared" si="639"/>
        <v>0</v>
      </c>
      <c r="FH533" s="27">
        <f t="shared" si="600"/>
        <v>0</v>
      </c>
      <c r="FI533" s="28">
        <f>IF((FI532+FC533+FD533)&gt;=$B$2*'SFV+BESS'!$I$9, $B$2*'SFV+BESS'!$I$9, (FI532+FC533+FD533))</f>
        <v>173.61249999999998</v>
      </c>
      <c r="FJ533" s="110">
        <f t="shared" si="640"/>
        <v>0</v>
      </c>
      <c r="FO533" s="251"/>
      <c r="FP533" s="41">
        <v>21.8333333333333</v>
      </c>
      <c r="FQ533" s="33">
        <f t="shared" si="614"/>
        <v>1.3017977917689063</v>
      </c>
      <c r="FR533" s="33">
        <f>Gen_Cons_Horario!B7855</f>
        <v>0</v>
      </c>
      <c r="FS533" s="35">
        <f t="shared" si="651"/>
        <v>1.3017977917689063</v>
      </c>
      <c r="FT533" s="116">
        <f>IF(AND(FS533&gt;0,FS533*$B$4+FZ532&lt;=$B$2*'SFV+BESS'!$I$9,FS533&lt;'SFV+BESS'!$I$7), FS533*$B$4, IF(AND(FS533&gt;0,FS533*$B$4+FZ532&gt;$B$2*'SFV+BESS'!$I$9,FS533*$B$4&lt;'SFV+BESS'!$I$7),$B$2*'SFV+BESS'!$I$9-FZ532,IF(AND(FS533&gt;0,FS533*$B$4+FZ532&gt;$B$2*'SFV+BESS'!$I$9,FS533*$B$4&gt;'SFV+BESS'!$I$7,FZ532&lt;$B$2*'SFV+BESS'!$I$9),$B$2*'SFV+BESS'!$I$9-FZ532,IF(AND(FS533&gt;0,FS533*$B$4+FZ532&lt;=$B$2*'SFV+BESS'!$I$9,FS533&gt;'SFV+BESS'!$I$7),'SFV+BESS'!$I$7,0))))</f>
        <v>0</v>
      </c>
      <c r="FU533" s="27">
        <f>IF(AND(FS533&lt;0,FZ532+FS533/$B$5&gt;$H$2,-FS533/'Carga-Descarga Año'!$B$5&lt;'SFV+BESS'!$I$7),FS533/$B$5,IF(AND(FS533&lt;0,FZ532+FS533/$B$5&gt;$H$2,-FS533/'Carga-Descarga Año'!$B$5&gt;'SFV+BESS'!$I$7),-'SFV+BESS'!$I$7,IF(AND(FS533&lt;0,FZ532+FS533/$B$5&lt;$H$2),-MIN('SFV+BESS'!$I$7,FZ532-$H$2),0)))</f>
        <v>0</v>
      </c>
      <c r="FV533" s="33"/>
      <c r="FW533" s="33">
        <f t="shared" si="601"/>
        <v>0</v>
      </c>
      <c r="FX533" s="27">
        <f t="shared" si="641"/>
        <v>0</v>
      </c>
      <c r="FY533" s="27">
        <f t="shared" si="602"/>
        <v>0</v>
      </c>
      <c r="FZ533" s="28">
        <f>IF((FZ532+FT533+FU533)&gt;=$B$2*'SFV+BESS'!$I$9, $B$2*'SFV+BESS'!$I$9, (FZ532+FT533+FU533))</f>
        <v>173.61249999999998</v>
      </c>
      <c r="GA533" s="110">
        <f t="shared" si="642"/>
        <v>1.3017977917689063</v>
      </c>
      <c r="GF533" s="251"/>
      <c r="GG533" s="41">
        <v>21.8333333333333</v>
      </c>
      <c r="GH533" s="33">
        <f t="shared" si="615"/>
        <v>19.953413277256026</v>
      </c>
      <c r="GI533" s="33">
        <f>Gen_Cons_Horario!B8575</f>
        <v>22.371000000000002</v>
      </c>
      <c r="GJ533" s="35">
        <f t="shared" si="585"/>
        <v>-2.4175867227439767</v>
      </c>
      <c r="GK533" s="116">
        <f>IF(AND(GJ533&gt;0,GJ533*$B$4+GQ532&lt;=$B$2*'SFV+BESS'!$I$9,GJ533&lt;'SFV+BESS'!$I$7), GJ533*$B$4, IF(AND(GJ533&gt;0,GJ533*$B$4+GQ532&gt;$B$2*'SFV+BESS'!$I$9,GJ533*$B$4&lt;'SFV+BESS'!$I$7),$B$2*'SFV+BESS'!$I$9-GQ532,IF(AND(GJ533&gt;0,GJ533*$B$4+GQ532&gt;$B$2*'SFV+BESS'!$I$9,GJ533*$B$4&gt;'SFV+BESS'!$I$7,GQ532&lt;$B$2*'SFV+BESS'!$I$9),$B$2*'SFV+BESS'!$I$9-GQ532,IF(AND(GJ533&gt;0,GJ533*$B$4+GQ532&lt;=$B$2*'SFV+BESS'!$I$9,GJ533&gt;'SFV+BESS'!$I$7),'SFV+BESS'!$I$7,0))))</f>
        <v>0</v>
      </c>
      <c r="GL533" s="27">
        <f>IF(AND(GJ533&lt;0,GQ532+GJ533/$B$5&gt;$H$2,-GJ533/'Carga-Descarga Año'!$B$5&lt;'SFV+BESS'!$I$7),GJ533/$B$5,IF(AND(GJ533&lt;0,GQ532+GJ533/$B$5&gt;$H$2,-GJ533/'Carga-Descarga Año'!$B$5&gt;'SFV+BESS'!$I$7),-'SFV+BESS'!$I$7,IF(AND(GJ533&lt;0,GQ532+GJ533/$B$5&lt;$H$2),-MIN('SFV+BESS'!$I$7,GQ532-$H$2),0)))</f>
        <v>-2.5448281292041859</v>
      </c>
      <c r="GM533" s="33"/>
      <c r="GN533" s="33">
        <f t="shared" si="603"/>
        <v>19.953413277256026</v>
      </c>
      <c r="GO533" s="27">
        <f t="shared" si="643"/>
        <v>2.4175867227439767</v>
      </c>
      <c r="GP533" s="27">
        <f t="shared" si="604"/>
        <v>0</v>
      </c>
      <c r="GQ533" s="28">
        <f>IF((GQ532+GK533+GL533)&gt;=$B$2*'SFV+BESS'!$I$9, $B$2*'SFV+BESS'!$I$9, (GQ532+GK533+GL533))</f>
        <v>171.06767187079581</v>
      </c>
      <c r="GR533" s="110">
        <f t="shared" si="644"/>
        <v>0</v>
      </c>
    </row>
    <row r="534" spans="1:200">
      <c r="A534" s="249"/>
      <c r="B534" s="41">
        <v>21.875</v>
      </c>
      <c r="C534" s="38">
        <f t="shared" si="586"/>
        <v>0</v>
      </c>
      <c r="D534" s="2">
        <f>Gen_Cons_Horario!B560</f>
        <v>59.656000000000006</v>
      </c>
      <c r="E534" s="140">
        <f t="shared" si="616"/>
        <v>-59.656000000000006</v>
      </c>
      <c r="F534" s="116">
        <f>IF(AND(E534&gt;0,E534*$B$4+L533&lt;=$B$2*'SFV+BESS'!$I$9,E534&lt;'SFV+BESS'!$I$7), E534*$B$4, IF(AND(E534&gt;0,E534*$B$4+L533&gt;$B$2*'SFV+BESS'!$I$9,E534*$B$4&lt;'SFV+BESS'!$I$7),$B$2*'SFV+BESS'!$I$9-L533,IF(AND(E534&gt;0,E534*$B$4+L533&gt;$B$2*'SFV+BESS'!$I$9,E534*$B$4&gt;'SFV+BESS'!$I$7,L533&lt;$B$2*'SFV+BESS'!$I$9),$B$2*'SFV+BESS'!$I$9-L533,IF(AND(E534&gt;0,E534*$B$4+L533&lt;=$B$2*'SFV+BESS'!$I$9,E534&gt;'SFV+BESS'!$I$7),'SFV+BESS'!$I$7,0))))</f>
        <v>0</v>
      </c>
      <c r="G534" s="27">
        <f>IF(AND(E534&lt;0,L533+E534/$B$5&gt;$H$2,-E534/'Carga-Descarga Año'!$B$5&lt;'SFV+BESS'!$I$7),E534/$B$5,IF(AND(E534&lt;0,L533+E534/$B$5&gt;$H$2,-E534/'Carga-Descarga Año'!$B$5&gt;'SFV+BESS'!$I$7),-'SFV+BESS'!$I$7,IF(AND(E534&lt;0,L533+E534/$B$5&lt;$H$2),-MIN('SFV+BESS'!$I$7,L533-$H$2),0)))</f>
        <v>-62.795789473684216</v>
      </c>
      <c r="I534" s="38">
        <f t="shared" si="617"/>
        <v>0</v>
      </c>
      <c r="J534" s="27">
        <f t="shared" si="619"/>
        <v>59.656000000000006</v>
      </c>
      <c r="K534" s="27">
        <f t="shared" si="618"/>
        <v>0</v>
      </c>
      <c r="L534" s="28">
        <f>IF((L533+F534+G534)&gt;=$B$2*'SFV+BESS'!$I$9, $B$2*'SFV+BESS'!$I$9, (L533+F534+G534))</f>
        <v>76.811369485483823</v>
      </c>
      <c r="M534" s="110">
        <f t="shared" si="620"/>
        <v>0</v>
      </c>
      <c r="R534" s="251"/>
      <c r="S534" s="41">
        <v>21.875</v>
      </c>
      <c r="T534" s="2">
        <f t="shared" si="605"/>
        <v>0</v>
      </c>
      <c r="U534" s="2">
        <f>Gen_Cons_Horario!B1304</f>
        <v>0</v>
      </c>
      <c r="V534" s="35">
        <f t="shared" ref="V534:V597" si="652">T534-U534</f>
        <v>0</v>
      </c>
      <c r="W534" s="116">
        <f>IF(AND(V534&gt;0,V534*$B$4+AC533&lt;=$B$2*'SFV+BESS'!$I$9,V534&lt;'SFV+BESS'!$I$7), V534*$B$4, IF(AND(V534&gt;0,V534*$B$4+AC533&gt;$B$2*'SFV+BESS'!$I$9,V534*$B$4&lt;'SFV+BESS'!$I$7),$B$2*'SFV+BESS'!$I$9-AC533,IF(AND(V534&gt;0,V534*$B$4+AC533&gt;$B$2*'SFV+BESS'!$I$9,V534*$B$4&gt;'SFV+BESS'!$I$7,AC533&lt;$B$2*'SFV+BESS'!$I$9),$B$2*'SFV+BESS'!$I$9-AC533,IF(AND(V534&gt;0,V534*$B$4+AC533&lt;=$B$2*'SFV+BESS'!$I$9,V534&gt;'SFV+BESS'!$I$7),'SFV+BESS'!$I$7,0))))</f>
        <v>0</v>
      </c>
      <c r="X534" s="27">
        <f>IF(AND(V534&lt;0,AC533+V534/$B$5&gt;$H$2,-V534/'Carga-Descarga Año'!$B$5&lt;'SFV+BESS'!$I$7),V534/$B$5,IF(AND(V534&lt;0,AC533+V534/$B$5&gt;$H$2,-V534/'Carga-Descarga Año'!$B$5&gt;'SFV+BESS'!$I$7),-'SFV+BESS'!$I$7,IF(AND(V534&lt;0,AC533+V534/$B$5&lt;$H$2),-MIN('SFV+BESS'!$I$7,AC533-$H$2),0)))</f>
        <v>0</v>
      </c>
      <c r="Z534" s="33">
        <f t="shared" si="646"/>
        <v>0</v>
      </c>
      <c r="AA534" s="27">
        <f t="shared" si="621"/>
        <v>0</v>
      </c>
      <c r="AB534" s="27">
        <f t="shared" si="645"/>
        <v>0</v>
      </c>
      <c r="AC534" s="28">
        <f>IF((AC533+W534+X534)&gt;=$B$2*'SFV+BESS'!$I$9, $B$2*'SFV+BESS'!$I$9, (AC533+W534+X534))</f>
        <v>173.61249999999998</v>
      </c>
      <c r="AD534" s="110">
        <f t="shared" si="622"/>
        <v>0</v>
      </c>
      <c r="AI534" s="251"/>
      <c r="AJ534" s="41">
        <v>21.875</v>
      </c>
      <c r="AK534" s="52">
        <f t="shared" si="606"/>
        <v>0</v>
      </c>
      <c r="AL534" s="33">
        <f>Gen_Cons_Horario!B1976</f>
        <v>0</v>
      </c>
      <c r="AM534" s="35">
        <f t="shared" ref="AM534:AM597" si="653">AK534-AL534</f>
        <v>0</v>
      </c>
      <c r="AN534" s="116">
        <f>IF(AND(AM534&gt;0,AM534*$B$4+AT533&lt;=$B$2*'SFV+BESS'!$I$9,AM534&lt;'SFV+BESS'!$I$7), AM534*$B$4, IF(AND(AM534&gt;0,AM534*$B$4+AT533&gt;$B$2*'SFV+BESS'!$I$9,AM534*$B$4&lt;'SFV+BESS'!$I$7),$B$2*'SFV+BESS'!$I$9-AT533,IF(AND(AM534&gt;0,AM534*$B$4+AT533&gt;$B$2*'SFV+BESS'!$I$9,AM534*$B$4&gt;'SFV+BESS'!$I$7,AT533&lt;$B$2*'SFV+BESS'!$I$9),$B$2*'SFV+BESS'!$I$9-AT533,IF(AND(AM534&gt;0,AM534*$B$4+AT533&lt;=$B$2*'SFV+BESS'!$I$9,AM534&gt;'SFV+BESS'!$I$7),'SFV+BESS'!$I$7,0))))</f>
        <v>0</v>
      </c>
      <c r="AO534" s="27">
        <f>IF(AND(AM534&lt;0,AT533+AM534/$B$5&gt;$H$2,-AM534/'Carga-Descarga Año'!$B$5&lt;'SFV+BESS'!$I$7),AM534/$B$5,IF(AND(AM534&lt;0,AT533+AM534/$B$5&gt;$H$2,-AM534/'Carga-Descarga Año'!$B$5&gt;'SFV+BESS'!$I$7),-'SFV+BESS'!$I$7,IF(AND(AM534&lt;0,AT533+AM534/$B$5&lt;$H$2),-MIN('SFV+BESS'!$I$7,AT533-$H$2),0)))</f>
        <v>0</v>
      </c>
      <c r="AP534" s="33"/>
      <c r="AQ534" s="33">
        <f t="shared" si="587"/>
        <v>0</v>
      </c>
      <c r="AR534" s="27">
        <f t="shared" si="623"/>
        <v>0</v>
      </c>
      <c r="AS534" s="27">
        <f t="shared" si="588"/>
        <v>0</v>
      </c>
      <c r="AT534" s="28">
        <f>IF((AT533+AN534+AO534)&gt;=$B$2*'SFV+BESS'!$I$9, $B$2*'SFV+BESS'!$I$9, (AT533+AN534+AO534))</f>
        <v>173.61249999999998</v>
      </c>
      <c r="AU534" s="110">
        <f t="shared" si="624"/>
        <v>0</v>
      </c>
      <c r="AZ534" s="251"/>
      <c r="BA534" s="41">
        <v>21.875</v>
      </c>
      <c r="BB534" s="33">
        <f t="shared" si="607"/>
        <v>0</v>
      </c>
      <c r="BC534" s="33">
        <f>Gen_Cons_Horario!B2720</f>
        <v>0</v>
      </c>
      <c r="BD534" s="35">
        <f t="shared" ref="BD534:BD597" si="654">BB534-BC534</f>
        <v>0</v>
      </c>
      <c r="BE534" s="116">
        <f>IF(AND(BD534&gt;0,BD534*$B$4+BK533&lt;=$B$2*'SFV+BESS'!$I$9,BD534&lt;'SFV+BESS'!$I$7), BD534*$B$4, IF(AND(BD534&gt;0,BD534*$B$4+BK533&gt;$B$2*'SFV+BESS'!$I$9,BD534*$B$4&lt;'SFV+BESS'!$I$7),$B$2*'SFV+BESS'!$I$9-BK533,IF(AND(BD534&gt;0,BD534*$B$4+BK533&gt;$B$2*'SFV+BESS'!$I$9,BD534*$B$4&gt;'SFV+BESS'!$I$7,BK533&lt;$B$2*'SFV+BESS'!$I$9),$B$2*'SFV+BESS'!$I$9-BK533,IF(AND(BD534&gt;0,BD534*$B$4+BK533&lt;=$B$2*'SFV+BESS'!$I$9,BD534&gt;'SFV+BESS'!$I$7),'SFV+BESS'!$I$7,0))))</f>
        <v>0</v>
      </c>
      <c r="BF534" s="27">
        <f>IF(AND(BD534&lt;0,BK533+BD534/$B$5&gt;$H$2,-BD534/'Carga-Descarga Año'!$B$5&lt;'SFV+BESS'!$I$7),BD534/$B$5,IF(AND(BD534&lt;0,BK533+BD534/$B$5&gt;$H$2,-BD534/'Carga-Descarga Año'!$B$5&gt;'SFV+BESS'!$I$7),-'SFV+BESS'!$I$7,IF(AND(BD534&lt;0,BK533+BD534/$B$5&lt;$H$2),-MIN('SFV+BESS'!$I$7,BK533-$H$2),0)))</f>
        <v>0</v>
      </c>
      <c r="BG534" s="33"/>
      <c r="BH534" s="33">
        <f t="shared" si="589"/>
        <v>0</v>
      </c>
      <c r="BI534" s="27">
        <f t="shared" si="625"/>
        <v>0</v>
      </c>
      <c r="BJ534" s="27">
        <f t="shared" si="590"/>
        <v>0</v>
      </c>
      <c r="BK534" s="28">
        <f>IF((BK533+BE534+BF534)&gt;=$B$2*'SFV+BESS'!$I$9, $B$2*'SFV+BESS'!$I$9, (BK533+BE534+BF534))</f>
        <v>173.61249999999998</v>
      </c>
      <c r="BL534" s="110">
        <f t="shared" si="626"/>
        <v>0</v>
      </c>
      <c r="BQ534" s="251"/>
      <c r="BR534" s="41">
        <v>21.875</v>
      </c>
      <c r="BS534" s="33">
        <f t="shared" si="608"/>
        <v>0</v>
      </c>
      <c r="BT534" s="33">
        <f>Gen_Cons_Horario!B3440</f>
        <v>0</v>
      </c>
      <c r="BU534" s="35">
        <f t="shared" ref="BU534:BU597" si="655">BS534-BT534</f>
        <v>0</v>
      </c>
      <c r="BV534" s="116">
        <f>IF(AND(BU534&gt;0,BU534*$B$4+CB533&lt;=$B$2*'SFV+BESS'!$I$9,BU534&lt;'SFV+BESS'!$I$7), BU534*$B$4, IF(AND(BU534&gt;0,BU534*$B$4+CB533&gt;$B$2*'SFV+BESS'!$I$9,BU534*$B$4&lt;'SFV+BESS'!$I$7),$B$2*'SFV+BESS'!$I$9-CB533,IF(AND(BU534&gt;0,BU534*$B$4+CB533&gt;$B$2*'SFV+BESS'!$I$9,BU534*$B$4&gt;'SFV+BESS'!$I$7,CB533&lt;$B$2*'SFV+BESS'!$I$9),$B$2*'SFV+BESS'!$I$9-CB533,IF(AND(BU534&gt;0,BU534*$B$4+CB533&lt;=$B$2*'SFV+BESS'!$I$9,BU534&gt;'SFV+BESS'!$I$7),'SFV+BESS'!$I$7,0))))</f>
        <v>0</v>
      </c>
      <c r="BW534" s="27">
        <f>IF(AND(BU534&lt;0,CB533+BU534/$B$5&gt;$H$2,-BU534/'Carga-Descarga Año'!$B$5&lt;'SFV+BESS'!$I$7),BU534/$B$5,IF(AND(BU534&lt;0,CB533+BU534/$B$5&gt;$H$2,-BU534/'Carga-Descarga Año'!$B$5&gt;'SFV+BESS'!$I$7),-'SFV+BESS'!$I$7,IF(AND(BU534&lt;0,CB533+BU534/$B$5&lt;$H$2),-MIN('SFV+BESS'!$I$7,CB533-$H$2),0)))</f>
        <v>0</v>
      </c>
      <c r="BX534" s="33"/>
      <c r="BY534" s="33">
        <f t="shared" si="591"/>
        <v>0</v>
      </c>
      <c r="BZ534" s="27">
        <f t="shared" si="627"/>
        <v>0</v>
      </c>
      <c r="CA534" s="27">
        <f t="shared" si="628"/>
        <v>0</v>
      </c>
      <c r="CB534" s="28">
        <f>IF((CB533+BV534+BW534)&gt;=$B$2*'SFV+BESS'!$I$9, $B$2*'SFV+BESS'!$I$9, (CB533+BV534+BW534))</f>
        <v>173.61249999999998</v>
      </c>
      <c r="CC534" s="110">
        <f t="shared" si="629"/>
        <v>0</v>
      </c>
      <c r="CH534" s="251"/>
      <c r="CI534" s="41">
        <v>21.875</v>
      </c>
      <c r="CJ534" s="33">
        <f t="shared" si="609"/>
        <v>0</v>
      </c>
      <c r="CK534" s="33">
        <f>Gen_Cons_Horario!B4184</f>
        <v>0</v>
      </c>
      <c r="CL534" s="35">
        <f t="shared" ref="CL534:CL597" si="656">CJ534-CK534</f>
        <v>0</v>
      </c>
      <c r="CM534" s="116">
        <f>IF(AND(CL534&gt;0,CL534*$B$4+CS533&lt;=$B$2*'SFV+BESS'!$I$9,CL534&lt;'SFV+BESS'!$I$7), CL534*$B$4, IF(AND(CL534&gt;0,CL534*$B$4+CS533&gt;$B$2*'SFV+BESS'!$I$9,CL534*$B$4&lt;'SFV+BESS'!$I$7),$B$2*'SFV+BESS'!$I$9-CS533,IF(AND(CL534&gt;0,CL534*$B$4+CS533&gt;$B$2*'SFV+BESS'!$I$9,CL534*$B$4&gt;'SFV+BESS'!$I$7,CS533&lt;$B$2*'SFV+BESS'!$I$9),$B$2*'SFV+BESS'!$I$9-CS533,IF(AND(CL534&gt;0,CL534*$B$4+CS533&lt;=$B$2*'SFV+BESS'!$I$9,CL534&gt;'SFV+BESS'!$I$7),'SFV+BESS'!$I$7,0))))</f>
        <v>0</v>
      </c>
      <c r="CN534" s="27">
        <f>IF(AND(CL534&lt;0,CS533+CL534/$B$5&gt;$H$2,-CL534/'Carga-Descarga Año'!$B$5&lt;'SFV+BESS'!$I$7),CL534/$B$5,IF(AND(CL534&lt;0,CS533+CL534/$B$5&gt;$H$2,-CL534/'Carga-Descarga Año'!$B$5&gt;'SFV+BESS'!$I$7),-'SFV+BESS'!$I$7,IF(AND(CL534&lt;0,CS533+CL534/$B$5&lt;$H$2),-MIN('SFV+BESS'!$I$7,CS533-$H$2),0)))</f>
        <v>0</v>
      </c>
      <c r="CO534" s="33"/>
      <c r="CP534" s="33">
        <f t="shared" si="592"/>
        <v>0</v>
      </c>
      <c r="CQ534" s="27">
        <f t="shared" si="630"/>
        <v>0</v>
      </c>
      <c r="CR534" s="27">
        <f t="shared" si="593"/>
        <v>0</v>
      </c>
      <c r="CS534" s="28">
        <f>IF((CS533+CM534+CN534)&gt;=$B$2*'SFV+BESS'!$I$9, $B$2*'SFV+BESS'!$I$9, (CS533+CM534+CN534))</f>
        <v>173.61249999999998</v>
      </c>
      <c r="CT534" s="110">
        <f t="shared" si="631"/>
        <v>0</v>
      </c>
      <c r="CY534" s="251"/>
      <c r="CZ534" s="41">
        <v>21.875</v>
      </c>
      <c r="DA534" s="33">
        <f t="shared" si="610"/>
        <v>0</v>
      </c>
      <c r="DB534" s="33">
        <f>Gen_Cons_Horario!B4904</f>
        <v>0</v>
      </c>
      <c r="DC534" s="35">
        <f t="shared" si="647"/>
        <v>0</v>
      </c>
      <c r="DD534" s="116">
        <f>IF(AND(DC534&gt;0,DC534*$B$4+DJ533&lt;=$B$2*'SFV+BESS'!$I$9,DC534&lt;'SFV+BESS'!$I$7), DC534*$B$4, IF(AND(DC534&gt;0,DC534*$B$4+DJ533&gt;$B$2*'SFV+BESS'!$I$9,DC534*$B$4&lt;'SFV+BESS'!$I$7),$B$2*'SFV+BESS'!$I$9-DJ533,IF(AND(DC534&gt;0,DC534*$B$4+DJ533&gt;$B$2*'SFV+BESS'!$I$9,DC534*$B$4&gt;'SFV+BESS'!$I$7,DJ533&lt;$B$2*'SFV+BESS'!$I$9),$B$2*'SFV+BESS'!$I$9-DJ533,IF(AND(DC534&gt;0,DC534*$B$4+DJ533&lt;=$B$2*'SFV+BESS'!$I$9,DC534&gt;'SFV+BESS'!$I$7),'SFV+BESS'!$I$7,0))))</f>
        <v>0</v>
      </c>
      <c r="DE534" s="27">
        <f>IF(AND(DC534&lt;0,DJ533+DC534/$B$5&gt;$H$2,-DC534/'Carga-Descarga Año'!$B$5&lt;'SFV+BESS'!$I$7),DC534/$B$5,IF(AND(DC534&lt;0,DJ533+DC534/$B$5&gt;$H$2,-DC534/'Carga-Descarga Año'!$B$5&gt;'SFV+BESS'!$I$7),-'SFV+BESS'!$I$7,IF(AND(DC534&lt;0,DJ533+DC534/$B$5&lt;$H$2),-MIN('SFV+BESS'!$I$7,DJ533-$H$2),0)))</f>
        <v>0</v>
      </c>
      <c r="DF534" s="33"/>
      <c r="DG534" s="33">
        <f t="shared" si="594"/>
        <v>0</v>
      </c>
      <c r="DH534" s="27">
        <f t="shared" si="632"/>
        <v>0</v>
      </c>
      <c r="DI534" s="27">
        <f t="shared" si="633"/>
        <v>0</v>
      </c>
      <c r="DJ534" s="28">
        <f>IF((DJ533+DD534+DE534)&gt;=$B$2*'SFV+BESS'!$I$9, $B$2*'SFV+BESS'!$I$9, (DJ533+DD534+DE534))</f>
        <v>173.61249999999998</v>
      </c>
      <c r="DK534" s="110">
        <f t="shared" si="634"/>
        <v>0</v>
      </c>
      <c r="DP534" s="251"/>
      <c r="DQ534" s="41">
        <v>21.875</v>
      </c>
      <c r="DR534" s="33">
        <f t="shared" si="611"/>
        <v>0</v>
      </c>
      <c r="DS534" s="33">
        <f>Gen_Cons_Horario!B5648</f>
        <v>0</v>
      </c>
      <c r="DT534" s="35">
        <f t="shared" si="648"/>
        <v>0</v>
      </c>
      <c r="DU534" s="116">
        <f>IF(AND(DT534&gt;0,DT534*$B$4+EA533&lt;=$B$2*'SFV+BESS'!$I$9,DT534&lt;'SFV+BESS'!$I$7), DT534*$B$4, IF(AND(DT534&gt;0,DT534*$B$4+EA533&gt;$B$2*'SFV+BESS'!$I$9,DT534*$B$4&lt;'SFV+BESS'!$I$7),$B$2*'SFV+BESS'!$I$9-EA533,IF(AND(DT534&gt;0,DT534*$B$4+EA533&gt;$B$2*'SFV+BESS'!$I$9,DT534*$B$4&gt;'SFV+BESS'!$I$7,EA533&lt;$B$2*'SFV+BESS'!$I$9),$B$2*'SFV+BESS'!$I$9-EA533,IF(AND(DT534&gt;0,DT534*$B$4+EA533&lt;=$B$2*'SFV+BESS'!$I$9,DT534&gt;'SFV+BESS'!$I$7),'SFV+BESS'!$I$7,0))))</f>
        <v>0</v>
      </c>
      <c r="DV534" s="27">
        <f>IF(AND(DT534&lt;0,EA533+DT534/$B$5&gt;$H$2,-DT534/'Carga-Descarga Año'!$B$5&lt;'SFV+BESS'!$I$7),DT534/$B$5,IF(AND(DT534&lt;0,EA533+DT534/$B$5&gt;$H$2,-DT534/'Carga-Descarga Año'!$B$5&gt;'SFV+BESS'!$I$7),-'SFV+BESS'!$I$7,IF(AND(DT534&lt;0,EA533+DT534/$B$5&lt;$H$2),-MIN('SFV+BESS'!$I$7,EA533-$H$2),0)))</f>
        <v>0</v>
      </c>
      <c r="DW534" s="33"/>
      <c r="DX534" s="33">
        <f t="shared" si="595"/>
        <v>0</v>
      </c>
      <c r="DY534" s="27">
        <f t="shared" si="635"/>
        <v>0</v>
      </c>
      <c r="DZ534" s="27">
        <f t="shared" si="596"/>
        <v>0</v>
      </c>
      <c r="EA534" s="28">
        <f>IF((EA533+DU534+DV534)&gt;=$B$2*'SFV+BESS'!$I$9, $B$2*'SFV+BESS'!$I$9, (EA533+DU534+DV534))</f>
        <v>173.61249999999998</v>
      </c>
      <c r="EB534" s="110">
        <f t="shared" si="636"/>
        <v>0</v>
      </c>
      <c r="EG534" s="251"/>
      <c r="EH534" s="41">
        <v>21.875</v>
      </c>
      <c r="EI534" s="33">
        <f t="shared" si="612"/>
        <v>0</v>
      </c>
      <c r="EJ534" s="33">
        <f>Gen_Cons_Horario!B6392</f>
        <v>0</v>
      </c>
      <c r="EK534" s="35">
        <f t="shared" si="649"/>
        <v>0</v>
      </c>
      <c r="EL534" s="116">
        <f>IF(AND(EK534&gt;0,EK534*$B$4+ER533&lt;=$B$2*'SFV+BESS'!$I$9,EK534&lt;'SFV+BESS'!$I$7), EK534*$B$4, IF(AND(EK534&gt;0,EK534*$B$4+ER533&gt;$B$2*'SFV+BESS'!$I$9,EK534*$B$4&lt;'SFV+BESS'!$I$7),$B$2*'SFV+BESS'!$I$9-ER533,IF(AND(EK534&gt;0,EK534*$B$4+ER533&gt;$B$2*'SFV+BESS'!$I$9,EK534*$B$4&gt;'SFV+BESS'!$I$7,ER533&lt;$B$2*'SFV+BESS'!$I$9),$B$2*'SFV+BESS'!$I$9-ER533,IF(AND(EK534&gt;0,EK534*$B$4+ER533&lt;=$B$2*'SFV+BESS'!$I$9,EK534&gt;'SFV+BESS'!$I$7),'SFV+BESS'!$I$7,0))))</f>
        <v>0</v>
      </c>
      <c r="EM534" s="27">
        <f>IF(AND(EK534&lt;0,ER533+EK534/$B$5&gt;$H$2,-EK534/'Carga-Descarga Año'!$B$5&lt;'SFV+BESS'!$I$7),EK534/$B$5,IF(AND(EK534&lt;0,ER533+EK534/$B$5&gt;$H$2,-EK534/'Carga-Descarga Año'!$B$5&gt;'SFV+BESS'!$I$7),-'SFV+BESS'!$I$7,IF(AND(EK534&lt;0,ER533+EK534/$B$5&lt;$H$2),-MIN('SFV+BESS'!$I$7,ER533-$H$2),0)))</f>
        <v>0</v>
      </c>
      <c r="EN534" s="33"/>
      <c r="EO534" s="33">
        <f t="shared" si="597"/>
        <v>0</v>
      </c>
      <c r="EP534" s="27">
        <f t="shared" si="637"/>
        <v>0</v>
      </c>
      <c r="EQ534" s="27">
        <f t="shared" si="598"/>
        <v>0</v>
      </c>
      <c r="ER534" s="28">
        <f>IF((ER533+EL534+EM534)&gt;=$B$2*'SFV+BESS'!$I$9, $B$2*'SFV+BESS'!$I$9, (ER533+EL534+EM534))</f>
        <v>173.61249999999998</v>
      </c>
      <c r="ES534" s="110">
        <f t="shared" si="638"/>
        <v>0</v>
      </c>
      <c r="EX534" s="251"/>
      <c r="EY534" s="41">
        <v>21.875</v>
      </c>
      <c r="EZ534" s="33">
        <f t="shared" si="613"/>
        <v>0</v>
      </c>
      <c r="FA534" s="33">
        <f>Gen_Cons_Horario!B7112</f>
        <v>0</v>
      </c>
      <c r="FB534" s="35">
        <f t="shared" si="650"/>
        <v>0</v>
      </c>
      <c r="FC534" s="116">
        <f>IF(AND(FB534&gt;0,FB534*$B$4+FI533&lt;=$B$2*'SFV+BESS'!$I$9,FB534&lt;'SFV+BESS'!$I$7), FB534*$B$4, IF(AND(FB534&gt;0,FB534*$B$4+FI533&gt;$B$2*'SFV+BESS'!$I$9,FB534*$B$4&lt;'SFV+BESS'!$I$7),$B$2*'SFV+BESS'!$I$9-FI533,IF(AND(FB534&gt;0,FB534*$B$4+FI533&gt;$B$2*'SFV+BESS'!$I$9,FB534*$B$4&gt;'SFV+BESS'!$I$7,FI533&lt;$B$2*'SFV+BESS'!$I$9),$B$2*'SFV+BESS'!$I$9-FI533,IF(AND(FB534&gt;0,FB534*$B$4+FI533&lt;=$B$2*'SFV+BESS'!$I$9,FB534&gt;'SFV+BESS'!$I$7),'SFV+BESS'!$I$7,0))))</f>
        <v>0</v>
      </c>
      <c r="FD534" s="27">
        <f>IF(AND(FB534&lt;0,FI533+FB534/$B$5&gt;$H$2,-FB534/'Carga-Descarga Año'!$B$5&lt;'SFV+BESS'!$I$7),FB534/$B$5,IF(AND(FB534&lt;0,FI533+FB534/$B$5&gt;$H$2,-FB534/'Carga-Descarga Año'!$B$5&gt;'SFV+BESS'!$I$7),-'SFV+BESS'!$I$7,IF(AND(FB534&lt;0,FI533+FB534/$B$5&lt;$H$2),-MIN('SFV+BESS'!$I$7,FI533-$H$2),0)))</f>
        <v>0</v>
      </c>
      <c r="FE534" s="33"/>
      <c r="FF534" s="33">
        <f t="shared" si="599"/>
        <v>0</v>
      </c>
      <c r="FG534" s="27">
        <f t="shared" si="639"/>
        <v>0</v>
      </c>
      <c r="FH534" s="27">
        <f t="shared" si="600"/>
        <v>0</v>
      </c>
      <c r="FI534" s="28">
        <f>IF((FI533+FC534+FD534)&gt;=$B$2*'SFV+BESS'!$I$9, $B$2*'SFV+BESS'!$I$9, (FI533+FC534+FD534))</f>
        <v>173.61249999999998</v>
      </c>
      <c r="FJ534" s="110">
        <f t="shared" si="640"/>
        <v>0</v>
      </c>
      <c r="FO534" s="251"/>
      <c r="FP534" s="41">
        <v>21.875</v>
      </c>
      <c r="FQ534" s="33">
        <f t="shared" si="614"/>
        <v>0</v>
      </c>
      <c r="FR534" s="33">
        <f>Gen_Cons_Horario!B7856</f>
        <v>0</v>
      </c>
      <c r="FS534" s="35">
        <f t="shared" si="651"/>
        <v>0</v>
      </c>
      <c r="FT534" s="116">
        <f>IF(AND(FS534&gt;0,FS534*$B$4+FZ533&lt;=$B$2*'SFV+BESS'!$I$9,FS534&lt;'SFV+BESS'!$I$7), FS534*$B$4, IF(AND(FS534&gt;0,FS534*$B$4+FZ533&gt;$B$2*'SFV+BESS'!$I$9,FS534*$B$4&lt;'SFV+BESS'!$I$7),$B$2*'SFV+BESS'!$I$9-FZ533,IF(AND(FS534&gt;0,FS534*$B$4+FZ533&gt;$B$2*'SFV+BESS'!$I$9,FS534*$B$4&gt;'SFV+BESS'!$I$7,FZ533&lt;$B$2*'SFV+BESS'!$I$9),$B$2*'SFV+BESS'!$I$9-FZ533,IF(AND(FS534&gt;0,FS534*$B$4+FZ533&lt;=$B$2*'SFV+BESS'!$I$9,FS534&gt;'SFV+BESS'!$I$7),'SFV+BESS'!$I$7,0))))</f>
        <v>0</v>
      </c>
      <c r="FU534" s="27">
        <f>IF(AND(FS534&lt;0,FZ533+FS534/$B$5&gt;$H$2,-FS534/'Carga-Descarga Año'!$B$5&lt;'SFV+BESS'!$I$7),FS534/$B$5,IF(AND(FS534&lt;0,FZ533+FS534/$B$5&gt;$H$2,-FS534/'Carga-Descarga Año'!$B$5&gt;'SFV+BESS'!$I$7),-'SFV+BESS'!$I$7,IF(AND(FS534&lt;0,FZ533+FS534/$B$5&lt;$H$2),-MIN('SFV+BESS'!$I$7,FZ533-$H$2),0)))</f>
        <v>0</v>
      </c>
      <c r="FV534" s="33"/>
      <c r="FW534" s="33">
        <f t="shared" si="601"/>
        <v>0</v>
      </c>
      <c r="FX534" s="27">
        <f t="shared" si="641"/>
        <v>0</v>
      </c>
      <c r="FY534" s="27">
        <f t="shared" si="602"/>
        <v>0</v>
      </c>
      <c r="FZ534" s="28">
        <f>IF((FZ533+FT534+FU534)&gt;=$B$2*'SFV+BESS'!$I$9, $B$2*'SFV+BESS'!$I$9, (FZ533+FT534+FU534))</f>
        <v>173.61249999999998</v>
      </c>
      <c r="GA534" s="110">
        <f t="shared" si="642"/>
        <v>0</v>
      </c>
      <c r="GF534" s="251"/>
      <c r="GG534" s="41">
        <v>21.875</v>
      </c>
      <c r="GH534" s="33">
        <f t="shared" si="615"/>
        <v>0</v>
      </c>
      <c r="GI534" s="33">
        <f>Gen_Cons_Horario!B8576</f>
        <v>22.371000000000002</v>
      </c>
      <c r="GJ534" s="35">
        <f t="shared" ref="GJ534:GJ597" si="657">GH534-GI534</f>
        <v>-22.371000000000002</v>
      </c>
      <c r="GK534" s="116">
        <f>IF(AND(GJ534&gt;0,GJ534*$B$4+GQ533&lt;=$B$2*'SFV+BESS'!$I$9,GJ534&lt;'SFV+BESS'!$I$7), GJ534*$B$4, IF(AND(GJ534&gt;0,GJ534*$B$4+GQ533&gt;$B$2*'SFV+BESS'!$I$9,GJ534*$B$4&lt;'SFV+BESS'!$I$7),$B$2*'SFV+BESS'!$I$9-GQ533,IF(AND(GJ534&gt;0,GJ534*$B$4+GQ533&gt;$B$2*'SFV+BESS'!$I$9,GJ534*$B$4&gt;'SFV+BESS'!$I$7,GQ533&lt;$B$2*'SFV+BESS'!$I$9),$B$2*'SFV+BESS'!$I$9-GQ533,IF(AND(GJ534&gt;0,GJ534*$B$4+GQ533&lt;=$B$2*'SFV+BESS'!$I$9,GJ534&gt;'SFV+BESS'!$I$7),'SFV+BESS'!$I$7,0))))</f>
        <v>0</v>
      </c>
      <c r="GL534" s="27">
        <f>IF(AND(GJ534&lt;0,GQ533+GJ534/$B$5&gt;$H$2,-GJ534/'Carga-Descarga Año'!$B$5&lt;'SFV+BESS'!$I$7),GJ534/$B$5,IF(AND(GJ534&lt;0,GQ533+GJ534/$B$5&gt;$H$2,-GJ534/'Carga-Descarga Año'!$B$5&gt;'SFV+BESS'!$I$7),-'SFV+BESS'!$I$7,IF(AND(GJ534&lt;0,GQ533+GJ534/$B$5&lt;$H$2),-MIN('SFV+BESS'!$I$7,GQ533-$H$2),0)))</f>
        <v>-23.548421052631582</v>
      </c>
      <c r="GM534" s="33"/>
      <c r="GN534" s="33">
        <f t="shared" si="603"/>
        <v>0</v>
      </c>
      <c r="GO534" s="27">
        <f t="shared" si="643"/>
        <v>22.371000000000002</v>
      </c>
      <c r="GP534" s="27">
        <f t="shared" si="604"/>
        <v>0</v>
      </c>
      <c r="GQ534" s="28">
        <f>IF((GQ533+GK534+GL534)&gt;=$B$2*'SFV+BESS'!$I$9, $B$2*'SFV+BESS'!$I$9, (GQ533+GK534+GL534))</f>
        <v>147.51925081816421</v>
      </c>
      <c r="GR534" s="110">
        <f t="shared" si="644"/>
        <v>0</v>
      </c>
    </row>
    <row r="535" spans="1:200">
      <c r="A535" s="249"/>
      <c r="B535" s="41">
        <v>21.9166666666667</v>
      </c>
      <c r="C535" s="38">
        <f t="shared" si="586"/>
        <v>0</v>
      </c>
      <c r="D535" s="2">
        <f>Gen_Cons_Horario!B561</f>
        <v>0</v>
      </c>
      <c r="E535" s="140">
        <f t="shared" si="616"/>
        <v>0</v>
      </c>
      <c r="F535" s="116">
        <f>IF(AND(E535&gt;0,E535*$B$4+L534&lt;=$B$2*'SFV+BESS'!$I$9,E535&lt;'SFV+BESS'!$I$7), E535*$B$4, IF(AND(E535&gt;0,E535*$B$4+L534&gt;$B$2*'SFV+BESS'!$I$9,E535*$B$4&lt;'SFV+BESS'!$I$7),$B$2*'SFV+BESS'!$I$9-L534,IF(AND(E535&gt;0,E535*$B$4+L534&gt;$B$2*'SFV+BESS'!$I$9,E535*$B$4&gt;'SFV+BESS'!$I$7,L534&lt;$B$2*'SFV+BESS'!$I$9),$B$2*'SFV+BESS'!$I$9-L534,IF(AND(E535&gt;0,E535*$B$4+L534&lt;=$B$2*'SFV+BESS'!$I$9,E535&gt;'SFV+BESS'!$I$7),'SFV+BESS'!$I$7,0))))</f>
        <v>0</v>
      </c>
      <c r="G535" s="27">
        <f>IF(AND(E535&lt;0,L534+E535/$B$5&gt;$H$2,-E535/'Carga-Descarga Año'!$B$5&lt;'SFV+BESS'!$I$7),E535/$B$5,IF(AND(E535&lt;0,L534+E535/$B$5&gt;$H$2,-E535/'Carga-Descarga Año'!$B$5&gt;'SFV+BESS'!$I$7),-'SFV+BESS'!$I$7,IF(AND(E535&lt;0,L534+E535/$B$5&lt;$H$2),-MIN('SFV+BESS'!$I$7,L534-$H$2),0)))</f>
        <v>0</v>
      </c>
      <c r="I535" s="38">
        <f t="shared" si="617"/>
        <v>0</v>
      </c>
      <c r="J535" s="27">
        <f t="shared" si="619"/>
        <v>0</v>
      </c>
      <c r="K535" s="27">
        <f t="shared" si="618"/>
        <v>0</v>
      </c>
      <c r="L535" s="28">
        <f>IF((L534+F535+G535)&gt;=$B$2*'SFV+BESS'!$I$9, $B$2*'SFV+BESS'!$I$9, (L534+F535+G535))</f>
        <v>76.811369485483823</v>
      </c>
      <c r="M535" s="110">
        <f t="shared" si="620"/>
        <v>0</v>
      </c>
      <c r="R535" s="251"/>
      <c r="S535" s="41">
        <v>21.9166666666667</v>
      </c>
      <c r="T535" s="2">
        <f t="shared" si="605"/>
        <v>0</v>
      </c>
      <c r="U535" s="2">
        <f>Gen_Cons_Horario!B1305</f>
        <v>0</v>
      </c>
      <c r="V535" s="35">
        <f t="shared" si="652"/>
        <v>0</v>
      </c>
      <c r="W535" s="116">
        <f>IF(AND(V535&gt;0,V535*$B$4+AC534&lt;=$B$2*'SFV+BESS'!$I$9,V535&lt;'SFV+BESS'!$I$7), V535*$B$4, IF(AND(V535&gt;0,V535*$B$4+AC534&gt;$B$2*'SFV+BESS'!$I$9,V535*$B$4&lt;'SFV+BESS'!$I$7),$B$2*'SFV+BESS'!$I$9-AC534,IF(AND(V535&gt;0,V535*$B$4+AC534&gt;$B$2*'SFV+BESS'!$I$9,V535*$B$4&gt;'SFV+BESS'!$I$7,AC534&lt;$B$2*'SFV+BESS'!$I$9),$B$2*'SFV+BESS'!$I$9-AC534,IF(AND(V535&gt;0,V535*$B$4+AC534&lt;=$B$2*'SFV+BESS'!$I$9,V535&gt;'SFV+BESS'!$I$7),'SFV+BESS'!$I$7,0))))</f>
        <v>0</v>
      </c>
      <c r="X535" s="27">
        <f>IF(AND(V535&lt;0,AC534+V535/$B$5&gt;$H$2,-V535/'Carga-Descarga Año'!$B$5&lt;'SFV+BESS'!$I$7),V535/$B$5,IF(AND(V535&lt;0,AC534+V535/$B$5&gt;$H$2,-V535/'Carga-Descarga Año'!$B$5&gt;'SFV+BESS'!$I$7),-'SFV+BESS'!$I$7,IF(AND(V535&lt;0,AC534+V535/$B$5&lt;$H$2),-MIN('SFV+BESS'!$I$7,AC534-$H$2),0)))</f>
        <v>0</v>
      </c>
      <c r="Z535" s="33">
        <f t="shared" si="646"/>
        <v>0</v>
      </c>
      <c r="AA535" s="27">
        <f t="shared" si="621"/>
        <v>0</v>
      </c>
      <c r="AB535" s="27">
        <f t="shared" si="645"/>
        <v>0</v>
      </c>
      <c r="AC535" s="28">
        <f>IF((AC534+W535+X535)&gt;=$B$2*'SFV+BESS'!$I$9, $B$2*'SFV+BESS'!$I$9, (AC534+W535+X535))</f>
        <v>173.61249999999998</v>
      </c>
      <c r="AD535" s="110">
        <f t="shared" si="622"/>
        <v>0</v>
      </c>
      <c r="AI535" s="251"/>
      <c r="AJ535" s="41">
        <v>21.9166666666667</v>
      </c>
      <c r="AK535" s="52">
        <f t="shared" si="606"/>
        <v>0</v>
      </c>
      <c r="AL535" s="33">
        <f>Gen_Cons_Horario!B1977</f>
        <v>0</v>
      </c>
      <c r="AM535" s="35">
        <f t="shared" si="653"/>
        <v>0</v>
      </c>
      <c r="AN535" s="116">
        <f>IF(AND(AM535&gt;0,AM535*$B$4+AT534&lt;=$B$2*'SFV+BESS'!$I$9,AM535&lt;'SFV+BESS'!$I$7), AM535*$B$4, IF(AND(AM535&gt;0,AM535*$B$4+AT534&gt;$B$2*'SFV+BESS'!$I$9,AM535*$B$4&lt;'SFV+BESS'!$I$7),$B$2*'SFV+BESS'!$I$9-AT534,IF(AND(AM535&gt;0,AM535*$B$4+AT534&gt;$B$2*'SFV+BESS'!$I$9,AM535*$B$4&gt;'SFV+BESS'!$I$7,AT534&lt;$B$2*'SFV+BESS'!$I$9),$B$2*'SFV+BESS'!$I$9-AT534,IF(AND(AM535&gt;0,AM535*$B$4+AT534&lt;=$B$2*'SFV+BESS'!$I$9,AM535&gt;'SFV+BESS'!$I$7),'SFV+BESS'!$I$7,0))))</f>
        <v>0</v>
      </c>
      <c r="AO535" s="27">
        <f>IF(AND(AM535&lt;0,AT534+AM535/$B$5&gt;$H$2,-AM535/'Carga-Descarga Año'!$B$5&lt;'SFV+BESS'!$I$7),AM535/$B$5,IF(AND(AM535&lt;0,AT534+AM535/$B$5&gt;$H$2,-AM535/'Carga-Descarga Año'!$B$5&gt;'SFV+BESS'!$I$7),-'SFV+BESS'!$I$7,IF(AND(AM535&lt;0,AT534+AM535/$B$5&lt;$H$2),-MIN('SFV+BESS'!$I$7,AT534-$H$2),0)))</f>
        <v>0</v>
      </c>
      <c r="AP535" s="33"/>
      <c r="AQ535" s="33">
        <f t="shared" si="587"/>
        <v>0</v>
      </c>
      <c r="AR535" s="27">
        <f t="shared" si="623"/>
        <v>0</v>
      </c>
      <c r="AS535" s="27">
        <f t="shared" si="588"/>
        <v>0</v>
      </c>
      <c r="AT535" s="28">
        <f>IF((AT534+AN535+AO535)&gt;=$B$2*'SFV+BESS'!$I$9, $B$2*'SFV+BESS'!$I$9, (AT534+AN535+AO535))</f>
        <v>173.61249999999998</v>
      </c>
      <c r="AU535" s="110">
        <f t="shared" si="624"/>
        <v>0</v>
      </c>
      <c r="AZ535" s="251"/>
      <c r="BA535" s="41">
        <v>21.9166666666667</v>
      </c>
      <c r="BB535" s="33">
        <f t="shared" si="607"/>
        <v>0</v>
      </c>
      <c r="BC535" s="33">
        <f>Gen_Cons_Horario!B2721</f>
        <v>0</v>
      </c>
      <c r="BD535" s="35">
        <f t="shared" si="654"/>
        <v>0</v>
      </c>
      <c r="BE535" s="116">
        <f>IF(AND(BD535&gt;0,BD535*$B$4+BK534&lt;=$B$2*'SFV+BESS'!$I$9,BD535&lt;'SFV+BESS'!$I$7), BD535*$B$4, IF(AND(BD535&gt;0,BD535*$B$4+BK534&gt;$B$2*'SFV+BESS'!$I$9,BD535*$B$4&lt;'SFV+BESS'!$I$7),$B$2*'SFV+BESS'!$I$9-BK534,IF(AND(BD535&gt;0,BD535*$B$4+BK534&gt;$B$2*'SFV+BESS'!$I$9,BD535*$B$4&gt;'SFV+BESS'!$I$7,BK534&lt;$B$2*'SFV+BESS'!$I$9),$B$2*'SFV+BESS'!$I$9-BK534,IF(AND(BD535&gt;0,BD535*$B$4+BK534&lt;=$B$2*'SFV+BESS'!$I$9,BD535&gt;'SFV+BESS'!$I$7),'SFV+BESS'!$I$7,0))))</f>
        <v>0</v>
      </c>
      <c r="BF535" s="27">
        <f>IF(AND(BD535&lt;0,BK534+BD535/$B$5&gt;$H$2,-BD535/'Carga-Descarga Año'!$B$5&lt;'SFV+BESS'!$I$7),BD535/$B$5,IF(AND(BD535&lt;0,BK534+BD535/$B$5&gt;$H$2,-BD535/'Carga-Descarga Año'!$B$5&gt;'SFV+BESS'!$I$7),-'SFV+BESS'!$I$7,IF(AND(BD535&lt;0,BK534+BD535/$B$5&lt;$H$2),-MIN('SFV+BESS'!$I$7,BK534-$H$2),0)))</f>
        <v>0</v>
      </c>
      <c r="BG535" s="33"/>
      <c r="BH535" s="33">
        <f t="shared" si="589"/>
        <v>0</v>
      </c>
      <c r="BI535" s="27">
        <f t="shared" si="625"/>
        <v>0</v>
      </c>
      <c r="BJ535" s="27">
        <f t="shared" si="590"/>
        <v>0</v>
      </c>
      <c r="BK535" s="28">
        <f>IF((BK534+BE535+BF535)&gt;=$B$2*'SFV+BESS'!$I$9, $B$2*'SFV+BESS'!$I$9, (BK534+BE535+BF535))</f>
        <v>173.61249999999998</v>
      </c>
      <c r="BL535" s="110">
        <f t="shared" si="626"/>
        <v>0</v>
      </c>
      <c r="BQ535" s="251"/>
      <c r="BR535" s="41">
        <v>21.9166666666667</v>
      </c>
      <c r="BS535" s="33">
        <f t="shared" si="608"/>
        <v>0</v>
      </c>
      <c r="BT535" s="33">
        <f>Gen_Cons_Horario!B3441</f>
        <v>0</v>
      </c>
      <c r="BU535" s="35">
        <f t="shared" si="655"/>
        <v>0</v>
      </c>
      <c r="BV535" s="116">
        <f>IF(AND(BU535&gt;0,BU535*$B$4+CB534&lt;=$B$2*'SFV+BESS'!$I$9,BU535&lt;'SFV+BESS'!$I$7), BU535*$B$4, IF(AND(BU535&gt;0,BU535*$B$4+CB534&gt;$B$2*'SFV+BESS'!$I$9,BU535*$B$4&lt;'SFV+BESS'!$I$7),$B$2*'SFV+BESS'!$I$9-CB534,IF(AND(BU535&gt;0,BU535*$B$4+CB534&gt;$B$2*'SFV+BESS'!$I$9,BU535*$B$4&gt;'SFV+BESS'!$I$7,CB534&lt;$B$2*'SFV+BESS'!$I$9),$B$2*'SFV+BESS'!$I$9-CB534,IF(AND(BU535&gt;0,BU535*$B$4+CB534&lt;=$B$2*'SFV+BESS'!$I$9,BU535&gt;'SFV+BESS'!$I$7),'SFV+BESS'!$I$7,0))))</f>
        <v>0</v>
      </c>
      <c r="BW535" s="27">
        <f>IF(AND(BU535&lt;0,CB534+BU535/$B$5&gt;$H$2,-BU535/'Carga-Descarga Año'!$B$5&lt;'SFV+BESS'!$I$7),BU535/$B$5,IF(AND(BU535&lt;0,CB534+BU535/$B$5&gt;$H$2,-BU535/'Carga-Descarga Año'!$B$5&gt;'SFV+BESS'!$I$7),-'SFV+BESS'!$I$7,IF(AND(BU535&lt;0,CB534+BU535/$B$5&lt;$H$2),-MIN('SFV+BESS'!$I$7,CB534-$H$2),0)))</f>
        <v>0</v>
      </c>
      <c r="BX535" s="33"/>
      <c r="BY535" s="33">
        <f t="shared" si="591"/>
        <v>0</v>
      </c>
      <c r="BZ535" s="27">
        <f t="shared" si="627"/>
        <v>0</v>
      </c>
      <c r="CA535" s="27">
        <f t="shared" si="628"/>
        <v>0</v>
      </c>
      <c r="CB535" s="28">
        <f>IF((CB534+BV535+BW535)&gt;=$B$2*'SFV+BESS'!$I$9, $B$2*'SFV+BESS'!$I$9, (CB534+BV535+BW535))</f>
        <v>173.61249999999998</v>
      </c>
      <c r="CC535" s="110">
        <f t="shared" si="629"/>
        <v>0</v>
      </c>
      <c r="CH535" s="251"/>
      <c r="CI535" s="41">
        <v>21.9166666666667</v>
      </c>
      <c r="CJ535" s="33">
        <f t="shared" si="609"/>
        <v>0</v>
      </c>
      <c r="CK535" s="33">
        <f>Gen_Cons_Horario!B4185</f>
        <v>0</v>
      </c>
      <c r="CL535" s="35">
        <f t="shared" si="656"/>
        <v>0</v>
      </c>
      <c r="CM535" s="116">
        <f>IF(AND(CL535&gt;0,CL535*$B$4+CS534&lt;=$B$2*'SFV+BESS'!$I$9,CL535&lt;'SFV+BESS'!$I$7), CL535*$B$4, IF(AND(CL535&gt;0,CL535*$B$4+CS534&gt;$B$2*'SFV+BESS'!$I$9,CL535*$B$4&lt;'SFV+BESS'!$I$7),$B$2*'SFV+BESS'!$I$9-CS534,IF(AND(CL535&gt;0,CL535*$B$4+CS534&gt;$B$2*'SFV+BESS'!$I$9,CL535*$B$4&gt;'SFV+BESS'!$I$7,CS534&lt;$B$2*'SFV+BESS'!$I$9),$B$2*'SFV+BESS'!$I$9-CS534,IF(AND(CL535&gt;0,CL535*$B$4+CS534&lt;=$B$2*'SFV+BESS'!$I$9,CL535&gt;'SFV+BESS'!$I$7),'SFV+BESS'!$I$7,0))))</f>
        <v>0</v>
      </c>
      <c r="CN535" s="27">
        <f>IF(AND(CL535&lt;0,CS534+CL535/$B$5&gt;$H$2,-CL535/'Carga-Descarga Año'!$B$5&lt;'SFV+BESS'!$I$7),CL535/$B$5,IF(AND(CL535&lt;0,CS534+CL535/$B$5&gt;$H$2,-CL535/'Carga-Descarga Año'!$B$5&gt;'SFV+BESS'!$I$7),-'SFV+BESS'!$I$7,IF(AND(CL535&lt;0,CS534+CL535/$B$5&lt;$H$2),-MIN('SFV+BESS'!$I$7,CS534-$H$2),0)))</f>
        <v>0</v>
      </c>
      <c r="CO535" s="33"/>
      <c r="CP535" s="33">
        <f t="shared" si="592"/>
        <v>0</v>
      </c>
      <c r="CQ535" s="27">
        <f t="shared" si="630"/>
        <v>0</v>
      </c>
      <c r="CR535" s="27">
        <f t="shared" si="593"/>
        <v>0</v>
      </c>
      <c r="CS535" s="28">
        <f>IF((CS534+CM535+CN535)&gt;=$B$2*'SFV+BESS'!$I$9, $B$2*'SFV+BESS'!$I$9, (CS534+CM535+CN535))</f>
        <v>173.61249999999998</v>
      </c>
      <c r="CT535" s="110">
        <f t="shared" si="631"/>
        <v>0</v>
      </c>
      <c r="CY535" s="251"/>
      <c r="CZ535" s="41">
        <v>21.9166666666667</v>
      </c>
      <c r="DA535" s="33">
        <f t="shared" si="610"/>
        <v>0</v>
      </c>
      <c r="DB535" s="33">
        <f>Gen_Cons_Horario!B4905</f>
        <v>0</v>
      </c>
      <c r="DC535" s="35">
        <f t="shared" si="647"/>
        <v>0</v>
      </c>
      <c r="DD535" s="116">
        <f>IF(AND(DC535&gt;0,DC535*$B$4+DJ534&lt;=$B$2*'SFV+BESS'!$I$9,DC535&lt;'SFV+BESS'!$I$7), DC535*$B$4, IF(AND(DC535&gt;0,DC535*$B$4+DJ534&gt;$B$2*'SFV+BESS'!$I$9,DC535*$B$4&lt;'SFV+BESS'!$I$7),$B$2*'SFV+BESS'!$I$9-DJ534,IF(AND(DC535&gt;0,DC535*$B$4+DJ534&gt;$B$2*'SFV+BESS'!$I$9,DC535*$B$4&gt;'SFV+BESS'!$I$7,DJ534&lt;$B$2*'SFV+BESS'!$I$9),$B$2*'SFV+BESS'!$I$9-DJ534,IF(AND(DC535&gt;0,DC535*$B$4+DJ534&lt;=$B$2*'SFV+BESS'!$I$9,DC535&gt;'SFV+BESS'!$I$7),'SFV+BESS'!$I$7,0))))</f>
        <v>0</v>
      </c>
      <c r="DE535" s="27">
        <f>IF(AND(DC535&lt;0,DJ534+DC535/$B$5&gt;$H$2,-DC535/'Carga-Descarga Año'!$B$5&lt;'SFV+BESS'!$I$7),DC535/$B$5,IF(AND(DC535&lt;0,DJ534+DC535/$B$5&gt;$H$2,-DC535/'Carga-Descarga Año'!$B$5&gt;'SFV+BESS'!$I$7),-'SFV+BESS'!$I$7,IF(AND(DC535&lt;0,DJ534+DC535/$B$5&lt;$H$2),-MIN('SFV+BESS'!$I$7,DJ534-$H$2),0)))</f>
        <v>0</v>
      </c>
      <c r="DF535" s="33"/>
      <c r="DG535" s="33">
        <f t="shared" si="594"/>
        <v>0</v>
      </c>
      <c r="DH535" s="27">
        <f t="shared" si="632"/>
        <v>0</v>
      </c>
      <c r="DI535" s="27">
        <f t="shared" si="633"/>
        <v>0</v>
      </c>
      <c r="DJ535" s="28">
        <f>IF((DJ534+DD535+DE535)&gt;=$B$2*'SFV+BESS'!$I$9, $B$2*'SFV+BESS'!$I$9, (DJ534+DD535+DE535))</f>
        <v>173.61249999999998</v>
      </c>
      <c r="DK535" s="110">
        <f t="shared" si="634"/>
        <v>0</v>
      </c>
      <c r="DP535" s="251"/>
      <c r="DQ535" s="41">
        <v>21.9166666666667</v>
      </c>
      <c r="DR535" s="33">
        <f t="shared" si="611"/>
        <v>0</v>
      </c>
      <c r="DS535" s="33">
        <f>Gen_Cons_Horario!B5649</f>
        <v>0</v>
      </c>
      <c r="DT535" s="35">
        <f t="shared" si="648"/>
        <v>0</v>
      </c>
      <c r="DU535" s="116">
        <f>IF(AND(DT535&gt;0,DT535*$B$4+EA534&lt;=$B$2*'SFV+BESS'!$I$9,DT535&lt;'SFV+BESS'!$I$7), DT535*$B$4, IF(AND(DT535&gt;0,DT535*$B$4+EA534&gt;$B$2*'SFV+BESS'!$I$9,DT535*$B$4&lt;'SFV+BESS'!$I$7),$B$2*'SFV+BESS'!$I$9-EA534,IF(AND(DT535&gt;0,DT535*$B$4+EA534&gt;$B$2*'SFV+BESS'!$I$9,DT535*$B$4&gt;'SFV+BESS'!$I$7,EA534&lt;$B$2*'SFV+BESS'!$I$9),$B$2*'SFV+BESS'!$I$9-EA534,IF(AND(DT535&gt;0,DT535*$B$4+EA534&lt;=$B$2*'SFV+BESS'!$I$9,DT535&gt;'SFV+BESS'!$I$7),'SFV+BESS'!$I$7,0))))</f>
        <v>0</v>
      </c>
      <c r="DV535" s="27">
        <f>IF(AND(DT535&lt;0,EA534+DT535/$B$5&gt;$H$2,-DT535/'Carga-Descarga Año'!$B$5&lt;'SFV+BESS'!$I$7),DT535/$B$5,IF(AND(DT535&lt;0,EA534+DT535/$B$5&gt;$H$2,-DT535/'Carga-Descarga Año'!$B$5&gt;'SFV+BESS'!$I$7),-'SFV+BESS'!$I$7,IF(AND(DT535&lt;0,EA534+DT535/$B$5&lt;$H$2),-MIN('SFV+BESS'!$I$7,EA534-$H$2),0)))</f>
        <v>0</v>
      </c>
      <c r="DW535" s="33"/>
      <c r="DX535" s="33">
        <f t="shared" si="595"/>
        <v>0</v>
      </c>
      <c r="DY535" s="27">
        <f t="shared" si="635"/>
        <v>0</v>
      </c>
      <c r="DZ535" s="27">
        <f t="shared" si="596"/>
        <v>0</v>
      </c>
      <c r="EA535" s="28">
        <f>IF((EA534+DU535+DV535)&gt;=$B$2*'SFV+BESS'!$I$9, $B$2*'SFV+BESS'!$I$9, (EA534+DU535+DV535))</f>
        <v>173.61249999999998</v>
      </c>
      <c r="EB535" s="110">
        <f t="shared" si="636"/>
        <v>0</v>
      </c>
      <c r="EG535" s="251"/>
      <c r="EH535" s="41">
        <v>21.9166666666667</v>
      </c>
      <c r="EI535" s="33">
        <f t="shared" si="612"/>
        <v>0</v>
      </c>
      <c r="EJ535" s="33">
        <f>Gen_Cons_Horario!B6393</f>
        <v>0</v>
      </c>
      <c r="EK535" s="35">
        <f t="shared" si="649"/>
        <v>0</v>
      </c>
      <c r="EL535" s="116">
        <f>IF(AND(EK535&gt;0,EK535*$B$4+ER534&lt;=$B$2*'SFV+BESS'!$I$9,EK535&lt;'SFV+BESS'!$I$7), EK535*$B$4, IF(AND(EK535&gt;0,EK535*$B$4+ER534&gt;$B$2*'SFV+BESS'!$I$9,EK535*$B$4&lt;'SFV+BESS'!$I$7),$B$2*'SFV+BESS'!$I$9-ER534,IF(AND(EK535&gt;0,EK535*$B$4+ER534&gt;$B$2*'SFV+BESS'!$I$9,EK535*$B$4&gt;'SFV+BESS'!$I$7,ER534&lt;$B$2*'SFV+BESS'!$I$9),$B$2*'SFV+BESS'!$I$9-ER534,IF(AND(EK535&gt;0,EK535*$B$4+ER534&lt;=$B$2*'SFV+BESS'!$I$9,EK535&gt;'SFV+BESS'!$I$7),'SFV+BESS'!$I$7,0))))</f>
        <v>0</v>
      </c>
      <c r="EM535" s="27">
        <f>IF(AND(EK535&lt;0,ER534+EK535/$B$5&gt;$H$2,-EK535/'Carga-Descarga Año'!$B$5&lt;'SFV+BESS'!$I$7),EK535/$B$5,IF(AND(EK535&lt;0,ER534+EK535/$B$5&gt;$H$2,-EK535/'Carga-Descarga Año'!$B$5&gt;'SFV+BESS'!$I$7),-'SFV+BESS'!$I$7,IF(AND(EK535&lt;0,ER534+EK535/$B$5&lt;$H$2),-MIN('SFV+BESS'!$I$7,ER534-$H$2),0)))</f>
        <v>0</v>
      </c>
      <c r="EN535" s="33"/>
      <c r="EO535" s="33">
        <f t="shared" si="597"/>
        <v>0</v>
      </c>
      <c r="EP535" s="27">
        <f t="shared" si="637"/>
        <v>0</v>
      </c>
      <c r="EQ535" s="27">
        <f t="shared" si="598"/>
        <v>0</v>
      </c>
      <c r="ER535" s="28">
        <f>IF((ER534+EL535+EM535)&gt;=$B$2*'SFV+BESS'!$I$9, $B$2*'SFV+BESS'!$I$9, (ER534+EL535+EM535))</f>
        <v>173.61249999999998</v>
      </c>
      <c r="ES535" s="110">
        <f t="shared" si="638"/>
        <v>0</v>
      </c>
      <c r="EX535" s="251"/>
      <c r="EY535" s="41">
        <v>21.9166666666667</v>
      </c>
      <c r="EZ535" s="33">
        <f t="shared" si="613"/>
        <v>0</v>
      </c>
      <c r="FA535" s="33">
        <f>Gen_Cons_Horario!B7113</f>
        <v>0</v>
      </c>
      <c r="FB535" s="35">
        <f t="shared" si="650"/>
        <v>0</v>
      </c>
      <c r="FC535" s="116">
        <f>IF(AND(FB535&gt;0,FB535*$B$4+FI534&lt;=$B$2*'SFV+BESS'!$I$9,FB535&lt;'SFV+BESS'!$I$7), FB535*$B$4, IF(AND(FB535&gt;0,FB535*$B$4+FI534&gt;$B$2*'SFV+BESS'!$I$9,FB535*$B$4&lt;'SFV+BESS'!$I$7),$B$2*'SFV+BESS'!$I$9-FI534,IF(AND(FB535&gt;0,FB535*$B$4+FI534&gt;$B$2*'SFV+BESS'!$I$9,FB535*$B$4&gt;'SFV+BESS'!$I$7,FI534&lt;$B$2*'SFV+BESS'!$I$9),$B$2*'SFV+BESS'!$I$9-FI534,IF(AND(FB535&gt;0,FB535*$B$4+FI534&lt;=$B$2*'SFV+BESS'!$I$9,FB535&gt;'SFV+BESS'!$I$7),'SFV+BESS'!$I$7,0))))</f>
        <v>0</v>
      </c>
      <c r="FD535" s="27">
        <f>IF(AND(FB535&lt;0,FI534+FB535/$B$5&gt;$H$2,-FB535/'Carga-Descarga Año'!$B$5&lt;'SFV+BESS'!$I$7),FB535/$B$5,IF(AND(FB535&lt;0,FI534+FB535/$B$5&gt;$H$2,-FB535/'Carga-Descarga Año'!$B$5&gt;'SFV+BESS'!$I$7),-'SFV+BESS'!$I$7,IF(AND(FB535&lt;0,FI534+FB535/$B$5&lt;$H$2),-MIN('SFV+BESS'!$I$7,FI534-$H$2),0)))</f>
        <v>0</v>
      </c>
      <c r="FE535" s="33"/>
      <c r="FF535" s="33">
        <f t="shared" si="599"/>
        <v>0</v>
      </c>
      <c r="FG535" s="27">
        <f t="shared" si="639"/>
        <v>0</v>
      </c>
      <c r="FH535" s="27">
        <f t="shared" si="600"/>
        <v>0</v>
      </c>
      <c r="FI535" s="28">
        <f>IF((FI534+FC535+FD535)&gt;=$B$2*'SFV+BESS'!$I$9, $B$2*'SFV+BESS'!$I$9, (FI534+FC535+FD535))</f>
        <v>173.61249999999998</v>
      </c>
      <c r="FJ535" s="110">
        <f t="shared" si="640"/>
        <v>0</v>
      </c>
      <c r="FO535" s="251"/>
      <c r="FP535" s="41">
        <v>21.9166666666667</v>
      </c>
      <c r="FQ535" s="33">
        <f t="shared" si="614"/>
        <v>0</v>
      </c>
      <c r="FR535" s="33">
        <f>Gen_Cons_Horario!B7857</f>
        <v>0</v>
      </c>
      <c r="FS535" s="35">
        <f t="shared" si="651"/>
        <v>0</v>
      </c>
      <c r="FT535" s="116">
        <f>IF(AND(FS535&gt;0,FS535*$B$4+FZ534&lt;=$B$2*'SFV+BESS'!$I$9,FS535&lt;'SFV+BESS'!$I$7), FS535*$B$4, IF(AND(FS535&gt;0,FS535*$B$4+FZ534&gt;$B$2*'SFV+BESS'!$I$9,FS535*$B$4&lt;'SFV+BESS'!$I$7),$B$2*'SFV+BESS'!$I$9-FZ534,IF(AND(FS535&gt;0,FS535*$B$4+FZ534&gt;$B$2*'SFV+BESS'!$I$9,FS535*$B$4&gt;'SFV+BESS'!$I$7,FZ534&lt;$B$2*'SFV+BESS'!$I$9),$B$2*'SFV+BESS'!$I$9-FZ534,IF(AND(FS535&gt;0,FS535*$B$4+FZ534&lt;=$B$2*'SFV+BESS'!$I$9,FS535&gt;'SFV+BESS'!$I$7),'SFV+BESS'!$I$7,0))))</f>
        <v>0</v>
      </c>
      <c r="FU535" s="27">
        <f>IF(AND(FS535&lt;0,FZ534+FS535/$B$5&gt;$H$2,-FS535/'Carga-Descarga Año'!$B$5&lt;'SFV+BESS'!$I$7),FS535/$B$5,IF(AND(FS535&lt;0,FZ534+FS535/$B$5&gt;$H$2,-FS535/'Carga-Descarga Año'!$B$5&gt;'SFV+BESS'!$I$7),-'SFV+BESS'!$I$7,IF(AND(FS535&lt;0,FZ534+FS535/$B$5&lt;$H$2),-MIN('SFV+BESS'!$I$7,FZ534-$H$2),0)))</f>
        <v>0</v>
      </c>
      <c r="FV535" s="33"/>
      <c r="FW535" s="33">
        <f t="shared" si="601"/>
        <v>0</v>
      </c>
      <c r="FX535" s="27">
        <f t="shared" si="641"/>
        <v>0</v>
      </c>
      <c r="FY535" s="27">
        <f t="shared" si="602"/>
        <v>0</v>
      </c>
      <c r="FZ535" s="28">
        <f>IF((FZ534+FT535+FU535)&gt;=$B$2*'SFV+BESS'!$I$9, $B$2*'SFV+BESS'!$I$9, (FZ534+FT535+FU535))</f>
        <v>173.61249999999998</v>
      </c>
      <c r="GA535" s="110">
        <f t="shared" si="642"/>
        <v>0</v>
      </c>
      <c r="GF535" s="251"/>
      <c r="GG535" s="41">
        <v>21.9166666666667</v>
      </c>
      <c r="GH535" s="33">
        <f t="shared" si="615"/>
        <v>0</v>
      </c>
      <c r="GI535" s="33">
        <f>Gen_Cons_Horario!B8577</f>
        <v>0</v>
      </c>
      <c r="GJ535" s="35">
        <f t="shared" si="657"/>
        <v>0</v>
      </c>
      <c r="GK535" s="116">
        <f>IF(AND(GJ535&gt;0,GJ535*$B$4+GQ534&lt;=$B$2*'SFV+BESS'!$I$9,GJ535&lt;'SFV+BESS'!$I$7), GJ535*$B$4, IF(AND(GJ535&gt;0,GJ535*$B$4+GQ534&gt;$B$2*'SFV+BESS'!$I$9,GJ535*$B$4&lt;'SFV+BESS'!$I$7),$B$2*'SFV+BESS'!$I$9-GQ534,IF(AND(GJ535&gt;0,GJ535*$B$4+GQ534&gt;$B$2*'SFV+BESS'!$I$9,GJ535*$B$4&gt;'SFV+BESS'!$I$7,GQ534&lt;$B$2*'SFV+BESS'!$I$9),$B$2*'SFV+BESS'!$I$9-GQ534,IF(AND(GJ535&gt;0,GJ535*$B$4+GQ534&lt;=$B$2*'SFV+BESS'!$I$9,GJ535&gt;'SFV+BESS'!$I$7),'SFV+BESS'!$I$7,0))))</f>
        <v>0</v>
      </c>
      <c r="GL535" s="27">
        <f>IF(AND(GJ535&lt;0,GQ534+GJ535/$B$5&gt;$H$2,-GJ535/'Carga-Descarga Año'!$B$5&lt;'SFV+BESS'!$I$7),GJ535/$B$5,IF(AND(GJ535&lt;0,GQ534+GJ535/$B$5&gt;$H$2,-GJ535/'Carga-Descarga Año'!$B$5&gt;'SFV+BESS'!$I$7),-'SFV+BESS'!$I$7,IF(AND(GJ535&lt;0,GQ534+GJ535/$B$5&lt;$H$2),-MIN('SFV+BESS'!$I$7,GQ534-$H$2),0)))</f>
        <v>0</v>
      </c>
      <c r="GM535" s="33"/>
      <c r="GN535" s="33">
        <f t="shared" si="603"/>
        <v>0</v>
      </c>
      <c r="GO535" s="27">
        <f t="shared" si="643"/>
        <v>0</v>
      </c>
      <c r="GP535" s="27">
        <f t="shared" si="604"/>
        <v>0</v>
      </c>
      <c r="GQ535" s="28">
        <f>IF((GQ534+GK535+GL535)&gt;=$B$2*'SFV+BESS'!$I$9, $B$2*'SFV+BESS'!$I$9, (GQ534+GK535+GL535))</f>
        <v>147.51925081816421</v>
      </c>
      <c r="GR535" s="110">
        <f t="shared" si="644"/>
        <v>0</v>
      </c>
    </row>
    <row r="536" spans="1:200">
      <c r="A536" s="250"/>
      <c r="B536" s="41">
        <v>21.9583333333333</v>
      </c>
      <c r="C536" s="38">
        <f t="shared" si="586"/>
        <v>0</v>
      </c>
      <c r="D536" s="2">
        <f>Gen_Cons_Horario!B562</f>
        <v>0</v>
      </c>
      <c r="E536" s="140">
        <f t="shared" si="616"/>
        <v>0</v>
      </c>
      <c r="F536" s="116">
        <f>IF(AND(E536&gt;0,E536*$B$4+L535&lt;=$B$2*'SFV+BESS'!$I$9,E536&lt;'SFV+BESS'!$I$7), E536*$B$4, IF(AND(E536&gt;0,E536*$B$4+L535&gt;$B$2*'SFV+BESS'!$I$9,E536*$B$4&lt;'SFV+BESS'!$I$7),$B$2*'SFV+BESS'!$I$9-L535,IF(AND(E536&gt;0,E536*$B$4+L535&gt;$B$2*'SFV+BESS'!$I$9,E536*$B$4&gt;'SFV+BESS'!$I$7,L535&lt;$B$2*'SFV+BESS'!$I$9),$B$2*'SFV+BESS'!$I$9-L535,IF(AND(E536&gt;0,E536*$B$4+L535&lt;=$B$2*'SFV+BESS'!$I$9,E536&gt;'SFV+BESS'!$I$7),'SFV+BESS'!$I$7,0))))</f>
        <v>0</v>
      </c>
      <c r="G536" s="27">
        <f>IF(AND(E536&lt;0,L535+E536/$B$5&gt;$H$2,-E536/'Carga-Descarga Año'!$B$5&lt;'SFV+BESS'!$I$7),E536/$B$5,IF(AND(E536&lt;0,L535+E536/$B$5&gt;$H$2,-E536/'Carga-Descarga Año'!$B$5&gt;'SFV+BESS'!$I$7),-'SFV+BESS'!$I$7,IF(AND(E536&lt;0,L535+E536/$B$5&lt;$H$2),-MIN('SFV+BESS'!$I$7,L535-$H$2),0)))</f>
        <v>0</v>
      </c>
      <c r="I536" s="38">
        <f t="shared" si="617"/>
        <v>0</v>
      </c>
      <c r="J536" s="27">
        <f t="shared" si="619"/>
        <v>0</v>
      </c>
      <c r="K536" s="27">
        <f t="shared" si="618"/>
        <v>0</v>
      </c>
      <c r="L536" s="28">
        <f>IF((L535+F536+G536)&gt;=$B$2*'SFV+BESS'!$I$9, $B$2*'SFV+BESS'!$I$9, (L535+F536+G536))</f>
        <v>76.811369485483823</v>
      </c>
      <c r="M536" s="110">
        <f t="shared" si="620"/>
        <v>0</v>
      </c>
      <c r="R536" s="251"/>
      <c r="S536" s="41">
        <v>21.9583333333333</v>
      </c>
      <c r="T536" s="2">
        <f t="shared" si="605"/>
        <v>0</v>
      </c>
      <c r="U536" s="2">
        <f>Gen_Cons_Horario!B1306</f>
        <v>0</v>
      </c>
      <c r="V536" s="35">
        <f t="shared" si="652"/>
        <v>0</v>
      </c>
      <c r="W536" s="116">
        <f>IF(AND(V536&gt;0,V536*$B$4+AC535&lt;=$B$2*'SFV+BESS'!$I$9,V536&lt;'SFV+BESS'!$I$7), V536*$B$4, IF(AND(V536&gt;0,V536*$B$4+AC535&gt;$B$2*'SFV+BESS'!$I$9,V536*$B$4&lt;'SFV+BESS'!$I$7),$B$2*'SFV+BESS'!$I$9-AC535,IF(AND(V536&gt;0,V536*$B$4+AC535&gt;$B$2*'SFV+BESS'!$I$9,V536*$B$4&gt;'SFV+BESS'!$I$7,AC535&lt;$B$2*'SFV+BESS'!$I$9),$B$2*'SFV+BESS'!$I$9-AC535,IF(AND(V536&gt;0,V536*$B$4+AC535&lt;=$B$2*'SFV+BESS'!$I$9,V536&gt;'SFV+BESS'!$I$7),'SFV+BESS'!$I$7,0))))</f>
        <v>0</v>
      </c>
      <c r="X536" s="27">
        <f>IF(AND(V536&lt;0,AC535+V536/$B$5&gt;$H$2,-V536/'Carga-Descarga Año'!$B$5&lt;'SFV+BESS'!$I$7),V536/$B$5,IF(AND(V536&lt;0,AC535+V536/$B$5&gt;$H$2,-V536/'Carga-Descarga Año'!$B$5&gt;'SFV+BESS'!$I$7),-'SFV+BESS'!$I$7,IF(AND(V536&lt;0,AC535+V536/$B$5&lt;$H$2),-MIN('SFV+BESS'!$I$7,AC535-$H$2),0)))</f>
        <v>0</v>
      </c>
      <c r="Z536" s="33">
        <f t="shared" si="646"/>
        <v>0</v>
      </c>
      <c r="AA536" s="27">
        <f t="shared" si="621"/>
        <v>0</v>
      </c>
      <c r="AB536" s="27">
        <f t="shared" si="645"/>
        <v>0</v>
      </c>
      <c r="AC536" s="28">
        <f>IF((AC535+W536+X536)&gt;=$B$2*'SFV+BESS'!$I$9, $B$2*'SFV+BESS'!$I$9, (AC535+W536+X536))</f>
        <v>173.61249999999998</v>
      </c>
      <c r="AD536" s="110">
        <f t="shared" si="622"/>
        <v>0</v>
      </c>
      <c r="AI536" s="251"/>
      <c r="AJ536" s="41">
        <v>21.9583333333333</v>
      </c>
      <c r="AK536" s="52">
        <f t="shared" si="606"/>
        <v>0</v>
      </c>
      <c r="AL536" s="33">
        <f>Gen_Cons_Horario!B1978</f>
        <v>0</v>
      </c>
      <c r="AM536" s="35">
        <f t="shared" si="653"/>
        <v>0</v>
      </c>
      <c r="AN536" s="116">
        <f>IF(AND(AM536&gt;0,AM536*$B$4+AT535&lt;=$B$2*'SFV+BESS'!$I$9,AM536&lt;'SFV+BESS'!$I$7), AM536*$B$4, IF(AND(AM536&gt;0,AM536*$B$4+AT535&gt;$B$2*'SFV+BESS'!$I$9,AM536*$B$4&lt;'SFV+BESS'!$I$7),$B$2*'SFV+BESS'!$I$9-AT535,IF(AND(AM536&gt;0,AM536*$B$4+AT535&gt;$B$2*'SFV+BESS'!$I$9,AM536*$B$4&gt;'SFV+BESS'!$I$7,AT535&lt;$B$2*'SFV+BESS'!$I$9),$B$2*'SFV+BESS'!$I$9-AT535,IF(AND(AM536&gt;0,AM536*$B$4+AT535&lt;=$B$2*'SFV+BESS'!$I$9,AM536&gt;'SFV+BESS'!$I$7),'SFV+BESS'!$I$7,0))))</f>
        <v>0</v>
      </c>
      <c r="AO536" s="27">
        <f>IF(AND(AM536&lt;0,AT535+AM536/$B$5&gt;$H$2,-AM536/'Carga-Descarga Año'!$B$5&lt;'SFV+BESS'!$I$7),AM536/$B$5,IF(AND(AM536&lt;0,AT535+AM536/$B$5&gt;$H$2,-AM536/'Carga-Descarga Año'!$B$5&gt;'SFV+BESS'!$I$7),-'SFV+BESS'!$I$7,IF(AND(AM536&lt;0,AT535+AM536/$B$5&lt;$H$2),-MIN('SFV+BESS'!$I$7,AT535-$H$2),0)))</f>
        <v>0</v>
      </c>
      <c r="AP536" s="33"/>
      <c r="AQ536" s="33">
        <f t="shared" si="587"/>
        <v>0</v>
      </c>
      <c r="AR536" s="27">
        <f t="shared" si="623"/>
        <v>0</v>
      </c>
      <c r="AS536" s="27">
        <f t="shared" si="588"/>
        <v>0</v>
      </c>
      <c r="AT536" s="28">
        <f>IF((AT535+AN536+AO536)&gt;=$B$2*'SFV+BESS'!$I$9, $B$2*'SFV+BESS'!$I$9, (AT535+AN536+AO536))</f>
        <v>173.61249999999998</v>
      </c>
      <c r="AU536" s="110">
        <f t="shared" si="624"/>
        <v>0</v>
      </c>
      <c r="AZ536" s="251"/>
      <c r="BA536" s="41">
        <v>21.9583333333333</v>
      </c>
      <c r="BB536" s="33">
        <f t="shared" si="607"/>
        <v>0</v>
      </c>
      <c r="BC536" s="33">
        <f>Gen_Cons_Horario!B2722</f>
        <v>0</v>
      </c>
      <c r="BD536" s="35">
        <f t="shared" si="654"/>
        <v>0</v>
      </c>
      <c r="BE536" s="116">
        <f>IF(AND(BD536&gt;0,BD536*$B$4+BK535&lt;=$B$2*'SFV+BESS'!$I$9,BD536&lt;'SFV+BESS'!$I$7), BD536*$B$4, IF(AND(BD536&gt;0,BD536*$B$4+BK535&gt;$B$2*'SFV+BESS'!$I$9,BD536*$B$4&lt;'SFV+BESS'!$I$7),$B$2*'SFV+BESS'!$I$9-BK535,IF(AND(BD536&gt;0,BD536*$B$4+BK535&gt;$B$2*'SFV+BESS'!$I$9,BD536*$B$4&gt;'SFV+BESS'!$I$7,BK535&lt;$B$2*'SFV+BESS'!$I$9),$B$2*'SFV+BESS'!$I$9-BK535,IF(AND(BD536&gt;0,BD536*$B$4+BK535&lt;=$B$2*'SFV+BESS'!$I$9,BD536&gt;'SFV+BESS'!$I$7),'SFV+BESS'!$I$7,0))))</f>
        <v>0</v>
      </c>
      <c r="BF536" s="27">
        <f>IF(AND(BD536&lt;0,BK535+BD536/$B$5&gt;$H$2,-BD536/'Carga-Descarga Año'!$B$5&lt;'SFV+BESS'!$I$7),BD536/$B$5,IF(AND(BD536&lt;0,BK535+BD536/$B$5&gt;$H$2,-BD536/'Carga-Descarga Año'!$B$5&gt;'SFV+BESS'!$I$7),-'SFV+BESS'!$I$7,IF(AND(BD536&lt;0,BK535+BD536/$B$5&lt;$H$2),-MIN('SFV+BESS'!$I$7,BK535-$H$2),0)))</f>
        <v>0</v>
      </c>
      <c r="BG536" s="33"/>
      <c r="BH536" s="33">
        <f t="shared" si="589"/>
        <v>0</v>
      </c>
      <c r="BI536" s="27">
        <f t="shared" si="625"/>
        <v>0</v>
      </c>
      <c r="BJ536" s="27">
        <f t="shared" si="590"/>
        <v>0</v>
      </c>
      <c r="BK536" s="28">
        <f>IF((BK535+BE536+BF536)&gt;=$B$2*'SFV+BESS'!$I$9, $B$2*'SFV+BESS'!$I$9, (BK535+BE536+BF536))</f>
        <v>173.61249999999998</v>
      </c>
      <c r="BL536" s="110">
        <f t="shared" si="626"/>
        <v>0</v>
      </c>
      <c r="BQ536" s="251"/>
      <c r="BR536" s="41">
        <v>21.9583333333333</v>
      </c>
      <c r="BS536" s="33">
        <f t="shared" si="608"/>
        <v>0</v>
      </c>
      <c r="BT536" s="33">
        <f>Gen_Cons_Horario!B3442</f>
        <v>0</v>
      </c>
      <c r="BU536" s="35">
        <f t="shared" si="655"/>
        <v>0</v>
      </c>
      <c r="BV536" s="116">
        <f>IF(AND(BU536&gt;0,BU536*$B$4+CB535&lt;=$B$2*'SFV+BESS'!$I$9,BU536&lt;'SFV+BESS'!$I$7), BU536*$B$4, IF(AND(BU536&gt;0,BU536*$B$4+CB535&gt;$B$2*'SFV+BESS'!$I$9,BU536*$B$4&lt;'SFV+BESS'!$I$7),$B$2*'SFV+BESS'!$I$9-CB535,IF(AND(BU536&gt;0,BU536*$B$4+CB535&gt;$B$2*'SFV+BESS'!$I$9,BU536*$B$4&gt;'SFV+BESS'!$I$7,CB535&lt;$B$2*'SFV+BESS'!$I$9),$B$2*'SFV+BESS'!$I$9-CB535,IF(AND(BU536&gt;0,BU536*$B$4+CB535&lt;=$B$2*'SFV+BESS'!$I$9,BU536&gt;'SFV+BESS'!$I$7),'SFV+BESS'!$I$7,0))))</f>
        <v>0</v>
      </c>
      <c r="BW536" s="27">
        <f>IF(AND(BU536&lt;0,CB535+BU536/$B$5&gt;$H$2,-BU536/'Carga-Descarga Año'!$B$5&lt;'SFV+BESS'!$I$7),BU536/$B$5,IF(AND(BU536&lt;0,CB535+BU536/$B$5&gt;$H$2,-BU536/'Carga-Descarga Año'!$B$5&gt;'SFV+BESS'!$I$7),-'SFV+BESS'!$I$7,IF(AND(BU536&lt;0,CB535+BU536/$B$5&lt;$H$2),-MIN('SFV+BESS'!$I$7,CB535-$H$2),0)))</f>
        <v>0</v>
      </c>
      <c r="BX536" s="33"/>
      <c r="BY536" s="33">
        <f t="shared" si="591"/>
        <v>0</v>
      </c>
      <c r="BZ536" s="27">
        <f t="shared" si="627"/>
        <v>0</v>
      </c>
      <c r="CA536" s="27">
        <f t="shared" si="628"/>
        <v>0</v>
      </c>
      <c r="CB536" s="28">
        <f>IF((CB535+BV536+BW536)&gt;=$B$2*'SFV+BESS'!$I$9, $B$2*'SFV+BESS'!$I$9, (CB535+BV536+BW536))</f>
        <v>173.61249999999998</v>
      </c>
      <c r="CC536" s="110">
        <f t="shared" si="629"/>
        <v>0</v>
      </c>
      <c r="CH536" s="251"/>
      <c r="CI536" s="41">
        <v>21.9583333333333</v>
      </c>
      <c r="CJ536" s="33">
        <f t="shared" si="609"/>
        <v>0</v>
      </c>
      <c r="CK536" s="33">
        <f>Gen_Cons_Horario!B4186</f>
        <v>0</v>
      </c>
      <c r="CL536" s="35">
        <f t="shared" si="656"/>
        <v>0</v>
      </c>
      <c r="CM536" s="116">
        <f>IF(AND(CL536&gt;0,CL536*$B$4+CS535&lt;=$B$2*'SFV+BESS'!$I$9,CL536&lt;'SFV+BESS'!$I$7), CL536*$B$4, IF(AND(CL536&gt;0,CL536*$B$4+CS535&gt;$B$2*'SFV+BESS'!$I$9,CL536*$B$4&lt;'SFV+BESS'!$I$7),$B$2*'SFV+BESS'!$I$9-CS535,IF(AND(CL536&gt;0,CL536*$B$4+CS535&gt;$B$2*'SFV+BESS'!$I$9,CL536*$B$4&gt;'SFV+BESS'!$I$7,CS535&lt;$B$2*'SFV+BESS'!$I$9),$B$2*'SFV+BESS'!$I$9-CS535,IF(AND(CL536&gt;0,CL536*$B$4+CS535&lt;=$B$2*'SFV+BESS'!$I$9,CL536&gt;'SFV+BESS'!$I$7),'SFV+BESS'!$I$7,0))))</f>
        <v>0</v>
      </c>
      <c r="CN536" s="27">
        <f>IF(AND(CL536&lt;0,CS535+CL536/$B$5&gt;$H$2,-CL536/'Carga-Descarga Año'!$B$5&lt;'SFV+BESS'!$I$7),CL536/$B$5,IF(AND(CL536&lt;0,CS535+CL536/$B$5&gt;$H$2,-CL536/'Carga-Descarga Año'!$B$5&gt;'SFV+BESS'!$I$7),-'SFV+BESS'!$I$7,IF(AND(CL536&lt;0,CS535+CL536/$B$5&lt;$H$2),-MIN('SFV+BESS'!$I$7,CS535-$H$2),0)))</f>
        <v>0</v>
      </c>
      <c r="CO536" s="33"/>
      <c r="CP536" s="33">
        <f t="shared" si="592"/>
        <v>0</v>
      </c>
      <c r="CQ536" s="27">
        <f t="shared" si="630"/>
        <v>0</v>
      </c>
      <c r="CR536" s="27">
        <f t="shared" si="593"/>
        <v>0</v>
      </c>
      <c r="CS536" s="28">
        <f>IF((CS535+CM536+CN536)&gt;=$B$2*'SFV+BESS'!$I$9, $B$2*'SFV+BESS'!$I$9, (CS535+CM536+CN536))</f>
        <v>173.61249999999998</v>
      </c>
      <c r="CT536" s="110">
        <f t="shared" si="631"/>
        <v>0</v>
      </c>
      <c r="CY536" s="251"/>
      <c r="CZ536" s="41">
        <v>21.9583333333333</v>
      </c>
      <c r="DA536" s="33">
        <f t="shared" si="610"/>
        <v>0</v>
      </c>
      <c r="DB536" s="33">
        <f>Gen_Cons_Horario!B4906</f>
        <v>0</v>
      </c>
      <c r="DC536" s="35">
        <f t="shared" si="647"/>
        <v>0</v>
      </c>
      <c r="DD536" s="116">
        <f>IF(AND(DC536&gt;0,DC536*$B$4+DJ535&lt;=$B$2*'SFV+BESS'!$I$9,DC536&lt;'SFV+BESS'!$I$7), DC536*$B$4, IF(AND(DC536&gt;0,DC536*$B$4+DJ535&gt;$B$2*'SFV+BESS'!$I$9,DC536*$B$4&lt;'SFV+BESS'!$I$7),$B$2*'SFV+BESS'!$I$9-DJ535,IF(AND(DC536&gt;0,DC536*$B$4+DJ535&gt;$B$2*'SFV+BESS'!$I$9,DC536*$B$4&gt;'SFV+BESS'!$I$7,DJ535&lt;$B$2*'SFV+BESS'!$I$9),$B$2*'SFV+BESS'!$I$9-DJ535,IF(AND(DC536&gt;0,DC536*$B$4+DJ535&lt;=$B$2*'SFV+BESS'!$I$9,DC536&gt;'SFV+BESS'!$I$7),'SFV+BESS'!$I$7,0))))</f>
        <v>0</v>
      </c>
      <c r="DE536" s="27">
        <f>IF(AND(DC536&lt;0,DJ535+DC536/$B$5&gt;$H$2,-DC536/'Carga-Descarga Año'!$B$5&lt;'SFV+BESS'!$I$7),DC536/$B$5,IF(AND(DC536&lt;0,DJ535+DC536/$B$5&gt;$H$2,-DC536/'Carga-Descarga Año'!$B$5&gt;'SFV+BESS'!$I$7),-'SFV+BESS'!$I$7,IF(AND(DC536&lt;0,DJ535+DC536/$B$5&lt;$H$2),-MIN('SFV+BESS'!$I$7,DJ535-$H$2),0)))</f>
        <v>0</v>
      </c>
      <c r="DF536" s="33"/>
      <c r="DG536" s="33">
        <f t="shared" si="594"/>
        <v>0</v>
      </c>
      <c r="DH536" s="27">
        <f t="shared" si="632"/>
        <v>0</v>
      </c>
      <c r="DI536" s="27">
        <f t="shared" si="633"/>
        <v>0</v>
      </c>
      <c r="DJ536" s="28">
        <f>IF((DJ535+DD536+DE536)&gt;=$B$2*'SFV+BESS'!$I$9, $B$2*'SFV+BESS'!$I$9, (DJ535+DD536+DE536))</f>
        <v>173.61249999999998</v>
      </c>
      <c r="DK536" s="110">
        <f t="shared" si="634"/>
        <v>0</v>
      </c>
      <c r="DP536" s="251"/>
      <c r="DQ536" s="41">
        <v>21.9583333333333</v>
      </c>
      <c r="DR536" s="33">
        <f t="shared" si="611"/>
        <v>0</v>
      </c>
      <c r="DS536" s="33">
        <f>Gen_Cons_Horario!B5650</f>
        <v>0</v>
      </c>
      <c r="DT536" s="35">
        <f t="shared" si="648"/>
        <v>0</v>
      </c>
      <c r="DU536" s="116">
        <f>IF(AND(DT536&gt;0,DT536*$B$4+EA535&lt;=$B$2*'SFV+BESS'!$I$9,DT536&lt;'SFV+BESS'!$I$7), DT536*$B$4, IF(AND(DT536&gt;0,DT536*$B$4+EA535&gt;$B$2*'SFV+BESS'!$I$9,DT536*$B$4&lt;'SFV+BESS'!$I$7),$B$2*'SFV+BESS'!$I$9-EA535,IF(AND(DT536&gt;0,DT536*$B$4+EA535&gt;$B$2*'SFV+BESS'!$I$9,DT536*$B$4&gt;'SFV+BESS'!$I$7,EA535&lt;$B$2*'SFV+BESS'!$I$9),$B$2*'SFV+BESS'!$I$9-EA535,IF(AND(DT536&gt;0,DT536*$B$4+EA535&lt;=$B$2*'SFV+BESS'!$I$9,DT536&gt;'SFV+BESS'!$I$7),'SFV+BESS'!$I$7,0))))</f>
        <v>0</v>
      </c>
      <c r="DV536" s="27">
        <f>IF(AND(DT536&lt;0,EA535+DT536/$B$5&gt;$H$2,-DT536/'Carga-Descarga Año'!$B$5&lt;'SFV+BESS'!$I$7),DT536/$B$5,IF(AND(DT536&lt;0,EA535+DT536/$B$5&gt;$H$2,-DT536/'Carga-Descarga Año'!$B$5&gt;'SFV+BESS'!$I$7),-'SFV+BESS'!$I$7,IF(AND(DT536&lt;0,EA535+DT536/$B$5&lt;$H$2),-MIN('SFV+BESS'!$I$7,EA535-$H$2),0)))</f>
        <v>0</v>
      </c>
      <c r="DW536" s="33"/>
      <c r="DX536" s="33">
        <f t="shared" si="595"/>
        <v>0</v>
      </c>
      <c r="DY536" s="27">
        <f t="shared" si="635"/>
        <v>0</v>
      </c>
      <c r="DZ536" s="27">
        <f t="shared" si="596"/>
        <v>0</v>
      </c>
      <c r="EA536" s="28">
        <f>IF((EA535+DU536+DV536)&gt;=$B$2*'SFV+BESS'!$I$9, $B$2*'SFV+BESS'!$I$9, (EA535+DU536+DV536))</f>
        <v>173.61249999999998</v>
      </c>
      <c r="EB536" s="110">
        <f t="shared" si="636"/>
        <v>0</v>
      </c>
      <c r="EG536" s="251"/>
      <c r="EH536" s="41">
        <v>21.9583333333333</v>
      </c>
      <c r="EI536" s="33">
        <f t="shared" si="612"/>
        <v>0</v>
      </c>
      <c r="EJ536" s="33">
        <f>Gen_Cons_Horario!B6394</f>
        <v>0</v>
      </c>
      <c r="EK536" s="35">
        <f t="shared" si="649"/>
        <v>0</v>
      </c>
      <c r="EL536" s="116">
        <f>IF(AND(EK536&gt;0,EK536*$B$4+ER535&lt;=$B$2*'SFV+BESS'!$I$9,EK536&lt;'SFV+BESS'!$I$7), EK536*$B$4, IF(AND(EK536&gt;0,EK536*$B$4+ER535&gt;$B$2*'SFV+BESS'!$I$9,EK536*$B$4&lt;'SFV+BESS'!$I$7),$B$2*'SFV+BESS'!$I$9-ER535,IF(AND(EK536&gt;0,EK536*$B$4+ER535&gt;$B$2*'SFV+BESS'!$I$9,EK536*$B$4&gt;'SFV+BESS'!$I$7,ER535&lt;$B$2*'SFV+BESS'!$I$9),$B$2*'SFV+BESS'!$I$9-ER535,IF(AND(EK536&gt;0,EK536*$B$4+ER535&lt;=$B$2*'SFV+BESS'!$I$9,EK536&gt;'SFV+BESS'!$I$7),'SFV+BESS'!$I$7,0))))</f>
        <v>0</v>
      </c>
      <c r="EM536" s="27">
        <f>IF(AND(EK536&lt;0,ER535+EK536/$B$5&gt;$H$2,-EK536/'Carga-Descarga Año'!$B$5&lt;'SFV+BESS'!$I$7),EK536/$B$5,IF(AND(EK536&lt;0,ER535+EK536/$B$5&gt;$H$2,-EK536/'Carga-Descarga Año'!$B$5&gt;'SFV+BESS'!$I$7),-'SFV+BESS'!$I$7,IF(AND(EK536&lt;0,ER535+EK536/$B$5&lt;$H$2),-MIN('SFV+BESS'!$I$7,ER535-$H$2),0)))</f>
        <v>0</v>
      </c>
      <c r="EN536" s="33"/>
      <c r="EO536" s="33">
        <f t="shared" si="597"/>
        <v>0</v>
      </c>
      <c r="EP536" s="27">
        <f t="shared" si="637"/>
        <v>0</v>
      </c>
      <c r="EQ536" s="27">
        <f t="shared" si="598"/>
        <v>0</v>
      </c>
      <c r="ER536" s="28">
        <f>IF((ER535+EL536+EM536)&gt;=$B$2*'SFV+BESS'!$I$9, $B$2*'SFV+BESS'!$I$9, (ER535+EL536+EM536))</f>
        <v>173.61249999999998</v>
      </c>
      <c r="ES536" s="110">
        <f t="shared" si="638"/>
        <v>0</v>
      </c>
      <c r="EX536" s="251"/>
      <c r="EY536" s="41">
        <v>21.9583333333333</v>
      </c>
      <c r="EZ536" s="33">
        <f t="shared" si="613"/>
        <v>0</v>
      </c>
      <c r="FA536" s="33">
        <f>Gen_Cons_Horario!B7114</f>
        <v>0</v>
      </c>
      <c r="FB536" s="35">
        <f t="shared" si="650"/>
        <v>0</v>
      </c>
      <c r="FC536" s="116">
        <f>IF(AND(FB536&gt;0,FB536*$B$4+FI535&lt;=$B$2*'SFV+BESS'!$I$9,FB536&lt;'SFV+BESS'!$I$7), FB536*$B$4, IF(AND(FB536&gt;0,FB536*$B$4+FI535&gt;$B$2*'SFV+BESS'!$I$9,FB536*$B$4&lt;'SFV+BESS'!$I$7),$B$2*'SFV+BESS'!$I$9-FI535,IF(AND(FB536&gt;0,FB536*$B$4+FI535&gt;$B$2*'SFV+BESS'!$I$9,FB536*$B$4&gt;'SFV+BESS'!$I$7,FI535&lt;$B$2*'SFV+BESS'!$I$9),$B$2*'SFV+BESS'!$I$9-FI535,IF(AND(FB536&gt;0,FB536*$B$4+FI535&lt;=$B$2*'SFV+BESS'!$I$9,FB536&gt;'SFV+BESS'!$I$7),'SFV+BESS'!$I$7,0))))</f>
        <v>0</v>
      </c>
      <c r="FD536" s="27">
        <f>IF(AND(FB536&lt;0,FI535+FB536/$B$5&gt;$H$2,-FB536/'Carga-Descarga Año'!$B$5&lt;'SFV+BESS'!$I$7),FB536/$B$5,IF(AND(FB536&lt;0,FI535+FB536/$B$5&gt;$H$2,-FB536/'Carga-Descarga Año'!$B$5&gt;'SFV+BESS'!$I$7),-'SFV+BESS'!$I$7,IF(AND(FB536&lt;0,FI535+FB536/$B$5&lt;$H$2),-MIN('SFV+BESS'!$I$7,FI535-$H$2),0)))</f>
        <v>0</v>
      </c>
      <c r="FE536" s="33"/>
      <c r="FF536" s="33">
        <f t="shared" si="599"/>
        <v>0</v>
      </c>
      <c r="FG536" s="27">
        <f t="shared" si="639"/>
        <v>0</v>
      </c>
      <c r="FH536" s="27">
        <f t="shared" si="600"/>
        <v>0</v>
      </c>
      <c r="FI536" s="28">
        <f>IF((FI535+FC536+FD536)&gt;=$B$2*'SFV+BESS'!$I$9, $B$2*'SFV+BESS'!$I$9, (FI535+FC536+FD536))</f>
        <v>173.61249999999998</v>
      </c>
      <c r="FJ536" s="110">
        <f t="shared" si="640"/>
        <v>0</v>
      </c>
      <c r="FO536" s="251"/>
      <c r="FP536" s="41">
        <v>21.9583333333333</v>
      </c>
      <c r="FQ536" s="33">
        <f t="shared" si="614"/>
        <v>0</v>
      </c>
      <c r="FR536" s="33">
        <f>Gen_Cons_Horario!B7858</f>
        <v>0</v>
      </c>
      <c r="FS536" s="35">
        <f t="shared" si="651"/>
        <v>0</v>
      </c>
      <c r="FT536" s="116">
        <f>IF(AND(FS536&gt;0,FS536*$B$4+FZ535&lt;=$B$2*'SFV+BESS'!$I$9,FS536&lt;'SFV+BESS'!$I$7), FS536*$B$4, IF(AND(FS536&gt;0,FS536*$B$4+FZ535&gt;$B$2*'SFV+BESS'!$I$9,FS536*$B$4&lt;'SFV+BESS'!$I$7),$B$2*'SFV+BESS'!$I$9-FZ535,IF(AND(FS536&gt;0,FS536*$B$4+FZ535&gt;$B$2*'SFV+BESS'!$I$9,FS536*$B$4&gt;'SFV+BESS'!$I$7,FZ535&lt;$B$2*'SFV+BESS'!$I$9),$B$2*'SFV+BESS'!$I$9-FZ535,IF(AND(FS536&gt;0,FS536*$B$4+FZ535&lt;=$B$2*'SFV+BESS'!$I$9,FS536&gt;'SFV+BESS'!$I$7),'SFV+BESS'!$I$7,0))))</f>
        <v>0</v>
      </c>
      <c r="FU536" s="27">
        <f>IF(AND(FS536&lt;0,FZ535+FS536/$B$5&gt;$H$2,-FS536/'Carga-Descarga Año'!$B$5&lt;'SFV+BESS'!$I$7),FS536/$B$5,IF(AND(FS536&lt;0,FZ535+FS536/$B$5&gt;$H$2,-FS536/'Carga-Descarga Año'!$B$5&gt;'SFV+BESS'!$I$7),-'SFV+BESS'!$I$7,IF(AND(FS536&lt;0,FZ535+FS536/$B$5&lt;$H$2),-MIN('SFV+BESS'!$I$7,FZ535-$H$2),0)))</f>
        <v>0</v>
      </c>
      <c r="FV536" s="33"/>
      <c r="FW536" s="33">
        <f t="shared" si="601"/>
        <v>0</v>
      </c>
      <c r="FX536" s="27">
        <f t="shared" si="641"/>
        <v>0</v>
      </c>
      <c r="FY536" s="27">
        <f t="shared" si="602"/>
        <v>0</v>
      </c>
      <c r="FZ536" s="28">
        <f>IF((FZ535+FT536+FU536)&gt;=$B$2*'SFV+BESS'!$I$9, $B$2*'SFV+BESS'!$I$9, (FZ535+FT536+FU536))</f>
        <v>173.61249999999998</v>
      </c>
      <c r="GA536" s="110">
        <f t="shared" si="642"/>
        <v>0</v>
      </c>
      <c r="GF536" s="251"/>
      <c r="GG536" s="41">
        <v>21.9583333333333</v>
      </c>
      <c r="GH536" s="33">
        <f t="shared" si="615"/>
        <v>0</v>
      </c>
      <c r="GI536" s="33">
        <f>Gen_Cons_Horario!B8578</f>
        <v>0</v>
      </c>
      <c r="GJ536" s="35">
        <f t="shared" si="657"/>
        <v>0</v>
      </c>
      <c r="GK536" s="116">
        <f>IF(AND(GJ536&gt;0,GJ536*$B$4+GQ535&lt;=$B$2*'SFV+BESS'!$I$9,GJ536&lt;'SFV+BESS'!$I$7), GJ536*$B$4, IF(AND(GJ536&gt;0,GJ536*$B$4+GQ535&gt;$B$2*'SFV+BESS'!$I$9,GJ536*$B$4&lt;'SFV+BESS'!$I$7),$B$2*'SFV+BESS'!$I$9-GQ535,IF(AND(GJ536&gt;0,GJ536*$B$4+GQ535&gt;$B$2*'SFV+BESS'!$I$9,GJ536*$B$4&gt;'SFV+BESS'!$I$7,GQ535&lt;$B$2*'SFV+BESS'!$I$9),$B$2*'SFV+BESS'!$I$9-GQ535,IF(AND(GJ536&gt;0,GJ536*$B$4+GQ535&lt;=$B$2*'SFV+BESS'!$I$9,GJ536&gt;'SFV+BESS'!$I$7),'SFV+BESS'!$I$7,0))))</f>
        <v>0</v>
      </c>
      <c r="GL536" s="27">
        <f>IF(AND(GJ536&lt;0,GQ535+GJ536/$B$5&gt;$H$2,-GJ536/'Carga-Descarga Año'!$B$5&lt;'SFV+BESS'!$I$7),GJ536/$B$5,IF(AND(GJ536&lt;0,GQ535+GJ536/$B$5&gt;$H$2,-GJ536/'Carga-Descarga Año'!$B$5&gt;'SFV+BESS'!$I$7),-'SFV+BESS'!$I$7,IF(AND(GJ536&lt;0,GQ535+GJ536/$B$5&lt;$H$2),-MIN('SFV+BESS'!$I$7,GQ535-$H$2),0)))</f>
        <v>0</v>
      </c>
      <c r="GM536" s="33"/>
      <c r="GN536" s="33">
        <f t="shared" si="603"/>
        <v>0</v>
      </c>
      <c r="GO536" s="27">
        <f t="shared" si="643"/>
        <v>0</v>
      </c>
      <c r="GP536" s="27">
        <f t="shared" si="604"/>
        <v>0</v>
      </c>
      <c r="GQ536" s="28">
        <f>IF((GQ535+GK536+GL536)&gt;=$B$2*'SFV+BESS'!$I$9, $B$2*'SFV+BESS'!$I$9, (GQ535+GK536+GL536))</f>
        <v>147.51925081816421</v>
      </c>
      <c r="GR536" s="110">
        <f t="shared" si="644"/>
        <v>0</v>
      </c>
    </row>
    <row r="537" spans="1:200">
      <c r="A537" s="248">
        <v>23</v>
      </c>
      <c r="B537" s="117">
        <v>22</v>
      </c>
      <c r="C537" s="38">
        <f t="shared" si="586"/>
        <v>0</v>
      </c>
      <c r="D537" s="2">
        <f>Gen_Cons_Horario!B563</f>
        <v>0</v>
      </c>
      <c r="E537" s="140">
        <f t="shared" si="616"/>
        <v>0</v>
      </c>
      <c r="F537" s="116">
        <f>IF(AND(E537&gt;0,E537*$B$4+L536&lt;=$B$2*'SFV+BESS'!$I$9,E537&lt;'SFV+BESS'!$I$7), E537*$B$4, IF(AND(E537&gt;0,E537*$B$4+L536&gt;$B$2*'SFV+BESS'!$I$9,E537*$B$4&lt;'SFV+BESS'!$I$7),$B$2*'SFV+BESS'!$I$9-L536,IF(AND(E537&gt;0,E537*$B$4+L536&gt;$B$2*'SFV+BESS'!$I$9,E537*$B$4&gt;'SFV+BESS'!$I$7,L536&lt;$B$2*'SFV+BESS'!$I$9),$B$2*'SFV+BESS'!$I$9-L536,IF(AND(E537&gt;0,E537*$B$4+L536&lt;=$B$2*'SFV+BESS'!$I$9,E537&gt;'SFV+BESS'!$I$7),'SFV+BESS'!$I$7,0))))</f>
        <v>0</v>
      </c>
      <c r="G537" s="27">
        <f>IF(AND(E537&lt;0,L536+E537/$B$5&gt;$H$2,-E537/'Carga-Descarga Año'!$B$5&lt;'SFV+BESS'!$I$7),E537/$B$5,IF(AND(E537&lt;0,L536+E537/$B$5&gt;$H$2,-E537/'Carga-Descarga Año'!$B$5&gt;'SFV+BESS'!$I$7),-'SFV+BESS'!$I$7,IF(AND(E537&lt;0,L536+E537/$B$5&lt;$H$2),-MIN('SFV+BESS'!$I$7,L536-$H$2),0)))</f>
        <v>0</v>
      </c>
      <c r="I537" s="38">
        <f t="shared" si="617"/>
        <v>0</v>
      </c>
      <c r="J537" s="27">
        <f t="shared" si="619"/>
        <v>0</v>
      </c>
      <c r="K537" s="27">
        <f t="shared" si="618"/>
        <v>0</v>
      </c>
      <c r="L537" s="28">
        <f>IF((L536+F537+G537)&gt;=$B$2*'SFV+BESS'!$I$9, $B$2*'SFV+BESS'!$I$9, (L536+F537+G537))</f>
        <v>76.811369485483823</v>
      </c>
      <c r="M537" s="110">
        <f t="shared" si="620"/>
        <v>0</v>
      </c>
      <c r="R537" s="251">
        <v>23</v>
      </c>
      <c r="S537" s="117">
        <v>22</v>
      </c>
      <c r="T537" s="2">
        <f t="shared" si="605"/>
        <v>0</v>
      </c>
      <c r="U537" s="2">
        <f>Gen_Cons_Horario!B1307</f>
        <v>0</v>
      </c>
      <c r="V537" s="35">
        <f t="shared" si="652"/>
        <v>0</v>
      </c>
      <c r="W537" s="116">
        <f>IF(AND(V537&gt;0,V537*$B$4+AC536&lt;=$B$2*'SFV+BESS'!$I$9,V537&lt;'SFV+BESS'!$I$7), V537*$B$4, IF(AND(V537&gt;0,V537*$B$4+AC536&gt;$B$2*'SFV+BESS'!$I$9,V537*$B$4&lt;'SFV+BESS'!$I$7),$B$2*'SFV+BESS'!$I$9-AC536,IF(AND(V537&gt;0,V537*$B$4+AC536&gt;$B$2*'SFV+BESS'!$I$9,V537*$B$4&gt;'SFV+BESS'!$I$7,AC536&lt;$B$2*'SFV+BESS'!$I$9),$B$2*'SFV+BESS'!$I$9-AC536,IF(AND(V537&gt;0,V537*$B$4+AC536&lt;=$B$2*'SFV+BESS'!$I$9,V537&gt;'SFV+BESS'!$I$7),'SFV+BESS'!$I$7,0))))</f>
        <v>0</v>
      </c>
      <c r="X537" s="27">
        <f>IF(AND(V537&lt;0,AC536+V537/$B$5&gt;$H$2,-V537/'Carga-Descarga Año'!$B$5&lt;'SFV+BESS'!$I$7),V537/$B$5,IF(AND(V537&lt;0,AC536+V537/$B$5&gt;$H$2,-V537/'Carga-Descarga Año'!$B$5&gt;'SFV+BESS'!$I$7),-'SFV+BESS'!$I$7,IF(AND(V537&lt;0,AC536+V537/$B$5&lt;$H$2),-MIN('SFV+BESS'!$I$7,AC536-$H$2),0)))</f>
        <v>0</v>
      </c>
      <c r="Z537" s="33">
        <f t="shared" si="646"/>
        <v>0</v>
      </c>
      <c r="AA537" s="27">
        <f t="shared" si="621"/>
        <v>0</v>
      </c>
      <c r="AB537" s="27">
        <f t="shared" si="645"/>
        <v>0</v>
      </c>
      <c r="AC537" s="28">
        <f>IF((AC536+W537+X537)&gt;=$B$2*'SFV+BESS'!$I$9, $B$2*'SFV+BESS'!$I$9, (AC536+W537+X537))</f>
        <v>173.61249999999998</v>
      </c>
      <c r="AD537" s="110">
        <f t="shared" si="622"/>
        <v>0</v>
      </c>
      <c r="AI537" s="251">
        <v>23</v>
      </c>
      <c r="AJ537" s="117">
        <v>22</v>
      </c>
      <c r="AK537" s="52">
        <f t="shared" si="606"/>
        <v>0</v>
      </c>
      <c r="AL537" s="33">
        <f>Gen_Cons_Horario!B1979</f>
        <v>0</v>
      </c>
      <c r="AM537" s="35">
        <f t="shared" si="653"/>
        <v>0</v>
      </c>
      <c r="AN537" s="116">
        <f>IF(AND(AM537&gt;0,AM537*$B$4+AT536&lt;=$B$2*'SFV+BESS'!$I$9,AM537&lt;'SFV+BESS'!$I$7), AM537*$B$4, IF(AND(AM537&gt;0,AM537*$B$4+AT536&gt;$B$2*'SFV+BESS'!$I$9,AM537*$B$4&lt;'SFV+BESS'!$I$7),$B$2*'SFV+BESS'!$I$9-AT536,IF(AND(AM537&gt;0,AM537*$B$4+AT536&gt;$B$2*'SFV+BESS'!$I$9,AM537*$B$4&gt;'SFV+BESS'!$I$7,AT536&lt;$B$2*'SFV+BESS'!$I$9),$B$2*'SFV+BESS'!$I$9-AT536,IF(AND(AM537&gt;0,AM537*$B$4+AT536&lt;=$B$2*'SFV+BESS'!$I$9,AM537&gt;'SFV+BESS'!$I$7),'SFV+BESS'!$I$7,0))))</f>
        <v>0</v>
      </c>
      <c r="AO537" s="27">
        <f>IF(AND(AM537&lt;0,AT536+AM537/$B$5&gt;$H$2,-AM537/'Carga-Descarga Año'!$B$5&lt;'SFV+BESS'!$I$7),AM537/$B$5,IF(AND(AM537&lt;0,AT536+AM537/$B$5&gt;$H$2,-AM537/'Carga-Descarga Año'!$B$5&gt;'SFV+BESS'!$I$7),-'SFV+BESS'!$I$7,IF(AND(AM537&lt;0,AT536+AM537/$B$5&lt;$H$2),-MIN('SFV+BESS'!$I$7,AT536-$H$2),0)))</f>
        <v>0</v>
      </c>
      <c r="AP537" s="33"/>
      <c r="AQ537" s="33">
        <f t="shared" si="587"/>
        <v>0</v>
      </c>
      <c r="AR537" s="27">
        <f t="shared" si="623"/>
        <v>0</v>
      </c>
      <c r="AS537" s="27">
        <f t="shared" si="588"/>
        <v>0</v>
      </c>
      <c r="AT537" s="28">
        <f>IF((AT536+AN537+AO537)&gt;=$B$2*'SFV+BESS'!$I$9, $B$2*'SFV+BESS'!$I$9, (AT536+AN537+AO537))</f>
        <v>173.61249999999998</v>
      </c>
      <c r="AU537" s="110">
        <f t="shared" si="624"/>
        <v>0</v>
      </c>
      <c r="AZ537" s="251">
        <v>23</v>
      </c>
      <c r="BA537" s="117">
        <v>22</v>
      </c>
      <c r="BB537" s="33">
        <f t="shared" si="607"/>
        <v>0</v>
      </c>
      <c r="BC537" s="33">
        <f>Gen_Cons_Horario!B2723</f>
        <v>0</v>
      </c>
      <c r="BD537" s="35">
        <f t="shared" si="654"/>
        <v>0</v>
      </c>
      <c r="BE537" s="116">
        <f>IF(AND(BD537&gt;0,BD537*$B$4+BK536&lt;=$B$2*'SFV+BESS'!$I$9,BD537&lt;'SFV+BESS'!$I$7), BD537*$B$4, IF(AND(BD537&gt;0,BD537*$B$4+BK536&gt;$B$2*'SFV+BESS'!$I$9,BD537*$B$4&lt;'SFV+BESS'!$I$7),$B$2*'SFV+BESS'!$I$9-BK536,IF(AND(BD537&gt;0,BD537*$B$4+BK536&gt;$B$2*'SFV+BESS'!$I$9,BD537*$B$4&gt;'SFV+BESS'!$I$7,BK536&lt;$B$2*'SFV+BESS'!$I$9),$B$2*'SFV+BESS'!$I$9-BK536,IF(AND(BD537&gt;0,BD537*$B$4+BK536&lt;=$B$2*'SFV+BESS'!$I$9,BD537&gt;'SFV+BESS'!$I$7),'SFV+BESS'!$I$7,0))))</f>
        <v>0</v>
      </c>
      <c r="BF537" s="27">
        <f>IF(AND(BD537&lt;0,BK536+BD537/$B$5&gt;$H$2,-BD537/'Carga-Descarga Año'!$B$5&lt;'SFV+BESS'!$I$7),BD537/$B$5,IF(AND(BD537&lt;0,BK536+BD537/$B$5&gt;$H$2,-BD537/'Carga-Descarga Año'!$B$5&gt;'SFV+BESS'!$I$7),-'SFV+BESS'!$I$7,IF(AND(BD537&lt;0,BK536+BD537/$B$5&lt;$H$2),-MIN('SFV+BESS'!$I$7,BK536-$H$2),0)))</f>
        <v>0</v>
      </c>
      <c r="BG537" s="33"/>
      <c r="BH537" s="33">
        <f t="shared" si="589"/>
        <v>0</v>
      </c>
      <c r="BI537" s="27">
        <f t="shared" si="625"/>
        <v>0</v>
      </c>
      <c r="BJ537" s="27">
        <f t="shared" si="590"/>
        <v>0</v>
      </c>
      <c r="BK537" s="28">
        <f>IF((BK536+BE537+BF537)&gt;=$B$2*'SFV+BESS'!$I$9, $B$2*'SFV+BESS'!$I$9, (BK536+BE537+BF537))</f>
        <v>173.61249999999998</v>
      </c>
      <c r="BL537" s="110">
        <f t="shared" si="626"/>
        <v>0</v>
      </c>
      <c r="BQ537" s="251">
        <v>23</v>
      </c>
      <c r="BR537" s="117">
        <v>22</v>
      </c>
      <c r="BS537" s="33">
        <f t="shared" si="608"/>
        <v>0</v>
      </c>
      <c r="BT537" s="33">
        <f>Gen_Cons_Horario!B3443</f>
        <v>0</v>
      </c>
      <c r="BU537" s="35">
        <f t="shared" si="655"/>
        <v>0</v>
      </c>
      <c r="BV537" s="116">
        <f>IF(AND(BU537&gt;0,BU537*$B$4+CB536&lt;=$B$2*'SFV+BESS'!$I$9,BU537&lt;'SFV+BESS'!$I$7), BU537*$B$4, IF(AND(BU537&gt;0,BU537*$B$4+CB536&gt;$B$2*'SFV+BESS'!$I$9,BU537*$B$4&lt;'SFV+BESS'!$I$7),$B$2*'SFV+BESS'!$I$9-CB536,IF(AND(BU537&gt;0,BU537*$B$4+CB536&gt;$B$2*'SFV+BESS'!$I$9,BU537*$B$4&gt;'SFV+BESS'!$I$7,CB536&lt;$B$2*'SFV+BESS'!$I$9),$B$2*'SFV+BESS'!$I$9-CB536,IF(AND(BU537&gt;0,BU537*$B$4+CB536&lt;=$B$2*'SFV+BESS'!$I$9,BU537&gt;'SFV+BESS'!$I$7),'SFV+BESS'!$I$7,0))))</f>
        <v>0</v>
      </c>
      <c r="BW537" s="27">
        <f>IF(AND(BU537&lt;0,CB536+BU537/$B$5&gt;$H$2,-BU537/'Carga-Descarga Año'!$B$5&lt;'SFV+BESS'!$I$7),BU537/$B$5,IF(AND(BU537&lt;0,CB536+BU537/$B$5&gt;$H$2,-BU537/'Carga-Descarga Año'!$B$5&gt;'SFV+BESS'!$I$7),-'SFV+BESS'!$I$7,IF(AND(BU537&lt;0,CB536+BU537/$B$5&lt;$H$2),-MIN('SFV+BESS'!$I$7,CB536-$H$2),0)))</f>
        <v>0</v>
      </c>
      <c r="BX537" s="33"/>
      <c r="BY537" s="33">
        <f t="shared" si="591"/>
        <v>0</v>
      </c>
      <c r="BZ537" s="27">
        <f t="shared" si="627"/>
        <v>0</v>
      </c>
      <c r="CA537" s="27">
        <f t="shared" si="628"/>
        <v>0</v>
      </c>
      <c r="CB537" s="28">
        <f>IF((CB536+BV537+BW537)&gt;=$B$2*'SFV+BESS'!$I$9, $B$2*'SFV+BESS'!$I$9, (CB536+BV537+BW537))</f>
        <v>173.61249999999998</v>
      </c>
      <c r="CC537" s="110">
        <f t="shared" si="629"/>
        <v>0</v>
      </c>
      <c r="CH537" s="251">
        <v>23</v>
      </c>
      <c r="CI537" s="117">
        <v>22</v>
      </c>
      <c r="CJ537" s="33">
        <f t="shared" si="609"/>
        <v>0</v>
      </c>
      <c r="CK537" s="33">
        <f>Gen_Cons_Horario!B4187</f>
        <v>0</v>
      </c>
      <c r="CL537" s="35">
        <f t="shared" si="656"/>
        <v>0</v>
      </c>
      <c r="CM537" s="116">
        <f>IF(AND(CL537&gt;0,CL537*$B$4+CS536&lt;=$B$2*'SFV+BESS'!$I$9,CL537&lt;'SFV+BESS'!$I$7), CL537*$B$4, IF(AND(CL537&gt;0,CL537*$B$4+CS536&gt;$B$2*'SFV+BESS'!$I$9,CL537*$B$4&lt;'SFV+BESS'!$I$7),$B$2*'SFV+BESS'!$I$9-CS536,IF(AND(CL537&gt;0,CL537*$B$4+CS536&gt;$B$2*'SFV+BESS'!$I$9,CL537*$B$4&gt;'SFV+BESS'!$I$7,CS536&lt;$B$2*'SFV+BESS'!$I$9),$B$2*'SFV+BESS'!$I$9-CS536,IF(AND(CL537&gt;0,CL537*$B$4+CS536&lt;=$B$2*'SFV+BESS'!$I$9,CL537&gt;'SFV+BESS'!$I$7),'SFV+BESS'!$I$7,0))))</f>
        <v>0</v>
      </c>
      <c r="CN537" s="27">
        <f>IF(AND(CL537&lt;0,CS536+CL537/$B$5&gt;$H$2,-CL537/'Carga-Descarga Año'!$B$5&lt;'SFV+BESS'!$I$7),CL537/$B$5,IF(AND(CL537&lt;0,CS536+CL537/$B$5&gt;$H$2,-CL537/'Carga-Descarga Año'!$B$5&gt;'SFV+BESS'!$I$7),-'SFV+BESS'!$I$7,IF(AND(CL537&lt;0,CS536+CL537/$B$5&lt;$H$2),-MIN('SFV+BESS'!$I$7,CS536-$H$2),0)))</f>
        <v>0</v>
      </c>
      <c r="CO537" s="33"/>
      <c r="CP537" s="33">
        <f t="shared" si="592"/>
        <v>0</v>
      </c>
      <c r="CQ537" s="27">
        <f t="shared" si="630"/>
        <v>0</v>
      </c>
      <c r="CR537" s="27">
        <f t="shared" si="593"/>
        <v>0</v>
      </c>
      <c r="CS537" s="28">
        <f>IF((CS536+CM537+CN537)&gt;=$B$2*'SFV+BESS'!$I$9, $B$2*'SFV+BESS'!$I$9, (CS536+CM537+CN537))</f>
        <v>173.61249999999998</v>
      </c>
      <c r="CT537" s="110">
        <f t="shared" si="631"/>
        <v>0</v>
      </c>
      <c r="CY537" s="251">
        <v>23</v>
      </c>
      <c r="CZ537" s="117">
        <v>22</v>
      </c>
      <c r="DA537" s="33">
        <f t="shared" si="610"/>
        <v>0</v>
      </c>
      <c r="DB537" s="33">
        <f>Gen_Cons_Horario!B4907</f>
        <v>0</v>
      </c>
      <c r="DC537" s="35">
        <f t="shared" si="647"/>
        <v>0</v>
      </c>
      <c r="DD537" s="116">
        <f>IF(AND(DC537&gt;0,DC537*$B$4+DJ536&lt;=$B$2*'SFV+BESS'!$I$9,DC537&lt;'SFV+BESS'!$I$7), DC537*$B$4, IF(AND(DC537&gt;0,DC537*$B$4+DJ536&gt;$B$2*'SFV+BESS'!$I$9,DC537*$B$4&lt;'SFV+BESS'!$I$7),$B$2*'SFV+BESS'!$I$9-DJ536,IF(AND(DC537&gt;0,DC537*$B$4+DJ536&gt;$B$2*'SFV+BESS'!$I$9,DC537*$B$4&gt;'SFV+BESS'!$I$7,DJ536&lt;$B$2*'SFV+BESS'!$I$9),$B$2*'SFV+BESS'!$I$9-DJ536,IF(AND(DC537&gt;0,DC537*$B$4+DJ536&lt;=$B$2*'SFV+BESS'!$I$9,DC537&gt;'SFV+BESS'!$I$7),'SFV+BESS'!$I$7,0))))</f>
        <v>0</v>
      </c>
      <c r="DE537" s="27">
        <f>IF(AND(DC537&lt;0,DJ536+DC537/$B$5&gt;$H$2,-DC537/'Carga-Descarga Año'!$B$5&lt;'SFV+BESS'!$I$7),DC537/$B$5,IF(AND(DC537&lt;0,DJ536+DC537/$B$5&gt;$H$2,-DC537/'Carga-Descarga Año'!$B$5&gt;'SFV+BESS'!$I$7),-'SFV+BESS'!$I$7,IF(AND(DC537&lt;0,DJ536+DC537/$B$5&lt;$H$2),-MIN('SFV+BESS'!$I$7,DJ536-$H$2),0)))</f>
        <v>0</v>
      </c>
      <c r="DF537" s="33"/>
      <c r="DG537" s="33">
        <f t="shared" si="594"/>
        <v>0</v>
      </c>
      <c r="DH537" s="27">
        <f t="shared" si="632"/>
        <v>0</v>
      </c>
      <c r="DI537" s="27">
        <f t="shared" si="633"/>
        <v>0</v>
      </c>
      <c r="DJ537" s="28">
        <f>IF((DJ536+DD537+DE537)&gt;=$B$2*'SFV+BESS'!$I$9, $B$2*'SFV+BESS'!$I$9, (DJ536+DD537+DE537))</f>
        <v>173.61249999999998</v>
      </c>
      <c r="DK537" s="110">
        <f t="shared" si="634"/>
        <v>0</v>
      </c>
      <c r="DP537" s="251">
        <v>23</v>
      </c>
      <c r="DQ537" s="117">
        <v>22</v>
      </c>
      <c r="DR537" s="33">
        <f t="shared" si="611"/>
        <v>0</v>
      </c>
      <c r="DS537" s="33">
        <f>Gen_Cons_Horario!B5651</f>
        <v>0</v>
      </c>
      <c r="DT537" s="35">
        <f t="shared" si="648"/>
        <v>0</v>
      </c>
      <c r="DU537" s="116">
        <f>IF(AND(DT537&gt;0,DT537*$B$4+EA536&lt;=$B$2*'SFV+BESS'!$I$9,DT537&lt;'SFV+BESS'!$I$7), DT537*$B$4, IF(AND(DT537&gt;0,DT537*$B$4+EA536&gt;$B$2*'SFV+BESS'!$I$9,DT537*$B$4&lt;'SFV+BESS'!$I$7),$B$2*'SFV+BESS'!$I$9-EA536,IF(AND(DT537&gt;0,DT537*$B$4+EA536&gt;$B$2*'SFV+BESS'!$I$9,DT537*$B$4&gt;'SFV+BESS'!$I$7,EA536&lt;$B$2*'SFV+BESS'!$I$9),$B$2*'SFV+BESS'!$I$9-EA536,IF(AND(DT537&gt;0,DT537*$B$4+EA536&lt;=$B$2*'SFV+BESS'!$I$9,DT537&gt;'SFV+BESS'!$I$7),'SFV+BESS'!$I$7,0))))</f>
        <v>0</v>
      </c>
      <c r="DV537" s="27">
        <f>IF(AND(DT537&lt;0,EA536+DT537/$B$5&gt;$H$2,-DT537/'Carga-Descarga Año'!$B$5&lt;'SFV+BESS'!$I$7),DT537/$B$5,IF(AND(DT537&lt;0,EA536+DT537/$B$5&gt;$H$2,-DT537/'Carga-Descarga Año'!$B$5&gt;'SFV+BESS'!$I$7),-'SFV+BESS'!$I$7,IF(AND(DT537&lt;0,EA536+DT537/$B$5&lt;$H$2),-MIN('SFV+BESS'!$I$7,EA536-$H$2),0)))</f>
        <v>0</v>
      </c>
      <c r="DW537" s="33"/>
      <c r="DX537" s="33">
        <f t="shared" si="595"/>
        <v>0</v>
      </c>
      <c r="DY537" s="27">
        <f t="shared" si="635"/>
        <v>0</v>
      </c>
      <c r="DZ537" s="27">
        <f t="shared" si="596"/>
        <v>0</v>
      </c>
      <c r="EA537" s="28">
        <f>IF((EA536+DU537+DV537)&gt;=$B$2*'SFV+BESS'!$I$9, $B$2*'SFV+BESS'!$I$9, (EA536+DU537+DV537))</f>
        <v>173.61249999999998</v>
      </c>
      <c r="EB537" s="110">
        <f t="shared" si="636"/>
        <v>0</v>
      </c>
      <c r="EG537" s="251">
        <v>23</v>
      </c>
      <c r="EH537" s="117">
        <v>22</v>
      </c>
      <c r="EI537" s="33">
        <f t="shared" si="612"/>
        <v>0</v>
      </c>
      <c r="EJ537" s="33">
        <f>Gen_Cons_Horario!B6395</f>
        <v>0</v>
      </c>
      <c r="EK537" s="35">
        <f t="shared" si="649"/>
        <v>0</v>
      </c>
      <c r="EL537" s="116">
        <f>IF(AND(EK537&gt;0,EK537*$B$4+ER536&lt;=$B$2*'SFV+BESS'!$I$9,EK537&lt;'SFV+BESS'!$I$7), EK537*$B$4, IF(AND(EK537&gt;0,EK537*$B$4+ER536&gt;$B$2*'SFV+BESS'!$I$9,EK537*$B$4&lt;'SFV+BESS'!$I$7),$B$2*'SFV+BESS'!$I$9-ER536,IF(AND(EK537&gt;0,EK537*$B$4+ER536&gt;$B$2*'SFV+BESS'!$I$9,EK537*$B$4&gt;'SFV+BESS'!$I$7,ER536&lt;$B$2*'SFV+BESS'!$I$9),$B$2*'SFV+BESS'!$I$9-ER536,IF(AND(EK537&gt;0,EK537*$B$4+ER536&lt;=$B$2*'SFV+BESS'!$I$9,EK537&gt;'SFV+BESS'!$I$7),'SFV+BESS'!$I$7,0))))</f>
        <v>0</v>
      </c>
      <c r="EM537" s="27">
        <f>IF(AND(EK537&lt;0,ER536+EK537/$B$5&gt;$H$2,-EK537/'Carga-Descarga Año'!$B$5&lt;'SFV+BESS'!$I$7),EK537/$B$5,IF(AND(EK537&lt;0,ER536+EK537/$B$5&gt;$H$2,-EK537/'Carga-Descarga Año'!$B$5&gt;'SFV+BESS'!$I$7),-'SFV+BESS'!$I$7,IF(AND(EK537&lt;0,ER536+EK537/$B$5&lt;$H$2),-MIN('SFV+BESS'!$I$7,ER536-$H$2),0)))</f>
        <v>0</v>
      </c>
      <c r="EN537" s="33"/>
      <c r="EO537" s="33">
        <f t="shared" si="597"/>
        <v>0</v>
      </c>
      <c r="EP537" s="27">
        <f t="shared" si="637"/>
        <v>0</v>
      </c>
      <c r="EQ537" s="27">
        <f t="shared" si="598"/>
        <v>0</v>
      </c>
      <c r="ER537" s="28">
        <f>IF((ER536+EL537+EM537)&gt;=$B$2*'SFV+BESS'!$I$9, $B$2*'SFV+BESS'!$I$9, (ER536+EL537+EM537))</f>
        <v>173.61249999999998</v>
      </c>
      <c r="ES537" s="110">
        <f t="shared" si="638"/>
        <v>0</v>
      </c>
      <c r="EX537" s="251">
        <v>23</v>
      </c>
      <c r="EY537" s="117">
        <v>22</v>
      </c>
      <c r="EZ537" s="33">
        <f t="shared" si="613"/>
        <v>0</v>
      </c>
      <c r="FA537" s="33">
        <f>Gen_Cons_Horario!B7115</f>
        <v>0</v>
      </c>
      <c r="FB537" s="35">
        <f t="shared" si="650"/>
        <v>0</v>
      </c>
      <c r="FC537" s="116">
        <f>IF(AND(FB537&gt;0,FB537*$B$4+FI536&lt;=$B$2*'SFV+BESS'!$I$9,FB537&lt;'SFV+BESS'!$I$7), FB537*$B$4, IF(AND(FB537&gt;0,FB537*$B$4+FI536&gt;$B$2*'SFV+BESS'!$I$9,FB537*$B$4&lt;'SFV+BESS'!$I$7),$B$2*'SFV+BESS'!$I$9-FI536,IF(AND(FB537&gt;0,FB537*$B$4+FI536&gt;$B$2*'SFV+BESS'!$I$9,FB537*$B$4&gt;'SFV+BESS'!$I$7,FI536&lt;$B$2*'SFV+BESS'!$I$9),$B$2*'SFV+BESS'!$I$9-FI536,IF(AND(FB537&gt;0,FB537*$B$4+FI536&lt;=$B$2*'SFV+BESS'!$I$9,FB537&gt;'SFV+BESS'!$I$7),'SFV+BESS'!$I$7,0))))</f>
        <v>0</v>
      </c>
      <c r="FD537" s="27">
        <f>IF(AND(FB537&lt;0,FI536+FB537/$B$5&gt;$H$2,-FB537/'Carga-Descarga Año'!$B$5&lt;'SFV+BESS'!$I$7),FB537/$B$5,IF(AND(FB537&lt;0,FI536+FB537/$B$5&gt;$H$2,-FB537/'Carga-Descarga Año'!$B$5&gt;'SFV+BESS'!$I$7),-'SFV+BESS'!$I$7,IF(AND(FB537&lt;0,FI536+FB537/$B$5&lt;$H$2),-MIN('SFV+BESS'!$I$7,FI536-$H$2),0)))</f>
        <v>0</v>
      </c>
      <c r="FE537" s="33"/>
      <c r="FF537" s="33">
        <f t="shared" si="599"/>
        <v>0</v>
      </c>
      <c r="FG537" s="27">
        <f t="shared" si="639"/>
        <v>0</v>
      </c>
      <c r="FH537" s="27">
        <f t="shared" si="600"/>
        <v>0</v>
      </c>
      <c r="FI537" s="28">
        <f>IF((FI536+FC537+FD537)&gt;=$B$2*'SFV+BESS'!$I$9, $B$2*'SFV+BESS'!$I$9, (FI536+FC537+FD537))</f>
        <v>173.61249999999998</v>
      </c>
      <c r="FJ537" s="110">
        <f t="shared" si="640"/>
        <v>0</v>
      </c>
      <c r="FO537" s="251">
        <v>23</v>
      </c>
      <c r="FP537" s="117">
        <v>22</v>
      </c>
      <c r="FQ537" s="33">
        <f t="shared" si="614"/>
        <v>0</v>
      </c>
      <c r="FR537" s="33">
        <f>Gen_Cons_Horario!B7859</f>
        <v>0</v>
      </c>
      <c r="FS537" s="35">
        <f t="shared" si="651"/>
        <v>0</v>
      </c>
      <c r="FT537" s="116">
        <f>IF(AND(FS537&gt;0,FS537*$B$4+FZ536&lt;=$B$2*'SFV+BESS'!$I$9,FS537&lt;'SFV+BESS'!$I$7), FS537*$B$4, IF(AND(FS537&gt;0,FS537*$B$4+FZ536&gt;$B$2*'SFV+BESS'!$I$9,FS537*$B$4&lt;'SFV+BESS'!$I$7),$B$2*'SFV+BESS'!$I$9-FZ536,IF(AND(FS537&gt;0,FS537*$B$4+FZ536&gt;$B$2*'SFV+BESS'!$I$9,FS537*$B$4&gt;'SFV+BESS'!$I$7,FZ536&lt;$B$2*'SFV+BESS'!$I$9),$B$2*'SFV+BESS'!$I$9-FZ536,IF(AND(FS537&gt;0,FS537*$B$4+FZ536&lt;=$B$2*'SFV+BESS'!$I$9,FS537&gt;'SFV+BESS'!$I$7),'SFV+BESS'!$I$7,0))))</f>
        <v>0</v>
      </c>
      <c r="FU537" s="27">
        <f>IF(AND(FS537&lt;0,FZ536+FS537/$B$5&gt;$H$2,-FS537/'Carga-Descarga Año'!$B$5&lt;'SFV+BESS'!$I$7),FS537/$B$5,IF(AND(FS537&lt;0,FZ536+FS537/$B$5&gt;$H$2,-FS537/'Carga-Descarga Año'!$B$5&gt;'SFV+BESS'!$I$7),-'SFV+BESS'!$I$7,IF(AND(FS537&lt;0,FZ536+FS537/$B$5&lt;$H$2),-MIN('SFV+BESS'!$I$7,FZ536-$H$2),0)))</f>
        <v>0</v>
      </c>
      <c r="FV537" s="33"/>
      <c r="FW537" s="33">
        <f t="shared" si="601"/>
        <v>0</v>
      </c>
      <c r="FX537" s="27">
        <f t="shared" si="641"/>
        <v>0</v>
      </c>
      <c r="FY537" s="27">
        <f t="shared" si="602"/>
        <v>0</v>
      </c>
      <c r="FZ537" s="28">
        <f>IF((FZ536+FT537+FU537)&gt;=$B$2*'SFV+BESS'!$I$9, $B$2*'SFV+BESS'!$I$9, (FZ536+FT537+FU537))</f>
        <v>173.61249999999998</v>
      </c>
      <c r="GA537" s="110">
        <f t="shared" si="642"/>
        <v>0</v>
      </c>
      <c r="GF537" s="251">
        <v>23</v>
      </c>
      <c r="GG537" s="117">
        <v>22</v>
      </c>
      <c r="GH537" s="33">
        <f t="shared" si="615"/>
        <v>0</v>
      </c>
      <c r="GI537" s="33">
        <f>Gen_Cons_Horario!B8579</f>
        <v>0</v>
      </c>
      <c r="GJ537" s="35">
        <f t="shared" si="657"/>
        <v>0</v>
      </c>
      <c r="GK537" s="116">
        <f>IF(AND(GJ537&gt;0,GJ537*$B$4+GQ536&lt;=$B$2*'SFV+BESS'!$I$9,GJ537&lt;'SFV+BESS'!$I$7), GJ537*$B$4, IF(AND(GJ537&gt;0,GJ537*$B$4+GQ536&gt;$B$2*'SFV+BESS'!$I$9,GJ537*$B$4&lt;'SFV+BESS'!$I$7),$B$2*'SFV+BESS'!$I$9-GQ536,IF(AND(GJ537&gt;0,GJ537*$B$4+GQ536&gt;$B$2*'SFV+BESS'!$I$9,GJ537*$B$4&gt;'SFV+BESS'!$I$7,GQ536&lt;$B$2*'SFV+BESS'!$I$9),$B$2*'SFV+BESS'!$I$9-GQ536,IF(AND(GJ537&gt;0,GJ537*$B$4+GQ536&lt;=$B$2*'SFV+BESS'!$I$9,GJ537&gt;'SFV+BESS'!$I$7),'SFV+BESS'!$I$7,0))))</f>
        <v>0</v>
      </c>
      <c r="GL537" s="27">
        <f>IF(AND(GJ537&lt;0,GQ536+GJ537/$B$5&gt;$H$2,-GJ537/'Carga-Descarga Año'!$B$5&lt;'SFV+BESS'!$I$7),GJ537/$B$5,IF(AND(GJ537&lt;0,GQ536+GJ537/$B$5&gt;$H$2,-GJ537/'Carga-Descarga Año'!$B$5&gt;'SFV+BESS'!$I$7),-'SFV+BESS'!$I$7,IF(AND(GJ537&lt;0,GQ536+GJ537/$B$5&lt;$H$2),-MIN('SFV+BESS'!$I$7,GQ536-$H$2),0)))</f>
        <v>0</v>
      </c>
      <c r="GM537" s="33"/>
      <c r="GN537" s="33">
        <f t="shared" si="603"/>
        <v>0</v>
      </c>
      <c r="GO537" s="27">
        <f t="shared" si="643"/>
        <v>0</v>
      </c>
      <c r="GP537" s="27">
        <f t="shared" si="604"/>
        <v>0</v>
      </c>
      <c r="GQ537" s="28">
        <f>IF((GQ536+GK537+GL537)&gt;=$B$2*'SFV+BESS'!$I$9, $B$2*'SFV+BESS'!$I$9, (GQ536+GK537+GL537))</f>
        <v>147.51925081816421</v>
      </c>
      <c r="GR537" s="110">
        <f t="shared" si="644"/>
        <v>0</v>
      </c>
    </row>
    <row r="538" spans="1:200">
      <c r="A538" s="249"/>
      <c r="B538" s="48">
        <v>22.0416666666667</v>
      </c>
      <c r="C538" s="38">
        <f t="shared" si="586"/>
        <v>0</v>
      </c>
      <c r="D538" s="2">
        <f>Gen_Cons_Horario!B564</f>
        <v>0</v>
      </c>
      <c r="E538" s="140">
        <f t="shared" si="616"/>
        <v>0</v>
      </c>
      <c r="F538" s="116">
        <f>IF(AND(E538&gt;0,E538*$B$4+L537&lt;=$B$2*'SFV+BESS'!$I$9,E538&lt;'SFV+BESS'!$I$7), E538*$B$4, IF(AND(E538&gt;0,E538*$B$4+L537&gt;$B$2*'SFV+BESS'!$I$9,E538*$B$4&lt;'SFV+BESS'!$I$7),$B$2*'SFV+BESS'!$I$9-L537,IF(AND(E538&gt;0,E538*$B$4+L537&gt;$B$2*'SFV+BESS'!$I$9,E538*$B$4&gt;'SFV+BESS'!$I$7,L537&lt;$B$2*'SFV+BESS'!$I$9),$B$2*'SFV+BESS'!$I$9-L537,IF(AND(E538&gt;0,E538*$B$4+L537&lt;=$B$2*'SFV+BESS'!$I$9,E538&gt;'SFV+BESS'!$I$7),'SFV+BESS'!$I$7,0))))</f>
        <v>0</v>
      </c>
      <c r="G538" s="27">
        <f>IF(AND(E538&lt;0,L537+E538/$B$5&gt;$H$2,-E538/'Carga-Descarga Año'!$B$5&lt;'SFV+BESS'!$I$7),E538/$B$5,IF(AND(E538&lt;0,L537+E538/$B$5&gt;$H$2,-E538/'Carga-Descarga Año'!$B$5&gt;'SFV+BESS'!$I$7),-'SFV+BESS'!$I$7,IF(AND(E538&lt;0,L537+E538/$B$5&lt;$H$2),-MIN('SFV+BESS'!$I$7,L537-$H$2),0)))</f>
        <v>0</v>
      </c>
      <c r="I538" s="38">
        <f t="shared" si="617"/>
        <v>0</v>
      </c>
      <c r="J538" s="27">
        <f t="shared" si="619"/>
        <v>0</v>
      </c>
      <c r="K538" s="27">
        <f t="shared" si="618"/>
        <v>0</v>
      </c>
      <c r="L538" s="28">
        <f>IF((L537+F538+G538)&gt;=$B$2*'SFV+BESS'!$I$9, $B$2*'SFV+BESS'!$I$9, (L537+F538+G538))</f>
        <v>76.811369485483823</v>
      </c>
      <c r="M538" s="110">
        <f t="shared" si="620"/>
        <v>0</v>
      </c>
      <c r="R538" s="251"/>
      <c r="S538" s="48">
        <v>22.0416666666667</v>
      </c>
      <c r="T538" s="2">
        <f t="shared" si="605"/>
        <v>0</v>
      </c>
      <c r="U538" s="2">
        <f>Gen_Cons_Horario!B1308</f>
        <v>0</v>
      </c>
      <c r="V538" s="35">
        <f t="shared" si="652"/>
        <v>0</v>
      </c>
      <c r="W538" s="116">
        <f>IF(AND(V538&gt;0,V538*$B$4+AC537&lt;=$B$2*'SFV+BESS'!$I$9,V538&lt;'SFV+BESS'!$I$7), V538*$B$4, IF(AND(V538&gt;0,V538*$B$4+AC537&gt;$B$2*'SFV+BESS'!$I$9,V538*$B$4&lt;'SFV+BESS'!$I$7),$B$2*'SFV+BESS'!$I$9-AC537,IF(AND(V538&gt;0,V538*$B$4+AC537&gt;$B$2*'SFV+BESS'!$I$9,V538*$B$4&gt;'SFV+BESS'!$I$7,AC537&lt;$B$2*'SFV+BESS'!$I$9),$B$2*'SFV+BESS'!$I$9-AC537,IF(AND(V538&gt;0,V538*$B$4+AC537&lt;=$B$2*'SFV+BESS'!$I$9,V538&gt;'SFV+BESS'!$I$7),'SFV+BESS'!$I$7,0))))</f>
        <v>0</v>
      </c>
      <c r="X538" s="27">
        <f>IF(AND(V538&lt;0,AC537+V538/$B$5&gt;$H$2,-V538/'Carga-Descarga Año'!$B$5&lt;'SFV+BESS'!$I$7),V538/$B$5,IF(AND(V538&lt;0,AC537+V538/$B$5&gt;$H$2,-V538/'Carga-Descarga Año'!$B$5&gt;'SFV+BESS'!$I$7),-'SFV+BESS'!$I$7,IF(AND(V538&lt;0,AC537+V538/$B$5&lt;$H$2),-MIN('SFV+BESS'!$I$7,AC537-$H$2),0)))</f>
        <v>0</v>
      </c>
      <c r="Z538" s="33">
        <f t="shared" si="646"/>
        <v>0</v>
      </c>
      <c r="AA538" s="27">
        <f t="shared" si="621"/>
        <v>0</v>
      </c>
      <c r="AB538" s="27">
        <f t="shared" si="645"/>
        <v>0</v>
      </c>
      <c r="AC538" s="28">
        <f>IF((AC537+W538+X538)&gt;=$B$2*'SFV+BESS'!$I$9, $B$2*'SFV+BESS'!$I$9, (AC537+W538+X538))</f>
        <v>173.61249999999998</v>
      </c>
      <c r="AD538" s="110">
        <f t="shared" si="622"/>
        <v>0</v>
      </c>
      <c r="AI538" s="251"/>
      <c r="AJ538" s="48">
        <v>22.0416666666667</v>
      </c>
      <c r="AK538" s="52">
        <f t="shared" si="606"/>
        <v>0</v>
      </c>
      <c r="AL538" s="33">
        <f>Gen_Cons_Horario!B1980</f>
        <v>0</v>
      </c>
      <c r="AM538" s="35">
        <f t="shared" si="653"/>
        <v>0</v>
      </c>
      <c r="AN538" s="116">
        <f>IF(AND(AM538&gt;0,AM538*$B$4+AT537&lt;=$B$2*'SFV+BESS'!$I$9,AM538&lt;'SFV+BESS'!$I$7), AM538*$B$4, IF(AND(AM538&gt;0,AM538*$B$4+AT537&gt;$B$2*'SFV+BESS'!$I$9,AM538*$B$4&lt;'SFV+BESS'!$I$7),$B$2*'SFV+BESS'!$I$9-AT537,IF(AND(AM538&gt;0,AM538*$B$4+AT537&gt;$B$2*'SFV+BESS'!$I$9,AM538*$B$4&gt;'SFV+BESS'!$I$7,AT537&lt;$B$2*'SFV+BESS'!$I$9),$B$2*'SFV+BESS'!$I$9-AT537,IF(AND(AM538&gt;0,AM538*$B$4+AT537&lt;=$B$2*'SFV+BESS'!$I$9,AM538&gt;'SFV+BESS'!$I$7),'SFV+BESS'!$I$7,0))))</f>
        <v>0</v>
      </c>
      <c r="AO538" s="27">
        <f>IF(AND(AM538&lt;0,AT537+AM538/$B$5&gt;$H$2,-AM538/'Carga-Descarga Año'!$B$5&lt;'SFV+BESS'!$I$7),AM538/$B$5,IF(AND(AM538&lt;0,AT537+AM538/$B$5&gt;$H$2,-AM538/'Carga-Descarga Año'!$B$5&gt;'SFV+BESS'!$I$7),-'SFV+BESS'!$I$7,IF(AND(AM538&lt;0,AT537+AM538/$B$5&lt;$H$2),-MIN('SFV+BESS'!$I$7,AT537-$H$2),0)))</f>
        <v>0</v>
      </c>
      <c r="AP538" s="33"/>
      <c r="AQ538" s="33">
        <f t="shared" si="587"/>
        <v>0</v>
      </c>
      <c r="AR538" s="27">
        <f t="shared" si="623"/>
        <v>0</v>
      </c>
      <c r="AS538" s="27">
        <f t="shared" si="588"/>
        <v>0</v>
      </c>
      <c r="AT538" s="28">
        <f>IF((AT537+AN538+AO538)&gt;=$B$2*'SFV+BESS'!$I$9, $B$2*'SFV+BESS'!$I$9, (AT537+AN538+AO538))</f>
        <v>173.61249999999998</v>
      </c>
      <c r="AU538" s="110">
        <f t="shared" si="624"/>
        <v>0</v>
      </c>
      <c r="AZ538" s="251"/>
      <c r="BA538" s="48">
        <v>22.0416666666667</v>
      </c>
      <c r="BB538" s="33">
        <f t="shared" si="607"/>
        <v>0</v>
      </c>
      <c r="BC538" s="33">
        <f>Gen_Cons_Horario!B2724</f>
        <v>0</v>
      </c>
      <c r="BD538" s="35">
        <f t="shared" si="654"/>
        <v>0</v>
      </c>
      <c r="BE538" s="116">
        <f>IF(AND(BD538&gt;0,BD538*$B$4+BK537&lt;=$B$2*'SFV+BESS'!$I$9,BD538&lt;'SFV+BESS'!$I$7), BD538*$B$4, IF(AND(BD538&gt;0,BD538*$B$4+BK537&gt;$B$2*'SFV+BESS'!$I$9,BD538*$B$4&lt;'SFV+BESS'!$I$7),$B$2*'SFV+BESS'!$I$9-BK537,IF(AND(BD538&gt;0,BD538*$B$4+BK537&gt;$B$2*'SFV+BESS'!$I$9,BD538*$B$4&gt;'SFV+BESS'!$I$7,BK537&lt;$B$2*'SFV+BESS'!$I$9),$B$2*'SFV+BESS'!$I$9-BK537,IF(AND(BD538&gt;0,BD538*$B$4+BK537&lt;=$B$2*'SFV+BESS'!$I$9,BD538&gt;'SFV+BESS'!$I$7),'SFV+BESS'!$I$7,0))))</f>
        <v>0</v>
      </c>
      <c r="BF538" s="27">
        <f>IF(AND(BD538&lt;0,BK537+BD538/$B$5&gt;$H$2,-BD538/'Carga-Descarga Año'!$B$5&lt;'SFV+BESS'!$I$7),BD538/$B$5,IF(AND(BD538&lt;0,BK537+BD538/$B$5&gt;$H$2,-BD538/'Carga-Descarga Año'!$B$5&gt;'SFV+BESS'!$I$7),-'SFV+BESS'!$I$7,IF(AND(BD538&lt;0,BK537+BD538/$B$5&lt;$H$2),-MIN('SFV+BESS'!$I$7,BK537-$H$2),0)))</f>
        <v>0</v>
      </c>
      <c r="BG538" s="33"/>
      <c r="BH538" s="33">
        <f t="shared" si="589"/>
        <v>0</v>
      </c>
      <c r="BI538" s="27">
        <f t="shared" si="625"/>
        <v>0</v>
      </c>
      <c r="BJ538" s="27">
        <f t="shared" si="590"/>
        <v>0</v>
      </c>
      <c r="BK538" s="28">
        <f>IF((BK537+BE538+BF538)&gt;=$B$2*'SFV+BESS'!$I$9, $B$2*'SFV+BESS'!$I$9, (BK537+BE538+BF538))</f>
        <v>173.61249999999998</v>
      </c>
      <c r="BL538" s="110">
        <f t="shared" si="626"/>
        <v>0</v>
      </c>
      <c r="BQ538" s="251"/>
      <c r="BR538" s="48">
        <v>22.0416666666667</v>
      </c>
      <c r="BS538" s="33">
        <f t="shared" si="608"/>
        <v>0</v>
      </c>
      <c r="BT538" s="33">
        <f>Gen_Cons_Horario!B3444</f>
        <v>0</v>
      </c>
      <c r="BU538" s="35">
        <f t="shared" si="655"/>
        <v>0</v>
      </c>
      <c r="BV538" s="116">
        <f>IF(AND(BU538&gt;0,BU538*$B$4+CB537&lt;=$B$2*'SFV+BESS'!$I$9,BU538&lt;'SFV+BESS'!$I$7), BU538*$B$4, IF(AND(BU538&gt;0,BU538*$B$4+CB537&gt;$B$2*'SFV+BESS'!$I$9,BU538*$B$4&lt;'SFV+BESS'!$I$7),$B$2*'SFV+BESS'!$I$9-CB537,IF(AND(BU538&gt;0,BU538*$B$4+CB537&gt;$B$2*'SFV+BESS'!$I$9,BU538*$B$4&gt;'SFV+BESS'!$I$7,CB537&lt;$B$2*'SFV+BESS'!$I$9),$B$2*'SFV+BESS'!$I$9-CB537,IF(AND(BU538&gt;0,BU538*$B$4+CB537&lt;=$B$2*'SFV+BESS'!$I$9,BU538&gt;'SFV+BESS'!$I$7),'SFV+BESS'!$I$7,0))))</f>
        <v>0</v>
      </c>
      <c r="BW538" s="27">
        <f>IF(AND(BU538&lt;0,CB537+BU538/$B$5&gt;$H$2,-BU538/'Carga-Descarga Año'!$B$5&lt;'SFV+BESS'!$I$7),BU538/$B$5,IF(AND(BU538&lt;0,CB537+BU538/$B$5&gt;$H$2,-BU538/'Carga-Descarga Año'!$B$5&gt;'SFV+BESS'!$I$7),-'SFV+BESS'!$I$7,IF(AND(BU538&lt;0,CB537+BU538/$B$5&lt;$H$2),-MIN('SFV+BESS'!$I$7,CB537-$H$2),0)))</f>
        <v>0</v>
      </c>
      <c r="BX538" s="33"/>
      <c r="BY538" s="33">
        <f t="shared" si="591"/>
        <v>0</v>
      </c>
      <c r="BZ538" s="27">
        <f t="shared" si="627"/>
        <v>0</v>
      </c>
      <c r="CA538" s="27">
        <f t="shared" si="628"/>
        <v>0</v>
      </c>
      <c r="CB538" s="28">
        <f>IF((CB537+BV538+BW538)&gt;=$B$2*'SFV+BESS'!$I$9, $B$2*'SFV+BESS'!$I$9, (CB537+BV538+BW538))</f>
        <v>173.61249999999998</v>
      </c>
      <c r="CC538" s="110">
        <f t="shared" si="629"/>
        <v>0</v>
      </c>
      <c r="CH538" s="251"/>
      <c r="CI538" s="48">
        <v>22.0416666666667</v>
      </c>
      <c r="CJ538" s="33">
        <f t="shared" si="609"/>
        <v>0</v>
      </c>
      <c r="CK538" s="33">
        <f>Gen_Cons_Horario!B4188</f>
        <v>0</v>
      </c>
      <c r="CL538" s="35">
        <f t="shared" si="656"/>
        <v>0</v>
      </c>
      <c r="CM538" s="116">
        <f>IF(AND(CL538&gt;0,CL538*$B$4+CS537&lt;=$B$2*'SFV+BESS'!$I$9,CL538&lt;'SFV+BESS'!$I$7), CL538*$B$4, IF(AND(CL538&gt;0,CL538*$B$4+CS537&gt;$B$2*'SFV+BESS'!$I$9,CL538*$B$4&lt;'SFV+BESS'!$I$7),$B$2*'SFV+BESS'!$I$9-CS537,IF(AND(CL538&gt;0,CL538*$B$4+CS537&gt;$B$2*'SFV+BESS'!$I$9,CL538*$B$4&gt;'SFV+BESS'!$I$7,CS537&lt;$B$2*'SFV+BESS'!$I$9),$B$2*'SFV+BESS'!$I$9-CS537,IF(AND(CL538&gt;0,CL538*$B$4+CS537&lt;=$B$2*'SFV+BESS'!$I$9,CL538&gt;'SFV+BESS'!$I$7),'SFV+BESS'!$I$7,0))))</f>
        <v>0</v>
      </c>
      <c r="CN538" s="27">
        <f>IF(AND(CL538&lt;0,CS537+CL538/$B$5&gt;$H$2,-CL538/'Carga-Descarga Año'!$B$5&lt;'SFV+BESS'!$I$7),CL538/$B$5,IF(AND(CL538&lt;0,CS537+CL538/$B$5&gt;$H$2,-CL538/'Carga-Descarga Año'!$B$5&gt;'SFV+BESS'!$I$7),-'SFV+BESS'!$I$7,IF(AND(CL538&lt;0,CS537+CL538/$B$5&lt;$H$2),-MIN('SFV+BESS'!$I$7,CS537-$H$2),0)))</f>
        <v>0</v>
      </c>
      <c r="CO538" s="33"/>
      <c r="CP538" s="33">
        <f t="shared" si="592"/>
        <v>0</v>
      </c>
      <c r="CQ538" s="27">
        <f t="shared" si="630"/>
        <v>0</v>
      </c>
      <c r="CR538" s="27">
        <f t="shared" si="593"/>
        <v>0</v>
      </c>
      <c r="CS538" s="28">
        <f>IF((CS537+CM538+CN538)&gt;=$B$2*'SFV+BESS'!$I$9, $B$2*'SFV+BESS'!$I$9, (CS537+CM538+CN538))</f>
        <v>173.61249999999998</v>
      </c>
      <c r="CT538" s="110">
        <f t="shared" si="631"/>
        <v>0</v>
      </c>
      <c r="CY538" s="251"/>
      <c r="CZ538" s="48">
        <v>22.0416666666667</v>
      </c>
      <c r="DA538" s="33">
        <f t="shared" si="610"/>
        <v>0</v>
      </c>
      <c r="DB538" s="33">
        <f>Gen_Cons_Horario!B4908</f>
        <v>0</v>
      </c>
      <c r="DC538" s="35">
        <f t="shared" si="647"/>
        <v>0</v>
      </c>
      <c r="DD538" s="116">
        <f>IF(AND(DC538&gt;0,DC538*$B$4+DJ537&lt;=$B$2*'SFV+BESS'!$I$9,DC538&lt;'SFV+BESS'!$I$7), DC538*$B$4, IF(AND(DC538&gt;0,DC538*$B$4+DJ537&gt;$B$2*'SFV+BESS'!$I$9,DC538*$B$4&lt;'SFV+BESS'!$I$7),$B$2*'SFV+BESS'!$I$9-DJ537,IF(AND(DC538&gt;0,DC538*$B$4+DJ537&gt;$B$2*'SFV+BESS'!$I$9,DC538*$B$4&gt;'SFV+BESS'!$I$7,DJ537&lt;$B$2*'SFV+BESS'!$I$9),$B$2*'SFV+BESS'!$I$9-DJ537,IF(AND(DC538&gt;0,DC538*$B$4+DJ537&lt;=$B$2*'SFV+BESS'!$I$9,DC538&gt;'SFV+BESS'!$I$7),'SFV+BESS'!$I$7,0))))</f>
        <v>0</v>
      </c>
      <c r="DE538" s="27">
        <f>IF(AND(DC538&lt;0,DJ537+DC538/$B$5&gt;$H$2,-DC538/'Carga-Descarga Año'!$B$5&lt;'SFV+BESS'!$I$7),DC538/$B$5,IF(AND(DC538&lt;0,DJ537+DC538/$B$5&gt;$H$2,-DC538/'Carga-Descarga Año'!$B$5&gt;'SFV+BESS'!$I$7),-'SFV+BESS'!$I$7,IF(AND(DC538&lt;0,DJ537+DC538/$B$5&lt;$H$2),-MIN('SFV+BESS'!$I$7,DJ537-$H$2),0)))</f>
        <v>0</v>
      </c>
      <c r="DF538" s="33"/>
      <c r="DG538" s="33">
        <f t="shared" si="594"/>
        <v>0</v>
      </c>
      <c r="DH538" s="27">
        <f t="shared" si="632"/>
        <v>0</v>
      </c>
      <c r="DI538" s="27">
        <f t="shared" si="633"/>
        <v>0</v>
      </c>
      <c r="DJ538" s="28">
        <f>IF((DJ537+DD538+DE538)&gt;=$B$2*'SFV+BESS'!$I$9, $B$2*'SFV+BESS'!$I$9, (DJ537+DD538+DE538))</f>
        <v>173.61249999999998</v>
      </c>
      <c r="DK538" s="110">
        <f t="shared" si="634"/>
        <v>0</v>
      </c>
      <c r="DP538" s="251"/>
      <c r="DQ538" s="48">
        <v>22.0416666666667</v>
      </c>
      <c r="DR538" s="33">
        <f t="shared" si="611"/>
        <v>0</v>
      </c>
      <c r="DS538" s="33">
        <f>Gen_Cons_Horario!B5652</f>
        <v>0</v>
      </c>
      <c r="DT538" s="35">
        <f t="shared" si="648"/>
        <v>0</v>
      </c>
      <c r="DU538" s="116">
        <f>IF(AND(DT538&gt;0,DT538*$B$4+EA537&lt;=$B$2*'SFV+BESS'!$I$9,DT538&lt;'SFV+BESS'!$I$7), DT538*$B$4, IF(AND(DT538&gt;0,DT538*$B$4+EA537&gt;$B$2*'SFV+BESS'!$I$9,DT538*$B$4&lt;'SFV+BESS'!$I$7),$B$2*'SFV+BESS'!$I$9-EA537,IF(AND(DT538&gt;0,DT538*$B$4+EA537&gt;$B$2*'SFV+BESS'!$I$9,DT538*$B$4&gt;'SFV+BESS'!$I$7,EA537&lt;$B$2*'SFV+BESS'!$I$9),$B$2*'SFV+BESS'!$I$9-EA537,IF(AND(DT538&gt;0,DT538*$B$4+EA537&lt;=$B$2*'SFV+BESS'!$I$9,DT538&gt;'SFV+BESS'!$I$7),'SFV+BESS'!$I$7,0))))</f>
        <v>0</v>
      </c>
      <c r="DV538" s="27">
        <f>IF(AND(DT538&lt;0,EA537+DT538/$B$5&gt;$H$2,-DT538/'Carga-Descarga Año'!$B$5&lt;'SFV+BESS'!$I$7),DT538/$B$5,IF(AND(DT538&lt;0,EA537+DT538/$B$5&gt;$H$2,-DT538/'Carga-Descarga Año'!$B$5&gt;'SFV+BESS'!$I$7),-'SFV+BESS'!$I$7,IF(AND(DT538&lt;0,EA537+DT538/$B$5&lt;$H$2),-MIN('SFV+BESS'!$I$7,EA537-$H$2),0)))</f>
        <v>0</v>
      </c>
      <c r="DW538" s="33"/>
      <c r="DX538" s="33">
        <f t="shared" si="595"/>
        <v>0</v>
      </c>
      <c r="DY538" s="27">
        <f t="shared" si="635"/>
        <v>0</v>
      </c>
      <c r="DZ538" s="27">
        <f t="shared" si="596"/>
        <v>0</v>
      </c>
      <c r="EA538" s="28">
        <f>IF((EA537+DU538+DV538)&gt;=$B$2*'SFV+BESS'!$I$9, $B$2*'SFV+BESS'!$I$9, (EA537+DU538+DV538))</f>
        <v>173.61249999999998</v>
      </c>
      <c r="EB538" s="110">
        <f t="shared" si="636"/>
        <v>0</v>
      </c>
      <c r="EG538" s="251"/>
      <c r="EH538" s="48">
        <v>22.0416666666667</v>
      </c>
      <c r="EI538" s="33">
        <f t="shared" si="612"/>
        <v>0</v>
      </c>
      <c r="EJ538" s="33">
        <f>Gen_Cons_Horario!B6396</f>
        <v>0</v>
      </c>
      <c r="EK538" s="35">
        <f t="shared" si="649"/>
        <v>0</v>
      </c>
      <c r="EL538" s="116">
        <f>IF(AND(EK538&gt;0,EK538*$B$4+ER537&lt;=$B$2*'SFV+BESS'!$I$9,EK538&lt;'SFV+BESS'!$I$7), EK538*$B$4, IF(AND(EK538&gt;0,EK538*$B$4+ER537&gt;$B$2*'SFV+BESS'!$I$9,EK538*$B$4&lt;'SFV+BESS'!$I$7),$B$2*'SFV+BESS'!$I$9-ER537,IF(AND(EK538&gt;0,EK538*$B$4+ER537&gt;$B$2*'SFV+BESS'!$I$9,EK538*$B$4&gt;'SFV+BESS'!$I$7,ER537&lt;$B$2*'SFV+BESS'!$I$9),$B$2*'SFV+BESS'!$I$9-ER537,IF(AND(EK538&gt;0,EK538*$B$4+ER537&lt;=$B$2*'SFV+BESS'!$I$9,EK538&gt;'SFV+BESS'!$I$7),'SFV+BESS'!$I$7,0))))</f>
        <v>0</v>
      </c>
      <c r="EM538" s="27">
        <f>IF(AND(EK538&lt;0,ER537+EK538/$B$5&gt;$H$2,-EK538/'Carga-Descarga Año'!$B$5&lt;'SFV+BESS'!$I$7),EK538/$B$5,IF(AND(EK538&lt;0,ER537+EK538/$B$5&gt;$H$2,-EK538/'Carga-Descarga Año'!$B$5&gt;'SFV+BESS'!$I$7),-'SFV+BESS'!$I$7,IF(AND(EK538&lt;0,ER537+EK538/$B$5&lt;$H$2),-MIN('SFV+BESS'!$I$7,ER537-$H$2),0)))</f>
        <v>0</v>
      </c>
      <c r="EN538" s="33"/>
      <c r="EO538" s="33">
        <f t="shared" si="597"/>
        <v>0</v>
      </c>
      <c r="EP538" s="27">
        <f t="shared" si="637"/>
        <v>0</v>
      </c>
      <c r="EQ538" s="27">
        <f t="shared" si="598"/>
        <v>0</v>
      </c>
      <c r="ER538" s="28">
        <f>IF((ER537+EL538+EM538)&gt;=$B$2*'SFV+BESS'!$I$9, $B$2*'SFV+BESS'!$I$9, (ER537+EL538+EM538))</f>
        <v>173.61249999999998</v>
      </c>
      <c r="ES538" s="110">
        <f t="shared" si="638"/>
        <v>0</v>
      </c>
      <c r="EX538" s="251"/>
      <c r="EY538" s="48">
        <v>22.0416666666667</v>
      </c>
      <c r="EZ538" s="33">
        <f t="shared" si="613"/>
        <v>0</v>
      </c>
      <c r="FA538" s="33">
        <f>Gen_Cons_Horario!B7116</f>
        <v>0</v>
      </c>
      <c r="FB538" s="35">
        <f t="shared" si="650"/>
        <v>0</v>
      </c>
      <c r="FC538" s="116">
        <f>IF(AND(FB538&gt;0,FB538*$B$4+FI537&lt;=$B$2*'SFV+BESS'!$I$9,FB538&lt;'SFV+BESS'!$I$7), FB538*$B$4, IF(AND(FB538&gt;0,FB538*$B$4+FI537&gt;$B$2*'SFV+BESS'!$I$9,FB538*$B$4&lt;'SFV+BESS'!$I$7),$B$2*'SFV+BESS'!$I$9-FI537,IF(AND(FB538&gt;0,FB538*$B$4+FI537&gt;$B$2*'SFV+BESS'!$I$9,FB538*$B$4&gt;'SFV+BESS'!$I$7,FI537&lt;$B$2*'SFV+BESS'!$I$9),$B$2*'SFV+BESS'!$I$9-FI537,IF(AND(FB538&gt;0,FB538*$B$4+FI537&lt;=$B$2*'SFV+BESS'!$I$9,FB538&gt;'SFV+BESS'!$I$7),'SFV+BESS'!$I$7,0))))</f>
        <v>0</v>
      </c>
      <c r="FD538" s="27">
        <f>IF(AND(FB538&lt;0,FI537+FB538/$B$5&gt;$H$2,-FB538/'Carga-Descarga Año'!$B$5&lt;'SFV+BESS'!$I$7),FB538/$B$5,IF(AND(FB538&lt;0,FI537+FB538/$B$5&gt;$H$2,-FB538/'Carga-Descarga Año'!$B$5&gt;'SFV+BESS'!$I$7),-'SFV+BESS'!$I$7,IF(AND(FB538&lt;0,FI537+FB538/$B$5&lt;$H$2),-MIN('SFV+BESS'!$I$7,FI537-$H$2),0)))</f>
        <v>0</v>
      </c>
      <c r="FE538" s="33"/>
      <c r="FF538" s="33">
        <f t="shared" si="599"/>
        <v>0</v>
      </c>
      <c r="FG538" s="27">
        <f t="shared" si="639"/>
        <v>0</v>
      </c>
      <c r="FH538" s="27">
        <f t="shared" si="600"/>
        <v>0</v>
      </c>
      <c r="FI538" s="28">
        <f>IF((FI537+FC538+FD538)&gt;=$B$2*'SFV+BESS'!$I$9, $B$2*'SFV+BESS'!$I$9, (FI537+FC538+FD538))</f>
        <v>173.61249999999998</v>
      </c>
      <c r="FJ538" s="110">
        <f t="shared" si="640"/>
        <v>0</v>
      </c>
      <c r="FO538" s="251"/>
      <c r="FP538" s="48">
        <v>22.0416666666667</v>
      </c>
      <c r="FQ538" s="33">
        <f t="shared" si="614"/>
        <v>0</v>
      </c>
      <c r="FR538" s="33">
        <f>Gen_Cons_Horario!B7860</f>
        <v>0</v>
      </c>
      <c r="FS538" s="35">
        <f t="shared" si="651"/>
        <v>0</v>
      </c>
      <c r="FT538" s="116">
        <f>IF(AND(FS538&gt;0,FS538*$B$4+FZ537&lt;=$B$2*'SFV+BESS'!$I$9,FS538&lt;'SFV+BESS'!$I$7), FS538*$B$4, IF(AND(FS538&gt;0,FS538*$B$4+FZ537&gt;$B$2*'SFV+BESS'!$I$9,FS538*$B$4&lt;'SFV+BESS'!$I$7),$B$2*'SFV+BESS'!$I$9-FZ537,IF(AND(FS538&gt;0,FS538*$B$4+FZ537&gt;$B$2*'SFV+BESS'!$I$9,FS538*$B$4&gt;'SFV+BESS'!$I$7,FZ537&lt;$B$2*'SFV+BESS'!$I$9),$B$2*'SFV+BESS'!$I$9-FZ537,IF(AND(FS538&gt;0,FS538*$B$4+FZ537&lt;=$B$2*'SFV+BESS'!$I$9,FS538&gt;'SFV+BESS'!$I$7),'SFV+BESS'!$I$7,0))))</f>
        <v>0</v>
      </c>
      <c r="FU538" s="27">
        <f>IF(AND(FS538&lt;0,FZ537+FS538/$B$5&gt;$H$2,-FS538/'Carga-Descarga Año'!$B$5&lt;'SFV+BESS'!$I$7),FS538/$B$5,IF(AND(FS538&lt;0,FZ537+FS538/$B$5&gt;$H$2,-FS538/'Carga-Descarga Año'!$B$5&gt;'SFV+BESS'!$I$7),-'SFV+BESS'!$I$7,IF(AND(FS538&lt;0,FZ537+FS538/$B$5&lt;$H$2),-MIN('SFV+BESS'!$I$7,FZ537-$H$2),0)))</f>
        <v>0</v>
      </c>
      <c r="FV538" s="33"/>
      <c r="FW538" s="33">
        <f t="shared" si="601"/>
        <v>0</v>
      </c>
      <c r="FX538" s="27">
        <f t="shared" si="641"/>
        <v>0</v>
      </c>
      <c r="FY538" s="27">
        <f t="shared" si="602"/>
        <v>0</v>
      </c>
      <c r="FZ538" s="28">
        <f>IF((FZ537+FT538+FU538)&gt;=$B$2*'SFV+BESS'!$I$9, $B$2*'SFV+BESS'!$I$9, (FZ537+FT538+FU538))</f>
        <v>173.61249999999998</v>
      </c>
      <c r="GA538" s="110">
        <f t="shared" si="642"/>
        <v>0</v>
      </c>
      <c r="GF538" s="251"/>
      <c r="GG538" s="48">
        <v>22.0416666666667</v>
      </c>
      <c r="GH538" s="33">
        <f t="shared" si="615"/>
        <v>0</v>
      </c>
      <c r="GI538" s="33">
        <f>Gen_Cons_Horario!B8580</f>
        <v>0</v>
      </c>
      <c r="GJ538" s="35">
        <f t="shared" si="657"/>
        <v>0</v>
      </c>
      <c r="GK538" s="116">
        <f>IF(AND(GJ538&gt;0,GJ538*$B$4+GQ537&lt;=$B$2*'SFV+BESS'!$I$9,GJ538&lt;'SFV+BESS'!$I$7), GJ538*$B$4, IF(AND(GJ538&gt;0,GJ538*$B$4+GQ537&gt;$B$2*'SFV+BESS'!$I$9,GJ538*$B$4&lt;'SFV+BESS'!$I$7),$B$2*'SFV+BESS'!$I$9-GQ537,IF(AND(GJ538&gt;0,GJ538*$B$4+GQ537&gt;$B$2*'SFV+BESS'!$I$9,GJ538*$B$4&gt;'SFV+BESS'!$I$7,GQ537&lt;$B$2*'SFV+BESS'!$I$9),$B$2*'SFV+BESS'!$I$9-GQ537,IF(AND(GJ538&gt;0,GJ538*$B$4+GQ537&lt;=$B$2*'SFV+BESS'!$I$9,GJ538&gt;'SFV+BESS'!$I$7),'SFV+BESS'!$I$7,0))))</f>
        <v>0</v>
      </c>
      <c r="GL538" s="27">
        <f>IF(AND(GJ538&lt;0,GQ537+GJ538/$B$5&gt;$H$2,-GJ538/'Carga-Descarga Año'!$B$5&lt;'SFV+BESS'!$I$7),GJ538/$B$5,IF(AND(GJ538&lt;0,GQ537+GJ538/$B$5&gt;$H$2,-GJ538/'Carga-Descarga Año'!$B$5&gt;'SFV+BESS'!$I$7),-'SFV+BESS'!$I$7,IF(AND(GJ538&lt;0,GQ537+GJ538/$B$5&lt;$H$2),-MIN('SFV+BESS'!$I$7,GQ537-$H$2),0)))</f>
        <v>0</v>
      </c>
      <c r="GM538" s="33"/>
      <c r="GN538" s="33">
        <f t="shared" si="603"/>
        <v>0</v>
      </c>
      <c r="GO538" s="27">
        <f t="shared" si="643"/>
        <v>0</v>
      </c>
      <c r="GP538" s="27">
        <f t="shared" si="604"/>
        <v>0</v>
      </c>
      <c r="GQ538" s="28">
        <f>IF((GQ537+GK538+GL538)&gt;=$B$2*'SFV+BESS'!$I$9, $B$2*'SFV+BESS'!$I$9, (GQ537+GK538+GL538))</f>
        <v>147.51925081816421</v>
      </c>
      <c r="GR538" s="110">
        <f t="shared" si="644"/>
        <v>0</v>
      </c>
    </row>
    <row r="539" spans="1:200">
      <c r="A539" s="249"/>
      <c r="B539" s="48">
        <v>22.0833333333333</v>
      </c>
      <c r="C539" s="38">
        <f t="shared" si="586"/>
        <v>0</v>
      </c>
      <c r="D539" s="2">
        <f>Gen_Cons_Horario!B565</f>
        <v>0</v>
      </c>
      <c r="E539" s="140">
        <f t="shared" si="616"/>
        <v>0</v>
      </c>
      <c r="F539" s="116">
        <f>IF(AND(E539&gt;0,E539*$B$4+L538&lt;=$B$2*'SFV+BESS'!$I$9,E539&lt;'SFV+BESS'!$I$7), E539*$B$4, IF(AND(E539&gt;0,E539*$B$4+L538&gt;$B$2*'SFV+BESS'!$I$9,E539*$B$4&lt;'SFV+BESS'!$I$7),$B$2*'SFV+BESS'!$I$9-L538,IF(AND(E539&gt;0,E539*$B$4+L538&gt;$B$2*'SFV+BESS'!$I$9,E539*$B$4&gt;'SFV+BESS'!$I$7,L538&lt;$B$2*'SFV+BESS'!$I$9),$B$2*'SFV+BESS'!$I$9-L538,IF(AND(E539&gt;0,E539*$B$4+L538&lt;=$B$2*'SFV+BESS'!$I$9,E539&gt;'SFV+BESS'!$I$7),'SFV+BESS'!$I$7,0))))</f>
        <v>0</v>
      </c>
      <c r="G539" s="27">
        <f>IF(AND(E539&lt;0,L538+E539/$B$5&gt;$H$2,-E539/'Carga-Descarga Año'!$B$5&lt;'SFV+BESS'!$I$7),E539/$B$5,IF(AND(E539&lt;0,L538+E539/$B$5&gt;$H$2,-E539/'Carga-Descarga Año'!$B$5&gt;'SFV+BESS'!$I$7),-'SFV+BESS'!$I$7,IF(AND(E539&lt;0,L538+E539/$B$5&lt;$H$2),-MIN('SFV+BESS'!$I$7,L538-$H$2),0)))</f>
        <v>0</v>
      </c>
      <c r="I539" s="38">
        <f t="shared" si="617"/>
        <v>0</v>
      </c>
      <c r="J539" s="27">
        <f t="shared" si="619"/>
        <v>0</v>
      </c>
      <c r="K539" s="27">
        <f t="shared" si="618"/>
        <v>0</v>
      </c>
      <c r="L539" s="28">
        <f>IF((L538+F539+G539)&gt;=$B$2*'SFV+BESS'!$I$9, $B$2*'SFV+BESS'!$I$9, (L538+F539+G539))</f>
        <v>76.811369485483823</v>
      </c>
      <c r="M539" s="110">
        <f t="shared" si="620"/>
        <v>0</v>
      </c>
      <c r="R539" s="251"/>
      <c r="S539" s="48">
        <v>22.0833333333333</v>
      </c>
      <c r="T539" s="2">
        <f t="shared" si="605"/>
        <v>0</v>
      </c>
      <c r="U539" s="2">
        <f>Gen_Cons_Horario!B1309</f>
        <v>0</v>
      </c>
      <c r="V539" s="35">
        <f t="shared" si="652"/>
        <v>0</v>
      </c>
      <c r="W539" s="116">
        <f>IF(AND(V539&gt;0,V539*$B$4+AC538&lt;=$B$2*'SFV+BESS'!$I$9,V539&lt;'SFV+BESS'!$I$7), V539*$B$4, IF(AND(V539&gt;0,V539*$B$4+AC538&gt;$B$2*'SFV+BESS'!$I$9,V539*$B$4&lt;'SFV+BESS'!$I$7),$B$2*'SFV+BESS'!$I$9-AC538,IF(AND(V539&gt;0,V539*$B$4+AC538&gt;$B$2*'SFV+BESS'!$I$9,V539*$B$4&gt;'SFV+BESS'!$I$7,AC538&lt;$B$2*'SFV+BESS'!$I$9),$B$2*'SFV+BESS'!$I$9-AC538,IF(AND(V539&gt;0,V539*$B$4+AC538&lt;=$B$2*'SFV+BESS'!$I$9,V539&gt;'SFV+BESS'!$I$7),'SFV+BESS'!$I$7,0))))</f>
        <v>0</v>
      </c>
      <c r="X539" s="27">
        <f>IF(AND(V539&lt;0,AC538+V539/$B$5&gt;$H$2,-V539/'Carga-Descarga Año'!$B$5&lt;'SFV+BESS'!$I$7),V539/$B$5,IF(AND(V539&lt;0,AC538+V539/$B$5&gt;$H$2,-V539/'Carga-Descarga Año'!$B$5&gt;'SFV+BESS'!$I$7),-'SFV+BESS'!$I$7,IF(AND(V539&lt;0,AC538+V539/$B$5&lt;$H$2),-MIN('SFV+BESS'!$I$7,AC538-$H$2),0)))</f>
        <v>0</v>
      </c>
      <c r="Z539" s="33">
        <f t="shared" si="646"/>
        <v>0</v>
      </c>
      <c r="AA539" s="27">
        <f t="shared" si="621"/>
        <v>0</v>
      </c>
      <c r="AB539" s="27">
        <f t="shared" si="645"/>
        <v>0</v>
      </c>
      <c r="AC539" s="28">
        <f>IF((AC538+W539+X539)&gt;=$B$2*'SFV+BESS'!$I$9, $B$2*'SFV+BESS'!$I$9, (AC538+W539+X539))</f>
        <v>173.61249999999998</v>
      </c>
      <c r="AD539" s="110">
        <f t="shared" si="622"/>
        <v>0</v>
      </c>
      <c r="AI539" s="251"/>
      <c r="AJ539" s="48">
        <v>22.0833333333333</v>
      </c>
      <c r="AK539" s="52">
        <f t="shared" si="606"/>
        <v>0</v>
      </c>
      <c r="AL539" s="33">
        <f>Gen_Cons_Horario!B1981</f>
        <v>0</v>
      </c>
      <c r="AM539" s="35">
        <f t="shared" si="653"/>
        <v>0</v>
      </c>
      <c r="AN539" s="116">
        <f>IF(AND(AM539&gt;0,AM539*$B$4+AT538&lt;=$B$2*'SFV+BESS'!$I$9,AM539&lt;'SFV+BESS'!$I$7), AM539*$B$4, IF(AND(AM539&gt;0,AM539*$B$4+AT538&gt;$B$2*'SFV+BESS'!$I$9,AM539*$B$4&lt;'SFV+BESS'!$I$7),$B$2*'SFV+BESS'!$I$9-AT538,IF(AND(AM539&gt;0,AM539*$B$4+AT538&gt;$B$2*'SFV+BESS'!$I$9,AM539*$B$4&gt;'SFV+BESS'!$I$7,AT538&lt;$B$2*'SFV+BESS'!$I$9),$B$2*'SFV+BESS'!$I$9-AT538,IF(AND(AM539&gt;0,AM539*$B$4+AT538&lt;=$B$2*'SFV+BESS'!$I$9,AM539&gt;'SFV+BESS'!$I$7),'SFV+BESS'!$I$7,0))))</f>
        <v>0</v>
      </c>
      <c r="AO539" s="27">
        <f>IF(AND(AM539&lt;0,AT538+AM539/$B$5&gt;$H$2,-AM539/'Carga-Descarga Año'!$B$5&lt;'SFV+BESS'!$I$7),AM539/$B$5,IF(AND(AM539&lt;0,AT538+AM539/$B$5&gt;$H$2,-AM539/'Carga-Descarga Año'!$B$5&gt;'SFV+BESS'!$I$7),-'SFV+BESS'!$I$7,IF(AND(AM539&lt;0,AT538+AM539/$B$5&lt;$H$2),-MIN('SFV+BESS'!$I$7,AT538-$H$2),0)))</f>
        <v>0</v>
      </c>
      <c r="AP539" s="33"/>
      <c r="AQ539" s="33">
        <f t="shared" si="587"/>
        <v>0</v>
      </c>
      <c r="AR539" s="27">
        <f t="shared" si="623"/>
        <v>0</v>
      </c>
      <c r="AS539" s="27">
        <f t="shared" si="588"/>
        <v>0</v>
      </c>
      <c r="AT539" s="28">
        <f>IF((AT538+AN539+AO539)&gt;=$B$2*'SFV+BESS'!$I$9, $B$2*'SFV+BESS'!$I$9, (AT538+AN539+AO539))</f>
        <v>173.61249999999998</v>
      </c>
      <c r="AU539" s="110">
        <f t="shared" si="624"/>
        <v>0</v>
      </c>
      <c r="AZ539" s="251"/>
      <c r="BA539" s="48">
        <v>22.0833333333333</v>
      </c>
      <c r="BB539" s="33">
        <f t="shared" si="607"/>
        <v>0</v>
      </c>
      <c r="BC539" s="33">
        <f>Gen_Cons_Horario!B2725</f>
        <v>0</v>
      </c>
      <c r="BD539" s="35">
        <f t="shared" si="654"/>
        <v>0</v>
      </c>
      <c r="BE539" s="116">
        <f>IF(AND(BD539&gt;0,BD539*$B$4+BK538&lt;=$B$2*'SFV+BESS'!$I$9,BD539&lt;'SFV+BESS'!$I$7), BD539*$B$4, IF(AND(BD539&gt;0,BD539*$B$4+BK538&gt;$B$2*'SFV+BESS'!$I$9,BD539*$B$4&lt;'SFV+BESS'!$I$7),$B$2*'SFV+BESS'!$I$9-BK538,IF(AND(BD539&gt;0,BD539*$B$4+BK538&gt;$B$2*'SFV+BESS'!$I$9,BD539*$B$4&gt;'SFV+BESS'!$I$7,BK538&lt;$B$2*'SFV+BESS'!$I$9),$B$2*'SFV+BESS'!$I$9-BK538,IF(AND(BD539&gt;0,BD539*$B$4+BK538&lt;=$B$2*'SFV+BESS'!$I$9,BD539&gt;'SFV+BESS'!$I$7),'SFV+BESS'!$I$7,0))))</f>
        <v>0</v>
      </c>
      <c r="BF539" s="27">
        <f>IF(AND(BD539&lt;0,BK538+BD539/$B$5&gt;$H$2,-BD539/'Carga-Descarga Año'!$B$5&lt;'SFV+BESS'!$I$7),BD539/$B$5,IF(AND(BD539&lt;0,BK538+BD539/$B$5&gt;$H$2,-BD539/'Carga-Descarga Año'!$B$5&gt;'SFV+BESS'!$I$7),-'SFV+BESS'!$I$7,IF(AND(BD539&lt;0,BK538+BD539/$B$5&lt;$H$2),-MIN('SFV+BESS'!$I$7,BK538-$H$2),0)))</f>
        <v>0</v>
      </c>
      <c r="BG539" s="33"/>
      <c r="BH539" s="33">
        <f t="shared" si="589"/>
        <v>0</v>
      </c>
      <c r="BI539" s="27">
        <f t="shared" si="625"/>
        <v>0</v>
      </c>
      <c r="BJ539" s="27">
        <f t="shared" si="590"/>
        <v>0</v>
      </c>
      <c r="BK539" s="28">
        <f>IF((BK538+BE539+BF539)&gt;=$B$2*'SFV+BESS'!$I$9, $B$2*'SFV+BESS'!$I$9, (BK538+BE539+BF539))</f>
        <v>173.61249999999998</v>
      </c>
      <c r="BL539" s="110">
        <f t="shared" si="626"/>
        <v>0</v>
      </c>
      <c r="BQ539" s="251"/>
      <c r="BR539" s="48">
        <v>22.0833333333333</v>
      </c>
      <c r="BS539" s="33">
        <f t="shared" si="608"/>
        <v>0</v>
      </c>
      <c r="BT539" s="33">
        <f>Gen_Cons_Horario!B3445</f>
        <v>0</v>
      </c>
      <c r="BU539" s="35">
        <f t="shared" si="655"/>
        <v>0</v>
      </c>
      <c r="BV539" s="116">
        <f>IF(AND(BU539&gt;0,BU539*$B$4+CB538&lt;=$B$2*'SFV+BESS'!$I$9,BU539&lt;'SFV+BESS'!$I$7), BU539*$B$4, IF(AND(BU539&gt;0,BU539*$B$4+CB538&gt;$B$2*'SFV+BESS'!$I$9,BU539*$B$4&lt;'SFV+BESS'!$I$7),$B$2*'SFV+BESS'!$I$9-CB538,IF(AND(BU539&gt;0,BU539*$B$4+CB538&gt;$B$2*'SFV+BESS'!$I$9,BU539*$B$4&gt;'SFV+BESS'!$I$7,CB538&lt;$B$2*'SFV+BESS'!$I$9),$B$2*'SFV+BESS'!$I$9-CB538,IF(AND(BU539&gt;0,BU539*$B$4+CB538&lt;=$B$2*'SFV+BESS'!$I$9,BU539&gt;'SFV+BESS'!$I$7),'SFV+BESS'!$I$7,0))))</f>
        <v>0</v>
      </c>
      <c r="BW539" s="27">
        <f>IF(AND(BU539&lt;0,CB538+BU539/$B$5&gt;$H$2,-BU539/'Carga-Descarga Año'!$B$5&lt;'SFV+BESS'!$I$7),BU539/$B$5,IF(AND(BU539&lt;0,CB538+BU539/$B$5&gt;$H$2,-BU539/'Carga-Descarga Año'!$B$5&gt;'SFV+BESS'!$I$7),-'SFV+BESS'!$I$7,IF(AND(BU539&lt;0,CB538+BU539/$B$5&lt;$H$2),-MIN('SFV+BESS'!$I$7,CB538-$H$2),0)))</f>
        <v>0</v>
      </c>
      <c r="BX539" s="33"/>
      <c r="BY539" s="33">
        <f t="shared" si="591"/>
        <v>0</v>
      </c>
      <c r="BZ539" s="27">
        <f t="shared" si="627"/>
        <v>0</v>
      </c>
      <c r="CA539" s="27">
        <f t="shared" si="628"/>
        <v>0</v>
      </c>
      <c r="CB539" s="28">
        <f>IF((CB538+BV539+BW539)&gt;=$B$2*'SFV+BESS'!$I$9, $B$2*'SFV+BESS'!$I$9, (CB538+BV539+BW539))</f>
        <v>173.61249999999998</v>
      </c>
      <c r="CC539" s="110">
        <f t="shared" si="629"/>
        <v>0</v>
      </c>
      <c r="CH539" s="251"/>
      <c r="CI539" s="48">
        <v>22.0833333333333</v>
      </c>
      <c r="CJ539" s="33">
        <f t="shared" si="609"/>
        <v>0</v>
      </c>
      <c r="CK539" s="33">
        <f>Gen_Cons_Horario!B4189</f>
        <v>0</v>
      </c>
      <c r="CL539" s="35">
        <f t="shared" si="656"/>
        <v>0</v>
      </c>
      <c r="CM539" s="116">
        <f>IF(AND(CL539&gt;0,CL539*$B$4+CS538&lt;=$B$2*'SFV+BESS'!$I$9,CL539&lt;'SFV+BESS'!$I$7), CL539*$B$4, IF(AND(CL539&gt;0,CL539*$B$4+CS538&gt;$B$2*'SFV+BESS'!$I$9,CL539*$B$4&lt;'SFV+BESS'!$I$7),$B$2*'SFV+BESS'!$I$9-CS538,IF(AND(CL539&gt;0,CL539*$B$4+CS538&gt;$B$2*'SFV+BESS'!$I$9,CL539*$B$4&gt;'SFV+BESS'!$I$7,CS538&lt;$B$2*'SFV+BESS'!$I$9),$B$2*'SFV+BESS'!$I$9-CS538,IF(AND(CL539&gt;0,CL539*$B$4+CS538&lt;=$B$2*'SFV+BESS'!$I$9,CL539&gt;'SFV+BESS'!$I$7),'SFV+BESS'!$I$7,0))))</f>
        <v>0</v>
      </c>
      <c r="CN539" s="27">
        <f>IF(AND(CL539&lt;0,CS538+CL539/$B$5&gt;$H$2,-CL539/'Carga-Descarga Año'!$B$5&lt;'SFV+BESS'!$I$7),CL539/$B$5,IF(AND(CL539&lt;0,CS538+CL539/$B$5&gt;$H$2,-CL539/'Carga-Descarga Año'!$B$5&gt;'SFV+BESS'!$I$7),-'SFV+BESS'!$I$7,IF(AND(CL539&lt;0,CS538+CL539/$B$5&lt;$H$2),-MIN('SFV+BESS'!$I$7,CS538-$H$2),0)))</f>
        <v>0</v>
      </c>
      <c r="CO539" s="33"/>
      <c r="CP539" s="33">
        <f t="shared" si="592"/>
        <v>0</v>
      </c>
      <c r="CQ539" s="27">
        <f t="shared" si="630"/>
        <v>0</v>
      </c>
      <c r="CR539" s="27">
        <f t="shared" si="593"/>
        <v>0</v>
      </c>
      <c r="CS539" s="28">
        <f>IF((CS538+CM539+CN539)&gt;=$B$2*'SFV+BESS'!$I$9, $B$2*'SFV+BESS'!$I$9, (CS538+CM539+CN539))</f>
        <v>173.61249999999998</v>
      </c>
      <c r="CT539" s="110">
        <f t="shared" si="631"/>
        <v>0</v>
      </c>
      <c r="CY539" s="251"/>
      <c r="CZ539" s="48">
        <v>22.0833333333333</v>
      </c>
      <c r="DA539" s="33">
        <f t="shared" si="610"/>
        <v>0</v>
      </c>
      <c r="DB539" s="33">
        <f>Gen_Cons_Horario!B4909</f>
        <v>0</v>
      </c>
      <c r="DC539" s="35">
        <f t="shared" si="647"/>
        <v>0</v>
      </c>
      <c r="DD539" s="116">
        <f>IF(AND(DC539&gt;0,DC539*$B$4+DJ538&lt;=$B$2*'SFV+BESS'!$I$9,DC539&lt;'SFV+BESS'!$I$7), DC539*$B$4, IF(AND(DC539&gt;0,DC539*$B$4+DJ538&gt;$B$2*'SFV+BESS'!$I$9,DC539*$B$4&lt;'SFV+BESS'!$I$7),$B$2*'SFV+BESS'!$I$9-DJ538,IF(AND(DC539&gt;0,DC539*$B$4+DJ538&gt;$B$2*'SFV+BESS'!$I$9,DC539*$B$4&gt;'SFV+BESS'!$I$7,DJ538&lt;$B$2*'SFV+BESS'!$I$9),$B$2*'SFV+BESS'!$I$9-DJ538,IF(AND(DC539&gt;0,DC539*$B$4+DJ538&lt;=$B$2*'SFV+BESS'!$I$9,DC539&gt;'SFV+BESS'!$I$7),'SFV+BESS'!$I$7,0))))</f>
        <v>0</v>
      </c>
      <c r="DE539" s="27">
        <f>IF(AND(DC539&lt;0,DJ538+DC539/$B$5&gt;$H$2,-DC539/'Carga-Descarga Año'!$B$5&lt;'SFV+BESS'!$I$7),DC539/$B$5,IF(AND(DC539&lt;0,DJ538+DC539/$B$5&gt;$H$2,-DC539/'Carga-Descarga Año'!$B$5&gt;'SFV+BESS'!$I$7),-'SFV+BESS'!$I$7,IF(AND(DC539&lt;0,DJ538+DC539/$B$5&lt;$H$2),-MIN('SFV+BESS'!$I$7,DJ538-$H$2),0)))</f>
        <v>0</v>
      </c>
      <c r="DF539" s="33"/>
      <c r="DG539" s="33">
        <f t="shared" si="594"/>
        <v>0</v>
      </c>
      <c r="DH539" s="27">
        <f t="shared" si="632"/>
        <v>0</v>
      </c>
      <c r="DI539" s="27">
        <f t="shared" si="633"/>
        <v>0</v>
      </c>
      <c r="DJ539" s="28">
        <f>IF((DJ538+DD539+DE539)&gt;=$B$2*'SFV+BESS'!$I$9, $B$2*'SFV+BESS'!$I$9, (DJ538+DD539+DE539))</f>
        <v>173.61249999999998</v>
      </c>
      <c r="DK539" s="110">
        <f t="shared" si="634"/>
        <v>0</v>
      </c>
      <c r="DP539" s="251"/>
      <c r="DQ539" s="48">
        <v>22.0833333333333</v>
      </c>
      <c r="DR539" s="33">
        <f t="shared" si="611"/>
        <v>0</v>
      </c>
      <c r="DS539" s="33">
        <f>Gen_Cons_Horario!B5653</f>
        <v>0</v>
      </c>
      <c r="DT539" s="35">
        <f t="shared" si="648"/>
        <v>0</v>
      </c>
      <c r="DU539" s="116">
        <f>IF(AND(DT539&gt;0,DT539*$B$4+EA538&lt;=$B$2*'SFV+BESS'!$I$9,DT539&lt;'SFV+BESS'!$I$7), DT539*$B$4, IF(AND(DT539&gt;0,DT539*$B$4+EA538&gt;$B$2*'SFV+BESS'!$I$9,DT539*$B$4&lt;'SFV+BESS'!$I$7),$B$2*'SFV+BESS'!$I$9-EA538,IF(AND(DT539&gt;0,DT539*$B$4+EA538&gt;$B$2*'SFV+BESS'!$I$9,DT539*$B$4&gt;'SFV+BESS'!$I$7,EA538&lt;$B$2*'SFV+BESS'!$I$9),$B$2*'SFV+BESS'!$I$9-EA538,IF(AND(DT539&gt;0,DT539*$B$4+EA538&lt;=$B$2*'SFV+BESS'!$I$9,DT539&gt;'SFV+BESS'!$I$7),'SFV+BESS'!$I$7,0))))</f>
        <v>0</v>
      </c>
      <c r="DV539" s="27">
        <f>IF(AND(DT539&lt;0,EA538+DT539/$B$5&gt;$H$2,-DT539/'Carga-Descarga Año'!$B$5&lt;'SFV+BESS'!$I$7),DT539/$B$5,IF(AND(DT539&lt;0,EA538+DT539/$B$5&gt;$H$2,-DT539/'Carga-Descarga Año'!$B$5&gt;'SFV+BESS'!$I$7),-'SFV+BESS'!$I$7,IF(AND(DT539&lt;0,EA538+DT539/$B$5&lt;$H$2),-MIN('SFV+BESS'!$I$7,EA538-$H$2),0)))</f>
        <v>0</v>
      </c>
      <c r="DW539" s="33"/>
      <c r="DX539" s="33">
        <f t="shared" si="595"/>
        <v>0</v>
      </c>
      <c r="DY539" s="27">
        <f t="shared" si="635"/>
        <v>0</v>
      </c>
      <c r="DZ539" s="27">
        <f t="shared" si="596"/>
        <v>0</v>
      </c>
      <c r="EA539" s="28">
        <f>IF((EA538+DU539+DV539)&gt;=$B$2*'SFV+BESS'!$I$9, $B$2*'SFV+BESS'!$I$9, (EA538+DU539+DV539))</f>
        <v>173.61249999999998</v>
      </c>
      <c r="EB539" s="110">
        <f t="shared" si="636"/>
        <v>0</v>
      </c>
      <c r="EG539" s="251"/>
      <c r="EH539" s="48">
        <v>22.0833333333333</v>
      </c>
      <c r="EI539" s="33">
        <f t="shared" si="612"/>
        <v>0</v>
      </c>
      <c r="EJ539" s="33">
        <f>Gen_Cons_Horario!B6397</f>
        <v>0</v>
      </c>
      <c r="EK539" s="35">
        <f t="shared" si="649"/>
        <v>0</v>
      </c>
      <c r="EL539" s="116">
        <f>IF(AND(EK539&gt;0,EK539*$B$4+ER538&lt;=$B$2*'SFV+BESS'!$I$9,EK539&lt;'SFV+BESS'!$I$7), EK539*$B$4, IF(AND(EK539&gt;0,EK539*$B$4+ER538&gt;$B$2*'SFV+BESS'!$I$9,EK539*$B$4&lt;'SFV+BESS'!$I$7),$B$2*'SFV+BESS'!$I$9-ER538,IF(AND(EK539&gt;0,EK539*$B$4+ER538&gt;$B$2*'SFV+BESS'!$I$9,EK539*$B$4&gt;'SFV+BESS'!$I$7,ER538&lt;$B$2*'SFV+BESS'!$I$9),$B$2*'SFV+BESS'!$I$9-ER538,IF(AND(EK539&gt;0,EK539*$B$4+ER538&lt;=$B$2*'SFV+BESS'!$I$9,EK539&gt;'SFV+BESS'!$I$7),'SFV+BESS'!$I$7,0))))</f>
        <v>0</v>
      </c>
      <c r="EM539" s="27">
        <f>IF(AND(EK539&lt;0,ER538+EK539/$B$5&gt;$H$2,-EK539/'Carga-Descarga Año'!$B$5&lt;'SFV+BESS'!$I$7),EK539/$B$5,IF(AND(EK539&lt;0,ER538+EK539/$B$5&gt;$H$2,-EK539/'Carga-Descarga Año'!$B$5&gt;'SFV+BESS'!$I$7),-'SFV+BESS'!$I$7,IF(AND(EK539&lt;0,ER538+EK539/$B$5&lt;$H$2),-MIN('SFV+BESS'!$I$7,ER538-$H$2),0)))</f>
        <v>0</v>
      </c>
      <c r="EN539" s="33"/>
      <c r="EO539" s="33">
        <f t="shared" si="597"/>
        <v>0</v>
      </c>
      <c r="EP539" s="27">
        <f t="shared" si="637"/>
        <v>0</v>
      </c>
      <c r="EQ539" s="27">
        <f t="shared" si="598"/>
        <v>0</v>
      </c>
      <c r="ER539" s="28">
        <f>IF((ER538+EL539+EM539)&gt;=$B$2*'SFV+BESS'!$I$9, $B$2*'SFV+BESS'!$I$9, (ER538+EL539+EM539))</f>
        <v>173.61249999999998</v>
      </c>
      <c r="ES539" s="110">
        <f t="shared" si="638"/>
        <v>0</v>
      </c>
      <c r="EX539" s="251"/>
      <c r="EY539" s="48">
        <v>22.0833333333333</v>
      </c>
      <c r="EZ539" s="33">
        <f t="shared" si="613"/>
        <v>0</v>
      </c>
      <c r="FA539" s="33">
        <f>Gen_Cons_Horario!B7117</f>
        <v>0</v>
      </c>
      <c r="FB539" s="35">
        <f t="shared" si="650"/>
        <v>0</v>
      </c>
      <c r="FC539" s="116">
        <f>IF(AND(FB539&gt;0,FB539*$B$4+FI538&lt;=$B$2*'SFV+BESS'!$I$9,FB539&lt;'SFV+BESS'!$I$7), FB539*$B$4, IF(AND(FB539&gt;0,FB539*$B$4+FI538&gt;$B$2*'SFV+BESS'!$I$9,FB539*$B$4&lt;'SFV+BESS'!$I$7),$B$2*'SFV+BESS'!$I$9-FI538,IF(AND(FB539&gt;0,FB539*$B$4+FI538&gt;$B$2*'SFV+BESS'!$I$9,FB539*$B$4&gt;'SFV+BESS'!$I$7,FI538&lt;$B$2*'SFV+BESS'!$I$9),$B$2*'SFV+BESS'!$I$9-FI538,IF(AND(FB539&gt;0,FB539*$B$4+FI538&lt;=$B$2*'SFV+BESS'!$I$9,FB539&gt;'SFV+BESS'!$I$7),'SFV+BESS'!$I$7,0))))</f>
        <v>0</v>
      </c>
      <c r="FD539" s="27">
        <f>IF(AND(FB539&lt;0,FI538+FB539/$B$5&gt;$H$2,-FB539/'Carga-Descarga Año'!$B$5&lt;'SFV+BESS'!$I$7),FB539/$B$5,IF(AND(FB539&lt;0,FI538+FB539/$B$5&gt;$H$2,-FB539/'Carga-Descarga Año'!$B$5&gt;'SFV+BESS'!$I$7),-'SFV+BESS'!$I$7,IF(AND(FB539&lt;0,FI538+FB539/$B$5&lt;$H$2),-MIN('SFV+BESS'!$I$7,FI538-$H$2),0)))</f>
        <v>0</v>
      </c>
      <c r="FE539" s="33"/>
      <c r="FF539" s="33">
        <f t="shared" si="599"/>
        <v>0</v>
      </c>
      <c r="FG539" s="27">
        <f t="shared" si="639"/>
        <v>0</v>
      </c>
      <c r="FH539" s="27">
        <f t="shared" si="600"/>
        <v>0</v>
      </c>
      <c r="FI539" s="28">
        <f>IF((FI538+FC539+FD539)&gt;=$B$2*'SFV+BESS'!$I$9, $B$2*'SFV+BESS'!$I$9, (FI538+FC539+FD539))</f>
        <v>173.61249999999998</v>
      </c>
      <c r="FJ539" s="110">
        <f t="shared" si="640"/>
        <v>0</v>
      </c>
      <c r="FO539" s="251"/>
      <c r="FP539" s="48">
        <v>22.0833333333333</v>
      </c>
      <c r="FQ539" s="33">
        <f t="shared" si="614"/>
        <v>0</v>
      </c>
      <c r="FR539" s="33">
        <f>Gen_Cons_Horario!B7861</f>
        <v>0</v>
      </c>
      <c r="FS539" s="35">
        <f t="shared" si="651"/>
        <v>0</v>
      </c>
      <c r="FT539" s="116">
        <f>IF(AND(FS539&gt;0,FS539*$B$4+FZ538&lt;=$B$2*'SFV+BESS'!$I$9,FS539&lt;'SFV+BESS'!$I$7), FS539*$B$4, IF(AND(FS539&gt;0,FS539*$B$4+FZ538&gt;$B$2*'SFV+BESS'!$I$9,FS539*$B$4&lt;'SFV+BESS'!$I$7),$B$2*'SFV+BESS'!$I$9-FZ538,IF(AND(FS539&gt;0,FS539*$B$4+FZ538&gt;$B$2*'SFV+BESS'!$I$9,FS539*$B$4&gt;'SFV+BESS'!$I$7,FZ538&lt;$B$2*'SFV+BESS'!$I$9),$B$2*'SFV+BESS'!$I$9-FZ538,IF(AND(FS539&gt;0,FS539*$B$4+FZ538&lt;=$B$2*'SFV+BESS'!$I$9,FS539&gt;'SFV+BESS'!$I$7),'SFV+BESS'!$I$7,0))))</f>
        <v>0</v>
      </c>
      <c r="FU539" s="27">
        <f>IF(AND(FS539&lt;0,FZ538+FS539/$B$5&gt;$H$2,-FS539/'Carga-Descarga Año'!$B$5&lt;'SFV+BESS'!$I$7),FS539/$B$5,IF(AND(FS539&lt;0,FZ538+FS539/$B$5&gt;$H$2,-FS539/'Carga-Descarga Año'!$B$5&gt;'SFV+BESS'!$I$7),-'SFV+BESS'!$I$7,IF(AND(FS539&lt;0,FZ538+FS539/$B$5&lt;$H$2),-MIN('SFV+BESS'!$I$7,FZ538-$H$2),0)))</f>
        <v>0</v>
      </c>
      <c r="FV539" s="33"/>
      <c r="FW539" s="33">
        <f t="shared" si="601"/>
        <v>0</v>
      </c>
      <c r="FX539" s="27">
        <f t="shared" si="641"/>
        <v>0</v>
      </c>
      <c r="FY539" s="27">
        <f t="shared" si="602"/>
        <v>0</v>
      </c>
      <c r="FZ539" s="28">
        <f>IF((FZ538+FT539+FU539)&gt;=$B$2*'SFV+BESS'!$I$9, $B$2*'SFV+BESS'!$I$9, (FZ538+FT539+FU539))</f>
        <v>173.61249999999998</v>
      </c>
      <c r="GA539" s="110">
        <f t="shared" si="642"/>
        <v>0</v>
      </c>
      <c r="GF539" s="251"/>
      <c r="GG539" s="48">
        <v>22.0833333333333</v>
      </c>
      <c r="GH539" s="33">
        <f t="shared" si="615"/>
        <v>0</v>
      </c>
      <c r="GI539" s="33">
        <f>Gen_Cons_Horario!B8581</f>
        <v>0</v>
      </c>
      <c r="GJ539" s="35">
        <f t="shared" si="657"/>
        <v>0</v>
      </c>
      <c r="GK539" s="116">
        <f>IF(AND(GJ539&gt;0,GJ539*$B$4+GQ538&lt;=$B$2*'SFV+BESS'!$I$9,GJ539&lt;'SFV+BESS'!$I$7), GJ539*$B$4, IF(AND(GJ539&gt;0,GJ539*$B$4+GQ538&gt;$B$2*'SFV+BESS'!$I$9,GJ539*$B$4&lt;'SFV+BESS'!$I$7),$B$2*'SFV+BESS'!$I$9-GQ538,IF(AND(GJ539&gt;0,GJ539*$B$4+GQ538&gt;$B$2*'SFV+BESS'!$I$9,GJ539*$B$4&gt;'SFV+BESS'!$I$7,GQ538&lt;$B$2*'SFV+BESS'!$I$9),$B$2*'SFV+BESS'!$I$9-GQ538,IF(AND(GJ539&gt;0,GJ539*$B$4+GQ538&lt;=$B$2*'SFV+BESS'!$I$9,GJ539&gt;'SFV+BESS'!$I$7),'SFV+BESS'!$I$7,0))))</f>
        <v>0</v>
      </c>
      <c r="GL539" s="27">
        <f>IF(AND(GJ539&lt;0,GQ538+GJ539/$B$5&gt;$H$2,-GJ539/'Carga-Descarga Año'!$B$5&lt;'SFV+BESS'!$I$7),GJ539/$B$5,IF(AND(GJ539&lt;0,GQ538+GJ539/$B$5&gt;$H$2,-GJ539/'Carga-Descarga Año'!$B$5&gt;'SFV+BESS'!$I$7),-'SFV+BESS'!$I$7,IF(AND(GJ539&lt;0,GQ538+GJ539/$B$5&lt;$H$2),-MIN('SFV+BESS'!$I$7,GQ538-$H$2),0)))</f>
        <v>0</v>
      </c>
      <c r="GM539" s="33"/>
      <c r="GN539" s="33">
        <f t="shared" si="603"/>
        <v>0</v>
      </c>
      <c r="GO539" s="27">
        <f t="shared" si="643"/>
        <v>0</v>
      </c>
      <c r="GP539" s="27">
        <f t="shared" si="604"/>
        <v>0</v>
      </c>
      <c r="GQ539" s="28">
        <f>IF((GQ538+GK539+GL539)&gt;=$B$2*'SFV+BESS'!$I$9, $B$2*'SFV+BESS'!$I$9, (GQ538+GK539+GL539))</f>
        <v>147.51925081816421</v>
      </c>
      <c r="GR539" s="110">
        <f t="shared" si="644"/>
        <v>0</v>
      </c>
    </row>
    <row r="540" spans="1:200">
      <c r="A540" s="249"/>
      <c r="B540" s="48">
        <v>22.125</v>
      </c>
      <c r="C540" s="38">
        <f t="shared" si="586"/>
        <v>0</v>
      </c>
      <c r="D540" s="2">
        <f>Gen_Cons_Horario!B566</f>
        <v>0</v>
      </c>
      <c r="E540" s="140">
        <f t="shared" si="616"/>
        <v>0</v>
      </c>
      <c r="F540" s="116">
        <f>IF(AND(E540&gt;0,E540*$B$4+L539&lt;=$B$2*'SFV+BESS'!$I$9,E540&lt;'SFV+BESS'!$I$7), E540*$B$4, IF(AND(E540&gt;0,E540*$B$4+L539&gt;$B$2*'SFV+BESS'!$I$9,E540*$B$4&lt;'SFV+BESS'!$I$7),$B$2*'SFV+BESS'!$I$9-L539,IF(AND(E540&gt;0,E540*$B$4+L539&gt;$B$2*'SFV+BESS'!$I$9,E540*$B$4&gt;'SFV+BESS'!$I$7,L539&lt;$B$2*'SFV+BESS'!$I$9),$B$2*'SFV+BESS'!$I$9-L539,IF(AND(E540&gt;0,E540*$B$4+L539&lt;=$B$2*'SFV+BESS'!$I$9,E540&gt;'SFV+BESS'!$I$7),'SFV+BESS'!$I$7,0))))</f>
        <v>0</v>
      </c>
      <c r="G540" s="27">
        <f>IF(AND(E540&lt;0,L539+E540/$B$5&gt;$H$2,-E540/'Carga-Descarga Año'!$B$5&lt;'SFV+BESS'!$I$7),E540/$B$5,IF(AND(E540&lt;0,L539+E540/$B$5&gt;$H$2,-E540/'Carga-Descarga Año'!$B$5&gt;'SFV+BESS'!$I$7),-'SFV+BESS'!$I$7,IF(AND(E540&lt;0,L539+E540/$B$5&lt;$H$2),-MIN('SFV+BESS'!$I$7,L539-$H$2),0)))</f>
        <v>0</v>
      </c>
      <c r="I540" s="38">
        <f t="shared" si="617"/>
        <v>0</v>
      </c>
      <c r="J540" s="27">
        <f t="shared" si="619"/>
        <v>0</v>
      </c>
      <c r="K540" s="27">
        <f t="shared" si="618"/>
        <v>0</v>
      </c>
      <c r="L540" s="28">
        <f>IF((L539+F540+G540)&gt;=$B$2*'SFV+BESS'!$I$9, $B$2*'SFV+BESS'!$I$9, (L539+F540+G540))</f>
        <v>76.811369485483823</v>
      </c>
      <c r="M540" s="110">
        <f t="shared" si="620"/>
        <v>0</v>
      </c>
      <c r="R540" s="251"/>
      <c r="S540" s="48">
        <v>22.125</v>
      </c>
      <c r="T540" s="2">
        <f t="shared" si="605"/>
        <v>0</v>
      </c>
      <c r="U540" s="2">
        <f>Gen_Cons_Horario!B1310</f>
        <v>0</v>
      </c>
      <c r="V540" s="35">
        <f t="shared" si="652"/>
        <v>0</v>
      </c>
      <c r="W540" s="116">
        <f>IF(AND(V540&gt;0,V540*$B$4+AC539&lt;=$B$2*'SFV+BESS'!$I$9,V540&lt;'SFV+BESS'!$I$7), V540*$B$4, IF(AND(V540&gt;0,V540*$B$4+AC539&gt;$B$2*'SFV+BESS'!$I$9,V540*$B$4&lt;'SFV+BESS'!$I$7),$B$2*'SFV+BESS'!$I$9-AC539,IF(AND(V540&gt;0,V540*$B$4+AC539&gt;$B$2*'SFV+BESS'!$I$9,V540*$B$4&gt;'SFV+BESS'!$I$7,AC539&lt;$B$2*'SFV+BESS'!$I$9),$B$2*'SFV+BESS'!$I$9-AC539,IF(AND(V540&gt;0,V540*$B$4+AC539&lt;=$B$2*'SFV+BESS'!$I$9,V540&gt;'SFV+BESS'!$I$7),'SFV+BESS'!$I$7,0))))</f>
        <v>0</v>
      </c>
      <c r="X540" s="27">
        <f>IF(AND(V540&lt;0,AC539+V540/$B$5&gt;$H$2,-V540/'Carga-Descarga Año'!$B$5&lt;'SFV+BESS'!$I$7),V540/$B$5,IF(AND(V540&lt;0,AC539+V540/$B$5&gt;$H$2,-V540/'Carga-Descarga Año'!$B$5&gt;'SFV+BESS'!$I$7),-'SFV+BESS'!$I$7,IF(AND(V540&lt;0,AC539+V540/$B$5&lt;$H$2),-MIN('SFV+BESS'!$I$7,AC539-$H$2),0)))</f>
        <v>0</v>
      </c>
      <c r="Z540" s="33">
        <f t="shared" si="646"/>
        <v>0</v>
      </c>
      <c r="AA540" s="27">
        <f t="shared" si="621"/>
        <v>0</v>
      </c>
      <c r="AB540" s="27">
        <f t="shared" si="645"/>
        <v>0</v>
      </c>
      <c r="AC540" s="28">
        <f>IF((AC539+W540+X540)&gt;=$B$2*'SFV+BESS'!$I$9, $B$2*'SFV+BESS'!$I$9, (AC539+W540+X540))</f>
        <v>173.61249999999998</v>
      </c>
      <c r="AD540" s="110">
        <f t="shared" si="622"/>
        <v>0</v>
      </c>
      <c r="AI540" s="251"/>
      <c r="AJ540" s="48">
        <v>22.125</v>
      </c>
      <c r="AK540" s="52">
        <f t="shared" si="606"/>
        <v>0</v>
      </c>
      <c r="AL540" s="33">
        <f>Gen_Cons_Horario!B1982</f>
        <v>0</v>
      </c>
      <c r="AM540" s="35">
        <f t="shared" si="653"/>
        <v>0</v>
      </c>
      <c r="AN540" s="116">
        <f>IF(AND(AM540&gt;0,AM540*$B$4+AT539&lt;=$B$2*'SFV+BESS'!$I$9,AM540&lt;'SFV+BESS'!$I$7), AM540*$B$4, IF(AND(AM540&gt;0,AM540*$B$4+AT539&gt;$B$2*'SFV+BESS'!$I$9,AM540*$B$4&lt;'SFV+BESS'!$I$7),$B$2*'SFV+BESS'!$I$9-AT539,IF(AND(AM540&gt;0,AM540*$B$4+AT539&gt;$B$2*'SFV+BESS'!$I$9,AM540*$B$4&gt;'SFV+BESS'!$I$7,AT539&lt;$B$2*'SFV+BESS'!$I$9),$B$2*'SFV+BESS'!$I$9-AT539,IF(AND(AM540&gt;0,AM540*$B$4+AT539&lt;=$B$2*'SFV+BESS'!$I$9,AM540&gt;'SFV+BESS'!$I$7),'SFV+BESS'!$I$7,0))))</f>
        <v>0</v>
      </c>
      <c r="AO540" s="27">
        <f>IF(AND(AM540&lt;0,AT539+AM540/$B$5&gt;$H$2,-AM540/'Carga-Descarga Año'!$B$5&lt;'SFV+BESS'!$I$7),AM540/$B$5,IF(AND(AM540&lt;0,AT539+AM540/$B$5&gt;$H$2,-AM540/'Carga-Descarga Año'!$B$5&gt;'SFV+BESS'!$I$7),-'SFV+BESS'!$I$7,IF(AND(AM540&lt;0,AT539+AM540/$B$5&lt;$H$2),-MIN('SFV+BESS'!$I$7,AT539-$H$2),0)))</f>
        <v>0</v>
      </c>
      <c r="AP540" s="33"/>
      <c r="AQ540" s="33">
        <f t="shared" si="587"/>
        <v>0</v>
      </c>
      <c r="AR540" s="27">
        <f t="shared" si="623"/>
        <v>0</v>
      </c>
      <c r="AS540" s="27">
        <f t="shared" si="588"/>
        <v>0</v>
      </c>
      <c r="AT540" s="28">
        <f>IF((AT539+AN540+AO540)&gt;=$B$2*'SFV+BESS'!$I$9, $B$2*'SFV+BESS'!$I$9, (AT539+AN540+AO540))</f>
        <v>173.61249999999998</v>
      </c>
      <c r="AU540" s="110">
        <f t="shared" si="624"/>
        <v>0</v>
      </c>
      <c r="AZ540" s="251"/>
      <c r="BA540" s="48">
        <v>22.125</v>
      </c>
      <c r="BB540" s="33">
        <f t="shared" si="607"/>
        <v>0</v>
      </c>
      <c r="BC540" s="33">
        <f>Gen_Cons_Horario!B2726</f>
        <v>0</v>
      </c>
      <c r="BD540" s="35">
        <f t="shared" si="654"/>
        <v>0</v>
      </c>
      <c r="BE540" s="116">
        <f>IF(AND(BD540&gt;0,BD540*$B$4+BK539&lt;=$B$2*'SFV+BESS'!$I$9,BD540&lt;'SFV+BESS'!$I$7), BD540*$B$4, IF(AND(BD540&gt;0,BD540*$B$4+BK539&gt;$B$2*'SFV+BESS'!$I$9,BD540*$B$4&lt;'SFV+BESS'!$I$7),$B$2*'SFV+BESS'!$I$9-BK539,IF(AND(BD540&gt;0,BD540*$B$4+BK539&gt;$B$2*'SFV+BESS'!$I$9,BD540*$B$4&gt;'SFV+BESS'!$I$7,BK539&lt;$B$2*'SFV+BESS'!$I$9),$B$2*'SFV+BESS'!$I$9-BK539,IF(AND(BD540&gt;0,BD540*$B$4+BK539&lt;=$B$2*'SFV+BESS'!$I$9,BD540&gt;'SFV+BESS'!$I$7),'SFV+BESS'!$I$7,0))))</f>
        <v>0</v>
      </c>
      <c r="BF540" s="27">
        <f>IF(AND(BD540&lt;0,BK539+BD540/$B$5&gt;$H$2,-BD540/'Carga-Descarga Año'!$B$5&lt;'SFV+BESS'!$I$7),BD540/$B$5,IF(AND(BD540&lt;0,BK539+BD540/$B$5&gt;$H$2,-BD540/'Carga-Descarga Año'!$B$5&gt;'SFV+BESS'!$I$7),-'SFV+BESS'!$I$7,IF(AND(BD540&lt;0,BK539+BD540/$B$5&lt;$H$2),-MIN('SFV+BESS'!$I$7,BK539-$H$2),0)))</f>
        <v>0</v>
      </c>
      <c r="BG540" s="33"/>
      <c r="BH540" s="33">
        <f t="shared" si="589"/>
        <v>0</v>
      </c>
      <c r="BI540" s="27">
        <f t="shared" si="625"/>
        <v>0</v>
      </c>
      <c r="BJ540" s="27">
        <f t="shared" si="590"/>
        <v>0</v>
      </c>
      <c r="BK540" s="28">
        <f>IF((BK539+BE540+BF540)&gt;=$B$2*'SFV+BESS'!$I$9, $B$2*'SFV+BESS'!$I$9, (BK539+BE540+BF540))</f>
        <v>173.61249999999998</v>
      </c>
      <c r="BL540" s="110">
        <f t="shared" si="626"/>
        <v>0</v>
      </c>
      <c r="BQ540" s="251"/>
      <c r="BR540" s="48">
        <v>22.125</v>
      </c>
      <c r="BS540" s="33">
        <f t="shared" si="608"/>
        <v>0</v>
      </c>
      <c r="BT540" s="33">
        <f>Gen_Cons_Horario!B3446</f>
        <v>0</v>
      </c>
      <c r="BU540" s="35">
        <f t="shared" si="655"/>
        <v>0</v>
      </c>
      <c r="BV540" s="116">
        <f>IF(AND(BU540&gt;0,BU540*$B$4+CB539&lt;=$B$2*'SFV+BESS'!$I$9,BU540&lt;'SFV+BESS'!$I$7), BU540*$B$4, IF(AND(BU540&gt;0,BU540*$B$4+CB539&gt;$B$2*'SFV+BESS'!$I$9,BU540*$B$4&lt;'SFV+BESS'!$I$7),$B$2*'SFV+BESS'!$I$9-CB539,IF(AND(BU540&gt;0,BU540*$B$4+CB539&gt;$B$2*'SFV+BESS'!$I$9,BU540*$B$4&gt;'SFV+BESS'!$I$7,CB539&lt;$B$2*'SFV+BESS'!$I$9),$B$2*'SFV+BESS'!$I$9-CB539,IF(AND(BU540&gt;0,BU540*$B$4+CB539&lt;=$B$2*'SFV+BESS'!$I$9,BU540&gt;'SFV+BESS'!$I$7),'SFV+BESS'!$I$7,0))))</f>
        <v>0</v>
      </c>
      <c r="BW540" s="27">
        <f>IF(AND(BU540&lt;0,CB539+BU540/$B$5&gt;$H$2,-BU540/'Carga-Descarga Año'!$B$5&lt;'SFV+BESS'!$I$7),BU540/$B$5,IF(AND(BU540&lt;0,CB539+BU540/$B$5&gt;$H$2,-BU540/'Carga-Descarga Año'!$B$5&gt;'SFV+BESS'!$I$7),-'SFV+BESS'!$I$7,IF(AND(BU540&lt;0,CB539+BU540/$B$5&lt;$H$2),-MIN('SFV+BESS'!$I$7,CB539-$H$2),0)))</f>
        <v>0</v>
      </c>
      <c r="BX540" s="33"/>
      <c r="BY540" s="33">
        <f t="shared" si="591"/>
        <v>0</v>
      </c>
      <c r="BZ540" s="27">
        <f t="shared" si="627"/>
        <v>0</v>
      </c>
      <c r="CA540" s="27">
        <f t="shared" si="628"/>
        <v>0</v>
      </c>
      <c r="CB540" s="28">
        <f>IF((CB539+BV540+BW540)&gt;=$B$2*'SFV+BESS'!$I$9, $B$2*'SFV+BESS'!$I$9, (CB539+BV540+BW540))</f>
        <v>173.61249999999998</v>
      </c>
      <c r="CC540" s="110">
        <f t="shared" si="629"/>
        <v>0</v>
      </c>
      <c r="CH540" s="251"/>
      <c r="CI540" s="48">
        <v>22.125</v>
      </c>
      <c r="CJ540" s="33">
        <f t="shared" si="609"/>
        <v>0</v>
      </c>
      <c r="CK540" s="33">
        <f>Gen_Cons_Horario!B4190</f>
        <v>0</v>
      </c>
      <c r="CL540" s="35">
        <f t="shared" si="656"/>
        <v>0</v>
      </c>
      <c r="CM540" s="116">
        <f>IF(AND(CL540&gt;0,CL540*$B$4+CS539&lt;=$B$2*'SFV+BESS'!$I$9,CL540&lt;'SFV+BESS'!$I$7), CL540*$B$4, IF(AND(CL540&gt;0,CL540*$B$4+CS539&gt;$B$2*'SFV+BESS'!$I$9,CL540*$B$4&lt;'SFV+BESS'!$I$7),$B$2*'SFV+BESS'!$I$9-CS539,IF(AND(CL540&gt;0,CL540*$B$4+CS539&gt;$B$2*'SFV+BESS'!$I$9,CL540*$B$4&gt;'SFV+BESS'!$I$7,CS539&lt;$B$2*'SFV+BESS'!$I$9),$B$2*'SFV+BESS'!$I$9-CS539,IF(AND(CL540&gt;0,CL540*$B$4+CS539&lt;=$B$2*'SFV+BESS'!$I$9,CL540&gt;'SFV+BESS'!$I$7),'SFV+BESS'!$I$7,0))))</f>
        <v>0</v>
      </c>
      <c r="CN540" s="27">
        <f>IF(AND(CL540&lt;0,CS539+CL540/$B$5&gt;$H$2,-CL540/'Carga-Descarga Año'!$B$5&lt;'SFV+BESS'!$I$7),CL540/$B$5,IF(AND(CL540&lt;0,CS539+CL540/$B$5&gt;$H$2,-CL540/'Carga-Descarga Año'!$B$5&gt;'SFV+BESS'!$I$7),-'SFV+BESS'!$I$7,IF(AND(CL540&lt;0,CS539+CL540/$B$5&lt;$H$2),-MIN('SFV+BESS'!$I$7,CS539-$H$2),0)))</f>
        <v>0</v>
      </c>
      <c r="CO540" s="33"/>
      <c r="CP540" s="33">
        <f t="shared" si="592"/>
        <v>0</v>
      </c>
      <c r="CQ540" s="27">
        <f t="shared" si="630"/>
        <v>0</v>
      </c>
      <c r="CR540" s="27">
        <f t="shared" si="593"/>
        <v>0</v>
      </c>
      <c r="CS540" s="28">
        <f>IF((CS539+CM540+CN540)&gt;=$B$2*'SFV+BESS'!$I$9, $B$2*'SFV+BESS'!$I$9, (CS539+CM540+CN540))</f>
        <v>173.61249999999998</v>
      </c>
      <c r="CT540" s="110">
        <f t="shared" si="631"/>
        <v>0</v>
      </c>
      <c r="CY540" s="251"/>
      <c r="CZ540" s="48">
        <v>22.125</v>
      </c>
      <c r="DA540" s="33">
        <f t="shared" si="610"/>
        <v>0</v>
      </c>
      <c r="DB540" s="33">
        <f>Gen_Cons_Horario!B4910</f>
        <v>0</v>
      </c>
      <c r="DC540" s="35">
        <f t="shared" si="647"/>
        <v>0</v>
      </c>
      <c r="DD540" s="116">
        <f>IF(AND(DC540&gt;0,DC540*$B$4+DJ539&lt;=$B$2*'SFV+BESS'!$I$9,DC540&lt;'SFV+BESS'!$I$7), DC540*$B$4, IF(AND(DC540&gt;0,DC540*$B$4+DJ539&gt;$B$2*'SFV+BESS'!$I$9,DC540*$B$4&lt;'SFV+BESS'!$I$7),$B$2*'SFV+BESS'!$I$9-DJ539,IF(AND(DC540&gt;0,DC540*$B$4+DJ539&gt;$B$2*'SFV+BESS'!$I$9,DC540*$B$4&gt;'SFV+BESS'!$I$7,DJ539&lt;$B$2*'SFV+BESS'!$I$9),$B$2*'SFV+BESS'!$I$9-DJ539,IF(AND(DC540&gt;0,DC540*$B$4+DJ539&lt;=$B$2*'SFV+BESS'!$I$9,DC540&gt;'SFV+BESS'!$I$7),'SFV+BESS'!$I$7,0))))</f>
        <v>0</v>
      </c>
      <c r="DE540" s="27">
        <f>IF(AND(DC540&lt;0,DJ539+DC540/$B$5&gt;$H$2,-DC540/'Carga-Descarga Año'!$B$5&lt;'SFV+BESS'!$I$7),DC540/$B$5,IF(AND(DC540&lt;0,DJ539+DC540/$B$5&gt;$H$2,-DC540/'Carga-Descarga Año'!$B$5&gt;'SFV+BESS'!$I$7),-'SFV+BESS'!$I$7,IF(AND(DC540&lt;0,DJ539+DC540/$B$5&lt;$H$2),-MIN('SFV+BESS'!$I$7,DJ539-$H$2),0)))</f>
        <v>0</v>
      </c>
      <c r="DF540" s="33"/>
      <c r="DG540" s="33">
        <f t="shared" si="594"/>
        <v>0</v>
      </c>
      <c r="DH540" s="27">
        <f t="shared" si="632"/>
        <v>0</v>
      </c>
      <c r="DI540" s="27">
        <f t="shared" si="633"/>
        <v>0</v>
      </c>
      <c r="DJ540" s="28">
        <f>IF((DJ539+DD540+DE540)&gt;=$B$2*'SFV+BESS'!$I$9, $B$2*'SFV+BESS'!$I$9, (DJ539+DD540+DE540))</f>
        <v>173.61249999999998</v>
      </c>
      <c r="DK540" s="110">
        <f t="shared" si="634"/>
        <v>0</v>
      </c>
      <c r="DP540" s="251"/>
      <c r="DQ540" s="48">
        <v>22.125</v>
      </c>
      <c r="DR540" s="33">
        <f t="shared" si="611"/>
        <v>0</v>
      </c>
      <c r="DS540" s="33">
        <f>Gen_Cons_Horario!B5654</f>
        <v>0</v>
      </c>
      <c r="DT540" s="35">
        <f t="shared" si="648"/>
        <v>0</v>
      </c>
      <c r="DU540" s="116">
        <f>IF(AND(DT540&gt;0,DT540*$B$4+EA539&lt;=$B$2*'SFV+BESS'!$I$9,DT540&lt;'SFV+BESS'!$I$7), DT540*$B$4, IF(AND(DT540&gt;0,DT540*$B$4+EA539&gt;$B$2*'SFV+BESS'!$I$9,DT540*$B$4&lt;'SFV+BESS'!$I$7),$B$2*'SFV+BESS'!$I$9-EA539,IF(AND(DT540&gt;0,DT540*$B$4+EA539&gt;$B$2*'SFV+BESS'!$I$9,DT540*$B$4&gt;'SFV+BESS'!$I$7,EA539&lt;$B$2*'SFV+BESS'!$I$9),$B$2*'SFV+BESS'!$I$9-EA539,IF(AND(DT540&gt;0,DT540*$B$4+EA539&lt;=$B$2*'SFV+BESS'!$I$9,DT540&gt;'SFV+BESS'!$I$7),'SFV+BESS'!$I$7,0))))</f>
        <v>0</v>
      </c>
      <c r="DV540" s="27">
        <f>IF(AND(DT540&lt;0,EA539+DT540/$B$5&gt;$H$2,-DT540/'Carga-Descarga Año'!$B$5&lt;'SFV+BESS'!$I$7),DT540/$B$5,IF(AND(DT540&lt;0,EA539+DT540/$B$5&gt;$H$2,-DT540/'Carga-Descarga Año'!$B$5&gt;'SFV+BESS'!$I$7),-'SFV+BESS'!$I$7,IF(AND(DT540&lt;0,EA539+DT540/$B$5&lt;$H$2),-MIN('SFV+BESS'!$I$7,EA539-$H$2),0)))</f>
        <v>0</v>
      </c>
      <c r="DW540" s="33"/>
      <c r="DX540" s="33">
        <f t="shared" si="595"/>
        <v>0</v>
      </c>
      <c r="DY540" s="27">
        <f t="shared" si="635"/>
        <v>0</v>
      </c>
      <c r="DZ540" s="27">
        <f t="shared" si="596"/>
        <v>0</v>
      </c>
      <c r="EA540" s="28">
        <f>IF((EA539+DU540+DV540)&gt;=$B$2*'SFV+BESS'!$I$9, $B$2*'SFV+BESS'!$I$9, (EA539+DU540+DV540))</f>
        <v>173.61249999999998</v>
      </c>
      <c r="EB540" s="110">
        <f t="shared" si="636"/>
        <v>0</v>
      </c>
      <c r="EG540" s="251"/>
      <c r="EH540" s="48">
        <v>22.125</v>
      </c>
      <c r="EI540" s="33">
        <f t="shared" si="612"/>
        <v>0</v>
      </c>
      <c r="EJ540" s="33">
        <f>Gen_Cons_Horario!B6398</f>
        <v>0</v>
      </c>
      <c r="EK540" s="35">
        <f t="shared" si="649"/>
        <v>0</v>
      </c>
      <c r="EL540" s="116">
        <f>IF(AND(EK540&gt;0,EK540*$B$4+ER539&lt;=$B$2*'SFV+BESS'!$I$9,EK540&lt;'SFV+BESS'!$I$7), EK540*$B$4, IF(AND(EK540&gt;0,EK540*$B$4+ER539&gt;$B$2*'SFV+BESS'!$I$9,EK540*$B$4&lt;'SFV+BESS'!$I$7),$B$2*'SFV+BESS'!$I$9-ER539,IF(AND(EK540&gt;0,EK540*$B$4+ER539&gt;$B$2*'SFV+BESS'!$I$9,EK540*$B$4&gt;'SFV+BESS'!$I$7,ER539&lt;$B$2*'SFV+BESS'!$I$9),$B$2*'SFV+BESS'!$I$9-ER539,IF(AND(EK540&gt;0,EK540*$B$4+ER539&lt;=$B$2*'SFV+BESS'!$I$9,EK540&gt;'SFV+BESS'!$I$7),'SFV+BESS'!$I$7,0))))</f>
        <v>0</v>
      </c>
      <c r="EM540" s="27">
        <f>IF(AND(EK540&lt;0,ER539+EK540/$B$5&gt;$H$2,-EK540/'Carga-Descarga Año'!$B$5&lt;'SFV+BESS'!$I$7),EK540/$B$5,IF(AND(EK540&lt;0,ER539+EK540/$B$5&gt;$H$2,-EK540/'Carga-Descarga Año'!$B$5&gt;'SFV+BESS'!$I$7),-'SFV+BESS'!$I$7,IF(AND(EK540&lt;0,ER539+EK540/$B$5&lt;$H$2),-MIN('SFV+BESS'!$I$7,ER539-$H$2),0)))</f>
        <v>0</v>
      </c>
      <c r="EN540" s="33"/>
      <c r="EO540" s="33">
        <f t="shared" si="597"/>
        <v>0</v>
      </c>
      <c r="EP540" s="27">
        <f t="shared" si="637"/>
        <v>0</v>
      </c>
      <c r="EQ540" s="27">
        <f t="shared" si="598"/>
        <v>0</v>
      </c>
      <c r="ER540" s="28">
        <f>IF((ER539+EL540+EM540)&gt;=$B$2*'SFV+BESS'!$I$9, $B$2*'SFV+BESS'!$I$9, (ER539+EL540+EM540))</f>
        <v>173.61249999999998</v>
      </c>
      <c r="ES540" s="110">
        <f t="shared" si="638"/>
        <v>0</v>
      </c>
      <c r="EX540" s="251"/>
      <c r="EY540" s="48">
        <v>22.125</v>
      </c>
      <c r="EZ540" s="33">
        <f t="shared" si="613"/>
        <v>0</v>
      </c>
      <c r="FA540" s="33">
        <f>Gen_Cons_Horario!B7118</f>
        <v>0</v>
      </c>
      <c r="FB540" s="35">
        <f t="shared" si="650"/>
        <v>0</v>
      </c>
      <c r="FC540" s="116">
        <f>IF(AND(FB540&gt;0,FB540*$B$4+FI539&lt;=$B$2*'SFV+BESS'!$I$9,FB540&lt;'SFV+BESS'!$I$7), FB540*$B$4, IF(AND(FB540&gt;0,FB540*$B$4+FI539&gt;$B$2*'SFV+BESS'!$I$9,FB540*$B$4&lt;'SFV+BESS'!$I$7),$B$2*'SFV+BESS'!$I$9-FI539,IF(AND(FB540&gt;0,FB540*$B$4+FI539&gt;$B$2*'SFV+BESS'!$I$9,FB540*$B$4&gt;'SFV+BESS'!$I$7,FI539&lt;$B$2*'SFV+BESS'!$I$9),$B$2*'SFV+BESS'!$I$9-FI539,IF(AND(FB540&gt;0,FB540*$B$4+FI539&lt;=$B$2*'SFV+BESS'!$I$9,FB540&gt;'SFV+BESS'!$I$7),'SFV+BESS'!$I$7,0))))</f>
        <v>0</v>
      </c>
      <c r="FD540" s="27">
        <f>IF(AND(FB540&lt;0,FI539+FB540/$B$5&gt;$H$2,-FB540/'Carga-Descarga Año'!$B$5&lt;'SFV+BESS'!$I$7),FB540/$B$5,IF(AND(FB540&lt;0,FI539+FB540/$B$5&gt;$H$2,-FB540/'Carga-Descarga Año'!$B$5&gt;'SFV+BESS'!$I$7),-'SFV+BESS'!$I$7,IF(AND(FB540&lt;0,FI539+FB540/$B$5&lt;$H$2),-MIN('SFV+BESS'!$I$7,FI539-$H$2),0)))</f>
        <v>0</v>
      </c>
      <c r="FE540" s="33"/>
      <c r="FF540" s="33">
        <f t="shared" si="599"/>
        <v>0</v>
      </c>
      <c r="FG540" s="27">
        <f t="shared" si="639"/>
        <v>0</v>
      </c>
      <c r="FH540" s="27">
        <f t="shared" si="600"/>
        <v>0</v>
      </c>
      <c r="FI540" s="28">
        <f>IF((FI539+FC540+FD540)&gt;=$B$2*'SFV+BESS'!$I$9, $B$2*'SFV+BESS'!$I$9, (FI539+FC540+FD540))</f>
        <v>173.61249999999998</v>
      </c>
      <c r="FJ540" s="110">
        <f t="shared" si="640"/>
        <v>0</v>
      </c>
      <c r="FO540" s="251"/>
      <c r="FP540" s="48">
        <v>22.125</v>
      </c>
      <c r="FQ540" s="33">
        <f t="shared" si="614"/>
        <v>0</v>
      </c>
      <c r="FR540" s="33">
        <f>Gen_Cons_Horario!B7862</f>
        <v>0</v>
      </c>
      <c r="FS540" s="35">
        <f t="shared" si="651"/>
        <v>0</v>
      </c>
      <c r="FT540" s="116">
        <f>IF(AND(FS540&gt;0,FS540*$B$4+FZ539&lt;=$B$2*'SFV+BESS'!$I$9,FS540&lt;'SFV+BESS'!$I$7), FS540*$B$4, IF(AND(FS540&gt;0,FS540*$B$4+FZ539&gt;$B$2*'SFV+BESS'!$I$9,FS540*$B$4&lt;'SFV+BESS'!$I$7),$B$2*'SFV+BESS'!$I$9-FZ539,IF(AND(FS540&gt;0,FS540*$B$4+FZ539&gt;$B$2*'SFV+BESS'!$I$9,FS540*$B$4&gt;'SFV+BESS'!$I$7,FZ539&lt;$B$2*'SFV+BESS'!$I$9),$B$2*'SFV+BESS'!$I$9-FZ539,IF(AND(FS540&gt;0,FS540*$B$4+FZ539&lt;=$B$2*'SFV+BESS'!$I$9,FS540&gt;'SFV+BESS'!$I$7),'SFV+BESS'!$I$7,0))))</f>
        <v>0</v>
      </c>
      <c r="FU540" s="27">
        <f>IF(AND(FS540&lt;0,FZ539+FS540/$B$5&gt;$H$2,-FS540/'Carga-Descarga Año'!$B$5&lt;'SFV+BESS'!$I$7),FS540/$B$5,IF(AND(FS540&lt;0,FZ539+FS540/$B$5&gt;$H$2,-FS540/'Carga-Descarga Año'!$B$5&gt;'SFV+BESS'!$I$7),-'SFV+BESS'!$I$7,IF(AND(FS540&lt;0,FZ539+FS540/$B$5&lt;$H$2),-MIN('SFV+BESS'!$I$7,FZ539-$H$2),0)))</f>
        <v>0</v>
      </c>
      <c r="FV540" s="33"/>
      <c r="FW540" s="33">
        <f t="shared" si="601"/>
        <v>0</v>
      </c>
      <c r="FX540" s="27">
        <f t="shared" si="641"/>
        <v>0</v>
      </c>
      <c r="FY540" s="27">
        <f t="shared" si="602"/>
        <v>0</v>
      </c>
      <c r="FZ540" s="28">
        <f>IF((FZ539+FT540+FU540)&gt;=$B$2*'SFV+BESS'!$I$9, $B$2*'SFV+BESS'!$I$9, (FZ539+FT540+FU540))</f>
        <v>173.61249999999998</v>
      </c>
      <c r="GA540" s="110">
        <f t="shared" si="642"/>
        <v>0</v>
      </c>
      <c r="GF540" s="251"/>
      <c r="GG540" s="48">
        <v>22.125</v>
      </c>
      <c r="GH540" s="33">
        <f t="shared" si="615"/>
        <v>0</v>
      </c>
      <c r="GI540" s="33">
        <f>Gen_Cons_Horario!B8582</f>
        <v>0</v>
      </c>
      <c r="GJ540" s="35">
        <f t="shared" si="657"/>
        <v>0</v>
      </c>
      <c r="GK540" s="116">
        <f>IF(AND(GJ540&gt;0,GJ540*$B$4+GQ539&lt;=$B$2*'SFV+BESS'!$I$9,GJ540&lt;'SFV+BESS'!$I$7), GJ540*$B$4, IF(AND(GJ540&gt;0,GJ540*$B$4+GQ539&gt;$B$2*'SFV+BESS'!$I$9,GJ540*$B$4&lt;'SFV+BESS'!$I$7),$B$2*'SFV+BESS'!$I$9-GQ539,IF(AND(GJ540&gt;0,GJ540*$B$4+GQ539&gt;$B$2*'SFV+BESS'!$I$9,GJ540*$B$4&gt;'SFV+BESS'!$I$7,GQ539&lt;$B$2*'SFV+BESS'!$I$9),$B$2*'SFV+BESS'!$I$9-GQ539,IF(AND(GJ540&gt;0,GJ540*$B$4+GQ539&lt;=$B$2*'SFV+BESS'!$I$9,GJ540&gt;'SFV+BESS'!$I$7),'SFV+BESS'!$I$7,0))))</f>
        <v>0</v>
      </c>
      <c r="GL540" s="27">
        <f>IF(AND(GJ540&lt;0,GQ539+GJ540/$B$5&gt;$H$2,-GJ540/'Carga-Descarga Año'!$B$5&lt;'SFV+BESS'!$I$7),GJ540/$B$5,IF(AND(GJ540&lt;0,GQ539+GJ540/$B$5&gt;$H$2,-GJ540/'Carga-Descarga Año'!$B$5&gt;'SFV+BESS'!$I$7),-'SFV+BESS'!$I$7,IF(AND(GJ540&lt;0,GQ539+GJ540/$B$5&lt;$H$2),-MIN('SFV+BESS'!$I$7,GQ539-$H$2),0)))</f>
        <v>0</v>
      </c>
      <c r="GM540" s="33"/>
      <c r="GN540" s="33">
        <f t="shared" si="603"/>
        <v>0</v>
      </c>
      <c r="GO540" s="27">
        <f t="shared" si="643"/>
        <v>0</v>
      </c>
      <c r="GP540" s="27">
        <f t="shared" si="604"/>
        <v>0</v>
      </c>
      <c r="GQ540" s="28">
        <f>IF((GQ539+GK540+GL540)&gt;=$B$2*'SFV+BESS'!$I$9, $B$2*'SFV+BESS'!$I$9, (GQ539+GK540+GL540))</f>
        <v>147.51925081816421</v>
      </c>
      <c r="GR540" s="110">
        <f t="shared" si="644"/>
        <v>0</v>
      </c>
    </row>
    <row r="541" spans="1:200">
      <c r="A541" s="249"/>
      <c r="B541" s="48">
        <v>22.1666666666667</v>
      </c>
      <c r="C541" s="38">
        <f t="shared" si="586"/>
        <v>0</v>
      </c>
      <c r="D541" s="2">
        <f>Gen_Cons_Horario!B567</f>
        <v>0</v>
      </c>
      <c r="E541" s="140">
        <f t="shared" si="616"/>
        <v>0</v>
      </c>
      <c r="F541" s="116">
        <f>IF(AND(E541&gt;0,E541*$B$4+L540&lt;=$B$2*'SFV+BESS'!$I$9,E541&lt;'SFV+BESS'!$I$7), E541*$B$4, IF(AND(E541&gt;0,E541*$B$4+L540&gt;$B$2*'SFV+BESS'!$I$9,E541*$B$4&lt;'SFV+BESS'!$I$7),$B$2*'SFV+BESS'!$I$9-L540,IF(AND(E541&gt;0,E541*$B$4+L540&gt;$B$2*'SFV+BESS'!$I$9,E541*$B$4&gt;'SFV+BESS'!$I$7,L540&lt;$B$2*'SFV+BESS'!$I$9),$B$2*'SFV+BESS'!$I$9-L540,IF(AND(E541&gt;0,E541*$B$4+L540&lt;=$B$2*'SFV+BESS'!$I$9,E541&gt;'SFV+BESS'!$I$7),'SFV+BESS'!$I$7,0))))</f>
        <v>0</v>
      </c>
      <c r="G541" s="27">
        <f>IF(AND(E541&lt;0,L540+E541/$B$5&gt;$H$2,-E541/'Carga-Descarga Año'!$B$5&lt;'SFV+BESS'!$I$7),E541/$B$5,IF(AND(E541&lt;0,L540+E541/$B$5&gt;$H$2,-E541/'Carga-Descarga Año'!$B$5&gt;'SFV+BESS'!$I$7),-'SFV+BESS'!$I$7,IF(AND(E541&lt;0,L540+E541/$B$5&lt;$H$2),-MIN('SFV+BESS'!$I$7,L540-$H$2),0)))</f>
        <v>0</v>
      </c>
      <c r="I541" s="38">
        <f t="shared" si="617"/>
        <v>0</v>
      </c>
      <c r="J541" s="27">
        <f t="shared" si="619"/>
        <v>0</v>
      </c>
      <c r="K541" s="27">
        <f t="shared" si="618"/>
        <v>0</v>
      </c>
      <c r="L541" s="28">
        <f>IF((L540+F541+G541)&gt;=$B$2*'SFV+BESS'!$I$9, $B$2*'SFV+BESS'!$I$9, (L540+F541+G541))</f>
        <v>76.811369485483823</v>
      </c>
      <c r="M541" s="110">
        <f t="shared" si="620"/>
        <v>0</v>
      </c>
      <c r="R541" s="251"/>
      <c r="S541" s="48">
        <v>22.1666666666667</v>
      </c>
      <c r="T541" s="2">
        <f t="shared" si="605"/>
        <v>0</v>
      </c>
      <c r="U541" s="2">
        <f>Gen_Cons_Horario!B1311</f>
        <v>0</v>
      </c>
      <c r="V541" s="35">
        <f t="shared" si="652"/>
        <v>0</v>
      </c>
      <c r="W541" s="116">
        <f>IF(AND(V541&gt;0,V541*$B$4+AC540&lt;=$B$2*'SFV+BESS'!$I$9,V541&lt;'SFV+BESS'!$I$7), V541*$B$4, IF(AND(V541&gt;0,V541*$B$4+AC540&gt;$B$2*'SFV+BESS'!$I$9,V541*$B$4&lt;'SFV+BESS'!$I$7),$B$2*'SFV+BESS'!$I$9-AC540,IF(AND(V541&gt;0,V541*$B$4+AC540&gt;$B$2*'SFV+BESS'!$I$9,V541*$B$4&gt;'SFV+BESS'!$I$7,AC540&lt;$B$2*'SFV+BESS'!$I$9),$B$2*'SFV+BESS'!$I$9-AC540,IF(AND(V541&gt;0,V541*$B$4+AC540&lt;=$B$2*'SFV+BESS'!$I$9,V541&gt;'SFV+BESS'!$I$7),'SFV+BESS'!$I$7,0))))</f>
        <v>0</v>
      </c>
      <c r="X541" s="27">
        <f>IF(AND(V541&lt;0,AC540+V541/$B$5&gt;$H$2,-V541/'Carga-Descarga Año'!$B$5&lt;'SFV+BESS'!$I$7),V541/$B$5,IF(AND(V541&lt;0,AC540+V541/$B$5&gt;$H$2,-V541/'Carga-Descarga Año'!$B$5&gt;'SFV+BESS'!$I$7),-'SFV+BESS'!$I$7,IF(AND(V541&lt;0,AC540+V541/$B$5&lt;$H$2),-MIN('SFV+BESS'!$I$7,AC540-$H$2),0)))</f>
        <v>0</v>
      </c>
      <c r="Z541" s="33">
        <f t="shared" si="646"/>
        <v>0</v>
      </c>
      <c r="AA541" s="27">
        <f t="shared" si="621"/>
        <v>0</v>
      </c>
      <c r="AB541" s="27">
        <f t="shared" si="645"/>
        <v>0</v>
      </c>
      <c r="AC541" s="28">
        <f>IF((AC540+W541+X541)&gt;=$B$2*'SFV+BESS'!$I$9, $B$2*'SFV+BESS'!$I$9, (AC540+W541+X541))</f>
        <v>173.61249999999998</v>
      </c>
      <c r="AD541" s="110">
        <f t="shared" si="622"/>
        <v>0</v>
      </c>
      <c r="AI541" s="251"/>
      <c r="AJ541" s="48">
        <v>22.1666666666667</v>
      </c>
      <c r="AK541" s="52">
        <f t="shared" si="606"/>
        <v>0</v>
      </c>
      <c r="AL541" s="33">
        <f>Gen_Cons_Horario!B1983</f>
        <v>0</v>
      </c>
      <c r="AM541" s="35">
        <f t="shared" si="653"/>
        <v>0</v>
      </c>
      <c r="AN541" s="116">
        <f>IF(AND(AM541&gt;0,AM541*$B$4+AT540&lt;=$B$2*'SFV+BESS'!$I$9,AM541&lt;'SFV+BESS'!$I$7), AM541*$B$4, IF(AND(AM541&gt;0,AM541*$B$4+AT540&gt;$B$2*'SFV+BESS'!$I$9,AM541*$B$4&lt;'SFV+BESS'!$I$7),$B$2*'SFV+BESS'!$I$9-AT540,IF(AND(AM541&gt;0,AM541*$B$4+AT540&gt;$B$2*'SFV+BESS'!$I$9,AM541*$B$4&gt;'SFV+BESS'!$I$7,AT540&lt;$B$2*'SFV+BESS'!$I$9),$B$2*'SFV+BESS'!$I$9-AT540,IF(AND(AM541&gt;0,AM541*$B$4+AT540&lt;=$B$2*'SFV+BESS'!$I$9,AM541&gt;'SFV+BESS'!$I$7),'SFV+BESS'!$I$7,0))))</f>
        <v>0</v>
      </c>
      <c r="AO541" s="27">
        <f>IF(AND(AM541&lt;0,AT540+AM541/$B$5&gt;$H$2,-AM541/'Carga-Descarga Año'!$B$5&lt;'SFV+BESS'!$I$7),AM541/$B$5,IF(AND(AM541&lt;0,AT540+AM541/$B$5&gt;$H$2,-AM541/'Carga-Descarga Año'!$B$5&gt;'SFV+BESS'!$I$7),-'SFV+BESS'!$I$7,IF(AND(AM541&lt;0,AT540+AM541/$B$5&lt;$H$2),-MIN('SFV+BESS'!$I$7,AT540-$H$2),0)))</f>
        <v>0</v>
      </c>
      <c r="AP541" s="33"/>
      <c r="AQ541" s="33">
        <f t="shared" si="587"/>
        <v>0</v>
      </c>
      <c r="AR541" s="27">
        <f t="shared" si="623"/>
        <v>0</v>
      </c>
      <c r="AS541" s="27">
        <f t="shared" si="588"/>
        <v>0</v>
      </c>
      <c r="AT541" s="28">
        <f>IF((AT540+AN541+AO541)&gt;=$B$2*'SFV+BESS'!$I$9, $B$2*'SFV+BESS'!$I$9, (AT540+AN541+AO541))</f>
        <v>173.61249999999998</v>
      </c>
      <c r="AU541" s="110">
        <f t="shared" si="624"/>
        <v>0</v>
      </c>
      <c r="AZ541" s="251"/>
      <c r="BA541" s="48">
        <v>22.1666666666667</v>
      </c>
      <c r="BB541" s="33">
        <f t="shared" si="607"/>
        <v>0</v>
      </c>
      <c r="BC541" s="33">
        <f>Gen_Cons_Horario!B2727</f>
        <v>0</v>
      </c>
      <c r="BD541" s="35">
        <f t="shared" si="654"/>
        <v>0</v>
      </c>
      <c r="BE541" s="116">
        <f>IF(AND(BD541&gt;0,BD541*$B$4+BK540&lt;=$B$2*'SFV+BESS'!$I$9,BD541&lt;'SFV+BESS'!$I$7), BD541*$B$4, IF(AND(BD541&gt;0,BD541*$B$4+BK540&gt;$B$2*'SFV+BESS'!$I$9,BD541*$B$4&lt;'SFV+BESS'!$I$7),$B$2*'SFV+BESS'!$I$9-BK540,IF(AND(BD541&gt;0,BD541*$B$4+BK540&gt;$B$2*'SFV+BESS'!$I$9,BD541*$B$4&gt;'SFV+BESS'!$I$7,BK540&lt;$B$2*'SFV+BESS'!$I$9),$B$2*'SFV+BESS'!$I$9-BK540,IF(AND(BD541&gt;0,BD541*$B$4+BK540&lt;=$B$2*'SFV+BESS'!$I$9,BD541&gt;'SFV+BESS'!$I$7),'SFV+BESS'!$I$7,0))))</f>
        <v>0</v>
      </c>
      <c r="BF541" s="27">
        <f>IF(AND(BD541&lt;0,BK540+BD541/$B$5&gt;$H$2,-BD541/'Carga-Descarga Año'!$B$5&lt;'SFV+BESS'!$I$7),BD541/$B$5,IF(AND(BD541&lt;0,BK540+BD541/$B$5&gt;$H$2,-BD541/'Carga-Descarga Año'!$B$5&gt;'SFV+BESS'!$I$7),-'SFV+BESS'!$I$7,IF(AND(BD541&lt;0,BK540+BD541/$B$5&lt;$H$2),-MIN('SFV+BESS'!$I$7,BK540-$H$2),0)))</f>
        <v>0</v>
      </c>
      <c r="BG541" s="33"/>
      <c r="BH541" s="33">
        <f t="shared" si="589"/>
        <v>0</v>
      </c>
      <c r="BI541" s="27">
        <f t="shared" si="625"/>
        <v>0</v>
      </c>
      <c r="BJ541" s="27">
        <f t="shared" si="590"/>
        <v>0</v>
      </c>
      <c r="BK541" s="28">
        <f>IF((BK540+BE541+BF541)&gt;=$B$2*'SFV+BESS'!$I$9, $B$2*'SFV+BESS'!$I$9, (BK540+BE541+BF541))</f>
        <v>173.61249999999998</v>
      </c>
      <c r="BL541" s="110">
        <f t="shared" si="626"/>
        <v>0</v>
      </c>
      <c r="BQ541" s="251"/>
      <c r="BR541" s="48">
        <v>22.1666666666667</v>
      </c>
      <c r="BS541" s="33">
        <f t="shared" si="608"/>
        <v>0</v>
      </c>
      <c r="BT541" s="33">
        <f>Gen_Cons_Horario!B3447</f>
        <v>0</v>
      </c>
      <c r="BU541" s="35">
        <f t="shared" si="655"/>
        <v>0</v>
      </c>
      <c r="BV541" s="116">
        <f>IF(AND(BU541&gt;0,BU541*$B$4+CB540&lt;=$B$2*'SFV+BESS'!$I$9,BU541&lt;'SFV+BESS'!$I$7), BU541*$B$4, IF(AND(BU541&gt;0,BU541*$B$4+CB540&gt;$B$2*'SFV+BESS'!$I$9,BU541*$B$4&lt;'SFV+BESS'!$I$7),$B$2*'SFV+BESS'!$I$9-CB540,IF(AND(BU541&gt;0,BU541*$B$4+CB540&gt;$B$2*'SFV+BESS'!$I$9,BU541*$B$4&gt;'SFV+BESS'!$I$7,CB540&lt;$B$2*'SFV+BESS'!$I$9),$B$2*'SFV+BESS'!$I$9-CB540,IF(AND(BU541&gt;0,BU541*$B$4+CB540&lt;=$B$2*'SFV+BESS'!$I$9,BU541&gt;'SFV+BESS'!$I$7),'SFV+BESS'!$I$7,0))))</f>
        <v>0</v>
      </c>
      <c r="BW541" s="27">
        <f>IF(AND(BU541&lt;0,CB540+BU541/$B$5&gt;$H$2,-BU541/'Carga-Descarga Año'!$B$5&lt;'SFV+BESS'!$I$7),BU541/$B$5,IF(AND(BU541&lt;0,CB540+BU541/$B$5&gt;$H$2,-BU541/'Carga-Descarga Año'!$B$5&gt;'SFV+BESS'!$I$7),-'SFV+BESS'!$I$7,IF(AND(BU541&lt;0,CB540+BU541/$B$5&lt;$H$2),-MIN('SFV+BESS'!$I$7,CB540-$H$2),0)))</f>
        <v>0</v>
      </c>
      <c r="BX541" s="33"/>
      <c r="BY541" s="33">
        <f t="shared" si="591"/>
        <v>0</v>
      </c>
      <c r="BZ541" s="27">
        <f t="shared" si="627"/>
        <v>0</v>
      </c>
      <c r="CA541" s="27">
        <f t="shared" si="628"/>
        <v>0</v>
      </c>
      <c r="CB541" s="28">
        <f>IF((CB540+BV541+BW541)&gt;=$B$2*'SFV+BESS'!$I$9, $B$2*'SFV+BESS'!$I$9, (CB540+BV541+BW541))</f>
        <v>173.61249999999998</v>
      </c>
      <c r="CC541" s="110">
        <f t="shared" si="629"/>
        <v>0</v>
      </c>
      <c r="CH541" s="251"/>
      <c r="CI541" s="48">
        <v>22.1666666666667</v>
      </c>
      <c r="CJ541" s="33">
        <f t="shared" si="609"/>
        <v>0</v>
      </c>
      <c r="CK541" s="33">
        <f>Gen_Cons_Horario!B4191</f>
        <v>0</v>
      </c>
      <c r="CL541" s="35">
        <f t="shared" si="656"/>
        <v>0</v>
      </c>
      <c r="CM541" s="116">
        <f>IF(AND(CL541&gt;0,CL541*$B$4+CS540&lt;=$B$2*'SFV+BESS'!$I$9,CL541&lt;'SFV+BESS'!$I$7), CL541*$B$4, IF(AND(CL541&gt;0,CL541*$B$4+CS540&gt;$B$2*'SFV+BESS'!$I$9,CL541*$B$4&lt;'SFV+BESS'!$I$7),$B$2*'SFV+BESS'!$I$9-CS540,IF(AND(CL541&gt;0,CL541*$B$4+CS540&gt;$B$2*'SFV+BESS'!$I$9,CL541*$B$4&gt;'SFV+BESS'!$I$7,CS540&lt;$B$2*'SFV+BESS'!$I$9),$B$2*'SFV+BESS'!$I$9-CS540,IF(AND(CL541&gt;0,CL541*$B$4+CS540&lt;=$B$2*'SFV+BESS'!$I$9,CL541&gt;'SFV+BESS'!$I$7),'SFV+BESS'!$I$7,0))))</f>
        <v>0</v>
      </c>
      <c r="CN541" s="27">
        <f>IF(AND(CL541&lt;0,CS540+CL541/$B$5&gt;$H$2,-CL541/'Carga-Descarga Año'!$B$5&lt;'SFV+BESS'!$I$7),CL541/$B$5,IF(AND(CL541&lt;0,CS540+CL541/$B$5&gt;$H$2,-CL541/'Carga-Descarga Año'!$B$5&gt;'SFV+BESS'!$I$7),-'SFV+BESS'!$I$7,IF(AND(CL541&lt;0,CS540+CL541/$B$5&lt;$H$2),-MIN('SFV+BESS'!$I$7,CS540-$H$2),0)))</f>
        <v>0</v>
      </c>
      <c r="CO541" s="33"/>
      <c r="CP541" s="33">
        <f t="shared" si="592"/>
        <v>0</v>
      </c>
      <c r="CQ541" s="27">
        <f t="shared" si="630"/>
        <v>0</v>
      </c>
      <c r="CR541" s="27">
        <f t="shared" si="593"/>
        <v>0</v>
      </c>
      <c r="CS541" s="28">
        <f>IF((CS540+CM541+CN541)&gt;=$B$2*'SFV+BESS'!$I$9, $B$2*'SFV+BESS'!$I$9, (CS540+CM541+CN541))</f>
        <v>173.61249999999998</v>
      </c>
      <c r="CT541" s="110">
        <f t="shared" si="631"/>
        <v>0</v>
      </c>
      <c r="CY541" s="251"/>
      <c r="CZ541" s="48">
        <v>22.1666666666667</v>
      </c>
      <c r="DA541" s="33">
        <f t="shared" si="610"/>
        <v>0</v>
      </c>
      <c r="DB541" s="33">
        <f>Gen_Cons_Horario!B4911</f>
        <v>0</v>
      </c>
      <c r="DC541" s="35">
        <f t="shared" si="647"/>
        <v>0</v>
      </c>
      <c r="DD541" s="116">
        <f>IF(AND(DC541&gt;0,DC541*$B$4+DJ540&lt;=$B$2*'SFV+BESS'!$I$9,DC541&lt;'SFV+BESS'!$I$7), DC541*$B$4, IF(AND(DC541&gt;0,DC541*$B$4+DJ540&gt;$B$2*'SFV+BESS'!$I$9,DC541*$B$4&lt;'SFV+BESS'!$I$7),$B$2*'SFV+BESS'!$I$9-DJ540,IF(AND(DC541&gt;0,DC541*$B$4+DJ540&gt;$B$2*'SFV+BESS'!$I$9,DC541*$B$4&gt;'SFV+BESS'!$I$7,DJ540&lt;$B$2*'SFV+BESS'!$I$9),$B$2*'SFV+BESS'!$I$9-DJ540,IF(AND(DC541&gt;0,DC541*$B$4+DJ540&lt;=$B$2*'SFV+BESS'!$I$9,DC541&gt;'SFV+BESS'!$I$7),'SFV+BESS'!$I$7,0))))</f>
        <v>0</v>
      </c>
      <c r="DE541" s="27">
        <f>IF(AND(DC541&lt;0,DJ540+DC541/$B$5&gt;$H$2,-DC541/'Carga-Descarga Año'!$B$5&lt;'SFV+BESS'!$I$7),DC541/$B$5,IF(AND(DC541&lt;0,DJ540+DC541/$B$5&gt;$H$2,-DC541/'Carga-Descarga Año'!$B$5&gt;'SFV+BESS'!$I$7),-'SFV+BESS'!$I$7,IF(AND(DC541&lt;0,DJ540+DC541/$B$5&lt;$H$2),-MIN('SFV+BESS'!$I$7,DJ540-$H$2),0)))</f>
        <v>0</v>
      </c>
      <c r="DF541" s="33"/>
      <c r="DG541" s="33">
        <f t="shared" si="594"/>
        <v>0</v>
      </c>
      <c r="DH541" s="27">
        <f t="shared" si="632"/>
        <v>0</v>
      </c>
      <c r="DI541" s="27">
        <f t="shared" si="633"/>
        <v>0</v>
      </c>
      <c r="DJ541" s="28">
        <f>IF((DJ540+DD541+DE541)&gt;=$B$2*'SFV+BESS'!$I$9, $B$2*'SFV+BESS'!$I$9, (DJ540+DD541+DE541))</f>
        <v>173.61249999999998</v>
      </c>
      <c r="DK541" s="110">
        <f t="shared" si="634"/>
        <v>0</v>
      </c>
      <c r="DP541" s="251"/>
      <c r="DQ541" s="48">
        <v>22.1666666666667</v>
      </c>
      <c r="DR541" s="33">
        <f t="shared" si="611"/>
        <v>0</v>
      </c>
      <c r="DS541" s="33">
        <f>Gen_Cons_Horario!B5655</f>
        <v>0</v>
      </c>
      <c r="DT541" s="35">
        <f t="shared" si="648"/>
        <v>0</v>
      </c>
      <c r="DU541" s="116">
        <f>IF(AND(DT541&gt;0,DT541*$B$4+EA540&lt;=$B$2*'SFV+BESS'!$I$9,DT541&lt;'SFV+BESS'!$I$7), DT541*$B$4, IF(AND(DT541&gt;0,DT541*$B$4+EA540&gt;$B$2*'SFV+BESS'!$I$9,DT541*$B$4&lt;'SFV+BESS'!$I$7),$B$2*'SFV+BESS'!$I$9-EA540,IF(AND(DT541&gt;0,DT541*$B$4+EA540&gt;$B$2*'SFV+BESS'!$I$9,DT541*$B$4&gt;'SFV+BESS'!$I$7,EA540&lt;$B$2*'SFV+BESS'!$I$9),$B$2*'SFV+BESS'!$I$9-EA540,IF(AND(DT541&gt;0,DT541*$B$4+EA540&lt;=$B$2*'SFV+BESS'!$I$9,DT541&gt;'SFV+BESS'!$I$7),'SFV+BESS'!$I$7,0))))</f>
        <v>0</v>
      </c>
      <c r="DV541" s="27">
        <f>IF(AND(DT541&lt;0,EA540+DT541/$B$5&gt;$H$2,-DT541/'Carga-Descarga Año'!$B$5&lt;'SFV+BESS'!$I$7),DT541/$B$5,IF(AND(DT541&lt;0,EA540+DT541/$B$5&gt;$H$2,-DT541/'Carga-Descarga Año'!$B$5&gt;'SFV+BESS'!$I$7),-'SFV+BESS'!$I$7,IF(AND(DT541&lt;0,EA540+DT541/$B$5&lt;$H$2),-MIN('SFV+BESS'!$I$7,EA540-$H$2),0)))</f>
        <v>0</v>
      </c>
      <c r="DW541" s="33"/>
      <c r="DX541" s="33">
        <f t="shared" si="595"/>
        <v>0</v>
      </c>
      <c r="DY541" s="27">
        <f t="shared" si="635"/>
        <v>0</v>
      </c>
      <c r="DZ541" s="27">
        <f t="shared" si="596"/>
        <v>0</v>
      </c>
      <c r="EA541" s="28">
        <f>IF((EA540+DU541+DV541)&gt;=$B$2*'SFV+BESS'!$I$9, $B$2*'SFV+BESS'!$I$9, (EA540+DU541+DV541))</f>
        <v>173.61249999999998</v>
      </c>
      <c r="EB541" s="110">
        <f t="shared" si="636"/>
        <v>0</v>
      </c>
      <c r="EG541" s="251"/>
      <c r="EH541" s="48">
        <v>22.1666666666667</v>
      </c>
      <c r="EI541" s="33">
        <f t="shared" si="612"/>
        <v>0</v>
      </c>
      <c r="EJ541" s="33">
        <f>Gen_Cons_Horario!B6399</f>
        <v>0</v>
      </c>
      <c r="EK541" s="35">
        <f t="shared" si="649"/>
        <v>0</v>
      </c>
      <c r="EL541" s="116">
        <f>IF(AND(EK541&gt;0,EK541*$B$4+ER540&lt;=$B$2*'SFV+BESS'!$I$9,EK541&lt;'SFV+BESS'!$I$7), EK541*$B$4, IF(AND(EK541&gt;0,EK541*$B$4+ER540&gt;$B$2*'SFV+BESS'!$I$9,EK541*$B$4&lt;'SFV+BESS'!$I$7),$B$2*'SFV+BESS'!$I$9-ER540,IF(AND(EK541&gt;0,EK541*$B$4+ER540&gt;$B$2*'SFV+BESS'!$I$9,EK541*$B$4&gt;'SFV+BESS'!$I$7,ER540&lt;$B$2*'SFV+BESS'!$I$9),$B$2*'SFV+BESS'!$I$9-ER540,IF(AND(EK541&gt;0,EK541*$B$4+ER540&lt;=$B$2*'SFV+BESS'!$I$9,EK541&gt;'SFV+BESS'!$I$7),'SFV+BESS'!$I$7,0))))</f>
        <v>0</v>
      </c>
      <c r="EM541" s="27">
        <f>IF(AND(EK541&lt;0,ER540+EK541/$B$5&gt;$H$2,-EK541/'Carga-Descarga Año'!$B$5&lt;'SFV+BESS'!$I$7),EK541/$B$5,IF(AND(EK541&lt;0,ER540+EK541/$B$5&gt;$H$2,-EK541/'Carga-Descarga Año'!$B$5&gt;'SFV+BESS'!$I$7),-'SFV+BESS'!$I$7,IF(AND(EK541&lt;0,ER540+EK541/$B$5&lt;$H$2),-MIN('SFV+BESS'!$I$7,ER540-$H$2),0)))</f>
        <v>0</v>
      </c>
      <c r="EN541" s="33"/>
      <c r="EO541" s="33">
        <f t="shared" si="597"/>
        <v>0</v>
      </c>
      <c r="EP541" s="27">
        <f t="shared" si="637"/>
        <v>0</v>
      </c>
      <c r="EQ541" s="27">
        <f t="shared" si="598"/>
        <v>0</v>
      </c>
      <c r="ER541" s="28">
        <f>IF((ER540+EL541+EM541)&gt;=$B$2*'SFV+BESS'!$I$9, $B$2*'SFV+BESS'!$I$9, (ER540+EL541+EM541))</f>
        <v>173.61249999999998</v>
      </c>
      <c r="ES541" s="110">
        <f t="shared" si="638"/>
        <v>0</v>
      </c>
      <c r="EX541" s="251"/>
      <c r="EY541" s="48">
        <v>22.1666666666667</v>
      </c>
      <c r="EZ541" s="33">
        <f t="shared" si="613"/>
        <v>0</v>
      </c>
      <c r="FA541" s="33">
        <f>Gen_Cons_Horario!B7119</f>
        <v>0</v>
      </c>
      <c r="FB541" s="35">
        <f t="shared" si="650"/>
        <v>0</v>
      </c>
      <c r="FC541" s="116">
        <f>IF(AND(FB541&gt;0,FB541*$B$4+FI540&lt;=$B$2*'SFV+BESS'!$I$9,FB541&lt;'SFV+BESS'!$I$7), FB541*$B$4, IF(AND(FB541&gt;0,FB541*$B$4+FI540&gt;$B$2*'SFV+BESS'!$I$9,FB541*$B$4&lt;'SFV+BESS'!$I$7),$B$2*'SFV+BESS'!$I$9-FI540,IF(AND(FB541&gt;0,FB541*$B$4+FI540&gt;$B$2*'SFV+BESS'!$I$9,FB541*$B$4&gt;'SFV+BESS'!$I$7,FI540&lt;$B$2*'SFV+BESS'!$I$9),$B$2*'SFV+BESS'!$I$9-FI540,IF(AND(FB541&gt;0,FB541*$B$4+FI540&lt;=$B$2*'SFV+BESS'!$I$9,FB541&gt;'SFV+BESS'!$I$7),'SFV+BESS'!$I$7,0))))</f>
        <v>0</v>
      </c>
      <c r="FD541" s="27">
        <f>IF(AND(FB541&lt;0,FI540+FB541/$B$5&gt;$H$2,-FB541/'Carga-Descarga Año'!$B$5&lt;'SFV+BESS'!$I$7),FB541/$B$5,IF(AND(FB541&lt;0,FI540+FB541/$B$5&gt;$H$2,-FB541/'Carga-Descarga Año'!$B$5&gt;'SFV+BESS'!$I$7),-'SFV+BESS'!$I$7,IF(AND(FB541&lt;0,FI540+FB541/$B$5&lt;$H$2),-MIN('SFV+BESS'!$I$7,FI540-$H$2),0)))</f>
        <v>0</v>
      </c>
      <c r="FE541" s="33"/>
      <c r="FF541" s="33">
        <f t="shared" si="599"/>
        <v>0</v>
      </c>
      <c r="FG541" s="27">
        <f t="shared" si="639"/>
        <v>0</v>
      </c>
      <c r="FH541" s="27">
        <f t="shared" si="600"/>
        <v>0</v>
      </c>
      <c r="FI541" s="28">
        <f>IF((FI540+FC541+FD541)&gt;=$B$2*'SFV+BESS'!$I$9, $B$2*'SFV+BESS'!$I$9, (FI540+FC541+FD541))</f>
        <v>173.61249999999998</v>
      </c>
      <c r="FJ541" s="110">
        <f t="shared" si="640"/>
        <v>0</v>
      </c>
      <c r="FO541" s="251"/>
      <c r="FP541" s="48">
        <v>22.1666666666667</v>
      </c>
      <c r="FQ541" s="33">
        <f t="shared" si="614"/>
        <v>0</v>
      </c>
      <c r="FR541" s="33">
        <f>Gen_Cons_Horario!B7863</f>
        <v>0</v>
      </c>
      <c r="FS541" s="35">
        <f t="shared" si="651"/>
        <v>0</v>
      </c>
      <c r="FT541" s="116">
        <f>IF(AND(FS541&gt;0,FS541*$B$4+FZ540&lt;=$B$2*'SFV+BESS'!$I$9,FS541&lt;'SFV+BESS'!$I$7), FS541*$B$4, IF(AND(FS541&gt;0,FS541*$B$4+FZ540&gt;$B$2*'SFV+BESS'!$I$9,FS541*$B$4&lt;'SFV+BESS'!$I$7),$B$2*'SFV+BESS'!$I$9-FZ540,IF(AND(FS541&gt;0,FS541*$B$4+FZ540&gt;$B$2*'SFV+BESS'!$I$9,FS541*$B$4&gt;'SFV+BESS'!$I$7,FZ540&lt;$B$2*'SFV+BESS'!$I$9),$B$2*'SFV+BESS'!$I$9-FZ540,IF(AND(FS541&gt;0,FS541*$B$4+FZ540&lt;=$B$2*'SFV+BESS'!$I$9,FS541&gt;'SFV+BESS'!$I$7),'SFV+BESS'!$I$7,0))))</f>
        <v>0</v>
      </c>
      <c r="FU541" s="27">
        <f>IF(AND(FS541&lt;0,FZ540+FS541/$B$5&gt;$H$2,-FS541/'Carga-Descarga Año'!$B$5&lt;'SFV+BESS'!$I$7),FS541/$B$5,IF(AND(FS541&lt;0,FZ540+FS541/$B$5&gt;$H$2,-FS541/'Carga-Descarga Año'!$B$5&gt;'SFV+BESS'!$I$7),-'SFV+BESS'!$I$7,IF(AND(FS541&lt;0,FZ540+FS541/$B$5&lt;$H$2),-MIN('SFV+BESS'!$I$7,FZ540-$H$2),0)))</f>
        <v>0</v>
      </c>
      <c r="FV541" s="33"/>
      <c r="FW541" s="33">
        <f t="shared" si="601"/>
        <v>0</v>
      </c>
      <c r="FX541" s="27">
        <f t="shared" si="641"/>
        <v>0</v>
      </c>
      <c r="FY541" s="27">
        <f t="shared" si="602"/>
        <v>0</v>
      </c>
      <c r="FZ541" s="28">
        <f>IF((FZ540+FT541+FU541)&gt;=$B$2*'SFV+BESS'!$I$9, $B$2*'SFV+BESS'!$I$9, (FZ540+FT541+FU541))</f>
        <v>173.61249999999998</v>
      </c>
      <c r="GA541" s="110">
        <f t="shared" si="642"/>
        <v>0</v>
      </c>
      <c r="GF541" s="251"/>
      <c r="GG541" s="48">
        <v>22.1666666666667</v>
      </c>
      <c r="GH541" s="33">
        <f t="shared" si="615"/>
        <v>0</v>
      </c>
      <c r="GI541" s="33">
        <f>Gen_Cons_Horario!B8583</f>
        <v>0</v>
      </c>
      <c r="GJ541" s="35">
        <f t="shared" si="657"/>
        <v>0</v>
      </c>
      <c r="GK541" s="116">
        <f>IF(AND(GJ541&gt;0,GJ541*$B$4+GQ540&lt;=$B$2*'SFV+BESS'!$I$9,GJ541&lt;'SFV+BESS'!$I$7), GJ541*$B$4, IF(AND(GJ541&gt;0,GJ541*$B$4+GQ540&gt;$B$2*'SFV+BESS'!$I$9,GJ541*$B$4&lt;'SFV+BESS'!$I$7),$B$2*'SFV+BESS'!$I$9-GQ540,IF(AND(GJ541&gt;0,GJ541*$B$4+GQ540&gt;$B$2*'SFV+BESS'!$I$9,GJ541*$B$4&gt;'SFV+BESS'!$I$7,GQ540&lt;$B$2*'SFV+BESS'!$I$9),$B$2*'SFV+BESS'!$I$9-GQ540,IF(AND(GJ541&gt;0,GJ541*$B$4+GQ540&lt;=$B$2*'SFV+BESS'!$I$9,GJ541&gt;'SFV+BESS'!$I$7),'SFV+BESS'!$I$7,0))))</f>
        <v>0</v>
      </c>
      <c r="GL541" s="27">
        <f>IF(AND(GJ541&lt;0,GQ540+GJ541/$B$5&gt;$H$2,-GJ541/'Carga-Descarga Año'!$B$5&lt;'SFV+BESS'!$I$7),GJ541/$B$5,IF(AND(GJ541&lt;0,GQ540+GJ541/$B$5&gt;$H$2,-GJ541/'Carga-Descarga Año'!$B$5&gt;'SFV+BESS'!$I$7),-'SFV+BESS'!$I$7,IF(AND(GJ541&lt;0,GQ540+GJ541/$B$5&lt;$H$2),-MIN('SFV+BESS'!$I$7,GQ540-$H$2),0)))</f>
        <v>0</v>
      </c>
      <c r="GM541" s="33"/>
      <c r="GN541" s="33">
        <f t="shared" si="603"/>
        <v>0</v>
      </c>
      <c r="GO541" s="27">
        <f t="shared" si="643"/>
        <v>0</v>
      </c>
      <c r="GP541" s="27">
        <f t="shared" si="604"/>
        <v>0</v>
      </c>
      <c r="GQ541" s="28">
        <f>IF((GQ540+GK541+GL541)&gt;=$B$2*'SFV+BESS'!$I$9, $B$2*'SFV+BESS'!$I$9, (GQ540+GK541+GL541))</f>
        <v>147.51925081816421</v>
      </c>
      <c r="GR541" s="110">
        <f t="shared" si="644"/>
        <v>0</v>
      </c>
    </row>
    <row r="542" spans="1:200">
      <c r="A542" s="249"/>
      <c r="B542" s="48">
        <v>22.2083333333333</v>
      </c>
      <c r="C542" s="38">
        <f t="shared" si="586"/>
        <v>0</v>
      </c>
      <c r="D542" s="2">
        <f>Gen_Cons_Horario!B568</f>
        <v>0</v>
      </c>
      <c r="E542" s="140">
        <f t="shared" si="616"/>
        <v>0</v>
      </c>
      <c r="F542" s="116">
        <f>IF(AND(E542&gt;0,E542*$B$4+L541&lt;=$B$2*'SFV+BESS'!$I$9,E542&lt;'SFV+BESS'!$I$7), E542*$B$4, IF(AND(E542&gt;0,E542*$B$4+L541&gt;$B$2*'SFV+BESS'!$I$9,E542*$B$4&lt;'SFV+BESS'!$I$7),$B$2*'SFV+BESS'!$I$9-L541,IF(AND(E542&gt;0,E542*$B$4+L541&gt;$B$2*'SFV+BESS'!$I$9,E542*$B$4&gt;'SFV+BESS'!$I$7,L541&lt;$B$2*'SFV+BESS'!$I$9),$B$2*'SFV+BESS'!$I$9-L541,IF(AND(E542&gt;0,E542*$B$4+L541&lt;=$B$2*'SFV+BESS'!$I$9,E542&gt;'SFV+BESS'!$I$7),'SFV+BESS'!$I$7,0))))</f>
        <v>0</v>
      </c>
      <c r="G542" s="27">
        <f>IF(AND(E542&lt;0,L541+E542/$B$5&gt;$H$2,-E542/'Carga-Descarga Año'!$B$5&lt;'SFV+BESS'!$I$7),E542/$B$5,IF(AND(E542&lt;0,L541+E542/$B$5&gt;$H$2,-E542/'Carga-Descarga Año'!$B$5&gt;'SFV+BESS'!$I$7),-'SFV+BESS'!$I$7,IF(AND(E542&lt;0,L541+E542/$B$5&lt;$H$2),-MIN('SFV+BESS'!$I$7,L541-$H$2),0)))</f>
        <v>0</v>
      </c>
      <c r="I542" s="38">
        <f t="shared" si="617"/>
        <v>0</v>
      </c>
      <c r="J542" s="27">
        <f t="shared" si="619"/>
        <v>0</v>
      </c>
      <c r="K542" s="27">
        <f t="shared" si="618"/>
        <v>0</v>
      </c>
      <c r="L542" s="28">
        <f>IF((L541+F542+G542)&gt;=$B$2*'SFV+BESS'!$I$9, $B$2*'SFV+BESS'!$I$9, (L541+F542+G542))</f>
        <v>76.811369485483823</v>
      </c>
      <c r="M542" s="110">
        <f t="shared" si="620"/>
        <v>0</v>
      </c>
      <c r="R542" s="251"/>
      <c r="S542" s="48">
        <v>22.2083333333333</v>
      </c>
      <c r="T542" s="2">
        <f t="shared" si="605"/>
        <v>0</v>
      </c>
      <c r="U542" s="2">
        <f>Gen_Cons_Horario!B1312</f>
        <v>0</v>
      </c>
      <c r="V542" s="35">
        <f t="shared" si="652"/>
        <v>0</v>
      </c>
      <c r="W542" s="116">
        <f>IF(AND(V542&gt;0,V542*$B$4+AC541&lt;=$B$2*'SFV+BESS'!$I$9,V542&lt;'SFV+BESS'!$I$7), V542*$B$4, IF(AND(V542&gt;0,V542*$B$4+AC541&gt;$B$2*'SFV+BESS'!$I$9,V542*$B$4&lt;'SFV+BESS'!$I$7),$B$2*'SFV+BESS'!$I$9-AC541,IF(AND(V542&gt;0,V542*$B$4+AC541&gt;$B$2*'SFV+BESS'!$I$9,V542*$B$4&gt;'SFV+BESS'!$I$7,AC541&lt;$B$2*'SFV+BESS'!$I$9),$B$2*'SFV+BESS'!$I$9-AC541,IF(AND(V542&gt;0,V542*$B$4+AC541&lt;=$B$2*'SFV+BESS'!$I$9,V542&gt;'SFV+BESS'!$I$7),'SFV+BESS'!$I$7,0))))</f>
        <v>0</v>
      </c>
      <c r="X542" s="27">
        <f>IF(AND(V542&lt;0,AC541+V542/$B$5&gt;$H$2,-V542/'Carga-Descarga Año'!$B$5&lt;'SFV+BESS'!$I$7),V542/$B$5,IF(AND(V542&lt;0,AC541+V542/$B$5&gt;$H$2,-V542/'Carga-Descarga Año'!$B$5&gt;'SFV+BESS'!$I$7),-'SFV+BESS'!$I$7,IF(AND(V542&lt;0,AC541+V542/$B$5&lt;$H$2),-MIN('SFV+BESS'!$I$7,AC541-$H$2),0)))</f>
        <v>0</v>
      </c>
      <c r="Z542" s="33">
        <f t="shared" si="646"/>
        <v>0</v>
      </c>
      <c r="AA542" s="27">
        <f t="shared" si="621"/>
        <v>0</v>
      </c>
      <c r="AB542" s="27">
        <f t="shared" si="645"/>
        <v>0</v>
      </c>
      <c r="AC542" s="28">
        <f>IF((AC541+W542+X542)&gt;=$B$2*'SFV+BESS'!$I$9, $B$2*'SFV+BESS'!$I$9, (AC541+W542+X542))</f>
        <v>173.61249999999998</v>
      </c>
      <c r="AD542" s="110">
        <f t="shared" si="622"/>
        <v>0</v>
      </c>
      <c r="AI542" s="251"/>
      <c r="AJ542" s="48">
        <v>22.2083333333333</v>
      </c>
      <c r="AK542" s="52">
        <f t="shared" si="606"/>
        <v>0</v>
      </c>
      <c r="AL542" s="33">
        <f>Gen_Cons_Horario!B1984</f>
        <v>0</v>
      </c>
      <c r="AM542" s="35">
        <f t="shared" si="653"/>
        <v>0</v>
      </c>
      <c r="AN542" s="116">
        <f>IF(AND(AM542&gt;0,AM542*$B$4+AT541&lt;=$B$2*'SFV+BESS'!$I$9,AM542&lt;'SFV+BESS'!$I$7), AM542*$B$4, IF(AND(AM542&gt;0,AM542*$B$4+AT541&gt;$B$2*'SFV+BESS'!$I$9,AM542*$B$4&lt;'SFV+BESS'!$I$7),$B$2*'SFV+BESS'!$I$9-AT541,IF(AND(AM542&gt;0,AM542*$B$4+AT541&gt;$B$2*'SFV+BESS'!$I$9,AM542*$B$4&gt;'SFV+BESS'!$I$7,AT541&lt;$B$2*'SFV+BESS'!$I$9),$B$2*'SFV+BESS'!$I$9-AT541,IF(AND(AM542&gt;0,AM542*$B$4+AT541&lt;=$B$2*'SFV+BESS'!$I$9,AM542&gt;'SFV+BESS'!$I$7),'SFV+BESS'!$I$7,0))))</f>
        <v>0</v>
      </c>
      <c r="AO542" s="27">
        <f>IF(AND(AM542&lt;0,AT541+AM542/$B$5&gt;$H$2,-AM542/'Carga-Descarga Año'!$B$5&lt;'SFV+BESS'!$I$7),AM542/$B$5,IF(AND(AM542&lt;0,AT541+AM542/$B$5&gt;$H$2,-AM542/'Carga-Descarga Año'!$B$5&gt;'SFV+BESS'!$I$7),-'SFV+BESS'!$I$7,IF(AND(AM542&lt;0,AT541+AM542/$B$5&lt;$H$2),-MIN('SFV+BESS'!$I$7,AT541-$H$2),0)))</f>
        <v>0</v>
      </c>
      <c r="AP542" s="33"/>
      <c r="AQ542" s="33">
        <f t="shared" si="587"/>
        <v>0</v>
      </c>
      <c r="AR542" s="27">
        <f t="shared" si="623"/>
        <v>0</v>
      </c>
      <c r="AS542" s="27">
        <f t="shared" si="588"/>
        <v>0</v>
      </c>
      <c r="AT542" s="28">
        <f>IF((AT541+AN542+AO542)&gt;=$B$2*'SFV+BESS'!$I$9, $B$2*'SFV+BESS'!$I$9, (AT541+AN542+AO542))</f>
        <v>173.61249999999998</v>
      </c>
      <c r="AU542" s="110">
        <f t="shared" si="624"/>
        <v>0</v>
      </c>
      <c r="AZ542" s="251"/>
      <c r="BA542" s="48">
        <v>22.2083333333333</v>
      </c>
      <c r="BB542" s="33">
        <f t="shared" si="607"/>
        <v>0</v>
      </c>
      <c r="BC542" s="33">
        <f>Gen_Cons_Horario!B2728</f>
        <v>0</v>
      </c>
      <c r="BD542" s="35">
        <f t="shared" si="654"/>
        <v>0</v>
      </c>
      <c r="BE542" s="116">
        <f>IF(AND(BD542&gt;0,BD542*$B$4+BK541&lt;=$B$2*'SFV+BESS'!$I$9,BD542&lt;'SFV+BESS'!$I$7), BD542*$B$4, IF(AND(BD542&gt;0,BD542*$B$4+BK541&gt;$B$2*'SFV+BESS'!$I$9,BD542*$B$4&lt;'SFV+BESS'!$I$7),$B$2*'SFV+BESS'!$I$9-BK541,IF(AND(BD542&gt;0,BD542*$B$4+BK541&gt;$B$2*'SFV+BESS'!$I$9,BD542*$B$4&gt;'SFV+BESS'!$I$7,BK541&lt;$B$2*'SFV+BESS'!$I$9),$B$2*'SFV+BESS'!$I$9-BK541,IF(AND(BD542&gt;0,BD542*$B$4+BK541&lt;=$B$2*'SFV+BESS'!$I$9,BD542&gt;'SFV+BESS'!$I$7),'SFV+BESS'!$I$7,0))))</f>
        <v>0</v>
      </c>
      <c r="BF542" s="27">
        <f>IF(AND(BD542&lt;0,BK541+BD542/$B$5&gt;$H$2,-BD542/'Carga-Descarga Año'!$B$5&lt;'SFV+BESS'!$I$7),BD542/$B$5,IF(AND(BD542&lt;0,BK541+BD542/$B$5&gt;$H$2,-BD542/'Carga-Descarga Año'!$B$5&gt;'SFV+BESS'!$I$7),-'SFV+BESS'!$I$7,IF(AND(BD542&lt;0,BK541+BD542/$B$5&lt;$H$2),-MIN('SFV+BESS'!$I$7,BK541-$H$2),0)))</f>
        <v>0</v>
      </c>
      <c r="BG542" s="33"/>
      <c r="BH542" s="33">
        <f t="shared" si="589"/>
        <v>0</v>
      </c>
      <c r="BI542" s="27">
        <f t="shared" si="625"/>
        <v>0</v>
      </c>
      <c r="BJ542" s="27">
        <f t="shared" si="590"/>
        <v>0</v>
      </c>
      <c r="BK542" s="28">
        <f>IF((BK541+BE542+BF542)&gt;=$B$2*'SFV+BESS'!$I$9, $B$2*'SFV+BESS'!$I$9, (BK541+BE542+BF542))</f>
        <v>173.61249999999998</v>
      </c>
      <c r="BL542" s="110">
        <f t="shared" si="626"/>
        <v>0</v>
      </c>
      <c r="BQ542" s="251"/>
      <c r="BR542" s="48">
        <v>22.2083333333333</v>
      </c>
      <c r="BS542" s="33">
        <f t="shared" si="608"/>
        <v>0</v>
      </c>
      <c r="BT542" s="33">
        <f>Gen_Cons_Horario!B3448</f>
        <v>0</v>
      </c>
      <c r="BU542" s="35">
        <f t="shared" si="655"/>
        <v>0</v>
      </c>
      <c r="BV542" s="116">
        <f>IF(AND(BU542&gt;0,BU542*$B$4+CB541&lt;=$B$2*'SFV+BESS'!$I$9,BU542&lt;'SFV+BESS'!$I$7), BU542*$B$4, IF(AND(BU542&gt;0,BU542*$B$4+CB541&gt;$B$2*'SFV+BESS'!$I$9,BU542*$B$4&lt;'SFV+BESS'!$I$7),$B$2*'SFV+BESS'!$I$9-CB541,IF(AND(BU542&gt;0,BU542*$B$4+CB541&gt;$B$2*'SFV+BESS'!$I$9,BU542*$B$4&gt;'SFV+BESS'!$I$7,CB541&lt;$B$2*'SFV+BESS'!$I$9),$B$2*'SFV+BESS'!$I$9-CB541,IF(AND(BU542&gt;0,BU542*$B$4+CB541&lt;=$B$2*'SFV+BESS'!$I$9,BU542&gt;'SFV+BESS'!$I$7),'SFV+BESS'!$I$7,0))))</f>
        <v>0</v>
      </c>
      <c r="BW542" s="27">
        <f>IF(AND(BU542&lt;0,CB541+BU542/$B$5&gt;$H$2,-BU542/'Carga-Descarga Año'!$B$5&lt;'SFV+BESS'!$I$7),BU542/$B$5,IF(AND(BU542&lt;0,CB541+BU542/$B$5&gt;$H$2,-BU542/'Carga-Descarga Año'!$B$5&gt;'SFV+BESS'!$I$7),-'SFV+BESS'!$I$7,IF(AND(BU542&lt;0,CB541+BU542/$B$5&lt;$H$2),-MIN('SFV+BESS'!$I$7,CB541-$H$2),0)))</f>
        <v>0</v>
      </c>
      <c r="BX542" s="33"/>
      <c r="BY542" s="33">
        <f t="shared" si="591"/>
        <v>0</v>
      </c>
      <c r="BZ542" s="27">
        <f t="shared" si="627"/>
        <v>0</v>
      </c>
      <c r="CA542" s="27">
        <f t="shared" si="628"/>
        <v>0</v>
      </c>
      <c r="CB542" s="28">
        <f>IF((CB541+BV542+BW542)&gt;=$B$2*'SFV+BESS'!$I$9, $B$2*'SFV+BESS'!$I$9, (CB541+BV542+BW542))</f>
        <v>173.61249999999998</v>
      </c>
      <c r="CC542" s="110">
        <f t="shared" si="629"/>
        <v>0</v>
      </c>
      <c r="CH542" s="251"/>
      <c r="CI542" s="48">
        <v>22.2083333333333</v>
      </c>
      <c r="CJ542" s="33">
        <f t="shared" si="609"/>
        <v>0</v>
      </c>
      <c r="CK542" s="33">
        <f>Gen_Cons_Horario!B4192</f>
        <v>0</v>
      </c>
      <c r="CL542" s="35">
        <f t="shared" si="656"/>
        <v>0</v>
      </c>
      <c r="CM542" s="116">
        <f>IF(AND(CL542&gt;0,CL542*$B$4+CS541&lt;=$B$2*'SFV+BESS'!$I$9,CL542&lt;'SFV+BESS'!$I$7), CL542*$B$4, IF(AND(CL542&gt;0,CL542*$B$4+CS541&gt;$B$2*'SFV+BESS'!$I$9,CL542*$B$4&lt;'SFV+BESS'!$I$7),$B$2*'SFV+BESS'!$I$9-CS541,IF(AND(CL542&gt;0,CL542*$B$4+CS541&gt;$B$2*'SFV+BESS'!$I$9,CL542*$B$4&gt;'SFV+BESS'!$I$7,CS541&lt;$B$2*'SFV+BESS'!$I$9),$B$2*'SFV+BESS'!$I$9-CS541,IF(AND(CL542&gt;0,CL542*$B$4+CS541&lt;=$B$2*'SFV+BESS'!$I$9,CL542&gt;'SFV+BESS'!$I$7),'SFV+BESS'!$I$7,0))))</f>
        <v>0</v>
      </c>
      <c r="CN542" s="27">
        <f>IF(AND(CL542&lt;0,CS541+CL542/$B$5&gt;$H$2,-CL542/'Carga-Descarga Año'!$B$5&lt;'SFV+BESS'!$I$7),CL542/$B$5,IF(AND(CL542&lt;0,CS541+CL542/$B$5&gt;$H$2,-CL542/'Carga-Descarga Año'!$B$5&gt;'SFV+BESS'!$I$7),-'SFV+BESS'!$I$7,IF(AND(CL542&lt;0,CS541+CL542/$B$5&lt;$H$2),-MIN('SFV+BESS'!$I$7,CS541-$H$2),0)))</f>
        <v>0</v>
      </c>
      <c r="CO542" s="33"/>
      <c r="CP542" s="33">
        <f t="shared" si="592"/>
        <v>0</v>
      </c>
      <c r="CQ542" s="27">
        <f t="shared" si="630"/>
        <v>0</v>
      </c>
      <c r="CR542" s="27">
        <f t="shared" si="593"/>
        <v>0</v>
      </c>
      <c r="CS542" s="28">
        <f>IF((CS541+CM542+CN542)&gt;=$B$2*'SFV+BESS'!$I$9, $B$2*'SFV+BESS'!$I$9, (CS541+CM542+CN542))</f>
        <v>173.61249999999998</v>
      </c>
      <c r="CT542" s="110">
        <f t="shared" si="631"/>
        <v>0</v>
      </c>
      <c r="CY542" s="251"/>
      <c r="CZ542" s="48">
        <v>22.2083333333333</v>
      </c>
      <c r="DA542" s="33">
        <f t="shared" si="610"/>
        <v>0</v>
      </c>
      <c r="DB542" s="33">
        <f>Gen_Cons_Horario!B4912</f>
        <v>0</v>
      </c>
      <c r="DC542" s="35">
        <f t="shared" si="647"/>
        <v>0</v>
      </c>
      <c r="DD542" s="116">
        <f>IF(AND(DC542&gt;0,DC542*$B$4+DJ541&lt;=$B$2*'SFV+BESS'!$I$9,DC542&lt;'SFV+BESS'!$I$7), DC542*$B$4, IF(AND(DC542&gt;0,DC542*$B$4+DJ541&gt;$B$2*'SFV+BESS'!$I$9,DC542*$B$4&lt;'SFV+BESS'!$I$7),$B$2*'SFV+BESS'!$I$9-DJ541,IF(AND(DC542&gt;0,DC542*$B$4+DJ541&gt;$B$2*'SFV+BESS'!$I$9,DC542*$B$4&gt;'SFV+BESS'!$I$7,DJ541&lt;$B$2*'SFV+BESS'!$I$9),$B$2*'SFV+BESS'!$I$9-DJ541,IF(AND(DC542&gt;0,DC542*$B$4+DJ541&lt;=$B$2*'SFV+BESS'!$I$9,DC542&gt;'SFV+BESS'!$I$7),'SFV+BESS'!$I$7,0))))</f>
        <v>0</v>
      </c>
      <c r="DE542" s="27">
        <f>IF(AND(DC542&lt;0,DJ541+DC542/$B$5&gt;$H$2,-DC542/'Carga-Descarga Año'!$B$5&lt;'SFV+BESS'!$I$7),DC542/$B$5,IF(AND(DC542&lt;0,DJ541+DC542/$B$5&gt;$H$2,-DC542/'Carga-Descarga Año'!$B$5&gt;'SFV+BESS'!$I$7),-'SFV+BESS'!$I$7,IF(AND(DC542&lt;0,DJ541+DC542/$B$5&lt;$H$2),-MIN('SFV+BESS'!$I$7,DJ541-$H$2),0)))</f>
        <v>0</v>
      </c>
      <c r="DF542" s="33"/>
      <c r="DG542" s="33">
        <f t="shared" si="594"/>
        <v>0</v>
      </c>
      <c r="DH542" s="27">
        <f t="shared" si="632"/>
        <v>0</v>
      </c>
      <c r="DI542" s="27">
        <f t="shared" si="633"/>
        <v>0</v>
      </c>
      <c r="DJ542" s="28">
        <f>IF((DJ541+DD542+DE542)&gt;=$B$2*'SFV+BESS'!$I$9, $B$2*'SFV+BESS'!$I$9, (DJ541+DD542+DE542))</f>
        <v>173.61249999999998</v>
      </c>
      <c r="DK542" s="110">
        <f t="shared" si="634"/>
        <v>0</v>
      </c>
      <c r="DP542" s="251"/>
      <c r="DQ542" s="48">
        <v>22.2083333333333</v>
      </c>
      <c r="DR542" s="33">
        <f t="shared" si="611"/>
        <v>0</v>
      </c>
      <c r="DS542" s="33">
        <f>Gen_Cons_Horario!B5656</f>
        <v>0</v>
      </c>
      <c r="DT542" s="35">
        <f t="shared" si="648"/>
        <v>0</v>
      </c>
      <c r="DU542" s="116">
        <f>IF(AND(DT542&gt;0,DT542*$B$4+EA541&lt;=$B$2*'SFV+BESS'!$I$9,DT542&lt;'SFV+BESS'!$I$7), DT542*$B$4, IF(AND(DT542&gt;0,DT542*$B$4+EA541&gt;$B$2*'SFV+BESS'!$I$9,DT542*$B$4&lt;'SFV+BESS'!$I$7),$B$2*'SFV+BESS'!$I$9-EA541,IF(AND(DT542&gt;0,DT542*$B$4+EA541&gt;$B$2*'SFV+BESS'!$I$9,DT542*$B$4&gt;'SFV+BESS'!$I$7,EA541&lt;$B$2*'SFV+BESS'!$I$9),$B$2*'SFV+BESS'!$I$9-EA541,IF(AND(DT542&gt;0,DT542*$B$4+EA541&lt;=$B$2*'SFV+BESS'!$I$9,DT542&gt;'SFV+BESS'!$I$7),'SFV+BESS'!$I$7,0))))</f>
        <v>0</v>
      </c>
      <c r="DV542" s="27">
        <f>IF(AND(DT542&lt;0,EA541+DT542/$B$5&gt;$H$2,-DT542/'Carga-Descarga Año'!$B$5&lt;'SFV+BESS'!$I$7),DT542/$B$5,IF(AND(DT542&lt;0,EA541+DT542/$B$5&gt;$H$2,-DT542/'Carga-Descarga Año'!$B$5&gt;'SFV+BESS'!$I$7),-'SFV+BESS'!$I$7,IF(AND(DT542&lt;0,EA541+DT542/$B$5&lt;$H$2),-MIN('SFV+BESS'!$I$7,EA541-$H$2),0)))</f>
        <v>0</v>
      </c>
      <c r="DW542" s="33"/>
      <c r="DX542" s="33">
        <f t="shared" si="595"/>
        <v>0</v>
      </c>
      <c r="DY542" s="27">
        <f t="shared" si="635"/>
        <v>0</v>
      </c>
      <c r="DZ542" s="27">
        <f t="shared" si="596"/>
        <v>0</v>
      </c>
      <c r="EA542" s="28">
        <f>IF((EA541+DU542+DV542)&gt;=$B$2*'SFV+BESS'!$I$9, $B$2*'SFV+BESS'!$I$9, (EA541+DU542+DV542))</f>
        <v>173.61249999999998</v>
      </c>
      <c r="EB542" s="110">
        <f t="shared" si="636"/>
        <v>0</v>
      </c>
      <c r="EG542" s="251"/>
      <c r="EH542" s="48">
        <v>22.2083333333333</v>
      </c>
      <c r="EI542" s="33">
        <f t="shared" si="612"/>
        <v>0</v>
      </c>
      <c r="EJ542" s="33">
        <f>Gen_Cons_Horario!B6400</f>
        <v>0</v>
      </c>
      <c r="EK542" s="35">
        <f t="shared" si="649"/>
        <v>0</v>
      </c>
      <c r="EL542" s="116">
        <f>IF(AND(EK542&gt;0,EK542*$B$4+ER541&lt;=$B$2*'SFV+BESS'!$I$9,EK542&lt;'SFV+BESS'!$I$7), EK542*$B$4, IF(AND(EK542&gt;0,EK542*$B$4+ER541&gt;$B$2*'SFV+BESS'!$I$9,EK542*$B$4&lt;'SFV+BESS'!$I$7),$B$2*'SFV+BESS'!$I$9-ER541,IF(AND(EK542&gt;0,EK542*$B$4+ER541&gt;$B$2*'SFV+BESS'!$I$9,EK542*$B$4&gt;'SFV+BESS'!$I$7,ER541&lt;$B$2*'SFV+BESS'!$I$9),$B$2*'SFV+BESS'!$I$9-ER541,IF(AND(EK542&gt;0,EK542*$B$4+ER541&lt;=$B$2*'SFV+BESS'!$I$9,EK542&gt;'SFV+BESS'!$I$7),'SFV+BESS'!$I$7,0))))</f>
        <v>0</v>
      </c>
      <c r="EM542" s="27">
        <f>IF(AND(EK542&lt;0,ER541+EK542/$B$5&gt;$H$2,-EK542/'Carga-Descarga Año'!$B$5&lt;'SFV+BESS'!$I$7),EK542/$B$5,IF(AND(EK542&lt;0,ER541+EK542/$B$5&gt;$H$2,-EK542/'Carga-Descarga Año'!$B$5&gt;'SFV+BESS'!$I$7),-'SFV+BESS'!$I$7,IF(AND(EK542&lt;0,ER541+EK542/$B$5&lt;$H$2),-MIN('SFV+BESS'!$I$7,ER541-$H$2),0)))</f>
        <v>0</v>
      </c>
      <c r="EN542" s="33"/>
      <c r="EO542" s="33">
        <f t="shared" si="597"/>
        <v>0</v>
      </c>
      <c r="EP542" s="27">
        <f t="shared" si="637"/>
        <v>0</v>
      </c>
      <c r="EQ542" s="27">
        <f t="shared" si="598"/>
        <v>0</v>
      </c>
      <c r="ER542" s="28">
        <f>IF((ER541+EL542+EM542)&gt;=$B$2*'SFV+BESS'!$I$9, $B$2*'SFV+BESS'!$I$9, (ER541+EL542+EM542))</f>
        <v>173.61249999999998</v>
      </c>
      <c r="ES542" s="110">
        <f t="shared" si="638"/>
        <v>0</v>
      </c>
      <c r="EX542" s="251"/>
      <c r="EY542" s="48">
        <v>22.2083333333333</v>
      </c>
      <c r="EZ542" s="33">
        <f t="shared" si="613"/>
        <v>0</v>
      </c>
      <c r="FA542" s="33">
        <f>Gen_Cons_Horario!B7120</f>
        <v>0</v>
      </c>
      <c r="FB542" s="35">
        <f t="shared" si="650"/>
        <v>0</v>
      </c>
      <c r="FC542" s="116">
        <f>IF(AND(FB542&gt;0,FB542*$B$4+FI541&lt;=$B$2*'SFV+BESS'!$I$9,FB542&lt;'SFV+BESS'!$I$7), FB542*$B$4, IF(AND(FB542&gt;0,FB542*$B$4+FI541&gt;$B$2*'SFV+BESS'!$I$9,FB542*$B$4&lt;'SFV+BESS'!$I$7),$B$2*'SFV+BESS'!$I$9-FI541,IF(AND(FB542&gt;0,FB542*$B$4+FI541&gt;$B$2*'SFV+BESS'!$I$9,FB542*$B$4&gt;'SFV+BESS'!$I$7,FI541&lt;$B$2*'SFV+BESS'!$I$9),$B$2*'SFV+BESS'!$I$9-FI541,IF(AND(FB542&gt;0,FB542*$B$4+FI541&lt;=$B$2*'SFV+BESS'!$I$9,FB542&gt;'SFV+BESS'!$I$7),'SFV+BESS'!$I$7,0))))</f>
        <v>0</v>
      </c>
      <c r="FD542" s="27">
        <f>IF(AND(FB542&lt;0,FI541+FB542/$B$5&gt;$H$2,-FB542/'Carga-Descarga Año'!$B$5&lt;'SFV+BESS'!$I$7),FB542/$B$5,IF(AND(FB542&lt;0,FI541+FB542/$B$5&gt;$H$2,-FB542/'Carga-Descarga Año'!$B$5&gt;'SFV+BESS'!$I$7),-'SFV+BESS'!$I$7,IF(AND(FB542&lt;0,FI541+FB542/$B$5&lt;$H$2),-MIN('SFV+BESS'!$I$7,FI541-$H$2),0)))</f>
        <v>0</v>
      </c>
      <c r="FE542" s="33"/>
      <c r="FF542" s="33">
        <f t="shared" si="599"/>
        <v>0</v>
      </c>
      <c r="FG542" s="27">
        <f t="shared" si="639"/>
        <v>0</v>
      </c>
      <c r="FH542" s="27">
        <f t="shared" si="600"/>
        <v>0</v>
      </c>
      <c r="FI542" s="28">
        <f>IF((FI541+FC542+FD542)&gt;=$B$2*'SFV+BESS'!$I$9, $B$2*'SFV+BESS'!$I$9, (FI541+FC542+FD542))</f>
        <v>173.61249999999998</v>
      </c>
      <c r="FJ542" s="110">
        <f t="shared" si="640"/>
        <v>0</v>
      </c>
      <c r="FO542" s="251"/>
      <c r="FP542" s="48">
        <v>22.2083333333333</v>
      </c>
      <c r="FQ542" s="33">
        <f t="shared" si="614"/>
        <v>0</v>
      </c>
      <c r="FR542" s="33">
        <f>Gen_Cons_Horario!B7864</f>
        <v>0</v>
      </c>
      <c r="FS542" s="35">
        <f t="shared" si="651"/>
        <v>0</v>
      </c>
      <c r="FT542" s="116">
        <f>IF(AND(FS542&gt;0,FS542*$B$4+FZ541&lt;=$B$2*'SFV+BESS'!$I$9,FS542&lt;'SFV+BESS'!$I$7), FS542*$B$4, IF(AND(FS542&gt;0,FS542*$B$4+FZ541&gt;$B$2*'SFV+BESS'!$I$9,FS542*$B$4&lt;'SFV+BESS'!$I$7),$B$2*'SFV+BESS'!$I$9-FZ541,IF(AND(FS542&gt;0,FS542*$B$4+FZ541&gt;$B$2*'SFV+BESS'!$I$9,FS542*$B$4&gt;'SFV+BESS'!$I$7,FZ541&lt;$B$2*'SFV+BESS'!$I$9),$B$2*'SFV+BESS'!$I$9-FZ541,IF(AND(FS542&gt;0,FS542*$B$4+FZ541&lt;=$B$2*'SFV+BESS'!$I$9,FS542&gt;'SFV+BESS'!$I$7),'SFV+BESS'!$I$7,0))))</f>
        <v>0</v>
      </c>
      <c r="FU542" s="27">
        <f>IF(AND(FS542&lt;0,FZ541+FS542/$B$5&gt;$H$2,-FS542/'Carga-Descarga Año'!$B$5&lt;'SFV+BESS'!$I$7),FS542/$B$5,IF(AND(FS542&lt;0,FZ541+FS542/$B$5&gt;$H$2,-FS542/'Carga-Descarga Año'!$B$5&gt;'SFV+BESS'!$I$7),-'SFV+BESS'!$I$7,IF(AND(FS542&lt;0,FZ541+FS542/$B$5&lt;$H$2),-MIN('SFV+BESS'!$I$7,FZ541-$H$2),0)))</f>
        <v>0</v>
      </c>
      <c r="FV542" s="33"/>
      <c r="FW542" s="33">
        <f t="shared" si="601"/>
        <v>0</v>
      </c>
      <c r="FX542" s="27">
        <f t="shared" si="641"/>
        <v>0</v>
      </c>
      <c r="FY542" s="27">
        <f t="shared" si="602"/>
        <v>0</v>
      </c>
      <c r="FZ542" s="28">
        <f>IF((FZ541+FT542+FU542)&gt;=$B$2*'SFV+BESS'!$I$9, $B$2*'SFV+BESS'!$I$9, (FZ541+FT542+FU542))</f>
        <v>173.61249999999998</v>
      </c>
      <c r="GA542" s="110">
        <f t="shared" si="642"/>
        <v>0</v>
      </c>
      <c r="GF542" s="251"/>
      <c r="GG542" s="48">
        <v>22.2083333333333</v>
      </c>
      <c r="GH542" s="33">
        <f t="shared" si="615"/>
        <v>0</v>
      </c>
      <c r="GI542" s="33">
        <f>Gen_Cons_Horario!B8584</f>
        <v>0</v>
      </c>
      <c r="GJ542" s="35">
        <f t="shared" si="657"/>
        <v>0</v>
      </c>
      <c r="GK542" s="116">
        <f>IF(AND(GJ542&gt;0,GJ542*$B$4+GQ541&lt;=$B$2*'SFV+BESS'!$I$9,GJ542&lt;'SFV+BESS'!$I$7), GJ542*$B$4, IF(AND(GJ542&gt;0,GJ542*$B$4+GQ541&gt;$B$2*'SFV+BESS'!$I$9,GJ542*$B$4&lt;'SFV+BESS'!$I$7),$B$2*'SFV+BESS'!$I$9-GQ541,IF(AND(GJ542&gt;0,GJ542*$B$4+GQ541&gt;$B$2*'SFV+BESS'!$I$9,GJ542*$B$4&gt;'SFV+BESS'!$I$7,GQ541&lt;$B$2*'SFV+BESS'!$I$9),$B$2*'SFV+BESS'!$I$9-GQ541,IF(AND(GJ542&gt;0,GJ542*$B$4+GQ541&lt;=$B$2*'SFV+BESS'!$I$9,GJ542&gt;'SFV+BESS'!$I$7),'SFV+BESS'!$I$7,0))))</f>
        <v>0</v>
      </c>
      <c r="GL542" s="27">
        <f>IF(AND(GJ542&lt;0,GQ541+GJ542/$B$5&gt;$H$2,-GJ542/'Carga-Descarga Año'!$B$5&lt;'SFV+BESS'!$I$7),GJ542/$B$5,IF(AND(GJ542&lt;0,GQ541+GJ542/$B$5&gt;$H$2,-GJ542/'Carga-Descarga Año'!$B$5&gt;'SFV+BESS'!$I$7),-'SFV+BESS'!$I$7,IF(AND(GJ542&lt;0,GQ541+GJ542/$B$5&lt;$H$2),-MIN('SFV+BESS'!$I$7,GQ541-$H$2),0)))</f>
        <v>0</v>
      </c>
      <c r="GM542" s="33"/>
      <c r="GN542" s="33">
        <f t="shared" si="603"/>
        <v>0</v>
      </c>
      <c r="GO542" s="27">
        <f t="shared" si="643"/>
        <v>0</v>
      </c>
      <c r="GP542" s="27">
        <f t="shared" si="604"/>
        <v>0</v>
      </c>
      <c r="GQ542" s="28">
        <f>IF((GQ541+GK542+GL542)&gt;=$B$2*'SFV+BESS'!$I$9, $B$2*'SFV+BESS'!$I$9, (GQ541+GK542+GL542))</f>
        <v>147.51925081816421</v>
      </c>
      <c r="GR542" s="110">
        <f t="shared" si="644"/>
        <v>0</v>
      </c>
    </row>
    <row r="543" spans="1:200">
      <c r="A543" s="249"/>
      <c r="B543" s="48">
        <v>22.25</v>
      </c>
      <c r="C543" s="38">
        <f t="shared" si="586"/>
        <v>0</v>
      </c>
      <c r="D543" s="2">
        <f>Gen_Cons_Horario!B569</f>
        <v>0</v>
      </c>
      <c r="E543" s="140">
        <f t="shared" si="616"/>
        <v>0</v>
      </c>
      <c r="F543" s="116">
        <f>IF(AND(E543&gt;0,E543*$B$4+L542&lt;=$B$2*'SFV+BESS'!$I$9,E543&lt;'SFV+BESS'!$I$7), E543*$B$4, IF(AND(E543&gt;0,E543*$B$4+L542&gt;$B$2*'SFV+BESS'!$I$9,E543*$B$4&lt;'SFV+BESS'!$I$7),$B$2*'SFV+BESS'!$I$9-L542,IF(AND(E543&gt;0,E543*$B$4+L542&gt;$B$2*'SFV+BESS'!$I$9,E543*$B$4&gt;'SFV+BESS'!$I$7,L542&lt;$B$2*'SFV+BESS'!$I$9),$B$2*'SFV+BESS'!$I$9-L542,IF(AND(E543&gt;0,E543*$B$4+L542&lt;=$B$2*'SFV+BESS'!$I$9,E543&gt;'SFV+BESS'!$I$7),'SFV+BESS'!$I$7,0))))</f>
        <v>0</v>
      </c>
      <c r="G543" s="27">
        <f>IF(AND(E543&lt;0,L542+E543/$B$5&gt;$H$2,-E543/'Carga-Descarga Año'!$B$5&lt;'SFV+BESS'!$I$7),E543/$B$5,IF(AND(E543&lt;0,L542+E543/$B$5&gt;$H$2,-E543/'Carga-Descarga Año'!$B$5&gt;'SFV+BESS'!$I$7),-'SFV+BESS'!$I$7,IF(AND(E543&lt;0,L542+E543/$B$5&lt;$H$2),-MIN('SFV+BESS'!$I$7,L542-$H$2),0)))</f>
        <v>0</v>
      </c>
      <c r="I543" s="38">
        <f t="shared" si="617"/>
        <v>0</v>
      </c>
      <c r="J543" s="27">
        <f t="shared" si="619"/>
        <v>0</v>
      </c>
      <c r="K543" s="27">
        <f t="shared" si="618"/>
        <v>0</v>
      </c>
      <c r="L543" s="28">
        <f>IF((L542+F543+G543)&gt;=$B$2*'SFV+BESS'!$I$9, $B$2*'SFV+BESS'!$I$9, (L542+F543+G543))</f>
        <v>76.811369485483823</v>
      </c>
      <c r="M543" s="110">
        <f t="shared" si="620"/>
        <v>0</v>
      </c>
      <c r="R543" s="251"/>
      <c r="S543" s="48">
        <v>22.25</v>
      </c>
      <c r="T543" s="2">
        <f t="shared" si="605"/>
        <v>0</v>
      </c>
      <c r="U543" s="2">
        <f>Gen_Cons_Horario!B1313</f>
        <v>0</v>
      </c>
      <c r="V543" s="35">
        <f t="shared" si="652"/>
        <v>0</v>
      </c>
      <c r="W543" s="116">
        <f>IF(AND(V543&gt;0,V543*$B$4+AC542&lt;=$B$2*'SFV+BESS'!$I$9,V543&lt;'SFV+BESS'!$I$7), V543*$B$4, IF(AND(V543&gt;0,V543*$B$4+AC542&gt;$B$2*'SFV+BESS'!$I$9,V543*$B$4&lt;'SFV+BESS'!$I$7),$B$2*'SFV+BESS'!$I$9-AC542,IF(AND(V543&gt;0,V543*$B$4+AC542&gt;$B$2*'SFV+BESS'!$I$9,V543*$B$4&gt;'SFV+BESS'!$I$7,AC542&lt;$B$2*'SFV+BESS'!$I$9),$B$2*'SFV+BESS'!$I$9-AC542,IF(AND(V543&gt;0,V543*$B$4+AC542&lt;=$B$2*'SFV+BESS'!$I$9,V543&gt;'SFV+BESS'!$I$7),'SFV+BESS'!$I$7,0))))</f>
        <v>0</v>
      </c>
      <c r="X543" s="27">
        <f>IF(AND(V543&lt;0,AC542+V543/$B$5&gt;$H$2,-V543/'Carga-Descarga Año'!$B$5&lt;'SFV+BESS'!$I$7),V543/$B$5,IF(AND(V543&lt;0,AC542+V543/$B$5&gt;$H$2,-V543/'Carga-Descarga Año'!$B$5&gt;'SFV+BESS'!$I$7),-'SFV+BESS'!$I$7,IF(AND(V543&lt;0,AC542+V543/$B$5&lt;$H$2),-MIN('SFV+BESS'!$I$7,AC542-$H$2),0)))</f>
        <v>0</v>
      </c>
      <c r="Z543" s="33">
        <f t="shared" si="646"/>
        <v>0</v>
      </c>
      <c r="AA543" s="27">
        <f t="shared" si="621"/>
        <v>0</v>
      </c>
      <c r="AB543" s="27">
        <f t="shared" si="645"/>
        <v>0</v>
      </c>
      <c r="AC543" s="28">
        <f>IF((AC542+W543+X543)&gt;=$B$2*'SFV+BESS'!$I$9, $B$2*'SFV+BESS'!$I$9, (AC542+W543+X543))</f>
        <v>173.61249999999998</v>
      </c>
      <c r="AD543" s="110">
        <f t="shared" si="622"/>
        <v>0</v>
      </c>
      <c r="AI543" s="251"/>
      <c r="AJ543" s="48">
        <v>22.25</v>
      </c>
      <c r="AK543" s="52">
        <f t="shared" si="606"/>
        <v>0</v>
      </c>
      <c r="AL543" s="33">
        <f>Gen_Cons_Horario!B1985</f>
        <v>0</v>
      </c>
      <c r="AM543" s="35">
        <f t="shared" si="653"/>
        <v>0</v>
      </c>
      <c r="AN543" s="116">
        <f>IF(AND(AM543&gt;0,AM543*$B$4+AT542&lt;=$B$2*'SFV+BESS'!$I$9,AM543&lt;'SFV+BESS'!$I$7), AM543*$B$4, IF(AND(AM543&gt;0,AM543*$B$4+AT542&gt;$B$2*'SFV+BESS'!$I$9,AM543*$B$4&lt;'SFV+BESS'!$I$7),$B$2*'SFV+BESS'!$I$9-AT542,IF(AND(AM543&gt;0,AM543*$B$4+AT542&gt;$B$2*'SFV+BESS'!$I$9,AM543*$B$4&gt;'SFV+BESS'!$I$7,AT542&lt;$B$2*'SFV+BESS'!$I$9),$B$2*'SFV+BESS'!$I$9-AT542,IF(AND(AM543&gt;0,AM543*$B$4+AT542&lt;=$B$2*'SFV+BESS'!$I$9,AM543&gt;'SFV+BESS'!$I$7),'SFV+BESS'!$I$7,0))))</f>
        <v>0</v>
      </c>
      <c r="AO543" s="27">
        <f>IF(AND(AM543&lt;0,AT542+AM543/$B$5&gt;$H$2,-AM543/'Carga-Descarga Año'!$B$5&lt;'SFV+BESS'!$I$7),AM543/$B$5,IF(AND(AM543&lt;0,AT542+AM543/$B$5&gt;$H$2,-AM543/'Carga-Descarga Año'!$B$5&gt;'SFV+BESS'!$I$7),-'SFV+BESS'!$I$7,IF(AND(AM543&lt;0,AT542+AM543/$B$5&lt;$H$2),-MIN('SFV+BESS'!$I$7,AT542-$H$2),0)))</f>
        <v>0</v>
      </c>
      <c r="AP543" s="33"/>
      <c r="AQ543" s="33">
        <f t="shared" si="587"/>
        <v>0</v>
      </c>
      <c r="AR543" s="27">
        <f t="shared" si="623"/>
        <v>0</v>
      </c>
      <c r="AS543" s="27">
        <f t="shared" si="588"/>
        <v>0</v>
      </c>
      <c r="AT543" s="28">
        <f>IF((AT542+AN543+AO543)&gt;=$B$2*'SFV+BESS'!$I$9, $B$2*'SFV+BESS'!$I$9, (AT542+AN543+AO543))</f>
        <v>173.61249999999998</v>
      </c>
      <c r="AU543" s="110">
        <f t="shared" si="624"/>
        <v>0</v>
      </c>
      <c r="AZ543" s="251"/>
      <c r="BA543" s="48">
        <v>22.25</v>
      </c>
      <c r="BB543" s="33">
        <f t="shared" si="607"/>
        <v>0</v>
      </c>
      <c r="BC543" s="33">
        <f>Gen_Cons_Horario!B2729</f>
        <v>0</v>
      </c>
      <c r="BD543" s="35">
        <f t="shared" si="654"/>
        <v>0</v>
      </c>
      <c r="BE543" s="116">
        <f>IF(AND(BD543&gt;0,BD543*$B$4+BK542&lt;=$B$2*'SFV+BESS'!$I$9,BD543&lt;'SFV+BESS'!$I$7), BD543*$B$4, IF(AND(BD543&gt;0,BD543*$B$4+BK542&gt;$B$2*'SFV+BESS'!$I$9,BD543*$B$4&lt;'SFV+BESS'!$I$7),$B$2*'SFV+BESS'!$I$9-BK542,IF(AND(BD543&gt;0,BD543*$B$4+BK542&gt;$B$2*'SFV+BESS'!$I$9,BD543*$B$4&gt;'SFV+BESS'!$I$7,BK542&lt;$B$2*'SFV+BESS'!$I$9),$B$2*'SFV+BESS'!$I$9-BK542,IF(AND(BD543&gt;0,BD543*$B$4+BK542&lt;=$B$2*'SFV+BESS'!$I$9,BD543&gt;'SFV+BESS'!$I$7),'SFV+BESS'!$I$7,0))))</f>
        <v>0</v>
      </c>
      <c r="BF543" s="27">
        <f>IF(AND(BD543&lt;0,BK542+BD543/$B$5&gt;$H$2,-BD543/'Carga-Descarga Año'!$B$5&lt;'SFV+BESS'!$I$7),BD543/$B$5,IF(AND(BD543&lt;0,BK542+BD543/$B$5&gt;$H$2,-BD543/'Carga-Descarga Año'!$B$5&gt;'SFV+BESS'!$I$7),-'SFV+BESS'!$I$7,IF(AND(BD543&lt;0,BK542+BD543/$B$5&lt;$H$2),-MIN('SFV+BESS'!$I$7,BK542-$H$2),0)))</f>
        <v>0</v>
      </c>
      <c r="BG543" s="33"/>
      <c r="BH543" s="33">
        <f t="shared" si="589"/>
        <v>0</v>
      </c>
      <c r="BI543" s="27">
        <f t="shared" si="625"/>
        <v>0</v>
      </c>
      <c r="BJ543" s="27">
        <f t="shared" si="590"/>
        <v>0</v>
      </c>
      <c r="BK543" s="28">
        <f>IF((BK542+BE543+BF543)&gt;=$B$2*'SFV+BESS'!$I$9, $B$2*'SFV+BESS'!$I$9, (BK542+BE543+BF543))</f>
        <v>173.61249999999998</v>
      </c>
      <c r="BL543" s="110">
        <f t="shared" si="626"/>
        <v>0</v>
      </c>
      <c r="BQ543" s="251"/>
      <c r="BR543" s="48">
        <v>22.25</v>
      </c>
      <c r="BS543" s="33">
        <f t="shared" si="608"/>
        <v>0</v>
      </c>
      <c r="BT543" s="33">
        <f>Gen_Cons_Horario!B3449</f>
        <v>0</v>
      </c>
      <c r="BU543" s="35">
        <f t="shared" si="655"/>
        <v>0</v>
      </c>
      <c r="BV543" s="116">
        <f>IF(AND(BU543&gt;0,BU543*$B$4+CB542&lt;=$B$2*'SFV+BESS'!$I$9,BU543&lt;'SFV+BESS'!$I$7), BU543*$B$4, IF(AND(BU543&gt;0,BU543*$B$4+CB542&gt;$B$2*'SFV+BESS'!$I$9,BU543*$B$4&lt;'SFV+BESS'!$I$7),$B$2*'SFV+BESS'!$I$9-CB542,IF(AND(BU543&gt;0,BU543*$B$4+CB542&gt;$B$2*'SFV+BESS'!$I$9,BU543*$B$4&gt;'SFV+BESS'!$I$7,CB542&lt;$B$2*'SFV+BESS'!$I$9),$B$2*'SFV+BESS'!$I$9-CB542,IF(AND(BU543&gt;0,BU543*$B$4+CB542&lt;=$B$2*'SFV+BESS'!$I$9,BU543&gt;'SFV+BESS'!$I$7),'SFV+BESS'!$I$7,0))))</f>
        <v>0</v>
      </c>
      <c r="BW543" s="27">
        <f>IF(AND(BU543&lt;0,CB542+BU543/$B$5&gt;$H$2,-BU543/'Carga-Descarga Año'!$B$5&lt;'SFV+BESS'!$I$7),BU543/$B$5,IF(AND(BU543&lt;0,CB542+BU543/$B$5&gt;$H$2,-BU543/'Carga-Descarga Año'!$B$5&gt;'SFV+BESS'!$I$7),-'SFV+BESS'!$I$7,IF(AND(BU543&lt;0,CB542+BU543/$B$5&lt;$H$2),-MIN('SFV+BESS'!$I$7,CB542-$H$2),0)))</f>
        <v>0</v>
      </c>
      <c r="BX543" s="33"/>
      <c r="BY543" s="33">
        <f t="shared" si="591"/>
        <v>0</v>
      </c>
      <c r="BZ543" s="27">
        <f t="shared" si="627"/>
        <v>0</v>
      </c>
      <c r="CA543" s="27">
        <f t="shared" si="628"/>
        <v>0</v>
      </c>
      <c r="CB543" s="28">
        <f>IF((CB542+BV543+BW543)&gt;=$B$2*'SFV+BESS'!$I$9, $B$2*'SFV+BESS'!$I$9, (CB542+BV543+BW543))</f>
        <v>173.61249999999998</v>
      </c>
      <c r="CC543" s="110">
        <f t="shared" si="629"/>
        <v>0</v>
      </c>
      <c r="CH543" s="251"/>
      <c r="CI543" s="48">
        <v>22.25</v>
      </c>
      <c r="CJ543" s="33">
        <f t="shared" si="609"/>
        <v>0</v>
      </c>
      <c r="CK543" s="33">
        <f>Gen_Cons_Horario!B4193</f>
        <v>0</v>
      </c>
      <c r="CL543" s="35">
        <f t="shared" si="656"/>
        <v>0</v>
      </c>
      <c r="CM543" s="116">
        <f>IF(AND(CL543&gt;0,CL543*$B$4+CS542&lt;=$B$2*'SFV+BESS'!$I$9,CL543&lt;'SFV+BESS'!$I$7), CL543*$B$4, IF(AND(CL543&gt;0,CL543*$B$4+CS542&gt;$B$2*'SFV+BESS'!$I$9,CL543*$B$4&lt;'SFV+BESS'!$I$7),$B$2*'SFV+BESS'!$I$9-CS542,IF(AND(CL543&gt;0,CL543*$B$4+CS542&gt;$B$2*'SFV+BESS'!$I$9,CL543*$B$4&gt;'SFV+BESS'!$I$7,CS542&lt;$B$2*'SFV+BESS'!$I$9),$B$2*'SFV+BESS'!$I$9-CS542,IF(AND(CL543&gt;0,CL543*$B$4+CS542&lt;=$B$2*'SFV+BESS'!$I$9,CL543&gt;'SFV+BESS'!$I$7),'SFV+BESS'!$I$7,0))))</f>
        <v>0</v>
      </c>
      <c r="CN543" s="27">
        <f>IF(AND(CL543&lt;0,CS542+CL543/$B$5&gt;$H$2,-CL543/'Carga-Descarga Año'!$B$5&lt;'SFV+BESS'!$I$7),CL543/$B$5,IF(AND(CL543&lt;0,CS542+CL543/$B$5&gt;$H$2,-CL543/'Carga-Descarga Año'!$B$5&gt;'SFV+BESS'!$I$7),-'SFV+BESS'!$I$7,IF(AND(CL543&lt;0,CS542+CL543/$B$5&lt;$H$2),-MIN('SFV+BESS'!$I$7,CS542-$H$2),0)))</f>
        <v>0</v>
      </c>
      <c r="CO543" s="33"/>
      <c r="CP543" s="33">
        <f t="shared" si="592"/>
        <v>0</v>
      </c>
      <c r="CQ543" s="27">
        <f t="shared" si="630"/>
        <v>0</v>
      </c>
      <c r="CR543" s="27">
        <f t="shared" si="593"/>
        <v>0</v>
      </c>
      <c r="CS543" s="28">
        <f>IF((CS542+CM543+CN543)&gt;=$B$2*'SFV+BESS'!$I$9, $B$2*'SFV+BESS'!$I$9, (CS542+CM543+CN543))</f>
        <v>173.61249999999998</v>
      </c>
      <c r="CT543" s="110">
        <f t="shared" si="631"/>
        <v>0</v>
      </c>
      <c r="CY543" s="251"/>
      <c r="CZ543" s="48">
        <v>22.25</v>
      </c>
      <c r="DA543" s="33">
        <f t="shared" si="610"/>
        <v>0</v>
      </c>
      <c r="DB543" s="33">
        <f>Gen_Cons_Horario!B4913</f>
        <v>0</v>
      </c>
      <c r="DC543" s="35">
        <f t="shared" si="647"/>
        <v>0</v>
      </c>
      <c r="DD543" s="116">
        <f>IF(AND(DC543&gt;0,DC543*$B$4+DJ542&lt;=$B$2*'SFV+BESS'!$I$9,DC543&lt;'SFV+BESS'!$I$7), DC543*$B$4, IF(AND(DC543&gt;0,DC543*$B$4+DJ542&gt;$B$2*'SFV+BESS'!$I$9,DC543*$B$4&lt;'SFV+BESS'!$I$7),$B$2*'SFV+BESS'!$I$9-DJ542,IF(AND(DC543&gt;0,DC543*$B$4+DJ542&gt;$B$2*'SFV+BESS'!$I$9,DC543*$B$4&gt;'SFV+BESS'!$I$7,DJ542&lt;$B$2*'SFV+BESS'!$I$9),$B$2*'SFV+BESS'!$I$9-DJ542,IF(AND(DC543&gt;0,DC543*$B$4+DJ542&lt;=$B$2*'SFV+BESS'!$I$9,DC543&gt;'SFV+BESS'!$I$7),'SFV+BESS'!$I$7,0))))</f>
        <v>0</v>
      </c>
      <c r="DE543" s="27">
        <f>IF(AND(DC543&lt;0,DJ542+DC543/$B$5&gt;$H$2,-DC543/'Carga-Descarga Año'!$B$5&lt;'SFV+BESS'!$I$7),DC543/$B$5,IF(AND(DC543&lt;0,DJ542+DC543/$B$5&gt;$H$2,-DC543/'Carga-Descarga Año'!$B$5&gt;'SFV+BESS'!$I$7),-'SFV+BESS'!$I$7,IF(AND(DC543&lt;0,DJ542+DC543/$B$5&lt;$H$2),-MIN('SFV+BESS'!$I$7,DJ542-$H$2),0)))</f>
        <v>0</v>
      </c>
      <c r="DF543" s="33"/>
      <c r="DG543" s="33">
        <f t="shared" si="594"/>
        <v>0</v>
      </c>
      <c r="DH543" s="27">
        <f t="shared" si="632"/>
        <v>0</v>
      </c>
      <c r="DI543" s="27">
        <f t="shared" si="633"/>
        <v>0</v>
      </c>
      <c r="DJ543" s="28">
        <f>IF((DJ542+DD543+DE543)&gt;=$B$2*'SFV+BESS'!$I$9, $B$2*'SFV+BESS'!$I$9, (DJ542+DD543+DE543))</f>
        <v>173.61249999999998</v>
      </c>
      <c r="DK543" s="110">
        <f t="shared" si="634"/>
        <v>0</v>
      </c>
      <c r="DP543" s="251"/>
      <c r="DQ543" s="48">
        <v>22.25</v>
      </c>
      <c r="DR543" s="33">
        <f t="shared" si="611"/>
        <v>0</v>
      </c>
      <c r="DS543" s="33">
        <f>Gen_Cons_Horario!B5657</f>
        <v>0</v>
      </c>
      <c r="DT543" s="35">
        <f t="shared" si="648"/>
        <v>0</v>
      </c>
      <c r="DU543" s="116">
        <f>IF(AND(DT543&gt;0,DT543*$B$4+EA542&lt;=$B$2*'SFV+BESS'!$I$9,DT543&lt;'SFV+BESS'!$I$7), DT543*$B$4, IF(AND(DT543&gt;0,DT543*$B$4+EA542&gt;$B$2*'SFV+BESS'!$I$9,DT543*$B$4&lt;'SFV+BESS'!$I$7),$B$2*'SFV+BESS'!$I$9-EA542,IF(AND(DT543&gt;0,DT543*$B$4+EA542&gt;$B$2*'SFV+BESS'!$I$9,DT543*$B$4&gt;'SFV+BESS'!$I$7,EA542&lt;$B$2*'SFV+BESS'!$I$9),$B$2*'SFV+BESS'!$I$9-EA542,IF(AND(DT543&gt;0,DT543*$B$4+EA542&lt;=$B$2*'SFV+BESS'!$I$9,DT543&gt;'SFV+BESS'!$I$7),'SFV+BESS'!$I$7,0))))</f>
        <v>0</v>
      </c>
      <c r="DV543" s="27">
        <f>IF(AND(DT543&lt;0,EA542+DT543/$B$5&gt;$H$2,-DT543/'Carga-Descarga Año'!$B$5&lt;'SFV+BESS'!$I$7),DT543/$B$5,IF(AND(DT543&lt;0,EA542+DT543/$B$5&gt;$H$2,-DT543/'Carga-Descarga Año'!$B$5&gt;'SFV+BESS'!$I$7),-'SFV+BESS'!$I$7,IF(AND(DT543&lt;0,EA542+DT543/$B$5&lt;$H$2),-MIN('SFV+BESS'!$I$7,EA542-$H$2),0)))</f>
        <v>0</v>
      </c>
      <c r="DW543" s="33"/>
      <c r="DX543" s="33">
        <f t="shared" si="595"/>
        <v>0</v>
      </c>
      <c r="DY543" s="27">
        <f t="shared" si="635"/>
        <v>0</v>
      </c>
      <c r="DZ543" s="27">
        <f t="shared" si="596"/>
        <v>0</v>
      </c>
      <c r="EA543" s="28">
        <f>IF((EA542+DU543+DV543)&gt;=$B$2*'SFV+BESS'!$I$9, $B$2*'SFV+BESS'!$I$9, (EA542+DU543+DV543))</f>
        <v>173.61249999999998</v>
      </c>
      <c r="EB543" s="110">
        <f t="shared" si="636"/>
        <v>0</v>
      </c>
      <c r="EG543" s="251"/>
      <c r="EH543" s="48">
        <v>22.25</v>
      </c>
      <c r="EI543" s="33">
        <f t="shared" si="612"/>
        <v>0</v>
      </c>
      <c r="EJ543" s="33">
        <f>Gen_Cons_Horario!B6401</f>
        <v>0</v>
      </c>
      <c r="EK543" s="35">
        <f t="shared" si="649"/>
        <v>0</v>
      </c>
      <c r="EL543" s="116">
        <f>IF(AND(EK543&gt;0,EK543*$B$4+ER542&lt;=$B$2*'SFV+BESS'!$I$9,EK543&lt;'SFV+BESS'!$I$7), EK543*$B$4, IF(AND(EK543&gt;0,EK543*$B$4+ER542&gt;$B$2*'SFV+BESS'!$I$9,EK543*$B$4&lt;'SFV+BESS'!$I$7),$B$2*'SFV+BESS'!$I$9-ER542,IF(AND(EK543&gt;0,EK543*$B$4+ER542&gt;$B$2*'SFV+BESS'!$I$9,EK543*$B$4&gt;'SFV+BESS'!$I$7,ER542&lt;$B$2*'SFV+BESS'!$I$9),$B$2*'SFV+BESS'!$I$9-ER542,IF(AND(EK543&gt;0,EK543*$B$4+ER542&lt;=$B$2*'SFV+BESS'!$I$9,EK543&gt;'SFV+BESS'!$I$7),'SFV+BESS'!$I$7,0))))</f>
        <v>0</v>
      </c>
      <c r="EM543" s="27">
        <f>IF(AND(EK543&lt;0,ER542+EK543/$B$5&gt;$H$2,-EK543/'Carga-Descarga Año'!$B$5&lt;'SFV+BESS'!$I$7),EK543/$B$5,IF(AND(EK543&lt;0,ER542+EK543/$B$5&gt;$H$2,-EK543/'Carga-Descarga Año'!$B$5&gt;'SFV+BESS'!$I$7),-'SFV+BESS'!$I$7,IF(AND(EK543&lt;0,ER542+EK543/$B$5&lt;$H$2),-MIN('SFV+BESS'!$I$7,ER542-$H$2),0)))</f>
        <v>0</v>
      </c>
      <c r="EN543" s="33"/>
      <c r="EO543" s="33">
        <f t="shared" si="597"/>
        <v>0</v>
      </c>
      <c r="EP543" s="27">
        <f t="shared" si="637"/>
        <v>0</v>
      </c>
      <c r="EQ543" s="27">
        <f t="shared" si="598"/>
        <v>0</v>
      </c>
      <c r="ER543" s="28">
        <f>IF((ER542+EL543+EM543)&gt;=$B$2*'SFV+BESS'!$I$9, $B$2*'SFV+BESS'!$I$9, (ER542+EL543+EM543))</f>
        <v>173.61249999999998</v>
      </c>
      <c r="ES543" s="110">
        <f t="shared" si="638"/>
        <v>0</v>
      </c>
      <c r="EX543" s="251"/>
      <c r="EY543" s="48">
        <v>22.25</v>
      </c>
      <c r="EZ543" s="33">
        <f t="shared" si="613"/>
        <v>0</v>
      </c>
      <c r="FA543" s="33">
        <f>Gen_Cons_Horario!B7121</f>
        <v>0</v>
      </c>
      <c r="FB543" s="35">
        <f t="shared" si="650"/>
        <v>0</v>
      </c>
      <c r="FC543" s="116">
        <f>IF(AND(FB543&gt;0,FB543*$B$4+FI542&lt;=$B$2*'SFV+BESS'!$I$9,FB543&lt;'SFV+BESS'!$I$7), FB543*$B$4, IF(AND(FB543&gt;0,FB543*$B$4+FI542&gt;$B$2*'SFV+BESS'!$I$9,FB543*$B$4&lt;'SFV+BESS'!$I$7),$B$2*'SFV+BESS'!$I$9-FI542,IF(AND(FB543&gt;0,FB543*$B$4+FI542&gt;$B$2*'SFV+BESS'!$I$9,FB543*$B$4&gt;'SFV+BESS'!$I$7,FI542&lt;$B$2*'SFV+BESS'!$I$9),$B$2*'SFV+BESS'!$I$9-FI542,IF(AND(FB543&gt;0,FB543*$B$4+FI542&lt;=$B$2*'SFV+BESS'!$I$9,FB543&gt;'SFV+BESS'!$I$7),'SFV+BESS'!$I$7,0))))</f>
        <v>0</v>
      </c>
      <c r="FD543" s="27">
        <f>IF(AND(FB543&lt;0,FI542+FB543/$B$5&gt;$H$2,-FB543/'Carga-Descarga Año'!$B$5&lt;'SFV+BESS'!$I$7),FB543/$B$5,IF(AND(FB543&lt;0,FI542+FB543/$B$5&gt;$H$2,-FB543/'Carga-Descarga Año'!$B$5&gt;'SFV+BESS'!$I$7),-'SFV+BESS'!$I$7,IF(AND(FB543&lt;0,FI542+FB543/$B$5&lt;$H$2),-MIN('SFV+BESS'!$I$7,FI542-$H$2),0)))</f>
        <v>0</v>
      </c>
      <c r="FE543" s="33"/>
      <c r="FF543" s="33">
        <f t="shared" si="599"/>
        <v>0</v>
      </c>
      <c r="FG543" s="27">
        <f t="shared" si="639"/>
        <v>0</v>
      </c>
      <c r="FH543" s="27">
        <f t="shared" si="600"/>
        <v>0</v>
      </c>
      <c r="FI543" s="28">
        <f>IF((FI542+FC543+FD543)&gt;=$B$2*'SFV+BESS'!$I$9, $B$2*'SFV+BESS'!$I$9, (FI542+FC543+FD543))</f>
        <v>173.61249999999998</v>
      </c>
      <c r="FJ543" s="110">
        <f t="shared" si="640"/>
        <v>0</v>
      </c>
      <c r="FO543" s="251"/>
      <c r="FP543" s="48">
        <v>22.25</v>
      </c>
      <c r="FQ543" s="33">
        <f t="shared" si="614"/>
        <v>1.7899719636822458</v>
      </c>
      <c r="FR543" s="33">
        <f>Gen_Cons_Horario!B7865</f>
        <v>0</v>
      </c>
      <c r="FS543" s="35">
        <f t="shared" si="651"/>
        <v>1.7899719636822458</v>
      </c>
      <c r="FT543" s="116">
        <f>IF(AND(FS543&gt;0,FS543*$B$4+FZ542&lt;=$B$2*'SFV+BESS'!$I$9,FS543&lt;'SFV+BESS'!$I$7), FS543*$B$4, IF(AND(FS543&gt;0,FS543*$B$4+FZ542&gt;$B$2*'SFV+BESS'!$I$9,FS543*$B$4&lt;'SFV+BESS'!$I$7),$B$2*'SFV+BESS'!$I$9-FZ542,IF(AND(FS543&gt;0,FS543*$B$4+FZ542&gt;$B$2*'SFV+BESS'!$I$9,FS543*$B$4&gt;'SFV+BESS'!$I$7,FZ542&lt;$B$2*'SFV+BESS'!$I$9),$B$2*'SFV+BESS'!$I$9-FZ542,IF(AND(FS543&gt;0,FS543*$B$4+FZ542&lt;=$B$2*'SFV+BESS'!$I$9,FS543&gt;'SFV+BESS'!$I$7),'SFV+BESS'!$I$7,0))))</f>
        <v>0</v>
      </c>
      <c r="FU543" s="27">
        <f>IF(AND(FS543&lt;0,FZ542+FS543/$B$5&gt;$H$2,-FS543/'Carga-Descarga Año'!$B$5&lt;'SFV+BESS'!$I$7),FS543/$B$5,IF(AND(FS543&lt;0,FZ542+FS543/$B$5&gt;$H$2,-FS543/'Carga-Descarga Año'!$B$5&gt;'SFV+BESS'!$I$7),-'SFV+BESS'!$I$7,IF(AND(FS543&lt;0,FZ542+FS543/$B$5&lt;$H$2),-MIN('SFV+BESS'!$I$7,FZ542-$H$2),0)))</f>
        <v>0</v>
      </c>
      <c r="FV543" s="33"/>
      <c r="FW543" s="33">
        <f t="shared" si="601"/>
        <v>0</v>
      </c>
      <c r="FX543" s="27">
        <f t="shared" si="641"/>
        <v>0</v>
      </c>
      <c r="FY543" s="27">
        <f t="shared" si="602"/>
        <v>0</v>
      </c>
      <c r="FZ543" s="28">
        <f>IF((FZ542+FT543+FU543)&gt;=$B$2*'SFV+BESS'!$I$9, $B$2*'SFV+BESS'!$I$9, (FZ542+FT543+FU543))</f>
        <v>173.61249999999998</v>
      </c>
      <c r="GA543" s="110">
        <f t="shared" si="642"/>
        <v>1.7899719636822458</v>
      </c>
      <c r="GF543" s="251"/>
      <c r="GG543" s="48">
        <v>22.25</v>
      </c>
      <c r="GH543" s="33">
        <f t="shared" si="615"/>
        <v>3.3744743042418284</v>
      </c>
      <c r="GI543" s="33">
        <f>Gen_Cons_Horario!B8585</f>
        <v>0</v>
      </c>
      <c r="GJ543" s="35">
        <f t="shared" si="657"/>
        <v>3.3744743042418284</v>
      </c>
      <c r="GK543" s="116">
        <f>IF(AND(GJ543&gt;0,GJ543*$B$4+GQ542&lt;=$B$2*'SFV+BESS'!$I$9,GJ543&lt;'SFV+BESS'!$I$7), GJ543*$B$4, IF(AND(GJ543&gt;0,GJ543*$B$4+GQ542&gt;$B$2*'SFV+BESS'!$I$9,GJ543*$B$4&lt;'SFV+BESS'!$I$7),$B$2*'SFV+BESS'!$I$9-GQ542,IF(AND(GJ543&gt;0,GJ543*$B$4+GQ542&gt;$B$2*'SFV+BESS'!$I$9,GJ543*$B$4&gt;'SFV+BESS'!$I$7,GQ542&lt;$B$2*'SFV+BESS'!$I$9),$B$2*'SFV+BESS'!$I$9-GQ542,IF(AND(GJ543&gt;0,GJ543*$B$4+GQ542&lt;=$B$2*'SFV+BESS'!$I$9,GJ543&gt;'SFV+BESS'!$I$7),'SFV+BESS'!$I$7,0))))</f>
        <v>3.2057505890297366</v>
      </c>
      <c r="GL543" s="27">
        <f>IF(AND(GJ543&lt;0,GQ542+GJ543/$B$5&gt;$H$2,-GJ543/'Carga-Descarga Año'!$B$5&lt;'SFV+BESS'!$I$7),GJ543/$B$5,IF(AND(GJ543&lt;0,GQ542+GJ543/$B$5&gt;$H$2,-GJ543/'Carga-Descarga Año'!$B$5&gt;'SFV+BESS'!$I$7),-'SFV+BESS'!$I$7,IF(AND(GJ543&lt;0,GQ542+GJ543/$B$5&lt;$H$2),-MIN('SFV+BESS'!$I$7,GQ542-$H$2),0)))</f>
        <v>0</v>
      </c>
      <c r="GM543" s="33"/>
      <c r="GN543" s="33">
        <f t="shared" si="603"/>
        <v>0</v>
      </c>
      <c r="GO543" s="27">
        <f t="shared" si="643"/>
        <v>0</v>
      </c>
      <c r="GP543" s="27">
        <f t="shared" si="604"/>
        <v>0</v>
      </c>
      <c r="GQ543" s="28">
        <f>IF((GQ542+GK543+GL543)&gt;=$B$2*'SFV+BESS'!$I$9, $B$2*'SFV+BESS'!$I$9, (GQ542+GK543+GL543))</f>
        <v>150.72500140719396</v>
      </c>
      <c r="GR543" s="110">
        <f t="shared" si="644"/>
        <v>0</v>
      </c>
    </row>
    <row r="544" spans="1:200">
      <c r="A544" s="249"/>
      <c r="B544" s="48">
        <v>22.2916666666667</v>
      </c>
      <c r="C544" s="38">
        <f t="shared" si="586"/>
        <v>31.909413679744592</v>
      </c>
      <c r="D544" s="2">
        <f>Gen_Cons_Horario!B570</f>
        <v>0</v>
      </c>
      <c r="E544" s="140">
        <f t="shared" si="616"/>
        <v>31.909413679744592</v>
      </c>
      <c r="F544" s="116">
        <f>IF(AND(E544&gt;0,E544*$B$4+L543&lt;=$B$2*'SFV+BESS'!$I$9,E544&lt;'SFV+BESS'!$I$7), E544*$B$4, IF(AND(E544&gt;0,E544*$B$4+L543&gt;$B$2*'SFV+BESS'!$I$9,E544*$B$4&lt;'SFV+BESS'!$I$7),$B$2*'SFV+BESS'!$I$9-L543,IF(AND(E544&gt;0,E544*$B$4+L543&gt;$B$2*'SFV+BESS'!$I$9,E544*$B$4&gt;'SFV+BESS'!$I$7,L543&lt;$B$2*'SFV+BESS'!$I$9),$B$2*'SFV+BESS'!$I$9-L543,IF(AND(E544&gt;0,E544*$B$4+L543&lt;=$B$2*'SFV+BESS'!$I$9,E544&gt;'SFV+BESS'!$I$7),'SFV+BESS'!$I$7,0))))</f>
        <v>30.313942995757362</v>
      </c>
      <c r="G544" s="27">
        <f>IF(AND(E544&lt;0,L543+E544/$B$5&gt;$H$2,-E544/'Carga-Descarga Año'!$B$5&lt;'SFV+BESS'!$I$7),E544/$B$5,IF(AND(E544&lt;0,L543+E544/$B$5&gt;$H$2,-E544/'Carga-Descarga Año'!$B$5&gt;'SFV+BESS'!$I$7),-'SFV+BESS'!$I$7,IF(AND(E544&lt;0,L543+E544/$B$5&lt;$H$2),-MIN('SFV+BESS'!$I$7,L543-$H$2),0)))</f>
        <v>0</v>
      </c>
      <c r="I544" s="38">
        <f t="shared" si="617"/>
        <v>0</v>
      </c>
      <c r="J544" s="27">
        <f t="shared" si="619"/>
        <v>0</v>
      </c>
      <c r="K544" s="27">
        <f t="shared" si="618"/>
        <v>0</v>
      </c>
      <c r="L544" s="28">
        <f>IF((L543+F544+G544)&gt;=$B$2*'SFV+BESS'!$I$9, $B$2*'SFV+BESS'!$I$9, (L543+F544+G544))</f>
        <v>107.12531248124118</v>
      </c>
      <c r="M544" s="110">
        <f t="shared" si="620"/>
        <v>0</v>
      </c>
      <c r="R544" s="251"/>
      <c r="S544" s="48">
        <v>22.2916666666667</v>
      </c>
      <c r="T544" s="2">
        <f t="shared" si="605"/>
        <v>11.29025511961377</v>
      </c>
      <c r="U544" s="2">
        <f>Gen_Cons_Horario!B1314</f>
        <v>0</v>
      </c>
      <c r="V544" s="35">
        <f t="shared" si="652"/>
        <v>11.29025511961377</v>
      </c>
      <c r="W544" s="116">
        <f>IF(AND(V544&gt;0,V544*$B$4+AC543&lt;=$B$2*'SFV+BESS'!$I$9,V544&lt;'SFV+BESS'!$I$7), V544*$B$4, IF(AND(V544&gt;0,V544*$B$4+AC543&gt;$B$2*'SFV+BESS'!$I$9,V544*$B$4&lt;'SFV+BESS'!$I$7),$B$2*'SFV+BESS'!$I$9-AC543,IF(AND(V544&gt;0,V544*$B$4+AC543&gt;$B$2*'SFV+BESS'!$I$9,V544*$B$4&gt;'SFV+BESS'!$I$7,AC543&lt;$B$2*'SFV+BESS'!$I$9),$B$2*'SFV+BESS'!$I$9-AC543,IF(AND(V544&gt;0,V544*$B$4+AC543&lt;=$B$2*'SFV+BESS'!$I$9,V544&gt;'SFV+BESS'!$I$7),'SFV+BESS'!$I$7,0))))</f>
        <v>0</v>
      </c>
      <c r="X544" s="27">
        <f>IF(AND(V544&lt;0,AC543+V544/$B$5&gt;$H$2,-V544/'Carga-Descarga Año'!$B$5&lt;'SFV+BESS'!$I$7),V544/$B$5,IF(AND(V544&lt;0,AC543+V544/$B$5&gt;$H$2,-V544/'Carga-Descarga Año'!$B$5&gt;'SFV+BESS'!$I$7),-'SFV+BESS'!$I$7,IF(AND(V544&lt;0,AC543+V544/$B$5&lt;$H$2),-MIN('SFV+BESS'!$I$7,AC543-$H$2),0)))</f>
        <v>0</v>
      </c>
      <c r="Z544" s="33">
        <f t="shared" si="646"/>
        <v>0</v>
      </c>
      <c r="AA544" s="27">
        <f t="shared" si="621"/>
        <v>0</v>
      </c>
      <c r="AB544" s="27">
        <f t="shared" si="645"/>
        <v>0</v>
      </c>
      <c r="AC544" s="28">
        <f>IF((AC543+W544+X544)&gt;=$B$2*'SFV+BESS'!$I$9, $B$2*'SFV+BESS'!$I$9, (AC543+W544+X544))</f>
        <v>173.61249999999998</v>
      </c>
      <c r="AD544" s="110">
        <f t="shared" si="622"/>
        <v>11.29025511961377</v>
      </c>
      <c r="AI544" s="251"/>
      <c r="AJ544" s="48">
        <v>22.2916666666667</v>
      </c>
      <c r="AK544" s="52">
        <f t="shared" si="606"/>
        <v>0</v>
      </c>
      <c r="AL544" s="33">
        <f>Gen_Cons_Horario!B1986</f>
        <v>0</v>
      </c>
      <c r="AM544" s="35">
        <f t="shared" si="653"/>
        <v>0</v>
      </c>
      <c r="AN544" s="116">
        <f>IF(AND(AM544&gt;0,AM544*$B$4+AT543&lt;=$B$2*'SFV+BESS'!$I$9,AM544&lt;'SFV+BESS'!$I$7), AM544*$B$4, IF(AND(AM544&gt;0,AM544*$B$4+AT543&gt;$B$2*'SFV+BESS'!$I$9,AM544*$B$4&lt;'SFV+BESS'!$I$7),$B$2*'SFV+BESS'!$I$9-AT543,IF(AND(AM544&gt;0,AM544*$B$4+AT543&gt;$B$2*'SFV+BESS'!$I$9,AM544*$B$4&gt;'SFV+BESS'!$I$7,AT543&lt;$B$2*'SFV+BESS'!$I$9),$B$2*'SFV+BESS'!$I$9-AT543,IF(AND(AM544&gt;0,AM544*$B$4+AT543&lt;=$B$2*'SFV+BESS'!$I$9,AM544&gt;'SFV+BESS'!$I$7),'SFV+BESS'!$I$7,0))))</f>
        <v>0</v>
      </c>
      <c r="AO544" s="27">
        <f>IF(AND(AM544&lt;0,AT543+AM544/$B$5&gt;$H$2,-AM544/'Carga-Descarga Año'!$B$5&lt;'SFV+BESS'!$I$7),AM544/$B$5,IF(AND(AM544&lt;0,AT543+AM544/$B$5&gt;$H$2,-AM544/'Carga-Descarga Año'!$B$5&gt;'SFV+BESS'!$I$7),-'SFV+BESS'!$I$7,IF(AND(AM544&lt;0,AT543+AM544/$B$5&lt;$H$2),-MIN('SFV+BESS'!$I$7,AT543-$H$2),0)))</f>
        <v>0</v>
      </c>
      <c r="AP544" s="33"/>
      <c r="AQ544" s="33">
        <f t="shared" si="587"/>
        <v>0</v>
      </c>
      <c r="AR544" s="27">
        <f t="shared" si="623"/>
        <v>0</v>
      </c>
      <c r="AS544" s="27">
        <f t="shared" si="588"/>
        <v>0</v>
      </c>
      <c r="AT544" s="28">
        <f>IF((AT543+AN544+AO544)&gt;=$B$2*'SFV+BESS'!$I$9, $B$2*'SFV+BESS'!$I$9, (AT543+AN544+AO544))</f>
        <v>173.61249999999998</v>
      </c>
      <c r="AU544" s="110">
        <f t="shared" si="624"/>
        <v>0</v>
      </c>
      <c r="AZ544" s="251"/>
      <c r="BA544" s="48">
        <v>22.2916666666667</v>
      </c>
      <c r="BB544" s="33">
        <f t="shared" si="607"/>
        <v>0</v>
      </c>
      <c r="BC544" s="33">
        <f>Gen_Cons_Horario!B2730</f>
        <v>0</v>
      </c>
      <c r="BD544" s="35">
        <f t="shared" si="654"/>
        <v>0</v>
      </c>
      <c r="BE544" s="116">
        <f>IF(AND(BD544&gt;0,BD544*$B$4+BK543&lt;=$B$2*'SFV+BESS'!$I$9,BD544&lt;'SFV+BESS'!$I$7), BD544*$B$4, IF(AND(BD544&gt;0,BD544*$B$4+BK543&gt;$B$2*'SFV+BESS'!$I$9,BD544*$B$4&lt;'SFV+BESS'!$I$7),$B$2*'SFV+BESS'!$I$9-BK543,IF(AND(BD544&gt;0,BD544*$B$4+BK543&gt;$B$2*'SFV+BESS'!$I$9,BD544*$B$4&gt;'SFV+BESS'!$I$7,BK543&lt;$B$2*'SFV+BESS'!$I$9),$B$2*'SFV+BESS'!$I$9-BK543,IF(AND(BD544&gt;0,BD544*$B$4+BK543&lt;=$B$2*'SFV+BESS'!$I$9,BD544&gt;'SFV+BESS'!$I$7),'SFV+BESS'!$I$7,0))))</f>
        <v>0</v>
      </c>
      <c r="BF544" s="27">
        <f>IF(AND(BD544&lt;0,BK543+BD544/$B$5&gt;$H$2,-BD544/'Carga-Descarga Año'!$B$5&lt;'SFV+BESS'!$I$7),BD544/$B$5,IF(AND(BD544&lt;0,BK543+BD544/$B$5&gt;$H$2,-BD544/'Carga-Descarga Año'!$B$5&gt;'SFV+BESS'!$I$7),-'SFV+BESS'!$I$7,IF(AND(BD544&lt;0,BK543+BD544/$B$5&lt;$H$2),-MIN('SFV+BESS'!$I$7,BK543-$H$2),0)))</f>
        <v>0</v>
      </c>
      <c r="BG544" s="33"/>
      <c r="BH544" s="33">
        <f t="shared" si="589"/>
        <v>0</v>
      </c>
      <c r="BI544" s="27">
        <f t="shared" si="625"/>
        <v>0</v>
      </c>
      <c r="BJ544" s="27">
        <f t="shared" si="590"/>
        <v>0</v>
      </c>
      <c r="BK544" s="28">
        <f>IF((BK543+BE544+BF544)&gt;=$B$2*'SFV+BESS'!$I$9, $B$2*'SFV+BESS'!$I$9, (BK543+BE544+BF544))</f>
        <v>173.61249999999998</v>
      </c>
      <c r="BL544" s="110">
        <f t="shared" si="626"/>
        <v>0</v>
      </c>
      <c r="BQ544" s="251"/>
      <c r="BR544" s="48">
        <v>22.2916666666667</v>
      </c>
      <c r="BS544" s="33">
        <f t="shared" si="608"/>
        <v>0</v>
      </c>
      <c r="BT544" s="33">
        <f>Gen_Cons_Horario!B3450</f>
        <v>0</v>
      </c>
      <c r="BU544" s="35">
        <f t="shared" si="655"/>
        <v>0</v>
      </c>
      <c r="BV544" s="116">
        <f>IF(AND(BU544&gt;0,BU544*$B$4+CB543&lt;=$B$2*'SFV+BESS'!$I$9,BU544&lt;'SFV+BESS'!$I$7), BU544*$B$4, IF(AND(BU544&gt;0,BU544*$B$4+CB543&gt;$B$2*'SFV+BESS'!$I$9,BU544*$B$4&lt;'SFV+BESS'!$I$7),$B$2*'SFV+BESS'!$I$9-CB543,IF(AND(BU544&gt;0,BU544*$B$4+CB543&gt;$B$2*'SFV+BESS'!$I$9,BU544*$B$4&gt;'SFV+BESS'!$I$7,CB543&lt;$B$2*'SFV+BESS'!$I$9),$B$2*'SFV+BESS'!$I$9-CB543,IF(AND(BU544&gt;0,BU544*$B$4+CB543&lt;=$B$2*'SFV+BESS'!$I$9,BU544&gt;'SFV+BESS'!$I$7),'SFV+BESS'!$I$7,0))))</f>
        <v>0</v>
      </c>
      <c r="BW544" s="27">
        <f>IF(AND(BU544&lt;0,CB543+BU544/$B$5&gt;$H$2,-BU544/'Carga-Descarga Año'!$B$5&lt;'SFV+BESS'!$I$7),BU544/$B$5,IF(AND(BU544&lt;0,CB543+BU544/$B$5&gt;$H$2,-BU544/'Carga-Descarga Año'!$B$5&gt;'SFV+BESS'!$I$7),-'SFV+BESS'!$I$7,IF(AND(BU544&lt;0,CB543+BU544/$B$5&lt;$H$2),-MIN('SFV+BESS'!$I$7,CB543-$H$2),0)))</f>
        <v>0</v>
      </c>
      <c r="BX544" s="33"/>
      <c r="BY544" s="33">
        <f t="shared" si="591"/>
        <v>0</v>
      </c>
      <c r="BZ544" s="27">
        <f t="shared" si="627"/>
        <v>0</v>
      </c>
      <c r="CA544" s="27">
        <f t="shared" si="628"/>
        <v>0</v>
      </c>
      <c r="CB544" s="28">
        <f>IF((CB543+BV544+BW544)&gt;=$B$2*'SFV+BESS'!$I$9, $B$2*'SFV+BESS'!$I$9, (CB543+BV544+BW544))</f>
        <v>173.61249999999998</v>
      </c>
      <c r="CC544" s="110">
        <f t="shared" si="629"/>
        <v>0</v>
      </c>
      <c r="CH544" s="251"/>
      <c r="CI544" s="48">
        <v>22.2916666666667</v>
      </c>
      <c r="CJ544" s="33">
        <f t="shared" si="609"/>
        <v>0</v>
      </c>
      <c r="CK544" s="33">
        <f>Gen_Cons_Horario!B4194</f>
        <v>0</v>
      </c>
      <c r="CL544" s="35">
        <f t="shared" si="656"/>
        <v>0</v>
      </c>
      <c r="CM544" s="116">
        <f>IF(AND(CL544&gt;0,CL544*$B$4+CS543&lt;=$B$2*'SFV+BESS'!$I$9,CL544&lt;'SFV+BESS'!$I$7), CL544*$B$4, IF(AND(CL544&gt;0,CL544*$B$4+CS543&gt;$B$2*'SFV+BESS'!$I$9,CL544*$B$4&lt;'SFV+BESS'!$I$7),$B$2*'SFV+BESS'!$I$9-CS543,IF(AND(CL544&gt;0,CL544*$B$4+CS543&gt;$B$2*'SFV+BESS'!$I$9,CL544*$B$4&gt;'SFV+BESS'!$I$7,CS543&lt;$B$2*'SFV+BESS'!$I$9),$B$2*'SFV+BESS'!$I$9-CS543,IF(AND(CL544&gt;0,CL544*$B$4+CS543&lt;=$B$2*'SFV+BESS'!$I$9,CL544&gt;'SFV+BESS'!$I$7),'SFV+BESS'!$I$7,0))))</f>
        <v>0</v>
      </c>
      <c r="CN544" s="27">
        <f>IF(AND(CL544&lt;0,CS543+CL544/$B$5&gt;$H$2,-CL544/'Carga-Descarga Año'!$B$5&lt;'SFV+BESS'!$I$7),CL544/$B$5,IF(AND(CL544&lt;0,CS543+CL544/$B$5&gt;$H$2,-CL544/'Carga-Descarga Año'!$B$5&gt;'SFV+BESS'!$I$7),-'SFV+BESS'!$I$7,IF(AND(CL544&lt;0,CS543+CL544/$B$5&lt;$H$2),-MIN('SFV+BESS'!$I$7,CS543-$H$2),0)))</f>
        <v>0</v>
      </c>
      <c r="CO544" s="33"/>
      <c r="CP544" s="33">
        <f t="shared" si="592"/>
        <v>0</v>
      </c>
      <c r="CQ544" s="27">
        <f t="shared" si="630"/>
        <v>0</v>
      </c>
      <c r="CR544" s="27">
        <f t="shared" si="593"/>
        <v>0</v>
      </c>
      <c r="CS544" s="28">
        <f>IF((CS543+CM544+CN544)&gt;=$B$2*'SFV+BESS'!$I$9, $B$2*'SFV+BESS'!$I$9, (CS543+CM544+CN544))</f>
        <v>173.61249999999998</v>
      </c>
      <c r="CT544" s="110">
        <f t="shared" si="631"/>
        <v>0</v>
      </c>
      <c r="CY544" s="251"/>
      <c r="CZ544" s="48">
        <v>22.2916666666667</v>
      </c>
      <c r="DA544" s="33">
        <f t="shared" si="610"/>
        <v>0</v>
      </c>
      <c r="DB544" s="33">
        <f>Gen_Cons_Horario!B4914</f>
        <v>0</v>
      </c>
      <c r="DC544" s="35">
        <f t="shared" si="647"/>
        <v>0</v>
      </c>
      <c r="DD544" s="116">
        <f>IF(AND(DC544&gt;0,DC544*$B$4+DJ543&lt;=$B$2*'SFV+BESS'!$I$9,DC544&lt;'SFV+BESS'!$I$7), DC544*$B$4, IF(AND(DC544&gt;0,DC544*$B$4+DJ543&gt;$B$2*'SFV+BESS'!$I$9,DC544*$B$4&lt;'SFV+BESS'!$I$7),$B$2*'SFV+BESS'!$I$9-DJ543,IF(AND(DC544&gt;0,DC544*$B$4+DJ543&gt;$B$2*'SFV+BESS'!$I$9,DC544*$B$4&gt;'SFV+BESS'!$I$7,DJ543&lt;$B$2*'SFV+BESS'!$I$9),$B$2*'SFV+BESS'!$I$9-DJ543,IF(AND(DC544&gt;0,DC544*$B$4+DJ543&lt;=$B$2*'SFV+BESS'!$I$9,DC544&gt;'SFV+BESS'!$I$7),'SFV+BESS'!$I$7,0))))</f>
        <v>0</v>
      </c>
      <c r="DE544" s="27">
        <f>IF(AND(DC544&lt;0,DJ543+DC544/$B$5&gt;$H$2,-DC544/'Carga-Descarga Año'!$B$5&lt;'SFV+BESS'!$I$7),DC544/$B$5,IF(AND(DC544&lt;0,DJ543+DC544/$B$5&gt;$H$2,-DC544/'Carga-Descarga Año'!$B$5&gt;'SFV+BESS'!$I$7),-'SFV+BESS'!$I$7,IF(AND(DC544&lt;0,DJ543+DC544/$B$5&lt;$H$2),-MIN('SFV+BESS'!$I$7,DJ543-$H$2),0)))</f>
        <v>0</v>
      </c>
      <c r="DF544" s="33"/>
      <c r="DG544" s="33">
        <f t="shared" si="594"/>
        <v>0</v>
      </c>
      <c r="DH544" s="27">
        <f t="shared" si="632"/>
        <v>0</v>
      </c>
      <c r="DI544" s="27">
        <f t="shared" si="633"/>
        <v>0</v>
      </c>
      <c r="DJ544" s="28">
        <f>IF((DJ543+DD544+DE544)&gt;=$B$2*'SFV+BESS'!$I$9, $B$2*'SFV+BESS'!$I$9, (DJ543+DD544+DE544))</f>
        <v>173.61249999999998</v>
      </c>
      <c r="DK544" s="110">
        <f t="shared" si="634"/>
        <v>0</v>
      </c>
      <c r="DP544" s="251"/>
      <c r="DQ544" s="48">
        <v>22.2916666666667</v>
      </c>
      <c r="DR544" s="33">
        <f t="shared" si="611"/>
        <v>0</v>
      </c>
      <c r="DS544" s="33">
        <f>Gen_Cons_Horario!B5658</f>
        <v>0</v>
      </c>
      <c r="DT544" s="35">
        <f t="shared" si="648"/>
        <v>0</v>
      </c>
      <c r="DU544" s="116">
        <f>IF(AND(DT544&gt;0,DT544*$B$4+EA543&lt;=$B$2*'SFV+BESS'!$I$9,DT544&lt;'SFV+BESS'!$I$7), DT544*$B$4, IF(AND(DT544&gt;0,DT544*$B$4+EA543&gt;$B$2*'SFV+BESS'!$I$9,DT544*$B$4&lt;'SFV+BESS'!$I$7),$B$2*'SFV+BESS'!$I$9-EA543,IF(AND(DT544&gt;0,DT544*$B$4+EA543&gt;$B$2*'SFV+BESS'!$I$9,DT544*$B$4&gt;'SFV+BESS'!$I$7,EA543&lt;$B$2*'SFV+BESS'!$I$9),$B$2*'SFV+BESS'!$I$9-EA543,IF(AND(DT544&gt;0,DT544*$B$4+EA543&lt;=$B$2*'SFV+BESS'!$I$9,DT544&gt;'SFV+BESS'!$I$7),'SFV+BESS'!$I$7,0))))</f>
        <v>0</v>
      </c>
      <c r="DV544" s="27">
        <f>IF(AND(DT544&lt;0,EA543+DT544/$B$5&gt;$H$2,-DT544/'Carga-Descarga Año'!$B$5&lt;'SFV+BESS'!$I$7),DT544/$B$5,IF(AND(DT544&lt;0,EA543+DT544/$B$5&gt;$H$2,-DT544/'Carga-Descarga Año'!$B$5&gt;'SFV+BESS'!$I$7),-'SFV+BESS'!$I$7,IF(AND(DT544&lt;0,EA543+DT544/$B$5&lt;$H$2),-MIN('SFV+BESS'!$I$7,EA543-$H$2),0)))</f>
        <v>0</v>
      </c>
      <c r="DW544" s="33"/>
      <c r="DX544" s="33">
        <f t="shared" si="595"/>
        <v>0</v>
      </c>
      <c r="DY544" s="27">
        <f t="shared" si="635"/>
        <v>0</v>
      </c>
      <c r="DZ544" s="27">
        <f t="shared" si="596"/>
        <v>0</v>
      </c>
      <c r="EA544" s="28">
        <f>IF((EA543+DU544+DV544)&gt;=$B$2*'SFV+BESS'!$I$9, $B$2*'SFV+BESS'!$I$9, (EA543+DU544+DV544))</f>
        <v>173.61249999999998</v>
      </c>
      <c r="EB544" s="110">
        <f t="shared" si="636"/>
        <v>0</v>
      </c>
      <c r="EG544" s="251"/>
      <c r="EH544" s="48">
        <v>22.2916666666667</v>
      </c>
      <c r="EI544" s="33">
        <f t="shared" si="612"/>
        <v>0</v>
      </c>
      <c r="EJ544" s="33">
        <f>Gen_Cons_Horario!B6402</f>
        <v>0</v>
      </c>
      <c r="EK544" s="35">
        <f t="shared" si="649"/>
        <v>0</v>
      </c>
      <c r="EL544" s="116">
        <f>IF(AND(EK544&gt;0,EK544*$B$4+ER543&lt;=$B$2*'SFV+BESS'!$I$9,EK544&lt;'SFV+BESS'!$I$7), EK544*$B$4, IF(AND(EK544&gt;0,EK544*$B$4+ER543&gt;$B$2*'SFV+BESS'!$I$9,EK544*$B$4&lt;'SFV+BESS'!$I$7),$B$2*'SFV+BESS'!$I$9-ER543,IF(AND(EK544&gt;0,EK544*$B$4+ER543&gt;$B$2*'SFV+BESS'!$I$9,EK544*$B$4&gt;'SFV+BESS'!$I$7,ER543&lt;$B$2*'SFV+BESS'!$I$9),$B$2*'SFV+BESS'!$I$9-ER543,IF(AND(EK544&gt;0,EK544*$B$4+ER543&lt;=$B$2*'SFV+BESS'!$I$9,EK544&gt;'SFV+BESS'!$I$7),'SFV+BESS'!$I$7,0))))</f>
        <v>0</v>
      </c>
      <c r="EM544" s="27">
        <f>IF(AND(EK544&lt;0,ER543+EK544/$B$5&gt;$H$2,-EK544/'Carga-Descarga Año'!$B$5&lt;'SFV+BESS'!$I$7),EK544/$B$5,IF(AND(EK544&lt;0,ER543+EK544/$B$5&gt;$H$2,-EK544/'Carga-Descarga Año'!$B$5&gt;'SFV+BESS'!$I$7),-'SFV+BESS'!$I$7,IF(AND(EK544&lt;0,ER543+EK544/$B$5&lt;$H$2),-MIN('SFV+BESS'!$I$7,ER543-$H$2),0)))</f>
        <v>0</v>
      </c>
      <c r="EN544" s="33"/>
      <c r="EO544" s="33">
        <f t="shared" si="597"/>
        <v>0</v>
      </c>
      <c r="EP544" s="27">
        <f t="shared" si="637"/>
        <v>0</v>
      </c>
      <c r="EQ544" s="27">
        <f t="shared" si="598"/>
        <v>0</v>
      </c>
      <c r="ER544" s="28">
        <f>IF((ER543+EL544+EM544)&gt;=$B$2*'SFV+BESS'!$I$9, $B$2*'SFV+BESS'!$I$9, (ER543+EL544+EM544))</f>
        <v>173.61249999999998</v>
      </c>
      <c r="ES544" s="110">
        <f t="shared" si="638"/>
        <v>0</v>
      </c>
      <c r="EX544" s="251"/>
      <c r="EY544" s="48">
        <v>22.2916666666667</v>
      </c>
      <c r="EZ544" s="33">
        <f t="shared" si="613"/>
        <v>20.231242549735406</v>
      </c>
      <c r="FA544" s="33">
        <f>Gen_Cons_Horario!B7122</f>
        <v>0</v>
      </c>
      <c r="FB544" s="35">
        <f t="shared" si="650"/>
        <v>20.231242549735406</v>
      </c>
      <c r="FC544" s="116">
        <f>IF(AND(FB544&gt;0,FB544*$B$4+FI543&lt;=$B$2*'SFV+BESS'!$I$9,FB544&lt;'SFV+BESS'!$I$7), FB544*$B$4, IF(AND(FB544&gt;0,FB544*$B$4+FI543&gt;$B$2*'SFV+BESS'!$I$9,FB544*$B$4&lt;'SFV+BESS'!$I$7),$B$2*'SFV+BESS'!$I$9-FI543,IF(AND(FB544&gt;0,FB544*$B$4+FI543&gt;$B$2*'SFV+BESS'!$I$9,FB544*$B$4&gt;'SFV+BESS'!$I$7,FI543&lt;$B$2*'SFV+BESS'!$I$9),$B$2*'SFV+BESS'!$I$9-FI543,IF(AND(FB544&gt;0,FB544*$B$4+FI543&lt;=$B$2*'SFV+BESS'!$I$9,FB544&gt;'SFV+BESS'!$I$7),'SFV+BESS'!$I$7,0))))</f>
        <v>0</v>
      </c>
      <c r="FD544" s="27">
        <f>IF(AND(FB544&lt;0,FI543+FB544/$B$5&gt;$H$2,-FB544/'Carga-Descarga Año'!$B$5&lt;'SFV+BESS'!$I$7),FB544/$B$5,IF(AND(FB544&lt;0,FI543+FB544/$B$5&gt;$H$2,-FB544/'Carga-Descarga Año'!$B$5&gt;'SFV+BESS'!$I$7),-'SFV+BESS'!$I$7,IF(AND(FB544&lt;0,FI543+FB544/$B$5&lt;$H$2),-MIN('SFV+BESS'!$I$7,FI543-$H$2),0)))</f>
        <v>0</v>
      </c>
      <c r="FE544" s="33"/>
      <c r="FF544" s="33">
        <f t="shared" si="599"/>
        <v>0</v>
      </c>
      <c r="FG544" s="27">
        <f t="shared" si="639"/>
        <v>0</v>
      </c>
      <c r="FH544" s="27">
        <f t="shared" si="600"/>
        <v>0</v>
      </c>
      <c r="FI544" s="28">
        <f>IF((FI543+FC544+FD544)&gt;=$B$2*'SFV+BESS'!$I$9, $B$2*'SFV+BESS'!$I$9, (FI543+FC544+FD544))</f>
        <v>173.61249999999998</v>
      </c>
      <c r="FJ544" s="110">
        <f t="shared" si="640"/>
        <v>20.231242549735406</v>
      </c>
      <c r="FO544" s="251"/>
      <c r="FP544" s="48">
        <v>22.2916666666667</v>
      </c>
      <c r="FQ544" s="33">
        <f t="shared" si="614"/>
        <v>47.678344123536192</v>
      </c>
      <c r="FR544" s="33">
        <f>Gen_Cons_Horario!B7866</f>
        <v>0</v>
      </c>
      <c r="FS544" s="35">
        <f t="shared" si="651"/>
        <v>47.678344123536192</v>
      </c>
      <c r="FT544" s="116">
        <f>IF(AND(FS544&gt;0,FS544*$B$4+FZ543&lt;=$B$2*'SFV+BESS'!$I$9,FS544&lt;'SFV+BESS'!$I$7), FS544*$B$4, IF(AND(FS544&gt;0,FS544*$B$4+FZ543&gt;$B$2*'SFV+BESS'!$I$9,FS544*$B$4&lt;'SFV+BESS'!$I$7),$B$2*'SFV+BESS'!$I$9-FZ543,IF(AND(FS544&gt;0,FS544*$B$4+FZ543&gt;$B$2*'SFV+BESS'!$I$9,FS544*$B$4&gt;'SFV+BESS'!$I$7,FZ543&lt;$B$2*'SFV+BESS'!$I$9),$B$2*'SFV+BESS'!$I$9-FZ543,IF(AND(FS544&gt;0,FS544*$B$4+FZ543&lt;=$B$2*'SFV+BESS'!$I$9,FS544&gt;'SFV+BESS'!$I$7),'SFV+BESS'!$I$7,0))))</f>
        <v>0</v>
      </c>
      <c r="FU544" s="27">
        <f>IF(AND(FS544&lt;0,FZ543+FS544/$B$5&gt;$H$2,-FS544/'Carga-Descarga Año'!$B$5&lt;'SFV+BESS'!$I$7),FS544/$B$5,IF(AND(FS544&lt;0,FZ543+FS544/$B$5&gt;$H$2,-FS544/'Carga-Descarga Año'!$B$5&gt;'SFV+BESS'!$I$7),-'SFV+BESS'!$I$7,IF(AND(FS544&lt;0,FZ543+FS544/$B$5&lt;$H$2),-MIN('SFV+BESS'!$I$7,FZ543-$H$2),0)))</f>
        <v>0</v>
      </c>
      <c r="FV544" s="33"/>
      <c r="FW544" s="33">
        <f t="shared" si="601"/>
        <v>0</v>
      </c>
      <c r="FX544" s="27">
        <f t="shared" si="641"/>
        <v>0</v>
      </c>
      <c r="FY544" s="27">
        <f t="shared" si="602"/>
        <v>0</v>
      </c>
      <c r="FZ544" s="28">
        <f>IF((FZ543+FT544+FU544)&gt;=$B$2*'SFV+BESS'!$I$9, $B$2*'SFV+BESS'!$I$9, (FZ543+FT544+FU544))</f>
        <v>173.61249999999998</v>
      </c>
      <c r="GA544" s="110">
        <f t="shared" si="642"/>
        <v>47.678344123536192</v>
      </c>
      <c r="GF544" s="251"/>
      <c r="GG544" s="48">
        <v>22.2916666666667</v>
      </c>
      <c r="GH544" s="33">
        <f t="shared" si="615"/>
        <v>47.68278908167801</v>
      </c>
      <c r="GI544" s="33">
        <f>Gen_Cons_Horario!B8586</f>
        <v>0</v>
      </c>
      <c r="GJ544" s="35">
        <f t="shared" si="657"/>
        <v>47.68278908167801</v>
      </c>
      <c r="GK544" s="116">
        <f>IF(AND(GJ544&gt;0,GJ544*$B$4+GQ543&lt;=$B$2*'SFV+BESS'!$I$9,GJ544&lt;'SFV+BESS'!$I$7), GJ544*$B$4, IF(AND(GJ544&gt;0,GJ544*$B$4+GQ543&gt;$B$2*'SFV+BESS'!$I$9,GJ544*$B$4&lt;'SFV+BESS'!$I$7),$B$2*'SFV+BESS'!$I$9-GQ543,IF(AND(GJ544&gt;0,GJ544*$B$4+GQ543&gt;$B$2*'SFV+BESS'!$I$9,GJ544*$B$4&gt;'SFV+BESS'!$I$7,GQ543&lt;$B$2*'SFV+BESS'!$I$9),$B$2*'SFV+BESS'!$I$9-GQ543,IF(AND(GJ544&gt;0,GJ544*$B$4+GQ543&lt;=$B$2*'SFV+BESS'!$I$9,GJ544&gt;'SFV+BESS'!$I$7),'SFV+BESS'!$I$7,0))))</f>
        <v>22.887498592806025</v>
      </c>
      <c r="GL544" s="27">
        <f>IF(AND(GJ544&lt;0,GQ543+GJ544/$B$5&gt;$H$2,-GJ544/'Carga-Descarga Año'!$B$5&lt;'SFV+BESS'!$I$7),GJ544/$B$5,IF(AND(GJ544&lt;0,GQ543+GJ544/$B$5&gt;$H$2,-GJ544/'Carga-Descarga Año'!$B$5&gt;'SFV+BESS'!$I$7),-'SFV+BESS'!$I$7,IF(AND(GJ544&lt;0,GQ543+GJ544/$B$5&lt;$H$2),-MIN('SFV+BESS'!$I$7,GQ543-$H$2),0)))</f>
        <v>0</v>
      </c>
      <c r="GM544" s="33"/>
      <c r="GN544" s="33">
        <f t="shared" si="603"/>
        <v>0</v>
      </c>
      <c r="GO544" s="27">
        <f t="shared" si="643"/>
        <v>0</v>
      </c>
      <c r="GP544" s="27">
        <f t="shared" si="604"/>
        <v>0</v>
      </c>
      <c r="GQ544" s="28">
        <f>IF((GQ543+GK544+GL544)&gt;=$B$2*'SFV+BESS'!$I$9, $B$2*'SFV+BESS'!$I$9, (GQ543+GK544+GL544))</f>
        <v>173.61249999999998</v>
      </c>
      <c r="GR544" s="110">
        <f t="shared" si="644"/>
        <v>23.590685299776929</v>
      </c>
    </row>
    <row r="545" spans="1:200">
      <c r="A545" s="249"/>
      <c r="B545" s="48">
        <v>22.3333333333333</v>
      </c>
      <c r="C545" s="38">
        <f t="shared" ref="C545:C608" si="658">C521</f>
        <v>70.656558862291604</v>
      </c>
      <c r="D545" s="2">
        <f>Gen_Cons_Horario!B571</f>
        <v>119.312</v>
      </c>
      <c r="E545" s="140">
        <f t="shared" si="616"/>
        <v>-48.655441137708394</v>
      </c>
      <c r="F545" s="116">
        <f>IF(AND(E545&gt;0,E545*$B$4+L544&lt;=$B$2*'SFV+BESS'!$I$9,E545&lt;'SFV+BESS'!$I$7), E545*$B$4, IF(AND(E545&gt;0,E545*$B$4+L544&gt;$B$2*'SFV+BESS'!$I$9,E545*$B$4&lt;'SFV+BESS'!$I$7),$B$2*'SFV+BESS'!$I$9-L544,IF(AND(E545&gt;0,E545*$B$4+L544&gt;$B$2*'SFV+BESS'!$I$9,E545*$B$4&gt;'SFV+BESS'!$I$7,L544&lt;$B$2*'SFV+BESS'!$I$9),$B$2*'SFV+BESS'!$I$9-L544,IF(AND(E545&gt;0,E545*$B$4+L544&lt;=$B$2*'SFV+BESS'!$I$9,E545&gt;'SFV+BESS'!$I$7),'SFV+BESS'!$I$7,0))))</f>
        <v>0</v>
      </c>
      <c r="G545" s="27">
        <f>IF(AND(E545&lt;0,L544+E545/$B$5&gt;$H$2,-E545/'Carga-Descarga Año'!$B$5&lt;'SFV+BESS'!$I$7),E545/$B$5,IF(AND(E545&lt;0,L544+E545/$B$5&gt;$H$2,-E545/'Carga-Descarga Año'!$B$5&gt;'SFV+BESS'!$I$7),-'SFV+BESS'!$I$7,IF(AND(E545&lt;0,L544+E545/$B$5&lt;$H$2),-MIN('SFV+BESS'!$I$7,L544-$H$2),0)))</f>
        <v>-51.216253829166732</v>
      </c>
      <c r="I545" s="38">
        <f t="shared" si="617"/>
        <v>70.656558862291604</v>
      </c>
      <c r="J545" s="27">
        <f t="shared" si="619"/>
        <v>48.655441137708394</v>
      </c>
      <c r="K545" s="27">
        <f t="shared" si="618"/>
        <v>0</v>
      </c>
      <c r="L545" s="28">
        <f>IF((L544+F545+G545)&gt;=$B$2*'SFV+BESS'!$I$9, $B$2*'SFV+BESS'!$I$9, (L544+F545+G545))</f>
        <v>55.909058652074449</v>
      </c>
      <c r="M545" s="110">
        <f t="shared" si="620"/>
        <v>0</v>
      </c>
      <c r="R545" s="251"/>
      <c r="S545" s="48">
        <v>22.3333333333333</v>
      </c>
      <c r="T545" s="2">
        <f t="shared" si="605"/>
        <v>61.850962829188468</v>
      </c>
      <c r="U545" s="2">
        <f>Gen_Cons_Horario!B1315</f>
        <v>55.927500000000009</v>
      </c>
      <c r="V545" s="35">
        <f t="shared" si="652"/>
        <v>5.923462829188459</v>
      </c>
      <c r="W545" s="116">
        <f>IF(AND(V545&gt;0,V545*$B$4+AC544&lt;=$B$2*'SFV+BESS'!$I$9,V545&lt;'SFV+BESS'!$I$7), V545*$B$4, IF(AND(V545&gt;0,V545*$B$4+AC544&gt;$B$2*'SFV+BESS'!$I$9,V545*$B$4&lt;'SFV+BESS'!$I$7),$B$2*'SFV+BESS'!$I$9-AC544,IF(AND(V545&gt;0,V545*$B$4+AC544&gt;$B$2*'SFV+BESS'!$I$9,V545*$B$4&gt;'SFV+BESS'!$I$7,AC544&lt;$B$2*'SFV+BESS'!$I$9),$B$2*'SFV+BESS'!$I$9-AC544,IF(AND(V545&gt;0,V545*$B$4+AC544&lt;=$B$2*'SFV+BESS'!$I$9,V545&gt;'SFV+BESS'!$I$7),'SFV+BESS'!$I$7,0))))</f>
        <v>0</v>
      </c>
      <c r="X545" s="27">
        <f>IF(AND(V545&lt;0,AC544+V545/$B$5&gt;$H$2,-V545/'Carga-Descarga Año'!$B$5&lt;'SFV+BESS'!$I$7),V545/$B$5,IF(AND(V545&lt;0,AC544+V545/$B$5&gt;$H$2,-V545/'Carga-Descarga Año'!$B$5&gt;'SFV+BESS'!$I$7),-'SFV+BESS'!$I$7,IF(AND(V545&lt;0,AC544+V545/$B$5&lt;$H$2),-MIN('SFV+BESS'!$I$7,AC544-$H$2),0)))</f>
        <v>0</v>
      </c>
      <c r="Z545" s="33">
        <f t="shared" si="646"/>
        <v>55.927500000000009</v>
      </c>
      <c r="AA545" s="27">
        <f t="shared" si="621"/>
        <v>0</v>
      </c>
      <c r="AB545" s="27">
        <f t="shared" si="645"/>
        <v>0</v>
      </c>
      <c r="AC545" s="28">
        <f>IF((AC544+W545+X545)&gt;=$B$2*'SFV+BESS'!$I$9, $B$2*'SFV+BESS'!$I$9, (AC544+W545+X545))</f>
        <v>173.61249999999998</v>
      </c>
      <c r="AD545" s="110">
        <f t="shared" si="622"/>
        <v>5.923462829188459</v>
      </c>
      <c r="AI545" s="251"/>
      <c r="AJ545" s="48">
        <v>22.3333333333333</v>
      </c>
      <c r="AK545" s="52">
        <f t="shared" si="606"/>
        <v>49.086071190777005</v>
      </c>
      <c r="AL545" s="33">
        <f>Gen_Cons_Horario!B1987</f>
        <v>0</v>
      </c>
      <c r="AM545" s="35">
        <f t="shared" si="653"/>
        <v>49.086071190777005</v>
      </c>
      <c r="AN545" s="116">
        <f>IF(AND(AM545&gt;0,AM545*$B$4+AT544&lt;=$B$2*'SFV+BESS'!$I$9,AM545&lt;'SFV+BESS'!$I$7), AM545*$B$4, IF(AND(AM545&gt;0,AM545*$B$4+AT544&gt;$B$2*'SFV+BESS'!$I$9,AM545*$B$4&lt;'SFV+BESS'!$I$7),$B$2*'SFV+BESS'!$I$9-AT544,IF(AND(AM545&gt;0,AM545*$B$4+AT544&gt;$B$2*'SFV+BESS'!$I$9,AM545*$B$4&gt;'SFV+BESS'!$I$7,AT544&lt;$B$2*'SFV+BESS'!$I$9),$B$2*'SFV+BESS'!$I$9-AT544,IF(AND(AM545&gt;0,AM545*$B$4+AT544&lt;=$B$2*'SFV+BESS'!$I$9,AM545&gt;'SFV+BESS'!$I$7),'SFV+BESS'!$I$7,0))))</f>
        <v>0</v>
      </c>
      <c r="AO545" s="27">
        <f>IF(AND(AM545&lt;0,AT544+AM545/$B$5&gt;$H$2,-AM545/'Carga-Descarga Año'!$B$5&lt;'SFV+BESS'!$I$7),AM545/$B$5,IF(AND(AM545&lt;0,AT544+AM545/$B$5&gt;$H$2,-AM545/'Carga-Descarga Año'!$B$5&gt;'SFV+BESS'!$I$7),-'SFV+BESS'!$I$7,IF(AND(AM545&lt;0,AT544+AM545/$B$5&lt;$H$2),-MIN('SFV+BESS'!$I$7,AT544-$H$2),0)))</f>
        <v>0</v>
      </c>
      <c r="AP545" s="33"/>
      <c r="AQ545" s="33">
        <f t="shared" ref="AQ545:AQ608" si="659">IF(AM545&gt;0,AL545,AK545)</f>
        <v>0</v>
      </c>
      <c r="AR545" s="27">
        <f t="shared" si="623"/>
        <v>0</v>
      </c>
      <c r="AS545" s="27">
        <f t="shared" ref="AS545:AS608" si="660">IF(AR545&lt;-AM545,-(AM545+AR545),0)</f>
        <v>0</v>
      </c>
      <c r="AT545" s="28">
        <f>IF((AT544+AN545+AO545)&gt;=$B$2*'SFV+BESS'!$I$9, $B$2*'SFV+BESS'!$I$9, (AT544+AN545+AO545))</f>
        <v>173.61249999999998</v>
      </c>
      <c r="AU545" s="110">
        <f t="shared" si="624"/>
        <v>49.086071190777005</v>
      </c>
      <c r="AZ545" s="251"/>
      <c r="BA545" s="48">
        <v>22.3333333333333</v>
      </c>
      <c r="BB545" s="33">
        <f t="shared" si="607"/>
        <v>20.518647630804924</v>
      </c>
      <c r="BC545" s="33">
        <f>Gen_Cons_Horario!B2731</f>
        <v>0</v>
      </c>
      <c r="BD545" s="35">
        <f t="shared" si="654"/>
        <v>20.518647630804924</v>
      </c>
      <c r="BE545" s="116">
        <f>IF(AND(BD545&gt;0,BD545*$B$4+BK544&lt;=$B$2*'SFV+BESS'!$I$9,BD545&lt;'SFV+BESS'!$I$7), BD545*$B$4, IF(AND(BD545&gt;0,BD545*$B$4+BK544&gt;$B$2*'SFV+BESS'!$I$9,BD545*$B$4&lt;'SFV+BESS'!$I$7),$B$2*'SFV+BESS'!$I$9-BK544,IF(AND(BD545&gt;0,BD545*$B$4+BK544&gt;$B$2*'SFV+BESS'!$I$9,BD545*$B$4&gt;'SFV+BESS'!$I$7,BK544&lt;$B$2*'SFV+BESS'!$I$9),$B$2*'SFV+BESS'!$I$9-BK544,IF(AND(BD545&gt;0,BD545*$B$4+BK544&lt;=$B$2*'SFV+BESS'!$I$9,BD545&gt;'SFV+BESS'!$I$7),'SFV+BESS'!$I$7,0))))</f>
        <v>0</v>
      </c>
      <c r="BF545" s="27">
        <f>IF(AND(BD545&lt;0,BK544+BD545/$B$5&gt;$H$2,-BD545/'Carga-Descarga Año'!$B$5&lt;'SFV+BESS'!$I$7),BD545/$B$5,IF(AND(BD545&lt;0,BK544+BD545/$B$5&gt;$H$2,-BD545/'Carga-Descarga Año'!$B$5&gt;'SFV+BESS'!$I$7),-'SFV+BESS'!$I$7,IF(AND(BD545&lt;0,BK544+BD545/$B$5&lt;$H$2),-MIN('SFV+BESS'!$I$7,BK544-$H$2),0)))</f>
        <v>0</v>
      </c>
      <c r="BG545" s="33"/>
      <c r="BH545" s="33">
        <f t="shared" ref="BH545:BH608" si="661">IF(BD545&gt;0,BC545,BB545)</f>
        <v>0</v>
      </c>
      <c r="BI545" s="27">
        <f t="shared" si="625"/>
        <v>0</v>
      </c>
      <c r="BJ545" s="27">
        <f t="shared" ref="BJ545:BJ608" si="662">IF(BI545&lt;-BD545,-(BD545+BI545),0)</f>
        <v>0</v>
      </c>
      <c r="BK545" s="28">
        <f>IF((BK544+BE545+BF545)&gt;=$B$2*'SFV+BESS'!$I$9, $B$2*'SFV+BESS'!$I$9, (BK544+BE545+BF545))</f>
        <v>173.61249999999998</v>
      </c>
      <c r="BL545" s="110">
        <f t="shared" si="626"/>
        <v>20.518647630804924</v>
      </c>
      <c r="BQ545" s="251"/>
      <c r="BR545" s="48">
        <v>22.3333333333333</v>
      </c>
      <c r="BS545" s="33">
        <f t="shared" si="608"/>
        <v>1.3517615596903494</v>
      </c>
      <c r="BT545" s="33">
        <f>Gen_Cons_Horario!B3451</f>
        <v>0</v>
      </c>
      <c r="BU545" s="35">
        <f t="shared" si="655"/>
        <v>1.3517615596903494</v>
      </c>
      <c r="BV545" s="116">
        <f>IF(AND(BU545&gt;0,BU545*$B$4+CB544&lt;=$B$2*'SFV+BESS'!$I$9,BU545&lt;'SFV+BESS'!$I$7), BU545*$B$4, IF(AND(BU545&gt;0,BU545*$B$4+CB544&gt;$B$2*'SFV+BESS'!$I$9,BU545*$B$4&lt;'SFV+BESS'!$I$7),$B$2*'SFV+BESS'!$I$9-CB544,IF(AND(BU545&gt;0,BU545*$B$4+CB544&gt;$B$2*'SFV+BESS'!$I$9,BU545*$B$4&gt;'SFV+BESS'!$I$7,CB544&lt;$B$2*'SFV+BESS'!$I$9),$B$2*'SFV+BESS'!$I$9-CB544,IF(AND(BU545&gt;0,BU545*$B$4+CB544&lt;=$B$2*'SFV+BESS'!$I$9,BU545&gt;'SFV+BESS'!$I$7),'SFV+BESS'!$I$7,0))))</f>
        <v>0</v>
      </c>
      <c r="BW545" s="27">
        <f>IF(AND(BU545&lt;0,CB544+BU545/$B$5&gt;$H$2,-BU545/'Carga-Descarga Año'!$B$5&lt;'SFV+BESS'!$I$7),BU545/$B$5,IF(AND(BU545&lt;0,CB544+BU545/$B$5&gt;$H$2,-BU545/'Carga-Descarga Año'!$B$5&gt;'SFV+BESS'!$I$7),-'SFV+BESS'!$I$7,IF(AND(BU545&lt;0,CB544+BU545/$B$5&lt;$H$2),-MIN('SFV+BESS'!$I$7,CB544-$H$2),0)))</f>
        <v>0</v>
      </c>
      <c r="BX545" s="33"/>
      <c r="BY545" s="33">
        <f t="shared" ref="BY545:BY608" si="663">IF(BU545&gt;0,BT545,BS545)</f>
        <v>0</v>
      </c>
      <c r="BZ545" s="27">
        <f t="shared" si="627"/>
        <v>0</v>
      </c>
      <c r="CA545" s="27">
        <f t="shared" si="628"/>
        <v>0</v>
      </c>
      <c r="CB545" s="28">
        <f>IF((CB544+BV545+BW545)&gt;=$B$2*'SFV+BESS'!$I$9, $B$2*'SFV+BESS'!$I$9, (CB544+BV545+BW545))</f>
        <v>173.61249999999998</v>
      </c>
      <c r="CC545" s="110">
        <f t="shared" si="629"/>
        <v>1.3517615596903494</v>
      </c>
      <c r="CH545" s="251"/>
      <c r="CI545" s="48">
        <v>22.3333333333333</v>
      </c>
      <c r="CJ545" s="33">
        <f t="shared" si="609"/>
        <v>0</v>
      </c>
      <c r="CK545" s="33">
        <f>Gen_Cons_Horario!B4195</f>
        <v>0</v>
      </c>
      <c r="CL545" s="35">
        <f t="shared" si="656"/>
        <v>0</v>
      </c>
      <c r="CM545" s="116">
        <f>IF(AND(CL545&gt;0,CL545*$B$4+CS544&lt;=$B$2*'SFV+BESS'!$I$9,CL545&lt;'SFV+BESS'!$I$7), CL545*$B$4, IF(AND(CL545&gt;0,CL545*$B$4+CS544&gt;$B$2*'SFV+BESS'!$I$9,CL545*$B$4&lt;'SFV+BESS'!$I$7),$B$2*'SFV+BESS'!$I$9-CS544,IF(AND(CL545&gt;0,CL545*$B$4+CS544&gt;$B$2*'SFV+BESS'!$I$9,CL545*$B$4&gt;'SFV+BESS'!$I$7,CS544&lt;$B$2*'SFV+BESS'!$I$9),$B$2*'SFV+BESS'!$I$9-CS544,IF(AND(CL545&gt;0,CL545*$B$4+CS544&lt;=$B$2*'SFV+BESS'!$I$9,CL545&gt;'SFV+BESS'!$I$7),'SFV+BESS'!$I$7,0))))</f>
        <v>0</v>
      </c>
      <c r="CN545" s="27">
        <f>IF(AND(CL545&lt;0,CS544+CL545/$B$5&gt;$H$2,-CL545/'Carga-Descarga Año'!$B$5&lt;'SFV+BESS'!$I$7),CL545/$B$5,IF(AND(CL545&lt;0,CS544+CL545/$B$5&gt;$H$2,-CL545/'Carga-Descarga Año'!$B$5&gt;'SFV+BESS'!$I$7),-'SFV+BESS'!$I$7,IF(AND(CL545&lt;0,CS544+CL545/$B$5&lt;$H$2),-MIN('SFV+BESS'!$I$7,CS544-$H$2),0)))</f>
        <v>0</v>
      </c>
      <c r="CO545" s="33"/>
      <c r="CP545" s="33">
        <f t="shared" ref="CP545:CP608" si="664">IF(CL545&gt;0,CK545,CJ545)</f>
        <v>0</v>
      </c>
      <c r="CQ545" s="27">
        <f t="shared" si="630"/>
        <v>0</v>
      </c>
      <c r="CR545" s="27">
        <f t="shared" ref="CR545:CR608" si="665">IF(CQ545&lt;-CL545,-(CL545+CQ545),0)</f>
        <v>0</v>
      </c>
      <c r="CS545" s="28">
        <f>IF((CS544+CM545+CN545)&gt;=$B$2*'SFV+BESS'!$I$9, $B$2*'SFV+BESS'!$I$9, (CS544+CM545+CN545))</f>
        <v>173.61249999999998</v>
      </c>
      <c r="CT545" s="110">
        <f t="shared" si="631"/>
        <v>0</v>
      </c>
      <c r="CY545" s="251"/>
      <c r="CZ545" s="48">
        <v>22.3333333333333</v>
      </c>
      <c r="DA545" s="33">
        <f t="shared" si="610"/>
        <v>0</v>
      </c>
      <c r="DB545" s="33">
        <f>Gen_Cons_Horario!B4915</f>
        <v>0</v>
      </c>
      <c r="DC545" s="35">
        <f t="shared" si="647"/>
        <v>0</v>
      </c>
      <c r="DD545" s="116">
        <f>IF(AND(DC545&gt;0,DC545*$B$4+DJ544&lt;=$B$2*'SFV+BESS'!$I$9,DC545&lt;'SFV+BESS'!$I$7), DC545*$B$4, IF(AND(DC545&gt;0,DC545*$B$4+DJ544&gt;$B$2*'SFV+BESS'!$I$9,DC545*$B$4&lt;'SFV+BESS'!$I$7),$B$2*'SFV+BESS'!$I$9-DJ544,IF(AND(DC545&gt;0,DC545*$B$4+DJ544&gt;$B$2*'SFV+BESS'!$I$9,DC545*$B$4&gt;'SFV+BESS'!$I$7,DJ544&lt;$B$2*'SFV+BESS'!$I$9),$B$2*'SFV+BESS'!$I$9-DJ544,IF(AND(DC545&gt;0,DC545*$B$4+DJ544&lt;=$B$2*'SFV+BESS'!$I$9,DC545&gt;'SFV+BESS'!$I$7),'SFV+BESS'!$I$7,0))))</f>
        <v>0</v>
      </c>
      <c r="DE545" s="27">
        <f>IF(AND(DC545&lt;0,DJ544+DC545/$B$5&gt;$H$2,-DC545/'Carga-Descarga Año'!$B$5&lt;'SFV+BESS'!$I$7),DC545/$B$5,IF(AND(DC545&lt;0,DJ544+DC545/$B$5&gt;$H$2,-DC545/'Carga-Descarga Año'!$B$5&gt;'SFV+BESS'!$I$7),-'SFV+BESS'!$I$7,IF(AND(DC545&lt;0,DJ544+DC545/$B$5&lt;$H$2),-MIN('SFV+BESS'!$I$7,DJ544-$H$2),0)))</f>
        <v>0</v>
      </c>
      <c r="DF545" s="33"/>
      <c r="DG545" s="33">
        <f t="shared" ref="DG545:DG608" si="666">IF(DC545&gt;0,DB545,DA545)</f>
        <v>0</v>
      </c>
      <c r="DH545" s="27">
        <f t="shared" si="632"/>
        <v>0</v>
      </c>
      <c r="DI545" s="27">
        <f t="shared" si="633"/>
        <v>0</v>
      </c>
      <c r="DJ545" s="28">
        <f>IF((DJ544+DD545+DE545)&gt;=$B$2*'SFV+BESS'!$I$9, $B$2*'SFV+BESS'!$I$9, (DJ544+DD545+DE545))</f>
        <v>173.61249999999998</v>
      </c>
      <c r="DK545" s="110">
        <f t="shared" si="634"/>
        <v>0</v>
      </c>
      <c r="DP545" s="251"/>
      <c r="DQ545" s="48">
        <v>22.3333333333333</v>
      </c>
      <c r="DR545" s="33">
        <f t="shared" si="611"/>
        <v>6.4835279294787034</v>
      </c>
      <c r="DS545" s="33">
        <f>Gen_Cons_Horario!B5659</f>
        <v>0</v>
      </c>
      <c r="DT545" s="35">
        <f t="shared" si="648"/>
        <v>6.4835279294787034</v>
      </c>
      <c r="DU545" s="116">
        <f>IF(AND(DT545&gt;0,DT545*$B$4+EA544&lt;=$B$2*'SFV+BESS'!$I$9,DT545&lt;'SFV+BESS'!$I$7), DT545*$B$4, IF(AND(DT545&gt;0,DT545*$B$4+EA544&gt;$B$2*'SFV+BESS'!$I$9,DT545*$B$4&lt;'SFV+BESS'!$I$7),$B$2*'SFV+BESS'!$I$9-EA544,IF(AND(DT545&gt;0,DT545*$B$4+EA544&gt;$B$2*'SFV+BESS'!$I$9,DT545*$B$4&gt;'SFV+BESS'!$I$7,EA544&lt;$B$2*'SFV+BESS'!$I$9),$B$2*'SFV+BESS'!$I$9-EA544,IF(AND(DT545&gt;0,DT545*$B$4+EA544&lt;=$B$2*'SFV+BESS'!$I$9,DT545&gt;'SFV+BESS'!$I$7),'SFV+BESS'!$I$7,0))))</f>
        <v>0</v>
      </c>
      <c r="DV545" s="27">
        <f>IF(AND(DT545&lt;0,EA544+DT545/$B$5&gt;$H$2,-DT545/'Carga-Descarga Año'!$B$5&lt;'SFV+BESS'!$I$7),DT545/$B$5,IF(AND(DT545&lt;0,EA544+DT545/$B$5&gt;$H$2,-DT545/'Carga-Descarga Año'!$B$5&gt;'SFV+BESS'!$I$7),-'SFV+BESS'!$I$7,IF(AND(DT545&lt;0,EA544+DT545/$B$5&lt;$H$2),-MIN('SFV+BESS'!$I$7,EA544-$H$2),0)))</f>
        <v>0</v>
      </c>
      <c r="DW545" s="33"/>
      <c r="DX545" s="33">
        <f t="shared" ref="DX545:DX608" si="667">IF(DT545&gt;0,DS545,DR545)</f>
        <v>0</v>
      </c>
      <c r="DY545" s="27">
        <f t="shared" si="635"/>
        <v>0</v>
      </c>
      <c r="DZ545" s="27">
        <f t="shared" ref="DZ545:DZ608" si="668">IF(DY545&lt;-DT545,-(DT545+DY545),0)</f>
        <v>0</v>
      </c>
      <c r="EA545" s="28">
        <f>IF((EA544+DU545+DV545)&gt;=$B$2*'SFV+BESS'!$I$9, $B$2*'SFV+BESS'!$I$9, (EA544+DU545+DV545))</f>
        <v>173.61249999999998</v>
      </c>
      <c r="EB545" s="110">
        <f t="shared" si="636"/>
        <v>6.4835279294787034</v>
      </c>
      <c r="EG545" s="251"/>
      <c r="EH545" s="48">
        <v>22.3333333333333</v>
      </c>
      <c r="EI545" s="33">
        <f t="shared" si="612"/>
        <v>40.108563582829348</v>
      </c>
      <c r="EJ545" s="33">
        <f>Gen_Cons_Horario!B6403</f>
        <v>0</v>
      </c>
      <c r="EK545" s="35">
        <f t="shared" si="649"/>
        <v>40.108563582829348</v>
      </c>
      <c r="EL545" s="116">
        <f>IF(AND(EK545&gt;0,EK545*$B$4+ER544&lt;=$B$2*'SFV+BESS'!$I$9,EK545&lt;'SFV+BESS'!$I$7), EK545*$B$4, IF(AND(EK545&gt;0,EK545*$B$4+ER544&gt;$B$2*'SFV+BESS'!$I$9,EK545*$B$4&lt;'SFV+BESS'!$I$7),$B$2*'SFV+BESS'!$I$9-ER544,IF(AND(EK545&gt;0,EK545*$B$4+ER544&gt;$B$2*'SFV+BESS'!$I$9,EK545*$B$4&gt;'SFV+BESS'!$I$7,ER544&lt;$B$2*'SFV+BESS'!$I$9),$B$2*'SFV+BESS'!$I$9-ER544,IF(AND(EK545&gt;0,EK545*$B$4+ER544&lt;=$B$2*'SFV+BESS'!$I$9,EK545&gt;'SFV+BESS'!$I$7),'SFV+BESS'!$I$7,0))))</f>
        <v>0</v>
      </c>
      <c r="EM545" s="27">
        <f>IF(AND(EK545&lt;0,ER544+EK545/$B$5&gt;$H$2,-EK545/'Carga-Descarga Año'!$B$5&lt;'SFV+BESS'!$I$7),EK545/$B$5,IF(AND(EK545&lt;0,ER544+EK545/$B$5&gt;$H$2,-EK545/'Carga-Descarga Año'!$B$5&gt;'SFV+BESS'!$I$7),-'SFV+BESS'!$I$7,IF(AND(EK545&lt;0,ER544+EK545/$B$5&lt;$H$2),-MIN('SFV+BESS'!$I$7,ER544-$H$2),0)))</f>
        <v>0</v>
      </c>
      <c r="EN545" s="33"/>
      <c r="EO545" s="33">
        <f t="shared" ref="EO545:EO608" si="669">IF(EK545&gt;0,EJ545,EI545)</f>
        <v>0</v>
      </c>
      <c r="EP545" s="27">
        <f t="shared" si="637"/>
        <v>0</v>
      </c>
      <c r="EQ545" s="27">
        <f t="shared" ref="EQ545:EQ608" si="670">IF(EP545&lt;-EK545,-(EK545+EP545),0)</f>
        <v>0</v>
      </c>
      <c r="ER545" s="28">
        <f>IF((ER544+EL545+EM545)&gt;=$B$2*'SFV+BESS'!$I$9, $B$2*'SFV+BESS'!$I$9, (ER544+EL545+EM545))</f>
        <v>173.61249999999998</v>
      </c>
      <c r="ES545" s="110">
        <f t="shared" si="638"/>
        <v>40.108563582829348</v>
      </c>
      <c r="EX545" s="251"/>
      <c r="EY545" s="48">
        <v>22.3333333333333</v>
      </c>
      <c r="EZ545" s="33">
        <f t="shared" si="613"/>
        <v>65.465247118483433</v>
      </c>
      <c r="FA545" s="33">
        <f>Gen_Cons_Horario!B7123</f>
        <v>67.113</v>
      </c>
      <c r="FB545" s="35">
        <f t="shared" si="650"/>
        <v>-1.647752881516567</v>
      </c>
      <c r="FC545" s="116">
        <f>IF(AND(FB545&gt;0,FB545*$B$4+FI544&lt;=$B$2*'SFV+BESS'!$I$9,FB545&lt;'SFV+BESS'!$I$7), FB545*$B$4, IF(AND(FB545&gt;0,FB545*$B$4+FI544&gt;$B$2*'SFV+BESS'!$I$9,FB545*$B$4&lt;'SFV+BESS'!$I$7),$B$2*'SFV+BESS'!$I$9-FI544,IF(AND(FB545&gt;0,FB545*$B$4+FI544&gt;$B$2*'SFV+BESS'!$I$9,FB545*$B$4&gt;'SFV+BESS'!$I$7,FI544&lt;$B$2*'SFV+BESS'!$I$9),$B$2*'SFV+BESS'!$I$9-FI544,IF(AND(FB545&gt;0,FB545*$B$4+FI544&lt;=$B$2*'SFV+BESS'!$I$9,FB545&gt;'SFV+BESS'!$I$7),'SFV+BESS'!$I$7,0))))</f>
        <v>0</v>
      </c>
      <c r="FD545" s="27">
        <f>IF(AND(FB545&lt;0,FI544+FB545/$B$5&gt;$H$2,-FB545/'Carga-Descarga Año'!$B$5&lt;'SFV+BESS'!$I$7),FB545/$B$5,IF(AND(FB545&lt;0,FI544+FB545/$B$5&gt;$H$2,-FB545/'Carga-Descarga Año'!$B$5&gt;'SFV+BESS'!$I$7),-'SFV+BESS'!$I$7,IF(AND(FB545&lt;0,FI544+FB545/$B$5&lt;$H$2),-MIN('SFV+BESS'!$I$7,FI544-$H$2),0)))</f>
        <v>-1.73447671738586</v>
      </c>
      <c r="FE545" s="33"/>
      <c r="FF545" s="33">
        <f t="shared" ref="FF545:FF608" si="671">IF(FB545&gt;0,FA545,EZ545)</f>
        <v>65.465247118483433</v>
      </c>
      <c r="FG545" s="27">
        <f t="shared" si="639"/>
        <v>1.647752881516567</v>
      </c>
      <c r="FH545" s="27">
        <f t="shared" ref="FH545:FH608" si="672">IF(FG545&lt;-FB545,-(FB545+FG545),0)</f>
        <v>0</v>
      </c>
      <c r="FI545" s="28">
        <f>IF((FI544+FC545+FD545)&gt;=$B$2*'SFV+BESS'!$I$9, $B$2*'SFV+BESS'!$I$9, (FI544+FC545+FD545))</f>
        <v>171.87802328261412</v>
      </c>
      <c r="FJ545" s="110">
        <f t="shared" si="640"/>
        <v>0</v>
      </c>
      <c r="FO545" s="251"/>
      <c r="FP545" s="48">
        <v>22.3333333333333</v>
      </c>
      <c r="FQ545" s="33">
        <f t="shared" si="614"/>
        <v>73.71429995891431</v>
      </c>
      <c r="FR545" s="33">
        <f>Gen_Cons_Horario!B7867</f>
        <v>100.6695</v>
      </c>
      <c r="FS545" s="35">
        <f t="shared" si="651"/>
        <v>-26.955200041085689</v>
      </c>
      <c r="FT545" s="116">
        <f>IF(AND(FS545&gt;0,FS545*$B$4+FZ544&lt;=$B$2*'SFV+BESS'!$I$9,FS545&lt;'SFV+BESS'!$I$7), FS545*$B$4, IF(AND(FS545&gt;0,FS545*$B$4+FZ544&gt;$B$2*'SFV+BESS'!$I$9,FS545*$B$4&lt;'SFV+BESS'!$I$7),$B$2*'SFV+BESS'!$I$9-FZ544,IF(AND(FS545&gt;0,FS545*$B$4+FZ544&gt;$B$2*'SFV+BESS'!$I$9,FS545*$B$4&gt;'SFV+BESS'!$I$7,FZ544&lt;$B$2*'SFV+BESS'!$I$9),$B$2*'SFV+BESS'!$I$9-FZ544,IF(AND(FS545&gt;0,FS545*$B$4+FZ544&lt;=$B$2*'SFV+BESS'!$I$9,FS545&gt;'SFV+BESS'!$I$7),'SFV+BESS'!$I$7,0))))</f>
        <v>0</v>
      </c>
      <c r="FU545" s="27">
        <f>IF(AND(FS545&lt;0,FZ544+FS545/$B$5&gt;$H$2,-FS545/'Carga-Descarga Año'!$B$5&lt;'SFV+BESS'!$I$7),FS545/$B$5,IF(AND(FS545&lt;0,FZ544+FS545/$B$5&gt;$H$2,-FS545/'Carga-Descarga Año'!$B$5&gt;'SFV+BESS'!$I$7),-'SFV+BESS'!$I$7,IF(AND(FS545&lt;0,FZ544+FS545/$B$5&lt;$H$2),-MIN('SFV+BESS'!$I$7,FZ544-$H$2),0)))</f>
        <v>-28.3738947800902</v>
      </c>
      <c r="FV545" s="33"/>
      <c r="FW545" s="33">
        <f t="shared" ref="FW545:FW608" si="673">IF(FS545&gt;0,FR545,FQ545)</f>
        <v>73.71429995891431</v>
      </c>
      <c r="FX545" s="27">
        <f t="shared" si="641"/>
        <v>26.955200041085689</v>
      </c>
      <c r="FY545" s="27">
        <f t="shared" ref="FY545:FY608" si="674">IF(FX545&lt;-FS545,-(FS545+FX545),0)</f>
        <v>0</v>
      </c>
      <c r="FZ545" s="28">
        <f>IF((FZ544+FT545+FU545)&gt;=$B$2*'SFV+BESS'!$I$9, $B$2*'SFV+BESS'!$I$9, (FZ544+FT545+FU545))</f>
        <v>145.23860521990977</v>
      </c>
      <c r="GA545" s="110">
        <f t="shared" si="642"/>
        <v>0</v>
      </c>
      <c r="GF545" s="251"/>
      <c r="GG545" s="48">
        <v>22.3333333333333</v>
      </c>
      <c r="GH545" s="33">
        <f t="shared" si="615"/>
        <v>70.863960389078386</v>
      </c>
      <c r="GI545" s="33">
        <f>Gen_Cons_Horario!B8587</f>
        <v>47.285000000000004</v>
      </c>
      <c r="GJ545" s="35">
        <f t="shared" si="657"/>
        <v>23.578960389078382</v>
      </c>
      <c r="GK545" s="116">
        <f>IF(AND(GJ545&gt;0,GJ545*$B$4+GQ544&lt;=$B$2*'SFV+BESS'!$I$9,GJ545&lt;'SFV+BESS'!$I$7), GJ545*$B$4, IF(AND(GJ545&gt;0,GJ545*$B$4+GQ544&gt;$B$2*'SFV+BESS'!$I$9,GJ545*$B$4&lt;'SFV+BESS'!$I$7),$B$2*'SFV+BESS'!$I$9-GQ544,IF(AND(GJ545&gt;0,GJ545*$B$4+GQ544&gt;$B$2*'SFV+BESS'!$I$9,GJ545*$B$4&gt;'SFV+BESS'!$I$7,GQ544&lt;$B$2*'SFV+BESS'!$I$9),$B$2*'SFV+BESS'!$I$9-GQ544,IF(AND(GJ545&gt;0,GJ545*$B$4+GQ544&lt;=$B$2*'SFV+BESS'!$I$9,GJ545&gt;'SFV+BESS'!$I$7),'SFV+BESS'!$I$7,0))))</f>
        <v>0</v>
      </c>
      <c r="GL545" s="27">
        <f>IF(AND(GJ545&lt;0,GQ544+GJ545/$B$5&gt;$H$2,-GJ545/'Carga-Descarga Año'!$B$5&lt;'SFV+BESS'!$I$7),GJ545/$B$5,IF(AND(GJ545&lt;0,GQ544+GJ545/$B$5&gt;$H$2,-GJ545/'Carga-Descarga Año'!$B$5&gt;'SFV+BESS'!$I$7),-'SFV+BESS'!$I$7,IF(AND(GJ545&lt;0,GQ544+GJ545/$B$5&lt;$H$2),-MIN('SFV+BESS'!$I$7,GQ544-$H$2),0)))</f>
        <v>0</v>
      </c>
      <c r="GM545" s="33"/>
      <c r="GN545" s="33">
        <f t="shared" ref="GN545:GN608" si="675">IF(GJ545&gt;0,GI545,GH545)</f>
        <v>47.285000000000004</v>
      </c>
      <c r="GO545" s="27">
        <f t="shared" si="643"/>
        <v>0</v>
      </c>
      <c r="GP545" s="27">
        <f t="shared" ref="GP545:GP608" si="676">IF(GO545&lt;-GJ545,-(GJ545+GO545),0)</f>
        <v>0</v>
      </c>
      <c r="GQ545" s="28">
        <f>IF((GQ544+GK545+GL545)&gt;=$B$2*'SFV+BESS'!$I$9, $B$2*'SFV+BESS'!$I$9, (GQ544+GK545+GL545))</f>
        <v>173.61249999999998</v>
      </c>
      <c r="GR545" s="110">
        <f t="shared" si="644"/>
        <v>23.578960389078382</v>
      </c>
    </row>
    <row r="546" spans="1:200">
      <c r="A546" s="249"/>
      <c r="B546" s="48">
        <v>22.375</v>
      </c>
      <c r="C546" s="38">
        <f t="shared" si="658"/>
        <v>87.219064057968581</v>
      </c>
      <c r="D546" s="2">
        <f>Gen_Cons_Horario!B572</f>
        <v>119.312</v>
      </c>
      <c r="E546" s="140">
        <f t="shared" si="616"/>
        <v>-32.092935942031417</v>
      </c>
      <c r="F546" s="116">
        <f>IF(AND(E546&gt;0,E546*$B$4+L545&lt;=$B$2*'SFV+BESS'!$I$9,E546&lt;'SFV+BESS'!$I$7), E546*$B$4, IF(AND(E546&gt;0,E546*$B$4+L545&gt;$B$2*'SFV+BESS'!$I$9,E546*$B$4&lt;'SFV+BESS'!$I$7),$B$2*'SFV+BESS'!$I$9-L545,IF(AND(E546&gt;0,E546*$B$4+L545&gt;$B$2*'SFV+BESS'!$I$9,E546*$B$4&gt;'SFV+BESS'!$I$7,L545&lt;$B$2*'SFV+BESS'!$I$9),$B$2*'SFV+BESS'!$I$9-L545,IF(AND(E546&gt;0,E546*$B$4+L545&lt;=$B$2*'SFV+BESS'!$I$9,E546&gt;'SFV+BESS'!$I$7),'SFV+BESS'!$I$7,0))))</f>
        <v>0</v>
      </c>
      <c r="G546" s="27">
        <f>IF(AND(E546&lt;0,L545+E546/$B$5&gt;$H$2,-E546/'Carga-Descarga Año'!$B$5&lt;'SFV+BESS'!$I$7),E546/$B$5,IF(AND(E546&lt;0,L545+E546/$B$5&gt;$H$2,-E546/'Carga-Descarga Año'!$B$5&gt;'SFV+BESS'!$I$7),-'SFV+BESS'!$I$7,IF(AND(E546&lt;0,L545+E546/$B$5&lt;$H$2),-MIN('SFV+BESS'!$I$7,L545-$H$2),0)))</f>
        <v>-33.782037833717283</v>
      </c>
      <c r="I546" s="38">
        <f t="shared" si="617"/>
        <v>87.219064057968581</v>
      </c>
      <c r="J546" s="27">
        <f t="shared" si="619"/>
        <v>32.092935942031417</v>
      </c>
      <c r="K546" s="27">
        <f t="shared" si="618"/>
        <v>0</v>
      </c>
      <c r="L546" s="28">
        <f>IF((L545+F546+G546)&gt;=$B$2*'SFV+BESS'!$I$9, $B$2*'SFV+BESS'!$I$9, (L545+F546+G546))</f>
        <v>22.127020818357167</v>
      </c>
      <c r="M546" s="110">
        <f t="shared" si="620"/>
        <v>0</v>
      </c>
      <c r="R546" s="251"/>
      <c r="S546" s="48">
        <v>22.375</v>
      </c>
      <c r="T546" s="2">
        <f t="shared" ref="T546:T609" si="677">T522</f>
        <v>82.304323553126451</v>
      </c>
      <c r="U546" s="2">
        <f>Gen_Cons_Horario!B1316</f>
        <v>55.927500000000009</v>
      </c>
      <c r="V546" s="35">
        <f t="shared" si="652"/>
        <v>26.376823553126442</v>
      </c>
      <c r="W546" s="116">
        <f>IF(AND(V546&gt;0,V546*$B$4+AC545&lt;=$B$2*'SFV+BESS'!$I$9,V546&lt;'SFV+BESS'!$I$7), V546*$B$4, IF(AND(V546&gt;0,V546*$B$4+AC545&gt;$B$2*'SFV+BESS'!$I$9,V546*$B$4&lt;'SFV+BESS'!$I$7),$B$2*'SFV+BESS'!$I$9-AC545,IF(AND(V546&gt;0,V546*$B$4+AC545&gt;$B$2*'SFV+BESS'!$I$9,V546*$B$4&gt;'SFV+BESS'!$I$7,AC545&lt;$B$2*'SFV+BESS'!$I$9),$B$2*'SFV+BESS'!$I$9-AC545,IF(AND(V546&gt;0,V546*$B$4+AC545&lt;=$B$2*'SFV+BESS'!$I$9,V546&gt;'SFV+BESS'!$I$7),'SFV+BESS'!$I$7,0))))</f>
        <v>0</v>
      </c>
      <c r="X546" s="27">
        <f>IF(AND(V546&lt;0,AC545+V546/$B$5&gt;$H$2,-V546/'Carga-Descarga Año'!$B$5&lt;'SFV+BESS'!$I$7),V546/$B$5,IF(AND(V546&lt;0,AC545+V546/$B$5&gt;$H$2,-V546/'Carga-Descarga Año'!$B$5&gt;'SFV+BESS'!$I$7),-'SFV+BESS'!$I$7,IF(AND(V546&lt;0,AC545+V546/$B$5&lt;$H$2),-MIN('SFV+BESS'!$I$7,AC545-$H$2),0)))</f>
        <v>0</v>
      </c>
      <c r="Z546" s="33">
        <f t="shared" si="646"/>
        <v>55.927500000000009</v>
      </c>
      <c r="AA546" s="27">
        <f t="shared" si="621"/>
        <v>0</v>
      </c>
      <c r="AB546" s="27">
        <f t="shared" si="645"/>
        <v>0</v>
      </c>
      <c r="AC546" s="28">
        <f>IF((AC545+W546+X546)&gt;=$B$2*'SFV+BESS'!$I$9, $B$2*'SFV+BESS'!$I$9, (AC545+W546+X546))</f>
        <v>173.61249999999998</v>
      </c>
      <c r="AD546" s="110">
        <f t="shared" si="622"/>
        <v>26.376823553126442</v>
      </c>
      <c r="AI546" s="251"/>
      <c r="AJ546" s="48">
        <v>22.375</v>
      </c>
      <c r="AK546" s="52">
        <f t="shared" ref="AK546:AK609" si="678">AK522</f>
        <v>81.411044901776492</v>
      </c>
      <c r="AL546" s="33">
        <f>Gen_Cons_Horario!B1988</f>
        <v>0</v>
      </c>
      <c r="AM546" s="35">
        <f t="shared" si="653"/>
        <v>81.411044901776492</v>
      </c>
      <c r="AN546" s="116">
        <f>IF(AND(AM546&gt;0,AM546*$B$4+AT545&lt;=$B$2*'SFV+BESS'!$I$9,AM546&lt;'SFV+BESS'!$I$7), AM546*$B$4, IF(AND(AM546&gt;0,AM546*$B$4+AT545&gt;$B$2*'SFV+BESS'!$I$9,AM546*$B$4&lt;'SFV+BESS'!$I$7),$B$2*'SFV+BESS'!$I$9-AT545,IF(AND(AM546&gt;0,AM546*$B$4+AT545&gt;$B$2*'SFV+BESS'!$I$9,AM546*$B$4&gt;'SFV+BESS'!$I$7,AT545&lt;$B$2*'SFV+BESS'!$I$9),$B$2*'SFV+BESS'!$I$9-AT545,IF(AND(AM546&gt;0,AM546*$B$4+AT545&lt;=$B$2*'SFV+BESS'!$I$9,AM546&gt;'SFV+BESS'!$I$7),'SFV+BESS'!$I$7,0))))</f>
        <v>0</v>
      </c>
      <c r="AO546" s="27">
        <f>IF(AND(AM546&lt;0,AT545+AM546/$B$5&gt;$H$2,-AM546/'Carga-Descarga Año'!$B$5&lt;'SFV+BESS'!$I$7),AM546/$B$5,IF(AND(AM546&lt;0,AT545+AM546/$B$5&gt;$H$2,-AM546/'Carga-Descarga Año'!$B$5&gt;'SFV+BESS'!$I$7),-'SFV+BESS'!$I$7,IF(AND(AM546&lt;0,AT545+AM546/$B$5&lt;$H$2),-MIN('SFV+BESS'!$I$7,AT545-$H$2),0)))</f>
        <v>0</v>
      </c>
      <c r="AP546" s="33"/>
      <c r="AQ546" s="33">
        <f t="shared" si="659"/>
        <v>0</v>
      </c>
      <c r="AR546" s="27">
        <f t="shared" si="623"/>
        <v>0</v>
      </c>
      <c r="AS546" s="27">
        <f t="shared" si="660"/>
        <v>0</v>
      </c>
      <c r="AT546" s="28">
        <f>IF((AT545+AN546+AO546)&gt;=$B$2*'SFV+BESS'!$I$9, $B$2*'SFV+BESS'!$I$9, (AT545+AN546+AO546))</f>
        <v>173.61249999999998</v>
      </c>
      <c r="AU546" s="110">
        <f t="shared" si="624"/>
        <v>81.411044901776492</v>
      </c>
      <c r="AZ546" s="251"/>
      <c r="BA546" s="48">
        <v>22.375</v>
      </c>
      <c r="BB546" s="33">
        <f t="shared" ref="BB546:BB609" si="679">BB522</f>
        <v>71.326727478512353</v>
      </c>
      <c r="BC546" s="33">
        <f>Gen_Cons_Horario!B2732</f>
        <v>0</v>
      </c>
      <c r="BD546" s="35">
        <f t="shared" si="654"/>
        <v>71.326727478512353</v>
      </c>
      <c r="BE546" s="116">
        <f>IF(AND(BD546&gt;0,BD546*$B$4+BK545&lt;=$B$2*'SFV+BESS'!$I$9,BD546&lt;'SFV+BESS'!$I$7), BD546*$B$4, IF(AND(BD546&gt;0,BD546*$B$4+BK545&gt;$B$2*'SFV+BESS'!$I$9,BD546*$B$4&lt;'SFV+BESS'!$I$7),$B$2*'SFV+BESS'!$I$9-BK545,IF(AND(BD546&gt;0,BD546*$B$4+BK545&gt;$B$2*'SFV+BESS'!$I$9,BD546*$B$4&gt;'SFV+BESS'!$I$7,BK545&lt;$B$2*'SFV+BESS'!$I$9),$B$2*'SFV+BESS'!$I$9-BK545,IF(AND(BD546&gt;0,BD546*$B$4+BK545&lt;=$B$2*'SFV+BESS'!$I$9,BD546&gt;'SFV+BESS'!$I$7),'SFV+BESS'!$I$7,0))))</f>
        <v>0</v>
      </c>
      <c r="BF546" s="27">
        <f>IF(AND(BD546&lt;0,BK545+BD546/$B$5&gt;$H$2,-BD546/'Carga-Descarga Año'!$B$5&lt;'SFV+BESS'!$I$7),BD546/$B$5,IF(AND(BD546&lt;0,BK545+BD546/$B$5&gt;$H$2,-BD546/'Carga-Descarga Año'!$B$5&gt;'SFV+BESS'!$I$7),-'SFV+BESS'!$I$7,IF(AND(BD546&lt;0,BK545+BD546/$B$5&lt;$H$2),-MIN('SFV+BESS'!$I$7,BK545-$H$2),0)))</f>
        <v>0</v>
      </c>
      <c r="BG546" s="33"/>
      <c r="BH546" s="33">
        <f t="shared" si="661"/>
        <v>0</v>
      </c>
      <c r="BI546" s="27">
        <f t="shared" si="625"/>
        <v>0</v>
      </c>
      <c r="BJ546" s="27">
        <f t="shared" si="662"/>
        <v>0</v>
      </c>
      <c r="BK546" s="28">
        <f>IF((BK545+BE546+BF546)&gt;=$B$2*'SFV+BESS'!$I$9, $B$2*'SFV+BESS'!$I$9, (BK545+BE546+BF546))</f>
        <v>173.61249999999998</v>
      </c>
      <c r="BL546" s="110">
        <f t="shared" si="626"/>
        <v>71.326727478512353</v>
      </c>
      <c r="BQ546" s="251"/>
      <c r="BR546" s="48">
        <v>22.375</v>
      </c>
      <c r="BS546" s="33">
        <f t="shared" ref="BS546:BS609" si="680">BS522</f>
        <v>45.284012249626699</v>
      </c>
      <c r="BT546" s="33">
        <f>Gen_Cons_Horario!B3452</f>
        <v>0</v>
      </c>
      <c r="BU546" s="35">
        <f t="shared" si="655"/>
        <v>45.284012249626699</v>
      </c>
      <c r="BV546" s="116">
        <f>IF(AND(BU546&gt;0,BU546*$B$4+CB545&lt;=$B$2*'SFV+BESS'!$I$9,BU546&lt;'SFV+BESS'!$I$7), BU546*$B$4, IF(AND(BU546&gt;0,BU546*$B$4+CB545&gt;$B$2*'SFV+BESS'!$I$9,BU546*$B$4&lt;'SFV+BESS'!$I$7),$B$2*'SFV+BESS'!$I$9-CB545,IF(AND(BU546&gt;0,BU546*$B$4+CB545&gt;$B$2*'SFV+BESS'!$I$9,BU546*$B$4&gt;'SFV+BESS'!$I$7,CB545&lt;$B$2*'SFV+BESS'!$I$9),$B$2*'SFV+BESS'!$I$9-CB545,IF(AND(BU546&gt;0,BU546*$B$4+CB545&lt;=$B$2*'SFV+BESS'!$I$9,BU546&gt;'SFV+BESS'!$I$7),'SFV+BESS'!$I$7,0))))</f>
        <v>0</v>
      </c>
      <c r="BW546" s="27">
        <f>IF(AND(BU546&lt;0,CB545+BU546/$B$5&gt;$H$2,-BU546/'Carga-Descarga Año'!$B$5&lt;'SFV+BESS'!$I$7),BU546/$B$5,IF(AND(BU546&lt;0,CB545+BU546/$B$5&gt;$H$2,-BU546/'Carga-Descarga Año'!$B$5&gt;'SFV+BESS'!$I$7),-'SFV+BESS'!$I$7,IF(AND(BU546&lt;0,CB545+BU546/$B$5&lt;$H$2),-MIN('SFV+BESS'!$I$7,CB545-$H$2),0)))</f>
        <v>0</v>
      </c>
      <c r="BX546" s="33"/>
      <c r="BY546" s="33">
        <f t="shared" si="663"/>
        <v>0</v>
      </c>
      <c r="BZ546" s="27">
        <f t="shared" si="627"/>
        <v>0</v>
      </c>
      <c r="CA546" s="27">
        <f t="shared" si="628"/>
        <v>0</v>
      </c>
      <c r="CB546" s="28">
        <f>IF((CB545+BV546+BW546)&gt;=$B$2*'SFV+BESS'!$I$9, $B$2*'SFV+BESS'!$I$9, (CB545+BV546+BW546))</f>
        <v>173.61249999999998</v>
      </c>
      <c r="CC546" s="110">
        <f t="shared" si="629"/>
        <v>45.284012249626699</v>
      </c>
      <c r="CH546" s="251"/>
      <c r="CI546" s="48">
        <v>22.375</v>
      </c>
      <c r="CJ546" s="33">
        <f t="shared" ref="CJ546:CJ609" si="681">CJ522</f>
        <v>28.883763720356487</v>
      </c>
      <c r="CK546" s="33">
        <f>Gen_Cons_Horario!B4196</f>
        <v>0</v>
      </c>
      <c r="CL546" s="35">
        <f t="shared" si="656"/>
        <v>28.883763720356487</v>
      </c>
      <c r="CM546" s="116">
        <f>IF(AND(CL546&gt;0,CL546*$B$4+CS545&lt;=$B$2*'SFV+BESS'!$I$9,CL546&lt;'SFV+BESS'!$I$7), CL546*$B$4, IF(AND(CL546&gt;0,CL546*$B$4+CS545&gt;$B$2*'SFV+BESS'!$I$9,CL546*$B$4&lt;'SFV+BESS'!$I$7),$B$2*'SFV+BESS'!$I$9-CS545,IF(AND(CL546&gt;0,CL546*$B$4+CS545&gt;$B$2*'SFV+BESS'!$I$9,CL546*$B$4&gt;'SFV+BESS'!$I$7,CS545&lt;$B$2*'SFV+BESS'!$I$9),$B$2*'SFV+BESS'!$I$9-CS545,IF(AND(CL546&gt;0,CL546*$B$4+CS545&lt;=$B$2*'SFV+BESS'!$I$9,CL546&gt;'SFV+BESS'!$I$7),'SFV+BESS'!$I$7,0))))</f>
        <v>0</v>
      </c>
      <c r="CN546" s="27">
        <f>IF(AND(CL546&lt;0,CS545+CL546/$B$5&gt;$H$2,-CL546/'Carga-Descarga Año'!$B$5&lt;'SFV+BESS'!$I$7),CL546/$B$5,IF(AND(CL546&lt;0,CS545+CL546/$B$5&gt;$H$2,-CL546/'Carga-Descarga Año'!$B$5&gt;'SFV+BESS'!$I$7),-'SFV+BESS'!$I$7,IF(AND(CL546&lt;0,CS545+CL546/$B$5&lt;$H$2),-MIN('SFV+BESS'!$I$7,CS545-$H$2),0)))</f>
        <v>0</v>
      </c>
      <c r="CO546" s="33"/>
      <c r="CP546" s="33">
        <f t="shared" si="664"/>
        <v>0</v>
      </c>
      <c r="CQ546" s="27">
        <f t="shared" si="630"/>
        <v>0</v>
      </c>
      <c r="CR546" s="27">
        <f t="shared" si="665"/>
        <v>0</v>
      </c>
      <c r="CS546" s="28">
        <f>IF((CS545+CM546+CN546)&gt;=$B$2*'SFV+BESS'!$I$9, $B$2*'SFV+BESS'!$I$9, (CS545+CM546+CN546))</f>
        <v>173.61249999999998</v>
      </c>
      <c r="CT546" s="110">
        <f t="shared" si="631"/>
        <v>28.883763720356487</v>
      </c>
      <c r="CY546" s="251"/>
      <c r="CZ546" s="48">
        <v>22.375</v>
      </c>
      <c r="DA546" s="33">
        <f t="shared" ref="DA546:DA609" si="682">DA522</f>
        <v>35.322613829837657</v>
      </c>
      <c r="DB546" s="33">
        <f>Gen_Cons_Horario!B4916</f>
        <v>0</v>
      </c>
      <c r="DC546" s="35">
        <f t="shared" si="647"/>
        <v>35.322613829837657</v>
      </c>
      <c r="DD546" s="116">
        <f>IF(AND(DC546&gt;0,DC546*$B$4+DJ545&lt;=$B$2*'SFV+BESS'!$I$9,DC546&lt;'SFV+BESS'!$I$7), DC546*$B$4, IF(AND(DC546&gt;0,DC546*$B$4+DJ545&gt;$B$2*'SFV+BESS'!$I$9,DC546*$B$4&lt;'SFV+BESS'!$I$7),$B$2*'SFV+BESS'!$I$9-DJ545,IF(AND(DC546&gt;0,DC546*$B$4+DJ545&gt;$B$2*'SFV+BESS'!$I$9,DC546*$B$4&gt;'SFV+BESS'!$I$7,DJ545&lt;$B$2*'SFV+BESS'!$I$9),$B$2*'SFV+BESS'!$I$9-DJ545,IF(AND(DC546&gt;0,DC546*$B$4+DJ545&lt;=$B$2*'SFV+BESS'!$I$9,DC546&gt;'SFV+BESS'!$I$7),'SFV+BESS'!$I$7,0))))</f>
        <v>0</v>
      </c>
      <c r="DE546" s="27">
        <f>IF(AND(DC546&lt;0,DJ545+DC546/$B$5&gt;$H$2,-DC546/'Carga-Descarga Año'!$B$5&lt;'SFV+BESS'!$I$7),DC546/$B$5,IF(AND(DC546&lt;0,DJ545+DC546/$B$5&gt;$H$2,-DC546/'Carga-Descarga Año'!$B$5&gt;'SFV+BESS'!$I$7),-'SFV+BESS'!$I$7,IF(AND(DC546&lt;0,DJ545+DC546/$B$5&lt;$H$2),-MIN('SFV+BESS'!$I$7,DJ545-$H$2),0)))</f>
        <v>0</v>
      </c>
      <c r="DF546" s="33"/>
      <c r="DG546" s="33">
        <f t="shared" si="666"/>
        <v>0</v>
      </c>
      <c r="DH546" s="27">
        <f t="shared" si="632"/>
        <v>0</v>
      </c>
      <c r="DI546" s="27">
        <f t="shared" si="633"/>
        <v>0</v>
      </c>
      <c r="DJ546" s="28">
        <f>IF((DJ545+DD546+DE546)&gt;=$B$2*'SFV+BESS'!$I$9, $B$2*'SFV+BESS'!$I$9, (DJ545+DD546+DE546))</f>
        <v>173.61249999999998</v>
      </c>
      <c r="DK546" s="110">
        <f t="shared" si="634"/>
        <v>35.322613829837657</v>
      </c>
      <c r="DP546" s="251"/>
      <c r="DQ546" s="48">
        <v>22.375</v>
      </c>
      <c r="DR546" s="33">
        <f t="shared" ref="DR546:DR609" si="683">DR522</f>
        <v>51.868223435829627</v>
      </c>
      <c r="DS546" s="33">
        <f>Gen_Cons_Horario!B5660</f>
        <v>0</v>
      </c>
      <c r="DT546" s="35">
        <f t="shared" si="648"/>
        <v>51.868223435829627</v>
      </c>
      <c r="DU546" s="116">
        <f>IF(AND(DT546&gt;0,DT546*$B$4+EA545&lt;=$B$2*'SFV+BESS'!$I$9,DT546&lt;'SFV+BESS'!$I$7), DT546*$B$4, IF(AND(DT546&gt;0,DT546*$B$4+EA545&gt;$B$2*'SFV+BESS'!$I$9,DT546*$B$4&lt;'SFV+BESS'!$I$7),$B$2*'SFV+BESS'!$I$9-EA545,IF(AND(DT546&gt;0,DT546*$B$4+EA545&gt;$B$2*'SFV+BESS'!$I$9,DT546*$B$4&gt;'SFV+BESS'!$I$7,EA545&lt;$B$2*'SFV+BESS'!$I$9),$B$2*'SFV+BESS'!$I$9-EA545,IF(AND(DT546&gt;0,DT546*$B$4+EA545&lt;=$B$2*'SFV+BESS'!$I$9,DT546&gt;'SFV+BESS'!$I$7),'SFV+BESS'!$I$7,0))))</f>
        <v>0</v>
      </c>
      <c r="DV546" s="27">
        <f>IF(AND(DT546&lt;0,EA545+DT546/$B$5&gt;$H$2,-DT546/'Carga-Descarga Año'!$B$5&lt;'SFV+BESS'!$I$7),DT546/$B$5,IF(AND(DT546&lt;0,EA545+DT546/$B$5&gt;$H$2,-DT546/'Carga-Descarga Año'!$B$5&gt;'SFV+BESS'!$I$7),-'SFV+BESS'!$I$7,IF(AND(DT546&lt;0,EA545+DT546/$B$5&lt;$H$2),-MIN('SFV+BESS'!$I$7,EA545-$H$2),0)))</f>
        <v>0</v>
      </c>
      <c r="DW546" s="33"/>
      <c r="DX546" s="33">
        <f t="shared" si="667"/>
        <v>0</v>
      </c>
      <c r="DY546" s="27">
        <f t="shared" si="635"/>
        <v>0</v>
      </c>
      <c r="DZ546" s="27">
        <f t="shared" si="668"/>
        <v>0</v>
      </c>
      <c r="EA546" s="28">
        <f>IF((EA545+DU546+DV546)&gt;=$B$2*'SFV+BESS'!$I$9, $B$2*'SFV+BESS'!$I$9, (EA545+DU546+DV546))</f>
        <v>173.61249999999998</v>
      </c>
      <c r="EB546" s="110">
        <f t="shared" si="636"/>
        <v>51.868223435829627</v>
      </c>
      <c r="EG546" s="251"/>
      <c r="EH546" s="48">
        <v>22.375</v>
      </c>
      <c r="EI546" s="33">
        <f t="shared" ref="EI546:EI609" si="684">EI522</f>
        <v>72.15510433493921</v>
      </c>
      <c r="EJ546" s="33">
        <f>Gen_Cons_Horario!B6404</f>
        <v>0</v>
      </c>
      <c r="EK546" s="35">
        <f t="shared" si="649"/>
        <v>72.15510433493921</v>
      </c>
      <c r="EL546" s="116">
        <f>IF(AND(EK546&gt;0,EK546*$B$4+ER545&lt;=$B$2*'SFV+BESS'!$I$9,EK546&lt;'SFV+BESS'!$I$7), EK546*$B$4, IF(AND(EK546&gt;0,EK546*$B$4+ER545&gt;$B$2*'SFV+BESS'!$I$9,EK546*$B$4&lt;'SFV+BESS'!$I$7),$B$2*'SFV+BESS'!$I$9-ER545,IF(AND(EK546&gt;0,EK546*$B$4+ER545&gt;$B$2*'SFV+BESS'!$I$9,EK546*$B$4&gt;'SFV+BESS'!$I$7,ER545&lt;$B$2*'SFV+BESS'!$I$9),$B$2*'SFV+BESS'!$I$9-ER545,IF(AND(EK546&gt;0,EK546*$B$4+ER545&lt;=$B$2*'SFV+BESS'!$I$9,EK546&gt;'SFV+BESS'!$I$7),'SFV+BESS'!$I$7,0))))</f>
        <v>0</v>
      </c>
      <c r="EM546" s="27">
        <f>IF(AND(EK546&lt;0,ER545+EK546/$B$5&gt;$H$2,-EK546/'Carga-Descarga Año'!$B$5&lt;'SFV+BESS'!$I$7),EK546/$B$5,IF(AND(EK546&lt;0,ER545+EK546/$B$5&gt;$H$2,-EK546/'Carga-Descarga Año'!$B$5&gt;'SFV+BESS'!$I$7),-'SFV+BESS'!$I$7,IF(AND(EK546&lt;0,ER545+EK546/$B$5&lt;$H$2),-MIN('SFV+BESS'!$I$7,ER545-$H$2),0)))</f>
        <v>0</v>
      </c>
      <c r="EN546" s="33"/>
      <c r="EO546" s="33">
        <f t="shared" si="669"/>
        <v>0</v>
      </c>
      <c r="EP546" s="27">
        <f t="shared" si="637"/>
        <v>0</v>
      </c>
      <c r="EQ546" s="27">
        <f t="shared" si="670"/>
        <v>0</v>
      </c>
      <c r="ER546" s="28">
        <f>IF((ER545+EL546+EM546)&gt;=$B$2*'SFV+BESS'!$I$9, $B$2*'SFV+BESS'!$I$9, (ER545+EL546+EM546))</f>
        <v>173.61249999999998</v>
      </c>
      <c r="ES546" s="110">
        <f t="shared" si="638"/>
        <v>72.15510433493921</v>
      </c>
      <c r="EX546" s="251"/>
      <c r="EY546" s="48">
        <v>22.375</v>
      </c>
      <c r="EZ546" s="33">
        <f t="shared" ref="EZ546:EZ609" si="685">EZ522</f>
        <v>83.787881880507953</v>
      </c>
      <c r="FA546" s="33">
        <f>Gen_Cons_Horario!B7124</f>
        <v>67.113</v>
      </c>
      <c r="FB546" s="35">
        <f t="shared" si="650"/>
        <v>16.674881880507954</v>
      </c>
      <c r="FC546" s="116">
        <f>IF(AND(FB546&gt;0,FB546*$B$4+FI545&lt;=$B$2*'SFV+BESS'!$I$9,FB546&lt;'SFV+BESS'!$I$7), FB546*$B$4, IF(AND(FB546&gt;0,FB546*$B$4+FI545&gt;$B$2*'SFV+BESS'!$I$9,FB546*$B$4&lt;'SFV+BESS'!$I$7),$B$2*'SFV+BESS'!$I$9-FI545,IF(AND(FB546&gt;0,FB546*$B$4+FI545&gt;$B$2*'SFV+BESS'!$I$9,FB546*$B$4&gt;'SFV+BESS'!$I$7,FI545&lt;$B$2*'SFV+BESS'!$I$9),$B$2*'SFV+BESS'!$I$9-FI545,IF(AND(FB546&gt;0,FB546*$B$4+FI545&lt;=$B$2*'SFV+BESS'!$I$9,FB546&gt;'SFV+BESS'!$I$7),'SFV+BESS'!$I$7,0))))</f>
        <v>1.73447671738586</v>
      </c>
      <c r="FD546" s="27">
        <f>IF(AND(FB546&lt;0,FI545+FB546/$B$5&gt;$H$2,-FB546/'Carga-Descarga Año'!$B$5&lt;'SFV+BESS'!$I$7),FB546/$B$5,IF(AND(FB546&lt;0,FI545+FB546/$B$5&gt;$H$2,-FB546/'Carga-Descarga Año'!$B$5&gt;'SFV+BESS'!$I$7),-'SFV+BESS'!$I$7,IF(AND(FB546&lt;0,FI545+FB546/$B$5&lt;$H$2),-MIN('SFV+BESS'!$I$7,FI545-$H$2),0)))</f>
        <v>0</v>
      </c>
      <c r="FE546" s="33"/>
      <c r="FF546" s="33">
        <f t="shared" si="671"/>
        <v>67.113</v>
      </c>
      <c r="FG546" s="27">
        <f t="shared" si="639"/>
        <v>0</v>
      </c>
      <c r="FH546" s="27">
        <f t="shared" si="672"/>
        <v>0</v>
      </c>
      <c r="FI546" s="28">
        <f>IF((FI545+FC546+FD546)&gt;=$B$2*'SFV+BESS'!$I$9, $B$2*'SFV+BESS'!$I$9, (FI545+FC546+FD546))</f>
        <v>173.61249999999998</v>
      </c>
      <c r="FJ546" s="110">
        <f t="shared" si="640"/>
        <v>14.849116914838627</v>
      </c>
      <c r="FO546" s="251"/>
      <c r="FP546" s="48">
        <v>22.375</v>
      </c>
      <c r="FQ546" s="33">
        <f t="shared" ref="FQ546:FQ609" si="686">FQ522</f>
        <v>88.522249840285639</v>
      </c>
      <c r="FR546" s="33">
        <f>Gen_Cons_Horario!B7868</f>
        <v>100.6695</v>
      </c>
      <c r="FS546" s="35">
        <f t="shared" si="651"/>
        <v>-12.147250159714361</v>
      </c>
      <c r="FT546" s="116">
        <f>IF(AND(FS546&gt;0,FS546*$B$4+FZ545&lt;=$B$2*'SFV+BESS'!$I$9,FS546&lt;'SFV+BESS'!$I$7), FS546*$B$4, IF(AND(FS546&gt;0,FS546*$B$4+FZ545&gt;$B$2*'SFV+BESS'!$I$9,FS546*$B$4&lt;'SFV+BESS'!$I$7),$B$2*'SFV+BESS'!$I$9-FZ545,IF(AND(FS546&gt;0,FS546*$B$4+FZ545&gt;$B$2*'SFV+BESS'!$I$9,FS546*$B$4&gt;'SFV+BESS'!$I$7,FZ545&lt;$B$2*'SFV+BESS'!$I$9),$B$2*'SFV+BESS'!$I$9-FZ545,IF(AND(FS546&gt;0,FS546*$B$4+FZ545&lt;=$B$2*'SFV+BESS'!$I$9,FS546&gt;'SFV+BESS'!$I$7),'SFV+BESS'!$I$7,0))))</f>
        <v>0</v>
      </c>
      <c r="FU546" s="27">
        <f>IF(AND(FS546&lt;0,FZ545+FS546/$B$5&gt;$H$2,-FS546/'Carga-Descarga Año'!$B$5&lt;'SFV+BESS'!$I$7),FS546/$B$5,IF(AND(FS546&lt;0,FZ545+FS546/$B$5&gt;$H$2,-FS546/'Carga-Descarga Año'!$B$5&gt;'SFV+BESS'!$I$7),-'SFV+BESS'!$I$7,IF(AND(FS546&lt;0,FZ545+FS546/$B$5&lt;$H$2),-MIN('SFV+BESS'!$I$7,FZ545-$H$2),0)))</f>
        <v>-12.7865791154888</v>
      </c>
      <c r="FV546" s="33"/>
      <c r="FW546" s="33">
        <f t="shared" si="673"/>
        <v>88.522249840285639</v>
      </c>
      <c r="FX546" s="27">
        <f t="shared" si="641"/>
        <v>12.147250159714361</v>
      </c>
      <c r="FY546" s="27">
        <f t="shared" si="674"/>
        <v>0</v>
      </c>
      <c r="FZ546" s="28">
        <f>IF((FZ545+FT546+FU546)&gt;=$B$2*'SFV+BESS'!$I$9, $B$2*'SFV+BESS'!$I$9, (FZ545+FT546+FU546))</f>
        <v>132.45202610442098</v>
      </c>
      <c r="GA546" s="110">
        <f t="shared" si="642"/>
        <v>0</v>
      </c>
      <c r="GF546" s="251"/>
      <c r="GG546" s="48">
        <v>22.375</v>
      </c>
      <c r="GH546" s="33">
        <f t="shared" ref="GH546:GH609" si="687">GH522</f>
        <v>85.975736621117875</v>
      </c>
      <c r="GI546" s="33">
        <f>Gen_Cons_Horario!B8588</f>
        <v>47.285000000000004</v>
      </c>
      <c r="GJ546" s="35">
        <f t="shared" si="657"/>
        <v>38.690736621117871</v>
      </c>
      <c r="GK546" s="116">
        <f>IF(AND(GJ546&gt;0,GJ546*$B$4+GQ545&lt;=$B$2*'SFV+BESS'!$I$9,GJ546&lt;'SFV+BESS'!$I$7), GJ546*$B$4, IF(AND(GJ546&gt;0,GJ546*$B$4+GQ545&gt;$B$2*'SFV+BESS'!$I$9,GJ546*$B$4&lt;'SFV+BESS'!$I$7),$B$2*'SFV+BESS'!$I$9-GQ545,IF(AND(GJ546&gt;0,GJ546*$B$4+GQ545&gt;$B$2*'SFV+BESS'!$I$9,GJ546*$B$4&gt;'SFV+BESS'!$I$7,GQ545&lt;$B$2*'SFV+BESS'!$I$9),$B$2*'SFV+BESS'!$I$9-GQ545,IF(AND(GJ546&gt;0,GJ546*$B$4+GQ545&lt;=$B$2*'SFV+BESS'!$I$9,GJ546&gt;'SFV+BESS'!$I$7),'SFV+BESS'!$I$7,0))))</f>
        <v>0</v>
      </c>
      <c r="GL546" s="27">
        <f>IF(AND(GJ546&lt;0,GQ545+GJ546/$B$5&gt;$H$2,-GJ546/'Carga-Descarga Año'!$B$5&lt;'SFV+BESS'!$I$7),GJ546/$B$5,IF(AND(GJ546&lt;0,GQ545+GJ546/$B$5&gt;$H$2,-GJ546/'Carga-Descarga Año'!$B$5&gt;'SFV+BESS'!$I$7),-'SFV+BESS'!$I$7,IF(AND(GJ546&lt;0,GQ545+GJ546/$B$5&lt;$H$2),-MIN('SFV+BESS'!$I$7,GQ545-$H$2),0)))</f>
        <v>0</v>
      </c>
      <c r="GM546" s="33"/>
      <c r="GN546" s="33">
        <f t="shared" si="675"/>
        <v>47.285000000000004</v>
      </c>
      <c r="GO546" s="27">
        <f t="shared" si="643"/>
        <v>0</v>
      </c>
      <c r="GP546" s="27">
        <f t="shared" si="676"/>
        <v>0</v>
      </c>
      <c r="GQ546" s="28">
        <f>IF((GQ545+GK546+GL546)&gt;=$B$2*'SFV+BESS'!$I$9, $B$2*'SFV+BESS'!$I$9, (GQ545+GK546+GL546))</f>
        <v>173.61249999999998</v>
      </c>
      <c r="GR546" s="110">
        <f t="shared" si="644"/>
        <v>38.690736621117871</v>
      </c>
    </row>
    <row r="547" spans="1:200">
      <c r="A547" s="249"/>
      <c r="B547" s="48">
        <v>22.4166666666667</v>
      </c>
      <c r="C547" s="38">
        <f t="shared" si="658"/>
        <v>102.56597254203621</v>
      </c>
      <c r="D547" s="2">
        <f>Gen_Cons_Horario!B573</f>
        <v>119.312</v>
      </c>
      <c r="E547" s="140">
        <f t="shared" si="616"/>
        <v>-16.746027457963791</v>
      </c>
      <c r="F547" s="116">
        <f>IF(AND(E547&gt;0,E547*$B$4+L546&lt;=$B$2*'SFV+BESS'!$I$9,E547&lt;'SFV+BESS'!$I$7), E547*$B$4, IF(AND(E547&gt;0,E547*$B$4+L546&gt;$B$2*'SFV+BESS'!$I$9,E547*$B$4&lt;'SFV+BESS'!$I$7),$B$2*'SFV+BESS'!$I$9-L546,IF(AND(E547&gt;0,E547*$B$4+L546&gt;$B$2*'SFV+BESS'!$I$9,E547*$B$4&gt;'SFV+BESS'!$I$7,L546&lt;$B$2*'SFV+BESS'!$I$9),$B$2*'SFV+BESS'!$I$9-L546,IF(AND(E547&gt;0,E547*$B$4+L546&lt;=$B$2*'SFV+BESS'!$I$9,E547&gt;'SFV+BESS'!$I$7),'SFV+BESS'!$I$7,0))))</f>
        <v>0</v>
      </c>
      <c r="G547" s="27">
        <f>IF(AND(E547&lt;0,L546+E547/$B$5&gt;$H$2,-E547/'Carga-Descarga Año'!$B$5&lt;'SFV+BESS'!$I$7),E547/$B$5,IF(AND(E547&lt;0,L546+E547/$B$5&gt;$H$2,-E547/'Carga-Descarga Año'!$B$5&gt;'SFV+BESS'!$I$7),-'SFV+BESS'!$I$7,IF(AND(E547&lt;0,L546+E547/$B$5&lt;$H$2),-MIN('SFV+BESS'!$I$7,L546-$H$2),0)))</f>
        <v>-12.989520818357166</v>
      </c>
      <c r="I547" s="38">
        <f t="shared" si="617"/>
        <v>102.56597254203621</v>
      </c>
      <c r="J547" s="27">
        <f t="shared" si="619"/>
        <v>12.340044777439307</v>
      </c>
      <c r="K547" s="27">
        <f t="shared" si="618"/>
        <v>4.4059826805244846</v>
      </c>
      <c r="L547" s="28">
        <f>IF((L546+F547+G547)&gt;=$B$2*'SFV+BESS'!$I$9, $B$2*'SFV+BESS'!$I$9, (L546+F547+G547))</f>
        <v>9.1375000000000011</v>
      </c>
      <c r="M547" s="110">
        <f t="shared" si="620"/>
        <v>0</v>
      </c>
      <c r="R547" s="251"/>
      <c r="S547" s="48">
        <v>22.4166666666667</v>
      </c>
      <c r="T547" s="2">
        <f t="shared" si="677"/>
        <v>99.976027218608863</v>
      </c>
      <c r="U547" s="2">
        <f>Gen_Cons_Horario!B1317</f>
        <v>55.927500000000009</v>
      </c>
      <c r="V547" s="35">
        <f t="shared" si="652"/>
        <v>44.048527218608854</v>
      </c>
      <c r="W547" s="116">
        <f>IF(AND(V547&gt;0,V547*$B$4+AC546&lt;=$B$2*'SFV+BESS'!$I$9,V547&lt;'SFV+BESS'!$I$7), V547*$B$4, IF(AND(V547&gt;0,V547*$B$4+AC546&gt;$B$2*'SFV+BESS'!$I$9,V547*$B$4&lt;'SFV+BESS'!$I$7),$B$2*'SFV+BESS'!$I$9-AC546,IF(AND(V547&gt;0,V547*$B$4+AC546&gt;$B$2*'SFV+BESS'!$I$9,V547*$B$4&gt;'SFV+BESS'!$I$7,AC546&lt;$B$2*'SFV+BESS'!$I$9),$B$2*'SFV+BESS'!$I$9-AC546,IF(AND(V547&gt;0,V547*$B$4+AC546&lt;=$B$2*'SFV+BESS'!$I$9,V547&gt;'SFV+BESS'!$I$7),'SFV+BESS'!$I$7,0))))</f>
        <v>0</v>
      </c>
      <c r="X547" s="27">
        <f>IF(AND(V547&lt;0,AC546+V547/$B$5&gt;$H$2,-V547/'Carga-Descarga Año'!$B$5&lt;'SFV+BESS'!$I$7),V547/$B$5,IF(AND(V547&lt;0,AC546+V547/$B$5&gt;$H$2,-V547/'Carga-Descarga Año'!$B$5&gt;'SFV+BESS'!$I$7),-'SFV+BESS'!$I$7,IF(AND(V547&lt;0,AC546+V547/$B$5&lt;$H$2),-MIN('SFV+BESS'!$I$7,AC546-$H$2),0)))</f>
        <v>0</v>
      </c>
      <c r="Z547" s="33">
        <f t="shared" si="646"/>
        <v>55.927500000000009</v>
      </c>
      <c r="AA547" s="27">
        <f t="shared" si="621"/>
        <v>0</v>
      </c>
      <c r="AB547" s="27">
        <f t="shared" si="645"/>
        <v>0</v>
      </c>
      <c r="AC547" s="28">
        <f>IF((AC546+W547+X547)&gt;=$B$2*'SFV+BESS'!$I$9, $B$2*'SFV+BESS'!$I$9, (AC546+W547+X547))</f>
        <v>173.61249999999998</v>
      </c>
      <c r="AD547" s="110">
        <f t="shared" si="622"/>
        <v>44.048527218608854</v>
      </c>
      <c r="AI547" s="251"/>
      <c r="AJ547" s="48">
        <v>22.4166666666667</v>
      </c>
      <c r="AK547" s="52">
        <f t="shared" si="678"/>
        <v>98.343173988490506</v>
      </c>
      <c r="AL547" s="33">
        <f>Gen_Cons_Horario!B1989</f>
        <v>0</v>
      </c>
      <c r="AM547" s="35">
        <f t="shared" si="653"/>
        <v>98.343173988490506</v>
      </c>
      <c r="AN547" s="116">
        <f>IF(AND(AM547&gt;0,AM547*$B$4+AT546&lt;=$B$2*'SFV+BESS'!$I$9,AM547&lt;'SFV+BESS'!$I$7), AM547*$B$4, IF(AND(AM547&gt;0,AM547*$B$4+AT546&gt;$B$2*'SFV+BESS'!$I$9,AM547*$B$4&lt;'SFV+BESS'!$I$7),$B$2*'SFV+BESS'!$I$9-AT546,IF(AND(AM547&gt;0,AM547*$B$4+AT546&gt;$B$2*'SFV+BESS'!$I$9,AM547*$B$4&gt;'SFV+BESS'!$I$7,AT546&lt;$B$2*'SFV+BESS'!$I$9),$B$2*'SFV+BESS'!$I$9-AT546,IF(AND(AM547&gt;0,AM547*$B$4+AT546&lt;=$B$2*'SFV+BESS'!$I$9,AM547&gt;'SFV+BESS'!$I$7),'SFV+BESS'!$I$7,0))))</f>
        <v>0</v>
      </c>
      <c r="AO547" s="27">
        <f>IF(AND(AM547&lt;0,AT546+AM547/$B$5&gt;$H$2,-AM547/'Carga-Descarga Año'!$B$5&lt;'SFV+BESS'!$I$7),AM547/$B$5,IF(AND(AM547&lt;0,AT546+AM547/$B$5&gt;$H$2,-AM547/'Carga-Descarga Año'!$B$5&gt;'SFV+BESS'!$I$7),-'SFV+BESS'!$I$7,IF(AND(AM547&lt;0,AT546+AM547/$B$5&lt;$H$2),-MIN('SFV+BESS'!$I$7,AT546-$H$2),0)))</f>
        <v>0</v>
      </c>
      <c r="AP547" s="33"/>
      <c r="AQ547" s="33">
        <f t="shared" si="659"/>
        <v>0</v>
      </c>
      <c r="AR547" s="27">
        <f t="shared" si="623"/>
        <v>0</v>
      </c>
      <c r="AS547" s="27">
        <f t="shared" si="660"/>
        <v>0</v>
      </c>
      <c r="AT547" s="28">
        <f>IF((AT546+AN547+AO547)&gt;=$B$2*'SFV+BESS'!$I$9, $B$2*'SFV+BESS'!$I$9, (AT546+AN547+AO547))</f>
        <v>173.61249999999998</v>
      </c>
      <c r="AU547" s="110">
        <f t="shared" si="624"/>
        <v>98.343173988490506</v>
      </c>
      <c r="AZ547" s="251"/>
      <c r="BA547" s="48">
        <v>22.4166666666667</v>
      </c>
      <c r="BB547" s="33">
        <f t="shared" si="679"/>
        <v>89.500386808653857</v>
      </c>
      <c r="BC547" s="33">
        <f>Gen_Cons_Horario!B2733</f>
        <v>0</v>
      </c>
      <c r="BD547" s="35">
        <f t="shared" si="654"/>
        <v>89.500386808653857</v>
      </c>
      <c r="BE547" s="116">
        <f>IF(AND(BD547&gt;0,BD547*$B$4+BK546&lt;=$B$2*'SFV+BESS'!$I$9,BD547&lt;'SFV+BESS'!$I$7), BD547*$B$4, IF(AND(BD547&gt;0,BD547*$B$4+BK546&gt;$B$2*'SFV+BESS'!$I$9,BD547*$B$4&lt;'SFV+BESS'!$I$7),$B$2*'SFV+BESS'!$I$9-BK546,IF(AND(BD547&gt;0,BD547*$B$4+BK546&gt;$B$2*'SFV+BESS'!$I$9,BD547*$B$4&gt;'SFV+BESS'!$I$7,BK546&lt;$B$2*'SFV+BESS'!$I$9),$B$2*'SFV+BESS'!$I$9-BK546,IF(AND(BD547&gt;0,BD547*$B$4+BK546&lt;=$B$2*'SFV+BESS'!$I$9,BD547&gt;'SFV+BESS'!$I$7),'SFV+BESS'!$I$7,0))))</f>
        <v>0</v>
      </c>
      <c r="BF547" s="27">
        <f>IF(AND(BD547&lt;0,BK546+BD547/$B$5&gt;$H$2,-BD547/'Carga-Descarga Año'!$B$5&lt;'SFV+BESS'!$I$7),BD547/$B$5,IF(AND(BD547&lt;0,BK546+BD547/$B$5&gt;$H$2,-BD547/'Carga-Descarga Año'!$B$5&gt;'SFV+BESS'!$I$7),-'SFV+BESS'!$I$7,IF(AND(BD547&lt;0,BK546+BD547/$B$5&lt;$H$2),-MIN('SFV+BESS'!$I$7,BK546-$H$2),0)))</f>
        <v>0</v>
      </c>
      <c r="BG547" s="33"/>
      <c r="BH547" s="33">
        <f t="shared" si="661"/>
        <v>0</v>
      </c>
      <c r="BI547" s="27">
        <f t="shared" si="625"/>
        <v>0</v>
      </c>
      <c r="BJ547" s="27">
        <f t="shared" si="662"/>
        <v>0</v>
      </c>
      <c r="BK547" s="28">
        <f>IF((BK546+BE547+BF547)&gt;=$B$2*'SFV+BESS'!$I$9, $B$2*'SFV+BESS'!$I$9, (BK546+BE547+BF547))</f>
        <v>173.61249999999998</v>
      </c>
      <c r="BL547" s="110">
        <f t="shared" si="626"/>
        <v>89.500386808653857</v>
      </c>
      <c r="BQ547" s="251"/>
      <c r="BR547" s="48">
        <v>22.4166666666667</v>
      </c>
      <c r="BS547" s="33">
        <f t="shared" si="680"/>
        <v>68.489252357644361</v>
      </c>
      <c r="BT547" s="33">
        <f>Gen_Cons_Horario!B3453</f>
        <v>0</v>
      </c>
      <c r="BU547" s="35">
        <f t="shared" si="655"/>
        <v>68.489252357644361</v>
      </c>
      <c r="BV547" s="116">
        <f>IF(AND(BU547&gt;0,BU547*$B$4+CB546&lt;=$B$2*'SFV+BESS'!$I$9,BU547&lt;'SFV+BESS'!$I$7), BU547*$B$4, IF(AND(BU547&gt;0,BU547*$B$4+CB546&gt;$B$2*'SFV+BESS'!$I$9,BU547*$B$4&lt;'SFV+BESS'!$I$7),$B$2*'SFV+BESS'!$I$9-CB546,IF(AND(BU547&gt;0,BU547*$B$4+CB546&gt;$B$2*'SFV+BESS'!$I$9,BU547*$B$4&gt;'SFV+BESS'!$I$7,CB546&lt;$B$2*'SFV+BESS'!$I$9),$B$2*'SFV+BESS'!$I$9-CB546,IF(AND(BU547&gt;0,BU547*$B$4+CB546&lt;=$B$2*'SFV+BESS'!$I$9,BU547&gt;'SFV+BESS'!$I$7),'SFV+BESS'!$I$7,0))))</f>
        <v>0</v>
      </c>
      <c r="BW547" s="27">
        <f>IF(AND(BU547&lt;0,CB546+BU547/$B$5&gt;$H$2,-BU547/'Carga-Descarga Año'!$B$5&lt;'SFV+BESS'!$I$7),BU547/$B$5,IF(AND(BU547&lt;0,CB546+BU547/$B$5&gt;$H$2,-BU547/'Carga-Descarga Año'!$B$5&gt;'SFV+BESS'!$I$7),-'SFV+BESS'!$I$7,IF(AND(BU547&lt;0,CB546+BU547/$B$5&lt;$H$2),-MIN('SFV+BESS'!$I$7,CB546-$H$2),0)))</f>
        <v>0</v>
      </c>
      <c r="BX547" s="33"/>
      <c r="BY547" s="33">
        <f t="shared" si="663"/>
        <v>0</v>
      </c>
      <c r="BZ547" s="27">
        <f t="shared" si="627"/>
        <v>0</v>
      </c>
      <c r="CA547" s="27">
        <f t="shared" si="628"/>
        <v>0</v>
      </c>
      <c r="CB547" s="28">
        <f>IF((CB546+BV547+BW547)&gt;=$B$2*'SFV+BESS'!$I$9, $B$2*'SFV+BESS'!$I$9, (CB546+BV547+BW547))</f>
        <v>173.61249999999998</v>
      </c>
      <c r="CC547" s="110">
        <f t="shared" si="629"/>
        <v>68.489252357644361</v>
      </c>
      <c r="CH547" s="251"/>
      <c r="CI547" s="48">
        <v>22.4166666666667</v>
      </c>
      <c r="CJ547" s="33">
        <f t="shared" si="681"/>
        <v>60.041839544678055</v>
      </c>
      <c r="CK547" s="33">
        <f>Gen_Cons_Horario!B4197</f>
        <v>0</v>
      </c>
      <c r="CL547" s="35">
        <f t="shared" si="656"/>
        <v>60.041839544678055</v>
      </c>
      <c r="CM547" s="116">
        <f>IF(AND(CL547&gt;0,CL547*$B$4+CS546&lt;=$B$2*'SFV+BESS'!$I$9,CL547&lt;'SFV+BESS'!$I$7), CL547*$B$4, IF(AND(CL547&gt;0,CL547*$B$4+CS546&gt;$B$2*'SFV+BESS'!$I$9,CL547*$B$4&lt;'SFV+BESS'!$I$7),$B$2*'SFV+BESS'!$I$9-CS546,IF(AND(CL547&gt;0,CL547*$B$4+CS546&gt;$B$2*'SFV+BESS'!$I$9,CL547*$B$4&gt;'SFV+BESS'!$I$7,CS546&lt;$B$2*'SFV+BESS'!$I$9),$B$2*'SFV+BESS'!$I$9-CS546,IF(AND(CL547&gt;0,CL547*$B$4+CS546&lt;=$B$2*'SFV+BESS'!$I$9,CL547&gt;'SFV+BESS'!$I$7),'SFV+BESS'!$I$7,0))))</f>
        <v>0</v>
      </c>
      <c r="CN547" s="27">
        <f>IF(AND(CL547&lt;0,CS546+CL547/$B$5&gt;$H$2,-CL547/'Carga-Descarga Año'!$B$5&lt;'SFV+BESS'!$I$7),CL547/$B$5,IF(AND(CL547&lt;0,CS546+CL547/$B$5&gt;$H$2,-CL547/'Carga-Descarga Año'!$B$5&gt;'SFV+BESS'!$I$7),-'SFV+BESS'!$I$7,IF(AND(CL547&lt;0,CS546+CL547/$B$5&lt;$H$2),-MIN('SFV+BESS'!$I$7,CS546-$H$2),0)))</f>
        <v>0</v>
      </c>
      <c r="CO547" s="33"/>
      <c r="CP547" s="33">
        <f t="shared" si="664"/>
        <v>0</v>
      </c>
      <c r="CQ547" s="27">
        <f t="shared" si="630"/>
        <v>0</v>
      </c>
      <c r="CR547" s="27">
        <f t="shared" si="665"/>
        <v>0</v>
      </c>
      <c r="CS547" s="28">
        <f>IF((CS546+CM547+CN547)&gt;=$B$2*'SFV+BESS'!$I$9, $B$2*'SFV+BESS'!$I$9, (CS546+CM547+CN547))</f>
        <v>173.61249999999998</v>
      </c>
      <c r="CT547" s="110">
        <f t="shared" si="631"/>
        <v>60.041839544678055</v>
      </c>
      <c r="CY547" s="251"/>
      <c r="CZ547" s="48">
        <v>22.4166666666667</v>
      </c>
      <c r="DA547" s="33">
        <f t="shared" si="682"/>
        <v>68.060646159931082</v>
      </c>
      <c r="DB547" s="33">
        <f>Gen_Cons_Horario!B4917</f>
        <v>0</v>
      </c>
      <c r="DC547" s="35">
        <f t="shared" si="647"/>
        <v>68.060646159931082</v>
      </c>
      <c r="DD547" s="116">
        <f>IF(AND(DC547&gt;0,DC547*$B$4+DJ546&lt;=$B$2*'SFV+BESS'!$I$9,DC547&lt;'SFV+BESS'!$I$7), DC547*$B$4, IF(AND(DC547&gt;0,DC547*$B$4+DJ546&gt;$B$2*'SFV+BESS'!$I$9,DC547*$B$4&lt;'SFV+BESS'!$I$7),$B$2*'SFV+BESS'!$I$9-DJ546,IF(AND(DC547&gt;0,DC547*$B$4+DJ546&gt;$B$2*'SFV+BESS'!$I$9,DC547*$B$4&gt;'SFV+BESS'!$I$7,DJ546&lt;$B$2*'SFV+BESS'!$I$9),$B$2*'SFV+BESS'!$I$9-DJ546,IF(AND(DC547&gt;0,DC547*$B$4+DJ546&lt;=$B$2*'SFV+BESS'!$I$9,DC547&gt;'SFV+BESS'!$I$7),'SFV+BESS'!$I$7,0))))</f>
        <v>0</v>
      </c>
      <c r="DE547" s="27">
        <f>IF(AND(DC547&lt;0,DJ546+DC547/$B$5&gt;$H$2,-DC547/'Carga-Descarga Año'!$B$5&lt;'SFV+BESS'!$I$7),DC547/$B$5,IF(AND(DC547&lt;0,DJ546+DC547/$B$5&gt;$H$2,-DC547/'Carga-Descarga Año'!$B$5&gt;'SFV+BESS'!$I$7),-'SFV+BESS'!$I$7,IF(AND(DC547&lt;0,DJ546+DC547/$B$5&lt;$H$2),-MIN('SFV+BESS'!$I$7,DJ546-$H$2),0)))</f>
        <v>0</v>
      </c>
      <c r="DF547" s="33"/>
      <c r="DG547" s="33">
        <f t="shared" si="666"/>
        <v>0</v>
      </c>
      <c r="DH547" s="27">
        <f t="shared" si="632"/>
        <v>0</v>
      </c>
      <c r="DI547" s="27">
        <f t="shared" si="633"/>
        <v>0</v>
      </c>
      <c r="DJ547" s="28">
        <f>IF((DJ546+DD547+DE547)&gt;=$B$2*'SFV+BESS'!$I$9, $B$2*'SFV+BESS'!$I$9, (DJ546+DD547+DE547))</f>
        <v>173.61249999999998</v>
      </c>
      <c r="DK547" s="110">
        <f t="shared" si="634"/>
        <v>68.060646159931082</v>
      </c>
      <c r="DP547" s="251"/>
      <c r="DQ547" s="48">
        <v>22.4166666666667</v>
      </c>
      <c r="DR547" s="33">
        <f t="shared" si="683"/>
        <v>72.573683597713242</v>
      </c>
      <c r="DS547" s="33">
        <f>Gen_Cons_Horario!B5661</f>
        <v>0</v>
      </c>
      <c r="DT547" s="35">
        <f t="shared" si="648"/>
        <v>72.573683597713242</v>
      </c>
      <c r="DU547" s="116">
        <f>IF(AND(DT547&gt;0,DT547*$B$4+EA546&lt;=$B$2*'SFV+BESS'!$I$9,DT547&lt;'SFV+BESS'!$I$7), DT547*$B$4, IF(AND(DT547&gt;0,DT547*$B$4+EA546&gt;$B$2*'SFV+BESS'!$I$9,DT547*$B$4&lt;'SFV+BESS'!$I$7),$B$2*'SFV+BESS'!$I$9-EA546,IF(AND(DT547&gt;0,DT547*$B$4+EA546&gt;$B$2*'SFV+BESS'!$I$9,DT547*$B$4&gt;'SFV+BESS'!$I$7,EA546&lt;$B$2*'SFV+BESS'!$I$9),$B$2*'SFV+BESS'!$I$9-EA546,IF(AND(DT547&gt;0,DT547*$B$4+EA546&lt;=$B$2*'SFV+BESS'!$I$9,DT547&gt;'SFV+BESS'!$I$7),'SFV+BESS'!$I$7,0))))</f>
        <v>0</v>
      </c>
      <c r="DV547" s="27">
        <f>IF(AND(DT547&lt;0,EA546+DT547/$B$5&gt;$H$2,-DT547/'Carga-Descarga Año'!$B$5&lt;'SFV+BESS'!$I$7),DT547/$B$5,IF(AND(DT547&lt;0,EA546+DT547/$B$5&gt;$H$2,-DT547/'Carga-Descarga Año'!$B$5&gt;'SFV+BESS'!$I$7),-'SFV+BESS'!$I$7,IF(AND(DT547&lt;0,EA546+DT547/$B$5&lt;$H$2),-MIN('SFV+BESS'!$I$7,EA546-$H$2),0)))</f>
        <v>0</v>
      </c>
      <c r="DW547" s="33"/>
      <c r="DX547" s="33">
        <f t="shared" si="667"/>
        <v>0</v>
      </c>
      <c r="DY547" s="27">
        <f t="shared" si="635"/>
        <v>0</v>
      </c>
      <c r="DZ547" s="27">
        <f t="shared" si="668"/>
        <v>0</v>
      </c>
      <c r="EA547" s="28">
        <f>IF((EA546+DU547+DV547)&gt;=$B$2*'SFV+BESS'!$I$9, $B$2*'SFV+BESS'!$I$9, (EA546+DU547+DV547))</f>
        <v>173.61249999999998</v>
      </c>
      <c r="EB547" s="110">
        <f t="shared" si="636"/>
        <v>72.573683597713242</v>
      </c>
      <c r="EG547" s="251"/>
      <c r="EH547" s="48">
        <v>22.4166666666667</v>
      </c>
      <c r="EI547" s="33">
        <f t="shared" si="684"/>
        <v>88.07759942561016</v>
      </c>
      <c r="EJ547" s="33">
        <f>Gen_Cons_Horario!B6405</f>
        <v>0</v>
      </c>
      <c r="EK547" s="35">
        <f t="shared" si="649"/>
        <v>88.07759942561016</v>
      </c>
      <c r="EL547" s="116">
        <f>IF(AND(EK547&gt;0,EK547*$B$4+ER546&lt;=$B$2*'SFV+BESS'!$I$9,EK547&lt;'SFV+BESS'!$I$7), EK547*$B$4, IF(AND(EK547&gt;0,EK547*$B$4+ER546&gt;$B$2*'SFV+BESS'!$I$9,EK547*$B$4&lt;'SFV+BESS'!$I$7),$B$2*'SFV+BESS'!$I$9-ER546,IF(AND(EK547&gt;0,EK547*$B$4+ER546&gt;$B$2*'SFV+BESS'!$I$9,EK547*$B$4&gt;'SFV+BESS'!$I$7,ER546&lt;$B$2*'SFV+BESS'!$I$9),$B$2*'SFV+BESS'!$I$9-ER546,IF(AND(EK547&gt;0,EK547*$B$4+ER546&lt;=$B$2*'SFV+BESS'!$I$9,EK547&gt;'SFV+BESS'!$I$7),'SFV+BESS'!$I$7,0))))</f>
        <v>0</v>
      </c>
      <c r="EM547" s="27">
        <f>IF(AND(EK547&lt;0,ER546+EK547/$B$5&gt;$H$2,-EK547/'Carga-Descarga Año'!$B$5&lt;'SFV+BESS'!$I$7),EK547/$B$5,IF(AND(EK547&lt;0,ER546+EK547/$B$5&gt;$H$2,-EK547/'Carga-Descarga Año'!$B$5&gt;'SFV+BESS'!$I$7),-'SFV+BESS'!$I$7,IF(AND(EK547&lt;0,ER546+EK547/$B$5&lt;$H$2),-MIN('SFV+BESS'!$I$7,ER546-$H$2),0)))</f>
        <v>0</v>
      </c>
      <c r="EN547" s="33"/>
      <c r="EO547" s="33">
        <f t="shared" si="669"/>
        <v>0</v>
      </c>
      <c r="EP547" s="27">
        <f t="shared" si="637"/>
        <v>0</v>
      </c>
      <c r="EQ547" s="27">
        <f t="shared" si="670"/>
        <v>0</v>
      </c>
      <c r="ER547" s="28">
        <f>IF((ER546+EL547+EM547)&gt;=$B$2*'SFV+BESS'!$I$9, $B$2*'SFV+BESS'!$I$9, (ER546+EL547+EM547))</f>
        <v>173.61249999999998</v>
      </c>
      <c r="ES547" s="110">
        <f t="shared" si="638"/>
        <v>88.07759942561016</v>
      </c>
      <c r="EX547" s="251"/>
      <c r="EY547" s="48">
        <v>22.4166666666667</v>
      </c>
      <c r="EZ547" s="33">
        <f t="shared" si="685"/>
        <v>96.19383250062873</v>
      </c>
      <c r="FA547" s="33">
        <f>Gen_Cons_Horario!B7125</f>
        <v>67.113</v>
      </c>
      <c r="FB547" s="35">
        <f t="shared" si="650"/>
        <v>29.08083250062873</v>
      </c>
      <c r="FC547" s="116">
        <f>IF(AND(FB547&gt;0,FB547*$B$4+FI546&lt;=$B$2*'SFV+BESS'!$I$9,FB547&lt;'SFV+BESS'!$I$7), FB547*$B$4, IF(AND(FB547&gt;0,FB547*$B$4+FI546&gt;$B$2*'SFV+BESS'!$I$9,FB547*$B$4&lt;'SFV+BESS'!$I$7),$B$2*'SFV+BESS'!$I$9-FI546,IF(AND(FB547&gt;0,FB547*$B$4+FI546&gt;$B$2*'SFV+BESS'!$I$9,FB547*$B$4&gt;'SFV+BESS'!$I$7,FI546&lt;$B$2*'SFV+BESS'!$I$9),$B$2*'SFV+BESS'!$I$9-FI546,IF(AND(FB547&gt;0,FB547*$B$4+FI546&lt;=$B$2*'SFV+BESS'!$I$9,FB547&gt;'SFV+BESS'!$I$7),'SFV+BESS'!$I$7,0))))</f>
        <v>0</v>
      </c>
      <c r="FD547" s="27">
        <f>IF(AND(FB547&lt;0,FI546+FB547/$B$5&gt;$H$2,-FB547/'Carga-Descarga Año'!$B$5&lt;'SFV+BESS'!$I$7),FB547/$B$5,IF(AND(FB547&lt;0,FI546+FB547/$B$5&gt;$H$2,-FB547/'Carga-Descarga Año'!$B$5&gt;'SFV+BESS'!$I$7),-'SFV+BESS'!$I$7,IF(AND(FB547&lt;0,FI546+FB547/$B$5&lt;$H$2),-MIN('SFV+BESS'!$I$7,FI546-$H$2),0)))</f>
        <v>0</v>
      </c>
      <c r="FE547" s="33"/>
      <c r="FF547" s="33">
        <f t="shared" si="671"/>
        <v>67.113</v>
      </c>
      <c r="FG547" s="27">
        <f t="shared" si="639"/>
        <v>0</v>
      </c>
      <c r="FH547" s="27">
        <f t="shared" si="672"/>
        <v>0</v>
      </c>
      <c r="FI547" s="28">
        <f>IF((FI546+FC547+FD547)&gt;=$B$2*'SFV+BESS'!$I$9, $B$2*'SFV+BESS'!$I$9, (FI546+FC547+FD547))</f>
        <v>173.61249999999998</v>
      </c>
      <c r="FJ547" s="110">
        <f t="shared" si="640"/>
        <v>29.08083250062873</v>
      </c>
      <c r="FO547" s="251"/>
      <c r="FP547" s="48">
        <v>22.4166666666667</v>
      </c>
      <c r="FQ547" s="33">
        <f t="shared" si="686"/>
        <v>101.70295248194581</v>
      </c>
      <c r="FR547" s="33">
        <f>Gen_Cons_Horario!B7869</f>
        <v>100.6695</v>
      </c>
      <c r="FS547" s="35">
        <f t="shared" si="651"/>
        <v>1.0334524819458153</v>
      </c>
      <c r="FT547" s="116">
        <f>IF(AND(FS547&gt;0,FS547*$B$4+FZ546&lt;=$B$2*'SFV+BESS'!$I$9,FS547&lt;'SFV+BESS'!$I$7), FS547*$B$4, IF(AND(FS547&gt;0,FS547*$B$4+FZ546&gt;$B$2*'SFV+BESS'!$I$9,FS547*$B$4&lt;'SFV+BESS'!$I$7),$B$2*'SFV+BESS'!$I$9-FZ546,IF(AND(FS547&gt;0,FS547*$B$4+FZ546&gt;$B$2*'SFV+BESS'!$I$9,FS547*$B$4&gt;'SFV+BESS'!$I$7,FZ546&lt;$B$2*'SFV+BESS'!$I$9),$B$2*'SFV+BESS'!$I$9-FZ546,IF(AND(FS547&gt;0,FS547*$B$4+FZ546&lt;=$B$2*'SFV+BESS'!$I$9,FS547&gt;'SFV+BESS'!$I$7),'SFV+BESS'!$I$7,0))))</f>
        <v>0.98177985784852451</v>
      </c>
      <c r="FU547" s="27">
        <f>IF(AND(FS547&lt;0,FZ546+FS547/$B$5&gt;$H$2,-FS547/'Carga-Descarga Año'!$B$5&lt;'SFV+BESS'!$I$7),FS547/$B$5,IF(AND(FS547&lt;0,FZ546+FS547/$B$5&gt;$H$2,-FS547/'Carga-Descarga Año'!$B$5&gt;'SFV+BESS'!$I$7),-'SFV+BESS'!$I$7,IF(AND(FS547&lt;0,FZ546+FS547/$B$5&lt;$H$2),-MIN('SFV+BESS'!$I$7,FZ546-$H$2),0)))</f>
        <v>0</v>
      </c>
      <c r="FV547" s="33"/>
      <c r="FW547" s="33">
        <f t="shared" si="673"/>
        <v>100.6695</v>
      </c>
      <c r="FX547" s="27">
        <f t="shared" si="641"/>
        <v>0</v>
      </c>
      <c r="FY547" s="27">
        <f t="shared" si="674"/>
        <v>0</v>
      </c>
      <c r="FZ547" s="28">
        <f>IF((FZ546+FT547+FU547)&gt;=$B$2*'SFV+BESS'!$I$9, $B$2*'SFV+BESS'!$I$9, (FZ546+FT547+FU547))</f>
        <v>133.4338059622695</v>
      </c>
      <c r="GA547" s="110">
        <f t="shared" si="642"/>
        <v>0</v>
      </c>
      <c r="GF547" s="251"/>
      <c r="GG547" s="48">
        <v>22.4166666666667</v>
      </c>
      <c r="GH547" s="33">
        <f t="shared" si="687"/>
        <v>103.14154069052196</v>
      </c>
      <c r="GI547" s="33">
        <f>Gen_Cons_Horario!B8589</f>
        <v>47.285000000000004</v>
      </c>
      <c r="GJ547" s="35">
        <f t="shared" si="657"/>
        <v>55.85654069052196</v>
      </c>
      <c r="GK547" s="116">
        <f>IF(AND(GJ547&gt;0,GJ547*$B$4+GQ546&lt;=$B$2*'SFV+BESS'!$I$9,GJ547&lt;'SFV+BESS'!$I$7), GJ547*$B$4, IF(AND(GJ547&gt;0,GJ547*$B$4+GQ546&gt;$B$2*'SFV+BESS'!$I$9,GJ547*$B$4&lt;'SFV+BESS'!$I$7),$B$2*'SFV+BESS'!$I$9-GQ546,IF(AND(GJ547&gt;0,GJ547*$B$4+GQ546&gt;$B$2*'SFV+BESS'!$I$9,GJ547*$B$4&gt;'SFV+BESS'!$I$7,GQ546&lt;$B$2*'SFV+BESS'!$I$9),$B$2*'SFV+BESS'!$I$9-GQ546,IF(AND(GJ547&gt;0,GJ547*$B$4+GQ546&lt;=$B$2*'SFV+BESS'!$I$9,GJ547&gt;'SFV+BESS'!$I$7),'SFV+BESS'!$I$7,0))))</f>
        <v>0</v>
      </c>
      <c r="GL547" s="27">
        <f>IF(AND(GJ547&lt;0,GQ546+GJ547/$B$5&gt;$H$2,-GJ547/'Carga-Descarga Año'!$B$5&lt;'SFV+BESS'!$I$7),GJ547/$B$5,IF(AND(GJ547&lt;0,GQ546+GJ547/$B$5&gt;$H$2,-GJ547/'Carga-Descarga Año'!$B$5&gt;'SFV+BESS'!$I$7),-'SFV+BESS'!$I$7,IF(AND(GJ547&lt;0,GQ546+GJ547/$B$5&lt;$H$2),-MIN('SFV+BESS'!$I$7,GQ546-$H$2),0)))</f>
        <v>0</v>
      </c>
      <c r="GM547" s="33"/>
      <c r="GN547" s="33">
        <f t="shared" si="675"/>
        <v>47.285000000000004</v>
      </c>
      <c r="GO547" s="27">
        <f t="shared" si="643"/>
        <v>0</v>
      </c>
      <c r="GP547" s="27">
        <f t="shared" si="676"/>
        <v>0</v>
      </c>
      <c r="GQ547" s="28">
        <f>IF((GQ546+GK547+GL547)&gt;=$B$2*'SFV+BESS'!$I$9, $B$2*'SFV+BESS'!$I$9, (GQ546+GK547+GL547))</f>
        <v>173.61249999999998</v>
      </c>
      <c r="GR547" s="110">
        <f t="shared" si="644"/>
        <v>55.85654069052196</v>
      </c>
    </row>
    <row r="548" spans="1:200">
      <c r="A548" s="249"/>
      <c r="B548" s="48">
        <v>22.4583333333333</v>
      </c>
      <c r="C548" s="38">
        <f t="shared" si="658"/>
        <v>114.26609089127589</v>
      </c>
      <c r="D548" s="2">
        <f>Gen_Cons_Horario!B574</f>
        <v>119.312</v>
      </c>
      <c r="E548" s="140">
        <f t="shared" si="616"/>
        <v>-5.0459091087241035</v>
      </c>
      <c r="F548" s="116">
        <f>IF(AND(E548&gt;0,E548*$B$4+L547&lt;=$B$2*'SFV+BESS'!$I$9,E548&lt;'SFV+BESS'!$I$7), E548*$B$4, IF(AND(E548&gt;0,E548*$B$4+L547&gt;$B$2*'SFV+BESS'!$I$9,E548*$B$4&lt;'SFV+BESS'!$I$7),$B$2*'SFV+BESS'!$I$9-L547,IF(AND(E548&gt;0,E548*$B$4+L547&gt;$B$2*'SFV+BESS'!$I$9,E548*$B$4&gt;'SFV+BESS'!$I$7,L547&lt;$B$2*'SFV+BESS'!$I$9),$B$2*'SFV+BESS'!$I$9-L547,IF(AND(E548&gt;0,E548*$B$4+L547&lt;=$B$2*'SFV+BESS'!$I$9,E548&gt;'SFV+BESS'!$I$7),'SFV+BESS'!$I$7,0))))</f>
        <v>0</v>
      </c>
      <c r="G548" s="27">
        <f>IF(AND(E548&lt;0,L547+E548/$B$5&gt;$H$2,-E548/'Carga-Descarga Año'!$B$5&lt;'SFV+BESS'!$I$7),E548/$B$5,IF(AND(E548&lt;0,L547+E548/$B$5&gt;$H$2,-E548/'Carga-Descarga Año'!$B$5&gt;'SFV+BESS'!$I$7),-'SFV+BESS'!$I$7,IF(AND(E548&lt;0,L547+E548/$B$5&lt;$H$2),-MIN('SFV+BESS'!$I$7,L547-$H$2),0)))</f>
        <v>0</v>
      </c>
      <c r="I548" s="38">
        <f t="shared" si="617"/>
        <v>114.26609089127589</v>
      </c>
      <c r="J548" s="27">
        <f t="shared" si="619"/>
        <v>0</v>
      </c>
      <c r="K548" s="27">
        <f t="shared" si="618"/>
        <v>5.0459091087241035</v>
      </c>
      <c r="L548" s="28">
        <f>IF((L547+F548+G548)&gt;=$B$2*'SFV+BESS'!$I$9, $B$2*'SFV+BESS'!$I$9, (L547+F548+G548))</f>
        <v>9.1375000000000011</v>
      </c>
      <c r="M548" s="110">
        <f t="shared" si="620"/>
        <v>0</v>
      </c>
      <c r="R548" s="251"/>
      <c r="S548" s="48">
        <v>22.4583333333333</v>
      </c>
      <c r="T548" s="2">
        <f t="shared" si="677"/>
        <v>115.68420825459324</v>
      </c>
      <c r="U548" s="2">
        <f>Gen_Cons_Horario!B1318</f>
        <v>55.927500000000009</v>
      </c>
      <c r="V548" s="35">
        <f t="shared" si="652"/>
        <v>59.756708254593235</v>
      </c>
      <c r="W548" s="116">
        <f>IF(AND(V548&gt;0,V548*$B$4+AC547&lt;=$B$2*'SFV+BESS'!$I$9,V548&lt;'SFV+BESS'!$I$7), V548*$B$4, IF(AND(V548&gt;0,V548*$B$4+AC547&gt;$B$2*'SFV+BESS'!$I$9,V548*$B$4&lt;'SFV+BESS'!$I$7),$B$2*'SFV+BESS'!$I$9-AC547,IF(AND(V548&gt;0,V548*$B$4+AC547&gt;$B$2*'SFV+BESS'!$I$9,V548*$B$4&gt;'SFV+BESS'!$I$7,AC547&lt;$B$2*'SFV+BESS'!$I$9),$B$2*'SFV+BESS'!$I$9-AC547,IF(AND(V548&gt;0,V548*$B$4+AC547&lt;=$B$2*'SFV+BESS'!$I$9,V548&gt;'SFV+BESS'!$I$7),'SFV+BESS'!$I$7,0))))</f>
        <v>0</v>
      </c>
      <c r="X548" s="27">
        <f>IF(AND(V548&lt;0,AC547+V548/$B$5&gt;$H$2,-V548/'Carga-Descarga Año'!$B$5&lt;'SFV+BESS'!$I$7),V548/$B$5,IF(AND(V548&lt;0,AC547+V548/$B$5&gt;$H$2,-V548/'Carga-Descarga Año'!$B$5&gt;'SFV+BESS'!$I$7),-'SFV+BESS'!$I$7,IF(AND(V548&lt;0,AC547+V548/$B$5&lt;$H$2),-MIN('SFV+BESS'!$I$7,AC547-$H$2),0)))</f>
        <v>0</v>
      </c>
      <c r="Z548" s="33">
        <f t="shared" si="646"/>
        <v>55.927500000000009</v>
      </c>
      <c r="AA548" s="27">
        <f t="shared" si="621"/>
        <v>0</v>
      </c>
      <c r="AB548" s="27">
        <f t="shared" si="645"/>
        <v>0</v>
      </c>
      <c r="AC548" s="28">
        <f>IF((AC547+W548+X548)&gt;=$B$2*'SFV+BESS'!$I$9, $B$2*'SFV+BESS'!$I$9, (AC547+W548+X548))</f>
        <v>173.61249999999998</v>
      </c>
      <c r="AD548" s="110">
        <f t="shared" si="622"/>
        <v>59.756708254593235</v>
      </c>
      <c r="AI548" s="251"/>
      <c r="AJ548" s="48">
        <v>22.4583333333333</v>
      </c>
      <c r="AK548" s="52">
        <f t="shared" si="678"/>
        <v>115.61736628907755</v>
      </c>
      <c r="AL548" s="33">
        <f>Gen_Cons_Horario!B1990</f>
        <v>0</v>
      </c>
      <c r="AM548" s="35">
        <f t="shared" si="653"/>
        <v>115.61736628907755</v>
      </c>
      <c r="AN548" s="116">
        <f>IF(AND(AM548&gt;0,AM548*$B$4+AT547&lt;=$B$2*'SFV+BESS'!$I$9,AM548&lt;'SFV+BESS'!$I$7), AM548*$B$4, IF(AND(AM548&gt;0,AM548*$B$4+AT547&gt;$B$2*'SFV+BESS'!$I$9,AM548*$B$4&lt;'SFV+BESS'!$I$7),$B$2*'SFV+BESS'!$I$9-AT547,IF(AND(AM548&gt;0,AM548*$B$4+AT547&gt;$B$2*'SFV+BESS'!$I$9,AM548*$B$4&gt;'SFV+BESS'!$I$7,AT547&lt;$B$2*'SFV+BESS'!$I$9),$B$2*'SFV+BESS'!$I$9-AT547,IF(AND(AM548&gt;0,AM548*$B$4+AT547&lt;=$B$2*'SFV+BESS'!$I$9,AM548&gt;'SFV+BESS'!$I$7),'SFV+BESS'!$I$7,0))))</f>
        <v>0</v>
      </c>
      <c r="AO548" s="27">
        <f>IF(AND(AM548&lt;0,AT547+AM548/$B$5&gt;$H$2,-AM548/'Carga-Descarga Año'!$B$5&lt;'SFV+BESS'!$I$7),AM548/$B$5,IF(AND(AM548&lt;0,AT547+AM548/$B$5&gt;$H$2,-AM548/'Carga-Descarga Año'!$B$5&gt;'SFV+BESS'!$I$7),-'SFV+BESS'!$I$7,IF(AND(AM548&lt;0,AT547+AM548/$B$5&lt;$H$2),-MIN('SFV+BESS'!$I$7,AT547-$H$2),0)))</f>
        <v>0</v>
      </c>
      <c r="AP548" s="33"/>
      <c r="AQ548" s="33">
        <f t="shared" si="659"/>
        <v>0</v>
      </c>
      <c r="AR548" s="27">
        <f t="shared" si="623"/>
        <v>0</v>
      </c>
      <c r="AS548" s="27">
        <f t="shared" si="660"/>
        <v>0</v>
      </c>
      <c r="AT548" s="28">
        <f>IF((AT547+AN548+AO548)&gt;=$B$2*'SFV+BESS'!$I$9, $B$2*'SFV+BESS'!$I$9, (AT547+AN548+AO548))</f>
        <v>173.61249999999998</v>
      </c>
      <c r="AU548" s="110">
        <f t="shared" si="624"/>
        <v>115.61736628907755</v>
      </c>
      <c r="AZ548" s="251"/>
      <c r="BA548" s="48">
        <v>22.4583333333333</v>
      </c>
      <c r="BB548" s="33">
        <f t="shared" si="679"/>
        <v>100.24824985336119</v>
      </c>
      <c r="BC548" s="33">
        <f>Gen_Cons_Horario!B2734</f>
        <v>0</v>
      </c>
      <c r="BD548" s="35">
        <f t="shared" si="654"/>
        <v>100.24824985336119</v>
      </c>
      <c r="BE548" s="116">
        <f>IF(AND(BD548&gt;0,BD548*$B$4+BK547&lt;=$B$2*'SFV+BESS'!$I$9,BD548&lt;'SFV+BESS'!$I$7), BD548*$B$4, IF(AND(BD548&gt;0,BD548*$B$4+BK547&gt;$B$2*'SFV+BESS'!$I$9,BD548*$B$4&lt;'SFV+BESS'!$I$7),$B$2*'SFV+BESS'!$I$9-BK547,IF(AND(BD548&gt;0,BD548*$B$4+BK547&gt;$B$2*'SFV+BESS'!$I$9,BD548*$B$4&gt;'SFV+BESS'!$I$7,BK547&lt;$B$2*'SFV+BESS'!$I$9),$B$2*'SFV+BESS'!$I$9-BK547,IF(AND(BD548&gt;0,BD548*$B$4+BK547&lt;=$B$2*'SFV+BESS'!$I$9,BD548&gt;'SFV+BESS'!$I$7),'SFV+BESS'!$I$7,0))))</f>
        <v>0</v>
      </c>
      <c r="BF548" s="27">
        <f>IF(AND(BD548&lt;0,BK547+BD548/$B$5&gt;$H$2,-BD548/'Carga-Descarga Año'!$B$5&lt;'SFV+BESS'!$I$7),BD548/$B$5,IF(AND(BD548&lt;0,BK547+BD548/$B$5&gt;$H$2,-BD548/'Carga-Descarga Año'!$B$5&gt;'SFV+BESS'!$I$7),-'SFV+BESS'!$I$7,IF(AND(BD548&lt;0,BK547+BD548/$B$5&lt;$H$2),-MIN('SFV+BESS'!$I$7,BK547-$H$2),0)))</f>
        <v>0</v>
      </c>
      <c r="BG548" s="33"/>
      <c r="BH548" s="33">
        <f t="shared" si="661"/>
        <v>0</v>
      </c>
      <c r="BI548" s="27">
        <f t="shared" si="625"/>
        <v>0</v>
      </c>
      <c r="BJ548" s="27">
        <f t="shared" si="662"/>
        <v>0</v>
      </c>
      <c r="BK548" s="28">
        <f>IF((BK547+BE548+BF548)&gt;=$B$2*'SFV+BESS'!$I$9, $B$2*'SFV+BESS'!$I$9, (BK547+BE548+BF548))</f>
        <v>173.61249999999998</v>
      </c>
      <c r="BL548" s="110">
        <f t="shared" si="626"/>
        <v>100.24824985336119</v>
      </c>
      <c r="BQ548" s="251"/>
      <c r="BR548" s="48">
        <v>22.4583333333333</v>
      </c>
      <c r="BS548" s="33">
        <f t="shared" si="680"/>
        <v>79.979225615012339</v>
      </c>
      <c r="BT548" s="33">
        <f>Gen_Cons_Horario!B3454</f>
        <v>0</v>
      </c>
      <c r="BU548" s="35">
        <f t="shared" si="655"/>
        <v>79.979225615012339</v>
      </c>
      <c r="BV548" s="116">
        <f>IF(AND(BU548&gt;0,BU548*$B$4+CB547&lt;=$B$2*'SFV+BESS'!$I$9,BU548&lt;'SFV+BESS'!$I$7), BU548*$B$4, IF(AND(BU548&gt;0,BU548*$B$4+CB547&gt;$B$2*'SFV+BESS'!$I$9,BU548*$B$4&lt;'SFV+BESS'!$I$7),$B$2*'SFV+BESS'!$I$9-CB547,IF(AND(BU548&gt;0,BU548*$B$4+CB547&gt;$B$2*'SFV+BESS'!$I$9,BU548*$B$4&gt;'SFV+BESS'!$I$7,CB547&lt;$B$2*'SFV+BESS'!$I$9),$B$2*'SFV+BESS'!$I$9-CB547,IF(AND(BU548&gt;0,BU548*$B$4+CB547&lt;=$B$2*'SFV+BESS'!$I$9,BU548&gt;'SFV+BESS'!$I$7),'SFV+BESS'!$I$7,0))))</f>
        <v>0</v>
      </c>
      <c r="BW548" s="27">
        <f>IF(AND(BU548&lt;0,CB547+BU548/$B$5&gt;$H$2,-BU548/'Carga-Descarga Año'!$B$5&lt;'SFV+BESS'!$I$7),BU548/$B$5,IF(AND(BU548&lt;0,CB547+BU548/$B$5&gt;$H$2,-BU548/'Carga-Descarga Año'!$B$5&gt;'SFV+BESS'!$I$7),-'SFV+BESS'!$I$7,IF(AND(BU548&lt;0,CB547+BU548/$B$5&lt;$H$2),-MIN('SFV+BESS'!$I$7,CB547-$H$2),0)))</f>
        <v>0</v>
      </c>
      <c r="BX548" s="33"/>
      <c r="BY548" s="33">
        <f t="shared" si="663"/>
        <v>0</v>
      </c>
      <c r="BZ548" s="27">
        <f t="shared" si="627"/>
        <v>0</v>
      </c>
      <c r="CA548" s="27">
        <f t="shared" si="628"/>
        <v>0</v>
      </c>
      <c r="CB548" s="28">
        <f>IF((CB547+BV548+BW548)&gt;=$B$2*'SFV+BESS'!$I$9, $B$2*'SFV+BESS'!$I$9, (CB547+BV548+BW548))</f>
        <v>173.61249999999998</v>
      </c>
      <c r="CC548" s="110">
        <f t="shared" si="629"/>
        <v>79.979225615012339</v>
      </c>
      <c r="CH548" s="251"/>
      <c r="CI548" s="48">
        <v>22.4583333333333</v>
      </c>
      <c r="CJ548" s="33">
        <f t="shared" si="681"/>
        <v>71.185968854106946</v>
      </c>
      <c r="CK548" s="33">
        <f>Gen_Cons_Horario!B4198</f>
        <v>0</v>
      </c>
      <c r="CL548" s="35">
        <f t="shared" si="656"/>
        <v>71.185968854106946</v>
      </c>
      <c r="CM548" s="116">
        <f>IF(AND(CL548&gt;0,CL548*$B$4+CS547&lt;=$B$2*'SFV+BESS'!$I$9,CL548&lt;'SFV+BESS'!$I$7), CL548*$B$4, IF(AND(CL548&gt;0,CL548*$B$4+CS547&gt;$B$2*'SFV+BESS'!$I$9,CL548*$B$4&lt;'SFV+BESS'!$I$7),$B$2*'SFV+BESS'!$I$9-CS547,IF(AND(CL548&gt;0,CL548*$B$4+CS547&gt;$B$2*'SFV+BESS'!$I$9,CL548*$B$4&gt;'SFV+BESS'!$I$7,CS547&lt;$B$2*'SFV+BESS'!$I$9),$B$2*'SFV+BESS'!$I$9-CS547,IF(AND(CL548&gt;0,CL548*$B$4+CS547&lt;=$B$2*'SFV+BESS'!$I$9,CL548&gt;'SFV+BESS'!$I$7),'SFV+BESS'!$I$7,0))))</f>
        <v>0</v>
      </c>
      <c r="CN548" s="27">
        <f>IF(AND(CL548&lt;0,CS547+CL548/$B$5&gt;$H$2,-CL548/'Carga-Descarga Año'!$B$5&lt;'SFV+BESS'!$I$7),CL548/$B$5,IF(AND(CL548&lt;0,CS547+CL548/$B$5&gt;$H$2,-CL548/'Carga-Descarga Año'!$B$5&gt;'SFV+BESS'!$I$7),-'SFV+BESS'!$I$7,IF(AND(CL548&lt;0,CS547+CL548/$B$5&lt;$H$2),-MIN('SFV+BESS'!$I$7,CS547-$H$2),0)))</f>
        <v>0</v>
      </c>
      <c r="CO548" s="33"/>
      <c r="CP548" s="33">
        <f t="shared" si="664"/>
        <v>0</v>
      </c>
      <c r="CQ548" s="27">
        <f t="shared" si="630"/>
        <v>0</v>
      </c>
      <c r="CR548" s="27">
        <f t="shared" si="665"/>
        <v>0</v>
      </c>
      <c r="CS548" s="28">
        <f>IF((CS547+CM548+CN548)&gt;=$B$2*'SFV+BESS'!$I$9, $B$2*'SFV+BESS'!$I$9, (CS547+CM548+CN548))</f>
        <v>173.61249999999998</v>
      </c>
      <c r="CT548" s="110">
        <f t="shared" si="631"/>
        <v>71.185968854106946</v>
      </c>
      <c r="CY548" s="251"/>
      <c r="CZ548" s="48">
        <v>22.4583333333333</v>
      </c>
      <c r="DA548" s="33">
        <f t="shared" si="682"/>
        <v>79.260499325489363</v>
      </c>
      <c r="DB548" s="33">
        <f>Gen_Cons_Horario!B4918</f>
        <v>0</v>
      </c>
      <c r="DC548" s="35">
        <f t="shared" si="647"/>
        <v>79.260499325489363</v>
      </c>
      <c r="DD548" s="116">
        <f>IF(AND(DC548&gt;0,DC548*$B$4+DJ547&lt;=$B$2*'SFV+BESS'!$I$9,DC548&lt;'SFV+BESS'!$I$7), DC548*$B$4, IF(AND(DC548&gt;0,DC548*$B$4+DJ547&gt;$B$2*'SFV+BESS'!$I$9,DC548*$B$4&lt;'SFV+BESS'!$I$7),$B$2*'SFV+BESS'!$I$9-DJ547,IF(AND(DC548&gt;0,DC548*$B$4+DJ547&gt;$B$2*'SFV+BESS'!$I$9,DC548*$B$4&gt;'SFV+BESS'!$I$7,DJ547&lt;$B$2*'SFV+BESS'!$I$9),$B$2*'SFV+BESS'!$I$9-DJ547,IF(AND(DC548&gt;0,DC548*$B$4+DJ547&lt;=$B$2*'SFV+BESS'!$I$9,DC548&gt;'SFV+BESS'!$I$7),'SFV+BESS'!$I$7,0))))</f>
        <v>0</v>
      </c>
      <c r="DE548" s="27">
        <f>IF(AND(DC548&lt;0,DJ547+DC548/$B$5&gt;$H$2,-DC548/'Carga-Descarga Año'!$B$5&lt;'SFV+BESS'!$I$7),DC548/$B$5,IF(AND(DC548&lt;0,DJ547+DC548/$B$5&gt;$H$2,-DC548/'Carga-Descarga Año'!$B$5&gt;'SFV+BESS'!$I$7),-'SFV+BESS'!$I$7,IF(AND(DC548&lt;0,DJ547+DC548/$B$5&lt;$H$2),-MIN('SFV+BESS'!$I$7,DJ547-$H$2),0)))</f>
        <v>0</v>
      </c>
      <c r="DF548" s="33"/>
      <c r="DG548" s="33">
        <f t="shared" si="666"/>
        <v>0</v>
      </c>
      <c r="DH548" s="27">
        <f t="shared" si="632"/>
        <v>0</v>
      </c>
      <c r="DI548" s="27">
        <f t="shared" si="633"/>
        <v>0</v>
      </c>
      <c r="DJ548" s="28">
        <f>IF((DJ547+DD548+DE548)&gt;=$B$2*'SFV+BESS'!$I$9, $B$2*'SFV+BESS'!$I$9, (DJ547+DD548+DE548))</f>
        <v>173.61249999999998</v>
      </c>
      <c r="DK548" s="110">
        <f t="shared" si="634"/>
        <v>79.260499325489363</v>
      </c>
      <c r="DP548" s="251"/>
      <c r="DQ548" s="48">
        <v>22.4583333333333</v>
      </c>
      <c r="DR548" s="33">
        <f t="shared" si="683"/>
        <v>83.030986709775661</v>
      </c>
      <c r="DS548" s="33">
        <f>Gen_Cons_Horario!B5662</f>
        <v>0</v>
      </c>
      <c r="DT548" s="35">
        <f t="shared" si="648"/>
        <v>83.030986709775661</v>
      </c>
      <c r="DU548" s="116">
        <f>IF(AND(DT548&gt;0,DT548*$B$4+EA547&lt;=$B$2*'SFV+BESS'!$I$9,DT548&lt;'SFV+BESS'!$I$7), DT548*$B$4, IF(AND(DT548&gt;0,DT548*$B$4+EA547&gt;$B$2*'SFV+BESS'!$I$9,DT548*$B$4&lt;'SFV+BESS'!$I$7),$B$2*'SFV+BESS'!$I$9-EA547,IF(AND(DT548&gt;0,DT548*$B$4+EA547&gt;$B$2*'SFV+BESS'!$I$9,DT548*$B$4&gt;'SFV+BESS'!$I$7,EA547&lt;$B$2*'SFV+BESS'!$I$9),$B$2*'SFV+BESS'!$I$9-EA547,IF(AND(DT548&gt;0,DT548*$B$4+EA547&lt;=$B$2*'SFV+BESS'!$I$9,DT548&gt;'SFV+BESS'!$I$7),'SFV+BESS'!$I$7,0))))</f>
        <v>0</v>
      </c>
      <c r="DV548" s="27">
        <f>IF(AND(DT548&lt;0,EA547+DT548/$B$5&gt;$H$2,-DT548/'Carga-Descarga Año'!$B$5&lt;'SFV+BESS'!$I$7),DT548/$B$5,IF(AND(DT548&lt;0,EA547+DT548/$B$5&gt;$H$2,-DT548/'Carga-Descarga Año'!$B$5&gt;'SFV+BESS'!$I$7),-'SFV+BESS'!$I$7,IF(AND(DT548&lt;0,EA547+DT548/$B$5&lt;$H$2),-MIN('SFV+BESS'!$I$7,EA547-$H$2),0)))</f>
        <v>0</v>
      </c>
      <c r="DW548" s="33"/>
      <c r="DX548" s="33">
        <f t="shared" si="667"/>
        <v>0</v>
      </c>
      <c r="DY548" s="27">
        <f t="shared" si="635"/>
        <v>0</v>
      </c>
      <c r="DZ548" s="27">
        <f t="shared" si="668"/>
        <v>0</v>
      </c>
      <c r="EA548" s="28">
        <f>IF((EA547+DU548+DV548)&gt;=$B$2*'SFV+BESS'!$I$9, $B$2*'SFV+BESS'!$I$9, (EA547+DU548+DV548))</f>
        <v>173.61249999999998</v>
      </c>
      <c r="EB548" s="110">
        <f t="shared" si="636"/>
        <v>83.030986709775661</v>
      </c>
      <c r="EG548" s="251"/>
      <c r="EH548" s="48">
        <v>22.4583333333333</v>
      </c>
      <c r="EI548" s="33">
        <f t="shared" si="684"/>
        <v>98.155127964009495</v>
      </c>
      <c r="EJ548" s="33">
        <f>Gen_Cons_Horario!B6406</f>
        <v>0</v>
      </c>
      <c r="EK548" s="35">
        <f t="shared" si="649"/>
        <v>98.155127964009495</v>
      </c>
      <c r="EL548" s="116">
        <f>IF(AND(EK548&gt;0,EK548*$B$4+ER547&lt;=$B$2*'SFV+BESS'!$I$9,EK548&lt;'SFV+BESS'!$I$7), EK548*$B$4, IF(AND(EK548&gt;0,EK548*$B$4+ER547&gt;$B$2*'SFV+BESS'!$I$9,EK548*$B$4&lt;'SFV+BESS'!$I$7),$B$2*'SFV+BESS'!$I$9-ER547,IF(AND(EK548&gt;0,EK548*$B$4+ER547&gt;$B$2*'SFV+BESS'!$I$9,EK548*$B$4&gt;'SFV+BESS'!$I$7,ER547&lt;$B$2*'SFV+BESS'!$I$9),$B$2*'SFV+BESS'!$I$9-ER547,IF(AND(EK548&gt;0,EK548*$B$4+ER547&lt;=$B$2*'SFV+BESS'!$I$9,EK548&gt;'SFV+BESS'!$I$7),'SFV+BESS'!$I$7,0))))</f>
        <v>0</v>
      </c>
      <c r="EM548" s="27">
        <f>IF(AND(EK548&lt;0,ER547+EK548/$B$5&gt;$H$2,-EK548/'Carga-Descarga Año'!$B$5&lt;'SFV+BESS'!$I$7),EK548/$B$5,IF(AND(EK548&lt;0,ER547+EK548/$B$5&gt;$H$2,-EK548/'Carga-Descarga Año'!$B$5&gt;'SFV+BESS'!$I$7),-'SFV+BESS'!$I$7,IF(AND(EK548&lt;0,ER547+EK548/$B$5&lt;$H$2),-MIN('SFV+BESS'!$I$7,ER547-$H$2),0)))</f>
        <v>0</v>
      </c>
      <c r="EN548" s="33"/>
      <c r="EO548" s="33">
        <f t="shared" si="669"/>
        <v>0</v>
      </c>
      <c r="EP548" s="27">
        <f t="shared" si="637"/>
        <v>0</v>
      </c>
      <c r="EQ548" s="27">
        <f t="shared" si="670"/>
        <v>0</v>
      </c>
      <c r="ER548" s="28">
        <f>IF((ER547+EL548+EM548)&gt;=$B$2*'SFV+BESS'!$I$9, $B$2*'SFV+BESS'!$I$9, (ER547+EL548+EM548))</f>
        <v>173.61249999999998</v>
      </c>
      <c r="ES548" s="110">
        <f t="shared" si="638"/>
        <v>98.155127964009495</v>
      </c>
      <c r="EX548" s="251"/>
      <c r="EY548" s="48">
        <v>22.4583333333333</v>
      </c>
      <c r="EZ548" s="33">
        <f t="shared" si="685"/>
        <v>105.54601066041208</v>
      </c>
      <c r="FA548" s="33">
        <f>Gen_Cons_Horario!B7126</f>
        <v>67.113</v>
      </c>
      <c r="FB548" s="35">
        <f t="shared" si="650"/>
        <v>38.43301066041208</v>
      </c>
      <c r="FC548" s="116">
        <f>IF(AND(FB548&gt;0,FB548*$B$4+FI547&lt;=$B$2*'SFV+BESS'!$I$9,FB548&lt;'SFV+BESS'!$I$7), FB548*$B$4, IF(AND(FB548&gt;0,FB548*$B$4+FI547&gt;$B$2*'SFV+BESS'!$I$9,FB548*$B$4&lt;'SFV+BESS'!$I$7),$B$2*'SFV+BESS'!$I$9-FI547,IF(AND(FB548&gt;0,FB548*$B$4+FI547&gt;$B$2*'SFV+BESS'!$I$9,FB548*$B$4&gt;'SFV+BESS'!$I$7,FI547&lt;$B$2*'SFV+BESS'!$I$9),$B$2*'SFV+BESS'!$I$9-FI547,IF(AND(FB548&gt;0,FB548*$B$4+FI547&lt;=$B$2*'SFV+BESS'!$I$9,FB548&gt;'SFV+BESS'!$I$7),'SFV+BESS'!$I$7,0))))</f>
        <v>0</v>
      </c>
      <c r="FD548" s="27">
        <f>IF(AND(FB548&lt;0,FI547+FB548/$B$5&gt;$H$2,-FB548/'Carga-Descarga Año'!$B$5&lt;'SFV+BESS'!$I$7),FB548/$B$5,IF(AND(FB548&lt;0,FI547+FB548/$B$5&gt;$H$2,-FB548/'Carga-Descarga Año'!$B$5&gt;'SFV+BESS'!$I$7),-'SFV+BESS'!$I$7,IF(AND(FB548&lt;0,FI547+FB548/$B$5&lt;$H$2),-MIN('SFV+BESS'!$I$7,FI547-$H$2),0)))</f>
        <v>0</v>
      </c>
      <c r="FE548" s="33"/>
      <c r="FF548" s="33">
        <f t="shared" si="671"/>
        <v>67.113</v>
      </c>
      <c r="FG548" s="27">
        <f t="shared" si="639"/>
        <v>0</v>
      </c>
      <c r="FH548" s="27">
        <f t="shared" si="672"/>
        <v>0</v>
      </c>
      <c r="FI548" s="28">
        <f>IF((FI547+FC548+FD548)&gt;=$B$2*'SFV+BESS'!$I$9, $B$2*'SFV+BESS'!$I$9, (FI547+FC548+FD548))</f>
        <v>173.61249999999998</v>
      </c>
      <c r="FJ548" s="110">
        <f t="shared" si="640"/>
        <v>38.43301066041208</v>
      </c>
      <c r="FO548" s="251"/>
      <c r="FP548" s="48">
        <v>22.4583333333333</v>
      </c>
      <c r="FQ548" s="33">
        <f t="shared" si="686"/>
        <v>111.79188536815481</v>
      </c>
      <c r="FR548" s="33">
        <f>Gen_Cons_Horario!B7870</f>
        <v>100.6695</v>
      </c>
      <c r="FS548" s="35">
        <f t="shared" si="651"/>
        <v>11.122385368154809</v>
      </c>
      <c r="FT548" s="116">
        <f>IF(AND(FS548&gt;0,FS548*$B$4+FZ547&lt;=$B$2*'SFV+BESS'!$I$9,FS548&lt;'SFV+BESS'!$I$7), FS548*$B$4, IF(AND(FS548&gt;0,FS548*$B$4+FZ547&gt;$B$2*'SFV+BESS'!$I$9,FS548*$B$4&lt;'SFV+BESS'!$I$7),$B$2*'SFV+BESS'!$I$9-FZ547,IF(AND(FS548&gt;0,FS548*$B$4+FZ547&gt;$B$2*'SFV+BESS'!$I$9,FS548*$B$4&gt;'SFV+BESS'!$I$7,FZ547&lt;$B$2*'SFV+BESS'!$I$9),$B$2*'SFV+BESS'!$I$9-FZ547,IF(AND(FS548&gt;0,FS548*$B$4+FZ547&lt;=$B$2*'SFV+BESS'!$I$9,FS548&gt;'SFV+BESS'!$I$7),'SFV+BESS'!$I$7,0))))</f>
        <v>10.566266099747068</v>
      </c>
      <c r="FU548" s="27">
        <f>IF(AND(FS548&lt;0,FZ547+FS548/$B$5&gt;$H$2,-FS548/'Carga-Descarga Año'!$B$5&lt;'SFV+BESS'!$I$7),FS548/$B$5,IF(AND(FS548&lt;0,FZ547+FS548/$B$5&gt;$H$2,-FS548/'Carga-Descarga Año'!$B$5&gt;'SFV+BESS'!$I$7),-'SFV+BESS'!$I$7,IF(AND(FS548&lt;0,FZ547+FS548/$B$5&lt;$H$2),-MIN('SFV+BESS'!$I$7,FZ547-$H$2),0)))</f>
        <v>0</v>
      </c>
      <c r="FV548" s="33"/>
      <c r="FW548" s="33">
        <f t="shared" si="673"/>
        <v>100.6695</v>
      </c>
      <c r="FX548" s="27">
        <f t="shared" si="641"/>
        <v>0</v>
      </c>
      <c r="FY548" s="27">
        <f t="shared" si="674"/>
        <v>0</v>
      </c>
      <c r="FZ548" s="28">
        <f>IF((FZ547+FT548+FU548)&gt;=$B$2*'SFV+BESS'!$I$9, $B$2*'SFV+BESS'!$I$9, (FZ547+FT548+FU548))</f>
        <v>144.00007206201656</v>
      </c>
      <c r="GA548" s="110">
        <f t="shared" si="642"/>
        <v>0</v>
      </c>
      <c r="GF548" s="251"/>
      <c r="GG548" s="48">
        <v>22.4583333333333</v>
      </c>
      <c r="GH548" s="33">
        <f t="shared" si="687"/>
        <v>113.11824732914998</v>
      </c>
      <c r="GI548" s="33">
        <f>Gen_Cons_Horario!B8590</f>
        <v>47.285000000000004</v>
      </c>
      <c r="GJ548" s="35">
        <f t="shared" si="657"/>
        <v>65.83324732914997</v>
      </c>
      <c r="GK548" s="116">
        <f>IF(AND(GJ548&gt;0,GJ548*$B$4+GQ547&lt;=$B$2*'SFV+BESS'!$I$9,GJ548&lt;'SFV+BESS'!$I$7), GJ548*$B$4, IF(AND(GJ548&gt;0,GJ548*$B$4+GQ547&gt;$B$2*'SFV+BESS'!$I$9,GJ548*$B$4&lt;'SFV+BESS'!$I$7),$B$2*'SFV+BESS'!$I$9-GQ547,IF(AND(GJ548&gt;0,GJ548*$B$4+GQ547&gt;$B$2*'SFV+BESS'!$I$9,GJ548*$B$4&gt;'SFV+BESS'!$I$7,GQ547&lt;$B$2*'SFV+BESS'!$I$9),$B$2*'SFV+BESS'!$I$9-GQ547,IF(AND(GJ548&gt;0,GJ548*$B$4+GQ547&lt;=$B$2*'SFV+BESS'!$I$9,GJ548&gt;'SFV+BESS'!$I$7),'SFV+BESS'!$I$7,0))))</f>
        <v>0</v>
      </c>
      <c r="GL548" s="27">
        <f>IF(AND(GJ548&lt;0,GQ547+GJ548/$B$5&gt;$H$2,-GJ548/'Carga-Descarga Año'!$B$5&lt;'SFV+BESS'!$I$7),GJ548/$B$5,IF(AND(GJ548&lt;0,GQ547+GJ548/$B$5&gt;$H$2,-GJ548/'Carga-Descarga Año'!$B$5&gt;'SFV+BESS'!$I$7),-'SFV+BESS'!$I$7,IF(AND(GJ548&lt;0,GQ547+GJ548/$B$5&lt;$H$2),-MIN('SFV+BESS'!$I$7,GQ547-$H$2),0)))</f>
        <v>0</v>
      </c>
      <c r="GM548" s="33"/>
      <c r="GN548" s="33">
        <f t="shared" si="675"/>
        <v>47.285000000000004</v>
      </c>
      <c r="GO548" s="27">
        <f t="shared" si="643"/>
        <v>0</v>
      </c>
      <c r="GP548" s="27">
        <f t="shared" si="676"/>
        <v>0</v>
      </c>
      <c r="GQ548" s="28">
        <f>IF((GQ547+GK548+GL548)&gt;=$B$2*'SFV+BESS'!$I$9, $B$2*'SFV+BESS'!$I$9, (GQ547+GK548+GL548))</f>
        <v>173.61249999999998</v>
      </c>
      <c r="GR548" s="110">
        <f t="shared" si="644"/>
        <v>65.83324732914997</v>
      </c>
    </row>
    <row r="549" spans="1:200">
      <c r="A549" s="249"/>
      <c r="B549" s="48">
        <v>22.5</v>
      </c>
      <c r="C549" s="38">
        <f t="shared" si="658"/>
        <v>123.83891499519927</v>
      </c>
      <c r="D549" s="2">
        <f>Gen_Cons_Horario!B575</f>
        <v>119.312</v>
      </c>
      <c r="E549" s="140">
        <f t="shared" si="616"/>
        <v>4.5269149951992773</v>
      </c>
      <c r="F549" s="116">
        <f>IF(AND(E549&gt;0,E549*$B$4+L548&lt;=$B$2*'SFV+BESS'!$I$9,E549&lt;'SFV+BESS'!$I$7), E549*$B$4, IF(AND(E549&gt;0,E549*$B$4+L548&gt;$B$2*'SFV+BESS'!$I$9,E549*$B$4&lt;'SFV+BESS'!$I$7),$B$2*'SFV+BESS'!$I$9-L548,IF(AND(E549&gt;0,E549*$B$4+L548&gt;$B$2*'SFV+BESS'!$I$9,E549*$B$4&gt;'SFV+BESS'!$I$7,L548&lt;$B$2*'SFV+BESS'!$I$9),$B$2*'SFV+BESS'!$I$9-L548,IF(AND(E549&gt;0,E549*$B$4+L548&lt;=$B$2*'SFV+BESS'!$I$9,E549&gt;'SFV+BESS'!$I$7),'SFV+BESS'!$I$7,0))))</f>
        <v>4.3005692454393136</v>
      </c>
      <c r="G549" s="27">
        <f>IF(AND(E549&lt;0,L548+E549/$B$5&gt;$H$2,-E549/'Carga-Descarga Año'!$B$5&lt;'SFV+BESS'!$I$7),E549/$B$5,IF(AND(E549&lt;0,L548+E549/$B$5&gt;$H$2,-E549/'Carga-Descarga Año'!$B$5&gt;'SFV+BESS'!$I$7),-'SFV+BESS'!$I$7,IF(AND(E549&lt;0,L548+E549/$B$5&lt;$H$2),-MIN('SFV+BESS'!$I$7,L548-$H$2),0)))</f>
        <v>0</v>
      </c>
      <c r="I549" s="38">
        <f t="shared" si="617"/>
        <v>119.312</v>
      </c>
      <c r="J549" s="27">
        <f t="shared" si="619"/>
        <v>0</v>
      </c>
      <c r="K549" s="27">
        <f t="shared" si="618"/>
        <v>0</v>
      </c>
      <c r="L549" s="28">
        <f>IF((L548+F549+G549)&gt;=$B$2*'SFV+BESS'!$I$9, $B$2*'SFV+BESS'!$I$9, (L548+F549+G549))</f>
        <v>13.438069245439316</v>
      </c>
      <c r="M549" s="110">
        <f t="shared" si="620"/>
        <v>0</v>
      </c>
      <c r="R549" s="251"/>
      <c r="S549" s="48">
        <v>22.5</v>
      </c>
      <c r="T549" s="2">
        <f t="shared" si="677"/>
        <v>127.13809025999851</v>
      </c>
      <c r="U549" s="2">
        <f>Gen_Cons_Horario!B1319</f>
        <v>55.927500000000009</v>
      </c>
      <c r="V549" s="35">
        <f t="shared" si="652"/>
        <v>71.210590259998497</v>
      </c>
      <c r="W549" s="116">
        <f>IF(AND(V549&gt;0,V549*$B$4+AC548&lt;=$B$2*'SFV+BESS'!$I$9,V549&lt;'SFV+BESS'!$I$7), V549*$B$4, IF(AND(V549&gt;0,V549*$B$4+AC548&gt;$B$2*'SFV+BESS'!$I$9,V549*$B$4&lt;'SFV+BESS'!$I$7),$B$2*'SFV+BESS'!$I$9-AC548,IF(AND(V549&gt;0,V549*$B$4+AC548&gt;$B$2*'SFV+BESS'!$I$9,V549*$B$4&gt;'SFV+BESS'!$I$7,AC548&lt;$B$2*'SFV+BESS'!$I$9),$B$2*'SFV+BESS'!$I$9-AC548,IF(AND(V549&gt;0,V549*$B$4+AC548&lt;=$B$2*'SFV+BESS'!$I$9,V549&gt;'SFV+BESS'!$I$7),'SFV+BESS'!$I$7,0))))</f>
        <v>0</v>
      </c>
      <c r="X549" s="27">
        <f>IF(AND(V549&lt;0,AC548+V549/$B$5&gt;$H$2,-V549/'Carga-Descarga Año'!$B$5&lt;'SFV+BESS'!$I$7),V549/$B$5,IF(AND(V549&lt;0,AC548+V549/$B$5&gt;$H$2,-V549/'Carga-Descarga Año'!$B$5&gt;'SFV+BESS'!$I$7),-'SFV+BESS'!$I$7,IF(AND(V549&lt;0,AC548+V549/$B$5&lt;$H$2),-MIN('SFV+BESS'!$I$7,AC548-$H$2),0)))</f>
        <v>0</v>
      </c>
      <c r="Z549" s="33">
        <f t="shared" si="646"/>
        <v>55.927500000000009</v>
      </c>
      <c r="AA549" s="27">
        <f t="shared" si="621"/>
        <v>0</v>
      </c>
      <c r="AB549" s="27">
        <f t="shared" si="645"/>
        <v>0</v>
      </c>
      <c r="AC549" s="28">
        <f>IF((AC548+W549+X549)&gt;=$B$2*'SFV+BESS'!$I$9, $B$2*'SFV+BESS'!$I$9, (AC548+W549+X549))</f>
        <v>173.61249999999998</v>
      </c>
      <c r="AD549" s="110">
        <f t="shared" si="622"/>
        <v>71.210590259998497</v>
      </c>
      <c r="AI549" s="251"/>
      <c r="AJ549" s="48">
        <v>22.5</v>
      </c>
      <c r="AK549" s="52">
        <f t="shared" si="678"/>
        <v>127.24751556075989</v>
      </c>
      <c r="AL549" s="33">
        <f>Gen_Cons_Horario!B1991</f>
        <v>0</v>
      </c>
      <c r="AM549" s="35">
        <f t="shared" si="653"/>
        <v>127.24751556075989</v>
      </c>
      <c r="AN549" s="116">
        <f>IF(AND(AM549&gt;0,AM549*$B$4+AT548&lt;=$B$2*'SFV+BESS'!$I$9,AM549&lt;'SFV+BESS'!$I$7), AM549*$B$4, IF(AND(AM549&gt;0,AM549*$B$4+AT548&gt;$B$2*'SFV+BESS'!$I$9,AM549*$B$4&lt;'SFV+BESS'!$I$7),$B$2*'SFV+BESS'!$I$9-AT548,IF(AND(AM549&gt;0,AM549*$B$4+AT548&gt;$B$2*'SFV+BESS'!$I$9,AM549*$B$4&gt;'SFV+BESS'!$I$7,AT548&lt;$B$2*'SFV+BESS'!$I$9),$B$2*'SFV+BESS'!$I$9-AT548,IF(AND(AM549&gt;0,AM549*$B$4+AT548&lt;=$B$2*'SFV+BESS'!$I$9,AM549&gt;'SFV+BESS'!$I$7),'SFV+BESS'!$I$7,0))))</f>
        <v>0</v>
      </c>
      <c r="AO549" s="27">
        <f>IF(AND(AM549&lt;0,AT548+AM549/$B$5&gt;$H$2,-AM549/'Carga-Descarga Año'!$B$5&lt;'SFV+BESS'!$I$7),AM549/$B$5,IF(AND(AM549&lt;0,AT548+AM549/$B$5&gt;$H$2,-AM549/'Carga-Descarga Año'!$B$5&gt;'SFV+BESS'!$I$7),-'SFV+BESS'!$I$7,IF(AND(AM549&lt;0,AT548+AM549/$B$5&lt;$H$2),-MIN('SFV+BESS'!$I$7,AT548-$H$2),0)))</f>
        <v>0</v>
      </c>
      <c r="AP549" s="33"/>
      <c r="AQ549" s="33">
        <f t="shared" si="659"/>
        <v>0</v>
      </c>
      <c r="AR549" s="27">
        <f t="shared" si="623"/>
        <v>0</v>
      </c>
      <c r="AS549" s="27">
        <f t="shared" si="660"/>
        <v>0</v>
      </c>
      <c r="AT549" s="28">
        <f>IF((AT548+AN549+AO549)&gt;=$B$2*'SFV+BESS'!$I$9, $B$2*'SFV+BESS'!$I$9, (AT548+AN549+AO549))</f>
        <v>173.61249999999998</v>
      </c>
      <c r="AU549" s="110">
        <f t="shared" si="624"/>
        <v>127.24751556075989</v>
      </c>
      <c r="AZ549" s="251"/>
      <c r="BA549" s="48">
        <v>22.5</v>
      </c>
      <c r="BB549" s="33">
        <f t="shared" si="679"/>
        <v>110.01903443945878</v>
      </c>
      <c r="BC549" s="33">
        <f>Gen_Cons_Horario!B2735</f>
        <v>0</v>
      </c>
      <c r="BD549" s="35">
        <f t="shared" si="654"/>
        <v>110.01903443945878</v>
      </c>
      <c r="BE549" s="116">
        <f>IF(AND(BD549&gt;0,BD549*$B$4+BK548&lt;=$B$2*'SFV+BESS'!$I$9,BD549&lt;'SFV+BESS'!$I$7), BD549*$B$4, IF(AND(BD549&gt;0,BD549*$B$4+BK548&gt;$B$2*'SFV+BESS'!$I$9,BD549*$B$4&lt;'SFV+BESS'!$I$7),$B$2*'SFV+BESS'!$I$9-BK548,IF(AND(BD549&gt;0,BD549*$B$4+BK548&gt;$B$2*'SFV+BESS'!$I$9,BD549*$B$4&gt;'SFV+BESS'!$I$7,BK548&lt;$B$2*'SFV+BESS'!$I$9),$B$2*'SFV+BESS'!$I$9-BK548,IF(AND(BD549&gt;0,BD549*$B$4+BK548&lt;=$B$2*'SFV+BESS'!$I$9,BD549&gt;'SFV+BESS'!$I$7),'SFV+BESS'!$I$7,0))))</f>
        <v>0</v>
      </c>
      <c r="BF549" s="27">
        <f>IF(AND(BD549&lt;0,BK548+BD549/$B$5&gt;$H$2,-BD549/'Carga-Descarga Año'!$B$5&lt;'SFV+BESS'!$I$7),BD549/$B$5,IF(AND(BD549&lt;0,BK548+BD549/$B$5&gt;$H$2,-BD549/'Carga-Descarga Año'!$B$5&gt;'SFV+BESS'!$I$7),-'SFV+BESS'!$I$7,IF(AND(BD549&lt;0,BK548+BD549/$B$5&lt;$H$2),-MIN('SFV+BESS'!$I$7,BK548-$H$2),0)))</f>
        <v>0</v>
      </c>
      <c r="BG549" s="33"/>
      <c r="BH549" s="33">
        <f t="shared" si="661"/>
        <v>0</v>
      </c>
      <c r="BI549" s="27">
        <f t="shared" si="625"/>
        <v>0</v>
      </c>
      <c r="BJ549" s="27">
        <f t="shared" si="662"/>
        <v>0</v>
      </c>
      <c r="BK549" s="28">
        <f>IF((BK548+BE549+BF549)&gt;=$B$2*'SFV+BESS'!$I$9, $B$2*'SFV+BESS'!$I$9, (BK548+BE549+BF549))</f>
        <v>173.61249999999998</v>
      </c>
      <c r="BL549" s="110">
        <f t="shared" si="626"/>
        <v>110.01903443945878</v>
      </c>
      <c r="BQ549" s="251"/>
      <c r="BR549" s="48">
        <v>22.5</v>
      </c>
      <c r="BS549" s="33">
        <f t="shared" si="680"/>
        <v>93.046254025352383</v>
      </c>
      <c r="BT549" s="33">
        <f>Gen_Cons_Horario!B3455</f>
        <v>0</v>
      </c>
      <c r="BU549" s="35">
        <f t="shared" si="655"/>
        <v>93.046254025352383</v>
      </c>
      <c r="BV549" s="116">
        <f>IF(AND(BU549&gt;0,BU549*$B$4+CB548&lt;=$B$2*'SFV+BESS'!$I$9,BU549&lt;'SFV+BESS'!$I$7), BU549*$B$4, IF(AND(BU549&gt;0,BU549*$B$4+CB548&gt;$B$2*'SFV+BESS'!$I$9,BU549*$B$4&lt;'SFV+BESS'!$I$7),$B$2*'SFV+BESS'!$I$9-CB548,IF(AND(BU549&gt;0,BU549*$B$4+CB548&gt;$B$2*'SFV+BESS'!$I$9,BU549*$B$4&gt;'SFV+BESS'!$I$7,CB548&lt;$B$2*'SFV+BESS'!$I$9),$B$2*'SFV+BESS'!$I$9-CB548,IF(AND(BU549&gt;0,BU549*$B$4+CB548&lt;=$B$2*'SFV+BESS'!$I$9,BU549&gt;'SFV+BESS'!$I$7),'SFV+BESS'!$I$7,0))))</f>
        <v>0</v>
      </c>
      <c r="BW549" s="27">
        <f>IF(AND(BU549&lt;0,CB548+BU549/$B$5&gt;$H$2,-BU549/'Carga-Descarga Año'!$B$5&lt;'SFV+BESS'!$I$7),BU549/$B$5,IF(AND(BU549&lt;0,CB548+BU549/$B$5&gt;$H$2,-BU549/'Carga-Descarga Año'!$B$5&gt;'SFV+BESS'!$I$7),-'SFV+BESS'!$I$7,IF(AND(BU549&lt;0,CB548+BU549/$B$5&lt;$H$2),-MIN('SFV+BESS'!$I$7,CB548-$H$2),0)))</f>
        <v>0</v>
      </c>
      <c r="BX549" s="33"/>
      <c r="BY549" s="33">
        <f t="shared" si="663"/>
        <v>0</v>
      </c>
      <c r="BZ549" s="27">
        <f t="shared" si="627"/>
        <v>0</v>
      </c>
      <c r="CA549" s="27">
        <f t="shared" si="628"/>
        <v>0</v>
      </c>
      <c r="CB549" s="28">
        <f>IF((CB548+BV549+BW549)&gt;=$B$2*'SFV+BESS'!$I$9, $B$2*'SFV+BESS'!$I$9, (CB548+BV549+BW549))</f>
        <v>173.61249999999998</v>
      </c>
      <c r="CC549" s="110">
        <f t="shared" si="629"/>
        <v>93.046254025352383</v>
      </c>
      <c r="CH549" s="251"/>
      <c r="CI549" s="48">
        <v>22.5</v>
      </c>
      <c r="CJ549" s="33">
        <f t="shared" si="681"/>
        <v>80.738079690760259</v>
      </c>
      <c r="CK549" s="33">
        <f>Gen_Cons_Horario!B4199</f>
        <v>0</v>
      </c>
      <c r="CL549" s="35">
        <f t="shared" si="656"/>
        <v>80.738079690760259</v>
      </c>
      <c r="CM549" s="116">
        <f>IF(AND(CL549&gt;0,CL549*$B$4+CS548&lt;=$B$2*'SFV+BESS'!$I$9,CL549&lt;'SFV+BESS'!$I$7), CL549*$B$4, IF(AND(CL549&gt;0,CL549*$B$4+CS548&gt;$B$2*'SFV+BESS'!$I$9,CL549*$B$4&lt;'SFV+BESS'!$I$7),$B$2*'SFV+BESS'!$I$9-CS548,IF(AND(CL549&gt;0,CL549*$B$4+CS548&gt;$B$2*'SFV+BESS'!$I$9,CL549*$B$4&gt;'SFV+BESS'!$I$7,CS548&lt;$B$2*'SFV+BESS'!$I$9),$B$2*'SFV+BESS'!$I$9-CS548,IF(AND(CL549&gt;0,CL549*$B$4+CS548&lt;=$B$2*'SFV+BESS'!$I$9,CL549&gt;'SFV+BESS'!$I$7),'SFV+BESS'!$I$7,0))))</f>
        <v>0</v>
      </c>
      <c r="CN549" s="27">
        <f>IF(AND(CL549&lt;0,CS548+CL549/$B$5&gt;$H$2,-CL549/'Carga-Descarga Año'!$B$5&lt;'SFV+BESS'!$I$7),CL549/$B$5,IF(AND(CL549&lt;0,CS548+CL549/$B$5&gt;$H$2,-CL549/'Carga-Descarga Año'!$B$5&gt;'SFV+BESS'!$I$7),-'SFV+BESS'!$I$7,IF(AND(CL549&lt;0,CS548+CL549/$B$5&lt;$H$2),-MIN('SFV+BESS'!$I$7,CS548-$H$2),0)))</f>
        <v>0</v>
      </c>
      <c r="CO549" s="33"/>
      <c r="CP549" s="33">
        <f t="shared" si="664"/>
        <v>0</v>
      </c>
      <c r="CQ549" s="27">
        <f t="shared" si="630"/>
        <v>0</v>
      </c>
      <c r="CR549" s="27">
        <f t="shared" si="665"/>
        <v>0</v>
      </c>
      <c r="CS549" s="28">
        <f>IF((CS548+CM549+CN549)&gt;=$B$2*'SFV+BESS'!$I$9, $B$2*'SFV+BESS'!$I$9, (CS548+CM549+CN549))</f>
        <v>173.61249999999998</v>
      </c>
      <c r="CT549" s="110">
        <f t="shared" si="631"/>
        <v>80.738079690760259</v>
      </c>
      <c r="CY549" s="251"/>
      <c r="CZ549" s="48">
        <v>22.5</v>
      </c>
      <c r="DA549" s="33">
        <f t="shared" si="682"/>
        <v>89.383443532820891</v>
      </c>
      <c r="DB549" s="33">
        <f>Gen_Cons_Horario!B4919</f>
        <v>0</v>
      </c>
      <c r="DC549" s="35">
        <f t="shared" si="647"/>
        <v>89.383443532820891</v>
      </c>
      <c r="DD549" s="116">
        <f>IF(AND(DC549&gt;0,DC549*$B$4+DJ548&lt;=$B$2*'SFV+BESS'!$I$9,DC549&lt;'SFV+BESS'!$I$7), DC549*$B$4, IF(AND(DC549&gt;0,DC549*$B$4+DJ548&gt;$B$2*'SFV+BESS'!$I$9,DC549*$B$4&lt;'SFV+BESS'!$I$7),$B$2*'SFV+BESS'!$I$9-DJ548,IF(AND(DC549&gt;0,DC549*$B$4+DJ548&gt;$B$2*'SFV+BESS'!$I$9,DC549*$B$4&gt;'SFV+BESS'!$I$7,DJ548&lt;$B$2*'SFV+BESS'!$I$9),$B$2*'SFV+BESS'!$I$9-DJ548,IF(AND(DC549&gt;0,DC549*$B$4+DJ548&lt;=$B$2*'SFV+BESS'!$I$9,DC549&gt;'SFV+BESS'!$I$7),'SFV+BESS'!$I$7,0))))</f>
        <v>0</v>
      </c>
      <c r="DE549" s="27">
        <f>IF(AND(DC549&lt;0,DJ548+DC549/$B$5&gt;$H$2,-DC549/'Carga-Descarga Año'!$B$5&lt;'SFV+BESS'!$I$7),DC549/$B$5,IF(AND(DC549&lt;0,DJ548+DC549/$B$5&gt;$H$2,-DC549/'Carga-Descarga Año'!$B$5&gt;'SFV+BESS'!$I$7),-'SFV+BESS'!$I$7,IF(AND(DC549&lt;0,DJ548+DC549/$B$5&lt;$H$2),-MIN('SFV+BESS'!$I$7,DJ548-$H$2),0)))</f>
        <v>0</v>
      </c>
      <c r="DF549" s="33"/>
      <c r="DG549" s="33">
        <f t="shared" si="666"/>
        <v>0</v>
      </c>
      <c r="DH549" s="27">
        <f t="shared" si="632"/>
        <v>0</v>
      </c>
      <c r="DI549" s="27">
        <f t="shared" si="633"/>
        <v>0</v>
      </c>
      <c r="DJ549" s="28">
        <f>IF((DJ548+DD549+DE549)&gt;=$B$2*'SFV+BESS'!$I$9, $B$2*'SFV+BESS'!$I$9, (DJ548+DD549+DE549))</f>
        <v>173.61249999999998</v>
      </c>
      <c r="DK549" s="110">
        <f t="shared" si="634"/>
        <v>89.383443532820891</v>
      </c>
      <c r="DP549" s="251"/>
      <c r="DQ549" s="48">
        <v>22.5</v>
      </c>
      <c r="DR549" s="33">
        <f t="shared" si="683"/>
        <v>91.815121323908102</v>
      </c>
      <c r="DS549" s="33">
        <f>Gen_Cons_Horario!B5663</f>
        <v>0</v>
      </c>
      <c r="DT549" s="35">
        <f t="shared" si="648"/>
        <v>91.815121323908102</v>
      </c>
      <c r="DU549" s="116">
        <f>IF(AND(DT549&gt;0,DT549*$B$4+EA548&lt;=$B$2*'SFV+BESS'!$I$9,DT549&lt;'SFV+BESS'!$I$7), DT549*$B$4, IF(AND(DT549&gt;0,DT549*$B$4+EA548&gt;$B$2*'SFV+BESS'!$I$9,DT549*$B$4&lt;'SFV+BESS'!$I$7),$B$2*'SFV+BESS'!$I$9-EA548,IF(AND(DT549&gt;0,DT549*$B$4+EA548&gt;$B$2*'SFV+BESS'!$I$9,DT549*$B$4&gt;'SFV+BESS'!$I$7,EA548&lt;$B$2*'SFV+BESS'!$I$9),$B$2*'SFV+BESS'!$I$9-EA548,IF(AND(DT549&gt;0,DT549*$B$4+EA548&lt;=$B$2*'SFV+BESS'!$I$9,DT549&gt;'SFV+BESS'!$I$7),'SFV+BESS'!$I$7,0))))</f>
        <v>0</v>
      </c>
      <c r="DV549" s="27">
        <f>IF(AND(DT549&lt;0,EA548+DT549/$B$5&gt;$H$2,-DT549/'Carga-Descarga Año'!$B$5&lt;'SFV+BESS'!$I$7),DT549/$B$5,IF(AND(DT549&lt;0,EA548+DT549/$B$5&gt;$H$2,-DT549/'Carga-Descarga Año'!$B$5&gt;'SFV+BESS'!$I$7),-'SFV+BESS'!$I$7,IF(AND(DT549&lt;0,EA548+DT549/$B$5&lt;$H$2),-MIN('SFV+BESS'!$I$7,EA548-$H$2),0)))</f>
        <v>0</v>
      </c>
      <c r="DW549" s="33"/>
      <c r="DX549" s="33">
        <f t="shared" si="667"/>
        <v>0</v>
      </c>
      <c r="DY549" s="27">
        <f t="shared" si="635"/>
        <v>0</v>
      </c>
      <c r="DZ549" s="27">
        <f t="shared" si="668"/>
        <v>0</v>
      </c>
      <c r="EA549" s="28">
        <f>IF((EA548+DU549+DV549)&gt;=$B$2*'SFV+BESS'!$I$9, $B$2*'SFV+BESS'!$I$9, (EA548+DU549+DV549))</f>
        <v>173.61249999999998</v>
      </c>
      <c r="EB549" s="110">
        <f t="shared" si="636"/>
        <v>91.815121323908102</v>
      </c>
      <c r="EG549" s="251"/>
      <c r="EH549" s="48">
        <v>22.5</v>
      </c>
      <c r="EI549" s="33">
        <f t="shared" si="684"/>
        <v>105.612499082425</v>
      </c>
      <c r="EJ549" s="33">
        <f>Gen_Cons_Horario!B6407</f>
        <v>0</v>
      </c>
      <c r="EK549" s="35">
        <f t="shared" si="649"/>
        <v>105.612499082425</v>
      </c>
      <c r="EL549" s="116">
        <f>IF(AND(EK549&gt;0,EK549*$B$4+ER548&lt;=$B$2*'SFV+BESS'!$I$9,EK549&lt;'SFV+BESS'!$I$7), EK549*$B$4, IF(AND(EK549&gt;0,EK549*$B$4+ER548&gt;$B$2*'SFV+BESS'!$I$9,EK549*$B$4&lt;'SFV+BESS'!$I$7),$B$2*'SFV+BESS'!$I$9-ER548,IF(AND(EK549&gt;0,EK549*$B$4+ER548&gt;$B$2*'SFV+BESS'!$I$9,EK549*$B$4&gt;'SFV+BESS'!$I$7,ER548&lt;$B$2*'SFV+BESS'!$I$9),$B$2*'SFV+BESS'!$I$9-ER548,IF(AND(EK549&gt;0,EK549*$B$4+ER548&lt;=$B$2*'SFV+BESS'!$I$9,EK549&gt;'SFV+BESS'!$I$7),'SFV+BESS'!$I$7,0))))</f>
        <v>0</v>
      </c>
      <c r="EM549" s="27">
        <f>IF(AND(EK549&lt;0,ER548+EK549/$B$5&gt;$H$2,-EK549/'Carga-Descarga Año'!$B$5&lt;'SFV+BESS'!$I$7),EK549/$B$5,IF(AND(EK549&lt;0,ER548+EK549/$B$5&gt;$H$2,-EK549/'Carga-Descarga Año'!$B$5&gt;'SFV+BESS'!$I$7),-'SFV+BESS'!$I$7,IF(AND(EK549&lt;0,ER548+EK549/$B$5&lt;$H$2),-MIN('SFV+BESS'!$I$7,ER548-$H$2),0)))</f>
        <v>0</v>
      </c>
      <c r="EN549" s="33"/>
      <c r="EO549" s="33">
        <f t="shared" si="669"/>
        <v>0</v>
      </c>
      <c r="EP549" s="27">
        <f t="shared" si="637"/>
        <v>0</v>
      </c>
      <c r="EQ549" s="27">
        <f t="shared" si="670"/>
        <v>0</v>
      </c>
      <c r="ER549" s="28">
        <f>IF((ER548+EL549+EM549)&gt;=$B$2*'SFV+BESS'!$I$9, $B$2*'SFV+BESS'!$I$9, (ER548+EL549+EM549))</f>
        <v>173.61249999999998</v>
      </c>
      <c r="ES549" s="110">
        <f t="shared" si="638"/>
        <v>105.612499082425</v>
      </c>
      <c r="EX549" s="251"/>
      <c r="EY549" s="48">
        <v>22.5</v>
      </c>
      <c r="EZ549" s="33">
        <f t="shared" si="685"/>
        <v>113.56216336879781</v>
      </c>
      <c r="FA549" s="33">
        <f>Gen_Cons_Horario!B7127</f>
        <v>22.371000000000002</v>
      </c>
      <c r="FB549" s="35">
        <f t="shared" si="650"/>
        <v>91.191163368797817</v>
      </c>
      <c r="FC549" s="116">
        <f>IF(AND(FB549&gt;0,FB549*$B$4+FI548&lt;=$B$2*'SFV+BESS'!$I$9,FB549&lt;'SFV+BESS'!$I$7), FB549*$B$4, IF(AND(FB549&gt;0,FB549*$B$4+FI548&gt;$B$2*'SFV+BESS'!$I$9,FB549*$B$4&lt;'SFV+BESS'!$I$7),$B$2*'SFV+BESS'!$I$9-FI548,IF(AND(FB549&gt;0,FB549*$B$4+FI548&gt;$B$2*'SFV+BESS'!$I$9,FB549*$B$4&gt;'SFV+BESS'!$I$7,FI548&lt;$B$2*'SFV+BESS'!$I$9),$B$2*'SFV+BESS'!$I$9-FI548,IF(AND(FB549&gt;0,FB549*$B$4+FI548&lt;=$B$2*'SFV+BESS'!$I$9,FB549&gt;'SFV+BESS'!$I$7),'SFV+BESS'!$I$7,0))))</f>
        <v>0</v>
      </c>
      <c r="FD549" s="27">
        <f>IF(AND(FB549&lt;0,FI548+FB549/$B$5&gt;$H$2,-FB549/'Carga-Descarga Año'!$B$5&lt;'SFV+BESS'!$I$7),FB549/$B$5,IF(AND(FB549&lt;0,FI548+FB549/$B$5&gt;$H$2,-FB549/'Carga-Descarga Año'!$B$5&gt;'SFV+BESS'!$I$7),-'SFV+BESS'!$I$7,IF(AND(FB549&lt;0,FI548+FB549/$B$5&lt;$H$2),-MIN('SFV+BESS'!$I$7,FI548-$H$2),0)))</f>
        <v>0</v>
      </c>
      <c r="FE549" s="33"/>
      <c r="FF549" s="33">
        <f t="shared" si="671"/>
        <v>22.371000000000002</v>
      </c>
      <c r="FG549" s="27">
        <f t="shared" si="639"/>
        <v>0</v>
      </c>
      <c r="FH549" s="27">
        <f t="shared" si="672"/>
        <v>0</v>
      </c>
      <c r="FI549" s="28">
        <f>IF((FI548+FC549+FD549)&gt;=$B$2*'SFV+BESS'!$I$9, $B$2*'SFV+BESS'!$I$9, (FI548+FC549+FD549))</f>
        <v>173.61249999999998</v>
      </c>
      <c r="FJ549" s="110">
        <f t="shared" si="640"/>
        <v>91.191163368797817</v>
      </c>
      <c r="FO549" s="251"/>
      <c r="FP549" s="48">
        <v>22.5</v>
      </c>
      <c r="FQ549" s="33">
        <f t="shared" si="686"/>
        <v>118.78904849891269</v>
      </c>
      <c r="FR549" s="33">
        <f>Gen_Cons_Horario!B7871</f>
        <v>100.6695</v>
      </c>
      <c r="FS549" s="35">
        <f t="shared" si="651"/>
        <v>18.119548498912692</v>
      </c>
      <c r="FT549" s="116">
        <f>IF(AND(FS549&gt;0,FS549*$B$4+FZ548&lt;=$B$2*'SFV+BESS'!$I$9,FS549&lt;'SFV+BESS'!$I$7), FS549*$B$4, IF(AND(FS549&gt;0,FS549*$B$4+FZ548&gt;$B$2*'SFV+BESS'!$I$9,FS549*$B$4&lt;'SFV+BESS'!$I$7),$B$2*'SFV+BESS'!$I$9-FZ548,IF(AND(FS549&gt;0,FS549*$B$4+FZ548&gt;$B$2*'SFV+BESS'!$I$9,FS549*$B$4&gt;'SFV+BESS'!$I$7,FZ548&lt;$B$2*'SFV+BESS'!$I$9),$B$2*'SFV+BESS'!$I$9-FZ548,IF(AND(FS549&gt;0,FS549*$B$4+FZ548&lt;=$B$2*'SFV+BESS'!$I$9,FS549&gt;'SFV+BESS'!$I$7),'SFV+BESS'!$I$7,0))))</f>
        <v>17.213571073967056</v>
      </c>
      <c r="FU549" s="27">
        <f>IF(AND(FS549&lt;0,FZ548+FS549/$B$5&gt;$H$2,-FS549/'Carga-Descarga Año'!$B$5&lt;'SFV+BESS'!$I$7),FS549/$B$5,IF(AND(FS549&lt;0,FZ548+FS549/$B$5&gt;$H$2,-FS549/'Carga-Descarga Año'!$B$5&gt;'SFV+BESS'!$I$7),-'SFV+BESS'!$I$7,IF(AND(FS549&lt;0,FZ548+FS549/$B$5&lt;$H$2),-MIN('SFV+BESS'!$I$7,FZ548-$H$2),0)))</f>
        <v>0</v>
      </c>
      <c r="FV549" s="33"/>
      <c r="FW549" s="33">
        <f t="shared" si="673"/>
        <v>100.6695</v>
      </c>
      <c r="FX549" s="27">
        <f t="shared" si="641"/>
        <v>0</v>
      </c>
      <c r="FY549" s="27">
        <f t="shared" si="674"/>
        <v>0</v>
      </c>
      <c r="FZ549" s="28">
        <f>IF((FZ548+FT549+FU549)&gt;=$B$2*'SFV+BESS'!$I$9, $B$2*'SFV+BESS'!$I$9, (FZ548+FT549+FU549))</f>
        <v>161.2136431359836</v>
      </c>
      <c r="GA549" s="110">
        <f t="shared" si="642"/>
        <v>0</v>
      </c>
      <c r="GF549" s="251"/>
      <c r="GG549" s="48">
        <v>22.5</v>
      </c>
      <c r="GH549" s="33">
        <f t="shared" si="687"/>
        <v>118.69346574485387</v>
      </c>
      <c r="GI549" s="33">
        <f>Gen_Cons_Horario!B8591</f>
        <v>47.285000000000004</v>
      </c>
      <c r="GJ549" s="35">
        <f t="shared" si="657"/>
        <v>71.408465744853856</v>
      </c>
      <c r="GK549" s="116">
        <f>IF(AND(GJ549&gt;0,GJ549*$B$4+GQ548&lt;=$B$2*'SFV+BESS'!$I$9,GJ549&lt;'SFV+BESS'!$I$7), GJ549*$B$4, IF(AND(GJ549&gt;0,GJ549*$B$4+GQ548&gt;$B$2*'SFV+BESS'!$I$9,GJ549*$B$4&lt;'SFV+BESS'!$I$7),$B$2*'SFV+BESS'!$I$9-GQ548,IF(AND(GJ549&gt;0,GJ549*$B$4+GQ548&gt;$B$2*'SFV+BESS'!$I$9,GJ549*$B$4&gt;'SFV+BESS'!$I$7,GQ548&lt;$B$2*'SFV+BESS'!$I$9),$B$2*'SFV+BESS'!$I$9-GQ548,IF(AND(GJ549&gt;0,GJ549*$B$4+GQ548&lt;=$B$2*'SFV+BESS'!$I$9,GJ549&gt;'SFV+BESS'!$I$7),'SFV+BESS'!$I$7,0))))</f>
        <v>0</v>
      </c>
      <c r="GL549" s="27">
        <f>IF(AND(GJ549&lt;0,GQ548+GJ549/$B$5&gt;$H$2,-GJ549/'Carga-Descarga Año'!$B$5&lt;'SFV+BESS'!$I$7),GJ549/$B$5,IF(AND(GJ549&lt;0,GQ548+GJ549/$B$5&gt;$H$2,-GJ549/'Carga-Descarga Año'!$B$5&gt;'SFV+BESS'!$I$7),-'SFV+BESS'!$I$7,IF(AND(GJ549&lt;0,GQ548+GJ549/$B$5&lt;$H$2),-MIN('SFV+BESS'!$I$7,GQ548-$H$2),0)))</f>
        <v>0</v>
      </c>
      <c r="GM549" s="33"/>
      <c r="GN549" s="33">
        <f t="shared" si="675"/>
        <v>47.285000000000004</v>
      </c>
      <c r="GO549" s="27">
        <f t="shared" si="643"/>
        <v>0</v>
      </c>
      <c r="GP549" s="27">
        <f t="shared" si="676"/>
        <v>0</v>
      </c>
      <c r="GQ549" s="28">
        <f>IF((GQ548+GK549+GL549)&gt;=$B$2*'SFV+BESS'!$I$9, $B$2*'SFV+BESS'!$I$9, (GQ548+GK549+GL549))</f>
        <v>173.61249999999998</v>
      </c>
      <c r="GR549" s="110">
        <f t="shared" si="644"/>
        <v>71.408465744853856</v>
      </c>
    </row>
    <row r="550" spans="1:200">
      <c r="A550" s="249"/>
      <c r="B550" s="48">
        <v>22.5416666666667</v>
      </c>
      <c r="C550" s="38">
        <f t="shared" si="658"/>
        <v>130.98054567590401</v>
      </c>
      <c r="D550" s="2">
        <f>Gen_Cons_Horario!B576</f>
        <v>119.312</v>
      </c>
      <c r="E550" s="140">
        <f t="shared" si="616"/>
        <v>11.668545675904014</v>
      </c>
      <c r="F550" s="116">
        <f>IF(AND(E550&gt;0,E550*$B$4+L549&lt;=$B$2*'SFV+BESS'!$I$9,E550&lt;'SFV+BESS'!$I$7), E550*$B$4, IF(AND(E550&gt;0,E550*$B$4+L549&gt;$B$2*'SFV+BESS'!$I$9,E550*$B$4&lt;'SFV+BESS'!$I$7),$B$2*'SFV+BESS'!$I$9-L549,IF(AND(E550&gt;0,E550*$B$4+L549&gt;$B$2*'SFV+BESS'!$I$9,E550*$B$4&gt;'SFV+BESS'!$I$7,L549&lt;$B$2*'SFV+BESS'!$I$9),$B$2*'SFV+BESS'!$I$9-L549,IF(AND(E550&gt;0,E550*$B$4+L549&lt;=$B$2*'SFV+BESS'!$I$9,E550&gt;'SFV+BESS'!$I$7),'SFV+BESS'!$I$7,0))))</f>
        <v>11.085118392108813</v>
      </c>
      <c r="G550" s="27">
        <f>IF(AND(E550&lt;0,L549+E550/$B$5&gt;$H$2,-E550/'Carga-Descarga Año'!$B$5&lt;'SFV+BESS'!$I$7),E550/$B$5,IF(AND(E550&lt;0,L549+E550/$B$5&gt;$H$2,-E550/'Carga-Descarga Año'!$B$5&gt;'SFV+BESS'!$I$7),-'SFV+BESS'!$I$7,IF(AND(E550&lt;0,L549+E550/$B$5&lt;$H$2),-MIN('SFV+BESS'!$I$7,L549-$H$2),0)))</f>
        <v>0</v>
      </c>
      <c r="I550" s="38">
        <f t="shared" si="617"/>
        <v>119.312</v>
      </c>
      <c r="J550" s="27">
        <f t="shared" si="619"/>
        <v>0</v>
      </c>
      <c r="K550" s="27">
        <f t="shared" si="618"/>
        <v>0</v>
      </c>
      <c r="L550" s="28">
        <f>IF((L549+F550+G550)&gt;=$B$2*'SFV+BESS'!$I$9, $B$2*'SFV+BESS'!$I$9, (L549+F550+G550))</f>
        <v>24.523187637548126</v>
      </c>
      <c r="M550" s="110">
        <f t="shared" si="620"/>
        <v>0</v>
      </c>
      <c r="R550" s="251"/>
      <c r="S550" s="48">
        <v>22.5416666666667</v>
      </c>
      <c r="T550" s="2">
        <f t="shared" si="677"/>
        <v>135.48306143536522</v>
      </c>
      <c r="U550" s="2">
        <f>Gen_Cons_Horario!B1320</f>
        <v>55.927500000000009</v>
      </c>
      <c r="V550" s="35">
        <f t="shared" si="652"/>
        <v>79.555561435365206</v>
      </c>
      <c r="W550" s="116">
        <f>IF(AND(V550&gt;0,V550*$B$4+AC549&lt;=$B$2*'SFV+BESS'!$I$9,V550&lt;'SFV+BESS'!$I$7), V550*$B$4, IF(AND(V550&gt;0,V550*$B$4+AC549&gt;$B$2*'SFV+BESS'!$I$9,V550*$B$4&lt;'SFV+BESS'!$I$7),$B$2*'SFV+BESS'!$I$9-AC549,IF(AND(V550&gt;0,V550*$B$4+AC549&gt;$B$2*'SFV+BESS'!$I$9,V550*$B$4&gt;'SFV+BESS'!$I$7,AC549&lt;$B$2*'SFV+BESS'!$I$9),$B$2*'SFV+BESS'!$I$9-AC549,IF(AND(V550&gt;0,V550*$B$4+AC549&lt;=$B$2*'SFV+BESS'!$I$9,V550&gt;'SFV+BESS'!$I$7),'SFV+BESS'!$I$7,0))))</f>
        <v>0</v>
      </c>
      <c r="X550" s="27">
        <f>IF(AND(V550&lt;0,AC549+V550/$B$5&gt;$H$2,-V550/'Carga-Descarga Año'!$B$5&lt;'SFV+BESS'!$I$7),V550/$B$5,IF(AND(V550&lt;0,AC549+V550/$B$5&gt;$H$2,-V550/'Carga-Descarga Año'!$B$5&gt;'SFV+BESS'!$I$7),-'SFV+BESS'!$I$7,IF(AND(V550&lt;0,AC549+V550/$B$5&lt;$H$2),-MIN('SFV+BESS'!$I$7,AC549-$H$2),0)))</f>
        <v>0</v>
      </c>
      <c r="Z550" s="33">
        <f t="shared" si="646"/>
        <v>55.927500000000009</v>
      </c>
      <c r="AA550" s="27">
        <f t="shared" si="621"/>
        <v>0</v>
      </c>
      <c r="AB550" s="27">
        <f t="shared" si="645"/>
        <v>0</v>
      </c>
      <c r="AC550" s="28">
        <f>IF((AC549+W550+X550)&gt;=$B$2*'SFV+BESS'!$I$9, $B$2*'SFV+BESS'!$I$9, (AC549+W550+X550))</f>
        <v>173.61249999999998</v>
      </c>
      <c r="AD550" s="110">
        <f t="shared" si="622"/>
        <v>79.555561435365206</v>
      </c>
      <c r="AI550" s="251"/>
      <c r="AJ550" s="48">
        <v>22.5416666666667</v>
      </c>
      <c r="AK550" s="52">
        <f t="shared" si="678"/>
        <v>135.11496947983915</v>
      </c>
      <c r="AL550" s="33">
        <f>Gen_Cons_Horario!B1992</f>
        <v>0</v>
      </c>
      <c r="AM550" s="35">
        <f t="shared" si="653"/>
        <v>135.11496947983915</v>
      </c>
      <c r="AN550" s="116">
        <f>IF(AND(AM550&gt;0,AM550*$B$4+AT549&lt;=$B$2*'SFV+BESS'!$I$9,AM550&lt;'SFV+BESS'!$I$7), AM550*$B$4, IF(AND(AM550&gt;0,AM550*$B$4+AT549&gt;$B$2*'SFV+BESS'!$I$9,AM550*$B$4&lt;'SFV+BESS'!$I$7),$B$2*'SFV+BESS'!$I$9-AT549,IF(AND(AM550&gt;0,AM550*$B$4+AT549&gt;$B$2*'SFV+BESS'!$I$9,AM550*$B$4&gt;'SFV+BESS'!$I$7,AT549&lt;$B$2*'SFV+BESS'!$I$9),$B$2*'SFV+BESS'!$I$9-AT549,IF(AND(AM550&gt;0,AM550*$B$4+AT549&lt;=$B$2*'SFV+BESS'!$I$9,AM550&gt;'SFV+BESS'!$I$7),'SFV+BESS'!$I$7,0))))</f>
        <v>0</v>
      </c>
      <c r="AO550" s="27">
        <f>IF(AND(AM550&lt;0,AT549+AM550/$B$5&gt;$H$2,-AM550/'Carga-Descarga Año'!$B$5&lt;'SFV+BESS'!$I$7),AM550/$B$5,IF(AND(AM550&lt;0,AT549+AM550/$B$5&gt;$H$2,-AM550/'Carga-Descarga Año'!$B$5&gt;'SFV+BESS'!$I$7),-'SFV+BESS'!$I$7,IF(AND(AM550&lt;0,AT549+AM550/$B$5&lt;$H$2),-MIN('SFV+BESS'!$I$7,AT549-$H$2),0)))</f>
        <v>0</v>
      </c>
      <c r="AP550" s="33"/>
      <c r="AQ550" s="33">
        <f t="shared" si="659"/>
        <v>0</v>
      </c>
      <c r="AR550" s="27">
        <f t="shared" si="623"/>
        <v>0</v>
      </c>
      <c r="AS550" s="27">
        <f t="shared" si="660"/>
        <v>0</v>
      </c>
      <c r="AT550" s="28">
        <f>IF((AT549+AN550+AO550)&gt;=$B$2*'SFV+BESS'!$I$9, $B$2*'SFV+BESS'!$I$9, (AT549+AN550+AO550))</f>
        <v>173.61249999999998</v>
      </c>
      <c r="AU550" s="110">
        <f t="shared" si="624"/>
        <v>135.11496947983915</v>
      </c>
      <c r="AZ550" s="251"/>
      <c r="BA550" s="48">
        <v>22.5416666666667</v>
      </c>
      <c r="BB550" s="33">
        <f t="shared" si="679"/>
        <v>117.05399934144904</v>
      </c>
      <c r="BC550" s="33">
        <f>Gen_Cons_Horario!B2736</f>
        <v>0</v>
      </c>
      <c r="BD550" s="35">
        <f t="shared" si="654"/>
        <v>117.05399934144904</v>
      </c>
      <c r="BE550" s="116">
        <f>IF(AND(BD550&gt;0,BD550*$B$4+BK549&lt;=$B$2*'SFV+BESS'!$I$9,BD550&lt;'SFV+BESS'!$I$7), BD550*$B$4, IF(AND(BD550&gt;0,BD550*$B$4+BK549&gt;$B$2*'SFV+BESS'!$I$9,BD550*$B$4&lt;'SFV+BESS'!$I$7),$B$2*'SFV+BESS'!$I$9-BK549,IF(AND(BD550&gt;0,BD550*$B$4+BK549&gt;$B$2*'SFV+BESS'!$I$9,BD550*$B$4&gt;'SFV+BESS'!$I$7,BK549&lt;$B$2*'SFV+BESS'!$I$9),$B$2*'SFV+BESS'!$I$9-BK549,IF(AND(BD550&gt;0,BD550*$B$4+BK549&lt;=$B$2*'SFV+BESS'!$I$9,BD550&gt;'SFV+BESS'!$I$7),'SFV+BESS'!$I$7,0))))</f>
        <v>0</v>
      </c>
      <c r="BF550" s="27">
        <f>IF(AND(BD550&lt;0,BK549+BD550/$B$5&gt;$H$2,-BD550/'Carga-Descarga Año'!$B$5&lt;'SFV+BESS'!$I$7),BD550/$B$5,IF(AND(BD550&lt;0,BK549+BD550/$B$5&gt;$H$2,-BD550/'Carga-Descarga Año'!$B$5&gt;'SFV+BESS'!$I$7),-'SFV+BESS'!$I$7,IF(AND(BD550&lt;0,BK549+BD550/$B$5&lt;$H$2),-MIN('SFV+BESS'!$I$7,BK549-$H$2),0)))</f>
        <v>0</v>
      </c>
      <c r="BG550" s="33"/>
      <c r="BH550" s="33">
        <f t="shared" si="661"/>
        <v>0</v>
      </c>
      <c r="BI550" s="27">
        <f t="shared" si="625"/>
        <v>0</v>
      </c>
      <c r="BJ550" s="27">
        <f t="shared" si="662"/>
        <v>0</v>
      </c>
      <c r="BK550" s="28">
        <f>IF((BK549+BE550+BF550)&gt;=$B$2*'SFV+BESS'!$I$9, $B$2*'SFV+BESS'!$I$9, (BK549+BE550+BF550))</f>
        <v>173.61249999999998</v>
      </c>
      <c r="BL550" s="110">
        <f t="shared" si="626"/>
        <v>117.05399934144904</v>
      </c>
      <c r="BQ550" s="251"/>
      <c r="BR550" s="48">
        <v>22.5416666666667</v>
      </c>
      <c r="BS550" s="33">
        <f t="shared" si="680"/>
        <v>101.15682338349448</v>
      </c>
      <c r="BT550" s="33">
        <f>Gen_Cons_Horario!B3456</f>
        <v>0</v>
      </c>
      <c r="BU550" s="35">
        <f t="shared" si="655"/>
        <v>101.15682338349448</v>
      </c>
      <c r="BV550" s="116">
        <f>IF(AND(BU550&gt;0,BU550*$B$4+CB549&lt;=$B$2*'SFV+BESS'!$I$9,BU550&lt;'SFV+BESS'!$I$7), BU550*$B$4, IF(AND(BU550&gt;0,BU550*$B$4+CB549&gt;$B$2*'SFV+BESS'!$I$9,BU550*$B$4&lt;'SFV+BESS'!$I$7),$B$2*'SFV+BESS'!$I$9-CB549,IF(AND(BU550&gt;0,BU550*$B$4+CB549&gt;$B$2*'SFV+BESS'!$I$9,BU550*$B$4&gt;'SFV+BESS'!$I$7,CB549&lt;$B$2*'SFV+BESS'!$I$9),$B$2*'SFV+BESS'!$I$9-CB549,IF(AND(BU550&gt;0,BU550*$B$4+CB549&lt;=$B$2*'SFV+BESS'!$I$9,BU550&gt;'SFV+BESS'!$I$7),'SFV+BESS'!$I$7,0))))</f>
        <v>0</v>
      </c>
      <c r="BW550" s="27">
        <f>IF(AND(BU550&lt;0,CB549+BU550/$B$5&gt;$H$2,-BU550/'Carga-Descarga Año'!$B$5&lt;'SFV+BESS'!$I$7),BU550/$B$5,IF(AND(BU550&lt;0,CB549+BU550/$B$5&gt;$H$2,-BU550/'Carga-Descarga Año'!$B$5&gt;'SFV+BESS'!$I$7),-'SFV+BESS'!$I$7,IF(AND(BU550&lt;0,CB549+BU550/$B$5&lt;$H$2),-MIN('SFV+BESS'!$I$7,CB549-$H$2),0)))</f>
        <v>0</v>
      </c>
      <c r="BX550" s="33"/>
      <c r="BY550" s="33">
        <f t="shared" si="663"/>
        <v>0</v>
      </c>
      <c r="BZ550" s="27">
        <f t="shared" si="627"/>
        <v>0</v>
      </c>
      <c r="CA550" s="27">
        <f t="shared" si="628"/>
        <v>0</v>
      </c>
      <c r="CB550" s="28">
        <f>IF((CB549+BV550+BW550)&gt;=$B$2*'SFV+BESS'!$I$9, $B$2*'SFV+BESS'!$I$9, (CB549+BV550+BW550))</f>
        <v>173.61249999999998</v>
      </c>
      <c r="CC550" s="110">
        <f t="shared" si="629"/>
        <v>101.15682338349448</v>
      </c>
      <c r="CH550" s="251"/>
      <c r="CI550" s="48">
        <v>22.5416666666667</v>
      </c>
      <c r="CJ550" s="33">
        <f t="shared" si="681"/>
        <v>89.380465685827559</v>
      </c>
      <c r="CK550" s="33">
        <f>Gen_Cons_Horario!B4200</f>
        <v>0</v>
      </c>
      <c r="CL550" s="35">
        <f t="shared" si="656"/>
        <v>89.380465685827559</v>
      </c>
      <c r="CM550" s="116">
        <f>IF(AND(CL550&gt;0,CL550*$B$4+CS549&lt;=$B$2*'SFV+BESS'!$I$9,CL550&lt;'SFV+BESS'!$I$7), CL550*$B$4, IF(AND(CL550&gt;0,CL550*$B$4+CS549&gt;$B$2*'SFV+BESS'!$I$9,CL550*$B$4&lt;'SFV+BESS'!$I$7),$B$2*'SFV+BESS'!$I$9-CS549,IF(AND(CL550&gt;0,CL550*$B$4+CS549&gt;$B$2*'SFV+BESS'!$I$9,CL550*$B$4&gt;'SFV+BESS'!$I$7,CS549&lt;$B$2*'SFV+BESS'!$I$9),$B$2*'SFV+BESS'!$I$9-CS549,IF(AND(CL550&gt;0,CL550*$B$4+CS549&lt;=$B$2*'SFV+BESS'!$I$9,CL550&gt;'SFV+BESS'!$I$7),'SFV+BESS'!$I$7,0))))</f>
        <v>0</v>
      </c>
      <c r="CN550" s="27">
        <f>IF(AND(CL550&lt;0,CS549+CL550/$B$5&gt;$H$2,-CL550/'Carga-Descarga Año'!$B$5&lt;'SFV+BESS'!$I$7),CL550/$B$5,IF(AND(CL550&lt;0,CS549+CL550/$B$5&gt;$H$2,-CL550/'Carga-Descarga Año'!$B$5&gt;'SFV+BESS'!$I$7),-'SFV+BESS'!$I$7,IF(AND(CL550&lt;0,CS549+CL550/$B$5&lt;$H$2),-MIN('SFV+BESS'!$I$7,CS549-$H$2),0)))</f>
        <v>0</v>
      </c>
      <c r="CO550" s="33"/>
      <c r="CP550" s="33">
        <f t="shared" si="664"/>
        <v>0</v>
      </c>
      <c r="CQ550" s="27">
        <f t="shared" si="630"/>
        <v>0</v>
      </c>
      <c r="CR550" s="27">
        <f t="shared" si="665"/>
        <v>0</v>
      </c>
      <c r="CS550" s="28">
        <f>IF((CS549+CM550+CN550)&gt;=$B$2*'SFV+BESS'!$I$9, $B$2*'SFV+BESS'!$I$9, (CS549+CM550+CN550))</f>
        <v>173.61249999999998</v>
      </c>
      <c r="CT550" s="110">
        <f t="shared" si="631"/>
        <v>89.380465685827559</v>
      </c>
      <c r="CY550" s="251"/>
      <c r="CZ550" s="48">
        <v>22.5416666666667</v>
      </c>
      <c r="DA550" s="33">
        <f t="shared" si="682"/>
        <v>97.567951615344242</v>
      </c>
      <c r="DB550" s="33">
        <f>Gen_Cons_Horario!B4920</f>
        <v>0</v>
      </c>
      <c r="DC550" s="35">
        <f t="shared" si="647"/>
        <v>97.567951615344242</v>
      </c>
      <c r="DD550" s="116">
        <f>IF(AND(DC550&gt;0,DC550*$B$4+DJ549&lt;=$B$2*'SFV+BESS'!$I$9,DC550&lt;'SFV+BESS'!$I$7), DC550*$B$4, IF(AND(DC550&gt;0,DC550*$B$4+DJ549&gt;$B$2*'SFV+BESS'!$I$9,DC550*$B$4&lt;'SFV+BESS'!$I$7),$B$2*'SFV+BESS'!$I$9-DJ549,IF(AND(DC550&gt;0,DC550*$B$4+DJ549&gt;$B$2*'SFV+BESS'!$I$9,DC550*$B$4&gt;'SFV+BESS'!$I$7,DJ549&lt;$B$2*'SFV+BESS'!$I$9),$B$2*'SFV+BESS'!$I$9-DJ549,IF(AND(DC550&gt;0,DC550*$B$4+DJ549&lt;=$B$2*'SFV+BESS'!$I$9,DC550&gt;'SFV+BESS'!$I$7),'SFV+BESS'!$I$7,0))))</f>
        <v>0</v>
      </c>
      <c r="DE550" s="27">
        <f>IF(AND(DC550&lt;0,DJ549+DC550/$B$5&gt;$H$2,-DC550/'Carga-Descarga Año'!$B$5&lt;'SFV+BESS'!$I$7),DC550/$B$5,IF(AND(DC550&lt;0,DJ549+DC550/$B$5&gt;$H$2,-DC550/'Carga-Descarga Año'!$B$5&gt;'SFV+BESS'!$I$7),-'SFV+BESS'!$I$7,IF(AND(DC550&lt;0,DJ549+DC550/$B$5&lt;$H$2),-MIN('SFV+BESS'!$I$7,DJ549-$H$2),0)))</f>
        <v>0</v>
      </c>
      <c r="DF550" s="33"/>
      <c r="DG550" s="33">
        <f t="shared" si="666"/>
        <v>0</v>
      </c>
      <c r="DH550" s="27">
        <f t="shared" si="632"/>
        <v>0</v>
      </c>
      <c r="DI550" s="27">
        <f t="shared" si="633"/>
        <v>0</v>
      </c>
      <c r="DJ550" s="28">
        <f>IF((DJ549+DD550+DE550)&gt;=$B$2*'SFV+BESS'!$I$9, $B$2*'SFV+BESS'!$I$9, (DJ549+DD550+DE550))</f>
        <v>173.61249999999998</v>
      </c>
      <c r="DK550" s="110">
        <f t="shared" si="634"/>
        <v>97.567951615344242</v>
      </c>
      <c r="DP550" s="251"/>
      <c r="DQ550" s="48">
        <v>22.5416666666667</v>
      </c>
      <c r="DR550" s="33">
        <f t="shared" si="683"/>
        <v>96.834626817698066</v>
      </c>
      <c r="DS550" s="33">
        <f>Gen_Cons_Horario!B5664</f>
        <v>0</v>
      </c>
      <c r="DT550" s="35">
        <f t="shared" si="648"/>
        <v>96.834626817698066</v>
      </c>
      <c r="DU550" s="116">
        <f>IF(AND(DT550&gt;0,DT550*$B$4+EA549&lt;=$B$2*'SFV+BESS'!$I$9,DT550&lt;'SFV+BESS'!$I$7), DT550*$B$4, IF(AND(DT550&gt;0,DT550*$B$4+EA549&gt;$B$2*'SFV+BESS'!$I$9,DT550*$B$4&lt;'SFV+BESS'!$I$7),$B$2*'SFV+BESS'!$I$9-EA549,IF(AND(DT550&gt;0,DT550*$B$4+EA549&gt;$B$2*'SFV+BESS'!$I$9,DT550*$B$4&gt;'SFV+BESS'!$I$7,EA549&lt;$B$2*'SFV+BESS'!$I$9),$B$2*'SFV+BESS'!$I$9-EA549,IF(AND(DT550&gt;0,DT550*$B$4+EA549&lt;=$B$2*'SFV+BESS'!$I$9,DT550&gt;'SFV+BESS'!$I$7),'SFV+BESS'!$I$7,0))))</f>
        <v>0</v>
      </c>
      <c r="DV550" s="27">
        <f>IF(AND(DT550&lt;0,EA549+DT550/$B$5&gt;$H$2,-DT550/'Carga-Descarga Año'!$B$5&lt;'SFV+BESS'!$I$7),DT550/$B$5,IF(AND(DT550&lt;0,EA549+DT550/$B$5&gt;$H$2,-DT550/'Carga-Descarga Año'!$B$5&gt;'SFV+BESS'!$I$7),-'SFV+BESS'!$I$7,IF(AND(DT550&lt;0,EA549+DT550/$B$5&lt;$H$2),-MIN('SFV+BESS'!$I$7,EA549-$H$2),0)))</f>
        <v>0</v>
      </c>
      <c r="DW550" s="33"/>
      <c r="DX550" s="33">
        <f t="shared" si="667"/>
        <v>0</v>
      </c>
      <c r="DY550" s="27">
        <f t="shared" si="635"/>
        <v>0</v>
      </c>
      <c r="DZ550" s="27">
        <f t="shared" si="668"/>
        <v>0</v>
      </c>
      <c r="EA550" s="28">
        <f>IF((EA549+DU550+DV550)&gt;=$B$2*'SFV+BESS'!$I$9, $B$2*'SFV+BESS'!$I$9, (EA549+DU550+DV550))</f>
        <v>173.61249999999998</v>
      </c>
      <c r="EB550" s="110">
        <f t="shared" si="636"/>
        <v>96.834626817698066</v>
      </c>
      <c r="EG550" s="251"/>
      <c r="EH550" s="48">
        <v>22.5416666666667</v>
      </c>
      <c r="EI550" s="33">
        <f t="shared" si="684"/>
        <v>107.82955536087286</v>
      </c>
      <c r="EJ550" s="33">
        <f>Gen_Cons_Horario!B6408</f>
        <v>0</v>
      </c>
      <c r="EK550" s="35">
        <f t="shared" si="649"/>
        <v>107.82955536087286</v>
      </c>
      <c r="EL550" s="116">
        <f>IF(AND(EK550&gt;0,EK550*$B$4+ER549&lt;=$B$2*'SFV+BESS'!$I$9,EK550&lt;'SFV+BESS'!$I$7), EK550*$B$4, IF(AND(EK550&gt;0,EK550*$B$4+ER549&gt;$B$2*'SFV+BESS'!$I$9,EK550*$B$4&lt;'SFV+BESS'!$I$7),$B$2*'SFV+BESS'!$I$9-ER549,IF(AND(EK550&gt;0,EK550*$B$4+ER549&gt;$B$2*'SFV+BESS'!$I$9,EK550*$B$4&gt;'SFV+BESS'!$I$7,ER549&lt;$B$2*'SFV+BESS'!$I$9),$B$2*'SFV+BESS'!$I$9-ER549,IF(AND(EK550&gt;0,EK550*$B$4+ER549&lt;=$B$2*'SFV+BESS'!$I$9,EK550&gt;'SFV+BESS'!$I$7),'SFV+BESS'!$I$7,0))))</f>
        <v>0</v>
      </c>
      <c r="EM550" s="27">
        <f>IF(AND(EK550&lt;0,ER549+EK550/$B$5&gt;$H$2,-EK550/'Carga-Descarga Año'!$B$5&lt;'SFV+BESS'!$I$7),EK550/$B$5,IF(AND(EK550&lt;0,ER549+EK550/$B$5&gt;$H$2,-EK550/'Carga-Descarga Año'!$B$5&gt;'SFV+BESS'!$I$7),-'SFV+BESS'!$I$7,IF(AND(EK550&lt;0,ER549+EK550/$B$5&lt;$H$2),-MIN('SFV+BESS'!$I$7,ER549-$H$2),0)))</f>
        <v>0</v>
      </c>
      <c r="EN550" s="33"/>
      <c r="EO550" s="33">
        <f t="shared" si="669"/>
        <v>0</v>
      </c>
      <c r="EP550" s="27">
        <f t="shared" si="637"/>
        <v>0</v>
      </c>
      <c r="EQ550" s="27">
        <f t="shared" si="670"/>
        <v>0</v>
      </c>
      <c r="ER550" s="28">
        <f>IF((ER549+EL550+EM550)&gt;=$B$2*'SFV+BESS'!$I$9, $B$2*'SFV+BESS'!$I$9, (ER549+EL550+EM550))</f>
        <v>173.61249999999998</v>
      </c>
      <c r="ES550" s="110">
        <f t="shared" si="638"/>
        <v>107.82955536087286</v>
      </c>
      <c r="EX550" s="251"/>
      <c r="EY550" s="48">
        <v>22.5416666666667</v>
      </c>
      <c r="EZ550" s="33">
        <f t="shared" si="685"/>
        <v>116.9976573866774</v>
      </c>
      <c r="FA550" s="33">
        <f>Gen_Cons_Horario!B7128</f>
        <v>22.371000000000002</v>
      </c>
      <c r="FB550" s="35">
        <f t="shared" si="650"/>
        <v>94.626657386677408</v>
      </c>
      <c r="FC550" s="116">
        <f>IF(AND(FB550&gt;0,FB550*$B$4+FI549&lt;=$B$2*'SFV+BESS'!$I$9,FB550&lt;'SFV+BESS'!$I$7), FB550*$B$4, IF(AND(FB550&gt;0,FB550*$B$4+FI549&gt;$B$2*'SFV+BESS'!$I$9,FB550*$B$4&lt;'SFV+BESS'!$I$7),$B$2*'SFV+BESS'!$I$9-FI549,IF(AND(FB550&gt;0,FB550*$B$4+FI549&gt;$B$2*'SFV+BESS'!$I$9,FB550*$B$4&gt;'SFV+BESS'!$I$7,FI549&lt;$B$2*'SFV+BESS'!$I$9),$B$2*'SFV+BESS'!$I$9-FI549,IF(AND(FB550&gt;0,FB550*$B$4+FI549&lt;=$B$2*'SFV+BESS'!$I$9,FB550&gt;'SFV+BESS'!$I$7),'SFV+BESS'!$I$7,0))))</f>
        <v>0</v>
      </c>
      <c r="FD550" s="27">
        <f>IF(AND(FB550&lt;0,FI549+FB550/$B$5&gt;$H$2,-FB550/'Carga-Descarga Año'!$B$5&lt;'SFV+BESS'!$I$7),FB550/$B$5,IF(AND(FB550&lt;0,FI549+FB550/$B$5&gt;$H$2,-FB550/'Carga-Descarga Año'!$B$5&gt;'SFV+BESS'!$I$7),-'SFV+BESS'!$I$7,IF(AND(FB550&lt;0,FI549+FB550/$B$5&lt;$H$2),-MIN('SFV+BESS'!$I$7,FI549-$H$2),0)))</f>
        <v>0</v>
      </c>
      <c r="FE550" s="33"/>
      <c r="FF550" s="33">
        <f t="shared" si="671"/>
        <v>22.371000000000002</v>
      </c>
      <c r="FG550" s="27">
        <f t="shared" si="639"/>
        <v>0</v>
      </c>
      <c r="FH550" s="27">
        <f t="shared" si="672"/>
        <v>0</v>
      </c>
      <c r="FI550" s="28">
        <f>IF((FI549+FC550+FD550)&gt;=$B$2*'SFV+BESS'!$I$9, $B$2*'SFV+BESS'!$I$9, (FI549+FC550+FD550))</f>
        <v>173.61249999999998</v>
      </c>
      <c r="FJ550" s="110">
        <f t="shared" si="640"/>
        <v>94.626657386677408</v>
      </c>
      <c r="FO550" s="251"/>
      <c r="FP550" s="48">
        <v>22.5416666666667</v>
      </c>
      <c r="FQ550" s="33">
        <f t="shared" si="686"/>
        <v>124.15896438995942</v>
      </c>
      <c r="FR550" s="33">
        <f>Gen_Cons_Horario!B7872</f>
        <v>100.6695</v>
      </c>
      <c r="FS550" s="35">
        <f t="shared" si="651"/>
        <v>23.489464389959423</v>
      </c>
      <c r="FT550" s="116">
        <f>IF(AND(FS550&gt;0,FS550*$B$4+FZ549&lt;=$B$2*'SFV+BESS'!$I$9,FS550&lt;'SFV+BESS'!$I$7), FS550*$B$4, IF(AND(FS550&gt;0,FS550*$B$4+FZ549&gt;$B$2*'SFV+BESS'!$I$9,FS550*$B$4&lt;'SFV+BESS'!$I$7),$B$2*'SFV+BESS'!$I$9-FZ549,IF(AND(FS550&gt;0,FS550*$B$4+FZ549&gt;$B$2*'SFV+BESS'!$I$9,FS550*$B$4&gt;'SFV+BESS'!$I$7,FZ549&lt;$B$2*'SFV+BESS'!$I$9),$B$2*'SFV+BESS'!$I$9-FZ549,IF(AND(FS550&gt;0,FS550*$B$4+FZ549&lt;=$B$2*'SFV+BESS'!$I$9,FS550&gt;'SFV+BESS'!$I$7),'SFV+BESS'!$I$7,0))))</f>
        <v>12.398856864016381</v>
      </c>
      <c r="FU550" s="27">
        <f>IF(AND(FS550&lt;0,FZ549+FS550/$B$5&gt;$H$2,-FS550/'Carga-Descarga Año'!$B$5&lt;'SFV+BESS'!$I$7),FS550/$B$5,IF(AND(FS550&lt;0,FZ549+FS550/$B$5&gt;$H$2,-FS550/'Carga-Descarga Año'!$B$5&gt;'SFV+BESS'!$I$7),-'SFV+BESS'!$I$7,IF(AND(FS550&lt;0,FZ549+FS550/$B$5&lt;$H$2),-MIN('SFV+BESS'!$I$7,FZ549-$H$2),0)))</f>
        <v>0</v>
      </c>
      <c r="FV550" s="33"/>
      <c r="FW550" s="33">
        <f t="shared" si="673"/>
        <v>100.6695</v>
      </c>
      <c r="FX550" s="27">
        <f t="shared" si="641"/>
        <v>0</v>
      </c>
      <c r="FY550" s="27">
        <f t="shared" si="674"/>
        <v>0</v>
      </c>
      <c r="FZ550" s="28">
        <f>IF((FZ549+FT550+FU550)&gt;=$B$2*'SFV+BESS'!$I$9, $B$2*'SFV+BESS'!$I$9, (FZ549+FT550+FU550))</f>
        <v>173.61249999999998</v>
      </c>
      <c r="GA550" s="110">
        <f t="shared" si="642"/>
        <v>10.438036112047442</v>
      </c>
      <c r="GF550" s="251"/>
      <c r="GG550" s="48">
        <v>22.5416666666667</v>
      </c>
      <c r="GH550" s="33">
        <f t="shared" si="687"/>
        <v>123.094953967778</v>
      </c>
      <c r="GI550" s="33">
        <f>Gen_Cons_Horario!B8592</f>
        <v>47.285000000000004</v>
      </c>
      <c r="GJ550" s="35">
        <f t="shared" si="657"/>
        <v>75.809953967778</v>
      </c>
      <c r="GK550" s="116">
        <f>IF(AND(GJ550&gt;0,GJ550*$B$4+GQ549&lt;=$B$2*'SFV+BESS'!$I$9,GJ550&lt;'SFV+BESS'!$I$7), GJ550*$B$4, IF(AND(GJ550&gt;0,GJ550*$B$4+GQ549&gt;$B$2*'SFV+BESS'!$I$9,GJ550*$B$4&lt;'SFV+BESS'!$I$7),$B$2*'SFV+BESS'!$I$9-GQ549,IF(AND(GJ550&gt;0,GJ550*$B$4+GQ549&gt;$B$2*'SFV+BESS'!$I$9,GJ550*$B$4&gt;'SFV+BESS'!$I$7,GQ549&lt;$B$2*'SFV+BESS'!$I$9),$B$2*'SFV+BESS'!$I$9-GQ549,IF(AND(GJ550&gt;0,GJ550*$B$4+GQ549&lt;=$B$2*'SFV+BESS'!$I$9,GJ550&gt;'SFV+BESS'!$I$7),'SFV+BESS'!$I$7,0))))</f>
        <v>0</v>
      </c>
      <c r="GL550" s="27">
        <f>IF(AND(GJ550&lt;0,GQ549+GJ550/$B$5&gt;$H$2,-GJ550/'Carga-Descarga Año'!$B$5&lt;'SFV+BESS'!$I$7),GJ550/$B$5,IF(AND(GJ550&lt;0,GQ549+GJ550/$B$5&gt;$H$2,-GJ550/'Carga-Descarga Año'!$B$5&gt;'SFV+BESS'!$I$7),-'SFV+BESS'!$I$7,IF(AND(GJ550&lt;0,GQ549+GJ550/$B$5&lt;$H$2),-MIN('SFV+BESS'!$I$7,GQ549-$H$2),0)))</f>
        <v>0</v>
      </c>
      <c r="GM550" s="33"/>
      <c r="GN550" s="33">
        <f t="shared" si="675"/>
        <v>47.285000000000004</v>
      </c>
      <c r="GO550" s="27">
        <f t="shared" si="643"/>
        <v>0</v>
      </c>
      <c r="GP550" s="27">
        <f t="shared" si="676"/>
        <v>0</v>
      </c>
      <c r="GQ550" s="28">
        <f>IF((GQ549+GK550+GL550)&gt;=$B$2*'SFV+BESS'!$I$9, $B$2*'SFV+BESS'!$I$9, (GQ549+GK550+GL550))</f>
        <v>173.61249999999998</v>
      </c>
      <c r="GR550" s="110">
        <f t="shared" si="644"/>
        <v>75.809953967778</v>
      </c>
    </row>
    <row r="551" spans="1:200">
      <c r="A551" s="249"/>
      <c r="B551" s="48">
        <v>22.5833333333333</v>
      </c>
      <c r="C551" s="38">
        <f t="shared" si="658"/>
        <v>133.25978951017149</v>
      </c>
      <c r="D551" s="2">
        <f>Gen_Cons_Horario!B577</f>
        <v>100.6695</v>
      </c>
      <c r="E551" s="140">
        <f t="shared" si="616"/>
        <v>32.590289510171488</v>
      </c>
      <c r="F551" s="116">
        <f>IF(AND(E551&gt;0,E551*$B$4+L550&lt;=$B$2*'SFV+BESS'!$I$9,E551&lt;'SFV+BESS'!$I$7), E551*$B$4, IF(AND(E551&gt;0,E551*$B$4+L550&gt;$B$2*'SFV+BESS'!$I$9,E551*$B$4&lt;'SFV+BESS'!$I$7),$B$2*'SFV+BESS'!$I$9-L550,IF(AND(E551&gt;0,E551*$B$4+L550&gt;$B$2*'SFV+BESS'!$I$9,E551*$B$4&gt;'SFV+BESS'!$I$7,L550&lt;$B$2*'SFV+BESS'!$I$9),$B$2*'SFV+BESS'!$I$9-L550,IF(AND(E551&gt;0,E551*$B$4+L550&lt;=$B$2*'SFV+BESS'!$I$9,E551&gt;'SFV+BESS'!$I$7),'SFV+BESS'!$I$7,0))))</f>
        <v>30.960775034662912</v>
      </c>
      <c r="G551" s="27">
        <f>IF(AND(E551&lt;0,L550+E551/$B$5&gt;$H$2,-E551/'Carga-Descarga Año'!$B$5&lt;'SFV+BESS'!$I$7),E551/$B$5,IF(AND(E551&lt;0,L550+E551/$B$5&gt;$H$2,-E551/'Carga-Descarga Año'!$B$5&gt;'SFV+BESS'!$I$7),-'SFV+BESS'!$I$7,IF(AND(E551&lt;0,L550+E551/$B$5&lt;$H$2),-MIN('SFV+BESS'!$I$7,L550-$H$2),0)))</f>
        <v>0</v>
      </c>
      <c r="I551" s="38">
        <f t="shared" si="617"/>
        <v>100.6695</v>
      </c>
      <c r="J551" s="27">
        <f t="shared" si="619"/>
        <v>0</v>
      </c>
      <c r="K551" s="27">
        <f t="shared" si="618"/>
        <v>0</v>
      </c>
      <c r="L551" s="28">
        <f>IF((L550+F551+G551)&gt;=$B$2*'SFV+BESS'!$I$9, $B$2*'SFV+BESS'!$I$9, (L550+F551+G551))</f>
        <v>55.483962672211035</v>
      </c>
      <c r="M551" s="110">
        <f t="shared" si="620"/>
        <v>0</v>
      </c>
      <c r="R551" s="251"/>
      <c r="S551" s="48">
        <v>22.5833333333333</v>
      </c>
      <c r="T551" s="2">
        <f t="shared" si="677"/>
        <v>139.0828529227783</v>
      </c>
      <c r="U551" s="2">
        <f>Gen_Cons_Horario!B1321</f>
        <v>41.013500000000008</v>
      </c>
      <c r="V551" s="35">
        <f t="shared" si="652"/>
        <v>98.069352922778293</v>
      </c>
      <c r="W551" s="116">
        <f>IF(AND(V551&gt;0,V551*$B$4+AC550&lt;=$B$2*'SFV+BESS'!$I$9,V551&lt;'SFV+BESS'!$I$7), V551*$B$4, IF(AND(V551&gt;0,V551*$B$4+AC550&gt;$B$2*'SFV+BESS'!$I$9,V551*$B$4&lt;'SFV+BESS'!$I$7),$B$2*'SFV+BESS'!$I$9-AC550,IF(AND(V551&gt;0,V551*$B$4+AC550&gt;$B$2*'SFV+BESS'!$I$9,V551*$B$4&gt;'SFV+BESS'!$I$7,AC550&lt;$B$2*'SFV+BESS'!$I$9),$B$2*'SFV+BESS'!$I$9-AC550,IF(AND(V551&gt;0,V551*$B$4+AC550&lt;=$B$2*'SFV+BESS'!$I$9,V551&gt;'SFV+BESS'!$I$7),'SFV+BESS'!$I$7,0))))</f>
        <v>0</v>
      </c>
      <c r="X551" s="27">
        <f>IF(AND(V551&lt;0,AC550+V551/$B$5&gt;$H$2,-V551/'Carga-Descarga Año'!$B$5&lt;'SFV+BESS'!$I$7),V551/$B$5,IF(AND(V551&lt;0,AC550+V551/$B$5&gt;$H$2,-V551/'Carga-Descarga Año'!$B$5&gt;'SFV+BESS'!$I$7),-'SFV+BESS'!$I$7,IF(AND(V551&lt;0,AC550+V551/$B$5&lt;$H$2),-MIN('SFV+BESS'!$I$7,AC550-$H$2),0)))</f>
        <v>0</v>
      </c>
      <c r="Z551" s="33">
        <f t="shared" si="646"/>
        <v>41.013500000000008</v>
      </c>
      <c r="AA551" s="27">
        <f t="shared" si="621"/>
        <v>0</v>
      </c>
      <c r="AB551" s="27">
        <f t="shared" si="645"/>
        <v>0</v>
      </c>
      <c r="AC551" s="28">
        <f>IF((AC550+W551+X551)&gt;=$B$2*'SFV+BESS'!$I$9, $B$2*'SFV+BESS'!$I$9, (AC550+W551+X551))</f>
        <v>173.61249999999998</v>
      </c>
      <c r="AD551" s="110">
        <f t="shared" si="622"/>
        <v>98.069352922778293</v>
      </c>
      <c r="AI551" s="251"/>
      <c r="AJ551" s="48">
        <v>22.5833333333333</v>
      </c>
      <c r="AK551" s="52">
        <f t="shared" si="678"/>
        <v>137.68044358388673</v>
      </c>
      <c r="AL551" s="33">
        <f>Gen_Cons_Horario!B1993</f>
        <v>0</v>
      </c>
      <c r="AM551" s="35">
        <f t="shared" si="653"/>
        <v>137.68044358388673</v>
      </c>
      <c r="AN551" s="116">
        <f>IF(AND(AM551&gt;0,AM551*$B$4+AT550&lt;=$B$2*'SFV+BESS'!$I$9,AM551&lt;'SFV+BESS'!$I$7), AM551*$B$4, IF(AND(AM551&gt;0,AM551*$B$4+AT550&gt;$B$2*'SFV+BESS'!$I$9,AM551*$B$4&lt;'SFV+BESS'!$I$7),$B$2*'SFV+BESS'!$I$9-AT550,IF(AND(AM551&gt;0,AM551*$B$4+AT550&gt;$B$2*'SFV+BESS'!$I$9,AM551*$B$4&gt;'SFV+BESS'!$I$7,AT550&lt;$B$2*'SFV+BESS'!$I$9),$B$2*'SFV+BESS'!$I$9-AT550,IF(AND(AM551&gt;0,AM551*$B$4+AT550&lt;=$B$2*'SFV+BESS'!$I$9,AM551&gt;'SFV+BESS'!$I$7),'SFV+BESS'!$I$7,0))))</f>
        <v>0</v>
      </c>
      <c r="AO551" s="27">
        <f>IF(AND(AM551&lt;0,AT550+AM551/$B$5&gt;$H$2,-AM551/'Carga-Descarga Año'!$B$5&lt;'SFV+BESS'!$I$7),AM551/$B$5,IF(AND(AM551&lt;0,AT550+AM551/$B$5&gt;$H$2,-AM551/'Carga-Descarga Año'!$B$5&gt;'SFV+BESS'!$I$7),-'SFV+BESS'!$I$7,IF(AND(AM551&lt;0,AT550+AM551/$B$5&lt;$H$2),-MIN('SFV+BESS'!$I$7,AT550-$H$2),0)))</f>
        <v>0</v>
      </c>
      <c r="AP551" s="33"/>
      <c r="AQ551" s="33">
        <f t="shared" si="659"/>
        <v>0</v>
      </c>
      <c r="AR551" s="27">
        <f t="shared" si="623"/>
        <v>0</v>
      </c>
      <c r="AS551" s="27">
        <f t="shared" si="660"/>
        <v>0</v>
      </c>
      <c r="AT551" s="28">
        <f>IF((AT550+AN551+AO551)&gt;=$B$2*'SFV+BESS'!$I$9, $B$2*'SFV+BESS'!$I$9, (AT550+AN551+AO551))</f>
        <v>173.61249999999998</v>
      </c>
      <c r="AU551" s="110">
        <f t="shared" si="624"/>
        <v>137.68044358388673</v>
      </c>
      <c r="AZ551" s="251"/>
      <c r="BA551" s="48">
        <v>22.5833333333333</v>
      </c>
      <c r="BB551" s="33">
        <f t="shared" si="679"/>
        <v>119.78981902555637</v>
      </c>
      <c r="BC551" s="33">
        <f>Gen_Cons_Horario!B2737</f>
        <v>0</v>
      </c>
      <c r="BD551" s="35">
        <f t="shared" si="654"/>
        <v>119.78981902555637</v>
      </c>
      <c r="BE551" s="116">
        <f>IF(AND(BD551&gt;0,BD551*$B$4+BK550&lt;=$B$2*'SFV+BESS'!$I$9,BD551&lt;'SFV+BESS'!$I$7), BD551*$B$4, IF(AND(BD551&gt;0,BD551*$B$4+BK550&gt;$B$2*'SFV+BESS'!$I$9,BD551*$B$4&lt;'SFV+BESS'!$I$7),$B$2*'SFV+BESS'!$I$9-BK550,IF(AND(BD551&gt;0,BD551*$B$4+BK550&gt;$B$2*'SFV+BESS'!$I$9,BD551*$B$4&gt;'SFV+BESS'!$I$7,BK550&lt;$B$2*'SFV+BESS'!$I$9),$B$2*'SFV+BESS'!$I$9-BK550,IF(AND(BD551&gt;0,BD551*$B$4+BK550&lt;=$B$2*'SFV+BESS'!$I$9,BD551&gt;'SFV+BESS'!$I$7),'SFV+BESS'!$I$7,0))))</f>
        <v>0</v>
      </c>
      <c r="BF551" s="27">
        <f>IF(AND(BD551&lt;0,BK550+BD551/$B$5&gt;$H$2,-BD551/'Carga-Descarga Año'!$B$5&lt;'SFV+BESS'!$I$7),BD551/$B$5,IF(AND(BD551&lt;0,BK550+BD551/$B$5&gt;$H$2,-BD551/'Carga-Descarga Año'!$B$5&gt;'SFV+BESS'!$I$7),-'SFV+BESS'!$I$7,IF(AND(BD551&lt;0,BK550+BD551/$B$5&lt;$H$2),-MIN('SFV+BESS'!$I$7,BK550-$H$2),0)))</f>
        <v>0</v>
      </c>
      <c r="BG551" s="33"/>
      <c r="BH551" s="33">
        <f t="shared" si="661"/>
        <v>0</v>
      </c>
      <c r="BI551" s="27">
        <f t="shared" si="625"/>
        <v>0</v>
      </c>
      <c r="BJ551" s="27">
        <f t="shared" si="662"/>
        <v>0</v>
      </c>
      <c r="BK551" s="28">
        <f>IF((BK550+BE551+BF551)&gt;=$B$2*'SFV+BESS'!$I$9, $B$2*'SFV+BESS'!$I$9, (BK550+BE551+BF551))</f>
        <v>173.61249999999998</v>
      </c>
      <c r="BL551" s="110">
        <f t="shared" si="626"/>
        <v>119.78981902555637</v>
      </c>
      <c r="BQ551" s="251"/>
      <c r="BR551" s="48">
        <v>22.5833333333333</v>
      </c>
      <c r="BS551" s="33">
        <f t="shared" si="680"/>
        <v>102.95917212974827</v>
      </c>
      <c r="BT551" s="33">
        <f>Gen_Cons_Horario!B3457</f>
        <v>0</v>
      </c>
      <c r="BU551" s="35">
        <f t="shared" si="655"/>
        <v>102.95917212974827</v>
      </c>
      <c r="BV551" s="116">
        <f>IF(AND(BU551&gt;0,BU551*$B$4+CB550&lt;=$B$2*'SFV+BESS'!$I$9,BU551&lt;'SFV+BESS'!$I$7), BU551*$B$4, IF(AND(BU551&gt;0,BU551*$B$4+CB550&gt;$B$2*'SFV+BESS'!$I$9,BU551*$B$4&lt;'SFV+BESS'!$I$7),$B$2*'SFV+BESS'!$I$9-CB550,IF(AND(BU551&gt;0,BU551*$B$4+CB550&gt;$B$2*'SFV+BESS'!$I$9,BU551*$B$4&gt;'SFV+BESS'!$I$7,CB550&lt;$B$2*'SFV+BESS'!$I$9),$B$2*'SFV+BESS'!$I$9-CB550,IF(AND(BU551&gt;0,BU551*$B$4+CB550&lt;=$B$2*'SFV+BESS'!$I$9,BU551&gt;'SFV+BESS'!$I$7),'SFV+BESS'!$I$7,0))))</f>
        <v>0</v>
      </c>
      <c r="BW551" s="27">
        <f>IF(AND(BU551&lt;0,CB550+BU551/$B$5&gt;$H$2,-BU551/'Carga-Descarga Año'!$B$5&lt;'SFV+BESS'!$I$7),BU551/$B$5,IF(AND(BU551&lt;0,CB550+BU551/$B$5&gt;$H$2,-BU551/'Carga-Descarga Año'!$B$5&gt;'SFV+BESS'!$I$7),-'SFV+BESS'!$I$7,IF(AND(BU551&lt;0,CB550+BU551/$B$5&lt;$H$2),-MIN('SFV+BESS'!$I$7,CB550-$H$2),0)))</f>
        <v>0</v>
      </c>
      <c r="BX551" s="33"/>
      <c r="BY551" s="33">
        <f t="shared" si="663"/>
        <v>0</v>
      </c>
      <c r="BZ551" s="27">
        <f t="shared" si="627"/>
        <v>0</v>
      </c>
      <c r="CA551" s="27">
        <f t="shared" si="628"/>
        <v>0</v>
      </c>
      <c r="CB551" s="28">
        <f>IF((CB550+BV551+BW551)&gt;=$B$2*'SFV+BESS'!$I$9, $B$2*'SFV+BESS'!$I$9, (CB550+BV551+BW551))</f>
        <v>173.61249999999998</v>
      </c>
      <c r="CC551" s="110">
        <f t="shared" si="629"/>
        <v>102.95917212974827</v>
      </c>
      <c r="CH551" s="251"/>
      <c r="CI551" s="48">
        <v>22.5833333333333</v>
      </c>
      <c r="CJ551" s="33">
        <f t="shared" si="681"/>
        <v>92.109640210585653</v>
      </c>
      <c r="CK551" s="33">
        <f>Gen_Cons_Horario!B4201</f>
        <v>0</v>
      </c>
      <c r="CL551" s="35">
        <f t="shared" si="656"/>
        <v>92.109640210585653</v>
      </c>
      <c r="CM551" s="116">
        <f>IF(AND(CL551&gt;0,CL551*$B$4+CS550&lt;=$B$2*'SFV+BESS'!$I$9,CL551&lt;'SFV+BESS'!$I$7), CL551*$B$4, IF(AND(CL551&gt;0,CL551*$B$4+CS550&gt;$B$2*'SFV+BESS'!$I$9,CL551*$B$4&lt;'SFV+BESS'!$I$7),$B$2*'SFV+BESS'!$I$9-CS550,IF(AND(CL551&gt;0,CL551*$B$4+CS550&gt;$B$2*'SFV+BESS'!$I$9,CL551*$B$4&gt;'SFV+BESS'!$I$7,CS550&lt;$B$2*'SFV+BESS'!$I$9),$B$2*'SFV+BESS'!$I$9-CS550,IF(AND(CL551&gt;0,CL551*$B$4+CS550&lt;=$B$2*'SFV+BESS'!$I$9,CL551&gt;'SFV+BESS'!$I$7),'SFV+BESS'!$I$7,0))))</f>
        <v>0</v>
      </c>
      <c r="CN551" s="27">
        <f>IF(AND(CL551&lt;0,CS550+CL551/$B$5&gt;$H$2,-CL551/'Carga-Descarga Año'!$B$5&lt;'SFV+BESS'!$I$7),CL551/$B$5,IF(AND(CL551&lt;0,CS550+CL551/$B$5&gt;$H$2,-CL551/'Carga-Descarga Año'!$B$5&gt;'SFV+BESS'!$I$7),-'SFV+BESS'!$I$7,IF(AND(CL551&lt;0,CS550+CL551/$B$5&lt;$H$2),-MIN('SFV+BESS'!$I$7,CS550-$H$2),0)))</f>
        <v>0</v>
      </c>
      <c r="CO551" s="33"/>
      <c r="CP551" s="33">
        <f t="shared" si="664"/>
        <v>0</v>
      </c>
      <c r="CQ551" s="27">
        <f t="shared" si="630"/>
        <v>0</v>
      </c>
      <c r="CR551" s="27">
        <f t="shared" si="665"/>
        <v>0</v>
      </c>
      <c r="CS551" s="28">
        <f>IF((CS550+CM551+CN551)&gt;=$B$2*'SFV+BESS'!$I$9, $B$2*'SFV+BESS'!$I$9, (CS550+CM551+CN551))</f>
        <v>173.61249999999998</v>
      </c>
      <c r="CT551" s="110">
        <f t="shared" si="631"/>
        <v>92.109640210585653</v>
      </c>
      <c r="CY551" s="251"/>
      <c r="CZ551" s="48">
        <v>22.5833333333333</v>
      </c>
      <c r="DA551" s="33">
        <f t="shared" si="682"/>
        <v>99.291005948507078</v>
      </c>
      <c r="DB551" s="33">
        <f>Gen_Cons_Horario!B4921</f>
        <v>0</v>
      </c>
      <c r="DC551" s="35">
        <f t="shared" si="647"/>
        <v>99.291005948507078</v>
      </c>
      <c r="DD551" s="116">
        <f>IF(AND(DC551&gt;0,DC551*$B$4+DJ550&lt;=$B$2*'SFV+BESS'!$I$9,DC551&lt;'SFV+BESS'!$I$7), DC551*$B$4, IF(AND(DC551&gt;0,DC551*$B$4+DJ550&gt;$B$2*'SFV+BESS'!$I$9,DC551*$B$4&lt;'SFV+BESS'!$I$7),$B$2*'SFV+BESS'!$I$9-DJ550,IF(AND(DC551&gt;0,DC551*$B$4+DJ550&gt;$B$2*'SFV+BESS'!$I$9,DC551*$B$4&gt;'SFV+BESS'!$I$7,DJ550&lt;$B$2*'SFV+BESS'!$I$9),$B$2*'SFV+BESS'!$I$9-DJ550,IF(AND(DC551&gt;0,DC551*$B$4+DJ550&lt;=$B$2*'SFV+BESS'!$I$9,DC551&gt;'SFV+BESS'!$I$7),'SFV+BESS'!$I$7,0))))</f>
        <v>0</v>
      </c>
      <c r="DE551" s="27">
        <f>IF(AND(DC551&lt;0,DJ550+DC551/$B$5&gt;$H$2,-DC551/'Carga-Descarga Año'!$B$5&lt;'SFV+BESS'!$I$7),DC551/$B$5,IF(AND(DC551&lt;0,DJ550+DC551/$B$5&gt;$H$2,-DC551/'Carga-Descarga Año'!$B$5&gt;'SFV+BESS'!$I$7),-'SFV+BESS'!$I$7,IF(AND(DC551&lt;0,DJ550+DC551/$B$5&lt;$H$2),-MIN('SFV+BESS'!$I$7,DJ550-$H$2),0)))</f>
        <v>0</v>
      </c>
      <c r="DF551" s="33"/>
      <c r="DG551" s="33">
        <f t="shared" si="666"/>
        <v>0</v>
      </c>
      <c r="DH551" s="27">
        <f t="shared" si="632"/>
        <v>0</v>
      </c>
      <c r="DI551" s="27">
        <f t="shared" si="633"/>
        <v>0</v>
      </c>
      <c r="DJ551" s="28">
        <f>IF((DJ550+DD551+DE551)&gt;=$B$2*'SFV+BESS'!$I$9, $B$2*'SFV+BESS'!$I$9, (DJ550+DD551+DE551))</f>
        <v>173.61249999999998</v>
      </c>
      <c r="DK551" s="110">
        <f t="shared" si="634"/>
        <v>99.291005948507078</v>
      </c>
      <c r="DP551" s="251"/>
      <c r="DQ551" s="48">
        <v>22.5833333333333</v>
      </c>
      <c r="DR551" s="33">
        <f t="shared" si="683"/>
        <v>97.880357128904294</v>
      </c>
      <c r="DS551" s="33">
        <f>Gen_Cons_Horario!B5665</f>
        <v>0</v>
      </c>
      <c r="DT551" s="35">
        <f t="shared" si="648"/>
        <v>97.880357128904294</v>
      </c>
      <c r="DU551" s="116">
        <f>IF(AND(DT551&gt;0,DT551*$B$4+EA550&lt;=$B$2*'SFV+BESS'!$I$9,DT551&lt;'SFV+BESS'!$I$7), DT551*$B$4, IF(AND(DT551&gt;0,DT551*$B$4+EA550&gt;$B$2*'SFV+BESS'!$I$9,DT551*$B$4&lt;'SFV+BESS'!$I$7),$B$2*'SFV+BESS'!$I$9-EA550,IF(AND(DT551&gt;0,DT551*$B$4+EA550&gt;$B$2*'SFV+BESS'!$I$9,DT551*$B$4&gt;'SFV+BESS'!$I$7,EA550&lt;$B$2*'SFV+BESS'!$I$9),$B$2*'SFV+BESS'!$I$9-EA550,IF(AND(DT551&gt;0,DT551*$B$4+EA550&lt;=$B$2*'SFV+BESS'!$I$9,DT551&gt;'SFV+BESS'!$I$7),'SFV+BESS'!$I$7,0))))</f>
        <v>0</v>
      </c>
      <c r="DV551" s="27">
        <f>IF(AND(DT551&lt;0,EA550+DT551/$B$5&gt;$H$2,-DT551/'Carga-Descarga Año'!$B$5&lt;'SFV+BESS'!$I$7),DT551/$B$5,IF(AND(DT551&lt;0,EA550+DT551/$B$5&gt;$H$2,-DT551/'Carga-Descarga Año'!$B$5&gt;'SFV+BESS'!$I$7),-'SFV+BESS'!$I$7,IF(AND(DT551&lt;0,EA550+DT551/$B$5&lt;$H$2),-MIN('SFV+BESS'!$I$7,EA550-$H$2),0)))</f>
        <v>0</v>
      </c>
      <c r="DW551" s="33"/>
      <c r="DX551" s="33">
        <f t="shared" si="667"/>
        <v>0</v>
      </c>
      <c r="DY551" s="27">
        <f t="shared" si="635"/>
        <v>0</v>
      </c>
      <c r="DZ551" s="27">
        <f t="shared" si="668"/>
        <v>0</v>
      </c>
      <c r="EA551" s="28">
        <f>IF((EA550+DU551+DV551)&gt;=$B$2*'SFV+BESS'!$I$9, $B$2*'SFV+BESS'!$I$9, (EA550+DU551+DV551))</f>
        <v>173.61249999999998</v>
      </c>
      <c r="EB551" s="110">
        <f t="shared" si="636"/>
        <v>97.880357128904294</v>
      </c>
      <c r="EG551" s="251"/>
      <c r="EH551" s="48">
        <v>22.5833333333333</v>
      </c>
      <c r="EI551" s="33">
        <f t="shared" si="684"/>
        <v>107.02335307780091</v>
      </c>
      <c r="EJ551" s="33">
        <f>Gen_Cons_Horario!B6409</f>
        <v>0</v>
      </c>
      <c r="EK551" s="35">
        <f t="shared" si="649"/>
        <v>107.02335307780091</v>
      </c>
      <c r="EL551" s="116">
        <f>IF(AND(EK551&gt;0,EK551*$B$4+ER550&lt;=$B$2*'SFV+BESS'!$I$9,EK551&lt;'SFV+BESS'!$I$7), EK551*$B$4, IF(AND(EK551&gt;0,EK551*$B$4+ER550&gt;$B$2*'SFV+BESS'!$I$9,EK551*$B$4&lt;'SFV+BESS'!$I$7),$B$2*'SFV+BESS'!$I$9-ER550,IF(AND(EK551&gt;0,EK551*$B$4+ER550&gt;$B$2*'SFV+BESS'!$I$9,EK551*$B$4&gt;'SFV+BESS'!$I$7,ER550&lt;$B$2*'SFV+BESS'!$I$9),$B$2*'SFV+BESS'!$I$9-ER550,IF(AND(EK551&gt;0,EK551*$B$4+ER550&lt;=$B$2*'SFV+BESS'!$I$9,EK551&gt;'SFV+BESS'!$I$7),'SFV+BESS'!$I$7,0))))</f>
        <v>0</v>
      </c>
      <c r="EM551" s="27">
        <f>IF(AND(EK551&lt;0,ER550+EK551/$B$5&gt;$H$2,-EK551/'Carga-Descarga Año'!$B$5&lt;'SFV+BESS'!$I$7),EK551/$B$5,IF(AND(EK551&lt;0,ER550+EK551/$B$5&gt;$H$2,-EK551/'Carga-Descarga Año'!$B$5&gt;'SFV+BESS'!$I$7),-'SFV+BESS'!$I$7,IF(AND(EK551&lt;0,ER550+EK551/$B$5&lt;$H$2),-MIN('SFV+BESS'!$I$7,ER550-$H$2),0)))</f>
        <v>0</v>
      </c>
      <c r="EN551" s="33"/>
      <c r="EO551" s="33">
        <f t="shared" si="669"/>
        <v>0</v>
      </c>
      <c r="EP551" s="27">
        <f t="shared" si="637"/>
        <v>0</v>
      </c>
      <c r="EQ551" s="27">
        <f t="shared" si="670"/>
        <v>0</v>
      </c>
      <c r="ER551" s="28">
        <f>IF((ER550+EL551+EM551)&gt;=$B$2*'SFV+BESS'!$I$9, $B$2*'SFV+BESS'!$I$9, (ER550+EL551+EM551))</f>
        <v>173.61249999999998</v>
      </c>
      <c r="ES551" s="110">
        <f t="shared" si="638"/>
        <v>107.02335307780091</v>
      </c>
      <c r="EX551" s="251"/>
      <c r="EY551" s="48">
        <v>22.5833333333333</v>
      </c>
      <c r="EZ551" s="33">
        <f t="shared" si="685"/>
        <v>117.95196128053284</v>
      </c>
      <c r="FA551" s="33">
        <f>Gen_Cons_Horario!B7129</f>
        <v>0</v>
      </c>
      <c r="FB551" s="35">
        <f t="shared" si="650"/>
        <v>117.95196128053284</v>
      </c>
      <c r="FC551" s="116">
        <f>IF(AND(FB551&gt;0,FB551*$B$4+FI550&lt;=$B$2*'SFV+BESS'!$I$9,FB551&lt;'SFV+BESS'!$I$7), FB551*$B$4, IF(AND(FB551&gt;0,FB551*$B$4+FI550&gt;$B$2*'SFV+BESS'!$I$9,FB551*$B$4&lt;'SFV+BESS'!$I$7),$B$2*'SFV+BESS'!$I$9-FI550,IF(AND(FB551&gt;0,FB551*$B$4+FI550&gt;$B$2*'SFV+BESS'!$I$9,FB551*$B$4&gt;'SFV+BESS'!$I$7,FI550&lt;$B$2*'SFV+BESS'!$I$9),$B$2*'SFV+BESS'!$I$9-FI550,IF(AND(FB551&gt;0,FB551*$B$4+FI550&lt;=$B$2*'SFV+BESS'!$I$9,FB551&gt;'SFV+BESS'!$I$7),'SFV+BESS'!$I$7,0))))</f>
        <v>0</v>
      </c>
      <c r="FD551" s="27">
        <f>IF(AND(FB551&lt;0,FI550+FB551/$B$5&gt;$H$2,-FB551/'Carga-Descarga Año'!$B$5&lt;'SFV+BESS'!$I$7),FB551/$B$5,IF(AND(FB551&lt;0,FI550+FB551/$B$5&gt;$H$2,-FB551/'Carga-Descarga Año'!$B$5&gt;'SFV+BESS'!$I$7),-'SFV+BESS'!$I$7,IF(AND(FB551&lt;0,FI550+FB551/$B$5&lt;$H$2),-MIN('SFV+BESS'!$I$7,FI550-$H$2),0)))</f>
        <v>0</v>
      </c>
      <c r="FE551" s="33"/>
      <c r="FF551" s="33">
        <f t="shared" si="671"/>
        <v>0</v>
      </c>
      <c r="FG551" s="27">
        <f t="shared" si="639"/>
        <v>0</v>
      </c>
      <c r="FH551" s="27">
        <f t="shared" si="672"/>
        <v>0</v>
      </c>
      <c r="FI551" s="28">
        <f>IF((FI550+FC551+FD551)&gt;=$B$2*'SFV+BESS'!$I$9, $B$2*'SFV+BESS'!$I$9, (FI550+FC551+FD551))</f>
        <v>173.61249999999998</v>
      </c>
      <c r="FJ551" s="110">
        <f t="shared" si="640"/>
        <v>117.95196128053284</v>
      </c>
      <c r="FO551" s="251"/>
      <c r="FP551" s="48">
        <v>22.5833333333333</v>
      </c>
      <c r="FQ551" s="33">
        <f t="shared" si="686"/>
        <v>124.97258800981498</v>
      </c>
      <c r="FR551" s="33">
        <f>Gen_Cons_Horario!B7873</f>
        <v>55.927500000000009</v>
      </c>
      <c r="FS551" s="35">
        <f t="shared" si="651"/>
        <v>69.045088009814975</v>
      </c>
      <c r="FT551" s="116">
        <f>IF(AND(FS551&gt;0,FS551*$B$4+FZ550&lt;=$B$2*'SFV+BESS'!$I$9,FS551&lt;'SFV+BESS'!$I$7), FS551*$B$4, IF(AND(FS551&gt;0,FS551*$B$4+FZ550&gt;$B$2*'SFV+BESS'!$I$9,FS551*$B$4&lt;'SFV+BESS'!$I$7),$B$2*'SFV+BESS'!$I$9-FZ550,IF(AND(FS551&gt;0,FS551*$B$4+FZ550&gt;$B$2*'SFV+BESS'!$I$9,FS551*$B$4&gt;'SFV+BESS'!$I$7,FZ550&lt;$B$2*'SFV+BESS'!$I$9),$B$2*'SFV+BESS'!$I$9-FZ550,IF(AND(FS551&gt;0,FS551*$B$4+FZ550&lt;=$B$2*'SFV+BESS'!$I$9,FS551&gt;'SFV+BESS'!$I$7),'SFV+BESS'!$I$7,0))))</f>
        <v>0</v>
      </c>
      <c r="FU551" s="27">
        <f>IF(AND(FS551&lt;0,FZ550+FS551/$B$5&gt;$H$2,-FS551/'Carga-Descarga Año'!$B$5&lt;'SFV+BESS'!$I$7),FS551/$B$5,IF(AND(FS551&lt;0,FZ550+FS551/$B$5&gt;$H$2,-FS551/'Carga-Descarga Año'!$B$5&gt;'SFV+BESS'!$I$7),-'SFV+BESS'!$I$7,IF(AND(FS551&lt;0,FZ550+FS551/$B$5&lt;$H$2),-MIN('SFV+BESS'!$I$7,FZ550-$H$2),0)))</f>
        <v>0</v>
      </c>
      <c r="FV551" s="33"/>
      <c r="FW551" s="33">
        <f t="shared" si="673"/>
        <v>55.927500000000009</v>
      </c>
      <c r="FX551" s="27">
        <f t="shared" si="641"/>
        <v>0</v>
      </c>
      <c r="FY551" s="27">
        <f t="shared" si="674"/>
        <v>0</v>
      </c>
      <c r="FZ551" s="28">
        <f>IF((FZ550+FT551+FU551)&gt;=$B$2*'SFV+BESS'!$I$9, $B$2*'SFV+BESS'!$I$9, (FZ550+FT551+FU551))</f>
        <v>173.61249999999998</v>
      </c>
      <c r="GA551" s="110">
        <f t="shared" si="642"/>
        <v>69.045088009814975</v>
      </c>
      <c r="GF551" s="251"/>
      <c r="GG551" s="48">
        <v>22.5833333333333</v>
      </c>
      <c r="GH551" s="33">
        <f t="shared" si="687"/>
        <v>125.58913062743498</v>
      </c>
      <c r="GI551" s="33">
        <f>Gen_Cons_Horario!B8593</f>
        <v>47.285000000000004</v>
      </c>
      <c r="GJ551" s="35">
        <f t="shared" si="657"/>
        <v>78.304130627434972</v>
      </c>
      <c r="GK551" s="116">
        <f>IF(AND(GJ551&gt;0,GJ551*$B$4+GQ550&lt;=$B$2*'SFV+BESS'!$I$9,GJ551&lt;'SFV+BESS'!$I$7), GJ551*$B$4, IF(AND(GJ551&gt;0,GJ551*$B$4+GQ550&gt;$B$2*'SFV+BESS'!$I$9,GJ551*$B$4&lt;'SFV+BESS'!$I$7),$B$2*'SFV+BESS'!$I$9-GQ550,IF(AND(GJ551&gt;0,GJ551*$B$4+GQ550&gt;$B$2*'SFV+BESS'!$I$9,GJ551*$B$4&gt;'SFV+BESS'!$I$7,GQ550&lt;$B$2*'SFV+BESS'!$I$9),$B$2*'SFV+BESS'!$I$9-GQ550,IF(AND(GJ551&gt;0,GJ551*$B$4+GQ550&lt;=$B$2*'SFV+BESS'!$I$9,GJ551&gt;'SFV+BESS'!$I$7),'SFV+BESS'!$I$7,0))))</f>
        <v>0</v>
      </c>
      <c r="GL551" s="27">
        <f>IF(AND(GJ551&lt;0,GQ550+GJ551/$B$5&gt;$H$2,-GJ551/'Carga-Descarga Año'!$B$5&lt;'SFV+BESS'!$I$7),GJ551/$B$5,IF(AND(GJ551&lt;0,GQ550+GJ551/$B$5&gt;$H$2,-GJ551/'Carga-Descarga Año'!$B$5&gt;'SFV+BESS'!$I$7),-'SFV+BESS'!$I$7,IF(AND(GJ551&lt;0,GQ550+GJ551/$B$5&lt;$H$2),-MIN('SFV+BESS'!$I$7,GQ550-$H$2),0)))</f>
        <v>0</v>
      </c>
      <c r="GM551" s="33"/>
      <c r="GN551" s="33">
        <f t="shared" si="675"/>
        <v>47.285000000000004</v>
      </c>
      <c r="GO551" s="27">
        <f t="shared" si="643"/>
        <v>0</v>
      </c>
      <c r="GP551" s="27">
        <f t="shared" si="676"/>
        <v>0</v>
      </c>
      <c r="GQ551" s="28">
        <f>IF((GQ550+GK551+GL551)&gt;=$B$2*'SFV+BESS'!$I$9, $B$2*'SFV+BESS'!$I$9, (GQ550+GK551+GL551))</f>
        <v>173.61249999999998</v>
      </c>
      <c r="GR551" s="110">
        <f t="shared" si="644"/>
        <v>78.304130627434972</v>
      </c>
    </row>
    <row r="552" spans="1:200">
      <c r="A552" s="249"/>
      <c r="B552" s="48">
        <v>22.625</v>
      </c>
      <c r="C552" s="38">
        <f t="shared" si="658"/>
        <v>131.43639444275752</v>
      </c>
      <c r="D552" s="2">
        <f>Gen_Cons_Horario!B578</f>
        <v>100.6695</v>
      </c>
      <c r="E552" s="140">
        <f t="shared" si="616"/>
        <v>30.766894442757518</v>
      </c>
      <c r="F552" s="116">
        <f>IF(AND(E552&gt;0,E552*$B$4+L551&lt;=$B$2*'SFV+BESS'!$I$9,E552&lt;'SFV+BESS'!$I$7), E552*$B$4, IF(AND(E552&gt;0,E552*$B$4+L551&gt;$B$2*'SFV+BESS'!$I$9,E552*$B$4&lt;'SFV+BESS'!$I$7),$B$2*'SFV+BESS'!$I$9-L551,IF(AND(E552&gt;0,E552*$B$4+L551&gt;$B$2*'SFV+BESS'!$I$9,E552*$B$4&gt;'SFV+BESS'!$I$7,L551&lt;$B$2*'SFV+BESS'!$I$9),$B$2*'SFV+BESS'!$I$9-L551,IF(AND(E552&gt;0,E552*$B$4+L551&lt;=$B$2*'SFV+BESS'!$I$9,E552&gt;'SFV+BESS'!$I$7),'SFV+BESS'!$I$7,0))))</f>
        <v>29.22854972061964</v>
      </c>
      <c r="G552" s="27">
        <f>IF(AND(E552&lt;0,L551+E552/$B$5&gt;$H$2,-E552/'Carga-Descarga Año'!$B$5&lt;'SFV+BESS'!$I$7),E552/$B$5,IF(AND(E552&lt;0,L551+E552/$B$5&gt;$H$2,-E552/'Carga-Descarga Año'!$B$5&gt;'SFV+BESS'!$I$7),-'SFV+BESS'!$I$7,IF(AND(E552&lt;0,L551+E552/$B$5&lt;$H$2),-MIN('SFV+BESS'!$I$7,L551-$H$2),0)))</f>
        <v>0</v>
      </c>
      <c r="I552" s="38">
        <f t="shared" si="617"/>
        <v>100.6695</v>
      </c>
      <c r="J552" s="27">
        <f t="shared" si="619"/>
        <v>0</v>
      </c>
      <c r="K552" s="27">
        <f t="shared" si="618"/>
        <v>0</v>
      </c>
      <c r="L552" s="28">
        <f>IF((L551+F552+G552)&gt;=$B$2*'SFV+BESS'!$I$9, $B$2*'SFV+BESS'!$I$9, (L551+F552+G552))</f>
        <v>84.712512392830675</v>
      </c>
      <c r="M552" s="110">
        <f t="shared" si="620"/>
        <v>0</v>
      </c>
      <c r="R552" s="251"/>
      <c r="S552" s="48">
        <v>22.625</v>
      </c>
      <c r="T552" s="2">
        <f t="shared" si="677"/>
        <v>136.95570340748876</v>
      </c>
      <c r="U552" s="2">
        <f>Gen_Cons_Horario!B1322</f>
        <v>41.013500000000008</v>
      </c>
      <c r="V552" s="35">
        <f t="shared" si="652"/>
        <v>95.942203407488748</v>
      </c>
      <c r="W552" s="116">
        <f>IF(AND(V552&gt;0,V552*$B$4+AC551&lt;=$B$2*'SFV+BESS'!$I$9,V552&lt;'SFV+BESS'!$I$7), V552*$B$4, IF(AND(V552&gt;0,V552*$B$4+AC551&gt;$B$2*'SFV+BESS'!$I$9,V552*$B$4&lt;'SFV+BESS'!$I$7),$B$2*'SFV+BESS'!$I$9-AC551,IF(AND(V552&gt;0,V552*$B$4+AC551&gt;$B$2*'SFV+BESS'!$I$9,V552*$B$4&gt;'SFV+BESS'!$I$7,AC551&lt;$B$2*'SFV+BESS'!$I$9),$B$2*'SFV+BESS'!$I$9-AC551,IF(AND(V552&gt;0,V552*$B$4+AC551&lt;=$B$2*'SFV+BESS'!$I$9,V552&gt;'SFV+BESS'!$I$7),'SFV+BESS'!$I$7,0))))</f>
        <v>0</v>
      </c>
      <c r="X552" s="27">
        <f>IF(AND(V552&lt;0,AC551+V552/$B$5&gt;$H$2,-V552/'Carga-Descarga Año'!$B$5&lt;'SFV+BESS'!$I$7),V552/$B$5,IF(AND(V552&lt;0,AC551+V552/$B$5&gt;$H$2,-V552/'Carga-Descarga Año'!$B$5&gt;'SFV+BESS'!$I$7),-'SFV+BESS'!$I$7,IF(AND(V552&lt;0,AC551+V552/$B$5&lt;$H$2),-MIN('SFV+BESS'!$I$7,AC551-$H$2),0)))</f>
        <v>0</v>
      </c>
      <c r="Z552" s="33">
        <f t="shared" si="646"/>
        <v>41.013500000000008</v>
      </c>
      <c r="AA552" s="27">
        <f t="shared" si="621"/>
        <v>0</v>
      </c>
      <c r="AB552" s="27">
        <f t="shared" si="645"/>
        <v>0</v>
      </c>
      <c r="AC552" s="28">
        <f>IF((AC551+W552+X552)&gt;=$B$2*'SFV+BESS'!$I$9, $B$2*'SFV+BESS'!$I$9, (AC551+W552+X552))</f>
        <v>173.61249999999998</v>
      </c>
      <c r="AD552" s="110">
        <f t="shared" si="622"/>
        <v>95.942203407488748</v>
      </c>
      <c r="AI552" s="251"/>
      <c r="AJ552" s="48">
        <v>22.625</v>
      </c>
      <c r="AK552" s="52">
        <f t="shared" si="678"/>
        <v>135.45703269371216</v>
      </c>
      <c r="AL552" s="33">
        <f>Gen_Cons_Horario!B1994</f>
        <v>0</v>
      </c>
      <c r="AM552" s="35">
        <f t="shared" si="653"/>
        <v>135.45703269371216</v>
      </c>
      <c r="AN552" s="116">
        <f>IF(AND(AM552&gt;0,AM552*$B$4+AT551&lt;=$B$2*'SFV+BESS'!$I$9,AM552&lt;'SFV+BESS'!$I$7), AM552*$B$4, IF(AND(AM552&gt;0,AM552*$B$4+AT551&gt;$B$2*'SFV+BESS'!$I$9,AM552*$B$4&lt;'SFV+BESS'!$I$7),$B$2*'SFV+BESS'!$I$9-AT551,IF(AND(AM552&gt;0,AM552*$B$4+AT551&gt;$B$2*'SFV+BESS'!$I$9,AM552*$B$4&gt;'SFV+BESS'!$I$7,AT551&lt;$B$2*'SFV+BESS'!$I$9),$B$2*'SFV+BESS'!$I$9-AT551,IF(AND(AM552&gt;0,AM552*$B$4+AT551&lt;=$B$2*'SFV+BESS'!$I$9,AM552&gt;'SFV+BESS'!$I$7),'SFV+BESS'!$I$7,0))))</f>
        <v>0</v>
      </c>
      <c r="AO552" s="27">
        <f>IF(AND(AM552&lt;0,AT551+AM552/$B$5&gt;$H$2,-AM552/'Carga-Descarga Año'!$B$5&lt;'SFV+BESS'!$I$7),AM552/$B$5,IF(AND(AM552&lt;0,AT551+AM552/$B$5&gt;$H$2,-AM552/'Carga-Descarga Año'!$B$5&gt;'SFV+BESS'!$I$7),-'SFV+BESS'!$I$7,IF(AND(AM552&lt;0,AT551+AM552/$B$5&lt;$H$2),-MIN('SFV+BESS'!$I$7,AT551-$H$2),0)))</f>
        <v>0</v>
      </c>
      <c r="AP552" s="33"/>
      <c r="AQ552" s="33">
        <f t="shared" si="659"/>
        <v>0</v>
      </c>
      <c r="AR552" s="27">
        <f t="shared" si="623"/>
        <v>0</v>
      </c>
      <c r="AS552" s="27">
        <f t="shared" si="660"/>
        <v>0</v>
      </c>
      <c r="AT552" s="28">
        <f>IF((AT551+AN552+AO552)&gt;=$B$2*'SFV+BESS'!$I$9, $B$2*'SFV+BESS'!$I$9, (AT551+AN552+AO552))</f>
        <v>173.61249999999998</v>
      </c>
      <c r="AU552" s="110">
        <f t="shared" si="624"/>
        <v>135.45703269371216</v>
      </c>
      <c r="AZ552" s="251"/>
      <c r="BA552" s="48">
        <v>22.625</v>
      </c>
      <c r="BB552" s="33">
        <f t="shared" si="679"/>
        <v>117.44483072489295</v>
      </c>
      <c r="BC552" s="33">
        <f>Gen_Cons_Horario!B2738</f>
        <v>0</v>
      </c>
      <c r="BD552" s="35">
        <f t="shared" si="654"/>
        <v>117.44483072489295</v>
      </c>
      <c r="BE552" s="116">
        <f>IF(AND(BD552&gt;0,BD552*$B$4+BK551&lt;=$B$2*'SFV+BESS'!$I$9,BD552&lt;'SFV+BESS'!$I$7), BD552*$B$4, IF(AND(BD552&gt;0,BD552*$B$4+BK551&gt;$B$2*'SFV+BESS'!$I$9,BD552*$B$4&lt;'SFV+BESS'!$I$7),$B$2*'SFV+BESS'!$I$9-BK551,IF(AND(BD552&gt;0,BD552*$B$4+BK551&gt;$B$2*'SFV+BESS'!$I$9,BD552*$B$4&gt;'SFV+BESS'!$I$7,BK551&lt;$B$2*'SFV+BESS'!$I$9),$B$2*'SFV+BESS'!$I$9-BK551,IF(AND(BD552&gt;0,BD552*$B$4+BK551&lt;=$B$2*'SFV+BESS'!$I$9,BD552&gt;'SFV+BESS'!$I$7),'SFV+BESS'!$I$7,0))))</f>
        <v>0</v>
      </c>
      <c r="BF552" s="27">
        <f>IF(AND(BD552&lt;0,BK551+BD552/$B$5&gt;$H$2,-BD552/'Carga-Descarga Año'!$B$5&lt;'SFV+BESS'!$I$7),BD552/$B$5,IF(AND(BD552&lt;0,BK551+BD552/$B$5&gt;$H$2,-BD552/'Carga-Descarga Año'!$B$5&gt;'SFV+BESS'!$I$7),-'SFV+BESS'!$I$7,IF(AND(BD552&lt;0,BK551+BD552/$B$5&lt;$H$2),-MIN('SFV+BESS'!$I$7,BK551-$H$2),0)))</f>
        <v>0</v>
      </c>
      <c r="BG552" s="33"/>
      <c r="BH552" s="33">
        <f t="shared" si="661"/>
        <v>0</v>
      </c>
      <c r="BI552" s="27">
        <f t="shared" si="625"/>
        <v>0</v>
      </c>
      <c r="BJ552" s="27">
        <f t="shared" si="662"/>
        <v>0</v>
      </c>
      <c r="BK552" s="28">
        <f>IF((BK551+BE552+BF552)&gt;=$B$2*'SFV+BESS'!$I$9, $B$2*'SFV+BESS'!$I$9, (BK551+BE552+BF552))</f>
        <v>173.61249999999998</v>
      </c>
      <c r="BL552" s="110">
        <f t="shared" si="626"/>
        <v>117.44483072489295</v>
      </c>
      <c r="BQ552" s="251"/>
      <c r="BR552" s="48">
        <v>22.625</v>
      </c>
      <c r="BS552" s="33">
        <f t="shared" si="680"/>
        <v>98.228006670832059</v>
      </c>
      <c r="BT552" s="33">
        <f>Gen_Cons_Horario!B3458</f>
        <v>0</v>
      </c>
      <c r="BU552" s="35">
        <f t="shared" si="655"/>
        <v>98.228006670832059</v>
      </c>
      <c r="BV552" s="116">
        <f>IF(AND(BU552&gt;0,BU552*$B$4+CB551&lt;=$B$2*'SFV+BESS'!$I$9,BU552&lt;'SFV+BESS'!$I$7), BU552*$B$4, IF(AND(BU552&gt;0,BU552*$B$4+CB551&gt;$B$2*'SFV+BESS'!$I$9,BU552*$B$4&lt;'SFV+BESS'!$I$7),$B$2*'SFV+BESS'!$I$9-CB551,IF(AND(BU552&gt;0,BU552*$B$4+CB551&gt;$B$2*'SFV+BESS'!$I$9,BU552*$B$4&gt;'SFV+BESS'!$I$7,CB551&lt;$B$2*'SFV+BESS'!$I$9),$B$2*'SFV+BESS'!$I$9-CB551,IF(AND(BU552&gt;0,BU552*$B$4+CB551&lt;=$B$2*'SFV+BESS'!$I$9,BU552&gt;'SFV+BESS'!$I$7),'SFV+BESS'!$I$7,0))))</f>
        <v>0</v>
      </c>
      <c r="BW552" s="27">
        <f>IF(AND(BU552&lt;0,CB551+BU552/$B$5&gt;$H$2,-BU552/'Carga-Descarga Año'!$B$5&lt;'SFV+BESS'!$I$7),BU552/$B$5,IF(AND(BU552&lt;0,CB551+BU552/$B$5&gt;$H$2,-BU552/'Carga-Descarga Año'!$B$5&gt;'SFV+BESS'!$I$7),-'SFV+BESS'!$I$7,IF(AND(BU552&lt;0,CB551+BU552/$B$5&lt;$H$2),-MIN('SFV+BESS'!$I$7,CB551-$H$2),0)))</f>
        <v>0</v>
      </c>
      <c r="BX552" s="33"/>
      <c r="BY552" s="33">
        <f t="shared" si="663"/>
        <v>0</v>
      </c>
      <c r="BZ552" s="27">
        <f t="shared" si="627"/>
        <v>0</v>
      </c>
      <c r="CA552" s="27">
        <f t="shared" si="628"/>
        <v>0</v>
      </c>
      <c r="CB552" s="28">
        <f>IF((CB551+BV552+BW552)&gt;=$B$2*'SFV+BESS'!$I$9, $B$2*'SFV+BESS'!$I$9, (CB551+BV552+BW552))</f>
        <v>173.61249999999998</v>
      </c>
      <c r="CC552" s="110">
        <f t="shared" si="629"/>
        <v>98.228006670832059</v>
      </c>
      <c r="CH552" s="251"/>
      <c r="CI552" s="48">
        <v>22.625</v>
      </c>
      <c r="CJ552" s="33">
        <f t="shared" si="681"/>
        <v>88.925603265034539</v>
      </c>
      <c r="CK552" s="33">
        <f>Gen_Cons_Horario!B4202</f>
        <v>0</v>
      </c>
      <c r="CL552" s="35">
        <f t="shared" si="656"/>
        <v>88.925603265034539</v>
      </c>
      <c r="CM552" s="116">
        <f>IF(AND(CL552&gt;0,CL552*$B$4+CS551&lt;=$B$2*'SFV+BESS'!$I$9,CL552&lt;'SFV+BESS'!$I$7), CL552*$B$4, IF(AND(CL552&gt;0,CL552*$B$4+CS551&gt;$B$2*'SFV+BESS'!$I$9,CL552*$B$4&lt;'SFV+BESS'!$I$7),$B$2*'SFV+BESS'!$I$9-CS551,IF(AND(CL552&gt;0,CL552*$B$4+CS551&gt;$B$2*'SFV+BESS'!$I$9,CL552*$B$4&gt;'SFV+BESS'!$I$7,CS551&lt;$B$2*'SFV+BESS'!$I$9),$B$2*'SFV+BESS'!$I$9-CS551,IF(AND(CL552&gt;0,CL552*$B$4+CS551&lt;=$B$2*'SFV+BESS'!$I$9,CL552&gt;'SFV+BESS'!$I$7),'SFV+BESS'!$I$7,0))))</f>
        <v>0</v>
      </c>
      <c r="CN552" s="27">
        <f>IF(AND(CL552&lt;0,CS551+CL552/$B$5&gt;$H$2,-CL552/'Carga-Descarga Año'!$B$5&lt;'SFV+BESS'!$I$7),CL552/$B$5,IF(AND(CL552&lt;0,CS551+CL552/$B$5&gt;$H$2,-CL552/'Carga-Descarga Año'!$B$5&gt;'SFV+BESS'!$I$7),-'SFV+BESS'!$I$7,IF(AND(CL552&lt;0,CS551+CL552/$B$5&lt;$H$2),-MIN('SFV+BESS'!$I$7,CS551-$H$2),0)))</f>
        <v>0</v>
      </c>
      <c r="CO552" s="33"/>
      <c r="CP552" s="33">
        <f t="shared" si="664"/>
        <v>0</v>
      </c>
      <c r="CQ552" s="27">
        <f t="shared" si="630"/>
        <v>0</v>
      </c>
      <c r="CR552" s="27">
        <f t="shared" si="665"/>
        <v>0</v>
      </c>
      <c r="CS552" s="28">
        <f>IF((CS551+CM552+CN552)&gt;=$B$2*'SFV+BESS'!$I$9, $B$2*'SFV+BESS'!$I$9, (CS551+CM552+CN552))</f>
        <v>173.61249999999998</v>
      </c>
      <c r="CT552" s="110">
        <f t="shared" si="631"/>
        <v>88.925603265034539</v>
      </c>
      <c r="CY552" s="251"/>
      <c r="CZ552" s="48">
        <v>22.625</v>
      </c>
      <c r="DA552" s="33">
        <f t="shared" si="682"/>
        <v>95.414133698890723</v>
      </c>
      <c r="DB552" s="33">
        <f>Gen_Cons_Horario!B4922</f>
        <v>0</v>
      </c>
      <c r="DC552" s="35">
        <f t="shared" si="647"/>
        <v>95.414133698890723</v>
      </c>
      <c r="DD552" s="116">
        <f>IF(AND(DC552&gt;0,DC552*$B$4+DJ551&lt;=$B$2*'SFV+BESS'!$I$9,DC552&lt;'SFV+BESS'!$I$7), DC552*$B$4, IF(AND(DC552&gt;0,DC552*$B$4+DJ551&gt;$B$2*'SFV+BESS'!$I$9,DC552*$B$4&lt;'SFV+BESS'!$I$7),$B$2*'SFV+BESS'!$I$9-DJ551,IF(AND(DC552&gt;0,DC552*$B$4+DJ551&gt;$B$2*'SFV+BESS'!$I$9,DC552*$B$4&gt;'SFV+BESS'!$I$7,DJ551&lt;$B$2*'SFV+BESS'!$I$9),$B$2*'SFV+BESS'!$I$9-DJ551,IF(AND(DC552&gt;0,DC552*$B$4+DJ551&lt;=$B$2*'SFV+BESS'!$I$9,DC552&gt;'SFV+BESS'!$I$7),'SFV+BESS'!$I$7,0))))</f>
        <v>0</v>
      </c>
      <c r="DE552" s="27">
        <f>IF(AND(DC552&lt;0,DJ551+DC552/$B$5&gt;$H$2,-DC552/'Carga-Descarga Año'!$B$5&lt;'SFV+BESS'!$I$7),DC552/$B$5,IF(AND(DC552&lt;0,DJ551+DC552/$B$5&gt;$H$2,-DC552/'Carga-Descarga Año'!$B$5&gt;'SFV+BESS'!$I$7),-'SFV+BESS'!$I$7,IF(AND(DC552&lt;0,DJ551+DC552/$B$5&lt;$H$2),-MIN('SFV+BESS'!$I$7,DJ551-$H$2),0)))</f>
        <v>0</v>
      </c>
      <c r="DF552" s="33"/>
      <c r="DG552" s="33">
        <f t="shared" si="666"/>
        <v>0</v>
      </c>
      <c r="DH552" s="27">
        <f t="shared" si="632"/>
        <v>0</v>
      </c>
      <c r="DI552" s="27">
        <f t="shared" si="633"/>
        <v>0</v>
      </c>
      <c r="DJ552" s="28">
        <f>IF((DJ551+DD552+DE552)&gt;=$B$2*'SFV+BESS'!$I$9, $B$2*'SFV+BESS'!$I$9, (DJ551+DD552+DE552))</f>
        <v>173.61249999999998</v>
      </c>
      <c r="DK552" s="110">
        <f t="shared" si="634"/>
        <v>95.414133698890723</v>
      </c>
      <c r="DP552" s="251"/>
      <c r="DQ552" s="48">
        <v>22.625</v>
      </c>
      <c r="DR552" s="33">
        <f t="shared" si="683"/>
        <v>94.952312257526813</v>
      </c>
      <c r="DS552" s="33">
        <f>Gen_Cons_Horario!B5666</f>
        <v>0</v>
      </c>
      <c r="DT552" s="35">
        <f t="shared" si="648"/>
        <v>94.952312257526813</v>
      </c>
      <c r="DU552" s="116">
        <f>IF(AND(DT552&gt;0,DT552*$B$4+EA551&lt;=$B$2*'SFV+BESS'!$I$9,DT552&lt;'SFV+BESS'!$I$7), DT552*$B$4, IF(AND(DT552&gt;0,DT552*$B$4+EA551&gt;$B$2*'SFV+BESS'!$I$9,DT552*$B$4&lt;'SFV+BESS'!$I$7),$B$2*'SFV+BESS'!$I$9-EA551,IF(AND(DT552&gt;0,DT552*$B$4+EA551&gt;$B$2*'SFV+BESS'!$I$9,DT552*$B$4&gt;'SFV+BESS'!$I$7,EA551&lt;$B$2*'SFV+BESS'!$I$9),$B$2*'SFV+BESS'!$I$9-EA551,IF(AND(DT552&gt;0,DT552*$B$4+EA551&lt;=$B$2*'SFV+BESS'!$I$9,DT552&gt;'SFV+BESS'!$I$7),'SFV+BESS'!$I$7,0))))</f>
        <v>0</v>
      </c>
      <c r="DV552" s="27">
        <f>IF(AND(DT552&lt;0,EA551+DT552/$B$5&gt;$H$2,-DT552/'Carga-Descarga Año'!$B$5&lt;'SFV+BESS'!$I$7),DT552/$B$5,IF(AND(DT552&lt;0,EA551+DT552/$B$5&gt;$H$2,-DT552/'Carga-Descarga Año'!$B$5&gt;'SFV+BESS'!$I$7),-'SFV+BESS'!$I$7,IF(AND(DT552&lt;0,EA551+DT552/$B$5&lt;$H$2),-MIN('SFV+BESS'!$I$7,EA551-$H$2),0)))</f>
        <v>0</v>
      </c>
      <c r="DW552" s="33"/>
      <c r="DX552" s="33">
        <f t="shared" si="667"/>
        <v>0</v>
      </c>
      <c r="DY552" s="27">
        <f t="shared" si="635"/>
        <v>0</v>
      </c>
      <c r="DZ552" s="27">
        <f t="shared" si="668"/>
        <v>0</v>
      </c>
      <c r="EA552" s="28">
        <f>IF((EA551+DU552+DV552)&gt;=$B$2*'SFV+BESS'!$I$9, $B$2*'SFV+BESS'!$I$9, (EA551+DU552+DV552))</f>
        <v>173.61249999999998</v>
      </c>
      <c r="EB552" s="110">
        <f t="shared" si="636"/>
        <v>94.952312257526813</v>
      </c>
      <c r="EG552" s="251"/>
      <c r="EH552" s="48">
        <v>22.625</v>
      </c>
      <c r="EI552" s="33">
        <f t="shared" si="684"/>
        <v>101.17838652552929</v>
      </c>
      <c r="EJ552" s="33">
        <f>Gen_Cons_Horario!B6410</f>
        <v>0</v>
      </c>
      <c r="EK552" s="35">
        <f t="shared" si="649"/>
        <v>101.17838652552929</v>
      </c>
      <c r="EL552" s="116">
        <f>IF(AND(EK552&gt;0,EK552*$B$4+ER551&lt;=$B$2*'SFV+BESS'!$I$9,EK552&lt;'SFV+BESS'!$I$7), EK552*$B$4, IF(AND(EK552&gt;0,EK552*$B$4+ER551&gt;$B$2*'SFV+BESS'!$I$9,EK552*$B$4&lt;'SFV+BESS'!$I$7),$B$2*'SFV+BESS'!$I$9-ER551,IF(AND(EK552&gt;0,EK552*$B$4+ER551&gt;$B$2*'SFV+BESS'!$I$9,EK552*$B$4&gt;'SFV+BESS'!$I$7,ER551&lt;$B$2*'SFV+BESS'!$I$9),$B$2*'SFV+BESS'!$I$9-ER551,IF(AND(EK552&gt;0,EK552*$B$4+ER551&lt;=$B$2*'SFV+BESS'!$I$9,EK552&gt;'SFV+BESS'!$I$7),'SFV+BESS'!$I$7,0))))</f>
        <v>0</v>
      </c>
      <c r="EM552" s="27">
        <f>IF(AND(EK552&lt;0,ER551+EK552/$B$5&gt;$H$2,-EK552/'Carga-Descarga Año'!$B$5&lt;'SFV+BESS'!$I$7),EK552/$B$5,IF(AND(EK552&lt;0,ER551+EK552/$B$5&gt;$H$2,-EK552/'Carga-Descarga Año'!$B$5&gt;'SFV+BESS'!$I$7),-'SFV+BESS'!$I$7,IF(AND(EK552&lt;0,ER551+EK552/$B$5&lt;$H$2),-MIN('SFV+BESS'!$I$7,ER551-$H$2),0)))</f>
        <v>0</v>
      </c>
      <c r="EN552" s="33"/>
      <c r="EO552" s="33">
        <f t="shared" si="669"/>
        <v>0</v>
      </c>
      <c r="EP552" s="27">
        <f t="shared" si="637"/>
        <v>0</v>
      </c>
      <c r="EQ552" s="27">
        <f t="shared" si="670"/>
        <v>0</v>
      </c>
      <c r="ER552" s="28">
        <f>IF((ER551+EL552+EM552)&gt;=$B$2*'SFV+BESS'!$I$9, $B$2*'SFV+BESS'!$I$9, (ER551+EL552+EM552))</f>
        <v>173.61249999999998</v>
      </c>
      <c r="ES552" s="110">
        <f t="shared" si="638"/>
        <v>101.17838652552929</v>
      </c>
      <c r="EX552" s="251"/>
      <c r="EY552" s="48">
        <v>22.625</v>
      </c>
      <c r="EZ552" s="33">
        <f t="shared" si="685"/>
        <v>113.18044181125563</v>
      </c>
      <c r="FA552" s="33">
        <f>Gen_Cons_Horario!B7130</f>
        <v>0</v>
      </c>
      <c r="FB552" s="35">
        <f t="shared" si="650"/>
        <v>113.18044181125563</v>
      </c>
      <c r="FC552" s="116">
        <f>IF(AND(FB552&gt;0,FB552*$B$4+FI551&lt;=$B$2*'SFV+BESS'!$I$9,FB552&lt;'SFV+BESS'!$I$7), FB552*$B$4, IF(AND(FB552&gt;0,FB552*$B$4+FI551&gt;$B$2*'SFV+BESS'!$I$9,FB552*$B$4&lt;'SFV+BESS'!$I$7),$B$2*'SFV+BESS'!$I$9-FI551,IF(AND(FB552&gt;0,FB552*$B$4+FI551&gt;$B$2*'SFV+BESS'!$I$9,FB552*$B$4&gt;'SFV+BESS'!$I$7,FI551&lt;$B$2*'SFV+BESS'!$I$9),$B$2*'SFV+BESS'!$I$9-FI551,IF(AND(FB552&gt;0,FB552*$B$4+FI551&lt;=$B$2*'SFV+BESS'!$I$9,FB552&gt;'SFV+BESS'!$I$7),'SFV+BESS'!$I$7,0))))</f>
        <v>0</v>
      </c>
      <c r="FD552" s="27">
        <f>IF(AND(FB552&lt;0,FI551+FB552/$B$5&gt;$H$2,-FB552/'Carga-Descarga Año'!$B$5&lt;'SFV+BESS'!$I$7),FB552/$B$5,IF(AND(FB552&lt;0,FI551+FB552/$B$5&gt;$H$2,-FB552/'Carga-Descarga Año'!$B$5&gt;'SFV+BESS'!$I$7),-'SFV+BESS'!$I$7,IF(AND(FB552&lt;0,FI551+FB552/$B$5&lt;$H$2),-MIN('SFV+BESS'!$I$7,FI551-$H$2),0)))</f>
        <v>0</v>
      </c>
      <c r="FE552" s="33"/>
      <c r="FF552" s="33">
        <f t="shared" si="671"/>
        <v>0</v>
      </c>
      <c r="FG552" s="27">
        <f t="shared" si="639"/>
        <v>0</v>
      </c>
      <c r="FH552" s="27">
        <f t="shared" si="672"/>
        <v>0</v>
      </c>
      <c r="FI552" s="28">
        <f>IF((FI551+FC552+FD552)&gt;=$B$2*'SFV+BESS'!$I$9, $B$2*'SFV+BESS'!$I$9, (FI551+FC552+FD552))</f>
        <v>173.61249999999998</v>
      </c>
      <c r="FJ552" s="110">
        <f t="shared" si="640"/>
        <v>113.18044181125563</v>
      </c>
      <c r="FO552" s="251"/>
      <c r="FP552" s="48">
        <v>22.625</v>
      </c>
      <c r="FQ552" s="33">
        <f t="shared" si="686"/>
        <v>120.57902046259493</v>
      </c>
      <c r="FR552" s="33">
        <f>Gen_Cons_Horario!B7874</f>
        <v>55.927500000000009</v>
      </c>
      <c r="FS552" s="35">
        <f t="shared" si="651"/>
        <v>64.651520462594917</v>
      </c>
      <c r="FT552" s="116">
        <f>IF(AND(FS552&gt;0,FS552*$B$4+FZ551&lt;=$B$2*'SFV+BESS'!$I$9,FS552&lt;'SFV+BESS'!$I$7), FS552*$B$4, IF(AND(FS552&gt;0,FS552*$B$4+FZ551&gt;$B$2*'SFV+BESS'!$I$9,FS552*$B$4&lt;'SFV+BESS'!$I$7),$B$2*'SFV+BESS'!$I$9-FZ551,IF(AND(FS552&gt;0,FS552*$B$4+FZ551&gt;$B$2*'SFV+BESS'!$I$9,FS552*$B$4&gt;'SFV+BESS'!$I$7,FZ551&lt;$B$2*'SFV+BESS'!$I$9),$B$2*'SFV+BESS'!$I$9-FZ551,IF(AND(FS552&gt;0,FS552*$B$4+FZ551&lt;=$B$2*'SFV+BESS'!$I$9,FS552&gt;'SFV+BESS'!$I$7),'SFV+BESS'!$I$7,0))))</f>
        <v>0</v>
      </c>
      <c r="FU552" s="27">
        <f>IF(AND(FS552&lt;0,FZ551+FS552/$B$5&gt;$H$2,-FS552/'Carga-Descarga Año'!$B$5&lt;'SFV+BESS'!$I$7),FS552/$B$5,IF(AND(FS552&lt;0,FZ551+FS552/$B$5&gt;$H$2,-FS552/'Carga-Descarga Año'!$B$5&gt;'SFV+BESS'!$I$7),-'SFV+BESS'!$I$7,IF(AND(FS552&lt;0,FZ551+FS552/$B$5&lt;$H$2),-MIN('SFV+BESS'!$I$7,FZ551-$H$2),0)))</f>
        <v>0</v>
      </c>
      <c r="FV552" s="33"/>
      <c r="FW552" s="33">
        <f t="shared" si="673"/>
        <v>55.927500000000009</v>
      </c>
      <c r="FX552" s="27">
        <f t="shared" si="641"/>
        <v>0</v>
      </c>
      <c r="FY552" s="27">
        <f t="shared" si="674"/>
        <v>0</v>
      </c>
      <c r="FZ552" s="28">
        <f>IF((FZ551+FT552+FU552)&gt;=$B$2*'SFV+BESS'!$I$9, $B$2*'SFV+BESS'!$I$9, (FZ551+FT552+FU552))</f>
        <v>173.61249999999998</v>
      </c>
      <c r="GA552" s="110">
        <f t="shared" si="642"/>
        <v>64.651520462594917</v>
      </c>
      <c r="GF552" s="251"/>
      <c r="GG552" s="48">
        <v>22.625</v>
      </c>
      <c r="GH552" s="33">
        <f t="shared" si="687"/>
        <v>124.1219678864603</v>
      </c>
      <c r="GI552" s="33">
        <f>Gen_Cons_Horario!B8594</f>
        <v>47.285000000000004</v>
      </c>
      <c r="GJ552" s="35">
        <f t="shared" si="657"/>
        <v>76.836967886460286</v>
      </c>
      <c r="GK552" s="116">
        <f>IF(AND(GJ552&gt;0,GJ552*$B$4+GQ551&lt;=$B$2*'SFV+BESS'!$I$9,GJ552&lt;'SFV+BESS'!$I$7), GJ552*$B$4, IF(AND(GJ552&gt;0,GJ552*$B$4+GQ551&gt;$B$2*'SFV+BESS'!$I$9,GJ552*$B$4&lt;'SFV+BESS'!$I$7),$B$2*'SFV+BESS'!$I$9-GQ551,IF(AND(GJ552&gt;0,GJ552*$B$4+GQ551&gt;$B$2*'SFV+BESS'!$I$9,GJ552*$B$4&gt;'SFV+BESS'!$I$7,GQ551&lt;$B$2*'SFV+BESS'!$I$9),$B$2*'SFV+BESS'!$I$9-GQ551,IF(AND(GJ552&gt;0,GJ552*$B$4+GQ551&lt;=$B$2*'SFV+BESS'!$I$9,GJ552&gt;'SFV+BESS'!$I$7),'SFV+BESS'!$I$7,0))))</f>
        <v>0</v>
      </c>
      <c r="GL552" s="27">
        <f>IF(AND(GJ552&lt;0,GQ551+GJ552/$B$5&gt;$H$2,-GJ552/'Carga-Descarga Año'!$B$5&lt;'SFV+BESS'!$I$7),GJ552/$B$5,IF(AND(GJ552&lt;0,GQ551+GJ552/$B$5&gt;$H$2,-GJ552/'Carga-Descarga Año'!$B$5&gt;'SFV+BESS'!$I$7),-'SFV+BESS'!$I$7,IF(AND(GJ552&lt;0,GQ551+GJ552/$B$5&lt;$H$2),-MIN('SFV+BESS'!$I$7,GQ551-$H$2),0)))</f>
        <v>0</v>
      </c>
      <c r="GM552" s="33"/>
      <c r="GN552" s="33">
        <f t="shared" si="675"/>
        <v>47.285000000000004</v>
      </c>
      <c r="GO552" s="27">
        <f t="shared" si="643"/>
        <v>0</v>
      </c>
      <c r="GP552" s="27">
        <f t="shared" si="676"/>
        <v>0</v>
      </c>
      <c r="GQ552" s="28">
        <f>IF((GQ551+GK552+GL552)&gt;=$B$2*'SFV+BESS'!$I$9, $B$2*'SFV+BESS'!$I$9, (GQ551+GK552+GL552))</f>
        <v>173.61249999999998</v>
      </c>
      <c r="GR552" s="110">
        <f t="shared" si="644"/>
        <v>76.836967886460286</v>
      </c>
    </row>
    <row r="553" spans="1:200">
      <c r="A553" s="249"/>
      <c r="B553" s="48">
        <v>22.6666666666667</v>
      </c>
      <c r="C553" s="38">
        <f t="shared" si="658"/>
        <v>126.27010841841791</v>
      </c>
      <c r="D553" s="2">
        <f>Gen_Cons_Horario!B579</f>
        <v>100.6695</v>
      </c>
      <c r="E553" s="140">
        <f t="shared" si="616"/>
        <v>25.600608418417906</v>
      </c>
      <c r="F553" s="116">
        <f>IF(AND(E553&gt;0,E553*$B$4+L552&lt;=$B$2*'SFV+BESS'!$I$9,E553&lt;'SFV+BESS'!$I$7), E553*$B$4, IF(AND(E553&gt;0,E553*$B$4+L552&gt;$B$2*'SFV+BESS'!$I$9,E553*$B$4&lt;'SFV+BESS'!$I$7),$B$2*'SFV+BESS'!$I$9-L552,IF(AND(E553&gt;0,E553*$B$4+L552&gt;$B$2*'SFV+BESS'!$I$9,E553*$B$4&gt;'SFV+BESS'!$I$7,L552&lt;$B$2*'SFV+BESS'!$I$9),$B$2*'SFV+BESS'!$I$9-L552,IF(AND(E553&gt;0,E553*$B$4+L552&lt;=$B$2*'SFV+BESS'!$I$9,E553&gt;'SFV+BESS'!$I$7),'SFV+BESS'!$I$7,0))))</f>
        <v>24.320577997497008</v>
      </c>
      <c r="G553" s="27">
        <f>IF(AND(E553&lt;0,L552+E553/$B$5&gt;$H$2,-E553/'Carga-Descarga Año'!$B$5&lt;'SFV+BESS'!$I$7),E553/$B$5,IF(AND(E553&lt;0,L552+E553/$B$5&gt;$H$2,-E553/'Carga-Descarga Año'!$B$5&gt;'SFV+BESS'!$I$7),-'SFV+BESS'!$I$7,IF(AND(E553&lt;0,L552+E553/$B$5&lt;$H$2),-MIN('SFV+BESS'!$I$7,L552-$H$2),0)))</f>
        <v>0</v>
      </c>
      <c r="I553" s="38">
        <f t="shared" si="617"/>
        <v>100.6695</v>
      </c>
      <c r="J553" s="27">
        <f t="shared" si="619"/>
        <v>0</v>
      </c>
      <c r="K553" s="27">
        <f t="shared" si="618"/>
        <v>0</v>
      </c>
      <c r="L553" s="28">
        <f>IF((L552+F553+G553)&gt;=$B$2*'SFV+BESS'!$I$9, $B$2*'SFV+BESS'!$I$9, (L552+F553+G553))</f>
        <v>109.03309039032769</v>
      </c>
      <c r="M553" s="110">
        <f t="shared" si="620"/>
        <v>3.5527136788005009E-15</v>
      </c>
      <c r="R553" s="251"/>
      <c r="S553" s="48">
        <v>22.6666666666667</v>
      </c>
      <c r="T553" s="2">
        <f t="shared" si="677"/>
        <v>130.90150863320309</v>
      </c>
      <c r="U553" s="2">
        <f>Gen_Cons_Horario!B1323</f>
        <v>41.013500000000008</v>
      </c>
      <c r="V553" s="35">
        <f t="shared" si="652"/>
        <v>89.888008633203086</v>
      </c>
      <c r="W553" s="116">
        <f>IF(AND(V553&gt;0,V553*$B$4+AC552&lt;=$B$2*'SFV+BESS'!$I$9,V553&lt;'SFV+BESS'!$I$7), V553*$B$4, IF(AND(V553&gt;0,V553*$B$4+AC552&gt;$B$2*'SFV+BESS'!$I$9,V553*$B$4&lt;'SFV+BESS'!$I$7),$B$2*'SFV+BESS'!$I$9-AC552,IF(AND(V553&gt;0,V553*$B$4+AC552&gt;$B$2*'SFV+BESS'!$I$9,V553*$B$4&gt;'SFV+BESS'!$I$7,AC552&lt;$B$2*'SFV+BESS'!$I$9),$B$2*'SFV+BESS'!$I$9-AC552,IF(AND(V553&gt;0,V553*$B$4+AC552&lt;=$B$2*'SFV+BESS'!$I$9,V553&gt;'SFV+BESS'!$I$7),'SFV+BESS'!$I$7,0))))</f>
        <v>0</v>
      </c>
      <c r="X553" s="27">
        <f>IF(AND(V553&lt;0,AC552+V553/$B$5&gt;$H$2,-V553/'Carga-Descarga Año'!$B$5&lt;'SFV+BESS'!$I$7),V553/$B$5,IF(AND(V553&lt;0,AC552+V553/$B$5&gt;$H$2,-V553/'Carga-Descarga Año'!$B$5&gt;'SFV+BESS'!$I$7),-'SFV+BESS'!$I$7,IF(AND(V553&lt;0,AC552+V553/$B$5&lt;$H$2),-MIN('SFV+BESS'!$I$7,AC552-$H$2),0)))</f>
        <v>0</v>
      </c>
      <c r="Z553" s="33">
        <f t="shared" si="646"/>
        <v>41.013500000000008</v>
      </c>
      <c r="AA553" s="27">
        <f t="shared" si="621"/>
        <v>0</v>
      </c>
      <c r="AB553" s="27">
        <f t="shared" si="645"/>
        <v>0</v>
      </c>
      <c r="AC553" s="28">
        <f>IF((AC552+W553+X553)&gt;=$B$2*'SFV+BESS'!$I$9, $B$2*'SFV+BESS'!$I$9, (AC552+W553+X553))</f>
        <v>173.61249999999998</v>
      </c>
      <c r="AD553" s="110">
        <f t="shared" si="622"/>
        <v>89.888008633203086</v>
      </c>
      <c r="AI553" s="251"/>
      <c r="AJ553" s="48">
        <v>22.6666666666667</v>
      </c>
      <c r="AK553" s="52">
        <f t="shared" si="678"/>
        <v>127.76061038156942</v>
      </c>
      <c r="AL553" s="33">
        <f>Gen_Cons_Horario!B1995</f>
        <v>0</v>
      </c>
      <c r="AM553" s="35">
        <f t="shared" si="653"/>
        <v>127.76061038156942</v>
      </c>
      <c r="AN553" s="116">
        <f>IF(AND(AM553&gt;0,AM553*$B$4+AT552&lt;=$B$2*'SFV+BESS'!$I$9,AM553&lt;'SFV+BESS'!$I$7), AM553*$B$4, IF(AND(AM553&gt;0,AM553*$B$4+AT552&gt;$B$2*'SFV+BESS'!$I$9,AM553*$B$4&lt;'SFV+BESS'!$I$7),$B$2*'SFV+BESS'!$I$9-AT552,IF(AND(AM553&gt;0,AM553*$B$4+AT552&gt;$B$2*'SFV+BESS'!$I$9,AM553*$B$4&gt;'SFV+BESS'!$I$7,AT552&lt;$B$2*'SFV+BESS'!$I$9),$B$2*'SFV+BESS'!$I$9-AT552,IF(AND(AM553&gt;0,AM553*$B$4+AT552&lt;=$B$2*'SFV+BESS'!$I$9,AM553&gt;'SFV+BESS'!$I$7),'SFV+BESS'!$I$7,0))))</f>
        <v>0</v>
      </c>
      <c r="AO553" s="27">
        <f>IF(AND(AM553&lt;0,AT552+AM553/$B$5&gt;$H$2,-AM553/'Carga-Descarga Año'!$B$5&lt;'SFV+BESS'!$I$7),AM553/$B$5,IF(AND(AM553&lt;0,AT552+AM553/$B$5&gt;$H$2,-AM553/'Carga-Descarga Año'!$B$5&gt;'SFV+BESS'!$I$7),-'SFV+BESS'!$I$7,IF(AND(AM553&lt;0,AT552+AM553/$B$5&lt;$H$2),-MIN('SFV+BESS'!$I$7,AT552-$H$2),0)))</f>
        <v>0</v>
      </c>
      <c r="AP553" s="33"/>
      <c r="AQ553" s="33">
        <f t="shared" si="659"/>
        <v>0</v>
      </c>
      <c r="AR553" s="27">
        <f t="shared" si="623"/>
        <v>0</v>
      </c>
      <c r="AS553" s="27">
        <f t="shared" si="660"/>
        <v>0</v>
      </c>
      <c r="AT553" s="28">
        <f>IF((AT552+AN553+AO553)&gt;=$B$2*'SFV+BESS'!$I$9, $B$2*'SFV+BESS'!$I$9, (AT552+AN553+AO553))</f>
        <v>173.61249999999998</v>
      </c>
      <c r="AU553" s="110">
        <f t="shared" si="624"/>
        <v>127.76061038156942</v>
      </c>
      <c r="AZ553" s="251"/>
      <c r="BA553" s="48">
        <v>22.6666666666667</v>
      </c>
      <c r="BB553" s="33">
        <f t="shared" si="679"/>
        <v>109.23737167257097</v>
      </c>
      <c r="BC553" s="33">
        <f>Gen_Cons_Horario!B2739</f>
        <v>0</v>
      </c>
      <c r="BD553" s="35">
        <f t="shared" si="654"/>
        <v>109.23737167257097</v>
      </c>
      <c r="BE553" s="116">
        <f>IF(AND(BD553&gt;0,BD553*$B$4+BK552&lt;=$B$2*'SFV+BESS'!$I$9,BD553&lt;'SFV+BESS'!$I$7), BD553*$B$4, IF(AND(BD553&gt;0,BD553*$B$4+BK552&gt;$B$2*'SFV+BESS'!$I$9,BD553*$B$4&lt;'SFV+BESS'!$I$7),$B$2*'SFV+BESS'!$I$9-BK552,IF(AND(BD553&gt;0,BD553*$B$4+BK552&gt;$B$2*'SFV+BESS'!$I$9,BD553*$B$4&gt;'SFV+BESS'!$I$7,BK552&lt;$B$2*'SFV+BESS'!$I$9),$B$2*'SFV+BESS'!$I$9-BK552,IF(AND(BD553&gt;0,BD553*$B$4+BK552&lt;=$B$2*'SFV+BESS'!$I$9,BD553&gt;'SFV+BESS'!$I$7),'SFV+BESS'!$I$7,0))))</f>
        <v>0</v>
      </c>
      <c r="BF553" s="27">
        <f>IF(AND(BD553&lt;0,BK552+BD553/$B$5&gt;$H$2,-BD553/'Carga-Descarga Año'!$B$5&lt;'SFV+BESS'!$I$7),BD553/$B$5,IF(AND(BD553&lt;0,BK552+BD553/$B$5&gt;$H$2,-BD553/'Carga-Descarga Año'!$B$5&gt;'SFV+BESS'!$I$7),-'SFV+BESS'!$I$7,IF(AND(BD553&lt;0,BK552+BD553/$B$5&lt;$H$2),-MIN('SFV+BESS'!$I$7,BK552-$H$2),0)))</f>
        <v>0</v>
      </c>
      <c r="BG553" s="33"/>
      <c r="BH553" s="33">
        <f t="shared" si="661"/>
        <v>0</v>
      </c>
      <c r="BI553" s="27">
        <f t="shared" si="625"/>
        <v>0</v>
      </c>
      <c r="BJ553" s="27">
        <f t="shared" si="662"/>
        <v>0</v>
      </c>
      <c r="BK553" s="28">
        <f>IF((BK552+BE553+BF553)&gt;=$B$2*'SFV+BESS'!$I$9, $B$2*'SFV+BESS'!$I$9, (BK552+BE553+BF553))</f>
        <v>173.61249999999998</v>
      </c>
      <c r="BL553" s="110">
        <f t="shared" si="626"/>
        <v>109.23737167257097</v>
      </c>
      <c r="BQ553" s="251"/>
      <c r="BR553" s="48">
        <v>22.6666666666667</v>
      </c>
      <c r="BS553" s="33">
        <f t="shared" si="680"/>
        <v>88.31508856643616</v>
      </c>
      <c r="BT553" s="33">
        <f>Gen_Cons_Horario!B3459</f>
        <v>0</v>
      </c>
      <c r="BU553" s="35">
        <f t="shared" si="655"/>
        <v>88.31508856643616</v>
      </c>
      <c r="BV553" s="116">
        <f>IF(AND(BU553&gt;0,BU553*$B$4+CB552&lt;=$B$2*'SFV+BESS'!$I$9,BU553&lt;'SFV+BESS'!$I$7), BU553*$B$4, IF(AND(BU553&gt;0,BU553*$B$4+CB552&gt;$B$2*'SFV+BESS'!$I$9,BU553*$B$4&lt;'SFV+BESS'!$I$7),$B$2*'SFV+BESS'!$I$9-CB552,IF(AND(BU553&gt;0,BU553*$B$4+CB552&gt;$B$2*'SFV+BESS'!$I$9,BU553*$B$4&gt;'SFV+BESS'!$I$7,CB552&lt;$B$2*'SFV+BESS'!$I$9),$B$2*'SFV+BESS'!$I$9-CB552,IF(AND(BU553&gt;0,BU553*$B$4+CB552&lt;=$B$2*'SFV+BESS'!$I$9,BU553&gt;'SFV+BESS'!$I$7),'SFV+BESS'!$I$7,0))))</f>
        <v>0</v>
      </c>
      <c r="BW553" s="27">
        <f>IF(AND(BU553&lt;0,CB552+BU553/$B$5&gt;$H$2,-BU553/'Carga-Descarga Año'!$B$5&lt;'SFV+BESS'!$I$7),BU553/$B$5,IF(AND(BU553&lt;0,CB552+BU553/$B$5&gt;$H$2,-BU553/'Carga-Descarga Año'!$B$5&gt;'SFV+BESS'!$I$7),-'SFV+BESS'!$I$7,IF(AND(BU553&lt;0,CB552+BU553/$B$5&lt;$H$2),-MIN('SFV+BESS'!$I$7,CB552-$H$2),0)))</f>
        <v>0</v>
      </c>
      <c r="BX553" s="33"/>
      <c r="BY553" s="33">
        <f t="shared" si="663"/>
        <v>0</v>
      </c>
      <c r="BZ553" s="27">
        <f t="shared" si="627"/>
        <v>0</v>
      </c>
      <c r="CA553" s="27">
        <f t="shared" si="628"/>
        <v>0</v>
      </c>
      <c r="CB553" s="28">
        <f>IF((CB552+BV553+BW553)&gt;=$B$2*'SFV+BESS'!$I$9, $B$2*'SFV+BESS'!$I$9, (CB552+BV553+BW553))</f>
        <v>173.61249999999998</v>
      </c>
      <c r="CC553" s="110">
        <f t="shared" si="629"/>
        <v>88.31508856643616</v>
      </c>
      <c r="CH553" s="251"/>
      <c r="CI553" s="48">
        <v>22.6666666666667</v>
      </c>
      <c r="CJ553" s="33">
        <f t="shared" si="681"/>
        <v>79.373492428381212</v>
      </c>
      <c r="CK553" s="33">
        <f>Gen_Cons_Horario!B4203</f>
        <v>0</v>
      </c>
      <c r="CL553" s="35">
        <f t="shared" si="656"/>
        <v>79.373492428381212</v>
      </c>
      <c r="CM553" s="116">
        <f>IF(AND(CL553&gt;0,CL553*$B$4+CS552&lt;=$B$2*'SFV+BESS'!$I$9,CL553&lt;'SFV+BESS'!$I$7), CL553*$B$4, IF(AND(CL553&gt;0,CL553*$B$4+CS552&gt;$B$2*'SFV+BESS'!$I$9,CL553*$B$4&lt;'SFV+BESS'!$I$7),$B$2*'SFV+BESS'!$I$9-CS552,IF(AND(CL553&gt;0,CL553*$B$4+CS552&gt;$B$2*'SFV+BESS'!$I$9,CL553*$B$4&gt;'SFV+BESS'!$I$7,CS552&lt;$B$2*'SFV+BESS'!$I$9),$B$2*'SFV+BESS'!$I$9-CS552,IF(AND(CL553&gt;0,CL553*$B$4+CS552&lt;=$B$2*'SFV+BESS'!$I$9,CL553&gt;'SFV+BESS'!$I$7),'SFV+BESS'!$I$7,0))))</f>
        <v>0</v>
      </c>
      <c r="CN553" s="27">
        <f>IF(AND(CL553&lt;0,CS552+CL553/$B$5&gt;$H$2,-CL553/'Carga-Descarga Año'!$B$5&lt;'SFV+BESS'!$I$7),CL553/$B$5,IF(AND(CL553&lt;0,CS552+CL553/$B$5&gt;$H$2,-CL553/'Carga-Descarga Año'!$B$5&gt;'SFV+BESS'!$I$7),-'SFV+BESS'!$I$7,IF(AND(CL553&lt;0,CS552+CL553/$B$5&lt;$H$2),-MIN('SFV+BESS'!$I$7,CS552-$H$2),0)))</f>
        <v>0</v>
      </c>
      <c r="CO553" s="33"/>
      <c r="CP553" s="33">
        <f t="shared" si="664"/>
        <v>0</v>
      </c>
      <c r="CQ553" s="27">
        <f t="shared" si="630"/>
        <v>0</v>
      </c>
      <c r="CR553" s="27">
        <f t="shared" si="665"/>
        <v>0</v>
      </c>
      <c r="CS553" s="28">
        <f>IF((CS552+CM553+CN553)&gt;=$B$2*'SFV+BESS'!$I$9, $B$2*'SFV+BESS'!$I$9, (CS552+CM553+CN553))</f>
        <v>173.61249999999998</v>
      </c>
      <c r="CT553" s="110">
        <f t="shared" si="631"/>
        <v>79.373492428381212</v>
      </c>
      <c r="CY553" s="251"/>
      <c r="CZ553" s="48">
        <v>22.6666666666667</v>
      </c>
      <c r="DA553" s="33">
        <f t="shared" si="682"/>
        <v>87.445007408012728</v>
      </c>
      <c r="DB553" s="33">
        <f>Gen_Cons_Horario!B4923</f>
        <v>0</v>
      </c>
      <c r="DC553" s="35">
        <f t="shared" si="647"/>
        <v>87.445007408012728</v>
      </c>
      <c r="DD553" s="116">
        <f>IF(AND(DC553&gt;0,DC553*$B$4+DJ552&lt;=$B$2*'SFV+BESS'!$I$9,DC553&lt;'SFV+BESS'!$I$7), DC553*$B$4, IF(AND(DC553&gt;0,DC553*$B$4+DJ552&gt;$B$2*'SFV+BESS'!$I$9,DC553*$B$4&lt;'SFV+BESS'!$I$7),$B$2*'SFV+BESS'!$I$9-DJ552,IF(AND(DC553&gt;0,DC553*$B$4+DJ552&gt;$B$2*'SFV+BESS'!$I$9,DC553*$B$4&gt;'SFV+BESS'!$I$7,DJ552&lt;$B$2*'SFV+BESS'!$I$9),$B$2*'SFV+BESS'!$I$9-DJ552,IF(AND(DC553&gt;0,DC553*$B$4+DJ552&lt;=$B$2*'SFV+BESS'!$I$9,DC553&gt;'SFV+BESS'!$I$7),'SFV+BESS'!$I$7,0))))</f>
        <v>0</v>
      </c>
      <c r="DE553" s="27">
        <f>IF(AND(DC553&lt;0,DJ552+DC553/$B$5&gt;$H$2,-DC553/'Carga-Descarga Año'!$B$5&lt;'SFV+BESS'!$I$7),DC553/$B$5,IF(AND(DC553&lt;0,DJ552+DC553/$B$5&gt;$H$2,-DC553/'Carga-Descarga Año'!$B$5&gt;'SFV+BESS'!$I$7),-'SFV+BESS'!$I$7,IF(AND(DC553&lt;0,DJ552+DC553/$B$5&lt;$H$2),-MIN('SFV+BESS'!$I$7,DJ552-$H$2),0)))</f>
        <v>0</v>
      </c>
      <c r="DF553" s="33"/>
      <c r="DG553" s="33">
        <f t="shared" si="666"/>
        <v>0</v>
      </c>
      <c r="DH553" s="27">
        <f t="shared" si="632"/>
        <v>0</v>
      </c>
      <c r="DI553" s="27">
        <f t="shared" si="633"/>
        <v>0</v>
      </c>
      <c r="DJ553" s="28">
        <f>IF((DJ552+DD553+DE553)&gt;=$B$2*'SFV+BESS'!$I$9, $B$2*'SFV+BESS'!$I$9, (DJ552+DD553+DE553))</f>
        <v>173.61249999999998</v>
      </c>
      <c r="DK553" s="110">
        <f t="shared" si="634"/>
        <v>87.445007408012728</v>
      </c>
      <c r="DP553" s="251"/>
      <c r="DQ553" s="48">
        <v>22.6666666666667</v>
      </c>
      <c r="DR553" s="33">
        <f t="shared" si="683"/>
        <v>84.495009145464408</v>
      </c>
      <c r="DS553" s="33">
        <f>Gen_Cons_Horario!B5667</f>
        <v>0</v>
      </c>
      <c r="DT553" s="35">
        <f t="shared" si="648"/>
        <v>84.495009145464408</v>
      </c>
      <c r="DU553" s="116">
        <f>IF(AND(DT553&gt;0,DT553*$B$4+EA552&lt;=$B$2*'SFV+BESS'!$I$9,DT553&lt;'SFV+BESS'!$I$7), DT553*$B$4, IF(AND(DT553&gt;0,DT553*$B$4+EA552&gt;$B$2*'SFV+BESS'!$I$9,DT553*$B$4&lt;'SFV+BESS'!$I$7),$B$2*'SFV+BESS'!$I$9-EA552,IF(AND(DT553&gt;0,DT553*$B$4+EA552&gt;$B$2*'SFV+BESS'!$I$9,DT553*$B$4&gt;'SFV+BESS'!$I$7,EA552&lt;$B$2*'SFV+BESS'!$I$9),$B$2*'SFV+BESS'!$I$9-EA552,IF(AND(DT553&gt;0,DT553*$B$4+EA552&lt;=$B$2*'SFV+BESS'!$I$9,DT553&gt;'SFV+BESS'!$I$7),'SFV+BESS'!$I$7,0))))</f>
        <v>0</v>
      </c>
      <c r="DV553" s="27">
        <f>IF(AND(DT553&lt;0,EA552+DT553/$B$5&gt;$H$2,-DT553/'Carga-Descarga Año'!$B$5&lt;'SFV+BESS'!$I$7),DT553/$B$5,IF(AND(DT553&lt;0,EA552+DT553/$B$5&gt;$H$2,-DT553/'Carga-Descarga Año'!$B$5&gt;'SFV+BESS'!$I$7),-'SFV+BESS'!$I$7,IF(AND(DT553&lt;0,EA552+DT553/$B$5&lt;$H$2),-MIN('SFV+BESS'!$I$7,EA552-$H$2),0)))</f>
        <v>0</v>
      </c>
      <c r="DW553" s="33"/>
      <c r="DX553" s="33">
        <f t="shared" si="667"/>
        <v>0</v>
      </c>
      <c r="DY553" s="27">
        <f t="shared" si="635"/>
        <v>0</v>
      </c>
      <c r="DZ553" s="27">
        <f t="shared" si="668"/>
        <v>0</v>
      </c>
      <c r="EA553" s="28">
        <f>IF((EA552+DU553+DV553)&gt;=$B$2*'SFV+BESS'!$I$9, $B$2*'SFV+BESS'!$I$9, (EA552+DU553+DV553))</f>
        <v>173.61249999999998</v>
      </c>
      <c r="EB553" s="110">
        <f t="shared" si="636"/>
        <v>84.495009145464408</v>
      </c>
      <c r="EG553" s="251"/>
      <c r="EH553" s="48">
        <v>22.6666666666667</v>
      </c>
      <c r="EI553" s="33">
        <f t="shared" si="684"/>
        <v>92.511711982505858</v>
      </c>
      <c r="EJ553" s="33">
        <f>Gen_Cons_Horario!B6411</f>
        <v>0</v>
      </c>
      <c r="EK553" s="35">
        <f t="shared" si="649"/>
        <v>92.511711982505858</v>
      </c>
      <c r="EL553" s="116">
        <f>IF(AND(EK553&gt;0,EK553*$B$4+ER552&lt;=$B$2*'SFV+BESS'!$I$9,EK553&lt;'SFV+BESS'!$I$7), EK553*$B$4, IF(AND(EK553&gt;0,EK553*$B$4+ER552&gt;$B$2*'SFV+BESS'!$I$9,EK553*$B$4&lt;'SFV+BESS'!$I$7),$B$2*'SFV+BESS'!$I$9-ER552,IF(AND(EK553&gt;0,EK553*$B$4+ER552&gt;$B$2*'SFV+BESS'!$I$9,EK553*$B$4&gt;'SFV+BESS'!$I$7,ER552&lt;$B$2*'SFV+BESS'!$I$9),$B$2*'SFV+BESS'!$I$9-ER552,IF(AND(EK553&gt;0,EK553*$B$4+ER552&lt;=$B$2*'SFV+BESS'!$I$9,EK553&gt;'SFV+BESS'!$I$7),'SFV+BESS'!$I$7,0))))</f>
        <v>0</v>
      </c>
      <c r="EM553" s="27">
        <f>IF(AND(EK553&lt;0,ER552+EK553/$B$5&gt;$H$2,-EK553/'Carga-Descarga Año'!$B$5&lt;'SFV+BESS'!$I$7),EK553/$B$5,IF(AND(EK553&lt;0,ER552+EK553/$B$5&gt;$H$2,-EK553/'Carga-Descarga Año'!$B$5&gt;'SFV+BESS'!$I$7),-'SFV+BESS'!$I$7,IF(AND(EK553&lt;0,ER552+EK553/$B$5&lt;$H$2),-MIN('SFV+BESS'!$I$7,ER552-$H$2),0)))</f>
        <v>0</v>
      </c>
      <c r="EN553" s="33"/>
      <c r="EO553" s="33">
        <f t="shared" si="669"/>
        <v>0</v>
      </c>
      <c r="EP553" s="27">
        <f t="shared" si="637"/>
        <v>0</v>
      </c>
      <c r="EQ553" s="27">
        <f t="shared" si="670"/>
        <v>0</v>
      </c>
      <c r="ER553" s="28">
        <f>IF((ER552+EL553+EM553)&gt;=$B$2*'SFV+BESS'!$I$9, $B$2*'SFV+BESS'!$I$9, (ER552+EL553+EM553))</f>
        <v>173.61249999999998</v>
      </c>
      <c r="ES553" s="110">
        <f t="shared" si="638"/>
        <v>92.511711982505858</v>
      </c>
      <c r="EX553" s="251"/>
      <c r="EY553" s="48">
        <v>22.6666666666667</v>
      </c>
      <c r="EZ553" s="33">
        <f t="shared" si="685"/>
        <v>104.9734283240988</v>
      </c>
      <c r="FA553" s="33">
        <f>Gen_Cons_Horario!B7131</f>
        <v>0</v>
      </c>
      <c r="FB553" s="35">
        <f t="shared" si="650"/>
        <v>104.9734283240988</v>
      </c>
      <c r="FC553" s="116">
        <f>IF(AND(FB553&gt;0,FB553*$B$4+FI552&lt;=$B$2*'SFV+BESS'!$I$9,FB553&lt;'SFV+BESS'!$I$7), FB553*$B$4, IF(AND(FB553&gt;0,FB553*$B$4+FI552&gt;$B$2*'SFV+BESS'!$I$9,FB553*$B$4&lt;'SFV+BESS'!$I$7),$B$2*'SFV+BESS'!$I$9-FI552,IF(AND(FB553&gt;0,FB553*$B$4+FI552&gt;$B$2*'SFV+BESS'!$I$9,FB553*$B$4&gt;'SFV+BESS'!$I$7,FI552&lt;$B$2*'SFV+BESS'!$I$9),$B$2*'SFV+BESS'!$I$9-FI552,IF(AND(FB553&gt;0,FB553*$B$4+FI552&lt;=$B$2*'SFV+BESS'!$I$9,FB553&gt;'SFV+BESS'!$I$7),'SFV+BESS'!$I$7,0))))</f>
        <v>0</v>
      </c>
      <c r="FD553" s="27">
        <f>IF(AND(FB553&lt;0,FI552+FB553/$B$5&gt;$H$2,-FB553/'Carga-Descarga Año'!$B$5&lt;'SFV+BESS'!$I$7),FB553/$B$5,IF(AND(FB553&lt;0,FI552+FB553/$B$5&gt;$H$2,-FB553/'Carga-Descarga Año'!$B$5&gt;'SFV+BESS'!$I$7),-'SFV+BESS'!$I$7,IF(AND(FB553&lt;0,FI552+FB553/$B$5&lt;$H$2),-MIN('SFV+BESS'!$I$7,FI552-$H$2),0)))</f>
        <v>0</v>
      </c>
      <c r="FE553" s="33"/>
      <c r="FF553" s="33">
        <f t="shared" si="671"/>
        <v>0</v>
      </c>
      <c r="FG553" s="27">
        <f t="shared" si="639"/>
        <v>0</v>
      </c>
      <c r="FH553" s="27">
        <f t="shared" si="672"/>
        <v>0</v>
      </c>
      <c r="FI553" s="28">
        <f>IF((FI552+FC553+FD553)&gt;=$B$2*'SFV+BESS'!$I$9, $B$2*'SFV+BESS'!$I$9, (FI552+FC553+FD553))</f>
        <v>173.61249999999998</v>
      </c>
      <c r="FJ553" s="110">
        <f t="shared" si="640"/>
        <v>104.9734283240988</v>
      </c>
      <c r="FO553" s="251"/>
      <c r="FP553" s="48">
        <v>22.6666666666667</v>
      </c>
      <c r="FQ553" s="33">
        <f t="shared" si="686"/>
        <v>113.74458205580818</v>
      </c>
      <c r="FR553" s="33">
        <f>Gen_Cons_Horario!B7875</f>
        <v>55.927500000000009</v>
      </c>
      <c r="FS553" s="35">
        <f t="shared" si="651"/>
        <v>57.817082055808172</v>
      </c>
      <c r="FT553" s="116">
        <f>IF(AND(FS553&gt;0,FS553*$B$4+FZ552&lt;=$B$2*'SFV+BESS'!$I$9,FS553&lt;'SFV+BESS'!$I$7), FS553*$B$4, IF(AND(FS553&gt;0,FS553*$B$4+FZ552&gt;$B$2*'SFV+BESS'!$I$9,FS553*$B$4&lt;'SFV+BESS'!$I$7),$B$2*'SFV+BESS'!$I$9-FZ552,IF(AND(FS553&gt;0,FS553*$B$4+FZ552&gt;$B$2*'SFV+BESS'!$I$9,FS553*$B$4&gt;'SFV+BESS'!$I$7,FZ552&lt;$B$2*'SFV+BESS'!$I$9),$B$2*'SFV+BESS'!$I$9-FZ552,IF(AND(FS553&gt;0,FS553*$B$4+FZ552&lt;=$B$2*'SFV+BESS'!$I$9,FS553&gt;'SFV+BESS'!$I$7),'SFV+BESS'!$I$7,0))))</f>
        <v>0</v>
      </c>
      <c r="FU553" s="27">
        <f>IF(AND(FS553&lt;0,FZ552+FS553/$B$5&gt;$H$2,-FS553/'Carga-Descarga Año'!$B$5&lt;'SFV+BESS'!$I$7),FS553/$B$5,IF(AND(FS553&lt;0,FZ552+FS553/$B$5&gt;$H$2,-FS553/'Carga-Descarga Año'!$B$5&gt;'SFV+BESS'!$I$7),-'SFV+BESS'!$I$7,IF(AND(FS553&lt;0,FZ552+FS553/$B$5&lt;$H$2),-MIN('SFV+BESS'!$I$7,FZ552-$H$2),0)))</f>
        <v>0</v>
      </c>
      <c r="FV553" s="33"/>
      <c r="FW553" s="33">
        <f t="shared" si="673"/>
        <v>55.927500000000009</v>
      </c>
      <c r="FX553" s="27">
        <f t="shared" si="641"/>
        <v>0</v>
      </c>
      <c r="FY553" s="27">
        <f t="shared" si="674"/>
        <v>0</v>
      </c>
      <c r="FZ553" s="28">
        <f>IF((FZ552+FT553+FU553)&gt;=$B$2*'SFV+BESS'!$I$9, $B$2*'SFV+BESS'!$I$9, (FZ552+FT553+FU553))</f>
        <v>173.61249999999998</v>
      </c>
      <c r="GA553" s="110">
        <f t="shared" si="642"/>
        <v>57.817082055808172</v>
      </c>
      <c r="GF553" s="251"/>
      <c r="GG553" s="48">
        <v>22.6666666666667</v>
      </c>
      <c r="GH553" s="33">
        <f t="shared" si="687"/>
        <v>118.10660064846397</v>
      </c>
      <c r="GI553" s="33">
        <f>Gen_Cons_Horario!B8595</f>
        <v>47.285000000000004</v>
      </c>
      <c r="GJ553" s="35">
        <f t="shared" si="657"/>
        <v>70.821600648463971</v>
      </c>
      <c r="GK553" s="116">
        <f>IF(AND(GJ553&gt;0,GJ553*$B$4+GQ552&lt;=$B$2*'SFV+BESS'!$I$9,GJ553&lt;'SFV+BESS'!$I$7), GJ553*$B$4, IF(AND(GJ553&gt;0,GJ553*$B$4+GQ552&gt;$B$2*'SFV+BESS'!$I$9,GJ553*$B$4&lt;'SFV+BESS'!$I$7),$B$2*'SFV+BESS'!$I$9-GQ552,IF(AND(GJ553&gt;0,GJ553*$B$4+GQ552&gt;$B$2*'SFV+BESS'!$I$9,GJ553*$B$4&gt;'SFV+BESS'!$I$7,GQ552&lt;$B$2*'SFV+BESS'!$I$9),$B$2*'SFV+BESS'!$I$9-GQ552,IF(AND(GJ553&gt;0,GJ553*$B$4+GQ552&lt;=$B$2*'SFV+BESS'!$I$9,GJ553&gt;'SFV+BESS'!$I$7),'SFV+BESS'!$I$7,0))))</f>
        <v>0</v>
      </c>
      <c r="GL553" s="27">
        <f>IF(AND(GJ553&lt;0,GQ552+GJ553/$B$5&gt;$H$2,-GJ553/'Carga-Descarga Año'!$B$5&lt;'SFV+BESS'!$I$7),GJ553/$B$5,IF(AND(GJ553&lt;0,GQ552+GJ553/$B$5&gt;$H$2,-GJ553/'Carga-Descarga Año'!$B$5&gt;'SFV+BESS'!$I$7),-'SFV+BESS'!$I$7,IF(AND(GJ553&lt;0,GQ552+GJ553/$B$5&lt;$H$2),-MIN('SFV+BESS'!$I$7,GQ552-$H$2),0)))</f>
        <v>0</v>
      </c>
      <c r="GM553" s="33"/>
      <c r="GN553" s="33">
        <f t="shared" si="675"/>
        <v>47.285000000000004</v>
      </c>
      <c r="GO553" s="27">
        <f t="shared" si="643"/>
        <v>0</v>
      </c>
      <c r="GP553" s="27">
        <f t="shared" si="676"/>
        <v>0</v>
      </c>
      <c r="GQ553" s="28">
        <f>IF((GQ552+GK553+GL553)&gt;=$B$2*'SFV+BESS'!$I$9, $B$2*'SFV+BESS'!$I$9, (GQ552+GK553+GL553))</f>
        <v>173.61249999999998</v>
      </c>
      <c r="GR553" s="110">
        <f t="shared" si="644"/>
        <v>70.821600648463971</v>
      </c>
    </row>
    <row r="554" spans="1:200">
      <c r="A554" s="249"/>
      <c r="B554" s="48">
        <v>22.7083333333333</v>
      </c>
      <c r="C554" s="38">
        <f t="shared" si="658"/>
        <v>117.3050826702992</v>
      </c>
      <c r="D554" s="2">
        <f>Gen_Cons_Horario!B580</f>
        <v>100.6695</v>
      </c>
      <c r="E554" s="140">
        <f t="shared" si="616"/>
        <v>16.6355826702992</v>
      </c>
      <c r="F554" s="116">
        <f>IF(AND(E554&gt;0,E554*$B$4+L553&lt;=$B$2*'SFV+BESS'!$I$9,E554&lt;'SFV+BESS'!$I$7), E554*$B$4, IF(AND(E554&gt;0,E554*$B$4+L553&gt;$B$2*'SFV+BESS'!$I$9,E554*$B$4&lt;'SFV+BESS'!$I$7),$B$2*'SFV+BESS'!$I$9-L553,IF(AND(E554&gt;0,E554*$B$4+L553&gt;$B$2*'SFV+BESS'!$I$9,E554*$B$4&gt;'SFV+BESS'!$I$7,L553&lt;$B$2*'SFV+BESS'!$I$9),$B$2*'SFV+BESS'!$I$9-L553,IF(AND(E554&gt;0,E554*$B$4+L553&lt;=$B$2*'SFV+BESS'!$I$9,E554&gt;'SFV+BESS'!$I$7),'SFV+BESS'!$I$7,0))))</f>
        <v>15.80380353678424</v>
      </c>
      <c r="G554" s="27">
        <f>IF(AND(E554&lt;0,L553+E554/$B$5&gt;$H$2,-E554/'Carga-Descarga Año'!$B$5&lt;'SFV+BESS'!$I$7),E554/$B$5,IF(AND(E554&lt;0,L553+E554/$B$5&gt;$H$2,-E554/'Carga-Descarga Año'!$B$5&gt;'SFV+BESS'!$I$7),-'SFV+BESS'!$I$7,IF(AND(E554&lt;0,L553+E554/$B$5&lt;$H$2),-MIN('SFV+BESS'!$I$7,L553-$H$2),0)))</f>
        <v>0</v>
      </c>
      <c r="I554" s="38">
        <f t="shared" si="617"/>
        <v>100.6695</v>
      </c>
      <c r="J554" s="27">
        <f t="shared" si="619"/>
        <v>0</v>
      </c>
      <c r="K554" s="27">
        <f t="shared" si="618"/>
        <v>0</v>
      </c>
      <c r="L554" s="28">
        <f>IF((L553+F554+G554)&gt;=$B$2*'SFV+BESS'!$I$9, $B$2*'SFV+BESS'!$I$9, (L553+F554+G554))</f>
        <v>124.83689392711193</v>
      </c>
      <c r="M554" s="110">
        <f t="shared" si="620"/>
        <v>0</v>
      </c>
      <c r="R554" s="251"/>
      <c r="S554" s="48">
        <v>22.7083333333333</v>
      </c>
      <c r="T554" s="2">
        <f t="shared" si="677"/>
        <v>120.92026859992137</v>
      </c>
      <c r="U554" s="2">
        <f>Gen_Cons_Horario!B1324</f>
        <v>41.013500000000008</v>
      </c>
      <c r="V554" s="35">
        <f t="shared" si="652"/>
        <v>79.906768599921364</v>
      </c>
      <c r="W554" s="116">
        <f>IF(AND(V554&gt;0,V554*$B$4+AC553&lt;=$B$2*'SFV+BESS'!$I$9,V554&lt;'SFV+BESS'!$I$7), V554*$B$4, IF(AND(V554&gt;0,V554*$B$4+AC553&gt;$B$2*'SFV+BESS'!$I$9,V554*$B$4&lt;'SFV+BESS'!$I$7),$B$2*'SFV+BESS'!$I$9-AC553,IF(AND(V554&gt;0,V554*$B$4+AC553&gt;$B$2*'SFV+BESS'!$I$9,V554*$B$4&gt;'SFV+BESS'!$I$7,AC553&lt;$B$2*'SFV+BESS'!$I$9),$B$2*'SFV+BESS'!$I$9-AC553,IF(AND(V554&gt;0,V554*$B$4+AC553&lt;=$B$2*'SFV+BESS'!$I$9,V554&gt;'SFV+BESS'!$I$7),'SFV+BESS'!$I$7,0))))</f>
        <v>0</v>
      </c>
      <c r="X554" s="27">
        <f>IF(AND(V554&lt;0,AC553+V554/$B$5&gt;$H$2,-V554/'Carga-Descarga Año'!$B$5&lt;'SFV+BESS'!$I$7),V554/$B$5,IF(AND(V554&lt;0,AC553+V554/$B$5&gt;$H$2,-V554/'Carga-Descarga Año'!$B$5&gt;'SFV+BESS'!$I$7),-'SFV+BESS'!$I$7,IF(AND(V554&lt;0,AC553+V554/$B$5&lt;$H$2),-MIN('SFV+BESS'!$I$7,AC553-$H$2),0)))</f>
        <v>0</v>
      </c>
      <c r="Z554" s="33">
        <f t="shared" si="646"/>
        <v>41.013500000000008</v>
      </c>
      <c r="AA554" s="27">
        <f t="shared" si="621"/>
        <v>0</v>
      </c>
      <c r="AB554" s="27">
        <f t="shared" si="645"/>
        <v>0</v>
      </c>
      <c r="AC554" s="28">
        <f>IF((AC553+W554+X554)&gt;=$B$2*'SFV+BESS'!$I$9, $B$2*'SFV+BESS'!$I$9, (AC553+W554+X554))</f>
        <v>173.61249999999998</v>
      </c>
      <c r="AD554" s="110">
        <f t="shared" si="622"/>
        <v>79.906768599921364</v>
      </c>
      <c r="AI554" s="251"/>
      <c r="AJ554" s="48">
        <v>22.7083333333333</v>
      </c>
      <c r="AK554" s="52">
        <f t="shared" si="678"/>
        <v>116.13046110988708</v>
      </c>
      <c r="AL554" s="33">
        <f>Gen_Cons_Horario!B1996</f>
        <v>0</v>
      </c>
      <c r="AM554" s="35">
        <f t="shared" si="653"/>
        <v>116.13046110988708</v>
      </c>
      <c r="AN554" s="116">
        <f>IF(AND(AM554&gt;0,AM554*$B$4+AT553&lt;=$B$2*'SFV+BESS'!$I$9,AM554&lt;'SFV+BESS'!$I$7), AM554*$B$4, IF(AND(AM554&gt;0,AM554*$B$4+AT553&gt;$B$2*'SFV+BESS'!$I$9,AM554*$B$4&lt;'SFV+BESS'!$I$7),$B$2*'SFV+BESS'!$I$9-AT553,IF(AND(AM554&gt;0,AM554*$B$4+AT553&gt;$B$2*'SFV+BESS'!$I$9,AM554*$B$4&gt;'SFV+BESS'!$I$7,AT553&lt;$B$2*'SFV+BESS'!$I$9),$B$2*'SFV+BESS'!$I$9-AT553,IF(AND(AM554&gt;0,AM554*$B$4+AT553&lt;=$B$2*'SFV+BESS'!$I$9,AM554&gt;'SFV+BESS'!$I$7),'SFV+BESS'!$I$7,0))))</f>
        <v>0</v>
      </c>
      <c r="AO554" s="27">
        <f>IF(AND(AM554&lt;0,AT553+AM554/$B$5&gt;$H$2,-AM554/'Carga-Descarga Año'!$B$5&lt;'SFV+BESS'!$I$7),AM554/$B$5,IF(AND(AM554&lt;0,AT553+AM554/$B$5&gt;$H$2,-AM554/'Carga-Descarga Año'!$B$5&gt;'SFV+BESS'!$I$7),-'SFV+BESS'!$I$7,IF(AND(AM554&lt;0,AT553+AM554/$B$5&lt;$H$2),-MIN('SFV+BESS'!$I$7,AT553-$H$2),0)))</f>
        <v>0</v>
      </c>
      <c r="AP554" s="33"/>
      <c r="AQ554" s="33">
        <f t="shared" si="659"/>
        <v>0</v>
      </c>
      <c r="AR554" s="27">
        <f t="shared" si="623"/>
        <v>0</v>
      </c>
      <c r="AS554" s="27">
        <f t="shared" si="660"/>
        <v>0</v>
      </c>
      <c r="AT554" s="28">
        <f>IF((AT553+AN554+AO554)&gt;=$B$2*'SFV+BESS'!$I$9, $B$2*'SFV+BESS'!$I$9, (AT553+AN554+AO554))</f>
        <v>173.61249999999998</v>
      </c>
      <c r="AU554" s="110">
        <f t="shared" si="624"/>
        <v>116.13046110988708</v>
      </c>
      <c r="AZ554" s="251"/>
      <c r="BA554" s="48">
        <v>22.7083333333333</v>
      </c>
      <c r="BB554" s="33">
        <f t="shared" si="679"/>
        <v>96.73076740236607</v>
      </c>
      <c r="BC554" s="33">
        <f>Gen_Cons_Horario!B2740</f>
        <v>0</v>
      </c>
      <c r="BD554" s="35">
        <f t="shared" si="654"/>
        <v>96.73076740236607</v>
      </c>
      <c r="BE554" s="116">
        <f>IF(AND(BD554&gt;0,BD554*$B$4+BK553&lt;=$B$2*'SFV+BESS'!$I$9,BD554&lt;'SFV+BESS'!$I$7), BD554*$B$4, IF(AND(BD554&gt;0,BD554*$B$4+BK553&gt;$B$2*'SFV+BESS'!$I$9,BD554*$B$4&lt;'SFV+BESS'!$I$7),$B$2*'SFV+BESS'!$I$9-BK553,IF(AND(BD554&gt;0,BD554*$B$4+BK553&gt;$B$2*'SFV+BESS'!$I$9,BD554*$B$4&gt;'SFV+BESS'!$I$7,BK553&lt;$B$2*'SFV+BESS'!$I$9),$B$2*'SFV+BESS'!$I$9-BK553,IF(AND(BD554&gt;0,BD554*$B$4+BK553&lt;=$B$2*'SFV+BESS'!$I$9,BD554&gt;'SFV+BESS'!$I$7),'SFV+BESS'!$I$7,0))))</f>
        <v>0</v>
      </c>
      <c r="BF554" s="27">
        <f>IF(AND(BD554&lt;0,BK553+BD554/$B$5&gt;$H$2,-BD554/'Carga-Descarga Año'!$B$5&lt;'SFV+BESS'!$I$7),BD554/$B$5,IF(AND(BD554&lt;0,BK553+BD554/$B$5&gt;$H$2,-BD554/'Carga-Descarga Año'!$B$5&gt;'SFV+BESS'!$I$7),-'SFV+BESS'!$I$7,IF(AND(BD554&lt;0,BK553+BD554/$B$5&lt;$H$2),-MIN('SFV+BESS'!$I$7,BK553-$H$2),0)))</f>
        <v>0</v>
      </c>
      <c r="BG554" s="33"/>
      <c r="BH554" s="33">
        <f t="shared" si="661"/>
        <v>0</v>
      </c>
      <c r="BI554" s="27">
        <f t="shared" si="625"/>
        <v>0</v>
      </c>
      <c r="BJ554" s="27">
        <f t="shared" si="662"/>
        <v>0</v>
      </c>
      <c r="BK554" s="28">
        <f>IF((BK553+BE554+BF554)&gt;=$B$2*'SFV+BESS'!$I$9, $B$2*'SFV+BESS'!$I$9, (BK553+BE554+BF554))</f>
        <v>173.61249999999998</v>
      </c>
      <c r="BL554" s="110">
        <f t="shared" si="626"/>
        <v>96.73076740236607</v>
      </c>
      <c r="BQ554" s="251"/>
      <c r="BR554" s="48">
        <v>22.7083333333333</v>
      </c>
      <c r="BS554" s="33">
        <f t="shared" si="680"/>
        <v>70.967481883743332</v>
      </c>
      <c r="BT554" s="33">
        <f>Gen_Cons_Horario!B3460</f>
        <v>0</v>
      </c>
      <c r="BU554" s="35">
        <f t="shared" si="655"/>
        <v>70.967481883743332</v>
      </c>
      <c r="BV554" s="116">
        <f>IF(AND(BU554&gt;0,BU554*$B$4+CB553&lt;=$B$2*'SFV+BESS'!$I$9,BU554&lt;'SFV+BESS'!$I$7), BU554*$B$4, IF(AND(BU554&gt;0,BU554*$B$4+CB553&gt;$B$2*'SFV+BESS'!$I$9,BU554*$B$4&lt;'SFV+BESS'!$I$7),$B$2*'SFV+BESS'!$I$9-CB553,IF(AND(BU554&gt;0,BU554*$B$4+CB553&gt;$B$2*'SFV+BESS'!$I$9,BU554*$B$4&gt;'SFV+BESS'!$I$7,CB553&lt;$B$2*'SFV+BESS'!$I$9),$B$2*'SFV+BESS'!$I$9-CB553,IF(AND(BU554&gt;0,BU554*$B$4+CB553&lt;=$B$2*'SFV+BESS'!$I$9,BU554&gt;'SFV+BESS'!$I$7),'SFV+BESS'!$I$7,0))))</f>
        <v>0</v>
      </c>
      <c r="BW554" s="27">
        <f>IF(AND(BU554&lt;0,CB553+BU554/$B$5&gt;$H$2,-BU554/'Carga-Descarga Año'!$B$5&lt;'SFV+BESS'!$I$7),BU554/$B$5,IF(AND(BU554&lt;0,CB553+BU554/$B$5&gt;$H$2,-BU554/'Carga-Descarga Año'!$B$5&gt;'SFV+BESS'!$I$7),-'SFV+BESS'!$I$7,IF(AND(BU554&lt;0,CB553+BU554/$B$5&lt;$H$2),-MIN('SFV+BESS'!$I$7,CB553-$H$2),0)))</f>
        <v>0</v>
      </c>
      <c r="BX554" s="33"/>
      <c r="BY554" s="33">
        <f t="shared" si="663"/>
        <v>0</v>
      </c>
      <c r="BZ554" s="27">
        <f t="shared" si="627"/>
        <v>0</v>
      </c>
      <c r="CA554" s="27">
        <f t="shared" si="628"/>
        <v>0</v>
      </c>
      <c r="CB554" s="28">
        <f>IF((CB553+BV554+BW554)&gt;=$B$2*'SFV+BESS'!$I$9, $B$2*'SFV+BESS'!$I$9, (CB553+BV554+BW554))</f>
        <v>173.61249999999998</v>
      </c>
      <c r="CC554" s="110">
        <f t="shared" si="629"/>
        <v>70.967481883743332</v>
      </c>
      <c r="CH554" s="251"/>
      <c r="CI554" s="48">
        <v>22.7083333333333</v>
      </c>
      <c r="CJ554" s="33">
        <f t="shared" si="681"/>
        <v>62.088720438246632</v>
      </c>
      <c r="CK554" s="33">
        <f>Gen_Cons_Horario!B4204</f>
        <v>0</v>
      </c>
      <c r="CL554" s="35">
        <f t="shared" si="656"/>
        <v>62.088720438246632</v>
      </c>
      <c r="CM554" s="116">
        <f>IF(AND(CL554&gt;0,CL554*$B$4+CS553&lt;=$B$2*'SFV+BESS'!$I$9,CL554&lt;'SFV+BESS'!$I$7), CL554*$B$4, IF(AND(CL554&gt;0,CL554*$B$4+CS553&gt;$B$2*'SFV+BESS'!$I$9,CL554*$B$4&lt;'SFV+BESS'!$I$7),$B$2*'SFV+BESS'!$I$9-CS553,IF(AND(CL554&gt;0,CL554*$B$4+CS553&gt;$B$2*'SFV+BESS'!$I$9,CL554*$B$4&gt;'SFV+BESS'!$I$7,CS553&lt;$B$2*'SFV+BESS'!$I$9),$B$2*'SFV+BESS'!$I$9-CS553,IF(AND(CL554&gt;0,CL554*$B$4+CS553&lt;=$B$2*'SFV+BESS'!$I$9,CL554&gt;'SFV+BESS'!$I$7),'SFV+BESS'!$I$7,0))))</f>
        <v>0</v>
      </c>
      <c r="CN554" s="27">
        <f>IF(AND(CL554&lt;0,CS553+CL554/$B$5&gt;$H$2,-CL554/'Carga-Descarga Año'!$B$5&lt;'SFV+BESS'!$I$7),CL554/$B$5,IF(AND(CL554&lt;0,CS553+CL554/$B$5&gt;$H$2,-CL554/'Carga-Descarga Año'!$B$5&gt;'SFV+BESS'!$I$7),-'SFV+BESS'!$I$7,IF(AND(CL554&lt;0,CS553+CL554/$B$5&lt;$H$2),-MIN('SFV+BESS'!$I$7,CS553-$H$2),0)))</f>
        <v>0</v>
      </c>
      <c r="CO554" s="33"/>
      <c r="CP554" s="33">
        <f t="shared" si="664"/>
        <v>0</v>
      </c>
      <c r="CQ554" s="27">
        <f t="shared" si="630"/>
        <v>0</v>
      </c>
      <c r="CR554" s="27">
        <f t="shared" si="665"/>
        <v>0</v>
      </c>
      <c r="CS554" s="28">
        <f>IF((CS553+CM554+CN554)&gt;=$B$2*'SFV+BESS'!$I$9, $B$2*'SFV+BESS'!$I$9, (CS553+CM554+CN554))</f>
        <v>173.61249999999998</v>
      </c>
      <c r="CT554" s="110">
        <f t="shared" si="631"/>
        <v>62.088720438246632</v>
      </c>
      <c r="CY554" s="251"/>
      <c r="CZ554" s="48">
        <v>22.7083333333333</v>
      </c>
      <c r="DA554" s="33">
        <f t="shared" si="682"/>
        <v>71.722136617902081</v>
      </c>
      <c r="DB554" s="33">
        <f>Gen_Cons_Horario!B4924</f>
        <v>0</v>
      </c>
      <c r="DC554" s="35">
        <f t="shared" si="647"/>
        <v>71.722136617902081</v>
      </c>
      <c r="DD554" s="116">
        <f>IF(AND(DC554&gt;0,DC554*$B$4+DJ553&lt;=$B$2*'SFV+BESS'!$I$9,DC554&lt;'SFV+BESS'!$I$7), DC554*$B$4, IF(AND(DC554&gt;0,DC554*$B$4+DJ553&gt;$B$2*'SFV+BESS'!$I$9,DC554*$B$4&lt;'SFV+BESS'!$I$7),$B$2*'SFV+BESS'!$I$9-DJ553,IF(AND(DC554&gt;0,DC554*$B$4+DJ553&gt;$B$2*'SFV+BESS'!$I$9,DC554*$B$4&gt;'SFV+BESS'!$I$7,DJ553&lt;$B$2*'SFV+BESS'!$I$9),$B$2*'SFV+BESS'!$I$9-DJ553,IF(AND(DC554&gt;0,DC554*$B$4+DJ553&lt;=$B$2*'SFV+BESS'!$I$9,DC554&gt;'SFV+BESS'!$I$7),'SFV+BESS'!$I$7,0))))</f>
        <v>0</v>
      </c>
      <c r="DE554" s="27">
        <f>IF(AND(DC554&lt;0,DJ553+DC554/$B$5&gt;$H$2,-DC554/'Carga-Descarga Año'!$B$5&lt;'SFV+BESS'!$I$7),DC554/$B$5,IF(AND(DC554&lt;0,DJ553+DC554/$B$5&gt;$H$2,-DC554/'Carga-Descarga Año'!$B$5&gt;'SFV+BESS'!$I$7),-'SFV+BESS'!$I$7,IF(AND(DC554&lt;0,DJ553+DC554/$B$5&lt;$H$2),-MIN('SFV+BESS'!$I$7,DJ553-$H$2),0)))</f>
        <v>0</v>
      </c>
      <c r="DF554" s="33"/>
      <c r="DG554" s="33">
        <f t="shared" si="666"/>
        <v>0</v>
      </c>
      <c r="DH554" s="27">
        <f t="shared" si="632"/>
        <v>0</v>
      </c>
      <c r="DI554" s="27">
        <f t="shared" si="633"/>
        <v>0</v>
      </c>
      <c r="DJ554" s="28">
        <f>IF((DJ553+DD554+DE554)&gt;=$B$2*'SFV+BESS'!$I$9, $B$2*'SFV+BESS'!$I$9, (DJ553+DD554+DE554))</f>
        <v>173.61249999999998</v>
      </c>
      <c r="DK554" s="110">
        <f t="shared" si="634"/>
        <v>71.722136617902081</v>
      </c>
      <c r="DP554" s="251"/>
      <c r="DQ554" s="48">
        <v>22.7083333333333</v>
      </c>
      <c r="DR554" s="33">
        <f t="shared" si="683"/>
        <v>72.15539147323075</v>
      </c>
      <c r="DS554" s="33">
        <f>Gen_Cons_Horario!B5668</f>
        <v>0</v>
      </c>
      <c r="DT554" s="35">
        <f t="shared" si="648"/>
        <v>72.15539147323075</v>
      </c>
      <c r="DU554" s="116">
        <f>IF(AND(DT554&gt;0,DT554*$B$4+EA553&lt;=$B$2*'SFV+BESS'!$I$9,DT554&lt;'SFV+BESS'!$I$7), DT554*$B$4, IF(AND(DT554&gt;0,DT554*$B$4+EA553&gt;$B$2*'SFV+BESS'!$I$9,DT554*$B$4&lt;'SFV+BESS'!$I$7),$B$2*'SFV+BESS'!$I$9-EA553,IF(AND(DT554&gt;0,DT554*$B$4+EA553&gt;$B$2*'SFV+BESS'!$I$9,DT554*$B$4&gt;'SFV+BESS'!$I$7,EA553&lt;$B$2*'SFV+BESS'!$I$9),$B$2*'SFV+BESS'!$I$9-EA553,IF(AND(DT554&gt;0,DT554*$B$4+EA553&lt;=$B$2*'SFV+BESS'!$I$9,DT554&gt;'SFV+BESS'!$I$7),'SFV+BESS'!$I$7,0))))</f>
        <v>0</v>
      </c>
      <c r="DV554" s="27">
        <f>IF(AND(DT554&lt;0,EA553+DT554/$B$5&gt;$H$2,-DT554/'Carga-Descarga Año'!$B$5&lt;'SFV+BESS'!$I$7),DT554/$B$5,IF(AND(DT554&lt;0,EA553+DT554/$B$5&gt;$H$2,-DT554/'Carga-Descarga Año'!$B$5&gt;'SFV+BESS'!$I$7),-'SFV+BESS'!$I$7,IF(AND(DT554&lt;0,EA553+DT554/$B$5&lt;$H$2),-MIN('SFV+BESS'!$I$7,EA553-$H$2),0)))</f>
        <v>0</v>
      </c>
      <c r="DW554" s="33"/>
      <c r="DX554" s="33">
        <f t="shared" si="667"/>
        <v>0</v>
      </c>
      <c r="DY554" s="27">
        <f t="shared" si="635"/>
        <v>0</v>
      </c>
      <c r="DZ554" s="27">
        <f t="shared" si="668"/>
        <v>0</v>
      </c>
      <c r="EA554" s="28">
        <f>IF((EA553+DU554+DV554)&gt;=$B$2*'SFV+BESS'!$I$9, $B$2*'SFV+BESS'!$I$9, (EA553+DU554+DV554))</f>
        <v>173.61249999999998</v>
      </c>
      <c r="EB554" s="110">
        <f t="shared" si="636"/>
        <v>72.15539147323075</v>
      </c>
      <c r="EG554" s="251"/>
      <c r="EH554" s="48">
        <v>22.7083333333333</v>
      </c>
      <c r="EI554" s="33">
        <f t="shared" si="684"/>
        <v>82.031082302570567</v>
      </c>
      <c r="EJ554" s="33">
        <f>Gen_Cons_Horario!B6412</f>
        <v>0</v>
      </c>
      <c r="EK554" s="35">
        <f t="shared" si="649"/>
        <v>82.031082302570567</v>
      </c>
      <c r="EL554" s="116">
        <f>IF(AND(EK554&gt;0,EK554*$B$4+ER553&lt;=$B$2*'SFV+BESS'!$I$9,EK554&lt;'SFV+BESS'!$I$7), EK554*$B$4, IF(AND(EK554&gt;0,EK554*$B$4+ER553&gt;$B$2*'SFV+BESS'!$I$9,EK554*$B$4&lt;'SFV+BESS'!$I$7),$B$2*'SFV+BESS'!$I$9-ER553,IF(AND(EK554&gt;0,EK554*$B$4+ER553&gt;$B$2*'SFV+BESS'!$I$9,EK554*$B$4&gt;'SFV+BESS'!$I$7,ER553&lt;$B$2*'SFV+BESS'!$I$9),$B$2*'SFV+BESS'!$I$9-ER553,IF(AND(EK554&gt;0,EK554*$B$4+ER553&lt;=$B$2*'SFV+BESS'!$I$9,EK554&gt;'SFV+BESS'!$I$7),'SFV+BESS'!$I$7,0))))</f>
        <v>0</v>
      </c>
      <c r="EM554" s="27">
        <f>IF(AND(EK554&lt;0,ER553+EK554/$B$5&gt;$H$2,-EK554/'Carga-Descarga Año'!$B$5&lt;'SFV+BESS'!$I$7),EK554/$B$5,IF(AND(EK554&lt;0,ER553+EK554/$B$5&gt;$H$2,-EK554/'Carga-Descarga Año'!$B$5&gt;'SFV+BESS'!$I$7),-'SFV+BESS'!$I$7,IF(AND(EK554&lt;0,ER553+EK554/$B$5&lt;$H$2),-MIN('SFV+BESS'!$I$7,ER553-$H$2),0)))</f>
        <v>0</v>
      </c>
      <c r="EN554" s="33"/>
      <c r="EO554" s="33">
        <f t="shared" si="669"/>
        <v>0</v>
      </c>
      <c r="EP554" s="27">
        <f t="shared" si="637"/>
        <v>0</v>
      </c>
      <c r="EQ554" s="27">
        <f t="shared" si="670"/>
        <v>0</v>
      </c>
      <c r="ER554" s="28">
        <f>IF((ER553+EL554+EM554)&gt;=$B$2*'SFV+BESS'!$I$9, $B$2*'SFV+BESS'!$I$9, (ER553+EL554+EM554))</f>
        <v>173.61249999999998</v>
      </c>
      <c r="ES554" s="110">
        <f t="shared" si="638"/>
        <v>82.031082302570567</v>
      </c>
      <c r="EX554" s="251"/>
      <c r="EY554" s="48">
        <v>22.7083333333333</v>
      </c>
      <c r="EZ554" s="33">
        <f t="shared" si="685"/>
        <v>93.140060040291317</v>
      </c>
      <c r="FA554" s="33">
        <f>Gen_Cons_Horario!B7132</f>
        <v>0</v>
      </c>
      <c r="FB554" s="35">
        <f t="shared" si="650"/>
        <v>93.140060040291317</v>
      </c>
      <c r="FC554" s="116">
        <f>IF(AND(FB554&gt;0,FB554*$B$4+FI553&lt;=$B$2*'SFV+BESS'!$I$9,FB554&lt;'SFV+BESS'!$I$7), FB554*$B$4, IF(AND(FB554&gt;0,FB554*$B$4+FI553&gt;$B$2*'SFV+BESS'!$I$9,FB554*$B$4&lt;'SFV+BESS'!$I$7),$B$2*'SFV+BESS'!$I$9-FI553,IF(AND(FB554&gt;0,FB554*$B$4+FI553&gt;$B$2*'SFV+BESS'!$I$9,FB554*$B$4&gt;'SFV+BESS'!$I$7,FI553&lt;$B$2*'SFV+BESS'!$I$9),$B$2*'SFV+BESS'!$I$9-FI553,IF(AND(FB554&gt;0,FB554*$B$4+FI553&lt;=$B$2*'SFV+BESS'!$I$9,FB554&gt;'SFV+BESS'!$I$7),'SFV+BESS'!$I$7,0))))</f>
        <v>0</v>
      </c>
      <c r="FD554" s="27">
        <f>IF(AND(FB554&lt;0,FI553+FB554/$B$5&gt;$H$2,-FB554/'Carga-Descarga Año'!$B$5&lt;'SFV+BESS'!$I$7),FB554/$B$5,IF(AND(FB554&lt;0,FI553+FB554/$B$5&gt;$H$2,-FB554/'Carga-Descarga Año'!$B$5&gt;'SFV+BESS'!$I$7),-'SFV+BESS'!$I$7,IF(AND(FB554&lt;0,FI553+FB554/$B$5&lt;$H$2),-MIN('SFV+BESS'!$I$7,FI553-$H$2),0)))</f>
        <v>0</v>
      </c>
      <c r="FE554" s="33"/>
      <c r="FF554" s="33">
        <f t="shared" si="671"/>
        <v>0</v>
      </c>
      <c r="FG554" s="27">
        <f t="shared" si="639"/>
        <v>0</v>
      </c>
      <c r="FH554" s="27">
        <f t="shared" si="672"/>
        <v>0</v>
      </c>
      <c r="FI554" s="28">
        <f>IF((FI553+FC554+FD554)&gt;=$B$2*'SFV+BESS'!$I$9, $B$2*'SFV+BESS'!$I$9, (FI553+FC554+FD554))</f>
        <v>173.61249999999998</v>
      </c>
      <c r="FJ554" s="110">
        <f t="shared" si="640"/>
        <v>93.140060040291317</v>
      </c>
      <c r="FO554" s="251"/>
      <c r="FP554" s="48">
        <v>22.7083333333333</v>
      </c>
      <c r="FQ554" s="33">
        <f t="shared" si="686"/>
        <v>106.09652002916586</v>
      </c>
      <c r="FR554" s="33">
        <f>Gen_Cons_Horario!B7876</f>
        <v>33.5565</v>
      </c>
      <c r="FS554" s="35">
        <f t="shared" si="651"/>
        <v>72.540020029165859</v>
      </c>
      <c r="FT554" s="116">
        <f>IF(AND(FS554&gt;0,FS554*$B$4+FZ553&lt;=$B$2*'SFV+BESS'!$I$9,FS554&lt;'SFV+BESS'!$I$7), FS554*$B$4, IF(AND(FS554&gt;0,FS554*$B$4+FZ553&gt;$B$2*'SFV+BESS'!$I$9,FS554*$B$4&lt;'SFV+BESS'!$I$7),$B$2*'SFV+BESS'!$I$9-FZ553,IF(AND(FS554&gt;0,FS554*$B$4+FZ553&gt;$B$2*'SFV+BESS'!$I$9,FS554*$B$4&gt;'SFV+BESS'!$I$7,FZ553&lt;$B$2*'SFV+BESS'!$I$9),$B$2*'SFV+BESS'!$I$9-FZ553,IF(AND(FS554&gt;0,FS554*$B$4+FZ553&lt;=$B$2*'SFV+BESS'!$I$9,FS554&gt;'SFV+BESS'!$I$7),'SFV+BESS'!$I$7,0))))</f>
        <v>0</v>
      </c>
      <c r="FU554" s="27">
        <f>IF(AND(FS554&lt;0,FZ553+FS554/$B$5&gt;$H$2,-FS554/'Carga-Descarga Año'!$B$5&lt;'SFV+BESS'!$I$7),FS554/$B$5,IF(AND(FS554&lt;0,FZ553+FS554/$B$5&gt;$H$2,-FS554/'Carga-Descarga Año'!$B$5&gt;'SFV+BESS'!$I$7),-'SFV+BESS'!$I$7,IF(AND(FS554&lt;0,FZ553+FS554/$B$5&lt;$H$2),-MIN('SFV+BESS'!$I$7,FZ553-$H$2),0)))</f>
        <v>0</v>
      </c>
      <c r="FV554" s="33"/>
      <c r="FW554" s="33">
        <f t="shared" si="673"/>
        <v>33.5565</v>
      </c>
      <c r="FX554" s="27">
        <f t="shared" si="641"/>
        <v>0</v>
      </c>
      <c r="FY554" s="27">
        <f t="shared" si="674"/>
        <v>0</v>
      </c>
      <c r="FZ554" s="28">
        <f>IF((FZ553+FT554+FU554)&gt;=$B$2*'SFV+BESS'!$I$9, $B$2*'SFV+BESS'!$I$9, (FZ553+FT554+FU554))</f>
        <v>173.61249999999998</v>
      </c>
      <c r="GA554" s="110">
        <f t="shared" si="642"/>
        <v>72.540020029165859</v>
      </c>
      <c r="GF554" s="251"/>
      <c r="GG554" s="48">
        <v>22.7083333333333</v>
      </c>
      <c r="GH554" s="33">
        <f t="shared" si="687"/>
        <v>108.86347538032331</v>
      </c>
      <c r="GI554" s="33">
        <f>Gen_Cons_Horario!B8596</f>
        <v>10</v>
      </c>
      <c r="GJ554" s="35">
        <f t="shared" si="657"/>
        <v>98.863475380323308</v>
      </c>
      <c r="GK554" s="116">
        <f>IF(AND(GJ554&gt;0,GJ554*$B$4+GQ553&lt;=$B$2*'SFV+BESS'!$I$9,GJ554&lt;'SFV+BESS'!$I$7), GJ554*$B$4, IF(AND(GJ554&gt;0,GJ554*$B$4+GQ553&gt;$B$2*'SFV+BESS'!$I$9,GJ554*$B$4&lt;'SFV+BESS'!$I$7),$B$2*'SFV+BESS'!$I$9-GQ553,IF(AND(GJ554&gt;0,GJ554*$B$4+GQ553&gt;$B$2*'SFV+BESS'!$I$9,GJ554*$B$4&gt;'SFV+BESS'!$I$7,GQ553&lt;$B$2*'SFV+BESS'!$I$9),$B$2*'SFV+BESS'!$I$9-GQ553,IF(AND(GJ554&gt;0,GJ554*$B$4+GQ553&lt;=$B$2*'SFV+BESS'!$I$9,GJ554&gt;'SFV+BESS'!$I$7),'SFV+BESS'!$I$7,0))))</f>
        <v>0</v>
      </c>
      <c r="GL554" s="27">
        <f>IF(AND(GJ554&lt;0,GQ553+GJ554/$B$5&gt;$H$2,-GJ554/'Carga-Descarga Año'!$B$5&lt;'SFV+BESS'!$I$7),GJ554/$B$5,IF(AND(GJ554&lt;0,GQ553+GJ554/$B$5&gt;$H$2,-GJ554/'Carga-Descarga Año'!$B$5&gt;'SFV+BESS'!$I$7),-'SFV+BESS'!$I$7,IF(AND(GJ554&lt;0,GQ553+GJ554/$B$5&lt;$H$2),-MIN('SFV+BESS'!$I$7,GQ553-$H$2),0)))</f>
        <v>0</v>
      </c>
      <c r="GM554" s="33"/>
      <c r="GN554" s="33">
        <f t="shared" si="675"/>
        <v>10</v>
      </c>
      <c r="GO554" s="27">
        <f t="shared" si="643"/>
        <v>0</v>
      </c>
      <c r="GP554" s="27">
        <f t="shared" si="676"/>
        <v>0</v>
      </c>
      <c r="GQ554" s="28">
        <f>IF((GQ553+GK554+GL554)&gt;=$B$2*'SFV+BESS'!$I$9, $B$2*'SFV+BESS'!$I$9, (GQ553+GK554+GL554))</f>
        <v>173.61249999999998</v>
      </c>
      <c r="GR554" s="110">
        <f t="shared" si="644"/>
        <v>98.863475380323308</v>
      </c>
    </row>
    <row r="555" spans="1:200">
      <c r="A555" s="249"/>
      <c r="B555" s="48">
        <v>22.75</v>
      </c>
      <c r="C555" s="38">
        <f t="shared" si="658"/>
        <v>102.86987171993853</v>
      </c>
      <c r="D555" s="2">
        <f>Gen_Cons_Horario!B581</f>
        <v>63.384500000000003</v>
      </c>
      <c r="E555" s="140">
        <f t="shared" si="616"/>
        <v>39.485371719938527</v>
      </c>
      <c r="F555" s="116">
        <f>IF(AND(E555&gt;0,E555*$B$4+L554&lt;=$B$2*'SFV+BESS'!$I$9,E555&lt;'SFV+BESS'!$I$7), E555*$B$4, IF(AND(E555&gt;0,E555*$B$4+L554&gt;$B$2*'SFV+BESS'!$I$9,E555*$B$4&lt;'SFV+BESS'!$I$7),$B$2*'SFV+BESS'!$I$9-L554,IF(AND(E555&gt;0,E555*$B$4+L554&gt;$B$2*'SFV+BESS'!$I$9,E555*$B$4&gt;'SFV+BESS'!$I$7,L554&lt;$B$2*'SFV+BESS'!$I$9),$B$2*'SFV+BESS'!$I$9-L554,IF(AND(E555&gt;0,E555*$B$4+L554&lt;=$B$2*'SFV+BESS'!$I$9,E555&gt;'SFV+BESS'!$I$7),'SFV+BESS'!$I$7,0))))</f>
        <v>37.511103133941596</v>
      </c>
      <c r="G555" s="27">
        <f>IF(AND(E555&lt;0,L554+E555/$B$5&gt;$H$2,-E555/'Carga-Descarga Año'!$B$5&lt;'SFV+BESS'!$I$7),E555/$B$5,IF(AND(E555&lt;0,L554+E555/$B$5&gt;$H$2,-E555/'Carga-Descarga Año'!$B$5&gt;'SFV+BESS'!$I$7),-'SFV+BESS'!$I$7,IF(AND(E555&lt;0,L554+E555/$B$5&lt;$H$2),-MIN('SFV+BESS'!$I$7,L554-$H$2),0)))</f>
        <v>0</v>
      </c>
      <c r="I555" s="38">
        <f t="shared" si="617"/>
        <v>63.384500000000003</v>
      </c>
      <c r="J555" s="27">
        <f t="shared" si="619"/>
        <v>0</v>
      </c>
      <c r="K555" s="27">
        <f t="shared" si="618"/>
        <v>0</v>
      </c>
      <c r="L555" s="28">
        <f>IF((L554+F555+G555)&gt;=$B$2*'SFV+BESS'!$I$9, $B$2*'SFV+BESS'!$I$9, (L554+F555+G555))</f>
        <v>162.34799706105352</v>
      </c>
      <c r="M555" s="110">
        <f t="shared" si="620"/>
        <v>0</v>
      </c>
      <c r="R555" s="251"/>
      <c r="S555" s="48">
        <v>22.75</v>
      </c>
      <c r="T555" s="2">
        <f t="shared" si="677"/>
        <v>103.90307247760497</v>
      </c>
      <c r="U555" s="2">
        <f>Gen_Cons_Horario!B1325</f>
        <v>22.371000000000002</v>
      </c>
      <c r="V555" s="35">
        <f t="shared" si="652"/>
        <v>81.53207247760497</v>
      </c>
      <c r="W555" s="116">
        <f>IF(AND(V555&gt;0,V555*$B$4+AC554&lt;=$B$2*'SFV+BESS'!$I$9,V555&lt;'SFV+BESS'!$I$7), V555*$B$4, IF(AND(V555&gt;0,V555*$B$4+AC554&gt;$B$2*'SFV+BESS'!$I$9,V555*$B$4&lt;'SFV+BESS'!$I$7),$B$2*'SFV+BESS'!$I$9-AC554,IF(AND(V555&gt;0,V555*$B$4+AC554&gt;$B$2*'SFV+BESS'!$I$9,V555*$B$4&gt;'SFV+BESS'!$I$7,AC554&lt;$B$2*'SFV+BESS'!$I$9),$B$2*'SFV+BESS'!$I$9-AC554,IF(AND(V555&gt;0,V555*$B$4+AC554&lt;=$B$2*'SFV+BESS'!$I$9,V555&gt;'SFV+BESS'!$I$7),'SFV+BESS'!$I$7,0))))</f>
        <v>0</v>
      </c>
      <c r="X555" s="27">
        <f>IF(AND(V555&lt;0,AC554+V555/$B$5&gt;$H$2,-V555/'Carga-Descarga Año'!$B$5&lt;'SFV+BESS'!$I$7),V555/$B$5,IF(AND(V555&lt;0,AC554+V555/$B$5&gt;$H$2,-V555/'Carga-Descarga Año'!$B$5&gt;'SFV+BESS'!$I$7),-'SFV+BESS'!$I$7,IF(AND(V555&lt;0,AC554+V555/$B$5&lt;$H$2),-MIN('SFV+BESS'!$I$7,AC554-$H$2),0)))</f>
        <v>0</v>
      </c>
      <c r="Z555" s="33">
        <f t="shared" si="646"/>
        <v>22.371000000000002</v>
      </c>
      <c r="AA555" s="27">
        <f t="shared" si="621"/>
        <v>0</v>
      </c>
      <c r="AB555" s="27">
        <f t="shared" si="645"/>
        <v>0</v>
      </c>
      <c r="AC555" s="28">
        <f>IF((AC554+W555+X555)&gt;=$B$2*'SFV+BESS'!$I$9, $B$2*'SFV+BESS'!$I$9, (AC554+W555+X555))</f>
        <v>173.61249999999998</v>
      </c>
      <c r="AD555" s="110">
        <f t="shared" si="622"/>
        <v>81.53207247760497</v>
      </c>
      <c r="AI555" s="251"/>
      <c r="AJ555" s="48">
        <v>22.75</v>
      </c>
      <c r="AK555" s="52">
        <f t="shared" si="678"/>
        <v>95.435636670569934</v>
      </c>
      <c r="AL555" s="33">
        <f>Gen_Cons_Horario!B1997</f>
        <v>0</v>
      </c>
      <c r="AM555" s="35">
        <f t="shared" si="653"/>
        <v>95.435636670569934</v>
      </c>
      <c r="AN555" s="116">
        <f>IF(AND(AM555&gt;0,AM555*$B$4+AT554&lt;=$B$2*'SFV+BESS'!$I$9,AM555&lt;'SFV+BESS'!$I$7), AM555*$B$4, IF(AND(AM555&gt;0,AM555*$B$4+AT554&gt;$B$2*'SFV+BESS'!$I$9,AM555*$B$4&lt;'SFV+BESS'!$I$7),$B$2*'SFV+BESS'!$I$9-AT554,IF(AND(AM555&gt;0,AM555*$B$4+AT554&gt;$B$2*'SFV+BESS'!$I$9,AM555*$B$4&gt;'SFV+BESS'!$I$7,AT554&lt;$B$2*'SFV+BESS'!$I$9),$B$2*'SFV+BESS'!$I$9-AT554,IF(AND(AM555&gt;0,AM555*$B$4+AT554&lt;=$B$2*'SFV+BESS'!$I$9,AM555&gt;'SFV+BESS'!$I$7),'SFV+BESS'!$I$7,0))))</f>
        <v>0</v>
      </c>
      <c r="AO555" s="27">
        <f>IF(AND(AM555&lt;0,AT554+AM555/$B$5&gt;$H$2,-AM555/'Carga-Descarga Año'!$B$5&lt;'SFV+BESS'!$I$7),AM555/$B$5,IF(AND(AM555&lt;0,AT554+AM555/$B$5&gt;$H$2,-AM555/'Carga-Descarga Año'!$B$5&gt;'SFV+BESS'!$I$7),-'SFV+BESS'!$I$7,IF(AND(AM555&lt;0,AT554+AM555/$B$5&lt;$H$2),-MIN('SFV+BESS'!$I$7,AT554-$H$2),0)))</f>
        <v>0</v>
      </c>
      <c r="AP555" s="33"/>
      <c r="AQ555" s="33">
        <f t="shared" si="659"/>
        <v>0</v>
      </c>
      <c r="AR555" s="27">
        <f t="shared" si="623"/>
        <v>0</v>
      </c>
      <c r="AS555" s="27">
        <f t="shared" si="660"/>
        <v>0</v>
      </c>
      <c r="AT555" s="28">
        <f>IF((AT554+AN555+AO555)&gt;=$B$2*'SFV+BESS'!$I$9, $B$2*'SFV+BESS'!$I$9, (AT554+AN555+AO555))</f>
        <v>173.61249999999998</v>
      </c>
      <c r="AU555" s="110">
        <f t="shared" si="624"/>
        <v>95.435636670569934</v>
      </c>
      <c r="AZ555" s="251"/>
      <c r="BA555" s="48">
        <v>22.75</v>
      </c>
      <c r="BB555" s="33">
        <f t="shared" si="679"/>
        <v>62.728437042746478</v>
      </c>
      <c r="BC555" s="33">
        <f>Gen_Cons_Horario!B2741</f>
        <v>0</v>
      </c>
      <c r="BD555" s="35">
        <f t="shared" si="654"/>
        <v>62.728437042746478</v>
      </c>
      <c r="BE555" s="116">
        <f>IF(AND(BD555&gt;0,BD555*$B$4+BK554&lt;=$B$2*'SFV+BESS'!$I$9,BD555&lt;'SFV+BESS'!$I$7), BD555*$B$4, IF(AND(BD555&gt;0,BD555*$B$4+BK554&gt;$B$2*'SFV+BESS'!$I$9,BD555*$B$4&lt;'SFV+BESS'!$I$7),$B$2*'SFV+BESS'!$I$9-BK554,IF(AND(BD555&gt;0,BD555*$B$4+BK554&gt;$B$2*'SFV+BESS'!$I$9,BD555*$B$4&gt;'SFV+BESS'!$I$7,BK554&lt;$B$2*'SFV+BESS'!$I$9),$B$2*'SFV+BESS'!$I$9-BK554,IF(AND(BD555&gt;0,BD555*$B$4+BK554&lt;=$B$2*'SFV+BESS'!$I$9,BD555&gt;'SFV+BESS'!$I$7),'SFV+BESS'!$I$7,0))))</f>
        <v>0</v>
      </c>
      <c r="BF555" s="27">
        <f>IF(AND(BD555&lt;0,BK554+BD555/$B$5&gt;$H$2,-BD555/'Carga-Descarga Año'!$B$5&lt;'SFV+BESS'!$I$7),BD555/$B$5,IF(AND(BD555&lt;0,BK554+BD555/$B$5&gt;$H$2,-BD555/'Carga-Descarga Año'!$B$5&gt;'SFV+BESS'!$I$7),-'SFV+BESS'!$I$7,IF(AND(BD555&lt;0,BK554+BD555/$B$5&lt;$H$2),-MIN('SFV+BESS'!$I$7,BK554-$H$2),0)))</f>
        <v>0</v>
      </c>
      <c r="BG555" s="33"/>
      <c r="BH555" s="33">
        <f t="shared" si="661"/>
        <v>0</v>
      </c>
      <c r="BI555" s="27">
        <f t="shared" si="625"/>
        <v>0</v>
      </c>
      <c r="BJ555" s="27">
        <f t="shared" si="662"/>
        <v>0</v>
      </c>
      <c r="BK555" s="28">
        <f>IF((BK554+BE555+BF555)&gt;=$B$2*'SFV+BESS'!$I$9, $B$2*'SFV+BESS'!$I$9, (BK554+BE555+BF555))</f>
        <v>173.61249999999998</v>
      </c>
      <c r="BL555" s="110">
        <f t="shared" si="626"/>
        <v>62.728437042746478</v>
      </c>
      <c r="BQ555" s="251"/>
      <c r="BR555" s="48">
        <v>22.75</v>
      </c>
      <c r="BS555" s="33">
        <f t="shared" si="680"/>
        <v>20.952304175200414</v>
      </c>
      <c r="BT555" s="33">
        <f>Gen_Cons_Horario!B3461</f>
        <v>0</v>
      </c>
      <c r="BU555" s="35">
        <f t="shared" si="655"/>
        <v>20.952304175200414</v>
      </c>
      <c r="BV555" s="116">
        <f>IF(AND(BU555&gt;0,BU555*$B$4+CB554&lt;=$B$2*'SFV+BESS'!$I$9,BU555&lt;'SFV+BESS'!$I$7), BU555*$B$4, IF(AND(BU555&gt;0,BU555*$B$4+CB554&gt;$B$2*'SFV+BESS'!$I$9,BU555*$B$4&lt;'SFV+BESS'!$I$7),$B$2*'SFV+BESS'!$I$9-CB554,IF(AND(BU555&gt;0,BU555*$B$4+CB554&gt;$B$2*'SFV+BESS'!$I$9,BU555*$B$4&gt;'SFV+BESS'!$I$7,CB554&lt;$B$2*'SFV+BESS'!$I$9),$B$2*'SFV+BESS'!$I$9-CB554,IF(AND(BU555&gt;0,BU555*$B$4+CB554&lt;=$B$2*'SFV+BESS'!$I$9,BU555&gt;'SFV+BESS'!$I$7),'SFV+BESS'!$I$7,0))))</f>
        <v>0</v>
      </c>
      <c r="BW555" s="27">
        <f>IF(AND(BU555&lt;0,CB554+BU555/$B$5&gt;$H$2,-BU555/'Carga-Descarga Año'!$B$5&lt;'SFV+BESS'!$I$7),BU555/$B$5,IF(AND(BU555&lt;0,CB554+BU555/$B$5&gt;$H$2,-BU555/'Carga-Descarga Año'!$B$5&gt;'SFV+BESS'!$I$7),-'SFV+BESS'!$I$7,IF(AND(BU555&lt;0,CB554+BU555/$B$5&lt;$H$2),-MIN('SFV+BESS'!$I$7,CB554-$H$2),0)))</f>
        <v>0</v>
      </c>
      <c r="BX555" s="33"/>
      <c r="BY555" s="33">
        <f t="shared" si="663"/>
        <v>0</v>
      </c>
      <c r="BZ555" s="27">
        <f t="shared" si="627"/>
        <v>0</v>
      </c>
      <c r="CA555" s="27">
        <f t="shared" si="628"/>
        <v>0</v>
      </c>
      <c r="CB555" s="28">
        <f>IF((CB554+BV555+BW555)&gt;=$B$2*'SFV+BESS'!$I$9, $B$2*'SFV+BESS'!$I$9, (CB554+BV555+BW555))</f>
        <v>173.61249999999998</v>
      </c>
      <c r="CC555" s="110">
        <f t="shared" si="629"/>
        <v>20.952304175200414</v>
      </c>
      <c r="CH555" s="251"/>
      <c r="CI555" s="48">
        <v>22.75</v>
      </c>
      <c r="CJ555" s="33">
        <f t="shared" si="681"/>
        <v>15.237891096566022</v>
      </c>
      <c r="CK555" s="33">
        <f>Gen_Cons_Horario!B4205</f>
        <v>0</v>
      </c>
      <c r="CL555" s="35">
        <f t="shared" si="656"/>
        <v>15.237891096566022</v>
      </c>
      <c r="CM555" s="116">
        <f>IF(AND(CL555&gt;0,CL555*$B$4+CS554&lt;=$B$2*'SFV+BESS'!$I$9,CL555&lt;'SFV+BESS'!$I$7), CL555*$B$4, IF(AND(CL555&gt;0,CL555*$B$4+CS554&gt;$B$2*'SFV+BESS'!$I$9,CL555*$B$4&lt;'SFV+BESS'!$I$7),$B$2*'SFV+BESS'!$I$9-CS554,IF(AND(CL555&gt;0,CL555*$B$4+CS554&gt;$B$2*'SFV+BESS'!$I$9,CL555*$B$4&gt;'SFV+BESS'!$I$7,CS554&lt;$B$2*'SFV+BESS'!$I$9),$B$2*'SFV+BESS'!$I$9-CS554,IF(AND(CL555&gt;0,CL555*$B$4+CS554&lt;=$B$2*'SFV+BESS'!$I$9,CL555&gt;'SFV+BESS'!$I$7),'SFV+BESS'!$I$7,0))))</f>
        <v>0</v>
      </c>
      <c r="CN555" s="27">
        <f>IF(AND(CL555&lt;0,CS554+CL555/$B$5&gt;$H$2,-CL555/'Carga-Descarga Año'!$B$5&lt;'SFV+BESS'!$I$7),CL555/$B$5,IF(AND(CL555&lt;0,CS554+CL555/$B$5&gt;$H$2,-CL555/'Carga-Descarga Año'!$B$5&gt;'SFV+BESS'!$I$7),-'SFV+BESS'!$I$7,IF(AND(CL555&lt;0,CS554+CL555/$B$5&lt;$H$2),-MIN('SFV+BESS'!$I$7,CS554-$H$2),0)))</f>
        <v>0</v>
      </c>
      <c r="CO555" s="33"/>
      <c r="CP555" s="33">
        <f t="shared" si="664"/>
        <v>0</v>
      </c>
      <c r="CQ555" s="27">
        <f t="shared" si="630"/>
        <v>0</v>
      </c>
      <c r="CR555" s="27">
        <f t="shared" si="665"/>
        <v>0</v>
      </c>
      <c r="CS555" s="28">
        <f>IF((CS554+CM555+CN555)&gt;=$B$2*'SFV+BESS'!$I$9, $B$2*'SFV+BESS'!$I$9, (CS554+CM555+CN555))</f>
        <v>173.61249999999998</v>
      </c>
      <c r="CT555" s="110">
        <f t="shared" si="631"/>
        <v>15.237891096566022</v>
      </c>
      <c r="CY555" s="251"/>
      <c r="CZ555" s="48">
        <v>22.75</v>
      </c>
      <c r="DA555" s="33">
        <f t="shared" si="682"/>
        <v>22.399706331116558</v>
      </c>
      <c r="DB555" s="33">
        <f>Gen_Cons_Horario!B4925</f>
        <v>0</v>
      </c>
      <c r="DC555" s="35">
        <f t="shared" si="647"/>
        <v>22.399706331116558</v>
      </c>
      <c r="DD555" s="116">
        <f>IF(AND(DC555&gt;0,DC555*$B$4+DJ554&lt;=$B$2*'SFV+BESS'!$I$9,DC555&lt;'SFV+BESS'!$I$7), DC555*$B$4, IF(AND(DC555&gt;0,DC555*$B$4+DJ554&gt;$B$2*'SFV+BESS'!$I$9,DC555*$B$4&lt;'SFV+BESS'!$I$7),$B$2*'SFV+BESS'!$I$9-DJ554,IF(AND(DC555&gt;0,DC555*$B$4+DJ554&gt;$B$2*'SFV+BESS'!$I$9,DC555*$B$4&gt;'SFV+BESS'!$I$7,DJ554&lt;$B$2*'SFV+BESS'!$I$9),$B$2*'SFV+BESS'!$I$9-DJ554,IF(AND(DC555&gt;0,DC555*$B$4+DJ554&lt;=$B$2*'SFV+BESS'!$I$9,DC555&gt;'SFV+BESS'!$I$7),'SFV+BESS'!$I$7,0))))</f>
        <v>0</v>
      </c>
      <c r="DE555" s="27">
        <f>IF(AND(DC555&lt;0,DJ554+DC555/$B$5&gt;$H$2,-DC555/'Carga-Descarga Año'!$B$5&lt;'SFV+BESS'!$I$7),DC555/$B$5,IF(AND(DC555&lt;0,DJ554+DC555/$B$5&gt;$H$2,-DC555/'Carga-Descarga Año'!$B$5&gt;'SFV+BESS'!$I$7),-'SFV+BESS'!$I$7,IF(AND(DC555&lt;0,DJ554+DC555/$B$5&lt;$H$2),-MIN('SFV+BESS'!$I$7,DJ554-$H$2),0)))</f>
        <v>0</v>
      </c>
      <c r="DF555" s="33"/>
      <c r="DG555" s="33">
        <f t="shared" si="666"/>
        <v>0</v>
      </c>
      <c r="DH555" s="27">
        <f t="shared" si="632"/>
        <v>0</v>
      </c>
      <c r="DI555" s="27">
        <f t="shared" si="633"/>
        <v>0</v>
      </c>
      <c r="DJ555" s="28">
        <f>IF((DJ554+DD555+DE555)&gt;=$B$2*'SFV+BESS'!$I$9, $B$2*'SFV+BESS'!$I$9, (DJ554+DD555+DE555))</f>
        <v>173.61249999999998</v>
      </c>
      <c r="DK555" s="110">
        <f t="shared" si="634"/>
        <v>22.399706331116558</v>
      </c>
      <c r="DP555" s="251"/>
      <c r="DQ555" s="48">
        <v>22.75</v>
      </c>
      <c r="DR555" s="33">
        <f t="shared" si="683"/>
        <v>43.502380946179692</v>
      </c>
      <c r="DS555" s="33">
        <f>Gen_Cons_Horario!B5669</f>
        <v>0</v>
      </c>
      <c r="DT555" s="35">
        <f t="shared" si="648"/>
        <v>43.502380946179692</v>
      </c>
      <c r="DU555" s="116">
        <f>IF(AND(DT555&gt;0,DT555*$B$4+EA554&lt;=$B$2*'SFV+BESS'!$I$9,DT555&lt;'SFV+BESS'!$I$7), DT555*$B$4, IF(AND(DT555&gt;0,DT555*$B$4+EA554&gt;$B$2*'SFV+BESS'!$I$9,DT555*$B$4&lt;'SFV+BESS'!$I$7),$B$2*'SFV+BESS'!$I$9-EA554,IF(AND(DT555&gt;0,DT555*$B$4+EA554&gt;$B$2*'SFV+BESS'!$I$9,DT555*$B$4&gt;'SFV+BESS'!$I$7,EA554&lt;$B$2*'SFV+BESS'!$I$9),$B$2*'SFV+BESS'!$I$9-EA554,IF(AND(DT555&gt;0,DT555*$B$4+EA554&lt;=$B$2*'SFV+BESS'!$I$9,DT555&gt;'SFV+BESS'!$I$7),'SFV+BESS'!$I$7,0))))</f>
        <v>0</v>
      </c>
      <c r="DV555" s="27">
        <f>IF(AND(DT555&lt;0,EA554+DT555/$B$5&gt;$H$2,-DT555/'Carga-Descarga Año'!$B$5&lt;'SFV+BESS'!$I$7),DT555/$B$5,IF(AND(DT555&lt;0,EA554+DT555/$B$5&gt;$H$2,-DT555/'Carga-Descarga Año'!$B$5&gt;'SFV+BESS'!$I$7),-'SFV+BESS'!$I$7,IF(AND(DT555&lt;0,EA554+DT555/$B$5&lt;$H$2),-MIN('SFV+BESS'!$I$7,EA554-$H$2),0)))</f>
        <v>0</v>
      </c>
      <c r="DW555" s="33"/>
      <c r="DX555" s="33">
        <f t="shared" si="667"/>
        <v>0</v>
      </c>
      <c r="DY555" s="27">
        <f t="shared" si="635"/>
        <v>0</v>
      </c>
      <c r="DZ555" s="27">
        <f t="shared" si="668"/>
        <v>0</v>
      </c>
      <c r="EA555" s="28">
        <f>IF((EA554+DU555+DV555)&gt;=$B$2*'SFV+BESS'!$I$9, $B$2*'SFV+BESS'!$I$9, (EA554+DU555+DV555))</f>
        <v>173.61249999999998</v>
      </c>
      <c r="EB555" s="110">
        <f t="shared" si="636"/>
        <v>43.502380946179692</v>
      </c>
      <c r="EG555" s="251"/>
      <c r="EH555" s="48">
        <v>22.75</v>
      </c>
      <c r="EI555" s="33">
        <f t="shared" si="684"/>
        <v>59.658968947324041</v>
      </c>
      <c r="EJ555" s="33">
        <f>Gen_Cons_Horario!B6413</f>
        <v>0</v>
      </c>
      <c r="EK555" s="35">
        <f t="shared" si="649"/>
        <v>59.658968947324041</v>
      </c>
      <c r="EL555" s="116">
        <f>IF(AND(EK555&gt;0,EK555*$B$4+ER554&lt;=$B$2*'SFV+BESS'!$I$9,EK555&lt;'SFV+BESS'!$I$7), EK555*$B$4, IF(AND(EK555&gt;0,EK555*$B$4+ER554&gt;$B$2*'SFV+BESS'!$I$9,EK555*$B$4&lt;'SFV+BESS'!$I$7),$B$2*'SFV+BESS'!$I$9-ER554,IF(AND(EK555&gt;0,EK555*$B$4+ER554&gt;$B$2*'SFV+BESS'!$I$9,EK555*$B$4&gt;'SFV+BESS'!$I$7,ER554&lt;$B$2*'SFV+BESS'!$I$9),$B$2*'SFV+BESS'!$I$9-ER554,IF(AND(EK555&gt;0,EK555*$B$4+ER554&lt;=$B$2*'SFV+BESS'!$I$9,EK555&gt;'SFV+BESS'!$I$7),'SFV+BESS'!$I$7,0))))</f>
        <v>0</v>
      </c>
      <c r="EM555" s="27">
        <f>IF(AND(EK555&lt;0,ER554+EK555/$B$5&gt;$H$2,-EK555/'Carga-Descarga Año'!$B$5&lt;'SFV+BESS'!$I$7),EK555/$B$5,IF(AND(EK555&lt;0,ER554+EK555/$B$5&gt;$H$2,-EK555/'Carga-Descarga Año'!$B$5&gt;'SFV+BESS'!$I$7),-'SFV+BESS'!$I$7,IF(AND(EK555&lt;0,ER554+EK555/$B$5&lt;$H$2),-MIN('SFV+BESS'!$I$7,ER554-$H$2),0)))</f>
        <v>0</v>
      </c>
      <c r="EN555" s="33"/>
      <c r="EO555" s="33">
        <f t="shared" si="669"/>
        <v>0</v>
      </c>
      <c r="EP555" s="27">
        <f t="shared" si="637"/>
        <v>0</v>
      </c>
      <c r="EQ555" s="27">
        <f t="shared" si="670"/>
        <v>0</v>
      </c>
      <c r="ER555" s="28">
        <f>IF((ER554+EL555+EM555)&gt;=$B$2*'SFV+BESS'!$I$9, $B$2*'SFV+BESS'!$I$9, (ER554+EL555+EM555))</f>
        <v>173.61249999999998</v>
      </c>
      <c r="ES555" s="110">
        <f t="shared" si="638"/>
        <v>59.658968947324041</v>
      </c>
      <c r="EX555" s="251"/>
      <c r="EY555" s="48">
        <v>22.75</v>
      </c>
      <c r="EZ555" s="33">
        <f t="shared" si="685"/>
        <v>74.053982163182425</v>
      </c>
      <c r="FA555" s="33">
        <f>Gen_Cons_Horario!B7133</f>
        <v>0</v>
      </c>
      <c r="FB555" s="35">
        <f t="shared" si="650"/>
        <v>74.053982163182425</v>
      </c>
      <c r="FC555" s="116">
        <f>IF(AND(FB555&gt;0,FB555*$B$4+FI554&lt;=$B$2*'SFV+BESS'!$I$9,FB555&lt;'SFV+BESS'!$I$7), FB555*$B$4, IF(AND(FB555&gt;0,FB555*$B$4+FI554&gt;$B$2*'SFV+BESS'!$I$9,FB555*$B$4&lt;'SFV+BESS'!$I$7),$B$2*'SFV+BESS'!$I$9-FI554,IF(AND(FB555&gt;0,FB555*$B$4+FI554&gt;$B$2*'SFV+BESS'!$I$9,FB555*$B$4&gt;'SFV+BESS'!$I$7,FI554&lt;$B$2*'SFV+BESS'!$I$9),$B$2*'SFV+BESS'!$I$9-FI554,IF(AND(FB555&gt;0,FB555*$B$4+FI554&lt;=$B$2*'SFV+BESS'!$I$9,FB555&gt;'SFV+BESS'!$I$7),'SFV+BESS'!$I$7,0))))</f>
        <v>0</v>
      </c>
      <c r="FD555" s="27">
        <f>IF(AND(FB555&lt;0,FI554+FB555/$B$5&gt;$H$2,-FB555/'Carga-Descarga Año'!$B$5&lt;'SFV+BESS'!$I$7),FB555/$B$5,IF(AND(FB555&lt;0,FI554+FB555/$B$5&gt;$H$2,-FB555/'Carga-Descarga Año'!$B$5&gt;'SFV+BESS'!$I$7),-'SFV+BESS'!$I$7,IF(AND(FB555&lt;0,FI554+FB555/$B$5&lt;$H$2),-MIN('SFV+BESS'!$I$7,FI554-$H$2),0)))</f>
        <v>0</v>
      </c>
      <c r="FE555" s="33"/>
      <c r="FF555" s="33">
        <f t="shared" si="671"/>
        <v>0</v>
      </c>
      <c r="FG555" s="27">
        <f t="shared" si="639"/>
        <v>0</v>
      </c>
      <c r="FH555" s="27">
        <f t="shared" si="672"/>
        <v>0</v>
      </c>
      <c r="FI555" s="28">
        <f>IF((FI554+FC555+FD555)&gt;=$B$2*'SFV+BESS'!$I$9, $B$2*'SFV+BESS'!$I$9, (FI554+FC555+FD555))</f>
        <v>173.61249999999998</v>
      </c>
      <c r="FJ555" s="110">
        <f t="shared" si="640"/>
        <v>74.053982163182425</v>
      </c>
      <c r="FO555" s="251"/>
      <c r="FP555" s="48">
        <v>22.75</v>
      </c>
      <c r="FQ555" s="33">
        <f t="shared" si="686"/>
        <v>90.474946527938982</v>
      </c>
      <c r="FR555" s="33">
        <f>Gen_Cons_Horario!B7877</f>
        <v>0</v>
      </c>
      <c r="FS555" s="35">
        <f t="shared" si="651"/>
        <v>90.474946527938982</v>
      </c>
      <c r="FT555" s="116">
        <f>IF(AND(FS555&gt;0,FS555*$B$4+FZ554&lt;=$B$2*'SFV+BESS'!$I$9,FS555&lt;'SFV+BESS'!$I$7), FS555*$B$4, IF(AND(FS555&gt;0,FS555*$B$4+FZ554&gt;$B$2*'SFV+BESS'!$I$9,FS555*$B$4&lt;'SFV+BESS'!$I$7),$B$2*'SFV+BESS'!$I$9-FZ554,IF(AND(FS555&gt;0,FS555*$B$4+FZ554&gt;$B$2*'SFV+BESS'!$I$9,FS555*$B$4&gt;'SFV+BESS'!$I$7,FZ554&lt;$B$2*'SFV+BESS'!$I$9),$B$2*'SFV+BESS'!$I$9-FZ554,IF(AND(FS555&gt;0,FS555*$B$4+FZ554&lt;=$B$2*'SFV+BESS'!$I$9,FS555&gt;'SFV+BESS'!$I$7),'SFV+BESS'!$I$7,0))))</f>
        <v>0</v>
      </c>
      <c r="FU555" s="27">
        <f>IF(AND(FS555&lt;0,FZ554+FS555/$B$5&gt;$H$2,-FS555/'Carga-Descarga Año'!$B$5&lt;'SFV+BESS'!$I$7),FS555/$B$5,IF(AND(FS555&lt;0,FZ554+FS555/$B$5&gt;$H$2,-FS555/'Carga-Descarga Año'!$B$5&gt;'SFV+BESS'!$I$7),-'SFV+BESS'!$I$7,IF(AND(FS555&lt;0,FZ554+FS555/$B$5&lt;$H$2),-MIN('SFV+BESS'!$I$7,FZ554-$H$2),0)))</f>
        <v>0</v>
      </c>
      <c r="FV555" s="33"/>
      <c r="FW555" s="33">
        <f t="shared" si="673"/>
        <v>0</v>
      </c>
      <c r="FX555" s="27">
        <f t="shared" si="641"/>
        <v>0</v>
      </c>
      <c r="FY555" s="27">
        <f t="shared" si="674"/>
        <v>0</v>
      </c>
      <c r="FZ555" s="28">
        <f>IF((FZ554+FT555+FU555)&gt;=$B$2*'SFV+BESS'!$I$9, $B$2*'SFV+BESS'!$I$9, (FZ554+FT555+FU555))</f>
        <v>173.61249999999998</v>
      </c>
      <c r="GA555" s="110">
        <f t="shared" si="642"/>
        <v>90.474946527938982</v>
      </c>
      <c r="GF555" s="251"/>
      <c r="GG555" s="48">
        <v>22.75</v>
      </c>
      <c r="GH555" s="33">
        <f t="shared" si="687"/>
        <v>95.072145615161062</v>
      </c>
      <c r="GI555" s="33">
        <f>Gen_Cons_Horario!B8597</f>
        <v>10</v>
      </c>
      <c r="GJ555" s="35">
        <f t="shared" si="657"/>
        <v>85.072145615161062</v>
      </c>
      <c r="GK555" s="116">
        <f>IF(AND(GJ555&gt;0,GJ555*$B$4+GQ554&lt;=$B$2*'SFV+BESS'!$I$9,GJ555&lt;'SFV+BESS'!$I$7), GJ555*$B$4, IF(AND(GJ555&gt;0,GJ555*$B$4+GQ554&gt;$B$2*'SFV+BESS'!$I$9,GJ555*$B$4&lt;'SFV+BESS'!$I$7),$B$2*'SFV+BESS'!$I$9-GQ554,IF(AND(GJ555&gt;0,GJ555*$B$4+GQ554&gt;$B$2*'SFV+BESS'!$I$9,GJ555*$B$4&gt;'SFV+BESS'!$I$7,GQ554&lt;$B$2*'SFV+BESS'!$I$9),$B$2*'SFV+BESS'!$I$9-GQ554,IF(AND(GJ555&gt;0,GJ555*$B$4+GQ554&lt;=$B$2*'SFV+BESS'!$I$9,GJ555&gt;'SFV+BESS'!$I$7),'SFV+BESS'!$I$7,0))))</f>
        <v>0</v>
      </c>
      <c r="GL555" s="27">
        <f>IF(AND(GJ555&lt;0,GQ554+GJ555/$B$5&gt;$H$2,-GJ555/'Carga-Descarga Año'!$B$5&lt;'SFV+BESS'!$I$7),GJ555/$B$5,IF(AND(GJ555&lt;0,GQ554+GJ555/$B$5&gt;$H$2,-GJ555/'Carga-Descarga Año'!$B$5&gt;'SFV+BESS'!$I$7),-'SFV+BESS'!$I$7,IF(AND(GJ555&lt;0,GQ554+GJ555/$B$5&lt;$H$2),-MIN('SFV+BESS'!$I$7,GQ554-$H$2),0)))</f>
        <v>0</v>
      </c>
      <c r="GM555" s="33"/>
      <c r="GN555" s="33">
        <f t="shared" si="675"/>
        <v>10</v>
      </c>
      <c r="GO555" s="27">
        <f t="shared" si="643"/>
        <v>0</v>
      </c>
      <c r="GP555" s="27">
        <f t="shared" si="676"/>
        <v>0</v>
      </c>
      <c r="GQ555" s="28">
        <f>IF((GQ554+GK555+GL555)&gt;=$B$2*'SFV+BESS'!$I$9, $B$2*'SFV+BESS'!$I$9, (GQ554+GK555+GL555))</f>
        <v>173.61249999999998</v>
      </c>
      <c r="GR555" s="110">
        <f t="shared" si="644"/>
        <v>85.072145615161062</v>
      </c>
    </row>
    <row r="556" spans="1:200">
      <c r="A556" s="249"/>
      <c r="B556" s="48">
        <v>22.7916666666667</v>
      </c>
      <c r="C556" s="38">
        <f t="shared" si="658"/>
        <v>79.925483788312661</v>
      </c>
      <c r="D556" s="2">
        <f>Gen_Cons_Horario!B582</f>
        <v>63.384500000000003</v>
      </c>
      <c r="E556" s="140">
        <f t="shared" si="616"/>
        <v>16.540983788312658</v>
      </c>
      <c r="F556" s="116">
        <f>IF(AND(E556&gt;0,E556*$B$4+L555&lt;=$B$2*'SFV+BESS'!$I$9,E556&lt;'SFV+BESS'!$I$7), E556*$B$4, IF(AND(E556&gt;0,E556*$B$4+L555&gt;$B$2*'SFV+BESS'!$I$9,E556*$B$4&lt;'SFV+BESS'!$I$7),$B$2*'SFV+BESS'!$I$9-L555,IF(AND(E556&gt;0,E556*$B$4+L555&gt;$B$2*'SFV+BESS'!$I$9,E556*$B$4&gt;'SFV+BESS'!$I$7,L555&lt;$B$2*'SFV+BESS'!$I$9),$B$2*'SFV+BESS'!$I$9-L555,IF(AND(E556&gt;0,E556*$B$4+L555&lt;=$B$2*'SFV+BESS'!$I$9,E556&gt;'SFV+BESS'!$I$7),'SFV+BESS'!$I$7,0))))</f>
        <v>11.264502938946464</v>
      </c>
      <c r="G556" s="27">
        <f>IF(AND(E556&lt;0,L555+E556/$B$5&gt;$H$2,-E556/'Carga-Descarga Año'!$B$5&lt;'SFV+BESS'!$I$7),E556/$B$5,IF(AND(E556&lt;0,L555+E556/$B$5&gt;$H$2,-E556/'Carga-Descarga Año'!$B$5&gt;'SFV+BESS'!$I$7),-'SFV+BESS'!$I$7,IF(AND(E556&lt;0,L555+E556/$B$5&lt;$H$2),-MIN('SFV+BESS'!$I$7,L555-$H$2),0)))</f>
        <v>0</v>
      </c>
      <c r="I556" s="38">
        <f t="shared" si="617"/>
        <v>63.384500000000003</v>
      </c>
      <c r="J556" s="27">
        <f t="shared" si="619"/>
        <v>0</v>
      </c>
      <c r="K556" s="27">
        <f t="shared" si="618"/>
        <v>0</v>
      </c>
      <c r="L556" s="28">
        <f>IF((L555+F556+G556)&gt;=$B$2*'SFV+BESS'!$I$9, $B$2*'SFV+BESS'!$I$9, (L555+F556+G556))</f>
        <v>173.61249999999998</v>
      </c>
      <c r="M556" s="110">
        <f t="shared" si="620"/>
        <v>4.6836122736321695</v>
      </c>
      <c r="R556" s="251"/>
      <c r="S556" s="48">
        <v>22.7916666666667</v>
      </c>
      <c r="T556" s="2">
        <f t="shared" si="677"/>
        <v>73.959352377759757</v>
      </c>
      <c r="U556" s="2">
        <f>Gen_Cons_Horario!B1326</f>
        <v>22.371000000000002</v>
      </c>
      <c r="V556" s="35">
        <f t="shared" si="652"/>
        <v>51.588352377759755</v>
      </c>
      <c r="W556" s="116">
        <f>IF(AND(V556&gt;0,V556*$B$4+AC555&lt;=$B$2*'SFV+BESS'!$I$9,V556&lt;'SFV+BESS'!$I$7), V556*$B$4, IF(AND(V556&gt;0,V556*$B$4+AC555&gt;$B$2*'SFV+BESS'!$I$9,V556*$B$4&lt;'SFV+BESS'!$I$7),$B$2*'SFV+BESS'!$I$9-AC555,IF(AND(V556&gt;0,V556*$B$4+AC555&gt;$B$2*'SFV+BESS'!$I$9,V556*$B$4&gt;'SFV+BESS'!$I$7,AC555&lt;$B$2*'SFV+BESS'!$I$9),$B$2*'SFV+BESS'!$I$9-AC555,IF(AND(V556&gt;0,V556*$B$4+AC555&lt;=$B$2*'SFV+BESS'!$I$9,V556&gt;'SFV+BESS'!$I$7),'SFV+BESS'!$I$7,0))))</f>
        <v>0</v>
      </c>
      <c r="X556" s="27">
        <f>IF(AND(V556&lt;0,AC555+V556/$B$5&gt;$H$2,-V556/'Carga-Descarga Año'!$B$5&lt;'SFV+BESS'!$I$7),V556/$B$5,IF(AND(V556&lt;0,AC555+V556/$B$5&gt;$H$2,-V556/'Carga-Descarga Año'!$B$5&gt;'SFV+BESS'!$I$7),-'SFV+BESS'!$I$7,IF(AND(V556&lt;0,AC555+V556/$B$5&lt;$H$2),-MIN('SFV+BESS'!$I$7,AC555-$H$2),0)))</f>
        <v>0</v>
      </c>
      <c r="Z556" s="33">
        <f t="shared" si="646"/>
        <v>22.371000000000002</v>
      </c>
      <c r="AA556" s="27">
        <f t="shared" si="621"/>
        <v>0</v>
      </c>
      <c r="AB556" s="27">
        <f t="shared" si="645"/>
        <v>0</v>
      </c>
      <c r="AC556" s="28">
        <f>IF((AC555+W556+X556)&gt;=$B$2*'SFV+BESS'!$I$9, $B$2*'SFV+BESS'!$I$9, (AC555+W556+X556))</f>
        <v>173.61249999999998</v>
      </c>
      <c r="AD556" s="110">
        <f t="shared" si="622"/>
        <v>51.588352377759755</v>
      </c>
      <c r="AI556" s="251"/>
      <c r="AJ556" s="48">
        <v>22.7916666666667</v>
      </c>
      <c r="AK556" s="52">
        <f t="shared" si="678"/>
        <v>36.25870067053912</v>
      </c>
      <c r="AL556" s="33">
        <f>Gen_Cons_Horario!B1998</f>
        <v>0</v>
      </c>
      <c r="AM556" s="35">
        <f t="shared" si="653"/>
        <v>36.25870067053912</v>
      </c>
      <c r="AN556" s="116">
        <f>IF(AND(AM556&gt;0,AM556*$B$4+AT555&lt;=$B$2*'SFV+BESS'!$I$9,AM556&lt;'SFV+BESS'!$I$7), AM556*$B$4, IF(AND(AM556&gt;0,AM556*$B$4+AT555&gt;$B$2*'SFV+BESS'!$I$9,AM556*$B$4&lt;'SFV+BESS'!$I$7),$B$2*'SFV+BESS'!$I$9-AT555,IF(AND(AM556&gt;0,AM556*$B$4+AT555&gt;$B$2*'SFV+BESS'!$I$9,AM556*$B$4&gt;'SFV+BESS'!$I$7,AT555&lt;$B$2*'SFV+BESS'!$I$9),$B$2*'SFV+BESS'!$I$9-AT555,IF(AND(AM556&gt;0,AM556*$B$4+AT555&lt;=$B$2*'SFV+BESS'!$I$9,AM556&gt;'SFV+BESS'!$I$7),'SFV+BESS'!$I$7,0))))</f>
        <v>0</v>
      </c>
      <c r="AO556" s="27">
        <f>IF(AND(AM556&lt;0,AT555+AM556/$B$5&gt;$H$2,-AM556/'Carga-Descarga Año'!$B$5&lt;'SFV+BESS'!$I$7),AM556/$B$5,IF(AND(AM556&lt;0,AT555+AM556/$B$5&gt;$H$2,-AM556/'Carga-Descarga Año'!$B$5&gt;'SFV+BESS'!$I$7),-'SFV+BESS'!$I$7,IF(AND(AM556&lt;0,AT555+AM556/$B$5&lt;$H$2),-MIN('SFV+BESS'!$I$7,AT555-$H$2),0)))</f>
        <v>0</v>
      </c>
      <c r="AP556" s="33"/>
      <c r="AQ556" s="33">
        <f t="shared" si="659"/>
        <v>0</v>
      </c>
      <c r="AR556" s="27">
        <f t="shared" si="623"/>
        <v>0</v>
      </c>
      <c r="AS556" s="27">
        <f t="shared" si="660"/>
        <v>0</v>
      </c>
      <c r="AT556" s="28">
        <f>IF((AT555+AN556+AO556)&gt;=$B$2*'SFV+BESS'!$I$9, $B$2*'SFV+BESS'!$I$9, (AT555+AN556+AO556))</f>
        <v>173.61249999999998</v>
      </c>
      <c r="AU556" s="110">
        <f t="shared" si="624"/>
        <v>36.25870067053912</v>
      </c>
      <c r="AZ556" s="251"/>
      <c r="BA556" s="48">
        <v>22.7916666666667</v>
      </c>
      <c r="BB556" s="33">
        <f t="shared" si="679"/>
        <v>0.19541569172195167</v>
      </c>
      <c r="BC556" s="33">
        <f>Gen_Cons_Horario!B2742</f>
        <v>0</v>
      </c>
      <c r="BD556" s="35">
        <f t="shared" si="654"/>
        <v>0.19541569172195167</v>
      </c>
      <c r="BE556" s="116">
        <f>IF(AND(BD556&gt;0,BD556*$B$4+BK555&lt;=$B$2*'SFV+BESS'!$I$9,BD556&lt;'SFV+BESS'!$I$7), BD556*$B$4, IF(AND(BD556&gt;0,BD556*$B$4+BK555&gt;$B$2*'SFV+BESS'!$I$9,BD556*$B$4&lt;'SFV+BESS'!$I$7),$B$2*'SFV+BESS'!$I$9-BK555,IF(AND(BD556&gt;0,BD556*$B$4+BK555&gt;$B$2*'SFV+BESS'!$I$9,BD556*$B$4&gt;'SFV+BESS'!$I$7,BK555&lt;$B$2*'SFV+BESS'!$I$9),$B$2*'SFV+BESS'!$I$9-BK555,IF(AND(BD556&gt;0,BD556*$B$4+BK555&lt;=$B$2*'SFV+BESS'!$I$9,BD556&gt;'SFV+BESS'!$I$7),'SFV+BESS'!$I$7,0))))</f>
        <v>0</v>
      </c>
      <c r="BF556" s="27">
        <f>IF(AND(BD556&lt;0,BK555+BD556/$B$5&gt;$H$2,-BD556/'Carga-Descarga Año'!$B$5&lt;'SFV+BESS'!$I$7),BD556/$B$5,IF(AND(BD556&lt;0,BK555+BD556/$B$5&gt;$H$2,-BD556/'Carga-Descarga Año'!$B$5&gt;'SFV+BESS'!$I$7),-'SFV+BESS'!$I$7,IF(AND(BD556&lt;0,BK555+BD556/$B$5&lt;$H$2),-MIN('SFV+BESS'!$I$7,BK555-$H$2),0)))</f>
        <v>0</v>
      </c>
      <c r="BG556" s="33"/>
      <c r="BH556" s="33">
        <f t="shared" si="661"/>
        <v>0</v>
      </c>
      <c r="BI556" s="27">
        <f t="shared" si="625"/>
        <v>0</v>
      </c>
      <c r="BJ556" s="27">
        <f t="shared" si="662"/>
        <v>0</v>
      </c>
      <c r="BK556" s="28">
        <f>IF((BK555+BE556+BF556)&gt;=$B$2*'SFV+BESS'!$I$9, $B$2*'SFV+BESS'!$I$9, (BK555+BE556+BF556))</f>
        <v>173.61249999999998</v>
      </c>
      <c r="BL556" s="110">
        <f t="shared" si="626"/>
        <v>0.19541569172195167</v>
      </c>
      <c r="BQ556" s="251"/>
      <c r="BR556" s="48">
        <v>22.7916666666667</v>
      </c>
      <c r="BS556" s="33">
        <f t="shared" si="680"/>
        <v>0</v>
      </c>
      <c r="BT556" s="33">
        <f>Gen_Cons_Horario!B3462</f>
        <v>0</v>
      </c>
      <c r="BU556" s="35">
        <f t="shared" si="655"/>
        <v>0</v>
      </c>
      <c r="BV556" s="116">
        <f>IF(AND(BU556&gt;0,BU556*$B$4+CB555&lt;=$B$2*'SFV+BESS'!$I$9,BU556&lt;'SFV+BESS'!$I$7), BU556*$B$4, IF(AND(BU556&gt;0,BU556*$B$4+CB555&gt;$B$2*'SFV+BESS'!$I$9,BU556*$B$4&lt;'SFV+BESS'!$I$7),$B$2*'SFV+BESS'!$I$9-CB555,IF(AND(BU556&gt;0,BU556*$B$4+CB555&gt;$B$2*'SFV+BESS'!$I$9,BU556*$B$4&gt;'SFV+BESS'!$I$7,CB555&lt;$B$2*'SFV+BESS'!$I$9),$B$2*'SFV+BESS'!$I$9-CB555,IF(AND(BU556&gt;0,BU556*$B$4+CB555&lt;=$B$2*'SFV+BESS'!$I$9,BU556&gt;'SFV+BESS'!$I$7),'SFV+BESS'!$I$7,0))))</f>
        <v>0</v>
      </c>
      <c r="BW556" s="27">
        <f>IF(AND(BU556&lt;0,CB555+BU556/$B$5&gt;$H$2,-BU556/'Carga-Descarga Año'!$B$5&lt;'SFV+BESS'!$I$7),BU556/$B$5,IF(AND(BU556&lt;0,CB555+BU556/$B$5&gt;$H$2,-BU556/'Carga-Descarga Año'!$B$5&gt;'SFV+BESS'!$I$7),-'SFV+BESS'!$I$7,IF(AND(BU556&lt;0,CB555+BU556/$B$5&lt;$H$2),-MIN('SFV+BESS'!$I$7,CB555-$H$2),0)))</f>
        <v>0</v>
      </c>
      <c r="BX556" s="33"/>
      <c r="BY556" s="33">
        <f t="shared" si="663"/>
        <v>0</v>
      </c>
      <c r="BZ556" s="27">
        <f t="shared" si="627"/>
        <v>0</v>
      </c>
      <c r="CA556" s="27">
        <f t="shared" si="628"/>
        <v>0</v>
      </c>
      <c r="CB556" s="28">
        <f>IF((CB555+BV556+BW556)&gt;=$B$2*'SFV+BESS'!$I$9, $B$2*'SFV+BESS'!$I$9, (CB555+BV556+BW556))</f>
        <v>173.61249999999998</v>
      </c>
      <c r="CC556" s="110">
        <f t="shared" si="629"/>
        <v>0</v>
      </c>
      <c r="CH556" s="251"/>
      <c r="CI556" s="48">
        <v>22.7916666666667</v>
      </c>
      <c r="CJ556" s="33">
        <f t="shared" si="681"/>
        <v>0</v>
      </c>
      <c r="CK556" s="33">
        <f>Gen_Cons_Horario!B4206</f>
        <v>0</v>
      </c>
      <c r="CL556" s="35">
        <f t="shared" si="656"/>
        <v>0</v>
      </c>
      <c r="CM556" s="116">
        <f>IF(AND(CL556&gt;0,CL556*$B$4+CS555&lt;=$B$2*'SFV+BESS'!$I$9,CL556&lt;'SFV+BESS'!$I$7), CL556*$B$4, IF(AND(CL556&gt;0,CL556*$B$4+CS555&gt;$B$2*'SFV+BESS'!$I$9,CL556*$B$4&lt;'SFV+BESS'!$I$7),$B$2*'SFV+BESS'!$I$9-CS555,IF(AND(CL556&gt;0,CL556*$B$4+CS555&gt;$B$2*'SFV+BESS'!$I$9,CL556*$B$4&gt;'SFV+BESS'!$I$7,CS555&lt;$B$2*'SFV+BESS'!$I$9),$B$2*'SFV+BESS'!$I$9-CS555,IF(AND(CL556&gt;0,CL556*$B$4+CS555&lt;=$B$2*'SFV+BESS'!$I$9,CL556&gt;'SFV+BESS'!$I$7),'SFV+BESS'!$I$7,0))))</f>
        <v>0</v>
      </c>
      <c r="CN556" s="27">
        <f>IF(AND(CL556&lt;0,CS555+CL556/$B$5&gt;$H$2,-CL556/'Carga-Descarga Año'!$B$5&lt;'SFV+BESS'!$I$7),CL556/$B$5,IF(AND(CL556&lt;0,CS555+CL556/$B$5&gt;$H$2,-CL556/'Carga-Descarga Año'!$B$5&gt;'SFV+BESS'!$I$7),-'SFV+BESS'!$I$7,IF(AND(CL556&lt;0,CS555+CL556/$B$5&lt;$H$2),-MIN('SFV+BESS'!$I$7,CS555-$H$2),0)))</f>
        <v>0</v>
      </c>
      <c r="CO556" s="33"/>
      <c r="CP556" s="33">
        <f t="shared" si="664"/>
        <v>0</v>
      </c>
      <c r="CQ556" s="27">
        <f t="shared" si="630"/>
        <v>0</v>
      </c>
      <c r="CR556" s="27">
        <f t="shared" si="665"/>
        <v>0</v>
      </c>
      <c r="CS556" s="28">
        <f>IF((CS555+CM556+CN556)&gt;=$B$2*'SFV+BESS'!$I$9, $B$2*'SFV+BESS'!$I$9, (CS555+CM556+CN556))</f>
        <v>173.61249999999998</v>
      </c>
      <c r="CT556" s="110">
        <f t="shared" si="631"/>
        <v>0</v>
      </c>
      <c r="CY556" s="251"/>
      <c r="CZ556" s="48">
        <v>22.7916666666667</v>
      </c>
      <c r="DA556" s="33">
        <f t="shared" si="682"/>
        <v>0</v>
      </c>
      <c r="DB556" s="33">
        <f>Gen_Cons_Horario!B4926</f>
        <v>0</v>
      </c>
      <c r="DC556" s="35">
        <f t="shared" si="647"/>
        <v>0</v>
      </c>
      <c r="DD556" s="116">
        <f>IF(AND(DC556&gt;0,DC556*$B$4+DJ555&lt;=$B$2*'SFV+BESS'!$I$9,DC556&lt;'SFV+BESS'!$I$7), DC556*$B$4, IF(AND(DC556&gt;0,DC556*$B$4+DJ555&gt;$B$2*'SFV+BESS'!$I$9,DC556*$B$4&lt;'SFV+BESS'!$I$7),$B$2*'SFV+BESS'!$I$9-DJ555,IF(AND(DC556&gt;0,DC556*$B$4+DJ555&gt;$B$2*'SFV+BESS'!$I$9,DC556*$B$4&gt;'SFV+BESS'!$I$7,DJ555&lt;$B$2*'SFV+BESS'!$I$9),$B$2*'SFV+BESS'!$I$9-DJ555,IF(AND(DC556&gt;0,DC556*$B$4+DJ555&lt;=$B$2*'SFV+BESS'!$I$9,DC556&gt;'SFV+BESS'!$I$7),'SFV+BESS'!$I$7,0))))</f>
        <v>0</v>
      </c>
      <c r="DE556" s="27">
        <f>IF(AND(DC556&lt;0,DJ555+DC556/$B$5&gt;$H$2,-DC556/'Carga-Descarga Año'!$B$5&lt;'SFV+BESS'!$I$7),DC556/$B$5,IF(AND(DC556&lt;0,DJ555+DC556/$B$5&gt;$H$2,-DC556/'Carga-Descarga Año'!$B$5&gt;'SFV+BESS'!$I$7),-'SFV+BESS'!$I$7,IF(AND(DC556&lt;0,DJ555+DC556/$B$5&lt;$H$2),-MIN('SFV+BESS'!$I$7,DJ555-$H$2),0)))</f>
        <v>0</v>
      </c>
      <c r="DF556" s="33"/>
      <c r="DG556" s="33">
        <f t="shared" si="666"/>
        <v>0</v>
      </c>
      <c r="DH556" s="27">
        <f t="shared" si="632"/>
        <v>0</v>
      </c>
      <c r="DI556" s="27">
        <f t="shared" si="633"/>
        <v>0</v>
      </c>
      <c r="DJ556" s="28">
        <f>IF((DJ555+DD556+DE556)&gt;=$B$2*'SFV+BESS'!$I$9, $B$2*'SFV+BESS'!$I$9, (DJ555+DD556+DE556))</f>
        <v>173.61249999999998</v>
      </c>
      <c r="DK556" s="110">
        <f t="shared" si="634"/>
        <v>0</v>
      </c>
      <c r="DP556" s="251"/>
      <c r="DQ556" s="48">
        <v>22.7916666666667</v>
      </c>
      <c r="DR556" s="33">
        <f t="shared" si="683"/>
        <v>0</v>
      </c>
      <c r="DS556" s="33">
        <f>Gen_Cons_Horario!B5670</f>
        <v>0</v>
      </c>
      <c r="DT556" s="35">
        <f t="shared" si="648"/>
        <v>0</v>
      </c>
      <c r="DU556" s="116">
        <f>IF(AND(DT556&gt;0,DT556*$B$4+EA555&lt;=$B$2*'SFV+BESS'!$I$9,DT556&lt;'SFV+BESS'!$I$7), DT556*$B$4, IF(AND(DT556&gt;0,DT556*$B$4+EA555&gt;$B$2*'SFV+BESS'!$I$9,DT556*$B$4&lt;'SFV+BESS'!$I$7),$B$2*'SFV+BESS'!$I$9-EA555,IF(AND(DT556&gt;0,DT556*$B$4+EA555&gt;$B$2*'SFV+BESS'!$I$9,DT556*$B$4&gt;'SFV+BESS'!$I$7,EA555&lt;$B$2*'SFV+BESS'!$I$9),$B$2*'SFV+BESS'!$I$9-EA555,IF(AND(DT556&gt;0,DT556*$B$4+EA555&lt;=$B$2*'SFV+BESS'!$I$9,DT556&gt;'SFV+BESS'!$I$7),'SFV+BESS'!$I$7,0))))</f>
        <v>0</v>
      </c>
      <c r="DV556" s="27">
        <f>IF(AND(DT556&lt;0,EA555+DT556/$B$5&gt;$H$2,-DT556/'Carga-Descarga Año'!$B$5&lt;'SFV+BESS'!$I$7),DT556/$B$5,IF(AND(DT556&lt;0,EA555+DT556/$B$5&gt;$H$2,-DT556/'Carga-Descarga Año'!$B$5&gt;'SFV+BESS'!$I$7),-'SFV+BESS'!$I$7,IF(AND(DT556&lt;0,EA555+DT556/$B$5&lt;$H$2),-MIN('SFV+BESS'!$I$7,EA555-$H$2),0)))</f>
        <v>0</v>
      </c>
      <c r="DW556" s="33"/>
      <c r="DX556" s="33">
        <f t="shared" si="667"/>
        <v>0</v>
      </c>
      <c r="DY556" s="27">
        <f t="shared" si="635"/>
        <v>0</v>
      </c>
      <c r="DZ556" s="27">
        <f t="shared" si="668"/>
        <v>0</v>
      </c>
      <c r="EA556" s="28">
        <f>IF((EA555+DU556+DV556)&gt;=$B$2*'SFV+BESS'!$I$9, $B$2*'SFV+BESS'!$I$9, (EA555+DU556+DV556))</f>
        <v>173.61249999999998</v>
      </c>
      <c r="EB556" s="110">
        <f t="shared" si="636"/>
        <v>0</v>
      </c>
      <c r="EG556" s="251"/>
      <c r="EH556" s="48">
        <v>22.7916666666667</v>
      </c>
      <c r="EI556" s="33">
        <f t="shared" si="684"/>
        <v>9.0697756845593993</v>
      </c>
      <c r="EJ556" s="33">
        <f>Gen_Cons_Horario!B6414</f>
        <v>0</v>
      </c>
      <c r="EK556" s="35">
        <f t="shared" si="649"/>
        <v>9.0697756845593993</v>
      </c>
      <c r="EL556" s="116">
        <f>IF(AND(EK556&gt;0,EK556*$B$4+ER555&lt;=$B$2*'SFV+BESS'!$I$9,EK556&lt;'SFV+BESS'!$I$7), EK556*$B$4, IF(AND(EK556&gt;0,EK556*$B$4+ER555&gt;$B$2*'SFV+BESS'!$I$9,EK556*$B$4&lt;'SFV+BESS'!$I$7),$B$2*'SFV+BESS'!$I$9-ER555,IF(AND(EK556&gt;0,EK556*$B$4+ER555&gt;$B$2*'SFV+BESS'!$I$9,EK556*$B$4&gt;'SFV+BESS'!$I$7,ER555&lt;$B$2*'SFV+BESS'!$I$9),$B$2*'SFV+BESS'!$I$9-ER555,IF(AND(EK556&gt;0,EK556*$B$4+ER555&lt;=$B$2*'SFV+BESS'!$I$9,EK556&gt;'SFV+BESS'!$I$7),'SFV+BESS'!$I$7,0))))</f>
        <v>0</v>
      </c>
      <c r="EM556" s="27">
        <f>IF(AND(EK556&lt;0,ER555+EK556/$B$5&gt;$H$2,-EK556/'Carga-Descarga Año'!$B$5&lt;'SFV+BESS'!$I$7),EK556/$B$5,IF(AND(EK556&lt;0,ER555+EK556/$B$5&gt;$H$2,-EK556/'Carga-Descarga Año'!$B$5&gt;'SFV+BESS'!$I$7),-'SFV+BESS'!$I$7,IF(AND(EK556&lt;0,ER555+EK556/$B$5&lt;$H$2),-MIN('SFV+BESS'!$I$7,ER555-$H$2),0)))</f>
        <v>0</v>
      </c>
      <c r="EN556" s="33"/>
      <c r="EO556" s="33">
        <f t="shared" si="669"/>
        <v>0</v>
      </c>
      <c r="EP556" s="27">
        <f t="shared" si="637"/>
        <v>0</v>
      </c>
      <c r="EQ556" s="27">
        <f t="shared" si="670"/>
        <v>0</v>
      </c>
      <c r="ER556" s="28">
        <f>IF((ER555+EL556+EM556)&gt;=$B$2*'SFV+BESS'!$I$9, $B$2*'SFV+BESS'!$I$9, (ER555+EL556+EM556))</f>
        <v>173.61249999999998</v>
      </c>
      <c r="ES556" s="110">
        <f t="shared" si="638"/>
        <v>9.0697756845593993</v>
      </c>
      <c r="EX556" s="251"/>
      <c r="EY556" s="48">
        <v>22.7916666666667</v>
      </c>
      <c r="EZ556" s="33">
        <f t="shared" si="685"/>
        <v>26.14792669163916</v>
      </c>
      <c r="FA556" s="33">
        <f>Gen_Cons_Horario!B7134</f>
        <v>0</v>
      </c>
      <c r="FB556" s="35">
        <f t="shared" si="650"/>
        <v>26.14792669163916</v>
      </c>
      <c r="FC556" s="116">
        <f>IF(AND(FB556&gt;0,FB556*$B$4+FI555&lt;=$B$2*'SFV+BESS'!$I$9,FB556&lt;'SFV+BESS'!$I$7), FB556*$B$4, IF(AND(FB556&gt;0,FB556*$B$4+FI555&gt;$B$2*'SFV+BESS'!$I$9,FB556*$B$4&lt;'SFV+BESS'!$I$7),$B$2*'SFV+BESS'!$I$9-FI555,IF(AND(FB556&gt;0,FB556*$B$4+FI555&gt;$B$2*'SFV+BESS'!$I$9,FB556*$B$4&gt;'SFV+BESS'!$I$7,FI555&lt;$B$2*'SFV+BESS'!$I$9),$B$2*'SFV+BESS'!$I$9-FI555,IF(AND(FB556&gt;0,FB556*$B$4+FI555&lt;=$B$2*'SFV+BESS'!$I$9,FB556&gt;'SFV+BESS'!$I$7),'SFV+BESS'!$I$7,0))))</f>
        <v>0</v>
      </c>
      <c r="FD556" s="27">
        <f>IF(AND(FB556&lt;0,FI555+FB556/$B$5&gt;$H$2,-FB556/'Carga-Descarga Año'!$B$5&lt;'SFV+BESS'!$I$7),FB556/$B$5,IF(AND(FB556&lt;0,FI555+FB556/$B$5&gt;$H$2,-FB556/'Carga-Descarga Año'!$B$5&gt;'SFV+BESS'!$I$7),-'SFV+BESS'!$I$7,IF(AND(FB556&lt;0,FI555+FB556/$B$5&lt;$H$2),-MIN('SFV+BESS'!$I$7,FI555-$H$2),0)))</f>
        <v>0</v>
      </c>
      <c r="FE556" s="33"/>
      <c r="FF556" s="33">
        <f t="shared" si="671"/>
        <v>0</v>
      </c>
      <c r="FG556" s="27">
        <f t="shared" si="639"/>
        <v>0</v>
      </c>
      <c r="FH556" s="27">
        <f t="shared" si="672"/>
        <v>0</v>
      </c>
      <c r="FI556" s="28">
        <f>IF((FI555+FC556+FD556)&gt;=$B$2*'SFV+BESS'!$I$9, $B$2*'SFV+BESS'!$I$9, (FI555+FC556+FD556))</f>
        <v>173.61249999999998</v>
      </c>
      <c r="FJ556" s="110">
        <f t="shared" si="640"/>
        <v>26.14792669163916</v>
      </c>
      <c r="FO556" s="251"/>
      <c r="FP556" s="48">
        <v>22.7916666666667</v>
      </c>
      <c r="FQ556" s="33">
        <f t="shared" si="686"/>
        <v>59.231799525485236</v>
      </c>
      <c r="FR556" s="33">
        <f>Gen_Cons_Horario!B7878</f>
        <v>0</v>
      </c>
      <c r="FS556" s="35">
        <f t="shared" si="651"/>
        <v>59.231799525485236</v>
      </c>
      <c r="FT556" s="116">
        <f>IF(AND(FS556&gt;0,FS556*$B$4+FZ555&lt;=$B$2*'SFV+BESS'!$I$9,FS556&lt;'SFV+BESS'!$I$7), FS556*$B$4, IF(AND(FS556&gt;0,FS556*$B$4+FZ555&gt;$B$2*'SFV+BESS'!$I$9,FS556*$B$4&lt;'SFV+BESS'!$I$7),$B$2*'SFV+BESS'!$I$9-FZ555,IF(AND(FS556&gt;0,FS556*$B$4+FZ555&gt;$B$2*'SFV+BESS'!$I$9,FS556*$B$4&gt;'SFV+BESS'!$I$7,FZ555&lt;$B$2*'SFV+BESS'!$I$9),$B$2*'SFV+BESS'!$I$9-FZ555,IF(AND(FS556&gt;0,FS556*$B$4+FZ555&lt;=$B$2*'SFV+BESS'!$I$9,FS556&gt;'SFV+BESS'!$I$7),'SFV+BESS'!$I$7,0))))</f>
        <v>0</v>
      </c>
      <c r="FU556" s="27">
        <f>IF(AND(FS556&lt;0,FZ555+FS556/$B$5&gt;$H$2,-FS556/'Carga-Descarga Año'!$B$5&lt;'SFV+BESS'!$I$7),FS556/$B$5,IF(AND(FS556&lt;0,FZ555+FS556/$B$5&gt;$H$2,-FS556/'Carga-Descarga Año'!$B$5&gt;'SFV+BESS'!$I$7),-'SFV+BESS'!$I$7,IF(AND(FS556&lt;0,FZ555+FS556/$B$5&lt;$H$2),-MIN('SFV+BESS'!$I$7,FZ555-$H$2),0)))</f>
        <v>0</v>
      </c>
      <c r="FV556" s="33"/>
      <c r="FW556" s="33">
        <f t="shared" si="673"/>
        <v>0</v>
      </c>
      <c r="FX556" s="27">
        <f t="shared" si="641"/>
        <v>0</v>
      </c>
      <c r="FY556" s="27">
        <f t="shared" si="674"/>
        <v>0</v>
      </c>
      <c r="FZ556" s="28">
        <f>IF((FZ555+FT556+FU556)&gt;=$B$2*'SFV+BESS'!$I$9, $B$2*'SFV+BESS'!$I$9, (FZ555+FT556+FU556))</f>
        <v>173.61249999999998</v>
      </c>
      <c r="GA556" s="110">
        <f t="shared" si="642"/>
        <v>59.231799525485236</v>
      </c>
      <c r="GF556" s="251"/>
      <c r="GG556" s="48">
        <v>22.7916666666667</v>
      </c>
      <c r="GH556" s="33">
        <f t="shared" si="687"/>
        <v>72.477839404150572</v>
      </c>
      <c r="GI556" s="33">
        <f>Gen_Cons_Horario!B8598</f>
        <v>10</v>
      </c>
      <c r="GJ556" s="35">
        <f t="shared" si="657"/>
        <v>62.477839404150572</v>
      </c>
      <c r="GK556" s="116">
        <f>IF(AND(GJ556&gt;0,GJ556*$B$4+GQ555&lt;=$B$2*'SFV+BESS'!$I$9,GJ556&lt;'SFV+BESS'!$I$7), GJ556*$B$4, IF(AND(GJ556&gt;0,GJ556*$B$4+GQ555&gt;$B$2*'SFV+BESS'!$I$9,GJ556*$B$4&lt;'SFV+BESS'!$I$7),$B$2*'SFV+BESS'!$I$9-GQ555,IF(AND(GJ556&gt;0,GJ556*$B$4+GQ555&gt;$B$2*'SFV+BESS'!$I$9,GJ556*$B$4&gt;'SFV+BESS'!$I$7,GQ555&lt;$B$2*'SFV+BESS'!$I$9),$B$2*'SFV+BESS'!$I$9-GQ555,IF(AND(GJ556&gt;0,GJ556*$B$4+GQ555&lt;=$B$2*'SFV+BESS'!$I$9,GJ556&gt;'SFV+BESS'!$I$7),'SFV+BESS'!$I$7,0))))</f>
        <v>0</v>
      </c>
      <c r="GL556" s="27">
        <f>IF(AND(GJ556&lt;0,GQ555+GJ556/$B$5&gt;$H$2,-GJ556/'Carga-Descarga Año'!$B$5&lt;'SFV+BESS'!$I$7),GJ556/$B$5,IF(AND(GJ556&lt;0,GQ555+GJ556/$B$5&gt;$H$2,-GJ556/'Carga-Descarga Año'!$B$5&gt;'SFV+BESS'!$I$7),-'SFV+BESS'!$I$7,IF(AND(GJ556&lt;0,GQ555+GJ556/$B$5&lt;$H$2),-MIN('SFV+BESS'!$I$7,GQ555-$H$2),0)))</f>
        <v>0</v>
      </c>
      <c r="GM556" s="33"/>
      <c r="GN556" s="33">
        <f t="shared" si="675"/>
        <v>10</v>
      </c>
      <c r="GO556" s="27">
        <f t="shared" si="643"/>
        <v>0</v>
      </c>
      <c r="GP556" s="27">
        <f t="shared" si="676"/>
        <v>0</v>
      </c>
      <c r="GQ556" s="28">
        <f>IF((GQ555+GK556+GL556)&gt;=$B$2*'SFV+BESS'!$I$9, $B$2*'SFV+BESS'!$I$9, (GQ555+GK556+GL556))</f>
        <v>173.61249999999998</v>
      </c>
      <c r="GR556" s="110">
        <f t="shared" si="644"/>
        <v>62.477839404150572</v>
      </c>
    </row>
    <row r="557" spans="1:200">
      <c r="A557" s="249"/>
      <c r="B557" s="48">
        <v>22.8333333333333</v>
      </c>
      <c r="C557" s="38">
        <f t="shared" si="658"/>
        <v>27.350926011209655</v>
      </c>
      <c r="D557" s="2">
        <f>Gen_Cons_Horario!B583</f>
        <v>63.384500000000003</v>
      </c>
      <c r="E557" s="140">
        <f t="shared" si="616"/>
        <v>-36.033573988790351</v>
      </c>
      <c r="F557" s="116">
        <f>IF(AND(E557&gt;0,E557*$B$4+L556&lt;=$B$2*'SFV+BESS'!$I$9,E557&lt;'SFV+BESS'!$I$7), E557*$B$4, IF(AND(E557&gt;0,E557*$B$4+L556&gt;$B$2*'SFV+BESS'!$I$9,E557*$B$4&lt;'SFV+BESS'!$I$7),$B$2*'SFV+BESS'!$I$9-L556,IF(AND(E557&gt;0,E557*$B$4+L556&gt;$B$2*'SFV+BESS'!$I$9,E557*$B$4&gt;'SFV+BESS'!$I$7,L556&lt;$B$2*'SFV+BESS'!$I$9),$B$2*'SFV+BESS'!$I$9-L556,IF(AND(E557&gt;0,E557*$B$4+L556&lt;=$B$2*'SFV+BESS'!$I$9,E557&gt;'SFV+BESS'!$I$7),'SFV+BESS'!$I$7,0))))</f>
        <v>0</v>
      </c>
      <c r="G557" s="27">
        <f>IF(AND(E557&lt;0,L556+E557/$B$5&gt;$H$2,-E557/'Carga-Descarga Año'!$B$5&lt;'SFV+BESS'!$I$7),E557/$B$5,IF(AND(E557&lt;0,L556+E557/$B$5&gt;$H$2,-E557/'Carga-Descarga Año'!$B$5&gt;'SFV+BESS'!$I$7),-'SFV+BESS'!$I$7,IF(AND(E557&lt;0,L556+E557/$B$5&lt;$H$2),-MIN('SFV+BESS'!$I$7,L556-$H$2),0)))</f>
        <v>-37.930077882937212</v>
      </c>
      <c r="I557" s="38">
        <f t="shared" si="617"/>
        <v>27.350926011209655</v>
      </c>
      <c r="J557" s="27">
        <f t="shared" si="619"/>
        <v>36.033573988790351</v>
      </c>
      <c r="K557" s="27">
        <f t="shared" si="618"/>
        <v>0</v>
      </c>
      <c r="L557" s="28">
        <f>IF((L556+F557+G557)&gt;=$B$2*'SFV+BESS'!$I$9, $B$2*'SFV+BESS'!$I$9, (L556+F557+G557))</f>
        <v>135.68242211706277</v>
      </c>
      <c r="M557" s="110">
        <f t="shared" si="620"/>
        <v>0</v>
      </c>
      <c r="R557" s="251"/>
      <c r="S557" s="48">
        <v>22.8333333333333</v>
      </c>
      <c r="T557" s="2">
        <f t="shared" si="677"/>
        <v>9.3267324901157203</v>
      </c>
      <c r="U557" s="2">
        <f>Gen_Cons_Horario!B1327</f>
        <v>0</v>
      </c>
      <c r="V557" s="35">
        <f t="shared" si="652"/>
        <v>9.3267324901157203</v>
      </c>
      <c r="W557" s="116">
        <f>IF(AND(V557&gt;0,V557*$B$4+AC556&lt;=$B$2*'SFV+BESS'!$I$9,V557&lt;'SFV+BESS'!$I$7), V557*$B$4, IF(AND(V557&gt;0,V557*$B$4+AC556&gt;$B$2*'SFV+BESS'!$I$9,V557*$B$4&lt;'SFV+BESS'!$I$7),$B$2*'SFV+BESS'!$I$9-AC556,IF(AND(V557&gt;0,V557*$B$4+AC556&gt;$B$2*'SFV+BESS'!$I$9,V557*$B$4&gt;'SFV+BESS'!$I$7,AC556&lt;$B$2*'SFV+BESS'!$I$9),$B$2*'SFV+BESS'!$I$9-AC556,IF(AND(V557&gt;0,V557*$B$4+AC556&lt;=$B$2*'SFV+BESS'!$I$9,V557&gt;'SFV+BESS'!$I$7),'SFV+BESS'!$I$7,0))))</f>
        <v>0</v>
      </c>
      <c r="X557" s="27">
        <f>IF(AND(V557&lt;0,AC556+V557/$B$5&gt;$H$2,-V557/'Carga-Descarga Año'!$B$5&lt;'SFV+BESS'!$I$7),V557/$B$5,IF(AND(V557&lt;0,AC556+V557/$B$5&gt;$H$2,-V557/'Carga-Descarga Año'!$B$5&gt;'SFV+BESS'!$I$7),-'SFV+BESS'!$I$7,IF(AND(V557&lt;0,AC556+V557/$B$5&lt;$H$2),-MIN('SFV+BESS'!$I$7,AC556-$H$2),0)))</f>
        <v>0</v>
      </c>
      <c r="Z557" s="33">
        <f t="shared" si="646"/>
        <v>0</v>
      </c>
      <c r="AA557" s="27">
        <f t="shared" si="621"/>
        <v>0</v>
      </c>
      <c r="AB557" s="27">
        <f t="shared" si="645"/>
        <v>0</v>
      </c>
      <c r="AC557" s="28">
        <f>IF((AC556+W557+X557)&gt;=$B$2*'SFV+BESS'!$I$9, $B$2*'SFV+BESS'!$I$9, (AC556+W557+X557))</f>
        <v>173.61249999999998</v>
      </c>
      <c r="AD557" s="110">
        <f t="shared" si="622"/>
        <v>9.3267324901157203</v>
      </c>
      <c r="AI557" s="251"/>
      <c r="AJ557" s="48">
        <v>22.8333333333333</v>
      </c>
      <c r="AK557" s="52">
        <f t="shared" si="678"/>
        <v>0</v>
      </c>
      <c r="AL557" s="33">
        <f>Gen_Cons_Horario!B1999</f>
        <v>0</v>
      </c>
      <c r="AM557" s="35">
        <f t="shared" si="653"/>
        <v>0</v>
      </c>
      <c r="AN557" s="116">
        <f>IF(AND(AM557&gt;0,AM557*$B$4+AT556&lt;=$B$2*'SFV+BESS'!$I$9,AM557&lt;'SFV+BESS'!$I$7), AM557*$B$4, IF(AND(AM557&gt;0,AM557*$B$4+AT556&gt;$B$2*'SFV+BESS'!$I$9,AM557*$B$4&lt;'SFV+BESS'!$I$7),$B$2*'SFV+BESS'!$I$9-AT556,IF(AND(AM557&gt;0,AM557*$B$4+AT556&gt;$B$2*'SFV+BESS'!$I$9,AM557*$B$4&gt;'SFV+BESS'!$I$7,AT556&lt;$B$2*'SFV+BESS'!$I$9),$B$2*'SFV+BESS'!$I$9-AT556,IF(AND(AM557&gt;0,AM557*$B$4+AT556&lt;=$B$2*'SFV+BESS'!$I$9,AM557&gt;'SFV+BESS'!$I$7),'SFV+BESS'!$I$7,0))))</f>
        <v>0</v>
      </c>
      <c r="AO557" s="27">
        <f>IF(AND(AM557&lt;0,AT556+AM557/$B$5&gt;$H$2,-AM557/'Carga-Descarga Año'!$B$5&lt;'SFV+BESS'!$I$7),AM557/$B$5,IF(AND(AM557&lt;0,AT556+AM557/$B$5&gt;$H$2,-AM557/'Carga-Descarga Año'!$B$5&gt;'SFV+BESS'!$I$7),-'SFV+BESS'!$I$7,IF(AND(AM557&lt;0,AT556+AM557/$B$5&lt;$H$2),-MIN('SFV+BESS'!$I$7,AT556-$H$2),0)))</f>
        <v>0</v>
      </c>
      <c r="AP557" s="33"/>
      <c r="AQ557" s="33">
        <f t="shared" si="659"/>
        <v>0</v>
      </c>
      <c r="AR557" s="27">
        <f t="shared" si="623"/>
        <v>0</v>
      </c>
      <c r="AS557" s="27">
        <f t="shared" si="660"/>
        <v>0</v>
      </c>
      <c r="AT557" s="28">
        <f>IF((AT556+AN557+AO557)&gt;=$B$2*'SFV+BESS'!$I$9, $B$2*'SFV+BESS'!$I$9, (AT556+AN557+AO557))</f>
        <v>173.61249999999998</v>
      </c>
      <c r="AU557" s="110">
        <f t="shared" si="624"/>
        <v>0</v>
      </c>
      <c r="AZ557" s="251"/>
      <c r="BA557" s="48">
        <v>22.8333333333333</v>
      </c>
      <c r="BB557" s="33">
        <f t="shared" si="679"/>
        <v>0</v>
      </c>
      <c r="BC557" s="33">
        <f>Gen_Cons_Horario!B2743</f>
        <v>0</v>
      </c>
      <c r="BD557" s="35">
        <f t="shared" si="654"/>
        <v>0</v>
      </c>
      <c r="BE557" s="116">
        <f>IF(AND(BD557&gt;0,BD557*$B$4+BK556&lt;=$B$2*'SFV+BESS'!$I$9,BD557&lt;'SFV+BESS'!$I$7), BD557*$B$4, IF(AND(BD557&gt;0,BD557*$B$4+BK556&gt;$B$2*'SFV+BESS'!$I$9,BD557*$B$4&lt;'SFV+BESS'!$I$7),$B$2*'SFV+BESS'!$I$9-BK556,IF(AND(BD557&gt;0,BD557*$B$4+BK556&gt;$B$2*'SFV+BESS'!$I$9,BD557*$B$4&gt;'SFV+BESS'!$I$7,BK556&lt;$B$2*'SFV+BESS'!$I$9),$B$2*'SFV+BESS'!$I$9-BK556,IF(AND(BD557&gt;0,BD557*$B$4+BK556&lt;=$B$2*'SFV+BESS'!$I$9,BD557&gt;'SFV+BESS'!$I$7),'SFV+BESS'!$I$7,0))))</f>
        <v>0</v>
      </c>
      <c r="BF557" s="27">
        <f>IF(AND(BD557&lt;0,BK556+BD557/$B$5&gt;$H$2,-BD557/'Carga-Descarga Año'!$B$5&lt;'SFV+BESS'!$I$7),BD557/$B$5,IF(AND(BD557&lt;0,BK556+BD557/$B$5&gt;$H$2,-BD557/'Carga-Descarga Año'!$B$5&gt;'SFV+BESS'!$I$7),-'SFV+BESS'!$I$7,IF(AND(BD557&lt;0,BK556+BD557/$B$5&lt;$H$2),-MIN('SFV+BESS'!$I$7,BK556-$H$2),0)))</f>
        <v>0</v>
      </c>
      <c r="BG557" s="33"/>
      <c r="BH557" s="33">
        <f t="shared" si="661"/>
        <v>0</v>
      </c>
      <c r="BI557" s="27">
        <f t="shared" si="625"/>
        <v>0</v>
      </c>
      <c r="BJ557" s="27">
        <f t="shared" si="662"/>
        <v>0</v>
      </c>
      <c r="BK557" s="28">
        <f>IF((BK556+BE557+BF557)&gt;=$B$2*'SFV+BESS'!$I$9, $B$2*'SFV+BESS'!$I$9, (BK556+BE557+BF557))</f>
        <v>173.61249999999998</v>
      </c>
      <c r="BL557" s="110">
        <f t="shared" si="626"/>
        <v>0</v>
      </c>
      <c r="BQ557" s="251"/>
      <c r="BR557" s="48">
        <v>22.8333333333333</v>
      </c>
      <c r="BS557" s="33">
        <f t="shared" si="680"/>
        <v>0</v>
      </c>
      <c r="BT557" s="33">
        <f>Gen_Cons_Horario!B3463</f>
        <v>0</v>
      </c>
      <c r="BU557" s="35">
        <f t="shared" si="655"/>
        <v>0</v>
      </c>
      <c r="BV557" s="116">
        <f>IF(AND(BU557&gt;0,BU557*$B$4+CB556&lt;=$B$2*'SFV+BESS'!$I$9,BU557&lt;'SFV+BESS'!$I$7), BU557*$B$4, IF(AND(BU557&gt;0,BU557*$B$4+CB556&gt;$B$2*'SFV+BESS'!$I$9,BU557*$B$4&lt;'SFV+BESS'!$I$7),$B$2*'SFV+BESS'!$I$9-CB556,IF(AND(BU557&gt;0,BU557*$B$4+CB556&gt;$B$2*'SFV+BESS'!$I$9,BU557*$B$4&gt;'SFV+BESS'!$I$7,CB556&lt;$B$2*'SFV+BESS'!$I$9),$B$2*'SFV+BESS'!$I$9-CB556,IF(AND(BU557&gt;0,BU557*$B$4+CB556&lt;=$B$2*'SFV+BESS'!$I$9,BU557&gt;'SFV+BESS'!$I$7),'SFV+BESS'!$I$7,0))))</f>
        <v>0</v>
      </c>
      <c r="BW557" s="27">
        <f>IF(AND(BU557&lt;0,CB556+BU557/$B$5&gt;$H$2,-BU557/'Carga-Descarga Año'!$B$5&lt;'SFV+BESS'!$I$7),BU557/$B$5,IF(AND(BU557&lt;0,CB556+BU557/$B$5&gt;$H$2,-BU557/'Carga-Descarga Año'!$B$5&gt;'SFV+BESS'!$I$7),-'SFV+BESS'!$I$7,IF(AND(BU557&lt;0,CB556+BU557/$B$5&lt;$H$2),-MIN('SFV+BESS'!$I$7,CB556-$H$2),0)))</f>
        <v>0</v>
      </c>
      <c r="BX557" s="33"/>
      <c r="BY557" s="33">
        <f t="shared" si="663"/>
        <v>0</v>
      </c>
      <c r="BZ557" s="27">
        <f t="shared" si="627"/>
        <v>0</v>
      </c>
      <c r="CA557" s="27">
        <f t="shared" si="628"/>
        <v>0</v>
      </c>
      <c r="CB557" s="28">
        <f>IF((CB556+BV557+BW557)&gt;=$B$2*'SFV+BESS'!$I$9, $B$2*'SFV+BESS'!$I$9, (CB556+BV557+BW557))</f>
        <v>173.61249999999998</v>
      </c>
      <c r="CC557" s="110">
        <f t="shared" si="629"/>
        <v>0</v>
      </c>
      <c r="CH557" s="251"/>
      <c r="CI557" s="48">
        <v>22.8333333333333</v>
      </c>
      <c r="CJ557" s="33">
        <f t="shared" si="681"/>
        <v>0</v>
      </c>
      <c r="CK557" s="33">
        <f>Gen_Cons_Horario!B4207</f>
        <v>0</v>
      </c>
      <c r="CL557" s="35">
        <f t="shared" si="656"/>
        <v>0</v>
      </c>
      <c r="CM557" s="116">
        <f>IF(AND(CL557&gt;0,CL557*$B$4+CS556&lt;=$B$2*'SFV+BESS'!$I$9,CL557&lt;'SFV+BESS'!$I$7), CL557*$B$4, IF(AND(CL557&gt;0,CL557*$B$4+CS556&gt;$B$2*'SFV+BESS'!$I$9,CL557*$B$4&lt;'SFV+BESS'!$I$7),$B$2*'SFV+BESS'!$I$9-CS556,IF(AND(CL557&gt;0,CL557*$B$4+CS556&gt;$B$2*'SFV+BESS'!$I$9,CL557*$B$4&gt;'SFV+BESS'!$I$7,CS556&lt;$B$2*'SFV+BESS'!$I$9),$B$2*'SFV+BESS'!$I$9-CS556,IF(AND(CL557&gt;0,CL557*$B$4+CS556&lt;=$B$2*'SFV+BESS'!$I$9,CL557&gt;'SFV+BESS'!$I$7),'SFV+BESS'!$I$7,0))))</f>
        <v>0</v>
      </c>
      <c r="CN557" s="27">
        <f>IF(AND(CL557&lt;0,CS556+CL557/$B$5&gt;$H$2,-CL557/'Carga-Descarga Año'!$B$5&lt;'SFV+BESS'!$I$7),CL557/$B$5,IF(AND(CL557&lt;0,CS556+CL557/$B$5&gt;$H$2,-CL557/'Carga-Descarga Año'!$B$5&gt;'SFV+BESS'!$I$7),-'SFV+BESS'!$I$7,IF(AND(CL557&lt;0,CS556+CL557/$B$5&lt;$H$2),-MIN('SFV+BESS'!$I$7,CS556-$H$2),0)))</f>
        <v>0</v>
      </c>
      <c r="CO557" s="33"/>
      <c r="CP557" s="33">
        <f t="shared" si="664"/>
        <v>0</v>
      </c>
      <c r="CQ557" s="27">
        <f t="shared" si="630"/>
        <v>0</v>
      </c>
      <c r="CR557" s="27">
        <f t="shared" si="665"/>
        <v>0</v>
      </c>
      <c r="CS557" s="28">
        <f>IF((CS556+CM557+CN557)&gt;=$B$2*'SFV+BESS'!$I$9, $B$2*'SFV+BESS'!$I$9, (CS556+CM557+CN557))</f>
        <v>173.61249999999998</v>
      </c>
      <c r="CT557" s="110">
        <f t="shared" si="631"/>
        <v>0</v>
      </c>
      <c r="CY557" s="251"/>
      <c r="CZ557" s="48">
        <v>22.8333333333333</v>
      </c>
      <c r="DA557" s="33">
        <f t="shared" si="682"/>
        <v>0</v>
      </c>
      <c r="DB557" s="33">
        <f>Gen_Cons_Horario!B4927</f>
        <v>0</v>
      </c>
      <c r="DC557" s="35">
        <f t="shared" si="647"/>
        <v>0</v>
      </c>
      <c r="DD557" s="116">
        <f>IF(AND(DC557&gt;0,DC557*$B$4+DJ556&lt;=$B$2*'SFV+BESS'!$I$9,DC557&lt;'SFV+BESS'!$I$7), DC557*$B$4, IF(AND(DC557&gt;0,DC557*$B$4+DJ556&gt;$B$2*'SFV+BESS'!$I$9,DC557*$B$4&lt;'SFV+BESS'!$I$7),$B$2*'SFV+BESS'!$I$9-DJ556,IF(AND(DC557&gt;0,DC557*$B$4+DJ556&gt;$B$2*'SFV+BESS'!$I$9,DC557*$B$4&gt;'SFV+BESS'!$I$7,DJ556&lt;$B$2*'SFV+BESS'!$I$9),$B$2*'SFV+BESS'!$I$9-DJ556,IF(AND(DC557&gt;0,DC557*$B$4+DJ556&lt;=$B$2*'SFV+BESS'!$I$9,DC557&gt;'SFV+BESS'!$I$7),'SFV+BESS'!$I$7,0))))</f>
        <v>0</v>
      </c>
      <c r="DE557" s="27">
        <f>IF(AND(DC557&lt;0,DJ556+DC557/$B$5&gt;$H$2,-DC557/'Carga-Descarga Año'!$B$5&lt;'SFV+BESS'!$I$7),DC557/$B$5,IF(AND(DC557&lt;0,DJ556+DC557/$B$5&gt;$H$2,-DC557/'Carga-Descarga Año'!$B$5&gt;'SFV+BESS'!$I$7),-'SFV+BESS'!$I$7,IF(AND(DC557&lt;0,DJ556+DC557/$B$5&lt;$H$2),-MIN('SFV+BESS'!$I$7,DJ556-$H$2),0)))</f>
        <v>0</v>
      </c>
      <c r="DF557" s="33"/>
      <c r="DG557" s="33">
        <f t="shared" si="666"/>
        <v>0</v>
      </c>
      <c r="DH557" s="27">
        <f t="shared" si="632"/>
        <v>0</v>
      </c>
      <c r="DI557" s="27">
        <f t="shared" si="633"/>
        <v>0</v>
      </c>
      <c r="DJ557" s="28">
        <f>IF((DJ556+DD557+DE557)&gt;=$B$2*'SFV+BESS'!$I$9, $B$2*'SFV+BESS'!$I$9, (DJ556+DD557+DE557))</f>
        <v>173.61249999999998</v>
      </c>
      <c r="DK557" s="110">
        <f t="shared" si="634"/>
        <v>0</v>
      </c>
      <c r="DP557" s="251"/>
      <c r="DQ557" s="48">
        <v>22.8333333333333</v>
      </c>
      <c r="DR557" s="33">
        <f t="shared" si="683"/>
        <v>0</v>
      </c>
      <c r="DS557" s="33">
        <f>Gen_Cons_Horario!B5671</f>
        <v>0</v>
      </c>
      <c r="DT557" s="35">
        <f t="shared" si="648"/>
        <v>0</v>
      </c>
      <c r="DU557" s="116">
        <f>IF(AND(DT557&gt;0,DT557*$B$4+EA556&lt;=$B$2*'SFV+BESS'!$I$9,DT557&lt;'SFV+BESS'!$I$7), DT557*$B$4, IF(AND(DT557&gt;0,DT557*$B$4+EA556&gt;$B$2*'SFV+BESS'!$I$9,DT557*$B$4&lt;'SFV+BESS'!$I$7),$B$2*'SFV+BESS'!$I$9-EA556,IF(AND(DT557&gt;0,DT557*$B$4+EA556&gt;$B$2*'SFV+BESS'!$I$9,DT557*$B$4&gt;'SFV+BESS'!$I$7,EA556&lt;$B$2*'SFV+BESS'!$I$9),$B$2*'SFV+BESS'!$I$9-EA556,IF(AND(DT557&gt;0,DT557*$B$4+EA556&lt;=$B$2*'SFV+BESS'!$I$9,DT557&gt;'SFV+BESS'!$I$7),'SFV+BESS'!$I$7,0))))</f>
        <v>0</v>
      </c>
      <c r="DV557" s="27">
        <f>IF(AND(DT557&lt;0,EA556+DT557/$B$5&gt;$H$2,-DT557/'Carga-Descarga Año'!$B$5&lt;'SFV+BESS'!$I$7),DT557/$B$5,IF(AND(DT557&lt;0,EA556+DT557/$B$5&gt;$H$2,-DT557/'Carga-Descarga Año'!$B$5&gt;'SFV+BESS'!$I$7),-'SFV+BESS'!$I$7,IF(AND(DT557&lt;0,EA556+DT557/$B$5&lt;$H$2),-MIN('SFV+BESS'!$I$7,EA556-$H$2),0)))</f>
        <v>0</v>
      </c>
      <c r="DW557" s="33"/>
      <c r="DX557" s="33">
        <f t="shared" si="667"/>
        <v>0</v>
      </c>
      <c r="DY557" s="27">
        <f t="shared" si="635"/>
        <v>0</v>
      </c>
      <c r="DZ557" s="27">
        <f t="shared" si="668"/>
        <v>0</v>
      </c>
      <c r="EA557" s="28">
        <f>IF((EA556+DU557+DV557)&gt;=$B$2*'SFV+BESS'!$I$9, $B$2*'SFV+BESS'!$I$9, (EA556+DU557+DV557))</f>
        <v>173.61249999999998</v>
      </c>
      <c r="EB557" s="110">
        <f t="shared" si="636"/>
        <v>0</v>
      </c>
      <c r="EG557" s="251"/>
      <c r="EH557" s="48">
        <v>22.8333333333333</v>
      </c>
      <c r="EI557" s="33">
        <f t="shared" si="684"/>
        <v>0</v>
      </c>
      <c r="EJ557" s="33">
        <f>Gen_Cons_Horario!B6415</f>
        <v>0</v>
      </c>
      <c r="EK557" s="35">
        <f t="shared" si="649"/>
        <v>0</v>
      </c>
      <c r="EL557" s="116">
        <f>IF(AND(EK557&gt;0,EK557*$B$4+ER556&lt;=$B$2*'SFV+BESS'!$I$9,EK557&lt;'SFV+BESS'!$I$7), EK557*$B$4, IF(AND(EK557&gt;0,EK557*$B$4+ER556&gt;$B$2*'SFV+BESS'!$I$9,EK557*$B$4&lt;'SFV+BESS'!$I$7),$B$2*'SFV+BESS'!$I$9-ER556,IF(AND(EK557&gt;0,EK557*$B$4+ER556&gt;$B$2*'SFV+BESS'!$I$9,EK557*$B$4&gt;'SFV+BESS'!$I$7,ER556&lt;$B$2*'SFV+BESS'!$I$9),$B$2*'SFV+BESS'!$I$9-ER556,IF(AND(EK557&gt;0,EK557*$B$4+ER556&lt;=$B$2*'SFV+BESS'!$I$9,EK557&gt;'SFV+BESS'!$I$7),'SFV+BESS'!$I$7,0))))</f>
        <v>0</v>
      </c>
      <c r="EM557" s="27">
        <f>IF(AND(EK557&lt;0,ER556+EK557/$B$5&gt;$H$2,-EK557/'Carga-Descarga Año'!$B$5&lt;'SFV+BESS'!$I$7),EK557/$B$5,IF(AND(EK557&lt;0,ER556+EK557/$B$5&gt;$H$2,-EK557/'Carga-Descarga Año'!$B$5&gt;'SFV+BESS'!$I$7),-'SFV+BESS'!$I$7,IF(AND(EK557&lt;0,ER556+EK557/$B$5&lt;$H$2),-MIN('SFV+BESS'!$I$7,ER556-$H$2),0)))</f>
        <v>0</v>
      </c>
      <c r="EN557" s="33"/>
      <c r="EO557" s="33">
        <f t="shared" si="669"/>
        <v>0</v>
      </c>
      <c r="EP557" s="27">
        <f t="shared" si="637"/>
        <v>0</v>
      </c>
      <c r="EQ557" s="27">
        <f t="shared" si="670"/>
        <v>0</v>
      </c>
      <c r="ER557" s="28">
        <f>IF((ER556+EL557+EM557)&gt;=$B$2*'SFV+BESS'!$I$9, $B$2*'SFV+BESS'!$I$9, (ER556+EL557+EM557))</f>
        <v>173.61249999999998</v>
      </c>
      <c r="ES557" s="110">
        <f t="shared" si="638"/>
        <v>0</v>
      </c>
      <c r="EX557" s="251"/>
      <c r="EY557" s="48">
        <v>22.8333333333333</v>
      </c>
      <c r="EZ557" s="33">
        <f t="shared" si="685"/>
        <v>0</v>
      </c>
      <c r="FA557" s="33">
        <f>Gen_Cons_Horario!B7135</f>
        <v>0</v>
      </c>
      <c r="FB557" s="35">
        <f t="shared" si="650"/>
        <v>0</v>
      </c>
      <c r="FC557" s="116">
        <f>IF(AND(FB557&gt;0,FB557*$B$4+FI556&lt;=$B$2*'SFV+BESS'!$I$9,FB557&lt;'SFV+BESS'!$I$7), FB557*$B$4, IF(AND(FB557&gt;0,FB557*$B$4+FI556&gt;$B$2*'SFV+BESS'!$I$9,FB557*$B$4&lt;'SFV+BESS'!$I$7),$B$2*'SFV+BESS'!$I$9-FI556,IF(AND(FB557&gt;0,FB557*$B$4+FI556&gt;$B$2*'SFV+BESS'!$I$9,FB557*$B$4&gt;'SFV+BESS'!$I$7,FI556&lt;$B$2*'SFV+BESS'!$I$9),$B$2*'SFV+BESS'!$I$9-FI556,IF(AND(FB557&gt;0,FB557*$B$4+FI556&lt;=$B$2*'SFV+BESS'!$I$9,FB557&gt;'SFV+BESS'!$I$7),'SFV+BESS'!$I$7,0))))</f>
        <v>0</v>
      </c>
      <c r="FD557" s="27">
        <f>IF(AND(FB557&lt;0,FI556+FB557/$B$5&gt;$H$2,-FB557/'Carga-Descarga Año'!$B$5&lt;'SFV+BESS'!$I$7),FB557/$B$5,IF(AND(FB557&lt;0,FI556+FB557/$B$5&gt;$H$2,-FB557/'Carga-Descarga Año'!$B$5&gt;'SFV+BESS'!$I$7),-'SFV+BESS'!$I$7,IF(AND(FB557&lt;0,FI556+FB557/$B$5&lt;$H$2),-MIN('SFV+BESS'!$I$7,FI556-$H$2),0)))</f>
        <v>0</v>
      </c>
      <c r="FE557" s="33"/>
      <c r="FF557" s="33">
        <f t="shared" si="671"/>
        <v>0</v>
      </c>
      <c r="FG557" s="27">
        <f t="shared" si="639"/>
        <v>0</v>
      </c>
      <c r="FH557" s="27">
        <f t="shared" si="672"/>
        <v>0</v>
      </c>
      <c r="FI557" s="28">
        <f>IF((FI556+FC557+FD557)&gt;=$B$2*'SFV+BESS'!$I$9, $B$2*'SFV+BESS'!$I$9, (FI556+FC557+FD557))</f>
        <v>173.61249999999998</v>
      </c>
      <c r="FJ557" s="110">
        <f t="shared" si="640"/>
        <v>0</v>
      </c>
      <c r="FO557" s="251"/>
      <c r="FP557" s="48">
        <v>22.8333333333333</v>
      </c>
      <c r="FQ557" s="33">
        <f t="shared" si="686"/>
        <v>1.3017977917689063</v>
      </c>
      <c r="FR557" s="33">
        <f>Gen_Cons_Horario!B7879</f>
        <v>0</v>
      </c>
      <c r="FS557" s="35">
        <f t="shared" si="651"/>
        <v>1.3017977917689063</v>
      </c>
      <c r="FT557" s="116">
        <f>IF(AND(FS557&gt;0,FS557*$B$4+FZ556&lt;=$B$2*'SFV+BESS'!$I$9,FS557&lt;'SFV+BESS'!$I$7), FS557*$B$4, IF(AND(FS557&gt;0,FS557*$B$4+FZ556&gt;$B$2*'SFV+BESS'!$I$9,FS557*$B$4&lt;'SFV+BESS'!$I$7),$B$2*'SFV+BESS'!$I$9-FZ556,IF(AND(FS557&gt;0,FS557*$B$4+FZ556&gt;$B$2*'SFV+BESS'!$I$9,FS557*$B$4&gt;'SFV+BESS'!$I$7,FZ556&lt;$B$2*'SFV+BESS'!$I$9),$B$2*'SFV+BESS'!$I$9-FZ556,IF(AND(FS557&gt;0,FS557*$B$4+FZ556&lt;=$B$2*'SFV+BESS'!$I$9,FS557&gt;'SFV+BESS'!$I$7),'SFV+BESS'!$I$7,0))))</f>
        <v>0</v>
      </c>
      <c r="FU557" s="27">
        <f>IF(AND(FS557&lt;0,FZ556+FS557/$B$5&gt;$H$2,-FS557/'Carga-Descarga Año'!$B$5&lt;'SFV+BESS'!$I$7),FS557/$B$5,IF(AND(FS557&lt;0,FZ556+FS557/$B$5&gt;$H$2,-FS557/'Carga-Descarga Año'!$B$5&gt;'SFV+BESS'!$I$7),-'SFV+BESS'!$I$7,IF(AND(FS557&lt;0,FZ556+FS557/$B$5&lt;$H$2),-MIN('SFV+BESS'!$I$7,FZ556-$H$2),0)))</f>
        <v>0</v>
      </c>
      <c r="FV557" s="33"/>
      <c r="FW557" s="33">
        <f t="shared" si="673"/>
        <v>0</v>
      </c>
      <c r="FX557" s="27">
        <f t="shared" si="641"/>
        <v>0</v>
      </c>
      <c r="FY557" s="27">
        <f t="shared" si="674"/>
        <v>0</v>
      </c>
      <c r="FZ557" s="28">
        <f>IF((FZ556+FT557+FU557)&gt;=$B$2*'SFV+BESS'!$I$9, $B$2*'SFV+BESS'!$I$9, (FZ556+FT557+FU557))</f>
        <v>173.61249999999998</v>
      </c>
      <c r="GA557" s="110">
        <f t="shared" si="642"/>
        <v>1.3017977917689063</v>
      </c>
      <c r="GF557" s="251"/>
      <c r="GG557" s="48">
        <v>22.8333333333333</v>
      </c>
      <c r="GH557" s="33">
        <f t="shared" si="687"/>
        <v>19.953413277256026</v>
      </c>
      <c r="GI557" s="33">
        <f>Gen_Cons_Horario!B8599</f>
        <v>0</v>
      </c>
      <c r="GJ557" s="35">
        <f t="shared" si="657"/>
        <v>19.953413277256026</v>
      </c>
      <c r="GK557" s="116">
        <f>IF(AND(GJ557&gt;0,GJ557*$B$4+GQ556&lt;=$B$2*'SFV+BESS'!$I$9,GJ557&lt;'SFV+BESS'!$I$7), GJ557*$B$4, IF(AND(GJ557&gt;0,GJ557*$B$4+GQ556&gt;$B$2*'SFV+BESS'!$I$9,GJ557*$B$4&lt;'SFV+BESS'!$I$7),$B$2*'SFV+BESS'!$I$9-GQ556,IF(AND(GJ557&gt;0,GJ557*$B$4+GQ556&gt;$B$2*'SFV+BESS'!$I$9,GJ557*$B$4&gt;'SFV+BESS'!$I$7,GQ556&lt;$B$2*'SFV+BESS'!$I$9),$B$2*'SFV+BESS'!$I$9-GQ556,IF(AND(GJ557&gt;0,GJ557*$B$4+GQ556&lt;=$B$2*'SFV+BESS'!$I$9,GJ557&gt;'SFV+BESS'!$I$7),'SFV+BESS'!$I$7,0))))</f>
        <v>0</v>
      </c>
      <c r="GL557" s="27">
        <f>IF(AND(GJ557&lt;0,GQ556+GJ557/$B$5&gt;$H$2,-GJ557/'Carga-Descarga Año'!$B$5&lt;'SFV+BESS'!$I$7),GJ557/$B$5,IF(AND(GJ557&lt;0,GQ556+GJ557/$B$5&gt;$H$2,-GJ557/'Carga-Descarga Año'!$B$5&gt;'SFV+BESS'!$I$7),-'SFV+BESS'!$I$7,IF(AND(GJ557&lt;0,GQ556+GJ557/$B$5&lt;$H$2),-MIN('SFV+BESS'!$I$7,GQ556-$H$2),0)))</f>
        <v>0</v>
      </c>
      <c r="GM557" s="33"/>
      <c r="GN557" s="33">
        <f t="shared" si="675"/>
        <v>0</v>
      </c>
      <c r="GO557" s="27">
        <f t="shared" si="643"/>
        <v>0</v>
      </c>
      <c r="GP557" s="27">
        <f t="shared" si="676"/>
        <v>0</v>
      </c>
      <c r="GQ557" s="28">
        <f>IF((GQ556+GK557+GL557)&gt;=$B$2*'SFV+BESS'!$I$9, $B$2*'SFV+BESS'!$I$9, (GQ556+GK557+GL557))</f>
        <v>173.61249999999998</v>
      </c>
      <c r="GR557" s="110">
        <f t="shared" si="644"/>
        <v>19.953413277256026</v>
      </c>
    </row>
    <row r="558" spans="1:200">
      <c r="A558" s="249"/>
      <c r="B558" s="48">
        <v>22.875</v>
      </c>
      <c r="C558" s="38">
        <f t="shared" si="658"/>
        <v>0</v>
      </c>
      <c r="D558" s="2">
        <f>Gen_Cons_Horario!B584</f>
        <v>63.384500000000003</v>
      </c>
      <c r="E558" s="140">
        <f t="shared" si="616"/>
        <v>-63.384500000000003</v>
      </c>
      <c r="F558" s="116">
        <f>IF(AND(E558&gt;0,E558*$B$4+L557&lt;=$B$2*'SFV+BESS'!$I$9,E558&lt;'SFV+BESS'!$I$7), E558*$B$4, IF(AND(E558&gt;0,E558*$B$4+L557&gt;$B$2*'SFV+BESS'!$I$9,E558*$B$4&lt;'SFV+BESS'!$I$7),$B$2*'SFV+BESS'!$I$9-L557,IF(AND(E558&gt;0,E558*$B$4+L557&gt;$B$2*'SFV+BESS'!$I$9,E558*$B$4&gt;'SFV+BESS'!$I$7,L557&lt;$B$2*'SFV+BESS'!$I$9),$B$2*'SFV+BESS'!$I$9-L557,IF(AND(E558&gt;0,E558*$B$4+L557&lt;=$B$2*'SFV+BESS'!$I$9,E558&gt;'SFV+BESS'!$I$7),'SFV+BESS'!$I$7,0))))</f>
        <v>0</v>
      </c>
      <c r="G558" s="27">
        <f>IF(AND(E558&lt;0,L557+E558/$B$5&gt;$H$2,-E558/'Carga-Descarga Año'!$B$5&lt;'SFV+BESS'!$I$7),E558/$B$5,IF(AND(E558&lt;0,L557+E558/$B$5&gt;$H$2,-E558/'Carga-Descarga Año'!$B$5&gt;'SFV+BESS'!$I$7),-'SFV+BESS'!$I$7,IF(AND(E558&lt;0,L557+E558/$B$5&lt;$H$2),-MIN('SFV+BESS'!$I$7,L557-$H$2),0)))</f>
        <v>-66.720526315789485</v>
      </c>
      <c r="I558" s="38">
        <f t="shared" si="617"/>
        <v>0</v>
      </c>
      <c r="J558" s="27">
        <f t="shared" si="619"/>
        <v>63.38450000000001</v>
      </c>
      <c r="K558" s="27">
        <f t="shared" si="618"/>
        <v>0</v>
      </c>
      <c r="L558" s="28">
        <f>IF((L557+F558+G558)&gt;=$B$2*'SFV+BESS'!$I$9, $B$2*'SFV+BESS'!$I$9, (L557+F558+G558))</f>
        <v>68.961895801273286</v>
      </c>
      <c r="M558" s="110">
        <f t="shared" si="620"/>
        <v>0</v>
      </c>
      <c r="R558" s="251"/>
      <c r="S558" s="48">
        <v>22.875</v>
      </c>
      <c r="T558" s="2">
        <f t="shared" si="677"/>
        <v>0</v>
      </c>
      <c r="U558" s="2">
        <f>Gen_Cons_Horario!B1328</f>
        <v>0</v>
      </c>
      <c r="V558" s="35">
        <f t="shared" si="652"/>
        <v>0</v>
      </c>
      <c r="W558" s="116">
        <f>IF(AND(V558&gt;0,V558*$B$4+AC557&lt;=$B$2*'SFV+BESS'!$I$9,V558&lt;'SFV+BESS'!$I$7), V558*$B$4, IF(AND(V558&gt;0,V558*$B$4+AC557&gt;$B$2*'SFV+BESS'!$I$9,V558*$B$4&lt;'SFV+BESS'!$I$7),$B$2*'SFV+BESS'!$I$9-AC557,IF(AND(V558&gt;0,V558*$B$4+AC557&gt;$B$2*'SFV+BESS'!$I$9,V558*$B$4&gt;'SFV+BESS'!$I$7,AC557&lt;$B$2*'SFV+BESS'!$I$9),$B$2*'SFV+BESS'!$I$9-AC557,IF(AND(V558&gt;0,V558*$B$4+AC557&lt;=$B$2*'SFV+BESS'!$I$9,V558&gt;'SFV+BESS'!$I$7),'SFV+BESS'!$I$7,0))))</f>
        <v>0</v>
      </c>
      <c r="X558" s="27">
        <f>IF(AND(V558&lt;0,AC557+V558/$B$5&gt;$H$2,-V558/'Carga-Descarga Año'!$B$5&lt;'SFV+BESS'!$I$7),V558/$B$5,IF(AND(V558&lt;0,AC557+V558/$B$5&gt;$H$2,-V558/'Carga-Descarga Año'!$B$5&gt;'SFV+BESS'!$I$7),-'SFV+BESS'!$I$7,IF(AND(V558&lt;0,AC557+V558/$B$5&lt;$H$2),-MIN('SFV+BESS'!$I$7,AC557-$H$2),0)))</f>
        <v>0</v>
      </c>
      <c r="Z558" s="33">
        <f t="shared" si="646"/>
        <v>0</v>
      </c>
      <c r="AA558" s="27">
        <f t="shared" si="621"/>
        <v>0</v>
      </c>
      <c r="AB558" s="27">
        <f t="shared" si="645"/>
        <v>0</v>
      </c>
      <c r="AC558" s="28">
        <f>IF((AC557+W558+X558)&gt;=$B$2*'SFV+BESS'!$I$9, $B$2*'SFV+BESS'!$I$9, (AC557+W558+X558))</f>
        <v>173.61249999999998</v>
      </c>
      <c r="AD558" s="110">
        <f t="shared" si="622"/>
        <v>0</v>
      </c>
      <c r="AI558" s="251"/>
      <c r="AJ558" s="48">
        <v>22.875</v>
      </c>
      <c r="AK558" s="52">
        <f t="shared" si="678"/>
        <v>0</v>
      </c>
      <c r="AL558" s="33">
        <f>Gen_Cons_Horario!B2000</f>
        <v>0</v>
      </c>
      <c r="AM558" s="35">
        <f t="shared" si="653"/>
        <v>0</v>
      </c>
      <c r="AN558" s="116">
        <f>IF(AND(AM558&gt;0,AM558*$B$4+AT557&lt;=$B$2*'SFV+BESS'!$I$9,AM558&lt;'SFV+BESS'!$I$7), AM558*$B$4, IF(AND(AM558&gt;0,AM558*$B$4+AT557&gt;$B$2*'SFV+BESS'!$I$9,AM558*$B$4&lt;'SFV+BESS'!$I$7),$B$2*'SFV+BESS'!$I$9-AT557,IF(AND(AM558&gt;0,AM558*$B$4+AT557&gt;$B$2*'SFV+BESS'!$I$9,AM558*$B$4&gt;'SFV+BESS'!$I$7,AT557&lt;$B$2*'SFV+BESS'!$I$9),$B$2*'SFV+BESS'!$I$9-AT557,IF(AND(AM558&gt;0,AM558*$B$4+AT557&lt;=$B$2*'SFV+BESS'!$I$9,AM558&gt;'SFV+BESS'!$I$7),'SFV+BESS'!$I$7,0))))</f>
        <v>0</v>
      </c>
      <c r="AO558" s="27">
        <f>IF(AND(AM558&lt;0,AT557+AM558/$B$5&gt;$H$2,-AM558/'Carga-Descarga Año'!$B$5&lt;'SFV+BESS'!$I$7),AM558/$B$5,IF(AND(AM558&lt;0,AT557+AM558/$B$5&gt;$H$2,-AM558/'Carga-Descarga Año'!$B$5&gt;'SFV+BESS'!$I$7),-'SFV+BESS'!$I$7,IF(AND(AM558&lt;0,AT557+AM558/$B$5&lt;$H$2),-MIN('SFV+BESS'!$I$7,AT557-$H$2),0)))</f>
        <v>0</v>
      </c>
      <c r="AP558" s="33"/>
      <c r="AQ558" s="33">
        <f t="shared" si="659"/>
        <v>0</v>
      </c>
      <c r="AR558" s="27">
        <f t="shared" si="623"/>
        <v>0</v>
      </c>
      <c r="AS558" s="27">
        <f t="shared" si="660"/>
        <v>0</v>
      </c>
      <c r="AT558" s="28">
        <f>IF((AT557+AN558+AO558)&gt;=$B$2*'SFV+BESS'!$I$9, $B$2*'SFV+BESS'!$I$9, (AT557+AN558+AO558))</f>
        <v>173.61249999999998</v>
      </c>
      <c r="AU558" s="110">
        <f t="shared" si="624"/>
        <v>0</v>
      </c>
      <c r="AZ558" s="251"/>
      <c r="BA558" s="48">
        <v>22.875</v>
      </c>
      <c r="BB558" s="33">
        <f t="shared" si="679"/>
        <v>0</v>
      </c>
      <c r="BC558" s="33">
        <f>Gen_Cons_Horario!B2744</f>
        <v>0</v>
      </c>
      <c r="BD558" s="35">
        <f t="shared" si="654"/>
        <v>0</v>
      </c>
      <c r="BE558" s="116">
        <f>IF(AND(BD558&gt;0,BD558*$B$4+BK557&lt;=$B$2*'SFV+BESS'!$I$9,BD558&lt;'SFV+BESS'!$I$7), BD558*$B$4, IF(AND(BD558&gt;0,BD558*$B$4+BK557&gt;$B$2*'SFV+BESS'!$I$9,BD558*$B$4&lt;'SFV+BESS'!$I$7),$B$2*'SFV+BESS'!$I$9-BK557,IF(AND(BD558&gt;0,BD558*$B$4+BK557&gt;$B$2*'SFV+BESS'!$I$9,BD558*$B$4&gt;'SFV+BESS'!$I$7,BK557&lt;$B$2*'SFV+BESS'!$I$9),$B$2*'SFV+BESS'!$I$9-BK557,IF(AND(BD558&gt;0,BD558*$B$4+BK557&lt;=$B$2*'SFV+BESS'!$I$9,BD558&gt;'SFV+BESS'!$I$7),'SFV+BESS'!$I$7,0))))</f>
        <v>0</v>
      </c>
      <c r="BF558" s="27">
        <f>IF(AND(BD558&lt;0,BK557+BD558/$B$5&gt;$H$2,-BD558/'Carga-Descarga Año'!$B$5&lt;'SFV+BESS'!$I$7),BD558/$B$5,IF(AND(BD558&lt;0,BK557+BD558/$B$5&gt;$H$2,-BD558/'Carga-Descarga Año'!$B$5&gt;'SFV+BESS'!$I$7),-'SFV+BESS'!$I$7,IF(AND(BD558&lt;0,BK557+BD558/$B$5&lt;$H$2),-MIN('SFV+BESS'!$I$7,BK557-$H$2),0)))</f>
        <v>0</v>
      </c>
      <c r="BG558" s="33"/>
      <c r="BH558" s="33">
        <f t="shared" si="661"/>
        <v>0</v>
      </c>
      <c r="BI558" s="27">
        <f t="shared" si="625"/>
        <v>0</v>
      </c>
      <c r="BJ558" s="27">
        <f t="shared" si="662"/>
        <v>0</v>
      </c>
      <c r="BK558" s="28">
        <f>IF((BK557+BE558+BF558)&gt;=$B$2*'SFV+BESS'!$I$9, $B$2*'SFV+BESS'!$I$9, (BK557+BE558+BF558))</f>
        <v>173.61249999999998</v>
      </c>
      <c r="BL558" s="110">
        <f t="shared" si="626"/>
        <v>0</v>
      </c>
      <c r="BQ558" s="251"/>
      <c r="BR558" s="48">
        <v>22.875</v>
      </c>
      <c r="BS558" s="33">
        <f t="shared" si="680"/>
        <v>0</v>
      </c>
      <c r="BT558" s="33">
        <f>Gen_Cons_Horario!B3464</f>
        <v>0</v>
      </c>
      <c r="BU558" s="35">
        <f t="shared" si="655"/>
        <v>0</v>
      </c>
      <c r="BV558" s="116">
        <f>IF(AND(BU558&gt;0,BU558*$B$4+CB557&lt;=$B$2*'SFV+BESS'!$I$9,BU558&lt;'SFV+BESS'!$I$7), BU558*$B$4, IF(AND(BU558&gt;0,BU558*$B$4+CB557&gt;$B$2*'SFV+BESS'!$I$9,BU558*$B$4&lt;'SFV+BESS'!$I$7),$B$2*'SFV+BESS'!$I$9-CB557,IF(AND(BU558&gt;0,BU558*$B$4+CB557&gt;$B$2*'SFV+BESS'!$I$9,BU558*$B$4&gt;'SFV+BESS'!$I$7,CB557&lt;$B$2*'SFV+BESS'!$I$9),$B$2*'SFV+BESS'!$I$9-CB557,IF(AND(BU558&gt;0,BU558*$B$4+CB557&lt;=$B$2*'SFV+BESS'!$I$9,BU558&gt;'SFV+BESS'!$I$7),'SFV+BESS'!$I$7,0))))</f>
        <v>0</v>
      </c>
      <c r="BW558" s="27">
        <f>IF(AND(BU558&lt;0,CB557+BU558/$B$5&gt;$H$2,-BU558/'Carga-Descarga Año'!$B$5&lt;'SFV+BESS'!$I$7),BU558/$B$5,IF(AND(BU558&lt;0,CB557+BU558/$B$5&gt;$H$2,-BU558/'Carga-Descarga Año'!$B$5&gt;'SFV+BESS'!$I$7),-'SFV+BESS'!$I$7,IF(AND(BU558&lt;0,CB557+BU558/$B$5&lt;$H$2),-MIN('SFV+BESS'!$I$7,CB557-$H$2),0)))</f>
        <v>0</v>
      </c>
      <c r="BX558" s="33"/>
      <c r="BY558" s="33">
        <f t="shared" si="663"/>
        <v>0</v>
      </c>
      <c r="BZ558" s="27">
        <f t="shared" si="627"/>
        <v>0</v>
      </c>
      <c r="CA558" s="27">
        <f t="shared" si="628"/>
        <v>0</v>
      </c>
      <c r="CB558" s="28">
        <f>IF((CB557+BV558+BW558)&gt;=$B$2*'SFV+BESS'!$I$9, $B$2*'SFV+BESS'!$I$9, (CB557+BV558+BW558))</f>
        <v>173.61249999999998</v>
      </c>
      <c r="CC558" s="110">
        <f t="shared" si="629"/>
        <v>0</v>
      </c>
      <c r="CH558" s="251"/>
      <c r="CI558" s="48">
        <v>22.875</v>
      </c>
      <c r="CJ558" s="33">
        <f t="shared" si="681"/>
        <v>0</v>
      </c>
      <c r="CK558" s="33">
        <f>Gen_Cons_Horario!B4208</f>
        <v>0</v>
      </c>
      <c r="CL558" s="35">
        <f t="shared" si="656"/>
        <v>0</v>
      </c>
      <c r="CM558" s="116">
        <f>IF(AND(CL558&gt;0,CL558*$B$4+CS557&lt;=$B$2*'SFV+BESS'!$I$9,CL558&lt;'SFV+BESS'!$I$7), CL558*$B$4, IF(AND(CL558&gt;0,CL558*$B$4+CS557&gt;$B$2*'SFV+BESS'!$I$9,CL558*$B$4&lt;'SFV+BESS'!$I$7),$B$2*'SFV+BESS'!$I$9-CS557,IF(AND(CL558&gt;0,CL558*$B$4+CS557&gt;$B$2*'SFV+BESS'!$I$9,CL558*$B$4&gt;'SFV+BESS'!$I$7,CS557&lt;$B$2*'SFV+BESS'!$I$9),$B$2*'SFV+BESS'!$I$9-CS557,IF(AND(CL558&gt;0,CL558*$B$4+CS557&lt;=$B$2*'SFV+BESS'!$I$9,CL558&gt;'SFV+BESS'!$I$7),'SFV+BESS'!$I$7,0))))</f>
        <v>0</v>
      </c>
      <c r="CN558" s="27">
        <f>IF(AND(CL558&lt;0,CS557+CL558/$B$5&gt;$H$2,-CL558/'Carga-Descarga Año'!$B$5&lt;'SFV+BESS'!$I$7),CL558/$B$5,IF(AND(CL558&lt;0,CS557+CL558/$B$5&gt;$H$2,-CL558/'Carga-Descarga Año'!$B$5&gt;'SFV+BESS'!$I$7),-'SFV+BESS'!$I$7,IF(AND(CL558&lt;0,CS557+CL558/$B$5&lt;$H$2),-MIN('SFV+BESS'!$I$7,CS557-$H$2),0)))</f>
        <v>0</v>
      </c>
      <c r="CO558" s="33"/>
      <c r="CP558" s="33">
        <f t="shared" si="664"/>
        <v>0</v>
      </c>
      <c r="CQ558" s="27">
        <f t="shared" si="630"/>
        <v>0</v>
      </c>
      <c r="CR558" s="27">
        <f t="shared" si="665"/>
        <v>0</v>
      </c>
      <c r="CS558" s="28">
        <f>IF((CS557+CM558+CN558)&gt;=$B$2*'SFV+BESS'!$I$9, $B$2*'SFV+BESS'!$I$9, (CS557+CM558+CN558))</f>
        <v>173.61249999999998</v>
      </c>
      <c r="CT558" s="110">
        <f t="shared" si="631"/>
        <v>0</v>
      </c>
      <c r="CY558" s="251"/>
      <c r="CZ558" s="48">
        <v>22.875</v>
      </c>
      <c r="DA558" s="33">
        <f t="shared" si="682"/>
        <v>0</v>
      </c>
      <c r="DB558" s="33">
        <f>Gen_Cons_Horario!B4928</f>
        <v>0</v>
      </c>
      <c r="DC558" s="35">
        <f t="shared" si="647"/>
        <v>0</v>
      </c>
      <c r="DD558" s="116">
        <f>IF(AND(DC558&gt;0,DC558*$B$4+DJ557&lt;=$B$2*'SFV+BESS'!$I$9,DC558&lt;'SFV+BESS'!$I$7), DC558*$B$4, IF(AND(DC558&gt;0,DC558*$B$4+DJ557&gt;$B$2*'SFV+BESS'!$I$9,DC558*$B$4&lt;'SFV+BESS'!$I$7),$B$2*'SFV+BESS'!$I$9-DJ557,IF(AND(DC558&gt;0,DC558*$B$4+DJ557&gt;$B$2*'SFV+BESS'!$I$9,DC558*$B$4&gt;'SFV+BESS'!$I$7,DJ557&lt;$B$2*'SFV+BESS'!$I$9),$B$2*'SFV+BESS'!$I$9-DJ557,IF(AND(DC558&gt;0,DC558*$B$4+DJ557&lt;=$B$2*'SFV+BESS'!$I$9,DC558&gt;'SFV+BESS'!$I$7),'SFV+BESS'!$I$7,0))))</f>
        <v>0</v>
      </c>
      <c r="DE558" s="27">
        <f>IF(AND(DC558&lt;0,DJ557+DC558/$B$5&gt;$H$2,-DC558/'Carga-Descarga Año'!$B$5&lt;'SFV+BESS'!$I$7),DC558/$B$5,IF(AND(DC558&lt;0,DJ557+DC558/$B$5&gt;$H$2,-DC558/'Carga-Descarga Año'!$B$5&gt;'SFV+BESS'!$I$7),-'SFV+BESS'!$I$7,IF(AND(DC558&lt;0,DJ557+DC558/$B$5&lt;$H$2),-MIN('SFV+BESS'!$I$7,DJ557-$H$2),0)))</f>
        <v>0</v>
      </c>
      <c r="DF558" s="33"/>
      <c r="DG558" s="33">
        <f t="shared" si="666"/>
        <v>0</v>
      </c>
      <c r="DH558" s="27">
        <f t="shared" si="632"/>
        <v>0</v>
      </c>
      <c r="DI558" s="27">
        <f t="shared" si="633"/>
        <v>0</v>
      </c>
      <c r="DJ558" s="28">
        <f>IF((DJ557+DD558+DE558)&gt;=$B$2*'SFV+BESS'!$I$9, $B$2*'SFV+BESS'!$I$9, (DJ557+DD558+DE558))</f>
        <v>173.61249999999998</v>
      </c>
      <c r="DK558" s="110">
        <f t="shared" si="634"/>
        <v>0</v>
      </c>
      <c r="DP558" s="251"/>
      <c r="DQ558" s="48">
        <v>22.875</v>
      </c>
      <c r="DR558" s="33">
        <f t="shared" si="683"/>
        <v>0</v>
      </c>
      <c r="DS558" s="33">
        <f>Gen_Cons_Horario!B5672</f>
        <v>0</v>
      </c>
      <c r="DT558" s="35">
        <f t="shared" si="648"/>
        <v>0</v>
      </c>
      <c r="DU558" s="116">
        <f>IF(AND(DT558&gt;0,DT558*$B$4+EA557&lt;=$B$2*'SFV+BESS'!$I$9,DT558&lt;'SFV+BESS'!$I$7), DT558*$B$4, IF(AND(DT558&gt;0,DT558*$B$4+EA557&gt;$B$2*'SFV+BESS'!$I$9,DT558*$B$4&lt;'SFV+BESS'!$I$7),$B$2*'SFV+BESS'!$I$9-EA557,IF(AND(DT558&gt;0,DT558*$B$4+EA557&gt;$B$2*'SFV+BESS'!$I$9,DT558*$B$4&gt;'SFV+BESS'!$I$7,EA557&lt;$B$2*'SFV+BESS'!$I$9),$B$2*'SFV+BESS'!$I$9-EA557,IF(AND(DT558&gt;0,DT558*$B$4+EA557&lt;=$B$2*'SFV+BESS'!$I$9,DT558&gt;'SFV+BESS'!$I$7),'SFV+BESS'!$I$7,0))))</f>
        <v>0</v>
      </c>
      <c r="DV558" s="27">
        <f>IF(AND(DT558&lt;0,EA557+DT558/$B$5&gt;$H$2,-DT558/'Carga-Descarga Año'!$B$5&lt;'SFV+BESS'!$I$7),DT558/$B$5,IF(AND(DT558&lt;0,EA557+DT558/$B$5&gt;$H$2,-DT558/'Carga-Descarga Año'!$B$5&gt;'SFV+BESS'!$I$7),-'SFV+BESS'!$I$7,IF(AND(DT558&lt;0,EA557+DT558/$B$5&lt;$H$2),-MIN('SFV+BESS'!$I$7,EA557-$H$2),0)))</f>
        <v>0</v>
      </c>
      <c r="DW558" s="33"/>
      <c r="DX558" s="33">
        <f t="shared" si="667"/>
        <v>0</v>
      </c>
      <c r="DY558" s="27">
        <f t="shared" si="635"/>
        <v>0</v>
      </c>
      <c r="DZ558" s="27">
        <f t="shared" si="668"/>
        <v>0</v>
      </c>
      <c r="EA558" s="28">
        <f>IF((EA557+DU558+DV558)&gt;=$B$2*'SFV+BESS'!$I$9, $B$2*'SFV+BESS'!$I$9, (EA557+DU558+DV558))</f>
        <v>173.61249999999998</v>
      </c>
      <c r="EB558" s="110">
        <f t="shared" si="636"/>
        <v>0</v>
      </c>
      <c r="EG558" s="251"/>
      <c r="EH558" s="48">
        <v>22.875</v>
      </c>
      <c r="EI558" s="33">
        <f t="shared" si="684"/>
        <v>0</v>
      </c>
      <c r="EJ558" s="33">
        <f>Gen_Cons_Horario!B6416</f>
        <v>0</v>
      </c>
      <c r="EK558" s="35">
        <f t="shared" si="649"/>
        <v>0</v>
      </c>
      <c r="EL558" s="116">
        <f>IF(AND(EK558&gt;0,EK558*$B$4+ER557&lt;=$B$2*'SFV+BESS'!$I$9,EK558&lt;'SFV+BESS'!$I$7), EK558*$B$4, IF(AND(EK558&gt;0,EK558*$B$4+ER557&gt;$B$2*'SFV+BESS'!$I$9,EK558*$B$4&lt;'SFV+BESS'!$I$7),$B$2*'SFV+BESS'!$I$9-ER557,IF(AND(EK558&gt;0,EK558*$B$4+ER557&gt;$B$2*'SFV+BESS'!$I$9,EK558*$B$4&gt;'SFV+BESS'!$I$7,ER557&lt;$B$2*'SFV+BESS'!$I$9),$B$2*'SFV+BESS'!$I$9-ER557,IF(AND(EK558&gt;0,EK558*$B$4+ER557&lt;=$B$2*'SFV+BESS'!$I$9,EK558&gt;'SFV+BESS'!$I$7),'SFV+BESS'!$I$7,0))))</f>
        <v>0</v>
      </c>
      <c r="EM558" s="27">
        <f>IF(AND(EK558&lt;0,ER557+EK558/$B$5&gt;$H$2,-EK558/'Carga-Descarga Año'!$B$5&lt;'SFV+BESS'!$I$7),EK558/$B$5,IF(AND(EK558&lt;0,ER557+EK558/$B$5&gt;$H$2,-EK558/'Carga-Descarga Año'!$B$5&gt;'SFV+BESS'!$I$7),-'SFV+BESS'!$I$7,IF(AND(EK558&lt;0,ER557+EK558/$B$5&lt;$H$2),-MIN('SFV+BESS'!$I$7,ER557-$H$2),0)))</f>
        <v>0</v>
      </c>
      <c r="EN558" s="33"/>
      <c r="EO558" s="33">
        <f t="shared" si="669"/>
        <v>0</v>
      </c>
      <c r="EP558" s="27">
        <f t="shared" si="637"/>
        <v>0</v>
      </c>
      <c r="EQ558" s="27">
        <f t="shared" si="670"/>
        <v>0</v>
      </c>
      <c r="ER558" s="28">
        <f>IF((ER557+EL558+EM558)&gt;=$B$2*'SFV+BESS'!$I$9, $B$2*'SFV+BESS'!$I$9, (ER557+EL558+EM558))</f>
        <v>173.61249999999998</v>
      </c>
      <c r="ES558" s="110">
        <f t="shared" si="638"/>
        <v>0</v>
      </c>
      <c r="EX558" s="251"/>
      <c r="EY558" s="48">
        <v>22.875</v>
      </c>
      <c r="EZ558" s="33">
        <f t="shared" si="685"/>
        <v>0</v>
      </c>
      <c r="FA558" s="33">
        <f>Gen_Cons_Horario!B7136</f>
        <v>0</v>
      </c>
      <c r="FB558" s="35">
        <f t="shared" si="650"/>
        <v>0</v>
      </c>
      <c r="FC558" s="116">
        <f>IF(AND(FB558&gt;0,FB558*$B$4+FI557&lt;=$B$2*'SFV+BESS'!$I$9,FB558&lt;'SFV+BESS'!$I$7), FB558*$B$4, IF(AND(FB558&gt;0,FB558*$B$4+FI557&gt;$B$2*'SFV+BESS'!$I$9,FB558*$B$4&lt;'SFV+BESS'!$I$7),$B$2*'SFV+BESS'!$I$9-FI557,IF(AND(FB558&gt;0,FB558*$B$4+FI557&gt;$B$2*'SFV+BESS'!$I$9,FB558*$B$4&gt;'SFV+BESS'!$I$7,FI557&lt;$B$2*'SFV+BESS'!$I$9),$B$2*'SFV+BESS'!$I$9-FI557,IF(AND(FB558&gt;0,FB558*$B$4+FI557&lt;=$B$2*'SFV+BESS'!$I$9,FB558&gt;'SFV+BESS'!$I$7),'SFV+BESS'!$I$7,0))))</f>
        <v>0</v>
      </c>
      <c r="FD558" s="27">
        <f>IF(AND(FB558&lt;0,FI557+FB558/$B$5&gt;$H$2,-FB558/'Carga-Descarga Año'!$B$5&lt;'SFV+BESS'!$I$7),FB558/$B$5,IF(AND(FB558&lt;0,FI557+FB558/$B$5&gt;$H$2,-FB558/'Carga-Descarga Año'!$B$5&gt;'SFV+BESS'!$I$7),-'SFV+BESS'!$I$7,IF(AND(FB558&lt;0,FI557+FB558/$B$5&lt;$H$2),-MIN('SFV+BESS'!$I$7,FI557-$H$2),0)))</f>
        <v>0</v>
      </c>
      <c r="FE558" s="33"/>
      <c r="FF558" s="33">
        <f t="shared" si="671"/>
        <v>0</v>
      </c>
      <c r="FG558" s="27">
        <f t="shared" si="639"/>
        <v>0</v>
      </c>
      <c r="FH558" s="27">
        <f t="shared" si="672"/>
        <v>0</v>
      </c>
      <c r="FI558" s="28">
        <f>IF((FI557+FC558+FD558)&gt;=$B$2*'SFV+BESS'!$I$9, $B$2*'SFV+BESS'!$I$9, (FI557+FC558+FD558))</f>
        <v>173.61249999999998</v>
      </c>
      <c r="FJ558" s="110">
        <f t="shared" si="640"/>
        <v>0</v>
      </c>
      <c r="FO558" s="251"/>
      <c r="FP558" s="48">
        <v>22.875</v>
      </c>
      <c r="FQ558" s="33">
        <f t="shared" si="686"/>
        <v>0</v>
      </c>
      <c r="FR558" s="33">
        <f>Gen_Cons_Horario!B7880</f>
        <v>0</v>
      </c>
      <c r="FS558" s="35">
        <f t="shared" si="651"/>
        <v>0</v>
      </c>
      <c r="FT558" s="116">
        <f>IF(AND(FS558&gt;0,FS558*$B$4+FZ557&lt;=$B$2*'SFV+BESS'!$I$9,FS558&lt;'SFV+BESS'!$I$7), FS558*$B$4, IF(AND(FS558&gt;0,FS558*$B$4+FZ557&gt;$B$2*'SFV+BESS'!$I$9,FS558*$B$4&lt;'SFV+BESS'!$I$7),$B$2*'SFV+BESS'!$I$9-FZ557,IF(AND(FS558&gt;0,FS558*$B$4+FZ557&gt;$B$2*'SFV+BESS'!$I$9,FS558*$B$4&gt;'SFV+BESS'!$I$7,FZ557&lt;$B$2*'SFV+BESS'!$I$9),$B$2*'SFV+BESS'!$I$9-FZ557,IF(AND(FS558&gt;0,FS558*$B$4+FZ557&lt;=$B$2*'SFV+BESS'!$I$9,FS558&gt;'SFV+BESS'!$I$7),'SFV+BESS'!$I$7,0))))</f>
        <v>0</v>
      </c>
      <c r="FU558" s="27">
        <f>IF(AND(FS558&lt;0,FZ557+FS558/$B$5&gt;$H$2,-FS558/'Carga-Descarga Año'!$B$5&lt;'SFV+BESS'!$I$7),FS558/$B$5,IF(AND(FS558&lt;0,FZ557+FS558/$B$5&gt;$H$2,-FS558/'Carga-Descarga Año'!$B$5&gt;'SFV+BESS'!$I$7),-'SFV+BESS'!$I$7,IF(AND(FS558&lt;0,FZ557+FS558/$B$5&lt;$H$2),-MIN('SFV+BESS'!$I$7,FZ557-$H$2),0)))</f>
        <v>0</v>
      </c>
      <c r="FV558" s="33"/>
      <c r="FW558" s="33">
        <f t="shared" si="673"/>
        <v>0</v>
      </c>
      <c r="FX558" s="27">
        <f t="shared" si="641"/>
        <v>0</v>
      </c>
      <c r="FY558" s="27">
        <f t="shared" si="674"/>
        <v>0</v>
      </c>
      <c r="FZ558" s="28">
        <f>IF((FZ557+FT558+FU558)&gt;=$B$2*'SFV+BESS'!$I$9, $B$2*'SFV+BESS'!$I$9, (FZ557+FT558+FU558))</f>
        <v>173.61249999999998</v>
      </c>
      <c r="GA558" s="110">
        <f t="shared" si="642"/>
        <v>0</v>
      </c>
      <c r="GF558" s="251"/>
      <c r="GG558" s="48">
        <v>22.875</v>
      </c>
      <c r="GH558" s="33">
        <f t="shared" si="687"/>
        <v>0</v>
      </c>
      <c r="GI558" s="33">
        <f>Gen_Cons_Horario!B8600</f>
        <v>0</v>
      </c>
      <c r="GJ558" s="35">
        <f t="shared" si="657"/>
        <v>0</v>
      </c>
      <c r="GK558" s="116">
        <f>IF(AND(GJ558&gt;0,GJ558*$B$4+GQ557&lt;=$B$2*'SFV+BESS'!$I$9,GJ558&lt;'SFV+BESS'!$I$7), GJ558*$B$4, IF(AND(GJ558&gt;0,GJ558*$B$4+GQ557&gt;$B$2*'SFV+BESS'!$I$9,GJ558*$B$4&lt;'SFV+BESS'!$I$7),$B$2*'SFV+BESS'!$I$9-GQ557,IF(AND(GJ558&gt;0,GJ558*$B$4+GQ557&gt;$B$2*'SFV+BESS'!$I$9,GJ558*$B$4&gt;'SFV+BESS'!$I$7,GQ557&lt;$B$2*'SFV+BESS'!$I$9),$B$2*'SFV+BESS'!$I$9-GQ557,IF(AND(GJ558&gt;0,GJ558*$B$4+GQ557&lt;=$B$2*'SFV+BESS'!$I$9,GJ558&gt;'SFV+BESS'!$I$7),'SFV+BESS'!$I$7,0))))</f>
        <v>0</v>
      </c>
      <c r="GL558" s="27">
        <f>IF(AND(GJ558&lt;0,GQ557+GJ558/$B$5&gt;$H$2,-GJ558/'Carga-Descarga Año'!$B$5&lt;'SFV+BESS'!$I$7),GJ558/$B$5,IF(AND(GJ558&lt;0,GQ557+GJ558/$B$5&gt;$H$2,-GJ558/'Carga-Descarga Año'!$B$5&gt;'SFV+BESS'!$I$7),-'SFV+BESS'!$I$7,IF(AND(GJ558&lt;0,GQ557+GJ558/$B$5&lt;$H$2),-MIN('SFV+BESS'!$I$7,GQ557-$H$2),0)))</f>
        <v>0</v>
      </c>
      <c r="GM558" s="33"/>
      <c r="GN558" s="33">
        <f t="shared" si="675"/>
        <v>0</v>
      </c>
      <c r="GO558" s="27">
        <f t="shared" si="643"/>
        <v>0</v>
      </c>
      <c r="GP558" s="27">
        <f t="shared" si="676"/>
        <v>0</v>
      </c>
      <c r="GQ558" s="28">
        <f>IF((GQ557+GK558+GL558)&gt;=$B$2*'SFV+BESS'!$I$9, $B$2*'SFV+BESS'!$I$9, (GQ557+GK558+GL558))</f>
        <v>173.61249999999998</v>
      </c>
      <c r="GR558" s="110">
        <f t="shared" si="644"/>
        <v>0</v>
      </c>
    </row>
    <row r="559" spans="1:200">
      <c r="A559" s="249"/>
      <c r="B559" s="48">
        <v>22.9166666666667</v>
      </c>
      <c r="C559" s="38">
        <f t="shared" si="658"/>
        <v>0</v>
      </c>
      <c r="D559" s="2">
        <f>Gen_Cons_Horario!B585</f>
        <v>18.642500000000002</v>
      </c>
      <c r="E559" s="140">
        <f t="shared" si="616"/>
        <v>-18.642500000000002</v>
      </c>
      <c r="F559" s="116">
        <f>IF(AND(E559&gt;0,E559*$B$4+L558&lt;=$B$2*'SFV+BESS'!$I$9,E559&lt;'SFV+BESS'!$I$7), E559*$B$4, IF(AND(E559&gt;0,E559*$B$4+L558&gt;$B$2*'SFV+BESS'!$I$9,E559*$B$4&lt;'SFV+BESS'!$I$7),$B$2*'SFV+BESS'!$I$9-L558,IF(AND(E559&gt;0,E559*$B$4+L558&gt;$B$2*'SFV+BESS'!$I$9,E559*$B$4&gt;'SFV+BESS'!$I$7,L558&lt;$B$2*'SFV+BESS'!$I$9),$B$2*'SFV+BESS'!$I$9-L558,IF(AND(E559&gt;0,E559*$B$4+L558&lt;=$B$2*'SFV+BESS'!$I$9,E559&gt;'SFV+BESS'!$I$7),'SFV+BESS'!$I$7,0))))</f>
        <v>0</v>
      </c>
      <c r="G559" s="27">
        <f>IF(AND(E559&lt;0,L558+E559/$B$5&gt;$H$2,-E559/'Carga-Descarga Año'!$B$5&lt;'SFV+BESS'!$I$7),E559/$B$5,IF(AND(E559&lt;0,L558+E559/$B$5&gt;$H$2,-E559/'Carga-Descarga Año'!$B$5&gt;'SFV+BESS'!$I$7),-'SFV+BESS'!$I$7,IF(AND(E559&lt;0,L558+E559/$B$5&lt;$H$2),-MIN('SFV+BESS'!$I$7,L558-$H$2),0)))</f>
        <v>-19.623684210526317</v>
      </c>
      <c r="I559" s="38">
        <f t="shared" si="617"/>
        <v>0</v>
      </c>
      <c r="J559" s="27">
        <f t="shared" si="619"/>
        <v>18.642500000000002</v>
      </c>
      <c r="K559" s="27">
        <f t="shared" si="618"/>
        <v>0</v>
      </c>
      <c r="L559" s="28">
        <f>IF((L558+F559+G559)&gt;=$B$2*'SFV+BESS'!$I$9, $B$2*'SFV+BESS'!$I$9, (L558+F559+G559))</f>
        <v>49.338211590746965</v>
      </c>
      <c r="M559" s="110">
        <f t="shared" si="620"/>
        <v>0</v>
      </c>
      <c r="R559" s="251"/>
      <c r="S559" s="48">
        <v>22.9166666666667</v>
      </c>
      <c r="T559" s="2">
        <f t="shared" si="677"/>
        <v>0</v>
      </c>
      <c r="U559" s="2">
        <f>Gen_Cons_Horario!B1329</f>
        <v>0</v>
      </c>
      <c r="V559" s="35">
        <f t="shared" si="652"/>
        <v>0</v>
      </c>
      <c r="W559" s="116">
        <f>IF(AND(V559&gt;0,V559*$B$4+AC558&lt;=$B$2*'SFV+BESS'!$I$9,V559&lt;'SFV+BESS'!$I$7), V559*$B$4, IF(AND(V559&gt;0,V559*$B$4+AC558&gt;$B$2*'SFV+BESS'!$I$9,V559*$B$4&lt;'SFV+BESS'!$I$7),$B$2*'SFV+BESS'!$I$9-AC558,IF(AND(V559&gt;0,V559*$B$4+AC558&gt;$B$2*'SFV+BESS'!$I$9,V559*$B$4&gt;'SFV+BESS'!$I$7,AC558&lt;$B$2*'SFV+BESS'!$I$9),$B$2*'SFV+BESS'!$I$9-AC558,IF(AND(V559&gt;0,V559*$B$4+AC558&lt;=$B$2*'SFV+BESS'!$I$9,V559&gt;'SFV+BESS'!$I$7),'SFV+BESS'!$I$7,0))))</f>
        <v>0</v>
      </c>
      <c r="X559" s="27">
        <f>IF(AND(V559&lt;0,AC558+V559/$B$5&gt;$H$2,-V559/'Carga-Descarga Año'!$B$5&lt;'SFV+BESS'!$I$7),V559/$B$5,IF(AND(V559&lt;0,AC558+V559/$B$5&gt;$H$2,-V559/'Carga-Descarga Año'!$B$5&gt;'SFV+BESS'!$I$7),-'SFV+BESS'!$I$7,IF(AND(V559&lt;0,AC558+V559/$B$5&lt;$H$2),-MIN('SFV+BESS'!$I$7,AC558-$H$2),0)))</f>
        <v>0</v>
      </c>
      <c r="Z559" s="33">
        <f t="shared" si="646"/>
        <v>0</v>
      </c>
      <c r="AA559" s="27">
        <f t="shared" si="621"/>
        <v>0</v>
      </c>
      <c r="AB559" s="27">
        <f t="shared" si="645"/>
        <v>0</v>
      </c>
      <c r="AC559" s="28">
        <f>IF((AC558+W559+X559)&gt;=$B$2*'SFV+BESS'!$I$9, $B$2*'SFV+BESS'!$I$9, (AC558+W559+X559))</f>
        <v>173.61249999999998</v>
      </c>
      <c r="AD559" s="110">
        <f t="shared" si="622"/>
        <v>0</v>
      </c>
      <c r="AI559" s="251"/>
      <c r="AJ559" s="48">
        <v>22.9166666666667</v>
      </c>
      <c r="AK559" s="52">
        <f t="shared" si="678"/>
        <v>0</v>
      </c>
      <c r="AL559" s="33">
        <f>Gen_Cons_Horario!B2001</f>
        <v>0</v>
      </c>
      <c r="AM559" s="35">
        <f t="shared" si="653"/>
        <v>0</v>
      </c>
      <c r="AN559" s="116">
        <f>IF(AND(AM559&gt;0,AM559*$B$4+AT558&lt;=$B$2*'SFV+BESS'!$I$9,AM559&lt;'SFV+BESS'!$I$7), AM559*$B$4, IF(AND(AM559&gt;0,AM559*$B$4+AT558&gt;$B$2*'SFV+BESS'!$I$9,AM559*$B$4&lt;'SFV+BESS'!$I$7),$B$2*'SFV+BESS'!$I$9-AT558,IF(AND(AM559&gt;0,AM559*$B$4+AT558&gt;$B$2*'SFV+BESS'!$I$9,AM559*$B$4&gt;'SFV+BESS'!$I$7,AT558&lt;$B$2*'SFV+BESS'!$I$9),$B$2*'SFV+BESS'!$I$9-AT558,IF(AND(AM559&gt;0,AM559*$B$4+AT558&lt;=$B$2*'SFV+BESS'!$I$9,AM559&gt;'SFV+BESS'!$I$7),'SFV+BESS'!$I$7,0))))</f>
        <v>0</v>
      </c>
      <c r="AO559" s="27">
        <f>IF(AND(AM559&lt;0,AT558+AM559/$B$5&gt;$H$2,-AM559/'Carga-Descarga Año'!$B$5&lt;'SFV+BESS'!$I$7),AM559/$B$5,IF(AND(AM559&lt;0,AT558+AM559/$B$5&gt;$H$2,-AM559/'Carga-Descarga Año'!$B$5&gt;'SFV+BESS'!$I$7),-'SFV+BESS'!$I$7,IF(AND(AM559&lt;0,AT558+AM559/$B$5&lt;$H$2),-MIN('SFV+BESS'!$I$7,AT558-$H$2),0)))</f>
        <v>0</v>
      </c>
      <c r="AP559" s="33"/>
      <c r="AQ559" s="33">
        <f t="shared" si="659"/>
        <v>0</v>
      </c>
      <c r="AR559" s="27">
        <f t="shared" si="623"/>
        <v>0</v>
      </c>
      <c r="AS559" s="27">
        <f t="shared" si="660"/>
        <v>0</v>
      </c>
      <c r="AT559" s="28">
        <f>IF((AT558+AN559+AO559)&gt;=$B$2*'SFV+BESS'!$I$9, $B$2*'SFV+BESS'!$I$9, (AT558+AN559+AO559))</f>
        <v>173.61249999999998</v>
      </c>
      <c r="AU559" s="110">
        <f t="shared" si="624"/>
        <v>0</v>
      </c>
      <c r="AZ559" s="251"/>
      <c r="BA559" s="48">
        <v>22.9166666666667</v>
      </c>
      <c r="BB559" s="33">
        <f t="shared" si="679"/>
        <v>0</v>
      </c>
      <c r="BC559" s="33">
        <f>Gen_Cons_Horario!B2745</f>
        <v>0</v>
      </c>
      <c r="BD559" s="35">
        <f t="shared" si="654"/>
        <v>0</v>
      </c>
      <c r="BE559" s="116">
        <f>IF(AND(BD559&gt;0,BD559*$B$4+BK558&lt;=$B$2*'SFV+BESS'!$I$9,BD559&lt;'SFV+BESS'!$I$7), BD559*$B$4, IF(AND(BD559&gt;0,BD559*$B$4+BK558&gt;$B$2*'SFV+BESS'!$I$9,BD559*$B$4&lt;'SFV+BESS'!$I$7),$B$2*'SFV+BESS'!$I$9-BK558,IF(AND(BD559&gt;0,BD559*$B$4+BK558&gt;$B$2*'SFV+BESS'!$I$9,BD559*$B$4&gt;'SFV+BESS'!$I$7,BK558&lt;$B$2*'SFV+BESS'!$I$9),$B$2*'SFV+BESS'!$I$9-BK558,IF(AND(BD559&gt;0,BD559*$B$4+BK558&lt;=$B$2*'SFV+BESS'!$I$9,BD559&gt;'SFV+BESS'!$I$7),'SFV+BESS'!$I$7,0))))</f>
        <v>0</v>
      </c>
      <c r="BF559" s="27">
        <f>IF(AND(BD559&lt;0,BK558+BD559/$B$5&gt;$H$2,-BD559/'Carga-Descarga Año'!$B$5&lt;'SFV+BESS'!$I$7),BD559/$B$5,IF(AND(BD559&lt;0,BK558+BD559/$B$5&gt;$H$2,-BD559/'Carga-Descarga Año'!$B$5&gt;'SFV+BESS'!$I$7),-'SFV+BESS'!$I$7,IF(AND(BD559&lt;0,BK558+BD559/$B$5&lt;$H$2),-MIN('SFV+BESS'!$I$7,BK558-$H$2),0)))</f>
        <v>0</v>
      </c>
      <c r="BG559" s="33"/>
      <c r="BH559" s="33">
        <f t="shared" si="661"/>
        <v>0</v>
      </c>
      <c r="BI559" s="27">
        <f t="shared" si="625"/>
        <v>0</v>
      </c>
      <c r="BJ559" s="27">
        <f t="shared" si="662"/>
        <v>0</v>
      </c>
      <c r="BK559" s="28">
        <f>IF((BK558+BE559+BF559)&gt;=$B$2*'SFV+BESS'!$I$9, $B$2*'SFV+BESS'!$I$9, (BK558+BE559+BF559))</f>
        <v>173.61249999999998</v>
      </c>
      <c r="BL559" s="110">
        <f t="shared" si="626"/>
        <v>0</v>
      </c>
      <c r="BQ559" s="251"/>
      <c r="BR559" s="48">
        <v>22.9166666666667</v>
      </c>
      <c r="BS559" s="33">
        <f t="shared" si="680"/>
        <v>0</v>
      </c>
      <c r="BT559" s="33">
        <f>Gen_Cons_Horario!B3465</f>
        <v>0</v>
      </c>
      <c r="BU559" s="35">
        <f t="shared" si="655"/>
        <v>0</v>
      </c>
      <c r="BV559" s="116">
        <f>IF(AND(BU559&gt;0,BU559*$B$4+CB558&lt;=$B$2*'SFV+BESS'!$I$9,BU559&lt;'SFV+BESS'!$I$7), BU559*$B$4, IF(AND(BU559&gt;0,BU559*$B$4+CB558&gt;$B$2*'SFV+BESS'!$I$9,BU559*$B$4&lt;'SFV+BESS'!$I$7),$B$2*'SFV+BESS'!$I$9-CB558,IF(AND(BU559&gt;0,BU559*$B$4+CB558&gt;$B$2*'SFV+BESS'!$I$9,BU559*$B$4&gt;'SFV+BESS'!$I$7,CB558&lt;$B$2*'SFV+BESS'!$I$9),$B$2*'SFV+BESS'!$I$9-CB558,IF(AND(BU559&gt;0,BU559*$B$4+CB558&lt;=$B$2*'SFV+BESS'!$I$9,BU559&gt;'SFV+BESS'!$I$7),'SFV+BESS'!$I$7,0))))</f>
        <v>0</v>
      </c>
      <c r="BW559" s="27">
        <f>IF(AND(BU559&lt;0,CB558+BU559/$B$5&gt;$H$2,-BU559/'Carga-Descarga Año'!$B$5&lt;'SFV+BESS'!$I$7),BU559/$B$5,IF(AND(BU559&lt;0,CB558+BU559/$B$5&gt;$H$2,-BU559/'Carga-Descarga Año'!$B$5&gt;'SFV+BESS'!$I$7),-'SFV+BESS'!$I$7,IF(AND(BU559&lt;0,CB558+BU559/$B$5&lt;$H$2),-MIN('SFV+BESS'!$I$7,CB558-$H$2),0)))</f>
        <v>0</v>
      </c>
      <c r="BX559" s="33"/>
      <c r="BY559" s="33">
        <f t="shared" si="663"/>
        <v>0</v>
      </c>
      <c r="BZ559" s="27">
        <f t="shared" si="627"/>
        <v>0</v>
      </c>
      <c r="CA559" s="27">
        <f t="shared" si="628"/>
        <v>0</v>
      </c>
      <c r="CB559" s="28">
        <f>IF((CB558+BV559+BW559)&gt;=$B$2*'SFV+BESS'!$I$9, $B$2*'SFV+BESS'!$I$9, (CB558+BV559+BW559))</f>
        <v>173.61249999999998</v>
      </c>
      <c r="CC559" s="110">
        <f t="shared" si="629"/>
        <v>0</v>
      </c>
      <c r="CH559" s="251"/>
      <c r="CI559" s="48">
        <v>22.9166666666667</v>
      </c>
      <c r="CJ559" s="33">
        <f t="shared" si="681"/>
        <v>0</v>
      </c>
      <c r="CK559" s="33">
        <f>Gen_Cons_Horario!B4209</f>
        <v>0</v>
      </c>
      <c r="CL559" s="35">
        <f t="shared" si="656"/>
        <v>0</v>
      </c>
      <c r="CM559" s="116">
        <f>IF(AND(CL559&gt;0,CL559*$B$4+CS558&lt;=$B$2*'SFV+BESS'!$I$9,CL559&lt;'SFV+BESS'!$I$7), CL559*$B$4, IF(AND(CL559&gt;0,CL559*$B$4+CS558&gt;$B$2*'SFV+BESS'!$I$9,CL559*$B$4&lt;'SFV+BESS'!$I$7),$B$2*'SFV+BESS'!$I$9-CS558,IF(AND(CL559&gt;0,CL559*$B$4+CS558&gt;$B$2*'SFV+BESS'!$I$9,CL559*$B$4&gt;'SFV+BESS'!$I$7,CS558&lt;$B$2*'SFV+BESS'!$I$9),$B$2*'SFV+BESS'!$I$9-CS558,IF(AND(CL559&gt;0,CL559*$B$4+CS558&lt;=$B$2*'SFV+BESS'!$I$9,CL559&gt;'SFV+BESS'!$I$7),'SFV+BESS'!$I$7,0))))</f>
        <v>0</v>
      </c>
      <c r="CN559" s="27">
        <f>IF(AND(CL559&lt;0,CS558+CL559/$B$5&gt;$H$2,-CL559/'Carga-Descarga Año'!$B$5&lt;'SFV+BESS'!$I$7),CL559/$B$5,IF(AND(CL559&lt;0,CS558+CL559/$B$5&gt;$H$2,-CL559/'Carga-Descarga Año'!$B$5&gt;'SFV+BESS'!$I$7),-'SFV+BESS'!$I$7,IF(AND(CL559&lt;0,CS558+CL559/$B$5&lt;$H$2),-MIN('SFV+BESS'!$I$7,CS558-$H$2),0)))</f>
        <v>0</v>
      </c>
      <c r="CO559" s="33"/>
      <c r="CP559" s="33">
        <f t="shared" si="664"/>
        <v>0</v>
      </c>
      <c r="CQ559" s="27">
        <f t="shared" si="630"/>
        <v>0</v>
      </c>
      <c r="CR559" s="27">
        <f t="shared" si="665"/>
        <v>0</v>
      </c>
      <c r="CS559" s="28">
        <f>IF((CS558+CM559+CN559)&gt;=$B$2*'SFV+BESS'!$I$9, $B$2*'SFV+BESS'!$I$9, (CS558+CM559+CN559))</f>
        <v>173.61249999999998</v>
      </c>
      <c r="CT559" s="110">
        <f t="shared" si="631"/>
        <v>0</v>
      </c>
      <c r="CY559" s="251"/>
      <c r="CZ559" s="48">
        <v>22.9166666666667</v>
      </c>
      <c r="DA559" s="33">
        <f t="shared" si="682"/>
        <v>0</v>
      </c>
      <c r="DB559" s="33">
        <f>Gen_Cons_Horario!B4929</f>
        <v>0</v>
      </c>
      <c r="DC559" s="35">
        <f t="shared" si="647"/>
        <v>0</v>
      </c>
      <c r="DD559" s="116">
        <f>IF(AND(DC559&gt;0,DC559*$B$4+DJ558&lt;=$B$2*'SFV+BESS'!$I$9,DC559&lt;'SFV+BESS'!$I$7), DC559*$B$4, IF(AND(DC559&gt;0,DC559*$B$4+DJ558&gt;$B$2*'SFV+BESS'!$I$9,DC559*$B$4&lt;'SFV+BESS'!$I$7),$B$2*'SFV+BESS'!$I$9-DJ558,IF(AND(DC559&gt;0,DC559*$B$4+DJ558&gt;$B$2*'SFV+BESS'!$I$9,DC559*$B$4&gt;'SFV+BESS'!$I$7,DJ558&lt;$B$2*'SFV+BESS'!$I$9),$B$2*'SFV+BESS'!$I$9-DJ558,IF(AND(DC559&gt;0,DC559*$B$4+DJ558&lt;=$B$2*'SFV+BESS'!$I$9,DC559&gt;'SFV+BESS'!$I$7),'SFV+BESS'!$I$7,0))))</f>
        <v>0</v>
      </c>
      <c r="DE559" s="27">
        <f>IF(AND(DC559&lt;0,DJ558+DC559/$B$5&gt;$H$2,-DC559/'Carga-Descarga Año'!$B$5&lt;'SFV+BESS'!$I$7),DC559/$B$5,IF(AND(DC559&lt;0,DJ558+DC559/$B$5&gt;$H$2,-DC559/'Carga-Descarga Año'!$B$5&gt;'SFV+BESS'!$I$7),-'SFV+BESS'!$I$7,IF(AND(DC559&lt;0,DJ558+DC559/$B$5&lt;$H$2),-MIN('SFV+BESS'!$I$7,DJ558-$H$2),0)))</f>
        <v>0</v>
      </c>
      <c r="DF559" s="33"/>
      <c r="DG559" s="33">
        <f t="shared" si="666"/>
        <v>0</v>
      </c>
      <c r="DH559" s="27">
        <f t="shared" si="632"/>
        <v>0</v>
      </c>
      <c r="DI559" s="27">
        <f t="shared" si="633"/>
        <v>0</v>
      </c>
      <c r="DJ559" s="28">
        <f>IF((DJ558+DD559+DE559)&gt;=$B$2*'SFV+BESS'!$I$9, $B$2*'SFV+BESS'!$I$9, (DJ558+DD559+DE559))</f>
        <v>173.61249999999998</v>
      </c>
      <c r="DK559" s="110">
        <f t="shared" si="634"/>
        <v>0</v>
      </c>
      <c r="DP559" s="251"/>
      <c r="DQ559" s="48">
        <v>22.9166666666667</v>
      </c>
      <c r="DR559" s="33">
        <f t="shared" si="683"/>
        <v>0</v>
      </c>
      <c r="DS559" s="33">
        <f>Gen_Cons_Horario!B5673</f>
        <v>0</v>
      </c>
      <c r="DT559" s="35">
        <f t="shared" si="648"/>
        <v>0</v>
      </c>
      <c r="DU559" s="116">
        <f>IF(AND(DT559&gt;0,DT559*$B$4+EA558&lt;=$B$2*'SFV+BESS'!$I$9,DT559&lt;'SFV+BESS'!$I$7), DT559*$B$4, IF(AND(DT559&gt;0,DT559*$B$4+EA558&gt;$B$2*'SFV+BESS'!$I$9,DT559*$B$4&lt;'SFV+BESS'!$I$7),$B$2*'SFV+BESS'!$I$9-EA558,IF(AND(DT559&gt;0,DT559*$B$4+EA558&gt;$B$2*'SFV+BESS'!$I$9,DT559*$B$4&gt;'SFV+BESS'!$I$7,EA558&lt;$B$2*'SFV+BESS'!$I$9),$B$2*'SFV+BESS'!$I$9-EA558,IF(AND(DT559&gt;0,DT559*$B$4+EA558&lt;=$B$2*'SFV+BESS'!$I$9,DT559&gt;'SFV+BESS'!$I$7),'SFV+BESS'!$I$7,0))))</f>
        <v>0</v>
      </c>
      <c r="DV559" s="27">
        <f>IF(AND(DT559&lt;0,EA558+DT559/$B$5&gt;$H$2,-DT559/'Carga-Descarga Año'!$B$5&lt;'SFV+BESS'!$I$7),DT559/$B$5,IF(AND(DT559&lt;0,EA558+DT559/$B$5&gt;$H$2,-DT559/'Carga-Descarga Año'!$B$5&gt;'SFV+BESS'!$I$7),-'SFV+BESS'!$I$7,IF(AND(DT559&lt;0,EA558+DT559/$B$5&lt;$H$2),-MIN('SFV+BESS'!$I$7,EA558-$H$2),0)))</f>
        <v>0</v>
      </c>
      <c r="DW559" s="33"/>
      <c r="DX559" s="33">
        <f t="shared" si="667"/>
        <v>0</v>
      </c>
      <c r="DY559" s="27">
        <f t="shared" si="635"/>
        <v>0</v>
      </c>
      <c r="DZ559" s="27">
        <f t="shared" si="668"/>
        <v>0</v>
      </c>
      <c r="EA559" s="28">
        <f>IF((EA558+DU559+DV559)&gt;=$B$2*'SFV+BESS'!$I$9, $B$2*'SFV+BESS'!$I$9, (EA558+DU559+DV559))</f>
        <v>173.61249999999998</v>
      </c>
      <c r="EB559" s="110">
        <f t="shared" si="636"/>
        <v>0</v>
      </c>
      <c r="EG559" s="251"/>
      <c r="EH559" s="48">
        <v>22.9166666666667</v>
      </c>
      <c r="EI559" s="33">
        <f t="shared" si="684"/>
        <v>0</v>
      </c>
      <c r="EJ559" s="33">
        <f>Gen_Cons_Horario!B6417</f>
        <v>0</v>
      </c>
      <c r="EK559" s="35">
        <f t="shared" si="649"/>
        <v>0</v>
      </c>
      <c r="EL559" s="116">
        <f>IF(AND(EK559&gt;0,EK559*$B$4+ER558&lt;=$B$2*'SFV+BESS'!$I$9,EK559&lt;'SFV+BESS'!$I$7), EK559*$B$4, IF(AND(EK559&gt;0,EK559*$B$4+ER558&gt;$B$2*'SFV+BESS'!$I$9,EK559*$B$4&lt;'SFV+BESS'!$I$7),$B$2*'SFV+BESS'!$I$9-ER558,IF(AND(EK559&gt;0,EK559*$B$4+ER558&gt;$B$2*'SFV+BESS'!$I$9,EK559*$B$4&gt;'SFV+BESS'!$I$7,ER558&lt;$B$2*'SFV+BESS'!$I$9),$B$2*'SFV+BESS'!$I$9-ER558,IF(AND(EK559&gt;0,EK559*$B$4+ER558&lt;=$B$2*'SFV+BESS'!$I$9,EK559&gt;'SFV+BESS'!$I$7),'SFV+BESS'!$I$7,0))))</f>
        <v>0</v>
      </c>
      <c r="EM559" s="27">
        <f>IF(AND(EK559&lt;0,ER558+EK559/$B$5&gt;$H$2,-EK559/'Carga-Descarga Año'!$B$5&lt;'SFV+BESS'!$I$7),EK559/$B$5,IF(AND(EK559&lt;0,ER558+EK559/$B$5&gt;$H$2,-EK559/'Carga-Descarga Año'!$B$5&gt;'SFV+BESS'!$I$7),-'SFV+BESS'!$I$7,IF(AND(EK559&lt;0,ER558+EK559/$B$5&lt;$H$2),-MIN('SFV+BESS'!$I$7,ER558-$H$2),0)))</f>
        <v>0</v>
      </c>
      <c r="EN559" s="33"/>
      <c r="EO559" s="33">
        <f t="shared" si="669"/>
        <v>0</v>
      </c>
      <c r="EP559" s="27">
        <f t="shared" si="637"/>
        <v>0</v>
      </c>
      <c r="EQ559" s="27">
        <f t="shared" si="670"/>
        <v>0</v>
      </c>
      <c r="ER559" s="28">
        <f>IF((ER558+EL559+EM559)&gt;=$B$2*'SFV+BESS'!$I$9, $B$2*'SFV+BESS'!$I$9, (ER558+EL559+EM559))</f>
        <v>173.61249999999998</v>
      </c>
      <c r="ES559" s="110">
        <f t="shared" si="638"/>
        <v>0</v>
      </c>
      <c r="EX559" s="251"/>
      <c r="EY559" s="48">
        <v>22.9166666666667</v>
      </c>
      <c r="EZ559" s="33">
        <f t="shared" si="685"/>
        <v>0</v>
      </c>
      <c r="FA559" s="33">
        <f>Gen_Cons_Horario!B7137</f>
        <v>0</v>
      </c>
      <c r="FB559" s="35">
        <f t="shared" si="650"/>
        <v>0</v>
      </c>
      <c r="FC559" s="116">
        <f>IF(AND(FB559&gt;0,FB559*$B$4+FI558&lt;=$B$2*'SFV+BESS'!$I$9,FB559&lt;'SFV+BESS'!$I$7), FB559*$B$4, IF(AND(FB559&gt;0,FB559*$B$4+FI558&gt;$B$2*'SFV+BESS'!$I$9,FB559*$B$4&lt;'SFV+BESS'!$I$7),$B$2*'SFV+BESS'!$I$9-FI558,IF(AND(FB559&gt;0,FB559*$B$4+FI558&gt;$B$2*'SFV+BESS'!$I$9,FB559*$B$4&gt;'SFV+BESS'!$I$7,FI558&lt;$B$2*'SFV+BESS'!$I$9),$B$2*'SFV+BESS'!$I$9-FI558,IF(AND(FB559&gt;0,FB559*$B$4+FI558&lt;=$B$2*'SFV+BESS'!$I$9,FB559&gt;'SFV+BESS'!$I$7),'SFV+BESS'!$I$7,0))))</f>
        <v>0</v>
      </c>
      <c r="FD559" s="27">
        <f>IF(AND(FB559&lt;0,FI558+FB559/$B$5&gt;$H$2,-FB559/'Carga-Descarga Año'!$B$5&lt;'SFV+BESS'!$I$7),FB559/$B$5,IF(AND(FB559&lt;0,FI558+FB559/$B$5&gt;$H$2,-FB559/'Carga-Descarga Año'!$B$5&gt;'SFV+BESS'!$I$7),-'SFV+BESS'!$I$7,IF(AND(FB559&lt;0,FI558+FB559/$B$5&lt;$H$2),-MIN('SFV+BESS'!$I$7,FI558-$H$2),0)))</f>
        <v>0</v>
      </c>
      <c r="FE559" s="33"/>
      <c r="FF559" s="33">
        <f t="shared" si="671"/>
        <v>0</v>
      </c>
      <c r="FG559" s="27">
        <f t="shared" si="639"/>
        <v>0</v>
      </c>
      <c r="FH559" s="27">
        <f t="shared" si="672"/>
        <v>0</v>
      </c>
      <c r="FI559" s="28">
        <f>IF((FI558+FC559+FD559)&gt;=$B$2*'SFV+BESS'!$I$9, $B$2*'SFV+BESS'!$I$9, (FI558+FC559+FD559))</f>
        <v>173.61249999999998</v>
      </c>
      <c r="FJ559" s="110">
        <f t="shared" si="640"/>
        <v>0</v>
      </c>
      <c r="FO559" s="251"/>
      <c r="FP559" s="48">
        <v>22.9166666666667</v>
      </c>
      <c r="FQ559" s="33">
        <f t="shared" si="686"/>
        <v>0</v>
      </c>
      <c r="FR559" s="33">
        <f>Gen_Cons_Horario!B7881</f>
        <v>0</v>
      </c>
      <c r="FS559" s="35">
        <f t="shared" si="651"/>
        <v>0</v>
      </c>
      <c r="FT559" s="116">
        <f>IF(AND(FS559&gt;0,FS559*$B$4+FZ558&lt;=$B$2*'SFV+BESS'!$I$9,FS559&lt;'SFV+BESS'!$I$7), FS559*$B$4, IF(AND(FS559&gt;0,FS559*$B$4+FZ558&gt;$B$2*'SFV+BESS'!$I$9,FS559*$B$4&lt;'SFV+BESS'!$I$7),$B$2*'SFV+BESS'!$I$9-FZ558,IF(AND(FS559&gt;0,FS559*$B$4+FZ558&gt;$B$2*'SFV+BESS'!$I$9,FS559*$B$4&gt;'SFV+BESS'!$I$7,FZ558&lt;$B$2*'SFV+BESS'!$I$9),$B$2*'SFV+BESS'!$I$9-FZ558,IF(AND(FS559&gt;0,FS559*$B$4+FZ558&lt;=$B$2*'SFV+BESS'!$I$9,FS559&gt;'SFV+BESS'!$I$7),'SFV+BESS'!$I$7,0))))</f>
        <v>0</v>
      </c>
      <c r="FU559" s="27">
        <f>IF(AND(FS559&lt;0,FZ558+FS559/$B$5&gt;$H$2,-FS559/'Carga-Descarga Año'!$B$5&lt;'SFV+BESS'!$I$7),FS559/$B$5,IF(AND(FS559&lt;0,FZ558+FS559/$B$5&gt;$H$2,-FS559/'Carga-Descarga Año'!$B$5&gt;'SFV+BESS'!$I$7),-'SFV+BESS'!$I$7,IF(AND(FS559&lt;0,FZ558+FS559/$B$5&lt;$H$2),-MIN('SFV+BESS'!$I$7,FZ558-$H$2),0)))</f>
        <v>0</v>
      </c>
      <c r="FV559" s="33"/>
      <c r="FW559" s="33">
        <f t="shared" si="673"/>
        <v>0</v>
      </c>
      <c r="FX559" s="27">
        <f t="shared" si="641"/>
        <v>0</v>
      </c>
      <c r="FY559" s="27">
        <f t="shared" si="674"/>
        <v>0</v>
      </c>
      <c r="FZ559" s="28">
        <f>IF((FZ558+FT559+FU559)&gt;=$B$2*'SFV+BESS'!$I$9, $B$2*'SFV+BESS'!$I$9, (FZ558+FT559+FU559))</f>
        <v>173.61249999999998</v>
      </c>
      <c r="GA559" s="110">
        <f t="shared" si="642"/>
        <v>0</v>
      </c>
      <c r="GF559" s="251"/>
      <c r="GG559" s="48">
        <v>22.9166666666667</v>
      </c>
      <c r="GH559" s="33">
        <f t="shared" si="687"/>
        <v>0</v>
      </c>
      <c r="GI559" s="33">
        <f>Gen_Cons_Horario!B8601</f>
        <v>0</v>
      </c>
      <c r="GJ559" s="35">
        <f t="shared" si="657"/>
        <v>0</v>
      </c>
      <c r="GK559" s="116">
        <f>IF(AND(GJ559&gt;0,GJ559*$B$4+GQ558&lt;=$B$2*'SFV+BESS'!$I$9,GJ559&lt;'SFV+BESS'!$I$7), GJ559*$B$4, IF(AND(GJ559&gt;0,GJ559*$B$4+GQ558&gt;$B$2*'SFV+BESS'!$I$9,GJ559*$B$4&lt;'SFV+BESS'!$I$7),$B$2*'SFV+BESS'!$I$9-GQ558,IF(AND(GJ559&gt;0,GJ559*$B$4+GQ558&gt;$B$2*'SFV+BESS'!$I$9,GJ559*$B$4&gt;'SFV+BESS'!$I$7,GQ558&lt;$B$2*'SFV+BESS'!$I$9),$B$2*'SFV+BESS'!$I$9-GQ558,IF(AND(GJ559&gt;0,GJ559*$B$4+GQ558&lt;=$B$2*'SFV+BESS'!$I$9,GJ559&gt;'SFV+BESS'!$I$7),'SFV+BESS'!$I$7,0))))</f>
        <v>0</v>
      </c>
      <c r="GL559" s="27">
        <f>IF(AND(GJ559&lt;0,GQ558+GJ559/$B$5&gt;$H$2,-GJ559/'Carga-Descarga Año'!$B$5&lt;'SFV+BESS'!$I$7),GJ559/$B$5,IF(AND(GJ559&lt;0,GQ558+GJ559/$B$5&gt;$H$2,-GJ559/'Carga-Descarga Año'!$B$5&gt;'SFV+BESS'!$I$7),-'SFV+BESS'!$I$7,IF(AND(GJ559&lt;0,GQ558+GJ559/$B$5&lt;$H$2),-MIN('SFV+BESS'!$I$7,GQ558-$H$2),0)))</f>
        <v>0</v>
      </c>
      <c r="GM559" s="33"/>
      <c r="GN559" s="33">
        <f t="shared" si="675"/>
        <v>0</v>
      </c>
      <c r="GO559" s="27">
        <f t="shared" si="643"/>
        <v>0</v>
      </c>
      <c r="GP559" s="27">
        <f t="shared" si="676"/>
        <v>0</v>
      </c>
      <c r="GQ559" s="28">
        <f>IF((GQ558+GK559+GL559)&gt;=$B$2*'SFV+BESS'!$I$9, $B$2*'SFV+BESS'!$I$9, (GQ558+GK559+GL559))</f>
        <v>173.61249999999998</v>
      </c>
      <c r="GR559" s="110">
        <f t="shared" si="644"/>
        <v>0</v>
      </c>
    </row>
    <row r="560" spans="1:200">
      <c r="A560" s="250"/>
      <c r="B560" s="48">
        <v>22.9583333333333</v>
      </c>
      <c r="C560" s="38">
        <f t="shared" si="658"/>
        <v>0</v>
      </c>
      <c r="D560" s="2">
        <f>Gen_Cons_Horario!B586</f>
        <v>18.642500000000002</v>
      </c>
      <c r="E560" s="140">
        <f t="shared" si="616"/>
        <v>-18.642500000000002</v>
      </c>
      <c r="F560" s="116">
        <f>IF(AND(E560&gt;0,E560*$B$4+L559&lt;=$B$2*'SFV+BESS'!$I$9,E560&lt;'SFV+BESS'!$I$7), E560*$B$4, IF(AND(E560&gt;0,E560*$B$4+L559&gt;$B$2*'SFV+BESS'!$I$9,E560*$B$4&lt;'SFV+BESS'!$I$7),$B$2*'SFV+BESS'!$I$9-L559,IF(AND(E560&gt;0,E560*$B$4+L559&gt;$B$2*'SFV+BESS'!$I$9,E560*$B$4&gt;'SFV+BESS'!$I$7,L559&lt;$B$2*'SFV+BESS'!$I$9),$B$2*'SFV+BESS'!$I$9-L559,IF(AND(E560&gt;0,E560*$B$4+L559&lt;=$B$2*'SFV+BESS'!$I$9,E560&gt;'SFV+BESS'!$I$7),'SFV+BESS'!$I$7,0))))</f>
        <v>0</v>
      </c>
      <c r="G560" s="27">
        <f>IF(AND(E560&lt;0,L559+E560/$B$5&gt;$H$2,-E560/'Carga-Descarga Año'!$B$5&lt;'SFV+BESS'!$I$7),E560/$B$5,IF(AND(E560&lt;0,L559+E560/$B$5&gt;$H$2,-E560/'Carga-Descarga Año'!$B$5&gt;'SFV+BESS'!$I$7),-'SFV+BESS'!$I$7,IF(AND(E560&lt;0,L559+E560/$B$5&lt;$H$2),-MIN('SFV+BESS'!$I$7,L559-$H$2),0)))</f>
        <v>-19.623684210526317</v>
      </c>
      <c r="I560" s="38">
        <f t="shared" si="617"/>
        <v>0</v>
      </c>
      <c r="J560" s="27">
        <f t="shared" si="619"/>
        <v>18.642500000000002</v>
      </c>
      <c r="K560" s="27">
        <f t="shared" si="618"/>
        <v>0</v>
      </c>
      <c r="L560" s="28">
        <f>IF((L559+F560+G560)&gt;=$B$2*'SFV+BESS'!$I$9, $B$2*'SFV+BESS'!$I$9, (L559+F560+G560))</f>
        <v>29.714527380220648</v>
      </c>
      <c r="M560" s="110">
        <f t="shared" si="620"/>
        <v>0</v>
      </c>
      <c r="R560" s="251"/>
      <c r="S560" s="48">
        <v>22.9583333333333</v>
      </c>
      <c r="T560" s="2">
        <f t="shared" si="677"/>
        <v>0</v>
      </c>
      <c r="U560" s="2">
        <f>Gen_Cons_Horario!B1330</f>
        <v>0</v>
      </c>
      <c r="V560" s="35">
        <f t="shared" si="652"/>
        <v>0</v>
      </c>
      <c r="W560" s="116">
        <f>IF(AND(V560&gt;0,V560*$B$4+AC559&lt;=$B$2*'SFV+BESS'!$I$9,V560&lt;'SFV+BESS'!$I$7), V560*$B$4, IF(AND(V560&gt;0,V560*$B$4+AC559&gt;$B$2*'SFV+BESS'!$I$9,V560*$B$4&lt;'SFV+BESS'!$I$7),$B$2*'SFV+BESS'!$I$9-AC559,IF(AND(V560&gt;0,V560*$B$4+AC559&gt;$B$2*'SFV+BESS'!$I$9,V560*$B$4&gt;'SFV+BESS'!$I$7,AC559&lt;$B$2*'SFV+BESS'!$I$9),$B$2*'SFV+BESS'!$I$9-AC559,IF(AND(V560&gt;0,V560*$B$4+AC559&lt;=$B$2*'SFV+BESS'!$I$9,V560&gt;'SFV+BESS'!$I$7),'SFV+BESS'!$I$7,0))))</f>
        <v>0</v>
      </c>
      <c r="X560" s="27">
        <f>IF(AND(V560&lt;0,AC559+V560/$B$5&gt;$H$2,-V560/'Carga-Descarga Año'!$B$5&lt;'SFV+BESS'!$I$7),V560/$B$5,IF(AND(V560&lt;0,AC559+V560/$B$5&gt;$H$2,-V560/'Carga-Descarga Año'!$B$5&gt;'SFV+BESS'!$I$7),-'SFV+BESS'!$I$7,IF(AND(V560&lt;0,AC559+V560/$B$5&lt;$H$2),-MIN('SFV+BESS'!$I$7,AC559-$H$2),0)))</f>
        <v>0</v>
      </c>
      <c r="Z560" s="33">
        <f t="shared" si="646"/>
        <v>0</v>
      </c>
      <c r="AA560" s="27">
        <f t="shared" si="621"/>
        <v>0</v>
      </c>
      <c r="AB560" s="27">
        <f t="shared" si="645"/>
        <v>0</v>
      </c>
      <c r="AC560" s="28">
        <f>IF((AC559+W560+X560)&gt;=$B$2*'SFV+BESS'!$I$9, $B$2*'SFV+BESS'!$I$9, (AC559+W560+X560))</f>
        <v>173.61249999999998</v>
      </c>
      <c r="AD560" s="110">
        <f t="shared" si="622"/>
        <v>0</v>
      </c>
      <c r="AI560" s="251"/>
      <c r="AJ560" s="48">
        <v>22.9583333333333</v>
      </c>
      <c r="AK560" s="52">
        <f t="shared" si="678"/>
        <v>0</v>
      </c>
      <c r="AL560" s="33">
        <f>Gen_Cons_Horario!B2002</f>
        <v>0</v>
      </c>
      <c r="AM560" s="35">
        <f t="shared" si="653"/>
        <v>0</v>
      </c>
      <c r="AN560" s="116">
        <f>IF(AND(AM560&gt;0,AM560*$B$4+AT559&lt;=$B$2*'SFV+BESS'!$I$9,AM560&lt;'SFV+BESS'!$I$7), AM560*$B$4, IF(AND(AM560&gt;0,AM560*$B$4+AT559&gt;$B$2*'SFV+BESS'!$I$9,AM560*$B$4&lt;'SFV+BESS'!$I$7),$B$2*'SFV+BESS'!$I$9-AT559,IF(AND(AM560&gt;0,AM560*$B$4+AT559&gt;$B$2*'SFV+BESS'!$I$9,AM560*$B$4&gt;'SFV+BESS'!$I$7,AT559&lt;$B$2*'SFV+BESS'!$I$9),$B$2*'SFV+BESS'!$I$9-AT559,IF(AND(AM560&gt;0,AM560*$B$4+AT559&lt;=$B$2*'SFV+BESS'!$I$9,AM560&gt;'SFV+BESS'!$I$7),'SFV+BESS'!$I$7,0))))</f>
        <v>0</v>
      </c>
      <c r="AO560" s="27">
        <f>IF(AND(AM560&lt;0,AT559+AM560/$B$5&gt;$H$2,-AM560/'Carga-Descarga Año'!$B$5&lt;'SFV+BESS'!$I$7),AM560/$B$5,IF(AND(AM560&lt;0,AT559+AM560/$B$5&gt;$H$2,-AM560/'Carga-Descarga Año'!$B$5&gt;'SFV+BESS'!$I$7),-'SFV+BESS'!$I$7,IF(AND(AM560&lt;0,AT559+AM560/$B$5&lt;$H$2),-MIN('SFV+BESS'!$I$7,AT559-$H$2),0)))</f>
        <v>0</v>
      </c>
      <c r="AP560" s="33"/>
      <c r="AQ560" s="33">
        <f t="shared" si="659"/>
        <v>0</v>
      </c>
      <c r="AR560" s="27">
        <f t="shared" si="623"/>
        <v>0</v>
      </c>
      <c r="AS560" s="27">
        <f t="shared" si="660"/>
        <v>0</v>
      </c>
      <c r="AT560" s="28">
        <f>IF((AT559+AN560+AO560)&gt;=$B$2*'SFV+BESS'!$I$9, $B$2*'SFV+BESS'!$I$9, (AT559+AN560+AO560))</f>
        <v>173.61249999999998</v>
      </c>
      <c r="AU560" s="110">
        <f t="shared" si="624"/>
        <v>0</v>
      </c>
      <c r="AZ560" s="251"/>
      <c r="BA560" s="48">
        <v>22.9583333333333</v>
      </c>
      <c r="BB560" s="33">
        <f t="shared" si="679"/>
        <v>0</v>
      </c>
      <c r="BC560" s="33">
        <f>Gen_Cons_Horario!B2746</f>
        <v>0</v>
      </c>
      <c r="BD560" s="35">
        <f t="shared" si="654"/>
        <v>0</v>
      </c>
      <c r="BE560" s="116">
        <f>IF(AND(BD560&gt;0,BD560*$B$4+BK559&lt;=$B$2*'SFV+BESS'!$I$9,BD560&lt;'SFV+BESS'!$I$7), BD560*$B$4, IF(AND(BD560&gt;0,BD560*$B$4+BK559&gt;$B$2*'SFV+BESS'!$I$9,BD560*$B$4&lt;'SFV+BESS'!$I$7),$B$2*'SFV+BESS'!$I$9-BK559,IF(AND(BD560&gt;0,BD560*$B$4+BK559&gt;$B$2*'SFV+BESS'!$I$9,BD560*$B$4&gt;'SFV+BESS'!$I$7,BK559&lt;$B$2*'SFV+BESS'!$I$9),$B$2*'SFV+BESS'!$I$9-BK559,IF(AND(BD560&gt;0,BD560*$B$4+BK559&lt;=$B$2*'SFV+BESS'!$I$9,BD560&gt;'SFV+BESS'!$I$7),'SFV+BESS'!$I$7,0))))</f>
        <v>0</v>
      </c>
      <c r="BF560" s="27">
        <f>IF(AND(BD560&lt;0,BK559+BD560/$B$5&gt;$H$2,-BD560/'Carga-Descarga Año'!$B$5&lt;'SFV+BESS'!$I$7),BD560/$B$5,IF(AND(BD560&lt;0,BK559+BD560/$B$5&gt;$H$2,-BD560/'Carga-Descarga Año'!$B$5&gt;'SFV+BESS'!$I$7),-'SFV+BESS'!$I$7,IF(AND(BD560&lt;0,BK559+BD560/$B$5&lt;$H$2),-MIN('SFV+BESS'!$I$7,BK559-$H$2),0)))</f>
        <v>0</v>
      </c>
      <c r="BG560" s="33"/>
      <c r="BH560" s="33">
        <f t="shared" si="661"/>
        <v>0</v>
      </c>
      <c r="BI560" s="27">
        <f t="shared" si="625"/>
        <v>0</v>
      </c>
      <c r="BJ560" s="27">
        <f t="shared" si="662"/>
        <v>0</v>
      </c>
      <c r="BK560" s="28">
        <f>IF((BK559+BE560+BF560)&gt;=$B$2*'SFV+BESS'!$I$9, $B$2*'SFV+BESS'!$I$9, (BK559+BE560+BF560))</f>
        <v>173.61249999999998</v>
      </c>
      <c r="BL560" s="110">
        <f t="shared" si="626"/>
        <v>0</v>
      </c>
      <c r="BQ560" s="251"/>
      <c r="BR560" s="48">
        <v>22.9583333333333</v>
      </c>
      <c r="BS560" s="33">
        <f t="shared" si="680"/>
        <v>0</v>
      </c>
      <c r="BT560" s="33">
        <f>Gen_Cons_Horario!B3466</f>
        <v>0</v>
      </c>
      <c r="BU560" s="35">
        <f t="shared" si="655"/>
        <v>0</v>
      </c>
      <c r="BV560" s="116">
        <f>IF(AND(BU560&gt;0,BU560*$B$4+CB559&lt;=$B$2*'SFV+BESS'!$I$9,BU560&lt;'SFV+BESS'!$I$7), BU560*$B$4, IF(AND(BU560&gt;0,BU560*$B$4+CB559&gt;$B$2*'SFV+BESS'!$I$9,BU560*$B$4&lt;'SFV+BESS'!$I$7),$B$2*'SFV+BESS'!$I$9-CB559,IF(AND(BU560&gt;0,BU560*$B$4+CB559&gt;$B$2*'SFV+BESS'!$I$9,BU560*$B$4&gt;'SFV+BESS'!$I$7,CB559&lt;$B$2*'SFV+BESS'!$I$9),$B$2*'SFV+BESS'!$I$9-CB559,IF(AND(BU560&gt;0,BU560*$B$4+CB559&lt;=$B$2*'SFV+BESS'!$I$9,BU560&gt;'SFV+BESS'!$I$7),'SFV+BESS'!$I$7,0))))</f>
        <v>0</v>
      </c>
      <c r="BW560" s="27">
        <f>IF(AND(BU560&lt;0,CB559+BU560/$B$5&gt;$H$2,-BU560/'Carga-Descarga Año'!$B$5&lt;'SFV+BESS'!$I$7),BU560/$B$5,IF(AND(BU560&lt;0,CB559+BU560/$B$5&gt;$H$2,-BU560/'Carga-Descarga Año'!$B$5&gt;'SFV+BESS'!$I$7),-'SFV+BESS'!$I$7,IF(AND(BU560&lt;0,CB559+BU560/$B$5&lt;$H$2),-MIN('SFV+BESS'!$I$7,CB559-$H$2),0)))</f>
        <v>0</v>
      </c>
      <c r="BX560" s="33"/>
      <c r="BY560" s="33">
        <f t="shared" si="663"/>
        <v>0</v>
      </c>
      <c r="BZ560" s="27">
        <f t="shared" si="627"/>
        <v>0</v>
      </c>
      <c r="CA560" s="27">
        <f t="shared" si="628"/>
        <v>0</v>
      </c>
      <c r="CB560" s="28">
        <f>IF((CB559+BV560+BW560)&gt;=$B$2*'SFV+BESS'!$I$9, $B$2*'SFV+BESS'!$I$9, (CB559+BV560+BW560))</f>
        <v>173.61249999999998</v>
      </c>
      <c r="CC560" s="110">
        <f t="shared" si="629"/>
        <v>0</v>
      </c>
      <c r="CH560" s="251"/>
      <c r="CI560" s="48">
        <v>22.9583333333333</v>
      </c>
      <c r="CJ560" s="33">
        <f t="shared" si="681"/>
        <v>0</v>
      </c>
      <c r="CK560" s="33">
        <f>Gen_Cons_Horario!B4210</f>
        <v>0</v>
      </c>
      <c r="CL560" s="35">
        <f t="shared" si="656"/>
        <v>0</v>
      </c>
      <c r="CM560" s="116">
        <f>IF(AND(CL560&gt;0,CL560*$B$4+CS559&lt;=$B$2*'SFV+BESS'!$I$9,CL560&lt;'SFV+BESS'!$I$7), CL560*$B$4, IF(AND(CL560&gt;0,CL560*$B$4+CS559&gt;$B$2*'SFV+BESS'!$I$9,CL560*$B$4&lt;'SFV+BESS'!$I$7),$B$2*'SFV+BESS'!$I$9-CS559,IF(AND(CL560&gt;0,CL560*$B$4+CS559&gt;$B$2*'SFV+BESS'!$I$9,CL560*$B$4&gt;'SFV+BESS'!$I$7,CS559&lt;$B$2*'SFV+BESS'!$I$9),$B$2*'SFV+BESS'!$I$9-CS559,IF(AND(CL560&gt;0,CL560*$B$4+CS559&lt;=$B$2*'SFV+BESS'!$I$9,CL560&gt;'SFV+BESS'!$I$7),'SFV+BESS'!$I$7,0))))</f>
        <v>0</v>
      </c>
      <c r="CN560" s="27">
        <f>IF(AND(CL560&lt;0,CS559+CL560/$B$5&gt;$H$2,-CL560/'Carga-Descarga Año'!$B$5&lt;'SFV+BESS'!$I$7),CL560/$B$5,IF(AND(CL560&lt;0,CS559+CL560/$B$5&gt;$H$2,-CL560/'Carga-Descarga Año'!$B$5&gt;'SFV+BESS'!$I$7),-'SFV+BESS'!$I$7,IF(AND(CL560&lt;0,CS559+CL560/$B$5&lt;$H$2),-MIN('SFV+BESS'!$I$7,CS559-$H$2),0)))</f>
        <v>0</v>
      </c>
      <c r="CO560" s="33"/>
      <c r="CP560" s="33">
        <f t="shared" si="664"/>
        <v>0</v>
      </c>
      <c r="CQ560" s="27">
        <f t="shared" si="630"/>
        <v>0</v>
      </c>
      <c r="CR560" s="27">
        <f t="shared" si="665"/>
        <v>0</v>
      </c>
      <c r="CS560" s="28">
        <f>IF((CS559+CM560+CN560)&gt;=$B$2*'SFV+BESS'!$I$9, $B$2*'SFV+BESS'!$I$9, (CS559+CM560+CN560))</f>
        <v>173.61249999999998</v>
      </c>
      <c r="CT560" s="110">
        <f t="shared" si="631"/>
        <v>0</v>
      </c>
      <c r="CY560" s="251"/>
      <c r="CZ560" s="48">
        <v>22.9583333333333</v>
      </c>
      <c r="DA560" s="33">
        <f t="shared" si="682"/>
        <v>0</v>
      </c>
      <c r="DB560" s="33">
        <f>Gen_Cons_Horario!B4930</f>
        <v>0</v>
      </c>
      <c r="DC560" s="35">
        <f t="shared" si="647"/>
        <v>0</v>
      </c>
      <c r="DD560" s="116">
        <f>IF(AND(DC560&gt;0,DC560*$B$4+DJ559&lt;=$B$2*'SFV+BESS'!$I$9,DC560&lt;'SFV+BESS'!$I$7), DC560*$B$4, IF(AND(DC560&gt;0,DC560*$B$4+DJ559&gt;$B$2*'SFV+BESS'!$I$9,DC560*$B$4&lt;'SFV+BESS'!$I$7),$B$2*'SFV+BESS'!$I$9-DJ559,IF(AND(DC560&gt;0,DC560*$B$4+DJ559&gt;$B$2*'SFV+BESS'!$I$9,DC560*$B$4&gt;'SFV+BESS'!$I$7,DJ559&lt;$B$2*'SFV+BESS'!$I$9),$B$2*'SFV+BESS'!$I$9-DJ559,IF(AND(DC560&gt;0,DC560*$B$4+DJ559&lt;=$B$2*'SFV+BESS'!$I$9,DC560&gt;'SFV+BESS'!$I$7),'SFV+BESS'!$I$7,0))))</f>
        <v>0</v>
      </c>
      <c r="DE560" s="27">
        <f>IF(AND(DC560&lt;0,DJ559+DC560/$B$5&gt;$H$2,-DC560/'Carga-Descarga Año'!$B$5&lt;'SFV+BESS'!$I$7),DC560/$B$5,IF(AND(DC560&lt;0,DJ559+DC560/$B$5&gt;$H$2,-DC560/'Carga-Descarga Año'!$B$5&gt;'SFV+BESS'!$I$7),-'SFV+BESS'!$I$7,IF(AND(DC560&lt;0,DJ559+DC560/$B$5&lt;$H$2),-MIN('SFV+BESS'!$I$7,DJ559-$H$2),0)))</f>
        <v>0</v>
      </c>
      <c r="DF560" s="33"/>
      <c r="DG560" s="33">
        <f t="shared" si="666"/>
        <v>0</v>
      </c>
      <c r="DH560" s="27">
        <f t="shared" si="632"/>
        <v>0</v>
      </c>
      <c r="DI560" s="27">
        <f t="shared" si="633"/>
        <v>0</v>
      </c>
      <c r="DJ560" s="28">
        <f>IF((DJ559+DD560+DE560)&gt;=$B$2*'SFV+BESS'!$I$9, $B$2*'SFV+BESS'!$I$9, (DJ559+DD560+DE560))</f>
        <v>173.61249999999998</v>
      </c>
      <c r="DK560" s="110">
        <f t="shared" si="634"/>
        <v>0</v>
      </c>
      <c r="DP560" s="251"/>
      <c r="DQ560" s="48">
        <v>22.9583333333333</v>
      </c>
      <c r="DR560" s="33">
        <f t="shared" si="683"/>
        <v>0</v>
      </c>
      <c r="DS560" s="33">
        <f>Gen_Cons_Horario!B5674</f>
        <v>0</v>
      </c>
      <c r="DT560" s="35">
        <f t="shared" si="648"/>
        <v>0</v>
      </c>
      <c r="DU560" s="116">
        <f>IF(AND(DT560&gt;0,DT560*$B$4+EA559&lt;=$B$2*'SFV+BESS'!$I$9,DT560&lt;'SFV+BESS'!$I$7), DT560*$B$4, IF(AND(DT560&gt;0,DT560*$B$4+EA559&gt;$B$2*'SFV+BESS'!$I$9,DT560*$B$4&lt;'SFV+BESS'!$I$7),$B$2*'SFV+BESS'!$I$9-EA559,IF(AND(DT560&gt;0,DT560*$B$4+EA559&gt;$B$2*'SFV+BESS'!$I$9,DT560*$B$4&gt;'SFV+BESS'!$I$7,EA559&lt;$B$2*'SFV+BESS'!$I$9),$B$2*'SFV+BESS'!$I$9-EA559,IF(AND(DT560&gt;0,DT560*$B$4+EA559&lt;=$B$2*'SFV+BESS'!$I$9,DT560&gt;'SFV+BESS'!$I$7),'SFV+BESS'!$I$7,0))))</f>
        <v>0</v>
      </c>
      <c r="DV560" s="27">
        <f>IF(AND(DT560&lt;0,EA559+DT560/$B$5&gt;$H$2,-DT560/'Carga-Descarga Año'!$B$5&lt;'SFV+BESS'!$I$7),DT560/$B$5,IF(AND(DT560&lt;0,EA559+DT560/$B$5&gt;$H$2,-DT560/'Carga-Descarga Año'!$B$5&gt;'SFV+BESS'!$I$7),-'SFV+BESS'!$I$7,IF(AND(DT560&lt;0,EA559+DT560/$B$5&lt;$H$2),-MIN('SFV+BESS'!$I$7,EA559-$H$2),0)))</f>
        <v>0</v>
      </c>
      <c r="DW560" s="33"/>
      <c r="DX560" s="33">
        <f t="shared" si="667"/>
        <v>0</v>
      </c>
      <c r="DY560" s="27">
        <f t="shared" si="635"/>
        <v>0</v>
      </c>
      <c r="DZ560" s="27">
        <f t="shared" si="668"/>
        <v>0</v>
      </c>
      <c r="EA560" s="28">
        <f>IF((EA559+DU560+DV560)&gt;=$B$2*'SFV+BESS'!$I$9, $B$2*'SFV+BESS'!$I$9, (EA559+DU560+DV560))</f>
        <v>173.61249999999998</v>
      </c>
      <c r="EB560" s="110">
        <f t="shared" si="636"/>
        <v>0</v>
      </c>
      <c r="EG560" s="251"/>
      <c r="EH560" s="48">
        <v>22.9583333333333</v>
      </c>
      <c r="EI560" s="33">
        <f t="shared" si="684"/>
        <v>0</v>
      </c>
      <c r="EJ560" s="33">
        <f>Gen_Cons_Horario!B6418</f>
        <v>0</v>
      </c>
      <c r="EK560" s="35">
        <f t="shared" si="649"/>
        <v>0</v>
      </c>
      <c r="EL560" s="116">
        <f>IF(AND(EK560&gt;0,EK560*$B$4+ER559&lt;=$B$2*'SFV+BESS'!$I$9,EK560&lt;'SFV+BESS'!$I$7), EK560*$B$4, IF(AND(EK560&gt;0,EK560*$B$4+ER559&gt;$B$2*'SFV+BESS'!$I$9,EK560*$B$4&lt;'SFV+BESS'!$I$7),$B$2*'SFV+BESS'!$I$9-ER559,IF(AND(EK560&gt;0,EK560*$B$4+ER559&gt;$B$2*'SFV+BESS'!$I$9,EK560*$B$4&gt;'SFV+BESS'!$I$7,ER559&lt;$B$2*'SFV+BESS'!$I$9),$B$2*'SFV+BESS'!$I$9-ER559,IF(AND(EK560&gt;0,EK560*$B$4+ER559&lt;=$B$2*'SFV+BESS'!$I$9,EK560&gt;'SFV+BESS'!$I$7),'SFV+BESS'!$I$7,0))))</f>
        <v>0</v>
      </c>
      <c r="EM560" s="27">
        <f>IF(AND(EK560&lt;0,ER559+EK560/$B$5&gt;$H$2,-EK560/'Carga-Descarga Año'!$B$5&lt;'SFV+BESS'!$I$7),EK560/$B$5,IF(AND(EK560&lt;0,ER559+EK560/$B$5&gt;$H$2,-EK560/'Carga-Descarga Año'!$B$5&gt;'SFV+BESS'!$I$7),-'SFV+BESS'!$I$7,IF(AND(EK560&lt;0,ER559+EK560/$B$5&lt;$H$2),-MIN('SFV+BESS'!$I$7,ER559-$H$2),0)))</f>
        <v>0</v>
      </c>
      <c r="EN560" s="33"/>
      <c r="EO560" s="33">
        <f t="shared" si="669"/>
        <v>0</v>
      </c>
      <c r="EP560" s="27">
        <f t="shared" si="637"/>
        <v>0</v>
      </c>
      <c r="EQ560" s="27">
        <f t="shared" si="670"/>
        <v>0</v>
      </c>
      <c r="ER560" s="28">
        <f>IF((ER559+EL560+EM560)&gt;=$B$2*'SFV+BESS'!$I$9, $B$2*'SFV+BESS'!$I$9, (ER559+EL560+EM560))</f>
        <v>173.61249999999998</v>
      </c>
      <c r="ES560" s="110">
        <f t="shared" si="638"/>
        <v>0</v>
      </c>
      <c r="EX560" s="251"/>
      <c r="EY560" s="48">
        <v>22.9583333333333</v>
      </c>
      <c r="EZ560" s="33">
        <f t="shared" si="685"/>
        <v>0</v>
      </c>
      <c r="FA560" s="33">
        <f>Gen_Cons_Horario!B7138</f>
        <v>0</v>
      </c>
      <c r="FB560" s="35">
        <f t="shared" si="650"/>
        <v>0</v>
      </c>
      <c r="FC560" s="116">
        <f>IF(AND(FB560&gt;0,FB560*$B$4+FI559&lt;=$B$2*'SFV+BESS'!$I$9,FB560&lt;'SFV+BESS'!$I$7), FB560*$B$4, IF(AND(FB560&gt;0,FB560*$B$4+FI559&gt;$B$2*'SFV+BESS'!$I$9,FB560*$B$4&lt;'SFV+BESS'!$I$7),$B$2*'SFV+BESS'!$I$9-FI559,IF(AND(FB560&gt;0,FB560*$B$4+FI559&gt;$B$2*'SFV+BESS'!$I$9,FB560*$B$4&gt;'SFV+BESS'!$I$7,FI559&lt;$B$2*'SFV+BESS'!$I$9),$B$2*'SFV+BESS'!$I$9-FI559,IF(AND(FB560&gt;0,FB560*$B$4+FI559&lt;=$B$2*'SFV+BESS'!$I$9,FB560&gt;'SFV+BESS'!$I$7),'SFV+BESS'!$I$7,0))))</f>
        <v>0</v>
      </c>
      <c r="FD560" s="27">
        <f>IF(AND(FB560&lt;0,FI559+FB560/$B$5&gt;$H$2,-FB560/'Carga-Descarga Año'!$B$5&lt;'SFV+BESS'!$I$7),FB560/$B$5,IF(AND(FB560&lt;0,FI559+FB560/$B$5&gt;$H$2,-FB560/'Carga-Descarga Año'!$B$5&gt;'SFV+BESS'!$I$7),-'SFV+BESS'!$I$7,IF(AND(FB560&lt;0,FI559+FB560/$B$5&lt;$H$2),-MIN('SFV+BESS'!$I$7,FI559-$H$2),0)))</f>
        <v>0</v>
      </c>
      <c r="FE560" s="33"/>
      <c r="FF560" s="33">
        <f t="shared" si="671"/>
        <v>0</v>
      </c>
      <c r="FG560" s="27">
        <f t="shared" si="639"/>
        <v>0</v>
      </c>
      <c r="FH560" s="27">
        <f t="shared" si="672"/>
        <v>0</v>
      </c>
      <c r="FI560" s="28">
        <f>IF((FI559+FC560+FD560)&gt;=$B$2*'SFV+BESS'!$I$9, $B$2*'SFV+BESS'!$I$9, (FI559+FC560+FD560))</f>
        <v>173.61249999999998</v>
      </c>
      <c r="FJ560" s="110">
        <f t="shared" si="640"/>
        <v>0</v>
      </c>
      <c r="FO560" s="251"/>
      <c r="FP560" s="48">
        <v>22.9583333333333</v>
      </c>
      <c r="FQ560" s="33">
        <f t="shared" si="686"/>
        <v>0</v>
      </c>
      <c r="FR560" s="33">
        <f>Gen_Cons_Horario!B7882</f>
        <v>0</v>
      </c>
      <c r="FS560" s="35">
        <f t="shared" si="651"/>
        <v>0</v>
      </c>
      <c r="FT560" s="116">
        <f>IF(AND(FS560&gt;0,FS560*$B$4+FZ559&lt;=$B$2*'SFV+BESS'!$I$9,FS560&lt;'SFV+BESS'!$I$7), FS560*$B$4, IF(AND(FS560&gt;0,FS560*$B$4+FZ559&gt;$B$2*'SFV+BESS'!$I$9,FS560*$B$4&lt;'SFV+BESS'!$I$7),$B$2*'SFV+BESS'!$I$9-FZ559,IF(AND(FS560&gt;0,FS560*$B$4+FZ559&gt;$B$2*'SFV+BESS'!$I$9,FS560*$B$4&gt;'SFV+BESS'!$I$7,FZ559&lt;$B$2*'SFV+BESS'!$I$9),$B$2*'SFV+BESS'!$I$9-FZ559,IF(AND(FS560&gt;0,FS560*$B$4+FZ559&lt;=$B$2*'SFV+BESS'!$I$9,FS560&gt;'SFV+BESS'!$I$7),'SFV+BESS'!$I$7,0))))</f>
        <v>0</v>
      </c>
      <c r="FU560" s="27">
        <f>IF(AND(FS560&lt;0,FZ559+FS560/$B$5&gt;$H$2,-FS560/'Carga-Descarga Año'!$B$5&lt;'SFV+BESS'!$I$7),FS560/$B$5,IF(AND(FS560&lt;0,FZ559+FS560/$B$5&gt;$H$2,-FS560/'Carga-Descarga Año'!$B$5&gt;'SFV+BESS'!$I$7),-'SFV+BESS'!$I$7,IF(AND(FS560&lt;0,FZ559+FS560/$B$5&lt;$H$2),-MIN('SFV+BESS'!$I$7,FZ559-$H$2),0)))</f>
        <v>0</v>
      </c>
      <c r="FV560" s="33"/>
      <c r="FW560" s="33">
        <f t="shared" si="673"/>
        <v>0</v>
      </c>
      <c r="FX560" s="27">
        <f t="shared" si="641"/>
        <v>0</v>
      </c>
      <c r="FY560" s="27">
        <f t="shared" si="674"/>
        <v>0</v>
      </c>
      <c r="FZ560" s="28">
        <f>IF((FZ559+FT560+FU560)&gt;=$B$2*'SFV+BESS'!$I$9, $B$2*'SFV+BESS'!$I$9, (FZ559+FT560+FU560))</f>
        <v>173.61249999999998</v>
      </c>
      <c r="GA560" s="110">
        <f t="shared" si="642"/>
        <v>0</v>
      </c>
      <c r="GF560" s="251"/>
      <c r="GG560" s="48">
        <v>22.9583333333333</v>
      </c>
      <c r="GH560" s="33">
        <f t="shared" si="687"/>
        <v>0</v>
      </c>
      <c r="GI560" s="33">
        <f>Gen_Cons_Horario!B8602</f>
        <v>0</v>
      </c>
      <c r="GJ560" s="35">
        <f t="shared" si="657"/>
        <v>0</v>
      </c>
      <c r="GK560" s="116">
        <f>IF(AND(GJ560&gt;0,GJ560*$B$4+GQ559&lt;=$B$2*'SFV+BESS'!$I$9,GJ560&lt;'SFV+BESS'!$I$7), GJ560*$B$4, IF(AND(GJ560&gt;0,GJ560*$B$4+GQ559&gt;$B$2*'SFV+BESS'!$I$9,GJ560*$B$4&lt;'SFV+BESS'!$I$7),$B$2*'SFV+BESS'!$I$9-GQ559,IF(AND(GJ560&gt;0,GJ560*$B$4+GQ559&gt;$B$2*'SFV+BESS'!$I$9,GJ560*$B$4&gt;'SFV+BESS'!$I$7,GQ559&lt;$B$2*'SFV+BESS'!$I$9),$B$2*'SFV+BESS'!$I$9-GQ559,IF(AND(GJ560&gt;0,GJ560*$B$4+GQ559&lt;=$B$2*'SFV+BESS'!$I$9,GJ560&gt;'SFV+BESS'!$I$7),'SFV+BESS'!$I$7,0))))</f>
        <v>0</v>
      </c>
      <c r="GL560" s="27">
        <f>IF(AND(GJ560&lt;0,GQ559+GJ560/$B$5&gt;$H$2,-GJ560/'Carga-Descarga Año'!$B$5&lt;'SFV+BESS'!$I$7),GJ560/$B$5,IF(AND(GJ560&lt;0,GQ559+GJ560/$B$5&gt;$H$2,-GJ560/'Carga-Descarga Año'!$B$5&gt;'SFV+BESS'!$I$7),-'SFV+BESS'!$I$7,IF(AND(GJ560&lt;0,GQ559+GJ560/$B$5&lt;$H$2),-MIN('SFV+BESS'!$I$7,GQ559-$H$2),0)))</f>
        <v>0</v>
      </c>
      <c r="GM560" s="33"/>
      <c r="GN560" s="33">
        <f t="shared" si="675"/>
        <v>0</v>
      </c>
      <c r="GO560" s="27">
        <f t="shared" si="643"/>
        <v>0</v>
      </c>
      <c r="GP560" s="27">
        <f t="shared" si="676"/>
        <v>0</v>
      </c>
      <c r="GQ560" s="28">
        <f>IF((GQ559+GK560+GL560)&gt;=$B$2*'SFV+BESS'!$I$9, $B$2*'SFV+BESS'!$I$9, (GQ559+GK560+GL560))</f>
        <v>173.61249999999998</v>
      </c>
      <c r="GR560" s="110">
        <f t="shared" si="644"/>
        <v>0</v>
      </c>
    </row>
    <row r="561" spans="1:200">
      <c r="A561" s="248">
        <v>24</v>
      </c>
      <c r="B561" s="41">
        <v>23</v>
      </c>
      <c r="C561" s="38">
        <f t="shared" si="658"/>
        <v>0</v>
      </c>
      <c r="D561" s="2">
        <f>Gen_Cons_Horario!B587</f>
        <v>0</v>
      </c>
      <c r="E561" s="140">
        <f t="shared" si="616"/>
        <v>0</v>
      </c>
      <c r="F561" s="116">
        <f>IF(AND(E561&gt;0,E561*$B$4+L560&lt;=$B$2*'SFV+BESS'!$I$9,E561&lt;'SFV+BESS'!$I$7), E561*$B$4, IF(AND(E561&gt;0,E561*$B$4+L560&gt;$B$2*'SFV+BESS'!$I$9,E561*$B$4&lt;'SFV+BESS'!$I$7),$B$2*'SFV+BESS'!$I$9-L560,IF(AND(E561&gt;0,E561*$B$4+L560&gt;$B$2*'SFV+BESS'!$I$9,E561*$B$4&gt;'SFV+BESS'!$I$7,L560&lt;$B$2*'SFV+BESS'!$I$9),$B$2*'SFV+BESS'!$I$9-L560,IF(AND(E561&gt;0,E561*$B$4+L560&lt;=$B$2*'SFV+BESS'!$I$9,E561&gt;'SFV+BESS'!$I$7),'SFV+BESS'!$I$7,0))))</f>
        <v>0</v>
      </c>
      <c r="G561" s="27">
        <f>IF(AND(E561&lt;0,L560+E561/$B$5&gt;$H$2,-E561/'Carga-Descarga Año'!$B$5&lt;'SFV+BESS'!$I$7),E561/$B$5,IF(AND(E561&lt;0,L560+E561/$B$5&gt;$H$2,-E561/'Carga-Descarga Año'!$B$5&gt;'SFV+BESS'!$I$7),-'SFV+BESS'!$I$7,IF(AND(E561&lt;0,L560+E561/$B$5&lt;$H$2),-MIN('SFV+BESS'!$I$7,L560-$H$2),0)))</f>
        <v>0</v>
      </c>
      <c r="I561" s="38">
        <f t="shared" si="617"/>
        <v>0</v>
      </c>
      <c r="J561" s="27">
        <f t="shared" si="619"/>
        <v>0</v>
      </c>
      <c r="K561" s="27">
        <f t="shared" si="618"/>
        <v>0</v>
      </c>
      <c r="L561" s="28">
        <f>IF((L560+F561+G561)&gt;=$B$2*'SFV+BESS'!$I$9, $B$2*'SFV+BESS'!$I$9, (L560+F561+G561))</f>
        <v>29.714527380220648</v>
      </c>
      <c r="M561" s="110">
        <f t="shared" si="620"/>
        <v>0</v>
      </c>
      <c r="R561" s="251">
        <v>24</v>
      </c>
      <c r="S561" s="41">
        <v>23</v>
      </c>
      <c r="T561" s="2">
        <f t="shared" si="677"/>
        <v>0</v>
      </c>
      <c r="U561" s="2">
        <f>Gen_Cons_Horario!B1331</f>
        <v>0</v>
      </c>
      <c r="V561" s="35">
        <f t="shared" si="652"/>
        <v>0</v>
      </c>
      <c r="W561" s="116">
        <f>IF(AND(V561&gt;0,V561*$B$4+AC560&lt;=$B$2*'SFV+BESS'!$I$9,V561&lt;'SFV+BESS'!$I$7), V561*$B$4, IF(AND(V561&gt;0,V561*$B$4+AC560&gt;$B$2*'SFV+BESS'!$I$9,V561*$B$4&lt;'SFV+BESS'!$I$7),$B$2*'SFV+BESS'!$I$9-AC560,IF(AND(V561&gt;0,V561*$B$4+AC560&gt;$B$2*'SFV+BESS'!$I$9,V561*$B$4&gt;'SFV+BESS'!$I$7,AC560&lt;$B$2*'SFV+BESS'!$I$9),$B$2*'SFV+BESS'!$I$9-AC560,IF(AND(V561&gt;0,V561*$B$4+AC560&lt;=$B$2*'SFV+BESS'!$I$9,V561&gt;'SFV+BESS'!$I$7),'SFV+BESS'!$I$7,0))))</f>
        <v>0</v>
      </c>
      <c r="X561" s="27">
        <f>IF(AND(V561&lt;0,AC560+V561/$B$5&gt;$H$2,-V561/'Carga-Descarga Año'!$B$5&lt;'SFV+BESS'!$I$7),V561/$B$5,IF(AND(V561&lt;0,AC560+V561/$B$5&gt;$H$2,-V561/'Carga-Descarga Año'!$B$5&gt;'SFV+BESS'!$I$7),-'SFV+BESS'!$I$7,IF(AND(V561&lt;0,AC560+V561/$B$5&lt;$H$2),-MIN('SFV+BESS'!$I$7,AC560-$H$2),0)))</f>
        <v>0</v>
      </c>
      <c r="Z561" s="33">
        <f t="shared" si="646"/>
        <v>0</v>
      </c>
      <c r="AA561" s="27">
        <f t="shared" si="621"/>
        <v>0</v>
      </c>
      <c r="AB561" s="27">
        <f t="shared" si="645"/>
        <v>0</v>
      </c>
      <c r="AC561" s="28">
        <f>IF((AC560+W561+X561)&gt;=$B$2*'SFV+BESS'!$I$9, $B$2*'SFV+BESS'!$I$9, (AC560+W561+X561))</f>
        <v>173.61249999999998</v>
      </c>
      <c r="AD561" s="110">
        <f t="shared" si="622"/>
        <v>0</v>
      </c>
      <c r="AI561" s="251">
        <v>24</v>
      </c>
      <c r="AJ561" s="41">
        <v>23</v>
      </c>
      <c r="AK561" s="52">
        <f t="shared" si="678"/>
        <v>0</v>
      </c>
      <c r="AL561" s="33">
        <f>Gen_Cons_Horario!B2003</f>
        <v>0</v>
      </c>
      <c r="AM561" s="35">
        <f t="shared" si="653"/>
        <v>0</v>
      </c>
      <c r="AN561" s="116">
        <f>IF(AND(AM561&gt;0,AM561*$B$4+AT560&lt;=$B$2*'SFV+BESS'!$I$9,AM561&lt;'SFV+BESS'!$I$7), AM561*$B$4, IF(AND(AM561&gt;0,AM561*$B$4+AT560&gt;$B$2*'SFV+BESS'!$I$9,AM561*$B$4&lt;'SFV+BESS'!$I$7),$B$2*'SFV+BESS'!$I$9-AT560,IF(AND(AM561&gt;0,AM561*$B$4+AT560&gt;$B$2*'SFV+BESS'!$I$9,AM561*$B$4&gt;'SFV+BESS'!$I$7,AT560&lt;$B$2*'SFV+BESS'!$I$9),$B$2*'SFV+BESS'!$I$9-AT560,IF(AND(AM561&gt;0,AM561*$B$4+AT560&lt;=$B$2*'SFV+BESS'!$I$9,AM561&gt;'SFV+BESS'!$I$7),'SFV+BESS'!$I$7,0))))</f>
        <v>0</v>
      </c>
      <c r="AO561" s="27">
        <f>IF(AND(AM561&lt;0,AT560+AM561/$B$5&gt;$H$2,-AM561/'Carga-Descarga Año'!$B$5&lt;'SFV+BESS'!$I$7),AM561/$B$5,IF(AND(AM561&lt;0,AT560+AM561/$B$5&gt;$H$2,-AM561/'Carga-Descarga Año'!$B$5&gt;'SFV+BESS'!$I$7),-'SFV+BESS'!$I$7,IF(AND(AM561&lt;0,AT560+AM561/$B$5&lt;$H$2),-MIN('SFV+BESS'!$I$7,AT560-$H$2),0)))</f>
        <v>0</v>
      </c>
      <c r="AP561" s="33"/>
      <c r="AQ561" s="33">
        <f t="shared" si="659"/>
        <v>0</v>
      </c>
      <c r="AR561" s="27">
        <f t="shared" si="623"/>
        <v>0</v>
      </c>
      <c r="AS561" s="27">
        <f t="shared" si="660"/>
        <v>0</v>
      </c>
      <c r="AT561" s="28">
        <f>IF((AT560+AN561+AO561)&gt;=$B$2*'SFV+BESS'!$I$9, $B$2*'SFV+BESS'!$I$9, (AT560+AN561+AO561))</f>
        <v>173.61249999999998</v>
      </c>
      <c r="AU561" s="110">
        <f t="shared" si="624"/>
        <v>0</v>
      </c>
      <c r="AZ561" s="251">
        <v>24</v>
      </c>
      <c r="BA561" s="41">
        <v>23</v>
      </c>
      <c r="BB561" s="33">
        <f t="shared" si="679"/>
        <v>0</v>
      </c>
      <c r="BC561" s="33">
        <f>Gen_Cons_Horario!B2747</f>
        <v>0</v>
      </c>
      <c r="BD561" s="35">
        <f t="shared" si="654"/>
        <v>0</v>
      </c>
      <c r="BE561" s="116">
        <f>IF(AND(BD561&gt;0,BD561*$B$4+BK560&lt;=$B$2*'SFV+BESS'!$I$9,BD561&lt;'SFV+BESS'!$I$7), BD561*$B$4, IF(AND(BD561&gt;0,BD561*$B$4+BK560&gt;$B$2*'SFV+BESS'!$I$9,BD561*$B$4&lt;'SFV+BESS'!$I$7),$B$2*'SFV+BESS'!$I$9-BK560,IF(AND(BD561&gt;0,BD561*$B$4+BK560&gt;$B$2*'SFV+BESS'!$I$9,BD561*$B$4&gt;'SFV+BESS'!$I$7,BK560&lt;$B$2*'SFV+BESS'!$I$9),$B$2*'SFV+BESS'!$I$9-BK560,IF(AND(BD561&gt;0,BD561*$B$4+BK560&lt;=$B$2*'SFV+BESS'!$I$9,BD561&gt;'SFV+BESS'!$I$7),'SFV+BESS'!$I$7,0))))</f>
        <v>0</v>
      </c>
      <c r="BF561" s="27">
        <f>IF(AND(BD561&lt;0,BK560+BD561/$B$5&gt;$H$2,-BD561/'Carga-Descarga Año'!$B$5&lt;'SFV+BESS'!$I$7),BD561/$B$5,IF(AND(BD561&lt;0,BK560+BD561/$B$5&gt;$H$2,-BD561/'Carga-Descarga Año'!$B$5&gt;'SFV+BESS'!$I$7),-'SFV+BESS'!$I$7,IF(AND(BD561&lt;0,BK560+BD561/$B$5&lt;$H$2),-MIN('SFV+BESS'!$I$7,BK560-$H$2),0)))</f>
        <v>0</v>
      </c>
      <c r="BG561" s="33"/>
      <c r="BH561" s="33">
        <f t="shared" si="661"/>
        <v>0</v>
      </c>
      <c r="BI561" s="27">
        <f t="shared" si="625"/>
        <v>0</v>
      </c>
      <c r="BJ561" s="27">
        <f t="shared" si="662"/>
        <v>0</v>
      </c>
      <c r="BK561" s="28">
        <f>IF((BK560+BE561+BF561)&gt;=$B$2*'SFV+BESS'!$I$9, $B$2*'SFV+BESS'!$I$9, (BK560+BE561+BF561))</f>
        <v>173.61249999999998</v>
      </c>
      <c r="BL561" s="110">
        <f t="shared" si="626"/>
        <v>0</v>
      </c>
      <c r="BQ561" s="251">
        <v>24</v>
      </c>
      <c r="BR561" s="41">
        <v>23</v>
      </c>
      <c r="BS561" s="33">
        <f t="shared" si="680"/>
        <v>0</v>
      </c>
      <c r="BT561" s="33">
        <f>Gen_Cons_Horario!B3467</f>
        <v>0</v>
      </c>
      <c r="BU561" s="35">
        <f t="shared" si="655"/>
        <v>0</v>
      </c>
      <c r="BV561" s="116">
        <f>IF(AND(BU561&gt;0,BU561*$B$4+CB560&lt;=$B$2*'SFV+BESS'!$I$9,BU561&lt;'SFV+BESS'!$I$7), BU561*$B$4, IF(AND(BU561&gt;0,BU561*$B$4+CB560&gt;$B$2*'SFV+BESS'!$I$9,BU561*$B$4&lt;'SFV+BESS'!$I$7),$B$2*'SFV+BESS'!$I$9-CB560,IF(AND(BU561&gt;0,BU561*$B$4+CB560&gt;$B$2*'SFV+BESS'!$I$9,BU561*$B$4&gt;'SFV+BESS'!$I$7,CB560&lt;$B$2*'SFV+BESS'!$I$9),$B$2*'SFV+BESS'!$I$9-CB560,IF(AND(BU561&gt;0,BU561*$B$4+CB560&lt;=$B$2*'SFV+BESS'!$I$9,BU561&gt;'SFV+BESS'!$I$7),'SFV+BESS'!$I$7,0))))</f>
        <v>0</v>
      </c>
      <c r="BW561" s="27">
        <f>IF(AND(BU561&lt;0,CB560+BU561/$B$5&gt;$H$2,-BU561/'Carga-Descarga Año'!$B$5&lt;'SFV+BESS'!$I$7),BU561/$B$5,IF(AND(BU561&lt;0,CB560+BU561/$B$5&gt;$H$2,-BU561/'Carga-Descarga Año'!$B$5&gt;'SFV+BESS'!$I$7),-'SFV+BESS'!$I$7,IF(AND(BU561&lt;0,CB560+BU561/$B$5&lt;$H$2),-MIN('SFV+BESS'!$I$7,CB560-$H$2),0)))</f>
        <v>0</v>
      </c>
      <c r="BX561" s="33"/>
      <c r="BY561" s="33">
        <f t="shared" si="663"/>
        <v>0</v>
      </c>
      <c r="BZ561" s="27">
        <f t="shared" si="627"/>
        <v>0</v>
      </c>
      <c r="CA561" s="27">
        <f t="shared" si="628"/>
        <v>0</v>
      </c>
      <c r="CB561" s="28">
        <f>IF((CB560+BV561+BW561)&gt;=$B$2*'SFV+BESS'!$I$9, $B$2*'SFV+BESS'!$I$9, (CB560+BV561+BW561))</f>
        <v>173.61249999999998</v>
      </c>
      <c r="CC561" s="110">
        <f t="shared" si="629"/>
        <v>0</v>
      </c>
      <c r="CH561" s="251">
        <v>24</v>
      </c>
      <c r="CI561" s="41">
        <v>23</v>
      </c>
      <c r="CJ561" s="33">
        <f t="shared" si="681"/>
        <v>0</v>
      </c>
      <c r="CK561" s="33">
        <f>Gen_Cons_Horario!B4211</f>
        <v>0</v>
      </c>
      <c r="CL561" s="35">
        <f t="shared" si="656"/>
        <v>0</v>
      </c>
      <c r="CM561" s="116">
        <f>IF(AND(CL561&gt;0,CL561*$B$4+CS560&lt;=$B$2*'SFV+BESS'!$I$9,CL561&lt;'SFV+BESS'!$I$7), CL561*$B$4, IF(AND(CL561&gt;0,CL561*$B$4+CS560&gt;$B$2*'SFV+BESS'!$I$9,CL561*$B$4&lt;'SFV+BESS'!$I$7),$B$2*'SFV+BESS'!$I$9-CS560,IF(AND(CL561&gt;0,CL561*$B$4+CS560&gt;$B$2*'SFV+BESS'!$I$9,CL561*$B$4&gt;'SFV+BESS'!$I$7,CS560&lt;$B$2*'SFV+BESS'!$I$9),$B$2*'SFV+BESS'!$I$9-CS560,IF(AND(CL561&gt;0,CL561*$B$4+CS560&lt;=$B$2*'SFV+BESS'!$I$9,CL561&gt;'SFV+BESS'!$I$7),'SFV+BESS'!$I$7,0))))</f>
        <v>0</v>
      </c>
      <c r="CN561" s="27">
        <f>IF(AND(CL561&lt;0,CS560+CL561/$B$5&gt;$H$2,-CL561/'Carga-Descarga Año'!$B$5&lt;'SFV+BESS'!$I$7),CL561/$B$5,IF(AND(CL561&lt;0,CS560+CL561/$B$5&gt;$H$2,-CL561/'Carga-Descarga Año'!$B$5&gt;'SFV+BESS'!$I$7),-'SFV+BESS'!$I$7,IF(AND(CL561&lt;0,CS560+CL561/$B$5&lt;$H$2),-MIN('SFV+BESS'!$I$7,CS560-$H$2),0)))</f>
        <v>0</v>
      </c>
      <c r="CO561" s="33"/>
      <c r="CP561" s="33">
        <f t="shared" si="664"/>
        <v>0</v>
      </c>
      <c r="CQ561" s="27">
        <f t="shared" si="630"/>
        <v>0</v>
      </c>
      <c r="CR561" s="27">
        <f t="shared" si="665"/>
        <v>0</v>
      </c>
      <c r="CS561" s="28">
        <f>IF((CS560+CM561+CN561)&gt;=$B$2*'SFV+BESS'!$I$9, $B$2*'SFV+BESS'!$I$9, (CS560+CM561+CN561))</f>
        <v>173.61249999999998</v>
      </c>
      <c r="CT561" s="110">
        <f t="shared" si="631"/>
        <v>0</v>
      </c>
      <c r="CY561" s="251">
        <v>24</v>
      </c>
      <c r="CZ561" s="41">
        <v>23</v>
      </c>
      <c r="DA561" s="33">
        <f t="shared" si="682"/>
        <v>0</v>
      </c>
      <c r="DB561" s="33">
        <f>Gen_Cons_Horario!B4931</f>
        <v>0</v>
      </c>
      <c r="DC561" s="35">
        <f t="shared" si="647"/>
        <v>0</v>
      </c>
      <c r="DD561" s="116">
        <f>IF(AND(DC561&gt;0,DC561*$B$4+DJ560&lt;=$B$2*'SFV+BESS'!$I$9,DC561&lt;'SFV+BESS'!$I$7), DC561*$B$4, IF(AND(DC561&gt;0,DC561*$B$4+DJ560&gt;$B$2*'SFV+BESS'!$I$9,DC561*$B$4&lt;'SFV+BESS'!$I$7),$B$2*'SFV+BESS'!$I$9-DJ560,IF(AND(DC561&gt;0,DC561*$B$4+DJ560&gt;$B$2*'SFV+BESS'!$I$9,DC561*$B$4&gt;'SFV+BESS'!$I$7,DJ560&lt;$B$2*'SFV+BESS'!$I$9),$B$2*'SFV+BESS'!$I$9-DJ560,IF(AND(DC561&gt;0,DC561*$B$4+DJ560&lt;=$B$2*'SFV+BESS'!$I$9,DC561&gt;'SFV+BESS'!$I$7),'SFV+BESS'!$I$7,0))))</f>
        <v>0</v>
      </c>
      <c r="DE561" s="27">
        <f>IF(AND(DC561&lt;0,DJ560+DC561/$B$5&gt;$H$2,-DC561/'Carga-Descarga Año'!$B$5&lt;'SFV+BESS'!$I$7),DC561/$B$5,IF(AND(DC561&lt;0,DJ560+DC561/$B$5&gt;$H$2,-DC561/'Carga-Descarga Año'!$B$5&gt;'SFV+BESS'!$I$7),-'SFV+BESS'!$I$7,IF(AND(DC561&lt;0,DJ560+DC561/$B$5&lt;$H$2),-MIN('SFV+BESS'!$I$7,DJ560-$H$2),0)))</f>
        <v>0</v>
      </c>
      <c r="DF561" s="33"/>
      <c r="DG561" s="33">
        <f t="shared" si="666"/>
        <v>0</v>
      </c>
      <c r="DH561" s="27">
        <f t="shared" si="632"/>
        <v>0</v>
      </c>
      <c r="DI561" s="27">
        <f t="shared" si="633"/>
        <v>0</v>
      </c>
      <c r="DJ561" s="28">
        <f>IF((DJ560+DD561+DE561)&gt;=$B$2*'SFV+BESS'!$I$9, $B$2*'SFV+BESS'!$I$9, (DJ560+DD561+DE561))</f>
        <v>173.61249999999998</v>
      </c>
      <c r="DK561" s="110">
        <f t="shared" si="634"/>
        <v>0</v>
      </c>
      <c r="DP561" s="251">
        <v>24</v>
      </c>
      <c r="DQ561" s="41">
        <v>23</v>
      </c>
      <c r="DR561" s="33">
        <f t="shared" si="683"/>
        <v>0</v>
      </c>
      <c r="DS561" s="33">
        <f>Gen_Cons_Horario!B5675</f>
        <v>0</v>
      </c>
      <c r="DT561" s="35">
        <f t="shared" si="648"/>
        <v>0</v>
      </c>
      <c r="DU561" s="116">
        <f>IF(AND(DT561&gt;0,DT561*$B$4+EA560&lt;=$B$2*'SFV+BESS'!$I$9,DT561&lt;'SFV+BESS'!$I$7), DT561*$B$4, IF(AND(DT561&gt;0,DT561*$B$4+EA560&gt;$B$2*'SFV+BESS'!$I$9,DT561*$B$4&lt;'SFV+BESS'!$I$7),$B$2*'SFV+BESS'!$I$9-EA560,IF(AND(DT561&gt;0,DT561*$B$4+EA560&gt;$B$2*'SFV+BESS'!$I$9,DT561*$B$4&gt;'SFV+BESS'!$I$7,EA560&lt;$B$2*'SFV+BESS'!$I$9),$B$2*'SFV+BESS'!$I$9-EA560,IF(AND(DT561&gt;0,DT561*$B$4+EA560&lt;=$B$2*'SFV+BESS'!$I$9,DT561&gt;'SFV+BESS'!$I$7),'SFV+BESS'!$I$7,0))))</f>
        <v>0</v>
      </c>
      <c r="DV561" s="27">
        <f>IF(AND(DT561&lt;0,EA560+DT561/$B$5&gt;$H$2,-DT561/'Carga-Descarga Año'!$B$5&lt;'SFV+BESS'!$I$7),DT561/$B$5,IF(AND(DT561&lt;0,EA560+DT561/$B$5&gt;$H$2,-DT561/'Carga-Descarga Año'!$B$5&gt;'SFV+BESS'!$I$7),-'SFV+BESS'!$I$7,IF(AND(DT561&lt;0,EA560+DT561/$B$5&lt;$H$2),-MIN('SFV+BESS'!$I$7,EA560-$H$2),0)))</f>
        <v>0</v>
      </c>
      <c r="DW561" s="33"/>
      <c r="DX561" s="33">
        <f t="shared" si="667"/>
        <v>0</v>
      </c>
      <c r="DY561" s="27">
        <f t="shared" si="635"/>
        <v>0</v>
      </c>
      <c r="DZ561" s="27">
        <f t="shared" si="668"/>
        <v>0</v>
      </c>
      <c r="EA561" s="28">
        <f>IF((EA560+DU561+DV561)&gt;=$B$2*'SFV+BESS'!$I$9, $B$2*'SFV+BESS'!$I$9, (EA560+DU561+DV561))</f>
        <v>173.61249999999998</v>
      </c>
      <c r="EB561" s="110">
        <f t="shared" si="636"/>
        <v>0</v>
      </c>
      <c r="EG561" s="251">
        <v>24</v>
      </c>
      <c r="EH561" s="41">
        <v>23</v>
      </c>
      <c r="EI561" s="33">
        <f t="shared" si="684"/>
        <v>0</v>
      </c>
      <c r="EJ561" s="33">
        <f>Gen_Cons_Horario!B6419</f>
        <v>0</v>
      </c>
      <c r="EK561" s="35">
        <f t="shared" si="649"/>
        <v>0</v>
      </c>
      <c r="EL561" s="116">
        <f>IF(AND(EK561&gt;0,EK561*$B$4+ER560&lt;=$B$2*'SFV+BESS'!$I$9,EK561&lt;'SFV+BESS'!$I$7), EK561*$B$4, IF(AND(EK561&gt;0,EK561*$B$4+ER560&gt;$B$2*'SFV+BESS'!$I$9,EK561*$B$4&lt;'SFV+BESS'!$I$7),$B$2*'SFV+BESS'!$I$9-ER560,IF(AND(EK561&gt;0,EK561*$B$4+ER560&gt;$B$2*'SFV+BESS'!$I$9,EK561*$B$4&gt;'SFV+BESS'!$I$7,ER560&lt;$B$2*'SFV+BESS'!$I$9),$B$2*'SFV+BESS'!$I$9-ER560,IF(AND(EK561&gt;0,EK561*$B$4+ER560&lt;=$B$2*'SFV+BESS'!$I$9,EK561&gt;'SFV+BESS'!$I$7),'SFV+BESS'!$I$7,0))))</f>
        <v>0</v>
      </c>
      <c r="EM561" s="27">
        <f>IF(AND(EK561&lt;0,ER560+EK561/$B$5&gt;$H$2,-EK561/'Carga-Descarga Año'!$B$5&lt;'SFV+BESS'!$I$7),EK561/$B$5,IF(AND(EK561&lt;0,ER560+EK561/$B$5&gt;$H$2,-EK561/'Carga-Descarga Año'!$B$5&gt;'SFV+BESS'!$I$7),-'SFV+BESS'!$I$7,IF(AND(EK561&lt;0,ER560+EK561/$B$5&lt;$H$2),-MIN('SFV+BESS'!$I$7,ER560-$H$2),0)))</f>
        <v>0</v>
      </c>
      <c r="EN561" s="33"/>
      <c r="EO561" s="33">
        <f t="shared" si="669"/>
        <v>0</v>
      </c>
      <c r="EP561" s="27">
        <f t="shared" si="637"/>
        <v>0</v>
      </c>
      <c r="EQ561" s="27">
        <f t="shared" si="670"/>
        <v>0</v>
      </c>
      <c r="ER561" s="28">
        <f>IF((ER560+EL561+EM561)&gt;=$B$2*'SFV+BESS'!$I$9, $B$2*'SFV+BESS'!$I$9, (ER560+EL561+EM561))</f>
        <v>173.61249999999998</v>
      </c>
      <c r="ES561" s="110">
        <f t="shared" si="638"/>
        <v>0</v>
      </c>
      <c r="EX561" s="251">
        <v>24</v>
      </c>
      <c r="EY561" s="41">
        <v>23</v>
      </c>
      <c r="EZ561" s="33">
        <f t="shared" si="685"/>
        <v>0</v>
      </c>
      <c r="FA561" s="33">
        <f>Gen_Cons_Horario!B7139</f>
        <v>0</v>
      </c>
      <c r="FB561" s="35">
        <f t="shared" si="650"/>
        <v>0</v>
      </c>
      <c r="FC561" s="116">
        <f>IF(AND(FB561&gt;0,FB561*$B$4+FI560&lt;=$B$2*'SFV+BESS'!$I$9,FB561&lt;'SFV+BESS'!$I$7), FB561*$B$4, IF(AND(FB561&gt;0,FB561*$B$4+FI560&gt;$B$2*'SFV+BESS'!$I$9,FB561*$B$4&lt;'SFV+BESS'!$I$7),$B$2*'SFV+BESS'!$I$9-FI560,IF(AND(FB561&gt;0,FB561*$B$4+FI560&gt;$B$2*'SFV+BESS'!$I$9,FB561*$B$4&gt;'SFV+BESS'!$I$7,FI560&lt;$B$2*'SFV+BESS'!$I$9),$B$2*'SFV+BESS'!$I$9-FI560,IF(AND(FB561&gt;0,FB561*$B$4+FI560&lt;=$B$2*'SFV+BESS'!$I$9,FB561&gt;'SFV+BESS'!$I$7),'SFV+BESS'!$I$7,0))))</f>
        <v>0</v>
      </c>
      <c r="FD561" s="27">
        <f>IF(AND(FB561&lt;0,FI560+FB561/$B$5&gt;$H$2,-FB561/'Carga-Descarga Año'!$B$5&lt;'SFV+BESS'!$I$7),FB561/$B$5,IF(AND(FB561&lt;0,FI560+FB561/$B$5&gt;$H$2,-FB561/'Carga-Descarga Año'!$B$5&gt;'SFV+BESS'!$I$7),-'SFV+BESS'!$I$7,IF(AND(FB561&lt;0,FI560+FB561/$B$5&lt;$H$2),-MIN('SFV+BESS'!$I$7,FI560-$H$2),0)))</f>
        <v>0</v>
      </c>
      <c r="FE561" s="33"/>
      <c r="FF561" s="33">
        <f t="shared" si="671"/>
        <v>0</v>
      </c>
      <c r="FG561" s="27">
        <f t="shared" si="639"/>
        <v>0</v>
      </c>
      <c r="FH561" s="27">
        <f t="shared" si="672"/>
        <v>0</v>
      </c>
      <c r="FI561" s="28">
        <f>IF((FI560+FC561+FD561)&gt;=$B$2*'SFV+BESS'!$I$9, $B$2*'SFV+BESS'!$I$9, (FI560+FC561+FD561))</f>
        <v>173.61249999999998</v>
      </c>
      <c r="FJ561" s="110">
        <f t="shared" si="640"/>
        <v>0</v>
      </c>
      <c r="FO561" s="251">
        <v>24</v>
      </c>
      <c r="FP561" s="41">
        <v>23</v>
      </c>
      <c r="FQ561" s="33">
        <f t="shared" si="686"/>
        <v>0</v>
      </c>
      <c r="FR561" s="33">
        <f>Gen_Cons_Horario!B7883</f>
        <v>0</v>
      </c>
      <c r="FS561" s="35">
        <f t="shared" si="651"/>
        <v>0</v>
      </c>
      <c r="FT561" s="116">
        <f>IF(AND(FS561&gt;0,FS561*$B$4+FZ560&lt;=$B$2*'SFV+BESS'!$I$9,FS561&lt;'SFV+BESS'!$I$7), FS561*$B$4, IF(AND(FS561&gt;0,FS561*$B$4+FZ560&gt;$B$2*'SFV+BESS'!$I$9,FS561*$B$4&lt;'SFV+BESS'!$I$7),$B$2*'SFV+BESS'!$I$9-FZ560,IF(AND(FS561&gt;0,FS561*$B$4+FZ560&gt;$B$2*'SFV+BESS'!$I$9,FS561*$B$4&gt;'SFV+BESS'!$I$7,FZ560&lt;$B$2*'SFV+BESS'!$I$9),$B$2*'SFV+BESS'!$I$9-FZ560,IF(AND(FS561&gt;0,FS561*$B$4+FZ560&lt;=$B$2*'SFV+BESS'!$I$9,FS561&gt;'SFV+BESS'!$I$7),'SFV+BESS'!$I$7,0))))</f>
        <v>0</v>
      </c>
      <c r="FU561" s="27">
        <f>IF(AND(FS561&lt;0,FZ560+FS561/$B$5&gt;$H$2,-FS561/'Carga-Descarga Año'!$B$5&lt;'SFV+BESS'!$I$7),FS561/$B$5,IF(AND(FS561&lt;0,FZ560+FS561/$B$5&gt;$H$2,-FS561/'Carga-Descarga Año'!$B$5&gt;'SFV+BESS'!$I$7),-'SFV+BESS'!$I$7,IF(AND(FS561&lt;0,FZ560+FS561/$B$5&lt;$H$2),-MIN('SFV+BESS'!$I$7,FZ560-$H$2),0)))</f>
        <v>0</v>
      </c>
      <c r="FV561" s="33"/>
      <c r="FW561" s="33">
        <f t="shared" si="673"/>
        <v>0</v>
      </c>
      <c r="FX561" s="27">
        <f t="shared" si="641"/>
        <v>0</v>
      </c>
      <c r="FY561" s="27">
        <f t="shared" si="674"/>
        <v>0</v>
      </c>
      <c r="FZ561" s="28">
        <f>IF((FZ560+FT561+FU561)&gt;=$B$2*'SFV+BESS'!$I$9, $B$2*'SFV+BESS'!$I$9, (FZ560+FT561+FU561))</f>
        <v>173.61249999999998</v>
      </c>
      <c r="GA561" s="110">
        <f t="shared" si="642"/>
        <v>0</v>
      </c>
      <c r="GF561" s="251">
        <v>24</v>
      </c>
      <c r="GG561" s="41">
        <v>23</v>
      </c>
      <c r="GH561" s="33">
        <f t="shared" si="687"/>
        <v>0</v>
      </c>
      <c r="GI561" s="33">
        <f>Gen_Cons_Horario!B8603</f>
        <v>0</v>
      </c>
      <c r="GJ561" s="35">
        <f t="shared" si="657"/>
        <v>0</v>
      </c>
      <c r="GK561" s="116">
        <f>IF(AND(GJ561&gt;0,GJ561*$B$4+GQ560&lt;=$B$2*'SFV+BESS'!$I$9,GJ561&lt;'SFV+BESS'!$I$7), GJ561*$B$4, IF(AND(GJ561&gt;0,GJ561*$B$4+GQ560&gt;$B$2*'SFV+BESS'!$I$9,GJ561*$B$4&lt;'SFV+BESS'!$I$7),$B$2*'SFV+BESS'!$I$9-GQ560,IF(AND(GJ561&gt;0,GJ561*$B$4+GQ560&gt;$B$2*'SFV+BESS'!$I$9,GJ561*$B$4&gt;'SFV+BESS'!$I$7,GQ560&lt;$B$2*'SFV+BESS'!$I$9),$B$2*'SFV+BESS'!$I$9-GQ560,IF(AND(GJ561&gt;0,GJ561*$B$4+GQ560&lt;=$B$2*'SFV+BESS'!$I$9,GJ561&gt;'SFV+BESS'!$I$7),'SFV+BESS'!$I$7,0))))</f>
        <v>0</v>
      </c>
      <c r="GL561" s="27">
        <f>IF(AND(GJ561&lt;0,GQ560+GJ561/$B$5&gt;$H$2,-GJ561/'Carga-Descarga Año'!$B$5&lt;'SFV+BESS'!$I$7),GJ561/$B$5,IF(AND(GJ561&lt;0,GQ560+GJ561/$B$5&gt;$H$2,-GJ561/'Carga-Descarga Año'!$B$5&gt;'SFV+BESS'!$I$7),-'SFV+BESS'!$I$7,IF(AND(GJ561&lt;0,GQ560+GJ561/$B$5&lt;$H$2),-MIN('SFV+BESS'!$I$7,GQ560-$H$2),0)))</f>
        <v>0</v>
      </c>
      <c r="GM561" s="33"/>
      <c r="GN561" s="33">
        <f t="shared" si="675"/>
        <v>0</v>
      </c>
      <c r="GO561" s="27">
        <f t="shared" si="643"/>
        <v>0</v>
      </c>
      <c r="GP561" s="27">
        <f t="shared" si="676"/>
        <v>0</v>
      </c>
      <c r="GQ561" s="28">
        <f>IF((GQ560+GK561+GL561)&gt;=$B$2*'SFV+BESS'!$I$9, $B$2*'SFV+BESS'!$I$9, (GQ560+GK561+GL561))</f>
        <v>173.61249999999998</v>
      </c>
      <c r="GR561" s="110">
        <f t="shared" si="644"/>
        <v>0</v>
      </c>
    </row>
    <row r="562" spans="1:200">
      <c r="A562" s="249"/>
      <c r="B562" s="41">
        <v>23.0416666666667</v>
      </c>
      <c r="C562" s="38">
        <f t="shared" si="658"/>
        <v>0</v>
      </c>
      <c r="D562" s="2">
        <f>Gen_Cons_Horario!B588</f>
        <v>0</v>
      </c>
      <c r="E562" s="140">
        <f t="shared" si="616"/>
        <v>0</v>
      </c>
      <c r="F562" s="116">
        <f>IF(AND(E562&gt;0,E562*$B$4+L561&lt;=$B$2*'SFV+BESS'!$I$9,E562&lt;'SFV+BESS'!$I$7), E562*$B$4, IF(AND(E562&gt;0,E562*$B$4+L561&gt;$B$2*'SFV+BESS'!$I$9,E562*$B$4&lt;'SFV+BESS'!$I$7),$B$2*'SFV+BESS'!$I$9-L561,IF(AND(E562&gt;0,E562*$B$4+L561&gt;$B$2*'SFV+BESS'!$I$9,E562*$B$4&gt;'SFV+BESS'!$I$7,L561&lt;$B$2*'SFV+BESS'!$I$9),$B$2*'SFV+BESS'!$I$9-L561,IF(AND(E562&gt;0,E562*$B$4+L561&lt;=$B$2*'SFV+BESS'!$I$9,E562&gt;'SFV+BESS'!$I$7),'SFV+BESS'!$I$7,0))))</f>
        <v>0</v>
      </c>
      <c r="G562" s="27">
        <f>IF(AND(E562&lt;0,L561+E562/$B$5&gt;$H$2,-E562/'Carga-Descarga Año'!$B$5&lt;'SFV+BESS'!$I$7),E562/$B$5,IF(AND(E562&lt;0,L561+E562/$B$5&gt;$H$2,-E562/'Carga-Descarga Año'!$B$5&gt;'SFV+BESS'!$I$7),-'SFV+BESS'!$I$7,IF(AND(E562&lt;0,L561+E562/$B$5&lt;$H$2),-MIN('SFV+BESS'!$I$7,L561-$H$2),0)))</f>
        <v>0</v>
      </c>
      <c r="I562" s="38">
        <f t="shared" si="617"/>
        <v>0</v>
      </c>
      <c r="J562" s="27">
        <f t="shared" si="619"/>
        <v>0</v>
      </c>
      <c r="K562" s="27">
        <f t="shared" si="618"/>
        <v>0</v>
      </c>
      <c r="L562" s="28">
        <f>IF((L561+F562+G562)&gt;=$B$2*'SFV+BESS'!$I$9, $B$2*'SFV+BESS'!$I$9, (L561+F562+G562))</f>
        <v>29.714527380220648</v>
      </c>
      <c r="M562" s="110">
        <f t="shared" si="620"/>
        <v>0</v>
      </c>
      <c r="R562" s="251"/>
      <c r="S562" s="41">
        <v>23.0416666666667</v>
      </c>
      <c r="T562" s="2">
        <f t="shared" si="677"/>
        <v>0</v>
      </c>
      <c r="U562" s="2">
        <f>Gen_Cons_Horario!B1332</f>
        <v>0</v>
      </c>
      <c r="V562" s="35">
        <f t="shared" si="652"/>
        <v>0</v>
      </c>
      <c r="W562" s="116">
        <f>IF(AND(V562&gt;0,V562*$B$4+AC561&lt;=$B$2*'SFV+BESS'!$I$9,V562&lt;'SFV+BESS'!$I$7), V562*$B$4, IF(AND(V562&gt;0,V562*$B$4+AC561&gt;$B$2*'SFV+BESS'!$I$9,V562*$B$4&lt;'SFV+BESS'!$I$7),$B$2*'SFV+BESS'!$I$9-AC561,IF(AND(V562&gt;0,V562*$B$4+AC561&gt;$B$2*'SFV+BESS'!$I$9,V562*$B$4&gt;'SFV+BESS'!$I$7,AC561&lt;$B$2*'SFV+BESS'!$I$9),$B$2*'SFV+BESS'!$I$9-AC561,IF(AND(V562&gt;0,V562*$B$4+AC561&lt;=$B$2*'SFV+BESS'!$I$9,V562&gt;'SFV+BESS'!$I$7),'SFV+BESS'!$I$7,0))))</f>
        <v>0</v>
      </c>
      <c r="X562" s="27">
        <f>IF(AND(V562&lt;0,AC561+V562/$B$5&gt;$H$2,-V562/'Carga-Descarga Año'!$B$5&lt;'SFV+BESS'!$I$7),V562/$B$5,IF(AND(V562&lt;0,AC561+V562/$B$5&gt;$H$2,-V562/'Carga-Descarga Año'!$B$5&gt;'SFV+BESS'!$I$7),-'SFV+BESS'!$I$7,IF(AND(V562&lt;0,AC561+V562/$B$5&lt;$H$2),-MIN('SFV+BESS'!$I$7,AC561-$H$2),0)))</f>
        <v>0</v>
      </c>
      <c r="Z562" s="33">
        <f t="shared" si="646"/>
        <v>0</v>
      </c>
      <c r="AA562" s="27">
        <f t="shared" si="621"/>
        <v>0</v>
      </c>
      <c r="AB562" s="27">
        <f t="shared" si="645"/>
        <v>0</v>
      </c>
      <c r="AC562" s="28">
        <f>IF((AC561+W562+X562)&gt;=$B$2*'SFV+BESS'!$I$9, $B$2*'SFV+BESS'!$I$9, (AC561+W562+X562))</f>
        <v>173.61249999999998</v>
      </c>
      <c r="AD562" s="110">
        <f t="shared" si="622"/>
        <v>0</v>
      </c>
      <c r="AI562" s="251"/>
      <c r="AJ562" s="41">
        <v>23.0416666666667</v>
      </c>
      <c r="AK562" s="52">
        <f t="shared" si="678"/>
        <v>0</v>
      </c>
      <c r="AL562" s="33">
        <f>Gen_Cons_Horario!B2004</f>
        <v>0</v>
      </c>
      <c r="AM562" s="35">
        <f t="shared" si="653"/>
        <v>0</v>
      </c>
      <c r="AN562" s="116">
        <f>IF(AND(AM562&gt;0,AM562*$B$4+AT561&lt;=$B$2*'SFV+BESS'!$I$9,AM562&lt;'SFV+BESS'!$I$7), AM562*$B$4, IF(AND(AM562&gt;0,AM562*$B$4+AT561&gt;$B$2*'SFV+BESS'!$I$9,AM562*$B$4&lt;'SFV+BESS'!$I$7),$B$2*'SFV+BESS'!$I$9-AT561,IF(AND(AM562&gt;0,AM562*$B$4+AT561&gt;$B$2*'SFV+BESS'!$I$9,AM562*$B$4&gt;'SFV+BESS'!$I$7,AT561&lt;$B$2*'SFV+BESS'!$I$9),$B$2*'SFV+BESS'!$I$9-AT561,IF(AND(AM562&gt;0,AM562*$B$4+AT561&lt;=$B$2*'SFV+BESS'!$I$9,AM562&gt;'SFV+BESS'!$I$7),'SFV+BESS'!$I$7,0))))</f>
        <v>0</v>
      </c>
      <c r="AO562" s="27">
        <f>IF(AND(AM562&lt;0,AT561+AM562/$B$5&gt;$H$2,-AM562/'Carga-Descarga Año'!$B$5&lt;'SFV+BESS'!$I$7),AM562/$B$5,IF(AND(AM562&lt;0,AT561+AM562/$B$5&gt;$H$2,-AM562/'Carga-Descarga Año'!$B$5&gt;'SFV+BESS'!$I$7),-'SFV+BESS'!$I$7,IF(AND(AM562&lt;0,AT561+AM562/$B$5&lt;$H$2),-MIN('SFV+BESS'!$I$7,AT561-$H$2),0)))</f>
        <v>0</v>
      </c>
      <c r="AP562" s="33"/>
      <c r="AQ562" s="33">
        <f t="shared" si="659"/>
        <v>0</v>
      </c>
      <c r="AR562" s="27">
        <f t="shared" si="623"/>
        <v>0</v>
      </c>
      <c r="AS562" s="27">
        <f t="shared" si="660"/>
        <v>0</v>
      </c>
      <c r="AT562" s="28">
        <f>IF((AT561+AN562+AO562)&gt;=$B$2*'SFV+BESS'!$I$9, $B$2*'SFV+BESS'!$I$9, (AT561+AN562+AO562))</f>
        <v>173.61249999999998</v>
      </c>
      <c r="AU562" s="110">
        <f t="shared" si="624"/>
        <v>0</v>
      </c>
      <c r="AZ562" s="251"/>
      <c r="BA562" s="41">
        <v>23.0416666666667</v>
      </c>
      <c r="BB562" s="33">
        <f t="shared" si="679"/>
        <v>0</v>
      </c>
      <c r="BC562" s="33">
        <f>Gen_Cons_Horario!B2748</f>
        <v>0</v>
      </c>
      <c r="BD562" s="35">
        <f t="shared" si="654"/>
        <v>0</v>
      </c>
      <c r="BE562" s="116">
        <f>IF(AND(BD562&gt;0,BD562*$B$4+BK561&lt;=$B$2*'SFV+BESS'!$I$9,BD562&lt;'SFV+BESS'!$I$7), BD562*$B$4, IF(AND(BD562&gt;0,BD562*$B$4+BK561&gt;$B$2*'SFV+BESS'!$I$9,BD562*$B$4&lt;'SFV+BESS'!$I$7),$B$2*'SFV+BESS'!$I$9-BK561,IF(AND(BD562&gt;0,BD562*$B$4+BK561&gt;$B$2*'SFV+BESS'!$I$9,BD562*$B$4&gt;'SFV+BESS'!$I$7,BK561&lt;$B$2*'SFV+BESS'!$I$9),$B$2*'SFV+BESS'!$I$9-BK561,IF(AND(BD562&gt;0,BD562*$B$4+BK561&lt;=$B$2*'SFV+BESS'!$I$9,BD562&gt;'SFV+BESS'!$I$7),'SFV+BESS'!$I$7,0))))</f>
        <v>0</v>
      </c>
      <c r="BF562" s="27">
        <f>IF(AND(BD562&lt;0,BK561+BD562/$B$5&gt;$H$2,-BD562/'Carga-Descarga Año'!$B$5&lt;'SFV+BESS'!$I$7),BD562/$B$5,IF(AND(BD562&lt;0,BK561+BD562/$B$5&gt;$H$2,-BD562/'Carga-Descarga Año'!$B$5&gt;'SFV+BESS'!$I$7),-'SFV+BESS'!$I$7,IF(AND(BD562&lt;0,BK561+BD562/$B$5&lt;$H$2),-MIN('SFV+BESS'!$I$7,BK561-$H$2),0)))</f>
        <v>0</v>
      </c>
      <c r="BG562" s="33"/>
      <c r="BH562" s="33">
        <f t="shared" si="661"/>
        <v>0</v>
      </c>
      <c r="BI562" s="27">
        <f t="shared" si="625"/>
        <v>0</v>
      </c>
      <c r="BJ562" s="27">
        <f t="shared" si="662"/>
        <v>0</v>
      </c>
      <c r="BK562" s="28">
        <f>IF((BK561+BE562+BF562)&gt;=$B$2*'SFV+BESS'!$I$9, $B$2*'SFV+BESS'!$I$9, (BK561+BE562+BF562))</f>
        <v>173.61249999999998</v>
      </c>
      <c r="BL562" s="110">
        <f t="shared" si="626"/>
        <v>0</v>
      </c>
      <c r="BQ562" s="251"/>
      <c r="BR562" s="41">
        <v>23.0416666666667</v>
      </c>
      <c r="BS562" s="33">
        <f t="shared" si="680"/>
        <v>0</v>
      </c>
      <c r="BT562" s="33">
        <f>Gen_Cons_Horario!B3468</f>
        <v>0</v>
      </c>
      <c r="BU562" s="35">
        <f t="shared" si="655"/>
        <v>0</v>
      </c>
      <c r="BV562" s="116">
        <f>IF(AND(BU562&gt;0,BU562*$B$4+CB561&lt;=$B$2*'SFV+BESS'!$I$9,BU562&lt;'SFV+BESS'!$I$7), BU562*$B$4, IF(AND(BU562&gt;0,BU562*$B$4+CB561&gt;$B$2*'SFV+BESS'!$I$9,BU562*$B$4&lt;'SFV+BESS'!$I$7),$B$2*'SFV+BESS'!$I$9-CB561,IF(AND(BU562&gt;0,BU562*$B$4+CB561&gt;$B$2*'SFV+BESS'!$I$9,BU562*$B$4&gt;'SFV+BESS'!$I$7,CB561&lt;$B$2*'SFV+BESS'!$I$9),$B$2*'SFV+BESS'!$I$9-CB561,IF(AND(BU562&gt;0,BU562*$B$4+CB561&lt;=$B$2*'SFV+BESS'!$I$9,BU562&gt;'SFV+BESS'!$I$7),'SFV+BESS'!$I$7,0))))</f>
        <v>0</v>
      </c>
      <c r="BW562" s="27">
        <f>IF(AND(BU562&lt;0,CB561+BU562/$B$5&gt;$H$2,-BU562/'Carga-Descarga Año'!$B$5&lt;'SFV+BESS'!$I$7),BU562/$B$5,IF(AND(BU562&lt;0,CB561+BU562/$B$5&gt;$H$2,-BU562/'Carga-Descarga Año'!$B$5&gt;'SFV+BESS'!$I$7),-'SFV+BESS'!$I$7,IF(AND(BU562&lt;0,CB561+BU562/$B$5&lt;$H$2),-MIN('SFV+BESS'!$I$7,CB561-$H$2),0)))</f>
        <v>0</v>
      </c>
      <c r="BX562" s="33"/>
      <c r="BY562" s="33">
        <f t="shared" si="663"/>
        <v>0</v>
      </c>
      <c r="BZ562" s="27">
        <f t="shared" si="627"/>
        <v>0</v>
      </c>
      <c r="CA562" s="27">
        <f t="shared" si="628"/>
        <v>0</v>
      </c>
      <c r="CB562" s="28">
        <f>IF((CB561+BV562+BW562)&gt;=$B$2*'SFV+BESS'!$I$9, $B$2*'SFV+BESS'!$I$9, (CB561+BV562+BW562))</f>
        <v>173.61249999999998</v>
      </c>
      <c r="CC562" s="110">
        <f t="shared" si="629"/>
        <v>0</v>
      </c>
      <c r="CH562" s="251"/>
      <c r="CI562" s="41">
        <v>23.0416666666667</v>
      </c>
      <c r="CJ562" s="33">
        <f t="shared" si="681"/>
        <v>0</v>
      </c>
      <c r="CK562" s="33">
        <f>Gen_Cons_Horario!B4212</f>
        <v>0</v>
      </c>
      <c r="CL562" s="35">
        <f t="shared" si="656"/>
        <v>0</v>
      </c>
      <c r="CM562" s="116">
        <f>IF(AND(CL562&gt;0,CL562*$B$4+CS561&lt;=$B$2*'SFV+BESS'!$I$9,CL562&lt;'SFV+BESS'!$I$7), CL562*$B$4, IF(AND(CL562&gt;0,CL562*$B$4+CS561&gt;$B$2*'SFV+BESS'!$I$9,CL562*$B$4&lt;'SFV+BESS'!$I$7),$B$2*'SFV+BESS'!$I$9-CS561,IF(AND(CL562&gt;0,CL562*$B$4+CS561&gt;$B$2*'SFV+BESS'!$I$9,CL562*$B$4&gt;'SFV+BESS'!$I$7,CS561&lt;$B$2*'SFV+BESS'!$I$9),$B$2*'SFV+BESS'!$I$9-CS561,IF(AND(CL562&gt;0,CL562*$B$4+CS561&lt;=$B$2*'SFV+BESS'!$I$9,CL562&gt;'SFV+BESS'!$I$7),'SFV+BESS'!$I$7,0))))</f>
        <v>0</v>
      </c>
      <c r="CN562" s="27">
        <f>IF(AND(CL562&lt;0,CS561+CL562/$B$5&gt;$H$2,-CL562/'Carga-Descarga Año'!$B$5&lt;'SFV+BESS'!$I$7),CL562/$B$5,IF(AND(CL562&lt;0,CS561+CL562/$B$5&gt;$H$2,-CL562/'Carga-Descarga Año'!$B$5&gt;'SFV+BESS'!$I$7),-'SFV+BESS'!$I$7,IF(AND(CL562&lt;0,CS561+CL562/$B$5&lt;$H$2),-MIN('SFV+BESS'!$I$7,CS561-$H$2),0)))</f>
        <v>0</v>
      </c>
      <c r="CO562" s="33"/>
      <c r="CP562" s="33">
        <f t="shared" si="664"/>
        <v>0</v>
      </c>
      <c r="CQ562" s="27">
        <f t="shared" si="630"/>
        <v>0</v>
      </c>
      <c r="CR562" s="27">
        <f t="shared" si="665"/>
        <v>0</v>
      </c>
      <c r="CS562" s="28">
        <f>IF((CS561+CM562+CN562)&gt;=$B$2*'SFV+BESS'!$I$9, $B$2*'SFV+BESS'!$I$9, (CS561+CM562+CN562))</f>
        <v>173.61249999999998</v>
      </c>
      <c r="CT562" s="110">
        <f t="shared" si="631"/>
        <v>0</v>
      </c>
      <c r="CY562" s="251"/>
      <c r="CZ562" s="41">
        <v>23.0416666666667</v>
      </c>
      <c r="DA562" s="33">
        <f t="shared" si="682"/>
        <v>0</v>
      </c>
      <c r="DB562" s="33">
        <f>Gen_Cons_Horario!B4932</f>
        <v>0</v>
      </c>
      <c r="DC562" s="35">
        <f t="shared" si="647"/>
        <v>0</v>
      </c>
      <c r="DD562" s="116">
        <f>IF(AND(DC562&gt;0,DC562*$B$4+DJ561&lt;=$B$2*'SFV+BESS'!$I$9,DC562&lt;'SFV+BESS'!$I$7), DC562*$B$4, IF(AND(DC562&gt;0,DC562*$B$4+DJ561&gt;$B$2*'SFV+BESS'!$I$9,DC562*$B$4&lt;'SFV+BESS'!$I$7),$B$2*'SFV+BESS'!$I$9-DJ561,IF(AND(DC562&gt;0,DC562*$B$4+DJ561&gt;$B$2*'SFV+BESS'!$I$9,DC562*$B$4&gt;'SFV+BESS'!$I$7,DJ561&lt;$B$2*'SFV+BESS'!$I$9),$B$2*'SFV+BESS'!$I$9-DJ561,IF(AND(DC562&gt;0,DC562*$B$4+DJ561&lt;=$B$2*'SFV+BESS'!$I$9,DC562&gt;'SFV+BESS'!$I$7),'SFV+BESS'!$I$7,0))))</f>
        <v>0</v>
      </c>
      <c r="DE562" s="27">
        <f>IF(AND(DC562&lt;0,DJ561+DC562/$B$5&gt;$H$2,-DC562/'Carga-Descarga Año'!$B$5&lt;'SFV+BESS'!$I$7),DC562/$B$5,IF(AND(DC562&lt;0,DJ561+DC562/$B$5&gt;$H$2,-DC562/'Carga-Descarga Año'!$B$5&gt;'SFV+BESS'!$I$7),-'SFV+BESS'!$I$7,IF(AND(DC562&lt;0,DJ561+DC562/$B$5&lt;$H$2),-MIN('SFV+BESS'!$I$7,DJ561-$H$2),0)))</f>
        <v>0</v>
      </c>
      <c r="DF562" s="33"/>
      <c r="DG562" s="33">
        <f t="shared" si="666"/>
        <v>0</v>
      </c>
      <c r="DH562" s="27">
        <f t="shared" si="632"/>
        <v>0</v>
      </c>
      <c r="DI562" s="27">
        <f t="shared" si="633"/>
        <v>0</v>
      </c>
      <c r="DJ562" s="28">
        <f>IF((DJ561+DD562+DE562)&gt;=$B$2*'SFV+BESS'!$I$9, $B$2*'SFV+BESS'!$I$9, (DJ561+DD562+DE562))</f>
        <v>173.61249999999998</v>
      </c>
      <c r="DK562" s="110">
        <f t="shared" si="634"/>
        <v>0</v>
      </c>
      <c r="DP562" s="251"/>
      <c r="DQ562" s="41">
        <v>23.0416666666667</v>
      </c>
      <c r="DR562" s="33">
        <f t="shared" si="683"/>
        <v>0</v>
      </c>
      <c r="DS562" s="33">
        <f>Gen_Cons_Horario!B5676</f>
        <v>0</v>
      </c>
      <c r="DT562" s="35">
        <f t="shared" si="648"/>
        <v>0</v>
      </c>
      <c r="DU562" s="116">
        <f>IF(AND(DT562&gt;0,DT562*$B$4+EA561&lt;=$B$2*'SFV+BESS'!$I$9,DT562&lt;'SFV+BESS'!$I$7), DT562*$B$4, IF(AND(DT562&gt;0,DT562*$B$4+EA561&gt;$B$2*'SFV+BESS'!$I$9,DT562*$B$4&lt;'SFV+BESS'!$I$7),$B$2*'SFV+BESS'!$I$9-EA561,IF(AND(DT562&gt;0,DT562*$B$4+EA561&gt;$B$2*'SFV+BESS'!$I$9,DT562*$B$4&gt;'SFV+BESS'!$I$7,EA561&lt;$B$2*'SFV+BESS'!$I$9),$B$2*'SFV+BESS'!$I$9-EA561,IF(AND(DT562&gt;0,DT562*$B$4+EA561&lt;=$B$2*'SFV+BESS'!$I$9,DT562&gt;'SFV+BESS'!$I$7),'SFV+BESS'!$I$7,0))))</f>
        <v>0</v>
      </c>
      <c r="DV562" s="27">
        <f>IF(AND(DT562&lt;0,EA561+DT562/$B$5&gt;$H$2,-DT562/'Carga-Descarga Año'!$B$5&lt;'SFV+BESS'!$I$7),DT562/$B$5,IF(AND(DT562&lt;0,EA561+DT562/$B$5&gt;$H$2,-DT562/'Carga-Descarga Año'!$B$5&gt;'SFV+BESS'!$I$7),-'SFV+BESS'!$I$7,IF(AND(DT562&lt;0,EA561+DT562/$B$5&lt;$H$2),-MIN('SFV+BESS'!$I$7,EA561-$H$2),0)))</f>
        <v>0</v>
      </c>
      <c r="DW562" s="33"/>
      <c r="DX562" s="33">
        <f t="shared" si="667"/>
        <v>0</v>
      </c>
      <c r="DY562" s="27">
        <f t="shared" si="635"/>
        <v>0</v>
      </c>
      <c r="DZ562" s="27">
        <f t="shared" si="668"/>
        <v>0</v>
      </c>
      <c r="EA562" s="28">
        <f>IF((EA561+DU562+DV562)&gt;=$B$2*'SFV+BESS'!$I$9, $B$2*'SFV+BESS'!$I$9, (EA561+DU562+DV562))</f>
        <v>173.61249999999998</v>
      </c>
      <c r="EB562" s="110">
        <f t="shared" si="636"/>
        <v>0</v>
      </c>
      <c r="EG562" s="251"/>
      <c r="EH562" s="41">
        <v>23.0416666666667</v>
      </c>
      <c r="EI562" s="33">
        <f t="shared" si="684"/>
        <v>0</v>
      </c>
      <c r="EJ562" s="33">
        <f>Gen_Cons_Horario!B6420</f>
        <v>0</v>
      </c>
      <c r="EK562" s="35">
        <f t="shared" si="649"/>
        <v>0</v>
      </c>
      <c r="EL562" s="116">
        <f>IF(AND(EK562&gt;0,EK562*$B$4+ER561&lt;=$B$2*'SFV+BESS'!$I$9,EK562&lt;'SFV+BESS'!$I$7), EK562*$B$4, IF(AND(EK562&gt;0,EK562*$B$4+ER561&gt;$B$2*'SFV+BESS'!$I$9,EK562*$B$4&lt;'SFV+BESS'!$I$7),$B$2*'SFV+BESS'!$I$9-ER561,IF(AND(EK562&gt;0,EK562*$B$4+ER561&gt;$B$2*'SFV+BESS'!$I$9,EK562*$B$4&gt;'SFV+BESS'!$I$7,ER561&lt;$B$2*'SFV+BESS'!$I$9),$B$2*'SFV+BESS'!$I$9-ER561,IF(AND(EK562&gt;0,EK562*$B$4+ER561&lt;=$B$2*'SFV+BESS'!$I$9,EK562&gt;'SFV+BESS'!$I$7),'SFV+BESS'!$I$7,0))))</f>
        <v>0</v>
      </c>
      <c r="EM562" s="27">
        <f>IF(AND(EK562&lt;0,ER561+EK562/$B$5&gt;$H$2,-EK562/'Carga-Descarga Año'!$B$5&lt;'SFV+BESS'!$I$7),EK562/$B$5,IF(AND(EK562&lt;0,ER561+EK562/$B$5&gt;$H$2,-EK562/'Carga-Descarga Año'!$B$5&gt;'SFV+BESS'!$I$7),-'SFV+BESS'!$I$7,IF(AND(EK562&lt;0,ER561+EK562/$B$5&lt;$H$2),-MIN('SFV+BESS'!$I$7,ER561-$H$2),0)))</f>
        <v>0</v>
      </c>
      <c r="EN562" s="33"/>
      <c r="EO562" s="33">
        <f t="shared" si="669"/>
        <v>0</v>
      </c>
      <c r="EP562" s="27">
        <f t="shared" si="637"/>
        <v>0</v>
      </c>
      <c r="EQ562" s="27">
        <f t="shared" si="670"/>
        <v>0</v>
      </c>
      <c r="ER562" s="28">
        <f>IF((ER561+EL562+EM562)&gt;=$B$2*'SFV+BESS'!$I$9, $B$2*'SFV+BESS'!$I$9, (ER561+EL562+EM562))</f>
        <v>173.61249999999998</v>
      </c>
      <c r="ES562" s="110">
        <f t="shared" si="638"/>
        <v>0</v>
      </c>
      <c r="EX562" s="251"/>
      <c r="EY562" s="41">
        <v>23.0416666666667</v>
      </c>
      <c r="EZ562" s="33">
        <f t="shared" si="685"/>
        <v>0</v>
      </c>
      <c r="FA562" s="33">
        <f>Gen_Cons_Horario!B7140</f>
        <v>0</v>
      </c>
      <c r="FB562" s="35">
        <f t="shared" si="650"/>
        <v>0</v>
      </c>
      <c r="FC562" s="116">
        <f>IF(AND(FB562&gt;0,FB562*$B$4+FI561&lt;=$B$2*'SFV+BESS'!$I$9,FB562&lt;'SFV+BESS'!$I$7), FB562*$B$4, IF(AND(FB562&gt;0,FB562*$B$4+FI561&gt;$B$2*'SFV+BESS'!$I$9,FB562*$B$4&lt;'SFV+BESS'!$I$7),$B$2*'SFV+BESS'!$I$9-FI561,IF(AND(FB562&gt;0,FB562*$B$4+FI561&gt;$B$2*'SFV+BESS'!$I$9,FB562*$B$4&gt;'SFV+BESS'!$I$7,FI561&lt;$B$2*'SFV+BESS'!$I$9),$B$2*'SFV+BESS'!$I$9-FI561,IF(AND(FB562&gt;0,FB562*$B$4+FI561&lt;=$B$2*'SFV+BESS'!$I$9,FB562&gt;'SFV+BESS'!$I$7),'SFV+BESS'!$I$7,0))))</f>
        <v>0</v>
      </c>
      <c r="FD562" s="27">
        <f>IF(AND(FB562&lt;0,FI561+FB562/$B$5&gt;$H$2,-FB562/'Carga-Descarga Año'!$B$5&lt;'SFV+BESS'!$I$7),FB562/$B$5,IF(AND(FB562&lt;0,FI561+FB562/$B$5&gt;$H$2,-FB562/'Carga-Descarga Año'!$B$5&gt;'SFV+BESS'!$I$7),-'SFV+BESS'!$I$7,IF(AND(FB562&lt;0,FI561+FB562/$B$5&lt;$H$2),-MIN('SFV+BESS'!$I$7,FI561-$H$2),0)))</f>
        <v>0</v>
      </c>
      <c r="FE562" s="33"/>
      <c r="FF562" s="33">
        <f t="shared" si="671"/>
        <v>0</v>
      </c>
      <c r="FG562" s="27">
        <f t="shared" si="639"/>
        <v>0</v>
      </c>
      <c r="FH562" s="27">
        <f t="shared" si="672"/>
        <v>0</v>
      </c>
      <c r="FI562" s="28">
        <f>IF((FI561+FC562+FD562)&gt;=$B$2*'SFV+BESS'!$I$9, $B$2*'SFV+BESS'!$I$9, (FI561+FC562+FD562))</f>
        <v>173.61249999999998</v>
      </c>
      <c r="FJ562" s="110">
        <f t="shared" si="640"/>
        <v>0</v>
      </c>
      <c r="FO562" s="251"/>
      <c r="FP562" s="41">
        <v>23.0416666666667</v>
      </c>
      <c r="FQ562" s="33">
        <f t="shared" si="686"/>
        <v>0</v>
      </c>
      <c r="FR562" s="33">
        <f>Gen_Cons_Horario!B7884</f>
        <v>0</v>
      </c>
      <c r="FS562" s="35">
        <f t="shared" si="651"/>
        <v>0</v>
      </c>
      <c r="FT562" s="116">
        <f>IF(AND(FS562&gt;0,FS562*$B$4+FZ561&lt;=$B$2*'SFV+BESS'!$I$9,FS562&lt;'SFV+BESS'!$I$7), FS562*$B$4, IF(AND(FS562&gt;0,FS562*$B$4+FZ561&gt;$B$2*'SFV+BESS'!$I$9,FS562*$B$4&lt;'SFV+BESS'!$I$7),$B$2*'SFV+BESS'!$I$9-FZ561,IF(AND(FS562&gt;0,FS562*$B$4+FZ561&gt;$B$2*'SFV+BESS'!$I$9,FS562*$B$4&gt;'SFV+BESS'!$I$7,FZ561&lt;$B$2*'SFV+BESS'!$I$9),$B$2*'SFV+BESS'!$I$9-FZ561,IF(AND(FS562&gt;0,FS562*$B$4+FZ561&lt;=$B$2*'SFV+BESS'!$I$9,FS562&gt;'SFV+BESS'!$I$7),'SFV+BESS'!$I$7,0))))</f>
        <v>0</v>
      </c>
      <c r="FU562" s="27">
        <f>IF(AND(FS562&lt;0,FZ561+FS562/$B$5&gt;$H$2,-FS562/'Carga-Descarga Año'!$B$5&lt;'SFV+BESS'!$I$7),FS562/$B$5,IF(AND(FS562&lt;0,FZ561+FS562/$B$5&gt;$H$2,-FS562/'Carga-Descarga Año'!$B$5&gt;'SFV+BESS'!$I$7),-'SFV+BESS'!$I$7,IF(AND(FS562&lt;0,FZ561+FS562/$B$5&lt;$H$2),-MIN('SFV+BESS'!$I$7,FZ561-$H$2),0)))</f>
        <v>0</v>
      </c>
      <c r="FV562" s="33"/>
      <c r="FW562" s="33">
        <f t="shared" si="673"/>
        <v>0</v>
      </c>
      <c r="FX562" s="27">
        <f t="shared" si="641"/>
        <v>0</v>
      </c>
      <c r="FY562" s="27">
        <f t="shared" si="674"/>
        <v>0</v>
      </c>
      <c r="FZ562" s="28">
        <f>IF((FZ561+FT562+FU562)&gt;=$B$2*'SFV+BESS'!$I$9, $B$2*'SFV+BESS'!$I$9, (FZ561+FT562+FU562))</f>
        <v>173.61249999999998</v>
      </c>
      <c r="GA562" s="110">
        <f t="shared" si="642"/>
        <v>0</v>
      </c>
      <c r="GF562" s="251"/>
      <c r="GG562" s="41">
        <v>23.0416666666667</v>
      </c>
      <c r="GH562" s="33">
        <f t="shared" si="687"/>
        <v>0</v>
      </c>
      <c r="GI562" s="33">
        <f>Gen_Cons_Horario!B8604</f>
        <v>0</v>
      </c>
      <c r="GJ562" s="35">
        <f t="shared" si="657"/>
        <v>0</v>
      </c>
      <c r="GK562" s="116">
        <f>IF(AND(GJ562&gt;0,GJ562*$B$4+GQ561&lt;=$B$2*'SFV+BESS'!$I$9,GJ562&lt;'SFV+BESS'!$I$7), GJ562*$B$4, IF(AND(GJ562&gt;0,GJ562*$B$4+GQ561&gt;$B$2*'SFV+BESS'!$I$9,GJ562*$B$4&lt;'SFV+BESS'!$I$7),$B$2*'SFV+BESS'!$I$9-GQ561,IF(AND(GJ562&gt;0,GJ562*$B$4+GQ561&gt;$B$2*'SFV+BESS'!$I$9,GJ562*$B$4&gt;'SFV+BESS'!$I$7,GQ561&lt;$B$2*'SFV+BESS'!$I$9),$B$2*'SFV+BESS'!$I$9-GQ561,IF(AND(GJ562&gt;0,GJ562*$B$4+GQ561&lt;=$B$2*'SFV+BESS'!$I$9,GJ562&gt;'SFV+BESS'!$I$7),'SFV+BESS'!$I$7,0))))</f>
        <v>0</v>
      </c>
      <c r="GL562" s="27">
        <f>IF(AND(GJ562&lt;0,GQ561+GJ562/$B$5&gt;$H$2,-GJ562/'Carga-Descarga Año'!$B$5&lt;'SFV+BESS'!$I$7),GJ562/$B$5,IF(AND(GJ562&lt;0,GQ561+GJ562/$B$5&gt;$H$2,-GJ562/'Carga-Descarga Año'!$B$5&gt;'SFV+BESS'!$I$7),-'SFV+BESS'!$I$7,IF(AND(GJ562&lt;0,GQ561+GJ562/$B$5&lt;$H$2),-MIN('SFV+BESS'!$I$7,GQ561-$H$2),0)))</f>
        <v>0</v>
      </c>
      <c r="GM562" s="33"/>
      <c r="GN562" s="33">
        <f t="shared" si="675"/>
        <v>0</v>
      </c>
      <c r="GO562" s="27">
        <f t="shared" si="643"/>
        <v>0</v>
      </c>
      <c r="GP562" s="27">
        <f t="shared" si="676"/>
        <v>0</v>
      </c>
      <c r="GQ562" s="28">
        <f>IF((GQ561+GK562+GL562)&gt;=$B$2*'SFV+BESS'!$I$9, $B$2*'SFV+BESS'!$I$9, (GQ561+GK562+GL562))</f>
        <v>173.61249999999998</v>
      </c>
      <c r="GR562" s="110">
        <f t="shared" si="644"/>
        <v>0</v>
      </c>
    </row>
    <row r="563" spans="1:200">
      <c r="A563" s="249"/>
      <c r="B563" s="41">
        <v>23.0833333333333</v>
      </c>
      <c r="C563" s="38">
        <f t="shared" si="658"/>
        <v>0</v>
      </c>
      <c r="D563" s="2">
        <f>Gen_Cons_Horario!B589</f>
        <v>0</v>
      </c>
      <c r="E563" s="140">
        <f t="shared" si="616"/>
        <v>0</v>
      </c>
      <c r="F563" s="116">
        <f>IF(AND(E563&gt;0,E563*$B$4+L562&lt;=$B$2*'SFV+BESS'!$I$9,E563&lt;'SFV+BESS'!$I$7), E563*$B$4, IF(AND(E563&gt;0,E563*$B$4+L562&gt;$B$2*'SFV+BESS'!$I$9,E563*$B$4&lt;'SFV+BESS'!$I$7),$B$2*'SFV+BESS'!$I$9-L562,IF(AND(E563&gt;0,E563*$B$4+L562&gt;$B$2*'SFV+BESS'!$I$9,E563*$B$4&gt;'SFV+BESS'!$I$7,L562&lt;$B$2*'SFV+BESS'!$I$9),$B$2*'SFV+BESS'!$I$9-L562,IF(AND(E563&gt;0,E563*$B$4+L562&lt;=$B$2*'SFV+BESS'!$I$9,E563&gt;'SFV+BESS'!$I$7),'SFV+BESS'!$I$7,0))))</f>
        <v>0</v>
      </c>
      <c r="G563" s="27">
        <f>IF(AND(E563&lt;0,L562+E563/$B$5&gt;$H$2,-E563/'Carga-Descarga Año'!$B$5&lt;'SFV+BESS'!$I$7),E563/$B$5,IF(AND(E563&lt;0,L562+E563/$B$5&gt;$H$2,-E563/'Carga-Descarga Año'!$B$5&gt;'SFV+BESS'!$I$7),-'SFV+BESS'!$I$7,IF(AND(E563&lt;0,L562+E563/$B$5&lt;$H$2),-MIN('SFV+BESS'!$I$7,L562-$H$2),0)))</f>
        <v>0</v>
      </c>
      <c r="I563" s="38">
        <f t="shared" si="617"/>
        <v>0</v>
      </c>
      <c r="J563" s="27">
        <f t="shared" si="619"/>
        <v>0</v>
      </c>
      <c r="K563" s="27">
        <f t="shared" si="618"/>
        <v>0</v>
      </c>
      <c r="L563" s="28">
        <f>IF((L562+F563+G563)&gt;=$B$2*'SFV+BESS'!$I$9, $B$2*'SFV+BESS'!$I$9, (L562+F563+G563))</f>
        <v>29.714527380220648</v>
      </c>
      <c r="M563" s="110">
        <f t="shared" si="620"/>
        <v>0</v>
      </c>
      <c r="R563" s="251"/>
      <c r="S563" s="41">
        <v>23.0833333333333</v>
      </c>
      <c r="T563" s="2">
        <f t="shared" si="677"/>
        <v>0</v>
      </c>
      <c r="U563" s="2">
        <f>Gen_Cons_Horario!B1333</f>
        <v>0</v>
      </c>
      <c r="V563" s="35">
        <f t="shared" si="652"/>
        <v>0</v>
      </c>
      <c r="W563" s="116">
        <f>IF(AND(V563&gt;0,V563*$B$4+AC562&lt;=$B$2*'SFV+BESS'!$I$9,V563&lt;'SFV+BESS'!$I$7), V563*$B$4, IF(AND(V563&gt;0,V563*$B$4+AC562&gt;$B$2*'SFV+BESS'!$I$9,V563*$B$4&lt;'SFV+BESS'!$I$7),$B$2*'SFV+BESS'!$I$9-AC562,IF(AND(V563&gt;0,V563*$B$4+AC562&gt;$B$2*'SFV+BESS'!$I$9,V563*$B$4&gt;'SFV+BESS'!$I$7,AC562&lt;$B$2*'SFV+BESS'!$I$9),$B$2*'SFV+BESS'!$I$9-AC562,IF(AND(V563&gt;0,V563*$B$4+AC562&lt;=$B$2*'SFV+BESS'!$I$9,V563&gt;'SFV+BESS'!$I$7),'SFV+BESS'!$I$7,0))))</f>
        <v>0</v>
      </c>
      <c r="X563" s="27">
        <f>IF(AND(V563&lt;0,AC562+V563/$B$5&gt;$H$2,-V563/'Carga-Descarga Año'!$B$5&lt;'SFV+BESS'!$I$7),V563/$B$5,IF(AND(V563&lt;0,AC562+V563/$B$5&gt;$H$2,-V563/'Carga-Descarga Año'!$B$5&gt;'SFV+BESS'!$I$7),-'SFV+BESS'!$I$7,IF(AND(V563&lt;0,AC562+V563/$B$5&lt;$H$2),-MIN('SFV+BESS'!$I$7,AC562-$H$2),0)))</f>
        <v>0</v>
      </c>
      <c r="Z563" s="33">
        <f t="shared" si="646"/>
        <v>0</v>
      </c>
      <c r="AA563" s="27">
        <f t="shared" si="621"/>
        <v>0</v>
      </c>
      <c r="AB563" s="27">
        <f t="shared" si="645"/>
        <v>0</v>
      </c>
      <c r="AC563" s="28">
        <f>IF((AC562+W563+X563)&gt;=$B$2*'SFV+BESS'!$I$9, $B$2*'SFV+BESS'!$I$9, (AC562+W563+X563))</f>
        <v>173.61249999999998</v>
      </c>
      <c r="AD563" s="110">
        <f t="shared" si="622"/>
        <v>0</v>
      </c>
      <c r="AI563" s="251"/>
      <c r="AJ563" s="41">
        <v>23.0833333333333</v>
      </c>
      <c r="AK563" s="52">
        <f t="shared" si="678"/>
        <v>0</v>
      </c>
      <c r="AL563" s="33">
        <f>Gen_Cons_Horario!B2005</f>
        <v>0</v>
      </c>
      <c r="AM563" s="35">
        <f t="shared" si="653"/>
        <v>0</v>
      </c>
      <c r="AN563" s="116">
        <f>IF(AND(AM563&gt;0,AM563*$B$4+AT562&lt;=$B$2*'SFV+BESS'!$I$9,AM563&lt;'SFV+BESS'!$I$7), AM563*$B$4, IF(AND(AM563&gt;0,AM563*$B$4+AT562&gt;$B$2*'SFV+BESS'!$I$9,AM563*$B$4&lt;'SFV+BESS'!$I$7),$B$2*'SFV+BESS'!$I$9-AT562,IF(AND(AM563&gt;0,AM563*$B$4+AT562&gt;$B$2*'SFV+BESS'!$I$9,AM563*$B$4&gt;'SFV+BESS'!$I$7,AT562&lt;$B$2*'SFV+BESS'!$I$9),$B$2*'SFV+BESS'!$I$9-AT562,IF(AND(AM563&gt;0,AM563*$B$4+AT562&lt;=$B$2*'SFV+BESS'!$I$9,AM563&gt;'SFV+BESS'!$I$7),'SFV+BESS'!$I$7,0))))</f>
        <v>0</v>
      </c>
      <c r="AO563" s="27">
        <f>IF(AND(AM563&lt;0,AT562+AM563/$B$5&gt;$H$2,-AM563/'Carga-Descarga Año'!$B$5&lt;'SFV+BESS'!$I$7),AM563/$B$5,IF(AND(AM563&lt;0,AT562+AM563/$B$5&gt;$H$2,-AM563/'Carga-Descarga Año'!$B$5&gt;'SFV+BESS'!$I$7),-'SFV+BESS'!$I$7,IF(AND(AM563&lt;0,AT562+AM563/$B$5&lt;$H$2),-MIN('SFV+BESS'!$I$7,AT562-$H$2),0)))</f>
        <v>0</v>
      </c>
      <c r="AP563" s="33"/>
      <c r="AQ563" s="33">
        <f t="shared" si="659"/>
        <v>0</v>
      </c>
      <c r="AR563" s="27">
        <f t="shared" si="623"/>
        <v>0</v>
      </c>
      <c r="AS563" s="27">
        <f t="shared" si="660"/>
        <v>0</v>
      </c>
      <c r="AT563" s="28">
        <f>IF((AT562+AN563+AO563)&gt;=$B$2*'SFV+BESS'!$I$9, $B$2*'SFV+BESS'!$I$9, (AT562+AN563+AO563))</f>
        <v>173.61249999999998</v>
      </c>
      <c r="AU563" s="110">
        <f t="shared" si="624"/>
        <v>0</v>
      </c>
      <c r="AZ563" s="251"/>
      <c r="BA563" s="41">
        <v>23.0833333333333</v>
      </c>
      <c r="BB563" s="33">
        <f t="shared" si="679"/>
        <v>0</v>
      </c>
      <c r="BC563" s="33">
        <f>Gen_Cons_Horario!B2749</f>
        <v>0</v>
      </c>
      <c r="BD563" s="35">
        <f t="shared" si="654"/>
        <v>0</v>
      </c>
      <c r="BE563" s="116">
        <f>IF(AND(BD563&gt;0,BD563*$B$4+BK562&lt;=$B$2*'SFV+BESS'!$I$9,BD563&lt;'SFV+BESS'!$I$7), BD563*$B$4, IF(AND(BD563&gt;0,BD563*$B$4+BK562&gt;$B$2*'SFV+BESS'!$I$9,BD563*$B$4&lt;'SFV+BESS'!$I$7),$B$2*'SFV+BESS'!$I$9-BK562,IF(AND(BD563&gt;0,BD563*$B$4+BK562&gt;$B$2*'SFV+BESS'!$I$9,BD563*$B$4&gt;'SFV+BESS'!$I$7,BK562&lt;$B$2*'SFV+BESS'!$I$9),$B$2*'SFV+BESS'!$I$9-BK562,IF(AND(BD563&gt;0,BD563*$B$4+BK562&lt;=$B$2*'SFV+BESS'!$I$9,BD563&gt;'SFV+BESS'!$I$7),'SFV+BESS'!$I$7,0))))</f>
        <v>0</v>
      </c>
      <c r="BF563" s="27">
        <f>IF(AND(BD563&lt;0,BK562+BD563/$B$5&gt;$H$2,-BD563/'Carga-Descarga Año'!$B$5&lt;'SFV+BESS'!$I$7),BD563/$B$5,IF(AND(BD563&lt;0,BK562+BD563/$B$5&gt;$H$2,-BD563/'Carga-Descarga Año'!$B$5&gt;'SFV+BESS'!$I$7),-'SFV+BESS'!$I$7,IF(AND(BD563&lt;0,BK562+BD563/$B$5&lt;$H$2),-MIN('SFV+BESS'!$I$7,BK562-$H$2),0)))</f>
        <v>0</v>
      </c>
      <c r="BG563" s="33"/>
      <c r="BH563" s="33">
        <f t="shared" si="661"/>
        <v>0</v>
      </c>
      <c r="BI563" s="27">
        <f t="shared" si="625"/>
        <v>0</v>
      </c>
      <c r="BJ563" s="27">
        <f t="shared" si="662"/>
        <v>0</v>
      </c>
      <c r="BK563" s="28">
        <f>IF((BK562+BE563+BF563)&gt;=$B$2*'SFV+BESS'!$I$9, $B$2*'SFV+BESS'!$I$9, (BK562+BE563+BF563))</f>
        <v>173.61249999999998</v>
      </c>
      <c r="BL563" s="110">
        <f t="shared" si="626"/>
        <v>0</v>
      </c>
      <c r="BQ563" s="251"/>
      <c r="BR563" s="41">
        <v>23.0833333333333</v>
      </c>
      <c r="BS563" s="33">
        <f t="shared" si="680"/>
        <v>0</v>
      </c>
      <c r="BT563" s="33">
        <f>Gen_Cons_Horario!B3469</f>
        <v>0</v>
      </c>
      <c r="BU563" s="35">
        <f t="shared" si="655"/>
        <v>0</v>
      </c>
      <c r="BV563" s="116">
        <f>IF(AND(BU563&gt;0,BU563*$B$4+CB562&lt;=$B$2*'SFV+BESS'!$I$9,BU563&lt;'SFV+BESS'!$I$7), BU563*$B$4, IF(AND(BU563&gt;0,BU563*$B$4+CB562&gt;$B$2*'SFV+BESS'!$I$9,BU563*$B$4&lt;'SFV+BESS'!$I$7),$B$2*'SFV+BESS'!$I$9-CB562,IF(AND(BU563&gt;0,BU563*$B$4+CB562&gt;$B$2*'SFV+BESS'!$I$9,BU563*$B$4&gt;'SFV+BESS'!$I$7,CB562&lt;$B$2*'SFV+BESS'!$I$9),$B$2*'SFV+BESS'!$I$9-CB562,IF(AND(BU563&gt;0,BU563*$B$4+CB562&lt;=$B$2*'SFV+BESS'!$I$9,BU563&gt;'SFV+BESS'!$I$7),'SFV+BESS'!$I$7,0))))</f>
        <v>0</v>
      </c>
      <c r="BW563" s="27">
        <f>IF(AND(BU563&lt;0,CB562+BU563/$B$5&gt;$H$2,-BU563/'Carga-Descarga Año'!$B$5&lt;'SFV+BESS'!$I$7),BU563/$B$5,IF(AND(BU563&lt;0,CB562+BU563/$B$5&gt;$H$2,-BU563/'Carga-Descarga Año'!$B$5&gt;'SFV+BESS'!$I$7),-'SFV+BESS'!$I$7,IF(AND(BU563&lt;0,CB562+BU563/$B$5&lt;$H$2),-MIN('SFV+BESS'!$I$7,CB562-$H$2),0)))</f>
        <v>0</v>
      </c>
      <c r="BX563" s="33"/>
      <c r="BY563" s="33">
        <f t="shared" si="663"/>
        <v>0</v>
      </c>
      <c r="BZ563" s="27">
        <f t="shared" si="627"/>
        <v>0</v>
      </c>
      <c r="CA563" s="27">
        <f t="shared" si="628"/>
        <v>0</v>
      </c>
      <c r="CB563" s="28">
        <f>IF((CB562+BV563+BW563)&gt;=$B$2*'SFV+BESS'!$I$9, $B$2*'SFV+BESS'!$I$9, (CB562+BV563+BW563))</f>
        <v>173.61249999999998</v>
      </c>
      <c r="CC563" s="110">
        <f t="shared" si="629"/>
        <v>0</v>
      </c>
      <c r="CH563" s="251"/>
      <c r="CI563" s="41">
        <v>23.0833333333333</v>
      </c>
      <c r="CJ563" s="33">
        <f t="shared" si="681"/>
        <v>0</v>
      </c>
      <c r="CK563" s="33">
        <f>Gen_Cons_Horario!B4213</f>
        <v>0</v>
      </c>
      <c r="CL563" s="35">
        <f t="shared" si="656"/>
        <v>0</v>
      </c>
      <c r="CM563" s="116">
        <f>IF(AND(CL563&gt;0,CL563*$B$4+CS562&lt;=$B$2*'SFV+BESS'!$I$9,CL563&lt;'SFV+BESS'!$I$7), CL563*$B$4, IF(AND(CL563&gt;0,CL563*$B$4+CS562&gt;$B$2*'SFV+BESS'!$I$9,CL563*$B$4&lt;'SFV+BESS'!$I$7),$B$2*'SFV+BESS'!$I$9-CS562,IF(AND(CL563&gt;0,CL563*$B$4+CS562&gt;$B$2*'SFV+BESS'!$I$9,CL563*$B$4&gt;'SFV+BESS'!$I$7,CS562&lt;$B$2*'SFV+BESS'!$I$9),$B$2*'SFV+BESS'!$I$9-CS562,IF(AND(CL563&gt;0,CL563*$B$4+CS562&lt;=$B$2*'SFV+BESS'!$I$9,CL563&gt;'SFV+BESS'!$I$7),'SFV+BESS'!$I$7,0))))</f>
        <v>0</v>
      </c>
      <c r="CN563" s="27">
        <f>IF(AND(CL563&lt;0,CS562+CL563/$B$5&gt;$H$2,-CL563/'Carga-Descarga Año'!$B$5&lt;'SFV+BESS'!$I$7),CL563/$B$5,IF(AND(CL563&lt;0,CS562+CL563/$B$5&gt;$H$2,-CL563/'Carga-Descarga Año'!$B$5&gt;'SFV+BESS'!$I$7),-'SFV+BESS'!$I$7,IF(AND(CL563&lt;0,CS562+CL563/$B$5&lt;$H$2),-MIN('SFV+BESS'!$I$7,CS562-$H$2),0)))</f>
        <v>0</v>
      </c>
      <c r="CO563" s="33"/>
      <c r="CP563" s="33">
        <f t="shared" si="664"/>
        <v>0</v>
      </c>
      <c r="CQ563" s="27">
        <f t="shared" si="630"/>
        <v>0</v>
      </c>
      <c r="CR563" s="27">
        <f t="shared" si="665"/>
        <v>0</v>
      </c>
      <c r="CS563" s="28">
        <f>IF((CS562+CM563+CN563)&gt;=$B$2*'SFV+BESS'!$I$9, $B$2*'SFV+BESS'!$I$9, (CS562+CM563+CN563))</f>
        <v>173.61249999999998</v>
      </c>
      <c r="CT563" s="110">
        <f t="shared" si="631"/>
        <v>0</v>
      </c>
      <c r="CY563" s="251"/>
      <c r="CZ563" s="41">
        <v>23.0833333333333</v>
      </c>
      <c r="DA563" s="33">
        <f t="shared" si="682"/>
        <v>0</v>
      </c>
      <c r="DB563" s="33">
        <f>Gen_Cons_Horario!B4933</f>
        <v>0</v>
      </c>
      <c r="DC563" s="35">
        <f t="shared" si="647"/>
        <v>0</v>
      </c>
      <c r="DD563" s="116">
        <f>IF(AND(DC563&gt;0,DC563*$B$4+DJ562&lt;=$B$2*'SFV+BESS'!$I$9,DC563&lt;'SFV+BESS'!$I$7), DC563*$B$4, IF(AND(DC563&gt;0,DC563*$B$4+DJ562&gt;$B$2*'SFV+BESS'!$I$9,DC563*$B$4&lt;'SFV+BESS'!$I$7),$B$2*'SFV+BESS'!$I$9-DJ562,IF(AND(DC563&gt;0,DC563*$B$4+DJ562&gt;$B$2*'SFV+BESS'!$I$9,DC563*$B$4&gt;'SFV+BESS'!$I$7,DJ562&lt;$B$2*'SFV+BESS'!$I$9),$B$2*'SFV+BESS'!$I$9-DJ562,IF(AND(DC563&gt;0,DC563*$B$4+DJ562&lt;=$B$2*'SFV+BESS'!$I$9,DC563&gt;'SFV+BESS'!$I$7),'SFV+BESS'!$I$7,0))))</f>
        <v>0</v>
      </c>
      <c r="DE563" s="27">
        <f>IF(AND(DC563&lt;0,DJ562+DC563/$B$5&gt;$H$2,-DC563/'Carga-Descarga Año'!$B$5&lt;'SFV+BESS'!$I$7),DC563/$B$5,IF(AND(DC563&lt;0,DJ562+DC563/$B$5&gt;$H$2,-DC563/'Carga-Descarga Año'!$B$5&gt;'SFV+BESS'!$I$7),-'SFV+BESS'!$I$7,IF(AND(DC563&lt;0,DJ562+DC563/$B$5&lt;$H$2),-MIN('SFV+BESS'!$I$7,DJ562-$H$2),0)))</f>
        <v>0</v>
      </c>
      <c r="DF563" s="33"/>
      <c r="DG563" s="33">
        <f t="shared" si="666"/>
        <v>0</v>
      </c>
      <c r="DH563" s="27">
        <f t="shared" si="632"/>
        <v>0</v>
      </c>
      <c r="DI563" s="27">
        <f t="shared" si="633"/>
        <v>0</v>
      </c>
      <c r="DJ563" s="28">
        <f>IF((DJ562+DD563+DE563)&gt;=$B$2*'SFV+BESS'!$I$9, $B$2*'SFV+BESS'!$I$9, (DJ562+DD563+DE563))</f>
        <v>173.61249999999998</v>
      </c>
      <c r="DK563" s="110">
        <f t="shared" si="634"/>
        <v>0</v>
      </c>
      <c r="DP563" s="251"/>
      <c r="DQ563" s="41">
        <v>23.0833333333333</v>
      </c>
      <c r="DR563" s="33">
        <f t="shared" si="683"/>
        <v>0</v>
      </c>
      <c r="DS563" s="33">
        <f>Gen_Cons_Horario!B5677</f>
        <v>0</v>
      </c>
      <c r="DT563" s="35">
        <f t="shared" si="648"/>
        <v>0</v>
      </c>
      <c r="DU563" s="116">
        <f>IF(AND(DT563&gt;0,DT563*$B$4+EA562&lt;=$B$2*'SFV+BESS'!$I$9,DT563&lt;'SFV+BESS'!$I$7), DT563*$B$4, IF(AND(DT563&gt;0,DT563*$B$4+EA562&gt;$B$2*'SFV+BESS'!$I$9,DT563*$B$4&lt;'SFV+BESS'!$I$7),$B$2*'SFV+BESS'!$I$9-EA562,IF(AND(DT563&gt;0,DT563*$B$4+EA562&gt;$B$2*'SFV+BESS'!$I$9,DT563*$B$4&gt;'SFV+BESS'!$I$7,EA562&lt;$B$2*'SFV+BESS'!$I$9),$B$2*'SFV+BESS'!$I$9-EA562,IF(AND(DT563&gt;0,DT563*$B$4+EA562&lt;=$B$2*'SFV+BESS'!$I$9,DT563&gt;'SFV+BESS'!$I$7),'SFV+BESS'!$I$7,0))))</f>
        <v>0</v>
      </c>
      <c r="DV563" s="27">
        <f>IF(AND(DT563&lt;0,EA562+DT563/$B$5&gt;$H$2,-DT563/'Carga-Descarga Año'!$B$5&lt;'SFV+BESS'!$I$7),DT563/$B$5,IF(AND(DT563&lt;0,EA562+DT563/$B$5&gt;$H$2,-DT563/'Carga-Descarga Año'!$B$5&gt;'SFV+BESS'!$I$7),-'SFV+BESS'!$I$7,IF(AND(DT563&lt;0,EA562+DT563/$B$5&lt;$H$2),-MIN('SFV+BESS'!$I$7,EA562-$H$2),0)))</f>
        <v>0</v>
      </c>
      <c r="DW563" s="33"/>
      <c r="DX563" s="33">
        <f t="shared" si="667"/>
        <v>0</v>
      </c>
      <c r="DY563" s="27">
        <f t="shared" si="635"/>
        <v>0</v>
      </c>
      <c r="DZ563" s="27">
        <f t="shared" si="668"/>
        <v>0</v>
      </c>
      <c r="EA563" s="28">
        <f>IF((EA562+DU563+DV563)&gt;=$B$2*'SFV+BESS'!$I$9, $B$2*'SFV+BESS'!$I$9, (EA562+DU563+DV563))</f>
        <v>173.61249999999998</v>
      </c>
      <c r="EB563" s="110">
        <f t="shared" si="636"/>
        <v>0</v>
      </c>
      <c r="EG563" s="251"/>
      <c r="EH563" s="41">
        <v>23.0833333333333</v>
      </c>
      <c r="EI563" s="33">
        <f t="shared" si="684"/>
        <v>0</v>
      </c>
      <c r="EJ563" s="33">
        <f>Gen_Cons_Horario!B6421</f>
        <v>0</v>
      </c>
      <c r="EK563" s="35">
        <f t="shared" si="649"/>
        <v>0</v>
      </c>
      <c r="EL563" s="116">
        <f>IF(AND(EK563&gt;0,EK563*$B$4+ER562&lt;=$B$2*'SFV+BESS'!$I$9,EK563&lt;'SFV+BESS'!$I$7), EK563*$B$4, IF(AND(EK563&gt;0,EK563*$B$4+ER562&gt;$B$2*'SFV+BESS'!$I$9,EK563*$B$4&lt;'SFV+BESS'!$I$7),$B$2*'SFV+BESS'!$I$9-ER562,IF(AND(EK563&gt;0,EK563*$B$4+ER562&gt;$B$2*'SFV+BESS'!$I$9,EK563*$B$4&gt;'SFV+BESS'!$I$7,ER562&lt;$B$2*'SFV+BESS'!$I$9),$B$2*'SFV+BESS'!$I$9-ER562,IF(AND(EK563&gt;0,EK563*$B$4+ER562&lt;=$B$2*'SFV+BESS'!$I$9,EK563&gt;'SFV+BESS'!$I$7),'SFV+BESS'!$I$7,0))))</f>
        <v>0</v>
      </c>
      <c r="EM563" s="27">
        <f>IF(AND(EK563&lt;0,ER562+EK563/$B$5&gt;$H$2,-EK563/'Carga-Descarga Año'!$B$5&lt;'SFV+BESS'!$I$7),EK563/$B$5,IF(AND(EK563&lt;0,ER562+EK563/$B$5&gt;$H$2,-EK563/'Carga-Descarga Año'!$B$5&gt;'SFV+BESS'!$I$7),-'SFV+BESS'!$I$7,IF(AND(EK563&lt;0,ER562+EK563/$B$5&lt;$H$2),-MIN('SFV+BESS'!$I$7,ER562-$H$2),0)))</f>
        <v>0</v>
      </c>
      <c r="EN563" s="33"/>
      <c r="EO563" s="33">
        <f t="shared" si="669"/>
        <v>0</v>
      </c>
      <c r="EP563" s="27">
        <f t="shared" si="637"/>
        <v>0</v>
      </c>
      <c r="EQ563" s="27">
        <f t="shared" si="670"/>
        <v>0</v>
      </c>
      <c r="ER563" s="28">
        <f>IF((ER562+EL563+EM563)&gt;=$B$2*'SFV+BESS'!$I$9, $B$2*'SFV+BESS'!$I$9, (ER562+EL563+EM563))</f>
        <v>173.61249999999998</v>
      </c>
      <c r="ES563" s="110">
        <f t="shared" si="638"/>
        <v>0</v>
      </c>
      <c r="EX563" s="251"/>
      <c r="EY563" s="41">
        <v>23.0833333333333</v>
      </c>
      <c r="EZ563" s="33">
        <f t="shared" si="685"/>
        <v>0</v>
      </c>
      <c r="FA563" s="33">
        <f>Gen_Cons_Horario!B7141</f>
        <v>0</v>
      </c>
      <c r="FB563" s="35">
        <f t="shared" si="650"/>
        <v>0</v>
      </c>
      <c r="FC563" s="116">
        <f>IF(AND(FB563&gt;0,FB563*$B$4+FI562&lt;=$B$2*'SFV+BESS'!$I$9,FB563&lt;'SFV+BESS'!$I$7), FB563*$B$4, IF(AND(FB563&gt;0,FB563*$B$4+FI562&gt;$B$2*'SFV+BESS'!$I$9,FB563*$B$4&lt;'SFV+BESS'!$I$7),$B$2*'SFV+BESS'!$I$9-FI562,IF(AND(FB563&gt;0,FB563*$B$4+FI562&gt;$B$2*'SFV+BESS'!$I$9,FB563*$B$4&gt;'SFV+BESS'!$I$7,FI562&lt;$B$2*'SFV+BESS'!$I$9),$B$2*'SFV+BESS'!$I$9-FI562,IF(AND(FB563&gt;0,FB563*$B$4+FI562&lt;=$B$2*'SFV+BESS'!$I$9,FB563&gt;'SFV+BESS'!$I$7),'SFV+BESS'!$I$7,0))))</f>
        <v>0</v>
      </c>
      <c r="FD563" s="27">
        <f>IF(AND(FB563&lt;0,FI562+FB563/$B$5&gt;$H$2,-FB563/'Carga-Descarga Año'!$B$5&lt;'SFV+BESS'!$I$7),FB563/$B$5,IF(AND(FB563&lt;0,FI562+FB563/$B$5&gt;$H$2,-FB563/'Carga-Descarga Año'!$B$5&gt;'SFV+BESS'!$I$7),-'SFV+BESS'!$I$7,IF(AND(FB563&lt;0,FI562+FB563/$B$5&lt;$H$2),-MIN('SFV+BESS'!$I$7,FI562-$H$2),0)))</f>
        <v>0</v>
      </c>
      <c r="FE563" s="33"/>
      <c r="FF563" s="33">
        <f t="shared" si="671"/>
        <v>0</v>
      </c>
      <c r="FG563" s="27">
        <f t="shared" si="639"/>
        <v>0</v>
      </c>
      <c r="FH563" s="27">
        <f t="shared" si="672"/>
        <v>0</v>
      </c>
      <c r="FI563" s="28">
        <f>IF((FI562+FC563+FD563)&gt;=$B$2*'SFV+BESS'!$I$9, $B$2*'SFV+BESS'!$I$9, (FI562+FC563+FD563))</f>
        <v>173.61249999999998</v>
      </c>
      <c r="FJ563" s="110">
        <f t="shared" si="640"/>
        <v>0</v>
      </c>
      <c r="FO563" s="251"/>
      <c r="FP563" s="41">
        <v>23.0833333333333</v>
      </c>
      <c r="FQ563" s="33">
        <f t="shared" si="686"/>
        <v>0</v>
      </c>
      <c r="FR563" s="33">
        <f>Gen_Cons_Horario!B7885</f>
        <v>0</v>
      </c>
      <c r="FS563" s="35">
        <f t="shared" si="651"/>
        <v>0</v>
      </c>
      <c r="FT563" s="116">
        <f>IF(AND(FS563&gt;0,FS563*$B$4+FZ562&lt;=$B$2*'SFV+BESS'!$I$9,FS563&lt;'SFV+BESS'!$I$7), FS563*$B$4, IF(AND(FS563&gt;0,FS563*$B$4+FZ562&gt;$B$2*'SFV+BESS'!$I$9,FS563*$B$4&lt;'SFV+BESS'!$I$7),$B$2*'SFV+BESS'!$I$9-FZ562,IF(AND(FS563&gt;0,FS563*$B$4+FZ562&gt;$B$2*'SFV+BESS'!$I$9,FS563*$B$4&gt;'SFV+BESS'!$I$7,FZ562&lt;$B$2*'SFV+BESS'!$I$9),$B$2*'SFV+BESS'!$I$9-FZ562,IF(AND(FS563&gt;0,FS563*$B$4+FZ562&lt;=$B$2*'SFV+BESS'!$I$9,FS563&gt;'SFV+BESS'!$I$7),'SFV+BESS'!$I$7,0))))</f>
        <v>0</v>
      </c>
      <c r="FU563" s="27">
        <f>IF(AND(FS563&lt;0,FZ562+FS563/$B$5&gt;$H$2,-FS563/'Carga-Descarga Año'!$B$5&lt;'SFV+BESS'!$I$7),FS563/$B$5,IF(AND(FS563&lt;0,FZ562+FS563/$B$5&gt;$H$2,-FS563/'Carga-Descarga Año'!$B$5&gt;'SFV+BESS'!$I$7),-'SFV+BESS'!$I$7,IF(AND(FS563&lt;0,FZ562+FS563/$B$5&lt;$H$2),-MIN('SFV+BESS'!$I$7,FZ562-$H$2),0)))</f>
        <v>0</v>
      </c>
      <c r="FV563" s="33"/>
      <c r="FW563" s="33">
        <f t="shared" si="673"/>
        <v>0</v>
      </c>
      <c r="FX563" s="27">
        <f t="shared" si="641"/>
        <v>0</v>
      </c>
      <c r="FY563" s="27">
        <f t="shared" si="674"/>
        <v>0</v>
      </c>
      <c r="FZ563" s="28">
        <f>IF((FZ562+FT563+FU563)&gt;=$B$2*'SFV+BESS'!$I$9, $B$2*'SFV+BESS'!$I$9, (FZ562+FT563+FU563))</f>
        <v>173.61249999999998</v>
      </c>
      <c r="GA563" s="110">
        <f t="shared" si="642"/>
        <v>0</v>
      </c>
      <c r="GF563" s="251"/>
      <c r="GG563" s="41">
        <v>23.0833333333333</v>
      </c>
      <c r="GH563" s="33">
        <f t="shared" si="687"/>
        <v>0</v>
      </c>
      <c r="GI563" s="33">
        <f>Gen_Cons_Horario!B8605</f>
        <v>0</v>
      </c>
      <c r="GJ563" s="35">
        <f t="shared" si="657"/>
        <v>0</v>
      </c>
      <c r="GK563" s="116">
        <f>IF(AND(GJ563&gt;0,GJ563*$B$4+GQ562&lt;=$B$2*'SFV+BESS'!$I$9,GJ563&lt;'SFV+BESS'!$I$7), GJ563*$B$4, IF(AND(GJ563&gt;0,GJ563*$B$4+GQ562&gt;$B$2*'SFV+BESS'!$I$9,GJ563*$B$4&lt;'SFV+BESS'!$I$7),$B$2*'SFV+BESS'!$I$9-GQ562,IF(AND(GJ563&gt;0,GJ563*$B$4+GQ562&gt;$B$2*'SFV+BESS'!$I$9,GJ563*$B$4&gt;'SFV+BESS'!$I$7,GQ562&lt;$B$2*'SFV+BESS'!$I$9),$B$2*'SFV+BESS'!$I$9-GQ562,IF(AND(GJ563&gt;0,GJ563*$B$4+GQ562&lt;=$B$2*'SFV+BESS'!$I$9,GJ563&gt;'SFV+BESS'!$I$7),'SFV+BESS'!$I$7,0))))</f>
        <v>0</v>
      </c>
      <c r="GL563" s="27">
        <f>IF(AND(GJ563&lt;0,GQ562+GJ563/$B$5&gt;$H$2,-GJ563/'Carga-Descarga Año'!$B$5&lt;'SFV+BESS'!$I$7),GJ563/$B$5,IF(AND(GJ563&lt;0,GQ562+GJ563/$B$5&gt;$H$2,-GJ563/'Carga-Descarga Año'!$B$5&gt;'SFV+BESS'!$I$7),-'SFV+BESS'!$I$7,IF(AND(GJ563&lt;0,GQ562+GJ563/$B$5&lt;$H$2),-MIN('SFV+BESS'!$I$7,GQ562-$H$2),0)))</f>
        <v>0</v>
      </c>
      <c r="GM563" s="33"/>
      <c r="GN563" s="33">
        <f t="shared" si="675"/>
        <v>0</v>
      </c>
      <c r="GO563" s="27">
        <f t="shared" si="643"/>
        <v>0</v>
      </c>
      <c r="GP563" s="27">
        <f t="shared" si="676"/>
        <v>0</v>
      </c>
      <c r="GQ563" s="28">
        <f>IF((GQ562+GK563+GL563)&gt;=$B$2*'SFV+BESS'!$I$9, $B$2*'SFV+BESS'!$I$9, (GQ562+GK563+GL563))</f>
        <v>173.61249999999998</v>
      </c>
      <c r="GR563" s="110">
        <f t="shared" si="644"/>
        <v>0</v>
      </c>
    </row>
    <row r="564" spans="1:200">
      <c r="A564" s="249"/>
      <c r="B564" s="41">
        <v>23.125</v>
      </c>
      <c r="C564" s="38">
        <f t="shared" si="658"/>
        <v>0</v>
      </c>
      <c r="D564" s="2">
        <f>Gen_Cons_Horario!B590</f>
        <v>0</v>
      </c>
      <c r="E564" s="140">
        <f t="shared" si="616"/>
        <v>0</v>
      </c>
      <c r="F564" s="116">
        <f>IF(AND(E564&gt;0,E564*$B$4+L563&lt;=$B$2*'SFV+BESS'!$I$9,E564&lt;'SFV+BESS'!$I$7), E564*$B$4, IF(AND(E564&gt;0,E564*$B$4+L563&gt;$B$2*'SFV+BESS'!$I$9,E564*$B$4&lt;'SFV+BESS'!$I$7),$B$2*'SFV+BESS'!$I$9-L563,IF(AND(E564&gt;0,E564*$B$4+L563&gt;$B$2*'SFV+BESS'!$I$9,E564*$B$4&gt;'SFV+BESS'!$I$7,L563&lt;$B$2*'SFV+BESS'!$I$9),$B$2*'SFV+BESS'!$I$9-L563,IF(AND(E564&gt;0,E564*$B$4+L563&lt;=$B$2*'SFV+BESS'!$I$9,E564&gt;'SFV+BESS'!$I$7),'SFV+BESS'!$I$7,0))))</f>
        <v>0</v>
      </c>
      <c r="G564" s="27">
        <f>IF(AND(E564&lt;0,L563+E564/$B$5&gt;$H$2,-E564/'Carga-Descarga Año'!$B$5&lt;'SFV+BESS'!$I$7),E564/$B$5,IF(AND(E564&lt;0,L563+E564/$B$5&gt;$H$2,-E564/'Carga-Descarga Año'!$B$5&gt;'SFV+BESS'!$I$7),-'SFV+BESS'!$I$7,IF(AND(E564&lt;0,L563+E564/$B$5&lt;$H$2),-MIN('SFV+BESS'!$I$7,L563-$H$2),0)))</f>
        <v>0</v>
      </c>
      <c r="I564" s="38">
        <f t="shared" si="617"/>
        <v>0</v>
      </c>
      <c r="J564" s="27">
        <f t="shared" si="619"/>
        <v>0</v>
      </c>
      <c r="K564" s="27">
        <f t="shared" si="618"/>
        <v>0</v>
      </c>
      <c r="L564" s="28">
        <f>IF((L563+F564+G564)&gt;=$B$2*'SFV+BESS'!$I$9, $B$2*'SFV+BESS'!$I$9, (L563+F564+G564))</f>
        <v>29.714527380220648</v>
      </c>
      <c r="M564" s="110">
        <f t="shared" si="620"/>
        <v>0</v>
      </c>
      <c r="R564" s="251"/>
      <c r="S564" s="41">
        <v>23.125</v>
      </c>
      <c r="T564" s="2">
        <f t="shared" si="677"/>
        <v>0</v>
      </c>
      <c r="U564" s="2">
        <f>Gen_Cons_Horario!B1334</f>
        <v>0</v>
      </c>
      <c r="V564" s="35">
        <f t="shared" si="652"/>
        <v>0</v>
      </c>
      <c r="W564" s="116">
        <f>IF(AND(V564&gt;0,V564*$B$4+AC563&lt;=$B$2*'SFV+BESS'!$I$9,V564&lt;'SFV+BESS'!$I$7), V564*$B$4, IF(AND(V564&gt;0,V564*$B$4+AC563&gt;$B$2*'SFV+BESS'!$I$9,V564*$B$4&lt;'SFV+BESS'!$I$7),$B$2*'SFV+BESS'!$I$9-AC563,IF(AND(V564&gt;0,V564*$B$4+AC563&gt;$B$2*'SFV+BESS'!$I$9,V564*$B$4&gt;'SFV+BESS'!$I$7,AC563&lt;$B$2*'SFV+BESS'!$I$9),$B$2*'SFV+BESS'!$I$9-AC563,IF(AND(V564&gt;0,V564*$B$4+AC563&lt;=$B$2*'SFV+BESS'!$I$9,V564&gt;'SFV+BESS'!$I$7),'SFV+BESS'!$I$7,0))))</f>
        <v>0</v>
      </c>
      <c r="X564" s="27">
        <f>IF(AND(V564&lt;0,AC563+V564/$B$5&gt;$H$2,-V564/'Carga-Descarga Año'!$B$5&lt;'SFV+BESS'!$I$7),V564/$B$5,IF(AND(V564&lt;0,AC563+V564/$B$5&gt;$H$2,-V564/'Carga-Descarga Año'!$B$5&gt;'SFV+BESS'!$I$7),-'SFV+BESS'!$I$7,IF(AND(V564&lt;0,AC563+V564/$B$5&lt;$H$2),-MIN('SFV+BESS'!$I$7,AC563-$H$2),0)))</f>
        <v>0</v>
      </c>
      <c r="Z564" s="33">
        <f t="shared" si="646"/>
        <v>0</v>
      </c>
      <c r="AA564" s="27">
        <f t="shared" si="621"/>
        <v>0</v>
      </c>
      <c r="AB564" s="27">
        <f t="shared" si="645"/>
        <v>0</v>
      </c>
      <c r="AC564" s="28">
        <f>IF((AC563+W564+X564)&gt;=$B$2*'SFV+BESS'!$I$9, $B$2*'SFV+BESS'!$I$9, (AC563+W564+X564))</f>
        <v>173.61249999999998</v>
      </c>
      <c r="AD564" s="110">
        <f t="shared" si="622"/>
        <v>0</v>
      </c>
      <c r="AI564" s="251"/>
      <c r="AJ564" s="41">
        <v>23.125</v>
      </c>
      <c r="AK564" s="52">
        <f t="shared" si="678"/>
        <v>0</v>
      </c>
      <c r="AL564" s="33">
        <f>Gen_Cons_Horario!B2006</f>
        <v>0</v>
      </c>
      <c r="AM564" s="35">
        <f t="shared" si="653"/>
        <v>0</v>
      </c>
      <c r="AN564" s="116">
        <f>IF(AND(AM564&gt;0,AM564*$B$4+AT563&lt;=$B$2*'SFV+BESS'!$I$9,AM564&lt;'SFV+BESS'!$I$7), AM564*$B$4, IF(AND(AM564&gt;0,AM564*$B$4+AT563&gt;$B$2*'SFV+BESS'!$I$9,AM564*$B$4&lt;'SFV+BESS'!$I$7),$B$2*'SFV+BESS'!$I$9-AT563,IF(AND(AM564&gt;0,AM564*$B$4+AT563&gt;$B$2*'SFV+BESS'!$I$9,AM564*$B$4&gt;'SFV+BESS'!$I$7,AT563&lt;$B$2*'SFV+BESS'!$I$9),$B$2*'SFV+BESS'!$I$9-AT563,IF(AND(AM564&gt;0,AM564*$B$4+AT563&lt;=$B$2*'SFV+BESS'!$I$9,AM564&gt;'SFV+BESS'!$I$7),'SFV+BESS'!$I$7,0))))</f>
        <v>0</v>
      </c>
      <c r="AO564" s="27">
        <f>IF(AND(AM564&lt;0,AT563+AM564/$B$5&gt;$H$2,-AM564/'Carga-Descarga Año'!$B$5&lt;'SFV+BESS'!$I$7),AM564/$B$5,IF(AND(AM564&lt;0,AT563+AM564/$B$5&gt;$H$2,-AM564/'Carga-Descarga Año'!$B$5&gt;'SFV+BESS'!$I$7),-'SFV+BESS'!$I$7,IF(AND(AM564&lt;0,AT563+AM564/$B$5&lt;$H$2),-MIN('SFV+BESS'!$I$7,AT563-$H$2),0)))</f>
        <v>0</v>
      </c>
      <c r="AP564" s="33"/>
      <c r="AQ564" s="33">
        <f t="shared" si="659"/>
        <v>0</v>
      </c>
      <c r="AR564" s="27">
        <f t="shared" si="623"/>
        <v>0</v>
      </c>
      <c r="AS564" s="27">
        <f t="shared" si="660"/>
        <v>0</v>
      </c>
      <c r="AT564" s="28">
        <f>IF((AT563+AN564+AO564)&gt;=$B$2*'SFV+BESS'!$I$9, $B$2*'SFV+BESS'!$I$9, (AT563+AN564+AO564))</f>
        <v>173.61249999999998</v>
      </c>
      <c r="AU564" s="110">
        <f t="shared" si="624"/>
        <v>0</v>
      </c>
      <c r="AZ564" s="251"/>
      <c r="BA564" s="41">
        <v>23.125</v>
      </c>
      <c r="BB564" s="33">
        <f t="shared" si="679"/>
        <v>0</v>
      </c>
      <c r="BC564" s="33">
        <f>Gen_Cons_Horario!B2750</f>
        <v>0</v>
      </c>
      <c r="BD564" s="35">
        <f t="shared" si="654"/>
        <v>0</v>
      </c>
      <c r="BE564" s="116">
        <f>IF(AND(BD564&gt;0,BD564*$B$4+BK563&lt;=$B$2*'SFV+BESS'!$I$9,BD564&lt;'SFV+BESS'!$I$7), BD564*$B$4, IF(AND(BD564&gt;0,BD564*$B$4+BK563&gt;$B$2*'SFV+BESS'!$I$9,BD564*$B$4&lt;'SFV+BESS'!$I$7),$B$2*'SFV+BESS'!$I$9-BK563,IF(AND(BD564&gt;0,BD564*$B$4+BK563&gt;$B$2*'SFV+BESS'!$I$9,BD564*$B$4&gt;'SFV+BESS'!$I$7,BK563&lt;$B$2*'SFV+BESS'!$I$9),$B$2*'SFV+BESS'!$I$9-BK563,IF(AND(BD564&gt;0,BD564*$B$4+BK563&lt;=$B$2*'SFV+BESS'!$I$9,BD564&gt;'SFV+BESS'!$I$7),'SFV+BESS'!$I$7,0))))</f>
        <v>0</v>
      </c>
      <c r="BF564" s="27">
        <f>IF(AND(BD564&lt;0,BK563+BD564/$B$5&gt;$H$2,-BD564/'Carga-Descarga Año'!$B$5&lt;'SFV+BESS'!$I$7),BD564/$B$5,IF(AND(BD564&lt;0,BK563+BD564/$B$5&gt;$H$2,-BD564/'Carga-Descarga Año'!$B$5&gt;'SFV+BESS'!$I$7),-'SFV+BESS'!$I$7,IF(AND(BD564&lt;0,BK563+BD564/$B$5&lt;$H$2),-MIN('SFV+BESS'!$I$7,BK563-$H$2),0)))</f>
        <v>0</v>
      </c>
      <c r="BG564" s="33"/>
      <c r="BH564" s="33">
        <f t="shared" si="661"/>
        <v>0</v>
      </c>
      <c r="BI564" s="27">
        <f t="shared" si="625"/>
        <v>0</v>
      </c>
      <c r="BJ564" s="27">
        <f t="shared" si="662"/>
        <v>0</v>
      </c>
      <c r="BK564" s="28">
        <f>IF((BK563+BE564+BF564)&gt;=$B$2*'SFV+BESS'!$I$9, $B$2*'SFV+BESS'!$I$9, (BK563+BE564+BF564))</f>
        <v>173.61249999999998</v>
      </c>
      <c r="BL564" s="110">
        <f t="shared" si="626"/>
        <v>0</v>
      </c>
      <c r="BQ564" s="251"/>
      <c r="BR564" s="41">
        <v>23.125</v>
      </c>
      <c r="BS564" s="33">
        <f t="shared" si="680"/>
        <v>0</v>
      </c>
      <c r="BT564" s="33">
        <f>Gen_Cons_Horario!B3470</f>
        <v>0</v>
      </c>
      <c r="BU564" s="35">
        <f t="shared" si="655"/>
        <v>0</v>
      </c>
      <c r="BV564" s="116">
        <f>IF(AND(BU564&gt;0,BU564*$B$4+CB563&lt;=$B$2*'SFV+BESS'!$I$9,BU564&lt;'SFV+BESS'!$I$7), BU564*$B$4, IF(AND(BU564&gt;0,BU564*$B$4+CB563&gt;$B$2*'SFV+BESS'!$I$9,BU564*$B$4&lt;'SFV+BESS'!$I$7),$B$2*'SFV+BESS'!$I$9-CB563,IF(AND(BU564&gt;0,BU564*$B$4+CB563&gt;$B$2*'SFV+BESS'!$I$9,BU564*$B$4&gt;'SFV+BESS'!$I$7,CB563&lt;$B$2*'SFV+BESS'!$I$9),$B$2*'SFV+BESS'!$I$9-CB563,IF(AND(BU564&gt;0,BU564*$B$4+CB563&lt;=$B$2*'SFV+BESS'!$I$9,BU564&gt;'SFV+BESS'!$I$7),'SFV+BESS'!$I$7,0))))</f>
        <v>0</v>
      </c>
      <c r="BW564" s="27">
        <f>IF(AND(BU564&lt;0,CB563+BU564/$B$5&gt;$H$2,-BU564/'Carga-Descarga Año'!$B$5&lt;'SFV+BESS'!$I$7),BU564/$B$5,IF(AND(BU564&lt;0,CB563+BU564/$B$5&gt;$H$2,-BU564/'Carga-Descarga Año'!$B$5&gt;'SFV+BESS'!$I$7),-'SFV+BESS'!$I$7,IF(AND(BU564&lt;0,CB563+BU564/$B$5&lt;$H$2),-MIN('SFV+BESS'!$I$7,CB563-$H$2),0)))</f>
        <v>0</v>
      </c>
      <c r="BX564" s="33"/>
      <c r="BY564" s="33">
        <f t="shared" si="663"/>
        <v>0</v>
      </c>
      <c r="BZ564" s="27">
        <f t="shared" si="627"/>
        <v>0</v>
      </c>
      <c r="CA564" s="27">
        <f t="shared" si="628"/>
        <v>0</v>
      </c>
      <c r="CB564" s="28">
        <f>IF((CB563+BV564+BW564)&gt;=$B$2*'SFV+BESS'!$I$9, $B$2*'SFV+BESS'!$I$9, (CB563+BV564+BW564))</f>
        <v>173.61249999999998</v>
      </c>
      <c r="CC564" s="110">
        <f t="shared" si="629"/>
        <v>0</v>
      </c>
      <c r="CH564" s="251"/>
      <c r="CI564" s="41">
        <v>23.125</v>
      </c>
      <c r="CJ564" s="33">
        <f t="shared" si="681"/>
        <v>0</v>
      </c>
      <c r="CK564" s="33">
        <f>Gen_Cons_Horario!B4214</f>
        <v>0</v>
      </c>
      <c r="CL564" s="35">
        <f t="shared" si="656"/>
        <v>0</v>
      </c>
      <c r="CM564" s="116">
        <f>IF(AND(CL564&gt;0,CL564*$B$4+CS563&lt;=$B$2*'SFV+BESS'!$I$9,CL564&lt;'SFV+BESS'!$I$7), CL564*$B$4, IF(AND(CL564&gt;0,CL564*$B$4+CS563&gt;$B$2*'SFV+BESS'!$I$9,CL564*$B$4&lt;'SFV+BESS'!$I$7),$B$2*'SFV+BESS'!$I$9-CS563,IF(AND(CL564&gt;0,CL564*$B$4+CS563&gt;$B$2*'SFV+BESS'!$I$9,CL564*$B$4&gt;'SFV+BESS'!$I$7,CS563&lt;$B$2*'SFV+BESS'!$I$9),$B$2*'SFV+BESS'!$I$9-CS563,IF(AND(CL564&gt;0,CL564*$B$4+CS563&lt;=$B$2*'SFV+BESS'!$I$9,CL564&gt;'SFV+BESS'!$I$7),'SFV+BESS'!$I$7,0))))</f>
        <v>0</v>
      </c>
      <c r="CN564" s="27">
        <f>IF(AND(CL564&lt;0,CS563+CL564/$B$5&gt;$H$2,-CL564/'Carga-Descarga Año'!$B$5&lt;'SFV+BESS'!$I$7),CL564/$B$5,IF(AND(CL564&lt;0,CS563+CL564/$B$5&gt;$H$2,-CL564/'Carga-Descarga Año'!$B$5&gt;'SFV+BESS'!$I$7),-'SFV+BESS'!$I$7,IF(AND(CL564&lt;0,CS563+CL564/$B$5&lt;$H$2),-MIN('SFV+BESS'!$I$7,CS563-$H$2),0)))</f>
        <v>0</v>
      </c>
      <c r="CO564" s="33"/>
      <c r="CP564" s="33">
        <f t="shared" si="664"/>
        <v>0</v>
      </c>
      <c r="CQ564" s="27">
        <f t="shared" si="630"/>
        <v>0</v>
      </c>
      <c r="CR564" s="27">
        <f t="shared" si="665"/>
        <v>0</v>
      </c>
      <c r="CS564" s="28">
        <f>IF((CS563+CM564+CN564)&gt;=$B$2*'SFV+BESS'!$I$9, $B$2*'SFV+BESS'!$I$9, (CS563+CM564+CN564))</f>
        <v>173.61249999999998</v>
      </c>
      <c r="CT564" s="110">
        <f t="shared" si="631"/>
        <v>0</v>
      </c>
      <c r="CY564" s="251"/>
      <c r="CZ564" s="41">
        <v>23.125</v>
      </c>
      <c r="DA564" s="33">
        <f t="shared" si="682"/>
        <v>0</v>
      </c>
      <c r="DB564" s="33">
        <f>Gen_Cons_Horario!B4934</f>
        <v>0</v>
      </c>
      <c r="DC564" s="35">
        <f t="shared" si="647"/>
        <v>0</v>
      </c>
      <c r="DD564" s="116">
        <f>IF(AND(DC564&gt;0,DC564*$B$4+DJ563&lt;=$B$2*'SFV+BESS'!$I$9,DC564&lt;'SFV+BESS'!$I$7), DC564*$B$4, IF(AND(DC564&gt;0,DC564*$B$4+DJ563&gt;$B$2*'SFV+BESS'!$I$9,DC564*$B$4&lt;'SFV+BESS'!$I$7),$B$2*'SFV+BESS'!$I$9-DJ563,IF(AND(DC564&gt;0,DC564*$B$4+DJ563&gt;$B$2*'SFV+BESS'!$I$9,DC564*$B$4&gt;'SFV+BESS'!$I$7,DJ563&lt;$B$2*'SFV+BESS'!$I$9),$B$2*'SFV+BESS'!$I$9-DJ563,IF(AND(DC564&gt;0,DC564*$B$4+DJ563&lt;=$B$2*'SFV+BESS'!$I$9,DC564&gt;'SFV+BESS'!$I$7),'SFV+BESS'!$I$7,0))))</f>
        <v>0</v>
      </c>
      <c r="DE564" s="27">
        <f>IF(AND(DC564&lt;0,DJ563+DC564/$B$5&gt;$H$2,-DC564/'Carga-Descarga Año'!$B$5&lt;'SFV+BESS'!$I$7),DC564/$B$5,IF(AND(DC564&lt;0,DJ563+DC564/$B$5&gt;$H$2,-DC564/'Carga-Descarga Año'!$B$5&gt;'SFV+BESS'!$I$7),-'SFV+BESS'!$I$7,IF(AND(DC564&lt;0,DJ563+DC564/$B$5&lt;$H$2),-MIN('SFV+BESS'!$I$7,DJ563-$H$2),0)))</f>
        <v>0</v>
      </c>
      <c r="DF564" s="33"/>
      <c r="DG564" s="33">
        <f t="shared" si="666"/>
        <v>0</v>
      </c>
      <c r="DH564" s="27">
        <f t="shared" si="632"/>
        <v>0</v>
      </c>
      <c r="DI564" s="27">
        <f t="shared" si="633"/>
        <v>0</v>
      </c>
      <c r="DJ564" s="28">
        <f>IF((DJ563+DD564+DE564)&gt;=$B$2*'SFV+BESS'!$I$9, $B$2*'SFV+BESS'!$I$9, (DJ563+DD564+DE564))</f>
        <v>173.61249999999998</v>
      </c>
      <c r="DK564" s="110">
        <f t="shared" si="634"/>
        <v>0</v>
      </c>
      <c r="DP564" s="251"/>
      <c r="DQ564" s="41">
        <v>23.125</v>
      </c>
      <c r="DR564" s="33">
        <f t="shared" si="683"/>
        <v>0</v>
      </c>
      <c r="DS564" s="33">
        <f>Gen_Cons_Horario!B5678</f>
        <v>0</v>
      </c>
      <c r="DT564" s="35">
        <f t="shared" si="648"/>
        <v>0</v>
      </c>
      <c r="DU564" s="116">
        <f>IF(AND(DT564&gt;0,DT564*$B$4+EA563&lt;=$B$2*'SFV+BESS'!$I$9,DT564&lt;'SFV+BESS'!$I$7), DT564*$B$4, IF(AND(DT564&gt;0,DT564*$B$4+EA563&gt;$B$2*'SFV+BESS'!$I$9,DT564*$B$4&lt;'SFV+BESS'!$I$7),$B$2*'SFV+BESS'!$I$9-EA563,IF(AND(DT564&gt;0,DT564*$B$4+EA563&gt;$B$2*'SFV+BESS'!$I$9,DT564*$B$4&gt;'SFV+BESS'!$I$7,EA563&lt;$B$2*'SFV+BESS'!$I$9),$B$2*'SFV+BESS'!$I$9-EA563,IF(AND(DT564&gt;0,DT564*$B$4+EA563&lt;=$B$2*'SFV+BESS'!$I$9,DT564&gt;'SFV+BESS'!$I$7),'SFV+BESS'!$I$7,0))))</f>
        <v>0</v>
      </c>
      <c r="DV564" s="27">
        <f>IF(AND(DT564&lt;0,EA563+DT564/$B$5&gt;$H$2,-DT564/'Carga-Descarga Año'!$B$5&lt;'SFV+BESS'!$I$7),DT564/$B$5,IF(AND(DT564&lt;0,EA563+DT564/$B$5&gt;$H$2,-DT564/'Carga-Descarga Año'!$B$5&gt;'SFV+BESS'!$I$7),-'SFV+BESS'!$I$7,IF(AND(DT564&lt;0,EA563+DT564/$B$5&lt;$H$2),-MIN('SFV+BESS'!$I$7,EA563-$H$2),0)))</f>
        <v>0</v>
      </c>
      <c r="DW564" s="33"/>
      <c r="DX564" s="33">
        <f t="shared" si="667"/>
        <v>0</v>
      </c>
      <c r="DY564" s="27">
        <f t="shared" si="635"/>
        <v>0</v>
      </c>
      <c r="DZ564" s="27">
        <f t="shared" si="668"/>
        <v>0</v>
      </c>
      <c r="EA564" s="28">
        <f>IF((EA563+DU564+DV564)&gt;=$B$2*'SFV+BESS'!$I$9, $B$2*'SFV+BESS'!$I$9, (EA563+DU564+DV564))</f>
        <v>173.61249999999998</v>
      </c>
      <c r="EB564" s="110">
        <f t="shared" si="636"/>
        <v>0</v>
      </c>
      <c r="EG564" s="251"/>
      <c r="EH564" s="41">
        <v>23.125</v>
      </c>
      <c r="EI564" s="33">
        <f t="shared" si="684"/>
        <v>0</v>
      </c>
      <c r="EJ564" s="33">
        <f>Gen_Cons_Horario!B6422</f>
        <v>0</v>
      </c>
      <c r="EK564" s="35">
        <f t="shared" si="649"/>
        <v>0</v>
      </c>
      <c r="EL564" s="116">
        <f>IF(AND(EK564&gt;0,EK564*$B$4+ER563&lt;=$B$2*'SFV+BESS'!$I$9,EK564&lt;'SFV+BESS'!$I$7), EK564*$B$4, IF(AND(EK564&gt;0,EK564*$B$4+ER563&gt;$B$2*'SFV+BESS'!$I$9,EK564*$B$4&lt;'SFV+BESS'!$I$7),$B$2*'SFV+BESS'!$I$9-ER563,IF(AND(EK564&gt;0,EK564*$B$4+ER563&gt;$B$2*'SFV+BESS'!$I$9,EK564*$B$4&gt;'SFV+BESS'!$I$7,ER563&lt;$B$2*'SFV+BESS'!$I$9),$B$2*'SFV+BESS'!$I$9-ER563,IF(AND(EK564&gt;0,EK564*$B$4+ER563&lt;=$B$2*'SFV+BESS'!$I$9,EK564&gt;'SFV+BESS'!$I$7),'SFV+BESS'!$I$7,0))))</f>
        <v>0</v>
      </c>
      <c r="EM564" s="27">
        <f>IF(AND(EK564&lt;0,ER563+EK564/$B$5&gt;$H$2,-EK564/'Carga-Descarga Año'!$B$5&lt;'SFV+BESS'!$I$7),EK564/$B$5,IF(AND(EK564&lt;0,ER563+EK564/$B$5&gt;$H$2,-EK564/'Carga-Descarga Año'!$B$5&gt;'SFV+BESS'!$I$7),-'SFV+BESS'!$I$7,IF(AND(EK564&lt;0,ER563+EK564/$B$5&lt;$H$2),-MIN('SFV+BESS'!$I$7,ER563-$H$2),0)))</f>
        <v>0</v>
      </c>
      <c r="EN564" s="33"/>
      <c r="EO564" s="33">
        <f t="shared" si="669"/>
        <v>0</v>
      </c>
      <c r="EP564" s="27">
        <f t="shared" si="637"/>
        <v>0</v>
      </c>
      <c r="EQ564" s="27">
        <f t="shared" si="670"/>
        <v>0</v>
      </c>
      <c r="ER564" s="28">
        <f>IF((ER563+EL564+EM564)&gt;=$B$2*'SFV+BESS'!$I$9, $B$2*'SFV+BESS'!$I$9, (ER563+EL564+EM564))</f>
        <v>173.61249999999998</v>
      </c>
      <c r="ES564" s="110">
        <f t="shared" si="638"/>
        <v>0</v>
      </c>
      <c r="EX564" s="251"/>
      <c r="EY564" s="41">
        <v>23.125</v>
      </c>
      <c r="EZ564" s="33">
        <f t="shared" si="685"/>
        <v>0</v>
      </c>
      <c r="FA564" s="33">
        <f>Gen_Cons_Horario!B7142</f>
        <v>0</v>
      </c>
      <c r="FB564" s="35">
        <f t="shared" si="650"/>
        <v>0</v>
      </c>
      <c r="FC564" s="116">
        <f>IF(AND(FB564&gt;0,FB564*$B$4+FI563&lt;=$B$2*'SFV+BESS'!$I$9,FB564&lt;'SFV+BESS'!$I$7), FB564*$B$4, IF(AND(FB564&gt;0,FB564*$B$4+FI563&gt;$B$2*'SFV+BESS'!$I$9,FB564*$B$4&lt;'SFV+BESS'!$I$7),$B$2*'SFV+BESS'!$I$9-FI563,IF(AND(FB564&gt;0,FB564*$B$4+FI563&gt;$B$2*'SFV+BESS'!$I$9,FB564*$B$4&gt;'SFV+BESS'!$I$7,FI563&lt;$B$2*'SFV+BESS'!$I$9),$B$2*'SFV+BESS'!$I$9-FI563,IF(AND(FB564&gt;0,FB564*$B$4+FI563&lt;=$B$2*'SFV+BESS'!$I$9,FB564&gt;'SFV+BESS'!$I$7),'SFV+BESS'!$I$7,0))))</f>
        <v>0</v>
      </c>
      <c r="FD564" s="27">
        <f>IF(AND(FB564&lt;0,FI563+FB564/$B$5&gt;$H$2,-FB564/'Carga-Descarga Año'!$B$5&lt;'SFV+BESS'!$I$7),FB564/$B$5,IF(AND(FB564&lt;0,FI563+FB564/$B$5&gt;$H$2,-FB564/'Carga-Descarga Año'!$B$5&gt;'SFV+BESS'!$I$7),-'SFV+BESS'!$I$7,IF(AND(FB564&lt;0,FI563+FB564/$B$5&lt;$H$2),-MIN('SFV+BESS'!$I$7,FI563-$H$2),0)))</f>
        <v>0</v>
      </c>
      <c r="FE564" s="33"/>
      <c r="FF564" s="33">
        <f t="shared" si="671"/>
        <v>0</v>
      </c>
      <c r="FG564" s="27">
        <f t="shared" si="639"/>
        <v>0</v>
      </c>
      <c r="FH564" s="27">
        <f t="shared" si="672"/>
        <v>0</v>
      </c>
      <c r="FI564" s="28">
        <f>IF((FI563+FC564+FD564)&gt;=$B$2*'SFV+BESS'!$I$9, $B$2*'SFV+BESS'!$I$9, (FI563+FC564+FD564))</f>
        <v>173.61249999999998</v>
      </c>
      <c r="FJ564" s="110">
        <f t="shared" si="640"/>
        <v>0</v>
      </c>
      <c r="FO564" s="251"/>
      <c r="FP564" s="41">
        <v>23.125</v>
      </c>
      <c r="FQ564" s="33">
        <f t="shared" si="686"/>
        <v>0</v>
      </c>
      <c r="FR564" s="33">
        <f>Gen_Cons_Horario!B7886</f>
        <v>0</v>
      </c>
      <c r="FS564" s="35">
        <f t="shared" si="651"/>
        <v>0</v>
      </c>
      <c r="FT564" s="116">
        <f>IF(AND(FS564&gt;0,FS564*$B$4+FZ563&lt;=$B$2*'SFV+BESS'!$I$9,FS564&lt;'SFV+BESS'!$I$7), FS564*$B$4, IF(AND(FS564&gt;0,FS564*$B$4+FZ563&gt;$B$2*'SFV+BESS'!$I$9,FS564*$B$4&lt;'SFV+BESS'!$I$7),$B$2*'SFV+BESS'!$I$9-FZ563,IF(AND(FS564&gt;0,FS564*$B$4+FZ563&gt;$B$2*'SFV+BESS'!$I$9,FS564*$B$4&gt;'SFV+BESS'!$I$7,FZ563&lt;$B$2*'SFV+BESS'!$I$9),$B$2*'SFV+BESS'!$I$9-FZ563,IF(AND(FS564&gt;0,FS564*$B$4+FZ563&lt;=$B$2*'SFV+BESS'!$I$9,FS564&gt;'SFV+BESS'!$I$7),'SFV+BESS'!$I$7,0))))</f>
        <v>0</v>
      </c>
      <c r="FU564" s="27">
        <f>IF(AND(FS564&lt;0,FZ563+FS564/$B$5&gt;$H$2,-FS564/'Carga-Descarga Año'!$B$5&lt;'SFV+BESS'!$I$7),FS564/$B$5,IF(AND(FS564&lt;0,FZ563+FS564/$B$5&gt;$H$2,-FS564/'Carga-Descarga Año'!$B$5&gt;'SFV+BESS'!$I$7),-'SFV+BESS'!$I$7,IF(AND(FS564&lt;0,FZ563+FS564/$B$5&lt;$H$2),-MIN('SFV+BESS'!$I$7,FZ563-$H$2),0)))</f>
        <v>0</v>
      </c>
      <c r="FV564" s="33"/>
      <c r="FW564" s="33">
        <f t="shared" si="673"/>
        <v>0</v>
      </c>
      <c r="FX564" s="27">
        <f t="shared" si="641"/>
        <v>0</v>
      </c>
      <c r="FY564" s="27">
        <f t="shared" si="674"/>
        <v>0</v>
      </c>
      <c r="FZ564" s="28">
        <f>IF((FZ563+FT564+FU564)&gt;=$B$2*'SFV+BESS'!$I$9, $B$2*'SFV+BESS'!$I$9, (FZ563+FT564+FU564))</f>
        <v>173.61249999999998</v>
      </c>
      <c r="GA564" s="110">
        <f t="shared" si="642"/>
        <v>0</v>
      </c>
      <c r="GF564" s="251"/>
      <c r="GG564" s="41">
        <v>23.125</v>
      </c>
      <c r="GH564" s="33">
        <f t="shared" si="687"/>
        <v>0</v>
      </c>
      <c r="GI564" s="33">
        <f>Gen_Cons_Horario!B8606</f>
        <v>0</v>
      </c>
      <c r="GJ564" s="35">
        <f t="shared" si="657"/>
        <v>0</v>
      </c>
      <c r="GK564" s="116">
        <f>IF(AND(GJ564&gt;0,GJ564*$B$4+GQ563&lt;=$B$2*'SFV+BESS'!$I$9,GJ564&lt;'SFV+BESS'!$I$7), GJ564*$B$4, IF(AND(GJ564&gt;0,GJ564*$B$4+GQ563&gt;$B$2*'SFV+BESS'!$I$9,GJ564*$B$4&lt;'SFV+BESS'!$I$7),$B$2*'SFV+BESS'!$I$9-GQ563,IF(AND(GJ564&gt;0,GJ564*$B$4+GQ563&gt;$B$2*'SFV+BESS'!$I$9,GJ564*$B$4&gt;'SFV+BESS'!$I$7,GQ563&lt;$B$2*'SFV+BESS'!$I$9),$B$2*'SFV+BESS'!$I$9-GQ563,IF(AND(GJ564&gt;0,GJ564*$B$4+GQ563&lt;=$B$2*'SFV+BESS'!$I$9,GJ564&gt;'SFV+BESS'!$I$7),'SFV+BESS'!$I$7,0))))</f>
        <v>0</v>
      </c>
      <c r="GL564" s="27">
        <f>IF(AND(GJ564&lt;0,GQ563+GJ564/$B$5&gt;$H$2,-GJ564/'Carga-Descarga Año'!$B$5&lt;'SFV+BESS'!$I$7),GJ564/$B$5,IF(AND(GJ564&lt;0,GQ563+GJ564/$B$5&gt;$H$2,-GJ564/'Carga-Descarga Año'!$B$5&gt;'SFV+BESS'!$I$7),-'SFV+BESS'!$I$7,IF(AND(GJ564&lt;0,GQ563+GJ564/$B$5&lt;$H$2),-MIN('SFV+BESS'!$I$7,GQ563-$H$2),0)))</f>
        <v>0</v>
      </c>
      <c r="GM564" s="33"/>
      <c r="GN564" s="33">
        <f t="shared" si="675"/>
        <v>0</v>
      </c>
      <c r="GO564" s="27">
        <f t="shared" si="643"/>
        <v>0</v>
      </c>
      <c r="GP564" s="27">
        <f t="shared" si="676"/>
        <v>0</v>
      </c>
      <c r="GQ564" s="28">
        <f>IF((GQ563+GK564+GL564)&gt;=$B$2*'SFV+BESS'!$I$9, $B$2*'SFV+BESS'!$I$9, (GQ563+GK564+GL564))</f>
        <v>173.61249999999998</v>
      </c>
      <c r="GR564" s="110">
        <f t="shared" si="644"/>
        <v>0</v>
      </c>
    </row>
    <row r="565" spans="1:200">
      <c r="A565" s="249"/>
      <c r="B565" s="41">
        <v>23.1666666666667</v>
      </c>
      <c r="C565" s="38">
        <f t="shared" si="658"/>
        <v>0</v>
      </c>
      <c r="D565" s="2">
        <f>Gen_Cons_Horario!B591</f>
        <v>0</v>
      </c>
      <c r="E565" s="140">
        <f t="shared" si="616"/>
        <v>0</v>
      </c>
      <c r="F565" s="116">
        <f>IF(AND(E565&gt;0,E565*$B$4+L564&lt;=$B$2*'SFV+BESS'!$I$9,E565&lt;'SFV+BESS'!$I$7), E565*$B$4, IF(AND(E565&gt;0,E565*$B$4+L564&gt;$B$2*'SFV+BESS'!$I$9,E565*$B$4&lt;'SFV+BESS'!$I$7),$B$2*'SFV+BESS'!$I$9-L564,IF(AND(E565&gt;0,E565*$B$4+L564&gt;$B$2*'SFV+BESS'!$I$9,E565*$B$4&gt;'SFV+BESS'!$I$7,L564&lt;$B$2*'SFV+BESS'!$I$9),$B$2*'SFV+BESS'!$I$9-L564,IF(AND(E565&gt;0,E565*$B$4+L564&lt;=$B$2*'SFV+BESS'!$I$9,E565&gt;'SFV+BESS'!$I$7),'SFV+BESS'!$I$7,0))))</f>
        <v>0</v>
      </c>
      <c r="G565" s="27">
        <f>IF(AND(E565&lt;0,L564+E565/$B$5&gt;$H$2,-E565/'Carga-Descarga Año'!$B$5&lt;'SFV+BESS'!$I$7),E565/$B$5,IF(AND(E565&lt;0,L564+E565/$B$5&gt;$H$2,-E565/'Carga-Descarga Año'!$B$5&gt;'SFV+BESS'!$I$7),-'SFV+BESS'!$I$7,IF(AND(E565&lt;0,L564+E565/$B$5&lt;$H$2),-MIN('SFV+BESS'!$I$7,L564-$H$2),0)))</f>
        <v>0</v>
      </c>
      <c r="I565" s="38">
        <f t="shared" si="617"/>
        <v>0</v>
      </c>
      <c r="J565" s="27">
        <f t="shared" si="619"/>
        <v>0</v>
      </c>
      <c r="K565" s="27">
        <f t="shared" si="618"/>
        <v>0</v>
      </c>
      <c r="L565" s="28">
        <f>IF((L564+F565+G565)&gt;=$B$2*'SFV+BESS'!$I$9, $B$2*'SFV+BESS'!$I$9, (L564+F565+G565))</f>
        <v>29.714527380220648</v>
      </c>
      <c r="M565" s="110">
        <f t="shared" si="620"/>
        <v>0</v>
      </c>
      <c r="R565" s="251"/>
      <c r="S565" s="41">
        <v>23.1666666666667</v>
      </c>
      <c r="T565" s="2">
        <f t="shared" si="677"/>
        <v>0</v>
      </c>
      <c r="U565" s="2">
        <f>Gen_Cons_Horario!B1335</f>
        <v>0</v>
      </c>
      <c r="V565" s="35">
        <f t="shared" si="652"/>
        <v>0</v>
      </c>
      <c r="W565" s="116">
        <f>IF(AND(V565&gt;0,V565*$B$4+AC564&lt;=$B$2*'SFV+BESS'!$I$9,V565&lt;'SFV+BESS'!$I$7), V565*$B$4, IF(AND(V565&gt;0,V565*$B$4+AC564&gt;$B$2*'SFV+BESS'!$I$9,V565*$B$4&lt;'SFV+BESS'!$I$7),$B$2*'SFV+BESS'!$I$9-AC564,IF(AND(V565&gt;0,V565*$B$4+AC564&gt;$B$2*'SFV+BESS'!$I$9,V565*$B$4&gt;'SFV+BESS'!$I$7,AC564&lt;$B$2*'SFV+BESS'!$I$9),$B$2*'SFV+BESS'!$I$9-AC564,IF(AND(V565&gt;0,V565*$B$4+AC564&lt;=$B$2*'SFV+BESS'!$I$9,V565&gt;'SFV+BESS'!$I$7),'SFV+BESS'!$I$7,0))))</f>
        <v>0</v>
      </c>
      <c r="X565" s="27">
        <f>IF(AND(V565&lt;0,AC564+V565/$B$5&gt;$H$2,-V565/'Carga-Descarga Año'!$B$5&lt;'SFV+BESS'!$I$7),V565/$B$5,IF(AND(V565&lt;0,AC564+V565/$B$5&gt;$H$2,-V565/'Carga-Descarga Año'!$B$5&gt;'SFV+BESS'!$I$7),-'SFV+BESS'!$I$7,IF(AND(V565&lt;0,AC564+V565/$B$5&lt;$H$2),-MIN('SFV+BESS'!$I$7,AC564-$H$2),0)))</f>
        <v>0</v>
      </c>
      <c r="Z565" s="33">
        <f t="shared" si="646"/>
        <v>0</v>
      </c>
      <c r="AA565" s="27">
        <f t="shared" si="621"/>
        <v>0</v>
      </c>
      <c r="AB565" s="27">
        <f t="shared" si="645"/>
        <v>0</v>
      </c>
      <c r="AC565" s="28">
        <f>IF((AC564+W565+X565)&gt;=$B$2*'SFV+BESS'!$I$9, $B$2*'SFV+BESS'!$I$9, (AC564+W565+X565))</f>
        <v>173.61249999999998</v>
      </c>
      <c r="AD565" s="110">
        <f t="shared" si="622"/>
        <v>0</v>
      </c>
      <c r="AI565" s="251"/>
      <c r="AJ565" s="41">
        <v>23.1666666666667</v>
      </c>
      <c r="AK565" s="52">
        <f t="shared" si="678"/>
        <v>0</v>
      </c>
      <c r="AL565" s="33">
        <f>Gen_Cons_Horario!B2007</f>
        <v>0</v>
      </c>
      <c r="AM565" s="35">
        <f t="shared" si="653"/>
        <v>0</v>
      </c>
      <c r="AN565" s="116">
        <f>IF(AND(AM565&gt;0,AM565*$B$4+AT564&lt;=$B$2*'SFV+BESS'!$I$9,AM565&lt;'SFV+BESS'!$I$7), AM565*$B$4, IF(AND(AM565&gt;0,AM565*$B$4+AT564&gt;$B$2*'SFV+BESS'!$I$9,AM565*$B$4&lt;'SFV+BESS'!$I$7),$B$2*'SFV+BESS'!$I$9-AT564,IF(AND(AM565&gt;0,AM565*$B$4+AT564&gt;$B$2*'SFV+BESS'!$I$9,AM565*$B$4&gt;'SFV+BESS'!$I$7,AT564&lt;$B$2*'SFV+BESS'!$I$9),$B$2*'SFV+BESS'!$I$9-AT564,IF(AND(AM565&gt;0,AM565*$B$4+AT564&lt;=$B$2*'SFV+BESS'!$I$9,AM565&gt;'SFV+BESS'!$I$7),'SFV+BESS'!$I$7,0))))</f>
        <v>0</v>
      </c>
      <c r="AO565" s="27">
        <f>IF(AND(AM565&lt;0,AT564+AM565/$B$5&gt;$H$2,-AM565/'Carga-Descarga Año'!$B$5&lt;'SFV+BESS'!$I$7),AM565/$B$5,IF(AND(AM565&lt;0,AT564+AM565/$B$5&gt;$H$2,-AM565/'Carga-Descarga Año'!$B$5&gt;'SFV+BESS'!$I$7),-'SFV+BESS'!$I$7,IF(AND(AM565&lt;0,AT564+AM565/$B$5&lt;$H$2),-MIN('SFV+BESS'!$I$7,AT564-$H$2),0)))</f>
        <v>0</v>
      </c>
      <c r="AP565" s="33"/>
      <c r="AQ565" s="33">
        <f t="shared" si="659"/>
        <v>0</v>
      </c>
      <c r="AR565" s="27">
        <f t="shared" si="623"/>
        <v>0</v>
      </c>
      <c r="AS565" s="27">
        <f t="shared" si="660"/>
        <v>0</v>
      </c>
      <c r="AT565" s="28">
        <f>IF((AT564+AN565+AO565)&gt;=$B$2*'SFV+BESS'!$I$9, $B$2*'SFV+BESS'!$I$9, (AT564+AN565+AO565))</f>
        <v>173.61249999999998</v>
      </c>
      <c r="AU565" s="110">
        <f t="shared" si="624"/>
        <v>0</v>
      </c>
      <c r="AZ565" s="251"/>
      <c r="BA565" s="41">
        <v>23.1666666666667</v>
      </c>
      <c r="BB565" s="33">
        <f t="shared" si="679"/>
        <v>0</v>
      </c>
      <c r="BC565" s="33">
        <f>Gen_Cons_Horario!B2751</f>
        <v>0</v>
      </c>
      <c r="BD565" s="35">
        <f t="shared" si="654"/>
        <v>0</v>
      </c>
      <c r="BE565" s="116">
        <f>IF(AND(BD565&gt;0,BD565*$B$4+BK564&lt;=$B$2*'SFV+BESS'!$I$9,BD565&lt;'SFV+BESS'!$I$7), BD565*$B$4, IF(AND(BD565&gt;0,BD565*$B$4+BK564&gt;$B$2*'SFV+BESS'!$I$9,BD565*$B$4&lt;'SFV+BESS'!$I$7),$B$2*'SFV+BESS'!$I$9-BK564,IF(AND(BD565&gt;0,BD565*$B$4+BK564&gt;$B$2*'SFV+BESS'!$I$9,BD565*$B$4&gt;'SFV+BESS'!$I$7,BK564&lt;$B$2*'SFV+BESS'!$I$9),$B$2*'SFV+BESS'!$I$9-BK564,IF(AND(BD565&gt;0,BD565*$B$4+BK564&lt;=$B$2*'SFV+BESS'!$I$9,BD565&gt;'SFV+BESS'!$I$7),'SFV+BESS'!$I$7,0))))</f>
        <v>0</v>
      </c>
      <c r="BF565" s="27">
        <f>IF(AND(BD565&lt;0,BK564+BD565/$B$5&gt;$H$2,-BD565/'Carga-Descarga Año'!$B$5&lt;'SFV+BESS'!$I$7),BD565/$B$5,IF(AND(BD565&lt;0,BK564+BD565/$B$5&gt;$H$2,-BD565/'Carga-Descarga Año'!$B$5&gt;'SFV+BESS'!$I$7),-'SFV+BESS'!$I$7,IF(AND(BD565&lt;0,BK564+BD565/$B$5&lt;$H$2),-MIN('SFV+BESS'!$I$7,BK564-$H$2),0)))</f>
        <v>0</v>
      </c>
      <c r="BG565" s="33"/>
      <c r="BH565" s="33">
        <f t="shared" si="661"/>
        <v>0</v>
      </c>
      <c r="BI565" s="27">
        <f t="shared" si="625"/>
        <v>0</v>
      </c>
      <c r="BJ565" s="27">
        <f t="shared" si="662"/>
        <v>0</v>
      </c>
      <c r="BK565" s="28">
        <f>IF((BK564+BE565+BF565)&gt;=$B$2*'SFV+BESS'!$I$9, $B$2*'SFV+BESS'!$I$9, (BK564+BE565+BF565))</f>
        <v>173.61249999999998</v>
      </c>
      <c r="BL565" s="110">
        <f t="shared" si="626"/>
        <v>0</v>
      </c>
      <c r="BQ565" s="251"/>
      <c r="BR565" s="41">
        <v>23.1666666666667</v>
      </c>
      <c r="BS565" s="33">
        <f t="shared" si="680"/>
        <v>0</v>
      </c>
      <c r="BT565" s="33">
        <f>Gen_Cons_Horario!B3471</f>
        <v>0</v>
      </c>
      <c r="BU565" s="35">
        <f t="shared" si="655"/>
        <v>0</v>
      </c>
      <c r="BV565" s="116">
        <f>IF(AND(BU565&gt;0,BU565*$B$4+CB564&lt;=$B$2*'SFV+BESS'!$I$9,BU565&lt;'SFV+BESS'!$I$7), BU565*$B$4, IF(AND(BU565&gt;0,BU565*$B$4+CB564&gt;$B$2*'SFV+BESS'!$I$9,BU565*$B$4&lt;'SFV+BESS'!$I$7),$B$2*'SFV+BESS'!$I$9-CB564,IF(AND(BU565&gt;0,BU565*$B$4+CB564&gt;$B$2*'SFV+BESS'!$I$9,BU565*$B$4&gt;'SFV+BESS'!$I$7,CB564&lt;$B$2*'SFV+BESS'!$I$9),$B$2*'SFV+BESS'!$I$9-CB564,IF(AND(BU565&gt;0,BU565*$B$4+CB564&lt;=$B$2*'SFV+BESS'!$I$9,BU565&gt;'SFV+BESS'!$I$7),'SFV+BESS'!$I$7,0))))</f>
        <v>0</v>
      </c>
      <c r="BW565" s="27">
        <f>IF(AND(BU565&lt;0,CB564+BU565/$B$5&gt;$H$2,-BU565/'Carga-Descarga Año'!$B$5&lt;'SFV+BESS'!$I$7),BU565/$B$5,IF(AND(BU565&lt;0,CB564+BU565/$B$5&gt;$H$2,-BU565/'Carga-Descarga Año'!$B$5&gt;'SFV+BESS'!$I$7),-'SFV+BESS'!$I$7,IF(AND(BU565&lt;0,CB564+BU565/$B$5&lt;$H$2),-MIN('SFV+BESS'!$I$7,CB564-$H$2),0)))</f>
        <v>0</v>
      </c>
      <c r="BX565" s="33"/>
      <c r="BY565" s="33">
        <f t="shared" si="663"/>
        <v>0</v>
      </c>
      <c r="BZ565" s="27">
        <f t="shared" si="627"/>
        <v>0</v>
      </c>
      <c r="CA565" s="27">
        <f t="shared" si="628"/>
        <v>0</v>
      </c>
      <c r="CB565" s="28">
        <f>IF((CB564+BV565+BW565)&gt;=$B$2*'SFV+BESS'!$I$9, $B$2*'SFV+BESS'!$I$9, (CB564+BV565+BW565))</f>
        <v>173.61249999999998</v>
      </c>
      <c r="CC565" s="110">
        <f t="shared" si="629"/>
        <v>0</v>
      </c>
      <c r="CH565" s="251"/>
      <c r="CI565" s="41">
        <v>23.1666666666667</v>
      </c>
      <c r="CJ565" s="33">
        <f t="shared" si="681"/>
        <v>0</v>
      </c>
      <c r="CK565" s="33">
        <f>Gen_Cons_Horario!B4215</f>
        <v>0</v>
      </c>
      <c r="CL565" s="35">
        <f t="shared" si="656"/>
        <v>0</v>
      </c>
      <c r="CM565" s="116">
        <f>IF(AND(CL565&gt;0,CL565*$B$4+CS564&lt;=$B$2*'SFV+BESS'!$I$9,CL565&lt;'SFV+BESS'!$I$7), CL565*$B$4, IF(AND(CL565&gt;0,CL565*$B$4+CS564&gt;$B$2*'SFV+BESS'!$I$9,CL565*$B$4&lt;'SFV+BESS'!$I$7),$B$2*'SFV+BESS'!$I$9-CS564,IF(AND(CL565&gt;0,CL565*$B$4+CS564&gt;$B$2*'SFV+BESS'!$I$9,CL565*$B$4&gt;'SFV+BESS'!$I$7,CS564&lt;$B$2*'SFV+BESS'!$I$9),$B$2*'SFV+BESS'!$I$9-CS564,IF(AND(CL565&gt;0,CL565*$B$4+CS564&lt;=$B$2*'SFV+BESS'!$I$9,CL565&gt;'SFV+BESS'!$I$7),'SFV+BESS'!$I$7,0))))</f>
        <v>0</v>
      </c>
      <c r="CN565" s="27">
        <f>IF(AND(CL565&lt;0,CS564+CL565/$B$5&gt;$H$2,-CL565/'Carga-Descarga Año'!$B$5&lt;'SFV+BESS'!$I$7),CL565/$B$5,IF(AND(CL565&lt;0,CS564+CL565/$B$5&gt;$H$2,-CL565/'Carga-Descarga Año'!$B$5&gt;'SFV+BESS'!$I$7),-'SFV+BESS'!$I$7,IF(AND(CL565&lt;0,CS564+CL565/$B$5&lt;$H$2),-MIN('SFV+BESS'!$I$7,CS564-$H$2),0)))</f>
        <v>0</v>
      </c>
      <c r="CO565" s="33"/>
      <c r="CP565" s="33">
        <f t="shared" si="664"/>
        <v>0</v>
      </c>
      <c r="CQ565" s="27">
        <f t="shared" si="630"/>
        <v>0</v>
      </c>
      <c r="CR565" s="27">
        <f t="shared" si="665"/>
        <v>0</v>
      </c>
      <c r="CS565" s="28">
        <f>IF((CS564+CM565+CN565)&gt;=$B$2*'SFV+BESS'!$I$9, $B$2*'SFV+BESS'!$I$9, (CS564+CM565+CN565))</f>
        <v>173.61249999999998</v>
      </c>
      <c r="CT565" s="110">
        <f t="shared" si="631"/>
        <v>0</v>
      </c>
      <c r="CY565" s="251"/>
      <c r="CZ565" s="41">
        <v>23.1666666666667</v>
      </c>
      <c r="DA565" s="33">
        <f t="shared" si="682"/>
        <v>0</v>
      </c>
      <c r="DB565" s="33">
        <f>Gen_Cons_Horario!B4935</f>
        <v>0</v>
      </c>
      <c r="DC565" s="35">
        <f t="shared" si="647"/>
        <v>0</v>
      </c>
      <c r="DD565" s="116">
        <f>IF(AND(DC565&gt;0,DC565*$B$4+DJ564&lt;=$B$2*'SFV+BESS'!$I$9,DC565&lt;'SFV+BESS'!$I$7), DC565*$B$4, IF(AND(DC565&gt;0,DC565*$B$4+DJ564&gt;$B$2*'SFV+BESS'!$I$9,DC565*$B$4&lt;'SFV+BESS'!$I$7),$B$2*'SFV+BESS'!$I$9-DJ564,IF(AND(DC565&gt;0,DC565*$B$4+DJ564&gt;$B$2*'SFV+BESS'!$I$9,DC565*$B$4&gt;'SFV+BESS'!$I$7,DJ564&lt;$B$2*'SFV+BESS'!$I$9),$B$2*'SFV+BESS'!$I$9-DJ564,IF(AND(DC565&gt;0,DC565*$B$4+DJ564&lt;=$B$2*'SFV+BESS'!$I$9,DC565&gt;'SFV+BESS'!$I$7),'SFV+BESS'!$I$7,0))))</f>
        <v>0</v>
      </c>
      <c r="DE565" s="27">
        <f>IF(AND(DC565&lt;0,DJ564+DC565/$B$5&gt;$H$2,-DC565/'Carga-Descarga Año'!$B$5&lt;'SFV+BESS'!$I$7),DC565/$B$5,IF(AND(DC565&lt;0,DJ564+DC565/$B$5&gt;$H$2,-DC565/'Carga-Descarga Año'!$B$5&gt;'SFV+BESS'!$I$7),-'SFV+BESS'!$I$7,IF(AND(DC565&lt;0,DJ564+DC565/$B$5&lt;$H$2),-MIN('SFV+BESS'!$I$7,DJ564-$H$2),0)))</f>
        <v>0</v>
      </c>
      <c r="DF565" s="33"/>
      <c r="DG565" s="33">
        <f t="shared" si="666"/>
        <v>0</v>
      </c>
      <c r="DH565" s="27">
        <f t="shared" si="632"/>
        <v>0</v>
      </c>
      <c r="DI565" s="27">
        <f t="shared" si="633"/>
        <v>0</v>
      </c>
      <c r="DJ565" s="28">
        <f>IF((DJ564+DD565+DE565)&gt;=$B$2*'SFV+BESS'!$I$9, $B$2*'SFV+BESS'!$I$9, (DJ564+DD565+DE565))</f>
        <v>173.61249999999998</v>
      </c>
      <c r="DK565" s="110">
        <f t="shared" si="634"/>
        <v>0</v>
      </c>
      <c r="DP565" s="251"/>
      <c r="DQ565" s="41">
        <v>23.1666666666667</v>
      </c>
      <c r="DR565" s="33">
        <f t="shared" si="683"/>
        <v>0</v>
      </c>
      <c r="DS565" s="33">
        <f>Gen_Cons_Horario!B5679</f>
        <v>0</v>
      </c>
      <c r="DT565" s="35">
        <f t="shared" si="648"/>
        <v>0</v>
      </c>
      <c r="DU565" s="116">
        <f>IF(AND(DT565&gt;0,DT565*$B$4+EA564&lt;=$B$2*'SFV+BESS'!$I$9,DT565&lt;'SFV+BESS'!$I$7), DT565*$B$4, IF(AND(DT565&gt;0,DT565*$B$4+EA564&gt;$B$2*'SFV+BESS'!$I$9,DT565*$B$4&lt;'SFV+BESS'!$I$7),$B$2*'SFV+BESS'!$I$9-EA564,IF(AND(DT565&gt;0,DT565*$B$4+EA564&gt;$B$2*'SFV+BESS'!$I$9,DT565*$B$4&gt;'SFV+BESS'!$I$7,EA564&lt;$B$2*'SFV+BESS'!$I$9),$B$2*'SFV+BESS'!$I$9-EA564,IF(AND(DT565&gt;0,DT565*$B$4+EA564&lt;=$B$2*'SFV+BESS'!$I$9,DT565&gt;'SFV+BESS'!$I$7),'SFV+BESS'!$I$7,0))))</f>
        <v>0</v>
      </c>
      <c r="DV565" s="27">
        <f>IF(AND(DT565&lt;0,EA564+DT565/$B$5&gt;$H$2,-DT565/'Carga-Descarga Año'!$B$5&lt;'SFV+BESS'!$I$7),DT565/$B$5,IF(AND(DT565&lt;0,EA564+DT565/$B$5&gt;$H$2,-DT565/'Carga-Descarga Año'!$B$5&gt;'SFV+BESS'!$I$7),-'SFV+BESS'!$I$7,IF(AND(DT565&lt;0,EA564+DT565/$B$5&lt;$H$2),-MIN('SFV+BESS'!$I$7,EA564-$H$2),0)))</f>
        <v>0</v>
      </c>
      <c r="DW565" s="33"/>
      <c r="DX565" s="33">
        <f t="shared" si="667"/>
        <v>0</v>
      </c>
      <c r="DY565" s="27">
        <f t="shared" si="635"/>
        <v>0</v>
      </c>
      <c r="DZ565" s="27">
        <f t="shared" si="668"/>
        <v>0</v>
      </c>
      <c r="EA565" s="28">
        <f>IF((EA564+DU565+DV565)&gt;=$B$2*'SFV+BESS'!$I$9, $B$2*'SFV+BESS'!$I$9, (EA564+DU565+DV565))</f>
        <v>173.61249999999998</v>
      </c>
      <c r="EB565" s="110">
        <f t="shared" si="636"/>
        <v>0</v>
      </c>
      <c r="EG565" s="251"/>
      <c r="EH565" s="41">
        <v>23.1666666666667</v>
      </c>
      <c r="EI565" s="33">
        <f t="shared" si="684"/>
        <v>0</v>
      </c>
      <c r="EJ565" s="33">
        <f>Gen_Cons_Horario!B6423</f>
        <v>0</v>
      </c>
      <c r="EK565" s="35">
        <f t="shared" si="649"/>
        <v>0</v>
      </c>
      <c r="EL565" s="116">
        <f>IF(AND(EK565&gt;0,EK565*$B$4+ER564&lt;=$B$2*'SFV+BESS'!$I$9,EK565&lt;'SFV+BESS'!$I$7), EK565*$B$4, IF(AND(EK565&gt;0,EK565*$B$4+ER564&gt;$B$2*'SFV+BESS'!$I$9,EK565*$B$4&lt;'SFV+BESS'!$I$7),$B$2*'SFV+BESS'!$I$9-ER564,IF(AND(EK565&gt;0,EK565*$B$4+ER564&gt;$B$2*'SFV+BESS'!$I$9,EK565*$B$4&gt;'SFV+BESS'!$I$7,ER564&lt;$B$2*'SFV+BESS'!$I$9),$B$2*'SFV+BESS'!$I$9-ER564,IF(AND(EK565&gt;0,EK565*$B$4+ER564&lt;=$B$2*'SFV+BESS'!$I$9,EK565&gt;'SFV+BESS'!$I$7),'SFV+BESS'!$I$7,0))))</f>
        <v>0</v>
      </c>
      <c r="EM565" s="27">
        <f>IF(AND(EK565&lt;0,ER564+EK565/$B$5&gt;$H$2,-EK565/'Carga-Descarga Año'!$B$5&lt;'SFV+BESS'!$I$7),EK565/$B$5,IF(AND(EK565&lt;0,ER564+EK565/$B$5&gt;$H$2,-EK565/'Carga-Descarga Año'!$B$5&gt;'SFV+BESS'!$I$7),-'SFV+BESS'!$I$7,IF(AND(EK565&lt;0,ER564+EK565/$B$5&lt;$H$2),-MIN('SFV+BESS'!$I$7,ER564-$H$2),0)))</f>
        <v>0</v>
      </c>
      <c r="EN565" s="33"/>
      <c r="EO565" s="33">
        <f t="shared" si="669"/>
        <v>0</v>
      </c>
      <c r="EP565" s="27">
        <f t="shared" si="637"/>
        <v>0</v>
      </c>
      <c r="EQ565" s="27">
        <f t="shared" si="670"/>
        <v>0</v>
      </c>
      <c r="ER565" s="28">
        <f>IF((ER564+EL565+EM565)&gt;=$B$2*'SFV+BESS'!$I$9, $B$2*'SFV+BESS'!$I$9, (ER564+EL565+EM565))</f>
        <v>173.61249999999998</v>
      </c>
      <c r="ES565" s="110">
        <f t="shared" si="638"/>
        <v>0</v>
      </c>
      <c r="EX565" s="251"/>
      <c r="EY565" s="41">
        <v>23.1666666666667</v>
      </c>
      <c r="EZ565" s="33">
        <f t="shared" si="685"/>
        <v>0</v>
      </c>
      <c r="FA565" s="33">
        <f>Gen_Cons_Horario!B7143</f>
        <v>0</v>
      </c>
      <c r="FB565" s="35">
        <f t="shared" si="650"/>
        <v>0</v>
      </c>
      <c r="FC565" s="116">
        <f>IF(AND(FB565&gt;0,FB565*$B$4+FI564&lt;=$B$2*'SFV+BESS'!$I$9,FB565&lt;'SFV+BESS'!$I$7), FB565*$B$4, IF(AND(FB565&gt;0,FB565*$B$4+FI564&gt;$B$2*'SFV+BESS'!$I$9,FB565*$B$4&lt;'SFV+BESS'!$I$7),$B$2*'SFV+BESS'!$I$9-FI564,IF(AND(FB565&gt;0,FB565*$B$4+FI564&gt;$B$2*'SFV+BESS'!$I$9,FB565*$B$4&gt;'SFV+BESS'!$I$7,FI564&lt;$B$2*'SFV+BESS'!$I$9),$B$2*'SFV+BESS'!$I$9-FI564,IF(AND(FB565&gt;0,FB565*$B$4+FI564&lt;=$B$2*'SFV+BESS'!$I$9,FB565&gt;'SFV+BESS'!$I$7),'SFV+BESS'!$I$7,0))))</f>
        <v>0</v>
      </c>
      <c r="FD565" s="27">
        <f>IF(AND(FB565&lt;0,FI564+FB565/$B$5&gt;$H$2,-FB565/'Carga-Descarga Año'!$B$5&lt;'SFV+BESS'!$I$7),FB565/$B$5,IF(AND(FB565&lt;0,FI564+FB565/$B$5&gt;$H$2,-FB565/'Carga-Descarga Año'!$B$5&gt;'SFV+BESS'!$I$7),-'SFV+BESS'!$I$7,IF(AND(FB565&lt;0,FI564+FB565/$B$5&lt;$H$2),-MIN('SFV+BESS'!$I$7,FI564-$H$2),0)))</f>
        <v>0</v>
      </c>
      <c r="FE565" s="33"/>
      <c r="FF565" s="33">
        <f t="shared" si="671"/>
        <v>0</v>
      </c>
      <c r="FG565" s="27">
        <f t="shared" si="639"/>
        <v>0</v>
      </c>
      <c r="FH565" s="27">
        <f t="shared" si="672"/>
        <v>0</v>
      </c>
      <c r="FI565" s="28">
        <f>IF((FI564+FC565+FD565)&gt;=$B$2*'SFV+BESS'!$I$9, $B$2*'SFV+BESS'!$I$9, (FI564+FC565+FD565))</f>
        <v>173.61249999999998</v>
      </c>
      <c r="FJ565" s="110">
        <f t="shared" si="640"/>
        <v>0</v>
      </c>
      <c r="FO565" s="251"/>
      <c r="FP565" s="41">
        <v>23.1666666666667</v>
      </c>
      <c r="FQ565" s="33">
        <f t="shared" si="686"/>
        <v>0</v>
      </c>
      <c r="FR565" s="33">
        <f>Gen_Cons_Horario!B7887</f>
        <v>0</v>
      </c>
      <c r="FS565" s="35">
        <f t="shared" si="651"/>
        <v>0</v>
      </c>
      <c r="FT565" s="116">
        <f>IF(AND(FS565&gt;0,FS565*$B$4+FZ564&lt;=$B$2*'SFV+BESS'!$I$9,FS565&lt;'SFV+BESS'!$I$7), FS565*$B$4, IF(AND(FS565&gt;0,FS565*$B$4+FZ564&gt;$B$2*'SFV+BESS'!$I$9,FS565*$B$4&lt;'SFV+BESS'!$I$7),$B$2*'SFV+BESS'!$I$9-FZ564,IF(AND(FS565&gt;0,FS565*$B$4+FZ564&gt;$B$2*'SFV+BESS'!$I$9,FS565*$B$4&gt;'SFV+BESS'!$I$7,FZ564&lt;$B$2*'SFV+BESS'!$I$9),$B$2*'SFV+BESS'!$I$9-FZ564,IF(AND(FS565&gt;0,FS565*$B$4+FZ564&lt;=$B$2*'SFV+BESS'!$I$9,FS565&gt;'SFV+BESS'!$I$7),'SFV+BESS'!$I$7,0))))</f>
        <v>0</v>
      </c>
      <c r="FU565" s="27">
        <f>IF(AND(FS565&lt;0,FZ564+FS565/$B$5&gt;$H$2,-FS565/'Carga-Descarga Año'!$B$5&lt;'SFV+BESS'!$I$7),FS565/$B$5,IF(AND(FS565&lt;0,FZ564+FS565/$B$5&gt;$H$2,-FS565/'Carga-Descarga Año'!$B$5&gt;'SFV+BESS'!$I$7),-'SFV+BESS'!$I$7,IF(AND(FS565&lt;0,FZ564+FS565/$B$5&lt;$H$2),-MIN('SFV+BESS'!$I$7,FZ564-$H$2),0)))</f>
        <v>0</v>
      </c>
      <c r="FV565" s="33"/>
      <c r="FW565" s="33">
        <f t="shared" si="673"/>
        <v>0</v>
      </c>
      <c r="FX565" s="27">
        <f t="shared" si="641"/>
        <v>0</v>
      </c>
      <c r="FY565" s="27">
        <f t="shared" si="674"/>
        <v>0</v>
      </c>
      <c r="FZ565" s="28">
        <f>IF((FZ564+FT565+FU565)&gt;=$B$2*'SFV+BESS'!$I$9, $B$2*'SFV+BESS'!$I$9, (FZ564+FT565+FU565))</f>
        <v>173.61249999999998</v>
      </c>
      <c r="GA565" s="110">
        <f t="shared" si="642"/>
        <v>0</v>
      </c>
      <c r="GF565" s="251"/>
      <c r="GG565" s="41">
        <v>23.1666666666667</v>
      </c>
      <c r="GH565" s="33">
        <f t="shared" si="687"/>
        <v>0</v>
      </c>
      <c r="GI565" s="33">
        <f>Gen_Cons_Horario!B8607</f>
        <v>0</v>
      </c>
      <c r="GJ565" s="35">
        <f t="shared" si="657"/>
        <v>0</v>
      </c>
      <c r="GK565" s="116">
        <f>IF(AND(GJ565&gt;0,GJ565*$B$4+GQ564&lt;=$B$2*'SFV+BESS'!$I$9,GJ565&lt;'SFV+BESS'!$I$7), GJ565*$B$4, IF(AND(GJ565&gt;0,GJ565*$B$4+GQ564&gt;$B$2*'SFV+BESS'!$I$9,GJ565*$B$4&lt;'SFV+BESS'!$I$7),$B$2*'SFV+BESS'!$I$9-GQ564,IF(AND(GJ565&gt;0,GJ565*$B$4+GQ564&gt;$B$2*'SFV+BESS'!$I$9,GJ565*$B$4&gt;'SFV+BESS'!$I$7,GQ564&lt;$B$2*'SFV+BESS'!$I$9),$B$2*'SFV+BESS'!$I$9-GQ564,IF(AND(GJ565&gt;0,GJ565*$B$4+GQ564&lt;=$B$2*'SFV+BESS'!$I$9,GJ565&gt;'SFV+BESS'!$I$7),'SFV+BESS'!$I$7,0))))</f>
        <v>0</v>
      </c>
      <c r="GL565" s="27">
        <f>IF(AND(GJ565&lt;0,GQ564+GJ565/$B$5&gt;$H$2,-GJ565/'Carga-Descarga Año'!$B$5&lt;'SFV+BESS'!$I$7),GJ565/$B$5,IF(AND(GJ565&lt;0,GQ564+GJ565/$B$5&gt;$H$2,-GJ565/'Carga-Descarga Año'!$B$5&gt;'SFV+BESS'!$I$7),-'SFV+BESS'!$I$7,IF(AND(GJ565&lt;0,GQ564+GJ565/$B$5&lt;$H$2),-MIN('SFV+BESS'!$I$7,GQ564-$H$2),0)))</f>
        <v>0</v>
      </c>
      <c r="GM565" s="33"/>
      <c r="GN565" s="33">
        <f t="shared" si="675"/>
        <v>0</v>
      </c>
      <c r="GO565" s="27">
        <f t="shared" si="643"/>
        <v>0</v>
      </c>
      <c r="GP565" s="27">
        <f t="shared" si="676"/>
        <v>0</v>
      </c>
      <c r="GQ565" s="28">
        <f>IF((GQ564+GK565+GL565)&gt;=$B$2*'SFV+BESS'!$I$9, $B$2*'SFV+BESS'!$I$9, (GQ564+GK565+GL565))</f>
        <v>173.61249999999998</v>
      </c>
      <c r="GR565" s="110">
        <f t="shared" si="644"/>
        <v>0</v>
      </c>
    </row>
    <row r="566" spans="1:200">
      <c r="A566" s="249"/>
      <c r="B566" s="41">
        <v>23.2083333333333</v>
      </c>
      <c r="C566" s="38">
        <f t="shared" si="658"/>
        <v>0</v>
      </c>
      <c r="D566" s="2">
        <f>Gen_Cons_Horario!B592</f>
        <v>0</v>
      </c>
      <c r="E566" s="140">
        <f t="shared" si="616"/>
        <v>0</v>
      </c>
      <c r="F566" s="116">
        <f>IF(AND(E566&gt;0,E566*$B$4+L565&lt;=$B$2*'SFV+BESS'!$I$9,E566&lt;'SFV+BESS'!$I$7), E566*$B$4, IF(AND(E566&gt;0,E566*$B$4+L565&gt;$B$2*'SFV+BESS'!$I$9,E566*$B$4&lt;'SFV+BESS'!$I$7),$B$2*'SFV+BESS'!$I$9-L565,IF(AND(E566&gt;0,E566*$B$4+L565&gt;$B$2*'SFV+BESS'!$I$9,E566*$B$4&gt;'SFV+BESS'!$I$7,L565&lt;$B$2*'SFV+BESS'!$I$9),$B$2*'SFV+BESS'!$I$9-L565,IF(AND(E566&gt;0,E566*$B$4+L565&lt;=$B$2*'SFV+BESS'!$I$9,E566&gt;'SFV+BESS'!$I$7),'SFV+BESS'!$I$7,0))))</f>
        <v>0</v>
      </c>
      <c r="G566" s="27">
        <f>IF(AND(E566&lt;0,L565+E566/$B$5&gt;$H$2,-E566/'Carga-Descarga Año'!$B$5&lt;'SFV+BESS'!$I$7),E566/$B$5,IF(AND(E566&lt;0,L565+E566/$B$5&gt;$H$2,-E566/'Carga-Descarga Año'!$B$5&gt;'SFV+BESS'!$I$7),-'SFV+BESS'!$I$7,IF(AND(E566&lt;0,L565+E566/$B$5&lt;$H$2),-MIN('SFV+BESS'!$I$7,L565-$H$2),0)))</f>
        <v>0</v>
      </c>
      <c r="I566" s="38">
        <f t="shared" si="617"/>
        <v>0</v>
      </c>
      <c r="J566" s="27">
        <f t="shared" si="619"/>
        <v>0</v>
      </c>
      <c r="K566" s="27">
        <f t="shared" si="618"/>
        <v>0</v>
      </c>
      <c r="L566" s="28">
        <f>IF((L565+F566+G566)&gt;=$B$2*'SFV+BESS'!$I$9, $B$2*'SFV+BESS'!$I$9, (L565+F566+G566))</f>
        <v>29.714527380220648</v>
      </c>
      <c r="M566" s="110">
        <f t="shared" si="620"/>
        <v>0</v>
      </c>
      <c r="R566" s="251"/>
      <c r="S566" s="41">
        <v>23.2083333333333</v>
      </c>
      <c r="T566" s="2">
        <f t="shared" si="677"/>
        <v>0</v>
      </c>
      <c r="U566" s="2">
        <f>Gen_Cons_Horario!B1336</f>
        <v>0</v>
      </c>
      <c r="V566" s="35">
        <f t="shared" si="652"/>
        <v>0</v>
      </c>
      <c r="W566" s="116">
        <f>IF(AND(V566&gt;0,V566*$B$4+AC565&lt;=$B$2*'SFV+BESS'!$I$9,V566&lt;'SFV+BESS'!$I$7), V566*$B$4, IF(AND(V566&gt;0,V566*$B$4+AC565&gt;$B$2*'SFV+BESS'!$I$9,V566*$B$4&lt;'SFV+BESS'!$I$7),$B$2*'SFV+BESS'!$I$9-AC565,IF(AND(V566&gt;0,V566*$B$4+AC565&gt;$B$2*'SFV+BESS'!$I$9,V566*$B$4&gt;'SFV+BESS'!$I$7,AC565&lt;$B$2*'SFV+BESS'!$I$9),$B$2*'SFV+BESS'!$I$9-AC565,IF(AND(V566&gt;0,V566*$B$4+AC565&lt;=$B$2*'SFV+BESS'!$I$9,V566&gt;'SFV+BESS'!$I$7),'SFV+BESS'!$I$7,0))))</f>
        <v>0</v>
      </c>
      <c r="X566" s="27">
        <f>IF(AND(V566&lt;0,AC565+V566/$B$5&gt;$H$2,-V566/'Carga-Descarga Año'!$B$5&lt;'SFV+BESS'!$I$7),V566/$B$5,IF(AND(V566&lt;0,AC565+V566/$B$5&gt;$H$2,-V566/'Carga-Descarga Año'!$B$5&gt;'SFV+BESS'!$I$7),-'SFV+BESS'!$I$7,IF(AND(V566&lt;0,AC565+V566/$B$5&lt;$H$2),-MIN('SFV+BESS'!$I$7,AC565-$H$2),0)))</f>
        <v>0</v>
      </c>
      <c r="Z566" s="33">
        <f t="shared" si="646"/>
        <v>0</v>
      </c>
      <c r="AA566" s="27">
        <f t="shared" si="621"/>
        <v>0</v>
      </c>
      <c r="AB566" s="27">
        <f t="shared" si="645"/>
        <v>0</v>
      </c>
      <c r="AC566" s="28">
        <f>IF((AC565+W566+X566)&gt;=$B$2*'SFV+BESS'!$I$9, $B$2*'SFV+BESS'!$I$9, (AC565+W566+X566))</f>
        <v>173.61249999999998</v>
      </c>
      <c r="AD566" s="110">
        <f t="shared" si="622"/>
        <v>0</v>
      </c>
      <c r="AI566" s="251"/>
      <c r="AJ566" s="41">
        <v>23.2083333333333</v>
      </c>
      <c r="AK566" s="52">
        <f t="shared" si="678"/>
        <v>0</v>
      </c>
      <c r="AL566" s="33">
        <f>Gen_Cons_Horario!B2008</f>
        <v>0</v>
      </c>
      <c r="AM566" s="35">
        <f t="shared" si="653"/>
        <v>0</v>
      </c>
      <c r="AN566" s="116">
        <f>IF(AND(AM566&gt;0,AM566*$B$4+AT565&lt;=$B$2*'SFV+BESS'!$I$9,AM566&lt;'SFV+BESS'!$I$7), AM566*$B$4, IF(AND(AM566&gt;0,AM566*$B$4+AT565&gt;$B$2*'SFV+BESS'!$I$9,AM566*$B$4&lt;'SFV+BESS'!$I$7),$B$2*'SFV+BESS'!$I$9-AT565,IF(AND(AM566&gt;0,AM566*$B$4+AT565&gt;$B$2*'SFV+BESS'!$I$9,AM566*$B$4&gt;'SFV+BESS'!$I$7,AT565&lt;$B$2*'SFV+BESS'!$I$9),$B$2*'SFV+BESS'!$I$9-AT565,IF(AND(AM566&gt;0,AM566*$B$4+AT565&lt;=$B$2*'SFV+BESS'!$I$9,AM566&gt;'SFV+BESS'!$I$7),'SFV+BESS'!$I$7,0))))</f>
        <v>0</v>
      </c>
      <c r="AO566" s="27">
        <f>IF(AND(AM566&lt;0,AT565+AM566/$B$5&gt;$H$2,-AM566/'Carga-Descarga Año'!$B$5&lt;'SFV+BESS'!$I$7),AM566/$B$5,IF(AND(AM566&lt;0,AT565+AM566/$B$5&gt;$H$2,-AM566/'Carga-Descarga Año'!$B$5&gt;'SFV+BESS'!$I$7),-'SFV+BESS'!$I$7,IF(AND(AM566&lt;0,AT565+AM566/$B$5&lt;$H$2),-MIN('SFV+BESS'!$I$7,AT565-$H$2),0)))</f>
        <v>0</v>
      </c>
      <c r="AP566" s="33"/>
      <c r="AQ566" s="33">
        <f t="shared" si="659"/>
        <v>0</v>
      </c>
      <c r="AR566" s="27">
        <f t="shared" si="623"/>
        <v>0</v>
      </c>
      <c r="AS566" s="27">
        <f t="shared" si="660"/>
        <v>0</v>
      </c>
      <c r="AT566" s="28">
        <f>IF((AT565+AN566+AO566)&gt;=$B$2*'SFV+BESS'!$I$9, $B$2*'SFV+BESS'!$I$9, (AT565+AN566+AO566))</f>
        <v>173.61249999999998</v>
      </c>
      <c r="AU566" s="110">
        <f t="shared" si="624"/>
        <v>0</v>
      </c>
      <c r="AZ566" s="251"/>
      <c r="BA566" s="41">
        <v>23.2083333333333</v>
      </c>
      <c r="BB566" s="33">
        <f t="shared" si="679"/>
        <v>0</v>
      </c>
      <c r="BC566" s="33">
        <f>Gen_Cons_Horario!B2752</f>
        <v>0</v>
      </c>
      <c r="BD566" s="35">
        <f t="shared" si="654"/>
        <v>0</v>
      </c>
      <c r="BE566" s="116">
        <f>IF(AND(BD566&gt;0,BD566*$B$4+BK565&lt;=$B$2*'SFV+BESS'!$I$9,BD566&lt;'SFV+BESS'!$I$7), BD566*$B$4, IF(AND(BD566&gt;0,BD566*$B$4+BK565&gt;$B$2*'SFV+BESS'!$I$9,BD566*$B$4&lt;'SFV+BESS'!$I$7),$B$2*'SFV+BESS'!$I$9-BK565,IF(AND(BD566&gt;0,BD566*$B$4+BK565&gt;$B$2*'SFV+BESS'!$I$9,BD566*$B$4&gt;'SFV+BESS'!$I$7,BK565&lt;$B$2*'SFV+BESS'!$I$9),$B$2*'SFV+BESS'!$I$9-BK565,IF(AND(BD566&gt;0,BD566*$B$4+BK565&lt;=$B$2*'SFV+BESS'!$I$9,BD566&gt;'SFV+BESS'!$I$7),'SFV+BESS'!$I$7,0))))</f>
        <v>0</v>
      </c>
      <c r="BF566" s="27">
        <f>IF(AND(BD566&lt;0,BK565+BD566/$B$5&gt;$H$2,-BD566/'Carga-Descarga Año'!$B$5&lt;'SFV+BESS'!$I$7),BD566/$B$5,IF(AND(BD566&lt;0,BK565+BD566/$B$5&gt;$H$2,-BD566/'Carga-Descarga Año'!$B$5&gt;'SFV+BESS'!$I$7),-'SFV+BESS'!$I$7,IF(AND(BD566&lt;0,BK565+BD566/$B$5&lt;$H$2),-MIN('SFV+BESS'!$I$7,BK565-$H$2),0)))</f>
        <v>0</v>
      </c>
      <c r="BG566" s="33"/>
      <c r="BH566" s="33">
        <f t="shared" si="661"/>
        <v>0</v>
      </c>
      <c r="BI566" s="27">
        <f t="shared" si="625"/>
        <v>0</v>
      </c>
      <c r="BJ566" s="27">
        <f t="shared" si="662"/>
        <v>0</v>
      </c>
      <c r="BK566" s="28">
        <f>IF((BK565+BE566+BF566)&gt;=$B$2*'SFV+BESS'!$I$9, $B$2*'SFV+BESS'!$I$9, (BK565+BE566+BF566))</f>
        <v>173.61249999999998</v>
      </c>
      <c r="BL566" s="110">
        <f t="shared" si="626"/>
        <v>0</v>
      </c>
      <c r="BQ566" s="251"/>
      <c r="BR566" s="41">
        <v>23.2083333333333</v>
      </c>
      <c r="BS566" s="33">
        <f t="shared" si="680"/>
        <v>0</v>
      </c>
      <c r="BT566" s="33">
        <f>Gen_Cons_Horario!B3472</f>
        <v>0</v>
      </c>
      <c r="BU566" s="35">
        <f t="shared" si="655"/>
        <v>0</v>
      </c>
      <c r="BV566" s="116">
        <f>IF(AND(BU566&gt;0,BU566*$B$4+CB565&lt;=$B$2*'SFV+BESS'!$I$9,BU566&lt;'SFV+BESS'!$I$7), BU566*$B$4, IF(AND(BU566&gt;0,BU566*$B$4+CB565&gt;$B$2*'SFV+BESS'!$I$9,BU566*$B$4&lt;'SFV+BESS'!$I$7),$B$2*'SFV+BESS'!$I$9-CB565,IF(AND(BU566&gt;0,BU566*$B$4+CB565&gt;$B$2*'SFV+BESS'!$I$9,BU566*$B$4&gt;'SFV+BESS'!$I$7,CB565&lt;$B$2*'SFV+BESS'!$I$9),$B$2*'SFV+BESS'!$I$9-CB565,IF(AND(BU566&gt;0,BU566*$B$4+CB565&lt;=$B$2*'SFV+BESS'!$I$9,BU566&gt;'SFV+BESS'!$I$7),'SFV+BESS'!$I$7,0))))</f>
        <v>0</v>
      </c>
      <c r="BW566" s="27">
        <f>IF(AND(BU566&lt;0,CB565+BU566/$B$5&gt;$H$2,-BU566/'Carga-Descarga Año'!$B$5&lt;'SFV+BESS'!$I$7),BU566/$B$5,IF(AND(BU566&lt;0,CB565+BU566/$B$5&gt;$H$2,-BU566/'Carga-Descarga Año'!$B$5&gt;'SFV+BESS'!$I$7),-'SFV+BESS'!$I$7,IF(AND(BU566&lt;0,CB565+BU566/$B$5&lt;$H$2),-MIN('SFV+BESS'!$I$7,CB565-$H$2),0)))</f>
        <v>0</v>
      </c>
      <c r="BX566" s="33"/>
      <c r="BY566" s="33">
        <f t="shared" si="663"/>
        <v>0</v>
      </c>
      <c r="BZ566" s="27">
        <f t="shared" si="627"/>
        <v>0</v>
      </c>
      <c r="CA566" s="27">
        <f t="shared" si="628"/>
        <v>0</v>
      </c>
      <c r="CB566" s="28">
        <f>IF((CB565+BV566+BW566)&gt;=$B$2*'SFV+BESS'!$I$9, $B$2*'SFV+BESS'!$I$9, (CB565+BV566+BW566))</f>
        <v>173.61249999999998</v>
      </c>
      <c r="CC566" s="110">
        <f t="shared" si="629"/>
        <v>0</v>
      </c>
      <c r="CH566" s="251"/>
      <c r="CI566" s="41">
        <v>23.2083333333333</v>
      </c>
      <c r="CJ566" s="33">
        <f t="shared" si="681"/>
        <v>0</v>
      </c>
      <c r="CK566" s="33">
        <f>Gen_Cons_Horario!B4216</f>
        <v>0</v>
      </c>
      <c r="CL566" s="35">
        <f t="shared" si="656"/>
        <v>0</v>
      </c>
      <c r="CM566" s="116">
        <f>IF(AND(CL566&gt;0,CL566*$B$4+CS565&lt;=$B$2*'SFV+BESS'!$I$9,CL566&lt;'SFV+BESS'!$I$7), CL566*$B$4, IF(AND(CL566&gt;0,CL566*$B$4+CS565&gt;$B$2*'SFV+BESS'!$I$9,CL566*$B$4&lt;'SFV+BESS'!$I$7),$B$2*'SFV+BESS'!$I$9-CS565,IF(AND(CL566&gt;0,CL566*$B$4+CS565&gt;$B$2*'SFV+BESS'!$I$9,CL566*$B$4&gt;'SFV+BESS'!$I$7,CS565&lt;$B$2*'SFV+BESS'!$I$9),$B$2*'SFV+BESS'!$I$9-CS565,IF(AND(CL566&gt;0,CL566*$B$4+CS565&lt;=$B$2*'SFV+BESS'!$I$9,CL566&gt;'SFV+BESS'!$I$7),'SFV+BESS'!$I$7,0))))</f>
        <v>0</v>
      </c>
      <c r="CN566" s="27">
        <f>IF(AND(CL566&lt;0,CS565+CL566/$B$5&gt;$H$2,-CL566/'Carga-Descarga Año'!$B$5&lt;'SFV+BESS'!$I$7),CL566/$B$5,IF(AND(CL566&lt;0,CS565+CL566/$B$5&gt;$H$2,-CL566/'Carga-Descarga Año'!$B$5&gt;'SFV+BESS'!$I$7),-'SFV+BESS'!$I$7,IF(AND(CL566&lt;0,CS565+CL566/$B$5&lt;$H$2),-MIN('SFV+BESS'!$I$7,CS565-$H$2),0)))</f>
        <v>0</v>
      </c>
      <c r="CO566" s="33"/>
      <c r="CP566" s="33">
        <f t="shared" si="664"/>
        <v>0</v>
      </c>
      <c r="CQ566" s="27">
        <f t="shared" si="630"/>
        <v>0</v>
      </c>
      <c r="CR566" s="27">
        <f t="shared" si="665"/>
        <v>0</v>
      </c>
      <c r="CS566" s="28">
        <f>IF((CS565+CM566+CN566)&gt;=$B$2*'SFV+BESS'!$I$9, $B$2*'SFV+BESS'!$I$9, (CS565+CM566+CN566))</f>
        <v>173.61249999999998</v>
      </c>
      <c r="CT566" s="110">
        <f t="shared" si="631"/>
        <v>0</v>
      </c>
      <c r="CY566" s="251"/>
      <c r="CZ566" s="41">
        <v>23.2083333333333</v>
      </c>
      <c r="DA566" s="33">
        <f t="shared" si="682"/>
        <v>0</v>
      </c>
      <c r="DB566" s="33">
        <f>Gen_Cons_Horario!B4936</f>
        <v>0</v>
      </c>
      <c r="DC566" s="35">
        <f t="shared" si="647"/>
        <v>0</v>
      </c>
      <c r="DD566" s="116">
        <f>IF(AND(DC566&gt;0,DC566*$B$4+DJ565&lt;=$B$2*'SFV+BESS'!$I$9,DC566&lt;'SFV+BESS'!$I$7), DC566*$B$4, IF(AND(DC566&gt;0,DC566*$B$4+DJ565&gt;$B$2*'SFV+BESS'!$I$9,DC566*$B$4&lt;'SFV+BESS'!$I$7),$B$2*'SFV+BESS'!$I$9-DJ565,IF(AND(DC566&gt;0,DC566*$B$4+DJ565&gt;$B$2*'SFV+BESS'!$I$9,DC566*$B$4&gt;'SFV+BESS'!$I$7,DJ565&lt;$B$2*'SFV+BESS'!$I$9),$B$2*'SFV+BESS'!$I$9-DJ565,IF(AND(DC566&gt;0,DC566*$B$4+DJ565&lt;=$B$2*'SFV+BESS'!$I$9,DC566&gt;'SFV+BESS'!$I$7),'SFV+BESS'!$I$7,0))))</f>
        <v>0</v>
      </c>
      <c r="DE566" s="27">
        <f>IF(AND(DC566&lt;0,DJ565+DC566/$B$5&gt;$H$2,-DC566/'Carga-Descarga Año'!$B$5&lt;'SFV+BESS'!$I$7),DC566/$B$5,IF(AND(DC566&lt;0,DJ565+DC566/$B$5&gt;$H$2,-DC566/'Carga-Descarga Año'!$B$5&gt;'SFV+BESS'!$I$7),-'SFV+BESS'!$I$7,IF(AND(DC566&lt;0,DJ565+DC566/$B$5&lt;$H$2),-MIN('SFV+BESS'!$I$7,DJ565-$H$2),0)))</f>
        <v>0</v>
      </c>
      <c r="DF566" s="33"/>
      <c r="DG566" s="33">
        <f t="shared" si="666"/>
        <v>0</v>
      </c>
      <c r="DH566" s="27">
        <f t="shared" si="632"/>
        <v>0</v>
      </c>
      <c r="DI566" s="27">
        <f t="shared" si="633"/>
        <v>0</v>
      </c>
      <c r="DJ566" s="28">
        <f>IF((DJ565+DD566+DE566)&gt;=$B$2*'SFV+BESS'!$I$9, $B$2*'SFV+BESS'!$I$9, (DJ565+DD566+DE566))</f>
        <v>173.61249999999998</v>
      </c>
      <c r="DK566" s="110">
        <f t="shared" si="634"/>
        <v>0</v>
      </c>
      <c r="DP566" s="251"/>
      <c r="DQ566" s="41">
        <v>23.2083333333333</v>
      </c>
      <c r="DR566" s="33">
        <f t="shared" si="683"/>
        <v>0</v>
      </c>
      <c r="DS566" s="33">
        <f>Gen_Cons_Horario!B5680</f>
        <v>0</v>
      </c>
      <c r="DT566" s="35">
        <f t="shared" si="648"/>
        <v>0</v>
      </c>
      <c r="DU566" s="116">
        <f>IF(AND(DT566&gt;0,DT566*$B$4+EA565&lt;=$B$2*'SFV+BESS'!$I$9,DT566&lt;'SFV+BESS'!$I$7), DT566*$B$4, IF(AND(DT566&gt;0,DT566*$B$4+EA565&gt;$B$2*'SFV+BESS'!$I$9,DT566*$B$4&lt;'SFV+BESS'!$I$7),$B$2*'SFV+BESS'!$I$9-EA565,IF(AND(DT566&gt;0,DT566*$B$4+EA565&gt;$B$2*'SFV+BESS'!$I$9,DT566*$B$4&gt;'SFV+BESS'!$I$7,EA565&lt;$B$2*'SFV+BESS'!$I$9),$B$2*'SFV+BESS'!$I$9-EA565,IF(AND(DT566&gt;0,DT566*$B$4+EA565&lt;=$B$2*'SFV+BESS'!$I$9,DT566&gt;'SFV+BESS'!$I$7),'SFV+BESS'!$I$7,0))))</f>
        <v>0</v>
      </c>
      <c r="DV566" s="27">
        <f>IF(AND(DT566&lt;0,EA565+DT566/$B$5&gt;$H$2,-DT566/'Carga-Descarga Año'!$B$5&lt;'SFV+BESS'!$I$7),DT566/$B$5,IF(AND(DT566&lt;0,EA565+DT566/$B$5&gt;$H$2,-DT566/'Carga-Descarga Año'!$B$5&gt;'SFV+BESS'!$I$7),-'SFV+BESS'!$I$7,IF(AND(DT566&lt;0,EA565+DT566/$B$5&lt;$H$2),-MIN('SFV+BESS'!$I$7,EA565-$H$2),0)))</f>
        <v>0</v>
      </c>
      <c r="DW566" s="33"/>
      <c r="DX566" s="33">
        <f t="shared" si="667"/>
        <v>0</v>
      </c>
      <c r="DY566" s="27">
        <f t="shared" si="635"/>
        <v>0</v>
      </c>
      <c r="DZ566" s="27">
        <f t="shared" si="668"/>
        <v>0</v>
      </c>
      <c r="EA566" s="28">
        <f>IF((EA565+DU566+DV566)&gt;=$B$2*'SFV+BESS'!$I$9, $B$2*'SFV+BESS'!$I$9, (EA565+DU566+DV566))</f>
        <v>173.61249999999998</v>
      </c>
      <c r="EB566" s="110">
        <f t="shared" si="636"/>
        <v>0</v>
      </c>
      <c r="EG566" s="251"/>
      <c r="EH566" s="41">
        <v>23.2083333333333</v>
      </c>
      <c r="EI566" s="33">
        <f t="shared" si="684"/>
        <v>0</v>
      </c>
      <c r="EJ566" s="33">
        <f>Gen_Cons_Horario!B6424</f>
        <v>0</v>
      </c>
      <c r="EK566" s="35">
        <f t="shared" si="649"/>
        <v>0</v>
      </c>
      <c r="EL566" s="116">
        <f>IF(AND(EK566&gt;0,EK566*$B$4+ER565&lt;=$B$2*'SFV+BESS'!$I$9,EK566&lt;'SFV+BESS'!$I$7), EK566*$B$4, IF(AND(EK566&gt;0,EK566*$B$4+ER565&gt;$B$2*'SFV+BESS'!$I$9,EK566*$B$4&lt;'SFV+BESS'!$I$7),$B$2*'SFV+BESS'!$I$9-ER565,IF(AND(EK566&gt;0,EK566*$B$4+ER565&gt;$B$2*'SFV+BESS'!$I$9,EK566*$B$4&gt;'SFV+BESS'!$I$7,ER565&lt;$B$2*'SFV+BESS'!$I$9),$B$2*'SFV+BESS'!$I$9-ER565,IF(AND(EK566&gt;0,EK566*$B$4+ER565&lt;=$B$2*'SFV+BESS'!$I$9,EK566&gt;'SFV+BESS'!$I$7),'SFV+BESS'!$I$7,0))))</f>
        <v>0</v>
      </c>
      <c r="EM566" s="27">
        <f>IF(AND(EK566&lt;0,ER565+EK566/$B$5&gt;$H$2,-EK566/'Carga-Descarga Año'!$B$5&lt;'SFV+BESS'!$I$7),EK566/$B$5,IF(AND(EK566&lt;0,ER565+EK566/$B$5&gt;$H$2,-EK566/'Carga-Descarga Año'!$B$5&gt;'SFV+BESS'!$I$7),-'SFV+BESS'!$I$7,IF(AND(EK566&lt;0,ER565+EK566/$B$5&lt;$H$2),-MIN('SFV+BESS'!$I$7,ER565-$H$2),0)))</f>
        <v>0</v>
      </c>
      <c r="EN566" s="33"/>
      <c r="EO566" s="33">
        <f t="shared" si="669"/>
        <v>0</v>
      </c>
      <c r="EP566" s="27">
        <f t="shared" si="637"/>
        <v>0</v>
      </c>
      <c r="EQ566" s="27">
        <f t="shared" si="670"/>
        <v>0</v>
      </c>
      <c r="ER566" s="28">
        <f>IF((ER565+EL566+EM566)&gt;=$B$2*'SFV+BESS'!$I$9, $B$2*'SFV+BESS'!$I$9, (ER565+EL566+EM566))</f>
        <v>173.61249999999998</v>
      </c>
      <c r="ES566" s="110">
        <f t="shared" si="638"/>
        <v>0</v>
      </c>
      <c r="EX566" s="251"/>
      <c r="EY566" s="41">
        <v>23.2083333333333</v>
      </c>
      <c r="EZ566" s="33">
        <f t="shared" si="685"/>
        <v>0</v>
      </c>
      <c r="FA566" s="33">
        <f>Gen_Cons_Horario!B7144</f>
        <v>0</v>
      </c>
      <c r="FB566" s="35">
        <f t="shared" si="650"/>
        <v>0</v>
      </c>
      <c r="FC566" s="116">
        <f>IF(AND(FB566&gt;0,FB566*$B$4+FI565&lt;=$B$2*'SFV+BESS'!$I$9,FB566&lt;'SFV+BESS'!$I$7), FB566*$B$4, IF(AND(FB566&gt;0,FB566*$B$4+FI565&gt;$B$2*'SFV+BESS'!$I$9,FB566*$B$4&lt;'SFV+BESS'!$I$7),$B$2*'SFV+BESS'!$I$9-FI565,IF(AND(FB566&gt;0,FB566*$B$4+FI565&gt;$B$2*'SFV+BESS'!$I$9,FB566*$B$4&gt;'SFV+BESS'!$I$7,FI565&lt;$B$2*'SFV+BESS'!$I$9),$B$2*'SFV+BESS'!$I$9-FI565,IF(AND(FB566&gt;0,FB566*$B$4+FI565&lt;=$B$2*'SFV+BESS'!$I$9,FB566&gt;'SFV+BESS'!$I$7),'SFV+BESS'!$I$7,0))))</f>
        <v>0</v>
      </c>
      <c r="FD566" s="27">
        <f>IF(AND(FB566&lt;0,FI565+FB566/$B$5&gt;$H$2,-FB566/'Carga-Descarga Año'!$B$5&lt;'SFV+BESS'!$I$7),FB566/$B$5,IF(AND(FB566&lt;0,FI565+FB566/$B$5&gt;$H$2,-FB566/'Carga-Descarga Año'!$B$5&gt;'SFV+BESS'!$I$7),-'SFV+BESS'!$I$7,IF(AND(FB566&lt;0,FI565+FB566/$B$5&lt;$H$2),-MIN('SFV+BESS'!$I$7,FI565-$H$2),0)))</f>
        <v>0</v>
      </c>
      <c r="FE566" s="33"/>
      <c r="FF566" s="33">
        <f t="shared" si="671"/>
        <v>0</v>
      </c>
      <c r="FG566" s="27">
        <f t="shared" si="639"/>
        <v>0</v>
      </c>
      <c r="FH566" s="27">
        <f t="shared" si="672"/>
        <v>0</v>
      </c>
      <c r="FI566" s="28">
        <f>IF((FI565+FC566+FD566)&gt;=$B$2*'SFV+BESS'!$I$9, $B$2*'SFV+BESS'!$I$9, (FI565+FC566+FD566))</f>
        <v>173.61249999999998</v>
      </c>
      <c r="FJ566" s="110">
        <f t="shared" si="640"/>
        <v>0</v>
      </c>
      <c r="FO566" s="251"/>
      <c r="FP566" s="41">
        <v>23.2083333333333</v>
      </c>
      <c r="FQ566" s="33">
        <f t="shared" si="686"/>
        <v>0</v>
      </c>
      <c r="FR566" s="33">
        <f>Gen_Cons_Horario!B7888</f>
        <v>0</v>
      </c>
      <c r="FS566" s="35">
        <f t="shared" si="651"/>
        <v>0</v>
      </c>
      <c r="FT566" s="116">
        <f>IF(AND(FS566&gt;0,FS566*$B$4+FZ565&lt;=$B$2*'SFV+BESS'!$I$9,FS566&lt;'SFV+BESS'!$I$7), FS566*$B$4, IF(AND(FS566&gt;0,FS566*$B$4+FZ565&gt;$B$2*'SFV+BESS'!$I$9,FS566*$B$4&lt;'SFV+BESS'!$I$7),$B$2*'SFV+BESS'!$I$9-FZ565,IF(AND(FS566&gt;0,FS566*$B$4+FZ565&gt;$B$2*'SFV+BESS'!$I$9,FS566*$B$4&gt;'SFV+BESS'!$I$7,FZ565&lt;$B$2*'SFV+BESS'!$I$9),$B$2*'SFV+BESS'!$I$9-FZ565,IF(AND(FS566&gt;0,FS566*$B$4+FZ565&lt;=$B$2*'SFV+BESS'!$I$9,FS566&gt;'SFV+BESS'!$I$7),'SFV+BESS'!$I$7,0))))</f>
        <v>0</v>
      </c>
      <c r="FU566" s="27">
        <f>IF(AND(FS566&lt;0,FZ565+FS566/$B$5&gt;$H$2,-FS566/'Carga-Descarga Año'!$B$5&lt;'SFV+BESS'!$I$7),FS566/$B$5,IF(AND(FS566&lt;0,FZ565+FS566/$B$5&gt;$H$2,-FS566/'Carga-Descarga Año'!$B$5&gt;'SFV+BESS'!$I$7),-'SFV+BESS'!$I$7,IF(AND(FS566&lt;0,FZ565+FS566/$B$5&lt;$H$2),-MIN('SFV+BESS'!$I$7,FZ565-$H$2),0)))</f>
        <v>0</v>
      </c>
      <c r="FV566" s="33"/>
      <c r="FW566" s="33">
        <f t="shared" si="673"/>
        <v>0</v>
      </c>
      <c r="FX566" s="27">
        <f t="shared" si="641"/>
        <v>0</v>
      </c>
      <c r="FY566" s="27">
        <f t="shared" si="674"/>
        <v>0</v>
      </c>
      <c r="FZ566" s="28">
        <f>IF((FZ565+FT566+FU566)&gt;=$B$2*'SFV+BESS'!$I$9, $B$2*'SFV+BESS'!$I$9, (FZ565+FT566+FU566))</f>
        <v>173.61249999999998</v>
      </c>
      <c r="GA566" s="110">
        <f t="shared" si="642"/>
        <v>0</v>
      </c>
      <c r="GF566" s="251"/>
      <c r="GG566" s="41">
        <v>23.2083333333333</v>
      </c>
      <c r="GH566" s="33">
        <f t="shared" si="687"/>
        <v>0</v>
      </c>
      <c r="GI566" s="33">
        <f>Gen_Cons_Horario!B8608</f>
        <v>0</v>
      </c>
      <c r="GJ566" s="35">
        <f t="shared" si="657"/>
        <v>0</v>
      </c>
      <c r="GK566" s="116">
        <f>IF(AND(GJ566&gt;0,GJ566*$B$4+GQ565&lt;=$B$2*'SFV+BESS'!$I$9,GJ566&lt;'SFV+BESS'!$I$7), GJ566*$B$4, IF(AND(GJ566&gt;0,GJ566*$B$4+GQ565&gt;$B$2*'SFV+BESS'!$I$9,GJ566*$B$4&lt;'SFV+BESS'!$I$7),$B$2*'SFV+BESS'!$I$9-GQ565,IF(AND(GJ566&gt;0,GJ566*$B$4+GQ565&gt;$B$2*'SFV+BESS'!$I$9,GJ566*$B$4&gt;'SFV+BESS'!$I$7,GQ565&lt;$B$2*'SFV+BESS'!$I$9),$B$2*'SFV+BESS'!$I$9-GQ565,IF(AND(GJ566&gt;0,GJ566*$B$4+GQ565&lt;=$B$2*'SFV+BESS'!$I$9,GJ566&gt;'SFV+BESS'!$I$7),'SFV+BESS'!$I$7,0))))</f>
        <v>0</v>
      </c>
      <c r="GL566" s="27">
        <f>IF(AND(GJ566&lt;0,GQ565+GJ566/$B$5&gt;$H$2,-GJ566/'Carga-Descarga Año'!$B$5&lt;'SFV+BESS'!$I$7),GJ566/$B$5,IF(AND(GJ566&lt;0,GQ565+GJ566/$B$5&gt;$H$2,-GJ566/'Carga-Descarga Año'!$B$5&gt;'SFV+BESS'!$I$7),-'SFV+BESS'!$I$7,IF(AND(GJ566&lt;0,GQ565+GJ566/$B$5&lt;$H$2),-MIN('SFV+BESS'!$I$7,GQ565-$H$2),0)))</f>
        <v>0</v>
      </c>
      <c r="GM566" s="33"/>
      <c r="GN566" s="33">
        <f t="shared" si="675"/>
        <v>0</v>
      </c>
      <c r="GO566" s="27">
        <f t="shared" si="643"/>
        <v>0</v>
      </c>
      <c r="GP566" s="27">
        <f t="shared" si="676"/>
        <v>0</v>
      </c>
      <c r="GQ566" s="28">
        <f>IF((GQ565+GK566+GL566)&gt;=$B$2*'SFV+BESS'!$I$9, $B$2*'SFV+BESS'!$I$9, (GQ565+GK566+GL566))</f>
        <v>173.61249999999998</v>
      </c>
      <c r="GR566" s="110">
        <f t="shared" si="644"/>
        <v>0</v>
      </c>
    </row>
    <row r="567" spans="1:200">
      <c r="A567" s="249"/>
      <c r="B567" s="41">
        <v>23.25</v>
      </c>
      <c r="C567" s="38">
        <f t="shared" si="658"/>
        <v>0</v>
      </c>
      <c r="D567" s="2">
        <f>Gen_Cons_Horario!B593</f>
        <v>0</v>
      </c>
      <c r="E567" s="140">
        <f t="shared" si="616"/>
        <v>0</v>
      </c>
      <c r="F567" s="116">
        <f>IF(AND(E567&gt;0,E567*$B$4+L566&lt;=$B$2*'SFV+BESS'!$I$9,E567&lt;'SFV+BESS'!$I$7), E567*$B$4, IF(AND(E567&gt;0,E567*$B$4+L566&gt;$B$2*'SFV+BESS'!$I$9,E567*$B$4&lt;'SFV+BESS'!$I$7),$B$2*'SFV+BESS'!$I$9-L566,IF(AND(E567&gt;0,E567*$B$4+L566&gt;$B$2*'SFV+BESS'!$I$9,E567*$B$4&gt;'SFV+BESS'!$I$7,L566&lt;$B$2*'SFV+BESS'!$I$9),$B$2*'SFV+BESS'!$I$9-L566,IF(AND(E567&gt;0,E567*$B$4+L566&lt;=$B$2*'SFV+BESS'!$I$9,E567&gt;'SFV+BESS'!$I$7),'SFV+BESS'!$I$7,0))))</f>
        <v>0</v>
      </c>
      <c r="G567" s="27">
        <f>IF(AND(E567&lt;0,L566+E567/$B$5&gt;$H$2,-E567/'Carga-Descarga Año'!$B$5&lt;'SFV+BESS'!$I$7),E567/$B$5,IF(AND(E567&lt;0,L566+E567/$B$5&gt;$H$2,-E567/'Carga-Descarga Año'!$B$5&gt;'SFV+BESS'!$I$7),-'SFV+BESS'!$I$7,IF(AND(E567&lt;0,L566+E567/$B$5&lt;$H$2),-MIN('SFV+BESS'!$I$7,L566-$H$2),0)))</f>
        <v>0</v>
      </c>
      <c r="I567" s="38">
        <f t="shared" si="617"/>
        <v>0</v>
      </c>
      <c r="J567" s="27">
        <f t="shared" si="619"/>
        <v>0</v>
      </c>
      <c r="K567" s="27">
        <f t="shared" si="618"/>
        <v>0</v>
      </c>
      <c r="L567" s="28">
        <f>IF((L566+F567+G567)&gt;=$B$2*'SFV+BESS'!$I$9, $B$2*'SFV+BESS'!$I$9, (L566+F567+G567))</f>
        <v>29.714527380220648</v>
      </c>
      <c r="M567" s="110">
        <f t="shared" si="620"/>
        <v>0</v>
      </c>
      <c r="R567" s="251"/>
      <c r="S567" s="41">
        <v>23.25</v>
      </c>
      <c r="T567" s="2">
        <f t="shared" si="677"/>
        <v>0</v>
      </c>
      <c r="U567" s="2">
        <f>Gen_Cons_Horario!B1337</f>
        <v>0</v>
      </c>
      <c r="V567" s="35">
        <f t="shared" si="652"/>
        <v>0</v>
      </c>
      <c r="W567" s="116">
        <f>IF(AND(V567&gt;0,V567*$B$4+AC566&lt;=$B$2*'SFV+BESS'!$I$9,V567&lt;'SFV+BESS'!$I$7), V567*$B$4, IF(AND(V567&gt;0,V567*$B$4+AC566&gt;$B$2*'SFV+BESS'!$I$9,V567*$B$4&lt;'SFV+BESS'!$I$7),$B$2*'SFV+BESS'!$I$9-AC566,IF(AND(V567&gt;0,V567*$B$4+AC566&gt;$B$2*'SFV+BESS'!$I$9,V567*$B$4&gt;'SFV+BESS'!$I$7,AC566&lt;$B$2*'SFV+BESS'!$I$9),$B$2*'SFV+BESS'!$I$9-AC566,IF(AND(V567&gt;0,V567*$B$4+AC566&lt;=$B$2*'SFV+BESS'!$I$9,V567&gt;'SFV+BESS'!$I$7),'SFV+BESS'!$I$7,0))))</f>
        <v>0</v>
      </c>
      <c r="X567" s="27">
        <f>IF(AND(V567&lt;0,AC566+V567/$B$5&gt;$H$2,-V567/'Carga-Descarga Año'!$B$5&lt;'SFV+BESS'!$I$7),V567/$B$5,IF(AND(V567&lt;0,AC566+V567/$B$5&gt;$H$2,-V567/'Carga-Descarga Año'!$B$5&gt;'SFV+BESS'!$I$7),-'SFV+BESS'!$I$7,IF(AND(V567&lt;0,AC566+V567/$B$5&lt;$H$2),-MIN('SFV+BESS'!$I$7,AC566-$H$2),0)))</f>
        <v>0</v>
      </c>
      <c r="Z567" s="33">
        <f t="shared" si="646"/>
        <v>0</v>
      </c>
      <c r="AA567" s="27">
        <f t="shared" si="621"/>
        <v>0</v>
      </c>
      <c r="AB567" s="27">
        <f t="shared" si="645"/>
        <v>0</v>
      </c>
      <c r="AC567" s="28">
        <f>IF((AC566+W567+X567)&gt;=$B$2*'SFV+BESS'!$I$9, $B$2*'SFV+BESS'!$I$9, (AC566+W567+X567))</f>
        <v>173.61249999999998</v>
      </c>
      <c r="AD567" s="110">
        <f t="shared" si="622"/>
        <v>0</v>
      </c>
      <c r="AI567" s="251"/>
      <c r="AJ567" s="41">
        <v>23.25</v>
      </c>
      <c r="AK567" s="52">
        <f t="shared" si="678"/>
        <v>0</v>
      </c>
      <c r="AL567" s="33">
        <f>Gen_Cons_Horario!B2009</f>
        <v>0</v>
      </c>
      <c r="AM567" s="35">
        <f t="shared" si="653"/>
        <v>0</v>
      </c>
      <c r="AN567" s="116">
        <f>IF(AND(AM567&gt;0,AM567*$B$4+AT566&lt;=$B$2*'SFV+BESS'!$I$9,AM567&lt;'SFV+BESS'!$I$7), AM567*$B$4, IF(AND(AM567&gt;0,AM567*$B$4+AT566&gt;$B$2*'SFV+BESS'!$I$9,AM567*$B$4&lt;'SFV+BESS'!$I$7),$B$2*'SFV+BESS'!$I$9-AT566,IF(AND(AM567&gt;0,AM567*$B$4+AT566&gt;$B$2*'SFV+BESS'!$I$9,AM567*$B$4&gt;'SFV+BESS'!$I$7,AT566&lt;$B$2*'SFV+BESS'!$I$9),$B$2*'SFV+BESS'!$I$9-AT566,IF(AND(AM567&gt;0,AM567*$B$4+AT566&lt;=$B$2*'SFV+BESS'!$I$9,AM567&gt;'SFV+BESS'!$I$7),'SFV+BESS'!$I$7,0))))</f>
        <v>0</v>
      </c>
      <c r="AO567" s="27">
        <f>IF(AND(AM567&lt;0,AT566+AM567/$B$5&gt;$H$2,-AM567/'Carga-Descarga Año'!$B$5&lt;'SFV+BESS'!$I$7),AM567/$B$5,IF(AND(AM567&lt;0,AT566+AM567/$B$5&gt;$H$2,-AM567/'Carga-Descarga Año'!$B$5&gt;'SFV+BESS'!$I$7),-'SFV+BESS'!$I$7,IF(AND(AM567&lt;0,AT566+AM567/$B$5&lt;$H$2),-MIN('SFV+BESS'!$I$7,AT566-$H$2),0)))</f>
        <v>0</v>
      </c>
      <c r="AP567" s="33"/>
      <c r="AQ567" s="33">
        <f t="shared" si="659"/>
        <v>0</v>
      </c>
      <c r="AR567" s="27">
        <f t="shared" si="623"/>
        <v>0</v>
      </c>
      <c r="AS567" s="27">
        <f t="shared" si="660"/>
        <v>0</v>
      </c>
      <c r="AT567" s="28">
        <f>IF((AT566+AN567+AO567)&gt;=$B$2*'SFV+BESS'!$I$9, $B$2*'SFV+BESS'!$I$9, (AT566+AN567+AO567))</f>
        <v>173.61249999999998</v>
      </c>
      <c r="AU567" s="110">
        <f t="shared" si="624"/>
        <v>0</v>
      </c>
      <c r="AZ567" s="251"/>
      <c r="BA567" s="41">
        <v>23.25</v>
      </c>
      <c r="BB567" s="33">
        <f t="shared" si="679"/>
        <v>0</v>
      </c>
      <c r="BC567" s="33">
        <f>Gen_Cons_Horario!B2753</f>
        <v>0</v>
      </c>
      <c r="BD567" s="35">
        <f t="shared" si="654"/>
        <v>0</v>
      </c>
      <c r="BE567" s="116">
        <f>IF(AND(BD567&gt;0,BD567*$B$4+BK566&lt;=$B$2*'SFV+BESS'!$I$9,BD567&lt;'SFV+BESS'!$I$7), BD567*$B$4, IF(AND(BD567&gt;0,BD567*$B$4+BK566&gt;$B$2*'SFV+BESS'!$I$9,BD567*$B$4&lt;'SFV+BESS'!$I$7),$B$2*'SFV+BESS'!$I$9-BK566,IF(AND(BD567&gt;0,BD567*$B$4+BK566&gt;$B$2*'SFV+BESS'!$I$9,BD567*$B$4&gt;'SFV+BESS'!$I$7,BK566&lt;$B$2*'SFV+BESS'!$I$9),$B$2*'SFV+BESS'!$I$9-BK566,IF(AND(BD567&gt;0,BD567*$B$4+BK566&lt;=$B$2*'SFV+BESS'!$I$9,BD567&gt;'SFV+BESS'!$I$7),'SFV+BESS'!$I$7,0))))</f>
        <v>0</v>
      </c>
      <c r="BF567" s="27">
        <f>IF(AND(BD567&lt;0,BK566+BD567/$B$5&gt;$H$2,-BD567/'Carga-Descarga Año'!$B$5&lt;'SFV+BESS'!$I$7),BD567/$B$5,IF(AND(BD567&lt;0,BK566+BD567/$B$5&gt;$H$2,-BD567/'Carga-Descarga Año'!$B$5&gt;'SFV+BESS'!$I$7),-'SFV+BESS'!$I$7,IF(AND(BD567&lt;0,BK566+BD567/$B$5&lt;$H$2),-MIN('SFV+BESS'!$I$7,BK566-$H$2),0)))</f>
        <v>0</v>
      </c>
      <c r="BG567" s="33"/>
      <c r="BH567" s="33">
        <f t="shared" si="661"/>
        <v>0</v>
      </c>
      <c r="BI567" s="27">
        <f t="shared" si="625"/>
        <v>0</v>
      </c>
      <c r="BJ567" s="27">
        <f t="shared" si="662"/>
        <v>0</v>
      </c>
      <c r="BK567" s="28">
        <f>IF((BK566+BE567+BF567)&gt;=$B$2*'SFV+BESS'!$I$9, $B$2*'SFV+BESS'!$I$9, (BK566+BE567+BF567))</f>
        <v>173.61249999999998</v>
      </c>
      <c r="BL567" s="110">
        <f t="shared" si="626"/>
        <v>0</v>
      </c>
      <c r="BQ567" s="251"/>
      <c r="BR567" s="41">
        <v>23.25</v>
      </c>
      <c r="BS567" s="33">
        <f t="shared" si="680"/>
        <v>0</v>
      </c>
      <c r="BT567" s="33">
        <f>Gen_Cons_Horario!B3473</f>
        <v>0</v>
      </c>
      <c r="BU567" s="35">
        <f t="shared" si="655"/>
        <v>0</v>
      </c>
      <c r="BV567" s="116">
        <f>IF(AND(BU567&gt;0,BU567*$B$4+CB566&lt;=$B$2*'SFV+BESS'!$I$9,BU567&lt;'SFV+BESS'!$I$7), BU567*$B$4, IF(AND(BU567&gt;0,BU567*$B$4+CB566&gt;$B$2*'SFV+BESS'!$I$9,BU567*$B$4&lt;'SFV+BESS'!$I$7),$B$2*'SFV+BESS'!$I$9-CB566,IF(AND(BU567&gt;0,BU567*$B$4+CB566&gt;$B$2*'SFV+BESS'!$I$9,BU567*$B$4&gt;'SFV+BESS'!$I$7,CB566&lt;$B$2*'SFV+BESS'!$I$9),$B$2*'SFV+BESS'!$I$9-CB566,IF(AND(BU567&gt;0,BU567*$B$4+CB566&lt;=$B$2*'SFV+BESS'!$I$9,BU567&gt;'SFV+BESS'!$I$7),'SFV+BESS'!$I$7,0))))</f>
        <v>0</v>
      </c>
      <c r="BW567" s="27">
        <f>IF(AND(BU567&lt;0,CB566+BU567/$B$5&gt;$H$2,-BU567/'Carga-Descarga Año'!$B$5&lt;'SFV+BESS'!$I$7),BU567/$B$5,IF(AND(BU567&lt;0,CB566+BU567/$B$5&gt;$H$2,-BU567/'Carga-Descarga Año'!$B$5&gt;'SFV+BESS'!$I$7),-'SFV+BESS'!$I$7,IF(AND(BU567&lt;0,CB566+BU567/$B$5&lt;$H$2),-MIN('SFV+BESS'!$I$7,CB566-$H$2),0)))</f>
        <v>0</v>
      </c>
      <c r="BX567" s="33"/>
      <c r="BY567" s="33">
        <f t="shared" si="663"/>
        <v>0</v>
      </c>
      <c r="BZ567" s="27">
        <f t="shared" si="627"/>
        <v>0</v>
      </c>
      <c r="CA567" s="27">
        <f t="shared" si="628"/>
        <v>0</v>
      </c>
      <c r="CB567" s="28">
        <f>IF((CB566+BV567+BW567)&gt;=$B$2*'SFV+BESS'!$I$9, $B$2*'SFV+BESS'!$I$9, (CB566+BV567+BW567))</f>
        <v>173.61249999999998</v>
      </c>
      <c r="CC567" s="110">
        <f t="shared" si="629"/>
        <v>0</v>
      </c>
      <c r="CH567" s="251"/>
      <c r="CI567" s="41">
        <v>23.25</v>
      </c>
      <c r="CJ567" s="33">
        <f t="shared" si="681"/>
        <v>0</v>
      </c>
      <c r="CK567" s="33">
        <f>Gen_Cons_Horario!B4217</f>
        <v>0</v>
      </c>
      <c r="CL567" s="35">
        <f t="shared" si="656"/>
        <v>0</v>
      </c>
      <c r="CM567" s="116">
        <f>IF(AND(CL567&gt;0,CL567*$B$4+CS566&lt;=$B$2*'SFV+BESS'!$I$9,CL567&lt;'SFV+BESS'!$I$7), CL567*$B$4, IF(AND(CL567&gt;0,CL567*$B$4+CS566&gt;$B$2*'SFV+BESS'!$I$9,CL567*$B$4&lt;'SFV+BESS'!$I$7),$B$2*'SFV+BESS'!$I$9-CS566,IF(AND(CL567&gt;0,CL567*$B$4+CS566&gt;$B$2*'SFV+BESS'!$I$9,CL567*$B$4&gt;'SFV+BESS'!$I$7,CS566&lt;$B$2*'SFV+BESS'!$I$9),$B$2*'SFV+BESS'!$I$9-CS566,IF(AND(CL567&gt;0,CL567*$B$4+CS566&lt;=$B$2*'SFV+BESS'!$I$9,CL567&gt;'SFV+BESS'!$I$7),'SFV+BESS'!$I$7,0))))</f>
        <v>0</v>
      </c>
      <c r="CN567" s="27">
        <f>IF(AND(CL567&lt;0,CS566+CL567/$B$5&gt;$H$2,-CL567/'Carga-Descarga Año'!$B$5&lt;'SFV+BESS'!$I$7),CL567/$B$5,IF(AND(CL567&lt;0,CS566+CL567/$B$5&gt;$H$2,-CL567/'Carga-Descarga Año'!$B$5&gt;'SFV+BESS'!$I$7),-'SFV+BESS'!$I$7,IF(AND(CL567&lt;0,CS566+CL567/$B$5&lt;$H$2),-MIN('SFV+BESS'!$I$7,CS566-$H$2),0)))</f>
        <v>0</v>
      </c>
      <c r="CO567" s="33"/>
      <c r="CP567" s="33">
        <f t="shared" si="664"/>
        <v>0</v>
      </c>
      <c r="CQ567" s="27">
        <f t="shared" si="630"/>
        <v>0</v>
      </c>
      <c r="CR567" s="27">
        <f t="shared" si="665"/>
        <v>0</v>
      </c>
      <c r="CS567" s="28">
        <f>IF((CS566+CM567+CN567)&gt;=$B$2*'SFV+BESS'!$I$9, $B$2*'SFV+BESS'!$I$9, (CS566+CM567+CN567))</f>
        <v>173.61249999999998</v>
      </c>
      <c r="CT567" s="110">
        <f t="shared" si="631"/>
        <v>0</v>
      </c>
      <c r="CY567" s="251"/>
      <c r="CZ567" s="41">
        <v>23.25</v>
      </c>
      <c r="DA567" s="33">
        <f t="shared" si="682"/>
        <v>0</v>
      </c>
      <c r="DB567" s="33">
        <f>Gen_Cons_Horario!B4937</f>
        <v>0</v>
      </c>
      <c r="DC567" s="35">
        <f t="shared" si="647"/>
        <v>0</v>
      </c>
      <c r="DD567" s="116">
        <f>IF(AND(DC567&gt;0,DC567*$B$4+DJ566&lt;=$B$2*'SFV+BESS'!$I$9,DC567&lt;'SFV+BESS'!$I$7), DC567*$B$4, IF(AND(DC567&gt;0,DC567*$B$4+DJ566&gt;$B$2*'SFV+BESS'!$I$9,DC567*$B$4&lt;'SFV+BESS'!$I$7),$B$2*'SFV+BESS'!$I$9-DJ566,IF(AND(DC567&gt;0,DC567*$B$4+DJ566&gt;$B$2*'SFV+BESS'!$I$9,DC567*$B$4&gt;'SFV+BESS'!$I$7,DJ566&lt;$B$2*'SFV+BESS'!$I$9),$B$2*'SFV+BESS'!$I$9-DJ566,IF(AND(DC567&gt;0,DC567*$B$4+DJ566&lt;=$B$2*'SFV+BESS'!$I$9,DC567&gt;'SFV+BESS'!$I$7),'SFV+BESS'!$I$7,0))))</f>
        <v>0</v>
      </c>
      <c r="DE567" s="27">
        <f>IF(AND(DC567&lt;0,DJ566+DC567/$B$5&gt;$H$2,-DC567/'Carga-Descarga Año'!$B$5&lt;'SFV+BESS'!$I$7),DC567/$B$5,IF(AND(DC567&lt;0,DJ566+DC567/$B$5&gt;$H$2,-DC567/'Carga-Descarga Año'!$B$5&gt;'SFV+BESS'!$I$7),-'SFV+BESS'!$I$7,IF(AND(DC567&lt;0,DJ566+DC567/$B$5&lt;$H$2),-MIN('SFV+BESS'!$I$7,DJ566-$H$2),0)))</f>
        <v>0</v>
      </c>
      <c r="DF567" s="33"/>
      <c r="DG567" s="33">
        <f t="shared" si="666"/>
        <v>0</v>
      </c>
      <c r="DH567" s="27">
        <f t="shared" si="632"/>
        <v>0</v>
      </c>
      <c r="DI567" s="27">
        <f t="shared" si="633"/>
        <v>0</v>
      </c>
      <c r="DJ567" s="28">
        <f>IF((DJ566+DD567+DE567)&gt;=$B$2*'SFV+BESS'!$I$9, $B$2*'SFV+BESS'!$I$9, (DJ566+DD567+DE567))</f>
        <v>173.61249999999998</v>
      </c>
      <c r="DK567" s="110">
        <f t="shared" si="634"/>
        <v>0</v>
      </c>
      <c r="DP567" s="251"/>
      <c r="DQ567" s="41">
        <v>23.25</v>
      </c>
      <c r="DR567" s="33">
        <f t="shared" si="683"/>
        <v>0</v>
      </c>
      <c r="DS567" s="33">
        <f>Gen_Cons_Horario!B5681</f>
        <v>0</v>
      </c>
      <c r="DT567" s="35">
        <f t="shared" si="648"/>
        <v>0</v>
      </c>
      <c r="DU567" s="116">
        <f>IF(AND(DT567&gt;0,DT567*$B$4+EA566&lt;=$B$2*'SFV+BESS'!$I$9,DT567&lt;'SFV+BESS'!$I$7), DT567*$B$4, IF(AND(DT567&gt;0,DT567*$B$4+EA566&gt;$B$2*'SFV+BESS'!$I$9,DT567*$B$4&lt;'SFV+BESS'!$I$7),$B$2*'SFV+BESS'!$I$9-EA566,IF(AND(DT567&gt;0,DT567*$B$4+EA566&gt;$B$2*'SFV+BESS'!$I$9,DT567*$B$4&gt;'SFV+BESS'!$I$7,EA566&lt;$B$2*'SFV+BESS'!$I$9),$B$2*'SFV+BESS'!$I$9-EA566,IF(AND(DT567&gt;0,DT567*$B$4+EA566&lt;=$B$2*'SFV+BESS'!$I$9,DT567&gt;'SFV+BESS'!$I$7),'SFV+BESS'!$I$7,0))))</f>
        <v>0</v>
      </c>
      <c r="DV567" s="27">
        <f>IF(AND(DT567&lt;0,EA566+DT567/$B$5&gt;$H$2,-DT567/'Carga-Descarga Año'!$B$5&lt;'SFV+BESS'!$I$7),DT567/$B$5,IF(AND(DT567&lt;0,EA566+DT567/$B$5&gt;$H$2,-DT567/'Carga-Descarga Año'!$B$5&gt;'SFV+BESS'!$I$7),-'SFV+BESS'!$I$7,IF(AND(DT567&lt;0,EA566+DT567/$B$5&lt;$H$2),-MIN('SFV+BESS'!$I$7,EA566-$H$2),0)))</f>
        <v>0</v>
      </c>
      <c r="DW567" s="33"/>
      <c r="DX567" s="33">
        <f t="shared" si="667"/>
        <v>0</v>
      </c>
      <c r="DY567" s="27">
        <f t="shared" si="635"/>
        <v>0</v>
      </c>
      <c r="DZ567" s="27">
        <f t="shared" si="668"/>
        <v>0</v>
      </c>
      <c r="EA567" s="28">
        <f>IF((EA566+DU567+DV567)&gt;=$B$2*'SFV+BESS'!$I$9, $B$2*'SFV+BESS'!$I$9, (EA566+DU567+DV567))</f>
        <v>173.61249999999998</v>
      </c>
      <c r="EB567" s="110">
        <f t="shared" si="636"/>
        <v>0</v>
      </c>
      <c r="EG567" s="251"/>
      <c r="EH567" s="41">
        <v>23.25</v>
      </c>
      <c r="EI567" s="33">
        <f t="shared" si="684"/>
        <v>0</v>
      </c>
      <c r="EJ567" s="33">
        <f>Gen_Cons_Horario!B6425</f>
        <v>0</v>
      </c>
      <c r="EK567" s="35">
        <f t="shared" si="649"/>
        <v>0</v>
      </c>
      <c r="EL567" s="116">
        <f>IF(AND(EK567&gt;0,EK567*$B$4+ER566&lt;=$B$2*'SFV+BESS'!$I$9,EK567&lt;'SFV+BESS'!$I$7), EK567*$B$4, IF(AND(EK567&gt;0,EK567*$B$4+ER566&gt;$B$2*'SFV+BESS'!$I$9,EK567*$B$4&lt;'SFV+BESS'!$I$7),$B$2*'SFV+BESS'!$I$9-ER566,IF(AND(EK567&gt;0,EK567*$B$4+ER566&gt;$B$2*'SFV+BESS'!$I$9,EK567*$B$4&gt;'SFV+BESS'!$I$7,ER566&lt;$B$2*'SFV+BESS'!$I$9),$B$2*'SFV+BESS'!$I$9-ER566,IF(AND(EK567&gt;0,EK567*$B$4+ER566&lt;=$B$2*'SFV+BESS'!$I$9,EK567&gt;'SFV+BESS'!$I$7),'SFV+BESS'!$I$7,0))))</f>
        <v>0</v>
      </c>
      <c r="EM567" s="27">
        <f>IF(AND(EK567&lt;0,ER566+EK567/$B$5&gt;$H$2,-EK567/'Carga-Descarga Año'!$B$5&lt;'SFV+BESS'!$I$7),EK567/$B$5,IF(AND(EK567&lt;0,ER566+EK567/$B$5&gt;$H$2,-EK567/'Carga-Descarga Año'!$B$5&gt;'SFV+BESS'!$I$7),-'SFV+BESS'!$I$7,IF(AND(EK567&lt;0,ER566+EK567/$B$5&lt;$H$2),-MIN('SFV+BESS'!$I$7,ER566-$H$2),0)))</f>
        <v>0</v>
      </c>
      <c r="EN567" s="33"/>
      <c r="EO567" s="33">
        <f t="shared" si="669"/>
        <v>0</v>
      </c>
      <c r="EP567" s="27">
        <f t="shared" si="637"/>
        <v>0</v>
      </c>
      <c r="EQ567" s="27">
        <f t="shared" si="670"/>
        <v>0</v>
      </c>
      <c r="ER567" s="28">
        <f>IF((ER566+EL567+EM567)&gt;=$B$2*'SFV+BESS'!$I$9, $B$2*'SFV+BESS'!$I$9, (ER566+EL567+EM567))</f>
        <v>173.61249999999998</v>
      </c>
      <c r="ES567" s="110">
        <f t="shared" si="638"/>
        <v>0</v>
      </c>
      <c r="EX567" s="251"/>
      <c r="EY567" s="41">
        <v>23.25</v>
      </c>
      <c r="EZ567" s="33">
        <f t="shared" si="685"/>
        <v>0</v>
      </c>
      <c r="FA567" s="33">
        <f>Gen_Cons_Horario!B7145</f>
        <v>0</v>
      </c>
      <c r="FB567" s="35">
        <f t="shared" si="650"/>
        <v>0</v>
      </c>
      <c r="FC567" s="116">
        <f>IF(AND(FB567&gt;0,FB567*$B$4+FI566&lt;=$B$2*'SFV+BESS'!$I$9,FB567&lt;'SFV+BESS'!$I$7), FB567*$B$4, IF(AND(FB567&gt;0,FB567*$B$4+FI566&gt;$B$2*'SFV+BESS'!$I$9,FB567*$B$4&lt;'SFV+BESS'!$I$7),$B$2*'SFV+BESS'!$I$9-FI566,IF(AND(FB567&gt;0,FB567*$B$4+FI566&gt;$B$2*'SFV+BESS'!$I$9,FB567*$B$4&gt;'SFV+BESS'!$I$7,FI566&lt;$B$2*'SFV+BESS'!$I$9),$B$2*'SFV+BESS'!$I$9-FI566,IF(AND(FB567&gt;0,FB567*$B$4+FI566&lt;=$B$2*'SFV+BESS'!$I$9,FB567&gt;'SFV+BESS'!$I$7),'SFV+BESS'!$I$7,0))))</f>
        <v>0</v>
      </c>
      <c r="FD567" s="27">
        <f>IF(AND(FB567&lt;0,FI566+FB567/$B$5&gt;$H$2,-FB567/'Carga-Descarga Año'!$B$5&lt;'SFV+BESS'!$I$7),FB567/$B$5,IF(AND(FB567&lt;0,FI566+FB567/$B$5&gt;$H$2,-FB567/'Carga-Descarga Año'!$B$5&gt;'SFV+BESS'!$I$7),-'SFV+BESS'!$I$7,IF(AND(FB567&lt;0,FI566+FB567/$B$5&lt;$H$2),-MIN('SFV+BESS'!$I$7,FI566-$H$2),0)))</f>
        <v>0</v>
      </c>
      <c r="FE567" s="33"/>
      <c r="FF567" s="33">
        <f t="shared" si="671"/>
        <v>0</v>
      </c>
      <c r="FG567" s="27">
        <f t="shared" si="639"/>
        <v>0</v>
      </c>
      <c r="FH567" s="27">
        <f t="shared" si="672"/>
        <v>0</v>
      </c>
      <c r="FI567" s="28">
        <f>IF((FI566+FC567+FD567)&gt;=$B$2*'SFV+BESS'!$I$9, $B$2*'SFV+BESS'!$I$9, (FI566+FC567+FD567))</f>
        <v>173.61249999999998</v>
      </c>
      <c r="FJ567" s="110">
        <f t="shared" si="640"/>
        <v>0</v>
      </c>
      <c r="FO567" s="251"/>
      <c r="FP567" s="41">
        <v>23.25</v>
      </c>
      <c r="FQ567" s="33">
        <f t="shared" si="686"/>
        <v>1.7899719636822458</v>
      </c>
      <c r="FR567" s="33">
        <f>Gen_Cons_Horario!B7889</f>
        <v>0</v>
      </c>
      <c r="FS567" s="35">
        <f t="shared" si="651"/>
        <v>1.7899719636822458</v>
      </c>
      <c r="FT567" s="116">
        <f>IF(AND(FS567&gt;0,FS567*$B$4+FZ566&lt;=$B$2*'SFV+BESS'!$I$9,FS567&lt;'SFV+BESS'!$I$7), FS567*$B$4, IF(AND(FS567&gt;0,FS567*$B$4+FZ566&gt;$B$2*'SFV+BESS'!$I$9,FS567*$B$4&lt;'SFV+BESS'!$I$7),$B$2*'SFV+BESS'!$I$9-FZ566,IF(AND(FS567&gt;0,FS567*$B$4+FZ566&gt;$B$2*'SFV+BESS'!$I$9,FS567*$B$4&gt;'SFV+BESS'!$I$7,FZ566&lt;$B$2*'SFV+BESS'!$I$9),$B$2*'SFV+BESS'!$I$9-FZ566,IF(AND(FS567&gt;0,FS567*$B$4+FZ566&lt;=$B$2*'SFV+BESS'!$I$9,FS567&gt;'SFV+BESS'!$I$7),'SFV+BESS'!$I$7,0))))</f>
        <v>0</v>
      </c>
      <c r="FU567" s="27">
        <f>IF(AND(FS567&lt;0,FZ566+FS567/$B$5&gt;$H$2,-FS567/'Carga-Descarga Año'!$B$5&lt;'SFV+BESS'!$I$7),FS567/$B$5,IF(AND(FS567&lt;0,FZ566+FS567/$B$5&gt;$H$2,-FS567/'Carga-Descarga Año'!$B$5&gt;'SFV+BESS'!$I$7),-'SFV+BESS'!$I$7,IF(AND(FS567&lt;0,FZ566+FS567/$B$5&lt;$H$2),-MIN('SFV+BESS'!$I$7,FZ566-$H$2),0)))</f>
        <v>0</v>
      </c>
      <c r="FV567" s="33"/>
      <c r="FW567" s="33">
        <f t="shared" si="673"/>
        <v>0</v>
      </c>
      <c r="FX567" s="27">
        <f t="shared" si="641"/>
        <v>0</v>
      </c>
      <c r="FY567" s="27">
        <f t="shared" si="674"/>
        <v>0</v>
      </c>
      <c r="FZ567" s="28">
        <f>IF((FZ566+FT567+FU567)&gt;=$B$2*'SFV+BESS'!$I$9, $B$2*'SFV+BESS'!$I$9, (FZ566+FT567+FU567))</f>
        <v>173.61249999999998</v>
      </c>
      <c r="GA567" s="110">
        <f t="shared" si="642"/>
        <v>1.7899719636822458</v>
      </c>
      <c r="GF567" s="251"/>
      <c r="GG567" s="41">
        <v>23.25</v>
      </c>
      <c r="GH567" s="33">
        <f t="shared" si="687"/>
        <v>3.3744743042418284</v>
      </c>
      <c r="GI567" s="33">
        <f>Gen_Cons_Horario!B8609</f>
        <v>0</v>
      </c>
      <c r="GJ567" s="35">
        <f t="shared" si="657"/>
        <v>3.3744743042418284</v>
      </c>
      <c r="GK567" s="116">
        <f>IF(AND(GJ567&gt;0,GJ567*$B$4+GQ566&lt;=$B$2*'SFV+BESS'!$I$9,GJ567&lt;'SFV+BESS'!$I$7), GJ567*$B$4, IF(AND(GJ567&gt;0,GJ567*$B$4+GQ566&gt;$B$2*'SFV+BESS'!$I$9,GJ567*$B$4&lt;'SFV+BESS'!$I$7),$B$2*'SFV+BESS'!$I$9-GQ566,IF(AND(GJ567&gt;0,GJ567*$B$4+GQ566&gt;$B$2*'SFV+BESS'!$I$9,GJ567*$B$4&gt;'SFV+BESS'!$I$7,GQ566&lt;$B$2*'SFV+BESS'!$I$9),$B$2*'SFV+BESS'!$I$9-GQ566,IF(AND(GJ567&gt;0,GJ567*$B$4+GQ566&lt;=$B$2*'SFV+BESS'!$I$9,GJ567&gt;'SFV+BESS'!$I$7),'SFV+BESS'!$I$7,0))))</f>
        <v>0</v>
      </c>
      <c r="GL567" s="27">
        <f>IF(AND(GJ567&lt;0,GQ566+GJ567/$B$5&gt;$H$2,-GJ567/'Carga-Descarga Año'!$B$5&lt;'SFV+BESS'!$I$7),GJ567/$B$5,IF(AND(GJ567&lt;0,GQ566+GJ567/$B$5&gt;$H$2,-GJ567/'Carga-Descarga Año'!$B$5&gt;'SFV+BESS'!$I$7),-'SFV+BESS'!$I$7,IF(AND(GJ567&lt;0,GQ566+GJ567/$B$5&lt;$H$2),-MIN('SFV+BESS'!$I$7,GQ566-$H$2),0)))</f>
        <v>0</v>
      </c>
      <c r="GM567" s="33"/>
      <c r="GN567" s="33">
        <f t="shared" si="675"/>
        <v>0</v>
      </c>
      <c r="GO567" s="27">
        <f t="shared" si="643"/>
        <v>0</v>
      </c>
      <c r="GP567" s="27">
        <f t="shared" si="676"/>
        <v>0</v>
      </c>
      <c r="GQ567" s="28">
        <f>IF((GQ566+GK567+GL567)&gt;=$B$2*'SFV+BESS'!$I$9, $B$2*'SFV+BESS'!$I$9, (GQ566+GK567+GL567))</f>
        <v>173.61249999999998</v>
      </c>
      <c r="GR567" s="110">
        <f t="shared" si="644"/>
        <v>3.3744743042418284</v>
      </c>
    </row>
    <row r="568" spans="1:200">
      <c r="A568" s="249"/>
      <c r="B568" s="41">
        <v>23.2916666666667</v>
      </c>
      <c r="C568" s="38">
        <f t="shared" si="658"/>
        <v>31.909413679744592</v>
      </c>
      <c r="D568" s="2">
        <f>Gen_Cons_Horario!B594</f>
        <v>0</v>
      </c>
      <c r="E568" s="140">
        <f t="shared" si="616"/>
        <v>31.909413679744592</v>
      </c>
      <c r="F568" s="116">
        <f>IF(AND(E568&gt;0,E568*$B$4+L567&lt;=$B$2*'SFV+BESS'!$I$9,E568&lt;'SFV+BESS'!$I$7), E568*$B$4, IF(AND(E568&gt;0,E568*$B$4+L567&gt;$B$2*'SFV+BESS'!$I$9,E568*$B$4&lt;'SFV+BESS'!$I$7),$B$2*'SFV+BESS'!$I$9-L567,IF(AND(E568&gt;0,E568*$B$4+L567&gt;$B$2*'SFV+BESS'!$I$9,E568*$B$4&gt;'SFV+BESS'!$I$7,L567&lt;$B$2*'SFV+BESS'!$I$9),$B$2*'SFV+BESS'!$I$9-L567,IF(AND(E568&gt;0,E568*$B$4+L567&lt;=$B$2*'SFV+BESS'!$I$9,E568&gt;'SFV+BESS'!$I$7),'SFV+BESS'!$I$7,0))))</f>
        <v>30.313942995757362</v>
      </c>
      <c r="G568" s="27">
        <f>IF(AND(E568&lt;0,L567+E568/$B$5&gt;$H$2,-E568/'Carga-Descarga Año'!$B$5&lt;'SFV+BESS'!$I$7),E568/$B$5,IF(AND(E568&lt;0,L567+E568/$B$5&gt;$H$2,-E568/'Carga-Descarga Año'!$B$5&gt;'SFV+BESS'!$I$7),-'SFV+BESS'!$I$7,IF(AND(E568&lt;0,L567+E568/$B$5&lt;$H$2),-MIN('SFV+BESS'!$I$7,L567-$H$2),0)))</f>
        <v>0</v>
      </c>
      <c r="I568" s="38">
        <f t="shared" si="617"/>
        <v>0</v>
      </c>
      <c r="J568" s="27">
        <f t="shared" si="619"/>
        <v>0</v>
      </c>
      <c r="K568" s="27">
        <f t="shared" si="618"/>
        <v>0</v>
      </c>
      <c r="L568" s="28">
        <f>IF((L567+F568+G568)&gt;=$B$2*'SFV+BESS'!$I$9, $B$2*'SFV+BESS'!$I$9, (L567+F568+G568))</f>
        <v>60.02847037597801</v>
      </c>
      <c r="M568" s="110">
        <f t="shared" si="620"/>
        <v>0</v>
      </c>
      <c r="R568" s="251"/>
      <c r="S568" s="41">
        <v>23.2916666666667</v>
      </c>
      <c r="T568" s="2">
        <f t="shared" si="677"/>
        <v>11.29025511961377</v>
      </c>
      <c r="U568" s="2">
        <f>Gen_Cons_Horario!B1338</f>
        <v>0</v>
      </c>
      <c r="V568" s="35">
        <f t="shared" si="652"/>
        <v>11.29025511961377</v>
      </c>
      <c r="W568" s="116">
        <f>IF(AND(V568&gt;0,V568*$B$4+AC567&lt;=$B$2*'SFV+BESS'!$I$9,V568&lt;'SFV+BESS'!$I$7), V568*$B$4, IF(AND(V568&gt;0,V568*$B$4+AC567&gt;$B$2*'SFV+BESS'!$I$9,V568*$B$4&lt;'SFV+BESS'!$I$7),$B$2*'SFV+BESS'!$I$9-AC567,IF(AND(V568&gt;0,V568*$B$4+AC567&gt;$B$2*'SFV+BESS'!$I$9,V568*$B$4&gt;'SFV+BESS'!$I$7,AC567&lt;$B$2*'SFV+BESS'!$I$9),$B$2*'SFV+BESS'!$I$9-AC567,IF(AND(V568&gt;0,V568*$B$4+AC567&lt;=$B$2*'SFV+BESS'!$I$9,V568&gt;'SFV+BESS'!$I$7),'SFV+BESS'!$I$7,0))))</f>
        <v>0</v>
      </c>
      <c r="X568" s="27">
        <f>IF(AND(V568&lt;0,AC567+V568/$B$5&gt;$H$2,-V568/'Carga-Descarga Año'!$B$5&lt;'SFV+BESS'!$I$7),V568/$B$5,IF(AND(V568&lt;0,AC567+V568/$B$5&gt;$H$2,-V568/'Carga-Descarga Año'!$B$5&gt;'SFV+BESS'!$I$7),-'SFV+BESS'!$I$7,IF(AND(V568&lt;0,AC567+V568/$B$5&lt;$H$2),-MIN('SFV+BESS'!$I$7,AC567-$H$2),0)))</f>
        <v>0</v>
      </c>
      <c r="Z568" s="33">
        <f t="shared" si="646"/>
        <v>0</v>
      </c>
      <c r="AA568" s="27">
        <f t="shared" si="621"/>
        <v>0</v>
      </c>
      <c r="AB568" s="27">
        <f t="shared" si="645"/>
        <v>0</v>
      </c>
      <c r="AC568" s="28">
        <f>IF((AC567+W568+X568)&gt;=$B$2*'SFV+BESS'!$I$9, $B$2*'SFV+BESS'!$I$9, (AC567+W568+X568))</f>
        <v>173.61249999999998</v>
      </c>
      <c r="AD568" s="110">
        <f t="shared" si="622"/>
        <v>11.29025511961377</v>
      </c>
      <c r="AI568" s="251"/>
      <c r="AJ568" s="41">
        <v>23.2916666666667</v>
      </c>
      <c r="AK568" s="52">
        <f t="shared" si="678"/>
        <v>0</v>
      </c>
      <c r="AL568" s="33">
        <f>Gen_Cons_Horario!B2010</f>
        <v>0</v>
      </c>
      <c r="AM568" s="35">
        <f t="shared" si="653"/>
        <v>0</v>
      </c>
      <c r="AN568" s="116">
        <f>IF(AND(AM568&gt;0,AM568*$B$4+AT567&lt;=$B$2*'SFV+BESS'!$I$9,AM568&lt;'SFV+BESS'!$I$7), AM568*$B$4, IF(AND(AM568&gt;0,AM568*$B$4+AT567&gt;$B$2*'SFV+BESS'!$I$9,AM568*$B$4&lt;'SFV+BESS'!$I$7),$B$2*'SFV+BESS'!$I$9-AT567,IF(AND(AM568&gt;0,AM568*$B$4+AT567&gt;$B$2*'SFV+BESS'!$I$9,AM568*$B$4&gt;'SFV+BESS'!$I$7,AT567&lt;$B$2*'SFV+BESS'!$I$9),$B$2*'SFV+BESS'!$I$9-AT567,IF(AND(AM568&gt;0,AM568*$B$4+AT567&lt;=$B$2*'SFV+BESS'!$I$9,AM568&gt;'SFV+BESS'!$I$7),'SFV+BESS'!$I$7,0))))</f>
        <v>0</v>
      </c>
      <c r="AO568" s="27">
        <f>IF(AND(AM568&lt;0,AT567+AM568/$B$5&gt;$H$2,-AM568/'Carga-Descarga Año'!$B$5&lt;'SFV+BESS'!$I$7),AM568/$B$5,IF(AND(AM568&lt;0,AT567+AM568/$B$5&gt;$H$2,-AM568/'Carga-Descarga Año'!$B$5&gt;'SFV+BESS'!$I$7),-'SFV+BESS'!$I$7,IF(AND(AM568&lt;0,AT567+AM568/$B$5&lt;$H$2),-MIN('SFV+BESS'!$I$7,AT567-$H$2),0)))</f>
        <v>0</v>
      </c>
      <c r="AP568" s="33"/>
      <c r="AQ568" s="33">
        <f t="shared" si="659"/>
        <v>0</v>
      </c>
      <c r="AR568" s="27">
        <f t="shared" si="623"/>
        <v>0</v>
      </c>
      <c r="AS568" s="27">
        <f t="shared" si="660"/>
        <v>0</v>
      </c>
      <c r="AT568" s="28">
        <f>IF((AT567+AN568+AO568)&gt;=$B$2*'SFV+BESS'!$I$9, $B$2*'SFV+BESS'!$I$9, (AT567+AN568+AO568))</f>
        <v>173.61249999999998</v>
      </c>
      <c r="AU568" s="110">
        <f t="shared" si="624"/>
        <v>0</v>
      </c>
      <c r="AZ568" s="251"/>
      <c r="BA568" s="41">
        <v>23.2916666666667</v>
      </c>
      <c r="BB568" s="33">
        <f t="shared" si="679"/>
        <v>0</v>
      </c>
      <c r="BC568" s="33">
        <f>Gen_Cons_Horario!B2754</f>
        <v>0</v>
      </c>
      <c r="BD568" s="35">
        <f t="shared" si="654"/>
        <v>0</v>
      </c>
      <c r="BE568" s="116">
        <f>IF(AND(BD568&gt;0,BD568*$B$4+BK567&lt;=$B$2*'SFV+BESS'!$I$9,BD568&lt;'SFV+BESS'!$I$7), BD568*$B$4, IF(AND(BD568&gt;0,BD568*$B$4+BK567&gt;$B$2*'SFV+BESS'!$I$9,BD568*$B$4&lt;'SFV+BESS'!$I$7),$B$2*'SFV+BESS'!$I$9-BK567,IF(AND(BD568&gt;0,BD568*$B$4+BK567&gt;$B$2*'SFV+BESS'!$I$9,BD568*$B$4&gt;'SFV+BESS'!$I$7,BK567&lt;$B$2*'SFV+BESS'!$I$9),$B$2*'SFV+BESS'!$I$9-BK567,IF(AND(BD568&gt;0,BD568*$B$4+BK567&lt;=$B$2*'SFV+BESS'!$I$9,BD568&gt;'SFV+BESS'!$I$7),'SFV+BESS'!$I$7,0))))</f>
        <v>0</v>
      </c>
      <c r="BF568" s="27">
        <f>IF(AND(BD568&lt;0,BK567+BD568/$B$5&gt;$H$2,-BD568/'Carga-Descarga Año'!$B$5&lt;'SFV+BESS'!$I$7),BD568/$B$5,IF(AND(BD568&lt;0,BK567+BD568/$B$5&gt;$H$2,-BD568/'Carga-Descarga Año'!$B$5&gt;'SFV+BESS'!$I$7),-'SFV+BESS'!$I$7,IF(AND(BD568&lt;0,BK567+BD568/$B$5&lt;$H$2),-MIN('SFV+BESS'!$I$7,BK567-$H$2),0)))</f>
        <v>0</v>
      </c>
      <c r="BG568" s="33"/>
      <c r="BH568" s="33">
        <f t="shared" si="661"/>
        <v>0</v>
      </c>
      <c r="BI568" s="27">
        <f t="shared" si="625"/>
        <v>0</v>
      </c>
      <c r="BJ568" s="27">
        <f t="shared" si="662"/>
        <v>0</v>
      </c>
      <c r="BK568" s="28">
        <f>IF((BK567+BE568+BF568)&gt;=$B$2*'SFV+BESS'!$I$9, $B$2*'SFV+BESS'!$I$9, (BK567+BE568+BF568))</f>
        <v>173.61249999999998</v>
      </c>
      <c r="BL568" s="110">
        <f t="shared" si="626"/>
        <v>0</v>
      </c>
      <c r="BQ568" s="251"/>
      <c r="BR568" s="41">
        <v>23.2916666666667</v>
      </c>
      <c r="BS568" s="33">
        <f t="shared" si="680"/>
        <v>0</v>
      </c>
      <c r="BT568" s="33">
        <f>Gen_Cons_Horario!B3474</f>
        <v>0</v>
      </c>
      <c r="BU568" s="35">
        <f t="shared" si="655"/>
        <v>0</v>
      </c>
      <c r="BV568" s="116">
        <f>IF(AND(BU568&gt;0,BU568*$B$4+CB567&lt;=$B$2*'SFV+BESS'!$I$9,BU568&lt;'SFV+BESS'!$I$7), BU568*$B$4, IF(AND(BU568&gt;0,BU568*$B$4+CB567&gt;$B$2*'SFV+BESS'!$I$9,BU568*$B$4&lt;'SFV+BESS'!$I$7),$B$2*'SFV+BESS'!$I$9-CB567,IF(AND(BU568&gt;0,BU568*$B$4+CB567&gt;$B$2*'SFV+BESS'!$I$9,BU568*$B$4&gt;'SFV+BESS'!$I$7,CB567&lt;$B$2*'SFV+BESS'!$I$9),$B$2*'SFV+BESS'!$I$9-CB567,IF(AND(BU568&gt;0,BU568*$B$4+CB567&lt;=$B$2*'SFV+BESS'!$I$9,BU568&gt;'SFV+BESS'!$I$7),'SFV+BESS'!$I$7,0))))</f>
        <v>0</v>
      </c>
      <c r="BW568" s="27">
        <f>IF(AND(BU568&lt;0,CB567+BU568/$B$5&gt;$H$2,-BU568/'Carga-Descarga Año'!$B$5&lt;'SFV+BESS'!$I$7),BU568/$B$5,IF(AND(BU568&lt;0,CB567+BU568/$B$5&gt;$H$2,-BU568/'Carga-Descarga Año'!$B$5&gt;'SFV+BESS'!$I$7),-'SFV+BESS'!$I$7,IF(AND(BU568&lt;0,CB567+BU568/$B$5&lt;$H$2),-MIN('SFV+BESS'!$I$7,CB567-$H$2),0)))</f>
        <v>0</v>
      </c>
      <c r="BX568" s="33"/>
      <c r="BY568" s="33">
        <f t="shared" si="663"/>
        <v>0</v>
      </c>
      <c r="BZ568" s="27">
        <f t="shared" si="627"/>
        <v>0</v>
      </c>
      <c r="CA568" s="27">
        <f t="shared" si="628"/>
        <v>0</v>
      </c>
      <c r="CB568" s="28">
        <f>IF((CB567+BV568+BW568)&gt;=$B$2*'SFV+BESS'!$I$9, $B$2*'SFV+BESS'!$I$9, (CB567+BV568+BW568))</f>
        <v>173.61249999999998</v>
      </c>
      <c r="CC568" s="110">
        <f t="shared" si="629"/>
        <v>0</v>
      </c>
      <c r="CH568" s="251"/>
      <c r="CI568" s="41">
        <v>23.2916666666667</v>
      </c>
      <c r="CJ568" s="33">
        <f t="shared" si="681"/>
        <v>0</v>
      </c>
      <c r="CK568" s="33">
        <f>Gen_Cons_Horario!B4218</f>
        <v>0</v>
      </c>
      <c r="CL568" s="35">
        <f t="shared" si="656"/>
        <v>0</v>
      </c>
      <c r="CM568" s="116">
        <f>IF(AND(CL568&gt;0,CL568*$B$4+CS567&lt;=$B$2*'SFV+BESS'!$I$9,CL568&lt;'SFV+BESS'!$I$7), CL568*$B$4, IF(AND(CL568&gt;0,CL568*$B$4+CS567&gt;$B$2*'SFV+BESS'!$I$9,CL568*$B$4&lt;'SFV+BESS'!$I$7),$B$2*'SFV+BESS'!$I$9-CS567,IF(AND(CL568&gt;0,CL568*$B$4+CS567&gt;$B$2*'SFV+BESS'!$I$9,CL568*$B$4&gt;'SFV+BESS'!$I$7,CS567&lt;$B$2*'SFV+BESS'!$I$9),$B$2*'SFV+BESS'!$I$9-CS567,IF(AND(CL568&gt;0,CL568*$B$4+CS567&lt;=$B$2*'SFV+BESS'!$I$9,CL568&gt;'SFV+BESS'!$I$7),'SFV+BESS'!$I$7,0))))</f>
        <v>0</v>
      </c>
      <c r="CN568" s="27">
        <f>IF(AND(CL568&lt;0,CS567+CL568/$B$5&gt;$H$2,-CL568/'Carga-Descarga Año'!$B$5&lt;'SFV+BESS'!$I$7),CL568/$B$5,IF(AND(CL568&lt;0,CS567+CL568/$B$5&gt;$H$2,-CL568/'Carga-Descarga Año'!$B$5&gt;'SFV+BESS'!$I$7),-'SFV+BESS'!$I$7,IF(AND(CL568&lt;0,CS567+CL568/$B$5&lt;$H$2),-MIN('SFV+BESS'!$I$7,CS567-$H$2),0)))</f>
        <v>0</v>
      </c>
      <c r="CO568" s="33"/>
      <c r="CP568" s="33">
        <f t="shared" si="664"/>
        <v>0</v>
      </c>
      <c r="CQ568" s="27">
        <f t="shared" si="630"/>
        <v>0</v>
      </c>
      <c r="CR568" s="27">
        <f t="shared" si="665"/>
        <v>0</v>
      </c>
      <c r="CS568" s="28">
        <f>IF((CS567+CM568+CN568)&gt;=$B$2*'SFV+BESS'!$I$9, $B$2*'SFV+BESS'!$I$9, (CS567+CM568+CN568))</f>
        <v>173.61249999999998</v>
      </c>
      <c r="CT568" s="110">
        <f t="shared" si="631"/>
        <v>0</v>
      </c>
      <c r="CY568" s="251"/>
      <c r="CZ568" s="41">
        <v>23.2916666666667</v>
      </c>
      <c r="DA568" s="33">
        <f t="shared" si="682"/>
        <v>0</v>
      </c>
      <c r="DB568" s="33">
        <f>Gen_Cons_Horario!B4938</f>
        <v>0</v>
      </c>
      <c r="DC568" s="35">
        <f t="shared" si="647"/>
        <v>0</v>
      </c>
      <c r="DD568" s="116">
        <f>IF(AND(DC568&gt;0,DC568*$B$4+DJ567&lt;=$B$2*'SFV+BESS'!$I$9,DC568&lt;'SFV+BESS'!$I$7), DC568*$B$4, IF(AND(DC568&gt;0,DC568*$B$4+DJ567&gt;$B$2*'SFV+BESS'!$I$9,DC568*$B$4&lt;'SFV+BESS'!$I$7),$B$2*'SFV+BESS'!$I$9-DJ567,IF(AND(DC568&gt;0,DC568*$B$4+DJ567&gt;$B$2*'SFV+BESS'!$I$9,DC568*$B$4&gt;'SFV+BESS'!$I$7,DJ567&lt;$B$2*'SFV+BESS'!$I$9),$B$2*'SFV+BESS'!$I$9-DJ567,IF(AND(DC568&gt;0,DC568*$B$4+DJ567&lt;=$B$2*'SFV+BESS'!$I$9,DC568&gt;'SFV+BESS'!$I$7),'SFV+BESS'!$I$7,0))))</f>
        <v>0</v>
      </c>
      <c r="DE568" s="27">
        <f>IF(AND(DC568&lt;0,DJ567+DC568/$B$5&gt;$H$2,-DC568/'Carga-Descarga Año'!$B$5&lt;'SFV+BESS'!$I$7),DC568/$B$5,IF(AND(DC568&lt;0,DJ567+DC568/$B$5&gt;$H$2,-DC568/'Carga-Descarga Año'!$B$5&gt;'SFV+BESS'!$I$7),-'SFV+BESS'!$I$7,IF(AND(DC568&lt;0,DJ567+DC568/$B$5&lt;$H$2),-MIN('SFV+BESS'!$I$7,DJ567-$H$2),0)))</f>
        <v>0</v>
      </c>
      <c r="DF568" s="33"/>
      <c r="DG568" s="33">
        <f t="shared" si="666"/>
        <v>0</v>
      </c>
      <c r="DH568" s="27">
        <f t="shared" si="632"/>
        <v>0</v>
      </c>
      <c r="DI568" s="27">
        <f t="shared" si="633"/>
        <v>0</v>
      </c>
      <c r="DJ568" s="28">
        <f>IF((DJ567+DD568+DE568)&gt;=$B$2*'SFV+BESS'!$I$9, $B$2*'SFV+BESS'!$I$9, (DJ567+DD568+DE568))</f>
        <v>173.61249999999998</v>
      </c>
      <c r="DK568" s="110">
        <f t="shared" si="634"/>
        <v>0</v>
      </c>
      <c r="DP568" s="251"/>
      <c r="DQ568" s="41">
        <v>23.2916666666667</v>
      </c>
      <c r="DR568" s="33">
        <f t="shared" si="683"/>
        <v>0</v>
      </c>
      <c r="DS568" s="33">
        <f>Gen_Cons_Horario!B5682</f>
        <v>0</v>
      </c>
      <c r="DT568" s="35">
        <f t="shared" si="648"/>
        <v>0</v>
      </c>
      <c r="DU568" s="116">
        <f>IF(AND(DT568&gt;0,DT568*$B$4+EA567&lt;=$B$2*'SFV+BESS'!$I$9,DT568&lt;'SFV+BESS'!$I$7), DT568*$B$4, IF(AND(DT568&gt;0,DT568*$B$4+EA567&gt;$B$2*'SFV+BESS'!$I$9,DT568*$B$4&lt;'SFV+BESS'!$I$7),$B$2*'SFV+BESS'!$I$9-EA567,IF(AND(DT568&gt;0,DT568*$B$4+EA567&gt;$B$2*'SFV+BESS'!$I$9,DT568*$B$4&gt;'SFV+BESS'!$I$7,EA567&lt;$B$2*'SFV+BESS'!$I$9),$B$2*'SFV+BESS'!$I$9-EA567,IF(AND(DT568&gt;0,DT568*$B$4+EA567&lt;=$B$2*'SFV+BESS'!$I$9,DT568&gt;'SFV+BESS'!$I$7),'SFV+BESS'!$I$7,0))))</f>
        <v>0</v>
      </c>
      <c r="DV568" s="27">
        <f>IF(AND(DT568&lt;0,EA567+DT568/$B$5&gt;$H$2,-DT568/'Carga-Descarga Año'!$B$5&lt;'SFV+BESS'!$I$7),DT568/$B$5,IF(AND(DT568&lt;0,EA567+DT568/$B$5&gt;$H$2,-DT568/'Carga-Descarga Año'!$B$5&gt;'SFV+BESS'!$I$7),-'SFV+BESS'!$I$7,IF(AND(DT568&lt;0,EA567+DT568/$B$5&lt;$H$2),-MIN('SFV+BESS'!$I$7,EA567-$H$2),0)))</f>
        <v>0</v>
      </c>
      <c r="DW568" s="33"/>
      <c r="DX568" s="33">
        <f t="shared" si="667"/>
        <v>0</v>
      </c>
      <c r="DY568" s="27">
        <f t="shared" si="635"/>
        <v>0</v>
      </c>
      <c r="DZ568" s="27">
        <f t="shared" si="668"/>
        <v>0</v>
      </c>
      <c r="EA568" s="28">
        <f>IF((EA567+DU568+DV568)&gt;=$B$2*'SFV+BESS'!$I$9, $B$2*'SFV+BESS'!$I$9, (EA567+DU568+DV568))</f>
        <v>173.61249999999998</v>
      </c>
      <c r="EB568" s="110">
        <f t="shared" si="636"/>
        <v>0</v>
      </c>
      <c r="EG568" s="251"/>
      <c r="EH568" s="41">
        <v>23.2916666666667</v>
      </c>
      <c r="EI568" s="33">
        <f t="shared" si="684"/>
        <v>0</v>
      </c>
      <c r="EJ568" s="33">
        <f>Gen_Cons_Horario!B6426</f>
        <v>0</v>
      </c>
      <c r="EK568" s="35">
        <f t="shared" si="649"/>
        <v>0</v>
      </c>
      <c r="EL568" s="116">
        <f>IF(AND(EK568&gt;0,EK568*$B$4+ER567&lt;=$B$2*'SFV+BESS'!$I$9,EK568&lt;'SFV+BESS'!$I$7), EK568*$B$4, IF(AND(EK568&gt;0,EK568*$B$4+ER567&gt;$B$2*'SFV+BESS'!$I$9,EK568*$B$4&lt;'SFV+BESS'!$I$7),$B$2*'SFV+BESS'!$I$9-ER567,IF(AND(EK568&gt;0,EK568*$B$4+ER567&gt;$B$2*'SFV+BESS'!$I$9,EK568*$B$4&gt;'SFV+BESS'!$I$7,ER567&lt;$B$2*'SFV+BESS'!$I$9),$B$2*'SFV+BESS'!$I$9-ER567,IF(AND(EK568&gt;0,EK568*$B$4+ER567&lt;=$B$2*'SFV+BESS'!$I$9,EK568&gt;'SFV+BESS'!$I$7),'SFV+BESS'!$I$7,0))))</f>
        <v>0</v>
      </c>
      <c r="EM568" s="27">
        <f>IF(AND(EK568&lt;0,ER567+EK568/$B$5&gt;$H$2,-EK568/'Carga-Descarga Año'!$B$5&lt;'SFV+BESS'!$I$7),EK568/$B$5,IF(AND(EK568&lt;0,ER567+EK568/$B$5&gt;$H$2,-EK568/'Carga-Descarga Año'!$B$5&gt;'SFV+BESS'!$I$7),-'SFV+BESS'!$I$7,IF(AND(EK568&lt;0,ER567+EK568/$B$5&lt;$H$2),-MIN('SFV+BESS'!$I$7,ER567-$H$2),0)))</f>
        <v>0</v>
      </c>
      <c r="EN568" s="33"/>
      <c r="EO568" s="33">
        <f t="shared" si="669"/>
        <v>0</v>
      </c>
      <c r="EP568" s="27">
        <f t="shared" si="637"/>
        <v>0</v>
      </c>
      <c r="EQ568" s="27">
        <f t="shared" si="670"/>
        <v>0</v>
      </c>
      <c r="ER568" s="28">
        <f>IF((ER567+EL568+EM568)&gt;=$B$2*'SFV+BESS'!$I$9, $B$2*'SFV+BESS'!$I$9, (ER567+EL568+EM568))</f>
        <v>173.61249999999998</v>
      </c>
      <c r="ES568" s="110">
        <f t="shared" si="638"/>
        <v>0</v>
      </c>
      <c r="EX568" s="251"/>
      <c r="EY568" s="41">
        <v>23.2916666666667</v>
      </c>
      <c r="EZ568" s="33">
        <f t="shared" si="685"/>
        <v>20.231242549735406</v>
      </c>
      <c r="FA568" s="33">
        <f>Gen_Cons_Horario!B7146</f>
        <v>0</v>
      </c>
      <c r="FB568" s="35">
        <f t="shared" si="650"/>
        <v>20.231242549735406</v>
      </c>
      <c r="FC568" s="116">
        <f>IF(AND(FB568&gt;0,FB568*$B$4+FI567&lt;=$B$2*'SFV+BESS'!$I$9,FB568&lt;'SFV+BESS'!$I$7), FB568*$B$4, IF(AND(FB568&gt;0,FB568*$B$4+FI567&gt;$B$2*'SFV+BESS'!$I$9,FB568*$B$4&lt;'SFV+BESS'!$I$7),$B$2*'SFV+BESS'!$I$9-FI567,IF(AND(FB568&gt;0,FB568*$B$4+FI567&gt;$B$2*'SFV+BESS'!$I$9,FB568*$B$4&gt;'SFV+BESS'!$I$7,FI567&lt;$B$2*'SFV+BESS'!$I$9),$B$2*'SFV+BESS'!$I$9-FI567,IF(AND(FB568&gt;0,FB568*$B$4+FI567&lt;=$B$2*'SFV+BESS'!$I$9,FB568&gt;'SFV+BESS'!$I$7),'SFV+BESS'!$I$7,0))))</f>
        <v>0</v>
      </c>
      <c r="FD568" s="27">
        <f>IF(AND(FB568&lt;0,FI567+FB568/$B$5&gt;$H$2,-FB568/'Carga-Descarga Año'!$B$5&lt;'SFV+BESS'!$I$7),FB568/$B$5,IF(AND(FB568&lt;0,FI567+FB568/$B$5&gt;$H$2,-FB568/'Carga-Descarga Año'!$B$5&gt;'SFV+BESS'!$I$7),-'SFV+BESS'!$I$7,IF(AND(FB568&lt;0,FI567+FB568/$B$5&lt;$H$2),-MIN('SFV+BESS'!$I$7,FI567-$H$2),0)))</f>
        <v>0</v>
      </c>
      <c r="FE568" s="33"/>
      <c r="FF568" s="33">
        <f t="shared" si="671"/>
        <v>0</v>
      </c>
      <c r="FG568" s="27">
        <f t="shared" si="639"/>
        <v>0</v>
      </c>
      <c r="FH568" s="27">
        <f t="shared" si="672"/>
        <v>0</v>
      </c>
      <c r="FI568" s="28">
        <f>IF((FI567+FC568+FD568)&gt;=$B$2*'SFV+BESS'!$I$9, $B$2*'SFV+BESS'!$I$9, (FI567+FC568+FD568))</f>
        <v>173.61249999999998</v>
      </c>
      <c r="FJ568" s="110">
        <f t="shared" si="640"/>
        <v>20.231242549735406</v>
      </c>
      <c r="FO568" s="251"/>
      <c r="FP568" s="41">
        <v>23.2916666666667</v>
      </c>
      <c r="FQ568" s="33">
        <f t="shared" si="686"/>
        <v>47.678344123536192</v>
      </c>
      <c r="FR568" s="33">
        <f>Gen_Cons_Horario!B7890</f>
        <v>0</v>
      </c>
      <c r="FS568" s="35">
        <f t="shared" si="651"/>
        <v>47.678344123536192</v>
      </c>
      <c r="FT568" s="116">
        <f>IF(AND(FS568&gt;0,FS568*$B$4+FZ567&lt;=$B$2*'SFV+BESS'!$I$9,FS568&lt;'SFV+BESS'!$I$7), FS568*$B$4, IF(AND(FS568&gt;0,FS568*$B$4+FZ567&gt;$B$2*'SFV+BESS'!$I$9,FS568*$B$4&lt;'SFV+BESS'!$I$7),$B$2*'SFV+BESS'!$I$9-FZ567,IF(AND(FS568&gt;0,FS568*$B$4+FZ567&gt;$B$2*'SFV+BESS'!$I$9,FS568*$B$4&gt;'SFV+BESS'!$I$7,FZ567&lt;$B$2*'SFV+BESS'!$I$9),$B$2*'SFV+BESS'!$I$9-FZ567,IF(AND(FS568&gt;0,FS568*$B$4+FZ567&lt;=$B$2*'SFV+BESS'!$I$9,FS568&gt;'SFV+BESS'!$I$7),'SFV+BESS'!$I$7,0))))</f>
        <v>0</v>
      </c>
      <c r="FU568" s="27">
        <f>IF(AND(FS568&lt;0,FZ567+FS568/$B$5&gt;$H$2,-FS568/'Carga-Descarga Año'!$B$5&lt;'SFV+BESS'!$I$7),FS568/$B$5,IF(AND(FS568&lt;0,FZ567+FS568/$B$5&gt;$H$2,-FS568/'Carga-Descarga Año'!$B$5&gt;'SFV+BESS'!$I$7),-'SFV+BESS'!$I$7,IF(AND(FS568&lt;0,FZ567+FS568/$B$5&lt;$H$2),-MIN('SFV+BESS'!$I$7,FZ567-$H$2),0)))</f>
        <v>0</v>
      </c>
      <c r="FV568" s="33"/>
      <c r="FW568" s="33">
        <f t="shared" si="673"/>
        <v>0</v>
      </c>
      <c r="FX568" s="27">
        <f t="shared" si="641"/>
        <v>0</v>
      </c>
      <c r="FY568" s="27">
        <f t="shared" si="674"/>
        <v>0</v>
      </c>
      <c r="FZ568" s="28">
        <f>IF((FZ567+FT568+FU568)&gt;=$B$2*'SFV+BESS'!$I$9, $B$2*'SFV+BESS'!$I$9, (FZ567+FT568+FU568))</f>
        <v>173.61249999999998</v>
      </c>
      <c r="GA568" s="110">
        <f t="shared" si="642"/>
        <v>47.678344123536192</v>
      </c>
      <c r="GF568" s="251"/>
      <c r="GG568" s="41">
        <v>23.2916666666667</v>
      </c>
      <c r="GH568" s="33">
        <f t="shared" si="687"/>
        <v>47.68278908167801</v>
      </c>
      <c r="GI568" s="33">
        <f>Gen_Cons_Horario!B8610</f>
        <v>0</v>
      </c>
      <c r="GJ568" s="35">
        <f t="shared" si="657"/>
        <v>47.68278908167801</v>
      </c>
      <c r="GK568" s="116">
        <f>IF(AND(GJ568&gt;0,GJ568*$B$4+GQ567&lt;=$B$2*'SFV+BESS'!$I$9,GJ568&lt;'SFV+BESS'!$I$7), GJ568*$B$4, IF(AND(GJ568&gt;0,GJ568*$B$4+GQ567&gt;$B$2*'SFV+BESS'!$I$9,GJ568*$B$4&lt;'SFV+BESS'!$I$7),$B$2*'SFV+BESS'!$I$9-GQ567,IF(AND(GJ568&gt;0,GJ568*$B$4+GQ567&gt;$B$2*'SFV+BESS'!$I$9,GJ568*$B$4&gt;'SFV+BESS'!$I$7,GQ567&lt;$B$2*'SFV+BESS'!$I$9),$B$2*'SFV+BESS'!$I$9-GQ567,IF(AND(GJ568&gt;0,GJ568*$B$4+GQ567&lt;=$B$2*'SFV+BESS'!$I$9,GJ568&gt;'SFV+BESS'!$I$7),'SFV+BESS'!$I$7,0))))</f>
        <v>0</v>
      </c>
      <c r="GL568" s="27">
        <f>IF(AND(GJ568&lt;0,GQ567+GJ568/$B$5&gt;$H$2,-GJ568/'Carga-Descarga Año'!$B$5&lt;'SFV+BESS'!$I$7),GJ568/$B$5,IF(AND(GJ568&lt;0,GQ567+GJ568/$B$5&gt;$H$2,-GJ568/'Carga-Descarga Año'!$B$5&gt;'SFV+BESS'!$I$7),-'SFV+BESS'!$I$7,IF(AND(GJ568&lt;0,GQ567+GJ568/$B$5&lt;$H$2),-MIN('SFV+BESS'!$I$7,GQ567-$H$2),0)))</f>
        <v>0</v>
      </c>
      <c r="GM568" s="33"/>
      <c r="GN568" s="33">
        <f t="shared" si="675"/>
        <v>0</v>
      </c>
      <c r="GO568" s="27">
        <f t="shared" si="643"/>
        <v>0</v>
      </c>
      <c r="GP568" s="27">
        <f t="shared" si="676"/>
        <v>0</v>
      </c>
      <c r="GQ568" s="28">
        <f>IF((GQ567+GK568+GL568)&gt;=$B$2*'SFV+BESS'!$I$9, $B$2*'SFV+BESS'!$I$9, (GQ567+GK568+GL568))</f>
        <v>173.61249999999998</v>
      </c>
      <c r="GR568" s="110">
        <f t="shared" si="644"/>
        <v>47.68278908167801</v>
      </c>
    </row>
    <row r="569" spans="1:200">
      <c r="A569" s="249"/>
      <c r="B569" s="41">
        <v>23.3333333333333</v>
      </c>
      <c r="C569" s="38">
        <f t="shared" si="658"/>
        <v>70.656558862291604</v>
      </c>
      <c r="D569" s="2">
        <f>Gen_Cons_Horario!B595</f>
        <v>100.6695</v>
      </c>
      <c r="E569" s="140">
        <f t="shared" si="616"/>
        <v>-30.012941137708395</v>
      </c>
      <c r="F569" s="116">
        <f>IF(AND(E569&gt;0,E569*$B$4+L568&lt;=$B$2*'SFV+BESS'!$I$9,E569&lt;'SFV+BESS'!$I$7), E569*$B$4, IF(AND(E569&gt;0,E569*$B$4+L568&gt;$B$2*'SFV+BESS'!$I$9,E569*$B$4&lt;'SFV+BESS'!$I$7),$B$2*'SFV+BESS'!$I$9-L568,IF(AND(E569&gt;0,E569*$B$4+L568&gt;$B$2*'SFV+BESS'!$I$9,E569*$B$4&gt;'SFV+BESS'!$I$7,L568&lt;$B$2*'SFV+BESS'!$I$9),$B$2*'SFV+BESS'!$I$9-L568,IF(AND(E569&gt;0,E569*$B$4+L568&lt;=$B$2*'SFV+BESS'!$I$9,E569&gt;'SFV+BESS'!$I$7),'SFV+BESS'!$I$7,0))))</f>
        <v>0</v>
      </c>
      <c r="G569" s="27">
        <f>IF(AND(E569&lt;0,L568+E569/$B$5&gt;$H$2,-E569/'Carga-Descarga Año'!$B$5&lt;'SFV+BESS'!$I$7),E569/$B$5,IF(AND(E569&lt;0,L568+E569/$B$5&gt;$H$2,-E569/'Carga-Descarga Año'!$B$5&gt;'SFV+BESS'!$I$7),-'SFV+BESS'!$I$7,IF(AND(E569&lt;0,L568+E569/$B$5&lt;$H$2),-MIN('SFV+BESS'!$I$7,L568-$H$2),0)))</f>
        <v>-31.592569618640418</v>
      </c>
      <c r="I569" s="38">
        <f t="shared" si="617"/>
        <v>70.656558862291604</v>
      </c>
      <c r="J569" s="27">
        <f t="shared" si="619"/>
        <v>30.012941137708395</v>
      </c>
      <c r="K569" s="27">
        <f t="shared" si="618"/>
        <v>0</v>
      </c>
      <c r="L569" s="28">
        <f>IF((L568+F569+G569)&gt;=$B$2*'SFV+BESS'!$I$9, $B$2*'SFV+BESS'!$I$9, (L568+F569+G569))</f>
        <v>28.435900757337592</v>
      </c>
      <c r="M569" s="110">
        <f t="shared" si="620"/>
        <v>0</v>
      </c>
      <c r="R569" s="251"/>
      <c r="S569" s="41">
        <v>23.3333333333333</v>
      </c>
      <c r="T569" s="2">
        <f t="shared" si="677"/>
        <v>61.850962829188468</v>
      </c>
      <c r="U569" s="2">
        <f>Gen_Cons_Horario!B1339</f>
        <v>82.027000000000001</v>
      </c>
      <c r="V569" s="35">
        <f t="shared" si="652"/>
        <v>-20.176037170811533</v>
      </c>
      <c r="W569" s="116">
        <f>IF(AND(V569&gt;0,V569*$B$4+AC568&lt;=$B$2*'SFV+BESS'!$I$9,V569&lt;'SFV+BESS'!$I$7), V569*$B$4, IF(AND(V569&gt;0,V569*$B$4+AC568&gt;$B$2*'SFV+BESS'!$I$9,V569*$B$4&lt;'SFV+BESS'!$I$7),$B$2*'SFV+BESS'!$I$9-AC568,IF(AND(V569&gt;0,V569*$B$4+AC568&gt;$B$2*'SFV+BESS'!$I$9,V569*$B$4&gt;'SFV+BESS'!$I$7,AC568&lt;$B$2*'SFV+BESS'!$I$9),$B$2*'SFV+BESS'!$I$9-AC568,IF(AND(V569&gt;0,V569*$B$4+AC568&lt;=$B$2*'SFV+BESS'!$I$9,V569&gt;'SFV+BESS'!$I$7),'SFV+BESS'!$I$7,0))))</f>
        <v>0</v>
      </c>
      <c r="X569" s="27">
        <f>IF(AND(V569&lt;0,AC568+V569/$B$5&gt;$H$2,-V569/'Carga-Descarga Año'!$B$5&lt;'SFV+BESS'!$I$7),V569/$B$5,IF(AND(V569&lt;0,AC568+V569/$B$5&gt;$H$2,-V569/'Carga-Descarga Año'!$B$5&gt;'SFV+BESS'!$I$7),-'SFV+BESS'!$I$7,IF(AND(V569&lt;0,AC568+V569/$B$5&lt;$H$2),-MIN('SFV+BESS'!$I$7,AC568-$H$2),0)))</f>
        <v>-21.237933864012142</v>
      </c>
      <c r="Z569" s="33">
        <f t="shared" si="646"/>
        <v>61.850962829188468</v>
      </c>
      <c r="AA569" s="27">
        <f t="shared" si="621"/>
        <v>20.176037170811533</v>
      </c>
      <c r="AB569" s="27">
        <f t="shared" si="645"/>
        <v>0</v>
      </c>
      <c r="AC569" s="28">
        <f>IF((AC568+W569+X569)&gt;=$B$2*'SFV+BESS'!$I$9, $B$2*'SFV+BESS'!$I$9, (AC568+W569+X569))</f>
        <v>152.37456613598783</v>
      </c>
      <c r="AD569" s="110">
        <f t="shared" si="622"/>
        <v>0</v>
      </c>
      <c r="AI569" s="251"/>
      <c r="AJ569" s="41">
        <v>23.3333333333333</v>
      </c>
      <c r="AK569" s="52">
        <f t="shared" si="678"/>
        <v>49.086071190777005</v>
      </c>
      <c r="AL569" s="33">
        <f>Gen_Cons_Horario!B2011</f>
        <v>0</v>
      </c>
      <c r="AM569" s="35">
        <f t="shared" si="653"/>
        <v>49.086071190777005</v>
      </c>
      <c r="AN569" s="116">
        <f>IF(AND(AM569&gt;0,AM569*$B$4+AT568&lt;=$B$2*'SFV+BESS'!$I$9,AM569&lt;'SFV+BESS'!$I$7), AM569*$B$4, IF(AND(AM569&gt;0,AM569*$B$4+AT568&gt;$B$2*'SFV+BESS'!$I$9,AM569*$B$4&lt;'SFV+BESS'!$I$7),$B$2*'SFV+BESS'!$I$9-AT568,IF(AND(AM569&gt;0,AM569*$B$4+AT568&gt;$B$2*'SFV+BESS'!$I$9,AM569*$B$4&gt;'SFV+BESS'!$I$7,AT568&lt;$B$2*'SFV+BESS'!$I$9),$B$2*'SFV+BESS'!$I$9-AT568,IF(AND(AM569&gt;0,AM569*$B$4+AT568&lt;=$B$2*'SFV+BESS'!$I$9,AM569&gt;'SFV+BESS'!$I$7),'SFV+BESS'!$I$7,0))))</f>
        <v>0</v>
      </c>
      <c r="AO569" s="27">
        <f>IF(AND(AM569&lt;0,AT568+AM569/$B$5&gt;$H$2,-AM569/'Carga-Descarga Año'!$B$5&lt;'SFV+BESS'!$I$7),AM569/$B$5,IF(AND(AM569&lt;0,AT568+AM569/$B$5&gt;$H$2,-AM569/'Carga-Descarga Año'!$B$5&gt;'SFV+BESS'!$I$7),-'SFV+BESS'!$I$7,IF(AND(AM569&lt;0,AT568+AM569/$B$5&lt;$H$2),-MIN('SFV+BESS'!$I$7,AT568-$H$2),0)))</f>
        <v>0</v>
      </c>
      <c r="AP569" s="33"/>
      <c r="AQ569" s="33">
        <f t="shared" si="659"/>
        <v>0</v>
      </c>
      <c r="AR569" s="27">
        <f t="shared" si="623"/>
        <v>0</v>
      </c>
      <c r="AS569" s="27">
        <f t="shared" si="660"/>
        <v>0</v>
      </c>
      <c r="AT569" s="28">
        <f>IF((AT568+AN569+AO569)&gt;=$B$2*'SFV+BESS'!$I$9, $B$2*'SFV+BESS'!$I$9, (AT568+AN569+AO569))</f>
        <v>173.61249999999998</v>
      </c>
      <c r="AU569" s="110">
        <f t="shared" si="624"/>
        <v>49.086071190777005</v>
      </c>
      <c r="AZ569" s="251"/>
      <c r="BA569" s="41">
        <v>23.3333333333333</v>
      </c>
      <c r="BB569" s="33">
        <f t="shared" si="679"/>
        <v>20.518647630804924</v>
      </c>
      <c r="BC569" s="33">
        <f>Gen_Cons_Horario!B2755</f>
        <v>0</v>
      </c>
      <c r="BD569" s="35">
        <f t="shared" si="654"/>
        <v>20.518647630804924</v>
      </c>
      <c r="BE569" s="116">
        <f>IF(AND(BD569&gt;0,BD569*$B$4+BK568&lt;=$B$2*'SFV+BESS'!$I$9,BD569&lt;'SFV+BESS'!$I$7), BD569*$B$4, IF(AND(BD569&gt;0,BD569*$B$4+BK568&gt;$B$2*'SFV+BESS'!$I$9,BD569*$B$4&lt;'SFV+BESS'!$I$7),$B$2*'SFV+BESS'!$I$9-BK568,IF(AND(BD569&gt;0,BD569*$B$4+BK568&gt;$B$2*'SFV+BESS'!$I$9,BD569*$B$4&gt;'SFV+BESS'!$I$7,BK568&lt;$B$2*'SFV+BESS'!$I$9),$B$2*'SFV+BESS'!$I$9-BK568,IF(AND(BD569&gt;0,BD569*$B$4+BK568&lt;=$B$2*'SFV+BESS'!$I$9,BD569&gt;'SFV+BESS'!$I$7),'SFV+BESS'!$I$7,0))))</f>
        <v>0</v>
      </c>
      <c r="BF569" s="27">
        <f>IF(AND(BD569&lt;0,BK568+BD569/$B$5&gt;$H$2,-BD569/'Carga-Descarga Año'!$B$5&lt;'SFV+BESS'!$I$7),BD569/$B$5,IF(AND(BD569&lt;0,BK568+BD569/$B$5&gt;$H$2,-BD569/'Carga-Descarga Año'!$B$5&gt;'SFV+BESS'!$I$7),-'SFV+BESS'!$I$7,IF(AND(BD569&lt;0,BK568+BD569/$B$5&lt;$H$2),-MIN('SFV+BESS'!$I$7,BK568-$H$2),0)))</f>
        <v>0</v>
      </c>
      <c r="BG569" s="33"/>
      <c r="BH569" s="33">
        <f t="shared" si="661"/>
        <v>0</v>
      </c>
      <c r="BI569" s="27">
        <f t="shared" si="625"/>
        <v>0</v>
      </c>
      <c r="BJ569" s="27">
        <f t="shared" si="662"/>
        <v>0</v>
      </c>
      <c r="BK569" s="28">
        <f>IF((BK568+BE569+BF569)&gt;=$B$2*'SFV+BESS'!$I$9, $B$2*'SFV+BESS'!$I$9, (BK568+BE569+BF569))</f>
        <v>173.61249999999998</v>
      </c>
      <c r="BL569" s="110">
        <f t="shared" si="626"/>
        <v>20.518647630804924</v>
      </c>
      <c r="BQ569" s="251"/>
      <c r="BR569" s="41">
        <v>23.3333333333333</v>
      </c>
      <c r="BS569" s="33">
        <f t="shared" si="680"/>
        <v>1.3517615596903494</v>
      </c>
      <c r="BT569" s="33">
        <f>Gen_Cons_Horario!B3475</f>
        <v>0</v>
      </c>
      <c r="BU569" s="35">
        <f t="shared" si="655"/>
        <v>1.3517615596903494</v>
      </c>
      <c r="BV569" s="116">
        <f>IF(AND(BU569&gt;0,BU569*$B$4+CB568&lt;=$B$2*'SFV+BESS'!$I$9,BU569&lt;'SFV+BESS'!$I$7), BU569*$B$4, IF(AND(BU569&gt;0,BU569*$B$4+CB568&gt;$B$2*'SFV+BESS'!$I$9,BU569*$B$4&lt;'SFV+BESS'!$I$7),$B$2*'SFV+BESS'!$I$9-CB568,IF(AND(BU569&gt;0,BU569*$B$4+CB568&gt;$B$2*'SFV+BESS'!$I$9,BU569*$B$4&gt;'SFV+BESS'!$I$7,CB568&lt;$B$2*'SFV+BESS'!$I$9),$B$2*'SFV+BESS'!$I$9-CB568,IF(AND(BU569&gt;0,BU569*$B$4+CB568&lt;=$B$2*'SFV+BESS'!$I$9,BU569&gt;'SFV+BESS'!$I$7),'SFV+BESS'!$I$7,0))))</f>
        <v>0</v>
      </c>
      <c r="BW569" s="27">
        <f>IF(AND(BU569&lt;0,CB568+BU569/$B$5&gt;$H$2,-BU569/'Carga-Descarga Año'!$B$5&lt;'SFV+BESS'!$I$7),BU569/$B$5,IF(AND(BU569&lt;0,CB568+BU569/$B$5&gt;$H$2,-BU569/'Carga-Descarga Año'!$B$5&gt;'SFV+BESS'!$I$7),-'SFV+BESS'!$I$7,IF(AND(BU569&lt;0,CB568+BU569/$B$5&lt;$H$2),-MIN('SFV+BESS'!$I$7,CB568-$H$2),0)))</f>
        <v>0</v>
      </c>
      <c r="BX569" s="33"/>
      <c r="BY569" s="33">
        <f t="shared" si="663"/>
        <v>0</v>
      </c>
      <c r="BZ569" s="27">
        <f t="shared" si="627"/>
        <v>0</v>
      </c>
      <c r="CA569" s="27">
        <f t="shared" si="628"/>
        <v>0</v>
      </c>
      <c r="CB569" s="28">
        <f>IF((CB568+BV569+BW569)&gt;=$B$2*'SFV+BESS'!$I$9, $B$2*'SFV+BESS'!$I$9, (CB568+BV569+BW569))</f>
        <v>173.61249999999998</v>
      </c>
      <c r="CC569" s="110">
        <f t="shared" si="629"/>
        <v>1.3517615596903494</v>
      </c>
      <c r="CH569" s="251"/>
      <c r="CI569" s="41">
        <v>23.3333333333333</v>
      </c>
      <c r="CJ569" s="33">
        <f t="shared" si="681"/>
        <v>0</v>
      </c>
      <c r="CK569" s="33">
        <f>Gen_Cons_Horario!B4219</f>
        <v>0</v>
      </c>
      <c r="CL569" s="35">
        <f t="shared" si="656"/>
        <v>0</v>
      </c>
      <c r="CM569" s="116">
        <f>IF(AND(CL569&gt;0,CL569*$B$4+CS568&lt;=$B$2*'SFV+BESS'!$I$9,CL569&lt;'SFV+BESS'!$I$7), CL569*$B$4, IF(AND(CL569&gt;0,CL569*$B$4+CS568&gt;$B$2*'SFV+BESS'!$I$9,CL569*$B$4&lt;'SFV+BESS'!$I$7),$B$2*'SFV+BESS'!$I$9-CS568,IF(AND(CL569&gt;0,CL569*$B$4+CS568&gt;$B$2*'SFV+BESS'!$I$9,CL569*$B$4&gt;'SFV+BESS'!$I$7,CS568&lt;$B$2*'SFV+BESS'!$I$9),$B$2*'SFV+BESS'!$I$9-CS568,IF(AND(CL569&gt;0,CL569*$B$4+CS568&lt;=$B$2*'SFV+BESS'!$I$9,CL569&gt;'SFV+BESS'!$I$7),'SFV+BESS'!$I$7,0))))</f>
        <v>0</v>
      </c>
      <c r="CN569" s="27">
        <f>IF(AND(CL569&lt;0,CS568+CL569/$B$5&gt;$H$2,-CL569/'Carga-Descarga Año'!$B$5&lt;'SFV+BESS'!$I$7),CL569/$B$5,IF(AND(CL569&lt;0,CS568+CL569/$B$5&gt;$H$2,-CL569/'Carga-Descarga Año'!$B$5&gt;'SFV+BESS'!$I$7),-'SFV+BESS'!$I$7,IF(AND(CL569&lt;0,CS568+CL569/$B$5&lt;$H$2),-MIN('SFV+BESS'!$I$7,CS568-$H$2),0)))</f>
        <v>0</v>
      </c>
      <c r="CO569" s="33"/>
      <c r="CP569" s="33">
        <f t="shared" si="664"/>
        <v>0</v>
      </c>
      <c r="CQ569" s="27">
        <f t="shared" si="630"/>
        <v>0</v>
      </c>
      <c r="CR569" s="27">
        <f t="shared" si="665"/>
        <v>0</v>
      </c>
      <c r="CS569" s="28">
        <f>IF((CS568+CM569+CN569)&gt;=$B$2*'SFV+BESS'!$I$9, $B$2*'SFV+BESS'!$I$9, (CS568+CM569+CN569))</f>
        <v>173.61249999999998</v>
      </c>
      <c r="CT569" s="110">
        <f t="shared" si="631"/>
        <v>0</v>
      </c>
      <c r="CY569" s="251"/>
      <c r="CZ569" s="41">
        <v>23.3333333333333</v>
      </c>
      <c r="DA569" s="33">
        <f t="shared" si="682"/>
        <v>0</v>
      </c>
      <c r="DB569" s="33">
        <f>Gen_Cons_Horario!B4939</f>
        <v>0</v>
      </c>
      <c r="DC569" s="35">
        <f t="shared" si="647"/>
        <v>0</v>
      </c>
      <c r="DD569" s="116">
        <f>IF(AND(DC569&gt;0,DC569*$B$4+DJ568&lt;=$B$2*'SFV+BESS'!$I$9,DC569&lt;'SFV+BESS'!$I$7), DC569*$B$4, IF(AND(DC569&gt;0,DC569*$B$4+DJ568&gt;$B$2*'SFV+BESS'!$I$9,DC569*$B$4&lt;'SFV+BESS'!$I$7),$B$2*'SFV+BESS'!$I$9-DJ568,IF(AND(DC569&gt;0,DC569*$B$4+DJ568&gt;$B$2*'SFV+BESS'!$I$9,DC569*$B$4&gt;'SFV+BESS'!$I$7,DJ568&lt;$B$2*'SFV+BESS'!$I$9),$B$2*'SFV+BESS'!$I$9-DJ568,IF(AND(DC569&gt;0,DC569*$B$4+DJ568&lt;=$B$2*'SFV+BESS'!$I$9,DC569&gt;'SFV+BESS'!$I$7),'SFV+BESS'!$I$7,0))))</f>
        <v>0</v>
      </c>
      <c r="DE569" s="27">
        <f>IF(AND(DC569&lt;0,DJ568+DC569/$B$5&gt;$H$2,-DC569/'Carga-Descarga Año'!$B$5&lt;'SFV+BESS'!$I$7),DC569/$B$5,IF(AND(DC569&lt;0,DJ568+DC569/$B$5&gt;$H$2,-DC569/'Carga-Descarga Año'!$B$5&gt;'SFV+BESS'!$I$7),-'SFV+BESS'!$I$7,IF(AND(DC569&lt;0,DJ568+DC569/$B$5&lt;$H$2),-MIN('SFV+BESS'!$I$7,DJ568-$H$2),0)))</f>
        <v>0</v>
      </c>
      <c r="DF569" s="33"/>
      <c r="DG569" s="33">
        <f t="shared" si="666"/>
        <v>0</v>
      </c>
      <c r="DH569" s="27">
        <f t="shared" si="632"/>
        <v>0</v>
      </c>
      <c r="DI569" s="27">
        <f t="shared" si="633"/>
        <v>0</v>
      </c>
      <c r="DJ569" s="28">
        <f>IF((DJ568+DD569+DE569)&gt;=$B$2*'SFV+BESS'!$I$9, $B$2*'SFV+BESS'!$I$9, (DJ568+DD569+DE569))</f>
        <v>173.61249999999998</v>
      </c>
      <c r="DK569" s="110">
        <f t="shared" si="634"/>
        <v>0</v>
      </c>
      <c r="DP569" s="251"/>
      <c r="DQ569" s="41">
        <v>23.3333333333333</v>
      </c>
      <c r="DR569" s="33">
        <f t="shared" si="683"/>
        <v>6.4835279294787034</v>
      </c>
      <c r="DS569" s="33">
        <f>Gen_Cons_Horario!B5683</f>
        <v>0</v>
      </c>
      <c r="DT569" s="35">
        <f t="shared" si="648"/>
        <v>6.4835279294787034</v>
      </c>
      <c r="DU569" s="116">
        <f>IF(AND(DT569&gt;0,DT569*$B$4+EA568&lt;=$B$2*'SFV+BESS'!$I$9,DT569&lt;'SFV+BESS'!$I$7), DT569*$B$4, IF(AND(DT569&gt;0,DT569*$B$4+EA568&gt;$B$2*'SFV+BESS'!$I$9,DT569*$B$4&lt;'SFV+BESS'!$I$7),$B$2*'SFV+BESS'!$I$9-EA568,IF(AND(DT569&gt;0,DT569*$B$4+EA568&gt;$B$2*'SFV+BESS'!$I$9,DT569*$B$4&gt;'SFV+BESS'!$I$7,EA568&lt;$B$2*'SFV+BESS'!$I$9),$B$2*'SFV+BESS'!$I$9-EA568,IF(AND(DT569&gt;0,DT569*$B$4+EA568&lt;=$B$2*'SFV+BESS'!$I$9,DT569&gt;'SFV+BESS'!$I$7),'SFV+BESS'!$I$7,0))))</f>
        <v>0</v>
      </c>
      <c r="DV569" s="27">
        <f>IF(AND(DT569&lt;0,EA568+DT569/$B$5&gt;$H$2,-DT569/'Carga-Descarga Año'!$B$5&lt;'SFV+BESS'!$I$7),DT569/$B$5,IF(AND(DT569&lt;0,EA568+DT569/$B$5&gt;$H$2,-DT569/'Carga-Descarga Año'!$B$5&gt;'SFV+BESS'!$I$7),-'SFV+BESS'!$I$7,IF(AND(DT569&lt;0,EA568+DT569/$B$5&lt;$H$2),-MIN('SFV+BESS'!$I$7,EA568-$H$2),0)))</f>
        <v>0</v>
      </c>
      <c r="DW569" s="33"/>
      <c r="DX569" s="33">
        <f t="shared" si="667"/>
        <v>0</v>
      </c>
      <c r="DY569" s="27">
        <f t="shared" si="635"/>
        <v>0</v>
      </c>
      <c r="DZ569" s="27">
        <f t="shared" si="668"/>
        <v>0</v>
      </c>
      <c r="EA569" s="28">
        <f>IF((EA568+DU569+DV569)&gt;=$B$2*'SFV+BESS'!$I$9, $B$2*'SFV+BESS'!$I$9, (EA568+DU569+DV569))</f>
        <v>173.61249999999998</v>
      </c>
      <c r="EB569" s="110">
        <f t="shared" si="636"/>
        <v>6.4835279294787034</v>
      </c>
      <c r="EG569" s="251"/>
      <c r="EH569" s="41">
        <v>23.3333333333333</v>
      </c>
      <c r="EI569" s="33">
        <f t="shared" si="684"/>
        <v>40.108563582829348</v>
      </c>
      <c r="EJ569" s="33">
        <f>Gen_Cons_Horario!B6427</f>
        <v>0</v>
      </c>
      <c r="EK569" s="35">
        <f t="shared" si="649"/>
        <v>40.108563582829348</v>
      </c>
      <c r="EL569" s="116">
        <f>IF(AND(EK569&gt;0,EK569*$B$4+ER568&lt;=$B$2*'SFV+BESS'!$I$9,EK569&lt;'SFV+BESS'!$I$7), EK569*$B$4, IF(AND(EK569&gt;0,EK569*$B$4+ER568&gt;$B$2*'SFV+BESS'!$I$9,EK569*$B$4&lt;'SFV+BESS'!$I$7),$B$2*'SFV+BESS'!$I$9-ER568,IF(AND(EK569&gt;0,EK569*$B$4+ER568&gt;$B$2*'SFV+BESS'!$I$9,EK569*$B$4&gt;'SFV+BESS'!$I$7,ER568&lt;$B$2*'SFV+BESS'!$I$9),$B$2*'SFV+BESS'!$I$9-ER568,IF(AND(EK569&gt;0,EK569*$B$4+ER568&lt;=$B$2*'SFV+BESS'!$I$9,EK569&gt;'SFV+BESS'!$I$7),'SFV+BESS'!$I$7,0))))</f>
        <v>0</v>
      </c>
      <c r="EM569" s="27">
        <f>IF(AND(EK569&lt;0,ER568+EK569/$B$5&gt;$H$2,-EK569/'Carga-Descarga Año'!$B$5&lt;'SFV+BESS'!$I$7),EK569/$B$5,IF(AND(EK569&lt;0,ER568+EK569/$B$5&gt;$H$2,-EK569/'Carga-Descarga Año'!$B$5&gt;'SFV+BESS'!$I$7),-'SFV+BESS'!$I$7,IF(AND(EK569&lt;0,ER568+EK569/$B$5&lt;$H$2),-MIN('SFV+BESS'!$I$7,ER568-$H$2),0)))</f>
        <v>0</v>
      </c>
      <c r="EN569" s="33"/>
      <c r="EO569" s="33">
        <f t="shared" si="669"/>
        <v>0</v>
      </c>
      <c r="EP569" s="27">
        <f t="shared" si="637"/>
        <v>0</v>
      </c>
      <c r="EQ569" s="27">
        <f t="shared" si="670"/>
        <v>0</v>
      </c>
      <c r="ER569" s="28">
        <f>IF((ER568+EL569+EM569)&gt;=$B$2*'SFV+BESS'!$I$9, $B$2*'SFV+BESS'!$I$9, (ER568+EL569+EM569))</f>
        <v>173.61249999999998</v>
      </c>
      <c r="ES569" s="110">
        <f t="shared" si="638"/>
        <v>40.108563582829348</v>
      </c>
      <c r="EX569" s="251"/>
      <c r="EY569" s="41">
        <v>23.3333333333333</v>
      </c>
      <c r="EZ569" s="33">
        <f t="shared" si="685"/>
        <v>65.465247118483433</v>
      </c>
      <c r="FA569" s="33">
        <f>Gen_Cons_Horario!B7147</f>
        <v>44.742000000000004</v>
      </c>
      <c r="FB569" s="35">
        <f t="shared" si="650"/>
        <v>20.723247118483428</v>
      </c>
      <c r="FC569" s="116">
        <f>IF(AND(FB569&gt;0,FB569*$B$4+FI568&lt;=$B$2*'SFV+BESS'!$I$9,FB569&lt;'SFV+BESS'!$I$7), FB569*$B$4, IF(AND(FB569&gt;0,FB569*$B$4+FI568&gt;$B$2*'SFV+BESS'!$I$9,FB569*$B$4&lt;'SFV+BESS'!$I$7),$B$2*'SFV+BESS'!$I$9-FI568,IF(AND(FB569&gt;0,FB569*$B$4+FI568&gt;$B$2*'SFV+BESS'!$I$9,FB569*$B$4&gt;'SFV+BESS'!$I$7,FI568&lt;$B$2*'SFV+BESS'!$I$9),$B$2*'SFV+BESS'!$I$9-FI568,IF(AND(FB569&gt;0,FB569*$B$4+FI568&lt;=$B$2*'SFV+BESS'!$I$9,FB569&gt;'SFV+BESS'!$I$7),'SFV+BESS'!$I$7,0))))</f>
        <v>0</v>
      </c>
      <c r="FD569" s="27">
        <f>IF(AND(FB569&lt;0,FI568+FB569/$B$5&gt;$H$2,-FB569/'Carga-Descarga Año'!$B$5&lt;'SFV+BESS'!$I$7),FB569/$B$5,IF(AND(FB569&lt;0,FI568+FB569/$B$5&gt;$H$2,-FB569/'Carga-Descarga Año'!$B$5&gt;'SFV+BESS'!$I$7),-'SFV+BESS'!$I$7,IF(AND(FB569&lt;0,FI568+FB569/$B$5&lt;$H$2),-MIN('SFV+BESS'!$I$7,FI568-$H$2),0)))</f>
        <v>0</v>
      </c>
      <c r="FE569" s="33"/>
      <c r="FF569" s="33">
        <f t="shared" si="671"/>
        <v>44.742000000000004</v>
      </c>
      <c r="FG569" s="27">
        <f t="shared" si="639"/>
        <v>0</v>
      </c>
      <c r="FH569" s="27">
        <f t="shared" si="672"/>
        <v>0</v>
      </c>
      <c r="FI569" s="28">
        <f>IF((FI568+FC569+FD569)&gt;=$B$2*'SFV+BESS'!$I$9, $B$2*'SFV+BESS'!$I$9, (FI568+FC569+FD569))</f>
        <v>173.61249999999998</v>
      </c>
      <c r="FJ569" s="110">
        <f t="shared" si="640"/>
        <v>20.723247118483428</v>
      </c>
      <c r="FO569" s="251"/>
      <c r="FP569" s="41">
        <v>23.3333333333333</v>
      </c>
      <c r="FQ569" s="33">
        <f t="shared" si="686"/>
        <v>73.71429995891431</v>
      </c>
      <c r="FR569" s="33">
        <f>Gen_Cons_Horario!B7891</f>
        <v>63.384500000000003</v>
      </c>
      <c r="FS569" s="35">
        <f t="shared" si="651"/>
        <v>10.329799958914307</v>
      </c>
      <c r="FT569" s="116">
        <f>IF(AND(FS569&gt;0,FS569*$B$4+FZ568&lt;=$B$2*'SFV+BESS'!$I$9,FS569&lt;'SFV+BESS'!$I$7), FS569*$B$4, IF(AND(FS569&gt;0,FS569*$B$4+FZ568&gt;$B$2*'SFV+BESS'!$I$9,FS569*$B$4&lt;'SFV+BESS'!$I$7),$B$2*'SFV+BESS'!$I$9-FZ568,IF(AND(FS569&gt;0,FS569*$B$4+FZ568&gt;$B$2*'SFV+BESS'!$I$9,FS569*$B$4&gt;'SFV+BESS'!$I$7,FZ568&lt;$B$2*'SFV+BESS'!$I$9),$B$2*'SFV+BESS'!$I$9-FZ568,IF(AND(FS569&gt;0,FS569*$B$4+FZ568&lt;=$B$2*'SFV+BESS'!$I$9,FS569&gt;'SFV+BESS'!$I$7),'SFV+BESS'!$I$7,0))))</f>
        <v>0</v>
      </c>
      <c r="FU569" s="27">
        <f>IF(AND(FS569&lt;0,FZ568+FS569/$B$5&gt;$H$2,-FS569/'Carga-Descarga Año'!$B$5&lt;'SFV+BESS'!$I$7),FS569/$B$5,IF(AND(FS569&lt;0,FZ568+FS569/$B$5&gt;$H$2,-FS569/'Carga-Descarga Año'!$B$5&gt;'SFV+BESS'!$I$7),-'SFV+BESS'!$I$7,IF(AND(FS569&lt;0,FZ568+FS569/$B$5&lt;$H$2),-MIN('SFV+BESS'!$I$7,FZ568-$H$2),0)))</f>
        <v>0</v>
      </c>
      <c r="FV569" s="33"/>
      <c r="FW569" s="33">
        <f t="shared" si="673"/>
        <v>63.384500000000003</v>
      </c>
      <c r="FX569" s="27">
        <f t="shared" si="641"/>
        <v>0</v>
      </c>
      <c r="FY569" s="27">
        <f t="shared" si="674"/>
        <v>0</v>
      </c>
      <c r="FZ569" s="28">
        <f>IF((FZ568+FT569+FU569)&gt;=$B$2*'SFV+BESS'!$I$9, $B$2*'SFV+BESS'!$I$9, (FZ568+FT569+FU569))</f>
        <v>173.61249999999998</v>
      </c>
      <c r="GA569" s="110">
        <f t="shared" si="642"/>
        <v>10.329799958914307</v>
      </c>
      <c r="GF569" s="251"/>
      <c r="GG569" s="41">
        <v>23.3333333333333</v>
      </c>
      <c r="GH569" s="33">
        <f t="shared" si="687"/>
        <v>70.863960389078386</v>
      </c>
      <c r="GI569" s="33">
        <f>Gen_Cons_Horario!B8611</f>
        <v>65.927500000000009</v>
      </c>
      <c r="GJ569" s="35">
        <f t="shared" si="657"/>
        <v>4.9364603890783769</v>
      </c>
      <c r="GK569" s="116">
        <f>IF(AND(GJ569&gt;0,GJ569*$B$4+GQ568&lt;=$B$2*'SFV+BESS'!$I$9,GJ569&lt;'SFV+BESS'!$I$7), GJ569*$B$4, IF(AND(GJ569&gt;0,GJ569*$B$4+GQ568&gt;$B$2*'SFV+BESS'!$I$9,GJ569*$B$4&lt;'SFV+BESS'!$I$7),$B$2*'SFV+BESS'!$I$9-GQ568,IF(AND(GJ569&gt;0,GJ569*$B$4+GQ568&gt;$B$2*'SFV+BESS'!$I$9,GJ569*$B$4&gt;'SFV+BESS'!$I$7,GQ568&lt;$B$2*'SFV+BESS'!$I$9),$B$2*'SFV+BESS'!$I$9-GQ568,IF(AND(GJ569&gt;0,GJ569*$B$4+GQ568&lt;=$B$2*'SFV+BESS'!$I$9,GJ569&gt;'SFV+BESS'!$I$7),'SFV+BESS'!$I$7,0))))</f>
        <v>0</v>
      </c>
      <c r="GL569" s="27">
        <f>IF(AND(GJ569&lt;0,GQ568+GJ569/$B$5&gt;$H$2,-GJ569/'Carga-Descarga Año'!$B$5&lt;'SFV+BESS'!$I$7),GJ569/$B$5,IF(AND(GJ569&lt;0,GQ568+GJ569/$B$5&gt;$H$2,-GJ569/'Carga-Descarga Año'!$B$5&gt;'SFV+BESS'!$I$7),-'SFV+BESS'!$I$7,IF(AND(GJ569&lt;0,GQ568+GJ569/$B$5&lt;$H$2),-MIN('SFV+BESS'!$I$7,GQ568-$H$2),0)))</f>
        <v>0</v>
      </c>
      <c r="GM569" s="33"/>
      <c r="GN569" s="33">
        <f t="shared" si="675"/>
        <v>65.927500000000009</v>
      </c>
      <c r="GO569" s="27">
        <f t="shared" si="643"/>
        <v>0</v>
      </c>
      <c r="GP569" s="27">
        <f t="shared" si="676"/>
        <v>0</v>
      </c>
      <c r="GQ569" s="28">
        <f>IF((GQ568+GK569+GL569)&gt;=$B$2*'SFV+BESS'!$I$9, $B$2*'SFV+BESS'!$I$9, (GQ568+GK569+GL569))</f>
        <v>173.61249999999998</v>
      </c>
      <c r="GR569" s="110">
        <f t="shared" si="644"/>
        <v>4.9364603890783769</v>
      </c>
    </row>
    <row r="570" spans="1:200">
      <c r="A570" s="249"/>
      <c r="B570" s="41">
        <v>23.375</v>
      </c>
      <c r="C570" s="38">
        <f t="shared" si="658"/>
        <v>87.219064057968581</v>
      </c>
      <c r="D570" s="2">
        <f>Gen_Cons_Horario!B596</f>
        <v>100.6695</v>
      </c>
      <c r="E570" s="140">
        <f t="shared" si="616"/>
        <v>-13.450435942031419</v>
      </c>
      <c r="F570" s="116">
        <f>IF(AND(E570&gt;0,E570*$B$4+L569&lt;=$B$2*'SFV+BESS'!$I$9,E570&lt;'SFV+BESS'!$I$7), E570*$B$4, IF(AND(E570&gt;0,E570*$B$4+L569&gt;$B$2*'SFV+BESS'!$I$9,E570*$B$4&lt;'SFV+BESS'!$I$7),$B$2*'SFV+BESS'!$I$9-L569,IF(AND(E570&gt;0,E570*$B$4+L569&gt;$B$2*'SFV+BESS'!$I$9,E570*$B$4&gt;'SFV+BESS'!$I$7,L569&lt;$B$2*'SFV+BESS'!$I$9),$B$2*'SFV+BESS'!$I$9-L569,IF(AND(E570&gt;0,E570*$B$4+L569&lt;=$B$2*'SFV+BESS'!$I$9,E570&gt;'SFV+BESS'!$I$7),'SFV+BESS'!$I$7,0))))</f>
        <v>0</v>
      </c>
      <c r="G570" s="27">
        <f>IF(AND(E570&lt;0,L569+E570/$B$5&gt;$H$2,-E570/'Carga-Descarga Año'!$B$5&lt;'SFV+BESS'!$I$7),E570/$B$5,IF(AND(E570&lt;0,L569+E570/$B$5&gt;$H$2,-E570/'Carga-Descarga Año'!$B$5&gt;'SFV+BESS'!$I$7),-'SFV+BESS'!$I$7,IF(AND(E570&lt;0,L569+E570/$B$5&lt;$H$2),-MIN('SFV+BESS'!$I$7,L569-$H$2),0)))</f>
        <v>-14.158353623190967</v>
      </c>
      <c r="I570" s="38">
        <f t="shared" si="617"/>
        <v>87.219064057968581</v>
      </c>
      <c r="J570" s="27">
        <f t="shared" si="619"/>
        <v>13.450435942031419</v>
      </c>
      <c r="K570" s="27">
        <f t="shared" si="618"/>
        <v>0</v>
      </c>
      <c r="L570" s="28">
        <f>IF((L569+F570+G570)&gt;=$B$2*'SFV+BESS'!$I$9, $B$2*'SFV+BESS'!$I$9, (L569+F570+G570))</f>
        <v>14.277547134146625</v>
      </c>
      <c r="M570" s="110">
        <f t="shared" si="620"/>
        <v>0</v>
      </c>
      <c r="R570" s="251"/>
      <c r="S570" s="41">
        <v>23.375</v>
      </c>
      <c r="T570" s="2">
        <f t="shared" si="677"/>
        <v>82.304323553126451</v>
      </c>
      <c r="U570" s="2">
        <f>Gen_Cons_Horario!B1340</f>
        <v>82.027000000000001</v>
      </c>
      <c r="V570" s="35">
        <f t="shared" si="652"/>
        <v>0.27732355312645041</v>
      </c>
      <c r="W570" s="116">
        <f>IF(AND(V570&gt;0,V570*$B$4+AC569&lt;=$B$2*'SFV+BESS'!$I$9,V570&lt;'SFV+BESS'!$I$7), V570*$B$4, IF(AND(V570&gt;0,V570*$B$4+AC569&gt;$B$2*'SFV+BESS'!$I$9,V570*$B$4&lt;'SFV+BESS'!$I$7),$B$2*'SFV+BESS'!$I$9-AC569,IF(AND(V570&gt;0,V570*$B$4+AC569&gt;$B$2*'SFV+BESS'!$I$9,V570*$B$4&gt;'SFV+BESS'!$I$7,AC569&lt;$B$2*'SFV+BESS'!$I$9),$B$2*'SFV+BESS'!$I$9-AC569,IF(AND(V570&gt;0,V570*$B$4+AC569&lt;=$B$2*'SFV+BESS'!$I$9,V570&gt;'SFV+BESS'!$I$7),'SFV+BESS'!$I$7,0))))</f>
        <v>0.26345737547012787</v>
      </c>
      <c r="X570" s="27">
        <f>IF(AND(V570&lt;0,AC569+V570/$B$5&gt;$H$2,-V570/'Carga-Descarga Año'!$B$5&lt;'SFV+BESS'!$I$7),V570/$B$5,IF(AND(V570&lt;0,AC569+V570/$B$5&gt;$H$2,-V570/'Carga-Descarga Año'!$B$5&gt;'SFV+BESS'!$I$7),-'SFV+BESS'!$I$7,IF(AND(V570&lt;0,AC569+V570/$B$5&lt;$H$2),-MIN('SFV+BESS'!$I$7,AC569-$H$2),0)))</f>
        <v>0</v>
      </c>
      <c r="Z570" s="33">
        <f t="shared" si="646"/>
        <v>82.027000000000001</v>
      </c>
      <c r="AA570" s="27">
        <f t="shared" si="621"/>
        <v>0</v>
      </c>
      <c r="AB570" s="27">
        <f t="shared" si="645"/>
        <v>0</v>
      </c>
      <c r="AC570" s="28">
        <f>IF((AC569+W570+X570)&gt;=$B$2*'SFV+BESS'!$I$9, $B$2*'SFV+BESS'!$I$9, (AC569+W570+X570))</f>
        <v>152.63802351145796</v>
      </c>
      <c r="AD570" s="110">
        <f t="shared" si="622"/>
        <v>0</v>
      </c>
      <c r="AI570" s="251"/>
      <c r="AJ570" s="41">
        <v>23.375</v>
      </c>
      <c r="AK570" s="52">
        <f t="shared" si="678"/>
        <v>81.411044901776492</v>
      </c>
      <c r="AL570" s="33">
        <f>Gen_Cons_Horario!B2012</f>
        <v>0</v>
      </c>
      <c r="AM570" s="35">
        <f t="shared" si="653"/>
        <v>81.411044901776492</v>
      </c>
      <c r="AN570" s="116">
        <f>IF(AND(AM570&gt;0,AM570*$B$4+AT569&lt;=$B$2*'SFV+BESS'!$I$9,AM570&lt;'SFV+BESS'!$I$7), AM570*$B$4, IF(AND(AM570&gt;0,AM570*$B$4+AT569&gt;$B$2*'SFV+BESS'!$I$9,AM570*$B$4&lt;'SFV+BESS'!$I$7),$B$2*'SFV+BESS'!$I$9-AT569,IF(AND(AM570&gt;0,AM570*$B$4+AT569&gt;$B$2*'SFV+BESS'!$I$9,AM570*$B$4&gt;'SFV+BESS'!$I$7,AT569&lt;$B$2*'SFV+BESS'!$I$9),$B$2*'SFV+BESS'!$I$9-AT569,IF(AND(AM570&gt;0,AM570*$B$4+AT569&lt;=$B$2*'SFV+BESS'!$I$9,AM570&gt;'SFV+BESS'!$I$7),'SFV+BESS'!$I$7,0))))</f>
        <v>0</v>
      </c>
      <c r="AO570" s="27">
        <f>IF(AND(AM570&lt;0,AT569+AM570/$B$5&gt;$H$2,-AM570/'Carga-Descarga Año'!$B$5&lt;'SFV+BESS'!$I$7),AM570/$B$5,IF(AND(AM570&lt;0,AT569+AM570/$B$5&gt;$H$2,-AM570/'Carga-Descarga Año'!$B$5&gt;'SFV+BESS'!$I$7),-'SFV+BESS'!$I$7,IF(AND(AM570&lt;0,AT569+AM570/$B$5&lt;$H$2),-MIN('SFV+BESS'!$I$7,AT569-$H$2),0)))</f>
        <v>0</v>
      </c>
      <c r="AP570" s="33"/>
      <c r="AQ570" s="33">
        <f t="shared" si="659"/>
        <v>0</v>
      </c>
      <c r="AR570" s="27">
        <f t="shared" si="623"/>
        <v>0</v>
      </c>
      <c r="AS570" s="27">
        <f t="shared" si="660"/>
        <v>0</v>
      </c>
      <c r="AT570" s="28">
        <f>IF((AT569+AN570+AO570)&gt;=$B$2*'SFV+BESS'!$I$9, $B$2*'SFV+BESS'!$I$9, (AT569+AN570+AO570))</f>
        <v>173.61249999999998</v>
      </c>
      <c r="AU570" s="110">
        <f t="shared" si="624"/>
        <v>81.411044901776492</v>
      </c>
      <c r="AZ570" s="251"/>
      <c r="BA570" s="41">
        <v>23.375</v>
      </c>
      <c r="BB570" s="33">
        <f t="shared" si="679"/>
        <v>71.326727478512353</v>
      </c>
      <c r="BC570" s="33">
        <f>Gen_Cons_Horario!B2756</f>
        <v>0</v>
      </c>
      <c r="BD570" s="35">
        <f t="shared" si="654"/>
        <v>71.326727478512353</v>
      </c>
      <c r="BE570" s="116">
        <f>IF(AND(BD570&gt;0,BD570*$B$4+BK569&lt;=$B$2*'SFV+BESS'!$I$9,BD570&lt;'SFV+BESS'!$I$7), BD570*$B$4, IF(AND(BD570&gt;0,BD570*$B$4+BK569&gt;$B$2*'SFV+BESS'!$I$9,BD570*$B$4&lt;'SFV+BESS'!$I$7),$B$2*'SFV+BESS'!$I$9-BK569,IF(AND(BD570&gt;0,BD570*$B$4+BK569&gt;$B$2*'SFV+BESS'!$I$9,BD570*$B$4&gt;'SFV+BESS'!$I$7,BK569&lt;$B$2*'SFV+BESS'!$I$9),$B$2*'SFV+BESS'!$I$9-BK569,IF(AND(BD570&gt;0,BD570*$B$4+BK569&lt;=$B$2*'SFV+BESS'!$I$9,BD570&gt;'SFV+BESS'!$I$7),'SFV+BESS'!$I$7,0))))</f>
        <v>0</v>
      </c>
      <c r="BF570" s="27">
        <f>IF(AND(BD570&lt;0,BK569+BD570/$B$5&gt;$H$2,-BD570/'Carga-Descarga Año'!$B$5&lt;'SFV+BESS'!$I$7),BD570/$B$5,IF(AND(BD570&lt;0,BK569+BD570/$B$5&gt;$H$2,-BD570/'Carga-Descarga Año'!$B$5&gt;'SFV+BESS'!$I$7),-'SFV+BESS'!$I$7,IF(AND(BD570&lt;0,BK569+BD570/$B$5&lt;$H$2),-MIN('SFV+BESS'!$I$7,BK569-$H$2),0)))</f>
        <v>0</v>
      </c>
      <c r="BG570" s="33"/>
      <c r="BH570" s="33">
        <f t="shared" si="661"/>
        <v>0</v>
      </c>
      <c r="BI570" s="27">
        <f t="shared" si="625"/>
        <v>0</v>
      </c>
      <c r="BJ570" s="27">
        <f t="shared" si="662"/>
        <v>0</v>
      </c>
      <c r="BK570" s="28">
        <f>IF((BK569+BE570+BF570)&gt;=$B$2*'SFV+BESS'!$I$9, $B$2*'SFV+BESS'!$I$9, (BK569+BE570+BF570))</f>
        <v>173.61249999999998</v>
      </c>
      <c r="BL570" s="110">
        <f t="shared" si="626"/>
        <v>71.326727478512353</v>
      </c>
      <c r="BQ570" s="251"/>
      <c r="BR570" s="41">
        <v>23.375</v>
      </c>
      <c r="BS570" s="33">
        <f t="shared" si="680"/>
        <v>45.284012249626699</v>
      </c>
      <c r="BT570" s="33">
        <f>Gen_Cons_Horario!B3476</f>
        <v>0</v>
      </c>
      <c r="BU570" s="35">
        <f t="shared" si="655"/>
        <v>45.284012249626699</v>
      </c>
      <c r="BV570" s="116">
        <f>IF(AND(BU570&gt;0,BU570*$B$4+CB569&lt;=$B$2*'SFV+BESS'!$I$9,BU570&lt;'SFV+BESS'!$I$7), BU570*$B$4, IF(AND(BU570&gt;0,BU570*$B$4+CB569&gt;$B$2*'SFV+BESS'!$I$9,BU570*$B$4&lt;'SFV+BESS'!$I$7),$B$2*'SFV+BESS'!$I$9-CB569,IF(AND(BU570&gt;0,BU570*$B$4+CB569&gt;$B$2*'SFV+BESS'!$I$9,BU570*$B$4&gt;'SFV+BESS'!$I$7,CB569&lt;$B$2*'SFV+BESS'!$I$9),$B$2*'SFV+BESS'!$I$9-CB569,IF(AND(BU570&gt;0,BU570*$B$4+CB569&lt;=$B$2*'SFV+BESS'!$I$9,BU570&gt;'SFV+BESS'!$I$7),'SFV+BESS'!$I$7,0))))</f>
        <v>0</v>
      </c>
      <c r="BW570" s="27">
        <f>IF(AND(BU570&lt;0,CB569+BU570/$B$5&gt;$H$2,-BU570/'Carga-Descarga Año'!$B$5&lt;'SFV+BESS'!$I$7),BU570/$B$5,IF(AND(BU570&lt;0,CB569+BU570/$B$5&gt;$H$2,-BU570/'Carga-Descarga Año'!$B$5&gt;'SFV+BESS'!$I$7),-'SFV+BESS'!$I$7,IF(AND(BU570&lt;0,CB569+BU570/$B$5&lt;$H$2),-MIN('SFV+BESS'!$I$7,CB569-$H$2),0)))</f>
        <v>0</v>
      </c>
      <c r="BX570" s="33"/>
      <c r="BY570" s="33">
        <f t="shared" si="663"/>
        <v>0</v>
      </c>
      <c r="BZ570" s="27">
        <f t="shared" si="627"/>
        <v>0</v>
      </c>
      <c r="CA570" s="27">
        <f t="shared" si="628"/>
        <v>0</v>
      </c>
      <c r="CB570" s="28">
        <f>IF((CB569+BV570+BW570)&gt;=$B$2*'SFV+BESS'!$I$9, $B$2*'SFV+BESS'!$I$9, (CB569+BV570+BW570))</f>
        <v>173.61249999999998</v>
      </c>
      <c r="CC570" s="110">
        <f t="shared" si="629"/>
        <v>45.284012249626699</v>
      </c>
      <c r="CH570" s="251"/>
      <c r="CI570" s="41">
        <v>23.375</v>
      </c>
      <c r="CJ570" s="33">
        <f t="shared" si="681"/>
        <v>28.883763720356487</v>
      </c>
      <c r="CK570" s="33">
        <f>Gen_Cons_Horario!B4220</f>
        <v>0</v>
      </c>
      <c r="CL570" s="35">
        <f t="shared" si="656"/>
        <v>28.883763720356487</v>
      </c>
      <c r="CM570" s="116">
        <f>IF(AND(CL570&gt;0,CL570*$B$4+CS569&lt;=$B$2*'SFV+BESS'!$I$9,CL570&lt;'SFV+BESS'!$I$7), CL570*$B$4, IF(AND(CL570&gt;0,CL570*$B$4+CS569&gt;$B$2*'SFV+BESS'!$I$9,CL570*$B$4&lt;'SFV+BESS'!$I$7),$B$2*'SFV+BESS'!$I$9-CS569,IF(AND(CL570&gt;0,CL570*$B$4+CS569&gt;$B$2*'SFV+BESS'!$I$9,CL570*$B$4&gt;'SFV+BESS'!$I$7,CS569&lt;$B$2*'SFV+BESS'!$I$9),$B$2*'SFV+BESS'!$I$9-CS569,IF(AND(CL570&gt;0,CL570*$B$4+CS569&lt;=$B$2*'SFV+BESS'!$I$9,CL570&gt;'SFV+BESS'!$I$7),'SFV+BESS'!$I$7,0))))</f>
        <v>0</v>
      </c>
      <c r="CN570" s="27">
        <f>IF(AND(CL570&lt;0,CS569+CL570/$B$5&gt;$H$2,-CL570/'Carga-Descarga Año'!$B$5&lt;'SFV+BESS'!$I$7),CL570/$B$5,IF(AND(CL570&lt;0,CS569+CL570/$B$5&gt;$H$2,-CL570/'Carga-Descarga Año'!$B$5&gt;'SFV+BESS'!$I$7),-'SFV+BESS'!$I$7,IF(AND(CL570&lt;0,CS569+CL570/$B$5&lt;$H$2),-MIN('SFV+BESS'!$I$7,CS569-$H$2),0)))</f>
        <v>0</v>
      </c>
      <c r="CO570" s="33"/>
      <c r="CP570" s="33">
        <f t="shared" si="664"/>
        <v>0</v>
      </c>
      <c r="CQ570" s="27">
        <f t="shared" si="630"/>
        <v>0</v>
      </c>
      <c r="CR570" s="27">
        <f t="shared" si="665"/>
        <v>0</v>
      </c>
      <c r="CS570" s="28">
        <f>IF((CS569+CM570+CN570)&gt;=$B$2*'SFV+BESS'!$I$9, $B$2*'SFV+BESS'!$I$9, (CS569+CM570+CN570))</f>
        <v>173.61249999999998</v>
      </c>
      <c r="CT570" s="110">
        <f t="shared" si="631"/>
        <v>28.883763720356487</v>
      </c>
      <c r="CY570" s="251"/>
      <c r="CZ570" s="41">
        <v>23.375</v>
      </c>
      <c r="DA570" s="33">
        <f t="shared" si="682"/>
        <v>35.322613829837657</v>
      </c>
      <c r="DB570" s="33">
        <f>Gen_Cons_Horario!B4940</f>
        <v>0</v>
      </c>
      <c r="DC570" s="35">
        <f t="shared" si="647"/>
        <v>35.322613829837657</v>
      </c>
      <c r="DD570" s="116">
        <f>IF(AND(DC570&gt;0,DC570*$B$4+DJ569&lt;=$B$2*'SFV+BESS'!$I$9,DC570&lt;'SFV+BESS'!$I$7), DC570*$B$4, IF(AND(DC570&gt;0,DC570*$B$4+DJ569&gt;$B$2*'SFV+BESS'!$I$9,DC570*$B$4&lt;'SFV+BESS'!$I$7),$B$2*'SFV+BESS'!$I$9-DJ569,IF(AND(DC570&gt;0,DC570*$B$4+DJ569&gt;$B$2*'SFV+BESS'!$I$9,DC570*$B$4&gt;'SFV+BESS'!$I$7,DJ569&lt;$B$2*'SFV+BESS'!$I$9),$B$2*'SFV+BESS'!$I$9-DJ569,IF(AND(DC570&gt;0,DC570*$B$4+DJ569&lt;=$B$2*'SFV+BESS'!$I$9,DC570&gt;'SFV+BESS'!$I$7),'SFV+BESS'!$I$7,0))))</f>
        <v>0</v>
      </c>
      <c r="DE570" s="27">
        <f>IF(AND(DC570&lt;0,DJ569+DC570/$B$5&gt;$H$2,-DC570/'Carga-Descarga Año'!$B$5&lt;'SFV+BESS'!$I$7),DC570/$B$5,IF(AND(DC570&lt;0,DJ569+DC570/$B$5&gt;$H$2,-DC570/'Carga-Descarga Año'!$B$5&gt;'SFV+BESS'!$I$7),-'SFV+BESS'!$I$7,IF(AND(DC570&lt;0,DJ569+DC570/$B$5&lt;$H$2),-MIN('SFV+BESS'!$I$7,DJ569-$H$2),0)))</f>
        <v>0</v>
      </c>
      <c r="DF570" s="33"/>
      <c r="DG570" s="33">
        <f t="shared" si="666"/>
        <v>0</v>
      </c>
      <c r="DH570" s="27">
        <f t="shared" si="632"/>
        <v>0</v>
      </c>
      <c r="DI570" s="27">
        <f t="shared" si="633"/>
        <v>0</v>
      </c>
      <c r="DJ570" s="28">
        <f>IF((DJ569+DD570+DE570)&gt;=$B$2*'SFV+BESS'!$I$9, $B$2*'SFV+BESS'!$I$9, (DJ569+DD570+DE570))</f>
        <v>173.61249999999998</v>
      </c>
      <c r="DK570" s="110">
        <f t="shared" si="634"/>
        <v>35.322613829837657</v>
      </c>
      <c r="DP570" s="251"/>
      <c r="DQ570" s="41">
        <v>23.375</v>
      </c>
      <c r="DR570" s="33">
        <f t="shared" si="683"/>
        <v>51.868223435829627</v>
      </c>
      <c r="DS570" s="33">
        <f>Gen_Cons_Horario!B5684</f>
        <v>0</v>
      </c>
      <c r="DT570" s="35">
        <f t="shared" si="648"/>
        <v>51.868223435829627</v>
      </c>
      <c r="DU570" s="116">
        <f>IF(AND(DT570&gt;0,DT570*$B$4+EA569&lt;=$B$2*'SFV+BESS'!$I$9,DT570&lt;'SFV+BESS'!$I$7), DT570*$B$4, IF(AND(DT570&gt;0,DT570*$B$4+EA569&gt;$B$2*'SFV+BESS'!$I$9,DT570*$B$4&lt;'SFV+BESS'!$I$7),$B$2*'SFV+BESS'!$I$9-EA569,IF(AND(DT570&gt;0,DT570*$B$4+EA569&gt;$B$2*'SFV+BESS'!$I$9,DT570*$B$4&gt;'SFV+BESS'!$I$7,EA569&lt;$B$2*'SFV+BESS'!$I$9),$B$2*'SFV+BESS'!$I$9-EA569,IF(AND(DT570&gt;0,DT570*$B$4+EA569&lt;=$B$2*'SFV+BESS'!$I$9,DT570&gt;'SFV+BESS'!$I$7),'SFV+BESS'!$I$7,0))))</f>
        <v>0</v>
      </c>
      <c r="DV570" s="27">
        <f>IF(AND(DT570&lt;0,EA569+DT570/$B$5&gt;$H$2,-DT570/'Carga-Descarga Año'!$B$5&lt;'SFV+BESS'!$I$7),DT570/$B$5,IF(AND(DT570&lt;0,EA569+DT570/$B$5&gt;$H$2,-DT570/'Carga-Descarga Año'!$B$5&gt;'SFV+BESS'!$I$7),-'SFV+BESS'!$I$7,IF(AND(DT570&lt;0,EA569+DT570/$B$5&lt;$H$2),-MIN('SFV+BESS'!$I$7,EA569-$H$2),0)))</f>
        <v>0</v>
      </c>
      <c r="DW570" s="33"/>
      <c r="DX570" s="33">
        <f t="shared" si="667"/>
        <v>0</v>
      </c>
      <c r="DY570" s="27">
        <f t="shared" si="635"/>
        <v>0</v>
      </c>
      <c r="DZ570" s="27">
        <f t="shared" si="668"/>
        <v>0</v>
      </c>
      <c r="EA570" s="28">
        <f>IF((EA569+DU570+DV570)&gt;=$B$2*'SFV+BESS'!$I$9, $B$2*'SFV+BESS'!$I$9, (EA569+DU570+DV570))</f>
        <v>173.61249999999998</v>
      </c>
      <c r="EB570" s="110">
        <f t="shared" si="636"/>
        <v>51.868223435829627</v>
      </c>
      <c r="EG570" s="251"/>
      <c r="EH570" s="41">
        <v>23.375</v>
      </c>
      <c r="EI570" s="33">
        <f t="shared" si="684"/>
        <v>72.15510433493921</v>
      </c>
      <c r="EJ570" s="33">
        <f>Gen_Cons_Horario!B6428</f>
        <v>0</v>
      </c>
      <c r="EK570" s="35">
        <f t="shared" si="649"/>
        <v>72.15510433493921</v>
      </c>
      <c r="EL570" s="116">
        <f>IF(AND(EK570&gt;0,EK570*$B$4+ER569&lt;=$B$2*'SFV+BESS'!$I$9,EK570&lt;'SFV+BESS'!$I$7), EK570*$B$4, IF(AND(EK570&gt;0,EK570*$B$4+ER569&gt;$B$2*'SFV+BESS'!$I$9,EK570*$B$4&lt;'SFV+BESS'!$I$7),$B$2*'SFV+BESS'!$I$9-ER569,IF(AND(EK570&gt;0,EK570*$B$4+ER569&gt;$B$2*'SFV+BESS'!$I$9,EK570*$B$4&gt;'SFV+BESS'!$I$7,ER569&lt;$B$2*'SFV+BESS'!$I$9),$B$2*'SFV+BESS'!$I$9-ER569,IF(AND(EK570&gt;0,EK570*$B$4+ER569&lt;=$B$2*'SFV+BESS'!$I$9,EK570&gt;'SFV+BESS'!$I$7),'SFV+BESS'!$I$7,0))))</f>
        <v>0</v>
      </c>
      <c r="EM570" s="27">
        <f>IF(AND(EK570&lt;0,ER569+EK570/$B$5&gt;$H$2,-EK570/'Carga-Descarga Año'!$B$5&lt;'SFV+BESS'!$I$7),EK570/$B$5,IF(AND(EK570&lt;0,ER569+EK570/$B$5&gt;$H$2,-EK570/'Carga-Descarga Año'!$B$5&gt;'SFV+BESS'!$I$7),-'SFV+BESS'!$I$7,IF(AND(EK570&lt;0,ER569+EK570/$B$5&lt;$H$2),-MIN('SFV+BESS'!$I$7,ER569-$H$2),0)))</f>
        <v>0</v>
      </c>
      <c r="EN570" s="33"/>
      <c r="EO570" s="33">
        <f t="shared" si="669"/>
        <v>0</v>
      </c>
      <c r="EP570" s="27">
        <f t="shared" si="637"/>
        <v>0</v>
      </c>
      <c r="EQ570" s="27">
        <f t="shared" si="670"/>
        <v>0</v>
      </c>
      <c r="ER570" s="28">
        <f>IF((ER569+EL570+EM570)&gt;=$B$2*'SFV+BESS'!$I$9, $B$2*'SFV+BESS'!$I$9, (ER569+EL570+EM570))</f>
        <v>173.61249999999998</v>
      </c>
      <c r="ES570" s="110">
        <f t="shared" si="638"/>
        <v>72.15510433493921</v>
      </c>
      <c r="EX570" s="251"/>
      <c r="EY570" s="41">
        <v>23.375</v>
      </c>
      <c r="EZ570" s="33">
        <f t="shared" si="685"/>
        <v>83.787881880507953</v>
      </c>
      <c r="FA570" s="33">
        <f>Gen_Cons_Horario!B7148</f>
        <v>44.742000000000004</v>
      </c>
      <c r="FB570" s="35">
        <f t="shared" si="650"/>
        <v>39.045881880507949</v>
      </c>
      <c r="FC570" s="116">
        <f>IF(AND(FB570&gt;0,FB570*$B$4+FI569&lt;=$B$2*'SFV+BESS'!$I$9,FB570&lt;'SFV+BESS'!$I$7), FB570*$B$4, IF(AND(FB570&gt;0,FB570*$B$4+FI569&gt;$B$2*'SFV+BESS'!$I$9,FB570*$B$4&lt;'SFV+BESS'!$I$7),$B$2*'SFV+BESS'!$I$9-FI569,IF(AND(FB570&gt;0,FB570*$B$4+FI569&gt;$B$2*'SFV+BESS'!$I$9,FB570*$B$4&gt;'SFV+BESS'!$I$7,FI569&lt;$B$2*'SFV+BESS'!$I$9),$B$2*'SFV+BESS'!$I$9-FI569,IF(AND(FB570&gt;0,FB570*$B$4+FI569&lt;=$B$2*'SFV+BESS'!$I$9,FB570&gt;'SFV+BESS'!$I$7),'SFV+BESS'!$I$7,0))))</f>
        <v>0</v>
      </c>
      <c r="FD570" s="27">
        <f>IF(AND(FB570&lt;0,FI569+FB570/$B$5&gt;$H$2,-FB570/'Carga-Descarga Año'!$B$5&lt;'SFV+BESS'!$I$7),FB570/$B$5,IF(AND(FB570&lt;0,FI569+FB570/$B$5&gt;$H$2,-FB570/'Carga-Descarga Año'!$B$5&gt;'SFV+BESS'!$I$7),-'SFV+BESS'!$I$7,IF(AND(FB570&lt;0,FI569+FB570/$B$5&lt;$H$2),-MIN('SFV+BESS'!$I$7,FI569-$H$2),0)))</f>
        <v>0</v>
      </c>
      <c r="FE570" s="33"/>
      <c r="FF570" s="33">
        <f t="shared" si="671"/>
        <v>44.742000000000004</v>
      </c>
      <c r="FG570" s="27">
        <f t="shared" si="639"/>
        <v>0</v>
      </c>
      <c r="FH570" s="27">
        <f t="shared" si="672"/>
        <v>0</v>
      </c>
      <c r="FI570" s="28">
        <f>IF((FI569+FC570+FD570)&gt;=$B$2*'SFV+BESS'!$I$9, $B$2*'SFV+BESS'!$I$9, (FI569+FC570+FD570))</f>
        <v>173.61249999999998</v>
      </c>
      <c r="FJ570" s="110">
        <f t="shared" si="640"/>
        <v>39.045881880507949</v>
      </c>
      <c r="FO570" s="251"/>
      <c r="FP570" s="41">
        <v>23.375</v>
      </c>
      <c r="FQ570" s="33">
        <f t="shared" si="686"/>
        <v>88.522249840285639</v>
      </c>
      <c r="FR570" s="33">
        <f>Gen_Cons_Horario!B7892</f>
        <v>63.384500000000003</v>
      </c>
      <c r="FS570" s="35">
        <f t="shared" si="651"/>
        <v>25.137749840285636</v>
      </c>
      <c r="FT570" s="116">
        <f>IF(AND(FS570&gt;0,FS570*$B$4+FZ569&lt;=$B$2*'SFV+BESS'!$I$9,FS570&lt;'SFV+BESS'!$I$7), FS570*$B$4, IF(AND(FS570&gt;0,FS570*$B$4+FZ569&gt;$B$2*'SFV+BESS'!$I$9,FS570*$B$4&lt;'SFV+BESS'!$I$7),$B$2*'SFV+BESS'!$I$9-FZ569,IF(AND(FS570&gt;0,FS570*$B$4+FZ569&gt;$B$2*'SFV+BESS'!$I$9,FS570*$B$4&gt;'SFV+BESS'!$I$7,FZ569&lt;$B$2*'SFV+BESS'!$I$9),$B$2*'SFV+BESS'!$I$9-FZ569,IF(AND(FS570&gt;0,FS570*$B$4+FZ569&lt;=$B$2*'SFV+BESS'!$I$9,FS570&gt;'SFV+BESS'!$I$7),'SFV+BESS'!$I$7,0))))</f>
        <v>0</v>
      </c>
      <c r="FU570" s="27">
        <f>IF(AND(FS570&lt;0,FZ569+FS570/$B$5&gt;$H$2,-FS570/'Carga-Descarga Año'!$B$5&lt;'SFV+BESS'!$I$7),FS570/$B$5,IF(AND(FS570&lt;0,FZ569+FS570/$B$5&gt;$H$2,-FS570/'Carga-Descarga Año'!$B$5&gt;'SFV+BESS'!$I$7),-'SFV+BESS'!$I$7,IF(AND(FS570&lt;0,FZ569+FS570/$B$5&lt;$H$2),-MIN('SFV+BESS'!$I$7,FZ569-$H$2),0)))</f>
        <v>0</v>
      </c>
      <c r="FV570" s="33"/>
      <c r="FW570" s="33">
        <f t="shared" si="673"/>
        <v>63.384500000000003</v>
      </c>
      <c r="FX570" s="27">
        <f t="shared" si="641"/>
        <v>0</v>
      </c>
      <c r="FY570" s="27">
        <f t="shared" si="674"/>
        <v>0</v>
      </c>
      <c r="FZ570" s="28">
        <f>IF((FZ569+FT570+FU570)&gt;=$B$2*'SFV+BESS'!$I$9, $B$2*'SFV+BESS'!$I$9, (FZ569+FT570+FU570))</f>
        <v>173.61249999999998</v>
      </c>
      <c r="GA570" s="110">
        <f t="shared" si="642"/>
        <v>25.137749840285636</v>
      </c>
      <c r="GF570" s="251"/>
      <c r="GG570" s="41">
        <v>23.375</v>
      </c>
      <c r="GH570" s="33">
        <f t="shared" si="687"/>
        <v>85.975736621117875</v>
      </c>
      <c r="GI570" s="33">
        <f>Gen_Cons_Horario!B8612</f>
        <v>65.927500000000009</v>
      </c>
      <c r="GJ570" s="35">
        <f t="shared" si="657"/>
        <v>20.048236621117866</v>
      </c>
      <c r="GK570" s="116">
        <f>IF(AND(GJ570&gt;0,GJ570*$B$4+GQ569&lt;=$B$2*'SFV+BESS'!$I$9,GJ570&lt;'SFV+BESS'!$I$7), GJ570*$B$4, IF(AND(GJ570&gt;0,GJ570*$B$4+GQ569&gt;$B$2*'SFV+BESS'!$I$9,GJ570*$B$4&lt;'SFV+BESS'!$I$7),$B$2*'SFV+BESS'!$I$9-GQ569,IF(AND(GJ570&gt;0,GJ570*$B$4+GQ569&gt;$B$2*'SFV+BESS'!$I$9,GJ570*$B$4&gt;'SFV+BESS'!$I$7,GQ569&lt;$B$2*'SFV+BESS'!$I$9),$B$2*'SFV+BESS'!$I$9-GQ569,IF(AND(GJ570&gt;0,GJ570*$B$4+GQ569&lt;=$B$2*'SFV+BESS'!$I$9,GJ570&gt;'SFV+BESS'!$I$7),'SFV+BESS'!$I$7,0))))</f>
        <v>0</v>
      </c>
      <c r="GL570" s="27">
        <f>IF(AND(GJ570&lt;0,GQ569+GJ570/$B$5&gt;$H$2,-GJ570/'Carga-Descarga Año'!$B$5&lt;'SFV+BESS'!$I$7),GJ570/$B$5,IF(AND(GJ570&lt;0,GQ569+GJ570/$B$5&gt;$H$2,-GJ570/'Carga-Descarga Año'!$B$5&gt;'SFV+BESS'!$I$7),-'SFV+BESS'!$I$7,IF(AND(GJ570&lt;0,GQ569+GJ570/$B$5&lt;$H$2),-MIN('SFV+BESS'!$I$7,GQ569-$H$2),0)))</f>
        <v>0</v>
      </c>
      <c r="GM570" s="33"/>
      <c r="GN570" s="33">
        <f t="shared" si="675"/>
        <v>65.927500000000009</v>
      </c>
      <c r="GO570" s="27">
        <f t="shared" si="643"/>
        <v>0</v>
      </c>
      <c r="GP570" s="27">
        <f t="shared" si="676"/>
        <v>0</v>
      </c>
      <c r="GQ570" s="28">
        <f>IF((GQ569+GK570+GL570)&gt;=$B$2*'SFV+BESS'!$I$9, $B$2*'SFV+BESS'!$I$9, (GQ569+GK570+GL570))</f>
        <v>173.61249999999998</v>
      </c>
      <c r="GR570" s="110">
        <f t="shared" si="644"/>
        <v>20.048236621117866</v>
      </c>
    </row>
    <row r="571" spans="1:200">
      <c r="A571" s="249"/>
      <c r="B571" s="41">
        <v>23.4166666666667</v>
      </c>
      <c r="C571" s="38">
        <f t="shared" si="658"/>
        <v>102.56597254203621</v>
      </c>
      <c r="D571" s="2">
        <f>Gen_Cons_Horario!B597</f>
        <v>100.6695</v>
      </c>
      <c r="E571" s="140">
        <f t="shared" si="616"/>
        <v>1.8964725420362072</v>
      </c>
      <c r="F571" s="116">
        <f>IF(AND(E571&gt;0,E571*$B$4+L570&lt;=$B$2*'SFV+BESS'!$I$9,E571&lt;'SFV+BESS'!$I$7), E571*$B$4, IF(AND(E571&gt;0,E571*$B$4+L570&gt;$B$2*'SFV+BESS'!$I$9,E571*$B$4&lt;'SFV+BESS'!$I$7),$B$2*'SFV+BESS'!$I$9-L570,IF(AND(E571&gt;0,E571*$B$4+L570&gt;$B$2*'SFV+BESS'!$I$9,E571*$B$4&gt;'SFV+BESS'!$I$7,L570&lt;$B$2*'SFV+BESS'!$I$9),$B$2*'SFV+BESS'!$I$9-L570,IF(AND(E571&gt;0,E571*$B$4+L570&lt;=$B$2*'SFV+BESS'!$I$9,E571&gt;'SFV+BESS'!$I$7),'SFV+BESS'!$I$7,0))))</f>
        <v>1.8016489149343968</v>
      </c>
      <c r="G571" s="27">
        <f>IF(AND(E571&lt;0,L570+E571/$B$5&gt;$H$2,-E571/'Carga-Descarga Año'!$B$5&lt;'SFV+BESS'!$I$7),E571/$B$5,IF(AND(E571&lt;0,L570+E571/$B$5&gt;$H$2,-E571/'Carga-Descarga Año'!$B$5&gt;'SFV+BESS'!$I$7),-'SFV+BESS'!$I$7,IF(AND(E571&lt;0,L570+E571/$B$5&lt;$H$2),-MIN('SFV+BESS'!$I$7,L570-$H$2),0)))</f>
        <v>0</v>
      </c>
      <c r="I571" s="38">
        <f t="shared" si="617"/>
        <v>100.6695</v>
      </c>
      <c r="J571" s="27">
        <f t="shared" si="619"/>
        <v>0</v>
      </c>
      <c r="K571" s="27">
        <f t="shared" si="618"/>
        <v>0</v>
      </c>
      <c r="L571" s="28">
        <f>IF((L570+F571+G571)&gt;=$B$2*'SFV+BESS'!$I$9, $B$2*'SFV+BESS'!$I$9, (L570+F571+G571))</f>
        <v>16.07919604908102</v>
      </c>
      <c r="M571" s="110">
        <f t="shared" si="620"/>
        <v>0</v>
      </c>
      <c r="R571" s="251"/>
      <c r="S571" s="41">
        <v>23.4166666666667</v>
      </c>
      <c r="T571" s="2">
        <f t="shared" si="677"/>
        <v>99.976027218608863</v>
      </c>
      <c r="U571" s="2">
        <f>Gen_Cons_Horario!B1341</f>
        <v>82.027000000000001</v>
      </c>
      <c r="V571" s="35">
        <f t="shared" si="652"/>
        <v>17.949027218608862</v>
      </c>
      <c r="W571" s="116">
        <f>IF(AND(V571&gt;0,V571*$B$4+AC570&lt;=$B$2*'SFV+BESS'!$I$9,V571&lt;'SFV+BESS'!$I$7), V571*$B$4, IF(AND(V571&gt;0,V571*$B$4+AC570&gt;$B$2*'SFV+BESS'!$I$9,V571*$B$4&lt;'SFV+BESS'!$I$7),$B$2*'SFV+BESS'!$I$9-AC570,IF(AND(V571&gt;0,V571*$B$4+AC570&gt;$B$2*'SFV+BESS'!$I$9,V571*$B$4&gt;'SFV+BESS'!$I$7,AC570&lt;$B$2*'SFV+BESS'!$I$9),$B$2*'SFV+BESS'!$I$9-AC570,IF(AND(V571&gt;0,V571*$B$4+AC570&lt;=$B$2*'SFV+BESS'!$I$9,V571&gt;'SFV+BESS'!$I$7),'SFV+BESS'!$I$7,0))))</f>
        <v>17.051575857678419</v>
      </c>
      <c r="X571" s="27">
        <f>IF(AND(V571&lt;0,AC570+V571/$B$5&gt;$H$2,-V571/'Carga-Descarga Año'!$B$5&lt;'SFV+BESS'!$I$7),V571/$B$5,IF(AND(V571&lt;0,AC570+V571/$B$5&gt;$H$2,-V571/'Carga-Descarga Año'!$B$5&gt;'SFV+BESS'!$I$7),-'SFV+BESS'!$I$7,IF(AND(V571&lt;0,AC570+V571/$B$5&lt;$H$2),-MIN('SFV+BESS'!$I$7,AC570-$H$2),0)))</f>
        <v>0</v>
      </c>
      <c r="Z571" s="33">
        <f t="shared" si="646"/>
        <v>82.027000000000001</v>
      </c>
      <c r="AA571" s="27">
        <f t="shared" si="621"/>
        <v>0</v>
      </c>
      <c r="AB571" s="27">
        <f t="shared" si="645"/>
        <v>0</v>
      </c>
      <c r="AC571" s="28">
        <f>IF((AC570+W571+X571)&gt;=$B$2*'SFV+BESS'!$I$9, $B$2*'SFV+BESS'!$I$9, (AC570+W571+X571))</f>
        <v>169.68959936913637</v>
      </c>
      <c r="AD571" s="110">
        <f t="shared" si="622"/>
        <v>0</v>
      </c>
      <c r="AI571" s="251"/>
      <c r="AJ571" s="41">
        <v>23.4166666666667</v>
      </c>
      <c r="AK571" s="52">
        <f t="shared" si="678"/>
        <v>98.343173988490506</v>
      </c>
      <c r="AL571" s="33">
        <f>Gen_Cons_Horario!B2013</f>
        <v>0</v>
      </c>
      <c r="AM571" s="35">
        <f t="shared" si="653"/>
        <v>98.343173988490506</v>
      </c>
      <c r="AN571" s="116">
        <f>IF(AND(AM571&gt;0,AM571*$B$4+AT570&lt;=$B$2*'SFV+BESS'!$I$9,AM571&lt;'SFV+BESS'!$I$7), AM571*$B$4, IF(AND(AM571&gt;0,AM571*$B$4+AT570&gt;$B$2*'SFV+BESS'!$I$9,AM571*$B$4&lt;'SFV+BESS'!$I$7),$B$2*'SFV+BESS'!$I$9-AT570,IF(AND(AM571&gt;0,AM571*$B$4+AT570&gt;$B$2*'SFV+BESS'!$I$9,AM571*$B$4&gt;'SFV+BESS'!$I$7,AT570&lt;$B$2*'SFV+BESS'!$I$9),$B$2*'SFV+BESS'!$I$9-AT570,IF(AND(AM571&gt;0,AM571*$B$4+AT570&lt;=$B$2*'SFV+BESS'!$I$9,AM571&gt;'SFV+BESS'!$I$7),'SFV+BESS'!$I$7,0))))</f>
        <v>0</v>
      </c>
      <c r="AO571" s="27">
        <f>IF(AND(AM571&lt;0,AT570+AM571/$B$5&gt;$H$2,-AM571/'Carga-Descarga Año'!$B$5&lt;'SFV+BESS'!$I$7),AM571/$B$5,IF(AND(AM571&lt;0,AT570+AM571/$B$5&gt;$H$2,-AM571/'Carga-Descarga Año'!$B$5&gt;'SFV+BESS'!$I$7),-'SFV+BESS'!$I$7,IF(AND(AM571&lt;0,AT570+AM571/$B$5&lt;$H$2),-MIN('SFV+BESS'!$I$7,AT570-$H$2),0)))</f>
        <v>0</v>
      </c>
      <c r="AP571" s="33"/>
      <c r="AQ571" s="33">
        <f t="shared" si="659"/>
        <v>0</v>
      </c>
      <c r="AR571" s="27">
        <f t="shared" si="623"/>
        <v>0</v>
      </c>
      <c r="AS571" s="27">
        <f t="shared" si="660"/>
        <v>0</v>
      </c>
      <c r="AT571" s="28">
        <f>IF((AT570+AN571+AO571)&gt;=$B$2*'SFV+BESS'!$I$9, $B$2*'SFV+BESS'!$I$9, (AT570+AN571+AO571))</f>
        <v>173.61249999999998</v>
      </c>
      <c r="AU571" s="110">
        <f t="shared" si="624"/>
        <v>98.343173988490506</v>
      </c>
      <c r="AZ571" s="251"/>
      <c r="BA571" s="41">
        <v>23.4166666666667</v>
      </c>
      <c r="BB571" s="33">
        <f t="shared" si="679"/>
        <v>89.500386808653857</v>
      </c>
      <c r="BC571" s="33">
        <f>Gen_Cons_Horario!B2757</f>
        <v>0</v>
      </c>
      <c r="BD571" s="35">
        <f t="shared" si="654"/>
        <v>89.500386808653857</v>
      </c>
      <c r="BE571" s="116">
        <f>IF(AND(BD571&gt;0,BD571*$B$4+BK570&lt;=$B$2*'SFV+BESS'!$I$9,BD571&lt;'SFV+BESS'!$I$7), BD571*$B$4, IF(AND(BD571&gt;0,BD571*$B$4+BK570&gt;$B$2*'SFV+BESS'!$I$9,BD571*$B$4&lt;'SFV+BESS'!$I$7),$B$2*'SFV+BESS'!$I$9-BK570,IF(AND(BD571&gt;0,BD571*$B$4+BK570&gt;$B$2*'SFV+BESS'!$I$9,BD571*$B$4&gt;'SFV+BESS'!$I$7,BK570&lt;$B$2*'SFV+BESS'!$I$9),$B$2*'SFV+BESS'!$I$9-BK570,IF(AND(BD571&gt;0,BD571*$B$4+BK570&lt;=$B$2*'SFV+BESS'!$I$9,BD571&gt;'SFV+BESS'!$I$7),'SFV+BESS'!$I$7,0))))</f>
        <v>0</v>
      </c>
      <c r="BF571" s="27">
        <f>IF(AND(BD571&lt;0,BK570+BD571/$B$5&gt;$H$2,-BD571/'Carga-Descarga Año'!$B$5&lt;'SFV+BESS'!$I$7),BD571/$B$5,IF(AND(BD571&lt;0,BK570+BD571/$B$5&gt;$H$2,-BD571/'Carga-Descarga Año'!$B$5&gt;'SFV+BESS'!$I$7),-'SFV+BESS'!$I$7,IF(AND(BD571&lt;0,BK570+BD571/$B$5&lt;$H$2),-MIN('SFV+BESS'!$I$7,BK570-$H$2),0)))</f>
        <v>0</v>
      </c>
      <c r="BG571" s="33"/>
      <c r="BH571" s="33">
        <f t="shared" si="661"/>
        <v>0</v>
      </c>
      <c r="BI571" s="27">
        <f t="shared" si="625"/>
        <v>0</v>
      </c>
      <c r="BJ571" s="27">
        <f t="shared" si="662"/>
        <v>0</v>
      </c>
      <c r="BK571" s="28">
        <f>IF((BK570+BE571+BF571)&gt;=$B$2*'SFV+BESS'!$I$9, $B$2*'SFV+BESS'!$I$9, (BK570+BE571+BF571))</f>
        <v>173.61249999999998</v>
      </c>
      <c r="BL571" s="110">
        <f t="shared" si="626"/>
        <v>89.500386808653857</v>
      </c>
      <c r="BQ571" s="251"/>
      <c r="BR571" s="41">
        <v>23.4166666666667</v>
      </c>
      <c r="BS571" s="33">
        <f t="shared" si="680"/>
        <v>68.489252357644361</v>
      </c>
      <c r="BT571" s="33">
        <f>Gen_Cons_Horario!B3477</f>
        <v>0</v>
      </c>
      <c r="BU571" s="35">
        <f t="shared" si="655"/>
        <v>68.489252357644361</v>
      </c>
      <c r="BV571" s="116">
        <f>IF(AND(BU571&gt;0,BU571*$B$4+CB570&lt;=$B$2*'SFV+BESS'!$I$9,BU571&lt;'SFV+BESS'!$I$7), BU571*$B$4, IF(AND(BU571&gt;0,BU571*$B$4+CB570&gt;$B$2*'SFV+BESS'!$I$9,BU571*$B$4&lt;'SFV+BESS'!$I$7),$B$2*'SFV+BESS'!$I$9-CB570,IF(AND(BU571&gt;0,BU571*$B$4+CB570&gt;$B$2*'SFV+BESS'!$I$9,BU571*$B$4&gt;'SFV+BESS'!$I$7,CB570&lt;$B$2*'SFV+BESS'!$I$9),$B$2*'SFV+BESS'!$I$9-CB570,IF(AND(BU571&gt;0,BU571*$B$4+CB570&lt;=$B$2*'SFV+BESS'!$I$9,BU571&gt;'SFV+BESS'!$I$7),'SFV+BESS'!$I$7,0))))</f>
        <v>0</v>
      </c>
      <c r="BW571" s="27">
        <f>IF(AND(BU571&lt;0,CB570+BU571/$B$5&gt;$H$2,-BU571/'Carga-Descarga Año'!$B$5&lt;'SFV+BESS'!$I$7),BU571/$B$5,IF(AND(BU571&lt;0,CB570+BU571/$B$5&gt;$H$2,-BU571/'Carga-Descarga Año'!$B$5&gt;'SFV+BESS'!$I$7),-'SFV+BESS'!$I$7,IF(AND(BU571&lt;0,CB570+BU571/$B$5&lt;$H$2),-MIN('SFV+BESS'!$I$7,CB570-$H$2),0)))</f>
        <v>0</v>
      </c>
      <c r="BX571" s="33"/>
      <c r="BY571" s="33">
        <f t="shared" si="663"/>
        <v>0</v>
      </c>
      <c r="BZ571" s="27">
        <f t="shared" si="627"/>
        <v>0</v>
      </c>
      <c r="CA571" s="27">
        <f t="shared" si="628"/>
        <v>0</v>
      </c>
      <c r="CB571" s="28">
        <f>IF((CB570+BV571+BW571)&gt;=$B$2*'SFV+BESS'!$I$9, $B$2*'SFV+BESS'!$I$9, (CB570+BV571+BW571))</f>
        <v>173.61249999999998</v>
      </c>
      <c r="CC571" s="110">
        <f t="shared" si="629"/>
        <v>68.489252357644361</v>
      </c>
      <c r="CH571" s="251"/>
      <c r="CI571" s="41">
        <v>23.4166666666667</v>
      </c>
      <c r="CJ571" s="33">
        <f t="shared" si="681"/>
        <v>60.041839544678055</v>
      </c>
      <c r="CK571" s="33">
        <f>Gen_Cons_Horario!B4221</f>
        <v>0</v>
      </c>
      <c r="CL571" s="35">
        <f t="shared" si="656"/>
        <v>60.041839544678055</v>
      </c>
      <c r="CM571" s="116">
        <f>IF(AND(CL571&gt;0,CL571*$B$4+CS570&lt;=$B$2*'SFV+BESS'!$I$9,CL571&lt;'SFV+BESS'!$I$7), CL571*$B$4, IF(AND(CL571&gt;0,CL571*$B$4+CS570&gt;$B$2*'SFV+BESS'!$I$9,CL571*$B$4&lt;'SFV+BESS'!$I$7),$B$2*'SFV+BESS'!$I$9-CS570,IF(AND(CL571&gt;0,CL571*$B$4+CS570&gt;$B$2*'SFV+BESS'!$I$9,CL571*$B$4&gt;'SFV+BESS'!$I$7,CS570&lt;$B$2*'SFV+BESS'!$I$9),$B$2*'SFV+BESS'!$I$9-CS570,IF(AND(CL571&gt;0,CL571*$B$4+CS570&lt;=$B$2*'SFV+BESS'!$I$9,CL571&gt;'SFV+BESS'!$I$7),'SFV+BESS'!$I$7,0))))</f>
        <v>0</v>
      </c>
      <c r="CN571" s="27">
        <f>IF(AND(CL571&lt;0,CS570+CL571/$B$5&gt;$H$2,-CL571/'Carga-Descarga Año'!$B$5&lt;'SFV+BESS'!$I$7),CL571/$B$5,IF(AND(CL571&lt;0,CS570+CL571/$B$5&gt;$H$2,-CL571/'Carga-Descarga Año'!$B$5&gt;'SFV+BESS'!$I$7),-'SFV+BESS'!$I$7,IF(AND(CL571&lt;0,CS570+CL571/$B$5&lt;$H$2),-MIN('SFV+BESS'!$I$7,CS570-$H$2),0)))</f>
        <v>0</v>
      </c>
      <c r="CO571" s="33"/>
      <c r="CP571" s="33">
        <f t="shared" si="664"/>
        <v>0</v>
      </c>
      <c r="CQ571" s="27">
        <f t="shared" si="630"/>
        <v>0</v>
      </c>
      <c r="CR571" s="27">
        <f t="shared" si="665"/>
        <v>0</v>
      </c>
      <c r="CS571" s="28">
        <f>IF((CS570+CM571+CN571)&gt;=$B$2*'SFV+BESS'!$I$9, $B$2*'SFV+BESS'!$I$9, (CS570+CM571+CN571))</f>
        <v>173.61249999999998</v>
      </c>
      <c r="CT571" s="110">
        <f t="shared" si="631"/>
        <v>60.041839544678055</v>
      </c>
      <c r="CY571" s="251"/>
      <c r="CZ571" s="41">
        <v>23.4166666666667</v>
      </c>
      <c r="DA571" s="33">
        <f t="shared" si="682"/>
        <v>68.060646159931082</v>
      </c>
      <c r="DB571" s="33">
        <f>Gen_Cons_Horario!B4941</f>
        <v>0</v>
      </c>
      <c r="DC571" s="35">
        <f t="shared" si="647"/>
        <v>68.060646159931082</v>
      </c>
      <c r="DD571" s="116">
        <f>IF(AND(DC571&gt;0,DC571*$B$4+DJ570&lt;=$B$2*'SFV+BESS'!$I$9,DC571&lt;'SFV+BESS'!$I$7), DC571*$B$4, IF(AND(DC571&gt;0,DC571*$B$4+DJ570&gt;$B$2*'SFV+BESS'!$I$9,DC571*$B$4&lt;'SFV+BESS'!$I$7),$B$2*'SFV+BESS'!$I$9-DJ570,IF(AND(DC571&gt;0,DC571*$B$4+DJ570&gt;$B$2*'SFV+BESS'!$I$9,DC571*$B$4&gt;'SFV+BESS'!$I$7,DJ570&lt;$B$2*'SFV+BESS'!$I$9),$B$2*'SFV+BESS'!$I$9-DJ570,IF(AND(DC571&gt;0,DC571*$B$4+DJ570&lt;=$B$2*'SFV+BESS'!$I$9,DC571&gt;'SFV+BESS'!$I$7),'SFV+BESS'!$I$7,0))))</f>
        <v>0</v>
      </c>
      <c r="DE571" s="27">
        <f>IF(AND(DC571&lt;0,DJ570+DC571/$B$5&gt;$H$2,-DC571/'Carga-Descarga Año'!$B$5&lt;'SFV+BESS'!$I$7),DC571/$B$5,IF(AND(DC571&lt;0,DJ570+DC571/$B$5&gt;$H$2,-DC571/'Carga-Descarga Año'!$B$5&gt;'SFV+BESS'!$I$7),-'SFV+BESS'!$I$7,IF(AND(DC571&lt;0,DJ570+DC571/$B$5&lt;$H$2),-MIN('SFV+BESS'!$I$7,DJ570-$H$2),0)))</f>
        <v>0</v>
      </c>
      <c r="DF571" s="33"/>
      <c r="DG571" s="33">
        <f t="shared" si="666"/>
        <v>0</v>
      </c>
      <c r="DH571" s="27">
        <f t="shared" si="632"/>
        <v>0</v>
      </c>
      <c r="DI571" s="27">
        <f t="shared" si="633"/>
        <v>0</v>
      </c>
      <c r="DJ571" s="28">
        <f>IF((DJ570+DD571+DE571)&gt;=$B$2*'SFV+BESS'!$I$9, $B$2*'SFV+BESS'!$I$9, (DJ570+DD571+DE571))</f>
        <v>173.61249999999998</v>
      </c>
      <c r="DK571" s="110">
        <f t="shared" si="634"/>
        <v>68.060646159931082</v>
      </c>
      <c r="DP571" s="251"/>
      <c r="DQ571" s="41">
        <v>23.4166666666667</v>
      </c>
      <c r="DR571" s="33">
        <f t="shared" si="683"/>
        <v>72.573683597713242</v>
      </c>
      <c r="DS571" s="33">
        <f>Gen_Cons_Horario!B5685</f>
        <v>0</v>
      </c>
      <c r="DT571" s="35">
        <f t="shared" si="648"/>
        <v>72.573683597713242</v>
      </c>
      <c r="DU571" s="116">
        <f>IF(AND(DT571&gt;0,DT571*$B$4+EA570&lt;=$B$2*'SFV+BESS'!$I$9,DT571&lt;'SFV+BESS'!$I$7), DT571*$B$4, IF(AND(DT571&gt;0,DT571*$B$4+EA570&gt;$B$2*'SFV+BESS'!$I$9,DT571*$B$4&lt;'SFV+BESS'!$I$7),$B$2*'SFV+BESS'!$I$9-EA570,IF(AND(DT571&gt;0,DT571*$B$4+EA570&gt;$B$2*'SFV+BESS'!$I$9,DT571*$B$4&gt;'SFV+BESS'!$I$7,EA570&lt;$B$2*'SFV+BESS'!$I$9),$B$2*'SFV+BESS'!$I$9-EA570,IF(AND(DT571&gt;0,DT571*$B$4+EA570&lt;=$B$2*'SFV+BESS'!$I$9,DT571&gt;'SFV+BESS'!$I$7),'SFV+BESS'!$I$7,0))))</f>
        <v>0</v>
      </c>
      <c r="DV571" s="27">
        <f>IF(AND(DT571&lt;0,EA570+DT571/$B$5&gt;$H$2,-DT571/'Carga-Descarga Año'!$B$5&lt;'SFV+BESS'!$I$7),DT571/$B$5,IF(AND(DT571&lt;0,EA570+DT571/$B$5&gt;$H$2,-DT571/'Carga-Descarga Año'!$B$5&gt;'SFV+BESS'!$I$7),-'SFV+BESS'!$I$7,IF(AND(DT571&lt;0,EA570+DT571/$B$5&lt;$H$2),-MIN('SFV+BESS'!$I$7,EA570-$H$2),0)))</f>
        <v>0</v>
      </c>
      <c r="DW571" s="33"/>
      <c r="DX571" s="33">
        <f t="shared" si="667"/>
        <v>0</v>
      </c>
      <c r="DY571" s="27">
        <f t="shared" si="635"/>
        <v>0</v>
      </c>
      <c r="DZ571" s="27">
        <f t="shared" si="668"/>
        <v>0</v>
      </c>
      <c r="EA571" s="28">
        <f>IF((EA570+DU571+DV571)&gt;=$B$2*'SFV+BESS'!$I$9, $B$2*'SFV+BESS'!$I$9, (EA570+DU571+DV571))</f>
        <v>173.61249999999998</v>
      </c>
      <c r="EB571" s="110">
        <f t="shared" si="636"/>
        <v>72.573683597713242</v>
      </c>
      <c r="EG571" s="251"/>
      <c r="EH571" s="41">
        <v>23.4166666666667</v>
      </c>
      <c r="EI571" s="33">
        <f t="shared" si="684"/>
        <v>88.07759942561016</v>
      </c>
      <c r="EJ571" s="33">
        <f>Gen_Cons_Horario!B6429</f>
        <v>0</v>
      </c>
      <c r="EK571" s="35">
        <f t="shared" si="649"/>
        <v>88.07759942561016</v>
      </c>
      <c r="EL571" s="116">
        <f>IF(AND(EK571&gt;0,EK571*$B$4+ER570&lt;=$B$2*'SFV+BESS'!$I$9,EK571&lt;'SFV+BESS'!$I$7), EK571*$B$4, IF(AND(EK571&gt;0,EK571*$B$4+ER570&gt;$B$2*'SFV+BESS'!$I$9,EK571*$B$4&lt;'SFV+BESS'!$I$7),$B$2*'SFV+BESS'!$I$9-ER570,IF(AND(EK571&gt;0,EK571*$B$4+ER570&gt;$B$2*'SFV+BESS'!$I$9,EK571*$B$4&gt;'SFV+BESS'!$I$7,ER570&lt;$B$2*'SFV+BESS'!$I$9),$B$2*'SFV+BESS'!$I$9-ER570,IF(AND(EK571&gt;0,EK571*$B$4+ER570&lt;=$B$2*'SFV+BESS'!$I$9,EK571&gt;'SFV+BESS'!$I$7),'SFV+BESS'!$I$7,0))))</f>
        <v>0</v>
      </c>
      <c r="EM571" s="27">
        <f>IF(AND(EK571&lt;0,ER570+EK571/$B$5&gt;$H$2,-EK571/'Carga-Descarga Año'!$B$5&lt;'SFV+BESS'!$I$7),EK571/$B$5,IF(AND(EK571&lt;0,ER570+EK571/$B$5&gt;$H$2,-EK571/'Carga-Descarga Año'!$B$5&gt;'SFV+BESS'!$I$7),-'SFV+BESS'!$I$7,IF(AND(EK571&lt;0,ER570+EK571/$B$5&lt;$H$2),-MIN('SFV+BESS'!$I$7,ER570-$H$2),0)))</f>
        <v>0</v>
      </c>
      <c r="EN571" s="33"/>
      <c r="EO571" s="33">
        <f t="shared" si="669"/>
        <v>0</v>
      </c>
      <c r="EP571" s="27">
        <f t="shared" si="637"/>
        <v>0</v>
      </c>
      <c r="EQ571" s="27">
        <f t="shared" si="670"/>
        <v>0</v>
      </c>
      <c r="ER571" s="28">
        <f>IF((ER570+EL571+EM571)&gt;=$B$2*'SFV+BESS'!$I$9, $B$2*'SFV+BESS'!$I$9, (ER570+EL571+EM571))</f>
        <v>173.61249999999998</v>
      </c>
      <c r="ES571" s="110">
        <f t="shared" si="638"/>
        <v>88.07759942561016</v>
      </c>
      <c r="EX571" s="251"/>
      <c r="EY571" s="41">
        <v>23.4166666666667</v>
      </c>
      <c r="EZ571" s="33">
        <f t="shared" si="685"/>
        <v>96.19383250062873</v>
      </c>
      <c r="FA571" s="33">
        <f>Gen_Cons_Horario!B7149</f>
        <v>44.742000000000004</v>
      </c>
      <c r="FB571" s="35">
        <f t="shared" si="650"/>
        <v>51.451832500628726</v>
      </c>
      <c r="FC571" s="116">
        <f>IF(AND(FB571&gt;0,FB571*$B$4+FI570&lt;=$B$2*'SFV+BESS'!$I$9,FB571&lt;'SFV+BESS'!$I$7), FB571*$B$4, IF(AND(FB571&gt;0,FB571*$B$4+FI570&gt;$B$2*'SFV+BESS'!$I$9,FB571*$B$4&lt;'SFV+BESS'!$I$7),$B$2*'SFV+BESS'!$I$9-FI570,IF(AND(FB571&gt;0,FB571*$B$4+FI570&gt;$B$2*'SFV+BESS'!$I$9,FB571*$B$4&gt;'SFV+BESS'!$I$7,FI570&lt;$B$2*'SFV+BESS'!$I$9),$B$2*'SFV+BESS'!$I$9-FI570,IF(AND(FB571&gt;0,FB571*$B$4+FI570&lt;=$B$2*'SFV+BESS'!$I$9,FB571&gt;'SFV+BESS'!$I$7),'SFV+BESS'!$I$7,0))))</f>
        <v>0</v>
      </c>
      <c r="FD571" s="27">
        <f>IF(AND(FB571&lt;0,FI570+FB571/$B$5&gt;$H$2,-FB571/'Carga-Descarga Año'!$B$5&lt;'SFV+BESS'!$I$7),FB571/$B$5,IF(AND(FB571&lt;0,FI570+FB571/$B$5&gt;$H$2,-FB571/'Carga-Descarga Año'!$B$5&gt;'SFV+BESS'!$I$7),-'SFV+BESS'!$I$7,IF(AND(FB571&lt;0,FI570+FB571/$B$5&lt;$H$2),-MIN('SFV+BESS'!$I$7,FI570-$H$2),0)))</f>
        <v>0</v>
      </c>
      <c r="FE571" s="33"/>
      <c r="FF571" s="33">
        <f t="shared" si="671"/>
        <v>44.742000000000004</v>
      </c>
      <c r="FG571" s="27">
        <f t="shared" si="639"/>
        <v>0</v>
      </c>
      <c r="FH571" s="27">
        <f t="shared" si="672"/>
        <v>0</v>
      </c>
      <c r="FI571" s="28">
        <f>IF((FI570+FC571+FD571)&gt;=$B$2*'SFV+BESS'!$I$9, $B$2*'SFV+BESS'!$I$9, (FI570+FC571+FD571))</f>
        <v>173.61249999999998</v>
      </c>
      <c r="FJ571" s="110">
        <f t="shared" si="640"/>
        <v>51.451832500628726</v>
      </c>
      <c r="FO571" s="251"/>
      <c r="FP571" s="41">
        <v>23.4166666666667</v>
      </c>
      <c r="FQ571" s="33">
        <f t="shared" si="686"/>
        <v>101.70295248194581</v>
      </c>
      <c r="FR571" s="33">
        <f>Gen_Cons_Horario!B7893</f>
        <v>63.384500000000003</v>
      </c>
      <c r="FS571" s="35">
        <f t="shared" si="651"/>
        <v>38.318452481945812</v>
      </c>
      <c r="FT571" s="116">
        <f>IF(AND(FS571&gt;0,FS571*$B$4+FZ570&lt;=$B$2*'SFV+BESS'!$I$9,FS571&lt;'SFV+BESS'!$I$7), FS571*$B$4, IF(AND(FS571&gt;0,FS571*$B$4+FZ570&gt;$B$2*'SFV+BESS'!$I$9,FS571*$B$4&lt;'SFV+BESS'!$I$7),$B$2*'SFV+BESS'!$I$9-FZ570,IF(AND(FS571&gt;0,FS571*$B$4+FZ570&gt;$B$2*'SFV+BESS'!$I$9,FS571*$B$4&gt;'SFV+BESS'!$I$7,FZ570&lt;$B$2*'SFV+BESS'!$I$9),$B$2*'SFV+BESS'!$I$9-FZ570,IF(AND(FS571&gt;0,FS571*$B$4+FZ570&lt;=$B$2*'SFV+BESS'!$I$9,FS571&gt;'SFV+BESS'!$I$7),'SFV+BESS'!$I$7,0))))</f>
        <v>0</v>
      </c>
      <c r="FU571" s="27">
        <f>IF(AND(FS571&lt;0,FZ570+FS571/$B$5&gt;$H$2,-FS571/'Carga-Descarga Año'!$B$5&lt;'SFV+BESS'!$I$7),FS571/$B$5,IF(AND(FS571&lt;0,FZ570+FS571/$B$5&gt;$H$2,-FS571/'Carga-Descarga Año'!$B$5&gt;'SFV+BESS'!$I$7),-'SFV+BESS'!$I$7,IF(AND(FS571&lt;0,FZ570+FS571/$B$5&lt;$H$2),-MIN('SFV+BESS'!$I$7,FZ570-$H$2),0)))</f>
        <v>0</v>
      </c>
      <c r="FV571" s="33"/>
      <c r="FW571" s="33">
        <f t="shared" si="673"/>
        <v>63.384500000000003</v>
      </c>
      <c r="FX571" s="27">
        <f t="shared" si="641"/>
        <v>0</v>
      </c>
      <c r="FY571" s="27">
        <f t="shared" si="674"/>
        <v>0</v>
      </c>
      <c r="FZ571" s="28">
        <f>IF((FZ570+FT571+FU571)&gt;=$B$2*'SFV+BESS'!$I$9, $B$2*'SFV+BESS'!$I$9, (FZ570+FT571+FU571))</f>
        <v>173.61249999999998</v>
      </c>
      <c r="GA571" s="110">
        <f t="shared" si="642"/>
        <v>38.318452481945812</v>
      </c>
      <c r="GF571" s="251"/>
      <c r="GG571" s="41">
        <v>23.4166666666667</v>
      </c>
      <c r="GH571" s="33">
        <f t="shared" si="687"/>
        <v>103.14154069052196</v>
      </c>
      <c r="GI571" s="33">
        <f>Gen_Cons_Horario!B8613</f>
        <v>65.927500000000009</v>
      </c>
      <c r="GJ571" s="35">
        <f t="shared" si="657"/>
        <v>37.214040690521955</v>
      </c>
      <c r="GK571" s="116">
        <f>IF(AND(GJ571&gt;0,GJ571*$B$4+GQ570&lt;=$B$2*'SFV+BESS'!$I$9,GJ571&lt;'SFV+BESS'!$I$7), GJ571*$B$4, IF(AND(GJ571&gt;0,GJ571*$B$4+GQ570&gt;$B$2*'SFV+BESS'!$I$9,GJ571*$B$4&lt;'SFV+BESS'!$I$7),$B$2*'SFV+BESS'!$I$9-GQ570,IF(AND(GJ571&gt;0,GJ571*$B$4+GQ570&gt;$B$2*'SFV+BESS'!$I$9,GJ571*$B$4&gt;'SFV+BESS'!$I$7,GQ570&lt;$B$2*'SFV+BESS'!$I$9),$B$2*'SFV+BESS'!$I$9-GQ570,IF(AND(GJ571&gt;0,GJ571*$B$4+GQ570&lt;=$B$2*'SFV+BESS'!$I$9,GJ571&gt;'SFV+BESS'!$I$7),'SFV+BESS'!$I$7,0))))</f>
        <v>0</v>
      </c>
      <c r="GL571" s="27">
        <f>IF(AND(GJ571&lt;0,GQ570+GJ571/$B$5&gt;$H$2,-GJ571/'Carga-Descarga Año'!$B$5&lt;'SFV+BESS'!$I$7),GJ571/$B$5,IF(AND(GJ571&lt;0,GQ570+GJ571/$B$5&gt;$H$2,-GJ571/'Carga-Descarga Año'!$B$5&gt;'SFV+BESS'!$I$7),-'SFV+BESS'!$I$7,IF(AND(GJ571&lt;0,GQ570+GJ571/$B$5&lt;$H$2),-MIN('SFV+BESS'!$I$7,GQ570-$H$2),0)))</f>
        <v>0</v>
      </c>
      <c r="GM571" s="33"/>
      <c r="GN571" s="33">
        <f t="shared" si="675"/>
        <v>65.927500000000009</v>
      </c>
      <c r="GO571" s="27">
        <f t="shared" si="643"/>
        <v>0</v>
      </c>
      <c r="GP571" s="27">
        <f t="shared" si="676"/>
        <v>0</v>
      </c>
      <c r="GQ571" s="28">
        <f>IF((GQ570+GK571+GL571)&gt;=$B$2*'SFV+BESS'!$I$9, $B$2*'SFV+BESS'!$I$9, (GQ570+GK571+GL571))</f>
        <v>173.61249999999998</v>
      </c>
      <c r="GR571" s="110">
        <f t="shared" si="644"/>
        <v>37.214040690521955</v>
      </c>
    </row>
    <row r="572" spans="1:200">
      <c r="A572" s="249"/>
      <c r="B572" s="41">
        <v>23.4583333333333</v>
      </c>
      <c r="C572" s="38">
        <f t="shared" si="658"/>
        <v>114.26609089127589</v>
      </c>
      <c r="D572" s="2">
        <f>Gen_Cons_Horario!B598</f>
        <v>100.6695</v>
      </c>
      <c r="E572" s="140">
        <f t="shared" si="616"/>
        <v>13.596590891275895</v>
      </c>
      <c r="F572" s="116">
        <f>IF(AND(E572&gt;0,E572*$B$4+L571&lt;=$B$2*'SFV+BESS'!$I$9,E572&lt;'SFV+BESS'!$I$7), E572*$B$4, IF(AND(E572&gt;0,E572*$B$4+L571&gt;$B$2*'SFV+BESS'!$I$9,E572*$B$4&lt;'SFV+BESS'!$I$7),$B$2*'SFV+BESS'!$I$9-L571,IF(AND(E572&gt;0,E572*$B$4+L571&gt;$B$2*'SFV+BESS'!$I$9,E572*$B$4&gt;'SFV+BESS'!$I$7,L571&lt;$B$2*'SFV+BESS'!$I$9),$B$2*'SFV+BESS'!$I$9-L571,IF(AND(E572&gt;0,E572*$B$4+L571&lt;=$B$2*'SFV+BESS'!$I$9,E572&gt;'SFV+BESS'!$I$7),'SFV+BESS'!$I$7,0))))</f>
        <v>12.9167613467121</v>
      </c>
      <c r="G572" s="27">
        <f>IF(AND(E572&lt;0,L571+E572/$B$5&gt;$H$2,-E572/'Carga-Descarga Año'!$B$5&lt;'SFV+BESS'!$I$7),E572/$B$5,IF(AND(E572&lt;0,L571+E572/$B$5&gt;$H$2,-E572/'Carga-Descarga Año'!$B$5&gt;'SFV+BESS'!$I$7),-'SFV+BESS'!$I$7,IF(AND(E572&lt;0,L571+E572/$B$5&lt;$H$2),-MIN('SFV+BESS'!$I$7,L571-$H$2),0)))</f>
        <v>0</v>
      </c>
      <c r="I572" s="38">
        <f t="shared" si="617"/>
        <v>100.6695</v>
      </c>
      <c r="J572" s="27">
        <f t="shared" si="619"/>
        <v>0</v>
      </c>
      <c r="K572" s="27">
        <f t="shared" si="618"/>
        <v>0</v>
      </c>
      <c r="L572" s="28">
        <f>IF((L571+F572+G572)&gt;=$B$2*'SFV+BESS'!$I$9, $B$2*'SFV+BESS'!$I$9, (L571+F572+G572))</f>
        <v>28.99595739579312</v>
      </c>
      <c r="M572" s="110">
        <f t="shared" si="620"/>
        <v>0</v>
      </c>
      <c r="R572" s="251"/>
      <c r="S572" s="41">
        <v>23.4583333333333</v>
      </c>
      <c r="T572" s="2">
        <f t="shared" si="677"/>
        <v>115.68420825459324</v>
      </c>
      <c r="U572" s="2">
        <f>Gen_Cons_Horario!B1342</f>
        <v>82.027000000000001</v>
      </c>
      <c r="V572" s="35">
        <f t="shared" si="652"/>
        <v>33.657208254593243</v>
      </c>
      <c r="W572" s="116">
        <f>IF(AND(V572&gt;0,V572*$B$4+AC571&lt;=$B$2*'SFV+BESS'!$I$9,V572&lt;'SFV+BESS'!$I$7), V572*$B$4, IF(AND(V572&gt;0,V572*$B$4+AC571&gt;$B$2*'SFV+BESS'!$I$9,V572*$B$4&lt;'SFV+BESS'!$I$7),$B$2*'SFV+BESS'!$I$9-AC571,IF(AND(V572&gt;0,V572*$B$4+AC571&gt;$B$2*'SFV+BESS'!$I$9,V572*$B$4&gt;'SFV+BESS'!$I$7,AC571&lt;$B$2*'SFV+BESS'!$I$9),$B$2*'SFV+BESS'!$I$9-AC571,IF(AND(V572&gt;0,V572*$B$4+AC571&lt;=$B$2*'SFV+BESS'!$I$9,V572&gt;'SFV+BESS'!$I$7),'SFV+BESS'!$I$7,0))))</f>
        <v>3.9229006308636087</v>
      </c>
      <c r="X572" s="27">
        <f>IF(AND(V572&lt;0,AC571+V572/$B$5&gt;$H$2,-V572/'Carga-Descarga Año'!$B$5&lt;'SFV+BESS'!$I$7),V572/$B$5,IF(AND(V572&lt;0,AC571+V572/$B$5&gt;$H$2,-V572/'Carga-Descarga Año'!$B$5&gt;'SFV+BESS'!$I$7),-'SFV+BESS'!$I$7,IF(AND(V572&lt;0,AC571+V572/$B$5&lt;$H$2),-MIN('SFV+BESS'!$I$7,AC571-$H$2),0)))</f>
        <v>0</v>
      </c>
      <c r="Z572" s="33">
        <f t="shared" si="646"/>
        <v>82.027000000000001</v>
      </c>
      <c r="AA572" s="27">
        <f t="shared" si="621"/>
        <v>0</v>
      </c>
      <c r="AB572" s="27">
        <f t="shared" si="645"/>
        <v>0</v>
      </c>
      <c r="AC572" s="28">
        <f>IF((AC571+W572+X572)&gt;=$B$2*'SFV+BESS'!$I$9, $B$2*'SFV+BESS'!$I$9, (AC571+W572+X572))</f>
        <v>173.61249999999998</v>
      </c>
      <c r="AD572" s="110">
        <f t="shared" si="622"/>
        <v>29.527839169473655</v>
      </c>
      <c r="AI572" s="251"/>
      <c r="AJ572" s="41">
        <v>23.4583333333333</v>
      </c>
      <c r="AK572" s="52">
        <f t="shared" si="678"/>
        <v>115.61736628907755</v>
      </c>
      <c r="AL572" s="33">
        <f>Gen_Cons_Horario!B2014</f>
        <v>0</v>
      </c>
      <c r="AM572" s="35">
        <f t="shared" si="653"/>
        <v>115.61736628907755</v>
      </c>
      <c r="AN572" s="116">
        <f>IF(AND(AM572&gt;0,AM572*$B$4+AT571&lt;=$B$2*'SFV+BESS'!$I$9,AM572&lt;'SFV+BESS'!$I$7), AM572*$B$4, IF(AND(AM572&gt;0,AM572*$B$4+AT571&gt;$B$2*'SFV+BESS'!$I$9,AM572*$B$4&lt;'SFV+BESS'!$I$7),$B$2*'SFV+BESS'!$I$9-AT571,IF(AND(AM572&gt;0,AM572*$B$4+AT571&gt;$B$2*'SFV+BESS'!$I$9,AM572*$B$4&gt;'SFV+BESS'!$I$7,AT571&lt;$B$2*'SFV+BESS'!$I$9),$B$2*'SFV+BESS'!$I$9-AT571,IF(AND(AM572&gt;0,AM572*$B$4+AT571&lt;=$B$2*'SFV+BESS'!$I$9,AM572&gt;'SFV+BESS'!$I$7),'SFV+BESS'!$I$7,0))))</f>
        <v>0</v>
      </c>
      <c r="AO572" s="27">
        <f>IF(AND(AM572&lt;0,AT571+AM572/$B$5&gt;$H$2,-AM572/'Carga-Descarga Año'!$B$5&lt;'SFV+BESS'!$I$7),AM572/$B$5,IF(AND(AM572&lt;0,AT571+AM572/$B$5&gt;$H$2,-AM572/'Carga-Descarga Año'!$B$5&gt;'SFV+BESS'!$I$7),-'SFV+BESS'!$I$7,IF(AND(AM572&lt;0,AT571+AM572/$B$5&lt;$H$2),-MIN('SFV+BESS'!$I$7,AT571-$H$2),0)))</f>
        <v>0</v>
      </c>
      <c r="AP572" s="33"/>
      <c r="AQ572" s="33">
        <f t="shared" si="659"/>
        <v>0</v>
      </c>
      <c r="AR572" s="27">
        <f t="shared" si="623"/>
        <v>0</v>
      </c>
      <c r="AS572" s="27">
        <f t="shared" si="660"/>
        <v>0</v>
      </c>
      <c r="AT572" s="28">
        <f>IF((AT571+AN572+AO572)&gt;=$B$2*'SFV+BESS'!$I$9, $B$2*'SFV+BESS'!$I$9, (AT571+AN572+AO572))</f>
        <v>173.61249999999998</v>
      </c>
      <c r="AU572" s="110">
        <f t="shared" si="624"/>
        <v>115.61736628907755</v>
      </c>
      <c r="AZ572" s="251"/>
      <c r="BA572" s="41">
        <v>23.4583333333333</v>
      </c>
      <c r="BB572" s="33">
        <f t="shared" si="679"/>
        <v>100.24824985336119</v>
      </c>
      <c r="BC572" s="33">
        <f>Gen_Cons_Horario!B2758</f>
        <v>0</v>
      </c>
      <c r="BD572" s="35">
        <f t="shared" si="654"/>
        <v>100.24824985336119</v>
      </c>
      <c r="BE572" s="116">
        <f>IF(AND(BD572&gt;0,BD572*$B$4+BK571&lt;=$B$2*'SFV+BESS'!$I$9,BD572&lt;'SFV+BESS'!$I$7), BD572*$B$4, IF(AND(BD572&gt;0,BD572*$B$4+BK571&gt;$B$2*'SFV+BESS'!$I$9,BD572*$B$4&lt;'SFV+BESS'!$I$7),$B$2*'SFV+BESS'!$I$9-BK571,IF(AND(BD572&gt;0,BD572*$B$4+BK571&gt;$B$2*'SFV+BESS'!$I$9,BD572*$B$4&gt;'SFV+BESS'!$I$7,BK571&lt;$B$2*'SFV+BESS'!$I$9),$B$2*'SFV+BESS'!$I$9-BK571,IF(AND(BD572&gt;0,BD572*$B$4+BK571&lt;=$B$2*'SFV+BESS'!$I$9,BD572&gt;'SFV+BESS'!$I$7),'SFV+BESS'!$I$7,0))))</f>
        <v>0</v>
      </c>
      <c r="BF572" s="27">
        <f>IF(AND(BD572&lt;0,BK571+BD572/$B$5&gt;$H$2,-BD572/'Carga-Descarga Año'!$B$5&lt;'SFV+BESS'!$I$7),BD572/$B$5,IF(AND(BD572&lt;0,BK571+BD572/$B$5&gt;$H$2,-BD572/'Carga-Descarga Año'!$B$5&gt;'SFV+BESS'!$I$7),-'SFV+BESS'!$I$7,IF(AND(BD572&lt;0,BK571+BD572/$B$5&lt;$H$2),-MIN('SFV+BESS'!$I$7,BK571-$H$2),0)))</f>
        <v>0</v>
      </c>
      <c r="BG572" s="33"/>
      <c r="BH572" s="33">
        <f t="shared" si="661"/>
        <v>0</v>
      </c>
      <c r="BI572" s="27">
        <f t="shared" si="625"/>
        <v>0</v>
      </c>
      <c r="BJ572" s="27">
        <f t="shared" si="662"/>
        <v>0</v>
      </c>
      <c r="BK572" s="28">
        <f>IF((BK571+BE572+BF572)&gt;=$B$2*'SFV+BESS'!$I$9, $B$2*'SFV+BESS'!$I$9, (BK571+BE572+BF572))</f>
        <v>173.61249999999998</v>
      </c>
      <c r="BL572" s="110">
        <f t="shared" si="626"/>
        <v>100.24824985336119</v>
      </c>
      <c r="BQ572" s="251"/>
      <c r="BR572" s="41">
        <v>23.4583333333333</v>
      </c>
      <c r="BS572" s="33">
        <f t="shared" si="680"/>
        <v>79.979225615012339</v>
      </c>
      <c r="BT572" s="33">
        <f>Gen_Cons_Horario!B3478</f>
        <v>0</v>
      </c>
      <c r="BU572" s="35">
        <f t="shared" si="655"/>
        <v>79.979225615012339</v>
      </c>
      <c r="BV572" s="116">
        <f>IF(AND(BU572&gt;0,BU572*$B$4+CB571&lt;=$B$2*'SFV+BESS'!$I$9,BU572&lt;'SFV+BESS'!$I$7), BU572*$B$4, IF(AND(BU572&gt;0,BU572*$B$4+CB571&gt;$B$2*'SFV+BESS'!$I$9,BU572*$B$4&lt;'SFV+BESS'!$I$7),$B$2*'SFV+BESS'!$I$9-CB571,IF(AND(BU572&gt;0,BU572*$B$4+CB571&gt;$B$2*'SFV+BESS'!$I$9,BU572*$B$4&gt;'SFV+BESS'!$I$7,CB571&lt;$B$2*'SFV+BESS'!$I$9),$B$2*'SFV+BESS'!$I$9-CB571,IF(AND(BU572&gt;0,BU572*$B$4+CB571&lt;=$B$2*'SFV+BESS'!$I$9,BU572&gt;'SFV+BESS'!$I$7),'SFV+BESS'!$I$7,0))))</f>
        <v>0</v>
      </c>
      <c r="BW572" s="27">
        <f>IF(AND(BU572&lt;0,CB571+BU572/$B$5&gt;$H$2,-BU572/'Carga-Descarga Año'!$B$5&lt;'SFV+BESS'!$I$7),BU572/$B$5,IF(AND(BU572&lt;0,CB571+BU572/$B$5&gt;$H$2,-BU572/'Carga-Descarga Año'!$B$5&gt;'SFV+BESS'!$I$7),-'SFV+BESS'!$I$7,IF(AND(BU572&lt;0,CB571+BU572/$B$5&lt;$H$2),-MIN('SFV+BESS'!$I$7,CB571-$H$2),0)))</f>
        <v>0</v>
      </c>
      <c r="BX572" s="33"/>
      <c r="BY572" s="33">
        <f t="shared" si="663"/>
        <v>0</v>
      </c>
      <c r="BZ572" s="27">
        <f t="shared" si="627"/>
        <v>0</v>
      </c>
      <c r="CA572" s="27">
        <f t="shared" si="628"/>
        <v>0</v>
      </c>
      <c r="CB572" s="28">
        <f>IF((CB571+BV572+BW572)&gt;=$B$2*'SFV+BESS'!$I$9, $B$2*'SFV+BESS'!$I$9, (CB571+BV572+BW572))</f>
        <v>173.61249999999998</v>
      </c>
      <c r="CC572" s="110">
        <f t="shared" si="629"/>
        <v>79.979225615012339</v>
      </c>
      <c r="CH572" s="251"/>
      <c r="CI572" s="41">
        <v>23.4583333333333</v>
      </c>
      <c r="CJ572" s="33">
        <f t="shared" si="681"/>
        <v>71.185968854106946</v>
      </c>
      <c r="CK572" s="33">
        <f>Gen_Cons_Horario!B4222</f>
        <v>0</v>
      </c>
      <c r="CL572" s="35">
        <f t="shared" si="656"/>
        <v>71.185968854106946</v>
      </c>
      <c r="CM572" s="116">
        <f>IF(AND(CL572&gt;0,CL572*$B$4+CS571&lt;=$B$2*'SFV+BESS'!$I$9,CL572&lt;'SFV+BESS'!$I$7), CL572*$B$4, IF(AND(CL572&gt;0,CL572*$B$4+CS571&gt;$B$2*'SFV+BESS'!$I$9,CL572*$B$4&lt;'SFV+BESS'!$I$7),$B$2*'SFV+BESS'!$I$9-CS571,IF(AND(CL572&gt;0,CL572*$B$4+CS571&gt;$B$2*'SFV+BESS'!$I$9,CL572*$B$4&gt;'SFV+BESS'!$I$7,CS571&lt;$B$2*'SFV+BESS'!$I$9),$B$2*'SFV+BESS'!$I$9-CS571,IF(AND(CL572&gt;0,CL572*$B$4+CS571&lt;=$B$2*'SFV+BESS'!$I$9,CL572&gt;'SFV+BESS'!$I$7),'SFV+BESS'!$I$7,0))))</f>
        <v>0</v>
      </c>
      <c r="CN572" s="27">
        <f>IF(AND(CL572&lt;0,CS571+CL572/$B$5&gt;$H$2,-CL572/'Carga-Descarga Año'!$B$5&lt;'SFV+BESS'!$I$7),CL572/$B$5,IF(AND(CL572&lt;0,CS571+CL572/$B$5&gt;$H$2,-CL572/'Carga-Descarga Año'!$B$5&gt;'SFV+BESS'!$I$7),-'SFV+BESS'!$I$7,IF(AND(CL572&lt;0,CS571+CL572/$B$5&lt;$H$2),-MIN('SFV+BESS'!$I$7,CS571-$H$2),0)))</f>
        <v>0</v>
      </c>
      <c r="CO572" s="33"/>
      <c r="CP572" s="33">
        <f t="shared" si="664"/>
        <v>0</v>
      </c>
      <c r="CQ572" s="27">
        <f t="shared" si="630"/>
        <v>0</v>
      </c>
      <c r="CR572" s="27">
        <f t="shared" si="665"/>
        <v>0</v>
      </c>
      <c r="CS572" s="28">
        <f>IF((CS571+CM572+CN572)&gt;=$B$2*'SFV+BESS'!$I$9, $B$2*'SFV+BESS'!$I$9, (CS571+CM572+CN572))</f>
        <v>173.61249999999998</v>
      </c>
      <c r="CT572" s="110">
        <f t="shared" si="631"/>
        <v>71.185968854106946</v>
      </c>
      <c r="CY572" s="251"/>
      <c r="CZ572" s="41">
        <v>23.4583333333333</v>
      </c>
      <c r="DA572" s="33">
        <f t="shared" si="682"/>
        <v>79.260499325489363</v>
      </c>
      <c r="DB572" s="33">
        <f>Gen_Cons_Horario!B4942</f>
        <v>0</v>
      </c>
      <c r="DC572" s="35">
        <f t="shared" si="647"/>
        <v>79.260499325489363</v>
      </c>
      <c r="DD572" s="116">
        <f>IF(AND(DC572&gt;0,DC572*$B$4+DJ571&lt;=$B$2*'SFV+BESS'!$I$9,DC572&lt;'SFV+BESS'!$I$7), DC572*$B$4, IF(AND(DC572&gt;0,DC572*$B$4+DJ571&gt;$B$2*'SFV+BESS'!$I$9,DC572*$B$4&lt;'SFV+BESS'!$I$7),$B$2*'SFV+BESS'!$I$9-DJ571,IF(AND(DC572&gt;0,DC572*$B$4+DJ571&gt;$B$2*'SFV+BESS'!$I$9,DC572*$B$4&gt;'SFV+BESS'!$I$7,DJ571&lt;$B$2*'SFV+BESS'!$I$9),$B$2*'SFV+BESS'!$I$9-DJ571,IF(AND(DC572&gt;0,DC572*$B$4+DJ571&lt;=$B$2*'SFV+BESS'!$I$9,DC572&gt;'SFV+BESS'!$I$7),'SFV+BESS'!$I$7,0))))</f>
        <v>0</v>
      </c>
      <c r="DE572" s="27">
        <f>IF(AND(DC572&lt;0,DJ571+DC572/$B$5&gt;$H$2,-DC572/'Carga-Descarga Año'!$B$5&lt;'SFV+BESS'!$I$7),DC572/$B$5,IF(AND(DC572&lt;0,DJ571+DC572/$B$5&gt;$H$2,-DC572/'Carga-Descarga Año'!$B$5&gt;'SFV+BESS'!$I$7),-'SFV+BESS'!$I$7,IF(AND(DC572&lt;0,DJ571+DC572/$B$5&lt;$H$2),-MIN('SFV+BESS'!$I$7,DJ571-$H$2),0)))</f>
        <v>0</v>
      </c>
      <c r="DF572" s="33"/>
      <c r="DG572" s="33">
        <f t="shared" si="666"/>
        <v>0</v>
      </c>
      <c r="DH572" s="27">
        <f t="shared" si="632"/>
        <v>0</v>
      </c>
      <c r="DI572" s="27">
        <f t="shared" si="633"/>
        <v>0</v>
      </c>
      <c r="DJ572" s="28">
        <f>IF((DJ571+DD572+DE572)&gt;=$B$2*'SFV+BESS'!$I$9, $B$2*'SFV+BESS'!$I$9, (DJ571+DD572+DE572))</f>
        <v>173.61249999999998</v>
      </c>
      <c r="DK572" s="110">
        <f t="shared" si="634"/>
        <v>79.260499325489363</v>
      </c>
      <c r="DP572" s="251"/>
      <c r="DQ572" s="41">
        <v>23.4583333333333</v>
      </c>
      <c r="DR572" s="33">
        <f t="shared" si="683"/>
        <v>83.030986709775661</v>
      </c>
      <c r="DS572" s="33">
        <f>Gen_Cons_Horario!B5686</f>
        <v>0</v>
      </c>
      <c r="DT572" s="35">
        <f t="shared" si="648"/>
        <v>83.030986709775661</v>
      </c>
      <c r="DU572" s="116">
        <f>IF(AND(DT572&gt;0,DT572*$B$4+EA571&lt;=$B$2*'SFV+BESS'!$I$9,DT572&lt;'SFV+BESS'!$I$7), DT572*$B$4, IF(AND(DT572&gt;0,DT572*$B$4+EA571&gt;$B$2*'SFV+BESS'!$I$9,DT572*$B$4&lt;'SFV+BESS'!$I$7),$B$2*'SFV+BESS'!$I$9-EA571,IF(AND(DT572&gt;0,DT572*$B$4+EA571&gt;$B$2*'SFV+BESS'!$I$9,DT572*$B$4&gt;'SFV+BESS'!$I$7,EA571&lt;$B$2*'SFV+BESS'!$I$9),$B$2*'SFV+BESS'!$I$9-EA571,IF(AND(DT572&gt;0,DT572*$B$4+EA571&lt;=$B$2*'SFV+BESS'!$I$9,DT572&gt;'SFV+BESS'!$I$7),'SFV+BESS'!$I$7,0))))</f>
        <v>0</v>
      </c>
      <c r="DV572" s="27">
        <f>IF(AND(DT572&lt;0,EA571+DT572/$B$5&gt;$H$2,-DT572/'Carga-Descarga Año'!$B$5&lt;'SFV+BESS'!$I$7),DT572/$B$5,IF(AND(DT572&lt;0,EA571+DT572/$B$5&gt;$H$2,-DT572/'Carga-Descarga Año'!$B$5&gt;'SFV+BESS'!$I$7),-'SFV+BESS'!$I$7,IF(AND(DT572&lt;0,EA571+DT572/$B$5&lt;$H$2),-MIN('SFV+BESS'!$I$7,EA571-$H$2),0)))</f>
        <v>0</v>
      </c>
      <c r="DW572" s="33"/>
      <c r="DX572" s="33">
        <f t="shared" si="667"/>
        <v>0</v>
      </c>
      <c r="DY572" s="27">
        <f t="shared" si="635"/>
        <v>0</v>
      </c>
      <c r="DZ572" s="27">
        <f t="shared" si="668"/>
        <v>0</v>
      </c>
      <c r="EA572" s="28">
        <f>IF((EA571+DU572+DV572)&gt;=$B$2*'SFV+BESS'!$I$9, $B$2*'SFV+BESS'!$I$9, (EA571+DU572+DV572))</f>
        <v>173.61249999999998</v>
      </c>
      <c r="EB572" s="110">
        <f t="shared" si="636"/>
        <v>83.030986709775661</v>
      </c>
      <c r="EG572" s="251"/>
      <c r="EH572" s="41">
        <v>23.4583333333333</v>
      </c>
      <c r="EI572" s="33">
        <f t="shared" si="684"/>
        <v>98.155127964009495</v>
      </c>
      <c r="EJ572" s="33">
        <f>Gen_Cons_Horario!B6430</f>
        <v>0</v>
      </c>
      <c r="EK572" s="35">
        <f t="shared" si="649"/>
        <v>98.155127964009495</v>
      </c>
      <c r="EL572" s="116">
        <f>IF(AND(EK572&gt;0,EK572*$B$4+ER571&lt;=$B$2*'SFV+BESS'!$I$9,EK572&lt;'SFV+BESS'!$I$7), EK572*$B$4, IF(AND(EK572&gt;0,EK572*$B$4+ER571&gt;$B$2*'SFV+BESS'!$I$9,EK572*$B$4&lt;'SFV+BESS'!$I$7),$B$2*'SFV+BESS'!$I$9-ER571,IF(AND(EK572&gt;0,EK572*$B$4+ER571&gt;$B$2*'SFV+BESS'!$I$9,EK572*$B$4&gt;'SFV+BESS'!$I$7,ER571&lt;$B$2*'SFV+BESS'!$I$9),$B$2*'SFV+BESS'!$I$9-ER571,IF(AND(EK572&gt;0,EK572*$B$4+ER571&lt;=$B$2*'SFV+BESS'!$I$9,EK572&gt;'SFV+BESS'!$I$7),'SFV+BESS'!$I$7,0))))</f>
        <v>0</v>
      </c>
      <c r="EM572" s="27">
        <f>IF(AND(EK572&lt;0,ER571+EK572/$B$5&gt;$H$2,-EK572/'Carga-Descarga Año'!$B$5&lt;'SFV+BESS'!$I$7),EK572/$B$5,IF(AND(EK572&lt;0,ER571+EK572/$B$5&gt;$H$2,-EK572/'Carga-Descarga Año'!$B$5&gt;'SFV+BESS'!$I$7),-'SFV+BESS'!$I$7,IF(AND(EK572&lt;0,ER571+EK572/$B$5&lt;$H$2),-MIN('SFV+BESS'!$I$7,ER571-$H$2),0)))</f>
        <v>0</v>
      </c>
      <c r="EN572" s="33"/>
      <c r="EO572" s="33">
        <f t="shared" si="669"/>
        <v>0</v>
      </c>
      <c r="EP572" s="27">
        <f t="shared" si="637"/>
        <v>0</v>
      </c>
      <c r="EQ572" s="27">
        <f t="shared" si="670"/>
        <v>0</v>
      </c>
      <c r="ER572" s="28">
        <f>IF((ER571+EL572+EM572)&gt;=$B$2*'SFV+BESS'!$I$9, $B$2*'SFV+BESS'!$I$9, (ER571+EL572+EM572))</f>
        <v>173.61249999999998</v>
      </c>
      <c r="ES572" s="110">
        <f t="shared" si="638"/>
        <v>98.155127964009495</v>
      </c>
      <c r="EX572" s="251"/>
      <c r="EY572" s="41">
        <v>23.4583333333333</v>
      </c>
      <c r="EZ572" s="33">
        <f t="shared" si="685"/>
        <v>105.54601066041208</v>
      </c>
      <c r="FA572" s="33">
        <f>Gen_Cons_Horario!B7150</f>
        <v>44.742000000000004</v>
      </c>
      <c r="FB572" s="35">
        <f t="shared" si="650"/>
        <v>60.804010660412075</v>
      </c>
      <c r="FC572" s="116">
        <f>IF(AND(FB572&gt;0,FB572*$B$4+FI571&lt;=$B$2*'SFV+BESS'!$I$9,FB572&lt;'SFV+BESS'!$I$7), FB572*$B$4, IF(AND(FB572&gt;0,FB572*$B$4+FI571&gt;$B$2*'SFV+BESS'!$I$9,FB572*$B$4&lt;'SFV+BESS'!$I$7),$B$2*'SFV+BESS'!$I$9-FI571,IF(AND(FB572&gt;0,FB572*$B$4+FI571&gt;$B$2*'SFV+BESS'!$I$9,FB572*$B$4&gt;'SFV+BESS'!$I$7,FI571&lt;$B$2*'SFV+BESS'!$I$9),$B$2*'SFV+BESS'!$I$9-FI571,IF(AND(FB572&gt;0,FB572*$B$4+FI571&lt;=$B$2*'SFV+BESS'!$I$9,FB572&gt;'SFV+BESS'!$I$7),'SFV+BESS'!$I$7,0))))</f>
        <v>0</v>
      </c>
      <c r="FD572" s="27">
        <f>IF(AND(FB572&lt;0,FI571+FB572/$B$5&gt;$H$2,-FB572/'Carga-Descarga Año'!$B$5&lt;'SFV+BESS'!$I$7),FB572/$B$5,IF(AND(FB572&lt;0,FI571+FB572/$B$5&gt;$H$2,-FB572/'Carga-Descarga Año'!$B$5&gt;'SFV+BESS'!$I$7),-'SFV+BESS'!$I$7,IF(AND(FB572&lt;0,FI571+FB572/$B$5&lt;$H$2),-MIN('SFV+BESS'!$I$7,FI571-$H$2),0)))</f>
        <v>0</v>
      </c>
      <c r="FE572" s="33"/>
      <c r="FF572" s="33">
        <f t="shared" si="671"/>
        <v>44.742000000000004</v>
      </c>
      <c r="FG572" s="27">
        <f t="shared" si="639"/>
        <v>0</v>
      </c>
      <c r="FH572" s="27">
        <f t="shared" si="672"/>
        <v>0</v>
      </c>
      <c r="FI572" s="28">
        <f>IF((FI571+FC572+FD572)&gt;=$B$2*'SFV+BESS'!$I$9, $B$2*'SFV+BESS'!$I$9, (FI571+FC572+FD572))</f>
        <v>173.61249999999998</v>
      </c>
      <c r="FJ572" s="110">
        <f t="shared" si="640"/>
        <v>60.804010660412075</v>
      </c>
      <c r="FO572" s="251"/>
      <c r="FP572" s="41">
        <v>23.4583333333333</v>
      </c>
      <c r="FQ572" s="33">
        <f t="shared" si="686"/>
        <v>111.79188536815481</v>
      </c>
      <c r="FR572" s="33">
        <f>Gen_Cons_Horario!B7894</f>
        <v>63.384500000000003</v>
      </c>
      <c r="FS572" s="35">
        <f t="shared" si="651"/>
        <v>48.407385368154806</v>
      </c>
      <c r="FT572" s="116">
        <f>IF(AND(FS572&gt;0,FS572*$B$4+FZ571&lt;=$B$2*'SFV+BESS'!$I$9,FS572&lt;'SFV+BESS'!$I$7), FS572*$B$4, IF(AND(FS572&gt;0,FS572*$B$4+FZ571&gt;$B$2*'SFV+BESS'!$I$9,FS572*$B$4&lt;'SFV+BESS'!$I$7),$B$2*'SFV+BESS'!$I$9-FZ571,IF(AND(FS572&gt;0,FS572*$B$4+FZ571&gt;$B$2*'SFV+BESS'!$I$9,FS572*$B$4&gt;'SFV+BESS'!$I$7,FZ571&lt;$B$2*'SFV+BESS'!$I$9),$B$2*'SFV+BESS'!$I$9-FZ571,IF(AND(FS572&gt;0,FS572*$B$4+FZ571&lt;=$B$2*'SFV+BESS'!$I$9,FS572&gt;'SFV+BESS'!$I$7),'SFV+BESS'!$I$7,0))))</f>
        <v>0</v>
      </c>
      <c r="FU572" s="27">
        <f>IF(AND(FS572&lt;0,FZ571+FS572/$B$5&gt;$H$2,-FS572/'Carga-Descarga Año'!$B$5&lt;'SFV+BESS'!$I$7),FS572/$B$5,IF(AND(FS572&lt;0,FZ571+FS572/$B$5&gt;$H$2,-FS572/'Carga-Descarga Año'!$B$5&gt;'SFV+BESS'!$I$7),-'SFV+BESS'!$I$7,IF(AND(FS572&lt;0,FZ571+FS572/$B$5&lt;$H$2),-MIN('SFV+BESS'!$I$7,FZ571-$H$2),0)))</f>
        <v>0</v>
      </c>
      <c r="FV572" s="33"/>
      <c r="FW572" s="33">
        <f t="shared" si="673"/>
        <v>63.384500000000003</v>
      </c>
      <c r="FX572" s="27">
        <f t="shared" si="641"/>
        <v>0</v>
      </c>
      <c r="FY572" s="27">
        <f t="shared" si="674"/>
        <v>0</v>
      </c>
      <c r="FZ572" s="28">
        <f>IF((FZ571+FT572+FU572)&gt;=$B$2*'SFV+BESS'!$I$9, $B$2*'SFV+BESS'!$I$9, (FZ571+FT572+FU572))</f>
        <v>173.61249999999998</v>
      </c>
      <c r="GA572" s="110">
        <f t="shared" si="642"/>
        <v>48.407385368154806</v>
      </c>
      <c r="GF572" s="251"/>
      <c r="GG572" s="41">
        <v>23.4583333333333</v>
      </c>
      <c r="GH572" s="33">
        <f t="shared" si="687"/>
        <v>113.11824732914998</v>
      </c>
      <c r="GI572" s="33">
        <f>Gen_Cons_Horario!B8614</f>
        <v>65.927500000000009</v>
      </c>
      <c r="GJ572" s="35">
        <f t="shared" si="657"/>
        <v>47.190747329149971</v>
      </c>
      <c r="GK572" s="116">
        <f>IF(AND(GJ572&gt;0,GJ572*$B$4+GQ571&lt;=$B$2*'SFV+BESS'!$I$9,GJ572&lt;'SFV+BESS'!$I$7), GJ572*$B$4, IF(AND(GJ572&gt;0,GJ572*$B$4+GQ571&gt;$B$2*'SFV+BESS'!$I$9,GJ572*$B$4&lt;'SFV+BESS'!$I$7),$B$2*'SFV+BESS'!$I$9-GQ571,IF(AND(GJ572&gt;0,GJ572*$B$4+GQ571&gt;$B$2*'SFV+BESS'!$I$9,GJ572*$B$4&gt;'SFV+BESS'!$I$7,GQ571&lt;$B$2*'SFV+BESS'!$I$9),$B$2*'SFV+BESS'!$I$9-GQ571,IF(AND(GJ572&gt;0,GJ572*$B$4+GQ571&lt;=$B$2*'SFV+BESS'!$I$9,GJ572&gt;'SFV+BESS'!$I$7),'SFV+BESS'!$I$7,0))))</f>
        <v>0</v>
      </c>
      <c r="GL572" s="27">
        <f>IF(AND(GJ572&lt;0,GQ571+GJ572/$B$5&gt;$H$2,-GJ572/'Carga-Descarga Año'!$B$5&lt;'SFV+BESS'!$I$7),GJ572/$B$5,IF(AND(GJ572&lt;0,GQ571+GJ572/$B$5&gt;$H$2,-GJ572/'Carga-Descarga Año'!$B$5&gt;'SFV+BESS'!$I$7),-'SFV+BESS'!$I$7,IF(AND(GJ572&lt;0,GQ571+GJ572/$B$5&lt;$H$2),-MIN('SFV+BESS'!$I$7,GQ571-$H$2),0)))</f>
        <v>0</v>
      </c>
      <c r="GM572" s="33"/>
      <c r="GN572" s="33">
        <f t="shared" si="675"/>
        <v>65.927500000000009</v>
      </c>
      <c r="GO572" s="27">
        <f t="shared" si="643"/>
        <v>0</v>
      </c>
      <c r="GP572" s="27">
        <f t="shared" si="676"/>
        <v>0</v>
      </c>
      <c r="GQ572" s="28">
        <f>IF((GQ571+GK572+GL572)&gt;=$B$2*'SFV+BESS'!$I$9, $B$2*'SFV+BESS'!$I$9, (GQ571+GK572+GL572))</f>
        <v>173.61249999999998</v>
      </c>
      <c r="GR572" s="110">
        <f t="shared" si="644"/>
        <v>47.190747329149971</v>
      </c>
    </row>
    <row r="573" spans="1:200">
      <c r="A573" s="249"/>
      <c r="B573" s="41">
        <v>23.5</v>
      </c>
      <c r="C573" s="38">
        <f t="shared" si="658"/>
        <v>123.83891499519927</v>
      </c>
      <c r="D573" s="2">
        <f>Gen_Cons_Horario!B599</f>
        <v>100.6695</v>
      </c>
      <c r="E573" s="140">
        <f t="shared" si="616"/>
        <v>23.169414995199276</v>
      </c>
      <c r="F573" s="116">
        <f>IF(AND(E573&gt;0,E573*$B$4+L572&lt;=$B$2*'SFV+BESS'!$I$9,E573&lt;'SFV+BESS'!$I$7), E573*$B$4, IF(AND(E573&gt;0,E573*$B$4+L572&gt;$B$2*'SFV+BESS'!$I$9,E573*$B$4&lt;'SFV+BESS'!$I$7),$B$2*'SFV+BESS'!$I$9-L572,IF(AND(E573&gt;0,E573*$B$4+L572&gt;$B$2*'SFV+BESS'!$I$9,E573*$B$4&gt;'SFV+BESS'!$I$7,L572&lt;$B$2*'SFV+BESS'!$I$9),$B$2*'SFV+BESS'!$I$9-L572,IF(AND(E573&gt;0,E573*$B$4+L572&lt;=$B$2*'SFV+BESS'!$I$9,E573&gt;'SFV+BESS'!$I$7),'SFV+BESS'!$I$7,0))))</f>
        <v>22.010944245439312</v>
      </c>
      <c r="G573" s="27">
        <f>IF(AND(E573&lt;0,L572+E573/$B$5&gt;$H$2,-E573/'Carga-Descarga Año'!$B$5&lt;'SFV+BESS'!$I$7),E573/$B$5,IF(AND(E573&lt;0,L572+E573/$B$5&gt;$H$2,-E573/'Carga-Descarga Año'!$B$5&gt;'SFV+BESS'!$I$7),-'SFV+BESS'!$I$7,IF(AND(E573&lt;0,L572+E573/$B$5&lt;$H$2),-MIN('SFV+BESS'!$I$7,L572-$H$2),0)))</f>
        <v>0</v>
      </c>
      <c r="I573" s="38">
        <f t="shared" si="617"/>
        <v>100.6695</v>
      </c>
      <c r="J573" s="27">
        <f t="shared" si="619"/>
        <v>0</v>
      </c>
      <c r="K573" s="27">
        <f t="shared" si="618"/>
        <v>0</v>
      </c>
      <c r="L573" s="28">
        <f>IF((L572+F573+G573)&gt;=$B$2*'SFV+BESS'!$I$9, $B$2*'SFV+BESS'!$I$9, (L572+F573+G573))</f>
        <v>51.006901641232432</v>
      </c>
      <c r="M573" s="110">
        <f t="shared" si="620"/>
        <v>0</v>
      </c>
      <c r="R573" s="251"/>
      <c r="S573" s="41">
        <v>23.5</v>
      </c>
      <c r="T573" s="2">
        <f t="shared" si="677"/>
        <v>127.13809025999851</v>
      </c>
      <c r="U573" s="2">
        <f>Gen_Cons_Horario!B1343</f>
        <v>82.027000000000001</v>
      </c>
      <c r="V573" s="35">
        <f t="shared" si="652"/>
        <v>45.111090259998505</v>
      </c>
      <c r="W573" s="116">
        <f>IF(AND(V573&gt;0,V573*$B$4+AC572&lt;=$B$2*'SFV+BESS'!$I$9,V573&lt;'SFV+BESS'!$I$7), V573*$B$4, IF(AND(V573&gt;0,V573*$B$4+AC572&gt;$B$2*'SFV+BESS'!$I$9,V573*$B$4&lt;'SFV+BESS'!$I$7),$B$2*'SFV+BESS'!$I$9-AC572,IF(AND(V573&gt;0,V573*$B$4+AC572&gt;$B$2*'SFV+BESS'!$I$9,V573*$B$4&gt;'SFV+BESS'!$I$7,AC572&lt;$B$2*'SFV+BESS'!$I$9),$B$2*'SFV+BESS'!$I$9-AC572,IF(AND(V573&gt;0,V573*$B$4+AC572&lt;=$B$2*'SFV+BESS'!$I$9,V573&gt;'SFV+BESS'!$I$7),'SFV+BESS'!$I$7,0))))</f>
        <v>0</v>
      </c>
      <c r="X573" s="27">
        <f>IF(AND(V573&lt;0,AC572+V573/$B$5&gt;$H$2,-V573/'Carga-Descarga Año'!$B$5&lt;'SFV+BESS'!$I$7),V573/$B$5,IF(AND(V573&lt;0,AC572+V573/$B$5&gt;$H$2,-V573/'Carga-Descarga Año'!$B$5&gt;'SFV+BESS'!$I$7),-'SFV+BESS'!$I$7,IF(AND(V573&lt;0,AC572+V573/$B$5&lt;$H$2),-MIN('SFV+BESS'!$I$7,AC572-$H$2),0)))</f>
        <v>0</v>
      </c>
      <c r="Z573" s="33">
        <f t="shared" si="646"/>
        <v>82.027000000000001</v>
      </c>
      <c r="AA573" s="27">
        <f t="shared" si="621"/>
        <v>0</v>
      </c>
      <c r="AB573" s="27">
        <f t="shared" si="645"/>
        <v>0</v>
      </c>
      <c r="AC573" s="28">
        <f>IF((AC572+W573+X573)&gt;=$B$2*'SFV+BESS'!$I$9, $B$2*'SFV+BESS'!$I$9, (AC572+W573+X573))</f>
        <v>173.61249999999998</v>
      </c>
      <c r="AD573" s="110">
        <f t="shared" si="622"/>
        <v>45.111090259998505</v>
      </c>
      <c r="AI573" s="251"/>
      <c r="AJ573" s="41">
        <v>23.5</v>
      </c>
      <c r="AK573" s="52">
        <f t="shared" si="678"/>
        <v>127.24751556075989</v>
      </c>
      <c r="AL573" s="33">
        <f>Gen_Cons_Horario!B2015</f>
        <v>0</v>
      </c>
      <c r="AM573" s="35">
        <f t="shared" si="653"/>
        <v>127.24751556075989</v>
      </c>
      <c r="AN573" s="116">
        <f>IF(AND(AM573&gt;0,AM573*$B$4+AT572&lt;=$B$2*'SFV+BESS'!$I$9,AM573&lt;'SFV+BESS'!$I$7), AM573*$B$4, IF(AND(AM573&gt;0,AM573*$B$4+AT572&gt;$B$2*'SFV+BESS'!$I$9,AM573*$B$4&lt;'SFV+BESS'!$I$7),$B$2*'SFV+BESS'!$I$9-AT572,IF(AND(AM573&gt;0,AM573*$B$4+AT572&gt;$B$2*'SFV+BESS'!$I$9,AM573*$B$4&gt;'SFV+BESS'!$I$7,AT572&lt;$B$2*'SFV+BESS'!$I$9),$B$2*'SFV+BESS'!$I$9-AT572,IF(AND(AM573&gt;0,AM573*$B$4+AT572&lt;=$B$2*'SFV+BESS'!$I$9,AM573&gt;'SFV+BESS'!$I$7),'SFV+BESS'!$I$7,0))))</f>
        <v>0</v>
      </c>
      <c r="AO573" s="27">
        <f>IF(AND(AM573&lt;0,AT572+AM573/$B$5&gt;$H$2,-AM573/'Carga-Descarga Año'!$B$5&lt;'SFV+BESS'!$I$7),AM573/$B$5,IF(AND(AM573&lt;0,AT572+AM573/$B$5&gt;$H$2,-AM573/'Carga-Descarga Año'!$B$5&gt;'SFV+BESS'!$I$7),-'SFV+BESS'!$I$7,IF(AND(AM573&lt;0,AT572+AM573/$B$5&lt;$H$2),-MIN('SFV+BESS'!$I$7,AT572-$H$2),0)))</f>
        <v>0</v>
      </c>
      <c r="AP573" s="33"/>
      <c r="AQ573" s="33">
        <f t="shared" si="659"/>
        <v>0</v>
      </c>
      <c r="AR573" s="27">
        <f t="shared" si="623"/>
        <v>0</v>
      </c>
      <c r="AS573" s="27">
        <f t="shared" si="660"/>
        <v>0</v>
      </c>
      <c r="AT573" s="28">
        <f>IF((AT572+AN573+AO573)&gt;=$B$2*'SFV+BESS'!$I$9, $B$2*'SFV+BESS'!$I$9, (AT572+AN573+AO573))</f>
        <v>173.61249999999998</v>
      </c>
      <c r="AU573" s="110">
        <f t="shared" si="624"/>
        <v>127.24751556075989</v>
      </c>
      <c r="AZ573" s="251"/>
      <c r="BA573" s="41">
        <v>23.5</v>
      </c>
      <c r="BB573" s="33">
        <f t="shared" si="679"/>
        <v>110.01903443945878</v>
      </c>
      <c r="BC573" s="33">
        <f>Gen_Cons_Horario!B2759</f>
        <v>0</v>
      </c>
      <c r="BD573" s="35">
        <f t="shared" si="654"/>
        <v>110.01903443945878</v>
      </c>
      <c r="BE573" s="116">
        <f>IF(AND(BD573&gt;0,BD573*$B$4+BK572&lt;=$B$2*'SFV+BESS'!$I$9,BD573&lt;'SFV+BESS'!$I$7), BD573*$B$4, IF(AND(BD573&gt;0,BD573*$B$4+BK572&gt;$B$2*'SFV+BESS'!$I$9,BD573*$B$4&lt;'SFV+BESS'!$I$7),$B$2*'SFV+BESS'!$I$9-BK572,IF(AND(BD573&gt;0,BD573*$B$4+BK572&gt;$B$2*'SFV+BESS'!$I$9,BD573*$B$4&gt;'SFV+BESS'!$I$7,BK572&lt;$B$2*'SFV+BESS'!$I$9),$B$2*'SFV+BESS'!$I$9-BK572,IF(AND(BD573&gt;0,BD573*$B$4+BK572&lt;=$B$2*'SFV+BESS'!$I$9,BD573&gt;'SFV+BESS'!$I$7),'SFV+BESS'!$I$7,0))))</f>
        <v>0</v>
      </c>
      <c r="BF573" s="27">
        <f>IF(AND(BD573&lt;0,BK572+BD573/$B$5&gt;$H$2,-BD573/'Carga-Descarga Año'!$B$5&lt;'SFV+BESS'!$I$7),BD573/$B$5,IF(AND(BD573&lt;0,BK572+BD573/$B$5&gt;$H$2,-BD573/'Carga-Descarga Año'!$B$5&gt;'SFV+BESS'!$I$7),-'SFV+BESS'!$I$7,IF(AND(BD573&lt;0,BK572+BD573/$B$5&lt;$H$2),-MIN('SFV+BESS'!$I$7,BK572-$H$2),0)))</f>
        <v>0</v>
      </c>
      <c r="BG573" s="33"/>
      <c r="BH573" s="33">
        <f t="shared" si="661"/>
        <v>0</v>
      </c>
      <c r="BI573" s="27">
        <f t="shared" si="625"/>
        <v>0</v>
      </c>
      <c r="BJ573" s="27">
        <f t="shared" si="662"/>
        <v>0</v>
      </c>
      <c r="BK573" s="28">
        <f>IF((BK572+BE573+BF573)&gt;=$B$2*'SFV+BESS'!$I$9, $B$2*'SFV+BESS'!$I$9, (BK572+BE573+BF573))</f>
        <v>173.61249999999998</v>
      </c>
      <c r="BL573" s="110">
        <f t="shared" si="626"/>
        <v>110.01903443945878</v>
      </c>
      <c r="BQ573" s="251"/>
      <c r="BR573" s="41">
        <v>23.5</v>
      </c>
      <c r="BS573" s="33">
        <f t="shared" si="680"/>
        <v>93.046254025352383</v>
      </c>
      <c r="BT573" s="33">
        <f>Gen_Cons_Horario!B3479</f>
        <v>0</v>
      </c>
      <c r="BU573" s="35">
        <f t="shared" si="655"/>
        <v>93.046254025352383</v>
      </c>
      <c r="BV573" s="116">
        <f>IF(AND(BU573&gt;0,BU573*$B$4+CB572&lt;=$B$2*'SFV+BESS'!$I$9,BU573&lt;'SFV+BESS'!$I$7), BU573*$B$4, IF(AND(BU573&gt;0,BU573*$B$4+CB572&gt;$B$2*'SFV+BESS'!$I$9,BU573*$B$4&lt;'SFV+BESS'!$I$7),$B$2*'SFV+BESS'!$I$9-CB572,IF(AND(BU573&gt;0,BU573*$B$4+CB572&gt;$B$2*'SFV+BESS'!$I$9,BU573*$B$4&gt;'SFV+BESS'!$I$7,CB572&lt;$B$2*'SFV+BESS'!$I$9),$B$2*'SFV+BESS'!$I$9-CB572,IF(AND(BU573&gt;0,BU573*$B$4+CB572&lt;=$B$2*'SFV+BESS'!$I$9,BU573&gt;'SFV+BESS'!$I$7),'SFV+BESS'!$I$7,0))))</f>
        <v>0</v>
      </c>
      <c r="BW573" s="27">
        <f>IF(AND(BU573&lt;0,CB572+BU573/$B$5&gt;$H$2,-BU573/'Carga-Descarga Año'!$B$5&lt;'SFV+BESS'!$I$7),BU573/$B$5,IF(AND(BU573&lt;0,CB572+BU573/$B$5&gt;$H$2,-BU573/'Carga-Descarga Año'!$B$5&gt;'SFV+BESS'!$I$7),-'SFV+BESS'!$I$7,IF(AND(BU573&lt;0,CB572+BU573/$B$5&lt;$H$2),-MIN('SFV+BESS'!$I$7,CB572-$H$2),0)))</f>
        <v>0</v>
      </c>
      <c r="BX573" s="33"/>
      <c r="BY573" s="33">
        <f t="shared" si="663"/>
        <v>0</v>
      </c>
      <c r="BZ573" s="27">
        <f t="shared" si="627"/>
        <v>0</v>
      </c>
      <c r="CA573" s="27">
        <f t="shared" si="628"/>
        <v>0</v>
      </c>
      <c r="CB573" s="28">
        <f>IF((CB572+BV573+BW573)&gt;=$B$2*'SFV+BESS'!$I$9, $B$2*'SFV+BESS'!$I$9, (CB572+BV573+BW573))</f>
        <v>173.61249999999998</v>
      </c>
      <c r="CC573" s="110">
        <f t="shared" si="629"/>
        <v>93.046254025352383</v>
      </c>
      <c r="CH573" s="251"/>
      <c r="CI573" s="41">
        <v>23.5</v>
      </c>
      <c r="CJ573" s="33">
        <f t="shared" si="681"/>
        <v>80.738079690760259</v>
      </c>
      <c r="CK573" s="33">
        <f>Gen_Cons_Horario!B4223</f>
        <v>0</v>
      </c>
      <c r="CL573" s="35">
        <f t="shared" si="656"/>
        <v>80.738079690760259</v>
      </c>
      <c r="CM573" s="116">
        <f>IF(AND(CL573&gt;0,CL573*$B$4+CS572&lt;=$B$2*'SFV+BESS'!$I$9,CL573&lt;'SFV+BESS'!$I$7), CL573*$B$4, IF(AND(CL573&gt;0,CL573*$B$4+CS572&gt;$B$2*'SFV+BESS'!$I$9,CL573*$B$4&lt;'SFV+BESS'!$I$7),$B$2*'SFV+BESS'!$I$9-CS572,IF(AND(CL573&gt;0,CL573*$B$4+CS572&gt;$B$2*'SFV+BESS'!$I$9,CL573*$B$4&gt;'SFV+BESS'!$I$7,CS572&lt;$B$2*'SFV+BESS'!$I$9),$B$2*'SFV+BESS'!$I$9-CS572,IF(AND(CL573&gt;0,CL573*$B$4+CS572&lt;=$B$2*'SFV+BESS'!$I$9,CL573&gt;'SFV+BESS'!$I$7),'SFV+BESS'!$I$7,0))))</f>
        <v>0</v>
      </c>
      <c r="CN573" s="27">
        <f>IF(AND(CL573&lt;0,CS572+CL573/$B$5&gt;$H$2,-CL573/'Carga-Descarga Año'!$B$5&lt;'SFV+BESS'!$I$7),CL573/$B$5,IF(AND(CL573&lt;0,CS572+CL573/$B$5&gt;$H$2,-CL573/'Carga-Descarga Año'!$B$5&gt;'SFV+BESS'!$I$7),-'SFV+BESS'!$I$7,IF(AND(CL573&lt;0,CS572+CL573/$B$5&lt;$H$2),-MIN('SFV+BESS'!$I$7,CS572-$H$2),0)))</f>
        <v>0</v>
      </c>
      <c r="CO573" s="33"/>
      <c r="CP573" s="33">
        <f t="shared" si="664"/>
        <v>0</v>
      </c>
      <c r="CQ573" s="27">
        <f t="shared" si="630"/>
        <v>0</v>
      </c>
      <c r="CR573" s="27">
        <f t="shared" si="665"/>
        <v>0</v>
      </c>
      <c r="CS573" s="28">
        <f>IF((CS572+CM573+CN573)&gt;=$B$2*'SFV+BESS'!$I$9, $B$2*'SFV+BESS'!$I$9, (CS572+CM573+CN573))</f>
        <v>173.61249999999998</v>
      </c>
      <c r="CT573" s="110">
        <f t="shared" si="631"/>
        <v>80.738079690760259</v>
      </c>
      <c r="CY573" s="251"/>
      <c r="CZ573" s="41">
        <v>23.5</v>
      </c>
      <c r="DA573" s="33">
        <f t="shared" si="682"/>
        <v>89.383443532820891</v>
      </c>
      <c r="DB573" s="33">
        <f>Gen_Cons_Horario!B4943</f>
        <v>0</v>
      </c>
      <c r="DC573" s="35">
        <f t="shared" si="647"/>
        <v>89.383443532820891</v>
      </c>
      <c r="DD573" s="116">
        <f>IF(AND(DC573&gt;0,DC573*$B$4+DJ572&lt;=$B$2*'SFV+BESS'!$I$9,DC573&lt;'SFV+BESS'!$I$7), DC573*$B$4, IF(AND(DC573&gt;0,DC573*$B$4+DJ572&gt;$B$2*'SFV+BESS'!$I$9,DC573*$B$4&lt;'SFV+BESS'!$I$7),$B$2*'SFV+BESS'!$I$9-DJ572,IF(AND(DC573&gt;0,DC573*$B$4+DJ572&gt;$B$2*'SFV+BESS'!$I$9,DC573*$B$4&gt;'SFV+BESS'!$I$7,DJ572&lt;$B$2*'SFV+BESS'!$I$9),$B$2*'SFV+BESS'!$I$9-DJ572,IF(AND(DC573&gt;0,DC573*$B$4+DJ572&lt;=$B$2*'SFV+BESS'!$I$9,DC573&gt;'SFV+BESS'!$I$7),'SFV+BESS'!$I$7,0))))</f>
        <v>0</v>
      </c>
      <c r="DE573" s="27">
        <f>IF(AND(DC573&lt;0,DJ572+DC573/$B$5&gt;$H$2,-DC573/'Carga-Descarga Año'!$B$5&lt;'SFV+BESS'!$I$7),DC573/$B$5,IF(AND(DC573&lt;0,DJ572+DC573/$B$5&gt;$H$2,-DC573/'Carga-Descarga Año'!$B$5&gt;'SFV+BESS'!$I$7),-'SFV+BESS'!$I$7,IF(AND(DC573&lt;0,DJ572+DC573/$B$5&lt;$H$2),-MIN('SFV+BESS'!$I$7,DJ572-$H$2),0)))</f>
        <v>0</v>
      </c>
      <c r="DF573" s="33"/>
      <c r="DG573" s="33">
        <f t="shared" si="666"/>
        <v>0</v>
      </c>
      <c r="DH573" s="27">
        <f t="shared" si="632"/>
        <v>0</v>
      </c>
      <c r="DI573" s="27">
        <f t="shared" si="633"/>
        <v>0</v>
      </c>
      <c r="DJ573" s="28">
        <f>IF((DJ572+DD573+DE573)&gt;=$B$2*'SFV+BESS'!$I$9, $B$2*'SFV+BESS'!$I$9, (DJ572+DD573+DE573))</f>
        <v>173.61249999999998</v>
      </c>
      <c r="DK573" s="110">
        <f t="shared" si="634"/>
        <v>89.383443532820891</v>
      </c>
      <c r="DP573" s="251"/>
      <c r="DQ573" s="41">
        <v>23.5</v>
      </c>
      <c r="DR573" s="33">
        <f t="shared" si="683"/>
        <v>91.815121323908102</v>
      </c>
      <c r="DS573" s="33">
        <f>Gen_Cons_Horario!B5687</f>
        <v>0</v>
      </c>
      <c r="DT573" s="35">
        <f t="shared" si="648"/>
        <v>91.815121323908102</v>
      </c>
      <c r="DU573" s="116">
        <f>IF(AND(DT573&gt;0,DT573*$B$4+EA572&lt;=$B$2*'SFV+BESS'!$I$9,DT573&lt;'SFV+BESS'!$I$7), DT573*$B$4, IF(AND(DT573&gt;0,DT573*$B$4+EA572&gt;$B$2*'SFV+BESS'!$I$9,DT573*$B$4&lt;'SFV+BESS'!$I$7),$B$2*'SFV+BESS'!$I$9-EA572,IF(AND(DT573&gt;0,DT573*$B$4+EA572&gt;$B$2*'SFV+BESS'!$I$9,DT573*$B$4&gt;'SFV+BESS'!$I$7,EA572&lt;$B$2*'SFV+BESS'!$I$9),$B$2*'SFV+BESS'!$I$9-EA572,IF(AND(DT573&gt;0,DT573*$B$4+EA572&lt;=$B$2*'SFV+BESS'!$I$9,DT573&gt;'SFV+BESS'!$I$7),'SFV+BESS'!$I$7,0))))</f>
        <v>0</v>
      </c>
      <c r="DV573" s="27">
        <f>IF(AND(DT573&lt;0,EA572+DT573/$B$5&gt;$H$2,-DT573/'Carga-Descarga Año'!$B$5&lt;'SFV+BESS'!$I$7),DT573/$B$5,IF(AND(DT573&lt;0,EA572+DT573/$B$5&gt;$H$2,-DT573/'Carga-Descarga Año'!$B$5&gt;'SFV+BESS'!$I$7),-'SFV+BESS'!$I$7,IF(AND(DT573&lt;0,EA572+DT573/$B$5&lt;$H$2),-MIN('SFV+BESS'!$I$7,EA572-$H$2),0)))</f>
        <v>0</v>
      </c>
      <c r="DW573" s="33"/>
      <c r="DX573" s="33">
        <f t="shared" si="667"/>
        <v>0</v>
      </c>
      <c r="DY573" s="27">
        <f t="shared" si="635"/>
        <v>0</v>
      </c>
      <c r="DZ573" s="27">
        <f t="shared" si="668"/>
        <v>0</v>
      </c>
      <c r="EA573" s="28">
        <f>IF((EA572+DU573+DV573)&gt;=$B$2*'SFV+BESS'!$I$9, $B$2*'SFV+BESS'!$I$9, (EA572+DU573+DV573))</f>
        <v>173.61249999999998</v>
      </c>
      <c r="EB573" s="110">
        <f t="shared" si="636"/>
        <v>91.815121323908102</v>
      </c>
      <c r="EG573" s="251"/>
      <c r="EH573" s="41">
        <v>23.5</v>
      </c>
      <c r="EI573" s="33">
        <f t="shared" si="684"/>
        <v>105.612499082425</v>
      </c>
      <c r="EJ573" s="33">
        <f>Gen_Cons_Horario!B6431</f>
        <v>0</v>
      </c>
      <c r="EK573" s="35">
        <f t="shared" si="649"/>
        <v>105.612499082425</v>
      </c>
      <c r="EL573" s="116">
        <f>IF(AND(EK573&gt;0,EK573*$B$4+ER572&lt;=$B$2*'SFV+BESS'!$I$9,EK573&lt;'SFV+BESS'!$I$7), EK573*$B$4, IF(AND(EK573&gt;0,EK573*$B$4+ER572&gt;$B$2*'SFV+BESS'!$I$9,EK573*$B$4&lt;'SFV+BESS'!$I$7),$B$2*'SFV+BESS'!$I$9-ER572,IF(AND(EK573&gt;0,EK573*$B$4+ER572&gt;$B$2*'SFV+BESS'!$I$9,EK573*$B$4&gt;'SFV+BESS'!$I$7,ER572&lt;$B$2*'SFV+BESS'!$I$9),$B$2*'SFV+BESS'!$I$9-ER572,IF(AND(EK573&gt;0,EK573*$B$4+ER572&lt;=$B$2*'SFV+BESS'!$I$9,EK573&gt;'SFV+BESS'!$I$7),'SFV+BESS'!$I$7,0))))</f>
        <v>0</v>
      </c>
      <c r="EM573" s="27">
        <f>IF(AND(EK573&lt;0,ER572+EK573/$B$5&gt;$H$2,-EK573/'Carga-Descarga Año'!$B$5&lt;'SFV+BESS'!$I$7),EK573/$B$5,IF(AND(EK573&lt;0,ER572+EK573/$B$5&gt;$H$2,-EK573/'Carga-Descarga Año'!$B$5&gt;'SFV+BESS'!$I$7),-'SFV+BESS'!$I$7,IF(AND(EK573&lt;0,ER572+EK573/$B$5&lt;$H$2),-MIN('SFV+BESS'!$I$7,ER572-$H$2),0)))</f>
        <v>0</v>
      </c>
      <c r="EN573" s="33"/>
      <c r="EO573" s="33">
        <f t="shared" si="669"/>
        <v>0</v>
      </c>
      <c r="EP573" s="27">
        <f t="shared" si="637"/>
        <v>0</v>
      </c>
      <c r="EQ573" s="27">
        <f t="shared" si="670"/>
        <v>0</v>
      </c>
      <c r="ER573" s="28">
        <f>IF((ER572+EL573+EM573)&gt;=$B$2*'SFV+BESS'!$I$9, $B$2*'SFV+BESS'!$I$9, (ER572+EL573+EM573))</f>
        <v>173.61249999999998</v>
      </c>
      <c r="ES573" s="110">
        <f t="shared" si="638"/>
        <v>105.612499082425</v>
      </c>
      <c r="EX573" s="251"/>
      <c r="EY573" s="41">
        <v>23.5</v>
      </c>
      <c r="EZ573" s="33">
        <f t="shared" si="685"/>
        <v>113.56216336879781</v>
      </c>
      <c r="FA573" s="33">
        <f>Gen_Cons_Horario!B7151</f>
        <v>22.371000000000002</v>
      </c>
      <c r="FB573" s="35">
        <f t="shared" si="650"/>
        <v>91.191163368797817</v>
      </c>
      <c r="FC573" s="116">
        <f>IF(AND(FB573&gt;0,FB573*$B$4+FI572&lt;=$B$2*'SFV+BESS'!$I$9,FB573&lt;'SFV+BESS'!$I$7), FB573*$B$4, IF(AND(FB573&gt;0,FB573*$B$4+FI572&gt;$B$2*'SFV+BESS'!$I$9,FB573*$B$4&lt;'SFV+BESS'!$I$7),$B$2*'SFV+BESS'!$I$9-FI572,IF(AND(FB573&gt;0,FB573*$B$4+FI572&gt;$B$2*'SFV+BESS'!$I$9,FB573*$B$4&gt;'SFV+BESS'!$I$7,FI572&lt;$B$2*'SFV+BESS'!$I$9),$B$2*'SFV+BESS'!$I$9-FI572,IF(AND(FB573&gt;0,FB573*$B$4+FI572&lt;=$B$2*'SFV+BESS'!$I$9,FB573&gt;'SFV+BESS'!$I$7),'SFV+BESS'!$I$7,0))))</f>
        <v>0</v>
      </c>
      <c r="FD573" s="27">
        <f>IF(AND(FB573&lt;0,FI572+FB573/$B$5&gt;$H$2,-FB573/'Carga-Descarga Año'!$B$5&lt;'SFV+BESS'!$I$7),FB573/$B$5,IF(AND(FB573&lt;0,FI572+FB573/$B$5&gt;$H$2,-FB573/'Carga-Descarga Año'!$B$5&gt;'SFV+BESS'!$I$7),-'SFV+BESS'!$I$7,IF(AND(FB573&lt;0,FI572+FB573/$B$5&lt;$H$2),-MIN('SFV+BESS'!$I$7,FI572-$H$2),0)))</f>
        <v>0</v>
      </c>
      <c r="FE573" s="33"/>
      <c r="FF573" s="33">
        <f t="shared" si="671"/>
        <v>22.371000000000002</v>
      </c>
      <c r="FG573" s="27">
        <f t="shared" si="639"/>
        <v>0</v>
      </c>
      <c r="FH573" s="27">
        <f t="shared" si="672"/>
        <v>0</v>
      </c>
      <c r="FI573" s="28">
        <f>IF((FI572+FC573+FD573)&gt;=$B$2*'SFV+BESS'!$I$9, $B$2*'SFV+BESS'!$I$9, (FI572+FC573+FD573))</f>
        <v>173.61249999999998</v>
      </c>
      <c r="FJ573" s="110">
        <f t="shared" si="640"/>
        <v>91.191163368797817</v>
      </c>
      <c r="FO573" s="251"/>
      <c r="FP573" s="41">
        <v>23.5</v>
      </c>
      <c r="FQ573" s="33">
        <f t="shared" si="686"/>
        <v>118.78904849891269</v>
      </c>
      <c r="FR573" s="33">
        <f>Gen_Cons_Horario!B7895</f>
        <v>63.384500000000003</v>
      </c>
      <c r="FS573" s="35">
        <f t="shared" si="651"/>
        <v>55.404548498912689</v>
      </c>
      <c r="FT573" s="116">
        <f>IF(AND(FS573&gt;0,FS573*$B$4+FZ572&lt;=$B$2*'SFV+BESS'!$I$9,FS573&lt;'SFV+BESS'!$I$7), FS573*$B$4, IF(AND(FS573&gt;0,FS573*$B$4+FZ572&gt;$B$2*'SFV+BESS'!$I$9,FS573*$B$4&lt;'SFV+BESS'!$I$7),$B$2*'SFV+BESS'!$I$9-FZ572,IF(AND(FS573&gt;0,FS573*$B$4+FZ572&gt;$B$2*'SFV+BESS'!$I$9,FS573*$B$4&gt;'SFV+BESS'!$I$7,FZ572&lt;$B$2*'SFV+BESS'!$I$9),$B$2*'SFV+BESS'!$I$9-FZ572,IF(AND(FS573&gt;0,FS573*$B$4+FZ572&lt;=$B$2*'SFV+BESS'!$I$9,FS573&gt;'SFV+BESS'!$I$7),'SFV+BESS'!$I$7,0))))</f>
        <v>0</v>
      </c>
      <c r="FU573" s="27">
        <f>IF(AND(FS573&lt;0,FZ572+FS573/$B$5&gt;$H$2,-FS573/'Carga-Descarga Año'!$B$5&lt;'SFV+BESS'!$I$7),FS573/$B$5,IF(AND(FS573&lt;0,FZ572+FS573/$B$5&gt;$H$2,-FS573/'Carga-Descarga Año'!$B$5&gt;'SFV+BESS'!$I$7),-'SFV+BESS'!$I$7,IF(AND(FS573&lt;0,FZ572+FS573/$B$5&lt;$H$2),-MIN('SFV+BESS'!$I$7,FZ572-$H$2),0)))</f>
        <v>0</v>
      </c>
      <c r="FV573" s="33"/>
      <c r="FW573" s="33">
        <f t="shared" si="673"/>
        <v>63.384500000000003</v>
      </c>
      <c r="FX573" s="27">
        <f t="shared" si="641"/>
        <v>0</v>
      </c>
      <c r="FY573" s="27">
        <f t="shared" si="674"/>
        <v>0</v>
      </c>
      <c r="FZ573" s="28">
        <f>IF((FZ572+FT573+FU573)&gt;=$B$2*'SFV+BESS'!$I$9, $B$2*'SFV+BESS'!$I$9, (FZ572+FT573+FU573))</f>
        <v>173.61249999999998</v>
      </c>
      <c r="GA573" s="110">
        <f t="shared" si="642"/>
        <v>55.404548498912689</v>
      </c>
      <c r="GF573" s="251"/>
      <c r="GG573" s="41">
        <v>23.5</v>
      </c>
      <c r="GH573" s="33">
        <f t="shared" si="687"/>
        <v>118.69346574485387</v>
      </c>
      <c r="GI573" s="33">
        <f>Gen_Cons_Horario!B8615</f>
        <v>65.927500000000009</v>
      </c>
      <c r="GJ573" s="35">
        <f t="shared" si="657"/>
        <v>52.765965744853858</v>
      </c>
      <c r="GK573" s="116">
        <f>IF(AND(GJ573&gt;0,GJ573*$B$4+GQ572&lt;=$B$2*'SFV+BESS'!$I$9,GJ573&lt;'SFV+BESS'!$I$7), GJ573*$B$4, IF(AND(GJ573&gt;0,GJ573*$B$4+GQ572&gt;$B$2*'SFV+BESS'!$I$9,GJ573*$B$4&lt;'SFV+BESS'!$I$7),$B$2*'SFV+BESS'!$I$9-GQ572,IF(AND(GJ573&gt;0,GJ573*$B$4+GQ572&gt;$B$2*'SFV+BESS'!$I$9,GJ573*$B$4&gt;'SFV+BESS'!$I$7,GQ572&lt;$B$2*'SFV+BESS'!$I$9),$B$2*'SFV+BESS'!$I$9-GQ572,IF(AND(GJ573&gt;0,GJ573*$B$4+GQ572&lt;=$B$2*'SFV+BESS'!$I$9,GJ573&gt;'SFV+BESS'!$I$7),'SFV+BESS'!$I$7,0))))</f>
        <v>0</v>
      </c>
      <c r="GL573" s="27">
        <f>IF(AND(GJ573&lt;0,GQ572+GJ573/$B$5&gt;$H$2,-GJ573/'Carga-Descarga Año'!$B$5&lt;'SFV+BESS'!$I$7),GJ573/$B$5,IF(AND(GJ573&lt;0,GQ572+GJ573/$B$5&gt;$H$2,-GJ573/'Carga-Descarga Año'!$B$5&gt;'SFV+BESS'!$I$7),-'SFV+BESS'!$I$7,IF(AND(GJ573&lt;0,GQ572+GJ573/$B$5&lt;$H$2),-MIN('SFV+BESS'!$I$7,GQ572-$H$2),0)))</f>
        <v>0</v>
      </c>
      <c r="GM573" s="33"/>
      <c r="GN573" s="33">
        <f t="shared" si="675"/>
        <v>65.927500000000009</v>
      </c>
      <c r="GO573" s="27">
        <f t="shared" si="643"/>
        <v>0</v>
      </c>
      <c r="GP573" s="27">
        <f t="shared" si="676"/>
        <v>0</v>
      </c>
      <c r="GQ573" s="28">
        <f>IF((GQ572+GK573+GL573)&gt;=$B$2*'SFV+BESS'!$I$9, $B$2*'SFV+BESS'!$I$9, (GQ572+GK573+GL573))</f>
        <v>173.61249999999998</v>
      </c>
      <c r="GR573" s="110">
        <f t="shared" si="644"/>
        <v>52.765965744853858</v>
      </c>
    </row>
    <row r="574" spans="1:200">
      <c r="A574" s="249"/>
      <c r="B574" s="41">
        <v>23.5416666666667</v>
      </c>
      <c r="C574" s="38">
        <f t="shared" si="658"/>
        <v>130.98054567590401</v>
      </c>
      <c r="D574" s="2">
        <f>Gen_Cons_Horario!B600</f>
        <v>100.6695</v>
      </c>
      <c r="E574" s="140">
        <f t="shared" si="616"/>
        <v>30.311045675904012</v>
      </c>
      <c r="F574" s="116">
        <f>IF(AND(E574&gt;0,E574*$B$4+L573&lt;=$B$2*'SFV+BESS'!$I$9,E574&lt;'SFV+BESS'!$I$7), E574*$B$4, IF(AND(E574&gt;0,E574*$B$4+L573&gt;$B$2*'SFV+BESS'!$I$9,E574*$B$4&lt;'SFV+BESS'!$I$7),$B$2*'SFV+BESS'!$I$9-L573,IF(AND(E574&gt;0,E574*$B$4+L573&gt;$B$2*'SFV+BESS'!$I$9,E574*$B$4&gt;'SFV+BESS'!$I$7,L573&lt;$B$2*'SFV+BESS'!$I$9),$B$2*'SFV+BESS'!$I$9-L573,IF(AND(E574&gt;0,E574*$B$4+L573&lt;=$B$2*'SFV+BESS'!$I$9,E574&gt;'SFV+BESS'!$I$7),'SFV+BESS'!$I$7,0))))</f>
        <v>28.79549339210881</v>
      </c>
      <c r="G574" s="27">
        <f>IF(AND(E574&lt;0,L573+E574/$B$5&gt;$H$2,-E574/'Carga-Descarga Año'!$B$5&lt;'SFV+BESS'!$I$7),E574/$B$5,IF(AND(E574&lt;0,L573+E574/$B$5&gt;$H$2,-E574/'Carga-Descarga Año'!$B$5&gt;'SFV+BESS'!$I$7),-'SFV+BESS'!$I$7,IF(AND(E574&lt;0,L573+E574/$B$5&lt;$H$2),-MIN('SFV+BESS'!$I$7,L573-$H$2),0)))</f>
        <v>0</v>
      </c>
      <c r="I574" s="38">
        <f t="shared" si="617"/>
        <v>100.6695</v>
      </c>
      <c r="J574" s="27">
        <f t="shared" si="619"/>
        <v>0</v>
      </c>
      <c r="K574" s="27">
        <f t="shared" si="618"/>
        <v>0</v>
      </c>
      <c r="L574" s="28">
        <f>IF((L573+F574+G574)&gt;=$B$2*'SFV+BESS'!$I$9, $B$2*'SFV+BESS'!$I$9, (L573+F574+G574))</f>
        <v>79.802395033341242</v>
      </c>
      <c r="M574" s="110">
        <f t="shared" si="620"/>
        <v>0</v>
      </c>
      <c r="R574" s="251"/>
      <c r="S574" s="41">
        <v>23.5416666666667</v>
      </c>
      <c r="T574" s="2">
        <f t="shared" si="677"/>
        <v>135.48306143536522</v>
      </c>
      <c r="U574" s="2">
        <f>Gen_Cons_Horario!B1344</f>
        <v>82.027000000000001</v>
      </c>
      <c r="V574" s="35">
        <f t="shared" si="652"/>
        <v>53.456061435365214</v>
      </c>
      <c r="W574" s="116">
        <f>IF(AND(V574&gt;0,V574*$B$4+AC573&lt;=$B$2*'SFV+BESS'!$I$9,V574&lt;'SFV+BESS'!$I$7), V574*$B$4, IF(AND(V574&gt;0,V574*$B$4+AC573&gt;$B$2*'SFV+BESS'!$I$9,V574*$B$4&lt;'SFV+BESS'!$I$7),$B$2*'SFV+BESS'!$I$9-AC573,IF(AND(V574&gt;0,V574*$B$4+AC573&gt;$B$2*'SFV+BESS'!$I$9,V574*$B$4&gt;'SFV+BESS'!$I$7,AC573&lt;$B$2*'SFV+BESS'!$I$9),$B$2*'SFV+BESS'!$I$9-AC573,IF(AND(V574&gt;0,V574*$B$4+AC573&lt;=$B$2*'SFV+BESS'!$I$9,V574&gt;'SFV+BESS'!$I$7),'SFV+BESS'!$I$7,0))))</f>
        <v>0</v>
      </c>
      <c r="X574" s="27">
        <f>IF(AND(V574&lt;0,AC573+V574/$B$5&gt;$H$2,-V574/'Carga-Descarga Año'!$B$5&lt;'SFV+BESS'!$I$7),V574/$B$5,IF(AND(V574&lt;0,AC573+V574/$B$5&gt;$H$2,-V574/'Carga-Descarga Año'!$B$5&gt;'SFV+BESS'!$I$7),-'SFV+BESS'!$I$7,IF(AND(V574&lt;0,AC573+V574/$B$5&lt;$H$2),-MIN('SFV+BESS'!$I$7,AC573-$H$2),0)))</f>
        <v>0</v>
      </c>
      <c r="Z574" s="33">
        <f t="shared" si="646"/>
        <v>82.027000000000001</v>
      </c>
      <c r="AA574" s="27">
        <f t="shared" si="621"/>
        <v>0</v>
      </c>
      <c r="AB574" s="27">
        <f t="shared" si="645"/>
        <v>0</v>
      </c>
      <c r="AC574" s="28">
        <f>IF((AC573+W574+X574)&gt;=$B$2*'SFV+BESS'!$I$9, $B$2*'SFV+BESS'!$I$9, (AC573+W574+X574))</f>
        <v>173.61249999999998</v>
      </c>
      <c r="AD574" s="110">
        <f t="shared" si="622"/>
        <v>53.456061435365214</v>
      </c>
      <c r="AI574" s="251"/>
      <c r="AJ574" s="41">
        <v>23.5416666666667</v>
      </c>
      <c r="AK574" s="52">
        <f t="shared" si="678"/>
        <v>135.11496947983915</v>
      </c>
      <c r="AL574" s="33">
        <f>Gen_Cons_Horario!B2016</f>
        <v>0</v>
      </c>
      <c r="AM574" s="35">
        <f t="shared" si="653"/>
        <v>135.11496947983915</v>
      </c>
      <c r="AN574" s="116">
        <f>IF(AND(AM574&gt;0,AM574*$B$4+AT573&lt;=$B$2*'SFV+BESS'!$I$9,AM574&lt;'SFV+BESS'!$I$7), AM574*$B$4, IF(AND(AM574&gt;0,AM574*$B$4+AT573&gt;$B$2*'SFV+BESS'!$I$9,AM574*$B$4&lt;'SFV+BESS'!$I$7),$B$2*'SFV+BESS'!$I$9-AT573,IF(AND(AM574&gt;0,AM574*$B$4+AT573&gt;$B$2*'SFV+BESS'!$I$9,AM574*$B$4&gt;'SFV+BESS'!$I$7,AT573&lt;$B$2*'SFV+BESS'!$I$9),$B$2*'SFV+BESS'!$I$9-AT573,IF(AND(AM574&gt;0,AM574*$B$4+AT573&lt;=$B$2*'SFV+BESS'!$I$9,AM574&gt;'SFV+BESS'!$I$7),'SFV+BESS'!$I$7,0))))</f>
        <v>0</v>
      </c>
      <c r="AO574" s="27">
        <f>IF(AND(AM574&lt;0,AT573+AM574/$B$5&gt;$H$2,-AM574/'Carga-Descarga Año'!$B$5&lt;'SFV+BESS'!$I$7),AM574/$B$5,IF(AND(AM574&lt;0,AT573+AM574/$B$5&gt;$H$2,-AM574/'Carga-Descarga Año'!$B$5&gt;'SFV+BESS'!$I$7),-'SFV+BESS'!$I$7,IF(AND(AM574&lt;0,AT573+AM574/$B$5&lt;$H$2),-MIN('SFV+BESS'!$I$7,AT573-$H$2),0)))</f>
        <v>0</v>
      </c>
      <c r="AP574" s="33"/>
      <c r="AQ574" s="33">
        <f t="shared" si="659"/>
        <v>0</v>
      </c>
      <c r="AR574" s="27">
        <f t="shared" si="623"/>
        <v>0</v>
      </c>
      <c r="AS574" s="27">
        <f t="shared" si="660"/>
        <v>0</v>
      </c>
      <c r="AT574" s="28">
        <f>IF((AT573+AN574+AO574)&gt;=$B$2*'SFV+BESS'!$I$9, $B$2*'SFV+BESS'!$I$9, (AT573+AN574+AO574))</f>
        <v>173.61249999999998</v>
      </c>
      <c r="AU574" s="110">
        <f t="shared" si="624"/>
        <v>135.11496947983915</v>
      </c>
      <c r="AZ574" s="251"/>
      <c r="BA574" s="41">
        <v>23.5416666666667</v>
      </c>
      <c r="BB574" s="33">
        <f t="shared" si="679"/>
        <v>117.05399934144904</v>
      </c>
      <c r="BC574" s="33">
        <f>Gen_Cons_Horario!B2760</f>
        <v>0</v>
      </c>
      <c r="BD574" s="35">
        <f t="shared" si="654"/>
        <v>117.05399934144904</v>
      </c>
      <c r="BE574" s="116">
        <f>IF(AND(BD574&gt;0,BD574*$B$4+BK573&lt;=$B$2*'SFV+BESS'!$I$9,BD574&lt;'SFV+BESS'!$I$7), BD574*$B$4, IF(AND(BD574&gt;0,BD574*$B$4+BK573&gt;$B$2*'SFV+BESS'!$I$9,BD574*$B$4&lt;'SFV+BESS'!$I$7),$B$2*'SFV+BESS'!$I$9-BK573,IF(AND(BD574&gt;0,BD574*$B$4+BK573&gt;$B$2*'SFV+BESS'!$I$9,BD574*$B$4&gt;'SFV+BESS'!$I$7,BK573&lt;$B$2*'SFV+BESS'!$I$9),$B$2*'SFV+BESS'!$I$9-BK573,IF(AND(BD574&gt;0,BD574*$B$4+BK573&lt;=$B$2*'SFV+BESS'!$I$9,BD574&gt;'SFV+BESS'!$I$7),'SFV+BESS'!$I$7,0))))</f>
        <v>0</v>
      </c>
      <c r="BF574" s="27">
        <f>IF(AND(BD574&lt;0,BK573+BD574/$B$5&gt;$H$2,-BD574/'Carga-Descarga Año'!$B$5&lt;'SFV+BESS'!$I$7),BD574/$B$5,IF(AND(BD574&lt;0,BK573+BD574/$B$5&gt;$H$2,-BD574/'Carga-Descarga Año'!$B$5&gt;'SFV+BESS'!$I$7),-'SFV+BESS'!$I$7,IF(AND(BD574&lt;0,BK573+BD574/$B$5&lt;$H$2),-MIN('SFV+BESS'!$I$7,BK573-$H$2),0)))</f>
        <v>0</v>
      </c>
      <c r="BG574" s="33"/>
      <c r="BH574" s="33">
        <f t="shared" si="661"/>
        <v>0</v>
      </c>
      <c r="BI574" s="27">
        <f t="shared" si="625"/>
        <v>0</v>
      </c>
      <c r="BJ574" s="27">
        <f t="shared" si="662"/>
        <v>0</v>
      </c>
      <c r="BK574" s="28">
        <f>IF((BK573+BE574+BF574)&gt;=$B$2*'SFV+BESS'!$I$9, $B$2*'SFV+BESS'!$I$9, (BK573+BE574+BF574))</f>
        <v>173.61249999999998</v>
      </c>
      <c r="BL574" s="110">
        <f t="shared" si="626"/>
        <v>117.05399934144904</v>
      </c>
      <c r="BQ574" s="251"/>
      <c r="BR574" s="41">
        <v>23.5416666666667</v>
      </c>
      <c r="BS574" s="33">
        <f t="shared" si="680"/>
        <v>101.15682338349448</v>
      </c>
      <c r="BT574" s="33">
        <f>Gen_Cons_Horario!B3480</f>
        <v>0</v>
      </c>
      <c r="BU574" s="35">
        <f t="shared" si="655"/>
        <v>101.15682338349448</v>
      </c>
      <c r="BV574" s="116">
        <f>IF(AND(BU574&gt;0,BU574*$B$4+CB573&lt;=$B$2*'SFV+BESS'!$I$9,BU574&lt;'SFV+BESS'!$I$7), BU574*$B$4, IF(AND(BU574&gt;0,BU574*$B$4+CB573&gt;$B$2*'SFV+BESS'!$I$9,BU574*$B$4&lt;'SFV+BESS'!$I$7),$B$2*'SFV+BESS'!$I$9-CB573,IF(AND(BU574&gt;0,BU574*$B$4+CB573&gt;$B$2*'SFV+BESS'!$I$9,BU574*$B$4&gt;'SFV+BESS'!$I$7,CB573&lt;$B$2*'SFV+BESS'!$I$9),$B$2*'SFV+BESS'!$I$9-CB573,IF(AND(BU574&gt;0,BU574*$B$4+CB573&lt;=$B$2*'SFV+BESS'!$I$9,BU574&gt;'SFV+BESS'!$I$7),'SFV+BESS'!$I$7,0))))</f>
        <v>0</v>
      </c>
      <c r="BW574" s="27">
        <f>IF(AND(BU574&lt;0,CB573+BU574/$B$5&gt;$H$2,-BU574/'Carga-Descarga Año'!$B$5&lt;'SFV+BESS'!$I$7),BU574/$B$5,IF(AND(BU574&lt;0,CB573+BU574/$B$5&gt;$H$2,-BU574/'Carga-Descarga Año'!$B$5&gt;'SFV+BESS'!$I$7),-'SFV+BESS'!$I$7,IF(AND(BU574&lt;0,CB573+BU574/$B$5&lt;$H$2),-MIN('SFV+BESS'!$I$7,CB573-$H$2),0)))</f>
        <v>0</v>
      </c>
      <c r="BX574" s="33"/>
      <c r="BY574" s="33">
        <f t="shared" si="663"/>
        <v>0</v>
      </c>
      <c r="BZ574" s="27">
        <f t="shared" si="627"/>
        <v>0</v>
      </c>
      <c r="CA574" s="27">
        <f t="shared" si="628"/>
        <v>0</v>
      </c>
      <c r="CB574" s="28">
        <f>IF((CB573+BV574+BW574)&gt;=$B$2*'SFV+BESS'!$I$9, $B$2*'SFV+BESS'!$I$9, (CB573+BV574+BW574))</f>
        <v>173.61249999999998</v>
      </c>
      <c r="CC574" s="110">
        <f t="shared" si="629"/>
        <v>101.15682338349448</v>
      </c>
      <c r="CH574" s="251"/>
      <c r="CI574" s="41">
        <v>23.5416666666667</v>
      </c>
      <c r="CJ574" s="33">
        <f t="shared" si="681"/>
        <v>89.380465685827559</v>
      </c>
      <c r="CK574" s="33">
        <f>Gen_Cons_Horario!B4224</f>
        <v>0</v>
      </c>
      <c r="CL574" s="35">
        <f t="shared" si="656"/>
        <v>89.380465685827559</v>
      </c>
      <c r="CM574" s="116">
        <f>IF(AND(CL574&gt;0,CL574*$B$4+CS573&lt;=$B$2*'SFV+BESS'!$I$9,CL574&lt;'SFV+BESS'!$I$7), CL574*$B$4, IF(AND(CL574&gt;0,CL574*$B$4+CS573&gt;$B$2*'SFV+BESS'!$I$9,CL574*$B$4&lt;'SFV+BESS'!$I$7),$B$2*'SFV+BESS'!$I$9-CS573,IF(AND(CL574&gt;0,CL574*$B$4+CS573&gt;$B$2*'SFV+BESS'!$I$9,CL574*$B$4&gt;'SFV+BESS'!$I$7,CS573&lt;$B$2*'SFV+BESS'!$I$9),$B$2*'SFV+BESS'!$I$9-CS573,IF(AND(CL574&gt;0,CL574*$B$4+CS573&lt;=$B$2*'SFV+BESS'!$I$9,CL574&gt;'SFV+BESS'!$I$7),'SFV+BESS'!$I$7,0))))</f>
        <v>0</v>
      </c>
      <c r="CN574" s="27">
        <f>IF(AND(CL574&lt;0,CS573+CL574/$B$5&gt;$H$2,-CL574/'Carga-Descarga Año'!$B$5&lt;'SFV+BESS'!$I$7),CL574/$B$5,IF(AND(CL574&lt;0,CS573+CL574/$B$5&gt;$H$2,-CL574/'Carga-Descarga Año'!$B$5&gt;'SFV+BESS'!$I$7),-'SFV+BESS'!$I$7,IF(AND(CL574&lt;0,CS573+CL574/$B$5&lt;$H$2),-MIN('SFV+BESS'!$I$7,CS573-$H$2),0)))</f>
        <v>0</v>
      </c>
      <c r="CO574" s="33"/>
      <c r="CP574" s="33">
        <f t="shared" si="664"/>
        <v>0</v>
      </c>
      <c r="CQ574" s="27">
        <f t="shared" si="630"/>
        <v>0</v>
      </c>
      <c r="CR574" s="27">
        <f t="shared" si="665"/>
        <v>0</v>
      </c>
      <c r="CS574" s="28">
        <f>IF((CS573+CM574+CN574)&gt;=$B$2*'SFV+BESS'!$I$9, $B$2*'SFV+BESS'!$I$9, (CS573+CM574+CN574))</f>
        <v>173.61249999999998</v>
      </c>
      <c r="CT574" s="110">
        <f t="shared" si="631"/>
        <v>89.380465685827559</v>
      </c>
      <c r="CY574" s="251"/>
      <c r="CZ574" s="41">
        <v>23.5416666666667</v>
      </c>
      <c r="DA574" s="33">
        <f t="shared" si="682"/>
        <v>97.567951615344242</v>
      </c>
      <c r="DB574" s="33">
        <f>Gen_Cons_Horario!B4944</f>
        <v>0</v>
      </c>
      <c r="DC574" s="35">
        <f t="shared" si="647"/>
        <v>97.567951615344242</v>
      </c>
      <c r="DD574" s="116">
        <f>IF(AND(DC574&gt;0,DC574*$B$4+DJ573&lt;=$B$2*'SFV+BESS'!$I$9,DC574&lt;'SFV+BESS'!$I$7), DC574*$B$4, IF(AND(DC574&gt;0,DC574*$B$4+DJ573&gt;$B$2*'SFV+BESS'!$I$9,DC574*$B$4&lt;'SFV+BESS'!$I$7),$B$2*'SFV+BESS'!$I$9-DJ573,IF(AND(DC574&gt;0,DC574*$B$4+DJ573&gt;$B$2*'SFV+BESS'!$I$9,DC574*$B$4&gt;'SFV+BESS'!$I$7,DJ573&lt;$B$2*'SFV+BESS'!$I$9),$B$2*'SFV+BESS'!$I$9-DJ573,IF(AND(DC574&gt;0,DC574*$B$4+DJ573&lt;=$B$2*'SFV+BESS'!$I$9,DC574&gt;'SFV+BESS'!$I$7),'SFV+BESS'!$I$7,0))))</f>
        <v>0</v>
      </c>
      <c r="DE574" s="27">
        <f>IF(AND(DC574&lt;0,DJ573+DC574/$B$5&gt;$H$2,-DC574/'Carga-Descarga Año'!$B$5&lt;'SFV+BESS'!$I$7),DC574/$B$5,IF(AND(DC574&lt;0,DJ573+DC574/$B$5&gt;$H$2,-DC574/'Carga-Descarga Año'!$B$5&gt;'SFV+BESS'!$I$7),-'SFV+BESS'!$I$7,IF(AND(DC574&lt;0,DJ573+DC574/$B$5&lt;$H$2),-MIN('SFV+BESS'!$I$7,DJ573-$H$2),0)))</f>
        <v>0</v>
      </c>
      <c r="DF574" s="33"/>
      <c r="DG574" s="33">
        <f t="shared" si="666"/>
        <v>0</v>
      </c>
      <c r="DH574" s="27">
        <f t="shared" si="632"/>
        <v>0</v>
      </c>
      <c r="DI574" s="27">
        <f t="shared" si="633"/>
        <v>0</v>
      </c>
      <c r="DJ574" s="28">
        <f>IF((DJ573+DD574+DE574)&gt;=$B$2*'SFV+BESS'!$I$9, $B$2*'SFV+BESS'!$I$9, (DJ573+DD574+DE574))</f>
        <v>173.61249999999998</v>
      </c>
      <c r="DK574" s="110">
        <f t="shared" si="634"/>
        <v>97.567951615344242</v>
      </c>
      <c r="DP574" s="251"/>
      <c r="DQ574" s="41">
        <v>23.5416666666667</v>
      </c>
      <c r="DR574" s="33">
        <f t="shared" si="683"/>
        <v>96.834626817698066</v>
      </c>
      <c r="DS574" s="33">
        <f>Gen_Cons_Horario!B5688</f>
        <v>0</v>
      </c>
      <c r="DT574" s="35">
        <f t="shared" si="648"/>
        <v>96.834626817698066</v>
      </c>
      <c r="DU574" s="116">
        <f>IF(AND(DT574&gt;0,DT574*$B$4+EA573&lt;=$B$2*'SFV+BESS'!$I$9,DT574&lt;'SFV+BESS'!$I$7), DT574*$B$4, IF(AND(DT574&gt;0,DT574*$B$4+EA573&gt;$B$2*'SFV+BESS'!$I$9,DT574*$B$4&lt;'SFV+BESS'!$I$7),$B$2*'SFV+BESS'!$I$9-EA573,IF(AND(DT574&gt;0,DT574*$B$4+EA573&gt;$B$2*'SFV+BESS'!$I$9,DT574*$B$4&gt;'SFV+BESS'!$I$7,EA573&lt;$B$2*'SFV+BESS'!$I$9),$B$2*'SFV+BESS'!$I$9-EA573,IF(AND(DT574&gt;0,DT574*$B$4+EA573&lt;=$B$2*'SFV+BESS'!$I$9,DT574&gt;'SFV+BESS'!$I$7),'SFV+BESS'!$I$7,0))))</f>
        <v>0</v>
      </c>
      <c r="DV574" s="27">
        <f>IF(AND(DT574&lt;0,EA573+DT574/$B$5&gt;$H$2,-DT574/'Carga-Descarga Año'!$B$5&lt;'SFV+BESS'!$I$7),DT574/$B$5,IF(AND(DT574&lt;0,EA573+DT574/$B$5&gt;$H$2,-DT574/'Carga-Descarga Año'!$B$5&gt;'SFV+BESS'!$I$7),-'SFV+BESS'!$I$7,IF(AND(DT574&lt;0,EA573+DT574/$B$5&lt;$H$2),-MIN('SFV+BESS'!$I$7,EA573-$H$2),0)))</f>
        <v>0</v>
      </c>
      <c r="DW574" s="33"/>
      <c r="DX574" s="33">
        <f t="shared" si="667"/>
        <v>0</v>
      </c>
      <c r="DY574" s="27">
        <f t="shared" si="635"/>
        <v>0</v>
      </c>
      <c r="DZ574" s="27">
        <f t="shared" si="668"/>
        <v>0</v>
      </c>
      <c r="EA574" s="28">
        <f>IF((EA573+DU574+DV574)&gt;=$B$2*'SFV+BESS'!$I$9, $B$2*'SFV+BESS'!$I$9, (EA573+DU574+DV574))</f>
        <v>173.61249999999998</v>
      </c>
      <c r="EB574" s="110">
        <f t="shared" si="636"/>
        <v>96.834626817698066</v>
      </c>
      <c r="EG574" s="251"/>
      <c r="EH574" s="41">
        <v>23.5416666666667</v>
      </c>
      <c r="EI574" s="33">
        <f t="shared" si="684"/>
        <v>107.82955536087286</v>
      </c>
      <c r="EJ574" s="33">
        <f>Gen_Cons_Horario!B6432</f>
        <v>0</v>
      </c>
      <c r="EK574" s="35">
        <f t="shared" si="649"/>
        <v>107.82955536087286</v>
      </c>
      <c r="EL574" s="116">
        <f>IF(AND(EK574&gt;0,EK574*$B$4+ER573&lt;=$B$2*'SFV+BESS'!$I$9,EK574&lt;'SFV+BESS'!$I$7), EK574*$B$4, IF(AND(EK574&gt;0,EK574*$B$4+ER573&gt;$B$2*'SFV+BESS'!$I$9,EK574*$B$4&lt;'SFV+BESS'!$I$7),$B$2*'SFV+BESS'!$I$9-ER573,IF(AND(EK574&gt;0,EK574*$B$4+ER573&gt;$B$2*'SFV+BESS'!$I$9,EK574*$B$4&gt;'SFV+BESS'!$I$7,ER573&lt;$B$2*'SFV+BESS'!$I$9),$B$2*'SFV+BESS'!$I$9-ER573,IF(AND(EK574&gt;0,EK574*$B$4+ER573&lt;=$B$2*'SFV+BESS'!$I$9,EK574&gt;'SFV+BESS'!$I$7),'SFV+BESS'!$I$7,0))))</f>
        <v>0</v>
      </c>
      <c r="EM574" s="27">
        <f>IF(AND(EK574&lt;0,ER573+EK574/$B$5&gt;$H$2,-EK574/'Carga-Descarga Año'!$B$5&lt;'SFV+BESS'!$I$7),EK574/$B$5,IF(AND(EK574&lt;0,ER573+EK574/$B$5&gt;$H$2,-EK574/'Carga-Descarga Año'!$B$5&gt;'SFV+BESS'!$I$7),-'SFV+BESS'!$I$7,IF(AND(EK574&lt;0,ER573+EK574/$B$5&lt;$H$2),-MIN('SFV+BESS'!$I$7,ER573-$H$2),0)))</f>
        <v>0</v>
      </c>
      <c r="EN574" s="33"/>
      <c r="EO574" s="33">
        <f t="shared" si="669"/>
        <v>0</v>
      </c>
      <c r="EP574" s="27">
        <f t="shared" si="637"/>
        <v>0</v>
      </c>
      <c r="EQ574" s="27">
        <f t="shared" si="670"/>
        <v>0</v>
      </c>
      <c r="ER574" s="28">
        <f>IF((ER573+EL574+EM574)&gt;=$B$2*'SFV+BESS'!$I$9, $B$2*'SFV+BESS'!$I$9, (ER573+EL574+EM574))</f>
        <v>173.61249999999998</v>
      </c>
      <c r="ES574" s="110">
        <f t="shared" si="638"/>
        <v>107.82955536087286</v>
      </c>
      <c r="EX574" s="251"/>
      <c r="EY574" s="41">
        <v>23.5416666666667</v>
      </c>
      <c r="EZ574" s="33">
        <f t="shared" si="685"/>
        <v>116.9976573866774</v>
      </c>
      <c r="FA574" s="33">
        <f>Gen_Cons_Horario!B7152</f>
        <v>22.371000000000002</v>
      </c>
      <c r="FB574" s="35">
        <f t="shared" si="650"/>
        <v>94.626657386677408</v>
      </c>
      <c r="FC574" s="116">
        <f>IF(AND(FB574&gt;0,FB574*$B$4+FI573&lt;=$B$2*'SFV+BESS'!$I$9,FB574&lt;'SFV+BESS'!$I$7), FB574*$B$4, IF(AND(FB574&gt;0,FB574*$B$4+FI573&gt;$B$2*'SFV+BESS'!$I$9,FB574*$B$4&lt;'SFV+BESS'!$I$7),$B$2*'SFV+BESS'!$I$9-FI573,IF(AND(FB574&gt;0,FB574*$B$4+FI573&gt;$B$2*'SFV+BESS'!$I$9,FB574*$B$4&gt;'SFV+BESS'!$I$7,FI573&lt;$B$2*'SFV+BESS'!$I$9),$B$2*'SFV+BESS'!$I$9-FI573,IF(AND(FB574&gt;0,FB574*$B$4+FI573&lt;=$B$2*'SFV+BESS'!$I$9,FB574&gt;'SFV+BESS'!$I$7),'SFV+BESS'!$I$7,0))))</f>
        <v>0</v>
      </c>
      <c r="FD574" s="27">
        <f>IF(AND(FB574&lt;0,FI573+FB574/$B$5&gt;$H$2,-FB574/'Carga-Descarga Año'!$B$5&lt;'SFV+BESS'!$I$7),FB574/$B$5,IF(AND(FB574&lt;0,FI573+FB574/$B$5&gt;$H$2,-FB574/'Carga-Descarga Año'!$B$5&gt;'SFV+BESS'!$I$7),-'SFV+BESS'!$I$7,IF(AND(FB574&lt;0,FI573+FB574/$B$5&lt;$H$2),-MIN('SFV+BESS'!$I$7,FI573-$H$2),0)))</f>
        <v>0</v>
      </c>
      <c r="FE574" s="33"/>
      <c r="FF574" s="33">
        <f t="shared" si="671"/>
        <v>22.371000000000002</v>
      </c>
      <c r="FG574" s="27">
        <f t="shared" si="639"/>
        <v>0</v>
      </c>
      <c r="FH574" s="27">
        <f t="shared" si="672"/>
        <v>0</v>
      </c>
      <c r="FI574" s="28">
        <f>IF((FI573+FC574+FD574)&gt;=$B$2*'SFV+BESS'!$I$9, $B$2*'SFV+BESS'!$I$9, (FI573+FC574+FD574))</f>
        <v>173.61249999999998</v>
      </c>
      <c r="FJ574" s="110">
        <f t="shared" si="640"/>
        <v>94.626657386677408</v>
      </c>
      <c r="FO574" s="251"/>
      <c r="FP574" s="41">
        <v>23.5416666666667</v>
      </c>
      <c r="FQ574" s="33">
        <f t="shared" si="686"/>
        <v>124.15896438995942</v>
      </c>
      <c r="FR574" s="33">
        <f>Gen_Cons_Horario!B7896</f>
        <v>63.384500000000003</v>
      </c>
      <c r="FS574" s="35">
        <f t="shared" si="651"/>
        <v>60.774464389959419</v>
      </c>
      <c r="FT574" s="116">
        <f>IF(AND(FS574&gt;0,FS574*$B$4+FZ573&lt;=$B$2*'SFV+BESS'!$I$9,FS574&lt;'SFV+BESS'!$I$7), FS574*$B$4, IF(AND(FS574&gt;0,FS574*$B$4+FZ573&gt;$B$2*'SFV+BESS'!$I$9,FS574*$B$4&lt;'SFV+BESS'!$I$7),$B$2*'SFV+BESS'!$I$9-FZ573,IF(AND(FS574&gt;0,FS574*$B$4+FZ573&gt;$B$2*'SFV+BESS'!$I$9,FS574*$B$4&gt;'SFV+BESS'!$I$7,FZ573&lt;$B$2*'SFV+BESS'!$I$9),$B$2*'SFV+BESS'!$I$9-FZ573,IF(AND(FS574&gt;0,FS574*$B$4+FZ573&lt;=$B$2*'SFV+BESS'!$I$9,FS574&gt;'SFV+BESS'!$I$7),'SFV+BESS'!$I$7,0))))</f>
        <v>0</v>
      </c>
      <c r="FU574" s="27">
        <f>IF(AND(FS574&lt;0,FZ573+FS574/$B$5&gt;$H$2,-FS574/'Carga-Descarga Año'!$B$5&lt;'SFV+BESS'!$I$7),FS574/$B$5,IF(AND(FS574&lt;0,FZ573+FS574/$B$5&gt;$H$2,-FS574/'Carga-Descarga Año'!$B$5&gt;'SFV+BESS'!$I$7),-'SFV+BESS'!$I$7,IF(AND(FS574&lt;0,FZ573+FS574/$B$5&lt;$H$2),-MIN('SFV+BESS'!$I$7,FZ573-$H$2),0)))</f>
        <v>0</v>
      </c>
      <c r="FV574" s="33"/>
      <c r="FW574" s="33">
        <f t="shared" si="673"/>
        <v>63.384500000000003</v>
      </c>
      <c r="FX574" s="27">
        <f t="shared" si="641"/>
        <v>0</v>
      </c>
      <c r="FY574" s="27">
        <f t="shared" si="674"/>
        <v>0</v>
      </c>
      <c r="FZ574" s="28">
        <f>IF((FZ573+FT574+FU574)&gt;=$B$2*'SFV+BESS'!$I$9, $B$2*'SFV+BESS'!$I$9, (FZ573+FT574+FU574))</f>
        <v>173.61249999999998</v>
      </c>
      <c r="GA574" s="110">
        <f t="shared" si="642"/>
        <v>60.774464389959419</v>
      </c>
      <c r="GF574" s="251"/>
      <c r="GG574" s="41">
        <v>23.5416666666667</v>
      </c>
      <c r="GH574" s="33">
        <f t="shared" si="687"/>
        <v>123.094953967778</v>
      </c>
      <c r="GI574" s="33">
        <f>Gen_Cons_Horario!B8616</f>
        <v>65.927500000000009</v>
      </c>
      <c r="GJ574" s="35">
        <f t="shared" si="657"/>
        <v>57.167453967777988</v>
      </c>
      <c r="GK574" s="116">
        <f>IF(AND(GJ574&gt;0,GJ574*$B$4+GQ573&lt;=$B$2*'SFV+BESS'!$I$9,GJ574&lt;'SFV+BESS'!$I$7), GJ574*$B$4, IF(AND(GJ574&gt;0,GJ574*$B$4+GQ573&gt;$B$2*'SFV+BESS'!$I$9,GJ574*$B$4&lt;'SFV+BESS'!$I$7),$B$2*'SFV+BESS'!$I$9-GQ573,IF(AND(GJ574&gt;0,GJ574*$B$4+GQ573&gt;$B$2*'SFV+BESS'!$I$9,GJ574*$B$4&gt;'SFV+BESS'!$I$7,GQ573&lt;$B$2*'SFV+BESS'!$I$9),$B$2*'SFV+BESS'!$I$9-GQ573,IF(AND(GJ574&gt;0,GJ574*$B$4+GQ573&lt;=$B$2*'SFV+BESS'!$I$9,GJ574&gt;'SFV+BESS'!$I$7),'SFV+BESS'!$I$7,0))))</f>
        <v>0</v>
      </c>
      <c r="GL574" s="27">
        <f>IF(AND(GJ574&lt;0,GQ573+GJ574/$B$5&gt;$H$2,-GJ574/'Carga-Descarga Año'!$B$5&lt;'SFV+BESS'!$I$7),GJ574/$B$5,IF(AND(GJ574&lt;0,GQ573+GJ574/$B$5&gt;$H$2,-GJ574/'Carga-Descarga Año'!$B$5&gt;'SFV+BESS'!$I$7),-'SFV+BESS'!$I$7,IF(AND(GJ574&lt;0,GQ573+GJ574/$B$5&lt;$H$2),-MIN('SFV+BESS'!$I$7,GQ573-$H$2),0)))</f>
        <v>0</v>
      </c>
      <c r="GM574" s="33"/>
      <c r="GN574" s="33">
        <f t="shared" si="675"/>
        <v>65.927500000000009</v>
      </c>
      <c r="GO574" s="27">
        <f t="shared" si="643"/>
        <v>0</v>
      </c>
      <c r="GP574" s="27">
        <f t="shared" si="676"/>
        <v>0</v>
      </c>
      <c r="GQ574" s="28">
        <f>IF((GQ573+GK574+GL574)&gt;=$B$2*'SFV+BESS'!$I$9, $B$2*'SFV+BESS'!$I$9, (GQ573+GK574+GL574))</f>
        <v>173.61249999999998</v>
      </c>
      <c r="GR574" s="110">
        <f t="shared" si="644"/>
        <v>57.167453967777988</v>
      </c>
    </row>
    <row r="575" spans="1:200">
      <c r="A575" s="249"/>
      <c r="B575" s="41">
        <v>23.5833333333333</v>
      </c>
      <c r="C575" s="38">
        <f t="shared" si="658"/>
        <v>133.25978951017149</v>
      </c>
      <c r="D575" s="2">
        <f>Gen_Cons_Horario!B601</f>
        <v>100.6695</v>
      </c>
      <c r="E575" s="140">
        <f t="shared" si="616"/>
        <v>32.590289510171488</v>
      </c>
      <c r="F575" s="116">
        <f>IF(AND(E575&gt;0,E575*$B$4+L574&lt;=$B$2*'SFV+BESS'!$I$9,E575&lt;'SFV+BESS'!$I$7), E575*$B$4, IF(AND(E575&gt;0,E575*$B$4+L574&gt;$B$2*'SFV+BESS'!$I$9,E575*$B$4&lt;'SFV+BESS'!$I$7),$B$2*'SFV+BESS'!$I$9-L574,IF(AND(E575&gt;0,E575*$B$4+L574&gt;$B$2*'SFV+BESS'!$I$9,E575*$B$4&gt;'SFV+BESS'!$I$7,L574&lt;$B$2*'SFV+BESS'!$I$9),$B$2*'SFV+BESS'!$I$9-L574,IF(AND(E575&gt;0,E575*$B$4+L574&lt;=$B$2*'SFV+BESS'!$I$9,E575&gt;'SFV+BESS'!$I$7),'SFV+BESS'!$I$7,0))))</f>
        <v>30.960775034662912</v>
      </c>
      <c r="G575" s="27">
        <f>IF(AND(E575&lt;0,L574+E575/$B$5&gt;$H$2,-E575/'Carga-Descarga Año'!$B$5&lt;'SFV+BESS'!$I$7),E575/$B$5,IF(AND(E575&lt;0,L574+E575/$B$5&gt;$H$2,-E575/'Carga-Descarga Año'!$B$5&gt;'SFV+BESS'!$I$7),-'SFV+BESS'!$I$7,IF(AND(E575&lt;0,L574+E575/$B$5&lt;$H$2),-MIN('SFV+BESS'!$I$7,L574-$H$2),0)))</f>
        <v>0</v>
      </c>
      <c r="I575" s="38">
        <f t="shared" si="617"/>
        <v>100.6695</v>
      </c>
      <c r="J575" s="27">
        <f t="shared" si="619"/>
        <v>0</v>
      </c>
      <c r="K575" s="27">
        <f t="shared" si="618"/>
        <v>0</v>
      </c>
      <c r="L575" s="28">
        <f>IF((L574+F575+G575)&gt;=$B$2*'SFV+BESS'!$I$9, $B$2*'SFV+BESS'!$I$9, (L574+F575+G575))</f>
        <v>110.76317006800416</v>
      </c>
      <c r="M575" s="110">
        <f t="shared" si="620"/>
        <v>0</v>
      </c>
      <c r="R575" s="251"/>
      <c r="S575" s="41">
        <v>23.5833333333333</v>
      </c>
      <c r="T575" s="2">
        <f t="shared" si="677"/>
        <v>139.0828529227783</v>
      </c>
      <c r="U575" s="2">
        <f>Gen_Cons_Horario!B1345</f>
        <v>82.027000000000001</v>
      </c>
      <c r="V575" s="35">
        <f t="shared" si="652"/>
        <v>57.0558529227783</v>
      </c>
      <c r="W575" s="116">
        <f>IF(AND(V575&gt;0,V575*$B$4+AC574&lt;=$B$2*'SFV+BESS'!$I$9,V575&lt;'SFV+BESS'!$I$7), V575*$B$4, IF(AND(V575&gt;0,V575*$B$4+AC574&gt;$B$2*'SFV+BESS'!$I$9,V575*$B$4&lt;'SFV+BESS'!$I$7),$B$2*'SFV+BESS'!$I$9-AC574,IF(AND(V575&gt;0,V575*$B$4+AC574&gt;$B$2*'SFV+BESS'!$I$9,V575*$B$4&gt;'SFV+BESS'!$I$7,AC574&lt;$B$2*'SFV+BESS'!$I$9),$B$2*'SFV+BESS'!$I$9-AC574,IF(AND(V575&gt;0,V575*$B$4+AC574&lt;=$B$2*'SFV+BESS'!$I$9,V575&gt;'SFV+BESS'!$I$7),'SFV+BESS'!$I$7,0))))</f>
        <v>0</v>
      </c>
      <c r="X575" s="27">
        <f>IF(AND(V575&lt;0,AC574+V575/$B$5&gt;$H$2,-V575/'Carga-Descarga Año'!$B$5&lt;'SFV+BESS'!$I$7),V575/$B$5,IF(AND(V575&lt;0,AC574+V575/$B$5&gt;$H$2,-V575/'Carga-Descarga Año'!$B$5&gt;'SFV+BESS'!$I$7),-'SFV+BESS'!$I$7,IF(AND(V575&lt;0,AC574+V575/$B$5&lt;$H$2),-MIN('SFV+BESS'!$I$7,AC574-$H$2),0)))</f>
        <v>0</v>
      </c>
      <c r="Z575" s="33">
        <f t="shared" si="646"/>
        <v>82.027000000000001</v>
      </c>
      <c r="AA575" s="27">
        <f t="shared" si="621"/>
        <v>0</v>
      </c>
      <c r="AB575" s="27">
        <f t="shared" si="645"/>
        <v>0</v>
      </c>
      <c r="AC575" s="28">
        <f>IF((AC574+W575+X575)&gt;=$B$2*'SFV+BESS'!$I$9, $B$2*'SFV+BESS'!$I$9, (AC574+W575+X575))</f>
        <v>173.61249999999998</v>
      </c>
      <c r="AD575" s="110">
        <f t="shared" si="622"/>
        <v>57.0558529227783</v>
      </c>
      <c r="AI575" s="251"/>
      <c r="AJ575" s="41">
        <v>23.5833333333333</v>
      </c>
      <c r="AK575" s="52">
        <f t="shared" si="678"/>
        <v>137.68044358388673</v>
      </c>
      <c r="AL575" s="33">
        <f>Gen_Cons_Horario!B2017</f>
        <v>0</v>
      </c>
      <c r="AM575" s="35">
        <f t="shared" si="653"/>
        <v>137.68044358388673</v>
      </c>
      <c r="AN575" s="116">
        <f>IF(AND(AM575&gt;0,AM575*$B$4+AT574&lt;=$B$2*'SFV+BESS'!$I$9,AM575&lt;'SFV+BESS'!$I$7), AM575*$B$4, IF(AND(AM575&gt;0,AM575*$B$4+AT574&gt;$B$2*'SFV+BESS'!$I$9,AM575*$B$4&lt;'SFV+BESS'!$I$7),$B$2*'SFV+BESS'!$I$9-AT574,IF(AND(AM575&gt;0,AM575*$B$4+AT574&gt;$B$2*'SFV+BESS'!$I$9,AM575*$B$4&gt;'SFV+BESS'!$I$7,AT574&lt;$B$2*'SFV+BESS'!$I$9),$B$2*'SFV+BESS'!$I$9-AT574,IF(AND(AM575&gt;0,AM575*$B$4+AT574&lt;=$B$2*'SFV+BESS'!$I$9,AM575&gt;'SFV+BESS'!$I$7),'SFV+BESS'!$I$7,0))))</f>
        <v>0</v>
      </c>
      <c r="AO575" s="27">
        <f>IF(AND(AM575&lt;0,AT574+AM575/$B$5&gt;$H$2,-AM575/'Carga-Descarga Año'!$B$5&lt;'SFV+BESS'!$I$7),AM575/$B$5,IF(AND(AM575&lt;0,AT574+AM575/$B$5&gt;$H$2,-AM575/'Carga-Descarga Año'!$B$5&gt;'SFV+BESS'!$I$7),-'SFV+BESS'!$I$7,IF(AND(AM575&lt;0,AT574+AM575/$B$5&lt;$H$2),-MIN('SFV+BESS'!$I$7,AT574-$H$2),0)))</f>
        <v>0</v>
      </c>
      <c r="AP575" s="33"/>
      <c r="AQ575" s="33">
        <f t="shared" si="659"/>
        <v>0</v>
      </c>
      <c r="AR575" s="27">
        <f t="shared" si="623"/>
        <v>0</v>
      </c>
      <c r="AS575" s="27">
        <f t="shared" si="660"/>
        <v>0</v>
      </c>
      <c r="AT575" s="28">
        <f>IF((AT574+AN575+AO575)&gt;=$B$2*'SFV+BESS'!$I$9, $B$2*'SFV+BESS'!$I$9, (AT574+AN575+AO575))</f>
        <v>173.61249999999998</v>
      </c>
      <c r="AU575" s="110">
        <f t="shared" si="624"/>
        <v>137.68044358388673</v>
      </c>
      <c r="AZ575" s="251"/>
      <c r="BA575" s="41">
        <v>23.5833333333333</v>
      </c>
      <c r="BB575" s="33">
        <f t="shared" si="679"/>
        <v>119.78981902555637</v>
      </c>
      <c r="BC575" s="33">
        <f>Gen_Cons_Horario!B2761</f>
        <v>0</v>
      </c>
      <c r="BD575" s="35">
        <f t="shared" si="654"/>
        <v>119.78981902555637</v>
      </c>
      <c r="BE575" s="116">
        <f>IF(AND(BD575&gt;0,BD575*$B$4+BK574&lt;=$B$2*'SFV+BESS'!$I$9,BD575&lt;'SFV+BESS'!$I$7), BD575*$B$4, IF(AND(BD575&gt;0,BD575*$B$4+BK574&gt;$B$2*'SFV+BESS'!$I$9,BD575*$B$4&lt;'SFV+BESS'!$I$7),$B$2*'SFV+BESS'!$I$9-BK574,IF(AND(BD575&gt;0,BD575*$B$4+BK574&gt;$B$2*'SFV+BESS'!$I$9,BD575*$B$4&gt;'SFV+BESS'!$I$7,BK574&lt;$B$2*'SFV+BESS'!$I$9),$B$2*'SFV+BESS'!$I$9-BK574,IF(AND(BD575&gt;0,BD575*$B$4+BK574&lt;=$B$2*'SFV+BESS'!$I$9,BD575&gt;'SFV+BESS'!$I$7),'SFV+BESS'!$I$7,0))))</f>
        <v>0</v>
      </c>
      <c r="BF575" s="27">
        <f>IF(AND(BD575&lt;0,BK574+BD575/$B$5&gt;$H$2,-BD575/'Carga-Descarga Año'!$B$5&lt;'SFV+BESS'!$I$7),BD575/$B$5,IF(AND(BD575&lt;0,BK574+BD575/$B$5&gt;$H$2,-BD575/'Carga-Descarga Año'!$B$5&gt;'SFV+BESS'!$I$7),-'SFV+BESS'!$I$7,IF(AND(BD575&lt;0,BK574+BD575/$B$5&lt;$H$2),-MIN('SFV+BESS'!$I$7,BK574-$H$2),0)))</f>
        <v>0</v>
      </c>
      <c r="BG575" s="33"/>
      <c r="BH575" s="33">
        <f t="shared" si="661"/>
        <v>0</v>
      </c>
      <c r="BI575" s="27">
        <f t="shared" si="625"/>
        <v>0</v>
      </c>
      <c r="BJ575" s="27">
        <f t="shared" si="662"/>
        <v>0</v>
      </c>
      <c r="BK575" s="28">
        <f>IF((BK574+BE575+BF575)&gt;=$B$2*'SFV+BESS'!$I$9, $B$2*'SFV+BESS'!$I$9, (BK574+BE575+BF575))</f>
        <v>173.61249999999998</v>
      </c>
      <c r="BL575" s="110">
        <f t="shared" si="626"/>
        <v>119.78981902555637</v>
      </c>
      <c r="BQ575" s="251"/>
      <c r="BR575" s="41">
        <v>23.5833333333333</v>
      </c>
      <c r="BS575" s="33">
        <f t="shared" si="680"/>
        <v>102.95917212974827</v>
      </c>
      <c r="BT575" s="33">
        <f>Gen_Cons_Horario!B3481</f>
        <v>0</v>
      </c>
      <c r="BU575" s="35">
        <f t="shared" si="655"/>
        <v>102.95917212974827</v>
      </c>
      <c r="BV575" s="116">
        <f>IF(AND(BU575&gt;0,BU575*$B$4+CB574&lt;=$B$2*'SFV+BESS'!$I$9,BU575&lt;'SFV+BESS'!$I$7), BU575*$B$4, IF(AND(BU575&gt;0,BU575*$B$4+CB574&gt;$B$2*'SFV+BESS'!$I$9,BU575*$B$4&lt;'SFV+BESS'!$I$7),$B$2*'SFV+BESS'!$I$9-CB574,IF(AND(BU575&gt;0,BU575*$B$4+CB574&gt;$B$2*'SFV+BESS'!$I$9,BU575*$B$4&gt;'SFV+BESS'!$I$7,CB574&lt;$B$2*'SFV+BESS'!$I$9),$B$2*'SFV+BESS'!$I$9-CB574,IF(AND(BU575&gt;0,BU575*$B$4+CB574&lt;=$B$2*'SFV+BESS'!$I$9,BU575&gt;'SFV+BESS'!$I$7),'SFV+BESS'!$I$7,0))))</f>
        <v>0</v>
      </c>
      <c r="BW575" s="27">
        <f>IF(AND(BU575&lt;0,CB574+BU575/$B$5&gt;$H$2,-BU575/'Carga-Descarga Año'!$B$5&lt;'SFV+BESS'!$I$7),BU575/$B$5,IF(AND(BU575&lt;0,CB574+BU575/$B$5&gt;$H$2,-BU575/'Carga-Descarga Año'!$B$5&gt;'SFV+BESS'!$I$7),-'SFV+BESS'!$I$7,IF(AND(BU575&lt;0,CB574+BU575/$B$5&lt;$H$2),-MIN('SFV+BESS'!$I$7,CB574-$H$2),0)))</f>
        <v>0</v>
      </c>
      <c r="BX575" s="33"/>
      <c r="BY575" s="33">
        <f t="shared" si="663"/>
        <v>0</v>
      </c>
      <c r="BZ575" s="27">
        <f t="shared" si="627"/>
        <v>0</v>
      </c>
      <c r="CA575" s="27">
        <f t="shared" si="628"/>
        <v>0</v>
      </c>
      <c r="CB575" s="28">
        <f>IF((CB574+BV575+BW575)&gt;=$B$2*'SFV+BESS'!$I$9, $B$2*'SFV+BESS'!$I$9, (CB574+BV575+BW575))</f>
        <v>173.61249999999998</v>
      </c>
      <c r="CC575" s="110">
        <f t="shared" si="629"/>
        <v>102.95917212974827</v>
      </c>
      <c r="CH575" s="251"/>
      <c r="CI575" s="41">
        <v>23.5833333333333</v>
      </c>
      <c r="CJ575" s="33">
        <f t="shared" si="681"/>
        <v>92.109640210585653</v>
      </c>
      <c r="CK575" s="33">
        <f>Gen_Cons_Horario!B4225</f>
        <v>0</v>
      </c>
      <c r="CL575" s="35">
        <f t="shared" si="656"/>
        <v>92.109640210585653</v>
      </c>
      <c r="CM575" s="116">
        <f>IF(AND(CL575&gt;0,CL575*$B$4+CS574&lt;=$B$2*'SFV+BESS'!$I$9,CL575&lt;'SFV+BESS'!$I$7), CL575*$B$4, IF(AND(CL575&gt;0,CL575*$B$4+CS574&gt;$B$2*'SFV+BESS'!$I$9,CL575*$B$4&lt;'SFV+BESS'!$I$7),$B$2*'SFV+BESS'!$I$9-CS574,IF(AND(CL575&gt;0,CL575*$B$4+CS574&gt;$B$2*'SFV+BESS'!$I$9,CL575*$B$4&gt;'SFV+BESS'!$I$7,CS574&lt;$B$2*'SFV+BESS'!$I$9),$B$2*'SFV+BESS'!$I$9-CS574,IF(AND(CL575&gt;0,CL575*$B$4+CS574&lt;=$B$2*'SFV+BESS'!$I$9,CL575&gt;'SFV+BESS'!$I$7),'SFV+BESS'!$I$7,0))))</f>
        <v>0</v>
      </c>
      <c r="CN575" s="27">
        <f>IF(AND(CL575&lt;0,CS574+CL575/$B$5&gt;$H$2,-CL575/'Carga-Descarga Año'!$B$5&lt;'SFV+BESS'!$I$7),CL575/$B$5,IF(AND(CL575&lt;0,CS574+CL575/$B$5&gt;$H$2,-CL575/'Carga-Descarga Año'!$B$5&gt;'SFV+BESS'!$I$7),-'SFV+BESS'!$I$7,IF(AND(CL575&lt;0,CS574+CL575/$B$5&lt;$H$2),-MIN('SFV+BESS'!$I$7,CS574-$H$2),0)))</f>
        <v>0</v>
      </c>
      <c r="CO575" s="33"/>
      <c r="CP575" s="33">
        <f t="shared" si="664"/>
        <v>0</v>
      </c>
      <c r="CQ575" s="27">
        <f t="shared" si="630"/>
        <v>0</v>
      </c>
      <c r="CR575" s="27">
        <f t="shared" si="665"/>
        <v>0</v>
      </c>
      <c r="CS575" s="28">
        <f>IF((CS574+CM575+CN575)&gt;=$B$2*'SFV+BESS'!$I$9, $B$2*'SFV+BESS'!$I$9, (CS574+CM575+CN575))</f>
        <v>173.61249999999998</v>
      </c>
      <c r="CT575" s="110">
        <f t="shared" si="631"/>
        <v>92.109640210585653</v>
      </c>
      <c r="CY575" s="251"/>
      <c r="CZ575" s="41">
        <v>23.5833333333333</v>
      </c>
      <c r="DA575" s="33">
        <f t="shared" si="682"/>
        <v>99.291005948507078</v>
      </c>
      <c r="DB575" s="33">
        <f>Gen_Cons_Horario!B4945</f>
        <v>0</v>
      </c>
      <c r="DC575" s="35">
        <f t="shared" si="647"/>
        <v>99.291005948507078</v>
      </c>
      <c r="DD575" s="116">
        <f>IF(AND(DC575&gt;0,DC575*$B$4+DJ574&lt;=$B$2*'SFV+BESS'!$I$9,DC575&lt;'SFV+BESS'!$I$7), DC575*$B$4, IF(AND(DC575&gt;0,DC575*$B$4+DJ574&gt;$B$2*'SFV+BESS'!$I$9,DC575*$B$4&lt;'SFV+BESS'!$I$7),$B$2*'SFV+BESS'!$I$9-DJ574,IF(AND(DC575&gt;0,DC575*$B$4+DJ574&gt;$B$2*'SFV+BESS'!$I$9,DC575*$B$4&gt;'SFV+BESS'!$I$7,DJ574&lt;$B$2*'SFV+BESS'!$I$9),$B$2*'SFV+BESS'!$I$9-DJ574,IF(AND(DC575&gt;0,DC575*$B$4+DJ574&lt;=$B$2*'SFV+BESS'!$I$9,DC575&gt;'SFV+BESS'!$I$7),'SFV+BESS'!$I$7,0))))</f>
        <v>0</v>
      </c>
      <c r="DE575" s="27">
        <f>IF(AND(DC575&lt;0,DJ574+DC575/$B$5&gt;$H$2,-DC575/'Carga-Descarga Año'!$B$5&lt;'SFV+BESS'!$I$7),DC575/$B$5,IF(AND(DC575&lt;0,DJ574+DC575/$B$5&gt;$H$2,-DC575/'Carga-Descarga Año'!$B$5&gt;'SFV+BESS'!$I$7),-'SFV+BESS'!$I$7,IF(AND(DC575&lt;0,DJ574+DC575/$B$5&lt;$H$2),-MIN('SFV+BESS'!$I$7,DJ574-$H$2),0)))</f>
        <v>0</v>
      </c>
      <c r="DF575" s="33"/>
      <c r="DG575" s="33">
        <f t="shared" si="666"/>
        <v>0</v>
      </c>
      <c r="DH575" s="27">
        <f t="shared" si="632"/>
        <v>0</v>
      </c>
      <c r="DI575" s="27">
        <f t="shared" si="633"/>
        <v>0</v>
      </c>
      <c r="DJ575" s="28">
        <f>IF((DJ574+DD575+DE575)&gt;=$B$2*'SFV+BESS'!$I$9, $B$2*'SFV+BESS'!$I$9, (DJ574+DD575+DE575))</f>
        <v>173.61249999999998</v>
      </c>
      <c r="DK575" s="110">
        <f t="shared" si="634"/>
        <v>99.291005948507078</v>
      </c>
      <c r="DP575" s="251"/>
      <c r="DQ575" s="41">
        <v>23.5833333333333</v>
      </c>
      <c r="DR575" s="33">
        <f t="shared" si="683"/>
        <v>97.880357128904294</v>
      </c>
      <c r="DS575" s="33">
        <f>Gen_Cons_Horario!B5689</f>
        <v>0</v>
      </c>
      <c r="DT575" s="35">
        <f t="shared" si="648"/>
        <v>97.880357128904294</v>
      </c>
      <c r="DU575" s="116">
        <f>IF(AND(DT575&gt;0,DT575*$B$4+EA574&lt;=$B$2*'SFV+BESS'!$I$9,DT575&lt;'SFV+BESS'!$I$7), DT575*$B$4, IF(AND(DT575&gt;0,DT575*$B$4+EA574&gt;$B$2*'SFV+BESS'!$I$9,DT575*$B$4&lt;'SFV+BESS'!$I$7),$B$2*'SFV+BESS'!$I$9-EA574,IF(AND(DT575&gt;0,DT575*$B$4+EA574&gt;$B$2*'SFV+BESS'!$I$9,DT575*$B$4&gt;'SFV+BESS'!$I$7,EA574&lt;$B$2*'SFV+BESS'!$I$9),$B$2*'SFV+BESS'!$I$9-EA574,IF(AND(DT575&gt;0,DT575*$B$4+EA574&lt;=$B$2*'SFV+BESS'!$I$9,DT575&gt;'SFV+BESS'!$I$7),'SFV+BESS'!$I$7,0))))</f>
        <v>0</v>
      </c>
      <c r="DV575" s="27">
        <f>IF(AND(DT575&lt;0,EA574+DT575/$B$5&gt;$H$2,-DT575/'Carga-Descarga Año'!$B$5&lt;'SFV+BESS'!$I$7),DT575/$B$5,IF(AND(DT575&lt;0,EA574+DT575/$B$5&gt;$H$2,-DT575/'Carga-Descarga Año'!$B$5&gt;'SFV+BESS'!$I$7),-'SFV+BESS'!$I$7,IF(AND(DT575&lt;0,EA574+DT575/$B$5&lt;$H$2),-MIN('SFV+BESS'!$I$7,EA574-$H$2),0)))</f>
        <v>0</v>
      </c>
      <c r="DW575" s="33"/>
      <c r="DX575" s="33">
        <f t="shared" si="667"/>
        <v>0</v>
      </c>
      <c r="DY575" s="27">
        <f t="shared" si="635"/>
        <v>0</v>
      </c>
      <c r="DZ575" s="27">
        <f t="shared" si="668"/>
        <v>0</v>
      </c>
      <c r="EA575" s="28">
        <f>IF((EA574+DU575+DV575)&gt;=$B$2*'SFV+BESS'!$I$9, $B$2*'SFV+BESS'!$I$9, (EA574+DU575+DV575))</f>
        <v>173.61249999999998</v>
      </c>
      <c r="EB575" s="110">
        <f t="shared" si="636"/>
        <v>97.880357128904294</v>
      </c>
      <c r="EG575" s="251"/>
      <c r="EH575" s="41">
        <v>23.5833333333333</v>
      </c>
      <c r="EI575" s="33">
        <f t="shared" si="684"/>
        <v>107.02335307780091</v>
      </c>
      <c r="EJ575" s="33">
        <f>Gen_Cons_Horario!B6433</f>
        <v>0</v>
      </c>
      <c r="EK575" s="35">
        <f t="shared" si="649"/>
        <v>107.02335307780091</v>
      </c>
      <c r="EL575" s="116">
        <f>IF(AND(EK575&gt;0,EK575*$B$4+ER574&lt;=$B$2*'SFV+BESS'!$I$9,EK575&lt;'SFV+BESS'!$I$7), EK575*$B$4, IF(AND(EK575&gt;0,EK575*$B$4+ER574&gt;$B$2*'SFV+BESS'!$I$9,EK575*$B$4&lt;'SFV+BESS'!$I$7),$B$2*'SFV+BESS'!$I$9-ER574,IF(AND(EK575&gt;0,EK575*$B$4+ER574&gt;$B$2*'SFV+BESS'!$I$9,EK575*$B$4&gt;'SFV+BESS'!$I$7,ER574&lt;$B$2*'SFV+BESS'!$I$9),$B$2*'SFV+BESS'!$I$9-ER574,IF(AND(EK575&gt;0,EK575*$B$4+ER574&lt;=$B$2*'SFV+BESS'!$I$9,EK575&gt;'SFV+BESS'!$I$7),'SFV+BESS'!$I$7,0))))</f>
        <v>0</v>
      </c>
      <c r="EM575" s="27">
        <f>IF(AND(EK575&lt;0,ER574+EK575/$B$5&gt;$H$2,-EK575/'Carga-Descarga Año'!$B$5&lt;'SFV+BESS'!$I$7),EK575/$B$5,IF(AND(EK575&lt;0,ER574+EK575/$B$5&gt;$H$2,-EK575/'Carga-Descarga Año'!$B$5&gt;'SFV+BESS'!$I$7),-'SFV+BESS'!$I$7,IF(AND(EK575&lt;0,ER574+EK575/$B$5&lt;$H$2),-MIN('SFV+BESS'!$I$7,ER574-$H$2),0)))</f>
        <v>0</v>
      </c>
      <c r="EN575" s="33"/>
      <c r="EO575" s="33">
        <f t="shared" si="669"/>
        <v>0</v>
      </c>
      <c r="EP575" s="27">
        <f t="shared" si="637"/>
        <v>0</v>
      </c>
      <c r="EQ575" s="27">
        <f t="shared" si="670"/>
        <v>0</v>
      </c>
      <c r="ER575" s="28">
        <f>IF((ER574+EL575+EM575)&gt;=$B$2*'SFV+BESS'!$I$9, $B$2*'SFV+BESS'!$I$9, (ER574+EL575+EM575))</f>
        <v>173.61249999999998</v>
      </c>
      <c r="ES575" s="110">
        <f t="shared" si="638"/>
        <v>107.02335307780091</v>
      </c>
      <c r="EX575" s="251"/>
      <c r="EY575" s="41">
        <v>23.5833333333333</v>
      </c>
      <c r="EZ575" s="33">
        <f t="shared" si="685"/>
        <v>117.95196128053284</v>
      </c>
      <c r="FA575" s="33">
        <f>Gen_Cons_Horario!B7153</f>
        <v>22.371000000000002</v>
      </c>
      <c r="FB575" s="35">
        <f t="shared" si="650"/>
        <v>95.580961280532847</v>
      </c>
      <c r="FC575" s="116">
        <f>IF(AND(FB575&gt;0,FB575*$B$4+FI574&lt;=$B$2*'SFV+BESS'!$I$9,FB575&lt;'SFV+BESS'!$I$7), FB575*$B$4, IF(AND(FB575&gt;0,FB575*$B$4+FI574&gt;$B$2*'SFV+BESS'!$I$9,FB575*$B$4&lt;'SFV+BESS'!$I$7),$B$2*'SFV+BESS'!$I$9-FI574,IF(AND(FB575&gt;0,FB575*$B$4+FI574&gt;$B$2*'SFV+BESS'!$I$9,FB575*$B$4&gt;'SFV+BESS'!$I$7,FI574&lt;$B$2*'SFV+BESS'!$I$9),$B$2*'SFV+BESS'!$I$9-FI574,IF(AND(FB575&gt;0,FB575*$B$4+FI574&lt;=$B$2*'SFV+BESS'!$I$9,FB575&gt;'SFV+BESS'!$I$7),'SFV+BESS'!$I$7,0))))</f>
        <v>0</v>
      </c>
      <c r="FD575" s="27">
        <f>IF(AND(FB575&lt;0,FI574+FB575/$B$5&gt;$H$2,-FB575/'Carga-Descarga Año'!$B$5&lt;'SFV+BESS'!$I$7),FB575/$B$5,IF(AND(FB575&lt;0,FI574+FB575/$B$5&gt;$H$2,-FB575/'Carga-Descarga Año'!$B$5&gt;'SFV+BESS'!$I$7),-'SFV+BESS'!$I$7,IF(AND(FB575&lt;0,FI574+FB575/$B$5&lt;$H$2),-MIN('SFV+BESS'!$I$7,FI574-$H$2),0)))</f>
        <v>0</v>
      </c>
      <c r="FE575" s="33"/>
      <c r="FF575" s="33">
        <f t="shared" si="671"/>
        <v>22.371000000000002</v>
      </c>
      <c r="FG575" s="27">
        <f t="shared" si="639"/>
        <v>0</v>
      </c>
      <c r="FH575" s="27">
        <f t="shared" si="672"/>
        <v>0</v>
      </c>
      <c r="FI575" s="28">
        <f>IF((FI574+FC575+FD575)&gt;=$B$2*'SFV+BESS'!$I$9, $B$2*'SFV+BESS'!$I$9, (FI574+FC575+FD575))</f>
        <v>173.61249999999998</v>
      </c>
      <c r="FJ575" s="110">
        <f t="shared" si="640"/>
        <v>95.580961280532847</v>
      </c>
      <c r="FO575" s="251"/>
      <c r="FP575" s="41">
        <v>23.5833333333333</v>
      </c>
      <c r="FQ575" s="33">
        <f t="shared" si="686"/>
        <v>124.97258800981498</v>
      </c>
      <c r="FR575" s="33">
        <f>Gen_Cons_Horario!B7897</f>
        <v>63.384500000000003</v>
      </c>
      <c r="FS575" s="35">
        <f t="shared" si="651"/>
        <v>61.588088009814982</v>
      </c>
      <c r="FT575" s="116">
        <f>IF(AND(FS575&gt;0,FS575*$B$4+FZ574&lt;=$B$2*'SFV+BESS'!$I$9,FS575&lt;'SFV+BESS'!$I$7), FS575*$B$4, IF(AND(FS575&gt;0,FS575*$B$4+FZ574&gt;$B$2*'SFV+BESS'!$I$9,FS575*$B$4&lt;'SFV+BESS'!$I$7),$B$2*'SFV+BESS'!$I$9-FZ574,IF(AND(FS575&gt;0,FS575*$B$4+FZ574&gt;$B$2*'SFV+BESS'!$I$9,FS575*$B$4&gt;'SFV+BESS'!$I$7,FZ574&lt;$B$2*'SFV+BESS'!$I$9),$B$2*'SFV+BESS'!$I$9-FZ574,IF(AND(FS575&gt;0,FS575*$B$4+FZ574&lt;=$B$2*'SFV+BESS'!$I$9,FS575&gt;'SFV+BESS'!$I$7),'SFV+BESS'!$I$7,0))))</f>
        <v>0</v>
      </c>
      <c r="FU575" s="27">
        <f>IF(AND(FS575&lt;0,FZ574+FS575/$B$5&gt;$H$2,-FS575/'Carga-Descarga Año'!$B$5&lt;'SFV+BESS'!$I$7),FS575/$B$5,IF(AND(FS575&lt;0,FZ574+FS575/$B$5&gt;$H$2,-FS575/'Carga-Descarga Año'!$B$5&gt;'SFV+BESS'!$I$7),-'SFV+BESS'!$I$7,IF(AND(FS575&lt;0,FZ574+FS575/$B$5&lt;$H$2),-MIN('SFV+BESS'!$I$7,FZ574-$H$2),0)))</f>
        <v>0</v>
      </c>
      <c r="FV575" s="33"/>
      <c r="FW575" s="33">
        <f t="shared" si="673"/>
        <v>63.384500000000003</v>
      </c>
      <c r="FX575" s="27">
        <f t="shared" si="641"/>
        <v>0</v>
      </c>
      <c r="FY575" s="27">
        <f t="shared" si="674"/>
        <v>0</v>
      </c>
      <c r="FZ575" s="28">
        <f>IF((FZ574+FT575+FU575)&gt;=$B$2*'SFV+BESS'!$I$9, $B$2*'SFV+BESS'!$I$9, (FZ574+FT575+FU575))</f>
        <v>173.61249999999998</v>
      </c>
      <c r="GA575" s="110">
        <f t="shared" si="642"/>
        <v>61.588088009814982</v>
      </c>
      <c r="GF575" s="251"/>
      <c r="GG575" s="41">
        <v>23.5833333333333</v>
      </c>
      <c r="GH575" s="33">
        <f t="shared" si="687"/>
        <v>125.58913062743498</v>
      </c>
      <c r="GI575" s="33">
        <f>Gen_Cons_Horario!B8617</f>
        <v>47.285000000000004</v>
      </c>
      <c r="GJ575" s="35">
        <f t="shared" si="657"/>
        <v>78.304130627434972</v>
      </c>
      <c r="GK575" s="116">
        <f>IF(AND(GJ575&gt;0,GJ575*$B$4+GQ574&lt;=$B$2*'SFV+BESS'!$I$9,GJ575&lt;'SFV+BESS'!$I$7), GJ575*$B$4, IF(AND(GJ575&gt;0,GJ575*$B$4+GQ574&gt;$B$2*'SFV+BESS'!$I$9,GJ575*$B$4&lt;'SFV+BESS'!$I$7),$B$2*'SFV+BESS'!$I$9-GQ574,IF(AND(GJ575&gt;0,GJ575*$B$4+GQ574&gt;$B$2*'SFV+BESS'!$I$9,GJ575*$B$4&gt;'SFV+BESS'!$I$7,GQ574&lt;$B$2*'SFV+BESS'!$I$9),$B$2*'SFV+BESS'!$I$9-GQ574,IF(AND(GJ575&gt;0,GJ575*$B$4+GQ574&lt;=$B$2*'SFV+BESS'!$I$9,GJ575&gt;'SFV+BESS'!$I$7),'SFV+BESS'!$I$7,0))))</f>
        <v>0</v>
      </c>
      <c r="GL575" s="27">
        <f>IF(AND(GJ575&lt;0,GQ574+GJ575/$B$5&gt;$H$2,-GJ575/'Carga-Descarga Año'!$B$5&lt;'SFV+BESS'!$I$7),GJ575/$B$5,IF(AND(GJ575&lt;0,GQ574+GJ575/$B$5&gt;$H$2,-GJ575/'Carga-Descarga Año'!$B$5&gt;'SFV+BESS'!$I$7),-'SFV+BESS'!$I$7,IF(AND(GJ575&lt;0,GQ574+GJ575/$B$5&lt;$H$2),-MIN('SFV+BESS'!$I$7,GQ574-$H$2),0)))</f>
        <v>0</v>
      </c>
      <c r="GM575" s="33"/>
      <c r="GN575" s="33">
        <f t="shared" si="675"/>
        <v>47.285000000000004</v>
      </c>
      <c r="GO575" s="27">
        <f t="shared" si="643"/>
        <v>0</v>
      </c>
      <c r="GP575" s="27">
        <f t="shared" si="676"/>
        <v>0</v>
      </c>
      <c r="GQ575" s="28">
        <f>IF((GQ574+GK575+GL575)&gt;=$B$2*'SFV+BESS'!$I$9, $B$2*'SFV+BESS'!$I$9, (GQ574+GK575+GL575))</f>
        <v>173.61249999999998</v>
      </c>
      <c r="GR575" s="110">
        <f t="shared" si="644"/>
        <v>78.304130627434972</v>
      </c>
    </row>
    <row r="576" spans="1:200">
      <c r="A576" s="249"/>
      <c r="B576" s="41">
        <v>23.625</v>
      </c>
      <c r="C576" s="38">
        <f t="shared" si="658"/>
        <v>131.43639444275752</v>
      </c>
      <c r="D576" s="2">
        <f>Gen_Cons_Horario!B602</f>
        <v>100.6695</v>
      </c>
      <c r="E576" s="140">
        <f t="shared" si="616"/>
        <v>30.766894442757518</v>
      </c>
      <c r="F576" s="116">
        <f>IF(AND(E576&gt;0,E576*$B$4+L575&lt;=$B$2*'SFV+BESS'!$I$9,E576&lt;'SFV+BESS'!$I$7), E576*$B$4, IF(AND(E576&gt;0,E576*$B$4+L575&gt;$B$2*'SFV+BESS'!$I$9,E576*$B$4&lt;'SFV+BESS'!$I$7),$B$2*'SFV+BESS'!$I$9-L575,IF(AND(E576&gt;0,E576*$B$4+L575&gt;$B$2*'SFV+BESS'!$I$9,E576*$B$4&gt;'SFV+BESS'!$I$7,L575&lt;$B$2*'SFV+BESS'!$I$9),$B$2*'SFV+BESS'!$I$9-L575,IF(AND(E576&gt;0,E576*$B$4+L575&lt;=$B$2*'SFV+BESS'!$I$9,E576&gt;'SFV+BESS'!$I$7),'SFV+BESS'!$I$7,0))))</f>
        <v>29.22854972061964</v>
      </c>
      <c r="G576" s="27">
        <f>IF(AND(E576&lt;0,L575+E576/$B$5&gt;$H$2,-E576/'Carga-Descarga Año'!$B$5&lt;'SFV+BESS'!$I$7),E576/$B$5,IF(AND(E576&lt;0,L575+E576/$B$5&gt;$H$2,-E576/'Carga-Descarga Año'!$B$5&gt;'SFV+BESS'!$I$7),-'SFV+BESS'!$I$7,IF(AND(E576&lt;0,L575+E576/$B$5&lt;$H$2),-MIN('SFV+BESS'!$I$7,L575-$H$2),0)))</f>
        <v>0</v>
      </c>
      <c r="I576" s="38">
        <f t="shared" si="617"/>
        <v>100.6695</v>
      </c>
      <c r="J576" s="27">
        <f t="shared" si="619"/>
        <v>0</v>
      </c>
      <c r="K576" s="27">
        <f t="shared" si="618"/>
        <v>0</v>
      </c>
      <c r="L576" s="28">
        <f>IF((L575+F576+G576)&gt;=$B$2*'SFV+BESS'!$I$9, $B$2*'SFV+BESS'!$I$9, (L575+F576+G576))</f>
        <v>139.99171978862381</v>
      </c>
      <c r="M576" s="110">
        <f t="shared" si="620"/>
        <v>0</v>
      </c>
      <c r="R576" s="251"/>
      <c r="S576" s="41">
        <v>23.625</v>
      </c>
      <c r="T576" s="2">
        <f t="shared" si="677"/>
        <v>136.95570340748876</v>
      </c>
      <c r="U576" s="2">
        <f>Gen_Cons_Horario!B1346</f>
        <v>37.285000000000004</v>
      </c>
      <c r="V576" s="35">
        <f t="shared" si="652"/>
        <v>99.670703407488759</v>
      </c>
      <c r="W576" s="116">
        <f>IF(AND(V576&gt;0,V576*$B$4+AC575&lt;=$B$2*'SFV+BESS'!$I$9,V576&lt;'SFV+BESS'!$I$7), V576*$B$4, IF(AND(V576&gt;0,V576*$B$4+AC575&gt;$B$2*'SFV+BESS'!$I$9,V576*$B$4&lt;'SFV+BESS'!$I$7),$B$2*'SFV+BESS'!$I$9-AC575,IF(AND(V576&gt;0,V576*$B$4+AC575&gt;$B$2*'SFV+BESS'!$I$9,V576*$B$4&gt;'SFV+BESS'!$I$7,AC575&lt;$B$2*'SFV+BESS'!$I$9),$B$2*'SFV+BESS'!$I$9-AC575,IF(AND(V576&gt;0,V576*$B$4+AC575&lt;=$B$2*'SFV+BESS'!$I$9,V576&gt;'SFV+BESS'!$I$7),'SFV+BESS'!$I$7,0))))</f>
        <v>0</v>
      </c>
      <c r="X576" s="27">
        <f>IF(AND(V576&lt;0,AC575+V576/$B$5&gt;$H$2,-V576/'Carga-Descarga Año'!$B$5&lt;'SFV+BESS'!$I$7),V576/$B$5,IF(AND(V576&lt;0,AC575+V576/$B$5&gt;$H$2,-V576/'Carga-Descarga Año'!$B$5&gt;'SFV+BESS'!$I$7),-'SFV+BESS'!$I$7,IF(AND(V576&lt;0,AC575+V576/$B$5&lt;$H$2),-MIN('SFV+BESS'!$I$7,AC575-$H$2),0)))</f>
        <v>0</v>
      </c>
      <c r="Z576" s="33">
        <f t="shared" si="646"/>
        <v>37.285000000000004</v>
      </c>
      <c r="AA576" s="27">
        <f t="shared" si="621"/>
        <v>0</v>
      </c>
      <c r="AB576" s="27">
        <f t="shared" si="645"/>
        <v>0</v>
      </c>
      <c r="AC576" s="28">
        <f>IF((AC575+W576+X576)&gt;=$B$2*'SFV+BESS'!$I$9, $B$2*'SFV+BESS'!$I$9, (AC575+W576+X576))</f>
        <v>173.61249999999998</v>
      </c>
      <c r="AD576" s="110">
        <f t="shared" si="622"/>
        <v>99.670703407488759</v>
      </c>
      <c r="AI576" s="251"/>
      <c r="AJ576" s="41">
        <v>23.625</v>
      </c>
      <c r="AK576" s="52">
        <f t="shared" si="678"/>
        <v>135.45703269371216</v>
      </c>
      <c r="AL576" s="33">
        <f>Gen_Cons_Horario!B2018</f>
        <v>0</v>
      </c>
      <c r="AM576" s="35">
        <f t="shared" si="653"/>
        <v>135.45703269371216</v>
      </c>
      <c r="AN576" s="116">
        <f>IF(AND(AM576&gt;0,AM576*$B$4+AT575&lt;=$B$2*'SFV+BESS'!$I$9,AM576&lt;'SFV+BESS'!$I$7), AM576*$B$4, IF(AND(AM576&gt;0,AM576*$B$4+AT575&gt;$B$2*'SFV+BESS'!$I$9,AM576*$B$4&lt;'SFV+BESS'!$I$7),$B$2*'SFV+BESS'!$I$9-AT575,IF(AND(AM576&gt;0,AM576*$B$4+AT575&gt;$B$2*'SFV+BESS'!$I$9,AM576*$B$4&gt;'SFV+BESS'!$I$7,AT575&lt;$B$2*'SFV+BESS'!$I$9),$B$2*'SFV+BESS'!$I$9-AT575,IF(AND(AM576&gt;0,AM576*$B$4+AT575&lt;=$B$2*'SFV+BESS'!$I$9,AM576&gt;'SFV+BESS'!$I$7),'SFV+BESS'!$I$7,0))))</f>
        <v>0</v>
      </c>
      <c r="AO576" s="27">
        <f>IF(AND(AM576&lt;0,AT575+AM576/$B$5&gt;$H$2,-AM576/'Carga-Descarga Año'!$B$5&lt;'SFV+BESS'!$I$7),AM576/$B$5,IF(AND(AM576&lt;0,AT575+AM576/$B$5&gt;$H$2,-AM576/'Carga-Descarga Año'!$B$5&gt;'SFV+BESS'!$I$7),-'SFV+BESS'!$I$7,IF(AND(AM576&lt;0,AT575+AM576/$B$5&lt;$H$2),-MIN('SFV+BESS'!$I$7,AT575-$H$2),0)))</f>
        <v>0</v>
      </c>
      <c r="AP576" s="33"/>
      <c r="AQ576" s="33">
        <f t="shared" si="659"/>
        <v>0</v>
      </c>
      <c r="AR576" s="27">
        <f t="shared" si="623"/>
        <v>0</v>
      </c>
      <c r="AS576" s="27">
        <f t="shared" si="660"/>
        <v>0</v>
      </c>
      <c r="AT576" s="28">
        <f>IF((AT575+AN576+AO576)&gt;=$B$2*'SFV+BESS'!$I$9, $B$2*'SFV+BESS'!$I$9, (AT575+AN576+AO576))</f>
        <v>173.61249999999998</v>
      </c>
      <c r="AU576" s="110">
        <f t="shared" si="624"/>
        <v>135.45703269371216</v>
      </c>
      <c r="AZ576" s="251"/>
      <c r="BA576" s="41">
        <v>23.625</v>
      </c>
      <c r="BB576" s="33">
        <f t="shared" si="679"/>
        <v>117.44483072489295</v>
      </c>
      <c r="BC576" s="33">
        <f>Gen_Cons_Horario!B2762</f>
        <v>0</v>
      </c>
      <c r="BD576" s="35">
        <f t="shared" si="654"/>
        <v>117.44483072489295</v>
      </c>
      <c r="BE576" s="116">
        <f>IF(AND(BD576&gt;0,BD576*$B$4+BK575&lt;=$B$2*'SFV+BESS'!$I$9,BD576&lt;'SFV+BESS'!$I$7), BD576*$B$4, IF(AND(BD576&gt;0,BD576*$B$4+BK575&gt;$B$2*'SFV+BESS'!$I$9,BD576*$B$4&lt;'SFV+BESS'!$I$7),$B$2*'SFV+BESS'!$I$9-BK575,IF(AND(BD576&gt;0,BD576*$B$4+BK575&gt;$B$2*'SFV+BESS'!$I$9,BD576*$B$4&gt;'SFV+BESS'!$I$7,BK575&lt;$B$2*'SFV+BESS'!$I$9),$B$2*'SFV+BESS'!$I$9-BK575,IF(AND(BD576&gt;0,BD576*$B$4+BK575&lt;=$B$2*'SFV+BESS'!$I$9,BD576&gt;'SFV+BESS'!$I$7),'SFV+BESS'!$I$7,0))))</f>
        <v>0</v>
      </c>
      <c r="BF576" s="27">
        <f>IF(AND(BD576&lt;0,BK575+BD576/$B$5&gt;$H$2,-BD576/'Carga-Descarga Año'!$B$5&lt;'SFV+BESS'!$I$7),BD576/$B$5,IF(AND(BD576&lt;0,BK575+BD576/$B$5&gt;$H$2,-BD576/'Carga-Descarga Año'!$B$5&gt;'SFV+BESS'!$I$7),-'SFV+BESS'!$I$7,IF(AND(BD576&lt;0,BK575+BD576/$B$5&lt;$H$2),-MIN('SFV+BESS'!$I$7,BK575-$H$2),0)))</f>
        <v>0</v>
      </c>
      <c r="BG576" s="33"/>
      <c r="BH576" s="33">
        <f t="shared" si="661"/>
        <v>0</v>
      </c>
      <c r="BI576" s="27">
        <f t="shared" si="625"/>
        <v>0</v>
      </c>
      <c r="BJ576" s="27">
        <f t="shared" si="662"/>
        <v>0</v>
      </c>
      <c r="BK576" s="28">
        <f>IF((BK575+BE576+BF576)&gt;=$B$2*'SFV+BESS'!$I$9, $B$2*'SFV+BESS'!$I$9, (BK575+BE576+BF576))</f>
        <v>173.61249999999998</v>
      </c>
      <c r="BL576" s="110">
        <f t="shared" si="626"/>
        <v>117.44483072489295</v>
      </c>
      <c r="BQ576" s="251"/>
      <c r="BR576" s="41">
        <v>23.625</v>
      </c>
      <c r="BS576" s="33">
        <f t="shared" si="680"/>
        <v>98.228006670832059</v>
      </c>
      <c r="BT576" s="33">
        <f>Gen_Cons_Horario!B3482</f>
        <v>0</v>
      </c>
      <c r="BU576" s="35">
        <f t="shared" si="655"/>
        <v>98.228006670832059</v>
      </c>
      <c r="BV576" s="116">
        <f>IF(AND(BU576&gt;0,BU576*$B$4+CB575&lt;=$B$2*'SFV+BESS'!$I$9,BU576&lt;'SFV+BESS'!$I$7), BU576*$B$4, IF(AND(BU576&gt;0,BU576*$B$4+CB575&gt;$B$2*'SFV+BESS'!$I$9,BU576*$B$4&lt;'SFV+BESS'!$I$7),$B$2*'SFV+BESS'!$I$9-CB575,IF(AND(BU576&gt;0,BU576*$B$4+CB575&gt;$B$2*'SFV+BESS'!$I$9,BU576*$B$4&gt;'SFV+BESS'!$I$7,CB575&lt;$B$2*'SFV+BESS'!$I$9),$B$2*'SFV+BESS'!$I$9-CB575,IF(AND(BU576&gt;0,BU576*$B$4+CB575&lt;=$B$2*'SFV+BESS'!$I$9,BU576&gt;'SFV+BESS'!$I$7),'SFV+BESS'!$I$7,0))))</f>
        <v>0</v>
      </c>
      <c r="BW576" s="27">
        <f>IF(AND(BU576&lt;0,CB575+BU576/$B$5&gt;$H$2,-BU576/'Carga-Descarga Año'!$B$5&lt;'SFV+BESS'!$I$7),BU576/$B$5,IF(AND(BU576&lt;0,CB575+BU576/$B$5&gt;$H$2,-BU576/'Carga-Descarga Año'!$B$5&gt;'SFV+BESS'!$I$7),-'SFV+BESS'!$I$7,IF(AND(BU576&lt;0,CB575+BU576/$B$5&lt;$H$2),-MIN('SFV+BESS'!$I$7,CB575-$H$2),0)))</f>
        <v>0</v>
      </c>
      <c r="BX576" s="33"/>
      <c r="BY576" s="33">
        <f t="shared" si="663"/>
        <v>0</v>
      </c>
      <c r="BZ576" s="27">
        <f t="shared" si="627"/>
        <v>0</v>
      </c>
      <c r="CA576" s="27">
        <f t="shared" si="628"/>
        <v>0</v>
      </c>
      <c r="CB576" s="28">
        <f>IF((CB575+BV576+BW576)&gt;=$B$2*'SFV+BESS'!$I$9, $B$2*'SFV+BESS'!$I$9, (CB575+BV576+BW576))</f>
        <v>173.61249999999998</v>
      </c>
      <c r="CC576" s="110">
        <f t="shared" si="629"/>
        <v>98.228006670832059</v>
      </c>
      <c r="CH576" s="251"/>
      <c r="CI576" s="41">
        <v>23.625</v>
      </c>
      <c r="CJ576" s="33">
        <f t="shared" si="681"/>
        <v>88.925603265034539</v>
      </c>
      <c r="CK576" s="33">
        <f>Gen_Cons_Horario!B4226</f>
        <v>0</v>
      </c>
      <c r="CL576" s="35">
        <f t="shared" si="656"/>
        <v>88.925603265034539</v>
      </c>
      <c r="CM576" s="116">
        <f>IF(AND(CL576&gt;0,CL576*$B$4+CS575&lt;=$B$2*'SFV+BESS'!$I$9,CL576&lt;'SFV+BESS'!$I$7), CL576*$B$4, IF(AND(CL576&gt;0,CL576*$B$4+CS575&gt;$B$2*'SFV+BESS'!$I$9,CL576*$B$4&lt;'SFV+BESS'!$I$7),$B$2*'SFV+BESS'!$I$9-CS575,IF(AND(CL576&gt;0,CL576*$B$4+CS575&gt;$B$2*'SFV+BESS'!$I$9,CL576*$B$4&gt;'SFV+BESS'!$I$7,CS575&lt;$B$2*'SFV+BESS'!$I$9),$B$2*'SFV+BESS'!$I$9-CS575,IF(AND(CL576&gt;0,CL576*$B$4+CS575&lt;=$B$2*'SFV+BESS'!$I$9,CL576&gt;'SFV+BESS'!$I$7),'SFV+BESS'!$I$7,0))))</f>
        <v>0</v>
      </c>
      <c r="CN576" s="27">
        <f>IF(AND(CL576&lt;0,CS575+CL576/$B$5&gt;$H$2,-CL576/'Carga-Descarga Año'!$B$5&lt;'SFV+BESS'!$I$7),CL576/$B$5,IF(AND(CL576&lt;0,CS575+CL576/$B$5&gt;$H$2,-CL576/'Carga-Descarga Año'!$B$5&gt;'SFV+BESS'!$I$7),-'SFV+BESS'!$I$7,IF(AND(CL576&lt;0,CS575+CL576/$B$5&lt;$H$2),-MIN('SFV+BESS'!$I$7,CS575-$H$2),0)))</f>
        <v>0</v>
      </c>
      <c r="CO576" s="33"/>
      <c r="CP576" s="33">
        <f t="shared" si="664"/>
        <v>0</v>
      </c>
      <c r="CQ576" s="27">
        <f t="shared" si="630"/>
        <v>0</v>
      </c>
      <c r="CR576" s="27">
        <f t="shared" si="665"/>
        <v>0</v>
      </c>
      <c r="CS576" s="28">
        <f>IF((CS575+CM576+CN576)&gt;=$B$2*'SFV+BESS'!$I$9, $B$2*'SFV+BESS'!$I$9, (CS575+CM576+CN576))</f>
        <v>173.61249999999998</v>
      </c>
      <c r="CT576" s="110">
        <f t="shared" si="631"/>
        <v>88.925603265034539</v>
      </c>
      <c r="CY576" s="251"/>
      <c r="CZ576" s="41">
        <v>23.625</v>
      </c>
      <c r="DA576" s="33">
        <f t="shared" si="682"/>
        <v>95.414133698890723</v>
      </c>
      <c r="DB576" s="33">
        <f>Gen_Cons_Horario!B4946</f>
        <v>0</v>
      </c>
      <c r="DC576" s="35">
        <f t="shared" si="647"/>
        <v>95.414133698890723</v>
      </c>
      <c r="DD576" s="116">
        <f>IF(AND(DC576&gt;0,DC576*$B$4+DJ575&lt;=$B$2*'SFV+BESS'!$I$9,DC576&lt;'SFV+BESS'!$I$7), DC576*$B$4, IF(AND(DC576&gt;0,DC576*$B$4+DJ575&gt;$B$2*'SFV+BESS'!$I$9,DC576*$B$4&lt;'SFV+BESS'!$I$7),$B$2*'SFV+BESS'!$I$9-DJ575,IF(AND(DC576&gt;0,DC576*$B$4+DJ575&gt;$B$2*'SFV+BESS'!$I$9,DC576*$B$4&gt;'SFV+BESS'!$I$7,DJ575&lt;$B$2*'SFV+BESS'!$I$9),$B$2*'SFV+BESS'!$I$9-DJ575,IF(AND(DC576&gt;0,DC576*$B$4+DJ575&lt;=$B$2*'SFV+BESS'!$I$9,DC576&gt;'SFV+BESS'!$I$7),'SFV+BESS'!$I$7,0))))</f>
        <v>0</v>
      </c>
      <c r="DE576" s="27">
        <f>IF(AND(DC576&lt;0,DJ575+DC576/$B$5&gt;$H$2,-DC576/'Carga-Descarga Año'!$B$5&lt;'SFV+BESS'!$I$7),DC576/$B$5,IF(AND(DC576&lt;0,DJ575+DC576/$B$5&gt;$H$2,-DC576/'Carga-Descarga Año'!$B$5&gt;'SFV+BESS'!$I$7),-'SFV+BESS'!$I$7,IF(AND(DC576&lt;0,DJ575+DC576/$B$5&lt;$H$2),-MIN('SFV+BESS'!$I$7,DJ575-$H$2),0)))</f>
        <v>0</v>
      </c>
      <c r="DF576" s="33"/>
      <c r="DG576" s="33">
        <f t="shared" si="666"/>
        <v>0</v>
      </c>
      <c r="DH576" s="27">
        <f t="shared" si="632"/>
        <v>0</v>
      </c>
      <c r="DI576" s="27">
        <f t="shared" si="633"/>
        <v>0</v>
      </c>
      <c r="DJ576" s="28">
        <f>IF((DJ575+DD576+DE576)&gt;=$B$2*'SFV+BESS'!$I$9, $B$2*'SFV+BESS'!$I$9, (DJ575+DD576+DE576))</f>
        <v>173.61249999999998</v>
      </c>
      <c r="DK576" s="110">
        <f t="shared" si="634"/>
        <v>95.414133698890723</v>
      </c>
      <c r="DP576" s="251"/>
      <c r="DQ576" s="41">
        <v>23.625</v>
      </c>
      <c r="DR576" s="33">
        <f t="shared" si="683"/>
        <v>94.952312257526813</v>
      </c>
      <c r="DS576" s="33">
        <f>Gen_Cons_Horario!B5690</f>
        <v>0</v>
      </c>
      <c r="DT576" s="35">
        <f t="shared" si="648"/>
        <v>94.952312257526813</v>
      </c>
      <c r="DU576" s="116">
        <f>IF(AND(DT576&gt;0,DT576*$B$4+EA575&lt;=$B$2*'SFV+BESS'!$I$9,DT576&lt;'SFV+BESS'!$I$7), DT576*$B$4, IF(AND(DT576&gt;0,DT576*$B$4+EA575&gt;$B$2*'SFV+BESS'!$I$9,DT576*$B$4&lt;'SFV+BESS'!$I$7),$B$2*'SFV+BESS'!$I$9-EA575,IF(AND(DT576&gt;0,DT576*$B$4+EA575&gt;$B$2*'SFV+BESS'!$I$9,DT576*$B$4&gt;'SFV+BESS'!$I$7,EA575&lt;$B$2*'SFV+BESS'!$I$9),$B$2*'SFV+BESS'!$I$9-EA575,IF(AND(DT576&gt;0,DT576*$B$4+EA575&lt;=$B$2*'SFV+BESS'!$I$9,DT576&gt;'SFV+BESS'!$I$7),'SFV+BESS'!$I$7,0))))</f>
        <v>0</v>
      </c>
      <c r="DV576" s="27">
        <f>IF(AND(DT576&lt;0,EA575+DT576/$B$5&gt;$H$2,-DT576/'Carga-Descarga Año'!$B$5&lt;'SFV+BESS'!$I$7),DT576/$B$5,IF(AND(DT576&lt;0,EA575+DT576/$B$5&gt;$H$2,-DT576/'Carga-Descarga Año'!$B$5&gt;'SFV+BESS'!$I$7),-'SFV+BESS'!$I$7,IF(AND(DT576&lt;0,EA575+DT576/$B$5&lt;$H$2),-MIN('SFV+BESS'!$I$7,EA575-$H$2),0)))</f>
        <v>0</v>
      </c>
      <c r="DW576" s="33"/>
      <c r="DX576" s="33">
        <f t="shared" si="667"/>
        <v>0</v>
      </c>
      <c r="DY576" s="27">
        <f t="shared" si="635"/>
        <v>0</v>
      </c>
      <c r="DZ576" s="27">
        <f t="shared" si="668"/>
        <v>0</v>
      </c>
      <c r="EA576" s="28">
        <f>IF((EA575+DU576+DV576)&gt;=$B$2*'SFV+BESS'!$I$9, $B$2*'SFV+BESS'!$I$9, (EA575+DU576+DV576))</f>
        <v>173.61249999999998</v>
      </c>
      <c r="EB576" s="110">
        <f t="shared" si="636"/>
        <v>94.952312257526813</v>
      </c>
      <c r="EG576" s="251"/>
      <c r="EH576" s="41">
        <v>23.625</v>
      </c>
      <c r="EI576" s="33">
        <f t="shared" si="684"/>
        <v>101.17838652552929</v>
      </c>
      <c r="EJ576" s="33">
        <f>Gen_Cons_Horario!B6434</f>
        <v>0</v>
      </c>
      <c r="EK576" s="35">
        <f t="shared" si="649"/>
        <v>101.17838652552929</v>
      </c>
      <c r="EL576" s="116">
        <f>IF(AND(EK576&gt;0,EK576*$B$4+ER575&lt;=$B$2*'SFV+BESS'!$I$9,EK576&lt;'SFV+BESS'!$I$7), EK576*$B$4, IF(AND(EK576&gt;0,EK576*$B$4+ER575&gt;$B$2*'SFV+BESS'!$I$9,EK576*$B$4&lt;'SFV+BESS'!$I$7),$B$2*'SFV+BESS'!$I$9-ER575,IF(AND(EK576&gt;0,EK576*$B$4+ER575&gt;$B$2*'SFV+BESS'!$I$9,EK576*$B$4&gt;'SFV+BESS'!$I$7,ER575&lt;$B$2*'SFV+BESS'!$I$9),$B$2*'SFV+BESS'!$I$9-ER575,IF(AND(EK576&gt;0,EK576*$B$4+ER575&lt;=$B$2*'SFV+BESS'!$I$9,EK576&gt;'SFV+BESS'!$I$7),'SFV+BESS'!$I$7,0))))</f>
        <v>0</v>
      </c>
      <c r="EM576" s="27">
        <f>IF(AND(EK576&lt;0,ER575+EK576/$B$5&gt;$H$2,-EK576/'Carga-Descarga Año'!$B$5&lt;'SFV+BESS'!$I$7),EK576/$B$5,IF(AND(EK576&lt;0,ER575+EK576/$B$5&gt;$H$2,-EK576/'Carga-Descarga Año'!$B$5&gt;'SFV+BESS'!$I$7),-'SFV+BESS'!$I$7,IF(AND(EK576&lt;0,ER575+EK576/$B$5&lt;$H$2),-MIN('SFV+BESS'!$I$7,ER575-$H$2),0)))</f>
        <v>0</v>
      </c>
      <c r="EN576" s="33"/>
      <c r="EO576" s="33">
        <f t="shared" si="669"/>
        <v>0</v>
      </c>
      <c r="EP576" s="27">
        <f t="shared" si="637"/>
        <v>0</v>
      </c>
      <c r="EQ576" s="27">
        <f t="shared" si="670"/>
        <v>0</v>
      </c>
      <c r="ER576" s="28">
        <f>IF((ER575+EL576+EM576)&gt;=$B$2*'SFV+BESS'!$I$9, $B$2*'SFV+BESS'!$I$9, (ER575+EL576+EM576))</f>
        <v>173.61249999999998</v>
      </c>
      <c r="ES576" s="110">
        <f t="shared" si="638"/>
        <v>101.17838652552929</v>
      </c>
      <c r="EX576" s="251"/>
      <c r="EY576" s="41">
        <v>23.625</v>
      </c>
      <c r="EZ576" s="33">
        <f t="shared" si="685"/>
        <v>113.18044181125563</v>
      </c>
      <c r="FA576" s="33">
        <f>Gen_Cons_Horario!B7154</f>
        <v>22.371000000000002</v>
      </c>
      <c r="FB576" s="35">
        <f t="shared" si="650"/>
        <v>90.809441811255624</v>
      </c>
      <c r="FC576" s="116">
        <f>IF(AND(FB576&gt;0,FB576*$B$4+FI575&lt;=$B$2*'SFV+BESS'!$I$9,FB576&lt;'SFV+BESS'!$I$7), FB576*$B$4, IF(AND(FB576&gt;0,FB576*$B$4+FI575&gt;$B$2*'SFV+BESS'!$I$9,FB576*$B$4&lt;'SFV+BESS'!$I$7),$B$2*'SFV+BESS'!$I$9-FI575,IF(AND(FB576&gt;0,FB576*$B$4+FI575&gt;$B$2*'SFV+BESS'!$I$9,FB576*$B$4&gt;'SFV+BESS'!$I$7,FI575&lt;$B$2*'SFV+BESS'!$I$9),$B$2*'SFV+BESS'!$I$9-FI575,IF(AND(FB576&gt;0,FB576*$B$4+FI575&lt;=$B$2*'SFV+BESS'!$I$9,FB576&gt;'SFV+BESS'!$I$7),'SFV+BESS'!$I$7,0))))</f>
        <v>0</v>
      </c>
      <c r="FD576" s="27">
        <f>IF(AND(FB576&lt;0,FI575+FB576/$B$5&gt;$H$2,-FB576/'Carga-Descarga Año'!$B$5&lt;'SFV+BESS'!$I$7),FB576/$B$5,IF(AND(FB576&lt;0,FI575+FB576/$B$5&gt;$H$2,-FB576/'Carga-Descarga Año'!$B$5&gt;'SFV+BESS'!$I$7),-'SFV+BESS'!$I$7,IF(AND(FB576&lt;0,FI575+FB576/$B$5&lt;$H$2),-MIN('SFV+BESS'!$I$7,FI575-$H$2),0)))</f>
        <v>0</v>
      </c>
      <c r="FE576" s="33"/>
      <c r="FF576" s="33">
        <f t="shared" si="671"/>
        <v>22.371000000000002</v>
      </c>
      <c r="FG576" s="27">
        <f t="shared" si="639"/>
        <v>0</v>
      </c>
      <c r="FH576" s="27">
        <f t="shared" si="672"/>
        <v>0</v>
      </c>
      <c r="FI576" s="28">
        <f>IF((FI575+FC576+FD576)&gt;=$B$2*'SFV+BESS'!$I$9, $B$2*'SFV+BESS'!$I$9, (FI575+FC576+FD576))</f>
        <v>173.61249999999998</v>
      </c>
      <c r="FJ576" s="110">
        <f t="shared" si="640"/>
        <v>90.809441811255624</v>
      </c>
      <c r="FO576" s="251"/>
      <c r="FP576" s="41">
        <v>23.625</v>
      </c>
      <c r="FQ576" s="33">
        <f t="shared" si="686"/>
        <v>120.57902046259493</v>
      </c>
      <c r="FR576" s="33">
        <f>Gen_Cons_Horario!B7898</f>
        <v>0</v>
      </c>
      <c r="FS576" s="35">
        <f t="shared" si="651"/>
        <v>120.57902046259493</v>
      </c>
      <c r="FT576" s="116">
        <f>IF(AND(FS576&gt;0,FS576*$B$4+FZ575&lt;=$B$2*'SFV+BESS'!$I$9,FS576&lt;'SFV+BESS'!$I$7), FS576*$B$4, IF(AND(FS576&gt;0,FS576*$B$4+FZ575&gt;$B$2*'SFV+BESS'!$I$9,FS576*$B$4&lt;'SFV+BESS'!$I$7),$B$2*'SFV+BESS'!$I$9-FZ575,IF(AND(FS576&gt;0,FS576*$B$4+FZ575&gt;$B$2*'SFV+BESS'!$I$9,FS576*$B$4&gt;'SFV+BESS'!$I$7,FZ575&lt;$B$2*'SFV+BESS'!$I$9),$B$2*'SFV+BESS'!$I$9-FZ575,IF(AND(FS576&gt;0,FS576*$B$4+FZ575&lt;=$B$2*'SFV+BESS'!$I$9,FS576&gt;'SFV+BESS'!$I$7),'SFV+BESS'!$I$7,0))))</f>
        <v>0</v>
      </c>
      <c r="FU576" s="27">
        <f>IF(AND(FS576&lt;0,FZ575+FS576/$B$5&gt;$H$2,-FS576/'Carga-Descarga Año'!$B$5&lt;'SFV+BESS'!$I$7),FS576/$B$5,IF(AND(FS576&lt;0,FZ575+FS576/$B$5&gt;$H$2,-FS576/'Carga-Descarga Año'!$B$5&gt;'SFV+BESS'!$I$7),-'SFV+BESS'!$I$7,IF(AND(FS576&lt;0,FZ575+FS576/$B$5&lt;$H$2),-MIN('SFV+BESS'!$I$7,FZ575-$H$2),0)))</f>
        <v>0</v>
      </c>
      <c r="FV576" s="33"/>
      <c r="FW576" s="33">
        <f t="shared" si="673"/>
        <v>0</v>
      </c>
      <c r="FX576" s="27">
        <f t="shared" si="641"/>
        <v>0</v>
      </c>
      <c r="FY576" s="27">
        <f t="shared" si="674"/>
        <v>0</v>
      </c>
      <c r="FZ576" s="28">
        <f>IF((FZ575+FT576+FU576)&gt;=$B$2*'SFV+BESS'!$I$9, $B$2*'SFV+BESS'!$I$9, (FZ575+FT576+FU576))</f>
        <v>173.61249999999998</v>
      </c>
      <c r="GA576" s="110">
        <f t="shared" si="642"/>
        <v>120.57902046259493</v>
      </c>
      <c r="GF576" s="251"/>
      <c r="GG576" s="41">
        <v>23.625</v>
      </c>
      <c r="GH576" s="33">
        <f t="shared" si="687"/>
        <v>124.1219678864603</v>
      </c>
      <c r="GI576" s="33">
        <f>Gen_Cons_Horario!B8618</f>
        <v>47.285000000000004</v>
      </c>
      <c r="GJ576" s="35">
        <f t="shared" si="657"/>
        <v>76.836967886460286</v>
      </c>
      <c r="GK576" s="116">
        <f>IF(AND(GJ576&gt;0,GJ576*$B$4+GQ575&lt;=$B$2*'SFV+BESS'!$I$9,GJ576&lt;'SFV+BESS'!$I$7), GJ576*$B$4, IF(AND(GJ576&gt;0,GJ576*$B$4+GQ575&gt;$B$2*'SFV+BESS'!$I$9,GJ576*$B$4&lt;'SFV+BESS'!$I$7),$B$2*'SFV+BESS'!$I$9-GQ575,IF(AND(GJ576&gt;0,GJ576*$B$4+GQ575&gt;$B$2*'SFV+BESS'!$I$9,GJ576*$B$4&gt;'SFV+BESS'!$I$7,GQ575&lt;$B$2*'SFV+BESS'!$I$9),$B$2*'SFV+BESS'!$I$9-GQ575,IF(AND(GJ576&gt;0,GJ576*$B$4+GQ575&lt;=$B$2*'SFV+BESS'!$I$9,GJ576&gt;'SFV+BESS'!$I$7),'SFV+BESS'!$I$7,0))))</f>
        <v>0</v>
      </c>
      <c r="GL576" s="27">
        <f>IF(AND(GJ576&lt;0,GQ575+GJ576/$B$5&gt;$H$2,-GJ576/'Carga-Descarga Año'!$B$5&lt;'SFV+BESS'!$I$7),GJ576/$B$5,IF(AND(GJ576&lt;0,GQ575+GJ576/$B$5&gt;$H$2,-GJ576/'Carga-Descarga Año'!$B$5&gt;'SFV+BESS'!$I$7),-'SFV+BESS'!$I$7,IF(AND(GJ576&lt;0,GQ575+GJ576/$B$5&lt;$H$2),-MIN('SFV+BESS'!$I$7,GQ575-$H$2),0)))</f>
        <v>0</v>
      </c>
      <c r="GM576" s="33"/>
      <c r="GN576" s="33">
        <f t="shared" si="675"/>
        <v>47.285000000000004</v>
      </c>
      <c r="GO576" s="27">
        <f t="shared" si="643"/>
        <v>0</v>
      </c>
      <c r="GP576" s="27">
        <f t="shared" si="676"/>
        <v>0</v>
      </c>
      <c r="GQ576" s="28">
        <f>IF((GQ575+GK576+GL576)&gt;=$B$2*'SFV+BESS'!$I$9, $B$2*'SFV+BESS'!$I$9, (GQ575+GK576+GL576))</f>
        <v>173.61249999999998</v>
      </c>
      <c r="GR576" s="110">
        <f t="shared" si="644"/>
        <v>76.836967886460286</v>
      </c>
    </row>
    <row r="577" spans="1:200">
      <c r="A577" s="249"/>
      <c r="B577" s="41">
        <v>23.6666666666667</v>
      </c>
      <c r="C577" s="38">
        <f t="shared" si="658"/>
        <v>126.27010841841791</v>
      </c>
      <c r="D577" s="2">
        <f>Gen_Cons_Horario!B603</f>
        <v>100.6695</v>
      </c>
      <c r="E577" s="140">
        <f t="shared" si="616"/>
        <v>25.600608418417906</v>
      </c>
      <c r="F577" s="116">
        <f>IF(AND(E577&gt;0,E577*$B$4+L576&lt;=$B$2*'SFV+BESS'!$I$9,E577&lt;'SFV+BESS'!$I$7), E577*$B$4, IF(AND(E577&gt;0,E577*$B$4+L576&gt;$B$2*'SFV+BESS'!$I$9,E577*$B$4&lt;'SFV+BESS'!$I$7),$B$2*'SFV+BESS'!$I$9-L576,IF(AND(E577&gt;0,E577*$B$4+L576&gt;$B$2*'SFV+BESS'!$I$9,E577*$B$4&gt;'SFV+BESS'!$I$7,L576&lt;$B$2*'SFV+BESS'!$I$9),$B$2*'SFV+BESS'!$I$9-L576,IF(AND(E577&gt;0,E577*$B$4+L576&lt;=$B$2*'SFV+BESS'!$I$9,E577&gt;'SFV+BESS'!$I$7),'SFV+BESS'!$I$7,0))))</f>
        <v>24.320577997497008</v>
      </c>
      <c r="G577" s="27">
        <f>IF(AND(E577&lt;0,L576+E577/$B$5&gt;$H$2,-E577/'Carga-Descarga Año'!$B$5&lt;'SFV+BESS'!$I$7),E577/$B$5,IF(AND(E577&lt;0,L576+E577/$B$5&gt;$H$2,-E577/'Carga-Descarga Año'!$B$5&gt;'SFV+BESS'!$I$7),-'SFV+BESS'!$I$7,IF(AND(E577&lt;0,L576+E577/$B$5&lt;$H$2),-MIN('SFV+BESS'!$I$7,L576-$H$2),0)))</f>
        <v>0</v>
      </c>
      <c r="I577" s="38">
        <f t="shared" si="617"/>
        <v>100.6695</v>
      </c>
      <c r="J577" s="27">
        <f t="shared" si="619"/>
        <v>0</v>
      </c>
      <c r="K577" s="27">
        <f t="shared" si="618"/>
        <v>0</v>
      </c>
      <c r="L577" s="28">
        <f>IF((L576+F577+G577)&gt;=$B$2*'SFV+BESS'!$I$9, $B$2*'SFV+BESS'!$I$9, (L576+F577+G577))</f>
        <v>164.31229778612081</v>
      </c>
      <c r="M577" s="110">
        <f t="shared" si="620"/>
        <v>3.5527136788005009E-15</v>
      </c>
      <c r="R577" s="251"/>
      <c r="S577" s="41">
        <v>23.6666666666667</v>
      </c>
      <c r="T577" s="2">
        <f t="shared" si="677"/>
        <v>130.90150863320309</v>
      </c>
      <c r="U577" s="2">
        <f>Gen_Cons_Horario!B1347</f>
        <v>37.285000000000004</v>
      </c>
      <c r="V577" s="35">
        <f t="shared" si="652"/>
        <v>93.616508633203097</v>
      </c>
      <c r="W577" s="116">
        <f>IF(AND(V577&gt;0,V577*$B$4+AC576&lt;=$B$2*'SFV+BESS'!$I$9,V577&lt;'SFV+BESS'!$I$7), V577*$B$4, IF(AND(V577&gt;0,V577*$B$4+AC576&gt;$B$2*'SFV+BESS'!$I$9,V577*$B$4&lt;'SFV+BESS'!$I$7),$B$2*'SFV+BESS'!$I$9-AC576,IF(AND(V577&gt;0,V577*$B$4+AC576&gt;$B$2*'SFV+BESS'!$I$9,V577*$B$4&gt;'SFV+BESS'!$I$7,AC576&lt;$B$2*'SFV+BESS'!$I$9),$B$2*'SFV+BESS'!$I$9-AC576,IF(AND(V577&gt;0,V577*$B$4+AC576&lt;=$B$2*'SFV+BESS'!$I$9,V577&gt;'SFV+BESS'!$I$7),'SFV+BESS'!$I$7,0))))</f>
        <v>0</v>
      </c>
      <c r="X577" s="27">
        <f>IF(AND(V577&lt;0,AC576+V577/$B$5&gt;$H$2,-V577/'Carga-Descarga Año'!$B$5&lt;'SFV+BESS'!$I$7),V577/$B$5,IF(AND(V577&lt;0,AC576+V577/$B$5&gt;$H$2,-V577/'Carga-Descarga Año'!$B$5&gt;'SFV+BESS'!$I$7),-'SFV+BESS'!$I$7,IF(AND(V577&lt;0,AC576+V577/$B$5&lt;$H$2),-MIN('SFV+BESS'!$I$7,AC576-$H$2),0)))</f>
        <v>0</v>
      </c>
      <c r="Z577" s="33">
        <f t="shared" si="646"/>
        <v>37.285000000000004</v>
      </c>
      <c r="AA577" s="27">
        <f t="shared" si="621"/>
        <v>0</v>
      </c>
      <c r="AB577" s="27">
        <f t="shared" si="645"/>
        <v>0</v>
      </c>
      <c r="AC577" s="28">
        <f>IF((AC576+W577+X577)&gt;=$B$2*'SFV+BESS'!$I$9, $B$2*'SFV+BESS'!$I$9, (AC576+W577+X577))</f>
        <v>173.61249999999998</v>
      </c>
      <c r="AD577" s="110">
        <f t="shared" si="622"/>
        <v>93.616508633203097</v>
      </c>
      <c r="AI577" s="251"/>
      <c r="AJ577" s="41">
        <v>23.6666666666667</v>
      </c>
      <c r="AK577" s="52">
        <f t="shared" si="678"/>
        <v>127.76061038156942</v>
      </c>
      <c r="AL577" s="33">
        <f>Gen_Cons_Horario!B2019</f>
        <v>0</v>
      </c>
      <c r="AM577" s="35">
        <f t="shared" si="653"/>
        <v>127.76061038156942</v>
      </c>
      <c r="AN577" s="116">
        <f>IF(AND(AM577&gt;0,AM577*$B$4+AT576&lt;=$B$2*'SFV+BESS'!$I$9,AM577&lt;'SFV+BESS'!$I$7), AM577*$B$4, IF(AND(AM577&gt;0,AM577*$B$4+AT576&gt;$B$2*'SFV+BESS'!$I$9,AM577*$B$4&lt;'SFV+BESS'!$I$7),$B$2*'SFV+BESS'!$I$9-AT576,IF(AND(AM577&gt;0,AM577*$B$4+AT576&gt;$B$2*'SFV+BESS'!$I$9,AM577*$B$4&gt;'SFV+BESS'!$I$7,AT576&lt;$B$2*'SFV+BESS'!$I$9),$B$2*'SFV+BESS'!$I$9-AT576,IF(AND(AM577&gt;0,AM577*$B$4+AT576&lt;=$B$2*'SFV+BESS'!$I$9,AM577&gt;'SFV+BESS'!$I$7),'SFV+BESS'!$I$7,0))))</f>
        <v>0</v>
      </c>
      <c r="AO577" s="27">
        <f>IF(AND(AM577&lt;0,AT576+AM577/$B$5&gt;$H$2,-AM577/'Carga-Descarga Año'!$B$5&lt;'SFV+BESS'!$I$7),AM577/$B$5,IF(AND(AM577&lt;0,AT576+AM577/$B$5&gt;$H$2,-AM577/'Carga-Descarga Año'!$B$5&gt;'SFV+BESS'!$I$7),-'SFV+BESS'!$I$7,IF(AND(AM577&lt;0,AT576+AM577/$B$5&lt;$H$2),-MIN('SFV+BESS'!$I$7,AT576-$H$2),0)))</f>
        <v>0</v>
      </c>
      <c r="AP577" s="33"/>
      <c r="AQ577" s="33">
        <f t="shared" si="659"/>
        <v>0</v>
      </c>
      <c r="AR577" s="27">
        <f t="shared" si="623"/>
        <v>0</v>
      </c>
      <c r="AS577" s="27">
        <f t="shared" si="660"/>
        <v>0</v>
      </c>
      <c r="AT577" s="28">
        <f>IF((AT576+AN577+AO577)&gt;=$B$2*'SFV+BESS'!$I$9, $B$2*'SFV+BESS'!$I$9, (AT576+AN577+AO577))</f>
        <v>173.61249999999998</v>
      </c>
      <c r="AU577" s="110">
        <f t="shared" si="624"/>
        <v>127.76061038156942</v>
      </c>
      <c r="AZ577" s="251"/>
      <c r="BA577" s="41">
        <v>23.6666666666667</v>
      </c>
      <c r="BB577" s="33">
        <f t="shared" si="679"/>
        <v>109.23737167257097</v>
      </c>
      <c r="BC577" s="33">
        <f>Gen_Cons_Horario!B2763</f>
        <v>0</v>
      </c>
      <c r="BD577" s="35">
        <f t="shared" si="654"/>
        <v>109.23737167257097</v>
      </c>
      <c r="BE577" s="116">
        <f>IF(AND(BD577&gt;0,BD577*$B$4+BK576&lt;=$B$2*'SFV+BESS'!$I$9,BD577&lt;'SFV+BESS'!$I$7), BD577*$B$4, IF(AND(BD577&gt;0,BD577*$B$4+BK576&gt;$B$2*'SFV+BESS'!$I$9,BD577*$B$4&lt;'SFV+BESS'!$I$7),$B$2*'SFV+BESS'!$I$9-BK576,IF(AND(BD577&gt;0,BD577*$B$4+BK576&gt;$B$2*'SFV+BESS'!$I$9,BD577*$B$4&gt;'SFV+BESS'!$I$7,BK576&lt;$B$2*'SFV+BESS'!$I$9),$B$2*'SFV+BESS'!$I$9-BK576,IF(AND(BD577&gt;0,BD577*$B$4+BK576&lt;=$B$2*'SFV+BESS'!$I$9,BD577&gt;'SFV+BESS'!$I$7),'SFV+BESS'!$I$7,0))))</f>
        <v>0</v>
      </c>
      <c r="BF577" s="27">
        <f>IF(AND(BD577&lt;0,BK576+BD577/$B$5&gt;$H$2,-BD577/'Carga-Descarga Año'!$B$5&lt;'SFV+BESS'!$I$7),BD577/$B$5,IF(AND(BD577&lt;0,BK576+BD577/$B$5&gt;$H$2,-BD577/'Carga-Descarga Año'!$B$5&gt;'SFV+BESS'!$I$7),-'SFV+BESS'!$I$7,IF(AND(BD577&lt;0,BK576+BD577/$B$5&lt;$H$2),-MIN('SFV+BESS'!$I$7,BK576-$H$2),0)))</f>
        <v>0</v>
      </c>
      <c r="BG577" s="33"/>
      <c r="BH577" s="33">
        <f t="shared" si="661"/>
        <v>0</v>
      </c>
      <c r="BI577" s="27">
        <f t="shared" si="625"/>
        <v>0</v>
      </c>
      <c r="BJ577" s="27">
        <f t="shared" si="662"/>
        <v>0</v>
      </c>
      <c r="BK577" s="28">
        <f>IF((BK576+BE577+BF577)&gt;=$B$2*'SFV+BESS'!$I$9, $B$2*'SFV+BESS'!$I$9, (BK576+BE577+BF577))</f>
        <v>173.61249999999998</v>
      </c>
      <c r="BL577" s="110">
        <f t="shared" si="626"/>
        <v>109.23737167257097</v>
      </c>
      <c r="BQ577" s="251"/>
      <c r="BR577" s="41">
        <v>23.6666666666667</v>
      </c>
      <c r="BS577" s="33">
        <f t="shared" si="680"/>
        <v>88.31508856643616</v>
      </c>
      <c r="BT577" s="33">
        <f>Gen_Cons_Horario!B3483</f>
        <v>0</v>
      </c>
      <c r="BU577" s="35">
        <f t="shared" si="655"/>
        <v>88.31508856643616</v>
      </c>
      <c r="BV577" s="116">
        <f>IF(AND(BU577&gt;0,BU577*$B$4+CB576&lt;=$B$2*'SFV+BESS'!$I$9,BU577&lt;'SFV+BESS'!$I$7), BU577*$B$4, IF(AND(BU577&gt;0,BU577*$B$4+CB576&gt;$B$2*'SFV+BESS'!$I$9,BU577*$B$4&lt;'SFV+BESS'!$I$7),$B$2*'SFV+BESS'!$I$9-CB576,IF(AND(BU577&gt;0,BU577*$B$4+CB576&gt;$B$2*'SFV+BESS'!$I$9,BU577*$B$4&gt;'SFV+BESS'!$I$7,CB576&lt;$B$2*'SFV+BESS'!$I$9),$B$2*'SFV+BESS'!$I$9-CB576,IF(AND(BU577&gt;0,BU577*$B$4+CB576&lt;=$B$2*'SFV+BESS'!$I$9,BU577&gt;'SFV+BESS'!$I$7),'SFV+BESS'!$I$7,0))))</f>
        <v>0</v>
      </c>
      <c r="BW577" s="27">
        <f>IF(AND(BU577&lt;0,CB576+BU577/$B$5&gt;$H$2,-BU577/'Carga-Descarga Año'!$B$5&lt;'SFV+BESS'!$I$7),BU577/$B$5,IF(AND(BU577&lt;0,CB576+BU577/$B$5&gt;$H$2,-BU577/'Carga-Descarga Año'!$B$5&gt;'SFV+BESS'!$I$7),-'SFV+BESS'!$I$7,IF(AND(BU577&lt;0,CB576+BU577/$B$5&lt;$H$2),-MIN('SFV+BESS'!$I$7,CB576-$H$2),0)))</f>
        <v>0</v>
      </c>
      <c r="BX577" s="33"/>
      <c r="BY577" s="33">
        <f t="shared" si="663"/>
        <v>0</v>
      </c>
      <c r="BZ577" s="27">
        <f t="shared" si="627"/>
        <v>0</v>
      </c>
      <c r="CA577" s="27">
        <f t="shared" si="628"/>
        <v>0</v>
      </c>
      <c r="CB577" s="28">
        <f>IF((CB576+BV577+BW577)&gt;=$B$2*'SFV+BESS'!$I$9, $B$2*'SFV+BESS'!$I$9, (CB576+BV577+BW577))</f>
        <v>173.61249999999998</v>
      </c>
      <c r="CC577" s="110">
        <f t="shared" si="629"/>
        <v>88.31508856643616</v>
      </c>
      <c r="CH577" s="251"/>
      <c r="CI577" s="41">
        <v>23.6666666666667</v>
      </c>
      <c r="CJ577" s="33">
        <f t="shared" si="681"/>
        <v>79.373492428381212</v>
      </c>
      <c r="CK577" s="33">
        <f>Gen_Cons_Horario!B4227</f>
        <v>0</v>
      </c>
      <c r="CL577" s="35">
        <f t="shared" si="656"/>
        <v>79.373492428381212</v>
      </c>
      <c r="CM577" s="116">
        <f>IF(AND(CL577&gt;0,CL577*$B$4+CS576&lt;=$B$2*'SFV+BESS'!$I$9,CL577&lt;'SFV+BESS'!$I$7), CL577*$B$4, IF(AND(CL577&gt;0,CL577*$B$4+CS576&gt;$B$2*'SFV+BESS'!$I$9,CL577*$B$4&lt;'SFV+BESS'!$I$7),$B$2*'SFV+BESS'!$I$9-CS576,IF(AND(CL577&gt;0,CL577*$B$4+CS576&gt;$B$2*'SFV+BESS'!$I$9,CL577*$B$4&gt;'SFV+BESS'!$I$7,CS576&lt;$B$2*'SFV+BESS'!$I$9),$B$2*'SFV+BESS'!$I$9-CS576,IF(AND(CL577&gt;0,CL577*$B$4+CS576&lt;=$B$2*'SFV+BESS'!$I$9,CL577&gt;'SFV+BESS'!$I$7),'SFV+BESS'!$I$7,0))))</f>
        <v>0</v>
      </c>
      <c r="CN577" s="27">
        <f>IF(AND(CL577&lt;0,CS576+CL577/$B$5&gt;$H$2,-CL577/'Carga-Descarga Año'!$B$5&lt;'SFV+BESS'!$I$7),CL577/$B$5,IF(AND(CL577&lt;0,CS576+CL577/$B$5&gt;$H$2,-CL577/'Carga-Descarga Año'!$B$5&gt;'SFV+BESS'!$I$7),-'SFV+BESS'!$I$7,IF(AND(CL577&lt;0,CS576+CL577/$B$5&lt;$H$2),-MIN('SFV+BESS'!$I$7,CS576-$H$2),0)))</f>
        <v>0</v>
      </c>
      <c r="CO577" s="33"/>
      <c r="CP577" s="33">
        <f t="shared" si="664"/>
        <v>0</v>
      </c>
      <c r="CQ577" s="27">
        <f t="shared" si="630"/>
        <v>0</v>
      </c>
      <c r="CR577" s="27">
        <f t="shared" si="665"/>
        <v>0</v>
      </c>
      <c r="CS577" s="28">
        <f>IF((CS576+CM577+CN577)&gt;=$B$2*'SFV+BESS'!$I$9, $B$2*'SFV+BESS'!$I$9, (CS576+CM577+CN577))</f>
        <v>173.61249999999998</v>
      </c>
      <c r="CT577" s="110">
        <f t="shared" si="631"/>
        <v>79.373492428381212</v>
      </c>
      <c r="CY577" s="251"/>
      <c r="CZ577" s="41">
        <v>23.6666666666667</v>
      </c>
      <c r="DA577" s="33">
        <f t="shared" si="682"/>
        <v>87.445007408012728</v>
      </c>
      <c r="DB577" s="33">
        <f>Gen_Cons_Horario!B4947</f>
        <v>0</v>
      </c>
      <c r="DC577" s="35">
        <f t="shared" si="647"/>
        <v>87.445007408012728</v>
      </c>
      <c r="DD577" s="116">
        <f>IF(AND(DC577&gt;0,DC577*$B$4+DJ576&lt;=$B$2*'SFV+BESS'!$I$9,DC577&lt;'SFV+BESS'!$I$7), DC577*$B$4, IF(AND(DC577&gt;0,DC577*$B$4+DJ576&gt;$B$2*'SFV+BESS'!$I$9,DC577*$B$4&lt;'SFV+BESS'!$I$7),$B$2*'SFV+BESS'!$I$9-DJ576,IF(AND(DC577&gt;0,DC577*$B$4+DJ576&gt;$B$2*'SFV+BESS'!$I$9,DC577*$B$4&gt;'SFV+BESS'!$I$7,DJ576&lt;$B$2*'SFV+BESS'!$I$9),$B$2*'SFV+BESS'!$I$9-DJ576,IF(AND(DC577&gt;0,DC577*$B$4+DJ576&lt;=$B$2*'SFV+BESS'!$I$9,DC577&gt;'SFV+BESS'!$I$7),'SFV+BESS'!$I$7,0))))</f>
        <v>0</v>
      </c>
      <c r="DE577" s="27">
        <f>IF(AND(DC577&lt;0,DJ576+DC577/$B$5&gt;$H$2,-DC577/'Carga-Descarga Año'!$B$5&lt;'SFV+BESS'!$I$7),DC577/$B$5,IF(AND(DC577&lt;0,DJ576+DC577/$B$5&gt;$H$2,-DC577/'Carga-Descarga Año'!$B$5&gt;'SFV+BESS'!$I$7),-'SFV+BESS'!$I$7,IF(AND(DC577&lt;0,DJ576+DC577/$B$5&lt;$H$2),-MIN('SFV+BESS'!$I$7,DJ576-$H$2),0)))</f>
        <v>0</v>
      </c>
      <c r="DF577" s="33"/>
      <c r="DG577" s="33">
        <f t="shared" si="666"/>
        <v>0</v>
      </c>
      <c r="DH577" s="27">
        <f t="shared" si="632"/>
        <v>0</v>
      </c>
      <c r="DI577" s="27">
        <f t="shared" si="633"/>
        <v>0</v>
      </c>
      <c r="DJ577" s="28">
        <f>IF((DJ576+DD577+DE577)&gt;=$B$2*'SFV+BESS'!$I$9, $B$2*'SFV+BESS'!$I$9, (DJ576+DD577+DE577))</f>
        <v>173.61249999999998</v>
      </c>
      <c r="DK577" s="110">
        <f t="shared" si="634"/>
        <v>87.445007408012728</v>
      </c>
      <c r="DP577" s="251"/>
      <c r="DQ577" s="41">
        <v>23.6666666666667</v>
      </c>
      <c r="DR577" s="33">
        <f t="shared" si="683"/>
        <v>84.495009145464408</v>
      </c>
      <c r="DS577" s="33">
        <f>Gen_Cons_Horario!B5691</f>
        <v>0</v>
      </c>
      <c r="DT577" s="35">
        <f t="shared" si="648"/>
        <v>84.495009145464408</v>
      </c>
      <c r="DU577" s="116">
        <f>IF(AND(DT577&gt;0,DT577*$B$4+EA576&lt;=$B$2*'SFV+BESS'!$I$9,DT577&lt;'SFV+BESS'!$I$7), DT577*$B$4, IF(AND(DT577&gt;0,DT577*$B$4+EA576&gt;$B$2*'SFV+BESS'!$I$9,DT577*$B$4&lt;'SFV+BESS'!$I$7),$B$2*'SFV+BESS'!$I$9-EA576,IF(AND(DT577&gt;0,DT577*$B$4+EA576&gt;$B$2*'SFV+BESS'!$I$9,DT577*$B$4&gt;'SFV+BESS'!$I$7,EA576&lt;$B$2*'SFV+BESS'!$I$9),$B$2*'SFV+BESS'!$I$9-EA576,IF(AND(DT577&gt;0,DT577*$B$4+EA576&lt;=$B$2*'SFV+BESS'!$I$9,DT577&gt;'SFV+BESS'!$I$7),'SFV+BESS'!$I$7,0))))</f>
        <v>0</v>
      </c>
      <c r="DV577" s="27">
        <f>IF(AND(DT577&lt;0,EA576+DT577/$B$5&gt;$H$2,-DT577/'Carga-Descarga Año'!$B$5&lt;'SFV+BESS'!$I$7),DT577/$B$5,IF(AND(DT577&lt;0,EA576+DT577/$B$5&gt;$H$2,-DT577/'Carga-Descarga Año'!$B$5&gt;'SFV+BESS'!$I$7),-'SFV+BESS'!$I$7,IF(AND(DT577&lt;0,EA576+DT577/$B$5&lt;$H$2),-MIN('SFV+BESS'!$I$7,EA576-$H$2),0)))</f>
        <v>0</v>
      </c>
      <c r="DW577" s="33"/>
      <c r="DX577" s="33">
        <f t="shared" si="667"/>
        <v>0</v>
      </c>
      <c r="DY577" s="27">
        <f t="shared" si="635"/>
        <v>0</v>
      </c>
      <c r="DZ577" s="27">
        <f t="shared" si="668"/>
        <v>0</v>
      </c>
      <c r="EA577" s="28">
        <f>IF((EA576+DU577+DV577)&gt;=$B$2*'SFV+BESS'!$I$9, $B$2*'SFV+BESS'!$I$9, (EA576+DU577+DV577))</f>
        <v>173.61249999999998</v>
      </c>
      <c r="EB577" s="110">
        <f t="shared" si="636"/>
        <v>84.495009145464408</v>
      </c>
      <c r="EG577" s="251"/>
      <c r="EH577" s="41">
        <v>23.6666666666667</v>
      </c>
      <c r="EI577" s="33">
        <f t="shared" si="684"/>
        <v>92.511711982505858</v>
      </c>
      <c r="EJ577" s="33">
        <f>Gen_Cons_Horario!B6435</f>
        <v>0</v>
      </c>
      <c r="EK577" s="35">
        <f t="shared" si="649"/>
        <v>92.511711982505858</v>
      </c>
      <c r="EL577" s="116">
        <f>IF(AND(EK577&gt;0,EK577*$B$4+ER576&lt;=$B$2*'SFV+BESS'!$I$9,EK577&lt;'SFV+BESS'!$I$7), EK577*$B$4, IF(AND(EK577&gt;0,EK577*$B$4+ER576&gt;$B$2*'SFV+BESS'!$I$9,EK577*$B$4&lt;'SFV+BESS'!$I$7),$B$2*'SFV+BESS'!$I$9-ER576,IF(AND(EK577&gt;0,EK577*$B$4+ER576&gt;$B$2*'SFV+BESS'!$I$9,EK577*$B$4&gt;'SFV+BESS'!$I$7,ER576&lt;$B$2*'SFV+BESS'!$I$9),$B$2*'SFV+BESS'!$I$9-ER576,IF(AND(EK577&gt;0,EK577*$B$4+ER576&lt;=$B$2*'SFV+BESS'!$I$9,EK577&gt;'SFV+BESS'!$I$7),'SFV+BESS'!$I$7,0))))</f>
        <v>0</v>
      </c>
      <c r="EM577" s="27">
        <f>IF(AND(EK577&lt;0,ER576+EK577/$B$5&gt;$H$2,-EK577/'Carga-Descarga Año'!$B$5&lt;'SFV+BESS'!$I$7),EK577/$B$5,IF(AND(EK577&lt;0,ER576+EK577/$B$5&gt;$H$2,-EK577/'Carga-Descarga Año'!$B$5&gt;'SFV+BESS'!$I$7),-'SFV+BESS'!$I$7,IF(AND(EK577&lt;0,ER576+EK577/$B$5&lt;$H$2),-MIN('SFV+BESS'!$I$7,ER576-$H$2),0)))</f>
        <v>0</v>
      </c>
      <c r="EN577" s="33"/>
      <c r="EO577" s="33">
        <f t="shared" si="669"/>
        <v>0</v>
      </c>
      <c r="EP577" s="27">
        <f t="shared" si="637"/>
        <v>0</v>
      </c>
      <c r="EQ577" s="27">
        <f t="shared" si="670"/>
        <v>0</v>
      </c>
      <c r="ER577" s="28">
        <f>IF((ER576+EL577+EM577)&gt;=$B$2*'SFV+BESS'!$I$9, $B$2*'SFV+BESS'!$I$9, (ER576+EL577+EM577))</f>
        <v>173.61249999999998</v>
      </c>
      <c r="ES577" s="110">
        <f t="shared" si="638"/>
        <v>92.511711982505858</v>
      </c>
      <c r="EX577" s="251"/>
      <c r="EY577" s="41">
        <v>23.6666666666667</v>
      </c>
      <c r="EZ577" s="33">
        <f t="shared" si="685"/>
        <v>104.9734283240988</v>
      </c>
      <c r="FA577" s="33">
        <f>Gen_Cons_Horario!B7155</f>
        <v>0</v>
      </c>
      <c r="FB577" s="35">
        <f t="shared" si="650"/>
        <v>104.9734283240988</v>
      </c>
      <c r="FC577" s="116">
        <f>IF(AND(FB577&gt;0,FB577*$B$4+FI576&lt;=$B$2*'SFV+BESS'!$I$9,FB577&lt;'SFV+BESS'!$I$7), FB577*$B$4, IF(AND(FB577&gt;0,FB577*$B$4+FI576&gt;$B$2*'SFV+BESS'!$I$9,FB577*$B$4&lt;'SFV+BESS'!$I$7),$B$2*'SFV+BESS'!$I$9-FI576,IF(AND(FB577&gt;0,FB577*$B$4+FI576&gt;$B$2*'SFV+BESS'!$I$9,FB577*$B$4&gt;'SFV+BESS'!$I$7,FI576&lt;$B$2*'SFV+BESS'!$I$9),$B$2*'SFV+BESS'!$I$9-FI576,IF(AND(FB577&gt;0,FB577*$B$4+FI576&lt;=$B$2*'SFV+BESS'!$I$9,FB577&gt;'SFV+BESS'!$I$7),'SFV+BESS'!$I$7,0))))</f>
        <v>0</v>
      </c>
      <c r="FD577" s="27">
        <f>IF(AND(FB577&lt;0,FI576+FB577/$B$5&gt;$H$2,-FB577/'Carga-Descarga Año'!$B$5&lt;'SFV+BESS'!$I$7),FB577/$B$5,IF(AND(FB577&lt;0,FI576+FB577/$B$5&gt;$H$2,-FB577/'Carga-Descarga Año'!$B$5&gt;'SFV+BESS'!$I$7),-'SFV+BESS'!$I$7,IF(AND(FB577&lt;0,FI576+FB577/$B$5&lt;$H$2),-MIN('SFV+BESS'!$I$7,FI576-$H$2),0)))</f>
        <v>0</v>
      </c>
      <c r="FE577" s="33"/>
      <c r="FF577" s="33">
        <f t="shared" si="671"/>
        <v>0</v>
      </c>
      <c r="FG577" s="27">
        <f t="shared" si="639"/>
        <v>0</v>
      </c>
      <c r="FH577" s="27">
        <f t="shared" si="672"/>
        <v>0</v>
      </c>
      <c r="FI577" s="28">
        <f>IF((FI576+FC577+FD577)&gt;=$B$2*'SFV+BESS'!$I$9, $B$2*'SFV+BESS'!$I$9, (FI576+FC577+FD577))</f>
        <v>173.61249999999998</v>
      </c>
      <c r="FJ577" s="110">
        <f t="shared" si="640"/>
        <v>104.9734283240988</v>
      </c>
      <c r="FO577" s="251"/>
      <c r="FP577" s="41">
        <v>23.6666666666667</v>
      </c>
      <c r="FQ577" s="33">
        <f t="shared" si="686"/>
        <v>113.74458205580818</v>
      </c>
      <c r="FR577" s="33">
        <f>Gen_Cons_Horario!B7899</f>
        <v>0</v>
      </c>
      <c r="FS577" s="35">
        <f t="shared" si="651"/>
        <v>113.74458205580818</v>
      </c>
      <c r="FT577" s="116">
        <f>IF(AND(FS577&gt;0,FS577*$B$4+FZ576&lt;=$B$2*'SFV+BESS'!$I$9,FS577&lt;'SFV+BESS'!$I$7), FS577*$B$4, IF(AND(FS577&gt;0,FS577*$B$4+FZ576&gt;$B$2*'SFV+BESS'!$I$9,FS577*$B$4&lt;'SFV+BESS'!$I$7),$B$2*'SFV+BESS'!$I$9-FZ576,IF(AND(FS577&gt;0,FS577*$B$4+FZ576&gt;$B$2*'SFV+BESS'!$I$9,FS577*$B$4&gt;'SFV+BESS'!$I$7,FZ576&lt;$B$2*'SFV+BESS'!$I$9),$B$2*'SFV+BESS'!$I$9-FZ576,IF(AND(FS577&gt;0,FS577*$B$4+FZ576&lt;=$B$2*'SFV+BESS'!$I$9,FS577&gt;'SFV+BESS'!$I$7),'SFV+BESS'!$I$7,0))))</f>
        <v>0</v>
      </c>
      <c r="FU577" s="27">
        <f>IF(AND(FS577&lt;0,FZ576+FS577/$B$5&gt;$H$2,-FS577/'Carga-Descarga Año'!$B$5&lt;'SFV+BESS'!$I$7),FS577/$B$5,IF(AND(FS577&lt;0,FZ576+FS577/$B$5&gt;$H$2,-FS577/'Carga-Descarga Año'!$B$5&gt;'SFV+BESS'!$I$7),-'SFV+BESS'!$I$7,IF(AND(FS577&lt;0,FZ576+FS577/$B$5&lt;$H$2),-MIN('SFV+BESS'!$I$7,FZ576-$H$2),0)))</f>
        <v>0</v>
      </c>
      <c r="FV577" s="33"/>
      <c r="FW577" s="33">
        <f t="shared" si="673"/>
        <v>0</v>
      </c>
      <c r="FX577" s="27">
        <f t="shared" si="641"/>
        <v>0</v>
      </c>
      <c r="FY577" s="27">
        <f t="shared" si="674"/>
        <v>0</v>
      </c>
      <c r="FZ577" s="28">
        <f>IF((FZ576+FT577+FU577)&gt;=$B$2*'SFV+BESS'!$I$9, $B$2*'SFV+BESS'!$I$9, (FZ576+FT577+FU577))</f>
        <v>173.61249999999998</v>
      </c>
      <c r="GA577" s="110">
        <f t="shared" si="642"/>
        <v>113.74458205580818</v>
      </c>
      <c r="GF577" s="251"/>
      <c r="GG577" s="41">
        <v>23.6666666666667</v>
      </c>
      <c r="GH577" s="33">
        <f t="shared" si="687"/>
        <v>118.10660064846397</v>
      </c>
      <c r="GI577" s="33">
        <f>Gen_Cons_Horario!B8619</f>
        <v>47.285000000000004</v>
      </c>
      <c r="GJ577" s="35">
        <f t="shared" si="657"/>
        <v>70.821600648463971</v>
      </c>
      <c r="GK577" s="116">
        <f>IF(AND(GJ577&gt;0,GJ577*$B$4+GQ576&lt;=$B$2*'SFV+BESS'!$I$9,GJ577&lt;'SFV+BESS'!$I$7), GJ577*$B$4, IF(AND(GJ577&gt;0,GJ577*$B$4+GQ576&gt;$B$2*'SFV+BESS'!$I$9,GJ577*$B$4&lt;'SFV+BESS'!$I$7),$B$2*'SFV+BESS'!$I$9-GQ576,IF(AND(GJ577&gt;0,GJ577*$B$4+GQ576&gt;$B$2*'SFV+BESS'!$I$9,GJ577*$B$4&gt;'SFV+BESS'!$I$7,GQ576&lt;$B$2*'SFV+BESS'!$I$9),$B$2*'SFV+BESS'!$I$9-GQ576,IF(AND(GJ577&gt;0,GJ577*$B$4+GQ576&lt;=$B$2*'SFV+BESS'!$I$9,GJ577&gt;'SFV+BESS'!$I$7),'SFV+BESS'!$I$7,0))))</f>
        <v>0</v>
      </c>
      <c r="GL577" s="27">
        <f>IF(AND(GJ577&lt;0,GQ576+GJ577/$B$5&gt;$H$2,-GJ577/'Carga-Descarga Año'!$B$5&lt;'SFV+BESS'!$I$7),GJ577/$B$5,IF(AND(GJ577&lt;0,GQ576+GJ577/$B$5&gt;$H$2,-GJ577/'Carga-Descarga Año'!$B$5&gt;'SFV+BESS'!$I$7),-'SFV+BESS'!$I$7,IF(AND(GJ577&lt;0,GQ576+GJ577/$B$5&lt;$H$2),-MIN('SFV+BESS'!$I$7,GQ576-$H$2),0)))</f>
        <v>0</v>
      </c>
      <c r="GM577" s="33"/>
      <c r="GN577" s="33">
        <f t="shared" si="675"/>
        <v>47.285000000000004</v>
      </c>
      <c r="GO577" s="27">
        <f t="shared" si="643"/>
        <v>0</v>
      </c>
      <c r="GP577" s="27">
        <f t="shared" si="676"/>
        <v>0</v>
      </c>
      <c r="GQ577" s="28">
        <f>IF((GQ576+GK577+GL577)&gt;=$B$2*'SFV+BESS'!$I$9, $B$2*'SFV+BESS'!$I$9, (GQ576+GK577+GL577))</f>
        <v>173.61249999999998</v>
      </c>
      <c r="GR577" s="110">
        <f t="shared" si="644"/>
        <v>70.821600648463971</v>
      </c>
    </row>
    <row r="578" spans="1:200">
      <c r="A578" s="249"/>
      <c r="B578" s="41">
        <v>23.7083333333334</v>
      </c>
      <c r="C578" s="38">
        <f t="shared" si="658"/>
        <v>117.3050826702992</v>
      </c>
      <c r="D578" s="2">
        <f>Gen_Cons_Horario!B604</f>
        <v>100.6695</v>
      </c>
      <c r="E578" s="140">
        <f t="shared" si="616"/>
        <v>16.6355826702992</v>
      </c>
      <c r="F578" s="116">
        <f>IF(AND(E578&gt;0,E578*$B$4+L577&lt;=$B$2*'SFV+BESS'!$I$9,E578&lt;'SFV+BESS'!$I$7), E578*$B$4, IF(AND(E578&gt;0,E578*$B$4+L577&gt;$B$2*'SFV+BESS'!$I$9,E578*$B$4&lt;'SFV+BESS'!$I$7),$B$2*'SFV+BESS'!$I$9-L577,IF(AND(E578&gt;0,E578*$B$4+L577&gt;$B$2*'SFV+BESS'!$I$9,E578*$B$4&gt;'SFV+BESS'!$I$7,L577&lt;$B$2*'SFV+BESS'!$I$9),$B$2*'SFV+BESS'!$I$9-L577,IF(AND(E578&gt;0,E578*$B$4+L577&lt;=$B$2*'SFV+BESS'!$I$9,E578&gt;'SFV+BESS'!$I$7),'SFV+BESS'!$I$7,0))))</f>
        <v>9.3002022138791745</v>
      </c>
      <c r="G578" s="27">
        <f>IF(AND(E578&lt;0,L577+E578/$B$5&gt;$H$2,-E578/'Carga-Descarga Año'!$B$5&lt;'SFV+BESS'!$I$7),E578/$B$5,IF(AND(E578&lt;0,L577+E578/$B$5&gt;$H$2,-E578/'Carga-Descarga Año'!$B$5&gt;'SFV+BESS'!$I$7),-'SFV+BESS'!$I$7,IF(AND(E578&lt;0,L577+E578/$B$5&lt;$H$2),-MIN('SFV+BESS'!$I$7,L577-$H$2),0)))</f>
        <v>0</v>
      </c>
      <c r="I578" s="38">
        <f t="shared" si="617"/>
        <v>100.6695</v>
      </c>
      <c r="J578" s="27">
        <f t="shared" si="619"/>
        <v>0</v>
      </c>
      <c r="K578" s="27">
        <f t="shared" si="618"/>
        <v>0</v>
      </c>
      <c r="L578" s="28">
        <f>IF((L577+F578+G578)&gt;=$B$2*'SFV+BESS'!$I$9, $B$2*'SFV+BESS'!$I$9, (L577+F578+G578))</f>
        <v>173.61249999999998</v>
      </c>
      <c r="M578" s="110">
        <f t="shared" si="620"/>
        <v>6.8458961293737524</v>
      </c>
      <c r="R578" s="251"/>
      <c r="S578" s="41">
        <v>23.7083333333334</v>
      </c>
      <c r="T578" s="2">
        <f t="shared" si="677"/>
        <v>120.92026859992137</v>
      </c>
      <c r="U578" s="2">
        <f>Gen_Cons_Horario!B1348</f>
        <v>37.285000000000004</v>
      </c>
      <c r="V578" s="35">
        <f t="shared" si="652"/>
        <v>83.635268599921375</v>
      </c>
      <c r="W578" s="116">
        <f>IF(AND(V578&gt;0,V578*$B$4+AC577&lt;=$B$2*'SFV+BESS'!$I$9,V578&lt;'SFV+BESS'!$I$7), V578*$B$4, IF(AND(V578&gt;0,V578*$B$4+AC577&gt;$B$2*'SFV+BESS'!$I$9,V578*$B$4&lt;'SFV+BESS'!$I$7),$B$2*'SFV+BESS'!$I$9-AC577,IF(AND(V578&gt;0,V578*$B$4+AC577&gt;$B$2*'SFV+BESS'!$I$9,V578*$B$4&gt;'SFV+BESS'!$I$7,AC577&lt;$B$2*'SFV+BESS'!$I$9),$B$2*'SFV+BESS'!$I$9-AC577,IF(AND(V578&gt;0,V578*$B$4+AC577&lt;=$B$2*'SFV+BESS'!$I$9,V578&gt;'SFV+BESS'!$I$7),'SFV+BESS'!$I$7,0))))</f>
        <v>0</v>
      </c>
      <c r="X578" s="27">
        <f>IF(AND(V578&lt;0,AC577+V578/$B$5&gt;$H$2,-V578/'Carga-Descarga Año'!$B$5&lt;'SFV+BESS'!$I$7),V578/$B$5,IF(AND(V578&lt;0,AC577+V578/$B$5&gt;$H$2,-V578/'Carga-Descarga Año'!$B$5&gt;'SFV+BESS'!$I$7),-'SFV+BESS'!$I$7,IF(AND(V578&lt;0,AC577+V578/$B$5&lt;$H$2),-MIN('SFV+BESS'!$I$7,AC577-$H$2),0)))</f>
        <v>0</v>
      </c>
      <c r="Z578" s="33">
        <f t="shared" si="646"/>
        <v>37.285000000000004</v>
      </c>
      <c r="AA578" s="27">
        <f t="shared" si="621"/>
        <v>0</v>
      </c>
      <c r="AB578" s="27">
        <f t="shared" si="645"/>
        <v>0</v>
      </c>
      <c r="AC578" s="28">
        <f>IF((AC577+W578+X578)&gt;=$B$2*'SFV+BESS'!$I$9, $B$2*'SFV+BESS'!$I$9, (AC577+W578+X578))</f>
        <v>173.61249999999998</v>
      </c>
      <c r="AD578" s="110">
        <f t="shared" si="622"/>
        <v>83.635268599921375</v>
      </c>
      <c r="AI578" s="251"/>
      <c r="AJ578" s="41">
        <v>23.7083333333334</v>
      </c>
      <c r="AK578" s="52">
        <f t="shared" si="678"/>
        <v>116.13046110988708</v>
      </c>
      <c r="AL578" s="33">
        <f>Gen_Cons_Horario!B2020</f>
        <v>0</v>
      </c>
      <c r="AM578" s="35">
        <f t="shared" si="653"/>
        <v>116.13046110988708</v>
      </c>
      <c r="AN578" s="116">
        <f>IF(AND(AM578&gt;0,AM578*$B$4+AT577&lt;=$B$2*'SFV+BESS'!$I$9,AM578&lt;'SFV+BESS'!$I$7), AM578*$B$4, IF(AND(AM578&gt;0,AM578*$B$4+AT577&gt;$B$2*'SFV+BESS'!$I$9,AM578*$B$4&lt;'SFV+BESS'!$I$7),$B$2*'SFV+BESS'!$I$9-AT577,IF(AND(AM578&gt;0,AM578*$B$4+AT577&gt;$B$2*'SFV+BESS'!$I$9,AM578*$B$4&gt;'SFV+BESS'!$I$7,AT577&lt;$B$2*'SFV+BESS'!$I$9),$B$2*'SFV+BESS'!$I$9-AT577,IF(AND(AM578&gt;0,AM578*$B$4+AT577&lt;=$B$2*'SFV+BESS'!$I$9,AM578&gt;'SFV+BESS'!$I$7),'SFV+BESS'!$I$7,0))))</f>
        <v>0</v>
      </c>
      <c r="AO578" s="27">
        <f>IF(AND(AM578&lt;0,AT577+AM578/$B$5&gt;$H$2,-AM578/'Carga-Descarga Año'!$B$5&lt;'SFV+BESS'!$I$7),AM578/$B$5,IF(AND(AM578&lt;0,AT577+AM578/$B$5&gt;$H$2,-AM578/'Carga-Descarga Año'!$B$5&gt;'SFV+BESS'!$I$7),-'SFV+BESS'!$I$7,IF(AND(AM578&lt;0,AT577+AM578/$B$5&lt;$H$2),-MIN('SFV+BESS'!$I$7,AT577-$H$2),0)))</f>
        <v>0</v>
      </c>
      <c r="AP578" s="33"/>
      <c r="AQ578" s="33">
        <f t="shared" si="659"/>
        <v>0</v>
      </c>
      <c r="AR578" s="27">
        <f t="shared" si="623"/>
        <v>0</v>
      </c>
      <c r="AS578" s="27">
        <f t="shared" si="660"/>
        <v>0</v>
      </c>
      <c r="AT578" s="28">
        <f>IF((AT577+AN578+AO578)&gt;=$B$2*'SFV+BESS'!$I$9, $B$2*'SFV+BESS'!$I$9, (AT577+AN578+AO578))</f>
        <v>173.61249999999998</v>
      </c>
      <c r="AU578" s="110">
        <f t="shared" si="624"/>
        <v>116.13046110988708</v>
      </c>
      <c r="AZ578" s="251"/>
      <c r="BA578" s="41">
        <v>23.7083333333334</v>
      </c>
      <c r="BB578" s="33">
        <f t="shared" si="679"/>
        <v>96.73076740236607</v>
      </c>
      <c r="BC578" s="33">
        <f>Gen_Cons_Horario!B2764</f>
        <v>0</v>
      </c>
      <c r="BD578" s="35">
        <f t="shared" si="654"/>
        <v>96.73076740236607</v>
      </c>
      <c r="BE578" s="116">
        <f>IF(AND(BD578&gt;0,BD578*$B$4+BK577&lt;=$B$2*'SFV+BESS'!$I$9,BD578&lt;'SFV+BESS'!$I$7), BD578*$B$4, IF(AND(BD578&gt;0,BD578*$B$4+BK577&gt;$B$2*'SFV+BESS'!$I$9,BD578*$B$4&lt;'SFV+BESS'!$I$7),$B$2*'SFV+BESS'!$I$9-BK577,IF(AND(BD578&gt;0,BD578*$B$4+BK577&gt;$B$2*'SFV+BESS'!$I$9,BD578*$B$4&gt;'SFV+BESS'!$I$7,BK577&lt;$B$2*'SFV+BESS'!$I$9),$B$2*'SFV+BESS'!$I$9-BK577,IF(AND(BD578&gt;0,BD578*$B$4+BK577&lt;=$B$2*'SFV+BESS'!$I$9,BD578&gt;'SFV+BESS'!$I$7),'SFV+BESS'!$I$7,0))))</f>
        <v>0</v>
      </c>
      <c r="BF578" s="27">
        <f>IF(AND(BD578&lt;0,BK577+BD578/$B$5&gt;$H$2,-BD578/'Carga-Descarga Año'!$B$5&lt;'SFV+BESS'!$I$7),BD578/$B$5,IF(AND(BD578&lt;0,BK577+BD578/$B$5&gt;$H$2,-BD578/'Carga-Descarga Año'!$B$5&gt;'SFV+BESS'!$I$7),-'SFV+BESS'!$I$7,IF(AND(BD578&lt;0,BK577+BD578/$B$5&lt;$H$2),-MIN('SFV+BESS'!$I$7,BK577-$H$2),0)))</f>
        <v>0</v>
      </c>
      <c r="BG578" s="33"/>
      <c r="BH578" s="33">
        <f t="shared" si="661"/>
        <v>0</v>
      </c>
      <c r="BI578" s="27">
        <f t="shared" si="625"/>
        <v>0</v>
      </c>
      <c r="BJ578" s="27">
        <f t="shared" si="662"/>
        <v>0</v>
      </c>
      <c r="BK578" s="28">
        <f>IF((BK577+BE578+BF578)&gt;=$B$2*'SFV+BESS'!$I$9, $B$2*'SFV+BESS'!$I$9, (BK577+BE578+BF578))</f>
        <v>173.61249999999998</v>
      </c>
      <c r="BL578" s="110">
        <f t="shared" si="626"/>
        <v>96.73076740236607</v>
      </c>
      <c r="BQ578" s="251"/>
      <c r="BR578" s="41">
        <v>23.7083333333334</v>
      </c>
      <c r="BS578" s="33">
        <f t="shared" si="680"/>
        <v>70.967481883743332</v>
      </c>
      <c r="BT578" s="33">
        <f>Gen_Cons_Horario!B3484</f>
        <v>0</v>
      </c>
      <c r="BU578" s="35">
        <f t="shared" si="655"/>
        <v>70.967481883743332</v>
      </c>
      <c r="BV578" s="116">
        <f>IF(AND(BU578&gt;0,BU578*$B$4+CB577&lt;=$B$2*'SFV+BESS'!$I$9,BU578&lt;'SFV+BESS'!$I$7), BU578*$B$4, IF(AND(BU578&gt;0,BU578*$B$4+CB577&gt;$B$2*'SFV+BESS'!$I$9,BU578*$B$4&lt;'SFV+BESS'!$I$7),$B$2*'SFV+BESS'!$I$9-CB577,IF(AND(BU578&gt;0,BU578*$B$4+CB577&gt;$B$2*'SFV+BESS'!$I$9,BU578*$B$4&gt;'SFV+BESS'!$I$7,CB577&lt;$B$2*'SFV+BESS'!$I$9),$B$2*'SFV+BESS'!$I$9-CB577,IF(AND(BU578&gt;0,BU578*$B$4+CB577&lt;=$B$2*'SFV+BESS'!$I$9,BU578&gt;'SFV+BESS'!$I$7),'SFV+BESS'!$I$7,0))))</f>
        <v>0</v>
      </c>
      <c r="BW578" s="27">
        <f>IF(AND(BU578&lt;0,CB577+BU578/$B$5&gt;$H$2,-BU578/'Carga-Descarga Año'!$B$5&lt;'SFV+BESS'!$I$7),BU578/$B$5,IF(AND(BU578&lt;0,CB577+BU578/$B$5&gt;$H$2,-BU578/'Carga-Descarga Año'!$B$5&gt;'SFV+BESS'!$I$7),-'SFV+BESS'!$I$7,IF(AND(BU578&lt;0,CB577+BU578/$B$5&lt;$H$2),-MIN('SFV+BESS'!$I$7,CB577-$H$2),0)))</f>
        <v>0</v>
      </c>
      <c r="BX578" s="33"/>
      <c r="BY578" s="33">
        <f t="shared" si="663"/>
        <v>0</v>
      </c>
      <c r="BZ578" s="27">
        <f t="shared" si="627"/>
        <v>0</v>
      </c>
      <c r="CA578" s="27">
        <f t="shared" si="628"/>
        <v>0</v>
      </c>
      <c r="CB578" s="28">
        <f>IF((CB577+BV578+BW578)&gt;=$B$2*'SFV+BESS'!$I$9, $B$2*'SFV+BESS'!$I$9, (CB577+BV578+BW578))</f>
        <v>173.61249999999998</v>
      </c>
      <c r="CC578" s="110">
        <f t="shared" si="629"/>
        <v>70.967481883743332</v>
      </c>
      <c r="CH578" s="251"/>
      <c r="CI578" s="41">
        <v>23.7083333333334</v>
      </c>
      <c r="CJ578" s="33">
        <f t="shared" si="681"/>
        <v>62.088720438246632</v>
      </c>
      <c r="CK578" s="33">
        <f>Gen_Cons_Horario!B4228</f>
        <v>0</v>
      </c>
      <c r="CL578" s="35">
        <f t="shared" si="656"/>
        <v>62.088720438246632</v>
      </c>
      <c r="CM578" s="116">
        <f>IF(AND(CL578&gt;0,CL578*$B$4+CS577&lt;=$B$2*'SFV+BESS'!$I$9,CL578&lt;'SFV+BESS'!$I$7), CL578*$B$4, IF(AND(CL578&gt;0,CL578*$B$4+CS577&gt;$B$2*'SFV+BESS'!$I$9,CL578*$B$4&lt;'SFV+BESS'!$I$7),$B$2*'SFV+BESS'!$I$9-CS577,IF(AND(CL578&gt;0,CL578*$B$4+CS577&gt;$B$2*'SFV+BESS'!$I$9,CL578*$B$4&gt;'SFV+BESS'!$I$7,CS577&lt;$B$2*'SFV+BESS'!$I$9),$B$2*'SFV+BESS'!$I$9-CS577,IF(AND(CL578&gt;0,CL578*$B$4+CS577&lt;=$B$2*'SFV+BESS'!$I$9,CL578&gt;'SFV+BESS'!$I$7),'SFV+BESS'!$I$7,0))))</f>
        <v>0</v>
      </c>
      <c r="CN578" s="27">
        <f>IF(AND(CL578&lt;0,CS577+CL578/$B$5&gt;$H$2,-CL578/'Carga-Descarga Año'!$B$5&lt;'SFV+BESS'!$I$7),CL578/$B$5,IF(AND(CL578&lt;0,CS577+CL578/$B$5&gt;$H$2,-CL578/'Carga-Descarga Año'!$B$5&gt;'SFV+BESS'!$I$7),-'SFV+BESS'!$I$7,IF(AND(CL578&lt;0,CS577+CL578/$B$5&lt;$H$2),-MIN('SFV+BESS'!$I$7,CS577-$H$2),0)))</f>
        <v>0</v>
      </c>
      <c r="CO578" s="33"/>
      <c r="CP578" s="33">
        <f t="shared" si="664"/>
        <v>0</v>
      </c>
      <c r="CQ578" s="27">
        <f t="shared" si="630"/>
        <v>0</v>
      </c>
      <c r="CR578" s="27">
        <f t="shared" si="665"/>
        <v>0</v>
      </c>
      <c r="CS578" s="28">
        <f>IF((CS577+CM578+CN578)&gt;=$B$2*'SFV+BESS'!$I$9, $B$2*'SFV+BESS'!$I$9, (CS577+CM578+CN578))</f>
        <v>173.61249999999998</v>
      </c>
      <c r="CT578" s="110">
        <f t="shared" si="631"/>
        <v>62.088720438246632</v>
      </c>
      <c r="CY578" s="251"/>
      <c r="CZ578" s="41">
        <v>23.7083333333334</v>
      </c>
      <c r="DA578" s="33">
        <f t="shared" si="682"/>
        <v>71.722136617902081</v>
      </c>
      <c r="DB578" s="33">
        <f>Gen_Cons_Horario!B4948</f>
        <v>0</v>
      </c>
      <c r="DC578" s="35">
        <f t="shared" si="647"/>
        <v>71.722136617902081</v>
      </c>
      <c r="DD578" s="116">
        <f>IF(AND(DC578&gt;0,DC578*$B$4+DJ577&lt;=$B$2*'SFV+BESS'!$I$9,DC578&lt;'SFV+BESS'!$I$7), DC578*$B$4, IF(AND(DC578&gt;0,DC578*$B$4+DJ577&gt;$B$2*'SFV+BESS'!$I$9,DC578*$B$4&lt;'SFV+BESS'!$I$7),$B$2*'SFV+BESS'!$I$9-DJ577,IF(AND(DC578&gt;0,DC578*$B$4+DJ577&gt;$B$2*'SFV+BESS'!$I$9,DC578*$B$4&gt;'SFV+BESS'!$I$7,DJ577&lt;$B$2*'SFV+BESS'!$I$9),$B$2*'SFV+BESS'!$I$9-DJ577,IF(AND(DC578&gt;0,DC578*$B$4+DJ577&lt;=$B$2*'SFV+BESS'!$I$9,DC578&gt;'SFV+BESS'!$I$7),'SFV+BESS'!$I$7,0))))</f>
        <v>0</v>
      </c>
      <c r="DE578" s="27">
        <f>IF(AND(DC578&lt;0,DJ577+DC578/$B$5&gt;$H$2,-DC578/'Carga-Descarga Año'!$B$5&lt;'SFV+BESS'!$I$7),DC578/$B$5,IF(AND(DC578&lt;0,DJ577+DC578/$B$5&gt;$H$2,-DC578/'Carga-Descarga Año'!$B$5&gt;'SFV+BESS'!$I$7),-'SFV+BESS'!$I$7,IF(AND(DC578&lt;0,DJ577+DC578/$B$5&lt;$H$2),-MIN('SFV+BESS'!$I$7,DJ577-$H$2),0)))</f>
        <v>0</v>
      </c>
      <c r="DF578" s="33"/>
      <c r="DG578" s="33">
        <f t="shared" si="666"/>
        <v>0</v>
      </c>
      <c r="DH578" s="27">
        <f t="shared" si="632"/>
        <v>0</v>
      </c>
      <c r="DI578" s="27">
        <f t="shared" si="633"/>
        <v>0</v>
      </c>
      <c r="DJ578" s="28">
        <f>IF((DJ577+DD578+DE578)&gt;=$B$2*'SFV+BESS'!$I$9, $B$2*'SFV+BESS'!$I$9, (DJ577+DD578+DE578))</f>
        <v>173.61249999999998</v>
      </c>
      <c r="DK578" s="110">
        <f t="shared" si="634"/>
        <v>71.722136617902081</v>
      </c>
      <c r="DP578" s="251"/>
      <c r="DQ578" s="41">
        <v>23.7083333333334</v>
      </c>
      <c r="DR578" s="33">
        <f t="shared" si="683"/>
        <v>72.15539147323075</v>
      </c>
      <c r="DS578" s="33">
        <f>Gen_Cons_Horario!B5692</f>
        <v>0</v>
      </c>
      <c r="DT578" s="35">
        <f t="shared" si="648"/>
        <v>72.15539147323075</v>
      </c>
      <c r="DU578" s="116">
        <f>IF(AND(DT578&gt;0,DT578*$B$4+EA577&lt;=$B$2*'SFV+BESS'!$I$9,DT578&lt;'SFV+BESS'!$I$7), DT578*$B$4, IF(AND(DT578&gt;0,DT578*$B$4+EA577&gt;$B$2*'SFV+BESS'!$I$9,DT578*$B$4&lt;'SFV+BESS'!$I$7),$B$2*'SFV+BESS'!$I$9-EA577,IF(AND(DT578&gt;0,DT578*$B$4+EA577&gt;$B$2*'SFV+BESS'!$I$9,DT578*$B$4&gt;'SFV+BESS'!$I$7,EA577&lt;$B$2*'SFV+BESS'!$I$9),$B$2*'SFV+BESS'!$I$9-EA577,IF(AND(DT578&gt;0,DT578*$B$4+EA577&lt;=$B$2*'SFV+BESS'!$I$9,DT578&gt;'SFV+BESS'!$I$7),'SFV+BESS'!$I$7,0))))</f>
        <v>0</v>
      </c>
      <c r="DV578" s="27">
        <f>IF(AND(DT578&lt;0,EA577+DT578/$B$5&gt;$H$2,-DT578/'Carga-Descarga Año'!$B$5&lt;'SFV+BESS'!$I$7),DT578/$B$5,IF(AND(DT578&lt;0,EA577+DT578/$B$5&gt;$H$2,-DT578/'Carga-Descarga Año'!$B$5&gt;'SFV+BESS'!$I$7),-'SFV+BESS'!$I$7,IF(AND(DT578&lt;0,EA577+DT578/$B$5&lt;$H$2),-MIN('SFV+BESS'!$I$7,EA577-$H$2),0)))</f>
        <v>0</v>
      </c>
      <c r="DW578" s="33"/>
      <c r="DX578" s="33">
        <f t="shared" si="667"/>
        <v>0</v>
      </c>
      <c r="DY578" s="27">
        <f t="shared" si="635"/>
        <v>0</v>
      </c>
      <c r="DZ578" s="27">
        <f t="shared" si="668"/>
        <v>0</v>
      </c>
      <c r="EA578" s="28">
        <f>IF((EA577+DU578+DV578)&gt;=$B$2*'SFV+BESS'!$I$9, $B$2*'SFV+BESS'!$I$9, (EA577+DU578+DV578))</f>
        <v>173.61249999999998</v>
      </c>
      <c r="EB578" s="110">
        <f t="shared" si="636"/>
        <v>72.15539147323075</v>
      </c>
      <c r="EG578" s="251"/>
      <c r="EH578" s="41">
        <v>23.7083333333334</v>
      </c>
      <c r="EI578" s="33">
        <f t="shared" si="684"/>
        <v>82.031082302570567</v>
      </c>
      <c r="EJ578" s="33">
        <f>Gen_Cons_Horario!B6436</f>
        <v>0</v>
      </c>
      <c r="EK578" s="35">
        <f t="shared" si="649"/>
        <v>82.031082302570567</v>
      </c>
      <c r="EL578" s="116">
        <f>IF(AND(EK578&gt;0,EK578*$B$4+ER577&lt;=$B$2*'SFV+BESS'!$I$9,EK578&lt;'SFV+BESS'!$I$7), EK578*$B$4, IF(AND(EK578&gt;0,EK578*$B$4+ER577&gt;$B$2*'SFV+BESS'!$I$9,EK578*$B$4&lt;'SFV+BESS'!$I$7),$B$2*'SFV+BESS'!$I$9-ER577,IF(AND(EK578&gt;0,EK578*$B$4+ER577&gt;$B$2*'SFV+BESS'!$I$9,EK578*$B$4&gt;'SFV+BESS'!$I$7,ER577&lt;$B$2*'SFV+BESS'!$I$9),$B$2*'SFV+BESS'!$I$9-ER577,IF(AND(EK578&gt;0,EK578*$B$4+ER577&lt;=$B$2*'SFV+BESS'!$I$9,EK578&gt;'SFV+BESS'!$I$7),'SFV+BESS'!$I$7,0))))</f>
        <v>0</v>
      </c>
      <c r="EM578" s="27">
        <f>IF(AND(EK578&lt;0,ER577+EK578/$B$5&gt;$H$2,-EK578/'Carga-Descarga Año'!$B$5&lt;'SFV+BESS'!$I$7),EK578/$B$5,IF(AND(EK578&lt;0,ER577+EK578/$B$5&gt;$H$2,-EK578/'Carga-Descarga Año'!$B$5&gt;'SFV+BESS'!$I$7),-'SFV+BESS'!$I$7,IF(AND(EK578&lt;0,ER577+EK578/$B$5&lt;$H$2),-MIN('SFV+BESS'!$I$7,ER577-$H$2),0)))</f>
        <v>0</v>
      </c>
      <c r="EN578" s="33"/>
      <c r="EO578" s="33">
        <f t="shared" si="669"/>
        <v>0</v>
      </c>
      <c r="EP578" s="27">
        <f t="shared" si="637"/>
        <v>0</v>
      </c>
      <c r="EQ578" s="27">
        <f t="shared" si="670"/>
        <v>0</v>
      </c>
      <c r="ER578" s="28">
        <f>IF((ER577+EL578+EM578)&gt;=$B$2*'SFV+BESS'!$I$9, $B$2*'SFV+BESS'!$I$9, (ER577+EL578+EM578))</f>
        <v>173.61249999999998</v>
      </c>
      <c r="ES578" s="110">
        <f t="shared" si="638"/>
        <v>82.031082302570567</v>
      </c>
      <c r="EX578" s="251"/>
      <c r="EY578" s="41">
        <v>23.7083333333334</v>
      </c>
      <c r="EZ578" s="33">
        <f t="shared" si="685"/>
        <v>93.140060040291317</v>
      </c>
      <c r="FA578" s="33">
        <f>Gen_Cons_Horario!B7156</f>
        <v>0</v>
      </c>
      <c r="FB578" s="35">
        <f t="shared" si="650"/>
        <v>93.140060040291317</v>
      </c>
      <c r="FC578" s="116">
        <f>IF(AND(FB578&gt;0,FB578*$B$4+FI577&lt;=$B$2*'SFV+BESS'!$I$9,FB578&lt;'SFV+BESS'!$I$7), FB578*$B$4, IF(AND(FB578&gt;0,FB578*$B$4+FI577&gt;$B$2*'SFV+BESS'!$I$9,FB578*$B$4&lt;'SFV+BESS'!$I$7),$B$2*'SFV+BESS'!$I$9-FI577,IF(AND(FB578&gt;0,FB578*$B$4+FI577&gt;$B$2*'SFV+BESS'!$I$9,FB578*$B$4&gt;'SFV+BESS'!$I$7,FI577&lt;$B$2*'SFV+BESS'!$I$9),$B$2*'SFV+BESS'!$I$9-FI577,IF(AND(FB578&gt;0,FB578*$B$4+FI577&lt;=$B$2*'SFV+BESS'!$I$9,FB578&gt;'SFV+BESS'!$I$7),'SFV+BESS'!$I$7,0))))</f>
        <v>0</v>
      </c>
      <c r="FD578" s="27">
        <f>IF(AND(FB578&lt;0,FI577+FB578/$B$5&gt;$H$2,-FB578/'Carga-Descarga Año'!$B$5&lt;'SFV+BESS'!$I$7),FB578/$B$5,IF(AND(FB578&lt;0,FI577+FB578/$B$5&gt;$H$2,-FB578/'Carga-Descarga Año'!$B$5&gt;'SFV+BESS'!$I$7),-'SFV+BESS'!$I$7,IF(AND(FB578&lt;0,FI577+FB578/$B$5&lt;$H$2),-MIN('SFV+BESS'!$I$7,FI577-$H$2),0)))</f>
        <v>0</v>
      </c>
      <c r="FE578" s="33"/>
      <c r="FF578" s="33">
        <f t="shared" si="671"/>
        <v>0</v>
      </c>
      <c r="FG578" s="27">
        <f t="shared" si="639"/>
        <v>0</v>
      </c>
      <c r="FH578" s="27">
        <f t="shared" si="672"/>
        <v>0</v>
      </c>
      <c r="FI578" s="28">
        <f>IF((FI577+FC578+FD578)&gt;=$B$2*'SFV+BESS'!$I$9, $B$2*'SFV+BESS'!$I$9, (FI577+FC578+FD578))</f>
        <v>173.61249999999998</v>
      </c>
      <c r="FJ578" s="110">
        <f t="shared" si="640"/>
        <v>93.140060040291317</v>
      </c>
      <c r="FO578" s="251"/>
      <c r="FP578" s="41">
        <v>23.7083333333334</v>
      </c>
      <c r="FQ578" s="33">
        <f t="shared" si="686"/>
        <v>106.09652002916586</v>
      </c>
      <c r="FR578" s="33">
        <f>Gen_Cons_Horario!B7900</f>
        <v>0</v>
      </c>
      <c r="FS578" s="35">
        <f t="shared" si="651"/>
        <v>106.09652002916586</v>
      </c>
      <c r="FT578" s="116">
        <f>IF(AND(FS578&gt;0,FS578*$B$4+FZ577&lt;=$B$2*'SFV+BESS'!$I$9,FS578&lt;'SFV+BESS'!$I$7), FS578*$B$4, IF(AND(FS578&gt;0,FS578*$B$4+FZ577&gt;$B$2*'SFV+BESS'!$I$9,FS578*$B$4&lt;'SFV+BESS'!$I$7),$B$2*'SFV+BESS'!$I$9-FZ577,IF(AND(FS578&gt;0,FS578*$B$4+FZ577&gt;$B$2*'SFV+BESS'!$I$9,FS578*$B$4&gt;'SFV+BESS'!$I$7,FZ577&lt;$B$2*'SFV+BESS'!$I$9),$B$2*'SFV+BESS'!$I$9-FZ577,IF(AND(FS578&gt;0,FS578*$B$4+FZ577&lt;=$B$2*'SFV+BESS'!$I$9,FS578&gt;'SFV+BESS'!$I$7),'SFV+BESS'!$I$7,0))))</f>
        <v>0</v>
      </c>
      <c r="FU578" s="27">
        <f>IF(AND(FS578&lt;0,FZ577+FS578/$B$5&gt;$H$2,-FS578/'Carga-Descarga Año'!$B$5&lt;'SFV+BESS'!$I$7),FS578/$B$5,IF(AND(FS578&lt;0,FZ577+FS578/$B$5&gt;$H$2,-FS578/'Carga-Descarga Año'!$B$5&gt;'SFV+BESS'!$I$7),-'SFV+BESS'!$I$7,IF(AND(FS578&lt;0,FZ577+FS578/$B$5&lt;$H$2),-MIN('SFV+BESS'!$I$7,FZ577-$H$2),0)))</f>
        <v>0</v>
      </c>
      <c r="FV578" s="33"/>
      <c r="FW578" s="33">
        <f t="shared" si="673"/>
        <v>0</v>
      </c>
      <c r="FX578" s="27">
        <f t="shared" si="641"/>
        <v>0</v>
      </c>
      <c r="FY578" s="27">
        <f t="shared" si="674"/>
        <v>0</v>
      </c>
      <c r="FZ578" s="28">
        <f>IF((FZ577+FT578+FU578)&gt;=$B$2*'SFV+BESS'!$I$9, $B$2*'SFV+BESS'!$I$9, (FZ577+FT578+FU578))</f>
        <v>173.61249999999998</v>
      </c>
      <c r="GA578" s="110">
        <f t="shared" si="642"/>
        <v>106.09652002916586</v>
      </c>
      <c r="GF578" s="251"/>
      <c r="GG578" s="41">
        <v>23.7083333333334</v>
      </c>
      <c r="GH578" s="33">
        <f t="shared" si="687"/>
        <v>108.86347538032331</v>
      </c>
      <c r="GI578" s="33">
        <f>Gen_Cons_Horario!B8620</f>
        <v>47.285000000000004</v>
      </c>
      <c r="GJ578" s="35">
        <f t="shared" si="657"/>
        <v>61.578475380323304</v>
      </c>
      <c r="GK578" s="116">
        <f>IF(AND(GJ578&gt;0,GJ578*$B$4+GQ577&lt;=$B$2*'SFV+BESS'!$I$9,GJ578&lt;'SFV+BESS'!$I$7), GJ578*$B$4, IF(AND(GJ578&gt;0,GJ578*$B$4+GQ577&gt;$B$2*'SFV+BESS'!$I$9,GJ578*$B$4&lt;'SFV+BESS'!$I$7),$B$2*'SFV+BESS'!$I$9-GQ577,IF(AND(GJ578&gt;0,GJ578*$B$4+GQ577&gt;$B$2*'SFV+BESS'!$I$9,GJ578*$B$4&gt;'SFV+BESS'!$I$7,GQ577&lt;$B$2*'SFV+BESS'!$I$9),$B$2*'SFV+BESS'!$I$9-GQ577,IF(AND(GJ578&gt;0,GJ578*$B$4+GQ577&lt;=$B$2*'SFV+BESS'!$I$9,GJ578&gt;'SFV+BESS'!$I$7),'SFV+BESS'!$I$7,0))))</f>
        <v>0</v>
      </c>
      <c r="GL578" s="27">
        <f>IF(AND(GJ578&lt;0,GQ577+GJ578/$B$5&gt;$H$2,-GJ578/'Carga-Descarga Año'!$B$5&lt;'SFV+BESS'!$I$7),GJ578/$B$5,IF(AND(GJ578&lt;0,GQ577+GJ578/$B$5&gt;$H$2,-GJ578/'Carga-Descarga Año'!$B$5&gt;'SFV+BESS'!$I$7),-'SFV+BESS'!$I$7,IF(AND(GJ578&lt;0,GQ577+GJ578/$B$5&lt;$H$2),-MIN('SFV+BESS'!$I$7,GQ577-$H$2),0)))</f>
        <v>0</v>
      </c>
      <c r="GM578" s="33"/>
      <c r="GN578" s="33">
        <f t="shared" si="675"/>
        <v>47.285000000000004</v>
      </c>
      <c r="GO578" s="27">
        <f t="shared" si="643"/>
        <v>0</v>
      </c>
      <c r="GP578" s="27">
        <f t="shared" si="676"/>
        <v>0</v>
      </c>
      <c r="GQ578" s="28">
        <f>IF((GQ577+GK578+GL578)&gt;=$B$2*'SFV+BESS'!$I$9, $B$2*'SFV+BESS'!$I$9, (GQ577+GK578+GL578))</f>
        <v>173.61249999999998</v>
      </c>
      <c r="GR578" s="110">
        <f t="shared" si="644"/>
        <v>61.578475380323304</v>
      </c>
    </row>
    <row r="579" spans="1:200">
      <c r="A579" s="249"/>
      <c r="B579" s="41">
        <v>23.75</v>
      </c>
      <c r="C579" s="38">
        <f t="shared" si="658"/>
        <v>102.86987171993853</v>
      </c>
      <c r="D579" s="2">
        <f>Gen_Cons_Horario!B605</f>
        <v>85.755499999999998</v>
      </c>
      <c r="E579" s="140">
        <f t="shared" si="616"/>
        <v>17.114371719938532</v>
      </c>
      <c r="F579" s="116">
        <f>IF(AND(E579&gt;0,E579*$B$4+L578&lt;=$B$2*'SFV+BESS'!$I$9,E579&lt;'SFV+BESS'!$I$7), E579*$B$4, IF(AND(E579&gt;0,E579*$B$4+L578&gt;$B$2*'SFV+BESS'!$I$9,E579*$B$4&lt;'SFV+BESS'!$I$7),$B$2*'SFV+BESS'!$I$9-L578,IF(AND(E579&gt;0,E579*$B$4+L578&gt;$B$2*'SFV+BESS'!$I$9,E579*$B$4&gt;'SFV+BESS'!$I$7,L578&lt;$B$2*'SFV+BESS'!$I$9),$B$2*'SFV+BESS'!$I$9-L578,IF(AND(E579&gt;0,E579*$B$4+L578&lt;=$B$2*'SFV+BESS'!$I$9,E579&gt;'SFV+BESS'!$I$7),'SFV+BESS'!$I$7,0))))</f>
        <v>0</v>
      </c>
      <c r="G579" s="27">
        <f>IF(AND(E579&lt;0,L578+E579/$B$5&gt;$H$2,-E579/'Carga-Descarga Año'!$B$5&lt;'SFV+BESS'!$I$7),E579/$B$5,IF(AND(E579&lt;0,L578+E579/$B$5&gt;$H$2,-E579/'Carga-Descarga Año'!$B$5&gt;'SFV+BESS'!$I$7),-'SFV+BESS'!$I$7,IF(AND(E579&lt;0,L578+E579/$B$5&lt;$H$2),-MIN('SFV+BESS'!$I$7,L578-$H$2),0)))</f>
        <v>0</v>
      </c>
      <c r="I579" s="38">
        <f t="shared" si="617"/>
        <v>85.755499999999998</v>
      </c>
      <c r="J579" s="27">
        <f t="shared" si="619"/>
        <v>0</v>
      </c>
      <c r="K579" s="27">
        <f t="shared" si="618"/>
        <v>0</v>
      </c>
      <c r="L579" s="28">
        <f>IF((L578+F579+G579)&gt;=$B$2*'SFV+BESS'!$I$9, $B$2*'SFV+BESS'!$I$9, (L578+F579+G579))</f>
        <v>173.61249999999998</v>
      </c>
      <c r="M579" s="110">
        <f t="shared" si="620"/>
        <v>17.114371719938532</v>
      </c>
      <c r="R579" s="251"/>
      <c r="S579" s="41">
        <v>23.75</v>
      </c>
      <c r="T579" s="2">
        <f t="shared" si="677"/>
        <v>103.90307247760497</v>
      </c>
      <c r="U579" s="2">
        <f>Gen_Cons_Horario!B1349</f>
        <v>37.285000000000004</v>
      </c>
      <c r="V579" s="35">
        <f t="shared" si="652"/>
        <v>66.618072477604954</v>
      </c>
      <c r="W579" s="116">
        <f>IF(AND(V579&gt;0,V579*$B$4+AC578&lt;=$B$2*'SFV+BESS'!$I$9,V579&lt;'SFV+BESS'!$I$7), V579*$B$4, IF(AND(V579&gt;0,V579*$B$4+AC578&gt;$B$2*'SFV+BESS'!$I$9,V579*$B$4&lt;'SFV+BESS'!$I$7),$B$2*'SFV+BESS'!$I$9-AC578,IF(AND(V579&gt;0,V579*$B$4+AC578&gt;$B$2*'SFV+BESS'!$I$9,V579*$B$4&gt;'SFV+BESS'!$I$7,AC578&lt;$B$2*'SFV+BESS'!$I$9),$B$2*'SFV+BESS'!$I$9-AC578,IF(AND(V579&gt;0,V579*$B$4+AC578&lt;=$B$2*'SFV+BESS'!$I$9,V579&gt;'SFV+BESS'!$I$7),'SFV+BESS'!$I$7,0))))</f>
        <v>0</v>
      </c>
      <c r="X579" s="27">
        <f>IF(AND(V579&lt;0,AC578+V579/$B$5&gt;$H$2,-V579/'Carga-Descarga Año'!$B$5&lt;'SFV+BESS'!$I$7),V579/$B$5,IF(AND(V579&lt;0,AC578+V579/$B$5&gt;$H$2,-V579/'Carga-Descarga Año'!$B$5&gt;'SFV+BESS'!$I$7),-'SFV+BESS'!$I$7,IF(AND(V579&lt;0,AC578+V579/$B$5&lt;$H$2),-MIN('SFV+BESS'!$I$7,AC578-$H$2),0)))</f>
        <v>0</v>
      </c>
      <c r="Z579" s="33">
        <f t="shared" si="646"/>
        <v>37.285000000000004</v>
      </c>
      <c r="AA579" s="27">
        <f t="shared" si="621"/>
        <v>0</v>
      </c>
      <c r="AB579" s="27">
        <f t="shared" si="645"/>
        <v>0</v>
      </c>
      <c r="AC579" s="28">
        <f>IF((AC578+W579+X579)&gt;=$B$2*'SFV+BESS'!$I$9, $B$2*'SFV+BESS'!$I$9, (AC578+W579+X579))</f>
        <v>173.61249999999998</v>
      </c>
      <c r="AD579" s="110">
        <f t="shared" si="622"/>
        <v>66.618072477604954</v>
      </c>
      <c r="AI579" s="251"/>
      <c r="AJ579" s="41">
        <v>23.75</v>
      </c>
      <c r="AK579" s="52">
        <f t="shared" si="678"/>
        <v>95.435636670569934</v>
      </c>
      <c r="AL579" s="33">
        <f>Gen_Cons_Horario!B2021</f>
        <v>0</v>
      </c>
      <c r="AM579" s="35">
        <f t="shared" si="653"/>
        <v>95.435636670569934</v>
      </c>
      <c r="AN579" s="116">
        <f>IF(AND(AM579&gt;0,AM579*$B$4+AT578&lt;=$B$2*'SFV+BESS'!$I$9,AM579&lt;'SFV+BESS'!$I$7), AM579*$B$4, IF(AND(AM579&gt;0,AM579*$B$4+AT578&gt;$B$2*'SFV+BESS'!$I$9,AM579*$B$4&lt;'SFV+BESS'!$I$7),$B$2*'SFV+BESS'!$I$9-AT578,IF(AND(AM579&gt;0,AM579*$B$4+AT578&gt;$B$2*'SFV+BESS'!$I$9,AM579*$B$4&gt;'SFV+BESS'!$I$7,AT578&lt;$B$2*'SFV+BESS'!$I$9),$B$2*'SFV+BESS'!$I$9-AT578,IF(AND(AM579&gt;0,AM579*$B$4+AT578&lt;=$B$2*'SFV+BESS'!$I$9,AM579&gt;'SFV+BESS'!$I$7),'SFV+BESS'!$I$7,0))))</f>
        <v>0</v>
      </c>
      <c r="AO579" s="27">
        <f>IF(AND(AM579&lt;0,AT578+AM579/$B$5&gt;$H$2,-AM579/'Carga-Descarga Año'!$B$5&lt;'SFV+BESS'!$I$7),AM579/$B$5,IF(AND(AM579&lt;0,AT578+AM579/$B$5&gt;$H$2,-AM579/'Carga-Descarga Año'!$B$5&gt;'SFV+BESS'!$I$7),-'SFV+BESS'!$I$7,IF(AND(AM579&lt;0,AT578+AM579/$B$5&lt;$H$2),-MIN('SFV+BESS'!$I$7,AT578-$H$2),0)))</f>
        <v>0</v>
      </c>
      <c r="AP579" s="33"/>
      <c r="AQ579" s="33">
        <f t="shared" si="659"/>
        <v>0</v>
      </c>
      <c r="AR579" s="27">
        <f t="shared" si="623"/>
        <v>0</v>
      </c>
      <c r="AS579" s="27">
        <f t="shared" si="660"/>
        <v>0</v>
      </c>
      <c r="AT579" s="28">
        <f>IF((AT578+AN579+AO579)&gt;=$B$2*'SFV+BESS'!$I$9, $B$2*'SFV+BESS'!$I$9, (AT578+AN579+AO579))</f>
        <v>173.61249999999998</v>
      </c>
      <c r="AU579" s="110">
        <f t="shared" si="624"/>
        <v>95.435636670569934</v>
      </c>
      <c r="AZ579" s="251"/>
      <c r="BA579" s="41">
        <v>23.75</v>
      </c>
      <c r="BB579" s="33">
        <f t="shared" si="679"/>
        <v>62.728437042746478</v>
      </c>
      <c r="BC579" s="33">
        <f>Gen_Cons_Horario!B2765</f>
        <v>0</v>
      </c>
      <c r="BD579" s="35">
        <f t="shared" si="654"/>
        <v>62.728437042746478</v>
      </c>
      <c r="BE579" s="116">
        <f>IF(AND(BD579&gt;0,BD579*$B$4+BK578&lt;=$B$2*'SFV+BESS'!$I$9,BD579&lt;'SFV+BESS'!$I$7), BD579*$B$4, IF(AND(BD579&gt;0,BD579*$B$4+BK578&gt;$B$2*'SFV+BESS'!$I$9,BD579*$B$4&lt;'SFV+BESS'!$I$7),$B$2*'SFV+BESS'!$I$9-BK578,IF(AND(BD579&gt;0,BD579*$B$4+BK578&gt;$B$2*'SFV+BESS'!$I$9,BD579*$B$4&gt;'SFV+BESS'!$I$7,BK578&lt;$B$2*'SFV+BESS'!$I$9),$B$2*'SFV+BESS'!$I$9-BK578,IF(AND(BD579&gt;0,BD579*$B$4+BK578&lt;=$B$2*'SFV+BESS'!$I$9,BD579&gt;'SFV+BESS'!$I$7),'SFV+BESS'!$I$7,0))))</f>
        <v>0</v>
      </c>
      <c r="BF579" s="27">
        <f>IF(AND(BD579&lt;0,BK578+BD579/$B$5&gt;$H$2,-BD579/'Carga-Descarga Año'!$B$5&lt;'SFV+BESS'!$I$7),BD579/$B$5,IF(AND(BD579&lt;0,BK578+BD579/$B$5&gt;$H$2,-BD579/'Carga-Descarga Año'!$B$5&gt;'SFV+BESS'!$I$7),-'SFV+BESS'!$I$7,IF(AND(BD579&lt;0,BK578+BD579/$B$5&lt;$H$2),-MIN('SFV+BESS'!$I$7,BK578-$H$2),0)))</f>
        <v>0</v>
      </c>
      <c r="BG579" s="33"/>
      <c r="BH579" s="33">
        <f t="shared" si="661"/>
        <v>0</v>
      </c>
      <c r="BI579" s="27">
        <f t="shared" si="625"/>
        <v>0</v>
      </c>
      <c r="BJ579" s="27">
        <f t="shared" si="662"/>
        <v>0</v>
      </c>
      <c r="BK579" s="28">
        <f>IF((BK578+BE579+BF579)&gt;=$B$2*'SFV+BESS'!$I$9, $B$2*'SFV+BESS'!$I$9, (BK578+BE579+BF579))</f>
        <v>173.61249999999998</v>
      </c>
      <c r="BL579" s="110">
        <f t="shared" si="626"/>
        <v>62.728437042746478</v>
      </c>
      <c r="BQ579" s="251"/>
      <c r="BR579" s="41">
        <v>23.75</v>
      </c>
      <c r="BS579" s="33">
        <f t="shared" si="680"/>
        <v>20.952304175200414</v>
      </c>
      <c r="BT579" s="33">
        <f>Gen_Cons_Horario!B3485</f>
        <v>0</v>
      </c>
      <c r="BU579" s="35">
        <f t="shared" si="655"/>
        <v>20.952304175200414</v>
      </c>
      <c r="BV579" s="116">
        <f>IF(AND(BU579&gt;0,BU579*$B$4+CB578&lt;=$B$2*'SFV+BESS'!$I$9,BU579&lt;'SFV+BESS'!$I$7), BU579*$B$4, IF(AND(BU579&gt;0,BU579*$B$4+CB578&gt;$B$2*'SFV+BESS'!$I$9,BU579*$B$4&lt;'SFV+BESS'!$I$7),$B$2*'SFV+BESS'!$I$9-CB578,IF(AND(BU579&gt;0,BU579*$B$4+CB578&gt;$B$2*'SFV+BESS'!$I$9,BU579*$B$4&gt;'SFV+BESS'!$I$7,CB578&lt;$B$2*'SFV+BESS'!$I$9),$B$2*'SFV+BESS'!$I$9-CB578,IF(AND(BU579&gt;0,BU579*$B$4+CB578&lt;=$B$2*'SFV+BESS'!$I$9,BU579&gt;'SFV+BESS'!$I$7),'SFV+BESS'!$I$7,0))))</f>
        <v>0</v>
      </c>
      <c r="BW579" s="27">
        <f>IF(AND(BU579&lt;0,CB578+BU579/$B$5&gt;$H$2,-BU579/'Carga-Descarga Año'!$B$5&lt;'SFV+BESS'!$I$7),BU579/$B$5,IF(AND(BU579&lt;0,CB578+BU579/$B$5&gt;$H$2,-BU579/'Carga-Descarga Año'!$B$5&gt;'SFV+BESS'!$I$7),-'SFV+BESS'!$I$7,IF(AND(BU579&lt;0,CB578+BU579/$B$5&lt;$H$2),-MIN('SFV+BESS'!$I$7,CB578-$H$2),0)))</f>
        <v>0</v>
      </c>
      <c r="BX579" s="33"/>
      <c r="BY579" s="33">
        <f t="shared" si="663"/>
        <v>0</v>
      </c>
      <c r="BZ579" s="27">
        <f t="shared" si="627"/>
        <v>0</v>
      </c>
      <c r="CA579" s="27">
        <f t="shared" si="628"/>
        <v>0</v>
      </c>
      <c r="CB579" s="28">
        <f>IF((CB578+BV579+BW579)&gt;=$B$2*'SFV+BESS'!$I$9, $B$2*'SFV+BESS'!$I$9, (CB578+BV579+BW579))</f>
        <v>173.61249999999998</v>
      </c>
      <c r="CC579" s="110">
        <f t="shared" si="629"/>
        <v>20.952304175200414</v>
      </c>
      <c r="CH579" s="251"/>
      <c r="CI579" s="41">
        <v>23.75</v>
      </c>
      <c r="CJ579" s="33">
        <f t="shared" si="681"/>
        <v>15.237891096566022</v>
      </c>
      <c r="CK579" s="33">
        <f>Gen_Cons_Horario!B4229</f>
        <v>0</v>
      </c>
      <c r="CL579" s="35">
        <f t="shared" si="656"/>
        <v>15.237891096566022</v>
      </c>
      <c r="CM579" s="116">
        <f>IF(AND(CL579&gt;0,CL579*$B$4+CS578&lt;=$B$2*'SFV+BESS'!$I$9,CL579&lt;'SFV+BESS'!$I$7), CL579*$B$4, IF(AND(CL579&gt;0,CL579*$B$4+CS578&gt;$B$2*'SFV+BESS'!$I$9,CL579*$B$4&lt;'SFV+BESS'!$I$7),$B$2*'SFV+BESS'!$I$9-CS578,IF(AND(CL579&gt;0,CL579*$B$4+CS578&gt;$B$2*'SFV+BESS'!$I$9,CL579*$B$4&gt;'SFV+BESS'!$I$7,CS578&lt;$B$2*'SFV+BESS'!$I$9),$B$2*'SFV+BESS'!$I$9-CS578,IF(AND(CL579&gt;0,CL579*$B$4+CS578&lt;=$B$2*'SFV+BESS'!$I$9,CL579&gt;'SFV+BESS'!$I$7),'SFV+BESS'!$I$7,0))))</f>
        <v>0</v>
      </c>
      <c r="CN579" s="27">
        <f>IF(AND(CL579&lt;0,CS578+CL579/$B$5&gt;$H$2,-CL579/'Carga-Descarga Año'!$B$5&lt;'SFV+BESS'!$I$7),CL579/$B$5,IF(AND(CL579&lt;0,CS578+CL579/$B$5&gt;$H$2,-CL579/'Carga-Descarga Año'!$B$5&gt;'SFV+BESS'!$I$7),-'SFV+BESS'!$I$7,IF(AND(CL579&lt;0,CS578+CL579/$B$5&lt;$H$2),-MIN('SFV+BESS'!$I$7,CS578-$H$2),0)))</f>
        <v>0</v>
      </c>
      <c r="CO579" s="33"/>
      <c r="CP579" s="33">
        <f t="shared" si="664"/>
        <v>0</v>
      </c>
      <c r="CQ579" s="27">
        <f t="shared" si="630"/>
        <v>0</v>
      </c>
      <c r="CR579" s="27">
        <f t="shared" si="665"/>
        <v>0</v>
      </c>
      <c r="CS579" s="28">
        <f>IF((CS578+CM579+CN579)&gt;=$B$2*'SFV+BESS'!$I$9, $B$2*'SFV+BESS'!$I$9, (CS578+CM579+CN579))</f>
        <v>173.61249999999998</v>
      </c>
      <c r="CT579" s="110">
        <f t="shared" si="631"/>
        <v>15.237891096566022</v>
      </c>
      <c r="CY579" s="251"/>
      <c r="CZ579" s="41">
        <v>23.75</v>
      </c>
      <c r="DA579" s="33">
        <f t="shared" si="682"/>
        <v>22.399706331116558</v>
      </c>
      <c r="DB579" s="33">
        <f>Gen_Cons_Horario!B4949</f>
        <v>0</v>
      </c>
      <c r="DC579" s="35">
        <f t="shared" si="647"/>
        <v>22.399706331116558</v>
      </c>
      <c r="DD579" s="116">
        <f>IF(AND(DC579&gt;0,DC579*$B$4+DJ578&lt;=$B$2*'SFV+BESS'!$I$9,DC579&lt;'SFV+BESS'!$I$7), DC579*$B$4, IF(AND(DC579&gt;0,DC579*$B$4+DJ578&gt;$B$2*'SFV+BESS'!$I$9,DC579*$B$4&lt;'SFV+BESS'!$I$7),$B$2*'SFV+BESS'!$I$9-DJ578,IF(AND(DC579&gt;0,DC579*$B$4+DJ578&gt;$B$2*'SFV+BESS'!$I$9,DC579*$B$4&gt;'SFV+BESS'!$I$7,DJ578&lt;$B$2*'SFV+BESS'!$I$9),$B$2*'SFV+BESS'!$I$9-DJ578,IF(AND(DC579&gt;0,DC579*$B$4+DJ578&lt;=$B$2*'SFV+BESS'!$I$9,DC579&gt;'SFV+BESS'!$I$7),'SFV+BESS'!$I$7,0))))</f>
        <v>0</v>
      </c>
      <c r="DE579" s="27">
        <f>IF(AND(DC579&lt;0,DJ578+DC579/$B$5&gt;$H$2,-DC579/'Carga-Descarga Año'!$B$5&lt;'SFV+BESS'!$I$7),DC579/$B$5,IF(AND(DC579&lt;0,DJ578+DC579/$B$5&gt;$H$2,-DC579/'Carga-Descarga Año'!$B$5&gt;'SFV+BESS'!$I$7),-'SFV+BESS'!$I$7,IF(AND(DC579&lt;0,DJ578+DC579/$B$5&lt;$H$2),-MIN('SFV+BESS'!$I$7,DJ578-$H$2),0)))</f>
        <v>0</v>
      </c>
      <c r="DF579" s="33"/>
      <c r="DG579" s="33">
        <f t="shared" si="666"/>
        <v>0</v>
      </c>
      <c r="DH579" s="27">
        <f t="shared" si="632"/>
        <v>0</v>
      </c>
      <c r="DI579" s="27">
        <f t="shared" si="633"/>
        <v>0</v>
      </c>
      <c r="DJ579" s="28">
        <f>IF((DJ578+DD579+DE579)&gt;=$B$2*'SFV+BESS'!$I$9, $B$2*'SFV+BESS'!$I$9, (DJ578+DD579+DE579))</f>
        <v>173.61249999999998</v>
      </c>
      <c r="DK579" s="110">
        <f t="shared" si="634"/>
        <v>22.399706331116558</v>
      </c>
      <c r="DP579" s="251"/>
      <c r="DQ579" s="41">
        <v>23.75</v>
      </c>
      <c r="DR579" s="33">
        <f t="shared" si="683"/>
        <v>43.502380946179692</v>
      </c>
      <c r="DS579" s="33">
        <f>Gen_Cons_Horario!B5693</f>
        <v>0</v>
      </c>
      <c r="DT579" s="35">
        <f t="shared" si="648"/>
        <v>43.502380946179692</v>
      </c>
      <c r="DU579" s="116">
        <f>IF(AND(DT579&gt;0,DT579*$B$4+EA578&lt;=$B$2*'SFV+BESS'!$I$9,DT579&lt;'SFV+BESS'!$I$7), DT579*$B$4, IF(AND(DT579&gt;0,DT579*$B$4+EA578&gt;$B$2*'SFV+BESS'!$I$9,DT579*$B$4&lt;'SFV+BESS'!$I$7),$B$2*'SFV+BESS'!$I$9-EA578,IF(AND(DT579&gt;0,DT579*$B$4+EA578&gt;$B$2*'SFV+BESS'!$I$9,DT579*$B$4&gt;'SFV+BESS'!$I$7,EA578&lt;$B$2*'SFV+BESS'!$I$9),$B$2*'SFV+BESS'!$I$9-EA578,IF(AND(DT579&gt;0,DT579*$B$4+EA578&lt;=$B$2*'SFV+BESS'!$I$9,DT579&gt;'SFV+BESS'!$I$7),'SFV+BESS'!$I$7,0))))</f>
        <v>0</v>
      </c>
      <c r="DV579" s="27">
        <f>IF(AND(DT579&lt;0,EA578+DT579/$B$5&gt;$H$2,-DT579/'Carga-Descarga Año'!$B$5&lt;'SFV+BESS'!$I$7),DT579/$B$5,IF(AND(DT579&lt;0,EA578+DT579/$B$5&gt;$H$2,-DT579/'Carga-Descarga Año'!$B$5&gt;'SFV+BESS'!$I$7),-'SFV+BESS'!$I$7,IF(AND(DT579&lt;0,EA578+DT579/$B$5&lt;$H$2),-MIN('SFV+BESS'!$I$7,EA578-$H$2),0)))</f>
        <v>0</v>
      </c>
      <c r="DW579" s="33"/>
      <c r="DX579" s="33">
        <f t="shared" si="667"/>
        <v>0</v>
      </c>
      <c r="DY579" s="27">
        <f t="shared" si="635"/>
        <v>0</v>
      </c>
      <c r="DZ579" s="27">
        <f t="shared" si="668"/>
        <v>0</v>
      </c>
      <c r="EA579" s="28">
        <f>IF((EA578+DU579+DV579)&gt;=$B$2*'SFV+BESS'!$I$9, $B$2*'SFV+BESS'!$I$9, (EA578+DU579+DV579))</f>
        <v>173.61249999999998</v>
      </c>
      <c r="EB579" s="110">
        <f t="shared" si="636"/>
        <v>43.502380946179692</v>
      </c>
      <c r="EG579" s="251"/>
      <c r="EH579" s="41">
        <v>23.75</v>
      </c>
      <c r="EI579" s="33">
        <f t="shared" si="684"/>
        <v>59.658968947324041</v>
      </c>
      <c r="EJ579" s="33">
        <f>Gen_Cons_Horario!B6437</f>
        <v>0</v>
      </c>
      <c r="EK579" s="35">
        <f t="shared" si="649"/>
        <v>59.658968947324041</v>
      </c>
      <c r="EL579" s="116">
        <f>IF(AND(EK579&gt;0,EK579*$B$4+ER578&lt;=$B$2*'SFV+BESS'!$I$9,EK579&lt;'SFV+BESS'!$I$7), EK579*$B$4, IF(AND(EK579&gt;0,EK579*$B$4+ER578&gt;$B$2*'SFV+BESS'!$I$9,EK579*$B$4&lt;'SFV+BESS'!$I$7),$B$2*'SFV+BESS'!$I$9-ER578,IF(AND(EK579&gt;0,EK579*$B$4+ER578&gt;$B$2*'SFV+BESS'!$I$9,EK579*$B$4&gt;'SFV+BESS'!$I$7,ER578&lt;$B$2*'SFV+BESS'!$I$9),$B$2*'SFV+BESS'!$I$9-ER578,IF(AND(EK579&gt;0,EK579*$B$4+ER578&lt;=$B$2*'SFV+BESS'!$I$9,EK579&gt;'SFV+BESS'!$I$7),'SFV+BESS'!$I$7,0))))</f>
        <v>0</v>
      </c>
      <c r="EM579" s="27">
        <f>IF(AND(EK579&lt;0,ER578+EK579/$B$5&gt;$H$2,-EK579/'Carga-Descarga Año'!$B$5&lt;'SFV+BESS'!$I$7),EK579/$B$5,IF(AND(EK579&lt;0,ER578+EK579/$B$5&gt;$H$2,-EK579/'Carga-Descarga Año'!$B$5&gt;'SFV+BESS'!$I$7),-'SFV+BESS'!$I$7,IF(AND(EK579&lt;0,ER578+EK579/$B$5&lt;$H$2),-MIN('SFV+BESS'!$I$7,ER578-$H$2),0)))</f>
        <v>0</v>
      </c>
      <c r="EN579" s="33"/>
      <c r="EO579" s="33">
        <f t="shared" si="669"/>
        <v>0</v>
      </c>
      <c r="EP579" s="27">
        <f t="shared" si="637"/>
        <v>0</v>
      </c>
      <c r="EQ579" s="27">
        <f t="shared" si="670"/>
        <v>0</v>
      </c>
      <c r="ER579" s="28">
        <f>IF((ER578+EL579+EM579)&gt;=$B$2*'SFV+BESS'!$I$9, $B$2*'SFV+BESS'!$I$9, (ER578+EL579+EM579))</f>
        <v>173.61249999999998</v>
      </c>
      <c r="ES579" s="110">
        <f t="shared" si="638"/>
        <v>59.658968947324041</v>
      </c>
      <c r="EX579" s="251"/>
      <c r="EY579" s="41">
        <v>23.75</v>
      </c>
      <c r="EZ579" s="33">
        <f t="shared" si="685"/>
        <v>74.053982163182425</v>
      </c>
      <c r="FA579" s="33">
        <f>Gen_Cons_Horario!B7157</f>
        <v>0</v>
      </c>
      <c r="FB579" s="35">
        <f t="shared" si="650"/>
        <v>74.053982163182425</v>
      </c>
      <c r="FC579" s="116">
        <f>IF(AND(FB579&gt;0,FB579*$B$4+FI578&lt;=$B$2*'SFV+BESS'!$I$9,FB579&lt;'SFV+BESS'!$I$7), FB579*$B$4, IF(AND(FB579&gt;0,FB579*$B$4+FI578&gt;$B$2*'SFV+BESS'!$I$9,FB579*$B$4&lt;'SFV+BESS'!$I$7),$B$2*'SFV+BESS'!$I$9-FI578,IF(AND(FB579&gt;0,FB579*$B$4+FI578&gt;$B$2*'SFV+BESS'!$I$9,FB579*$B$4&gt;'SFV+BESS'!$I$7,FI578&lt;$B$2*'SFV+BESS'!$I$9),$B$2*'SFV+BESS'!$I$9-FI578,IF(AND(FB579&gt;0,FB579*$B$4+FI578&lt;=$B$2*'SFV+BESS'!$I$9,FB579&gt;'SFV+BESS'!$I$7),'SFV+BESS'!$I$7,0))))</f>
        <v>0</v>
      </c>
      <c r="FD579" s="27">
        <f>IF(AND(FB579&lt;0,FI578+FB579/$B$5&gt;$H$2,-FB579/'Carga-Descarga Año'!$B$5&lt;'SFV+BESS'!$I$7),FB579/$B$5,IF(AND(FB579&lt;0,FI578+FB579/$B$5&gt;$H$2,-FB579/'Carga-Descarga Año'!$B$5&gt;'SFV+BESS'!$I$7),-'SFV+BESS'!$I$7,IF(AND(FB579&lt;0,FI578+FB579/$B$5&lt;$H$2),-MIN('SFV+BESS'!$I$7,FI578-$H$2),0)))</f>
        <v>0</v>
      </c>
      <c r="FE579" s="33"/>
      <c r="FF579" s="33">
        <f t="shared" si="671"/>
        <v>0</v>
      </c>
      <c r="FG579" s="27">
        <f t="shared" si="639"/>
        <v>0</v>
      </c>
      <c r="FH579" s="27">
        <f t="shared" si="672"/>
        <v>0</v>
      </c>
      <c r="FI579" s="28">
        <f>IF((FI578+FC579+FD579)&gt;=$B$2*'SFV+BESS'!$I$9, $B$2*'SFV+BESS'!$I$9, (FI578+FC579+FD579))</f>
        <v>173.61249999999998</v>
      </c>
      <c r="FJ579" s="110">
        <f t="shared" si="640"/>
        <v>74.053982163182425</v>
      </c>
      <c r="FO579" s="251"/>
      <c r="FP579" s="41">
        <v>23.75</v>
      </c>
      <c r="FQ579" s="33">
        <f t="shared" si="686"/>
        <v>90.474946527938982</v>
      </c>
      <c r="FR579" s="33">
        <f>Gen_Cons_Horario!B7901</f>
        <v>0</v>
      </c>
      <c r="FS579" s="35">
        <f t="shared" si="651"/>
        <v>90.474946527938982</v>
      </c>
      <c r="FT579" s="116">
        <f>IF(AND(FS579&gt;0,FS579*$B$4+FZ578&lt;=$B$2*'SFV+BESS'!$I$9,FS579&lt;'SFV+BESS'!$I$7), FS579*$B$4, IF(AND(FS579&gt;0,FS579*$B$4+FZ578&gt;$B$2*'SFV+BESS'!$I$9,FS579*$B$4&lt;'SFV+BESS'!$I$7),$B$2*'SFV+BESS'!$I$9-FZ578,IF(AND(FS579&gt;0,FS579*$B$4+FZ578&gt;$B$2*'SFV+BESS'!$I$9,FS579*$B$4&gt;'SFV+BESS'!$I$7,FZ578&lt;$B$2*'SFV+BESS'!$I$9),$B$2*'SFV+BESS'!$I$9-FZ578,IF(AND(FS579&gt;0,FS579*$B$4+FZ578&lt;=$B$2*'SFV+BESS'!$I$9,FS579&gt;'SFV+BESS'!$I$7),'SFV+BESS'!$I$7,0))))</f>
        <v>0</v>
      </c>
      <c r="FU579" s="27">
        <f>IF(AND(FS579&lt;0,FZ578+FS579/$B$5&gt;$H$2,-FS579/'Carga-Descarga Año'!$B$5&lt;'SFV+BESS'!$I$7),FS579/$B$5,IF(AND(FS579&lt;0,FZ578+FS579/$B$5&gt;$H$2,-FS579/'Carga-Descarga Año'!$B$5&gt;'SFV+BESS'!$I$7),-'SFV+BESS'!$I$7,IF(AND(FS579&lt;0,FZ578+FS579/$B$5&lt;$H$2),-MIN('SFV+BESS'!$I$7,FZ578-$H$2),0)))</f>
        <v>0</v>
      </c>
      <c r="FV579" s="33"/>
      <c r="FW579" s="33">
        <f t="shared" si="673"/>
        <v>0</v>
      </c>
      <c r="FX579" s="27">
        <f t="shared" si="641"/>
        <v>0</v>
      </c>
      <c r="FY579" s="27">
        <f t="shared" si="674"/>
        <v>0</v>
      </c>
      <c r="FZ579" s="28">
        <f>IF((FZ578+FT579+FU579)&gt;=$B$2*'SFV+BESS'!$I$9, $B$2*'SFV+BESS'!$I$9, (FZ578+FT579+FU579))</f>
        <v>173.61249999999998</v>
      </c>
      <c r="GA579" s="110">
        <f t="shared" si="642"/>
        <v>90.474946527938982</v>
      </c>
      <c r="GF579" s="251"/>
      <c r="GG579" s="41">
        <v>23.75</v>
      </c>
      <c r="GH579" s="33">
        <f t="shared" si="687"/>
        <v>95.072145615161062</v>
      </c>
      <c r="GI579" s="33">
        <f>Gen_Cons_Horario!B8621</f>
        <v>47.285000000000004</v>
      </c>
      <c r="GJ579" s="35">
        <f t="shared" si="657"/>
        <v>47.787145615161059</v>
      </c>
      <c r="GK579" s="116">
        <f>IF(AND(GJ579&gt;0,GJ579*$B$4+GQ578&lt;=$B$2*'SFV+BESS'!$I$9,GJ579&lt;'SFV+BESS'!$I$7), GJ579*$B$4, IF(AND(GJ579&gt;0,GJ579*$B$4+GQ578&gt;$B$2*'SFV+BESS'!$I$9,GJ579*$B$4&lt;'SFV+BESS'!$I$7),$B$2*'SFV+BESS'!$I$9-GQ578,IF(AND(GJ579&gt;0,GJ579*$B$4+GQ578&gt;$B$2*'SFV+BESS'!$I$9,GJ579*$B$4&gt;'SFV+BESS'!$I$7,GQ578&lt;$B$2*'SFV+BESS'!$I$9),$B$2*'SFV+BESS'!$I$9-GQ578,IF(AND(GJ579&gt;0,GJ579*$B$4+GQ578&lt;=$B$2*'SFV+BESS'!$I$9,GJ579&gt;'SFV+BESS'!$I$7),'SFV+BESS'!$I$7,0))))</f>
        <v>0</v>
      </c>
      <c r="GL579" s="27">
        <f>IF(AND(GJ579&lt;0,GQ578+GJ579/$B$5&gt;$H$2,-GJ579/'Carga-Descarga Año'!$B$5&lt;'SFV+BESS'!$I$7),GJ579/$B$5,IF(AND(GJ579&lt;0,GQ578+GJ579/$B$5&gt;$H$2,-GJ579/'Carga-Descarga Año'!$B$5&gt;'SFV+BESS'!$I$7),-'SFV+BESS'!$I$7,IF(AND(GJ579&lt;0,GQ578+GJ579/$B$5&lt;$H$2),-MIN('SFV+BESS'!$I$7,GQ578-$H$2),0)))</f>
        <v>0</v>
      </c>
      <c r="GM579" s="33"/>
      <c r="GN579" s="33">
        <f t="shared" si="675"/>
        <v>47.285000000000004</v>
      </c>
      <c r="GO579" s="27">
        <f t="shared" si="643"/>
        <v>0</v>
      </c>
      <c r="GP579" s="27">
        <f t="shared" si="676"/>
        <v>0</v>
      </c>
      <c r="GQ579" s="28">
        <f>IF((GQ578+GK579+GL579)&gt;=$B$2*'SFV+BESS'!$I$9, $B$2*'SFV+BESS'!$I$9, (GQ578+GK579+GL579))</f>
        <v>173.61249999999998</v>
      </c>
      <c r="GR579" s="110">
        <f t="shared" si="644"/>
        <v>47.787145615161059</v>
      </c>
    </row>
    <row r="580" spans="1:200">
      <c r="A580" s="249"/>
      <c r="B580" s="41">
        <v>23.7916666666667</v>
      </c>
      <c r="C580" s="38">
        <f t="shared" si="658"/>
        <v>79.925483788312661</v>
      </c>
      <c r="D580" s="2">
        <f>Gen_Cons_Horario!B606</f>
        <v>85.755499999999998</v>
      </c>
      <c r="E580" s="140">
        <f t="shared" si="616"/>
        <v>-5.8300162116873366</v>
      </c>
      <c r="F580" s="116">
        <f>IF(AND(E580&gt;0,E580*$B$4+L579&lt;=$B$2*'SFV+BESS'!$I$9,E580&lt;'SFV+BESS'!$I$7), E580*$B$4, IF(AND(E580&gt;0,E580*$B$4+L579&gt;$B$2*'SFV+BESS'!$I$9,E580*$B$4&lt;'SFV+BESS'!$I$7),$B$2*'SFV+BESS'!$I$9-L579,IF(AND(E580&gt;0,E580*$B$4+L579&gt;$B$2*'SFV+BESS'!$I$9,E580*$B$4&gt;'SFV+BESS'!$I$7,L579&lt;$B$2*'SFV+BESS'!$I$9),$B$2*'SFV+BESS'!$I$9-L579,IF(AND(E580&gt;0,E580*$B$4+L579&lt;=$B$2*'SFV+BESS'!$I$9,E580&gt;'SFV+BESS'!$I$7),'SFV+BESS'!$I$7,0))))</f>
        <v>0</v>
      </c>
      <c r="G580" s="27">
        <f>IF(AND(E580&lt;0,L579+E580/$B$5&gt;$H$2,-E580/'Carga-Descarga Año'!$B$5&lt;'SFV+BESS'!$I$7),E580/$B$5,IF(AND(E580&lt;0,L579+E580/$B$5&gt;$H$2,-E580/'Carga-Descarga Año'!$B$5&gt;'SFV+BESS'!$I$7),-'SFV+BESS'!$I$7,IF(AND(E580&lt;0,L579+E580/$B$5&lt;$H$2),-MIN('SFV+BESS'!$I$7,L579-$H$2),0)))</f>
        <v>-6.1368591701971971</v>
      </c>
      <c r="I580" s="38">
        <f t="shared" si="617"/>
        <v>79.925483788312661</v>
      </c>
      <c r="J580" s="27">
        <f t="shared" si="619"/>
        <v>5.8300162116873366</v>
      </c>
      <c r="K580" s="27">
        <f t="shared" si="618"/>
        <v>0</v>
      </c>
      <c r="L580" s="28">
        <f>IF((L579+F580+G580)&gt;=$B$2*'SFV+BESS'!$I$9, $B$2*'SFV+BESS'!$I$9, (L579+F580+G580))</f>
        <v>167.47564082980278</v>
      </c>
      <c r="M580" s="110">
        <f t="shared" si="620"/>
        <v>0</v>
      </c>
      <c r="R580" s="251"/>
      <c r="S580" s="41">
        <v>23.7916666666667</v>
      </c>
      <c r="T580" s="2">
        <f t="shared" si="677"/>
        <v>73.959352377759757</v>
      </c>
      <c r="U580" s="2">
        <f>Gen_Cons_Horario!B1350</f>
        <v>37.285000000000004</v>
      </c>
      <c r="V580" s="35">
        <f t="shared" si="652"/>
        <v>36.674352377759753</v>
      </c>
      <c r="W580" s="116">
        <f>IF(AND(V580&gt;0,V580*$B$4+AC579&lt;=$B$2*'SFV+BESS'!$I$9,V580&lt;'SFV+BESS'!$I$7), V580*$B$4, IF(AND(V580&gt;0,V580*$B$4+AC579&gt;$B$2*'SFV+BESS'!$I$9,V580*$B$4&lt;'SFV+BESS'!$I$7),$B$2*'SFV+BESS'!$I$9-AC579,IF(AND(V580&gt;0,V580*$B$4+AC579&gt;$B$2*'SFV+BESS'!$I$9,V580*$B$4&gt;'SFV+BESS'!$I$7,AC579&lt;$B$2*'SFV+BESS'!$I$9),$B$2*'SFV+BESS'!$I$9-AC579,IF(AND(V580&gt;0,V580*$B$4+AC579&lt;=$B$2*'SFV+BESS'!$I$9,V580&gt;'SFV+BESS'!$I$7),'SFV+BESS'!$I$7,0))))</f>
        <v>0</v>
      </c>
      <c r="X580" s="27">
        <f>IF(AND(V580&lt;0,AC579+V580/$B$5&gt;$H$2,-V580/'Carga-Descarga Año'!$B$5&lt;'SFV+BESS'!$I$7),V580/$B$5,IF(AND(V580&lt;0,AC579+V580/$B$5&gt;$H$2,-V580/'Carga-Descarga Año'!$B$5&gt;'SFV+BESS'!$I$7),-'SFV+BESS'!$I$7,IF(AND(V580&lt;0,AC579+V580/$B$5&lt;$H$2),-MIN('SFV+BESS'!$I$7,AC579-$H$2),0)))</f>
        <v>0</v>
      </c>
      <c r="Z580" s="33">
        <f t="shared" si="646"/>
        <v>37.285000000000004</v>
      </c>
      <c r="AA580" s="27">
        <f t="shared" si="621"/>
        <v>0</v>
      </c>
      <c r="AB580" s="27">
        <f t="shared" si="645"/>
        <v>0</v>
      </c>
      <c r="AC580" s="28">
        <f>IF((AC579+W580+X580)&gt;=$B$2*'SFV+BESS'!$I$9, $B$2*'SFV+BESS'!$I$9, (AC579+W580+X580))</f>
        <v>173.61249999999998</v>
      </c>
      <c r="AD580" s="110">
        <f t="shared" si="622"/>
        <v>36.674352377759753</v>
      </c>
      <c r="AI580" s="251"/>
      <c r="AJ580" s="41">
        <v>23.7916666666667</v>
      </c>
      <c r="AK580" s="52">
        <f t="shared" si="678"/>
        <v>36.25870067053912</v>
      </c>
      <c r="AL580" s="33">
        <f>Gen_Cons_Horario!B2022</f>
        <v>0</v>
      </c>
      <c r="AM580" s="35">
        <f t="shared" si="653"/>
        <v>36.25870067053912</v>
      </c>
      <c r="AN580" s="116">
        <f>IF(AND(AM580&gt;0,AM580*$B$4+AT579&lt;=$B$2*'SFV+BESS'!$I$9,AM580&lt;'SFV+BESS'!$I$7), AM580*$B$4, IF(AND(AM580&gt;0,AM580*$B$4+AT579&gt;$B$2*'SFV+BESS'!$I$9,AM580*$B$4&lt;'SFV+BESS'!$I$7),$B$2*'SFV+BESS'!$I$9-AT579,IF(AND(AM580&gt;0,AM580*$B$4+AT579&gt;$B$2*'SFV+BESS'!$I$9,AM580*$B$4&gt;'SFV+BESS'!$I$7,AT579&lt;$B$2*'SFV+BESS'!$I$9),$B$2*'SFV+BESS'!$I$9-AT579,IF(AND(AM580&gt;0,AM580*$B$4+AT579&lt;=$B$2*'SFV+BESS'!$I$9,AM580&gt;'SFV+BESS'!$I$7),'SFV+BESS'!$I$7,0))))</f>
        <v>0</v>
      </c>
      <c r="AO580" s="27">
        <f>IF(AND(AM580&lt;0,AT579+AM580/$B$5&gt;$H$2,-AM580/'Carga-Descarga Año'!$B$5&lt;'SFV+BESS'!$I$7),AM580/$B$5,IF(AND(AM580&lt;0,AT579+AM580/$B$5&gt;$H$2,-AM580/'Carga-Descarga Año'!$B$5&gt;'SFV+BESS'!$I$7),-'SFV+BESS'!$I$7,IF(AND(AM580&lt;0,AT579+AM580/$B$5&lt;$H$2),-MIN('SFV+BESS'!$I$7,AT579-$H$2),0)))</f>
        <v>0</v>
      </c>
      <c r="AP580" s="33"/>
      <c r="AQ580" s="33">
        <f t="shared" si="659"/>
        <v>0</v>
      </c>
      <c r="AR580" s="27">
        <f t="shared" si="623"/>
        <v>0</v>
      </c>
      <c r="AS580" s="27">
        <f t="shared" si="660"/>
        <v>0</v>
      </c>
      <c r="AT580" s="28">
        <f>IF((AT579+AN580+AO580)&gt;=$B$2*'SFV+BESS'!$I$9, $B$2*'SFV+BESS'!$I$9, (AT579+AN580+AO580))</f>
        <v>173.61249999999998</v>
      </c>
      <c r="AU580" s="110">
        <f t="shared" si="624"/>
        <v>36.25870067053912</v>
      </c>
      <c r="AZ580" s="251"/>
      <c r="BA580" s="41">
        <v>23.7916666666667</v>
      </c>
      <c r="BB580" s="33">
        <f t="shared" si="679"/>
        <v>0.19541569172195167</v>
      </c>
      <c r="BC580" s="33">
        <f>Gen_Cons_Horario!B2766</f>
        <v>0</v>
      </c>
      <c r="BD580" s="35">
        <f t="shared" si="654"/>
        <v>0.19541569172195167</v>
      </c>
      <c r="BE580" s="116">
        <f>IF(AND(BD580&gt;0,BD580*$B$4+BK579&lt;=$B$2*'SFV+BESS'!$I$9,BD580&lt;'SFV+BESS'!$I$7), BD580*$B$4, IF(AND(BD580&gt;0,BD580*$B$4+BK579&gt;$B$2*'SFV+BESS'!$I$9,BD580*$B$4&lt;'SFV+BESS'!$I$7),$B$2*'SFV+BESS'!$I$9-BK579,IF(AND(BD580&gt;0,BD580*$B$4+BK579&gt;$B$2*'SFV+BESS'!$I$9,BD580*$B$4&gt;'SFV+BESS'!$I$7,BK579&lt;$B$2*'SFV+BESS'!$I$9),$B$2*'SFV+BESS'!$I$9-BK579,IF(AND(BD580&gt;0,BD580*$B$4+BK579&lt;=$B$2*'SFV+BESS'!$I$9,BD580&gt;'SFV+BESS'!$I$7),'SFV+BESS'!$I$7,0))))</f>
        <v>0</v>
      </c>
      <c r="BF580" s="27">
        <f>IF(AND(BD580&lt;0,BK579+BD580/$B$5&gt;$H$2,-BD580/'Carga-Descarga Año'!$B$5&lt;'SFV+BESS'!$I$7),BD580/$B$5,IF(AND(BD580&lt;0,BK579+BD580/$B$5&gt;$H$2,-BD580/'Carga-Descarga Año'!$B$5&gt;'SFV+BESS'!$I$7),-'SFV+BESS'!$I$7,IF(AND(BD580&lt;0,BK579+BD580/$B$5&lt;$H$2),-MIN('SFV+BESS'!$I$7,BK579-$H$2),0)))</f>
        <v>0</v>
      </c>
      <c r="BG580" s="33"/>
      <c r="BH580" s="33">
        <f t="shared" si="661"/>
        <v>0</v>
      </c>
      <c r="BI580" s="27">
        <f t="shared" si="625"/>
        <v>0</v>
      </c>
      <c r="BJ580" s="27">
        <f t="shared" si="662"/>
        <v>0</v>
      </c>
      <c r="BK580" s="28">
        <f>IF((BK579+BE580+BF580)&gt;=$B$2*'SFV+BESS'!$I$9, $B$2*'SFV+BESS'!$I$9, (BK579+BE580+BF580))</f>
        <v>173.61249999999998</v>
      </c>
      <c r="BL580" s="110">
        <f t="shared" si="626"/>
        <v>0.19541569172195167</v>
      </c>
      <c r="BQ580" s="251"/>
      <c r="BR580" s="41">
        <v>23.7916666666667</v>
      </c>
      <c r="BS580" s="33">
        <f t="shared" si="680"/>
        <v>0</v>
      </c>
      <c r="BT580" s="33">
        <f>Gen_Cons_Horario!B3486</f>
        <v>0</v>
      </c>
      <c r="BU580" s="35">
        <f t="shared" si="655"/>
        <v>0</v>
      </c>
      <c r="BV580" s="116">
        <f>IF(AND(BU580&gt;0,BU580*$B$4+CB579&lt;=$B$2*'SFV+BESS'!$I$9,BU580&lt;'SFV+BESS'!$I$7), BU580*$B$4, IF(AND(BU580&gt;0,BU580*$B$4+CB579&gt;$B$2*'SFV+BESS'!$I$9,BU580*$B$4&lt;'SFV+BESS'!$I$7),$B$2*'SFV+BESS'!$I$9-CB579,IF(AND(BU580&gt;0,BU580*$B$4+CB579&gt;$B$2*'SFV+BESS'!$I$9,BU580*$B$4&gt;'SFV+BESS'!$I$7,CB579&lt;$B$2*'SFV+BESS'!$I$9),$B$2*'SFV+BESS'!$I$9-CB579,IF(AND(BU580&gt;0,BU580*$B$4+CB579&lt;=$B$2*'SFV+BESS'!$I$9,BU580&gt;'SFV+BESS'!$I$7),'SFV+BESS'!$I$7,0))))</f>
        <v>0</v>
      </c>
      <c r="BW580" s="27">
        <f>IF(AND(BU580&lt;0,CB579+BU580/$B$5&gt;$H$2,-BU580/'Carga-Descarga Año'!$B$5&lt;'SFV+BESS'!$I$7),BU580/$B$5,IF(AND(BU580&lt;0,CB579+BU580/$B$5&gt;$H$2,-BU580/'Carga-Descarga Año'!$B$5&gt;'SFV+BESS'!$I$7),-'SFV+BESS'!$I$7,IF(AND(BU580&lt;0,CB579+BU580/$B$5&lt;$H$2),-MIN('SFV+BESS'!$I$7,CB579-$H$2),0)))</f>
        <v>0</v>
      </c>
      <c r="BX580" s="33"/>
      <c r="BY580" s="33">
        <f t="shared" si="663"/>
        <v>0</v>
      </c>
      <c r="BZ580" s="27">
        <f t="shared" si="627"/>
        <v>0</v>
      </c>
      <c r="CA580" s="27">
        <f t="shared" si="628"/>
        <v>0</v>
      </c>
      <c r="CB580" s="28">
        <f>IF((CB579+BV580+BW580)&gt;=$B$2*'SFV+BESS'!$I$9, $B$2*'SFV+BESS'!$I$9, (CB579+BV580+BW580))</f>
        <v>173.61249999999998</v>
      </c>
      <c r="CC580" s="110">
        <f t="shared" si="629"/>
        <v>0</v>
      </c>
      <c r="CH580" s="251"/>
      <c r="CI580" s="41">
        <v>23.7916666666667</v>
      </c>
      <c r="CJ580" s="33">
        <f t="shared" si="681"/>
        <v>0</v>
      </c>
      <c r="CK580" s="33">
        <f>Gen_Cons_Horario!B4230</f>
        <v>0</v>
      </c>
      <c r="CL580" s="35">
        <f t="shared" si="656"/>
        <v>0</v>
      </c>
      <c r="CM580" s="116">
        <f>IF(AND(CL580&gt;0,CL580*$B$4+CS579&lt;=$B$2*'SFV+BESS'!$I$9,CL580&lt;'SFV+BESS'!$I$7), CL580*$B$4, IF(AND(CL580&gt;0,CL580*$B$4+CS579&gt;$B$2*'SFV+BESS'!$I$9,CL580*$B$4&lt;'SFV+BESS'!$I$7),$B$2*'SFV+BESS'!$I$9-CS579,IF(AND(CL580&gt;0,CL580*$B$4+CS579&gt;$B$2*'SFV+BESS'!$I$9,CL580*$B$4&gt;'SFV+BESS'!$I$7,CS579&lt;$B$2*'SFV+BESS'!$I$9),$B$2*'SFV+BESS'!$I$9-CS579,IF(AND(CL580&gt;0,CL580*$B$4+CS579&lt;=$B$2*'SFV+BESS'!$I$9,CL580&gt;'SFV+BESS'!$I$7),'SFV+BESS'!$I$7,0))))</f>
        <v>0</v>
      </c>
      <c r="CN580" s="27">
        <f>IF(AND(CL580&lt;0,CS579+CL580/$B$5&gt;$H$2,-CL580/'Carga-Descarga Año'!$B$5&lt;'SFV+BESS'!$I$7),CL580/$B$5,IF(AND(CL580&lt;0,CS579+CL580/$B$5&gt;$H$2,-CL580/'Carga-Descarga Año'!$B$5&gt;'SFV+BESS'!$I$7),-'SFV+BESS'!$I$7,IF(AND(CL580&lt;0,CS579+CL580/$B$5&lt;$H$2),-MIN('SFV+BESS'!$I$7,CS579-$H$2),0)))</f>
        <v>0</v>
      </c>
      <c r="CO580" s="33"/>
      <c r="CP580" s="33">
        <f t="shared" si="664"/>
        <v>0</v>
      </c>
      <c r="CQ580" s="27">
        <f t="shared" si="630"/>
        <v>0</v>
      </c>
      <c r="CR580" s="27">
        <f t="shared" si="665"/>
        <v>0</v>
      </c>
      <c r="CS580" s="28">
        <f>IF((CS579+CM580+CN580)&gt;=$B$2*'SFV+BESS'!$I$9, $B$2*'SFV+BESS'!$I$9, (CS579+CM580+CN580))</f>
        <v>173.61249999999998</v>
      </c>
      <c r="CT580" s="110">
        <f t="shared" si="631"/>
        <v>0</v>
      </c>
      <c r="CY580" s="251"/>
      <c r="CZ580" s="41">
        <v>23.7916666666667</v>
      </c>
      <c r="DA580" s="33">
        <f t="shared" si="682"/>
        <v>0</v>
      </c>
      <c r="DB580" s="33">
        <f>Gen_Cons_Horario!B4950</f>
        <v>0</v>
      </c>
      <c r="DC580" s="35">
        <f t="shared" si="647"/>
        <v>0</v>
      </c>
      <c r="DD580" s="116">
        <f>IF(AND(DC580&gt;0,DC580*$B$4+DJ579&lt;=$B$2*'SFV+BESS'!$I$9,DC580&lt;'SFV+BESS'!$I$7), DC580*$B$4, IF(AND(DC580&gt;0,DC580*$B$4+DJ579&gt;$B$2*'SFV+BESS'!$I$9,DC580*$B$4&lt;'SFV+BESS'!$I$7),$B$2*'SFV+BESS'!$I$9-DJ579,IF(AND(DC580&gt;0,DC580*$B$4+DJ579&gt;$B$2*'SFV+BESS'!$I$9,DC580*$B$4&gt;'SFV+BESS'!$I$7,DJ579&lt;$B$2*'SFV+BESS'!$I$9),$B$2*'SFV+BESS'!$I$9-DJ579,IF(AND(DC580&gt;0,DC580*$B$4+DJ579&lt;=$B$2*'SFV+BESS'!$I$9,DC580&gt;'SFV+BESS'!$I$7),'SFV+BESS'!$I$7,0))))</f>
        <v>0</v>
      </c>
      <c r="DE580" s="27">
        <f>IF(AND(DC580&lt;0,DJ579+DC580/$B$5&gt;$H$2,-DC580/'Carga-Descarga Año'!$B$5&lt;'SFV+BESS'!$I$7),DC580/$B$5,IF(AND(DC580&lt;0,DJ579+DC580/$B$5&gt;$H$2,-DC580/'Carga-Descarga Año'!$B$5&gt;'SFV+BESS'!$I$7),-'SFV+BESS'!$I$7,IF(AND(DC580&lt;0,DJ579+DC580/$B$5&lt;$H$2),-MIN('SFV+BESS'!$I$7,DJ579-$H$2),0)))</f>
        <v>0</v>
      </c>
      <c r="DF580" s="33"/>
      <c r="DG580" s="33">
        <f t="shared" si="666"/>
        <v>0</v>
      </c>
      <c r="DH580" s="27">
        <f t="shared" si="632"/>
        <v>0</v>
      </c>
      <c r="DI580" s="27">
        <f t="shared" si="633"/>
        <v>0</v>
      </c>
      <c r="DJ580" s="28">
        <f>IF((DJ579+DD580+DE580)&gt;=$B$2*'SFV+BESS'!$I$9, $B$2*'SFV+BESS'!$I$9, (DJ579+DD580+DE580))</f>
        <v>173.61249999999998</v>
      </c>
      <c r="DK580" s="110">
        <f t="shared" si="634"/>
        <v>0</v>
      </c>
      <c r="DP580" s="251"/>
      <c r="DQ580" s="41">
        <v>23.7916666666667</v>
      </c>
      <c r="DR580" s="33">
        <f t="shared" si="683"/>
        <v>0</v>
      </c>
      <c r="DS580" s="33">
        <f>Gen_Cons_Horario!B5694</f>
        <v>0</v>
      </c>
      <c r="DT580" s="35">
        <f t="shared" si="648"/>
        <v>0</v>
      </c>
      <c r="DU580" s="116">
        <f>IF(AND(DT580&gt;0,DT580*$B$4+EA579&lt;=$B$2*'SFV+BESS'!$I$9,DT580&lt;'SFV+BESS'!$I$7), DT580*$B$4, IF(AND(DT580&gt;0,DT580*$B$4+EA579&gt;$B$2*'SFV+BESS'!$I$9,DT580*$B$4&lt;'SFV+BESS'!$I$7),$B$2*'SFV+BESS'!$I$9-EA579,IF(AND(DT580&gt;0,DT580*$B$4+EA579&gt;$B$2*'SFV+BESS'!$I$9,DT580*$B$4&gt;'SFV+BESS'!$I$7,EA579&lt;$B$2*'SFV+BESS'!$I$9),$B$2*'SFV+BESS'!$I$9-EA579,IF(AND(DT580&gt;0,DT580*$B$4+EA579&lt;=$B$2*'SFV+BESS'!$I$9,DT580&gt;'SFV+BESS'!$I$7),'SFV+BESS'!$I$7,0))))</f>
        <v>0</v>
      </c>
      <c r="DV580" s="27">
        <f>IF(AND(DT580&lt;0,EA579+DT580/$B$5&gt;$H$2,-DT580/'Carga-Descarga Año'!$B$5&lt;'SFV+BESS'!$I$7),DT580/$B$5,IF(AND(DT580&lt;0,EA579+DT580/$B$5&gt;$H$2,-DT580/'Carga-Descarga Año'!$B$5&gt;'SFV+BESS'!$I$7),-'SFV+BESS'!$I$7,IF(AND(DT580&lt;0,EA579+DT580/$B$5&lt;$H$2),-MIN('SFV+BESS'!$I$7,EA579-$H$2),0)))</f>
        <v>0</v>
      </c>
      <c r="DW580" s="33"/>
      <c r="DX580" s="33">
        <f t="shared" si="667"/>
        <v>0</v>
      </c>
      <c r="DY580" s="27">
        <f t="shared" si="635"/>
        <v>0</v>
      </c>
      <c r="DZ580" s="27">
        <f t="shared" si="668"/>
        <v>0</v>
      </c>
      <c r="EA580" s="28">
        <f>IF((EA579+DU580+DV580)&gt;=$B$2*'SFV+BESS'!$I$9, $B$2*'SFV+BESS'!$I$9, (EA579+DU580+DV580))</f>
        <v>173.61249999999998</v>
      </c>
      <c r="EB580" s="110">
        <f t="shared" si="636"/>
        <v>0</v>
      </c>
      <c r="EG580" s="251"/>
      <c r="EH580" s="41">
        <v>23.7916666666667</v>
      </c>
      <c r="EI580" s="33">
        <f t="shared" si="684"/>
        <v>9.0697756845593993</v>
      </c>
      <c r="EJ580" s="33">
        <f>Gen_Cons_Horario!B6438</f>
        <v>0</v>
      </c>
      <c r="EK580" s="35">
        <f t="shared" si="649"/>
        <v>9.0697756845593993</v>
      </c>
      <c r="EL580" s="116">
        <f>IF(AND(EK580&gt;0,EK580*$B$4+ER579&lt;=$B$2*'SFV+BESS'!$I$9,EK580&lt;'SFV+BESS'!$I$7), EK580*$B$4, IF(AND(EK580&gt;0,EK580*$B$4+ER579&gt;$B$2*'SFV+BESS'!$I$9,EK580*$B$4&lt;'SFV+BESS'!$I$7),$B$2*'SFV+BESS'!$I$9-ER579,IF(AND(EK580&gt;0,EK580*$B$4+ER579&gt;$B$2*'SFV+BESS'!$I$9,EK580*$B$4&gt;'SFV+BESS'!$I$7,ER579&lt;$B$2*'SFV+BESS'!$I$9),$B$2*'SFV+BESS'!$I$9-ER579,IF(AND(EK580&gt;0,EK580*$B$4+ER579&lt;=$B$2*'SFV+BESS'!$I$9,EK580&gt;'SFV+BESS'!$I$7),'SFV+BESS'!$I$7,0))))</f>
        <v>0</v>
      </c>
      <c r="EM580" s="27">
        <f>IF(AND(EK580&lt;0,ER579+EK580/$B$5&gt;$H$2,-EK580/'Carga-Descarga Año'!$B$5&lt;'SFV+BESS'!$I$7),EK580/$B$5,IF(AND(EK580&lt;0,ER579+EK580/$B$5&gt;$H$2,-EK580/'Carga-Descarga Año'!$B$5&gt;'SFV+BESS'!$I$7),-'SFV+BESS'!$I$7,IF(AND(EK580&lt;0,ER579+EK580/$B$5&lt;$H$2),-MIN('SFV+BESS'!$I$7,ER579-$H$2),0)))</f>
        <v>0</v>
      </c>
      <c r="EN580" s="33"/>
      <c r="EO580" s="33">
        <f t="shared" si="669"/>
        <v>0</v>
      </c>
      <c r="EP580" s="27">
        <f t="shared" si="637"/>
        <v>0</v>
      </c>
      <c r="EQ580" s="27">
        <f t="shared" si="670"/>
        <v>0</v>
      </c>
      <c r="ER580" s="28">
        <f>IF((ER579+EL580+EM580)&gt;=$B$2*'SFV+BESS'!$I$9, $B$2*'SFV+BESS'!$I$9, (ER579+EL580+EM580))</f>
        <v>173.61249999999998</v>
      </c>
      <c r="ES580" s="110">
        <f t="shared" si="638"/>
        <v>9.0697756845593993</v>
      </c>
      <c r="EX580" s="251"/>
      <c r="EY580" s="41">
        <v>23.7916666666667</v>
      </c>
      <c r="EZ580" s="33">
        <f t="shared" si="685"/>
        <v>26.14792669163916</v>
      </c>
      <c r="FA580" s="33">
        <f>Gen_Cons_Horario!B7158</f>
        <v>0</v>
      </c>
      <c r="FB580" s="35">
        <f t="shared" si="650"/>
        <v>26.14792669163916</v>
      </c>
      <c r="FC580" s="116">
        <f>IF(AND(FB580&gt;0,FB580*$B$4+FI579&lt;=$B$2*'SFV+BESS'!$I$9,FB580&lt;'SFV+BESS'!$I$7), FB580*$B$4, IF(AND(FB580&gt;0,FB580*$B$4+FI579&gt;$B$2*'SFV+BESS'!$I$9,FB580*$B$4&lt;'SFV+BESS'!$I$7),$B$2*'SFV+BESS'!$I$9-FI579,IF(AND(FB580&gt;0,FB580*$B$4+FI579&gt;$B$2*'SFV+BESS'!$I$9,FB580*$B$4&gt;'SFV+BESS'!$I$7,FI579&lt;$B$2*'SFV+BESS'!$I$9),$B$2*'SFV+BESS'!$I$9-FI579,IF(AND(FB580&gt;0,FB580*$B$4+FI579&lt;=$B$2*'SFV+BESS'!$I$9,FB580&gt;'SFV+BESS'!$I$7),'SFV+BESS'!$I$7,0))))</f>
        <v>0</v>
      </c>
      <c r="FD580" s="27">
        <f>IF(AND(FB580&lt;0,FI579+FB580/$B$5&gt;$H$2,-FB580/'Carga-Descarga Año'!$B$5&lt;'SFV+BESS'!$I$7),FB580/$B$5,IF(AND(FB580&lt;0,FI579+FB580/$B$5&gt;$H$2,-FB580/'Carga-Descarga Año'!$B$5&gt;'SFV+BESS'!$I$7),-'SFV+BESS'!$I$7,IF(AND(FB580&lt;0,FI579+FB580/$B$5&lt;$H$2),-MIN('SFV+BESS'!$I$7,FI579-$H$2),0)))</f>
        <v>0</v>
      </c>
      <c r="FE580" s="33"/>
      <c r="FF580" s="33">
        <f t="shared" si="671"/>
        <v>0</v>
      </c>
      <c r="FG580" s="27">
        <f t="shared" si="639"/>
        <v>0</v>
      </c>
      <c r="FH580" s="27">
        <f t="shared" si="672"/>
        <v>0</v>
      </c>
      <c r="FI580" s="28">
        <f>IF((FI579+FC580+FD580)&gt;=$B$2*'SFV+BESS'!$I$9, $B$2*'SFV+BESS'!$I$9, (FI579+FC580+FD580))</f>
        <v>173.61249999999998</v>
      </c>
      <c r="FJ580" s="110">
        <f t="shared" si="640"/>
        <v>26.14792669163916</v>
      </c>
      <c r="FO580" s="251"/>
      <c r="FP580" s="41">
        <v>23.7916666666667</v>
      </c>
      <c r="FQ580" s="33">
        <f t="shared" si="686"/>
        <v>59.231799525485236</v>
      </c>
      <c r="FR580" s="33">
        <f>Gen_Cons_Horario!B7902</f>
        <v>0</v>
      </c>
      <c r="FS580" s="35">
        <f t="shared" si="651"/>
        <v>59.231799525485236</v>
      </c>
      <c r="FT580" s="116">
        <f>IF(AND(FS580&gt;0,FS580*$B$4+FZ579&lt;=$B$2*'SFV+BESS'!$I$9,FS580&lt;'SFV+BESS'!$I$7), FS580*$B$4, IF(AND(FS580&gt;0,FS580*$B$4+FZ579&gt;$B$2*'SFV+BESS'!$I$9,FS580*$B$4&lt;'SFV+BESS'!$I$7),$B$2*'SFV+BESS'!$I$9-FZ579,IF(AND(FS580&gt;0,FS580*$B$4+FZ579&gt;$B$2*'SFV+BESS'!$I$9,FS580*$B$4&gt;'SFV+BESS'!$I$7,FZ579&lt;$B$2*'SFV+BESS'!$I$9),$B$2*'SFV+BESS'!$I$9-FZ579,IF(AND(FS580&gt;0,FS580*$B$4+FZ579&lt;=$B$2*'SFV+BESS'!$I$9,FS580&gt;'SFV+BESS'!$I$7),'SFV+BESS'!$I$7,0))))</f>
        <v>0</v>
      </c>
      <c r="FU580" s="27">
        <f>IF(AND(FS580&lt;0,FZ579+FS580/$B$5&gt;$H$2,-FS580/'Carga-Descarga Año'!$B$5&lt;'SFV+BESS'!$I$7),FS580/$B$5,IF(AND(FS580&lt;0,FZ579+FS580/$B$5&gt;$H$2,-FS580/'Carga-Descarga Año'!$B$5&gt;'SFV+BESS'!$I$7),-'SFV+BESS'!$I$7,IF(AND(FS580&lt;0,FZ579+FS580/$B$5&lt;$H$2),-MIN('SFV+BESS'!$I$7,FZ579-$H$2),0)))</f>
        <v>0</v>
      </c>
      <c r="FV580" s="33"/>
      <c r="FW580" s="33">
        <f t="shared" si="673"/>
        <v>0</v>
      </c>
      <c r="FX580" s="27">
        <f t="shared" si="641"/>
        <v>0</v>
      </c>
      <c r="FY580" s="27">
        <f t="shared" si="674"/>
        <v>0</v>
      </c>
      <c r="FZ580" s="28">
        <f>IF((FZ579+FT580+FU580)&gt;=$B$2*'SFV+BESS'!$I$9, $B$2*'SFV+BESS'!$I$9, (FZ579+FT580+FU580))</f>
        <v>173.61249999999998</v>
      </c>
      <c r="GA580" s="110">
        <f t="shared" si="642"/>
        <v>59.231799525485236</v>
      </c>
      <c r="GF580" s="251"/>
      <c r="GG580" s="41">
        <v>23.7916666666667</v>
      </c>
      <c r="GH580" s="33">
        <f t="shared" si="687"/>
        <v>72.477839404150572</v>
      </c>
      <c r="GI580" s="33">
        <f>Gen_Cons_Horario!B8622</f>
        <v>47.285000000000004</v>
      </c>
      <c r="GJ580" s="35">
        <f t="shared" si="657"/>
        <v>25.192839404150568</v>
      </c>
      <c r="GK580" s="116">
        <f>IF(AND(GJ580&gt;0,GJ580*$B$4+GQ579&lt;=$B$2*'SFV+BESS'!$I$9,GJ580&lt;'SFV+BESS'!$I$7), GJ580*$B$4, IF(AND(GJ580&gt;0,GJ580*$B$4+GQ579&gt;$B$2*'SFV+BESS'!$I$9,GJ580*$B$4&lt;'SFV+BESS'!$I$7),$B$2*'SFV+BESS'!$I$9-GQ579,IF(AND(GJ580&gt;0,GJ580*$B$4+GQ579&gt;$B$2*'SFV+BESS'!$I$9,GJ580*$B$4&gt;'SFV+BESS'!$I$7,GQ579&lt;$B$2*'SFV+BESS'!$I$9),$B$2*'SFV+BESS'!$I$9-GQ579,IF(AND(GJ580&gt;0,GJ580*$B$4+GQ579&lt;=$B$2*'SFV+BESS'!$I$9,GJ580&gt;'SFV+BESS'!$I$7),'SFV+BESS'!$I$7,0))))</f>
        <v>0</v>
      </c>
      <c r="GL580" s="27">
        <f>IF(AND(GJ580&lt;0,GQ579+GJ580/$B$5&gt;$H$2,-GJ580/'Carga-Descarga Año'!$B$5&lt;'SFV+BESS'!$I$7),GJ580/$B$5,IF(AND(GJ580&lt;0,GQ579+GJ580/$B$5&gt;$H$2,-GJ580/'Carga-Descarga Año'!$B$5&gt;'SFV+BESS'!$I$7),-'SFV+BESS'!$I$7,IF(AND(GJ580&lt;0,GQ579+GJ580/$B$5&lt;$H$2),-MIN('SFV+BESS'!$I$7,GQ579-$H$2),0)))</f>
        <v>0</v>
      </c>
      <c r="GM580" s="33"/>
      <c r="GN580" s="33">
        <f t="shared" si="675"/>
        <v>47.285000000000004</v>
      </c>
      <c r="GO580" s="27">
        <f t="shared" si="643"/>
        <v>0</v>
      </c>
      <c r="GP580" s="27">
        <f t="shared" si="676"/>
        <v>0</v>
      </c>
      <c r="GQ580" s="28">
        <f>IF((GQ579+GK580+GL580)&gt;=$B$2*'SFV+BESS'!$I$9, $B$2*'SFV+BESS'!$I$9, (GQ579+GK580+GL580))</f>
        <v>173.61249999999998</v>
      </c>
      <c r="GR580" s="110">
        <f t="shared" si="644"/>
        <v>25.192839404150568</v>
      </c>
    </row>
    <row r="581" spans="1:200">
      <c r="A581" s="249"/>
      <c r="B581" s="41">
        <v>23.8333333333334</v>
      </c>
      <c r="C581" s="38">
        <f t="shared" si="658"/>
        <v>27.350926011209655</v>
      </c>
      <c r="D581" s="2">
        <f>Gen_Cons_Horario!B607</f>
        <v>0</v>
      </c>
      <c r="E581" s="140">
        <f t="shared" si="616"/>
        <v>27.350926011209655</v>
      </c>
      <c r="F581" s="116">
        <f>IF(AND(E581&gt;0,E581*$B$4+L580&lt;=$B$2*'SFV+BESS'!$I$9,E581&lt;'SFV+BESS'!$I$7), E581*$B$4, IF(AND(E581&gt;0,E581*$B$4+L580&gt;$B$2*'SFV+BESS'!$I$9,E581*$B$4&lt;'SFV+BESS'!$I$7),$B$2*'SFV+BESS'!$I$9-L580,IF(AND(E581&gt;0,E581*$B$4+L580&gt;$B$2*'SFV+BESS'!$I$9,E581*$B$4&gt;'SFV+BESS'!$I$7,L580&lt;$B$2*'SFV+BESS'!$I$9),$B$2*'SFV+BESS'!$I$9-L580,IF(AND(E581&gt;0,E581*$B$4+L580&lt;=$B$2*'SFV+BESS'!$I$9,E581&gt;'SFV+BESS'!$I$7),'SFV+BESS'!$I$7,0))))</f>
        <v>6.136859170197198</v>
      </c>
      <c r="G581" s="27">
        <f>IF(AND(E581&lt;0,L580+E581/$B$5&gt;$H$2,-E581/'Carga-Descarga Año'!$B$5&lt;'SFV+BESS'!$I$7),E581/$B$5,IF(AND(E581&lt;0,L580+E581/$B$5&gt;$H$2,-E581/'Carga-Descarga Año'!$B$5&gt;'SFV+BESS'!$I$7),-'SFV+BESS'!$I$7,IF(AND(E581&lt;0,L580+E581/$B$5&lt;$H$2),-MIN('SFV+BESS'!$I$7,L580-$H$2),0)))</f>
        <v>0</v>
      </c>
      <c r="I581" s="38">
        <f t="shared" si="617"/>
        <v>0</v>
      </c>
      <c r="J581" s="27">
        <f t="shared" si="619"/>
        <v>0</v>
      </c>
      <c r="K581" s="27">
        <f t="shared" si="618"/>
        <v>0</v>
      </c>
      <c r="L581" s="28">
        <f>IF((L580+F581+G581)&gt;=$B$2*'SFV+BESS'!$I$9, $B$2*'SFV+BESS'!$I$9, (L580+F581+G581))</f>
        <v>173.61249999999998</v>
      </c>
      <c r="M581" s="110">
        <f t="shared" si="620"/>
        <v>20.891074253107341</v>
      </c>
      <c r="R581" s="251"/>
      <c r="S581" s="41">
        <v>23.8333333333334</v>
      </c>
      <c r="T581" s="2">
        <f t="shared" si="677"/>
        <v>9.3267324901157203</v>
      </c>
      <c r="U581" s="2">
        <f>Gen_Cons_Horario!B1351</f>
        <v>0</v>
      </c>
      <c r="V581" s="35">
        <f t="shared" si="652"/>
        <v>9.3267324901157203</v>
      </c>
      <c r="W581" s="116">
        <f>IF(AND(V581&gt;0,V581*$B$4+AC580&lt;=$B$2*'SFV+BESS'!$I$9,V581&lt;'SFV+BESS'!$I$7), V581*$B$4, IF(AND(V581&gt;0,V581*$B$4+AC580&gt;$B$2*'SFV+BESS'!$I$9,V581*$B$4&lt;'SFV+BESS'!$I$7),$B$2*'SFV+BESS'!$I$9-AC580,IF(AND(V581&gt;0,V581*$B$4+AC580&gt;$B$2*'SFV+BESS'!$I$9,V581*$B$4&gt;'SFV+BESS'!$I$7,AC580&lt;$B$2*'SFV+BESS'!$I$9),$B$2*'SFV+BESS'!$I$9-AC580,IF(AND(V581&gt;0,V581*$B$4+AC580&lt;=$B$2*'SFV+BESS'!$I$9,V581&gt;'SFV+BESS'!$I$7),'SFV+BESS'!$I$7,0))))</f>
        <v>0</v>
      </c>
      <c r="X581" s="27">
        <f>IF(AND(V581&lt;0,AC580+V581/$B$5&gt;$H$2,-V581/'Carga-Descarga Año'!$B$5&lt;'SFV+BESS'!$I$7),V581/$B$5,IF(AND(V581&lt;0,AC580+V581/$B$5&gt;$H$2,-V581/'Carga-Descarga Año'!$B$5&gt;'SFV+BESS'!$I$7),-'SFV+BESS'!$I$7,IF(AND(V581&lt;0,AC580+V581/$B$5&lt;$H$2),-MIN('SFV+BESS'!$I$7,AC580-$H$2),0)))</f>
        <v>0</v>
      </c>
      <c r="Z581" s="33">
        <f t="shared" si="646"/>
        <v>0</v>
      </c>
      <c r="AA581" s="27">
        <f t="shared" si="621"/>
        <v>0</v>
      </c>
      <c r="AB581" s="27">
        <f t="shared" si="645"/>
        <v>0</v>
      </c>
      <c r="AC581" s="28">
        <f>IF((AC580+W581+X581)&gt;=$B$2*'SFV+BESS'!$I$9, $B$2*'SFV+BESS'!$I$9, (AC580+W581+X581))</f>
        <v>173.61249999999998</v>
      </c>
      <c r="AD581" s="110">
        <f t="shared" si="622"/>
        <v>9.3267324901157203</v>
      </c>
      <c r="AI581" s="251"/>
      <c r="AJ581" s="41">
        <v>23.8333333333334</v>
      </c>
      <c r="AK581" s="52">
        <f t="shared" si="678"/>
        <v>0</v>
      </c>
      <c r="AL581" s="33">
        <f>Gen_Cons_Horario!B2023</f>
        <v>0</v>
      </c>
      <c r="AM581" s="35">
        <f t="shared" si="653"/>
        <v>0</v>
      </c>
      <c r="AN581" s="116">
        <f>IF(AND(AM581&gt;0,AM581*$B$4+AT580&lt;=$B$2*'SFV+BESS'!$I$9,AM581&lt;'SFV+BESS'!$I$7), AM581*$B$4, IF(AND(AM581&gt;0,AM581*$B$4+AT580&gt;$B$2*'SFV+BESS'!$I$9,AM581*$B$4&lt;'SFV+BESS'!$I$7),$B$2*'SFV+BESS'!$I$9-AT580,IF(AND(AM581&gt;0,AM581*$B$4+AT580&gt;$B$2*'SFV+BESS'!$I$9,AM581*$B$4&gt;'SFV+BESS'!$I$7,AT580&lt;$B$2*'SFV+BESS'!$I$9),$B$2*'SFV+BESS'!$I$9-AT580,IF(AND(AM581&gt;0,AM581*$B$4+AT580&lt;=$B$2*'SFV+BESS'!$I$9,AM581&gt;'SFV+BESS'!$I$7),'SFV+BESS'!$I$7,0))))</f>
        <v>0</v>
      </c>
      <c r="AO581" s="27">
        <f>IF(AND(AM581&lt;0,AT580+AM581/$B$5&gt;$H$2,-AM581/'Carga-Descarga Año'!$B$5&lt;'SFV+BESS'!$I$7),AM581/$B$5,IF(AND(AM581&lt;0,AT580+AM581/$B$5&gt;$H$2,-AM581/'Carga-Descarga Año'!$B$5&gt;'SFV+BESS'!$I$7),-'SFV+BESS'!$I$7,IF(AND(AM581&lt;0,AT580+AM581/$B$5&lt;$H$2),-MIN('SFV+BESS'!$I$7,AT580-$H$2),0)))</f>
        <v>0</v>
      </c>
      <c r="AP581" s="33"/>
      <c r="AQ581" s="33">
        <f t="shared" si="659"/>
        <v>0</v>
      </c>
      <c r="AR581" s="27">
        <f t="shared" si="623"/>
        <v>0</v>
      </c>
      <c r="AS581" s="27">
        <f t="shared" si="660"/>
        <v>0</v>
      </c>
      <c r="AT581" s="28">
        <f>IF((AT580+AN581+AO581)&gt;=$B$2*'SFV+BESS'!$I$9, $B$2*'SFV+BESS'!$I$9, (AT580+AN581+AO581))</f>
        <v>173.61249999999998</v>
      </c>
      <c r="AU581" s="110">
        <f t="shared" si="624"/>
        <v>0</v>
      </c>
      <c r="AZ581" s="251"/>
      <c r="BA581" s="41">
        <v>23.8333333333334</v>
      </c>
      <c r="BB581" s="33">
        <f t="shared" si="679"/>
        <v>0</v>
      </c>
      <c r="BC581" s="33">
        <f>Gen_Cons_Horario!B2767</f>
        <v>0</v>
      </c>
      <c r="BD581" s="35">
        <f t="shared" si="654"/>
        <v>0</v>
      </c>
      <c r="BE581" s="116">
        <f>IF(AND(BD581&gt;0,BD581*$B$4+BK580&lt;=$B$2*'SFV+BESS'!$I$9,BD581&lt;'SFV+BESS'!$I$7), BD581*$B$4, IF(AND(BD581&gt;0,BD581*$B$4+BK580&gt;$B$2*'SFV+BESS'!$I$9,BD581*$B$4&lt;'SFV+BESS'!$I$7),$B$2*'SFV+BESS'!$I$9-BK580,IF(AND(BD581&gt;0,BD581*$B$4+BK580&gt;$B$2*'SFV+BESS'!$I$9,BD581*$B$4&gt;'SFV+BESS'!$I$7,BK580&lt;$B$2*'SFV+BESS'!$I$9),$B$2*'SFV+BESS'!$I$9-BK580,IF(AND(BD581&gt;0,BD581*$B$4+BK580&lt;=$B$2*'SFV+BESS'!$I$9,BD581&gt;'SFV+BESS'!$I$7),'SFV+BESS'!$I$7,0))))</f>
        <v>0</v>
      </c>
      <c r="BF581" s="27">
        <f>IF(AND(BD581&lt;0,BK580+BD581/$B$5&gt;$H$2,-BD581/'Carga-Descarga Año'!$B$5&lt;'SFV+BESS'!$I$7),BD581/$B$5,IF(AND(BD581&lt;0,BK580+BD581/$B$5&gt;$H$2,-BD581/'Carga-Descarga Año'!$B$5&gt;'SFV+BESS'!$I$7),-'SFV+BESS'!$I$7,IF(AND(BD581&lt;0,BK580+BD581/$B$5&lt;$H$2),-MIN('SFV+BESS'!$I$7,BK580-$H$2),0)))</f>
        <v>0</v>
      </c>
      <c r="BG581" s="33"/>
      <c r="BH581" s="33">
        <f t="shared" si="661"/>
        <v>0</v>
      </c>
      <c r="BI581" s="27">
        <f t="shared" si="625"/>
        <v>0</v>
      </c>
      <c r="BJ581" s="27">
        <f t="shared" si="662"/>
        <v>0</v>
      </c>
      <c r="BK581" s="28">
        <f>IF((BK580+BE581+BF581)&gt;=$B$2*'SFV+BESS'!$I$9, $B$2*'SFV+BESS'!$I$9, (BK580+BE581+BF581))</f>
        <v>173.61249999999998</v>
      </c>
      <c r="BL581" s="110">
        <f t="shared" si="626"/>
        <v>0</v>
      </c>
      <c r="BQ581" s="251"/>
      <c r="BR581" s="41">
        <v>23.8333333333334</v>
      </c>
      <c r="BS581" s="33">
        <f t="shared" si="680"/>
        <v>0</v>
      </c>
      <c r="BT581" s="33">
        <f>Gen_Cons_Horario!B3487</f>
        <v>0</v>
      </c>
      <c r="BU581" s="35">
        <f t="shared" si="655"/>
        <v>0</v>
      </c>
      <c r="BV581" s="116">
        <f>IF(AND(BU581&gt;0,BU581*$B$4+CB580&lt;=$B$2*'SFV+BESS'!$I$9,BU581&lt;'SFV+BESS'!$I$7), BU581*$B$4, IF(AND(BU581&gt;0,BU581*$B$4+CB580&gt;$B$2*'SFV+BESS'!$I$9,BU581*$B$4&lt;'SFV+BESS'!$I$7),$B$2*'SFV+BESS'!$I$9-CB580,IF(AND(BU581&gt;0,BU581*$B$4+CB580&gt;$B$2*'SFV+BESS'!$I$9,BU581*$B$4&gt;'SFV+BESS'!$I$7,CB580&lt;$B$2*'SFV+BESS'!$I$9),$B$2*'SFV+BESS'!$I$9-CB580,IF(AND(BU581&gt;0,BU581*$B$4+CB580&lt;=$B$2*'SFV+BESS'!$I$9,BU581&gt;'SFV+BESS'!$I$7),'SFV+BESS'!$I$7,0))))</f>
        <v>0</v>
      </c>
      <c r="BW581" s="27">
        <f>IF(AND(BU581&lt;0,CB580+BU581/$B$5&gt;$H$2,-BU581/'Carga-Descarga Año'!$B$5&lt;'SFV+BESS'!$I$7),BU581/$B$5,IF(AND(BU581&lt;0,CB580+BU581/$B$5&gt;$H$2,-BU581/'Carga-Descarga Año'!$B$5&gt;'SFV+BESS'!$I$7),-'SFV+BESS'!$I$7,IF(AND(BU581&lt;0,CB580+BU581/$B$5&lt;$H$2),-MIN('SFV+BESS'!$I$7,CB580-$H$2),0)))</f>
        <v>0</v>
      </c>
      <c r="BX581" s="33"/>
      <c r="BY581" s="33">
        <f t="shared" si="663"/>
        <v>0</v>
      </c>
      <c r="BZ581" s="27">
        <f t="shared" si="627"/>
        <v>0</v>
      </c>
      <c r="CA581" s="27">
        <f t="shared" si="628"/>
        <v>0</v>
      </c>
      <c r="CB581" s="28">
        <f>IF((CB580+BV581+BW581)&gt;=$B$2*'SFV+BESS'!$I$9, $B$2*'SFV+BESS'!$I$9, (CB580+BV581+BW581))</f>
        <v>173.61249999999998</v>
      </c>
      <c r="CC581" s="110">
        <f t="shared" si="629"/>
        <v>0</v>
      </c>
      <c r="CH581" s="251"/>
      <c r="CI581" s="41">
        <v>23.8333333333334</v>
      </c>
      <c r="CJ581" s="33">
        <f t="shared" si="681"/>
        <v>0</v>
      </c>
      <c r="CK581" s="33">
        <f>Gen_Cons_Horario!B4231</f>
        <v>0</v>
      </c>
      <c r="CL581" s="35">
        <f t="shared" si="656"/>
        <v>0</v>
      </c>
      <c r="CM581" s="116">
        <f>IF(AND(CL581&gt;0,CL581*$B$4+CS580&lt;=$B$2*'SFV+BESS'!$I$9,CL581&lt;'SFV+BESS'!$I$7), CL581*$B$4, IF(AND(CL581&gt;0,CL581*$B$4+CS580&gt;$B$2*'SFV+BESS'!$I$9,CL581*$B$4&lt;'SFV+BESS'!$I$7),$B$2*'SFV+BESS'!$I$9-CS580,IF(AND(CL581&gt;0,CL581*$B$4+CS580&gt;$B$2*'SFV+BESS'!$I$9,CL581*$B$4&gt;'SFV+BESS'!$I$7,CS580&lt;$B$2*'SFV+BESS'!$I$9),$B$2*'SFV+BESS'!$I$9-CS580,IF(AND(CL581&gt;0,CL581*$B$4+CS580&lt;=$B$2*'SFV+BESS'!$I$9,CL581&gt;'SFV+BESS'!$I$7),'SFV+BESS'!$I$7,0))))</f>
        <v>0</v>
      </c>
      <c r="CN581" s="27">
        <f>IF(AND(CL581&lt;0,CS580+CL581/$B$5&gt;$H$2,-CL581/'Carga-Descarga Año'!$B$5&lt;'SFV+BESS'!$I$7),CL581/$B$5,IF(AND(CL581&lt;0,CS580+CL581/$B$5&gt;$H$2,-CL581/'Carga-Descarga Año'!$B$5&gt;'SFV+BESS'!$I$7),-'SFV+BESS'!$I$7,IF(AND(CL581&lt;0,CS580+CL581/$B$5&lt;$H$2),-MIN('SFV+BESS'!$I$7,CS580-$H$2),0)))</f>
        <v>0</v>
      </c>
      <c r="CO581" s="33"/>
      <c r="CP581" s="33">
        <f t="shared" si="664"/>
        <v>0</v>
      </c>
      <c r="CQ581" s="27">
        <f t="shared" si="630"/>
        <v>0</v>
      </c>
      <c r="CR581" s="27">
        <f t="shared" si="665"/>
        <v>0</v>
      </c>
      <c r="CS581" s="28">
        <f>IF((CS580+CM581+CN581)&gt;=$B$2*'SFV+BESS'!$I$9, $B$2*'SFV+BESS'!$I$9, (CS580+CM581+CN581))</f>
        <v>173.61249999999998</v>
      </c>
      <c r="CT581" s="110">
        <f t="shared" si="631"/>
        <v>0</v>
      </c>
      <c r="CY581" s="251"/>
      <c r="CZ581" s="41">
        <v>23.8333333333334</v>
      </c>
      <c r="DA581" s="33">
        <f t="shared" si="682"/>
        <v>0</v>
      </c>
      <c r="DB581" s="33">
        <f>Gen_Cons_Horario!B4951</f>
        <v>0</v>
      </c>
      <c r="DC581" s="35">
        <f t="shared" si="647"/>
        <v>0</v>
      </c>
      <c r="DD581" s="116">
        <f>IF(AND(DC581&gt;0,DC581*$B$4+DJ580&lt;=$B$2*'SFV+BESS'!$I$9,DC581&lt;'SFV+BESS'!$I$7), DC581*$B$4, IF(AND(DC581&gt;0,DC581*$B$4+DJ580&gt;$B$2*'SFV+BESS'!$I$9,DC581*$B$4&lt;'SFV+BESS'!$I$7),$B$2*'SFV+BESS'!$I$9-DJ580,IF(AND(DC581&gt;0,DC581*$B$4+DJ580&gt;$B$2*'SFV+BESS'!$I$9,DC581*$B$4&gt;'SFV+BESS'!$I$7,DJ580&lt;$B$2*'SFV+BESS'!$I$9),$B$2*'SFV+BESS'!$I$9-DJ580,IF(AND(DC581&gt;0,DC581*$B$4+DJ580&lt;=$B$2*'SFV+BESS'!$I$9,DC581&gt;'SFV+BESS'!$I$7),'SFV+BESS'!$I$7,0))))</f>
        <v>0</v>
      </c>
      <c r="DE581" s="27">
        <f>IF(AND(DC581&lt;0,DJ580+DC581/$B$5&gt;$H$2,-DC581/'Carga-Descarga Año'!$B$5&lt;'SFV+BESS'!$I$7),DC581/$B$5,IF(AND(DC581&lt;0,DJ580+DC581/$B$5&gt;$H$2,-DC581/'Carga-Descarga Año'!$B$5&gt;'SFV+BESS'!$I$7),-'SFV+BESS'!$I$7,IF(AND(DC581&lt;0,DJ580+DC581/$B$5&lt;$H$2),-MIN('SFV+BESS'!$I$7,DJ580-$H$2),0)))</f>
        <v>0</v>
      </c>
      <c r="DF581" s="33"/>
      <c r="DG581" s="33">
        <f t="shared" si="666"/>
        <v>0</v>
      </c>
      <c r="DH581" s="27">
        <f t="shared" si="632"/>
        <v>0</v>
      </c>
      <c r="DI581" s="27">
        <f t="shared" si="633"/>
        <v>0</v>
      </c>
      <c r="DJ581" s="28">
        <f>IF((DJ580+DD581+DE581)&gt;=$B$2*'SFV+BESS'!$I$9, $B$2*'SFV+BESS'!$I$9, (DJ580+DD581+DE581))</f>
        <v>173.61249999999998</v>
      </c>
      <c r="DK581" s="110">
        <f t="shared" si="634"/>
        <v>0</v>
      </c>
      <c r="DP581" s="251"/>
      <c r="DQ581" s="41">
        <v>23.8333333333334</v>
      </c>
      <c r="DR581" s="33">
        <f t="shared" si="683"/>
        <v>0</v>
      </c>
      <c r="DS581" s="33">
        <f>Gen_Cons_Horario!B5695</f>
        <v>0</v>
      </c>
      <c r="DT581" s="35">
        <f t="shared" si="648"/>
        <v>0</v>
      </c>
      <c r="DU581" s="116">
        <f>IF(AND(DT581&gt;0,DT581*$B$4+EA580&lt;=$B$2*'SFV+BESS'!$I$9,DT581&lt;'SFV+BESS'!$I$7), DT581*$B$4, IF(AND(DT581&gt;0,DT581*$B$4+EA580&gt;$B$2*'SFV+BESS'!$I$9,DT581*$B$4&lt;'SFV+BESS'!$I$7),$B$2*'SFV+BESS'!$I$9-EA580,IF(AND(DT581&gt;0,DT581*$B$4+EA580&gt;$B$2*'SFV+BESS'!$I$9,DT581*$B$4&gt;'SFV+BESS'!$I$7,EA580&lt;$B$2*'SFV+BESS'!$I$9),$B$2*'SFV+BESS'!$I$9-EA580,IF(AND(DT581&gt;0,DT581*$B$4+EA580&lt;=$B$2*'SFV+BESS'!$I$9,DT581&gt;'SFV+BESS'!$I$7),'SFV+BESS'!$I$7,0))))</f>
        <v>0</v>
      </c>
      <c r="DV581" s="27">
        <f>IF(AND(DT581&lt;0,EA580+DT581/$B$5&gt;$H$2,-DT581/'Carga-Descarga Año'!$B$5&lt;'SFV+BESS'!$I$7),DT581/$B$5,IF(AND(DT581&lt;0,EA580+DT581/$B$5&gt;$H$2,-DT581/'Carga-Descarga Año'!$B$5&gt;'SFV+BESS'!$I$7),-'SFV+BESS'!$I$7,IF(AND(DT581&lt;0,EA580+DT581/$B$5&lt;$H$2),-MIN('SFV+BESS'!$I$7,EA580-$H$2),0)))</f>
        <v>0</v>
      </c>
      <c r="DW581" s="33"/>
      <c r="DX581" s="33">
        <f t="shared" si="667"/>
        <v>0</v>
      </c>
      <c r="DY581" s="27">
        <f t="shared" si="635"/>
        <v>0</v>
      </c>
      <c r="DZ581" s="27">
        <f t="shared" si="668"/>
        <v>0</v>
      </c>
      <c r="EA581" s="28">
        <f>IF((EA580+DU581+DV581)&gt;=$B$2*'SFV+BESS'!$I$9, $B$2*'SFV+BESS'!$I$9, (EA580+DU581+DV581))</f>
        <v>173.61249999999998</v>
      </c>
      <c r="EB581" s="110">
        <f t="shared" si="636"/>
        <v>0</v>
      </c>
      <c r="EG581" s="251"/>
      <c r="EH581" s="41">
        <v>23.8333333333334</v>
      </c>
      <c r="EI581" s="33">
        <f t="shared" si="684"/>
        <v>0</v>
      </c>
      <c r="EJ581" s="33">
        <f>Gen_Cons_Horario!B6439</f>
        <v>0</v>
      </c>
      <c r="EK581" s="35">
        <f t="shared" si="649"/>
        <v>0</v>
      </c>
      <c r="EL581" s="116">
        <f>IF(AND(EK581&gt;0,EK581*$B$4+ER580&lt;=$B$2*'SFV+BESS'!$I$9,EK581&lt;'SFV+BESS'!$I$7), EK581*$B$4, IF(AND(EK581&gt;0,EK581*$B$4+ER580&gt;$B$2*'SFV+BESS'!$I$9,EK581*$B$4&lt;'SFV+BESS'!$I$7),$B$2*'SFV+BESS'!$I$9-ER580,IF(AND(EK581&gt;0,EK581*$B$4+ER580&gt;$B$2*'SFV+BESS'!$I$9,EK581*$B$4&gt;'SFV+BESS'!$I$7,ER580&lt;$B$2*'SFV+BESS'!$I$9),$B$2*'SFV+BESS'!$I$9-ER580,IF(AND(EK581&gt;0,EK581*$B$4+ER580&lt;=$B$2*'SFV+BESS'!$I$9,EK581&gt;'SFV+BESS'!$I$7),'SFV+BESS'!$I$7,0))))</f>
        <v>0</v>
      </c>
      <c r="EM581" s="27">
        <f>IF(AND(EK581&lt;0,ER580+EK581/$B$5&gt;$H$2,-EK581/'Carga-Descarga Año'!$B$5&lt;'SFV+BESS'!$I$7),EK581/$B$5,IF(AND(EK581&lt;0,ER580+EK581/$B$5&gt;$H$2,-EK581/'Carga-Descarga Año'!$B$5&gt;'SFV+BESS'!$I$7),-'SFV+BESS'!$I$7,IF(AND(EK581&lt;0,ER580+EK581/$B$5&lt;$H$2),-MIN('SFV+BESS'!$I$7,ER580-$H$2),0)))</f>
        <v>0</v>
      </c>
      <c r="EN581" s="33"/>
      <c r="EO581" s="33">
        <f t="shared" si="669"/>
        <v>0</v>
      </c>
      <c r="EP581" s="27">
        <f t="shared" si="637"/>
        <v>0</v>
      </c>
      <c r="EQ581" s="27">
        <f t="shared" si="670"/>
        <v>0</v>
      </c>
      <c r="ER581" s="28">
        <f>IF((ER580+EL581+EM581)&gt;=$B$2*'SFV+BESS'!$I$9, $B$2*'SFV+BESS'!$I$9, (ER580+EL581+EM581))</f>
        <v>173.61249999999998</v>
      </c>
      <c r="ES581" s="110">
        <f t="shared" si="638"/>
        <v>0</v>
      </c>
      <c r="EX581" s="251"/>
      <c r="EY581" s="41">
        <v>23.8333333333334</v>
      </c>
      <c r="EZ581" s="33">
        <f t="shared" si="685"/>
        <v>0</v>
      </c>
      <c r="FA581" s="33">
        <f>Gen_Cons_Horario!B7159</f>
        <v>0</v>
      </c>
      <c r="FB581" s="35">
        <f t="shared" si="650"/>
        <v>0</v>
      </c>
      <c r="FC581" s="116">
        <f>IF(AND(FB581&gt;0,FB581*$B$4+FI580&lt;=$B$2*'SFV+BESS'!$I$9,FB581&lt;'SFV+BESS'!$I$7), FB581*$B$4, IF(AND(FB581&gt;0,FB581*$B$4+FI580&gt;$B$2*'SFV+BESS'!$I$9,FB581*$B$4&lt;'SFV+BESS'!$I$7),$B$2*'SFV+BESS'!$I$9-FI580,IF(AND(FB581&gt;0,FB581*$B$4+FI580&gt;$B$2*'SFV+BESS'!$I$9,FB581*$B$4&gt;'SFV+BESS'!$I$7,FI580&lt;$B$2*'SFV+BESS'!$I$9),$B$2*'SFV+BESS'!$I$9-FI580,IF(AND(FB581&gt;0,FB581*$B$4+FI580&lt;=$B$2*'SFV+BESS'!$I$9,FB581&gt;'SFV+BESS'!$I$7),'SFV+BESS'!$I$7,0))))</f>
        <v>0</v>
      </c>
      <c r="FD581" s="27">
        <f>IF(AND(FB581&lt;0,FI580+FB581/$B$5&gt;$H$2,-FB581/'Carga-Descarga Año'!$B$5&lt;'SFV+BESS'!$I$7),FB581/$B$5,IF(AND(FB581&lt;0,FI580+FB581/$B$5&gt;$H$2,-FB581/'Carga-Descarga Año'!$B$5&gt;'SFV+BESS'!$I$7),-'SFV+BESS'!$I$7,IF(AND(FB581&lt;0,FI580+FB581/$B$5&lt;$H$2),-MIN('SFV+BESS'!$I$7,FI580-$H$2),0)))</f>
        <v>0</v>
      </c>
      <c r="FE581" s="33"/>
      <c r="FF581" s="33">
        <f t="shared" si="671"/>
        <v>0</v>
      </c>
      <c r="FG581" s="27">
        <f t="shared" si="639"/>
        <v>0</v>
      </c>
      <c r="FH581" s="27">
        <f t="shared" si="672"/>
        <v>0</v>
      </c>
      <c r="FI581" s="28">
        <f>IF((FI580+FC581+FD581)&gt;=$B$2*'SFV+BESS'!$I$9, $B$2*'SFV+BESS'!$I$9, (FI580+FC581+FD581))</f>
        <v>173.61249999999998</v>
      </c>
      <c r="FJ581" s="110">
        <f t="shared" si="640"/>
        <v>0</v>
      </c>
      <c r="FO581" s="251"/>
      <c r="FP581" s="41">
        <v>23.8333333333334</v>
      </c>
      <c r="FQ581" s="33">
        <f t="shared" si="686"/>
        <v>1.3017977917689063</v>
      </c>
      <c r="FR581" s="33">
        <f>Gen_Cons_Horario!B7903</f>
        <v>0</v>
      </c>
      <c r="FS581" s="35">
        <f t="shared" si="651"/>
        <v>1.3017977917689063</v>
      </c>
      <c r="FT581" s="116">
        <f>IF(AND(FS581&gt;0,FS581*$B$4+FZ580&lt;=$B$2*'SFV+BESS'!$I$9,FS581&lt;'SFV+BESS'!$I$7), FS581*$B$4, IF(AND(FS581&gt;0,FS581*$B$4+FZ580&gt;$B$2*'SFV+BESS'!$I$9,FS581*$B$4&lt;'SFV+BESS'!$I$7),$B$2*'SFV+BESS'!$I$9-FZ580,IF(AND(FS581&gt;0,FS581*$B$4+FZ580&gt;$B$2*'SFV+BESS'!$I$9,FS581*$B$4&gt;'SFV+BESS'!$I$7,FZ580&lt;$B$2*'SFV+BESS'!$I$9),$B$2*'SFV+BESS'!$I$9-FZ580,IF(AND(FS581&gt;0,FS581*$B$4+FZ580&lt;=$B$2*'SFV+BESS'!$I$9,FS581&gt;'SFV+BESS'!$I$7),'SFV+BESS'!$I$7,0))))</f>
        <v>0</v>
      </c>
      <c r="FU581" s="27">
        <f>IF(AND(FS581&lt;0,FZ580+FS581/$B$5&gt;$H$2,-FS581/'Carga-Descarga Año'!$B$5&lt;'SFV+BESS'!$I$7),FS581/$B$5,IF(AND(FS581&lt;0,FZ580+FS581/$B$5&gt;$H$2,-FS581/'Carga-Descarga Año'!$B$5&gt;'SFV+BESS'!$I$7),-'SFV+BESS'!$I$7,IF(AND(FS581&lt;0,FZ580+FS581/$B$5&lt;$H$2),-MIN('SFV+BESS'!$I$7,FZ580-$H$2),0)))</f>
        <v>0</v>
      </c>
      <c r="FV581" s="33"/>
      <c r="FW581" s="33">
        <f t="shared" si="673"/>
        <v>0</v>
      </c>
      <c r="FX581" s="27">
        <f t="shared" si="641"/>
        <v>0</v>
      </c>
      <c r="FY581" s="27">
        <f t="shared" si="674"/>
        <v>0</v>
      </c>
      <c r="FZ581" s="28">
        <f>IF((FZ580+FT581+FU581)&gt;=$B$2*'SFV+BESS'!$I$9, $B$2*'SFV+BESS'!$I$9, (FZ580+FT581+FU581))</f>
        <v>173.61249999999998</v>
      </c>
      <c r="GA581" s="110">
        <f t="shared" si="642"/>
        <v>1.3017977917689063</v>
      </c>
      <c r="GF581" s="251"/>
      <c r="GG581" s="41">
        <v>23.8333333333334</v>
      </c>
      <c r="GH581" s="33">
        <f t="shared" si="687"/>
        <v>19.953413277256026</v>
      </c>
      <c r="GI581" s="33">
        <f>Gen_Cons_Horario!B8623</f>
        <v>0</v>
      </c>
      <c r="GJ581" s="35">
        <f t="shared" si="657"/>
        <v>19.953413277256026</v>
      </c>
      <c r="GK581" s="116">
        <f>IF(AND(GJ581&gt;0,GJ581*$B$4+GQ580&lt;=$B$2*'SFV+BESS'!$I$9,GJ581&lt;'SFV+BESS'!$I$7), GJ581*$B$4, IF(AND(GJ581&gt;0,GJ581*$B$4+GQ580&gt;$B$2*'SFV+BESS'!$I$9,GJ581*$B$4&lt;'SFV+BESS'!$I$7),$B$2*'SFV+BESS'!$I$9-GQ580,IF(AND(GJ581&gt;0,GJ581*$B$4+GQ580&gt;$B$2*'SFV+BESS'!$I$9,GJ581*$B$4&gt;'SFV+BESS'!$I$7,GQ580&lt;$B$2*'SFV+BESS'!$I$9),$B$2*'SFV+BESS'!$I$9-GQ580,IF(AND(GJ581&gt;0,GJ581*$B$4+GQ580&lt;=$B$2*'SFV+BESS'!$I$9,GJ581&gt;'SFV+BESS'!$I$7),'SFV+BESS'!$I$7,0))))</f>
        <v>0</v>
      </c>
      <c r="GL581" s="27">
        <f>IF(AND(GJ581&lt;0,GQ580+GJ581/$B$5&gt;$H$2,-GJ581/'Carga-Descarga Año'!$B$5&lt;'SFV+BESS'!$I$7),GJ581/$B$5,IF(AND(GJ581&lt;0,GQ580+GJ581/$B$5&gt;$H$2,-GJ581/'Carga-Descarga Año'!$B$5&gt;'SFV+BESS'!$I$7),-'SFV+BESS'!$I$7,IF(AND(GJ581&lt;0,GQ580+GJ581/$B$5&lt;$H$2),-MIN('SFV+BESS'!$I$7,GQ580-$H$2),0)))</f>
        <v>0</v>
      </c>
      <c r="GM581" s="33"/>
      <c r="GN581" s="33">
        <f t="shared" si="675"/>
        <v>0</v>
      </c>
      <c r="GO581" s="27">
        <f t="shared" si="643"/>
        <v>0</v>
      </c>
      <c r="GP581" s="27">
        <f t="shared" si="676"/>
        <v>0</v>
      </c>
      <c r="GQ581" s="28">
        <f>IF((GQ580+GK581+GL581)&gt;=$B$2*'SFV+BESS'!$I$9, $B$2*'SFV+BESS'!$I$9, (GQ580+GK581+GL581))</f>
        <v>173.61249999999998</v>
      </c>
      <c r="GR581" s="110">
        <f t="shared" si="644"/>
        <v>19.953413277256026</v>
      </c>
    </row>
    <row r="582" spans="1:200">
      <c r="A582" s="249"/>
      <c r="B582" s="41">
        <v>23.875</v>
      </c>
      <c r="C582" s="38">
        <f t="shared" si="658"/>
        <v>0</v>
      </c>
      <c r="D582" s="2">
        <f>Gen_Cons_Horario!B608</f>
        <v>0</v>
      </c>
      <c r="E582" s="140">
        <f t="shared" si="616"/>
        <v>0</v>
      </c>
      <c r="F582" s="116">
        <f>IF(AND(E582&gt;0,E582*$B$4+L581&lt;=$B$2*'SFV+BESS'!$I$9,E582&lt;'SFV+BESS'!$I$7), E582*$B$4, IF(AND(E582&gt;0,E582*$B$4+L581&gt;$B$2*'SFV+BESS'!$I$9,E582*$B$4&lt;'SFV+BESS'!$I$7),$B$2*'SFV+BESS'!$I$9-L581,IF(AND(E582&gt;0,E582*$B$4+L581&gt;$B$2*'SFV+BESS'!$I$9,E582*$B$4&gt;'SFV+BESS'!$I$7,L581&lt;$B$2*'SFV+BESS'!$I$9),$B$2*'SFV+BESS'!$I$9-L581,IF(AND(E582&gt;0,E582*$B$4+L581&lt;=$B$2*'SFV+BESS'!$I$9,E582&gt;'SFV+BESS'!$I$7),'SFV+BESS'!$I$7,0))))</f>
        <v>0</v>
      </c>
      <c r="G582" s="27">
        <f>IF(AND(E582&lt;0,L581+E582/$B$5&gt;$H$2,-E582/'Carga-Descarga Año'!$B$5&lt;'SFV+BESS'!$I$7),E582/$B$5,IF(AND(E582&lt;0,L581+E582/$B$5&gt;$H$2,-E582/'Carga-Descarga Año'!$B$5&gt;'SFV+BESS'!$I$7),-'SFV+BESS'!$I$7,IF(AND(E582&lt;0,L581+E582/$B$5&lt;$H$2),-MIN('SFV+BESS'!$I$7,L581-$H$2),0)))</f>
        <v>0</v>
      </c>
      <c r="I582" s="38">
        <f t="shared" si="617"/>
        <v>0</v>
      </c>
      <c r="J582" s="27">
        <f t="shared" si="619"/>
        <v>0</v>
      </c>
      <c r="K582" s="27">
        <f t="shared" si="618"/>
        <v>0</v>
      </c>
      <c r="L582" s="28">
        <f>IF((L581+F582+G582)&gt;=$B$2*'SFV+BESS'!$I$9, $B$2*'SFV+BESS'!$I$9, (L581+F582+G582))</f>
        <v>173.61249999999998</v>
      </c>
      <c r="M582" s="110">
        <f t="shared" si="620"/>
        <v>0</v>
      </c>
      <c r="R582" s="251"/>
      <c r="S582" s="41">
        <v>23.875</v>
      </c>
      <c r="T582" s="2">
        <f t="shared" si="677"/>
        <v>0</v>
      </c>
      <c r="U582" s="2">
        <f>Gen_Cons_Horario!B1352</f>
        <v>0</v>
      </c>
      <c r="V582" s="35">
        <f t="shared" si="652"/>
        <v>0</v>
      </c>
      <c r="W582" s="116">
        <f>IF(AND(V582&gt;0,V582*$B$4+AC581&lt;=$B$2*'SFV+BESS'!$I$9,V582&lt;'SFV+BESS'!$I$7), V582*$B$4, IF(AND(V582&gt;0,V582*$B$4+AC581&gt;$B$2*'SFV+BESS'!$I$9,V582*$B$4&lt;'SFV+BESS'!$I$7),$B$2*'SFV+BESS'!$I$9-AC581,IF(AND(V582&gt;0,V582*$B$4+AC581&gt;$B$2*'SFV+BESS'!$I$9,V582*$B$4&gt;'SFV+BESS'!$I$7,AC581&lt;$B$2*'SFV+BESS'!$I$9),$B$2*'SFV+BESS'!$I$9-AC581,IF(AND(V582&gt;0,V582*$B$4+AC581&lt;=$B$2*'SFV+BESS'!$I$9,V582&gt;'SFV+BESS'!$I$7),'SFV+BESS'!$I$7,0))))</f>
        <v>0</v>
      </c>
      <c r="X582" s="27">
        <f>IF(AND(V582&lt;0,AC581+V582/$B$5&gt;$H$2,-V582/'Carga-Descarga Año'!$B$5&lt;'SFV+BESS'!$I$7),V582/$B$5,IF(AND(V582&lt;0,AC581+V582/$B$5&gt;$H$2,-V582/'Carga-Descarga Año'!$B$5&gt;'SFV+BESS'!$I$7),-'SFV+BESS'!$I$7,IF(AND(V582&lt;0,AC581+V582/$B$5&lt;$H$2),-MIN('SFV+BESS'!$I$7,AC581-$H$2),0)))</f>
        <v>0</v>
      </c>
      <c r="Z582" s="33">
        <f t="shared" si="646"/>
        <v>0</v>
      </c>
      <c r="AA582" s="27">
        <f t="shared" si="621"/>
        <v>0</v>
      </c>
      <c r="AB582" s="27">
        <f t="shared" si="645"/>
        <v>0</v>
      </c>
      <c r="AC582" s="28">
        <f>IF((AC581+W582+X582)&gt;=$B$2*'SFV+BESS'!$I$9, $B$2*'SFV+BESS'!$I$9, (AC581+W582+X582))</f>
        <v>173.61249999999998</v>
      </c>
      <c r="AD582" s="110">
        <f t="shared" si="622"/>
        <v>0</v>
      </c>
      <c r="AI582" s="251"/>
      <c r="AJ582" s="41">
        <v>23.875</v>
      </c>
      <c r="AK582" s="52">
        <f t="shared" si="678"/>
        <v>0</v>
      </c>
      <c r="AL582" s="33">
        <f>Gen_Cons_Horario!B2024</f>
        <v>0</v>
      </c>
      <c r="AM582" s="35">
        <f t="shared" si="653"/>
        <v>0</v>
      </c>
      <c r="AN582" s="116">
        <f>IF(AND(AM582&gt;0,AM582*$B$4+AT581&lt;=$B$2*'SFV+BESS'!$I$9,AM582&lt;'SFV+BESS'!$I$7), AM582*$B$4, IF(AND(AM582&gt;0,AM582*$B$4+AT581&gt;$B$2*'SFV+BESS'!$I$9,AM582*$B$4&lt;'SFV+BESS'!$I$7),$B$2*'SFV+BESS'!$I$9-AT581,IF(AND(AM582&gt;0,AM582*$B$4+AT581&gt;$B$2*'SFV+BESS'!$I$9,AM582*$B$4&gt;'SFV+BESS'!$I$7,AT581&lt;$B$2*'SFV+BESS'!$I$9),$B$2*'SFV+BESS'!$I$9-AT581,IF(AND(AM582&gt;0,AM582*$B$4+AT581&lt;=$B$2*'SFV+BESS'!$I$9,AM582&gt;'SFV+BESS'!$I$7),'SFV+BESS'!$I$7,0))))</f>
        <v>0</v>
      </c>
      <c r="AO582" s="27">
        <f>IF(AND(AM582&lt;0,AT581+AM582/$B$5&gt;$H$2,-AM582/'Carga-Descarga Año'!$B$5&lt;'SFV+BESS'!$I$7),AM582/$B$5,IF(AND(AM582&lt;0,AT581+AM582/$B$5&gt;$H$2,-AM582/'Carga-Descarga Año'!$B$5&gt;'SFV+BESS'!$I$7),-'SFV+BESS'!$I$7,IF(AND(AM582&lt;0,AT581+AM582/$B$5&lt;$H$2),-MIN('SFV+BESS'!$I$7,AT581-$H$2),0)))</f>
        <v>0</v>
      </c>
      <c r="AP582" s="33"/>
      <c r="AQ582" s="33">
        <f t="shared" si="659"/>
        <v>0</v>
      </c>
      <c r="AR582" s="27">
        <f t="shared" si="623"/>
        <v>0</v>
      </c>
      <c r="AS582" s="27">
        <f t="shared" si="660"/>
        <v>0</v>
      </c>
      <c r="AT582" s="28">
        <f>IF((AT581+AN582+AO582)&gt;=$B$2*'SFV+BESS'!$I$9, $B$2*'SFV+BESS'!$I$9, (AT581+AN582+AO582))</f>
        <v>173.61249999999998</v>
      </c>
      <c r="AU582" s="110">
        <f t="shared" si="624"/>
        <v>0</v>
      </c>
      <c r="AZ582" s="251"/>
      <c r="BA582" s="41">
        <v>23.875</v>
      </c>
      <c r="BB582" s="33">
        <f t="shared" si="679"/>
        <v>0</v>
      </c>
      <c r="BC582" s="33">
        <f>Gen_Cons_Horario!B2768</f>
        <v>0</v>
      </c>
      <c r="BD582" s="35">
        <f t="shared" si="654"/>
        <v>0</v>
      </c>
      <c r="BE582" s="116">
        <f>IF(AND(BD582&gt;0,BD582*$B$4+BK581&lt;=$B$2*'SFV+BESS'!$I$9,BD582&lt;'SFV+BESS'!$I$7), BD582*$B$4, IF(AND(BD582&gt;0,BD582*$B$4+BK581&gt;$B$2*'SFV+BESS'!$I$9,BD582*$B$4&lt;'SFV+BESS'!$I$7),$B$2*'SFV+BESS'!$I$9-BK581,IF(AND(BD582&gt;0,BD582*$B$4+BK581&gt;$B$2*'SFV+BESS'!$I$9,BD582*$B$4&gt;'SFV+BESS'!$I$7,BK581&lt;$B$2*'SFV+BESS'!$I$9),$B$2*'SFV+BESS'!$I$9-BK581,IF(AND(BD582&gt;0,BD582*$B$4+BK581&lt;=$B$2*'SFV+BESS'!$I$9,BD582&gt;'SFV+BESS'!$I$7),'SFV+BESS'!$I$7,0))))</f>
        <v>0</v>
      </c>
      <c r="BF582" s="27">
        <f>IF(AND(BD582&lt;0,BK581+BD582/$B$5&gt;$H$2,-BD582/'Carga-Descarga Año'!$B$5&lt;'SFV+BESS'!$I$7),BD582/$B$5,IF(AND(BD582&lt;0,BK581+BD582/$B$5&gt;$H$2,-BD582/'Carga-Descarga Año'!$B$5&gt;'SFV+BESS'!$I$7),-'SFV+BESS'!$I$7,IF(AND(BD582&lt;0,BK581+BD582/$B$5&lt;$H$2),-MIN('SFV+BESS'!$I$7,BK581-$H$2),0)))</f>
        <v>0</v>
      </c>
      <c r="BG582" s="33"/>
      <c r="BH582" s="33">
        <f t="shared" si="661"/>
        <v>0</v>
      </c>
      <c r="BI582" s="27">
        <f t="shared" si="625"/>
        <v>0</v>
      </c>
      <c r="BJ582" s="27">
        <f t="shared" si="662"/>
        <v>0</v>
      </c>
      <c r="BK582" s="28">
        <f>IF((BK581+BE582+BF582)&gt;=$B$2*'SFV+BESS'!$I$9, $B$2*'SFV+BESS'!$I$9, (BK581+BE582+BF582))</f>
        <v>173.61249999999998</v>
      </c>
      <c r="BL582" s="110">
        <f t="shared" si="626"/>
        <v>0</v>
      </c>
      <c r="BQ582" s="251"/>
      <c r="BR582" s="41">
        <v>23.875</v>
      </c>
      <c r="BS582" s="33">
        <f t="shared" si="680"/>
        <v>0</v>
      </c>
      <c r="BT582" s="33">
        <f>Gen_Cons_Horario!B3488</f>
        <v>0</v>
      </c>
      <c r="BU582" s="35">
        <f t="shared" si="655"/>
        <v>0</v>
      </c>
      <c r="BV582" s="116">
        <f>IF(AND(BU582&gt;0,BU582*$B$4+CB581&lt;=$B$2*'SFV+BESS'!$I$9,BU582&lt;'SFV+BESS'!$I$7), BU582*$B$4, IF(AND(BU582&gt;0,BU582*$B$4+CB581&gt;$B$2*'SFV+BESS'!$I$9,BU582*$B$4&lt;'SFV+BESS'!$I$7),$B$2*'SFV+BESS'!$I$9-CB581,IF(AND(BU582&gt;0,BU582*$B$4+CB581&gt;$B$2*'SFV+BESS'!$I$9,BU582*$B$4&gt;'SFV+BESS'!$I$7,CB581&lt;$B$2*'SFV+BESS'!$I$9),$B$2*'SFV+BESS'!$I$9-CB581,IF(AND(BU582&gt;0,BU582*$B$4+CB581&lt;=$B$2*'SFV+BESS'!$I$9,BU582&gt;'SFV+BESS'!$I$7),'SFV+BESS'!$I$7,0))))</f>
        <v>0</v>
      </c>
      <c r="BW582" s="27">
        <f>IF(AND(BU582&lt;0,CB581+BU582/$B$5&gt;$H$2,-BU582/'Carga-Descarga Año'!$B$5&lt;'SFV+BESS'!$I$7),BU582/$B$5,IF(AND(BU582&lt;0,CB581+BU582/$B$5&gt;$H$2,-BU582/'Carga-Descarga Año'!$B$5&gt;'SFV+BESS'!$I$7),-'SFV+BESS'!$I$7,IF(AND(BU582&lt;0,CB581+BU582/$B$5&lt;$H$2),-MIN('SFV+BESS'!$I$7,CB581-$H$2),0)))</f>
        <v>0</v>
      </c>
      <c r="BX582" s="33"/>
      <c r="BY582" s="33">
        <f t="shared" si="663"/>
        <v>0</v>
      </c>
      <c r="BZ582" s="27">
        <f t="shared" si="627"/>
        <v>0</v>
      </c>
      <c r="CA582" s="27">
        <f t="shared" si="628"/>
        <v>0</v>
      </c>
      <c r="CB582" s="28">
        <f>IF((CB581+BV582+BW582)&gt;=$B$2*'SFV+BESS'!$I$9, $B$2*'SFV+BESS'!$I$9, (CB581+BV582+BW582))</f>
        <v>173.61249999999998</v>
      </c>
      <c r="CC582" s="110">
        <f t="shared" si="629"/>
        <v>0</v>
      </c>
      <c r="CH582" s="251"/>
      <c r="CI582" s="41">
        <v>23.875</v>
      </c>
      <c r="CJ582" s="33">
        <f t="shared" si="681"/>
        <v>0</v>
      </c>
      <c r="CK582" s="33">
        <f>Gen_Cons_Horario!B4232</f>
        <v>0</v>
      </c>
      <c r="CL582" s="35">
        <f t="shared" si="656"/>
        <v>0</v>
      </c>
      <c r="CM582" s="116">
        <f>IF(AND(CL582&gt;0,CL582*$B$4+CS581&lt;=$B$2*'SFV+BESS'!$I$9,CL582&lt;'SFV+BESS'!$I$7), CL582*$B$4, IF(AND(CL582&gt;0,CL582*$B$4+CS581&gt;$B$2*'SFV+BESS'!$I$9,CL582*$B$4&lt;'SFV+BESS'!$I$7),$B$2*'SFV+BESS'!$I$9-CS581,IF(AND(CL582&gt;0,CL582*$B$4+CS581&gt;$B$2*'SFV+BESS'!$I$9,CL582*$B$4&gt;'SFV+BESS'!$I$7,CS581&lt;$B$2*'SFV+BESS'!$I$9),$B$2*'SFV+BESS'!$I$9-CS581,IF(AND(CL582&gt;0,CL582*$B$4+CS581&lt;=$B$2*'SFV+BESS'!$I$9,CL582&gt;'SFV+BESS'!$I$7),'SFV+BESS'!$I$7,0))))</f>
        <v>0</v>
      </c>
      <c r="CN582" s="27">
        <f>IF(AND(CL582&lt;0,CS581+CL582/$B$5&gt;$H$2,-CL582/'Carga-Descarga Año'!$B$5&lt;'SFV+BESS'!$I$7),CL582/$B$5,IF(AND(CL582&lt;0,CS581+CL582/$B$5&gt;$H$2,-CL582/'Carga-Descarga Año'!$B$5&gt;'SFV+BESS'!$I$7),-'SFV+BESS'!$I$7,IF(AND(CL582&lt;0,CS581+CL582/$B$5&lt;$H$2),-MIN('SFV+BESS'!$I$7,CS581-$H$2),0)))</f>
        <v>0</v>
      </c>
      <c r="CO582" s="33"/>
      <c r="CP582" s="33">
        <f t="shared" si="664"/>
        <v>0</v>
      </c>
      <c r="CQ582" s="27">
        <f t="shared" si="630"/>
        <v>0</v>
      </c>
      <c r="CR582" s="27">
        <f t="shared" si="665"/>
        <v>0</v>
      </c>
      <c r="CS582" s="28">
        <f>IF((CS581+CM582+CN582)&gt;=$B$2*'SFV+BESS'!$I$9, $B$2*'SFV+BESS'!$I$9, (CS581+CM582+CN582))</f>
        <v>173.61249999999998</v>
      </c>
      <c r="CT582" s="110">
        <f t="shared" si="631"/>
        <v>0</v>
      </c>
      <c r="CY582" s="251"/>
      <c r="CZ582" s="41">
        <v>23.875</v>
      </c>
      <c r="DA582" s="33">
        <f t="shared" si="682"/>
        <v>0</v>
      </c>
      <c r="DB582" s="33">
        <f>Gen_Cons_Horario!B4952</f>
        <v>0</v>
      </c>
      <c r="DC582" s="35">
        <f t="shared" si="647"/>
        <v>0</v>
      </c>
      <c r="DD582" s="116">
        <f>IF(AND(DC582&gt;0,DC582*$B$4+DJ581&lt;=$B$2*'SFV+BESS'!$I$9,DC582&lt;'SFV+BESS'!$I$7), DC582*$B$4, IF(AND(DC582&gt;0,DC582*$B$4+DJ581&gt;$B$2*'SFV+BESS'!$I$9,DC582*$B$4&lt;'SFV+BESS'!$I$7),$B$2*'SFV+BESS'!$I$9-DJ581,IF(AND(DC582&gt;0,DC582*$B$4+DJ581&gt;$B$2*'SFV+BESS'!$I$9,DC582*$B$4&gt;'SFV+BESS'!$I$7,DJ581&lt;$B$2*'SFV+BESS'!$I$9),$B$2*'SFV+BESS'!$I$9-DJ581,IF(AND(DC582&gt;0,DC582*$B$4+DJ581&lt;=$B$2*'SFV+BESS'!$I$9,DC582&gt;'SFV+BESS'!$I$7),'SFV+BESS'!$I$7,0))))</f>
        <v>0</v>
      </c>
      <c r="DE582" s="27">
        <f>IF(AND(DC582&lt;0,DJ581+DC582/$B$5&gt;$H$2,-DC582/'Carga-Descarga Año'!$B$5&lt;'SFV+BESS'!$I$7),DC582/$B$5,IF(AND(DC582&lt;0,DJ581+DC582/$B$5&gt;$H$2,-DC582/'Carga-Descarga Año'!$B$5&gt;'SFV+BESS'!$I$7),-'SFV+BESS'!$I$7,IF(AND(DC582&lt;0,DJ581+DC582/$B$5&lt;$H$2),-MIN('SFV+BESS'!$I$7,DJ581-$H$2),0)))</f>
        <v>0</v>
      </c>
      <c r="DF582" s="33"/>
      <c r="DG582" s="33">
        <f t="shared" si="666"/>
        <v>0</v>
      </c>
      <c r="DH582" s="27">
        <f t="shared" si="632"/>
        <v>0</v>
      </c>
      <c r="DI582" s="27">
        <f t="shared" si="633"/>
        <v>0</v>
      </c>
      <c r="DJ582" s="28">
        <f>IF((DJ581+DD582+DE582)&gt;=$B$2*'SFV+BESS'!$I$9, $B$2*'SFV+BESS'!$I$9, (DJ581+DD582+DE582))</f>
        <v>173.61249999999998</v>
      </c>
      <c r="DK582" s="110">
        <f t="shared" si="634"/>
        <v>0</v>
      </c>
      <c r="DP582" s="251"/>
      <c r="DQ582" s="41">
        <v>23.875</v>
      </c>
      <c r="DR582" s="33">
        <f t="shared" si="683"/>
        <v>0</v>
      </c>
      <c r="DS582" s="33">
        <f>Gen_Cons_Horario!B5696</f>
        <v>0</v>
      </c>
      <c r="DT582" s="35">
        <f t="shared" si="648"/>
        <v>0</v>
      </c>
      <c r="DU582" s="116">
        <f>IF(AND(DT582&gt;0,DT582*$B$4+EA581&lt;=$B$2*'SFV+BESS'!$I$9,DT582&lt;'SFV+BESS'!$I$7), DT582*$B$4, IF(AND(DT582&gt;0,DT582*$B$4+EA581&gt;$B$2*'SFV+BESS'!$I$9,DT582*$B$4&lt;'SFV+BESS'!$I$7),$B$2*'SFV+BESS'!$I$9-EA581,IF(AND(DT582&gt;0,DT582*$B$4+EA581&gt;$B$2*'SFV+BESS'!$I$9,DT582*$B$4&gt;'SFV+BESS'!$I$7,EA581&lt;$B$2*'SFV+BESS'!$I$9),$B$2*'SFV+BESS'!$I$9-EA581,IF(AND(DT582&gt;0,DT582*$B$4+EA581&lt;=$B$2*'SFV+BESS'!$I$9,DT582&gt;'SFV+BESS'!$I$7),'SFV+BESS'!$I$7,0))))</f>
        <v>0</v>
      </c>
      <c r="DV582" s="27">
        <f>IF(AND(DT582&lt;0,EA581+DT582/$B$5&gt;$H$2,-DT582/'Carga-Descarga Año'!$B$5&lt;'SFV+BESS'!$I$7),DT582/$B$5,IF(AND(DT582&lt;0,EA581+DT582/$B$5&gt;$H$2,-DT582/'Carga-Descarga Año'!$B$5&gt;'SFV+BESS'!$I$7),-'SFV+BESS'!$I$7,IF(AND(DT582&lt;0,EA581+DT582/$B$5&lt;$H$2),-MIN('SFV+BESS'!$I$7,EA581-$H$2),0)))</f>
        <v>0</v>
      </c>
      <c r="DW582" s="33"/>
      <c r="DX582" s="33">
        <f t="shared" si="667"/>
        <v>0</v>
      </c>
      <c r="DY582" s="27">
        <f t="shared" si="635"/>
        <v>0</v>
      </c>
      <c r="DZ582" s="27">
        <f t="shared" si="668"/>
        <v>0</v>
      </c>
      <c r="EA582" s="28">
        <f>IF((EA581+DU582+DV582)&gt;=$B$2*'SFV+BESS'!$I$9, $B$2*'SFV+BESS'!$I$9, (EA581+DU582+DV582))</f>
        <v>173.61249999999998</v>
      </c>
      <c r="EB582" s="110">
        <f t="shared" si="636"/>
        <v>0</v>
      </c>
      <c r="EG582" s="251"/>
      <c r="EH582" s="41">
        <v>23.875</v>
      </c>
      <c r="EI582" s="33">
        <f t="shared" si="684"/>
        <v>0</v>
      </c>
      <c r="EJ582" s="33">
        <f>Gen_Cons_Horario!B6440</f>
        <v>0</v>
      </c>
      <c r="EK582" s="35">
        <f t="shared" si="649"/>
        <v>0</v>
      </c>
      <c r="EL582" s="116">
        <f>IF(AND(EK582&gt;0,EK582*$B$4+ER581&lt;=$B$2*'SFV+BESS'!$I$9,EK582&lt;'SFV+BESS'!$I$7), EK582*$B$4, IF(AND(EK582&gt;0,EK582*$B$4+ER581&gt;$B$2*'SFV+BESS'!$I$9,EK582*$B$4&lt;'SFV+BESS'!$I$7),$B$2*'SFV+BESS'!$I$9-ER581,IF(AND(EK582&gt;0,EK582*$B$4+ER581&gt;$B$2*'SFV+BESS'!$I$9,EK582*$B$4&gt;'SFV+BESS'!$I$7,ER581&lt;$B$2*'SFV+BESS'!$I$9),$B$2*'SFV+BESS'!$I$9-ER581,IF(AND(EK582&gt;0,EK582*$B$4+ER581&lt;=$B$2*'SFV+BESS'!$I$9,EK582&gt;'SFV+BESS'!$I$7),'SFV+BESS'!$I$7,0))))</f>
        <v>0</v>
      </c>
      <c r="EM582" s="27">
        <f>IF(AND(EK582&lt;0,ER581+EK582/$B$5&gt;$H$2,-EK582/'Carga-Descarga Año'!$B$5&lt;'SFV+BESS'!$I$7),EK582/$B$5,IF(AND(EK582&lt;0,ER581+EK582/$B$5&gt;$H$2,-EK582/'Carga-Descarga Año'!$B$5&gt;'SFV+BESS'!$I$7),-'SFV+BESS'!$I$7,IF(AND(EK582&lt;0,ER581+EK582/$B$5&lt;$H$2),-MIN('SFV+BESS'!$I$7,ER581-$H$2),0)))</f>
        <v>0</v>
      </c>
      <c r="EN582" s="33"/>
      <c r="EO582" s="33">
        <f t="shared" si="669"/>
        <v>0</v>
      </c>
      <c r="EP582" s="27">
        <f t="shared" si="637"/>
        <v>0</v>
      </c>
      <c r="EQ582" s="27">
        <f t="shared" si="670"/>
        <v>0</v>
      </c>
      <c r="ER582" s="28">
        <f>IF((ER581+EL582+EM582)&gt;=$B$2*'SFV+BESS'!$I$9, $B$2*'SFV+BESS'!$I$9, (ER581+EL582+EM582))</f>
        <v>173.61249999999998</v>
      </c>
      <c r="ES582" s="110">
        <f t="shared" si="638"/>
        <v>0</v>
      </c>
      <c r="EX582" s="251"/>
      <c r="EY582" s="41">
        <v>23.875</v>
      </c>
      <c r="EZ582" s="33">
        <f t="shared" si="685"/>
        <v>0</v>
      </c>
      <c r="FA582" s="33">
        <f>Gen_Cons_Horario!B7160</f>
        <v>0</v>
      </c>
      <c r="FB582" s="35">
        <f t="shared" si="650"/>
        <v>0</v>
      </c>
      <c r="FC582" s="116">
        <f>IF(AND(FB582&gt;0,FB582*$B$4+FI581&lt;=$B$2*'SFV+BESS'!$I$9,FB582&lt;'SFV+BESS'!$I$7), FB582*$B$4, IF(AND(FB582&gt;0,FB582*$B$4+FI581&gt;$B$2*'SFV+BESS'!$I$9,FB582*$B$4&lt;'SFV+BESS'!$I$7),$B$2*'SFV+BESS'!$I$9-FI581,IF(AND(FB582&gt;0,FB582*$B$4+FI581&gt;$B$2*'SFV+BESS'!$I$9,FB582*$B$4&gt;'SFV+BESS'!$I$7,FI581&lt;$B$2*'SFV+BESS'!$I$9),$B$2*'SFV+BESS'!$I$9-FI581,IF(AND(FB582&gt;0,FB582*$B$4+FI581&lt;=$B$2*'SFV+BESS'!$I$9,FB582&gt;'SFV+BESS'!$I$7),'SFV+BESS'!$I$7,0))))</f>
        <v>0</v>
      </c>
      <c r="FD582" s="27">
        <f>IF(AND(FB582&lt;0,FI581+FB582/$B$5&gt;$H$2,-FB582/'Carga-Descarga Año'!$B$5&lt;'SFV+BESS'!$I$7),FB582/$B$5,IF(AND(FB582&lt;0,FI581+FB582/$B$5&gt;$H$2,-FB582/'Carga-Descarga Año'!$B$5&gt;'SFV+BESS'!$I$7),-'SFV+BESS'!$I$7,IF(AND(FB582&lt;0,FI581+FB582/$B$5&lt;$H$2),-MIN('SFV+BESS'!$I$7,FI581-$H$2),0)))</f>
        <v>0</v>
      </c>
      <c r="FE582" s="33"/>
      <c r="FF582" s="33">
        <f t="shared" si="671"/>
        <v>0</v>
      </c>
      <c r="FG582" s="27">
        <f t="shared" si="639"/>
        <v>0</v>
      </c>
      <c r="FH582" s="27">
        <f t="shared" si="672"/>
        <v>0</v>
      </c>
      <c r="FI582" s="28">
        <f>IF((FI581+FC582+FD582)&gt;=$B$2*'SFV+BESS'!$I$9, $B$2*'SFV+BESS'!$I$9, (FI581+FC582+FD582))</f>
        <v>173.61249999999998</v>
      </c>
      <c r="FJ582" s="110">
        <f t="shared" si="640"/>
        <v>0</v>
      </c>
      <c r="FO582" s="251"/>
      <c r="FP582" s="41">
        <v>23.875</v>
      </c>
      <c r="FQ582" s="33">
        <f t="shared" si="686"/>
        <v>0</v>
      </c>
      <c r="FR582" s="33">
        <f>Gen_Cons_Horario!B7904</f>
        <v>0</v>
      </c>
      <c r="FS582" s="35">
        <f t="shared" si="651"/>
        <v>0</v>
      </c>
      <c r="FT582" s="116">
        <f>IF(AND(FS582&gt;0,FS582*$B$4+FZ581&lt;=$B$2*'SFV+BESS'!$I$9,FS582&lt;'SFV+BESS'!$I$7), FS582*$B$4, IF(AND(FS582&gt;0,FS582*$B$4+FZ581&gt;$B$2*'SFV+BESS'!$I$9,FS582*$B$4&lt;'SFV+BESS'!$I$7),$B$2*'SFV+BESS'!$I$9-FZ581,IF(AND(FS582&gt;0,FS582*$B$4+FZ581&gt;$B$2*'SFV+BESS'!$I$9,FS582*$B$4&gt;'SFV+BESS'!$I$7,FZ581&lt;$B$2*'SFV+BESS'!$I$9),$B$2*'SFV+BESS'!$I$9-FZ581,IF(AND(FS582&gt;0,FS582*$B$4+FZ581&lt;=$B$2*'SFV+BESS'!$I$9,FS582&gt;'SFV+BESS'!$I$7),'SFV+BESS'!$I$7,0))))</f>
        <v>0</v>
      </c>
      <c r="FU582" s="27">
        <f>IF(AND(FS582&lt;0,FZ581+FS582/$B$5&gt;$H$2,-FS582/'Carga-Descarga Año'!$B$5&lt;'SFV+BESS'!$I$7),FS582/$B$5,IF(AND(FS582&lt;0,FZ581+FS582/$B$5&gt;$H$2,-FS582/'Carga-Descarga Año'!$B$5&gt;'SFV+BESS'!$I$7),-'SFV+BESS'!$I$7,IF(AND(FS582&lt;0,FZ581+FS582/$B$5&lt;$H$2),-MIN('SFV+BESS'!$I$7,FZ581-$H$2),0)))</f>
        <v>0</v>
      </c>
      <c r="FV582" s="33"/>
      <c r="FW582" s="33">
        <f t="shared" si="673"/>
        <v>0</v>
      </c>
      <c r="FX582" s="27">
        <f t="shared" si="641"/>
        <v>0</v>
      </c>
      <c r="FY582" s="27">
        <f t="shared" si="674"/>
        <v>0</v>
      </c>
      <c r="FZ582" s="28">
        <f>IF((FZ581+FT582+FU582)&gt;=$B$2*'SFV+BESS'!$I$9, $B$2*'SFV+BESS'!$I$9, (FZ581+FT582+FU582))</f>
        <v>173.61249999999998</v>
      </c>
      <c r="GA582" s="110">
        <f t="shared" si="642"/>
        <v>0</v>
      </c>
      <c r="GF582" s="251"/>
      <c r="GG582" s="41">
        <v>23.875</v>
      </c>
      <c r="GH582" s="33">
        <f t="shared" si="687"/>
        <v>0</v>
      </c>
      <c r="GI582" s="33">
        <f>Gen_Cons_Horario!B8624</f>
        <v>0</v>
      </c>
      <c r="GJ582" s="35">
        <f t="shared" si="657"/>
        <v>0</v>
      </c>
      <c r="GK582" s="116">
        <f>IF(AND(GJ582&gt;0,GJ582*$B$4+GQ581&lt;=$B$2*'SFV+BESS'!$I$9,GJ582&lt;'SFV+BESS'!$I$7), GJ582*$B$4, IF(AND(GJ582&gt;0,GJ582*$B$4+GQ581&gt;$B$2*'SFV+BESS'!$I$9,GJ582*$B$4&lt;'SFV+BESS'!$I$7),$B$2*'SFV+BESS'!$I$9-GQ581,IF(AND(GJ582&gt;0,GJ582*$B$4+GQ581&gt;$B$2*'SFV+BESS'!$I$9,GJ582*$B$4&gt;'SFV+BESS'!$I$7,GQ581&lt;$B$2*'SFV+BESS'!$I$9),$B$2*'SFV+BESS'!$I$9-GQ581,IF(AND(GJ582&gt;0,GJ582*$B$4+GQ581&lt;=$B$2*'SFV+BESS'!$I$9,GJ582&gt;'SFV+BESS'!$I$7),'SFV+BESS'!$I$7,0))))</f>
        <v>0</v>
      </c>
      <c r="GL582" s="27">
        <f>IF(AND(GJ582&lt;0,GQ581+GJ582/$B$5&gt;$H$2,-GJ582/'Carga-Descarga Año'!$B$5&lt;'SFV+BESS'!$I$7),GJ582/$B$5,IF(AND(GJ582&lt;0,GQ581+GJ582/$B$5&gt;$H$2,-GJ582/'Carga-Descarga Año'!$B$5&gt;'SFV+BESS'!$I$7),-'SFV+BESS'!$I$7,IF(AND(GJ582&lt;0,GQ581+GJ582/$B$5&lt;$H$2),-MIN('SFV+BESS'!$I$7,GQ581-$H$2),0)))</f>
        <v>0</v>
      </c>
      <c r="GM582" s="33"/>
      <c r="GN582" s="33">
        <f t="shared" si="675"/>
        <v>0</v>
      </c>
      <c r="GO582" s="27">
        <f t="shared" si="643"/>
        <v>0</v>
      </c>
      <c r="GP582" s="27">
        <f t="shared" si="676"/>
        <v>0</v>
      </c>
      <c r="GQ582" s="28">
        <f>IF((GQ581+GK582+GL582)&gt;=$B$2*'SFV+BESS'!$I$9, $B$2*'SFV+BESS'!$I$9, (GQ581+GK582+GL582))</f>
        <v>173.61249999999998</v>
      </c>
      <c r="GR582" s="110">
        <f t="shared" si="644"/>
        <v>0</v>
      </c>
    </row>
    <row r="583" spans="1:200">
      <c r="A583" s="249"/>
      <c r="B583" s="41">
        <v>23.9166666666667</v>
      </c>
      <c r="C583" s="38">
        <f t="shared" si="658"/>
        <v>0</v>
      </c>
      <c r="D583" s="2">
        <f>Gen_Cons_Horario!B609</f>
        <v>0</v>
      </c>
      <c r="E583" s="140">
        <f t="shared" si="616"/>
        <v>0</v>
      </c>
      <c r="F583" s="116">
        <f>IF(AND(E583&gt;0,E583*$B$4+L582&lt;=$B$2*'SFV+BESS'!$I$9,E583&lt;'SFV+BESS'!$I$7), E583*$B$4, IF(AND(E583&gt;0,E583*$B$4+L582&gt;$B$2*'SFV+BESS'!$I$9,E583*$B$4&lt;'SFV+BESS'!$I$7),$B$2*'SFV+BESS'!$I$9-L582,IF(AND(E583&gt;0,E583*$B$4+L582&gt;$B$2*'SFV+BESS'!$I$9,E583*$B$4&gt;'SFV+BESS'!$I$7,L582&lt;$B$2*'SFV+BESS'!$I$9),$B$2*'SFV+BESS'!$I$9-L582,IF(AND(E583&gt;0,E583*$B$4+L582&lt;=$B$2*'SFV+BESS'!$I$9,E583&gt;'SFV+BESS'!$I$7),'SFV+BESS'!$I$7,0))))</f>
        <v>0</v>
      </c>
      <c r="G583" s="27">
        <f>IF(AND(E583&lt;0,L582+E583/$B$5&gt;$H$2,-E583/'Carga-Descarga Año'!$B$5&lt;'SFV+BESS'!$I$7),E583/$B$5,IF(AND(E583&lt;0,L582+E583/$B$5&gt;$H$2,-E583/'Carga-Descarga Año'!$B$5&gt;'SFV+BESS'!$I$7),-'SFV+BESS'!$I$7,IF(AND(E583&lt;0,L582+E583/$B$5&lt;$H$2),-MIN('SFV+BESS'!$I$7,L582-$H$2),0)))</f>
        <v>0</v>
      </c>
      <c r="I583" s="38">
        <f t="shared" si="617"/>
        <v>0</v>
      </c>
      <c r="J583" s="27">
        <f t="shared" si="619"/>
        <v>0</v>
      </c>
      <c r="K583" s="27">
        <f t="shared" si="618"/>
        <v>0</v>
      </c>
      <c r="L583" s="28">
        <f>IF((L582+F583+G583)&gt;=$B$2*'SFV+BESS'!$I$9, $B$2*'SFV+BESS'!$I$9, (L582+F583+G583))</f>
        <v>173.61249999999998</v>
      </c>
      <c r="M583" s="110">
        <f t="shared" si="620"/>
        <v>0</v>
      </c>
      <c r="R583" s="251"/>
      <c r="S583" s="41">
        <v>23.9166666666667</v>
      </c>
      <c r="T583" s="2">
        <f t="shared" si="677"/>
        <v>0</v>
      </c>
      <c r="U583" s="2">
        <f>Gen_Cons_Horario!B1353</f>
        <v>0</v>
      </c>
      <c r="V583" s="35">
        <f t="shared" si="652"/>
        <v>0</v>
      </c>
      <c r="W583" s="116">
        <f>IF(AND(V583&gt;0,V583*$B$4+AC582&lt;=$B$2*'SFV+BESS'!$I$9,V583&lt;'SFV+BESS'!$I$7), V583*$B$4, IF(AND(V583&gt;0,V583*$B$4+AC582&gt;$B$2*'SFV+BESS'!$I$9,V583*$B$4&lt;'SFV+BESS'!$I$7),$B$2*'SFV+BESS'!$I$9-AC582,IF(AND(V583&gt;0,V583*$B$4+AC582&gt;$B$2*'SFV+BESS'!$I$9,V583*$B$4&gt;'SFV+BESS'!$I$7,AC582&lt;$B$2*'SFV+BESS'!$I$9),$B$2*'SFV+BESS'!$I$9-AC582,IF(AND(V583&gt;0,V583*$B$4+AC582&lt;=$B$2*'SFV+BESS'!$I$9,V583&gt;'SFV+BESS'!$I$7),'SFV+BESS'!$I$7,0))))</f>
        <v>0</v>
      </c>
      <c r="X583" s="27">
        <f>IF(AND(V583&lt;0,AC582+V583/$B$5&gt;$H$2,-V583/'Carga-Descarga Año'!$B$5&lt;'SFV+BESS'!$I$7),V583/$B$5,IF(AND(V583&lt;0,AC582+V583/$B$5&gt;$H$2,-V583/'Carga-Descarga Año'!$B$5&gt;'SFV+BESS'!$I$7),-'SFV+BESS'!$I$7,IF(AND(V583&lt;0,AC582+V583/$B$5&lt;$H$2),-MIN('SFV+BESS'!$I$7,AC582-$H$2),0)))</f>
        <v>0</v>
      </c>
      <c r="Z583" s="33">
        <f t="shared" si="646"/>
        <v>0</v>
      </c>
      <c r="AA583" s="27">
        <f t="shared" si="621"/>
        <v>0</v>
      </c>
      <c r="AB583" s="27">
        <f t="shared" si="645"/>
        <v>0</v>
      </c>
      <c r="AC583" s="28">
        <f>IF((AC582+W583+X583)&gt;=$B$2*'SFV+BESS'!$I$9, $B$2*'SFV+BESS'!$I$9, (AC582+W583+X583))</f>
        <v>173.61249999999998</v>
      </c>
      <c r="AD583" s="110">
        <f t="shared" si="622"/>
        <v>0</v>
      </c>
      <c r="AI583" s="251"/>
      <c r="AJ583" s="41">
        <v>23.9166666666667</v>
      </c>
      <c r="AK583" s="52">
        <f t="shared" si="678"/>
        <v>0</v>
      </c>
      <c r="AL583" s="33">
        <f>Gen_Cons_Horario!B2025</f>
        <v>0</v>
      </c>
      <c r="AM583" s="35">
        <f t="shared" si="653"/>
        <v>0</v>
      </c>
      <c r="AN583" s="116">
        <f>IF(AND(AM583&gt;0,AM583*$B$4+AT582&lt;=$B$2*'SFV+BESS'!$I$9,AM583&lt;'SFV+BESS'!$I$7), AM583*$B$4, IF(AND(AM583&gt;0,AM583*$B$4+AT582&gt;$B$2*'SFV+BESS'!$I$9,AM583*$B$4&lt;'SFV+BESS'!$I$7),$B$2*'SFV+BESS'!$I$9-AT582,IF(AND(AM583&gt;0,AM583*$B$4+AT582&gt;$B$2*'SFV+BESS'!$I$9,AM583*$B$4&gt;'SFV+BESS'!$I$7,AT582&lt;$B$2*'SFV+BESS'!$I$9),$B$2*'SFV+BESS'!$I$9-AT582,IF(AND(AM583&gt;0,AM583*$B$4+AT582&lt;=$B$2*'SFV+BESS'!$I$9,AM583&gt;'SFV+BESS'!$I$7),'SFV+BESS'!$I$7,0))))</f>
        <v>0</v>
      </c>
      <c r="AO583" s="27">
        <f>IF(AND(AM583&lt;0,AT582+AM583/$B$5&gt;$H$2,-AM583/'Carga-Descarga Año'!$B$5&lt;'SFV+BESS'!$I$7),AM583/$B$5,IF(AND(AM583&lt;0,AT582+AM583/$B$5&gt;$H$2,-AM583/'Carga-Descarga Año'!$B$5&gt;'SFV+BESS'!$I$7),-'SFV+BESS'!$I$7,IF(AND(AM583&lt;0,AT582+AM583/$B$5&lt;$H$2),-MIN('SFV+BESS'!$I$7,AT582-$H$2),0)))</f>
        <v>0</v>
      </c>
      <c r="AP583" s="33"/>
      <c r="AQ583" s="33">
        <f t="shared" si="659"/>
        <v>0</v>
      </c>
      <c r="AR583" s="27">
        <f t="shared" si="623"/>
        <v>0</v>
      </c>
      <c r="AS583" s="27">
        <f t="shared" si="660"/>
        <v>0</v>
      </c>
      <c r="AT583" s="28">
        <f>IF((AT582+AN583+AO583)&gt;=$B$2*'SFV+BESS'!$I$9, $B$2*'SFV+BESS'!$I$9, (AT582+AN583+AO583))</f>
        <v>173.61249999999998</v>
      </c>
      <c r="AU583" s="110">
        <f t="shared" si="624"/>
        <v>0</v>
      </c>
      <c r="AZ583" s="251"/>
      <c r="BA583" s="41">
        <v>23.9166666666667</v>
      </c>
      <c r="BB583" s="33">
        <f t="shared" si="679"/>
        <v>0</v>
      </c>
      <c r="BC583" s="33">
        <f>Gen_Cons_Horario!B2769</f>
        <v>0</v>
      </c>
      <c r="BD583" s="35">
        <f t="shared" si="654"/>
        <v>0</v>
      </c>
      <c r="BE583" s="116">
        <f>IF(AND(BD583&gt;0,BD583*$B$4+BK582&lt;=$B$2*'SFV+BESS'!$I$9,BD583&lt;'SFV+BESS'!$I$7), BD583*$B$4, IF(AND(BD583&gt;0,BD583*$B$4+BK582&gt;$B$2*'SFV+BESS'!$I$9,BD583*$B$4&lt;'SFV+BESS'!$I$7),$B$2*'SFV+BESS'!$I$9-BK582,IF(AND(BD583&gt;0,BD583*$B$4+BK582&gt;$B$2*'SFV+BESS'!$I$9,BD583*$B$4&gt;'SFV+BESS'!$I$7,BK582&lt;$B$2*'SFV+BESS'!$I$9),$B$2*'SFV+BESS'!$I$9-BK582,IF(AND(BD583&gt;0,BD583*$B$4+BK582&lt;=$B$2*'SFV+BESS'!$I$9,BD583&gt;'SFV+BESS'!$I$7),'SFV+BESS'!$I$7,0))))</f>
        <v>0</v>
      </c>
      <c r="BF583" s="27">
        <f>IF(AND(BD583&lt;0,BK582+BD583/$B$5&gt;$H$2,-BD583/'Carga-Descarga Año'!$B$5&lt;'SFV+BESS'!$I$7),BD583/$B$5,IF(AND(BD583&lt;0,BK582+BD583/$B$5&gt;$H$2,-BD583/'Carga-Descarga Año'!$B$5&gt;'SFV+BESS'!$I$7),-'SFV+BESS'!$I$7,IF(AND(BD583&lt;0,BK582+BD583/$B$5&lt;$H$2),-MIN('SFV+BESS'!$I$7,BK582-$H$2),0)))</f>
        <v>0</v>
      </c>
      <c r="BG583" s="33"/>
      <c r="BH583" s="33">
        <f t="shared" si="661"/>
        <v>0</v>
      </c>
      <c r="BI583" s="27">
        <f t="shared" si="625"/>
        <v>0</v>
      </c>
      <c r="BJ583" s="27">
        <f t="shared" si="662"/>
        <v>0</v>
      </c>
      <c r="BK583" s="28">
        <f>IF((BK582+BE583+BF583)&gt;=$B$2*'SFV+BESS'!$I$9, $B$2*'SFV+BESS'!$I$9, (BK582+BE583+BF583))</f>
        <v>173.61249999999998</v>
      </c>
      <c r="BL583" s="110">
        <f t="shared" si="626"/>
        <v>0</v>
      </c>
      <c r="BQ583" s="251"/>
      <c r="BR583" s="41">
        <v>23.9166666666667</v>
      </c>
      <c r="BS583" s="33">
        <f t="shared" si="680"/>
        <v>0</v>
      </c>
      <c r="BT583" s="33">
        <f>Gen_Cons_Horario!B3489</f>
        <v>0</v>
      </c>
      <c r="BU583" s="35">
        <f t="shared" si="655"/>
        <v>0</v>
      </c>
      <c r="BV583" s="116">
        <f>IF(AND(BU583&gt;0,BU583*$B$4+CB582&lt;=$B$2*'SFV+BESS'!$I$9,BU583&lt;'SFV+BESS'!$I$7), BU583*$B$4, IF(AND(BU583&gt;0,BU583*$B$4+CB582&gt;$B$2*'SFV+BESS'!$I$9,BU583*$B$4&lt;'SFV+BESS'!$I$7),$B$2*'SFV+BESS'!$I$9-CB582,IF(AND(BU583&gt;0,BU583*$B$4+CB582&gt;$B$2*'SFV+BESS'!$I$9,BU583*$B$4&gt;'SFV+BESS'!$I$7,CB582&lt;$B$2*'SFV+BESS'!$I$9),$B$2*'SFV+BESS'!$I$9-CB582,IF(AND(BU583&gt;0,BU583*$B$4+CB582&lt;=$B$2*'SFV+BESS'!$I$9,BU583&gt;'SFV+BESS'!$I$7),'SFV+BESS'!$I$7,0))))</f>
        <v>0</v>
      </c>
      <c r="BW583" s="27">
        <f>IF(AND(BU583&lt;0,CB582+BU583/$B$5&gt;$H$2,-BU583/'Carga-Descarga Año'!$B$5&lt;'SFV+BESS'!$I$7),BU583/$B$5,IF(AND(BU583&lt;0,CB582+BU583/$B$5&gt;$H$2,-BU583/'Carga-Descarga Año'!$B$5&gt;'SFV+BESS'!$I$7),-'SFV+BESS'!$I$7,IF(AND(BU583&lt;0,CB582+BU583/$B$5&lt;$H$2),-MIN('SFV+BESS'!$I$7,CB582-$H$2),0)))</f>
        <v>0</v>
      </c>
      <c r="BX583" s="33"/>
      <c r="BY583" s="33">
        <f t="shared" si="663"/>
        <v>0</v>
      </c>
      <c r="BZ583" s="27">
        <f t="shared" si="627"/>
        <v>0</v>
      </c>
      <c r="CA583" s="27">
        <f t="shared" si="628"/>
        <v>0</v>
      </c>
      <c r="CB583" s="28">
        <f>IF((CB582+BV583+BW583)&gt;=$B$2*'SFV+BESS'!$I$9, $B$2*'SFV+BESS'!$I$9, (CB582+BV583+BW583))</f>
        <v>173.61249999999998</v>
      </c>
      <c r="CC583" s="110">
        <f t="shared" si="629"/>
        <v>0</v>
      </c>
      <c r="CH583" s="251"/>
      <c r="CI583" s="41">
        <v>23.9166666666667</v>
      </c>
      <c r="CJ583" s="33">
        <f t="shared" si="681"/>
        <v>0</v>
      </c>
      <c r="CK583" s="33">
        <f>Gen_Cons_Horario!B4233</f>
        <v>0</v>
      </c>
      <c r="CL583" s="35">
        <f t="shared" si="656"/>
        <v>0</v>
      </c>
      <c r="CM583" s="116">
        <f>IF(AND(CL583&gt;0,CL583*$B$4+CS582&lt;=$B$2*'SFV+BESS'!$I$9,CL583&lt;'SFV+BESS'!$I$7), CL583*$B$4, IF(AND(CL583&gt;0,CL583*$B$4+CS582&gt;$B$2*'SFV+BESS'!$I$9,CL583*$B$4&lt;'SFV+BESS'!$I$7),$B$2*'SFV+BESS'!$I$9-CS582,IF(AND(CL583&gt;0,CL583*$B$4+CS582&gt;$B$2*'SFV+BESS'!$I$9,CL583*$B$4&gt;'SFV+BESS'!$I$7,CS582&lt;$B$2*'SFV+BESS'!$I$9),$B$2*'SFV+BESS'!$I$9-CS582,IF(AND(CL583&gt;0,CL583*$B$4+CS582&lt;=$B$2*'SFV+BESS'!$I$9,CL583&gt;'SFV+BESS'!$I$7),'SFV+BESS'!$I$7,0))))</f>
        <v>0</v>
      </c>
      <c r="CN583" s="27">
        <f>IF(AND(CL583&lt;0,CS582+CL583/$B$5&gt;$H$2,-CL583/'Carga-Descarga Año'!$B$5&lt;'SFV+BESS'!$I$7),CL583/$B$5,IF(AND(CL583&lt;0,CS582+CL583/$B$5&gt;$H$2,-CL583/'Carga-Descarga Año'!$B$5&gt;'SFV+BESS'!$I$7),-'SFV+BESS'!$I$7,IF(AND(CL583&lt;0,CS582+CL583/$B$5&lt;$H$2),-MIN('SFV+BESS'!$I$7,CS582-$H$2),0)))</f>
        <v>0</v>
      </c>
      <c r="CO583" s="33"/>
      <c r="CP583" s="33">
        <f t="shared" si="664"/>
        <v>0</v>
      </c>
      <c r="CQ583" s="27">
        <f t="shared" si="630"/>
        <v>0</v>
      </c>
      <c r="CR583" s="27">
        <f t="shared" si="665"/>
        <v>0</v>
      </c>
      <c r="CS583" s="28">
        <f>IF((CS582+CM583+CN583)&gt;=$B$2*'SFV+BESS'!$I$9, $B$2*'SFV+BESS'!$I$9, (CS582+CM583+CN583))</f>
        <v>173.61249999999998</v>
      </c>
      <c r="CT583" s="110">
        <f t="shared" si="631"/>
        <v>0</v>
      </c>
      <c r="CY583" s="251"/>
      <c r="CZ583" s="41">
        <v>23.9166666666667</v>
      </c>
      <c r="DA583" s="33">
        <f t="shared" si="682"/>
        <v>0</v>
      </c>
      <c r="DB583" s="33">
        <f>Gen_Cons_Horario!B4953</f>
        <v>0</v>
      </c>
      <c r="DC583" s="35">
        <f t="shared" si="647"/>
        <v>0</v>
      </c>
      <c r="DD583" s="116">
        <f>IF(AND(DC583&gt;0,DC583*$B$4+DJ582&lt;=$B$2*'SFV+BESS'!$I$9,DC583&lt;'SFV+BESS'!$I$7), DC583*$B$4, IF(AND(DC583&gt;0,DC583*$B$4+DJ582&gt;$B$2*'SFV+BESS'!$I$9,DC583*$B$4&lt;'SFV+BESS'!$I$7),$B$2*'SFV+BESS'!$I$9-DJ582,IF(AND(DC583&gt;0,DC583*$B$4+DJ582&gt;$B$2*'SFV+BESS'!$I$9,DC583*$B$4&gt;'SFV+BESS'!$I$7,DJ582&lt;$B$2*'SFV+BESS'!$I$9),$B$2*'SFV+BESS'!$I$9-DJ582,IF(AND(DC583&gt;0,DC583*$B$4+DJ582&lt;=$B$2*'SFV+BESS'!$I$9,DC583&gt;'SFV+BESS'!$I$7),'SFV+BESS'!$I$7,0))))</f>
        <v>0</v>
      </c>
      <c r="DE583" s="27">
        <f>IF(AND(DC583&lt;0,DJ582+DC583/$B$5&gt;$H$2,-DC583/'Carga-Descarga Año'!$B$5&lt;'SFV+BESS'!$I$7),DC583/$B$5,IF(AND(DC583&lt;0,DJ582+DC583/$B$5&gt;$H$2,-DC583/'Carga-Descarga Año'!$B$5&gt;'SFV+BESS'!$I$7),-'SFV+BESS'!$I$7,IF(AND(DC583&lt;0,DJ582+DC583/$B$5&lt;$H$2),-MIN('SFV+BESS'!$I$7,DJ582-$H$2),0)))</f>
        <v>0</v>
      </c>
      <c r="DF583" s="33"/>
      <c r="DG583" s="33">
        <f t="shared" si="666"/>
        <v>0</v>
      </c>
      <c r="DH583" s="27">
        <f t="shared" si="632"/>
        <v>0</v>
      </c>
      <c r="DI583" s="27">
        <f t="shared" si="633"/>
        <v>0</v>
      </c>
      <c r="DJ583" s="28">
        <f>IF((DJ582+DD583+DE583)&gt;=$B$2*'SFV+BESS'!$I$9, $B$2*'SFV+BESS'!$I$9, (DJ582+DD583+DE583))</f>
        <v>173.61249999999998</v>
      </c>
      <c r="DK583" s="110">
        <f t="shared" si="634"/>
        <v>0</v>
      </c>
      <c r="DP583" s="251"/>
      <c r="DQ583" s="41">
        <v>23.9166666666667</v>
      </c>
      <c r="DR583" s="33">
        <f t="shared" si="683"/>
        <v>0</v>
      </c>
      <c r="DS583" s="33">
        <f>Gen_Cons_Horario!B5697</f>
        <v>0</v>
      </c>
      <c r="DT583" s="35">
        <f t="shared" si="648"/>
        <v>0</v>
      </c>
      <c r="DU583" s="116">
        <f>IF(AND(DT583&gt;0,DT583*$B$4+EA582&lt;=$B$2*'SFV+BESS'!$I$9,DT583&lt;'SFV+BESS'!$I$7), DT583*$B$4, IF(AND(DT583&gt;0,DT583*$B$4+EA582&gt;$B$2*'SFV+BESS'!$I$9,DT583*$B$4&lt;'SFV+BESS'!$I$7),$B$2*'SFV+BESS'!$I$9-EA582,IF(AND(DT583&gt;0,DT583*$B$4+EA582&gt;$B$2*'SFV+BESS'!$I$9,DT583*$B$4&gt;'SFV+BESS'!$I$7,EA582&lt;$B$2*'SFV+BESS'!$I$9),$B$2*'SFV+BESS'!$I$9-EA582,IF(AND(DT583&gt;0,DT583*$B$4+EA582&lt;=$B$2*'SFV+BESS'!$I$9,DT583&gt;'SFV+BESS'!$I$7),'SFV+BESS'!$I$7,0))))</f>
        <v>0</v>
      </c>
      <c r="DV583" s="27">
        <f>IF(AND(DT583&lt;0,EA582+DT583/$B$5&gt;$H$2,-DT583/'Carga-Descarga Año'!$B$5&lt;'SFV+BESS'!$I$7),DT583/$B$5,IF(AND(DT583&lt;0,EA582+DT583/$B$5&gt;$H$2,-DT583/'Carga-Descarga Año'!$B$5&gt;'SFV+BESS'!$I$7),-'SFV+BESS'!$I$7,IF(AND(DT583&lt;0,EA582+DT583/$B$5&lt;$H$2),-MIN('SFV+BESS'!$I$7,EA582-$H$2),0)))</f>
        <v>0</v>
      </c>
      <c r="DW583" s="33"/>
      <c r="DX583" s="33">
        <f t="shared" si="667"/>
        <v>0</v>
      </c>
      <c r="DY583" s="27">
        <f t="shared" si="635"/>
        <v>0</v>
      </c>
      <c r="DZ583" s="27">
        <f t="shared" si="668"/>
        <v>0</v>
      </c>
      <c r="EA583" s="28">
        <f>IF((EA582+DU583+DV583)&gt;=$B$2*'SFV+BESS'!$I$9, $B$2*'SFV+BESS'!$I$9, (EA582+DU583+DV583))</f>
        <v>173.61249999999998</v>
      </c>
      <c r="EB583" s="110">
        <f t="shared" si="636"/>
        <v>0</v>
      </c>
      <c r="EG583" s="251"/>
      <c r="EH583" s="41">
        <v>23.9166666666667</v>
      </c>
      <c r="EI583" s="33">
        <f t="shared" si="684"/>
        <v>0</v>
      </c>
      <c r="EJ583" s="33">
        <f>Gen_Cons_Horario!B6441</f>
        <v>0</v>
      </c>
      <c r="EK583" s="35">
        <f t="shared" si="649"/>
        <v>0</v>
      </c>
      <c r="EL583" s="116">
        <f>IF(AND(EK583&gt;0,EK583*$B$4+ER582&lt;=$B$2*'SFV+BESS'!$I$9,EK583&lt;'SFV+BESS'!$I$7), EK583*$B$4, IF(AND(EK583&gt;0,EK583*$B$4+ER582&gt;$B$2*'SFV+BESS'!$I$9,EK583*$B$4&lt;'SFV+BESS'!$I$7),$B$2*'SFV+BESS'!$I$9-ER582,IF(AND(EK583&gt;0,EK583*$B$4+ER582&gt;$B$2*'SFV+BESS'!$I$9,EK583*$B$4&gt;'SFV+BESS'!$I$7,ER582&lt;$B$2*'SFV+BESS'!$I$9),$B$2*'SFV+BESS'!$I$9-ER582,IF(AND(EK583&gt;0,EK583*$B$4+ER582&lt;=$B$2*'SFV+BESS'!$I$9,EK583&gt;'SFV+BESS'!$I$7),'SFV+BESS'!$I$7,0))))</f>
        <v>0</v>
      </c>
      <c r="EM583" s="27">
        <f>IF(AND(EK583&lt;0,ER582+EK583/$B$5&gt;$H$2,-EK583/'Carga-Descarga Año'!$B$5&lt;'SFV+BESS'!$I$7),EK583/$B$5,IF(AND(EK583&lt;0,ER582+EK583/$B$5&gt;$H$2,-EK583/'Carga-Descarga Año'!$B$5&gt;'SFV+BESS'!$I$7),-'SFV+BESS'!$I$7,IF(AND(EK583&lt;0,ER582+EK583/$B$5&lt;$H$2),-MIN('SFV+BESS'!$I$7,ER582-$H$2),0)))</f>
        <v>0</v>
      </c>
      <c r="EN583" s="33"/>
      <c r="EO583" s="33">
        <f t="shared" si="669"/>
        <v>0</v>
      </c>
      <c r="EP583" s="27">
        <f t="shared" si="637"/>
        <v>0</v>
      </c>
      <c r="EQ583" s="27">
        <f t="shared" si="670"/>
        <v>0</v>
      </c>
      <c r="ER583" s="28">
        <f>IF((ER582+EL583+EM583)&gt;=$B$2*'SFV+BESS'!$I$9, $B$2*'SFV+BESS'!$I$9, (ER582+EL583+EM583))</f>
        <v>173.61249999999998</v>
      </c>
      <c r="ES583" s="110">
        <f t="shared" si="638"/>
        <v>0</v>
      </c>
      <c r="EX583" s="251"/>
      <c r="EY583" s="41">
        <v>23.9166666666667</v>
      </c>
      <c r="EZ583" s="33">
        <f t="shared" si="685"/>
        <v>0</v>
      </c>
      <c r="FA583" s="33">
        <f>Gen_Cons_Horario!B7161</f>
        <v>0</v>
      </c>
      <c r="FB583" s="35">
        <f t="shared" si="650"/>
        <v>0</v>
      </c>
      <c r="FC583" s="116">
        <f>IF(AND(FB583&gt;0,FB583*$B$4+FI582&lt;=$B$2*'SFV+BESS'!$I$9,FB583&lt;'SFV+BESS'!$I$7), FB583*$B$4, IF(AND(FB583&gt;0,FB583*$B$4+FI582&gt;$B$2*'SFV+BESS'!$I$9,FB583*$B$4&lt;'SFV+BESS'!$I$7),$B$2*'SFV+BESS'!$I$9-FI582,IF(AND(FB583&gt;0,FB583*$B$4+FI582&gt;$B$2*'SFV+BESS'!$I$9,FB583*$B$4&gt;'SFV+BESS'!$I$7,FI582&lt;$B$2*'SFV+BESS'!$I$9),$B$2*'SFV+BESS'!$I$9-FI582,IF(AND(FB583&gt;0,FB583*$B$4+FI582&lt;=$B$2*'SFV+BESS'!$I$9,FB583&gt;'SFV+BESS'!$I$7),'SFV+BESS'!$I$7,0))))</f>
        <v>0</v>
      </c>
      <c r="FD583" s="27">
        <f>IF(AND(FB583&lt;0,FI582+FB583/$B$5&gt;$H$2,-FB583/'Carga-Descarga Año'!$B$5&lt;'SFV+BESS'!$I$7),FB583/$B$5,IF(AND(FB583&lt;0,FI582+FB583/$B$5&gt;$H$2,-FB583/'Carga-Descarga Año'!$B$5&gt;'SFV+BESS'!$I$7),-'SFV+BESS'!$I$7,IF(AND(FB583&lt;0,FI582+FB583/$B$5&lt;$H$2),-MIN('SFV+BESS'!$I$7,FI582-$H$2),0)))</f>
        <v>0</v>
      </c>
      <c r="FE583" s="33"/>
      <c r="FF583" s="33">
        <f t="shared" si="671"/>
        <v>0</v>
      </c>
      <c r="FG583" s="27">
        <f t="shared" si="639"/>
        <v>0</v>
      </c>
      <c r="FH583" s="27">
        <f t="shared" si="672"/>
        <v>0</v>
      </c>
      <c r="FI583" s="28">
        <f>IF((FI582+FC583+FD583)&gt;=$B$2*'SFV+BESS'!$I$9, $B$2*'SFV+BESS'!$I$9, (FI582+FC583+FD583))</f>
        <v>173.61249999999998</v>
      </c>
      <c r="FJ583" s="110">
        <f t="shared" si="640"/>
        <v>0</v>
      </c>
      <c r="FO583" s="251"/>
      <c r="FP583" s="41">
        <v>23.9166666666667</v>
      </c>
      <c r="FQ583" s="33">
        <f t="shared" si="686"/>
        <v>0</v>
      </c>
      <c r="FR583" s="33">
        <f>Gen_Cons_Horario!B7905</f>
        <v>0</v>
      </c>
      <c r="FS583" s="35">
        <f t="shared" si="651"/>
        <v>0</v>
      </c>
      <c r="FT583" s="116">
        <f>IF(AND(FS583&gt;0,FS583*$B$4+FZ582&lt;=$B$2*'SFV+BESS'!$I$9,FS583&lt;'SFV+BESS'!$I$7), FS583*$B$4, IF(AND(FS583&gt;0,FS583*$B$4+FZ582&gt;$B$2*'SFV+BESS'!$I$9,FS583*$B$4&lt;'SFV+BESS'!$I$7),$B$2*'SFV+BESS'!$I$9-FZ582,IF(AND(FS583&gt;0,FS583*$B$4+FZ582&gt;$B$2*'SFV+BESS'!$I$9,FS583*$B$4&gt;'SFV+BESS'!$I$7,FZ582&lt;$B$2*'SFV+BESS'!$I$9),$B$2*'SFV+BESS'!$I$9-FZ582,IF(AND(FS583&gt;0,FS583*$B$4+FZ582&lt;=$B$2*'SFV+BESS'!$I$9,FS583&gt;'SFV+BESS'!$I$7),'SFV+BESS'!$I$7,0))))</f>
        <v>0</v>
      </c>
      <c r="FU583" s="27">
        <f>IF(AND(FS583&lt;0,FZ582+FS583/$B$5&gt;$H$2,-FS583/'Carga-Descarga Año'!$B$5&lt;'SFV+BESS'!$I$7),FS583/$B$5,IF(AND(FS583&lt;0,FZ582+FS583/$B$5&gt;$H$2,-FS583/'Carga-Descarga Año'!$B$5&gt;'SFV+BESS'!$I$7),-'SFV+BESS'!$I$7,IF(AND(FS583&lt;0,FZ582+FS583/$B$5&lt;$H$2),-MIN('SFV+BESS'!$I$7,FZ582-$H$2),0)))</f>
        <v>0</v>
      </c>
      <c r="FV583" s="33"/>
      <c r="FW583" s="33">
        <f t="shared" si="673"/>
        <v>0</v>
      </c>
      <c r="FX583" s="27">
        <f t="shared" si="641"/>
        <v>0</v>
      </c>
      <c r="FY583" s="27">
        <f t="shared" si="674"/>
        <v>0</v>
      </c>
      <c r="FZ583" s="28">
        <f>IF((FZ582+FT583+FU583)&gt;=$B$2*'SFV+BESS'!$I$9, $B$2*'SFV+BESS'!$I$9, (FZ582+FT583+FU583))</f>
        <v>173.61249999999998</v>
      </c>
      <c r="GA583" s="110">
        <f t="shared" si="642"/>
        <v>0</v>
      </c>
      <c r="GF583" s="251"/>
      <c r="GG583" s="41">
        <v>23.9166666666667</v>
      </c>
      <c r="GH583" s="33">
        <f t="shared" si="687"/>
        <v>0</v>
      </c>
      <c r="GI583" s="33">
        <f>Gen_Cons_Horario!B8625</f>
        <v>0</v>
      </c>
      <c r="GJ583" s="35">
        <f t="shared" si="657"/>
        <v>0</v>
      </c>
      <c r="GK583" s="116">
        <f>IF(AND(GJ583&gt;0,GJ583*$B$4+GQ582&lt;=$B$2*'SFV+BESS'!$I$9,GJ583&lt;'SFV+BESS'!$I$7), GJ583*$B$4, IF(AND(GJ583&gt;0,GJ583*$B$4+GQ582&gt;$B$2*'SFV+BESS'!$I$9,GJ583*$B$4&lt;'SFV+BESS'!$I$7),$B$2*'SFV+BESS'!$I$9-GQ582,IF(AND(GJ583&gt;0,GJ583*$B$4+GQ582&gt;$B$2*'SFV+BESS'!$I$9,GJ583*$B$4&gt;'SFV+BESS'!$I$7,GQ582&lt;$B$2*'SFV+BESS'!$I$9),$B$2*'SFV+BESS'!$I$9-GQ582,IF(AND(GJ583&gt;0,GJ583*$B$4+GQ582&lt;=$B$2*'SFV+BESS'!$I$9,GJ583&gt;'SFV+BESS'!$I$7),'SFV+BESS'!$I$7,0))))</f>
        <v>0</v>
      </c>
      <c r="GL583" s="27">
        <f>IF(AND(GJ583&lt;0,GQ582+GJ583/$B$5&gt;$H$2,-GJ583/'Carga-Descarga Año'!$B$5&lt;'SFV+BESS'!$I$7),GJ583/$B$5,IF(AND(GJ583&lt;0,GQ582+GJ583/$B$5&gt;$H$2,-GJ583/'Carga-Descarga Año'!$B$5&gt;'SFV+BESS'!$I$7),-'SFV+BESS'!$I$7,IF(AND(GJ583&lt;0,GQ582+GJ583/$B$5&lt;$H$2),-MIN('SFV+BESS'!$I$7,GQ582-$H$2),0)))</f>
        <v>0</v>
      </c>
      <c r="GM583" s="33"/>
      <c r="GN583" s="33">
        <f t="shared" si="675"/>
        <v>0</v>
      </c>
      <c r="GO583" s="27">
        <f t="shared" si="643"/>
        <v>0</v>
      </c>
      <c r="GP583" s="27">
        <f t="shared" si="676"/>
        <v>0</v>
      </c>
      <c r="GQ583" s="28">
        <f>IF((GQ582+GK583+GL583)&gt;=$B$2*'SFV+BESS'!$I$9, $B$2*'SFV+BESS'!$I$9, (GQ582+GK583+GL583))</f>
        <v>173.61249999999998</v>
      </c>
      <c r="GR583" s="110">
        <f t="shared" si="644"/>
        <v>0</v>
      </c>
    </row>
    <row r="584" spans="1:200">
      <c r="A584" s="250"/>
      <c r="B584" s="41">
        <v>23.9583333333334</v>
      </c>
      <c r="C584" s="38">
        <f t="shared" si="658"/>
        <v>0</v>
      </c>
      <c r="D584" s="2">
        <f>Gen_Cons_Horario!B610</f>
        <v>0</v>
      </c>
      <c r="E584" s="140">
        <f t="shared" si="616"/>
        <v>0</v>
      </c>
      <c r="F584" s="116">
        <f>IF(AND(E584&gt;0,E584*$B$4+L583&lt;=$B$2*'SFV+BESS'!$I$9,E584&lt;'SFV+BESS'!$I$7), E584*$B$4, IF(AND(E584&gt;0,E584*$B$4+L583&gt;$B$2*'SFV+BESS'!$I$9,E584*$B$4&lt;'SFV+BESS'!$I$7),$B$2*'SFV+BESS'!$I$9-L583,IF(AND(E584&gt;0,E584*$B$4+L583&gt;$B$2*'SFV+BESS'!$I$9,E584*$B$4&gt;'SFV+BESS'!$I$7,L583&lt;$B$2*'SFV+BESS'!$I$9),$B$2*'SFV+BESS'!$I$9-L583,IF(AND(E584&gt;0,E584*$B$4+L583&lt;=$B$2*'SFV+BESS'!$I$9,E584&gt;'SFV+BESS'!$I$7),'SFV+BESS'!$I$7,0))))</f>
        <v>0</v>
      </c>
      <c r="G584" s="27">
        <f>IF(AND(E584&lt;0,L583+E584/$B$5&gt;$H$2,-E584/'Carga-Descarga Año'!$B$5&lt;'SFV+BESS'!$I$7),E584/$B$5,IF(AND(E584&lt;0,L583+E584/$B$5&gt;$H$2,-E584/'Carga-Descarga Año'!$B$5&gt;'SFV+BESS'!$I$7),-'SFV+BESS'!$I$7,IF(AND(E584&lt;0,L583+E584/$B$5&lt;$H$2),-MIN('SFV+BESS'!$I$7,L583-$H$2),0)))</f>
        <v>0</v>
      </c>
      <c r="I584" s="38">
        <f t="shared" si="617"/>
        <v>0</v>
      </c>
      <c r="J584" s="27">
        <f t="shared" si="619"/>
        <v>0</v>
      </c>
      <c r="K584" s="27">
        <f t="shared" si="618"/>
        <v>0</v>
      </c>
      <c r="L584" s="28">
        <f>IF((L583+F584+G584)&gt;=$B$2*'SFV+BESS'!$I$9, $B$2*'SFV+BESS'!$I$9, (L583+F584+G584))</f>
        <v>173.61249999999998</v>
      </c>
      <c r="M584" s="110">
        <f t="shared" si="620"/>
        <v>0</v>
      </c>
      <c r="R584" s="251"/>
      <c r="S584" s="41">
        <v>23.9583333333334</v>
      </c>
      <c r="T584" s="2">
        <f t="shared" si="677"/>
        <v>0</v>
      </c>
      <c r="U584" s="2">
        <f>Gen_Cons_Horario!B1354</f>
        <v>0</v>
      </c>
      <c r="V584" s="35">
        <f t="shared" si="652"/>
        <v>0</v>
      </c>
      <c r="W584" s="116">
        <f>IF(AND(V584&gt;0,V584*$B$4+AC583&lt;=$B$2*'SFV+BESS'!$I$9,V584&lt;'SFV+BESS'!$I$7), V584*$B$4, IF(AND(V584&gt;0,V584*$B$4+AC583&gt;$B$2*'SFV+BESS'!$I$9,V584*$B$4&lt;'SFV+BESS'!$I$7),$B$2*'SFV+BESS'!$I$9-AC583,IF(AND(V584&gt;0,V584*$B$4+AC583&gt;$B$2*'SFV+BESS'!$I$9,V584*$B$4&gt;'SFV+BESS'!$I$7,AC583&lt;$B$2*'SFV+BESS'!$I$9),$B$2*'SFV+BESS'!$I$9-AC583,IF(AND(V584&gt;0,V584*$B$4+AC583&lt;=$B$2*'SFV+BESS'!$I$9,V584&gt;'SFV+BESS'!$I$7),'SFV+BESS'!$I$7,0))))</f>
        <v>0</v>
      </c>
      <c r="X584" s="27">
        <f>IF(AND(V584&lt;0,AC583+V584/$B$5&gt;$H$2,-V584/'Carga-Descarga Año'!$B$5&lt;'SFV+BESS'!$I$7),V584/$B$5,IF(AND(V584&lt;0,AC583+V584/$B$5&gt;$H$2,-V584/'Carga-Descarga Año'!$B$5&gt;'SFV+BESS'!$I$7),-'SFV+BESS'!$I$7,IF(AND(V584&lt;0,AC583+V584/$B$5&lt;$H$2),-MIN('SFV+BESS'!$I$7,AC583-$H$2),0)))</f>
        <v>0</v>
      </c>
      <c r="Z584" s="33">
        <f t="shared" si="646"/>
        <v>0</v>
      </c>
      <c r="AA584" s="27">
        <f t="shared" si="621"/>
        <v>0</v>
      </c>
      <c r="AB584" s="27">
        <f t="shared" si="645"/>
        <v>0</v>
      </c>
      <c r="AC584" s="28">
        <f>IF((AC583+W584+X584)&gt;=$B$2*'SFV+BESS'!$I$9, $B$2*'SFV+BESS'!$I$9, (AC583+W584+X584))</f>
        <v>173.61249999999998</v>
      </c>
      <c r="AD584" s="110">
        <f t="shared" si="622"/>
        <v>0</v>
      </c>
      <c r="AI584" s="251"/>
      <c r="AJ584" s="41">
        <v>23.9583333333334</v>
      </c>
      <c r="AK584" s="52">
        <f t="shared" si="678"/>
        <v>0</v>
      </c>
      <c r="AL584" s="33">
        <f>Gen_Cons_Horario!B2026</f>
        <v>0</v>
      </c>
      <c r="AM584" s="35">
        <f t="shared" si="653"/>
        <v>0</v>
      </c>
      <c r="AN584" s="116">
        <f>IF(AND(AM584&gt;0,AM584*$B$4+AT583&lt;=$B$2*'SFV+BESS'!$I$9,AM584&lt;'SFV+BESS'!$I$7), AM584*$B$4, IF(AND(AM584&gt;0,AM584*$B$4+AT583&gt;$B$2*'SFV+BESS'!$I$9,AM584*$B$4&lt;'SFV+BESS'!$I$7),$B$2*'SFV+BESS'!$I$9-AT583,IF(AND(AM584&gt;0,AM584*$B$4+AT583&gt;$B$2*'SFV+BESS'!$I$9,AM584*$B$4&gt;'SFV+BESS'!$I$7,AT583&lt;$B$2*'SFV+BESS'!$I$9),$B$2*'SFV+BESS'!$I$9-AT583,IF(AND(AM584&gt;0,AM584*$B$4+AT583&lt;=$B$2*'SFV+BESS'!$I$9,AM584&gt;'SFV+BESS'!$I$7),'SFV+BESS'!$I$7,0))))</f>
        <v>0</v>
      </c>
      <c r="AO584" s="27">
        <f>IF(AND(AM584&lt;0,AT583+AM584/$B$5&gt;$H$2,-AM584/'Carga-Descarga Año'!$B$5&lt;'SFV+BESS'!$I$7),AM584/$B$5,IF(AND(AM584&lt;0,AT583+AM584/$B$5&gt;$H$2,-AM584/'Carga-Descarga Año'!$B$5&gt;'SFV+BESS'!$I$7),-'SFV+BESS'!$I$7,IF(AND(AM584&lt;0,AT583+AM584/$B$5&lt;$H$2),-MIN('SFV+BESS'!$I$7,AT583-$H$2),0)))</f>
        <v>0</v>
      </c>
      <c r="AP584" s="33"/>
      <c r="AQ584" s="33">
        <f t="shared" si="659"/>
        <v>0</v>
      </c>
      <c r="AR584" s="27">
        <f t="shared" si="623"/>
        <v>0</v>
      </c>
      <c r="AS584" s="27">
        <f t="shared" si="660"/>
        <v>0</v>
      </c>
      <c r="AT584" s="28">
        <f>IF((AT583+AN584+AO584)&gt;=$B$2*'SFV+BESS'!$I$9, $B$2*'SFV+BESS'!$I$9, (AT583+AN584+AO584))</f>
        <v>173.61249999999998</v>
      </c>
      <c r="AU584" s="110">
        <f t="shared" si="624"/>
        <v>0</v>
      </c>
      <c r="AZ584" s="251"/>
      <c r="BA584" s="41">
        <v>23.9583333333334</v>
      </c>
      <c r="BB584" s="33">
        <f t="shared" si="679"/>
        <v>0</v>
      </c>
      <c r="BC584" s="33">
        <f>Gen_Cons_Horario!B2770</f>
        <v>0</v>
      </c>
      <c r="BD584" s="35">
        <f t="shared" si="654"/>
        <v>0</v>
      </c>
      <c r="BE584" s="116">
        <f>IF(AND(BD584&gt;0,BD584*$B$4+BK583&lt;=$B$2*'SFV+BESS'!$I$9,BD584&lt;'SFV+BESS'!$I$7), BD584*$B$4, IF(AND(BD584&gt;0,BD584*$B$4+BK583&gt;$B$2*'SFV+BESS'!$I$9,BD584*$B$4&lt;'SFV+BESS'!$I$7),$B$2*'SFV+BESS'!$I$9-BK583,IF(AND(BD584&gt;0,BD584*$B$4+BK583&gt;$B$2*'SFV+BESS'!$I$9,BD584*$B$4&gt;'SFV+BESS'!$I$7,BK583&lt;$B$2*'SFV+BESS'!$I$9),$B$2*'SFV+BESS'!$I$9-BK583,IF(AND(BD584&gt;0,BD584*$B$4+BK583&lt;=$B$2*'SFV+BESS'!$I$9,BD584&gt;'SFV+BESS'!$I$7),'SFV+BESS'!$I$7,0))))</f>
        <v>0</v>
      </c>
      <c r="BF584" s="27">
        <f>IF(AND(BD584&lt;0,BK583+BD584/$B$5&gt;$H$2,-BD584/'Carga-Descarga Año'!$B$5&lt;'SFV+BESS'!$I$7),BD584/$B$5,IF(AND(BD584&lt;0,BK583+BD584/$B$5&gt;$H$2,-BD584/'Carga-Descarga Año'!$B$5&gt;'SFV+BESS'!$I$7),-'SFV+BESS'!$I$7,IF(AND(BD584&lt;0,BK583+BD584/$B$5&lt;$H$2),-MIN('SFV+BESS'!$I$7,BK583-$H$2),0)))</f>
        <v>0</v>
      </c>
      <c r="BG584" s="33"/>
      <c r="BH584" s="33">
        <f t="shared" si="661"/>
        <v>0</v>
      </c>
      <c r="BI584" s="27">
        <f t="shared" si="625"/>
        <v>0</v>
      </c>
      <c r="BJ584" s="27">
        <f t="shared" si="662"/>
        <v>0</v>
      </c>
      <c r="BK584" s="28">
        <f>IF((BK583+BE584+BF584)&gt;=$B$2*'SFV+BESS'!$I$9, $B$2*'SFV+BESS'!$I$9, (BK583+BE584+BF584))</f>
        <v>173.61249999999998</v>
      </c>
      <c r="BL584" s="110">
        <f t="shared" si="626"/>
        <v>0</v>
      </c>
      <c r="BQ584" s="251"/>
      <c r="BR584" s="41">
        <v>23.9583333333334</v>
      </c>
      <c r="BS584" s="33">
        <f t="shared" si="680"/>
        <v>0</v>
      </c>
      <c r="BT584" s="33">
        <f>Gen_Cons_Horario!B3490</f>
        <v>0</v>
      </c>
      <c r="BU584" s="35">
        <f t="shared" si="655"/>
        <v>0</v>
      </c>
      <c r="BV584" s="116">
        <f>IF(AND(BU584&gt;0,BU584*$B$4+CB583&lt;=$B$2*'SFV+BESS'!$I$9,BU584&lt;'SFV+BESS'!$I$7), BU584*$B$4, IF(AND(BU584&gt;0,BU584*$B$4+CB583&gt;$B$2*'SFV+BESS'!$I$9,BU584*$B$4&lt;'SFV+BESS'!$I$7),$B$2*'SFV+BESS'!$I$9-CB583,IF(AND(BU584&gt;0,BU584*$B$4+CB583&gt;$B$2*'SFV+BESS'!$I$9,BU584*$B$4&gt;'SFV+BESS'!$I$7,CB583&lt;$B$2*'SFV+BESS'!$I$9),$B$2*'SFV+BESS'!$I$9-CB583,IF(AND(BU584&gt;0,BU584*$B$4+CB583&lt;=$B$2*'SFV+BESS'!$I$9,BU584&gt;'SFV+BESS'!$I$7),'SFV+BESS'!$I$7,0))))</f>
        <v>0</v>
      </c>
      <c r="BW584" s="27">
        <f>IF(AND(BU584&lt;0,CB583+BU584/$B$5&gt;$H$2,-BU584/'Carga-Descarga Año'!$B$5&lt;'SFV+BESS'!$I$7),BU584/$B$5,IF(AND(BU584&lt;0,CB583+BU584/$B$5&gt;$H$2,-BU584/'Carga-Descarga Año'!$B$5&gt;'SFV+BESS'!$I$7),-'SFV+BESS'!$I$7,IF(AND(BU584&lt;0,CB583+BU584/$B$5&lt;$H$2),-MIN('SFV+BESS'!$I$7,CB583-$H$2),0)))</f>
        <v>0</v>
      </c>
      <c r="BX584" s="33"/>
      <c r="BY584" s="33">
        <f t="shared" si="663"/>
        <v>0</v>
      </c>
      <c r="BZ584" s="27">
        <f t="shared" si="627"/>
        <v>0</v>
      </c>
      <c r="CA584" s="27">
        <f t="shared" si="628"/>
        <v>0</v>
      </c>
      <c r="CB584" s="28">
        <f>IF((CB583+BV584+BW584)&gt;=$B$2*'SFV+BESS'!$I$9, $B$2*'SFV+BESS'!$I$9, (CB583+BV584+BW584))</f>
        <v>173.61249999999998</v>
      </c>
      <c r="CC584" s="110">
        <f t="shared" si="629"/>
        <v>0</v>
      </c>
      <c r="CH584" s="251"/>
      <c r="CI584" s="41">
        <v>23.9583333333334</v>
      </c>
      <c r="CJ584" s="33">
        <f t="shared" si="681"/>
        <v>0</v>
      </c>
      <c r="CK584" s="33">
        <f>Gen_Cons_Horario!B4234</f>
        <v>0</v>
      </c>
      <c r="CL584" s="35">
        <f t="shared" si="656"/>
        <v>0</v>
      </c>
      <c r="CM584" s="116">
        <f>IF(AND(CL584&gt;0,CL584*$B$4+CS583&lt;=$B$2*'SFV+BESS'!$I$9,CL584&lt;'SFV+BESS'!$I$7), CL584*$B$4, IF(AND(CL584&gt;0,CL584*$B$4+CS583&gt;$B$2*'SFV+BESS'!$I$9,CL584*$B$4&lt;'SFV+BESS'!$I$7),$B$2*'SFV+BESS'!$I$9-CS583,IF(AND(CL584&gt;0,CL584*$B$4+CS583&gt;$B$2*'SFV+BESS'!$I$9,CL584*$B$4&gt;'SFV+BESS'!$I$7,CS583&lt;$B$2*'SFV+BESS'!$I$9),$B$2*'SFV+BESS'!$I$9-CS583,IF(AND(CL584&gt;0,CL584*$B$4+CS583&lt;=$B$2*'SFV+BESS'!$I$9,CL584&gt;'SFV+BESS'!$I$7),'SFV+BESS'!$I$7,0))))</f>
        <v>0</v>
      </c>
      <c r="CN584" s="27">
        <f>IF(AND(CL584&lt;0,CS583+CL584/$B$5&gt;$H$2,-CL584/'Carga-Descarga Año'!$B$5&lt;'SFV+BESS'!$I$7),CL584/$B$5,IF(AND(CL584&lt;0,CS583+CL584/$B$5&gt;$H$2,-CL584/'Carga-Descarga Año'!$B$5&gt;'SFV+BESS'!$I$7),-'SFV+BESS'!$I$7,IF(AND(CL584&lt;0,CS583+CL584/$B$5&lt;$H$2),-MIN('SFV+BESS'!$I$7,CS583-$H$2),0)))</f>
        <v>0</v>
      </c>
      <c r="CO584" s="33"/>
      <c r="CP584" s="33">
        <f t="shared" si="664"/>
        <v>0</v>
      </c>
      <c r="CQ584" s="27">
        <f t="shared" si="630"/>
        <v>0</v>
      </c>
      <c r="CR584" s="27">
        <f t="shared" si="665"/>
        <v>0</v>
      </c>
      <c r="CS584" s="28">
        <f>IF((CS583+CM584+CN584)&gt;=$B$2*'SFV+BESS'!$I$9, $B$2*'SFV+BESS'!$I$9, (CS583+CM584+CN584))</f>
        <v>173.61249999999998</v>
      </c>
      <c r="CT584" s="110">
        <f t="shared" si="631"/>
        <v>0</v>
      </c>
      <c r="CY584" s="251"/>
      <c r="CZ584" s="41">
        <v>23.9583333333334</v>
      </c>
      <c r="DA584" s="33">
        <f t="shared" si="682"/>
        <v>0</v>
      </c>
      <c r="DB584" s="33">
        <f>Gen_Cons_Horario!B4954</f>
        <v>0</v>
      </c>
      <c r="DC584" s="35">
        <f t="shared" si="647"/>
        <v>0</v>
      </c>
      <c r="DD584" s="116">
        <f>IF(AND(DC584&gt;0,DC584*$B$4+DJ583&lt;=$B$2*'SFV+BESS'!$I$9,DC584&lt;'SFV+BESS'!$I$7), DC584*$B$4, IF(AND(DC584&gt;0,DC584*$B$4+DJ583&gt;$B$2*'SFV+BESS'!$I$9,DC584*$B$4&lt;'SFV+BESS'!$I$7),$B$2*'SFV+BESS'!$I$9-DJ583,IF(AND(DC584&gt;0,DC584*$B$4+DJ583&gt;$B$2*'SFV+BESS'!$I$9,DC584*$B$4&gt;'SFV+BESS'!$I$7,DJ583&lt;$B$2*'SFV+BESS'!$I$9),$B$2*'SFV+BESS'!$I$9-DJ583,IF(AND(DC584&gt;0,DC584*$B$4+DJ583&lt;=$B$2*'SFV+BESS'!$I$9,DC584&gt;'SFV+BESS'!$I$7),'SFV+BESS'!$I$7,0))))</f>
        <v>0</v>
      </c>
      <c r="DE584" s="27">
        <f>IF(AND(DC584&lt;0,DJ583+DC584/$B$5&gt;$H$2,-DC584/'Carga-Descarga Año'!$B$5&lt;'SFV+BESS'!$I$7),DC584/$B$5,IF(AND(DC584&lt;0,DJ583+DC584/$B$5&gt;$H$2,-DC584/'Carga-Descarga Año'!$B$5&gt;'SFV+BESS'!$I$7),-'SFV+BESS'!$I$7,IF(AND(DC584&lt;0,DJ583+DC584/$B$5&lt;$H$2),-MIN('SFV+BESS'!$I$7,DJ583-$H$2),0)))</f>
        <v>0</v>
      </c>
      <c r="DF584" s="33"/>
      <c r="DG584" s="33">
        <f t="shared" si="666"/>
        <v>0</v>
      </c>
      <c r="DH584" s="27">
        <f t="shared" si="632"/>
        <v>0</v>
      </c>
      <c r="DI584" s="27">
        <f t="shared" si="633"/>
        <v>0</v>
      </c>
      <c r="DJ584" s="28">
        <f>IF((DJ583+DD584+DE584)&gt;=$B$2*'SFV+BESS'!$I$9, $B$2*'SFV+BESS'!$I$9, (DJ583+DD584+DE584))</f>
        <v>173.61249999999998</v>
      </c>
      <c r="DK584" s="110">
        <f t="shared" si="634"/>
        <v>0</v>
      </c>
      <c r="DP584" s="251"/>
      <c r="DQ584" s="41">
        <v>23.9583333333334</v>
      </c>
      <c r="DR584" s="33">
        <f t="shared" si="683"/>
        <v>0</v>
      </c>
      <c r="DS584" s="33">
        <f>Gen_Cons_Horario!B5698</f>
        <v>0</v>
      </c>
      <c r="DT584" s="35">
        <f t="shared" si="648"/>
        <v>0</v>
      </c>
      <c r="DU584" s="116">
        <f>IF(AND(DT584&gt;0,DT584*$B$4+EA583&lt;=$B$2*'SFV+BESS'!$I$9,DT584&lt;'SFV+BESS'!$I$7), DT584*$B$4, IF(AND(DT584&gt;0,DT584*$B$4+EA583&gt;$B$2*'SFV+BESS'!$I$9,DT584*$B$4&lt;'SFV+BESS'!$I$7),$B$2*'SFV+BESS'!$I$9-EA583,IF(AND(DT584&gt;0,DT584*$B$4+EA583&gt;$B$2*'SFV+BESS'!$I$9,DT584*$B$4&gt;'SFV+BESS'!$I$7,EA583&lt;$B$2*'SFV+BESS'!$I$9),$B$2*'SFV+BESS'!$I$9-EA583,IF(AND(DT584&gt;0,DT584*$B$4+EA583&lt;=$B$2*'SFV+BESS'!$I$9,DT584&gt;'SFV+BESS'!$I$7),'SFV+BESS'!$I$7,0))))</f>
        <v>0</v>
      </c>
      <c r="DV584" s="27">
        <f>IF(AND(DT584&lt;0,EA583+DT584/$B$5&gt;$H$2,-DT584/'Carga-Descarga Año'!$B$5&lt;'SFV+BESS'!$I$7),DT584/$B$5,IF(AND(DT584&lt;0,EA583+DT584/$B$5&gt;$H$2,-DT584/'Carga-Descarga Año'!$B$5&gt;'SFV+BESS'!$I$7),-'SFV+BESS'!$I$7,IF(AND(DT584&lt;0,EA583+DT584/$B$5&lt;$H$2),-MIN('SFV+BESS'!$I$7,EA583-$H$2),0)))</f>
        <v>0</v>
      </c>
      <c r="DW584" s="33"/>
      <c r="DX584" s="33">
        <f t="shared" si="667"/>
        <v>0</v>
      </c>
      <c r="DY584" s="27">
        <f t="shared" si="635"/>
        <v>0</v>
      </c>
      <c r="DZ584" s="27">
        <f t="shared" si="668"/>
        <v>0</v>
      </c>
      <c r="EA584" s="28">
        <f>IF((EA583+DU584+DV584)&gt;=$B$2*'SFV+BESS'!$I$9, $B$2*'SFV+BESS'!$I$9, (EA583+DU584+DV584))</f>
        <v>173.61249999999998</v>
      </c>
      <c r="EB584" s="110">
        <f t="shared" si="636"/>
        <v>0</v>
      </c>
      <c r="EG584" s="251"/>
      <c r="EH584" s="41">
        <v>23.9583333333334</v>
      </c>
      <c r="EI584" s="33">
        <f t="shared" si="684"/>
        <v>0</v>
      </c>
      <c r="EJ584" s="33">
        <f>Gen_Cons_Horario!B6442</f>
        <v>0</v>
      </c>
      <c r="EK584" s="35">
        <f t="shared" si="649"/>
        <v>0</v>
      </c>
      <c r="EL584" s="116">
        <f>IF(AND(EK584&gt;0,EK584*$B$4+ER583&lt;=$B$2*'SFV+BESS'!$I$9,EK584&lt;'SFV+BESS'!$I$7), EK584*$B$4, IF(AND(EK584&gt;0,EK584*$B$4+ER583&gt;$B$2*'SFV+BESS'!$I$9,EK584*$B$4&lt;'SFV+BESS'!$I$7),$B$2*'SFV+BESS'!$I$9-ER583,IF(AND(EK584&gt;0,EK584*$B$4+ER583&gt;$B$2*'SFV+BESS'!$I$9,EK584*$B$4&gt;'SFV+BESS'!$I$7,ER583&lt;$B$2*'SFV+BESS'!$I$9),$B$2*'SFV+BESS'!$I$9-ER583,IF(AND(EK584&gt;0,EK584*$B$4+ER583&lt;=$B$2*'SFV+BESS'!$I$9,EK584&gt;'SFV+BESS'!$I$7),'SFV+BESS'!$I$7,0))))</f>
        <v>0</v>
      </c>
      <c r="EM584" s="27">
        <f>IF(AND(EK584&lt;0,ER583+EK584/$B$5&gt;$H$2,-EK584/'Carga-Descarga Año'!$B$5&lt;'SFV+BESS'!$I$7),EK584/$B$5,IF(AND(EK584&lt;0,ER583+EK584/$B$5&gt;$H$2,-EK584/'Carga-Descarga Año'!$B$5&gt;'SFV+BESS'!$I$7),-'SFV+BESS'!$I$7,IF(AND(EK584&lt;0,ER583+EK584/$B$5&lt;$H$2),-MIN('SFV+BESS'!$I$7,ER583-$H$2),0)))</f>
        <v>0</v>
      </c>
      <c r="EN584" s="33"/>
      <c r="EO584" s="33">
        <f t="shared" si="669"/>
        <v>0</v>
      </c>
      <c r="EP584" s="27">
        <f t="shared" si="637"/>
        <v>0</v>
      </c>
      <c r="EQ584" s="27">
        <f t="shared" si="670"/>
        <v>0</v>
      </c>
      <c r="ER584" s="28">
        <f>IF((ER583+EL584+EM584)&gt;=$B$2*'SFV+BESS'!$I$9, $B$2*'SFV+BESS'!$I$9, (ER583+EL584+EM584))</f>
        <v>173.61249999999998</v>
      </c>
      <c r="ES584" s="110">
        <f t="shared" si="638"/>
        <v>0</v>
      </c>
      <c r="EX584" s="251"/>
      <c r="EY584" s="41">
        <v>23.9583333333334</v>
      </c>
      <c r="EZ584" s="33">
        <f t="shared" si="685"/>
        <v>0</v>
      </c>
      <c r="FA584" s="33">
        <f>Gen_Cons_Horario!B7162</f>
        <v>0</v>
      </c>
      <c r="FB584" s="35">
        <f t="shared" si="650"/>
        <v>0</v>
      </c>
      <c r="FC584" s="116">
        <f>IF(AND(FB584&gt;0,FB584*$B$4+FI583&lt;=$B$2*'SFV+BESS'!$I$9,FB584&lt;'SFV+BESS'!$I$7), FB584*$B$4, IF(AND(FB584&gt;0,FB584*$B$4+FI583&gt;$B$2*'SFV+BESS'!$I$9,FB584*$B$4&lt;'SFV+BESS'!$I$7),$B$2*'SFV+BESS'!$I$9-FI583,IF(AND(FB584&gt;0,FB584*$B$4+FI583&gt;$B$2*'SFV+BESS'!$I$9,FB584*$B$4&gt;'SFV+BESS'!$I$7,FI583&lt;$B$2*'SFV+BESS'!$I$9),$B$2*'SFV+BESS'!$I$9-FI583,IF(AND(FB584&gt;0,FB584*$B$4+FI583&lt;=$B$2*'SFV+BESS'!$I$9,FB584&gt;'SFV+BESS'!$I$7),'SFV+BESS'!$I$7,0))))</f>
        <v>0</v>
      </c>
      <c r="FD584" s="27">
        <f>IF(AND(FB584&lt;0,FI583+FB584/$B$5&gt;$H$2,-FB584/'Carga-Descarga Año'!$B$5&lt;'SFV+BESS'!$I$7),FB584/$B$5,IF(AND(FB584&lt;0,FI583+FB584/$B$5&gt;$H$2,-FB584/'Carga-Descarga Año'!$B$5&gt;'SFV+BESS'!$I$7),-'SFV+BESS'!$I$7,IF(AND(FB584&lt;0,FI583+FB584/$B$5&lt;$H$2),-MIN('SFV+BESS'!$I$7,FI583-$H$2),0)))</f>
        <v>0</v>
      </c>
      <c r="FE584" s="33"/>
      <c r="FF584" s="33">
        <f t="shared" si="671"/>
        <v>0</v>
      </c>
      <c r="FG584" s="27">
        <f t="shared" si="639"/>
        <v>0</v>
      </c>
      <c r="FH584" s="27">
        <f t="shared" si="672"/>
        <v>0</v>
      </c>
      <c r="FI584" s="28">
        <f>IF((FI583+FC584+FD584)&gt;=$B$2*'SFV+BESS'!$I$9, $B$2*'SFV+BESS'!$I$9, (FI583+FC584+FD584))</f>
        <v>173.61249999999998</v>
      </c>
      <c r="FJ584" s="110">
        <f t="shared" si="640"/>
        <v>0</v>
      </c>
      <c r="FO584" s="251"/>
      <c r="FP584" s="41">
        <v>23.9583333333334</v>
      </c>
      <c r="FQ584" s="33">
        <f t="shared" si="686"/>
        <v>0</v>
      </c>
      <c r="FR584" s="33">
        <f>Gen_Cons_Horario!B7906</f>
        <v>0</v>
      </c>
      <c r="FS584" s="35">
        <f t="shared" si="651"/>
        <v>0</v>
      </c>
      <c r="FT584" s="116">
        <f>IF(AND(FS584&gt;0,FS584*$B$4+FZ583&lt;=$B$2*'SFV+BESS'!$I$9,FS584&lt;'SFV+BESS'!$I$7), FS584*$B$4, IF(AND(FS584&gt;0,FS584*$B$4+FZ583&gt;$B$2*'SFV+BESS'!$I$9,FS584*$B$4&lt;'SFV+BESS'!$I$7),$B$2*'SFV+BESS'!$I$9-FZ583,IF(AND(FS584&gt;0,FS584*$B$4+FZ583&gt;$B$2*'SFV+BESS'!$I$9,FS584*$B$4&gt;'SFV+BESS'!$I$7,FZ583&lt;$B$2*'SFV+BESS'!$I$9),$B$2*'SFV+BESS'!$I$9-FZ583,IF(AND(FS584&gt;0,FS584*$B$4+FZ583&lt;=$B$2*'SFV+BESS'!$I$9,FS584&gt;'SFV+BESS'!$I$7),'SFV+BESS'!$I$7,0))))</f>
        <v>0</v>
      </c>
      <c r="FU584" s="27">
        <f>IF(AND(FS584&lt;0,FZ583+FS584/$B$5&gt;$H$2,-FS584/'Carga-Descarga Año'!$B$5&lt;'SFV+BESS'!$I$7),FS584/$B$5,IF(AND(FS584&lt;0,FZ583+FS584/$B$5&gt;$H$2,-FS584/'Carga-Descarga Año'!$B$5&gt;'SFV+BESS'!$I$7),-'SFV+BESS'!$I$7,IF(AND(FS584&lt;0,FZ583+FS584/$B$5&lt;$H$2),-MIN('SFV+BESS'!$I$7,FZ583-$H$2),0)))</f>
        <v>0</v>
      </c>
      <c r="FV584" s="33"/>
      <c r="FW584" s="33">
        <f t="shared" si="673"/>
        <v>0</v>
      </c>
      <c r="FX584" s="27">
        <f t="shared" si="641"/>
        <v>0</v>
      </c>
      <c r="FY584" s="27">
        <f t="shared" si="674"/>
        <v>0</v>
      </c>
      <c r="FZ584" s="28">
        <f>IF((FZ583+FT584+FU584)&gt;=$B$2*'SFV+BESS'!$I$9, $B$2*'SFV+BESS'!$I$9, (FZ583+FT584+FU584))</f>
        <v>173.61249999999998</v>
      </c>
      <c r="GA584" s="110">
        <f t="shared" si="642"/>
        <v>0</v>
      </c>
      <c r="GF584" s="251"/>
      <c r="GG584" s="41">
        <v>23.9583333333334</v>
      </c>
      <c r="GH584" s="33">
        <f t="shared" si="687"/>
        <v>0</v>
      </c>
      <c r="GI584" s="33">
        <f>Gen_Cons_Horario!B8626</f>
        <v>0</v>
      </c>
      <c r="GJ584" s="35">
        <f t="shared" si="657"/>
        <v>0</v>
      </c>
      <c r="GK584" s="116">
        <f>IF(AND(GJ584&gt;0,GJ584*$B$4+GQ583&lt;=$B$2*'SFV+BESS'!$I$9,GJ584&lt;'SFV+BESS'!$I$7), GJ584*$B$4, IF(AND(GJ584&gt;0,GJ584*$B$4+GQ583&gt;$B$2*'SFV+BESS'!$I$9,GJ584*$B$4&lt;'SFV+BESS'!$I$7),$B$2*'SFV+BESS'!$I$9-GQ583,IF(AND(GJ584&gt;0,GJ584*$B$4+GQ583&gt;$B$2*'SFV+BESS'!$I$9,GJ584*$B$4&gt;'SFV+BESS'!$I$7,GQ583&lt;$B$2*'SFV+BESS'!$I$9),$B$2*'SFV+BESS'!$I$9-GQ583,IF(AND(GJ584&gt;0,GJ584*$B$4+GQ583&lt;=$B$2*'SFV+BESS'!$I$9,GJ584&gt;'SFV+BESS'!$I$7),'SFV+BESS'!$I$7,0))))</f>
        <v>0</v>
      </c>
      <c r="GL584" s="27">
        <f>IF(AND(GJ584&lt;0,GQ583+GJ584/$B$5&gt;$H$2,-GJ584/'Carga-Descarga Año'!$B$5&lt;'SFV+BESS'!$I$7),GJ584/$B$5,IF(AND(GJ584&lt;0,GQ583+GJ584/$B$5&gt;$H$2,-GJ584/'Carga-Descarga Año'!$B$5&gt;'SFV+BESS'!$I$7),-'SFV+BESS'!$I$7,IF(AND(GJ584&lt;0,GQ583+GJ584/$B$5&lt;$H$2),-MIN('SFV+BESS'!$I$7,GQ583-$H$2),0)))</f>
        <v>0</v>
      </c>
      <c r="GM584" s="33"/>
      <c r="GN584" s="33">
        <f t="shared" si="675"/>
        <v>0</v>
      </c>
      <c r="GO584" s="27">
        <f t="shared" si="643"/>
        <v>0</v>
      </c>
      <c r="GP584" s="27">
        <f t="shared" si="676"/>
        <v>0</v>
      </c>
      <c r="GQ584" s="28">
        <f>IF((GQ583+GK584+GL584)&gt;=$B$2*'SFV+BESS'!$I$9, $B$2*'SFV+BESS'!$I$9, (GQ583+GK584+GL584))</f>
        <v>173.61249999999998</v>
      </c>
      <c r="GR584" s="110">
        <f t="shared" si="644"/>
        <v>0</v>
      </c>
    </row>
    <row r="585" spans="1:200">
      <c r="A585" s="248">
        <v>25</v>
      </c>
      <c r="B585" s="117">
        <v>24</v>
      </c>
      <c r="C585" s="38">
        <f t="shared" si="658"/>
        <v>0</v>
      </c>
      <c r="D585" s="2">
        <f>Gen_Cons_Horario!B611</f>
        <v>0</v>
      </c>
      <c r="E585" s="140">
        <f t="shared" ref="E585:E648" si="688">C585-D585</f>
        <v>0</v>
      </c>
      <c r="F585" s="116">
        <f>IF(AND(E585&gt;0,E585*$B$4+L584&lt;=$B$2*'SFV+BESS'!$I$9,E585&lt;'SFV+BESS'!$I$7), E585*$B$4, IF(AND(E585&gt;0,E585*$B$4+L584&gt;$B$2*'SFV+BESS'!$I$9,E585*$B$4&lt;'SFV+BESS'!$I$7),$B$2*'SFV+BESS'!$I$9-L584,IF(AND(E585&gt;0,E585*$B$4+L584&gt;$B$2*'SFV+BESS'!$I$9,E585*$B$4&gt;'SFV+BESS'!$I$7,L584&lt;$B$2*'SFV+BESS'!$I$9),$B$2*'SFV+BESS'!$I$9-L584,IF(AND(E585&gt;0,E585*$B$4+L584&lt;=$B$2*'SFV+BESS'!$I$9,E585&gt;'SFV+BESS'!$I$7),'SFV+BESS'!$I$7,0))))</f>
        <v>0</v>
      </c>
      <c r="G585" s="27">
        <f>IF(AND(E585&lt;0,L584+E585/$B$5&gt;$H$2,-E585/'Carga-Descarga Año'!$B$5&lt;'SFV+BESS'!$I$7),E585/$B$5,IF(AND(E585&lt;0,L584+E585/$B$5&gt;$H$2,-E585/'Carga-Descarga Año'!$B$5&gt;'SFV+BESS'!$I$7),-'SFV+BESS'!$I$7,IF(AND(E585&lt;0,L584+E585/$B$5&lt;$H$2),-MIN('SFV+BESS'!$I$7,L584-$H$2),0)))</f>
        <v>0</v>
      </c>
      <c r="I585" s="38">
        <f t="shared" ref="I585:I648" si="689">IF(E585&gt;0,D585,C585)</f>
        <v>0</v>
      </c>
      <c r="J585" s="27">
        <f t="shared" si="619"/>
        <v>0</v>
      </c>
      <c r="K585" s="27">
        <f t="shared" ref="K585:K648" si="690">IF(J585&lt;-E585,-(E585+J585),0)</f>
        <v>0</v>
      </c>
      <c r="L585" s="28">
        <f>IF((L584+F585+G585)&gt;=$B$2*'SFV+BESS'!$I$9, $B$2*'SFV+BESS'!$I$9, (L584+F585+G585))</f>
        <v>173.61249999999998</v>
      </c>
      <c r="M585" s="110">
        <f t="shared" si="620"/>
        <v>0</v>
      </c>
      <c r="R585" s="251">
        <v>25</v>
      </c>
      <c r="S585" s="117">
        <v>24</v>
      </c>
      <c r="T585" s="2">
        <f t="shared" si="677"/>
        <v>0</v>
      </c>
      <c r="U585" s="2">
        <f>Gen_Cons_Horario!B1355</f>
        <v>0</v>
      </c>
      <c r="V585" s="35">
        <f t="shared" si="652"/>
        <v>0</v>
      </c>
      <c r="W585" s="116">
        <f>IF(AND(V585&gt;0,V585*$B$4+AC584&lt;=$B$2*'SFV+BESS'!$I$9,V585&lt;'SFV+BESS'!$I$7), V585*$B$4, IF(AND(V585&gt;0,V585*$B$4+AC584&gt;$B$2*'SFV+BESS'!$I$9,V585*$B$4&lt;'SFV+BESS'!$I$7),$B$2*'SFV+BESS'!$I$9-AC584,IF(AND(V585&gt;0,V585*$B$4+AC584&gt;$B$2*'SFV+BESS'!$I$9,V585*$B$4&gt;'SFV+BESS'!$I$7,AC584&lt;$B$2*'SFV+BESS'!$I$9),$B$2*'SFV+BESS'!$I$9-AC584,IF(AND(V585&gt;0,V585*$B$4+AC584&lt;=$B$2*'SFV+BESS'!$I$9,V585&gt;'SFV+BESS'!$I$7),'SFV+BESS'!$I$7,0))))</f>
        <v>0</v>
      </c>
      <c r="X585" s="27">
        <f>IF(AND(V585&lt;0,AC584+V585/$B$5&gt;$H$2,-V585/'Carga-Descarga Año'!$B$5&lt;'SFV+BESS'!$I$7),V585/$B$5,IF(AND(V585&lt;0,AC584+V585/$B$5&gt;$H$2,-V585/'Carga-Descarga Año'!$B$5&gt;'SFV+BESS'!$I$7),-'SFV+BESS'!$I$7,IF(AND(V585&lt;0,AC584+V585/$B$5&lt;$H$2),-MIN('SFV+BESS'!$I$7,AC584-$H$2),0)))</f>
        <v>0</v>
      </c>
      <c r="Z585" s="33">
        <f t="shared" si="646"/>
        <v>0</v>
      </c>
      <c r="AA585" s="27">
        <f t="shared" si="621"/>
        <v>0</v>
      </c>
      <c r="AB585" s="27">
        <f t="shared" si="645"/>
        <v>0</v>
      </c>
      <c r="AC585" s="28">
        <f>IF((AC584+W585+X585)&gt;=$B$2*'SFV+BESS'!$I$9, $B$2*'SFV+BESS'!$I$9, (AC584+W585+X585))</f>
        <v>173.61249999999998</v>
      </c>
      <c r="AD585" s="110">
        <f t="shared" si="622"/>
        <v>0</v>
      </c>
      <c r="AI585" s="251">
        <v>25</v>
      </c>
      <c r="AJ585" s="117">
        <v>24</v>
      </c>
      <c r="AK585" s="52">
        <f t="shared" si="678"/>
        <v>0</v>
      </c>
      <c r="AL585" s="33">
        <f>Gen_Cons_Horario!B2027</f>
        <v>0</v>
      </c>
      <c r="AM585" s="35">
        <f t="shared" si="653"/>
        <v>0</v>
      </c>
      <c r="AN585" s="116">
        <f>IF(AND(AM585&gt;0,AM585*$B$4+AT584&lt;=$B$2*'SFV+BESS'!$I$9,AM585&lt;'SFV+BESS'!$I$7), AM585*$B$4, IF(AND(AM585&gt;0,AM585*$B$4+AT584&gt;$B$2*'SFV+BESS'!$I$9,AM585*$B$4&lt;'SFV+BESS'!$I$7),$B$2*'SFV+BESS'!$I$9-AT584,IF(AND(AM585&gt;0,AM585*$B$4+AT584&gt;$B$2*'SFV+BESS'!$I$9,AM585*$B$4&gt;'SFV+BESS'!$I$7,AT584&lt;$B$2*'SFV+BESS'!$I$9),$B$2*'SFV+BESS'!$I$9-AT584,IF(AND(AM585&gt;0,AM585*$B$4+AT584&lt;=$B$2*'SFV+BESS'!$I$9,AM585&gt;'SFV+BESS'!$I$7),'SFV+BESS'!$I$7,0))))</f>
        <v>0</v>
      </c>
      <c r="AO585" s="27">
        <f>IF(AND(AM585&lt;0,AT584+AM585/$B$5&gt;$H$2,-AM585/'Carga-Descarga Año'!$B$5&lt;'SFV+BESS'!$I$7),AM585/$B$5,IF(AND(AM585&lt;0,AT584+AM585/$B$5&gt;$H$2,-AM585/'Carga-Descarga Año'!$B$5&gt;'SFV+BESS'!$I$7),-'SFV+BESS'!$I$7,IF(AND(AM585&lt;0,AT584+AM585/$B$5&lt;$H$2),-MIN('SFV+BESS'!$I$7,AT584-$H$2),0)))</f>
        <v>0</v>
      </c>
      <c r="AP585" s="33"/>
      <c r="AQ585" s="33">
        <f t="shared" si="659"/>
        <v>0</v>
      </c>
      <c r="AR585" s="27">
        <f t="shared" si="623"/>
        <v>0</v>
      </c>
      <c r="AS585" s="27">
        <f t="shared" si="660"/>
        <v>0</v>
      </c>
      <c r="AT585" s="28">
        <f>IF((AT584+AN585+AO585)&gt;=$B$2*'SFV+BESS'!$I$9, $B$2*'SFV+BESS'!$I$9, (AT584+AN585+AO585))</f>
        <v>173.61249999999998</v>
      </c>
      <c r="AU585" s="110">
        <f t="shared" si="624"/>
        <v>0</v>
      </c>
      <c r="AZ585" s="251">
        <v>25</v>
      </c>
      <c r="BA585" s="117">
        <v>24</v>
      </c>
      <c r="BB585" s="33">
        <f t="shared" si="679"/>
        <v>0</v>
      </c>
      <c r="BC585" s="33">
        <f>Gen_Cons_Horario!B2771</f>
        <v>0</v>
      </c>
      <c r="BD585" s="35">
        <f t="shared" si="654"/>
        <v>0</v>
      </c>
      <c r="BE585" s="116">
        <f>IF(AND(BD585&gt;0,BD585*$B$4+BK584&lt;=$B$2*'SFV+BESS'!$I$9,BD585&lt;'SFV+BESS'!$I$7), BD585*$B$4, IF(AND(BD585&gt;0,BD585*$B$4+BK584&gt;$B$2*'SFV+BESS'!$I$9,BD585*$B$4&lt;'SFV+BESS'!$I$7),$B$2*'SFV+BESS'!$I$9-BK584,IF(AND(BD585&gt;0,BD585*$B$4+BK584&gt;$B$2*'SFV+BESS'!$I$9,BD585*$B$4&gt;'SFV+BESS'!$I$7,BK584&lt;$B$2*'SFV+BESS'!$I$9),$B$2*'SFV+BESS'!$I$9-BK584,IF(AND(BD585&gt;0,BD585*$B$4+BK584&lt;=$B$2*'SFV+BESS'!$I$9,BD585&gt;'SFV+BESS'!$I$7),'SFV+BESS'!$I$7,0))))</f>
        <v>0</v>
      </c>
      <c r="BF585" s="27">
        <f>IF(AND(BD585&lt;0,BK584+BD585/$B$5&gt;$H$2,-BD585/'Carga-Descarga Año'!$B$5&lt;'SFV+BESS'!$I$7),BD585/$B$5,IF(AND(BD585&lt;0,BK584+BD585/$B$5&gt;$H$2,-BD585/'Carga-Descarga Año'!$B$5&gt;'SFV+BESS'!$I$7),-'SFV+BESS'!$I$7,IF(AND(BD585&lt;0,BK584+BD585/$B$5&lt;$H$2),-MIN('SFV+BESS'!$I$7,BK584-$H$2),0)))</f>
        <v>0</v>
      </c>
      <c r="BG585" s="33"/>
      <c r="BH585" s="33">
        <f t="shared" si="661"/>
        <v>0</v>
      </c>
      <c r="BI585" s="27">
        <f t="shared" si="625"/>
        <v>0</v>
      </c>
      <c r="BJ585" s="27">
        <f t="shared" si="662"/>
        <v>0</v>
      </c>
      <c r="BK585" s="28">
        <f>IF((BK584+BE585+BF585)&gt;=$B$2*'SFV+BESS'!$I$9, $B$2*'SFV+BESS'!$I$9, (BK584+BE585+BF585))</f>
        <v>173.61249999999998</v>
      </c>
      <c r="BL585" s="110">
        <f t="shared" si="626"/>
        <v>0</v>
      </c>
      <c r="BQ585" s="251">
        <v>25</v>
      </c>
      <c r="BR585" s="117">
        <v>24</v>
      </c>
      <c r="BS585" s="33">
        <f t="shared" si="680"/>
        <v>0</v>
      </c>
      <c r="BT585" s="33">
        <f>Gen_Cons_Horario!B3491</f>
        <v>0</v>
      </c>
      <c r="BU585" s="35">
        <f t="shared" si="655"/>
        <v>0</v>
      </c>
      <c r="BV585" s="116">
        <f>IF(AND(BU585&gt;0,BU585*$B$4+CB584&lt;=$B$2*'SFV+BESS'!$I$9,BU585&lt;'SFV+BESS'!$I$7), BU585*$B$4, IF(AND(BU585&gt;0,BU585*$B$4+CB584&gt;$B$2*'SFV+BESS'!$I$9,BU585*$B$4&lt;'SFV+BESS'!$I$7),$B$2*'SFV+BESS'!$I$9-CB584,IF(AND(BU585&gt;0,BU585*$B$4+CB584&gt;$B$2*'SFV+BESS'!$I$9,BU585*$B$4&gt;'SFV+BESS'!$I$7,CB584&lt;$B$2*'SFV+BESS'!$I$9),$B$2*'SFV+BESS'!$I$9-CB584,IF(AND(BU585&gt;0,BU585*$B$4+CB584&lt;=$B$2*'SFV+BESS'!$I$9,BU585&gt;'SFV+BESS'!$I$7),'SFV+BESS'!$I$7,0))))</f>
        <v>0</v>
      </c>
      <c r="BW585" s="27">
        <f>IF(AND(BU585&lt;0,CB584+BU585/$B$5&gt;$H$2,-BU585/'Carga-Descarga Año'!$B$5&lt;'SFV+BESS'!$I$7),BU585/$B$5,IF(AND(BU585&lt;0,CB584+BU585/$B$5&gt;$H$2,-BU585/'Carga-Descarga Año'!$B$5&gt;'SFV+BESS'!$I$7),-'SFV+BESS'!$I$7,IF(AND(BU585&lt;0,CB584+BU585/$B$5&lt;$H$2),-MIN('SFV+BESS'!$I$7,CB584-$H$2),0)))</f>
        <v>0</v>
      </c>
      <c r="BX585" s="33"/>
      <c r="BY585" s="33">
        <f t="shared" si="663"/>
        <v>0</v>
      </c>
      <c r="BZ585" s="27">
        <f t="shared" si="627"/>
        <v>0</v>
      </c>
      <c r="CA585" s="27">
        <f t="shared" si="628"/>
        <v>0</v>
      </c>
      <c r="CB585" s="28">
        <f>IF((CB584+BV585+BW585)&gt;=$B$2*'SFV+BESS'!$I$9, $B$2*'SFV+BESS'!$I$9, (CB584+BV585+BW585))</f>
        <v>173.61249999999998</v>
      </c>
      <c r="CC585" s="110">
        <f t="shared" si="629"/>
        <v>0</v>
      </c>
      <c r="CH585" s="251">
        <v>25</v>
      </c>
      <c r="CI585" s="117">
        <v>24</v>
      </c>
      <c r="CJ585" s="33">
        <f t="shared" si="681"/>
        <v>0</v>
      </c>
      <c r="CK585" s="33">
        <f>Gen_Cons_Horario!B4235</f>
        <v>0</v>
      </c>
      <c r="CL585" s="35">
        <f t="shared" si="656"/>
        <v>0</v>
      </c>
      <c r="CM585" s="116">
        <f>IF(AND(CL585&gt;0,CL585*$B$4+CS584&lt;=$B$2*'SFV+BESS'!$I$9,CL585&lt;'SFV+BESS'!$I$7), CL585*$B$4, IF(AND(CL585&gt;0,CL585*$B$4+CS584&gt;$B$2*'SFV+BESS'!$I$9,CL585*$B$4&lt;'SFV+BESS'!$I$7),$B$2*'SFV+BESS'!$I$9-CS584,IF(AND(CL585&gt;0,CL585*$B$4+CS584&gt;$B$2*'SFV+BESS'!$I$9,CL585*$B$4&gt;'SFV+BESS'!$I$7,CS584&lt;$B$2*'SFV+BESS'!$I$9),$B$2*'SFV+BESS'!$I$9-CS584,IF(AND(CL585&gt;0,CL585*$B$4+CS584&lt;=$B$2*'SFV+BESS'!$I$9,CL585&gt;'SFV+BESS'!$I$7),'SFV+BESS'!$I$7,0))))</f>
        <v>0</v>
      </c>
      <c r="CN585" s="27">
        <f>IF(AND(CL585&lt;0,CS584+CL585/$B$5&gt;$H$2,-CL585/'Carga-Descarga Año'!$B$5&lt;'SFV+BESS'!$I$7),CL585/$B$5,IF(AND(CL585&lt;0,CS584+CL585/$B$5&gt;$H$2,-CL585/'Carga-Descarga Año'!$B$5&gt;'SFV+BESS'!$I$7),-'SFV+BESS'!$I$7,IF(AND(CL585&lt;0,CS584+CL585/$B$5&lt;$H$2),-MIN('SFV+BESS'!$I$7,CS584-$H$2),0)))</f>
        <v>0</v>
      </c>
      <c r="CO585" s="33"/>
      <c r="CP585" s="33">
        <f t="shared" si="664"/>
        <v>0</v>
      </c>
      <c r="CQ585" s="27">
        <f t="shared" si="630"/>
        <v>0</v>
      </c>
      <c r="CR585" s="27">
        <f t="shared" si="665"/>
        <v>0</v>
      </c>
      <c r="CS585" s="28">
        <f>IF((CS584+CM585+CN585)&gt;=$B$2*'SFV+BESS'!$I$9, $B$2*'SFV+BESS'!$I$9, (CS584+CM585+CN585))</f>
        <v>173.61249999999998</v>
      </c>
      <c r="CT585" s="110">
        <f t="shared" si="631"/>
        <v>0</v>
      </c>
      <c r="CY585" s="251">
        <v>25</v>
      </c>
      <c r="CZ585" s="117">
        <v>24</v>
      </c>
      <c r="DA585" s="33">
        <f t="shared" si="682"/>
        <v>0</v>
      </c>
      <c r="DB585" s="33">
        <f>Gen_Cons_Horario!B4955</f>
        <v>0</v>
      </c>
      <c r="DC585" s="35">
        <f t="shared" si="647"/>
        <v>0</v>
      </c>
      <c r="DD585" s="116">
        <f>IF(AND(DC585&gt;0,DC585*$B$4+DJ584&lt;=$B$2*'SFV+BESS'!$I$9,DC585&lt;'SFV+BESS'!$I$7), DC585*$B$4, IF(AND(DC585&gt;0,DC585*$B$4+DJ584&gt;$B$2*'SFV+BESS'!$I$9,DC585*$B$4&lt;'SFV+BESS'!$I$7),$B$2*'SFV+BESS'!$I$9-DJ584,IF(AND(DC585&gt;0,DC585*$B$4+DJ584&gt;$B$2*'SFV+BESS'!$I$9,DC585*$B$4&gt;'SFV+BESS'!$I$7,DJ584&lt;$B$2*'SFV+BESS'!$I$9),$B$2*'SFV+BESS'!$I$9-DJ584,IF(AND(DC585&gt;0,DC585*$B$4+DJ584&lt;=$B$2*'SFV+BESS'!$I$9,DC585&gt;'SFV+BESS'!$I$7),'SFV+BESS'!$I$7,0))))</f>
        <v>0</v>
      </c>
      <c r="DE585" s="27">
        <f>IF(AND(DC585&lt;0,DJ584+DC585/$B$5&gt;$H$2,-DC585/'Carga-Descarga Año'!$B$5&lt;'SFV+BESS'!$I$7),DC585/$B$5,IF(AND(DC585&lt;0,DJ584+DC585/$B$5&gt;$H$2,-DC585/'Carga-Descarga Año'!$B$5&gt;'SFV+BESS'!$I$7),-'SFV+BESS'!$I$7,IF(AND(DC585&lt;0,DJ584+DC585/$B$5&lt;$H$2),-MIN('SFV+BESS'!$I$7,DJ584-$H$2),0)))</f>
        <v>0</v>
      </c>
      <c r="DF585" s="33"/>
      <c r="DG585" s="33">
        <f t="shared" si="666"/>
        <v>0</v>
      </c>
      <c r="DH585" s="27">
        <f t="shared" si="632"/>
        <v>0</v>
      </c>
      <c r="DI585" s="27">
        <f t="shared" si="633"/>
        <v>0</v>
      </c>
      <c r="DJ585" s="28">
        <f>IF((DJ584+DD585+DE585)&gt;=$B$2*'SFV+BESS'!$I$9, $B$2*'SFV+BESS'!$I$9, (DJ584+DD585+DE585))</f>
        <v>173.61249999999998</v>
      </c>
      <c r="DK585" s="110">
        <f t="shared" si="634"/>
        <v>0</v>
      </c>
      <c r="DP585" s="251">
        <v>25</v>
      </c>
      <c r="DQ585" s="117">
        <v>24</v>
      </c>
      <c r="DR585" s="33">
        <f t="shared" si="683"/>
        <v>0</v>
      </c>
      <c r="DS585" s="33">
        <f>Gen_Cons_Horario!B5699</f>
        <v>0</v>
      </c>
      <c r="DT585" s="35">
        <f t="shared" si="648"/>
        <v>0</v>
      </c>
      <c r="DU585" s="116">
        <f>IF(AND(DT585&gt;0,DT585*$B$4+EA584&lt;=$B$2*'SFV+BESS'!$I$9,DT585&lt;'SFV+BESS'!$I$7), DT585*$B$4, IF(AND(DT585&gt;0,DT585*$B$4+EA584&gt;$B$2*'SFV+BESS'!$I$9,DT585*$B$4&lt;'SFV+BESS'!$I$7),$B$2*'SFV+BESS'!$I$9-EA584,IF(AND(DT585&gt;0,DT585*$B$4+EA584&gt;$B$2*'SFV+BESS'!$I$9,DT585*$B$4&gt;'SFV+BESS'!$I$7,EA584&lt;$B$2*'SFV+BESS'!$I$9),$B$2*'SFV+BESS'!$I$9-EA584,IF(AND(DT585&gt;0,DT585*$B$4+EA584&lt;=$B$2*'SFV+BESS'!$I$9,DT585&gt;'SFV+BESS'!$I$7),'SFV+BESS'!$I$7,0))))</f>
        <v>0</v>
      </c>
      <c r="DV585" s="27">
        <f>IF(AND(DT585&lt;0,EA584+DT585/$B$5&gt;$H$2,-DT585/'Carga-Descarga Año'!$B$5&lt;'SFV+BESS'!$I$7),DT585/$B$5,IF(AND(DT585&lt;0,EA584+DT585/$B$5&gt;$H$2,-DT585/'Carga-Descarga Año'!$B$5&gt;'SFV+BESS'!$I$7),-'SFV+BESS'!$I$7,IF(AND(DT585&lt;0,EA584+DT585/$B$5&lt;$H$2),-MIN('SFV+BESS'!$I$7,EA584-$H$2),0)))</f>
        <v>0</v>
      </c>
      <c r="DW585" s="33"/>
      <c r="DX585" s="33">
        <f t="shared" si="667"/>
        <v>0</v>
      </c>
      <c r="DY585" s="27">
        <f t="shared" si="635"/>
        <v>0</v>
      </c>
      <c r="DZ585" s="27">
        <f t="shared" si="668"/>
        <v>0</v>
      </c>
      <c r="EA585" s="28">
        <f>IF((EA584+DU585+DV585)&gt;=$B$2*'SFV+BESS'!$I$9, $B$2*'SFV+BESS'!$I$9, (EA584+DU585+DV585))</f>
        <v>173.61249999999998</v>
      </c>
      <c r="EB585" s="110">
        <f t="shared" si="636"/>
        <v>0</v>
      </c>
      <c r="EG585" s="251">
        <v>25</v>
      </c>
      <c r="EH585" s="117">
        <v>24</v>
      </c>
      <c r="EI585" s="33">
        <f t="shared" si="684"/>
        <v>0</v>
      </c>
      <c r="EJ585" s="33">
        <f>Gen_Cons_Horario!B6443</f>
        <v>0</v>
      </c>
      <c r="EK585" s="35">
        <f t="shared" si="649"/>
        <v>0</v>
      </c>
      <c r="EL585" s="116">
        <f>IF(AND(EK585&gt;0,EK585*$B$4+ER584&lt;=$B$2*'SFV+BESS'!$I$9,EK585&lt;'SFV+BESS'!$I$7), EK585*$B$4, IF(AND(EK585&gt;0,EK585*$B$4+ER584&gt;$B$2*'SFV+BESS'!$I$9,EK585*$B$4&lt;'SFV+BESS'!$I$7),$B$2*'SFV+BESS'!$I$9-ER584,IF(AND(EK585&gt;0,EK585*$B$4+ER584&gt;$B$2*'SFV+BESS'!$I$9,EK585*$B$4&gt;'SFV+BESS'!$I$7,ER584&lt;$B$2*'SFV+BESS'!$I$9),$B$2*'SFV+BESS'!$I$9-ER584,IF(AND(EK585&gt;0,EK585*$B$4+ER584&lt;=$B$2*'SFV+BESS'!$I$9,EK585&gt;'SFV+BESS'!$I$7),'SFV+BESS'!$I$7,0))))</f>
        <v>0</v>
      </c>
      <c r="EM585" s="27">
        <f>IF(AND(EK585&lt;0,ER584+EK585/$B$5&gt;$H$2,-EK585/'Carga-Descarga Año'!$B$5&lt;'SFV+BESS'!$I$7),EK585/$B$5,IF(AND(EK585&lt;0,ER584+EK585/$B$5&gt;$H$2,-EK585/'Carga-Descarga Año'!$B$5&gt;'SFV+BESS'!$I$7),-'SFV+BESS'!$I$7,IF(AND(EK585&lt;0,ER584+EK585/$B$5&lt;$H$2),-MIN('SFV+BESS'!$I$7,ER584-$H$2),0)))</f>
        <v>0</v>
      </c>
      <c r="EN585" s="33"/>
      <c r="EO585" s="33">
        <f t="shared" si="669"/>
        <v>0</v>
      </c>
      <c r="EP585" s="27">
        <f t="shared" si="637"/>
        <v>0</v>
      </c>
      <c r="EQ585" s="27">
        <f t="shared" si="670"/>
        <v>0</v>
      </c>
      <c r="ER585" s="28">
        <f>IF((ER584+EL585+EM585)&gt;=$B$2*'SFV+BESS'!$I$9, $B$2*'SFV+BESS'!$I$9, (ER584+EL585+EM585))</f>
        <v>173.61249999999998</v>
      </c>
      <c r="ES585" s="110">
        <f t="shared" si="638"/>
        <v>0</v>
      </c>
      <c r="EX585" s="251">
        <v>25</v>
      </c>
      <c r="EY585" s="117">
        <v>24</v>
      </c>
      <c r="EZ585" s="33">
        <f t="shared" si="685"/>
        <v>0</v>
      </c>
      <c r="FA585" s="33">
        <f>Gen_Cons_Horario!B7163</f>
        <v>0</v>
      </c>
      <c r="FB585" s="35">
        <f t="shared" si="650"/>
        <v>0</v>
      </c>
      <c r="FC585" s="116">
        <f>IF(AND(FB585&gt;0,FB585*$B$4+FI584&lt;=$B$2*'SFV+BESS'!$I$9,FB585&lt;'SFV+BESS'!$I$7), FB585*$B$4, IF(AND(FB585&gt;0,FB585*$B$4+FI584&gt;$B$2*'SFV+BESS'!$I$9,FB585*$B$4&lt;'SFV+BESS'!$I$7),$B$2*'SFV+BESS'!$I$9-FI584,IF(AND(FB585&gt;0,FB585*$B$4+FI584&gt;$B$2*'SFV+BESS'!$I$9,FB585*$B$4&gt;'SFV+BESS'!$I$7,FI584&lt;$B$2*'SFV+BESS'!$I$9),$B$2*'SFV+BESS'!$I$9-FI584,IF(AND(FB585&gt;0,FB585*$B$4+FI584&lt;=$B$2*'SFV+BESS'!$I$9,FB585&gt;'SFV+BESS'!$I$7),'SFV+BESS'!$I$7,0))))</f>
        <v>0</v>
      </c>
      <c r="FD585" s="27">
        <f>IF(AND(FB585&lt;0,FI584+FB585/$B$5&gt;$H$2,-FB585/'Carga-Descarga Año'!$B$5&lt;'SFV+BESS'!$I$7),FB585/$B$5,IF(AND(FB585&lt;0,FI584+FB585/$B$5&gt;$H$2,-FB585/'Carga-Descarga Año'!$B$5&gt;'SFV+BESS'!$I$7),-'SFV+BESS'!$I$7,IF(AND(FB585&lt;0,FI584+FB585/$B$5&lt;$H$2),-MIN('SFV+BESS'!$I$7,FI584-$H$2),0)))</f>
        <v>0</v>
      </c>
      <c r="FE585" s="33"/>
      <c r="FF585" s="33">
        <f t="shared" si="671"/>
        <v>0</v>
      </c>
      <c r="FG585" s="27">
        <f t="shared" si="639"/>
        <v>0</v>
      </c>
      <c r="FH585" s="27">
        <f t="shared" si="672"/>
        <v>0</v>
      </c>
      <c r="FI585" s="28">
        <f>IF((FI584+FC585+FD585)&gt;=$B$2*'SFV+BESS'!$I$9, $B$2*'SFV+BESS'!$I$9, (FI584+FC585+FD585))</f>
        <v>173.61249999999998</v>
      </c>
      <c r="FJ585" s="110">
        <f t="shared" si="640"/>
        <v>0</v>
      </c>
      <c r="FO585" s="251">
        <v>25</v>
      </c>
      <c r="FP585" s="117">
        <v>24</v>
      </c>
      <c r="FQ585" s="33">
        <f t="shared" si="686"/>
        <v>0</v>
      </c>
      <c r="FR585" s="33">
        <f>Gen_Cons_Horario!B7907</f>
        <v>0</v>
      </c>
      <c r="FS585" s="35">
        <f t="shared" si="651"/>
        <v>0</v>
      </c>
      <c r="FT585" s="116">
        <f>IF(AND(FS585&gt;0,FS585*$B$4+FZ584&lt;=$B$2*'SFV+BESS'!$I$9,FS585&lt;'SFV+BESS'!$I$7), FS585*$B$4, IF(AND(FS585&gt;0,FS585*$B$4+FZ584&gt;$B$2*'SFV+BESS'!$I$9,FS585*$B$4&lt;'SFV+BESS'!$I$7),$B$2*'SFV+BESS'!$I$9-FZ584,IF(AND(FS585&gt;0,FS585*$B$4+FZ584&gt;$B$2*'SFV+BESS'!$I$9,FS585*$B$4&gt;'SFV+BESS'!$I$7,FZ584&lt;$B$2*'SFV+BESS'!$I$9),$B$2*'SFV+BESS'!$I$9-FZ584,IF(AND(FS585&gt;0,FS585*$B$4+FZ584&lt;=$B$2*'SFV+BESS'!$I$9,FS585&gt;'SFV+BESS'!$I$7),'SFV+BESS'!$I$7,0))))</f>
        <v>0</v>
      </c>
      <c r="FU585" s="27">
        <f>IF(AND(FS585&lt;0,FZ584+FS585/$B$5&gt;$H$2,-FS585/'Carga-Descarga Año'!$B$5&lt;'SFV+BESS'!$I$7),FS585/$B$5,IF(AND(FS585&lt;0,FZ584+FS585/$B$5&gt;$H$2,-FS585/'Carga-Descarga Año'!$B$5&gt;'SFV+BESS'!$I$7),-'SFV+BESS'!$I$7,IF(AND(FS585&lt;0,FZ584+FS585/$B$5&lt;$H$2),-MIN('SFV+BESS'!$I$7,FZ584-$H$2),0)))</f>
        <v>0</v>
      </c>
      <c r="FV585" s="33"/>
      <c r="FW585" s="33">
        <f t="shared" si="673"/>
        <v>0</v>
      </c>
      <c r="FX585" s="27">
        <f t="shared" si="641"/>
        <v>0</v>
      </c>
      <c r="FY585" s="27">
        <f t="shared" si="674"/>
        <v>0</v>
      </c>
      <c r="FZ585" s="28">
        <f>IF((FZ584+FT585+FU585)&gt;=$B$2*'SFV+BESS'!$I$9, $B$2*'SFV+BESS'!$I$9, (FZ584+FT585+FU585))</f>
        <v>173.61249999999998</v>
      </c>
      <c r="GA585" s="110">
        <f t="shared" si="642"/>
        <v>0</v>
      </c>
      <c r="GF585" s="251">
        <v>25</v>
      </c>
      <c r="GG585" s="117">
        <v>24</v>
      </c>
      <c r="GH585" s="33">
        <f t="shared" si="687"/>
        <v>0</v>
      </c>
      <c r="GI585" s="33">
        <f>Gen_Cons_Horario!B8627</f>
        <v>0</v>
      </c>
      <c r="GJ585" s="35">
        <f t="shared" si="657"/>
        <v>0</v>
      </c>
      <c r="GK585" s="116">
        <f>IF(AND(GJ585&gt;0,GJ585*$B$4+GQ584&lt;=$B$2*'SFV+BESS'!$I$9,GJ585&lt;'SFV+BESS'!$I$7), GJ585*$B$4, IF(AND(GJ585&gt;0,GJ585*$B$4+GQ584&gt;$B$2*'SFV+BESS'!$I$9,GJ585*$B$4&lt;'SFV+BESS'!$I$7),$B$2*'SFV+BESS'!$I$9-GQ584,IF(AND(GJ585&gt;0,GJ585*$B$4+GQ584&gt;$B$2*'SFV+BESS'!$I$9,GJ585*$B$4&gt;'SFV+BESS'!$I$7,GQ584&lt;$B$2*'SFV+BESS'!$I$9),$B$2*'SFV+BESS'!$I$9-GQ584,IF(AND(GJ585&gt;0,GJ585*$B$4+GQ584&lt;=$B$2*'SFV+BESS'!$I$9,GJ585&gt;'SFV+BESS'!$I$7),'SFV+BESS'!$I$7,0))))</f>
        <v>0</v>
      </c>
      <c r="GL585" s="27">
        <f>IF(AND(GJ585&lt;0,GQ584+GJ585/$B$5&gt;$H$2,-GJ585/'Carga-Descarga Año'!$B$5&lt;'SFV+BESS'!$I$7),GJ585/$B$5,IF(AND(GJ585&lt;0,GQ584+GJ585/$B$5&gt;$H$2,-GJ585/'Carga-Descarga Año'!$B$5&gt;'SFV+BESS'!$I$7),-'SFV+BESS'!$I$7,IF(AND(GJ585&lt;0,GQ584+GJ585/$B$5&lt;$H$2),-MIN('SFV+BESS'!$I$7,GQ584-$H$2),0)))</f>
        <v>0</v>
      </c>
      <c r="GM585" s="33"/>
      <c r="GN585" s="33">
        <f t="shared" si="675"/>
        <v>0</v>
      </c>
      <c r="GO585" s="27">
        <f t="shared" si="643"/>
        <v>0</v>
      </c>
      <c r="GP585" s="27">
        <f t="shared" si="676"/>
        <v>0</v>
      </c>
      <c r="GQ585" s="28">
        <f>IF((GQ584+GK585+GL585)&gt;=$B$2*'SFV+BESS'!$I$9, $B$2*'SFV+BESS'!$I$9, (GQ584+GK585+GL585))</f>
        <v>173.61249999999998</v>
      </c>
      <c r="GR585" s="110">
        <f t="shared" si="644"/>
        <v>0</v>
      </c>
    </row>
    <row r="586" spans="1:200">
      <c r="A586" s="249"/>
      <c r="B586" s="48">
        <v>24.0416666666667</v>
      </c>
      <c r="C586" s="38">
        <f t="shared" si="658"/>
        <v>0</v>
      </c>
      <c r="D586" s="2">
        <f>Gen_Cons_Horario!B612</f>
        <v>0</v>
      </c>
      <c r="E586" s="140">
        <f t="shared" si="688"/>
        <v>0</v>
      </c>
      <c r="F586" s="116">
        <f>IF(AND(E586&gt;0,E586*$B$4+L585&lt;=$B$2*'SFV+BESS'!$I$9,E586&lt;'SFV+BESS'!$I$7), E586*$B$4, IF(AND(E586&gt;0,E586*$B$4+L585&gt;$B$2*'SFV+BESS'!$I$9,E586*$B$4&lt;'SFV+BESS'!$I$7),$B$2*'SFV+BESS'!$I$9-L585,IF(AND(E586&gt;0,E586*$B$4+L585&gt;$B$2*'SFV+BESS'!$I$9,E586*$B$4&gt;'SFV+BESS'!$I$7,L585&lt;$B$2*'SFV+BESS'!$I$9),$B$2*'SFV+BESS'!$I$9-L585,IF(AND(E586&gt;0,E586*$B$4+L585&lt;=$B$2*'SFV+BESS'!$I$9,E586&gt;'SFV+BESS'!$I$7),'SFV+BESS'!$I$7,0))))</f>
        <v>0</v>
      </c>
      <c r="G586" s="27">
        <f>IF(AND(E586&lt;0,L585+E586/$B$5&gt;$H$2,-E586/'Carga-Descarga Año'!$B$5&lt;'SFV+BESS'!$I$7),E586/$B$5,IF(AND(E586&lt;0,L585+E586/$B$5&gt;$H$2,-E586/'Carga-Descarga Año'!$B$5&gt;'SFV+BESS'!$I$7),-'SFV+BESS'!$I$7,IF(AND(E586&lt;0,L585+E586/$B$5&lt;$H$2),-MIN('SFV+BESS'!$I$7,L585-$H$2),0)))</f>
        <v>0</v>
      </c>
      <c r="I586" s="38">
        <f t="shared" si="689"/>
        <v>0</v>
      </c>
      <c r="J586" s="27">
        <f t="shared" ref="J586:J649" si="691">-G586*$B$5</f>
        <v>0</v>
      </c>
      <c r="K586" s="27">
        <f t="shared" si="690"/>
        <v>0</v>
      </c>
      <c r="L586" s="28">
        <f>IF((L585+F586+G586)&gt;=$B$2*'SFV+BESS'!$I$9, $B$2*'SFV+BESS'!$I$9, (L585+F586+G586))</f>
        <v>173.61249999999998</v>
      </c>
      <c r="M586" s="110">
        <f t="shared" ref="M586:M649" si="692">IF(E586&gt;0,E586-F586/$B$4,0)</f>
        <v>0</v>
      </c>
      <c r="R586" s="251"/>
      <c r="S586" s="48">
        <v>24.0416666666667</v>
      </c>
      <c r="T586" s="2">
        <f t="shared" si="677"/>
        <v>0</v>
      </c>
      <c r="U586" s="2">
        <f>Gen_Cons_Horario!B1356</f>
        <v>0</v>
      </c>
      <c r="V586" s="35">
        <f t="shared" si="652"/>
        <v>0</v>
      </c>
      <c r="W586" s="116">
        <f>IF(AND(V586&gt;0,V586*$B$4+AC585&lt;=$B$2*'SFV+BESS'!$I$9,V586&lt;'SFV+BESS'!$I$7), V586*$B$4, IF(AND(V586&gt;0,V586*$B$4+AC585&gt;$B$2*'SFV+BESS'!$I$9,V586*$B$4&lt;'SFV+BESS'!$I$7),$B$2*'SFV+BESS'!$I$9-AC585,IF(AND(V586&gt;0,V586*$B$4+AC585&gt;$B$2*'SFV+BESS'!$I$9,V586*$B$4&gt;'SFV+BESS'!$I$7,AC585&lt;$B$2*'SFV+BESS'!$I$9),$B$2*'SFV+BESS'!$I$9-AC585,IF(AND(V586&gt;0,V586*$B$4+AC585&lt;=$B$2*'SFV+BESS'!$I$9,V586&gt;'SFV+BESS'!$I$7),'SFV+BESS'!$I$7,0))))</f>
        <v>0</v>
      </c>
      <c r="X586" s="27">
        <f>IF(AND(V586&lt;0,AC585+V586/$B$5&gt;$H$2,-V586/'Carga-Descarga Año'!$B$5&lt;'SFV+BESS'!$I$7),V586/$B$5,IF(AND(V586&lt;0,AC585+V586/$B$5&gt;$H$2,-V586/'Carga-Descarga Año'!$B$5&gt;'SFV+BESS'!$I$7),-'SFV+BESS'!$I$7,IF(AND(V586&lt;0,AC585+V586/$B$5&lt;$H$2),-MIN('SFV+BESS'!$I$7,AC585-$H$2),0)))</f>
        <v>0</v>
      </c>
      <c r="Z586" s="33">
        <f t="shared" si="646"/>
        <v>0</v>
      </c>
      <c r="AA586" s="27">
        <f t="shared" ref="AA586:AA649" si="693">-X586*$B$5</f>
        <v>0</v>
      </c>
      <c r="AB586" s="27">
        <f t="shared" si="645"/>
        <v>0</v>
      </c>
      <c r="AC586" s="28">
        <f>IF((AC585+W586+X586)&gt;=$B$2*'SFV+BESS'!$I$9, $B$2*'SFV+BESS'!$I$9, (AC585+W586+X586))</f>
        <v>173.61249999999998</v>
      </c>
      <c r="AD586" s="110">
        <f t="shared" ref="AD586:AD649" si="694">IF(V586&gt;0,V586-W586/$B$4,0)</f>
        <v>0</v>
      </c>
      <c r="AI586" s="251"/>
      <c r="AJ586" s="48">
        <v>24.0416666666667</v>
      </c>
      <c r="AK586" s="52">
        <f t="shared" si="678"/>
        <v>0</v>
      </c>
      <c r="AL586" s="33">
        <f>Gen_Cons_Horario!B2028</f>
        <v>0</v>
      </c>
      <c r="AM586" s="35">
        <f t="shared" si="653"/>
        <v>0</v>
      </c>
      <c r="AN586" s="116">
        <f>IF(AND(AM586&gt;0,AM586*$B$4+AT585&lt;=$B$2*'SFV+BESS'!$I$9,AM586&lt;'SFV+BESS'!$I$7), AM586*$B$4, IF(AND(AM586&gt;0,AM586*$B$4+AT585&gt;$B$2*'SFV+BESS'!$I$9,AM586*$B$4&lt;'SFV+BESS'!$I$7),$B$2*'SFV+BESS'!$I$9-AT585,IF(AND(AM586&gt;0,AM586*$B$4+AT585&gt;$B$2*'SFV+BESS'!$I$9,AM586*$B$4&gt;'SFV+BESS'!$I$7,AT585&lt;$B$2*'SFV+BESS'!$I$9),$B$2*'SFV+BESS'!$I$9-AT585,IF(AND(AM586&gt;0,AM586*$B$4+AT585&lt;=$B$2*'SFV+BESS'!$I$9,AM586&gt;'SFV+BESS'!$I$7),'SFV+BESS'!$I$7,0))))</f>
        <v>0</v>
      </c>
      <c r="AO586" s="27">
        <f>IF(AND(AM586&lt;0,AT585+AM586/$B$5&gt;$H$2,-AM586/'Carga-Descarga Año'!$B$5&lt;'SFV+BESS'!$I$7),AM586/$B$5,IF(AND(AM586&lt;0,AT585+AM586/$B$5&gt;$H$2,-AM586/'Carga-Descarga Año'!$B$5&gt;'SFV+BESS'!$I$7),-'SFV+BESS'!$I$7,IF(AND(AM586&lt;0,AT585+AM586/$B$5&lt;$H$2),-MIN('SFV+BESS'!$I$7,AT585-$H$2),0)))</f>
        <v>0</v>
      </c>
      <c r="AP586" s="33"/>
      <c r="AQ586" s="33">
        <f t="shared" si="659"/>
        <v>0</v>
      </c>
      <c r="AR586" s="27">
        <f t="shared" ref="AR586:AR649" si="695">-AO586*$B$5</f>
        <v>0</v>
      </c>
      <c r="AS586" s="27">
        <f t="shared" si="660"/>
        <v>0</v>
      </c>
      <c r="AT586" s="28">
        <f>IF((AT585+AN586+AO586)&gt;=$B$2*'SFV+BESS'!$I$9, $B$2*'SFV+BESS'!$I$9, (AT585+AN586+AO586))</f>
        <v>173.61249999999998</v>
      </c>
      <c r="AU586" s="110">
        <f t="shared" ref="AU586:AU649" si="696">IF(AM586&gt;0,AM586-AN586/$B$4,0)</f>
        <v>0</v>
      </c>
      <c r="AZ586" s="251"/>
      <c r="BA586" s="48">
        <v>24.0416666666667</v>
      </c>
      <c r="BB586" s="33">
        <f t="shared" si="679"/>
        <v>0</v>
      </c>
      <c r="BC586" s="33">
        <f>Gen_Cons_Horario!B2772</f>
        <v>0</v>
      </c>
      <c r="BD586" s="35">
        <f t="shared" si="654"/>
        <v>0</v>
      </c>
      <c r="BE586" s="116">
        <f>IF(AND(BD586&gt;0,BD586*$B$4+BK585&lt;=$B$2*'SFV+BESS'!$I$9,BD586&lt;'SFV+BESS'!$I$7), BD586*$B$4, IF(AND(BD586&gt;0,BD586*$B$4+BK585&gt;$B$2*'SFV+BESS'!$I$9,BD586*$B$4&lt;'SFV+BESS'!$I$7),$B$2*'SFV+BESS'!$I$9-BK585,IF(AND(BD586&gt;0,BD586*$B$4+BK585&gt;$B$2*'SFV+BESS'!$I$9,BD586*$B$4&gt;'SFV+BESS'!$I$7,BK585&lt;$B$2*'SFV+BESS'!$I$9),$B$2*'SFV+BESS'!$I$9-BK585,IF(AND(BD586&gt;0,BD586*$B$4+BK585&lt;=$B$2*'SFV+BESS'!$I$9,BD586&gt;'SFV+BESS'!$I$7),'SFV+BESS'!$I$7,0))))</f>
        <v>0</v>
      </c>
      <c r="BF586" s="27">
        <f>IF(AND(BD586&lt;0,BK585+BD586/$B$5&gt;$H$2,-BD586/'Carga-Descarga Año'!$B$5&lt;'SFV+BESS'!$I$7),BD586/$B$5,IF(AND(BD586&lt;0,BK585+BD586/$B$5&gt;$H$2,-BD586/'Carga-Descarga Año'!$B$5&gt;'SFV+BESS'!$I$7),-'SFV+BESS'!$I$7,IF(AND(BD586&lt;0,BK585+BD586/$B$5&lt;$H$2),-MIN('SFV+BESS'!$I$7,BK585-$H$2),0)))</f>
        <v>0</v>
      </c>
      <c r="BG586" s="33"/>
      <c r="BH586" s="33">
        <f t="shared" si="661"/>
        <v>0</v>
      </c>
      <c r="BI586" s="27">
        <f t="shared" ref="BI586:BI649" si="697">-BF586*$B$5</f>
        <v>0</v>
      </c>
      <c r="BJ586" s="27">
        <f t="shared" si="662"/>
        <v>0</v>
      </c>
      <c r="BK586" s="28">
        <f>IF((BK585+BE586+BF586)&gt;=$B$2*'SFV+BESS'!$I$9, $B$2*'SFV+BESS'!$I$9, (BK585+BE586+BF586))</f>
        <v>173.61249999999998</v>
      </c>
      <c r="BL586" s="110">
        <f t="shared" ref="BL586:BL649" si="698">IF(BD586&gt;0,BD586-BE586/$B$4,0)</f>
        <v>0</v>
      </c>
      <c r="BQ586" s="251"/>
      <c r="BR586" s="48">
        <v>24.0416666666667</v>
      </c>
      <c r="BS586" s="33">
        <f t="shared" si="680"/>
        <v>0</v>
      </c>
      <c r="BT586" s="33">
        <f>Gen_Cons_Horario!B3492</f>
        <v>0</v>
      </c>
      <c r="BU586" s="35">
        <f t="shared" si="655"/>
        <v>0</v>
      </c>
      <c r="BV586" s="116">
        <f>IF(AND(BU586&gt;0,BU586*$B$4+CB585&lt;=$B$2*'SFV+BESS'!$I$9,BU586&lt;'SFV+BESS'!$I$7), BU586*$B$4, IF(AND(BU586&gt;0,BU586*$B$4+CB585&gt;$B$2*'SFV+BESS'!$I$9,BU586*$B$4&lt;'SFV+BESS'!$I$7),$B$2*'SFV+BESS'!$I$9-CB585,IF(AND(BU586&gt;0,BU586*$B$4+CB585&gt;$B$2*'SFV+BESS'!$I$9,BU586*$B$4&gt;'SFV+BESS'!$I$7,CB585&lt;$B$2*'SFV+BESS'!$I$9),$B$2*'SFV+BESS'!$I$9-CB585,IF(AND(BU586&gt;0,BU586*$B$4+CB585&lt;=$B$2*'SFV+BESS'!$I$9,BU586&gt;'SFV+BESS'!$I$7),'SFV+BESS'!$I$7,0))))</f>
        <v>0</v>
      </c>
      <c r="BW586" s="27">
        <f>IF(AND(BU586&lt;0,CB585+BU586/$B$5&gt;$H$2,-BU586/'Carga-Descarga Año'!$B$5&lt;'SFV+BESS'!$I$7),BU586/$B$5,IF(AND(BU586&lt;0,CB585+BU586/$B$5&gt;$H$2,-BU586/'Carga-Descarga Año'!$B$5&gt;'SFV+BESS'!$I$7),-'SFV+BESS'!$I$7,IF(AND(BU586&lt;0,CB585+BU586/$B$5&lt;$H$2),-MIN('SFV+BESS'!$I$7,CB585-$H$2),0)))</f>
        <v>0</v>
      </c>
      <c r="BX586" s="33"/>
      <c r="BY586" s="33">
        <f t="shared" si="663"/>
        <v>0</v>
      </c>
      <c r="BZ586" s="27">
        <f t="shared" ref="BZ586:BZ649" si="699">-BW586*$B$5</f>
        <v>0</v>
      </c>
      <c r="CA586" s="27">
        <f t="shared" ref="CA586:CA649" si="700">IF(BZ586&lt;-BU586,-(BU586+BZ586),0)</f>
        <v>0</v>
      </c>
      <c r="CB586" s="28">
        <f>IF((CB585+BV586+BW586)&gt;=$B$2*'SFV+BESS'!$I$9, $B$2*'SFV+BESS'!$I$9, (CB585+BV586+BW586))</f>
        <v>173.61249999999998</v>
      </c>
      <c r="CC586" s="110">
        <f t="shared" ref="CC586:CC649" si="701">IF(BU586&gt;0,BU586-BV586/$B$4,0)</f>
        <v>0</v>
      </c>
      <c r="CH586" s="251"/>
      <c r="CI586" s="48">
        <v>24.0416666666667</v>
      </c>
      <c r="CJ586" s="33">
        <f t="shared" si="681"/>
        <v>0</v>
      </c>
      <c r="CK586" s="33">
        <f>Gen_Cons_Horario!B4236</f>
        <v>0</v>
      </c>
      <c r="CL586" s="35">
        <f t="shared" si="656"/>
        <v>0</v>
      </c>
      <c r="CM586" s="116">
        <f>IF(AND(CL586&gt;0,CL586*$B$4+CS585&lt;=$B$2*'SFV+BESS'!$I$9,CL586&lt;'SFV+BESS'!$I$7), CL586*$B$4, IF(AND(CL586&gt;0,CL586*$B$4+CS585&gt;$B$2*'SFV+BESS'!$I$9,CL586*$B$4&lt;'SFV+BESS'!$I$7),$B$2*'SFV+BESS'!$I$9-CS585,IF(AND(CL586&gt;0,CL586*$B$4+CS585&gt;$B$2*'SFV+BESS'!$I$9,CL586*$B$4&gt;'SFV+BESS'!$I$7,CS585&lt;$B$2*'SFV+BESS'!$I$9),$B$2*'SFV+BESS'!$I$9-CS585,IF(AND(CL586&gt;0,CL586*$B$4+CS585&lt;=$B$2*'SFV+BESS'!$I$9,CL586&gt;'SFV+BESS'!$I$7),'SFV+BESS'!$I$7,0))))</f>
        <v>0</v>
      </c>
      <c r="CN586" s="27">
        <f>IF(AND(CL586&lt;0,CS585+CL586/$B$5&gt;$H$2,-CL586/'Carga-Descarga Año'!$B$5&lt;'SFV+BESS'!$I$7),CL586/$B$5,IF(AND(CL586&lt;0,CS585+CL586/$B$5&gt;$H$2,-CL586/'Carga-Descarga Año'!$B$5&gt;'SFV+BESS'!$I$7),-'SFV+BESS'!$I$7,IF(AND(CL586&lt;0,CS585+CL586/$B$5&lt;$H$2),-MIN('SFV+BESS'!$I$7,CS585-$H$2),0)))</f>
        <v>0</v>
      </c>
      <c r="CO586" s="33"/>
      <c r="CP586" s="33">
        <f t="shared" si="664"/>
        <v>0</v>
      </c>
      <c r="CQ586" s="27">
        <f t="shared" ref="CQ586:CQ649" si="702">-CN586*$B$5</f>
        <v>0</v>
      </c>
      <c r="CR586" s="27">
        <f t="shared" si="665"/>
        <v>0</v>
      </c>
      <c r="CS586" s="28">
        <f>IF((CS585+CM586+CN586)&gt;=$B$2*'SFV+BESS'!$I$9, $B$2*'SFV+BESS'!$I$9, (CS585+CM586+CN586))</f>
        <v>173.61249999999998</v>
      </c>
      <c r="CT586" s="110">
        <f t="shared" ref="CT586:CT649" si="703">IF(CL586&gt;0,CL586-CM586/$B$4,0)</f>
        <v>0</v>
      </c>
      <c r="CY586" s="251"/>
      <c r="CZ586" s="48">
        <v>24.0416666666667</v>
      </c>
      <c r="DA586" s="33">
        <f t="shared" si="682"/>
        <v>0</v>
      </c>
      <c r="DB586" s="33">
        <f>Gen_Cons_Horario!B4956</f>
        <v>0</v>
      </c>
      <c r="DC586" s="35">
        <f t="shared" si="647"/>
        <v>0</v>
      </c>
      <c r="DD586" s="116">
        <f>IF(AND(DC586&gt;0,DC586*$B$4+DJ585&lt;=$B$2*'SFV+BESS'!$I$9,DC586&lt;'SFV+BESS'!$I$7), DC586*$B$4, IF(AND(DC586&gt;0,DC586*$B$4+DJ585&gt;$B$2*'SFV+BESS'!$I$9,DC586*$B$4&lt;'SFV+BESS'!$I$7),$B$2*'SFV+BESS'!$I$9-DJ585,IF(AND(DC586&gt;0,DC586*$B$4+DJ585&gt;$B$2*'SFV+BESS'!$I$9,DC586*$B$4&gt;'SFV+BESS'!$I$7,DJ585&lt;$B$2*'SFV+BESS'!$I$9),$B$2*'SFV+BESS'!$I$9-DJ585,IF(AND(DC586&gt;0,DC586*$B$4+DJ585&lt;=$B$2*'SFV+BESS'!$I$9,DC586&gt;'SFV+BESS'!$I$7),'SFV+BESS'!$I$7,0))))</f>
        <v>0</v>
      </c>
      <c r="DE586" s="27">
        <f>IF(AND(DC586&lt;0,DJ585+DC586/$B$5&gt;$H$2,-DC586/'Carga-Descarga Año'!$B$5&lt;'SFV+BESS'!$I$7),DC586/$B$5,IF(AND(DC586&lt;0,DJ585+DC586/$B$5&gt;$H$2,-DC586/'Carga-Descarga Año'!$B$5&gt;'SFV+BESS'!$I$7),-'SFV+BESS'!$I$7,IF(AND(DC586&lt;0,DJ585+DC586/$B$5&lt;$H$2),-MIN('SFV+BESS'!$I$7,DJ585-$H$2),0)))</f>
        <v>0</v>
      </c>
      <c r="DF586" s="33"/>
      <c r="DG586" s="33">
        <f t="shared" si="666"/>
        <v>0</v>
      </c>
      <c r="DH586" s="27">
        <f t="shared" ref="DH586:DH649" si="704">-DE586*$B$5</f>
        <v>0</v>
      </c>
      <c r="DI586" s="27">
        <f t="shared" ref="DI586:DI649" si="705">IF(DH586&lt;-DC586,-(DC586+DH586),0)</f>
        <v>0</v>
      </c>
      <c r="DJ586" s="28">
        <f>IF((DJ585+DD586+DE586)&gt;=$B$2*'SFV+BESS'!$I$9, $B$2*'SFV+BESS'!$I$9, (DJ585+DD586+DE586))</f>
        <v>173.61249999999998</v>
      </c>
      <c r="DK586" s="110">
        <f t="shared" ref="DK586:DK649" si="706">IF(DC586&gt;0,DC586-DD586/$B$4,0)</f>
        <v>0</v>
      </c>
      <c r="DP586" s="251"/>
      <c r="DQ586" s="48">
        <v>24.0416666666667</v>
      </c>
      <c r="DR586" s="33">
        <f t="shared" si="683"/>
        <v>0</v>
      </c>
      <c r="DS586" s="33">
        <f>Gen_Cons_Horario!B5700</f>
        <v>0</v>
      </c>
      <c r="DT586" s="35">
        <f t="shared" si="648"/>
        <v>0</v>
      </c>
      <c r="DU586" s="116">
        <f>IF(AND(DT586&gt;0,DT586*$B$4+EA585&lt;=$B$2*'SFV+BESS'!$I$9,DT586&lt;'SFV+BESS'!$I$7), DT586*$B$4, IF(AND(DT586&gt;0,DT586*$B$4+EA585&gt;$B$2*'SFV+BESS'!$I$9,DT586*$B$4&lt;'SFV+BESS'!$I$7),$B$2*'SFV+BESS'!$I$9-EA585,IF(AND(DT586&gt;0,DT586*$B$4+EA585&gt;$B$2*'SFV+BESS'!$I$9,DT586*$B$4&gt;'SFV+BESS'!$I$7,EA585&lt;$B$2*'SFV+BESS'!$I$9),$B$2*'SFV+BESS'!$I$9-EA585,IF(AND(DT586&gt;0,DT586*$B$4+EA585&lt;=$B$2*'SFV+BESS'!$I$9,DT586&gt;'SFV+BESS'!$I$7),'SFV+BESS'!$I$7,0))))</f>
        <v>0</v>
      </c>
      <c r="DV586" s="27">
        <f>IF(AND(DT586&lt;0,EA585+DT586/$B$5&gt;$H$2,-DT586/'Carga-Descarga Año'!$B$5&lt;'SFV+BESS'!$I$7),DT586/$B$5,IF(AND(DT586&lt;0,EA585+DT586/$B$5&gt;$H$2,-DT586/'Carga-Descarga Año'!$B$5&gt;'SFV+BESS'!$I$7),-'SFV+BESS'!$I$7,IF(AND(DT586&lt;0,EA585+DT586/$B$5&lt;$H$2),-MIN('SFV+BESS'!$I$7,EA585-$H$2),0)))</f>
        <v>0</v>
      </c>
      <c r="DW586" s="33"/>
      <c r="DX586" s="33">
        <f t="shared" si="667"/>
        <v>0</v>
      </c>
      <c r="DY586" s="27">
        <f t="shared" ref="DY586:DY649" si="707">-DV586*$B$5</f>
        <v>0</v>
      </c>
      <c r="DZ586" s="27">
        <f t="shared" si="668"/>
        <v>0</v>
      </c>
      <c r="EA586" s="28">
        <f>IF((EA585+DU586+DV586)&gt;=$B$2*'SFV+BESS'!$I$9, $B$2*'SFV+BESS'!$I$9, (EA585+DU586+DV586))</f>
        <v>173.61249999999998</v>
      </c>
      <c r="EB586" s="110">
        <f t="shared" ref="EB586:EB649" si="708">IF(DT586&gt;0,DT586-DU586/$B$4,0)</f>
        <v>0</v>
      </c>
      <c r="EG586" s="251"/>
      <c r="EH586" s="48">
        <v>24.0416666666667</v>
      </c>
      <c r="EI586" s="33">
        <f t="shared" si="684"/>
        <v>0</v>
      </c>
      <c r="EJ586" s="33">
        <f>Gen_Cons_Horario!B6444</f>
        <v>0</v>
      </c>
      <c r="EK586" s="35">
        <f t="shared" si="649"/>
        <v>0</v>
      </c>
      <c r="EL586" s="116">
        <f>IF(AND(EK586&gt;0,EK586*$B$4+ER585&lt;=$B$2*'SFV+BESS'!$I$9,EK586&lt;'SFV+BESS'!$I$7), EK586*$B$4, IF(AND(EK586&gt;0,EK586*$B$4+ER585&gt;$B$2*'SFV+BESS'!$I$9,EK586*$B$4&lt;'SFV+BESS'!$I$7),$B$2*'SFV+BESS'!$I$9-ER585,IF(AND(EK586&gt;0,EK586*$B$4+ER585&gt;$B$2*'SFV+BESS'!$I$9,EK586*$B$4&gt;'SFV+BESS'!$I$7,ER585&lt;$B$2*'SFV+BESS'!$I$9),$B$2*'SFV+BESS'!$I$9-ER585,IF(AND(EK586&gt;0,EK586*$B$4+ER585&lt;=$B$2*'SFV+BESS'!$I$9,EK586&gt;'SFV+BESS'!$I$7),'SFV+BESS'!$I$7,0))))</f>
        <v>0</v>
      </c>
      <c r="EM586" s="27">
        <f>IF(AND(EK586&lt;0,ER585+EK586/$B$5&gt;$H$2,-EK586/'Carga-Descarga Año'!$B$5&lt;'SFV+BESS'!$I$7),EK586/$B$5,IF(AND(EK586&lt;0,ER585+EK586/$B$5&gt;$H$2,-EK586/'Carga-Descarga Año'!$B$5&gt;'SFV+BESS'!$I$7),-'SFV+BESS'!$I$7,IF(AND(EK586&lt;0,ER585+EK586/$B$5&lt;$H$2),-MIN('SFV+BESS'!$I$7,ER585-$H$2),0)))</f>
        <v>0</v>
      </c>
      <c r="EN586" s="33"/>
      <c r="EO586" s="33">
        <f t="shared" si="669"/>
        <v>0</v>
      </c>
      <c r="EP586" s="27">
        <f t="shared" ref="EP586:EP649" si="709">-EM586*$B$5</f>
        <v>0</v>
      </c>
      <c r="EQ586" s="27">
        <f t="shared" si="670"/>
        <v>0</v>
      </c>
      <c r="ER586" s="28">
        <f>IF((ER585+EL586+EM586)&gt;=$B$2*'SFV+BESS'!$I$9, $B$2*'SFV+BESS'!$I$9, (ER585+EL586+EM586))</f>
        <v>173.61249999999998</v>
      </c>
      <c r="ES586" s="110">
        <f t="shared" ref="ES586:ES649" si="710">IF(EK586&gt;0,EK586-EL586/$B$4,0)</f>
        <v>0</v>
      </c>
      <c r="EX586" s="251"/>
      <c r="EY586" s="48">
        <v>24.0416666666667</v>
      </c>
      <c r="EZ586" s="33">
        <f t="shared" si="685"/>
        <v>0</v>
      </c>
      <c r="FA586" s="33">
        <f>Gen_Cons_Horario!B7164</f>
        <v>0</v>
      </c>
      <c r="FB586" s="35">
        <f t="shared" si="650"/>
        <v>0</v>
      </c>
      <c r="FC586" s="116">
        <f>IF(AND(FB586&gt;0,FB586*$B$4+FI585&lt;=$B$2*'SFV+BESS'!$I$9,FB586&lt;'SFV+BESS'!$I$7), FB586*$B$4, IF(AND(FB586&gt;0,FB586*$B$4+FI585&gt;$B$2*'SFV+BESS'!$I$9,FB586*$B$4&lt;'SFV+BESS'!$I$7),$B$2*'SFV+BESS'!$I$9-FI585,IF(AND(FB586&gt;0,FB586*$B$4+FI585&gt;$B$2*'SFV+BESS'!$I$9,FB586*$B$4&gt;'SFV+BESS'!$I$7,FI585&lt;$B$2*'SFV+BESS'!$I$9),$B$2*'SFV+BESS'!$I$9-FI585,IF(AND(FB586&gt;0,FB586*$B$4+FI585&lt;=$B$2*'SFV+BESS'!$I$9,FB586&gt;'SFV+BESS'!$I$7),'SFV+BESS'!$I$7,0))))</f>
        <v>0</v>
      </c>
      <c r="FD586" s="27">
        <f>IF(AND(FB586&lt;0,FI585+FB586/$B$5&gt;$H$2,-FB586/'Carga-Descarga Año'!$B$5&lt;'SFV+BESS'!$I$7),FB586/$B$5,IF(AND(FB586&lt;0,FI585+FB586/$B$5&gt;$H$2,-FB586/'Carga-Descarga Año'!$B$5&gt;'SFV+BESS'!$I$7),-'SFV+BESS'!$I$7,IF(AND(FB586&lt;0,FI585+FB586/$B$5&lt;$H$2),-MIN('SFV+BESS'!$I$7,FI585-$H$2),0)))</f>
        <v>0</v>
      </c>
      <c r="FE586" s="33"/>
      <c r="FF586" s="33">
        <f t="shared" si="671"/>
        <v>0</v>
      </c>
      <c r="FG586" s="27">
        <f t="shared" ref="FG586:FG649" si="711">-FD586*$B$5</f>
        <v>0</v>
      </c>
      <c r="FH586" s="27">
        <f t="shared" si="672"/>
        <v>0</v>
      </c>
      <c r="FI586" s="28">
        <f>IF((FI585+FC586+FD586)&gt;=$B$2*'SFV+BESS'!$I$9, $B$2*'SFV+BESS'!$I$9, (FI585+FC586+FD586))</f>
        <v>173.61249999999998</v>
      </c>
      <c r="FJ586" s="110">
        <f t="shared" ref="FJ586:FJ649" si="712">IF(FB586&gt;0,FB586-FC586/$B$4,0)</f>
        <v>0</v>
      </c>
      <c r="FO586" s="251"/>
      <c r="FP586" s="48">
        <v>24.0416666666667</v>
      </c>
      <c r="FQ586" s="33">
        <f t="shared" si="686"/>
        <v>0</v>
      </c>
      <c r="FR586" s="33">
        <f>Gen_Cons_Horario!B7908</f>
        <v>0</v>
      </c>
      <c r="FS586" s="35">
        <f t="shared" si="651"/>
        <v>0</v>
      </c>
      <c r="FT586" s="116">
        <f>IF(AND(FS586&gt;0,FS586*$B$4+FZ585&lt;=$B$2*'SFV+BESS'!$I$9,FS586&lt;'SFV+BESS'!$I$7), FS586*$B$4, IF(AND(FS586&gt;0,FS586*$B$4+FZ585&gt;$B$2*'SFV+BESS'!$I$9,FS586*$B$4&lt;'SFV+BESS'!$I$7),$B$2*'SFV+BESS'!$I$9-FZ585,IF(AND(FS586&gt;0,FS586*$B$4+FZ585&gt;$B$2*'SFV+BESS'!$I$9,FS586*$B$4&gt;'SFV+BESS'!$I$7,FZ585&lt;$B$2*'SFV+BESS'!$I$9),$B$2*'SFV+BESS'!$I$9-FZ585,IF(AND(FS586&gt;0,FS586*$B$4+FZ585&lt;=$B$2*'SFV+BESS'!$I$9,FS586&gt;'SFV+BESS'!$I$7),'SFV+BESS'!$I$7,0))))</f>
        <v>0</v>
      </c>
      <c r="FU586" s="27">
        <f>IF(AND(FS586&lt;0,FZ585+FS586/$B$5&gt;$H$2,-FS586/'Carga-Descarga Año'!$B$5&lt;'SFV+BESS'!$I$7),FS586/$B$5,IF(AND(FS586&lt;0,FZ585+FS586/$B$5&gt;$H$2,-FS586/'Carga-Descarga Año'!$B$5&gt;'SFV+BESS'!$I$7),-'SFV+BESS'!$I$7,IF(AND(FS586&lt;0,FZ585+FS586/$B$5&lt;$H$2),-MIN('SFV+BESS'!$I$7,FZ585-$H$2),0)))</f>
        <v>0</v>
      </c>
      <c r="FV586" s="33"/>
      <c r="FW586" s="33">
        <f t="shared" si="673"/>
        <v>0</v>
      </c>
      <c r="FX586" s="27">
        <f t="shared" ref="FX586:FX649" si="713">-FU586*$B$5</f>
        <v>0</v>
      </c>
      <c r="FY586" s="27">
        <f t="shared" si="674"/>
        <v>0</v>
      </c>
      <c r="FZ586" s="28">
        <f>IF((FZ585+FT586+FU586)&gt;=$B$2*'SFV+BESS'!$I$9, $B$2*'SFV+BESS'!$I$9, (FZ585+FT586+FU586))</f>
        <v>173.61249999999998</v>
      </c>
      <c r="GA586" s="110">
        <f t="shared" ref="GA586:GA649" si="714">IF(FS586&gt;0,FS586-FT586/$B$4,0)</f>
        <v>0</v>
      </c>
      <c r="GF586" s="251"/>
      <c r="GG586" s="48">
        <v>24.0416666666667</v>
      </c>
      <c r="GH586" s="33">
        <f t="shared" si="687"/>
        <v>0</v>
      </c>
      <c r="GI586" s="33">
        <f>Gen_Cons_Horario!B8628</f>
        <v>0</v>
      </c>
      <c r="GJ586" s="35">
        <f t="shared" si="657"/>
        <v>0</v>
      </c>
      <c r="GK586" s="116">
        <f>IF(AND(GJ586&gt;0,GJ586*$B$4+GQ585&lt;=$B$2*'SFV+BESS'!$I$9,GJ586&lt;'SFV+BESS'!$I$7), GJ586*$B$4, IF(AND(GJ586&gt;0,GJ586*$B$4+GQ585&gt;$B$2*'SFV+BESS'!$I$9,GJ586*$B$4&lt;'SFV+BESS'!$I$7),$B$2*'SFV+BESS'!$I$9-GQ585,IF(AND(GJ586&gt;0,GJ586*$B$4+GQ585&gt;$B$2*'SFV+BESS'!$I$9,GJ586*$B$4&gt;'SFV+BESS'!$I$7,GQ585&lt;$B$2*'SFV+BESS'!$I$9),$B$2*'SFV+BESS'!$I$9-GQ585,IF(AND(GJ586&gt;0,GJ586*$B$4+GQ585&lt;=$B$2*'SFV+BESS'!$I$9,GJ586&gt;'SFV+BESS'!$I$7),'SFV+BESS'!$I$7,0))))</f>
        <v>0</v>
      </c>
      <c r="GL586" s="27">
        <f>IF(AND(GJ586&lt;0,GQ585+GJ586/$B$5&gt;$H$2,-GJ586/'Carga-Descarga Año'!$B$5&lt;'SFV+BESS'!$I$7),GJ586/$B$5,IF(AND(GJ586&lt;0,GQ585+GJ586/$B$5&gt;$H$2,-GJ586/'Carga-Descarga Año'!$B$5&gt;'SFV+BESS'!$I$7),-'SFV+BESS'!$I$7,IF(AND(GJ586&lt;0,GQ585+GJ586/$B$5&lt;$H$2),-MIN('SFV+BESS'!$I$7,GQ585-$H$2),0)))</f>
        <v>0</v>
      </c>
      <c r="GM586" s="33"/>
      <c r="GN586" s="33">
        <f t="shared" si="675"/>
        <v>0</v>
      </c>
      <c r="GO586" s="27">
        <f t="shared" ref="GO586:GO649" si="715">-GL586*$B$5</f>
        <v>0</v>
      </c>
      <c r="GP586" s="27">
        <f t="shared" si="676"/>
        <v>0</v>
      </c>
      <c r="GQ586" s="28">
        <f>IF((GQ585+GK586+GL586)&gt;=$B$2*'SFV+BESS'!$I$9, $B$2*'SFV+BESS'!$I$9, (GQ585+GK586+GL586))</f>
        <v>173.61249999999998</v>
      </c>
      <c r="GR586" s="110">
        <f t="shared" ref="GR586:GR649" si="716">IF(GJ586&gt;0,GJ586-GK586/$B$4,0)</f>
        <v>0</v>
      </c>
    </row>
    <row r="587" spans="1:200">
      <c r="A587" s="249"/>
      <c r="B587" s="48">
        <v>24.0833333333334</v>
      </c>
      <c r="C587" s="38">
        <f t="shared" si="658"/>
        <v>0</v>
      </c>
      <c r="D587" s="2">
        <f>Gen_Cons_Horario!B613</f>
        <v>0</v>
      </c>
      <c r="E587" s="140">
        <f t="shared" si="688"/>
        <v>0</v>
      </c>
      <c r="F587" s="116">
        <f>IF(AND(E587&gt;0,E587*$B$4+L586&lt;=$B$2*'SFV+BESS'!$I$9,E587&lt;'SFV+BESS'!$I$7), E587*$B$4, IF(AND(E587&gt;0,E587*$B$4+L586&gt;$B$2*'SFV+BESS'!$I$9,E587*$B$4&lt;'SFV+BESS'!$I$7),$B$2*'SFV+BESS'!$I$9-L586,IF(AND(E587&gt;0,E587*$B$4+L586&gt;$B$2*'SFV+BESS'!$I$9,E587*$B$4&gt;'SFV+BESS'!$I$7,L586&lt;$B$2*'SFV+BESS'!$I$9),$B$2*'SFV+BESS'!$I$9-L586,IF(AND(E587&gt;0,E587*$B$4+L586&lt;=$B$2*'SFV+BESS'!$I$9,E587&gt;'SFV+BESS'!$I$7),'SFV+BESS'!$I$7,0))))</f>
        <v>0</v>
      </c>
      <c r="G587" s="27">
        <f>IF(AND(E587&lt;0,L586+E587/$B$5&gt;$H$2,-E587/'Carga-Descarga Año'!$B$5&lt;'SFV+BESS'!$I$7),E587/$B$5,IF(AND(E587&lt;0,L586+E587/$B$5&gt;$H$2,-E587/'Carga-Descarga Año'!$B$5&gt;'SFV+BESS'!$I$7),-'SFV+BESS'!$I$7,IF(AND(E587&lt;0,L586+E587/$B$5&lt;$H$2),-MIN('SFV+BESS'!$I$7,L586-$H$2),0)))</f>
        <v>0</v>
      </c>
      <c r="I587" s="38">
        <f t="shared" si="689"/>
        <v>0</v>
      </c>
      <c r="J587" s="27">
        <f t="shared" si="691"/>
        <v>0</v>
      </c>
      <c r="K587" s="27">
        <f t="shared" si="690"/>
        <v>0</v>
      </c>
      <c r="L587" s="28">
        <f>IF((L586+F587+G587)&gt;=$B$2*'SFV+BESS'!$I$9, $B$2*'SFV+BESS'!$I$9, (L586+F587+G587))</f>
        <v>173.61249999999998</v>
      </c>
      <c r="M587" s="110">
        <f t="shared" si="692"/>
        <v>0</v>
      </c>
      <c r="R587" s="251"/>
      <c r="S587" s="48">
        <v>24.0833333333334</v>
      </c>
      <c r="T587" s="2">
        <f t="shared" si="677"/>
        <v>0</v>
      </c>
      <c r="U587" s="2">
        <f>Gen_Cons_Horario!B1357</f>
        <v>0</v>
      </c>
      <c r="V587" s="35">
        <f t="shared" si="652"/>
        <v>0</v>
      </c>
      <c r="W587" s="116">
        <f>IF(AND(V587&gt;0,V587*$B$4+AC586&lt;=$B$2*'SFV+BESS'!$I$9,V587&lt;'SFV+BESS'!$I$7), V587*$B$4, IF(AND(V587&gt;0,V587*$B$4+AC586&gt;$B$2*'SFV+BESS'!$I$9,V587*$B$4&lt;'SFV+BESS'!$I$7),$B$2*'SFV+BESS'!$I$9-AC586,IF(AND(V587&gt;0,V587*$B$4+AC586&gt;$B$2*'SFV+BESS'!$I$9,V587*$B$4&gt;'SFV+BESS'!$I$7,AC586&lt;$B$2*'SFV+BESS'!$I$9),$B$2*'SFV+BESS'!$I$9-AC586,IF(AND(V587&gt;0,V587*$B$4+AC586&lt;=$B$2*'SFV+BESS'!$I$9,V587&gt;'SFV+BESS'!$I$7),'SFV+BESS'!$I$7,0))))</f>
        <v>0</v>
      </c>
      <c r="X587" s="27">
        <f>IF(AND(V587&lt;0,AC586+V587/$B$5&gt;$H$2,-V587/'Carga-Descarga Año'!$B$5&lt;'SFV+BESS'!$I$7),V587/$B$5,IF(AND(V587&lt;0,AC586+V587/$B$5&gt;$H$2,-V587/'Carga-Descarga Año'!$B$5&gt;'SFV+BESS'!$I$7),-'SFV+BESS'!$I$7,IF(AND(V587&lt;0,AC586+V587/$B$5&lt;$H$2),-MIN('SFV+BESS'!$I$7,AC586-$H$2),0)))</f>
        <v>0</v>
      </c>
      <c r="Z587" s="33">
        <f t="shared" si="646"/>
        <v>0</v>
      </c>
      <c r="AA587" s="27">
        <f t="shared" si="693"/>
        <v>0</v>
      </c>
      <c r="AB587" s="27">
        <f t="shared" ref="AB587:AB650" si="717">IF(AA587&lt;-V587,-(V587+AA587),0)</f>
        <v>0</v>
      </c>
      <c r="AC587" s="28">
        <f>IF((AC586+W587+X587)&gt;=$B$2*'SFV+BESS'!$I$9, $B$2*'SFV+BESS'!$I$9, (AC586+W587+X587))</f>
        <v>173.61249999999998</v>
      </c>
      <c r="AD587" s="110">
        <f t="shared" si="694"/>
        <v>0</v>
      </c>
      <c r="AI587" s="251"/>
      <c r="AJ587" s="48">
        <v>24.0833333333334</v>
      </c>
      <c r="AK587" s="52">
        <f t="shared" si="678"/>
        <v>0</v>
      </c>
      <c r="AL587" s="33">
        <f>Gen_Cons_Horario!B2029</f>
        <v>0</v>
      </c>
      <c r="AM587" s="35">
        <f t="shared" si="653"/>
        <v>0</v>
      </c>
      <c r="AN587" s="116">
        <f>IF(AND(AM587&gt;0,AM587*$B$4+AT586&lt;=$B$2*'SFV+BESS'!$I$9,AM587&lt;'SFV+BESS'!$I$7), AM587*$B$4, IF(AND(AM587&gt;0,AM587*$B$4+AT586&gt;$B$2*'SFV+BESS'!$I$9,AM587*$B$4&lt;'SFV+BESS'!$I$7),$B$2*'SFV+BESS'!$I$9-AT586,IF(AND(AM587&gt;0,AM587*$B$4+AT586&gt;$B$2*'SFV+BESS'!$I$9,AM587*$B$4&gt;'SFV+BESS'!$I$7,AT586&lt;$B$2*'SFV+BESS'!$I$9),$B$2*'SFV+BESS'!$I$9-AT586,IF(AND(AM587&gt;0,AM587*$B$4+AT586&lt;=$B$2*'SFV+BESS'!$I$9,AM587&gt;'SFV+BESS'!$I$7),'SFV+BESS'!$I$7,0))))</f>
        <v>0</v>
      </c>
      <c r="AO587" s="27">
        <f>IF(AND(AM587&lt;0,AT586+AM587/$B$5&gt;$H$2,-AM587/'Carga-Descarga Año'!$B$5&lt;'SFV+BESS'!$I$7),AM587/$B$5,IF(AND(AM587&lt;0,AT586+AM587/$B$5&gt;$H$2,-AM587/'Carga-Descarga Año'!$B$5&gt;'SFV+BESS'!$I$7),-'SFV+BESS'!$I$7,IF(AND(AM587&lt;0,AT586+AM587/$B$5&lt;$H$2),-MIN('SFV+BESS'!$I$7,AT586-$H$2),0)))</f>
        <v>0</v>
      </c>
      <c r="AP587" s="33"/>
      <c r="AQ587" s="33">
        <f t="shared" si="659"/>
        <v>0</v>
      </c>
      <c r="AR587" s="27">
        <f t="shared" si="695"/>
        <v>0</v>
      </c>
      <c r="AS587" s="27">
        <f t="shared" si="660"/>
        <v>0</v>
      </c>
      <c r="AT587" s="28">
        <f>IF((AT586+AN587+AO587)&gt;=$B$2*'SFV+BESS'!$I$9, $B$2*'SFV+BESS'!$I$9, (AT586+AN587+AO587))</f>
        <v>173.61249999999998</v>
      </c>
      <c r="AU587" s="110">
        <f t="shared" si="696"/>
        <v>0</v>
      </c>
      <c r="AZ587" s="251"/>
      <c r="BA587" s="48">
        <v>24.0833333333334</v>
      </c>
      <c r="BB587" s="33">
        <f t="shared" si="679"/>
        <v>0</v>
      </c>
      <c r="BC587" s="33">
        <f>Gen_Cons_Horario!B2773</f>
        <v>0</v>
      </c>
      <c r="BD587" s="35">
        <f t="shared" si="654"/>
        <v>0</v>
      </c>
      <c r="BE587" s="116">
        <f>IF(AND(BD587&gt;0,BD587*$B$4+BK586&lt;=$B$2*'SFV+BESS'!$I$9,BD587&lt;'SFV+BESS'!$I$7), BD587*$B$4, IF(AND(BD587&gt;0,BD587*$B$4+BK586&gt;$B$2*'SFV+BESS'!$I$9,BD587*$B$4&lt;'SFV+BESS'!$I$7),$B$2*'SFV+BESS'!$I$9-BK586,IF(AND(BD587&gt;0,BD587*$B$4+BK586&gt;$B$2*'SFV+BESS'!$I$9,BD587*$B$4&gt;'SFV+BESS'!$I$7,BK586&lt;$B$2*'SFV+BESS'!$I$9),$B$2*'SFV+BESS'!$I$9-BK586,IF(AND(BD587&gt;0,BD587*$B$4+BK586&lt;=$B$2*'SFV+BESS'!$I$9,BD587&gt;'SFV+BESS'!$I$7),'SFV+BESS'!$I$7,0))))</f>
        <v>0</v>
      </c>
      <c r="BF587" s="27">
        <f>IF(AND(BD587&lt;0,BK586+BD587/$B$5&gt;$H$2,-BD587/'Carga-Descarga Año'!$B$5&lt;'SFV+BESS'!$I$7),BD587/$B$5,IF(AND(BD587&lt;0,BK586+BD587/$B$5&gt;$H$2,-BD587/'Carga-Descarga Año'!$B$5&gt;'SFV+BESS'!$I$7),-'SFV+BESS'!$I$7,IF(AND(BD587&lt;0,BK586+BD587/$B$5&lt;$H$2),-MIN('SFV+BESS'!$I$7,BK586-$H$2),0)))</f>
        <v>0</v>
      </c>
      <c r="BG587" s="33"/>
      <c r="BH587" s="33">
        <f t="shared" si="661"/>
        <v>0</v>
      </c>
      <c r="BI587" s="27">
        <f t="shared" si="697"/>
        <v>0</v>
      </c>
      <c r="BJ587" s="27">
        <f t="shared" si="662"/>
        <v>0</v>
      </c>
      <c r="BK587" s="28">
        <f>IF((BK586+BE587+BF587)&gt;=$B$2*'SFV+BESS'!$I$9, $B$2*'SFV+BESS'!$I$9, (BK586+BE587+BF587))</f>
        <v>173.61249999999998</v>
      </c>
      <c r="BL587" s="110">
        <f t="shared" si="698"/>
        <v>0</v>
      </c>
      <c r="BQ587" s="251"/>
      <c r="BR587" s="48">
        <v>24.0833333333334</v>
      </c>
      <c r="BS587" s="33">
        <f t="shared" si="680"/>
        <v>0</v>
      </c>
      <c r="BT587" s="33">
        <f>Gen_Cons_Horario!B3493</f>
        <v>0</v>
      </c>
      <c r="BU587" s="35">
        <f t="shared" si="655"/>
        <v>0</v>
      </c>
      <c r="BV587" s="116">
        <f>IF(AND(BU587&gt;0,BU587*$B$4+CB586&lt;=$B$2*'SFV+BESS'!$I$9,BU587&lt;'SFV+BESS'!$I$7), BU587*$B$4, IF(AND(BU587&gt;0,BU587*$B$4+CB586&gt;$B$2*'SFV+BESS'!$I$9,BU587*$B$4&lt;'SFV+BESS'!$I$7),$B$2*'SFV+BESS'!$I$9-CB586,IF(AND(BU587&gt;0,BU587*$B$4+CB586&gt;$B$2*'SFV+BESS'!$I$9,BU587*$B$4&gt;'SFV+BESS'!$I$7,CB586&lt;$B$2*'SFV+BESS'!$I$9),$B$2*'SFV+BESS'!$I$9-CB586,IF(AND(BU587&gt;0,BU587*$B$4+CB586&lt;=$B$2*'SFV+BESS'!$I$9,BU587&gt;'SFV+BESS'!$I$7),'SFV+BESS'!$I$7,0))))</f>
        <v>0</v>
      </c>
      <c r="BW587" s="27">
        <f>IF(AND(BU587&lt;0,CB586+BU587/$B$5&gt;$H$2,-BU587/'Carga-Descarga Año'!$B$5&lt;'SFV+BESS'!$I$7),BU587/$B$5,IF(AND(BU587&lt;0,CB586+BU587/$B$5&gt;$H$2,-BU587/'Carga-Descarga Año'!$B$5&gt;'SFV+BESS'!$I$7),-'SFV+BESS'!$I$7,IF(AND(BU587&lt;0,CB586+BU587/$B$5&lt;$H$2),-MIN('SFV+BESS'!$I$7,CB586-$H$2),0)))</f>
        <v>0</v>
      </c>
      <c r="BX587" s="33"/>
      <c r="BY587" s="33">
        <f t="shared" si="663"/>
        <v>0</v>
      </c>
      <c r="BZ587" s="27">
        <f t="shared" si="699"/>
        <v>0</v>
      </c>
      <c r="CA587" s="27">
        <f t="shared" si="700"/>
        <v>0</v>
      </c>
      <c r="CB587" s="28">
        <f>IF((CB586+BV587+BW587)&gt;=$B$2*'SFV+BESS'!$I$9, $B$2*'SFV+BESS'!$I$9, (CB586+BV587+BW587))</f>
        <v>173.61249999999998</v>
      </c>
      <c r="CC587" s="110">
        <f t="shared" si="701"/>
        <v>0</v>
      </c>
      <c r="CH587" s="251"/>
      <c r="CI587" s="48">
        <v>24.0833333333334</v>
      </c>
      <c r="CJ587" s="33">
        <f t="shared" si="681"/>
        <v>0</v>
      </c>
      <c r="CK587" s="33">
        <f>Gen_Cons_Horario!B4237</f>
        <v>0</v>
      </c>
      <c r="CL587" s="35">
        <f t="shared" si="656"/>
        <v>0</v>
      </c>
      <c r="CM587" s="116">
        <f>IF(AND(CL587&gt;0,CL587*$B$4+CS586&lt;=$B$2*'SFV+BESS'!$I$9,CL587&lt;'SFV+BESS'!$I$7), CL587*$B$4, IF(AND(CL587&gt;0,CL587*$B$4+CS586&gt;$B$2*'SFV+BESS'!$I$9,CL587*$B$4&lt;'SFV+BESS'!$I$7),$B$2*'SFV+BESS'!$I$9-CS586,IF(AND(CL587&gt;0,CL587*$B$4+CS586&gt;$B$2*'SFV+BESS'!$I$9,CL587*$B$4&gt;'SFV+BESS'!$I$7,CS586&lt;$B$2*'SFV+BESS'!$I$9),$B$2*'SFV+BESS'!$I$9-CS586,IF(AND(CL587&gt;0,CL587*$B$4+CS586&lt;=$B$2*'SFV+BESS'!$I$9,CL587&gt;'SFV+BESS'!$I$7),'SFV+BESS'!$I$7,0))))</f>
        <v>0</v>
      </c>
      <c r="CN587" s="27">
        <f>IF(AND(CL587&lt;0,CS586+CL587/$B$5&gt;$H$2,-CL587/'Carga-Descarga Año'!$B$5&lt;'SFV+BESS'!$I$7),CL587/$B$5,IF(AND(CL587&lt;0,CS586+CL587/$B$5&gt;$H$2,-CL587/'Carga-Descarga Año'!$B$5&gt;'SFV+BESS'!$I$7),-'SFV+BESS'!$I$7,IF(AND(CL587&lt;0,CS586+CL587/$B$5&lt;$H$2),-MIN('SFV+BESS'!$I$7,CS586-$H$2),0)))</f>
        <v>0</v>
      </c>
      <c r="CO587" s="33"/>
      <c r="CP587" s="33">
        <f t="shared" si="664"/>
        <v>0</v>
      </c>
      <c r="CQ587" s="27">
        <f t="shared" si="702"/>
        <v>0</v>
      </c>
      <c r="CR587" s="27">
        <f t="shared" si="665"/>
        <v>0</v>
      </c>
      <c r="CS587" s="28">
        <f>IF((CS586+CM587+CN587)&gt;=$B$2*'SFV+BESS'!$I$9, $B$2*'SFV+BESS'!$I$9, (CS586+CM587+CN587))</f>
        <v>173.61249999999998</v>
      </c>
      <c r="CT587" s="110">
        <f t="shared" si="703"/>
        <v>0</v>
      </c>
      <c r="CY587" s="251"/>
      <c r="CZ587" s="48">
        <v>24.0833333333334</v>
      </c>
      <c r="DA587" s="33">
        <f t="shared" si="682"/>
        <v>0</v>
      </c>
      <c r="DB587" s="33">
        <f>Gen_Cons_Horario!B4957</f>
        <v>0</v>
      </c>
      <c r="DC587" s="35">
        <f t="shared" si="647"/>
        <v>0</v>
      </c>
      <c r="DD587" s="116">
        <f>IF(AND(DC587&gt;0,DC587*$B$4+DJ586&lt;=$B$2*'SFV+BESS'!$I$9,DC587&lt;'SFV+BESS'!$I$7), DC587*$B$4, IF(AND(DC587&gt;0,DC587*$B$4+DJ586&gt;$B$2*'SFV+BESS'!$I$9,DC587*$B$4&lt;'SFV+BESS'!$I$7),$B$2*'SFV+BESS'!$I$9-DJ586,IF(AND(DC587&gt;0,DC587*$B$4+DJ586&gt;$B$2*'SFV+BESS'!$I$9,DC587*$B$4&gt;'SFV+BESS'!$I$7,DJ586&lt;$B$2*'SFV+BESS'!$I$9),$B$2*'SFV+BESS'!$I$9-DJ586,IF(AND(DC587&gt;0,DC587*$B$4+DJ586&lt;=$B$2*'SFV+BESS'!$I$9,DC587&gt;'SFV+BESS'!$I$7),'SFV+BESS'!$I$7,0))))</f>
        <v>0</v>
      </c>
      <c r="DE587" s="27">
        <f>IF(AND(DC587&lt;0,DJ586+DC587/$B$5&gt;$H$2,-DC587/'Carga-Descarga Año'!$B$5&lt;'SFV+BESS'!$I$7),DC587/$B$5,IF(AND(DC587&lt;0,DJ586+DC587/$B$5&gt;$H$2,-DC587/'Carga-Descarga Año'!$B$5&gt;'SFV+BESS'!$I$7),-'SFV+BESS'!$I$7,IF(AND(DC587&lt;0,DJ586+DC587/$B$5&lt;$H$2),-MIN('SFV+BESS'!$I$7,DJ586-$H$2),0)))</f>
        <v>0</v>
      </c>
      <c r="DF587" s="33"/>
      <c r="DG587" s="33">
        <f t="shared" si="666"/>
        <v>0</v>
      </c>
      <c r="DH587" s="27">
        <f t="shared" si="704"/>
        <v>0</v>
      </c>
      <c r="DI587" s="27">
        <f t="shared" si="705"/>
        <v>0</v>
      </c>
      <c r="DJ587" s="28">
        <f>IF((DJ586+DD587+DE587)&gt;=$B$2*'SFV+BESS'!$I$9, $B$2*'SFV+BESS'!$I$9, (DJ586+DD587+DE587))</f>
        <v>173.61249999999998</v>
      </c>
      <c r="DK587" s="110">
        <f t="shared" si="706"/>
        <v>0</v>
      </c>
      <c r="DP587" s="251"/>
      <c r="DQ587" s="48">
        <v>24.0833333333334</v>
      </c>
      <c r="DR587" s="33">
        <f t="shared" si="683"/>
        <v>0</v>
      </c>
      <c r="DS587" s="33">
        <f>Gen_Cons_Horario!B5701</f>
        <v>0</v>
      </c>
      <c r="DT587" s="35">
        <f t="shared" si="648"/>
        <v>0</v>
      </c>
      <c r="DU587" s="116">
        <f>IF(AND(DT587&gt;0,DT587*$B$4+EA586&lt;=$B$2*'SFV+BESS'!$I$9,DT587&lt;'SFV+BESS'!$I$7), DT587*$B$4, IF(AND(DT587&gt;0,DT587*$B$4+EA586&gt;$B$2*'SFV+BESS'!$I$9,DT587*$B$4&lt;'SFV+BESS'!$I$7),$B$2*'SFV+BESS'!$I$9-EA586,IF(AND(DT587&gt;0,DT587*$B$4+EA586&gt;$B$2*'SFV+BESS'!$I$9,DT587*$B$4&gt;'SFV+BESS'!$I$7,EA586&lt;$B$2*'SFV+BESS'!$I$9),$B$2*'SFV+BESS'!$I$9-EA586,IF(AND(DT587&gt;0,DT587*$B$4+EA586&lt;=$B$2*'SFV+BESS'!$I$9,DT587&gt;'SFV+BESS'!$I$7),'SFV+BESS'!$I$7,0))))</f>
        <v>0</v>
      </c>
      <c r="DV587" s="27">
        <f>IF(AND(DT587&lt;0,EA586+DT587/$B$5&gt;$H$2,-DT587/'Carga-Descarga Año'!$B$5&lt;'SFV+BESS'!$I$7),DT587/$B$5,IF(AND(DT587&lt;0,EA586+DT587/$B$5&gt;$H$2,-DT587/'Carga-Descarga Año'!$B$5&gt;'SFV+BESS'!$I$7),-'SFV+BESS'!$I$7,IF(AND(DT587&lt;0,EA586+DT587/$B$5&lt;$H$2),-MIN('SFV+BESS'!$I$7,EA586-$H$2),0)))</f>
        <v>0</v>
      </c>
      <c r="DW587" s="33"/>
      <c r="DX587" s="33">
        <f t="shared" si="667"/>
        <v>0</v>
      </c>
      <c r="DY587" s="27">
        <f t="shared" si="707"/>
        <v>0</v>
      </c>
      <c r="DZ587" s="27">
        <f t="shared" si="668"/>
        <v>0</v>
      </c>
      <c r="EA587" s="28">
        <f>IF((EA586+DU587+DV587)&gt;=$B$2*'SFV+BESS'!$I$9, $B$2*'SFV+BESS'!$I$9, (EA586+DU587+DV587))</f>
        <v>173.61249999999998</v>
      </c>
      <c r="EB587" s="110">
        <f t="shared" si="708"/>
        <v>0</v>
      </c>
      <c r="EG587" s="251"/>
      <c r="EH587" s="48">
        <v>24.0833333333334</v>
      </c>
      <c r="EI587" s="33">
        <f t="shared" si="684"/>
        <v>0</v>
      </c>
      <c r="EJ587" s="33">
        <f>Gen_Cons_Horario!B6445</f>
        <v>0</v>
      </c>
      <c r="EK587" s="35">
        <f t="shared" si="649"/>
        <v>0</v>
      </c>
      <c r="EL587" s="116">
        <f>IF(AND(EK587&gt;0,EK587*$B$4+ER586&lt;=$B$2*'SFV+BESS'!$I$9,EK587&lt;'SFV+BESS'!$I$7), EK587*$B$4, IF(AND(EK587&gt;0,EK587*$B$4+ER586&gt;$B$2*'SFV+BESS'!$I$9,EK587*$B$4&lt;'SFV+BESS'!$I$7),$B$2*'SFV+BESS'!$I$9-ER586,IF(AND(EK587&gt;0,EK587*$B$4+ER586&gt;$B$2*'SFV+BESS'!$I$9,EK587*$B$4&gt;'SFV+BESS'!$I$7,ER586&lt;$B$2*'SFV+BESS'!$I$9),$B$2*'SFV+BESS'!$I$9-ER586,IF(AND(EK587&gt;0,EK587*$B$4+ER586&lt;=$B$2*'SFV+BESS'!$I$9,EK587&gt;'SFV+BESS'!$I$7),'SFV+BESS'!$I$7,0))))</f>
        <v>0</v>
      </c>
      <c r="EM587" s="27">
        <f>IF(AND(EK587&lt;0,ER586+EK587/$B$5&gt;$H$2,-EK587/'Carga-Descarga Año'!$B$5&lt;'SFV+BESS'!$I$7),EK587/$B$5,IF(AND(EK587&lt;0,ER586+EK587/$B$5&gt;$H$2,-EK587/'Carga-Descarga Año'!$B$5&gt;'SFV+BESS'!$I$7),-'SFV+BESS'!$I$7,IF(AND(EK587&lt;0,ER586+EK587/$B$5&lt;$H$2),-MIN('SFV+BESS'!$I$7,ER586-$H$2),0)))</f>
        <v>0</v>
      </c>
      <c r="EN587" s="33"/>
      <c r="EO587" s="33">
        <f t="shared" si="669"/>
        <v>0</v>
      </c>
      <c r="EP587" s="27">
        <f t="shared" si="709"/>
        <v>0</v>
      </c>
      <c r="EQ587" s="27">
        <f t="shared" si="670"/>
        <v>0</v>
      </c>
      <c r="ER587" s="28">
        <f>IF((ER586+EL587+EM587)&gt;=$B$2*'SFV+BESS'!$I$9, $B$2*'SFV+BESS'!$I$9, (ER586+EL587+EM587))</f>
        <v>173.61249999999998</v>
      </c>
      <c r="ES587" s="110">
        <f t="shared" si="710"/>
        <v>0</v>
      </c>
      <c r="EX587" s="251"/>
      <c r="EY587" s="48">
        <v>24.0833333333334</v>
      </c>
      <c r="EZ587" s="33">
        <f t="shared" si="685"/>
        <v>0</v>
      </c>
      <c r="FA587" s="33">
        <f>Gen_Cons_Horario!B7165</f>
        <v>0</v>
      </c>
      <c r="FB587" s="35">
        <f t="shared" si="650"/>
        <v>0</v>
      </c>
      <c r="FC587" s="116">
        <f>IF(AND(FB587&gt;0,FB587*$B$4+FI586&lt;=$B$2*'SFV+BESS'!$I$9,FB587&lt;'SFV+BESS'!$I$7), FB587*$B$4, IF(AND(FB587&gt;0,FB587*$B$4+FI586&gt;$B$2*'SFV+BESS'!$I$9,FB587*$B$4&lt;'SFV+BESS'!$I$7),$B$2*'SFV+BESS'!$I$9-FI586,IF(AND(FB587&gt;0,FB587*$B$4+FI586&gt;$B$2*'SFV+BESS'!$I$9,FB587*$B$4&gt;'SFV+BESS'!$I$7,FI586&lt;$B$2*'SFV+BESS'!$I$9),$B$2*'SFV+BESS'!$I$9-FI586,IF(AND(FB587&gt;0,FB587*$B$4+FI586&lt;=$B$2*'SFV+BESS'!$I$9,FB587&gt;'SFV+BESS'!$I$7),'SFV+BESS'!$I$7,0))))</f>
        <v>0</v>
      </c>
      <c r="FD587" s="27">
        <f>IF(AND(FB587&lt;0,FI586+FB587/$B$5&gt;$H$2,-FB587/'Carga-Descarga Año'!$B$5&lt;'SFV+BESS'!$I$7),FB587/$B$5,IF(AND(FB587&lt;0,FI586+FB587/$B$5&gt;$H$2,-FB587/'Carga-Descarga Año'!$B$5&gt;'SFV+BESS'!$I$7),-'SFV+BESS'!$I$7,IF(AND(FB587&lt;0,FI586+FB587/$B$5&lt;$H$2),-MIN('SFV+BESS'!$I$7,FI586-$H$2),0)))</f>
        <v>0</v>
      </c>
      <c r="FE587" s="33"/>
      <c r="FF587" s="33">
        <f t="shared" si="671"/>
        <v>0</v>
      </c>
      <c r="FG587" s="27">
        <f t="shared" si="711"/>
        <v>0</v>
      </c>
      <c r="FH587" s="27">
        <f t="shared" si="672"/>
        <v>0</v>
      </c>
      <c r="FI587" s="28">
        <f>IF((FI586+FC587+FD587)&gt;=$B$2*'SFV+BESS'!$I$9, $B$2*'SFV+BESS'!$I$9, (FI586+FC587+FD587))</f>
        <v>173.61249999999998</v>
      </c>
      <c r="FJ587" s="110">
        <f t="shared" si="712"/>
        <v>0</v>
      </c>
      <c r="FO587" s="251"/>
      <c r="FP587" s="48">
        <v>24.0833333333334</v>
      </c>
      <c r="FQ587" s="33">
        <f t="shared" si="686"/>
        <v>0</v>
      </c>
      <c r="FR587" s="33">
        <f>Gen_Cons_Horario!B7909</f>
        <v>0</v>
      </c>
      <c r="FS587" s="35">
        <f t="shared" si="651"/>
        <v>0</v>
      </c>
      <c r="FT587" s="116">
        <f>IF(AND(FS587&gt;0,FS587*$B$4+FZ586&lt;=$B$2*'SFV+BESS'!$I$9,FS587&lt;'SFV+BESS'!$I$7), FS587*$B$4, IF(AND(FS587&gt;0,FS587*$B$4+FZ586&gt;$B$2*'SFV+BESS'!$I$9,FS587*$B$4&lt;'SFV+BESS'!$I$7),$B$2*'SFV+BESS'!$I$9-FZ586,IF(AND(FS587&gt;0,FS587*$B$4+FZ586&gt;$B$2*'SFV+BESS'!$I$9,FS587*$B$4&gt;'SFV+BESS'!$I$7,FZ586&lt;$B$2*'SFV+BESS'!$I$9),$B$2*'SFV+BESS'!$I$9-FZ586,IF(AND(FS587&gt;0,FS587*$B$4+FZ586&lt;=$B$2*'SFV+BESS'!$I$9,FS587&gt;'SFV+BESS'!$I$7),'SFV+BESS'!$I$7,0))))</f>
        <v>0</v>
      </c>
      <c r="FU587" s="27">
        <f>IF(AND(FS587&lt;0,FZ586+FS587/$B$5&gt;$H$2,-FS587/'Carga-Descarga Año'!$B$5&lt;'SFV+BESS'!$I$7),FS587/$B$5,IF(AND(FS587&lt;0,FZ586+FS587/$B$5&gt;$H$2,-FS587/'Carga-Descarga Año'!$B$5&gt;'SFV+BESS'!$I$7),-'SFV+BESS'!$I$7,IF(AND(FS587&lt;0,FZ586+FS587/$B$5&lt;$H$2),-MIN('SFV+BESS'!$I$7,FZ586-$H$2),0)))</f>
        <v>0</v>
      </c>
      <c r="FV587" s="33"/>
      <c r="FW587" s="33">
        <f t="shared" si="673"/>
        <v>0</v>
      </c>
      <c r="FX587" s="27">
        <f t="shared" si="713"/>
        <v>0</v>
      </c>
      <c r="FY587" s="27">
        <f t="shared" si="674"/>
        <v>0</v>
      </c>
      <c r="FZ587" s="28">
        <f>IF((FZ586+FT587+FU587)&gt;=$B$2*'SFV+BESS'!$I$9, $B$2*'SFV+BESS'!$I$9, (FZ586+FT587+FU587))</f>
        <v>173.61249999999998</v>
      </c>
      <c r="GA587" s="110">
        <f t="shared" si="714"/>
        <v>0</v>
      </c>
      <c r="GF587" s="251"/>
      <c r="GG587" s="48">
        <v>24.0833333333334</v>
      </c>
      <c r="GH587" s="33">
        <f t="shared" si="687"/>
        <v>0</v>
      </c>
      <c r="GI587" s="33">
        <f>Gen_Cons_Horario!B8629</f>
        <v>0</v>
      </c>
      <c r="GJ587" s="35">
        <f t="shared" si="657"/>
        <v>0</v>
      </c>
      <c r="GK587" s="116">
        <f>IF(AND(GJ587&gt;0,GJ587*$B$4+GQ586&lt;=$B$2*'SFV+BESS'!$I$9,GJ587&lt;'SFV+BESS'!$I$7), GJ587*$B$4, IF(AND(GJ587&gt;0,GJ587*$B$4+GQ586&gt;$B$2*'SFV+BESS'!$I$9,GJ587*$B$4&lt;'SFV+BESS'!$I$7),$B$2*'SFV+BESS'!$I$9-GQ586,IF(AND(GJ587&gt;0,GJ587*$B$4+GQ586&gt;$B$2*'SFV+BESS'!$I$9,GJ587*$B$4&gt;'SFV+BESS'!$I$7,GQ586&lt;$B$2*'SFV+BESS'!$I$9),$B$2*'SFV+BESS'!$I$9-GQ586,IF(AND(GJ587&gt;0,GJ587*$B$4+GQ586&lt;=$B$2*'SFV+BESS'!$I$9,GJ587&gt;'SFV+BESS'!$I$7),'SFV+BESS'!$I$7,0))))</f>
        <v>0</v>
      </c>
      <c r="GL587" s="27">
        <f>IF(AND(GJ587&lt;0,GQ586+GJ587/$B$5&gt;$H$2,-GJ587/'Carga-Descarga Año'!$B$5&lt;'SFV+BESS'!$I$7),GJ587/$B$5,IF(AND(GJ587&lt;0,GQ586+GJ587/$B$5&gt;$H$2,-GJ587/'Carga-Descarga Año'!$B$5&gt;'SFV+BESS'!$I$7),-'SFV+BESS'!$I$7,IF(AND(GJ587&lt;0,GQ586+GJ587/$B$5&lt;$H$2),-MIN('SFV+BESS'!$I$7,GQ586-$H$2),0)))</f>
        <v>0</v>
      </c>
      <c r="GM587" s="33"/>
      <c r="GN587" s="33">
        <f t="shared" si="675"/>
        <v>0</v>
      </c>
      <c r="GO587" s="27">
        <f t="shared" si="715"/>
        <v>0</v>
      </c>
      <c r="GP587" s="27">
        <f t="shared" si="676"/>
        <v>0</v>
      </c>
      <c r="GQ587" s="28">
        <f>IF((GQ586+GK587+GL587)&gt;=$B$2*'SFV+BESS'!$I$9, $B$2*'SFV+BESS'!$I$9, (GQ586+GK587+GL587))</f>
        <v>173.61249999999998</v>
      </c>
      <c r="GR587" s="110">
        <f t="shared" si="716"/>
        <v>0</v>
      </c>
    </row>
    <row r="588" spans="1:200">
      <c r="A588" s="249"/>
      <c r="B588" s="48">
        <v>24.125</v>
      </c>
      <c r="C588" s="38">
        <f t="shared" si="658"/>
        <v>0</v>
      </c>
      <c r="D588" s="2">
        <f>Gen_Cons_Horario!B614</f>
        <v>0</v>
      </c>
      <c r="E588" s="140">
        <f t="shared" si="688"/>
        <v>0</v>
      </c>
      <c r="F588" s="116">
        <f>IF(AND(E588&gt;0,E588*$B$4+L587&lt;=$B$2*'SFV+BESS'!$I$9,E588&lt;'SFV+BESS'!$I$7), E588*$B$4, IF(AND(E588&gt;0,E588*$B$4+L587&gt;$B$2*'SFV+BESS'!$I$9,E588*$B$4&lt;'SFV+BESS'!$I$7),$B$2*'SFV+BESS'!$I$9-L587,IF(AND(E588&gt;0,E588*$B$4+L587&gt;$B$2*'SFV+BESS'!$I$9,E588*$B$4&gt;'SFV+BESS'!$I$7,L587&lt;$B$2*'SFV+BESS'!$I$9),$B$2*'SFV+BESS'!$I$9-L587,IF(AND(E588&gt;0,E588*$B$4+L587&lt;=$B$2*'SFV+BESS'!$I$9,E588&gt;'SFV+BESS'!$I$7),'SFV+BESS'!$I$7,0))))</f>
        <v>0</v>
      </c>
      <c r="G588" s="27">
        <f>IF(AND(E588&lt;0,L587+E588/$B$5&gt;$H$2,-E588/'Carga-Descarga Año'!$B$5&lt;'SFV+BESS'!$I$7),E588/$B$5,IF(AND(E588&lt;0,L587+E588/$B$5&gt;$H$2,-E588/'Carga-Descarga Año'!$B$5&gt;'SFV+BESS'!$I$7),-'SFV+BESS'!$I$7,IF(AND(E588&lt;0,L587+E588/$B$5&lt;$H$2),-MIN('SFV+BESS'!$I$7,L587-$H$2),0)))</f>
        <v>0</v>
      </c>
      <c r="I588" s="38">
        <f t="shared" si="689"/>
        <v>0</v>
      </c>
      <c r="J588" s="27">
        <f t="shared" si="691"/>
        <v>0</v>
      </c>
      <c r="K588" s="27">
        <f t="shared" si="690"/>
        <v>0</v>
      </c>
      <c r="L588" s="28">
        <f>IF((L587+F588+G588)&gt;=$B$2*'SFV+BESS'!$I$9, $B$2*'SFV+BESS'!$I$9, (L587+F588+G588))</f>
        <v>173.61249999999998</v>
      </c>
      <c r="M588" s="110">
        <f t="shared" si="692"/>
        <v>0</v>
      </c>
      <c r="R588" s="251"/>
      <c r="S588" s="48">
        <v>24.125</v>
      </c>
      <c r="T588" s="2">
        <f t="shared" si="677"/>
        <v>0</v>
      </c>
      <c r="U588" s="2">
        <f>Gen_Cons_Horario!B1358</f>
        <v>0</v>
      </c>
      <c r="V588" s="35">
        <f t="shared" si="652"/>
        <v>0</v>
      </c>
      <c r="W588" s="116">
        <f>IF(AND(V588&gt;0,V588*$B$4+AC587&lt;=$B$2*'SFV+BESS'!$I$9,V588&lt;'SFV+BESS'!$I$7), V588*$B$4, IF(AND(V588&gt;0,V588*$B$4+AC587&gt;$B$2*'SFV+BESS'!$I$9,V588*$B$4&lt;'SFV+BESS'!$I$7),$B$2*'SFV+BESS'!$I$9-AC587,IF(AND(V588&gt;0,V588*$B$4+AC587&gt;$B$2*'SFV+BESS'!$I$9,V588*$B$4&gt;'SFV+BESS'!$I$7,AC587&lt;$B$2*'SFV+BESS'!$I$9),$B$2*'SFV+BESS'!$I$9-AC587,IF(AND(V588&gt;0,V588*$B$4+AC587&lt;=$B$2*'SFV+BESS'!$I$9,V588&gt;'SFV+BESS'!$I$7),'SFV+BESS'!$I$7,0))))</f>
        <v>0</v>
      </c>
      <c r="X588" s="27">
        <f>IF(AND(V588&lt;0,AC587+V588/$B$5&gt;$H$2,-V588/'Carga-Descarga Año'!$B$5&lt;'SFV+BESS'!$I$7),V588/$B$5,IF(AND(V588&lt;0,AC587+V588/$B$5&gt;$H$2,-V588/'Carga-Descarga Año'!$B$5&gt;'SFV+BESS'!$I$7),-'SFV+BESS'!$I$7,IF(AND(V588&lt;0,AC587+V588/$B$5&lt;$H$2),-MIN('SFV+BESS'!$I$7,AC587-$H$2),0)))</f>
        <v>0</v>
      </c>
      <c r="Z588" s="33">
        <f t="shared" si="646"/>
        <v>0</v>
      </c>
      <c r="AA588" s="27">
        <f t="shared" si="693"/>
        <v>0</v>
      </c>
      <c r="AB588" s="27">
        <f t="shared" si="717"/>
        <v>0</v>
      </c>
      <c r="AC588" s="28">
        <f>IF((AC587+W588+X588)&gt;=$B$2*'SFV+BESS'!$I$9, $B$2*'SFV+BESS'!$I$9, (AC587+W588+X588))</f>
        <v>173.61249999999998</v>
      </c>
      <c r="AD588" s="110">
        <f t="shared" si="694"/>
        <v>0</v>
      </c>
      <c r="AI588" s="251"/>
      <c r="AJ588" s="48">
        <v>24.125</v>
      </c>
      <c r="AK588" s="52">
        <f t="shared" si="678"/>
        <v>0</v>
      </c>
      <c r="AL588" s="33">
        <f>Gen_Cons_Horario!B2030</f>
        <v>0</v>
      </c>
      <c r="AM588" s="35">
        <f t="shared" si="653"/>
        <v>0</v>
      </c>
      <c r="AN588" s="116">
        <f>IF(AND(AM588&gt;0,AM588*$B$4+AT587&lt;=$B$2*'SFV+BESS'!$I$9,AM588&lt;'SFV+BESS'!$I$7), AM588*$B$4, IF(AND(AM588&gt;0,AM588*$B$4+AT587&gt;$B$2*'SFV+BESS'!$I$9,AM588*$B$4&lt;'SFV+BESS'!$I$7),$B$2*'SFV+BESS'!$I$9-AT587,IF(AND(AM588&gt;0,AM588*$B$4+AT587&gt;$B$2*'SFV+BESS'!$I$9,AM588*$B$4&gt;'SFV+BESS'!$I$7,AT587&lt;$B$2*'SFV+BESS'!$I$9),$B$2*'SFV+BESS'!$I$9-AT587,IF(AND(AM588&gt;0,AM588*$B$4+AT587&lt;=$B$2*'SFV+BESS'!$I$9,AM588&gt;'SFV+BESS'!$I$7),'SFV+BESS'!$I$7,0))))</f>
        <v>0</v>
      </c>
      <c r="AO588" s="27">
        <f>IF(AND(AM588&lt;0,AT587+AM588/$B$5&gt;$H$2,-AM588/'Carga-Descarga Año'!$B$5&lt;'SFV+BESS'!$I$7),AM588/$B$5,IF(AND(AM588&lt;0,AT587+AM588/$B$5&gt;$H$2,-AM588/'Carga-Descarga Año'!$B$5&gt;'SFV+BESS'!$I$7),-'SFV+BESS'!$I$7,IF(AND(AM588&lt;0,AT587+AM588/$B$5&lt;$H$2),-MIN('SFV+BESS'!$I$7,AT587-$H$2),0)))</f>
        <v>0</v>
      </c>
      <c r="AP588" s="33"/>
      <c r="AQ588" s="33">
        <f t="shared" si="659"/>
        <v>0</v>
      </c>
      <c r="AR588" s="27">
        <f t="shared" si="695"/>
        <v>0</v>
      </c>
      <c r="AS588" s="27">
        <f t="shared" si="660"/>
        <v>0</v>
      </c>
      <c r="AT588" s="28">
        <f>IF((AT587+AN588+AO588)&gt;=$B$2*'SFV+BESS'!$I$9, $B$2*'SFV+BESS'!$I$9, (AT587+AN588+AO588))</f>
        <v>173.61249999999998</v>
      </c>
      <c r="AU588" s="110">
        <f t="shared" si="696"/>
        <v>0</v>
      </c>
      <c r="AZ588" s="251"/>
      <c r="BA588" s="48">
        <v>24.125</v>
      </c>
      <c r="BB588" s="33">
        <f t="shared" si="679"/>
        <v>0</v>
      </c>
      <c r="BC588" s="33">
        <f>Gen_Cons_Horario!B2774</f>
        <v>0</v>
      </c>
      <c r="BD588" s="35">
        <f t="shared" si="654"/>
        <v>0</v>
      </c>
      <c r="BE588" s="116">
        <f>IF(AND(BD588&gt;0,BD588*$B$4+BK587&lt;=$B$2*'SFV+BESS'!$I$9,BD588&lt;'SFV+BESS'!$I$7), BD588*$B$4, IF(AND(BD588&gt;0,BD588*$B$4+BK587&gt;$B$2*'SFV+BESS'!$I$9,BD588*$B$4&lt;'SFV+BESS'!$I$7),$B$2*'SFV+BESS'!$I$9-BK587,IF(AND(BD588&gt;0,BD588*$B$4+BK587&gt;$B$2*'SFV+BESS'!$I$9,BD588*$B$4&gt;'SFV+BESS'!$I$7,BK587&lt;$B$2*'SFV+BESS'!$I$9),$B$2*'SFV+BESS'!$I$9-BK587,IF(AND(BD588&gt;0,BD588*$B$4+BK587&lt;=$B$2*'SFV+BESS'!$I$9,BD588&gt;'SFV+BESS'!$I$7),'SFV+BESS'!$I$7,0))))</f>
        <v>0</v>
      </c>
      <c r="BF588" s="27">
        <f>IF(AND(BD588&lt;0,BK587+BD588/$B$5&gt;$H$2,-BD588/'Carga-Descarga Año'!$B$5&lt;'SFV+BESS'!$I$7),BD588/$B$5,IF(AND(BD588&lt;0,BK587+BD588/$B$5&gt;$H$2,-BD588/'Carga-Descarga Año'!$B$5&gt;'SFV+BESS'!$I$7),-'SFV+BESS'!$I$7,IF(AND(BD588&lt;0,BK587+BD588/$B$5&lt;$H$2),-MIN('SFV+BESS'!$I$7,BK587-$H$2),0)))</f>
        <v>0</v>
      </c>
      <c r="BG588" s="33"/>
      <c r="BH588" s="33">
        <f t="shared" si="661"/>
        <v>0</v>
      </c>
      <c r="BI588" s="27">
        <f t="shared" si="697"/>
        <v>0</v>
      </c>
      <c r="BJ588" s="27">
        <f t="shared" si="662"/>
        <v>0</v>
      </c>
      <c r="BK588" s="28">
        <f>IF((BK587+BE588+BF588)&gt;=$B$2*'SFV+BESS'!$I$9, $B$2*'SFV+BESS'!$I$9, (BK587+BE588+BF588))</f>
        <v>173.61249999999998</v>
      </c>
      <c r="BL588" s="110">
        <f t="shared" si="698"/>
        <v>0</v>
      </c>
      <c r="BQ588" s="251"/>
      <c r="BR588" s="48">
        <v>24.125</v>
      </c>
      <c r="BS588" s="33">
        <f t="shared" si="680"/>
        <v>0</v>
      </c>
      <c r="BT588" s="33">
        <f>Gen_Cons_Horario!B3494</f>
        <v>0</v>
      </c>
      <c r="BU588" s="35">
        <f t="shared" si="655"/>
        <v>0</v>
      </c>
      <c r="BV588" s="116">
        <f>IF(AND(BU588&gt;0,BU588*$B$4+CB587&lt;=$B$2*'SFV+BESS'!$I$9,BU588&lt;'SFV+BESS'!$I$7), BU588*$B$4, IF(AND(BU588&gt;0,BU588*$B$4+CB587&gt;$B$2*'SFV+BESS'!$I$9,BU588*$B$4&lt;'SFV+BESS'!$I$7),$B$2*'SFV+BESS'!$I$9-CB587,IF(AND(BU588&gt;0,BU588*$B$4+CB587&gt;$B$2*'SFV+BESS'!$I$9,BU588*$B$4&gt;'SFV+BESS'!$I$7,CB587&lt;$B$2*'SFV+BESS'!$I$9),$B$2*'SFV+BESS'!$I$9-CB587,IF(AND(BU588&gt;0,BU588*$B$4+CB587&lt;=$B$2*'SFV+BESS'!$I$9,BU588&gt;'SFV+BESS'!$I$7),'SFV+BESS'!$I$7,0))))</f>
        <v>0</v>
      </c>
      <c r="BW588" s="27">
        <f>IF(AND(BU588&lt;0,CB587+BU588/$B$5&gt;$H$2,-BU588/'Carga-Descarga Año'!$B$5&lt;'SFV+BESS'!$I$7),BU588/$B$5,IF(AND(BU588&lt;0,CB587+BU588/$B$5&gt;$H$2,-BU588/'Carga-Descarga Año'!$B$5&gt;'SFV+BESS'!$I$7),-'SFV+BESS'!$I$7,IF(AND(BU588&lt;0,CB587+BU588/$B$5&lt;$H$2),-MIN('SFV+BESS'!$I$7,CB587-$H$2),0)))</f>
        <v>0</v>
      </c>
      <c r="BX588" s="33"/>
      <c r="BY588" s="33">
        <f t="shared" si="663"/>
        <v>0</v>
      </c>
      <c r="BZ588" s="27">
        <f t="shared" si="699"/>
        <v>0</v>
      </c>
      <c r="CA588" s="27">
        <f t="shared" si="700"/>
        <v>0</v>
      </c>
      <c r="CB588" s="28">
        <f>IF((CB587+BV588+BW588)&gt;=$B$2*'SFV+BESS'!$I$9, $B$2*'SFV+BESS'!$I$9, (CB587+BV588+BW588))</f>
        <v>173.61249999999998</v>
      </c>
      <c r="CC588" s="110">
        <f t="shared" si="701"/>
        <v>0</v>
      </c>
      <c r="CH588" s="251"/>
      <c r="CI588" s="48">
        <v>24.125</v>
      </c>
      <c r="CJ588" s="33">
        <f t="shared" si="681"/>
        <v>0</v>
      </c>
      <c r="CK588" s="33">
        <f>Gen_Cons_Horario!B4238</f>
        <v>0</v>
      </c>
      <c r="CL588" s="35">
        <f t="shared" si="656"/>
        <v>0</v>
      </c>
      <c r="CM588" s="116">
        <f>IF(AND(CL588&gt;0,CL588*$B$4+CS587&lt;=$B$2*'SFV+BESS'!$I$9,CL588&lt;'SFV+BESS'!$I$7), CL588*$B$4, IF(AND(CL588&gt;0,CL588*$B$4+CS587&gt;$B$2*'SFV+BESS'!$I$9,CL588*$B$4&lt;'SFV+BESS'!$I$7),$B$2*'SFV+BESS'!$I$9-CS587,IF(AND(CL588&gt;0,CL588*$B$4+CS587&gt;$B$2*'SFV+BESS'!$I$9,CL588*$B$4&gt;'SFV+BESS'!$I$7,CS587&lt;$B$2*'SFV+BESS'!$I$9),$B$2*'SFV+BESS'!$I$9-CS587,IF(AND(CL588&gt;0,CL588*$B$4+CS587&lt;=$B$2*'SFV+BESS'!$I$9,CL588&gt;'SFV+BESS'!$I$7),'SFV+BESS'!$I$7,0))))</f>
        <v>0</v>
      </c>
      <c r="CN588" s="27">
        <f>IF(AND(CL588&lt;0,CS587+CL588/$B$5&gt;$H$2,-CL588/'Carga-Descarga Año'!$B$5&lt;'SFV+BESS'!$I$7),CL588/$B$5,IF(AND(CL588&lt;0,CS587+CL588/$B$5&gt;$H$2,-CL588/'Carga-Descarga Año'!$B$5&gt;'SFV+BESS'!$I$7),-'SFV+BESS'!$I$7,IF(AND(CL588&lt;0,CS587+CL588/$B$5&lt;$H$2),-MIN('SFV+BESS'!$I$7,CS587-$H$2),0)))</f>
        <v>0</v>
      </c>
      <c r="CO588" s="33"/>
      <c r="CP588" s="33">
        <f t="shared" si="664"/>
        <v>0</v>
      </c>
      <c r="CQ588" s="27">
        <f t="shared" si="702"/>
        <v>0</v>
      </c>
      <c r="CR588" s="27">
        <f t="shared" si="665"/>
        <v>0</v>
      </c>
      <c r="CS588" s="28">
        <f>IF((CS587+CM588+CN588)&gt;=$B$2*'SFV+BESS'!$I$9, $B$2*'SFV+BESS'!$I$9, (CS587+CM588+CN588))</f>
        <v>173.61249999999998</v>
      </c>
      <c r="CT588" s="110">
        <f t="shared" si="703"/>
        <v>0</v>
      </c>
      <c r="CY588" s="251"/>
      <c r="CZ588" s="48">
        <v>24.125</v>
      </c>
      <c r="DA588" s="33">
        <f t="shared" si="682"/>
        <v>0</v>
      </c>
      <c r="DB588" s="33">
        <f>Gen_Cons_Horario!B4958</f>
        <v>0</v>
      </c>
      <c r="DC588" s="35">
        <f t="shared" si="647"/>
        <v>0</v>
      </c>
      <c r="DD588" s="116">
        <f>IF(AND(DC588&gt;0,DC588*$B$4+DJ587&lt;=$B$2*'SFV+BESS'!$I$9,DC588&lt;'SFV+BESS'!$I$7), DC588*$B$4, IF(AND(DC588&gt;0,DC588*$B$4+DJ587&gt;$B$2*'SFV+BESS'!$I$9,DC588*$B$4&lt;'SFV+BESS'!$I$7),$B$2*'SFV+BESS'!$I$9-DJ587,IF(AND(DC588&gt;0,DC588*$B$4+DJ587&gt;$B$2*'SFV+BESS'!$I$9,DC588*$B$4&gt;'SFV+BESS'!$I$7,DJ587&lt;$B$2*'SFV+BESS'!$I$9),$B$2*'SFV+BESS'!$I$9-DJ587,IF(AND(DC588&gt;0,DC588*$B$4+DJ587&lt;=$B$2*'SFV+BESS'!$I$9,DC588&gt;'SFV+BESS'!$I$7),'SFV+BESS'!$I$7,0))))</f>
        <v>0</v>
      </c>
      <c r="DE588" s="27">
        <f>IF(AND(DC588&lt;0,DJ587+DC588/$B$5&gt;$H$2,-DC588/'Carga-Descarga Año'!$B$5&lt;'SFV+BESS'!$I$7),DC588/$B$5,IF(AND(DC588&lt;0,DJ587+DC588/$B$5&gt;$H$2,-DC588/'Carga-Descarga Año'!$B$5&gt;'SFV+BESS'!$I$7),-'SFV+BESS'!$I$7,IF(AND(DC588&lt;0,DJ587+DC588/$B$5&lt;$H$2),-MIN('SFV+BESS'!$I$7,DJ587-$H$2),0)))</f>
        <v>0</v>
      </c>
      <c r="DF588" s="33"/>
      <c r="DG588" s="33">
        <f t="shared" si="666"/>
        <v>0</v>
      </c>
      <c r="DH588" s="27">
        <f t="shared" si="704"/>
        <v>0</v>
      </c>
      <c r="DI588" s="27">
        <f t="shared" si="705"/>
        <v>0</v>
      </c>
      <c r="DJ588" s="28">
        <f>IF((DJ587+DD588+DE588)&gt;=$B$2*'SFV+BESS'!$I$9, $B$2*'SFV+BESS'!$I$9, (DJ587+DD588+DE588))</f>
        <v>173.61249999999998</v>
      </c>
      <c r="DK588" s="110">
        <f t="shared" si="706"/>
        <v>0</v>
      </c>
      <c r="DP588" s="251"/>
      <c r="DQ588" s="48">
        <v>24.125</v>
      </c>
      <c r="DR588" s="33">
        <f t="shared" si="683"/>
        <v>0</v>
      </c>
      <c r="DS588" s="33">
        <f>Gen_Cons_Horario!B5702</f>
        <v>0</v>
      </c>
      <c r="DT588" s="35">
        <f t="shared" si="648"/>
        <v>0</v>
      </c>
      <c r="DU588" s="116">
        <f>IF(AND(DT588&gt;0,DT588*$B$4+EA587&lt;=$B$2*'SFV+BESS'!$I$9,DT588&lt;'SFV+BESS'!$I$7), DT588*$B$4, IF(AND(DT588&gt;0,DT588*$B$4+EA587&gt;$B$2*'SFV+BESS'!$I$9,DT588*$B$4&lt;'SFV+BESS'!$I$7),$B$2*'SFV+BESS'!$I$9-EA587,IF(AND(DT588&gt;0,DT588*$B$4+EA587&gt;$B$2*'SFV+BESS'!$I$9,DT588*$B$4&gt;'SFV+BESS'!$I$7,EA587&lt;$B$2*'SFV+BESS'!$I$9),$B$2*'SFV+BESS'!$I$9-EA587,IF(AND(DT588&gt;0,DT588*$B$4+EA587&lt;=$B$2*'SFV+BESS'!$I$9,DT588&gt;'SFV+BESS'!$I$7),'SFV+BESS'!$I$7,0))))</f>
        <v>0</v>
      </c>
      <c r="DV588" s="27">
        <f>IF(AND(DT588&lt;0,EA587+DT588/$B$5&gt;$H$2,-DT588/'Carga-Descarga Año'!$B$5&lt;'SFV+BESS'!$I$7),DT588/$B$5,IF(AND(DT588&lt;0,EA587+DT588/$B$5&gt;$H$2,-DT588/'Carga-Descarga Año'!$B$5&gt;'SFV+BESS'!$I$7),-'SFV+BESS'!$I$7,IF(AND(DT588&lt;0,EA587+DT588/$B$5&lt;$H$2),-MIN('SFV+BESS'!$I$7,EA587-$H$2),0)))</f>
        <v>0</v>
      </c>
      <c r="DW588" s="33"/>
      <c r="DX588" s="33">
        <f t="shared" si="667"/>
        <v>0</v>
      </c>
      <c r="DY588" s="27">
        <f t="shared" si="707"/>
        <v>0</v>
      </c>
      <c r="DZ588" s="27">
        <f t="shared" si="668"/>
        <v>0</v>
      </c>
      <c r="EA588" s="28">
        <f>IF((EA587+DU588+DV588)&gt;=$B$2*'SFV+BESS'!$I$9, $B$2*'SFV+BESS'!$I$9, (EA587+DU588+DV588))</f>
        <v>173.61249999999998</v>
      </c>
      <c r="EB588" s="110">
        <f t="shared" si="708"/>
        <v>0</v>
      </c>
      <c r="EG588" s="251"/>
      <c r="EH588" s="48">
        <v>24.125</v>
      </c>
      <c r="EI588" s="33">
        <f t="shared" si="684"/>
        <v>0</v>
      </c>
      <c r="EJ588" s="33">
        <f>Gen_Cons_Horario!B6446</f>
        <v>0</v>
      </c>
      <c r="EK588" s="35">
        <f t="shared" si="649"/>
        <v>0</v>
      </c>
      <c r="EL588" s="116">
        <f>IF(AND(EK588&gt;0,EK588*$B$4+ER587&lt;=$B$2*'SFV+BESS'!$I$9,EK588&lt;'SFV+BESS'!$I$7), EK588*$B$4, IF(AND(EK588&gt;0,EK588*$B$4+ER587&gt;$B$2*'SFV+BESS'!$I$9,EK588*$B$4&lt;'SFV+BESS'!$I$7),$B$2*'SFV+BESS'!$I$9-ER587,IF(AND(EK588&gt;0,EK588*$B$4+ER587&gt;$B$2*'SFV+BESS'!$I$9,EK588*$B$4&gt;'SFV+BESS'!$I$7,ER587&lt;$B$2*'SFV+BESS'!$I$9),$B$2*'SFV+BESS'!$I$9-ER587,IF(AND(EK588&gt;0,EK588*$B$4+ER587&lt;=$B$2*'SFV+BESS'!$I$9,EK588&gt;'SFV+BESS'!$I$7),'SFV+BESS'!$I$7,0))))</f>
        <v>0</v>
      </c>
      <c r="EM588" s="27">
        <f>IF(AND(EK588&lt;0,ER587+EK588/$B$5&gt;$H$2,-EK588/'Carga-Descarga Año'!$B$5&lt;'SFV+BESS'!$I$7),EK588/$B$5,IF(AND(EK588&lt;0,ER587+EK588/$B$5&gt;$H$2,-EK588/'Carga-Descarga Año'!$B$5&gt;'SFV+BESS'!$I$7),-'SFV+BESS'!$I$7,IF(AND(EK588&lt;0,ER587+EK588/$B$5&lt;$H$2),-MIN('SFV+BESS'!$I$7,ER587-$H$2),0)))</f>
        <v>0</v>
      </c>
      <c r="EN588" s="33"/>
      <c r="EO588" s="33">
        <f t="shared" si="669"/>
        <v>0</v>
      </c>
      <c r="EP588" s="27">
        <f t="shared" si="709"/>
        <v>0</v>
      </c>
      <c r="EQ588" s="27">
        <f t="shared" si="670"/>
        <v>0</v>
      </c>
      <c r="ER588" s="28">
        <f>IF((ER587+EL588+EM588)&gt;=$B$2*'SFV+BESS'!$I$9, $B$2*'SFV+BESS'!$I$9, (ER587+EL588+EM588))</f>
        <v>173.61249999999998</v>
      </c>
      <c r="ES588" s="110">
        <f t="shared" si="710"/>
        <v>0</v>
      </c>
      <c r="EX588" s="251"/>
      <c r="EY588" s="48">
        <v>24.125</v>
      </c>
      <c r="EZ588" s="33">
        <f t="shared" si="685"/>
        <v>0</v>
      </c>
      <c r="FA588" s="33">
        <f>Gen_Cons_Horario!B7166</f>
        <v>0</v>
      </c>
      <c r="FB588" s="35">
        <f t="shared" si="650"/>
        <v>0</v>
      </c>
      <c r="FC588" s="116">
        <f>IF(AND(FB588&gt;0,FB588*$B$4+FI587&lt;=$B$2*'SFV+BESS'!$I$9,FB588&lt;'SFV+BESS'!$I$7), FB588*$B$4, IF(AND(FB588&gt;0,FB588*$B$4+FI587&gt;$B$2*'SFV+BESS'!$I$9,FB588*$B$4&lt;'SFV+BESS'!$I$7),$B$2*'SFV+BESS'!$I$9-FI587,IF(AND(FB588&gt;0,FB588*$B$4+FI587&gt;$B$2*'SFV+BESS'!$I$9,FB588*$B$4&gt;'SFV+BESS'!$I$7,FI587&lt;$B$2*'SFV+BESS'!$I$9),$B$2*'SFV+BESS'!$I$9-FI587,IF(AND(FB588&gt;0,FB588*$B$4+FI587&lt;=$B$2*'SFV+BESS'!$I$9,FB588&gt;'SFV+BESS'!$I$7),'SFV+BESS'!$I$7,0))))</f>
        <v>0</v>
      </c>
      <c r="FD588" s="27">
        <f>IF(AND(FB588&lt;0,FI587+FB588/$B$5&gt;$H$2,-FB588/'Carga-Descarga Año'!$B$5&lt;'SFV+BESS'!$I$7),FB588/$B$5,IF(AND(FB588&lt;0,FI587+FB588/$B$5&gt;$H$2,-FB588/'Carga-Descarga Año'!$B$5&gt;'SFV+BESS'!$I$7),-'SFV+BESS'!$I$7,IF(AND(FB588&lt;0,FI587+FB588/$B$5&lt;$H$2),-MIN('SFV+BESS'!$I$7,FI587-$H$2),0)))</f>
        <v>0</v>
      </c>
      <c r="FE588" s="33"/>
      <c r="FF588" s="33">
        <f t="shared" si="671"/>
        <v>0</v>
      </c>
      <c r="FG588" s="27">
        <f t="shared" si="711"/>
        <v>0</v>
      </c>
      <c r="FH588" s="27">
        <f t="shared" si="672"/>
        <v>0</v>
      </c>
      <c r="FI588" s="28">
        <f>IF((FI587+FC588+FD588)&gt;=$B$2*'SFV+BESS'!$I$9, $B$2*'SFV+BESS'!$I$9, (FI587+FC588+FD588))</f>
        <v>173.61249999999998</v>
      </c>
      <c r="FJ588" s="110">
        <f t="shared" si="712"/>
        <v>0</v>
      </c>
      <c r="FO588" s="251"/>
      <c r="FP588" s="48">
        <v>24.125</v>
      </c>
      <c r="FQ588" s="33">
        <f t="shared" si="686"/>
        <v>0</v>
      </c>
      <c r="FR588" s="33">
        <f>Gen_Cons_Horario!B7910</f>
        <v>0</v>
      </c>
      <c r="FS588" s="35">
        <f t="shared" si="651"/>
        <v>0</v>
      </c>
      <c r="FT588" s="116">
        <f>IF(AND(FS588&gt;0,FS588*$B$4+FZ587&lt;=$B$2*'SFV+BESS'!$I$9,FS588&lt;'SFV+BESS'!$I$7), FS588*$B$4, IF(AND(FS588&gt;0,FS588*$B$4+FZ587&gt;$B$2*'SFV+BESS'!$I$9,FS588*$B$4&lt;'SFV+BESS'!$I$7),$B$2*'SFV+BESS'!$I$9-FZ587,IF(AND(FS588&gt;0,FS588*$B$4+FZ587&gt;$B$2*'SFV+BESS'!$I$9,FS588*$B$4&gt;'SFV+BESS'!$I$7,FZ587&lt;$B$2*'SFV+BESS'!$I$9),$B$2*'SFV+BESS'!$I$9-FZ587,IF(AND(FS588&gt;0,FS588*$B$4+FZ587&lt;=$B$2*'SFV+BESS'!$I$9,FS588&gt;'SFV+BESS'!$I$7),'SFV+BESS'!$I$7,0))))</f>
        <v>0</v>
      </c>
      <c r="FU588" s="27">
        <f>IF(AND(FS588&lt;0,FZ587+FS588/$B$5&gt;$H$2,-FS588/'Carga-Descarga Año'!$B$5&lt;'SFV+BESS'!$I$7),FS588/$B$5,IF(AND(FS588&lt;0,FZ587+FS588/$B$5&gt;$H$2,-FS588/'Carga-Descarga Año'!$B$5&gt;'SFV+BESS'!$I$7),-'SFV+BESS'!$I$7,IF(AND(FS588&lt;0,FZ587+FS588/$B$5&lt;$H$2),-MIN('SFV+BESS'!$I$7,FZ587-$H$2),0)))</f>
        <v>0</v>
      </c>
      <c r="FV588" s="33"/>
      <c r="FW588" s="33">
        <f t="shared" si="673"/>
        <v>0</v>
      </c>
      <c r="FX588" s="27">
        <f t="shared" si="713"/>
        <v>0</v>
      </c>
      <c r="FY588" s="27">
        <f t="shared" si="674"/>
        <v>0</v>
      </c>
      <c r="FZ588" s="28">
        <f>IF((FZ587+FT588+FU588)&gt;=$B$2*'SFV+BESS'!$I$9, $B$2*'SFV+BESS'!$I$9, (FZ587+FT588+FU588))</f>
        <v>173.61249999999998</v>
      </c>
      <c r="GA588" s="110">
        <f t="shared" si="714"/>
        <v>0</v>
      </c>
      <c r="GF588" s="251"/>
      <c r="GG588" s="48">
        <v>24.125</v>
      </c>
      <c r="GH588" s="33">
        <f t="shared" si="687"/>
        <v>0</v>
      </c>
      <c r="GI588" s="33">
        <f>Gen_Cons_Horario!B8630</f>
        <v>0</v>
      </c>
      <c r="GJ588" s="35">
        <f t="shared" si="657"/>
        <v>0</v>
      </c>
      <c r="GK588" s="116">
        <f>IF(AND(GJ588&gt;0,GJ588*$B$4+GQ587&lt;=$B$2*'SFV+BESS'!$I$9,GJ588&lt;'SFV+BESS'!$I$7), GJ588*$B$4, IF(AND(GJ588&gt;0,GJ588*$B$4+GQ587&gt;$B$2*'SFV+BESS'!$I$9,GJ588*$B$4&lt;'SFV+BESS'!$I$7),$B$2*'SFV+BESS'!$I$9-GQ587,IF(AND(GJ588&gt;0,GJ588*$B$4+GQ587&gt;$B$2*'SFV+BESS'!$I$9,GJ588*$B$4&gt;'SFV+BESS'!$I$7,GQ587&lt;$B$2*'SFV+BESS'!$I$9),$B$2*'SFV+BESS'!$I$9-GQ587,IF(AND(GJ588&gt;0,GJ588*$B$4+GQ587&lt;=$B$2*'SFV+BESS'!$I$9,GJ588&gt;'SFV+BESS'!$I$7),'SFV+BESS'!$I$7,0))))</f>
        <v>0</v>
      </c>
      <c r="GL588" s="27">
        <f>IF(AND(GJ588&lt;0,GQ587+GJ588/$B$5&gt;$H$2,-GJ588/'Carga-Descarga Año'!$B$5&lt;'SFV+BESS'!$I$7),GJ588/$B$5,IF(AND(GJ588&lt;0,GQ587+GJ588/$B$5&gt;$H$2,-GJ588/'Carga-Descarga Año'!$B$5&gt;'SFV+BESS'!$I$7),-'SFV+BESS'!$I$7,IF(AND(GJ588&lt;0,GQ587+GJ588/$B$5&lt;$H$2),-MIN('SFV+BESS'!$I$7,GQ587-$H$2),0)))</f>
        <v>0</v>
      </c>
      <c r="GM588" s="33"/>
      <c r="GN588" s="33">
        <f t="shared" si="675"/>
        <v>0</v>
      </c>
      <c r="GO588" s="27">
        <f t="shared" si="715"/>
        <v>0</v>
      </c>
      <c r="GP588" s="27">
        <f t="shared" si="676"/>
        <v>0</v>
      </c>
      <c r="GQ588" s="28">
        <f>IF((GQ587+GK588+GL588)&gt;=$B$2*'SFV+BESS'!$I$9, $B$2*'SFV+BESS'!$I$9, (GQ587+GK588+GL588))</f>
        <v>173.61249999999998</v>
      </c>
      <c r="GR588" s="110">
        <f t="shared" si="716"/>
        <v>0</v>
      </c>
    </row>
    <row r="589" spans="1:200">
      <c r="A589" s="249"/>
      <c r="B589" s="48">
        <v>24.1666666666667</v>
      </c>
      <c r="C589" s="38">
        <f t="shared" si="658"/>
        <v>0</v>
      </c>
      <c r="D589" s="2">
        <f>Gen_Cons_Horario!B615</f>
        <v>0</v>
      </c>
      <c r="E589" s="140">
        <f t="shared" si="688"/>
        <v>0</v>
      </c>
      <c r="F589" s="116">
        <f>IF(AND(E589&gt;0,E589*$B$4+L588&lt;=$B$2*'SFV+BESS'!$I$9,E589&lt;'SFV+BESS'!$I$7), E589*$B$4, IF(AND(E589&gt;0,E589*$B$4+L588&gt;$B$2*'SFV+BESS'!$I$9,E589*$B$4&lt;'SFV+BESS'!$I$7),$B$2*'SFV+BESS'!$I$9-L588,IF(AND(E589&gt;0,E589*$B$4+L588&gt;$B$2*'SFV+BESS'!$I$9,E589*$B$4&gt;'SFV+BESS'!$I$7,L588&lt;$B$2*'SFV+BESS'!$I$9),$B$2*'SFV+BESS'!$I$9-L588,IF(AND(E589&gt;0,E589*$B$4+L588&lt;=$B$2*'SFV+BESS'!$I$9,E589&gt;'SFV+BESS'!$I$7),'SFV+BESS'!$I$7,0))))</f>
        <v>0</v>
      </c>
      <c r="G589" s="27">
        <f>IF(AND(E589&lt;0,L588+E589/$B$5&gt;$H$2,-E589/'Carga-Descarga Año'!$B$5&lt;'SFV+BESS'!$I$7),E589/$B$5,IF(AND(E589&lt;0,L588+E589/$B$5&gt;$H$2,-E589/'Carga-Descarga Año'!$B$5&gt;'SFV+BESS'!$I$7),-'SFV+BESS'!$I$7,IF(AND(E589&lt;0,L588+E589/$B$5&lt;$H$2),-MIN('SFV+BESS'!$I$7,L588-$H$2),0)))</f>
        <v>0</v>
      </c>
      <c r="I589" s="38">
        <f t="shared" si="689"/>
        <v>0</v>
      </c>
      <c r="J589" s="27">
        <f t="shared" si="691"/>
        <v>0</v>
      </c>
      <c r="K589" s="27">
        <f t="shared" si="690"/>
        <v>0</v>
      </c>
      <c r="L589" s="28">
        <f>IF((L588+F589+G589)&gt;=$B$2*'SFV+BESS'!$I$9, $B$2*'SFV+BESS'!$I$9, (L588+F589+G589))</f>
        <v>173.61249999999998</v>
      </c>
      <c r="M589" s="110">
        <f t="shared" si="692"/>
        <v>0</v>
      </c>
      <c r="R589" s="251"/>
      <c r="S589" s="48">
        <v>24.1666666666667</v>
      </c>
      <c r="T589" s="2">
        <f t="shared" si="677"/>
        <v>0</v>
      </c>
      <c r="U589" s="2">
        <f>Gen_Cons_Horario!B1359</f>
        <v>0</v>
      </c>
      <c r="V589" s="35">
        <f t="shared" si="652"/>
        <v>0</v>
      </c>
      <c r="W589" s="116">
        <f>IF(AND(V589&gt;0,V589*$B$4+AC588&lt;=$B$2*'SFV+BESS'!$I$9,V589&lt;'SFV+BESS'!$I$7), V589*$B$4, IF(AND(V589&gt;0,V589*$B$4+AC588&gt;$B$2*'SFV+BESS'!$I$9,V589*$B$4&lt;'SFV+BESS'!$I$7),$B$2*'SFV+BESS'!$I$9-AC588,IF(AND(V589&gt;0,V589*$B$4+AC588&gt;$B$2*'SFV+BESS'!$I$9,V589*$B$4&gt;'SFV+BESS'!$I$7,AC588&lt;$B$2*'SFV+BESS'!$I$9),$B$2*'SFV+BESS'!$I$9-AC588,IF(AND(V589&gt;0,V589*$B$4+AC588&lt;=$B$2*'SFV+BESS'!$I$9,V589&gt;'SFV+BESS'!$I$7),'SFV+BESS'!$I$7,0))))</f>
        <v>0</v>
      </c>
      <c r="X589" s="27">
        <f>IF(AND(V589&lt;0,AC588+V589/$B$5&gt;$H$2,-V589/'Carga-Descarga Año'!$B$5&lt;'SFV+BESS'!$I$7),V589/$B$5,IF(AND(V589&lt;0,AC588+V589/$B$5&gt;$H$2,-V589/'Carga-Descarga Año'!$B$5&gt;'SFV+BESS'!$I$7),-'SFV+BESS'!$I$7,IF(AND(V589&lt;0,AC588+V589/$B$5&lt;$H$2),-MIN('SFV+BESS'!$I$7,AC588-$H$2),0)))</f>
        <v>0</v>
      </c>
      <c r="Z589" s="33">
        <f t="shared" si="646"/>
        <v>0</v>
      </c>
      <c r="AA589" s="27">
        <f t="shared" si="693"/>
        <v>0</v>
      </c>
      <c r="AB589" s="27">
        <f t="shared" si="717"/>
        <v>0</v>
      </c>
      <c r="AC589" s="28">
        <f>IF((AC588+W589+X589)&gt;=$B$2*'SFV+BESS'!$I$9, $B$2*'SFV+BESS'!$I$9, (AC588+W589+X589))</f>
        <v>173.61249999999998</v>
      </c>
      <c r="AD589" s="110">
        <f t="shared" si="694"/>
        <v>0</v>
      </c>
      <c r="AI589" s="251"/>
      <c r="AJ589" s="48">
        <v>24.1666666666667</v>
      </c>
      <c r="AK589" s="52">
        <f t="shared" si="678"/>
        <v>0</v>
      </c>
      <c r="AL589" s="33">
        <f>Gen_Cons_Horario!B2031</f>
        <v>0</v>
      </c>
      <c r="AM589" s="35">
        <f t="shared" si="653"/>
        <v>0</v>
      </c>
      <c r="AN589" s="116">
        <f>IF(AND(AM589&gt;0,AM589*$B$4+AT588&lt;=$B$2*'SFV+BESS'!$I$9,AM589&lt;'SFV+BESS'!$I$7), AM589*$B$4, IF(AND(AM589&gt;0,AM589*$B$4+AT588&gt;$B$2*'SFV+BESS'!$I$9,AM589*$B$4&lt;'SFV+BESS'!$I$7),$B$2*'SFV+BESS'!$I$9-AT588,IF(AND(AM589&gt;0,AM589*$B$4+AT588&gt;$B$2*'SFV+BESS'!$I$9,AM589*$B$4&gt;'SFV+BESS'!$I$7,AT588&lt;$B$2*'SFV+BESS'!$I$9),$B$2*'SFV+BESS'!$I$9-AT588,IF(AND(AM589&gt;0,AM589*$B$4+AT588&lt;=$B$2*'SFV+BESS'!$I$9,AM589&gt;'SFV+BESS'!$I$7),'SFV+BESS'!$I$7,0))))</f>
        <v>0</v>
      </c>
      <c r="AO589" s="27">
        <f>IF(AND(AM589&lt;0,AT588+AM589/$B$5&gt;$H$2,-AM589/'Carga-Descarga Año'!$B$5&lt;'SFV+BESS'!$I$7),AM589/$B$5,IF(AND(AM589&lt;0,AT588+AM589/$B$5&gt;$H$2,-AM589/'Carga-Descarga Año'!$B$5&gt;'SFV+BESS'!$I$7),-'SFV+BESS'!$I$7,IF(AND(AM589&lt;0,AT588+AM589/$B$5&lt;$H$2),-MIN('SFV+BESS'!$I$7,AT588-$H$2),0)))</f>
        <v>0</v>
      </c>
      <c r="AP589" s="33"/>
      <c r="AQ589" s="33">
        <f t="shared" si="659"/>
        <v>0</v>
      </c>
      <c r="AR589" s="27">
        <f t="shared" si="695"/>
        <v>0</v>
      </c>
      <c r="AS589" s="27">
        <f t="shared" si="660"/>
        <v>0</v>
      </c>
      <c r="AT589" s="28">
        <f>IF((AT588+AN589+AO589)&gt;=$B$2*'SFV+BESS'!$I$9, $B$2*'SFV+BESS'!$I$9, (AT588+AN589+AO589))</f>
        <v>173.61249999999998</v>
      </c>
      <c r="AU589" s="110">
        <f t="shared" si="696"/>
        <v>0</v>
      </c>
      <c r="AZ589" s="251"/>
      <c r="BA589" s="48">
        <v>24.1666666666667</v>
      </c>
      <c r="BB589" s="33">
        <f t="shared" si="679"/>
        <v>0</v>
      </c>
      <c r="BC589" s="33">
        <f>Gen_Cons_Horario!B2775</f>
        <v>0</v>
      </c>
      <c r="BD589" s="35">
        <f t="shared" si="654"/>
        <v>0</v>
      </c>
      <c r="BE589" s="116">
        <f>IF(AND(BD589&gt;0,BD589*$B$4+BK588&lt;=$B$2*'SFV+BESS'!$I$9,BD589&lt;'SFV+BESS'!$I$7), BD589*$B$4, IF(AND(BD589&gt;0,BD589*$B$4+BK588&gt;$B$2*'SFV+BESS'!$I$9,BD589*$B$4&lt;'SFV+BESS'!$I$7),$B$2*'SFV+BESS'!$I$9-BK588,IF(AND(BD589&gt;0,BD589*$B$4+BK588&gt;$B$2*'SFV+BESS'!$I$9,BD589*$B$4&gt;'SFV+BESS'!$I$7,BK588&lt;$B$2*'SFV+BESS'!$I$9),$B$2*'SFV+BESS'!$I$9-BK588,IF(AND(BD589&gt;0,BD589*$B$4+BK588&lt;=$B$2*'SFV+BESS'!$I$9,BD589&gt;'SFV+BESS'!$I$7),'SFV+BESS'!$I$7,0))))</f>
        <v>0</v>
      </c>
      <c r="BF589" s="27">
        <f>IF(AND(BD589&lt;0,BK588+BD589/$B$5&gt;$H$2,-BD589/'Carga-Descarga Año'!$B$5&lt;'SFV+BESS'!$I$7),BD589/$B$5,IF(AND(BD589&lt;0,BK588+BD589/$B$5&gt;$H$2,-BD589/'Carga-Descarga Año'!$B$5&gt;'SFV+BESS'!$I$7),-'SFV+BESS'!$I$7,IF(AND(BD589&lt;0,BK588+BD589/$B$5&lt;$H$2),-MIN('SFV+BESS'!$I$7,BK588-$H$2),0)))</f>
        <v>0</v>
      </c>
      <c r="BG589" s="33"/>
      <c r="BH589" s="33">
        <f t="shared" si="661"/>
        <v>0</v>
      </c>
      <c r="BI589" s="27">
        <f t="shared" si="697"/>
        <v>0</v>
      </c>
      <c r="BJ589" s="27">
        <f t="shared" si="662"/>
        <v>0</v>
      </c>
      <c r="BK589" s="28">
        <f>IF((BK588+BE589+BF589)&gt;=$B$2*'SFV+BESS'!$I$9, $B$2*'SFV+BESS'!$I$9, (BK588+BE589+BF589))</f>
        <v>173.61249999999998</v>
      </c>
      <c r="BL589" s="110">
        <f t="shared" si="698"/>
        <v>0</v>
      </c>
      <c r="BQ589" s="251"/>
      <c r="BR589" s="48">
        <v>24.1666666666667</v>
      </c>
      <c r="BS589" s="33">
        <f t="shared" si="680"/>
        <v>0</v>
      </c>
      <c r="BT589" s="33">
        <f>Gen_Cons_Horario!B3495</f>
        <v>0</v>
      </c>
      <c r="BU589" s="35">
        <f t="shared" si="655"/>
        <v>0</v>
      </c>
      <c r="BV589" s="116">
        <f>IF(AND(BU589&gt;0,BU589*$B$4+CB588&lt;=$B$2*'SFV+BESS'!$I$9,BU589&lt;'SFV+BESS'!$I$7), BU589*$B$4, IF(AND(BU589&gt;0,BU589*$B$4+CB588&gt;$B$2*'SFV+BESS'!$I$9,BU589*$B$4&lt;'SFV+BESS'!$I$7),$B$2*'SFV+BESS'!$I$9-CB588,IF(AND(BU589&gt;0,BU589*$B$4+CB588&gt;$B$2*'SFV+BESS'!$I$9,BU589*$B$4&gt;'SFV+BESS'!$I$7,CB588&lt;$B$2*'SFV+BESS'!$I$9),$B$2*'SFV+BESS'!$I$9-CB588,IF(AND(BU589&gt;0,BU589*$B$4+CB588&lt;=$B$2*'SFV+BESS'!$I$9,BU589&gt;'SFV+BESS'!$I$7),'SFV+BESS'!$I$7,0))))</f>
        <v>0</v>
      </c>
      <c r="BW589" s="27">
        <f>IF(AND(BU589&lt;0,CB588+BU589/$B$5&gt;$H$2,-BU589/'Carga-Descarga Año'!$B$5&lt;'SFV+BESS'!$I$7),BU589/$B$5,IF(AND(BU589&lt;0,CB588+BU589/$B$5&gt;$H$2,-BU589/'Carga-Descarga Año'!$B$5&gt;'SFV+BESS'!$I$7),-'SFV+BESS'!$I$7,IF(AND(BU589&lt;0,CB588+BU589/$B$5&lt;$H$2),-MIN('SFV+BESS'!$I$7,CB588-$H$2),0)))</f>
        <v>0</v>
      </c>
      <c r="BX589" s="33"/>
      <c r="BY589" s="33">
        <f t="shared" si="663"/>
        <v>0</v>
      </c>
      <c r="BZ589" s="27">
        <f t="shared" si="699"/>
        <v>0</v>
      </c>
      <c r="CA589" s="27">
        <f t="shared" si="700"/>
        <v>0</v>
      </c>
      <c r="CB589" s="28">
        <f>IF((CB588+BV589+BW589)&gt;=$B$2*'SFV+BESS'!$I$9, $B$2*'SFV+BESS'!$I$9, (CB588+BV589+BW589))</f>
        <v>173.61249999999998</v>
      </c>
      <c r="CC589" s="110">
        <f t="shared" si="701"/>
        <v>0</v>
      </c>
      <c r="CH589" s="251"/>
      <c r="CI589" s="48">
        <v>24.1666666666667</v>
      </c>
      <c r="CJ589" s="33">
        <f t="shared" si="681"/>
        <v>0</v>
      </c>
      <c r="CK589" s="33">
        <f>Gen_Cons_Horario!B4239</f>
        <v>0</v>
      </c>
      <c r="CL589" s="35">
        <f t="shared" si="656"/>
        <v>0</v>
      </c>
      <c r="CM589" s="116">
        <f>IF(AND(CL589&gt;0,CL589*$B$4+CS588&lt;=$B$2*'SFV+BESS'!$I$9,CL589&lt;'SFV+BESS'!$I$7), CL589*$B$4, IF(AND(CL589&gt;0,CL589*$B$4+CS588&gt;$B$2*'SFV+BESS'!$I$9,CL589*$B$4&lt;'SFV+BESS'!$I$7),$B$2*'SFV+BESS'!$I$9-CS588,IF(AND(CL589&gt;0,CL589*$B$4+CS588&gt;$B$2*'SFV+BESS'!$I$9,CL589*$B$4&gt;'SFV+BESS'!$I$7,CS588&lt;$B$2*'SFV+BESS'!$I$9),$B$2*'SFV+BESS'!$I$9-CS588,IF(AND(CL589&gt;0,CL589*$B$4+CS588&lt;=$B$2*'SFV+BESS'!$I$9,CL589&gt;'SFV+BESS'!$I$7),'SFV+BESS'!$I$7,0))))</f>
        <v>0</v>
      </c>
      <c r="CN589" s="27">
        <f>IF(AND(CL589&lt;0,CS588+CL589/$B$5&gt;$H$2,-CL589/'Carga-Descarga Año'!$B$5&lt;'SFV+BESS'!$I$7),CL589/$B$5,IF(AND(CL589&lt;0,CS588+CL589/$B$5&gt;$H$2,-CL589/'Carga-Descarga Año'!$B$5&gt;'SFV+BESS'!$I$7),-'SFV+BESS'!$I$7,IF(AND(CL589&lt;0,CS588+CL589/$B$5&lt;$H$2),-MIN('SFV+BESS'!$I$7,CS588-$H$2),0)))</f>
        <v>0</v>
      </c>
      <c r="CO589" s="33"/>
      <c r="CP589" s="33">
        <f t="shared" si="664"/>
        <v>0</v>
      </c>
      <c r="CQ589" s="27">
        <f t="shared" si="702"/>
        <v>0</v>
      </c>
      <c r="CR589" s="27">
        <f t="shared" si="665"/>
        <v>0</v>
      </c>
      <c r="CS589" s="28">
        <f>IF((CS588+CM589+CN589)&gt;=$B$2*'SFV+BESS'!$I$9, $B$2*'SFV+BESS'!$I$9, (CS588+CM589+CN589))</f>
        <v>173.61249999999998</v>
      </c>
      <c r="CT589" s="110">
        <f t="shared" si="703"/>
        <v>0</v>
      </c>
      <c r="CY589" s="251"/>
      <c r="CZ589" s="48">
        <v>24.1666666666667</v>
      </c>
      <c r="DA589" s="33">
        <f t="shared" si="682"/>
        <v>0</v>
      </c>
      <c r="DB589" s="33">
        <f>Gen_Cons_Horario!B4959</f>
        <v>0</v>
      </c>
      <c r="DC589" s="35">
        <f t="shared" si="647"/>
        <v>0</v>
      </c>
      <c r="DD589" s="116">
        <f>IF(AND(DC589&gt;0,DC589*$B$4+DJ588&lt;=$B$2*'SFV+BESS'!$I$9,DC589&lt;'SFV+BESS'!$I$7), DC589*$B$4, IF(AND(DC589&gt;0,DC589*$B$4+DJ588&gt;$B$2*'SFV+BESS'!$I$9,DC589*$B$4&lt;'SFV+BESS'!$I$7),$B$2*'SFV+BESS'!$I$9-DJ588,IF(AND(DC589&gt;0,DC589*$B$4+DJ588&gt;$B$2*'SFV+BESS'!$I$9,DC589*$B$4&gt;'SFV+BESS'!$I$7,DJ588&lt;$B$2*'SFV+BESS'!$I$9),$B$2*'SFV+BESS'!$I$9-DJ588,IF(AND(DC589&gt;0,DC589*$B$4+DJ588&lt;=$B$2*'SFV+BESS'!$I$9,DC589&gt;'SFV+BESS'!$I$7),'SFV+BESS'!$I$7,0))))</f>
        <v>0</v>
      </c>
      <c r="DE589" s="27">
        <f>IF(AND(DC589&lt;0,DJ588+DC589/$B$5&gt;$H$2,-DC589/'Carga-Descarga Año'!$B$5&lt;'SFV+BESS'!$I$7),DC589/$B$5,IF(AND(DC589&lt;0,DJ588+DC589/$B$5&gt;$H$2,-DC589/'Carga-Descarga Año'!$B$5&gt;'SFV+BESS'!$I$7),-'SFV+BESS'!$I$7,IF(AND(DC589&lt;0,DJ588+DC589/$B$5&lt;$H$2),-MIN('SFV+BESS'!$I$7,DJ588-$H$2),0)))</f>
        <v>0</v>
      </c>
      <c r="DF589" s="33"/>
      <c r="DG589" s="33">
        <f t="shared" si="666"/>
        <v>0</v>
      </c>
      <c r="DH589" s="27">
        <f t="shared" si="704"/>
        <v>0</v>
      </c>
      <c r="DI589" s="27">
        <f t="shared" si="705"/>
        <v>0</v>
      </c>
      <c r="DJ589" s="28">
        <f>IF((DJ588+DD589+DE589)&gt;=$B$2*'SFV+BESS'!$I$9, $B$2*'SFV+BESS'!$I$9, (DJ588+DD589+DE589))</f>
        <v>173.61249999999998</v>
      </c>
      <c r="DK589" s="110">
        <f t="shared" si="706"/>
        <v>0</v>
      </c>
      <c r="DP589" s="251"/>
      <c r="DQ589" s="48">
        <v>24.1666666666667</v>
      </c>
      <c r="DR589" s="33">
        <f t="shared" si="683"/>
        <v>0</v>
      </c>
      <c r="DS589" s="33">
        <f>Gen_Cons_Horario!B5703</f>
        <v>0</v>
      </c>
      <c r="DT589" s="35">
        <f t="shared" si="648"/>
        <v>0</v>
      </c>
      <c r="DU589" s="116">
        <f>IF(AND(DT589&gt;0,DT589*$B$4+EA588&lt;=$B$2*'SFV+BESS'!$I$9,DT589&lt;'SFV+BESS'!$I$7), DT589*$B$4, IF(AND(DT589&gt;0,DT589*$B$4+EA588&gt;$B$2*'SFV+BESS'!$I$9,DT589*$B$4&lt;'SFV+BESS'!$I$7),$B$2*'SFV+BESS'!$I$9-EA588,IF(AND(DT589&gt;0,DT589*$B$4+EA588&gt;$B$2*'SFV+BESS'!$I$9,DT589*$B$4&gt;'SFV+BESS'!$I$7,EA588&lt;$B$2*'SFV+BESS'!$I$9),$B$2*'SFV+BESS'!$I$9-EA588,IF(AND(DT589&gt;0,DT589*$B$4+EA588&lt;=$B$2*'SFV+BESS'!$I$9,DT589&gt;'SFV+BESS'!$I$7),'SFV+BESS'!$I$7,0))))</f>
        <v>0</v>
      </c>
      <c r="DV589" s="27">
        <f>IF(AND(DT589&lt;0,EA588+DT589/$B$5&gt;$H$2,-DT589/'Carga-Descarga Año'!$B$5&lt;'SFV+BESS'!$I$7),DT589/$B$5,IF(AND(DT589&lt;0,EA588+DT589/$B$5&gt;$H$2,-DT589/'Carga-Descarga Año'!$B$5&gt;'SFV+BESS'!$I$7),-'SFV+BESS'!$I$7,IF(AND(DT589&lt;0,EA588+DT589/$B$5&lt;$H$2),-MIN('SFV+BESS'!$I$7,EA588-$H$2),0)))</f>
        <v>0</v>
      </c>
      <c r="DW589" s="33"/>
      <c r="DX589" s="33">
        <f t="shared" si="667"/>
        <v>0</v>
      </c>
      <c r="DY589" s="27">
        <f t="shared" si="707"/>
        <v>0</v>
      </c>
      <c r="DZ589" s="27">
        <f t="shared" si="668"/>
        <v>0</v>
      </c>
      <c r="EA589" s="28">
        <f>IF((EA588+DU589+DV589)&gt;=$B$2*'SFV+BESS'!$I$9, $B$2*'SFV+BESS'!$I$9, (EA588+DU589+DV589))</f>
        <v>173.61249999999998</v>
      </c>
      <c r="EB589" s="110">
        <f t="shared" si="708"/>
        <v>0</v>
      </c>
      <c r="EG589" s="251"/>
      <c r="EH589" s="48">
        <v>24.1666666666667</v>
      </c>
      <c r="EI589" s="33">
        <f t="shared" si="684"/>
        <v>0</v>
      </c>
      <c r="EJ589" s="33">
        <f>Gen_Cons_Horario!B6447</f>
        <v>0</v>
      </c>
      <c r="EK589" s="35">
        <f t="shared" si="649"/>
        <v>0</v>
      </c>
      <c r="EL589" s="116">
        <f>IF(AND(EK589&gt;0,EK589*$B$4+ER588&lt;=$B$2*'SFV+BESS'!$I$9,EK589&lt;'SFV+BESS'!$I$7), EK589*$B$4, IF(AND(EK589&gt;0,EK589*$B$4+ER588&gt;$B$2*'SFV+BESS'!$I$9,EK589*$B$4&lt;'SFV+BESS'!$I$7),$B$2*'SFV+BESS'!$I$9-ER588,IF(AND(EK589&gt;0,EK589*$B$4+ER588&gt;$B$2*'SFV+BESS'!$I$9,EK589*$B$4&gt;'SFV+BESS'!$I$7,ER588&lt;$B$2*'SFV+BESS'!$I$9),$B$2*'SFV+BESS'!$I$9-ER588,IF(AND(EK589&gt;0,EK589*$B$4+ER588&lt;=$B$2*'SFV+BESS'!$I$9,EK589&gt;'SFV+BESS'!$I$7),'SFV+BESS'!$I$7,0))))</f>
        <v>0</v>
      </c>
      <c r="EM589" s="27">
        <f>IF(AND(EK589&lt;0,ER588+EK589/$B$5&gt;$H$2,-EK589/'Carga-Descarga Año'!$B$5&lt;'SFV+BESS'!$I$7),EK589/$B$5,IF(AND(EK589&lt;0,ER588+EK589/$B$5&gt;$H$2,-EK589/'Carga-Descarga Año'!$B$5&gt;'SFV+BESS'!$I$7),-'SFV+BESS'!$I$7,IF(AND(EK589&lt;0,ER588+EK589/$B$5&lt;$H$2),-MIN('SFV+BESS'!$I$7,ER588-$H$2),0)))</f>
        <v>0</v>
      </c>
      <c r="EN589" s="33"/>
      <c r="EO589" s="33">
        <f t="shared" si="669"/>
        <v>0</v>
      </c>
      <c r="EP589" s="27">
        <f t="shared" si="709"/>
        <v>0</v>
      </c>
      <c r="EQ589" s="27">
        <f t="shared" si="670"/>
        <v>0</v>
      </c>
      <c r="ER589" s="28">
        <f>IF((ER588+EL589+EM589)&gt;=$B$2*'SFV+BESS'!$I$9, $B$2*'SFV+BESS'!$I$9, (ER588+EL589+EM589))</f>
        <v>173.61249999999998</v>
      </c>
      <c r="ES589" s="110">
        <f t="shared" si="710"/>
        <v>0</v>
      </c>
      <c r="EX589" s="251"/>
      <c r="EY589" s="48">
        <v>24.1666666666667</v>
      </c>
      <c r="EZ589" s="33">
        <f t="shared" si="685"/>
        <v>0</v>
      </c>
      <c r="FA589" s="33">
        <f>Gen_Cons_Horario!B7167</f>
        <v>0</v>
      </c>
      <c r="FB589" s="35">
        <f t="shared" si="650"/>
        <v>0</v>
      </c>
      <c r="FC589" s="116">
        <f>IF(AND(FB589&gt;0,FB589*$B$4+FI588&lt;=$B$2*'SFV+BESS'!$I$9,FB589&lt;'SFV+BESS'!$I$7), FB589*$B$4, IF(AND(FB589&gt;0,FB589*$B$4+FI588&gt;$B$2*'SFV+BESS'!$I$9,FB589*$B$4&lt;'SFV+BESS'!$I$7),$B$2*'SFV+BESS'!$I$9-FI588,IF(AND(FB589&gt;0,FB589*$B$4+FI588&gt;$B$2*'SFV+BESS'!$I$9,FB589*$B$4&gt;'SFV+BESS'!$I$7,FI588&lt;$B$2*'SFV+BESS'!$I$9),$B$2*'SFV+BESS'!$I$9-FI588,IF(AND(FB589&gt;0,FB589*$B$4+FI588&lt;=$B$2*'SFV+BESS'!$I$9,FB589&gt;'SFV+BESS'!$I$7),'SFV+BESS'!$I$7,0))))</f>
        <v>0</v>
      </c>
      <c r="FD589" s="27">
        <f>IF(AND(FB589&lt;0,FI588+FB589/$B$5&gt;$H$2,-FB589/'Carga-Descarga Año'!$B$5&lt;'SFV+BESS'!$I$7),FB589/$B$5,IF(AND(FB589&lt;0,FI588+FB589/$B$5&gt;$H$2,-FB589/'Carga-Descarga Año'!$B$5&gt;'SFV+BESS'!$I$7),-'SFV+BESS'!$I$7,IF(AND(FB589&lt;0,FI588+FB589/$B$5&lt;$H$2),-MIN('SFV+BESS'!$I$7,FI588-$H$2),0)))</f>
        <v>0</v>
      </c>
      <c r="FE589" s="33"/>
      <c r="FF589" s="33">
        <f t="shared" si="671"/>
        <v>0</v>
      </c>
      <c r="FG589" s="27">
        <f t="shared" si="711"/>
        <v>0</v>
      </c>
      <c r="FH589" s="27">
        <f t="shared" si="672"/>
        <v>0</v>
      </c>
      <c r="FI589" s="28">
        <f>IF((FI588+FC589+FD589)&gt;=$B$2*'SFV+BESS'!$I$9, $B$2*'SFV+BESS'!$I$9, (FI588+FC589+FD589))</f>
        <v>173.61249999999998</v>
      </c>
      <c r="FJ589" s="110">
        <f t="shared" si="712"/>
        <v>0</v>
      </c>
      <c r="FO589" s="251"/>
      <c r="FP589" s="48">
        <v>24.1666666666667</v>
      </c>
      <c r="FQ589" s="33">
        <f t="shared" si="686"/>
        <v>0</v>
      </c>
      <c r="FR589" s="33">
        <f>Gen_Cons_Horario!B7911</f>
        <v>0</v>
      </c>
      <c r="FS589" s="35">
        <f t="shared" si="651"/>
        <v>0</v>
      </c>
      <c r="FT589" s="116">
        <f>IF(AND(FS589&gt;0,FS589*$B$4+FZ588&lt;=$B$2*'SFV+BESS'!$I$9,FS589&lt;'SFV+BESS'!$I$7), FS589*$B$4, IF(AND(FS589&gt;0,FS589*$B$4+FZ588&gt;$B$2*'SFV+BESS'!$I$9,FS589*$B$4&lt;'SFV+BESS'!$I$7),$B$2*'SFV+BESS'!$I$9-FZ588,IF(AND(FS589&gt;0,FS589*$B$4+FZ588&gt;$B$2*'SFV+BESS'!$I$9,FS589*$B$4&gt;'SFV+BESS'!$I$7,FZ588&lt;$B$2*'SFV+BESS'!$I$9),$B$2*'SFV+BESS'!$I$9-FZ588,IF(AND(FS589&gt;0,FS589*$B$4+FZ588&lt;=$B$2*'SFV+BESS'!$I$9,FS589&gt;'SFV+BESS'!$I$7),'SFV+BESS'!$I$7,0))))</f>
        <v>0</v>
      </c>
      <c r="FU589" s="27">
        <f>IF(AND(FS589&lt;0,FZ588+FS589/$B$5&gt;$H$2,-FS589/'Carga-Descarga Año'!$B$5&lt;'SFV+BESS'!$I$7),FS589/$B$5,IF(AND(FS589&lt;0,FZ588+FS589/$B$5&gt;$H$2,-FS589/'Carga-Descarga Año'!$B$5&gt;'SFV+BESS'!$I$7),-'SFV+BESS'!$I$7,IF(AND(FS589&lt;0,FZ588+FS589/$B$5&lt;$H$2),-MIN('SFV+BESS'!$I$7,FZ588-$H$2),0)))</f>
        <v>0</v>
      </c>
      <c r="FV589" s="33"/>
      <c r="FW589" s="33">
        <f t="shared" si="673"/>
        <v>0</v>
      </c>
      <c r="FX589" s="27">
        <f t="shared" si="713"/>
        <v>0</v>
      </c>
      <c r="FY589" s="27">
        <f t="shared" si="674"/>
        <v>0</v>
      </c>
      <c r="FZ589" s="28">
        <f>IF((FZ588+FT589+FU589)&gt;=$B$2*'SFV+BESS'!$I$9, $B$2*'SFV+BESS'!$I$9, (FZ588+FT589+FU589))</f>
        <v>173.61249999999998</v>
      </c>
      <c r="GA589" s="110">
        <f t="shared" si="714"/>
        <v>0</v>
      </c>
      <c r="GF589" s="251"/>
      <c r="GG589" s="48">
        <v>24.1666666666667</v>
      </c>
      <c r="GH589" s="33">
        <f t="shared" si="687"/>
        <v>0</v>
      </c>
      <c r="GI589" s="33">
        <f>Gen_Cons_Horario!B8631</f>
        <v>0</v>
      </c>
      <c r="GJ589" s="35">
        <f t="shared" si="657"/>
        <v>0</v>
      </c>
      <c r="GK589" s="116">
        <f>IF(AND(GJ589&gt;0,GJ589*$B$4+GQ588&lt;=$B$2*'SFV+BESS'!$I$9,GJ589&lt;'SFV+BESS'!$I$7), GJ589*$B$4, IF(AND(GJ589&gt;0,GJ589*$B$4+GQ588&gt;$B$2*'SFV+BESS'!$I$9,GJ589*$B$4&lt;'SFV+BESS'!$I$7),$B$2*'SFV+BESS'!$I$9-GQ588,IF(AND(GJ589&gt;0,GJ589*$B$4+GQ588&gt;$B$2*'SFV+BESS'!$I$9,GJ589*$B$4&gt;'SFV+BESS'!$I$7,GQ588&lt;$B$2*'SFV+BESS'!$I$9),$B$2*'SFV+BESS'!$I$9-GQ588,IF(AND(GJ589&gt;0,GJ589*$B$4+GQ588&lt;=$B$2*'SFV+BESS'!$I$9,GJ589&gt;'SFV+BESS'!$I$7),'SFV+BESS'!$I$7,0))))</f>
        <v>0</v>
      </c>
      <c r="GL589" s="27">
        <f>IF(AND(GJ589&lt;0,GQ588+GJ589/$B$5&gt;$H$2,-GJ589/'Carga-Descarga Año'!$B$5&lt;'SFV+BESS'!$I$7),GJ589/$B$5,IF(AND(GJ589&lt;0,GQ588+GJ589/$B$5&gt;$H$2,-GJ589/'Carga-Descarga Año'!$B$5&gt;'SFV+BESS'!$I$7),-'SFV+BESS'!$I$7,IF(AND(GJ589&lt;0,GQ588+GJ589/$B$5&lt;$H$2),-MIN('SFV+BESS'!$I$7,GQ588-$H$2),0)))</f>
        <v>0</v>
      </c>
      <c r="GM589" s="33"/>
      <c r="GN589" s="33">
        <f t="shared" si="675"/>
        <v>0</v>
      </c>
      <c r="GO589" s="27">
        <f t="shared" si="715"/>
        <v>0</v>
      </c>
      <c r="GP589" s="27">
        <f t="shared" si="676"/>
        <v>0</v>
      </c>
      <c r="GQ589" s="28">
        <f>IF((GQ588+GK589+GL589)&gt;=$B$2*'SFV+BESS'!$I$9, $B$2*'SFV+BESS'!$I$9, (GQ588+GK589+GL589))</f>
        <v>173.61249999999998</v>
      </c>
      <c r="GR589" s="110">
        <f t="shared" si="716"/>
        <v>0</v>
      </c>
    </row>
    <row r="590" spans="1:200">
      <c r="A590" s="249"/>
      <c r="B590" s="48">
        <v>24.2083333333334</v>
      </c>
      <c r="C590" s="38">
        <f t="shared" si="658"/>
        <v>0</v>
      </c>
      <c r="D590" s="2">
        <f>Gen_Cons_Horario!B616</f>
        <v>0</v>
      </c>
      <c r="E590" s="140">
        <f t="shared" si="688"/>
        <v>0</v>
      </c>
      <c r="F590" s="116">
        <f>IF(AND(E590&gt;0,E590*$B$4+L589&lt;=$B$2*'SFV+BESS'!$I$9,E590&lt;'SFV+BESS'!$I$7), E590*$B$4, IF(AND(E590&gt;0,E590*$B$4+L589&gt;$B$2*'SFV+BESS'!$I$9,E590*$B$4&lt;'SFV+BESS'!$I$7),$B$2*'SFV+BESS'!$I$9-L589,IF(AND(E590&gt;0,E590*$B$4+L589&gt;$B$2*'SFV+BESS'!$I$9,E590*$B$4&gt;'SFV+BESS'!$I$7,L589&lt;$B$2*'SFV+BESS'!$I$9),$B$2*'SFV+BESS'!$I$9-L589,IF(AND(E590&gt;0,E590*$B$4+L589&lt;=$B$2*'SFV+BESS'!$I$9,E590&gt;'SFV+BESS'!$I$7),'SFV+BESS'!$I$7,0))))</f>
        <v>0</v>
      </c>
      <c r="G590" s="27">
        <f>IF(AND(E590&lt;0,L589+E590/$B$5&gt;$H$2,-E590/'Carga-Descarga Año'!$B$5&lt;'SFV+BESS'!$I$7),E590/$B$5,IF(AND(E590&lt;0,L589+E590/$B$5&gt;$H$2,-E590/'Carga-Descarga Año'!$B$5&gt;'SFV+BESS'!$I$7),-'SFV+BESS'!$I$7,IF(AND(E590&lt;0,L589+E590/$B$5&lt;$H$2),-MIN('SFV+BESS'!$I$7,L589-$H$2),0)))</f>
        <v>0</v>
      </c>
      <c r="I590" s="38">
        <f t="shared" si="689"/>
        <v>0</v>
      </c>
      <c r="J590" s="27">
        <f t="shared" si="691"/>
        <v>0</v>
      </c>
      <c r="K590" s="27">
        <f t="shared" si="690"/>
        <v>0</v>
      </c>
      <c r="L590" s="28">
        <f>IF((L589+F590+G590)&gt;=$B$2*'SFV+BESS'!$I$9, $B$2*'SFV+BESS'!$I$9, (L589+F590+G590))</f>
        <v>173.61249999999998</v>
      </c>
      <c r="M590" s="110">
        <f t="shared" si="692"/>
        <v>0</v>
      </c>
      <c r="R590" s="251"/>
      <c r="S590" s="48">
        <v>24.2083333333334</v>
      </c>
      <c r="T590" s="2">
        <f t="shared" si="677"/>
        <v>0</v>
      </c>
      <c r="U590" s="2">
        <f>Gen_Cons_Horario!B1360</f>
        <v>0</v>
      </c>
      <c r="V590" s="35">
        <f t="shared" si="652"/>
        <v>0</v>
      </c>
      <c r="W590" s="116">
        <f>IF(AND(V590&gt;0,V590*$B$4+AC589&lt;=$B$2*'SFV+BESS'!$I$9,V590&lt;'SFV+BESS'!$I$7), V590*$B$4, IF(AND(V590&gt;0,V590*$B$4+AC589&gt;$B$2*'SFV+BESS'!$I$9,V590*$B$4&lt;'SFV+BESS'!$I$7),$B$2*'SFV+BESS'!$I$9-AC589,IF(AND(V590&gt;0,V590*$B$4+AC589&gt;$B$2*'SFV+BESS'!$I$9,V590*$B$4&gt;'SFV+BESS'!$I$7,AC589&lt;$B$2*'SFV+BESS'!$I$9),$B$2*'SFV+BESS'!$I$9-AC589,IF(AND(V590&gt;0,V590*$B$4+AC589&lt;=$B$2*'SFV+BESS'!$I$9,V590&gt;'SFV+BESS'!$I$7),'SFV+BESS'!$I$7,0))))</f>
        <v>0</v>
      </c>
      <c r="X590" s="27">
        <f>IF(AND(V590&lt;0,AC589+V590/$B$5&gt;$H$2,-V590/'Carga-Descarga Año'!$B$5&lt;'SFV+BESS'!$I$7),V590/$B$5,IF(AND(V590&lt;0,AC589+V590/$B$5&gt;$H$2,-V590/'Carga-Descarga Año'!$B$5&gt;'SFV+BESS'!$I$7),-'SFV+BESS'!$I$7,IF(AND(V590&lt;0,AC589+V590/$B$5&lt;$H$2),-MIN('SFV+BESS'!$I$7,AC589-$H$2),0)))</f>
        <v>0</v>
      </c>
      <c r="Z590" s="33">
        <f t="shared" si="646"/>
        <v>0</v>
      </c>
      <c r="AA590" s="27">
        <f t="shared" si="693"/>
        <v>0</v>
      </c>
      <c r="AB590" s="27">
        <f t="shared" si="717"/>
        <v>0</v>
      </c>
      <c r="AC590" s="28">
        <f>IF((AC589+W590+X590)&gt;=$B$2*'SFV+BESS'!$I$9, $B$2*'SFV+BESS'!$I$9, (AC589+W590+X590))</f>
        <v>173.61249999999998</v>
      </c>
      <c r="AD590" s="110">
        <f t="shared" si="694"/>
        <v>0</v>
      </c>
      <c r="AI590" s="251"/>
      <c r="AJ590" s="48">
        <v>24.2083333333334</v>
      </c>
      <c r="AK590" s="52">
        <f t="shared" si="678"/>
        <v>0</v>
      </c>
      <c r="AL590" s="33">
        <f>Gen_Cons_Horario!B2032</f>
        <v>0</v>
      </c>
      <c r="AM590" s="35">
        <f t="shared" si="653"/>
        <v>0</v>
      </c>
      <c r="AN590" s="116">
        <f>IF(AND(AM590&gt;0,AM590*$B$4+AT589&lt;=$B$2*'SFV+BESS'!$I$9,AM590&lt;'SFV+BESS'!$I$7), AM590*$B$4, IF(AND(AM590&gt;0,AM590*$B$4+AT589&gt;$B$2*'SFV+BESS'!$I$9,AM590*$B$4&lt;'SFV+BESS'!$I$7),$B$2*'SFV+BESS'!$I$9-AT589,IF(AND(AM590&gt;0,AM590*$B$4+AT589&gt;$B$2*'SFV+BESS'!$I$9,AM590*$B$4&gt;'SFV+BESS'!$I$7,AT589&lt;$B$2*'SFV+BESS'!$I$9),$B$2*'SFV+BESS'!$I$9-AT589,IF(AND(AM590&gt;0,AM590*$B$4+AT589&lt;=$B$2*'SFV+BESS'!$I$9,AM590&gt;'SFV+BESS'!$I$7),'SFV+BESS'!$I$7,0))))</f>
        <v>0</v>
      </c>
      <c r="AO590" s="27">
        <f>IF(AND(AM590&lt;0,AT589+AM590/$B$5&gt;$H$2,-AM590/'Carga-Descarga Año'!$B$5&lt;'SFV+BESS'!$I$7),AM590/$B$5,IF(AND(AM590&lt;0,AT589+AM590/$B$5&gt;$H$2,-AM590/'Carga-Descarga Año'!$B$5&gt;'SFV+BESS'!$I$7),-'SFV+BESS'!$I$7,IF(AND(AM590&lt;0,AT589+AM590/$B$5&lt;$H$2),-MIN('SFV+BESS'!$I$7,AT589-$H$2),0)))</f>
        <v>0</v>
      </c>
      <c r="AP590" s="33"/>
      <c r="AQ590" s="33">
        <f t="shared" si="659"/>
        <v>0</v>
      </c>
      <c r="AR590" s="27">
        <f t="shared" si="695"/>
        <v>0</v>
      </c>
      <c r="AS590" s="27">
        <f t="shared" si="660"/>
        <v>0</v>
      </c>
      <c r="AT590" s="28">
        <f>IF((AT589+AN590+AO590)&gt;=$B$2*'SFV+BESS'!$I$9, $B$2*'SFV+BESS'!$I$9, (AT589+AN590+AO590))</f>
        <v>173.61249999999998</v>
      </c>
      <c r="AU590" s="110">
        <f t="shared" si="696"/>
        <v>0</v>
      </c>
      <c r="AZ590" s="251"/>
      <c r="BA590" s="48">
        <v>24.2083333333334</v>
      </c>
      <c r="BB590" s="33">
        <f t="shared" si="679"/>
        <v>0</v>
      </c>
      <c r="BC590" s="33">
        <f>Gen_Cons_Horario!B2776</f>
        <v>0</v>
      </c>
      <c r="BD590" s="35">
        <f t="shared" si="654"/>
        <v>0</v>
      </c>
      <c r="BE590" s="116">
        <f>IF(AND(BD590&gt;0,BD590*$B$4+BK589&lt;=$B$2*'SFV+BESS'!$I$9,BD590&lt;'SFV+BESS'!$I$7), BD590*$B$4, IF(AND(BD590&gt;0,BD590*$B$4+BK589&gt;$B$2*'SFV+BESS'!$I$9,BD590*$B$4&lt;'SFV+BESS'!$I$7),$B$2*'SFV+BESS'!$I$9-BK589,IF(AND(BD590&gt;0,BD590*$B$4+BK589&gt;$B$2*'SFV+BESS'!$I$9,BD590*$B$4&gt;'SFV+BESS'!$I$7,BK589&lt;$B$2*'SFV+BESS'!$I$9),$B$2*'SFV+BESS'!$I$9-BK589,IF(AND(BD590&gt;0,BD590*$B$4+BK589&lt;=$B$2*'SFV+BESS'!$I$9,BD590&gt;'SFV+BESS'!$I$7),'SFV+BESS'!$I$7,0))))</f>
        <v>0</v>
      </c>
      <c r="BF590" s="27">
        <f>IF(AND(BD590&lt;0,BK589+BD590/$B$5&gt;$H$2,-BD590/'Carga-Descarga Año'!$B$5&lt;'SFV+BESS'!$I$7),BD590/$B$5,IF(AND(BD590&lt;0,BK589+BD590/$B$5&gt;$H$2,-BD590/'Carga-Descarga Año'!$B$5&gt;'SFV+BESS'!$I$7),-'SFV+BESS'!$I$7,IF(AND(BD590&lt;0,BK589+BD590/$B$5&lt;$H$2),-MIN('SFV+BESS'!$I$7,BK589-$H$2),0)))</f>
        <v>0</v>
      </c>
      <c r="BG590" s="33"/>
      <c r="BH590" s="33">
        <f t="shared" si="661"/>
        <v>0</v>
      </c>
      <c r="BI590" s="27">
        <f t="shared" si="697"/>
        <v>0</v>
      </c>
      <c r="BJ590" s="27">
        <f t="shared" si="662"/>
        <v>0</v>
      </c>
      <c r="BK590" s="28">
        <f>IF((BK589+BE590+BF590)&gt;=$B$2*'SFV+BESS'!$I$9, $B$2*'SFV+BESS'!$I$9, (BK589+BE590+BF590))</f>
        <v>173.61249999999998</v>
      </c>
      <c r="BL590" s="110">
        <f t="shared" si="698"/>
        <v>0</v>
      </c>
      <c r="BQ590" s="251"/>
      <c r="BR590" s="48">
        <v>24.2083333333334</v>
      </c>
      <c r="BS590" s="33">
        <f t="shared" si="680"/>
        <v>0</v>
      </c>
      <c r="BT590" s="33">
        <f>Gen_Cons_Horario!B3496</f>
        <v>0</v>
      </c>
      <c r="BU590" s="35">
        <f t="shared" si="655"/>
        <v>0</v>
      </c>
      <c r="BV590" s="116">
        <f>IF(AND(BU590&gt;0,BU590*$B$4+CB589&lt;=$B$2*'SFV+BESS'!$I$9,BU590&lt;'SFV+BESS'!$I$7), BU590*$B$4, IF(AND(BU590&gt;0,BU590*$B$4+CB589&gt;$B$2*'SFV+BESS'!$I$9,BU590*$B$4&lt;'SFV+BESS'!$I$7),$B$2*'SFV+BESS'!$I$9-CB589,IF(AND(BU590&gt;0,BU590*$B$4+CB589&gt;$B$2*'SFV+BESS'!$I$9,BU590*$B$4&gt;'SFV+BESS'!$I$7,CB589&lt;$B$2*'SFV+BESS'!$I$9),$B$2*'SFV+BESS'!$I$9-CB589,IF(AND(BU590&gt;0,BU590*$B$4+CB589&lt;=$B$2*'SFV+BESS'!$I$9,BU590&gt;'SFV+BESS'!$I$7),'SFV+BESS'!$I$7,0))))</f>
        <v>0</v>
      </c>
      <c r="BW590" s="27">
        <f>IF(AND(BU590&lt;0,CB589+BU590/$B$5&gt;$H$2,-BU590/'Carga-Descarga Año'!$B$5&lt;'SFV+BESS'!$I$7),BU590/$B$5,IF(AND(BU590&lt;0,CB589+BU590/$B$5&gt;$H$2,-BU590/'Carga-Descarga Año'!$B$5&gt;'SFV+BESS'!$I$7),-'SFV+BESS'!$I$7,IF(AND(BU590&lt;0,CB589+BU590/$B$5&lt;$H$2),-MIN('SFV+BESS'!$I$7,CB589-$H$2),0)))</f>
        <v>0</v>
      </c>
      <c r="BX590" s="33"/>
      <c r="BY590" s="33">
        <f t="shared" si="663"/>
        <v>0</v>
      </c>
      <c r="BZ590" s="27">
        <f t="shared" si="699"/>
        <v>0</v>
      </c>
      <c r="CA590" s="27">
        <f t="shared" si="700"/>
        <v>0</v>
      </c>
      <c r="CB590" s="28">
        <f>IF((CB589+BV590+BW590)&gt;=$B$2*'SFV+BESS'!$I$9, $B$2*'SFV+BESS'!$I$9, (CB589+BV590+BW590))</f>
        <v>173.61249999999998</v>
      </c>
      <c r="CC590" s="110">
        <f t="shared" si="701"/>
        <v>0</v>
      </c>
      <c r="CH590" s="251"/>
      <c r="CI590" s="48">
        <v>24.2083333333334</v>
      </c>
      <c r="CJ590" s="33">
        <f t="shared" si="681"/>
        <v>0</v>
      </c>
      <c r="CK590" s="33">
        <f>Gen_Cons_Horario!B4240</f>
        <v>0</v>
      </c>
      <c r="CL590" s="35">
        <f t="shared" si="656"/>
        <v>0</v>
      </c>
      <c r="CM590" s="116">
        <f>IF(AND(CL590&gt;0,CL590*$B$4+CS589&lt;=$B$2*'SFV+BESS'!$I$9,CL590&lt;'SFV+BESS'!$I$7), CL590*$B$4, IF(AND(CL590&gt;0,CL590*$B$4+CS589&gt;$B$2*'SFV+BESS'!$I$9,CL590*$B$4&lt;'SFV+BESS'!$I$7),$B$2*'SFV+BESS'!$I$9-CS589,IF(AND(CL590&gt;0,CL590*$B$4+CS589&gt;$B$2*'SFV+BESS'!$I$9,CL590*$B$4&gt;'SFV+BESS'!$I$7,CS589&lt;$B$2*'SFV+BESS'!$I$9),$B$2*'SFV+BESS'!$I$9-CS589,IF(AND(CL590&gt;0,CL590*$B$4+CS589&lt;=$B$2*'SFV+BESS'!$I$9,CL590&gt;'SFV+BESS'!$I$7),'SFV+BESS'!$I$7,0))))</f>
        <v>0</v>
      </c>
      <c r="CN590" s="27">
        <f>IF(AND(CL590&lt;0,CS589+CL590/$B$5&gt;$H$2,-CL590/'Carga-Descarga Año'!$B$5&lt;'SFV+BESS'!$I$7),CL590/$B$5,IF(AND(CL590&lt;0,CS589+CL590/$B$5&gt;$H$2,-CL590/'Carga-Descarga Año'!$B$5&gt;'SFV+BESS'!$I$7),-'SFV+BESS'!$I$7,IF(AND(CL590&lt;0,CS589+CL590/$B$5&lt;$H$2),-MIN('SFV+BESS'!$I$7,CS589-$H$2),0)))</f>
        <v>0</v>
      </c>
      <c r="CO590" s="33"/>
      <c r="CP590" s="33">
        <f t="shared" si="664"/>
        <v>0</v>
      </c>
      <c r="CQ590" s="27">
        <f t="shared" si="702"/>
        <v>0</v>
      </c>
      <c r="CR590" s="27">
        <f t="shared" si="665"/>
        <v>0</v>
      </c>
      <c r="CS590" s="28">
        <f>IF((CS589+CM590+CN590)&gt;=$B$2*'SFV+BESS'!$I$9, $B$2*'SFV+BESS'!$I$9, (CS589+CM590+CN590))</f>
        <v>173.61249999999998</v>
      </c>
      <c r="CT590" s="110">
        <f t="shared" si="703"/>
        <v>0</v>
      </c>
      <c r="CY590" s="251"/>
      <c r="CZ590" s="48">
        <v>24.2083333333334</v>
      </c>
      <c r="DA590" s="33">
        <f t="shared" si="682"/>
        <v>0</v>
      </c>
      <c r="DB590" s="33">
        <f>Gen_Cons_Horario!B4960</f>
        <v>0</v>
      </c>
      <c r="DC590" s="35">
        <f t="shared" si="647"/>
        <v>0</v>
      </c>
      <c r="DD590" s="116">
        <f>IF(AND(DC590&gt;0,DC590*$B$4+DJ589&lt;=$B$2*'SFV+BESS'!$I$9,DC590&lt;'SFV+BESS'!$I$7), DC590*$B$4, IF(AND(DC590&gt;0,DC590*$B$4+DJ589&gt;$B$2*'SFV+BESS'!$I$9,DC590*$B$4&lt;'SFV+BESS'!$I$7),$B$2*'SFV+BESS'!$I$9-DJ589,IF(AND(DC590&gt;0,DC590*$B$4+DJ589&gt;$B$2*'SFV+BESS'!$I$9,DC590*$B$4&gt;'SFV+BESS'!$I$7,DJ589&lt;$B$2*'SFV+BESS'!$I$9),$B$2*'SFV+BESS'!$I$9-DJ589,IF(AND(DC590&gt;0,DC590*$B$4+DJ589&lt;=$B$2*'SFV+BESS'!$I$9,DC590&gt;'SFV+BESS'!$I$7),'SFV+BESS'!$I$7,0))))</f>
        <v>0</v>
      </c>
      <c r="DE590" s="27">
        <f>IF(AND(DC590&lt;0,DJ589+DC590/$B$5&gt;$H$2,-DC590/'Carga-Descarga Año'!$B$5&lt;'SFV+BESS'!$I$7),DC590/$B$5,IF(AND(DC590&lt;0,DJ589+DC590/$B$5&gt;$H$2,-DC590/'Carga-Descarga Año'!$B$5&gt;'SFV+BESS'!$I$7),-'SFV+BESS'!$I$7,IF(AND(DC590&lt;0,DJ589+DC590/$B$5&lt;$H$2),-MIN('SFV+BESS'!$I$7,DJ589-$H$2),0)))</f>
        <v>0</v>
      </c>
      <c r="DF590" s="33"/>
      <c r="DG590" s="33">
        <f t="shared" si="666"/>
        <v>0</v>
      </c>
      <c r="DH590" s="27">
        <f t="shared" si="704"/>
        <v>0</v>
      </c>
      <c r="DI590" s="27">
        <f t="shared" si="705"/>
        <v>0</v>
      </c>
      <c r="DJ590" s="28">
        <f>IF((DJ589+DD590+DE590)&gt;=$B$2*'SFV+BESS'!$I$9, $B$2*'SFV+BESS'!$I$9, (DJ589+DD590+DE590))</f>
        <v>173.61249999999998</v>
      </c>
      <c r="DK590" s="110">
        <f t="shared" si="706"/>
        <v>0</v>
      </c>
      <c r="DP590" s="251"/>
      <c r="DQ590" s="48">
        <v>24.2083333333334</v>
      </c>
      <c r="DR590" s="33">
        <f t="shared" si="683"/>
        <v>0</v>
      </c>
      <c r="DS590" s="33">
        <f>Gen_Cons_Horario!B5704</f>
        <v>0</v>
      </c>
      <c r="DT590" s="35">
        <f t="shared" si="648"/>
        <v>0</v>
      </c>
      <c r="DU590" s="116">
        <f>IF(AND(DT590&gt;0,DT590*$B$4+EA589&lt;=$B$2*'SFV+BESS'!$I$9,DT590&lt;'SFV+BESS'!$I$7), DT590*$B$4, IF(AND(DT590&gt;0,DT590*$B$4+EA589&gt;$B$2*'SFV+BESS'!$I$9,DT590*$B$4&lt;'SFV+BESS'!$I$7),$B$2*'SFV+BESS'!$I$9-EA589,IF(AND(DT590&gt;0,DT590*$B$4+EA589&gt;$B$2*'SFV+BESS'!$I$9,DT590*$B$4&gt;'SFV+BESS'!$I$7,EA589&lt;$B$2*'SFV+BESS'!$I$9),$B$2*'SFV+BESS'!$I$9-EA589,IF(AND(DT590&gt;0,DT590*$B$4+EA589&lt;=$B$2*'SFV+BESS'!$I$9,DT590&gt;'SFV+BESS'!$I$7),'SFV+BESS'!$I$7,0))))</f>
        <v>0</v>
      </c>
      <c r="DV590" s="27">
        <f>IF(AND(DT590&lt;0,EA589+DT590/$B$5&gt;$H$2,-DT590/'Carga-Descarga Año'!$B$5&lt;'SFV+BESS'!$I$7),DT590/$B$5,IF(AND(DT590&lt;0,EA589+DT590/$B$5&gt;$H$2,-DT590/'Carga-Descarga Año'!$B$5&gt;'SFV+BESS'!$I$7),-'SFV+BESS'!$I$7,IF(AND(DT590&lt;0,EA589+DT590/$B$5&lt;$H$2),-MIN('SFV+BESS'!$I$7,EA589-$H$2),0)))</f>
        <v>0</v>
      </c>
      <c r="DW590" s="33"/>
      <c r="DX590" s="33">
        <f t="shared" si="667"/>
        <v>0</v>
      </c>
      <c r="DY590" s="27">
        <f t="shared" si="707"/>
        <v>0</v>
      </c>
      <c r="DZ590" s="27">
        <f t="shared" si="668"/>
        <v>0</v>
      </c>
      <c r="EA590" s="28">
        <f>IF((EA589+DU590+DV590)&gt;=$B$2*'SFV+BESS'!$I$9, $B$2*'SFV+BESS'!$I$9, (EA589+DU590+DV590))</f>
        <v>173.61249999999998</v>
      </c>
      <c r="EB590" s="110">
        <f t="shared" si="708"/>
        <v>0</v>
      </c>
      <c r="EG590" s="251"/>
      <c r="EH590" s="48">
        <v>24.2083333333334</v>
      </c>
      <c r="EI590" s="33">
        <f t="shared" si="684"/>
        <v>0</v>
      </c>
      <c r="EJ590" s="33">
        <f>Gen_Cons_Horario!B6448</f>
        <v>0</v>
      </c>
      <c r="EK590" s="35">
        <f t="shared" si="649"/>
        <v>0</v>
      </c>
      <c r="EL590" s="116">
        <f>IF(AND(EK590&gt;0,EK590*$B$4+ER589&lt;=$B$2*'SFV+BESS'!$I$9,EK590&lt;'SFV+BESS'!$I$7), EK590*$B$4, IF(AND(EK590&gt;0,EK590*$B$4+ER589&gt;$B$2*'SFV+BESS'!$I$9,EK590*$B$4&lt;'SFV+BESS'!$I$7),$B$2*'SFV+BESS'!$I$9-ER589,IF(AND(EK590&gt;0,EK590*$B$4+ER589&gt;$B$2*'SFV+BESS'!$I$9,EK590*$B$4&gt;'SFV+BESS'!$I$7,ER589&lt;$B$2*'SFV+BESS'!$I$9),$B$2*'SFV+BESS'!$I$9-ER589,IF(AND(EK590&gt;0,EK590*$B$4+ER589&lt;=$B$2*'SFV+BESS'!$I$9,EK590&gt;'SFV+BESS'!$I$7),'SFV+BESS'!$I$7,0))))</f>
        <v>0</v>
      </c>
      <c r="EM590" s="27">
        <f>IF(AND(EK590&lt;0,ER589+EK590/$B$5&gt;$H$2,-EK590/'Carga-Descarga Año'!$B$5&lt;'SFV+BESS'!$I$7),EK590/$B$5,IF(AND(EK590&lt;0,ER589+EK590/$B$5&gt;$H$2,-EK590/'Carga-Descarga Año'!$B$5&gt;'SFV+BESS'!$I$7),-'SFV+BESS'!$I$7,IF(AND(EK590&lt;0,ER589+EK590/$B$5&lt;$H$2),-MIN('SFV+BESS'!$I$7,ER589-$H$2),0)))</f>
        <v>0</v>
      </c>
      <c r="EN590" s="33"/>
      <c r="EO590" s="33">
        <f t="shared" si="669"/>
        <v>0</v>
      </c>
      <c r="EP590" s="27">
        <f t="shared" si="709"/>
        <v>0</v>
      </c>
      <c r="EQ590" s="27">
        <f t="shared" si="670"/>
        <v>0</v>
      </c>
      <c r="ER590" s="28">
        <f>IF((ER589+EL590+EM590)&gt;=$B$2*'SFV+BESS'!$I$9, $B$2*'SFV+BESS'!$I$9, (ER589+EL590+EM590))</f>
        <v>173.61249999999998</v>
      </c>
      <c r="ES590" s="110">
        <f t="shared" si="710"/>
        <v>0</v>
      </c>
      <c r="EX590" s="251"/>
      <c r="EY590" s="48">
        <v>24.2083333333334</v>
      </c>
      <c r="EZ590" s="33">
        <f t="shared" si="685"/>
        <v>0</v>
      </c>
      <c r="FA590" s="33">
        <f>Gen_Cons_Horario!B7168</f>
        <v>0</v>
      </c>
      <c r="FB590" s="35">
        <f t="shared" si="650"/>
        <v>0</v>
      </c>
      <c r="FC590" s="116">
        <f>IF(AND(FB590&gt;0,FB590*$B$4+FI589&lt;=$B$2*'SFV+BESS'!$I$9,FB590&lt;'SFV+BESS'!$I$7), FB590*$B$4, IF(AND(FB590&gt;0,FB590*$B$4+FI589&gt;$B$2*'SFV+BESS'!$I$9,FB590*$B$4&lt;'SFV+BESS'!$I$7),$B$2*'SFV+BESS'!$I$9-FI589,IF(AND(FB590&gt;0,FB590*$B$4+FI589&gt;$B$2*'SFV+BESS'!$I$9,FB590*$B$4&gt;'SFV+BESS'!$I$7,FI589&lt;$B$2*'SFV+BESS'!$I$9),$B$2*'SFV+BESS'!$I$9-FI589,IF(AND(FB590&gt;0,FB590*$B$4+FI589&lt;=$B$2*'SFV+BESS'!$I$9,FB590&gt;'SFV+BESS'!$I$7),'SFV+BESS'!$I$7,0))))</f>
        <v>0</v>
      </c>
      <c r="FD590" s="27">
        <f>IF(AND(FB590&lt;0,FI589+FB590/$B$5&gt;$H$2,-FB590/'Carga-Descarga Año'!$B$5&lt;'SFV+BESS'!$I$7),FB590/$B$5,IF(AND(FB590&lt;0,FI589+FB590/$B$5&gt;$H$2,-FB590/'Carga-Descarga Año'!$B$5&gt;'SFV+BESS'!$I$7),-'SFV+BESS'!$I$7,IF(AND(FB590&lt;0,FI589+FB590/$B$5&lt;$H$2),-MIN('SFV+BESS'!$I$7,FI589-$H$2),0)))</f>
        <v>0</v>
      </c>
      <c r="FE590" s="33"/>
      <c r="FF590" s="33">
        <f t="shared" si="671"/>
        <v>0</v>
      </c>
      <c r="FG590" s="27">
        <f t="shared" si="711"/>
        <v>0</v>
      </c>
      <c r="FH590" s="27">
        <f t="shared" si="672"/>
        <v>0</v>
      </c>
      <c r="FI590" s="28">
        <f>IF((FI589+FC590+FD590)&gt;=$B$2*'SFV+BESS'!$I$9, $B$2*'SFV+BESS'!$I$9, (FI589+FC590+FD590))</f>
        <v>173.61249999999998</v>
      </c>
      <c r="FJ590" s="110">
        <f t="shared" si="712"/>
        <v>0</v>
      </c>
      <c r="FO590" s="251"/>
      <c r="FP590" s="48">
        <v>24.2083333333334</v>
      </c>
      <c r="FQ590" s="33">
        <f t="shared" si="686"/>
        <v>0</v>
      </c>
      <c r="FR590" s="33">
        <f>Gen_Cons_Horario!B7912</f>
        <v>0</v>
      </c>
      <c r="FS590" s="35">
        <f t="shared" si="651"/>
        <v>0</v>
      </c>
      <c r="FT590" s="116">
        <f>IF(AND(FS590&gt;0,FS590*$B$4+FZ589&lt;=$B$2*'SFV+BESS'!$I$9,FS590&lt;'SFV+BESS'!$I$7), FS590*$B$4, IF(AND(FS590&gt;0,FS590*$B$4+FZ589&gt;$B$2*'SFV+BESS'!$I$9,FS590*$B$4&lt;'SFV+BESS'!$I$7),$B$2*'SFV+BESS'!$I$9-FZ589,IF(AND(FS590&gt;0,FS590*$B$4+FZ589&gt;$B$2*'SFV+BESS'!$I$9,FS590*$B$4&gt;'SFV+BESS'!$I$7,FZ589&lt;$B$2*'SFV+BESS'!$I$9),$B$2*'SFV+BESS'!$I$9-FZ589,IF(AND(FS590&gt;0,FS590*$B$4+FZ589&lt;=$B$2*'SFV+BESS'!$I$9,FS590&gt;'SFV+BESS'!$I$7),'SFV+BESS'!$I$7,0))))</f>
        <v>0</v>
      </c>
      <c r="FU590" s="27">
        <f>IF(AND(FS590&lt;0,FZ589+FS590/$B$5&gt;$H$2,-FS590/'Carga-Descarga Año'!$B$5&lt;'SFV+BESS'!$I$7),FS590/$B$5,IF(AND(FS590&lt;0,FZ589+FS590/$B$5&gt;$H$2,-FS590/'Carga-Descarga Año'!$B$5&gt;'SFV+BESS'!$I$7),-'SFV+BESS'!$I$7,IF(AND(FS590&lt;0,FZ589+FS590/$B$5&lt;$H$2),-MIN('SFV+BESS'!$I$7,FZ589-$H$2),0)))</f>
        <v>0</v>
      </c>
      <c r="FV590" s="33"/>
      <c r="FW590" s="33">
        <f t="shared" si="673"/>
        <v>0</v>
      </c>
      <c r="FX590" s="27">
        <f t="shared" si="713"/>
        <v>0</v>
      </c>
      <c r="FY590" s="27">
        <f t="shared" si="674"/>
        <v>0</v>
      </c>
      <c r="FZ590" s="28">
        <f>IF((FZ589+FT590+FU590)&gt;=$B$2*'SFV+BESS'!$I$9, $B$2*'SFV+BESS'!$I$9, (FZ589+FT590+FU590))</f>
        <v>173.61249999999998</v>
      </c>
      <c r="GA590" s="110">
        <f t="shared" si="714"/>
        <v>0</v>
      </c>
      <c r="GF590" s="251"/>
      <c r="GG590" s="48">
        <v>24.2083333333334</v>
      </c>
      <c r="GH590" s="33">
        <f t="shared" si="687"/>
        <v>0</v>
      </c>
      <c r="GI590" s="33">
        <f>Gen_Cons_Horario!B8632</f>
        <v>0</v>
      </c>
      <c r="GJ590" s="35">
        <f t="shared" si="657"/>
        <v>0</v>
      </c>
      <c r="GK590" s="116">
        <f>IF(AND(GJ590&gt;0,GJ590*$B$4+GQ589&lt;=$B$2*'SFV+BESS'!$I$9,GJ590&lt;'SFV+BESS'!$I$7), GJ590*$B$4, IF(AND(GJ590&gt;0,GJ590*$B$4+GQ589&gt;$B$2*'SFV+BESS'!$I$9,GJ590*$B$4&lt;'SFV+BESS'!$I$7),$B$2*'SFV+BESS'!$I$9-GQ589,IF(AND(GJ590&gt;0,GJ590*$B$4+GQ589&gt;$B$2*'SFV+BESS'!$I$9,GJ590*$B$4&gt;'SFV+BESS'!$I$7,GQ589&lt;$B$2*'SFV+BESS'!$I$9),$B$2*'SFV+BESS'!$I$9-GQ589,IF(AND(GJ590&gt;0,GJ590*$B$4+GQ589&lt;=$B$2*'SFV+BESS'!$I$9,GJ590&gt;'SFV+BESS'!$I$7),'SFV+BESS'!$I$7,0))))</f>
        <v>0</v>
      </c>
      <c r="GL590" s="27">
        <f>IF(AND(GJ590&lt;0,GQ589+GJ590/$B$5&gt;$H$2,-GJ590/'Carga-Descarga Año'!$B$5&lt;'SFV+BESS'!$I$7),GJ590/$B$5,IF(AND(GJ590&lt;0,GQ589+GJ590/$B$5&gt;$H$2,-GJ590/'Carga-Descarga Año'!$B$5&gt;'SFV+BESS'!$I$7),-'SFV+BESS'!$I$7,IF(AND(GJ590&lt;0,GQ589+GJ590/$B$5&lt;$H$2),-MIN('SFV+BESS'!$I$7,GQ589-$H$2),0)))</f>
        <v>0</v>
      </c>
      <c r="GM590" s="33"/>
      <c r="GN590" s="33">
        <f t="shared" si="675"/>
        <v>0</v>
      </c>
      <c r="GO590" s="27">
        <f t="shared" si="715"/>
        <v>0</v>
      </c>
      <c r="GP590" s="27">
        <f t="shared" si="676"/>
        <v>0</v>
      </c>
      <c r="GQ590" s="28">
        <f>IF((GQ589+GK590+GL590)&gt;=$B$2*'SFV+BESS'!$I$9, $B$2*'SFV+BESS'!$I$9, (GQ589+GK590+GL590))</f>
        <v>173.61249999999998</v>
      </c>
      <c r="GR590" s="110">
        <f t="shared" si="716"/>
        <v>0</v>
      </c>
    </row>
    <row r="591" spans="1:200">
      <c r="A591" s="249"/>
      <c r="B591" s="48">
        <v>24.25</v>
      </c>
      <c r="C591" s="38">
        <f t="shared" si="658"/>
        <v>0</v>
      </c>
      <c r="D591" s="2">
        <f>Gen_Cons_Horario!B617</f>
        <v>0</v>
      </c>
      <c r="E591" s="140">
        <f t="shared" si="688"/>
        <v>0</v>
      </c>
      <c r="F591" s="116">
        <f>IF(AND(E591&gt;0,E591*$B$4+L590&lt;=$B$2*'SFV+BESS'!$I$9,E591&lt;'SFV+BESS'!$I$7), E591*$B$4, IF(AND(E591&gt;0,E591*$B$4+L590&gt;$B$2*'SFV+BESS'!$I$9,E591*$B$4&lt;'SFV+BESS'!$I$7),$B$2*'SFV+BESS'!$I$9-L590,IF(AND(E591&gt;0,E591*$B$4+L590&gt;$B$2*'SFV+BESS'!$I$9,E591*$B$4&gt;'SFV+BESS'!$I$7,L590&lt;$B$2*'SFV+BESS'!$I$9),$B$2*'SFV+BESS'!$I$9-L590,IF(AND(E591&gt;0,E591*$B$4+L590&lt;=$B$2*'SFV+BESS'!$I$9,E591&gt;'SFV+BESS'!$I$7),'SFV+BESS'!$I$7,0))))</f>
        <v>0</v>
      </c>
      <c r="G591" s="27">
        <f>IF(AND(E591&lt;0,L590+E591/$B$5&gt;$H$2,-E591/'Carga-Descarga Año'!$B$5&lt;'SFV+BESS'!$I$7),E591/$B$5,IF(AND(E591&lt;0,L590+E591/$B$5&gt;$H$2,-E591/'Carga-Descarga Año'!$B$5&gt;'SFV+BESS'!$I$7),-'SFV+BESS'!$I$7,IF(AND(E591&lt;0,L590+E591/$B$5&lt;$H$2),-MIN('SFV+BESS'!$I$7,L590-$H$2),0)))</f>
        <v>0</v>
      </c>
      <c r="I591" s="38">
        <f t="shared" si="689"/>
        <v>0</v>
      </c>
      <c r="J591" s="27">
        <f t="shared" si="691"/>
        <v>0</v>
      </c>
      <c r="K591" s="27">
        <f t="shared" si="690"/>
        <v>0</v>
      </c>
      <c r="L591" s="28">
        <f>IF((L590+F591+G591)&gt;=$B$2*'SFV+BESS'!$I$9, $B$2*'SFV+BESS'!$I$9, (L590+F591+G591))</f>
        <v>173.61249999999998</v>
      </c>
      <c r="M591" s="110">
        <f t="shared" si="692"/>
        <v>0</v>
      </c>
      <c r="R591" s="251"/>
      <c r="S591" s="48">
        <v>24.25</v>
      </c>
      <c r="T591" s="2">
        <f t="shared" si="677"/>
        <v>0</v>
      </c>
      <c r="U591" s="2">
        <f>Gen_Cons_Horario!B1361</f>
        <v>0</v>
      </c>
      <c r="V591" s="35">
        <f t="shared" si="652"/>
        <v>0</v>
      </c>
      <c r="W591" s="116">
        <f>IF(AND(V591&gt;0,V591*$B$4+AC590&lt;=$B$2*'SFV+BESS'!$I$9,V591&lt;'SFV+BESS'!$I$7), V591*$B$4, IF(AND(V591&gt;0,V591*$B$4+AC590&gt;$B$2*'SFV+BESS'!$I$9,V591*$B$4&lt;'SFV+BESS'!$I$7),$B$2*'SFV+BESS'!$I$9-AC590,IF(AND(V591&gt;0,V591*$B$4+AC590&gt;$B$2*'SFV+BESS'!$I$9,V591*$B$4&gt;'SFV+BESS'!$I$7,AC590&lt;$B$2*'SFV+BESS'!$I$9),$B$2*'SFV+BESS'!$I$9-AC590,IF(AND(V591&gt;0,V591*$B$4+AC590&lt;=$B$2*'SFV+BESS'!$I$9,V591&gt;'SFV+BESS'!$I$7),'SFV+BESS'!$I$7,0))))</f>
        <v>0</v>
      </c>
      <c r="X591" s="27">
        <f>IF(AND(V591&lt;0,AC590+V591/$B$5&gt;$H$2,-V591/'Carga-Descarga Año'!$B$5&lt;'SFV+BESS'!$I$7),V591/$B$5,IF(AND(V591&lt;0,AC590+V591/$B$5&gt;$H$2,-V591/'Carga-Descarga Año'!$B$5&gt;'SFV+BESS'!$I$7),-'SFV+BESS'!$I$7,IF(AND(V591&lt;0,AC590+V591/$B$5&lt;$H$2),-MIN('SFV+BESS'!$I$7,AC590-$H$2),0)))</f>
        <v>0</v>
      </c>
      <c r="Z591" s="33">
        <f t="shared" si="646"/>
        <v>0</v>
      </c>
      <c r="AA591" s="27">
        <f t="shared" si="693"/>
        <v>0</v>
      </c>
      <c r="AB591" s="27">
        <f t="shared" si="717"/>
        <v>0</v>
      </c>
      <c r="AC591" s="28">
        <f>IF((AC590+W591+X591)&gt;=$B$2*'SFV+BESS'!$I$9, $B$2*'SFV+BESS'!$I$9, (AC590+W591+X591))</f>
        <v>173.61249999999998</v>
      </c>
      <c r="AD591" s="110">
        <f t="shared" si="694"/>
        <v>0</v>
      </c>
      <c r="AI591" s="251"/>
      <c r="AJ591" s="48">
        <v>24.25</v>
      </c>
      <c r="AK591" s="52">
        <f t="shared" si="678"/>
        <v>0</v>
      </c>
      <c r="AL591" s="33">
        <f>Gen_Cons_Horario!B2033</f>
        <v>0</v>
      </c>
      <c r="AM591" s="35">
        <f t="shared" si="653"/>
        <v>0</v>
      </c>
      <c r="AN591" s="116">
        <f>IF(AND(AM591&gt;0,AM591*$B$4+AT590&lt;=$B$2*'SFV+BESS'!$I$9,AM591&lt;'SFV+BESS'!$I$7), AM591*$B$4, IF(AND(AM591&gt;0,AM591*$B$4+AT590&gt;$B$2*'SFV+BESS'!$I$9,AM591*$B$4&lt;'SFV+BESS'!$I$7),$B$2*'SFV+BESS'!$I$9-AT590,IF(AND(AM591&gt;0,AM591*$B$4+AT590&gt;$B$2*'SFV+BESS'!$I$9,AM591*$B$4&gt;'SFV+BESS'!$I$7,AT590&lt;$B$2*'SFV+BESS'!$I$9),$B$2*'SFV+BESS'!$I$9-AT590,IF(AND(AM591&gt;0,AM591*$B$4+AT590&lt;=$B$2*'SFV+BESS'!$I$9,AM591&gt;'SFV+BESS'!$I$7),'SFV+BESS'!$I$7,0))))</f>
        <v>0</v>
      </c>
      <c r="AO591" s="27">
        <f>IF(AND(AM591&lt;0,AT590+AM591/$B$5&gt;$H$2,-AM591/'Carga-Descarga Año'!$B$5&lt;'SFV+BESS'!$I$7),AM591/$B$5,IF(AND(AM591&lt;0,AT590+AM591/$B$5&gt;$H$2,-AM591/'Carga-Descarga Año'!$B$5&gt;'SFV+BESS'!$I$7),-'SFV+BESS'!$I$7,IF(AND(AM591&lt;0,AT590+AM591/$B$5&lt;$H$2),-MIN('SFV+BESS'!$I$7,AT590-$H$2),0)))</f>
        <v>0</v>
      </c>
      <c r="AP591" s="33"/>
      <c r="AQ591" s="33">
        <f t="shared" si="659"/>
        <v>0</v>
      </c>
      <c r="AR591" s="27">
        <f t="shared" si="695"/>
        <v>0</v>
      </c>
      <c r="AS591" s="27">
        <f t="shared" si="660"/>
        <v>0</v>
      </c>
      <c r="AT591" s="28">
        <f>IF((AT590+AN591+AO591)&gt;=$B$2*'SFV+BESS'!$I$9, $B$2*'SFV+BESS'!$I$9, (AT590+AN591+AO591))</f>
        <v>173.61249999999998</v>
      </c>
      <c r="AU591" s="110">
        <f t="shared" si="696"/>
        <v>0</v>
      </c>
      <c r="AZ591" s="251"/>
      <c r="BA591" s="48">
        <v>24.25</v>
      </c>
      <c r="BB591" s="33">
        <f t="shared" si="679"/>
        <v>0</v>
      </c>
      <c r="BC591" s="33">
        <f>Gen_Cons_Horario!B2777</f>
        <v>0</v>
      </c>
      <c r="BD591" s="35">
        <f t="shared" si="654"/>
        <v>0</v>
      </c>
      <c r="BE591" s="116">
        <f>IF(AND(BD591&gt;0,BD591*$B$4+BK590&lt;=$B$2*'SFV+BESS'!$I$9,BD591&lt;'SFV+BESS'!$I$7), BD591*$B$4, IF(AND(BD591&gt;0,BD591*$B$4+BK590&gt;$B$2*'SFV+BESS'!$I$9,BD591*$B$4&lt;'SFV+BESS'!$I$7),$B$2*'SFV+BESS'!$I$9-BK590,IF(AND(BD591&gt;0,BD591*$B$4+BK590&gt;$B$2*'SFV+BESS'!$I$9,BD591*$B$4&gt;'SFV+BESS'!$I$7,BK590&lt;$B$2*'SFV+BESS'!$I$9),$B$2*'SFV+BESS'!$I$9-BK590,IF(AND(BD591&gt;0,BD591*$B$4+BK590&lt;=$B$2*'SFV+BESS'!$I$9,BD591&gt;'SFV+BESS'!$I$7),'SFV+BESS'!$I$7,0))))</f>
        <v>0</v>
      </c>
      <c r="BF591" s="27">
        <f>IF(AND(BD591&lt;0,BK590+BD591/$B$5&gt;$H$2,-BD591/'Carga-Descarga Año'!$B$5&lt;'SFV+BESS'!$I$7),BD591/$B$5,IF(AND(BD591&lt;0,BK590+BD591/$B$5&gt;$H$2,-BD591/'Carga-Descarga Año'!$B$5&gt;'SFV+BESS'!$I$7),-'SFV+BESS'!$I$7,IF(AND(BD591&lt;0,BK590+BD591/$B$5&lt;$H$2),-MIN('SFV+BESS'!$I$7,BK590-$H$2),0)))</f>
        <v>0</v>
      </c>
      <c r="BG591" s="33"/>
      <c r="BH591" s="33">
        <f t="shared" si="661"/>
        <v>0</v>
      </c>
      <c r="BI591" s="27">
        <f t="shared" si="697"/>
        <v>0</v>
      </c>
      <c r="BJ591" s="27">
        <f t="shared" si="662"/>
        <v>0</v>
      </c>
      <c r="BK591" s="28">
        <f>IF((BK590+BE591+BF591)&gt;=$B$2*'SFV+BESS'!$I$9, $B$2*'SFV+BESS'!$I$9, (BK590+BE591+BF591))</f>
        <v>173.61249999999998</v>
      </c>
      <c r="BL591" s="110">
        <f t="shared" si="698"/>
        <v>0</v>
      </c>
      <c r="BQ591" s="251"/>
      <c r="BR591" s="48">
        <v>24.25</v>
      </c>
      <c r="BS591" s="33">
        <f t="shared" si="680"/>
        <v>0</v>
      </c>
      <c r="BT591" s="33">
        <f>Gen_Cons_Horario!B3497</f>
        <v>0</v>
      </c>
      <c r="BU591" s="35">
        <f t="shared" si="655"/>
        <v>0</v>
      </c>
      <c r="BV591" s="116">
        <f>IF(AND(BU591&gt;0,BU591*$B$4+CB590&lt;=$B$2*'SFV+BESS'!$I$9,BU591&lt;'SFV+BESS'!$I$7), BU591*$B$4, IF(AND(BU591&gt;0,BU591*$B$4+CB590&gt;$B$2*'SFV+BESS'!$I$9,BU591*$B$4&lt;'SFV+BESS'!$I$7),$B$2*'SFV+BESS'!$I$9-CB590,IF(AND(BU591&gt;0,BU591*$B$4+CB590&gt;$B$2*'SFV+BESS'!$I$9,BU591*$B$4&gt;'SFV+BESS'!$I$7,CB590&lt;$B$2*'SFV+BESS'!$I$9),$B$2*'SFV+BESS'!$I$9-CB590,IF(AND(BU591&gt;0,BU591*$B$4+CB590&lt;=$B$2*'SFV+BESS'!$I$9,BU591&gt;'SFV+BESS'!$I$7),'SFV+BESS'!$I$7,0))))</f>
        <v>0</v>
      </c>
      <c r="BW591" s="27">
        <f>IF(AND(BU591&lt;0,CB590+BU591/$B$5&gt;$H$2,-BU591/'Carga-Descarga Año'!$B$5&lt;'SFV+BESS'!$I$7),BU591/$B$5,IF(AND(BU591&lt;0,CB590+BU591/$B$5&gt;$H$2,-BU591/'Carga-Descarga Año'!$B$5&gt;'SFV+BESS'!$I$7),-'SFV+BESS'!$I$7,IF(AND(BU591&lt;0,CB590+BU591/$B$5&lt;$H$2),-MIN('SFV+BESS'!$I$7,CB590-$H$2),0)))</f>
        <v>0</v>
      </c>
      <c r="BX591" s="33"/>
      <c r="BY591" s="33">
        <f t="shared" si="663"/>
        <v>0</v>
      </c>
      <c r="BZ591" s="27">
        <f t="shared" si="699"/>
        <v>0</v>
      </c>
      <c r="CA591" s="27">
        <f t="shared" si="700"/>
        <v>0</v>
      </c>
      <c r="CB591" s="28">
        <f>IF((CB590+BV591+BW591)&gt;=$B$2*'SFV+BESS'!$I$9, $B$2*'SFV+BESS'!$I$9, (CB590+BV591+BW591))</f>
        <v>173.61249999999998</v>
      </c>
      <c r="CC591" s="110">
        <f t="shared" si="701"/>
        <v>0</v>
      </c>
      <c r="CH591" s="251"/>
      <c r="CI591" s="48">
        <v>24.25</v>
      </c>
      <c r="CJ591" s="33">
        <f t="shared" si="681"/>
        <v>0</v>
      </c>
      <c r="CK591" s="33">
        <f>Gen_Cons_Horario!B4241</f>
        <v>0</v>
      </c>
      <c r="CL591" s="35">
        <f t="shared" si="656"/>
        <v>0</v>
      </c>
      <c r="CM591" s="116">
        <f>IF(AND(CL591&gt;0,CL591*$B$4+CS590&lt;=$B$2*'SFV+BESS'!$I$9,CL591&lt;'SFV+BESS'!$I$7), CL591*$B$4, IF(AND(CL591&gt;0,CL591*$B$4+CS590&gt;$B$2*'SFV+BESS'!$I$9,CL591*$B$4&lt;'SFV+BESS'!$I$7),$B$2*'SFV+BESS'!$I$9-CS590,IF(AND(CL591&gt;0,CL591*$B$4+CS590&gt;$B$2*'SFV+BESS'!$I$9,CL591*$B$4&gt;'SFV+BESS'!$I$7,CS590&lt;$B$2*'SFV+BESS'!$I$9),$B$2*'SFV+BESS'!$I$9-CS590,IF(AND(CL591&gt;0,CL591*$B$4+CS590&lt;=$B$2*'SFV+BESS'!$I$9,CL591&gt;'SFV+BESS'!$I$7),'SFV+BESS'!$I$7,0))))</f>
        <v>0</v>
      </c>
      <c r="CN591" s="27">
        <f>IF(AND(CL591&lt;0,CS590+CL591/$B$5&gt;$H$2,-CL591/'Carga-Descarga Año'!$B$5&lt;'SFV+BESS'!$I$7),CL591/$B$5,IF(AND(CL591&lt;0,CS590+CL591/$B$5&gt;$H$2,-CL591/'Carga-Descarga Año'!$B$5&gt;'SFV+BESS'!$I$7),-'SFV+BESS'!$I$7,IF(AND(CL591&lt;0,CS590+CL591/$B$5&lt;$H$2),-MIN('SFV+BESS'!$I$7,CS590-$H$2),0)))</f>
        <v>0</v>
      </c>
      <c r="CO591" s="33"/>
      <c r="CP591" s="33">
        <f t="shared" si="664"/>
        <v>0</v>
      </c>
      <c r="CQ591" s="27">
        <f t="shared" si="702"/>
        <v>0</v>
      </c>
      <c r="CR591" s="27">
        <f t="shared" si="665"/>
        <v>0</v>
      </c>
      <c r="CS591" s="28">
        <f>IF((CS590+CM591+CN591)&gt;=$B$2*'SFV+BESS'!$I$9, $B$2*'SFV+BESS'!$I$9, (CS590+CM591+CN591))</f>
        <v>173.61249999999998</v>
      </c>
      <c r="CT591" s="110">
        <f t="shared" si="703"/>
        <v>0</v>
      </c>
      <c r="CY591" s="251"/>
      <c r="CZ591" s="48">
        <v>24.25</v>
      </c>
      <c r="DA591" s="33">
        <f t="shared" si="682"/>
        <v>0</v>
      </c>
      <c r="DB591" s="33">
        <f>Gen_Cons_Horario!B4961</f>
        <v>0</v>
      </c>
      <c r="DC591" s="35">
        <f t="shared" si="647"/>
        <v>0</v>
      </c>
      <c r="DD591" s="116">
        <f>IF(AND(DC591&gt;0,DC591*$B$4+DJ590&lt;=$B$2*'SFV+BESS'!$I$9,DC591&lt;'SFV+BESS'!$I$7), DC591*$B$4, IF(AND(DC591&gt;0,DC591*$B$4+DJ590&gt;$B$2*'SFV+BESS'!$I$9,DC591*$B$4&lt;'SFV+BESS'!$I$7),$B$2*'SFV+BESS'!$I$9-DJ590,IF(AND(DC591&gt;0,DC591*$B$4+DJ590&gt;$B$2*'SFV+BESS'!$I$9,DC591*$B$4&gt;'SFV+BESS'!$I$7,DJ590&lt;$B$2*'SFV+BESS'!$I$9),$B$2*'SFV+BESS'!$I$9-DJ590,IF(AND(DC591&gt;0,DC591*$B$4+DJ590&lt;=$B$2*'SFV+BESS'!$I$9,DC591&gt;'SFV+BESS'!$I$7),'SFV+BESS'!$I$7,0))))</f>
        <v>0</v>
      </c>
      <c r="DE591" s="27">
        <f>IF(AND(DC591&lt;0,DJ590+DC591/$B$5&gt;$H$2,-DC591/'Carga-Descarga Año'!$B$5&lt;'SFV+BESS'!$I$7),DC591/$B$5,IF(AND(DC591&lt;0,DJ590+DC591/$B$5&gt;$H$2,-DC591/'Carga-Descarga Año'!$B$5&gt;'SFV+BESS'!$I$7),-'SFV+BESS'!$I$7,IF(AND(DC591&lt;0,DJ590+DC591/$B$5&lt;$H$2),-MIN('SFV+BESS'!$I$7,DJ590-$H$2),0)))</f>
        <v>0</v>
      </c>
      <c r="DF591" s="33"/>
      <c r="DG591" s="33">
        <f t="shared" si="666"/>
        <v>0</v>
      </c>
      <c r="DH591" s="27">
        <f t="shared" si="704"/>
        <v>0</v>
      </c>
      <c r="DI591" s="27">
        <f t="shared" si="705"/>
        <v>0</v>
      </c>
      <c r="DJ591" s="28">
        <f>IF((DJ590+DD591+DE591)&gt;=$B$2*'SFV+BESS'!$I$9, $B$2*'SFV+BESS'!$I$9, (DJ590+DD591+DE591))</f>
        <v>173.61249999999998</v>
      </c>
      <c r="DK591" s="110">
        <f t="shared" si="706"/>
        <v>0</v>
      </c>
      <c r="DP591" s="251"/>
      <c r="DQ591" s="48">
        <v>24.25</v>
      </c>
      <c r="DR591" s="33">
        <f t="shared" si="683"/>
        <v>0</v>
      </c>
      <c r="DS591" s="33">
        <f>Gen_Cons_Horario!B5705</f>
        <v>0</v>
      </c>
      <c r="DT591" s="35">
        <f t="shared" si="648"/>
        <v>0</v>
      </c>
      <c r="DU591" s="116">
        <f>IF(AND(DT591&gt;0,DT591*$B$4+EA590&lt;=$B$2*'SFV+BESS'!$I$9,DT591&lt;'SFV+BESS'!$I$7), DT591*$B$4, IF(AND(DT591&gt;0,DT591*$B$4+EA590&gt;$B$2*'SFV+BESS'!$I$9,DT591*$B$4&lt;'SFV+BESS'!$I$7),$B$2*'SFV+BESS'!$I$9-EA590,IF(AND(DT591&gt;0,DT591*$B$4+EA590&gt;$B$2*'SFV+BESS'!$I$9,DT591*$B$4&gt;'SFV+BESS'!$I$7,EA590&lt;$B$2*'SFV+BESS'!$I$9),$B$2*'SFV+BESS'!$I$9-EA590,IF(AND(DT591&gt;0,DT591*$B$4+EA590&lt;=$B$2*'SFV+BESS'!$I$9,DT591&gt;'SFV+BESS'!$I$7),'SFV+BESS'!$I$7,0))))</f>
        <v>0</v>
      </c>
      <c r="DV591" s="27">
        <f>IF(AND(DT591&lt;0,EA590+DT591/$B$5&gt;$H$2,-DT591/'Carga-Descarga Año'!$B$5&lt;'SFV+BESS'!$I$7),DT591/$B$5,IF(AND(DT591&lt;0,EA590+DT591/$B$5&gt;$H$2,-DT591/'Carga-Descarga Año'!$B$5&gt;'SFV+BESS'!$I$7),-'SFV+BESS'!$I$7,IF(AND(DT591&lt;0,EA590+DT591/$B$5&lt;$H$2),-MIN('SFV+BESS'!$I$7,EA590-$H$2),0)))</f>
        <v>0</v>
      </c>
      <c r="DW591" s="33"/>
      <c r="DX591" s="33">
        <f t="shared" si="667"/>
        <v>0</v>
      </c>
      <c r="DY591" s="27">
        <f t="shared" si="707"/>
        <v>0</v>
      </c>
      <c r="DZ591" s="27">
        <f t="shared" si="668"/>
        <v>0</v>
      </c>
      <c r="EA591" s="28">
        <f>IF((EA590+DU591+DV591)&gt;=$B$2*'SFV+BESS'!$I$9, $B$2*'SFV+BESS'!$I$9, (EA590+DU591+DV591))</f>
        <v>173.61249999999998</v>
      </c>
      <c r="EB591" s="110">
        <f t="shared" si="708"/>
        <v>0</v>
      </c>
      <c r="EG591" s="251"/>
      <c r="EH591" s="48">
        <v>24.25</v>
      </c>
      <c r="EI591" s="33">
        <f t="shared" si="684"/>
        <v>0</v>
      </c>
      <c r="EJ591" s="33">
        <f>Gen_Cons_Horario!B6449</f>
        <v>0</v>
      </c>
      <c r="EK591" s="35">
        <f t="shared" si="649"/>
        <v>0</v>
      </c>
      <c r="EL591" s="116">
        <f>IF(AND(EK591&gt;0,EK591*$B$4+ER590&lt;=$B$2*'SFV+BESS'!$I$9,EK591&lt;'SFV+BESS'!$I$7), EK591*$B$4, IF(AND(EK591&gt;0,EK591*$B$4+ER590&gt;$B$2*'SFV+BESS'!$I$9,EK591*$B$4&lt;'SFV+BESS'!$I$7),$B$2*'SFV+BESS'!$I$9-ER590,IF(AND(EK591&gt;0,EK591*$B$4+ER590&gt;$B$2*'SFV+BESS'!$I$9,EK591*$B$4&gt;'SFV+BESS'!$I$7,ER590&lt;$B$2*'SFV+BESS'!$I$9),$B$2*'SFV+BESS'!$I$9-ER590,IF(AND(EK591&gt;0,EK591*$B$4+ER590&lt;=$B$2*'SFV+BESS'!$I$9,EK591&gt;'SFV+BESS'!$I$7),'SFV+BESS'!$I$7,0))))</f>
        <v>0</v>
      </c>
      <c r="EM591" s="27">
        <f>IF(AND(EK591&lt;0,ER590+EK591/$B$5&gt;$H$2,-EK591/'Carga-Descarga Año'!$B$5&lt;'SFV+BESS'!$I$7),EK591/$B$5,IF(AND(EK591&lt;0,ER590+EK591/$B$5&gt;$H$2,-EK591/'Carga-Descarga Año'!$B$5&gt;'SFV+BESS'!$I$7),-'SFV+BESS'!$I$7,IF(AND(EK591&lt;0,ER590+EK591/$B$5&lt;$H$2),-MIN('SFV+BESS'!$I$7,ER590-$H$2),0)))</f>
        <v>0</v>
      </c>
      <c r="EN591" s="33"/>
      <c r="EO591" s="33">
        <f t="shared" si="669"/>
        <v>0</v>
      </c>
      <c r="EP591" s="27">
        <f t="shared" si="709"/>
        <v>0</v>
      </c>
      <c r="EQ591" s="27">
        <f t="shared" si="670"/>
        <v>0</v>
      </c>
      <c r="ER591" s="28">
        <f>IF((ER590+EL591+EM591)&gt;=$B$2*'SFV+BESS'!$I$9, $B$2*'SFV+BESS'!$I$9, (ER590+EL591+EM591))</f>
        <v>173.61249999999998</v>
      </c>
      <c r="ES591" s="110">
        <f t="shared" si="710"/>
        <v>0</v>
      </c>
      <c r="EX591" s="251"/>
      <c r="EY591" s="48">
        <v>24.25</v>
      </c>
      <c r="EZ591" s="33">
        <f t="shared" si="685"/>
        <v>0</v>
      </c>
      <c r="FA591" s="33">
        <f>Gen_Cons_Horario!B7169</f>
        <v>0</v>
      </c>
      <c r="FB591" s="35">
        <f t="shared" si="650"/>
        <v>0</v>
      </c>
      <c r="FC591" s="116">
        <f>IF(AND(FB591&gt;0,FB591*$B$4+FI590&lt;=$B$2*'SFV+BESS'!$I$9,FB591&lt;'SFV+BESS'!$I$7), FB591*$B$4, IF(AND(FB591&gt;0,FB591*$B$4+FI590&gt;$B$2*'SFV+BESS'!$I$9,FB591*$B$4&lt;'SFV+BESS'!$I$7),$B$2*'SFV+BESS'!$I$9-FI590,IF(AND(FB591&gt;0,FB591*$B$4+FI590&gt;$B$2*'SFV+BESS'!$I$9,FB591*$B$4&gt;'SFV+BESS'!$I$7,FI590&lt;$B$2*'SFV+BESS'!$I$9),$B$2*'SFV+BESS'!$I$9-FI590,IF(AND(FB591&gt;0,FB591*$B$4+FI590&lt;=$B$2*'SFV+BESS'!$I$9,FB591&gt;'SFV+BESS'!$I$7),'SFV+BESS'!$I$7,0))))</f>
        <v>0</v>
      </c>
      <c r="FD591" s="27">
        <f>IF(AND(FB591&lt;0,FI590+FB591/$B$5&gt;$H$2,-FB591/'Carga-Descarga Año'!$B$5&lt;'SFV+BESS'!$I$7),FB591/$B$5,IF(AND(FB591&lt;0,FI590+FB591/$B$5&gt;$H$2,-FB591/'Carga-Descarga Año'!$B$5&gt;'SFV+BESS'!$I$7),-'SFV+BESS'!$I$7,IF(AND(FB591&lt;0,FI590+FB591/$B$5&lt;$H$2),-MIN('SFV+BESS'!$I$7,FI590-$H$2),0)))</f>
        <v>0</v>
      </c>
      <c r="FE591" s="33"/>
      <c r="FF591" s="33">
        <f t="shared" si="671"/>
        <v>0</v>
      </c>
      <c r="FG591" s="27">
        <f t="shared" si="711"/>
        <v>0</v>
      </c>
      <c r="FH591" s="27">
        <f t="shared" si="672"/>
        <v>0</v>
      </c>
      <c r="FI591" s="28">
        <f>IF((FI590+FC591+FD591)&gt;=$B$2*'SFV+BESS'!$I$9, $B$2*'SFV+BESS'!$I$9, (FI590+FC591+FD591))</f>
        <v>173.61249999999998</v>
      </c>
      <c r="FJ591" s="110">
        <f t="shared" si="712"/>
        <v>0</v>
      </c>
      <c r="FO591" s="251"/>
      <c r="FP591" s="48">
        <v>24.25</v>
      </c>
      <c r="FQ591" s="33">
        <f t="shared" si="686"/>
        <v>1.7899719636822458</v>
      </c>
      <c r="FR591" s="33">
        <f>Gen_Cons_Horario!B7913</f>
        <v>0</v>
      </c>
      <c r="FS591" s="35">
        <f t="shared" si="651"/>
        <v>1.7899719636822458</v>
      </c>
      <c r="FT591" s="116">
        <f>IF(AND(FS591&gt;0,FS591*$B$4+FZ590&lt;=$B$2*'SFV+BESS'!$I$9,FS591&lt;'SFV+BESS'!$I$7), FS591*$B$4, IF(AND(FS591&gt;0,FS591*$B$4+FZ590&gt;$B$2*'SFV+BESS'!$I$9,FS591*$B$4&lt;'SFV+BESS'!$I$7),$B$2*'SFV+BESS'!$I$9-FZ590,IF(AND(FS591&gt;0,FS591*$B$4+FZ590&gt;$B$2*'SFV+BESS'!$I$9,FS591*$B$4&gt;'SFV+BESS'!$I$7,FZ590&lt;$B$2*'SFV+BESS'!$I$9),$B$2*'SFV+BESS'!$I$9-FZ590,IF(AND(FS591&gt;0,FS591*$B$4+FZ590&lt;=$B$2*'SFV+BESS'!$I$9,FS591&gt;'SFV+BESS'!$I$7),'SFV+BESS'!$I$7,0))))</f>
        <v>0</v>
      </c>
      <c r="FU591" s="27">
        <f>IF(AND(FS591&lt;0,FZ590+FS591/$B$5&gt;$H$2,-FS591/'Carga-Descarga Año'!$B$5&lt;'SFV+BESS'!$I$7),FS591/$B$5,IF(AND(FS591&lt;0,FZ590+FS591/$B$5&gt;$H$2,-FS591/'Carga-Descarga Año'!$B$5&gt;'SFV+BESS'!$I$7),-'SFV+BESS'!$I$7,IF(AND(FS591&lt;0,FZ590+FS591/$B$5&lt;$H$2),-MIN('SFV+BESS'!$I$7,FZ590-$H$2),0)))</f>
        <v>0</v>
      </c>
      <c r="FV591" s="33"/>
      <c r="FW591" s="33">
        <f t="shared" si="673"/>
        <v>0</v>
      </c>
      <c r="FX591" s="27">
        <f t="shared" si="713"/>
        <v>0</v>
      </c>
      <c r="FY591" s="27">
        <f t="shared" si="674"/>
        <v>0</v>
      </c>
      <c r="FZ591" s="28">
        <f>IF((FZ590+FT591+FU591)&gt;=$B$2*'SFV+BESS'!$I$9, $B$2*'SFV+BESS'!$I$9, (FZ590+FT591+FU591))</f>
        <v>173.61249999999998</v>
      </c>
      <c r="GA591" s="110">
        <f t="shared" si="714"/>
        <v>1.7899719636822458</v>
      </c>
      <c r="GF591" s="251"/>
      <c r="GG591" s="48">
        <v>24.25</v>
      </c>
      <c r="GH591" s="33">
        <f t="shared" si="687"/>
        <v>3.3744743042418284</v>
      </c>
      <c r="GI591" s="33">
        <f>Gen_Cons_Horario!B8633</f>
        <v>0</v>
      </c>
      <c r="GJ591" s="35">
        <f t="shared" si="657"/>
        <v>3.3744743042418284</v>
      </c>
      <c r="GK591" s="116">
        <f>IF(AND(GJ591&gt;0,GJ591*$B$4+GQ590&lt;=$B$2*'SFV+BESS'!$I$9,GJ591&lt;'SFV+BESS'!$I$7), GJ591*$B$4, IF(AND(GJ591&gt;0,GJ591*$B$4+GQ590&gt;$B$2*'SFV+BESS'!$I$9,GJ591*$B$4&lt;'SFV+BESS'!$I$7),$B$2*'SFV+BESS'!$I$9-GQ590,IF(AND(GJ591&gt;0,GJ591*$B$4+GQ590&gt;$B$2*'SFV+BESS'!$I$9,GJ591*$B$4&gt;'SFV+BESS'!$I$7,GQ590&lt;$B$2*'SFV+BESS'!$I$9),$B$2*'SFV+BESS'!$I$9-GQ590,IF(AND(GJ591&gt;0,GJ591*$B$4+GQ590&lt;=$B$2*'SFV+BESS'!$I$9,GJ591&gt;'SFV+BESS'!$I$7),'SFV+BESS'!$I$7,0))))</f>
        <v>0</v>
      </c>
      <c r="GL591" s="27">
        <f>IF(AND(GJ591&lt;0,GQ590+GJ591/$B$5&gt;$H$2,-GJ591/'Carga-Descarga Año'!$B$5&lt;'SFV+BESS'!$I$7),GJ591/$B$5,IF(AND(GJ591&lt;0,GQ590+GJ591/$B$5&gt;$H$2,-GJ591/'Carga-Descarga Año'!$B$5&gt;'SFV+BESS'!$I$7),-'SFV+BESS'!$I$7,IF(AND(GJ591&lt;0,GQ590+GJ591/$B$5&lt;$H$2),-MIN('SFV+BESS'!$I$7,GQ590-$H$2),0)))</f>
        <v>0</v>
      </c>
      <c r="GM591" s="33"/>
      <c r="GN591" s="33">
        <f t="shared" si="675"/>
        <v>0</v>
      </c>
      <c r="GO591" s="27">
        <f t="shared" si="715"/>
        <v>0</v>
      </c>
      <c r="GP591" s="27">
        <f t="shared" si="676"/>
        <v>0</v>
      </c>
      <c r="GQ591" s="28">
        <f>IF((GQ590+GK591+GL591)&gt;=$B$2*'SFV+BESS'!$I$9, $B$2*'SFV+BESS'!$I$9, (GQ590+GK591+GL591))</f>
        <v>173.61249999999998</v>
      </c>
      <c r="GR591" s="110">
        <f t="shared" si="716"/>
        <v>3.3744743042418284</v>
      </c>
    </row>
    <row r="592" spans="1:200">
      <c r="A592" s="249"/>
      <c r="B592" s="48">
        <v>24.2916666666667</v>
      </c>
      <c r="C592" s="38">
        <f t="shared" si="658"/>
        <v>31.909413679744592</v>
      </c>
      <c r="D592" s="2">
        <f>Gen_Cons_Horario!B618</f>
        <v>0</v>
      </c>
      <c r="E592" s="140">
        <f t="shared" si="688"/>
        <v>31.909413679744592</v>
      </c>
      <c r="F592" s="116">
        <f>IF(AND(E592&gt;0,E592*$B$4+L591&lt;=$B$2*'SFV+BESS'!$I$9,E592&lt;'SFV+BESS'!$I$7), E592*$B$4, IF(AND(E592&gt;0,E592*$B$4+L591&gt;$B$2*'SFV+BESS'!$I$9,E592*$B$4&lt;'SFV+BESS'!$I$7),$B$2*'SFV+BESS'!$I$9-L591,IF(AND(E592&gt;0,E592*$B$4+L591&gt;$B$2*'SFV+BESS'!$I$9,E592*$B$4&gt;'SFV+BESS'!$I$7,L591&lt;$B$2*'SFV+BESS'!$I$9),$B$2*'SFV+BESS'!$I$9-L591,IF(AND(E592&gt;0,E592*$B$4+L591&lt;=$B$2*'SFV+BESS'!$I$9,E592&gt;'SFV+BESS'!$I$7),'SFV+BESS'!$I$7,0))))</f>
        <v>0</v>
      </c>
      <c r="G592" s="27">
        <f>IF(AND(E592&lt;0,L591+E592/$B$5&gt;$H$2,-E592/'Carga-Descarga Año'!$B$5&lt;'SFV+BESS'!$I$7),E592/$B$5,IF(AND(E592&lt;0,L591+E592/$B$5&gt;$H$2,-E592/'Carga-Descarga Año'!$B$5&gt;'SFV+BESS'!$I$7),-'SFV+BESS'!$I$7,IF(AND(E592&lt;0,L591+E592/$B$5&lt;$H$2),-MIN('SFV+BESS'!$I$7,L591-$H$2),0)))</f>
        <v>0</v>
      </c>
      <c r="I592" s="38">
        <f t="shared" si="689"/>
        <v>0</v>
      </c>
      <c r="J592" s="27">
        <f t="shared" si="691"/>
        <v>0</v>
      </c>
      <c r="K592" s="27">
        <f t="shared" si="690"/>
        <v>0</v>
      </c>
      <c r="L592" s="28">
        <f>IF((L591+F592+G592)&gt;=$B$2*'SFV+BESS'!$I$9, $B$2*'SFV+BESS'!$I$9, (L591+F592+G592))</f>
        <v>173.61249999999998</v>
      </c>
      <c r="M592" s="110">
        <f t="shared" si="692"/>
        <v>31.909413679744592</v>
      </c>
      <c r="R592" s="251"/>
      <c r="S592" s="48">
        <v>24.2916666666667</v>
      </c>
      <c r="T592" s="2">
        <f t="shared" si="677"/>
        <v>11.29025511961377</v>
      </c>
      <c r="U592" s="2">
        <f>Gen_Cons_Horario!B1362</f>
        <v>0</v>
      </c>
      <c r="V592" s="35">
        <f t="shared" si="652"/>
        <v>11.29025511961377</v>
      </c>
      <c r="W592" s="116">
        <f>IF(AND(V592&gt;0,V592*$B$4+AC591&lt;=$B$2*'SFV+BESS'!$I$9,V592&lt;'SFV+BESS'!$I$7), V592*$B$4, IF(AND(V592&gt;0,V592*$B$4+AC591&gt;$B$2*'SFV+BESS'!$I$9,V592*$B$4&lt;'SFV+BESS'!$I$7),$B$2*'SFV+BESS'!$I$9-AC591,IF(AND(V592&gt;0,V592*$B$4+AC591&gt;$B$2*'SFV+BESS'!$I$9,V592*$B$4&gt;'SFV+BESS'!$I$7,AC591&lt;$B$2*'SFV+BESS'!$I$9),$B$2*'SFV+BESS'!$I$9-AC591,IF(AND(V592&gt;0,V592*$B$4+AC591&lt;=$B$2*'SFV+BESS'!$I$9,V592&gt;'SFV+BESS'!$I$7),'SFV+BESS'!$I$7,0))))</f>
        <v>0</v>
      </c>
      <c r="X592" s="27">
        <f>IF(AND(V592&lt;0,AC591+V592/$B$5&gt;$H$2,-V592/'Carga-Descarga Año'!$B$5&lt;'SFV+BESS'!$I$7),V592/$B$5,IF(AND(V592&lt;0,AC591+V592/$B$5&gt;$H$2,-V592/'Carga-Descarga Año'!$B$5&gt;'SFV+BESS'!$I$7),-'SFV+BESS'!$I$7,IF(AND(V592&lt;0,AC591+V592/$B$5&lt;$H$2),-MIN('SFV+BESS'!$I$7,AC591-$H$2),0)))</f>
        <v>0</v>
      </c>
      <c r="Z592" s="33">
        <f t="shared" ref="Z592:Z655" si="718">IF(V592&gt;0,U592,T592)</f>
        <v>0</v>
      </c>
      <c r="AA592" s="27">
        <f t="shared" si="693"/>
        <v>0</v>
      </c>
      <c r="AB592" s="27">
        <f t="shared" si="717"/>
        <v>0</v>
      </c>
      <c r="AC592" s="28">
        <f>IF((AC591+W592+X592)&gt;=$B$2*'SFV+BESS'!$I$9, $B$2*'SFV+BESS'!$I$9, (AC591+W592+X592))</f>
        <v>173.61249999999998</v>
      </c>
      <c r="AD592" s="110">
        <f t="shared" si="694"/>
        <v>11.29025511961377</v>
      </c>
      <c r="AI592" s="251"/>
      <c r="AJ592" s="48">
        <v>24.2916666666667</v>
      </c>
      <c r="AK592" s="52">
        <f t="shared" si="678"/>
        <v>0</v>
      </c>
      <c r="AL592" s="33">
        <f>Gen_Cons_Horario!B2034</f>
        <v>0</v>
      </c>
      <c r="AM592" s="35">
        <f t="shared" si="653"/>
        <v>0</v>
      </c>
      <c r="AN592" s="116">
        <f>IF(AND(AM592&gt;0,AM592*$B$4+AT591&lt;=$B$2*'SFV+BESS'!$I$9,AM592&lt;'SFV+BESS'!$I$7), AM592*$B$4, IF(AND(AM592&gt;0,AM592*$B$4+AT591&gt;$B$2*'SFV+BESS'!$I$9,AM592*$B$4&lt;'SFV+BESS'!$I$7),$B$2*'SFV+BESS'!$I$9-AT591,IF(AND(AM592&gt;0,AM592*$B$4+AT591&gt;$B$2*'SFV+BESS'!$I$9,AM592*$B$4&gt;'SFV+BESS'!$I$7,AT591&lt;$B$2*'SFV+BESS'!$I$9),$B$2*'SFV+BESS'!$I$9-AT591,IF(AND(AM592&gt;0,AM592*$B$4+AT591&lt;=$B$2*'SFV+BESS'!$I$9,AM592&gt;'SFV+BESS'!$I$7),'SFV+BESS'!$I$7,0))))</f>
        <v>0</v>
      </c>
      <c r="AO592" s="27">
        <f>IF(AND(AM592&lt;0,AT591+AM592/$B$5&gt;$H$2,-AM592/'Carga-Descarga Año'!$B$5&lt;'SFV+BESS'!$I$7),AM592/$B$5,IF(AND(AM592&lt;0,AT591+AM592/$B$5&gt;$H$2,-AM592/'Carga-Descarga Año'!$B$5&gt;'SFV+BESS'!$I$7),-'SFV+BESS'!$I$7,IF(AND(AM592&lt;0,AT591+AM592/$B$5&lt;$H$2),-MIN('SFV+BESS'!$I$7,AT591-$H$2),0)))</f>
        <v>0</v>
      </c>
      <c r="AP592" s="33"/>
      <c r="AQ592" s="33">
        <f t="shared" si="659"/>
        <v>0</v>
      </c>
      <c r="AR592" s="27">
        <f t="shared" si="695"/>
        <v>0</v>
      </c>
      <c r="AS592" s="27">
        <f t="shared" si="660"/>
        <v>0</v>
      </c>
      <c r="AT592" s="28">
        <f>IF((AT591+AN592+AO592)&gt;=$B$2*'SFV+BESS'!$I$9, $B$2*'SFV+BESS'!$I$9, (AT591+AN592+AO592))</f>
        <v>173.61249999999998</v>
      </c>
      <c r="AU592" s="110">
        <f t="shared" si="696"/>
        <v>0</v>
      </c>
      <c r="AZ592" s="251"/>
      <c r="BA592" s="48">
        <v>24.2916666666667</v>
      </c>
      <c r="BB592" s="33">
        <f t="shared" si="679"/>
        <v>0</v>
      </c>
      <c r="BC592" s="33">
        <f>Gen_Cons_Horario!B2778</f>
        <v>0</v>
      </c>
      <c r="BD592" s="35">
        <f t="shared" si="654"/>
        <v>0</v>
      </c>
      <c r="BE592" s="116">
        <f>IF(AND(BD592&gt;0,BD592*$B$4+BK591&lt;=$B$2*'SFV+BESS'!$I$9,BD592&lt;'SFV+BESS'!$I$7), BD592*$B$4, IF(AND(BD592&gt;0,BD592*$B$4+BK591&gt;$B$2*'SFV+BESS'!$I$9,BD592*$B$4&lt;'SFV+BESS'!$I$7),$B$2*'SFV+BESS'!$I$9-BK591,IF(AND(BD592&gt;0,BD592*$B$4+BK591&gt;$B$2*'SFV+BESS'!$I$9,BD592*$B$4&gt;'SFV+BESS'!$I$7,BK591&lt;$B$2*'SFV+BESS'!$I$9),$B$2*'SFV+BESS'!$I$9-BK591,IF(AND(BD592&gt;0,BD592*$B$4+BK591&lt;=$B$2*'SFV+BESS'!$I$9,BD592&gt;'SFV+BESS'!$I$7),'SFV+BESS'!$I$7,0))))</f>
        <v>0</v>
      </c>
      <c r="BF592" s="27">
        <f>IF(AND(BD592&lt;0,BK591+BD592/$B$5&gt;$H$2,-BD592/'Carga-Descarga Año'!$B$5&lt;'SFV+BESS'!$I$7),BD592/$B$5,IF(AND(BD592&lt;0,BK591+BD592/$B$5&gt;$H$2,-BD592/'Carga-Descarga Año'!$B$5&gt;'SFV+BESS'!$I$7),-'SFV+BESS'!$I$7,IF(AND(BD592&lt;0,BK591+BD592/$B$5&lt;$H$2),-MIN('SFV+BESS'!$I$7,BK591-$H$2),0)))</f>
        <v>0</v>
      </c>
      <c r="BG592" s="33"/>
      <c r="BH592" s="33">
        <f t="shared" si="661"/>
        <v>0</v>
      </c>
      <c r="BI592" s="27">
        <f t="shared" si="697"/>
        <v>0</v>
      </c>
      <c r="BJ592" s="27">
        <f t="shared" si="662"/>
        <v>0</v>
      </c>
      <c r="BK592" s="28">
        <f>IF((BK591+BE592+BF592)&gt;=$B$2*'SFV+BESS'!$I$9, $B$2*'SFV+BESS'!$I$9, (BK591+BE592+BF592))</f>
        <v>173.61249999999998</v>
      </c>
      <c r="BL592" s="110">
        <f t="shared" si="698"/>
        <v>0</v>
      </c>
      <c r="BQ592" s="251"/>
      <c r="BR592" s="48">
        <v>24.2916666666667</v>
      </c>
      <c r="BS592" s="33">
        <f t="shared" si="680"/>
        <v>0</v>
      </c>
      <c r="BT592" s="33">
        <f>Gen_Cons_Horario!B3498</f>
        <v>0</v>
      </c>
      <c r="BU592" s="35">
        <f t="shared" si="655"/>
        <v>0</v>
      </c>
      <c r="BV592" s="116">
        <f>IF(AND(BU592&gt;0,BU592*$B$4+CB591&lt;=$B$2*'SFV+BESS'!$I$9,BU592&lt;'SFV+BESS'!$I$7), BU592*$B$4, IF(AND(BU592&gt;0,BU592*$B$4+CB591&gt;$B$2*'SFV+BESS'!$I$9,BU592*$B$4&lt;'SFV+BESS'!$I$7),$B$2*'SFV+BESS'!$I$9-CB591,IF(AND(BU592&gt;0,BU592*$B$4+CB591&gt;$B$2*'SFV+BESS'!$I$9,BU592*$B$4&gt;'SFV+BESS'!$I$7,CB591&lt;$B$2*'SFV+BESS'!$I$9),$B$2*'SFV+BESS'!$I$9-CB591,IF(AND(BU592&gt;0,BU592*$B$4+CB591&lt;=$B$2*'SFV+BESS'!$I$9,BU592&gt;'SFV+BESS'!$I$7),'SFV+BESS'!$I$7,0))))</f>
        <v>0</v>
      </c>
      <c r="BW592" s="27">
        <f>IF(AND(BU592&lt;0,CB591+BU592/$B$5&gt;$H$2,-BU592/'Carga-Descarga Año'!$B$5&lt;'SFV+BESS'!$I$7),BU592/$B$5,IF(AND(BU592&lt;0,CB591+BU592/$B$5&gt;$H$2,-BU592/'Carga-Descarga Año'!$B$5&gt;'SFV+BESS'!$I$7),-'SFV+BESS'!$I$7,IF(AND(BU592&lt;0,CB591+BU592/$B$5&lt;$H$2),-MIN('SFV+BESS'!$I$7,CB591-$H$2),0)))</f>
        <v>0</v>
      </c>
      <c r="BX592" s="33"/>
      <c r="BY592" s="33">
        <f t="shared" si="663"/>
        <v>0</v>
      </c>
      <c r="BZ592" s="27">
        <f t="shared" si="699"/>
        <v>0</v>
      </c>
      <c r="CA592" s="27">
        <f t="shared" si="700"/>
        <v>0</v>
      </c>
      <c r="CB592" s="28">
        <f>IF((CB591+BV592+BW592)&gt;=$B$2*'SFV+BESS'!$I$9, $B$2*'SFV+BESS'!$I$9, (CB591+BV592+BW592))</f>
        <v>173.61249999999998</v>
      </c>
      <c r="CC592" s="110">
        <f t="shared" si="701"/>
        <v>0</v>
      </c>
      <c r="CH592" s="251"/>
      <c r="CI592" s="48">
        <v>24.2916666666667</v>
      </c>
      <c r="CJ592" s="33">
        <f t="shared" si="681"/>
        <v>0</v>
      </c>
      <c r="CK592" s="33">
        <f>Gen_Cons_Horario!B4242</f>
        <v>0</v>
      </c>
      <c r="CL592" s="35">
        <f t="shared" si="656"/>
        <v>0</v>
      </c>
      <c r="CM592" s="116">
        <f>IF(AND(CL592&gt;0,CL592*$B$4+CS591&lt;=$B$2*'SFV+BESS'!$I$9,CL592&lt;'SFV+BESS'!$I$7), CL592*$B$4, IF(AND(CL592&gt;0,CL592*$B$4+CS591&gt;$B$2*'SFV+BESS'!$I$9,CL592*$B$4&lt;'SFV+BESS'!$I$7),$B$2*'SFV+BESS'!$I$9-CS591,IF(AND(CL592&gt;0,CL592*$B$4+CS591&gt;$B$2*'SFV+BESS'!$I$9,CL592*$B$4&gt;'SFV+BESS'!$I$7,CS591&lt;$B$2*'SFV+BESS'!$I$9),$B$2*'SFV+BESS'!$I$9-CS591,IF(AND(CL592&gt;0,CL592*$B$4+CS591&lt;=$B$2*'SFV+BESS'!$I$9,CL592&gt;'SFV+BESS'!$I$7),'SFV+BESS'!$I$7,0))))</f>
        <v>0</v>
      </c>
      <c r="CN592" s="27">
        <f>IF(AND(CL592&lt;0,CS591+CL592/$B$5&gt;$H$2,-CL592/'Carga-Descarga Año'!$B$5&lt;'SFV+BESS'!$I$7),CL592/$B$5,IF(AND(CL592&lt;0,CS591+CL592/$B$5&gt;$H$2,-CL592/'Carga-Descarga Año'!$B$5&gt;'SFV+BESS'!$I$7),-'SFV+BESS'!$I$7,IF(AND(CL592&lt;0,CS591+CL592/$B$5&lt;$H$2),-MIN('SFV+BESS'!$I$7,CS591-$H$2),0)))</f>
        <v>0</v>
      </c>
      <c r="CO592" s="33"/>
      <c r="CP592" s="33">
        <f t="shared" si="664"/>
        <v>0</v>
      </c>
      <c r="CQ592" s="27">
        <f t="shared" si="702"/>
        <v>0</v>
      </c>
      <c r="CR592" s="27">
        <f t="shared" si="665"/>
        <v>0</v>
      </c>
      <c r="CS592" s="28">
        <f>IF((CS591+CM592+CN592)&gt;=$B$2*'SFV+BESS'!$I$9, $B$2*'SFV+BESS'!$I$9, (CS591+CM592+CN592))</f>
        <v>173.61249999999998</v>
      </c>
      <c r="CT592" s="110">
        <f t="shared" si="703"/>
        <v>0</v>
      </c>
      <c r="CY592" s="251"/>
      <c r="CZ592" s="48">
        <v>24.2916666666667</v>
      </c>
      <c r="DA592" s="33">
        <f t="shared" si="682"/>
        <v>0</v>
      </c>
      <c r="DB592" s="33">
        <f>Gen_Cons_Horario!B4962</f>
        <v>0</v>
      </c>
      <c r="DC592" s="35">
        <f t="shared" si="647"/>
        <v>0</v>
      </c>
      <c r="DD592" s="116">
        <f>IF(AND(DC592&gt;0,DC592*$B$4+DJ591&lt;=$B$2*'SFV+BESS'!$I$9,DC592&lt;'SFV+BESS'!$I$7), DC592*$B$4, IF(AND(DC592&gt;0,DC592*$B$4+DJ591&gt;$B$2*'SFV+BESS'!$I$9,DC592*$B$4&lt;'SFV+BESS'!$I$7),$B$2*'SFV+BESS'!$I$9-DJ591,IF(AND(DC592&gt;0,DC592*$B$4+DJ591&gt;$B$2*'SFV+BESS'!$I$9,DC592*$B$4&gt;'SFV+BESS'!$I$7,DJ591&lt;$B$2*'SFV+BESS'!$I$9),$B$2*'SFV+BESS'!$I$9-DJ591,IF(AND(DC592&gt;0,DC592*$B$4+DJ591&lt;=$B$2*'SFV+BESS'!$I$9,DC592&gt;'SFV+BESS'!$I$7),'SFV+BESS'!$I$7,0))))</f>
        <v>0</v>
      </c>
      <c r="DE592" s="27">
        <f>IF(AND(DC592&lt;0,DJ591+DC592/$B$5&gt;$H$2,-DC592/'Carga-Descarga Año'!$B$5&lt;'SFV+BESS'!$I$7),DC592/$B$5,IF(AND(DC592&lt;0,DJ591+DC592/$B$5&gt;$H$2,-DC592/'Carga-Descarga Año'!$B$5&gt;'SFV+BESS'!$I$7),-'SFV+BESS'!$I$7,IF(AND(DC592&lt;0,DJ591+DC592/$B$5&lt;$H$2),-MIN('SFV+BESS'!$I$7,DJ591-$H$2),0)))</f>
        <v>0</v>
      </c>
      <c r="DF592" s="33"/>
      <c r="DG592" s="33">
        <f t="shared" si="666"/>
        <v>0</v>
      </c>
      <c r="DH592" s="27">
        <f t="shared" si="704"/>
        <v>0</v>
      </c>
      <c r="DI592" s="27">
        <f t="shared" si="705"/>
        <v>0</v>
      </c>
      <c r="DJ592" s="28">
        <f>IF((DJ591+DD592+DE592)&gt;=$B$2*'SFV+BESS'!$I$9, $B$2*'SFV+BESS'!$I$9, (DJ591+DD592+DE592))</f>
        <v>173.61249999999998</v>
      </c>
      <c r="DK592" s="110">
        <f t="shared" si="706"/>
        <v>0</v>
      </c>
      <c r="DP592" s="251"/>
      <c r="DQ592" s="48">
        <v>24.2916666666667</v>
      </c>
      <c r="DR592" s="33">
        <f t="shared" si="683"/>
        <v>0</v>
      </c>
      <c r="DS592" s="33">
        <f>Gen_Cons_Horario!B5706</f>
        <v>0</v>
      </c>
      <c r="DT592" s="35">
        <f t="shared" si="648"/>
        <v>0</v>
      </c>
      <c r="DU592" s="116">
        <f>IF(AND(DT592&gt;0,DT592*$B$4+EA591&lt;=$B$2*'SFV+BESS'!$I$9,DT592&lt;'SFV+BESS'!$I$7), DT592*$B$4, IF(AND(DT592&gt;0,DT592*$B$4+EA591&gt;$B$2*'SFV+BESS'!$I$9,DT592*$B$4&lt;'SFV+BESS'!$I$7),$B$2*'SFV+BESS'!$I$9-EA591,IF(AND(DT592&gt;0,DT592*$B$4+EA591&gt;$B$2*'SFV+BESS'!$I$9,DT592*$B$4&gt;'SFV+BESS'!$I$7,EA591&lt;$B$2*'SFV+BESS'!$I$9),$B$2*'SFV+BESS'!$I$9-EA591,IF(AND(DT592&gt;0,DT592*$B$4+EA591&lt;=$B$2*'SFV+BESS'!$I$9,DT592&gt;'SFV+BESS'!$I$7),'SFV+BESS'!$I$7,0))))</f>
        <v>0</v>
      </c>
      <c r="DV592" s="27">
        <f>IF(AND(DT592&lt;0,EA591+DT592/$B$5&gt;$H$2,-DT592/'Carga-Descarga Año'!$B$5&lt;'SFV+BESS'!$I$7),DT592/$B$5,IF(AND(DT592&lt;0,EA591+DT592/$B$5&gt;$H$2,-DT592/'Carga-Descarga Año'!$B$5&gt;'SFV+BESS'!$I$7),-'SFV+BESS'!$I$7,IF(AND(DT592&lt;0,EA591+DT592/$B$5&lt;$H$2),-MIN('SFV+BESS'!$I$7,EA591-$H$2),0)))</f>
        <v>0</v>
      </c>
      <c r="DW592" s="33"/>
      <c r="DX592" s="33">
        <f t="shared" si="667"/>
        <v>0</v>
      </c>
      <c r="DY592" s="27">
        <f t="shared" si="707"/>
        <v>0</v>
      </c>
      <c r="DZ592" s="27">
        <f t="shared" si="668"/>
        <v>0</v>
      </c>
      <c r="EA592" s="28">
        <f>IF((EA591+DU592+DV592)&gt;=$B$2*'SFV+BESS'!$I$9, $B$2*'SFV+BESS'!$I$9, (EA591+DU592+DV592))</f>
        <v>173.61249999999998</v>
      </c>
      <c r="EB592" s="110">
        <f t="shared" si="708"/>
        <v>0</v>
      </c>
      <c r="EG592" s="251"/>
      <c r="EH592" s="48">
        <v>24.2916666666667</v>
      </c>
      <c r="EI592" s="33">
        <f t="shared" si="684"/>
        <v>0</v>
      </c>
      <c r="EJ592" s="33">
        <f>Gen_Cons_Horario!B6450</f>
        <v>0</v>
      </c>
      <c r="EK592" s="35">
        <f t="shared" si="649"/>
        <v>0</v>
      </c>
      <c r="EL592" s="116">
        <f>IF(AND(EK592&gt;0,EK592*$B$4+ER591&lt;=$B$2*'SFV+BESS'!$I$9,EK592&lt;'SFV+BESS'!$I$7), EK592*$B$4, IF(AND(EK592&gt;0,EK592*$B$4+ER591&gt;$B$2*'SFV+BESS'!$I$9,EK592*$B$4&lt;'SFV+BESS'!$I$7),$B$2*'SFV+BESS'!$I$9-ER591,IF(AND(EK592&gt;0,EK592*$B$4+ER591&gt;$B$2*'SFV+BESS'!$I$9,EK592*$B$4&gt;'SFV+BESS'!$I$7,ER591&lt;$B$2*'SFV+BESS'!$I$9),$B$2*'SFV+BESS'!$I$9-ER591,IF(AND(EK592&gt;0,EK592*$B$4+ER591&lt;=$B$2*'SFV+BESS'!$I$9,EK592&gt;'SFV+BESS'!$I$7),'SFV+BESS'!$I$7,0))))</f>
        <v>0</v>
      </c>
      <c r="EM592" s="27">
        <f>IF(AND(EK592&lt;0,ER591+EK592/$B$5&gt;$H$2,-EK592/'Carga-Descarga Año'!$B$5&lt;'SFV+BESS'!$I$7),EK592/$B$5,IF(AND(EK592&lt;0,ER591+EK592/$B$5&gt;$H$2,-EK592/'Carga-Descarga Año'!$B$5&gt;'SFV+BESS'!$I$7),-'SFV+BESS'!$I$7,IF(AND(EK592&lt;0,ER591+EK592/$B$5&lt;$H$2),-MIN('SFV+BESS'!$I$7,ER591-$H$2),0)))</f>
        <v>0</v>
      </c>
      <c r="EN592" s="33"/>
      <c r="EO592" s="33">
        <f t="shared" si="669"/>
        <v>0</v>
      </c>
      <c r="EP592" s="27">
        <f t="shared" si="709"/>
        <v>0</v>
      </c>
      <c r="EQ592" s="27">
        <f t="shared" si="670"/>
        <v>0</v>
      </c>
      <c r="ER592" s="28">
        <f>IF((ER591+EL592+EM592)&gt;=$B$2*'SFV+BESS'!$I$9, $B$2*'SFV+BESS'!$I$9, (ER591+EL592+EM592))</f>
        <v>173.61249999999998</v>
      </c>
      <c r="ES592" s="110">
        <f t="shared" si="710"/>
        <v>0</v>
      </c>
      <c r="EX592" s="251"/>
      <c r="EY592" s="48">
        <v>24.2916666666667</v>
      </c>
      <c r="EZ592" s="33">
        <f t="shared" si="685"/>
        <v>20.231242549735406</v>
      </c>
      <c r="FA592" s="33">
        <f>Gen_Cons_Horario!B7170</f>
        <v>0</v>
      </c>
      <c r="FB592" s="35">
        <f t="shared" si="650"/>
        <v>20.231242549735406</v>
      </c>
      <c r="FC592" s="116">
        <f>IF(AND(FB592&gt;0,FB592*$B$4+FI591&lt;=$B$2*'SFV+BESS'!$I$9,FB592&lt;'SFV+BESS'!$I$7), FB592*$B$4, IF(AND(FB592&gt;0,FB592*$B$4+FI591&gt;$B$2*'SFV+BESS'!$I$9,FB592*$B$4&lt;'SFV+BESS'!$I$7),$B$2*'SFV+BESS'!$I$9-FI591,IF(AND(FB592&gt;0,FB592*$B$4+FI591&gt;$B$2*'SFV+BESS'!$I$9,FB592*$B$4&gt;'SFV+BESS'!$I$7,FI591&lt;$B$2*'SFV+BESS'!$I$9),$B$2*'SFV+BESS'!$I$9-FI591,IF(AND(FB592&gt;0,FB592*$B$4+FI591&lt;=$B$2*'SFV+BESS'!$I$9,FB592&gt;'SFV+BESS'!$I$7),'SFV+BESS'!$I$7,0))))</f>
        <v>0</v>
      </c>
      <c r="FD592" s="27">
        <f>IF(AND(FB592&lt;0,FI591+FB592/$B$5&gt;$H$2,-FB592/'Carga-Descarga Año'!$B$5&lt;'SFV+BESS'!$I$7),FB592/$B$5,IF(AND(FB592&lt;0,FI591+FB592/$B$5&gt;$H$2,-FB592/'Carga-Descarga Año'!$B$5&gt;'SFV+BESS'!$I$7),-'SFV+BESS'!$I$7,IF(AND(FB592&lt;0,FI591+FB592/$B$5&lt;$H$2),-MIN('SFV+BESS'!$I$7,FI591-$H$2),0)))</f>
        <v>0</v>
      </c>
      <c r="FE592" s="33"/>
      <c r="FF592" s="33">
        <f t="shared" si="671"/>
        <v>0</v>
      </c>
      <c r="FG592" s="27">
        <f t="shared" si="711"/>
        <v>0</v>
      </c>
      <c r="FH592" s="27">
        <f t="shared" si="672"/>
        <v>0</v>
      </c>
      <c r="FI592" s="28">
        <f>IF((FI591+FC592+FD592)&gt;=$B$2*'SFV+BESS'!$I$9, $B$2*'SFV+BESS'!$I$9, (FI591+FC592+FD592))</f>
        <v>173.61249999999998</v>
      </c>
      <c r="FJ592" s="110">
        <f t="shared" si="712"/>
        <v>20.231242549735406</v>
      </c>
      <c r="FO592" s="251"/>
      <c r="FP592" s="48">
        <v>24.2916666666667</v>
      </c>
      <c r="FQ592" s="33">
        <f t="shared" si="686"/>
        <v>47.678344123536192</v>
      </c>
      <c r="FR592" s="33">
        <f>Gen_Cons_Horario!B7914</f>
        <v>0</v>
      </c>
      <c r="FS592" s="35">
        <f t="shared" si="651"/>
        <v>47.678344123536192</v>
      </c>
      <c r="FT592" s="116">
        <f>IF(AND(FS592&gt;0,FS592*$B$4+FZ591&lt;=$B$2*'SFV+BESS'!$I$9,FS592&lt;'SFV+BESS'!$I$7), FS592*$B$4, IF(AND(FS592&gt;0,FS592*$B$4+FZ591&gt;$B$2*'SFV+BESS'!$I$9,FS592*$B$4&lt;'SFV+BESS'!$I$7),$B$2*'SFV+BESS'!$I$9-FZ591,IF(AND(FS592&gt;0,FS592*$B$4+FZ591&gt;$B$2*'SFV+BESS'!$I$9,FS592*$B$4&gt;'SFV+BESS'!$I$7,FZ591&lt;$B$2*'SFV+BESS'!$I$9),$B$2*'SFV+BESS'!$I$9-FZ591,IF(AND(FS592&gt;0,FS592*$B$4+FZ591&lt;=$B$2*'SFV+BESS'!$I$9,FS592&gt;'SFV+BESS'!$I$7),'SFV+BESS'!$I$7,0))))</f>
        <v>0</v>
      </c>
      <c r="FU592" s="27">
        <f>IF(AND(FS592&lt;0,FZ591+FS592/$B$5&gt;$H$2,-FS592/'Carga-Descarga Año'!$B$5&lt;'SFV+BESS'!$I$7),FS592/$B$5,IF(AND(FS592&lt;0,FZ591+FS592/$B$5&gt;$H$2,-FS592/'Carga-Descarga Año'!$B$5&gt;'SFV+BESS'!$I$7),-'SFV+BESS'!$I$7,IF(AND(FS592&lt;0,FZ591+FS592/$B$5&lt;$H$2),-MIN('SFV+BESS'!$I$7,FZ591-$H$2),0)))</f>
        <v>0</v>
      </c>
      <c r="FV592" s="33"/>
      <c r="FW592" s="33">
        <f t="shared" si="673"/>
        <v>0</v>
      </c>
      <c r="FX592" s="27">
        <f t="shared" si="713"/>
        <v>0</v>
      </c>
      <c r="FY592" s="27">
        <f t="shared" si="674"/>
        <v>0</v>
      </c>
      <c r="FZ592" s="28">
        <f>IF((FZ591+FT592+FU592)&gt;=$B$2*'SFV+BESS'!$I$9, $B$2*'SFV+BESS'!$I$9, (FZ591+FT592+FU592))</f>
        <v>173.61249999999998</v>
      </c>
      <c r="GA592" s="110">
        <f t="shared" si="714"/>
        <v>47.678344123536192</v>
      </c>
      <c r="GF592" s="251"/>
      <c r="GG592" s="48">
        <v>24.2916666666667</v>
      </c>
      <c r="GH592" s="33">
        <f t="shared" si="687"/>
        <v>47.68278908167801</v>
      </c>
      <c r="GI592" s="33">
        <f>Gen_Cons_Horario!B8634</f>
        <v>0</v>
      </c>
      <c r="GJ592" s="35">
        <f t="shared" si="657"/>
        <v>47.68278908167801</v>
      </c>
      <c r="GK592" s="116">
        <f>IF(AND(GJ592&gt;0,GJ592*$B$4+GQ591&lt;=$B$2*'SFV+BESS'!$I$9,GJ592&lt;'SFV+BESS'!$I$7), GJ592*$B$4, IF(AND(GJ592&gt;0,GJ592*$B$4+GQ591&gt;$B$2*'SFV+BESS'!$I$9,GJ592*$B$4&lt;'SFV+BESS'!$I$7),$B$2*'SFV+BESS'!$I$9-GQ591,IF(AND(GJ592&gt;0,GJ592*$B$4+GQ591&gt;$B$2*'SFV+BESS'!$I$9,GJ592*$B$4&gt;'SFV+BESS'!$I$7,GQ591&lt;$B$2*'SFV+BESS'!$I$9),$B$2*'SFV+BESS'!$I$9-GQ591,IF(AND(GJ592&gt;0,GJ592*$B$4+GQ591&lt;=$B$2*'SFV+BESS'!$I$9,GJ592&gt;'SFV+BESS'!$I$7),'SFV+BESS'!$I$7,0))))</f>
        <v>0</v>
      </c>
      <c r="GL592" s="27">
        <f>IF(AND(GJ592&lt;0,GQ591+GJ592/$B$5&gt;$H$2,-GJ592/'Carga-Descarga Año'!$B$5&lt;'SFV+BESS'!$I$7),GJ592/$B$5,IF(AND(GJ592&lt;0,GQ591+GJ592/$B$5&gt;$H$2,-GJ592/'Carga-Descarga Año'!$B$5&gt;'SFV+BESS'!$I$7),-'SFV+BESS'!$I$7,IF(AND(GJ592&lt;0,GQ591+GJ592/$B$5&lt;$H$2),-MIN('SFV+BESS'!$I$7,GQ591-$H$2),0)))</f>
        <v>0</v>
      </c>
      <c r="GM592" s="33"/>
      <c r="GN592" s="33">
        <f t="shared" si="675"/>
        <v>0</v>
      </c>
      <c r="GO592" s="27">
        <f t="shared" si="715"/>
        <v>0</v>
      </c>
      <c r="GP592" s="27">
        <f t="shared" si="676"/>
        <v>0</v>
      </c>
      <c r="GQ592" s="28">
        <f>IF((GQ591+GK592+GL592)&gt;=$B$2*'SFV+BESS'!$I$9, $B$2*'SFV+BESS'!$I$9, (GQ591+GK592+GL592))</f>
        <v>173.61249999999998</v>
      </c>
      <c r="GR592" s="110">
        <f t="shared" si="716"/>
        <v>47.68278908167801</v>
      </c>
    </row>
    <row r="593" spans="1:200">
      <c r="A593" s="249"/>
      <c r="B593" s="48">
        <v>24.3333333333334</v>
      </c>
      <c r="C593" s="38">
        <f t="shared" si="658"/>
        <v>70.656558862291604</v>
      </c>
      <c r="D593" s="2">
        <f>Gen_Cons_Horario!B619</f>
        <v>119.312</v>
      </c>
      <c r="E593" s="140">
        <f t="shared" si="688"/>
        <v>-48.655441137708394</v>
      </c>
      <c r="F593" s="116">
        <f>IF(AND(E593&gt;0,E593*$B$4+L592&lt;=$B$2*'SFV+BESS'!$I$9,E593&lt;'SFV+BESS'!$I$7), E593*$B$4, IF(AND(E593&gt;0,E593*$B$4+L592&gt;$B$2*'SFV+BESS'!$I$9,E593*$B$4&lt;'SFV+BESS'!$I$7),$B$2*'SFV+BESS'!$I$9-L592,IF(AND(E593&gt;0,E593*$B$4+L592&gt;$B$2*'SFV+BESS'!$I$9,E593*$B$4&gt;'SFV+BESS'!$I$7,L592&lt;$B$2*'SFV+BESS'!$I$9),$B$2*'SFV+BESS'!$I$9-L592,IF(AND(E593&gt;0,E593*$B$4+L592&lt;=$B$2*'SFV+BESS'!$I$9,E593&gt;'SFV+BESS'!$I$7),'SFV+BESS'!$I$7,0))))</f>
        <v>0</v>
      </c>
      <c r="G593" s="27">
        <f>IF(AND(E593&lt;0,L592+E593/$B$5&gt;$H$2,-E593/'Carga-Descarga Año'!$B$5&lt;'SFV+BESS'!$I$7),E593/$B$5,IF(AND(E593&lt;0,L592+E593/$B$5&gt;$H$2,-E593/'Carga-Descarga Año'!$B$5&gt;'SFV+BESS'!$I$7),-'SFV+BESS'!$I$7,IF(AND(E593&lt;0,L592+E593/$B$5&lt;$H$2),-MIN('SFV+BESS'!$I$7,L592-$H$2),0)))</f>
        <v>-51.216253829166732</v>
      </c>
      <c r="I593" s="38">
        <f t="shared" si="689"/>
        <v>70.656558862291604</v>
      </c>
      <c r="J593" s="27">
        <f t="shared" si="691"/>
        <v>48.655441137708394</v>
      </c>
      <c r="K593" s="27">
        <f t="shared" si="690"/>
        <v>0</v>
      </c>
      <c r="L593" s="28">
        <f>IF((L592+F593+G593)&gt;=$B$2*'SFV+BESS'!$I$9, $B$2*'SFV+BESS'!$I$9, (L592+F593+G593))</f>
        <v>122.39624617083325</v>
      </c>
      <c r="M593" s="110">
        <f t="shared" si="692"/>
        <v>0</v>
      </c>
      <c r="R593" s="251"/>
      <c r="S593" s="48">
        <v>24.3333333333334</v>
      </c>
      <c r="T593" s="2">
        <f t="shared" si="677"/>
        <v>61.850962829188468</v>
      </c>
      <c r="U593" s="2">
        <f>Gen_Cons_Horario!B1363</f>
        <v>37.285000000000004</v>
      </c>
      <c r="V593" s="35">
        <f t="shared" si="652"/>
        <v>24.565962829188464</v>
      </c>
      <c r="W593" s="116">
        <f>IF(AND(V593&gt;0,V593*$B$4+AC592&lt;=$B$2*'SFV+BESS'!$I$9,V593&lt;'SFV+BESS'!$I$7), V593*$B$4, IF(AND(V593&gt;0,V593*$B$4+AC592&gt;$B$2*'SFV+BESS'!$I$9,V593*$B$4&lt;'SFV+BESS'!$I$7),$B$2*'SFV+BESS'!$I$9-AC592,IF(AND(V593&gt;0,V593*$B$4+AC592&gt;$B$2*'SFV+BESS'!$I$9,V593*$B$4&gt;'SFV+BESS'!$I$7,AC592&lt;$B$2*'SFV+BESS'!$I$9),$B$2*'SFV+BESS'!$I$9-AC592,IF(AND(V593&gt;0,V593*$B$4+AC592&lt;=$B$2*'SFV+BESS'!$I$9,V593&gt;'SFV+BESS'!$I$7),'SFV+BESS'!$I$7,0))))</f>
        <v>0</v>
      </c>
      <c r="X593" s="27">
        <f>IF(AND(V593&lt;0,AC592+V593/$B$5&gt;$H$2,-V593/'Carga-Descarga Año'!$B$5&lt;'SFV+BESS'!$I$7),V593/$B$5,IF(AND(V593&lt;0,AC592+V593/$B$5&gt;$H$2,-V593/'Carga-Descarga Año'!$B$5&gt;'SFV+BESS'!$I$7),-'SFV+BESS'!$I$7,IF(AND(V593&lt;0,AC592+V593/$B$5&lt;$H$2),-MIN('SFV+BESS'!$I$7,AC592-$H$2),0)))</f>
        <v>0</v>
      </c>
      <c r="Z593" s="33">
        <f t="shared" si="718"/>
        <v>37.285000000000004</v>
      </c>
      <c r="AA593" s="27">
        <f t="shared" si="693"/>
        <v>0</v>
      </c>
      <c r="AB593" s="27">
        <f t="shared" si="717"/>
        <v>0</v>
      </c>
      <c r="AC593" s="28">
        <f>IF((AC592+W593+X593)&gt;=$B$2*'SFV+BESS'!$I$9, $B$2*'SFV+BESS'!$I$9, (AC592+W593+X593))</f>
        <v>173.61249999999998</v>
      </c>
      <c r="AD593" s="110">
        <f t="shared" si="694"/>
        <v>24.565962829188464</v>
      </c>
      <c r="AI593" s="251"/>
      <c r="AJ593" s="48">
        <v>24.3333333333334</v>
      </c>
      <c r="AK593" s="52">
        <f t="shared" si="678"/>
        <v>49.086071190777005</v>
      </c>
      <c r="AL593" s="33">
        <f>Gen_Cons_Horario!B2035</f>
        <v>0</v>
      </c>
      <c r="AM593" s="35">
        <f t="shared" si="653"/>
        <v>49.086071190777005</v>
      </c>
      <c r="AN593" s="116">
        <f>IF(AND(AM593&gt;0,AM593*$B$4+AT592&lt;=$B$2*'SFV+BESS'!$I$9,AM593&lt;'SFV+BESS'!$I$7), AM593*$B$4, IF(AND(AM593&gt;0,AM593*$B$4+AT592&gt;$B$2*'SFV+BESS'!$I$9,AM593*$B$4&lt;'SFV+BESS'!$I$7),$B$2*'SFV+BESS'!$I$9-AT592,IF(AND(AM593&gt;0,AM593*$B$4+AT592&gt;$B$2*'SFV+BESS'!$I$9,AM593*$B$4&gt;'SFV+BESS'!$I$7,AT592&lt;$B$2*'SFV+BESS'!$I$9),$B$2*'SFV+BESS'!$I$9-AT592,IF(AND(AM593&gt;0,AM593*$B$4+AT592&lt;=$B$2*'SFV+BESS'!$I$9,AM593&gt;'SFV+BESS'!$I$7),'SFV+BESS'!$I$7,0))))</f>
        <v>0</v>
      </c>
      <c r="AO593" s="27">
        <f>IF(AND(AM593&lt;0,AT592+AM593/$B$5&gt;$H$2,-AM593/'Carga-Descarga Año'!$B$5&lt;'SFV+BESS'!$I$7),AM593/$B$5,IF(AND(AM593&lt;0,AT592+AM593/$B$5&gt;$H$2,-AM593/'Carga-Descarga Año'!$B$5&gt;'SFV+BESS'!$I$7),-'SFV+BESS'!$I$7,IF(AND(AM593&lt;0,AT592+AM593/$B$5&lt;$H$2),-MIN('SFV+BESS'!$I$7,AT592-$H$2),0)))</f>
        <v>0</v>
      </c>
      <c r="AP593" s="33"/>
      <c r="AQ593" s="33">
        <f t="shared" si="659"/>
        <v>0</v>
      </c>
      <c r="AR593" s="27">
        <f t="shared" si="695"/>
        <v>0</v>
      </c>
      <c r="AS593" s="27">
        <f t="shared" si="660"/>
        <v>0</v>
      </c>
      <c r="AT593" s="28">
        <f>IF((AT592+AN593+AO593)&gt;=$B$2*'SFV+BESS'!$I$9, $B$2*'SFV+BESS'!$I$9, (AT592+AN593+AO593))</f>
        <v>173.61249999999998</v>
      </c>
      <c r="AU593" s="110">
        <f t="shared" si="696"/>
        <v>49.086071190777005</v>
      </c>
      <c r="AZ593" s="251"/>
      <c r="BA593" s="48">
        <v>24.3333333333334</v>
      </c>
      <c r="BB593" s="33">
        <f t="shared" si="679"/>
        <v>20.518647630804924</v>
      </c>
      <c r="BC593" s="33">
        <f>Gen_Cons_Horario!B2779</f>
        <v>0</v>
      </c>
      <c r="BD593" s="35">
        <f t="shared" si="654"/>
        <v>20.518647630804924</v>
      </c>
      <c r="BE593" s="116">
        <f>IF(AND(BD593&gt;0,BD593*$B$4+BK592&lt;=$B$2*'SFV+BESS'!$I$9,BD593&lt;'SFV+BESS'!$I$7), BD593*$B$4, IF(AND(BD593&gt;0,BD593*$B$4+BK592&gt;$B$2*'SFV+BESS'!$I$9,BD593*$B$4&lt;'SFV+BESS'!$I$7),$B$2*'SFV+BESS'!$I$9-BK592,IF(AND(BD593&gt;0,BD593*$B$4+BK592&gt;$B$2*'SFV+BESS'!$I$9,BD593*$B$4&gt;'SFV+BESS'!$I$7,BK592&lt;$B$2*'SFV+BESS'!$I$9),$B$2*'SFV+BESS'!$I$9-BK592,IF(AND(BD593&gt;0,BD593*$B$4+BK592&lt;=$B$2*'SFV+BESS'!$I$9,BD593&gt;'SFV+BESS'!$I$7),'SFV+BESS'!$I$7,0))))</f>
        <v>0</v>
      </c>
      <c r="BF593" s="27">
        <f>IF(AND(BD593&lt;0,BK592+BD593/$B$5&gt;$H$2,-BD593/'Carga-Descarga Año'!$B$5&lt;'SFV+BESS'!$I$7),BD593/$B$5,IF(AND(BD593&lt;0,BK592+BD593/$B$5&gt;$H$2,-BD593/'Carga-Descarga Año'!$B$5&gt;'SFV+BESS'!$I$7),-'SFV+BESS'!$I$7,IF(AND(BD593&lt;0,BK592+BD593/$B$5&lt;$H$2),-MIN('SFV+BESS'!$I$7,BK592-$H$2),0)))</f>
        <v>0</v>
      </c>
      <c r="BG593" s="33"/>
      <c r="BH593" s="33">
        <f t="shared" si="661"/>
        <v>0</v>
      </c>
      <c r="BI593" s="27">
        <f t="shared" si="697"/>
        <v>0</v>
      </c>
      <c r="BJ593" s="27">
        <f t="shared" si="662"/>
        <v>0</v>
      </c>
      <c r="BK593" s="28">
        <f>IF((BK592+BE593+BF593)&gt;=$B$2*'SFV+BESS'!$I$9, $B$2*'SFV+BESS'!$I$9, (BK592+BE593+BF593))</f>
        <v>173.61249999999998</v>
      </c>
      <c r="BL593" s="110">
        <f t="shared" si="698"/>
        <v>20.518647630804924</v>
      </c>
      <c r="BQ593" s="251"/>
      <c r="BR593" s="48">
        <v>24.3333333333334</v>
      </c>
      <c r="BS593" s="33">
        <f t="shared" si="680"/>
        <v>1.3517615596903494</v>
      </c>
      <c r="BT593" s="33">
        <f>Gen_Cons_Horario!B3499</f>
        <v>0</v>
      </c>
      <c r="BU593" s="35">
        <f t="shared" si="655"/>
        <v>1.3517615596903494</v>
      </c>
      <c r="BV593" s="116">
        <f>IF(AND(BU593&gt;0,BU593*$B$4+CB592&lt;=$B$2*'SFV+BESS'!$I$9,BU593&lt;'SFV+BESS'!$I$7), BU593*$B$4, IF(AND(BU593&gt;0,BU593*$B$4+CB592&gt;$B$2*'SFV+BESS'!$I$9,BU593*$B$4&lt;'SFV+BESS'!$I$7),$B$2*'SFV+BESS'!$I$9-CB592,IF(AND(BU593&gt;0,BU593*$B$4+CB592&gt;$B$2*'SFV+BESS'!$I$9,BU593*$B$4&gt;'SFV+BESS'!$I$7,CB592&lt;$B$2*'SFV+BESS'!$I$9),$B$2*'SFV+BESS'!$I$9-CB592,IF(AND(BU593&gt;0,BU593*$B$4+CB592&lt;=$B$2*'SFV+BESS'!$I$9,BU593&gt;'SFV+BESS'!$I$7),'SFV+BESS'!$I$7,0))))</f>
        <v>0</v>
      </c>
      <c r="BW593" s="27">
        <f>IF(AND(BU593&lt;0,CB592+BU593/$B$5&gt;$H$2,-BU593/'Carga-Descarga Año'!$B$5&lt;'SFV+BESS'!$I$7),BU593/$B$5,IF(AND(BU593&lt;0,CB592+BU593/$B$5&gt;$H$2,-BU593/'Carga-Descarga Año'!$B$5&gt;'SFV+BESS'!$I$7),-'SFV+BESS'!$I$7,IF(AND(BU593&lt;0,CB592+BU593/$B$5&lt;$H$2),-MIN('SFV+BESS'!$I$7,CB592-$H$2),0)))</f>
        <v>0</v>
      </c>
      <c r="BX593" s="33"/>
      <c r="BY593" s="33">
        <f t="shared" si="663"/>
        <v>0</v>
      </c>
      <c r="BZ593" s="27">
        <f t="shared" si="699"/>
        <v>0</v>
      </c>
      <c r="CA593" s="27">
        <f t="shared" si="700"/>
        <v>0</v>
      </c>
      <c r="CB593" s="28">
        <f>IF((CB592+BV593+BW593)&gt;=$B$2*'SFV+BESS'!$I$9, $B$2*'SFV+BESS'!$I$9, (CB592+BV593+BW593))</f>
        <v>173.61249999999998</v>
      </c>
      <c r="CC593" s="110">
        <f t="shared" si="701"/>
        <v>1.3517615596903494</v>
      </c>
      <c r="CH593" s="251"/>
      <c r="CI593" s="48">
        <v>24.3333333333334</v>
      </c>
      <c r="CJ593" s="33">
        <f t="shared" si="681"/>
        <v>0</v>
      </c>
      <c r="CK593" s="33">
        <f>Gen_Cons_Horario!B4243</f>
        <v>0</v>
      </c>
      <c r="CL593" s="35">
        <f t="shared" si="656"/>
        <v>0</v>
      </c>
      <c r="CM593" s="116">
        <f>IF(AND(CL593&gt;0,CL593*$B$4+CS592&lt;=$B$2*'SFV+BESS'!$I$9,CL593&lt;'SFV+BESS'!$I$7), CL593*$B$4, IF(AND(CL593&gt;0,CL593*$B$4+CS592&gt;$B$2*'SFV+BESS'!$I$9,CL593*$B$4&lt;'SFV+BESS'!$I$7),$B$2*'SFV+BESS'!$I$9-CS592,IF(AND(CL593&gt;0,CL593*$B$4+CS592&gt;$B$2*'SFV+BESS'!$I$9,CL593*$B$4&gt;'SFV+BESS'!$I$7,CS592&lt;$B$2*'SFV+BESS'!$I$9),$B$2*'SFV+BESS'!$I$9-CS592,IF(AND(CL593&gt;0,CL593*$B$4+CS592&lt;=$B$2*'SFV+BESS'!$I$9,CL593&gt;'SFV+BESS'!$I$7),'SFV+BESS'!$I$7,0))))</f>
        <v>0</v>
      </c>
      <c r="CN593" s="27">
        <f>IF(AND(CL593&lt;0,CS592+CL593/$B$5&gt;$H$2,-CL593/'Carga-Descarga Año'!$B$5&lt;'SFV+BESS'!$I$7),CL593/$B$5,IF(AND(CL593&lt;0,CS592+CL593/$B$5&gt;$H$2,-CL593/'Carga-Descarga Año'!$B$5&gt;'SFV+BESS'!$I$7),-'SFV+BESS'!$I$7,IF(AND(CL593&lt;0,CS592+CL593/$B$5&lt;$H$2),-MIN('SFV+BESS'!$I$7,CS592-$H$2),0)))</f>
        <v>0</v>
      </c>
      <c r="CO593" s="33"/>
      <c r="CP593" s="33">
        <f t="shared" si="664"/>
        <v>0</v>
      </c>
      <c r="CQ593" s="27">
        <f t="shared" si="702"/>
        <v>0</v>
      </c>
      <c r="CR593" s="27">
        <f t="shared" si="665"/>
        <v>0</v>
      </c>
      <c r="CS593" s="28">
        <f>IF((CS592+CM593+CN593)&gt;=$B$2*'SFV+BESS'!$I$9, $B$2*'SFV+BESS'!$I$9, (CS592+CM593+CN593))</f>
        <v>173.61249999999998</v>
      </c>
      <c r="CT593" s="110">
        <f t="shared" si="703"/>
        <v>0</v>
      </c>
      <c r="CY593" s="251"/>
      <c r="CZ593" s="48">
        <v>24.3333333333334</v>
      </c>
      <c r="DA593" s="33">
        <f t="shared" si="682"/>
        <v>0</v>
      </c>
      <c r="DB593" s="33">
        <f>Gen_Cons_Horario!B4963</f>
        <v>0</v>
      </c>
      <c r="DC593" s="35">
        <f t="shared" ref="DC593:DC656" si="719">DA593-DB593</f>
        <v>0</v>
      </c>
      <c r="DD593" s="116">
        <f>IF(AND(DC593&gt;0,DC593*$B$4+DJ592&lt;=$B$2*'SFV+BESS'!$I$9,DC593&lt;'SFV+BESS'!$I$7), DC593*$B$4, IF(AND(DC593&gt;0,DC593*$B$4+DJ592&gt;$B$2*'SFV+BESS'!$I$9,DC593*$B$4&lt;'SFV+BESS'!$I$7),$B$2*'SFV+BESS'!$I$9-DJ592,IF(AND(DC593&gt;0,DC593*$B$4+DJ592&gt;$B$2*'SFV+BESS'!$I$9,DC593*$B$4&gt;'SFV+BESS'!$I$7,DJ592&lt;$B$2*'SFV+BESS'!$I$9),$B$2*'SFV+BESS'!$I$9-DJ592,IF(AND(DC593&gt;0,DC593*$B$4+DJ592&lt;=$B$2*'SFV+BESS'!$I$9,DC593&gt;'SFV+BESS'!$I$7),'SFV+BESS'!$I$7,0))))</f>
        <v>0</v>
      </c>
      <c r="DE593" s="27">
        <f>IF(AND(DC593&lt;0,DJ592+DC593/$B$5&gt;$H$2,-DC593/'Carga-Descarga Año'!$B$5&lt;'SFV+BESS'!$I$7),DC593/$B$5,IF(AND(DC593&lt;0,DJ592+DC593/$B$5&gt;$H$2,-DC593/'Carga-Descarga Año'!$B$5&gt;'SFV+BESS'!$I$7),-'SFV+BESS'!$I$7,IF(AND(DC593&lt;0,DJ592+DC593/$B$5&lt;$H$2),-MIN('SFV+BESS'!$I$7,DJ592-$H$2),0)))</f>
        <v>0</v>
      </c>
      <c r="DF593" s="33"/>
      <c r="DG593" s="33">
        <f t="shared" si="666"/>
        <v>0</v>
      </c>
      <c r="DH593" s="27">
        <f t="shared" si="704"/>
        <v>0</v>
      </c>
      <c r="DI593" s="27">
        <f t="shared" si="705"/>
        <v>0</v>
      </c>
      <c r="DJ593" s="28">
        <f>IF((DJ592+DD593+DE593)&gt;=$B$2*'SFV+BESS'!$I$9, $B$2*'SFV+BESS'!$I$9, (DJ592+DD593+DE593))</f>
        <v>173.61249999999998</v>
      </c>
      <c r="DK593" s="110">
        <f t="shared" si="706"/>
        <v>0</v>
      </c>
      <c r="DP593" s="251"/>
      <c r="DQ593" s="48">
        <v>24.3333333333334</v>
      </c>
      <c r="DR593" s="33">
        <f t="shared" si="683"/>
        <v>6.4835279294787034</v>
      </c>
      <c r="DS593" s="33">
        <f>Gen_Cons_Horario!B5707</f>
        <v>0</v>
      </c>
      <c r="DT593" s="35">
        <f t="shared" ref="DT593:DT656" si="720">DR593-DS593</f>
        <v>6.4835279294787034</v>
      </c>
      <c r="DU593" s="116">
        <f>IF(AND(DT593&gt;0,DT593*$B$4+EA592&lt;=$B$2*'SFV+BESS'!$I$9,DT593&lt;'SFV+BESS'!$I$7), DT593*$B$4, IF(AND(DT593&gt;0,DT593*$B$4+EA592&gt;$B$2*'SFV+BESS'!$I$9,DT593*$B$4&lt;'SFV+BESS'!$I$7),$B$2*'SFV+BESS'!$I$9-EA592,IF(AND(DT593&gt;0,DT593*$B$4+EA592&gt;$B$2*'SFV+BESS'!$I$9,DT593*$B$4&gt;'SFV+BESS'!$I$7,EA592&lt;$B$2*'SFV+BESS'!$I$9),$B$2*'SFV+BESS'!$I$9-EA592,IF(AND(DT593&gt;0,DT593*$B$4+EA592&lt;=$B$2*'SFV+BESS'!$I$9,DT593&gt;'SFV+BESS'!$I$7),'SFV+BESS'!$I$7,0))))</f>
        <v>0</v>
      </c>
      <c r="DV593" s="27">
        <f>IF(AND(DT593&lt;0,EA592+DT593/$B$5&gt;$H$2,-DT593/'Carga-Descarga Año'!$B$5&lt;'SFV+BESS'!$I$7),DT593/$B$5,IF(AND(DT593&lt;0,EA592+DT593/$B$5&gt;$H$2,-DT593/'Carga-Descarga Año'!$B$5&gt;'SFV+BESS'!$I$7),-'SFV+BESS'!$I$7,IF(AND(DT593&lt;0,EA592+DT593/$B$5&lt;$H$2),-MIN('SFV+BESS'!$I$7,EA592-$H$2),0)))</f>
        <v>0</v>
      </c>
      <c r="DW593" s="33"/>
      <c r="DX593" s="33">
        <f t="shared" si="667"/>
        <v>0</v>
      </c>
      <c r="DY593" s="27">
        <f t="shared" si="707"/>
        <v>0</v>
      </c>
      <c r="DZ593" s="27">
        <f t="shared" si="668"/>
        <v>0</v>
      </c>
      <c r="EA593" s="28">
        <f>IF((EA592+DU593+DV593)&gt;=$B$2*'SFV+BESS'!$I$9, $B$2*'SFV+BESS'!$I$9, (EA592+DU593+DV593))</f>
        <v>173.61249999999998</v>
      </c>
      <c r="EB593" s="110">
        <f t="shared" si="708"/>
        <v>6.4835279294787034</v>
      </c>
      <c r="EG593" s="251"/>
      <c r="EH593" s="48">
        <v>24.3333333333334</v>
      </c>
      <c r="EI593" s="33">
        <f t="shared" si="684"/>
        <v>40.108563582829348</v>
      </c>
      <c r="EJ593" s="33">
        <f>Gen_Cons_Horario!B6451</f>
        <v>0</v>
      </c>
      <c r="EK593" s="35">
        <f t="shared" ref="EK593:EK656" si="721">EI593-EJ593</f>
        <v>40.108563582829348</v>
      </c>
      <c r="EL593" s="116">
        <f>IF(AND(EK593&gt;0,EK593*$B$4+ER592&lt;=$B$2*'SFV+BESS'!$I$9,EK593&lt;'SFV+BESS'!$I$7), EK593*$B$4, IF(AND(EK593&gt;0,EK593*$B$4+ER592&gt;$B$2*'SFV+BESS'!$I$9,EK593*$B$4&lt;'SFV+BESS'!$I$7),$B$2*'SFV+BESS'!$I$9-ER592,IF(AND(EK593&gt;0,EK593*$B$4+ER592&gt;$B$2*'SFV+BESS'!$I$9,EK593*$B$4&gt;'SFV+BESS'!$I$7,ER592&lt;$B$2*'SFV+BESS'!$I$9),$B$2*'SFV+BESS'!$I$9-ER592,IF(AND(EK593&gt;0,EK593*$B$4+ER592&lt;=$B$2*'SFV+BESS'!$I$9,EK593&gt;'SFV+BESS'!$I$7),'SFV+BESS'!$I$7,0))))</f>
        <v>0</v>
      </c>
      <c r="EM593" s="27">
        <f>IF(AND(EK593&lt;0,ER592+EK593/$B$5&gt;$H$2,-EK593/'Carga-Descarga Año'!$B$5&lt;'SFV+BESS'!$I$7),EK593/$B$5,IF(AND(EK593&lt;0,ER592+EK593/$B$5&gt;$H$2,-EK593/'Carga-Descarga Año'!$B$5&gt;'SFV+BESS'!$I$7),-'SFV+BESS'!$I$7,IF(AND(EK593&lt;0,ER592+EK593/$B$5&lt;$H$2),-MIN('SFV+BESS'!$I$7,ER592-$H$2),0)))</f>
        <v>0</v>
      </c>
      <c r="EN593" s="33"/>
      <c r="EO593" s="33">
        <f t="shared" si="669"/>
        <v>0</v>
      </c>
      <c r="EP593" s="27">
        <f t="shared" si="709"/>
        <v>0</v>
      </c>
      <c r="EQ593" s="27">
        <f t="shared" si="670"/>
        <v>0</v>
      </c>
      <c r="ER593" s="28">
        <f>IF((ER592+EL593+EM593)&gt;=$B$2*'SFV+BESS'!$I$9, $B$2*'SFV+BESS'!$I$9, (ER592+EL593+EM593))</f>
        <v>173.61249999999998</v>
      </c>
      <c r="ES593" s="110">
        <f t="shared" si="710"/>
        <v>40.108563582829348</v>
      </c>
      <c r="EX593" s="251"/>
      <c r="EY593" s="48">
        <v>24.3333333333334</v>
      </c>
      <c r="EZ593" s="33">
        <f t="shared" si="685"/>
        <v>65.465247118483433</v>
      </c>
      <c r="FA593" s="33">
        <f>Gen_Cons_Horario!B7171</f>
        <v>96.941000000000003</v>
      </c>
      <c r="FB593" s="35">
        <f t="shared" ref="FB593:FB656" si="722">EZ593-FA593</f>
        <v>-31.47575288151657</v>
      </c>
      <c r="FC593" s="116">
        <f>IF(AND(FB593&gt;0,FB593*$B$4+FI592&lt;=$B$2*'SFV+BESS'!$I$9,FB593&lt;'SFV+BESS'!$I$7), FB593*$B$4, IF(AND(FB593&gt;0,FB593*$B$4+FI592&gt;$B$2*'SFV+BESS'!$I$9,FB593*$B$4&lt;'SFV+BESS'!$I$7),$B$2*'SFV+BESS'!$I$9-FI592,IF(AND(FB593&gt;0,FB593*$B$4+FI592&gt;$B$2*'SFV+BESS'!$I$9,FB593*$B$4&gt;'SFV+BESS'!$I$7,FI592&lt;$B$2*'SFV+BESS'!$I$9),$B$2*'SFV+BESS'!$I$9-FI592,IF(AND(FB593&gt;0,FB593*$B$4+FI592&lt;=$B$2*'SFV+BESS'!$I$9,FB593&gt;'SFV+BESS'!$I$7),'SFV+BESS'!$I$7,0))))</f>
        <v>0</v>
      </c>
      <c r="FD593" s="27">
        <f>IF(AND(FB593&lt;0,FI592+FB593/$B$5&gt;$H$2,-FB593/'Carga-Descarga Año'!$B$5&lt;'SFV+BESS'!$I$7),FB593/$B$5,IF(AND(FB593&lt;0,FI592+FB593/$B$5&gt;$H$2,-FB593/'Carga-Descarga Año'!$B$5&gt;'SFV+BESS'!$I$7),-'SFV+BESS'!$I$7,IF(AND(FB593&lt;0,FI592+FB593/$B$5&lt;$H$2),-MIN('SFV+BESS'!$I$7,FI592-$H$2),0)))</f>
        <v>-33.132371454227972</v>
      </c>
      <c r="FE593" s="33"/>
      <c r="FF593" s="33">
        <f t="shared" si="671"/>
        <v>65.465247118483433</v>
      </c>
      <c r="FG593" s="27">
        <f t="shared" si="711"/>
        <v>31.47575288151657</v>
      </c>
      <c r="FH593" s="27">
        <f t="shared" si="672"/>
        <v>0</v>
      </c>
      <c r="FI593" s="28">
        <f>IF((FI592+FC593+FD593)&gt;=$B$2*'SFV+BESS'!$I$9, $B$2*'SFV+BESS'!$I$9, (FI592+FC593+FD593))</f>
        <v>140.480128545772</v>
      </c>
      <c r="FJ593" s="110">
        <f t="shared" si="712"/>
        <v>0</v>
      </c>
      <c r="FO593" s="251"/>
      <c r="FP593" s="48">
        <v>24.3333333333334</v>
      </c>
      <c r="FQ593" s="33">
        <f t="shared" si="686"/>
        <v>73.71429995891431</v>
      </c>
      <c r="FR593" s="33">
        <f>Gen_Cons_Horario!B7915</f>
        <v>82.027000000000001</v>
      </c>
      <c r="FS593" s="35">
        <f t="shared" ref="FS593:FS656" si="723">FQ593-FR593</f>
        <v>-8.3127000410856908</v>
      </c>
      <c r="FT593" s="116">
        <f>IF(AND(FS593&gt;0,FS593*$B$4+FZ592&lt;=$B$2*'SFV+BESS'!$I$9,FS593&lt;'SFV+BESS'!$I$7), FS593*$B$4, IF(AND(FS593&gt;0,FS593*$B$4+FZ592&gt;$B$2*'SFV+BESS'!$I$9,FS593*$B$4&lt;'SFV+BESS'!$I$7),$B$2*'SFV+BESS'!$I$9-FZ592,IF(AND(FS593&gt;0,FS593*$B$4+FZ592&gt;$B$2*'SFV+BESS'!$I$9,FS593*$B$4&gt;'SFV+BESS'!$I$7,FZ592&lt;$B$2*'SFV+BESS'!$I$9),$B$2*'SFV+BESS'!$I$9-FZ592,IF(AND(FS593&gt;0,FS593*$B$4+FZ592&lt;=$B$2*'SFV+BESS'!$I$9,FS593&gt;'SFV+BESS'!$I$7),'SFV+BESS'!$I$7,0))))</f>
        <v>0</v>
      </c>
      <c r="FU593" s="27">
        <f>IF(AND(FS593&lt;0,FZ592+FS593/$B$5&gt;$H$2,-FS593/'Carga-Descarga Año'!$B$5&lt;'SFV+BESS'!$I$7),FS593/$B$5,IF(AND(FS593&lt;0,FZ592+FS593/$B$5&gt;$H$2,-FS593/'Carga-Descarga Año'!$B$5&gt;'SFV+BESS'!$I$7),-'SFV+BESS'!$I$7,IF(AND(FS593&lt;0,FZ592+FS593/$B$5&lt;$H$2),-MIN('SFV+BESS'!$I$7,FZ592-$H$2),0)))</f>
        <v>-8.750210569563885</v>
      </c>
      <c r="FV593" s="33"/>
      <c r="FW593" s="33">
        <f t="shared" si="673"/>
        <v>73.71429995891431</v>
      </c>
      <c r="FX593" s="27">
        <f t="shared" si="713"/>
        <v>8.3127000410856908</v>
      </c>
      <c r="FY593" s="27">
        <f t="shared" si="674"/>
        <v>0</v>
      </c>
      <c r="FZ593" s="28">
        <f>IF((FZ592+FT593+FU593)&gt;=$B$2*'SFV+BESS'!$I$9, $B$2*'SFV+BESS'!$I$9, (FZ592+FT593+FU593))</f>
        <v>164.86228943043611</v>
      </c>
      <c r="GA593" s="110">
        <f t="shared" si="714"/>
        <v>0</v>
      </c>
      <c r="GF593" s="251"/>
      <c r="GG593" s="48">
        <v>24.3333333333334</v>
      </c>
      <c r="GH593" s="33">
        <f t="shared" si="687"/>
        <v>70.863960389078386</v>
      </c>
      <c r="GI593" s="33">
        <f>Gen_Cons_Horario!B8635</f>
        <v>96.941000000000003</v>
      </c>
      <c r="GJ593" s="35">
        <f t="shared" si="657"/>
        <v>-26.077039610921616</v>
      </c>
      <c r="GK593" s="116">
        <f>IF(AND(GJ593&gt;0,GJ593*$B$4+GQ592&lt;=$B$2*'SFV+BESS'!$I$9,GJ593&lt;'SFV+BESS'!$I$7), GJ593*$B$4, IF(AND(GJ593&gt;0,GJ593*$B$4+GQ592&gt;$B$2*'SFV+BESS'!$I$9,GJ593*$B$4&lt;'SFV+BESS'!$I$7),$B$2*'SFV+BESS'!$I$9-GQ592,IF(AND(GJ593&gt;0,GJ593*$B$4+GQ592&gt;$B$2*'SFV+BESS'!$I$9,GJ593*$B$4&gt;'SFV+BESS'!$I$7,GQ592&lt;$B$2*'SFV+BESS'!$I$9),$B$2*'SFV+BESS'!$I$9-GQ592,IF(AND(GJ593&gt;0,GJ593*$B$4+GQ592&lt;=$B$2*'SFV+BESS'!$I$9,GJ593&gt;'SFV+BESS'!$I$7),'SFV+BESS'!$I$7,0))))</f>
        <v>0</v>
      </c>
      <c r="GL593" s="27">
        <f>IF(AND(GJ593&lt;0,GQ592+GJ593/$B$5&gt;$H$2,-GJ593/'Carga-Descarga Año'!$B$5&lt;'SFV+BESS'!$I$7),GJ593/$B$5,IF(AND(GJ593&lt;0,GQ592+GJ593/$B$5&gt;$H$2,-GJ593/'Carga-Descarga Año'!$B$5&gt;'SFV+BESS'!$I$7),-'SFV+BESS'!$I$7,IF(AND(GJ593&lt;0,GQ592+GJ593/$B$5&lt;$H$2),-MIN('SFV+BESS'!$I$7,GQ592-$H$2),0)))</f>
        <v>-27.449515379917493</v>
      </c>
      <c r="GM593" s="33"/>
      <c r="GN593" s="33">
        <f t="shared" si="675"/>
        <v>70.863960389078386</v>
      </c>
      <c r="GO593" s="27">
        <f t="shared" si="715"/>
        <v>26.077039610921616</v>
      </c>
      <c r="GP593" s="27">
        <f t="shared" si="676"/>
        <v>0</v>
      </c>
      <c r="GQ593" s="28">
        <f>IF((GQ592+GK593+GL593)&gt;=$B$2*'SFV+BESS'!$I$9, $B$2*'SFV+BESS'!$I$9, (GQ592+GK593+GL593))</f>
        <v>146.16298462008248</v>
      </c>
      <c r="GR593" s="110">
        <f t="shared" si="716"/>
        <v>0</v>
      </c>
    </row>
    <row r="594" spans="1:200">
      <c r="A594" s="249"/>
      <c r="B594" s="48">
        <v>24.375</v>
      </c>
      <c r="C594" s="38">
        <f t="shared" si="658"/>
        <v>87.219064057968581</v>
      </c>
      <c r="D594" s="2">
        <f>Gen_Cons_Horario!B620</f>
        <v>119.312</v>
      </c>
      <c r="E594" s="140">
        <f t="shared" si="688"/>
        <v>-32.092935942031417</v>
      </c>
      <c r="F594" s="116">
        <f>IF(AND(E594&gt;0,E594*$B$4+L593&lt;=$B$2*'SFV+BESS'!$I$9,E594&lt;'SFV+BESS'!$I$7), E594*$B$4, IF(AND(E594&gt;0,E594*$B$4+L593&gt;$B$2*'SFV+BESS'!$I$9,E594*$B$4&lt;'SFV+BESS'!$I$7),$B$2*'SFV+BESS'!$I$9-L593,IF(AND(E594&gt;0,E594*$B$4+L593&gt;$B$2*'SFV+BESS'!$I$9,E594*$B$4&gt;'SFV+BESS'!$I$7,L593&lt;$B$2*'SFV+BESS'!$I$9),$B$2*'SFV+BESS'!$I$9-L593,IF(AND(E594&gt;0,E594*$B$4+L593&lt;=$B$2*'SFV+BESS'!$I$9,E594&gt;'SFV+BESS'!$I$7),'SFV+BESS'!$I$7,0))))</f>
        <v>0</v>
      </c>
      <c r="G594" s="27">
        <f>IF(AND(E594&lt;0,L593+E594/$B$5&gt;$H$2,-E594/'Carga-Descarga Año'!$B$5&lt;'SFV+BESS'!$I$7),E594/$B$5,IF(AND(E594&lt;0,L593+E594/$B$5&gt;$H$2,-E594/'Carga-Descarga Año'!$B$5&gt;'SFV+BESS'!$I$7),-'SFV+BESS'!$I$7,IF(AND(E594&lt;0,L593+E594/$B$5&lt;$H$2),-MIN('SFV+BESS'!$I$7,L593-$H$2),0)))</f>
        <v>-33.782037833717283</v>
      </c>
      <c r="I594" s="38">
        <f t="shared" si="689"/>
        <v>87.219064057968581</v>
      </c>
      <c r="J594" s="27">
        <f t="shared" si="691"/>
        <v>32.092935942031417</v>
      </c>
      <c r="K594" s="27">
        <f t="shared" si="690"/>
        <v>0</v>
      </c>
      <c r="L594" s="28">
        <f>IF((L593+F594+G594)&gt;=$B$2*'SFV+BESS'!$I$9, $B$2*'SFV+BESS'!$I$9, (L593+F594+G594))</f>
        <v>88.614208337115969</v>
      </c>
      <c r="M594" s="110">
        <f t="shared" si="692"/>
        <v>0</v>
      </c>
      <c r="R594" s="251"/>
      <c r="S594" s="48">
        <v>24.375</v>
      </c>
      <c r="T594" s="2">
        <f t="shared" si="677"/>
        <v>82.304323553126451</v>
      </c>
      <c r="U594" s="2">
        <f>Gen_Cons_Horario!B1364</f>
        <v>37.285000000000004</v>
      </c>
      <c r="V594" s="35">
        <f t="shared" si="652"/>
        <v>45.019323553126448</v>
      </c>
      <c r="W594" s="116">
        <f>IF(AND(V594&gt;0,V594*$B$4+AC593&lt;=$B$2*'SFV+BESS'!$I$9,V594&lt;'SFV+BESS'!$I$7), V594*$B$4, IF(AND(V594&gt;0,V594*$B$4+AC593&gt;$B$2*'SFV+BESS'!$I$9,V594*$B$4&lt;'SFV+BESS'!$I$7),$B$2*'SFV+BESS'!$I$9-AC593,IF(AND(V594&gt;0,V594*$B$4+AC593&gt;$B$2*'SFV+BESS'!$I$9,V594*$B$4&gt;'SFV+BESS'!$I$7,AC593&lt;$B$2*'SFV+BESS'!$I$9),$B$2*'SFV+BESS'!$I$9-AC593,IF(AND(V594&gt;0,V594*$B$4+AC593&lt;=$B$2*'SFV+BESS'!$I$9,V594&gt;'SFV+BESS'!$I$7),'SFV+BESS'!$I$7,0))))</f>
        <v>0</v>
      </c>
      <c r="X594" s="27">
        <f>IF(AND(V594&lt;0,AC593+V594/$B$5&gt;$H$2,-V594/'Carga-Descarga Año'!$B$5&lt;'SFV+BESS'!$I$7),V594/$B$5,IF(AND(V594&lt;0,AC593+V594/$B$5&gt;$H$2,-V594/'Carga-Descarga Año'!$B$5&gt;'SFV+BESS'!$I$7),-'SFV+BESS'!$I$7,IF(AND(V594&lt;0,AC593+V594/$B$5&lt;$H$2),-MIN('SFV+BESS'!$I$7,AC593-$H$2),0)))</f>
        <v>0</v>
      </c>
      <c r="Z594" s="33">
        <f t="shared" si="718"/>
        <v>37.285000000000004</v>
      </c>
      <c r="AA594" s="27">
        <f t="shared" si="693"/>
        <v>0</v>
      </c>
      <c r="AB594" s="27">
        <f t="shared" si="717"/>
        <v>0</v>
      </c>
      <c r="AC594" s="28">
        <f>IF((AC593+W594+X594)&gt;=$B$2*'SFV+BESS'!$I$9, $B$2*'SFV+BESS'!$I$9, (AC593+W594+X594))</f>
        <v>173.61249999999998</v>
      </c>
      <c r="AD594" s="110">
        <f t="shared" si="694"/>
        <v>45.019323553126448</v>
      </c>
      <c r="AI594" s="251"/>
      <c r="AJ594" s="48">
        <v>24.375</v>
      </c>
      <c r="AK594" s="52">
        <f t="shared" si="678"/>
        <v>81.411044901776492</v>
      </c>
      <c r="AL594" s="33">
        <f>Gen_Cons_Horario!B2036</f>
        <v>0</v>
      </c>
      <c r="AM594" s="35">
        <f t="shared" si="653"/>
        <v>81.411044901776492</v>
      </c>
      <c r="AN594" s="116">
        <f>IF(AND(AM594&gt;0,AM594*$B$4+AT593&lt;=$B$2*'SFV+BESS'!$I$9,AM594&lt;'SFV+BESS'!$I$7), AM594*$B$4, IF(AND(AM594&gt;0,AM594*$B$4+AT593&gt;$B$2*'SFV+BESS'!$I$9,AM594*$B$4&lt;'SFV+BESS'!$I$7),$B$2*'SFV+BESS'!$I$9-AT593,IF(AND(AM594&gt;0,AM594*$B$4+AT593&gt;$B$2*'SFV+BESS'!$I$9,AM594*$B$4&gt;'SFV+BESS'!$I$7,AT593&lt;$B$2*'SFV+BESS'!$I$9),$B$2*'SFV+BESS'!$I$9-AT593,IF(AND(AM594&gt;0,AM594*$B$4+AT593&lt;=$B$2*'SFV+BESS'!$I$9,AM594&gt;'SFV+BESS'!$I$7),'SFV+BESS'!$I$7,0))))</f>
        <v>0</v>
      </c>
      <c r="AO594" s="27">
        <f>IF(AND(AM594&lt;0,AT593+AM594/$B$5&gt;$H$2,-AM594/'Carga-Descarga Año'!$B$5&lt;'SFV+BESS'!$I$7),AM594/$B$5,IF(AND(AM594&lt;0,AT593+AM594/$B$5&gt;$H$2,-AM594/'Carga-Descarga Año'!$B$5&gt;'SFV+BESS'!$I$7),-'SFV+BESS'!$I$7,IF(AND(AM594&lt;0,AT593+AM594/$B$5&lt;$H$2),-MIN('SFV+BESS'!$I$7,AT593-$H$2),0)))</f>
        <v>0</v>
      </c>
      <c r="AP594" s="33"/>
      <c r="AQ594" s="33">
        <f t="shared" si="659"/>
        <v>0</v>
      </c>
      <c r="AR594" s="27">
        <f t="shared" si="695"/>
        <v>0</v>
      </c>
      <c r="AS594" s="27">
        <f t="shared" si="660"/>
        <v>0</v>
      </c>
      <c r="AT594" s="28">
        <f>IF((AT593+AN594+AO594)&gt;=$B$2*'SFV+BESS'!$I$9, $B$2*'SFV+BESS'!$I$9, (AT593+AN594+AO594))</f>
        <v>173.61249999999998</v>
      </c>
      <c r="AU594" s="110">
        <f t="shared" si="696"/>
        <v>81.411044901776492</v>
      </c>
      <c r="AZ594" s="251"/>
      <c r="BA594" s="48">
        <v>24.375</v>
      </c>
      <c r="BB594" s="33">
        <f t="shared" si="679"/>
        <v>71.326727478512353</v>
      </c>
      <c r="BC594" s="33">
        <f>Gen_Cons_Horario!B2780</f>
        <v>0</v>
      </c>
      <c r="BD594" s="35">
        <f t="shared" si="654"/>
        <v>71.326727478512353</v>
      </c>
      <c r="BE594" s="116">
        <f>IF(AND(BD594&gt;0,BD594*$B$4+BK593&lt;=$B$2*'SFV+BESS'!$I$9,BD594&lt;'SFV+BESS'!$I$7), BD594*$B$4, IF(AND(BD594&gt;0,BD594*$B$4+BK593&gt;$B$2*'SFV+BESS'!$I$9,BD594*$B$4&lt;'SFV+BESS'!$I$7),$B$2*'SFV+BESS'!$I$9-BK593,IF(AND(BD594&gt;0,BD594*$B$4+BK593&gt;$B$2*'SFV+BESS'!$I$9,BD594*$B$4&gt;'SFV+BESS'!$I$7,BK593&lt;$B$2*'SFV+BESS'!$I$9),$B$2*'SFV+BESS'!$I$9-BK593,IF(AND(BD594&gt;0,BD594*$B$4+BK593&lt;=$B$2*'SFV+BESS'!$I$9,BD594&gt;'SFV+BESS'!$I$7),'SFV+BESS'!$I$7,0))))</f>
        <v>0</v>
      </c>
      <c r="BF594" s="27">
        <f>IF(AND(BD594&lt;0,BK593+BD594/$B$5&gt;$H$2,-BD594/'Carga-Descarga Año'!$B$5&lt;'SFV+BESS'!$I$7),BD594/$B$5,IF(AND(BD594&lt;0,BK593+BD594/$B$5&gt;$H$2,-BD594/'Carga-Descarga Año'!$B$5&gt;'SFV+BESS'!$I$7),-'SFV+BESS'!$I$7,IF(AND(BD594&lt;0,BK593+BD594/$B$5&lt;$H$2),-MIN('SFV+BESS'!$I$7,BK593-$H$2),0)))</f>
        <v>0</v>
      </c>
      <c r="BG594" s="33"/>
      <c r="BH594" s="33">
        <f t="shared" si="661"/>
        <v>0</v>
      </c>
      <c r="BI594" s="27">
        <f t="shared" si="697"/>
        <v>0</v>
      </c>
      <c r="BJ594" s="27">
        <f t="shared" si="662"/>
        <v>0</v>
      </c>
      <c r="BK594" s="28">
        <f>IF((BK593+BE594+BF594)&gt;=$B$2*'SFV+BESS'!$I$9, $B$2*'SFV+BESS'!$I$9, (BK593+BE594+BF594))</f>
        <v>173.61249999999998</v>
      </c>
      <c r="BL594" s="110">
        <f t="shared" si="698"/>
        <v>71.326727478512353</v>
      </c>
      <c r="BQ594" s="251"/>
      <c r="BR594" s="48">
        <v>24.375</v>
      </c>
      <c r="BS594" s="33">
        <f t="shared" si="680"/>
        <v>45.284012249626699</v>
      </c>
      <c r="BT594" s="33">
        <f>Gen_Cons_Horario!B3500</f>
        <v>0</v>
      </c>
      <c r="BU594" s="35">
        <f t="shared" si="655"/>
        <v>45.284012249626699</v>
      </c>
      <c r="BV594" s="116">
        <f>IF(AND(BU594&gt;0,BU594*$B$4+CB593&lt;=$B$2*'SFV+BESS'!$I$9,BU594&lt;'SFV+BESS'!$I$7), BU594*$B$4, IF(AND(BU594&gt;0,BU594*$B$4+CB593&gt;$B$2*'SFV+BESS'!$I$9,BU594*$B$4&lt;'SFV+BESS'!$I$7),$B$2*'SFV+BESS'!$I$9-CB593,IF(AND(BU594&gt;0,BU594*$B$4+CB593&gt;$B$2*'SFV+BESS'!$I$9,BU594*$B$4&gt;'SFV+BESS'!$I$7,CB593&lt;$B$2*'SFV+BESS'!$I$9),$B$2*'SFV+BESS'!$I$9-CB593,IF(AND(BU594&gt;0,BU594*$B$4+CB593&lt;=$B$2*'SFV+BESS'!$I$9,BU594&gt;'SFV+BESS'!$I$7),'SFV+BESS'!$I$7,0))))</f>
        <v>0</v>
      </c>
      <c r="BW594" s="27">
        <f>IF(AND(BU594&lt;0,CB593+BU594/$B$5&gt;$H$2,-BU594/'Carga-Descarga Año'!$B$5&lt;'SFV+BESS'!$I$7),BU594/$B$5,IF(AND(BU594&lt;0,CB593+BU594/$B$5&gt;$H$2,-BU594/'Carga-Descarga Año'!$B$5&gt;'SFV+BESS'!$I$7),-'SFV+BESS'!$I$7,IF(AND(BU594&lt;0,CB593+BU594/$B$5&lt;$H$2),-MIN('SFV+BESS'!$I$7,CB593-$H$2),0)))</f>
        <v>0</v>
      </c>
      <c r="BX594" s="33"/>
      <c r="BY594" s="33">
        <f t="shared" si="663"/>
        <v>0</v>
      </c>
      <c r="BZ594" s="27">
        <f t="shared" si="699"/>
        <v>0</v>
      </c>
      <c r="CA594" s="27">
        <f t="shared" si="700"/>
        <v>0</v>
      </c>
      <c r="CB594" s="28">
        <f>IF((CB593+BV594+BW594)&gt;=$B$2*'SFV+BESS'!$I$9, $B$2*'SFV+BESS'!$I$9, (CB593+BV594+BW594))</f>
        <v>173.61249999999998</v>
      </c>
      <c r="CC594" s="110">
        <f t="shared" si="701"/>
        <v>45.284012249626699</v>
      </c>
      <c r="CH594" s="251"/>
      <c r="CI594" s="48">
        <v>24.375</v>
      </c>
      <c r="CJ594" s="33">
        <f t="shared" si="681"/>
        <v>28.883763720356487</v>
      </c>
      <c r="CK594" s="33">
        <f>Gen_Cons_Horario!B4244</f>
        <v>0</v>
      </c>
      <c r="CL594" s="35">
        <f t="shared" si="656"/>
        <v>28.883763720356487</v>
      </c>
      <c r="CM594" s="116">
        <f>IF(AND(CL594&gt;0,CL594*$B$4+CS593&lt;=$B$2*'SFV+BESS'!$I$9,CL594&lt;'SFV+BESS'!$I$7), CL594*$B$4, IF(AND(CL594&gt;0,CL594*$B$4+CS593&gt;$B$2*'SFV+BESS'!$I$9,CL594*$B$4&lt;'SFV+BESS'!$I$7),$B$2*'SFV+BESS'!$I$9-CS593,IF(AND(CL594&gt;0,CL594*$B$4+CS593&gt;$B$2*'SFV+BESS'!$I$9,CL594*$B$4&gt;'SFV+BESS'!$I$7,CS593&lt;$B$2*'SFV+BESS'!$I$9),$B$2*'SFV+BESS'!$I$9-CS593,IF(AND(CL594&gt;0,CL594*$B$4+CS593&lt;=$B$2*'SFV+BESS'!$I$9,CL594&gt;'SFV+BESS'!$I$7),'SFV+BESS'!$I$7,0))))</f>
        <v>0</v>
      </c>
      <c r="CN594" s="27">
        <f>IF(AND(CL594&lt;0,CS593+CL594/$B$5&gt;$H$2,-CL594/'Carga-Descarga Año'!$B$5&lt;'SFV+BESS'!$I$7),CL594/$B$5,IF(AND(CL594&lt;0,CS593+CL594/$B$5&gt;$H$2,-CL594/'Carga-Descarga Año'!$B$5&gt;'SFV+BESS'!$I$7),-'SFV+BESS'!$I$7,IF(AND(CL594&lt;0,CS593+CL594/$B$5&lt;$H$2),-MIN('SFV+BESS'!$I$7,CS593-$H$2),0)))</f>
        <v>0</v>
      </c>
      <c r="CO594" s="33"/>
      <c r="CP594" s="33">
        <f t="shared" si="664"/>
        <v>0</v>
      </c>
      <c r="CQ594" s="27">
        <f t="shared" si="702"/>
        <v>0</v>
      </c>
      <c r="CR594" s="27">
        <f t="shared" si="665"/>
        <v>0</v>
      </c>
      <c r="CS594" s="28">
        <f>IF((CS593+CM594+CN594)&gt;=$B$2*'SFV+BESS'!$I$9, $B$2*'SFV+BESS'!$I$9, (CS593+CM594+CN594))</f>
        <v>173.61249999999998</v>
      </c>
      <c r="CT594" s="110">
        <f t="shared" si="703"/>
        <v>28.883763720356487</v>
      </c>
      <c r="CY594" s="251"/>
      <c r="CZ594" s="48">
        <v>24.375</v>
      </c>
      <c r="DA594" s="33">
        <f t="shared" si="682"/>
        <v>35.322613829837657</v>
      </c>
      <c r="DB594" s="33">
        <f>Gen_Cons_Horario!B4964</f>
        <v>0</v>
      </c>
      <c r="DC594" s="35">
        <f t="shared" si="719"/>
        <v>35.322613829837657</v>
      </c>
      <c r="DD594" s="116">
        <f>IF(AND(DC594&gt;0,DC594*$B$4+DJ593&lt;=$B$2*'SFV+BESS'!$I$9,DC594&lt;'SFV+BESS'!$I$7), DC594*$B$4, IF(AND(DC594&gt;0,DC594*$B$4+DJ593&gt;$B$2*'SFV+BESS'!$I$9,DC594*$B$4&lt;'SFV+BESS'!$I$7),$B$2*'SFV+BESS'!$I$9-DJ593,IF(AND(DC594&gt;0,DC594*$B$4+DJ593&gt;$B$2*'SFV+BESS'!$I$9,DC594*$B$4&gt;'SFV+BESS'!$I$7,DJ593&lt;$B$2*'SFV+BESS'!$I$9),$B$2*'SFV+BESS'!$I$9-DJ593,IF(AND(DC594&gt;0,DC594*$B$4+DJ593&lt;=$B$2*'SFV+BESS'!$I$9,DC594&gt;'SFV+BESS'!$I$7),'SFV+BESS'!$I$7,0))))</f>
        <v>0</v>
      </c>
      <c r="DE594" s="27">
        <f>IF(AND(DC594&lt;0,DJ593+DC594/$B$5&gt;$H$2,-DC594/'Carga-Descarga Año'!$B$5&lt;'SFV+BESS'!$I$7),DC594/$B$5,IF(AND(DC594&lt;0,DJ593+DC594/$B$5&gt;$H$2,-DC594/'Carga-Descarga Año'!$B$5&gt;'SFV+BESS'!$I$7),-'SFV+BESS'!$I$7,IF(AND(DC594&lt;0,DJ593+DC594/$B$5&lt;$H$2),-MIN('SFV+BESS'!$I$7,DJ593-$H$2),0)))</f>
        <v>0</v>
      </c>
      <c r="DF594" s="33"/>
      <c r="DG594" s="33">
        <f t="shared" si="666"/>
        <v>0</v>
      </c>
      <c r="DH594" s="27">
        <f t="shared" si="704"/>
        <v>0</v>
      </c>
      <c r="DI594" s="27">
        <f t="shared" si="705"/>
        <v>0</v>
      </c>
      <c r="DJ594" s="28">
        <f>IF((DJ593+DD594+DE594)&gt;=$B$2*'SFV+BESS'!$I$9, $B$2*'SFV+BESS'!$I$9, (DJ593+DD594+DE594))</f>
        <v>173.61249999999998</v>
      </c>
      <c r="DK594" s="110">
        <f t="shared" si="706"/>
        <v>35.322613829837657</v>
      </c>
      <c r="DP594" s="251"/>
      <c r="DQ594" s="48">
        <v>24.375</v>
      </c>
      <c r="DR594" s="33">
        <f t="shared" si="683"/>
        <v>51.868223435829627</v>
      </c>
      <c r="DS594" s="33">
        <f>Gen_Cons_Horario!B5708</f>
        <v>0</v>
      </c>
      <c r="DT594" s="35">
        <f t="shared" si="720"/>
        <v>51.868223435829627</v>
      </c>
      <c r="DU594" s="116">
        <f>IF(AND(DT594&gt;0,DT594*$B$4+EA593&lt;=$B$2*'SFV+BESS'!$I$9,DT594&lt;'SFV+BESS'!$I$7), DT594*$B$4, IF(AND(DT594&gt;0,DT594*$B$4+EA593&gt;$B$2*'SFV+BESS'!$I$9,DT594*$B$4&lt;'SFV+BESS'!$I$7),$B$2*'SFV+BESS'!$I$9-EA593,IF(AND(DT594&gt;0,DT594*$B$4+EA593&gt;$B$2*'SFV+BESS'!$I$9,DT594*$B$4&gt;'SFV+BESS'!$I$7,EA593&lt;$B$2*'SFV+BESS'!$I$9),$B$2*'SFV+BESS'!$I$9-EA593,IF(AND(DT594&gt;0,DT594*$B$4+EA593&lt;=$B$2*'SFV+BESS'!$I$9,DT594&gt;'SFV+BESS'!$I$7),'SFV+BESS'!$I$7,0))))</f>
        <v>0</v>
      </c>
      <c r="DV594" s="27">
        <f>IF(AND(DT594&lt;0,EA593+DT594/$B$5&gt;$H$2,-DT594/'Carga-Descarga Año'!$B$5&lt;'SFV+BESS'!$I$7),DT594/$B$5,IF(AND(DT594&lt;0,EA593+DT594/$B$5&gt;$H$2,-DT594/'Carga-Descarga Año'!$B$5&gt;'SFV+BESS'!$I$7),-'SFV+BESS'!$I$7,IF(AND(DT594&lt;0,EA593+DT594/$B$5&lt;$H$2),-MIN('SFV+BESS'!$I$7,EA593-$H$2),0)))</f>
        <v>0</v>
      </c>
      <c r="DW594" s="33"/>
      <c r="DX594" s="33">
        <f t="shared" si="667"/>
        <v>0</v>
      </c>
      <c r="DY594" s="27">
        <f t="shared" si="707"/>
        <v>0</v>
      </c>
      <c r="DZ594" s="27">
        <f t="shared" si="668"/>
        <v>0</v>
      </c>
      <c r="EA594" s="28">
        <f>IF((EA593+DU594+DV594)&gt;=$B$2*'SFV+BESS'!$I$9, $B$2*'SFV+BESS'!$I$9, (EA593+DU594+DV594))</f>
        <v>173.61249999999998</v>
      </c>
      <c r="EB594" s="110">
        <f t="shared" si="708"/>
        <v>51.868223435829627</v>
      </c>
      <c r="EG594" s="251"/>
      <c r="EH594" s="48">
        <v>24.375</v>
      </c>
      <c r="EI594" s="33">
        <f t="shared" si="684"/>
        <v>72.15510433493921</v>
      </c>
      <c r="EJ594" s="33">
        <f>Gen_Cons_Horario!B6452</f>
        <v>0</v>
      </c>
      <c r="EK594" s="35">
        <f t="shared" si="721"/>
        <v>72.15510433493921</v>
      </c>
      <c r="EL594" s="116">
        <f>IF(AND(EK594&gt;0,EK594*$B$4+ER593&lt;=$B$2*'SFV+BESS'!$I$9,EK594&lt;'SFV+BESS'!$I$7), EK594*$B$4, IF(AND(EK594&gt;0,EK594*$B$4+ER593&gt;$B$2*'SFV+BESS'!$I$9,EK594*$B$4&lt;'SFV+BESS'!$I$7),$B$2*'SFV+BESS'!$I$9-ER593,IF(AND(EK594&gt;0,EK594*$B$4+ER593&gt;$B$2*'SFV+BESS'!$I$9,EK594*$B$4&gt;'SFV+BESS'!$I$7,ER593&lt;$B$2*'SFV+BESS'!$I$9),$B$2*'SFV+BESS'!$I$9-ER593,IF(AND(EK594&gt;0,EK594*$B$4+ER593&lt;=$B$2*'SFV+BESS'!$I$9,EK594&gt;'SFV+BESS'!$I$7),'SFV+BESS'!$I$7,0))))</f>
        <v>0</v>
      </c>
      <c r="EM594" s="27">
        <f>IF(AND(EK594&lt;0,ER593+EK594/$B$5&gt;$H$2,-EK594/'Carga-Descarga Año'!$B$5&lt;'SFV+BESS'!$I$7),EK594/$B$5,IF(AND(EK594&lt;0,ER593+EK594/$B$5&gt;$H$2,-EK594/'Carga-Descarga Año'!$B$5&gt;'SFV+BESS'!$I$7),-'SFV+BESS'!$I$7,IF(AND(EK594&lt;0,ER593+EK594/$B$5&lt;$H$2),-MIN('SFV+BESS'!$I$7,ER593-$H$2),0)))</f>
        <v>0</v>
      </c>
      <c r="EN594" s="33"/>
      <c r="EO594" s="33">
        <f t="shared" si="669"/>
        <v>0</v>
      </c>
      <c r="EP594" s="27">
        <f t="shared" si="709"/>
        <v>0</v>
      </c>
      <c r="EQ594" s="27">
        <f t="shared" si="670"/>
        <v>0</v>
      </c>
      <c r="ER594" s="28">
        <f>IF((ER593+EL594+EM594)&gt;=$B$2*'SFV+BESS'!$I$9, $B$2*'SFV+BESS'!$I$9, (ER593+EL594+EM594))</f>
        <v>173.61249999999998</v>
      </c>
      <c r="ES594" s="110">
        <f t="shared" si="710"/>
        <v>72.15510433493921</v>
      </c>
      <c r="EX594" s="251"/>
      <c r="EY594" s="48">
        <v>24.375</v>
      </c>
      <c r="EZ594" s="33">
        <f t="shared" si="685"/>
        <v>83.787881880507953</v>
      </c>
      <c r="FA594" s="33">
        <f>Gen_Cons_Horario!B7172</f>
        <v>96.941000000000003</v>
      </c>
      <c r="FB594" s="35">
        <f t="shared" si="722"/>
        <v>-13.153118119492049</v>
      </c>
      <c r="FC594" s="116">
        <f>IF(AND(FB594&gt;0,FB594*$B$4+FI593&lt;=$B$2*'SFV+BESS'!$I$9,FB594&lt;'SFV+BESS'!$I$7), FB594*$B$4, IF(AND(FB594&gt;0,FB594*$B$4+FI593&gt;$B$2*'SFV+BESS'!$I$9,FB594*$B$4&lt;'SFV+BESS'!$I$7),$B$2*'SFV+BESS'!$I$9-FI593,IF(AND(FB594&gt;0,FB594*$B$4+FI593&gt;$B$2*'SFV+BESS'!$I$9,FB594*$B$4&gt;'SFV+BESS'!$I$7,FI593&lt;$B$2*'SFV+BESS'!$I$9),$B$2*'SFV+BESS'!$I$9-FI593,IF(AND(FB594&gt;0,FB594*$B$4+FI593&lt;=$B$2*'SFV+BESS'!$I$9,FB594&gt;'SFV+BESS'!$I$7),'SFV+BESS'!$I$7,0))))</f>
        <v>0</v>
      </c>
      <c r="FD594" s="27">
        <f>IF(AND(FB594&lt;0,FI593+FB594/$B$5&gt;$H$2,-FB594/'Carga-Descarga Año'!$B$5&lt;'SFV+BESS'!$I$7),FB594/$B$5,IF(AND(FB594&lt;0,FI593+FB594/$B$5&gt;$H$2,-FB594/'Carga-Descarga Año'!$B$5&gt;'SFV+BESS'!$I$7),-'SFV+BESS'!$I$7,IF(AND(FB594&lt;0,FI593+FB594/$B$5&lt;$H$2),-MIN('SFV+BESS'!$I$7,FI593-$H$2),0)))</f>
        <v>-13.845387494202157</v>
      </c>
      <c r="FE594" s="33"/>
      <c r="FF594" s="33">
        <f t="shared" si="671"/>
        <v>83.787881880507953</v>
      </c>
      <c r="FG594" s="27">
        <f t="shared" si="711"/>
        <v>13.153118119492049</v>
      </c>
      <c r="FH594" s="27">
        <f t="shared" si="672"/>
        <v>0</v>
      </c>
      <c r="FI594" s="28">
        <f>IF((FI593+FC594+FD594)&gt;=$B$2*'SFV+BESS'!$I$9, $B$2*'SFV+BESS'!$I$9, (FI593+FC594+FD594))</f>
        <v>126.63474105156985</v>
      </c>
      <c r="FJ594" s="110">
        <f t="shared" si="712"/>
        <v>0</v>
      </c>
      <c r="FO594" s="251"/>
      <c r="FP594" s="48">
        <v>24.375</v>
      </c>
      <c r="FQ594" s="33">
        <f t="shared" si="686"/>
        <v>88.522249840285639</v>
      </c>
      <c r="FR594" s="33">
        <f>Gen_Cons_Horario!B7916</f>
        <v>82.027000000000001</v>
      </c>
      <c r="FS594" s="35">
        <f t="shared" si="723"/>
        <v>6.4952498402856378</v>
      </c>
      <c r="FT594" s="116">
        <f>IF(AND(FS594&gt;0,FS594*$B$4+FZ593&lt;=$B$2*'SFV+BESS'!$I$9,FS594&lt;'SFV+BESS'!$I$7), FS594*$B$4, IF(AND(FS594&gt;0,FS594*$B$4+FZ593&gt;$B$2*'SFV+BESS'!$I$9,FS594*$B$4&lt;'SFV+BESS'!$I$7),$B$2*'SFV+BESS'!$I$9-FZ593,IF(AND(FS594&gt;0,FS594*$B$4+FZ593&gt;$B$2*'SFV+BESS'!$I$9,FS594*$B$4&gt;'SFV+BESS'!$I$7,FZ593&lt;$B$2*'SFV+BESS'!$I$9),$B$2*'SFV+BESS'!$I$9-FZ593,IF(AND(FS594&gt;0,FS594*$B$4+FZ593&lt;=$B$2*'SFV+BESS'!$I$9,FS594&gt;'SFV+BESS'!$I$7),'SFV+BESS'!$I$7,0))))</f>
        <v>6.1704873482713554</v>
      </c>
      <c r="FU594" s="27">
        <f>IF(AND(FS594&lt;0,FZ593+FS594/$B$5&gt;$H$2,-FS594/'Carga-Descarga Año'!$B$5&lt;'SFV+BESS'!$I$7),FS594/$B$5,IF(AND(FS594&lt;0,FZ593+FS594/$B$5&gt;$H$2,-FS594/'Carga-Descarga Año'!$B$5&gt;'SFV+BESS'!$I$7),-'SFV+BESS'!$I$7,IF(AND(FS594&lt;0,FZ593+FS594/$B$5&lt;$H$2),-MIN('SFV+BESS'!$I$7,FZ593-$H$2),0)))</f>
        <v>0</v>
      </c>
      <c r="FV594" s="33"/>
      <c r="FW594" s="33">
        <f t="shared" si="673"/>
        <v>82.027000000000001</v>
      </c>
      <c r="FX594" s="27">
        <f t="shared" si="713"/>
        <v>0</v>
      </c>
      <c r="FY594" s="27">
        <f t="shared" si="674"/>
        <v>0</v>
      </c>
      <c r="FZ594" s="28">
        <f>IF((FZ593+FT594+FU594)&gt;=$B$2*'SFV+BESS'!$I$9, $B$2*'SFV+BESS'!$I$9, (FZ593+FT594+FU594))</f>
        <v>171.03277677870747</v>
      </c>
      <c r="GA594" s="110">
        <f t="shared" si="714"/>
        <v>0</v>
      </c>
      <c r="GF594" s="251"/>
      <c r="GG594" s="48">
        <v>24.375</v>
      </c>
      <c r="GH594" s="33">
        <f t="shared" si="687"/>
        <v>85.975736621117875</v>
      </c>
      <c r="GI594" s="33">
        <f>Gen_Cons_Horario!B8636</f>
        <v>96.941000000000003</v>
      </c>
      <c r="GJ594" s="35">
        <f t="shared" si="657"/>
        <v>-10.965263378882128</v>
      </c>
      <c r="GK594" s="116">
        <f>IF(AND(GJ594&gt;0,GJ594*$B$4+GQ593&lt;=$B$2*'SFV+BESS'!$I$9,GJ594&lt;'SFV+BESS'!$I$7), GJ594*$B$4, IF(AND(GJ594&gt;0,GJ594*$B$4+GQ593&gt;$B$2*'SFV+BESS'!$I$9,GJ594*$B$4&lt;'SFV+BESS'!$I$7),$B$2*'SFV+BESS'!$I$9-GQ593,IF(AND(GJ594&gt;0,GJ594*$B$4+GQ593&gt;$B$2*'SFV+BESS'!$I$9,GJ594*$B$4&gt;'SFV+BESS'!$I$7,GQ593&lt;$B$2*'SFV+BESS'!$I$9),$B$2*'SFV+BESS'!$I$9-GQ593,IF(AND(GJ594&gt;0,GJ594*$B$4+GQ593&lt;=$B$2*'SFV+BESS'!$I$9,GJ594&gt;'SFV+BESS'!$I$7),'SFV+BESS'!$I$7,0))))</f>
        <v>0</v>
      </c>
      <c r="GL594" s="27">
        <f>IF(AND(GJ594&lt;0,GQ593+GJ594/$B$5&gt;$H$2,-GJ594/'Carga-Descarga Año'!$B$5&lt;'SFV+BESS'!$I$7),GJ594/$B$5,IF(AND(GJ594&lt;0,GQ593+GJ594/$B$5&gt;$H$2,-GJ594/'Carga-Descarga Año'!$B$5&gt;'SFV+BESS'!$I$7),-'SFV+BESS'!$I$7,IF(AND(GJ594&lt;0,GQ593+GJ594/$B$5&lt;$H$2),-MIN('SFV+BESS'!$I$7,GQ593-$H$2),0)))</f>
        <v>-11.542382504086451</v>
      </c>
      <c r="GM594" s="33"/>
      <c r="GN594" s="33">
        <f t="shared" si="675"/>
        <v>85.975736621117875</v>
      </c>
      <c r="GO594" s="27">
        <f t="shared" si="715"/>
        <v>10.965263378882128</v>
      </c>
      <c r="GP594" s="27">
        <f t="shared" si="676"/>
        <v>0</v>
      </c>
      <c r="GQ594" s="28">
        <f>IF((GQ593+GK594+GL594)&gt;=$B$2*'SFV+BESS'!$I$9, $B$2*'SFV+BESS'!$I$9, (GQ593+GK594+GL594))</f>
        <v>134.62060211599604</v>
      </c>
      <c r="GR594" s="110">
        <f t="shared" si="716"/>
        <v>0</v>
      </c>
    </row>
    <row r="595" spans="1:200">
      <c r="A595" s="249"/>
      <c r="B595" s="48">
        <v>24.4166666666667</v>
      </c>
      <c r="C595" s="38">
        <f t="shared" si="658"/>
        <v>102.56597254203621</v>
      </c>
      <c r="D595" s="2">
        <f>Gen_Cons_Horario!B621</f>
        <v>119.312</v>
      </c>
      <c r="E595" s="140">
        <f t="shared" si="688"/>
        <v>-16.746027457963791</v>
      </c>
      <c r="F595" s="116">
        <f>IF(AND(E595&gt;0,E595*$B$4+L594&lt;=$B$2*'SFV+BESS'!$I$9,E595&lt;'SFV+BESS'!$I$7), E595*$B$4, IF(AND(E595&gt;0,E595*$B$4+L594&gt;$B$2*'SFV+BESS'!$I$9,E595*$B$4&lt;'SFV+BESS'!$I$7),$B$2*'SFV+BESS'!$I$9-L594,IF(AND(E595&gt;0,E595*$B$4+L594&gt;$B$2*'SFV+BESS'!$I$9,E595*$B$4&gt;'SFV+BESS'!$I$7,L594&lt;$B$2*'SFV+BESS'!$I$9),$B$2*'SFV+BESS'!$I$9-L594,IF(AND(E595&gt;0,E595*$B$4+L594&lt;=$B$2*'SFV+BESS'!$I$9,E595&gt;'SFV+BESS'!$I$7),'SFV+BESS'!$I$7,0))))</f>
        <v>0</v>
      </c>
      <c r="G595" s="27">
        <f>IF(AND(E595&lt;0,L594+E595/$B$5&gt;$H$2,-E595/'Carga-Descarga Año'!$B$5&lt;'SFV+BESS'!$I$7),E595/$B$5,IF(AND(E595&lt;0,L594+E595/$B$5&gt;$H$2,-E595/'Carga-Descarga Año'!$B$5&gt;'SFV+BESS'!$I$7),-'SFV+BESS'!$I$7,IF(AND(E595&lt;0,L594+E595/$B$5&lt;$H$2),-MIN('SFV+BESS'!$I$7,L594-$H$2),0)))</f>
        <v>-17.627397324172414</v>
      </c>
      <c r="I595" s="38">
        <f t="shared" si="689"/>
        <v>102.56597254203621</v>
      </c>
      <c r="J595" s="27">
        <f t="shared" si="691"/>
        <v>16.746027457963791</v>
      </c>
      <c r="K595" s="27">
        <f t="shared" si="690"/>
        <v>0</v>
      </c>
      <c r="L595" s="28">
        <f>IF((L594+F595+G595)&gt;=$B$2*'SFV+BESS'!$I$9, $B$2*'SFV+BESS'!$I$9, (L594+F595+G595))</f>
        <v>70.986811012943548</v>
      </c>
      <c r="M595" s="110">
        <f t="shared" si="692"/>
        <v>0</v>
      </c>
      <c r="R595" s="251"/>
      <c r="S595" s="48">
        <v>24.4166666666667</v>
      </c>
      <c r="T595" s="2">
        <f t="shared" si="677"/>
        <v>99.976027218608863</v>
      </c>
      <c r="U595" s="2">
        <f>Gen_Cons_Horario!B1365</f>
        <v>37.285000000000004</v>
      </c>
      <c r="V595" s="35">
        <f t="shared" si="652"/>
        <v>62.691027218608859</v>
      </c>
      <c r="W595" s="116">
        <f>IF(AND(V595&gt;0,V595*$B$4+AC594&lt;=$B$2*'SFV+BESS'!$I$9,V595&lt;'SFV+BESS'!$I$7), V595*$B$4, IF(AND(V595&gt;0,V595*$B$4+AC594&gt;$B$2*'SFV+BESS'!$I$9,V595*$B$4&lt;'SFV+BESS'!$I$7),$B$2*'SFV+BESS'!$I$9-AC594,IF(AND(V595&gt;0,V595*$B$4+AC594&gt;$B$2*'SFV+BESS'!$I$9,V595*$B$4&gt;'SFV+BESS'!$I$7,AC594&lt;$B$2*'SFV+BESS'!$I$9),$B$2*'SFV+BESS'!$I$9-AC594,IF(AND(V595&gt;0,V595*$B$4+AC594&lt;=$B$2*'SFV+BESS'!$I$9,V595&gt;'SFV+BESS'!$I$7),'SFV+BESS'!$I$7,0))))</f>
        <v>0</v>
      </c>
      <c r="X595" s="27">
        <f>IF(AND(V595&lt;0,AC594+V595/$B$5&gt;$H$2,-V595/'Carga-Descarga Año'!$B$5&lt;'SFV+BESS'!$I$7),V595/$B$5,IF(AND(V595&lt;0,AC594+V595/$B$5&gt;$H$2,-V595/'Carga-Descarga Año'!$B$5&gt;'SFV+BESS'!$I$7),-'SFV+BESS'!$I$7,IF(AND(V595&lt;0,AC594+V595/$B$5&lt;$H$2),-MIN('SFV+BESS'!$I$7,AC594-$H$2),0)))</f>
        <v>0</v>
      </c>
      <c r="Z595" s="33">
        <f t="shared" si="718"/>
        <v>37.285000000000004</v>
      </c>
      <c r="AA595" s="27">
        <f t="shared" si="693"/>
        <v>0</v>
      </c>
      <c r="AB595" s="27">
        <f t="shared" si="717"/>
        <v>0</v>
      </c>
      <c r="AC595" s="28">
        <f>IF((AC594+W595+X595)&gt;=$B$2*'SFV+BESS'!$I$9, $B$2*'SFV+BESS'!$I$9, (AC594+W595+X595))</f>
        <v>173.61249999999998</v>
      </c>
      <c r="AD595" s="110">
        <f t="shared" si="694"/>
        <v>62.691027218608859</v>
      </c>
      <c r="AI595" s="251"/>
      <c r="AJ595" s="48">
        <v>24.4166666666667</v>
      </c>
      <c r="AK595" s="52">
        <f t="shared" si="678"/>
        <v>98.343173988490506</v>
      </c>
      <c r="AL595" s="33">
        <f>Gen_Cons_Horario!B2037</f>
        <v>0</v>
      </c>
      <c r="AM595" s="35">
        <f t="shared" si="653"/>
        <v>98.343173988490506</v>
      </c>
      <c r="AN595" s="116">
        <f>IF(AND(AM595&gt;0,AM595*$B$4+AT594&lt;=$B$2*'SFV+BESS'!$I$9,AM595&lt;'SFV+BESS'!$I$7), AM595*$B$4, IF(AND(AM595&gt;0,AM595*$B$4+AT594&gt;$B$2*'SFV+BESS'!$I$9,AM595*$B$4&lt;'SFV+BESS'!$I$7),$B$2*'SFV+BESS'!$I$9-AT594,IF(AND(AM595&gt;0,AM595*$B$4+AT594&gt;$B$2*'SFV+BESS'!$I$9,AM595*$B$4&gt;'SFV+BESS'!$I$7,AT594&lt;$B$2*'SFV+BESS'!$I$9),$B$2*'SFV+BESS'!$I$9-AT594,IF(AND(AM595&gt;0,AM595*$B$4+AT594&lt;=$B$2*'SFV+BESS'!$I$9,AM595&gt;'SFV+BESS'!$I$7),'SFV+BESS'!$I$7,0))))</f>
        <v>0</v>
      </c>
      <c r="AO595" s="27">
        <f>IF(AND(AM595&lt;0,AT594+AM595/$B$5&gt;$H$2,-AM595/'Carga-Descarga Año'!$B$5&lt;'SFV+BESS'!$I$7),AM595/$B$5,IF(AND(AM595&lt;0,AT594+AM595/$B$5&gt;$H$2,-AM595/'Carga-Descarga Año'!$B$5&gt;'SFV+BESS'!$I$7),-'SFV+BESS'!$I$7,IF(AND(AM595&lt;0,AT594+AM595/$B$5&lt;$H$2),-MIN('SFV+BESS'!$I$7,AT594-$H$2),0)))</f>
        <v>0</v>
      </c>
      <c r="AP595" s="33"/>
      <c r="AQ595" s="33">
        <f t="shared" si="659"/>
        <v>0</v>
      </c>
      <c r="AR595" s="27">
        <f t="shared" si="695"/>
        <v>0</v>
      </c>
      <c r="AS595" s="27">
        <f t="shared" si="660"/>
        <v>0</v>
      </c>
      <c r="AT595" s="28">
        <f>IF((AT594+AN595+AO595)&gt;=$B$2*'SFV+BESS'!$I$9, $B$2*'SFV+BESS'!$I$9, (AT594+AN595+AO595))</f>
        <v>173.61249999999998</v>
      </c>
      <c r="AU595" s="110">
        <f t="shared" si="696"/>
        <v>98.343173988490506</v>
      </c>
      <c r="AZ595" s="251"/>
      <c r="BA595" s="48">
        <v>24.4166666666667</v>
      </c>
      <c r="BB595" s="33">
        <f t="shared" si="679"/>
        <v>89.500386808653857</v>
      </c>
      <c r="BC595" s="33">
        <f>Gen_Cons_Horario!B2781</f>
        <v>0</v>
      </c>
      <c r="BD595" s="35">
        <f t="shared" si="654"/>
        <v>89.500386808653857</v>
      </c>
      <c r="BE595" s="116">
        <f>IF(AND(BD595&gt;0,BD595*$B$4+BK594&lt;=$B$2*'SFV+BESS'!$I$9,BD595&lt;'SFV+BESS'!$I$7), BD595*$B$4, IF(AND(BD595&gt;0,BD595*$B$4+BK594&gt;$B$2*'SFV+BESS'!$I$9,BD595*$B$4&lt;'SFV+BESS'!$I$7),$B$2*'SFV+BESS'!$I$9-BK594,IF(AND(BD595&gt;0,BD595*$B$4+BK594&gt;$B$2*'SFV+BESS'!$I$9,BD595*$B$4&gt;'SFV+BESS'!$I$7,BK594&lt;$B$2*'SFV+BESS'!$I$9),$B$2*'SFV+BESS'!$I$9-BK594,IF(AND(BD595&gt;0,BD595*$B$4+BK594&lt;=$B$2*'SFV+BESS'!$I$9,BD595&gt;'SFV+BESS'!$I$7),'SFV+BESS'!$I$7,0))))</f>
        <v>0</v>
      </c>
      <c r="BF595" s="27">
        <f>IF(AND(BD595&lt;0,BK594+BD595/$B$5&gt;$H$2,-BD595/'Carga-Descarga Año'!$B$5&lt;'SFV+BESS'!$I$7),BD595/$B$5,IF(AND(BD595&lt;0,BK594+BD595/$B$5&gt;$H$2,-BD595/'Carga-Descarga Año'!$B$5&gt;'SFV+BESS'!$I$7),-'SFV+BESS'!$I$7,IF(AND(BD595&lt;0,BK594+BD595/$B$5&lt;$H$2),-MIN('SFV+BESS'!$I$7,BK594-$H$2),0)))</f>
        <v>0</v>
      </c>
      <c r="BG595" s="33"/>
      <c r="BH595" s="33">
        <f t="shared" si="661"/>
        <v>0</v>
      </c>
      <c r="BI595" s="27">
        <f t="shared" si="697"/>
        <v>0</v>
      </c>
      <c r="BJ595" s="27">
        <f t="shared" si="662"/>
        <v>0</v>
      </c>
      <c r="BK595" s="28">
        <f>IF((BK594+BE595+BF595)&gt;=$B$2*'SFV+BESS'!$I$9, $B$2*'SFV+BESS'!$I$9, (BK594+BE595+BF595))</f>
        <v>173.61249999999998</v>
      </c>
      <c r="BL595" s="110">
        <f t="shared" si="698"/>
        <v>89.500386808653857</v>
      </c>
      <c r="BQ595" s="251"/>
      <c r="BR595" s="48">
        <v>24.4166666666667</v>
      </c>
      <c r="BS595" s="33">
        <f t="shared" si="680"/>
        <v>68.489252357644361</v>
      </c>
      <c r="BT595" s="33">
        <f>Gen_Cons_Horario!B3501</f>
        <v>0</v>
      </c>
      <c r="BU595" s="35">
        <f t="shared" si="655"/>
        <v>68.489252357644361</v>
      </c>
      <c r="BV595" s="116">
        <f>IF(AND(BU595&gt;0,BU595*$B$4+CB594&lt;=$B$2*'SFV+BESS'!$I$9,BU595&lt;'SFV+BESS'!$I$7), BU595*$B$4, IF(AND(BU595&gt;0,BU595*$B$4+CB594&gt;$B$2*'SFV+BESS'!$I$9,BU595*$B$4&lt;'SFV+BESS'!$I$7),$B$2*'SFV+BESS'!$I$9-CB594,IF(AND(BU595&gt;0,BU595*$B$4+CB594&gt;$B$2*'SFV+BESS'!$I$9,BU595*$B$4&gt;'SFV+BESS'!$I$7,CB594&lt;$B$2*'SFV+BESS'!$I$9),$B$2*'SFV+BESS'!$I$9-CB594,IF(AND(BU595&gt;0,BU595*$B$4+CB594&lt;=$B$2*'SFV+BESS'!$I$9,BU595&gt;'SFV+BESS'!$I$7),'SFV+BESS'!$I$7,0))))</f>
        <v>0</v>
      </c>
      <c r="BW595" s="27">
        <f>IF(AND(BU595&lt;0,CB594+BU595/$B$5&gt;$H$2,-BU595/'Carga-Descarga Año'!$B$5&lt;'SFV+BESS'!$I$7),BU595/$B$5,IF(AND(BU595&lt;0,CB594+BU595/$B$5&gt;$H$2,-BU595/'Carga-Descarga Año'!$B$5&gt;'SFV+BESS'!$I$7),-'SFV+BESS'!$I$7,IF(AND(BU595&lt;0,CB594+BU595/$B$5&lt;$H$2),-MIN('SFV+BESS'!$I$7,CB594-$H$2),0)))</f>
        <v>0</v>
      </c>
      <c r="BX595" s="33"/>
      <c r="BY595" s="33">
        <f t="shared" si="663"/>
        <v>0</v>
      </c>
      <c r="BZ595" s="27">
        <f t="shared" si="699"/>
        <v>0</v>
      </c>
      <c r="CA595" s="27">
        <f t="shared" si="700"/>
        <v>0</v>
      </c>
      <c r="CB595" s="28">
        <f>IF((CB594+BV595+BW595)&gt;=$B$2*'SFV+BESS'!$I$9, $B$2*'SFV+BESS'!$I$9, (CB594+BV595+BW595))</f>
        <v>173.61249999999998</v>
      </c>
      <c r="CC595" s="110">
        <f t="shared" si="701"/>
        <v>68.489252357644361</v>
      </c>
      <c r="CH595" s="251"/>
      <c r="CI595" s="48">
        <v>24.4166666666667</v>
      </c>
      <c r="CJ595" s="33">
        <f t="shared" si="681"/>
        <v>60.041839544678055</v>
      </c>
      <c r="CK595" s="33">
        <f>Gen_Cons_Horario!B4245</f>
        <v>0</v>
      </c>
      <c r="CL595" s="35">
        <f t="shared" si="656"/>
        <v>60.041839544678055</v>
      </c>
      <c r="CM595" s="116">
        <f>IF(AND(CL595&gt;0,CL595*$B$4+CS594&lt;=$B$2*'SFV+BESS'!$I$9,CL595&lt;'SFV+BESS'!$I$7), CL595*$B$4, IF(AND(CL595&gt;0,CL595*$B$4+CS594&gt;$B$2*'SFV+BESS'!$I$9,CL595*$B$4&lt;'SFV+BESS'!$I$7),$B$2*'SFV+BESS'!$I$9-CS594,IF(AND(CL595&gt;0,CL595*$B$4+CS594&gt;$B$2*'SFV+BESS'!$I$9,CL595*$B$4&gt;'SFV+BESS'!$I$7,CS594&lt;$B$2*'SFV+BESS'!$I$9),$B$2*'SFV+BESS'!$I$9-CS594,IF(AND(CL595&gt;0,CL595*$B$4+CS594&lt;=$B$2*'SFV+BESS'!$I$9,CL595&gt;'SFV+BESS'!$I$7),'SFV+BESS'!$I$7,0))))</f>
        <v>0</v>
      </c>
      <c r="CN595" s="27">
        <f>IF(AND(CL595&lt;0,CS594+CL595/$B$5&gt;$H$2,-CL595/'Carga-Descarga Año'!$B$5&lt;'SFV+BESS'!$I$7),CL595/$B$5,IF(AND(CL595&lt;0,CS594+CL595/$B$5&gt;$H$2,-CL595/'Carga-Descarga Año'!$B$5&gt;'SFV+BESS'!$I$7),-'SFV+BESS'!$I$7,IF(AND(CL595&lt;0,CS594+CL595/$B$5&lt;$H$2),-MIN('SFV+BESS'!$I$7,CS594-$H$2),0)))</f>
        <v>0</v>
      </c>
      <c r="CO595" s="33"/>
      <c r="CP595" s="33">
        <f t="shared" si="664"/>
        <v>0</v>
      </c>
      <c r="CQ595" s="27">
        <f t="shared" si="702"/>
        <v>0</v>
      </c>
      <c r="CR595" s="27">
        <f t="shared" si="665"/>
        <v>0</v>
      </c>
      <c r="CS595" s="28">
        <f>IF((CS594+CM595+CN595)&gt;=$B$2*'SFV+BESS'!$I$9, $B$2*'SFV+BESS'!$I$9, (CS594+CM595+CN595))</f>
        <v>173.61249999999998</v>
      </c>
      <c r="CT595" s="110">
        <f t="shared" si="703"/>
        <v>60.041839544678055</v>
      </c>
      <c r="CY595" s="251"/>
      <c r="CZ595" s="48">
        <v>24.4166666666667</v>
      </c>
      <c r="DA595" s="33">
        <f t="shared" si="682"/>
        <v>68.060646159931082</v>
      </c>
      <c r="DB595" s="33">
        <f>Gen_Cons_Horario!B4965</f>
        <v>0</v>
      </c>
      <c r="DC595" s="35">
        <f t="shared" si="719"/>
        <v>68.060646159931082</v>
      </c>
      <c r="DD595" s="116">
        <f>IF(AND(DC595&gt;0,DC595*$B$4+DJ594&lt;=$B$2*'SFV+BESS'!$I$9,DC595&lt;'SFV+BESS'!$I$7), DC595*$B$4, IF(AND(DC595&gt;0,DC595*$B$4+DJ594&gt;$B$2*'SFV+BESS'!$I$9,DC595*$B$4&lt;'SFV+BESS'!$I$7),$B$2*'SFV+BESS'!$I$9-DJ594,IF(AND(DC595&gt;0,DC595*$B$4+DJ594&gt;$B$2*'SFV+BESS'!$I$9,DC595*$B$4&gt;'SFV+BESS'!$I$7,DJ594&lt;$B$2*'SFV+BESS'!$I$9),$B$2*'SFV+BESS'!$I$9-DJ594,IF(AND(DC595&gt;0,DC595*$B$4+DJ594&lt;=$B$2*'SFV+BESS'!$I$9,DC595&gt;'SFV+BESS'!$I$7),'SFV+BESS'!$I$7,0))))</f>
        <v>0</v>
      </c>
      <c r="DE595" s="27">
        <f>IF(AND(DC595&lt;0,DJ594+DC595/$B$5&gt;$H$2,-DC595/'Carga-Descarga Año'!$B$5&lt;'SFV+BESS'!$I$7),DC595/$B$5,IF(AND(DC595&lt;0,DJ594+DC595/$B$5&gt;$H$2,-DC595/'Carga-Descarga Año'!$B$5&gt;'SFV+BESS'!$I$7),-'SFV+BESS'!$I$7,IF(AND(DC595&lt;0,DJ594+DC595/$B$5&lt;$H$2),-MIN('SFV+BESS'!$I$7,DJ594-$H$2),0)))</f>
        <v>0</v>
      </c>
      <c r="DF595" s="33"/>
      <c r="DG595" s="33">
        <f t="shared" si="666"/>
        <v>0</v>
      </c>
      <c r="DH595" s="27">
        <f t="shared" si="704"/>
        <v>0</v>
      </c>
      <c r="DI595" s="27">
        <f t="shared" si="705"/>
        <v>0</v>
      </c>
      <c r="DJ595" s="28">
        <f>IF((DJ594+DD595+DE595)&gt;=$B$2*'SFV+BESS'!$I$9, $B$2*'SFV+BESS'!$I$9, (DJ594+DD595+DE595))</f>
        <v>173.61249999999998</v>
      </c>
      <c r="DK595" s="110">
        <f t="shared" si="706"/>
        <v>68.060646159931082</v>
      </c>
      <c r="DP595" s="251"/>
      <c r="DQ595" s="48">
        <v>24.4166666666667</v>
      </c>
      <c r="DR595" s="33">
        <f t="shared" si="683"/>
        <v>72.573683597713242</v>
      </c>
      <c r="DS595" s="33">
        <f>Gen_Cons_Horario!B5709</f>
        <v>0</v>
      </c>
      <c r="DT595" s="35">
        <f t="shared" si="720"/>
        <v>72.573683597713242</v>
      </c>
      <c r="DU595" s="116">
        <f>IF(AND(DT595&gt;0,DT595*$B$4+EA594&lt;=$B$2*'SFV+BESS'!$I$9,DT595&lt;'SFV+BESS'!$I$7), DT595*$B$4, IF(AND(DT595&gt;0,DT595*$B$4+EA594&gt;$B$2*'SFV+BESS'!$I$9,DT595*$B$4&lt;'SFV+BESS'!$I$7),$B$2*'SFV+BESS'!$I$9-EA594,IF(AND(DT595&gt;0,DT595*$B$4+EA594&gt;$B$2*'SFV+BESS'!$I$9,DT595*$B$4&gt;'SFV+BESS'!$I$7,EA594&lt;$B$2*'SFV+BESS'!$I$9),$B$2*'SFV+BESS'!$I$9-EA594,IF(AND(DT595&gt;0,DT595*$B$4+EA594&lt;=$B$2*'SFV+BESS'!$I$9,DT595&gt;'SFV+BESS'!$I$7),'SFV+BESS'!$I$7,0))))</f>
        <v>0</v>
      </c>
      <c r="DV595" s="27">
        <f>IF(AND(DT595&lt;0,EA594+DT595/$B$5&gt;$H$2,-DT595/'Carga-Descarga Año'!$B$5&lt;'SFV+BESS'!$I$7),DT595/$B$5,IF(AND(DT595&lt;0,EA594+DT595/$B$5&gt;$H$2,-DT595/'Carga-Descarga Año'!$B$5&gt;'SFV+BESS'!$I$7),-'SFV+BESS'!$I$7,IF(AND(DT595&lt;0,EA594+DT595/$B$5&lt;$H$2),-MIN('SFV+BESS'!$I$7,EA594-$H$2),0)))</f>
        <v>0</v>
      </c>
      <c r="DW595" s="33"/>
      <c r="DX595" s="33">
        <f t="shared" si="667"/>
        <v>0</v>
      </c>
      <c r="DY595" s="27">
        <f t="shared" si="707"/>
        <v>0</v>
      </c>
      <c r="DZ595" s="27">
        <f t="shared" si="668"/>
        <v>0</v>
      </c>
      <c r="EA595" s="28">
        <f>IF((EA594+DU595+DV595)&gt;=$B$2*'SFV+BESS'!$I$9, $B$2*'SFV+BESS'!$I$9, (EA594+DU595+DV595))</f>
        <v>173.61249999999998</v>
      </c>
      <c r="EB595" s="110">
        <f t="shared" si="708"/>
        <v>72.573683597713242</v>
      </c>
      <c r="EG595" s="251"/>
      <c r="EH595" s="48">
        <v>24.4166666666667</v>
      </c>
      <c r="EI595" s="33">
        <f t="shared" si="684"/>
        <v>88.07759942561016</v>
      </c>
      <c r="EJ595" s="33">
        <f>Gen_Cons_Horario!B6453</f>
        <v>0</v>
      </c>
      <c r="EK595" s="35">
        <f t="shared" si="721"/>
        <v>88.07759942561016</v>
      </c>
      <c r="EL595" s="116">
        <f>IF(AND(EK595&gt;0,EK595*$B$4+ER594&lt;=$B$2*'SFV+BESS'!$I$9,EK595&lt;'SFV+BESS'!$I$7), EK595*$B$4, IF(AND(EK595&gt;0,EK595*$B$4+ER594&gt;$B$2*'SFV+BESS'!$I$9,EK595*$B$4&lt;'SFV+BESS'!$I$7),$B$2*'SFV+BESS'!$I$9-ER594,IF(AND(EK595&gt;0,EK595*$B$4+ER594&gt;$B$2*'SFV+BESS'!$I$9,EK595*$B$4&gt;'SFV+BESS'!$I$7,ER594&lt;$B$2*'SFV+BESS'!$I$9),$B$2*'SFV+BESS'!$I$9-ER594,IF(AND(EK595&gt;0,EK595*$B$4+ER594&lt;=$B$2*'SFV+BESS'!$I$9,EK595&gt;'SFV+BESS'!$I$7),'SFV+BESS'!$I$7,0))))</f>
        <v>0</v>
      </c>
      <c r="EM595" s="27">
        <f>IF(AND(EK595&lt;0,ER594+EK595/$B$5&gt;$H$2,-EK595/'Carga-Descarga Año'!$B$5&lt;'SFV+BESS'!$I$7),EK595/$B$5,IF(AND(EK595&lt;0,ER594+EK595/$B$5&gt;$H$2,-EK595/'Carga-Descarga Año'!$B$5&gt;'SFV+BESS'!$I$7),-'SFV+BESS'!$I$7,IF(AND(EK595&lt;0,ER594+EK595/$B$5&lt;$H$2),-MIN('SFV+BESS'!$I$7,ER594-$H$2),0)))</f>
        <v>0</v>
      </c>
      <c r="EN595" s="33"/>
      <c r="EO595" s="33">
        <f t="shared" si="669"/>
        <v>0</v>
      </c>
      <c r="EP595" s="27">
        <f t="shared" si="709"/>
        <v>0</v>
      </c>
      <c r="EQ595" s="27">
        <f t="shared" si="670"/>
        <v>0</v>
      </c>
      <c r="ER595" s="28">
        <f>IF((ER594+EL595+EM595)&gt;=$B$2*'SFV+BESS'!$I$9, $B$2*'SFV+BESS'!$I$9, (ER594+EL595+EM595))</f>
        <v>173.61249999999998</v>
      </c>
      <c r="ES595" s="110">
        <f t="shared" si="710"/>
        <v>88.07759942561016</v>
      </c>
      <c r="EX595" s="251"/>
      <c r="EY595" s="48">
        <v>24.4166666666667</v>
      </c>
      <c r="EZ595" s="33">
        <f t="shared" si="685"/>
        <v>96.19383250062873</v>
      </c>
      <c r="FA595" s="33">
        <f>Gen_Cons_Horario!B7173</f>
        <v>96.941000000000003</v>
      </c>
      <c r="FB595" s="35">
        <f t="shared" si="722"/>
        <v>-0.74716749937127247</v>
      </c>
      <c r="FC595" s="116">
        <f>IF(AND(FB595&gt;0,FB595*$B$4+FI594&lt;=$B$2*'SFV+BESS'!$I$9,FB595&lt;'SFV+BESS'!$I$7), FB595*$B$4, IF(AND(FB595&gt;0,FB595*$B$4+FI594&gt;$B$2*'SFV+BESS'!$I$9,FB595*$B$4&lt;'SFV+BESS'!$I$7),$B$2*'SFV+BESS'!$I$9-FI594,IF(AND(FB595&gt;0,FB595*$B$4+FI594&gt;$B$2*'SFV+BESS'!$I$9,FB595*$B$4&gt;'SFV+BESS'!$I$7,FI594&lt;$B$2*'SFV+BESS'!$I$9),$B$2*'SFV+BESS'!$I$9-FI594,IF(AND(FB595&gt;0,FB595*$B$4+FI594&lt;=$B$2*'SFV+BESS'!$I$9,FB595&gt;'SFV+BESS'!$I$7),'SFV+BESS'!$I$7,0))))</f>
        <v>0</v>
      </c>
      <c r="FD595" s="27">
        <f>IF(AND(FB595&lt;0,FI594+FB595/$B$5&gt;$H$2,-FB595/'Carga-Descarga Año'!$B$5&lt;'SFV+BESS'!$I$7),FB595/$B$5,IF(AND(FB595&lt;0,FI594+FB595/$B$5&gt;$H$2,-FB595/'Carga-Descarga Año'!$B$5&gt;'SFV+BESS'!$I$7),-'SFV+BESS'!$I$7,IF(AND(FB595&lt;0,FI594+FB595/$B$5&lt;$H$2),-MIN('SFV+BESS'!$I$7,FI594-$H$2),0)))</f>
        <v>-0.78649210460133945</v>
      </c>
      <c r="FE595" s="33"/>
      <c r="FF595" s="33">
        <f t="shared" si="671"/>
        <v>96.19383250062873</v>
      </c>
      <c r="FG595" s="27">
        <f t="shared" si="711"/>
        <v>0.74716749937127247</v>
      </c>
      <c r="FH595" s="27">
        <f t="shared" si="672"/>
        <v>0</v>
      </c>
      <c r="FI595" s="28">
        <f>IF((FI594+FC595+FD595)&gt;=$B$2*'SFV+BESS'!$I$9, $B$2*'SFV+BESS'!$I$9, (FI594+FC595+FD595))</f>
        <v>125.84824894696851</v>
      </c>
      <c r="FJ595" s="110">
        <f t="shared" si="712"/>
        <v>0</v>
      </c>
      <c r="FO595" s="251"/>
      <c r="FP595" s="48">
        <v>24.4166666666667</v>
      </c>
      <c r="FQ595" s="33">
        <f t="shared" si="686"/>
        <v>101.70295248194581</v>
      </c>
      <c r="FR595" s="33">
        <f>Gen_Cons_Horario!B7917</f>
        <v>82.027000000000001</v>
      </c>
      <c r="FS595" s="35">
        <f t="shared" si="723"/>
        <v>19.675952481945814</v>
      </c>
      <c r="FT595" s="116">
        <f>IF(AND(FS595&gt;0,FS595*$B$4+FZ594&lt;=$B$2*'SFV+BESS'!$I$9,FS595&lt;'SFV+BESS'!$I$7), FS595*$B$4, IF(AND(FS595&gt;0,FS595*$B$4+FZ594&gt;$B$2*'SFV+BESS'!$I$9,FS595*$B$4&lt;'SFV+BESS'!$I$7),$B$2*'SFV+BESS'!$I$9-FZ594,IF(AND(FS595&gt;0,FS595*$B$4+FZ594&gt;$B$2*'SFV+BESS'!$I$9,FS595*$B$4&gt;'SFV+BESS'!$I$7,FZ594&lt;$B$2*'SFV+BESS'!$I$9),$B$2*'SFV+BESS'!$I$9-FZ594,IF(AND(FS595&gt;0,FS595*$B$4+FZ594&lt;=$B$2*'SFV+BESS'!$I$9,FS595&gt;'SFV+BESS'!$I$7),'SFV+BESS'!$I$7,0))))</f>
        <v>2.579723221292511</v>
      </c>
      <c r="FU595" s="27">
        <f>IF(AND(FS595&lt;0,FZ594+FS595/$B$5&gt;$H$2,-FS595/'Carga-Descarga Año'!$B$5&lt;'SFV+BESS'!$I$7),FS595/$B$5,IF(AND(FS595&lt;0,FZ594+FS595/$B$5&gt;$H$2,-FS595/'Carga-Descarga Año'!$B$5&gt;'SFV+BESS'!$I$7),-'SFV+BESS'!$I$7,IF(AND(FS595&lt;0,FZ594+FS595/$B$5&lt;$H$2),-MIN('SFV+BESS'!$I$7,FZ594-$H$2),0)))</f>
        <v>0</v>
      </c>
      <c r="FV595" s="33"/>
      <c r="FW595" s="33">
        <f t="shared" si="673"/>
        <v>82.027000000000001</v>
      </c>
      <c r="FX595" s="27">
        <f t="shared" si="713"/>
        <v>0</v>
      </c>
      <c r="FY595" s="27">
        <f t="shared" si="674"/>
        <v>0</v>
      </c>
      <c r="FZ595" s="28">
        <f>IF((FZ594+FT595+FU595)&gt;=$B$2*'SFV+BESS'!$I$9, $B$2*'SFV+BESS'!$I$9, (FZ594+FT595+FU595))</f>
        <v>173.61249999999998</v>
      </c>
      <c r="GA595" s="110">
        <f t="shared" si="714"/>
        <v>16.960454354269487</v>
      </c>
      <c r="GF595" s="251"/>
      <c r="GG595" s="48">
        <v>24.4166666666667</v>
      </c>
      <c r="GH595" s="33">
        <f t="shared" si="687"/>
        <v>103.14154069052196</v>
      </c>
      <c r="GI595" s="33">
        <f>Gen_Cons_Horario!B8637</f>
        <v>96.941000000000003</v>
      </c>
      <c r="GJ595" s="35">
        <f t="shared" si="657"/>
        <v>6.2005406905219616</v>
      </c>
      <c r="GK595" s="116">
        <f>IF(AND(GJ595&gt;0,GJ595*$B$4+GQ594&lt;=$B$2*'SFV+BESS'!$I$9,GJ595&lt;'SFV+BESS'!$I$7), GJ595*$B$4, IF(AND(GJ595&gt;0,GJ595*$B$4+GQ594&gt;$B$2*'SFV+BESS'!$I$9,GJ595*$B$4&lt;'SFV+BESS'!$I$7),$B$2*'SFV+BESS'!$I$9-GQ594,IF(AND(GJ595&gt;0,GJ595*$B$4+GQ594&gt;$B$2*'SFV+BESS'!$I$9,GJ595*$B$4&gt;'SFV+BESS'!$I$7,GQ594&lt;$B$2*'SFV+BESS'!$I$9),$B$2*'SFV+BESS'!$I$9-GQ594,IF(AND(GJ595&gt;0,GJ595*$B$4+GQ594&lt;=$B$2*'SFV+BESS'!$I$9,GJ595&gt;'SFV+BESS'!$I$7),'SFV+BESS'!$I$7,0))))</f>
        <v>5.8905136559958633</v>
      </c>
      <c r="GL595" s="27">
        <f>IF(AND(GJ595&lt;0,GQ594+GJ595/$B$5&gt;$H$2,-GJ595/'Carga-Descarga Año'!$B$5&lt;'SFV+BESS'!$I$7),GJ595/$B$5,IF(AND(GJ595&lt;0,GQ594+GJ595/$B$5&gt;$H$2,-GJ595/'Carga-Descarga Año'!$B$5&gt;'SFV+BESS'!$I$7),-'SFV+BESS'!$I$7,IF(AND(GJ595&lt;0,GQ594+GJ595/$B$5&lt;$H$2),-MIN('SFV+BESS'!$I$7,GQ594-$H$2),0)))</f>
        <v>0</v>
      </c>
      <c r="GM595" s="33"/>
      <c r="GN595" s="33">
        <f t="shared" si="675"/>
        <v>96.941000000000003</v>
      </c>
      <c r="GO595" s="27">
        <f t="shared" si="715"/>
        <v>0</v>
      </c>
      <c r="GP595" s="27">
        <f t="shared" si="676"/>
        <v>0</v>
      </c>
      <c r="GQ595" s="28">
        <f>IF((GQ594+GK595+GL595)&gt;=$B$2*'SFV+BESS'!$I$9, $B$2*'SFV+BESS'!$I$9, (GQ594+GK595+GL595))</f>
        <v>140.51111577199191</v>
      </c>
      <c r="GR595" s="110">
        <f t="shared" si="716"/>
        <v>0</v>
      </c>
    </row>
    <row r="596" spans="1:200">
      <c r="A596" s="249"/>
      <c r="B596" s="48">
        <v>24.4583333333334</v>
      </c>
      <c r="C596" s="38">
        <f t="shared" si="658"/>
        <v>114.26609089127589</v>
      </c>
      <c r="D596" s="2">
        <f>Gen_Cons_Horario!B622</f>
        <v>119.312</v>
      </c>
      <c r="E596" s="140">
        <f t="shared" si="688"/>
        <v>-5.0459091087241035</v>
      </c>
      <c r="F596" s="116">
        <f>IF(AND(E596&gt;0,E596*$B$4+L595&lt;=$B$2*'SFV+BESS'!$I$9,E596&lt;'SFV+BESS'!$I$7), E596*$B$4, IF(AND(E596&gt;0,E596*$B$4+L595&gt;$B$2*'SFV+BESS'!$I$9,E596*$B$4&lt;'SFV+BESS'!$I$7),$B$2*'SFV+BESS'!$I$9-L595,IF(AND(E596&gt;0,E596*$B$4+L595&gt;$B$2*'SFV+BESS'!$I$9,E596*$B$4&gt;'SFV+BESS'!$I$7,L595&lt;$B$2*'SFV+BESS'!$I$9),$B$2*'SFV+BESS'!$I$9-L595,IF(AND(E596&gt;0,E596*$B$4+L595&lt;=$B$2*'SFV+BESS'!$I$9,E596&gt;'SFV+BESS'!$I$7),'SFV+BESS'!$I$7,0))))</f>
        <v>0</v>
      </c>
      <c r="G596" s="27">
        <f>IF(AND(E596&lt;0,L595+E596/$B$5&gt;$H$2,-E596/'Carga-Descarga Año'!$B$5&lt;'SFV+BESS'!$I$7),E596/$B$5,IF(AND(E596&lt;0,L595+E596/$B$5&gt;$H$2,-E596/'Carga-Descarga Año'!$B$5&gt;'SFV+BESS'!$I$7),-'SFV+BESS'!$I$7,IF(AND(E596&lt;0,L595+E596/$B$5&lt;$H$2),-MIN('SFV+BESS'!$I$7,L595-$H$2),0)))</f>
        <v>-5.311483272341162</v>
      </c>
      <c r="I596" s="38">
        <f t="shared" si="689"/>
        <v>114.26609089127589</v>
      </c>
      <c r="J596" s="27">
        <f t="shared" si="691"/>
        <v>5.0459091087241035</v>
      </c>
      <c r="K596" s="27">
        <f t="shared" si="690"/>
        <v>0</v>
      </c>
      <c r="L596" s="28">
        <f>IF((L595+F596+G596)&gt;=$B$2*'SFV+BESS'!$I$9, $B$2*'SFV+BESS'!$I$9, (L595+F596+G596))</f>
        <v>65.675327740602384</v>
      </c>
      <c r="M596" s="110">
        <f t="shared" si="692"/>
        <v>0</v>
      </c>
      <c r="R596" s="251"/>
      <c r="S596" s="48">
        <v>24.4583333333334</v>
      </c>
      <c r="T596" s="2">
        <f t="shared" si="677"/>
        <v>115.68420825459324</v>
      </c>
      <c r="U596" s="2">
        <f>Gen_Cons_Horario!B1366</f>
        <v>37.285000000000004</v>
      </c>
      <c r="V596" s="35">
        <f t="shared" si="652"/>
        <v>78.399208254593248</v>
      </c>
      <c r="W596" s="116">
        <f>IF(AND(V596&gt;0,V596*$B$4+AC595&lt;=$B$2*'SFV+BESS'!$I$9,V596&lt;'SFV+BESS'!$I$7), V596*$B$4, IF(AND(V596&gt;0,V596*$B$4+AC595&gt;$B$2*'SFV+BESS'!$I$9,V596*$B$4&lt;'SFV+BESS'!$I$7),$B$2*'SFV+BESS'!$I$9-AC595,IF(AND(V596&gt;0,V596*$B$4+AC595&gt;$B$2*'SFV+BESS'!$I$9,V596*$B$4&gt;'SFV+BESS'!$I$7,AC595&lt;$B$2*'SFV+BESS'!$I$9),$B$2*'SFV+BESS'!$I$9-AC595,IF(AND(V596&gt;0,V596*$B$4+AC595&lt;=$B$2*'SFV+BESS'!$I$9,V596&gt;'SFV+BESS'!$I$7),'SFV+BESS'!$I$7,0))))</f>
        <v>0</v>
      </c>
      <c r="X596" s="27">
        <f>IF(AND(V596&lt;0,AC595+V596/$B$5&gt;$H$2,-V596/'Carga-Descarga Año'!$B$5&lt;'SFV+BESS'!$I$7),V596/$B$5,IF(AND(V596&lt;0,AC595+V596/$B$5&gt;$H$2,-V596/'Carga-Descarga Año'!$B$5&gt;'SFV+BESS'!$I$7),-'SFV+BESS'!$I$7,IF(AND(V596&lt;0,AC595+V596/$B$5&lt;$H$2),-MIN('SFV+BESS'!$I$7,AC595-$H$2),0)))</f>
        <v>0</v>
      </c>
      <c r="Z596" s="33">
        <f t="shared" si="718"/>
        <v>37.285000000000004</v>
      </c>
      <c r="AA596" s="27">
        <f t="shared" si="693"/>
        <v>0</v>
      </c>
      <c r="AB596" s="27">
        <f t="shared" si="717"/>
        <v>0</v>
      </c>
      <c r="AC596" s="28">
        <f>IF((AC595+W596+X596)&gt;=$B$2*'SFV+BESS'!$I$9, $B$2*'SFV+BESS'!$I$9, (AC595+W596+X596))</f>
        <v>173.61249999999998</v>
      </c>
      <c r="AD596" s="110">
        <f t="shared" si="694"/>
        <v>78.399208254593248</v>
      </c>
      <c r="AI596" s="251"/>
      <c r="AJ596" s="48">
        <v>24.4583333333334</v>
      </c>
      <c r="AK596" s="52">
        <f t="shared" si="678"/>
        <v>115.61736628907755</v>
      </c>
      <c r="AL596" s="33">
        <f>Gen_Cons_Horario!B2038</f>
        <v>0</v>
      </c>
      <c r="AM596" s="35">
        <f t="shared" si="653"/>
        <v>115.61736628907755</v>
      </c>
      <c r="AN596" s="116">
        <f>IF(AND(AM596&gt;0,AM596*$B$4+AT595&lt;=$B$2*'SFV+BESS'!$I$9,AM596&lt;'SFV+BESS'!$I$7), AM596*$B$4, IF(AND(AM596&gt;0,AM596*$B$4+AT595&gt;$B$2*'SFV+BESS'!$I$9,AM596*$B$4&lt;'SFV+BESS'!$I$7),$B$2*'SFV+BESS'!$I$9-AT595,IF(AND(AM596&gt;0,AM596*$B$4+AT595&gt;$B$2*'SFV+BESS'!$I$9,AM596*$B$4&gt;'SFV+BESS'!$I$7,AT595&lt;$B$2*'SFV+BESS'!$I$9),$B$2*'SFV+BESS'!$I$9-AT595,IF(AND(AM596&gt;0,AM596*$B$4+AT595&lt;=$B$2*'SFV+BESS'!$I$9,AM596&gt;'SFV+BESS'!$I$7),'SFV+BESS'!$I$7,0))))</f>
        <v>0</v>
      </c>
      <c r="AO596" s="27">
        <f>IF(AND(AM596&lt;0,AT595+AM596/$B$5&gt;$H$2,-AM596/'Carga-Descarga Año'!$B$5&lt;'SFV+BESS'!$I$7),AM596/$B$5,IF(AND(AM596&lt;0,AT595+AM596/$B$5&gt;$H$2,-AM596/'Carga-Descarga Año'!$B$5&gt;'SFV+BESS'!$I$7),-'SFV+BESS'!$I$7,IF(AND(AM596&lt;0,AT595+AM596/$B$5&lt;$H$2),-MIN('SFV+BESS'!$I$7,AT595-$H$2),0)))</f>
        <v>0</v>
      </c>
      <c r="AP596" s="33"/>
      <c r="AQ596" s="33">
        <f t="shared" si="659"/>
        <v>0</v>
      </c>
      <c r="AR596" s="27">
        <f t="shared" si="695"/>
        <v>0</v>
      </c>
      <c r="AS596" s="27">
        <f t="shared" si="660"/>
        <v>0</v>
      </c>
      <c r="AT596" s="28">
        <f>IF((AT595+AN596+AO596)&gt;=$B$2*'SFV+BESS'!$I$9, $B$2*'SFV+BESS'!$I$9, (AT595+AN596+AO596))</f>
        <v>173.61249999999998</v>
      </c>
      <c r="AU596" s="110">
        <f t="shared" si="696"/>
        <v>115.61736628907755</v>
      </c>
      <c r="AZ596" s="251"/>
      <c r="BA596" s="48">
        <v>24.4583333333334</v>
      </c>
      <c r="BB596" s="33">
        <f t="shared" si="679"/>
        <v>100.24824985336119</v>
      </c>
      <c r="BC596" s="33">
        <f>Gen_Cons_Horario!B2782</f>
        <v>0</v>
      </c>
      <c r="BD596" s="35">
        <f t="shared" si="654"/>
        <v>100.24824985336119</v>
      </c>
      <c r="BE596" s="116">
        <f>IF(AND(BD596&gt;0,BD596*$B$4+BK595&lt;=$B$2*'SFV+BESS'!$I$9,BD596&lt;'SFV+BESS'!$I$7), BD596*$B$4, IF(AND(BD596&gt;0,BD596*$B$4+BK595&gt;$B$2*'SFV+BESS'!$I$9,BD596*$B$4&lt;'SFV+BESS'!$I$7),$B$2*'SFV+BESS'!$I$9-BK595,IF(AND(BD596&gt;0,BD596*$B$4+BK595&gt;$B$2*'SFV+BESS'!$I$9,BD596*$B$4&gt;'SFV+BESS'!$I$7,BK595&lt;$B$2*'SFV+BESS'!$I$9),$B$2*'SFV+BESS'!$I$9-BK595,IF(AND(BD596&gt;0,BD596*$B$4+BK595&lt;=$B$2*'SFV+BESS'!$I$9,BD596&gt;'SFV+BESS'!$I$7),'SFV+BESS'!$I$7,0))))</f>
        <v>0</v>
      </c>
      <c r="BF596" s="27">
        <f>IF(AND(BD596&lt;0,BK595+BD596/$B$5&gt;$H$2,-BD596/'Carga-Descarga Año'!$B$5&lt;'SFV+BESS'!$I$7),BD596/$B$5,IF(AND(BD596&lt;0,BK595+BD596/$B$5&gt;$H$2,-BD596/'Carga-Descarga Año'!$B$5&gt;'SFV+BESS'!$I$7),-'SFV+BESS'!$I$7,IF(AND(BD596&lt;0,BK595+BD596/$B$5&lt;$H$2),-MIN('SFV+BESS'!$I$7,BK595-$H$2),0)))</f>
        <v>0</v>
      </c>
      <c r="BG596" s="33"/>
      <c r="BH596" s="33">
        <f t="shared" si="661"/>
        <v>0</v>
      </c>
      <c r="BI596" s="27">
        <f t="shared" si="697"/>
        <v>0</v>
      </c>
      <c r="BJ596" s="27">
        <f t="shared" si="662"/>
        <v>0</v>
      </c>
      <c r="BK596" s="28">
        <f>IF((BK595+BE596+BF596)&gt;=$B$2*'SFV+BESS'!$I$9, $B$2*'SFV+BESS'!$I$9, (BK595+BE596+BF596))</f>
        <v>173.61249999999998</v>
      </c>
      <c r="BL596" s="110">
        <f t="shared" si="698"/>
        <v>100.24824985336119</v>
      </c>
      <c r="BQ596" s="251"/>
      <c r="BR596" s="48">
        <v>24.4583333333334</v>
      </c>
      <c r="BS596" s="33">
        <f t="shared" si="680"/>
        <v>79.979225615012339</v>
      </c>
      <c r="BT596" s="33">
        <f>Gen_Cons_Horario!B3502</f>
        <v>0</v>
      </c>
      <c r="BU596" s="35">
        <f t="shared" si="655"/>
        <v>79.979225615012339</v>
      </c>
      <c r="BV596" s="116">
        <f>IF(AND(BU596&gt;0,BU596*$B$4+CB595&lt;=$B$2*'SFV+BESS'!$I$9,BU596&lt;'SFV+BESS'!$I$7), BU596*$B$4, IF(AND(BU596&gt;0,BU596*$B$4+CB595&gt;$B$2*'SFV+BESS'!$I$9,BU596*$B$4&lt;'SFV+BESS'!$I$7),$B$2*'SFV+BESS'!$I$9-CB595,IF(AND(BU596&gt;0,BU596*$B$4+CB595&gt;$B$2*'SFV+BESS'!$I$9,BU596*$B$4&gt;'SFV+BESS'!$I$7,CB595&lt;$B$2*'SFV+BESS'!$I$9),$B$2*'SFV+BESS'!$I$9-CB595,IF(AND(BU596&gt;0,BU596*$B$4+CB595&lt;=$B$2*'SFV+BESS'!$I$9,BU596&gt;'SFV+BESS'!$I$7),'SFV+BESS'!$I$7,0))))</f>
        <v>0</v>
      </c>
      <c r="BW596" s="27">
        <f>IF(AND(BU596&lt;0,CB595+BU596/$B$5&gt;$H$2,-BU596/'Carga-Descarga Año'!$B$5&lt;'SFV+BESS'!$I$7),BU596/$B$5,IF(AND(BU596&lt;0,CB595+BU596/$B$5&gt;$H$2,-BU596/'Carga-Descarga Año'!$B$5&gt;'SFV+BESS'!$I$7),-'SFV+BESS'!$I$7,IF(AND(BU596&lt;0,CB595+BU596/$B$5&lt;$H$2),-MIN('SFV+BESS'!$I$7,CB595-$H$2),0)))</f>
        <v>0</v>
      </c>
      <c r="BX596" s="33"/>
      <c r="BY596" s="33">
        <f t="shared" si="663"/>
        <v>0</v>
      </c>
      <c r="BZ596" s="27">
        <f t="shared" si="699"/>
        <v>0</v>
      </c>
      <c r="CA596" s="27">
        <f t="shared" si="700"/>
        <v>0</v>
      </c>
      <c r="CB596" s="28">
        <f>IF((CB595+BV596+BW596)&gt;=$B$2*'SFV+BESS'!$I$9, $B$2*'SFV+BESS'!$I$9, (CB595+BV596+BW596))</f>
        <v>173.61249999999998</v>
      </c>
      <c r="CC596" s="110">
        <f t="shared" si="701"/>
        <v>79.979225615012339</v>
      </c>
      <c r="CH596" s="251"/>
      <c r="CI596" s="48">
        <v>24.4583333333334</v>
      </c>
      <c r="CJ596" s="33">
        <f t="shared" si="681"/>
        <v>71.185968854106946</v>
      </c>
      <c r="CK596" s="33">
        <f>Gen_Cons_Horario!B4246</f>
        <v>0</v>
      </c>
      <c r="CL596" s="35">
        <f t="shared" si="656"/>
        <v>71.185968854106946</v>
      </c>
      <c r="CM596" s="116">
        <f>IF(AND(CL596&gt;0,CL596*$B$4+CS595&lt;=$B$2*'SFV+BESS'!$I$9,CL596&lt;'SFV+BESS'!$I$7), CL596*$B$4, IF(AND(CL596&gt;0,CL596*$B$4+CS595&gt;$B$2*'SFV+BESS'!$I$9,CL596*$B$4&lt;'SFV+BESS'!$I$7),$B$2*'SFV+BESS'!$I$9-CS595,IF(AND(CL596&gt;0,CL596*$B$4+CS595&gt;$B$2*'SFV+BESS'!$I$9,CL596*$B$4&gt;'SFV+BESS'!$I$7,CS595&lt;$B$2*'SFV+BESS'!$I$9),$B$2*'SFV+BESS'!$I$9-CS595,IF(AND(CL596&gt;0,CL596*$B$4+CS595&lt;=$B$2*'SFV+BESS'!$I$9,CL596&gt;'SFV+BESS'!$I$7),'SFV+BESS'!$I$7,0))))</f>
        <v>0</v>
      </c>
      <c r="CN596" s="27">
        <f>IF(AND(CL596&lt;0,CS595+CL596/$B$5&gt;$H$2,-CL596/'Carga-Descarga Año'!$B$5&lt;'SFV+BESS'!$I$7),CL596/$B$5,IF(AND(CL596&lt;0,CS595+CL596/$B$5&gt;$H$2,-CL596/'Carga-Descarga Año'!$B$5&gt;'SFV+BESS'!$I$7),-'SFV+BESS'!$I$7,IF(AND(CL596&lt;0,CS595+CL596/$B$5&lt;$H$2),-MIN('SFV+BESS'!$I$7,CS595-$H$2),0)))</f>
        <v>0</v>
      </c>
      <c r="CO596" s="33"/>
      <c r="CP596" s="33">
        <f t="shared" si="664"/>
        <v>0</v>
      </c>
      <c r="CQ596" s="27">
        <f t="shared" si="702"/>
        <v>0</v>
      </c>
      <c r="CR596" s="27">
        <f t="shared" si="665"/>
        <v>0</v>
      </c>
      <c r="CS596" s="28">
        <f>IF((CS595+CM596+CN596)&gt;=$B$2*'SFV+BESS'!$I$9, $B$2*'SFV+BESS'!$I$9, (CS595+CM596+CN596))</f>
        <v>173.61249999999998</v>
      </c>
      <c r="CT596" s="110">
        <f t="shared" si="703"/>
        <v>71.185968854106946</v>
      </c>
      <c r="CY596" s="251"/>
      <c r="CZ596" s="48">
        <v>24.4583333333334</v>
      </c>
      <c r="DA596" s="33">
        <f t="shared" si="682"/>
        <v>79.260499325489363</v>
      </c>
      <c r="DB596" s="33">
        <f>Gen_Cons_Horario!B4966</f>
        <v>0</v>
      </c>
      <c r="DC596" s="35">
        <f t="shared" si="719"/>
        <v>79.260499325489363</v>
      </c>
      <c r="DD596" s="116">
        <f>IF(AND(DC596&gt;0,DC596*$B$4+DJ595&lt;=$B$2*'SFV+BESS'!$I$9,DC596&lt;'SFV+BESS'!$I$7), DC596*$B$4, IF(AND(DC596&gt;0,DC596*$B$4+DJ595&gt;$B$2*'SFV+BESS'!$I$9,DC596*$B$4&lt;'SFV+BESS'!$I$7),$B$2*'SFV+BESS'!$I$9-DJ595,IF(AND(DC596&gt;0,DC596*$B$4+DJ595&gt;$B$2*'SFV+BESS'!$I$9,DC596*$B$4&gt;'SFV+BESS'!$I$7,DJ595&lt;$B$2*'SFV+BESS'!$I$9),$B$2*'SFV+BESS'!$I$9-DJ595,IF(AND(DC596&gt;0,DC596*$B$4+DJ595&lt;=$B$2*'SFV+BESS'!$I$9,DC596&gt;'SFV+BESS'!$I$7),'SFV+BESS'!$I$7,0))))</f>
        <v>0</v>
      </c>
      <c r="DE596" s="27">
        <f>IF(AND(DC596&lt;0,DJ595+DC596/$B$5&gt;$H$2,-DC596/'Carga-Descarga Año'!$B$5&lt;'SFV+BESS'!$I$7),DC596/$B$5,IF(AND(DC596&lt;0,DJ595+DC596/$B$5&gt;$H$2,-DC596/'Carga-Descarga Año'!$B$5&gt;'SFV+BESS'!$I$7),-'SFV+BESS'!$I$7,IF(AND(DC596&lt;0,DJ595+DC596/$B$5&lt;$H$2),-MIN('SFV+BESS'!$I$7,DJ595-$H$2),0)))</f>
        <v>0</v>
      </c>
      <c r="DF596" s="33"/>
      <c r="DG596" s="33">
        <f t="shared" si="666"/>
        <v>0</v>
      </c>
      <c r="DH596" s="27">
        <f t="shared" si="704"/>
        <v>0</v>
      </c>
      <c r="DI596" s="27">
        <f t="shared" si="705"/>
        <v>0</v>
      </c>
      <c r="DJ596" s="28">
        <f>IF((DJ595+DD596+DE596)&gt;=$B$2*'SFV+BESS'!$I$9, $B$2*'SFV+BESS'!$I$9, (DJ595+DD596+DE596))</f>
        <v>173.61249999999998</v>
      </c>
      <c r="DK596" s="110">
        <f t="shared" si="706"/>
        <v>79.260499325489363</v>
      </c>
      <c r="DP596" s="251"/>
      <c r="DQ596" s="48">
        <v>24.4583333333334</v>
      </c>
      <c r="DR596" s="33">
        <f t="shared" si="683"/>
        <v>83.030986709775661</v>
      </c>
      <c r="DS596" s="33">
        <f>Gen_Cons_Horario!B5710</f>
        <v>0</v>
      </c>
      <c r="DT596" s="35">
        <f t="shared" si="720"/>
        <v>83.030986709775661</v>
      </c>
      <c r="DU596" s="116">
        <f>IF(AND(DT596&gt;0,DT596*$B$4+EA595&lt;=$B$2*'SFV+BESS'!$I$9,DT596&lt;'SFV+BESS'!$I$7), DT596*$B$4, IF(AND(DT596&gt;0,DT596*$B$4+EA595&gt;$B$2*'SFV+BESS'!$I$9,DT596*$B$4&lt;'SFV+BESS'!$I$7),$B$2*'SFV+BESS'!$I$9-EA595,IF(AND(DT596&gt;0,DT596*$B$4+EA595&gt;$B$2*'SFV+BESS'!$I$9,DT596*$B$4&gt;'SFV+BESS'!$I$7,EA595&lt;$B$2*'SFV+BESS'!$I$9),$B$2*'SFV+BESS'!$I$9-EA595,IF(AND(DT596&gt;0,DT596*$B$4+EA595&lt;=$B$2*'SFV+BESS'!$I$9,DT596&gt;'SFV+BESS'!$I$7),'SFV+BESS'!$I$7,0))))</f>
        <v>0</v>
      </c>
      <c r="DV596" s="27">
        <f>IF(AND(DT596&lt;0,EA595+DT596/$B$5&gt;$H$2,-DT596/'Carga-Descarga Año'!$B$5&lt;'SFV+BESS'!$I$7),DT596/$B$5,IF(AND(DT596&lt;0,EA595+DT596/$B$5&gt;$H$2,-DT596/'Carga-Descarga Año'!$B$5&gt;'SFV+BESS'!$I$7),-'SFV+BESS'!$I$7,IF(AND(DT596&lt;0,EA595+DT596/$B$5&lt;$H$2),-MIN('SFV+BESS'!$I$7,EA595-$H$2),0)))</f>
        <v>0</v>
      </c>
      <c r="DW596" s="33"/>
      <c r="DX596" s="33">
        <f t="shared" si="667"/>
        <v>0</v>
      </c>
      <c r="DY596" s="27">
        <f t="shared" si="707"/>
        <v>0</v>
      </c>
      <c r="DZ596" s="27">
        <f t="shared" si="668"/>
        <v>0</v>
      </c>
      <c r="EA596" s="28">
        <f>IF((EA595+DU596+DV596)&gt;=$B$2*'SFV+BESS'!$I$9, $B$2*'SFV+BESS'!$I$9, (EA595+DU596+DV596))</f>
        <v>173.61249999999998</v>
      </c>
      <c r="EB596" s="110">
        <f t="shared" si="708"/>
        <v>83.030986709775661</v>
      </c>
      <c r="EG596" s="251"/>
      <c r="EH596" s="48">
        <v>24.4583333333334</v>
      </c>
      <c r="EI596" s="33">
        <f t="shared" si="684"/>
        <v>98.155127964009495</v>
      </c>
      <c r="EJ596" s="33">
        <f>Gen_Cons_Horario!B6454</f>
        <v>0</v>
      </c>
      <c r="EK596" s="35">
        <f t="shared" si="721"/>
        <v>98.155127964009495</v>
      </c>
      <c r="EL596" s="116">
        <f>IF(AND(EK596&gt;0,EK596*$B$4+ER595&lt;=$B$2*'SFV+BESS'!$I$9,EK596&lt;'SFV+BESS'!$I$7), EK596*$B$4, IF(AND(EK596&gt;0,EK596*$B$4+ER595&gt;$B$2*'SFV+BESS'!$I$9,EK596*$B$4&lt;'SFV+BESS'!$I$7),$B$2*'SFV+BESS'!$I$9-ER595,IF(AND(EK596&gt;0,EK596*$B$4+ER595&gt;$B$2*'SFV+BESS'!$I$9,EK596*$B$4&gt;'SFV+BESS'!$I$7,ER595&lt;$B$2*'SFV+BESS'!$I$9),$B$2*'SFV+BESS'!$I$9-ER595,IF(AND(EK596&gt;0,EK596*$B$4+ER595&lt;=$B$2*'SFV+BESS'!$I$9,EK596&gt;'SFV+BESS'!$I$7),'SFV+BESS'!$I$7,0))))</f>
        <v>0</v>
      </c>
      <c r="EM596" s="27">
        <f>IF(AND(EK596&lt;0,ER595+EK596/$B$5&gt;$H$2,-EK596/'Carga-Descarga Año'!$B$5&lt;'SFV+BESS'!$I$7),EK596/$B$5,IF(AND(EK596&lt;0,ER595+EK596/$B$5&gt;$H$2,-EK596/'Carga-Descarga Año'!$B$5&gt;'SFV+BESS'!$I$7),-'SFV+BESS'!$I$7,IF(AND(EK596&lt;0,ER595+EK596/$B$5&lt;$H$2),-MIN('SFV+BESS'!$I$7,ER595-$H$2),0)))</f>
        <v>0</v>
      </c>
      <c r="EN596" s="33"/>
      <c r="EO596" s="33">
        <f t="shared" si="669"/>
        <v>0</v>
      </c>
      <c r="EP596" s="27">
        <f t="shared" si="709"/>
        <v>0</v>
      </c>
      <c r="EQ596" s="27">
        <f t="shared" si="670"/>
        <v>0</v>
      </c>
      <c r="ER596" s="28">
        <f>IF((ER595+EL596+EM596)&gt;=$B$2*'SFV+BESS'!$I$9, $B$2*'SFV+BESS'!$I$9, (ER595+EL596+EM596))</f>
        <v>173.61249999999998</v>
      </c>
      <c r="ES596" s="110">
        <f t="shared" si="710"/>
        <v>98.155127964009495</v>
      </c>
      <c r="EX596" s="251"/>
      <c r="EY596" s="48">
        <v>24.4583333333334</v>
      </c>
      <c r="EZ596" s="33">
        <f t="shared" si="685"/>
        <v>105.54601066041208</v>
      </c>
      <c r="FA596" s="33">
        <f>Gen_Cons_Horario!B7174</f>
        <v>59.656000000000006</v>
      </c>
      <c r="FB596" s="35">
        <f t="shared" si="722"/>
        <v>45.890010660412074</v>
      </c>
      <c r="FC596" s="116">
        <f>IF(AND(FB596&gt;0,FB596*$B$4+FI595&lt;=$B$2*'SFV+BESS'!$I$9,FB596&lt;'SFV+BESS'!$I$7), FB596*$B$4, IF(AND(FB596&gt;0,FB596*$B$4+FI595&gt;$B$2*'SFV+BESS'!$I$9,FB596*$B$4&lt;'SFV+BESS'!$I$7),$B$2*'SFV+BESS'!$I$9-FI595,IF(AND(FB596&gt;0,FB596*$B$4+FI595&gt;$B$2*'SFV+BESS'!$I$9,FB596*$B$4&gt;'SFV+BESS'!$I$7,FI595&lt;$B$2*'SFV+BESS'!$I$9),$B$2*'SFV+BESS'!$I$9-FI595,IF(AND(FB596&gt;0,FB596*$B$4+FI595&lt;=$B$2*'SFV+BESS'!$I$9,FB596&gt;'SFV+BESS'!$I$7),'SFV+BESS'!$I$7,0))))</f>
        <v>43.595510127391471</v>
      </c>
      <c r="FD596" s="27">
        <f>IF(AND(FB596&lt;0,FI595+FB596/$B$5&gt;$H$2,-FB596/'Carga-Descarga Año'!$B$5&lt;'SFV+BESS'!$I$7),FB596/$B$5,IF(AND(FB596&lt;0,FI595+FB596/$B$5&gt;$H$2,-FB596/'Carga-Descarga Año'!$B$5&gt;'SFV+BESS'!$I$7),-'SFV+BESS'!$I$7,IF(AND(FB596&lt;0,FI595+FB596/$B$5&lt;$H$2),-MIN('SFV+BESS'!$I$7,FI595-$H$2),0)))</f>
        <v>0</v>
      </c>
      <c r="FE596" s="33"/>
      <c r="FF596" s="33">
        <f t="shared" si="671"/>
        <v>59.656000000000006</v>
      </c>
      <c r="FG596" s="27">
        <f t="shared" si="711"/>
        <v>0</v>
      </c>
      <c r="FH596" s="27">
        <f t="shared" si="672"/>
        <v>0</v>
      </c>
      <c r="FI596" s="28">
        <f>IF((FI595+FC596+FD596)&gt;=$B$2*'SFV+BESS'!$I$9, $B$2*'SFV+BESS'!$I$9, (FI595+FC596+FD596))</f>
        <v>169.44375907435997</v>
      </c>
      <c r="FJ596" s="110">
        <f t="shared" si="712"/>
        <v>0</v>
      </c>
      <c r="FO596" s="251"/>
      <c r="FP596" s="48">
        <v>24.4583333333334</v>
      </c>
      <c r="FQ596" s="33">
        <f t="shared" si="686"/>
        <v>111.79188536815481</v>
      </c>
      <c r="FR596" s="33">
        <f>Gen_Cons_Horario!B7918</f>
        <v>82.027000000000001</v>
      </c>
      <c r="FS596" s="35">
        <f t="shared" si="723"/>
        <v>29.764885368154808</v>
      </c>
      <c r="FT596" s="116">
        <f>IF(AND(FS596&gt;0,FS596*$B$4+FZ595&lt;=$B$2*'SFV+BESS'!$I$9,FS596&lt;'SFV+BESS'!$I$7), FS596*$B$4, IF(AND(FS596&gt;0,FS596*$B$4+FZ595&gt;$B$2*'SFV+BESS'!$I$9,FS596*$B$4&lt;'SFV+BESS'!$I$7),$B$2*'SFV+BESS'!$I$9-FZ595,IF(AND(FS596&gt;0,FS596*$B$4+FZ595&gt;$B$2*'SFV+BESS'!$I$9,FS596*$B$4&gt;'SFV+BESS'!$I$7,FZ595&lt;$B$2*'SFV+BESS'!$I$9),$B$2*'SFV+BESS'!$I$9-FZ595,IF(AND(FS596&gt;0,FS596*$B$4+FZ595&lt;=$B$2*'SFV+BESS'!$I$9,FS596&gt;'SFV+BESS'!$I$7),'SFV+BESS'!$I$7,0))))</f>
        <v>0</v>
      </c>
      <c r="FU596" s="27">
        <f>IF(AND(FS596&lt;0,FZ595+FS596/$B$5&gt;$H$2,-FS596/'Carga-Descarga Año'!$B$5&lt;'SFV+BESS'!$I$7),FS596/$B$5,IF(AND(FS596&lt;0,FZ595+FS596/$B$5&gt;$H$2,-FS596/'Carga-Descarga Año'!$B$5&gt;'SFV+BESS'!$I$7),-'SFV+BESS'!$I$7,IF(AND(FS596&lt;0,FZ595+FS596/$B$5&lt;$H$2),-MIN('SFV+BESS'!$I$7,FZ595-$H$2),0)))</f>
        <v>0</v>
      </c>
      <c r="FV596" s="33"/>
      <c r="FW596" s="33">
        <f t="shared" si="673"/>
        <v>82.027000000000001</v>
      </c>
      <c r="FX596" s="27">
        <f t="shared" si="713"/>
        <v>0</v>
      </c>
      <c r="FY596" s="27">
        <f t="shared" si="674"/>
        <v>0</v>
      </c>
      <c r="FZ596" s="28">
        <f>IF((FZ595+FT596+FU596)&gt;=$B$2*'SFV+BESS'!$I$9, $B$2*'SFV+BESS'!$I$9, (FZ595+FT596+FU596))</f>
        <v>173.61249999999998</v>
      </c>
      <c r="GA596" s="110">
        <f t="shared" si="714"/>
        <v>29.764885368154808</v>
      </c>
      <c r="GF596" s="251"/>
      <c r="GG596" s="48">
        <v>24.4583333333334</v>
      </c>
      <c r="GH596" s="33">
        <f t="shared" si="687"/>
        <v>113.11824732914998</v>
      </c>
      <c r="GI596" s="33">
        <f>Gen_Cons_Horario!B8638</f>
        <v>96.941000000000003</v>
      </c>
      <c r="GJ596" s="35">
        <f t="shared" si="657"/>
        <v>16.177247329149978</v>
      </c>
      <c r="GK596" s="116">
        <f>IF(AND(GJ596&gt;0,GJ596*$B$4+GQ595&lt;=$B$2*'SFV+BESS'!$I$9,GJ596&lt;'SFV+BESS'!$I$7), GJ596*$B$4, IF(AND(GJ596&gt;0,GJ596*$B$4+GQ595&gt;$B$2*'SFV+BESS'!$I$9,GJ596*$B$4&lt;'SFV+BESS'!$I$7),$B$2*'SFV+BESS'!$I$9-GQ595,IF(AND(GJ596&gt;0,GJ596*$B$4+GQ595&gt;$B$2*'SFV+BESS'!$I$9,GJ596*$B$4&gt;'SFV+BESS'!$I$7,GQ595&lt;$B$2*'SFV+BESS'!$I$9),$B$2*'SFV+BESS'!$I$9-GQ595,IF(AND(GJ596&gt;0,GJ596*$B$4+GQ595&lt;=$B$2*'SFV+BESS'!$I$9,GJ596&gt;'SFV+BESS'!$I$7),'SFV+BESS'!$I$7,0))))</f>
        <v>15.368384962692478</v>
      </c>
      <c r="GL596" s="27">
        <f>IF(AND(GJ596&lt;0,GQ595+GJ596/$B$5&gt;$H$2,-GJ596/'Carga-Descarga Año'!$B$5&lt;'SFV+BESS'!$I$7),GJ596/$B$5,IF(AND(GJ596&lt;0,GQ595+GJ596/$B$5&gt;$H$2,-GJ596/'Carga-Descarga Año'!$B$5&gt;'SFV+BESS'!$I$7),-'SFV+BESS'!$I$7,IF(AND(GJ596&lt;0,GQ595+GJ596/$B$5&lt;$H$2),-MIN('SFV+BESS'!$I$7,GQ595-$H$2),0)))</f>
        <v>0</v>
      </c>
      <c r="GM596" s="33"/>
      <c r="GN596" s="33">
        <f t="shared" si="675"/>
        <v>96.941000000000003</v>
      </c>
      <c r="GO596" s="27">
        <f t="shared" si="715"/>
        <v>0</v>
      </c>
      <c r="GP596" s="27">
        <f t="shared" si="676"/>
        <v>0</v>
      </c>
      <c r="GQ596" s="28">
        <f>IF((GQ595+GK596+GL596)&gt;=$B$2*'SFV+BESS'!$I$9, $B$2*'SFV+BESS'!$I$9, (GQ595+GK596+GL596))</f>
        <v>155.8795007346844</v>
      </c>
      <c r="GR596" s="110">
        <f t="shared" si="716"/>
        <v>0</v>
      </c>
    </row>
    <row r="597" spans="1:200">
      <c r="A597" s="249"/>
      <c r="B597" s="48">
        <v>24.5</v>
      </c>
      <c r="C597" s="38">
        <f t="shared" si="658"/>
        <v>123.83891499519927</v>
      </c>
      <c r="D597" s="2">
        <f>Gen_Cons_Horario!B623</f>
        <v>119.312</v>
      </c>
      <c r="E597" s="140">
        <f t="shared" si="688"/>
        <v>4.5269149951992773</v>
      </c>
      <c r="F597" s="116">
        <f>IF(AND(E597&gt;0,E597*$B$4+L596&lt;=$B$2*'SFV+BESS'!$I$9,E597&lt;'SFV+BESS'!$I$7), E597*$B$4, IF(AND(E597&gt;0,E597*$B$4+L596&gt;$B$2*'SFV+BESS'!$I$9,E597*$B$4&lt;'SFV+BESS'!$I$7),$B$2*'SFV+BESS'!$I$9-L596,IF(AND(E597&gt;0,E597*$B$4+L596&gt;$B$2*'SFV+BESS'!$I$9,E597*$B$4&gt;'SFV+BESS'!$I$7,L596&lt;$B$2*'SFV+BESS'!$I$9),$B$2*'SFV+BESS'!$I$9-L596,IF(AND(E597&gt;0,E597*$B$4+L596&lt;=$B$2*'SFV+BESS'!$I$9,E597&gt;'SFV+BESS'!$I$7),'SFV+BESS'!$I$7,0))))</f>
        <v>4.3005692454393136</v>
      </c>
      <c r="G597" s="27">
        <f>IF(AND(E597&lt;0,L596+E597/$B$5&gt;$H$2,-E597/'Carga-Descarga Año'!$B$5&lt;'SFV+BESS'!$I$7),E597/$B$5,IF(AND(E597&lt;0,L596+E597/$B$5&gt;$H$2,-E597/'Carga-Descarga Año'!$B$5&gt;'SFV+BESS'!$I$7),-'SFV+BESS'!$I$7,IF(AND(E597&lt;0,L596+E597/$B$5&lt;$H$2),-MIN('SFV+BESS'!$I$7,L596-$H$2),0)))</f>
        <v>0</v>
      </c>
      <c r="I597" s="38">
        <f t="shared" si="689"/>
        <v>119.312</v>
      </c>
      <c r="J597" s="27">
        <f t="shared" si="691"/>
        <v>0</v>
      </c>
      <c r="K597" s="27">
        <f t="shared" si="690"/>
        <v>0</v>
      </c>
      <c r="L597" s="28">
        <f>IF((L596+F597+G597)&gt;=$B$2*'SFV+BESS'!$I$9, $B$2*'SFV+BESS'!$I$9, (L596+F597+G597))</f>
        <v>69.975896986041704</v>
      </c>
      <c r="M597" s="110">
        <f t="shared" si="692"/>
        <v>0</v>
      </c>
      <c r="R597" s="251"/>
      <c r="S597" s="48">
        <v>24.5</v>
      </c>
      <c r="T597" s="2">
        <f t="shared" si="677"/>
        <v>127.13809025999851</v>
      </c>
      <c r="U597" s="2">
        <f>Gen_Cons_Horario!B1367</f>
        <v>37.285000000000004</v>
      </c>
      <c r="V597" s="35">
        <f t="shared" si="652"/>
        <v>89.85309025999851</v>
      </c>
      <c r="W597" s="116">
        <f>IF(AND(V597&gt;0,V597*$B$4+AC596&lt;=$B$2*'SFV+BESS'!$I$9,V597&lt;'SFV+BESS'!$I$7), V597*$B$4, IF(AND(V597&gt;0,V597*$B$4+AC596&gt;$B$2*'SFV+BESS'!$I$9,V597*$B$4&lt;'SFV+BESS'!$I$7),$B$2*'SFV+BESS'!$I$9-AC596,IF(AND(V597&gt;0,V597*$B$4+AC596&gt;$B$2*'SFV+BESS'!$I$9,V597*$B$4&gt;'SFV+BESS'!$I$7,AC596&lt;$B$2*'SFV+BESS'!$I$9),$B$2*'SFV+BESS'!$I$9-AC596,IF(AND(V597&gt;0,V597*$B$4+AC596&lt;=$B$2*'SFV+BESS'!$I$9,V597&gt;'SFV+BESS'!$I$7),'SFV+BESS'!$I$7,0))))</f>
        <v>0</v>
      </c>
      <c r="X597" s="27">
        <f>IF(AND(V597&lt;0,AC596+V597/$B$5&gt;$H$2,-V597/'Carga-Descarga Año'!$B$5&lt;'SFV+BESS'!$I$7),V597/$B$5,IF(AND(V597&lt;0,AC596+V597/$B$5&gt;$H$2,-V597/'Carga-Descarga Año'!$B$5&gt;'SFV+BESS'!$I$7),-'SFV+BESS'!$I$7,IF(AND(V597&lt;0,AC596+V597/$B$5&lt;$H$2),-MIN('SFV+BESS'!$I$7,AC596-$H$2),0)))</f>
        <v>0</v>
      </c>
      <c r="Z597" s="33">
        <f t="shared" si="718"/>
        <v>37.285000000000004</v>
      </c>
      <c r="AA597" s="27">
        <f t="shared" si="693"/>
        <v>0</v>
      </c>
      <c r="AB597" s="27">
        <f t="shared" si="717"/>
        <v>0</v>
      </c>
      <c r="AC597" s="28">
        <f>IF((AC596+W597+X597)&gt;=$B$2*'SFV+BESS'!$I$9, $B$2*'SFV+BESS'!$I$9, (AC596+W597+X597))</f>
        <v>173.61249999999998</v>
      </c>
      <c r="AD597" s="110">
        <f t="shared" si="694"/>
        <v>89.85309025999851</v>
      </c>
      <c r="AI597" s="251"/>
      <c r="AJ597" s="48">
        <v>24.5</v>
      </c>
      <c r="AK597" s="52">
        <f t="shared" si="678"/>
        <v>127.24751556075989</v>
      </c>
      <c r="AL597" s="33">
        <f>Gen_Cons_Horario!B2039</f>
        <v>0</v>
      </c>
      <c r="AM597" s="35">
        <f t="shared" si="653"/>
        <v>127.24751556075989</v>
      </c>
      <c r="AN597" s="116">
        <f>IF(AND(AM597&gt;0,AM597*$B$4+AT596&lt;=$B$2*'SFV+BESS'!$I$9,AM597&lt;'SFV+BESS'!$I$7), AM597*$B$4, IF(AND(AM597&gt;0,AM597*$B$4+AT596&gt;$B$2*'SFV+BESS'!$I$9,AM597*$B$4&lt;'SFV+BESS'!$I$7),$B$2*'SFV+BESS'!$I$9-AT596,IF(AND(AM597&gt;0,AM597*$B$4+AT596&gt;$B$2*'SFV+BESS'!$I$9,AM597*$B$4&gt;'SFV+BESS'!$I$7,AT596&lt;$B$2*'SFV+BESS'!$I$9),$B$2*'SFV+BESS'!$I$9-AT596,IF(AND(AM597&gt;0,AM597*$B$4+AT596&lt;=$B$2*'SFV+BESS'!$I$9,AM597&gt;'SFV+BESS'!$I$7),'SFV+BESS'!$I$7,0))))</f>
        <v>0</v>
      </c>
      <c r="AO597" s="27">
        <f>IF(AND(AM597&lt;0,AT596+AM597/$B$5&gt;$H$2,-AM597/'Carga-Descarga Año'!$B$5&lt;'SFV+BESS'!$I$7),AM597/$B$5,IF(AND(AM597&lt;0,AT596+AM597/$B$5&gt;$H$2,-AM597/'Carga-Descarga Año'!$B$5&gt;'SFV+BESS'!$I$7),-'SFV+BESS'!$I$7,IF(AND(AM597&lt;0,AT596+AM597/$B$5&lt;$H$2),-MIN('SFV+BESS'!$I$7,AT596-$H$2),0)))</f>
        <v>0</v>
      </c>
      <c r="AP597" s="33"/>
      <c r="AQ597" s="33">
        <f t="shared" si="659"/>
        <v>0</v>
      </c>
      <c r="AR597" s="27">
        <f t="shared" si="695"/>
        <v>0</v>
      </c>
      <c r="AS597" s="27">
        <f t="shared" si="660"/>
        <v>0</v>
      </c>
      <c r="AT597" s="28">
        <f>IF((AT596+AN597+AO597)&gt;=$B$2*'SFV+BESS'!$I$9, $B$2*'SFV+BESS'!$I$9, (AT596+AN597+AO597))</f>
        <v>173.61249999999998</v>
      </c>
      <c r="AU597" s="110">
        <f t="shared" si="696"/>
        <v>127.24751556075989</v>
      </c>
      <c r="AZ597" s="251"/>
      <c r="BA597" s="48">
        <v>24.5</v>
      </c>
      <c r="BB597" s="33">
        <f t="shared" si="679"/>
        <v>110.01903443945878</v>
      </c>
      <c r="BC597" s="33">
        <f>Gen_Cons_Horario!B2783</f>
        <v>0</v>
      </c>
      <c r="BD597" s="35">
        <f t="shared" si="654"/>
        <v>110.01903443945878</v>
      </c>
      <c r="BE597" s="116">
        <f>IF(AND(BD597&gt;0,BD597*$B$4+BK596&lt;=$B$2*'SFV+BESS'!$I$9,BD597&lt;'SFV+BESS'!$I$7), BD597*$B$4, IF(AND(BD597&gt;0,BD597*$B$4+BK596&gt;$B$2*'SFV+BESS'!$I$9,BD597*$B$4&lt;'SFV+BESS'!$I$7),$B$2*'SFV+BESS'!$I$9-BK596,IF(AND(BD597&gt;0,BD597*$B$4+BK596&gt;$B$2*'SFV+BESS'!$I$9,BD597*$B$4&gt;'SFV+BESS'!$I$7,BK596&lt;$B$2*'SFV+BESS'!$I$9),$B$2*'SFV+BESS'!$I$9-BK596,IF(AND(BD597&gt;0,BD597*$B$4+BK596&lt;=$B$2*'SFV+BESS'!$I$9,BD597&gt;'SFV+BESS'!$I$7),'SFV+BESS'!$I$7,0))))</f>
        <v>0</v>
      </c>
      <c r="BF597" s="27">
        <f>IF(AND(BD597&lt;0,BK596+BD597/$B$5&gt;$H$2,-BD597/'Carga-Descarga Año'!$B$5&lt;'SFV+BESS'!$I$7),BD597/$B$5,IF(AND(BD597&lt;0,BK596+BD597/$B$5&gt;$H$2,-BD597/'Carga-Descarga Año'!$B$5&gt;'SFV+BESS'!$I$7),-'SFV+BESS'!$I$7,IF(AND(BD597&lt;0,BK596+BD597/$B$5&lt;$H$2),-MIN('SFV+BESS'!$I$7,BK596-$H$2),0)))</f>
        <v>0</v>
      </c>
      <c r="BG597" s="33"/>
      <c r="BH597" s="33">
        <f t="shared" si="661"/>
        <v>0</v>
      </c>
      <c r="BI597" s="27">
        <f t="shared" si="697"/>
        <v>0</v>
      </c>
      <c r="BJ597" s="27">
        <f t="shared" si="662"/>
        <v>0</v>
      </c>
      <c r="BK597" s="28">
        <f>IF((BK596+BE597+BF597)&gt;=$B$2*'SFV+BESS'!$I$9, $B$2*'SFV+BESS'!$I$9, (BK596+BE597+BF597))</f>
        <v>173.61249999999998</v>
      </c>
      <c r="BL597" s="110">
        <f t="shared" si="698"/>
        <v>110.01903443945878</v>
      </c>
      <c r="BQ597" s="251"/>
      <c r="BR597" s="48">
        <v>24.5</v>
      </c>
      <c r="BS597" s="33">
        <f t="shared" si="680"/>
        <v>93.046254025352383</v>
      </c>
      <c r="BT597" s="33">
        <f>Gen_Cons_Horario!B3503</f>
        <v>0</v>
      </c>
      <c r="BU597" s="35">
        <f t="shared" si="655"/>
        <v>93.046254025352383</v>
      </c>
      <c r="BV597" s="116">
        <f>IF(AND(BU597&gt;0,BU597*$B$4+CB596&lt;=$B$2*'SFV+BESS'!$I$9,BU597&lt;'SFV+BESS'!$I$7), BU597*$B$4, IF(AND(BU597&gt;0,BU597*$B$4+CB596&gt;$B$2*'SFV+BESS'!$I$9,BU597*$B$4&lt;'SFV+BESS'!$I$7),$B$2*'SFV+BESS'!$I$9-CB596,IF(AND(BU597&gt;0,BU597*$B$4+CB596&gt;$B$2*'SFV+BESS'!$I$9,BU597*$B$4&gt;'SFV+BESS'!$I$7,CB596&lt;$B$2*'SFV+BESS'!$I$9),$B$2*'SFV+BESS'!$I$9-CB596,IF(AND(BU597&gt;0,BU597*$B$4+CB596&lt;=$B$2*'SFV+BESS'!$I$9,BU597&gt;'SFV+BESS'!$I$7),'SFV+BESS'!$I$7,0))))</f>
        <v>0</v>
      </c>
      <c r="BW597" s="27">
        <f>IF(AND(BU597&lt;0,CB596+BU597/$B$5&gt;$H$2,-BU597/'Carga-Descarga Año'!$B$5&lt;'SFV+BESS'!$I$7),BU597/$B$5,IF(AND(BU597&lt;0,CB596+BU597/$B$5&gt;$H$2,-BU597/'Carga-Descarga Año'!$B$5&gt;'SFV+BESS'!$I$7),-'SFV+BESS'!$I$7,IF(AND(BU597&lt;0,CB596+BU597/$B$5&lt;$H$2),-MIN('SFV+BESS'!$I$7,CB596-$H$2),0)))</f>
        <v>0</v>
      </c>
      <c r="BX597" s="33"/>
      <c r="BY597" s="33">
        <f t="shared" si="663"/>
        <v>0</v>
      </c>
      <c r="BZ597" s="27">
        <f t="shared" si="699"/>
        <v>0</v>
      </c>
      <c r="CA597" s="27">
        <f t="shared" si="700"/>
        <v>0</v>
      </c>
      <c r="CB597" s="28">
        <f>IF((CB596+BV597+BW597)&gt;=$B$2*'SFV+BESS'!$I$9, $B$2*'SFV+BESS'!$I$9, (CB596+BV597+BW597))</f>
        <v>173.61249999999998</v>
      </c>
      <c r="CC597" s="110">
        <f t="shared" si="701"/>
        <v>93.046254025352383</v>
      </c>
      <c r="CH597" s="251"/>
      <c r="CI597" s="48">
        <v>24.5</v>
      </c>
      <c r="CJ597" s="33">
        <f t="shared" si="681"/>
        <v>80.738079690760259</v>
      </c>
      <c r="CK597" s="33">
        <f>Gen_Cons_Horario!B4247</f>
        <v>0</v>
      </c>
      <c r="CL597" s="35">
        <f t="shared" si="656"/>
        <v>80.738079690760259</v>
      </c>
      <c r="CM597" s="116">
        <f>IF(AND(CL597&gt;0,CL597*$B$4+CS596&lt;=$B$2*'SFV+BESS'!$I$9,CL597&lt;'SFV+BESS'!$I$7), CL597*$B$4, IF(AND(CL597&gt;0,CL597*$B$4+CS596&gt;$B$2*'SFV+BESS'!$I$9,CL597*$B$4&lt;'SFV+BESS'!$I$7),$B$2*'SFV+BESS'!$I$9-CS596,IF(AND(CL597&gt;0,CL597*$B$4+CS596&gt;$B$2*'SFV+BESS'!$I$9,CL597*$B$4&gt;'SFV+BESS'!$I$7,CS596&lt;$B$2*'SFV+BESS'!$I$9),$B$2*'SFV+BESS'!$I$9-CS596,IF(AND(CL597&gt;0,CL597*$B$4+CS596&lt;=$B$2*'SFV+BESS'!$I$9,CL597&gt;'SFV+BESS'!$I$7),'SFV+BESS'!$I$7,0))))</f>
        <v>0</v>
      </c>
      <c r="CN597" s="27">
        <f>IF(AND(CL597&lt;0,CS596+CL597/$B$5&gt;$H$2,-CL597/'Carga-Descarga Año'!$B$5&lt;'SFV+BESS'!$I$7),CL597/$B$5,IF(AND(CL597&lt;0,CS596+CL597/$B$5&gt;$H$2,-CL597/'Carga-Descarga Año'!$B$5&gt;'SFV+BESS'!$I$7),-'SFV+BESS'!$I$7,IF(AND(CL597&lt;0,CS596+CL597/$B$5&lt;$H$2),-MIN('SFV+BESS'!$I$7,CS596-$H$2),0)))</f>
        <v>0</v>
      </c>
      <c r="CO597" s="33"/>
      <c r="CP597" s="33">
        <f t="shared" si="664"/>
        <v>0</v>
      </c>
      <c r="CQ597" s="27">
        <f t="shared" si="702"/>
        <v>0</v>
      </c>
      <c r="CR597" s="27">
        <f t="shared" si="665"/>
        <v>0</v>
      </c>
      <c r="CS597" s="28">
        <f>IF((CS596+CM597+CN597)&gt;=$B$2*'SFV+BESS'!$I$9, $B$2*'SFV+BESS'!$I$9, (CS596+CM597+CN597))</f>
        <v>173.61249999999998</v>
      </c>
      <c r="CT597" s="110">
        <f t="shared" si="703"/>
        <v>80.738079690760259</v>
      </c>
      <c r="CY597" s="251"/>
      <c r="CZ597" s="48">
        <v>24.5</v>
      </c>
      <c r="DA597" s="33">
        <f t="shared" si="682"/>
        <v>89.383443532820891</v>
      </c>
      <c r="DB597" s="33">
        <f>Gen_Cons_Horario!B4967</f>
        <v>0</v>
      </c>
      <c r="DC597" s="35">
        <f t="shared" si="719"/>
        <v>89.383443532820891</v>
      </c>
      <c r="DD597" s="116">
        <f>IF(AND(DC597&gt;0,DC597*$B$4+DJ596&lt;=$B$2*'SFV+BESS'!$I$9,DC597&lt;'SFV+BESS'!$I$7), DC597*$B$4, IF(AND(DC597&gt;0,DC597*$B$4+DJ596&gt;$B$2*'SFV+BESS'!$I$9,DC597*$B$4&lt;'SFV+BESS'!$I$7),$B$2*'SFV+BESS'!$I$9-DJ596,IF(AND(DC597&gt;0,DC597*$B$4+DJ596&gt;$B$2*'SFV+BESS'!$I$9,DC597*$B$4&gt;'SFV+BESS'!$I$7,DJ596&lt;$B$2*'SFV+BESS'!$I$9),$B$2*'SFV+BESS'!$I$9-DJ596,IF(AND(DC597&gt;0,DC597*$B$4+DJ596&lt;=$B$2*'SFV+BESS'!$I$9,DC597&gt;'SFV+BESS'!$I$7),'SFV+BESS'!$I$7,0))))</f>
        <v>0</v>
      </c>
      <c r="DE597" s="27">
        <f>IF(AND(DC597&lt;0,DJ596+DC597/$B$5&gt;$H$2,-DC597/'Carga-Descarga Año'!$B$5&lt;'SFV+BESS'!$I$7),DC597/$B$5,IF(AND(DC597&lt;0,DJ596+DC597/$B$5&gt;$H$2,-DC597/'Carga-Descarga Año'!$B$5&gt;'SFV+BESS'!$I$7),-'SFV+BESS'!$I$7,IF(AND(DC597&lt;0,DJ596+DC597/$B$5&lt;$H$2),-MIN('SFV+BESS'!$I$7,DJ596-$H$2),0)))</f>
        <v>0</v>
      </c>
      <c r="DF597" s="33"/>
      <c r="DG597" s="33">
        <f t="shared" si="666"/>
        <v>0</v>
      </c>
      <c r="DH597" s="27">
        <f t="shared" si="704"/>
        <v>0</v>
      </c>
      <c r="DI597" s="27">
        <f t="shared" si="705"/>
        <v>0</v>
      </c>
      <c r="DJ597" s="28">
        <f>IF((DJ596+DD597+DE597)&gt;=$B$2*'SFV+BESS'!$I$9, $B$2*'SFV+BESS'!$I$9, (DJ596+DD597+DE597))</f>
        <v>173.61249999999998</v>
      </c>
      <c r="DK597" s="110">
        <f t="shared" si="706"/>
        <v>89.383443532820891</v>
      </c>
      <c r="DP597" s="251"/>
      <c r="DQ597" s="48">
        <v>24.5</v>
      </c>
      <c r="DR597" s="33">
        <f t="shared" si="683"/>
        <v>91.815121323908102</v>
      </c>
      <c r="DS597" s="33">
        <f>Gen_Cons_Horario!B5711</f>
        <v>0</v>
      </c>
      <c r="DT597" s="35">
        <f t="shared" si="720"/>
        <v>91.815121323908102</v>
      </c>
      <c r="DU597" s="116">
        <f>IF(AND(DT597&gt;0,DT597*$B$4+EA596&lt;=$B$2*'SFV+BESS'!$I$9,DT597&lt;'SFV+BESS'!$I$7), DT597*$B$4, IF(AND(DT597&gt;0,DT597*$B$4+EA596&gt;$B$2*'SFV+BESS'!$I$9,DT597*$B$4&lt;'SFV+BESS'!$I$7),$B$2*'SFV+BESS'!$I$9-EA596,IF(AND(DT597&gt;0,DT597*$B$4+EA596&gt;$B$2*'SFV+BESS'!$I$9,DT597*$B$4&gt;'SFV+BESS'!$I$7,EA596&lt;$B$2*'SFV+BESS'!$I$9),$B$2*'SFV+BESS'!$I$9-EA596,IF(AND(DT597&gt;0,DT597*$B$4+EA596&lt;=$B$2*'SFV+BESS'!$I$9,DT597&gt;'SFV+BESS'!$I$7),'SFV+BESS'!$I$7,0))))</f>
        <v>0</v>
      </c>
      <c r="DV597" s="27">
        <f>IF(AND(DT597&lt;0,EA596+DT597/$B$5&gt;$H$2,-DT597/'Carga-Descarga Año'!$B$5&lt;'SFV+BESS'!$I$7),DT597/$B$5,IF(AND(DT597&lt;0,EA596+DT597/$B$5&gt;$H$2,-DT597/'Carga-Descarga Año'!$B$5&gt;'SFV+BESS'!$I$7),-'SFV+BESS'!$I$7,IF(AND(DT597&lt;0,EA596+DT597/$B$5&lt;$H$2),-MIN('SFV+BESS'!$I$7,EA596-$H$2),0)))</f>
        <v>0</v>
      </c>
      <c r="DW597" s="33"/>
      <c r="DX597" s="33">
        <f t="shared" si="667"/>
        <v>0</v>
      </c>
      <c r="DY597" s="27">
        <f t="shared" si="707"/>
        <v>0</v>
      </c>
      <c r="DZ597" s="27">
        <f t="shared" si="668"/>
        <v>0</v>
      </c>
      <c r="EA597" s="28">
        <f>IF((EA596+DU597+DV597)&gt;=$B$2*'SFV+BESS'!$I$9, $B$2*'SFV+BESS'!$I$9, (EA596+DU597+DV597))</f>
        <v>173.61249999999998</v>
      </c>
      <c r="EB597" s="110">
        <f t="shared" si="708"/>
        <v>91.815121323908102</v>
      </c>
      <c r="EG597" s="251"/>
      <c r="EH597" s="48">
        <v>24.5</v>
      </c>
      <c r="EI597" s="33">
        <f t="shared" si="684"/>
        <v>105.612499082425</v>
      </c>
      <c r="EJ597" s="33">
        <f>Gen_Cons_Horario!B6455</f>
        <v>0</v>
      </c>
      <c r="EK597" s="35">
        <f t="shared" si="721"/>
        <v>105.612499082425</v>
      </c>
      <c r="EL597" s="116">
        <f>IF(AND(EK597&gt;0,EK597*$B$4+ER596&lt;=$B$2*'SFV+BESS'!$I$9,EK597&lt;'SFV+BESS'!$I$7), EK597*$B$4, IF(AND(EK597&gt;0,EK597*$B$4+ER596&gt;$B$2*'SFV+BESS'!$I$9,EK597*$B$4&lt;'SFV+BESS'!$I$7),$B$2*'SFV+BESS'!$I$9-ER596,IF(AND(EK597&gt;0,EK597*$B$4+ER596&gt;$B$2*'SFV+BESS'!$I$9,EK597*$B$4&gt;'SFV+BESS'!$I$7,ER596&lt;$B$2*'SFV+BESS'!$I$9),$B$2*'SFV+BESS'!$I$9-ER596,IF(AND(EK597&gt;0,EK597*$B$4+ER596&lt;=$B$2*'SFV+BESS'!$I$9,EK597&gt;'SFV+BESS'!$I$7),'SFV+BESS'!$I$7,0))))</f>
        <v>0</v>
      </c>
      <c r="EM597" s="27">
        <f>IF(AND(EK597&lt;0,ER596+EK597/$B$5&gt;$H$2,-EK597/'Carga-Descarga Año'!$B$5&lt;'SFV+BESS'!$I$7),EK597/$B$5,IF(AND(EK597&lt;0,ER596+EK597/$B$5&gt;$H$2,-EK597/'Carga-Descarga Año'!$B$5&gt;'SFV+BESS'!$I$7),-'SFV+BESS'!$I$7,IF(AND(EK597&lt;0,ER596+EK597/$B$5&lt;$H$2),-MIN('SFV+BESS'!$I$7,ER596-$H$2),0)))</f>
        <v>0</v>
      </c>
      <c r="EN597" s="33"/>
      <c r="EO597" s="33">
        <f t="shared" si="669"/>
        <v>0</v>
      </c>
      <c r="EP597" s="27">
        <f t="shared" si="709"/>
        <v>0</v>
      </c>
      <c r="EQ597" s="27">
        <f t="shared" si="670"/>
        <v>0</v>
      </c>
      <c r="ER597" s="28">
        <f>IF((ER596+EL597+EM597)&gt;=$B$2*'SFV+BESS'!$I$9, $B$2*'SFV+BESS'!$I$9, (ER596+EL597+EM597))</f>
        <v>173.61249999999998</v>
      </c>
      <c r="ES597" s="110">
        <f t="shared" si="710"/>
        <v>105.612499082425</v>
      </c>
      <c r="EX597" s="251"/>
      <c r="EY597" s="48">
        <v>24.5</v>
      </c>
      <c r="EZ597" s="33">
        <f t="shared" si="685"/>
        <v>113.56216336879781</v>
      </c>
      <c r="FA597" s="33">
        <f>Gen_Cons_Horario!B7175</f>
        <v>44.742000000000004</v>
      </c>
      <c r="FB597" s="35">
        <f t="shared" si="722"/>
        <v>68.820163368797807</v>
      </c>
      <c r="FC597" s="116">
        <f>IF(AND(FB597&gt;0,FB597*$B$4+FI596&lt;=$B$2*'SFV+BESS'!$I$9,FB597&lt;'SFV+BESS'!$I$7), FB597*$B$4, IF(AND(FB597&gt;0,FB597*$B$4+FI596&gt;$B$2*'SFV+BESS'!$I$9,FB597*$B$4&lt;'SFV+BESS'!$I$7),$B$2*'SFV+BESS'!$I$9-FI596,IF(AND(FB597&gt;0,FB597*$B$4+FI596&gt;$B$2*'SFV+BESS'!$I$9,FB597*$B$4&gt;'SFV+BESS'!$I$7,FI596&lt;$B$2*'SFV+BESS'!$I$9),$B$2*'SFV+BESS'!$I$9-FI596,IF(AND(FB597&gt;0,FB597*$B$4+FI596&lt;=$B$2*'SFV+BESS'!$I$9,FB597&gt;'SFV+BESS'!$I$7),'SFV+BESS'!$I$7,0))))</f>
        <v>4.1687409256400088</v>
      </c>
      <c r="FD597" s="27">
        <f>IF(AND(FB597&lt;0,FI596+FB597/$B$5&gt;$H$2,-FB597/'Carga-Descarga Año'!$B$5&lt;'SFV+BESS'!$I$7),FB597/$B$5,IF(AND(FB597&lt;0,FI596+FB597/$B$5&gt;$H$2,-FB597/'Carga-Descarga Año'!$B$5&gt;'SFV+BESS'!$I$7),-'SFV+BESS'!$I$7,IF(AND(FB597&lt;0,FI596+FB597/$B$5&lt;$H$2),-MIN('SFV+BESS'!$I$7,FI596-$H$2),0)))</f>
        <v>0</v>
      </c>
      <c r="FE597" s="33"/>
      <c r="FF597" s="33">
        <f t="shared" si="671"/>
        <v>44.742000000000004</v>
      </c>
      <c r="FG597" s="27">
        <f t="shared" si="711"/>
        <v>0</v>
      </c>
      <c r="FH597" s="27">
        <f t="shared" si="672"/>
        <v>0</v>
      </c>
      <c r="FI597" s="28">
        <f>IF((FI596+FC597+FD597)&gt;=$B$2*'SFV+BESS'!$I$9, $B$2*'SFV+BESS'!$I$9, (FI596+FC597+FD597))</f>
        <v>173.61249999999998</v>
      </c>
      <c r="FJ597" s="110">
        <f t="shared" si="712"/>
        <v>64.432015026018846</v>
      </c>
      <c r="FO597" s="251"/>
      <c r="FP597" s="48">
        <v>24.5</v>
      </c>
      <c r="FQ597" s="33">
        <f t="shared" si="686"/>
        <v>118.78904849891269</v>
      </c>
      <c r="FR597" s="33">
        <f>Gen_Cons_Horario!B7919</f>
        <v>82.027000000000001</v>
      </c>
      <c r="FS597" s="35">
        <f t="shared" si="723"/>
        <v>36.762048498912691</v>
      </c>
      <c r="FT597" s="116">
        <f>IF(AND(FS597&gt;0,FS597*$B$4+FZ596&lt;=$B$2*'SFV+BESS'!$I$9,FS597&lt;'SFV+BESS'!$I$7), FS597*$B$4, IF(AND(FS597&gt;0,FS597*$B$4+FZ596&gt;$B$2*'SFV+BESS'!$I$9,FS597*$B$4&lt;'SFV+BESS'!$I$7),$B$2*'SFV+BESS'!$I$9-FZ596,IF(AND(FS597&gt;0,FS597*$B$4+FZ596&gt;$B$2*'SFV+BESS'!$I$9,FS597*$B$4&gt;'SFV+BESS'!$I$7,FZ596&lt;$B$2*'SFV+BESS'!$I$9),$B$2*'SFV+BESS'!$I$9-FZ596,IF(AND(FS597&gt;0,FS597*$B$4+FZ596&lt;=$B$2*'SFV+BESS'!$I$9,FS597&gt;'SFV+BESS'!$I$7),'SFV+BESS'!$I$7,0))))</f>
        <v>0</v>
      </c>
      <c r="FU597" s="27">
        <f>IF(AND(FS597&lt;0,FZ596+FS597/$B$5&gt;$H$2,-FS597/'Carga-Descarga Año'!$B$5&lt;'SFV+BESS'!$I$7),FS597/$B$5,IF(AND(FS597&lt;0,FZ596+FS597/$B$5&gt;$H$2,-FS597/'Carga-Descarga Año'!$B$5&gt;'SFV+BESS'!$I$7),-'SFV+BESS'!$I$7,IF(AND(FS597&lt;0,FZ596+FS597/$B$5&lt;$H$2),-MIN('SFV+BESS'!$I$7,FZ596-$H$2),0)))</f>
        <v>0</v>
      </c>
      <c r="FV597" s="33"/>
      <c r="FW597" s="33">
        <f t="shared" si="673"/>
        <v>82.027000000000001</v>
      </c>
      <c r="FX597" s="27">
        <f t="shared" si="713"/>
        <v>0</v>
      </c>
      <c r="FY597" s="27">
        <f t="shared" si="674"/>
        <v>0</v>
      </c>
      <c r="FZ597" s="28">
        <f>IF((FZ596+FT597+FU597)&gt;=$B$2*'SFV+BESS'!$I$9, $B$2*'SFV+BESS'!$I$9, (FZ596+FT597+FU597))</f>
        <v>173.61249999999998</v>
      </c>
      <c r="GA597" s="110">
        <f t="shared" si="714"/>
        <v>36.762048498912691</v>
      </c>
      <c r="GF597" s="251"/>
      <c r="GG597" s="48">
        <v>24.5</v>
      </c>
      <c r="GH597" s="33">
        <f t="shared" si="687"/>
        <v>118.69346574485387</v>
      </c>
      <c r="GI597" s="33">
        <f>Gen_Cons_Horario!B8639</f>
        <v>96.941000000000003</v>
      </c>
      <c r="GJ597" s="35">
        <f t="shared" si="657"/>
        <v>21.752465744853865</v>
      </c>
      <c r="GK597" s="116">
        <f>IF(AND(GJ597&gt;0,GJ597*$B$4+GQ596&lt;=$B$2*'SFV+BESS'!$I$9,GJ597&lt;'SFV+BESS'!$I$7), GJ597*$B$4, IF(AND(GJ597&gt;0,GJ597*$B$4+GQ596&gt;$B$2*'SFV+BESS'!$I$9,GJ597*$B$4&lt;'SFV+BESS'!$I$7),$B$2*'SFV+BESS'!$I$9-GQ596,IF(AND(GJ597&gt;0,GJ597*$B$4+GQ596&gt;$B$2*'SFV+BESS'!$I$9,GJ597*$B$4&gt;'SFV+BESS'!$I$7,GQ596&lt;$B$2*'SFV+BESS'!$I$9),$B$2*'SFV+BESS'!$I$9-GQ596,IF(AND(GJ597&gt;0,GJ597*$B$4+GQ596&lt;=$B$2*'SFV+BESS'!$I$9,GJ597&gt;'SFV+BESS'!$I$7),'SFV+BESS'!$I$7,0))))</f>
        <v>17.732999265315584</v>
      </c>
      <c r="GL597" s="27">
        <f>IF(AND(GJ597&lt;0,GQ596+GJ597/$B$5&gt;$H$2,-GJ597/'Carga-Descarga Año'!$B$5&lt;'SFV+BESS'!$I$7),GJ597/$B$5,IF(AND(GJ597&lt;0,GQ596+GJ597/$B$5&gt;$H$2,-GJ597/'Carga-Descarga Año'!$B$5&gt;'SFV+BESS'!$I$7),-'SFV+BESS'!$I$7,IF(AND(GJ597&lt;0,GQ596+GJ597/$B$5&lt;$H$2),-MIN('SFV+BESS'!$I$7,GQ596-$H$2),0)))</f>
        <v>0</v>
      </c>
      <c r="GM597" s="33"/>
      <c r="GN597" s="33">
        <f t="shared" si="675"/>
        <v>96.941000000000003</v>
      </c>
      <c r="GO597" s="27">
        <f t="shared" si="715"/>
        <v>0</v>
      </c>
      <c r="GP597" s="27">
        <f t="shared" si="676"/>
        <v>0</v>
      </c>
      <c r="GQ597" s="28">
        <f>IF((GQ596+GK597+GL597)&gt;=$B$2*'SFV+BESS'!$I$9, $B$2*'SFV+BESS'!$I$9, (GQ596+GK597+GL597))</f>
        <v>173.61249999999998</v>
      </c>
      <c r="GR597" s="110">
        <f t="shared" si="716"/>
        <v>3.0861507287321963</v>
      </c>
    </row>
    <row r="598" spans="1:200">
      <c r="A598" s="249"/>
      <c r="B598" s="48">
        <v>24.5416666666667</v>
      </c>
      <c r="C598" s="38">
        <f t="shared" si="658"/>
        <v>130.98054567590401</v>
      </c>
      <c r="D598" s="2">
        <f>Gen_Cons_Horario!B624</f>
        <v>119.312</v>
      </c>
      <c r="E598" s="140">
        <f t="shared" si="688"/>
        <v>11.668545675904014</v>
      </c>
      <c r="F598" s="116">
        <f>IF(AND(E598&gt;0,E598*$B$4+L597&lt;=$B$2*'SFV+BESS'!$I$9,E598&lt;'SFV+BESS'!$I$7), E598*$B$4, IF(AND(E598&gt;0,E598*$B$4+L597&gt;$B$2*'SFV+BESS'!$I$9,E598*$B$4&lt;'SFV+BESS'!$I$7),$B$2*'SFV+BESS'!$I$9-L597,IF(AND(E598&gt;0,E598*$B$4+L597&gt;$B$2*'SFV+BESS'!$I$9,E598*$B$4&gt;'SFV+BESS'!$I$7,L597&lt;$B$2*'SFV+BESS'!$I$9),$B$2*'SFV+BESS'!$I$9-L597,IF(AND(E598&gt;0,E598*$B$4+L597&lt;=$B$2*'SFV+BESS'!$I$9,E598&gt;'SFV+BESS'!$I$7),'SFV+BESS'!$I$7,0))))</f>
        <v>11.085118392108813</v>
      </c>
      <c r="G598" s="27">
        <f>IF(AND(E598&lt;0,L597+E598/$B$5&gt;$H$2,-E598/'Carga-Descarga Año'!$B$5&lt;'SFV+BESS'!$I$7),E598/$B$5,IF(AND(E598&lt;0,L597+E598/$B$5&gt;$H$2,-E598/'Carga-Descarga Año'!$B$5&gt;'SFV+BESS'!$I$7),-'SFV+BESS'!$I$7,IF(AND(E598&lt;0,L597+E598/$B$5&lt;$H$2),-MIN('SFV+BESS'!$I$7,L597-$H$2),0)))</f>
        <v>0</v>
      </c>
      <c r="I598" s="38">
        <f t="shared" si="689"/>
        <v>119.312</v>
      </c>
      <c r="J598" s="27">
        <f t="shared" si="691"/>
        <v>0</v>
      </c>
      <c r="K598" s="27">
        <f t="shared" si="690"/>
        <v>0</v>
      </c>
      <c r="L598" s="28">
        <f>IF((L597+F598+G598)&gt;=$B$2*'SFV+BESS'!$I$9, $B$2*'SFV+BESS'!$I$9, (L597+F598+G598))</f>
        <v>81.061015378150515</v>
      </c>
      <c r="M598" s="110">
        <f t="shared" si="692"/>
        <v>0</v>
      </c>
      <c r="R598" s="251"/>
      <c r="S598" s="48">
        <v>24.5416666666667</v>
      </c>
      <c r="T598" s="2">
        <f t="shared" si="677"/>
        <v>135.48306143536522</v>
      </c>
      <c r="U598" s="2">
        <f>Gen_Cons_Horario!B1368</f>
        <v>37.285000000000004</v>
      </c>
      <c r="V598" s="35">
        <f t="shared" ref="V598:V661" si="724">T598-U598</f>
        <v>98.198061435365219</v>
      </c>
      <c r="W598" s="116">
        <f>IF(AND(V598&gt;0,V598*$B$4+AC597&lt;=$B$2*'SFV+BESS'!$I$9,V598&lt;'SFV+BESS'!$I$7), V598*$B$4, IF(AND(V598&gt;0,V598*$B$4+AC597&gt;$B$2*'SFV+BESS'!$I$9,V598*$B$4&lt;'SFV+BESS'!$I$7),$B$2*'SFV+BESS'!$I$9-AC597,IF(AND(V598&gt;0,V598*$B$4+AC597&gt;$B$2*'SFV+BESS'!$I$9,V598*$B$4&gt;'SFV+BESS'!$I$7,AC597&lt;$B$2*'SFV+BESS'!$I$9),$B$2*'SFV+BESS'!$I$9-AC597,IF(AND(V598&gt;0,V598*$B$4+AC597&lt;=$B$2*'SFV+BESS'!$I$9,V598&gt;'SFV+BESS'!$I$7),'SFV+BESS'!$I$7,0))))</f>
        <v>0</v>
      </c>
      <c r="X598" s="27">
        <f>IF(AND(V598&lt;0,AC597+V598/$B$5&gt;$H$2,-V598/'Carga-Descarga Año'!$B$5&lt;'SFV+BESS'!$I$7),V598/$B$5,IF(AND(V598&lt;0,AC597+V598/$B$5&gt;$H$2,-V598/'Carga-Descarga Año'!$B$5&gt;'SFV+BESS'!$I$7),-'SFV+BESS'!$I$7,IF(AND(V598&lt;0,AC597+V598/$B$5&lt;$H$2),-MIN('SFV+BESS'!$I$7,AC597-$H$2),0)))</f>
        <v>0</v>
      </c>
      <c r="Z598" s="33">
        <f t="shared" si="718"/>
        <v>37.285000000000004</v>
      </c>
      <c r="AA598" s="27">
        <f t="shared" si="693"/>
        <v>0</v>
      </c>
      <c r="AB598" s="27">
        <f t="shared" si="717"/>
        <v>0</v>
      </c>
      <c r="AC598" s="28">
        <f>IF((AC597+W598+X598)&gt;=$B$2*'SFV+BESS'!$I$9, $B$2*'SFV+BESS'!$I$9, (AC597+W598+X598))</f>
        <v>173.61249999999998</v>
      </c>
      <c r="AD598" s="110">
        <f t="shared" si="694"/>
        <v>98.198061435365219</v>
      </c>
      <c r="AI598" s="251"/>
      <c r="AJ598" s="48">
        <v>24.5416666666667</v>
      </c>
      <c r="AK598" s="52">
        <f t="shared" si="678"/>
        <v>135.11496947983915</v>
      </c>
      <c r="AL598" s="33">
        <f>Gen_Cons_Horario!B2040</f>
        <v>0</v>
      </c>
      <c r="AM598" s="35">
        <f t="shared" ref="AM598:AM661" si="725">AK598-AL598</f>
        <v>135.11496947983915</v>
      </c>
      <c r="AN598" s="116">
        <f>IF(AND(AM598&gt;0,AM598*$B$4+AT597&lt;=$B$2*'SFV+BESS'!$I$9,AM598&lt;'SFV+BESS'!$I$7), AM598*$B$4, IF(AND(AM598&gt;0,AM598*$B$4+AT597&gt;$B$2*'SFV+BESS'!$I$9,AM598*$B$4&lt;'SFV+BESS'!$I$7),$B$2*'SFV+BESS'!$I$9-AT597,IF(AND(AM598&gt;0,AM598*$B$4+AT597&gt;$B$2*'SFV+BESS'!$I$9,AM598*$B$4&gt;'SFV+BESS'!$I$7,AT597&lt;$B$2*'SFV+BESS'!$I$9),$B$2*'SFV+BESS'!$I$9-AT597,IF(AND(AM598&gt;0,AM598*$B$4+AT597&lt;=$B$2*'SFV+BESS'!$I$9,AM598&gt;'SFV+BESS'!$I$7),'SFV+BESS'!$I$7,0))))</f>
        <v>0</v>
      </c>
      <c r="AO598" s="27">
        <f>IF(AND(AM598&lt;0,AT597+AM598/$B$5&gt;$H$2,-AM598/'Carga-Descarga Año'!$B$5&lt;'SFV+BESS'!$I$7),AM598/$B$5,IF(AND(AM598&lt;0,AT597+AM598/$B$5&gt;$H$2,-AM598/'Carga-Descarga Año'!$B$5&gt;'SFV+BESS'!$I$7),-'SFV+BESS'!$I$7,IF(AND(AM598&lt;0,AT597+AM598/$B$5&lt;$H$2),-MIN('SFV+BESS'!$I$7,AT597-$H$2),0)))</f>
        <v>0</v>
      </c>
      <c r="AP598" s="33"/>
      <c r="AQ598" s="33">
        <f t="shared" si="659"/>
        <v>0</v>
      </c>
      <c r="AR598" s="27">
        <f t="shared" si="695"/>
        <v>0</v>
      </c>
      <c r="AS598" s="27">
        <f t="shared" si="660"/>
        <v>0</v>
      </c>
      <c r="AT598" s="28">
        <f>IF((AT597+AN598+AO598)&gt;=$B$2*'SFV+BESS'!$I$9, $B$2*'SFV+BESS'!$I$9, (AT597+AN598+AO598))</f>
        <v>173.61249999999998</v>
      </c>
      <c r="AU598" s="110">
        <f t="shared" si="696"/>
        <v>135.11496947983915</v>
      </c>
      <c r="AZ598" s="251"/>
      <c r="BA598" s="48">
        <v>24.5416666666667</v>
      </c>
      <c r="BB598" s="33">
        <f t="shared" si="679"/>
        <v>117.05399934144904</v>
      </c>
      <c r="BC598" s="33">
        <f>Gen_Cons_Horario!B2784</f>
        <v>0</v>
      </c>
      <c r="BD598" s="35">
        <f t="shared" ref="BD598:BD661" si="726">BB598-BC598</f>
        <v>117.05399934144904</v>
      </c>
      <c r="BE598" s="116">
        <f>IF(AND(BD598&gt;0,BD598*$B$4+BK597&lt;=$B$2*'SFV+BESS'!$I$9,BD598&lt;'SFV+BESS'!$I$7), BD598*$B$4, IF(AND(BD598&gt;0,BD598*$B$4+BK597&gt;$B$2*'SFV+BESS'!$I$9,BD598*$B$4&lt;'SFV+BESS'!$I$7),$B$2*'SFV+BESS'!$I$9-BK597,IF(AND(BD598&gt;0,BD598*$B$4+BK597&gt;$B$2*'SFV+BESS'!$I$9,BD598*$B$4&gt;'SFV+BESS'!$I$7,BK597&lt;$B$2*'SFV+BESS'!$I$9),$B$2*'SFV+BESS'!$I$9-BK597,IF(AND(BD598&gt;0,BD598*$B$4+BK597&lt;=$B$2*'SFV+BESS'!$I$9,BD598&gt;'SFV+BESS'!$I$7),'SFV+BESS'!$I$7,0))))</f>
        <v>0</v>
      </c>
      <c r="BF598" s="27">
        <f>IF(AND(BD598&lt;0,BK597+BD598/$B$5&gt;$H$2,-BD598/'Carga-Descarga Año'!$B$5&lt;'SFV+BESS'!$I$7),BD598/$B$5,IF(AND(BD598&lt;0,BK597+BD598/$B$5&gt;$H$2,-BD598/'Carga-Descarga Año'!$B$5&gt;'SFV+BESS'!$I$7),-'SFV+BESS'!$I$7,IF(AND(BD598&lt;0,BK597+BD598/$B$5&lt;$H$2),-MIN('SFV+BESS'!$I$7,BK597-$H$2),0)))</f>
        <v>0</v>
      </c>
      <c r="BG598" s="33"/>
      <c r="BH598" s="33">
        <f t="shared" si="661"/>
        <v>0</v>
      </c>
      <c r="BI598" s="27">
        <f t="shared" si="697"/>
        <v>0</v>
      </c>
      <c r="BJ598" s="27">
        <f t="shared" si="662"/>
        <v>0</v>
      </c>
      <c r="BK598" s="28">
        <f>IF((BK597+BE598+BF598)&gt;=$B$2*'SFV+BESS'!$I$9, $B$2*'SFV+BESS'!$I$9, (BK597+BE598+BF598))</f>
        <v>173.61249999999998</v>
      </c>
      <c r="BL598" s="110">
        <f t="shared" si="698"/>
        <v>117.05399934144904</v>
      </c>
      <c r="BQ598" s="251"/>
      <c r="BR598" s="48">
        <v>24.5416666666667</v>
      </c>
      <c r="BS598" s="33">
        <f t="shared" si="680"/>
        <v>101.15682338349448</v>
      </c>
      <c r="BT598" s="33">
        <f>Gen_Cons_Horario!B3504</f>
        <v>0</v>
      </c>
      <c r="BU598" s="35">
        <f t="shared" ref="BU598:BU661" si="727">BS598-BT598</f>
        <v>101.15682338349448</v>
      </c>
      <c r="BV598" s="116">
        <f>IF(AND(BU598&gt;0,BU598*$B$4+CB597&lt;=$B$2*'SFV+BESS'!$I$9,BU598&lt;'SFV+BESS'!$I$7), BU598*$B$4, IF(AND(BU598&gt;0,BU598*$B$4+CB597&gt;$B$2*'SFV+BESS'!$I$9,BU598*$B$4&lt;'SFV+BESS'!$I$7),$B$2*'SFV+BESS'!$I$9-CB597,IF(AND(BU598&gt;0,BU598*$B$4+CB597&gt;$B$2*'SFV+BESS'!$I$9,BU598*$B$4&gt;'SFV+BESS'!$I$7,CB597&lt;$B$2*'SFV+BESS'!$I$9),$B$2*'SFV+BESS'!$I$9-CB597,IF(AND(BU598&gt;0,BU598*$B$4+CB597&lt;=$B$2*'SFV+BESS'!$I$9,BU598&gt;'SFV+BESS'!$I$7),'SFV+BESS'!$I$7,0))))</f>
        <v>0</v>
      </c>
      <c r="BW598" s="27">
        <f>IF(AND(BU598&lt;0,CB597+BU598/$B$5&gt;$H$2,-BU598/'Carga-Descarga Año'!$B$5&lt;'SFV+BESS'!$I$7),BU598/$B$5,IF(AND(BU598&lt;0,CB597+BU598/$B$5&gt;$H$2,-BU598/'Carga-Descarga Año'!$B$5&gt;'SFV+BESS'!$I$7),-'SFV+BESS'!$I$7,IF(AND(BU598&lt;0,CB597+BU598/$B$5&lt;$H$2),-MIN('SFV+BESS'!$I$7,CB597-$H$2),0)))</f>
        <v>0</v>
      </c>
      <c r="BX598" s="33"/>
      <c r="BY598" s="33">
        <f t="shared" si="663"/>
        <v>0</v>
      </c>
      <c r="BZ598" s="27">
        <f t="shared" si="699"/>
        <v>0</v>
      </c>
      <c r="CA598" s="27">
        <f t="shared" si="700"/>
        <v>0</v>
      </c>
      <c r="CB598" s="28">
        <f>IF((CB597+BV598+BW598)&gt;=$B$2*'SFV+BESS'!$I$9, $B$2*'SFV+BESS'!$I$9, (CB597+BV598+BW598))</f>
        <v>173.61249999999998</v>
      </c>
      <c r="CC598" s="110">
        <f t="shared" si="701"/>
        <v>101.15682338349448</v>
      </c>
      <c r="CH598" s="251"/>
      <c r="CI598" s="48">
        <v>24.5416666666667</v>
      </c>
      <c r="CJ598" s="33">
        <f t="shared" si="681"/>
        <v>89.380465685827559</v>
      </c>
      <c r="CK598" s="33">
        <f>Gen_Cons_Horario!B4248</f>
        <v>0</v>
      </c>
      <c r="CL598" s="35">
        <f t="shared" ref="CL598:CL661" si="728">CJ598-CK598</f>
        <v>89.380465685827559</v>
      </c>
      <c r="CM598" s="116">
        <f>IF(AND(CL598&gt;0,CL598*$B$4+CS597&lt;=$B$2*'SFV+BESS'!$I$9,CL598&lt;'SFV+BESS'!$I$7), CL598*$B$4, IF(AND(CL598&gt;0,CL598*$B$4+CS597&gt;$B$2*'SFV+BESS'!$I$9,CL598*$B$4&lt;'SFV+BESS'!$I$7),$B$2*'SFV+BESS'!$I$9-CS597,IF(AND(CL598&gt;0,CL598*$B$4+CS597&gt;$B$2*'SFV+BESS'!$I$9,CL598*$B$4&gt;'SFV+BESS'!$I$7,CS597&lt;$B$2*'SFV+BESS'!$I$9),$B$2*'SFV+BESS'!$I$9-CS597,IF(AND(CL598&gt;0,CL598*$B$4+CS597&lt;=$B$2*'SFV+BESS'!$I$9,CL598&gt;'SFV+BESS'!$I$7),'SFV+BESS'!$I$7,0))))</f>
        <v>0</v>
      </c>
      <c r="CN598" s="27">
        <f>IF(AND(CL598&lt;0,CS597+CL598/$B$5&gt;$H$2,-CL598/'Carga-Descarga Año'!$B$5&lt;'SFV+BESS'!$I$7),CL598/$B$5,IF(AND(CL598&lt;0,CS597+CL598/$B$5&gt;$H$2,-CL598/'Carga-Descarga Año'!$B$5&gt;'SFV+BESS'!$I$7),-'SFV+BESS'!$I$7,IF(AND(CL598&lt;0,CS597+CL598/$B$5&lt;$H$2),-MIN('SFV+BESS'!$I$7,CS597-$H$2),0)))</f>
        <v>0</v>
      </c>
      <c r="CO598" s="33"/>
      <c r="CP598" s="33">
        <f t="shared" si="664"/>
        <v>0</v>
      </c>
      <c r="CQ598" s="27">
        <f t="shared" si="702"/>
        <v>0</v>
      </c>
      <c r="CR598" s="27">
        <f t="shared" si="665"/>
        <v>0</v>
      </c>
      <c r="CS598" s="28">
        <f>IF((CS597+CM598+CN598)&gt;=$B$2*'SFV+BESS'!$I$9, $B$2*'SFV+BESS'!$I$9, (CS597+CM598+CN598))</f>
        <v>173.61249999999998</v>
      </c>
      <c r="CT598" s="110">
        <f t="shared" si="703"/>
        <v>89.380465685827559</v>
      </c>
      <c r="CY598" s="251"/>
      <c r="CZ598" s="48">
        <v>24.5416666666667</v>
      </c>
      <c r="DA598" s="33">
        <f t="shared" si="682"/>
        <v>97.567951615344242</v>
      </c>
      <c r="DB598" s="33">
        <f>Gen_Cons_Horario!B4968</f>
        <v>0</v>
      </c>
      <c r="DC598" s="35">
        <f t="shared" si="719"/>
        <v>97.567951615344242</v>
      </c>
      <c r="DD598" s="116">
        <f>IF(AND(DC598&gt;0,DC598*$B$4+DJ597&lt;=$B$2*'SFV+BESS'!$I$9,DC598&lt;'SFV+BESS'!$I$7), DC598*$B$4, IF(AND(DC598&gt;0,DC598*$B$4+DJ597&gt;$B$2*'SFV+BESS'!$I$9,DC598*$B$4&lt;'SFV+BESS'!$I$7),$B$2*'SFV+BESS'!$I$9-DJ597,IF(AND(DC598&gt;0,DC598*$B$4+DJ597&gt;$B$2*'SFV+BESS'!$I$9,DC598*$B$4&gt;'SFV+BESS'!$I$7,DJ597&lt;$B$2*'SFV+BESS'!$I$9),$B$2*'SFV+BESS'!$I$9-DJ597,IF(AND(DC598&gt;0,DC598*$B$4+DJ597&lt;=$B$2*'SFV+BESS'!$I$9,DC598&gt;'SFV+BESS'!$I$7),'SFV+BESS'!$I$7,0))))</f>
        <v>0</v>
      </c>
      <c r="DE598" s="27">
        <f>IF(AND(DC598&lt;0,DJ597+DC598/$B$5&gt;$H$2,-DC598/'Carga-Descarga Año'!$B$5&lt;'SFV+BESS'!$I$7),DC598/$B$5,IF(AND(DC598&lt;0,DJ597+DC598/$B$5&gt;$H$2,-DC598/'Carga-Descarga Año'!$B$5&gt;'SFV+BESS'!$I$7),-'SFV+BESS'!$I$7,IF(AND(DC598&lt;0,DJ597+DC598/$B$5&lt;$H$2),-MIN('SFV+BESS'!$I$7,DJ597-$H$2),0)))</f>
        <v>0</v>
      </c>
      <c r="DF598" s="33"/>
      <c r="DG598" s="33">
        <f t="shared" si="666"/>
        <v>0</v>
      </c>
      <c r="DH598" s="27">
        <f t="shared" si="704"/>
        <v>0</v>
      </c>
      <c r="DI598" s="27">
        <f t="shared" si="705"/>
        <v>0</v>
      </c>
      <c r="DJ598" s="28">
        <f>IF((DJ597+DD598+DE598)&gt;=$B$2*'SFV+BESS'!$I$9, $B$2*'SFV+BESS'!$I$9, (DJ597+DD598+DE598))</f>
        <v>173.61249999999998</v>
      </c>
      <c r="DK598" s="110">
        <f t="shared" si="706"/>
        <v>97.567951615344242</v>
      </c>
      <c r="DP598" s="251"/>
      <c r="DQ598" s="48">
        <v>24.5416666666667</v>
      </c>
      <c r="DR598" s="33">
        <f t="shared" si="683"/>
        <v>96.834626817698066</v>
      </c>
      <c r="DS598" s="33">
        <f>Gen_Cons_Horario!B5712</f>
        <v>0</v>
      </c>
      <c r="DT598" s="35">
        <f t="shared" si="720"/>
        <v>96.834626817698066</v>
      </c>
      <c r="DU598" s="116">
        <f>IF(AND(DT598&gt;0,DT598*$B$4+EA597&lt;=$B$2*'SFV+BESS'!$I$9,DT598&lt;'SFV+BESS'!$I$7), DT598*$B$4, IF(AND(DT598&gt;0,DT598*$B$4+EA597&gt;$B$2*'SFV+BESS'!$I$9,DT598*$B$4&lt;'SFV+BESS'!$I$7),$B$2*'SFV+BESS'!$I$9-EA597,IF(AND(DT598&gt;0,DT598*$B$4+EA597&gt;$B$2*'SFV+BESS'!$I$9,DT598*$B$4&gt;'SFV+BESS'!$I$7,EA597&lt;$B$2*'SFV+BESS'!$I$9),$B$2*'SFV+BESS'!$I$9-EA597,IF(AND(DT598&gt;0,DT598*$B$4+EA597&lt;=$B$2*'SFV+BESS'!$I$9,DT598&gt;'SFV+BESS'!$I$7),'SFV+BESS'!$I$7,0))))</f>
        <v>0</v>
      </c>
      <c r="DV598" s="27">
        <f>IF(AND(DT598&lt;0,EA597+DT598/$B$5&gt;$H$2,-DT598/'Carga-Descarga Año'!$B$5&lt;'SFV+BESS'!$I$7),DT598/$B$5,IF(AND(DT598&lt;0,EA597+DT598/$B$5&gt;$H$2,-DT598/'Carga-Descarga Año'!$B$5&gt;'SFV+BESS'!$I$7),-'SFV+BESS'!$I$7,IF(AND(DT598&lt;0,EA597+DT598/$B$5&lt;$H$2),-MIN('SFV+BESS'!$I$7,EA597-$H$2),0)))</f>
        <v>0</v>
      </c>
      <c r="DW598" s="33"/>
      <c r="DX598" s="33">
        <f t="shared" si="667"/>
        <v>0</v>
      </c>
      <c r="DY598" s="27">
        <f t="shared" si="707"/>
        <v>0</v>
      </c>
      <c r="DZ598" s="27">
        <f t="shared" si="668"/>
        <v>0</v>
      </c>
      <c r="EA598" s="28">
        <f>IF((EA597+DU598+DV598)&gt;=$B$2*'SFV+BESS'!$I$9, $B$2*'SFV+BESS'!$I$9, (EA597+DU598+DV598))</f>
        <v>173.61249999999998</v>
      </c>
      <c r="EB598" s="110">
        <f t="shared" si="708"/>
        <v>96.834626817698066</v>
      </c>
      <c r="EG598" s="251"/>
      <c r="EH598" s="48">
        <v>24.5416666666667</v>
      </c>
      <c r="EI598" s="33">
        <f t="shared" si="684"/>
        <v>107.82955536087286</v>
      </c>
      <c r="EJ598" s="33">
        <f>Gen_Cons_Horario!B6456</f>
        <v>0</v>
      </c>
      <c r="EK598" s="35">
        <f t="shared" si="721"/>
        <v>107.82955536087286</v>
      </c>
      <c r="EL598" s="116">
        <f>IF(AND(EK598&gt;0,EK598*$B$4+ER597&lt;=$B$2*'SFV+BESS'!$I$9,EK598&lt;'SFV+BESS'!$I$7), EK598*$B$4, IF(AND(EK598&gt;0,EK598*$B$4+ER597&gt;$B$2*'SFV+BESS'!$I$9,EK598*$B$4&lt;'SFV+BESS'!$I$7),$B$2*'SFV+BESS'!$I$9-ER597,IF(AND(EK598&gt;0,EK598*$B$4+ER597&gt;$B$2*'SFV+BESS'!$I$9,EK598*$B$4&gt;'SFV+BESS'!$I$7,ER597&lt;$B$2*'SFV+BESS'!$I$9),$B$2*'SFV+BESS'!$I$9-ER597,IF(AND(EK598&gt;0,EK598*$B$4+ER597&lt;=$B$2*'SFV+BESS'!$I$9,EK598&gt;'SFV+BESS'!$I$7),'SFV+BESS'!$I$7,0))))</f>
        <v>0</v>
      </c>
      <c r="EM598" s="27">
        <f>IF(AND(EK598&lt;0,ER597+EK598/$B$5&gt;$H$2,-EK598/'Carga-Descarga Año'!$B$5&lt;'SFV+BESS'!$I$7),EK598/$B$5,IF(AND(EK598&lt;0,ER597+EK598/$B$5&gt;$H$2,-EK598/'Carga-Descarga Año'!$B$5&gt;'SFV+BESS'!$I$7),-'SFV+BESS'!$I$7,IF(AND(EK598&lt;0,ER597+EK598/$B$5&lt;$H$2),-MIN('SFV+BESS'!$I$7,ER597-$H$2),0)))</f>
        <v>0</v>
      </c>
      <c r="EN598" s="33"/>
      <c r="EO598" s="33">
        <f t="shared" si="669"/>
        <v>0</v>
      </c>
      <c r="EP598" s="27">
        <f t="shared" si="709"/>
        <v>0</v>
      </c>
      <c r="EQ598" s="27">
        <f t="shared" si="670"/>
        <v>0</v>
      </c>
      <c r="ER598" s="28">
        <f>IF((ER597+EL598+EM598)&gt;=$B$2*'SFV+BESS'!$I$9, $B$2*'SFV+BESS'!$I$9, (ER597+EL598+EM598))</f>
        <v>173.61249999999998</v>
      </c>
      <c r="ES598" s="110">
        <f t="shared" si="710"/>
        <v>107.82955536087286</v>
      </c>
      <c r="EX598" s="251"/>
      <c r="EY598" s="48">
        <v>24.5416666666667</v>
      </c>
      <c r="EZ598" s="33">
        <f t="shared" si="685"/>
        <v>116.9976573866774</v>
      </c>
      <c r="FA598" s="33">
        <f>Gen_Cons_Horario!B7176</f>
        <v>44.742000000000004</v>
      </c>
      <c r="FB598" s="35">
        <f t="shared" si="722"/>
        <v>72.255657386677399</v>
      </c>
      <c r="FC598" s="116">
        <f>IF(AND(FB598&gt;0,FB598*$B$4+FI597&lt;=$B$2*'SFV+BESS'!$I$9,FB598&lt;'SFV+BESS'!$I$7), FB598*$B$4, IF(AND(FB598&gt;0,FB598*$B$4+FI597&gt;$B$2*'SFV+BESS'!$I$9,FB598*$B$4&lt;'SFV+BESS'!$I$7),$B$2*'SFV+BESS'!$I$9-FI597,IF(AND(FB598&gt;0,FB598*$B$4+FI597&gt;$B$2*'SFV+BESS'!$I$9,FB598*$B$4&gt;'SFV+BESS'!$I$7,FI597&lt;$B$2*'SFV+BESS'!$I$9),$B$2*'SFV+BESS'!$I$9-FI597,IF(AND(FB598&gt;0,FB598*$B$4+FI597&lt;=$B$2*'SFV+BESS'!$I$9,FB598&gt;'SFV+BESS'!$I$7),'SFV+BESS'!$I$7,0))))</f>
        <v>0</v>
      </c>
      <c r="FD598" s="27">
        <f>IF(AND(FB598&lt;0,FI597+FB598/$B$5&gt;$H$2,-FB598/'Carga-Descarga Año'!$B$5&lt;'SFV+BESS'!$I$7),FB598/$B$5,IF(AND(FB598&lt;0,FI597+FB598/$B$5&gt;$H$2,-FB598/'Carga-Descarga Año'!$B$5&gt;'SFV+BESS'!$I$7),-'SFV+BESS'!$I$7,IF(AND(FB598&lt;0,FI597+FB598/$B$5&lt;$H$2),-MIN('SFV+BESS'!$I$7,FI597-$H$2),0)))</f>
        <v>0</v>
      </c>
      <c r="FE598" s="33"/>
      <c r="FF598" s="33">
        <f t="shared" si="671"/>
        <v>44.742000000000004</v>
      </c>
      <c r="FG598" s="27">
        <f t="shared" si="711"/>
        <v>0</v>
      </c>
      <c r="FH598" s="27">
        <f t="shared" si="672"/>
        <v>0</v>
      </c>
      <c r="FI598" s="28">
        <f>IF((FI597+FC598+FD598)&gt;=$B$2*'SFV+BESS'!$I$9, $B$2*'SFV+BESS'!$I$9, (FI597+FC598+FD598))</f>
        <v>173.61249999999998</v>
      </c>
      <c r="FJ598" s="110">
        <f t="shared" si="712"/>
        <v>72.255657386677399</v>
      </c>
      <c r="FO598" s="251"/>
      <c r="FP598" s="48">
        <v>24.5416666666667</v>
      </c>
      <c r="FQ598" s="33">
        <f t="shared" si="686"/>
        <v>124.15896438995942</v>
      </c>
      <c r="FR598" s="33">
        <f>Gen_Cons_Horario!B7920</f>
        <v>82.027000000000001</v>
      </c>
      <c r="FS598" s="35">
        <f t="shared" si="723"/>
        <v>42.131964389959421</v>
      </c>
      <c r="FT598" s="116">
        <f>IF(AND(FS598&gt;0,FS598*$B$4+FZ597&lt;=$B$2*'SFV+BESS'!$I$9,FS598&lt;'SFV+BESS'!$I$7), FS598*$B$4, IF(AND(FS598&gt;0,FS598*$B$4+FZ597&gt;$B$2*'SFV+BESS'!$I$9,FS598*$B$4&lt;'SFV+BESS'!$I$7),$B$2*'SFV+BESS'!$I$9-FZ597,IF(AND(FS598&gt;0,FS598*$B$4+FZ597&gt;$B$2*'SFV+BESS'!$I$9,FS598*$B$4&gt;'SFV+BESS'!$I$7,FZ597&lt;$B$2*'SFV+BESS'!$I$9),$B$2*'SFV+BESS'!$I$9-FZ597,IF(AND(FS598&gt;0,FS598*$B$4+FZ597&lt;=$B$2*'SFV+BESS'!$I$9,FS598&gt;'SFV+BESS'!$I$7),'SFV+BESS'!$I$7,0))))</f>
        <v>0</v>
      </c>
      <c r="FU598" s="27">
        <f>IF(AND(FS598&lt;0,FZ597+FS598/$B$5&gt;$H$2,-FS598/'Carga-Descarga Año'!$B$5&lt;'SFV+BESS'!$I$7),FS598/$B$5,IF(AND(FS598&lt;0,FZ597+FS598/$B$5&gt;$H$2,-FS598/'Carga-Descarga Año'!$B$5&gt;'SFV+BESS'!$I$7),-'SFV+BESS'!$I$7,IF(AND(FS598&lt;0,FZ597+FS598/$B$5&lt;$H$2),-MIN('SFV+BESS'!$I$7,FZ597-$H$2),0)))</f>
        <v>0</v>
      </c>
      <c r="FV598" s="33"/>
      <c r="FW598" s="33">
        <f t="shared" si="673"/>
        <v>82.027000000000001</v>
      </c>
      <c r="FX598" s="27">
        <f t="shared" si="713"/>
        <v>0</v>
      </c>
      <c r="FY598" s="27">
        <f t="shared" si="674"/>
        <v>0</v>
      </c>
      <c r="FZ598" s="28">
        <f>IF((FZ597+FT598+FU598)&gt;=$B$2*'SFV+BESS'!$I$9, $B$2*'SFV+BESS'!$I$9, (FZ597+FT598+FU598))</f>
        <v>173.61249999999998</v>
      </c>
      <c r="GA598" s="110">
        <f t="shared" si="714"/>
        <v>42.131964389959421</v>
      </c>
      <c r="GF598" s="251"/>
      <c r="GG598" s="48">
        <v>24.5416666666667</v>
      </c>
      <c r="GH598" s="33">
        <f t="shared" si="687"/>
        <v>123.094953967778</v>
      </c>
      <c r="GI598" s="33">
        <f>Gen_Cons_Horario!B8640</f>
        <v>96.941000000000003</v>
      </c>
      <c r="GJ598" s="35">
        <f t="shared" ref="GJ598:GJ661" si="729">GH598-GI598</f>
        <v>26.153953967777994</v>
      </c>
      <c r="GK598" s="116">
        <f>IF(AND(GJ598&gt;0,GJ598*$B$4+GQ597&lt;=$B$2*'SFV+BESS'!$I$9,GJ598&lt;'SFV+BESS'!$I$7), GJ598*$B$4, IF(AND(GJ598&gt;0,GJ598*$B$4+GQ597&gt;$B$2*'SFV+BESS'!$I$9,GJ598*$B$4&lt;'SFV+BESS'!$I$7),$B$2*'SFV+BESS'!$I$9-GQ597,IF(AND(GJ598&gt;0,GJ598*$B$4+GQ597&gt;$B$2*'SFV+BESS'!$I$9,GJ598*$B$4&gt;'SFV+BESS'!$I$7,GQ597&lt;$B$2*'SFV+BESS'!$I$9),$B$2*'SFV+BESS'!$I$9-GQ597,IF(AND(GJ598&gt;0,GJ598*$B$4+GQ597&lt;=$B$2*'SFV+BESS'!$I$9,GJ598&gt;'SFV+BESS'!$I$7),'SFV+BESS'!$I$7,0))))</f>
        <v>0</v>
      </c>
      <c r="GL598" s="27">
        <f>IF(AND(GJ598&lt;0,GQ597+GJ598/$B$5&gt;$H$2,-GJ598/'Carga-Descarga Año'!$B$5&lt;'SFV+BESS'!$I$7),GJ598/$B$5,IF(AND(GJ598&lt;0,GQ597+GJ598/$B$5&gt;$H$2,-GJ598/'Carga-Descarga Año'!$B$5&gt;'SFV+BESS'!$I$7),-'SFV+BESS'!$I$7,IF(AND(GJ598&lt;0,GQ597+GJ598/$B$5&lt;$H$2),-MIN('SFV+BESS'!$I$7,GQ597-$H$2),0)))</f>
        <v>0</v>
      </c>
      <c r="GM598" s="33"/>
      <c r="GN598" s="33">
        <f t="shared" si="675"/>
        <v>96.941000000000003</v>
      </c>
      <c r="GO598" s="27">
        <f t="shared" si="715"/>
        <v>0</v>
      </c>
      <c r="GP598" s="27">
        <f t="shared" si="676"/>
        <v>0</v>
      </c>
      <c r="GQ598" s="28">
        <f>IF((GQ597+GK598+GL598)&gt;=$B$2*'SFV+BESS'!$I$9, $B$2*'SFV+BESS'!$I$9, (GQ597+GK598+GL598))</f>
        <v>173.61249999999998</v>
      </c>
      <c r="GR598" s="110">
        <f t="shared" si="716"/>
        <v>26.153953967777994</v>
      </c>
    </row>
    <row r="599" spans="1:200">
      <c r="A599" s="249"/>
      <c r="B599" s="48">
        <v>24.5833333333334</v>
      </c>
      <c r="C599" s="38">
        <f t="shared" si="658"/>
        <v>133.25978951017149</v>
      </c>
      <c r="D599" s="2">
        <f>Gen_Cons_Horario!B625</f>
        <v>119.312</v>
      </c>
      <c r="E599" s="140">
        <f t="shared" si="688"/>
        <v>13.947789510171489</v>
      </c>
      <c r="F599" s="116">
        <f>IF(AND(E599&gt;0,E599*$B$4+L598&lt;=$B$2*'SFV+BESS'!$I$9,E599&lt;'SFV+BESS'!$I$7), E599*$B$4, IF(AND(E599&gt;0,E599*$B$4+L598&gt;$B$2*'SFV+BESS'!$I$9,E599*$B$4&lt;'SFV+BESS'!$I$7),$B$2*'SFV+BESS'!$I$9-L598,IF(AND(E599&gt;0,E599*$B$4+L598&gt;$B$2*'SFV+BESS'!$I$9,E599*$B$4&gt;'SFV+BESS'!$I$7,L598&lt;$B$2*'SFV+BESS'!$I$9),$B$2*'SFV+BESS'!$I$9-L598,IF(AND(E599&gt;0,E599*$B$4+L598&lt;=$B$2*'SFV+BESS'!$I$9,E599&gt;'SFV+BESS'!$I$7),'SFV+BESS'!$I$7,0))))</f>
        <v>13.250400034662913</v>
      </c>
      <c r="G599" s="27">
        <f>IF(AND(E599&lt;0,L598+E599/$B$5&gt;$H$2,-E599/'Carga-Descarga Año'!$B$5&lt;'SFV+BESS'!$I$7),E599/$B$5,IF(AND(E599&lt;0,L598+E599/$B$5&gt;$H$2,-E599/'Carga-Descarga Año'!$B$5&gt;'SFV+BESS'!$I$7),-'SFV+BESS'!$I$7,IF(AND(E599&lt;0,L598+E599/$B$5&lt;$H$2),-MIN('SFV+BESS'!$I$7,L598-$H$2),0)))</f>
        <v>0</v>
      </c>
      <c r="I599" s="38">
        <f t="shared" si="689"/>
        <v>119.312</v>
      </c>
      <c r="J599" s="27">
        <f t="shared" si="691"/>
        <v>0</v>
      </c>
      <c r="K599" s="27">
        <f t="shared" si="690"/>
        <v>0</v>
      </c>
      <c r="L599" s="28">
        <f>IF((L598+F599+G599)&gt;=$B$2*'SFV+BESS'!$I$9, $B$2*'SFV+BESS'!$I$9, (L598+F599+G599))</f>
        <v>94.311415412813432</v>
      </c>
      <c r="M599" s="110">
        <f t="shared" si="692"/>
        <v>0</v>
      </c>
      <c r="R599" s="251"/>
      <c r="S599" s="48">
        <v>24.5833333333334</v>
      </c>
      <c r="T599" s="2">
        <f t="shared" si="677"/>
        <v>139.0828529227783</v>
      </c>
      <c r="U599" s="2">
        <f>Gen_Cons_Horario!B1369</f>
        <v>37.285000000000004</v>
      </c>
      <c r="V599" s="35">
        <f t="shared" si="724"/>
        <v>101.7978529227783</v>
      </c>
      <c r="W599" s="116">
        <f>IF(AND(V599&gt;0,V599*$B$4+AC598&lt;=$B$2*'SFV+BESS'!$I$9,V599&lt;'SFV+BESS'!$I$7), V599*$B$4, IF(AND(V599&gt;0,V599*$B$4+AC598&gt;$B$2*'SFV+BESS'!$I$9,V599*$B$4&lt;'SFV+BESS'!$I$7),$B$2*'SFV+BESS'!$I$9-AC598,IF(AND(V599&gt;0,V599*$B$4+AC598&gt;$B$2*'SFV+BESS'!$I$9,V599*$B$4&gt;'SFV+BESS'!$I$7,AC598&lt;$B$2*'SFV+BESS'!$I$9),$B$2*'SFV+BESS'!$I$9-AC598,IF(AND(V599&gt;0,V599*$B$4+AC598&lt;=$B$2*'SFV+BESS'!$I$9,V599&gt;'SFV+BESS'!$I$7),'SFV+BESS'!$I$7,0))))</f>
        <v>0</v>
      </c>
      <c r="X599" s="27">
        <f>IF(AND(V599&lt;0,AC598+V599/$B$5&gt;$H$2,-V599/'Carga-Descarga Año'!$B$5&lt;'SFV+BESS'!$I$7),V599/$B$5,IF(AND(V599&lt;0,AC598+V599/$B$5&gt;$H$2,-V599/'Carga-Descarga Año'!$B$5&gt;'SFV+BESS'!$I$7),-'SFV+BESS'!$I$7,IF(AND(V599&lt;0,AC598+V599/$B$5&lt;$H$2),-MIN('SFV+BESS'!$I$7,AC598-$H$2),0)))</f>
        <v>0</v>
      </c>
      <c r="Z599" s="33">
        <f t="shared" si="718"/>
        <v>37.285000000000004</v>
      </c>
      <c r="AA599" s="27">
        <f t="shared" si="693"/>
        <v>0</v>
      </c>
      <c r="AB599" s="27">
        <f t="shared" si="717"/>
        <v>0</v>
      </c>
      <c r="AC599" s="28">
        <f>IF((AC598+W599+X599)&gt;=$B$2*'SFV+BESS'!$I$9, $B$2*'SFV+BESS'!$I$9, (AC598+W599+X599))</f>
        <v>173.61249999999998</v>
      </c>
      <c r="AD599" s="110">
        <f t="shared" si="694"/>
        <v>101.7978529227783</v>
      </c>
      <c r="AI599" s="251"/>
      <c r="AJ599" s="48">
        <v>24.5833333333334</v>
      </c>
      <c r="AK599" s="52">
        <f t="shared" si="678"/>
        <v>137.68044358388673</v>
      </c>
      <c r="AL599" s="33">
        <f>Gen_Cons_Horario!B2041</f>
        <v>0</v>
      </c>
      <c r="AM599" s="35">
        <f t="shared" si="725"/>
        <v>137.68044358388673</v>
      </c>
      <c r="AN599" s="116">
        <f>IF(AND(AM599&gt;0,AM599*$B$4+AT598&lt;=$B$2*'SFV+BESS'!$I$9,AM599&lt;'SFV+BESS'!$I$7), AM599*$B$4, IF(AND(AM599&gt;0,AM599*$B$4+AT598&gt;$B$2*'SFV+BESS'!$I$9,AM599*$B$4&lt;'SFV+BESS'!$I$7),$B$2*'SFV+BESS'!$I$9-AT598,IF(AND(AM599&gt;0,AM599*$B$4+AT598&gt;$B$2*'SFV+BESS'!$I$9,AM599*$B$4&gt;'SFV+BESS'!$I$7,AT598&lt;$B$2*'SFV+BESS'!$I$9),$B$2*'SFV+BESS'!$I$9-AT598,IF(AND(AM599&gt;0,AM599*$B$4+AT598&lt;=$B$2*'SFV+BESS'!$I$9,AM599&gt;'SFV+BESS'!$I$7),'SFV+BESS'!$I$7,0))))</f>
        <v>0</v>
      </c>
      <c r="AO599" s="27">
        <f>IF(AND(AM599&lt;0,AT598+AM599/$B$5&gt;$H$2,-AM599/'Carga-Descarga Año'!$B$5&lt;'SFV+BESS'!$I$7),AM599/$B$5,IF(AND(AM599&lt;0,AT598+AM599/$B$5&gt;$H$2,-AM599/'Carga-Descarga Año'!$B$5&gt;'SFV+BESS'!$I$7),-'SFV+BESS'!$I$7,IF(AND(AM599&lt;0,AT598+AM599/$B$5&lt;$H$2),-MIN('SFV+BESS'!$I$7,AT598-$H$2),0)))</f>
        <v>0</v>
      </c>
      <c r="AP599" s="33"/>
      <c r="AQ599" s="33">
        <f t="shared" si="659"/>
        <v>0</v>
      </c>
      <c r="AR599" s="27">
        <f t="shared" si="695"/>
        <v>0</v>
      </c>
      <c r="AS599" s="27">
        <f t="shared" si="660"/>
        <v>0</v>
      </c>
      <c r="AT599" s="28">
        <f>IF((AT598+AN599+AO599)&gt;=$B$2*'SFV+BESS'!$I$9, $B$2*'SFV+BESS'!$I$9, (AT598+AN599+AO599))</f>
        <v>173.61249999999998</v>
      </c>
      <c r="AU599" s="110">
        <f t="shared" si="696"/>
        <v>137.68044358388673</v>
      </c>
      <c r="AZ599" s="251"/>
      <c r="BA599" s="48">
        <v>24.5833333333334</v>
      </c>
      <c r="BB599" s="33">
        <f t="shared" si="679"/>
        <v>119.78981902555637</v>
      </c>
      <c r="BC599" s="33">
        <f>Gen_Cons_Horario!B2785</f>
        <v>0</v>
      </c>
      <c r="BD599" s="35">
        <f t="shared" si="726"/>
        <v>119.78981902555637</v>
      </c>
      <c r="BE599" s="116">
        <f>IF(AND(BD599&gt;0,BD599*$B$4+BK598&lt;=$B$2*'SFV+BESS'!$I$9,BD599&lt;'SFV+BESS'!$I$7), BD599*$B$4, IF(AND(BD599&gt;0,BD599*$B$4+BK598&gt;$B$2*'SFV+BESS'!$I$9,BD599*$B$4&lt;'SFV+BESS'!$I$7),$B$2*'SFV+BESS'!$I$9-BK598,IF(AND(BD599&gt;0,BD599*$B$4+BK598&gt;$B$2*'SFV+BESS'!$I$9,BD599*$B$4&gt;'SFV+BESS'!$I$7,BK598&lt;$B$2*'SFV+BESS'!$I$9),$B$2*'SFV+BESS'!$I$9-BK598,IF(AND(BD599&gt;0,BD599*$B$4+BK598&lt;=$B$2*'SFV+BESS'!$I$9,BD599&gt;'SFV+BESS'!$I$7),'SFV+BESS'!$I$7,0))))</f>
        <v>0</v>
      </c>
      <c r="BF599" s="27">
        <f>IF(AND(BD599&lt;0,BK598+BD599/$B$5&gt;$H$2,-BD599/'Carga-Descarga Año'!$B$5&lt;'SFV+BESS'!$I$7),BD599/$B$5,IF(AND(BD599&lt;0,BK598+BD599/$B$5&gt;$H$2,-BD599/'Carga-Descarga Año'!$B$5&gt;'SFV+BESS'!$I$7),-'SFV+BESS'!$I$7,IF(AND(BD599&lt;0,BK598+BD599/$B$5&lt;$H$2),-MIN('SFV+BESS'!$I$7,BK598-$H$2),0)))</f>
        <v>0</v>
      </c>
      <c r="BG599" s="33"/>
      <c r="BH599" s="33">
        <f t="shared" si="661"/>
        <v>0</v>
      </c>
      <c r="BI599" s="27">
        <f t="shared" si="697"/>
        <v>0</v>
      </c>
      <c r="BJ599" s="27">
        <f t="shared" si="662"/>
        <v>0</v>
      </c>
      <c r="BK599" s="28">
        <f>IF((BK598+BE599+BF599)&gt;=$B$2*'SFV+BESS'!$I$9, $B$2*'SFV+BESS'!$I$9, (BK598+BE599+BF599))</f>
        <v>173.61249999999998</v>
      </c>
      <c r="BL599" s="110">
        <f t="shared" si="698"/>
        <v>119.78981902555637</v>
      </c>
      <c r="BQ599" s="251"/>
      <c r="BR599" s="48">
        <v>24.5833333333334</v>
      </c>
      <c r="BS599" s="33">
        <f t="shared" si="680"/>
        <v>102.95917212974827</v>
      </c>
      <c r="BT599" s="33">
        <f>Gen_Cons_Horario!B3505</f>
        <v>0</v>
      </c>
      <c r="BU599" s="35">
        <f t="shared" si="727"/>
        <v>102.95917212974827</v>
      </c>
      <c r="BV599" s="116">
        <f>IF(AND(BU599&gt;0,BU599*$B$4+CB598&lt;=$B$2*'SFV+BESS'!$I$9,BU599&lt;'SFV+BESS'!$I$7), BU599*$B$4, IF(AND(BU599&gt;0,BU599*$B$4+CB598&gt;$B$2*'SFV+BESS'!$I$9,BU599*$B$4&lt;'SFV+BESS'!$I$7),$B$2*'SFV+BESS'!$I$9-CB598,IF(AND(BU599&gt;0,BU599*$B$4+CB598&gt;$B$2*'SFV+BESS'!$I$9,BU599*$B$4&gt;'SFV+BESS'!$I$7,CB598&lt;$B$2*'SFV+BESS'!$I$9),$B$2*'SFV+BESS'!$I$9-CB598,IF(AND(BU599&gt;0,BU599*$B$4+CB598&lt;=$B$2*'SFV+BESS'!$I$9,BU599&gt;'SFV+BESS'!$I$7),'SFV+BESS'!$I$7,0))))</f>
        <v>0</v>
      </c>
      <c r="BW599" s="27">
        <f>IF(AND(BU599&lt;0,CB598+BU599/$B$5&gt;$H$2,-BU599/'Carga-Descarga Año'!$B$5&lt;'SFV+BESS'!$I$7),BU599/$B$5,IF(AND(BU599&lt;0,CB598+BU599/$B$5&gt;$H$2,-BU599/'Carga-Descarga Año'!$B$5&gt;'SFV+BESS'!$I$7),-'SFV+BESS'!$I$7,IF(AND(BU599&lt;0,CB598+BU599/$B$5&lt;$H$2),-MIN('SFV+BESS'!$I$7,CB598-$H$2),0)))</f>
        <v>0</v>
      </c>
      <c r="BX599" s="33"/>
      <c r="BY599" s="33">
        <f t="shared" si="663"/>
        <v>0</v>
      </c>
      <c r="BZ599" s="27">
        <f t="shared" si="699"/>
        <v>0</v>
      </c>
      <c r="CA599" s="27">
        <f t="shared" si="700"/>
        <v>0</v>
      </c>
      <c r="CB599" s="28">
        <f>IF((CB598+BV599+BW599)&gt;=$B$2*'SFV+BESS'!$I$9, $B$2*'SFV+BESS'!$I$9, (CB598+BV599+BW599))</f>
        <v>173.61249999999998</v>
      </c>
      <c r="CC599" s="110">
        <f t="shared" si="701"/>
        <v>102.95917212974827</v>
      </c>
      <c r="CH599" s="251"/>
      <c r="CI599" s="48">
        <v>24.5833333333334</v>
      </c>
      <c r="CJ599" s="33">
        <f t="shared" si="681"/>
        <v>92.109640210585653</v>
      </c>
      <c r="CK599" s="33">
        <f>Gen_Cons_Horario!B4249</f>
        <v>0</v>
      </c>
      <c r="CL599" s="35">
        <f t="shared" si="728"/>
        <v>92.109640210585653</v>
      </c>
      <c r="CM599" s="116">
        <f>IF(AND(CL599&gt;0,CL599*$B$4+CS598&lt;=$B$2*'SFV+BESS'!$I$9,CL599&lt;'SFV+BESS'!$I$7), CL599*$B$4, IF(AND(CL599&gt;0,CL599*$B$4+CS598&gt;$B$2*'SFV+BESS'!$I$9,CL599*$B$4&lt;'SFV+BESS'!$I$7),$B$2*'SFV+BESS'!$I$9-CS598,IF(AND(CL599&gt;0,CL599*$B$4+CS598&gt;$B$2*'SFV+BESS'!$I$9,CL599*$B$4&gt;'SFV+BESS'!$I$7,CS598&lt;$B$2*'SFV+BESS'!$I$9),$B$2*'SFV+BESS'!$I$9-CS598,IF(AND(CL599&gt;0,CL599*$B$4+CS598&lt;=$B$2*'SFV+BESS'!$I$9,CL599&gt;'SFV+BESS'!$I$7),'SFV+BESS'!$I$7,0))))</f>
        <v>0</v>
      </c>
      <c r="CN599" s="27">
        <f>IF(AND(CL599&lt;0,CS598+CL599/$B$5&gt;$H$2,-CL599/'Carga-Descarga Año'!$B$5&lt;'SFV+BESS'!$I$7),CL599/$B$5,IF(AND(CL599&lt;0,CS598+CL599/$B$5&gt;$H$2,-CL599/'Carga-Descarga Año'!$B$5&gt;'SFV+BESS'!$I$7),-'SFV+BESS'!$I$7,IF(AND(CL599&lt;0,CS598+CL599/$B$5&lt;$H$2),-MIN('SFV+BESS'!$I$7,CS598-$H$2),0)))</f>
        <v>0</v>
      </c>
      <c r="CO599" s="33"/>
      <c r="CP599" s="33">
        <f t="shared" si="664"/>
        <v>0</v>
      </c>
      <c r="CQ599" s="27">
        <f t="shared" si="702"/>
        <v>0</v>
      </c>
      <c r="CR599" s="27">
        <f t="shared" si="665"/>
        <v>0</v>
      </c>
      <c r="CS599" s="28">
        <f>IF((CS598+CM599+CN599)&gt;=$B$2*'SFV+BESS'!$I$9, $B$2*'SFV+BESS'!$I$9, (CS598+CM599+CN599))</f>
        <v>173.61249999999998</v>
      </c>
      <c r="CT599" s="110">
        <f t="shared" si="703"/>
        <v>92.109640210585653</v>
      </c>
      <c r="CY599" s="251"/>
      <c r="CZ599" s="48">
        <v>24.5833333333334</v>
      </c>
      <c r="DA599" s="33">
        <f t="shared" si="682"/>
        <v>99.291005948507078</v>
      </c>
      <c r="DB599" s="33">
        <f>Gen_Cons_Horario!B4969</f>
        <v>0</v>
      </c>
      <c r="DC599" s="35">
        <f t="shared" si="719"/>
        <v>99.291005948507078</v>
      </c>
      <c r="DD599" s="116">
        <f>IF(AND(DC599&gt;0,DC599*$B$4+DJ598&lt;=$B$2*'SFV+BESS'!$I$9,DC599&lt;'SFV+BESS'!$I$7), DC599*$B$4, IF(AND(DC599&gt;0,DC599*$B$4+DJ598&gt;$B$2*'SFV+BESS'!$I$9,DC599*$B$4&lt;'SFV+BESS'!$I$7),$B$2*'SFV+BESS'!$I$9-DJ598,IF(AND(DC599&gt;0,DC599*$B$4+DJ598&gt;$B$2*'SFV+BESS'!$I$9,DC599*$B$4&gt;'SFV+BESS'!$I$7,DJ598&lt;$B$2*'SFV+BESS'!$I$9),$B$2*'SFV+BESS'!$I$9-DJ598,IF(AND(DC599&gt;0,DC599*$B$4+DJ598&lt;=$B$2*'SFV+BESS'!$I$9,DC599&gt;'SFV+BESS'!$I$7),'SFV+BESS'!$I$7,0))))</f>
        <v>0</v>
      </c>
      <c r="DE599" s="27">
        <f>IF(AND(DC599&lt;0,DJ598+DC599/$B$5&gt;$H$2,-DC599/'Carga-Descarga Año'!$B$5&lt;'SFV+BESS'!$I$7),DC599/$B$5,IF(AND(DC599&lt;0,DJ598+DC599/$B$5&gt;$H$2,-DC599/'Carga-Descarga Año'!$B$5&gt;'SFV+BESS'!$I$7),-'SFV+BESS'!$I$7,IF(AND(DC599&lt;0,DJ598+DC599/$B$5&lt;$H$2),-MIN('SFV+BESS'!$I$7,DJ598-$H$2),0)))</f>
        <v>0</v>
      </c>
      <c r="DF599" s="33"/>
      <c r="DG599" s="33">
        <f t="shared" si="666"/>
        <v>0</v>
      </c>
      <c r="DH599" s="27">
        <f t="shared" si="704"/>
        <v>0</v>
      </c>
      <c r="DI599" s="27">
        <f t="shared" si="705"/>
        <v>0</v>
      </c>
      <c r="DJ599" s="28">
        <f>IF((DJ598+DD599+DE599)&gt;=$B$2*'SFV+BESS'!$I$9, $B$2*'SFV+BESS'!$I$9, (DJ598+DD599+DE599))</f>
        <v>173.61249999999998</v>
      </c>
      <c r="DK599" s="110">
        <f t="shared" si="706"/>
        <v>99.291005948507078</v>
      </c>
      <c r="DP599" s="251"/>
      <c r="DQ599" s="48">
        <v>24.5833333333334</v>
      </c>
      <c r="DR599" s="33">
        <f t="shared" si="683"/>
        <v>97.880357128904294</v>
      </c>
      <c r="DS599" s="33">
        <f>Gen_Cons_Horario!B5713</f>
        <v>0</v>
      </c>
      <c r="DT599" s="35">
        <f t="shared" si="720"/>
        <v>97.880357128904294</v>
      </c>
      <c r="DU599" s="116">
        <f>IF(AND(DT599&gt;0,DT599*$B$4+EA598&lt;=$B$2*'SFV+BESS'!$I$9,DT599&lt;'SFV+BESS'!$I$7), DT599*$B$4, IF(AND(DT599&gt;0,DT599*$B$4+EA598&gt;$B$2*'SFV+BESS'!$I$9,DT599*$B$4&lt;'SFV+BESS'!$I$7),$B$2*'SFV+BESS'!$I$9-EA598,IF(AND(DT599&gt;0,DT599*$B$4+EA598&gt;$B$2*'SFV+BESS'!$I$9,DT599*$B$4&gt;'SFV+BESS'!$I$7,EA598&lt;$B$2*'SFV+BESS'!$I$9),$B$2*'SFV+BESS'!$I$9-EA598,IF(AND(DT599&gt;0,DT599*$B$4+EA598&lt;=$B$2*'SFV+BESS'!$I$9,DT599&gt;'SFV+BESS'!$I$7),'SFV+BESS'!$I$7,0))))</f>
        <v>0</v>
      </c>
      <c r="DV599" s="27">
        <f>IF(AND(DT599&lt;0,EA598+DT599/$B$5&gt;$H$2,-DT599/'Carga-Descarga Año'!$B$5&lt;'SFV+BESS'!$I$7),DT599/$B$5,IF(AND(DT599&lt;0,EA598+DT599/$B$5&gt;$H$2,-DT599/'Carga-Descarga Año'!$B$5&gt;'SFV+BESS'!$I$7),-'SFV+BESS'!$I$7,IF(AND(DT599&lt;0,EA598+DT599/$B$5&lt;$H$2),-MIN('SFV+BESS'!$I$7,EA598-$H$2),0)))</f>
        <v>0</v>
      </c>
      <c r="DW599" s="33"/>
      <c r="DX599" s="33">
        <f t="shared" si="667"/>
        <v>0</v>
      </c>
      <c r="DY599" s="27">
        <f t="shared" si="707"/>
        <v>0</v>
      </c>
      <c r="DZ599" s="27">
        <f t="shared" si="668"/>
        <v>0</v>
      </c>
      <c r="EA599" s="28">
        <f>IF((EA598+DU599+DV599)&gt;=$B$2*'SFV+BESS'!$I$9, $B$2*'SFV+BESS'!$I$9, (EA598+DU599+DV599))</f>
        <v>173.61249999999998</v>
      </c>
      <c r="EB599" s="110">
        <f t="shared" si="708"/>
        <v>97.880357128904294</v>
      </c>
      <c r="EG599" s="251"/>
      <c r="EH599" s="48">
        <v>24.5833333333334</v>
      </c>
      <c r="EI599" s="33">
        <f t="shared" si="684"/>
        <v>107.02335307780091</v>
      </c>
      <c r="EJ599" s="33">
        <f>Gen_Cons_Horario!B6457</f>
        <v>0</v>
      </c>
      <c r="EK599" s="35">
        <f t="shared" si="721"/>
        <v>107.02335307780091</v>
      </c>
      <c r="EL599" s="116">
        <f>IF(AND(EK599&gt;0,EK599*$B$4+ER598&lt;=$B$2*'SFV+BESS'!$I$9,EK599&lt;'SFV+BESS'!$I$7), EK599*$B$4, IF(AND(EK599&gt;0,EK599*$B$4+ER598&gt;$B$2*'SFV+BESS'!$I$9,EK599*$B$4&lt;'SFV+BESS'!$I$7),$B$2*'SFV+BESS'!$I$9-ER598,IF(AND(EK599&gt;0,EK599*$B$4+ER598&gt;$B$2*'SFV+BESS'!$I$9,EK599*$B$4&gt;'SFV+BESS'!$I$7,ER598&lt;$B$2*'SFV+BESS'!$I$9),$B$2*'SFV+BESS'!$I$9-ER598,IF(AND(EK599&gt;0,EK599*$B$4+ER598&lt;=$B$2*'SFV+BESS'!$I$9,EK599&gt;'SFV+BESS'!$I$7),'SFV+BESS'!$I$7,0))))</f>
        <v>0</v>
      </c>
      <c r="EM599" s="27">
        <f>IF(AND(EK599&lt;0,ER598+EK599/$B$5&gt;$H$2,-EK599/'Carga-Descarga Año'!$B$5&lt;'SFV+BESS'!$I$7),EK599/$B$5,IF(AND(EK599&lt;0,ER598+EK599/$B$5&gt;$H$2,-EK599/'Carga-Descarga Año'!$B$5&gt;'SFV+BESS'!$I$7),-'SFV+BESS'!$I$7,IF(AND(EK599&lt;0,ER598+EK599/$B$5&lt;$H$2),-MIN('SFV+BESS'!$I$7,ER598-$H$2),0)))</f>
        <v>0</v>
      </c>
      <c r="EN599" s="33"/>
      <c r="EO599" s="33">
        <f t="shared" si="669"/>
        <v>0</v>
      </c>
      <c r="EP599" s="27">
        <f t="shared" si="709"/>
        <v>0</v>
      </c>
      <c r="EQ599" s="27">
        <f t="shared" si="670"/>
        <v>0</v>
      </c>
      <c r="ER599" s="28">
        <f>IF((ER598+EL599+EM599)&gt;=$B$2*'SFV+BESS'!$I$9, $B$2*'SFV+BESS'!$I$9, (ER598+EL599+EM599))</f>
        <v>173.61249999999998</v>
      </c>
      <c r="ES599" s="110">
        <f t="shared" si="710"/>
        <v>107.02335307780091</v>
      </c>
      <c r="EX599" s="251"/>
      <c r="EY599" s="48">
        <v>24.5833333333334</v>
      </c>
      <c r="EZ599" s="33">
        <f t="shared" si="685"/>
        <v>117.95196128053284</v>
      </c>
      <c r="FA599" s="33">
        <f>Gen_Cons_Horario!B7177</f>
        <v>0</v>
      </c>
      <c r="FB599" s="35">
        <f t="shared" si="722"/>
        <v>117.95196128053284</v>
      </c>
      <c r="FC599" s="116">
        <f>IF(AND(FB599&gt;0,FB599*$B$4+FI598&lt;=$B$2*'SFV+BESS'!$I$9,FB599&lt;'SFV+BESS'!$I$7), FB599*$B$4, IF(AND(FB599&gt;0,FB599*$B$4+FI598&gt;$B$2*'SFV+BESS'!$I$9,FB599*$B$4&lt;'SFV+BESS'!$I$7),$B$2*'SFV+BESS'!$I$9-FI598,IF(AND(FB599&gt;0,FB599*$B$4+FI598&gt;$B$2*'SFV+BESS'!$I$9,FB599*$B$4&gt;'SFV+BESS'!$I$7,FI598&lt;$B$2*'SFV+BESS'!$I$9),$B$2*'SFV+BESS'!$I$9-FI598,IF(AND(FB599&gt;0,FB599*$B$4+FI598&lt;=$B$2*'SFV+BESS'!$I$9,FB599&gt;'SFV+BESS'!$I$7),'SFV+BESS'!$I$7,0))))</f>
        <v>0</v>
      </c>
      <c r="FD599" s="27">
        <f>IF(AND(FB599&lt;0,FI598+FB599/$B$5&gt;$H$2,-FB599/'Carga-Descarga Año'!$B$5&lt;'SFV+BESS'!$I$7),FB599/$B$5,IF(AND(FB599&lt;0,FI598+FB599/$B$5&gt;$H$2,-FB599/'Carga-Descarga Año'!$B$5&gt;'SFV+BESS'!$I$7),-'SFV+BESS'!$I$7,IF(AND(FB599&lt;0,FI598+FB599/$B$5&lt;$H$2),-MIN('SFV+BESS'!$I$7,FI598-$H$2),0)))</f>
        <v>0</v>
      </c>
      <c r="FE599" s="33"/>
      <c r="FF599" s="33">
        <f t="shared" si="671"/>
        <v>0</v>
      </c>
      <c r="FG599" s="27">
        <f t="shared" si="711"/>
        <v>0</v>
      </c>
      <c r="FH599" s="27">
        <f t="shared" si="672"/>
        <v>0</v>
      </c>
      <c r="FI599" s="28">
        <f>IF((FI598+FC599+FD599)&gt;=$B$2*'SFV+BESS'!$I$9, $B$2*'SFV+BESS'!$I$9, (FI598+FC599+FD599))</f>
        <v>173.61249999999998</v>
      </c>
      <c r="FJ599" s="110">
        <f t="shared" si="712"/>
        <v>117.95196128053284</v>
      </c>
      <c r="FO599" s="251"/>
      <c r="FP599" s="48">
        <v>24.5833333333334</v>
      </c>
      <c r="FQ599" s="33">
        <f t="shared" si="686"/>
        <v>124.97258800981498</v>
      </c>
      <c r="FR599" s="33">
        <f>Gen_Cons_Horario!B7921</f>
        <v>82.027000000000001</v>
      </c>
      <c r="FS599" s="35">
        <f t="shared" si="723"/>
        <v>42.945588009814983</v>
      </c>
      <c r="FT599" s="116">
        <f>IF(AND(FS599&gt;0,FS599*$B$4+FZ598&lt;=$B$2*'SFV+BESS'!$I$9,FS599&lt;'SFV+BESS'!$I$7), FS599*$B$4, IF(AND(FS599&gt;0,FS599*$B$4+FZ598&gt;$B$2*'SFV+BESS'!$I$9,FS599*$B$4&lt;'SFV+BESS'!$I$7),$B$2*'SFV+BESS'!$I$9-FZ598,IF(AND(FS599&gt;0,FS599*$B$4+FZ598&gt;$B$2*'SFV+BESS'!$I$9,FS599*$B$4&gt;'SFV+BESS'!$I$7,FZ598&lt;$B$2*'SFV+BESS'!$I$9),$B$2*'SFV+BESS'!$I$9-FZ598,IF(AND(FS599&gt;0,FS599*$B$4+FZ598&lt;=$B$2*'SFV+BESS'!$I$9,FS599&gt;'SFV+BESS'!$I$7),'SFV+BESS'!$I$7,0))))</f>
        <v>0</v>
      </c>
      <c r="FU599" s="27">
        <f>IF(AND(FS599&lt;0,FZ598+FS599/$B$5&gt;$H$2,-FS599/'Carga-Descarga Año'!$B$5&lt;'SFV+BESS'!$I$7),FS599/$B$5,IF(AND(FS599&lt;0,FZ598+FS599/$B$5&gt;$H$2,-FS599/'Carga-Descarga Año'!$B$5&gt;'SFV+BESS'!$I$7),-'SFV+BESS'!$I$7,IF(AND(FS599&lt;0,FZ598+FS599/$B$5&lt;$H$2),-MIN('SFV+BESS'!$I$7,FZ598-$H$2),0)))</f>
        <v>0</v>
      </c>
      <c r="FV599" s="33"/>
      <c r="FW599" s="33">
        <f t="shared" si="673"/>
        <v>82.027000000000001</v>
      </c>
      <c r="FX599" s="27">
        <f t="shared" si="713"/>
        <v>0</v>
      </c>
      <c r="FY599" s="27">
        <f t="shared" si="674"/>
        <v>0</v>
      </c>
      <c r="FZ599" s="28">
        <f>IF((FZ598+FT599+FU599)&gt;=$B$2*'SFV+BESS'!$I$9, $B$2*'SFV+BESS'!$I$9, (FZ598+FT599+FU599))</f>
        <v>173.61249999999998</v>
      </c>
      <c r="GA599" s="110">
        <f t="shared" si="714"/>
        <v>42.945588009814983</v>
      </c>
      <c r="GF599" s="251"/>
      <c r="GG599" s="48">
        <v>24.5833333333334</v>
      </c>
      <c r="GH599" s="33">
        <f t="shared" si="687"/>
        <v>125.58913062743498</v>
      </c>
      <c r="GI599" s="33">
        <f>Gen_Cons_Horario!B8641</f>
        <v>96.941000000000003</v>
      </c>
      <c r="GJ599" s="35">
        <f t="shared" si="729"/>
        <v>28.648130627434981</v>
      </c>
      <c r="GK599" s="116">
        <f>IF(AND(GJ599&gt;0,GJ599*$B$4+GQ598&lt;=$B$2*'SFV+BESS'!$I$9,GJ599&lt;'SFV+BESS'!$I$7), GJ599*$B$4, IF(AND(GJ599&gt;0,GJ599*$B$4+GQ598&gt;$B$2*'SFV+BESS'!$I$9,GJ599*$B$4&lt;'SFV+BESS'!$I$7),$B$2*'SFV+BESS'!$I$9-GQ598,IF(AND(GJ599&gt;0,GJ599*$B$4+GQ598&gt;$B$2*'SFV+BESS'!$I$9,GJ599*$B$4&gt;'SFV+BESS'!$I$7,GQ598&lt;$B$2*'SFV+BESS'!$I$9),$B$2*'SFV+BESS'!$I$9-GQ598,IF(AND(GJ599&gt;0,GJ599*$B$4+GQ598&lt;=$B$2*'SFV+BESS'!$I$9,GJ599&gt;'SFV+BESS'!$I$7),'SFV+BESS'!$I$7,0))))</f>
        <v>0</v>
      </c>
      <c r="GL599" s="27">
        <f>IF(AND(GJ599&lt;0,GQ598+GJ599/$B$5&gt;$H$2,-GJ599/'Carga-Descarga Año'!$B$5&lt;'SFV+BESS'!$I$7),GJ599/$B$5,IF(AND(GJ599&lt;0,GQ598+GJ599/$B$5&gt;$H$2,-GJ599/'Carga-Descarga Año'!$B$5&gt;'SFV+BESS'!$I$7),-'SFV+BESS'!$I$7,IF(AND(GJ599&lt;0,GQ598+GJ599/$B$5&lt;$H$2),-MIN('SFV+BESS'!$I$7,GQ598-$H$2),0)))</f>
        <v>0</v>
      </c>
      <c r="GM599" s="33"/>
      <c r="GN599" s="33">
        <f t="shared" si="675"/>
        <v>96.941000000000003</v>
      </c>
      <c r="GO599" s="27">
        <f t="shared" si="715"/>
        <v>0</v>
      </c>
      <c r="GP599" s="27">
        <f t="shared" si="676"/>
        <v>0</v>
      </c>
      <c r="GQ599" s="28">
        <f>IF((GQ598+GK599+GL599)&gt;=$B$2*'SFV+BESS'!$I$9, $B$2*'SFV+BESS'!$I$9, (GQ598+GK599+GL599))</f>
        <v>173.61249999999998</v>
      </c>
      <c r="GR599" s="110">
        <f t="shared" si="716"/>
        <v>28.648130627434981</v>
      </c>
    </row>
    <row r="600" spans="1:200">
      <c r="A600" s="249"/>
      <c r="B600" s="48">
        <v>24.625</v>
      </c>
      <c r="C600" s="38">
        <f t="shared" si="658"/>
        <v>131.43639444275752</v>
      </c>
      <c r="D600" s="2">
        <f>Gen_Cons_Horario!B626</f>
        <v>119.312</v>
      </c>
      <c r="E600" s="140">
        <f t="shared" si="688"/>
        <v>12.12439444275752</v>
      </c>
      <c r="F600" s="116">
        <f>IF(AND(E600&gt;0,E600*$B$4+L599&lt;=$B$2*'SFV+BESS'!$I$9,E600&lt;'SFV+BESS'!$I$7), E600*$B$4, IF(AND(E600&gt;0,E600*$B$4+L599&gt;$B$2*'SFV+BESS'!$I$9,E600*$B$4&lt;'SFV+BESS'!$I$7),$B$2*'SFV+BESS'!$I$9-L599,IF(AND(E600&gt;0,E600*$B$4+L599&gt;$B$2*'SFV+BESS'!$I$9,E600*$B$4&gt;'SFV+BESS'!$I$7,L599&lt;$B$2*'SFV+BESS'!$I$9),$B$2*'SFV+BESS'!$I$9-L599,IF(AND(E600&gt;0,E600*$B$4+L599&lt;=$B$2*'SFV+BESS'!$I$9,E600&gt;'SFV+BESS'!$I$7),'SFV+BESS'!$I$7,0))))</f>
        <v>11.518174720619644</v>
      </c>
      <c r="G600" s="27">
        <f>IF(AND(E600&lt;0,L599+E600/$B$5&gt;$H$2,-E600/'Carga-Descarga Año'!$B$5&lt;'SFV+BESS'!$I$7),E600/$B$5,IF(AND(E600&lt;0,L599+E600/$B$5&gt;$H$2,-E600/'Carga-Descarga Año'!$B$5&gt;'SFV+BESS'!$I$7),-'SFV+BESS'!$I$7,IF(AND(E600&lt;0,L599+E600/$B$5&lt;$H$2),-MIN('SFV+BESS'!$I$7,L599-$H$2),0)))</f>
        <v>0</v>
      </c>
      <c r="I600" s="38">
        <f t="shared" si="689"/>
        <v>119.312</v>
      </c>
      <c r="J600" s="27">
        <f t="shared" si="691"/>
        <v>0</v>
      </c>
      <c r="K600" s="27">
        <f t="shared" si="690"/>
        <v>0</v>
      </c>
      <c r="L600" s="28">
        <f>IF((L599+F600+G600)&gt;=$B$2*'SFV+BESS'!$I$9, $B$2*'SFV+BESS'!$I$9, (L599+F600+G600))</f>
        <v>105.82959013343307</v>
      </c>
      <c r="M600" s="110">
        <f t="shared" si="692"/>
        <v>0</v>
      </c>
      <c r="R600" s="251"/>
      <c r="S600" s="48">
        <v>24.625</v>
      </c>
      <c r="T600" s="2">
        <f t="shared" si="677"/>
        <v>136.95570340748876</v>
      </c>
      <c r="U600" s="2">
        <f>Gen_Cons_Horario!B1370</f>
        <v>37.285000000000004</v>
      </c>
      <c r="V600" s="35">
        <f t="shared" si="724"/>
        <v>99.670703407488759</v>
      </c>
      <c r="W600" s="116">
        <f>IF(AND(V600&gt;0,V600*$B$4+AC599&lt;=$B$2*'SFV+BESS'!$I$9,V600&lt;'SFV+BESS'!$I$7), V600*$B$4, IF(AND(V600&gt;0,V600*$B$4+AC599&gt;$B$2*'SFV+BESS'!$I$9,V600*$B$4&lt;'SFV+BESS'!$I$7),$B$2*'SFV+BESS'!$I$9-AC599,IF(AND(V600&gt;0,V600*$B$4+AC599&gt;$B$2*'SFV+BESS'!$I$9,V600*$B$4&gt;'SFV+BESS'!$I$7,AC599&lt;$B$2*'SFV+BESS'!$I$9),$B$2*'SFV+BESS'!$I$9-AC599,IF(AND(V600&gt;0,V600*$B$4+AC599&lt;=$B$2*'SFV+BESS'!$I$9,V600&gt;'SFV+BESS'!$I$7),'SFV+BESS'!$I$7,0))))</f>
        <v>0</v>
      </c>
      <c r="X600" s="27">
        <f>IF(AND(V600&lt;0,AC599+V600/$B$5&gt;$H$2,-V600/'Carga-Descarga Año'!$B$5&lt;'SFV+BESS'!$I$7),V600/$B$5,IF(AND(V600&lt;0,AC599+V600/$B$5&gt;$H$2,-V600/'Carga-Descarga Año'!$B$5&gt;'SFV+BESS'!$I$7),-'SFV+BESS'!$I$7,IF(AND(V600&lt;0,AC599+V600/$B$5&lt;$H$2),-MIN('SFV+BESS'!$I$7,AC599-$H$2),0)))</f>
        <v>0</v>
      </c>
      <c r="Z600" s="33">
        <f t="shared" si="718"/>
        <v>37.285000000000004</v>
      </c>
      <c r="AA600" s="27">
        <f t="shared" si="693"/>
        <v>0</v>
      </c>
      <c r="AB600" s="27">
        <f t="shared" si="717"/>
        <v>0</v>
      </c>
      <c r="AC600" s="28">
        <f>IF((AC599+W600+X600)&gt;=$B$2*'SFV+BESS'!$I$9, $B$2*'SFV+BESS'!$I$9, (AC599+W600+X600))</f>
        <v>173.61249999999998</v>
      </c>
      <c r="AD600" s="110">
        <f t="shared" si="694"/>
        <v>99.670703407488759</v>
      </c>
      <c r="AI600" s="251"/>
      <c r="AJ600" s="48">
        <v>24.625</v>
      </c>
      <c r="AK600" s="52">
        <f t="shared" si="678"/>
        <v>135.45703269371216</v>
      </c>
      <c r="AL600" s="33">
        <f>Gen_Cons_Horario!B2042</f>
        <v>0</v>
      </c>
      <c r="AM600" s="35">
        <f t="shared" si="725"/>
        <v>135.45703269371216</v>
      </c>
      <c r="AN600" s="116">
        <f>IF(AND(AM600&gt;0,AM600*$B$4+AT599&lt;=$B$2*'SFV+BESS'!$I$9,AM600&lt;'SFV+BESS'!$I$7), AM600*$B$4, IF(AND(AM600&gt;0,AM600*$B$4+AT599&gt;$B$2*'SFV+BESS'!$I$9,AM600*$B$4&lt;'SFV+BESS'!$I$7),$B$2*'SFV+BESS'!$I$9-AT599,IF(AND(AM600&gt;0,AM600*$B$4+AT599&gt;$B$2*'SFV+BESS'!$I$9,AM600*$B$4&gt;'SFV+BESS'!$I$7,AT599&lt;$B$2*'SFV+BESS'!$I$9),$B$2*'SFV+BESS'!$I$9-AT599,IF(AND(AM600&gt;0,AM600*$B$4+AT599&lt;=$B$2*'SFV+BESS'!$I$9,AM600&gt;'SFV+BESS'!$I$7),'SFV+BESS'!$I$7,0))))</f>
        <v>0</v>
      </c>
      <c r="AO600" s="27">
        <f>IF(AND(AM600&lt;0,AT599+AM600/$B$5&gt;$H$2,-AM600/'Carga-Descarga Año'!$B$5&lt;'SFV+BESS'!$I$7),AM600/$B$5,IF(AND(AM600&lt;0,AT599+AM600/$B$5&gt;$H$2,-AM600/'Carga-Descarga Año'!$B$5&gt;'SFV+BESS'!$I$7),-'SFV+BESS'!$I$7,IF(AND(AM600&lt;0,AT599+AM600/$B$5&lt;$H$2),-MIN('SFV+BESS'!$I$7,AT599-$H$2),0)))</f>
        <v>0</v>
      </c>
      <c r="AP600" s="33"/>
      <c r="AQ600" s="33">
        <f t="shared" si="659"/>
        <v>0</v>
      </c>
      <c r="AR600" s="27">
        <f t="shared" si="695"/>
        <v>0</v>
      </c>
      <c r="AS600" s="27">
        <f t="shared" si="660"/>
        <v>0</v>
      </c>
      <c r="AT600" s="28">
        <f>IF((AT599+AN600+AO600)&gt;=$B$2*'SFV+BESS'!$I$9, $B$2*'SFV+BESS'!$I$9, (AT599+AN600+AO600))</f>
        <v>173.61249999999998</v>
      </c>
      <c r="AU600" s="110">
        <f t="shared" si="696"/>
        <v>135.45703269371216</v>
      </c>
      <c r="AZ600" s="251"/>
      <c r="BA600" s="48">
        <v>24.625</v>
      </c>
      <c r="BB600" s="33">
        <f t="shared" si="679"/>
        <v>117.44483072489295</v>
      </c>
      <c r="BC600" s="33">
        <f>Gen_Cons_Horario!B2786</f>
        <v>0</v>
      </c>
      <c r="BD600" s="35">
        <f t="shared" si="726"/>
        <v>117.44483072489295</v>
      </c>
      <c r="BE600" s="116">
        <f>IF(AND(BD600&gt;0,BD600*$B$4+BK599&lt;=$B$2*'SFV+BESS'!$I$9,BD600&lt;'SFV+BESS'!$I$7), BD600*$B$4, IF(AND(BD600&gt;0,BD600*$B$4+BK599&gt;$B$2*'SFV+BESS'!$I$9,BD600*$B$4&lt;'SFV+BESS'!$I$7),$B$2*'SFV+BESS'!$I$9-BK599,IF(AND(BD600&gt;0,BD600*$B$4+BK599&gt;$B$2*'SFV+BESS'!$I$9,BD600*$B$4&gt;'SFV+BESS'!$I$7,BK599&lt;$B$2*'SFV+BESS'!$I$9),$B$2*'SFV+BESS'!$I$9-BK599,IF(AND(BD600&gt;0,BD600*$B$4+BK599&lt;=$B$2*'SFV+BESS'!$I$9,BD600&gt;'SFV+BESS'!$I$7),'SFV+BESS'!$I$7,0))))</f>
        <v>0</v>
      </c>
      <c r="BF600" s="27">
        <f>IF(AND(BD600&lt;0,BK599+BD600/$B$5&gt;$H$2,-BD600/'Carga-Descarga Año'!$B$5&lt;'SFV+BESS'!$I$7),BD600/$B$5,IF(AND(BD600&lt;0,BK599+BD600/$B$5&gt;$H$2,-BD600/'Carga-Descarga Año'!$B$5&gt;'SFV+BESS'!$I$7),-'SFV+BESS'!$I$7,IF(AND(BD600&lt;0,BK599+BD600/$B$5&lt;$H$2),-MIN('SFV+BESS'!$I$7,BK599-$H$2),0)))</f>
        <v>0</v>
      </c>
      <c r="BG600" s="33"/>
      <c r="BH600" s="33">
        <f t="shared" si="661"/>
        <v>0</v>
      </c>
      <c r="BI600" s="27">
        <f t="shared" si="697"/>
        <v>0</v>
      </c>
      <c r="BJ600" s="27">
        <f t="shared" si="662"/>
        <v>0</v>
      </c>
      <c r="BK600" s="28">
        <f>IF((BK599+BE600+BF600)&gt;=$B$2*'SFV+BESS'!$I$9, $B$2*'SFV+BESS'!$I$9, (BK599+BE600+BF600))</f>
        <v>173.61249999999998</v>
      </c>
      <c r="BL600" s="110">
        <f t="shared" si="698"/>
        <v>117.44483072489295</v>
      </c>
      <c r="BQ600" s="251"/>
      <c r="BR600" s="48">
        <v>24.625</v>
      </c>
      <c r="BS600" s="33">
        <f t="shared" si="680"/>
        <v>98.228006670832059</v>
      </c>
      <c r="BT600" s="33">
        <f>Gen_Cons_Horario!B3506</f>
        <v>0</v>
      </c>
      <c r="BU600" s="35">
        <f t="shared" si="727"/>
        <v>98.228006670832059</v>
      </c>
      <c r="BV600" s="116">
        <f>IF(AND(BU600&gt;0,BU600*$B$4+CB599&lt;=$B$2*'SFV+BESS'!$I$9,BU600&lt;'SFV+BESS'!$I$7), BU600*$B$4, IF(AND(BU600&gt;0,BU600*$B$4+CB599&gt;$B$2*'SFV+BESS'!$I$9,BU600*$B$4&lt;'SFV+BESS'!$I$7),$B$2*'SFV+BESS'!$I$9-CB599,IF(AND(BU600&gt;0,BU600*$B$4+CB599&gt;$B$2*'SFV+BESS'!$I$9,BU600*$B$4&gt;'SFV+BESS'!$I$7,CB599&lt;$B$2*'SFV+BESS'!$I$9),$B$2*'SFV+BESS'!$I$9-CB599,IF(AND(BU600&gt;0,BU600*$B$4+CB599&lt;=$B$2*'SFV+BESS'!$I$9,BU600&gt;'SFV+BESS'!$I$7),'SFV+BESS'!$I$7,0))))</f>
        <v>0</v>
      </c>
      <c r="BW600" s="27">
        <f>IF(AND(BU600&lt;0,CB599+BU600/$B$5&gt;$H$2,-BU600/'Carga-Descarga Año'!$B$5&lt;'SFV+BESS'!$I$7),BU600/$B$5,IF(AND(BU600&lt;0,CB599+BU600/$B$5&gt;$H$2,-BU600/'Carga-Descarga Año'!$B$5&gt;'SFV+BESS'!$I$7),-'SFV+BESS'!$I$7,IF(AND(BU600&lt;0,CB599+BU600/$B$5&lt;$H$2),-MIN('SFV+BESS'!$I$7,CB599-$H$2),0)))</f>
        <v>0</v>
      </c>
      <c r="BX600" s="33"/>
      <c r="BY600" s="33">
        <f t="shared" si="663"/>
        <v>0</v>
      </c>
      <c r="BZ600" s="27">
        <f t="shared" si="699"/>
        <v>0</v>
      </c>
      <c r="CA600" s="27">
        <f t="shared" si="700"/>
        <v>0</v>
      </c>
      <c r="CB600" s="28">
        <f>IF((CB599+BV600+BW600)&gt;=$B$2*'SFV+BESS'!$I$9, $B$2*'SFV+BESS'!$I$9, (CB599+BV600+BW600))</f>
        <v>173.61249999999998</v>
      </c>
      <c r="CC600" s="110">
        <f t="shared" si="701"/>
        <v>98.228006670832059</v>
      </c>
      <c r="CH600" s="251"/>
      <c r="CI600" s="48">
        <v>24.625</v>
      </c>
      <c r="CJ600" s="33">
        <f t="shared" si="681"/>
        <v>88.925603265034539</v>
      </c>
      <c r="CK600" s="33">
        <f>Gen_Cons_Horario!B4250</f>
        <v>0</v>
      </c>
      <c r="CL600" s="35">
        <f t="shared" si="728"/>
        <v>88.925603265034539</v>
      </c>
      <c r="CM600" s="116">
        <f>IF(AND(CL600&gt;0,CL600*$B$4+CS599&lt;=$B$2*'SFV+BESS'!$I$9,CL600&lt;'SFV+BESS'!$I$7), CL600*$B$4, IF(AND(CL600&gt;0,CL600*$B$4+CS599&gt;$B$2*'SFV+BESS'!$I$9,CL600*$B$4&lt;'SFV+BESS'!$I$7),$B$2*'SFV+BESS'!$I$9-CS599,IF(AND(CL600&gt;0,CL600*$B$4+CS599&gt;$B$2*'SFV+BESS'!$I$9,CL600*$B$4&gt;'SFV+BESS'!$I$7,CS599&lt;$B$2*'SFV+BESS'!$I$9),$B$2*'SFV+BESS'!$I$9-CS599,IF(AND(CL600&gt;0,CL600*$B$4+CS599&lt;=$B$2*'SFV+BESS'!$I$9,CL600&gt;'SFV+BESS'!$I$7),'SFV+BESS'!$I$7,0))))</f>
        <v>0</v>
      </c>
      <c r="CN600" s="27">
        <f>IF(AND(CL600&lt;0,CS599+CL600/$B$5&gt;$H$2,-CL600/'Carga-Descarga Año'!$B$5&lt;'SFV+BESS'!$I$7),CL600/$B$5,IF(AND(CL600&lt;0,CS599+CL600/$B$5&gt;$H$2,-CL600/'Carga-Descarga Año'!$B$5&gt;'SFV+BESS'!$I$7),-'SFV+BESS'!$I$7,IF(AND(CL600&lt;0,CS599+CL600/$B$5&lt;$H$2),-MIN('SFV+BESS'!$I$7,CS599-$H$2),0)))</f>
        <v>0</v>
      </c>
      <c r="CO600" s="33"/>
      <c r="CP600" s="33">
        <f t="shared" si="664"/>
        <v>0</v>
      </c>
      <c r="CQ600" s="27">
        <f t="shared" si="702"/>
        <v>0</v>
      </c>
      <c r="CR600" s="27">
        <f t="shared" si="665"/>
        <v>0</v>
      </c>
      <c r="CS600" s="28">
        <f>IF((CS599+CM600+CN600)&gt;=$B$2*'SFV+BESS'!$I$9, $B$2*'SFV+BESS'!$I$9, (CS599+CM600+CN600))</f>
        <v>173.61249999999998</v>
      </c>
      <c r="CT600" s="110">
        <f t="shared" si="703"/>
        <v>88.925603265034539</v>
      </c>
      <c r="CY600" s="251"/>
      <c r="CZ600" s="48">
        <v>24.625</v>
      </c>
      <c r="DA600" s="33">
        <f t="shared" si="682"/>
        <v>95.414133698890723</v>
      </c>
      <c r="DB600" s="33">
        <f>Gen_Cons_Horario!B4970</f>
        <v>0</v>
      </c>
      <c r="DC600" s="35">
        <f t="shared" si="719"/>
        <v>95.414133698890723</v>
      </c>
      <c r="DD600" s="116">
        <f>IF(AND(DC600&gt;0,DC600*$B$4+DJ599&lt;=$B$2*'SFV+BESS'!$I$9,DC600&lt;'SFV+BESS'!$I$7), DC600*$B$4, IF(AND(DC600&gt;0,DC600*$B$4+DJ599&gt;$B$2*'SFV+BESS'!$I$9,DC600*$B$4&lt;'SFV+BESS'!$I$7),$B$2*'SFV+BESS'!$I$9-DJ599,IF(AND(DC600&gt;0,DC600*$B$4+DJ599&gt;$B$2*'SFV+BESS'!$I$9,DC600*$B$4&gt;'SFV+BESS'!$I$7,DJ599&lt;$B$2*'SFV+BESS'!$I$9),$B$2*'SFV+BESS'!$I$9-DJ599,IF(AND(DC600&gt;0,DC600*$B$4+DJ599&lt;=$B$2*'SFV+BESS'!$I$9,DC600&gt;'SFV+BESS'!$I$7),'SFV+BESS'!$I$7,0))))</f>
        <v>0</v>
      </c>
      <c r="DE600" s="27">
        <f>IF(AND(DC600&lt;0,DJ599+DC600/$B$5&gt;$H$2,-DC600/'Carga-Descarga Año'!$B$5&lt;'SFV+BESS'!$I$7),DC600/$B$5,IF(AND(DC600&lt;0,DJ599+DC600/$B$5&gt;$H$2,-DC600/'Carga-Descarga Año'!$B$5&gt;'SFV+BESS'!$I$7),-'SFV+BESS'!$I$7,IF(AND(DC600&lt;0,DJ599+DC600/$B$5&lt;$H$2),-MIN('SFV+BESS'!$I$7,DJ599-$H$2),0)))</f>
        <v>0</v>
      </c>
      <c r="DF600" s="33"/>
      <c r="DG600" s="33">
        <f t="shared" si="666"/>
        <v>0</v>
      </c>
      <c r="DH600" s="27">
        <f t="shared" si="704"/>
        <v>0</v>
      </c>
      <c r="DI600" s="27">
        <f t="shared" si="705"/>
        <v>0</v>
      </c>
      <c r="DJ600" s="28">
        <f>IF((DJ599+DD600+DE600)&gt;=$B$2*'SFV+BESS'!$I$9, $B$2*'SFV+BESS'!$I$9, (DJ599+DD600+DE600))</f>
        <v>173.61249999999998</v>
      </c>
      <c r="DK600" s="110">
        <f t="shared" si="706"/>
        <v>95.414133698890723</v>
      </c>
      <c r="DP600" s="251"/>
      <c r="DQ600" s="48">
        <v>24.625</v>
      </c>
      <c r="DR600" s="33">
        <f t="shared" si="683"/>
        <v>94.952312257526813</v>
      </c>
      <c r="DS600" s="33">
        <f>Gen_Cons_Horario!B5714</f>
        <v>0</v>
      </c>
      <c r="DT600" s="35">
        <f t="shared" si="720"/>
        <v>94.952312257526813</v>
      </c>
      <c r="DU600" s="116">
        <f>IF(AND(DT600&gt;0,DT600*$B$4+EA599&lt;=$B$2*'SFV+BESS'!$I$9,DT600&lt;'SFV+BESS'!$I$7), DT600*$B$4, IF(AND(DT600&gt;0,DT600*$B$4+EA599&gt;$B$2*'SFV+BESS'!$I$9,DT600*$B$4&lt;'SFV+BESS'!$I$7),$B$2*'SFV+BESS'!$I$9-EA599,IF(AND(DT600&gt;0,DT600*$B$4+EA599&gt;$B$2*'SFV+BESS'!$I$9,DT600*$B$4&gt;'SFV+BESS'!$I$7,EA599&lt;$B$2*'SFV+BESS'!$I$9),$B$2*'SFV+BESS'!$I$9-EA599,IF(AND(DT600&gt;0,DT600*$B$4+EA599&lt;=$B$2*'SFV+BESS'!$I$9,DT600&gt;'SFV+BESS'!$I$7),'SFV+BESS'!$I$7,0))))</f>
        <v>0</v>
      </c>
      <c r="DV600" s="27">
        <f>IF(AND(DT600&lt;0,EA599+DT600/$B$5&gt;$H$2,-DT600/'Carga-Descarga Año'!$B$5&lt;'SFV+BESS'!$I$7),DT600/$B$5,IF(AND(DT600&lt;0,EA599+DT600/$B$5&gt;$H$2,-DT600/'Carga-Descarga Año'!$B$5&gt;'SFV+BESS'!$I$7),-'SFV+BESS'!$I$7,IF(AND(DT600&lt;0,EA599+DT600/$B$5&lt;$H$2),-MIN('SFV+BESS'!$I$7,EA599-$H$2),0)))</f>
        <v>0</v>
      </c>
      <c r="DW600" s="33"/>
      <c r="DX600" s="33">
        <f t="shared" si="667"/>
        <v>0</v>
      </c>
      <c r="DY600" s="27">
        <f t="shared" si="707"/>
        <v>0</v>
      </c>
      <c r="DZ600" s="27">
        <f t="shared" si="668"/>
        <v>0</v>
      </c>
      <c r="EA600" s="28">
        <f>IF((EA599+DU600+DV600)&gt;=$B$2*'SFV+BESS'!$I$9, $B$2*'SFV+BESS'!$I$9, (EA599+DU600+DV600))</f>
        <v>173.61249999999998</v>
      </c>
      <c r="EB600" s="110">
        <f t="shared" si="708"/>
        <v>94.952312257526813</v>
      </c>
      <c r="EG600" s="251"/>
      <c r="EH600" s="48">
        <v>24.625</v>
      </c>
      <c r="EI600" s="33">
        <f t="shared" si="684"/>
        <v>101.17838652552929</v>
      </c>
      <c r="EJ600" s="33">
        <f>Gen_Cons_Horario!B6458</f>
        <v>0</v>
      </c>
      <c r="EK600" s="35">
        <f t="shared" si="721"/>
        <v>101.17838652552929</v>
      </c>
      <c r="EL600" s="116">
        <f>IF(AND(EK600&gt;0,EK600*$B$4+ER599&lt;=$B$2*'SFV+BESS'!$I$9,EK600&lt;'SFV+BESS'!$I$7), EK600*$B$4, IF(AND(EK600&gt;0,EK600*$B$4+ER599&gt;$B$2*'SFV+BESS'!$I$9,EK600*$B$4&lt;'SFV+BESS'!$I$7),$B$2*'SFV+BESS'!$I$9-ER599,IF(AND(EK600&gt;0,EK600*$B$4+ER599&gt;$B$2*'SFV+BESS'!$I$9,EK600*$B$4&gt;'SFV+BESS'!$I$7,ER599&lt;$B$2*'SFV+BESS'!$I$9),$B$2*'SFV+BESS'!$I$9-ER599,IF(AND(EK600&gt;0,EK600*$B$4+ER599&lt;=$B$2*'SFV+BESS'!$I$9,EK600&gt;'SFV+BESS'!$I$7),'SFV+BESS'!$I$7,0))))</f>
        <v>0</v>
      </c>
      <c r="EM600" s="27">
        <f>IF(AND(EK600&lt;0,ER599+EK600/$B$5&gt;$H$2,-EK600/'Carga-Descarga Año'!$B$5&lt;'SFV+BESS'!$I$7),EK600/$B$5,IF(AND(EK600&lt;0,ER599+EK600/$B$5&gt;$H$2,-EK600/'Carga-Descarga Año'!$B$5&gt;'SFV+BESS'!$I$7),-'SFV+BESS'!$I$7,IF(AND(EK600&lt;0,ER599+EK600/$B$5&lt;$H$2),-MIN('SFV+BESS'!$I$7,ER599-$H$2),0)))</f>
        <v>0</v>
      </c>
      <c r="EN600" s="33"/>
      <c r="EO600" s="33">
        <f t="shared" si="669"/>
        <v>0</v>
      </c>
      <c r="EP600" s="27">
        <f t="shared" si="709"/>
        <v>0</v>
      </c>
      <c r="EQ600" s="27">
        <f t="shared" si="670"/>
        <v>0</v>
      </c>
      <c r="ER600" s="28">
        <f>IF((ER599+EL600+EM600)&gt;=$B$2*'SFV+BESS'!$I$9, $B$2*'SFV+BESS'!$I$9, (ER599+EL600+EM600))</f>
        <v>173.61249999999998</v>
      </c>
      <c r="ES600" s="110">
        <f t="shared" si="710"/>
        <v>101.17838652552929</v>
      </c>
      <c r="EX600" s="251"/>
      <c r="EY600" s="48">
        <v>24.625</v>
      </c>
      <c r="EZ600" s="33">
        <f t="shared" si="685"/>
        <v>113.18044181125563</v>
      </c>
      <c r="FA600" s="33">
        <f>Gen_Cons_Horario!B7178</f>
        <v>0</v>
      </c>
      <c r="FB600" s="35">
        <f t="shared" si="722"/>
        <v>113.18044181125563</v>
      </c>
      <c r="FC600" s="116">
        <f>IF(AND(FB600&gt;0,FB600*$B$4+FI599&lt;=$B$2*'SFV+BESS'!$I$9,FB600&lt;'SFV+BESS'!$I$7), FB600*$B$4, IF(AND(FB600&gt;0,FB600*$B$4+FI599&gt;$B$2*'SFV+BESS'!$I$9,FB600*$B$4&lt;'SFV+BESS'!$I$7),$B$2*'SFV+BESS'!$I$9-FI599,IF(AND(FB600&gt;0,FB600*$B$4+FI599&gt;$B$2*'SFV+BESS'!$I$9,FB600*$B$4&gt;'SFV+BESS'!$I$7,FI599&lt;$B$2*'SFV+BESS'!$I$9),$B$2*'SFV+BESS'!$I$9-FI599,IF(AND(FB600&gt;0,FB600*$B$4+FI599&lt;=$B$2*'SFV+BESS'!$I$9,FB600&gt;'SFV+BESS'!$I$7),'SFV+BESS'!$I$7,0))))</f>
        <v>0</v>
      </c>
      <c r="FD600" s="27">
        <f>IF(AND(FB600&lt;0,FI599+FB600/$B$5&gt;$H$2,-FB600/'Carga-Descarga Año'!$B$5&lt;'SFV+BESS'!$I$7),FB600/$B$5,IF(AND(FB600&lt;0,FI599+FB600/$B$5&gt;$H$2,-FB600/'Carga-Descarga Año'!$B$5&gt;'SFV+BESS'!$I$7),-'SFV+BESS'!$I$7,IF(AND(FB600&lt;0,FI599+FB600/$B$5&lt;$H$2),-MIN('SFV+BESS'!$I$7,FI599-$H$2),0)))</f>
        <v>0</v>
      </c>
      <c r="FE600" s="33"/>
      <c r="FF600" s="33">
        <f t="shared" si="671"/>
        <v>0</v>
      </c>
      <c r="FG600" s="27">
        <f t="shared" si="711"/>
        <v>0</v>
      </c>
      <c r="FH600" s="27">
        <f t="shared" si="672"/>
        <v>0</v>
      </c>
      <c r="FI600" s="28">
        <f>IF((FI599+FC600+FD600)&gt;=$B$2*'SFV+BESS'!$I$9, $B$2*'SFV+BESS'!$I$9, (FI599+FC600+FD600))</f>
        <v>173.61249999999998</v>
      </c>
      <c r="FJ600" s="110">
        <f t="shared" si="712"/>
        <v>113.18044181125563</v>
      </c>
      <c r="FO600" s="251"/>
      <c r="FP600" s="48">
        <v>24.625</v>
      </c>
      <c r="FQ600" s="33">
        <f t="shared" si="686"/>
        <v>120.57902046259493</v>
      </c>
      <c r="FR600" s="33">
        <f>Gen_Cons_Horario!B7922</f>
        <v>59.656000000000006</v>
      </c>
      <c r="FS600" s="35">
        <f t="shared" si="723"/>
        <v>60.92302046259492</v>
      </c>
      <c r="FT600" s="116">
        <f>IF(AND(FS600&gt;0,FS600*$B$4+FZ599&lt;=$B$2*'SFV+BESS'!$I$9,FS600&lt;'SFV+BESS'!$I$7), FS600*$B$4, IF(AND(FS600&gt;0,FS600*$B$4+FZ599&gt;$B$2*'SFV+BESS'!$I$9,FS600*$B$4&lt;'SFV+BESS'!$I$7),$B$2*'SFV+BESS'!$I$9-FZ599,IF(AND(FS600&gt;0,FS600*$B$4+FZ599&gt;$B$2*'SFV+BESS'!$I$9,FS600*$B$4&gt;'SFV+BESS'!$I$7,FZ599&lt;$B$2*'SFV+BESS'!$I$9),$B$2*'SFV+BESS'!$I$9-FZ599,IF(AND(FS600&gt;0,FS600*$B$4+FZ599&lt;=$B$2*'SFV+BESS'!$I$9,FS600&gt;'SFV+BESS'!$I$7),'SFV+BESS'!$I$7,0))))</f>
        <v>0</v>
      </c>
      <c r="FU600" s="27">
        <f>IF(AND(FS600&lt;0,FZ599+FS600/$B$5&gt;$H$2,-FS600/'Carga-Descarga Año'!$B$5&lt;'SFV+BESS'!$I$7),FS600/$B$5,IF(AND(FS600&lt;0,FZ599+FS600/$B$5&gt;$H$2,-FS600/'Carga-Descarga Año'!$B$5&gt;'SFV+BESS'!$I$7),-'SFV+BESS'!$I$7,IF(AND(FS600&lt;0,FZ599+FS600/$B$5&lt;$H$2),-MIN('SFV+BESS'!$I$7,FZ599-$H$2),0)))</f>
        <v>0</v>
      </c>
      <c r="FV600" s="33"/>
      <c r="FW600" s="33">
        <f t="shared" si="673"/>
        <v>59.656000000000006</v>
      </c>
      <c r="FX600" s="27">
        <f t="shared" si="713"/>
        <v>0</v>
      </c>
      <c r="FY600" s="27">
        <f t="shared" si="674"/>
        <v>0</v>
      </c>
      <c r="FZ600" s="28">
        <f>IF((FZ599+FT600+FU600)&gt;=$B$2*'SFV+BESS'!$I$9, $B$2*'SFV+BESS'!$I$9, (FZ599+FT600+FU600))</f>
        <v>173.61249999999998</v>
      </c>
      <c r="GA600" s="110">
        <f t="shared" si="714"/>
        <v>60.92302046259492</v>
      </c>
      <c r="GF600" s="251"/>
      <c r="GG600" s="48">
        <v>24.625</v>
      </c>
      <c r="GH600" s="33">
        <f t="shared" si="687"/>
        <v>124.1219678864603</v>
      </c>
      <c r="GI600" s="33">
        <f>Gen_Cons_Horario!B8642</f>
        <v>59.656000000000006</v>
      </c>
      <c r="GJ600" s="35">
        <f t="shared" si="729"/>
        <v>64.465967886460291</v>
      </c>
      <c r="GK600" s="116">
        <f>IF(AND(GJ600&gt;0,GJ600*$B$4+GQ599&lt;=$B$2*'SFV+BESS'!$I$9,GJ600&lt;'SFV+BESS'!$I$7), GJ600*$B$4, IF(AND(GJ600&gt;0,GJ600*$B$4+GQ599&gt;$B$2*'SFV+BESS'!$I$9,GJ600*$B$4&lt;'SFV+BESS'!$I$7),$B$2*'SFV+BESS'!$I$9-GQ599,IF(AND(GJ600&gt;0,GJ600*$B$4+GQ599&gt;$B$2*'SFV+BESS'!$I$9,GJ600*$B$4&gt;'SFV+BESS'!$I$7,GQ599&lt;$B$2*'SFV+BESS'!$I$9),$B$2*'SFV+BESS'!$I$9-GQ599,IF(AND(GJ600&gt;0,GJ600*$B$4+GQ599&lt;=$B$2*'SFV+BESS'!$I$9,GJ600&gt;'SFV+BESS'!$I$7),'SFV+BESS'!$I$7,0))))</f>
        <v>0</v>
      </c>
      <c r="GL600" s="27">
        <f>IF(AND(GJ600&lt;0,GQ599+GJ600/$B$5&gt;$H$2,-GJ600/'Carga-Descarga Año'!$B$5&lt;'SFV+BESS'!$I$7),GJ600/$B$5,IF(AND(GJ600&lt;0,GQ599+GJ600/$B$5&gt;$H$2,-GJ600/'Carga-Descarga Año'!$B$5&gt;'SFV+BESS'!$I$7),-'SFV+BESS'!$I$7,IF(AND(GJ600&lt;0,GQ599+GJ600/$B$5&lt;$H$2),-MIN('SFV+BESS'!$I$7,GQ599-$H$2),0)))</f>
        <v>0</v>
      </c>
      <c r="GM600" s="33"/>
      <c r="GN600" s="33">
        <f t="shared" si="675"/>
        <v>59.656000000000006</v>
      </c>
      <c r="GO600" s="27">
        <f t="shared" si="715"/>
        <v>0</v>
      </c>
      <c r="GP600" s="27">
        <f t="shared" si="676"/>
        <v>0</v>
      </c>
      <c r="GQ600" s="28">
        <f>IF((GQ599+GK600+GL600)&gt;=$B$2*'SFV+BESS'!$I$9, $B$2*'SFV+BESS'!$I$9, (GQ599+GK600+GL600))</f>
        <v>173.61249999999998</v>
      </c>
      <c r="GR600" s="110">
        <f t="shared" si="716"/>
        <v>64.465967886460291</v>
      </c>
    </row>
    <row r="601" spans="1:200">
      <c r="A601" s="249"/>
      <c r="B601" s="48">
        <v>24.6666666666667</v>
      </c>
      <c r="C601" s="38">
        <f t="shared" si="658"/>
        <v>126.27010841841791</v>
      </c>
      <c r="D601" s="2">
        <f>Gen_Cons_Horario!B627</f>
        <v>119.312</v>
      </c>
      <c r="E601" s="140">
        <f t="shared" si="688"/>
        <v>6.9581084184179076</v>
      </c>
      <c r="F601" s="116">
        <f>IF(AND(E601&gt;0,E601*$B$4+L600&lt;=$B$2*'SFV+BESS'!$I$9,E601&lt;'SFV+BESS'!$I$7), E601*$B$4, IF(AND(E601&gt;0,E601*$B$4+L600&gt;$B$2*'SFV+BESS'!$I$9,E601*$B$4&lt;'SFV+BESS'!$I$7),$B$2*'SFV+BESS'!$I$9-L600,IF(AND(E601&gt;0,E601*$B$4+L600&gt;$B$2*'SFV+BESS'!$I$9,E601*$B$4&gt;'SFV+BESS'!$I$7,L600&lt;$B$2*'SFV+BESS'!$I$9),$B$2*'SFV+BESS'!$I$9-L600,IF(AND(E601&gt;0,E601*$B$4+L600&lt;=$B$2*'SFV+BESS'!$I$9,E601&gt;'SFV+BESS'!$I$7),'SFV+BESS'!$I$7,0))))</f>
        <v>6.6102029974970122</v>
      </c>
      <c r="G601" s="27">
        <f>IF(AND(E601&lt;0,L600+E601/$B$5&gt;$H$2,-E601/'Carga-Descarga Año'!$B$5&lt;'SFV+BESS'!$I$7),E601/$B$5,IF(AND(E601&lt;0,L600+E601/$B$5&gt;$H$2,-E601/'Carga-Descarga Año'!$B$5&gt;'SFV+BESS'!$I$7),-'SFV+BESS'!$I$7,IF(AND(E601&lt;0,L600+E601/$B$5&lt;$H$2),-MIN('SFV+BESS'!$I$7,L600-$H$2),0)))</f>
        <v>0</v>
      </c>
      <c r="I601" s="38">
        <f t="shared" si="689"/>
        <v>119.312</v>
      </c>
      <c r="J601" s="27">
        <f t="shared" si="691"/>
        <v>0</v>
      </c>
      <c r="K601" s="27">
        <f t="shared" si="690"/>
        <v>0</v>
      </c>
      <c r="L601" s="28">
        <f>IF((L600+F601+G601)&gt;=$B$2*'SFV+BESS'!$I$9, $B$2*'SFV+BESS'!$I$9, (L600+F601+G601))</f>
        <v>112.43979313093008</v>
      </c>
      <c r="M601" s="110">
        <f t="shared" si="692"/>
        <v>0</v>
      </c>
      <c r="R601" s="251"/>
      <c r="S601" s="48">
        <v>24.6666666666667</v>
      </c>
      <c r="T601" s="2">
        <f t="shared" si="677"/>
        <v>130.90150863320309</v>
      </c>
      <c r="U601" s="2">
        <f>Gen_Cons_Horario!B1371</f>
        <v>37.285000000000004</v>
      </c>
      <c r="V601" s="35">
        <f t="shared" si="724"/>
        <v>93.616508633203097</v>
      </c>
      <c r="W601" s="116">
        <f>IF(AND(V601&gt;0,V601*$B$4+AC600&lt;=$B$2*'SFV+BESS'!$I$9,V601&lt;'SFV+BESS'!$I$7), V601*$B$4, IF(AND(V601&gt;0,V601*$B$4+AC600&gt;$B$2*'SFV+BESS'!$I$9,V601*$B$4&lt;'SFV+BESS'!$I$7),$B$2*'SFV+BESS'!$I$9-AC600,IF(AND(V601&gt;0,V601*$B$4+AC600&gt;$B$2*'SFV+BESS'!$I$9,V601*$B$4&gt;'SFV+BESS'!$I$7,AC600&lt;$B$2*'SFV+BESS'!$I$9),$B$2*'SFV+BESS'!$I$9-AC600,IF(AND(V601&gt;0,V601*$B$4+AC600&lt;=$B$2*'SFV+BESS'!$I$9,V601&gt;'SFV+BESS'!$I$7),'SFV+BESS'!$I$7,0))))</f>
        <v>0</v>
      </c>
      <c r="X601" s="27">
        <f>IF(AND(V601&lt;0,AC600+V601/$B$5&gt;$H$2,-V601/'Carga-Descarga Año'!$B$5&lt;'SFV+BESS'!$I$7),V601/$B$5,IF(AND(V601&lt;0,AC600+V601/$B$5&gt;$H$2,-V601/'Carga-Descarga Año'!$B$5&gt;'SFV+BESS'!$I$7),-'SFV+BESS'!$I$7,IF(AND(V601&lt;0,AC600+V601/$B$5&lt;$H$2),-MIN('SFV+BESS'!$I$7,AC600-$H$2),0)))</f>
        <v>0</v>
      </c>
      <c r="Z601" s="33">
        <f t="shared" si="718"/>
        <v>37.285000000000004</v>
      </c>
      <c r="AA601" s="27">
        <f t="shared" si="693"/>
        <v>0</v>
      </c>
      <c r="AB601" s="27">
        <f t="shared" si="717"/>
        <v>0</v>
      </c>
      <c r="AC601" s="28">
        <f>IF((AC600+W601+X601)&gt;=$B$2*'SFV+BESS'!$I$9, $B$2*'SFV+BESS'!$I$9, (AC600+W601+X601))</f>
        <v>173.61249999999998</v>
      </c>
      <c r="AD601" s="110">
        <f t="shared" si="694"/>
        <v>93.616508633203097</v>
      </c>
      <c r="AI601" s="251"/>
      <c r="AJ601" s="48">
        <v>24.6666666666667</v>
      </c>
      <c r="AK601" s="52">
        <f t="shared" si="678"/>
        <v>127.76061038156942</v>
      </c>
      <c r="AL601" s="33">
        <f>Gen_Cons_Horario!B2043</f>
        <v>0</v>
      </c>
      <c r="AM601" s="35">
        <f t="shared" si="725"/>
        <v>127.76061038156942</v>
      </c>
      <c r="AN601" s="116">
        <f>IF(AND(AM601&gt;0,AM601*$B$4+AT600&lt;=$B$2*'SFV+BESS'!$I$9,AM601&lt;'SFV+BESS'!$I$7), AM601*$B$4, IF(AND(AM601&gt;0,AM601*$B$4+AT600&gt;$B$2*'SFV+BESS'!$I$9,AM601*$B$4&lt;'SFV+BESS'!$I$7),$B$2*'SFV+BESS'!$I$9-AT600,IF(AND(AM601&gt;0,AM601*$B$4+AT600&gt;$B$2*'SFV+BESS'!$I$9,AM601*$B$4&gt;'SFV+BESS'!$I$7,AT600&lt;$B$2*'SFV+BESS'!$I$9),$B$2*'SFV+BESS'!$I$9-AT600,IF(AND(AM601&gt;0,AM601*$B$4+AT600&lt;=$B$2*'SFV+BESS'!$I$9,AM601&gt;'SFV+BESS'!$I$7),'SFV+BESS'!$I$7,0))))</f>
        <v>0</v>
      </c>
      <c r="AO601" s="27">
        <f>IF(AND(AM601&lt;0,AT600+AM601/$B$5&gt;$H$2,-AM601/'Carga-Descarga Año'!$B$5&lt;'SFV+BESS'!$I$7),AM601/$B$5,IF(AND(AM601&lt;0,AT600+AM601/$B$5&gt;$H$2,-AM601/'Carga-Descarga Año'!$B$5&gt;'SFV+BESS'!$I$7),-'SFV+BESS'!$I$7,IF(AND(AM601&lt;0,AT600+AM601/$B$5&lt;$H$2),-MIN('SFV+BESS'!$I$7,AT600-$H$2),0)))</f>
        <v>0</v>
      </c>
      <c r="AP601" s="33"/>
      <c r="AQ601" s="33">
        <f t="shared" si="659"/>
        <v>0</v>
      </c>
      <c r="AR601" s="27">
        <f t="shared" si="695"/>
        <v>0</v>
      </c>
      <c r="AS601" s="27">
        <f t="shared" si="660"/>
        <v>0</v>
      </c>
      <c r="AT601" s="28">
        <f>IF((AT600+AN601+AO601)&gt;=$B$2*'SFV+BESS'!$I$9, $B$2*'SFV+BESS'!$I$9, (AT600+AN601+AO601))</f>
        <v>173.61249999999998</v>
      </c>
      <c r="AU601" s="110">
        <f t="shared" si="696"/>
        <v>127.76061038156942</v>
      </c>
      <c r="AZ601" s="251"/>
      <c r="BA601" s="48">
        <v>24.6666666666667</v>
      </c>
      <c r="BB601" s="33">
        <f t="shared" si="679"/>
        <v>109.23737167257097</v>
      </c>
      <c r="BC601" s="33">
        <f>Gen_Cons_Horario!B2787</f>
        <v>0</v>
      </c>
      <c r="BD601" s="35">
        <f t="shared" si="726"/>
        <v>109.23737167257097</v>
      </c>
      <c r="BE601" s="116">
        <f>IF(AND(BD601&gt;0,BD601*$B$4+BK600&lt;=$B$2*'SFV+BESS'!$I$9,BD601&lt;'SFV+BESS'!$I$7), BD601*$B$4, IF(AND(BD601&gt;0,BD601*$B$4+BK600&gt;$B$2*'SFV+BESS'!$I$9,BD601*$B$4&lt;'SFV+BESS'!$I$7),$B$2*'SFV+BESS'!$I$9-BK600,IF(AND(BD601&gt;0,BD601*$B$4+BK600&gt;$B$2*'SFV+BESS'!$I$9,BD601*$B$4&gt;'SFV+BESS'!$I$7,BK600&lt;$B$2*'SFV+BESS'!$I$9),$B$2*'SFV+BESS'!$I$9-BK600,IF(AND(BD601&gt;0,BD601*$B$4+BK600&lt;=$B$2*'SFV+BESS'!$I$9,BD601&gt;'SFV+BESS'!$I$7),'SFV+BESS'!$I$7,0))))</f>
        <v>0</v>
      </c>
      <c r="BF601" s="27">
        <f>IF(AND(BD601&lt;0,BK600+BD601/$B$5&gt;$H$2,-BD601/'Carga-Descarga Año'!$B$5&lt;'SFV+BESS'!$I$7),BD601/$B$5,IF(AND(BD601&lt;0,BK600+BD601/$B$5&gt;$H$2,-BD601/'Carga-Descarga Año'!$B$5&gt;'SFV+BESS'!$I$7),-'SFV+BESS'!$I$7,IF(AND(BD601&lt;0,BK600+BD601/$B$5&lt;$H$2),-MIN('SFV+BESS'!$I$7,BK600-$H$2),0)))</f>
        <v>0</v>
      </c>
      <c r="BG601" s="33"/>
      <c r="BH601" s="33">
        <f t="shared" si="661"/>
        <v>0</v>
      </c>
      <c r="BI601" s="27">
        <f t="shared" si="697"/>
        <v>0</v>
      </c>
      <c r="BJ601" s="27">
        <f t="shared" si="662"/>
        <v>0</v>
      </c>
      <c r="BK601" s="28">
        <f>IF((BK600+BE601+BF601)&gt;=$B$2*'SFV+BESS'!$I$9, $B$2*'SFV+BESS'!$I$9, (BK600+BE601+BF601))</f>
        <v>173.61249999999998</v>
      </c>
      <c r="BL601" s="110">
        <f t="shared" si="698"/>
        <v>109.23737167257097</v>
      </c>
      <c r="BQ601" s="251"/>
      <c r="BR601" s="48">
        <v>24.6666666666667</v>
      </c>
      <c r="BS601" s="33">
        <f t="shared" si="680"/>
        <v>88.31508856643616</v>
      </c>
      <c r="BT601" s="33">
        <f>Gen_Cons_Horario!B3507</f>
        <v>0</v>
      </c>
      <c r="BU601" s="35">
        <f t="shared" si="727"/>
        <v>88.31508856643616</v>
      </c>
      <c r="BV601" s="116">
        <f>IF(AND(BU601&gt;0,BU601*$B$4+CB600&lt;=$B$2*'SFV+BESS'!$I$9,BU601&lt;'SFV+BESS'!$I$7), BU601*$B$4, IF(AND(BU601&gt;0,BU601*$B$4+CB600&gt;$B$2*'SFV+BESS'!$I$9,BU601*$B$4&lt;'SFV+BESS'!$I$7),$B$2*'SFV+BESS'!$I$9-CB600,IF(AND(BU601&gt;0,BU601*$B$4+CB600&gt;$B$2*'SFV+BESS'!$I$9,BU601*$B$4&gt;'SFV+BESS'!$I$7,CB600&lt;$B$2*'SFV+BESS'!$I$9),$B$2*'SFV+BESS'!$I$9-CB600,IF(AND(BU601&gt;0,BU601*$B$4+CB600&lt;=$B$2*'SFV+BESS'!$I$9,BU601&gt;'SFV+BESS'!$I$7),'SFV+BESS'!$I$7,0))))</f>
        <v>0</v>
      </c>
      <c r="BW601" s="27">
        <f>IF(AND(BU601&lt;0,CB600+BU601/$B$5&gt;$H$2,-BU601/'Carga-Descarga Año'!$B$5&lt;'SFV+BESS'!$I$7),BU601/$B$5,IF(AND(BU601&lt;0,CB600+BU601/$B$5&gt;$H$2,-BU601/'Carga-Descarga Año'!$B$5&gt;'SFV+BESS'!$I$7),-'SFV+BESS'!$I$7,IF(AND(BU601&lt;0,CB600+BU601/$B$5&lt;$H$2),-MIN('SFV+BESS'!$I$7,CB600-$H$2),0)))</f>
        <v>0</v>
      </c>
      <c r="BX601" s="33"/>
      <c r="BY601" s="33">
        <f t="shared" si="663"/>
        <v>0</v>
      </c>
      <c r="BZ601" s="27">
        <f t="shared" si="699"/>
        <v>0</v>
      </c>
      <c r="CA601" s="27">
        <f t="shared" si="700"/>
        <v>0</v>
      </c>
      <c r="CB601" s="28">
        <f>IF((CB600+BV601+BW601)&gt;=$B$2*'SFV+BESS'!$I$9, $B$2*'SFV+BESS'!$I$9, (CB600+BV601+BW601))</f>
        <v>173.61249999999998</v>
      </c>
      <c r="CC601" s="110">
        <f t="shared" si="701"/>
        <v>88.31508856643616</v>
      </c>
      <c r="CH601" s="251"/>
      <c r="CI601" s="48">
        <v>24.6666666666667</v>
      </c>
      <c r="CJ601" s="33">
        <f t="shared" si="681"/>
        <v>79.373492428381212</v>
      </c>
      <c r="CK601" s="33">
        <f>Gen_Cons_Horario!B4251</f>
        <v>0</v>
      </c>
      <c r="CL601" s="35">
        <f t="shared" si="728"/>
        <v>79.373492428381212</v>
      </c>
      <c r="CM601" s="116">
        <f>IF(AND(CL601&gt;0,CL601*$B$4+CS600&lt;=$B$2*'SFV+BESS'!$I$9,CL601&lt;'SFV+BESS'!$I$7), CL601*$B$4, IF(AND(CL601&gt;0,CL601*$B$4+CS600&gt;$B$2*'SFV+BESS'!$I$9,CL601*$B$4&lt;'SFV+BESS'!$I$7),$B$2*'SFV+BESS'!$I$9-CS600,IF(AND(CL601&gt;0,CL601*$B$4+CS600&gt;$B$2*'SFV+BESS'!$I$9,CL601*$B$4&gt;'SFV+BESS'!$I$7,CS600&lt;$B$2*'SFV+BESS'!$I$9),$B$2*'SFV+BESS'!$I$9-CS600,IF(AND(CL601&gt;0,CL601*$B$4+CS600&lt;=$B$2*'SFV+BESS'!$I$9,CL601&gt;'SFV+BESS'!$I$7),'SFV+BESS'!$I$7,0))))</f>
        <v>0</v>
      </c>
      <c r="CN601" s="27">
        <f>IF(AND(CL601&lt;0,CS600+CL601/$B$5&gt;$H$2,-CL601/'Carga-Descarga Año'!$B$5&lt;'SFV+BESS'!$I$7),CL601/$B$5,IF(AND(CL601&lt;0,CS600+CL601/$B$5&gt;$H$2,-CL601/'Carga-Descarga Año'!$B$5&gt;'SFV+BESS'!$I$7),-'SFV+BESS'!$I$7,IF(AND(CL601&lt;0,CS600+CL601/$B$5&lt;$H$2),-MIN('SFV+BESS'!$I$7,CS600-$H$2),0)))</f>
        <v>0</v>
      </c>
      <c r="CO601" s="33"/>
      <c r="CP601" s="33">
        <f t="shared" si="664"/>
        <v>0</v>
      </c>
      <c r="CQ601" s="27">
        <f t="shared" si="702"/>
        <v>0</v>
      </c>
      <c r="CR601" s="27">
        <f t="shared" si="665"/>
        <v>0</v>
      </c>
      <c r="CS601" s="28">
        <f>IF((CS600+CM601+CN601)&gt;=$B$2*'SFV+BESS'!$I$9, $B$2*'SFV+BESS'!$I$9, (CS600+CM601+CN601))</f>
        <v>173.61249999999998</v>
      </c>
      <c r="CT601" s="110">
        <f t="shared" si="703"/>
        <v>79.373492428381212</v>
      </c>
      <c r="CY601" s="251"/>
      <c r="CZ601" s="48">
        <v>24.6666666666667</v>
      </c>
      <c r="DA601" s="33">
        <f t="shared" si="682"/>
        <v>87.445007408012728</v>
      </c>
      <c r="DB601" s="33">
        <f>Gen_Cons_Horario!B4971</f>
        <v>0</v>
      </c>
      <c r="DC601" s="35">
        <f t="shared" si="719"/>
        <v>87.445007408012728</v>
      </c>
      <c r="DD601" s="116">
        <f>IF(AND(DC601&gt;0,DC601*$B$4+DJ600&lt;=$B$2*'SFV+BESS'!$I$9,DC601&lt;'SFV+BESS'!$I$7), DC601*$B$4, IF(AND(DC601&gt;0,DC601*$B$4+DJ600&gt;$B$2*'SFV+BESS'!$I$9,DC601*$B$4&lt;'SFV+BESS'!$I$7),$B$2*'SFV+BESS'!$I$9-DJ600,IF(AND(DC601&gt;0,DC601*$B$4+DJ600&gt;$B$2*'SFV+BESS'!$I$9,DC601*$B$4&gt;'SFV+BESS'!$I$7,DJ600&lt;$B$2*'SFV+BESS'!$I$9),$B$2*'SFV+BESS'!$I$9-DJ600,IF(AND(DC601&gt;0,DC601*$B$4+DJ600&lt;=$B$2*'SFV+BESS'!$I$9,DC601&gt;'SFV+BESS'!$I$7),'SFV+BESS'!$I$7,0))))</f>
        <v>0</v>
      </c>
      <c r="DE601" s="27">
        <f>IF(AND(DC601&lt;0,DJ600+DC601/$B$5&gt;$H$2,-DC601/'Carga-Descarga Año'!$B$5&lt;'SFV+BESS'!$I$7),DC601/$B$5,IF(AND(DC601&lt;0,DJ600+DC601/$B$5&gt;$H$2,-DC601/'Carga-Descarga Año'!$B$5&gt;'SFV+BESS'!$I$7),-'SFV+BESS'!$I$7,IF(AND(DC601&lt;0,DJ600+DC601/$B$5&lt;$H$2),-MIN('SFV+BESS'!$I$7,DJ600-$H$2),0)))</f>
        <v>0</v>
      </c>
      <c r="DF601" s="33"/>
      <c r="DG601" s="33">
        <f t="shared" si="666"/>
        <v>0</v>
      </c>
      <c r="DH601" s="27">
        <f t="shared" si="704"/>
        <v>0</v>
      </c>
      <c r="DI601" s="27">
        <f t="shared" si="705"/>
        <v>0</v>
      </c>
      <c r="DJ601" s="28">
        <f>IF((DJ600+DD601+DE601)&gt;=$B$2*'SFV+BESS'!$I$9, $B$2*'SFV+BESS'!$I$9, (DJ600+DD601+DE601))</f>
        <v>173.61249999999998</v>
      </c>
      <c r="DK601" s="110">
        <f t="shared" si="706"/>
        <v>87.445007408012728</v>
      </c>
      <c r="DP601" s="251"/>
      <c r="DQ601" s="48">
        <v>24.6666666666667</v>
      </c>
      <c r="DR601" s="33">
        <f t="shared" si="683"/>
        <v>84.495009145464408</v>
      </c>
      <c r="DS601" s="33">
        <f>Gen_Cons_Horario!B5715</f>
        <v>0</v>
      </c>
      <c r="DT601" s="35">
        <f t="shared" si="720"/>
        <v>84.495009145464408</v>
      </c>
      <c r="DU601" s="116">
        <f>IF(AND(DT601&gt;0,DT601*$B$4+EA600&lt;=$B$2*'SFV+BESS'!$I$9,DT601&lt;'SFV+BESS'!$I$7), DT601*$B$4, IF(AND(DT601&gt;0,DT601*$B$4+EA600&gt;$B$2*'SFV+BESS'!$I$9,DT601*$B$4&lt;'SFV+BESS'!$I$7),$B$2*'SFV+BESS'!$I$9-EA600,IF(AND(DT601&gt;0,DT601*$B$4+EA600&gt;$B$2*'SFV+BESS'!$I$9,DT601*$B$4&gt;'SFV+BESS'!$I$7,EA600&lt;$B$2*'SFV+BESS'!$I$9),$B$2*'SFV+BESS'!$I$9-EA600,IF(AND(DT601&gt;0,DT601*$B$4+EA600&lt;=$B$2*'SFV+BESS'!$I$9,DT601&gt;'SFV+BESS'!$I$7),'SFV+BESS'!$I$7,0))))</f>
        <v>0</v>
      </c>
      <c r="DV601" s="27">
        <f>IF(AND(DT601&lt;0,EA600+DT601/$B$5&gt;$H$2,-DT601/'Carga-Descarga Año'!$B$5&lt;'SFV+BESS'!$I$7),DT601/$B$5,IF(AND(DT601&lt;0,EA600+DT601/$B$5&gt;$H$2,-DT601/'Carga-Descarga Año'!$B$5&gt;'SFV+BESS'!$I$7),-'SFV+BESS'!$I$7,IF(AND(DT601&lt;0,EA600+DT601/$B$5&lt;$H$2),-MIN('SFV+BESS'!$I$7,EA600-$H$2),0)))</f>
        <v>0</v>
      </c>
      <c r="DW601" s="33"/>
      <c r="DX601" s="33">
        <f t="shared" si="667"/>
        <v>0</v>
      </c>
      <c r="DY601" s="27">
        <f t="shared" si="707"/>
        <v>0</v>
      </c>
      <c r="DZ601" s="27">
        <f t="shared" si="668"/>
        <v>0</v>
      </c>
      <c r="EA601" s="28">
        <f>IF((EA600+DU601+DV601)&gt;=$B$2*'SFV+BESS'!$I$9, $B$2*'SFV+BESS'!$I$9, (EA600+DU601+DV601))</f>
        <v>173.61249999999998</v>
      </c>
      <c r="EB601" s="110">
        <f t="shared" si="708"/>
        <v>84.495009145464408</v>
      </c>
      <c r="EG601" s="251"/>
      <c r="EH601" s="48">
        <v>24.6666666666667</v>
      </c>
      <c r="EI601" s="33">
        <f t="shared" si="684"/>
        <v>92.511711982505858</v>
      </c>
      <c r="EJ601" s="33">
        <f>Gen_Cons_Horario!B6459</f>
        <v>0</v>
      </c>
      <c r="EK601" s="35">
        <f t="shared" si="721"/>
        <v>92.511711982505858</v>
      </c>
      <c r="EL601" s="116">
        <f>IF(AND(EK601&gt;0,EK601*$B$4+ER600&lt;=$B$2*'SFV+BESS'!$I$9,EK601&lt;'SFV+BESS'!$I$7), EK601*$B$4, IF(AND(EK601&gt;0,EK601*$B$4+ER600&gt;$B$2*'SFV+BESS'!$I$9,EK601*$B$4&lt;'SFV+BESS'!$I$7),$B$2*'SFV+BESS'!$I$9-ER600,IF(AND(EK601&gt;0,EK601*$B$4+ER600&gt;$B$2*'SFV+BESS'!$I$9,EK601*$B$4&gt;'SFV+BESS'!$I$7,ER600&lt;$B$2*'SFV+BESS'!$I$9),$B$2*'SFV+BESS'!$I$9-ER600,IF(AND(EK601&gt;0,EK601*$B$4+ER600&lt;=$B$2*'SFV+BESS'!$I$9,EK601&gt;'SFV+BESS'!$I$7),'SFV+BESS'!$I$7,0))))</f>
        <v>0</v>
      </c>
      <c r="EM601" s="27">
        <f>IF(AND(EK601&lt;0,ER600+EK601/$B$5&gt;$H$2,-EK601/'Carga-Descarga Año'!$B$5&lt;'SFV+BESS'!$I$7),EK601/$B$5,IF(AND(EK601&lt;0,ER600+EK601/$B$5&gt;$H$2,-EK601/'Carga-Descarga Año'!$B$5&gt;'SFV+BESS'!$I$7),-'SFV+BESS'!$I$7,IF(AND(EK601&lt;0,ER600+EK601/$B$5&lt;$H$2),-MIN('SFV+BESS'!$I$7,ER600-$H$2),0)))</f>
        <v>0</v>
      </c>
      <c r="EN601" s="33"/>
      <c r="EO601" s="33">
        <f t="shared" si="669"/>
        <v>0</v>
      </c>
      <c r="EP601" s="27">
        <f t="shared" si="709"/>
        <v>0</v>
      </c>
      <c r="EQ601" s="27">
        <f t="shared" si="670"/>
        <v>0</v>
      </c>
      <c r="ER601" s="28">
        <f>IF((ER600+EL601+EM601)&gt;=$B$2*'SFV+BESS'!$I$9, $B$2*'SFV+BESS'!$I$9, (ER600+EL601+EM601))</f>
        <v>173.61249999999998</v>
      </c>
      <c r="ES601" s="110">
        <f t="shared" si="710"/>
        <v>92.511711982505858</v>
      </c>
      <c r="EX601" s="251"/>
      <c r="EY601" s="48">
        <v>24.6666666666667</v>
      </c>
      <c r="EZ601" s="33">
        <f t="shared" si="685"/>
        <v>104.9734283240988</v>
      </c>
      <c r="FA601" s="33">
        <f>Gen_Cons_Horario!B7179</f>
        <v>0</v>
      </c>
      <c r="FB601" s="35">
        <f t="shared" si="722"/>
        <v>104.9734283240988</v>
      </c>
      <c r="FC601" s="116">
        <f>IF(AND(FB601&gt;0,FB601*$B$4+FI600&lt;=$B$2*'SFV+BESS'!$I$9,FB601&lt;'SFV+BESS'!$I$7), FB601*$B$4, IF(AND(FB601&gt;0,FB601*$B$4+FI600&gt;$B$2*'SFV+BESS'!$I$9,FB601*$B$4&lt;'SFV+BESS'!$I$7),$B$2*'SFV+BESS'!$I$9-FI600,IF(AND(FB601&gt;0,FB601*$B$4+FI600&gt;$B$2*'SFV+BESS'!$I$9,FB601*$B$4&gt;'SFV+BESS'!$I$7,FI600&lt;$B$2*'SFV+BESS'!$I$9),$B$2*'SFV+BESS'!$I$9-FI600,IF(AND(FB601&gt;0,FB601*$B$4+FI600&lt;=$B$2*'SFV+BESS'!$I$9,FB601&gt;'SFV+BESS'!$I$7),'SFV+BESS'!$I$7,0))))</f>
        <v>0</v>
      </c>
      <c r="FD601" s="27">
        <f>IF(AND(FB601&lt;0,FI600+FB601/$B$5&gt;$H$2,-FB601/'Carga-Descarga Año'!$B$5&lt;'SFV+BESS'!$I$7),FB601/$B$5,IF(AND(FB601&lt;0,FI600+FB601/$B$5&gt;$H$2,-FB601/'Carga-Descarga Año'!$B$5&gt;'SFV+BESS'!$I$7),-'SFV+BESS'!$I$7,IF(AND(FB601&lt;0,FI600+FB601/$B$5&lt;$H$2),-MIN('SFV+BESS'!$I$7,FI600-$H$2),0)))</f>
        <v>0</v>
      </c>
      <c r="FE601" s="33"/>
      <c r="FF601" s="33">
        <f t="shared" si="671"/>
        <v>0</v>
      </c>
      <c r="FG601" s="27">
        <f t="shared" si="711"/>
        <v>0</v>
      </c>
      <c r="FH601" s="27">
        <f t="shared" si="672"/>
        <v>0</v>
      </c>
      <c r="FI601" s="28">
        <f>IF((FI600+FC601+FD601)&gt;=$B$2*'SFV+BESS'!$I$9, $B$2*'SFV+BESS'!$I$9, (FI600+FC601+FD601))</f>
        <v>173.61249999999998</v>
      </c>
      <c r="FJ601" s="110">
        <f t="shared" si="712"/>
        <v>104.9734283240988</v>
      </c>
      <c r="FO601" s="251"/>
      <c r="FP601" s="48">
        <v>24.6666666666667</v>
      </c>
      <c r="FQ601" s="33">
        <f t="shared" si="686"/>
        <v>113.74458205580818</v>
      </c>
      <c r="FR601" s="33">
        <f>Gen_Cons_Horario!B7923</f>
        <v>0</v>
      </c>
      <c r="FS601" s="35">
        <f t="shared" si="723"/>
        <v>113.74458205580818</v>
      </c>
      <c r="FT601" s="116">
        <f>IF(AND(FS601&gt;0,FS601*$B$4+FZ600&lt;=$B$2*'SFV+BESS'!$I$9,FS601&lt;'SFV+BESS'!$I$7), FS601*$B$4, IF(AND(FS601&gt;0,FS601*$B$4+FZ600&gt;$B$2*'SFV+BESS'!$I$9,FS601*$B$4&lt;'SFV+BESS'!$I$7),$B$2*'SFV+BESS'!$I$9-FZ600,IF(AND(FS601&gt;0,FS601*$B$4+FZ600&gt;$B$2*'SFV+BESS'!$I$9,FS601*$B$4&gt;'SFV+BESS'!$I$7,FZ600&lt;$B$2*'SFV+BESS'!$I$9),$B$2*'SFV+BESS'!$I$9-FZ600,IF(AND(FS601&gt;0,FS601*$B$4+FZ600&lt;=$B$2*'SFV+BESS'!$I$9,FS601&gt;'SFV+BESS'!$I$7),'SFV+BESS'!$I$7,0))))</f>
        <v>0</v>
      </c>
      <c r="FU601" s="27">
        <f>IF(AND(FS601&lt;0,FZ600+FS601/$B$5&gt;$H$2,-FS601/'Carga-Descarga Año'!$B$5&lt;'SFV+BESS'!$I$7),FS601/$B$5,IF(AND(FS601&lt;0,FZ600+FS601/$B$5&gt;$H$2,-FS601/'Carga-Descarga Año'!$B$5&gt;'SFV+BESS'!$I$7),-'SFV+BESS'!$I$7,IF(AND(FS601&lt;0,FZ600+FS601/$B$5&lt;$H$2),-MIN('SFV+BESS'!$I$7,FZ600-$H$2),0)))</f>
        <v>0</v>
      </c>
      <c r="FV601" s="33"/>
      <c r="FW601" s="33">
        <f t="shared" si="673"/>
        <v>0</v>
      </c>
      <c r="FX601" s="27">
        <f t="shared" si="713"/>
        <v>0</v>
      </c>
      <c r="FY601" s="27">
        <f t="shared" si="674"/>
        <v>0</v>
      </c>
      <c r="FZ601" s="28">
        <f>IF((FZ600+FT601+FU601)&gt;=$B$2*'SFV+BESS'!$I$9, $B$2*'SFV+BESS'!$I$9, (FZ600+FT601+FU601))</f>
        <v>173.61249999999998</v>
      </c>
      <c r="GA601" s="110">
        <f t="shared" si="714"/>
        <v>113.74458205580818</v>
      </c>
      <c r="GF601" s="251"/>
      <c r="GG601" s="48">
        <v>24.6666666666667</v>
      </c>
      <c r="GH601" s="33">
        <f t="shared" si="687"/>
        <v>118.10660064846397</v>
      </c>
      <c r="GI601" s="33">
        <f>Gen_Cons_Horario!B8643</f>
        <v>59.656000000000006</v>
      </c>
      <c r="GJ601" s="35">
        <f t="shared" si="729"/>
        <v>58.450600648463961</v>
      </c>
      <c r="GK601" s="116">
        <f>IF(AND(GJ601&gt;0,GJ601*$B$4+GQ600&lt;=$B$2*'SFV+BESS'!$I$9,GJ601&lt;'SFV+BESS'!$I$7), GJ601*$B$4, IF(AND(GJ601&gt;0,GJ601*$B$4+GQ600&gt;$B$2*'SFV+BESS'!$I$9,GJ601*$B$4&lt;'SFV+BESS'!$I$7),$B$2*'SFV+BESS'!$I$9-GQ600,IF(AND(GJ601&gt;0,GJ601*$B$4+GQ600&gt;$B$2*'SFV+BESS'!$I$9,GJ601*$B$4&gt;'SFV+BESS'!$I$7,GQ600&lt;$B$2*'SFV+BESS'!$I$9),$B$2*'SFV+BESS'!$I$9-GQ600,IF(AND(GJ601&gt;0,GJ601*$B$4+GQ600&lt;=$B$2*'SFV+BESS'!$I$9,GJ601&gt;'SFV+BESS'!$I$7),'SFV+BESS'!$I$7,0))))</f>
        <v>0</v>
      </c>
      <c r="GL601" s="27">
        <f>IF(AND(GJ601&lt;0,GQ600+GJ601/$B$5&gt;$H$2,-GJ601/'Carga-Descarga Año'!$B$5&lt;'SFV+BESS'!$I$7),GJ601/$B$5,IF(AND(GJ601&lt;0,GQ600+GJ601/$B$5&gt;$H$2,-GJ601/'Carga-Descarga Año'!$B$5&gt;'SFV+BESS'!$I$7),-'SFV+BESS'!$I$7,IF(AND(GJ601&lt;0,GQ600+GJ601/$B$5&lt;$H$2),-MIN('SFV+BESS'!$I$7,GQ600-$H$2),0)))</f>
        <v>0</v>
      </c>
      <c r="GM601" s="33"/>
      <c r="GN601" s="33">
        <f t="shared" si="675"/>
        <v>59.656000000000006</v>
      </c>
      <c r="GO601" s="27">
        <f t="shared" si="715"/>
        <v>0</v>
      </c>
      <c r="GP601" s="27">
        <f t="shared" si="676"/>
        <v>0</v>
      </c>
      <c r="GQ601" s="28">
        <f>IF((GQ600+GK601+GL601)&gt;=$B$2*'SFV+BESS'!$I$9, $B$2*'SFV+BESS'!$I$9, (GQ600+GK601+GL601))</f>
        <v>173.61249999999998</v>
      </c>
      <c r="GR601" s="110">
        <f t="shared" si="716"/>
        <v>58.450600648463961</v>
      </c>
    </row>
    <row r="602" spans="1:200">
      <c r="A602" s="249"/>
      <c r="B602" s="48">
        <v>24.7083333333334</v>
      </c>
      <c r="C602" s="38">
        <f t="shared" si="658"/>
        <v>117.3050826702992</v>
      </c>
      <c r="D602" s="2">
        <f>Gen_Cons_Horario!B628</f>
        <v>119.312</v>
      </c>
      <c r="E602" s="140">
        <f t="shared" si="688"/>
        <v>-2.0069173297007978</v>
      </c>
      <c r="F602" s="116">
        <f>IF(AND(E602&gt;0,E602*$B$4+L601&lt;=$B$2*'SFV+BESS'!$I$9,E602&lt;'SFV+BESS'!$I$7), E602*$B$4, IF(AND(E602&gt;0,E602*$B$4+L601&gt;$B$2*'SFV+BESS'!$I$9,E602*$B$4&lt;'SFV+BESS'!$I$7),$B$2*'SFV+BESS'!$I$9-L601,IF(AND(E602&gt;0,E602*$B$4+L601&gt;$B$2*'SFV+BESS'!$I$9,E602*$B$4&gt;'SFV+BESS'!$I$7,L601&lt;$B$2*'SFV+BESS'!$I$9),$B$2*'SFV+BESS'!$I$9-L601,IF(AND(E602&gt;0,E602*$B$4+L601&lt;=$B$2*'SFV+BESS'!$I$9,E602&gt;'SFV+BESS'!$I$7),'SFV+BESS'!$I$7,0))))</f>
        <v>0</v>
      </c>
      <c r="G602" s="27">
        <f>IF(AND(E602&lt;0,L601+E602/$B$5&gt;$H$2,-E602/'Carga-Descarga Año'!$B$5&lt;'SFV+BESS'!$I$7),E602/$B$5,IF(AND(E602&lt;0,L601+E602/$B$5&gt;$H$2,-E602/'Carga-Descarga Año'!$B$5&gt;'SFV+BESS'!$I$7),-'SFV+BESS'!$I$7,IF(AND(E602&lt;0,L601+E602/$B$5&lt;$H$2),-MIN('SFV+BESS'!$I$7,L601-$H$2),0)))</f>
        <v>-2.1125445575797874</v>
      </c>
      <c r="I602" s="38">
        <f t="shared" si="689"/>
        <v>117.3050826702992</v>
      </c>
      <c r="J602" s="27">
        <f t="shared" si="691"/>
        <v>2.0069173297007978</v>
      </c>
      <c r="K602" s="27">
        <f t="shared" si="690"/>
        <v>0</v>
      </c>
      <c r="L602" s="28">
        <f>IF((L601+F602+G602)&gt;=$B$2*'SFV+BESS'!$I$9, $B$2*'SFV+BESS'!$I$9, (L601+F602+G602))</f>
        <v>110.3272485733503</v>
      </c>
      <c r="M602" s="110">
        <f t="shared" si="692"/>
        <v>0</v>
      </c>
      <c r="R602" s="251"/>
      <c r="S602" s="48">
        <v>24.7083333333334</v>
      </c>
      <c r="T602" s="2">
        <f t="shared" si="677"/>
        <v>120.92026859992137</v>
      </c>
      <c r="U602" s="2">
        <f>Gen_Cons_Horario!B1372</f>
        <v>37.285000000000004</v>
      </c>
      <c r="V602" s="35">
        <f t="shared" si="724"/>
        <v>83.635268599921375</v>
      </c>
      <c r="W602" s="116">
        <f>IF(AND(V602&gt;0,V602*$B$4+AC601&lt;=$B$2*'SFV+BESS'!$I$9,V602&lt;'SFV+BESS'!$I$7), V602*$B$4, IF(AND(V602&gt;0,V602*$B$4+AC601&gt;$B$2*'SFV+BESS'!$I$9,V602*$B$4&lt;'SFV+BESS'!$I$7),$B$2*'SFV+BESS'!$I$9-AC601,IF(AND(V602&gt;0,V602*$B$4+AC601&gt;$B$2*'SFV+BESS'!$I$9,V602*$B$4&gt;'SFV+BESS'!$I$7,AC601&lt;$B$2*'SFV+BESS'!$I$9),$B$2*'SFV+BESS'!$I$9-AC601,IF(AND(V602&gt;0,V602*$B$4+AC601&lt;=$B$2*'SFV+BESS'!$I$9,V602&gt;'SFV+BESS'!$I$7),'SFV+BESS'!$I$7,0))))</f>
        <v>0</v>
      </c>
      <c r="X602" s="27">
        <f>IF(AND(V602&lt;0,AC601+V602/$B$5&gt;$H$2,-V602/'Carga-Descarga Año'!$B$5&lt;'SFV+BESS'!$I$7),V602/$B$5,IF(AND(V602&lt;0,AC601+V602/$B$5&gt;$H$2,-V602/'Carga-Descarga Año'!$B$5&gt;'SFV+BESS'!$I$7),-'SFV+BESS'!$I$7,IF(AND(V602&lt;0,AC601+V602/$B$5&lt;$H$2),-MIN('SFV+BESS'!$I$7,AC601-$H$2),0)))</f>
        <v>0</v>
      </c>
      <c r="Z602" s="33">
        <f t="shared" si="718"/>
        <v>37.285000000000004</v>
      </c>
      <c r="AA602" s="27">
        <f t="shared" si="693"/>
        <v>0</v>
      </c>
      <c r="AB602" s="27">
        <f t="shared" si="717"/>
        <v>0</v>
      </c>
      <c r="AC602" s="28">
        <f>IF((AC601+W602+X602)&gt;=$B$2*'SFV+BESS'!$I$9, $B$2*'SFV+BESS'!$I$9, (AC601+W602+X602))</f>
        <v>173.61249999999998</v>
      </c>
      <c r="AD602" s="110">
        <f t="shared" si="694"/>
        <v>83.635268599921375</v>
      </c>
      <c r="AI602" s="251"/>
      <c r="AJ602" s="48">
        <v>24.7083333333334</v>
      </c>
      <c r="AK602" s="52">
        <f t="shared" si="678"/>
        <v>116.13046110988708</v>
      </c>
      <c r="AL602" s="33">
        <f>Gen_Cons_Horario!B2044</f>
        <v>0</v>
      </c>
      <c r="AM602" s="35">
        <f t="shared" si="725"/>
        <v>116.13046110988708</v>
      </c>
      <c r="AN602" s="116">
        <f>IF(AND(AM602&gt;0,AM602*$B$4+AT601&lt;=$B$2*'SFV+BESS'!$I$9,AM602&lt;'SFV+BESS'!$I$7), AM602*$B$4, IF(AND(AM602&gt;0,AM602*$B$4+AT601&gt;$B$2*'SFV+BESS'!$I$9,AM602*$B$4&lt;'SFV+BESS'!$I$7),$B$2*'SFV+BESS'!$I$9-AT601,IF(AND(AM602&gt;0,AM602*$B$4+AT601&gt;$B$2*'SFV+BESS'!$I$9,AM602*$B$4&gt;'SFV+BESS'!$I$7,AT601&lt;$B$2*'SFV+BESS'!$I$9),$B$2*'SFV+BESS'!$I$9-AT601,IF(AND(AM602&gt;0,AM602*$B$4+AT601&lt;=$B$2*'SFV+BESS'!$I$9,AM602&gt;'SFV+BESS'!$I$7),'SFV+BESS'!$I$7,0))))</f>
        <v>0</v>
      </c>
      <c r="AO602" s="27">
        <f>IF(AND(AM602&lt;0,AT601+AM602/$B$5&gt;$H$2,-AM602/'Carga-Descarga Año'!$B$5&lt;'SFV+BESS'!$I$7),AM602/$B$5,IF(AND(AM602&lt;0,AT601+AM602/$B$5&gt;$H$2,-AM602/'Carga-Descarga Año'!$B$5&gt;'SFV+BESS'!$I$7),-'SFV+BESS'!$I$7,IF(AND(AM602&lt;0,AT601+AM602/$B$5&lt;$H$2),-MIN('SFV+BESS'!$I$7,AT601-$H$2),0)))</f>
        <v>0</v>
      </c>
      <c r="AP602" s="33"/>
      <c r="AQ602" s="33">
        <f t="shared" si="659"/>
        <v>0</v>
      </c>
      <c r="AR602" s="27">
        <f t="shared" si="695"/>
        <v>0</v>
      </c>
      <c r="AS602" s="27">
        <f t="shared" si="660"/>
        <v>0</v>
      </c>
      <c r="AT602" s="28">
        <f>IF((AT601+AN602+AO602)&gt;=$B$2*'SFV+BESS'!$I$9, $B$2*'SFV+BESS'!$I$9, (AT601+AN602+AO602))</f>
        <v>173.61249999999998</v>
      </c>
      <c r="AU602" s="110">
        <f t="shared" si="696"/>
        <v>116.13046110988708</v>
      </c>
      <c r="AZ602" s="251"/>
      <c r="BA602" s="48">
        <v>24.7083333333334</v>
      </c>
      <c r="BB602" s="33">
        <f t="shared" si="679"/>
        <v>96.73076740236607</v>
      </c>
      <c r="BC602" s="33">
        <f>Gen_Cons_Horario!B2788</f>
        <v>0</v>
      </c>
      <c r="BD602" s="35">
        <f t="shared" si="726"/>
        <v>96.73076740236607</v>
      </c>
      <c r="BE602" s="116">
        <f>IF(AND(BD602&gt;0,BD602*$B$4+BK601&lt;=$B$2*'SFV+BESS'!$I$9,BD602&lt;'SFV+BESS'!$I$7), BD602*$B$4, IF(AND(BD602&gt;0,BD602*$B$4+BK601&gt;$B$2*'SFV+BESS'!$I$9,BD602*$B$4&lt;'SFV+BESS'!$I$7),$B$2*'SFV+BESS'!$I$9-BK601,IF(AND(BD602&gt;0,BD602*$B$4+BK601&gt;$B$2*'SFV+BESS'!$I$9,BD602*$B$4&gt;'SFV+BESS'!$I$7,BK601&lt;$B$2*'SFV+BESS'!$I$9),$B$2*'SFV+BESS'!$I$9-BK601,IF(AND(BD602&gt;0,BD602*$B$4+BK601&lt;=$B$2*'SFV+BESS'!$I$9,BD602&gt;'SFV+BESS'!$I$7),'SFV+BESS'!$I$7,0))))</f>
        <v>0</v>
      </c>
      <c r="BF602" s="27">
        <f>IF(AND(BD602&lt;0,BK601+BD602/$B$5&gt;$H$2,-BD602/'Carga-Descarga Año'!$B$5&lt;'SFV+BESS'!$I$7),BD602/$B$5,IF(AND(BD602&lt;0,BK601+BD602/$B$5&gt;$H$2,-BD602/'Carga-Descarga Año'!$B$5&gt;'SFV+BESS'!$I$7),-'SFV+BESS'!$I$7,IF(AND(BD602&lt;0,BK601+BD602/$B$5&lt;$H$2),-MIN('SFV+BESS'!$I$7,BK601-$H$2),0)))</f>
        <v>0</v>
      </c>
      <c r="BG602" s="33"/>
      <c r="BH602" s="33">
        <f t="shared" si="661"/>
        <v>0</v>
      </c>
      <c r="BI602" s="27">
        <f t="shared" si="697"/>
        <v>0</v>
      </c>
      <c r="BJ602" s="27">
        <f t="shared" si="662"/>
        <v>0</v>
      </c>
      <c r="BK602" s="28">
        <f>IF((BK601+BE602+BF602)&gt;=$B$2*'SFV+BESS'!$I$9, $B$2*'SFV+BESS'!$I$9, (BK601+BE602+BF602))</f>
        <v>173.61249999999998</v>
      </c>
      <c r="BL602" s="110">
        <f t="shared" si="698"/>
        <v>96.73076740236607</v>
      </c>
      <c r="BQ602" s="251"/>
      <c r="BR602" s="48">
        <v>24.7083333333334</v>
      </c>
      <c r="BS602" s="33">
        <f t="shared" si="680"/>
        <v>70.967481883743332</v>
      </c>
      <c r="BT602" s="33">
        <f>Gen_Cons_Horario!B3508</f>
        <v>0</v>
      </c>
      <c r="BU602" s="35">
        <f t="shared" si="727"/>
        <v>70.967481883743332</v>
      </c>
      <c r="BV602" s="116">
        <f>IF(AND(BU602&gt;0,BU602*$B$4+CB601&lt;=$B$2*'SFV+BESS'!$I$9,BU602&lt;'SFV+BESS'!$I$7), BU602*$B$4, IF(AND(BU602&gt;0,BU602*$B$4+CB601&gt;$B$2*'SFV+BESS'!$I$9,BU602*$B$4&lt;'SFV+BESS'!$I$7),$B$2*'SFV+BESS'!$I$9-CB601,IF(AND(BU602&gt;0,BU602*$B$4+CB601&gt;$B$2*'SFV+BESS'!$I$9,BU602*$B$4&gt;'SFV+BESS'!$I$7,CB601&lt;$B$2*'SFV+BESS'!$I$9),$B$2*'SFV+BESS'!$I$9-CB601,IF(AND(BU602&gt;0,BU602*$B$4+CB601&lt;=$B$2*'SFV+BESS'!$I$9,BU602&gt;'SFV+BESS'!$I$7),'SFV+BESS'!$I$7,0))))</f>
        <v>0</v>
      </c>
      <c r="BW602" s="27">
        <f>IF(AND(BU602&lt;0,CB601+BU602/$B$5&gt;$H$2,-BU602/'Carga-Descarga Año'!$B$5&lt;'SFV+BESS'!$I$7),BU602/$B$5,IF(AND(BU602&lt;0,CB601+BU602/$B$5&gt;$H$2,-BU602/'Carga-Descarga Año'!$B$5&gt;'SFV+BESS'!$I$7),-'SFV+BESS'!$I$7,IF(AND(BU602&lt;0,CB601+BU602/$B$5&lt;$H$2),-MIN('SFV+BESS'!$I$7,CB601-$H$2),0)))</f>
        <v>0</v>
      </c>
      <c r="BX602" s="33"/>
      <c r="BY602" s="33">
        <f t="shared" si="663"/>
        <v>0</v>
      </c>
      <c r="BZ602" s="27">
        <f t="shared" si="699"/>
        <v>0</v>
      </c>
      <c r="CA602" s="27">
        <f t="shared" si="700"/>
        <v>0</v>
      </c>
      <c r="CB602" s="28">
        <f>IF((CB601+BV602+BW602)&gt;=$B$2*'SFV+BESS'!$I$9, $B$2*'SFV+BESS'!$I$9, (CB601+BV602+BW602))</f>
        <v>173.61249999999998</v>
      </c>
      <c r="CC602" s="110">
        <f t="shared" si="701"/>
        <v>70.967481883743332</v>
      </c>
      <c r="CH602" s="251"/>
      <c r="CI602" s="48">
        <v>24.7083333333334</v>
      </c>
      <c r="CJ602" s="33">
        <f t="shared" si="681"/>
        <v>62.088720438246632</v>
      </c>
      <c r="CK602" s="33">
        <f>Gen_Cons_Horario!B4252</f>
        <v>0</v>
      </c>
      <c r="CL602" s="35">
        <f t="shared" si="728"/>
        <v>62.088720438246632</v>
      </c>
      <c r="CM602" s="116">
        <f>IF(AND(CL602&gt;0,CL602*$B$4+CS601&lt;=$B$2*'SFV+BESS'!$I$9,CL602&lt;'SFV+BESS'!$I$7), CL602*$B$4, IF(AND(CL602&gt;0,CL602*$B$4+CS601&gt;$B$2*'SFV+BESS'!$I$9,CL602*$B$4&lt;'SFV+BESS'!$I$7),$B$2*'SFV+BESS'!$I$9-CS601,IF(AND(CL602&gt;0,CL602*$B$4+CS601&gt;$B$2*'SFV+BESS'!$I$9,CL602*$B$4&gt;'SFV+BESS'!$I$7,CS601&lt;$B$2*'SFV+BESS'!$I$9),$B$2*'SFV+BESS'!$I$9-CS601,IF(AND(CL602&gt;0,CL602*$B$4+CS601&lt;=$B$2*'SFV+BESS'!$I$9,CL602&gt;'SFV+BESS'!$I$7),'SFV+BESS'!$I$7,0))))</f>
        <v>0</v>
      </c>
      <c r="CN602" s="27">
        <f>IF(AND(CL602&lt;0,CS601+CL602/$B$5&gt;$H$2,-CL602/'Carga-Descarga Año'!$B$5&lt;'SFV+BESS'!$I$7),CL602/$B$5,IF(AND(CL602&lt;0,CS601+CL602/$B$5&gt;$H$2,-CL602/'Carga-Descarga Año'!$B$5&gt;'SFV+BESS'!$I$7),-'SFV+BESS'!$I$7,IF(AND(CL602&lt;0,CS601+CL602/$B$5&lt;$H$2),-MIN('SFV+BESS'!$I$7,CS601-$H$2),0)))</f>
        <v>0</v>
      </c>
      <c r="CO602" s="33"/>
      <c r="CP602" s="33">
        <f t="shared" si="664"/>
        <v>0</v>
      </c>
      <c r="CQ602" s="27">
        <f t="shared" si="702"/>
        <v>0</v>
      </c>
      <c r="CR602" s="27">
        <f t="shared" si="665"/>
        <v>0</v>
      </c>
      <c r="CS602" s="28">
        <f>IF((CS601+CM602+CN602)&gt;=$B$2*'SFV+BESS'!$I$9, $B$2*'SFV+BESS'!$I$9, (CS601+CM602+CN602))</f>
        <v>173.61249999999998</v>
      </c>
      <c r="CT602" s="110">
        <f t="shared" si="703"/>
        <v>62.088720438246632</v>
      </c>
      <c r="CY602" s="251"/>
      <c r="CZ602" s="48">
        <v>24.7083333333334</v>
      </c>
      <c r="DA602" s="33">
        <f t="shared" si="682"/>
        <v>71.722136617902081</v>
      </c>
      <c r="DB602" s="33">
        <f>Gen_Cons_Horario!B4972</f>
        <v>0</v>
      </c>
      <c r="DC602" s="35">
        <f t="shared" si="719"/>
        <v>71.722136617902081</v>
      </c>
      <c r="DD602" s="116">
        <f>IF(AND(DC602&gt;0,DC602*$B$4+DJ601&lt;=$B$2*'SFV+BESS'!$I$9,DC602&lt;'SFV+BESS'!$I$7), DC602*$B$4, IF(AND(DC602&gt;0,DC602*$B$4+DJ601&gt;$B$2*'SFV+BESS'!$I$9,DC602*$B$4&lt;'SFV+BESS'!$I$7),$B$2*'SFV+BESS'!$I$9-DJ601,IF(AND(DC602&gt;0,DC602*$B$4+DJ601&gt;$B$2*'SFV+BESS'!$I$9,DC602*$B$4&gt;'SFV+BESS'!$I$7,DJ601&lt;$B$2*'SFV+BESS'!$I$9),$B$2*'SFV+BESS'!$I$9-DJ601,IF(AND(DC602&gt;0,DC602*$B$4+DJ601&lt;=$B$2*'SFV+BESS'!$I$9,DC602&gt;'SFV+BESS'!$I$7),'SFV+BESS'!$I$7,0))))</f>
        <v>0</v>
      </c>
      <c r="DE602" s="27">
        <f>IF(AND(DC602&lt;0,DJ601+DC602/$B$5&gt;$H$2,-DC602/'Carga-Descarga Año'!$B$5&lt;'SFV+BESS'!$I$7),DC602/$B$5,IF(AND(DC602&lt;0,DJ601+DC602/$B$5&gt;$H$2,-DC602/'Carga-Descarga Año'!$B$5&gt;'SFV+BESS'!$I$7),-'SFV+BESS'!$I$7,IF(AND(DC602&lt;0,DJ601+DC602/$B$5&lt;$H$2),-MIN('SFV+BESS'!$I$7,DJ601-$H$2),0)))</f>
        <v>0</v>
      </c>
      <c r="DF602" s="33"/>
      <c r="DG602" s="33">
        <f t="shared" si="666"/>
        <v>0</v>
      </c>
      <c r="DH602" s="27">
        <f t="shared" si="704"/>
        <v>0</v>
      </c>
      <c r="DI602" s="27">
        <f t="shared" si="705"/>
        <v>0</v>
      </c>
      <c r="DJ602" s="28">
        <f>IF((DJ601+DD602+DE602)&gt;=$B$2*'SFV+BESS'!$I$9, $B$2*'SFV+BESS'!$I$9, (DJ601+DD602+DE602))</f>
        <v>173.61249999999998</v>
      </c>
      <c r="DK602" s="110">
        <f t="shared" si="706"/>
        <v>71.722136617902081</v>
      </c>
      <c r="DP602" s="251"/>
      <c r="DQ602" s="48">
        <v>24.7083333333334</v>
      </c>
      <c r="DR602" s="33">
        <f t="shared" si="683"/>
        <v>72.15539147323075</v>
      </c>
      <c r="DS602" s="33">
        <f>Gen_Cons_Horario!B5716</f>
        <v>0</v>
      </c>
      <c r="DT602" s="35">
        <f t="shared" si="720"/>
        <v>72.15539147323075</v>
      </c>
      <c r="DU602" s="116">
        <f>IF(AND(DT602&gt;0,DT602*$B$4+EA601&lt;=$B$2*'SFV+BESS'!$I$9,DT602&lt;'SFV+BESS'!$I$7), DT602*$B$4, IF(AND(DT602&gt;0,DT602*$B$4+EA601&gt;$B$2*'SFV+BESS'!$I$9,DT602*$B$4&lt;'SFV+BESS'!$I$7),$B$2*'SFV+BESS'!$I$9-EA601,IF(AND(DT602&gt;0,DT602*$B$4+EA601&gt;$B$2*'SFV+BESS'!$I$9,DT602*$B$4&gt;'SFV+BESS'!$I$7,EA601&lt;$B$2*'SFV+BESS'!$I$9),$B$2*'SFV+BESS'!$I$9-EA601,IF(AND(DT602&gt;0,DT602*$B$4+EA601&lt;=$B$2*'SFV+BESS'!$I$9,DT602&gt;'SFV+BESS'!$I$7),'SFV+BESS'!$I$7,0))))</f>
        <v>0</v>
      </c>
      <c r="DV602" s="27">
        <f>IF(AND(DT602&lt;0,EA601+DT602/$B$5&gt;$H$2,-DT602/'Carga-Descarga Año'!$B$5&lt;'SFV+BESS'!$I$7),DT602/$B$5,IF(AND(DT602&lt;0,EA601+DT602/$B$5&gt;$H$2,-DT602/'Carga-Descarga Año'!$B$5&gt;'SFV+BESS'!$I$7),-'SFV+BESS'!$I$7,IF(AND(DT602&lt;0,EA601+DT602/$B$5&lt;$H$2),-MIN('SFV+BESS'!$I$7,EA601-$H$2),0)))</f>
        <v>0</v>
      </c>
      <c r="DW602" s="33"/>
      <c r="DX602" s="33">
        <f t="shared" si="667"/>
        <v>0</v>
      </c>
      <c r="DY602" s="27">
        <f t="shared" si="707"/>
        <v>0</v>
      </c>
      <c r="DZ602" s="27">
        <f t="shared" si="668"/>
        <v>0</v>
      </c>
      <c r="EA602" s="28">
        <f>IF((EA601+DU602+DV602)&gt;=$B$2*'SFV+BESS'!$I$9, $B$2*'SFV+BESS'!$I$9, (EA601+DU602+DV602))</f>
        <v>173.61249999999998</v>
      </c>
      <c r="EB602" s="110">
        <f t="shared" si="708"/>
        <v>72.15539147323075</v>
      </c>
      <c r="EG602" s="251"/>
      <c r="EH602" s="48">
        <v>24.7083333333334</v>
      </c>
      <c r="EI602" s="33">
        <f t="shared" si="684"/>
        <v>82.031082302570567</v>
      </c>
      <c r="EJ602" s="33">
        <f>Gen_Cons_Horario!B6460</f>
        <v>0</v>
      </c>
      <c r="EK602" s="35">
        <f t="shared" si="721"/>
        <v>82.031082302570567</v>
      </c>
      <c r="EL602" s="116">
        <f>IF(AND(EK602&gt;0,EK602*$B$4+ER601&lt;=$B$2*'SFV+BESS'!$I$9,EK602&lt;'SFV+BESS'!$I$7), EK602*$B$4, IF(AND(EK602&gt;0,EK602*$B$4+ER601&gt;$B$2*'SFV+BESS'!$I$9,EK602*$B$4&lt;'SFV+BESS'!$I$7),$B$2*'SFV+BESS'!$I$9-ER601,IF(AND(EK602&gt;0,EK602*$B$4+ER601&gt;$B$2*'SFV+BESS'!$I$9,EK602*$B$4&gt;'SFV+BESS'!$I$7,ER601&lt;$B$2*'SFV+BESS'!$I$9),$B$2*'SFV+BESS'!$I$9-ER601,IF(AND(EK602&gt;0,EK602*$B$4+ER601&lt;=$B$2*'SFV+BESS'!$I$9,EK602&gt;'SFV+BESS'!$I$7),'SFV+BESS'!$I$7,0))))</f>
        <v>0</v>
      </c>
      <c r="EM602" s="27">
        <f>IF(AND(EK602&lt;0,ER601+EK602/$B$5&gt;$H$2,-EK602/'Carga-Descarga Año'!$B$5&lt;'SFV+BESS'!$I$7),EK602/$B$5,IF(AND(EK602&lt;0,ER601+EK602/$B$5&gt;$H$2,-EK602/'Carga-Descarga Año'!$B$5&gt;'SFV+BESS'!$I$7),-'SFV+BESS'!$I$7,IF(AND(EK602&lt;0,ER601+EK602/$B$5&lt;$H$2),-MIN('SFV+BESS'!$I$7,ER601-$H$2),0)))</f>
        <v>0</v>
      </c>
      <c r="EN602" s="33"/>
      <c r="EO602" s="33">
        <f t="shared" si="669"/>
        <v>0</v>
      </c>
      <c r="EP602" s="27">
        <f t="shared" si="709"/>
        <v>0</v>
      </c>
      <c r="EQ602" s="27">
        <f t="shared" si="670"/>
        <v>0</v>
      </c>
      <c r="ER602" s="28">
        <f>IF((ER601+EL602+EM602)&gt;=$B$2*'SFV+BESS'!$I$9, $B$2*'SFV+BESS'!$I$9, (ER601+EL602+EM602))</f>
        <v>173.61249999999998</v>
      </c>
      <c r="ES602" s="110">
        <f t="shared" si="710"/>
        <v>82.031082302570567</v>
      </c>
      <c r="EX602" s="251"/>
      <c r="EY602" s="48">
        <v>24.7083333333334</v>
      </c>
      <c r="EZ602" s="33">
        <f t="shared" si="685"/>
        <v>93.140060040291317</v>
      </c>
      <c r="FA602" s="33">
        <f>Gen_Cons_Horario!B7180</f>
        <v>0</v>
      </c>
      <c r="FB602" s="35">
        <f t="shared" si="722"/>
        <v>93.140060040291317</v>
      </c>
      <c r="FC602" s="116">
        <f>IF(AND(FB602&gt;0,FB602*$B$4+FI601&lt;=$B$2*'SFV+BESS'!$I$9,FB602&lt;'SFV+BESS'!$I$7), FB602*$B$4, IF(AND(FB602&gt;0,FB602*$B$4+FI601&gt;$B$2*'SFV+BESS'!$I$9,FB602*$B$4&lt;'SFV+BESS'!$I$7),$B$2*'SFV+BESS'!$I$9-FI601,IF(AND(FB602&gt;0,FB602*$B$4+FI601&gt;$B$2*'SFV+BESS'!$I$9,FB602*$B$4&gt;'SFV+BESS'!$I$7,FI601&lt;$B$2*'SFV+BESS'!$I$9),$B$2*'SFV+BESS'!$I$9-FI601,IF(AND(FB602&gt;0,FB602*$B$4+FI601&lt;=$B$2*'SFV+BESS'!$I$9,FB602&gt;'SFV+BESS'!$I$7),'SFV+BESS'!$I$7,0))))</f>
        <v>0</v>
      </c>
      <c r="FD602" s="27">
        <f>IF(AND(FB602&lt;0,FI601+FB602/$B$5&gt;$H$2,-FB602/'Carga-Descarga Año'!$B$5&lt;'SFV+BESS'!$I$7),FB602/$B$5,IF(AND(FB602&lt;0,FI601+FB602/$B$5&gt;$H$2,-FB602/'Carga-Descarga Año'!$B$5&gt;'SFV+BESS'!$I$7),-'SFV+BESS'!$I$7,IF(AND(FB602&lt;0,FI601+FB602/$B$5&lt;$H$2),-MIN('SFV+BESS'!$I$7,FI601-$H$2),0)))</f>
        <v>0</v>
      </c>
      <c r="FE602" s="33"/>
      <c r="FF602" s="33">
        <f t="shared" si="671"/>
        <v>0</v>
      </c>
      <c r="FG602" s="27">
        <f t="shared" si="711"/>
        <v>0</v>
      </c>
      <c r="FH602" s="27">
        <f t="shared" si="672"/>
        <v>0</v>
      </c>
      <c r="FI602" s="28">
        <f>IF((FI601+FC602+FD602)&gt;=$B$2*'SFV+BESS'!$I$9, $B$2*'SFV+BESS'!$I$9, (FI601+FC602+FD602))</f>
        <v>173.61249999999998</v>
      </c>
      <c r="FJ602" s="110">
        <f t="shared" si="712"/>
        <v>93.140060040291317</v>
      </c>
      <c r="FO602" s="251"/>
      <c r="FP602" s="48">
        <v>24.7083333333334</v>
      </c>
      <c r="FQ602" s="33">
        <f t="shared" si="686"/>
        <v>106.09652002916586</v>
      </c>
      <c r="FR602" s="33">
        <f>Gen_Cons_Horario!B7924</f>
        <v>0</v>
      </c>
      <c r="FS602" s="35">
        <f t="shared" si="723"/>
        <v>106.09652002916586</v>
      </c>
      <c r="FT602" s="116">
        <f>IF(AND(FS602&gt;0,FS602*$B$4+FZ601&lt;=$B$2*'SFV+BESS'!$I$9,FS602&lt;'SFV+BESS'!$I$7), FS602*$B$4, IF(AND(FS602&gt;0,FS602*$B$4+FZ601&gt;$B$2*'SFV+BESS'!$I$9,FS602*$B$4&lt;'SFV+BESS'!$I$7),$B$2*'SFV+BESS'!$I$9-FZ601,IF(AND(FS602&gt;0,FS602*$B$4+FZ601&gt;$B$2*'SFV+BESS'!$I$9,FS602*$B$4&gt;'SFV+BESS'!$I$7,FZ601&lt;$B$2*'SFV+BESS'!$I$9),$B$2*'SFV+BESS'!$I$9-FZ601,IF(AND(FS602&gt;0,FS602*$B$4+FZ601&lt;=$B$2*'SFV+BESS'!$I$9,FS602&gt;'SFV+BESS'!$I$7),'SFV+BESS'!$I$7,0))))</f>
        <v>0</v>
      </c>
      <c r="FU602" s="27">
        <f>IF(AND(FS602&lt;0,FZ601+FS602/$B$5&gt;$H$2,-FS602/'Carga-Descarga Año'!$B$5&lt;'SFV+BESS'!$I$7),FS602/$B$5,IF(AND(FS602&lt;0,FZ601+FS602/$B$5&gt;$H$2,-FS602/'Carga-Descarga Año'!$B$5&gt;'SFV+BESS'!$I$7),-'SFV+BESS'!$I$7,IF(AND(FS602&lt;0,FZ601+FS602/$B$5&lt;$H$2),-MIN('SFV+BESS'!$I$7,FZ601-$H$2),0)))</f>
        <v>0</v>
      </c>
      <c r="FV602" s="33"/>
      <c r="FW602" s="33">
        <f t="shared" si="673"/>
        <v>0</v>
      </c>
      <c r="FX602" s="27">
        <f t="shared" si="713"/>
        <v>0</v>
      </c>
      <c r="FY602" s="27">
        <f t="shared" si="674"/>
        <v>0</v>
      </c>
      <c r="FZ602" s="28">
        <f>IF((FZ601+FT602+FU602)&gt;=$B$2*'SFV+BESS'!$I$9, $B$2*'SFV+BESS'!$I$9, (FZ601+FT602+FU602))</f>
        <v>173.61249999999998</v>
      </c>
      <c r="GA602" s="110">
        <f t="shared" si="714"/>
        <v>106.09652002916586</v>
      </c>
      <c r="GF602" s="251"/>
      <c r="GG602" s="48">
        <v>24.7083333333334</v>
      </c>
      <c r="GH602" s="33">
        <f t="shared" si="687"/>
        <v>108.86347538032331</v>
      </c>
      <c r="GI602" s="33">
        <f>Gen_Cons_Horario!B8644</f>
        <v>59.656000000000006</v>
      </c>
      <c r="GJ602" s="35">
        <f t="shared" si="729"/>
        <v>49.207475380323302</v>
      </c>
      <c r="GK602" s="116">
        <f>IF(AND(GJ602&gt;0,GJ602*$B$4+GQ601&lt;=$B$2*'SFV+BESS'!$I$9,GJ602&lt;'SFV+BESS'!$I$7), GJ602*$B$4, IF(AND(GJ602&gt;0,GJ602*$B$4+GQ601&gt;$B$2*'SFV+BESS'!$I$9,GJ602*$B$4&lt;'SFV+BESS'!$I$7),$B$2*'SFV+BESS'!$I$9-GQ601,IF(AND(GJ602&gt;0,GJ602*$B$4+GQ601&gt;$B$2*'SFV+BESS'!$I$9,GJ602*$B$4&gt;'SFV+BESS'!$I$7,GQ601&lt;$B$2*'SFV+BESS'!$I$9),$B$2*'SFV+BESS'!$I$9-GQ601,IF(AND(GJ602&gt;0,GJ602*$B$4+GQ601&lt;=$B$2*'SFV+BESS'!$I$9,GJ602&gt;'SFV+BESS'!$I$7),'SFV+BESS'!$I$7,0))))</f>
        <v>0</v>
      </c>
      <c r="GL602" s="27">
        <f>IF(AND(GJ602&lt;0,GQ601+GJ602/$B$5&gt;$H$2,-GJ602/'Carga-Descarga Año'!$B$5&lt;'SFV+BESS'!$I$7),GJ602/$B$5,IF(AND(GJ602&lt;0,GQ601+GJ602/$B$5&gt;$H$2,-GJ602/'Carga-Descarga Año'!$B$5&gt;'SFV+BESS'!$I$7),-'SFV+BESS'!$I$7,IF(AND(GJ602&lt;0,GQ601+GJ602/$B$5&lt;$H$2),-MIN('SFV+BESS'!$I$7,GQ601-$H$2),0)))</f>
        <v>0</v>
      </c>
      <c r="GM602" s="33"/>
      <c r="GN602" s="33">
        <f t="shared" si="675"/>
        <v>59.656000000000006</v>
      </c>
      <c r="GO602" s="27">
        <f t="shared" si="715"/>
        <v>0</v>
      </c>
      <c r="GP602" s="27">
        <f t="shared" si="676"/>
        <v>0</v>
      </c>
      <c r="GQ602" s="28">
        <f>IF((GQ601+GK602+GL602)&gt;=$B$2*'SFV+BESS'!$I$9, $B$2*'SFV+BESS'!$I$9, (GQ601+GK602+GL602))</f>
        <v>173.61249999999998</v>
      </c>
      <c r="GR602" s="110">
        <f t="shared" si="716"/>
        <v>49.207475380323302</v>
      </c>
    </row>
    <row r="603" spans="1:200">
      <c r="A603" s="249"/>
      <c r="B603" s="48">
        <v>24.75</v>
      </c>
      <c r="C603" s="38">
        <f t="shared" si="658"/>
        <v>102.86987171993853</v>
      </c>
      <c r="D603" s="2">
        <f>Gen_Cons_Horario!B629</f>
        <v>59.656000000000006</v>
      </c>
      <c r="E603" s="140">
        <f t="shared" si="688"/>
        <v>43.213871719938524</v>
      </c>
      <c r="F603" s="116">
        <f>IF(AND(E603&gt;0,E603*$B$4+L602&lt;=$B$2*'SFV+BESS'!$I$9,E603&lt;'SFV+BESS'!$I$7), E603*$B$4, IF(AND(E603&gt;0,E603*$B$4+L602&gt;$B$2*'SFV+BESS'!$I$9,E603*$B$4&lt;'SFV+BESS'!$I$7),$B$2*'SFV+BESS'!$I$9-L602,IF(AND(E603&gt;0,E603*$B$4+L602&gt;$B$2*'SFV+BESS'!$I$9,E603*$B$4&gt;'SFV+BESS'!$I$7,L602&lt;$B$2*'SFV+BESS'!$I$9),$B$2*'SFV+BESS'!$I$9-L602,IF(AND(E603&gt;0,E603*$B$4+L602&lt;=$B$2*'SFV+BESS'!$I$9,E603&gt;'SFV+BESS'!$I$7),'SFV+BESS'!$I$7,0))))</f>
        <v>41.053178133941593</v>
      </c>
      <c r="G603" s="27">
        <f>IF(AND(E603&lt;0,L602+E603/$B$5&gt;$H$2,-E603/'Carga-Descarga Año'!$B$5&lt;'SFV+BESS'!$I$7),E603/$B$5,IF(AND(E603&lt;0,L602+E603/$B$5&gt;$H$2,-E603/'Carga-Descarga Año'!$B$5&gt;'SFV+BESS'!$I$7),-'SFV+BESS'!$I$7,IF(AND(E603&lt;0,L602+E603/$B$5&lt;$H$2),-MIN('SFV+BESS'!$I$7,L602-$H$2),0)))</f>
        <v>0</v>
      </c>
      <c r="I603" s="38">
        <f t="shared" si="689"/>
        <v>59.656000000000006</v>
      </c>
      <c r="J603" s="27">
        <f t="shared" si="691"/>
        <v>0</v>
      </c>
      <c r="K603" s="27">
        <f t="shared" si="690"/>
        <v>0</v>
      </c>
      <c r="L603" s="28">
        <f>IF((L602+F603+G603)&gt;=$B$2*'SFV+BESS'!$I$9, $B$2*'SFV+BESS'!$I$9, (L602+F603+G603))</f>
        <v>151.38042670729189</v>
      </c>
      <c r="M603" s="110">
        <f t="shared" si="692"/>
        <v>0</v>
      </c>
      <c r="R603" s="251"/>
      <c r="S603" s="48">
        <v>24.75</v>
      </c>
      <c r="T603" s="2">
        <f t="shared" si="677"/>
        <v>103.90307247760497</v>
      </c>
      <c r="U603" s="2">
        <f>Gen_Cons_Horario!B1373</f>
        <v>37.285000000000004</v>
      </c>
      <c r="V603" s="35">
        <f t="shared" si="724"/>
        <v>66.618072477604954</v>
      </c>
      <c r="W603" s="116">
        <f>IF(AND(V603&gt;0,V603*$B$4+AC602&lt;=$B$2*'SFV+BESS'!$I$9,V603&lt;'SFV+BESS'!$I$7), V603*$B$4, IF(AND(V603&gt;0,V603*$B$4+AC602&gt;$B$2*'SFV+BESS'!$I$9,V603*$B$4&lt;'SFV+BESS'!$I$7),$B$2*'SFV+BESS'!$I$9-AC602,IF(AND(V603&gt;0,V603*$B$4+AC602&gt;$B$2*'SFV+BESS'!$I$9,V603*$B$4&gt;'SFV+BESS'!$I$7,AC602&lt;$B$2*'SFV+BESS'!$I$9),$B$2*'SFV+BESS'!$I$9-AC602,IF(AND(V603&gt;0,V603*$B$4+AC602&lt;=$B$2*'SFV+BESS'!$I$9,V603&gt;'SFV+BESS'!$I$7),'SFV+BESS'!$I$7,0))))</f>
        <v>0</v>
      </c>
      <c r="X603" s="27">
        <f>IF(AND(V603&lt;0,AC602+V603/$B$5&gt;$H$2,-V603/'Carga-Descarga Año'!$B$5&lt;'SFV+BESS'!$I$7),V603/$B$5,IF(AND(V603&lt;0,AC602+V603/$B$5&gt;$H$2,-V603/'Carga-Descarga Año'!$B$5&gt;'SFV+BESS'!$I$7),-'SFV+BESS'!$I$7,IF(AND(V603&lt;0,AC602+V603/$B$5&lt;$H$2),-MIN('SFV+BESS'!$I$7,AC602-$H$2),0)))</f>
        <v>0</v>
      </c>
      <c r="Z603" s="33">
        <f t="shared" si="718"/>
        <v>37.285000000000004</v>
      </c>
      <c r="AA603" s="27">
        <f t="shared" si="693"/>
        <v>0</v>
      </c>
      <c r="AB603" s="27">
        <f t="shared" si="717"/>
        <v>0</v>
      </c>
      <c r="AC603" s="28">
        <f>IF((AC602+W603+X603)&gt;=$B$2*'SFV+BESS'!$I$9, $B$2*'SFV+BESS'!$I$9, (AC602+W603+X603))</f>
        <v>173.61249999999998</v>
      </c>
      <c r="AD603" s="110">
        <f t="shared" si="694"/>
        <v>66.618072477604954</v>
      </c>
      <c r="AI603" s="251"/>
      <c r="AJ603" s="48">
        <v>24.75</v>
      </c>
      <c r="AK603" s="52">
        <f t="shared" si="678"/>
        <v>95.435636670569934</v>
      </c>
      <c r="AL603" s="33">
        <f>Gen_Cons_Horario!B2045</f>
        <v>0</v>
      </c>
      <c r="AM603" s="35">
        <f t="shared" si="725"/>
        <v>95.435636670569934</v>
      </c>
      <c r="AN603" s="116">
        <f>IF(AND(AM603&gt;0,AM603*$B$4+AT602&lt;=$B$2*'SFV+BESS'!$I$9,AM603&lt;'SFV+BESS'!$I$7), AM603*$B$4, IF(AND(AM603&gt;0,AM603*$B$4+AT602&gt;$B$2*'SFV+BESS'!$I$9,AM603*$B$4&lt;'SFV+BESS'!$I$7),$B$2*'SFV+BESS'!$I$9-AT602,IF(AND(AM603&gt;0,AM603*$B$4+AT602&gt;$B$2*'SFV+BESS'!$I$9,AM603*$B$4&gt;'SFV+BESS'!$I$7,AT602&lt;$B$2*'SFV+BESS'!$I$9),$B$2*'SFV+BESS'!$I$9-AT602,IF(AND(AM603&gt;0,AM603*$B$4+AT602&lt;=$B$2*'SFV+BESS'!$I$9,AM603&gt;'SFV+BESS'!$I$7),'SFV+BESS'!$I$7,0))))</f>
        <v>0</v>
      </c>
      <c r="AO603" s="27">
        <f>IF(AND(AM603&lt;0,AT602+AM603/$B$5&gt;$H$2,-AM603/'Carga-Descarga Año'!$B$5&lt;'SFV+BESS'!$I$7),AM603/$B$5,IF(AND(AM603&lt;0,AT602+AM603/$B$5&gt;$H$2,-AM603/'Carga-Descarga Año'!$B$5&gt;'SFV+BESS'!$I$7),-'SFV+BESS'!$I$7,IF(AND(AM603&lt;0,AT602+AM603/$B$5&lt;$H$2),-MIN('SFV+BESS'!$I$7,AT602-$H$2),0)))</f>
        <v>0</v>
      </c>
      <c r="AP603" s="33"/>
      <c r="AQ603" s="33">
        <f t="shared" si="659"/>
        <v>0</v>
      </c>
      <c r="AR603" s="27">
        <f t="shared" si="695"/>
        <v>0</v>
      </c>
      <c r="AS603" s="27">
        <f t="shared" si="660"/>
        <v>0</v>
      </c>
      <c r="AT603" s="28">
        <f>IF((AT602+AN603+AO603)&gt;=$B$2*'SFV+BESS'!$I$9, $B$2*'SFV+BESS'!$I$9, (AT602+AN603+AO603))</f>
        <v>173.61249999999998</v>
      </c>
      <c r="AU603" s="110">
        <f t="shared" si="696"/>
        <v>95.435636670569934</v>
      </c>
      <c r="AZ603" s="251"/>
      <c r="BA603" s="48">
        <v>24.75</v>
      </c>
      <c r="BB603" s="33">
        <f t="shared" si="679"/>
        <v>62.728437042746478</v>
      </c>
      <c r="BC603" s="33">
        <f>Gen_Cons_Horario!B2789</f>
        <v>0</v>
      </c>
      <c r="BD603" s="35">
        <f t="shared" si="726"/>
        <v>62.728437042746478</v>
      </c>
      <c r="BE603" s="116">
        <f>IF(AND(BD603&gt;0,BD603*$B$4+BK602&lt;=$B$2*'SFV+BESS'!$I$9,BD603&lt;'SFV+BESS'!$I$7), BD603*$B$4, IF(AND(BD603&gt;0,BD603*$B$4+BK602&gt;$B$2*'SFV+BESS'!$I$9,BD603*$B$4&lt;'SFV+BESS'!$I$7),$B$2*'SFV+BESS'!$I$9-BK602,IF(AND(BD603&gt;0,BD603*$B$4+BK602&gt;$B$2*'SFV+BESS'!$I$9,BD603*$B$4&gt;'SFV+BESS'!$I$7,BK602&lt;$B$2*'SFV+BESS'!$I$9),$B$2*'SFV+BESS'!$I$9-BK602,IF(AND(BD603&gt;0,BD603*$B$4+BK602&lt;=$B$2*'SFV+BESS'!$I$9,BD603&gt;'SFV+BESS'!$I$7),'SFV+BESS'!$I$7,0))))</f>
        <v>0</v>
      </c>
      <c r="BF603" s="27">
        <f>IF(AND(BD603&lt;0,BK602+BD603/$B$5&gt;$H$2,-BD603/'Carga-Descarga Año'!$B$5&lt;'SFV+BESS'!$I$7),BD603/$B$5,IF(AND(BD603&lt;0,BK602+BD603/$B$5&gt;$H$2,-BD603/'Carga-Descarga Año'!$B$5&gt;'SFV+BESS'!$I$7),-'SFV+BESS'!$I$7,IF(AND(BD603&lt;0,BK602+BD603/$B$5&lt;$H$2),-MIN('SFV+BESS'!$I$7,BK602-$H$2),0)))</f>
        <v>0</v>
      </c>
      <c r="BG603" s="33"/>
      <c r="BH603" s="33">
        <f t="shared" si="661"/>
        <v>0</v>
      </c>
      <c r="BI603" s="27">
        <f t="shared" si="697"/>
        <v>0</v>
      </c>
      <c r="BJ603" s="27">
        <f t="shared" si="662"/>
        <v>0</v>
      </c>
      <c r="BK603" s="28">
        <f>IF((BK602+BE603+BF603)&gt;=$B$2*'SFV+BESS'!$I$9, $B$2*'SFV+BESS'!$I$9, (BK602+BE603+BF603))</f>
        <v>173.61249999999998</v>
      </c>
      <c r="BL603" s="110">
        <f t="shared" si="698"/>
        <v>62.728437042746478</v>
      </c>
      <c r="BQ603" s="251"/>
      <c r="BR603" s="48">
        <v>24.75</v>
      </c>
      <c r="BS603" s="33">
        <f t="shared" si="680"/>
        <v>20.952304175200414</v>
      </c>
      <c r="BT603" s="33">
        <f>Gen_Cons_Horario!B3509</f>
        <v>0</v>
      </c>
      <c r="BU603" s="35">
        <f t="shared" si="727"/>
        <v>20.952304175200414</v>
      </c>
      <c r="BV603" s="116">
        <f>IF(AND(BU603&gt;0,BU603*$B$4+CB602&lt;=$B$2*'SFV+BESS'!$I$9,BU603&lt;'SFV+BESS'!$I$7), BU603*$B$4, IF(AND(BU603&gt;0,BU603*$B$4+CB602&gt;$B$2*'SFV+BESS'!$I$9,BU603*$B$4&lt;'SFV+BESS'!$I$7),$B$2*'SFV+BESS'!$I$9-CB602,IF(AND(BU603&gt;0,BU603*$B$4+CB602&gt;$B$2*'SFV+BESS'!$I$9,BU603*$B$4&gt;'SFV+BESS'!$I$7,CB602&lt;$B$2*'SFV+BESS'!$I$9),$B$2*'SFV+BESS'!$I$9-CB602,IF(AND(BU603&gt;0,BU603*$B$4+CB602&lt;=$B$2*'SFV+BESS'!$I$9,BU603&gt;'SFV+BESS'!$I$7),'SFV+BESS'!$I$7,0))))</f>
        <v>0</v>
      </c>
      <c r="BW603" s="27">
        <f>IF(AND(BU603&lt;0,CB602+BU603/$B$5&gt;$H$2,-BU603/'Carga-Descarga Año'!$B$5&lt;'SFV+BESS'!$I$7),BU603/$B$5,IF(AND(BU603&lt;0,CB602+BU603/$B$5&gt;$H$2,-BU603/'Carga-Descarga Año'!$B$5&gt;'SFV+BESS'!$I$7),-'SFV+BESS'!$I$7,IF(AND(BU603&lt;0,CB602+BU603/$B$5&lt;$H$2),-MIN('SFV+BESS'!$I$7,CB602-$H$2),0)))</f>
        <v>0</v>
      </c>
      <c r="BX603" s="33"/>
      <c r="BY603" s="33">
        <f t="shared" si="663"/>
        <v>0</v>
      </c>
      <c r="BZ603" s="27">
        <f t="shared" si="699"/>
        <v>0</v>
      </c>
      <c r="CA603" s="27">
        <f t="shared" si="700"/>
        <v>0</v>
      </c>
      <c r="CB603" s="28">
        <f>IF((CB602+BV603+BW603)&gt;=$B$2*'SFV+BESS'!$I$9, $B$2*'SFV+BESS'!$I$9, (CB602+BV603+BW603))</f>
        <v>173.61249999999998</v>
      </c>
      <c r="CC603" s="110">
        <f t="shared" si="701"/>
        <v>20.952304175200414</v>
      </c>
      <c r="CH603" s="251"/>
      <c r="CI603" s="48">
        <v>24.75</v>
      </c>
      <c r="CJ603" s="33">
        <f t="shared" si="681"/>
        <v>15.237891096566022</v>
      </c>
      <c r="CK603" s="33">
        <f>Gen_Cons_Horario!B4253</f>
        <v>0</v>
      </c>
      <c r="CL603" s="35">
        <f t="shared" si="728"/>
        <v>15.237891096566022</v>
      </c>
      <c r="CM603" s="116">
        <f>IF(AND(CL603&gt;0,CL603*$B$4+CS602&lt;=$B$2*'SFV+BESS'!$I$9,CL603&lt;'SFV+BESS'!$I$7), CL603*$B$4, IF(AND(CL603&gt;0,CL603*$B$4+CS602&gt;$B$2*'SFV+BESS'!$I$9,CL603*$B$4&lt;'SFV+BESS'!$I$7),$B$2*'SFV+BESS'!$I$9-CS602,IF(AND(CL603&gt;0,CL603*$B$4+CS602&gt;$B$2*'SFV+BESS'!$I$9,CL603*$B$4&gt;'SFV+BESS'!$I$7,CS602&lt;$B$2*'SFV+BESS'!$I$9),$B$2*'SFV+BESS'!$I$9-CS602,IF(AND(CL603&gt;0,CL603*$B$4+CS602&lt;=$B$2*'SFV+BESS'!$I$9,CL603&gt;'SFV+BESS'!$I$7),'SFV+BESS'!$I$7,0))))</f>
        <v>0</v>
      </c>
      <c r="CN603" s="27">
        <f>IF(AND(CL603&lt;0,CS602+CL603/$B$5&gt;$H$2,-CL603/'Carga-Descarga Año'!$B$5&lt;'SFV+BESS'!$I$7),CL603/$B$5,IF(AND(CL603&lt;0,CS602+CL603/$B$5&gt;$H$2,-CL603/'Carga-Descarga Año'!$B$5&gt;'SFV+BESS'!$I$7),-'SFV+BESS'!$I$7,IF(AND(CL603&lt;0,CS602+CL603/$B$5&lt;$H$2),-MIN('SFV+BESS'!$I$7,CS602-$H$2),0)))</f>
        <v>0</v>
      </c>
      <c r="CO603" s="33"/>
      <c r="CP603" s="33">
        <f t="shared" si="664"/>
        <v>0</v>
      </c>
      <c r="CQ603" s="27">
        <f t="shared" si="702"/>
        <v>0</v>
      </c>
      <c r="CR603" s="27">
        <f t="shared" si="665"/>
        <v>0</v>
      </c>
      <c r="CS603" s="28">
        <f>IF((CS602+CM603+CN603)&gt;=$B$2*'SFV+BESS'!$I$9, $B$2*'SFV+BESS'!$I$9, (CS602+CM603+CN603))</f>
        <v>173.61249999999998</v>
      </c>
      <c r="CT603" s="110">
        <f t="shared" si="703"/>
        <v>15.237891096566022</v>
      </c>
      <c r="CY603" s="251"/>
      <c r="CZ603" s="48">
        <v>24.75</v>
      </c>
      <c r="DA603" s="33">
        <f t="shared" si="682"/>
        <v>22.399706331116558</v>
      </c>
      <c r="DB603" s="33">
        <f>Gen_Cons_Horario!B4973</f>
        <v>0</v>
      </c>
      <c r="DC603" s="35">
        <f t="shared" si="719"/>
        <v>22.399706331116558</v>
      </c>
      <c r="DD603" s="116">
        <f>IF(AND(DC603&gt;0,DC603*$B$4+DJ602&lt;=$B$2*'SFV+BESS'!$I$9,DC603&lt;'SFV+BESS'!$I$7), DC603*$B$4, IF(AND(DC603&gt;0,DC603*$B$4+DJ602&gt;$B$2*'SFV+BESS'!$I$9,DC603*$B$4&lt;'SFV+BESS'!$I$7),$B$2*'SFV+BESS'!$I$9-DJ602,IF(AND(DC603&gt;0,DC603*$B$4+DJ602&gt;$B$2*'SFV+BESS'!$I$9,DC603*$B$4&gt;'SFV+BESS'!$I$7,DJ602&lt;$B$2*'SFV+BESS'!$I$9),$B$2*'SFV+BESS'!$I$9-DJ602,IF(AND(DC603&gt;0,DC603*$B$4+DJ602&lt;=$B$2*'SFV+BESS'!$I$9,DC603&gt;'SFV+BESS'!$I$7),'SFV+BESS'!$I$7,0))))</f>
        <v>0</v>
      </c>
      <c r="DE603" s="27">
        <f>IF(AND(DC603&lt;0,DJ602+DC603/$B$5&gt;$H$2,-DC603/'Carga-Descarga Año'!$B$5&lt;'SFV+BESS'!$I$7),DC603/$B$5,IF(AND(DC603&lt;0,DJ602+DC603/$B$5&gt;$H$2,-DC603/'Carga-Descarga Año'!$B$5&gt;'SFV+BESS'!$I$7),-'SFV+BESS'!$I$7,IF(AND(DC603&lt;0,DJ602+DC603/$B$5&lt;$H$2),-MIN('SFV+BESS'!$I$7,DJ602-$H$2),0)))</f>
        <v>0</v>
      </c>
      <c r="DF603" s="33"/>
      <c r="DG603" s="33">
        <f t="shared" si="666"/>
        <v>0</v>
      </c>
      <c r="DH603" s="27">
        <f t="shared" si="704"/>
        <v>0</v>
      </c>
      <c r="DI603" s="27">
        <f t="shared" si="705"/>
        <v>0</v>
      </c>
      <c r="DJ603" s="28">
        <f>IF((DJ602+DD603+DE603)&gt;=$B$2*'SFV+BESS'!$I$9, $B$2*'SFV+BESS'!$I$9, (DJ602+DD603+DE603))</f>
        <v>173.61249999999998</v>
      </c>
      <c r="DK603" s="110">
        <f t="shared" si="706"/>
        <v>22.399706331116558</v>
      </c>
      <c r="DP603" s="251"/>
      <c r="DQ603" s="48">
        <v>24.75</v>
      </c>
      <c r="DR603" s="33">
        <f t="shared" si="683"/>
        <v>43.502380946179692</v>
      </c>
      <c r="DS603" s="33">
        <f>Gen_Cons_Horario!B5717</f>
        <v>0</v>
      </c>
      <c r="DT603" s="35">
        <f t="shared" si="720"/>
        <v>43.502380946179692</v>
      </c>
      <c r="DU603" s="116">
        <f>IF(AND(DT603&gt;0,DT603*$B$4+EA602&lt;=$B$2*'SFV+BESS'!$I$9,DT603&lt;'SFV+BESS'!$I$7), DT603*$B$4, IF(AND(DT603&gt;0,DT603*$B$4+EA602&gt;$B$2*'SFV+BESS'!$I$9,DT603*$B$4&lt;'SFV+BESS'!$I$7),$B$2*'SFV+BESS'!$I$9-EA602,IF(AND(DT603&gt;0,DT603*$B$4+EA602&gt;$B$2*'SFV+BESS'!$I$9,DT603*$B$4&gt;'SFV+BESS'!$I$7,EA602&lt;$B$2*'SFV+BESS'!$I$9),$B$2*'SFV+BESS'!$I$9-EA602,IF(AND(DT603&gt;0,DT603*$B$4+EA602&lt;=$B$2*'SFV+BESS'!$I$9,DT603&gt;'SFV+BESS'!$I$7),'SFV+BESS'!$I$7,0))))</f>
        <v>0</v>
      </c>
      <c r="DV603" s="27">
        <f>IF(AND(DT603&lt;0,EA602+DT603/$B$5&gt;$H$2,-DT603/'Carga-Descarga Año'!$B$5&lt;'SFV+BESS'!$I$7),DT603/$B$5,IF(AND(DT603&lt;0,EA602+DT603/$B$5&gt;$H$2,-DT603/'Carga-Descarga Año'!$B$5&gt;'SFV+BESS'!$I$7),-'SFV+BESS'!$I$7,IF(AND(DT603&lt;0,EA602+DT603/$B$5&lt;$H$2),-MIN('SFV+BESS'!$I$7,EA602-$H$2),0)))</f>
        <v>0</v>
      </c>
      <c r="DW603" s="33"/>
      <c r="DX603" s="33">
        <f t="shared" si="667"/>
        <v>0</v>
      </c>
      <c r="DY603" s="27">
        <f t="shared" si="707"/>
        <v>0</v>
      </c>
      <c r="DZ603" s="27">
        <f t="shared" si="668"/>
        <v>0</v>
      </c>
      <c r="EA603" s="28">
        <f>IF((EA602+DU603+DV603)&gt;=$B$2*'SFV+BESS'!$I$9, $B$2*'SFV+BESS'!$I$9, (EA602+DU603+DV603))</f>
        <v>173.61249999999998</v>
      </c>
      <c r="EB603" s="110">
        <f t="shared" si="708"/>
        <v>43.502380946179692</v>
      </c>
      <c r="EG603" s="251"/>
      <c r="EH603" s="48">
        <v>24.75</v>
      </c>
      <c r="EI603" s="33">
        <f t="shared" si="684"/>
        <v>59.658968947324041</v>
      </c>
      <c r="EJ603" s="33">
        <f>Gen_Cons_Horario!B6461</f>
        <v>0</v>
      </c>
      <c r="EK603" s="35">
        <f t="shared" si="721"/>
        <v>59.658968947324041</v>
      </c>
      <c r="EL603" s="116">
        <f>IF(AND(EK603&gt;0,EK603*$B$4+ER602&lt;=$B$2*'SFV+BESS'!$I$9,EK603&lt;'SFV+BESS'!$I$7), EK603*$B$4, IF(AND(EK603&gt;0,EK603*$B$4+ER602&gt;$B$2*'SFV+BESS'!$I$9,EK603*$B$4&lt;'SFV+BESS'!$I$7),$B$2*'SFV+BESS'!$I$9-ER602,IF(AND(EK603&gt;0,EK603*$B$4+ER602&gt;$B$2*'SFV+BESS'!$I$9,EK603*$B$4&gt;'SFV+BESS'!$I$7,ER602&lt;$B$2*'SFV+BESS'!$I$9),$B$2*'SFV+BESS'!$I$9-ER602,IF(AND(EK603&gt;0,EK603*$B$4+ER602&lt;=$B$2*'SFV+BESS'!$I$9,EK603&gt;'SFV+BESS'!$I$7),'SFV+BESS'!$I$7,0))))</f>
        <v>0</v>
      </c>
      <c r="EM603" s="27">
        <f>IF(AND(EK603&lt;0,ER602+EK603/$B$5&gt;$H$2,-EK603/'Carga-Descarga Año'!$B$5&lt;'SFV+BESS'!$I$7),EK603/$B$5,IF(AND(EK603&lt;0,ER602+EK603/$B$5&gt;$H$2,-EK603/'Carga-Descarga Año'!$B$5&gt;'SFV+BESS'!$I$7),-'SFV+BESS'!$I$7,IF(AND(EK603&lt;0,ER602+EK603/$B$5&lt;$H$2),-MIN('SFV+BESS'!$I$7,ER602-$H$2),0)))</f>
        <v>0</v>
      </c>
      <c r="EN603" s="33"/>
      <c r="EO603" s="33">
        <f t="shared" si="669"/>
        <v>0</v>
      </c>
      <c r="EP603" s="27">
        <f t="shared" si="709"/>
        <v>0</v>
      </c>
      <c r="EQ603" s="27">
        <f t="shared" si="670"/>
        <v>0</v>
      </c>
      <c r="ER603" s="28">
        <f>IF((ER602+EL603+EM603)&gt;=$B$2*'SFV+BESS'!$I$9, $B$2*'SFV+BESS'!$I$9, (ER602+EL603+EM603))</f>
        <v>173.61249999999998</v>
      </c>
      <c r="ES603" s="110">
        <f t="shared" si="710"/>
        <v>59.658968947324041</v>
      </c>
      <c r="EX603" s="251"/>
      <c r="EY603" s="48">
        <v>24.75</v>
      </c>
      <c r="EZ603" s="33">
        <f t="shared" si="685"/>
        <v>74.053982163182425</v>
      </c>
      <c r="FA603" s="33">
        <f>Gen_Cons_Horario!B7181</f>
        <v>0</v>
      </c>
      <c r="FB603" s="35">
        <f t="shared" si="722"/>
        <v>74.053982163182425</v>
      </c>
      <c r="FC603" s="116">
        <f>IF(AND(FB603&gt;0,FB603*$B$4+FI602&lt;=$B$2*'SFV+BESS'!$I$9,FB603&lt;'SFV+BESS'!$I$7), FB603*$B$4, IF(AND(FB603&gt;0,FB603*$B$4+FI602&gt;$B$2*'SFV+BESS'!$I$9,FB603*$B$4&lt;'SFV+BESS'!$I$7),$B$2*'SFV+BESS'!$I$9-FI602,IF(AND(FB603&gt;0,FB603*$B$4+FI602&gt;$B$2*'SFV+BESS'!$I$9,FB603*$B$4&gt;'SFV+BESS'!$I$7,FI602&lt;$B$2*'SFV+BESS'!$I$9),$B$2*'SFV+BESS'!$I$9-FI602,IF(AND(FB603&gt;0,FB603*$B$4+FI602&lt;=$B$2*'SFV+BESS'!$I$9,FB603&gt;'SFV+BESS'!$I$7),'SFV+BESS'!$I$7,0))))</f>
        <v>0</v>
      </c>
      <c r="FD603" s="27">
        <f>IF(AND(FB603&lt;0,FI602+FB603/$B$5&gt;$H$2,-FB603/'Carga-Descarga Año'!$B$5&lt;'SFV+BESS'!$I$7),FB603/$B$5,IF(AND(FB603&lt;0,FI602+FB603/$B$5&gt;$H$2,-FB603/'Carga-Descarga Año'!$B$5&gt;'SFV+BESS'!$I$7),-'SFV+BESS'!$I$7,IF(AND(FB603&lt;0,FI602+FB603/$B$5&lt;$H$2),-MIN('SFV+BESS'!$I$7,FI602-$H$2),0)))</f>
        <v>0</v>
      </c>
      <c r="FE603" s="33"/>
      <c r="FF603" s="33">
        <f t="shared" si="671"/>
        <v>0</v>
      </c>
      <c r="FG603" s="27">
        <f t="shared" si="711"/>
        <v>0</v>
      </c>
      <c r="FH603" s="27">
        <f t="shared" si="672"/>
        <v>0</v>
      </c>
      <c r="FI603" s="28">
        <f>IF((FI602+FC603+FD603)&gt;=$B$2*'SFV+BESS'!$I$9, $B$2*'SFV+BESS'!$I$9, (FI602+FC603+FD603))</f>
        <v>173.61249999999998</v>
      </c>
      <c r="FJ603" s="110">
        <f t="shared" si="712"/>
        <v>74.053982163182425</v>
      </c>
      <c r="FO603" s="251"/>
      <c r="FP603" s="48">
        <v>24.75</v>
      </c>
      <c r="FQ603" s="33">
        <f t="shared" si="686"/>
        <v>90.474946527938982</v>
      </c>
      <c r="FR603" s="33">
        <f>Gen_Cons_Horario!B7925</f>
        <v>0</v>
      </c>
      <c r="FS603" s="35">
        <f t="shared" si="723"/>
        <v>90.474946527938982</v>
      </c>
      <c r="FT603" s="116">
        <f>IF(AND(FS603&gt;0,FS603*$B$4+FZ602&lt;=$B$2*'SFV+BESS'!$I$9,FS603&lt;'SFV+BESS'!$I$7), FS603*$B$4, IF(AND(FS603&gt;0,FS603*$B$4+FZ602&gt;$B$2*'SFV+BESS'!$I$9,FS603*$B$4&lt;'SFV+BESS'!$I$7),$B$2*'SFV+BESS'!$I$9-FZ602,IF(AND(FS603&gt;0,FS603*$B$4+FZ602&gt;$B$2*'SFV+BESS'!$I$9,FS603*$B$4&gt;'SFV+BESS'!$I$7,FZ602&lt;$B$2*'SFV+BESS'!$I$9),$B$2*'SFV+BESS'!$I$9-FZ602,IF(AND(FS603&gt;0,FS603*$B$4+FZ602&lt;=$B$2*'SFV+BESS'!$I$9,FS603&gt;'SFV+BESS'!$I$7),'SFV+BESS'!$I$7,0))))</f>
        <v>0</v>
      </c>
      <c r="FU603" s="27">
        <f>IF(AND(FS603&lt;0,FZ602+FS603/$B$5&gt;$H$2,-FS603/'Carga-Descarga Año'!$B$5&lt;'SFV+BESS'!$I$7),FS603/$B$5,IF(AND(FS603&lt;0,FZ602+FS603/$B$5&gt;$H$2,-FS603/'Carga-Descarga Año'!$B$5&gt;'SFV+BESS'!$I$7),-'SFV+BESS'!$I$7,IF(AND(FS603&lt;0,FZ602+FS603/$B$5&lt;$H$2),-MIN('SFV+BESS'!$I$7,FZ602-$H$2),0)))</f>
        <v>0</v>
      </c>
      <c r="FV603" s="33"/>
      <c r="FW603" s="33">
        <f t="shared" si="673"/>
        <v>0</v>
      </c>
      <c r="FX603" s="27">
        <f t="shared" si="713"/>
        <v>0</v>
      </c>
      <c r="FY603" s="27">
        <f t="shared" si="674"/>
        <v>0</v>
      </c>
      <c r="FZ603" s="28">
        <f>IF((FZ602+FT603+FU603)&gt;=$B$2*'SFV+BESS'!$I$9, $B$2*'SFV+BESS'!$I$9, (FZ602+FT603+FU603))</f>
        <v>173.61249999999998</v>
      </c>
      <c r="GA603" s="110">
        <f t="shared" si="714"/>
        <v>90.474946527938982</v>
      </c>
      <c r="GF603" s="251"/>
      <c r="GG603" s="48">
        <v>24.75</v>
      </c>
      <c r="GH603" s="33">
        <f t="shared" si="687"/>
        <v>95.072145615161062</v>
      </c>
      <c r="GI603" s="33">
        <f>Gen_Cons_Horario!B8645</f>
        <v>37.285000000000004</v>
      </c>
      <c r="GJ603" s="35">
        <f t="shared" si="729"/>
        <v>57.787145615161059</v>
      </c>
      <c r="GK603" s="116">
        <f>IF(AND(GJ603&gt;0,GJ603*$B$4+GQ602&lt;=$B$2*'SFV+BESS'!$I$9,GJ603&lt;'SFV+BESS'!$I$7), GJ603*$B$4, IF(AND(GJ603&gt;0,GJ603*$B$4+GQ602&gt;$B$2*'SFV+BESS'!$I$9,GJ603*$B$4&lt;'SFV+BESS'!$I$7),$B$2*'SFV+BESS'!$I$9-GQ602,IF(AND(GJ603&gt;0,GJ603*$B$4+GQ602&gt;$B$2*'SFV+BESS'!$I$9,GJ603*$B$4&gt;'SFV+BESS'!$I$7,GQ602&lt;$B$2*'SFV+BESS'!$I$9),$B$2*'SFV+BESS'!$I$9-GQ602,IF(AND(GJ603&gt;0,GJ603*$B$4+GQ602&lt;=$B$2*'SFV+BESS'!$I$9,GJ603&gt;'SFV+BESS'!$I$7),'SFV+BESS'!$I$7,0))))</f>
        <v>0</v>
      </c>
      <c r="GL603" s="27">
        <f>IF(AND(GJ603&lt;0,GQ602+GJ603/$B$5&gt;$H$2,-GJ603/'Carga-Descarga Año'!$B$5&lt;'SFV+BESS'!$I$7),GJ603/$B$5,IF(AND(GJ603&lt;0,GQ602+GJ603/$B$5&gt;$H$2,-GJ603/'Carga-Descarga Año'!$B$5&gt;'SFV+BESS'!$I$7),-'SFV+BESS'!$I$7,IF(AND(GJ603&lt;0,GQ602+GJ603/$B$5&lt;$H$2),-MIN('SFV+BESS'!$I$7,GQ602-$H$2),0)))</f>
        <v>0</v>
      </c>
      <c r="GM603" s="33"/>
      <c r="GN603" s="33">
        <f t="shared" si="675"/>
        <v>37.285000000000004</v>
      </c>
      <c r="GO603" s="27">
        <f t="shared" si="715"/>
        <v>0</v>
      </c>
      <c r="GP603" s="27">
        <f t="shared" si="676"/>
        <v>0</v>
      </c>
      <c r="GQ603" s="28">
        <f>IF((GQ602+GK603+GL603)&gt;=$B$2*'SFV+BESS'!$I$9, $B$2*'SFV+BESS'!$I$9, (GQ602+GK603+GL603))</f>
        <v>173.61249999999998</v>
      </c>
      <c r="GR603" s="110">
        <f t="shared" si="716"/>
        <v>57.787145615161059</v>
      </c>
    </row>
    <row r="604" spans="1:200">
      <c r="A604" s="249"/>
      <c r="B604" s="48">
        <v>24.7916666666667</v>
      </c>
      <c r="C604" s="38">
        <f t="shared" si="658"/>
        <v>79.925483788312661</v>
      </c>
      <c r="D604" s="2">
        <f>Gen_Cons_Horario!B630</f>
        <v>59.656000000000006</v>
      </c>
      <c r="E604" s="140">
        <f t="shared" si="688"/>
        <v>20.269483788312655</v>
      </c>
      <c r="F604" s="116">
        <f>IF(AND(E604&gt;0,E604*$B$4+L603&lt;=$B$2*'SFV+BESS'!$I$9,E604&lt;'SFV+BESS'!$I$7), E604*$B$4, IF(AND(E604&gt;0,E604*$B$4+L603&gt;$B$2*'SFV+BESS'!$I$9,E604*$B$4&lt;'SFV+BESS'!$I$7),$B$2*'SFV+BESS'!$I$9-L603,IF(AND(E604&gt;0,E604*$B$4+L603&gt;$B$2*'SFV+BESS'!$I$9,E604*$B$4&gt;'SFV+BESS'!$I$7,L603&lt;$B$2*'SFV+BESS'!$I$9),$B$2*'SFV+BESS'!$I$9-L603,IF(AND(E604&gt;0,E604*$B$4+L603&lt;=$B$2*'SFV+BESS'!$I$9,E604&gt;'SFV+BESS'!$I$7),'SFV+BESS'!$I$7,0))))</f>
        <v>19.256009598897023</v>
      </c>
      <c r="G604" s="27">
        <f>IF(AND(E604&lt;0,L603+E604/$B$5&gt;$H$2,-E604/'Carga-Descarga Año'!$B$5&lt;'SFV+BESS'!$I$7),E604/$B$5,IF(AND(E604&lt;0,L603+E604/$B$5&gt;$H$2,-E604/'Carga-Descarga Año'!$B$5&gt;'SFV+BESS'!$I$7),-'SFV+BESS'!$I$7,IF(AND(E604&lt;0,L603+E604/$B$5&lt;$H$2),-MIN('SFV+BESS'!$I$7,L603-$H$2),0)))</f>
        <v>0</v>
      </c>
      <c r="I604" s="38">
        <f t="shared" si="689"/>
        <v>59.656000000000006</v>
      </c>
      <c r="J604" s="27">
        <f t="shared" si="691"/>
        <v>0</v>
      </c>
      <c r="K604" s="27">
        <f t="shared" si="690"/>
        <v>0</v>
      </c>
      <c r="L604" s="28">
        <f>IF((L603+F604+G604)&gt;=$B$2*'SFV+BESS'!$I$9, $B$2*'SFV+BESS'!$I$9, (L603+F604+G604))</f>
        <v>170.6364363061889</v>
      </c>
      <c r="M604" s="110">
        <f t="shared" si="692"/>
        <v>0</v>
      </c>
      <c r="R604" s="251"/>
      <c r="S604" s="48">
        <v>24.7916666666667</v>
      </c>
      <c r="T604" s="2">
        <f t="shared" si="677"/>
        <v>73.959352377759757</v>
      </c>
      <c r="U604" s="2">
        <f>Gen_Cons_Horario!B1374</f>
        <v>37.285000000000004</v>
      </c>
      <c r="V604" s="35">
        <f t="shared" si="724"/>
        <v>36.674352377759753</v>
      </c>
      <c r="W604" s="116">
        <f>IF(AND(V604&gt;0,V604*$B$4+AC603&lt;=$B$2*'SFV+BESS'!$I$9,V604&lt;'SFV+BESS'!$I$7), V604*$B$4, IF(AND(V604&gt;0,V604*$B$4+AC603&gt;$B$2*'SFV+BESS'!$I$9,V604*$B$4&lt;'SFV+BESS'!$I$7),$B$2*'SFV+BESS'!$I$9-AC603,IF(AND(V604&gt;0,V604*$B$4+AC603&gt;$B$2*'SFV+BESS'!$I$9,V604*$B$4&gt;'SFV+BESS'!$I$7,AC603&lt;$B$2*'SFV+BESS'!$I$9),$B$2*'SFV+BESS'!$I$9-AC603,IF(AND(V604&gt;0,V604*$B$4+AC603&lt;=$B$2*'SFV+BESS'!$I$9,V604&gt;'SFV+BESS'!$I$7),'SFV+BESS'!$I$7,0))))</f>
        <v>0</v>
      </c>
      <c r="X604" s="27">
        <f>IF(AND(V604&lt;0,AC603+V604/$B$5&gt;$H$2,-V604/'Carga-Descarga Año'!$B$5&lt;'SFV+BESS'!$I$7),V604/$B$5,IF(AND(V604&lt;0,AC603+V604/$B$5&gt;$H$2,-V604/'Carga-Descarga Año'!$B$5&gt;'SFV+BESS'!$I$7),-'SFV+BESS'!$I$7,IF(AND(V604&lt;0,AC603+V604/$B$5&lt;$H$2),-MIN('SFV+BESS'!$I$7,AC603-$H$2),0)))</f>
        <v>0</v>
      </c>
      <c r="Z604" s="33">
        <f t="shared" si="718"/>
        <v>37.285000000000004</v>
      </c>
      <c r="AA604" s="27">
        <f t="shared" si="693"/>
        <v>0</v>
      </c>
      <c r="AB604" s="27">
        <f t="shared" si="717"/>
        <v>0</v>
      </c>
      <c r="AC604" s="28">
        <f>IF((AC603+W604+X604)&gt;=$B$2*'SFV+BESS'!$I$9, $B$2*'SFV+BESS'!$I$9, (AC603+W604+X604))</f>
        <v>173.61249999999998</v>
      </c>
      <c r="AD604" s="110">
        <f t="shared" si="694"/>
        <v>36.674352377759753</v>
      </c>
      <c r="AI604" s="251"/>
      <c r="AJ604" s="48">
        <v>24.7916666666667</v>
      </c>
      <c r="AK604" s="52">
        <f t="shared" si="678"/>
        <v>36.25870067053912</v>
      </c>
      <c r="AL604" s="33">
        <f>Gen_Cons_Horario!B2046</f>
        <v>0</v>
      </c>
      <c r="AM604" s="35">
        <f t="shared" si="725"/>
        <v>36.25870067053912</v>
      </c>
      <c r="AN604" s="116">
        <f>IF(AND(AM604&gt;0,AM604*$B$4+AT603&lt;=$B$2*'SFV+BESS'!$I$9,AM604&lt;'SFV+BESS'!$I$7), AM604*$B$4, IF(AND(AM604&gt;0,AM604*$B$4+AT603&gt;$B$2*'SFV+BESS'!$I$9,AM604*$B$4&lt;'SFV+BESS'!$I$7),$B$2*'SFV+BESS'!$I$9-AT603,IF(AND(AM604&gt;0,AM604*$B$4+AT603&gt;$B$2*'SFV+BESS'!$I$9,AM604*$B$4&gt;'SFV+BESS'!$I$7,AT603&lt;$B$2*'SFV+BESS'!$I$9),$B$2*'SFV+BESS'!$I$9-AT603,IF(AND(AM604&gt;0,AM604*$B$4+AT603&lt;=$B$2*'SFV+BESS'!$I$9,AM604&gt;'SFV+BESS'!$I$7),'SFV+BESS'!$I$7,0))))</f>
        <v>0</v>
      </c>
      <c r="AO604" s="27">
        <f>IF(AND(AM604&lt;0,AT603+AM604/$B$5&gt;$H$2,-AM604/'Carga-Descarga Año'!$B$5&lt;'SFV+BESS'!$I$7),AM604/$B$5,IF(AND(AM604&lt;0,AT603+AM604/$B$5&gt;$H$2,-AM604/'Carga-Descarga Año'!$B$5&gt;'SFV+BESS'!$I$7),-'SFV+BESS'!$I$7,IF(AND(AM604&lt;0,AT603+AM604/$B$5&lt;$H$2),-MIN('SFV+BESS'!$I$7,AT603-$H$2),0)))</f>
        <v>0</v>
      </c>
      <c r="AP604" s="33"/>
      <c r="AQ604" s="33">
        <f t="shared" si="659"/>
        <v>0</v>
      </c>
      <c r="AR604" s="27">
        <f t="shared" si="695"/>
        <v>0</v>
      </c>
      <c r="AS604" s="27">
        <f t="shared" si="660"/>
        <v>0</v>
      </c>
      <c r="AT604" s="28">
        <f>IF((AT603+AN604+AO604)&gt;=$B$2*'SFV+BESS'!$I$9, $B$2*'SFV+BESS'!$I$9, (AT603+AN604+AO604))</f>
        <v>173.61249999999998</v>
      </c>
      <c r="AU604" s="110">
        <f t="shared" si="696"/>
        <v>36.25870067053912</v>
      </c>
      <c r="AZ604" s="251"/>
      <c r="BA604" s="48">
        <v>24.7916666666667</v>
      </c>
      <c r="BB604" s="33">
        <f t="shared" si="679"/>
        <v>0.19541569172195167</v>
      </c>
      <c r="BC604" s="33">
        <f>Gen_Cons_Horario!B2790</f>
        <v>0</v>
      </c>
      <c r="BD604" s="35">
        <f t="shared" si="726"/>
        <v>0.19541569172195167</v>
      </c>
      <c r="BE604" s="116">
        <f>IF(AND(BD604&gt;0,BD604*$B$4+BK603&lt;=$B$2*'SFV+BESS'!$I$9,BD604&lt;'SFV+BESS'!$I$7), BD604*$B$4, IF(AND(BD604&gt;0,BD604*$B$4+BK603&gt;$B$2*'SFV+BESS'!$I$9,BD604*$B$4&lt;'SFV+BESS'!$I$7),$B$2*'SFV+BESS'!$I$9-BK603,IF(AND(BD604&gt;0,BD604*$B$4+BK603&gt;$B$2*'SFV+BESS'!$I$9,BD604*$B$4&gt;'SFV+BESS'!$I$7,BK603&lt;$B$2*'SFV+BESS'!$I$9),$B$2*'SFV+BESS'!$I$9-BK603,IF(AND(BD604&gt;0,BD604*$B$4+BK603&lt;=$B$2*'SFV+BESS'!$I$9,BD604&gt;'SFV+BESS'!$I$7),'SFV+BESS'!$I$7,0))))</f>
        <v>0</v>
      </c>
      <c r="BF604" s="27">
        <f>IF(AND(BD604&lt;0,BK603+BD604/$B$5&gt;$H$2,-BD604/'Carga-Descarga Año'!$B$5&lt;'SFV+BESS'!$I$7),BD604/$B$5,IF(AND(BD604&lt;0,BK603+BD604/$B$5&gt;$H$2,-BD604/'Carga-Descarga Año'!$B$5&gt;'SFV+BESS'!$I$7),-'SFV+BESS'!$I$7,IF(AND(BD604&lt;0,BK603+BD604/$B$5&lt;$H$2),-MIN('SFV+BESS'!$I$7,BK603-$H$2),0)))</f>
        <v>0</v>
      </c>
      <c r="BG604" s="33"/>
      <c r="BH604" s="33">
        <f t="shared" si="661"/>
        <v>0</v>
      </c>
      <c r="BI604" s="27">
        <f t="shared" si="697"/>
        <v>0</v>
      </c>
      <c r="BJ604" s="27">
        <f t="shared" si="662"/>
        <v>0</v>
      </c>
      <c r="BK604" s="28">
        <f>IF((BK603+BE604+BF604)&gt;=$B$2*'SFV+BESS'!$I$9, $B$2*'SFV+BESS'!$I$9, (BK603+BE604+BF604))</f>
        <v>173.61249999999998</v>
      </c>
      <c r="BL604" s="110">
        <f t="shared" si="698"/>
        <v>0.19541569172195167</v>
      </c>
      <c r="BQ604" s="251"/>
      <c r="BR604" s="48">
        <v>24.7916666666667</v>
      </c>
      <c r="BS604" s="33">
        <f t="shared" si="680"/>
        <v>0</v>
      </c>
      <c r="BT604" s="33">
        <f>Gen_Cons_Horario!B3510</f>
        <v>0</v>
      </c>
      <c r="BU604" s="35">
        <f t="shared" si="727"/>
        <v>0</v>
      </c>
      <c r="BV604" s="116">
        <f>IF(AND(BU604&gt;0,BU604*$B$4+CB603&lt;=$B$2*'SFV+BESS'!$I$9,BU604&lt;'SFV+BESS'!$I$7), BU604*$B$4, IF(AND(BU604&gt;0,BU604*$B$4+CB603&gt;$B$2*'SFV+BESS'!$I$9,BU604*$B$4&lt;'SFV+BESS'!$I$7),$B$2*'SFV+BESS'!$I$9-CB603,IF(AND(BU604&gt;0,BU604*$B$4+CB603&gt;$B$2*'SFV+BESS'!$I$9,BU604*$B$4&gt;'SFV+BESS'!$I$7,CB603&lt;$B$2*'SFV+BESS'!$I$9),$B$2*'SFV+BESS'!$I$9-CB603,IF(AND(BU604&gt;0,BU604*$B$4+CB603&lt;=$B$2*'SFV+BESS'!$I$9,BU604&gt;'SFV+BESS'!$I$7),'SFV+BESS'!$I$7,0))))</f>
        <v>0</v>
      </c>
      <c r="BW604" s="27">
        <f>IF(AND(BU604&lt;0,CB603+BU604/$B$5&gt;$H$2,-BU604/'Carga-Descarga Año'!$B$5&lt;'SFV+BESS'!$I$7),BU604/$B$5,IF(AND(BU604&lt;0,CB603+BU604/$B$5&gt;$H$2,-BU604/'Carga-Descarga Año'!$B$5&gt;'SFV+BESS'!$I$7),-'SFV+BESS'!$I$7,IF(AND(BU604&lt;0,CB603+BU604/$B$5&lt;$H$2),-MIN('SFV+BESS'!$I$7,CB603-$H$2),0)))</f>
        <v>0</v>
      </c>
      <c r="BX604" s="33"/>
      <c r="BY604" s="33">
        <f t="shared" si="663"/>
        <v>0</v>
      </c>
      <c r="BZ604" s="27">
        <f t="shared" si="699"/>
        <v>0</v>
      </c>
      <c r="CA604" s="27">
        <f t="shared" si="700"/>
        <v>0</v>
      </c>
      <c r="CB604" s="28">
        <f>IF((CB603+BV604+BW604)&gt;=$B$2*'SFV+BESS'!$I$9, $B$2*'SFV+BESS'!$I$9, (CB603+BV604+BW604))</f>
        <v>173.61249999999998</v>
      </c>
      <c r="CC604" s="110">
        <f t="shared" si="701"/>
        <v>0</v>
      </c>
      <c r="CH604" s="251"/>
      <c r="CI604" s="48">
        <v>24.7916666666667</v>
      </c>
      <c r="CJ604" s="33">
        <f t="shared" si="681"/>
        <v>0</v>
      </c>
      <c r="CK604" s="33">
        <f>Gen_Cons_Horario!B4254</f>
        <v>0</v>
      </c>
      <c r="CL604" s="35">
        <f t="shared" si="728"/>
        <v>0</v>
      </c>
      <c r="CM604" s="116">
        <f>IF(AND(CL604&gt;0,CL604*$B$4+CS603&lt;=$B$2*'SFV+BESS'!$I$9,CL604&lt;'SFV+BESS'!$I$7), CL604*$B$4, IF(AND(CL604&gt;0,CL604*$B$4+CS603&gt;$B$2*'SFV+BESS'!$I$9,CL604*$B$4&lt;'SFV+BESS'!$I$7),$B$2*'SFV+BESS'!$I$9-CS603,IF(AND(CL604&gt;0,CL604*$B$4+CS603&gt;$B$2*'SFV+BESS'!$I$9,CL604*$B$4&gt;'SFV+BESS'!$I$7,CS603&lt;$B$2*'SFV+BESS'!$I$9),$B$2*'SFV+BESS'!$I$9-CS603,IF(AND(CL604&gt;0,CL604*$B$4+CS603&lt;=$B$2*'SFV+BESS'!$I$9,CL604&gt;'SFV+BESS'!$I$7),'SFV+BESS'!$I$7,0))))</f>
        <v>0</v>
      </c>
      <c r="CN604" s="27">
        <f>IF(AND(CL604&lt;0,CS603+CL604/$B$5&gt;$H$2,-CL604/'Carga-Descarga Año'!$B$5&lt;'SFV+BESS'!$I$7),CL604/$B$5,IF(AND(CL604&lt;0,CS603+CL604/$B$5&gt;$H$2,-CL604/'Carga-Descarga Año'!$B$5&gt;'SFV+BESS'!$I$7),-'SFV+BESS'!$I$7,IF(AND(CL604&lt;0,CS603+CL604/$B$5&lt;$H$2),-MIN('SFV+BESS'!$I$7,CS603-$H$2),0)))</f>
        <v>0</v>
      </c>
      <c r="CO604" s="33"/>
      <c r="CP604" s="33">
        <f t="shared" si="664"/>
        <v>0</v>
      </c>
      <c r="CQ604" s="27">
        <f t="shared" si="702"/>
        <v>0</v>
      </c>
      <c r="CR604" s="27">
        <f t="shared" si="665"/>
        <v>0</v>
      </c>
      <c r="CS604" s="28">
        <f>IF((CS603+CM604+CN604)&gt;=$B$2*'SFV+BESS'!$I$9, $B$2*'SFV+BESS'!$I$9, (CS603+CM604+CN604))</f>
        <v>173.61249999999998</v>
      </c>
      <c r="CT604" s="110">
        <f t="shared" si="703"/>
        <v>0</v>
      </c>
      <c r="CY604" s="251"/>
      <c r="CZ604" s="48">
        <v>24.7916666666667</v>
      </c>
      <c r="DA604" s="33">
        <f t="shared" si="682"/>
        <v>0</v>
      </c>
      <c r="DB604" s="33">
        <f>Gen_Cons_Horario!B4974</f>
        <v>0</v>
      </c>
      <c r="DC604" s="35">
        <f t="shared" si="719"/>
        <v>0</v>
      </c>
      <c r="DD604" s="116">
        <f>IF(AND(DC604&gt;0,DC604*$B$4+DJ603&lt;=$B$2*'SFV+BESS'!$I$9,DC604&lt;'SFV+BESS'!$I$7), DC604*$B$4, IF(AND(DC604&gt;0,DC604*$B$4+DJ603&gt;$B$2*'SFV+BESS'!$I$9,DC604*$B$4&lt;'SFV+BESS'!$I$7),$B$2*'SFV+BESS'!$I$9-DJ603,IF(AND(DC604&gt;0,DC604*$B$4+DJ603&gt;$B$2*'SFV+BESS'!$I$9,DC604*$B$4&gt;'SFV+BESS'!$I$7,DJ603&lt;$B$2*'SFV+BESS'!$I$9),$B$2*'SFV+BESS'!$I$9-DJ603,IF(AND(DC604&gt;0,DC604*$B$4+DJ603&lt;=$B$2*'SFV+BESS'!$I$9,DC604&gt;'SFV+BESS'!$I$7),'SFV+BESS'!$I$7,0))))</f>
        <v>0</v>
      </c>
      <c r="DE604" s="27">
        <f>IF(AND(DC604&lt;0,DJ603+DC604/$B$5&gt;$H$2,-DC604/'Carga-Descarga Año'!$B$5&lt;'SFV+BESS'!$I$7),DC604/$B$5,IF(AND(DC604&lt;0,DJ603+DC604/$B$5&gt;$H$2,-DC604/'Carga-Descarga Año'!$B$5&gt;'SFV+BESS'!$I$7),-'SFV+BESS'!$I$7,IF(AND(DC604&lt;0,DJ603+DC604/$B$5&lt;$H$2),-MIN('SFV+BESS'!$I$7,DJ603-$H$2),0)))</f>
        <v>0</v>
      </c>
      <c r="DF604" s="33"/>
      <c r="DG604" s="33">
        <f t="shared" si="666"/>
        <v>0</v>
      </c>
      <c r="DH604" s="27">
        <f t="shared" si="704"/>
        <v>0</v>
      </c>
      <c r="DI604" s="27">
        <f t="shared" si="705"/>
        <v>0</v>
      </c>
      <c r="DJ604" s="28">
        <f>IF((DJ603+DD604+DE604)&gt;=$B$2*'SFV+BESS'!$I$9, $B$2*'SFV+BESS'!$I$9, (DJ603+DD604+DE604))</f>
        <v>173.61249999999998</v>
      </c>
      <c r="DK604" s="110">
        <f t="shared" si="706"/>
        <v>0</v>
      </c>
      <c r="DP604" s="251"/>
      <c r="DQ604" s="48">
        <v>24.7916666666667</v>
      </c>
      <c r="DR604" s="33">
        <f t="shared" si="683"/>
        <v>0</v>
      </c>
      <c r="DS604" s="33">
        <f>Gen_Cons_Horario!B5718</f>
        <v>0</v>
      </c>
      <c r="DT604" s="35">
        <f t="shared" si="720"/>
        <v>0</v>
      </c>
      <c r="DU604" s="116">
        <f>IF(AND(DT604&gt;0,DT604*$B$4+EA603&lt;=$B$2*'SFV+BESS'!$I$9,DT604&lt;'SFV+BESS'!$I$7), DT604*$B$4, IF(AND(DT604&gt;0,DT604*$B$4+EA603&gt;$B$2*'SFV+BESS'!$I$9,DT604*$B$4&lt;'SFV+BESS'!$I$7),$B$2*'SFV+BESS'!$I$9-EA603,IF(AND(DT604&gt;0,DT604*$B$4+EA603&gt;$B$2*'SFV+BESS'!$I$9,DT604*$B$4&gt;'SFV+BESS'!$I$7,EA603&lt;$B$2*'SFV+BESS'!$I$9),$B$2*'SFV+BESS'!$I$9-EA603,IF(AND(DT604&gt;0,DT604*$B$4+EA603&lt;=$B$2*'SFV+BESS'!$I$9,DT604&gt;'SFV+BESS'!$I$7),'SFV+BESS'!$I$7,0))))</f>
        <v>0</v>
      </c>
      <c r="DV604" s="27">
        <f>IF(AND(DT604&lt;0,EA603+DT604/$B$5&gt;$H$2,-DT604/'Carga-Descarga Año'!$B$5&lt;'SFV+BESS'!$I$7),DT604/$B$5,IF(AND(DT604&lt;0,EA603+DT604/$B$5&gt;$H$2,-DT604/'Carga-Descarga Año'!$B$5&gt;'SFV+BESS'!$I$7),-'SFV+BESS'!$I$7,IF(AND(DT604&lt;0,EA603+DT604/$B$5&lt;$H$2),-MIN('SFV+BESS'!$I$7,EA603-$H$2),0)))</f>
        <v>0</v>
      </c>
      <c r="DW604" s="33"/>
      <c r="DX604" s="33">
        <f t="shared" si="667"/>
        <v>0</v>
      </c>
      <c r="DY604" s="27">
        <f t="shared" si="707"/>
        <v>0</v>
      </c>
      <c r="DZ604" s="27">
        <f t="shared" si="668"/>
        <v>0</v>
      </c>
      <c r="EA604" s="28">
        <f>IF((EA603+DU604+DV604)&gt;=$B$2*'SFV+BESS'!$I$9, $B$2*'SFV+BESS'!$I$9, (EA603+DU604+DV604))</f>
        <v>173.61249999999998</v>
      </c>
      <c r="EB604" s="110">
        <f t="shared" si="708"/>
        <v>0</v>
      </c>
      <c r="EG604" s="251"/>
      <c r="EH604" s="48">
        <v>24.7916666666667</v>
      </c>
      <c r="EI604" s="33">
        <f t="shared" si="684"/>
        <v>9.0697756845593993</v>
      </c>
      <c r="EJ604" s="33">
        <f>Gen_Cons_Horario!B6462</f>
        <v>0</v>
      </c>
      <c r="EK604" s="35">
        <f t="shared" si="721"/>
        <v>9.0697756845593993</v>
      </c>
      <c r="EL604" s="116">
        <f>IF(AND(EK604&gt;0,EK604*$B$4+ER603&lt;=$B$2*'SFV+BESS'!$I$9,EK604&lt;'SFV+BESS'!$I$7), EK604*$B$4, IF(AND(EK604&gt;0,EK604*$B$4+ER603&gt;$B$2*'SFV+BESS'!$I$9,EK604*$B$4&lt;'SFV+BESS'!$I$7),$B$2*'SFV+BESS'!$I$9-ER603,IF(AND(EK604&gt;0,EK604*$B$4+ER603&gt;$B$2*'SFV+BESS'!$I$9,EK604*$B$4&gt;'SFV+BESS'!$I$7,ER603&lt;$B$2*'SFV+BESS'!$I$9),$B$2*'SFV+BESS'!$I$9-ER603,IF(AND(EK604&gt;0,EK604*$B$4+ER603&lt;=$B$2*'SFV+BESS'!$I$9,EK604&gt;'SFV+BESS'!$I$7),'SFV+BESS'!$I$7,0))))</f>
        <v>0</v>
      </c>
      <c r="EM604" s="27">
        <f>IF(AND(EK604&lt;0,ER603+EK604/$B$5&gt;$H$2,-EK604/'Carga-Descarga Año'!$B$5&lt;'SFV+BESS'!$I$7),EK604/$B$5,IF(AND(EK604&lt;0,ER603+EK604/$B$5&gt;$H$2,-EK604/'Carga-Descarga Año'!$B$5&gt;'SFV+BESS'!$I$7),-'SFV+BESS'!$I$7,IF(AND(EK604&lt;0,ER603+EK604/$B$5&lt;$H$2),-MIN('SFV+BESS'!$I$7,ER603-$H$2),0)))</f>
        <v>0</v>
      </c>
      <c r="EN604" s="33"/>
      <c r="EO604" s="33">
        <f t="shared" si="669"/>
        <v>0</v>
      </c>
      <c r="EP604" s="27">
        <f t="shared" si="709"/>
        <v>0</v>
      </c>
      <c r="EQ604" s="27">
        <f t="shared" si="670"/>
        <v>0</v>
      </c>
      <c r="ER604" s="28">
        <f>IF((ER603+EL604+EM604)&gt;=$B$2*'SFV+BESS'!$I$9, $B$2*'SFV+BESS'!$I$9, (ER603+EL604+EM604))</f>
        <v>173.61249999999998</v>
      </c>
      <c r="ES604" s="110">
        <f t="shared" si="710"/>
        <v>9.0697756845593993</v>
      </c>
      <c r="EX604" s="251"/>
      <c r="EY604" s="48">
        <v>24.7916666666667</v>
      </c>
      <c r="EZ604" s="33">
        <f t="shared" si="685"/>
        <v>26.14792669163916</v>
      </c>
      <c r="FA604" s="33">
        <f>Gen_Cons_Horario!B7182</f>
        <v>0</v>
      </c>
      <c r="FB604" s="35">
        <f t="shared" si="722"/>
        <v>26.14792669163916</v>
      </c>
      <c r="FC604" s="116">
        <f>IF(AND(FB604&gt;0,FB604*$B$4+FI603&lt;=$B$2*'SFV+BESS'!$I$9,FB604&lt;'SFV+BESS'!$I$7), FB604*$B$4, IF(AND(FB604&gt;0,FB604*$B$4+FI603&gt;$B$2*'SFV+BESS'!$I$9,FB604*$B$4&lt;'SFV+BESS'!$I$7),$B$2*'SFV+BESS'!$I$9-FI603,IF(AND(FB604&gt;0,FB604*$B$4+FI603&gt;$B$2*'SFV+BESS'!$I$9,FB604*$B$4&gt;'SFV+BESS'!$I$7,FI603&lt;$B$2*'SFV+BESS'!$I$9),$B$2*'SFV+BESS'!$I$9-FI603,IF(AND(FB604&gt;0,FB604*$B$4+FI603&lt;=$B$2*'SFV+BESS'!$I$9,FB604&gt;'SFV+BESS'!$I$7),'SFV+BESS'!$I$7,0))))</f>
        <v>0</v>
      </c>
      <c r="FD604" s="27">
        <f>IF(AND(FB604&lt;0,FI603+FB604/$B$5&gt;$H$2,-FB604/'Carga-Descarga Año'!$B$5&lt;'SFV+BESS'!$I$7),FB604/$B$5,IF(AND(FB604&lt;0,FI603+FB604/$B$5&gt;$H$2,-FB604/'Carga-Descarga Año'!$B$5&gt;'SFV+BESS'!$I$7),-'SFV+BESS'!$I$7,IF(AND(FB604&lt;0,FI603+FB604/$B$5&lt;$H$2),-MIN('SFV+BESS'!$I$7,FI603-$H$2),0)))</f>
        <v>0</v>
      </c>
      <c r="FE604" s="33"/>
      <c r="FF604" s="33">
        <f t="shared" si="671"/>
        <v>0</v>
      </c>
      <c r="FG604" s="27">
        <f t="shared" si="711"/>
        <v>0</v>
      </c>
      <c r="FH604" s="27">
        <f t="shared" si="672"/>
        <v>0</v>
      </c>
      <c r="FI604" s="28">
        <f>IF((FI603+FC604+FD604)&gt;=$B$2*'SFV+BESS'!$I$9, $B$2*'SFV+BESS'!$I$9, (FI603+FC604+FD604))</f>
        <v>173.61249999999998</v>
      </c>
      <c r="FJ604" s="110">
        <f t="shared" si="712"/>
        <v>26.14792669163916</v>
      </c>
      <c r="FO604" s="251"/>
      <c r="FP604" s="48">
        <v>24.7916666666667</v>
      </c>
      <c r="FQ604" s="33">
        <f t="shared" si="686"/>
        <v>59.231799525485236</v>
      </c>
      <c r="FR604" s="33">
        <f>Gen_Cons_Horario!B7926</f>
        <v>0</v>
      </c>
      <c r="FS604" s="35">
        <f t="shared" si="723"/>
        <v>59.231799525485236</v>
      </c>
      <c r="FT604" s="116">
        <f>IF(AND(FS604&gt;0,FS604*$B$4+FZ603&lt;=$B$2*'SFV+BESS'!$I$9,FS604&lt;'SFV+BESS'!$I$7), FS604*$B$4, IF(AND(FS604&gt;0,FS604*$B$4+FZ603&gt;$B$2*'SFV+BESS'!$I$9,FS604*$B$4&lt;'SFV+BESS'!$I$7),$B$2*'SFV+BESS'!$I$9-FZ603,IF(AND(FS604&gt;0,FS604*$B$4+FZ603&gt;$B$2*'SFV+BESS'!$I$9,FS604*$B$4&gt;'SFV+BESS'!$I$7,FZ603&lt;$B$2*'SFV+BESS'!$I$9),$B$2*'SFV+BESS'!$I$9-FZ603,IF(AND(FS604&gt;0,FS604*$B$4+FZ603&lt;=$B$2*'SFV+BESS'!$I$9,FS604&gt;'SFV+BESS'!$I$7),'SFV+BESS'!$I$7,0))))</f>
        <v>0</v>
      </c>
      <c r="FU604" s="27">
        <f>IF(AND(FS604&lt;0,FZ603+FS604/$B$5&gt;$H$2,-FS604/'Carga-Descarga Año'!$B$5&lt;'SFV+BESS'!$I$7),FS604/$B$5,IF(AND(FS604&lt;0,FZ603+FS604/$B$5&gt;$H$2,-FS604/'Carga-Descarga Año'!$B$5&gt;'SFV+BESS'!$I$7),-'SFV+BESS'!$I$7,IF(AND(FS604&lt;0,FZ603+FS604/$B$5&lt;$H$2),-MIN('SFV+BESS'!$I$7,FZ603-$H$2),0)))</f>
        <v>0</v>
      </c>
      <c r="FV604" s="33"/>
      <c r="FW604" s="33">
        <f t="shared" si="673"/>
        <v>0</v>
      </c>
      <c r="FX604" s="27">
        <f t="shared" si="713"/>
        <v>0</v>
      </c>
      <c r="FY604" s="27">
        <f t="shared" si="674"/>
        <v>0</v>
      </c>
      <c r="FZ604" s="28">
        <f>IF((FZ603+FT604+FU604)&gt;=$B$2*'SFV+BESS'!$I$9, $B$2*'SFV+BESS'!$I$9, (FZ603+FT604+FU604))</f>
        <v>173.61249999999998</v>
      </c>
      <c r="GA604" s="110">
        <f t="shared" si="714"/>
        <v>59.231799525485236</v>
      </c>
      <c r="GF604" s="251"/>
      <c r="GG604" s="48">
        <v>24.7916666666667</v>
      </c>
      <c r="GH604" s="33">
        <f t="shared" si="687"/>
        <v>72.477839404150572</v>
      </c>
      <c r="GI604" s="33">
        <f>Gen_Cons_Horario!B8646</f>
        <v>37.285000000000004</v>
      </c>
      <c r="GJ604" s="35">
        <f t="shared" si="729"/>
        <v>35.192839404150568</v>
      </c>
      <c r="GK604" s="116">
        <f>IF(AND(GJ604&gt;0,GJ604*$B$4+GQ603&lt;=$B$2*'SFV+BESS'!$I$9,GJ604&lt;'SFV+BESS'!$I$7), GJ604*$B$4, IF(AND(GJ604&gt;0,GJ604*$B$4+GQ603&gt;$B$2*'SFV+BESS'!$I$9,GJ604*$B$4&lt;'SFV+BESS'!$I$7),$B$2*'SFV+BESS'!$I$9-GQ603,IF(AND(GJ604&gt;0,GJ604*$B$4+GQ603&gt;$B$2*'SFV+BESS'!$I$9,GJ604*$B$4&gt;'SFV+BESS'!$I$7,GQ603&lt;$B$2*'SFV+BESS'!$I$9),$B$2*'SFV+BESS'!$I$9-GQ603,IF(AND(GJ604&gt;0,GJ604*$B$4+GQ603&lt;=$B$2*'SFV+BESS'!$I$9,GJ604&gt;'SFV+BESS'!$I$7),'SFV+BESS'!$I$7,0))))</f>
        <v>0</v>
      </c>
      <c r="GL604" s="27">
        <f>IF(AND(GJ604&lt;0,GQ603+GJ604/$B$5&gt;$H$2,-GJ604/'Carga-Descarga Año'!$B$5&lt;'SFV+BESS'!$I$7),GJ604/$B$5,IF(AND(GJ604&lt;0,GQ603+GJ604/$B$5&gt;$H$2,-GJ604/'Carga-Descarga Año'!$B$5&gt;'SFV+BESS'!$I$7),-'SFV+BESS'!$I$7,IF(AND(GJ604&lt;0,GQ603+GJ604/$B$5&lt;$H$2),-MIN('SFV+BESS'!$I$7,GQ603-$H$2),0)))</f>
        <v>0</v>
      </c>
      <c r="GM604" s="33"/>
      <c r="GN604" s="33">
        <f t="shared" si="675"/>
        <v>37.285000000000004</v>
      </c>
      <c r="GO604" s="27">
        <f t="shared" si="715"/>
        <v>0</v>
      </c>
      <c r="GP604" s="27">
        <f t="shared" si="676"/>
        <v>0</v>
      </c>
      <c r="GQ604" s="28">
        <f>IF((GQ603+GK604+GL604)&gt;=$B$2*'SFV+BESS'!$I$9, $B$2*'SFV+BESS'!$I$9, (GQ603+GK604+GL604))</f>
        <v>173.61249999999998</v>
      </c>
      <c r="GR604" s="110">
        <f t="shared" si="716"/>
        <v>35.192839404150568</v>
      </c>
    </row>
    <row r="605" spans="1:200">
      <c r="A605" s="249"/>
      <c r="B605" s="48">
        <v>24.8333333333334</v>
      </c>
      <c r="C605" s="38">
        <f t="shared" si="658"/>
        <v>27.350926011209655</v>
      </c>
      <c r="D605" s="2">
        <f>Gen_Cons_Horario!B631</f>
        <v>0</v>
      </c>
      <c r="E605" s="140">
        <f t="shared" si="688"/>
        <v>27.350926011209655</v>
      </c>
      <c r="F605" s="116">
        <f>IF(AND(E605&gt;0,E605*$B$4+L604&lt;=$B$2*'SFV+BESS'!$I$9,E605&lt;'SFV+BESS'!$I$7), E605*$B$4, IF(AND(E605&gt;0,E605*$B$4+L604&gt;$B$2*'SFV+BESS'!$I$9,E605*$B$4&lt;'SFV+BESS'!$I$7),$B$2*'SFV+BESS'!$I$9-L604,IF(AND(E605&gt;0,E605*$B$4+L604&gt;$B$2*'SFV+BESS'!$I$9,E605*$B$4&gt;'SFV+BESS'!$I$7,L604&lt;$B$2*'SFV+BESS'!$I$9),$B$2*'SFV+BESS'!$I$9-L604,IF(AND(E605&gt;0,E605*$B$4+L604&lt;=$B$2*'SFV+BESS'!$I$9,E605&gt;'SFV+BESS'!$I$7),'SFV+BESS'!$I$7,0))))</f>
        <v>2.9760636938110849</v>
      </c>
      <c r="G605" s="27">
        <f>IF(AND(E605&lt;0,L604+E605/$B$5&gt;$H$2,-E605/'Carga-Descarga Año'!$B$5&lt;'SFV+BESS'!$I$7),E605/$B$5,IF(AND(E605&lt;0,L604+E605/$B$5&gt;$H$2,-E605/'Carga-Descarga Año'!$B$5&gt;'SFV+BESS'!$I$7),-'SFV+BESS'!$I$7,IF(AND(E605&lt;0,L604+E605/$B$5&lt;$H$2),-MIN('SFV+BESS'!$I$7,L604-$H$2),0)))</f>
        <v>0</v>
      </c>
      <c r="I605" s="38">
        <f t="shared" si="689"/>
        <v>0</v>
      </c>
      <c r="J605" s="27">
        <f t="shared" si="691"/>
        <v>0</v>
      </c>
      <c r="K605" s="27">
        <f t="shared" si="690"/>
        <v>0</v>
      </c>
      <c r="L605" s="28">
        <f>IF((L604+F605+G605)&gt;=$B$2*'SFV+BESS'!$I$9, $B$2*'SFV+BESS'!$I$9, (L604+F605+G605))</f>
        <v>173.61249999999998</v>
      </c>
      <c r="M605" s="110">
        <f t="shared" si="692"/>
        <v>24.218227386145355</v>
      </c>
      <c r="R605" s="251"/>
      <c r="S605" s="48">
        <v>24.8333333333334</v>
      </c>
      <c r="T605" s="2">
        <f t="shared" si="677"/>
        <v>9.3267324901157203</v>
      </c>
      <c r="U605" s="2">
        <f>Gen_Cons_Horario!B1375</f>
        <v>0</v>
      </c>
      <c r="V605" s="35">
        <f t="shared" si="724"/>
        <v>9.3267324901157203</v>
      </c>
      <c r="W605" s="116">
        <f>IF(AND(V605&gt;0,V605*$B$4+AC604&lt;=$B$2*'SFV+BESS'!$I$9,V605&lt;'SFV+BESS'!$I$7), V605*$B$4, IF(AND(V605&gt;0,V605*$B$4+AC604&gt;$B$2*'SFV+BESS'!$I$9,V605*$B$4&lt;'SFV+BESS'!$I$7),$B$2*'SFV+BESS'!$I$9-AC604,IF(AND(V605&gt;0,V605*$B$4+AC604&gt;$B$2*'SFV+BESS'!$I$9,V605*$B$4&gt;'SFV+BESS'!$I$7,AC604&lt;$B$2*'SFV+BESS'!$I$9),$B$2*'SFV+BESS'!$I$9-AC604,IF(AND(V605&gt;0,V605*$B$4+AC604&lt;=$B$2*'SFV+BESS'!$I$9,V605&gt;'SFV+BESS'!$I$7),'SFV+BESS'!$I$7,0))))</f>
        <v>0</v>
      </c>
      <c r="X605" s="27">
        <f>IF(AND(V605&lt;0,AC604+V605/$B$5&gt;$H$2,-V605/'Carga-Descarga Año'!$B$5&lt;'SFV+BESS'!$I$7),V605/$B$5,IF(AND(V605&lt;0,AC604+V605/$B$5&gt;$H$2,-V605/'Carga-Descarga Año'!$B$5&gt;'SFV+BESS'!$I$7),-'SFV+BESS'!$I$7,IF(AND(V605&lt;0,AC604+V605/$B$5&lt;$H$2),-MIN('SFV+BESS'!$I$7,AC604-$H$2),0)))</f>
        <v>0</v>
      </c>
      <c r="Z605" s="33">
        <f t="shared" si="718"/>
        <v>0</v>
      </c>
      <c r="AA605" s="27">
        <f t="shared" si="693"/>
        <v>0</v>
      </c>
      <c r="AB605" s="27">
        <f t="shared" si="717"/>
        <v>0</v>
      </c>
      <c r="AC605" s="28">
        <f>IF((AC604+W605+X605)&gt;=$B$2*'SFV+BESS'!$I$9, $B$2*'SFV+BESS'!$I$9, (AC604+W605+X605))</f>
        <v>173.61249999999998</v>
      </c>
      <c r="AD605" s="110">
        <f t="shared" si="694"/>
        <v>9.3267324901157203</v>
      </c>
      <c r="AI605" s="251"/>
      <c r="AJ605" s="48">
        <v>24.8333333333334</v>
      </c>
      <c r="AK605" s="52">
        <f t="shared" si="678"/>
        <v>0</v>
      </c>
      <c r="AL605" s="33">
        <f>Gen_Cons_Horario!B2047</f>
        <v>0</v>
      </c>
      <c r="AM605" s="35">
        <f t="shared" si="725"/>
        <v>0</v>
      </c>
      <c r="AN605" s="116">
        <f>IF(AND(AM605&gt;0,AM605*$B$4+AT604&lt;=$B$2*'SFV+BESS'!$I$9,AM605&lt;'SFV+BESS'!$I$7), AM605*$B$4, IF(AND(AM605&gt;0,AM605*$B$4+AT604&gt;$B$2*'SFV+BESS'!$I$9,AM605*$B$4&lt;'SFV+BESS'!$I$7),$B$2*'SFV+BESS'!$I$9-AT604,IF(AND(AM605&gt;0,AM605*$B$4+AT604&gt;$B$2*'SFV+BESS'!$I$9,AM605*$B$4&gt;'SFV+BESS'!$I$7,AT604&lt;$B$2*'SFV+BESS'!$I$9),$B$2*'SFV+BESS'!$I$9-AT604,IF(AND(AM605&gt;0,AM605*$B$4+AT604&lt;=$B$2*'SFV+BESS'!$I$9,AM605&gt;'SFV+BESS'!$I$7),'SFV+BESS'!$I$7,0))))</f>
        <v>0</v>
      </c>
      <c r="AO605" s="27">
        <f>IF(AND(AM605&lt;0,AT604+AM605/$B$5&gt;$H$2,-AM605/'Carga-Descarga Año'!$B$5&lt;'SFV+BESS'!$I$7),AM605/$B$5,IF(AND(AM605&lt;0,AT604+AM605/$B$5&gt;$H$2,-AM605/'Carga-Descarga Año'!$B$5&gt;'SFV+BESS'!$I$7),-'SFV+BESS'!$I$7,IF(AND(AM605&lt;0,AT604+AM605/$B$5&lt;$H$2),-MIN('SFV+BESS'!$I$7,AT604-$H$2),0)))</f>
        <v>0</v>
      </c>
      <c r="AP605" s="33"/>
      <c r="AQ605" s="33">
        <f t="shared" si="659"/>
        <v>0</v>
      </c>
      <c r="AR605" s="27">
        <f t="shared" si="695"/>
        <v>0</v>
      </c>
      <c r="AS605" s="27">
        <f t="shared" si="660"/>
        <v>0</v>
      </c>
      <c r="AT605" s="28">
        <f>IF((AT604+AN605+AO605)&gt;=$B$2*'SFV+BESS'!$I$9, $B$2*'SFV+BESS'!$I$9, (AT604+AN605+AO605))</f>
        <v>173.61249999999998</v>
      </c>
      <c r="AU605" s="110">
        <f t="shared" si="696"/>
        <v>0</v>
      </c>
      <c r="AZ605" s="251"/>
      <c r="BA605" s="48">
        <v>24.8333333333334</v>
      </c>
      <c r="BB605" s="33">
        <f t="shared" si="679"/>
        <v>0</v>
      </c>
      <c r="BC605" s="33">
        <f>Gen_Cons_Horario!B2791</f>
        <v>0</v>
      </c>
      <c r="BD605" s="35">
        <f t="shared" si="726"/>
        <v>0</v>
      </c>
      <c r="BE605" s="116">
        <f>IF(AND(BD605&gt;0,BD605*$B$4+BK604&lt;=$B$2*'SFV+BESS'!$I$9,BD605&lt;'SFV+BESS'!$I$7), BD605*$B$4, IF(AND(BD605&gt;0,BD605*$B$4+BK604&gt;$B$2*'SFV+BESS'!$I$9,BD605*$B$4&lt;'SFV+BESS'!$I$7),$B$2*'SFV+BESS'!$I$9-BK604,IF(AND(BD605&gt;0,BD605*$B$4+BK604&gt;$B$2*'SFV+BESS'!$I$9,BD605*$B$4&gt;'SFV+BESS'!$I$7,BK604&lt;$B$2*'SFV+BESS'!$I$9),$B$2*'SFV+BESS'!$I$9-BK604,IF(AND(BD605&gt;0,BD605*$B$4+BK604&lt;=$B$2*'SFV+BESS'!$I$9,BD605&gt;'SFV+BESS'!$I$7),'SFV+BESS'!$I$7,0))))</f>
        <v>0</v>
      </c>
      <c r="BF605" s="27">
        <f>IF(AND(BD605&lt;0,BK604+BD605/$B$5&gt;$H$2,-BD605/'Carga-Descarga Año'!$B$5&lt;'SFV+BESS'!$I$7),BD605/$B$5,IF(AND(BD605&lt;0,BK604+BD605/$B$5&gt;$H$2,-BD605/'Carga-Descarga Año'!$B$5&gt;'SFV+BESS'!$I$7),-'SFV+BESS'!$I$7,IF(AND(BD605&lt;0,BK604+BD605/$B$5&lt;$H$2),-MIN('SFV+BESS'!$I$7,BK604-$H$2),0)))</f>
        <v>0</v>
      </c>
      <c r="BG605" s="33"/>
      <c r="BH605" s="33">
        <f t="shared" si="661"/>
        <v>0</v>
      </c>
      <c r="BI605" s="27">
        <f t="shared" si="697"/>
        <v>0</v>
      </c>
      <c r="BJ605" s="27">
        <f t="shared" si="662"/>
        <v>0</v>
      </c>
      <c r="BK605" s="28">
        <f>IF((BK604+BE605+BF605)&gt;=$B$2*'SFV+BESS'!$I$9, $B$2*'SFV+BESS'!$I$9, (BK604+BE605+BF605))</f>
        <v>173.61249999999998</v>
      </c>
      <c r="BL605" s="110">
        <f t="shared" si="698"/>
        <v>0</v>
      </c>
      <c r="BQ605" s="251"/>
      <c r="BR605" s="48">
        <v>24.8333333333334</v>
      </c>
      <c r="BS605" s="33">
        <f t="shared" si="680"/>
        <v>0</v>
      </c>
      <c r="BT605" s="33">
        <f>Gen_Cons_Horario!B3511</f>
        <v>0</v>
      </c>
      <c r="BU605" s="35">
        <f t="shared" si="727"/>
        <v>0</v>
      </c>
      <c r="BV605" s="116">
        <f>IF(AND(BU605&gt;0,BU605*$B$4+CB604&lt;=$B$2*'SFV+BESS'!$I$9,BU605&lt;'SFV+BESS'!$I$7), BU605*$B$4, IF(AND(BU605&gt;0,BU605*$B$4+CB604&gt;$B$2*'SFV+BESS'!$I$9,BU605*$B$4&lt;'SFV+BESS'!$I$7),$B$2*'SFV+BESS'!$I$9-CB604,IF(AND(BU605&gt;0,BU605*$B$4+CB604&gt;$B$2*'SFV+BESS'!$I$9,BU605*$B$4&gt;'SFV+BESS'!$I$7,CB604&lt;$B$2*'SFV+BESS'!$I$9),$B$2*'SFV+BESS'!$I$9-CB604,IF(AND(BU605&gt;0,BU605*$B$4+CB604&lt;=$B$2*'SFV+BESS'!$I$9,BU605&gt;'SFV+BESS'!$I$7),'SFV+BESS'!$I$7,0))))</f>
        <v>0</v>
      </c>
      <c r="BW605" s="27">
        <f>IF(AND(BU605&lt;0,CB604+BU605/$B$5&gt;$H$2,-BU605/'Carga-Descarga Año'!$B$5&lt;'SFV+BESS'!$I$7),BU605/$B$5,IF(AND(BU605&lt;0,CB604+BU605/$B$5&gt;$H$2,-BU605/'Carga-Descarga Año'!$B$5&gt;'SFV+BESS'!$I$7),-'SFV+BESS'!$I$7,IF(AND(BU605&lt;0,CB604+BU605/$B$5&lt;$H$2),-MIN('SFV+BESS'!$I$7,CB604-$H$2),0)))</f>
        <v>0</v>
      </c>
      <c r="BX605" s="33"/>
      <c r="BY605" s="33">
        <f t="shared" si="663"/>
        <v>0</v>
      </c>
      <c r="BZ605" s="27">
        <f t="shared" si="699"/>
        <v>0</v>
      </c>
      <c r="CA605" s="27">
        <f t="shared" si="700"/>
        <v>0</v>
      </c>
      <c r="CB605" s="28">
        <f>IF((CB604+BV605+BW605)&gt;=$B$2*'SFV+BESS'!$I$9, $B$2*'SFV+BESS'!$I$9, (CB604+BV605+BW605))</f>
        <v>173.61249999999998</v>
      </c>
      <c r="CC605" s="110">
        <f t="shared" si="701"/>
        <v>0</v>
      </c>
      <c r="CH605" s="251"/>
      <c r="CI605" s="48">
        <v>24.8333333333334</v>
      </c>
      <c r="CJ605" s="33">
        <f t="shared" si="681"/>
        <v>0</v>
      </c>
      <c r="CK605" s="33">
        <f>Gen_Cons_Horario!B4255</f>
        <v>0</v>
      </c>
      <c r="CL605" s="35">
        <f t="shared" si="728"/>
        <v>0</v>
      </c>
      <c r="CM605" s="116">
        <f>IF(AND(CL605&gt;0,CL605*$B$4+CS604&lt;=$B$2*'SFV+BESS'!$I$9,CL605&lt;'SFV+BESS'!$I$7), CL605*$B$4, IF(AND(CL605&gt;0,CL605*$B$4+CS604&gt;$B$2*'SFV+BESS'!$I$9,CL605*$B$4&lt;'SFV+BESS'!$I$7),$B$2*'SFV+BESS'!$I$9-CS604,IF(AND(CL605&gt;0,CL605*$B$4+CS604&gt;$B$2*'SFV+BESS'!$I$9,CL605*$B$4&gt;'SFV+BESS'!$I$7,CS604&lt;$B$2*'SFV+BESS'!$I$9),$B$2*'SFV+BESS'!$I$9-CS604,IF(AND(CL605&gt;0,CL605*$B$4+CS604&lt;=$B$2*'SFV+BESS'!$I$9,CL605&gt;'SFV+BESS'!$I$7),'SFV+BESS'!$I$7,0))))</f>
        <v>0</v>
      </c>
      <c r="CN605" s="27">
        <f>IF(AND(CL605&lt;0,CS604+CL605/$B$5&gt;$H$2,-CL605/'Carga-Descarga Año'!$B$5&lt;'SFV+BESS'!$I$7),CL605/$B$5,IF(AND(CL605&lt;0,CS604+CL605/$B$5&gt;$H$2,-CL605/'Carga-Descarga Año'!$B$5&gt;'SFV+BESS'!$I$7),-'SFV+BESS'!$I$7,IF(AND(CL605&lt;0,CS604+CL605/$B$5&lt;$H$2),-MIN('SFV+BESS'!$I$7,CS604-$H$2),0)))</f>
        <v>0</v>
      </c>
      <c r="CO605" s="33"/>
      <c r="CP605" s="33">
        <f t="shared" si="664"/>
        <v>0</v>
      </c>
      <c r="CQ605" s="27">
        <f t="shared" si="702"/>
        <v>0</v>
      </c>
      <c r="CR605" s="27">
        <f t="shared" si="665"/>
        <v>0</v>
      </c>
      <c r="CS605" s="28">
        <f>IF((CS604+CM605+CN605)&gt;=$B$2*'SFV+BESS'!$I$9, $B$2*'SFV+BESS'!$I$9, (CS604+CM605+CN605))</f>
        <v>173.61249999999998</v>
      </c>
      <c r="CT605" s="110">
        <f t="shared" si="703"/>
        <v>0</v>
      </c>
      <c r="CY605" s="251"/>
      <c r="CZ605" s="48">
        <v>24.8333333333334</v>
      </c>
      <c r="DA605" s="33">
        <f t="shared" si="682"/>
        <v>0</v>
      </c>
      <c r="DB605" s="33">
        <f>Gen_Cons_Horario!B4975</f>
        <v>0</v>
      </c>
      <c r="DC605" s="35">
        <f t="shared" si="719"/>
        <v>0</v>
      </c>
      <c r="DD605" s="116">
        <f>IF(AND(DC605&gt;0,DC605*$B$4+DJ604&lt;=$B$2*'SFV+BESS'!$I$9,DC605&lt;'SFV+BESS'!$I$7), DC605*$B$4, IF(AND(DC605&gt;0,DC605*$B$4+DJ604&gt;$B$2*'SFV+BESS'!$I$9,DC605*$B$4&lt;'SFV+BESS'!$I$7),$B$2*'SFV+BESS'!$I$9-DJ604,IF(AND(DC605&gt;0,DC605*$B$4+DJ604&gt;$B$2*'SFV+BESS'!$I$9,DC605*$B$4&gt;'SFV+BESS'!$I$7,DJ604&lt;$B$2*'SFV+BESS'!$I$9),$B$2*'SFV+BESS'!$I$9-DJ604,IF(AND(DC605&gt;0,DC605*$B$4+DJ604&lt;=$B$2*'SFV+BESS'!$I$9,DC605&gt;'SFV+BESS'!$I$7),'SFV+BESS'!$I$7,0))))</f>
        <v>0</v>
      </c>
      <c r="DE605" s="27">
        <f>IF(AND(DC605&lt;0,DJ604+DC605/$B$5&gt;$H$2,-DC605/'Carga-Descarga Año'!$B$5&lt;'SFV+BESS'!$I$7),DC605/$B$5,IF(AND(DC605&lt;0,DJ604+DC605/$B$5&gt;$H$2,-DC605/'Carga-Descarga Año'!$B$5&gt;'SFV+BESS'!$I$7),-'SFV+BESS'!$I$7,IF(AND(DC605&lt;0,DJ604+DC605/$B$5&lt;$H$2),-MIN('SFV+BESS'!$I$7,DJ604-$H$2),0)))</f>
        <v>0</v>
      </c>
      <c r="DF605" s="33"/>
      <c r="DG605" s="33">
        <f t="shared" si="666"/>
        <v>0</v>
      </c>
      <c r="DH605" s="27">
        <f t="shared" si="704"/>
        <v>0</v>
      </c>
      <c r="DI605" s="27">
        <f t="shared" si="705"/>
        <v>0</v>
      </c>
      <c r="DJ605" s="28">
        <f>IF((DJ604+DD605+DE605)&gt;=$B$2*'SFV+BESS'!$I$9, $B$2*'SFV+BESS'!$I$9, (DJ604+DD605+DE605))</f>
        <v>173.61249999999998</v>
      </c>
      <c r="DK605" s="110">
        <f t="shared" si="706"/>
        <v>0</v>
      </c>
      <c r="DP605" s="251"/>
      <c r="DQ605" s="48">
        <v>24.8333333333334</v>
      </c>
      <c r="DR605" s="33">
        <f t="shared" si="683"/>
        <v>0</v>
      </c>
      <c r="DS605" s="33">
        <f>Gen_Cons_Horario!B5719</f>
        <v>0</v>
      </c>
      <c r="DT605" s="35">
        <f t="shared" si="720"/>
        <v>0</v>
      </c>
      <c r="DU605" s="116">
        <f>IF(AND(DT605&gt;0,DT605*$B$4+EA604&lt;=$B$2*'SFV+BESS'!$I$9,DT605&lt;'SFV+BESS'!$I$7), DT605*$B$4, IF(AND(DT605&gt;0,DT605*$B$4+EA604&gt;$B$2*'SFV+BESS'!$I$9,DT605*$B$4&lt;'SFV+BESS'!$I$7),$B$2*'SFV+BESS'!$I$9-EA604,IF(AND(DT605&gt;0,DT605*$B$4+EA604&gt;$B$2*'SFV+BESS'!$I$9,DT605*$B$4&gt;'SFV+BESS'!$I$7,EA604&lt;$B$2*'SFV+BESS'!$I$9),$B$2*'SFV+BESS'!$I$9-EA604,IF(AND(DT605&gt;0,DT605*$B$4+EA604&lt;=$B$2*'SFV+BESS'!$I$9,DT605&gt;'SFV+BESS'!$I$7),'SFV+BESS'!$I$7,0))))</f>
        <v>0</v>
      </c>
      <c r="DV605" s="27">
        <f>IF(AND(DT605&lt;0,EA604+DT605/$B$5&gt;$H$2,-DT605/'Carga-Descarga Año'!$B$5&lt;'SFV+BESS'!$I$7),DT605/$B$5,IF(AND(DT605&lt;0,EA604+DT605/$B$5&gt;$H$2,-DT605/'Carga-Descarga Año'!$B$5&gt;'SFV+BESS'!$I$7),-'SFV+BESS'!$I$7,IF(AND(DT605&lt;0,EA604+DT605/$B$5&lt;$H$2),-MIN('SFV+BESS'!$I$7,EA604-$H$2),0)))</f>
        <v>0</v>
      </c>
      <c r="DW605" s="33"/>
      <c r="DX605" s="33">
        <f t="shared" si="667"/>
        <v>0</v>
      </c>
      <c r="DY605" s="27">
        <f t="shared" si="707"/>
        <v>0</v>
      </c>
      <c r="DZ605" s="27">
        <f t="shared" si="668"/>
        <v>0</v>
      </c>
      <c r="EA605" s="28">
        <f>IF((EA604+DU605+DV605)&gt;=$B$2*'SFV+BESS'!$I$9, $B$2*'SFV+BESS'!$I$9, (EA604+DU605+DV605))</f>
        <v>173.61249999999998</v>
      </c>
      <c r="EB605" s="110">
        <f t="shared" si="708"/>
        <v>0</v>
      </c>
      <c r="EG605" s="251"/>
      <c r="EH605" s="48">
        <v>24.8333333333334</v>
      </c>
      <c r="EI605" s="33">
        <f t="shared" si="684"/>
        <v>0</v>
      </c>
      <c r="EJ605" s="33">
        <f>Gen_Cons_Horario!B6463</f>
        <v>0</v>
      </c>
      <c r="EK605" s="35">
        <f t="shared" si="721"/>
        <v>0</v>
      </c>
      <c r="EL605" s="116">
        <f>IF(AND(EK605&gt;0,EK605*$B$4+ER604&lt;=$B$2*'SFV+BESS'!$I$9,EK605&lt;'SFV+BESS'!$I$7), EK605*$B$4, IF(AND(EK605&gt;0,EK605*$B$4+ER604&gt;$B$2*'SFV+BESS'!$I$9,EK605*$B$4&lt;'SFV+BESS'!$I$7),$B$2*'SFV+BESS'!$I$9-ER604,IF(AND(EK605&gt;0,EK605*$B$4+ER604&gt;$B$2*'SFV+BESS'!$I$9,EK605*$B$4&gt;'SFV+BESS'!$I$7,ER604&lt;$B$2*'SFV+BESS'!$I$9),$B$2*'SFV+BESS'!$I$9-ER604,IF(AND(EK605&gt;0,EK605*$B$4+ER604&lt;=$B$2*'SFV+BESS'!$I$9,EK605&gt;'SFV+BESS'!$I$7),'SFV+BESS'!$I$7,0))))</f>
        <v>0</v>
      </c>
      <c r="EM605" s="27">
        <f>IF(AND(EK605&lt;0,ER604+EK605/$B$5&gt;$H$2,-EK605/'Carga-Descarga Año'!$B$5&lt;'SFV+BESS'!$I$7),EK605/$B$5,IF(AND(EK605&lt;0,ER604+EK605/$B$5&gt;$H$2,-EK605/'Carga-Descarga Año'!$B$5&gt;'SFV+BESS'!$I$7),-'SFV+BESS'!$I$7,IF(AND(EK605&lt;0,ER604+EK605/$B$5&lt;$H$2),-MIN('SFV+BESS'!$I$7,ER604-$H$2),0)))</f>
        <v>0</v>
      </c>
      <c r="EN605" s="33"/>
      <c r="EO605" s="33">
        <f t="shared" si="669"/>
        <v>0</v>
      </c>
      <c r="EP605" s="27">
        <f t="shared" si="709"/>
        <v>0</v>
      </c>
      <c r="EQ605" s="27">
        <f t="shared" si="670"/>
        <v>0</v>
      </c>
      <c r="ER605" s="28">
        <f>IF((ER604+EL605+EM605)&gt;=$B$2*'SFV+BESS'!$I$9, $B$2*'SFV+BESS'!$I$9, (ER604+EL605+EM605))</f>
        <v>173.61249999999998</v>
      </c>
      <c r="ES605" s="110">
        <f t="shared" si="710"/>
        <v>0</v>
      </c>
      <c r="EX605" s="251"/>
      <c r="EY605" s="48">
        <v>24.8333333333334</v>
      </c>
      <c r="EZ605" s="33">
        <f t="shared" si="685"/>
        <v>0</v>
      </c>
      <c r="FA605" s="33">
        <f>Gen_Cons_Horario!B7183</f>
        <v>0</v>
      </c>
      <c r="FB605" s="35">
        <f t="shared" si="722"/>
        <v>0</v>
      </c>
      <c r="FC605" s="116">
        <f>IF(AND(FB605&gt;0,FB605*$B$4+FI604&lt;=$B$2*'SFV+BESS'!$I$9,FB605&lt;'SFV+BESS'!$I$7), FB605*$B$4, IF(AND(FB605&gt;0,FB605*$B$4+FI604&gt;$B$2*'SFV+BESS'!$I$9,FB605*$B$4&lt;'SFV+BESS'!$I$7),$B$2*'SFV+BESS'!$I$9-FI604,IF(AND(FB605&gt;0,FB605*$B$4+FI604&gt;$B$2*'SFV+BESS'!$I$9,FB605*$B$4&gt;'SFV+BESS'!$I$7,FI604&lt;$B$2*'SFV+BESS'!$I$9),$B$2*'SFV+BESS'!$I$9-FI604,IF(AND(FB605&gt;0,FB605*$B$4+FI604&lt;=$B$2*'SFV+BESS'!$I$9,FB605&gt;'SFV+BESS'!$I$7),'SFV+BESS'!$I$7,0))))</f>
        <v>0</v>
      </c>
      <c r="FD605" s="27">
        <f>IF(AND(FB605&lt;0,FI604+FB605/$B$5&gt;$H$2,-FB605/'Carga-Descarga Año'!$B$5&lt;'SFV+BESS'!$I$7),FB605/$B$5,IF(AND(FB605&lt;0,FI604+FB605/$B$5&gt;$H$2,-FB605/'Carga-Descarga Año'!$B$5&gt;'SFV+BESS'!$I$7),-'SFV+BESS'!$I$7,IF(AND(FB605&lt;0,FI604+FB605/$B$5&lt;$H$2),-MIN('SFV+BESS'!$I$7,FI604-$H$2),0)))</f>
        <v>0</v>
      </c>
      <c r="FE605" s="33"/>
      <c r="FF605" s="33">
        <f t="shared" si="671"/>
        <v>0</v>
      </c>
      <c r="FG605" s="27">
        <f t="shared" si="711"/>
        <v>0</v>
      </c>
      <c r="FH605" s="27">
        <f t="shared" si="672"/>
        <v>0</v>
      </c>
      <c r="FI605" s="28">
        <f>IF((FI604+FC605+FD605)&gt;=$B$2*'SFV+BESS'!$I$9, $B$2*'SFV+BESS'!$I$9, (FI604+FC605+FD605))</f>
        <v>173.61249999999998</v>
      </c>
      <c r="FJ605" s="110">
        <f t="shared" si="712"/>
        <v>0</v>
      </c>
      <c r="FO605" s="251"/>
      <c r="FP605" s="48">
        <v>24.8333333333334</v>
      </c>
      <c r="FQ605" s="33">
        <f t="shared" si="686"/>
        <v>1.3017977917689063</v>
      </c>
      <c r="FR605" s="33">
        <f>Gen_Cons_Horario!B7927</f>
        <v>0</v>
      </c>
      <c r="FS605" s="35">
        <f t="shared" si="723"/>
        <v>1.3017977917689063</v>
      </c>
      <c r="FT605" s="116">
        <f>IF(AND(FS605&gt;0,FS605*$B$4+FZ604&lt;=$B$2*'SFV+BESS'!$I$9,FS605&lt;'SFV+BESS'!$I$7), FS605*$B$4, IF(AND(FS605&gt;0,FS605*$B$4+FZ604&gt;$B$2*'SFV+BESS'!$I$9,FS605*$B$4&lt;'SFV+BESS'!$I$7),$B$2*'SFV+BESS'!$I$9-FZ604,IF(AND(FS605&gt;0,FS605*$B$4+FZ604&gt;$B$2*'SFV+BESS'!$I$9,FS605*$B$4&gt;'SFV+BESS'!$I$7,FZ604&lt;$B$2*'SFV+BESS'!$I$9),$B$2*'SFV+BESS'!$I$9-FZ604,IF(AND(FS605&gt;0,FS605*$B$4+FZ604&lt;=$B$2*'SFV+BESS'!$I$9,FS605&gt;'SFV+BESS'!$I$7),'SFV+BESS'!$I$7,0))))</f>
        <v>0</v>
      </c>
      <c r="FU605" s="27">
        <f>IF(AND(FS605&lt;0,FZ604+FS605/$B$5&gt;$H$2,-FS605/'Carga-Descarga Año'!$B$5&lt;'SFV+BESS'!$I$7),FS605/$B$5,IF(AND(FS605&lt;0,FZ604+FS605/$B$5&gt;$H$2,-FS605/'Carga-Descarga Año'!$B$5&gt;'SFV+BESS'!$I$7),-'SFV+BESS'!$I$7,IF(AND(FS605&lt;0,FZ604+FS605/$B$5&lt;$H$2),-MIN('SFV+BESS'!$I$7,FZ604-$H$2),0)))</f>
        <v>0</v>
      </c>
      <c r="FV605" s="33"/>
      <c r="FW605" s="33">
        <f t="shared" si="673"/>
        <v>0</v>
      </c>
      <c r="FX605" s="27">
        <f t="shared" si="713"/>
        <v>0</v>
      </c>
      <c r="FY605" s="27">
        <f t="shared" si="674"/>
        <v>0</v>
      </c>
      <c r="FZ605" s="28">
        <f>IF((FZ604+FT605+FU605)&gt;=$B$2*'SFV+BESS'!$I$9, $B$2*'SFV+BESS'!$I$9, (FZ604+FT605+FU605))</f>
        <v>173.61249999999998</v>
      </c>
      <c r="GA605" s="110">
        <f t="shared" si="714"/>
        <v>1.3017977917689063</v>
      </c>
      <c r="GF605" s="251"/>
      <c r="GG605" s="48">
        <v>24.8333333333334</v>
      </c>
      <c r="GH605" s="33">
        <f t="shared" si="687"/>
        <v>19.953413277256026</v>
      </c>
      <c r="GI605" s="33">
        <f>Gen_Cons_Horario!B8647</f>
        <v>0</v>
      </c>
      <c r="GJ605" s="35">
        <f t="shared" si="729"/>
        <v>19.953413277256026</v>
      </c>
      <c r="GK605" s="116">
        <f>IF(AND(GJ605&gt;0,GJ605*$B$4+GQ604&lt;=$B$2*'SFV+BESS'!$I$9,GJ605&lt;'SFV+BESS'!$I$7), GJ605*$B$4, IF(AND(GJ605&gt;0,GJ605*$B$4+GQ604&gt;$B$2*'SFV+BESS'!$I$9,GJ605*$B$4&lt;'SFV+BESS'!$I$7),$B$2*'SFV+BESS'!$I$9-GQ604,IF(AND(GJ605&gt;0,GJ605*$B$4+GQ604&gt;$B$2*'SFV+BESS'!$I$9,GJ605*$B$4&gt;'SFV+BESS'!$I$7,GQ604&lt;$B$2*'SFV+BESS'!$I$9),$B$2*'SFV+BESS'!$I$9-GQ604,IF(AND(GJ605&gt;0,GJ605*$B$4+GQ604&lt;=$B$2*'SFV+BESS'!$I$9,GJ605&gt;'SFV+BESS'!$I$7),'SFV+BESS'!$I$7,0))))</f>
        <v>0</v>
      </c>
      <c r="GL605" s="27">
        <f>IF(AND(GJ605&lt;0,GQ604+GJ605/$B$5&gt;$H$2,-GJ605/'Carga-Descarga Año'!$B$5&lt;'SFV+BESS'!$I$7),GJ605/$B$5,IF(AND(GJ605&lt;0,GQ604+GJ605/$B$5&gt;$H$2,-GJ605/'Carga-Descarga Año'!$B$5&gt;'SFV+BESS'!$I$7),-'SFV+BESS'!$I$7,IF(AND(GJ605&lt;0,GQ604+GJ605/$B$5&lt;$H$2),-MIN('SFV+BESS'!$I$7,GQ604-$H$2),0)))</f>
        <v>0</v>
      </c>
      <c r="GM605" s="33"/>
      <c r="GN605" s="33">
        <f t="shared" si="675"/>
        <v>0</v>
      </c>
      <c r="GO605" s="27">
        <f t="shared" si="715"/>
        <v>0</v>
      </c>
      <c r="GP605" s="27">
        <f t="shared" si="676"/>
        <v>0</v>
      </c>
      <c r="GQ605" s="28">
        <f>IF((GQ604+GK605+GL605)&gt;=$B$2*'SFV+BESS'!$I$9, $B$2*'SFV+BESS'!$I$9, (GQ604+GK605+GL605))</f>
        <v>173.61249999999998</v>
      </c>
      <c r="GR605" s="110">
        <f t="shared" si="716"/>
        <v>19.953413277256026</v>
      </c>
    </row>
    <row r="606" spans="1:200">
      <c r="A606" s="249"/>
      <c r="B606" s="48">
        <v>24.875</v>
      </c>
      <c r="C606" s="38">
        <f t="shared" si="658"/>
        <v>0</v>
      </c>
      <c r="D606" s="2">
        <f>Gen_Cons_Horario!B632</f>
        <v>0</v>
      </c>
      <c r="E606" s="140">
        <f t="shared" si="688"/>
        <v>0</v>
      </c>
      <c r="F606" s="116">
        <f>IF(AND(E606&gt;0,E606*$B$4+L605&lt;=$B$2*'SFV+BESS'!$I$9,E606&lt;'SFV+BESS'!$I$7), E606*$B$4, IF(AND(E606&gt;0,E606*$B$4+L605&gt;$B$2*'SFV+BESS'!$I$9,E606*$B$4&lt;'SFV+BESS'!$I$7),$B$2*'SFV+BESS'!$I$9-L605,IF(AND(E606&gt;0,E606*$B$4+L605&gt;$B$2*'SFV+BESS'!$I$9,E606*$B$4&gt;'SFV+BESS'!$I$7,L605&lt;$B$2*'SFV+BESS'!$I$9),$B$2*'SFV+BESS'!$I$9-L605,IF(AND(E606&gt;0,E606*$B$4+L605&lt;=$B$2*'SFV+BESS'!$I$9,E606&gt;'SFV+BESS'!$I$7),'SFV+BESS'!$I$7,0))))</f>
        <v>0</v>
      </c>
      <c r="G606" s="27">
        <f>IF(AND(E606&lt;0,L605+E606/$B$5&gt;$H$2,-E606/'Carga-Descarga Año'!$B$5&lt;'SFV+BESS'!$I$7),E606/$B$5,IF(AND(E606&lt;0,L605+E606/$B$5&gt;$H$2,-E606/'Carga-Descarga Año'!$B$5&gt;'SFV+BESS'!$I$7),-'SFV+BESS'!$I$7,IF(AND(E606&lt;0,L605+E606/$B$5&lt;$H$2),-MIN('SFV+BESS'!$I$7,L605-$H$2),0)))</f>
        <v>0</v>
      </c>
      <c r="I606" s="38">
        <f t="shared" si="689"/>
        <v>0</v>
      </c>
      <c r="J606" s="27">
        <f t="shared" si="691"/>
        <v>0</v>
      </c>
      <c r="K606" s="27">
        <f t="shared" si="690"/>
        <v>0</v>
      </c>
      <c r="L606" s="28">
        <f>IF((L605+F606+G606)&gt;=$B$2*'SFV+BESS'!$I$9, $B$2*'SFV+BESS'!$I$9, (L605+F606+G606))</f>
        <v>173.61249999999998</v>
      </c>
      <c r="M606" s="110">
        <f t="shared" si="692"/>
        <v>0</v>
      </c>
      <c r="R606" s="251"/>
      <c r="S606" s="48">
        <v>24.875</v>
      </c>
      <c r="T606" s="2">
        <f t="shared" si="677"/>
        <v>0</v>
      </c>
      <c r="U606" s="2">
        <f>Gen_Cons_Horario!B1376</f>
        <v>0</v>
      </c>
      <c r="V606" s="35">
        <f t="shared" si="724"/>
        <v>0</v>
      </c>
      <c r="W606" s="116">
        <f>IF(AND(V606&gt;0,V606*$B$4+AC605&lt;=$B$2*'SFV+BESS'!$I$9,V606&lt;'SFV+BESS'!$I$7), V606*$B$4, IF(AND(V606&gt;0,V606*$B$4+AC605&gt;$B$2*'SFV+BESS'!$I$9,V606*$B$4&lt;'SFV+BESS'!$I$7),$B$2*'SFV+BESS'!$I$9-AC605,IF(AND(V606&gt;0,V606*$B$4+AC605&gt;$B$2*'SFV+BESS'!$I$9,V606*$B$4&gt;'SFV+BESS'!$I$7,AC605&lt;$B$2*'SFV+BESS'!$I$9),$B$2*'SFV+BESS'!$I$9-AC605,IF(AND(V606&gt;0,V606*$B$4+AC605&lt;=$B$2*'SFV+BESS'!$I$9,V606&gt;'SFV+BESS'!$I$7),'SFV+BESS'!$I$7,0))))</f>
        <v>0</v>
      </c>
      <c r="X606" s="27">
        <f>IF(AND(V606&lt;0,AC605+V606/$B$5&gt;$H$2,-V606/'Carga-Descarga Año'!$B$5&lt;'SFV+BESS'!$I$7),V606/$B$5,IF(AND(V606&lt;0,AC605+V606/$B$5&gt;$H$2,-V606/'Carga-Descarga Año'!$B$5&gt;'SFV+BESS'!$I$7),-'SFV+BESS'!$I$7,IF(AND(V606&lt;0,AC605+V606/$B$5&lt;$H$2),-MIN('SFV+BESS'!$I$7,AC605-$H$2),0)))</f>
        <v>0</v>
      </c>
      <c r="Z606" s="33">
        <f t="shared" si="718"/>
        <v>0</v>
      </c>
      <c r="AA606" s="27">
        <f t="shared" si="693"/>
        <v>0</v>
      </c>
      <c r="AB606" s="27">
        <f t="shared" si="717"/>
        <v>0</v>
      </c>
      <c r="AC606" s="28">
        <f>IF((AC605+W606+X606)&gt;=$B$2*'SFV+BESS'!$I$9, $B$2*'SFV+BESS'!$I$9, (AC605+W606+X606))</f>
        <v>173.61249999999998</v>
      </c>
      <c r="AD606" s="110">
        <f t="shared" si="694"/>
        <v>0</v>
      </c>
      <c r="AI606" s="251"/>
      <c r="AJ606" s="48">
        <v>24.875</v>
      </c>
      <c r="AK606" s="52">
        <f t="shared" si="678"/>
        <v>0</v>
      </c>
      <c r="AL606" s="33">
        <f>Gen_Cons_Horario!B2048</f>
        <v>0</v>
      </c>
      <c r="AM606" s="35">
        <f t="shared" si="725"/>
        <v>0</v>
      </c>
      <c r="AN606" s="116">
        <f>IF(AND(AM606&gt;0,AM606*$B$4+AT605&lt;=$B$2*'SFV+BESS'!$I$9,AM606&lt;'SFV+BESS'!$I$7), AM606*$B$4, IF(AND(AM606&gt;0,AM606*$B$4+AT605&gt;$B$2*'SFV+BESS'!$I$9,AM606*$B$4&lt;'SFV+BESS'!$I$7),$B$2*'SFV+BESS'!$I$9-AT605,IF(AND(AM606&gt;0,AM606*$B$4+AT605&gt;$B$2*'SFV+BESS'!$I$9,AM606*$B$4&gt;'SFV+BESS'!$I$7,AT605&lt;$B$2*'SFV+BESS'!$I$9),$B$2*'SFV+BESS'!$I$9-AT605,IF(AND(AM606&gt;0,AM606*$B$4+AT605&lt;=$B$2*'SFV+BESS'!$I$9,AM606&gt;'SFV+BESS'!$I$7),'SFV+BESS'!$I$7,0))))</f>
        <v>0</v>
      </c>
      <c r="AO606" s="27">
        <f>IF(AND(AM606&lt;0,AT605+AM606/$B$5&gt;$H$2,-AM606/'Carga-Descarga Año'!$B$5&lt;'SFV+BESS'!$I$7),AM606/$B$5,IF(AND(AM606&lt;0,AT605+AM606/$B$5&gt;$H$2,-AM606/'Carga-Descarga Año'!$B$5&gt;'SFV+BESS'!$I$7),-'SFV+BESS'!$I$7,IF(AND(AM606&lt;0,AT605+AM606/$B$5&lt;$H$2),-MIN('SFV+BESS'!$I$7,AT605-$H$2),0)))</f>
        <v>0</v>
      </c>
      <c r="AP606" s="33"/>
      <c r="AQ606" s="33">
        <f t="shared" si="659"/>
        <v>0</v>
      </c>
      <c r="AR606" s="27">
        <f t="shared" si="695"/>
        <v>0</v>
      </c>
      <c r="AS606" s="27">
        <f t="shared" si="660"/>
        <v>0</v>
      </c>
      <c r="AT606" s="28">
        <f>IF((AT605+AN606+AO606)&gt;=$B$2*'SFV+BESS'!$I$9, $B$2*'SFV+BESS'!$I$9, (AT605+AN606+AO606))</f>
        <v>173.61249999999998</v>
      </c>
      <c r="AU606" s="110">
        <f t="shared" si="696"/>
        <v>0</v>
      </c>
      <c r="AZ606" s="251"/>
      <c r="BA606" s="48">
        <v>24.875</v>
      </c>
      <c r="BB606" s="33">
        <f t="shared" si="679"/>
        <v>0</v>
      </c>
      <c r="BC606" s="33">
        <f>Gen_Cons_Horario!B2792</f>
        <v>0</v>
      </c>
      <c r="BD606" s="35">
        <f t="shared" si="726"/>
        <v>0</v>
      </c>
      <c r="BE606" s="116">
        <f>IF(AND(BD606&gt;0,BD606*$B$4+BK605&lt;=$B$2*'SFV+BESS'!$I$9,BD606&lt;'SFV+BESS'!$I$7), BD606*$B$4, IF(AND(BD606&gt;0,BD606*$B$4+BK605&gt;$B$2*'SFV+BESS'!$I$9,BD606*$B$4&lt;'SFV+BESS'!$I$7),$B$2*'SFV+BESS'!$I$9-BK605,IF(AND(BD606&gt;0,BD606*$B$4+BK605&gt;$B$2*'SFV+BESS'!$I$9,BD606*$B$4&gt;'SFV+BESS'!$I$7,BK605&lt;$B$2*'SFV+BESS'!$I$9),$B$2*'SFV+BESS'!$I$9-BK605,IF(AND(BD606&gt;0,BD606*$B$4+BK605&lt;=$B$2*'SFV+BESS'!$I$9,BD606&gt;'SFV+BESS'!$I$7),'SFV+BESS'!$I$7,0))))</f>
        <v>0</v>
      </c>
      <c r="BF606" s="27">
        <f>IF(AND(BD606&lt;0,BK605+BD606/$B$5&gt;$H$2,-BD606/'Carga-Descarga Año'!$B$5&lt;'SFV+BESS'!$I$7),BD606/$B$5,IF(AND(BD606&lt;0,BK605+BD606/$B$5&gt;$H$2,-BD606/'Carga-Descarga Año'!$B$5&gt;'SFV+BESS'!$I$7),-'SFV+BESS'!$I$7,IF(AND(BD606&lt;0,BK605+BD606/$B$5&lt;$H$2),-MIN('SFV+BESS'!$I$7,BK605-$H$2),0)))</f>
        <v>0</v>
      </c>
      <c r="BG606" s="33"/>
      <c r="BH606" s="33">
        <f t="shared" si="661"/>
        <v>0</v>
      </c>
      <c r="BI606" s="27">
        <f t="shared" si="697"/>
        <v>0</v>
      </c>
      <c r="BJ606" s="27">
        <f t="shared" si="662"/>
        <v>0</v>
      </c>
      <c r="BK606" s="28">
        <f>IF((BK605+BE606+BF606)&gt;=$B$2*'SFV+BESS'!$I$9, $B$2*'SFV+BESS'!$I$9, (BK605+BE606+BF606))</f>
        <v>173.61249999999998</v>
      </c>
      <c r="BL606" s="110">
        <f t="shared" si="698"/>
        <v>0</v>
      </c>
      <c r="BQ606" s="251"/>
      <c r="BR606" s="48">
        <v>24.875</v>
      </c>
      <c r="BS606" s="33">
        <f t="shared" si="680"/>
        <v>0</v>
      </c>
      <c r="BT606" s="33">
        <f>Gen_Cons_Horario!B3512</f>
        <v>0</v>
      </c>
      <c r="BU606" s="35">
        <f t="shared" si="727"/>
        <v>0</v>
      </c>
      <c r="BV606" s="116">
        <f>IF(AND(BU606&gt;0,BU606*$B$4+CB605&lt;=$B$2*'SFV+BESS'!$I$9,BU606&lt;'SFV+BESS'!$I$7), BU606*$B$4, IF(AND(BU606&gt;0,BU606*$B$4+CB605&gt;$B$2*'SFV+BESS'!$I$9,BU606*$B$4&lt;'SFV+BESS'!$I$7),$B$2*'SFV+BESS'!$I$9-CB605,IF(AND(BU606&gt;0,BU606*$B$4+CB605&gt;$B$2*'SFV+BESS'!$I$9,BU606*$B$4&gt;'SFV+BESS'!$I$7,CB605&lt;$B$2*'SFV+BESS'!$I$9),$B$2*'SFV+BESS'!$I$9-CB605,IF(AND(BU606&gt;0,BU606*$B$4+CB605&lt;=$B$2*'SFV+BESS'!$I$9,BU606&gt;'SFV+BESS'!$I$7),'SFV+BESS'!$I$7,0))))</f>
        <v>0</v>
      </c>
      <c r="BW606" s="27">
        <f>IF(AND(BU606&lt;0,CB605+BU606/$B$5&gt;$H$2,-BU606/'Carga-Descarga Año'!$B$5&lt;'SFV+BESS'!$I$7),BU606/$B$5,IF(AND(BU606&lt;0,CB605+BU606/$B$5&gt;$H$2,-BU606/'Carga-Descarga Año'!$B$5&gt;'SFV+BESS'!$I$7),-'SFV+BESS'!$I$7,IF(AND(BU606&lt;0,CB605+BU606/$B$5&lt;$H$2),-MIN('SFV+BESS'!$I$7,CB605-$H$2),0)))</f>
        <v>0</v>
      </c>
      <c r="BX606" s="33"/>
      <c r="BY606" s="33">
        <f t="shared" si="663"/>
        <v>0</v>
      </c>
      <c r="BZ606" s="27">
        <f t="shared" si="699"/>
        <v>0</v>
      </c>
      <c r="CA606" s="27">
        <f t="shared" si="700"/>
        <v>0</v>
      </c>
      <c r="CB606" s="28">
        <f>IF((CB605+BV606+BW606)&gt;=$B$2*'SFV+BESS'!$I$9, $B$2*'SFV+BESS'!$I$9, (CB605+BV606+BW606))</f>
        <v>173.61249999999998</v>
      </c>
      <c r="CC606" s="110">
        <f t="shared" si="701"/>
        <v>0</v>
      </c>
      <c r="CH606" s="251"/>
      <c r="CI606" s="48">
        <v>24.875</v>
      </c>
      <c r="CJ606" s="33">
        <f t="shared" si="681"/>
        <v>0</v>
      </c>
      <c r="CK606" s="33">
        <f>Gen_Cons_Horario!B4256</f>
        <v>0</v>
      </c>
      <c r="CL606" s="35">
        <f t="shared" si="728"/>
        <v>0</v>
      </c>
      <c r="CM606" s="116">
        <f>IF(AND(CL606&gt;0,CL606*$B$4+CS605&lt;=$B$2*'SFV+BESS'!$I$9,CL606&lt;'SFV+BESS'!$I$7), CL606*$B$4, IF(AND(CL606&gt;0,CL606*$B$4+CS605&gt;$B$2*'SFV+BESS'!$I$9,CL606*$B$4&lt;'SFV+BESS'!$I$7),$B$2*'SFV+BESS'!$I$9-CS605,IF(AND(CL606&gt;0,CL606*$B$4+CS605&gt;$B$2*'SFV+BESS'!$I$9,CL606*$B$4&gt;'SFV+BESS'!$I$7,CS605&lt;$B$2*'SFV+BESS'!$I$9),$B$2*'SFV+BESS'!$I$9-CS605,IF(AND(CL606&gt;0,CL606*$B$4+CS605&lt;=$B$2*'SFV+BESS'!$I$9,CL606&gt;'SFV+BESS'!$I$7),'SFV+BESS'!$I$7,0))))</f>
        <v>0</v>
      </c>
      <c r="CN606" s="27">
        <f>IF(AND(CL606&lt;0,CS605+CL606/$B$5&gt;$H$2,-CL606/'Carga-Descarga Año'!$B$5&lt;'SFV+BESS'!$I$7),CL606/$B$5,IF(AND(CL606&lt;0,CS605+CL606/$B$5&gt;$H$2,-CL606/'Carga-Descarga Año'!$B$5&gt;'SFV+BESS'!$I$7),-'SFV+BESS'!$I$7,IF(AND(CL606&lt;0,CS605+CL606/$B$5&lt;$H$2),-MIN('SFV+BESS'!$I$7,CS605-$H$2),0)))</f>
        <v>0</v>
      </c>
      <c r="CO606" s="33"/>
      <c r="CP606" s="33">
        <f t="shared" si="664"/>
        <v>0</v>
      </c>
      <c r="CQ606" s="27">
        <f t="shared" si="702"/>
        <v>0</v>
      </c>
      <c r="CR606" s="27">
        <f t="shared" si="665"/>
        <v>0</v>
      </c>
      <c r="CS606" s="28">
        <f>IF((CS605+CM606+CN606)&gt;=$B$2*'SFV+BESS'!$I$9, $B$2*'SFV+BESS'!$I$9, (CS605+CM606+CN606))</f>
        <v>173.61249999999998</v>
      </c>
      <c r="CT606" s="110">
        <f t="shared" si="703"/>
        <v>0</v>
      </c>
      <c r="CY606" s="251"/>
      <c r="CZ606" s="48">
        <v>24.875</v>
      </c>
      <c r="DA606" s="33">
        <f t="shared" si="682"/>
        <v>0</v>
      </c>
      <c r="DB606" s="33">
        <f>Gen_Cons_Horario!B4976</f>
        <v>0</v>
      </c>
      <c r="DC606" s="35">
        <f t="shared" si="719"/>
        <v>0</v>
      </c>
      <c r="DD606" s="116">
        <f>IF(AND(DC606&gt;0,DC606*$B$4+DJ605&lt;=$B$2*'SFV+BESS'!$I$9,DC606&lt;'SFV+BESS'!$I$7), DC606*$B$4, IF(AND(DC606&gt;0,DC606*$B$4+DJ605&gt;$B$2*'SFV+BESS'!$I$9,DC606*$B$4&lt;'SFV+BESS'!$I$7),$B$2*'SFV+BESS'!$I$9-DJ605,IF(AND(DC606&gt;0,DC606*$B$4+DJ605&gt;$B$2*'SFV+BESS'!$I$9,DC606*$B$4&gt;'SFV+BESS'!$I$7,DJ605&lt;$B$2*'SFV+BESS'!$I$9),$B$2*'SFV+BESS'!$I$9-DJ605,IF(AND(DC606&gt;0,DC606*$B$4+DJ605&lt;=$B$2*'SFV+BESS'!$I$9,DC606&gt;'SFV+BESS'!$I$7),'SFV+BESS'!$I$7,0))))</f>
        <v>0</v>
      </c>
      <c r="DE606" s="27">
        <f>IF(AND(DC606&lt;0,DJ605+DC606/$B$5&gt;$H$2,-DC606/'Carga-Descarga Año'!$B$5&lt;'SFV+BESS'!$I$7),DC606/$B$5,IF(AND(DC606&lt;0,DJ605+DC606/$B$5&gt;$H$2,-DC606/'Carga-Descarga Año'!$B$5&gt;'SFV+BESS'!$I$7),-'SFV+BESS'!$I$7,IF(AND(DC606&lt;0,DJ605+DC606/$B$5&lt;$H$2),-MIN('SFV+BESS'!$I$7,DJ605-$H$2),0)))</f>
        <v>0</v>
      </c>
      <c r="DF606" s="33"/>
      <c r="DG606" s="33">
        <f t="shared" si="666"/>
        <v>0</v>
      </c>
      <c r="DH606" s="27">
        <f t="shared" si="704"/>
        <v>0</v>
      </c>
      <c r="DI606" s="27">
        <f t="shared" si="705"/>
        <v>0</v>
      </c>
      <c r="DJ606" s="28">
        <f>IF((DJ605+DD606+DE606)&gt;=$B$2*'SFV+BESS'!$I$9, $B$2*'SFV+BESS'!$I$9, (DJ605+DD606+DE606))</f>
        <v>173.61249999999998</v>
      </c>
      <c r="DK606" s="110">
        <f t="shared" si="706"/>
        <v>0</v>
      </c>
      <c r="DP606" s="251"/>
      <c r="DQ606" s="48">
        <v>24.875</v>
      </c>
      <c r="DR606" s="33">
        <f t="shared" si="683"/>
        <v>0</v>
      </c>
      <c r="DS606" s="33">
        <f>Gen_Cons_Horario!B5720</f>
        <v>0</v>
      </c>
      <c r="DT606" s="35">
        <f t="shared" si="720"/>
        <v>0</v>
      </c>
      <c r="DU606" s="116">
        <f>IF(AND(DT606&gt;0,DT606*$B$4+EA605&lt;=$B$2*'SFV+BESS'!$I$9,DT606&lt;'SFV+BESS'!$I$7), DT606*$B$4, IF(AND(DT606&gt;0,DT606*$B$4+EA605&gt;$B$2*'SFV+BESS'!$I$9,DT606*$B$4&lt;'SFV+BESS'!$I$7),$B$2*'SFV+BESS'!$I$9-EA605,IF(AND(DT606&gt;0,DT606*$B$4+EA605&gt;$B$2*'SFV+BESS'!$I$9,DT606*$B$4&gt;'SFV+BESS'!$I$7,EA605&lt;$B$2*'SFV+BESS'!$I$9),$B$2*'SFV+BESS'!$I$9-EA605,IF(AND(DT606&gt;0,DT606*$B$4+EA605&lt;=$B$2*'SFV+BESS'!$I$9,DT606&gt;'SFV+BESS'!$I$7),'SFV+BESS'!$I$7,0))))</f>
        <v>0</v>
      </c>
      <c r="DV606" s="27">
        <f>IF(AND(DT606&lt;0,EA605+DT606/$B$5&gt;$H$2,-DT606/'Carga-Descarga Año'!$B$5&lt;'SFV+BESS'!$I$7),DT606/$B$5,IF(AND(DT606&lt;0,EA605+DT606/$B$5&gt;$H$2,-DT606/'Carga-Descarga Año'!$B$5&gt;'SFV+BESS'!$I$7),-'SFV+BESS'!$I$7,IF(AND(DT606&lt;0,EA605+DT606/$B$5&lt;$H$2),-MIN('SFV+BESS'!$I$7,EA605-$H$2),0)))</f>
        <v>0</v>
      </c>
      <c r="DW606" s="33"/>
      <c r="DX606" s="33">
        <f t="shared" si="667"/>
        <v>0</v>
      </c>
      <c r="DY606" s="27">
        <f t="shared" si="707"/>
        <v>0</v>
      </c>
      <c r="DZ606" s="27">
        <f t="shared" si="668"/>
        <v>0</v>
      </c>
      <c r="EA606" s="28">
        <f>IF((EA605+DU606+DV606)&gt;=$B$2*'SFV+BESS'!$I$9, $B$2*'SFV+BESS'!$I$9, (EA605+DU606+DV606))</f>
        <v>173.61249999999998</v>
      </c>
      <c r="EB606" s="110">
        <f t="shared" si="708"/>
        <v>0</v>
      </c>
      <c r="EG606" s="251"/>
      <c r="EH606" s="48">
        <v>24.875</v>
      </c>
      <c r="EI606" s="33">
        <f t="shared" si="684"/>
        <v>0</v>
      </c>
      <c r="EJ606" s="33">
        <f>Gen_Cons_Horario!B6464</f>
        <v>0</v>
      </c>
      <c r="EK606" s="35">
        <f t="shared" si="721"/>
        <v>0</v>
      </c>
      <c r="EL606" s="116">
        <f>IF(AND(EK606&gt;0,EK606*$B$4+ER605&lt;=$B$2*'SFV+BESS'!$I$9,EK606&lt;'SFV+BESS'!$I$7), EK606*$B$4, IF(AND(EK606&gt;0,EK606*$B$4+ER605&gt;$B$2*'SFV+BESS'!$I$9,EK606*$B$4&lt;'SFV+BESS'!$I$7),$B$2*'SFV+BESS'!$I$9-ER605,IF(AND(EK606&gt;0,EK606*$B$4+ER605&gt;$B$2*'SFV+BESS'!$I$9,EK606*$B$4&gt;'SFV+BESS'!$I$7,ER605&lt;$B$2*'SFV+BESS'!$I$9),$B$2*'SFV+BESS'!$I$9-ER605,IF(AND(EK606&gt;0,EK606*$B$4+ER605&lt;=$B$2*'SFV+BESS'!$I$9,EK606&gt;'SFV+BESS'!$I$7),'SFV+BESS'!$I$7,0))))</f>
        <v>0</v>
      </c>
      <c r="EM606" s="27">
        <f>IF(AND(EK606&lt;0,ER605+EK606/$B$5&gt;$H$2,-EK606/'Carga-Descarga Año'!$B$5&lt;'SFV+BESS'!$I$7),EK606/$B$5,IF(AND(EK606&lt;0,ER605+EK606/$B$5&gt;$H$2,-EK606/'Carga-Descarga Año'!$B$5&gt;'SFV+BESS'!$I$7),-'SFV+BESS'!$I$7,IF(AND(EK606&lt;0,ER605+EK606/$B$5&lt;$H$2),-MIN('SFV+BESS'!$I$7,ER605-$H$2),0)))</f>
        <v>0</v>
      </c>
      <c r="EN606" s="33"/>
      <c r="EO606" s="33">
        <f t="shared" si="669"/>
        <v>0</v>
      </c>
      <c r="EP606" s="27">
        <f t="shared" si="709"/>
        <v>0</v>
      </c>
      <c r="EQ606" s="27">
        <f t="shared" si="670"/>
        <v>0</v>
      </c>
      <c r="ER606" s="28">
        <f>IF((ER605+EL606+EM606)&gt;=$B$2*'SFV+BESS'!$I$9, $B$2*'SFV+BESS'!$I$9, (ER605+EL606+EM606))</f>
        <v>173.61249999999998</v>
      </c>
      <c r="ES606" s="110">
        <f t="shared" si="710"/>
        <v>0</v>
      </c>
      <c r="EX606" s="251"/>
      <c r="EY606" s="48">
        <v>24.875</v>
      </c>
      <c r="EZ606" s="33">
        <f t="shared" si="685"/>
        <v>0</v>
      </c>
      <c r="FA606" s="33">
        <f>Gen_Cons_Horario!B7184</f>
        <v>0</v>
      </c>
      <c r="FB606" s="35">
        <f t="shared" si="722"/>
        <v>0</v>
      </c>
      <c r="FC606" s="116">
        <f>IF(AND(FB606&gt;0,FB606*$B$4+FI605&lt;=$B$2*'SFV+BESS'!$I$9,FB606&lt;'SFV+BESS'!$I$7), FB606*$B$4, IF(AND(FB606&gt;0,FB606*$B$4+FI605&gt;$B$2*'SFV+BESS'!$I$9,FB606*$B$4&lt;'SFV+BESS'!$I$7),$B$2*'SFV+BESS'!$I$9-FI605,IF(AND(FB606&gt;0,FB606*$B$4+FI605&gt;$B$2*'SFV+BESS'!$I$9,FB606*$B$4&gt;'SFV+BESS'!$I$7,FI605&lt;$B$2*'SFV+BESS'!$I$9),$B$2*'SFV+BESS'!$I$9-FI605,IF(AND(FB606&gt;0,FB606*$B$4+FI605&lt;=$B$2*'SFV+BESS'!$I$9,FB606&gt;'SFV+BESS'!$I$7),'SFV+BESS'!$I$7,0))))</f>
        <v>0</v>
      </c>
      <c r="FD606" s="27">
        <f>IF(AND(FB606&lt;0,FI605+FB606/$B$5&gt;$H$2,-FB606/'Carga-Descarga Año'!$B$5&lt;'SFV+BESS'!$I$7),FB606/$B$5,IF(AND(FB606&lt;0,FI605+FB606/$B$5&gt;$H$2,-FB606/'Carga-Descarga Año'!$B$5&gt;'SFV+BESS'!$I$7),-'SFV+BESS'!$I$7,IF(AND(FB606&lt;0,FI605+FB606/$B$5&lt;$H$2),-MIN('SFV+BESS'!$I$7,FI605-$H$2),0)))</f>
        <v>0</v>
      </c>
      <c r="FE606" s="33"/>
      <c r="FF606" s="33">
        <f t="shared" si="671"/>
        <v>0</v>
      </c>
      <c r="FG606" s="27">
        <f t="shared" si="711"/>
        <v>0</v>
      </c>
      <c r="FH606" s="27">
        <f t="shared" si="672"/>
        <v>0</v>
      </c>
      <c r="FI606" s="28">
        <f>IF((FI605+FC606+FD606)&gt;=$B$2*'SFV+BESS'!$I$9, $B$2*'SFV+BESS'!$I$9, (FI605+FC606+FD606))</f>
        <v>173.61249999999998</v>
      </c>
      <c r="FJ606" s="110">
        <f t="shared" si="712"/>
        <v>0</v>
      </c>
      <c r="FO606" s="251"/>
      <c r="FP606" s="48">
        <v>24.875</v>
      </c>
      <c r="FQ606" s="33">
        <f t="shared" si="686"/>
        <v>0</v>
      </c>
      <c r="FR606" s="33">
        <f>Gen_Cons_Horario!B7928</f>
        <v>0</v>
      </c>
      <c r="FS606" s="35">
        <f t="shared" si="723"/>
        <v>0</v>
      </c>
      <c r="FT606" s="116">
        <f>IF(AND(FS606&gt;0,FS606*$B$4+FZ605&lt;=$B$2*'SFV+BESS'!$I$9,FS606&lt;'SFV+BESS'!$I$7), FS606*$B$4, IF(AND(FS606&gt;0,FS606*$B$4+FZ605&gt;$B$2*'SFV+BESS'!$I$9,FS606*$B$4&lt;'SFV+BESS'!$I$7),$B$2*'SFV+BESS'!$I$9-FZ605,IF(AND(FS606&gt;0,FS606*$B$4+FZ605&gt;$B$2*'SFV+BESS'!$I$9,FS606*$B$4&gt;'SFV+BESS'!$I$7,FZ605&lt;$B$2*'SFV+BESS'!$I$9),$B$2*'SFV+BESS'!$I$9-FZ605,IF(AND(FS606&gt;0,FS606*$B$4+FZ605&lt;=$B$2*'SFV+BESS'!$I$9,FS606&gt;'SFV+BESS'!$I$7),'SFV+BESS'!$I$7,0))))</f>
        <v>0</v>
      </c>
      <c r="FU606" s="27">
        <f>IF(AND(FS606&lt;0,FZ605+FS606/$B$5&gt;$H$2,-FS606/'Carga-Descarga Año'!$B$5&lt;'SFV+BESS'!$I$7),FS606/$B$5,IF(AND(FS606&lt;0,FZ605+FS606/$B$5&gt;$H$2,-FS606/'Carga-Descarga Año'!$B$5&gt;'SFV+BESS'!$I$7),-'SFV+BESS'!$I$7,IF(AND(FS606&lt;0,FZ605+FS606/$B$5&lt;$H$2),-MIN('SFV+BESS'!$I$7,FZ605-$H$2),0)))</f>
        <v>0</v>
      </c>
      <c r="FV606" s="33"/>
      <c r="FW606" s="33">
        <f t="shared" si="673"/>
        <v>0</v>
      </c>
      <c r="FX606" s="27">
        <f t="shared" si="713"/>
        <v>0</v>
      </c>
      <c r="FY606" s="27">
        <f t="shared" si="674"/>
        <v>0</v>
      </c>
      <c r="FZ606" s="28">
        <f>IF((FZ605+FT606+FU606)&gt;=$B$2*'SFV+BESS'!$I$9, $B$2*'SFV+BESS'!$I$9, (FZ605+FT606+FU606))</f>
        <v>173.61249999999998</v>
      </c>
      <c r="GA606" s="110">
        <f t="shared" si="714"/>
        <v>0</v>
      </c>
      <c r="GF606" s="251"/>
      <c r="GG606" s="48">
        <v>24.875</v>
      </c>
      <c r="GH606" s="33">
        <f t="shared" si="687"/>
        <v>0</v>
      </c>
      <c r="GI606" s="33">
        <f>Gen_Cons_Horario!B8648</f>
        <v>0</v>
      </c>
      <c r="GJ606" s="35">
        <f t="shared" si="729"/>
        <v>0</v>
      </c>
      <c r="GK606" s="116">
        <f>IF(AND(GJ606&gt;0,GJ606*$B$4+GQ605&lt;=$B$2*'SFV+BESS'!$I$9,GJ606&lt;'SFV+BESS'!$I$7), GJ606*$B$4, IF(AND(GJ606&gt;0,GJ606*$B$4+GQ605&gt;$B$2*'SFV+BESS'!$I$9,GJ606*$B$4&lt;'SFV+BESS'!$I$7),$B$2*'SFV+BESS'!$I$9-GQ605,IF(AND(GJ606&gt;0,GJ606*$B$4+GQ605&gt;$B$2*'SFV+BESS'!$I$9,GJ606*$B$4&gt;'SFV+BESS'!$I$7,GQ605&lt;$B$2*'SFV+BESS'!$I$9),$B$2*'SFV+BESS'!$I$9-GQ605,IF(AND(GJ606&gt;0,GJ606*$B$4+GQ605&lt;=$B$2*'SFV+BESS'!$I$9,GJ606&gt;'SFV+BESS'!$I$7),'SFV+BESS'!$I$7,0))))</f>
        <v>0</v>
      </c>
      <c r="GL606" s="27">
        <f>IF(AND(GJ606&lt;0,GQ605+GJ606/$B$5&gt;$H$2,-GJ606/'Carga-Descarga Año'!$B$5&lt;'SFV+BESS'!$I$7),GJ606/$B$5,IF(AND(GJ606&lt;0,GQ605+GJ606/$B$5&gt;$H$2,-GJ606/'Carga-Descarga Año'!$B$5&gt;'SFV+BESS'!$I$7),-'SFV+BESS'!$I$7,IF(AND(GJ606&lt;0,GQ605+GJ606/$B$5&lt;$H$2),-MIN('SFV+BESS'!$I$7,GQ605-$H$2),0)))</f>
        <v>0</v>
      </c>
      <c r="GM606" s="33"/>
      <c r="GN606" s="33">
        <f t="shared" si="675"/>
        <v>0</v>
      </c>
      <c r="GO606" s="27">
        <f t="shared" si="715"/>
        <v>0</v>
      </c>
      <c r="GP606" s="27">
        <f t="shared" si="676"/>
        <v>0</v>
      </c>
      <c r="GQ606" s="28">
        <f>IF((GQ605+GK606+GL606)&gt;=$B$2*'SFV+BESS'!$I$9, $B$2*'SFV+BESS'!$I$9, (GQ605+GK606+GL606))</f>
        <v>173.61249999999998</v>
      </c>
      <c r="GR606" s="110">
        <f t="shared" si="716"/>
        <v>0</v>
      </c>
    </row>
    <row r="607" spans="1:200">
      <c r="A607" s="249"/>
      <c r="B607" s="48">
        <v>24.9166666666667</v>
      </c>
      <c r="C607" s="38">
        <f t="shared" si="658"/>
        <v>0</v>
      </c>
      <c r="D607" s="2">
        <f>Gen_Cons_Horario!B633</f>
        <v>0</v>
      </c>
      <c r="E607" s="140">
        <f t="shared" si="688"/>
        <v>0</v>
      </c>
      <c r="F607" s="116">
        <f>IF(AND(E607&gt;0,E607*$B$4+L606&lt;=$B$2*'SFV+BESS'!$I$9,E607&lt;'SFV+BESS'!$I$7), E607*$B$4, IF(AND(E607&gt;0,E607*$B$4+L606&gt;$B$2*'SFV+BESS'!$I$9,E607*$B$4&lt;'SFV+BESS'!$I$7),$B$2*'SFV+BESS'!$I$9-L606,IF(AND(E607&gt;0,E607*$B$4+L606&gt;$B$2*'SFV+BESS'!$I$9,E607*$B$4&gt;'SFV+BESS'!$I$7,L606&lt;$B$2*'SFV+BESS'!$I$9),$B$2*'SFV+BESS'!$I$9-L606,IF(AND(E607&gt;0,E607*$B$4+L606&lt;=$B$2*'SFV+BESS'!$I$9,E607&gt;'SFV+BESS'!$I$7),'SFV+BESS'!$I$7,0))))</f>
        <v>0</v>
      </c>
      <c r="G607" s="27">
        <f>IF(AND(E607&lt;0,L606+E607/$B$5&gt;$H$2,-E607/'Carga-Descarga Año'!$B$5&lt;'SFV+BESS'!$I$7),E607/$B$5,IF(AND(E607&lt;0,L606+E607/$B$5&gt;$H$2,-E607/'Carga-Descarga Año'!$B$5&gt;'SFV+BESS'!$I$7),-'SFV+BESS'!$I$7,IF(AND(E607&lt;0,L606+E607/$B$5&lt;$H$2),-MIN('SFV+BESS'!$I$7,L606-$H$2),0)))</f>
        <v>0</v>
      </c>
      <c r="I607" s="38">
        <f t="shared" si="689"/>
        <v>0</v>
      </c>
      <c r="J607" s="27">
        <f t="shared" si="691"/>
        <v>0</v>
      </c>
      <c r="K607" s="27">
        <f t="shared" si="690"/>
        <v>0</v>
      </c>
      <c r="L607" s="28">
        <f>IF((L606+F607+G607)&gt;=$B$2*'SFV+BESS'!$I$9, $B$2*'SFV+BESS'!$I$9, (L606+F607+G607))</f>
        <v>173.61249999999998</v>
      </c>
      <c r="M607" s="110">
        <f t="shared" si="692"/>
        <v>0</v>
      </c>
      <c r="R607" s="251"/>
      <c r="S607" s="48">
        <v>24.9166666666667</v>
      </c>
      <c r="T607" s="2">
        <f t="shared" si="677"/>
        <v>0</v>
      </c>
      <c r="U607" s="2">
        <f>Gen_Cons_Horario!B1377</f>
        <v>0</v>
      </c>
      <c r="V607" s="35">
        <f t="shared" si="724"/>
        <v>0</v>
      </c>
      <c r="W607" s="116">
        <f>IF(AND(V607&gt;0,V607*$B$4+AC606&lt;=$B$2*'SFV+BESS'!$I$9,V607&lt;'SFV+BESS'!$I$7), V607*$B$4, IF(AND(V607&gt;0,V607*$B$4+AC606&gt;$B$2*'SFV+BESS'!$I$9,V607*$B$4&lt;'SFV+BESS'!$I$7),$B$2*'SFV+BESS'!$I$9-AC606,IF(AND(V607&gt;0,V607*$B$4+AC606&gt;$B$2*'SFV+BESS'!$I$9,V607*$B$4&gt;'SFV+BESS'!$I$7,AC606&lt;$B$2*'SFV+BESS'!$I$9),$B$2*'SFV+BESS'!$I$9-AC606,IF(AND(V607&gt;0,V607*$B$4+AC606&lt;=$B$2*'SFV+BESS'!$I$9,V607&gt;'SFV+BESS'!$I$7),'SFV+BESS'!$I$7,0))))</f>
        <v>0</v>
      </c>
      <c r="X607" s="27">
        <f>IF(AND(V607&lt;0,AC606+V607/$B$5&gt;$H$2,-V607/'Carga-Descarga Año'!$B$5&lt;'SFV+BESS'!$I$7),V607/$B$5,IF(AND(V607&lt;0,AC606+V607/$B$5&gt;$H$2,-V607/'Carga-Descarga Año'!$B$5&gt;'SFV+BESS'!$I$7),-'SFV+BESS'!$I$7,IF(AND(V607&lt;0,AC606+V607/$B$5&lt;$H$2),-MIN('SFV+BESS'!$I$7,AC606-$H$2),0)))</f>
        <v>0</v>
      </c>
      <c r="Z607" s="33">
        <f t="shared" si="718"/>
        <v>0</v>
      </c>
      <c r="AA607" s="27">
        <f t="shared" si="693"/>
        <v>0</v>
      </c>
      <c r="AB607" s="27">
        <f t="shared" si="717"/>
        <v>0</v>
      </c>
      <c r="AC607" s="28">
        <f>IF((AC606+W607+X607)&gt;=$B$2*'SFV+BESS'!$I$9, $B$2*'SFV+BESS'!$I$9, (AC606+W607+X607))</f>
        <v>173.61249999999998</v>
      </c>
      <c r="AD607" s="110">
        <f t="shared" si="694"/>
        <v>0</v>
      </c>
      <c r="AI607" s="251"/>
      <c r="AJ607" s="48">
        <v>24.9166666666667</v>
      </c>
      <c r="AK607" s="52">
        <f t="shared" si="678"/>
        <v>0</v>
      </c>
      <c r="AL607" s="33">
        <f>Gen_Cons_Horario!B2049</f>
        <v>0</v>
      </c>
      <c r="AM607" s="35">
        <f t="shared" si="725"/>
        <v>0</v>
      </c>
      <c r="AN607" s="116">
        <f>IF(AND(AM607&gt;0,AM607*$B$4+AT606&lt;=$B$2*'SFV+BESS'!$I$9,AM607&lt;'SFV+BESS'!$I$7), AM607*$B$4, IF(AND(AM607&gt;0,AM607*$B$4+AT606&gt;$B$2*'SFV+BESS'!$I$9,AM607*$B$4&lt;'SFV+BESS'!$I$7),$B$2*'SFV+BESS'!$I$9-AT606,IF(AND(AM607&gt;0,AM607*$B$4+AT606&gt;$B$2*'SFV+BESS'!$I$9,AM607*$B$4&gt;'SFV+BESS'!$I$7,AT606&lt;$B$2*'SFV+BESS'!$I$9),$B$2*'SFV+BESS'!$I$9-AT606,IF(AND(AM607&gt;0,AM607*$B$4+AT606&lt;=$B$2*'SFV+BESS'!$I$9,AM607&gt;'SFV+BESS'!$I$7),'SFV+BESS'!$I$7,0))))</f>
        <v>0</v>
      </c>
      <c r="AO607" s="27">
        <f>IF(AND(AM607&lt;0,AT606+AM607/$B$5&gt;$H$2,-AM607/'Carga-Descarga Año'!$B$5&lt;'SFV+BESS'!$I$7),AM607/$B$5,IF(AND(AM607&lt;0,AT606+AM607/$B$5&gt;$H$2,-AM607/'Carga-Descarga Año'!$B$5&gt;'SFV+BESS'!$I$7),-'SFV+BESS'!$I$7,IF(AND(AM607&lt;0,AT606+AM607/$B$5&lt;$H$2),-MIN('SFV+BESS'!$I$7,AT606-$H$2),0)))</f>
        <v>0</v>
      </c>
      <c r="AP607" s="33"/>
      <c r="AQ607" s="33">
        <f t="shared" si="659"/>
        <v>0</v>
      </c>
      <c r="AR607" s="27">
        <f t="shared" si="695"/>
        <v>0</v>
      </c>
      <c r="AS607" s="27">
        <f t="shared" si="660"/>
        <v>0</v>
      </c>
      <c r="AT607" s="28">
        <f>IF((AT606+AN607+AO607)&gt;=$B$2*'SFV+BESS'!$I$9, $B$2*'SFV+BESS'!$I$9, (AT606+AN607+AO607))</f>
        <v>173.61249999999998</v>
      </c>
      <c r="AU607" s="110">
        <f t="shared" si="696"/>
        <v>0</v>
      </c>
      <c r="AZ607" s="251"/>
      <c r="BA607" s="48">
        <v>24.9166666666667</v>
      </c>
      <c r="BB607" s="33">
        <f t="shared" si="679"/>
        <v>0</v>
      </c>
      <c r="BC607" s="33">
        <f>Gen_Cons_Horario!B2793</f>
        <v>0</v>
      </c>
      <c r="BD607" s="35">
        <f t="shared" si="726"/>
        <v>0</v>
      </c>
      <c r="BE607" s="116">
        <f>IF(AND(BD607&gt;0,BD607*$B$4+BK606&lt;=$B$2*'SFV+BESS'!$I$9,BD607&lt;'SFV+BESS'!$I$7), BD607*$B$4, IF(AND(BD607&gt;0,BD607*$B$4+BK606&gt;$B$2*'SFV+BESS'!$I$9,BD607*$B$4&lt;'SFV+BESS'!$I$7),$B$2*'SFV+BESS'!$I$9-BK606,IF(AND(BD607&gt;0,BD607*$B$4+BK606&gt;$B$2*'SFV+BESS'!$I$9,BD607*$B$4&gt;'SFV+BESS'!$I$7,BK606&lt;$B$2*'SFV+BESS'!$I$9),$B$2*'SFV+BESS'!$I$9-BK606,IF(AND(BD607&gt;0,BD607*$B$4+BK606&lt;=$B$2*'SFV+BESS'!$I$9,BD607&gt;'SFV+BESS'!$I$7),'SFV+BESS'!$I$7,0))))</f>
        <v>0</v>
      </c>
      <c r="BF607" s="27">
        <f>IF(AND(BD607&lt;0,BK606+BD607/$B$5&gt;$H$2,-BD607/'Carga-Descarga Año'!$B$5&lt;'SFV+BESS'!$I$7),BD607/$B$5,IF(AND(BD607&lt;0,BK606+BD607/$B$5&gt;$H$2,-BD607/'Carga-Descarga Año'!$B$5&gt;'SFV+BESS'!$I$7),-'SFV+BESS'!$I$7,IF(AND(BD607&lt;0,BK606+BD607/$B$5&lt;$H$2),-MIN('SFV+BESS'!$I$7,BK606-$H$2),0)))</f>
        <v>0</v>
      </c>
      <c r="BG607" s="33"/>
      <c r="BH607" s="33">
        <f t="shared" si="661"/>
        <v>0</v>
      </c>
      <c r="BI607" s="27">
        <f t="shared" si="697"/>
        <v>0</v>
      </c>
      <c r="BJ607" s="27">
        <f t="shared" si="662"/>
        <v>0</v>
      </c>
      <c r="BK607" s="28">
        <f>IF((BK606+BE607+BF607)&gt;=$B$2*'SFV+BESS'!$I$9, $B$2*'SFV+BESS'!$I$9, (BK606+BE607+BF607))</f>
        <v>173.61249999999998</v>
      </c>
      <c r="BL607" s="110">
        <f t="shared" si="698"/>
        <v>0</v>
      </c>
      <c r="BQ607" s="251"/>
      <c r="BR607" s="48">
        <v>24.9166666666667</v>
      </c>
      <c r="BS607" s="33">
        <f t="shared" si="680"/>
        <v>0</v>
      </c>
      <c r="BT607" s="33">
        <f>Gen_Cons_Horario!B3513</f>
        <v>0</v>
      </c>
      <c r="BU607" s="35">
        <f t="shared" si="727"/>
        <v>0</v>
      </c>
      <c r="BV607" s="116">
        <f>IF(AND(BU607&gt;0,BU607*$B$4+CB606&lt;=$B$2*'SFV+BESS'!$I$9,BU607&lt;'SFV+BESS'!$I$7), BU607*$B$4, IF(AND(BU607&gt;0,BU607*$B$4+CB606&gt;$B$2*'SFV+BESS'!$I$9,BU607*$B$4&lt;'SFV+BESS'!$I$7),$B$2*'SFV+BESS'!$I$9-CB606,IF(AND(BU607&gt;0,BU607*$B$4+CB606&gt;$B$2*'SFV+BESS'!$I$9,BU607*$B$4&gt;'SFV+BESS'!$I$7,CB606&lt;$B$2*'SFV+BESS'!$I$9),$B$2*'SFV+BESS'!$I$9-CB606,IF(AND(BU607&gt;0,BU607*$B$4+CB606&lt;=$B$2*'SFV+BESS'!$I$9,BU607&gt;'SFV+BESS'!$I$7),'SFV+BESS'!$I$7,0))))</f>
        <v>0</v>
      </c>
      <c r="BW607" s="27">
        <f>IF(AND(BU607&lt;0,CB606+BU607/$B$5&gt;$H$2,-BU607/'Carga-Descarga Año'!$B$5&lt;'SFV+BESS'!$I$7),BU607/$B$5,IF(AND(BU607&lt;0,CB606+BU607/$B$5&gt;$H$2,-BU607/'Carga-Descarga Año'!$B$5&gt;'SFV+BESS'!$I$7),-'SFV+BESS'!$I$7,IF(AND(BU607&lt;0,CB606+BU607/$B$5&lt;$H$2),-MIN('SFV+BESS'!$I$7,CB606-$H$2),0)))</f>
        <v>0</v>
      </c>
      <c r="BX607" s="33"/>
      <c r="BY607" s="33">
        <f t="shared" si="663"/>
        <v>0</v>
      </c>
      <c r="BZ607" s="27">
        <f t="shared" si="699"/>
        <v>0</v>
      </c>
      <c r="CA607" s="27">
        <f t="shared" si="700"/>
        <v>0</v>
      </c>
      <c r="CB607" s="28">
        <f>IF((CB606+BV607+BW607)&gt;=$B$2*'SFV+BESS'!$I$9, $B$2*'SFV+BESS'!$I$9, (CB606+BV607+BW607))</f>
        <v>173.61249999999998</v>
      </c>
      <c r="CC607" s="110">
        <f t="shared" si="701"/>
        <v>0</v>
      </c>
      <c r="CH607" s="251"/>
      <c r="CI607" s="48">
        <v>24.9166666666667</v>
      </c>
      <c r="CJ607" s="33">
        <f t="shared" si="681"/>
        <v>0</v>
      </c>
      <c r="CK607" s="33">
        <f>Gen_Cons_Horario!B4257</f>
        <v>0</v>
      </c>
      <c r="CL607" s="35">
        <f t="shared" si="728"/>
        <v>0</v>
      </c>
      <c r="CM607" s="116">
        <f>IF(AND(CL607&gt;0,CL607*$B$4+CS606&lt;=$B$2*'SFV+BESS'!$I$9,CL607&lt;'SFV+BESS'!$I$7), CL607*$B$4, IF(AND(CL607&gt;0,CL607*$B$4+CS606&gt;$B$2*'SFV+BESS'!$I$9,CL607*$B$4&lt;'SFV+BESS'!$I$7),$B$2*'SFV+BESS'!$I$9-CS606,IF(AND(CL607&gt;0,CL607*$B$4+CS606&gt;$B$2*'SFV+BESS'!$I$9,CL607*$B$4&gt;'SFV+BESS'!$I$7,CS606&lt;$B$2*'SFV+BESS'!$I$9),$B$2*'SFV+BESS'!$I$9-CS606,IF(AND(CL607&gt;0,CL607*$B$4+CS606&lt;=$B$2*'SFV+BESS'!$I$9,CL607&gt;'SFV+BESS'!$I$7),'SFV+BESS'!$I$7,0))))</f>
        <v>0</v>
      </c>
      <c r="CN607" s="27">
        <f>IF(AND(CL607&lt;0,CS606+CL607/$B$5&gt;$H$2,-CL607/'Carga-Descarga Año'!$B$5&lt;'SFV+BESS'!$I$7),CL607/$B$5,IF(AND(CL607&lt;0,CS606+CL607/$B$5&gt;$H$2,-CL607/'Carga-Descarga Año'!$B$5&gt;'SFV+BESS'!$I$7),-'SFV+BESS'!$I$7,IF(AND(CL607&lt;0,CS606+CL607/$B$5&lt;$H$2),-MIN('SFV+BESS'!$I$7,CS606-$H$2),0)))</f>
        <v>0</v>
      </c>
      <c r="CO607" s="33"/>
      <c r="CP607" s="33">
        <f t="shared" si="664"/>
        <v>0</v>
      </c>
      <c r="CQ607" s="27">
        <f t="shared" si="702"/>
        <v>0</v>
      </c>
      <c r="CR607" s="27">
        <f t="shared" si="665"/>
        <v>0</v>
      </c>
      <c r="CS607" s="28">
        <f>IF((CS606+CM607+CN607)&gt;=$B$2*'SFV+BESS'!$I$9, $B$2*'SFV+BESS'!$I$9, (CS606+CM607+CN607))</f>
        <v>173.61249999999998</v>
      </c>
      <c r="CT607" s="110">
        <f t="shared" si="703"/>
        <v>0</v>
      </c>
      <c r="CY607" s="251"/>
      <c r="CZ607" s="48">
        <v>24.9166666666667</v>
      </c>
      <c r="DA607" s="33">
        <f t="shared" si="682"/>
        <v>0</v>
      </c>
      <c r="DB607" s="33">
        <f>Gen_Cons_Horario!B4977</f>
        <v>0</v>
      </c>
      <c r="DC607" s="35">
        <f t="shared" si="719"/>
        <v>0</v>
      </c>
      <c r="DD607" s="116">
        <f>IF(AND(DC607&gt;0,DC607*$B$4+DJ606&lt;=$B$2*'SFV+BESS'!$I$9,DC607&lt;'SFV+BESS'!$I$7), DC607*$B$4, IF(AND(DC607&gt;0,DC607*$B$4+DJ606&gt;$B$2*'SFV+BESS'!$I$9,DC607*$B$4&lt;'SFV+BESS'!$I$7),$B$2*'SFV+BESS'!$I$9-DJ606,IF(AND(DC607&gt;0,DC607*$B$4+DJ606&gt;$B$2*'SFV+BESS'!$I$9,DC607*$B$4&gt;'SFV+BESS'!$I$7,DJ606&lt;$B$2*'SFV+BESS'!$I$9),$B$2*'SFV+BESS'!$I$9-DJ606,IF(AND(DC607&gt;0,DC607*$B$4+DJ606&lt;=$B$2*'SFV+BESS'!$I$9,DC607&gt;'SFV+BESS'!$I$7),'SFV+BESS'!$I$7,0))))</f>
        <v>0</v>
      </c>
      <c r="DE607" s="27">
        <f>IF(AND(DC607&lt;0,DJ606+DC607/$B$5&gt;$H$2,-DC607/'Carga-Descarga Año'!$B$5&lt;'SFV+BESS'!$I$7),DC607/$B$5,IF(AND(DC607&lt;0,DJ606+DC607/$B$5&gt;$H$2,-DC607/'Carga-Descarga Año'!$B$5&gt;'SFV+BESS'!$I$7),-'SFV+BESS'!$I$7,IF(AND(DC607&lt;0,DJ606+DC607/$B$5&lt;$H$2),-MIN('SFV+BESS'!$I$7,DJ606-$H$2),0)))</f>
        <v>0</v>
      </c>
      <c r="DF607" s="33"/>
      <c r="DG607" s="33">
        <f t="shared" si="666"/>
        <v>0</v>
      </c>
      <c r="DH607" s="27">
        <f t="shared" si="704"/>
        <v>0</v>
      </c>
      <c r="DI607" s="27">
        <f t="shared" si="705"/>
        <v>0</v>
      </c>
      <c r="DJ607" s="28">
        <f>IF((DJ606+DD607+DE607)&gt;=$B$2*'SFV+BESS'!$I$9, $B$2*'SFV+BESS'!$I$9, (DJ606+DD607+DE607))</f>
        <v>173.61249999999998</v>
      </c>
      <c r="DK607" s="110">
        <f t="shared" si="706"/>
        <v>0</v>
      </c>
      <c r="DP607" s="251"/>
      <c r="DQ607" s="48">
        <v>24.9166666666667</v>
      </c>
      <c r="DR607" s="33">
        <f t="shared" si="683"/>
        <v>0</v>
      </c>
      <c r="DS607" s="33">
        <f>Gen_Cons_Horario!B5721</f>
        <v>0</v>
      </c>
      <c r="DT607" s="35">
        <f t="shared" si="720"/>
        <v>0</v>
      </c>
      <c r="DU607" s="116">
        <f>IF(AND(DT607&gt;0,DT607*$B$4+EA606&lt;=$B$2*'SFV+BESS'!$I$9,DT607&lt;'SFV+BESS'!$I$7), DT607*$B$4, IF(AND(DT607&gt;0,DT607*$B$4+EA606&gt;$B$2*'SFV+BESS'!$I$9,DT607*$B$4&lt;'SFV+BESS'!$I$7),$B$2*'SFV+BESS'!$I$9-EA606,IF(AND(DT607&gt;0,DT607*$B$4+EA606&gt;$B$2*'SFV+BESS'!$I$9,DT607*$B$4&gt;'SFV+BESS'!$I$7,EA606&lt;$B$2*'SFV+BESS'!$I$9),$B$2*'SFV+BESS'!$I$9-EA606,IF(AND(DT607&gt;0,DT607*$B$4+EA606&lt;=$B$2*'SFV+BESS'!$I$9,DT607&gt;'SFV+BESS'!$I$7),'SFV+BESS'!$I$7,0))))</f>
        <v>0</v>
      </c>
      <c r="DV607" s="27">
        <f>IF(AND(DT607&lt;0,EA606+DT607/$B$5&gt;$H$2,-DT607/'Carga-Descarga Año'!$B$5&lt;'SFV+BESS'!$I$7),DT607/$B$5,IF(AND(DT607&lt;0,EA606+DT607/$B$5&gt;$H$2,-DT607/'Carga-Descarga Año'!$B$5&gt;'SFV+BESS'!$I$7),-'SFV+BESS'!$I$7,IF(AND(DT607&lt;0,EA606+DT607/$B$5&lt;$H$2),-MIN('SFV+BESS'!$I$7,EA606-$H$2),0)))</f>
        <v>0</v>
      </c>
      <c r="DW607" s="33"/>
      <c r="DX607" s="33">
        <f t="shared" si="667"/>
        <v>0</v>
      </c>
      <c r="DY607" s="27">
        <f t="shared" si="707"/>
        <v>0</v>
      </c>
      <c r="DZ607" s="27">
        <f t="shared" si="668"/>
        <v>0</v>
      </c>
      <c r="EA607" s="28">
        <f>IF((EA606+DU607+DV607)&gt;=$B$2*'SFV+BESS'!$I$9, $B$2*'SFV+BESS'!$I$9, (EA606+DU607+DV607))</f>
        <v>173.61249999999998</v>
      </c>
      <c r="EB607" s="110">
        <f t="shared" si="708"/>
        <v>0</v>
      </c>
      <c r="EG607" s="251"/>
      <c r="EH607" s="48">
        <v>24.9166666666667</v>
      </c>
      <c r="EI607" s="33">
        <f t="shared" si="684"/>
        <v>0</v>
      </c>
      <c r="EJ607" s="33">
        <f>Gen_Cons_Horario!B6465</f>
        <v>0</v>
      </c>
      <c r="EK607" s="35">
        <f t="shared" si="721"/>
        <v>0</v>
      </c>
      <c r="EL607" s="116">
        <f>IF(AND(EK607&gt;0,EK607*$B$4+ER606&lt;=$B$2*'SFV+BESS'!$I$9,EK607&lt;'SFV+BESS'!$I$7), EK607*$B$4, IF(AND(EK607&gt;0,EK607*$B$4+ER606&gt;$B$2*'SFV+BESS'!$I$9,EK607*$B$4&lt;'SFV+BESS'!$I$7),$B$2*'SFV+BESS'!$I$9-ER606,IF(AND(EK607&gt;0,EK607*$B$4+ER606&gt;$B$2*'SFV+BESS'!$I$9,EK607*$B$4&gt;'SFV+BESS'!$I$7,ER606&lt;$B$2*'SFV+BESS'!$I$9),$B$2*'SFV+BESS'!$I$9-ER606,IF(AND(EK607&gt;0,EK607*$B$4+ER606&lt;=$B$2*'SFV+BESS'!$I$9,EK607&gt;'SFV+BESS'!$I$7),'SFV+BESS'!$I$7,0))))</f>
        <v>0</v>
      </c>
      <c r="EM607" s="27">
        <f>IF(AND(EK607&lt;0,ER606+EK607/$B$5&gt;$H$2,-EK607/'Carga-Descarga Año'!$B$5&lt;'SFV+BESS'!$I$7),EK607/$B$5,IF(AND(EK607&lt;0,ER606+EK607/$B$5&gt;$H$2,-EK607/'Carga-Descarga Año'!$B$5&gt;'SFV+BESS'!$I$7),-'SFV+BESS'!$I$7,IF(AND(EK607&lt;0,ER606+EK607/$B$5&lt;$H$2),-MIN('SFV+BESS'!$I$7,ER606-$H$2),0)))</f>
        <v>0</v>
      </c>
      <c r="EN607" s="33"/>
      <c r="EO607" s="33">
        <f t="shared" si="669"/>
        <v>0</v>
      </c>
      <c r="EP607" s="27">
        <f t="shared" si="709"/>
        <v>0</v>
      </c>
      <c r="EQ607" s="27">
        <f t="shared" si="670"/>
        <v>0</v>
      </c>
      <c r="ER607" s="28">
        <f>IF((ER606+EL607+EM607)&gt;=$B$2*'SFV+BESS'!$I$9, $B$2*'SFV+BESS'!$I$9, (ER606+EL607+EM607))</f>
        <v>173.61249999999998</v>
      </c>
      <c r="ES607" s="110">
        <f t="shared" si="710"/>
        <v>0</v>
      </c>
      <c r="EX607" s="251"/>
      <c r="EY607" s="48">
        <v>24.9166666666667</v>
      </c>
      <c r="EZ607" s="33">
        <f t="shared" si="685"/>
        <v>0</v>
      </c>
      <c r="FA607" s="33">
        <f>Gen_Cons_Horario!B7185</f>
        <v>0</v>
      </c>
      <c r="FB607" s="35">
        <f t="shared" si="722"/>
        <v>0</v>
      </c>
      <c r="FC607" s="116">
        <f>IF(AND(FB607&gt;0,FB607*$B$4+FI606&lt;=$B$2*'SFV+BESS'!$I$9,FB607&lt;'SFV+BESS'!$I$7), FB607*$B$4, IF(AND(FB607&gt;0,FB607*$B$4+FI606&gt;$B$2*'SFV+BESS'!$I$9,FB607*$B$4&lt;'SFV+BESS'!$I$7),$B$2*'SFV+BESS'!$I$9-FI606,IF(AND(FB607&gt;0,FB607*$B$4+FI606&gt;$B$2*'SFV+BESS'!$I$9,FB607*$B$4&gt;'SFV+BESS'!$I$7,FI606&lt;$B$2*'SFV+BESS'!$I$9),$B$2*'SFV+BESS'!$I$9-FI606,IF(AND(FB607&gt;0,FB607*$B$4+FI606&lt;=$B$2*'SFV+BESS'!$I$9,FB607&gt;'SFV+BESS'!$I$7),'SFV+BESS'!$I$7,0))))</f>
        <v>0</v>
      </c>
      <c r="FD607" s="27">
        <f>IF(AND(FB607&lt;0,FI606+FB607/$B$5&gt;$H$2,-FB607/'Carga-Descarga Año'!$B$5&lt;'SFV+BESS'!$I$7),FB607/$B$5,IF(AND(FB607&lt;0,FI606+FB607/$B$5&gt;$H$2,-FB607/'Carga-Descarga Año'!$B$5&gt;'SFV+BESS'!$I$7),-'SFV+BESS'!$I$7,IF(AND(FB607&lt;0,FI606+FB607/$B$5&lt;$H$2),-MIN('SFV+BESS'!$I$7,FI606-$H$2),0)))</f>
        <v>0</v>
      </c>
      <c r="FE607" s="33"/>
      <c r="FF607" s="33">
        <f t="shared" si="671"/>
        <v>0</v>
      </c>
      <c r="FG607" s="27">
        <f t="shared" si="711"/>
        <v>0</v>
      </c>
      <c r="FH607" s="27">
        <f t="shared" si="672"/>
        <v>0</v>
      </c>
      <c r="FI607" s="28">
        <f>IF((FI606+FC607+FD607)&gt;=$B$2*'SFV+BESS'!$I$9, $B$2*'SFV+BESS'!$I$9, (FI606+FC607+FD607))</f>
        <v>173.61249999999998</v>
      </c>
      <c r="FJ607" s="110">
        <f t="shared" si="712"/>
        <v>0</v>
      </c>
      <c r="FO607" s="251"/>
      <c r="FP607" s="48">
        <v>24.9166666666667</v>
      </c>
      <c r="FQ607" s="33">
        <f t="shared" si="686"/>
        <v>0</v>
      </c>
      <c r="FR607" s="33">
        <f>Gen_Cons_Horario!B7929</f>
        <v>0</v>
      </c>
      <c r="FS607" s="35">
        <f t="shared" si="723"/>
        <v>0</v>
      </c>
      <c r="FT607" s="116">
        <f>IF(AND(FS607&gt;0,FS607*$B$4+FZ606&lt;=$B$2*'SFV+BESS'!$I$9,FS607&lt;'SFV+BESS'!$I$7), FS607*$B$4, IF(AND(FS607&gt;0,FS607*$B$4+FZ606&gt;$B$2*'SFV+BESS'!$I$9,FS607*$B$4&lt;'SFV+BESS'!$I$7),$B$2*'SFV+BESS'!$I$9-FZ606,IF(AND(FS607&gt;0,FS607*$B$4+FZ606&gt;$B$2*'SFV+BESS'!$I$9,FS607*$B$4&gt;'SFV+BESS'!$I$7,FZ606&lt;$B$2*'SFV+BESS'!$I$9),$B$2*'SFV+BESS'!$I$9-FZ606,IF(AND(FS607&gt;0,FS607*$B$4+FZ606&lt;=$B$2*'SFV+BESS'!$I$9,FS607&gt;'SFV+BESS'!$I$7),'SFV+BESS'!$I$7,0))))</f>
        <v>0</v>
      </c>
      <c r="FU607" s="27">
        <f>IF(AND(FS607&lt;0,FZ606+FS607/$B$5&gt;$H$2,-FS607/'Carga-Descarga Año'!$B$5&lt;'SFV+BESS'!$I$7),FS607/$B$5,IF(AND(FS607&lt;0,FZ606+FS607/$B$5&gt;$H$2,-FS607/'Carga-Descarga Año'!$B$5&gt;'SFV+BESS'!$I$7),-'SFV+BESS'!$I$7,IF(AND(FS607&lt;0,FZ606+FS607/$B$5&lt;$H$2),-MIN('SFV+BESS'!$I$7,FZ606-$H$2),0)))</f>
        <v>0</v>
      </c>
      <c r="FV607" s="33"/>
      <c r="FW607" s="33">
        <f t="shared" si="673"/>
        <v>0</v>
      </c>
      <c r="FX607" s="27">
        <f t="shared" si="713"/>
        <v>0</v>
      </c>
      <c r="FY607" s="27">
        <f t="shared" si="674"/>
        <v>0</v>
      </c>
      <c r="FZ607" s="28">
        <f>IF((FZ606+FT607+FU607)&gt;=$B$2*'SFV+BESS'!$I$9, $B$2*'SFV+BESS'!$I$9, (FZ606+FT607+FU607))</f>
        <v>173.61249999999998</v>
      </c>
      <c r="GA607" s="110">
        <f t="shared" si="714"/>
        <v>0</v>
      </c>
      <c r="GF607" s="251"/>
      <c r="GG607" s="48">
        <v>24.9166666666667</v>
      </c>
      <c r="GH607" s="33">
        <f t="shared" si="687"/>
        <v>0</v>
      </c>
      <c r="GI607" s="33">
        <f>Gen_Cons_Horario!B8649</f>
        <v>0</v>
      </c>
      <c r="GJ607" s="35">
        <f t="shared" si="729"/>
        <v>0</v>
      </c>
      <c r="GK607" s="116">
        <f>IF(AND(GJ607&gt;0,GJ607*$B$4+GQ606&lt;=$B$2*'SFV+BESS'!$I$9,GJ607&lt;'SFV+BESS'!$I$7), GJ607*$B$4, IF(AND(GJ607&gt;0,GJ607*$B$4+GQ606&gt;$B$2*'SFV+BESS'!$I$9,GJ607*$B$4&lt;'SFV+BESS'!$I$7),$B$2*'SFV+BESS'!$I$9-GQ606,IF(AND(GJ607&gt;0,GJ607*$B$4+GQ606&gt;$B$2*'SFV+BESS'!$I$9,GJ607*$B$4&gt;'SFV+BESS'!$I$7,GQ606&lt;$B$2*'SFV+BESS'!$I$9),$B$2*'SFV+BESS'!$I$9-GQ606,IF(AND(GJ607&gt;0,GJ607*$B$4+GQ606&lt;=$B$2*'SFV+BESS'!$I$9,GJ607&gt;'SFV+BESS'!$I$7),'SFV+BESS'!$I$7,0))))</f>
        <v>0</v>
      </c>
      <c r="GL607" s="27">
        <f>IF(AND(GJ607&lt;0,GQ606+GJ607/$B$5&gt;$H$2,-GJ607/'Carga-Descarga Año'!$B$5&lt;'SFV+BESS'!$I$7),GJ607/$B$5,IF(AND(GJ607&lt;0,GQ606+GJ607/$B$5&gt;$H$2,-GJ607/'Carga-Descarga Año'!$B$5&gt;'SFV+BESS'!$I$7),-'SFV+BESS'!$I$7,IF(AND(GJ607&lt;0,GQ606+GJ607/$B$5&lt;$H$2),-MIN('SFV+BESS'!$I$7,GQ606-$H$2),0)))</f>
        <v>0</v>
      </c>
      <c r="GM607" s="33"/>
      <c r="GN607" s="33">
        <f t="shared" si="675"/>
        <v>0</v>
      </c>
      <c r="GO607" s="27">
        <f t="shared" si="715"/>
        <v>0</v>
      </c>
      <c r="GP607" s="27">
        <f t="shared" si="676"/>
        <v>0</v>
      </c>
      <c r="GQ607" s="28">
        <f>IF((GQ606+GK607+GL607)&gt;=$B$2*'SFV+BESS'!$I$9, $B$2*'SFV+BESS'!$I$9, (GQ606+GK607+GL607))</f>
        <v>173.61249999999998</v>
      </c>
      <c r="GR607" s="110">
        <f t="shared" si="716"/>
        <v>0</v>
      </c>
    </row>
    <row r="608" spans="1:200">
      <c r="A608" s="250"/>
      <c r="B608" s="48">
        <v>24.9583333333334</v>
      </c>
      <c r="C608" s="38">
        <f t="shared" si="658"/>
        <v>0</v>
      </c>
      <c r="D608" s="2">
        <f>Gen_Cons_Horario!B634</f>
        <v>0</v>
      </c>
      <c r="E608" s="140">
        <f t="shared" si="688"/>
        <v>0</v>
      </c>
      <c r="F608" s="116">
        <f>IF(AND(E608&gt;0,E608*$B$4+L607&lt;=$B$2*'SFV+BESS'!$I$9,E608&lt;'SFV+BESS'!$I$7), E608*$B$4, IF(AND(E608&gt;0,E608*$B$4+L607&gt;$B$2*'SFV+BESS'!$I$9,E608*$B$4&lt;'SFV+BESS'!$I$7),$B$2*'SFV+BESS'!$I$9-L607,IF(AND(E608&gt;0,E608*$B$4+L607&gt;$B$2*'SFV+BESS'!$I$9,E608*$B$4&gt;'SFV+BESS'!$I$7,L607&lt;$B$2*'SFV+BESS'!$I$9),$B$2*'SFV+BESS'!$I$9-L607,IF(AND(E608&gt;0,E608*$B$4+L607&lt;=$B$2*'SFV+BESS'!$I$9,E608&gt;'SFV+BESS'!$I$7),'SFV+BESS'!$I$7,0))))</f>
        <v>0</v>
      </c>
      <c r="G608" s="27">
        <f>IF(AND(E608&lt;0,L607+E608/$B$5&gt;$H$2,-E608/'Carga-Descarga Año'!$B$5&lt;'SFV+BESS'!$I$7),E608/$B$5,IF(AND(E608&lt;0,L607+E608/$B$5&gt;$H$2,-E608/'Carga-Descarga Año'!$B$5&gt;'SFV+BESS'!$I$7),-'SFV+BESS'!$I$7,IF(AND(E608&lt;0,L607+E608/$B$5&lt;$H$2),-MIN('SFV+BESS'!$I$7,L607-$H$2),0)))</f>
        <v>0</v>
      </c>
      <c r="I608" s="38">
        <f t="shared" si="689"/>
        <v>0</v>
      </c>
      <c r="J608" s="27">
        <f t="shared" si="691"/>
        <v>0</v>
      </c>
      <c r="K608" s="27">
        <f t="shared" si="690"/>
        <v>0</v>
      </c>
      <c r="L608" s="28">
        <f>IF((L607+F608+G608)&gt;=$B$2*'SFV+BESS'!$I$9, $B$2*'SFV+BESS'!$I$9, (L607+F608+G608))</f>
        <v>173.61249999999998</v>
      </c>
      <c r="M608" s="110">
        <f t="shared" si="692"/>
        <v>0</v>
      </c>
      <c r="R608" s="251"/>
      <c r="S608" s="48">
        <v>24.9583333333334</v>
      </c>
      <c r="T608" s="2">
        <f t="shared" si="677"/>
        <v>0</v>
      </c>
      <c r="U608" s="2">
        <f>Gen_Cons_Horario!B1378</f>
        <v>0</v>
      </c>
      <c r="V608" s="35">
        <f t="shared" si="724"/>
        <v>0</v>
      </c>
      <c r="W608" s="116">
        <f>IF(AND(V608&gt;0,V608*$B$4+AC607&lt;=$B$2*'SFV+BESS'!$I$9,V608&lt;'SFV+BESS'!$I$7), V608*$B$4, IF(AND(V608&gt;0,V608*$B$4+AC607&gt;$B$2*'SFV+BESS'!$I$9,V608*$B$4&lt;'SFV+BESS'!$I$7),$B$2*'SFV+BESS'!$I$9-AC607,IF(AND(V608&gt;0,V608*$B$4+AC607&gt;$B$2*'SFV+BESS'!$I$9,V608*$B$4&gt;'SFV+BESS'!$I$7,AC607&lt;$B$2*'SFV+BESS'!$I$9),$B$2*'SFV+BESS'!$I$9-AC607,IF(AND(V608&gt;0,V608*$B$4+AC607&lt;=$B$2*'SFV+BESS'!$I$9,V608&gt;'SFV+BESS'!$I$7),'SFV+BESS'!$I$7,0))))</f>
        <v>0</v>
      </c>
      <c r="X608" s="27">
        <f>IF(AND(V608&lt;0,AC607+V608/$B$5&gt;$H$2,-V608/'Carga-Descarga Año'!$B$5&lt;'SFV+BESS'!$I$7),V608/$B$5,IF(AND(V608&lt;0,AC607+V608/$B$5&gt;$H$2,-V608/'Carga-Descarga Año'!$B$5&gt;'SFV+BESS'!$I$7),-'SFV+BESS'!$I$7,IF(AND(V608&lt;0,AC607+V608/$B$5&lt;$H$2),-MIN('SFV+BESS'!$I$7,AC607-$H$2),0)))</f>
        <v>0</v>
      </c>
      <c r="Z608" s="33">
        <f t="shared" si="718"/>
        <v>0</v>
      </c>
      <c r="AA608" s="27">
        <f t="shared" si="693"/>
        <v>0</v>
      </c>
      <c r="AB608" s="27">
        <f t="shared" si="717"/>
        <v>0</v>
      </c>
      <c r="AC608" s="28">
        <f>IF((AC607+W608+X608)&gt;=$B$2*'SFV+BESS'!$I$9, $B$2*'SFV+BESS'!$I$9, (AC607+W608+X608))</f>
        <v>173.61249999999998</v>
      </c>
      <c r="AD608" s="110">
        <f t="shared" si="694"/>
        <v>0</v>
      </c>
      <c r="AI608" s="251"/>
      <c r="AJ608" s="48">
        <v>24.9583333333334</v>
      </c>
      <c r="AK608" s="52">
        <f t="shared" si="678"/>
        <v>0</v>
      </c>
      <c r="AL608" s="33">
        <f>Gen_Cons_Horario!B2050</f>
        <v>0</v>
      </c>
      <c r="AM608" s="35">
        <f t="shared" si="725"/>
        <v>0</v>
      </c>
      <c r="AN608" s="116">
        <f>IF(AND(AM608&gt;0,AM608*$B$4+AT607&lt;=$B$2*'SFV+BESS'!$I$9,AM608&lt;'SFV+BESS'!$I$7), AM608*$B$4, IF(AND(AM608&gt;0,AM608*$B$4+AT607&gt;$B$2*'SFV+BESS'!$I$9,AM608*$B$4&lt;'SFV+BESS'!$I$7),$B$2*'SFV+BESS'!$I$9-AT607,IF(AND(AM608&gt;0,AM608*$B$4+AT607&gt;$B$2*'SFV+BESS'!$I$9,AM608*$B$4&gt;'SFV+BESS'!$I$7,AT607&lt;$B$2*'SFV+BESS'!$I$9),$B$2*'SFV+BESS'!$I$9-AT607,IF(AND(AM608&gt;0,AM608*$B$4+AT607&lt;=$B$2*'SFV+BESS'!$I$9,AM608&gt;'SFV+BESS'!$I$7),'SFV+BESS'!$I$7,0))))</f>
        <v>0</v>
      </c>
      <c r="AO608" s="27">
        <f>IF(AND(AM608&lt;0,AT607+AM608/$B$5&gt;$H$2,-AM608/'Carga-Descarga Año'!$B$5&lt;'SFV+BESS'!$I$7),AM608/$B$5,IF(AND(AM608&lt;0,AT607+AM608/$B$5&gt;$H$2,-AM608/'Carga-Descarga Año'!$B$5&gt;'SFV+BESS'!$I$7),-'SFV+BESS'!$I$7,IF(AND(AM608&lt;0,AT607+AM608/$B$5&lt;$H$2),-MIN('SFV+BESS'!$I$7,AT607-$H$2),0)))</f>
        <v>0</v>
      </c>
      <c r="AP608" s="33"/>
      <c r="AQ608" s="33">
        <f t="shared" si="659"/>
        <v>0</v>
      </c>
      <c r="AR608" s="27">
        <f t="shared" si="695"/>
        <v>0</v>
      </c>
      <c r="AS608" s="27">
        <f t="shared" si="660"/>
        <v>0</v>
      </c>
      <c r="AT608" s="28">
        <f>IF((AT607+AN608+AO608)&gt;=$B$2*'SFV+BESS'!$I$9, $B$2*'SFV+BESS'!$I$9, (AT607+AN608+AO608))</f>
        <v>173.61249999999998</v>
      </c>
      <c r="AU608" s="110">
        <f t="shared" si="696"/>
        <v>0</v>
      </c>
      <c r="AZ608" s="251"/>
      <c r="BA608" s="48">
        <v>24.9583333333334</v>
      </c>
      <c r="BB608" s="33">
        <f t="shared" si="679"/>
        <v>0</v>
      </c>
      <c r="BC608" s="33">
        <f>Gen_Cons_Horario!B2794</f>
        <v>0</v>
      </c>
      <c r="BD608" s="35">
        <f t="shared" si="726"/>
        <v>0</v>
      </c>
      <c r="BE608" s="116">
        <f>IF(AND(BD608&gt;0,BD608*$B$4+BK607&lt;=$B$2*'SFV+BESS'!$I$9,BD608&lt;'SFV+BESS'!$I$7), BD608*$B$4, IF(AND(BD608&gt;0,BD608*$B$4+BK607&gt;$B$2*'SFV+BESS'!$I$9,BD608*$B$4&lt;'SFV+BESS'!$I$7),$B$2*'SFV+BESS'!$I$9-BK607,IF(AND(BD608&gt;0,BD608*$B$4+BK607&gt;$B$2*'SFV+BESS'!$I$9,BD608*$B$4&gt;'SFV+BESS'!$I$7,BK607&lt;$B$2*'SFV+BESS'!$I$9),$B$2*'SFV+BESS'!$I$9-BK607,IF(AND(BD608&gt;0,BD608*$B$4+BK607&lt;=$B$2*'SFV+BESS'!$I$9,BD608&gt;'SFV+BESS'!$I$7),'SFV+BESS'!$I$7,0))))</f>
        <v>0</v>
      </c>
      <c r="BF608" s="27">
        <f>IF(AND(BD608&lt;0,BK607+BD608/$B$5&gt;$H$2,-BD608/'Carga-Descarga Año'!$B$5&lt;'SFV+BESS'!$I$7),BD608/$B$5,IF(AND(BD608&lt;0,BK607+BD608/$B$5&gt;$H$2,-BD608/'Carga-Descarga Año'!$B$5&gt;'SFV+BESS'!$I$7),-'SFV+BESS'!$I$7,IF(AND(BD608&lt;0,BK607+BD608/$B$5&lt;$H$2),-MIN('SFV+BESS'!$I$7,BK607-$H$2),0)))</f>
        <v>0</v>
      </c>
      <c r="BG608" s="33"/>
      <c r="BH608" s="33">
        <f t="shared" si="661"/>
        <v>0</v>
      </c>
      <c r="BI608" s="27">
        <f t="shared" si="697"/>
        <v>0</v>
      </c>
      <c r="BJ608" s="27">
        <f t="shared" si="662"/>
        <v>0</v>
      </c>
      <c r="BK608" s="28">
        <f>IF((BK607+BE608+BF608)&gt;=$B$2*'SFV+BESS'!$I$9, $B$2*'SFV+BESS'!$I$9, (BK607+BE608+BF608))</f>
        <v>173.61249999999998</v>
      </c>
      <c r="BL608" s="110">
        <f t="shared" si="698"/>
        <v>0</v>
      </c>
      <c r="BQ608" s="251"/>
      <c r="BR608" s="48">
        <v>24.9583333333334</v>
      </c>
      <c r="BS608" s="33">
        <f t="shared" si="680"/>
        <v>0</v>
      </c>
      <c r="BT608" s="33">
        <f>Gen_Cons_Horario!B3514</f>
        <v>0</v>
      </c>
      <c r="BU608" s="35">
        <f t="shared" si="727"/>
        <v>0</v>
      </c>
      <c r="BV608" s="116">
        <f>IF(AND(BU608&gt;0,BU608*$B$4+CB607&lt;=$B$2*'SFV+BESS'!$I$9,BU608&lt;'SFV+BESS'!$I$7), BU608*$B$4, IF(AND(BU608&gt;0,BU608*$B$4+CB607&gt;$B$2*'SFV+BESS'!$I$9,BU608*$B$4&lt;'SFV+BESS'!$I$7),$B$2*'SFV+BESS'!$I$9-CB607,IF(AND(BU608&gt;0,BU608*$B$4+CB607&gt;$B$2*'SFV+BESS'!$I$9,BU608*$B$4&gt;'SFV+BESS'!$I$7,CB607&lt;$B$2*'SFV+BESS'!$I$9),$B$2*'SFV+BESS'!$I$9-CB607,IF(AND(BU608&gt;0,BU608*$B$4+CB607&lt;=$B$2*'SFV+BESS'!$I$9,BU608&gt;'SFV+BESS'!$I$7),'SFV+BESS'!$I$7,0))))</f>
        <v>0</v>
      </c>
      <c r="BW608" s="27">
        <f>IF(AND(BU608&lt;0,CB607+BU608/$B$5&gt;$H$2,-BU608/'Carga-Descarga Año'!$B$5&lt;'SFV+BESS'!$I$7),BU608/$B$5,IF(AND(BU608&lt;0,CB607+BU608/$B$5&gt;$H$2,-BU608/'Carga-Descarga Año'!$B$5&gt;'SFV+BESS'!$I$7),-'SFV+BESS'!$I$7,IF(AND(BU608&lt;0,CB607+BU608/$B$5&lt;$H$2),-MIN('SFV+BESS'!$I$7,CB607-$H$2),0)))</f>
        <v>0</v>
      </c>
      <c r="BX608" s="33"/>
      <c r="BY608" s="33">
        <f t="shared" si="663"/>
        <v>0</v>
      </c>
      <c r="BZ608" s="27">
        <f t="shared" si="699"/>
        <v>0</v>
      </c>
      <c r="CA608" s="27">
        <f t="shared" si="700"/>
        <v>0</v>
      </c>
      <c r="CB608" s="28">
        <f>IF((CB607+BV608+BW608)&gt;=$B$2*'SFV+BESS'!$I$9, $B$2*'SFV+BESS'!$I$9, (CB607+BV608+BW608))</f>
        <v>173.61249999999998</v>
      </c>
      <c r="CC608" s="110">
        <f t="shared" si="701"/>
        <v>0</v>
      </c>
      <c r="CH608" s="251"/>
      <c r="CI608" s="48">
        <v>24.9583333333334</v>
      </c>
      <c r="CJ608" s="33">
        <f t="shared" si="681"/>
        <v>0</v>
      </c>
      <c r="CK608" s="33">
        <f>Gen_Cons_Horario!B4258</f>
        <v>0</v>
      </c>
      <c r="CL608" s="35">
        <f t="shared" si="728"/>
        <v>0</v>
      </c>
      <c r="CM608" s="116">
        <f>IF(AND(CL608&gt;0,CL608*$B$4+CS607&lt;=$B$2*'SFV+BESS'!$I$9,CL608&lt;'SFV+BESS'!$I$7), CL608*$B$4, IF(AND(CL608&gt;0,CL608*$B$4+CS607&gt;$B$2*'SFV+BESS'!$I$9,CL608*$B$4&lt;'SFV+BESS'!$I$7),$B$2*'SFV+BESS'!$I$9-CS607,IF(AND(CL608&gt;0,CL608*$B$4+CS607&gt;$B$2*'SFV+BESS'!$I$9,CL608*$B$4&gt;'SFV+BESS'!$I$7,CS607&lt;$B$2*'SFV+BESS'!$I$9),$B$2*'SFV+BESS'!$I$9-CS607,IF(AND(CL608&gt;0,CL608*$B$4+CS607&lt;=$B$2*'SFV+BESS'!$I$9,CL608&gt;'SFV+BESS'!$I$7),'SFV+BESS'!$I$7,0))))</f>
        <v>0</v>
      </c>
      <c r="CN608" s="27">
        <f>IF(AND(CL608&lt;0,CS607+CL608/$B$5&gt;$H$2,-CL608/'Carga-Descarga Año'!$B$5&lt;'SFV+BESS'!$I$7),CL608/$B$5,IF(AND(CL608&lt;0,CS607+CL608/$B$5&gt;$H$2,-CL608/'Carga-Descarga Año'!$B$5&gt;'SFV+BESS'!$I$7),-'SFV+BESS'!$I$7,IF(AND(CL608&lt;0,CS607+CL608/$B$5&lt;$H$2),-MIN('SFV+BESS'!$I$7,CS607-$H$2),0)))</f>
        <v>0</v>
      </c>
      <c r="CO608" s="33"/>
      <c r="CP608" s="33">
        <f t="shared" si="664"/>
        <v>0</v>
      </c>
      <c r="CQ608" s="27">
        <f t="shared" si="702"/>
        <v>0</v>
      </c>
      <c r="CR608" s="27">
        <f t="shared" si="665"/>
        <v>0</v>
      </c>
      <c r="CS608" s="28">
        <f>IF((CS607+CM608+CN608)&gt;=$B$2*'SFV+BESS'!$I$9, $B$2*'SFV+BESS'!$I$9, (CS607+CM608+CN608))</f>
        <v>173.61249999999998</v>
      </c>
      <c r="CT608" s="110">
        <f t="shared" si="703"/>
        <v>0</v>
      </c>
      <c r="CY608" s="251"/>
      <c r="CZ608" s="48">
        <v>24.9583333333334</v>
      </c>
      <c r="DA608" s="33">
        <f t="shared" si="682"/>
        <v>0</v>
      </c>
      <c r="DB608" s="33">
        <f>Gen_Cons_Horario!B4978</f>
        <v>0</v>
      </c>
      <c r="DC608" s="35">
        <f t="shared" si="719"/>
        <v>0</v>
      </c>
      <c r="DD608" s="116">
        <f>IF(AND(DC608&gt;0,DC608*$B$4+DJ607&lt;=$B$2*'SFV+BESS'!$I$9,DC608&lt;'SFV+BESS'!$I$7), DC608*$B$4, IF(AND(DC608&gt;0,DC608*$B$4+DJ607&gt;$B$2*'SFV+BESS'!$I$9,DC608*$B$4&lt;'SFV+BESS'!$I$7),$B$2*'SFV+BESS'!$I$9-DJ607,IF(AND(DC608&gt;0,DC608*$B$4+DJ607&gt;$B$2*'SFV+BESS'!$I$9,DC608*$B$4&gt;'SFV+BESS'!$I$7,DJ607&lt;$B$2*'SFV+BESS'!$I$9),$B$2*'SFV+BESS'!$I$9-DJ607,IF(AND(DC608&gt;0,DC608*$B$4+DJ607&lt;=$B$2*'SFV+BESS'!$I$9,DC608&gt;'SFV+BESS'!$I$7),'SFV+BESS'!$I$7,0))))</f>
        <v>0</v>
      </c>
      <c r="DE608" s="27">
        <f>IF(AND(DC608&lt;0,DJ607+DC608/$B$5&gt;$H$2,-DC608/'Carga-Descarga Año'!$B$5&lt;'SFV+BESS'!$I$7),DC608/$B$5,IF(AND(DC608&lt;0,DJ607+DC608/$B$5&gt;$H$2,-DC608/'Carga-Descarga Año'!$B$5&gt;'SFV+BESS'!$I$7),-'SFV+BESS'!$I$7,IF(AND(DC608&lt;0,DJ607+DC608/$B$5&lt;$H$2),-MIN('SFV+BESS'!$I$7,DJ607-$H$2),0)))</f>
        <v>0</v>
      </c>
      <c r="DF608" s="33"/>
      <c r="DG608" s="33">
        <f t="shared" si="666"/>
        <v>0</v>
      </c>
      <c r="DH608" s="27">
        <f t="shared" si="704"/>
        <v>0</v>
      </c>
      <c r="DI608" s="27">
        <f t="shared" si="705"/>
        <v>0</v>
      </c>
      <c r="DJ608" s="28">
        <f>IF((DJ607+DD608+DE608)&gt;=$B$2*'SFV+BESS'!$I$9, $B$2*'SFV+BESS'!$I$9, (DJ607+DD608+DE608))</f>
        <v>173.61249999999998</v>
      </c>
      <c r="DK608" s="110">
        <f t="shared" si="706"/>
        <v>0</v>
      </c>
      <c r="DP608" s="251"/>
      <c r="DQ608" s="48">
        <v>24.9583333333334</v>
      </c>
      <c r="DR608" s="33">
        <f t="shared" si="683"/>
        <v>0</v>
      </c>
      <c r="DS608" s="33">
        <f>Gen_Cons_Horario!B5722</f>
        <v>0</v>
      </c>
      <c r="DT608" s="35">
        <f t="shared" si="720"/>
        <v>0</v>
      </c>
      <c r="DU608" s="116">
        <f>IF(AND(DT608&gt;0,DT608*$B$4+EA607&lt;=$B$2*'SFV+BESS'!$I$9,DT608&lt;'SFV+BESS'!$I$7), DT608*$B$4, IF(AND(DT608&gt;0,DT608*$B$4+EA607&gt;$B$2*'SFV+BESS'!$I$9,DT608*$B$4&lt;'SFV+BESS'!$I$7),$B$2*'SFV+BESS'!$I$9-EA607,IF(AND(DT608&gt;0,DT608*$B$4+EA607&gt;$B$2*'SFV+BESS'!$I$9,DT608*$B$4&gt;'SFV+BESS'!$I$7,EA607&lt;$B$2*'SFV+BESS'!$I$9),$B$2*'SFV+BESS'!$I$9-EA607,IF(AND(DT608&gt;0,DT608*$B$4+EA607&lt;=$B$2*'SFV+BESS'!$I$9,DT608&gt;'SFV+BESS'!$I$7),'SFV+BESS'!$I$7,0))))</f>
        <v>0</v>
      </c>
      <c r="DV608" s="27">
        <f>IF(AND(DT608&lt;0,EA607+DT608/$B$5&gt;$H$2,-DT608/'Carga-Descarga Año'!$B$5&lt;'SFV+BESS'!$I$7),DT608/$B$5,IF(AND(DT608&lt;0,EA607+DT608/$B$5&gt;$H$2,-DT608/'Carga-Descarga Año'!$B$5&gt;'SFV+BESS'!$I$7),-'SFV+BESS'!$I$7,IF(AND(DT608&lt;0,EA607+DT608/$B$5&lt;$H$2),-MIN('SFV+BESS'!$I$7,EA607-$H$2),0)))</f>
        <v>0</v>
      </c>
      <c r="DW608" s="33"/>
      <c r="DX608" s="33">
        <f t="shared" si="667"/>
        <v>0</v>
      </c>
      <c r="DY608" s="27">
        <f t="shared" si="707"/>
        <v>0</v>
      </c>
      <c r="DZ608" s="27">
        <f t="shared" si="668"/>
        <v>0</v>
      </c>
      <c r="EA608" s="28">
        <f>IF((EA607+DU608+DV608)&gt;=$B$2*'SFV+BESS'!$I$9, $B$2*'SFV+BESS'!$I$9, (EA607+DU608+DV608))</f>
        <v>173.61249999999998</v>
      </c>
      <c r="EB608" s="110">
        <f t="shared" si="708"/>
        <v>0</v>
      </c>
      <c r="EG608" s="251"/>
      <c r="EH608" s="48">
        <v>24.9583333333334</v>
      </c>
      <c r="EI608" s="33">
        <f t="shared" si="684"/>
        <v>0</v>
      </c>
      <c r="EJ608" s="33">
        <f>Gen_Cons_Horario!B6466</f>
        <v>0</v>
      </c>
      <c r="EK608" s="35">
        <f t="shared" si="721"/>
        <v>0</v>
      </c>
      <c r="EL608" s="116">
        <f>IF(AND(EK608&gt;0,EK608*$B$4+ER607&lt;=$B$2*'SFV+BESS'!$I$9,EK608&lt;'SFV+BESS'!$I$7), EK608*$B$4, IF(AND(EK608&gt;0,EK608*$B$4+ER607&gt;$B$2*'SFV+BESS'!$I$9,EK608*$B$4&lt;'SFV+BESS'!$I$7),$B$2*'SFV+BESS'!$I$9-ER607,IF(AND(EK608&gt;0,EK608*$B$4+ER607&gt;$B$2*'SFV+BESS'!$I$9,EK608*$B$4&gt;'SFV+BESS'!$I$7,ER607&lt;$B$2*'SFV+BESS'!$I$9),$B$2*'SFV+BESS'!$I$9-ER607,IF(AND(EK608&gt;0,EK608*$B$4+ER607&lt;=$B$2*'SFV+BESS'!$I$9,EK608&gt;'SFV+BESS'!$I$7),'SFV+BESS'!$I$7,0))))</f>
        <v>0</v>
      </c>
      <c r="EM608" s="27">
        <f>IF(AND(EK608&lt;0,ER607+EK608/$B$5&gt;$H$2,-EK608/'Carga-Descarga Año'!$B$5&lt;'SFV+BESS'!$I$7),EK608/$B$5,IF(AND(EK608&lt;0,ER607+EK608/$B$5&gt;$H$2,-EK608/'Carga-Descarga Año'!$B$5&gt;'SFV+BESS'!$I$7),-'SFV+BESS'!$I$7,IF(AND(EK608&lt;0,ER607+EK608/$B$5&lt;$H$2),-MIN('SFV+BESS'!$I$7,ER607-$H$2),0)))</f>
        <v>0</v>
      </c>
      <c r="EN608" s="33"/>
      <c r="EO608" s="33">
        <f t="shared" si="669"/>
        <v>0</v>
      </c>
      <c r="EP608" s="27">
        <f t="shared" si="709"/>
        <v>0</v>
      </c>
      <c r="EQ608" s="27">
        <f t="shared" si="670"/>
        <v>0</v>
      </c>
      <c r="ER608" s="28">
        <f>IF((ER607+EL608+EM608)&gt;=$B$2*'SFV+BESS'!$I$9, $B$2*'SFV+BESS'!$I$9, (ER607+EL608+EM608))</f>
        <v>173.61249999999998</v>
      </c>
      <c r="ES608" s="110">
        <f t="shared" si="710"/>
        <v>0</v>
      </c>
      <c r="EX608" s="251"/>
      <c r="EY608" s="48">
        <v>24.9583333333334</v>
      </c>
      <c r="EZ608" s="33">
        <f t="shared" si="685"/>
        <v>0</v>
      </c>
      <c r="FA608" s="33">
        <f>Gen_Cons_Horario!B7186</f>
        <v>0</v>
      </c>
      <c r="FB608" s="35">
        <f t="shared" si="722"/>
        <v>0</v>
      </c>
      <c r="FC608" s="116">
        <f>IF(AND(FB608&gt;0,FB608*$B$4+FI607&lt;=$B$2*'SFV+BESS'!$I$9,FB608&lt;'SFV+BESS'!$I$7), FB608*$B$4, IF(AND(FB608&gt;0,FB608*$B$4+FI607&gt;$B$2*'SFV+BESS'!$I$9,FB608*$B$4&lt;'SFV+BESS'!$I$7),$B$2*'SFV+BESS'!$I$9-FI607,IF(AND(FB608&gt;0,FB608*$B$4+FI607&gt;$B$2*'SFV+BESS'!$I$9,FB608*$B$4&gt;'SFV+BESS'!$I$7,FI607&lt;$B$2*'SFV+BESS'!$I$9),$B$2*'SFV+BESS'!$I$9-FI607,IF(AND(FB608&gt;0,FB608*$B$4+FI607&lt;=$B$2*'SFV+BESS'!$I$9,FB608&gt;'SFV+BESS'!$I$7),'SFV+BESS'!$I$7,0))))</f>
        <v>0</v>
      </c>
      <c r="FD608" s="27">
        <f>IF(AND(FB608&lt;0,FI607+FB608/$B$5&gt;$H$2,-FB608/'Carga-Descarga Año'!$B$5&lt;'SFV+BESS'!$I$7),FB608/$B$5,IF(AND(FB608&lt;0,FI607+FB608/$B$5&gt;$H$2,-FB608/'Carga-Descarga Año'!$B$5&gt;'SFV+BESS'!$I$7),-'SFV+BESS'!$I$7,IF(AND(FB608&lt;0,FI607+FB608/$B$5&lt;$H$2),-MIN('SFV+BESS'!$I$7,FI607-$H$2),0)))</f>
        <v>0</v>
      </c>
      <c r="FE608" s="33"/>
      <c r="FF608" s="33">
        <f t="shared" si="671"/>
        <v>0</v>
      </c>
      <c r="FG608" s="27">
        <f t="shared" si="711"/>
        <v>0</v>
      </c>
      <c r="FH608" s="27">
        <f t="shared" si="672"/>
        <v>0</v>
      </c>
      <c r="FI608" s="28">
        <f>IF((FI607+FC608+FD608)&gt;=$B$2*'SFV+BESS'!$I$9, $B$2*'SFV+BESS'!$I$9, (FI607+FC608+FD608))</f>
        <v>173.61249999999998</v>
      </c>
      <c r="FJ608" s="110">
        <f t="shared" si="712"/>
        <v>0</v>
      </c>
      <c r="FO608" s="251"/>
      <c r="FP608" s="48">
        <v>24.9583333333334</v>
      </c>
      <c r="FQ608" s="33">
        <f t="shared" si="686"/>
        <v>0</v>
      </c>
      <c r="FR608" s="33">
        <f>Gen_Cons_Horario!B7930</f>
        <v>0</v>
      </c>
      <c r="FS608" s="35">
        <f t="shared" si="723"/>
        <v>0</v>
      </c>
      <c r="FT608" s="116">
        <f>IF(AND(FS608&gt;0,FS608*$B$4+FZ607&lt;=$B$2*'SFV+BESS'!$I$9,FS608&lt;'SFV+BESS'!$I$7), FS608*$B$4, IF(AND(FS608&gt;0,FS608*$B$4+FZ607&gt;$B$2*'SFV+BESS'!$I$9,FS608*$B$4&lt;'SFV+BESS'!$I$7),$B$2*'SFV+BESS'!$I$9-FZ607,IF(AND(FS608&gt;0,FS608*$B$4+FZ607&gt;$B$2*'SFV+BESS'!$I$9,FS608*$B$4&gt;'SFV+BESS'!$I$7,FZ607&lt;$B$2*'SFV+BESS'!$I$9),$B$2*'SFV+BESS'!$I$9-FZ607,IF(AND(FS608&gt;0,FS608*$B$4+FZ607&lt;=$B$2*'SFV+BESS'!$I$9,FS608&gt;'SFV+BESS'!$I$7),'SFV+BESS'!$I$7,0))))</f>
        <v>0</v>
      </c>
      <c r="FU608" s="27">
        <f>IF(AND(FS608&lt;0,FZ607+FS608/$B$5&gt;$H$2,-FS608/'Carga-Descarga Año'!$B$5&lt;'SFV+BESS'!$I$7),FS608/$B$5,IF(AND(FS608&lt;0,FZ607+FS608/$B$5&gt;$H$2,-FS608/'Carga-Descarga Año'!$B$5&gt;'SFV+BESS'!$I$7),-'SFV+BESS'!$I$7,IF(AND(FS608&lt;0,FZ607+FS608/$B$5&lt;$H$2),-MIN('SFV+BESS'!$I$7,FZ607-$H$2),0)))</f>
        <v>0</v>
      </c>
      <c r="FV608" s="33"/>
      <c r="FW608" s="33">
        <f t="shared" si="673"/>
        <v>0</v>
      </c>
      <c r="FX608" s="27">
        <f t="shared" si="713"/>
        <v>0</v>
      </c>
      <c r="FY608" s="27">
        <f t="shared" si="674"/>
        <v>0</v>
      </c>
      <c r="FZ608" s="28">
        <f>IF((FZ607+FT608+FU608)&gt;=$B$2*'SFV+BESS'!$I$9, $B$2*'SFV+BESS'!$I$9, (FZ607+FT608+FU608))</f>
        <v>173.61249999999998</v>
      </c>
      <c r="GA608" s="110">
        <f t="shared" si="714"/>
        <v>0</v>
      </c>
      <c r="GF608" s="251"/>
      <c r="GG608" s="48">
        <v>24.9583333333334</v>
      </c>
      <c r="GH608" s="33">
        <f t="shared" si="687"/>
        <v>0</v>
      </c>
      <c r="GI608" s="33">
        <f>Gen_Cons_Horario!B8650</f>
        <v>0</v>
      </c>
      <c r="GJ608" s="35">
        <f t="shared" si="729"/>
        <v>0</v>
      </c>
      <c r="GK608" s="116">
        <f>IF(AND(GJ608&gt;0,GJ608*$B$4+GQ607&lt;=$B$2*'SFV+BESS'!$I$9,GJ608&lt;'SFV+BESS'!$I$7), GJ608*$B$4, IF(AND(GJ608&gt;0,GJ608*$B$4+GQ607&gt;$B$2*'SFV+BESS'!$I$9,GJ608*$B$4&lt;'SFV+BESS'!$I$7),$B$2*'SFV+BESS'!$I$9-GQ607,IF(AND(GJ608&gt;0,GJ608*$B$4+GQ607&gt;$B$2*'SFV+BESS'!$I$9,GJ608*$B$4&gt;'SFV+BESS'!$I$7,GQ607&lt;$B$2*'SFV+BESS'!$I$9),$B$2*'SFV+BESS'!$I$9-GQ607,IF(AND(GJ608&gt;0,GJ608*$B$4+GQ607&lt;=$B$2*'SFV+BESS'!$I$9,GJ608&gt;'SFV+BESS'!$I$7),'SFV+BESS'!$I$7,0))))</f>
        <v>0</v>
      </c>
      <c r="GL608" s="27">
        <f>IF(AND(GJ608&lt;0,GQ607+GJ608/$B$5&gt;$H$2,-GJ608/'Carga-Descarga Año'!$B$5&lt;'SFV+BESS'!$I$7),GJ608/$B$5,IF(AND(GJ608&lt;0,GQ607+GJ608/$B$5&gt;$H$2,-GJ608/'Carga-Descarga Año'!$B$5&gt;'SFV+BESS'!$I$7),-'SFV+BESS'!$I$7,IF(AND(GJ608&lt;0,GQ607+GJ608/$B$5&lt;$H$2),-MIN('SFV+BESS'!$I$7,GQ607-$H$2),0)))</f>
        <v>0</v>
      </c>
      <c r="GM608" s="33"/>
      <c r="GN608" s="33">
        <f t="shared" si="675"/>
        <v>0</v>
      </c>
      <c r="GO608" s="27">
        <f t="shared" si="715"/>
        <v>0</v>
      </c>
      <c r="GP608" s="27">
        <f t="shared" si="676"/>
        <v>0</v>
      </c>
      <c r="GQ608" s="28">
        <f>IF((GQ607+GK608+GL608)&gt;=$B$2*'SFV+BESS'!$I$9, $B$2*'SFV+BESS'!$I$9, (GQ607+GK608+GL608))</f>
        <v>173.61249999999998</v>
      </c>
      <c r="GR608" s="110">
        <f t="shared" si="716"/>
        <v>0</v>
      </c>
    </row>
    <row r="609" spans="1:200">
      <c r="A609" s="248">
        <v>26</v>
      </c>
      <c r="B609" s="41">
        <v>25</v>
      </c>
      <c r="C609" s="38">
        <f t="shared" ref="C609:C672" si="730">C585</f>
        <v>0</v>
      </c>
      <c r="D609" s="2">
        <f>Gen_Cons_Horario!B635</f>
        <v>0</v>
      </c>
      <c r="E609" s="140">
        <f t="shared" si="688"/>
        <v>0</v>
      </c>
      <c r="F609" s="116">
        <f>IF(AND(E609&gt;0,E609*$B$4+L608&lt;=$B$2*'SFV+BESS'!$I$9,E609&lt;'SFV+BESS'!$I$7), E609*$B$4, IF(AND(E609&gt;0,E609*$B$4+L608&gt;$B$2*'SFV+BESS'!$I$9,E609*$B$4&lt;'SFV+BESS'!$I$7),$B$2*'SFV+BESS'!$I$9-L608,IF(AND(E609&gt;0,E609*$B$4+L608&gt;$B$2*'SFV+BESS'!$I$9,E609*$B$4&gt;'SFV+BESS'!$I$7,L608&lt;$B$2*'SFV+BESS'!$I$9),$B$2*'SFV+BESS'!$I$9-L608,IF(AND(E609&gt;0,E609*$B$4+L608&lt;=$B$2*'SFV+BESS'!$I$9,E609&gt;'SFV+BESS'!$I$7),'SFV+BESS'!$I$7,0))))</f>
        <v>0</v>
      </c>
      <c r="G609" s="27">
        <f>IF(AND(E609&lt;0,L608+E609/$B$5&gt;$H$2,-E609/'Carga-Descarga Año'!$B$5&lt;'SFV+BESS'!$I$7),E609/$B$5,IF(AND(E609&lt;0,L608+E609/$B$5&gt;$H$2,-E609/'Carga-Descarga Año'!$B$5&gt;'SFV+BESS'!$I$7),-'SFV+BESS'!$I$7,IF(AND(E609&lt;0,L608+E609/$B$5&lt;$H$2),-MIN('SFV+BESS'!$I$7,L608-$H$2),0)))</f>
        <v>0</v>
      </c>
      <c r="I609" s="38">
        <f t="shared" si="689"/>
        <v>0</v>
      </c>
      <c r="J609" s="27">
        <f t="shared" si="691"/>
        <v>0</v>
      </c>
      <c r="K609" s="27">
        <f t="shared" si="690"/>
        <v>0</v>
      </c>
      <c r="L609" s="28">
        <f>IF((L608+F609+G609)&gt;=$B$2*'SFV+BESS'!$I$9, $B$2*'SFV+BESS'!$I$9, (L608+F609+G609))</f>
        <v>173.61249999999998</v>
      </c>
      <c r="M609" s="110">
        <f t="shared" si="692"/>
        <v>0</v>
      </c>
      <c r="R609" s="251">
        <v>26</v>
      </c>
      <c r="S609" s="41">
        <v>25</v>
      </c>
      <c r="T609" s="2">
        <f t="shared" si="677"/>
        <v>0</v>
      </c>
      <c r="U609" s="2">
        <f>Gen_Cons_Horario!B1379</f>
        <v>0</v>
      </c>
      <c r="V609" s="35">
        <f t="shared" si="724"/>
        <v>0</v>
      </c>
      <c r="W609" s="116">
        <f>IF(AND(V609&gt;0,V609*$B$4+AC608&lt;=$B$2*'SFV+BESS'!$I$9,V609&lt;'SFV+BESS'!$I$7), V609*$B$4, IF(AND(V609&gt;0,V609*$B$4+AC608&gt;$B$2*'SFV+BESS'!$I$9,V609*$B$4&lt;'SFV+BESS'!$I$7),$B$2*'SFV+BESS'!$I$9-AC608,IF(AND(V609&gt;0,V609*$B$4+AC608&gt;$B$2*'SFV+BESS'!$I$9,V609*$B$4&gt;'SFV+BESS'!$I$7,AC608&lt;$B$2*'SFV+BESS'!$I$9),$B$2*'SFV+BESS'!$I$9-AC608,IF(AND(V609&gt;0,V609*$B$4+AC608&lt;=$B$2*'SFV+BESS'!$I$9,V609&gt;'SFV+BESS'!$I$7),'SFV+BESS'!$I$7,0))))</f>
        <v>0</v>
      </c>
      <c r="X609" s="27">
        <f>IF(AND(V609&lt;0,AC608+V609/$B$5&gt;$H$2,-V609/'Carga-Descarga Año'!$B$5&lt;'SFV+BESS'!$I$7),V609/$B$5,IF(AND(V609&lt;0,AC608+V609/$B$5&gt;$H$2,-V609/'Carga-Descarga Año'!$B$5&gt;'SFV+BESS'!$I$7),-'SFV+BESS'!$I$7,IF(AND(V609&lt;0,AC608+V609/$B$5&lt;$H$2),-MIN('SFV+BESS'!$I$7,AC608-$H$2),0)))</f>
        <v>0</v>
      </c>
      <c r="Z609" s="33">
        <f t="shared" si="718"/>
        <v>0</v>
      </c>
      <c r="AA609" s="27">
        <f t="shared" si="693"/>
        <v>0</v>
      </c>
      <c r="AB609" s="27">
        <f t="shared" si="717"/>
        <v>0</v>
      </c>
      <c r="AC609" s="28">
        <f>IF((AC608+W609+X609)&gt;=$B$2*'SFV+BESS'!$I$9, $B$2*'SFV+BESS'!$I$9, (AC608+W609+X609))</f>
        <v>173.61249999999998</v>
      </c>
      <c r="AD609" s="110">
        <f t="shared" si="694"/>
        <v>0</v>
      </c>
      <c r="AI609" s="251">
        <v>26</v>
      </c>
      <c r="AJ609" s="41">
        <v>25</v>
      </c>
      <c r="AK609" s="52">
        <f t="shared" si="678"/>
        <v>0</v>
      </c>
      <c r="AL609" s="33">
        <f>Gen_Cons_Horario!B2051</f>
        <v>0</v>
      </c>
      <c r="AM609" s="35">
        <f t="shared" si="725"/>
        <v>0</v>
      </c>
      <c r="AN609" s="116">
        <f>IF(AND(AM609&gt;0,AM609*$B$4+AT608&lt;=$B$2*'SFV+BESS'!$I$9,AM609&lt;'SFV+BESS'!$I$7), AM609*$B$4, IF(AND(AM609&gt;0,AM609*$B$4+AT608&gt;$B$2*'SFV+BESS'!$I$9,AM609*$B$4&lt;'SFV+BESS'!$I$7),$B$2*'SFV+BESS'!$I$9-AT608,IF(AND(AM609&gt;0,AM609*$B$4+AT608&gt;$B$2*'SFV+BESS'!$I$9,AM609*$B$4&gt;'SFV+BESS'!$I$7,AT608&lt;$B$2*'SFV+BESS'!$I$9),$B$2*'SFV+BESS'!$I$9-AT608,IF(AND(AM609&gt;0,AM609*$B$4+AT608&lt;=$B$2*'SFV+BESS'!$I$9,AM609&gt;'SFV+BESS'!$I$7),'SFV+BESS'!$I$7,0))))</f>
        <v>0</v>
      </c>
      <c r="AO609" s="27">
        <f>IF(AND(AM609&lt;0,AT608+AM609/$B$5&gt;$H$2,-AM609/'Carga-Descarga Año'!$B$5&lt;'SFV+BESS'!$I$7),AM609/$B$5,IF(AND(AM609&lt;0,AT608+AM609/$B$5&gt;$H$2,-AM609/'Carga-Descarga Año'!$B$5&gt;'SFV+BESS'!$I$7),-'SFV+BESS'!$I$7,IF(AND(AM609&lt;0,AT608+AM609/$B$5&lt;$H$2),-MIN('SFV+BESS'!$I$7,AT608-$H$2),0)))</f>
        <v>0</v>
      </c>
      <c r="AP609" s="33"/>
      <c r="AQ609" s="33">
        <f t="shared" ref="AQ609:AQ672" si="731">IF(AM609&gt;0,AL609,AK609)</f>
        <v>0</v>
      </c>
      <c r="AR609" s="27">
        <f t="shared" si="695"/>
        <v>0</v>
      </c>
      <c r="AS609" s="27">
        <f t="shared" ref="AS609:AS672" si="732">IF(AR609&lt;-AM609,-(AM609+AR609),0)</f>
        <v>0</v>
      </c>
      <c r="AT609" s="28">
        <f>IF((AT608+AN609+AO609)&gt;=$B$2*'SFV+BESS'!$I$9, $B$2*'SFV+BESS'!$I$9, (AT608+AN609+AO609))</f>
        <v>173.61249999999998</v>
      </c>
      <c r="AU609" s="110">
        <f t="shared" si="696"/>
        <v>0</v>
      </c>
      <c r="AZ609" s="251">
        <v>26</v>
      </c>
      <c r="BA609" s="41">
        <v>25</v>
      </c>
      <c r="BB609" s="33">
        <f t="shared" si="679"/>
        <v>0</v>
      </c>
      <c r="BC609" s="33">
        <f>Gen_Cons_Horario!B2795</f>
        <v>0</v>
      </c>
      <c r="BD609" s="35">
        <f t="shared" si="726"/>
        <v>0</v>
      </c>
      <c r="BE609" s="116">
        <f>IF(AND(BD609&gt;0,BD609*$B$4+BK608&lt;=$B$2*'SFV+BESS'!$I$9,BD609&lt;'SFV+BESS'!$I$7), BD609*$B$4, IF(AND(BD609&gt;0,BD609*$B$4+BK608&gt;$B$2*'SFV+BESS'!$I$9,BD609*$B$4&lt;'SFV+BESS'!$I$7),$B$2*'SFV+BESS'!$I$9-BK608,IF(AND(BD609&gt;0,BD609*$B$4+BK608&gt;$B$2*'SFV+BESS'!$I$9,BD609*$B$4&gt;'SFV+BESS'!$I$7,BK608&lt;$B$2*'SFV+BESS'!$I$9),$B$2*'SFV+BESS'!$I$9-BK608,IF(AND(BD609&gt;0,BD609*$B$4+BK608&lt;=$B$2*'SFV+BESS'!$I$9,BD609&gt;'SFV+BESS'!$I$7),'SFV+BESS'!$I$7,0))))</f>
        <v>0</v>
      </c>
      <c r="BF609" s="27">
        <f>IF(AND(BD609&lt;0,BK608+BD609/$B$5&gt;$H$2,-BD609/'Carga-Descarga Año'!$B$5&lt;'SFV+BESS'!$I$7),BD609/$B$5,IF(AND(BD609&lt;0,BK608+BD609/$B$5&gt;$H$2,-BD609/'Carga-Descarga Año'!$B$5&gt;'SFV+BESS'!$I$7),-'SFV+BESS'!$I$7,IF(AND(BD609&lt;0,BK608+BD609/$B$5&lt;$H$2),-MIN('SFV+BESS'!$I$7,BK608-$H$2),0)))</f>
        <v>0</v>
      </c>
      <c r="BG609" s="33"/>
      <c r="BH609" s="33">
        <f t="shared" ref="BH609:BH672" si="733">IF(BD609&gt;0,BC609,BB609)</f>
        <v>0</v>
      </c>
      <c r="BI609" s="27">
        <f t="shared" si="697"/>
        <v>0</v>
      </c>
      <c r="BJ609" s="27">
        <f t="shared" ref="BJ609:BJ672" si="734">IF(BI609&lt;-BD609,-(BD609+BI609),0)</f>
        <v>0</v>
      </c>
      <c r="BK609" s="28">
        <f>IF((BK608+BE609+BF609)&gt;=$B$2*'SFV+BESS'!$I$9, $B$2*'SFV+BESS'!$I$9, (BK608+BE609+BF609))</f>
        <v>173.61249999999998</v>
      </c>
      <c r="BL609" s="110">
        <f t="shared" si="698"/>
        <v>0</v>
      </c>
      <c r="BQ609" s="251">
        <v>26</v>
      </c>
      <c r="BR609" s="41">
        <v>25</v>
      </c>
      <c r="BS609" s="33">
        <f t="shared" si="680"/>
        <v>0</v>
      </c>
      <c r="BT609" s="33">
        <f>Gen_Cons_Horario!B3515</f>
        <v>0</v>
      </c>
      <c r="BU609" s="35">
        <f t="shared" si="727"/>
        <v>0</v>
      </c>
      <c r="BV609" s="116">
        <f>IF(AND(BU609&gt;0,BU609*$B$4+CB608&lt;=$B$2*'SFV+BESS'!$I$9,BU609&lt;'SFV+BESS'!$I$7), BU609*$B$4, IF(AND(BU609&gt;0,BU609*$B$4+CB608&gt;$B$2*'SFV+BESS'!$I$9,BU609*$B$4&lt;'SFV+BESS'!$I$7),$B$2*'SFV+BESS'!$I$9-CB608,IF(AND(BU609&gt;0,BU609*$B$4+CB608&gt;$B$2*'SFV+BESS'!$I$9,BU609*$B$4&gt;'SFV+BESS'!$I$7,CB608&lt;$B$2*'SFV+BESS'!$I$9),$B$2*'SFV+BESS'!$I$9-CB608,IF(AND(BU609&gt;0,BU609*$B$4+CB608&lt;=$B$2*'SFV+BESS'!$I$9,BU609&gt;'SFV+BESS'!$I$7),'SFV+BESS'!$I$7,0))))</f>
        <v>0</v>
      </c>
      <c r="BW609" s="27">
        <f>IF(AND(BU609&lt;0,CB608+BU609/$B$5&gt;$H$2,-BU609/'Carga-Descarga Año'!$B$5&lt;'SFV+BESS'!$I$7),BU609/$B$5,IF(AND(BU609&lt;0,CB608+BU609/$B$5&gt;$H$2,-BU609/'Carga-Descarga Año'!$B$5&gt;'SFV+BESS'!$I$7),-'SFV+BESS'!$I$7,IF(AND(BU609&lt;0,CB608+BU609/$B$5&lt;$H$2),-MIN('SFV+BESS'!$I$7,CB608-$H$2),0)))</f>
        <v>0</v>
      </c>
      <c r="BX609" s="33"/>
      <c r="BY609" s="33">
        <f t="shared" ref="BY609:BY672" si="735">IF(BU609&gt;0,BT609,BS609)</f>
        <v>0</v>
      </c>
      <c r="BZ609" s="27">
        <f t="shared" si="699"/>
        <v>0</v>
      </c>
      <c r="CA609" s="27">
        <f t="shared" si="700"/>
        <v>0</v>
      </c>
      <c r="CB609" s="28">
        <f>IF((CB608+BV609+BW609)&gt;=$B$2*'SFV+BESS'!$I$9, $B$2*'SFV+BESS'!$I$9, (CB608+BV609+BW609))</f>
        <v>173.61249999999998</v>
      </c>
      <c r="CC609" s="110">
        <f t="shared" si="701"/>
        <v>0</v>
      </c>
      <c r="CH609" s="251">
        <v>26</v>
      </c>
      <c r="CI609" s="41">
        <v>25</v>
      </c>
      <c r="CJ609" s="33">
        <f t="shared" si="681"/>
        <v>0</v>
      </c>
      <c r="CK609" s="33">
        <f>Gen_Cons_Horario!B4259</f>
        <v>0</v>
      </c>
      <c r="CL609" s="35">
        <f t="shared" si="728"/>
        <v>0</v>
      </c>
      <c r="CM609" s="116">
        <f>IF(AND(CL609&gt;0,CL609*$B$4+CS608&lt;=$B$2*'SFV+BESS'!$I$9,CL609&lt;'SFV+BESS'!$I$7), CL609*$B$4, IF(AND(CL609&gt;0,CL609*$B$4+CS608&gt;$B$2*'SFV+BESS'!$I$9,CL609*$B$4&lt;'SFV+BESS'!$I$7),$B$2*'SFV+BESS'!$I$9-CS608,IF(AND(CL609&gt;0,CL609*$B$4+CS608&gt;$B$2*'SFV+BESS'!$I$9,CL609*$B$4&gt;'SFV+BESS'!$I$7,CS608&lt;$B$2*'SFV+BESS'!$I$9),$B$2*'SFV+BESS'!$I$9-CS608,IF(AND(CL609&gt;0,CL609*$B$4+CS608&lt;=$B$2*'SFV+BESS'!$I$9,CL609&gt;'SFV+BESS'!$I$7),'SFV+BESS'!$I$7,0))))</f>
        <v>0</v>
      </c>
      <c r="CN609" s="27">
        <f>IF(AND(CL609&lt;0,CS608+CL609/$B$5&gt;$H$2,-CL609/'Carga-Descarga Año'!$B$5&lt;'SFV+BESS'!$I$7),CL609/$B$5,IF(AND(CL609&lt;0,CS608+CL609/$B$5&gt;$H$2,-CL609/'Carga-Descarga Año'!$B$5&gt;'SFV+BESS'!$I$7),-'SFV+BESS'!$I$7,IF(AND(CL609&lt;0,CS608+CL609/$B$5&lt;$H$2),-MIN('SFV+BESS'!$I$7,CS608-$H$2),0)))</f>
        <v>0</v>
      </c>
      <c r="CO609" s="33"/>
      <c r="CP609" s="33">
        <f t="shared" ref="CP609:CP672" si="736">IF(CL609&gt;0,CK609,CJ609)</f>
        <v>0</v>
      </c>
      <c r="CQ609" s="27">
        <f t="shared" si="702"/>
        <v>0</v>
      </c>
      <c r="CR609" s="27">
        <f t="shared" ref="CR609:CR672" si="737">IF(CQ609&lt;-CL609,-(CL609+CQ609),0)</f>
        <v>0</v>
      </c>
      <c r="CS609" s="28">
        <f>IF((CS608+CM609+CN609)&gt;=$B$2*'SFV+BESS'!$I$9, $B$2*'SFV+BESS'!$I$9, (CS608+CM609+CN609))</f>
        <v>173.61249999999998</v>
      </c>
      <c r="CT609" s="110">
        <f t="shared" si="703"/>
        <v>0</v>
      </c>
      <c r="CY609" s="251">
        <v>26</v>
      </c>
      <c r="CZ609" s="41">
        <v>25</v>
      </c>
      <c r="DA609" s="33">
        <f t="shared" si="682"/>
        <v>0</v>
      </c>
      <c r="DB609" s="33">
        <f>Gen_Cons_Horario!B4979</f>
        <v>0</v>
      </c>
      <c r="DC609" s="35">
        <f t="shared" si="719"/>
        <v>0</v>
      </c>
      <c r="DD609" s="116">
        <f>IF(AND(DC609&gt;0,DC609*$B$4+DJ608&lt;=$B$2*'SFV+BESS'!$I$9,DC609&lt;'SFV+BESS'!$I$7), DC609*$B$4, IF(AND(DC609&gt;0,DC609*$B$4+DJ608&gt;$B$2*'SFV+BESS'!$I$9,DC609*$B$4&lt;'SFV+BESS'!$I$7),$B$2*'SFV+BESS'!$I$9-DJ608,IF(AND(DC609&gt;0,DC609*$B$4+DJ608&gt;$B$2*'SFV+BESS'!$I$9,DC609*$B$4&gt;'SFV+BESS'!$I$7,DJ608&lt;$B$2*'SFV+BESS'!$I$9),$B$2*'SFV+BESS'!$I$9-DJ608,IF(AND(DC609&gt;0,DC609*$B$4+DJ608&lt;=$B$2*'SFV+BESS'!$I$9,DC609&gt;'SFV+BESS'!$I$7),'SFV+BESS'!$I$7,0))))</f>
        <v>0</v>
      </c>
      <c r="DE609" s="27">
        <f>IF(AND(DC609&lt;0,DJ608+DC609/$B$5&gt;$H$2,-DC609/'Carga-Descarga Año'!$B$5&lt;'SFV+BESS'!$I$7),DC609/$B$5,IF(AND(DC609&lt;0,DJ608+DC609/$B$5&gt;$H$2,-DC609/'Carga-Descarga Año'!$B$5&gt;'SFV+BESS'!$I$7),-'SFV+BESS'!$I$7,IF(AND(DC609&lt;0,DJ608+DC609/$B$5&lt;$H$2),-MIN('SFV+BESS'!$I$7,DJ608-$H$2),0)))</f>
        <v>0</v>
      </c>
      <c r="DF609" s="33"/>
      <c r="DG609" s="33">
        <f t="shared" ref="DG609:DG672" si="738">IF(DC609&gt;0,DB609,DA609)</f>
        <v>0</v>
      </c>
      <c r="DH609" s="27">
        <f t="shared" si="704"/>
        <v>0</v>
      </c>
      <c r="DI609" s="27">
        <f t="shared" si="705"/>
        <v>0</v>
      </c>
      <c r="DJ609" s="28">
        <f>IF((DJ608+DD609+DE609)&gt;=$B$2*'SFV+BESS'!$I$9, $B$2*'SFV+BESS'!$I$9, (DJ608+DD609+DE609))</f>
        <v>173.61249999999998</v>
      </c>
      <c r="DK609" s="110">
        <f t="shared" si="706"/>
        <v>0</v>
      </c>
      <c r="DP609" s="251">
        <v>26</v>
      </c>
      <c r="DQ609" s="41">
        <v>25</v>
      </c>
      <c r="DR609" s="33">
        <f t="shared" si="683"/>
        <v>0</v>
      </c>
      <c r="DS609" s="33">
        <f>Gen_Cons_Horario!B5723</f>
        <v>0</v>
      </c>
      <c r="DT609" s="35">
        <f t="shared" si="720"/>
        <v>0</v>
      </c>
      <c r="DU609" s="116">
        <f>IF(AND(DT609&gt;0,DT609*$B$4+EA608&lt;=$B$2*'SFV+BESS'!$I$9,DT609&lt;'SFV+BESS'!$I$7), DT609*$B$4, IF(AND(DT609&gt;0,DT609*$B$4+EA608&gt;$B$2*'SFV+BESS'!$I$9,DT609*$B$4&lt;'SFV+BESS'!$I$7),$B$2*'SFV+BESS'!$I$9-EA608,IF(AND(DT609&gt;0,DT609*$B$4+EA608&gt;$B$2*'SFV+BESS'!$I$9,DT609*$B$4&gt;'SFV+BESS'!$I$7,EA608&lt;$B$2*'SFV+BESS'!$I$9),$B$2*'SFV+BESS'!$I$9-EA608,IF(AND(DT609&gt;0,DT609*$B$4+EA608&lt;=$B$2*'SFV+BESS'!$I$9,DT609&gt;'SFV+BESS'!$I$7),'SFV+BESS'!$I$7,0))))</f>
        <v>0</v>
      </c>
      <c r="DV609" s="27">
        <f>IF(AND(DT609&lt;0,EA608+DT609/$B$5&gt;$H$2,-DT609/'Carga-Descarga Año'!$B$5&lt;'SFV+BESS'!$I$7),DT609/$B$5,IF(AND(DT609&lt;0,EA608+DT609/$B$5&gt;$H$2,-DT609/'Carga-Descarga Año'!$B$5&gt;'SFV+BESS'!$I$7),-'SFV+BESS'!$I$7,IF(AND(DT609&lt;0,EA608+DT609/$B$5&lt;$H$2),-MIN('SFV+BESS'!$I$7,EA608-$H$2),0)))</f>
        <v>0</v>
      </c>
      <c r="DW609" s="33"/>
      <c r="DX609" s="33">
        <f t="shared" ref="DX609:DX672" si="739">IF(DT609&gt;0,DS609,DR609)</f>
        <v>0</v>
      </c>
      <c r="DY609" s="27">
        <f t="shared" si="707"/>
        <v>0</v>
      </c>
      <c r="DZ609" s="27">
        <f t="shared" ref="DZ609:DZ672" si="740">IF(DY609&lt;-DT609,-(DT609+DY609),0)</f>
        <v>0</v>
      </c>
      <c r="EA609" s="28">
        <f>IF((EA608+DU609+DV609)&gt;=$B$2*'SFV+BESS'!$I$9, $B$2*'SFV+BESS'!$I$9, (EA608+DU609+DV609))</f>
        <v>173.61249999999998</v>
      </c>
      <c r="EB609" s="110">
        <f t="shared" si="708"/>
        <v>0</v>
      </c>
      <c r="EG609" s="251">
        <v>26</v>
      </c>
      <c r="EH609" s="41">
        <v>25</v>
      </c>
      <c r="EI609" s="33">
        <f t="shared" si="684"/>
        <v>0</v>
      </c>
      <c r="EJ609" s="33">
        <f>Gen_Cons_Horario!B6467</f>
        <v>0</v>
      </c>
      <c r="EK609" s="35">
        <f t="shared" si="721"/>
        <v>0</v>
      </c>
      <c r="EL609" s="116">
        <f>IF(AND(EK609&gt;0,EK609*$B$4+ER608&lt;=$B$2*'SFV+BESS'!$I$9,EK609&lt;'SFV+BESS'!$I$7), EK609*$B$4, IF(AND(EK609&gt;0,EK609*$B$4+ER608&gt;$B$2*'SFV+BESS'!$I$9,EK609*$B$4&lt;'SFV+BESS'!$I$7),$B$2*'SFV+BESS'!$I$9-ER608,IF(AND(EK609&gt;0,EK609*$B$4+ER608&gt;$B$2*'SFV+BESS'!$I$9,EK609*$B$4&gt;'SFV+BESS'!$I$7,ER608&lt;$B$2*'SFV+BESS'!$I$9),$B$2*'SFV+BESS'!$I$9-ER608,IF(AND(EK609&gt;0,EK609*$B$4+ER608&lt;=$B$2*'SFV+BESS'!$I$9,EK609&gt;'SFV+BESS'!$I$7),'SFV+BESS'!$I$7,0))))</f>
        <v>0</v>
      </c>
      <c r="EM609" s="27">
        <f>IF(AND(EK609&lt;0,ER608+EK609/$B$5&gt;$H$2,-EK609/'Carga-Descarga Año'!$B$5&lt;'SFV+BESS'!$I$7),EK609/$B$5,IF(AND(EK609&lt;0,ER608+EK609/$B$5&gt;$H$2,-EK609/'Carga-Descarga Año'!$B$5&gt;'SFV+BESS'!$I$7),-'SFV+BESS'!$I$7,IF(AND(EK609&lt;0,ER608+EK609/$B$5&lt;$H$2),-MIN('SFV+BESS'!$I$7,ER608-$H$2),0)))</f>
        <v>0</v>
      </c>
      <c r="EN609" s="33"/>
      <c r="EO609" s="33">
        <f t="shared" ref="EO609:EO672" si="741">IF(EK609&gt;0,EJ609,EI609)</f>
        <v>0</v>
      </c>
      <c r="EP609" s="27">
        <f t="shared" si="709"/>
        <v>0</v>
      </c>
      <c r="EQ609" s="27">
        <f t="shared" ref="EQ609:EQ672" si="742">IF(EP609&lt;-EK609,-(EK609+EP609),0)</f>
        <v>0</v>
      </c>
      <c r="ER609" s="28">
        <f>IF((ER608+EL609+EM609)&gt;=$B$2*'SFV+BESS'!$I$9, $B$2*'SFV+BESS'!$I$9, (ER608+EL609+EM609))</f>
        <v>173.61249999999998</v>
      </c>
      <c r="ES609" s="110">
        <f t="shared" si="710"/>
        <v>0</v>
      </c>
      <c r="EX609" s="251">
        <v>26</v>
      </c>
      <c r="EY609" s="41">
        <v>25</v>
      </c>
      <c r="EZ609" s="33">
        <f t="shared" si="685"/>
        <v>0</v>
      </c>
      <c r="FA609" s="33">
        <f>Gen_Cons_Horario!B7187</f>
        <v>0</v>
      </c>
      <c r="FB609" s="35">
        <f t="shared" si="722"/>
        <v>0</v>
      </c>
      <c r="FC609" s="116">
        <f>IF(AND(FB609&gt;0,FB609*$B$4+FI608&lt;=$B$2*'SFV+BESS'!$I$9,FB609&lt;'SFV+BESS'!$I$7), FB609*$B$4, IF(AND(FB609&gt;0,FB609*$B$4+FI608&gt;$B$2*'SFV+BESS'!$I$9,FB609*$B$4&lt;'SFV+BESS'!$I$7),$B$2*'SFV+BESS'!$I$9-FI608,IF(AND(FB609&gt;0,FB609*$B$4+FI608&gt;$B$2*'SFV+BESS'!$I$9,FB609*$B$4&gt;'SFV+BESS'!$I$7,FI608&lt;$B$2*'SFV+BESS'!$I$9),$B$2*'SFV+BESS'!$I$9-FI608,IF(AND(FB609&gt;0,FB609*$B$4+FI608&lt;=$B$2*'SFV+BESS'!$I$9,FB609&gt;'SFV+BESS'!$I$7),'SFV+BESS'!$I$7,0))))</f>
        <v>0</v>
      </c>
      <c r="FD609" s="27">
        <f>IF(AND(FB609&lt;0,FI608+FB609/$B$5&gt;$H$2,-FB609/'Carga-Descarga Año'!$B$5&lt;'SFV+BESS'!$I$7),FB609/$B$5,IF(AND(FB609&lt;0,FI608+FB609/$B$5&gt;$H$2,-FB609/'Carga-Descarga Año'!$B$5&gt;'SFV+BESS'!$I$7),-'SFV+BESS'!$I$7,IF(AND(FB609&lt;0,FI608+FB609/$B$5&lt;$H$2),-MIN('SFV+BESS'!$I$7,FI608-$H$2),0)))</f>
        <v>0</v>
      </c>
      <c r="FE609" s="33"/>
      <c r="FF609" s="33">
        <f t="shared" ref="FF609:FF672" si="743">IF(FB609&gt;0,FA609,EZ609)</f>
        <v>0</v>
      </c>
      <c r="FG609" s="27">
        <f t="shared" si="711"/>
        <v>0</v>
      </c>
      <c r="FH609" s="27">
        <f t="shared" ref="FH609:FH672" si="744">IF(FG609&lt;-FB609,-(FB609+FG609),0)</f>
        <v>0</v>
      </c>
      <c r="FI609" s="28">
        <f>IF((FI608+FC609+FD609)&gt;=$B$2*'SFV+BESS'!$I$9, $B$2*'SFV+BESS'!$I$9, (FI608+FC609+FD609))</f>
        <v>173.61249999999998</v>
      </c>
      <c r="FJ609" s="110">
        <f t="shared" si="712"/>
        <v>0</v>
      </c>
      <c r="FO609" s="251">
        <v>26</v>
      </c>
      <c r="FP609" s="41">
        <v>25</v>
      </c>
      <c r="FQ609" s="33">
        <f t="shared" si="686"/>
        <v>0</v>
      </c>
      <c r="FR609" s="33">
        <f>Gen_Cons_Horario!B7931</f>
        <v>0</v>
      </c>
      <c r="FS609" s="35">
        <f t="shared" si="723"/>
        <v>0</v>
      </c>
      <c r="FT609" s="116">
        <f>IF(AND(FS609&gt;0,FS609*$B$4+FZ608&lt;=$B$2*'SFV+BESS'!$I$9,FS609&lt;'SFV+BESS'!$I$7), FS609*$B$4, IF(AND(FS609&gt;0,FS609*$B$4+FZ608&gt;$B$2*'SFV+BESS'!$I$9,FS609*$B$4&lt;'SFV+BESS'!$I$7),$B$2*'SFV+BESS'!$I$9-FZ608,IF(AND(FS609&gt;0,FS609*$B$4+FZ608&gt;$B$2*'SFV+BESS'!$I$9,FS609*$B$4&gt;'SFV+BESS'!$I$7,FZ608&lt;$B$2*'SFV+BESS'!$I$9),$B$2*'SFV+BESS'!$I$9-FZ608,IF(AND(FS609&gt;0,FS609*$B$4+FZ608&lt;=$B$2*'SFV+BESS'!$I$9,FS609&gt;'SFV+BESS'!$I$7),'SFV+BESS'!$I$7,0))))</f>
        <v>0</v>
      </c>
      <c r="FU609" s="27">
        <f>IF(AND(FS609&lt;0,FZ608+FS609/$B$5&gt;$H$2,-FS609/'Carga-Descarga Año'!$B$5&lt;'SFV+BESS'!$I$7),FS609/$B$5,IF(AND(FS609&lt;0,FZ608+FS609/$B$5&gt;$H$2,-FS609/'Carga-Descarga Año'!$B$5&gt;'SFV+BESS'!$I$7),-'SFV+BESS'!$I$7,IF(AND(FS609&lt;0,FZ608+FS609/$B$5&lt;$H$2),-MIN('SFV+BESS'!$I$7,FZ608-$H$2),0)))</f>
        <v>0</v>
      </c>
      <c r="FV609" s="33"/>
      <c r="FW609" s="33">
        <f t="shared" ref="FW609:FW672" si="745">IF(FS609&gt;0,FR609,FQ609)</f>
        <v>0</v>
      </c>
      <c r="FX609" s="27">
        <f t="shared" si="713"/>
        <v>0</v>
      </c>
      <c r="FY609" s="27">
        <f t="shared" ref="FY609:FY672" si="746">IF(FX609&lt;-FS609,-(FS609+FX609),0)</f>
        <v>0</v>
      </c>
      <c r="FZ609" s="28">
        <f>IF((FZ608+FT609+FU609)&gt;=$B$2*'SFV+BESS'!$I$9, $B$2*'SFV+BESS'!$I$9, (FZ608+FT609+FU609))</f>
        <v>173.61249999999998</v>
      </c>
      <c r="GA609" s="110">
        <f t="shared" si="714"/>
        <v>0</v>
      </c>
      <c r="GF609" s="251">
        <v>26</v>
      </c>
      <c r="GG609" s="41">
        <v>25</v>
      </c>
      <c r="GH609" s="33">
        <f t="shared" si="687"/>
        <v>0</v>
      </c>
      <c r="GI609" s="33">
        <f>Gen_Cons_Horario!B8651</f>
        <v>0</v>
      </c>
      <c r="GJ609" s="35">
        <f t="shared" si="729"/>
        <v>0</v>
      </c>
      <c r="GK609" s="116">
        <f>IF(AND(GJ609&gt;0,GJ609*$B$4+GQ608&lt;=$B$2*'SFV+BESS'!$I$9,GJ609&lt;'SFV+BESS'!$I$7), GJ609*$B$4, IF(AND(GJ609&gt;0,GJ609*$B$4+GQ608&gt;$B$2*'SFV+BESS'!$I$9,GJ609*$B$4&lt;'SFV+BESS'!$I$7),$B$2*'SFV+BESS'!$I$9-GQ608,IF(AND(GJ609&gt;0,GJ609*$B$4+GQ608&gt;$B$2*'SFV+BESS'!$I$9,GJ609*$B$4&gt;'SFV+BESS'!$I$7,GQ608&lt;$B$2*'SFV+BESS'!$I$9),$B$2*'SFV+BESS'!$I$9-GQ608,IF(AND(GJ609&gt;0,GJ609*$B$4+GQ608&lt;=$B$2*'SFV+BESS'!$I$9,GJ609&gt;'SFV+BESS'!$I$7),'SFV+BESS'!$I$7,0))))</f>
        <v>0</v>
      </c>
      <c r="GL609" s="27">
        <f>IF(AND(GJ609&lt;0,GQ608+GJ609/$B$5&gt;$H$2,-GJ609/'Carga-Descarga Año'!$B$5&lt;'SFV+BESS'!$I$7),GJ609/$B$5,IF(AND(GJ609&lt;0,GQ608+GJ609/$B$5&gt;$H$2,-GJ609/'Carga-Descarga Año'!$B$5&gt;'SFV+BESS'!$I$7),-'SFV+BESS'!$I$7,IF(AND(GJ609&lt;0,GQ608+GJ609/$B$5&lt;$H$2),-MIN('SFV+BESS'!$I$7,GQ608-$H$2),0)))</f>
        <v>0</v>
      </c>
      <c r="GM609" s="33"/>
      <c r="GN609" s="33">
        <f t="shared" ref="GN609:GN672" si="747">IF(GJ609&gt;0,GI609,GH609)</f>
        <v>0</v>
      </c>
      <c r="GO609" s="27">
        <f t="shared" si="715"/>
        <v>0</v>
      </c>
      <c r="GP609" s="27">
        <f t="shared" ref="GP609:GP672" si="748">IF(GO609&lt;-GJ609,-(GJ609+GO609),0)</f>
        <v>0</v>
      </c>
      <c r="GQ609" s="28">
        <f>IF((GQ608+GK609+GL609)&gt;=$B$2*'SFV+BESS'!$I$9, $B$2*'SFV+BESS'!$I$9, (GQ608+GK609+GL609))</f>
        <v>173.61249999999998</v>
      </c>
      <c r="GR609" s="110">
        <f t="shared" si="716"/>
        <v>0</v>
      </c>
    </row>
    <row r="610" spans="1:200">
      <c r="A610" s="249"/>
      <c r="B610" s="41">
        <v>25.0416666666667</v>
      </c>
      <c r="C610" s="38">
        <f t="shared" si="730"/>
        <v>0</v>
      </c>
      <c r="D610" s="2">
        <f>Gen_Cons_Horario!B636</f>
        <v>0</v>
      </c>
      <c r="E610" s="140">
        <f t="shared" si="688"/>
        <v>0</v>
      </c>
      <c r="F610" s="116">
        <f>IF(AND(E610&gt;0,E610*$B$4+L609&lt;=$B$2*'SFV+BESS'!$I$9,E610&lt;'SFV+BESS'!$I$7), E610*$B$4, IF(AND(E610&gt;0,E610*$B$4+L609&gt;$B$2*'SFV+BESS'!$I$9,E610*$B$4&lt;'SFV+BESS'!$I$7),$B$2*'SFV+BESS'!$I$9-L609,IF(AND(E610&gt;0,E610*$B$4+L609&gt;$B$2*'SFV+BESS'!$I$9,E610*$B$4&gt;'SFV+BESS'!$I$7,L609&lt;$B$2*'SFV+BESS'!$I$9),$B$2*'SFV+BESS'!$I$9-L609,IF(AND(E610&gt;0,E610*$B$4+L609&lt;=$B$2*'SFV+BESS'!$I$9,E610&gt;'SFV+BESS'!$I$7),'SFV+BESS'!$I$7,0))))</f>
        <v>0</v>
      </c>
      <c r="G610" s="27">
        <f>IF(AND(E610&lt;0,L609+E610/$B$5&gt;$H$2,-E610/'Carga-Descarga Año'!$B$5&lt;'SFV+BESS'!$I$7),E610/$B$5,IF(AND(E610&lt;0,L609+E610/$B$5&gt;$H$2,-E610/'Carga-Descarga Año'!$B$5&gt;'SFV+BESS'!$I$7),-'SFV+BESS'!$I$7,IF(AND(E610&lt;0,L609+E610/$B$5&lt;$H$2),-MIN('SFV+BESS'!$I$7,L609-$H$2),0)))</f>
        <v>0</v>
      </c>
      <c r="I610" s="38">
        <f t="shared" si="689"/>
        <v>0</v>
      </c>
      <c r="J610" s="27">
        <f t="shared" si="691"/>
        <v>0</v>
      </c>
      <c r="K610" s="27">
        <f t="shared" si="690"/>
        <v>0</v>
      </c>
      <c r="L610" s="28">
        <f>IF((L609+F610+G610)&gt;=$B$2*'SFV+BESS'!$I$9, $B$2*'SFV+BESS'!$I$9, (L609+F610+G610))</f>
        <v>173.61249999999998</v>
      </c>
      <c r="M610" s="110">
        <f t="shared" si="692"/>
        <v>0</v>
      </c>
      <c r="R610" s="251"/>
      <c r="S610" s="41">
        <v>25.0416666666667</v>
      </c>
      <c r="T610" s="2">
        <f t="shared" ref="T610:T673" si="749">T586</f>
        <v>0</v>
      </c>
      <c r="U610" s="2">
        <f>Gen_Cons_Horario!B1380</f>
        <v>0</v>
      </c>
      <c r="V610" s="35">
        <f t="shared" si="724"/>
        <v>0</v>
      </c>
      <c r="W610" s="116">
        <f>IF(AND(V610&gt;0,V610*$B$4+AC609&lt;=$B$2*'SFV+BESS'!$I$9,V610&lt;'SFV+BESS'!$I$7), V610*$B$4, IF(AND(V610&gt;0,V610*$B$4+AC609&gt;$B$2*'SFV+BESS'!$I$9,V610*$B$4&lt;'SFV+BESS'!$I$7),$B$2*'SFV+BESS'!$I$9-AC609,IF(AND(V610&gt;0,V610*$B$4+AC609&gt;$B$2*'SFV+BESS'!$I$9,V610*$B$4&gt;'SFV+BESS'!$I$7,AC609&lt;$B$2*'SFV+BESS'!$I$9),$B$2*'SFV+BESS'!$I$9-AC609,IF(AND(V610&gt;0,V610*$B$4+AC609&lt;=$B$2*'SFV+BESS'!$I$9,V610&gt;'SFV+BESS'!$I$7),'SFV+BESS'!$I$7,0))))</f>
        <v>0</v>
      </c>
      <c r="X610" s="27">
        <f>IF(AND(V610&lt;0,AC609+V610/$B$5&gt;$H$2,-V610/'Carga-Descarga Año'!$B$5&lt;'SFV+BESS'!$I$7),V610/$B$5,IF(AND(V610&lt;0,AC609+V610/$B$5&gt;$H$2,-V610/'Carga-Descarga Año'!$B$5&gt;'SFV+BESS'!$I$7),-'SFV+BESS'!$I$7,IF(AND(V610&lt;0,AC609+V610/$B$5&lt;$H$2),-MIN('SFV+BESS'!$I$7,AC609-$H$2),0)))</f>
        <v>0</v>
      </c>
      <c r="Z610" s="33">
        <f t="shared" si="718"/>
        <v>0</v>
      </c>
      <c r="AA610" s="27">
        <f t="shared" si="693"/>
        <v>0</v>
      </c>
      <c r="AB610" s="27">
        <f t="shared" si="717"/>
        <v>0</v>
      </c>
      <c r="AC610" s="28">
        <f>IF((AC609+W610+X610)&gt;=$B$2*'SFV+BESS'!$I$9, $B$2*'SFV+BESS'!$I$9, (AC609+W610+X610))</f>
        <v>173.61249999999998</v>
      </c>
      <c r="AD610" s="110">
        <f t="shared" si="694"/>
        <v>0</v>
      </c>
      <c r="AI610" s="251"/>
      <c r="AJ610" s="41">
        <v>25.0416666666667</v>
      </c>
      <c r="AK610" s="52">
        <f t="shared" ref="AK610:AK673" si="750">AK586</f>
        <v>0</v>
      </c>
      <c r="AL610" s="33">
        <f>Gen_Cons_Horario!B2052</f>
        <v>0</v>
      </c>
      <c r="AM610" s="35">
        <f t="shared" si="725"/>
        <v>0</v>
      </c>
      <c r="AN610" s="116">
        <f>IF(AND(AM610&gt;0,AM610*$B$4+AT609&lt;=$B$2*'SFV+BESS'!$I$9,AM610&lt;'SFV+BESS'!$I$7), AM610*$B$4, IF(AND(AM610&gt;0,AM610*$B$4+AT609&gt;$B$2*'SFV+BESS'!$I$9,AM610*$B$4&lt;'SFV+BESS'!$I$7),$B$2*'SFV+BESS'!$I$9-AT609,IF(AND(AM610&gt;0,AM610*$B$4+AT609&gt;$B$2*'SFV+BESS'!$I$9,AM610*$B$4&gt;'SFV+BESS'!$I$7,AT609&lt;$B$2*'SFV+BESS'!$I$9),$B$2*'SFV+BESS'!$I$9-AT609,IF(AND(AM610&gt;0,AM610*$B$4+AT609&lt;=$B$2*'SFV+BESS'!$I$9,AM610&gt;'SFV+BESS'!$I$7),'SFV+BESS'!$I$7,0))))</f>
        <v>0</v>
      </c>
      <c r="AO610" s="27">
        <f>IF(AND(AM610&lt;0,AT609+AM610/$B$5&gt;$H$2,-AM610/'Carga-Descarga Año'!$B$5&lt;'SFV+BESS'!$I$7),AM610/$B$5,IF(AND(AM610&lt;0,AT609+AM610/$B$5&gt;$H$2,-AM610/'Carga-Descarga Año'!$B$5&gt;'SFV+BESS'!$I$7),-'SFV+BESS'!$I$7,IF(AND(AM610&lt;0,AT609+AM610/$B$5&lt;$H$2),-MIN('SFV+BESS'!$I$7,AT609-$H$2),0)))</f>
        <v>0</v>
      </c>
      <c r="AP610" s="33"/>
      <c r="AQ610" s="33">
        <f t="shared" si="731"/>
        <v>0</v>
      </c>
      <c r="AR610" s="27">
        <f t="shared" si="695"/>
        <v>0</v>
      </c>
      <c r="AS610" s="27">
        <f t="shared" si="732"/>
        <v>0</v>
      </c>
      <c r="AT610" s="28">
        <f>IF((AT609+AN610+AO610)&gt;=$B$2*'SFV+BESS'!$I$9, $B$2*'SFV+BESS'!$I$9, (AT609+AN610+AO610))</f>
        <v>173.61249999999998</v>
      </c>
      <c r="AU610" s="110">
        <f t="shared" si="696"/>
        <v>0</v>
      </c>
      <c r="AZ610" s="251"/>
      <c r="BA610" s="41">
        <v>25.0416666666667</v>
      </c>
      <c r="BB610" s="33">
        <f t="shared" ref="BB610:BB673" si="751">BB586</f>
        <v>0</v>
      </c>
      <c r="BC610" s="33">
        <f>Gen_Cons_Horario!B2796</f>
        <v>0</v>
      </c>
      <c r="BD610" s="35">
        <f t="shared" si="726"/>
        <v>0</v>
      </c>
      <c r="BE610" s="116">
        <f>IF(AND(BD610&gt;0,BD610*$B$4+BK609&lt;=$B$2*'SFV+BESS'!$I$9,BD610&lt;'SFV+BESS'!$I$7), BD610*$B$4, IF(AND(BD610&gt;0,BD610*$B$4+BK609&gt;$B$2*'SFV+BESS'!$I$9,BD610*$B$4&lt;'SFV+BESS'!$I$7),$B$2*'SFV+BESS'!$I$9-BK609,IF(AND(BD610&gt;0,BD610*$B$4+BK609&gt;$B$2*'SFV+BESS'!$I$9,BD610*$B$4&gt;'SFV+BESS'!$I$7,BK609&lt;$B$2*'SFV+BESS'!$I$9),$B$2*'SFV+BESS'!$I$9-BK609,IF(AND(BD610&gt;0,BD610*$B$4+BK609&lt;=$B$2*'SFV+BESS'!$I$9,BD610&gt;'SFV+BESS'!$I$7),'SFV+BESS'!$I$7,0))))</f>
        <v>0</v>
      </c>
      <c r="BF610" s="27">
        <f>IF(AND(BD610&lt;0,BK609+BD610/$B$5&gt;$H$2,-BD610/'Carga-Descarga Año'!$B$5&lt;'SFV+BESS'!$I$7),BD610/$B$5,IF(AND(BD610&lt;0,BK609+BD610/$B$5&gt;$H$2,-BD610/'Carga-Descarga Año'!$B$5&gt;'SFV+BESS'!$I$7),-'SFV+BESS'!$I$7,IF(AND(BD610&lt;0,BK609+BD610/$B$5&lt;$H$2),-MIN('SFV+BESS'!$I$7,BK609-$H$2),0)))</f>
        <v>0</v>
      </c>
      <c r="BG610" s="33"/>
      <c r="BH610" s="33">
        <f t="shared" si="733"/>
        <v>0</v>
      </c>
      <c r="BI610" s="27">
        <f t="shared" si="697"/>
        <v>0</v>
      </c>
      <c r="BJ610" s="27">
        <f t="shared" si="734"/>
        <v>0</v>
      </c>
      <c r="BK610" s="28">
        <f>IF((BK609+BE610+BF610)&gt;=$B$2*'SFV+BESS'!$I$9, $B$2*'SFV+BESS'!$I$9, (BK609+BE610+BF610))</f>
        <v>173.61249999999998</v>
      </c>
      <c r="BL610" s="110">
        <f t="shared" si="698"/>
        <v>0</v>
      </c>
      <c r="BQ610" s="251"/>
      <c r="BR610" s="41">
        <v>25.0416666666667</v>
      </c>
      <c r="BS610" s="33">
        <f t="shared" ref="BS610:BS673" si="752">BS586</f>
        <v>0</v>
      </c>
      <c r="BT610" s="33">
        <f>Gen_Cons_Horario!B3516</f>
        <v>0</v>
      </c>
      <c r="BU610" s="35">
        <f t="shared" si="727"/>
        <v>0</v>
      </c>
      <c r="BV610" s="116">
        <f>IF(AND(BU610&gt;0,BU610*$B$4+CB609&lt;=$B$2*'SFV+BESS'!$I$9,BU610&lt;'SFV+BESS'!$I$7), BU610*$B$4, IF(AND(BU610&gt;0,BU610*$B$4+CB609&gt;$B$2*'SFV+BESS'!$I$9,BU610*$B$4&lt;'SFV+BESS'!$I$7),$B$2*'SFV+BESS'!$I$9-CB609,IF(AND(BU610&gt;0,BU610*$B$4+CB609&gt;$B$2*'SFV+BESS'!$I$9,BU610*$B$4&gt;'SFV+BESS'!$I$7,CB609&lt;$B$2*'SFV+BESS'!$I$9),$B$2*'SFV+BESS'!$I$9-CB609,IF(AND(BU610&gt;0,BU610*$B$4+CB609&lt;=$B$2*'SFV+BESS'!$I$9,BU610&gt;'SFV+BESS'!$I$7),'SFV+BESS'!$I$7,0))))</f>
        <v>0</v>
      </c>
      <c r="BW610" s="27">
        <f>IF(AND(BU610&lt;0,CB609+BU610/$B$5&gt;$H$2,-BU610/'Carga-Descarga Año'!$B$5&lt;'SFV+BESS'!$I$7),BU610/$B$5,IF(AND(BU610&lt;0,CB609+BU610/$B$5&gt;$H$2,-BU610/'Carga-Descarga Año'!$B$5&gt;'SFV+BESS'!$I$7),-'SFV+BESS'!$I$7,IF(AND(BU610&lt;0,CB609+BU610/$B$5&lt;$H$2),-MIN('SFV+BESS'!$I$7,CB609-$H$2),0)))</f>
        <v>0</v>
      </c>
      <c r="BX610" s="33"/>
      <c r="BY610" s="33">
        <f t="shared" si="735"/>
        <v>0</v>
      </c>
      <c r="BZ610" s="27">
        <f t="shared" si="699"/>
        <v>0</v>
      </c>
      <c r="CA610" s="27">
        <f t="shared" si="700"/>
        <v>0</v>
      </c>
      <c r="CB610" s="28">
        <f>IF((CB609+BV610+BW610)&gt;=$B$2*'SFV+BESS'!$I$9, $B$2*'SFV+BESS'!$I$9, (CB609+BV610+BW610))</f>
        <v>173.61249999999998</v>
      </c>
      <c r="CC610" s="110">
        <f t="shared" si="701"/>
        <v>0</v>
      </c>
      <c r="CH610" s="251"/>
      <c r="CI610" s="41">
        <v>25.0416666666667</v>
      </c>
      <c r="CJ610" s="33">
        <f t="shared" ref="CJ610:CJ673" si="753">CJ586</f>
        <v>0</v>
      </c>
      <c r="CK610" s="33">
        <f>Gen_Cons_Horario!B4260</f>
        <v>0</v>
      </c>
      <c r="CL610" s="35">
        <f t="shared" si="728"/>
        <v>0</v>
      </c>
      <c r="CM610" s="116">
        <f>IF(AND(CL610&gt;0,CL610*$B$4+CS609&lt;=$B$2*'SFV+BESS'!$I$9,CL610&lt;'SFV+BESS'!$I$7), CL610*$B$4, IF(AND(CL610&gt;0,CL610*$B$4+CS609&gt;$B$2*'SFV+BESS'!$I$9,CL610*$B$4&lt;'SFV+BESS'!$I$7),$B$2*'SFV+BESS'!$I$9-CS609,IF(AND(CL610&gt;0,CL610*$B$4+CS609&gt;$B$2*'SFV+BESS'!$I$9,CL610*$B$4&gt;'SFV+BESS'!$I$7,CS609&lt;$B$2*'SFV+BESS'!$I$9),$B$2*'SFV+BESS'!$I$9-CS609,IF(AND(CL610&gt;0,CL610*$B$4+CS609&lt;=$B$2*'SFV+BESS'!$I$9,CL610&gt;'SFV+BESS'!$I$7),'SFV+BESS'!$I$7,0))))</f>
        <v>0</v>
      </c>
      <c r="CN610" s="27">
        <f>IF(AND(CL610&lt;0,CS609+CL610/$B$5&gt;$H$2,-CL610/'Carga-Descarga Año'!$B$5&lt;'SFV+BESS'!$I$7),CL610/$B$5,IF(AND(CL610&lt;0,CS609+CL610/$B$5&gt;$H$2,-CL610/'Carga-Descarga Año'!$B$5&gt;'SFV+BESS'!$I$7),-'SFV+BESS'!$I$7,IF(AND(CL610&lt;0,CS609+CL610/$B$5&lt;$H$2),-MIN('SFV+BESS'!$I$7,CS609-$H$2),0)))</f>
        <v>0</v>
      </c>
      <c r="CO610" s="33"/>
      <c r="CP610" s="33">
        <f t="shared" si="736"/>
        <v>0</v>
      </c>
      <c r="CQ610" s="27">
        <f t="shared" si="702"/>
        <v>0</v>
      </c>
      <c r="CR610" s="27">
        <f t="shared" si="737"/>
        <v>0</v>
      </c>
      <c r="CS610" s="28">
        <f>IF((CS609+CM610+CN610)&gt;=$B$2*'SFV+BESS'!$I$9, $B$2*'SFV+BESS'!$I$9, (CS609+CM610+CN610))</f>
        <v>173.61249999999998</v>
      </c>
      <c r="CT610" s="110">
        <f t="shared" si="703"/>
        <v>0</v>
      </c>
      <c r="CY610" s="251"/>
      <c r="CZ610" s="41">
        <v>25.0416666666667</v>
      </c>
      <c r="DA610" s="33">
        <f t="shared" ref="DA610:DA673" si="754">DA586</f>
        <v>0</v>
      </c>
      <c r="DB610" s="33">
        <f>Gen_Cons_Horario!B4980</f>
        <v>0</v>
      </c>
      <c r="DC610" s="35">
        <f t="shared" si="719"/>
        <v>0</v>
      </c>
      <c r="DD610" s="116">
        <f>IF(AND(DC610&gt;0,DC610*$B$4+DJ609&lt;=$B$2*'SFV+BESS'!$I$9,DC610&lt;'SFV+BESS'!$I$7), DC610*$B$4, IF(AND(DC610&gt;0,DC610*$B$4+DJ609&gt;$B$2*'SFV+BESS'!$I$9,DC610*$B$4&lt;'SFV+BESS'!$I$7),$B$2*'SFV+BESS'!$I$9-DJ609,IF(AND(DC610&gt;0,DC610*$B$4+DJ609&gt;$B$2*'SFV+BESS'!$I$9,DC610*$B$4&gt;'SFV+BESS'!$I$7,DJ609&lt;$B$2*'SFV+BESS'!$I$9),$B$2*'SFV+BESS'!$I$9-DJ609,IF(AND(DC610&gt;0,DC610*$B$4+DJ609&lt;=$B$2*'SFV+BESS'!$I$9,DC610&gt;'SFV+BESS'!$I$7),'SFV+BESS'!$I$7,0))))</f>
        <v>0</v>
      </c>
      <c r="DE610" s="27">
        <f>IF(AND(DC610&lt;0,DJ609+DC610/$B$5&gt;$H$2,-DC610/'Carga-Descarga Año'!$B$5&lt;'SFV+BESS'!$I$7),DC610/$B$5,IF(AND(DC610&lt;0,DJ609+DC610/$B$5&gt;$H$2,-DC610/'Carga-Descarga Año'!$B$5&gt;'SFV+BESS'!$I$7),-'SFV+BESS'!$I$7,IF(AND(DC610&lt;0,DJ609+DC610/$B$5&lt;$H$2),-MIN('SFV+BESS'!$I$7,DJ609-$H$2),0)))</f>
        <v>0</v>
      </c>
      <c r="DF610" s="33"/>
      <c r="DG610" s="33">
        <f t="shared" si="738"/>
        <v>0</v>
      </c>
      <c r="DH610" s="27">
        <f t="shared" si="704"/>
        <v>0</v>
      </c>
      <c r="DI610" s="27">
        <f t="shared" si="705"/>
        <v>0</v>
      </c>
      <c r="DJ610" s="28">
        <f>IF((DJ609+DD610+DE610)&gt;=$B$2*'SFV+BESS'!$I$9, $B$2*'SFV+BESS'!$I$9, (DJ609+DD610+DE610))</f>
        <v>173.61249999999998</v>
      </c>
      <c r="DK610" s="110">
        <f t="shared" si="706"/>
        <v>0</v>
      </c>
      <c r="DP610" s="251"/>
      <c r="DQ610" s="41">
        <v>25.0416666666667</v>
      </c>
      <c r="DR610" s="33">
        <f t="shared" ref="DR610:DR673" si="755">DR586</f>
        <v>0</v>
      </c>
      <c r="DS610" s="33">
        <f>Gen_Cons_Horario!B5724</f>
        <v>0</v>
      </c>
      <c r="DT610" s="35">
        <f t="shared" si="720"/>
        <v>0</v>
      </c>
      <c r="DU610" s="116">
        <f>IF(AND(DT610&gt;0,DT610*$B$4+EA609&lt;=$B$2*'SFV+BESS'!$I$9,DT610&lt;'SFV+BESS'!$I$7), DT610*$B$4, IF(AND(DT610&gt;0,DT610*$B$4+EA609&gt;$B$2*'SFV+BESS'!$I$9,DT610*$B$4&lt;'SFV+BESS'!$I$7),$B$2*'SFV+BESS'!$I$9-EA609,IF(AND(DT610&gt;0,DT610*$B$4+EA609&gt;$B$2*'SFV+BESS'!$I$9,DT610*$B$4&gt;'SFV+BESS'!$I$7,EA609&lt;$B$2*'SFV+BESS'!$I$9),$B$2*'SFV+BESS'!$I$9-EA609,IF(AND(DT610&gt;0,DT610*$B$4+EA609&lt;=$B$2*'SFV+BESS'!$I$9,DT610&gt;'SFV+BESS'!$I$7),'SFV+BESS'!$I$7,0))))</f>
        <v>0</v>
      </c>
      <c r="DV610" s="27">
        <f>IF(AND(DT610&lt;0,EA609+DT610/$B$5&gt;$H$2,-DT610/'Carga-Descarga Año'!$B$5&lt;'SFV+BESS'!$I$7),DT610/$B$5,IF(AND(DT610&lt;0,EA609+DT610/$B$5&gt;$H$2,-DT610/'Carga-Descarga Año'!$B$5&gt;'SFV+BESS'!$I$7),-'SFV+BESS'!$I$7,IF(AND(DT610&lt;0,EA609+DT610/$B$5&lt;$H$2),-MIN('SFV+BESS'!$I$7,EA609-$H$2),0)))</f>
        <v>0</v>
      </c>
      <c r="DW610" s="33"/>
      <c r="DX610" s="33">
        <f t="shared" si="739"/>
        <v>0</v>
      </c>
      <c r="DY610" s="27">
        <f t="shared" si="707"/>
        <v>0</v>
      </c>
      <c r="DZ610" s="27">
        <f t="shared" si="740"/>
        <v>0</v>
      </c>
      <c r="EA610" s="28">
        <f>IF((EA609+DU610+DV610)&gt;=$B$2*'SFV+BESS'!$I$9, $B$2*'SFV+BESS'!$I$9, (EA609+DU610+DV610))</f>
        <v>173.61249999999998</v>
      </c>
      <c r="EB610" s="110">
        <f t="shared" si="708"/>
        <v>0</v>
      </c>
      <c r="EG610" s="251"/>
      <c r="EH610" s="41">
        <v>25.0416666666667</v>
      </c>
      <c r="EI610" s="33">
        <f t="shared" ref="EI610:EI673" si="756">EI586</f>
        <v>0</v>
      </c>
      <c r="EJ610" s="33">
        <f>Gen_Cons_Horario!B6468</f>
        <v>0</v>
      </c>
      <c r="EK610" s="35">
        <f t="shared" si="721"/>
        <v>0</v>
      </c>
      <c r="EL610" s="116">
        <f>IF(AND(EK610&gt;0,EK610*$B$4+ER609&lt;=$B$2*'SFV+BESS'!$I$9,EK610&lt;'SFV+BESS'!$I$7), EK610*$B$4, IF(AND(EK610&gt;0,EK610*$B$4+ER609&gt;$B$2*'SFV+BESS'!$I$9,EK610*$B$4&lt;'SFV+BESS'!$I$7),$B$2*'SFV+BESS'!$I$9-ER609,IF(AND(EK610&gt;0,EK610*$B$4+ER609&gt;$B$2*'SFV+BESS'!$I$9,EK610*$B$4&gt;'SFV+BESS'!$I$7,ER609&lt;$B$2*'SFV+BESS'!$I$9),$B$2*'SFV+BESS'!$I$9-ER609,IF(AND(EK610&gt;0,EK610*$B$4+ER609&lt;=$B$2*'SFV+BESS'!$I$9,EK610&gt;'SFV+BESS'!$I$7),'SFV+BESS'!$I$7,0))))</f>
        <v>0</v>
      </c>
      <c r="EM610" s="27">
        <f>IF(AND(EK610&lt;0,ER609+EK610/$B$5&gt;$H$2,-EK610/'Carga-Descarga Año'!$B$5&lt;'SFV+BESS'!$I$7),EK610/$B$5,IF(AND(EK610&lt;0,ER609+EK610/$B$5&gt;$H$2,-EK610/'Carga-Descarga Año'!$B$5&gt;'SFV+BESS'!$I$7),-'SFV+BESS'!$I$7,IF(AND(EK610&lt;0,ER609+EK610/$B$5&lt;$H$2),-MIN('SFV+BESS'!$I$7,ER609-$H$2),0)))</f>
        <v>0</v>
      </c>
      <c r="EN610" s="33"/>
      <c r="EO610" s="33">
        <f t="shared" si="741"/>
        <v>0</v>
      </c>
      <c r="EP610" s="27">
        <f t="shared" si="709"/>
        <v>0</v>
      </c>
      <c r="EQ610" s="27">
        <f t="shared" si="742"/>
        <v>0</v>
      </c>
      <c r="ER610" s="28">
        <f>IF((ER609+EL610+EM610)&gt;=$B$2*'SFV+BESS'!$I$9, $B$2*'SFV+BESS'!$I$9, (ER609+EL610+EM610))</f>
        <v>173.61249999999998</v>
      </c>
      <c r="ES610" s="110">
        <f t="shared" si="710"/>
        <v>0</v>
      </c>
      <c r="EX610" s="251"/>
      <c r="EY610" s="41">
        <v>25.0416666666667</v>
      </c>
      <c r="EZ610" s="33">
        <f t="shared" ref="EZ610:EZ673" si="757">EZ586</f>
        <v>0</v>
      </c>
      <c r="FA610" s="33">
        <f>Gen_Cons_Horario!B7188</f>
        <v>0</v>
      </c>
      <c r="FB610" s="35">
        <f t="shared" si="722"/>
        <v>0</v>
      </c>
      <c r="FC610" s="116">
        <f>IF(AND(FB610&gt;0,FB610*$B$4+FI609&lt;=$B$2*'SFV+BESS'!$I$9,FB610&lt;'SFV+BESS'!$I$7), FB610*$B$4, IF(AND(FB610&gt;0,FB610*$B$4+FI609&gt;$B$2*'SFV+BESS'!$I$9,FB610*$B$4&lt;'SFV+BESS'!$I$7),$B$2*'SFV+BESS'!$I$9-FI609,IF(AND(FB610&gt;0,FB610*$B$4+FI609&gt;$B$2*'SFV+BESS'!$I$9,FB610*$B$4&gt;'SFV+BESS'!$I$7,FI609&lt;$B$2*'SFV+BESS'!$I$9),$B$2*'SFV+BESS'!$I$9-FI609,IF(AND(FB610&gt;0,FB610*$B$4+FI609&lt;=$B$2*'SFV+BESS'!$I$9,FB610&gt;'SFV+BESS'!$I$7),'SFV+BESS'!$I$7,0))))</f>
        <v>0</v>
      </c>
      <c r="FD610" s="27">
        <f>IF(AND(FB610&lt;0,FI609+FB610/$B$5&gt;$H$2,-FB610/'Carga-Descarga Año'!$B$5&lt;'SFV+BESS'!$I$7),FB610/$B$5,IF(AND(FB610&lt;0,FI609+FB610/$B$5&gt;$H$2,-FB610/'Carga-Descarga Año'!$B$5&gt;'SFV+BESS'!$I$7),-'SFV+BESS'!$I$7,IF(AND(FB610&lt;0,FI609+FB610/$B$5&lt;$H$2),-MIN('SFV+BESS'!$I$7,FI609-$H$2),0)))</f>
        <v>0</v>
      </c>
      <c r="FE610" s="33"/>
      <c r="FF610" s="33">
        <f t="shared" si="743"/>
        <v>0</v>
      </c>
      <c r="FG610" s="27">
        <f t="shared" si="711"/>
        <v>0</v>
      </c>
      <c r="FH610" s="27">
        <f t="shared" si="744"/>
        <v>0</v>
      </c>
      <c r="FI610" s="28">
        <f>IF((FI609+FC610+FD610)&gt;=$B$2*'SFV+BESS'!$I$9, $B$2*'SFV+BESS'!$I$9, (FI609+FC610+FD610))</f>
        <v>173.61249999999998</v>
      </c>
      <c r="FJ610" s="110">
        <f t="shared" si="712"/>
        <v>0</v>
      </c>
      <c r="FO610" s="251"/>
      <c r="FP610" s="41">
        <v>25.0416666666667</v>
      </c>
      <c r="FQ610" s="33">
        <f t="shared" ref="FQ610:FQ673" si="758">FQ586</f>
        <v>0</v>
      </c>
      <c r="FR610" s="33">
        <f>Gen_Cons_Horario!B7932</f>
        <v>0</v>
      </c>
      <c r="FS610" s="35">
        <f t="shared" si="723"/>
        <v>0</v>
      </c>
      <c r="FT610" s="116">
        <f>IF(AND(FS610&gt;0,FS610*$B$4+FZ609&lt;=$B$2*'SFV+BESS'!$I$9,FS610&lt;'SFV+BESS'!$I$7), FS610*$B$4, IF(AND(FS610&gt;0,FS610*$B$4+FZ609&gt;$B$2*'SFV+BESS'!$I$9,FS610*$B$4&lt;'SFV+BESS'!$I$7),$B$2*'SFV+BESS'!$I$9-FZ609,IF(AND(FS610&gt;0,FS610*$B$4+FZ609&gt;$B$2*'SFV+BESS'!$I$9,FS610*$B$4&gt;'SFV+BESS'!$I$7,FZ609&lt;$B$2*'SFV+BESS'!$I$9),$B$2*'SFV+BESS'!$I$9-FZ609,IF(AND(FS610&gt;0,FS610*$B$4+FZ609&lt;=$B$2*'SFV+BESS'!$I$9,FS610&gt;'SFV+BESS'!$I$7),'SFV+BESS'!$I$7,0))))</f>
        <v>0</v>
      </c>
      <c r="FU610" s="27">
        <f>IF(AND(FS610&lt;0,FZ609+FS610/$B$5&gt;$H$2,-FS610/'Carga-Descarga Año'!$B$5&lt;'SFV+BESS'!$I$7),FS610/$B$5,IF(AND(FS610&lt;0,FZ609+FS610/$B$5&gt;$H$2,-FS610/'Carga-Descarga Año'!$B$5&gt;'SFV+BESS'!$I$7),-'SFV+BESS'!$I$7,IF(AND(FS610&lt;0,FZ609+FS610/$B$5&lt;$H$2),-MIN('SFV+BESS'!$I$7,FZ609-$H$2),0)))</f>
        <v>0</v>
      </c>
      <c r="FV610" s="33"/>
      <c r="FW610" s="33">
        <f t="shared" si="745"/>
        <v>0</v>
      </c>
      <c r="FX610" s="27">
        <f t="shared" si="713"/>
        <v>0</v>
      </c>
      <c r="FY610" s="27">
        <f t="shared" si="746"/>
        <v>0</v>
      </c>
      <c r="FZ610" s="28">
        <f>IF((FZ609+FT610+FU610)&gt;=$B$2*'SFV+BESS'!$I$9, $B$2*'SFV+BESS'!$I$9, (FZ609+FT610+FU610))</f>
        <v>173.61249999999998</v>
      </c>
      <c r="GA610" s="110">
        <f t="shared" si="714"/>
        <v>0</v>
      </c>
      <c r="GF610" s="251"/>
      <c r="GG610" s="41">
        <v>25.0416666666667</v>
      </c>
      <c r="GH610" s="33">
        <f t="shared" ref="GH610:GH673" si="759">GH586</f>
        <v>0</v>
      </c>
      <c r="GI610" s="33">
        <f>Gen_Cons_Horario!B8652</f>
        <v>0</v>
      </c>
      <c r="GJ610" s="35">
        <f t="shared" si="729"/>
        <v>0</v>
      </c>
      <c r="GK610" s="116">
        <f>IF(AND(GJ610&gt;0,GJ610*$B$4+GQ609&lt;=$B$2*'SFV+BESS'!$I$9,GJ610&lt;'SFV+BESS'!$I$7), GJ610*$B$4, IF(AND(GJ610&gt;0,GJ610*$B$4+GQ609&gt;$B$2*'SFV+BESS'!$I$9,GJ610*$B$4&lt;'SFV+BESS'!$I$7),$B$2*'SFV+BESS'!$I$9-GQ609,IF(AND(GJ610&gt;0,GJ610*$B$4+GQ609&gt;$B$2*'SFV+BESS'!$I$9,GJ610*$B$4&gt;'SFV+BESS'!$I$7,GQ609&lt;$B$2*'SFV+BESS'!$I$9),$B$2*'SFV+BESS'!$I$9-GQ609,IF(AND(GJ610&gt;0,GJ610*$B$4+GQ609&lt;=$B$2*'SFV+BESS'!$I$9,GJ610&gt;'SFV+BESS'!$I$7),'SFV+BESS'!$I$7,0))))</f>
        <v>0</v>
      </c>
      <c r="GL610" s="27">
        <f>IF(AND(GJ610&lt;0,GQ609+GJ610/$B$5&gt;$H$2,-GJ610/'Carga-Descarga Año'!$B$5&lt;'SFV+BESS'!$I$7),GJ610/$B$5,IF(AND(GJ610&lt;0,GQ609+GJ610/$B$5&gt;$H$2,-GJ610/'Carga-Descarga Año'!$B$5&gt;'SFV+BESS'!$I$7),-'SFV+BESS'!$I$7,IF(AND(GJ610&lt;0,GQ609+GJ610/$B$5&lt;$H$2),-MIN('SFV+BESS'!$I$7,GQ609-$H$2),0)))</f>
        <v>0</v>
      </c>
      <c r="GM610" s="33"/>
      <c r="GN610" s="33">
        <f t="shared" si="747"/>
        <v>0</v>
      </c>
      <c r="GO610" s="27">
        <f t="shared" si="715"/>
        <v>0</v>
      </c>
      <c r="GP610" s="27">
        <f t="shared" si="748"/>
        <v>0</v>
      </c>
      <c r="GQ610" s="28">
        <f>IF((GQ609+GK610+GL610)&gt;=$B$2*'SFV+BESS'!$I$9, $B$2*'SFV+BESS'!$I$9, (GQ609+GK610+GL610))</f>
        <v>173.61249999999998</v>
      </c>
      <c r="GR610" s="110">
        <f t="shared" si="716"/>
        <v>0</v>
      </c>
    </row>
    <row r="611" spans="1:200">
      <c r="A611" s="249"/>
      <c r="B611" s="41">
        <v>25.0833333333334</v>
      </c>
      <c r="C611" s="38">
        <f t="shared" si="730"/>
        <v>0</v>
      </c>
      <c r="D611" s="2">
        <f>Gen_Cons_Horario!B637</f>
        <v>0</v>
      </c>
      <c r="E611" s="140">
        <f t="shared" si="688"/>
        <v>0</v>
      </c>
      <c r="F611" s="116">
        <f>IF(AND(E611&gt;0,E611*$B$4+L610&lt;=$B$2*'SFV+BESS'!$I$9,E611&lt;'SFV+BESS'!$I$7), E611*$B$4, IF(AND(E611&gt;0,E611*$B$4+L610&gt;$B$2*'SFV+BESS'!$I$9,E611*$B$4&lt;'SFV+BESS'!$I$7),$B$2*'SFV+BESS'!$I$9-L610,IF(AND(E611&gt;0,E611*$B$4+L610&gt;$B$2*'SFV+BESS'!$I$9,E611*$B$4&gt;'SFV+BESS'!$I$7,L610&lt;$B$2*'SFV+BESS'!$I$9),$B$2*'SFV+BESS'!$I$9-L610,IF(AND(E611&gt;0,E611*$B$4+L610&lt;=$B$2*'SFV+BESS'!$I$9,E611&gt;'SFV+BESS'!$I$7),'SFV+BESS'!$I$7,0))))</f>
        <v>0</v>
      </c>
      <c r="G611" s="27">
        <f>IF(AND(E611&lt;0,L610+E611/$B$5&gt;$H$2,-E611/'Carga-Descarga Año'!$B$5&lt;'SFV+BESS'!$I$7),E611/$B$5,IF(AND(E611&lt;0,L610+E611/$B$5&gt;$H$2,-E611/'Carga-Descarga Año'!$B$5&gt;'SFV+BESS'!$I$7),-'SFV+BESS'!$I$7,IF(AND(E611&lt;0,L610+E611/$B$5&lt;$H$2),-MIN('SFV+BESS'!$I$7,L610-$H$2),0)))</f>
        <v>0</v>
      </c>
      <c r="I611" s="38">
        <f t="shared" si="689"/>
        <v>0</v>
      </c>
      <c r="J611" s="27">
        <f t="shared" si="691"/>
        <v>0</v>
      </c>
      <c r="K611" s="27">
        <f t="shared" si="690"/>
        <v>0</v>
      </c>
      <c r="L611" s="28">
        <f>IF((L610+F611+G611)&gt;=$B$2*'SFV+BESS'!$I$9, $B$2*'SFV+BESS'!$I$9, (L610+F611+G611))</f>
        <v>173.61249999999998</v>
      </c>
      <c r="M611" s="110">
        <f t="shared" si="692"/>
        <v>0</v>
      </c>
      <c r="R611" s="251"/>
      <c r="S611" s="41">
        <v>25.0833333333334</v>
      </c>
      <c r="T611" s="2">
        <f t="shared" si="749"/>
        <v>0</v>
      </c>
      <c r="U611" s="2">
        <f>Gen_Cons_Horario!B1381</f>
        <v>0</v>
      </c>
      <c r="V611" s="35">
        <f t="shared" si="724"/>
        <v>0</v>
      </c>
      <c r="W611" s="116">
        <f>IF(AND(V611&gt;0,V611*$B$4+AC610&lt;=$B$2*'SFV+BESS'!$I$9,V611&lt;'SFV+BESS'!$I$7), V611*$B$4, IF(AND(V611&gt;0,V611*$B$4+AC610&gt;$B$2*'SFV+BESS'!$I$9,V611*$B$4&lt;'SFV+BESS'!$I$7),$B$2*'SFV+BESS'!$I$9-AC610,IF(AND(V611&gt;0,V611*$B$4+AC610&gt;$B$2*'SFV+BESS'!$I$9,V611*$B$4&gt;'SFV+BESS'!$I$7,AC610&lt;$B$2*'SFV+BESS'!$I$9),$B$2*'SFV+BESS'!$I$9-AC610,IF(AND(V611&gt;0,V611*$B$4+AC610&lt;=$B$2*'SFV+BESS'!$I$9,V611&gt;'SFV+BESS'!$I$7),'SFV+BESS'!$I$7,0))))</f>
        <v>0</v>
      </c>
      <c r="X611" s="27">
        <f>IF(AND(V611&lt;0,AC610+V611/$B$5&gt;$H$2,-V611/'Carga-Descarga Año'!$B$5&lt;'SFV+BESS'!$I$7),V611/$B$5,IF(AND(V611&lt;0,AC610+V611/$B$5&gt;$H$2,-V611/'Carga-Descarga Año'!$B$5&gt;'SFV+BESS'!$I$7),-'SFV+BESS'!$I$7,IF(AND(V611&lt;0,AC610+V611/$B$5&lt;$H$2),-MIN('SFV+BESS'!$I$7,AC610-$H$2),0)))</f>
        <v>0</v>
      </c>
      <c r="Z611" s="33">
        <f t="shared" si="718"/>
        <v>0</v>
      </c>
      <c r="AA611" s="27">
        <f t="shared" si="693"/>
        <v>0</v>
      </c>
      <c r="AB611" s="27">
        <f t="shared" si="717"/>
        <v>0</v>
      </c>
      <c r="AC611" s="28">
        <f>IF((AC610+W611+X611)&gt;=$B$2*'SFV+BESS'!$I$9, $B$2*'SFV+BESS'!$I$9, (AC610+W611+X611))</f>
        <v>173.61249999999998</v>
      </c>
      <c r="AD611" s="110">
        <f t="shared" si="694"/>
        <v>0</v>
      </c>
      <c r="AI611" s="251"/>
      <c r="AJ611" s="41">
        <v>25.0833333333334</v>
      </c>
      <c r="AK611" s="52">
        <f t="shared" si="750"/>
        <v>0</v>
      </c>
      <c r="AL611" s="33">
        <f>Gen_Cons_Horario!B2053</f>
        <v>0</v>
      </c>
      <c r="AM611" s="35">
        <f t="shared" si="725"/>
        <v>0</v>
      </c>
      <c r="AN611" s="116">
        <f>IF(AND(AM611&gt;0,AM611*$B$4+AT610&lt;=$B$2*'SFV+BESS'!$I$9,AM611&lt;'SFV+BESS'!$I$7), AM611*$B$4, IF(AND(AM611&gt;0,AM611*$B$4+AT610&gt;$B$2*'SFV+BESS'!$I$9,AM611*$B$4&lt;'SFV+BESS'!$I$7),$B$2*'SFV+BESS'!$I$9-AT610,IF(AND(AM611&gt;0,AM611*$B$4+AT610&gt;$B$2*'SFV+BESS'!$I$9,AM611*$B$4&gt;'SFV+BESS'!$I$7,AT610&lt;$B$2*'SFV+BESS'!$I$9),$B$2*'SFV+BESS'!$I$9-AT610,IF(AND(AM611&gt;0,AM611*$B$4+AT610&lt;=$B$2*'SFV+BESS'!$I$9,AM611&gt;'SFV+BESS'!$I$7),'SFV+BESS'!$I$7,0))))</f>
        <v>0</v>
      </c>
      <c r="AO611" s="27">
        <f>IF(AND(AM611&lt;0,AT610+AM611/$B$5&gt;$H$2,-AM611/'Carga-Descarga Año'!$B$5&lt;'SFV+BESS'!$I$7),AM611/$B$5,IF(AND(AM611&lt;0,AT610+AM611/$B$5&gt;$H$2,-AM611/'Carga-Descarga Año'!$B$5&gt;'SFV+BESS'!$I$7),-'SFV+BESS'!$I$7,IF(AND(AM611&lt;0,AT610+AM611/$B$5&lt;$H$2),-MIN('SFV+BESS'!$I$7,AT610-$H$2),0)))</f>
        <v>0</v>
      </c>
      <c r="AP611" s="33"/>
      <c r="AQ611" s="33">
        <f t="shared" si="731"/>
        <v>0</v>
      </c>
      <c r="AR611" s="27">
        <f t="shared" si="695"/>
        <v>0</v>
      </c>
      <c r="AS611" s="27">
        <f t="shared" si="732"/>
        <v>0</v>
      </c>
      <c r="AT611" s="28">
        <f>IF((AT610+AN611+AO611)&gt;=$B$2*'SFV+BESS'!$I$9, $B$2*'SFV+BESS'!$I$9, (AT610+AN611+AO611))</f>
        <v>173.61249999999998</v>
      </c>
      <c r="AU611" s="110">
        <f t="shared" si="696"/>
        <v>0</v>
      </c>
      <c r="AZ611" s="251"/>
      <c r="BA611" s="41">
        <v>25.0833333333334</v>
      </c>
      <c r="BB611" s="33">
        <f t="shared" si="751"/>
        <v>0</v>
      </c>
      <c r="BC611" s="33">
        <f>Gen_Cons_Horario!B2797</f>
        <v>0</v>
      </c>
      <c r="BD611" s="35">
        <f t="shared" si="726"/>
        <v>0</v>
      </c>
      <c r="BE611" s="116">
        <f>IF(AND(BD611&gt;0,BD611*$B$4+BK610&lt;=$B$2*'SFV+BESS'!$I$9,BD611&lt;'SFV+BESS'!$I$7), BD611*$B$4, IF(AND(BD611&gt;0,BD611*$B$4+BK610&gt;$B$2*'SFV+BESS'!$I$9,BD611*$B$4&lt;'SFV+BESS'!$I$7),$B$2*'SFV+BESS'!$I$9-BK610,IF(AND(BD611&gt;0,BD611*$B$4+BK610&gt;$B$2*'SFV+BESS'!$I$9,BD611*$B$4&gt;'SFV+BESS'!$I$7,BK610&lt;$B$2*'SFV+BESS'!$I$9),$B$2*'SFV+BESS'!$I$9-BK610,IF(AND(BD611&gt;0,BD611*$B$4+BK610&lt;=$B$2*'SFV+BESS'!$I$9,BD611&gt;'SFV+BESS'!$I$7),'SFV+BESS'!$I$7,0))))</f>
        <v>0</v>
      </c>
      <c r="BF611" s="27">
        <f>IF(AND(BD611&lt;0,BK610+BD611/$B$5&gt;$H$2,-BD611/'Carga-Descarga Año'!$B$5&lt;'SFV+BESS'!$I$7),BD611/$B$5,IF(AND(BD611&lt;0,BK610+BD611/$B$5&gt;$H$2,-BD611/'Carga-Descarga Año'!$B$5&gt;'SFV+BESS'!$I$7),-'SFV+BESS'!$I$7,IF(AND(BD611&lt;0,BK610+BD611/$B$5&lt;$H$2),-MIN('SFV+BESS'!$I$7,BK610-$H$2),0)))</f>
        <v>0</v>
      </c>
      <c r="BG611" s="33"/>
      <c r="BH611" s="33">
        <f t="shared" si="733"/>
        <v>0</v>
      </c>
      <c r="BI611" s="27">
        <f t="shared" si="697"/>
        <v>0</v>
      </c>
      <c r="BJ611" s="27">
        <f t="shared" si="734"/>
        <v>0</v>
      </c>
      <c r="BK611" s="28">
        <f>IF((BK610+BE611+BF611)&gt;=$B$2*'SFV+BESS'!$I$9, $B$2*'SFV+BESS'!$I$9, (BK610+BE611+BF611))</f>
        <v>173.61249999999998</v>
      </c>
      <c r="BL611" s="110">
        <f t="shared" si="698"/>
        <v>0</v>
      </c>
      <c r="BQ611" s="251"/>
      <c r="BR611" s="41">
        <v>25.0833333333334</v>
      </c>
      <c r="BS611" s="33">
        <f t="shared" si="752"/>
        <v>0</v>
      </c>
      <c r="BT611" s="33">
        <f>Gen_Cons_Horario!B3517</f>
        <v>0</v>
      </c>
      <c r="BU611" s="35">
        <f t="shared" si="727"/>
        <v>0</v>
      </c>
      <c r="BV611" s="116">
        <f>IF(AND(BU611&gt;0,BU611*$B$4+CB610&lt;=$B$2*'SFV+BESS'!$I$9,BU611&lt;'SFV+BESS'!$I$7), BU611*$B$4, IF(AND(BU611&gt;0,BU611*$B$4+CB610&gt;$B$2*'SFV+BESS'!$I$9,BU611*$B$4&lt;'SFV+BESS'!$I$7),$B$2*'SFV+BESS'!$I$9-CB610,IF(AND(BU611&gt;0,BU611*$B$4+CB610&gt;$B$2*'SFV+BESS'!$I$9,BU611*$B$4&gt;'SFV+BESS'!$I$7,CB610&lt;$B$2*'SFV+BESS'!$I$9),$B$2*'SFV+BESS'!$I$9-CB610,IF(AND(BU611&gt;0,BU611*$B$4+CB610&lt;=$B$2*'SFV+BESS'!$I$9,BU611&gt;'SFV+BESS'!$I$7),'SFV+BESS'!$I$7,0))))</f>
        <v>0</v>
      </c>
      <c r="BW611" s="27">
        <f>IF(AND(BU611&lt;0,CB610+BU611/$B$5&gt;$H$2,-BU611/'Carga-Descarga Año'!$B$5&lt;'SFV+BESS'!$I$7),BU611/$B$5,IF(AND(BU611&lt;0,CB610+BU611/$B$5&gt;$H$2,-BU611/'Carga-Descarga Año'!$B$5&gt;'SFV+BESS'!$I$7),-'SFV+BESS'!$I$7,IF(AND(BU611&lt;0,CB610+BU611/$B$5&lt;$H$2),-MIN('SFV+BESS'!$I$7,CB610-$H$2),0)))</f>
        <v>0</v>
      </c>
      <c r="BX611" s="33"/>
      <c r="BY611" s="33">
        <f t="shared" si="735"/>
        <v>0</v>
      </c>
      <c r="BZ611" s="27">
        <f t="shared" si="699"/>
        <v>0</v>
      </c>
      <c r="CA611" s="27">
        <f t="shared" si="700"/>
        <v>0</v>
      </c>
      <c r="CB611" s="28">
        <f>IF((CB610+BV611+BW611)&gt;=$B$2*'SFV+BESS'!$I$9, $B$2*'SFV+BESS'!$I$9, (CB610+BV611+BW611))</f>
        <v>173.61249999999998</v>
      </c>
      <c r="CC611" s="110">
        <f t="shared" si="701"/>
        <v>0</v>
      </c>
      <c r="CH611" s="251"/>
      <c r="CI611" s="41">
        <v>25.0833333333334</v>
      </c>
      <c r="CJ611" s="33">
        <f t="shared" si="753"/>
        <v>0</v>
      </c>
      <c r="CK611" s="33">
        <f>Gen_Cons_Horario!B4261</f>
        <v>0</v>
      </c>
      <c r="CL611" s="35">
        <f t="shared" si="728"/>
        <v>0</v>
      </c>
      <c r="CM611" s="116">
        <f>IF(AND(CL611&gt;0,CL611*$B$4+CS610&lt;=$B$2*'SFV+BESS'!$I$9,CL611&lt;'SFV+BESS'!$I$7), CL611*$B$4, IF(AND(CL611&gt;0,CL611*$B$4+CS610&gt;$B$2*'SFV+BESS'!$I$9,CL611*$B$4&lt;'SFV+BESS'!$I$7),$B$2*'SFV+BESS'!$I$9-CS610,IF(AND(CL611&gt;0,CL611*$B$4+CS610&gt;$B$2*'SFV+BESS'!$I$9,CL611*$B$4&gt;'SFV+BESS'!$I$7,CS610&lt;$B$2*'SFV+BESS'!$I$9),$B$2*'SFV+BESS'!$I$9-CS610,IF(AND(CL611&gt;0,CL611*$B$4+CS610&lt;=$B$2*'SFV+BESS'!$I$9,CL611&gt;'SFV+BESS'!$I$7),'SFV+BESS'!$I$7,0))))</f>
        <v>0</v>
      </c>
      <c r="CN611" s="27">
        <f>IF(AND(CL611&lt;0,CS610+CL611/$B$5&gt;$H$2,-CL611/'Carga-Descarga Año'!$B$5&lt;'SFV+BESS'!$I$7),CL611/$B$5,IF(AND(CL611&lt;0,CS610+CL611/$B$5&gt;$H$2,-CL611/'Carga-Descarga Año'!$B$5&gt;'SFV+BESS'!$I$7),-'SFV+BESS'!$I$7,IF(AND(CL611&lt;0,CS610+CL611/$B$5&lt;$H$2),-MIN('SFV+BESS'!$I$7,CS610-$H$2),0)))</f>
        <v>0</v>
      </c>
      <c r="CO611" s="33"/>
      <c r="CP611" s="33">
        <f t="shared" si="736"/>
        <v>0</v>
      </c>
      <c r="CQ611" s="27">
        <f t="shared" si="702"/>
        <v>0</v>
      </c>
      <c r="CR611" s="27">
        <f t="shared" si="737"/>
        <v>0</v>
      </c>
      <c r="CS611" s="28">
        <f>IF((CS610+CM611+CN611)&gt;=$B$2*'SFV+BESS'!$I$9, $B$2*'SFV+BESS'!$I$9, (CS610+CM611+CN611))</f>
        <v>173.61249999999998</v>
      </c>
      <c r="CT611" s="110">
        <f t="shared" si="703"/>
        <v>0</v>
      </c>
      <c r="CY611" s="251"/>
      <c r="CZ611" s="41">
        <v>25.0833333333334</v>
      </c>
      <c r="DA611" s="33">
        <f t="shared" si="754"/>
        <v>0</v>
      </c>
      <c r="DB611" s="33">
        <f>Gen_Cons_Horario!B4981</f>
        <v>0</v>
      </c>
      <c r="DC611" s="35">
        <f t="shared" si="719"/>
        <v>0</v>
      </c>
      <c r="DD611" s="116">
        <f>IF(AND(DC611&gt;0,DC611*$B$4+DJ610&lt;=$B$2*'SFV+BESS'!$I$9,DC611&lt;'SFV+BESS'!$I$7), DC611*$B$4, IF(AND(DC611&gt;0,DC611*$B$4+DJ610&gt;$B$2*'SFV+BESS'!$I$9,DC611*$B$4&lt;'SFV+BESS'!$I$7),$B$2*'SFV+BESS'!$I$9-DJ610,IF(AND(DC611&gt;0,DC611*$B$4+DJ610&gt;$B$2*'SFV+BESS'!$I$9,DC611*$B$4&gt;'SFV+BESS'!$I$7,DJ610&lt;$B$2*'SFV+BESS'!$I$9),$B$2*'SFV+BESS'!$I$9-DJ610,IF(AND(DC611&gt;0,DC611*$B$4+DJ610&lt;=$B$2*'SFV+BESS'!$I$9,DC611&gt;'SFV+BESS'!$I$7),'SFV+BESS'!$I$7,0))))</f>
        <v>0</v>
      </c>
      <c r="DE611" s="27">
        <f>IF(AND(DC611&lt;0,DJ610+DC611/$B$5&gt;$H$2,-DC611/'Carga-Descarga Año'!$B$5&lt;'SFV+BESS'!$I$7),DC611/$B$5,IF(AND(DC611&lt;0,DJ610+DC611/$B$5&gt;$H$2,-DC611/'Carga-Descarga Año'!$B$5&gt;'SFV+BESS'!$I$7),-'SFV+BESS'!$I$7,IF(AND(DC611&lt;0,DJ610+DC611/$B$5&lt;$H$2),-MIN('SFV+BESS'!$I$7,DJ610-$H$2),0)))</f>
        <v>0</v>
      </c>
      <c r="DF611" s="33"/>
      <c r="DG611" s="33">
        <f t="shared" si="738"/>
        <v>0</v>
      </c>
      <c r="DH611" s="27">
        <f t="shared" si="704"/>
        <v>0</v>
      </c>
      <c r="DI611" s="27">
        <f t="shared" si="705"/>
        <v>0</v>
      </c>
      <c r="DJ611" s="28">
        <f>IF((DJ610+DD611+DE611)&gt;=$B$2*'SFV+BESS'!$I$9, $B$2*'SFV+BESS'!$I$9, (DJ610+DD611+DE611))</f>
        <v>173.61249999999998</v>
      </c>
      <c r="DK611" s="110">
        <f t="shared" si="706"/>
        <v>0</v>
      </c>
      <c r="DP611" s="251"/>
      <c r="DQ611" s="41">
        <v>25.0833333333334</v>
      </c>
      <c r="DR611" s="33">
        <f t="shared" si="755"/>
        <v>0</v>
      </c>
      <c r="DS611" s="33">
        <f>Gen_Cons_Horario!B5725</f>
        <v>0</v>
      </c>
      <c r="DT611" s="35">
        <f t="shared" si="720"/>
        <v>0</v>
      </c>
      <c r="DU611" s="116">
        <f>IF(AND(DT611&gt;0,DT611*$B$4+EA610&lt;=$B$2*'SFV+BESS'!$I$9,DT611&lt;'SFV+BESS'!$I$7), DT611*$B$4, IF(AND(DT611&gt;0,DT611*$B$4+EA610&gt;$B$2*'SFV+BESS'!$I$9,DT611*$B$4&lt;'SFV+BESS'!$I$7),$B$2*'SFV+BESS'!$I$9-EA610,IF(AND(DT611&gt;0,DT611*$B$4+EA610&gt;$B$2*'SFV+BESS'!$I$9,DT611*$B$4&gt;'SFV+BESS'!$I$7,EA610&lt;$B$2*'SFV+BESS'!$I$9),$B$2*'SFV+BESS'!$I$9-EA610,IF(AND(DT611&gt;0,DT611*$B$4+EA610&lt;=$B$2*'SFV+BESS'!$I$9,DT611&gt;'SFV+BESS'!$I$7),'SFV+BESS'!$I$7,0))))</f>
        <v>0</v>
      </c>
      <c r="DV611" s="27">
        <f>IF(AND(DT611&lt;0,EA610+DT611/$B$5&gt;$H$2,-DT611/'Carga-Descarga Año'!$B$5&lt;'SFV+BESS'!$I$7),DT611/$B$5,IF(AND(DT611&lt;0,EA610+DT611/$B$5&gt;$H$2,-DT611/'Carga-Descarga Año'!$B$5&gt;'SFV+BESS'!$I$7),-'SFV+BESS'!$I$7,IF(AND(DT611&lt;0,EA610+DT611/$B$5&lt;$H$2),-MIN('SFV+BESS'!$I$7,EA610-$H$2),0)))</f>
        <v>0</v>
      </c>
      <c r="DW611" s="33"/>
      <c r="DX611" s="33">
        <f t="shared" si="739"/>
        <v>0</v>
      </c>
      <c r="DY611" s="27">
        <f t="shared" si="707"/>
        <v>0</v>
      </c>
      <c r="DZ611" s="27">
        <f t="shared" si="740"/>
        <v>0</v>
      </c>
      <c r="EA611" s="28">
        <f>IF((EA610+DU611+DV611)&gt;=$B$2*'SFV+BESS'!$I$9, $B$2*'SFV+BESS'!$I$9, (EA610+DU611+DV611))</f>
        <v>173.61249999999998</v>
      </c>
      <c r="EB611" s="110">
        <f t="shared" si="708"/>
        <v>0</v>
      </c>
      <c r="EG611" s="251"/>
      <c r="EH611" s="41">
        <v>25.0833333333334</v>
      </c>
      <c r="EI611" s="33">
        <f t="shared" si="756"/>
        <v>0</v>
      </c>
      <c r="EJ611" s="33">
        <f>Gen_Cons_Horario!B6469</f>
        <v>0</v>
      </c>
      <c r="EK611" s="35">
        <f t="shared" si="721"/>
        <v>0</v>
      </c>
      <c r="EL611" s="116">
        <f>IF(AND(EK611&gt;0,EK611*$B$4+ER610&lt;=$B$2*'SFV+BESS'!$I$9,EK611&lt;'SFV+BESS'!$I$7), EK611*$B$4, IF(AND(EK611&gt;0,EK611*$B$4+ER610&gt;$B$2*'SFV+BESS'!$I$9,EK611*$B$4&lt;'SFV+BESS'!$I$7),$B$2*'SFV+BESS'!$I$9-ER610,IF(AND(EK611&gt;0,EK611*$B$4+ER610&gt;$B$2*'SFV+BESS'!$I$9,EK611*$B$4&gt;'SFV+BESS'!$I$7,ER610&lt;$B$2*'SFV+BESS'!$I$9),$B$2*'SFV+BESS'!$I$9-ER610,IF(AND(EK611&gt;0,EK611*$B$4+ER610&lt;=$B$2*'SFV+BESS'!$I$9,EK611&gt;'SFV+BESS'!$I$7),'SFV+BESS'!$I$7,0))))</f>
        <v>0</v>
      </c>
      <c r="EM611" s="27">
        <f>IF(AND(EK611&lt;0,ER610+EK611/$B$5&gt;$H$2,-EK611/'Carga-Descarga Año'!$B$5&lt;'SFV+BESS'!$I$7),EK611/$B$5,IF(AND(EK611&lt;0,ER610+EK611/$B$5&gt;$H$2,-EK611/'Carga-Descarga Año'!$B$5&gt;'SFV+BESS'!$I$7),-'SFV+BESS'!$I$7,IF(AND(EK611&lt;0,ER610+EK611/$B$5&lt;$H$2),-MIN('SFV+BESS'!$I$7,ER610-$H$2),0)))</f>
        <v>0</v>
      </c>
      <c r="EN611" s="33"/>
      <c r="EO611" s="33">
        <f t="shared" si="741"/>
        <v>0</v>
      </c>
      <c r="EP611" s="27">
        <f t="shared" si="709"/>
        <v>0</v>
      </c>
      <c r="EQ611" s="27">
        <f t="shared" si="742"/>
        <v>0</v>
      </c>
      <c r="ER611" s="28">
        <f>IF((ER610+EL611+EM611)&gt;=$B$2*'SFV+BESS'!$I$9, $B$2*'SFV+BESS'!$I$9, (ER610+EL611+EM611))</f>
        <v>173.61249999999998</v>
      </c>
      <c r="ES611" s="110">
        <f t="shared" si="710"/>
        <v>0</v>
      </c>
      <c r="EX611" s="251"/>
      <c r="EY611" s="41">
        <v>25.0833333333334</v>
      </c>
      <c r="EZ611" s="33">
        <f t="shared" si="757"/>
        <v>0</v>
      </c>
      <c r="FA611" s="33">
        <f>Gen_Cons_Horario!B7189</f>
        <v>0</v>
      </c>
      <c r="FB611" s="35">
        <f t="shared" si="722"/>
        <v>0</v>
      </c>
      <c r="FC611" s="116">
        <f>IF(AND(FB611&gt;0,FB611*$B$4+FI610&lt;=$B$2*'SFV+BESS'!$I$9,FB611&lt;'SFV+BESS'!$I$7), FB611*$B$4, IF(AND(FB611&gt;0,FB611*$B$4+FI610&gt;$B$2*'SFV+BESS'!$I$9,FB611*$B$4&lt;'SFV+BESS'!$I$7),$B$2*'SFV+BESS'!$I$9-FI610,IF(AND(FB611&gt;0,FB611*$B$4+FI610&gt;$B$2*'SFV+BESS'!$I$9,FB611*$B$4&gt;'SFV+BESS'!$I$7,FI610&lt;$B$2*'SFV+BESS'!$I$9),$B$2*'SFV+BESS'!$I$9-FI610,IF(AND(FB611&gt;0,FB611*$B$4+FI610&lt;=$B$2*'SFV+BESS'!$I$9,FB611&gt;'SFV+BESS'!$I$7),'SFV+BESS'!$I$7,0))))</f>
        <v>0</v>
      </c>
      <c r="FD611" s="27">
        <f>IF(AND(FB611&lt;0,FI610+FB611/$B$5&gt;$H$2,-FB611/'Carga-Descarga Año'!$B$5&lt;'SFV+BESS'!$I$7),FB611/$B$5,IF(AND(FB611&lt;0,FI610+FB611/$B$5&gt;$H$2,-FB611/'Carga-Descarga Año'!$B$5&gt;'SFV+BESS'!$I$7),-'SFV+BESS'!$I$7,IF(AND(FB611&lt;0,FI610+FB611/$B$5&lt;$H$2),-MIN('SFV+BESS'!$I$7,FI610-$H$2),0)))</f>
        <v>0</v>
      </c>
      <c r="FE611" s="33"/>
      <c r="FF611" s="33">
        <f t="shared" si="743"/>
        <v>0</v>
      </c>
      <c r="FG611" s="27">
        <f t="shared" si="711"/>
        <v>0</v>
      </c>
      <c r="FH611" s="27">
        <f t="shared" si="744"/>
        <v>0</v>
      </c>
      <c r="FI611" s="28">
        <f>IF((FI610+FC611+FD611)&gt;=$B$2*'SFV+BESS'!$I$9, $B$2*'SFV+BESS'!$I$9, (FI610+FC611+FD611))</f>
        <v>173.61249999999998</v>
      </c>
      <c r="FJ611" s="110">
        <f t="shared" si="712"/>
        <v>0</v>
      </c>
      <c r="FO611" s="251"/>
      <c r="FP611" s="41">
        <v>25.0833333333334</v>
      </c>
      <c r="FQ611" s="33">
        <f t="shared" si="758"/>
        <v>0</v>
      </c>
      <c r="FR611" s="33">
        <f>Gen_Cons_Horario!B7933</f>
        <v>0</v>
      </c>
      <c r="FS611" s="35">
        <f t="shared" si="723"/>
        <v>0</v>
      </c>
      <c r="FT611" s="116">
        <f>IF(AND(FS611&gt;0,FS611*$B$4+FZ610&lt;=$B$2*'SFV+BESS'!$I$9,FS611&lt;'SFV+BESS'!$I$7), FS611*$B$4, IF(AND(FS611&gt;0,FS611*$B$4+FZ610&gt;$B$2*'SFV+BESS'!$I$9,FS611*$B$4&lt;'SFV+BESS'!$I$7),$B$2*'SFV+BESS'!$I$9-FZ610,IF(AND(FS611&gt;0,FS611*$B$4+FZ610&gt;$B$2*'SFV+BESS'!$I$9,FS611*$B$4&gt;'SFV+BESS'!$I$7,FZ610&lt;$B$2*'SFV+BESS'!$I$9),$B$2*'SFV+BESS'!$I$9-FZ610,IF(AND(FS611&gt;0,FS611*$B$4+FZ610&lt;=$B$2*'SFV+BESS'!$I$9,FS611&gt;'SFV+BESS'!$I$7),'SFV+BESS'!$I$7,0))))</f>
        <v>0</v>
      </c>
      <c r="FU611" s="27">
        <f>IF(AND(FS611&lt;0,FZ610+FS611/$B$5&gt;$H$2,-FS611/'Carga-Descarga Año'!$B$5&lt;'SFV+BESS'!$I$7),FS611/$B$5,IF(AND(FS611&lt;0,FZ610+FS611/$B$5&gt;$H$2,-FS611/'Carga-Descarga Año'!$B$5&gt;'SFV+BESS'!$I$7),-'SFV+BESS'!$I$7,IF(AND(FS611&lt;0,FZ610+FS611/$B$5&lt;$H$2),-MIN('SFV+BESS'!$I$7,FZ610-$H$2),0)))</f>
        <v>0</v>
      </c>
      <c r="FV611" s="33"/>
      <c r="FW611" s="33">
        <f t="shared" si="745"/>
        <v>0</v>
      </c>
      <c r="FX611" s="27">
        <f t="shared" si="713"/>
        <v>0</v>
      </c>
      <c r="FY611" s="27">
        <f t="shared" si="746"/>
        <v>0</v>
      </c>
      <c r="FZ611" s="28">
        <f>IF((FZ610+FT611+FU611)&gt;=$B$2*'SFV+BESS'!$I$9, $B$2*'SFV+BESS'!$I$9, (FZ610+FT611+FU611))</f>
        <v>173.61249999999998</v>
      </c>
      <c r="GA611" s="110">
        <f t="shared" si="714"/>
        <v>0</v>
      </c>
      <c r="GF611" s="251"/>
      <c r="GG611" s="41">
        <v>25.0833333333334</v>
      </c>
      <c r="GH611" s="33">
        <f t="shared" si="759"/>
        <v>0</v>
      </c>
      <c r="GI611" s="33">
        <f>Gen_Cons_Horario!B8653</f>
        <v>0</v>
      </c>
      <c r="GJ611" s="35">
        <f t="shared" si="729"/>
        <v>0</v>
      </c>
      <c r="GK611" s="116">
        <f>IF(AND(GJ611&gt;0,GJ611*$B$4+GQ610&lt;=$B$2*'SFV+BESS'!$I$9,GJ611&lt;'SFV+BESS'!$I$7), GJ611*$B$4, IF(AND(GJ611&gt;0,GJ611*$B$4+GQ610&gt;$B$2*'SFV+BESS'!$I$9,GJ611*$B$4&lt;'SFV+BESS'!$I$7),$B$2*'SFV+BESS'!$I$9-GQ610,IF(AND(GJ611&gt;0,GJ611*$B$4+GQ610&gt;$B$2*'SFV+BESS'!$I$9,GJ611*$B$4&gt;'SFV+BESS'!$I$7,GQ610&lt;$B$2*'SFV+BESS'!$I$9),$B$2*'SFV+BESS'!$I$9-GQ610,IF(AND(GJ611&gt;0,GJ611*$B$4+GQ610&lt;=$B$2*'SFV+BESS'!$I$9,GJ611&gt;'SFV+BESS'!$I$7),'SFV+BESS'!$I$7,0))))</f>
        <v>0</v>
      </c>
      <c r="GL611" s="27">
        <f>IF(AND(GJ611&lt;0,GQ610+GJ611/$B$5&gt;$H$2,-GJ611/'Carga-Descarga Año'!$B$5&lt;'SFV+BESS'!$I$7),GJ611/$B$5,IF(AND(GJ611&lt;0,GQ610+GJ611/$B$5&gt;$H$2,-GJ611/'Carga-Descarga Año'!$B$5&gt;'SFV+BESS'!$I$7),-'SFV+BESS'!$I$7,IF(AND(GJ611&lt;0,GQ610+GJ611/$B$5&lt;$H$2),-MIN('SFV+BESS'!$I$7,GQ610-$H$2),0)))</f>
        <v>0</v>
      </c>
      <c r="GM611" s="33"/>
      <c r="GN611" s="33">
        <f t="shared" si="747"/>
        <v>0</v>
      </c>
      <c r="GO611" s="27">
        <f t="shared" si="715"/>
        <v>0</v>
      </c>
      <c r="GP611" s="27">
        <f t="shared" si="748"/>
        <v>0</v>
      </c>
      <c r="GQ611" s="28">
        <f>IF((GQ610+GK611+GL611)&gt;=$B$2*'SFV+BESS'!$I$9, $B$2*'SFV+BESS'!$I$9, (GQ610+GK611+GL611))</f>
        <v>173.61249999999998</v>
      </c>
      <c r="GR611" s="110">
        <f t="shared" si="716"/>
        <v>0</v>
      </c>
    </row>
    <row r="612" spans="1:200">
      <c r="A612" s="249"/>
      <c r="B612" s="41">
        <v>25.125</v>
      </c>
      <c r="C612" s="38">
        <f t="shared" si="730"/>
        <v>0</v>
      </c>
      <c r="D612" s="2">
        <f>Gen_Cons_Horario!B638</f>
        <v>0</v>
      </c>
      <c r="E612" s="140">
        <f t="shared" si="688"/>
        <v>0</v>
      </c>
      <c r="F612" s="116">
        <f>IF(AND(E612&gt;0,E612*$B$4+L611&lt;=$B$2*'SFV+BESS'!$I$9,E612&lt;'SFV+BESS'!$I$7), E612*$B$4, IF(AND(E612&gt;0,E612*$B$4+L611&gt;$B$2*'SFV+BESS'!$I$9,E612*$B$4&lt;'SFV+BESS'!$I$7),$B$2*'SFV+BESS'!$I$9-L611,IF(AND(E612&gt;0,E612*$B$4+L611&gt;$B$2*'SFV+BESS'!$I$9,E612*$B$4&gt;'SFV+BESS'!$I$7,L611&lt;$B$2*'SFV+BESS'!$I$9),$B$2*'SFV+BESS'!$I$9-L611,IF(AND(E612&gt;0,E612*$B$4+L611&lt;=$B$2*'SFV+BESS'!$I$9,E612&gt;'SFV+BESS'!$I$7),'SFV+BESS'!$I$7,0))))</f>
        <v>0</v>
      </c>
      <c r="G612" s="27">
        <f>IF(AND(E612&lt;0,L611+E612/$B$5&gt;$H$2,-E612/'Carga-Descarga Año'!$B$5&lt;'SFV+BESS'!$I$7),E612/$B$5,IF(AND(E612&lt;0,L611+E612/$B$5&gt;$H$2,-E612/'Carga-Descarga Año'!$B$5&gt;'SFV+BESS'!$I$7),-'SFV+BESS'!$I$7,IF(AND(E612&lt;0,L611+E612/$B$5&lt;$H$2),-MIN('SFV+BESS'!$I$7,L611-$H$2),0)))</f>
        <v>0</v>
      </c>
      <c r="I612" s="38">
        <f t="shared" si="689"/>
        <v>0</v>
      </c>
      <c r="J612" s="27">
        <f t="shared" si="691"/>
        <v>0</v>
      </c>
      <c r="K612" s="27">
        <f t="shared" si="690"/>
        <v>0</v>
      </c>
      <c r="L612" s="28">
        <f>IF((L611+F612+G612)&gt;=$B$2*'SFV+BESS'!$I$9, $B$2*'SFV+BESS'!$I$9, (L611+F612+G612))</f>
        <v>173.61249999999998</v>
      </c>
      <c r="M612" s="110">
        <f t="shared" si="692"/>
        <v>0</v>
      </c>
      <c r="R612" s="251"/>
      <c r="S612" s="41">
        <v>25.125</v>
      </c>
      <c r="T612" s="2">
        <f t="shared" si="749"/>
        <v>0</v>
      </c>
      <c r="U612" s="2">
        <f>Gen_Cons_Horario!B1382</f>
        <v>0</v>
      </c>
      <c r="V612" s="35">
        <f t="shared" si="724"/>
        <v>0</v>
      </c>
      <c r="W612" s="116">
        <f>IF(AND(V612&gt;0,V612*$B$4+AC611&lt;=$B$2*'SFV+BESS'!$I$9,V612&lt;'SFV+BESS'!$I$7), V612*$B$4, IF(AND(V612&gt;0,V612*$B$4+AC611&gt;$B$2*'SFV+BESS'!$I$9,V612*$B$4&lt;'SFV+BESS'!$I$7),$B$2*'SFV+BESS'!$I$9-AC611,IF(AND(V612&gt;0,V612*$B$4+AC611&gt;$B$2*'SFV+BESS'!$I$9,V612*$B$4&gt;'SFV+BESS'!$I$7,AC611&lt;$B$2*'SFV+BESS'!$I$9),$B$2*'SFV+BESS'!$I$9-AC611,IF(AND(V612&gt;0,V612*$B$4+AC611&lt;=$B$2*'SFV+BESS'!$I$9,V612&gt;'SFV+BESS'!$I$7),'SFV+BESS'!$I$7,0))))</f>
        <v>0</v>
      </c>
      <c r="X612" s="27">
        <f>IF(AND(V612&lt;0,AC611+V612/$B$5&gt;$H$2,-V612/'Carga-Descarga Año'!$B$5&lt;'SFV+BESS'!$I$7),V612/$B$5,IF(AND(V612&lt;0,AC611+V612/$B$5&gt;$H$2,-V612/'Carga-Descarga Año'!$B$5&gt;'SFV+BESS'!$I$7),-'SFV+BESS'!$I$7,IF(AND(V612&lt;0,AC611+V612/$B$5&lt;$H$2),-MIN('SFV+BESS'!$I$7,AC611-$H$2),0)))</f>
        <v>0</v>
      </c>
      <c r="Z612" s="33">
        <f t="shared" si="718"/>
        <v>0</v>
      </c>
      <c r="AA612" s="27">
        <f t="shared" si="693"/>
        <v>0</v>
      </c>
      <c r="AB612" s="27">
        <f t="shared" si="717"/>
        <v>0</v>
      </c>
      <c r="AC612" s="28">
        <f>IF((AC611+W612+X612)&gt;=$B$2*'SFV+BESS'!$I$9, $B$2*'SFV+BESS'!$I$9, (AC611+W612+X612))</f>
        <v>173.61249999999998</v>
      </c>
      <c r="AD612" s="110">
        <f t="shared" si="694"/>
        <v>0</v>
      </c>
      <c r="AI612" s="251"/>
      <c r="AJ612" s="41">
        <v>25.125</v>
      </c>
      <c r="AK612" s="52">
        <f t="shared" si="750"/>
        <v>0</v>
      </c>
      <c r="AL612" s="33">
        <f>Gen_Cons_Horario!B2054</f>
        <v>0</v>
      </c>
      <c r="AM612" s="35">
        <f t="shared" si="725"/>
        <v>0</v>
      </c>
      <c r="AN612" s="116">
        <f>IF(AND(AM612&gt;0,AM612*$B$4+AT611&lt;=$B$2*'SFV+BESS'!$I$9,AM612&lt;'SFV+BESS'!$I$7), AM612*$B$4, IF(AND(AM612&gt;0,AM612*$B$4+AT611&gt;$B$2*'SFV+BESS'!$I$9,AM612*$B$4&lt;'SFV+BESS'!$I$7),$B$2*'SFV+BESS'!$I$9-AT611,IF(AND(AM612&gt;0,AM612*$B$4+AT611&gt;$B$2*'SFV+BESS'!$I$9,AM612*$B$4&gt;'SFV+BESS'!$I$7,AT611&lt;$B$2*'SFV+BESS'!$I$9),$B$2*'SFV+BESS'!$I$9-AT611,IF(AND(AM612&gt;0,AM612*$B$4+AT611&lt;=$B$2*'SFV+BESS'!$I$9,AM612&gt;'SFV+BESS'!$I$7),'SFV+BESS'!$I$7,0))))</f>
        <v>0</v>
      </c>
      <c r="AO612" s="27">
        <f>IF(AND(AM612&lt;0,AT611+AM612/$B$5&gt;$H$2,-AM612/'Carga-Descarga Año'!$B$5&lt;'SFV+BESS'!$I$7),AM612/$B$5,IF(AND(AM612&lt;0,AT611+AM612/$B$5&gt;$H$2,-AM612/'Carga-Descarga Año'!$B$5&gt;'SFV+BESS'!$I$7),-'SFV+BESS'!$I$7,IF(AND(AM612&lt;0,AT611+AM612/$B$5&lt;$H$2),-MIN('SFV+BESS'!$I$7,AT611-$H$2),0)))</f>
        <v>0</v>
      </c>
      <c r="AP612" s="33"/>
      <c r="AQ612" s="33">
        <f t="shared" si="731"/>
        <v>0</v>
      </c>
      <c r="AR612" s="27">
        <f t="shared" si="695"/>
        <v>0</v>
      </c>
      <c r="AS612" s="27">
        <f t="shared" si="732"/>
        <v>0</v>
      </c>
      <c r="AT612" s="28">
        <f>IF((AT611+AN612+AO612)&gt;=$B$2*'SFV+BESS'!$I$9, $B$2*'SFV+BESS'!$I$9, (AT611+AN612+AO612))</f>
        <v>173.61249999999998</v>
      </c>
      <c r="AU612" s="110">
        <f t="shared" si="696"/>
        <v>0</v>
      </c>
      <c r="AZ612" s="251"/>
      <c r="BA612" s="41">
        <v>25.125</v>
      </c>
      <c r="BB612" s="33">
        <f t="shared" si="751"/>
        <v>0</v>
      </c>
      <c r="BC612" s="33">
        <f>Gen_Cons_Horario!B2798</f>
        <v>0</v>
      </c>
      <c r="BD612" s="35">
        <f t="shared" si="726"/>
        <v>0</v>
      </c>
      <c r="BE612" s="116">
        <f>IF(AND(BD612&gt;0,BD612*$B$4+BK611&lt;=$B$2*'SFV+BESS'!$I$9,BD612&lt;'SFV+BESS'!$I$7), BD612*$B$4, IF(AND(BD612&gt;0,BD612*$B$4+BK611&gt;$B$2*'SFV+BESS'!$I$9,BD612*$B$4&lt;'SFV+BESS'!$I$7),$B$2*'SFV+BESS'!$I$9-BK611,IF(AND(BD612&gt;0,BD612*$B$4+BK611&gt;$B$2*'SFV+BESS'!$I$9,BD612*$B$4&gt;'SFV+BESS'!$I$7,BK611&lt;$B$2*'SFV+BESS'!$I$9),$B$2*'SFV+BESS'!$I$9-BK611,IF(AND(BD612&gt;0,BD612*$B$4+BK611&lt;=$B$2*'SFV+BESS'!$I$9,BD612&gt;'SFV+BESS'!$I$7),'SFV+BESS'!$I$7,0))))</f>
        <v>0</v>
      </c>
      <c r="BF612" s="27">
        <f>IF(AND(BD612&lt;0,BK611+BD612/$B$5&gt;$H$2,-BD612/'Carga-Descarga Año'!$B$5&lt;'SFV+BESS'!$I$7),BD612/$B$5,IF(AND(BD612&lt;0,BK611+BD612/$B$5&gt;$H$2,-BD612/'Carga-Descarga Año'!$B$5&gt;'SFV+BESS'!$I$7),-'SFV+BESS'!$I$7,IF(AND(BD612&lt;0,BK611+BD612/$B$5&lt;$H$2),-MIN('SFV+BESS'!$I$7,BK611-$H$2),0)))</f>
        <v>0</v>
      </c>
      <c r="BG612" s="33"/>
      <c r="BH612" s="33">
        <f t="shared" si="733"/>
        <v>0</v>
      </c>
      <c r="BI612" s="27">
        <f t="shared" si="697"/>
        <v>0</v>
      </c>
      <c r="BJ612" s="27">
        <f t="shared" si="734"/>
        <v>0</v>
      </c>
      <c r="BK612" s="28">
        <f>IF((BK611+BE612+BF612)&gt;=$B$2*'SFV+BESS'!$I$9, $B$2*'SFV+BESS'!$I$9, (BK611+BE612+BF612))</f>
        <v>173.61249999999998</v>
      </c>
      <c r="BL612" s="110">
        <f t="shared" si="698"/>
        <v>0</v>
      </c>
      <c r="BQ612" s="251"/>
      <c r="BR612" s="41">
        <v>25.125</v>
      </c>
      <c r="BS612" s="33">
        <f t="shared" si="752"/>
        <v>0</v>
      </c>
      <c r="BT612" s="33">
        <f>Gen_Cons_Horario!B3518</f>
        <v>0</v>
      </c>
      <c r="BU612" s="35">
        <f t="shared" si="727"/>
        <v>0</v>
      </c>
      <c r="BV612" s="116">
        <f>IF(AND(BU612&gt;0,BU612*$B$4+CB611&lt;=$B$2*'SFV+BESS'!$I$9,BU612&lt;'SFV+BESS'!$I$7), BU612*$B$4, IF(AND(BU612&gt;0,BU612*$B$4+CB611&gt;$B$2*'SFV+BESS'!$I$9,BU612*$B$4&lt;'SFV+BESS'!$I$7),$B$2*'SFV+BESS'!$I$9-CB611,IF(AND(BU612&gt;0,BU612*$B$4+CB611&gt;$B$2*'SFV+BESS'!$I$9,BU612*$B$4&gt;'SFV+BESS'!$I$7,CB611&lt;$B$2*'SFV+BESS'!$I$9),$B$2*'SFV+BESS'!$I$9-CB611,IF(AND(BU612&gt;0,BU612*$B$4+CB611&lt;=$B$2*'SFV+BESS'!$I$9,BU612&gt;'SFV+BESS'!$I$7),'SFV+BESS'!$I$7,0))))</f>
        <v>0</v>
      </c>
      <c r="BW612" s="27">
        <f>IF(AND(BU612&lt;0,CB611+BU612/$B$5&gt;$H$2,-BU612/'Carga-Descarga Año'!$B$5&lt;'SFV+BESS'!$I$7),BU612/$B$5,IF(AND(BU612&lt;0,CB611+BU612/$B$5&gt;$H$2,-BU612/'Carga-Descarga Año'!$B$5&gt;'SFV+BESS'!$I$7),-'SFV+BESS'!$I$7,IF(AND(BU612&lt;0,CB611+BU612/$B$5&lt;$H$2),-MIN('SFV+BESS'!$I$7,CB611-$H$2),0)))</f>
        <v>0</v>
      </c>
      <c r="BX612" s="33"/>
      <c r="BY612" s="33">
        <f t="shared" si="735"/>
        <v>0</v>
      </c>
      <c r="BZ612" s="27">
        <f t="shared" si="699"/>
        <v>0</v>
      </c>
      <c r="CA612" s="27">
        <f t="shared" si="700"/>
        <v>0</v>
      </c>
      <c r="CB612" s="28">
        <f>IF((CB611+BV612+BW612)&gt;=$B$2*'SFV+BESS'!$I$9, $B$2*'SFV+BESS'!$I$9, (CB611+BV612+BW612))</f>
        <v>173.61249999999998</v>
      </c>
      <c r="CC612" s="110">
        <f t="shared" si="701"/>
        <v>0</v>
      </c>
      <c r="CH612" s="251"/>
      <c r="CI612" s="41">
        <v>25.125</v>
      </c>
      <c r="CJ612" s="33">
        <f t="shared" si="753"/>
        <v>0</v>
      </c>
      <c r="CK612" s="33">
        <f>Gen_Cons_Horario!B4262</f>
        <v>0</v>
      </c>
      <c r="CL612" s="35">
        <f t="shared" si="728"/>
        <v>0</v>
      </c>
      <c r="CM612" s="116">
        <f>IF(AND(CL612&gt;0,CL612*$B$4+CS611&lt;=$B$2*'SFV+BESS'!$I$9,CL612&lt;'SFV+BESS'!$I$7), CL612*$B$4, IF(AND(CL612&gt;0,CL612*$B$4+CS611&gt;$B$2*'SFV+BESS'!$I$9,CL612*$B$4&lt;'SFV+BESS'!$I$7),$B$2*'SFV+BESS'!$I$9-CS611,IF(AND(CL612&gt;0,CL612*$B$4+CS611&gt;$B$2*'SFV+BESS'!$I$9,CL612*$B$4&gt;'SFV+BESS'!$I$7,CS611&lt;$B$2*'SFV+BESS'!$I$9),$B$2*'SFV+BESS'!$I$9-CS611,IF(AND(CL612&gt;0,CL612*$B$4+CS611&lt;=$B$2*'SFV+BESS'!$I$9,CL612&gt;'SFV+BESS'!$I$7),'SFV+BESS'!$I$7,0))))</f>
        <v>0</v>
      </c>
      <c r="CN612" s="27">
        <f>IF(AND(CL612&lt;0,CS611+CL612/$B$5&gt;$H$2,-CL612/'Carga-Descarga Año'!$B$5&lt;'SFV+BESS'!$I$7),CL612/$B$5,IF(AND(CL612&lt;0,CS611+CL612/$B$5&gt;$H$2,-CL612/'Carga-Descarga Año'!$B$5&gt;'SFV+BESS'!$I$7),-'SFV+BESS'!$I$7,IF(AND(CL612&lt;0,CS611+CL612/$B$5&lt;$H$2),-MIN('SFV+BESS'!$I$7,CS611-$H$2),0)))</f>
        <v>0</v>
      </c>
      <c r="CO612" s="33"/>
      <c r="CP612" s="33">
        <f t="shared" si="736"/>
        <v>0</v>
      </c>
      <c r="CQ612" s="27">
        <f t="shared" si="702"/>
        <v>0</v>
      </c>
      <c r="CR612" s="27">
        <f t="shared" si="737"/>
        <v>0</v>
      </c>
      <c r="CS612" s="28">
        <f>IF((CS611+CM612+CN612)&gt;=$B$2*'SFV+BESS'!$I$9, $B$2*'SFV+BESS'!$I$9, (CS611+CM612+CN612))</f>
        <v>173.61249999999998</v>
      </c>
      <c r="CT612" s="110">
        <f t="shared" si="703"/>
        <v>0</v>
      </c>
      <c r="CY612" s="251"/>
      <c r="CZ612" s="41">
        <v>25.125</v>
      </c>
      <c r="DA612" s="33">
        <f t="shared" si="754"/>
        <v>0</v>
      </c>
      <c r="DB612" s="33">
        <f>Gen_Cons_Horario!B4982</f>
        <v>0</v>
      </c>
      <c r="DC612" s="35">
        <f t="shared" si="719"/>
        <v>0</v>
      </c>
      <c r="DD612" s="116">
        <f>IF(AND(DC612&gt;0,DC612*$B$4+DJ611&lt;=$B$2*'SFV+BESS'!$I$9,DC612&lt;'SFV+BESS'!$I$7), DC612*$B$4, IF(AND(DC612&gt;0,DC612*$B$4+DJ611&gt;$B$2*'SFV+BESS'!$I$9,DC612*$B$4&lt;'SFV+BESS'!$I$7),$B$2*'SFV+BESS'!$I$9-DJ611,IF(AND(DC612&gt;0,DC612*$B$4+DJ611&gt;$B$2*'SFV+BESS'!$I$9,DC612*$B$4&gt;'SFV+BESS'!$I$7,DJ611&lt;$B$2*'SFV+BESS'!$I$9),$B$2*'SFV+BESS'!$I$9-DJ611,IF(AND(DC612&gt;0,DC612*$B$4+DJ611&lt;=$B$2*'SFV+BESS'!$I$9,DC612&gt;'SFV+BESS'!$I$7),'SFV+BESS'!$I$7,0))))</f>
        <v>0</v>
      </c>
      <c r="DE612" s="27">
        <f>IF(AND(DC612&lt;0,DJ611+DC612/$B$5&gt;$H$2,-DC612/'Carga-Descarga Año'!$B$5&lt;'SFV+BESS'!$I$7),DC612/$B$5,IF(AND(DC612&lt;0,DJ611+DC612/$B$5&gt;$H$2,-DC612/'Carga-Descarga Año'!$B$5&gt;'SFV+BESS'!$I$7),-'SFV+BESS'!$I$7,IF(AND(DC612&lt;0,DJ611+DC612/$B$5&lt;$H$2),-MIN('SFV+BESS'!$I$7,DJ611-$H$2),0)))</f>
        <v>0</v>
      </c>
      <c r="DF612" s="33"/>
      <c r="DG612" s="33">
        <f t="shared" si="738"/>
        <v>0</v>
      </c>
      <c r="DH612" s="27">
        <f t="shared" si="704"/>
        <v>0</v>
      </c>
      <c r="DI612" s="27">
        <f t="shared" si="705"/>
        <v>0</v>
      </c>
      <c r="DJ612" s="28">
        <f>IF((DJ611+DD612+DE612)&gt;=$B$2*'SFV+BESS'!$I$9, $B$2*'SFV+BESS'!$I$9, (DJ611+DD612+DE612))</f>
        <v>173.61249999999998</v>
      </c>
      <c r="DK612" s="110">
        <f t="shared" si="706"/>
        <v>0</v>
      </c>
      <c r="DP612" s="251"/>
      <c r="DQ612" s="41">
        <v>25.125</v>
      </c>
      <c r="DR612" s="33">
        <f t="shared" si="755"/>
        <v>0</v>
      </c>
      <c r="DS612" s="33">
        <f>Gen_Cons_Horario!B5726</f>
        <v>0</v>
      </c>
      <c r="DT612" s="35">
        <f t="shared" si="720"/>
        <v>0</v>
      </c>
      <c r="DU612" s="116">
        <f>IF(AND(DT612&gt;0,DT612*$B$4+EA611&lt;=$B$2*'SFV+BESS'!$I$9,DT612&lt;'SFV+BESS'!$I$7), DT612*$B$4, IF(AND(DT612&gt;0,DT612*$B$4+EA611&gt;$B$2*'SFV+BESS'!$I$9,DT612*$B$4&lt;'SFV+BESS'!$I$7),$B$2*'SFV+BESS'!$I$9-EA611,IF(AND(DT612&gt;0,DT612*$B$4+EA611&gt;$B$2*'SFV+BESS'!$I$9,DT612*$B$4&gt;'SFV+BESS'!$I$7,EA611&lt;$B$2*'SFV+BESS'!$I$9),$B$2*'SFV+BESS'!$I$9-EA611,IF(AND(DT612&gt;0,DT612*$B$4+EA611&lt;=$B$2*'SFV+BESS'!$I$9,DT612&gt;'SFV+BESS'!$I$7),'SFV+BESS'!$I$7,0))))</f>
        <v>0</v>
      </c>
      <c r="DV612" s="27">
        <f>IF(AND(DT612&lt;0,EA611+DT612/$B$5&gt;$H$2,-DT612/'Carga-Descarga Año'!$B$5&lt;'SFV+BESS'!$I$7),DT612/$B$5,IF(AND(DT612&lt;0,EA611+DT612/$B$5&gt;$H$2,-DT612/'Carga-Descarga Año'!$B$5&gt;'SFV+BESS'!$I$7),-'SFV+BESS'!$I$7,IF(AND(DT612&lt;0,EA611+DT612/$B$5&lt;$H$2),-MIN('SFV+BESS'!$I$7,EA611-$H$2),0)))</f>
        <v>0</v>
      </c>
      <c r="DW612" s="33"/>
      <c r="DX612" s="33">
        <f t="shared" si="739"/>
        <v>0</v>
      </c>
      <c r="DY612" s="27">
        <f t="shared" si="707"/>
        <v>0</v>
      </c>
      <c r="DZ612" s="27">
        <f t="shared" si="740"/>
        <v>0</v>
      </c>
      <c r="EA612" s="28">
        <f>IF((EA611+DU612+DV612)&gt;=$B$2*'SFV+BESS'!$I$9, $B$2*'SFV+BESS'!$I$9, (EA611+DU612+DV612))</f>
        <v>173.61249999999998</v>
      </c>
      <c r="EB612" s="110">
        <f t="shared" si="708"/>
        <v>0</v>
      </c>
      <c r="EG612" s="251"/>
      <c r="EH612" s="41">
        <v>25.125</v>
      </c>
      <c r="EI612" s="33">
        <f t="shared" si="756"/>
        <v>0</v>
      </c>
      <c r="EJ612" s="33">
        <f>Gen_Cons_Horario!B6470</f>
        <v>0</v>
      </c>
      <c r="EK612" s="35">
        <f t="shared" si="721"/>
        <v>0</v>
      </c>
      <c r="EL612" s="116">
        <f>IF(AND(EK612&gt;0,EK612*$B$4+ER611&lt;=$B$2*'SFV+BESS'!$I$9,EK612&lt;'SFV+BESS'!$I$7), EK612*$B$4, IF(AND(EK612&gt;0,EK612*$B$4+ER611&gt;$B$2*'SFV+BESS'!$I$9,EK612*$B$4&lt;'SFV+BESS'!$I$7),$B$2*'SFV+BESS'!$I$9-ER611,IF(AND(EK612&gt;0,EK612*$B$4+ER611&gt;$B$2*'SFV+BESS'!$I$9,EK612*$B$4&gt;'SFV+BESS'!$I$7,ER611&lt;$B$2*'SFV+BESS'!$I$9),$B$2*'SFV+BESS'!$I$9-ER611,IF(AND(EK612&gt;0,EK612*$B$4+ER611&lt;=$B$2*'SFV+BESS'!$I$9,EK612&gt;'SFV+BESS'!$I$7),'SFV+BESS'!$I$7,0))))</f>
        <v>0</v>
      </c>
      <c r="EM612" s="27">
        <f>IF(AND(EK612&lt;0,ER611+EK612/$B$5&gt;$H$2,-EK612/'Carga-Descarga Año'!$B$5&lt;'SFV+BESS'!$I$7),EK612/$B$5,IF(AND(EK612&lt;0,ER611+EK612/$B$5&gt;$H$2,-EK612/'Carga-Descarga Año'!$B$5&gt;'SFV+BESS'!$I$7),-'SFV+BESS'!$I$7,IF(AND(EK612&lt;0,ER611+EK612/$B$5&lt;$H$2),-MIN('SFV+BESS'!$I$7,ER611-$H$2),0)))</f>
        <v>0</v>
      </c>
      <c r="EN612" s="33"/>
      <c r="EO612" s="33">
        <f t="shared" si="741"/>
        <v>0</v>
      </c>
      <c r="EP612" s="27">
        <f t="shared" si="709"/>
        <v>0</v>
      </c>
      <c r="EQ612" s="27">
        <f t="shared" si="742"/>
        <v>0</v>
      </c>
      <c r="ER612" s="28">
        <f>IF((ER611+EL612+EM612)&gt;=$B$2*'SFV+BESS'!$I$9, $B$2*'SFV+BESS'!$I$9, (ER611+EL612+EM612))</f>
        <v>173.61249999999998</v>
      </c>
      <c r="ES612" s="110">
        <f t="shared" si="710"/>
        <v>0</v>
      </c>
      <c r="EX612" s="251"/>
      <c r="EY612" s="41">
        <v>25.125</v>
      </c>
      <c r="EZ612" s="33">
        <f t="shared" si="757"/>
        <v>0</v>
      </c>
      <c r="FA612" s="33">
        <f>Gen_Cons_Horario!B7190</f>
        <v>0</v>
      </c>
      <c r="FB612" s="35">
        <f t="shared" si="722"/>
        <v>0</v>
      </c>
      <c r="FC612" s="116">
        <f>IF(AND(FB612&gt;0,FB612*$B$4+FI611&lt;=$B$2*'SFV+BESS'!$I$9,FB612&lt;'SFV+BESS'!$I$7), FB612*$B$4, IF(AND(FB612&gt;0,FB612*$B$4+FI611&gt;$B$2*'SFV+BESS'!$I$9,FB612*$B$4&lt;'SFV+BESS'!$I$7),$B$2*'SFV+BESS'!$I$9-FI611,IF(AND(FB612&gt;0,FB612*$B$4+FI611&gt;$B$2*'SFV+BESS'!$I$9,FB612*$B$4&gt;'SFV+BESS'!$I$7,FI611&lt;$B$2*'SFV+BESS'!$I$9),$B$2*'SFV+BESS'!$I$9-FI611,IF(AND(FB612&gt;0,FB612*$B$4+FI611&lt;=$B$2*'SFV+BESS'!$I$9,FB612&gt;'SFV+BESS'!$I$7),'SFV+BESS'!$I$7,0))))</f>
        <v>0</v>
      </c>
      <c r="FD612" s="27">
        <f>IF(AND(FB612&lt;0,FI611+FB612/$B$5&gt;$H$2,-FB612/'Carga-Descarga Año'!$B$5&lt;'SFV+BESS'!$I$7),FB612/$B$5,IF(AND(FB612&lt;0,FI611+FB612/$B$5&gt;$H$2,-FB612/'Carga-Descarga Año'!$B$5&gt;'SFV+BESS'!$I$7),-'SFV+BESS'!$I$7,IF(AND(FB612&lt;0,FI611+FB612/$B$5&lt;$H$2),-MIN('SFV+BESS'!$I$7,FI611-$H$2),0)))</f>
        <v>0</v>
      </c>
      <c r="FE612" s="33"/>
      <c r="FF612" s="33">
        <f t="shared" si="743"/>
        <v>0</v>
      </c>
      <c r="FG612" s="27">
        <f t="shared" si="711"/>
        <v>0</v>
      </c>
      <c r="FH612" s="27">
        <f t="shared" si="744"/>
        <v>0</v>
      </c>
      <c r="FI612" s="28">
        <f>IF((FI611+FC612+FD612)&gt;=$B$2*'SFV+BESS'!$I$9, $B$2*'SFV+BESS'!$I$9, (FI611+FC612+FD612))</f>
        <v>173.61249999999998</v>
      </c>
      <c r="FJ612" s="110">
        <f t="shared" si="712"/>
        <v>0</v>
      </c>
      <c r="FO612" s="251"/>
      <c r="FP612" s="41">
        <v>25.125</v>
      </c>
      <c r="FQ612" s="33">
        <f t="shared" si="758"/>
        <v>0</v>
      </c>
      <c r="FR612" s="33">
        <f>Gen_Cons_Horario!B7934</f>
        <v>0</v>
      </c>
      <c r="FS612" s="35">
        <f t="shared" si="723"/>
        <v>0</v>
      </c>
      <c r="FT612" s="116">
        <f>IF(AND(FS612&gt;0,FS612*$B$4+FZ611&lt;=$B$2*'SFV+BESS'!$I$9,FS612&lt;'SFV+BESS'!$I$7), FS612*$B$4, IF(AND(FS612&gt;0,FS612*$B$4+FZ611&gt;$B$2*'SFV+BESS'!$I$9,FS612*$B$4&lt;'SFV+BESS'!$I$7),$B$2*'SFV+BESS'!$I$9-FZ611,IF(AND(FS612&gt;0,FS612*$B$4+FZ611&gt;$B$2*'SFV+BESS'!$I$9,FS612*$B$4&gt;'SFV+BESS'!$I$7,FZ611&lt;$B$2*'SFV+BESS'!$I$9),$B$2*'SFV+BESS'!$I$9-FZ611,IF(AND(FS612&gt;0,FS612*$B$4+FZ611&lt;=$B$2*'SFV+BESS'!$I$9,FS612&gt;'SFV+BESS'!$I$7),'SFV+BESS'!$I$7,0))))</f>
        <v>0</v>
      </c>
      <c r="FU612" s="27">
        <f>IF(AND(FS612&lt;0,FZ611+FS612/$B$5&gt;$H$2,-FS612/'Carga-Descarga Año'!$B$5&lt;'SFV+BESS'!$I$7),FS612/$B$5,IF(AND(FS612&lt;0,FZ611+FS612/$B$5&gt;$H$2,-FS612/'Carga-Descarga Año'!$B$5&gt;'SFV+BESS'!$I$7),-'SFV+BESS'!$I$7,IF(AND(FS612&lt;0,FZ611+FS612/$B$5&lt;$H$2),-MIN('SFV+BESS'!$I$7,FZ611-$H$2),0)))</f>
        <v>0</v>
      </c>
      <c r="FV612" s="33"/>
      <c r="FW612" s="33">
        <f t="shared" si="745"/>
        <v>0</v>
      </c>
      <c r="FX612" s="27">
        <f t="shared" si="713"/>
        <v>0</v>
      </c>
      <c r="FY612" s="27">
        <f t="shared" si="746"/>
        <v>0</v>
      </c>
      <c r="FZ612" s="28">
        <f>IF((FZ611+FT612+FU612)&gt;=$B$2*'SFV+BESS'!$I$9, $B$2*'SFV+BESS'!$I$9, (FZ611+FT612+FU612))</f>
        <v>173.61249999999998</v>
      </c>
      <c r="GA612" s="110">
        <f t="shared" si="714"/>
        <v>0</v>
      </c>
      <c r="GF612" s="251"/>
      <c r="GG612" s="41">
        <v>25.125</v>
      </c>
      <c r="GH612" s="33">
        <f t="shared" si="759"/>
        <v>0</v>
      </c>
      <c r="GI612" s="33">
        <f>Gen_Cons_Horario!B8654</f>
        <v>0</v>
      </c>
      <c r="GJ612" s="35">
        <f t="shared" si="729"/>
        <v>0</v>
      </c>
      <c r="GK612" s="116">
        <f>IF(AND(GJ612&gt;0,GJ612*$B$4+GQ611&lt;=$B$2*'SFV+BESS'!$I$9,GJ612&lt;'SFV+BESS'!$I$7), GJ612*$B$4, IF(AND(GJ612&gt;0,GJ612*$B$4+GQ611&gt;$B$2*'SFV+BESS'!$I$9,GJ612*$B$4&lt;'SFV+BESS'!$I$7),$B$2*'SFV+BESS'!$I$9-GQ611,IF(AND(GJ612&gt;0,GJ612*$B$4+GQ611&gt;$B$2*'SFV+BESS'!$I$9,GJ612*$B$4&gt;'SFV+BESS'!$I$7,GQ611&lt;$B$2*'SFV+BESS'!$I$9),$B$2*'SFV+BESS'!$I$9-GQ611,IF(AND(GJ612&gt;0,GJ612*$B$4+GQ611&lt;=$B$2*'SFV+BESS'!$I$9,GJ612&gt;'SFV+BESS'!$I$7),'SFV+BESS'!$I$7,0))))</f>
        <v>0</v>
      </c>
      <c r="GL612" s="27">
        <f>IF(AND(GJ612&lt;0,GQ611+GJ612/$B$5&gt;$H$2,-GJ612/'Carga-Descarga Año'!$B$5&lt;'SFV+BESS'!$I$7),GJ612/$B$5,IF(AND(GJ612&lt;0,GQ611+GJ612/$B$5&gt;$H$2,-GJ612/'Carga-Descarga Año'!$B$5&gt;'SFV+BESS'!$I$7),-'SFV+BESS'!$I$7,IF(AND(GJ612&lt;0,GQ611+GJ612/$B$5&lt;$H$2),-MIN('SFV+BESS'!$I$7,GQ611-$H$2),0)))</f>
        <v>0</v>
      </c>
      <c r="GM612" s="33"/>
      <c r="GN612" s="33">
        <f t="shared" si="747"/>
        <v>0</v>
      </c>
      <c r="GO612" s="27">
        <f t="shared" si="715"/>
        <v>0</v>
      </c>
      <c r="GP612" s="27">
        <f t="shared" si="748"/>
        <v>0</v>
      </c>
      <c r="GQ612" s="28">
        <f>IF((GQ611+GK612+GL612)&gt;=$B$2*'SFV+BESS'!$I$9, $B$2*'SFV+BESS'!$I$9, (GQ611+GK612+GL612))</f>
        <v>173.61249999999998</v>
      </c>
      <c r="GR612" s="110">
        <f t="shared" si="716"/>
        <v>0</v>
      </c>
    </row>
    <row r="613" spans="1:200">
      <c r="A613" s="249"/>
      <c r="B613" s="41">
        <v>25.1666666666667</v>
      </c>
      <c r="C613" s="38">
        <f t="shared" si="730"/>
        <v>0</v>
      </c>
      <c r="D613" s="2">
        <f>Gen_Cons_Horario!B639</f>
        <v>0</v>
      </c>
      <c r="E613" s="140">
        <f t="shared" si="688"/>
        <v>0</v>
      </c>
      <c r="F613" s="116">
        <f>IF(AND(E613&gt;0,E613*$B$4+L612&lt;=$B$2*'SFV+BESS'!$I$9,E613&lt;'SFV+BESS'!$I$7), E613*$B$4, IF(AND(E613&gt;0,E613*$B$4+L612&gt;$B$2*'SFV+BESS'!$I$9,E613*$B$4&lt;'SFV+BESS'!$I$7),$B$2*'SFV+BESS'!$I$9-L612,IF(AND(E613&gt;0,E613*$B$4+L612&gt;$B$2*'SFV+BESS'!$I$9,E613*$B$4&gt;'SFV+BESS'!$I$7,L612&lt;$B$2*'SFV+BESS'!$I$9),$B$2*'SFV+BESS'!$I$9-L612,IF(AND(E613&gt;0,E613*$B$4+L612&lt;=$B$2*'SFV+BESS'!$I$9,E613&gt;'SFV+BESS'!$I$7),'SFV+BESS'!$I$7,0))))</f>
        <v>0</v>
      </c>
      <c r="G613" s="27">
        <f>IF(AND(E613&lt;0,L612+E613/$B$5&gt;$H$2,-E613/'Carga-Descarga Año'!$B$5&lt;'SFV+BESS'!$I$7),E613/$B$5,IF(AND(E613&lt;0,L612+E613/$B$5&gt;$H$2,-E613/'Carga-Descarga Año'!$B$5&gt;'SFV+BESS'!$I$7),-'SFV+BESS'!$I$7,IF(AND(E613&lt;0,L612+E613/$B$5&lt;$H$2),-MIN('SFV+BESS'!$I$7,L612-$H$2),0)))</f>
        <v>0</v>
      </c>
      <c r="I613" s="38">
        <f t="shared" si="689"/>
        <v>0</v>
      </c>
      <c r="J613" s="27">
        <f t="shared" si="691"/>
        <v>0</v>
      </c>
      <c r="K613" s="27">
        <f t="shared" si="690"/>
        <v>0</v>
      </c>
      <c r="L613" s="28">
        <f>IF((L612+F613+G613)&gt;=$B$2*'SFV+BESS'!$I$9, $B$2*'SFV+BESS'!$I$9, (L612+F613+G613))</f>
        <v>173.61249999999998</v>
      </c>
      <c r="M613" s="110">
        <f t="shared" si="692"/>
        <v>0</v>
      </c>
      <c r="R613" s="251"/>
      <c r="S613" s="41">
        <v>25.1666666666667</v>
      </c>
      <c r="T613" s="2">
        <f t="shared" si="749"/>
        <v>0</v>
      </c>
      <c r="U613" s="2">
        <f>Gen_Cons_Horario!B1383</f>
        <v>0</v>
      </c>
      <c r="V613" s="35">
        <f t="shared" si="724"/>
        <v>0</v>
      </c>
      <c r="W613" s="116">
        <f>IF(AND(V613&gt;0,V613*$B$4+AC612&lt;=$B$2*'SFV+BESS'!$I$9,V613&lt;'SFV+BESS'!$I$7), V613*$B$4, IF(AND(V613&gt;0,V613*$B$4+AC612&gt;$B$2*'SFV+BESS'!$I$9,V613*$B$4&lt;'SFV+BESS'!$I$7),$B$2*'SFV+BESS'!$I$9-AC612,IF(AND(V613&gt;0,V613*$B$4+AC612&gt;$B$2*'SFV+BESS'!$I$9,V613*$B$4&gt;'SFV+BESS'!$I$7,AC612&lt;$B$2*'SFV+BESS'!$I$9),$B$2*'SFV+BESS'!$I$9-AC612,IF(AND(V613&gt;0,V613*$B$4+AC612&lt;=$B$2*'SFV+BESS'!$I$9,V613&gt;'SFV+BESS'!$I$7),'SFV+BESS'!$I$7,0))))</f>
        <v>0</v>
      </c>
      <c r="X613" s="27">
        <f>IF(AND(V613&lt;0,AC612+V613/$B$5&gt;$H$2,-V613/'Carga-Descarga Año'!$B$5&lt;'SFV+BESS'!$I$7),V613/$B$5,IF(AND(V613&lt;0,AC612+V613/$B$5&gt;$H$2,-V613/'Carga-Descarga Año'!$B$5&gt;'SFV+BESS'!$I$7),-'SFV+BESS'!$I$7,IF(AND(V613&lt;0,AC612+V613/$B$5&lt;$H$2),-MIN('SFV+BESS'!$I$7,AC612-$H$2),0)))</f>
        <v>0</v>
      </c>
      <c r="Z613" s="33">
        <f t="shared" si="718"/>
        <v>0</v>
      </c>
      <c r="AA613" s="27">
        <f t="shared" si="693"/>
        <v>0</v>
      </c>
      <c r="AB613" s="27">
        <f t="shared" si="717"/>
        <v>0</v>
      </c>
      <c r="AC613" s="28">
        <f>IF((AC612+W613+X613)&gt;=$B$2*'SFV+BESS'!$I$9, $B$2*'SFV+BESS'!$I$9, (AC612+W613+X613))</f>
        <v>173.61249999999998</v>
      </c>
      <c r="AD613" s="110">
        <f t="shared" si="694"/>
        <v>0</v>
      </c>
      <c r="AI613" s="251"/>
      <c r="AJ613" s="41">
        <v>25.1666666666667</v>
      </c>
      <c r="AK613" s="52">
        <f t="shared" si="750"/>
        <v>0</v>
      </c>
      <c r="AL613" s="33">
        <f>Gen_Cons_Horario!B2055</f>
        <v>0</v>
      </c>
      <c r="AM613" s="35">
        <f t="shared" si="725"/>
        <v>0</v>
      </c>
      <c r="AN613" s="116">
        <f>IF(AND(AM613&gt;0,AM613*$B$4+AT612&lt;=$B$2*'SFV+BESS'!$I$9,AM613&lt;'SFV+BESS'!$I$7), AM613*$B$4, IF(AND(AM613&gt;0,AM613*$B$4+AT612&gt;$B$2*'SFV+BESS'!$I$9,AM613*$B$4&lt;'SFV+BESS'!$I$7),$B$2*'SFV+BESS'!$I$9-AT612,IF(AND(AM613&gt;0,AM613*$B$4+AT612&gt;$B$2*'SFV+BESS'!$I$9,AM613*$B$4&gt;'SFV+BESS'!$I$7,AT612&lt;$B$2*'SFV+BESS'!$I$9),$B$2*'SFV+BESS'!$I$9-AT612,IF(AND(AM613&gt;0,AM613*$B$4+AT612&lt;=$B$2*'SFV+BESS'!$I$9,AM613&gt;'SFV+BESS'!$I$7),'SFV+BESS'!$I$7,0))))</f>
        <v>0</v>
      </c>
      <c r="AO613" s="27">
        <f>IF(AND(AM613&lt;0,AT612+AM613/$B$5&gt;$H$2,-AM613/'Carga-Descarga Año'!$B$5&lt;'SFV+BESS'!$I$7),AM613/$B$5,IF(AND(AM613&lt;0,AT612+AM613/$B$5&gt;$H$2,-AM613/'Carga-Descarga Año'!$B$5&gt;'SFV+BESS'!$I$7),-'SFV+BESS'!$I$7,IF(AND(AM613&lt;0,AT612+AM613/$B$5&lt;$H$2),-MIN('SFV+BESS'!$I$7,AT612-$H$2),0)))</f>
        <v>0</v>
      </c>
      <c r="AP613" s="33"/>
      <c r="AQ613" s="33">
        <f t="shared" si="731"/>
        <v>0</v>
      </c>
      <c r="AR613" s="27">
        <f t="shared" si="695"/>
        <v>0</v>
      </c>
      <c r="AS613" s="27">
        <f t="shared" si="732"/>
        <v>0</v>
      </c>
      <c r="AT613" s="28">
        <f>IF((AT612+AN613+AO613)&gt;=$B$2*'SFV+BESS'!$I$9, $B$2*'SFV+BESS'!$I$9, (AT612+AN613+AO613))</f>
        <v>173.61249999999998</v>
      </c>
      <c r="AU613" s="110">
        <f t="shared" si="696"/>
        <v>0</v>
      </c>
      <c r="AZ613" s="251"/>
      <c r="BA613" s="41">
        <v>25.1666666666667</v>
      </c>
      <c r="BB613" s="33">
        <f t="shared" si="751"/>
        <v>0</v>
      </c>
      <c r="BC613" s="33">
        <f>Gen_Cons_Horario!B2799</f>
        <v>0</v>
      </c>
      <c r="BD613" s="35">
        <f t="shared" si="726"/>
        <v>0</v>
      </c>
      <c r="BE613" s="116">
        <f>IF(AND(BD613&gt;0,BD613*$B$4+BK612&lt;=$B$2*'SFV+BESS'!$I$9,BD613&lt;'SFV+BESS'!$I$7), BD613*$B$4, IF(AND(BD613&gt;0,BD613*$B$4+BK612&gt;$B$2*'SFV+BESS'!$I$9,BD613*$B$4&lt;'SFV+BESS'!$I$7),$B$2*'SFV+BESS'!$I$9-BK612,IF(AND(BD613&gt;0,BD613*$B$4+BK612&gt;$B$2*'SFV+BESS'!$I$9,BD613*$B$4&gt;'SFV+BESS'!$I$7,BK612&lt;$B$2*'SFV+BESS'!$I$9),$B$2*'SFV+BESS'!$I$9-BK612,IF(AND(BD613&gt;0,BD613*$B$4+BK612&lt;=$B$2*'SFV+BESS'!$I$9,BD613&gt;'SFV+BESS'!$I$7),'SFV+BESS'!$I$7,0))))</f>
        <v>0</v>
      </c>
      <c r="BF613" s="27">
        <f>IF(AND(BD613&lt;0,BK612+BD613/$B$5&gt;$H$2,-BD613/'Carga-Descarga Año'!$B$5&lt;'SFV+BESS'!$I$7),BD613/$B$5,IF(AND(BD613&lt;0,BK612+BD613/$B$5&gt;$H$2,-BD613/'Carga-Descarga Año'!$B$5&gt;'SFV+BESS'!$I$7),-'SFV+BESS'!$I$7,IF(AND(BD613&lt;0,BK612+BD613/$B$5&lt;$H$2),-MIN('SFV+BESS'!$I$7,BK612-$H$2),0)))</f>
        <v>0</v>
      </c>
      <c r="BG613" s="33"/>
      <c r="BH613" s="33">
        <f t="shared" si="733"/>
        <v>0</v>
      </c>
      <c r="BI613" s="27">
        <f t="shared" si="697"/>
        <v>0</v>
      </c>
      <c r="BJ613" s="27">
        <f t="shared" si="734"/>
        <v>0</v>
      </c>
      <c r="BK613" s="28">
        <f>IF((BK612+BE613+BF613)&gt;=$B$2*'SFV+BESS'!$I$9, $B$2*'SFV+BESS'!$I$9, (BK612+BE613+BF613))</f>
        <v>173.61249999999998</v>
      </c>
      <c r="BL613" s="110">
        <f t="shared" si="698"/>
        <v>0</v>
      </c>
      <c r="BQ613" s="251"/>
      <c r="BR613" s="41">
        <v>25.1666666666667</v>
      </c>
      <c r="BS613" s="33">
        <f t="shared" si="752"/>
        <v>0</v>
      </c>
      <c r="BT613" s="33">
        <f>Gen_Cons_Horario!B3519</f>
        <v>0</v>
      </c>
      <c r="BU613" s="35">
        <f t="shared" si="727"/>
        <v>0</v>
      </c>
      <c r="BV613" s="116">
        <f>IF(AND(BU613&gt;0,BU613*$B$4+CB612&lt;=$B$2*'SFV+BESS'!$I$9,BU613&lt;'SFV+BESS'!$I$7), BU613*$B$4, IF(AND(BU613&gt;0,BU613*$B$4+CB612&gt;$B$2*'SFV+BESS'!$I$9,BU613*$B$4&lt;'SFV+BESS'!$I$7),$B$2*'SFV+BESS'!$I$9-CB612,IF(AND(BU613&gt;0,BU613*$B$4+CB612&gt;$B$2*'SFV+BESS'!$I$9,BU613*$B$4&gt;'SFV+BESS'!$I$7,CB612&lt;$B$2*'SFV+BESS'!$I$9),$B$2*'SFV+BESS'!$I$9-CB612,IF(AND(BU613&gt;0,BU613*$B$4+CB612&lt;=$B$2*'SFV+BESS'!$I$9,BU613&gt;'SFV+BESS'!$I$7),'SFV+BESS'!$I$7,0))))</f>
        <v>0</v>
      </c>
      <c r="BW613" s="27">
        <f>IF(AND(BU613&lt;0,CB612+BU613/$B$5&gt;$H$2,-BU613/'Carga-Descarga Año'!$B$5&lt;'SFV+BESS'!$I$7),BU613/$B$5,IF(AND(BU613&lt;0,CB612+BU613/$B$5&gt;$H$2,-BU613/'Carga-Descarga Año'!$B$5&gt;'SFV+BESS'!$I$7),-'SFV+BESS'!$I$7,IF(AND(BU613&lt;0,CB612+BU613/$B$5&lt;$H$2),-MIN('SFV+BESS'!$I$7,CB612-$H$2),0)))</f>
        <v>0</v>
      </c>
      <c r="BX613" s="33"/>
      <c r="BY613" s="33">
        <f t="shared" si="735"/>
        <v>0</v>
      </c>
      <c r="BZ613" s="27">
        <f t="shared" si="699"/>
        <v>0</v>
      </c>
      <c r="CA613" s="27">
        <f t="shared" si="700"/>
        <v>0</v>
      </c>
      <c r="CB613" s="28">
        <f>IF((CB612+BV613+BW613)&gt;=$B$2*'SFV+BESS'!$I$9, $B$2*'SFV+BESS'!$I$9, (CB612+BV613+BW613))</f>
        <v>173.61249999999998</v>
      </c>
      <c r="CC613" s="110">
        <f t="shared" si="701"/>
        <v>0</v>
      </c>
      <c r="CH613" s="251"/>
      <c r="CI613" s="41">
        <v>25.1666666666667</v>
      </c>
      <c r="CJ613" s="33">
        <f t="shared" si="753"/>
        <v>0</v>
      </c>
      <c r="CK613" s="33">
        <f>Gen_Cons_Horario!B4263</f>
        <v>0</v>
      </c>
      <c r="CL613" s="35">
        <f t="shared" si="728"/>
        <v>0</v>
      </c>
      <c r="CM613" s="116">
        <f>IF(AND(CL613&gt;0,CL613*$B$4+CS612&lt;=$B$2*'SFV+BESS'!$I$9,CL613&lt;'SFV+BESS'!$I$7), CL613*$B$4, IF(AND(CL613&gt;0,CL613*$B$4+CS612&gt;$B$2*'SFV+BESS'!$I$9,CL613*$B$4&lt;'SFV+BESS'!$I$7),$B$2*'SFV+BESS'!$I$9-CS612,IF(AND(CL613&gt;0,CL613*$B$4+CS612&gt;$B$2*'SFV+BESS'!$I$9,CL613*$B$4&gt;'SFV+BESS'!$I$7,CS612&lt;$B$2*'SFV+BESS'!$I$9),$B$2*'SFV+BESS'!$I$9-CS612,IF(AND(CL613&gt;0,CL613*$B$4+CS612&lt;=$B$2*'SFV+BESS'!$I$9,CL613&gt;'SFV+BESS'!$I$7),'SFV+BESS'!$I$7,0))))</f>
        <v>0</v>
      </c>
      <c r="CN613" s="27">
        <f>IF(AND(CL613&lt;0,CS612+CL613/$B$5&gt;$H$2,-CL613/'Carga-Descarga Año'!$B$5&lt;'SFV+BESS'!$I$7),CL613/$B$5,IF(AND(CL613&lt;0,CS612+CL613/$B$5&gt;$H$2,-CL613/'Carga-Descarga Año'!$B$5&gt;'SFV+BESS'!$I$7),-'SFV+BESS'!$I$7,IF(AND(CL613&lt;0,CS612+CL613/$B$5&lt;$H$2),-MIN('SFV+BESS'!$I$7,CS612-$H$2),0)))</f>
        <v>0</v>
      </c>
      <c r="CO613" s="33"/>
      <c r="CP613" s="33">
        <f t="shared" si="736"/>
        <v>0</v>
      </c>
      <c r="CQ613" s="27">
        <f t="shared" si="702"/>
        <v>0</v>
      </c>
      <c r="CR613" s="27">
        <f t="shared" si="737"/>
        <v>0</v>
      </c>
      <c r="CS613" s="28">
        <f>IF((CS612+CM613+CN613)&gt;=$B$2*'SFV+BESS'!$I$9, $B$2*'SFV+BESS'!$I$9, (CS612+CM613+CN613))</f>
        <v>173.61249999999998</v>
      </c>
      <c r="CT613" s="110">
        <f t="shared" si="703"/>
        <v>0</v>
      </c>
      <c r="CY613" s="251"/>
      <c r="CZ613" s="41">
        <v>25.1666666666667</v>
      </c>
      <c r="DA613" s="33">
        <f t="shared" si="754"/>
        <v>0</v>
      </c>
      <c r="DB613" s="33">
        <f>Gen_Cons_Horario!B4983</f>
        <v>0</v>
      </c>
      <c r="DC613" s="35">
        <f t="shared" si="719"/>
        <v>0</v>
      </c>
      <c r="DD613" s="116">
        <f>IF(AND(DC613&gt;0,DC613*$B$4+DJ612&lt;=$B$2*'SFV+BESS'!$I$9,DC613&lt;'SFV+BESS'!$I$7), DC613*$B$4, IF(AND(DC613&gt;0,DC613*$B$4+DJ612&gt;$B$2*'SFV+BESS'!$I$9,DC613*$B$4&lt;'SFV+BESS'!$I$7),$B$2*'SFV+BESS'!$I$9-DJ612,IF(AND(DC613&gt;0,DC613*$B$4+DJ612&gt;$B$2*'SFV+BESS'!$I$9,DC613*$B$4&gt;'SFV+BESS'!$I$7,DJ612&lt;$B$2*'SFV+BESS'!$I$9),$B$2*'SFV+BESS'!$I$9-DJ612,IF(AND(DC613&gt;0,DC613*$B$4+DJ612&lt;=$B$2*'SFV+BESS'!$I$9,DC613&gt;'SFV+BESS'!$I$7),'SFV+BESS'!$I$7,0))))</f>
        <v>0</v>
      </c>
      <c r="DE613" s="27">
        <f>IF(AND(DC613&lt;0,DJ612+DC613/$B$5&gt;$H$2,-DC613/'Carga-Descarga Año'!$B$5&lt;'SFV+BESS'!$I$7),DC613/$B$5,IF(AND(DC613&lt;0,DJ612+DC613/$B$5&gt;$H$2,-DC613/'Carga-Descarga Año'!$B$5&gt;'SFV+BESS'!$I$7),-'SFV+BESS'!$I$7,IF(AND(DC613&lt;0,DJ612+DC613/$B$5&lt;$H$2),-MIN('SFV+BESS'!$I$7,DJ612-$H$2),0)))</f>
        <v>0</v>
      </c>
      <c r="DF613" s="33"/>
      <c r="DG613" s="33">
        <f t="shared" si="738"/>
        <v>0</v>
      </c>
      <c r="DH613" s="27">
        <f t="shared" si="704"/>
        <v>0</v>
      </c>
      <c r="DI613" s="27">
        <f t="shared" si="705"/>
        <v>0</v>
      </c>
      <c r="DJ613" s="28">
        <f>IF((DJ612+DD613+DE613)&gt;=$B$2*'SFV+BESS'!$I$9, $B$2*'SFV+BESS'!$I$9, (DJ612+DD613+DE613))</f>
        <v>173.61249999999998</v>
      </c>
      <c r="DK613" s="110">
        <f t="shared" si="706"/>
        <v>0</v>
      </c>
      <c r="DP613" s="251"/>
      <c r="DQ613" s="41">
        <v>25.1666666666667</v>
      </c>
      <c r="DR613" s="33">
        <f t="shared" si="755"/>
        <v>0</v>
      </c>
      <c r="DS613" s="33">
        <f>Gen_Cons_Horario!B5727</f>
        <v>0</v>
      </c>
      <c r="DT613" s="35">
        <f t="shared" si="720"/>
        <v>0</v>
      </c>
      <c r="DU613" s="116">
        <f>IF(AND(DT613&gt;0,DT613*$B$4+EA612&lt;=$B$2*'SFV+BESS'!$I$9,DT613&lt;'SFV+BESS'!$I$7), DT613*$B$4, IF(AND(DT613&gt;0,DT613*$B$4+EA612&gt;$B$2*'SFV+BESS'!$I$9,DT613*$B$4&lt;'SFV+BESS'!$I$7),$B$2*'SFV+BESS'!$I$9-EA612,IF(AND(DT613&gt;0,DT613*$B$4+EA612&gt;$B$2*'SFV+BESS'!$I$9,DT613*$B$4&gt;'SFV+BESS'!$I$7,EA612&lt;$B$2*'SFV+BESS'!$I$9),$B$2*'SFV+BESS'!$I$9-EA612,IF(AND(DT613&gt;0,DT613*$B$4+EA612&lt;=$B$2*'SFV+BESS'!$I$9,DT613&gt;'SFV+BESS'!$I$7),'SFV+BESS'!$I$7,0))))</f>
        <v>0</v>
      </c>
      <c r="DV613" s="27">
        <f>IF(AND(DT613&lt;0,EA612+DT613/$B$5&gt;$H$2,-DT613/'Carga-Descarga Año'!$B$5&lt;'SFV+BESS'!$I$7),DT613/$B$5,IF(AND(DT613&lt;0,EA612+DT613/$B$5&gt;$H$2,-DT613/'Carga-Descarga Año'!$B$5&gt;'SFV+BESS'!$I$7),-'SFV+BESS'!$I$7,IF(AND(DT613&lt;0,EA612+DT613/$B$5&lt;$H$2),-MIN('SFV+BESS'!$I$7,EA612-$H$2),0)))</f>
        <v>0</v>
      </c>
      <c r="DW613" s="33"/>
      <c r="DX613" s="33">
        <f t="shared" si="739"/>
        <v>0</v>
      </c>
      <c r="DY613" s="27">
        <f t="shared" si="707"/>
        <v>0</v>
      </c>
      <c r="DZ613" s="27">
        <f t="shared" si="740"/>
        <v>0</v>
      </c>
      <c r="EA613" s="28">
        <f>IF((EA612+DU613+DV613)&gt;=$B$2*'SFV+BESS'!$I$9, $B$2*'SFV+BESS'!$I$9, (EA612+DU613+DV613))</f>
        <v>173.61249999999998</v>
      </c>
      <c r="EB613" s="110">
        <f t="shared" si="708"/>
        <v>0</v>
      </c>
      <c r="EG613" s="251"/>
      <c r="EH613" s="41">
        <v>25.1666666666667</v>
      </c>
      <c r="EI613" s="33">
        <f t="shared" si="756"/>
        <v>0</v>
      </c>
      <c r="EJ613" s="33">
        <f>Gen_Cons_Horario!B6471</f>
        <v>0</v>
      </c>
      <c r="EK613" s="35">
        <f t="shared" si="721"/>
        <v>0</v>
      </c>
      <c r="EL613" s="116">
        <f>IF(AND(EK613&gt;0,EK613*$B$4+ER612&lt;=$B$2*'SFV+BESS'!$I$9,EK613&lt;'SFV+BESS'!$I$7), EK613*$B$4, IF(AND(EK613&gt;0,EK613*$B$4+ER612&gt;$B$2*'SFV+BESS'!$I$9,EK613*$B$4&lt;'SFV+BESS'!$I$7),$B$2*'SFV+BESS'!$I$9-ER612,IF(AND(EK613&gt;0,EK613*$B$4+ER612&gt;$B$2*'SFV+BESS'!$I$9,EK613*$B$4&gt;'SFV+BESS'!$I$7,ER612&lt;$B$2*'SFV+BESS'!$I$9),$B$2*'SFV+BESS'!$I$9-ER612,IF(AND(EK613&gt;0,EK613*$B$4+ER612&lt;=$B$2*'SFV+BESS'!$I$9,EK613&gt;'SFV+BESS'!$I$7),'SFV+BESS'!$I$7,0))))</f>
        <v>0</v>
      </c>
      <c r="EM613" s="27">
        <f>IF(AND(EK613&lt;0,ER612+EK613/$B$5&gt;$H$2,-EK613/'Carga-Descarga Año'!$B$5&lt;'SFV+BESS'!$I$7),EK613/$B$5,IF(AND(EK613&lt;0,ER612+EK613/$B$5&gt;$H$2,-EK613/'Carga-Descarga Año'!$B$5&gt;'SFV+BESS'!$I$7),-'SFV+BESS'!$I$7,IF(AND(EK613&lt;0,ER612+EK613/$B$5&lt;$H$2),-MIN('SFV+BESS'!$I$7,ER612-$H$2),0)))</f>
        <v>0</v>
      </c>
      <c r="EN613" s="33"/>
      <c r="EO613" s="33">
        <f t="shared" si="741"/>
        <v>0</v>
      </c>
      <c r="EP613" s="27">
        <f t="shared" si="709"/>
        <v>0</v>
      </c>
      <c r="EQ613" s="27">
        <f t="shared" si="742"/>
        <v>0</v>
      </c>
      <c r="ER613" s="28">
        <f>IF((ER612+EL613+EM613)&gt;=$B$2*'SFV+BESS'!$I$9, $B$2*'SFV+BESS'!$I$9, (ER612+EL613+EM613))</f>
        <v>173.61249999999998</v>
      </c>
      <c r="ES613" s="110">
        <f t="shared" si="710"/>
        <v>0</v>
      </c>
      <c r="EX613" s="251"/>
      <c r="EY613" s="41">
        <v>25.1666666666667</v>
      </c>
      <c r="EZ613" s="33">
        <f t="shared" si="757"/>
        <v>0</v>
      </c>
      <c r="FA613" s="33">
        <f>Gen_Cons_Horario!B7191</f>
        <v>0</v>
      </c>
      <c r="FB613" s="35">
        <f t="shared" si="722"/>
        <v>0</v>
      </c>
      <c r="FC613" s="116">
        <f>IF(AND(FB613&gt;0,FB613*$B$4+FI612&lt;=$B$2*'SFV+BESS'!$I$9,FB613&lt;'SFV+BESS'!$I$7), FB613*$B$4, IF(AND(FB613&gt;0,FB613*$B$4+FI612&gt;$B$2*'SFV+BESS'!$I$9,FB613*$B$4&lt;'SFV+BESS'!$I$7),$B$2*'SFV+BESS'!$I$9-FI612,IF(AND(FB613&gt;0,FB613*$B$4+FI612&gt;$B$2*'SFV+BESS'!$I$9,FB613*$B$4&gt;'SFV+BESS'!$I$7,FI612&lt;$B$2*'SFV+BESS'!$I$9),$B$2*'SFV+BESS'!$I$9-FI612,IF(AND(FB613&gt;0,FB613*$B$4+FI612&lt;=$B$2*'SFV+BESS'!$I$9,FB613&gt;'SFV+BESS'!$I$7),'SFV+BESS'!$I$7,0))))</f>
        <v>0</v>
      </c>
      <c r="FD613" s="27">
        <f>IF(AND(FB613&lt;0,FI612+FB613/$B$5&gt;$H$2,-FB613/'Carga-Descarga Año'!$B$5&lt;'SFV+BESS'!$I$7),FB613/$B$5,IF(AND(FB613&lt;0,FI612+FB613/$B$5&gt;$H$2,-FB613/'Carga-Descarga Año'!$B$5&gt;'SFV+BESS'!$I$7),-'SFV+BESS'!$I$7,IF(AND(FB613&lt;0,FI612+FB613/$B$5&lt;$H$2),-MIN('SFV+BESS'!$I$7,FI612-$H$2),0)))</f>
        <v>0</v>
      </c>
      <c r="FE613" s="33"/>
      <c r="FF613" s="33">
        <f t="shared" si="743"/>
        <v>0</v>
      </c>
      <c r="FG613" s="27">
        <f t="shared" si="711"/>
        <v>0</v>
      </c>
      <c r="FH613" s="27">
        <f t="shared" si="744"/>
        <v>0</v>
      </c>
      <c r="FI613" s="28">
        <f>IF((FI612+FC613+FD613)&gt;=$B$2*'SFV+BESS'!$I$9, $B$2*'SFV+BESS'!$I$9, (FI612+FC613+FD613))</f>
        <v>173.61249999999998</v>
      </c>
      <c r="FJ613" s="110">
        <f t="shared" si="712"/>
        <v>0</v>
      </c>
      <c r="FO613" s="251"/>
      <c r="FP613" s="41">
        <v>25.1666666666667</v>
      </c>
      <c r="FQ613" s="33">
        <f t="shared" si="758"/>
        <v>0</v>
      </c>
      <c r="FR613" s="33">
        <f>Gen_Cons_Horario!B7935</f>
        <v>0</v>
      </c>
      <c r="FS613" s="35">
        <f t="shared" si="723"/>
        <v>0</v>
      </c>
      <c r="FT613" s="116">
        <f>IF(AND(FS613&gt;0,FS613*$B$4+FZ612&lt;=$B$2*'SFV+BESS'!$I$9,FS613&lt;'SFV+BESS'!$I$7), FS613*$B$4, IF(AND(FS613&gt;0,FS613*$B$4+FZ612&gt;$B$2*'SFV+BESS'!$I$9,FS613*$B$4&lt;'SFV+BESS'!$I$7),$B$2*'SFV+BESS'!$I$9-FZ612,IF(AND(FS613&gt;0,FS613*$B$4+FZ612&gt;$B$2*'SFV+BESS'!$I$9,FS613*$B$4&gt;'SFV+BESS'!$I$7,FZ612&lt;$B$2*'SFV+BESS'!$I$9),$B$2*'SFV+BESS'!$I$9-FZ612,IF(AND(FS613&gt;0,FS613*$B$4+FZ612&lt;=$B$2*'SFV+BESS'!$I$9,FS613&gt;'SFV+BESS'!$I$7),'SFV+BESS'!$I$7,0))))</f>
        <v>0</v>
      </c>
      <c r="FU613" s="27">
        <f>IF(AND(FS613&lt;0,FZ612+FS613/$B$5&gt;$H$2,-FS613/'Carga-Descarga Año'!$B$5&lt;'SFV+BESS'!$I$7),FS613/$B$5,IF(AND(FS613&lt;0,FZ612+FS613/$B$5&gt;$H$2,-FS613/'Carga-Descarga Año'!$B$5&gt;'SFV+BESS'!$I$7),-'SFV+BESS'!$I$7,IF(AND(FS613&lt;0,FZ612+FS613/$B$5&lt;$H$2),-MIN('SFV+BESS'!$I$7,FZ612-$H$2),0)))</f>
        <v>0</v>
      </c>
      <c r="FV613" s="33"/>
      <c r="FW613" s="33">
        <f t="shared" si="745"/>
        <v>0</v>
      </c>
      <c r="FX613" s="27">
        <f t="shared" si="713"/>
        <v>0</v>
      </c>
      <c r="FY613" s="27">
        <f t="shared" si="746"/>
        <v>0</v>
      </c>
      <c r="FZ613" s="28">
        <f>IF((FZ612+FT613+FU613)&gt;=$B$2*'SFV+BESS'!$I$9, $B$2*'SFV+BESS'!$I$9, (FZ612+FT613+FU613))</f>
        <v>173.61249999999998</v>
      </c>
      <c r="GA613" s="110">
        <f t="shared" si="714"/>
        <v>0</v>
      </c>
      <c r="GF613" s="251"/>
      <c r="GG613" s="41">
        <v>25.1666666666667</v>
      </c>
      <c r="GH613" s="33">
        <f t="shared" si="759"/>
        <v>0</v>
      </c>
      <c r="GI613" s="33">
        <f>Gen_Cons_Horario!B8655</f>
        <v>0</v>
      </c>
      <c r="GJ613" s="35">
        <f t="shared" si="729"/>
        <v>0</v>
      </c>
      <c r="GK613" s="116">
        <f>IF(AND(GJ613&gt;0,GJ613*$B$4+GQ612&lt;=$B$2*'SFV+BESS'!$I$9,GJ613&lt;'SFV+BESS'!$I$7), GJ613*$B$4, IF(AND(GJ613&gt;0,GJ613*$B$4+GQ612&gt;$B$2*'SFV+BESS'!$I$9,GJ613*$B$4&lt;'SFV+BESS'!$I$7),$B$2*'SFV+BESS'!$I$9-GQ612,IF(AND(GJ613&gt;0,GJ613*$B$4+GQ612&gt;$B$2*'SFV+BESS'!$I$9,GJ613*$B$4&gt;'SFV+BESS'!$I$7,GQ612&lt;$B$2*'SFV+BESS'!$I$9),$B$2*'SFV+BESS'!$I$9-GQ612,IF(AND(GJ613&gt;0,GJ613*$B$4+GQ612&lt;=$B$2*'SFV+BESS'!$I$9,GJ613&gt;'SFV+BESS'!$I$7),'SFV+BESS'!$I$7,0))))</f>
        <v>0</v>
      </c>
      <c r="GL613" s="27">
        <f>IF(AND(GJ613&lt;0,GQ612+GJ613/$B$5&gt;$H$2,-GJ613/'Carga-Descarga Año'!$B$5&lt;'SFV+BESS'!$I$7),GJ613/$B$5,IF(AND(GJ613&lt;0,GQ612+GJ613/$B$5&gt;$H$2,-GJ613/'Carga-Descarga Año'!$B$5&gt;'SFV+BESS'!$I$7),-'SFV+BESS'!$I$7,IF(AND(GJ613&lt;0,GQ612+GJ613/$B$5&lt;$H$2),-MIN('SFV+BESS'!$I$7,GQ612-$H$2),0)))</f>
        <v>0</v>
      </c>
      <c r="GM613" s="33"/>
      <c r="GN613" s="33">
        <f t="shared" si="747"/>
        <v>0</v>
      </c>
      <c r="GO613" s="27">
        <f t="shared" si="715"/>
        <v>0</v>
      </c>
      <c r="GP613" s="27">
        <f t="shared" si="748"/>
        <v>0</v>
      </c>
      <c r="GQ613" s="28">
        <f>IF((GQ612+GK613+GL613)&gt;=$B$2*'SFV+BESS'!$I$9, $B$2*'SFV+BESS'!$I$9, (GQ612+GK613+GL613))</f>
        <v>173.61249999999998</v>
      </c>
      <c r="GR613" s="110">
        <f t="shared" si="716"/>
        <v>0</v>
      </c>
    </row>
    <row r="614" spans="1:200">
      <c r="A614" s="249"/>
      <c r="B614" s="41">
        <v>25.2083333333334</v>
      </c>
      <c r="C614" s="38">
        <f t="shared" si="730"/>
        <v>0</v>
      </c>
      <c r="D614" s="2">
        <f>Gen_Cons_Horario!B640</f>
        <v>0</v>
      </c>
      <c r="E614" s="140">
        <f t="shared" si="688"/>
        <v>0</v>
      </c>
      <c r="F614" s="116">
        <f>IF(AND(E614&gt;0,E614*$B$4+L613&lt;=$B$2*'SFV+BESS'!$I$9,E614&lt;'SFV+BESS'!$I$7), E614*$B$4, IF(AND(E614&gt;0,E614*$B$4+L613&gt;$B$2*'SFV+BESS'!$I$9,E614*$B$4&lt;'SFV+BESS'!$I$7),$B$2*'SFV+BESS'!$I$9-L613,IF(AND(E614&gt;0,E614*$B$4+L613&gt;$B$2*'SFV+BESS'!$I$9,E614*$B$4&gt;'SFV+BESS'!$I$7,L613&lt;$B$2*'SFV+BESS'!$I$9),$B$2*'SFV+BESS'!$I$9-L613,IF(AND(E614&gt;0,E614*$B$4+L613&lt;=$B$2*'SFV+BESS'!$I$9,E614&gt;'SFV+BESS'!$I$7),'SFV+BESS'!$I$7,0))))</f>
        <v>0</v>
      </c>
      <c r="G614" s="27">
        <f>IF(AND(E614&lt;0,L613+E614/$B$5&gt;$H$2,-E614/'Carga-Descarga Año'!$B$5&lt;'SFV+BESS'!$I$7),E614/$B$5,IF(AND(E614&lt;0,L613+E614/$B$5&gt;$H$2,-E614/'Carga-Descarga Año'!$B$5&gt;'SFV+BESS'!$I$7),-'SFV+BESS'!$I$7,IF(AND(E614&lt;0,L613+E614/$B$5&lt;$H$2),-MIN('SFV+BESS'!$I$7,L613-$H$2),0)))</f>
        <v>0</v>
      </c>
      <c r="I614" s="38">
        <f t="shared" si="689"/>
        <v>0</v>
      </c>
      <c r="J614" s="27">
        <f t="shared" si="691"/>
        <v>0</v>
      </c>
      <c r="K614" s="27">
        <f t="shared" si="690"/>
        <v>0</v>
      </c>
      <c r="L614" s="28">
        <f>IF((L613+F614+G614)&gt;=$B$2*'SFV+BESS'!$I$9, $B$2*'SFV+BESS'!$I$9, (L613+F614+G614))</f>
        <v>173.61249999999998</v>
      </c>
      <c r="M614" s="110">
        <f t="shared" si="692"/>
        <v>0</v>
      </c>
      <c r="R614" s="251"/>
      <c r="S614" s="41">
        <v>25.2083333333334</v>
      </c>
      <c r="T614" s="2">
        <f t="shared" si="749"/>
        <v>0</v>
      </c>
      <c r="U614" s="2">
        <f>Gen_Cons_Horario!B1384</f>
        <v>0</v>
      </c>
      <c r="V614" s="35">
        <f t="shared" si="724"/>
        <v>0</v>
      </c>
      <c r="W614" s="116">
        <f>IF(AND(V614&gt;0,V614*$B$4+AC613&lt;=$B$2*'SFV+BESS'!$I$9,V614&lt;'SFV+BESS'!$I$7), V614*$B$4, IF(AND(V614&gt;0,V614*$B$4+AC613&gt;$B$2*'SFV+BESS'!$I$9,V614*$B$4&lt;'SFV+BESS'!$I$7),$B$2*'SFV+BESS'!$I$9-AC613,IF(AND(V614&gt;0,V614*$B$4+AC613&gt;$B$2*'SFV+BESS'!$I$9,V614*$B$4&gt;'SFV+BESS'!$I$7,AC613&lt;$B$2*'SFV+BESS'!$I$9),$B$2*'SFV+BESS'!$I$9-AC613,IF(AND(V614&gt;0,V614*$B$4+AC613&lt;=$B$2*'SFV+BESS'!$I$9,V614&gt;'SFV+BESS'!$I$7),'SFV+BESS'!$I$7,0))))</f>
        <v>0</v>
      </c>
      <c r="X614" s="27">
        <f>IF(AND(V614&lt;0,AC613+V614/$B$5&gt;$H$2,-V614/'Carga-Descarga Año'!$B$5&lt;'SFV+BESS'!$I$7),V614/$B$5,IF(AND(V614&lt;0,AC613+V614/$B$5&gt;$H$2,-V614/'Carga-Descarga Año'!$B$5&gt;'SFV+BESS'!$I$7),-'SFV+BESS'!$I$7,IF(AND(V614&lt;0,AC613+V614/$B$5&lt;$H$2),-MIN('SFV+BESS'!$I$7,AC613-$H$2),0)))</f>
        <v>0</v>
      </c>
      <c r="Z614" s="33">
        <f t="shared" si="718"/>
        <v>0</v>
      </c>
      <c r="AA614" s="27">
        <f t="shared" si="693"/>
        <v>0</v>
      </c>
      <c r="AB614" s="27">
        <f t="shared" si="717"/>
        <v>0</v>
      </c>
      <c r="AC614" s="28">
        <f>IF((AC613+W614+X614)&gt;=$B$2*'SFV+BESS'!$I$9, $B$2*'SFV+BESS'!$I$9, (AC613+W614+X614))</f>
        <v>173.61249999999998</v>
      </c>
      <c r="AD614" s="110">
        <f t="shared" si="694"/>
        <v>0</v>
      </c>
      <c r="AI614" s="251"/>
      <c r="AJ614" s="41">
        <v>25.2083333333334</v>
      </c>
      <c r="AK614" s="52">
        <f t="shared" si="750"/>
        <v>0</v>
      </c>
      <c r="AL614" s="33">
        <f>Gen_Cons_Horario!B2056</f>
        <v>0</v>
      </c>
      <c r="AM614" s="35">
        <f t="shared" si="725"/>
        <v>0</v>
      </c>
      <c r="AN614" s="116">
        <f>IF(AND(AM614&gt;0,AM614*$B$4+AT613&lt;=$B$2*'SFV+BESS'!$I$9,AM614&lt;'SFV+BESS'!$I$7), AM614*$B$4, IF(AND(AM614&gt;0,AM614*$B$4+AT613&gt;$B$2*'SFV+BESS'!$I$9,AM614*$B$4&lt;'SFV+BESS'!$I$7),$B$2*'SFV+BESS'!$I$9-AT613,IF(AND(AM614&gt;0,AM614*$B$4+AT613&gt;$B$2*'SFV+BESS'!$I$9,AM614*$B$4&gt;'SFV+BESS'!$I$7,AT613&lt;$B$2*'SFV+BESS'!$I$9),$B$2*'SFV+BESS'!$I$9-AT613,IF(AND(AM614&gt;0,AM614*$B$4+AT613&lt;=$B$2*'SFV+BESS'!$I$9,AM614&gt;'SFV+BESS'!$I$7),'SFV+BESS'!$I$7,0))))</f>
        <v>0</v>
      </c>
      <c r="AO614" s="27">
        <f>IF(AND(AM614&lt;0,AT613+AM614/$B$5&gt;$H$2,-AM614/'Carga-Descarga Año'!$B$5&lt;'SFV+BESS'!$I$7),AM614/$B$5,IF(AND(AM614&lt;0,AT613+AM614/$B$5&gt;$H$2,-AM614/'Carga-Descarga Año'!$B$5&gt;'SFV+BESS'!$I$7),-'SFV+BESS'!$I$7,IF(AND(AM614&lt;0,AT613+AM614/$B$5&lt;$H$2),-MIN('SFV+BESS'!$I$7,AT613-$H$2),0)))</f>
        <v>0</v>
      </c>
      <c r="AP614" s="33"/>
      <c r="AQ614" s="33">
        <f t="shared" si="731"/>
        <v>0</v>
      </c>
      <c r="AR614" s="27">
        <f t="shared" si="695"/>
        <v>0</v>
      </c>
      <c r="AS614" s="27">
        <f t="shared" si="732"/>
        <v>0</v>
      </c>
      <c r="AT614" s="28">
        <f>IF((AT613+AN614+AO614)&gt;=$B$2*'SFV+BESS'!$I$9, $B$2*'SFV+BESS'!$I$9, (AT613+AN614+AO614))</f>
        <v>173.61249999999998</v>
      </c>
      <c r="AU614" s="110">
        <f t="shared" si="696"/>
        <v>0</v>
      </c>
      <c r="AZ614" s="251"/>
      <c r="BA614" s="41">
        <v>25.2083333333334</v>
      </c>
      <c r="BB614" s="33">
        <f t="shared" si="751"/>
        <v>0</v>
      </c>
      <c r="BC614" s="33">
        <f>Gen_Cons_Horario!B2800</f>
        <v>0</v>
      </c>
      <c r="BD614" s="35">
        <f t="shared" si="726"/>
        <v>0</v>
      </c>
      <c r="BE614" s="116">
        <f>IF(AND(BD614&gt;0,BD614*$B$4+BK613&lt;=$B$2*'SFV+BESS'!$I$9,BD614&lt;'SFV+BESS'!$I$7), BD614*$B$4, IF(AND(BD614&gt;0,BD614*$B$4+BK613&gt;$B$2*'SFV+BESS'!$I$9,BD614*$B$4&lt;'SFV+BESS'!$I$7),$B$2*'SFV+BESS'!$I$9-BK613,IF(AND(BD614&gt;0,BD614*$B$4+BK613&gt;$B$2*'SFV+BESS'!$I$9,BD614*$B$4&gt;'SFV+BESS'!$I$7,BK613&lt;$B$2*'SFV+BESS'!$I$9),$B$2*'SFV+BESS'!$I$9-BK613,IF(AND(BD614&gt;0,BD614*$B$4+BK613&lt;=$B$2*'SFV+BESS'!$I$9,BD614&gt;'SFV+BESS'!$I$7),'SFV+BESS'!$I$7,0))))</f>
        <v>0</v>
      </c>
      <c r="BF614" s="27">
        <f>IF(AND(BD614&lt;0,BK613+BD614/$B$5&gt;$H$2,-BD614/'Carga-Descarga Año'!$B$5&lt;'SFV+BESS'!$I$7),BD614/$B$5,IF(AND(BD614&lt;0,BK613+BD614/$B$5&gt;$H$2,-BD614/'Carga-Descarga Año'!$B$5&gt;'SFV+BESS'!$I$7),-'SFV+BESS'!$I$7,IF(AND(BD614&lt;0,BK613+BD614/$B$5&lt;$H$2),-MIN('SFV+BESS'!$I$7,BK613-$H$2),0)))</f>
        <v>0</v>
      </c>
      <c r="BG614" s="33"/>
      <c r="BH614" s="33">
        <f t="shared" si="733"/>
        <v>0</v>
      </c>
      <c r="BI614" s="27">
        <f t="shared" si="697"/>
        <v>0</v>
      </c>
      <c r="BJ614" s="27">
        <f t="shared" si="734"/>
        <v>0</v>
      </c>
      <c r="BK614" s="28">
        <f>IF((BK613+BE614+BF614)&gt;=$B$2*'SFV+BESS'!$I$9, $B$2*'SFV+BESS'!$I$9, (BK613+BE614+BF614))</f>
        <v>173.61249999999998</v>
      </c>
      <c r="BL614" s="110">
        <f t="shared" si="698"/>
        <v>0</v>
      </c>
      <c r="BQ614" s="251"/>
      <c r="BR614" s="41">
        <v>25.2083333333334</v>
      </c>
      <c r="BS614" s="33">
        <f t="shared" si="752"/>
        <v>0</v>
      </c>
      <c r="BT614" s="33">
        <f>Gen_Cons_Horario!B3520</f>
        <v>0</v>
      </c>
      <c r="BU614" s="35">
        <f t="shared" si="727"/>
        <v>0</v>
      </c>
      <c r="BV614" s="116">
        <f>IF(AND(BU614&gt;0,BU614*$B$4+CB613&lt;=$B$2*'SFV+BESS'!$I$9,BU614&lt;'SFV+BESS'!$I$7), BU614*$B$4, IF(AND(BU614&gt;0,BU614*$B$4+CB613&gt;$B$2*'SFV+BESS'!$I$9,BU614*$B$4&lt;'SFV+BESS'!$I$7),$B$2*'SFV+BESS'!$I$9-CB613,IF(AND(BU614&gt;0,BU614*$B$4+CB613&gt;$B$2*'SFV+BESS'!$I$9,BU614*$B$4&gt;'SFV+BESS'!$I$7,CB613&lt;$B$2*'SFV+BESS'!$I$9),$B$2*'SFV+BESS'!$I$9-CB613,IF(AND(BU614&gt;0,BU614*$B$4+CB613&lt;=$B$2*'SFV+BESS'!$I$9,BU614&gt;'SFV+BESS'!$I$7),'SFV+BESS'!$I$7,0))))</f>
        <v>0</v>
      </c>
      <c r="BW614" s="27">
        <f>IF(AND(BU614&lt;0,CB613+BU614/$B$5&gt;$H$2,-BU614/'Carga-Descarga Año'!$B$5&lt;'SFV+BESS'!$I$7),BU614/$B$5,IF(AND(BU614&lt;0,CB613+BU614/$B$5&gt;$H$2,-BU614/'Carga-Descarga Año'!$B$5&gt;'SFV+BESS'!$I$7),-'SFV+BESS'!$I$7,IF(AND(BU614&lt;0,CB613+BU614/$B$5&lt;$H$2),-MIN('SFV+BESS'!$I$7,CB613-$H$2),0)))</f>
        <v>0</v>
      </c>
      <c r="BX614" s="33"/>
      <c r="BY614" s="33">
        <f t="shared" si="735"/>
        <v>0</v>
      </c>
      <c r="BZ614" s="27">
        <f t="shared" si="699"/>
        <v>0</v>
      </c>
      <c r="CA614" s="27">
        <f t="shared" si="700"/>
        <v>0</v>
      </c>
      <c r="CB614" s="28">
        <f>IF((CB613+BV614+BW614)&gt;=$B$2*'SFV+BESS'!$I$9, $B$2*'SFV+BESS'!$I$9, (CB613+BV614+BW614))</f>
        <v>173.61249999999998</v>
      </c>
      <c r="CC614" s="110">
        <f t="shared" si="701"/>
        <v>0</v>
      </c>
      <c r="CH614" s="251"/>
      <c r="CI614" s="41">
        <v>25.2083333333334</v>
      </c>
      <c r="CJ614" s="33">
        <f t="shared" si="753"/>
        <v>0</v>
      </c>
      <c r="CK614" s="33">
        <f>Gen_Cons_Horario!B4264</f>
        <v>0</v>
      </c>
      <c r="CL614" s="35">
        <f t="shared" si="728"/>
        <v>0</v>
      </c>
      <c r="CM614" s="116">
        <f>IF(AND(CL614&gt;0,CL614*$B$4+CS613&lt;=$B$2*'SFV+BESS'!$I$9,CL614&lt;'SFV+BESS'!$I$7), CL614*$B$4, IF(AND(CL614&gt;0,CL614*$B$4+CS613&gt;$B$2*'SFV+BESS'!$I$9,CL614*$B$4&lt;'SFV+BESS'!$I$7),$B$2*'SFV+BESS'!$I$9-CS613,IF(AND(CL614&gt;0,CL614*$B$4+CS613&gt;$B$2*'SFV+BESS'!$I$9,CL614*$B$4&gt;'SFV+BESS'!$I$7,CS613&lt;$B$2*'SFV+BESS'!$I$9),$B$2*'SFV+BESS'!$I$9-CS613,IF(AND(CL614&gt;0,CL614*$B$4+CS613&lt;=$B$2*'SFV+BESS'!$I$9,CL614&gt;'SFV+BESS'!$I$7),'SFV+BESS'!$I$7,0))))</f>
        <v>0</v>
      </c>
      <c r="CN614" s="27">
        <f>IF(AND(CL614&lt;0,CS613+CL614/$B$5&gt;$H$2,-CL614/'Carga-Descarga Año'!$B$5&lt;'SFV+BESS'!$I$7),CL614/$B$5,IF(AND(CL614&lt;0,CS613+CL614/$B$5&gt;$H$2,-CL614/'Carga-Descarga Año'!$B$5&gt;'SFV+BESS'!$I$7),-'SFV+BESS'!$I$7,IF(AND(CL614&lt;0,CS613+CL614/$B$5&lt;$H$2),-MIN('SFV+BESS'!$I$7,CS613-$H$2),0)))</f>
        <v>0</v>
      </c>
      <c r="CO614" s="33"/>
      <c r="CP614" s="33">
        <f t="shared" si="736"/>
        <v>0</v>
      </c>
      <c r="CQ614" s="27">
        <f t="shared" si="702"/>
        <v>0</v>
      </c>
      <c r="CR614" s="27">
        <f t="shared" si="737"/>
        <v>0</v>
      </c>
      <c r="CS614" s="28">
        <f>IF((CS613+CM614+CN614)&gt;=$B$2*'SFV+BESS'!$I$9, $B$2*'SFV+BESS'!$I$9, (CS613+CM614+CN614))</f>
        <v>173.61249999999998</v>
      </c>
      <c r="CT614" s="110">
        <f t="shared" si="703"/>
        <v>0</v>
      </c>
      <c r="CY614" s="251"/>
      <c r="CZ614" s="41">
        <v>25.2083333333334</v>
      </c>
      <c r="DA614" s="33">
        <f t="shared" si="754"/>
        <v>0</v>
      </c>
      <c r="DB614" s="33">
        <f>Gen_Cons_Horario!B4984</f>
        <v>0</v>
      </c>
      <c r="DC614" s="35">
        <f t="shared" si="719"/>
        <v>0</v>
      </c>
      <c r="DD614" s="116">
        <f>IF(AND(DC614&gt;0,DC614*$B$4+DJ613&lt;=$B$2*'SFV+BESS'!$I$9,DC614&lt;'SFV+BESS'!$I$7), DC614*$B$4, IF(AND(DC614&gt;0,DC614*$B$4+DJ613&gt;$B$2*'SFV+BESS'!$I$9,DC614*$B$4&lt;'SFV+BESS'!$I$7),$B$2*'SFV+BESS'!$I$9-DJ613,IF(AND(DC614&gt;0,DC614*$B$4+DJ613&gt;$B$2*'SFV+BESS'!$I$9,DC614*$B$4&gt;'SFV+BESS'!$I$7,DJ613&lt;$B$2*'SFV+BESS'!$I$9),$B$2*'SFV+BESS'!$I$9-DJ613,IF(AND(DC614&gt;0,DC614*$B$4+DJ613&lt;=$B$2*'SFV+BESS'!$I$9,DC614&gt;'SFV+BESS'!$I$7),'SFV+BESS'!$I$7,0))))</f>
        <v>0</v>
      </c>
      <c r="DE614" s="27">
        <f>IF(AND(DC614&lt;0,DJ613+DC614/$B$5&gt;$H$2,-DC614/'Carga-Descarga Año'!$B$5&lt;'SFV+BESS'!$I$7),DC614/$B$5,IF(AND(DC614&lt;0,DJ613+DC614/$B$5&gt;$H$2,-DC614/'Carga-Descarga Año'!$B$5&gt;'SFV+BESS'!$I$7),-'SFV+BESS'!$I$7,IF(AND(DC614&lt;0,DJ613+DC614/$B$5&lt;$H$2),-MIN('SFV+BESS'!$I$7,DJ613-$H$2),0)))</f>
        <v>0</v>
      </c>
      <c r="DF614" s="33"/>
      <c r="DG614" s="33">
        <f t="shared" si="738"/>
        <v>0</v>
      </c>
      <c r="DH614" s="27">
        <f t="shared" si="704"/>
        <v>0</v>
      </c>
      <c r="DI614" s="27">
        <f t="shared" si="705"/>
        <v>0</v>
      </c>
      <c r="DJ614" s="28">
        <f>IF((DJ613+DD614+DE614)&gt;=$B$2*'SFV+BESS'!$I$9, $B$2*'SFV+BESS'!$I$9, (DJ613+DD614+DE614))</f>
        <v>173.61249999999998</v>
      </c>
      <c r="DK614" s="110">
        <f t="shared" si="706"/>
        <v>0</v>
      </c>
      <c r="DP614" s="251"/>
      <c r="DQ614" s="41">
        <v>25.2083333333334</v>
      </c>
      <c r="DR614" s="33">
        <f t="shared" si="755"/>
        <v>0</v>
      </c>
      <c r="DS614" s="33">
        <f>Gen_Cons_Horario!B5728</f>
        <v>0</v>
      </c>
      <c r="DT614" s="35">
        <f t="shared" si="720"/>
        <v>0</v>
      </c>
      <c r="DU614" s="116">
        <f>IF(AND(DT614&gt;0,DT614*$B$4+EA613&lt;=$B$2*'SFV+BESS'!$I$9,DT614&lt;'SFV+BESS'!$I$7), DT614*$B$4, IF(AND(DT614&gt;0,DT614*$B$4+EA613&gt;$B$2*'SFV+BESS'!$I$9,DT614*$B$4&lt;'SFV+BESS'!$I$7),$B$2*'SFV+BESS'!$I$9-EA613,IF(AND(DT614&gt;0,DT614*$B$4+EA613&gt;$B$2*'SFV+BESS'!$I$9,DT614*$B$4&gt;'SFV+BESS'!$I$7,EA613&lt;$B$2*'SFV+BESS'!$I$9),$B$2*'SFV+BESS'!$I$9-EA613,IF(AND(DT614&gt;0,DT614*$B$4+EA613&lt;=$B$2*'SFV+BESS'!$I$9,DT614&gt;'SFV+BESS'!$I$7),'SFV+BESS'!$I$7,0))))</f>
        <v>0</v>
      </c>
      <c r="DV614" s="27">
        <f>IF(AND(DT614&lt;0,EA613+DT614/$B$5&gt;$H$2,-DT614/'Carga-Descarga Año'!$B$5&lt;'SFV+BESS'!$I$7),DT614/$B$5,IF(AND(DT614&lt;0,EA613+DT614/$B$5&gt;$H$2,-DT614/'Carga-Descarga Año'!$B$5&gt;'SFV+BESS'!$I$7),-'SFV+BESS'!$I$7,IF(AND(DT614&lt;0,EA613+DT614/$B$5&lt;$H$2),-MIN('SFV+BESS'!$I$7,EA613-$H$2),0)))</f>
        <v>0</v>
      </c>
      <c r="DW614" s="33"/>
      <c r="DX614" s="33">
        <f t="shared" si="739"/>
        <v>0</v>
      </c>
      <c r="DY614" s="27">
        <f t="shared" si="707"/>
        <v>0</v>
      </c>
      <c r="DZ614" s="27">
        <f t="shared" si="740"/>
        <v>0</v>
      </c>
      <c r="EA614" s="28">
        <f>IF((EA613+DU614+DV614)&gt;=$B$2*'SFV+BESS'!$I$9, $B$2*'SFV+BESS'!$I$9, (EA613+DU614+DV614))</f>
        <v>173.61249999999998</v>
      </c>
      <c r="EB614" s="110">
        <f t="shared" si="708"/>
        <v>0</v>
      </c>
      <c r="EG614" s="251"/>
      <c r="EH614" s="41">
        <v>25.2083333333334</v>
      </c>
      <c r="EI614" s="33">
        <f t="shared" si="756"/>
        <v>0</v>
      </c>
      <c r="EJ614" s="33">
        <f>Gen_Cons_Horario!B6472</f>
        <v>0</v>
      </c>
      <c r="EK614" s="35">
        <f t="shared" si="721"/>
        <v>0</v>
      </c>
      <c r="EL614" s="116">
        <f>IF(AND(EK614&gt;0,EK614*$B$4+ER613&lt;=$B$2*'SFV+BESS'!$I$9,EK614&lt;'SFV+BESS'!$I$7), EK614*$B$4, IF(AND(EK614&gt;0,EK614*$B$4+ER613&gt;$B$2*'SFV+BESS'!$I$9,EK614*$B$4&lt;'SFV+BESS'!$I$7),$B$2*'SFV+BESS'!$I$9-ER613,IF(AND(EK614&gt;0,EK614*$B$4+ER613&gt;$B$2*'SFV+BESS'!$I$9,EK614*$B$4&gt;'SFV+BESS'!$I$7,ER613&lt;$B$2*'SFV+BESS'!$I$9),$B$2*'SFV+BESS'!$I$9-ER613,IF(AND(EK614&gt;0,EK614*$B$4+ER613&lt;=$B$2*'SFV+BESS'!$I$9,EK614&gt;'SFV+BESS'!$I$7),'SFV+BESS'!$I$7,0))))</f>
        <v>0</v>
      </c>
      <c r="EM614" s="27">
        <f>IF(AND(EK614&lt;0,ER613+EK614/$B$5&gt;$H$2,-EK614/'Carga-Descarga Año'!$B$5&lt;'SFV+BESS'!$I$7),EK614/$B$5,IF(AND(EK614&lt;0,ER613+EK614/$B$5&gt;$H$2,-EK614/'Carga-Descarga Año'!$B$5&gt;'SFV+BESS'!$I$7),-'SFV+BESS'!$I$7,IF(AND(EK614&lt;0,ER613+EK614/$B$5&lt;$H$2),-MIN('SFV+BESS'!$I$7,ER613-$H$2),0)))</f>
        <v>0</v>
      </c>
      <c r="EN614" s="33"/>
      <c r="EO614" s="33">
        <f t="shared" si="741"/>
        <v>0</v>
      </c>
      <c r="EP614" s="27">
        <f t="shared" si="709"/>
        <v>0</v>
      </c>
      <c r="EQ614" s="27">
        <f t="shared" si="742"/>
        <v>0</v>
      </c>
      <c r="ER614" s="28">
        <f>IF((ER613+EL614+EM614)&gt;=$B$2*'SFV+BESS'!$I$9, $B$2*'SFV+BESS'!$I$9, (ER613+EL614+EM614))</f>
        <v>173.61249999999998</v>
      </c>
      <c r="ES614" s="110">
        <f t="shared" si="710"/>
        <v>0</v>
      </c>
      <c r="EX614" s="251"/>
      <c r="EY614" s="41">
        <v>25.2083333333334</v>
      </c>
      <c r="EZ614" s="33">
        <f t="shared" si="757"/>
        <v>0</v>
      </c>
      <c r="FA614" s="33">
        <f>Gen_Cons_Horario!B7192</f>
        <v>0</v>
      </c>
      <c r="FB614" s="35">
        <f t="shared" si="722"/>
        <v>0</v>
      </c>
      <c r="FC614" s="116">
        <f>IF(AND(FB614&gt;0,FB614*$B$4+FI613&lt;=$B$2*'SFV+BESS'!$I$9,FB614&lt;'SFV+BESS'!$I$7), FB614*$B$4, IF(AND(FB614&gt;0,FB614*$B$4+FI613&gt;$B$2*'SFV+BESS'!$I$9,FB614*$B$4&lt;'SFV+BESS'!$I$7),$B$2*'SFV+BESS'!$I$9-FI613,IF(AND(FB614&gt;0,FB614*$B$4+FI613&gt;$B$2*'SFV+BESS'!$I$9,FB614*$B$4&gt;'SFV+BESS'!$I$7,FI613&lt;$B$2*'SFV+BESS'!$I$9),$B$2*'SFV+BESS'!$I$9-FI613,IF(AND(FB614&gt;0,FB614*$B$4+FI613&lt;=$B$2*'SFV+BESS'!$I$9,FB614&gt;'SFV+BESS'!$I$7),'SFV+BESS'!$I$7,0))))</f>
        <v>0</v>
      </c>
      <c r="FD614" s="27">
        <f>IF(AND(FB614&lt;0,FI613+FB614/$B$5&gt;$H$2,-FB614/'Carga-Descarga Año'!$B$5&lt;'SFV+BESS'!$I$7),FB614/$B$5,IF(AND(FB614&lt;0,FI613+FB614/$B$5&gt;$H$2,-FB614/'Carga-Descarga Año'!$B$5&gt;'SFV+BESS'!$I$7),-'SFV+BESS'!$I$7,IF(AND(FB614&lt;0,FI613+FB614/$B$5&lt;$H$2),-MIN('SFV+BESS'!$I$7,FI613-$H$2),0)))</f>
        <v>0</v>
      </c>
      <c r="FE614" s="33"/>
      <c r="FF614" s="33">
        <f t="shared" si="743"/>
        <v>0</v>
      </c>
      <c r="FG614" s="27">
        <f t="shared" si="711"/>
        <v>0</v>
      </c>
      <c r="FH614" s="27">
        <f t="shared" si="744"/>
        <v>0</v>
      </c>
      <c r="FI614" s="28">
        <f>IF((FI613+FC614+FD614)&gt;=$B$2*'SFV+BESS'!$I$9, $B$2*'SFV+BESS'!$I$9, (FI613+FC614+FD614))</f>
        <v>173.61249999999998</v>
      </c>
      <c r="FJ614" s="110">
        <f t="shared" si="712"/>
        <v>0</v>
      </c>
      <c r="FO614" s="251"/>
      <c r="FP614" s="41">
        <v>25.2083333333334</v>
      </c>
      <c r="FQ614" s="33">
        <f t="shared" si="758"/>
        <v>0</v>
      </c>
      <c r="FR614" s="33">
        <f>Gen_Cons_Horario!B7936</f>
        <v>0</v>
      </c>
      <c r="FS614" s="35">
        <f t="shared" si="723"/>
        <v>0</v>
      </c>
      <c r="FT614" s="116">
        <f>IF(AND(FS614&gt;0,FS614*$B$4+FZ613&lt;=$B$2*'SFV+BESS'!$I$9,FS614&lt;'SFV+BESS'!$I$7), FS614*$B$4, IF(AND(FS614&gt;0,FS614*$B$4+FZ613&gt;$B$2*'SFV+BESS'!$I$9,FS614*$B$4&lt;'SFV+BESS'!$I$7),$B$2*'SFV+BESS'!$I$9-FZ613,IF(AND(FS614&gt;0,FS614*$B$4+FZ613&gt;$B$2*'SFV+BESS'!$I$9,FS614*$B$4&gt;'SFV+BESS'!$I$7,FZ613&lt;$B$2*'SFV+BESS'!$I$9),$B$2*'SFV+BESS'!$I$9-FZ613,IF(AND(FS614&gt;0,FS614*$B$4+FZ613&lt;=$B$2*'SFV+BESS'!$I$9,FS614&gt;'SFV+BESS'!$I$7),'SFV+BESS'!$I$7,0))))</f>
        <v>0</v>
      </c>
      <c r="FU614" s="27">
        <f>IF(AND(FS614&lt;0,FZ613+FS614/$B$5&gt;$H$2,-FS614/'Carga-Descarga Año'!$B$5&lt;'SFV+BESS'!$I$7),FS614/$B$5,IF(AND(FS614&lt;0,FZ613+FS614/$B$5&gt;$H$2,-FS614/'Carga-Descarga Año'!$B$5&gt;'SFV+BESS'!$I$7),-'SFV+BESS'!$I$7,IF(AND(FS614&lt;0,FZ613+FS614/$B$5&lt;$H$2),-MIN('SFV+BESS'!$I$7,FZ613-$H$2),0)))</f>
        <v>0</v>
      </c>
      <c r="FV614" s="33"/>
      <c r="FW614" s="33">
        <f t="shared" si="745"/>
        <v>0</v>
      </c>
      <c r="FX614" s="27">
        <f t="shared" si="713"/>
        <v>0</v>
      </c>
      <c r="FY614" s="27">
        <f t="shared" si="746"/>
        <v>0</v>
      </c>
      <c r="FZ614" s="28">
        <f>IF((FZ613+FT614+FU614)&gt;=$B$2*'SFV+BESS'!$I$9, $B$2*'SFV+BESS'!$I$9, (FZ613+FT614+FU614))</f>
        <v>173.61249999999998</v>
      </c>
      <c r="GA614" s="110">
        <f t="shared" si="714"/>
        <v>0</v>
      </c>
      <c r="GF614" s="251"/>
      <c r="GG614" s="41">
        <v>25.2083333333334</v>
      </c>
      <c r="GH614" s="33">
        <f t="shared" si="759"/>
        <v>0</v>
      </c>
      <c r="GI614" s="33">
        <f>Gen_Cons_Horario!B8656</f>
        <v>0</v>
      </c>
      <c r="GJ614" s="35">
        <f t="shared" si="729"/>
        <v>0</v>
      </c>
      <c r="GK614" s="116">
        <f>IF(AND(GJ614&gt;0,GJ614*$B$4+GQ613&lt;=$B$2*'SFV+BESS'!$I$9,GJ614&lt;'SFV+BESS'!$I$7), GJ614*$B$4, IF(AND(GJ614&gt;0,GJ614*$B$4+GQ613&gt;$B$2*'SFV+BESS'!$I$9,GJ614*$B$4&lt;'SFV+BESS'!$I$7),$B$2*'SFV+BESS'!$I$9-GQ613,IF(AND(GJ614&gt;0,GJ614*$B$4+GQ613&gt;$B$2*'SFV+BESS'!$I$9,GJ614*$B$4&gt;'SFV+BESS'!$I$7,GQ613&lt;$B$2*'SFV+BESS'!$I$9),$B$2*'SFV+BESS'!$I$9-GQ613,IF(AND(GJ614&gt;0,GJ614*$B$4+GQ613&lt;=$B$2*'SFV+BESS'!$I$9,GJ614&gt;'SFV+BESS'!$I$7),'SFV+BESS'!$I$7,0))))</f>
        <v>0</v>
      </c>
      <c r="GL614" s="27">
        <f>IF(AND(GJ614&lt;0,GQ613+GJ614/$B$5&gt;$H$2,-GJ614/'Carga-Descarga Año'!$B$5&lt;'SFV+BESS'!$I$7),GJ614/$B$5,IF(AND(GJ614&lt;0,GQ613+GJ614/$B$5&gt;$H$2,-GJ614/'Carga-Descarga Año'!$B$5&gt;'SFV+BESS'!$I$7),-'SFV+BESS'!$I$7,IF(AND(GJ614&lt;0,GQ613+GJ614/$B$5&lt;$H$2),-MIN('SFV+BESS'!$I$7,GQ613-$H$2),0)))</f>
        <v>0</v>
      </c>
      <c r="GM614" s="33"/>
      <c r="GN614" s="33">
        <f t="shared" si="747"/>
        <v>0</v>
      </c>
      <c r="GO614" s="27">
        <f t="shared" si="715"/>
        <v>0</v>
      </c>
      <c r="GP614" s="27">
        <f t="shared" si="748"/>
        <v>0</v>
      </c>
      <c r="GQ614" s="28">
        <f>IF((GQ613+GK614+GL614)&gt;=$B$2*'SFV+BESS'!$I$9, $B$2*'SFV+BESS'!$I$9, (GQ613+GK614+GL614))</f>
        <v>173.61249999999998</v>
      </c>
      <c r="GR614" s="110">
        <f t="shared" si="716"/>
        <v>0</v>
      </c>
    </row>
    <row r="615" spans="1:200">
      <c r="A615" s="249"/>
      <c r="B615" s="41">
        <v>25.25</v>
      </c>
      <c r="C615" s="38">
        <f t="shared" si="730"/>
        <v>0</v>
      </c>
      <c r="D615" s="2">
        <f>Gen_Cons_Horario!B641</f>
        <v>0</v>
      </c>
      <c r="E615" s="140">
        <f t="shared" si="688"/>
        <v>0</v>
      </c>
      <c r="F615" s="116">
        <f>IF(AND(E615&gt;0,E615*$B$4+L614&lt;=$B$2*'SFV+BESS'!$I$9,E615&lt;'SFV+BESS'!$I$7), E615*$B$4, IF(AND(E615&gt;0,E615*$B$4+L614&gt;$B$2*'SFV+BESS'!$I$9,E615*$B$4&lt;'SFV+BESS'!$I$7),$B$2*'SFV+BESS'!$I$9-L614,IF(AND(E615&gt;0,E615*$B$4+L614&gt;$B$2*'SFV+BESS'!$I$9,E615*$B$4&gt;'SFV+BESS'!$I$7,L614&lt;$B$2*'SFV+BESS'!$I$9),$B$2*'SFV+BESS'!$I$9-L614,IF(AND(E615&gt;0,E615*$B$4+L614&lt;=$B$2*'SFV+BESS'!$I$9,E615&gt;'SFV+BESS'!$I$7),'SFV+BESS'!$I$7,0))))</f>
        <v>0</v>
      </c>
      <c r="G615" s="27">
        <f>IF(AND(E615&lt;0,L614+E615/$B$5&gt;$H$2,-E615/'Carga-Descarga Año'!$B$5&lt;'SFV+BESS'!$I$7),E615/$B$5,IF(AND(E615&lt;0,L614+E615/$B$5&gt;$H$2,-E615/'Carga-Descarga Año'!$B$5&gt;'SFV+BESS'!$I$7),-'SFV+BESS'!$I$7,IF(AND(E615&lt;0,L614+E615/$B$5&lt;$H$2),-MIN('SFV+BESS'!$I$7,L614-$H$2),0)))</f>
        <v>0</v>
      </c>
      <c r="I615" s="38">
        <f t="shared" si="689"/>
        <v>0</v>
      </c>
      <c r="J615" s="27">
        <f t="shared" si="691"/>
        <v>0</v>
      </c>
      <c r="K615" s="27">
        <f t="shared" si="690"/>
        <v>0</v>
      </c>
      <c r="L615" s="28">
        <f>IF((L614+F615+G615)&gt;=$B$2*'SFV+BESS'!$I$9, $B$2*'SFV+BESS'!$I$9, (L614+F615+G615))</f>
        <v>173.61249999999998</v>
      </c>
      <c r="M615" s="110">
        <f t="shared" si="692"/>
        <v>0</v>
      </c>
      <c r="R615" s="251"/>
      <c r="S615" s="41">
        <v>25.25</v>
      </c>
      <c r="T615" s="2">
        <f t="shared" si="749"/>
        <v>0</v>
      </c>
      <c r="U615" s="2">
        <f>Gen_Cons_Horario!B1385</f>
        <v>0</v>
      </c>
      <c r="V615" s="35">
        <f t="shared" si="724"/>
        <v>0</v>
      </c>
      <c r="W615" s="116">
        <f>IF(AND(V615&gt;0,V615*$B$4+AC614&lt;=$B$2*'SFV+BESS'!$I$9,V615&lt;'SFV+BESS'!$I$7), V615*$B$4, IF(AND(V615&gt;0,V615*$B$4+AC614&gt;$B$2*'SFV+BESS'!$I$9,V615*$B$4&lt;'SFV+BESS'!$I$7),$B$2*'SFV+BESS'!$I$9-AC614,IF(AND(V615&gt;0,V615*$B$4+AC614&gt;$B$2*'SFV+BESS'!$I$9,V615*$B$4&gt;'SFV+BESS'!$I$7,AC614&lt;$B$2*'SFV+BESS'!$I$9),$B$2*'SFV+BESS'!$I$9-AC614,IF(AND(V615&gt;0,V615*$B$4+AC614&lt;=$B$2*'SFV+BESS'!$I$9,V615&gt;'SFV+BESS'!$I$7),'SFV+BESS'!$I$7,0))))</f>
        <v>0</v>
      </c>
      <c r="X615" s="27">
        <f>IF(AND(V615&lt;0,AC614+V615/$B$5&gt;$H$2,-V615/'Carga-Descarga Año'!$B$5&lt;'SFV+BESS'!$I$7),V615/$B$5,IF(AND(V615&lt;0,AC614+V615/$B$5&gt;$H$2,-V615/'Carga-Descarga Año'!$B$5&gt;'SFV+BESS'!$I$7),-'SFV+BESS'!$I$7,IF(AND(V615&lt;0,AC614+V615/$B$5&lt;$H$2),-MIN('SFV+BESS'!$I$7,AC614-$H$2),0)))</f>
        <v>0</v>
      </c>
      <c r="Z615" s="33">
        <f t="shared" si="718"/>
        <v>0</v>
      </c>
      <c r="AA615" s="27">
        <f t="shared" si="693"/>
        <v>0</v>
      </c>
      <c r="AB615" s="27">
        <f t="shared" si="717"/>
        <v>0</v>
      </c>
      <c r="AC615" s="28">
        <f>IF((AC614+W615+X615)&gt;=$B$2*'SFV+BESS'!$I$9, $B$2*'SFV+BESS'!$I$9, (AC614+W615+X615))</f>
        <v>173.61249999999998</v>
      </c>
      <c r="AD615" s="110">
        <f t="shared" si="694"/>
        <v>0</v>
      </c>
      <c r="AI615" s="251"/>
      <c r="AJ615" s="41">
        <v>25.25</v>
      </c>
      <c r="AK615" s="52">
        <f t="shared" si="750"/>
        <v>0</v>
      </c>
      <c r="AL615" s="33">
        <f>Gen_Cons_Horario!B2057</f>
        <v>0</v>
      </c>
      <c r="AM615" s="35">
        <f t="shared" si="725"/>
        <v>0</v>
      </c>
      <c r="AN615" s="116">
        <f>IF(AND(AM615&gt;0,AM615*$B$4+AT614&lt;=$B$2*'SFV+BESS'!$I$9,AM615&lt;'SFV+BESS'!$I$7), AM615*$B$4, IF(AND(AM615&gt;0,AM615*$B$4+AT614&gt;$B$2*'SFV+BESS'!$I$9,AM615*$B$4&lt;'SFV+BESS'!$I$7),$B$2*'SFV+BESS'!$I$9-AT614,IF(AND(AM615&gt;0,AM615*$B$4+AT614&gt;$B$2*'SFV+BESS'!$I$9,AM615*$B$4&gt;'SFV+BESS'!$I$7,AT614&lt;$B$2*'SFV+BESS'!$I$9),$B$2*'SFV+BESS'!$I$9-AT614,IF(AND(AM615&gt;0,AM615*$B$4+AT614&lt;=$B$2*'SFV+BESS'!$I$9,AM615&gt;'SFV+BESS'!$I$7),'SFV+BESS'!$I$7,0))))</f>
        <v>0</v>
      </c>
      <c r="AO615" s="27">
        <f>IF(AND(AM615&lt;0,AT614+AM615/$B$5&gt;$H$2,-AM615/'Carga-Descarga Año'!$B$5&lt;'SFV+BESS'!$I$7),AM615/$B$5,IF(AND(AM615&lt;0,AT614+AM615/$B$5&gt;$H$2,-AM615/'Carga-Descarga Año'!$B$5&gt;'SFV+BESS'!$I$7),-'SFV+BESS'!$I$7,IF(AND(AM615&lt;0,AT614+AM615/$B$5&lt;$H$2),-MIN('SFV+BESS'!$I$7,AT614-$H$2),0)))</f>
        <v>0</v>
      </c>
      <c r="AP615" s="33"/>
      <c r="AQ615" s="33">
        <f t="shared" si="731"/>
        <v>0</v>
      </c>
      <c r="AR615" s="27">
        <f t="shared" si="695"/>
        <v>0</v>
      </c>
      <c r="AS615" s="27">
        <f t="shared" si="732"/>
        <v>0</v>
      </c>
      <c r="AT615" s="28">
        <f>IF((AT614+AN615+AO615)&gt;=$B$2*'SFV+BESS'!$I$9, $B$2*'SFV+BESS'!$I$9, (AT614+AN615+AO615))</f>
        <v>173.61249999999998</v>
      </c>
      <c r="AU615" s="110">
        <f t="shared" si="696"/>
        <v>0</v>
      </c>
      <c r="AZ615" s="251"/>
      <c r="BA615" s="41">
        <v>25.25</v>
      </c>
      <c r="BB615" s="33">
        <f t="shared" si="751"/>
        <v>0</v>
      </c>
      <c r="BC615" s="33">
        <f>Gen_Cons_Horario!B2801</f>
        <v>0</v>
      </c>
      <c r="BD615" s="35">
        <f t="shared" si="726"/>
        <v>0</v>
      </c>
      <c r="BE615" s="116">
        <f>IF(AND(BD615&gt;0,BD615*$B$4+BK614&lt;=$B$2*'SFV+BESS'!$I$9,BD615&lt;'SFV+BESS'!$I$7), BD615*$B$4, IF(AND(BD615&gt;0,BD615*$B$4+BK614&gt;$B$2*'SFV+BESS'!$I$9,BD615*$B$4&lt;'SFV+BESS'!$I$7),$B$2*'SFV+BESS'!$I$9-BK614,IF(AND(BD615&gt;0,BD615*$B$4+BK614&gt;$B$2*'SFV+BESS'!$I$9,BD615*$B$4&gt;'SFV+BESS'!$I$7,BK614&lt;$B$2*'SFV+BESS'!$I$9),$B$2*'SFV+BESS'!$I$9-BK614,IF(AND(BD615&gt;0,BD615*$B$4+BK614&lt;=$B$2*'SFV+BESS'!$I$9,BD615&gt;'SFV+BESS'!$I$7),'SFV+BESS'!$I$7,0))))</f>
        <v>0</v>
      </c>
      <c r="BF615" s="27">
        <f>IF(AND(BD615&lt;0,BK614+BD615/$B$5&gt;$H$2,-BD615/'Carga-Descarga Año'!$B$5&lt;'SFV+BESS'!$I$7),BD615/$B$5,IF(AND(BD615&lt;0,BK614+BD615/$B$5&gt;$H$2,-BD615/'Carga-Descarga Año'!$B$5&gt;'SFV+BESS'!$I$7),-'SFV+BESS'!$I$7,IF(AND(BD615&lt;0,BK614+BD615/$B$5&lt;$H$2),-MIN('SFV+BESS'!$I$7,BK614-$H$2),0)))</f>
        <v>0</v>
      </c>
      <c r="BG615" s="33"/>
      <c r="BH615" s="33">
        <f t="shared" si="733"/>
        <v>0</v>
      </c>
      <c r="BI615" s="27">
        <f t="shared" si="697"/>
        <v>0</v>
      </c>
      <c r="BJ615" s="27">
        <f t="shared" si="734"/>
        <v>0</v>
      </c>
      <c r="BK615" s="28">
        <f>IF((BK614+BE615+BF615)&gt;=$B$2*'SFV+BESS'!$I$9, $B$2*'SFV+BESS'!$I$9, (BK614+BE615+BF615))</f>
        <v>173.61249999999998</v>
      </c>
      <c r="BL615" s="110">
        <f t="shared" si="698"/>
        <v>0</v>
      </c>
      <c r="BQ615" s="251"/>
      <c r="BR615" s="41">
        <v>25.25</v>
      </c>
      <c r="BS615" s="33">
        <f t="shared" si="752"/>
        <v>0</v>
      </c>
      <c r="BT615" s="33">
        <f>Gen_Cons_Horario!B3521</f>
        <v>0</v>
      </c>
      <c r="BU615" s="35">
        <f t="shared" si="727"/>
        <v>0</v>
      </c>
      <c r="BV615" s="116">
        <f>IF(AND(BU615&gt;0,BU615*$B$4+CB614&lt;=$B$2*'SFV+BESS'!$I$9,BU615&lt;'SFV+BESS'!$I$7), BU615*$B$4, IF(AND(BU615&gt;0,BU615*$B$4+CB614&gt;$B$2*'SFV+BESS'!$I$9,BU615*$B$4&lt;'SFV+BESS'!$I$7),$B$2*'SFV+BESS'!$I$9-CB614,IF(AND(BU615&gt;0,BU615*$B$4+CB614&gt;$B$2*'SFV+BESS'!$I$9,BU615*$B$4&gt;'SFV+BESS'!$I$7,CB614&lt;$B$2*'SFV+BESS'!$I$9),$B$2*'SFV+BESS'!$I$9-CB614,IF(AND(BU615&gt;0,BU615*$B$4+CB614&lt;=$B$2*'SFV+BESS'!$I$9,BU615&gt;'SFV+BESS'!$I$7),'SFV+BESS'!$I$7,0))))</f>
        <v>0</v>
      </c>
      <c r="BW615" s="27">
        <f>IF(AND(BU615&lt;0,CB614+BU615/$B$5&gt;$H$2,-BU615/'Carga-Descarga Año'!$B$5&lt;'SFV+BESS'!$I$7),BU615/$B$5,IF(AND(BU615&lt;0,CB614+BU615/$B$5&gt;$H$2,-BU615/'Carga-Descarga Año'!$B$5&gt;'SFV+BESS'!$I$7),-'SFV+BESS'!$I$7,IF(AND(BU615&lt;0,CB614+BU615/$B$5&lt;$H$2),-MIN('SFV+BESS'!$I$7,CB614-$H$2),0)))</f>
        <v>0</v>
      </c>
      <c r="BX615" s="33"/>
      <c r="BY615" s="33">
        <f t="shared" si="735"/>
        <v>0</v>
      </c>
      <c r="BZ615" s="27">
        <f t="shared" si="699"/>
        <v>0</v>
      </c>
      <c r="CA615" s="27">
        <f t="shared" si="700"/>
        <v>0</v>
      </c>
      <c r="CB615" s="28">
        <f>IF((CB614+BV615+BW615)&gt;=$B$2*'SFV+BESS'!$I$9, $B$2*'SFV+BESS'!$I$9, (CB614+BV615+BW615))</f>
        <v>173.61249999999998</v>
      </c>
      <c r="CC615" s="110">
        <f t="shared" si="701"/>
        <v>0</v>
      </c>
      <c r="CH615" s="251"/>
      <c r="CI615" s="41">
        <v>25.25</v>
      </c>
      <c r="CJ615" s="33">
        <f t="shared" si="753"/>
        <v>0</v>
      </c>
      <c r="CK615" s="33">
        <f>Gen_Cons_Horario!B4265</f>
        <v>0</v>
      </c>
      <c r="CL615" s="35">
        <f t="shared" si="728"/>
        <v>0</v>
      </c>
      <c r="CM615" s="116">
        <f>IF(AND(CL615&gt;0,CL615*$B$4+CS614&lt;=$B$2*'SFV+BESS'!$I$9,CL615&lt;'SFV+BESS'!$I$7), CL615*$B$4, IF(AND(CL615&gt;0,CL615*$B$4+CS614&gt;$B$2*'SFV+BESS'!$I$9,CL615*$B$4&lt;'SFV+BESS'!$I$7),$B$2*'SFV+BESS'!$I$9-CS614,IF(AND(CL615&gt;0,CL615*$B$4+CS614&gt;$B$2*'SFV+BESS'!$I$9,CL615*$B$4&gt;'SFV+BESS'!$I$7,CS614&lt;$B$2*'SFV+BESS'!$I$9),$B$2*'SFV+BESS'!$I$9-CS614,IF(AND(CL615&gt;0,CL615*$B$4+CS614&lt;=$B$2*'SFV+BESS'!$I$9,CL615&gt;'SFV+BESS'!$I$7),'SFV+BESS'!$I$7,0))))</f>
        <v>0</v>
      </c>
      <c r="CN615" s="27">
        <f>IF(AND(CL615&lt;0,CS614+CL615/$B$5&gt;$H$2,-CL615/'Carga-Descarga Año'!$B$5&lt;'SFV+BESS'!$I$7),CL615/$B$5,IF(AND(CL615&lt;0,CS614+CL615/$B$5&gt;$H$2,-CL615/'Carga-Descarga Año'!$B$5&gt;'SFV+BESS'!$I$7),-'SFV+BESS'!$I$7,IF(AND(CL615&lt;0,CS614+CL615/$B$5&lt;$H$2),-MIN('SFV+BESS'!$I$7,CS614-$H$2),0)))</f>
        <v>0</v>
      </c>
      <c r="CO615" s="33"/>
      <c r="CP615" s="33">
        <f t="shared" si="736"/>
        <v>0</v>
      </c>
      <c r="CQ615" s="27">
        <f t="shared" si="702"/>
        <v>0</v>
      </c>
      <c r="CR615" s="27">
        <f t="shared" si="737"/>
        <v>0</v>
      </c>
      <c r="CS615" s="28">
        <f>IF((CS614+CM615+CN615)&gt;=$B$2*'SFV+BESS'!$I$9, $B$2*'SFV+BESS'!$I$9, (CS614+CM615+CN615))</f>
        <v>173.61249999999998</v>
      </c>
      <c r="CT615" s="110">
        <f t="shared" si="703"/>
        <v>0</v>
      </c>
      <c r="CY615" s="251"/>
      <c r="CZ615" s="41">
        <v>25.25</v>
      </c>
      <c r="DA615" s="33">
        <f t="shared" si="754"/>
        <v>0</v>
      </c>
      <c r="DB615" s="33">
        <f>Gen_Cons_Horario!B4985</f>
        <v>0</v>
      </c>
      <c r="DC615" s="35">
        <f t="shared" si="719"/>
        <v>0</v>
      </c>
      <c r="DD615" s="116">
        <f>IF(AND(DC615&gt;0,DC615*$B$4+DJ614&lt;=$B$2*'SFV+BESS'!$I$9,DC615&lt;'SFV+BESS'!$I$7), DC615*$B$4, IF(AND(DC615&gt;0,DC615*$B$4+DJ614&gt;$B$2*'SFV+BESS'!$I$9,DC615*$B$4&lt;'SFV+BESS'!$I$7),$B$2*'SFV+BESS'!$I$9-DJ614,IF(AND(DC615&gt;0,DC615*$B$4+DJ614&gt;$B$2*'SFV+BESS'!$I$9,DC615*$B$4&gt;'SFV+BESS'!$I$7,DJ614&lt;$B$2*'SFV+BESS'!$I$9),$B$2*'SFV+BESS'!$I$9-DJ614,IF(AND(DC615&gt;0,DC615*$B$4+DJ614&lt;=$B$2*'SFV+BESS'!$I$9,DC615&gt;'SFV+BESS'!$I$7),'SFV+BESS'!$I$7,0))))</f>
        <v>0</v>
      </c>
      <c r="DE615" s="27">
        <f>IF(AND(DC615&lt;0,DJ614+DC615/$B$5&gt;$H$2,-DC615/'Carga-Descarga Año'!$B$5&lt;'SFV+BESS'!$I$7),DC615/$B$5,IF(AND(DC615&lt;0,DJ614+DC615/$B$5&gt;$H$2,-DC615/'Carga-Descarga Año'!$B$5&gt;'SFV+BESS'!$I$7),-'SFV+BESS'!$I$7,IF(AND(DC615&lt;0,DJ614+DC615/$B$5&lt;$H$2),-MIN('SFV+BESS'!$I$7,DJ614-$H$2),0)))</f>
        <v>0</v>
      </c>
      <c r="DF615" s="33"/>
      <c r="DG615" s="33">
        <f t="shared" si="738"/>
        <v>0</v>
      </c>
      <c r="DH615" s="27">
        <f t="shared" si="704"/>
        <v>0</v>
      </c>
      <c r="DI615" s="27">
        <f t="shared" si="705"/>
        <v>0</v>
      </c>
      <c r="DJ615" s="28">
        <f>IF((DJ614+DD615+DE615)&gt;=$B$2*'SFV+BESS'!$I$9, $B$2*'SFV+BESS'!$I$9, (DJ614+DD615+DE615))</f>
        <v>173.61249999999998</v>
      </c>
      <c r="DK615" s="110">
        <f t="shared" si="706"/>
        <v>0</v>
      </c>
      <c r="DP615" s="251"/>
      <c r="DQ615" s="41">
        <v>25.25</v>
      </c>
      <c r="DR615" s="33">
        <f t="shared" si="755"/>
        <v>0</v>
      </c>
      <c r="DS615" s="33">
        <f>Gen_Cons_Horario!B5729</f>
        <v>0</v>
      </c>
      <c r="DT615" s="35">
        <f t="shared" si="720"/>
        <v>0</v>
      </c>
      <c r="DU615" s="116">
        <f>IF(AND(DT615&gt;0,DT615*$B$4+EA614&lt;=$B$2*'SFV+BESS'!$I$9,DT615&lt;'SFV+BESS'!$I$7), DT615*$B$4, IF(AND(DT615&gt;0,DT615*$B$4+EA614&gt;$B$2*'SFV+BESS'!$I$9,DT615*$B$4&lt;'SFV+BESS'!$I$7),$B$2*'SFV+BESS'!$I$9-EA614,IF(AND(DT615&gt;0,DT615*$B$4+EA614&gt;$B$2*'SFV+BESS'!$I$9,DT615*$B$4&gt;'SFV+BESS'!$I$7,EA614&lt;$B$2*'SFV+BESS'!$I$9),$B$2*'SFV+BESS'!$I$9-EA614,IF(AND(DT615&gt;0,DT615*$B$4+EA614&lt;=$B$2*'SFV+BESS'!$I$9,DT615&gt;'SFV+BESS'!$I$7),'SFV+BESS'!$I$7,0))))</f>
        <v>0</v>
      </c>
      <c r="DV615" s="27">
        <f>IF(AND(DT615&lt;0,EA614+DT615/$B$5&gt;$H$2,-DT615/'Carga-Descarga Año'!$B$5&lt;'SFV+BESS'!$I$7),DT615/$B$5,IF(AND(DT615&lt;0,EA614+DT615/$B$5&gt;$H$2,-DT615/'Carga-Descarga Año'!$B$5&gt;'SFV+BESS'!$I$7),-'SFV+BESS'!$I$7,IF(AND(DT615&lt;0,EA614+DT615/$B$5&lt;$H$2),-MIN('SFV+BESS'!$I$7,EA614-$H$2),0)))</f>
        <v>0</v>
      </c>
      <c r="DW615" s="33"/>
      <c r="DX615" s="33">
        <f t="shared" si="739"/>
        <v>0</v>
      </c>
      <c r="DY615" s="27">
        <f t="shared" si="707"/>
        <v>0</v>
      </c>
      <c r="DZ615" s="27">
        <f t="shared" si="740"/>
        <v>0</v>
      </c>
      <c r="EA615" s="28">
        <f>IF((EA614+DU615+DV615)&gt;=$B$2*'SFV+BESS'!$I$9, $B$2*'SFV+BESS'!$I$9, (EA614+DU615+DV615))</f>
        <v>173.61249999999998</v>
      </c>
      <c r="EB615" s="110">
        <f t="shared" si="708"/>
        <v>0</v>
      </c>
      <c r="EG615" s="251"/>
      <c r="EH615" s="41">
        <v>25.25</v>
      </c>
      <c r="EI615" s="33">
        <f t="shared" si="756"/>
        <v>0</v>
      </c>
      <c r="EJ615" s="33">
        <f>Gen_Cons_Horario!B6473</f>
        <v>0</v>
      </c>
      <c r="EK615" s="35">
        <f t="shared" si="721"/>
        <v>0</v>
      </c>
      <c r="EL615" s="116">
        <f>IF(AND(EK615&gt;0,EK615*$B$4+ER614&lt;=$B$2*'SFV+BESS'!$I$9,EK615&lt;'SFV+BESS'!$I$7), EK615*$B$4, IF(AND(EK615&gt;0,EK615*$B$4+ER614&gt;$B$2*'SFV+BESS'!$I$9,EK615*$B$4&lt;'SFV+BESS'!$I$7),$B$2*'SFV+BESS'!$I$9-ER614,IF(AND(EK615&gt;0,EK615*$B$4+ER614&gt;$B$2*'SFV+BESS'!$I$9,EK615*$B$4&gt;'SFV+BESS'!$I$7,ER614&lt;$B$2*'SFV+BESS'!$I$9),$B$2*'SFV+BESS'!$I$9-ER614,IF(AND(EK615&gt;0,EK615*$B$4+ER614&lt;=$B$2*'SFV+BESS'!$I$9,EK615&gt;'SFV+BESS'!$I$7),'SFV+BESS'!$I$7,0))))</f>
        <v>0</v>
      </c>
      <c r="EM615" s="27">
        <f>IF(AND(EK615&lt;0,ER614+EK615/$B$5&gt;$H$2,-EK615/'Carga-Descarga Año'!$B$5&lt;'SFV+BESS'!$I$7),EK615/$B$5,IF(AND(EK615&lt;0,ER614+EK615/$B$5&gt;$H$2,-EK615/'Carga-Descarga Año'!$B$5&gt;'SFV+BESS'!$I$7),-'SFV+BESS'!$I$7,IF(AND(EK615&lt;0,ER614+EK615/$B$5&lt;$H$2),-MIN('SFV+BESS'!$I$7,ER614-$H$2),0)))</f>
        <v>0</v>
      </c>
      <c r="EN615" s="33"/>
      <c r="EO615" s="33">
        <f t="shared" si="741"/>
        <v>0</v>
      </c>
      <c r="EP615" s="27">
        <f t="shared" si="709"/>
        <v>0</v>
      </c>
      <c r="EQ615" s="27">
        <f t="shared" si="742"/>
        <v>0</v>
      </c>
      <c r="ER615" s="28">
        <f>IF((ER614+EL615+EM615)&gt;=$B$2*'SFV+BESS'!$I$9, $B$2*'SFV+BESS'!$I$9, (ER614+EL615+EM615))</f>
        <v>173.61249999999998</v>
      </c>
      <c r="ES615" s="110">
        <f t="shared" si="710"/>
        <v>0</v>
      </c>
      <c r="EX615" s="251"/>
      <c r="EY615" s="41">
        <v>25.25</v>
      </c>
      <c r="EZ615" s="33">
        <f t="shared" si="757"/>
        <v>0</v>
      </c>
      <c r="FA615" s="33">
        <f>Gen_Cons_Horario!B7193</f>
        <v>0</v>
      </c>
      <c r="FB615" s="35">
        <f t="shared" si="722"/>
        <v>0</v>
      </c>
      <c r="FC615" s="116">
        <f>IF(AND(FB615&gt;0,FB615*$B$4+FI614&lt;=$B$2*'SFV+BESS'!$I$9,FB615&lt;'SFV+BESS'!$I$7), FB615*$B$4, IF(AND(FB615&gt;0,FB615*$B$4+FI614&gt;$B$2*'SFV+BESS'!$I$9,FB615*$B$4&lt;'SFV+BESS'!$I$7),$B$2*'SFV+BESS'!$I$9-FI614,IF(AND(FB615&gt;0,FB615*$B$4+FI614&gt;$B$2*'SFV+BESS'!$I$9,FB615*$B$4&gt;'SFV+BESS'!$I$7,FI614&lt;$B$2*'SFV+BESS'!$I$9),$B$2*'SFV+BESS'!$I$9-FI614,IF(AND(FB615&gt;0,FB615*$B$4+FI614&lt;=$B$2*'SFV+BESS'!$I$9,FB615&gt;'SFV+BESS'!$I$7),'SFV+BESS'!$I$7,0))))</f>
        <v>0</v>
      </c>
      <c r="FD615" s="27">
        <f>IF(AND(FB615&lt;0,FI614+FB615/$B$5&gt;$H$2,-FB615/'Carga-Descarga Año'!$B$5&lt;'SFV+BESS'!$I$7),FB615/$B$5,IF(AND(FB615&lt;0,FI614+FB615/$B$5&gt;$H$2,-FB615/'Carga-Descarga Año'!$B$5&gt;'SFV+BESS'!$I$7),-'SFV+BESS'!$I$7,IF(AND(FB615&lt;0,FI614+FB615/$B$5&lt;$H$2),-MIN('SFV+BESS'!$I$7,FI614-$H$2),0)))</f>
        <v>0</v>
      </c>
      <c r="FE615" s="33"/>
      <c r="FF615" s="33">
        <f t="shared" si="743"/>
        <v>0</v>
      </c>
      <c r="FG615" s="27">
        <f t="shared" si="711"/>
        <v>0</v>
      </c>
      <c r="FH615" s="27">
        <f t="shared" si="744"/>
        <v>0</v>
      </c>
      <c r="FI615" s="28">
        <f>IF((FI614+FC615+FD615)&gt;=$B$2*'SFV+BESS'!$I$9, $B$2*'SFV+BESS'!$I$9, (FI614+FC615+FD615))</f>
        <v>173.61249999999998</v>
      </c>
      <c r="FJ615" s="110">
        <f t="shared" si="712"/>
        <v>0</v>
      </c>
      <c r="FO615" s="251"/>
      <c r="FP615" s="41">
        <v>25.25</v>
      </c>
      <c r="FQ615" s="33">
        <f t="shared" si="758"/>
        <v>1.7899719636822458</v>
      </c>
      <c r="FR615" s="33">
        <f>Gen_Cons_Horario!B7937</f>
        <v>0</v>
      </c>
      <c r="FS615" s="35">
        <f t="shared" si="723"/>
        <v>1.7899719636822458</v>
      </c>
      <c r="FT615" s="116">
        <f>IF(AND(FS615&gt;0,FS615*$B$4+FZ614&lt;=$B$2*'SFV+BESS'!$I$9,FS615&lt;'SFV+BESS'!$I$7), FS615*$B$4, IF(AND(FS615&gt;0,FS615*$B$4+FZ614&gt;$B$2*'SFV+BESS'!$I$9,FS615*$B$4&lt;'SFV+BESS'!$I$7),$B$2*'SFV+BESS'!$I$9-FZ614,IF(AND(FS615&gt;0,FS615*$B$4+FZ614&gt;$B$2*'SFV+BESS'!$I$9,FS615*$B$4&gt;'SFV+BESS'!$I$7,FZ614&lt;$B$2*'SFV+BESS'!$I$9),$B$2*'SFV+BESS'!$I$9-FZ614,IF(AND(FS615&gt;0,FS615*$B$4+FZ614&lt;=$B$2*'SFV+BESS'!$I$9,FS615&gt;'SFV+BESS'!$I$7),'SFV+BESS'!$I$7,0))))</f>
        <v>0</v>
      </c>
      <c r="FU615" s="27">
        <f>IF(AND(FS615&lt;0,FZ614+FS615/$B$5&gt;$H$2,-FS615/'Carga-Descarga Año'!$B$5&lt;'SFV+BESS'!$I$7),FS615/$B$5,IF(AND(FS615&lt;0,FZ614+FS615/$B$5&gt;$H$2,-FS615/'Carga-Descarga Año'!$B$5&gt;'SFV+BESS'!$I$7),-'SFV+BESS'!$I$7,IF(AND(FS615&lt;0,FZ614+FS615/$B$5&lt;$H$2),-MIN('SFV+BESS'!$I$7,FZ614-$H$2),0)))</f>
        <v>0</v>
      </c>
      <c r="FV615" s="33"/>
      <c r="FW615" s="33">
        <f t="shared" si="745"/>
        <v>0</v>
      </c>
      <c r="FX615" s="27">
        <f t="shared" si="713"/>
        <v>0</v>
      </c>
      <c r="FY615" s="27">
        <f t="shared" si="746"/>
        <v>0</v>
      </c>
      <c r="FZ615" s="28">
        <f>IF((FZ614+FT615+FU615)&gt;=$B$2*'SFV+BESS'!$I$9, $B$2*'SFV+BESS'!$I$9, (FZ614+FT615+FU615))</f>
        <v>173.61249999999998</v>
      </c>
      <c r="GA615" s="110">
        <f t="shared" si="714"/>
        <v>1.7899719636822458</v>
      </c>
      <c r="GF615" s="251"/>
      <c r="GG615" s="41">
        <v>25.25</v>
      </c>
      <c r="GH615" s="33">
        <f t="shared" si="759"/>
        <v>3.3744743042418284</v>
      </c>
      <c r="GI615" s="33">
        <f>Gen_Cons_Horario!B8657</f>
        <v>0</v>
      </c>
      <c r="GJ615" s="35">
        <f t="shared" si="729"/>
        <v>3.3744743042418284</v>
      </c>
      <c r="GK615" s="116">
        <f>IF(AND(GJ615&gt;0,GJ615*$B$4+GQ614&lt;=$B$2*'SFV+BESS'!$I$9,GJ615&lt;'SFV+BESS'!$I$7), GJ615*$B$4, IF(AND(GJ615&gt;0,GJ615*$B$4+GQ614&gt;$B$2*'SFV+BESS'!$I$9,GJ615*$B$4&lt;'SFV+BESS'!$I$7),$B$2*'SFV+BESS'!$I$9-GQ614,IF(AND(GJ615&gt;0,GJ615*$B$4+GQ614&gt;$B$2*'SFV+BESS'!$I$9,GJ615*$B$4&gt;'SFV+BESS'!$I$7,GQ614&lt;$B$2*'SFV+BESS'!$I$9),$B$2*'SFV+BESS'!$I$9-GQ614,IF(AND(GJ615&gt;0,GJ615*$B$4+GQ614&lt;=$B$2*'SFV+BESS'!$I$9,GJ615&gt;'SFV+BESS'!$I$7),'SFV+BESS'!$I$7,0))))</f>
        <v>0</v>
      </c>
      <c r="GL615" s="27">
        <f>IF(AND(GJ615&lt;0,GQ614+GJ615/$B$5&gt;$H$2,-GJ615/'Carga-Descarga Año'!$B$5&lt;'SFV+BESS'!$I$7),GJ615/$B$5,IF(AND(GJ615&lt;0,GQ614+GJ615/$B$5&gt;$H$2,-GJ615/'Carga-Descarga Año'!$B$5&gt;'SFV+BESS'!$I$7),-'SFV+BESS'!$I$7,IF(AND(GJ615&lt;0,GQ614+GJ615/$B$5&lt;$H$2),-MIN('SFV+BESS'!$I$7,GQ614-$H$2),0)))</f>
        <v>0</v>
      </c>
      <c r="GM615" s="33"/>
      <c r="GN615" s="33">
        <f t="shared" si="747"/>
        <v>0</v>
      </c>
      <c r="GO615" s="27">
        <f t="shared" si="715"/>
        <v>0</v>
      </c>
      <c r="GP615" s="27">
        <f t="shared" si="748"/>
        <v>0</v>
      </c>
      <c r="GQ615" s="28">
        <f>IF((GQ614+GK615+GL615)&gt;=$B$2*'SFV+BESS'!$I$9, $B$2*'SFV+BESS'!$I$9, (GQ614+GK615+GL615))</f>
        <v>173.61249999999998</v>
      </c>
      <c r="GR615" s="110">
        <f t="shared" si="716"/>
        <v>3.3744743042418284</v>
      </c>
    </row>
    <row r="616" spans="1:200">
      <c r="A616" s="249"/>
      <c r="B616" s="41">
        <v>25.2916666666667</v>
      </c>
      <c r="C616" s="38">
        <f t="shared" si="730"/>
        <v>31.909413679744592</v>
      </c>
      <c r="D616" s="2">
        <f>Gen_Cons_Horario!B642</f>
        <v>0</v>
      </c>
      <c r="E616" s="140">
        <f t="shared" si="688"/>
        <v>31.909413679744592</v>
      </c>
      <c r="F616" s="116">
        <f>IF(AND(E616&gt;0,E616*$B$4+L615&lt;=$B$2*'SFV+BESS'!$I$9,E616&lt;'SFV+BESS'!$I$7), E616*$B$4, IF(AND(E616&gt;0,E616*$B$4+L615&gt;$B$2*'SFV+BESS'!$I$9,E616*$B$4&lt;'SFV+BESS'!$I$7),$B$2*'SFV+BESS'!$I$9-L615,IF(AND(E616&gt;0,E616*$B$4+L615&gt;$B$2*'SFV+BESS'!$I$9,E616*$B$4&gt;'SFV+BESS'!$I$7,L615&lt;$B$2*'SFV+BESS'!$I$9),$B$2*'SFV+BESS'!$I$9-L615,IF(AND(E616&gt;0,E616*$B$4+L615&lt;=$B$2*'SFV+BESS'!$I$9,E616&gt;'SFV+BESS'!$I$7),'SFV+BESS'!$I$7,0))))</f>
        <v>0</v>
      </c>
      <c r="G616" s="27">
        <f>IF(AND(E616&lt;0,L615+E616/$B$5&gt;$H$2,-E616/'Carga-Descarga Año'!$B$5&lt;'SFV+BESS'!$I$7),E616/$B$5,IF(AND(E616&lt;0,L615+E616/$B$5&gt;$H$2,-E616/'Carga-Descarga Año'!$B$5&gt;'SFV+BESS'!$I$7),-'SFV+BESS'!$I$7,IF(AND(E616&lt;0,L615+E616/$B$5&lt;$H$2),-MIN('SFV+BESS'!$I$7,L615-$H$2),0)))</f>
        <v>0</v>
      </c>
      <c r="I616" s="38">
        <f t="shared" si="689"/>
        <v>0</v>
      </c>
      <c r="J616" s="27">
        <f t="shared" si="691"/>
        <v>0</v>
      </c>
      <c r="K616" s="27">
        <f t="shared" si="690"/>
        <v>0</v>
      </c>
      <c r="L616" s="28">
        <f>IF((L615+F616+G616)&gt;=$B$2*'SFV+BESS'!$I$9, $B$2*'SFV+BESS'!$I$9, (L615+F616+G616))</f>
        <v>173.61249999999998</v>
      </c>
      <c r="M616" s="110">
        <f t="shared" si="692"/>
        <v>31.909413679744592</v>
      </c>
      <c r="R616" s="251"/>
      <c r="S616" s="41">
        <v>25.2916666666667</v>
      </c>
      <c r="T616" s="2">
        <f t="shared" si="749"/>
        <v>11.29025511961377</v>
      </c>
      <c r="U616" s="2">
        <f>Gen_Cons_Horario!B1386</f>
        <v>0</v>
      </c>
      <c r="V616" s="35">
        <f t="shared" si="724"/>
        <v>11.29025511961377</v>
      </c>
      <c r="W616" s="116">
        <f>IF(AND(V616&gt;0,V616*$B$4+AC615&lt;=$B$2*'SFV+BESS'!$I$9,V616&lt;'SFV+BESS'!$I$7), V616*$B$4, IF(AND(V616&gt;0,V616*$B$4+AC615&gt;$B$2*'SFV+BESS'!$I$9,V616*$B$4&lt;'SFV+BESS'!$I$7),$B$2*'SFV+BESS'!$I$9-AC615,IF(AND(V616&gt;0,V616*$B$4+AC615&gt;$B$2*'SFV+BESS'!$I$9,V616*$B$4&gt;'SFV+BESS'!$I$7,AC615&lt;$B$2*'SFV+BESS'!$I$9),$B$2*'SFV+BESS'!$I$9-AC615,IF(AND(V616&gt;0,V616*$B$4+AC615&lt;=$B$2*'SFV+BESS'!$I$9,V616&gt;'SFV+BESS'!$I$7),'SFV+BESS'!$I$7,0))))</f>
        <v>0</v>
      </c>
      <c r="X616" s="27">
        <f>IF(AND(V616&lt;0,AC615+V616/$B$5&gt;$H$2,-V616/'Carga-Descarga Año'!$B$5&lt;'SFV+BESS'!$I$7),V616/$B$5,IF(AND(V616&lt;0,AC615+V616/$B$5&gt;$H$2,-V616/'Carga-Descarga Año'!$B$5&gt;'SFV+BESS'!$I$7),-'SFV+BESS'!$I$7,IF(AND(V616&lt;0,AC615+V616/$B$5&lt;$H$2),-MIN('SFV+BESS'!$I$7,AC615-$H$2),0)))</f>
        <v>0</v>
      </c>
      <c r="Z616" s="33">
        <f t="shared" si="718"/>
        <v>0</v>
      </c>
      <c r="AA616" s="27">
        <f t="shared" si="693"/>
        <v>0</v>
      </c>
      <c r="AB616" s="27">
        <f t="shared" si="717"/>
        <v>0</v>
      </c>
      <c r="AC616" s="28">
        <f>IF((AC615+W616+X616)&gt;=$B$2*'SFV+BESS'!$I$9, $B$2*'SFV+BESS'!$I$9, (AC615+W616+X616))</f>
        <v>173.61249999999998</v>
      </c>
      <c r="AD616" s="110">
        <f t="shared" si="694"/>
        <v>11.29025511961377</v>
      </c>
      <c r="AI616" s="251"/>
      <c r="AJ616" s="41">
        <v>25.2916666666667</v>
      </c>
      <c r="AK616" s="52">
        <f t="shared" si="750"/>
        <v>0</v>
      </c>
      <c r="AL616" s="33">
        <f>Gen_Cons_Horario!B2058</f>
        <v>0</v>
      </c>
      <c r="AM616" s="35">
        <f t="shared" si="725"/>
        <v>0</v>
      </c>
      <c r="AN616" s="116">
        <f>IF(AND(AM616&gt;0,AM616*$B$4+AT615&lt;=$B$2*'SFV+BESS'!$I$9,AM616&lt;'SFV+BESS'!$I$7), AM616*$B$4, IF(AND(AM616&gt;0,AM616*$B$4+AT615&gt;$B$2*'SFV+BESS'!$I$9,AM616*$B$4&lt;'SFV+BESS'!$I$7),$B$2*'SFV+BESS'!$I$9-AT615,IF(AND(AM616&gt;0,AM616*$B$4+AT615&gt;$B$2*'SFV+BESS'!$I$9,AM616*$B$4&gt;'SFV+BESS'!$I$7,AT615&lt;$B$2*'SFV+BESS'!$I$9),$B$2*'SFV+BESS'!$I$9-AT615,IF(AND(AM616&gt;0,AM616*$B$4+AT615&lt;=$B$2*'SFV+BESS'!$I$9,AM616&gt;'SFV+BESS'!$I$7),'SFV+BESS'!$I$7,0))))</f>
        <v>0</v>
      </c>
      <c r="AO616" s="27">
        <f>IF(AND(AM616&lt;0,AT615+AM616/$B$5&gt;$H$2,-AM616/'Carga-Descarga Año'!$B$5&lt;'SFV+BESS'!$I$7),AM616/$B$5,IF(AND(AM616&lt;0,AT615+AM616/$B$5&gt;$H$2,-AM616/'Carga-Descarga Año'!$B$5&gt;'SFV+BESS'!$I$7),-'SFV+BESS'!$I$7,IF(AND(AM616&lt;0,AT615+AM616/$B$5&lt;$H$2),-MIN('SFV+BESS'!$I$7,AT615-$H$2),0)))</f>
        <v>0</v>
      </c>
      <c r="AP616" s="33"/>
      <c r="AQ616" s="33">
        <f t="shared" si="731"/>
        <v>0</v>
      </c>
      <c r="AR616" s="27">
        <f t="shared" si="695"/>
        <v>0</v>
      </c>
      <c r="AS616" s="27">
        <f t="shared" si="732"/>
        <v>0</v>
      </c>
      <c r="AT616" s="28">
        <f>IF((AT615+AN616+AO616)&gt;=$B$2*'SFV+BESS'!$I$9, $B$2*'SFV+BESS'!$I$9, (AT615+AN616+AO616))</f>
        <v>173.61249999999998</v>
      </c>
      <c r="AU616" s="110">
        <f t="shared" si="696"/>
        <v>0</v>
      </c>
      <c r="AZ616" s="251"/>
      <c r="BA616" s="41">
        <v>25.2916666666667</v>
      </c>
      <c r="BB616" s="33">
        <f t="shared" si="751"/>
        <v>0</v>
      </c>
      <c r="BC616" s="33">
        <f>Gen_Cons_Horario!B2802</f>
        <v>0</v>
      </c>
      <c r="BD616" s="35">
        <f t="shared" si="726"/>
        <v>0</v>
      </c>
      <c r="BE616" s="116">
        <f>IF(AND(BD616&gt;0,BD616*$B$4+BK615&lt;=$B$2*'SFV+BESS'!$I$9,BD616&lt;'SFV+BESS'!$I$7), BD616*$B$4, IF(AND(BD616&gt;0,BD616*$B$4+BK615&gt;$B$2*'SFV+BESS'!$I$9,BD616*$B$4&lt;'SFV+BESS'!$I$7),$B$2*'SFV+BESS'!$I$9-BK615,IF(AND(BD616&gt;0,BD616*$B$4+BK615&gt;$B$2*'SFV+BESS'!$I$9,BD616*$B$4&gt;'SFV+BESS'!$I$7,BK615&lt;$B$2*'SFV+BESS'!$I$9),$B$2*'SFV+BESS'!$I$9-BK615,IF(AND(BD616&gt;0,BD616*$B$4+BK615&lt;=$B$2*'SFV+BESS'!$I$9,BD616&gt;'SFV+BESS'!$I$7),'SFV+BESS'!$I$7,0))))</f>
        <v>0</v>
      </c>
      <c r="BF616" s="27">
        <f>IF(AND(BD616&lt;0,BK615+BD616/$B$5&gt;$H$2,-BD616/'Carga-Descarga Año'!$B$5&lt;'SFV+BESS'!$I$7),BD616/$B$5,IF(AND(BD616&lt;0,BK615+BD616/$B$5&gt;$H$2,-BD616/'Carga-Descarga Año'!$B$5&gt;'SFV+BESS'!$I$7),-'SFV+BESS'!$I$7,IF(AND(BD616&lt;0,BK615+BD616/$B$5&lt;$H$2),-MIN('SFV+BESS'!$I$7,BK615-$H$2),0)))</f>
        <v>0</v>
      </c>
      <c r="BG616" s="33"/>
      <c r="BH616" s="33">
        <f t="shared" si="733"/>
        <v>0</v>
      </c>
      <c r="BI616" s="27">
        <f t="shared" si="697"/>
        <v>0</v>
      </c>
      <c r="BJ616" s="27">
        <f t="shared" si="734"/>
        <v>0</v>
      </c>
      <c r="BK616" s="28">
        <f>IF((BK615+BE616+BF616)&gt;=$B$2*'SFV+BESS'!$I$9, $B$2*'SFV+BESS'!$I$9, (BK615+BE616+BF616))</f>
        <v>173.61249999999998</v>
      </c>
      <c r="BL616" s="110">
        <f t="shared" si="698"/>
        <v>0</v>
      </c>
      <c r="BQ616" s="251"/>
      <c r="BR616" s="41">
        <v>25.2916666666667</v>
      </c>
      <c r="BS616" s="33">
        <f t="shared" si="752"/>
        <v>0</v>
      </c>
      <c r="BT616" s="33">
        <f>Gen_Cons_Horario!B3522</f>
        <v>0</v>
      </c>
      <c r="BU616" s="35">
        <f t="shared" si="727"/>
        <v>0</v>
      </c>
      <c r="BV616" s="116">
        <f>IF(AND(BU616&gt;0,BU616*$B$4+CB615&lt;=$B$2*'SFV+BESS'!$I$9,BU616&lt;'SFV+BESS'!$I$7), BU616*$B$4, IF(AND(BU616&gt;0,BU616*$B$4+CB615&gt;$B$2*'SFV+BESS'!$I$9,BU616*$B$4&lt;'SFV+BESS'!$I$7),$B$2*'SFV+BESS'!$I$9-CB615,IF(AND(BU616&gt;0,BU616*$B$4+CB615&gt;$B$2*'SFV+BESS'!$I$9,BU616*$B$4&gt;'SFV+BESS'!$I$7,CB615&lt;$B$2*'SFV+BESS'!$I$9),$B$2*'SFV+BESS'!$I$9-CB615,IF(AND(BU616&gt;0,BU616*$B$4+CB615&lt;=$B$2*'SFV+BESS'!$I$9,BU616&gt;'SFV+BESS'!$I$7),'SFV+BESS'!$I$7,0))))</f>
        <v>0</v>
      </c>
      <c r="BW616" s="27">
        <f>IF(AND(BU616&lt;0,CB615+BU616/$B$5&gt;$H$2,-BU616/'Carga-Descarga Año'!$B$5&lt;'SFV+BESS'!$I$7),BU616/$B$5,IF(AND(BU616&lt;0,CB615+BU616/$B$5&gt;$H$2,-BU616/'Carga-Descarga Año'!$B$5&gt;'SFV+BESS'!$I$7),-'SFV+BESS'!$I$7,IF(AND(BU616&lt;0,CB615+BU616/$B$5&lt;$H$2),-MIN('SFV+BESS'!$I$7,CB615-$H$2),0)))</f>
        <v>0</v>
      </c>
      <c r="BX616" s="33"/>
      <c r="BY616" s="33">
        <f t="shared" si="735"/>
        <v>0</v>
      </c>
      <c r="BZ616" s="27">
        <f t="shared" si="699"/>
        <v>0</v>
      </c>
      <c r="CA616" s="27">
        <f t="shared" si="700"/>
        <v>0</v>
      </c>
      <c r="CB616" s="28">
        <f>IF((CB615+BV616+BW616)&gt;=$B$2*'SFV+BESS'!$I$9, $B$2*'SFV+BESS'!$I$9, (CB615+BV616+BW616))</f>
        <v>173.61249999999998</v>
      </c>
      <c r="CC616" s="110">
        <f t="shared" si="701"/>
        <v>0</v>
      </c>
      <c r="CH616" s="251"/>
      <c r="CI616" s="41">
        <v>25.2916666666667</v>
      </c>
      <c r="CJ616" s="33">
        <f t="shared" si="753"/>
        <v>0</v>
      </c>
      <c r="CK616" s="33">
        <f>Gen_Cons_Horario!B4266</f>
        <v>0</v>
      </c>
      <c r="CL616" s="35">
        <f t="shared" si="728"/>
        <v>0</v>
      </c>
      <c r="CM616" s="116">
        <f>IF(AND(CL616&gt;0,CL616*$B$4+CS615&lt;=$B$2*'SFV+BESS'!$I$9,CL616&lt;'SFV+BESS'!$I$7), CL616*$B$4, IF(AND(CL616&gt;0,CL616*$B$4+CS615&gt;$B$2*'SFV+BESS'!$I$9,CL616*$B$4&lt;'SFV+BESS'!$I$7),$B$2*'SFV+BESS'!$I$9-CS615,IF(AND(CL616&gt;0,CL616*$B$4+CS615&gt;$B$2*'SFV+BESS'!$I$9,CL616*$B$4&gt;'SFV+BESS'!$I$7,CS615&lt;$B$2*'SFV+BESS'!$I$9),$B$2*'SFV+BESS'!$I$9-CS615,IF(AND(CL616&gt;0,CL616*$B$4+CS615&lt;=$B$2*'SFV+BESS'!$I$9,CL616&gt;'SFV+BESS'!$I$7),'SFV+BESS'!$I$7,0))))</f>
        <v>0</v>
      </c>
      <c r="CN616" s="27">
        <f>IF(AND(CL616&lt;0,CS615+CL616/$B$5&gt;$H$2,-CL616/'Carga-Descarga Año'!$B$5&lt;'SFV+BESS'!$I$7),CL616/$B$5,IF(AND(CL616&lt;0,CS615+CL616/$B$5&gt;$H$2,-CL616/'Carga-Descarga Año'!$B$5&gt;'SFV+BESS'!$I$7),-'SFV+BESS'!$I$7,IF(AND(CL616&lt;0,CS615+CL616/$B$5&lt;$H$2),-MIN('SFV+BESS'!$I$7,CS615-$H$2),0)))</f>
        <v>0</v>
      </c>
      <c r="CO616" s="33"/>
      <c r="CP616" s="33">
        <f t="shared" si="736"/>
        <v>0</v>
      </c>
      <c r="CQ616" s="27">
        <f t="shared" si="702"/>
        <v>0</v>
      </c>
      <c r="CR616" s="27">
        <f t="shared" si="737"/>
        <v>0</v>
      </c>
      <c r="CS616" s="28">
        <f>IF((CS615+CM616+CN616)&gt;=$B$2*'SFV+BESS'!$I$9, $B$2*'SFV+BESS'!$I$9, (CS615+CM616+CN616))</f>
        <v>173.61249999999998</v>
      </c>
      <c r="CT616" s="110">
        <f t="shared" si="703"/>
        <v>0</v>
      </c>
      <c r="CY616" s="251"/>
      <c r="CZ616" s="41">
        <v>25.2916666666667</v>
      </c>
      <c r="DA616" s="33">
        <f t="shared" si="754"/>
        <v>0</v>
      </c>
      <c r="DB616" s="33">
        <f>Gen_Cons_Horario!B4986</f>
        <v>0</v>
      </c>
      <c r="DC616" s="35">
        <f t="shared" si="719"/>
        <v>0</v>
      </c>
      <c r="DD616" s="116">
        <f>IF(AND(DC616&gt;0,DC616*$B$4+DJ615&lt;=$B$2*'SFV+BESS'!$I$9,DC616&lt;'SFV+BESS'!$I$7), DC616*$B$4, IF(AND(DC616&gt;0,DC616*$B$4+DJ615&gt;$B$2*'SFV+BESS'!$I$9,DC616*$B$4&lt;'SFV+BESS'!$I$7),$B$2*'SFV+BESS'!$I$9-DJ615,IF(AND(DC616&gt;0,DC616*$B$4+DJ615&gt;$B$2*'SFV+BESS'!$I$9,DC616*$B$4&gt;'SFV+BESS'!$I$7,DJ615&lt;$B$2*'SFV+BESS'!$I$9),$B$2*'SFV+BESS'!$I$9-DJ615,IF(AND(DC616&gt;0,DC616*$B$4+DJ615&lt;=$B$2*'SFV+BESS'!$I$9,DC616&gt;'SFV+BESS'!$I$7),'SFV+BESS'!$I$7,0))))</f>
        <v>0</v>
      </c>
      <c r="DE616" s="27">
        <f>IF(AND(DC616&lt;0,DJ615+DC616/$B$5&gt;$H$2,-DC616/'Carga-Descarga Año'!$B$5&lt;'SFV+BESS'!$I$7),DC616/$B$5,IF(AND(DC616&lt;0,DJ615+DC616/$B$5&gt;$H$2,-DC616/'Carga-Descarga Año'!$B$5&gt;'SFV+BESS'!$I$7),-'SFV+BESS'!$I$7,IF(AND(DC616&lt;0,DJ615+DC616/$B$5&lt;$H$2),-MIN('SFV+BESS'!$I$7,DJ615-$H$2),0)))</f>
        <v>0</v>
      </c>
      <c r="DF616" s="33"/>
      <c r="DG616" s="33">
        <f t="shared" si="738"/>
        <v>0</v>
      </c>
      <c r="DH616" s="27">
        <f t="shared" si="704"/>
        <v>0</v>
      </c>
      <c r="DI616" s="27">
        <f t="shared" si="705"/>
        <v>0</v>
      </c>
      <c r="DJ616" s="28">
        <f>IF((DJ615+DD616+DE616)&gt;=$B$2*'SFV+BESS'!$I$9, $B$2*'SFV+BESS'!$I$9, (DJ615+DD616+DE616))</f>
        <v>173.61249999999998</v>
      </c>
      <c r="DK616" s="110">
        <f t="shared" si="706"/>
        <v>0</v>
      </c>
      <c r="DP616" s="251"/>
      <c r="DQ616" s="41">
        <v>25.2916666666667</v>
      </c>
      <c r="DR616" s="33">
        <f t="shared" si="755"/>
        <v>0</v>
      </c>
      <c r="DS616" s="33">
        <f>Gen_Cons_Horario!B5730</f>
        <v>0</v>
      </c>
      <c r="DT616" s="35">
        <f t="shared" si="720"/>
        <v>0</v>
      </c>
      <c r="DU616" s="116">
        <f>IF(AND(DT616&gt;0,DT616*$B$4+EA615&lt;=$B$2*'SFV+BESS'!$I$9,DT616&lt;'SFV+BESS'!$I$7), DT616*$B$4, IF(AND(DT616&gt;0,DT616*$B$4+EA615&gt;$B$2*'SFV+BESS'!$I$9,DT616*$B$4&lt;'SFV+BESS'!$I$7),$B$2*'SFV+BESS'!$I$9-EA615,IF(AND(DT616&gt;0,DT616*$B$4+EA615&gt;$B$2*'SFV+BESS'!$I$9,DT616*$B$4&gt;'SFV+BESS'!$I$7,EA615&lt;$B$2*'SFV+BESS'!$I$9),$B$2*'SFV+BESS'!$I$9-EA615,IF(AND(DT616&gt;0,DT616*$B$4+EA615&lt;=$B$2*'SFV+BESS'!$I$9,DT616&gt;'SFV+BESS'!$I$7),'SFV+BESS'!$I$7,0))))</f>
        <v>0</v>
      </c>
      <c r="DV616" s="27">
        <f>IF(AND(DT616&lt;0,EA615+DT616/$B$5&gt;$H$2,-DT616/'Carga-Descarga Año'!$B$5&lt;'SFV+BESS'!$I$7),DT616/$B$5,IF(AND(DT616&lt;0,EA615+DT616/$B$5&gt;$H$2,-DT616/'Carga-Descarga Año'!$B$5&gt;'SFV+BESS'!$I$7),-'SFV+BESS'!$I$7,IF(AND(DT616&lt;0,EA615+DT616/$B$5&lt;$H$2),-MIN('SFV+BESS'!$I$7,EA615-$H$2),0)))</f>
        <v>0</v>
      </c>
      <c r="DW616" s="33"/>
      <c r="DX616" s="33">
        <f t="shared" si="739"/>
        <v>0</v>
      </c>
      <c r="DY616" s="27">
        <f t="shared" si="707"/>
        <v>0</v>
      </c>
      <c r="DZ616" s="27">
        <f t="shared" si="740"/>
        <v>0</v>
      </c>
      <c r="EA616" s="28">
        <f>IF((EA615+DU616+DV616)&gt;=$B$2*'SFV+BESS'!$I$9, $B$2*'SFV+BESS'!$I$9, (EA615+DU616+DV616))</f>
        <v>173.61249999999998</v>
      </c>
      <c r="EB616" s="110">
        <f t="shared" si="708"/>
        <v>0</v>
      </c>
      <c r="EG616" s="251"/>
      <c r="EH616" s="41">
        <v>25.2916666666667</v>
      </c>
      <c r="EI616" s="33">
        <f t="shared" si="756"/>
        <v>0</v>
      </c>
      <c r="EJ616" s="33">
        <f>Gen_Cons_Horario!B6474</f>
        <v>0</v>
      </c>
      <c r="EK616" s="35">
        <f t="shared" si="721"/>
        <v>0</v>
      </c>
      <c r="EL616" s="116">
        <f>IF(AND(EK616&gt;0,EK616*$B$4+ER615&lt;=$B$2*'SFV+BESS'!$I$9,EK616&lt;'SFV+BESS'!$I$7), EK616*$B$4, IF(AND(EK616&gt;0,EK616*$B$4+ER615&gt;$B$2*'SFV+BESS'!$I$9,EK616*$B$4&lt;'SFV+BESS'!$I$7),$B$2*'SFV+BESS'!$I$9-ER615,IF(AND(EK616&gt;0,EK616*$B$4+ER615&gt;$B$2*'SFV+BESS'!$I$9,EK616*$B$4&gt;'SFV+BESS'!$I$7,ER615&lt;$B$2*'SFV+BESS'!$I$9),$B$2*'SFV+BESS'!$I$9-ER615,IF(AND(EK616&gt;0,EK616*$B$4+ER615&lt;=$B$2*'SFV+BESS'!$I$9,EK616&gt;'SFV+BESS'!$I$7),'SFV+BESS'!$I$7,0))))</f>
        <v>0</v>
      </c>
      <c r="EM616" s="27">
        <f>IF(AND(EK616&lt;0,ER615+EK616/$B$5&gt;$H$2,-EK616/'Carga-Descarga Año'!$B$5&lt;'SFV+BESS'!$I$7),EK616/$B$5,IF(AND(EK616&lt;0,ER615+EK616/$B$5&gt;$H$2,-EK616/'Carga-Descarga Año'!$B$5&gt;'SFV+BESS'!$I$7),-'SFV+BESS'!$I$7,IF(AND(EK616&lt;0,ER615+EK616/$B$5&lt;$H$2),-MIN('SFV+BESS'!$I$7,ER615-$H$2),0)))</f>
        <v>0</v>
      </c>
      <c r="EN616" s="33"/>
      <c r="EO616" s="33">
        <f t="shared" si="741"/>
        <v>0</v>
      </c>
      <c r="EP616" s="27">
        <f t="shared" si="709"/>
        <v>0</v>
      </c>
      <c r="EQ616" s="27">
        <f t="shared" si="742"/>
        <v>0</v>
      </c>
      <c r="ER616" s="28">
        <f>IF((ER615+EL616+EM616)&gt;=$B$2*'SFV+BESS'!$I$9, $B$2*'SFV+BESS'!$I$9, (ER615+EL616+EM616))</f>
        <v>173.61249999999998</v>
      </c>
      <c r="ES616" s="110">
        <f t="shared" si="710"/>
        <v>0</v>
      </c>
      <c r="EX616" s="251"/>
      <c r="EY616" s="41">
        <v>25.2916666666667</v>
      </c>
      <c r="EZ616" s="33">
        <f t="shared" si="757"/>
        <v>20.231242549735406</v>
      </c>
      <c r="FA616" s="33">
        <f>Gen_Cons_Horario!B7194</f>
        <v>0</v>
      </c>
      <c r="FB616" s="35">
        <f t="shared" si="722"/>
        <v>20.231242549735406</v>
      </c>
      <c r="FC616" s="116">
        <f>IF(AND(FB616&gt;0,FB616*$B$4+FI615&lt;=$B$2*'SFV+BESS'!$I$9,FB616&lt;'SFV+BESS'!$I$7), FB616*$B$4, IF(AND(FB616&gt;0,FB616*$B$4+FI615&gt;$B$2*'SFV+BESS'!$I$9,FB616*$B$4&lt;'SFV+BESS'!$I$7),$B$2*'SFV+BESS'!$I$9-FI615,IF(AND(FB616&gt;0,FB616*$B$4+FI615&gt;$B$2*'SFV+BESS'!$I$9,FB616*$B$4&gt;'SFV+BESS'!$I$7,FI615&lt;$B$2*'SFV+BESS'!$I$9),$B$2*'SFV+BESS'!$I$9-FI615,IF(AND(FB616&gt;0,FB616*$B$4+FI615&lt;=$B$2*'SFV+BESS'!$I$9,FB616&gt;'SFV+BESS'!$I$7),'SFV+BESS'!$I$7,0))))</f>
        <v>0</v>
      </c>
      <c r="FD616" s="27">
        <f>IF(AND(FB616&lt;0,FI615+FB616/$B$5&gt;$H$2,-FB616/'Carga-Descarga Año'!$B$5&lt;'SFV+BESS'!$I$7),FB616/$B$5,IF(AND(FB616&lt;0,FI615+FB616/$B$5&gt;$H$2,-FB616/'Carga-Descarga Año'!$B$5&gt;'SFV+BESS'!$I$7),-'SFV+BESS'!$I$7,IF(AND(FB616&lt;0,FI615+FB616/$B$5&lt;$H$2),-MIN('SFV+BESS'!$I$7,FI615-$H$2),0)))</f>
        <v>0</v>
      </c>
      <c r="FE616" s="33"/>
      <c r="FF616" s="33">
        <f t="shared" si="743"/>
        <v>0</v>
      </c>
      <c r="FG616" s="27">
        <f t="shared" si="711"/>
        <v>0</v>
      </c>
      <c r="FH616" s="27">
        <f t="shared" si="744"/>
        <v>0</v>
      </c>
      <c r="FI616" s="28">
        <f>IF((FI615+FC616+FD616)&gt;=$B$2*'SFV+BESS'!$I$9, $B$2*'SFV+BESS'!$I$9, (FI615+FC616+FD616))</f>
        <v>173.61249999999998</v>
      </c>
      <c r="FJ616" s="110">
        <f t="shared" si="712"/>
        <v>20.231242549735406</v>
      </c>
      <c r="FO616" s="251"/>
      <c r="FP616" s="41">
        <v>25.2916666666667</v>
      </c>
      <c r="FQ616" s="33">
        <f t="shared" si="758"/>
        <v>47.678344123536192</v>
      </c>
      <c r="FR616" s="33">
        <f>Gen_Cons_Horario!B7938</f>
        <v>0</v>
      </c>
      <c r="FS616" s="35">
        <f t="shared" si="723"/>
        <v>47.678344123536192</v>
      </c>
      <c r="FT616" s="116">
        <f>IF(AND(FS616&gt;0,FS616*$B$4+FZ615&lt;=$B$2*'SFV+BESS'!$I$9,FS616&lt;'SFV+BESS'!$I$7), FS616*$B$4, IF(AND(FS616&gt;0,FS616*$B$4+FZ615&gt;$B$2*'SFV+BESS'!$I$9,FS616*$B$4&lt;'SFV+BESS'!$I$7),$B$2*'SFV+BESS'!$I$9-FZ615,IF(AND(FS616&gt;0,FS616*$B$4+FZ615&gt;$B$2*'SFV+BESS'!$I$9,FS616*$B$4&gt;'SFV+BESS'!$I$7,FZ615&lt;$B$2*'SFV+BESS'!$I$9),$B$2*'SFV+BESS'!$I$9-FZ615,IF(AND(FS616&gt;0,FS616*$B$4+FZ615&lt;=$B$2*'SFV+BESS'!$I$9,FS616&gt;'SFV+BESS'!$I$7),'SFV+BESS'!$I$7,0))))</f>
        <v>0</v>
      </c>
      <c r="FU616" s="27">
        <f>IF(AND(FS616&lt;0,FZ615+FS616/$B$5&gt;$H$2,-FS616/'Carga-Descarga Año'!$B$5&lt;'SFV+BESS'!$I$7),FS616/$B$5,IF(AND(FS616&lt;0,FZ615+FS616/$B$5&gt;$H$2,-FS616/'Carga-Descarga Año'!$B$5&gt;'SFV+BESS'!$I$7),-'SFV+BESS'!$I$7,IF(AND(FS616&lt;0,FZ615+FS616/$B$5&lt;$H$2),-MIN('SFV+BESS'!$I$7,FZ615-$H$2),0)))</f>
        <v>0</v>
      </c>
      <c r="FV616" s="33"/>
      <c r="FW616" s="33">
        <f t="shared" si="745"/>
        <v>0</v>
      </c>
      <c r="FX616" s="27">
        <f t="shared" si="713"/>
        <v>0</v>
      </c>
      <c r="FY616" s="27">
        <f t="shared" si="746"/>
        <v>0</v>
      </c>
      <c r="FZ616" s="28">
        <f>IF((FZ615+FT616+FU616)&gt;=$B$2*'SFV+BESS'!$I$9, $B$2*'SFV+BESS'!$I$9, (FZ615+FT616+FU616))</f>
        <v>173.61249999999998</v>
      </c>
      <c r="GA616" s="110">
        <f t="shared" si="714"/>
        <v>47.678344123536192</v>
      </c>
      <c r="GF616" s="251"/>
      <c r="GG616" s="41">
        <v>25.2916666666667</v>
      </c>
      <c r="GH616" s="33">
        <f t="shared" si="759"/>
        <v>47.68278908167801</v>
      </c>
      <c r="GI616" s="33">
        <f>Gen_Cons_Horario!B8658</f>
        <v>0</v>
      </c>
      <c r="GJ616" s="35">
        <f t="shared" si="729"/>
        <v>47.68278908167801</v>
      </c>
      <c r="GK616" s="116">
        <f>IF(AND(GJ616&gt;0,GJ616*$B$4+GQ615&lt;=$B$2*'SFV+BESS'!$I$9,GJ616&lt;'SFV+BESS'!$I$7), GJ616*$B$4, IF(AND(GJ616&gt;0,GJ616*$B$4+GQ615&gt;$B$2*'SFV+BESS'!$I$9,GJ616*$B$4&lt;'SFV+BESS'!$I$7),$B$2*'SFV+BESS'!$I$9-GQ615,IF(AND(GJ616&gt;0,GJ616*$B$4+GQ615&gt;$B$2*'SFV+BESS'!$I$9,GJ616*$B$4&gt;'SFV+BESS'!$I$7,GQ615&lt;$B$2*'SFV+BESS'!$I$9),$B$2*'SFV+BESS'!$I$9-GQ615,IF(AND(GJ616&gt;0,GJ616*$B$4+GQ615&lt;=$B$2*'SFV+BESS'!$I$9,GJ616&gt;'SFV+BESS'!$I$7),'SFV+BESS'!$I$7,0))))</f>
        <v>0</v>
      </c>
      <c r="GL616" s="27">
        <f>IF(AND(GJ616&lt;0,GQ615+GJ616/$B$5&gt;$H$2,-GJ616/'Carga-Descarga Año'!$B$5&lt;'SFV+BESS'!$I$7),GJ616/$B$5,IF(AND(GJ616&lt;0,GQ615+GJ616/$B$5&gt;$H$2,-GJ616/'Carga-Descarga Año'!$B$5&gt;'SFV+BESS'!$I$7),-'SFV+BESS'!$I$7,IF(AND(GJ616&lt;0,GQ615+GJ616/$B$5&lt;$H$2),-MIN('SFV+BESS'!$I$7,GQ615-$H$2),0)))</f>
        <v>0</v>
      </c>
      <c r="GM616" s="33"/>
      <c r="GN616" s="33">
        <f t="shared" si="747"/>
        <v>0</v>
      </c>
      <c r="GO616" s="27">
        <f t="shared" si="715"/>
        <v>0</v>
      </c>
      <c r="GP616" s="27">
        <f t="shared" si="748"/>
        <v>0</v>
      </c>
      <c r="GQ616" s="28">
        <f>IF((GQ615+GK616+GL616)&gt;=$B$2*'SFV+BESS'!$I$9, $B$2*'SFV+BESS'!$I$9, (GQ615+GK616+GL616))</f>
        <v>173.61249999999998</v>
      </c>
      <c r="GR616" s="110">
        <f t="shared" si="716"/>
        <v>47.68278908167801</v>
      </c>
    </row>
    <row r="617" spans="1:200">
      <c r="A617" s="249"/>
      <c r="B617" s="41">
        <v>25.3333333333334</v>
      </c>
      <c r="C617" s="38">
        <f t="shared" si="730"/>
        <v>70.656558862291604</v>
      </c>
      <c r="D617" s="2">
        <f>Gen_Cons_Horario!B643</f>
        <v>104.398</v>
      </c>
      <c r="E617" s="140">
        <f t="shared" si="688"/>
        <v>-33.741441137708392</v>
      </c>
      <c r="F617" s="116">
        <f>IF(AND(E617&gt;0,E617*$B$4+L616&lt;=$B$2*'SFV+BESS'!$I$9,E617&lt;'SFV+BESS'!$I$7), E617*$B$4, IF(AND(E617&gt;0,E617*$B$4+L616&gt;$B$2*'SFV+BESS'!$I$9,E617*$B$4&lt;'SFV+BESS'!$I$7),$B$2*'SFV+BESS'!$I$9-L616,IF(AND(E617&gt;0,E617*$B$4+L616&gt;$B$2*'SFV+BESS'!$I$9,E617*$B$4&gt;'SFV+BESS'!$I$7,L616&lt;$B$2*'SFV+BESS'!$I$9),$B$2*'SFV+BESS'!$I$9-L616,IF(AND(E617&gt;0,E617*$B$4+L616&lt;=$B$2*'SFV+BESS'!$I$9,E617&gt;'SFV+BESS'!$I$7),'SFV+BESS'!$I$7,0))))</f>
        <v>0</v>
      </c>
      <c r="G617" s="27">
        <f>IF(AND(E617&lt;0,L616+E617/$B$5&gt;$H$2,-E617/'Carga-Descarga Año'!$B$5&lt;'SFV+BESS'!$I$7),E617/$B$5,IF(AND(E617&lt;0,L616+E617/$B$5&gt;$H$2,-E617/'Carga-Descarga Año'!$B$5&gt;'SFV+BESS'!$I$7),-'SFV+BESS'!$I$7,IF(AND(E617&lt;0,L616+E617/$B$5&lt;$H$2),-MIN('SFV+BESS'!$I$7,L616-$H$2),0)))</f>
        <v>-35.517306460745679</v>
      </c>
      <c r="I617" s="38">
        <f t="shared" si="689"/>
        <v>70.656558862291604</v>
      </c>
      <c r="J617" s="27">
        <f t="shared" si="691"/>
        <v>33.741441137708392</v>
      </c>
      <c r="K617" s="27">
        <f t="shared" si="690"/>
        <v>0</v>
      </c>
      <c r="L617" s="28">
        <f>IF((L616+F617+G617)&gt;=$B$2*'SFV+BESS'!$I$9, $B$2*'SFV+BESS'!$I$9, (L616+F617+G617))</f>
        <v>138.0951935392543</v>
      </c>
      <c r="M617" s="110">
        <f t="shared" si="692"/>
        <v>0</v>
      </c>
      <c r="R617" s="251"/>
      <c r="S617" s="41">
        <v>25.3333333333334</v>
      </c>
      <c r="T617" s="2">
        <f t="shared" si="749"/>
        <v>61.850962829188468</v>
      </c>
      <c r="U617" s="2">
        <f>Gen_Cons_Horario!B1387</f>
        <v>96.941000000000003</v>
      </c>
      <c r="V617" s="35">
        <f t="shared" si="724"/>
        <v>-35.090037170811534</v>
      </c>
      <c r="W617" s="116">
        <f>IF(AND(V617&gt;0,V617*$B$4+AC616&lt;=$B$2*'SFV+BESS'!$I$9,V617&lt;'SFV+BESS'!$I$7), V617*$B$4, IF(AND(V617&gt;0,V617*$B$4+AC616&gt;$B$2*'SFV+BESS'!$I$9,V617*$B$4&lt;'SFV+BESS'!$I$7),$B$2*'SFV+BESS'!$I$9-AC616,IF(AND(V617&gt;0,V617*$B$4+AC616&gt;$B$2*'SFV+BESS'!$I$9,V617*$B$4&gt;'SFV+BESS'!$I$7,AC616&lt;$B$2*'SFV+BESS'!$I$9),$B$2*'SFV+BESS'!$I$9-AC616,IF(AND(V617&gt;0,V617*$B$4+AC616&lt;=$B$2*'SFV+BESS'!$I$9,V617&gt;'SFV+BESS'!$I$7),'SFV+BESS'!$I$7,0))))</f>
        <v>0</v>
      </c>
      <c r="X617" s="27">
        <f>IF(AND(V617&lt;0,AC616+V617/$B$5&gt;$H$2,-V617/'Carga-Descarga Año'!$B$5&lt;'SFV+BESS'!$I$7),V617/$B$5,IF(AND(V617&lt;0,AC616+V617/$B$5&gt;$H$2,-V617/'Carga-Descarga Año'!$B$5&gt;'SFV+BESS'!$I$7),-'SFV+BESS'!$I$7,IF(AND(V617&lt;0,AC616+V617/$B$5&lt;$H$2),-MIN('SFV+BESS'!$I$7,AC616-$H$2),0)))</f>
        <v>-36.936881232433194</v>
      </c>
      <c r="Z617" s="33">
        <f t="shared" si="718"/>
        <v>61.850962829188468</v>
      </c>
      <c r="AA617" s="27">
        <f t="shared" si="693"/>
        <v>35.090037170811534</v>
      </c>
      <c r="AB617" s="27">
        <f t="shared" si="717"/>
        <v>0</v>
      </c>
      <c r="AC617" s="28">
        <f>IF((AC616+W617+X617)&gt;=$B$2*'SFV+BESS'!$I$9, $B$2*'SFV+BESS'!$I$9, (AC616+W617+X617))</f>
        <v>136.67561876756679</v>
      </c>
      <c r="AD617" s="110">
        <f t="shared" si="694"/>
        <v>0</v>
      </c>
      <c r="AI617" s="251"/>
      <c r="AJ617" s="41">
        <v>25.3333333333334</v>
      </c>
      <c r="AK617" s="52">
        <f t="shared" si="750"/>
        <v>49.086071190777005</v>
      </c>
      <c r="AL617" s="33">
        <f>Gen_Cons_Horario!B2059</f>
        <v>0</v>
      </c>
      <c r="AM617" s="35">
        <f t="shared" si="725"/>
        <v>49.086071190777005</v>
      </c>
      <c r="AN617" s="116">
        <f>IF(AND(AM617&gt;0,AM617*$B$4+AT616&lt;=$B$2*'SFV+BESS'!$I$9,AM617&lt;'SFV+BESS'!$I$7), AM617*$B$4, IF(AND(AM617&gt;0,AM617*$B$4+AT616&gt;$B$2*'SFV+BESS'!$I$9,AM617*$B$4&lt;'SFV+BESS'!$I$7),$B$2*'SFV+BESS'!$I$9-AT616,IF(AND(AM617&gt;0,AM617*$B$4+AT616&gt;$B$2*'SFV+BESS'!$I$9,AM617*$B$4&gt;'SFV+BESS'!$I$7,AT616&lt;$B$2*'SFV+BESS'!$I$9),$B$2*'SFV+BESS'!$I$9-AT616,IF(AND(AM617&gt;0,AM617*$B$4+AT616&lt;=$B$2*'SFV+BESS'!$I$9,AM617&gt;'SFV+BESS'!$I$7),'SFV+BESS'!$I$7,0))))</f>
        <v>0</v>
      </c>
      <c r="AO617" s="27">
        <f>IF(AND(AM617&lt;0,AT616+AM617/$B$5&gt;$H$2,-AM617/'Carga-Descarga Año'!$B$5&lt;'SFV+BESS'!$I$7),AM617/$B$5,IF(AND(AM617&lt;0,AT616+AM617/$B$5&gt;$H$2,-AM617/'Carga-Descarga Año'!$B$5&gt;'SFV+BESS'!$I$7),-'SFV+BESS'!$I$7,IF(AND(AM617&lt;0,AT616+AM617/$B$5&lt;$H$2),-MIN('SFV+BESS'!$I$7,AT616-$H$2),0)))</f>
        <v>0</v>
      </c>
      <c r="AP617" s="33"/>
      <c r="AQ617" s="33">
        <f t="shared" si="731"/>
        <v>0</v>
      </c>
      <c r="AR617" s="27">
        <f t="shared" si="695"/>
        <v>0</v>
      </c>
      <c r="AS617" s="27">
        <f t="shared" si="732"/>
        <v>0</v>
      </c>
      <c r="AT617" s="28">
        <f>IF((AT616+AN617+AO617)&gt;=$B$2*'SFV+BESS'!$I$9, $B$2*'SFV+BESS'!$I$9, (AT616+AN617+AO617))</f>
        <v>173.61249999999998</v>
      </c>
      <c r="AU617" s="110">
        <f t="shared" si="696"/>
        <v>49.086071190777005</v>
      </c>
      <c r="AZ617" s="251"/>
      <c r="BA617" s="41">
        <v>25.3333333333334</v>
      </c>
      <c r="BB617" s="33">
        <f t="shared" si="751"/>
        <v>20.518647630804924</v>
      </c>
      <c r="BC617" s="33">
        <f>Gen_Cons_Horario!B2803</f>
        <v>0</v>
      </c>
      <c r="BD617" s="35">
        <f t="shared" si="726"/>
        <v>20.518647630804924</v>
      </c>
      <c r="BE617" s="116">
        <f>IF(AND(BD617&gt;0,BD617*$B$4+BK616&lt;=$B$2*'SFV+BESS'!$I$9,BD617&lt;'SFV+BESS'!$I$7), BD617*$B$4, IF(AND(BD617&gt;0,BD617*$B$4+BK616&gt;$B$2*'SFV+BESS'!$I$9,BD617*$B$4&lt;'SFV+BESS'!$I$7),$B$2*'SFV+BESS'!$I$9-BK616,IF(AND(BD617&gt;0,BD617*$B$4+BK616&gt;$B$2*'SFV+BESS'!$I$9,BD617*$B$4&gt;'SFV+BESS'!$I$7,BK616&lt;$B$2*'SFV+BESS'!$I$9),$B$2*'SFV+BESS'!$I$9-BK616,IF(AND(BD617&gt;0,BD617*$B$4+BK616&lt;=$B$2*'SFV+BESS'!$I$9,BD617&gt;'SFV+BESS'!$I$7),'SFV+BESS'!$I$7,0))))</f>
        <v>0</v>
      </c>
      <c r="BF617" s="27">
        <f>IF(AND(BD617&lt;0,BK616+BD617/$B$5&gt;$H$2,-BD617/'Carga-Descarga Año'!$B$5&lt;'SFV+BESS'!$I$7),BD617/$B$5,IF(AND(BD617&lt;0,BK616+BD617/$B$5&gt;$H$2,-BD617/'Carga-Descarga Año'!$B$5&gt;'SFV+BESS'!$I$7),-'SFV+BESS'!$I$7,IF(AND(BD617&lt;0,BK616+BD617/$B$5&lt;$H$2),-MIN('SFV+BESS'!$I$7,BK616-$H$2),0)))</f>
        <v>0</v>
      </c>
      <c r="BG617" s="33"/>
      <c r="BH617" s="33">
        <f t="shared" si="733"/>
        <v>0</v>
      </c>
      <c r="BI617" s="27">
        <f t="shared" si="697"/>
        <v>0</v>
      </c>
      <c r="BJ617" s="27">
        <f t="shared" si="734"/>
        <v>0</v>
      </c>
      <c r="BK617" s="28">
        <f>IF((BK616+BE617+BF617)&gt;=$B$2*'SFV+BESS'!$I$9, $B$2*'SFV+BESS'!$I$9, (BK616+BE617+BF617))</f>
        <v>173.61249999999998</v>
      </c>
      <c r="BL617" s="110">
        <f t="shared" si="698"/>
        <v>20.518647630804924</v>
      </c>
      <c r="BQ617" s="251"/>
      <c r="BR617" s="41">
        <v>25.3333333333334</v>
      </c>
      <c r="BS617" s="33">
        <f t="shared" si="752"/>
        <v>1.3517615596903494</v>
      </c>
      <c r="BT617" s="33">
        <f>Gen_Cons_Horario!B3523</f>
        <v>0</v>
      </c>
      <c r="BU617" s="35">
        <f t="shared" si="727"/>
        <v>1.3517615596903494</v>
      </c>
      <c r="BV617" s="116">
        <f>IF(AND(BU617&gt;0,BU617*$B$4+CB616&lt;=$B$2*'SFV+BESS'!$I$9,BU617&lt;'SFV+BESS'!$I$7), BU617*$B$4, IF(AND(BU617&gt;0,BU617*$B$4+CB616&gt;$B$2*'SFV+BESS'!$I$9,BU617*$B$4&lt;'SFV+BESS'!$I$7),$B$2*'SFV+BESS'!$I$9-CB616,IF(AND(BU617&gt;0,BU617*$B$4+CB616&gt;$B$2*'SFV+BESS'!$I$9,BU617*$B$4&gt;'SFV+BESS'!$I$7,CB616&lt;$B$2*'SFV+BESS'!$I$9),$B$2*'SFV+BESS'!$I$9-CB616,IF(AND(BU617&gt;0,BU617*$B$4+CB616&lt;=$B$2*'SFV+BESS'!$I$9,BU617&gt;'SFV+BESS'!$I$7),'SFV+BESS'!$I$7,0))))</f>
        <v>0</v>
      </c>
      <c r="BW617" s="27">
        <f>IF(AND(BU617&lt;0,CB616+BU617/$B$5&gt;$H$2,-BU617/'Carga-Descarga Año'!$B$5&lt;'SFV+BESS'!$I$7),BU617/$B$5,IF(AND(BU617&lt;0,CB616+BU617/$B$5&gt;$H$2,-BU617/'Carga-Descarga Año'!$B$5&gt;'SFV+BESS'!$I$7),-'SFV+BESS'!$I$7,IF(AND(BU617&lt;0,CB616+BU617/$B$5&lt;$H$2),-MIN('SFV+BESS'!$I$7,CB616-$H$2),0)))</f>
        <v>0</v>
      </c>
      <c r="BX617" s="33"/>
      <c r="BY617" s="33">
        <f t="shared" si="735"/>
        <v>0</v>
      </c>
      <c r="BZ617" s="27">
        <f t="shared" si="699"/>
        <v>0</v>
      </c>
      <c r="CA617" s="27">
        <f t="shared" si="700"/>
        <v>0</v>
      </c>
      <c r="CB617" s="28">
        <f>IF((CB616+BV617+BW617)&gt;=$B$2*'SFV+BESS'!$I$9, $B$2*'SFV+BESS'!$I$9, (CB616+BV617+BW617))</f>
        <v>173.61249999999998</v>
      </c>
      <c r="CC617" s="110">
        <f t="shared" si="701"/>
        <v>1.3517615596903494</v>
      </c>
      <c r="CH617" s="251"/>
      <c r="CI617" s="41">
        <v>25.3333333333334</v>
      </c>
      <c r="CJ617" s="33">
        <f t="shared" si="753"/>
        <v>0</v>
      </c>
      <c r="CK617" s="33">
        <f>Gen_Cons_Horario!B4267</f>
        <v>0</v>
      </c>
      <c r="CL617" s="35">
        <f t="shared" si="728"/>
        <v>0</v>
      </c>
      <c r="CM617" s="116">
        <f>IF(AND(CL617&gt;0,CL617*$B$4+CS616&lt;=$B$2*'SFV+BESS'!$I$9,CL617&lt;'SFV+BESS'!$I$7), CL617*$B$4, IF(AND(CL617&gt;0,CL617*$B$4+CS616&gt;$B$2*'SFV+BESS'!$I$9,CL617*$B$4&lt;'SFV+BESS'!$I$7),$B$2*'SFV+BESS'!$I$9-CS616,IF(AND(CL617&gt;0,CL617*$B$4+CS616&gt;$B$2*'SFV+BESS'!$I$9,CL617*$B$4&gt;'SFV+BESS'!$I$7,CS616&lt;$B$2*'SFV+BESS'!$I$9),$B$2*'SFV+BESS'!$I$9-CS616,IF(AND(CL617&gt;0,CL617*$B$4+CS616&lt;=$B$2*'SFV+BESS'!$I$9,CL617&gt;'SFV+BESS'!$I$7),'SFV+BESS'!$I$7,0))))</f>
        <v>0</v>
      </c>
      <c r="CN617" s="27">
        <f>IF(AND(CL617&lt;0,CS616+CL617/$B$5&gt;$H$2,-CL617/'Carga-Descarga Año'!$B$5&lt;'SFV+BESS'!$I$7),CL617/$B$5,IF(AND(CL617&lt;0,CS616+CL617/$B$5&gt;$H$2,-CL617/'Carga-Descarga Año'!$B$5&gt;'SFV+BESS'!$I$7),-'SFV+BESS'!$I$7,IF(AND(CL617&lt;0,CS616+CL617/$B$5&lt;$H$2),-MIN('SFV+BESS'!$I$7,CS616-$H$2),0)))</f>
        <v>0</v>
      </c>
      <c r="CO617" s="33"/>
      <c r="CP617" s="33">
        <f t="shared" si="736"/>
        <v>0</v>
      </c>
      <c r="CQ617" s="27">
        <f t="shared" si="702"/>
        <v>0</v>
      </c>
      <c r="CR617" s="27">
        <f t="shared" si="737"/>
        <v>0</v>
      </c>
      <c r="CS617" s="28">
        <f>IF((CS616+CM617+CN617)&gt;=$B$2*'SFV+BESS'!$I$9, $B$2*'SFV+BESS'!$I$9, (CS616+CM617+CN617))</f>
        <v>173.61249999999998</v>
      </c>
      <c r="CT617" s="110">
        <f t="shared" si="703"/>
        <v>0</v>
      </c>
      <c r="CY617" s="251"/>
      <c r="CZ617" s="41">
        <v>25.3333333333334</v>
      </c>
      <c r="DA617" s="33">
        <f t="shared" si="754"/>
        <v>0</v>
      </c>
      <c r="DB617" s="33">
        <f>Gen_Cons_Horario!B4987</f>
        <v>0</v>
      </c>
      <c r="DC617" s="35">
        <f t="shared" si="719"/>
        <v>0</v>
      </c>
      <c r="DD617" s="116">
        <f>IF(AND(DC617&gt;0,DC617*$B$4+DJ616&lt;=$B$2*'SFV+BESS'!$I$9,DC617&lt;'SFV+BESS'!$I$7), DC617*$B$4, IF(AND(DC617&gt;0,DC617*$B$4+DJ616&gt;$B$2*'SFV+BESS'!$I$9,DC617*$B$4&lt;'SFV+BESS'!$I$7),$B$2*'SFV+BESS'!$I$9-DJ616,IF(AND(DC617&gt;0,DC617*$B$4+DJ616&gt;$B$2*'SFV+BESS'!$I$9,DC617*$B$4&gt;'SFV+BESS'!$I$7,DJ616&lt;$B$2*'SFV+BESS'!$I$9),$B$2*'SFV+BESS'!$I$9-DJ616,IF(AND(DC617&gt;0,DC617*$B$4+DJ616&lt;=$B$2*'SFV+BESS'!$I$9,DC617&gt;'SFV+BESS'!$I$7),'SFV+BESS'!$I$7,0))))</f>
        <v>0</v>
      </c>
      <c r="DE617" s="27">
        <f>IF(AND(DC617&lt;0,DJ616+DC617/$B$5&gt;$H$2,-DC617/'Carga-Descarga Año'!$B$5&lt;'SFV+BESS'!$I$7),DC617/$B$5,IF(AND(DC617&lt;0,DJ616+DC617/$B$5&gt;$H$2,-DC617/'Carga-Descarga Año'!$B$5&gt;'SFV+BESS'!$I$7),-'SFV+BESS'!$I$7,IF(AND(DC617&lt;0,DJ616+DC617/$B$5&lt;$H$2),-MIN('SFV+BESS'!$I$7,DJ616-$H$2),0)))</f>
        <v>0</v>
      </c>
      <c r="DF617" s="33"/>
      <c r="DG617" s="33">
        <f t="shared" si="738"/>
        <v>0</v>
      </c>
      <c r="DH617" s="27">
        <f t="shared" si="704"/>
        <v>0</v>
      </c>
      <c r="DI617" s="27">
        <f t="shared" si="705"/>
        <v>0</v>
      </c>
      <c r="DJ617" s="28">
        <f>IF((DJ616+DD617+DE617)&gt;=$B$2*'SFV+BESS'!$I$9, $B$2*'SFV+BESS'!$I$9, (DJ616+DD617+DE617))</f>
        <v>173.61249999999998</v>
      </c>
      <c r="DK617" s="110">
        <f t="shared" si="706"/>
        <v>0</v>
      </c>
      <c r="DP617" s="251"/>
      <c r="DQ617" s="41">
        <v>25.3333333333334</v>
      </c>
      <c r="DR617" s="33">
        <f t="shared" si="755"/>
        <v>6.4835279294787034</v>
      </c>
      <c r="DS617" s="33">
        <f>Gen_Cons_Horario!B5731</f>
        <v>0</v>
      </c>
      <c r="DT617" s="35">
        <f t="shared" si="720"/>
        <v>6.4835279294787034</v>
      </c>
      <c r="DU617" s="116">
        <f>IF(AND(DT617&gt;0,DT617*$B$4+EA616&lt;=$B$2*'SFV+BESS'!$I$9,DT617&lt;'SFV+BESS'!$I$7), DT617*$B$4, IF(AND(DT617&gt;0,DT617*$B$4+EA616&gt;$B$2*'SFV+BESS'!$I$9,DT617*$B$4&lt;'SFV+BESS'!$I$7),$B$2*'SFV+BESS'!$I$9-EA616,IF(AND(DT617&gt;0,DT617*$B$4+EA616&gt;$B$2*'SFV+BESS'!$I$9,DT617*$B$4&gt;'SFV+BESS'!$I$7,EA616&lt;$B$2*'SFV+BESS'!$I$9),$B$2*'SFV+BESS'!$I$9-EA616,IF(AND(DT617&gt;0,DT617*$B$4+EA616&lt;=$B$2*'SFV+BESS'!$I$9,DT617&gt;'SFV+BESS'!$I$7),'SFV+BESS'!$I$7,0))))</f>
        <v>0</v>
      </c>
      <c r="DV617" s="27">
        <f>IF(AND(DT617&lt;0,EA616+DT617/$B$5&gt;$H$2,-DT617/'Carga-Descarga Año'!$B$5&lt;'SFV+BESS'!$I$7),DT617/$B$5,IF(AND(DT617&lt;0,EA616+DT617/$B$5&gt;$H$2,-DT617/'Carga-Descarga Año'!$B$5&gt;'SFV+BESS'!$I$7),-'SFV+BESS'!$I$7,IF(AND(DT617&lt;0,EA616+DT617/$B$5&lt;$H$2),-MIN('SFV+BESS'!$I$7,EA616-$H$2),0)))</f>
        <v>0</v>
      </c>
      <c r="DW617" s="33"/>
      <c r="DX617" s="33">
        <f t="shared" si="739"/>
        <v>0</v>
      </c>
      <c r="DY617" s="27">
        <f t="shared" si="707"/>
        <v>0</v>
      </c>
      <c r="DZ617" s="27">
        <f t="shared" si="740"/>
        <v>0</v>
      </c>
      <c r="EA617" s="28">
        <f>IF((EA616+DU617+DV617)&gt;=$B$2*'SFV+BESS'!$I$9, $B$2*'SFV+BESS'!$I$9, (EA616+DU617+DV617))</f>
        <v>173.61249999999998</v>
      </c>
      <c r="EB617" s="110">
        <f t="shared" si="708"/>
        <v>6.4835279294787034</v>
      </c>
      <c r="EG617" s="251"/>
      <c r="EH617" s="41">
        <v>25.3333333333334</v>
      </c>
      <c r="EI617" s="33">
        <f t="shared" si="756"/>
        <v>40.108563582829348</v>
      </c>
      <c r="EJ617" s="33">
        <f>Gen_Cons_Horario!B6475</f>
        <v>0</v>
      </c>
      <c r="EK617" s="35">
        <f t="shared" si="721"/>
        <v>40.108563582829348</v>
      </c>
      <c r="EL617" s="116">
        <f>IF(AND(EK617&gt;0,EK617*$B$4+ER616&lt;=$B$2*'SFV+BESS'!$I$9,EK617&lt;'SFV+BESS'!$I$7), EK617*$B$4, IF(AND(EK617&gt;0,EK617*$B$4+ER616&gt;$B$2*'SFV+BESS'!$I$9,EK617*$B$4&lt;'SFV+BESS'!$I$7),$B$2*'SFV+BESS'!$I$9-ER616,IF(AND(EK617&gt;0,EK617*$B$4+ER616&gt;$B$2*'SFV+BESS'!$I$9,EK617*$B$4&gt;'SFV+BESS'!$I$7,ER616&lt;$B$2*'SFV+BESS'!$I$9),$B$2*'SFV+BESS'!$I$9-ER616,IF(AND(EK617&gt;0,EK617*$B$4+ER616&lt;=$B$2*'SFV+BESS'!$I$9,EK617&gt;'SFV+BESS'!$I$7),'SFV+BESS'!$I$7,0))))</f>
        <v>0</v>
      </c>
      <c r="EM617" s="27">
        <f>IF(AND(EK617&lt;0,ER616+EK617/$B$5&gt;$H$2,-EK617/'Carga-Descarga Año'!$B$5&lt;'SFV+BESS'!$I$7),EK617/$B$5,IF(AND(EK617&lt;0,ER616+EK617/$B$5&gt;$H$2,-EK617/'Carga-Descarga Año'!$B$5&gt;'SFV+BESS'!$I$7),-'SFV+BESS'!$I$7,IF(AND(EK617&lt;0,ER616+EK617/$B$5&lt;$H$2),-MIN('SFV+BESS'!$I$7,ER616-$H$2),0)))</f>
        <v>0</v>
      </c>
      <c r="EN617" s="33"/>
      <c r="EO617" s="33">
        <f t="shared" si="741"/>
        <v>0</v>
      </c>
      <c r="EP617" s="27">
        <f t="shared" si="709"/>
        <v>0</v>
      </c>
      <c r="EQ617" s="27">
        <f t="shared" si="742"/>
        <v>0</v>
      </c>
      <c r="ER617" s="28">
        <f>IF((ER616+EL617+EM617)&gt;=$B$2*'SFV+BESS'!$I$9, $B$2*'SFV+BESS'!$I$9, (ER616+EL617+EM617))</f>
        <v>173.61249999999998</v>
      </c>
      <c r="ES617" s="110">
        <f t="shared" si="710"/>
        <v>40.108563582829348</v>
      </c>
      <c r="EX617" s="251"/>
      <c r="EY617" s="41">
        <v>25.3333333333334</v>
      </c>
      <c r="EZ617" s="33">
        <f t="shared" si="757"/>
        <v>65.465247118483433</v>
      </c>
      <c r="FA617" s="33">
        <f>Gen_Cons_Horario!B7195</f>
        <v>74.570000000000007</v>
      </c>
      <c r="FB617" s="35">
        <f t="shared" si="722"/>
        <v>-9.1047528815165748</v>
      </c>
      <c r="FC617" s="116">
        <f>IF(AND(FB617&gt;0,FB617*$B$4+FI616&lt;=$B$2*'SFV+BESS'!$I$9,FB617&lt;'SFV+BESS'!$I$7), FB617*$B$4, IF(AND(FB617&gt;0,FB617*$B$4+FI616&gt;$B$2*'SFV+BESS'!$I$9,FB617*$B$4&lt;'SFV+BESS'!$I$7),$B$2*'SFV+BESS'!$I$9-FI616,IF(AND(FB617&gt;0,FB617*$B$4+FI616&gt;$B$2*'SFV+BESS'!$I$9,FB617*$B$4&gt;'SFV+BESS'!$I$7,FI616&lt;$B$2*'SFV+BESS'!$I$9),$B$2*'SFV+BESS'!$I$9-FI616,IF(AND(FB617&gt;0,FB617*$B$4+FI616&lt;=$B$2*'SFV+BESS'!$I$9,FB617&gt;'SFV+BESS'!$I$7),'SFV+BESS'!$I$7,0))))</f>
        <v>0</v>
      </c>
      <c r="FD617" s="27">
        <f>IF(AND(FB617&lt;0,FI616+FB617/$B$5&gt;$H$2,-FB617/'Carga-Descarga Año'!$B$5&lt;'SFV+BESS'!$I$7),FB617/$B$5,IF(AND(FB617&lt;0,FI616+FB617/$B$5&gt;$H$2,-FB617/'Carga-Descarga Año'!$B$5&gt;'SFV+BESS'!$I$7),-'SFV+BESS'!$I$7,IF(AND(FB617&lt;0,FI616+FB617/$B$5&lt;$H$2),-MIN('SFV+BESS'!$I$7,FI616-$H$2),0)))</f>
        <v>-9.583950401596395</v>
      </c>
      <c r="FE617" s="33"/>
      <c r="FF617" s="33">
        <f t="shared" si="743"/>
        <v>65.465247118483433</v>
      </c>
      <c r="FG617" s="27">
        <f t="shared" si="711"/>
        <v>9.1047528815165748</v>
      </c>
      <c r="FH617" s="27">
        <f t="shared" si="744"/>
        <v>0</v>
      </c>
      <c r="FI617" s="28">
        <f>IF((FI616+FC617+FD617)&gt;=$B$2*'SFV+BESS'!$I$9, $B$2*'SFV+BESS'!$I$9, (FI616+FC617+FD617))</f>
        <v>164.0285495984036</v>
      </c>
      <c r="FJ617" s="110">
        <f t="shared" si="712"/>
        <v>0</v>
      </c>
      <c r="FO617" s="251"/>
      <c r="FP617" s="41">
        <v>25.3333333333334</v>
      </c>
      <c r="FQ617" s="33">
        <f t="shared" si="758"/>
        <v>73.71429995891431</v>
      </c>
      <c r="FR617" s="33">
        <f>Gen_Cons_Horario!B7939</f>
        <v>119.312</v>
      </c>
      <c r="FS617" s="35">
        <f t="shared" si="723"/>
        <v>-45.597700041085687</v>
      </c>
      <c r="FT617" s="116">
        <f>IF(AND(FS617&gt;0,FS617*$B$4+FZ616&lt;=$B$2*'SFV+BESS'!$I$9,FS617&lt;'SFV+BESS'!$I$7), FS617*$B$4, IF(AND(FS617&gt;0,FS617*$B$4+FZ616&gt;$B$2*'SFV+BESS'!$I$9,FS617*$B$4&lt;'SFV+BESS'!$I$7),$B$2*'SFV+BESS'!$I$9-FZ616,IF(AND(FS617&gt;0,FS617*$B$4+FZ616&gt;$B$2*'SFV+BESS'!$I$9,FS617*$B$4&gt;'SFV+BESS'!$I$7,FZ616&lt;$B$2*'SFV+BESS'!$I$9),$B$2*'SFV+BESS'!$I$9-FZ616,IF(AND(FS617&gt;0,FS617*$B$4+FZ616&lt;=$B$2*'SFV+BESS'!$I$9,FS617&gt;'SFV+BESS'!$I$7),'SFV+BESS'!$I$7,0))))</f>
        <v>0</v>
      </c>
      <c r="FU617" s="27">
        <f>IF(AND(FS617&lt;0,FZ616+FS617/$B$5&gt;$H$2,-FS617/'Carga-Descarga Año'!$B$5&lt;'SFV+BESS'!$I$7),FS617/$B$5,IF(AND(FS617&lt;0,FZ616+FS617/$B$5&gt;$H$2,-FS617/'Carga-Descarga Año'!$B$5&gt;'SFV+BESS'!$I$7),-'SFV+BESS'!$I$7,IF(AND(FS617&lt;0,FZ616+FS617/$B$5&lt;$H$2),-MIN('SFV+BESS'!$I$7,FZ616-$H$2),0)))</f>
        <v>-47.997578990616518</v>
      </c>
      <c r="FV617" s="33"/>
      <c r="FW617" s="33">
        <f t="shared" si="745"/>
        <v>73.71429995891431</v>
      </c>
      <c r="FX617" s="27">
        <f t="shared" si="713"/>
        <v>45.597700041085687</v>
      </c>
      <c r="FY617" s="27">
        <f t="shared" si="746"/>
        <v>0</v>
      </c>
      <c r="FZ617" s="28">
        <f>IF((FZ616+FT617+FU617)&gt;=$B$2*'SFV+BESS'!$I$9, $B$2*'SFV+BESS'!$I$9, (FZ616+FT617+FU617))</f>
        <v>125.61492100938347</v>
      </c>
      <c r="GA617" s="110">
        <f t="shared" si="714"/>
        <v>0</v>
      </c>
      <c r="GF617" s="251"/>
      <c r="GG617" s="41">
        <v>25.3333333333334</v>
      </c>
      <c r="GH617" s="33">
        <f t="shared" si="759"/>
        <v>70.863960389078386</v>
      </c>
      <c r="GI617" s="33">
        <f>Gen_Cons_Horario!B8659</f>
        <v>59.656000000000006</v>
      </c>
      <c r="GJ617" s="35">
        <f t="shared" si="729"/>
        <v>11.20796038907838</v>
      </c>
      <c r="GK617" s="116">
        <f>IF(AND(GJ617&gt;0,GJ617*$B$4+GQ616&lt;=$B$2*'SFV+BESS'!$I$9,GJ617&lt;'SFV+BESS'!$I$7), GJ617*$B$4, IF(AND(GJ617&gt;0,GJ617*$B$4+GQ616&gt;$B$2*'SFV+BESS'!$I$9,GJ617*$B$4&lt;'SFV+BESS'!$I$7),$B$2*'SFV+BESS'!$I$9-GQ616,IF(AND(GJ617&gt;0,GJ617*$B$4+GQ616&gt;$B$2*'SFV+BESS'!$I$9,GJ617*$B$4&gt;'SFV+BESS'!$I$7,GQ616&lt;$B$2*'SFV+BESS'!$I$9),$B$2*'SFV+BESS'!$I$9-GQ616,IF(AND(GJ617&gt;0,GJ617*$B$4+GQ616&lt;=$B$2*'SFV+BESS'!$I$9,GJ617&gt;'SFV+BESS'!$I$7),'SFV+BESS'!$I$7,0))))</f>
        <v>0</v>
      </c>
      <c r="GL617" s="27">
        <f>IF(AND(GJ617&lt;0,GQ616+GJ617/$B$5&gt;$H$2,-GJ617/'Carga-Descarga Año'!$B$5&lt;'SFV+BESS'!$I$7),GJ617/$B$5,IF(AND(GJ617&lt;0,GQ616+GJ617/$B$5&gt;$H$2,-GJ617/'Carga-Descarga Año'!$B$5&gt;'SFV+BESS'!$I$7),-'SFV+BESS'!$I$7,IF(AND(GJ617&lt;0,GQ616+GJ617/$B$5&lt;$H$2),-MIN('SFV+BESS'!$I$7,GQ616-$H$2),0)))</f>
        <v>0</v>
      </c>
      <c r="GM617" s="33"/>
      <c r="GN617" s="33">
        <f t="shared" si="747"/>
        <v>59.656000000000006</v>
      </c>
      <c r="GO617" s="27">
        <f t="shared" si="715"/>
        <v>0</v>
      </c>
      <c r="GP617" s="27">
        <f t="shared" si="748"/>
        <v>0</v>
      </c>
      <c r="GQ617" s="28">
        <f>IF((GQ616+GK617+GL617)&gt;=$B$2*'SFV+BESS'!$I$9, $B$2*'SFV+BESS'!$I$9, (GQ616+GK617+GL617))</f>
        <v>173.61249999999998</v>
      </c>
      <c r="GR617" s="110">
        <f t="shared" si="716"/>
        <v>11.20796038907838</v>
      </c>
    </row>
    <row r="618" spans="1:200">
      <c r="A618" s="249"/>
      <c r="B618" s="41">
        <v>25.375</v>
      </c>
      <c r="C618" s="38">
        <f t="shared" si="730"/>
        <v>87.219064057968581</v>
      </c>
      <c r="D618" s="2">
        <f>Gen_Cons_Horario!B644</f>
        <v>104.398</v>
      </c>
      <c r="E618" s="140">
        <f t="shared" si="688"/>
        <v>-17.178935942031416</v>
      </c>
      <c r="F618" s="116">
        <f>IF(AND(E618&gt;0,E618*$B$4+L617&lt;=$B$2*'SFV+BESS'!$I$9,E618&lt;'SFV+BESS'!$I$7), E618*$B$4, IF(AND(E618&gt;0,E618*$B$4+L617&gt;$B$2*'SFV+BESS'!$I$9,E618*$B$4&lt;'SFV+BESS'!$I$7),$B$2*'SFV+BESS'!$I$9-L617,IF(AND(E618&gt;0,E618*$B$4+L617&gt;$B$2*'SFV+BESS'!$I$9,E618*$B$4&gt;'SFV+BESS'!$I$7,L617&lt;$B$2*'SFV+BESS'!$I$9),$B$2*'SFV+BESS'!$I$9-L617,IF(AND(E618&gt;0,E618*$B$4+L617&lt;=$B$2*'SFV+BESS'!$I$9,E618&gt;'SFV+BESS'!$I$7),'SFV+BESS'!$I$7,0))))</f>
        <v>0</v>
      </c>
      <c r="G618" s="27">
        <f>IF(AND(E618&lt;0,L617+E618/$B$5&gt;$H$2,-E618/'Carga-Descarga Año'!$B$5&lt;'SFV+BESS'!$I$7),E618/$B$5,IF(AND(E618&lt;0,L617+E618/$B$5&gt;$H$2,-E618/'Carga-Descarga Año'!$B$5&gt;'SFV+BESS'!$I$7),-'SFV+BESS'!$I$7,IF(AND(E618&lt;0,L617+E618/$B$5&lt;$H$2),-MIN('SFV+BESS'!$I$7,L617-$H$2),0)))</f>
        <v>-18.083090465296227</v>
      </c>
      <c r="I618" s="38">
        <f t="shared" si="689"/>
        <v>87.219064057968581</v>
      </c>
      <c r="J618" s="27">
        <f t="shared" si="691"/>
        <v>17.178935942031416</v>
      </c>
      <c r="K618" s="27">
        <f t="shared" si="690"/>
        <v>0</v>
      </c>
      <c r="L618" s="28">
        <f>IF((L617+F618+G618)&gt;=$B$2*'SFV+BESS'!$I$9, $B$2*'SFV+BESS'!$I$9, (L617+F618+G618))</f>
        <v>120.01210307395807</v>
      </c>
      <c r="M618" s="110">
        <f t="shared" si="692"/>
        <v>0</v>
      </c>
      <c r="R618" s="251"/>
      <c r="S618" s="41">
        <v>25.375</v>
      </c>
      <c r="T618" s="2">
        <f t="shared" si="749"/>
        <v>82.304323553126451</v>
      </c>
      <c r="U618" s="2">
        <f>Gen_Cons_Horario!B1388</f>
        <v>96.941000000000003</v>
      </c>
      <c r="V618" s="35">
        <f t="shared" si="724"/>
        <v>-14.636676446873551</v>
      </c>
      <c r="W618" s="116">
        <f>IF(AND(V618&gt;0,V618*$B$4+AC617&lt;=$B$2*'SFV+BESS'!$I$9,V618&lt;'SFV+BESS'!$I$7), V618*$B$4, IF(AND(V618&gt;0,V618*$B$4+AC617&gt;$B$2*'SFV+BESS'!$I$9,V618*$B$4&lt;'SFV+BESS'!$I$7),$B$2*'SFV+BESS'!$I$9-AC617,IF(AND(V618&gt;0,V618*$B$4+AC617&gt;$B$2*'SFV+BESS'!$I$9,V618*$B$4&gt;'SFV+BESS'!$I$7,AC617&lt;$B$2*'SFV+BESS'!$I$9),$B$2*'SFV+BESS'!$I$9-AC617,IF(AND(V618&gt;0,V618*$B$4+AC617&lt;=$B$2*'SFV+BESS'!$I$9,V618&gt;'SFV+BESS'!$I$7),'SFV+BESS'!$I$7,0))))</f>
        <v>0</v>
      </c>
      <c r="X618" s="27">
        <f>IF(AND(V618&lt;0,AC617+V618/$B$5&gt;$H$2,-V618/'Carga-Descarga Año'!$B$5&lt;'SFV+BESS'!$I$7),V618/$B$5,IF(AND(V618&lt;0,AC617+V618/$B$5&gt;$H$2,-V618/'Carga-Descarga Año'!$B$5&gt;'SFV+BESS'!$I$7),-'SFV+BESS'!$I$7,IF(AND(V618&lt;0,AC617+V618/$B$5&lt;$H$2),-MIN('SFV+BESS'!$I$7,AC617-$H$2),0)))</f>
        <v>-15.407027838814265</v>
      </c>
      <c r="Z618" s="33">
        <f t="shared" si="718"/>
        <v>82.304323553126451</v>
      </c>
      <c r="AA618" s="27">
        <f t="shared" si="693"/>
        <v>14.636676446873551</v>
      </c>
      <c r="AB618" s="27">
        <f t="shared" si="717"/>
        <v>0</v>
      </c>
      <c r="AC618" s="28">
        <f>IF((AC617+W618+X618)&gt;=$B$2*'SFV+BESS'!$I$9, $B$2*'SFV+BESS'!$I$9, (AC617+W618+X618))</f>
        <v>121.26859092875253</v>
      </c>
      <c r="AD618" s="110">
        <f t="shared" si="694"/>
        <v>0</v>
      </c>
      <c r="AI618" s="251"/>
      <c r="AJ618" s="41">
        <v>25.375</v>
      </c>
      <c r="AK618" s="52">
        <f t="shared" si="750"/>
        <v>81.411044901776492</v>
      </c>
      <c r="AL618" s="33">
        <f>Gen_Cons_Horario!B2060</f>
        <v>0</v>
      </c>
      <c r="AM618" s="35">
        <f t="shared" si="725"/>
        <v>81.411044901776492</v>
      </c>
      <c r="AN618" s="116">
        <f>IF(AND(AM618&gt;0,AM618*$B$4+AT617&lt;=$B$2*'SFV+BESS'!$I$9,AM618&lt;'SFV+BESS'!$I$7), AM618*$B$4, IF(AND(AM618&gt;0,AM618*$B$4+AT617&gt;$B$2*'SFV+BESS'!$I$9,AM618*$B$4&lt;'SFV+BESS'!$I$7),$B$2*'SFV+BESS'!$I$9-AT617,IF(AND(AM618&gt;0,AM618*$B$4+AT617&gt;$B$2*'SFV+BESS'!$I$9,AM618*$B$4&gt;'SFV+BESS'!$I$7,AT617&lt;$B$2*'SFV+BESS'!$I$9),$B$2*'SFV+BESS'!$I$9-AT617,IF(AND(AM618&gt;0,AM618*$B$4+AT617&lt;=$B$2*'SFV+BESS'!$I$9,AM618&gt;'SFV+BESS'!$I$7),'SFV+BESS'!$I$7,0))))</f>
        <v>0</v>
      </c>
      <c r="AO618" s="27">
        <f>IF(AND(AM618&lt;0,AT617+AM618/$B$5&gt;$H$2,-AM618/'Carga-Descarga Año'!$B$5&lt;'SFV+BESS'!$I$7),AM618/$B$5,IF(AND(AM618&lt;0,AT617+AM618/$B$5&gt;$H$2,-AM618/'Carga-Descarga Año'!$B$5&gt;'SFV+BESS'!$I$7),-'SFV+BESS'!$I$7,IF(AND(AM618&lt;0,AT617+AM618/$B$5&lt;$H$2),-MIN('SFV+BESS'!$I$7,AT617-$H$2),0)))</f>
        <v>0</v>
      </c>
      <c r="AP618" s="33"/>
      <c r="AQ618" s="33">
        <f t="shared" si="731"/>
        <v>0</v>
      </c>
      <c r="AR618" s="27">
        <f t="shared" si="695"/>
        <v>0</v>
      </c>
      <c r="AS618" s="27">
        <f t="shared" si="732"/>
        <v>0</v>
      </c>
      <c r="AT618" s="28">
        <f>IF((AT617+AN618+AO618)&gt;=$B$2*'SFV+BESS'!$I$9, $B$2*'SFV+BESS'!$I$9, (AT617+AN618+AO618))</f>
        <v>173.61249999999998</v>
      </c>
      <c r="AU618" s="110">
        <f t="shared" si="696"/>
        <v>81.411044901776492</v>
      </c>
      <c r="AZ618" s="251"/>
      <c r="BA618" s="41">
        <v>25.375</v>
      </c>
      <c r="BB618" s="33">
        <f t="shared" si="751"/>
        <v>71.326727478512353</v>
      </c>
      <c r="BC618" s="33">
        <f>Gen_Cons_Horario!B2804</f>
        <v>0</v>
      </c>
      <c r="BD618" s="35">
        <f t="shared" si="726"/>
        <v>71.326727478512353</v>
      </c>
      <c r="BE618" s="116">
        <f>IF(AND(BD618&gt;0,BD618*$B$4+BK617&lt;=$B$2*'SFV+BESS'!$I$9,BD618&lt;'SFV+BESS'!$I$7), BD618*$B$4, IF(AND(BD618&gt;0,BD618*$B$4+BK617&gt;$B$2*'SFV+BESS'!$I$9,BD618*$B$4&lt;'SFV+BESS'!$I$7),$B$2*'SFV+BESS'!$I$9-BK617,IF(AND(BD618&gt;0,BD618*$B$4+BK617&gt;$B$2*'SFV+BESS'!$I$9,BD618*$B$4&gt;'SFV+BESS'!$I$7,BK617&lt;$B$2*'SFV+BESS'!$I$9),$B$2*'SFV+BESS'!$I$9-BK617,IF(AND(BD618&gt;0,BD618*$B$4+BK617&lt;=$B$2*'SFV+BESS'!$I$9,BD618&gt;'SFV+BESS'!$I$7),'SFV+BESS'!$I$7,0))))</f>
        <v>0</v>
      </c>
      <c r="BF618" s="27">
        <f>IF(AND(BD618&lt;0,BK617+BD618/$B$5&gt;$H$2,-BD618/'Carga-Descarga Año'!$B$5&lt;'SFV+BESS'!$I$7),BD618/$B$5,IF(AND(BD618&lt;0,BK617+BD618/$B$5&gt;$H$2,-BD618/'Carga-Descarga Año'!$B$5&gt;'SFV+BESS'!$I$7),-'SFV+BESS'!$I$7,IF(AND(BD618&lt;0,BK617+BD618/$B$5&lt;$H$2),-MIN('SFV+BESS'!$I$7,BK617-$H$2),0)))</f>
        <v>0</v>
      </c>
      <c r="BG618" s="33"/>
      <c r="BH618" s="33">
        <f t="shared" si="733"/>
        <v>0</v>
      </c>
      <c r="BI618" s="27">
        <f t="shared" si="697"/>
        <v>0</v>
      </c>
      <c r="BJ618" s="27">
        <f t="shared" si="734"/>
        <v>0</v>
      </c>
      <c r="BK618" s="28">
        <f>IF((BK617+BE618+BF618)&gt;=$B$2*'SFV+BESS'!$I$9, $B$2*'SFV+BESS'!$I$9, (BK617+BE618+BF618))</f>
        <v>173.61249999999998</v>
      </c>
      <c r="BL618" s="110">
        <f t="shared" si="698"/>
        <v>71.326727478512353</v>
      </c>
      <c r="BQ618" s="251"/>
      <c r="BR618" s="41">
        <v>25.375</v>
      </c>
      <c r="BS618" s="33">
        <f t="shared" si="752"/>
        <v>45.284012249626699</v>
      </c>
      <c r="BT618" s="33">
        <f>Gen_Cons_Horario!B3524</f>
        <v>0</v>
      </c>
      <c r="BU618" s="35">
        <f t="shared" si="727"/>
        <v>45.284012249626699</v>
      </c>
      <c r="BV618" s="116">
        <f>IF(AND(BU618&gt;0,BU618*$B$4+CB617&lt;=$B$2*'SFV+BESS'!$I$9,BU618&lt;'SFV+BESS'!$I$7), BU618*$B$4, IF(AND(BU618&gt;0,BU618*$B$4+CB617&gt;$B$2*'SFV+BESS'!$I$9,BU618*$B$4&lt;'SFV+BESS'!$I$7),$B$2*'SFV+BESS'!$I$9-CB617,IF(AND(BU618&gt;0,BU618*$B$4+CB617&gt;$B$2*'SFV+BESS'!$I$9,BU618*$B$4&gt;'SFV+BESS'!$I$7,CB617&lt;$B$2*'SFV+BESS'!$I$9),$B$2*'SFV+BESS'!$I$9-CB617,IF(AND(BU618&gt;0,BU618*$B$4+CB617&lt;=$B$2*'SFV+BESS'!$I$9,BU618&gt;'SFV+BESS'!$I$7),'SFV+BESS'!$I$7,0))))</f>
        <v>0</v>
      </c>
      <c r="BW618" s="27">
        <f>IF(AND(BU618&lt;0,CB617+BU618/$B$5&gt;$H$2,-BU618/'Carga-Descarga Año'!$B$5&lt;'SFV+BESS'!$I$7),BU618/$B$5,IF(AND(BU618&lt;0,CB617+BU618/$B$5&gt;$H$2,-BU618/'Carga-Descarga Año'!$B$5&gt;'SFV+BESS'!$I$7),-'SFV+BESS'!$I$7,IF(AND(BU618&lt;0,CB617+BU618/$B$5&lt;$H$2),-MIN('SFV+BESS'!$I$7,CB617-$H$2),0)))</f>
        <v>0</v>
      </c>
      <c r="BX618" s="33"/>
      <c r="BY618" s="33">
        <f t="shared" si="735"/>
        <v>0</v>
      </c>
      <c r="BZ618" s="27">
        <f t="shared" si="699"/>
        <v>0</v>
      </c>
      <c r="CA618" s="27">
        <f t="shared" si="700"/>
        <v>0</v>
      </c>
      <c r="CB618" s="28">
        <f>IF((CB617+BV618+BW618)&gt;=$B$2*'SFV+BESS'!$I$9, $B$2*'SFV+BESS'!$I$9, (CB617+BV618+BW618))</f>
        <v>173.61249999999998</v>
      </c>
      <c r="CC618" s="110">
        <f t="shared" si="701"/>
        <v>45.284012249626699</v>
      </c>
      <c r="CH618" s="251"/>
      <c r="CI618" s="41">
        <v>25.375</v>
      </c>
      <c r="CJ618" s="33">
        <f t="shared" si="753"/>
        <v>28.883763720356487</v>
      </c>
      <c r="CK618" s="33">
        <f>Gen_Cons_Horario!B4268</f>
        <v>0</v>
      </c>
      <c r="CL618" s="35">
        <f t="shared" si="728"/>
        <v>28.883763720356487</v>
      </c>
      <c r="CM618" s="116">
        <f>IF(AND(CL618&gt;0,CL618*$B$4+CS617&lt;=$B$2*'SFV+BESS'!$I$9,CL618&lt;'SFV+BESS'!$I$7), CL618*$B$4, IF(AND(CL618&gt;0,CL618*$B$4+CS617&gt;$B$2*'SFV+BESS'!$I$9,CL618*$B$4&lt;'SFV+BESS'!$I$7),$B$2*'SFV+BESS'!$I$9-CS617,IF(AND(CL618&gt;0,CL618*$B$4+CS617&gt;$B$2*'SFV+BESS'!$I$9,CL618*$B$4&gt;'SFV+BESS'!$I$7,CS617&lt;$B$2*'SFV+BESS'!$I$9),$B$2*'SFV+BESS'!$I$9-CS617,IF(AND(CL618&gt;0,CL618*$B$4+CS617&lt;=$B$2*'SFV+BESS'!$I$9,CL618&gt;'SFV+BESS'!$I$7),'SFV+BESS'!$I$7,0))))</f>
        <v>0</v>
      </c>
      <c r="CN618" s="27">
        <f>IF(AND(CL618&lt;0,CS617+CL618/$B$5&gt;$H$2,-CL618/'Carga-Descarga Año'!$B$5&lt;'SFV+BESS'!$I$7),CL618/$B$5,IF(AND(CL618&lt;0,CS617+CL618/$B$5&gt;$H$2,-CL618/'Carga-Descarga Año'!$B$5&gt;'SFV+BESS'!$I$7),-'SFV+BESS'!$I$7,IF(AND(CL618&lt;0,CS617+CL618/$B$5&lt;$H$2),-MIN('SFV+BESS'!$I$7,CS617-$H$2),0)))</f>
        <v>0</v>
      </c>
      <c r="CO618" s="33"/>
      <c r="CP618" s="33">
        <f t="shared" si="736"/>
        <v>0</v>
      </c>
      <c r="CQ618" s="27">
        <f t="shared" si="702"/>
        <v>0</v>
      </c>
      <c r="CR618" s="27">
        <f t="shared" si="737"/>
        <v>0</v>
      </c>
      <c r="CS618" s="28">
        <f>IF((CS617+CM618+CN618)&gt;=$B$2*'SFV+BESS'!$I$9, $B$2*'SFV+BESS'!$I$9, (CS617+CM618+CN618))</f>
        <v>173.61249999999998</v>
      </c>
      <c r="CT618" s="110">
        <f t="shared" si="703"/>
        <v>28.883763720356487</v>
      </c>
      <c r="CY618" s="251"/>
      <c r="CZ618" s="41">
        <v>25.375</v>
      </c>
      <c r="DA618" s="33">
        <f t="shared" si="754"/>
        <v>35.322613829837657</v>
      </c>
      <c r="DB618" s="33">
        <f>Gen_Cons_Horario!B4988</f>
        <v>0</v>
      </c>
      <c r="DC618" s="35">
        <f t="shared" si="719"/>
        <v>35.322613829837657</v>
      </c>
      <c r="DD618" s="116">
        <f>IF(AND(DC618&gt;0,DC618*$B$4+DJ617&lt;=$B$2*'SFV+BESS'!$I$9,DC618&lt;'SFV+BESS'!$I$7), DC618*$B$4, IF(AND(DC618&gt;0,DC618*$B$4+DJ617&gt;$B$2*'SFV+BESS'!$I$9,DC618*$B$4&lt;'SFV+BESS'!$I$7),$B$2*'SFV+BESS'!$I$9-DJ617,IF(AND(DC618&gt;0,DC618*$B$4+DJ617&gt;$B$2*'SFV+BESS'!$I$9,DC618*$B$4&gt;'SFV+BESS'!$I$7,DJ617&lt;$B$2*'SFV+BESS'!$I$9),$B$2*'SFV+BESS'!$I$9-DJ617,IF(AND(DC618&gt;0,DC618*$B$4+DJ617&lt;=$B$2*'SFV+BESS'!$I$9,DC618&gt;'SFV+BESS'!$I$7),'SFV+BESS'!$I$7,0))))</f>
        <v>0</v>
      </c>
      <c r="DE618" s="27">
        <f>IF(AND(DC618&lt;0,DJ617+DC618/$B$5&gt;$H$2,-DC618/'Carga-Descarga Año'!$B$5&lt;'SFV+BESS'!$I$7),DC618/$B$5,IF(AND(DC618&lt;0,DJ617+DC618/$B$5&gt;$H$2,-DC618/'Carga-Descarga Año'!$B$5&gt;'SFV+BESS'!$I$7),-'SFV+BESS'!$I$7,IF(AND(DC618&lt;0,DJ617+DC618/$B$5&lt;$H$2),-MIN('SFV+BESS'!$I$7,DJ617-$H$2),0)))</f>
        <v>0</v>
      </c>
      <c r="DF618" s="33"/>
      <c r="DG618" s="33">
        <f t="shared" si="738"/>
        <v>0</v>
      </c>
      <c r="DH618" s="27">
        <f t="shared" si="704"/>
        <v>0</v>
      </c>
      <c r="DI618" s="27">
        <f t="shared" si="705"/>
        <v>0</v>
      </c>
      <c r="DJ618" s="28">
        <f>IF((DJ617+DD618+DE618)&gt;=$B$2*'SFV+BESS'!$I$9, $B$2*'SFV+BESS'!$I$9, (DJ617+DD618+DE618))</f>
        <v>173.61249999999998</v>
      </c>
      <c r="DK618" s="110">
        <f t="shared" si="706"/>
        <v>35.322613829837657</v>
      </c>
      <c r="DP618" s="251"/>
      <c r="DQ618" s="41">
        <v>25.375</v>
      </c>
      <c r="DR618" s="33">
        <f t="shared" si="755"/>
        <v>51.868223435829627</v>
      </c>
      <c r="DS618" s="33">
        <f>Gen_Cons_Horario!B5732</f>
        <v>0</v>
      </c>
      <c r="DT618" s="35">
        <f t="shared" si="720"/>
        <v>51.868223435829627</v>
      </c>
      <c r="DU618" s="116">
        <f>IF(AND(DT618&gt;0,DT618*$B$4+EA617&lt;=$B$2*'SFV+BESS'!$I$9,DT618&lt;'SFV+BESS'!$I$7), DT618*$B$4, IF(AND(DT618&gt;0,DT618*$B$4+EA617&gt;$B$2*'SFV+BESS'!$I$9,DT618*$B$4&lt;'SFV+BESS'!$I$7),$B$2*'SFV+BESS'!$I$9-EA617,IF(AND(DT618&gt;0,DT618*$B$4+EA617&gt;$B$2*'SFV+BESS'!$I$9,DT618*$B$4&gt;'SFV+BESS'!$I$7,EA617&lt;$B$2*'SFV+BESS'!$I$9),$B$2*'SFV+BESS'!$I$9-EA617,IF(AND(DT618&gt;0,DT618*$B$4+EA617&lt;=$B$2*'SFV+BESS'!$I$9,DT618&gt;'SFV+BESS'!$I$7),'SFV+BESS'!$I$7,0))))</f>
        <v>0</v>
      </c>
      <c r="DV618" s="27">
        <f>IF(AND(DT618&lt;0,EA617+DT618/$B$5&gt;$H$2,-DT618/'Carga-Descarga Año'!$B$5&lt;'SFV+BESS'!$I$7),DT618/$B$5,IF(AND(DT618&lt;0,EA617+DT618/$B$5&gt;$H$2,-DT618/'Carga-Descarga Año'!$B$5&gt;'SFV+BESS'!$I$7),-'SFV+BESS'!$I$7,IF(AND(DT618&lt;0,EA617+DT618/$B$5&lt;$H$2),-MIN('SFV+BESS'!$I$7,EA617-$H$2),0)))</f>
        <v>0</v>
      </c>
      <c r="DW618" s="33"/>
      <c r="DX618" s="33">
        <f t="shared" si="739"/>
        <v>0</v>
      </c>
      <c r="DY618" s="27">
        <f t="shared" si="707"/>
        <v>0</v>
      </c>
      <c r="DZ618" s="27">
        <f t="shared" si="740"/>
        <v>0</v>
      </c>
      <c r="EA618" s="28">
        <f>IF((EA617+DU618+DV618)&gt;=$B$2*'SFV+BESS'!$I$9, $B$2*'SFV+BESS'!$I$9, (EA617+DU618+DV618))</f>
        <v>173.61249999999998</v>
      </c>
      <c r="EB618" s="110">
        <f t="shared" si="708"/>
        <v>51.868223435829627</v>
      </c>
      <c r="EG618" s="251"/>
      <c r="EH618" s="41">
        <v>25.375</v>
      </c>
      <c r="EI618" s="33">
        <f t="shared" si="756"/>
        <v>72.15510433493921</v>
      </c>
      <c r="EJ618" s="33">
        <f>Gen_Cons_Horario!B6476</f>
        <v>0</v>
      </c>
      <c r="EK618" s="35">
        <f t="shared" si="721"/>
        <v>72.15510433493921</v>
      </c>
      <c r="EL618" s="116">
        <f>IF(AND(EK618&gt;0,EK618*$B$4+ER617&lt;=$B$2*'SFV+BESS'!$I$9,EK618&lt;'SFV+BESS'!$I$7), EK618*$B$4, IF(AND(EK618&gt;0,EK618*$B$4+ER617&gt;$B$2*'SFV+BESS'!$I$9,EK618*$B$4&lt;'SFV+BESS'!$I$7),$B$2*'SFV+BESS'!$I$9-ER617,IF(AND(EK618&gt;0,EK618*$B$4+ER617&gt;$B$2*'SFV+BESS'!$I$9,EK618*$B$4&gt;'SFV+BESS'!$I$7,ER617&lt;$B$2*'SFV+BESS'!$I$9),$B$2*'SFV+BESS'!$I$9-ER617,IF(AND(EK618&gt;0,EK618*$B$4+ER617&lt;=$B$2*'SFV+BESS'!$I$9,EK618&gt;'SFV+BESS'!$I$7),'SFV+BESS'!$I$7,0))))</f>
        <v>0</v>
      </c>
      <c r="EM618" s="27">
        <f>IF(AND(EK618&lt;0,ER617+EK618/$B$5&gt;$H$2,-EK618/'Carga-Descarga Año'!$B$5&lt;'SFV+BESS'!$I$7),EK618/$B$5,IF(AND(EK618&lt;0,ER617+EK618/$B$5&gt;$H$2,-EK618/'Carga-Descarga Año'!$B$5&gt;'SFV+BESS'!$I$7),-'SFV+BESS'!$I$7,IF(AND(EK618&lt;0,ER617+EK618/$B$5&lt;$H$2),-MIN('SFV+BESS'!$I$7,ER617-$H$2),0)))</f>
        <v>0</v>
      </c>
      <c r="EN618" s="33"/>
      <c r="EO618" s="33">
        <f t="shared" si="741"/>
        <v>0</v>
      </c>
      <c r="EP618" s="27">
        <f t="shared" si="709"/>
        <v>0</v>
      </c>
      <c r="EQ618" s="27">
        <f t="shared" si="742"/>
        <v>0</v>
      </c>
      <c r="ER618" s="28">
        <f>IF((ER617+EL618+EM618)&gt;=$B$2*'SFV+BESS'!$I$9, $B$2*'SFV+BESS'!$I$9, (ER617+EL618+EM618))</f>
        <v>173.61249999999998</v>
      </c>
      <c r="ES618" s="110">
        <f t="shared" si="710"/>
        <v>72.15510433493921</v>
      </c>
      <c r="EX618" s="251"/>
      <c r="EY618" s="41">
        <v>25.375</v>
      </c>
      <c r="EZ618" s="33">
        <f t="shared" si="757"/>
        <v>83.787881880507953</v>
      </c>
      <c r="FA618" s="33">
        <f>Gen_Cons_Horario!B7196</f>
        <v>74.570000000000007</v>
      </c>
      <c r="FB618" s="35">
        <f t="shared" si="722"/>
        <v>9.2178818805079459</v>
      </c>
      <c r="FC618" s="116">
        <f>IF(AND(FB618&gt;0,FB618*$B$4+FI617&lt;=$B$2*'SFV+BESS'!$I$9,FB618&lt;'SFV+BESS'!$I$7), FB618*$B$4, IF(AND(FB618&gt;0,FB618*$B$4+FI617&gt;$B$2*'SFV+BESS'!$I$9,FB618*$B$4&lt;'SFV+BESS'!$I$7),$B$2*'SFV+BESS'!$I$9-FI617,IF(AND(FB618&gt;0,FB618*$B$4+FI617&gt;$B$2*'SFV+BESS'!$I$9,FB618*$B$4&gt;'SFV+BESS'!$I$7,FI617&lt;$B$2*'SFV+BESS'!$I$9),$B$2*'SFV+BESS'!$I$9-FI617,IF(AND(FB618&gt;0,FB618*$B$4+FI617&lt;=$B$2*'SFV+BESS'!$I$9,FB618&gt;'SFV+BESS'!$I$7),'SFV+BESS'!$I$7,0))))</f>
        <v>8.7569877864825489</v>
      </c>
      <c r="FD618" s="27">
        <f>IF(AND(FB618&lt;0,FI617+FB618/$B$5&gt;$H$2,-FB618/'Carga-Descarga Año'!$B$5&lt;'SFV+BESS'!$I$7),FB618/$B$5,IF(AND(FB618&lt;0,FI617+FB618/$B$5&gt;$H$2,-FB618/'Carga-Descarga Año'!$B$5&gt;'SFV+BESS'!$I$7),-'SFV+BESS'!$I$7,IF(AND(FB618&lt;0,FI617+FB618/$B$5&lt;$H$2),-MIN('SFV+BESS'!$I$7,FI617-$H$2),0)))</f>
        <v>0</v>
      </c>
      <c r="FE618" s="33"/>
      <c r="FF618" s="33">
        <f t="shared" si="743"/>
        <v>74.570000000000007</v>
      </c>
      <c r="FG618" s="27">
        <f t="shared" si="711"/>
        <v>0</v>
      </c>
      <c r="FH618" s="27">
        <f t="shared" si="744"/>
        <v>0</v>
      </c>
      <c r="FI618" s="28">
        <f>IF((FI617+FC618+FD618)&gt;=$B$2*'SFV+BESS'!$I$9, $B$2*'SFV+BESS'!$I$9, (FI617+FC618+FD618))</f>
        <v>172.78553738488614</v>
      </c>
      <c r="FJ618" s="110">
        <f t="shared" si="712"/>
        <v>0</v>
      </c>
      <c r="FO618" s="251"/>
      <c r="FP618" s="41">
        <v>25.375</v>
      </c>
      <c r="FQ618" s="33">
        <f t="shared" si="758"/>
        <v>88.522249840285639</v>
      </c>
      <c r="FR618" s="33">
        <f>Gen_Cons_Horario!B7940</f>
        <v>119.312</v>
      </c>
      <c r="FS618" s="35">
        <f t="shared" si="723"/>
        <v>-30.789750159714359</v>
      </c>
      <c r="FT618" s="116">
        <f>IF(AND(FS618&gt;0,FS618*$B$4+FZ617&lt;=$B$2*'SFV+BESS'!$I$9,FS618&lt;'SFV+BESS'!$I$7), FS618*$B$4, IF(AND(FS618&gt;0,FS618*$B$4+FZ617&gt;$B$2*'SFV+BESS'!$I$9,FS618*$B$4&lt;'SFV+BESS'!$I$7),$B$2*'SFV+BESS'!$I$9-FZ617,IF(AND(FS618&gt;0,FS618*$B$4+FZ617&gt;$B$2*'SFV+BESS'!$I$9,FS618*$B$4&gt;'SFV+BESS'!$I$7,FZ617&lt;$B$2*'SFV+BESS'!$I$9),$B$2*'SFV+BESS'!$I$9-FZ617,IF(AND(FS618&gt;0,FS618*$B$4+FZ617&lt;=$B$2*'SFV+BESS'!$I$9,FS618&gt;'SFV+BESS'!$I$7),'SFV+BESS'!$I$7,0))))</f>
        <v>0</v>
      </c>
      <c r="FU618" s="27">
        <f>IF(AND(FS618&lt;0,FZ617+FS618/$B$5&gt;$H$2,-FS618/'Carga-Descarga Año'!$B$5&lt;'SFV+BESS'!$I$7),FS618/$B$5,IF(AND(FS618&lt;0,FZ617+FS618/$B$5&gt;$H$2,-FS618/'Carga-Descarga Año'!$B$5&gt;'SFV+BESS'!$I$7),-'SFV+BESS'!$I$7,IF(AND(FS618&lt;0,FZ617+FS618/$B$5&lt;$H$2),-MIN('SFV+BESS'!$I$7,FZ617-$H$2),0)))</f>
        <v>-32.410263326015119</v>
      </c>
      <c r="FV618" s="33"/>
      <c r="FW618" s="33">
        <f t="shared" si="745"/>
        <v>88.522249840285639</v>
      </c>
      <c r="FX618" s="27">
        <f t="shared" si="713"/>
        <v>30.789750159714362</v>
      </c>
      <c r="FY618" s="27">
        <f t="shared" si="746"/>
        <v>0</v>
      </c>
      <c r="FZ618" s="28">
        <f>IF((FZ617+FT618+FU618)&gt;=$B$2*'SFV+BESS'!$I$9, $B$2*'SFV+BESS'!$I$9, (FZ617+FT618+FU618))</f>
        <v>93.204657683368339</v>
      </c>
      <c r="GA618" s="110">
        <f t="shared" si="714"/>
        <v>0</v>
      </c>
      <c r="GF618" s="251"/>
      <c r="GG618" s="41">
        <v>25.375</v>
      </c>
      <c r="GH618" s="33">
        <f t="shared" si="759"/>
        <v>85.975736621117875</v>
      </c>
      <c r="GI618" s="33">
        <f>Gen_Cons_Horario!B8660</f>
        <v>59.656000000000006</v>
      </c>
      <c r="GJ618" s="35">
        <f t="shared" si="729"/>
        <v>26.319736621117869</v>
      </c>
      <c r="GK618" s="116">
        <f>IF(AND(GJ618&gt;0,GJ618*$B$4+GQ617&lt;=$B$2*'SFV+BESS'!$I$9,GJ618&lt;'SFV+BESS'!$I$7), GJ618*$B$4, IF(AND(GJ618&gt;0,GJ618*$B$4+GQ617&gt;$B$2*'SFV+BESS'!$I$9,GJ618*$B$4&lt;'SFV+BESS'!$I$7),$B$2*'SFV+BESS'!$I$9-GQ617,IF(AND(GJ618&gt;0,GJ618*$B$4+GQ617&gt;$B$2*'SFV+BESS'!$I$9,GJ618*$B$4&gt;'SFV+BESS'!$I$7,GQ617&lt;$B$2*'SFV+BESS'!$I$9),$B$2*'SFV+BESS'!$I$9-GQ617,IF(AND(GJ618&gt;0,GJ618*$B$4+GQ617&lt;=$B$2*'SFV+BESS'!$I$9,GJ618&gt;'SFV+BESS'!$I$7),'SFV+BESS'!$I$7,0))))</f>
        <v>0</v>
      </c>
      <c r="GL618" s="27">
        <f>IF(AND(GJ618&lt;0,GQ617+GJ618/$B$5&gt;$H$2,-GJ618/'Carga-Descarga Año'!$B$5&lt;'SFV+BESS'!$I$7),GJ618/$B$5,IF(AND(GJ618&lt;0,GQ617+GJ618/$B$5&gt;$H$2,-GJ618/'Carga-Descarga Año'!$B$5&gt;'SFV+BESS'!$I$7),-'SFV+BESS'!$I$7,IF(AND(GJ618&lt;0,GQ617+GJ618/$B$5&lt;$H$2),-MIN('SFV+BESS'!$I$7,GQ617-$H$2),0)))</f>
        <v>0</v>
      </c>
      <c r="GM618" s="33"/>
      <c r="GN618" s="33">
        <f t="shared" si="747"/>
        <v>59.656000000000006</v>
      </c>
      <c r="GO618" s="27">
        <f t="shared" si="715"/>
        <v>0</v>
      </c>
      <c r="GP618" s="27">
        <f t="shared" si="748"/>
        <v>0</v>
      </c>
      <c r="GQ618" s="28">
        <f>IF((GQ617+GK618+GL618)&gt;=$B$2*'SFV+BESS'!$I$9, $B$2*'SFV+BESS'!$I$9, (GQ617+GK618+GL618))</f>
        <v>173.61249999999998</v>
      </c>
      <c r="GR618" s="110">
        <f t="shared" si="716"/>
        <v>26.319736621117869</v>
      </c>
    </row>
    <row r="619" spans="1:200">
      <c r="A619" s="249"/>
      <c r="B619" s="41">
        <v>25.4166666666667</v>
      </c>
      <c r="C619" s="38">
        <f t="shared" si="730"/>
        <v>102.56597254203621</v>
      </c>
      <c r="D619" s="2">
        <f>Gen_Cons_Horario!B645</f>
        <v>104.398</v>
      </c>
      <c r="E619" s="140">
        <f t="shared" si="688"/>
        <v>-1.8320274579637896</v>
      </c>
      <c r="F619" s="116">
        <f>IF(AND(E619&gt;0,E619*$B$4+L618&lt;=$B$2*'SFV+BESS'!$I$9,E619&lt;'SFV+BESS'!$I$7), E619*$B$4, IF(AND(E619&gt;0,E619*$B$4+L618&gt;$B$2*'SFV+BESS'!$I$9,E619*$B$4&lt;'SFV+BESS'!$I$7),$B$2*'SFV+BESS'!$I$9-L618,IF(AND(E619&gt;0,E619*$B$4+L618&gt;$B$2*'SFV+BESS'!$I$9,E619*$B$4&gt;'SFV+BESS'!$I$7,L618&lt;$B$2*'SFV+BESS'!$I$9),$B$2*'SFV+BESS'!$I$9-L618,IF(AND(E619&gt;0,E619*$B$4+L618&lt;=$B$2*'SFV+BESS'!$I$9,E619&gt;'SFV+BESS'!$I$7),'SFV+BESS'!$I$7,0))))</f>
        <v>0</v>
      </c>
      <c r="G619" s="27">
        <f>IF(AND(E619&lt;0,L618+E619/$B$5&gt;$H$2,-E619/'Carga-Descarga Año'!$B$5&lt;'SFV+BESS'!$I$7),E619/$B$5,IF(AND(E619&lt;0,L618+E619/$B$5&gt;$H$2,-E619/'Carga-Descarga Año'!$B$5&gt;'SFV+BESS'!$I$7),-'SFV+BESS'!$I$7,IF(AND(E619&lt;0,L618+E619/$B$5&lt;$H$2),-MIN('SFV+BESS'!$I$7,L618-$H$2),0)))</f>
        <v>-1.9284499557513577</v>
      </c>
      <c r="I619" s="38">
        <f t="shared" si="689"/>
        <v>102.56597254203621</v>
      </c>
      <c r="J619" s="27">
        <f t="shared" si="691"/>
        <v>1.8320274579637896</v>
      </c>
      <c r="K619" s="27">
        <f t="shared" si="690"/>
        <v>0</v>
      </c>
      <c r="L619" s="28">
        <f>IF((L618+F619+G619)&gt;=$B$2*'SFV+BESS'!$I$9, $B$2*'SFV+BESS'!$I$9, (L618+F619+G619))</f>
        <v>118.08365311820671</v>
      </c>
      <c r="M619" s="110">
        <f t="shared" si="692"/>
        <v>0</v>
      </c>
      <c r="R619" s="251"/>
      <c r="S619" s="41">
        <v>25.4166666666667</v>
      </c>
      <c r="T619" s="2">
        <f t="shared" si="749"/>
        <v>99.976027218608863</v>
      </c>
      <c r="U619" s="2">
        <f>Gen_Cons_Horario!B1389</f>
        <v>96.941000000000003</v>
      </c>
      <c r="V619" s="35">
        <f t="shared" si="724"/>
        <v>3.0350272186088603</v>
      </c>
      <c r="W619" s="116">
        <f>IF(AND(V619&gt;0,V619*$B$4+AC618&lt;=$B$2*'SFV+BESS'!$I$9,V619&lt;'SFV+BESS'!$I$7), V619*$B$4, IF(AND(V619&gt;0,V619*$B$4+AC618&gt;$B$2*'SFV+BESS'!$I$9,V619*$B$4&lt;'SFV+BESS'!$I$7),$B$2*'SFV+BESS'!$I$9-AC618,IF(AND(V619&gt;0,V619*$B$4+AC618&gt;$B$2*'SFV+BESS'!$I$9,V619*$B$4&gt;'SFV+BESS'!$I$7,AC618&lt;$B$2*'SFV+BESS'!$I$9),$B$2*'SFV+BESS'!$I$9-AC618,IF(AND(V619&gt;0,V619*$B$4+AC618&lt;=$B$2*'SFV+BESS'!$I$9,V619&gt;'SFV+BESS'!$I$7),'SFV+BESS'!$I$7,0))))</f>
        <v>2.883275857678417</v>
      </c>
      <c r="X619" s="27">
        <f>IF(AND(V619&lt;0,AC618+V619/$B$5&gt;$H$2,-V619/'Carga-Descarga Año'!$B$5&lt;'SFV+BESS'!$I$7),V619/$B$5,IF(AND(V619&lt;0,AC618+V619/$B$5&gt;$H$2,-V619/'Carga-Descarga Año'!$B$5&gt;'SFV+BESS'!$I$7),-'SFV+BESS'!$I$7,IF(AND(V619&lt;0,AC618+V619/$B$5&lt;$H$2),-MIN('SFV+BESS'!$I$7,AC618-$H$2),0)))</f>
        <v>0</v>
      </c>
      <c r="Z619" s="33">
        <f t="shared" si="718"/>
        <v>96.941000000000003</v>
      </c>
      <c r="AA619" s="27">
        <f t="shared" si="693"/>
        <v>0</v>
      </c>
      <c r="AB619" s="27">
        <f t="shared" si="717"/>
        <v>0</v>
      </c>
      <c r="AC619" s="28">
        <f>IF((AC618+W619+X619)&gt;=$B$2*'SFV+BESS'!$I$9, $B$2*'SFV+BESS'!$I$9, (AC618+W619+X619))</f>
        <v>124.15186678643094</v>
      </c>
      <c r="AD619" s="110">
        <f t="shared" si="694"/>
        <v>0</v>
      </c>
      <c r="AI619" s="251"/>
      <c r="AJ619" s="41">
        <v>25.4166666666667</v>
      </c>
      <c r="AK619" s="52">
        <f t="shared" si="750"/>
        <v>98.343173988490506</v>
      </c>
      <c r="AL619" s="33">
        <f>Gen_Cons_Horario!B2061</f>
        <v>0</v>
      </c>
      <c r="AM619" s="35">
        <f t="shared" si="725"/>
        <v>98.343173988490506</v>
      </c>
      <c r="AN619" s="116">
        <f>IF(AND(AM619&gt;0,AM619*$B$4+AT618&lt;=$B$2*'SFV+BESS'!$I$9,AM619&lt;'SFV+BESS'!$I$7), AM619*$B$4, IF(AND(AM619&gt;0,AM619*$B$4+AT618&gt;$B$2*'SFV+BESS'!$I$9,AM619*$B$4&lt;'SFV+BESS'!$I$7),$B$2*'SFV+BESS'!$I$9-AT618,IF(AND(AM619&gt;0,AM619*$B$4+AT618&gt;$B$2*'SFV+BESS'!$I$9,AM619*$B$4&gt;'SFV+BESS'!$I$7,AT618&lt;$B$2*'SFV+BESS'!$I$9),$B$2*'SFV+BESS'!$I$9-AT618,IF(AND(AM619&gt;0,AM619*$B$4+AT618&lt;=$B$2*'SFV+BESS'!$I$9,AM619&gt;'SFV+BESS'!$I$7),'SFV+BESS'!$I$7,0))))</f>
        <v>0</v>
      </c>
      <c r="AO619" s="27">
        <f>IF(AND(AM619&lt;0,AT618+AM619/$B$5&gt;$H$2,-AM619/'Carga-Descarga Año'!$B$5&lt;'SFV+BESS'!$I$7),AM619/$B$5,IF(AND(AM619&lt;0,AT618+AM619/$B$5&gt;$H$2,-AM619/'Carga-Descarga Año'!$B$5&gt;'SFV+BESS'!$I$7),-'SFV+BESS'!$I$7,IF(AND(AM619&lt;0,AT618+AM619/$B$5&lt;$H$2),-MIN('SFV+BESS'!$I$7,AT618-$H$2),0)))</f>
        <v>0</v>
      </c>
      <c r="AP619" s="33"/>
      <c r="AQ619" s="33">
        <f t="shared" si="731"/>
        <v>0</v>
      </c>
      <c r="AR619" s="27">
        <f t="shared" si="695"/>
        <v>0</v>
      </c>
      <c r="AS619" s="27">
        <f t="shared" si="732"/>
        <v>0</v>
      </c>
      <c r="AT619" s="28">
        <f>IF((AT618+AN619+AO619)&gt;=$B$2*'SFV+BESS'!$I$9, $B$2*'SFV+BESS'!$I$9, (AT618+AN619+AO619))</f>
        <v>173.61249999999998</v>
      </c>
      <c r="AU619" s="110">
        <f t="shared" si="696"/>
        <v>98.343173988490506</v>
      </c>
      <c r="AZ619" s="251"/>
      <c r="BA619" s="41">
        <v>25.4166666666667</v>
      </c>
      <c r="BB619" s="33">
        <f t="shared" si="751"/>
        <v>89.500386808653857</v>
      </c>
      <c r="BC619" s="33">
        <f>Gen_Cons_Horario!B2805</f>
        <v>0</v>
      </c>
      <c r="BD619" s="35">
        <f t="shared" si="726"/>
        <v>89.500386808653857</v>
      </c>
      <c r="BE619" s="116">
        <f>IF(AND(BD619&gt;0,BD619*$B$4+BK618&lt;=$B$2*'SFV+BESS'!$I$9,BD619&lt;'SFV+BESS'!$I$7), BD619*$B$4, IF(AND(BD619&gt;0,BD619*$B$4+BK618&gt;$B$2*'SFV+BESS'!$I$9,BD619*$B$4&lt;'SFV+BESS'!$I$7),$B$2*'SFV+BESS'!$I$9-BK618,IF(AND(BD619&gt;0,BD619*$B$4+BK618&gt;$B$2*'SFV+BESS'!$I$9,BD619*$B$4&gt;'SFV+BESS'!$I$7,BK618&lt;$B$2*'SFV+BESS'!$I$9),$B$2*'SFV+BESS'!$I$9-BK618,IF(AND(BD619&gt;0,BD619*$B$4+BK618&lt;=$B$2*'SFV+BESS'!$I$9,BD619&gt;'SFV+BESS'!$I$7),'SFV+BESS'!$I$7,0))))</f>
        <v>0</v>
      </c>
      <c r="BF619" s="27">
        <f>IF(AND(BD619&lt;0,BK618+BD619/$B$5&gt;$H$2,-BD619/'Carga-Descarga Año'!$B$5&lt;'SFV+BESS'!$I$7),BD619/$B$5,IF(AND(BD619&lt;0,BK618+BD619/$B$5&gt;$H$2,-BD619/'Carga-Descarga Año'!$B$5&gt;'SFV+BESS'!$I$7),-'SFV+BESS'!$I$7,IF(AND(BD619&lt;0,BK618+BD619/$B$5&lt;$H$2),-MIN('SFV+BESS'!$I$7,BK618-$H$2),0)))</f>
        <v>0</v>
      </c>
      <c r="BG619" s="33"/>
      <c r="BH619" s="33">
        <f t="shared" si="733"/>
        <v>0</v>
      </c>
      <c r="BI619" s="27">
        <f t="shared" si="697"/>
        <v>0</v>
      </c>
      <c r="BJ619" s="27">
        <f t="shared" si="734"/>
        <v>0</v>
      </c>
      <c r="BK619" s="28">
        <f>IF((BK618+BE619+BF619)&gt;=$B$2*'SFV+BESS'!$I$9, $B$2*'SFV+BESS'!$I$9, (BK618+BE619+BF619))</f>
        <v>173.61249999999998</v>
      </c>
      <c r="BL619" s="110">
        <f t="shared" si="698"/>
        <v>89.500386808653857</v>
      </c>
      <c r="BQ619" s="251"/>
      <c r="BR619" s="41">
        <v>25.4166666666667</v>
      </c>
      <c r="BS619" s="33">
        <f t="shared" si="752"/>
        <v>68.489252357644361</v>
      </c>
      <c r="BT619" s="33">
        <f>Gen_Cons_Horario!B3525</f>
        <v>0</v>
      </c>
      <c r="BU619" s="35">
        <f t="shared" si="727"/>
        <v>68.489252357644361</v>
      </c>
      <c r="BV619" s="116">
        <f>IF(AND(BU619&gt;0,BU619*$B$4+CB618&lt;=$B$2*'SFV+BESS'!$I$9,BU619&lt;'SFV+BESS'!$I$7), BU619*$B$4, IF(AND(BU619&gt;0,BU619*$B$4+CB618&gt;$B$2*'SFV+BESS'!$I$9,BU619*$B$4&lt;'SFV+BESS'!$I$7),$B$2*'SFV+BESS'!$I$9-CB618,IF(AND(BU619&gt;0,BU619*$B$4+CB618&gt;$B$2*'SFV+BESS'!$I$9,BU619*$B$4&gt;'SFV+BESS'!$I$7,CB618&lt;$B$2*'SFV+BESS'!$I$9),$B$2*'SFV+BESS'!$I$9-CB618,IF(AND(BU619&gt;0,BU619*$B$4+CB618&lt;=$B$2*'SFV+BESS'!$I$9,BU619&gt;'SFV+BESS'!$I$7),'SFV+BESS'!$I$7,0))))</f>
        <v>0</v>
      </c>
      <c r="BW619" s="27">
        <f>IF(AND(BU619&lt;0,CB618+BU619/$B$5&gt;$H$2,-BU619/'Carga-Descarga Año'!$B$5&lt;'SFV+BESS'!$I$7),BU619/$B$5,IF(AND(BU619&lt;0,CB618+BU619/$B$5&gt;$H$2,-BU619/'Carga-Descarga Año'!$B$5&gt;'SFV+BESS'!$I$7),-'SFV+BESS'!$I$7,IF(AND(BU619&lt;0,CB618+BU619/$B$5&lt;$H$2),-MIN('SFV+BESS'!$I$7,CB618-$H$2),0)))</f>
        <v>0</v>
      </c>
      <c r="BX619" s="33"/>
      <c r="BY619" s="33">
        <f t="shared" si="735"/>
        <v>0</v>
      </c>
      <c r="BZ619" s="27">
        <f t="shared" si="699"/>
        <v>0</v>
      </c>
      <c r="CA619" s="27">
        <f t="shared" si="700"/>
        <v>0</v>
      </c>
      <c r="CB619" s="28">
        <f>IF((CB618+BV619+BW619)&gt;=$B$2*'SFV+BESS'!$I$9, $B$2*'SFV+BESS'!$I$9, (CB618+BV619+BW619))</f>
        <v>173.61249999999998</v>
      </c>
      <c r="CC619" s="110">
        <f t="shared" si="701"/>
        <v>68.489252357644361</v>
      </c>
      <c r="CH619" s="251"/>
      <c r="CI619" s="41">
        <v>25.4166666666667</v>
      </c>
      <c r="CJ619" s="33">
        <f t="shared" si="753"/>
        <v>60.041839544678055</v>
      </c>
      <c r="CK619" s="33">
        <f>Gen_Cons_Horario!B4269</f>
        <v>0</v>
      </c>
      <c r="CL619" s="35">
        <f t="shared" si="728"/>
        <v>60.041839544678055</v>
      </c>
      <c r="CM619" s="116">
        <f>IF(AND(CL619&gt;0,CL619*$B$4+CS618&lt;=$B$2*'SFV+BESS'!$I$9,CL619&lt;'SFV+BESS'!$I$7), CL619*$B$4, IF(AND(CL619&gt;0,CL619*$B$4+CS618&gt;$B$2*'SFV+BESS'!$I$9,CL619*$B$4&lt;'SFV+BESS'!$I$7),$B$2*'SFV+BESS'!$I$9-CS618,IF(AND(CL619&gt;0,CL619*$B$4+CS618&gt;$B$2*'SFV+BESS'!$I$9,CL619*$B$4&gt;'SFV+BESS'!$I$7,CS618&lt;$B$2*'SFV+BESS'!$I$9),$B$2*'SFV+BESS'!$I$9-CS618,IF(AND(CL619&gt;0,CL619*$B$4+CS618&lt;=$B$2*'SFV+BESS'!$I$9,CL619&gt;'SFV+BESS'!$I$7),'SFV+BESS'!$I$7,0))))</f>
        <v>0</v>
      </c>
      <c r="CN619" s="27">
        <f>IF(AND(CL619&lt;0,CS618+CL619/$B$5&gt;$H$2,-CL619/'Carga-Descarga Año'!$B$5&lt;'SFV+BESS'!$I$7),CL619/$B$5,IF(AND(CL619&lt;0,CS618+CL619/$B$5&gt;$H$2,-CL619/'Carga-Descarga Año'!$B$5&gt;'SFV+BESS'!$I$7),-'SFV+BESS'!$I$7,IF(AND(CL619&lt;0,CS618+CL619/$B$5&lt;$H$2),-MIN('SFV+BESS'!$I$7,CS618-$H$2),0)))</f>
        <v>0</v>
      </c>
      <c r="CO619" s="33"/>
      <c r="CP619" s="33">
        <f t="shared" si="736"/>
        <v>0</v>
      </c>
      <c r="CQ619" s="27">
        <f t="shared" si="702"/>
        <v>0</v>
      </c>
      <c r="CR619" s="27">
        <f t="shared" si="737"/>
        <v>0</v>
      </c>
      <c r="CS619" s="28">
        <f>IF((CS618+CM619+CN619)&gt;=$B$2*'SFV+BESS'!$I$9, $B$2*'SFV+BESS'!$I$9, (CS618+CM619+CN619))</f>
        <v>173.61249999999998</v>
      </c>
      <c r="CT619" s="110">
        <f t="shared" si="703"/>
        <v>60.041839544678055</v>
      </c>
      <c r="CY619" s="251"/>
      <c r="CZ619" s="41">
        <v>25.4166666666667</v>
      </c>
      <c r="DA619" s="33">
        <f t="shared" si="754"/>
        <v>68.060646159931082</v>
      </c>
      <c r="DB619" s="33">
        <f>Gen_Cons_Horario!B4989</f>
        <v>0</v>
      </c>
      <c r="DC619" s="35">
        <f t="shared" si="719"/>
        <v>68.060646159931082</v>
      </c>
      <c r="DD619" s="116">
        <f>IF(AND(DC619&gt;0,DC619*$B$4+DJ618&lt;=$B$2*'SFV+BESS'!$I$9,DC619&lt;'SFV+BESS'!$I$7), DC619*$B$4, IF(AND(DC619&gt;0,DC619*$B$4+DJ618&gt;$B$2*'SFV+BESS'!$I$9,DC619*$B$4&lt;'SFV+BESS'!$I$7),$B$2*'SFV+BESS'!$I$9-DJ618,IF(AND(DC619&gt;0,DC619*$B$4+DJ618&gt;$B$2*'SFV+BESS'!$I$9,DC619*$B$4&gt;'SFV+BESS'!$I$7,DJ618&lt;$B$2*'SFV+BESS'!$I$9),$B$2*'SFV+BESS'!$I$9-DJ618,IF(AND(DC619&gt;0,DC619*$B$4+DJ618&lt;=$B$2*'SFV+BESS'!$I$9,DC619&gt;'SFV+BESS'!$I$7),'SFV+BESS'!$I$7,0))))</f>
        <v>0</v>
      </c>
      <c r="DE619" s="27">
        <f>IF(AND(DC619&lt;0,DJ618+DC619/$B$5&gt;$H$2,-DC619/'Carga-Descarga Año'!$B$5&lt;'SFV+BESS'!$I$7),DC619/$B$5,IF(AND(DC619&lt;0,DJ618+DC619/$B$5&gt;$H$2,-DC619/'Carga-Descarga Año'!$B$5&gt;'SFV+BESS'!$I$7),-'SFV+BESS'!$I$7,IF(AND(DC619&lt;0,DJ618+DC619/$B$5&lt;$H$2),-MIN('SFV+BESS'!$I$7,DJ618-$H$2),0)))</f>
        <v>0</v>
      </c>
      <c r="DF619" s="33"/>
      <c r="DG619" s="33">
        <f t="shared" si="738"/>
        <v>0</v>
      </c>
      <c r="DH619" s="27">
        <f t="shared" si="704"/>
        <v>0</v>
      </c>
      <c r="DI619" s="27">
        <f t="shared" si="705"/>
        <v>0</v>
      </c>
      <c r="DJ619" s="28">
        <f>IF((DJ618+DD619+DE619)&gt;=$B$2*'SFV+BESS'!$I$9, $B$2*'SFV+BESS'!$I$9, (DJ618+DD619+DE619))</f>
        <v>173.61249999999998</v>
      </c>
      <c r="DK619" s="110">
        <f t="shared" si="706"/>
        <v>68.060646159931082</v>
      </c>
      <c r="DP619" s="251"/>
      <c r="DQ619" s="41">
        <v>25.4166666666667</v>
      </c>
      <c r="DR619" s="33">
        <f t="shared" si="755"/>
        <v>72.573683597713242</v>
      </c>
      <c r="DS619" s="33">
        <f>Gen_Cons_Horario!B5733</f>
        <v>0</v>
      </c>
      <c r="DT619" s="35">
        <f t="shared" si="720"/>
        <v>72.573683597713242</v>
      </c>
      <c r="DU619" s="116">
        <f>IF(AND(DT619&gt;0,DT619*$B$4+EA618&lt;=$B$2*'SFV+BESS'!$I$9,DT619&lt;'SFV+BESS'!$I$7), DT619*$B$4, IF(AND(DT619&gt;0,DT619*$B$4+EA618&gt;$B$2*'SFV+BESS'!$I$9,DT619*$B$4&lt;'SFV+BESS'!$I$7),$B$2*'SFV+BESS'!$I$9-EA618,IF(AND(DT619&gt;0,DT619*$B$4+EA618&gt;$B$2*'SFV+BESS'!$I$9,DT619*$B$4&gt;'SFV+BESS'!$I$7,EA618&lt;$B$2*'SFV+BESS'!$I$9),$B$2*'SFV+BESS'!$I$9-EA618,IF(AND(DT619&gt;0,DT619*$B$4+EA618&lt;=$B$2*'SFV+BESS'!$I$9,DT619&gt;'SFV+BESS'!$I$7),'SFV+BESS'!$I$7,0))))</f>
        <v>0</v>
      </c>
      <c r="DV619" s="27">
        <f>IF(AND(DT619&lt;0,EA618+DT619/$B$5&gt;$H$2,-DT619/'Carga-Descarga Año'!$B$5&lt;'SFV+BESS'!$I$7),DT619/$B$5,IF(AND(DT619&lt;0,EA618+DT619/$B$5&gt;$H$2,-DT619/'Carga-Descarga Año'!$B$5&gt;'SFV+BESS'!$I$7),-'SFV+BESS'!$I$7,IF(AND(DT619&lt;0,EA618+DT619/$B$5&lt;$H$2),-MIN('SFV+BESS'!$I$7,EA618-$H$2),0)))</f>
        <v>0</v>
      </c>
      <c r="DW619" s="33"/>
      <c r="DX619" s="33">
        <f t="shared" si="739"/>
        <v>0</v>
      </c>
      <c r="DY619" s="27">
        <f t="shared" si="707"/>
        <v>0</v>
      </c>
      <c r="DZ619" s="27">
        <f t="shared" si="740"/>
        <v>0</v>
      </c>
      <c r="EA619" s="28">
        <f>IF((EA618+DU619+DV619)&gt;=$B$2*'SFV+BESS'!$I$9, $B$2*'SFV+BESS'!$I$9, (EA618+DU619+DV619))</f>
        <v>173.61249999999998</v>
      </c>
      <c r="EB619" s="110">
        <f t="shared" si="708"/>
        <v>72.573683597713242</v>
      </c>
      <c r="EG619" s="251"/>
      <c r="EH619" s="41">
        <v>25.4166666666667</v>
      </c>
      <c r="EI619" s="33">
        <f t="shared" si="756"/>
        <v>88.07759942561016</v>
      </c>
      <c r="EJ619" s="33">
        <f>Gen_Cons_Horario!B6477</f>
        <v>0</v>
      </c>
      <c r="EK619" s="35">
        <f t="shared" si="721"/>
        <v>88.07759942561016</v>
      </c>
      <c r="EL619" s="116">
        <f>IF(AND(EK619&gt;0,EK619*$B$4+ER618&lt;=$B$2*'SFV+BESS'!$I$9,EK619&lt;'SFV+BESS'!$I$7), EK619*$B$4, IF(AND(EK619&gt;0,EK619*$B$4+ER618&gt;$B$2*'SFV+BESS'!$I$9,EK619*$B$4&lt;'SFV+BESS'!$I$7),$B$2*'SFV+BESS'!$I$9-ER618,IF(AND(EK619&gt;0,EK619*$B$4+ER618&gt;$B$2*'SFV+BESS'!$I$9,EK619*$B$4&gt;'SFV+BESS'!$I$7,ER618&lt;$B$2*'SFV+BESS'!$I$9),$B$2*'SFV+BESS'!$I$9-ER618,IF(AND(EK619&gt;0,EK619*$B$4+ER618&lt;=$B$2*'SFV+BESS'!$I$9,EK619&gt;'SFV+BESS'!$I$7),'SFV+BESS'!$I$7,0))))</f>
        <v>0</v>
      </c>
      <c r="EM619" s="27">
        <f>IF(AND(EK619&lt;0,ER618+EK619/$B$5&gt;$H$2,-EK619/'Carga-Descarga Año'!$B$5&lt;'SFV+BESS'!$I$7),EK619/$B$5,IF(AND(EK619&lt;0,ER618+EK619/$B$5&gt;$H$2,-EK619/'Carga-Descarga Año'!$B$5&gt;'SFV+BESS'!$I$7),-'SFV+BESS'!$I$7,IF(AND(EK619&lt;0,ER618+EK619/$B$5&lt;$H$2),-MIN('SFV+BESS'!$I$7,ER618-$H$2),0)))</f>
        <v>0</v>
      </c>
      <c r="EN619" s="33"/>
      <c r="EO619" s="33">
        <f t="shared" si="741"/>
        <v>0</v>
      </c>
      <c r="EP619" s="27">
        <f t="shared" si="709"/>
        <v>0</v>
      </c>
      <c r="EQ619" s="27">
        <f t="shared" si="742"/>
        <v>0</v>
      </c>
      <c r="ER619" s="28">
        <f>IF((ER618+EL619+EM619)&gt;=$B$2*'SFV+BESS'!$I$9, $B$2*'SFV+BESS'!$I$9, (ER618+EL619+EM619))</f>
        <v>173.61249999999998</v>
      </c>
      <c r="ES619" s="110">
        <f t="shared" si="710"/>
        <v>88.07759942561016</v>
      </c>
      <c r="EX619" s="251"/>
      <c r="EY619" s="41">
        <v>25.4166666666667</v>
      </c>
      <c r="EZ619" s="33">
        <f t="shared" si="757"/>
        <v>96.19383250062873</v>
      </c>
      <c r="FA619" s="33">
        <f>Gen_Cons_Horario!B7197</f>
        <v>74.570000000000007</v>
      </c>
      <c r="FB619" s="35">
        <f t="shared" si="722"/>
        <v>21.623832500628723</v>
      </c>
      <c r="FC619" s="116">
        <f>IF(AND(FB619&gt;0,FB619*$B$4+FI618&lt;=$B$2*'SFV+BESS'!$I$9,FB619&lt;'SFV+BESS'!$I$7), FB619*$B$4, IF(AND(FB619&gt;0,FB619*$B$4+FI618&gt;$B$2*'SFV+BESS'!$I$9,FB619*$B$4&lt;'SFV+BESS'!$I$7),$B$2*'SFV+BESS'!$I$9-FI618,IF(AND(FB619&gt;0,FB619*$B$4+FI618&gt;$B$2*'SFV+BESS'!$I$9,FB619*$B$4&gt;'SFV+BESS'!$I$7,FI618&lt;$B$2*'SFV+BESS'!$I$9),$B$2*'SFV+BESS'!$I$9-FI618,IF(AND(FB619&gt;0,FB619*$B$4+FI618&lt;=$B$2*'SFV+BESS'!$I$9,FB619&gt;'SFV+BESS'!$I$7),'SFV+BESS'!$I$7,0))))</f>
        <v>0.8269626151138425</v>
      </c>
      <c r="FD619" s="27">
        <f>IF(AND(FB619&lt;0,FI618+FB619/$B$5&gt;$H$2,-FB619/'Carga-Descarga Año'!$B$5&lt;'SFV+BESS'!$I$7),FB619/$B$5,IF(AND(FB619&lt;0,FI618+FB619/$B$5&gt;$H$2,-FB619/'Carga-Descarga Año'!$B$5&gt;'SFV+BESS'!$I$7),-'SFV+BESS'!$I$7,IF(AND(FB619&lt;0,FI618+FB619/$B$5&lt;$H$2),-MIN('SFV+BESS'!$I$7,FI618-$H$2),0)))</f>
        <v>0</v>
      </c>
      <c r="FE619" s="33"/>
      <c r="FF619" s="33">
        <f t="shared" si="743"/>
        <v>74.570000000000007</v>
      </c>
      <c r="FG619" s="27">
        <f t="shared" si="711"/>
        <v>0</v>
      </c>
      <c r="FH619" s="27">
        <f t="shared" si="744"/>
        <v>0</v>
      </c>
      <c r="FI619" s="28">
        <f>IF((FI618+FC619+FD619)&gt;=$B$2*'SFV+BESS'!$I$9, $B$2*'SFV+BESS'!$I$9, (FI618+FC619+FD619))</f>
        <v>173.61249999999998</v>
      </c>
      <c r="FJ619" s="110">
        <f t="shared" si="712"/>
        <v>20.753345537350995</v>
      </c>
      <c r="FO619" s="251"/>
      <c r="FP619" s="41">
        <v>25.4166666666667</v>
      </c>
      <c r="FQ619" s="33">
        <f t="shared" si="758"/>
        <v>101.70295248194581</v>
      </c>
      <c r="FR619" s="33">
        <f>Gen_Cons_Horario!B7941</f>
        <v>119.312</v>
      </c>
      <c r="FS619" s="35">
        <f t="shared" si="723"/>
        <v>-17.609047518054183</v>
      </c>
      <c r="FT619" s="116">
        <f>IF(AND(FS619&gt;0,FS619*$B$4+FZ618&lt;=$B$2*'SFV+BESS'!$I$9,FS619&lt;'SFV+BESS'!$I$7), FS619*$B$4, IF(AND(FS619&gt;0,FS619*$B$4+FZ618&gt;$B$2*'SFV+BESS'!$I$9,FS619*$B$4&lt;'SFV+BESS'!$I$7),$B$2*'SFV+BESS'!$I$9-FZ618,IF(AND(FS619&gt;0,FS619*$B$4+FZ618&gt;$B$2*'SFV+BESS'!$I$9,FS619*$B$4&gt;'SFV+BESS'!$I$7,FZ618&lt;$B$2*'SFV+BESS'!$I$9),$B$2*'SFV+BESS'!$I$9-FZ618,IF(AND(FS619&gt;0,FS619*$B$4+FZ618&lt;=$B$2*'SFV+BESS'!$I$9,FS619&gt;'SFV+BESS'!$I$7),'SFV+BESS'!$I$7,0))))</f>
        <v>0</v>
      </c>
      <c r="FU619" s="27">
        <f>IF(AND(FS619&lt;0,FZ618+FS619/$B$5&gt;$H$2,-FS619/'Carga-Descarga Año'!$B$5&lt;'SFV+BESS'!$I$7),FS619/$B$5,IF(AND(FS619&lt;0,FZ618+FS619/$B$5&gt;$H$2,-FS619/'Carga-Descarga Año'!$B$5&gt;'SFV+BESS'!$I$7),-'SFV+BESS'!$I$7,IF(AND(FS619&lt;0,FZ618+FS619/$B$5&lt;$H$2),-MIN('SFV+BESS'!$I$7,FZ618-$H$2),0)))</f>
        <v>-18.535839492688616</v>
      </c>
      <c r="FV619" s="33"/>
      <c r="FW619" s="33">
        <f t="shared" si="745"/>
        <v>101.70295248194581</v>
      </c>
      <c r="FX619" s="27">
        <f t="shared" si="713"/>
        <v>17.609047518054183</v>
      </c>
      <c r="FY619" s="27">
        <f t="shared" si="746"/>
        <v>0</v>
      </c>
      <c r="FZ619" s="28">
        <f>IF((FZ618+FT619+FU619)&gt;=$B$2*'SFV+BESS'!$I$9, $B$2*'SFV+BESS'!$I$9, (FZ618+FT619+FU619))</f>
        <v>74.66881819067973</v>
      </c>
      <c r="GA619" s="110">
        <f t="shared" si="714"/>
        <v>0</v>
      </c>
      <c r="GF619" s="251"/>
      <c r="GG619" s="41">
        <v>25.4166666666667</v>
      </c>
      <c r="GH619" s="33">
        <f t="shared" si="759"/>
        <v>103.14154069052196</v>
      </c>
      <c r="GI619" s="33">
        <f>Gen_Cons_Horario!B8661</f>
        <v>59.656000000000006</v>
      </c>
      <c r="GJ619" s="35">
        <f t="shared" si="729"/>
        <v>43.485540690521958</v>
      </c>
      <c r="GK619" s="116">
        <f>IF(AND(GJ619&gt;0,GJ619*$B$4+GQ618&lt;=$B$2*'SFV+BESS'!$I$9,GJ619&lt;'SFV+BESS'!$I$7), GJ619*$B$4, IF(AND(GJ619&gt;0,GJ619*$B$4+GQ618&gt;$B$2*'SFV+BESS'!$I$9,GJ619*$B$4&lt;'SFV+BESS'!$I$7),$B$2*'SFV+BESS'!$I$9-GQ618,IF(AND(GJ619&gt;0,GJ619*$B$4+GQ618&gt;$B$2*'SFV+BESS'!$I$9,GJ619*$B$4&gt;'SFV+BESS'!$I$7,GQ618&lt;$B$2*'SFV+BESS'!$I$9),$B$2*'SFV+BESS'!$I$9-GQ618,IF(AND(GJ619&gt;0,GJ619*$B$4+GQ618&lt;=$B$2*'SFV+BESS'!$I$9,GJ619&gt;'SFV+BESS'!$I$7),'SFV+BESS'!$I$7,0))))</f>
        <v>0</v>
      </c>
      <c r="GL619" s="27">
        <f>IF(AND(GJ619&lt;0,GQ618+GJ619/$B$5&gt;$H$2,-GJ619/'Carga-Descarga Año'!$B$5&lt;'SFV+BESS'!$I$7),GJ619/$B$5,IF(AND(GJ619&lt;0,GQ618+GJ619/$B$5&gt;$H$2,-GJ619/'Carga-Descarga Año'!$B$5&gt;'SFV+BESS'!$I$7),-'SFV+BESS'!$I$7,IF(AND(GJ619&lt;0,GQ618+GJ619/$B$5&lt;$H$2),-MIN('SFV+BESS'!$I$7,GQ618-$H$2),0)))</f>
        <v>0</v>
      </c>
      <c r="GM619" s="33"/>
      <c r="GN619" s="33">
        <f t="shared" si="747"/>
        <v>59.656000000000006</v>
      </c>
      <c r="GO619" s="27">
        <f t="shared" si="715"/>
        <v>0</v>
      </c>
      <c r="GP619" s="27">
        <f t="shared" si="748"/>
        <v>0</v>
      </c>
      <c r="GQ619" s="28">
        <f>IF((GQ618+GK619+GL619)&gt;=$B$2*'SFV+BESS'!$I$9, $B$2*'SFV+BESS'!$I$9, (GQ618+GK619+GL619))</f>
        <v>173.61249999999998</v>
      </c>
      <c r="GR619" s="110">
        <f t="shared" si="716"/>
        <v>43.485540690521958</v>
      </c>
    </row>
    <row r="620" spans="1:200">
      <c r="A620" s="249"/>
      <c r="B620" s="41">
        <v>25.4583333333334</v>
      </c>
      <c r="C620" s="38">
        <f t="shared" si="730"/>
        <v>114.26609089127589</v>
      </c>
      <c r="D620" s="2">
        <f>Gen_Cons_Horario!B646</f>
        <v>104.398</v>
      </c>
      <c r="E620" s="140">
        <f t="shared" si="688"/>
        <v>9.868090891275898</v>
      </c>
      <c r="F620" s="116">
        <f>IF(AND(E620&gt;0,E620*$B$4+L619&lt;=$B$2*'SFV+BESS'!$I$9,E620&lt;'SFV+BESS'!$I$7), E620*$B$4, IF(AND(E620&gt;0,E620*$B$4+L619&gt;$B$2*'SFV+BESS'!$I$9,E620*$B$4&lt;'SFV+BESS'!$I$7),$B$2*'SFV+BESS'!$I$9-L619,IF(AND(E620&gt;0,E620*$B$4+L619&gt;$B$2*'SFV+BESS'!$I$9,E620*$B$4&gt;'SFV+BESS'!$I$7,L619&lt;$B$2*'SFV+BESS'!$I$9),$B$2*'SFV+BESS'!$I$9-L619,IF(AND(E620&gt;0,E620*$B$4+L619&lt;=$B$2*'SFV+BESS'!$I$9,E620&gt;'SFV+BESS'!$I$7),'SFV+BESS'!$I$7,0))))</f>
        <v>9.3746863467121031</v>
      </c>
      <c r="G620" s="27">
        <f>IF(AND(E620&lt;0,L619+E620/$B$5&gt;$H$2,-E620/'Carga-Descarga Año'!$B$5&lt;'SFV+BESS'!$I$7),E620/$B$5,IF(AND(E620&lt;0,L619+E620/$B$5&gt;$H$2,-E620/'Carga-Descarga Año'!$B$5&gt;'SFV+BESS'!$I$7),-'SFV+BESS'!$I$7,IF(AND(E620&lt;0,L619+E620/$B$5&lt;$H$2),-MIN('SFV+BESS'!$I$7,L619-$H$2),0)))</f>
        <v>0</v>
      </c>
      <c r="I620" s="38">
        <f t="shared" si="689"/>
        <v>104.398</v>
      </c>
      <c r="J620" s="27">
        <f t="shared" si="691"/>
        <v>0</v>
      </c>
      <c r="K620" s="27">
        <f t="shared" si="690"/>
        <v>0</v>
      </c>
      <c r="L620" s="28">
        <f>IF((L619+F620+G620)&gt;=$B$2*'SFV+BESS'!$I$9, $B$2*'SFV+BESS'!$I$9, (L619+F620+G620))</f>
        <v>127.45833946491882</v>
      </c>
      <c r="M620" s="110">
        <f t="shared" si="692"/>
        <v>0</v>
      </c>
      <c r="R620" s="251"/>
      <c r="S620" s="41">
        <v>25.4583333333334</v>
      </c>
      <c r="T620" s="2">
        <f t="shared" si="749"/>
        <v>115.68420825459324</v>
      </c>
      <c r="U620" s="2">
        <f>Gen_Cons_Horario!B1390</f>
        <v>96.941000000000003</v>
      </c>
      <c r="V620" s="35">
        <f t="shared" si="724"/>
        <v>18.743208254593242</v>
      </c>
      <c r="W620" s="116">
        <f>IF(AND(V620&gt;0,V620*$B$4+AC619&lt;=$B$2*'SFV+BESS'!$I$9,V620&lt;'SFV+BESS'!$I$7), V620*$B$4, IF(AND(V620&gt;0,V620*$B$4+AC619&gt;$B$2*'SFV+BESS'!$I$9,V620*$B$4&lt;'SFV+BESS'!$I$7),$B$2*'SFV+BESS'!$I$9-AC619,IF(AND(V620&gt;0,V620*$B$4+AC619&gt;$B$2*'SFV+BESS'!$I$9,V620*$B$4&gt;'SFV+BESS'!$I$7,AC619&lt;$B$2*'SFV+BESS'!$I$9),$B$2*'SFV+BESS'!$I$9-AC619,IF(AND(V620&gt;0,V620*$B$4+AC619&lt;=$B$2*'SFV+BESS'!$I$9,V620&gt;'SFV+BESS'!$I$7),'SFV+BESS'!$I$7,0))))</f>
        <v>17.806047841863577</v>
      </c>
      <c r="X620" s="27">
        <f>IF(AND(V620&lt;0,AC619+V620/$B$5&gt;$H$2,-V620/'Carga-Descarga Año'!$B$5&lt;'SFV+BESS'!$I$7),V620/$B$5,IF(AND(V620&lt;0,AC619+V620/$B$5&gt;$H$2,-V620/'Carga-Descarga Año'!$B$5&gt;'SFV+BESS'!$I$7),-'SFV+BESS'!$I$7,IF(AND(V620&lt;0,AC619+V620/$B$5&lt;$H$2),-MIN('SFV+BESS'!$I$7,AC619-$H$2),0)))</f>
        <v>0</v>
      </c>
      <c r="Z620" s="33">
        <f t="shared" si="718"/>
        <v>96.941000000000003</v>
      </c>
      <c r="AA620" s="27">
        <f t="shared" si="693"/>
        <v>0</v>
      </c>
      <c r="AB620" s="27">
        <f t="shared" si="717"/>
        <v>0</v>
      </c>
      <c r="AC620" s="28">
        <f>IF((AC619+W620+X620)&gt;=$B$2*'SFV+BESS'!$I$9, $B$2*'SFV+BESS'!$I$9, (AC619+W620+X620))</f>
        <v>141.95791462829453</v>
      </c>
      <c r="AD620" s="110">
        <f t="shared" si="694"/>
        <v>0</v>
      </c>
      <c r="AI620" s="251"/>
      <c r="AJ620" s="41">
        <v>25.4583333333334</v>
      </c>
      <c r="AK620" s="52">
        <f t="shared" si="750"/>
        <v>115.61736628907755</v>
      </c>
      <c r="AL620" s="33">
        <f>Gen_Cons_Horario!B2062</f>
        <v>0</v>
      </c>
      <c r="AM620" s="35">
        <f t="shared" si="725"/>
        <v>115.61736628907755</v>
      </c>
      <c r="AN620" s="116">
        <f>IF(AND(AM620&gt;0,AM620*$B$4+AT619&lt;=$B$2*'SFV+BESS'!$I$9,AM620&lt;'SFV+BESS'!$I$7), AM620*$B$4, IF(AND(AM620&gt;0,AM620*$B$4+AT619&gt;$B$2*'SFV+BESS'!$I$9,AM620*$B$4&lt;'SFV+BESS'!$I$7),$B$2*'SFV+BESS'!$I$9-AT619,IF(AND(AM620&gt;0,AM620*$B$4+AT619&gt;$B$2*'SFV+BESS'!$I$9,AM620*$B$4&gt;'SFV+BESS'!$I$7,AT619&lt;$B$2*'SFV+BESS'!$I$9),$B$2*'SFV+BESS'!$I$9-AT619,IF(AND(AM620&gt;0,AM620*$B$4+AT619&lt;=$B$2*'SFV+BESS'!$I$9,AM620&gt;'SFV+BESS'!$I$7),'SFV+BESS'!$I$7,0))))</f>
        <v>0</v>
      </c>
      <c r="AO620" s="27">
        <f>IF(AND(AM620&lt;0,AT619+AM620/$B$5&gt;$H$2,-AM620/'Carga-Descarga Año'!$B$5&lt;'SFV+BESS'!$I$7),AM620/$B$5,IF(AND(AM620&lt;0,AT619+AM620/$B$5&gt;$H$2,-AM620/'Carga-Descarga Año'!$B$5&gt;'SFV+BESS'!$I$7),-'SFV+BESS'!$I$7,IF(AND(AM620&lt;0,AT619+AM620/$B$5&lt;$H$2),-MIN('SFV+BESS'!$I$7,AT619-$H$2),0)))</f>
        <v>0</v>
      </c>
      <c r="AP620" s="33"/>
      <c r="AQ620" s="33">
        <f t="shared" si="731"/>
        <v>0</v>
      </c>
      <c r="AR620" s="27">
        <f t="shared" si="695"/>
        <v>0</v>
      </c>
      <c r="AS620" s="27">
        <f t="shared" si="732"/>
        <v>0</v>
      </c>
      <c r="AT620" s="28">
        <f>IF((AT619+AN620+AO620)&gt;=$B$2*'SFV+BESS'!$I$9, $B$2*'SFV+BESS'!$I$9, (AT619+AN620+AO620))</f>
        <v>173.61249999999998</v>
      </c>
      <c r="AU620" s="110">
        <f t="shared" si="696"/>
        <v>115.61736628907755</v>
      </c>
      <c r="AZ620" s="251"/>
      <c r="BA620" s="41">
        <v>25.4583333333334</v>
      </c>
      <c r="BB620" s="33">
        <f t="shared" si="751"/>
        <v>100.24824985336119</v>
      </c>
      <c r="BC620" s="33">
        <f>Gen_Cons_Horario!B2806</f>
        <v>0</v>
      </c>
      <c r="BD620" s="35">
        <f t="shared" si="726"/>
        <v>100.24824985336119</v>
      </c>
      <c r="BE620" s="116">
        <f>IF(AND(BD620&gt;0,BD620*$B$4+BK619&lt;=$B$2*'SFV+BESS'!$I$9,BD620&lt;'SFV+BESS'!$I$7), BD620*$B$4, IF(AND(BD620&gt;0,BD620*$B$4+BK619&gt;$B$2*'SFV+BESS'!$I$9,BD620*$B$4&lt;'SFV+BESS'!$I$7),$B$2*'SFV+BESS'!$I$9-BK619,IF(AND(BD620&gt;0,BD620*$B$4+BK619&gt;$B$2*'SFV+BESS'!$I$9,BD620*$B$4&gt;'SFV+BESS'!$I$7,BK619&lt;$B$2*'SFV+BESS'!$I$9),$B$2*'SFV+BESS'!$I$9-BK619,IF(AND(BD620&gt;0,BD620*$B$4+BK619&lt;=$B$2*'SFV+BESS'!$I$9,BD620&gt;'SFV+BESS'!$I$7),'SFV+BESS'!$I$7,0))))</f>
        <v>0</v>
      </c>
      <c r="BF620" s="27">
        <f>IF(AND(BD620&lt;0,BK619+BD620/$B$5&gt;$H$2,-BD620/'Carga-Descarga Año'!$B$5&lt;'SFV+BESS'!$I$7),BD620/$B$5,IF(AND(BD620&lt;0,BK619+BD620/$B$5&gt;$H$2,-BD620/'Carga-Descarga Año'!$B$5&gt;'SFV+BESS'!$I$7),-'SFV+BESS'!$I$7,IF(AND(BD620&lt;0,BK619+BD620/$B$5&lt;$H$2),-MIN('SFV+BESS'!$I$7,BK619-$H$2),0)))</f>
        <v>0</v>
      </c>
      <c r="BG620" s="33"/>
      <c r="BH620" s="33">
        <f t="shared" si="733"/>
        <v>0</v>
      </c>
      <c r="BI620" s="27">
        <f t="shared" si="697"/>
        <v>0</v>
      </c>
      <c r="BJ620" s="27">
        <f t="shared" si="734"/>
        <v>0</v>
      </c>
      <c r="BK620" s="28">
        <f>IF((BK619+BE620+BF620)&gt;=$B$2*'SFV+BESS'!$I$9, $B$2*'SFV+BESS'!$I$9, (BK619+BE620+BF620))</f>
        <v>173.61249999999998</v>
      </c>
      <c r="BL620" s="110">
        <f t="shared" si="698"/>
        <v>100.24824985336119</v>
      </c>
      <c r="BQ620" s="251"/>
      <c r="BR620" s="41">
        <v>25.4583333333334</v>
      </c>
      <c r="BS620" s="33">
        <f t="shared" si="752"/>
        <v>79.979225615012339</v>
      </c>
      <c r="BT620" s="33">
        <f>Gen_Cons_Horario!B3526</f>
        <v>0</v>
      </c>
      <c r="BU620" s="35">
        <f t="shared" si="727"/>
        <v>79.979225615012339</v>
      </c>
      <c r="BV620" s="116">
        <f>IF(AND(BU620&gt;0,BU620*$B$4+CB619&lt;=$B$2*'SFV+BESS'!$I$9,BU620&lt;'SFV+BESS'!$I$7), BU620*$B$4, IF(AND(BU620&gt;0,BU620*$B$4+CB619&gt;$B$2*'SFV+BESS'!$I$9,BU620*$B$4&lt;'SFV+BESS'!$I$7),$B$2*'SFV+BESS'!$I$9-CB619,IF(AND(BU620&gt;0,BU620*$B$4+CB619&gt;$B$2*'SFV+BESS'!$I$9,BU620*$B$4&gt;'SFV+BESS'!$I$7,CB619&lt;$B$2*'SFV+BESS'!$I$9),$B$2*'SFV+BESS'!$I$9-CB619,IF(AND(BU620&gt;0,BU620*$B$4+CB619&lt;=$B$2*'SFV+BESS'!$I$9,BU620&gt;'SFV+BESS'!$I$7),'SFV+BESS'!$I$7,0))))</f>
        <v>0</v>
      </c>
      <c r="BW620" s="27">
        <f>IF(AND(BU620&lt;0,CB619+BU620/$B$5&gt;$H$2,-BU620/'Carga-Descarga Año'!$B$5&lt;'SFV+BESS'!$I$7),BU620/$B$5,IF(AND(BU620&lt;0,CB619+BU620/$B$5&gt;$H$2,-BU620/'Carga-Descarga Año'!$B$5&gt;'SFV+BESS'!$I$7),-'SFV+BESS'!$I$7,IF(AND(BU620&lt;0,CB619+BU620/$B$5&lt;$H$2),-MIN('SFV+BESS'!$I$7,CB619-$H$2),0)))</f>
        <v>0</v>
      </c>
      <c r="BX620" s="33"/>
      <c r="BY620" s="33">
        <f t="shared" si="735"/>
        <v>0</v>
      </c>
      <c r="BZ620" s="27">
        <f t="shared" si="699"/>
        <v>0</v>
      </c>
      <c r="CA620" s="27">
        <f t="shared" si="700"/>
        <v>0</v>
      </c>
      <c r="CB620" s="28">
        <f>IF((CB619+BV620+BW620)&gt;=$B$2*'SFV+BESS'!$I$9, $B$2*'SFV+BESS'!$I$9, (CB619+BV620+BW620))</f>
        <v>173.61249999999998</v>
      </c>
      <c r="CC620" s="110">
        <f t="shared" si="701"/>
        <v>79.979225615012339</v>
      </c>
      <c r="CH620" s="251"/>
      <c r="CI620" s="41">
        <v>25.4583333333334</v>
      </c>
      <c r="CJ620" s="33">
        <f t="shared" si="753"/>
        <v>71.185968854106946</v>
      </c>
      <c r="CK620" s="33">
        <f>Gen_Cons_Horario!B4270</f>
        <v>0</v>
      </c>
      <c r="CL620" s="35">
        <f t="shared" si="728"/>
        <v>71.185968854106946</v>
      </c>
      <c r="CM620" s="116">
        <f>IF(AND(CL620&gt;0,CL620*$B$4+CS619&lt;=$B$2*'SFV+BESS'!$I$9,CL620&lt;'SFV+BESS'!$I$7), CL620*$B$4, IF(AND(CL620&gt;0,CL620*$B$4+CS619&gt;$B$2*'SFV+BESS'!$I$9,CL620*$B$4&lt;'SFV+BESS'!$I$7),$B$2*'SFV+BESS'!$I$9-CS619,IF(AND(CL620&gt;0,CL620*$B$4+CS619&gt;$B$2*'SFV+BESS'!$I$9,CL620*$B$4&gt;'SFV+BESS'!$I$7,CS619&lt;$B$2*'SFV+BESS'!$I$9),$B$2*'SFV+BESS'!$I$9-CS619,IF(AND(CL620&gt;0,CL620*$B$4+CS619&lt;=$B$2*'SFV+BESS'!$I$9,CL620&gt;'SFV+BESS'!$I$7),'SFV+BESS'!$I$7,0))))</f>
        <v>0</v>
      </c>
      <c r="CN620" s="27">
        <f>IF(AND(CL620&lt;0,CS619+CL620/$B$5&gt;$H$2,-CL620/'Carga-Descarga Año'!$B$5&lt;'SFV+BESS'!$I$7),CL620/$B$5,IF(AND(CL620&lt;0,CS619+CL620/$B$5&gt;$H$2,-CL620/'Carga-Descarga Año'!$B$5&gt;'SFV+BESS'!$I$7),-'SFV+BESS'!$I$7,IF(AND(CL620&lt;0,CS619+CL620/$B$5&lt;$H$2),-MIN('SFV+BESS'!$I$7,CS619-$H$2),0)))</f>
        <v>0</v>
      </c>
      <c r="CO620" s="33"/>
      <c r="CP620" s="33">
        <f t="shared" si="736"/>
        <v>0</v>
      </c>
      <c r="CQ620" s="27">
        <f t="shared" si="702"/>
        <v>0</v>
      </c>
      <c r="CR620" s="27">
        <f t="shared" si="737"/>
        <v>0</v>
      </c>
      <c r="CS620" s="28">
        <f>IF((CS619+CM620+CN620)&gt;=$B$2*'SFV+BESS'!$I$9, $B$2*'SFV+BESS'!$I$9, (CS619+CM620+CN620))</f>
        <v>173.61249999999998</v>
      </c>
      <c r="CT620" s="110">
        <f t="shared" si="703"/>
        <v>71.185968854106946</v>
      </c>
      <c r="CY620" s="251"/>
      <c r="CZ620" s="41">
        <v>25.4583333333334</v>
      </c>
      <c r="DA620" s="33">
        <f t="shared" si="754"/>
        <v>79.260499325489363</v>
      </c>
      <c r="DB620" s="33">
        <f>Gen_Cons_Horario!B4990</f>
        <v>0</v>
      </c>
      <c r="DC620" s="35">
        <f t="shared" si="719"/>
        <v>79.260499325489363</v>
      </c>
      <c r="DD620" s="116">
        <f>IF(AND(DC620&gt;0,DC620*$B$4+DJ619&lt;=$B$2*'SFV+BESS'!$I$9,DC620&lt;'SFV+BESS'!$I$7), DC620*$B$4, IF(AND(DC620&gt;0,DC620*$B$4+DJ619&gt;$B$2*'SFV+BESS'!$I$9,DC620*$B$4&lt;'SFV+BESS'!$I$7),$B$2*'SFV+BESS'!$I$9-DJ619,IF(AND(DC620&gt;0,DC620*$B$4+DJ619&gt;$B$2*'SFV+BESS'!$I$9,DC620*$B$4&gt;'SFV+BESS'!$I$7,DJ619&lt;$B$2*'SFV+BESS'!$I$9),$B$2*'SFV+BESS'!$I$9-DJ619,IF(AND(DC620&gt;0,DC620*$B$4+DJ619&lt;=$B$2*'SFV+BESS'!$I$9,DC620&gt;'SFV+BESS'!$I$7),'SFV+BESS'!$I$7,0))))</f>
        <v>0</v>
      </c>
      <c r="DE620" s="27">
        <f>IF(AND(DC620&lt;0,DJ619+DC620/$B$5&gt;$H$2,-DC620/'Carga-Descarga Año'!$B$5&lt;'SFV+BESS'!$I$7),DC620/$B$5,IF(AND(DC620&lt;0,DJ619+DC620/$B$5&gt;$H$2,-DC620/'Carga-Descarga Año'!$B$5&gt;'SFV+BESS'!$I$7),-'SFV+BESS'!$I$7,IF(AND(DC620&lt;0,DJ619+DC620/$B$5&lt;$H$2),-MIN('SFV+BESS'!$I$7,DJ619-$H$2),0)))</f>
        <v>0</v>
      </c>
      <c r="DF620" s="33"/>
      <c r="DG620" s="33">
        <f t="shared" si="738"/>
        <v>0</v>
      </c>
      <c r="DH620" s="27">
        <f t="shared" si="704"/>
        <v>0</v>
      </c>
      <c r="DI620" s="27">
        <f t="shared" si="705"/>
        <v>0</v>
      </c>
      <c r="DJ620" s="28">
        <f>IF((DJ619+DD620+DE620)&gt;=$B$2*'SFV+BESS'!$I$9, $B$2*'SFV+BESS'!$I$9, (DJ619+DD620+DE620))</f>
        <v>173.61249999999998</v>
      </c>
      <c r="DK620" s="110">
        <f t="shared" si="706"/>
        <v>79.260499325489363</v>
      </c>
      <c r="DP620" s="251"/>
      <c r="DQ620" s="41">
        <v>25.4583333333334</v>
      </c>
      <c r="DR620" s="33">
        <f t="shared" si="755"/>
        <v>83.030986709775661</v>
      </c>
      <c r="DS620" s="33">
        <f>Gen_Cons_Horario!B5734</f>
        <v>0</v>
      </c>
      <c r="DT620" s="35">
        <f t="shared" si="720"/>
        <v>83.030986709775661</v>
      </c>
      <c r="DU620" s="116">
        <f>IF(AND(DT620&gt;0,DT620*$B$4+EA619&lt;=$B$2*'SFV+BESS'!$I$9,DT620&lt;'SFV+BESS'!$I$7), DT620*$B$4, IF(AND(DT620&gt;0,DT620*$B$4+EA619&gt;$B$2*'SFV+BESS'!$I$9,DT620*$B$4&lt;'SFV+BESS'!$I$7),$B$2*'SFV+BESS'!$I$9-EA619,IF(AND(DT620&gt;0,DT620*$B$4+EA619&gt;$B$2*'SFV+BESS'!$I$9,DT620*$B$4&gt;'SFV+BESS'!$I$7,EA619&lt;$B$2*'SFV+BESS'!$I$9),$B$2*'SFV+BESS'!$I$9-EA619,IF(AND(DT620&gt;0,DT620*$B$4+EA619&lt;=$B$2*'SFV+BESS'!$I$9,DT620&gt;'SFV+BESS'!$I$7),'SFV+BESS'!$I$7,0))))</f>
        <v>0</v>
      </c>
      <c r="DV620" s="27">
        <f>IF(AND(DT620&lt;0,EA619+DT620/$B$5&gt;$H$2,-DT620/'Carga-Descarga Año'!$B$5&lt;'SFV+BESS'!$I$7),DT620/$B$5,IF(AND(DT620&lt;0,EA619+DT620/$B$5&gt;$H$2,-DT620/'Carga-Descarga Año'!$B$5&gt;'SFV+BESS'!$I$7),-'SFV+BESS'!$I$7,IF(AND(DT620&lt;0,EA619+DT620/$B$5&lt;$H$2),-MIN('SFV+BESS'!$I$7,EA619-$H$2),0)))</f>
        <v>0</v>
      </c>
      <c r="DW620" s="33"/>
      <c r="DX620" s="33">
        <f t="shared" si="739"/>
        <v>0</v>
      </c>
      <c r="DY620" s="27">
        <f t="shared" si="707"/>
        <v>0</v>
      </c>
      <c r="DZ620" s="27">
        <f t="shared" si="740"/>
        <v>0</v>
      </c>
      <c r="EA620" s="28">
        <f>IF((EA619+DU620+DV620)&gt;=$B$2*'SFV+BESS'!$I$9, $B$2*'SFV+BESS'!$I$9, (EA619+DU620+DV620))</f>
        <v>173.61249999999998</v>
      </c>
      <c r="EB620" s="110">
        <f t="shared" si="708"/>
        <v>83.030986709775661</v>
      </c>
      <c r="EG620" s="251"/>
      <c r="EH620" s="41">
        <v>25.4583333333334</v>
      </c>
      <c r="EI620" s="33">
        <f t="shared" si="756"/>
        <v>98.155127964009495</v>
      </c>
      <c r="EJ620" s="33">
        <f>Gen_Cons_Horario!B6478</f>
        <v>0</v>
      </c>
      <c r="EK620" s="35">
        <f t="shared" si="721"/>
        <v>98.155127964009495</v>
      </c>
      <c r="EL620" s="116">
        <f>IF(AND(EK620&gt;0,EK620*$B$4+ER619&lt;=$B$2*'SFV+BESS'!$I$9,EK620&lt;'SFV+BESS'!$I$7), EK620*$B$4, IF(AND(EK620&gt;0,EK620*$B$4+ER619&gt;$B$2*'SFV+BESS'!$I$9,EK620*$B$4&lt;'SFV+BESS'!$I$7),$B$2*'SFV+BESS'!$I$9-ER619,IF(AND(EK620&gt;0,EK620*$B$4+ER619&gt;$B$2*'SFV+BESS'!$I$9,EK620*$B$4&gt;'SFV+BESS'!$I$7,ER619&lt;$B$2*'SFV+BESS'!$I$9),$B$2*'SFV+BESS'!$I$9-ER619,IF(AND(EK620&gt;0,EK620*$B$4+ER619&lt;=$B$2*'SFV+BESS'!$I$9,EK620&gt;'SFV+BESS'!$I$7),'SFV+BESS'!$I$7,0))))</f>
        <v>0</v>
      </c>
      <c r="EM620" s="27">
        <f>IF(AND(EK620&lt;0,ER619+EK620/$B$5&gt;$H$2,-EK620/'Carga-Descarga Año'!$B$5&lt;'SFV+BESS'!$I$7),EK620/$B$5,IF(AND(EK620&lt;0,ER619+EK620/$B$5&gt;$H$2,-EK620/'Carga-Descarga Año'!$B$5&gt;'SFV+BESS'!$I$7),-'SFV+BESS'!$I$7,IF(AND(EK620&lt;0,ER619+EK620/$B$5&lt;$H$2),-MIN('SFV+BESS'!$I$7,ER619-$H$2),0)))</f>
        <v>0</v>
      </c>
      <c r="EN620" s="33"/>
      <c r="EO620" s="33">
        <f t="shared" si="741"/>
        <v>0</v>
      </c>
      <c r="EP620" s="27">
        <f t="shared" si="709"/>
        <v>0</v>
      </c>
      <c r="EQ620" s="27">
        <f t="shared" si="742"/>
        <v>0</v>
      </c>
      <c r="ER620" s="28">
        <f>IF((ER619+EL620+EM620)&gt;=$B$2*'SFV+BESS'!$I$9, $B$2*'SFV+BESS'!$I$9, (ER619+EL620+EM620))</f>
        <v>173.61249999999998</v>
      </c>
      <c r="ES620" s="110">
        <f t="shared" si="710"/>
        <v>98.155127964009495</v>
      </c>
      <c r="EX620" s="251"/>
      <c r="EY620" s="41">
        <v>25.4583333333334</v>
      </c>
      <c r="EZ620" s="33">
        <f t="shared" si="757"/>
        <v>105.54601066041208</v>
      </c>
      <c r="FA620" s="33">
        <f>Gen_Cons_Horario!B7198</f>
        <v>55.927500000000009</v>
      </c>
      <c r="FB620" s="35">
        <f t="shared" si="722"/>
        <v>49.61851066041207</v>
      </c>
      <c r="FC620" s="116">
        <f>IF(AND(FB620&gt;0,FB620*$B$4+FI619&lt;=$B$2*'SFV+BESS'!$I$9,FB620&lt;'SFV+BESS'!$I$7), FB620*$B$4, IF(AND(FB620&gt;0,FB620*$B$4+FI619&gt;$B$2*'SFV+BESS'!$I$9,FB620*$B$4&lt;'SFV+BESS'!$I$7),$B$2*'SFV+BESS'!$I$9-FI619,IF(AND(FB620&gt;0,FB620*$B$4+FI619&gt;$B$2*'SFV+BESS'!$I$9,FB620*$B$4&gt;'SFV+BESS'!$I$7,FI619&lt;$B$2*'SFV+BESS'!$I$9),$B$2*'SFV+BESS'!$I$9-FI619,IF(AND(FB620&gt;0,FB620*$B$4+FI619&lt;=$B$2*'SFV+BESS'!$I$9,FB620&gt;'SFV+BESS'!$I$7),'SFV+BESS'!$I$7,0))))</f>
        <v>0</v>
      </c>
      <c r="FD620" s="27">
        <f>IF(AND(FB620&lt;0,FI619+FB620/$B$5&gt;$H$2,-FB620/'Carga-Descarga Año'!$B$5&lt;'SFV+BESS'!$I$7),FB620/$B$5,IF(AND(FB620&lt;0,FI619+FB620/$B$5&gt;$H$2,-FB620/'Carga-Descarga Año'!$B$5&gt;'SFV+BESS'!$I$7),-'SFV+BESS'!$I$7,IF(AND(FB620&lt;0,FI619+FB620/$B$5&lt;$H$2),-MIN('SFV+BESS'!$I$7,FI619-$H$2),0)))</f>
        <v>0</v>
      </c>
      <c r="FE620" s="33"/>
      <c r="FF620" s="33">
        <f t="shared" si="743"/>
        <v>55.927500000000009</v>
      </c>
      <c r="FG620" s="27">
        <f t="shared" si="711"/>
        <v>0</v>
      </c>
      <c r="FH620" s="27">
        <f t="shared" si="744"/>
        <v>0</v>
      </c>
      <c r="FI620" s="28">
        <f>IF((FI619+FC620+FD620)&gt;=$B$2*'SFV+BESS'!$I$9, $B$2*'SFV+BESS'!$I$9, (FI619+FC620+FD620))</f>
        <v>173.61249999999998</v>
      </c>
      <c r="FJ620" s="110">
        <f t="shared" si="712"/>
        <v>49.61851066041207</v>
      </c>
      <c r="FO620" s="251"/>
      <c r="FP620" s="41">
        <v>25.4583333333334</v>
      </c>
      <c r="FQ620" s="33">
        <f t="shared" si="758"/>
        <v>111.79188536815481</v>
      </c>
      <c r="FR620" s="33">
        <f>Gen_Cons_Horario!B7942</f>
        <v>119.312</v>
      </c>
      <c r="FS620" s="35">
        <f t="shared" si="723"/>
        <v>-7.520114631845189</v>
      </c>
      <c r="FT620" s="116">
        <f>IF(AND(FS620&gt;0,FS620*$B$4+FZ619&lt;=$B$2*'SFV+BESS'!$I$9,FS620&lt;'SFV+BESS'!$I$7), FS620*$B$4, IF(AND(FS620&gt;0,FS620*$B$4+FZ619&gt;$B$2*'SFV+BESS'!$I$9,FS620*$B$4&lt;'SFV+BESS'!$I$7),$B$2*'SFV+BESS'!$I$9-FZ619,IF(AND(FS620&gt;0,FS620*$B$4+FZ619&gt;$B$2*'SFV+BESS'!$I$9,FS620*$B$4&gt;'SFV+BESS'!$I$7,FZ619&lt;$B$2*'SFV+BESS'!$I$9),$B$2*'SFV+BESS'!$I$9-FZ619,IF(AND(FS620&gt;0,FS620*$B$4+FZ619&lt;=$B$2*'SFV+BESS'!$I$9,FS620&gt;'SFV+BESS'!$I$7),'SFV+BESS'!$I$7,0))))</f>
        <v>0</v>
      </c>
      <c r="FU620" s="27">
        <f>IF(AND(FS620&lt;0,FZ619+FS620/$B$5&gt;$H$2,-FS620/'Carga-Descarga Año'!$B$5&lt;'SFV+BESS'!$I$7),FS620/$B$5,IF(AND(FS620&lt;0,FZ619+FS620/$B$5&gt;$H$2,-FS620/'Carga-Descarga Año'!$B$5&gt;'SFV+BESS'!$I$7),-'SFV+BESS'!$I$7,IF(AND(FS620&lt;0,FZ619+FS620/$B$5&lt;$H$2),-MIN('SFV+BESS'!$I$7,FZ619-$H$2),0)))</f>
        <v>-7.91591013878441</v>
      </c>
      <c r="FV620" s="33"/>
      <c r="FW620" s="33">
        <f t="shared" si="745"/>
        <v>111.79188536815481</v>
      </c>
      <c r="FX620" s="27">
        <f t="shared" si="713"/>
        <v>7.520114631845189</v>
      </c>
      <c r="FY620" s="27">
        <f t="shared" si="746"/>
        <v>0</v>
      </c>
      <c r="FZ620" s="28">
        <f>IF((FZ619+FT620+FU620)&gt;=$B$2*'SFV+BESS'!$I$9, $B$2*'SFV+BESS'!$I$9, (FZ619+FT620+FU620))</f>
        <v>66.752908051895318</v>
      </c>
      <c r="GA620" s="110">
        <f t="shared" si="714"/>
        <v>0</v>
      </c>
      <c r="GF620" s="251"/>
      <c r="GG620" s="41">
        <v>25.4583333333334</v>
      </c>
      <c r="GH620" s="33">
        <f t="shared" si="759"/>
        <v>113.11824732914998</v>
      </c>
      <c r="GI620" s="33">
        <f>Gen_Cons_Horario!B8662</f>
        <v>59.656000000000006</v>
      </c>
      <c r="GJ620" s="35">
        <f t="shared" si="729"/>
        <v>53.462247329149974</v>
      </c>
      <c r="GK620" s="116">
        <f>IF(AND(GJ620&gt;0,GJ620*$B$4+GQ619&lt;=$B$2*'SFV+BESS'!$I$9,GJ620&lt;'SFV+BESS'!$I$7), GJ620*$B$4, IF(AND(GJ620&gt;0,GJ620*$B$4+GQ619&gt;$B$2*'SFV+BESS'!$I$9,GJ620*$B$4&lt;'SFV+BESS'!$I$7),$B$2*'SFV+BESS'!$I$9-GQ619,IF(AND(GJ620&gt;0,GJ620*$B$4+GQ619&gt;$B$2*'SFV+BESS'!$I$9,GJ620*$B$4&gt;'SFV+BESS'!$I$7,GQ619&lt;$B$2*'SFV+BESS'!$I$9),$B$2*'SFV+BESS'!$I$9-GQ619,IF(AND(GJ620&gt;0,GJ620*$B$4+GQ619&lt;=$B$2*'SFV+BESS'!$I$9,GJ620&gt;'SFV+BESS'!$I$7),'SFV+BESS'!$I$7,0))))</f>
        <v>0</v>
      </c>
      <c r="GL620" s="27">
        <f>IF(AND(GJ620&lt;0,GQ619+GJ620/$B$5&gt;$H$2,-GJ620/'Carga-Descarga Año'!$B$5&lt;'SFV+BESS'!$I$7),GJ620/$B$5,IF(AND(GJ620&lt;0,GQ619+GJ620/$B$5&gt;$H$2,-GJ620/'Carga-Descarga Año'!$B$5&gt;'SFV+BESS'!$I$7),-'SFV+BESS'!$I$7,IF(AND(GJ620&lt;0,GQ619+GJ620/$B$5&lt;$H$2),-MIN('SFV+BESS'!$I$7,GQ619-$H$2),0)))</f>
        <v>0</v>
      </c>
      <c r="GM620" s="33"/>
      <c r="GN620" s="33">
        <f t="shared" si="747"/>
        <v>59.656000000000006</v>
      </c>
      <c r="GO620" s="27">
        <f t="shared" si="715"/>
        <v>0</v>
      </c>
      <c r="GP620" s="27">
        <f t="shared" si="748"/>
        <v>0</v>
      </c>
      <c r="GQ620" s="28">
        <f>IF((GQ619+GK620+GL620)&gt;=$B$2*'SFV+BESS'!$I$9, $B$2*'SFV+BESS'!$I$9, (GQ619+GK620+GL620))</f>
        <v>173.61249999999998</v>
      </c>
      <c r="GR620" s="110">
        <f t="shared" si="716"/>
        <v>53.462247329149974</v>
      </c>
    </row>
    <row r="621" spans="1:200">
      <c r="A621" s="249"/>
      <c r="B621" s="41">
        <v>25.5</v>
      </c>
      <c r="C621" s="38">
        <f t="shared" si="730"/>
        <v>123.83891499519927</v>
      </c>
      <c r="D621" s="2">
        <f>Gen_Cons_Horario!B647</f>
        <v>104.398</v>
      </c>
      <c r="E621" s="140">
        <f t="shared" si="688"/>
        <v>19.440914995199279</v>
      </c>
      <c r="F621" s="116">
        <f>IF(AND(E621&gt;0,E621*$B$4+L620&lt;=$B$2*'SFV+BESS'!$I$9,E621&lt;'SFV+BESS'!$I$7), E621*$B$4, IF(AND(E621&gt;0,E621*$B$4+L620&gt;$B$2*'SFV+BESS'!$I$9,E621*$B$4&lt;'SFV+BESS'!$I$7),$B$2*'SFV+BESS'!$I$9-L620,IF(AND(E621&gt;0,E621*$B$4+L620&gt;$B$2*'SFV+BESS'!$I$9,E621*$B$4&gt;'SFV+BESS'!$I$7,L620&lt;$B$2*'SFV+BESS'!$I$9),$B$2*'SFV+BESS'!$I$9-L620,IF(AND(E621&gt;0,E621*$B$4+L620&lt;=$B$2*'SFV+BESS'!$I$9,E621&gt;'SFV+BESS'!$I$7),'SFV+BESS'!$I$7,0))))</f>
        <v>18.468869245439315</v>
      </c>
      <c r="G621" s="27">
        <f>IF(AND(E621&lt;0,L620+E621/$B$5&gt;$H$2,-E621/'Carga-Descarga Año'!$B$5&lt;'SFV+BESS'!$I$7),E621/$B$5,IF(AND(E621&lt;0,L620+E621/$B$5&gt;$H$2,-E621/'Carga-Descarga Año'!$B$5&gt;'SFV+BESS'!$I$7),-'SFV+BESS'!$I$7,IF(AND(E621&lt;0,L620+E621/$B$5&lt;$H$2),-MIN('SFV+BESS'!$I$7,L620-$H$2),0)))</f>
        <v>0</v>
      </c>
      <c r="I621" s="38">
        <f t="shared" si="689"/>
        <v>104.398</v>
      </c>
      <c r="J621" s="27">
        <f t="shared" si="691"/>
        <v>0</v>
      </c>
      <c r="K621" s="27">
        <f t="shared" si="690"/>
        <v>0</v>
      </c>
      <c r="L621" s="28">
        <f>IF((L620+F621+G621)&gt;=$B$2*'SFV+BESS'!$I$9, $B$2*'SFV+BESS'!$I$9, (L620+F621+G621))</f>
        <v>145.92720871035814</v>
      </c>
      <c r="M621" s="110">
        <f t="shared" si="692"/>
        <v>0</v>
      </c>
      <c r="R621" s="251"/>
      <c r="S621" s="41">
        <v>25.5</v>
      </c>
      <c r="T621" s="2">
        <f t="shared" si="749"/>
        <v>127.13809025999851</v>
      </c>
      <c r="U621" s="2">
        <f>Gen_Cons_Horario!B1391</f>
        <v>96.941000000000003</v>
      </c>
      <c r="V621" s="35">
        <f t="shared" si="724"/>
        <v>30.197090259998504</v>
      </c>
      <c r="W621" s="116">
        <f>IF(AND(V621&gt;0,V621*$B$4+AC620&lt;=$B$2*'SFV+BESS'!$I$9,V621&lt;'SFV+BESS'!$I$7), V621*$B$4, IF(AND(V621&gt;0,V621*$B$4+AC620&gt;$B$2*'SFV+BESS'!$I$9,V621*$B$4&lt;'SFV+BESS'!$I$7),$B$2*'SFV+BESS'!$I$9-AC620,IF(AND(V621&gt;0,V621*$B$4+AC620&gt;$B$2*'SFV+BESS'!$I$9,V621*$B$4&gt;'SFV+BESS'!$I$7,AC620&lt;$B$2*'SFV+BESS'!$I$9),$B$2*'SFV+BESS'!$I$9-AC620,IF(AND(V621&gt;0,V621*$B$4+AC620&lt;=$B$2*'SFV+BESS'!$I$9,V621&gt;'SFV+BESS'!$I$7),'SFV+BESS'!$I$7,0))))</f>
        <v>28.687235746998578</v>
      </c>
      <c r="X621" s="27">
        <f>IF(AND(V621&lt;0,AC620+V621/$B$5&gt;$H$2,-V621/'Carga-Descarga Año'!$B$5&lt;'SFV+BESS'!$I$7),V621/$B$5,IF(AND(V621&lt;0,AC620+V621/$B$5&gt;$H$2,-V621/'Carga-Descarga Año'!$B$5&gt;'SFV+BESS'!$I$7),-'SFV+BESS'!$I$7,IF(AND(V621&lt;0,AC620+V621/$B$5&lt;$H$2),-MIN('SFV+BESS'!$I$7,AC620-$H$2),0)))</f>
        <v>0</v>
      </c>
      <c r="Z621" s="33">
        <f t="shared" si="718"/>
        <v>96.941000000000003</v>
      </c>
      <c r="AA621" s="27">
        <f t="shared" si="693"/>
        <v>0</v>
      </c>
      <c r="AB621" s="27">
        <f t="shared" si="717"/>
        <v>0</v>
      </c>
      <c r="AC621" s="28">
        <f>IF((AC620+W621+X621)&gt;=$B$2*'SFV+BESS'!$I$9, $B$2*'SFV+BESS'!$I$9, (AC620+W621+X621))</f>
        <v>170.6451503752931</v>
      </c>
      <c r="AD621" s="110">
        <f t="shared" si="694"/>
        <v>0</v>
      </c>
      <c r="AI621" s="251"/>
      <c r="AJ621" s="41">
        <v>25.5</v>
      </c>
      <c r="AK621" s="52">
        <f t="shared" si="750"/>
        <v>127.24751556075989</v>
      </c>
      <c r="AL621" s="33">
        <f>Gen_Cons_Horario!B2063</f>
        <v>0</v>
      </c>
      <c r="AM621" s="35">
        <f t="shared" si="725"/>
        <v>127.24751556075989</v>
      </c>
      <c r="AN621" s="116">
        <f>IF(AND(AM621&gt;0,AM621*$B$4+AT620&lt;=$B$2*'SFV+BESS'!$I$9,AM621&lt;'SFV+BESS'!$I$7), AM621*$B$4, IF(AND(AM621&gt;0,AM621*$B$4+AT620&gt;$B$2*'SFV+BESS'!$I$9,AM621*$B$4&lt;'SFV+BESS'!$I$7),$B$2*'SFV+BESS'!$I$9-AT620,IF(AND(AM621&gt;0,AM621*$B$4+AT620&gt;$B$2*'SFV+BESS'!$I$9,AM621*$B$4&gt;'SFV+BESS'!$I$7,AT620&lt;$B$2*'SFV+BESS'!$I$9),$B$2*'SFV+BESS'!$I$9-AT620,IF(AND(AM621&gt;0,AM621*$B$4+AT620&lt;=$B$2*'SFV+BESS'!$I$9,AM621&gt;'SFV+BESS'!$I$7),'SFV+BESS'!$I$7,0))))</f>
        <v>0</v>
      </c>
      <c r="AO621" s="27">
        <f>IF(AND(AM621&lt;0,AT620+AM621/$B$5&gt;$H$2,-AM621/'Carga-Descarga Año'!$B$5&lt;'SFV+BESS'!$I$7),AM621/$B$5,IF(AND(AM621&lt;0,AT620+AM621/$B$5&gt;$H$2,-AM621/'Carga-Descarga Año'!$B$5&gt;'SFV+BESS'!$I$7),-'SFV+BESS'!$I$7,IF(AND(AM621&lt;0,AT620+AM621/$B$5&lt;$H$2),-MIN('SFV+BESS'!$I$7,AT620-$H$2),0)))</f>
        <v>0</v>
      </c>
      <c r="AP621" s="33"/>
      <c r="AQ621" s="33">
        <f t="shared" si="731"/>
        <v>0</v>
      </c>
      <c r="AR621" s="27">
        <f t="shared" si="695"/>
        <v>0</v>
      </c>
      <c r="AS621" s="27">
        <f t="shared" si="732"/>
        <v>0</v>
      </c>
      <c r="AT621" s="28">
        <f>IF((AT620+AN621+AO621)&gt;=$B$2*'SFV+BESS'!$I$9, $B$2*'SFV+BESS'!$I$9, (AT620+AN621+AO621))</f>
        <v>173.61249999999998</v>
      </c>
      <c r="AU621" s="110">
        <f t="shared" si="696"/>
        <v>127.24751556075989</v>
      </c>
      <c r="AZ621" s="251"/>
      <c r="BA621" s="41">
        <v>25.5</v>
      </c>
      <c r="BB621" s="33">
        <f t="shared" si="751"/>
        <v>110.01903443945878</v>
      </c>
      <c r="BC621" s="33">
        <f>Gen_Cons_Horario!B2807</f>
        <v>0</v>
      </c>
      <c r="BD621" s="35">
        <f t="shared" si="726"/>
        <v>110.01903443945878</v>
      </c>
      <c r="BE621" s="116">
        <f>IF(AND(BD621&gt;0,BD621*$B$4+BK620&lt;=$B$2*'SFV+BESS'!$I$9,BD621&lt;'SFV+BESS'!$I$7), BD621*$B$4, IF(AND(BD621&gt;0,BD621*$B$4+BK620&gt;$B$2*'SFV+BESS'!$I$9,BD621*$B$4&lt;'SFV+BESS'!$I$7),$B$2*'SFV+BESS'!$I$9-BK620,IF(AND(BD621&gt;0,BD621*$B$4+BK620&gt;$B$2*'SFV+BESS'!$I$9,BD621*$B$4&gt;'SFV+BESS'!$I$7,BK620&lt;$B$2*'SFV+BESS'!$I$9),$B$2*'SFV+BESS'!$I$9-BK620,IF(AND(BD621&gt;0,BD621*$B$4+BK620&lt;=$B$2*'SFV+BESS'!$I$9,BD621&gt;'SFV+BESS'!$I$7),'SFV+BESS'!$I$7,0))))</f>
        <v>0</v>
      </c>
      <c r="BF621" s="27">
        <f>IF(AND(BD621&lt;0,BK620+BD621/$B$5&gt;$H$2,-BD621/'Carga-Descarga Año'!$B$5&lt;'SFV+BESS'!$I$7),BD621/$B$5,IF(AND(BD621&lt;0,BK620+BD621/$B$5&gt;$H$2,-BD621/'Carga-Descarga Año'!$B$5&gt;'SFV+BESS'!$I$7),-'SFV+BESS'!$I$7,IF(AND(BD621&lt;0,BK620+BD621/$B$5&lt;$H$2),-MIN('SFV+BESS'!$I$7,BK620-$H$2),0)))</f>
        <v>0</v>
      </c>
      <c r="BG621" s="33"/>
      <c r="BH621" s="33">
        <f t="shared" si="733"/>
        <v>0</v>
      </c>
      <c r="BI621" s="27">
        <f t="shared" si="697"/>
        <v>0</v>
      </c>
      <c r="BJ621" s="27">
        <f t="shared" si="734"/>
        <v>0</v>
      </c>
      <c r="BK621" s="28">
        <f>IF((BK620+BE621+BF621)&gt;=$B$2*'SFV+BESS'!$I$9, $B$2*'SFV+BESS'!$I$9, (BK620+BE621+BF621))</f>
        <v>173.61249999999998</v>
      </c>
      <c r="BL621" s="110">
        <f t="shared" si="698"/>
        <v>110.01903443945878</v>
      </c>
      <c r="BQ621" s="251"/>
      <c r="BR621" s="41">
        <v>25.5</v>
      </c>
      <c r="BS621" s="33">
        <f t="shared" si="752"/>
        <v>93.046254025352383</v>
      </c>
      <c r="BT621" s="33">
        <f>Gen_Cons_Horario!B3527</f>
        <v>0</v>
      </c>
      <c r="BU621" s="35">
        <f t="shared" si="727"/>
        <v>93.046254025352383</v>
      </c>
      <c r="BV621" s="116">
        <f>IF(AND(BU621&gt;0,BU621*$B$4+CB620&lt;=$B$2*'SFV+BESS'!$I$9,BU621&lt;'SFV+BESS'!$I$7), BU621*$B$4, IF(AND(BU621&gt;0,BU621*$B$4+CB620&gt;$B$2*'SFV+BESS'!$I$9,BU621*$B$4&lt;'SFV+BESS'!$I$7),$B$2*'SFV+BESS'!$I$9-CB620,IF(AND(BU621&gt;0,BU621*$B$4+CB620&gt;$B$2*'SFV+BESS'!$I$9,BU621*$B$4&gt;'SFV+BESS'!$I$7,CB620&lt;$B$2*'SFV+BESS'!$I$9),$B$2*'SFV+BESS'!$I$9-CB620,IF(AND(BU621&gt;0,BU621*$B$4+CB620&lt;=$B$2*'SFV+BESS'!$I$9,BU621&gt;'SFV+BESS'!$I$7),'SFV+BESS'!$I$7,0))))</f>
        <v>0</v>
      </c>
      <c r="BW621" s="27">
        <f>IF(AND(BU621&lt;0,CB620+BU621/$B$5&gt;$H$2,-BU621/'Carga-Descarga Año'!$B$5&lt;'SFV+BESS'!$I$7),BU621/$B$5,IF(AND(BU621&lt;0,CB620+BU621/$B$5&gt;$H$2,-BU621/'Carga-Descarga Año'!$B$5&gt;'SFV+BESS'!$I$7),-'SFV+BESS'!$I$7,IF(AND(BU621&lt;0,CB620+BU621/$B$5&lt;$H$2),-MIN('SFV+BESS'!$I$7,CB620-$H$2),0)))</f>
        <v>0</v>
      </c>
      <c r="BX621" s="33"/>
      <c r="BY621" s="33">
        <f t="shared" si="735"/>
        <v>0</v>
      </c>
      <c r="BZ621" s="27">
        <f t="shared" si="699"/>
        <v>0</v>
      </c>
      <c r="CA621" s="27">
        <f t="shared" si="700"/>
        <v>0</v>
      </c>
      <c r="CB621" s="28">
        <f>IF((CB620+BV621+BW621)&gt;=$B$2*'SFV+BESS'!$I$9, $B$2*'SFV+BESS'!$I$9, (CB620+BV621+BW621))</f>
        <v>173.61249999999998</v>
      </c>
      <c r="CC621" s="110">
        <f t="shared" si="701"/>
        <v>93.046254025352383</v>
      </c>
      <c r="CH621" s="251"/>
      <c r="CI621" s="41">
        <v>25.5</v>
      </c>
      <c r="CJ621" s="33">
        <f t="shared" si="753"/>
        <v>80.738079690760259</v>
      </c>
      <c r="CK621" s="33">
        <f>Gen_Cons_Horario!B4271</f>
        <v>0</v>
      </c>
      <c r="CL621" s="35">
        <f t="shared" si="728"/>
        <v>80.738079690760259</v>
      </c>
      <c r="CM621" s="116">
        <f>IF(AND(CL621&gt;0,CL621*$B$4+CS620&lt;=$B$2*'SFV+BESS'!$I$9,CL621&lt;'SFV+BESS'!$I$7), CL621*$B$4, IF(AND(CL621&gt;0,CL621*$B$4+CS620&gt;$B$2*'SFV+BESS'!$I$9,CL621*$B$4&lt;'SFV+BESS'!$I$7),$B$2*'SFV+BESS'!$I$9-CS620,IF(AND(CL621&gt;0,CL621*$B$4+CS620&gt;$B$2*'SFV+BESS'!$I$9,CL621*$B$4&gt;'SFV+BESS'!$I$7,CS620&lt;$B$2*'SFV+BESS'!$I$9),$B$2*'SFV+BESS'!$I$9-CS620,IF(AND(CL621&gt;0,CL621*$B$4+CS620&lt;=$B$2*'SFV+BESS'!$I$9,CL621&gt;'SFV+BESS'!$I$7),'SFV+BESS'!$I$7,0))))</f>
        <v>0</v>
      </c>
      <c r="CN621" s="27">
        <f>IF(AND(CL621&lt;0,CS620+CL621/$B$5&gt;$H$2,-CL621/'Carga-Descarga Año'!$B$5&lt;'SFV+BESS'!$I$7),CL621/$B$5,IF(AND(CL621&lt;0,CS620+CL621/$B$5&gt;$H$2,-CL621/'Carga-Descarga Año'!$B$5&gt;'SFV+BESS'!$I$7),-'SFV+BESS'!$I$7,IF(AND(CL621&lt;0,CS620+CL621/$B$5&lt;$H$2),-MIN('SFV+BESS'!$I$7,CS620-$H$2),0)))</f>
        <v>0</v>
      </c>
      <c r="CO621" s="33"/>
      <c r="CP621" s="33">
        <f t="shared" si="736"/>
        <v>0</v>
      </c>
      <c r="CQ621" s="27">
        <f t="shared" si="702"/>
        <v>0</v>
      </c>
      <c r="CR621" s="27">
        <f t="shared" si="737"/>
        <v>0</v>
      </c>
      <c r="CS621" s="28">
        <f>IF((CS620+CM621+CN621)&gt;=$B$2*'SFV+BESS'!$I$9, $B$2*'SFV+BESS'!$I$9, (CS620+CM621+CN621))</f>
        <v>173.61249999999998</v>
      </c>
      <c r="CT621" s="110">
        <f t="shared" si="703"/>
        <v>80.738079690760259</v>
      </c>
      <c r="CY621" s="251"/>
      <c r="CZ621" s="41">
        <v>25.5</v>
      </c>
      <c r="DA621" s="33">
        <f t="shared" si="754"/>
        <v>89.383443532820891</v>
      </c>
      <c r="DB621" s="33">
        <f>Gen_Cons_Horario!B4991</f>
        <v>0</v>
      </c>
      <c r="DC621" s="35">
        <f t="shared" si="719"/>
        <v>89.383443532820891</v>
      </c>
      <c r="DD621" s="116">
        <f>IF(AND(DC621&gt;0,DC621*$B$4+DJ620&lt;=$B$2*'SFV+BESS'!$I$9,DC621&lt;'SFV+BESS'!$I$7), DC621*$B$4, IF(AND(DC621&gt;0,DC621*$B$4+DJ620&gt;$B$2*'SFV+BESS'!$I$9,DC621*$B$4&lt;'SFV+BESS'!$I$7),$B$2*'SFV+BESS'!$I$9-DJ620,IF(AND(DC621&gt;0,DC621*$B$4+DJ620&gt;$B$2*'SFV+BESS'!$I$9,DC621*$B$4&gt;'SFV+BESS'!$I$7,DJ620&lt;$B$2*'SFV+BESS'!$I$9),$B$2*'SFV+BESS'!$I$9-DJ620,IF(AND(DC621&gt;0,DC621*$B$4+DJ620&lt;=$B$2*'SFV+BESS'!$I$9,DC621&gt;'SFV+BESS'!$I$7),'SFV+BESS'!$I$7,0))))</f>
        <v>0</v>
      </c>
      <c r="DE621" s="27">
        <f>IF(AND(DC621&lt;0,DJ620+DC621/$B$5&gt;$H$2,-DC621/'Carga-Descarga Año'!$B$5&lt;'SFV+BESS'!$I$7),DC621/$B$5,IF(AND(DC621&lt;0,DJ620+DC621/$B$5&gt;$H$2,-DC621/'Carga-Descarga Año'!$B$5&gt;'SFV+BESS'!$I$7),-'SFV+BESS'!$I$7,IF(AND(DC621&lt;0,DJ620+DC621/$B$5&lt;$H$2),-MIN('SFV+BESS'!$I$7,DJ620-$H$2),0)))</f>
        <v>0</v>
      </c>
      <c r="DF621" s="33"/>
      <c r="DG621" s="33">
        <f t="shared" si="738"/>
        <v>0</v>
      </c>
      <c r="DH621" s="27">
        <f t="shared" si="704"/>
        <v>0</v>
      </c>
      <c r="DI621" s="27">
        <f t="shared" si="705"/>
        <v>0</v>
      </c>
      <c r="DJ621" s="28">
        <f>IF((DJ620+DD621+DE621)&gt;=$B$2*'SFV+BESS'!$I$9, $B$2*'SFV+BESS'!$I$9, (DJ620+DD621+DE621))</f>
        <v>173.61249999999998</v>
      </c>
      <c r="DK621" s="110">
        <f t="shared" si="706"/>
        <v>89.383443532820891</v>
      </c>
      <c r="DP621" s="251"/>
      <c r="DQ621" s="41">
        <v>25.5</v>
      </c>
      <c r="DR621" s="33">
        <f t="shared" si="755"/>
        <v>91.815121323908102</v>
      </c>
      <c r="DS621" s="33">
        <f>Gen_Cons_Horario!B5735</f>
        <v>0</v>
      </c>
      <c r="DT621" s="35">
        <f t="shared" si="720"/>
        <v>91.815121323908102</v>
      </c>
      <c r="DU621" s="116">
        <f>IF(AND(DT621&gt;0,DT621*$B$4+EA620&lt;=$B$2*'SFV+BESS'!$I$9,DT621&lt;'SFV+BESS'!$I$7), DT621*$B$4, IF(AND(DT621&gt;0,DT621*$B$4+EA620&gt;$B$2*'SFV+BESS'!$I$9,DT621*$B$4&lt;'SFV+BESS'!$I$7),$B$2*'SFV+BESS'!$I$9-EA620,IF(AND(DT621&gt;0,DT621*$B$4+EA620&gt;$B$2*'SFV+BESS'!$I$9,DT621*$B$4&gt;'SFV+BESS'!$I$7,EA620&lt;$B$2*'SFV+BESS'!$I$9),$B$2*'SFV+BESS'!$I$9-EA620,IF(AND(DT621&gt;0,DT621*$B$4+EA620&lt;=$B$2*'SFV+BESS'!$I$9,DT621&gt;'SFV+BESS'!$I$7),'SFV+BESS'!$I$7,0))))</f>
        <v>0</v>
      </c>
      <c r="DV621" s="27">
        <f>IF(AND(DT621&lt;0,EA620+DT621/$B$5&gt;$H$2,-DT621/'Carga-Descarga Año'!$B$5&lt;'SFV+BESS'!$I$7),DT621/$B$5,IF(AND(DT621&lt;0,EA620+DT621/$B$5&gt;$H$2,-DT621/'Carga-Descarga Año'!$B$5&gt;'SFV+BESS'!$I$7),-'SFV+BESS'!$I$7,IF(AND(DT621&lt;0,EA620+DT621/$B$5&lt;$H$2),-MIN('SFV+BESS'!$I$7,EA620-$H$2),0)))</f>
        <v>0</v>
      </c>
      <c r="DW621" s="33"/>
      <c r="DX621" s="33">
        <f t="shared" si="739"/>
        <v>0</v>
      </c>
      <c r="DY621" s="27">
        <f t="shared" si="707"/>
        <v>0</v>
      </c>
      <c r="DZ621" s="27">
        <f t="shared" si="740"/>
        <v>0</v>
      </c>
      <c r="EA621" s="28">
        <f>IF((EA620+DU621+DV621)&gt;=$B$2*'SFV+BESS'!$I$9, $B$2*'SFV+BESS'!$I$9, (EA620+DU621+DV621))</f>
        <v>173.61249999999998</v>
      </c>
      <c r="EB621" s="110">
        <f t="shared" si="708"/>
        <v>91.815121323908102</v>
      </c>
      <c r="EG621" s="251"/>
      <c r="EH621" s="41">
        <v>25.5</v>
      </c>
      <c r="EI621" s="33">
        <f t="shared" si="756"/>
        <v>105.612499082425</v>
      </c>
      <c r="EJ621" s="33">
        <f>Gen_Cons_Horario!B6479</f>
        <v>0</v>
      </c>
      <c r="EK621" s="35">
        <f t="shared" si="721"/>
        <v>105.612499082425</v>
      </c>
      <c r="EL621" s="116">
        <f>IF(AND(EK621&gt;0,EK621*$B$4+ER620&lt;=$B$2*'SFV+BESS'!$I$9,EK621&lt;'SFV+BESS'!$I$7), EK621*$B$4, IF(AND(EK621&gt;0,EK621*$B$4+ER620&gt;$B$2*'SFV+BESS'!$I$9,EK621*$B$4&lt;'SFV+BESS'!$I$7),$B$2*'SFV+BESS'!$I$9-ER620,IF(AND(EK621&gt;0,EK621*$B$4+ER620&gt;$B$2*'SFV+BESS'!$I$9,EK621*$B$4&gt;'SFV+BESS'!$I$7,ER620&lt;$B$2*'SFV+BESS'!$I$9),$B$2*'SFV+BESS'!$I$9-ER620,IF(AND(EK621&gt;0,EK621*$B$4+ER620&lt;=$B$2*'SFV+BESS'!$I$9,EK621&gt;'SFV+BESS'!$I$7),'SFV+BESS'!$I$7,0))))</f>
        <v>0</v>
      </c>
      <c r="EM621" s="27">
        <f>IF(AND(EK621&lt;0,ER620+EK621/$B$5&gt;$H$2,-EK621/'Carga-Descarga Año'!$B$5&lt;'SFV+BESS'!$I$7),EK621/$B$5,IF(AND(EK621&lt;0,ER620+EK621/$B$5&gt;$H$2,-EK621/'Carga-Descarga Año'!$B$5&gt;'SFV+BESS'!$I$7),-'SFV+BESS'!$I$7,IF(AND(EK621&lt;0,ER620+EK621/$B$5&lt;$H$2),-MIN('SFV+BESS'!$I$7,ER620-$H$2),0)))</f>
        <v>0</v>
      </c>
      <c r="EN621" s="33"/>
      <c r="EO621" s="33">
        <f t="shared" si="741"/>
        <v>0</v>
      </c>
      <c r="EP621" s="27">
        <f t="shared" si="709"/>
        <v>0</v>
      </c>
      <c r="EQ621" s="27">
        <f t="shared" si="742"/>
        <v>0</v>
      </c>
      <c r="ER621" s="28">
        <f>IF((ER620+EL621+EM621)&gt;=$B$2*'SFV+BESS'!$I$9, $B$2*'SFV+BESS'!$I$9, (ER620+EL621+EM621))</f>
        <v>173.61249999999998</v>
      </c>
      <c r="ES621" s="110">
        <f t="shared" si="710"/>
        <v>105.612499082425</v>
      </c>
      <c r="EX621" s="251"/>
      <c r="EY621" s="41">
        <v>25.5</v>
      </c>
      <c r="EZ621" s="33">
        <f t="shared" si="757"/>
        <v>113.56216336879781</v>
      </c>
      <c r="FA621" s="33">
        <f>Gen_Cons_Horario!B7199</f>
        <v>37.285000000000004</v>
      </c>
      <c r="FB621" s="35">
        <f t="shared" si="722"/>
        <v>76.277163368797801</v>
      </c>
      <c r="FC621" s="116">
        <f>IF(AND(FB621&gt;0,FB621*$B$4+FI620&lt;=$B$2*'SFV+BESS'!$I$9,FB621&lt;'SFV+BESS'!$I$7), FB621*$B$4, IF(AND(FB621&gt;0,FB621*$B$4+FI620&gt;$B$2*'SFV+BESS'!$I$9,FB621*$B$4&lt;'SFV+BESS'!$I$7),$B$2*'SFV+BESS'!$I$9-FI620,IF(AND(FB621&gt;0,FB621*$B$4+FI620&gt;$B$2*'SFV+BESS'!$I$9,FB621*$B$4&gt;'SFV+BESS'!$I$7,FI620&lt;$B$2*'SFV+BESS'!$I$9),$B$2*'SFV+BESS'!$I$9-FI620,IF(AND(FB621&gt;0,FB621*$B$4+FI620&lt;=$B$2*'SFV+BESS'!$I$9,FB621&gt;'SFV+BESS'!$I$7),'SFV+BESS'!$I$7,0))))</f>
        <v>0</v>
      </c>
      <c r="FD621" s="27">
        <f>IF(AND(FB621&lt;0,FI620+FB621/$B$5&gt;$H$2,-FB621/'Carga-Descarga Año'!$B$5&lt;'SFV+BESS'!$I$7),FB621/$B$5,IF(AND(FB621&lt;0,FI620+FB621/$B$5&gt;$H$2,-FB621/'Carga-Descarga Año'!$B$5&gt;'SFV+BESS'!$I$7),-'SFV+BESS'!$I$7,IF(AND(FB621&lt;0,FI620+FB621/$B$5&lt;$H$2),-MIN('SFV+BESS'!$I$7,FI620-$H$2),0)))</f>
        <v>0</v>
      </c>
      <c r="FE621" s="33"/>
      <c r="FF621" s="33">
        <f t="shared" si="743"/>
        <v>37.285000000000004</v>
      </c>
      <c r="FG621" s="27">
        <f t="shared" si="711"/>
        <v>0</v>
      </c>
      <c r="FH621" s="27">
        <f t="shared" si="744"/>
        <v>0</v>
      </c>
      <c r="FI621" s="28">
        <f>IF((FI620+FC621+FD621)&gt;=$B$2*'SFV+BESS'!$I$9, $B$2*'SFV+BESS'!$I$9, (FI620+FC621+FD621))</f>
        <v>173.61249999999998</v>
      </c>
      <c r="FJ621" s="110">
        <f t="shared" si="712"/>
        <v>76.277163368797801</v>
      </c>
      <c r="FO621" s="251"/>
      <c r="FP621" s="41">
        <v>25.5</v>
      </c>
      <c r="FQ621" s="33">
        <f t="shared" si="758"/>
        <v>118.78904849891269</v>
      </c>
      <c r="FR621" s="33">
        <f>Gen_Cons_Horario!B7943</f>
        <v>96.941000000000003</v>
      </c>
      <c r="FS621" s="35">
        <f t="shared" si="723"/>
        <v>21.848048498912689</v>
      </c>
      <c r="FT621" s="116">
        <f>IF(AND(FS621&gt;0,FS621*$B$4+FZ620&lt;=$B$2*'SFV+BESS'!$I$9,FS621&lt;'SFV+BESS'!$I$7), FS621*$B$4, IF(AND(FS621&gt;0,FS621*$B$4+FZ620&gt;$B$2*'SFV+BESS'!$I$9,FS621*$B$4&lt;'SFV+BESS'!$I$7),$B$2*'SFV+BESS'!$I$9-FZ620,IF(AND(FS621&gt;0,FS621*$B$4+FZ620&gt;$B$2*'SFV+BESS'!$I$9,FS621*$B$4&gt;'SFV+BESS'!$I$7,FZ620&lt;$B$2*'SFV+BESS'!$I$9),$B$2*'SFV+BESS'!$I$9-FZ620,IF(AND(FS621&gt;0,FS621*$B$4+FZ620&lt;=$B$2*'SFV+BESS'!$I$9,FS621&gt;'SFV+BESS'!$I$7),'SFV+BESS'!$I$7,0))))</f>
        <v>20.755646073967053</v>
      </c>
      <c r="FU621" s="27">
        <f>IF(AND(FS621&lt;0,FZ620+FS621/$B$5&gt;$H$2,-FS621/'Carga-Descarga Año'!$B$5&lt;'SFV+BESS'!$I$7),FS621/$B$5,IF(AND(FS621&lt;0,FZ620+FS621/$B$5&gt;$H$2,-FS621/'Carga-Descarga Año'!$B$5&gt;'SFV+BESS'!$I$7),-'SFV+BESS'!$I$7,IF(AND(FS621&lt;0,FZ620+FS621/$B$5&lt;$H$2),-MIN('SFV+BESS'!$I$7,FZ620-$H$2),0)))</f>
        <v>0</v>
      </c>
      <c r="FV621" s="33"/>
      <c r="FW621" s="33">
        <f t="shared" si="745"/>
        <v>96.941000000000003</v>
      </c>
      <c r="FX621" s="27">
        <f t="shared" si="713"/>
        <v>0</v>
      </c>
      <c r="FY621" s="27">
        <f t="shared" si="746"/>
        <v>0</v>
      </c>
      <c r="FZ621" s="28">
        <f>IF((FZ620+FT621+FU621)&gt;=$B$2*'SFV+BESS'!$I$9, $B$2*'SFV+BESS'!$I$9, (FZ620+FT621+FU621))</f>
        <v>87.508554125862375</v>
      </c>
      <c r="GA621" s="110">
        <f t="shared" si="714"/>
        <v>0</v>
      </c>
      <c r="GF621" s="251"/>
      <c r="GG621" s="41">
        <v>25.5</v>
      </c>
      <c r="GH621" s="33">
        <f t="shared" si="759"/>
        <v>118.69346574485387</v>
      </c>
      <c r="GI621" s="33">
        <f>Gen_Cons_Horario!B8663</f>
        <v>59.656000000000006</v>
      </c>
      <c r="GJ621" s="35">
        <f t="shared" si="729"/>
        <v>59.037465744853861</v>
      </c>
      <c r="GK621" s="116">
        <f>IF(AND(GJ621&gt;0,GJ621*$B$4+GQ620&lt;=$B$2*'SFV+BESS'!$I$9,GJ621&lt;'SFV+BESS'!$I$7), GJ621*$B$4, IF(AND(GJ621&gt;0,GJ621*$B$4+GQ620&gt;$B$2*'SFV+BESS'!$I$9,GJ621*$B$4&lt;'SFV+BESS'!$I$7),$B$2*'SFV+BESS'!$I$9-GQ620,IF(AND(GJ621&gt;0,GJ621*$B$4+GQ620&gt;$B$2*'SFV+BESS'!$I$9,GJ621*$B$4&gt;'SFV+BESS'!$I$7,GQ620&lt;$B$2*'SFV+BESS'!$I$9),$B$2*'SFV+BESS'!$I$9-GQ620,IF(AND(GJ621&gt;0,GJ621*$B$4+GQ620&lt;=$B$2*'SFV+BESS'!$I$9,GJ621&gt;'SFV+BESS'!$I$7),'SFV+BESS'!$I$7,0))))</f>
        <v>0</v>
      </c>
      <c r="GL621" s="27">
        <f>IF(AND(GJ621&lt;0,GQ620+GJ621/$B$5&gt;$H$2,-GJ621/'Carga-Descarga Año'!$B$5&lt;'SFV+BESS'!$I$7),GJ621/$B$5,IF(AND(GJ621&lt;0,GQ620+GJ621/$B$5&gt;$H$2,-GJ621/'Carga-Descarga Año'!$B$5&gt;'SFV+BESS'!$I$7),-'SFV+BESS'!$I$7,IF(AND(GJ621&lt;0,GQ620+GJ621/$B$5&lt;$H$2),-MIN('SFV+BESS'!$I$7,GQ620-$H$2),0)))</f>
        <v>0</v>
      </c>
      <c r="GM621" s="33"/>
      <c r="GN621" s="33">
        <f t="shared" si="747"/>
        <v>59.656000000000006</v>
      </c>
      <c r="GO621" s="27">
        <f t="shared" si="715"/>
        <v>0</v>
      </c>
      <c r="GP621" s="27">
        <f t="shared" si="748"/>
        <v>0</v>
      </c>
      <c r="GQ621" s="28">
        <f>IF((GQ620+GK621+GL621)&gt;=$B$2*'SFV+BESS'!$I$9, $B$2*'SFV+BESS'!$I$9, (GQ620+GK621+GL621))</f>
        <v>173.61249999999998</v>
      </c>
      <c r="GR621" s="110">
        <f t="shared" si="716"/>
        <v>59.037465744853861</v>
      </c>
    </row>
    <row r="622" spans="1:200">
      <c r="A622" s="249"/>
      <c r="B622" s="41">
        <v>25.5416666666667</v>
      </c>
      <c r="C622" s="38">
        <f t="shared" si="730"/>
        <v>130.98054567590401</v>
      </c>
      <c r="D622" s="2">
        <f>Gen_Cons_Horario!B648</f>
        <v>104.398</v>
      </c>
      <c r="E622" s="140">
        <f t="shared" si="688"/>
        <v>26.582545675904015</v>
      </c>
      <c r="F622" s="116">
        <f>IF(AND(E622&gt;0,E622*$B$4+L621&lt;=$B$2*'SFV+BESS'!$I$9,E622&lt;'SFV+BESS'!$I$7), E622*$B$4, IF(AND(E622&gt;0,E622*$B$4+L621&gt;$B$2*'SFV+BESS'!$I$9,E622*$B$4&lt;'SFV+BESS'!$I$7),$B$2*'SFV+BESS'!$I$9-L621,IF(AND(E622&gt;0,E622*$B$4+L621&gt;$B$2*'SFV+BESS'!$I$9,E622*$B$4&gt;'SFV+BESS'!$I$7,L621&lt;$B$2*'SFV+BESS'!$I$9),$B$2*'SFV+BESS'!$I$9-L621,IF(AND(E622&gt;0,E622*$B$4+L621&lt;=$B$2*'SFV+BESS'!$I$9,E622&gt;'SFV+BESS'!$I$7),'SFV+BESS'!$I$7,0))))</f>
        <v>25.253418392108813</v>
      </c>
      <c r="G622" s="27">
        <f>IF(AND(E622&lt;0,L621+E622/$B$5&gt;$H$2,-E622/'Carga-Descarga Año'!$B$5&lt;'SFV+BESS'!$I$7),E622/$B$5,IF(AND(E622&lt;0,L621+E622/$B$5&gt;$H$2,-E622/'Carga-Descarga Año'!$B$5&gt;'SFV+BESS'!$I$7),-'SFV+BESS'!$I$7,IF(AND(E622&lt;0,L621+E622/$B$5&lt;$H$2),-MIN('SFV+BESS'!$I$7,L621-$H$2),0)))</f>
        <v>0</v>
      </c>
      <c r="I622" s="38">
        <f t="shared" si="689"/>
        <v>104.398</v>
      </c>
      <c r="J622" s="27">
        <f t="shared" si="691"/>
        <v>0</v>
      </c>
      <c r="K622" s="27">
        <f t="shared" si="690"/>
        <v>0</v>
      </c>
      <c r="L622" s="28">
        <f>IF((L621+F622+G622)&gt;=$B$2*'SFV+BESS'!$I$9, $B$2*'SFV+BESS'!$I$9, (L621+F622+G622))</f>
        <v>171.18062710246696</v>
      </c>
      <c r="M622" s="110">
        <f t="shared" si="692"/>
        <v>0</v>
      </c>
      <c r="R622" s="251"/>
      <c r="S622" s="41">
        <v>25.5416666666667</v>
      </c>
      <c r="T622" s="2">
        <f t="shared" si="749"/>
        <v>135.48306143536522</v>
      </c>
      <c r="U622" s="2">
        <f>Gen_Cons_Horario!B1392</f>
        <v>96.941000000000003</v>
      </c>
      <c r="V622" s="35">
        <f t="shared" si="724"/>
        <v>38.542061435365213</v>
      </c>
      <c r="W622" s="116">
        <f>IF(AND(V622&gt;0,V622*$B$4+AC621&lt;=$B$2*'SFV+BESS'!$I$9,V622&lt;'SFV+BESS'!$I$7), V622*$B$4, IF(AND(V622&gt;0,V622*$B$4+AC621&gt;$B$2*'SFV+BESS'!$I$9,V622*$B$4&lt;'SFV+BESS'!$I$7),$B$2*'SFV+BESS'!$I$9-AC621,IF(AND(V622&gt;0,V622*$B$4+AC621&gt;$B$2*'SFV+BESS'!$I$9,V622*$B$4&gt;'SFV+BESS'!$I$7,AC621&lt;$B$2*'SFV+BESS'!$I$9),$B$2*'SFV+BESS'!$I$9-AC621,IF(AND(V622&gt;0,V622*$B$4+AC621&lt;=$B$2*'SFV+BESS'!$I$9,V622&gt;'SFV+BESS'!$I$7),'SFV+BESS'!$I$7,0))))</f>
        <v>2.967349624706884</v>
      </c>
      <c r="X622" s="27">
        <f>IF(AND(V622&lt;0,AC621+V622/$B$5&gt;$H$2,-V622/'Carga-Descarga Año'!$B$5&lt;'SFV+BESS'!$I$7),V622/$B$5,IF(AND(V622&lt;0,AC621+V622/$B$5&gt;$H$2,-V622/'Carga-Descarga Año'!$B$5&gt;'SFV+BESS'!$I$7),-'SFV+BESS'!$I$7,IF(AND(V622&lt;0,AC621+V622/$B$5&lt;$H$2),-MIN('SFV+BESS'!$I$7,AC621-$H$2),0)))</f>
        <v>0</v>
      </c>
      <c r="Z622" s="33">
        <f t="shared" si="718"/>
        <v>96.941000000000003</v>
      </c>
      <c r="AA622" s="27">
        <f t="shared" si="693"/>
        <v>0</v>
      </c>
      <c r="AB622" s="27">
        <f t="shared" si="717"/>
        <v>0</v>
      </c>
      <c r="AC622" s="28">
        <f>IF((AC621+W622+X622)&gt;=$B$2*'SFV+BESS'!$I$9, $B$2*'SFV+BESS'!$I$9, (AC621+W622+X622))</f>
        <v>173.61249999999998</v>
      </c>
      <c r="AD622" s="110">
        <f t="shared" si="694"/>
        <v>35.418535514621126</v>
      </c>
      <c r="AI622" s="251"/>
      <c r="AJ622" s="41">
        <v>25.5416666666667</v>
      </c>
      <c r="AK622" s="52">
        <f t="shared" si="750"/>
        <v>135.11496947983915</v>
      </c>
      <c r="AL622" s="33">
        <f>Gen_Cons_Horario!B2064</f>
        <v>0</v>
      </c>
      <c r="AM622" s="35">
        <f t="shared" si="725"/>
        <v>135.11496947983915</v>
      </c>
      <c r="AN622" s="116">
        <f>IF(AND(AM622&gt;0,AM622*$B$4+AT621&lt;=$B$2*'SFV+BESS'!$I$9,AM622&lt;'SFV+BESS'!$I$7), AM622*$B$4, IF(AND(AM622&gt;0,AM622*$B$4+AT621&gt;$B$2*'SFV+BESS'!$I$9,AM622*$B$4&lt;'SFV+BESS'!$I$7),$B$2*'SFV+BESS'!$I$9-AT621,IF(AND(AM622&gt;0,AM622*$B$4+AT621&gt;$B$2*'SFV+BESS'!$I$9,AM622*$B$4&gt;'SFV+BESS'!$I$7,AT621&lt;$B$2*'SFV+BESS'!$I$9),$B$2*'SFV+BESS'!$I$9-AT621,IF(AND(AM622&gt;0,AM622*$B$4+AT621&lt;=$B$2*'SFV+BESS'!$I$9,AM622&gt;'SFV+BESS'!$I$7),'SFV+BESS'!$I$7,0))))</f>
        <v>0</v>
      </c>
      <c r="AO622" s="27">
        <f>IF(AND(AM622&lt;0,AT621+AM622/$B$5&gt;$H$2,-AM622/'Carga-Descarga Año'!$B$5&lt;'SFV+BESS'!$I$7),AM622/$B$5,IF(AND(AM622&lt;0,AT621+AM622/$B$5&gt;$H$2,-AM622/'Carga-Descarga Año'!$B$5&gt;'SFV+BESS'!$I$7),-'SFV+BESS'!$I$7,IF(AND(AM622&lt;0,AT621+AM622/$B$5&lt;$H$2),-MIN('SFV+BESS'!$I$7,AT621-$H$2),0)))</f>
        <v>0</v>
      </c>
      <c r="AP622" s="33"/>
      <c r="AQ622" s="33">
        <f t="shared" si="731"/>
        <v>0</v>
      </c>
      <c r="AR622" s="27">
        <f t="shared" si="695"/>
        <v>0</v>
      </c>
      <c r="AS622" s="27">
        <f t="shared" si="732"/>
        <v>0</v>
      </c>
      <c r="AT622" s="28">
        <f>IF((AT621+AN622+AO622)&gt;=$B$2*'SFV+BESS'!$I$9, $B$2*'SFV+BESS'!$I$9, (AT621+AN622+AO622))</f>
        <v>173.61249999999998</v>
      </c>
      <c r="AU622" s="110">
        <f t="shared" si="696"/>
        <v>135.11496947983915</v>
      </c>
      <c r="AZ622" s="251"/>
      <c r="BA622" s="41">
        <v>25.5416666666667</v>
      </c>
      <c r="BB622" s="33">
        <f t="shared" si="751"/>
        <v>117.05399934144904</v>
      </c>
      <c r="BC622" s="33">
        <f>Gen_Cons_Horario!B2808</f>
        <v>0</v>
      </c>
      <c r="BD622" s="35">
        <f t="shared" si="726"/>
        <v>117.05399934144904</v>
      </c>
      <c r="BE622" s="116">
        <f>IF(AND(BD622&gt;0,BD622*$B$4+BK621&lt;=$B$2*'SFV+BESS'!$I$9,BD622&lt;'SFV+BESS'!$I$7), BD622*$B$4, IF(AND(BD622&gt;0,BD622*$B$4+BK621&gt;$B$2*'SFV+BESS'!$I$9,BD622*$B$4&lt;'SFV+BESS'!$I$7),$B$2*'SFV+BESS'!$I$9-BK621,IF(AND(BD622&gt;0,BD622*$B$4+BK621&gt;$B$2*'SFV+BESS'!$I$9,BD622*$B$4&gt;'SFV+BESS'!$I$7,BK621&lt;$B$2*'SFV+BESS'!$I$9),$B$2*'SFV+BESS'!$I$9-BK621,IF(AND(BD622&gt;0,BD622*$B$4+BK621&lt;=$B$2*'SFV+BESS'!$I$9,BD622&gt;'SFV+BESS'!$I$7),'SFV+BESS'!$I$7,0))))</f>
        <v>0</v>
      </c>
      <c r="BF622" s="27">
        <f>IF(AND(BD622&lt;0,BK621+BD622/$B$5&gt;$H$2,-BD622/'Carga-Descarga Año'!$B$5&lt;'SFV+BESS'!$I$7),BD622/$B$5,IF(AND(BD622&lt;0,BK621+BD622/$B$5&gt;$H$2,-BD622/'Carga-Descarga Año'!$B$5&gt;'SFV+BESS'!$I$7),-'SFV+BESS'!$I$7,IF(AND(BD622&lt;0,BK621+BD622/$B$5&lt;$H$2),-MIN('SFV+BESS'!$I$7,BK621-$H$2),0)))</f>
        <v>0</v>
      </c>
      <c r="BG622" s="33"/>
      <c r="BH622" s="33">
        <f t="shared" si="733"/>
        <v>0</v>
      </c>
      <c r="BI622" s="27">
        <f t="shared" si="697"/>
        <v>0</v>
      </c>
      <c r="BJ622" s="27">
        <f t="shared" si="734"/>
        <v>0</v>
      </c>
      <c r="BK622" s="28">
        <f>IF((BK621+BE622+BF622)&gt;=$B$2*'SFV+BESS'!$I$9, $B$2*'SFV+BESS'!$I$9, (BK621+BE622+BF622))</f>
        <v>173.61249999999998</v>
      </c>
      <c r="BL622" s="110">
        <f t="shared" si="698"/>
        <v>117.05399934144904</v>
      </c>
      <c r="BQ622" s="251"/>
      <c r="BR622" s="41">
        <v>25.5416666666667</v>
      </c>
      <c r="BS622" s="33">
        <f t="shared" si="752"/>
        <v>101.15682338349448</v>
      </c>
      <c r="BT622" s="33">
        <f>Gen_Cons_Horario!B3528</f>
        <v>0</v>
      </c>
      <c r="BU622" s="35">
        <f t="shared" si="727"/>
        <v>101.15682338349448</v>
      </c>
      <c r="BV622" s="116">
        <f>IF(AND(BU622&gt;0,BU622*$B$4+CB621&lt;=$B$2*'SFV+BESS'!$I$9,BU622&lt;'SFV+BESS'!$I$7), BU622*$B$4, IF(AND(BU622&gt;0,BU622*$B$4+CB621&gt;$B$2*'SFV+BESS'!$I$9,BU622*$B$4&lt;'SFV+BESS'!$I$7),$B$2*'SFV+BESS'!$I$9-CB621,IF(AND(BU622&gt;0,BU622*$B$4+CB621&gt;$B$2*'SFV+BESS'!$I$9,BU622*$B$4&gt;'SFV+BESS'!$I$7,CB621&lt;$B$2*'SFV+BESS'!$I$9),$B$2*'SFV+BESS'!$I$9-CB621,IF(AND(BU622&gt;0,BU622*$B$4+CB621&lt;=$B$2*'SFV+BESS'!$I$9,BU622&gt;'SFV+BESS'!$I$7),'SFV+BESS'!$I$7,0))))</f>
        <v>0</v>
      </c>
      <c r="BW622" s="27">
        <f>IF(AND(BU622&lt;0,CB621+BU622/$B$5&gt;$H$2,-BU622/'Carga-Descarga Año'!$B$5&lt;'SFV+BESS'!$I$7),BU622/$B$5,IF(AND(BU622&lt;0,CB621+BU622/$B$5&gt;$H$2,-BU622/'Carga-Descarga Año'!$B$5&gt;'SFV+BESS'!$I$7),-'SFV+BESS'!$I$7,IF(AND(BU622&lt;0,CB621+BU622/$B$5&lt;$H$2),-MIN('SFV+BESS'!$I$7,CB621-$H$2),0)))</f>
        <v>0</v>
      </c>
      <c r="BX622" s="33"/>
      <c r="BY622" s="33">
        <f t="shared" si="735"/>
        <v>0</v>
      </c>
      <c r="BZ622" s="27">
        <f t="shared" si="699"/>
        <v>0</v>
      </c>
      <c r="CA622" s="27">
        <f t="shared" si="700"/>
        <v>0</v>
      </c>
      <c r="CB622" s="28">
        <f>IF((CB621+BV622+BW622)&gt;=$B$2*'SFV+BESS'!$I$9, $B$2*'SFV+BESS'!$I$9, (CB621+BV622+BW622))</f>
        <v>173.61249999999998</v>
      </c>
      <c r="CC622" s="110">
        <f t="shared" si="701"/>
        <v>101.15682338349448</v>
      </c>
      <c r="CH622" s="251"/>
      <c r="CI622" s="41">
        <v>25.5416666666667</v>
      </c>
      <c r="CJ622" s="33">
        <f t="shared" si="753"/>
        <v>89.380465685827559</v>
      </c>
      <c r="CK622" s="33">
        <f>Gen_Cons_Horario!B4272</f>
        <v>0</v>
      </c>
      <c r="CL622" s="35">
        <f t="shared" si="728"/>
        <v>89.380465685827559</v>
      </c>
      <c r="CM622" s="116">
        <f>IF(AND(CL622&gt;0,CL622*$B$4+CS621&lt;=$B$2*'SFV+BESS'!$I$9,CL622&lt;'SFV+BESS'!$I$7), CL622*$B$4, IF(AND(CL622&gt;0,CL622*$B$4+CS621&gt;$B$2*'SFV+BESS'!$I$9,CL622*$B$4&lt;'SFV+BESS'!$I$7),$B$2*'SFV+BESS'!$I$9-CS621,IF(AND(CL622&gt;0,CL622*$B$4+CS621&gt;$B$2*'SFV+BESS'!$I$9,CL622*$B$4&gt;'SFV+BESS'!$I$7,CS621&lt;$B$2*'SFV+BESS'!$I$9),$B$2*'SFV+BESS'!$I$9-CS621,IF(AND(CL622&gt;0,CL622*$B$4+CS621&lt;=$B$2*'SFV+BESS'!$I$9,CL622&gt;'SFV+BESS'!$I$7),'SFV+BESS'!$I$7,0))))</f>
        <v>0</v>
      </c>
      <c r="CN622" s="27">
        <f>IF(AND(CL622&lt;0,CS621+CL622/$B$5&gt;$H$2,-CL622/'Carga-Descarga Año'!$B$5&lt;'SFV+BESS'!$I$7),CL622/$B$5,IF(AND(CL622&lt;0,CS621+CL622/$B$5&gt;$H$2,-CL622/'Carga-Descarga Año'!$B$5&gt;'SFV+BESS'!$I$7),-'SFV+BESS'!$I$7,IF(AND(CL622&lt;0,CS621+CL622/$B$5&lt;$H$2),-MIN('SFV+BESS'!$I$7,CS621-$H$2),0)))</f>
        <v>0</v>
      </c>
      <c r="CO622" s="33"/>
      <c r="CP622" s="33">
        <f t="shared" si="736"/>
        <v>0</v>
      </c>
      <c r="CQ622" s="27">
        <f t="shared" si="702"/>
        <v>0</v>
      </c>
      <c r="CR622" s="27">
        <f t="shared" si="737"/>
        <v>0</v>
      </c>
      <c r="CS622" s="28">
        <f>IF((CS621+CM622+CN622)&gt;=$B$2*'SFV+BESS'!$I$9, $B$2*'SFV+BESS'!$I$9, (CS621+CM622+CN622))</f>
        <v>173.61249999999998</v>
      </c>
      <c r="CT622" s="110">
        <f t="shared" si="703"/>
        <v>89.380465685827559</v>
      </c>
      <c r="CY622" s="251"/>
      <c r="CZ622" s="41">
        <v>25.5416666666667</v>
      </c>
      <c r="DA622" s="33">
        <f t="shared" si="754"/>
        <v>97.567951615344242</v>
      </c>
      <c r="DB622" s="33">
        <f>Gen_Cons_Horario!B4992</f>
        <v>0</v>
      </c>
      <c r="DC622" s="35">
        <f t="shared" si="719"/>
        <v>97.567951615344242</v>
      </c>
      <c r="DD622" s="116">
        <f>IF(AND(DC622&gt;0,DC622*$B$4+DJ621&lt;=$B$2*'SFV+BESS'!$I$9,DC622&lt;'SFV+BESS'!$I$7), DC622*$B$4, IF(AND(DC622&gt;0,DC622*$B$4+DJ621&gt;$B$2*'SFV+BESS'!$I$9,DC622*$B$4&lt;'SFV+BESS'!$I$7),$B$2*'SFV+BESS'!$I$9-DJ621,IF(AND(DC622&gt;0,DC622*$B$4+DJ621&gt;$B$2*'SFV+BESS'!$I$9,DC622*$B$4&gt;'SFV+BESS'!$I$7,DJ621&lt;$B$2*'SFV+BESS'!$I$9),$B$2*'SFV+BESS'!$I$9-DJ621,IF(AND(DC622&gt;0,DC622*$B$4+DJ621&lt;=$B$2*'SFV+BESS'!$I$9,DC622&gt;'SFV+BESS'!$I$7),'SFV+BESS'!$I$7,0))))</f>
        <v>0</v>
      </c>
      <c r="DE622" s="27">
        <f>IF(AND(DC622&lt;0,DJ621+DC622/$B$5&gt;$H$2,-DC622/'Carga-Descarga Año'!$B$5&lt;'SFV+BESS'!$I$7),DC622/$B$5,IF(AND(DC622&lt;0,DJ621+DC622/$B$5&gt;$H$2,-DC622/'Carga-Descarga Año'!$B$5&gt;'SFV+BESS'!$I$7),-'SFV+BESS'!$I$7,IF(AND(DC622&lt;0,DJ621+DC622/$B$5&lt;$H$2),-MIN('SFV+BESS'!$I$7,DJ621-$H$2),0)))</f>
        <v>0</v>
      </c>
      <c r="DF622" s="33"/>
      <c r="DG622" s="33">
        <f t="shared" si="738"/>
        <v>0</v>
      </c>
      <c r="DH622" s="27">
        <f t="shared" si="704"/>
        <v>0</v>
      </c>
      <c r="DI622" s="27">
        <f t="shared" si="705"/>
        <v>0</v>
      </c>
      <c r="DJ622" s="28">
        <f>IF((DJ621+DD622+DE622)&gt;=$B$2*'SFV+BESS'!$I$9, $B$2*'SFV+BESS'!$I$9, (DJ621+DD622+DE622))</f>
        <v>173.61249999999998</v>
      </c>
      <c r="DK622" s="110">
        <f t="shared" si="706"/>
        <v>97.567951615344242</v>
      </c>
      <c r="DP622" s="251"/>
      <c r="DQ622" s="41">
        <v>25.5416666666667</v>
      </c>
      <c r="DR622" s="33">
        <f t="shared" si="755"/>
        <v>96.834626817698066</v>
      </c>
      <c r="DS622" s="33">
        <f>Gen_Cons_Horario!B5736</f>
        <v>0</v>
      </c>
      <c r="DT622" s="35">
        <f t="shared" si="720"/>
        <v>96.834626817698066</v>
      </c>
      <c r="DU622" s="116">
        <f>IF(AND(DT622&gt;0,DT622*$B$4+EA621&lt;=$B$2*'SFV+BESS'!$I$9,DT622&lt;'SFV+BESS'!$I$7), DT622*$B$4, IF(AND(DT622&gt;0,DT622*$B$4+EA621&gt;$B$2*'SFV+BESS'!$I$9,DT622*$B$4&lt;'SFV+BESS'!$I$7),$B$2*'SFV+BESS'!$I$9-EA621,IF(AND(DT622&gt;0,DT622*$B$4+EA621&gt;$B$2*'SFV+BESS'!$I$9,DT622*$B$4&gt;'SFV+BESS'!$I$7,EA621&lt;$B$2*'SFV+BESS'!$I$9),$B$2*'SFV+BESS'!$I$9-EA621,IF(AND(DT622&gt;0,DT622*$B$4+EA621&lt;=$B$2*'SFV+BESS'!$I$9,DT622&gt;'SFV+BESS'!$I$7),'SFV+BESS'!$I$7,0))))</f>
        <v>0</v>
      </c>
      <c r="DV622" s="27">
        <f>IF(AND(DT622&lt;0,EA621+DT622/$B$5&gt;$H$2,-DT622/'Carga-Descarga Año'!$B$5&lt;'SFV+BESS'!$I$7),DT622/$B$5,IF(AND(DT622&lt;0,EA621+DT622/$B$5&gt;$H$2,-DT622/'Carga-Descarga Año'!$B$5&gt;'SFV+BESS'!$I$7),-'SFV+BESS'!$I$7,IF(AND(DT622&lt;0,EA621+DT622/$B$5&lt;$H$2),-MIN('SFV+BESS'!$I$7,EA621-$H$2),0)))</f>
        <v>0</v>
      </c>
      <c r="DW622" s="33"/>
      <c r="DX622" s="33">
        <f t="shared" si="739"/>
        <v>0</v>
      </c>
      <c r="DY622" s="27">
        <f t="shared" si="707"/>
        <v>0</v>
      </c>
      <c r="DZ622" s="27">
        <f t="shared" si="740"/>
        <v>0</v>
      </c>
      <c r="EA622" s="28">
        <f>IF((EA621+DU622+DV622)&gt;=$B$2*'SFV+BESS'!$I$9, $B$2*'SFV+BESS'!$I$9, (EA621+DU622+DV622))</f>
        <v>173.61249999999998</v>
      </c>
      <c r="EB622" s="110">
        <f t="shared" si="708"/>
        <v>96.834626817698066</v>
      </c>
      <c r="EG622" s="251"/>
      <c r="EH622" s="41">
        <v>25.5416666666667</v>
      </c>
      <c r="EI622" s="33">
        <f t="shared" si="756"/>
        <v>107.82955536087286</v>
      </c>
      <c r="EJ622" s="33">
        <f>Gen_Cons_Horario!B6480</f>
        <v>0</v>
      </c>
      <c r="EK622" s="35">
        <f t="shared" si="721"/>
        <v>107.82955536087286</v>
      </c>
      <c r="EL622" s="116">
        <f>IF(AND(EK622&gt;0,EK622*$B$4+ER621&lt;=$B$2*'SFV+BESS'!$I$9,EK622&lt;'SFV+BESS'!$I$7), EK622*$B$4, IF(AND(EK622&gt;0,EK622*$B$4+ER621&gt;$B$2*'SFV+BESS'!$I$9,EK622*$B$4&lt;'SFV+BESS'!$I$7),$B$2*'SFV+BESS'!$I$9-ER621,IF(AND(EK622&gt;0,EK622*$B$4+ER621&gt;$B$2*'SFV+BESS'!$I$9,EK622*$B$4&gt;'SFV+BESS'!$I$7,ER621&lt;$B$2*'SFV+BESS'!$I$9),$B$2*'SFV+BESS'!$I$9-ER621,IF(AND(EK622&gt;0,EK622*$B$4+ER621&lt;=$B$2*'SFV+BESS'!$I$9,EK622&gt;'SFV+BESS'!$I$7),'SFV+BESS'!$I$7,0))))</f>
        <v>0</v>
      </c>
      <c r="EM622" s="27">
        <f>IF(AND(EK622&lt;0,ER621+EK622/$B$5&gt;$H$2,-EK622/'Carga-Descarga Año'!$B$5&lt;'SFV+BESS'!$I$7),EK622/$B$5,IF(AND(EK622&lt;0,ER621+EK622/$B$5&gt;$H$2,-EK622/'Carga-Descarga Año'!$B$5&gt;'SFV+BESS'!$I$7),-'SFV+BESS'!$I$7,IF(AND(EK622&lt;0,ER621+EK622/$B$5&lt;$H$2),-MIN('SFV+BESS'!$I$7,ER621-$H$2),0)))</f>
        <v>0</v>
      </c>
      <c r="EN622" s="33"/>
      <c r="EO622" s="33">
        <f t="shared" si="741"/>
        <v>0</v>
      </c>
      <c r="EP622" s="27">
        <f t="shared" si="709"/>
        <v>0</v>
      </c>
      <c r="EQ622" s="27">
        <f t="shared" si="742"/>
        <v>0</v>
      </c>
      <c r="ER622" s="28">
        <f>IF((ER621+EL622+EM622)&gt;=$B$2*'SFV+BESS'!$I$9, $B$2*'SFV+BESS'!$I$9, (ER621+EL622+EM622))</f>
        <v>173.61249999999998</v>
      </c>
      <c r="ES622" s="110">
        <f t="shared" si="710"/>
        <v>107.82955536087286</v>
      </c>
      <c r="EX622" s="251"/>
      <c r="EY622" s="41">
        <v>25.5416666666667</v>
      </c>
      <c r="EZ622" s="33">
        <f t="shared" si="757"/>
        <v>116.9976573866774</v>
      </c>
      <c r="FA622" s="33">
        <f>Gen_Cons_Horario!B7200</f>
        <v>37.285000000000004</v>
      </c>
      <c r="FB622" s="35">
        <f t="shared" si="722"/>
        <v>79.712657386677392</v>
      </c>
      <c r="FC622" s="116">
        <f>IF(AND(FB622&gt;0,FB622*$B$4+FI621&lt;=$B$2*'SFV+BESS'!$I$9,FB622&lt;'SFV+BESS'!$I$7), FB622*$B$4, IF(AND(FB622&gt;0,FB622*$B$4+FI621&gt;$B$2*'SFV+BESS'!$I$9,FB622*$B$4&lt;'SFV+BESS'!$I$7),$B$2*'SFV+BESS'!$I$9-FI621,IF(AND(FB622&gt;0,FB622*$B$4+FI621&gt;$B$2*'SFV+BESS'!$I$9,FB622*$B$4&gt;'SFV+BESS'!$I$7,FI621&lt;$B$2*'SFV+BESS'!$I$9),$B$2*'SFV+BESS'!$I$9-FI621,IF(AND(FB622&gt;0,FB622*$B$4+FI621&lt;=$B$2*'SFV+BESS'!$I$9,FB622&gt;'SFV+BESS'!$I$7),'SFV+BESS'!$I$7,0))))</f>
        <v>0</v>
      </c>
      <c r="FD622" s="27">
        <f>IF(AND(FB622&lt;0,FI621+FB622/$B$5&gt;$H$2,-FB622/'Carga-Descarga Año'!$B$5&lt;'SFV+BESS'!$I$7),FB622/$B$5,IF(AND(FB622&lt;0,FI621+FB622/$B$5&gt;$H$2,-FB622/'Carga-Descarga Año'!$B$5&gt;'SFV+BESS'!$I$7),-'SFV+BESS'!$I$7,IF(AND(FB622&lt;0,FI621+FB622/$B$5&lt;$H$2),-MIN('SFV+BESS'!$I$7,FI621-$H$2),0)))</f>
        <v>0</v>
      </c>
      <c r="FE622" s="33"/>
      <c r="FF622" s="33">
        <f t="shared" si="743"/>
        <v>37.285000000000004</v>
      </c>
      <c r="FG622" s="27">
        <f t="shared" si="711"/>
        <v>0</v>
      </c>
      <c r="FH622" s="27">
        <f t="shared" si="744"/>
        <v>0</v>
      </c>
      <c r="FI622" s="28">
        <f>IF((FI621+FC622+FD622)&gt;=$B$2*'SFV+BESS'!$I$9, $B$2*'SFV+BESS'!$I$9, (FI621+FC622+FD622))</f>
        <v>173.61249999999998</v>
      </c>
      <c r="FJ622" s="110">
        <f t="shared" si="712"/>
        <v>79.712657386677392</v>
      </c>
      <c r="FO622" s="251"/>
      <c r="FP622" s="41">
        <v>25.5416666666667</v>
      </c>
      <c r="FQ622" s="33">
        <f t="shared" si="758"/>
        <v>124.15896438995942</v>
      </c>
      <c r="FR622" s="33">
        <f>Gen_Cons_Horario!B7944</f>
        <v>96.941000000000003</v>
      </c>
      <c r="FS622" s="35">
        <f t="shared" si="723"/>
        <v>27.21796438995942</v>
      </c>
      <c r="FT622" s="116">
        <f>IF(AND(FS622&gt;0,FS622*$B$4+FZ621&lt;=$B$2*'SFV+BESS'!$I$9,FS622&lt;'SFV+BESS'!$I$7), FS622*$B$4, IF(AND(FS622&gt;0,FS622*$B$4+FZ621&gt;$B$2*'SFV+BESS'!$I$9,FS622*$B$4&lt;'SFV+BESS'!$I$7),$B$2*'SFV+BESS'!$I$9-FZ621,IF(AND(FS622&gt;0,FS622*$B$4+FZ621&gt;$B$2*'SFV+BESS'!$I$9,FS622*$B$4&gt;'SFV+BESS'!$I$7,FZ621&lt;$B$2*'SFV+BESS'!$I$9),$B$2*'SFV+BESS'!$I$9-FZ621,IF(AND(FS622&gt;0,FS622*$B$4+FZ621&lt;=$B$2*'SFV+BESS'!$I$9,FS622&gt;'SFV+BESS'!$I$7),'SFV+BESS'!$I$7,0))))</f>
        <v>25.857066170461447</v>
      </c>
      <c r="FU622" s="27">
        <f>IF(AND(FS622&lt;0,FZ621+FS622/$B$5&gt;$H$2,-FS622/'Carga-Descarga Año'!$B$5&lt;'SFV+BESS'!$I$7),FS622/$B$5,IF(AND(FS622&lt;0,FZ621+FS622/$B$5&gt;$H$2,-FS622/'Carga-Descarga Año'!$B$5&gt;'SFV+BESS'!$I$7),-'SFV+BESS'!$I$7,IF(AND(FS622&lt;0,FZ621+FS622/$B$5&lt;$H$2),-MIN('SFV+BESS'!$I$7,FZ621-$H$2),0)))</f>
        <v>0</v>
      </c>
      <c r="FV622" s="33"/>
      <c r="FW622" s="33">
        <f t="shared" si="745"/>
        <v>96.941000000000003</v>
      </c>
      <c r="FX622" s="27">
        <f t="shared" si="713"/>
        <v>0</v>
      </c>
      <c r="FY622" s="27">
        <f t="shared" si="746"/>
        <v>0</v>
      </c>
      <c r="FZ622" s="28">
        <f>IF((FZ621+FT622+FU622)&gt;=$B$2*'SFV+BESS'!$I$9, $B$2*'SFV+BESS'!$I$9, (FZ621+FT622+FU622))</f>
        <v>113.36562029632383</v>
      </c>
      <c r="GA622" s="110">
        <f t="shared" si="714"/>
        <v>0</v>
      </c>
      <c r="GF622" s="251"/>
      <c r="GG622" s="41">
        <v>25.5416666666667</v>
      </c>
      <c r="GH622" s="33">
        <f t="shared" si="759"/>
        <v>123.094953967778</v>
      </c>
      <c r="GI622" s="33">
        <f>Gen_Cons_Horario!B8664</f>
        <v>59.656000000000006</v>
      </c>
      <c r="GJ622" s="35">
        <f t="shared" si="729"/>
        <v>63.438953967777991</v>
      </c>
      <c r="GK622" s="116">
        <f>IF(AND(GJ622&gt;0,GJ622*$B$4+GQ621&lt;=$B$2*'SFV+BESS'!$I$9,GJ622&lt;'SFV+BESS'!$I$7), GJ622*$B$4, IF(AND(GJ622&gt;0,GJ622*$B$4+GQ621&gt;$B$2*'SFV+BESS'!$I$9,GJ622*$B$4&lt;'SFV+BESS'!$I$7),$B$2*'SFV+BESS'!$I$9-GQ621,IF(AND(GJ622&gt;0,GJ622*$B$4+GQ621&gt;$B$2*'SFV+BESS'!$I$9,GJ622*$B$4&gt;'SFV+BESS'!$I$7,GQ621&lt;$B$2*'SFV+BESS'!$I$9),$B$2*'SFV+BESS'!$I$9-GQ621,IF(AND(GJ622&gt;0,GJ622*$B$4+GQ621&lt;=$B$2*'SFV+BESS'!$I$9,GJ622&gt;'SFV+BESS'!$I$7),'SFV+BESS'!$I$7,0))))</f>
        <v>0</v>
      </c>
      <c r="GL622" s="27">
        <f>IF(AND(GJ622&lt;0,GQ621+GJ622/$B$5&gt;$H$2,-GJ622/'Carga-Descarga Año'!$B$5&lt;'SFV+BESS'!$I$7),GJ622/$B$5,IF(AND(GJ622&lt;0,GQ621+GJ622/$B$5&gt;$H$2,-GJ622/'Carga-Descarga Año'!$B$5&gt;'SFV+BESS'!$I$7),-'SFV+BESS'!$I$7,IF(AND(GJ622&lt;0,GQ621+GJ622/$B$5&lt;$H$2),-MIN('SFV+BESS'!$I$7,GQ621-$H$2),0)))</f>
        <v>0</v>
      </c>
      <c r="GM622" s="33"/>
      <c r="GN622" s="33">
        <f t="shared" si="747"/>
        <v>59.656000000000006</v>
      </c>
      <c r="GO622" s="27">
        <f t="shared" si="715"/>
        <v>0</v>
      </c>
      <c r="GP622" s="27">
        <f t="shared" si="748"/>
        <v>0</v>
      </c>
      <c r="GQ622" s="28">
        <f>IF((GQ621+GK622+GL622)&gt;=$B$2*'SFV+BESS'!$I$9, $B$2*'SFV+BESS'!$I$9, (GQ621+GK622+GL622))</f>
        <v>173.61249999999998</v>
      </c>
      <c r="GR622" s="110">
        <f t="shared" si="716"/>
        <v>63.438953967777991</v>
      </c>
    </row>
    <row r="623" spans="1:200">
      <c r="A623" s="249"/>
      <c r="B623" s="41">
        <v>25.5833333333334</v>
      </c>
      <c r="C623" s="38">
        <f t="shared" si="730"/>
        <v>133.25978951017149</v>
      </c>
      <c r="D623" s="2">
        <f>Gen_Cons_Horario!B649</f>
        <v>104.398</v>
      </c>
      <c r="E623" s="140">
        <f t="shared" si="688"/>
        <v>28.861789510171491</v>
      </c>
      <c r="F623" s="116">
        <f>IF(AND(E623&gt;0,E623*$B$4+L622&lt;=$B$2*'SFV+BESS'!$I$9,E623&lt;'SFV+BESS'!$I$7), E623*$B$4, IF(AND(E623&gt;0,E623*$B$4+L622&gt;$B$2*'SFV+BESS'!$I$9,E623*$B$4&lt;'SFV+BESS'!$I$7),$B$2*'SFV+BESS'!$I$9-L622,IF(AND(E623&gt;0,E623*$B$4+L622&gt;$B$2*'SFV+BESS'!$I$9,E623*$B$4&gt;'SFV+BESS'!$I$7,L622&lt;$B$2*'SFV+BESS'!$I$9),$B$2*'SFV+BESS'!$I$9-L622,IF(AND(E623&gt;0,E623*$B$4+L622&lt;=$B$2*'SFV+BESS'!$I$9,E623&gt;'SFV+BESS'!$I$7),'SFV+BESS'!$I$7,0))))</f>
        <v>2.4318728975330259</v>
      </c>
      <c r="G623" s="27">
        <f>IF(AND(E623&lt;0,L622+E623/$B$5&gt;$H$2,-E623/'Carga-Descarga Año'!$B$5&lt;'SFV+BESS'!$I$7),E623/$B$5,IF(AND(E623&lt;0,L622+E623/$B$5&gt;$H$2,-E623/'Carga-Descarga Año'!$B$5&gt;'SFV+BESS'!$I$7),-'SFV+BESS'!$I$7,IF(AND(E623&lt;0,L622+E623/$B$5&lt;$H$2),-MIN('SFV+BESS'!$I$7,L622-$H$2),0)))</f>
        <v>0</v>
      </c>
      <c r="I623" s="38">
        <f t="shared" si="689"/>
        <v>104.398</v>
      </c>
      <c r="J623" s="27">
        <f t="shared" si="691"/>
        <v>0</v>
      </c>
      <c r="K623" s="27">
        <f t="shared" si="690"/>
        <v>0</v>
      </c>
      <c r="L623" s="28">
        <f>IF((L622+F623+G623)&gt;=$B$2*'SFV+BESS'!$I$9, $B$2*'SFV+BESS'!$I$9, (L622+F623+G623))</f>
        <v>173.61249999999998</v>
      </c>
      <c r="M623" s="110">
        <f t="shared" si="692"/>
        <v>26.301923302241988</v>
      </c>
      <c r="R623" s="251"/>
      <c r="S623" s="41">
        <v>25.5833333333334</v>
      </c>
      <c r="T623" s="2">
        <f t="shared" si="749"/>
        <v>139.0828529227783</v>
      </c>
      <c r="U623" s="2">
        <f>Gen_Cons_Horario!B1393</f>
        <v>96.941000000000003</v>
      </c>
      <c r="V623" s="35">
        <f t="shared" si="724"/>
        <v>42.141852922778298</v>
      </c>
      <c r="W623" s="116">
        <f>IF(AND(V623&gt;0,V623*$B$4+AC622&lt;=$B$2*'SFV+BESS'!$I$9,V623&lt;'SFV+BESS'!$I$7), V623*$B$4, IF(AND(V623&gt;0,V623*$B$4+AC622&gt;$B$2*'SFV+BESS'!$I$9,V623*$B$4&lt;'SFV+BESS'!$I$7),$B$2*'SFV+BESS'!$I$9-AC622,IF(AND(V623&gt;0,V623*$B$4+AC622&gt;$B$2*'SFV+BESS'!$I$9,V623*$B$4&gt;'SFV+BESS'!$I$7,AC622&lt;$B$2*'SFV+BESS'!$I$9),$B$2*'SFV+BESS'!$I$9-AC622,IF(AND(V623&gt;0,V623*$B$4+AC622&lt;=$B$2*'SFV+BESS'!$I$9,V623&gt;'SFV+BESS'!$I$7),'SFV+BESS'!$I$7,0))))</f>
        <v>0</v>
      </c>
      <c r="X623" s="27">
        <f>IF(AND(V623&lt;0,AC622+V623/$B$5&gt;$H$2,-V623/'Carga-Descarga Año'!$B$5&lt;'SFV+BESS'!$I$7),V623/$B$5,IF(AND(V623&lt;0,AC622+V623/$B$5&gt;$H$2,-V623/'Carga-Descarga Año'!$B$5&gt;'SFV+BESS'!$I$7),-'SFV+BESS'!$I$7,IF(AND(V623&lt;0,AC622+V623/$B$5&lt;$H$2),-MIN('SFV+BESS'!$I$7,AC622-$H$2),0)))</f>
        <v>0</v>
      </c>
      <c r="Z623" s="33">
        <f t="shared" si="718"/>
        <v>96.941000000000003</v>
      </c>
      <c r="AA623" s="27">
        <f t="shared" si="693"/>
        <v>0</v>
      </c>
      <c r="AB623" s="27">
        <f t="shared" si="717"/>
        <v>0</v>
      </c>
      <c r="AC623" s="28">
        <f>IF((AC622+W623+X623)&gt;=$B$2*'SFV+BESS'!$I$9, $B$2*'SFV+BESS'!$I$9, (AC622+W623+X623))</f>
        <v>173.61249999999998</v>
      </c>
      <c r="AD623" s="110">
        <f t="shared" si="694"/>
        <v>42.141852922778298</v>
      </c>
      <c r="AI623" s="251"/>
      <c r="AJ623" s="41">
        <v>25.5833333333334</v>
      </c>
      <c r="AK623" s="52">
        <f t="shared" si="750"/>
        <v>137.68044358388673</v>
      </c>
      <c r="AL623" s="33">
        <f>Gen_Cons_Horario!B2065</f>
        <v>0</v>
      </c>
      <c r="AM623" s="35">
        <f t="shared" si="725"/>
        <v>137.68044358388673</v>
      </c>
      <c r="AN623" s="116">
        <f>IF(AND(AM623&gt;0,AM623*$B$4+AT622&lt;=$B$2*'SFV+BESS'!$I$9,AM623&lt;'SFV+BESS'!$I$7), AM623*$B$4, IF(AND(AM623&gt;0,AM623*$B$4+AT622&gt;$B$2*'SFV+BESS'!$I$9,AM623*$B$4&lt;'SFV+BESS'!$I$7),$B$2*'SFV+BESS'!$I$9-AT622,IF(AND(AM623&gt;0,AM623*$B$4+AT622&gt;$B$2*'SFV+BESS'!$I$9,AM623*$B$4&gt;'SFV+BESS'!$I$7,AT622&lt;$B$2*'SFV+BESS'!$I$9),$B$2*'SFV+BESS'!$I$9-AT622,IF(AND(AM623&gt;0,AM623*$B$4+AT622&lt;=$B$2*'SFV+BESS'!$I$9,AM623&gt;'SFV+BESS'!$I$7),'SFV+BESS'!$I$7,0))))</f>
        <v>0</v>
      </c>
      <c r="AO623" s="27">
        <f>IF(AND(AM623&lt;0,AT622+AM623/$B$5&gt;$H$2,-AM623/'Carga-Descarga Año'!$B$5&lt;'SFV+BESS'!$I$7),AM623/$B$5,IF(AND(AM623&lt;0,AT622+AM623/$B$5&gt;$H$2,-AM623/'Carga-Descarga Año'!$B$5&gt;'SFV+BESS'!$I$7),-'SFV+BESS'!$I$7,IF(AND(AM623&lt;0,AT622+AM623/$B$5&lt;$H$2),-MIN('SFV+BESS'!$I$7,AT622-$H$2),0)))</f>
        <v>0</v>
      </c>
      <c r="AP623" s="33"/>
      <c r="AQ623" s="33">
        <f t="shared" si="731"/>
        <v>0</v>
      </c>
      <c r="AR623" s="27">
        <f t="shared" si="695"/>
        <v>0</v>
      </c>
      <c r="AS623" s="27">
        <f t="shared" si="732"/>
        <v>0</v>
      </c>
      <c r="AT623" s="28">
        <f>IF((AT622+AN623+AO623)&gt;=$B$2*'SFV+BESS'!$I$9, $B$2*'SFV+BESS'!$I$9, (AT622+AN623+AO623))</f>
        <v>173.61249999999998</v>
      </c>
      <c r="AU623" s="110">
        <f t="shared" si="696"/>
        <v>137.68044358388673</v>
      </c>
      <c r="AZ623" s="251"/>
      <c r="BA623" s="41">
        <v>25.5833333333334</v>
      </c>
      <c r="BB623" s="33">
        <f t="shared" si="751"/>
        <v>119.78981902555637</v>
      </c>
      <c r="BC623" s="33">
        <f>Gen_Cons_Horario!B2809</f>
        <v>0</v>
      </c>
      <c r="BD623" s="35">
        <f t="shared" si="726"/>
        <v>119.78981902555637</v>
      </c>
      <c r="BE623" s="116">
        <f>IF(AND(BD623&gt;0,BD623*$B$4+BK622&lt;=$B$2*'SFV+BESS'!$I$9,BD623&lt;'SFV+BESS'!$I$7), BD623*$B$4, IF(AND(BD623&gt;0,BD623*$B$4+BK622&gt;$B$2*'SFV+BESS'!$I$9,BD623*$B$4&lt;'SFV+BESS'!$I$7),$B$2*'SFV+BESS'!$I$9-BK622,IF(AND(BD623&gt;0,BD623*$B$4+BK622&gt;$B$2*'SFV+BESS'!$I$9,BD623*$B$4&gt;'SFV+BESS'!$I$7,BK622&lt;$B$2*'SFV+BESS'!$I$9),$B$2*'SFV+BESS'!$I$9-BK622,IF(AND(BD623&gt;0,BD623*$B$4+BK622&lt;=$B$2*'SFV+BESS'!$I$9,BD623&gt;'SFV+BESS'!$I$7),'SFV+BESS'!$I$7,0))))</f>
        <v>0</v>
      </c>
      <c r="BF623" s="27">
        <f>IF(AND(BD623&lt;0,BK622+BD623/$B$5&gt;$H$2,-BD623/'Carga-Descarga Año'!$B$5&lt;'SFV+BESS'!$I$7),BD623/$B$5,IF(AND(BD623&lt;0,BK622+BD623/$B$5&gt;$H$2,-BD623/'Carga-Descarga Año'!$B$5&gt;'SFV+BESS'!$I$7),-'SFV+BESS'!$I$7,IF(AND(BD623&lt;0,BK622+BD623/$B$5&lt;$H$2),-MIN('SFV+BESS'!$I$7,BK622-$H$2),0)))</f>
        <v>0</v>
      </c>
      <c r="BG623" s="33"/>
      <c r="BH623" s="33">
        <f t="shared" si="733"/>
        <v>0</v>
      </c>
      <c r="BI623" s="27">
        <f t="shared" si="697"/>
        <v>0</v>
      </c>
      <c r="BJ623" s="27">
        <f t="shared" si="734"/>
        <v>0</v>
      </c>
      <c r="BK623" s="28">
        <f>IF((BK622+BE623+BF623)&gt;=$B$2*'SFV+BESS'!$I$9, $B$2*'SFV+BESS'!$I$9, (BK622+BE623+BF623))</f>
        <v>173.61249999999998</v>
      </c>
      <c r="BL623" s="110">
        <f t="shared" si="698"/>
        <v>119.78981902555637</v>
      </c>
      <c r="BQ623" s="251"/>
      <c r="BR623" s="41">
        <v>25.5833333333334</v>
      </c>
      <c r="BS623" s="33">
        <f t="shared" si="752"/>
        <v>102.95917212974827</v>
      </c>
      <c r="BT623" s="33">
        <f>Gen_Cons_Horario!B3529</f>
        <v>0</v>
      </c>
      <c r="BU623" s="35">
        <f t="shared" si="727"/>
        <v>102.95917212974827</v>
      </c>
      <c r="BV623" s="116">
        <f>IF(AND(BU623&gt;0,BU623*$B$4+CB622&lt;=$B$2*'SFV+BESS'!$I$9,BU623&lt;'SFV+BESS'!$I$7), BU623*$B$4, IF(AND(BU623&gt;0,BU623*$B$4+CB622&gt;$B$2*'SFV+BESS'!$I$9,BU623*$B$4&lt;'SFV+BESS'!$I$7),$B$2*'SFV+BESS'!$I$9-CB622,IF(AND(BU623&gt;0,BU623*$B$4+CB622&gt;$B$2*'SFV+BESS'!$I$9,BU623*$B$4&gt;'SFV+BESS'!$I$7,CB622&lt;$B$2*'SFV+BESS'!$I$9),$B$2*'SFV+BESS'!$I$9-CB622,IF(AND(BU623&gt;0,BU623*$B$4+CB622&lt;=$B$2*'SFV+BESS'!$I$9,BU623&gt;'SFV+BESS'!$I$7),'SFV+BESS'!$I$7,0))))</f>
        <v>0</v>
      </c>
      <c r="BW623" s="27">
        <f>IF(AND(BU623&lt;0,CB622+BU623/$B$5&gt;$H$2,-BU623/'Carga-Descarga Año'!$B$5&lt;'SFV+BESS'!$I$7),BU623/$B$5,IF(AND(BU623&lt;0,CB622+BU623/$B$5&gt;$H$2,-BU623/'Carga-Descarga Año'!$B$5&gt;'SFV+BESS'!$I$7),-'SFV+BESS'!$I$7,IF(AND(BU623&lt;0,CB622+BU623/$B$5&lt;$H$2),-MIN('SFV+BESS'!$I$7,CB622-$H$2),0)))</f>
        <v>0</v>
      </c>
      <c r="BX623" s="33"/>
      <c r="BY623" s="33">
        <f t="shared" si="735"/>
        <v>0</v>
      </c>
      <c r="BZ623" s="27">
        <f t="shared" si="699"/>
        <v>0</v>
      </c>
      <c r="CA623" s="27">
        <f t="shared" si="700"/>
        <v>0</v>
      </c>
      <c r="CB623" s="28">
        <f>IF((CB622+BV623+BW623)&gt;=$B$2*'SFV+BESS'!$I$9, $B$2*'SFV+BESS'!$I$9, (CB622+BV623+BW623))</f>
        <v>173.61249999999998</v>
      </c>
      <c r="CC623" s="110">
        <f t="shared" si="701"/>
        <v>102.95917212974827</v>
      </c>
      <c r="CH623" s="251"/>
      <c r="CI623" s="41">
        <v>25.5833333333334</v>
      </c>
      <c r="CJ623" s="33">
        <f t="shared" si="753"/>
        <v>92.109640210585653</v>
      </c>
      <c r="CK623" s="33">
        <f>Gen_Cons_Horario!B4273</f>
        <v>0</v>
      </c>
      <c r="CL623" s="35">
        <f t="shared" si="728"/>
        <v>92.109640210585653</v>
      </c>
      <c r="CM623" s="116">
        <f>IF(AND(CL623&gt;0,CL623*$B$4+CS622&lt;=$B$2*'SFV+BESS'!$I$9,CL623&lt;'SFV+BESS'!$I$7), CL623*$B$4, IF(AND(CL623&gt;0,CL623*$B$4+CS622&gt;$B$2*'SFV+BESS'!$I$9,CL623*$B$4&lt;'SFV+BESS'!$I$7),$B$2*'SFV+BESS'!$I$9-CS622,IF(AND(CL623&gt;0,CL623*$B$4+CS622&gt;$B$2*'SFV+BESS'!$I$9,CL623*$B$4&gt;'SFV+BESS'!$I$7,CS622&lt;$B$2*'SFV+BESS'!$I$9),$B$2*'SFV+BESS'!$I$9-CS622,IF(AND(CL623&gt;0,CL623*$B$4+CS622&lt;=$B$2*'SFV+BESS'!$I$9,CL623&gt;'SFV+BESS'!$I$7),'SFV+BESS'!$I$7,0))))</f>
        <v>0</v>
      </c>
      <c r="CN623" s="27">
        <f>IF(AND(CL623&lt;0,CS622+CL623/$B$5&gt;$H$2,-CL623/'Carga-Descarga Año'!$B$5&lt;'SFV+BESS'!$I$7),CL623/$B$5,IF(AND(CL623&lt;0,CS622+CL623/$B$5&gt;$H$2,-CL623/'Carga-Descarga Año'!$B$5&gt;'SFV+BESS'!$I$7),-'SFV+BESS'!$I$7,IF(AND(CL623&lt;0,CS622+CL623/$B$5&lt;$H$2),-MIN('SFV+BESS'!$I$7,CS622-$H$2),0)))</f>
        <v>0</v>
      </c>
      <c r="CO623" s="33"/>
      <c r="CP623" s="33">
        <f t="shared" si="736"/>
        <v>0</v>
      </c>
      <c r="CQ623" s="27">
        <f t="shared" si="702"/>
        <v>0</v>
      </c>
      <c r="CR623" s="27">
        <f t="shared" si="737"/>
        <v>0</v>
      </c>
      <c r="CS623" s="28">
        <f>IF((CS622+CM623+CN623)&gt;=$B$2*'SFV+BESS'!$I$9, $B$2*'SFV+BESS'!$I$9, (CS622+CM623+CN623))</f>
        <v>173.61249999999998</v>
      </c>
      <c r="CT623" s="110">
        <f t="shared" si="703"/>
        <v>92.109640210585653</v>
      </c>
      <c r="CY623" s="251"/>
      <c r="CZ623" s="41">
        <v>25.5833333333334</v>
      </c>
      <c r="DA623" s="33">
        <f t="shared" si="754"/>
        <v>99.291005948507078</v>
      </c>
      <c r="DB623" s="33">
        <f>Gen_Cons_Horario!B4993</f>
        <v>0</v>
      </c>
      <c r="DC623" s="35">
        <f t="shared" si="719"/>
        <v>99.291005948507078</v>
      </c>
      <c r="DD623" s="116">
        <f>IF(AND(DC623&gt;0,DC623*$B$4+DJ622&lt;=$B$2*'SFV+BESS'!$I$9,DC623&lt;'SFV+BESS'!$I$7), DC623*$B$4, IF(AND(DC623&gt;0,DC623*$B$4+DJ622&gt;$B$2*'SFV+BESS'!$I$9,DC623*$B$4&lt;'SFV+BESS'!$I$7),$B$2*'SFV+BESS'!$I$9-DJ622,IF(AND(DC623&gt;0,DC623*$B$4+DJ622&gt;$B$2*'SFV+BESS'!$I$9,DC623*$B$4&gt;'SFV+BESS'!$I$7,DJ622&lt;$B$2*'SFV+BESS'!$I$9),$B$2*'SFV+BESS'!$I$9-DJ622,IF(AND(DC623&gt;0,DC623*$B$4+DJ622&lt;=$B$2*'SFV+BESS'!$I$9,DC623&gt;'SFV+BESS'!$I$7),'SFV+BESS'!$I$7,0))))</f>
        <v>0</v>
      </c>
      <c r="DE623" s="27">
        <f>IF(AND(DC623&lt;0,DJ622+DC623/$B$5&gt;$H$2,-DC623/'Carga-Descarga Año'!$B$5&lt;'SFV+BESS'!$I$7),DC623/$B$5,IF(AND(DC623&lt;0,DJ622+DC623/$B$5&gt;$H$2,-DC623/'Carga-Descarga Año'!$B$5&gt;'SFV+BESS'!$I$7),-'SFV+BESS'!$I$7,IF(AND(DC623&lt;0,DJ622+DC623/$B$5&lt;$H$2),-MIN('SFV+BESS'!$I$7,DJ622-$H$2),0)))</f>
        <v>0</v>
      </c>
      <c r="DF623" s="33"/>
      <c r="DG623" s="33">
        <f t="shared" si="738"/>
        <v>0</v>
      </c>
      <c r="DH623" s="27">
        <f t="shared" si="704"/>
        <v>0</v>
      </c>
      <c r="DI623" s="27">
        <f t="shared" si="705"/>
        <v>0</v>
      </c>
      <c r="DJ623" s="28">
        <f>IF((DJ622+DD623+DE623)&gt;=$B$2*'SFV+BESS'!$I$9, $B$2*'SFV+BESS'!$I$9, (DJ622+DD623+DE623))</f>
        <v>173.61249999999998</v>
      </c>
      <c r="DK623" s="110">
        <f t="shared" si="706"/>
        <v>99.291005948507078</v>
      </c>
      <c r="DP623" s="251"/>
      <c r="DQ623" s="41">
        <v>25.5833333333334</v>
      </c>
      <c r="DR623" s="33">
        <f t="shared" si="755"/>
        <v>97.880357128904294</v>
      </c>
      <c r="DS623" s="33">
        <f>Gen_Cons_Horario!B5737</f>
        <v>0</v>
      </c>
      <c r="DT623" s="35">
        <f t="shared" si="720"/>
        <v>97.880357128904294</v>
      </c>
      <c r="DU623" s="116">
        <f>IF(AND(DT623&gt;0,DT623*$B$4+EA622&lt;=$B$2*'SFV+BESS'!$I$9,DT623&lt;'SFV+BESS'!$I$7), DT623*$B$4, IF(AND(DT623&gt;0,DT623*$B$4+EA622&gt;$B$2*'SFV+BESS'!$I$9,DT623*$B$4&lt;'SFV+BESS'!$I$7),$B$2*'SFV+BESS'!$I$9-EA622,IF(AND(DT623&gt;0,DT623*$B$4+EA622&gt;$B$2*'SFV+BESS'!$I$9,DT623*$B$4&gt;'SFV+BESS'!$I$7,EA622&lt;$B$2*'SFV+BESS'!$I$9),$B$2*'SFV+BESS'!$I$9-EA622,IF(AND(DT623&gt;0,DT623*$B$4+EA622&lt;=$B$2*'SFV+BESS'!$I$9,DT623&gt;'SFV+BESS'!$I$7),'SFV+BESS'!$I$7,0))))</f>
        <v>0</v>
      </c>
      <c r="DV623" s="27">
        <f>IF(AND(DT623&lt;0,EA622+DT623/$B$5&gt;$H$2,-DT623/'Carga-Descarga Año'!$B$5&lt;'SFV+BESS'!$I$7),DT623/$B$5,IF(AND(DT623&lt;0,EA622+DT623/$B$5&gt;$H$2,-DT623/'Carga-Descarga Año'!$B$5&gt;'SFV+BESS'!$I$7),-'SFV+BESS'!$I$7,IF(AND(DT623&lt;0,EA622+DT623/$B$5&lt;$H$2),-MIN('SFV+BESS'!$I$7,EA622-$H$2),0)))</f>
        <v>0</v>
      </c>
      <c r="DW623" s="33"/>
      <c r="DX623" s="33">
        <f t="shared" si="739"/>
        <v>0</v>
      </c>
      <c r="DY623" s="27">
        <f t="shared" si="707"/>
        <v>0</v>
      </c>
      <c r="DZ623" s="27">
        <f t="shared" si="740"/>
        <v>0</v>
      </c>
      <c r="EA623" s="28">
        <f>IF((EA622+DU623+DV623)&gt;=$B$2*'SFV+BESS'!$I$9, $B$2*'SFV+BESS'!$I$9, (EA622+DU623+DV623))</f>
        <v>173.61249999999998</v>
      </c>
      <c r="EB623" s="110">
        <f t="shared" si="708"/>
        <v>97.880357128904294</v>
      </c>
      <c r="EG623" s="251"/>
      <c r="EH623" s="41">
        <v>25.5833333333334</v>
      </c>
      <c r="EI623" s="33">
        <f t="shared" si="756"/>
        <v>107.02335307780091</v>
      </c>
      <c r="EJ623" s="33">
        <f>Gen_Cons_Horario!B6481</f>
        <v>0</v>
      </c>
      <c r="EK623" s="35">
        <f t="shared" si="721"/>
        <v>107.02335307780091</v>
      </c>
      <c r="EL623" s="116">
        <f>IF(AND(EK623&gt;0,EK623*$B$4+ER622&lt;=$B$2*'SFV+BESS'!$I$9,EK623&lt;'SFV+BESS'!$I$7), EK623*$B$4, IF(AND(EK623&gt;0,EK623*$B$4+ER622&gt;$B$2*'SFV+BESS'!$I$9,EK623*$B$4&lt;'SFV+BESS'!$I$7),$B$2*'SFV+BESS'!$I$9-ER622,IF(AND(EK623&gt;0,EK623*$B$4+ER622&gt;$B$2*'SFV+BESS'!$I$9,EK623*$B$4&gt;'SFV+BESS'!$I$7,ER622&lt;$B$2*'SFV+BESS'!$I$9),$B$2*'SFV+BESS'!$I$9-ER622,IF(AND(EK623&gt;0,EK623*$B$4+ER622&lt;=$B$2*'SFV+BESS'!$I$9,EK623&gt;'SFV+BESS'!$I$7),'SFV+BESS'!$I$7,0))))</f>
        <v>0</v>
      </c>
      <c r="EM623" s="27">
        <f>IF(AND(EK623&lt;0,ER622+EK623/$B$5&gt;$H$2,-EK623/'Carga-Descarga Año'!$B$5&lt;'SFV+BESS'!$I$7),EK623/$B$5,IF(AND(EK623&lt;0,ER622+EK623/$B$5&gt;$H$2,-EK623/'Carga-Descarga Año'!$B$5&gt;'SFV+BESS'!$I$7),-'SFV+BESS'!$I$7,IF(AND(EK623&lt;0,ER622+EK623/$B$5&lt;$H$2),-MIN('SFV+BESS'!$I$7,ER622-$H$2),0)))</f>
        <v>0</v>
      </c>
      <c r="EN623" s="33"/>
      <c r="EO623" s="33">
        <f t="shared" si="741"/>
        <v>0</v>
      </c>
      <c r="EP623" s="27">
        <f t="shared" si="709"/>
        <v>0</v>
      </c>
      <c r="EQ623" s="27">
        <f t="shared" si="742"/>
        <v>0</v>
      </c>
      <c r="ER623" s="28">
        <f>IF((ER622+EL623+EM623)&gt;=$B$2*'SFV+BESS'!$I$9, $B$2*'SFV+BESS'!$I$9, (ER622+EL623+EM623))</f>
        <v>173.61249999999998</v>
      </c>
      <c r="ES623" s="110">
        <f t="shared" si="710"/>
        <v>107.02335307780091</v>
      </c>
      <c r="EX623" s="251"/>
      <c r="EY623" s="41">
        <v>25.5833333333334</v>
      </c>
      <c r="EZ623" s="33">
        <f t="shared" si="757"/>
        <v>117.95196128053284</v>
      </c>
      <c r="FA623" s="33">
        <f>Gen_Cons_Horario!B7201</f>
        <v>0</v>
      </c>
      <c r="FB623" s="35">
        <f t="shared" si="722"/>
        <v>117.95196128053284</v>
      </c>
      <c r="FC623" s="116">
        <f>IF(AND(FB623&gt;0,FB623*$B$4+FI622&lt;=$B$2*'SFV+BESS'!$I$9,FB623&lt;'SFV+BESS'!$I$7), FB623*$B$4, IF(AND(FB623&gt;0,FB623*$B$4+FI622&gt;$B$2*'SFV+BESS'!$I$9,FB623*$B$4&lt;'SFV+BESS'!$I$7),$B$2*'SFV+BESS'!$I$9-FI622,IF(AND(FB623&gt;0,FB623*$B$4+FI622&gt;$B$2*'SFV+BESS'!$I$9,FB623*$B$4&gt;'SFV+BESS'!$I$7,FI622&lt;$B$2*'SFV+BESS'!$I$9),$B$2*'SFV+BESS'!$I$9-FI622,IF(AND(FB623&gt;0,FB623*$B$4+FI622&lt;=$B$2*'SFV+BESS'!$I$9,FB623&gt;'SFV+BESS'!$I$7),'SFV+BESS'!$I$7,0))))</f>
        <v>0</v>
      </c>
      <c r="FD623" s="27">
        <f>IF(AND(FB623&lt;0,FI622+FB623/$B$5&gt;$H$2,-FB623/'Carga-Descarga Año'!$B$5&lt;'SFV+BESS'!$I$7),FB623/$B$5,IF(AND(FB623&lt;0,FI622+FB623/$B$5&gt;$H$2,-FB623/'Carga-Descarga Año'!$B$5&gt;'SFV+BESS'!$I$7),-'SFV+BESS'!$I$7,IF(AND(FB623&lt;0,FI622+FB623/$B$5&lt;$H$2),-MIN('SFV+BESS'!$I$7,FI622-$H$2),0)))</f>
        <v>0</v>
      </c>
      <c r="FE623" s="33"/>
      <c r="FF623" s="33">
        <f t="shared" si="743"/>
        <v>0</v>
      </c>
      <c r="FG623" s="27">
        <f t="shared" si="711"/>
        <v>0</v>
      </c>
      <c r="FH623" s="27">
        <f t="shared" si="744"/>
        <v>0</v>
      </c>
      <c r="FI623" s="28">
        <f>IF((FI622+FC623+FD623)&gt;=$B$2*'SFV+BESS'!$I$9, $B$2*'SFV+BESS'!$I$9, (FI622+FC623+FD623))</f>
        <v>173.61249999999998</v>
      </c>
      <c r="FJ623" s="110">
        <f t="shared" si="712"/>
        <v>117.95196128053284</v>
      </c>
      <c r="FO623" s="251"/>
      <c r="FP623" s="41">
        <v>25.5833333333334</v>
      </c>
      <c r="FQ623" s="33">
        <f t="shared" si="758"/>
        <v>124.97258800981498</v>
      </c>
      <c r="FR623" s="33">
        <f>Gen_Cons_Horario!B7945</f>
        <v>59.656000000000006</v>
      </c>
      <c r="FS623" s="35">
        <f t="shared" si="723"/>
        <v>65.316588009814978</v>
      </c>
      <c r="FT623" s="116">
        <f>IF(AND(FS623&gt;0,FS623*$B$4+FZ622&lt;=$B$2*'SFV+BESS'!$I$9,FS623&lt;'SFV+BESS'!$I$7), FS623*$B$4, IF(AND(FS623&gt;0,FS623*$B$4+FZ622&gt;$B$2*'SFV+BESS'!$I$9,FS623*$B$4&lt;'SFV+BESS'!$I$7),$B$2*'SFV+BESS'!$I$9-FZ622,IF(AND(FS623&gt;0,FS623*$B$4+FZ622&gt;$B$2*'SFV+BESS'!$I$9,FS623*$B$4&gt;'SFV+BESS'!$I$7,FZ622&lt;$B$2*'SFV+BESS'!$I$9),$B$2*'SFV+BESS'!$I$9-FZ622,IF(AND(FS623&gt;0,FS623*$B$4+FZ622&lt;=$B$2*'SFV+BESS'!$I$9,FS623&gt;'SFV+BESS'!$I$7),'SFV+BESS'!$I$7,0))))</f>
        <v>60.246879703676157</v>
      </c>
      <c r="FU623" s="27">
        <f>IF(AND(FS623&lt;0,FZ622+FS623/$B$5&gt;$H$2,-FS623/'Carga-Descarga Año'!$B$5&lt;'SFV+BESS'!$I$7),FS623/$B$5,IF(AND(FS623&lt;0,FZ622+FS623/$B$5&gt;$H$2,-FS623/'Carga-Descarga Año'!$B$5&gt;'SFV+BESS'!$I$7),-'SFV+BESS'!$I$7,IF(AND(FS623&lt;0,FZ622+FS623/$B$5&lt;$H$2),-MIN('SFV+BESS'!$I$7,FZ622-$H$2),0)))</f>
        <v>0</v>
      </c>
      <c r="FV623" s="33"/>
      <c r="FW623" s="33">
        <f t="shared" si="745"/>
        <v>59.656000000000006</v>
      </c>
      <c r="FX623" s="27">
        <f t="shared" si="713"/>
        <v>0</v>
      </c>
      <c r="FY623" s="27">
        <f t="shared" si="746"/>
        <v>0</v>
      </c>
      <c r="FZ623" s="28">
        <f>IF((FZ622+FT623+FU623)&gt;=$B$2*'SFV+BESS'!$I$9, $B$2*'SFV+BESS'!$I$9, (FZ622+FT623+FU623))</f>
        <v>173.61249999999998</v>
      </c>
      <c r="GA623" s="110">
        <f t="shared" si="714"/>
        <v>1.8988199006821773</v>
      </c>
      <c r="GF623" s="251"/>
      <c r="GG623" s="41">
        <v>25.5833333333334</v>
      </c>
      <c r="GH623" s="33">
        <f t="shared" si="759"/>
        <v>125.58913062743498</v>
      </c>
      <c r="GI623" s="33">
        <f>Gen_Cons_Horario!B8665</f>
        <v>59.656000000000006</v>
      </c>
      <c r="GJ623" s="35">
        <f t="shared" si="729"/>
        <v>65.933130627434977</v>
      </c>
      <c r="GK623" s="116">
        <f>IF(AND(GJ623&gt;0,GJ623*$B$4+GQ622&lt;=$B$2*'SFV+BESS'!$I$9,GJ623&lt;'SFV+BESS'!$I$7), GJ623*$B$4, IF(AND(GJ623&gt;0,GJ623*$B$4+GQ622&gt;$B$2*'SFV+BESS'!$I$9,GJ623*$B$4&lt;'SFV+BESS'!$I$7),$B$2*'SFV+BESS'!$I$9-GQ622,IF(AND(GJ623&gt;0,GJ623*$B$4+GQ622&gt;$B$2*'SFV+BESS'!$I$9,GJ623*$B$4&gt;'SFV+BESS'!$I$7,GQ622&lt;$B$2*'SFV+BESS'!$I$9),$B$2*'SFV+BESS'!$I$9-GQ622,IF(AND(GJ623&gt;0,GJ623*$B$4+GQ622&lt;=$B$2*'SFV+BESS'!$I$9,GJ623&gt;'SFV+BESS'!$I$7),'SFV+BESS'!$I$7,0))))</f>
        <v>0</v>
      </c>
      <c r="GL623" s="27">
        <f>IF(AND(GJ623&lt;0,GQ622+GJ623/$B$5&gt;$H$2,-GJ623/'Carga-Descarga Año'!$B$5&lt;'SFV+BESS'!$I$7),GJ623/$B$5,IF(AND(GJ623&lt;0,GQ622+GJ623/$B$5&gt;$H$2,-GJ623/'Carga-Descarga Año'!$B$5&gt;'SFV+BESS'!$I$7),-'SFV+BESS'!$I$7,IF(AND(GJ623&lt;0,GQ622+GJ623/$B$5&lt;$H$2),-MIN('SFV+BESS'!$I$7,GQ622-$H$2),0)))</f>
        <v>0</v>
      </c>
      <c r="GM623" s="33"/>
      <c r="GN623" s="33">
        <f t="shared" si="747"/>
        <v>59.656000000000006</v>
      </c>
      <c r="GO623" s="27">
        <f t="shared" si="715"/>
        <v>0</v>
      </c>
      <c r="GP623" s="27">
        <f t="shared" si="748"/>
        <v>0</v>
      </c>
      <c r="GQ623" s="28">
        <f>IF((GQ622+GK623+GL623)&gt;=$B$2*'SFV+BESS'!$I$9, $B$2*'SFV+BESS'!$I$9, (GQ622+GK623+GL623))</f>
        <v>173.61249999999998</v>
      </c>
      <c r="GR623" s="110">
        <f t="shared" si="716"/>
        <v>65.933130627434977</v>
      </c>
    </row>
    <row r="624" spans="1:200">
      <c r="A624" s="249"/>
      <c r="B624" s="41">
        <v>25.625</v>
      </c>
      <c r="C624" s="38">
        <f t="shared" si="730"/>
        <v>131.43639444275752</v>
      </c>
      <c r="D624" s="2">
        <f>Gen_Cons_Horario!B650</f>
        <v>104.398</v>
      </c>
      <c r="E624" s="140">
        <f t="shared" si="688"/>
        <v>27.038394442757522</v>
      </c>
      <c r="F624" s="116">
        <f>IF(AND(E624&gt;0,E624*$B$4+L623&lt;=$B$2*'SFV+BESS'!$I$9,E624&lt;'SFV+BESS'!$I$7), E624*$B$4, IF(AND(E624&gt;0,E624*$B$4+L623&gt;$B$2*'SFV+BESS'!$I$9,E624*$B$4&lt;'SFV+BESS'!$I$7),$B$2*'SFV+BESS'!$I$9-L623,IF(AND(E624&gt;0,E624*$B$4+L623&gt;$B$2*'SFV+BESS'!$I$9,E624*$B$4&gt;'SFV+BESS'!$I$7,L623&lt;$B$2*'SFV+BESS'!$I$9),$B$2*'SFV+BESS'!$I$9-L623,IF(AND(E624&gt;0,E624*$B$4+L623&lt;=$B$2*'SFV+BESS'!$I$9,E624&gt;'SFV+BESS'!$I$7),'SFV+BESS'!$I$7,0))))</f>
        <v>0</v>
      </c>
      <c r="G624" s="27">
        <f>IF(AND(E624&lt;0,L623+E624/$B$5&gt;$H$2,-E624/'Carga-Descarga Año'!$B$5&lt;'SFV+BESS'!$I$7),E624/$B$5,IF(AND(E624&lt;0,L623+E624/$B$5&gt;$H$2,-E624/'Carga-Descarga Año'!$B$5&gt;'SFV+BESS'!$I$7),-'SFV+BESS'!$I$7,IF(AND(E624&lt;0,L623+E624/$B$5&lt;$H$2),-MIN('SFV+BESS'!$I$7,L623-$H$2),0)))</f>
        <v>0</v>
      </c>
      <c r="I624" s="38">
        <f t="shared" si="689"/>
        <v>104.398</v>
      </c>
      <c r="J624" s="27">
        <f t="shared" si="691"/>
        <v>0</v>
      </c>
      <c r="K624" s="27">
        <f t="shared" si="690"/>
        <v>0</v>
      </c>
      <c r="L624" s="28">
        <f>IF((L623+F624+G624)&gt;=$B$2*'SFV+BESS'!$I$9, $B$2*'SFV+BESS'!$I$9, (L623+F624+G624))</f>
        <v>173.61249999999998</v>
      </c>
      <c r="M624" s="110">
        <f t="shared" si="692"/>
        <v>27.038394442757522</v>
      </c>
      <c r="R624" s="251"/>
      <c r="S624" s="41">
        <v>25.625</v>
      </c>
      <c r="T624" s="2">
        <f t="shared" si="749"/>
        <v>136.95570340748876</v>
      </c>
      <c r="U624" s="2">
        <f>Gen_Cons_Horario!B1394</f>
        <v>96.941000000000003</v>
      </c>
      <c r="V624" s="35">
        <f t="shared" si="724"/>
        <v>40.014703407488753</v>
      </c>
      <c r="W624" s="116">
        <f>IF(AND(V624&gt;0,V624*$B$4+AC623&lt;=$B$2*'SFV+BESS'!$I$9,V624&lt;'SFV+BESS'!$I$7), V624*$B$4, IF(AND(V624&gt;0,V624*$B$4+AC623&gt;$B$2*'SFV+BESS'!$I$9,V624*$B$4&lt;'SFV+BESS'!$I$7),$B$2*'SFV+BESS'!$I$9-AC623,IF(AND(V624&gt;0,V624*$B$4+AC623&gt;$B$2*'SFV+BESS'!$I$9,V624*$B$4&gt;'SFV+BESS'!$I$7,AC623&lt;$B$2*'SFV+BESS'!$I$9),$B$2*'SFV+BESS'!$I$9-AC623,IF(AND(V624&gt;0,V624*$B$4+AC623&lt;=$B$2*'SFV+BESS'!$I$9,V624&gt;'SFV+BESS'!$I$7),'SFV+BESS'!$I$7,0))))</f>
        <v>0</v>
      </c>
      <c r="X624" s="27">
        <f>IF(AND(V624&lt;0,AC623+V624/$B$5&gt;$H$2,-V624/'Carga-Descarga Año'!$B$5&lt;'SFV+BESS'!$I$7),V624/$B$5,IF(AND(V624&lt;0,AC623+V624/$B$5&gt;$H$2,-V624/'Carga-Descarga Año'!$B$5&gt;'SFV+BESS'!$I$7),-'SFV+BESS'!$I$7,IF(AND(V624&lt;0,AC623+V624/$B$5&lt;$H$2),-MIN('SFV+BESS'!$I$7,AC623-$H$2),0)))</f>
        <v>0</v>
      </c>
      <c r="Z624" s="33">
        <f t="shared" si="718"/>
        <v>96.941000000000003</v>
      </c>
      <c r="AA624" s="27">
        <f t="shared" si="693"/>
        <v>0</v>
      </c>
      <c r="AB624" s="27">
        <f t="shared" si="717"/>
        <v>0</v>
      </c>
      <c r="AC624" s="28">
        <f>IF((AC623+W624+X624)&gt;=$B$2*'SFV+BESS'!$I$9, $B$2*'SFV+BESS'!$I$9, (AC623+W624+X624))</f>
        <v>173.61249999999998</v>
      </c>
      <c r="AD624" s="110">
        <f t="shared" si="694"/>
        <v>40.014703407488753</v>
      </c>
      <c r="AI624" s="251"/>
      <c r="AJ624" s="41">
        <v>25.625</v>
      </c>
      <c r="AK624" s="52">
        <f t="shared" si="750"/>
        <v>135.45703269371216</v>
      </c>
      <c r="AL624" s="33">
        <f>Gen_Cons_Horario!B2066</f>
        <v>0</v>
      </c>
      <c r="AM624" s="35">
        <f t="shared" si="725"/>
        <v>135.45703269371216</v>
      </c>
      <c r="AN624" s="116">
        <f>IF(AND(AM624&gt;0,AM624*$B$4+AT623&lt;=$B$2*'SFV+BESS'!$I$9,AM624&lt;'SFV+BESS'!$I$7), AM624*$B$4, IF(AND(AM624&gt;0,AM624*$B$4+AT623&gt;$B$2*'SFV+BESS'!$I$9,AM624*$B$4&lt;'SFV+BESS'!$I$7),$B$2*'SFV+BESS'!$I$9-AT623,IF(AND(AM624&gt;0,AM624*$B$4+AT623&gt;$B$2*'SFV+BESS'!$I$9,AM624*$B$4&gt;'SFV+BESS'!$I$7,AT623&lt;$B$2*'SFV+BESS'!$I$9),$B$2*'SFV+BESS'!$I$9-AT623,IF(AND(AM624&gt;0,AM624*$B$4+AT623&lt;=$B$2*'SFV+BESS'!$I$9,AM624&gt;'SFV+BESS'!$I$7),'SFV+BESS'!$I$7,0))))</f>
        <v>0</v>
      </c>
      <c r="AO624" s="27">
        <f>IF(AND(AM624&lt;0,AT623+AM624/$B$5&gt;$H$2,-AM624/'Carga-Descarga Año'!$B$5&lt;'SFV+BESS'!$I$7),AM624/$B$5,IF(AND(AM624&lt;0,AT623+AM624/$B$5&gt;$H$2,-AM624/'Carga-Descarga Año'!$B$5&gt;'SFV+BESS'!$I$7),-'SFV+BESS'!$I$7,IF(AND(AM624&lt;0,AT623+AM624/$B$5&lt;$H$2),-MIN('SFV+BESS'!$I$7,AT623-$H$2),0)))</f>
        <v>0</v>
      </c>
      <c r="AP624" s="33"/>
      <c r="AQ624" s="33">
        <f t="shared" si="731"/>
        <v>0</v>
      </c>
      <c r="AR624" s="27">
        <f t="shared" si="695"/>
        <v>0</v>
      </c>
      <c r="AS624" s="27">
        <f t="shared" si="732"/>
        <v>0</v>
      </c>
      <c r="AT624" s="28">
        <f>IF((AT623+AN624+AO624)&gt;=$B$2*'SFV+BESS'!$I$9, $B$2*'SFV+BESS'!$I$9, (AT623+AN624+AO624))</f>
        <v>173.61249999999998</v>
      </c>
      <c r="AU624" s="110">
        <f t="shared" si="696"/>
        <v>135.45703269371216</v>
      </c>
      <c r="AZ624" s="251"/>
      <c r="BA624" s="41">
        <v>25.625</v>
      </c>
      <c r="BB624" s="33">
        <f t="shared" si="751"/>
        <v>117.44483072489295</v>
      </c>
      <c r="BC624" s="33">
        <f>Gen_Cons_Horario!B2810</f>
        <v>0</v>
      </c>
      <c r="BD624" s="35">
        <f t="shared" si="726"/>
        <v>117.44483072489295</v>
      </c>
      <c r="BE624" s="116">
        <f>IF(AND(BD624&gt;0,BD624*$B$4+BK623&lt;=$B$2*'SFV+BESS'!$I$9,BD624&lt;'SFV+BESS'!$I$7), BD624*$B$4, IF(AND(BD624&gt;0,BD624*$B$4+BK623&gt;$B$2*'SFV+BESS'!$I$9,BD624*$B$4&lt;'SFV+BESS'!$I$7),$B$2*'SFV+BESS'!$I$9-BK623,IF(AND(BD624&gt;0,BD624*$B$4+BK623&gt;$B$2*'SFV+BESS'!$I$9,BD624*$B$4&gt;'SFV+BESS'!$I$7,BK623&lt;$B$2*'SFV+BESS'!$I$9),$B$2*'SFV+BESS'!$I$9-BK623,IF(AND(BD624&gt;0,BD624*$B$4+BK623&lt;=$B$2*'SFV+BESS'!$I$9,BD624&gt;'SFV+BESS'!$I$7),'SFV+BESS'!$I$7,0))))</f>
        <v>0</v>
      </c>
      <c r="BF624" s="27">
        <f>IF(AND(BD624&lt;0,BK623+BD624/$B$5&gt;$H$2,-BD624/'Carga-Descarga Año'!$B$5&lt;'SFV+BESS'!$I$7),BD624/$B$5,IF(AND(BD624&lt;0,BK623+BD624/$B$5&gt;$H$2,-BD624/'Carga-Descarga Año'!$B$5&gt;'SFV+BESS'!$I$7),-'SFV+BESS'!$I$7,IF(AND(BD624&lt;0,BK623+BD624/$B$5&lt;$H$2),-MIN('SFV+BESS'!$I$7,BK623-$H$2),0)))</f>
        <v>0</v>
      </c>
      <c r="BG624" s="33"/>
      <c r="BH624" s="33">
        <f t="shared" si="733"/>
        <v>0</v>
      </c>
      <c r="BI624" s="27">
        <f t="shared" si="697"/>
        <v>0</v>
      </c>
      <c r="BJ624" s="27">
        <f t="shared" si="734"/>
        <v>0</v>
      </c>
      <c r="BK624" s="28">
        <f>IF((BK623+BE624+BF624)&gt;=$B$2*'SFV+BESS'!$I$9, $B$2*'SFV+BESS'!$I$9, (BK623+BE624+BF624))</f>
        <v>173.61249999999998</v>
      </c>
      <c r="BL624" s="110">
        <f t="shared" si="698"/>
        <v>117.44483072489295</v>
      </c>
      <c r="BQ624" s="251"/>
      <c r="BR624" s="41">
        <v>25.625</v>
      </c>
      <c r="BS624" s="33">
        <f t="shared" si="752"/>
        <v>98.228006670832059</v>
      </c>
      <c r="BT624" s="33">
        <f>Gen_Cons_Horario!B3530</f>
        <v>0</v>
      </c>
      <c r="BU624" s="35">
        <f t="shared" si="727"/>
        <v>98.228006670832059</v>
      </c>
      <c r="BV624" s="116">
        <f>IF(AND(BU624&gt;0,BU624*$B$4+CB623&lt;=$B$2*'SFV+BESS'!$I$9,BU624&lt;'SFV+BESS'!$I$7), BU624*$B$4, IF(AND(BU624&gt;0,BU624*$B$4+CB623&gt;$B$2*'SFV+BESS'!$I$9,BU624*$B$4&lt;'SFV+BESS'!$I$7),$B$2*'SFV+BESS'!$I$9-CB623,IF(AND(BU624&gt;0,BU624*$B$4+CB623&gt;$B$2*'SFV+BESS'!$I$9,BU624*$B$4&gt;'SFV+BESS'!$I$7,CB623&lt;$B$2*'SFV+BESS'!$I$9),$B$2*'SFV+BESS'!$I$9-CB623,IF(AND(BU624&gt;0,BU624*$B$4+CB623&lt;=$B$2*'SFV+BESS'!$I$9,BU624&gt;'SFV+BESS'!$I$7),'SFV+BESS'!$I$7,0))))</f>
        <v>0</v>
      </c>
      <c r="BW624" s="27">
        <f>IF(AND(BU624&lt;0,CB623+BU624/$B$5&gt;$H$2,-BU624/'Carga-Descarga Año'!$B$5&lt;'SFV+BESS'!$I$7),BU624/$B$5,IF(AND(BU624&lt;0,CB623+BU624/$B$5&gt;$H$2,-BU624/'Carga-Descarga Año'!$B$5&gt;'SFV+BESS'!$I$7),-'SFV+BESS'!$I$7,IF(AND(BU624&lt;0,CB623+BU624/$B$5&lt;$H$2),-MIN('SFV+BESS'!$I$7,CB623-$H$2),0)))</f>
        <v>0</v>
      </c>
      <c r="BX624" s="33"/>
      <c r="BY624" s="33">
        <f t="shared" si="735"/>
        <v>0</v>
      </c>
      <c r="BZ624" s="27">
        <f t="shared" si="699"/>
        <v>0</v>
      </c>
      <c r="CA624" s="27">
        <f t="shared" si="700"/>
        <v>0</v>
      </c>
      <c r="CB624" s="28">
        <f>IF((CB623+BV624+BW624)&gt;=$B$2*'SFV+BESS'!$I$9, $B$2*'SFV+BESS'!$I$9, (CB623+BV624+BW624))</f>
        <v>173.61249999999998</v>
      </c>
      <c r="CC624" s="110">
        <f t="shared" si="701"/>
        <v>98.228006670832059</v>
      </c>
      <c r="CH624" s="251"/>
      <c r="CI624" s="41">
        <v>25.625</v>
      </c>
      <c r="CJ624" s="33">
        <f t="shared" si="753"/>
        <v>88.925603265034539</v>
      </c>
      <c r="CK624" s="33">
        <f>Gen_Cons_Horario!B4274</f>
        <v>0</v>
      </c>
      <c r="CL624" s="35">
        <f t="shared" si="728"/>
        <v>88.925603265034539</v>
      </c>
      <c r="CM624" s="116">
        <f>IF(AND(CL624&gt;0,CL624*$B$4+CS623&lt;=$B$2*'SFV+BESS'!$I$9,CL624&lt;'SFV+BESS'!$I$7), CL624*$B$4, IF(AND(CL624&gt;0,CL624*$B$4+CS623&gt;$B$2*'SFV+BESS'!$I$9,CL624*$B$4&lt;'SFV+BESS'!$I$7),$B$2*'SFV+BESS'!$I$9-CS623,IF(AND(CL624&gt;0,CL624*$B$4+CS623&gt;$B$2*'SFV+BESS'!$I$9,CL624*$B$4&gt;'SFV+BESS'!$I$7,CS623&lt;$B$2*'SFV+BESS'!$I$9),$B$2*'SFV+BESS'!$I$9-CS623,IF(AND(CL624&gt;0,CL624*$B$4+CS623&lt;=$B$2*'SFV+BESS'!$I$9,CL624&gt;'SFV+BESS'!$I$7),'SFV+BESS'!$I$7,0))))</f>
        <v>0</v>
      </c>
      <c r="CN624" s="27">
        <f>IF(AND(CL624&lt;0,CS623+CL624/$B$5&gt;$H$2,-CL624/'Carga-Descarga Año'!$B$5&lt;'SFV+BESS'!$I$7),CL624/$B$5,IF(AND(CL624&lt;0,CS623+CL624/$B$5&gt;$H$2,-CL624/'Carga-Descarga Año'!$B$5&gt;'SFV+BESS'!$I$7),-'SFV+BESS'!$I$7,IF(AND(CL624&lt;0,CS623+CL624/$B$5&lt;$H$2),-MIN('SFV+BESS'!$I$7,CS623-$H$2),0)))</f>
        <v>0</v>
      </c>
      <c r="CO624" s="33"/>
      <c r="CP624" s="33">
        <f t="shared" si="736"/>
        <v>0</v>
      </c>
      <c r="CQ624" s="27">
        <f t="shared" si="702"/>
        <v>0</v>
      </c>
      <c r="CR624" s="27">
        <f t="shared" si="737"/>
        <v>0</v>
      </c>
      <c r="CS624" s="28">
        <f>IF((CS623+CM624+CN624)&gt;=$B$2*'SFV+BESS'!$I$9, $B$2*'SFV+BESS'!$I$9, (CS623+CM624+CN624))</f>
        <v>173.61249999999998</v>
      </c>
      <c r="CT624" s="110">
        <f t="shared" si="703"/>
        <v>88.925603265034539</v>
      </c>
      <c r="CY624" s="251"/>
      <c r="CZ624" s="41">
        <v>25.625</v>
      </c>
      <c r="DA624" s="33">
        <f t="shared" si="754"/>
        <v>95.414133698890723</v>
      </c>
      <c r="DB624" s="33">
        <f>Gen_Cons_Horario!B4994</f>
        <v>0</v>
      </c>
      <c r="DC624" s="35">
        <f t="shared" si="719"/>
        <v>95.414133698890723</v>
      </c>
      <c r="DD624" s="116">
        <f>IF(AND(DC624&gt;0,DC624*$B$4+DJ623&lt;=$B$2*'SFV+BESS'!$I$9,DC624&lt;'SFV+BESS'!$I$7), DC624*$B$4, IF(AND(DC624&gt;0,DC624*$B$4+DJ623&gt;$B$2*'SFV+BESS'!$I$9,DC624*$B$4&lt;'SFV+BESS'!$I$7),$B$2*'SFV+BESS'!$I$9-DJ623,IF(AND(DC624&gt;0,DC624*$B$4+DJ623&gt;$B$2*'SFV+BESS'!$I$9,DC624*$B$4&gt;'SFV+BESS'!$I$7,DJ623&lt;$B$2*'SFV+BESS'!$I$9),$B$2*'SFV+BESS'!$I$9-DJ623,IF(AND(DC624&gt;0,DC624*$B$4+DJ623&lt;=$B$2*'SFV+BESS'!$I$9,DC624&gt;'SFV+BESS'!$I$7),'SFV+BESS'!$I$7,0))))</f>
        <v>0</v>
      </c>
      <c r="DE624" s="27">
        <f>IF(AND(DC624&lt;0,DJ623+DC624/$B$5&gt;$H$2,-DC624/'Carga-Descarga Año'!$B$5&lt;'SFV+BESS'!$I$7),DC624/$B$5,IF(AND(DC624&lt;0,DJ623+DC624/$B$5&gt;$H$2,-DC624/'Carga-Descarga Año'!$B$5&gt;'SFV+BESS'!$I$7),-'SFV+BESS'!$I$7,IF(AND(DC624&lt;0,DJ623+DC624/$B$5&lt;$H$2),-MIN('SFV+BESS'!$I$7,DJ623-$H$2),0)))</f>
        <v>0</v>
      </c>
      <c r="DF624" s="33"/>
      <c r="DG624" s="33">
        <f t="shared" si="738"/>
        <v>0</v>
      </c>
      <c r="DH624" s="27">
        <f t="shared" si="704"/>
        <v>0</v>
      </c>
      <c r="DI624" s="27">
        <f t="shared" si="705"/>
        <v>0</v>
      </c>
      <c r="DJ624" s="28">
        <f>IF((DJ623+DD624+DE624)&gt;=$B$2*'SFV+BESS'!$I$9, $B$2*'SFV+BESS'!$I$9, (DJ623+DD624+DE624))</f>
        <v>173.61249999999998</v>
      </c>
      <c r="DK624" s="110">
        <f t="shared" si="706"/>
        <v>95.414133698890723</v>
      </c>
      <c r="DP624" s="251"/>
      <c r="DQ624" s="41">
        <v>25.625</v>
      </c>
      <c r="DR624" s="33">
        <f t="shared" si="755"/>
        <v>94.952312257526813</v>
      </c>
      <c r="DS624" s="33">
        <f>Gen_Cons_Horario!B5738</f>
        <v>0</v>
      </c>
      <c r="DT624" s="35">
        <f t="shared" si="720"/>
        <v>94.952312257526813</v>
      </c>
      <c r="DU624" s="116">
        <f>IF(AND(DT624&gt;0,DT624*$B$4+EA623&lt;=$B$2*'SFV+BESS'!$I$9,DT624&lt;'SFV+BESS'!$I$7), DT624*$B$4, IF(AND(DT624&gt;0,DT624*$B$4+EA623&gt;$B$2*'SFV+BESS'!$I$9,DT624*$B$4&lt;'SFV+BESS'!$I$7),$B$2*'SFV+BESS'!$I$9-EA623,IF(AND(DT624&gt;0,DT624*$B$4+EA623&gt;$B$2*'SFV+BESS'!$I$9,DT624*$B$4&gt;'SFV+BESS'!$I$7,EA623&lt;$B$2*'SFV+BESS'!$I$9),$B$2*'SFV+BESS'!$I$9-EA623,IF(AND(DT624&gt;0,DT624*$B$4+EA623&lt;=$B$2*'SFV+BESS'!$I$9,DT624&gt;'SFV+BESS'!$I$7),'SFV+BESS'!$I$7,0))))</f>
        <v>0</v>
      </c>
      <c r="DV624" s="27">
        <f>IF(AND(DT624&lt;0,EA623+DT624/$B$5&gt;$H$2,-DT624/'Carga-Descarga Año'!$B$5&lt;'SFV+BESS'!$I$7),DT624/$B$5,IF(AND(DT624&lt;0,EA623+DT624/$B$5&gt;$H$2,-DT624/'Carga-Descarga Año'!$B$5&gt;'SFV+BESS'!$I$7),-'SFV+BESS'!$I$7,IF(AND(DT624&lt;0,EA623+DT624/$B$5&lt;$H$2),-MIN('SFV+BESS'!$I$7,EA623-$H$2),0)))</f>
        <v>0</v>
      </c>
      <c r="DW624" s="33"/>
      <c r="DX624" s="33">
        <f t="shared" si="739"/>
        <v>0</v>
      </c>
      <c r="DY624" s="27">
        <f t="shared" si="707"/>
        <v>0</v>
      </c>
      <c r="DZ624" s="27">
        <f t="shared" si="740"/>
        <v>0</v>
      </c>
      <c r="EA624" s="28">
        <f>IF((EA623+DU624+DV624)&gt;=$B$2*'SFV+BESS'!$I$9, $B$2*'SFV+BESS'!$I$9, (EA623+DU624+DV624))</f>
        <v>173.61249999999998</v>
      </c>
      <c r="EB624" s="110">
        <f t="shared" si="708"/>
        <v>94.952312257526813</v>
      </c>
      <c r="EG624" s="251"/>
      <c r="EH624" s="41">
        <v>25.625</v>
      </c>
      <c r="EI624" s="33">
        <f t="shared" si="756"/>
        <v>101.17838652552929</v>
      </c>
      <c r="EJ624" s="33">
        <f>Gen_Cons_Horario!B6482</f>
        <v>0</v>
      </c>
      <c r="EK624" s="35">
        <f t="shared" si="721"/>
        <v>101.17838652552929</v>
      </c>
      <c r="EL624" s="116">
        <f>IF(AND(EK624&gt;0,EK624*$B$4+ER623&lt;=$B$2*'SFV+BESS'!$I$9,EK624&lt;'SFV+BESS'!$I$7), EK624*$B$4, IF(AND(EK624&gt;0,EK624*$B$4+ER623&gt;$B$2*'SFV+BESS'!$I$9,EK624*$B$4&lt;'SFV+BESS'!$I$7),$B$2*'SFV+BESS'!$I$9-ER623,IF(AND(EK624&gt;0,EK624*$B$4+ER623&gt;$B$2*'SFV+BESS'!$I$9,EK624*$B$4&gt;'SFV+BESS'!$I$7,ER623&lt;$B$2*'SFV+BESS'!$I$9),$B$2*'SFV+BESS'!$I$9-ER623,IF(AND(EK624&gt;0,EK624*$B$4+ER623&lt;=$B$2*'SFV+BESS'!$I$9,EK624&gt;'SFV+BESS'!$I$7),'SFV+BESS'!$I$7,0))))</f>
        <v>0</v>
      </c>
      <c r="EM624" s="27">
        <f>IF(AND(EK624&lt;0,ER623+EK624/$B$5&gt;$H$2,-EK624/'Carga-Descarga Año'!$B$5&lt;'SFV+BESS'!$I$7),EK624/$B$5,IF(AND(EK624&lt;0,ER623+EK624/$B$5&gt;$H$2,-EK624/'Carga-Descarga Año'!$B$5&gt;'SFV+BESS'!$I$7),-'SFV+BESS'!$I$7,IF(AND(EK624&lt;0,ER623+EK624/$B$5&lt;$H$2),-MIN('SFV+BESS'!$I$7,ER623-$H$2),0)))</f>
        <v>0</v>
      </c>
      <c r="EN624" s="33"/>
      <c r="EO624" s="33">
        <f t="shared" si="741"/>
        <v>0</v>
      </c>
      <c r="EP624" s="27">
        <f t="shared" si="709"/>
        <v>0</v>
      </c>
      <c r="EQ624" s="27">
        <f t="shared" si="742"/>
        <v>0</v>
      </c>
      <c r="ER624" s="28">
        <f>IF((ER623+EL624+EM624)&gt;=$B$2*'SFV+BESS'!$I$9, $B$2*'SFV+BESS'!$I$9, (ER623+EL624+EM624))</f>
        <v>173.61249999999998</v>
      </c>
      <c r="ES624" s="110">
        <f t="shared" si="710"/>
        <v>101.17838652552929</v>
      </c>
      <c r="EX624" s="251"/>
      <c r="EY624" s="41">
        <v>25.625</v>
      </c>
      <c r="EZ624" s="33">
        <f t="shared" si="757"/>
        <v>113.18044181125563</v>
      </c>
      <c r="FA624" s="33">
        <f>Gen_Cons_Horario!B7202</f>
        <v>0</v>
      </c>
      <c r="FB624" s="35">
        <f t="shared" si="722"/>
        <v>113.18044181125563</v>
      </c>
      <c r="FC624" s="116">
        <f>IF(AND(FB624&gt;0,FB624*$B$4+FI623&lt;=$B$2*'SFV+BESS'!$I$9,FB624&lt;'SFV+BESS'!$I$7), FB624*$B$4, IF(AND(FB624&gt;0,FB624*$B$4+FI623&gt;$B$2*'SFV+BESS'!$I$9,FB624*$B$4&lt;'SFV+BESS'!$I$7),$B$2*'SFV+BESS'!$I$9-FI623,IF(AND(FB624&gt;0,FB624*$B$4+FI623&gt;$B$2*'SFV+BESS'!$I$9,FB624*$B$4&gt;'SFV+BESS'!$I$7,FI623&lt;$B$2*'SFV+BESS'!$I$9),$B$2*'SFV+BESS'!$I$9-FI623,IF(AND(FB624&gt;0,FB624*$B$4+FI623&lt;=$B$2*'SFV+BESS'!$I$9,FB624&gt;'SFV+BESS'!$I$7),'SFV+BESS'!$I$7,0))))</f>
        <v>0</v>
      </c>
      <c r="FD624" s="27">
        <f>IF(AND(FB624&lt;0,FI623+FB624/$B$5&gt;$H$2,-FB624/'Carga-Descarga Año'!$B$5&lt;'SFV+BESS'!$I$7),FB624/$B$5,IF(AND(FB624&lt;0,FI623+FB624/$B$5&gt;$H$2,-FB624/'Carga-Descarga Año'!$B$5&gt;'SFV+BESS'!$I$7),-'SFV+BESS'!$I$7,IF(AND(FB624&lt;0,FI623+FB624/$B$5&lt;$H$2),-MIN('SFV+BESS'!$I$7,FI623-$H$2),0)))</f>
        <v>0</v>
      </c>
      <c r="FE624" s="33"/>
      <c r="FF624" s="33">
        <f t="shared" si="743"/>
        <v>0</v>
      </c>
      <c r="FG624" s="27">
        <f t="shared" si="711"/>
        <v>0</v>
      </c>
      <c r="FH624" s="27">
        <f t="shared" si="744"/>
        <v>0</v>
      </c>
      <c r="FI624" s="28">
        <f>IF((FI623+FC624+FD624)&gt;=$B$2*'SFV+BESS'!$I$9, $B$2*'SFV+BESS'!$I$9, (FI623+FC624+FD624))</f>
        <v>173.61249999999998</v>
      </c>
      <c r="FJ624" s="110">
        <f t="shared" si="712"/>
        <v>113.18044181125563</v>
      </c>
      <c r="FO624" s="251"/>
      <c r="FP624" s="41">
        <v>25.625</v>
      </c>
      <c r="FQ624" s="33">
        <f t="shared" si="758"/>
        <v>120.57902046259493</v>
      </c>
      <c r="FR624" s="33">
        <f>Gen_Cons_Horario!B7946</f>
        <v>59.656000000000006</v>
      </c>
      <c r="FS624" s="35">
        <f t="shared" si="723"/>
        <v>60.92302046259492</v>
      </c>
      <c r="FT624" s="116">
        <f>IF(AND(FS624&gt;0,FS624*$B$4+FZ623&lt;=$B$2*'SFV+BESS'!$I$9,FS624&lt;'SFV+BESS'!$I$7), FS624*$B$4, IF(AND(FS624&gt;0,FS624*$B$4+FZ623&gt;$B$2*'SFV+BESS'!$I$9,FS624*$B$4&lt;'SFV+BESS'!$I$7),$B$2*'SFV+BESS'!$I$9-FZ623,IF(AND(FS624&gt;0,FS624*$B$4+FZ623&gt;$B$2*'SFV+BESS'!$I$9,FS624*$B$4&gt;'SFV+BESS'!$I$7,FZ623&lt;$B$2*'SFV+BESS'!$I$9),$B$2*'SFV+BESS'!$I$9-FZ623,IF(AND(FS624&gt;0,FS624*$B$4+FZ623&lt;=$B$2*'SFV+BESS'!$I$9,FS624&gt;'SFV+BESS'!$I$7),'SFV+BESS'!$I$7,0))))</f>
        <v>0</v>
      </c>
      <c r="FU624" s="27">
        <f>IF(AND(FS624&lt;0,FZ623+FS624/$B$5&gt;$H$2,-FS624/'Carga-Descarga Año'!$B$5&lt;'SFV+BESS'!$I$7),FS624/$B$5,IF(AND(FS624&lt;0,FZ623+FS624/$B$5&gt;$H$2,-FS624/'Carga-Descarga Año'!$B$5&gt;'SFV+BESS'!$I$7),-'SFV+BESS'!$I$7,IF(AND(FS624&lt;0,FZ623+FS624/$B$5&lt;$H$2),-MIN('SFV+BESS'!$I$7,FZ623-$H$2),0)))</f>
        <v>0</v>
      </c>
      <c r="FV624" s="33"/>
      <c r="FW624" s="33">
        <f t="shared" si="745"/>
        <v>59.656000000000006</v>
      </c>
      <c r="FX624" s="27">
        <f t="shared" si="713"/>
        <v>0</v>
      </c>
      <c r="FY624" s="27">
        <f t="shared" si="746"/>
        <v>0</v>
      </c>
      <c r="FZ624" s="28">
        <f>IF((FZ623+FT624+FU624)&gt;=$B$2*'SFV+BESS'!$I$9, $B$2*'SFV+BESS'!$I$9, (FZ623+FT624+FU624))</f>
        <v>173.61249999999998</v>
      </c>
      <c r="GA624" s="110">
        <f t="shared" si="714"/>
        <v>60.92302046259492</v>
      </c>
      <c r="GF624" s="251"/>
      <c r="GG624" s="41">
        <v>25.625</v>
      </c>
      <c r="GH624" s="33">
        <f t="shared" si="759"/>
        <v>124.1219678864603</v>
      </c>
      <c r="GI624" s="33">
        <f>Gen_Cons_Horario!B8666</f>
        <v>22.371000000000002</v>
      </c>
      <c r="GJ624" s="35">
        <f t="shared" si="729"/>
        <v>101.7509678864603</v>
      </c>
      <c r="GK624" s="116">
        <f>IF(AND(GJ624&gt;0,GJ624*$B$4+GQ623&lt;=$B$2*'SFV+BESS'!$I$9,GJ624&lt;'SFV+BESS'!$I$7), GJ624*$B$4, IF(AND(GJ624&gt;0,GJ624*$B$4+GQ623&gt;$B$2*'SFV+BESS'!$I$9,GJ624*$B$4&lt;'SFV+BESS'!$I$7),$B$2*'SFV+BESS'!$I$9-GQ623,IF(AND(GJ624&gt;0,GJ624*$B$4+GQ623&gt;$B$2*'SFV+BESS'!$I$9,GJ624*$B$4&gt;'SFV+BESS'!$I$7,GQ623&lt;$B$2*'SFV+BESS'!$I$9),$B$2*'SFV+BESS'!$I$9-GQ623,IF(AND(GJ624&gt;0,GJ624*$B$4+GQ623&lt;=$B$2*'SFV+BESS'!$I$9,GJ624&gt;'SFV+BESS'!$I$7),'SFV+BESS'!$I$7,0))))</f>
        <v>0</v>
      </c>
      <c r="GL624" s="27">
        <f>IF(AND(GJ624&lt;0,GQ623+GJ624/$B$5&gt;$H$2,-GJ624/'Carga-Descarga Año'!$B$5&lt;'SFV+BESS'!$I$7),GJ624/$B$5,IF(AND(GJ624&lt;0,GQ623+GJ624/$B$5&gt;$H$2,-GJ624/'Carga-Descarga Año'!$B$5&gt;'SFV+BESS'!$I$7),-'SFV+BESS'!$I$7,IF(AND(GJ624&lt;0,GQ623+GJ624/$B$5&lt;$H$2),-MIN('SFV+BESS'!$I$7,GQ623-$H$2),0)))</f>
        <v>0</v>
      </c>
      <c r="GM624" s="33"/>
      <c r="GN624" s="33">
        <f t="shared" si="747"/>
        <v>22.371000000000002</v>
      </c>
      <c r="GO624" s="27">
        <f t="shared" si="715"/>
        <v>0</v>
      </c>
      <c r="GP624" s="27">
        <f t="shared" si="748"/>
        <v>0</v>
      </c>
      <c r="GQ624" s="28">
        <f>IF((GQ623+GK624+GL624)&gt;=$B$2*'SFV+BESS'!$I$9, $B$2*'SFV+BESS'!$I$9, (GQ623+GK624+GL624))</f>
        <v>173.61249999999998</v>
      </c>
      <c r="GR624" s="110">
        <f t="shared" si="716"/>
        <v>101.7509678864603</v>
      </c>
    </row>
    <row r="625" spans="1:200">
      <c r="A625" s="249"/>
      <c r="B625" s="41">
        <v>25.6666666666667</v>
      </c>
      <c r="C625" s="38">
        <f t="shared" si="730"/>
        <v>126.27010841841791</v>
      </c>
      <c r="D625" s="2">
        <f>Gen_Cons_Horario!B651</f>
        <v>82.027000000000001</v>
      </c>
      <c r="E625" s="140">
        <f t="shared" si="688"/>
        <v>44.243108418417904</v>
      </c>
      <c r="F625" s="116">
        <f>IF(AND(E625&gt;0,E625*$B$4+L624&lt;=$B$2*'SFV+BESS'!$I$9,E625&lt;'SFV+BESS'!$I$7), E625*$B$4, IF(AND(E625&gt;0,E625*$B$4+L624&gt;$B$2*'SFV+BESS'!$I$9,E625*$B$4&lt;'SFV+BESS'!$I$7),$B$2*'SFV+BESS'!$I$9-L624,IF(AND(E625&gt;0,E625*$B$4+L624&gt;$B$2*'SFV+BESS'!$I$9,E625*$B$4&gt;'SFV+BESS'!$I$7,L624&lt;$B$2*'SFV+BESS'!$I$9),$B$2*'SFV+BESS'!$I$9-L624,IF(AND(E625&gt;0,E625*$B$4+L624&lt;=$B$2*'SFV+BESS'!$I$9,E625&gt;'SFV+BESS'!$I$7),'SFV+BESS'!$I$7,0))))</f>
        <v>0</v>
      </c>
      <c r="G625" s="27">
        <f>IF(AND(E625&lt;0,L624+E625/$B$5&gt;$H$2,-E625/'Carga-Descarga Año'!$B$5&lt;'SFV+BESS'!$I$7),E625/$B$5,IF(AND(E625&lt;0,L624+E625/$B$5&gt;$H$2,-E625/'Carga-Descarga Año'!$B$5&gt;'SFV+BESS'!$I$7),-'SFV+BESS'!$I$7,IF(AND(E625&lt;0,L624+E625/$B$5&lt;$H$2),-MIN('SFV+BESS'!$I$7,L624-$H$2),0)))</f>
        <v>0</v>
      </c>
      <c r="I625" s="38">
        <f t="shared" si="689"/>
        <v>82.027000000000001</v>
      </c>
      <c r="J625" s="27">
        <f t="shared" si="691"/>
        <v>0</v>
      </c>
      <c r="K625" s="27">
        <f t="shared" si="690"/>
        <v>0</v>
      </c>
      <c r="L625" s="28">
        <f>IF((L624+F625+G625)&gt;=$B$2*'SFV+BESS'!$I$9, $B$2*'SFV+BESS'!$I$9, (L624+F625+G625))</f>
        <v>173.61249999999998</v>
      </c>
      <c r="M625" s="110">
        <f t="shared" si="692"/>
        <v>44.243108418417904</v>
      </c>
      <c r="R625" s="251"/>
      <c r="S625" s="41">
        <v>25.6666666666667</v>
      </c>
      <c r="T625" s="2">
        <f t="shared" si="749"/>
        <v>130.90150863320309</v>
      </c>
      <c r="U625" s="2">
        <f>Gen_Cons_Horario!B1395</f>
        <v>96.941000000000003</v>
      </c>
      <c r="V625" s="35">
        <f t="shared" si="724"/>
        <v>33.960508633203091</v>
      </c>
      <c r="W625" s="116">
        <f>IF(AND(V625&gt;0,V625*$B$4+AC624&lt;=$B$2*'SFV+BESS'!$I$9,V625&lt;'SFV+BESS'!$I$7), V625*$B$4, IF(AND(V625&gt;0,V625*$B$4+AC624&gt;$B$2*'SFV+BESS'!$I$9,V625*$B$4&lt;'SFV+BESS'!$I$7),$B$2*'SFV+BESS'!$I$9-AC624,IF(AND(V625&gt;0,V625*$B$4+AC624&gt;$B$2*'SFV+BESS'!$I$9,V625*$B$4&gt;'SFV+BESS'!$I$7,AC624&lt;$B$2*'SFV+BESS'!$I$9),$B$2*'SFV+BESS'!$I$9-AC624,IF(AND(V625&gt;0,V625*$B$4+AC624&lt;=$B$2*'SFV+BESS'!$I$9,V625&gt;'SFV+BESS'!$I$7),'SFV+BESS'!$I$7,0))))</f>
        <v>0</v>
      </c>
      <c r="X625" s="27">
        <f>IF(AND(V625&lt;0,AC624+V625/$B$5&gt;$H$2,-V625/'Carga-Descarga Año'!$B$5&lt;'SFV+BESS'!$I$7),V625/$B$5,IF(AND(V625&lt;0,AC624+V625/$B$5&gt;$H$2,-V625/'Carga-Descarga Año'!$B$5&gt;'SFV+BESS'!$I$7),-'SFV+BESS'!$I$7,IF(AND(V625&lt;0,AC624+V625/$B$5&lt;$H$2),-MIN('SFV+BESS'!$I$7,AC624-$H$2),0)))</f>
        <v>0</v>
      </c>
      <c r="Z625" s="33">
        <f t="shared" si="718"/>
        <v>96.941000000000003</v>
      </c>
      <c r="AA625" s="27">
        <f t="shared" si="693"/>
        <v>0</v>
      </c>
      <c r="AB625" s="27">
        <f t="shared" si="717"/>
        <v>0</v>
      </c>
      <c r="AC625" s="28">
        <f>IF((AC624+W625+X625)&gt;=$B$2*'SFV+BESS'!$I$9, $B$2*'SFV+BESS'!$I$9, (AC624+W625+X625))</f>
        <v>173.61249999999998</v>
      </c>
      <c r="AD625" s="110">
        <f t="shared" si="694"/>
        <v>33.960508633203091</v>
      </c>
      <c r="AI625" s="251"/>
      <c r="AJ625" s="41">
        <v>25.6666666666667</v>
      </c>
      <c r="AK625" s="52">
        <f t="shared" si="750"/>
        <v>127.76061038156942</v>
      </c>
      <c r="AL625" s="33">
        <f>Gen_Cons_Horario!B2067</f>
        <v>0</v>
      </c>
      <c r="AM625" s="35">
        <f t="shared" si="725"/>
        <v>127.76061038156942</v>
      </c>
      <c r="AN625" s="116">
        <f>IF(AND(AM625&gt;0,AM625*$B$4+AT624&lt;=$B$2*'SFV+BESS'!$I$9,AM625&lt;'SFV+BESS'!$I$7), AM625*$B$4, IF(AND(AM625&gt;0,AM625*$B$4+AT624&gt;$B$2*'SFV+BESS'!$I$9,AM625*$B$4&lt;'SFV+BESS'!$I$7),$B$2*'SFV+BESS'!$I$9-AT624,IF(AND(AM625&gt;0,AM625*$B$4+AT624&gt;$B$2*'SFV+BESS'!$I$9,AM625*$B$4&gt;'SFV+BESS'!$I$7,AT624&lt;$B$2*'SFV+BESS'!$I$9),$B$2*'SFV+BESS'!$I$9-AT624,IF(AND(AM625&gt;0,AM625*$B$4+AT624&lt;=$B$2*'SFV+BESS'!$I$9,AM625&gt;'SFV+BESS'!$I$7),'SFV+BESS'!$I$7,0))))</f>
        <v>0</v>
      </c>
      <c r="AO625" s="27">
        <f>IF(AND(AM625&lt;0,AT624+AM625/$B$5&gt;$H$2,-AM625/'Carga-Descarga Año'!$B$5&lt;'SFV+BESS'!$I$7),AM625/$B$5,IF(AND(AM625&lt;0,AT624+AM625/$B$5&gt;$H$2,-AM625/'Carga-Descarga Año'!$B$5&gt;'SFV+BESS'!$I$7),-'SFV+BESS'!$I$7,IF(AND(AM625&lt;0,AT624+AM625/$B$5&lt;$H$2),-MIN('SFV+BESS'!$I$7,AT624-$H$2),0)))</f>
        <v>0</v>
      </c>
      <c r="AP625" s="33"/>
      <c r="AQ625" s="33">
        <f t="shared" si="731"/>
        <v>0</v>
      </c>
      <c r="AR625" s="27">
        <f t="shared" si="695"/>
        <v>0</v>
      </c>
      <c r="AS625" s="27">
        <f t="shared" si="732"/>
        <v>0</v>
      </c>
      <c r="AT625" s="28">
        <f>IF((AT624+AN625+AO625)&gt;=$B$2*'SFV+BESS'!$I$9, $B$2*'SFV+BESS'!$I$9, (AT624+AN625+AO625))</f>
        <v>173.61249999999998</v>
      </c>
      <c r="AU625" s="110">
        <f t="shared" si="696"/>
        <v>127.76061038156942</v>
      </c>
      <c r="AZ625" s="251"/>
      <c r="BA625" s="41">
        <v>25.6666666666667</v>
      </c>
      <c r="BB625" s="33">
        <f t="shared" si="751"/>
        <v>109.23737167257097</v>
      </c>
      <c r="BC625" s="33">
        <f>Gen_Cons_Horario!B2811</f>
        <v>0</v>
      </c>
      <c r="BD625" s="35">
        <f t="shared" si="726"/>
        <v>109.23737167257097</v>
      </c>
      <c r="BE625" s="116">
        <f>IF(AND(BD625&gt;0,BD625*$B$4+BK624&lt;=$B$2*'SFV+BESS'!$I$9,BD625&lt;'SFV+BESS'!$I$7), BD625*$B$4, IF(AND(BD625&gt;0,BD625*$B$4+BK624&gt;$B$2*'SFV+BESS'!$I$9,BD625*$B$4&lt;'SFV+BESS'!$I$7),$B$2*'SFV+BESS'!$I$9-BK624,IF(AND(BD625&gt;0,BD625*$B$4+BK624&gt;$B$2*'SFV+BESS'!$I$9,BD625*$B$4&gt;'SFV+BESS'!$I$7,BK624&lt;$B$2*'SFV+BESS'!$I$9),$B$2*'SFV+BESS'!$I$9-BK624,IF(AND(BD625&gt;0,BD625*$B$4+BK624&lt;=$B$2*'SFV+BESS'!$I$9,BD625&gt;'SFV+BESS'!$I$7),'SFV+BESS'!$I$7,0))))</f>
        <v>0</v>
      </c>
      <c r="BF625" s="27">
        <f>IF(AND(BD625&lt;0,BK624+BD625/$B$5&gt;$H$2,-BD625/'Carga-Descarga Año'!$B$5&lt;'SFV+BESS'!$I$7),BD625/$B$5,IF(AND(BD625&lt;0,BK624+BD625/$B$5&gt;$H$2,-BD625/'Carga-Descarga Año'!$B$5&gt;'SFV+BESS'!$I$7),-'SFV+BESS'!$I$7,IF(AND(BD625&lt;0,BK624+BD625/$B$5&lt;$H$2),-MIN('SFV+BESS'!$I$7,BK624-$H$2),0)))</f>
        <v>0</v>
      </c>
      <c r="BG625" s="33"/>
      <c r="BH625" s="33">
        <f t="shared" si="733"/>
        <v>0</v>
      </c>
      <c r="BI625" s="27">
        <f t="shared" si="697"/>
        <v>0</v>
      </c>
      <c r="BJ625" s="27">
        <f t="shared" si="734"/>
        <v>0</v>
      </c>
      <c r="BK625" s="28">
        <f>IF((BK624+BE625+BF625)&gt;=$B$2*'SFV+BESS'!$I$9, $B$2*'SFV+BESS'!$I$9, (BK624+BE625+BF625))</f>
        <v>173.61249999999998</v>
      </c>
      <c r="BL625" s="110">
        <f t="shared" si="698"/>
        <v>109.23737167257097</v>
      </c>
      <c r="BQ625" s="251"/>
      <c r="BR625" s="41">
        <v>25.6666666666667</v>
      </c>
      <c r="BS625" s="33">
        <f t="shared" si="752"/>
        <v>88.31508856643616</v>
      </c>
      <c r="BT625" s="33">
        <f>Gen_Cons_Horario!B3531</f>
        <v>0</v>
      </c>
      <c r="BU625" s="35">
        <f t="shared" si="727"/>
        <v>88.31508856643616</v>
      </c>
      <c r="BV625" s="116">
        <f>IF(AND(BU625&gt;0,BU625*$B$4+CB624&lt;=$B$2*'SFV+BESS'!$I$9,BU625&lt;'SFV+BESS'!$I$7), BU625*$B$4, IF(AND(BU625&gt;0,BU625*$B$4+CB624&gt;$B$2*'SFV+BESS'!$I$9,BU625*$B$4&lt;'SFV+BESS'!$I$7),$B$2*'SFV+BESS'!$I$9-CB624,IF(AND(BU625&gt;0,BU625*$B$4+CB624&gt;$B$2*'SFV+BESS'!$I$9,BU625*$B$4&gt;'SFV+BESS'!$I$7,CB624&lt;$B$2*'SFV+BESS'!$I$9),$B$2*'SFV+BESS'!$I$9-CB624,IF(AND(BU625&gt;0,BU625*$B$4+CB624&lt;=$B$2*'SFV+BESS'!$I$9,BU625&gt;'SFV+BESS'!$I$7),'SFV+BESS'!$I$7,0))))</f>
        <v>0</v>
      </c>
      <c r="BW625" s="27">
        <f>IF(AND(BU625&lt;0,CB624+BU625/$B$5&gt;$H$2,-BU625/'Carga-Descarga Año'!$B$5&lt;'SFV+BESS'!$I$7),BU625/$B$5,IF(AND(BU625&lt;0,CB624+BU625/$B$5&gt;$H$2,-BU625/'Carga-Descarga Año'!$B$5&gt;'SFV+BESS'!$I$7),-'SFV+BESS'!$I$7,IF(AND(BU625&lt;0,CB624+BU625/$B$5&lt;$H$2),-MIN('SFV+BESS'!$I$7,CB624-$H$2),0)))</f>
        <v>0</v>
      </c>
      <c r="BX625" s="33"/>
      <c r="BY625" s="33">
        <f t="shared" si="735"/>
        <v>0</v>
      </c>
      <c r="BZ625" s="27">
        <f t="shared" si="699"/>
        <v>0</v>
      </c>
      <c r="CA625" s="27">
        <f t="shared" si="700"/>
        <v>0</v>
      </c>
      <c r="CB625" s="28">
        <f>IF((CB624+BV625+BW625)&gt;=$B$2*'SFV+BESS'!$I$9, $B$2*'SFV+BESS'!$I$9, (CB624+BV625+BW625))</f>
        <v>173.61249999999998</v>
      </c>
      <c r="CC625" s="110">
        <f t="shared" si="701"/>
        <v>88.31508856643616</v>
      </c>
      <c r="CH625" s="251"/>
      <c r="CI625" s="41">
        <v>25.6666666666667</v>
      </c>
      <c r="CJ625" s="33">
        <f t="shared" si="753"/>
        <v>79.373492428381212</v>
      </c>
      <c r="CK625" s="33">
        <f>Gen_Cons_Horario!B4275</f>
        <v>0</v>
      </c>
      <c r="CL625" s="35">
        <f t="shared" si="728"/>
        <v>79.373492428381212</v>
      </c>
      <c r="CM625" s="116">
        <f>IF(AND(CL625&gt;0,CL625*$B$4+CS624&lt;=$B$2*'SFV+BESS'!$I$9,CL625&lt;'SFV+BESS'!$I$7), CL625*$B$4, IF(AND(CL625&gt;0,CL625*$B$4+CS624&gt;$B$2*'SFV+BESS'!$I$9,CL625*$B$4&lt;'SFV+BESS'!$I$7),$B$2*'SFV+BESS'!$I$9-CS624,IF(AND(CL625&gt;0,CL625*$B$4+CS624&gt;$B$2*'SFV+BESS'!$I$9,CL625*$B$4&gt;'SFV+BESS'!$I$7,CS624&lt;$B$2*'SFV+BESS'!$I$9),$B$2*'SFV+BESS'!$I$9-CS624,IF(AND(CL625&gt;0,CL625*$B$4+CS624&lt;=$B$2*'SFV+BESS'!$I$9,CL625&gt;'SFV+BESS'!$I$7),'SFV+BESS'!$I$7,0))))</f>
        <v>0</v>
      </c>
      <c r="CN625" s="27">
        <f>IF(AND(CL625&lt;0,CS624+CL625/$B$5&gt;$H$2,-CL625/'Carga-Descarga Año'!$B$5&lt;'SFV+BESS'!$I$7),CL625/$B$5,IF(AND(CL625&lt;0,CS624+CL625/$B$5&gt;$H$2,-CL625/'Carga-Descarga Año'!$B$5&gt;'SFV+BESS'!$I$7),-'SFV+BESS'!$I$7,IF(AND(CL625&lt;0,CS624+CL625/$B$5&lt;$H$2),-MIN('SFV+BESS'!$I$7,CS624-$H$2),0)))</f>
        <v>0</v>
      </c>
      <c r="CO625" s="33"/>
      <c r="CP625" s="33">
        <f t="shared" si="736"/>
        <v>0</v>
      </c>
      <c r="CQ625" s="27">
        <f t="shared" si="702"/>
        <v>0</v>
      </c>
      <c r="CR625" s="27">
        <f t="shared" si="737"/>
        <v>0</v>
      </c>
      <c r="CS625" s="28">
        <f>IF((CS624+CM625+CN625)&gt;=$B$2*'SFV+BESS'!$I$9, $B$2*'SFV+BESS'!$I$9, (CS624+CM625+CN625))</f>
        <v>173.61249999999998</v>
      </c>
      <c r="CT625" s="110">
        <f t="shared" si="703"/>
        <v>79.373492428381212</v>
      </c>
      <c r="CY625" s="251"/>
      <c r="CZ625" s="41">
        <v>25.6666666666667</v>
      </c>
      <c r="DA625" s="33">
        <f t="shared" si="754"/>
        <v>87.445007408012728</v>
      </c>
      <c r="DB625" s="33">
        <f>Gen_Cons_Horario!B4995</f>
        <v>0</v>
      </c>
      <c r="DC625" s="35">
        <f t="shared" si="719"/>
        <v>87.445007408012728</v>
      </c>
      <c r="DD625" s="116">
        <f>IF(AND(DC625&gt;0,DC625*$B$4+DJ624&lt;=$B$2*'SFV+BESS'!$I$9,DC625&lt;'SFV+BESS'!$I$7), DC625*$B$4, IF(AND(DC625&gt;0,DC625*$B$4+DJ624&gt;$B$2*'SFV+BESS'!$I$9,DC625*$B$4&lt;'SFV+BESS'!$I$7),$B$2*'SFV+BESS'!$I$9-DJ624,IF(AND(DC625&gt;0,DC625*$B$4+DJ624&gt;$B$2*'SFV+BESS'!$I$9,DC625*$B$4&gt;'SFV+BESS'!$I$7,DJ624&lt;$B$2*'SFV+BESS'!$I$9),$B$2*'SFV+BESS'!$I$9-DJ624,IF(AND(DC625&gt;0,DC625*$B$4+DJ624&lt;=$B$2*'SFV+BESS'!$I$9,DC625&gt;'SFV+BESS'!$I$7),'SFV+BESS'!$I$7,0))))</f>
        <v>0</v>
      </c>
      <c r="DE625" s="27">
        <f>IF(AND(DC625&lt;0,DJ624+DC625/$B$5&gt;$H$2,-DC625/'Carga-Descarga Año'!$B$5&lt;'SFV+BESS'!$I$7),DC625/$B$5,IF(AND(DC625&lt;0,DJ624+DC625/$B$5&gt;$H$2,-DC625/'Carga-Descarga Año'!$B$5&gt;'SFV+BESS'!$I$7),-'SFV+BESS'!$I$7,IF(AND(DC625&lt;0,DJ624+DC625/$B$5&lt;$H$2),-MIN('SFV+BESS'!$I$7,DJ624-$H$2),0)))</f>
        <v>0</v>
      </c>
      <c r="DF625" s="33"/>
      <c r="DG625" s="33">
        <f t="shared" si="738"/>
        <v>0</v>
      </c>
      <c r="DH625" s="27">
        <f t="shared" si="704"/>
        <v>0</v>
      </c>
      <c r="DI625" s="27">
        <f t="shared" si="705"/>
        <v>0</v>
      </c>
      <c r="DJ625" s="28">
        <f>IF((DJ624+DD625+DE625)&gt;=$B$2*'SFV+BESS'!$I$9, $B$2*'SFV+BESS'!$I$9, (DJ624+DD625+DE625))</f>
        <v>173.61249999999998</v>
      </c>
      <c r="DK625" s="110">
        <f t="shared" si="706"/>
        <v>87.445007408012728</v>
      </c>
      <c r="DP625" s="251"/>
      <c r="DQ625" s="41">
        <v>25.6666666666667</v>
      </c>
      <c r="DR625" s="33">
        <f t="shared" si="755"/>
        <v>84.495009145464408</v>
      </c>
      <c r="DS625" s="33">
        <f>Gen_Cons_Horario!B5739</f>
        <v>0</v>
      </c>
      <c r="DT625" s="35">
        <f t="shared" si="720"/>
        <v>84.495009145464408</v>
      </c>
      <c r="DU625" s="116">
        <f>IF(AND(DT625&gt;0,DT625*$B$4+EA624&lt;=$B$2*'SFV+BESS'!$I$9,DT625&lt;'SFV+BESS'!$I$7), DT625*$B$4, IF(AND(DT625&gt;0,DT625*$B$4+EA624&gt;$B$2*'SFV+BESS'!$I$9,DT625*$B$4&lt;'SFV+BESS'!$I$7),$B$2*'SFV+BESS'!$I$9-EA624,IF(AND(DT625&gt;0,DT625*$B$4+EA624&gt;$B$2*'SFV+BESS'!$I$9,DT625*$B$4&gt;'SFV+BESS'!$I$7,EA624&lt;$B$2*'SFV+BESS'!$I$9),$B$2*'SFV+BESS'!$I$9-EA624,IF(AND(DT625&gt;0,DT625*$B$4+EA624&lt;=$B$2*'SFV+BESS'!$I$9,DT625&gt;'SFV+BESS'!$I$7),'SFV+BESS'!$I$7,0))))</f>
        <v>0</v>
      </c>
      <c r="DV625" s="27">
        <f>IF(AND(DT625&lt;0,EA624+DT625/$B$5&gt;$H$2,-DT625/'Carga-Descarga Año'!$B$5&lt;'SFV+BESS'!$I$7),DT625/$B$5,IF(AND(DT625&lt;0,EA624+DT625/$B$5&gt;$H$2,-DT625/'Carga-Descarga Año'!$B$5&gt;'SFV+BESS'!$I$7),-'SFV+BESS'!$I$7,IF(AND(DT625&lt;0,EA624+DT625/$B$5&lt;$H$2),-MIN('SFV+BESS'!$I$7,EA624-$H$2),0)))</f>
        <v>0</v>
      </c>
      <c r="DW625" s="33"/>
      <c r="DX625" s="33">
        <f t="shared" si="739"/>
        <v>0</v>
      </c>
      <c r="DY625" s="27">
        <f t="shared" si="707"/>
        <v>0</v>
      </c>
      <c r="DZ625" s="27">
        <f t="shared" si="740"/>
        <v>0</v>
      </c>
      <c r="EA625" s="28">
        <f>IF((EA624+DU625+DV625)&gt;=$B$2*'SFV+BESS'!$I$9, $B$2*'SFV+BESS'!$I$9, (EA624+DU625+DV625))</f>
        <v>173.61249999999998</v>
      </c>
      <c r="EB625" s="110">
        <f t="shared" si="708"/>
        <v>84.495009145464408</v>
      </c>
      <c r="EG625" s="251"/>
      <c r="EH625" s="41">
        <v>25.6666666666667</v>
      </c>
      <c r="EI625" s="33">
        <f t="shared" si="756"/>
        <v>92.511711982505858</v>
      </c>
      <c r="EJ625" s="33">
        <f>Gen_Cons_Horario!B6483</f>
        <v>0</v>
      </c>
      <c r="EK625" s="35">
        <f t="shared" si="721"/>
        <v>92.511711982505858</v>
      </c>
      <c r="EL625" s="116">
        <f>IF(AND(EK625&gt;0,EK625*$B$4+ER624&lt;=$B$2*'SFV+BESS'!$I$9,EK625&lt;'SFV+BESS'!$I$7), EK625*$B$4, IF(AND(EK625&gt;0,EK625*$B$4+ER624&gt;$B$2*'SFV+BESS'!$I$9,EK625*$B$4&lt;'SFV+BESS'!$I$7),$B$2*'SFV+BESS'!$I$9-ER624,IF(AND(EK625&gt;0,EK625*$B$4+ER624&gt;$B$2*'SFV+BESS'!$I$9,EK625*$B$4&gt;'SFV+BESS'!$I$7,ER624&lt;$B$2*'SFV+BESS'!$I$9),$B$2*'SFV+BESS'!$I$9-ER624,IF(AND(EK625&gt;0,EK625*$B$4+ER624&lt;=$B$2*'SFV+BESS'!$I$9,EK625&gt;'SFV+BESS'!$I$7),'SFV+BESS'!$I$7,0))))</f>
        <v>0</v>
      </c>
      <c r="EM625" s="27">
        <f>IF(AND(EK625&lt;0,ER624+EK625/$B$5&gt;$H$2,-EK625/'Carga-Descarga Año'!$B$5&lt;'SFV+BESS'!$I$7),EK625/$B$5,IF(AND(EK625&lt;0,ER624+EK625/$B$5&gt;$H$2,-EK625/'Carga-Descarga Año'!$B$5&gt;'SFV+BESS'!$I$7),-'SFV+BESS'!$I$7,IF(AND(EK625&lt;0,ER624+EK625/$B$5&lt;$H$2),-MIN('SFV+BESS'!$I$7,ER624-$H$2),0)))</f>
        <v>0</v>
      </c>
      <c r="EN625" s="33"/>
      <c r="EO625" s="33">
        <f t="shared" si="741"/>
        <v>0</v>
      </c>
      <c r="EP625" s="27">
        <f t="shared" si="709"/>
        <v>0</v>
      </c>
      <c r="EQ625" s="27">
        <f t="shared" si="742"/>
        <v>0</v>
      </c>
      <c r="ER625" s="28">
        <f>IF((ER624+EL625+EM625)&gt;=$B$2*'SFV+BESS'!$I$9, $B$2*'SFV+BESS'!$I$9, (ER624+EL625+EM625))</f>
        <v>173.61249999999998</v>
      </c>
      <c r="ES625" s="110">
        <f t="shared" si="710"/>
        <v>92.511711982505858</v>
      </c>
      <c r="EX625" s="251"/>
      <c r="EY625" s="41">
        <v>25.6666666666667</v>
      </c>
      <c r="EZ625" s="33">
        <f t="shared" si="757"/>
        <v>104.9734283240988</v>
      </c>
      <c r="FA625" s="33">
        <f>Gen_Cons_Horario!B7203</f>
        <v>0</v>
      </c>
      <c r="FB625" s="35">
        <f t="shared" si="722"/>
        <v>104.9734283240988</v>
      </c>
      <c r="FC625" s="116">
        <f>IF(AND(FB625&gt;0,FB625*$B$4+FI624&lt;=$B$2*'SFV+BESS'!$I$9,FB625&lt;'SFV+BESS'!$I$7), FB625*$B$4, IF(AND(FB625&gt;0,FB625*$B$4+FI624&gt;$B$2*'SFV+BESS'!$I$9,FB625*$B$4&lt;'SFV+BESS'!$I$7),$B$2*'SFV+BESS'!$I$9-FI624,IF(AND(FB625&gt;0,FB625*$B$4+FI624&gt;$B$2*'SFV+BESS'!$I$9,FB625*$B$4&gt;'SFV+BESS'!$I$7,FI624&lt;$B$2*'SFV+BESS'!$I$9),$B$2*'SFV+BESS'!$I$9-FI624,IF(AND(FB625&gt;0,FB625*$B$4+FI624&lt;=$B$2*'SFV+BESS'!$I$9,FB625&gt;'SFV+BESS'!$I$7),'SFV+BESS'!$I$7,0))))</f>
        <v>0</v>
      </c>
      <c r="FD625" s="27">
        <f>IF(AND(FB625&lt;0,FI624+FB625/$B$5&gt;$H$2,-FB625/'Carga-Descarga Año'!$B$5&lt;'SFV+BESS'!$I$7),FB625/$B$5,IF(AND(FB625&lt;0,FI624+FB625/$B$5&gt;$H$2,-FB625/'Carga-Descarga Año'!$B$5&gt;'SFV+BESS'!$I$7),-'SFV+BESS'!$I$7,IF(AND(FB625&lt;0,FI624+FB625/$B$5&lt;$H$2),-MIN('SFV+BESS'!$I$7,FI624-$H$2),0)))</f>
        <v>0</v>
      </c>
      <c r="FE625" s="33"/>
      <c r="FF625" s="33">
        <f t="shared" si="743"/>
        <v>0</v>
      </c>
      <c r="FG625" s="27">
        <f t="shared" si="711"/>
        <v>0</v>
      </c>
      <c r="FH625" s="27">
        <f t="shared" si="744"/>
        <v>0</v>
      </c>
      <c r="FI625" s="28">
        <f>IF((FI624+FC625+FD625)&gt;=$B$2*'SFV+BESS'!$I$9, $B$2*'SFV+BESS'!$I$9, (FI624+FC625+FD625))</f>
        <v>173.61249999999998</v>
      </c>
      <c r="FJ625" s="110">
        <f t="shared" si="712"/>
        <v>104.9734283240988</v>
      </c>
      <c r="FO625" s="251"/>
      <c r="FP625" s="41">
        <v>25.6666666666667</v>
      </c>
      <c r="FQ625" s="33">
        <f t="shared" si="758"/>
        <v>113.74458205580818</v>
      </c>
      <c r="FR625" s="33">
        <f>Gen_Cons_Horario!B7947</f>
        <v>37.285000000000004</v>
      </c>
      <c r="FS625" s="35">
        <f t="shared" si="723"/>
        <v>76.45958205580817</v>
      </c>
      <c r="FT625" s="116">
        <f>IF(AND(FS625&gt;0,FS625*$B$4+FZ624&lt;=$B$2*'SFV+BESS'!$I$9,FS625&lt;'SFV+BESS'!$I$7), FS625*$B$4, IF(AND(FS625&gt;0,FS625*$B$4+FZ624&gt;$B$2*'SFV+BESS'!$I$9,FS625*$B$4&lt;'SFV+BESS'!$I$7),$B$2*'SFV+BESS'!$I$9-FZ624,IF(AND(FS625&gt;0,FS625*$B$4+FZ624&gt;$B$2*'SFV+BESS'!$I$9,FS625*$B$4&gt;'SFV+BESS'!$I$7,FZ624&lt;$B$2*'SFV+BESS'!$I$9),$B$2*'SFV+BESS'!$I$9-FZ624,IF(AND(FS625&gt;0,FS625*$B$4+FZ624&lt;=$B$2*'SFV+BESS'!$I$9,FS625&gt;'SFV+BESS'!$I$7),'SFV+BESS'!$I$7,0))))</f>
        <v>0</v>
      </c>
      <c r="FU625" s="27">
        <f>IF(AND(FS625&lt;0,FZ624+FS625/$B$5&gt;$H$2,-FS625/'Carga-Descarga Año'!$B$5&lt;'SFV+BESS'!$I$7),FS625/$B$5,IF(AND(FS625&lt;0,FZ624+FS625/$B$5&gt;$H$2,-FS625/'Carga-Descarga Año'!$B$5&gt;'SFV+BESS'!$I$7),-'SFV+BESS'!$I$7,IF(AND(FS625&lt;0,FZ624+FS625/$B$5&lt;$H$2),-MIN('SFV+BESS'!$I$7,FZ624-$H$2),0)))</f>
        <v>0</v>
      </c>
      <c r="FV625" s="33"/>
      <c r="FW625" s="33">
        <f t="shared" si="745"/>
        <v>37.285000000000004</v>
      </c>
      <c r="FX625" s="27">
        <f t="shared" si="713"/>
        <v>0</v>
      </c>
      <c r="FY625" s="27">
        <f t="shared" si="746"/>
        <v>0</v>
      </c>
      <c r="FZ625" s="28">
        <f>IF((FZ624+FT625+FU625)&gt;=$B$2*'SFV+BESS'!$I$9, $B$2*'SFV+BESS'!$I$9, (FZ624+FT625+FU625))</f>
        <v>173.61249999999998</v>
      </c>
      <c r="GA625" s="110">
        <f t="shared" si="714"/>
        <v>76.45958205580817</v>
      </c>
      <c r="GF625" s="251"/>
      <c r="GG625" s="41">
        <v>25.6666666666667</v>
      </c>
      <c r="GH625" s="33">
        <f t="shared" si="759"/>
        <v>118.10660064846397</v>
      </c>
      <c r="GI625" s="33">
        <f>Gen_Cons_Horario!B8667</f>
        <v>22.371000000000002</v>
      </c>
      <c r="GJ625" s="35">
        <f t="shared" si="729"/>
        <v>95.735600648463958</v>
      </c>
      <c r="GK625" s="116">
        <f>IF(AND(GJ625&gt;0,GJ625*$B$4+GQ624&lt;=$B$2*'SFV+BESS'!$I$9,GJ625&lt;'SFV+BESS'!$I$7), GJ625*$B$4, IF(AND(GJ625&gt;0,GJ625*$B$4+GQ624&gt;$B$2*'SFV+BESS'!$I$9,GJ625*$B$4&lt;'SFV+BESS'!$I$7),$B$2*'SFV+BESS'!$I$9-GQ624,IF(AND(GJ625&gt;0,GJ625*$B$4+GQ624&gt;$B$2*'SFV+BESS'!$I$9,GJ625*$B$4&gt;'SFV+BESS'!$I$7,GQ624&lt;$B$2*'SFV+BESS'!$I$9),$B$2*'SFV+BESS'!$I$9-GQ624,IF(AND(GJ625&gt;0,GJ625*$B$4+GQ624&lt;=$B$2*'SFV+BESS'!$I$9,GJ625&gt;'SFV+BESS'!$I$7),'SFV+BESS'!$I$7,0))))</f>
        <v>0</v>
      </c>
      <c r="GL625" s="27">
        <f>IF(AND(GJ625&lt;0,GQ624+GJ625/$B$5&gt;$H$2,-GJ625/'Carga-Descarga Año'!$B$5&lt;'SFV+BESS'!$I$7),GJ625/$B$5,IF(AND(GJ625&lt;0,GQ624+GJ625/$B$5&gt;$H$2,-GJ625/'Carga-Descarga Año'!$B$5&gt;'SFV+BESS'!$I$7),-'SFV+BESS'!$I$7,IF(AND(GJ625&lt;0,GQ624+GJ625/$B$5&lt;$H$2),-MIN('SFV+BESS'!$I$7,GQ624-$H$2),0)))</f>
        <v>0</v>
      </c>
      <c r="GM625" s="33"/>
      <c r="GN625" s="33">
        <f t="shared" si="747"/>
        <v>22.371000000000002</v>
      </c>
      <c r="GO625" s="27">
        <f t="shared" si="715"/>
        <v>0</v>
      </c>
      <c r="GP625" s="27">
        <f t="shared" si="748"/>
        <v>0</v>
      </c>
      <c r="GQ625" s="28">
        <f>IF((GQ624+GK625+GL625)&gt;=$B$2*'SFV+BESS'!$I$9, $B$2*'SFV+BESS'!$I$9, (GQ624+GK625+GL625))</f>
        <v>173.61249999999998</v>
      </c>
      <c r="GR625" s="110">
        <f t="shared" si="716"/>
        <v>95.735600648463958</v>
      </c>
    </row>
    <row r="626" spans="1:200">
      <c r="A626" s="249"/>
      <c r="B626" s="41">
        <v>25.7083333333334</v>
      </c>
      <c r="C626" s="38">
        <f t="shared" si="730"/>
        <v>117.3050826702992</v>
      </c>
      <c r="D626" s="2">
        <f>Gen_Cons_Horario!B652</f>
        <v>82.027000000000001</v>
      </c>
      <c r="E626" s="140">
        <f t="shared" si="688"/>
        <v>35.278082670299199</v>
      </c>
      <c r="F626" s="116">
        <f>IF(AND(E626&gt;0,E626*$B$4+L625&lt;=$B$2*'SFV+BESS'!$I$9,E626&lt;'SFV+BESS'!$I$7), E626*$B$4, IF(AND(E626&gt;0,E626*$B$4+L625&gt;$B$2*'SFV+BESS'!$I$9,E626*$B$4&lt;'SFV+BESS'!$I$7),$B$2*'SFV+BESS'!$I$9-L625,IF(AND(E626&gt;0,E626*$B$4+L625&gt;$B$2*'SFV+BESS'!$I$9,E626*$B$4&gt;'SFV+BESS'!$I$7,L625&lt;$B$2*'SFV+BESS'!$I$9),$B$2*'SFV+BESS'!$I$9-L625,IF(AND(E626&gt;0,E626*$B$4+L625&lt;=$B$2*'SFV+BESS'!$I$9,E626&gt;'SFV+BESS'!$I$7),'SFV+BESS'!$I$7,0))))</f>
        <v>0</v>
      </c>
      <c r="G626" s="27">
        <f>IF(AND(E626&lt;0,L625+E626/$B$5&gt;$H$2,-E626/'Carga-Descarga Año'!$B$5&lt;'SFV+BESS'!$I$7),E626/$B$5,IF(AND(E626&lt;0,L625+E626/$B$5&gt;$H$2,-E626/'Carga-Descarga Año'!$B$5&gt;'SFV+BESS'!$I$7),-'SFV+BESS'!$I$7,IF(AND(E626&lt;0,L625+E626/$B$5&lt;$H$2),-MIN('SFV+BESS'!$I$7,L625-$H$2),0)))</f>
        <v>0</v>
      </c>
      <c r="I626" s="38">
        <f t="shared" si="689"/>
        <v>82.027000000000001</v>
      </c>
      <c r="J626" s="27">
        <f t="shared" si="691"/>
        <v>0</v>
      </c>
      <c r="K626" s="27">
        <f t="shared" si="690"/>
        <v>0</v>
      </c>
      <c r="L626" s="28">
        <f>IF((L625+F626+G626)&gt;=$B$2*'SFV+BESS'!$I$9, $B$2*'SFV+BESS'!$I$9, (L625+F626+G626))</f>
        <v>173.61249999999998</v>
      </c>
      <c r="M626" s="110">
        <f t="shared" si="692"/>
        <v>35.278082670299199</v>
      </c>
      <c r="R626" s="251"/>
      <c r="S626" s="41">
        <v>25.7083333333334</v>
      </c>
      <c r="T626" s="2">
        <f t="shared" si="749"/>
        <v>120.92026859992137</v>
      </c>
      <c r="U626" s="2">
        <f>Gen_Cons_Horario!B1396</f>
        <v>96.941000000000003</v>
      </c>
      <c r="V626" s="35">
        <f t="shared" si="724"/>
        <v>23.979268599921369</v>
      </c>
      <c r="W626" s="116">
        <f>IF(AND(V626&gt;0,V626*$B$4+AC625&lt;=$B$2*'SFV+BESS'!$I$9,V626&lt;'SFV+BESS'!$I$7), V626*$B$4, IF(AND(V626&gt;0,V626*$B$4+AC625&gt;$B$2*'SFV+BESS'!$I$9,V626*$B$4&lt;'SFV+BESS'!$I$7),$B$2*'SFV+BESS'!$I$9-AC625,IF(AND(V626&gt;0,V626*$B$4+AC625&gt;$B$2*'SFV+BESS'!$I$9,V626*$B$4&gt;'SFV+BESS'!$I$7,AC625&lt;$B$2*'SFV+BESS'!$I$9),$B$2*'SFV+BESS'!$I$9-AC625,IF(AND(V626&gt;0,V626*$B$4+AC625&lt;=$B$2*'SFV+BESS'!$I$9,V626&gt;'SFV+BESS'!$I$7),'SFV+BESS'!$I$7,0))))</f>
        <v>0</v>
      </c>
      <c r="X626" s="27">
        <f>IF(AND(V626&lt;0,AC625+V626/$B$5&gt;$H$2,-V626/'Carga-Descarga Año'!$B$5&lt;'SFV+BESS'!$I$7),V626/$B$5,IF(AND(V626&lt;0,AC625+V626/$B$5&gt;$H$2,-V626/'Carga-Descarga Año'!$B$5&gt;'SFV+BESS'!$I$7),-'SFV+BESS'!$I$7,IF(AND(V626&lt;0,AC625+V626/$B$5&lt;$H$2),-MIN('SFV+BESS'!$I$7,AC625-$H$2),0)))</f>
        <v>0</v>
      </c>
      <c r="Z626" s="33">
        <f t="shared" si="718"/>
        <v>96.941000000000003</v>
      </c>
      <c r="AA626" s="27">
        <f t="shared" si="693"/>
        <v>0</v>
      </c>
      <c r="AB626" s="27">
        <f t="shared" si="717"/>
        <v>0</v>
      </c>
      <c r="AC626" s="28">
        <f>IF((AC625+W626+X626)&gt;=$B$2*'SFV+BESS'!$I$9, $B$2*'SFV+BESS'!$I$9, (AC625+W626+X626))</f>
        <v>173.61249999999998</v>
      </c>
      <c r="AD626" s="110">
        <f t="shared" si="694"/>
        <v>23.979268599921369</v>
      </c>
      <c r="AI626" s="251"/>
      <c r="AJ626" s="41">
        <v>25.7083333333334</v>
      </c>
      <c r="AK626" s="52">
        <f t="shared" si="750"/>
        <v>116.13046110988708</v>
      </c>
      <c r="AL626" s="33">
        <f>Gen_Cons_Horario!B2068</f>
        <v>0</v>
      </c>
      <c r="AM626" s="35">
        <f t="shared" si="725"/>
        <v>116.13046110988708</v>
      </c>
      <c r="AN626" s="116">
        <f>IF(AND(AM626&gt;0,AM626*$B$4+AT625&lt;=$B$2*'SFV+BESS'!$I$9,AM626&lt;'SFV+BESS'!$I$7), AM626*$B$4, IF(AND(AM626&gt;0,AM626*$B$4+AT625&gt;$B$2*'SFV+BESS'!$I$9,AM626*$B$4&lt;'SFV+BESS'!$I$7),$B$2*'SFV+BESS'!$I$9-AT625,IF(AND(AM626&gt;0,AM626*$B$4+AT625&gt;$B$2*'SFV+BESS'!$I$9,AM626*$B$4&gt;'SFV+BESS'!$I$7,AT625&lt;$B$2*'SFV+BESS'!$I$9),$B$2*'SFV+BESS'!$I$9-AT625,IF(AND(AM626&gt;0,AM626*$B$4+AT625&lt;=$B$2*'SFV+BESS'!$I$9,AM626&gt;'SFV+BESS'!$I$7),'SFV+BESS'!$I$7,0))))</f>
        <v>0</v>
      </c>
      <c r="AO626" s="27">
        <f>IF(AND(AM626&lt;0,AT625+AM626/$B$5&gt;$H$2,-AM626/'Carga-Descarga Año'!$B$5&lt;'SFV+BESS'!$I$7),AM626/$B$5,IF(AND(AM626&lt;0,AT625+AM626/$B$5&gt;$H$2,-AM626/'Carga-Descarga Año'!$B$5&gt;'SFV+BESS'!$I$7),-'SFV+BESS'!$I$7,IF(AND(AM626&lt;0,AT625+AM626/$B$5&lt;$H$2),-MIN('SFV+BESS'!$I$7,AT625-$H$2),0)))</f>
        <v>0</v>
      </c>
      <c r="AP626" s="33"/>
      <c r="AQ626" s="33">
        <f t="shared" si="731"/>
        <v>0</v>
      </c>
      <c r="AR626" s="27">
        <f t="shared" si="695"/>
        <v>0</v>
      </c>
      <c r="AS626" s="27">
        <f t="shared" si="732"/>
        <v>0</v>
      </c>
      <c r="AT626" s="28">
        <f>IF((AT625+AN626+AO626)&gt;=$B$2*'SFV+BESS'!$I$9, $B$2*'SFV+BESS'!$I$9, (AT625+AN626+AO626))</f>
        <v>173.61249999999998</v>
      </c>
      <c r="AU626" s="110">
        <f t="shared" si="696"/>
        <v>116.13046110988708</v>
      </c>
      <c r="AZ626" s="251"/>
      <c r="BA626" s="41">
        <v>25.7083333333334</v>
      </c>
      <c r="BB626" s="33">
        <f t="shared" si="751"/>
        <v>96.73076740236607</v>
      </c>
      <c r="BC626" s="33">
        <f>Gen_Cons_Horario!B2812</f>
        <v>0</v>
      </c>
      <c r="BD626" s="35">
        <f t="shared" si="726"/>
        <v>96.73076740236607</v>
      </c>
      <c r="BE626" s="116">
        <f>IF(AND(BD626&gt;0,BD626*$B$4+BK625&lt;=$B$2*'SFV+BESS'!$I$9,BD626&lt;'SFV+BESS'!$I$7), BD626*$B$4, IF(AND(BD626&gt;0,BD626*$B$4+BK625&gt;$B$2*'SFV+BESS'!$I$9,BD626*$B$4&lt;'SFV+BESS'!$I$7),$B$2*'SFV+BESS'!$I$9-BK625,IF(AND(BD626&gt;0,BD626*$B$4+BK625&gt;$B$2*'SFV+BESS'!$I$9,BD626*$B$4&gt;'SFV+BESS'!$I$7,BK625&lt;$B$2*'SFV+BESS'!$I$9),$B$2*'SFV+BESS'!$I$9-BK625,IF(AND(BD626&gt;0,BD626*$B$4+BK625&lt;=$B$2*'SFV+BESS'!$I$9,BD626&gt;'SFV+BESS'!$I$7),'SFV+BESS'!$I$7,0))))</f>
        <v>0</v>
      </c>
      <c r="BF626" s="27">
        <f>IF(AND(BD626&lt;0,BK625+BD626/$B$5&gt;$H$2,-BD626/'Carga-Descarga Año'!$B$5&lt;'SFV+BESS'!$I$7),BD626/$B$5,IF(AND(BD626&lt;0,BK625+BD626/$B$5&gt;$H$2,-BD626/'Carga-Descarga Año'!$B$5&gt;'SFV+BESS'!$I$7),-'SFV+BESS'!$I$7,IF(AND(BD626&lt;0,BK625+BD626/$B$5&lt;$H$2),-MIN('SFV+BESS'!$I$7,BK625-$H$2),0)))</f>
        <v>0</v>
      </c>
      <c r="BG626" s="33"/>
      <c r="BH626" s="33">
        <f t="shared" si="733"/>
        <v>0</v>
      </c>
      <c r="BI626" s="27">
        <f t="shared" si="697"/>
        <v>0</v>
      </c>
      <c r="BJ626" s="27">
        <f t="shared" si="734"/>
        <v>0</v>
      </c>
      <c r="BK626" s="28">
        <f>IF((BK625+BE626+BF626)&gt;=$B$2*'SFV+BESS'!$I$9, $B$2*'SFV+BESS'!$I$9, (BK625+BE626+BF626))</f>
        <v>173.61249999999998</v>
      </c>
      <c r="BL626" s="110">
        <f t="shared" si="698"/>
        <v>96.73076740236607</v>
      </c>
      <c r="BQ626" s="251"/>
      <c r="BR626" s="41">
        <v>25.7083333333334</v>
      </c>
      <c r="BS626" s="33">
        <f t="shared" si="752"/>
        <v>70.967481883743332</v>
      </c>
      <c r="BT626" s="33">
        <f>Gen_Cons_Horario!B3532</f>
        <v>0</v>
      </c>
      <c r="BU626" s="35">
        <f t="shared" si="727"/>
        <v>70.967481883743332</v>
      </c>
      <c r="BV626" s="116">
        <f>IF(AND(BU626&gt;0,BU626*$B$4+CB625&lt;=$B$2*'SFV+BESS'!$I$9,BU626&lt;'SFV+BESS'!$I$7), BU626*$B$4, IF(AND(BU626&gt;0,BU626*$B$4+CB625&gt;$B$2*'SFV+BESS'!$I$9,BU626*$B$4&lt;'SFV+BESS'!$I$7),$B$2*'SFV+BESS'!$I$9-CB625,IF(AND(BU626&gt;0,BU626*$B$4+CB625&gt;$B$2*'SFV+BESS'!$I$9,BU626*$B$4&gt;'SFV+BESS'!$I$7,CB625&lt;$B$2*'SFV+BESS'!$I$9),$B$2*'SFV+BESS'!$I$9-CB625,IF(AND(BU626&gt;0,BU626*$B$4+CB625&lt;=$B$2*'SFV+BESS'!$I$9,BU626&gt;'SFV+BESS'!$I$7),'SFV+BESS'!$I$7,0))))</f>
        <v>0</v>
      </c>
      <c r="BW626" s="27">
        <f>IF(AND(BU626&lt;0,CB625+BU626/$B$5&gt;$H$2,-BU626/'Carga-Descarga Año'!$B$5&lt;'SFV+BESS'!$I$7),BU626/$B$5,IF(AND(BU626&lt;0,CB625+BU626/$B$5&gt;$H$2,-BU626/'Carga-Descarga Año'!$B$5&gt;'SFV+BESS'!$I$7),-'SFV+BESS'!$I$7,IF(AND(BU626&lt;0,CB625+BU626/$B$5&lt;$H$2),-MIN('SFV+BESS'!$I$7,CB625-$H$2),0)))</f>
        <v>0</v>
      </c>
      <c r="BX626" s="33"/>
      <c r="BY626" s="33">
        <f t="shared" si="735"/>
        <v>0</v>
      </c>
      <c r="BZ626" s="27">
        <f t="shared" si="699"/>
        <v>0</v>
      </c>
      <c r="CA626" s="27">
        <f t="shared" si="700"/>
        <v>0</v>
      </c>
      <c r="CB626" s="28">
        <f>IF((CB625+BV626+BW626)&gt;=$B$2*'SFV+BESS'!$I$9, $B$2*'SFV+BESS'!$I$9, (CB625+BV626+BW626))</f>
        <v>173.61249999999998</v>
      </c>
      <c r="CC626" s="110">
        <f t="shared" si="701"/>
        <v>70.967481883743332</v>
      </c>
      <c r="CH626" s="251"/>
      <c r="CI626" s="41">
        <v>25.7083333333334</v>
      </c>
      <c r="CJ626" s="33">
        <f t="shared" si="753"/>
        <v>62.088720438246632</v>
      </c>
      <c r="CK626" s="33">
        <f>Gen_Cons_Horario!B4276</f>
        <v>0</v>
      </c>
      <c r="CL626" s="35">
        <f t="shared" si="728"/>
        <v>62.088720438246632</v>
      </c>
      <c r="CM626" s="116">
        <f>IF(AND(CL626&gt;0,CL626*$B$4+CS625&lt;=$B$2*'SFV+BESS'!$I$9,CL626&lt;'SFV+BESS'!$I$7), CL626*$B$4, IF(AND(CL626&gt;0,CL626*$B$4+CS625&gt;$B$2*'SFV+BESS'!$I$9,CL626*$B$4&lt;'SFV+BESS'!$I$7),$B$2*'SFV+BESS'!$I$9-CS625,IF(AND(CL626&gt;0,CL626*$B$4+CS625&gt;$B$2*'SFV+BESS'!$I$9,CL626*$B$4&gt;'SFV+BESS'!$I$7,CS625&lt;$B$2*'SFV+BESS'!$I$9),$B$2*'SFV+BESS'!$I$9-CS625,IF(AND(CL626&gt;0,CL626*$B$4+CS625&lt;=$B$2*'SFV+BESS'!$I$9,CL626&gt;'SFV+BESS'!$I$7),'SFV+BESS'!$I$7,0))))</f>
        <v>0</v>
      </c>
      <c r="CN626" s="27">
        <f>IF(AND(CL626&lt;0,CS625+CL626/$B$5&gt;$H$2,-CL626/'Carga-Descarga Año'!$B$5&lt;'SFV+BESS'!$I$7),CL626/$B$5,IF(AND(CL626&lt;0,CS625+CL626/$B$5&gt;$H$2,-CL626/'Carga-Descarga Año'!$B$5&gt;'SFV+BESS'!$I$7),-'SFV+BESS'!$I$7,IF(AND(CL626&lt;0,CS625+CL626/$B$5&lt;$H$2),-MIN('SFV+BESS'!$I$7,CS625-$H$2),0)))</f>
        <v>0</v>
      </c>
      <c r="CO626" s="33"/>
      <c r="CP626" s="33">
        <f t="shared" si="736"/>
        <v>0</v>
      </c>
      <c r="CQ626" s="27">
        <f t="shared" si="702"/>
        <v>0</v>
      </c>
      <c r="CR626" s="27">
        <f t="shared" si="737"/>
        <v>0</v>
      </c>
      <c r="CS626" s="28">
        <f>IF((CS625+CM626+CN626)&gt;=$B$2*'SFV+BESS'!$I$9, $B$2*'SFV+BESS'!$I$9, (CS625+CM626+CN626))</f>
        <v>173.61249999999998</v>
      </c>
      <c r="CT626" s="110">
        <f t="shared" si="703"/>
        <v>62.088720438246632</v>
      </c>
      <c r="CY626" s="251"/>
      <c r="CZ626" s="41">
        <v>25.7083333333334</v>
      </c>
      <c r="DA626" s="33">
        <f t="shared" si="754"/>
        <v>71.722136617902081</v>
      </c>
      <c r="DB626" s="33">
        <f>Gen_Cons_Horario!B4996</f>
        <v>0</v>
      </c>
      <c r="DC626" s="35">
        <f t="shared" si="719"/>
        <v>71.722136617902081</v>
      </c>
      <c r="DD626" s="116">
        <f>IF(AND(DC626&gt;0,DC626*$B$4+DJ625&lt;=$B$2*'SFV+BESS'!$I$9,DC626&lt;'SFV+BESS'!$I$7), DC626*$B$4, IF(AND(DC626&gt;0,DC626*$B$4+DJ625&gt;$B$2*'SFV+BESS'!$I$9,DC626*$B$4&lt;'SFV+BESS'!$I$7),$B$2*'SFV+BESS'!$I$9-DJ625,IF(AND(DC626&gt;0,DC626*$B$4+DJ625&gt;$B$2*'SFV+BESS'!$I$9,DC626*$B$4&gt;'SFV+BESS'!$I$7,DJ625&lt;$B$2*'SFV+BESS'!$I$9),$B$2*'SFV+BESS'!$I$9-DJ625,IF(AND(DC626&gt;0,DC626*$B$4+DJ625&lt;=$B$2*'SFV+BESS'!$I$9,DC626&gt;'SFV+BESS'!$I$7),'SFV+BESS'!$I$7,0))))</f>
        <v>0</v>
      </c>
      <c r="DE626" s="27">
        <f>IF(AND(DC626&lt;0,DJ625+DC626/$B$5&gt;$H$2,-DC626/'Carga-Descarga Año'!$B$5&lt;'SFV+BESS'!$I$7),DC626/$B$5,IF(AND(DC626&lt;0,DJ625+DC626/$B$5&gt;$H$2,-DC626/'Carga-Descarga Año'!$B$5&gt;'SFV+BESS'!$I$7),-'SFV+BESS'!$I$7,IF(AND(DC626&lt;0,DJ625+DC626/$B$5&lt;$H$2),-MIN('SFV+BESS'!$I$7,DJ625-$H$2),0)))</f>
        <v>0</v>
      </c>
      <c r="DF626" s="33"/>
      <c r="DG626" s="33">
        <f t="shared" si="738"/>
        <v>0</v>
      </c>
      <c r="DH626" s="27">
        <f t="shared" si="704"/>
        <v>0</v>
      </c>
      <c r="DI626" s="27">
        <f t="shared" si="705"/>
        <v>0</v>
      </c>
      <c r="DJ626" s="28">
        <f>IF((DJ625+DD626+DE626)&gt;=$B$2*'SFV+BESS'!$I$9, $B$2*'SFV+BESS'!$I$9, (DJ625+DD626+DE626))</f>
        <v>173.61249999999998</v>
      </c>
      <c r="DK626" s="110">
        <f t="shared" si="706"/>
        <v>71.722136617902081</v>
      </c>
      <c r="DP626" s="251"/>
      <c r="DQ626" s="41">
        <v>25.7083333333334</v>
      </c>
      <c r="DR626" s="33">
        <f t="shared" si="755"/>
        <v>72.15539147323075</v>
      </c>
      <c r="DS626" s="33">
        <f>Gen_Cons_Horario!B5740</f>
        <v>0</v>
      </c>
      <c r="DT626" s="35">
        <f t="shared" si="720"/>
        <v>72.15539147323075</v>
      </c>
      <c r="DU626" s="116">
        <f>IF(AND(DT626&gt;0,DT626*$B$4+EA625&lt;=$B$2*'SFV+BESS'!$I$9,DT626&lt;'SFV+BESS'!$I$7), DT626*$B$4, IF(AND(DT626&gt;0,DT626*$B$4+EA625&gt;$B$2*'SFV+BESS'!$I$9,DT626*$B$4&lt;'SFV+BESS'!$I$7),$B$2*'SFV+BESS'!$I$9-EA625,IF(AND(DT626&gt;0,DT626*$B$4+EA625&gt;$B$2*'SFV+BESS'!$I$9,DT626*$B$4&gt;'SFV+BESS'!$I$7,EA625&lt;$B$2*'SFV+BESS'!$I$9),$B$2*'SFV+BESS'!$I$9-EA625,IF(AND(DT626&gt;0,DT626*$B$4+EA625&lt;=$B$2*'SFV+BESS'!$I$9,DT626&gt;'SFV+BESS'!$I$7),'SFV+BESS'!$I$7,0))))</f>
        <v>0</v>
      </c>
      <c r="DV626" s="27">
        <f>IF(AND(DT626&lt;0,EA625+DT626/$B$5&gt;$H$2,-DT626/'Carga-Descarga Año'!$B$5&lt;'SFV+BESS'!$I$7),DT626/$B$5,IF(AND(DT626&lt;0,EA625+DT626/$B$5&gt;$H$2,-DT626/'Carga-Descarga Año'!$B$5&gt;'SFV+BESS'!$I$7),-'SFV+BESS'!$I$7,IF(AND(DT626&lt;0,EA625+DT626/$B$5&lt;$H$2),-MIN('SFV+BESS'!$I$7,EA625-$H$2),0)))</f>
        <v>0</v>
      </c>
      <c r="DW626" s="33"/>
      <c r="DX626" s="33">
        <f t="shared" si="739"/>
        <v>0</v>
      </c>
      <c r="DY626" s="27">
        <f t="shared" si="707"/>
        <v>0</v>
      </c>
      <c r="DZ626" s="27">
        <f t="shared" si="740"/>
        <v>0</v>
      </c>
      <c r="EA626" s="28">
        <f>IF((EA625+DU626+DV626)&gt;=$B$2*'SFV+BESS'!$I$9, $B$2*'SFV+BESS'!$I$9, (EA625+DU626+DV626))</f>
        <v>173.61249999999998</v>
      </c>
      <c r="EB626" s="110">
        <f t="shared" si="708"/>
        <v>72.15539147323075</v>
      </c>
      <c r="EG626" s="251"/>
      <c r="EH626" s="41">
        <v>25.7083333333334</v>
      </c>
      <c r="EI626" s="33">
        <f t="shared" si="756"/>
        <v>82.031082302570567</v>
      </c>
      <c r="EJ626" s="33">
        <f>Gen_Cons_Horario!B6484</f>
        <v>0</v>
      </c>
      <c r="EK626" s="35">
        <f t="shared" si="721"/>
        <v>82.031082302570567</v>
      </c>
      <c r="EL626" s="116">
        <f>IF(AND(EK626&gt;0,EK626*$B$4+ER625&lt;=$B$2*'SFV+BESS'!$I$9,EK626&lt;'SFV+BESS'!$I$7), EK626*$B$4, IF(AND(EK626&gt;0,EK626*$B$4+ER625&gt;$B$2*'SFV+BESS'!$I$9,EK626*$B$4&lt;'SFV+BESS'!$I$7),$B$2*'SFV+BESS'!$I$9-ER625,IF(AND(EK626&gt;0,EK626*$B$4+ER625&gt;$B$2*'SFV+BESS'!$I$9,EK626*$B$4&gt;'SFV+BESS'!$I$7,ER625&lt;$B$2*'SFV+BESS'!$I$9),$B$2*'SFV+BESS'!$I$9-ER625,IF(AND(EK626&gt;0,EK626*$B$4+ER625&lt;=$B$2*'SFV+BESS'!$I$9,EK626&gt;'SFV+BESS'!$I$7),'SFV+BESS'!$I$7,0))))</f>
        <v>0</v>
      </c>
      <c r="EM626" s="27">
        <f>IF(AND(EK626&lt;0,ER625+EK626/$B$5&gt;$H$2,-EK626/'Carga-Descarga Año'!$B$5&lt;'SFV+BESS'!$I$7),EK626/$B$5,IF(AND(EK626&lt;0,ER625+EK626/$B$5&gt;$H$2,-EK626/'Carga-Descarga Año'!$B$5&gt;'SFV+BESS'!$I$7),-'SFV+BESS'!$I$7,IF(AND(EK626&lt;0,ER625+EK626/$B$5&lt;$H$2),-MIN('SFV+BESS'!$I$7,ER625-$H$2),0)))</f>
        <v>0</v>
      </c>
      <c r="EN626" s="33"/>
      <c r="EO626" s="33">
        <f t="shared" si="741"/>
        <v>0</v>
      </c>
      <c r="EP626" s="27">
        <f t="shared" si="709"/>
        <v>0</v>
      </c>
      <c r="EQ626" s="27">
        <f t="shared" si="742"/>
        <v>0</v>
      </c>
      <c r="ER626" s="28">
        <f>IF((ER625+EL626+EM626)&gt;=$B$2*'SFV+BESS'!$I$9, $B$2*'SFV+BESS'!$I$9, (ER625+EL626+EM626))</f>
        <v>173.61249999999998</v>
      </c>
      <c r="ES626" s="110">
        <f t="shared" si="710"/>
        <v>82.031082302570567</v>
      </c>
      <c r="EX626" s="251"/>
      <c r="EY626" s="41">
        <v>25.7083333333334</v>
      </c>
      <c r="EZ626" s="33">
        <f t="shared" si="757"/>
        <v>93.140060040291317</v>
      </c>
      <c r="FA626" s="33">
        <f>Gen_Cons_Horario!B7204</f>
        <v>0</v>
      </c>
      <c r="FB626" s="35">
        <f t="shared" si="722"/>
        <v>93.140060040291317</v>
      </c>
      <c r="FC626" s="116">
        <f>IF(AND(FB626&gt;0,FB626*$B$4+FI625&lt;=$B$2*'SFV+BESS'!$I$9,FB626&lt;'SFV+BESS'!$I$7), FB626*$B$4, IF(AND(FB626&gt;0,FB626*$B$4+FI625&gt;$B$2*'SFV+BESS'!$I$9,FB626*$B$4&lt;'SFV+BESS'!$I$7),$B$2*'SFV+BESS'!$I$9-FI625,IF(AND(FB626&gt;0,FB626*$B$4+FI625&gt;$B$2*'SFV+BESS'!$I$9,FB626*$B$4&gt;'SFV+BESS'!$I$7,FI625&lt;$B$2*'SFV+BESS'!$I$9),$B$2*'SFV+BESS'!$I$9-FI625,IF(AND(FB626&gt;0,FB626*$B$4+FI625&lt;=$B$2*'SFV+BESS'!$I$9,FB626&gt;'SFV+BESS'!$I$7),'SFV+BESS'!$I$7,0))))</f>
        <v>0</v>
      </c>
      <c r="FD626" s="27">
        <f>IF(AND(FB626&lt;0,FI625+FB626/$B$5&gt;$H$2,-FB626/'Carga-Descarga Año'!$B$5&lt;'SFV+BESS'!$I$7),FB626/$B$5,IF(AND(FB626&lt;0,FI625+FB626/$B$5&gt;$H$2,-FB626/'Carga-Descarga Año'!$B$5&gt;'SFV+BESS'!$I$7),-'SFV+BESS'!$I$7,IF(AND(FB626&lt;0,FI625+FB626/$B$5&lt;$H$2),-MIN('SFV+BESS'!$I$7,FI625-$H$2),0)))</f>
        <v>0</v>
      </c>
      <c r="FE626" s="33"/>
      <c r="FF626" s="33">
        <f t="shared" si="743"/>
        <v>0</v>
      </c>
      <c r="FG626" s="27">
        <f t="shared" si="711"/>
        <v>0</v>
      </c>
      <c r="FH626" s="27">
        <f t="shared" si="744"/>
        <v>0</v>
      </c>
      <c r="FI626" s="28">
        <f>IF((FI625+FC626+FD626)&gt;=$B$2*'SFV+BESS'!$I$9, $B$2*'SFV+BESS'!$I$9, (FI625+FC626+FD626))</f>
        <v>173.61249999999998</v>
      </c>
      <c r="FJ626" s="110">
        <f t="shared" si="712"/>
        <v>93.140060040291317</v>
      </c>
      <c r="FO626" s="251"/>
      <c r="FP626" s="41">
        <v>25.7083333333334</v>
      </c>
      <c r="FQ626" s="33">
        <f t="shared" si="758"/>
        <v>106.09652002916586</v>
      </c>
      <c r="FR626" s="33">
        <f>Gen_Cons_Horario!B7948</f>
        <v>14.914000000000001</v>
      </c>
      <c r="FS626" s="35">
        <f t="shared" si="723"/>
        <v>91.182520029165858</v>
      </c>
      <c r="FT626" s="116">
        <f>IF(AND(FS626&gt;0,FS626*$B$4+FZ625&lt;=$B$2*'SFV+BESS'!$I$9,FS626&lt;'SFV+BESS'!$I$7), FS626*$B$4, IF(AND(FS626&gt;0,FS626*$B$4+FZ625&gt;$B$2*'SFV+BESS'!$I$9,FS626*$B$4&lt;'SFV+BESS'!$I$7),$B$2*'SFV+BESS'!$I$9-FZ625,IF(AND(FS626&gt;0,FS626*$B$4+FZ625&gt;$B$2*'SFV+BESS'!$I$9,FS626*$B$4&gt;'SFV+BESS'!$I$7,FZ625&lt;$B$2*'SFV+BESS'!$I$9),$B$2*'SFV+BESS'!$I$9-FZ625,IF(AND(FS626&gt;0,FS626*$B$4+FZ625&lt;=$B$2*'SFV+BESS'!$I$9,FS626&gt;'SFV+BESS'!$I$7),'SFV+BESS'!$I$7,0))))</f>
        <v>0</v>
      </c>
      <c r="FU626" s="27">
        <f>IF(AND(FS626&lt;0,FZ625+FS626/$B$5&gt;$H$2,-FS626/'Carga-Descarga Año'!$B$5&lt;'SFV+BESS'!$I$7),FS626/$B$5,IF(AND(FS626&lt;0,FZ625+FS626/$B$5&gt;$H$2,-FS626/'Carga-Descarga Año'!$B$5&gt;'SFV+BESS'!$I$7),-'SFV+BESS'!$I$7,IF(AND(FS626&lt;0,FZ625+FS626/$B$5&lt;$H$2),-MIN('SFV+BESS'!$I$7,FZ625-$H$2),0)))</f>
        <v>0</v>
      </c>
      <c r="FV626" s="33"/>
      <c r="FW626" s="33">
        <f t="shared" si="745"/>
        <v>14.914000000000001</v>
      </c>
      <c r="FX626" s="27">
        <f t="shared" si="713"/>
        <v>0</v>
      </c>
      <c r="FY626" s="27">
        <f t="shared" si="746"/>
        <v>0</v>
      </c>
      <c r="FZ626" s="28">
        <f>IF((FZ625+FT626+FU626)&gt;=$B$2*'SFV+BESS'!$I$9, $B$2*'SFV+BESS'!$I$9, (FZ625+FT626+FU626))</f>
        <v>173.61249999999998</v>
      </c>
      <c r="GA626" s="110">
        <f t="shared" si="714"/>
        <v>91.182520029165858</v>
      </c>
      <c r="GF626" s="251"/>
      <c r="GG626" s="41">
        <v>25.7083333333334</v>
      </c>
      <c r="GH626" s="33">
        <f t="shared" si="759"/>
        <v>108.86347538032331</v>
      </c>
      <c r="GI626" s="33">
        <f>Gen_Cons_Horario!B8668</f>
        <v>22.371000000000002</v>
      </c>
      <c r="GJ626" s="35">
        <f t="shared" si="729"/>
        <v>86.492475380323299</v>
      </c>
      <c r="GK626" s="116">
        <f>IF(AND(GJ626&gt;0,GJ626*$B$4+GQ625&lt;=$B$2*'SFV+BESS'!$I$9,GJ626&lt;'SFV+BESS'!$I$7), GJ626*$B$4, IF(AND(GJ626&gt;0,GJ626*$B$4+GQ625&gt;$B$2*'SFV+BESS'!$I$9,GJ626*$B$4&lt;'SFV+BESS'!$I$7),$B$2*'SFV+BESS'!$I$9-GQ625,IF(AND(GJ626&gt;0,GJ626*$B$4+GQ625&gt;$B$2*'SFV+BESS'!$I$9,GJ626*$B$4&gt;'SFV+BESS'!$I$7,GQ625&lt;$B$2*'SFV+BESS'!$I$9),$B$2*'SFV+BESS'!$I$9-GQ625,IF(AND(GJ626&gt;0,GJ626*$B$4+GQ625&lt;=$B$2*'SFV+BESS'!$I$9,GJ626&gt;'SFV+BESS'!$I$7),'SFV+BESS'!$I$7,0))))</f>
        <v>0</v>
      </c>
      <c r="GL626" s="27">
        <f>IF(AND(GJ626&lt;0,GQ625+GJ626/$B$5&gt;$H$2,-GJ626/'Carga-Descarga Año'!$B$5&lt;'SFV+BESS'!$I$7),GJ626/$B$5,IF(AND(GJ626&lt;0,GQ625+GJ626/$B$5&gt;$H$2,-GJ626/'Carga-Descarga Año'!$B$5&gt;'SFV+BESS'!$I$7),-'SFV+BESS'!$I$7,IF(AND(GJ626&lt;0,GQ625+GJ626/$B$5&lt;$H$2),-MIN('SFV+BESS'!$I$7,GQ625-$H$2),0)))</f>
        <v>0</v>
      </c>
      <c r="GM626" s="33"/>
      <c r="GN626" s="33">
        <f t="shared" si="747"/>
        <v>22.371000000000002</v>
      </c>
      <c r="GO626" s="27">
        <f t="shared" si="715"/>
        <v>0</v>
      </c>
      <c r="GP626" s="27">
        <f t="shared" si="748"/>
        <v>0</v>
      </c>
      <c r="GQ626" s="28">
        <f>IF((GQ625+GK626+GL626)&gt;=$B$2*'SFV+BESS'!$I$9, $B$2*'SFV+BESS'!$I$9, (GQ625+GK626+GL626))</f>
        <v>173.61249999999998</v>
      </c>
      <c r="GR626" s="110">
        <f t="shared" si="716"/>
        <v>86.492475380323299</v>
      </c>
    </row>
    <row r="627" spans="1:200">
      <c r="A627" s="249"/>
      <c r="B627" s="41">
        <v>25.75</v>
      </c>
      <c r="C627" s="38">
        <f t="shared" si="730"/>
        <v>102.86987171993853</v>
      </c>
      <c r="D627" s="2">
        <f>Gen_Cons_Horario!B653</f>
        <v>44.742000000000004</v>
      </c>
      <c r="E627" s="140">
        <f t="shared" si="688"/>
        <v>58.127871719938526</v>
      </c>
      <c r="F627" s="116">
        <f>IF(AND(E627&gt;0,E627*$B$4+L626&lt;=$B$2*'SFV+BESS'!$I$9,E627&lt;'SFV+BESS'!$I$7), E627*$B$4, IF(AND(E627&gt;0,E627*$B$4+L626&gt;$B$2*'SFV+BESS'!$I$9,E627*$B$4&lt;'SFV+BESS'!$I$7),$B$2*'SFV+BESS'!$I$9-L626,IF(AND(E627&gt;0,E627*$B$4+L626&gt;$B$2*'SFV+BESS'!$I$9,E627*$B$4&gt;'SFV+BESS'!$I$7,L626&lt;$B$2*'SFV+BESS'!$I$9),$B$2*'SFV+BESS'!$I$9-L626,IF(AND(E627&gt;0,E627*$B$4+L626&lt;=$B$2*'SFV+BESS'!$I$9,E627&gt;'SFV+BESS'!$I$7),'SFV+BESS'!$I$7,0))))</f>
        <v>0</v>
      </c>
      <c r="G627" s="27">
        <f>IF(AND(E627&lt;0,L626+E627/$B$5&gt;$H$2,-E627/'Carga-Descarga Año'!$B$5&lt;'SFV+BESS'!$I$7),E627/$B$5,IF(AND(E627&lt;0,L626+E627/$B$5&gt;$H$2,-E627/'Carga-Descarga Año'!$B$5&gt;'SFV+BESS'!$I$7),-'SFV+BESS'!$I$7,IF(AND(E627&lt;0,L626+E627/$B$5&lt;$H$2),-MIN('SFV+BESS'!$I$7,L626-$H$2),0)))</f>
        <v>0</v>
      </c>
      <c r="I627" s="38">
        <f t="shared" si="689"/>
        <v>44.742000000000004</v>
      </c>
      <c r="J627" s="27">
        <f t="shared" si="691"/>
        <v>0</v>
      </c>
      <c r="K627" s="27">
        <f t="shared" si="690"/>
        <v>0</v>
      </c>
      <c r="L627" s="28">
        <f>IF((L626+F627+G627)&gt;=$B$2*'SFV+BESS'!$I$9, $B$2*'SFV+BESS'!$I$9, (L626+F627+G627))</f>
        <v>173.61249999999998</v>
      </c>
      <c r="M627" s="110">
        <f t="shared" si="692"/>
        <v>58.127871719938526</v>
      </c>
      <c r="R627" s="251"/>
      <c r="S627" s="41">
        <v>25.75</v>
      </c>
      <c r="T627" s="2">
        <f t="shared" si="749"/>
        <v>103.90307247760497</v>
      </c>
      <c r="U627" s="2">
        <f>Gen_Cons_Horario!B1397</f>
        <v>96.941000000000003</v>
      </c>
      <c r="V627" s="35">
        <f t="shared" si="724"/>
        <v>6.9620724776049627</v>
      </c>
      <c r="W627" s="116">
        <f>IF(AND(V627&gt;0,V627*$B$4+AC626&lt;=$B$2*'SFV+BESS'!$I$9,V627&lt;'SFV+BESS'!$I$7), V627*$B$4, IF(AND(V627&gt;0,V627*$B$4+AC626&gt;$B$2*'SFV+BESS'!$I$9,V627*$B$4&lt;'SFV+BESS'!$I$7),$B$2*'SFV+BESS'!$I$9-AC626,IF(AND(V627&gt;0,V627*$B$4+AC626&gt;$B$2*'SFV+BESS'!$I$9,V627*$B$4&gt;'SFV+BESS'!$I$7,AC626&lt;$B$2*'SFV+BESS'!$I$9),$B$2*'SFV+BESS'!$I$9-AC626,IF(AND(V627&gt;0,V627*$B$4+AC626&lt;=$B$2*'SFV+BESS'!$I$9,V627&gt;'SFV+BESS'!$I$7),'SFV+BESS'!$I$7,0))))</f>
        <v>0</v>
      </c>
      <c r="X627" s="27">
        <f>IF(AND(V627&lt;0,AC626+V627/$B$5&gt;$H$2,-V627/'Carga-Descarga Año'!$B$5&lt;'SFV+BESS'!$I$7),V627/$B$5,IF(AND(V627&lt;0,AC626+V627/$B$5&gt;$H$2,-V627/'Carga-Descarga Año'!$B$5&gt;'SFV+BESS'!$I$7),-'SFV+BESS'!$I$7,IF(AND(V627&lt;0,AC626+V627/$B$5&lt;$H$2),-MIN('SFV+BESS'!$I$7,AC626-$H$2),0)))</f>
        <v>0</v>
      </c>
      <c r="Z627" s="33">
        <f t="shared" si="718"/>
        <v>96.941000000000003</v>
      </c>
      <c r="AA627" s="27">
        <f t="shared" si="693"/>
        <v>0</v>
      </c>
      <c r="AB627" s="27">
        <f t="shared" si="717"/>
        <v>0</v>
      </c>
      <c r="AC627" s="28">
        <f>IF((AC626+W627+X627)&gt;=$B$2*'SFV+BESS'!$I$9, $B$2*'SFV+BESS'!$I$9, (AC626+W627+X627))</f>
        <v>173.61249999999998</v>
      </c>
      <c r="AD627" s="110">
        <f t="shared" si="694"/>
        <v>6.9620724776049627</v>
      </c>
      <c r="AI627" s="251"/>
      <c r="AJ627" s="41">
        <v>25.75</v>
      </c>
      <c r="AK627" s="52">
        <f t="shared" si="750"/>
        <v>95.435636670569934</v>
      </c>
      <c r="AL627" s="33">
        <f>Gen_Cons_Horario!B2069</f>
        <v>0</v>
      </c>
      <c r="AM627" s="35">
        <f t="shared" si="725"/>
        <v>95.435636670569934</v>
      </c>
      <c r="AN627" s="116">
        <f>IF(AND(AM627&gt;0,AM627*$B$4+AT626&lt;=$B$2*'SFV+BESS'!$I$9,AM627&lt;'SFV+BESS'!$I$7), AM627*$B$4, IF(AND(AM627&gt;0,AM627*$B$4+AT626&gt;$B$2*'SFV+BESS'!$I$9,AM627*$B$4&lt;'SFV+BESS'!$I$7),$B$2*'SFV+BESS'!$I$9-AT626,IF(AND(AM627&gt;0,AM627*$B$4+AT626&gt;$B$2*'SFV+BESS'!$I$9,AM627*$B$4&gt;'SFV+BESS'!$I$7,AT626&lt;$B$2*'SFV+BESS'!$I$9),$B$2*'SFV+BESS'!$I$9-AT626,IF(AND(AM627&gt;0,AM627*$B$4+AT626&lt;=$B$2*'SFV+BESS'!$I$9,AM627&gt;'SFV+BESS'!$I$7),'SFV+BESS'!$I$7,0))))</f>
        <v>0</v>
      </c>
      <c r="AO627" s="27">
        <f>IF(AND(AM627&lt;0,AT626+AM627/$B$5&gt;$H$2,-AM627/'Carga-Descarga Año'!$B$5&lt;'SFV+BESS'!$I$7),AM627/$B$5,IF(AND(AM627&lt;0,AT626+AM627/$B$5&gt;$H$2,-AM627/'Carga-Descarga Año'!$B$5&gt;'SFV+BESS'!$I$7),-'SFV+BESS'!$I$7,IF(AND(AM627&lt;0,AT626+AM627/$B$5&lt;$H$2),-MIN('SFV+BESS'!$I$7,AT626-$H$2),0)))</f>
        <v>0</v>
      </c>
      <c r="AP627" s="33"/>
      <c r="AQ627" s="33">
        <f t="shared" si="731"/>
        <v>0</v>
      </c>
      <c r="AR627" s="27">
        <f t="shared" si="695"/>
        <v>0</v>
      </c>
      <c r="AS627" s="27">
        <f t="shared" si="732"/>
        <v>0</v>
      </c>
      <c r="AT627" s="28">
        <f>IF((AT626+AN627+AO627)&gt;=$B$2*'SFV+BESS'!$I$9, $B$2*'SFV+BESS'!$I$9, (AT626+AN627+AO627))</f>
        <v>173.61249999999998</v>
      </c>
      <c r="AU627" s="110">
        <f t="shared" si="696"/>
        <v>95.435636670569934</v>
      </c>
      <c r="AZ627" s="251"/>
      <c r="BA627" s="41">
        <v>25.75</v>
      </c>
      <c r="BB627" s="33">
        <f t="shared" si="751"/>
        <v>62.728437042746478</v>
      </c>
      <c r="BC627" s="33">
        <f>Gen_Cons_Horario!B2813</f>
        <v>0</v>
      </c>
      <c r="BD627" s="35">
        <f t="shared" si="726"/>
        <v>62.728437042746478</v>
      </c>
      <c r="BE627" s="116">
        <f>IF(AND(BD627&gt;0,BD627*$B$4+BK626&lt;=$B$2*'SFV+BESS'!$I$9,BD627&lt;'SFV+BESS'!$I$7), BD627*$B$4, IF(AND(BD627&gt;0,BD627*$B$4+BK626&gt;$B$2*'SFV+BESS'!$I$9,BD627*$B$4&lt;'SFV+BESS'!$I$7),$B$2*'SFV+BESS'!$I$9-BK626,IF(AND(BD627&gt;0,BD627*$B$4+BK626&gt;$B$2*'SFV+BESS'!$I$9,BD627*$B$4&gt;'SFV+BESS'!$I$7,BK626&lt;$B$2*'SFV+BESS'!$I$9),$B$2*'SFV+BESS'!$I$9-BK626,IF(AND(BD627&gt;0,BD627*$B$4+BK626&lt;=$B$2*'SFV+BESS'!$I$9,BD627&gt;'SFV+BESS'!$I$7),'SFV+BESS'!$I$7,0))))</f>
        <v>0</v>
      </c>
      <c r="BF627" s="27">
        <f>IF(AND(BD627&lt;0,BK626+BD627/$B$5&gt;$H$2,-BD627/'Carga-Descarga Año'!$B$5&lt;'SFV+BESS'!$I$7),BD627/$B$5,IF(AND(BD627&lt;0,BK626+BD627/$B$5&gt;$H$2,-BD627/'Carga-Descarga Año'!$B$5&gt;'SFV+BESS'!$I$7),-'SFV+BESS'!$I$7,IF(AND(BD627&lt;0,BK626+BD627/$B$5&lt;$H$2),-MIN('SFV+BESS'!$I$7,BK626-$H$2),0)))</f>
        <v>0</v>
      </c>
      <c r="BG627" s="33"/>
      <c r="BH627" s="33">
        <f t="shared" si="733"/>
        <v>0</v>
      </c>
      <c r="BI627" s="27">
        <f t="shared" si="697"/>
        <v>0</v>
      </c>
      <c r="BJ627" s="27">
        <f t="shared" si="734"/>
        <v>0</v>
      </c>
      <c r="BK627" s="28">
        <f>IF((BK626+BE627+BF627)&gt;=$B$2*'SFV+BESS'!$I$9, $B$2*'SFV+BESS'!$I$9, (BK626+BE627+BF627))</f>
        <v>173.61249999999998</v>
      </c>
      <c r="BL627" s="110">
        <f t="shared" si="698"/>
        <v>62.728437042746478</v>
      </c>
      <c r="BQ627" s="251"/>
      <c r="BR627" s="41">
        <v>25.75</v>
      </c>
      <c r="BS627" s="33">
        <f t="shared" si="752"/>
        <v>20.952304175200414</v>
      </c>
      <c r="BT627" s="33">
        <f>Gen_Cons_Horario!B3533</f>
        <v>0</v>
      </c>
      <c r="BU627" s="35">
        <f t="shared" si="727"/>
        <v>20.952304175200414</v>
      </c>
      <c r="BV627" s="116">
        <f>IF(AND(BU627&gt;0,BU627*$B$4+CB626&lt;=$B$2*'SFV+BESS'!$I$9,BU627&lt;'SFV+BESS'!$I$7), BU627*$B$4, IF(AND(BU627&gt;0,BU627*$B$4+CB626&gt;$B$2*'SFV+BESS'!$I$9,BU627*$B$4&lt;'SFV+BESS'!$I$7),$B$2*'SFV+BESS'!$I$9-CB626,IF(AND(BU627&gt;0,BU627*$B$4+CB626&gt;$B$2*'SFV+BESS'!$I$9,BU627*$B$4&gt;'SFV+BESS'!$I$7,CB626&lt;$B$2*'SFV+BESS'!$I$9),$B$2*'SFV+BESS'!$I$9-CB626,IF(AND(BU627&gt;0,BU627*$B$4+CB626&lt;=$B$2*'SFV+BESS'!$I$9,BU627&gt;'SFV+BESS'!$I$7),'SFV+BESS'!$I$7,0))))</f>
        <v>0</v>
      </c>
      <c r="BW627" s="27">
        <f>IF(AND(BU627&lt;0,CB626+BU627/$B$5&gt;$H$2,-BU627/'Carga-Descarga Año'!$B$5&lt;'SFV+BESS'!$I$7),BU627/$B$5,IF(AND(BU627&lt;0,CB626+BU627/$B$5&gt;$H$2,-BU627/'Carga-Descarga Año'!$B$5&gt;'SFV+BESS'!$I$7),-'SFV+BESS'!$I$7,IF(AND(BU627&lt;0,CB626+BU627/$B$5&lt;$H$2),-MIN('SFV+BESS'!$I$7,CB626-$H$2),0)))</f>
        <v>0</v>
      </c>
      <c r="BX627" s="33"/>
      <c r="BY627" s="33">
        <f t="shared" si="735"/>
        <v>0</v>
      </c>
      <c r="BZ627" s="27">
        <f t="shared" si="699"/>
        <v>0</v>
      </c>
      <c r="CA627" s="27">
        <f t="shared" si="700"/>
        <v>0</v>
      </c>
      <c r="CB627" s="28">
        <f>IF((CB626+BV627+BW627)&gt;=$B$2*'SFV+BESS'!$I$9, $B$2*'SFV+BESS'!$I$9, (CB626+BV627+BW627))</f>
        <v>173.61249999999998</v>
      </c>
      <c r="CC627" s="110">
        <f t="shared" si="701"/>
        <v>20.952304175200414</v>
      </c>
      <c r="CH627" s="251"/>
      <c r="CI627" s="41">
        <v>25.75</v>
      </c>
      <c r="CJ627" s="33">
        <f t="shared" si="753"/>
        <v>15.237891096566022</v>
      </c>
      <c r="CK627" s="33">
        <f>Gen_Cons_Horario!B4277</f>
        <v>0</v>
      </c>
      <c r="CL627" s="35">
        <f t="shared" si="728"/>
        <v>15.237891096566022</v>
      </c>
      <c r="CM627" s="116">
        <f>IF(AND(CL627&gt;0,CL627*$B$4+CS626&lt;=$B$2*'SFV+BESS'!$I$9,CL627&lt;'SFV+BESS'!$I$7), CL627*$B$4, IF(AND(CL627&gt;0,CL627*$B$4+CS626&gt;$B$2*'SFV+BESS'!$I$9,CL627*$B$4&lt;'SFV+BESS'!$I$7),$B$2*'SFV+BESS'!$I$9-CS626,IF(AND(CL627&gt;0,CL627*$B$4+CS626&gt;$B$2*'SFV+BESS'!$I$9,CL627*$B$4&gt;'SFV+BESS'!$I$7,CS626&lt;$B$2*'SFV+BESS'!$I$9),$B$2*'SFV+BESS'!$I$9-CS626,IF(AND(CL627&gt;0,CL627*$B$4+CS626&lt;=$B$2*'SFV+BESS'!$I$9,CL627&gt;'SFV+BESS'!$I$7),'SFV+BESS'!$I$7,0))))</f>
        <v>0</v>
      </c>
      <c r="CN627" s="27">
        <f>IF(AND(CL627&lt;0,CS626+CL627/$B$5&gt;$H$2,-CL627/'Carga-Descarga Año'!$B$5&lt;'SFV+BESS'!$I$7),CL627/$B$5,IF(AND(CL627&lt;0,CS626+CL627/$B$5&gt;$H$2,-CL627/'Carga-Descarga Año'!$B$5&gt;'SFV+BESS'!$I$7),-'SFV+BESS'!$I$7,IF(AND(CL627&lt;0,CS626+CL627/$B$5&lt;$H$2),-MIN('SFV+BESS'!$I$7,CS626-$H$2),0)))</f>
        <v>0</v>
      </c>
      <c r="CO627" s="33"/>
      <c r="CP627" s="33">
        <f t="shared" si="736"/>
        <v>0</v>
      </c>
      <c r="CQ627" s="27">
        <f t="shared" si="702"/>
        <v>0</v>
      </c>
      <c r="CR627" s="27">
        <f t="shared" si="737"/>
        <v>0</v>
      </c>
      <c r="CS627" s="28">
        <f>IF((CS626+CM627+CN627)&gt;=$B$2*'SFV+BESS'!$I$9, $B$2*'SFV+BESS'!$I$9, (CS626+CM627+CN627))</f>
        <v>173.61249999999998</v>
      </c>
      <c r="CT627" s="110">
        <f t="shared" si="703"/>
        <v>15.237891096566022</v>
      </c>
      <c r="CY627" s="251"/>
      <c r="CZ627" s="41">
        <v>25.75</v>
      </c>
      <c r="DA627" s="33">
        <f t="shared" si="754"/>
        <v>22.399706331116558</v>
      </c>
      <c r="DB627" s="33">
        <f>Gen_Cons_Horario!B4997</f>
        <v>0</v>
      </c>
      <c r="DC627" s="35">
        <f t="shared" si="719"/>
        <v>22.399706331116558</v>
      </c>
      <c r="DD627" s="116">
        <f>IF(AND(DC627&gt;0,DC627*$B$4+DJ626&lt;=$B$2*'SFV+BESS'!$I$9,DC627&lt;'SFV+BESS'!$I$7), DC627*$B$4, IF(AND(DC627&gt;0,DC627*$B$4+DJ626&gt;$B$2*'SFV+BESS'!$I$9,DC627*$B$4&lt;'SFV+BESS'!$I$7),$B$2*'SFV+BESS'!$I$9-DJ626,IF(AND(DC627&gt;0,DC627*$B$4+DJ626&gt;$B$2*'SFV+BESS'!$I$9,DC627*$B$4&gt;'SFV+BESS'!$I$7,DJ626&lt;$B$2*'SFV+BESS'!$I$9),$B$2*'SFV+BESS'!$I$9-DJ626,IF(AND(DC627&gt;0,DC627*$B$4+DJ626&lt;=$B$2*'SFV+BESS'!$I$9,DC627&gt;'SFV+BESS'!$I$7),'SFV+BESS'!$I$7,0))))</f>
        <v>0</v>
      </c>
      <c r="DE627" s="27">
        <f>IF(AND(DC627&lt;0,DJ626+DC627/$B$5&gt;$H$2,-DC627/'Carga-Descarga Año'!$B$5&lt;'SFV+BESS'!$I$7),DC627/$B$5,IF(AND(DC627&lt;0,DJ626+DC627/$B$5&gt;$H$2,-DC627/'Carga-Descarga Año'!$B$5&gt;'SFV+BESS'!$I$7),-'SFV+BESS'!$I$7,IF(AND(DC627&lt;0,DJ626+DC627/$B$5&lt;$H$2),-MIN('SFV+BESS'!$I$7,DJ626-$H$2),0)))</f>
        <v>0</v>
      </c>
      <c r="DF627" s="33"/>
      <c r="DG627" s="33">
        <f t="shared" si="738"/>
        <v>0</v>
      </c>
      <c r="DH627" s="27">
        <f t="shared" si="704"/>
        <v>0</v>
      </c>
      <c r="DI627" s="27">
        <f t="shared" si="705"/>
        <v>0</v>
      </c>
      <c r="DJ627" s="28">
        <f>IF((DJ626+DD627+DE627)&gt;=$B$2*'SFV+BESS'!$I$9, $B$2*'SFV+BESS'!$I$9, (DJ626+DD627+DE627))</f>
        <v>173.61249999999998</v>
      </c>
      <c r="DK627" s="110">
        <f t="shared" si="706"/>
        <v>22.399706331116558</v>
      </c>
      <c r="DP627" s="251"/>
      <c r="DQ627" s="41">
        <v>25.75</v>
      </c>
      <c r="DR627" s="33">
        <f t="shared" si="755"/>
        <v>43.502380946179692</v>
      </c>
      <c r="DS627" s="33">
        <f>Gen_Cons_Horario!B5741</f>
        <v>0</v>
      </c>
      <c r="DT627" s="35">
        <f t="shared" si="720"/>
        <v>43.502380946179692</v>
      </c>
      <c r="DU627" s="116">
        <f>IF(AND(DT627&gt;0,DT627*$B$4+EA626&lt;=$B$2*'SFV+BESS'!$I$9,DT627&lt;'SFV+BESS'!$I$7), DT627*$B$4, IF(AND(DT627&gt;0,DT627*$B$4+EA626&gt;$B$2*'SFV+BESS'!$I$9,DT627*$B$4&lt;'SFV+BESS'!$I$7),$B$2*'SFV+BESS'!$I$9-EA626,IF(AND(DT627&gt;0,DT627*$B$4+EA626&gt;$B$2*'SFV+BESS'!$I$9,DT627*$B$4&gt;'SFV+BESS'!$I$7,EA626&lt;$B$2*'SFV+BESS'!$I$9),$B$2*'SFV+BESS'!$I$9-EA626,IF(AND(DT627&gt;0,DT627*$B$4+EA626&lt;=$B$2*'SFV+BESS'!$I$9,DT627&gt;'SFV+BESS'!$I$7),'SFV+BESS'!$I$7,0))))</f>
        <v>0</v>
      </c>
      <c r="DV627" s="27">
        <f>IF(AND(DT627&lt;0,EA626+DT627/$B$5&gt;$H$2,-DT627/'Carga-Descarga Año'!$B$5&lt;'SFV+BESS'!$I$7),DT627/$B$5,IF(AND(DT627&lt;0,EA626+DT627/$B$5&gt;$H$2,-DT627/'Carga-Descarga Año'!$B$5&gt;'SFV+BESS'!$I$7),-'SFV+BESS'!$I$7,IF(AND(DT627&lt;0,EA626+DT627/$B$5&lt;$H$2),-MIN('SFV+BESS'!$I$7,EA626-$H$2),0)))</f>
        <v>0</v>
      </c>
      <c r="DW627" s="33"/>
      <c r="DX627" s="33">
        <f t="shared" si="739"/>
        <v>0</v>
      </c>
      <c r="DY627" s="27">
        <f t="shared" si="707"/>
        <v>0</v>
      </c>
      <c r="DZ627" s="27">
        <f t="shared" si="740"/>
        <v>0</v>
      </c>
      <c r="EA627" s="28">
        <f>IF((EA626+DU627+DV627)&gt;=$B$2*'SFV+BESS'!$I$9, $B$2*'SFV+BESS'!$I$9, (EA626+DU627+DV627))</f>
        <v>173.61249999999998</v>
      </c>
      <c r="EB627" s="110">
        <f t="shared" si="708"/>
        <v>43.502380946179692</v>
      </c>
      <c r="EG627" s="251"/>
      <c r="EH627" s="41">
        <v>25.75</v>
      </c>
      <c r="EI627" s="33">
        <f t="shared" si="756"/>
        <v>59.658968947324041</v>
      </c>
      <c r="EJ627" s="33">
        <f>Gen_Cons_Horario!B6485</f>
        <v>0</v>
      </c>
      <c r="EK627" s="35">
        <f t="shared" si="721"/>
        <v>59.658968947324041</v>
      </c>
      <c r="EL627" s="116">
        <f>IF(AND(EK627&gt;0,EK627*$B$4+ER626&lt;=$B$2*'SFV+BESS'!$I$9,EK627&lt;'SFV+BESS'!$I$7), EK627*$B$4, IF(AND(EK627&gt;0,EK627*$B$4+ER626&gt;$B$2*'SFV+BESS'!$I$9,EK627*$B$4&lt;'SFV+BESS'!$I$7),$B$2*'SFV+BESS'!$I$9-ER626,IF(AND(EK627&gt;0,EK627*$B$4+ER626&gt;$B$2*'SFV+BESS'!$I$9,EK627*$B$4&gt;'SFV+BESS'!$I$7,ER626&lt;$B$2*'SFV+BESS'!$I$9),$B$2*'SFV+BESS'!$I$9-ER626,IF(AND(EK627&gt;0,EK627*$B$4+ER626&lt;=$B$2*'SFV+BESS'!$I$9,EK627&gt;'SFV+BESS'!$I$7),'SFV+BESS'!$I$7,0))))</f>
        <v>0</v>
      </c>
      <c r="EM627" s="27">
        <f>IF(AND(EK627&lt;0,ER626+EK627/$B$5&gt;$H$2,-EK627/'Carga-Descarga Año'!$B$5&lt;'SFV+BESS'!$I$7),EK627/$B$5,IF(AND(EK627&lt;0,ER626+EK627/$B$5&gt;$H$2,-EK627/'Carga-Descarga Año'!$B$5&gt;'SFV+BESS'!$I$7),-'SFV+BESS'!$I$7,IF(AND(EK627&lt;0,ER626+EK627/$B$5&lt;$H$2),-MIN('SFV+BESS'!$I$7,ER626-$H$2),0)))</f>
        <v>0</v>
      </c>
      <c r="EN627" s="33"/>
      <c r="EO627" s="33">
        <f t="shared" si="741"/>
        <v>0</v>
      </c>
      <c r="EP627" s="27">
        <f t="shared" si="709"/>
        <v>0</v>
      </c>
      <c r="EQ627" s="27">
        <f t="shared" si="742"/>
        <v>0</v>
      </c>
      <c r="ER627" s="28">
        <f>IF((ER626+EL627+EM627)&gt;=$B$2*'SFV+BESS'!$I$9, $B$2*'SFV+BESS'!$I$9, (ER626+EL627+EM627))</f>
        <v>173.61249999999998</v>
      </c>
      <c r="ES627" s="110">
        <f t="shared" si="710"/>
        <v>59.658968947324041</v>
      </c>
      <c r="EX627" s="251"/>
      <c r="EY627" s="41">
        <v>25.75</v>
      </c>
      <c r="EZ627" s="33">
        <f t="shared" si="757"/>
        <v>74.053982163182425</v>
      </c>
      <c r="FA627" s="33">
        <f>Gen_Cons_Horario!B7205</f>
        <v>0</v>
      </c>
      <c r="FB627" s="35">
        <f t="shared" si="722"/>
        <v>74.053982163182425</v>
      </c>
      <c r="FC627" s="116">
        <f>IF(AND(FB627&gt;0,FB627*$B$4+FI626&lt;=$B$2*'SFV+BESS'!$I$9,FB627&lt;'SFV+BESS'!$I$7), FB627*$B$4, IF(AND(FB627&gt;0,FB627*$B$4+FI626&gt;$B$2*'SFV+BESS'!$I$9,FB627*$B$4&lt;'SFV+BESS'!$I$7),$B$2*'SFV+BESS'!$I$9-FI626,IF(AND(FB627&gt;0,FB627*$B$4+FI626&gt;$B$2*'SFV+BESS'!$I$9,FB627*$B$4&gt;'SFV+BESS'!$I$7,FI626&lt;$B$2*'SFV+BESS'!$I$9),$B$2*'SFV+BESS'!$I$9-FI626,IF(AND(FB627&gt;0,FB627*$B$4+FI626&lt;=$B$2*'SFV+BESS'!$I$9,FB627&gt;'SFV+BESS'!$I$7),'SFV+BESS'!$I$7,0))))</f>
        <v>0</v>
      </c>
      <c r="FD627" s="27">
        <f>IF(AND(FB627&lt;0,FI626+FB627/$B$5&gt;$H$2,-FB627/'Carga-Descarga Año'!$B$5&lt;'SFV+BESS'!$I$7),FB627/$B$5,IF(AND(FB627&lt;0,FI626+FB627/$B$5&gt;$H$2,-FB627/'Carga-Descarga Año'!$B$5&gt;'SFV+BESS'!$I$7),-'SFV+BESS'!$I$7,IF(AND(FB627&lt;0,FI626+FB627/$B$5&lt;$H$2),-MIN('SFV+BESS'!$I$7,FI626-$H$2),0)))</f>
        <v>0</v>
      </c>
      <c r="FE627" s="33"/>
      <c r="FF627" s="33">
        <f t="shared" si="743"/>
        <v>0</v>
      </c>
      <c r="FG627" s="27">
        <f t="shared" si="711"/>
        <v>0</v>
      </c>
      <c r="FH627" s="27">
        <f t="shared" si="744"/>
        <v>0</v>
      </c>
      <c r="FI627" s="28">
        <f>IF((FI626+FC627+FD627)&gt;=$B$2*'SFV+BESS'!$I$9, $B$2*'SFV+BESS'!$I$9, (FI626+FC627+FD627))</f>
        <v>173.61249999999998</v>
      </c>
      <c r="FJ627" s="110">
        <f t="shared" si="712"/>
        <v>74.053982163182425</v>
      </c>
      <c r="FO627" s="251"/>
      <c r="FP627" s="41">
        <v>25.75</v>
      </c>
      <c r="FQ627" s="33">
        <f t="shared" si="758"/>
        <v>90.474946527938982</v>
      </c>
      <c r="FR627" s="33">
        <f>Gen_Cons_Horario!B7949</f>
        <v>0</v>
      </c>
      <c r="FS627" s="35">
        <f t="shared" si="723"/>
        <v>90.474946527938982</v>
      </c>
      <c r="FT627" s="116">
        <f>IF(AND(FS627&gt;0,FS627*$B$4+FZ626&lt;=$B$2*'SFV+BESS'!$I$9,FS627&lt;'SFV+BESS'!$I$7), FS627*$B$4, IF(AND(FS627&gt;0,FS627*$B$4+FZ626&gt;$B$2*'SFV+BESS'!$I$9,FS627*$B$4&lt;'SFV+BESS'!$I$7),$B$2*'SFV+BESS'!$I$9-FZ626,IF(AND(FS627&gt;0,FS627*$B$4+FZ626&gt;$B$2*'SFV+BESS'!$I$9,FS627*$B$4&gt;'SFV+BESS'!$I$7,FZ626&lt;$B$2*'SFV+BESS'!$I$9),$B$2*'SFV+BESS'!$I$9-FZ626,IF(AND(FS627&gt;0,FS627*$B$4+FZ626&lt;=$B$2*'SFV+BESS'!$I$9,FS627&gt;'SFV+BESS'!$I$7),'SFV+BESS'!$I$7,0))))</f>
        <v>0</v>
      </c>
      <c r="FU627" s="27">
        <f>IF(AND(FS627&lt;0,FZ626+FS627/$B$5&gt;$H$2,-FS627/'Carga-Descarga Año'!$B$5&lt;'SFV+BESS'!$I$7),FS627/$B$5,IF(AND(FS627&lt;0,FZ626+FS627/$B$5&gt;$H$2,-FS627/'Carga-Descarga Año'!$B$5&gt;'SFV+BESS'!$I$7),-'SFV+BESS'!$I$7,IF(AND(FS627&lt;0,FZ626+FS627/$B$5&lt;$H$2),-MIN('SFV+BESS'!$I$7,FZ626-$H$2),0)))</f>
        <v>0</v>
      </c>
      <c r="FV627" s="33"/>
      <c r="FW627" s="33">
        <f t="shared" si="745"/>
        <v>0</v>
      </c>
      <c r="FX627" s="27">
        <f t="shared" si="713"/>
        <v>0</v>
      </c>
      <c r="FY627" s="27">
        <f t="shared" si="746"/>
        <v>0</v>
      </c>
      <c r="FZ627" s="28">
        <f>IF((FZ626+FT627+FU627)&gt;=$B$2*'SFV+BESS'!$I$9, $B$2*'SFV+BESS'!$I$9, (FZ626+FT627+FU627))</f>
        <v>173.61249999999998</v>
      </c>
      <c r="GA627" s="110">
        <f t="shared" si="714"/>
        <v>90.474946527938982</v>
      </c>
      <c r="GF627" s="251"/>
      <c r="GG627" s="41">
        <v>25.75</v>
      </c>
      <c r="GH627" s="33">
        <f t="shared" si="759"/>
        <v>95.072145615161062</v>
      </c>
      <c r="GI627" s="33">
        <f>Gen_Cons_Horario!B8669</f>
        <v>0</v>
      </c>
      <c r="GJ627" s="35">
        <f t="shared" si="729"/>
        <v>95.072145615161062</v>
      </c>
      <c r="GK627" s="116">
        <f>IF(AND(GJ627&gt;0,GJ627*$B$4+GQ626&lt;=$B$2*'SFV+BESS'!$I$9,GJ627&lt;'SFV+BESS'!$I$7), GJ627*$B$4, IF(AND(GJ627&gt;0,GJ627*$B$4+GQ626&gt;$B$2*'SFV+BESS'!$I$9,GJ627*$B$4&lt;'SFV+BESS'!$I$7),$B$2*'SFV+BESS'!$I$9-GQ626,IF(AND(GJ627&gt;0,GJ627*$B$4+GQ626&gt;$B$2*'SFV+BESS'!$I$9,GJ627*$B$4&gt;'SFV+BESS'!$I$7,GQ626&lt;$B$2*'SFV+BESS'!$I$9),$B$2*'SFV+BESS'!$I$9-GQ626,IF(AND(GJ627&gt;0,GJ627*$B$4+GQ626&lt;=$B$2*'SFV+BESS'!$I$9,GJ627&gt;'SFV+BESS'!$I$7),'SFV+BESS'!$I$7,0))))</f>
        <v>0</v>
      </c>
      <c r="GL627" s="27">
        <f>IF(AND(GJ627&lt;0,GQ626+GJ627/$B$5&gt;$H$2,-GJ627/'Carga-Descarga Año'!$B$5&lt;'SFV+BESS'!$I$7),GJ627/$B$5,IF(AND(GJ627&lt;0,GQ626+GJ627/$B$5&gt;$H$2,-GJ627/'Carga-Descarga Año'!$B$5&gt;'SFV+BESS'!$I$7),-'SFV+BESS'!$I$7,IF(AND(GJ627&lt;0,GQ626+GJ627/$B$5&lt;$H$2),-MIN('SFV+BESS'!$I$7,GQ626-$H$2),0)))</f>
        <v>0</v>
      </c>
      <c r="GM627" s="33"/>
      <c r="GN627" s="33">
        <f t="shared" si="747"/>
        <v>0</v>
      </c>
      <c r="GO627" s="27">
        <f t="shared" si="715"/>
        <v>0</v>
      </c>
      <c r="GP627" s="27">
        <f t="shared" si="748"/>
        <v>0</v>
      </c>
      <c r="GQ627" s="28">
        <f>IF((GQ626+GK627+GL627)&gt;=$B$2*'SFV+BESS'!$I$9, $B$2*'SFV+BESS'!$I$9, (GQ626+GK627+GL627))</f>
        <v>173.61249999999998</v>
      </c>
      <c r="GR627" s="110">
        <f t="shared" si="716"/>
        <v>95.072145615161062</v>
      </c>
    </row>
    <row r="628" spans="1:200">
      <c r="A628" s="249"/>
      <c r="B628" s="41">
        <v>25.7916666666667</v>
      </c>
      <c r="C628" s="38">
        <f t="shared" si="730"/>
        <v>79.925483788312661</v>
      </c>
      <c r="D628" s="2">
        <f>Gen_Cons_Horario!B654</f>
        <v>44.742000000000004</v>
      </c>
      <c r="E628" s="140">
        <f t="shared" si="688"/>
        <v>35.183483788312657</v>
      </c>
      <c r="F628" s="116">
        <f>IF(AND(E628&gt;0,E628*$B$4+L627&lt;=$B$2*'SFV+BESS'!$I$9,E628&lt;'SFV+BESS'!$I$7), E628*$B$4, IF(AND(E628&gt;0,E628*$B$4+L627&gt;$B$2*'SFV+BESS'!$I$9,E628*$B$4&lt;'SFV+BESS'!$I$7),$B$2*'SFV+BESS'!$I$9-L627,IF(AND(E628&gt;0,E628*$B$4+L627&gt;$B$2*'SFV+BESS'!$I$9,E628*$B$4&gt;'SFV+BESS'!$I$7,L627&lt;$B$2*'SFV+BESS'!$I$9),$B$2*'SFV+BESS'!$I$9-L627,IF(AND(E628&gt;0,E628*$B$4+L627&lt;=$B$2*'SFV+BESS'!$I$9,E628&gt;'SFV+BESS'!$I$7),'SFV+BESS'!$I$7,0))))</f>
        <v>0</v>
      </c>
      <c r="G628" s="27">
        <f>IF(AND(E628&lt;0,L627+E628/$B$5&gt;$H$2,-E628/'Carga-Descarga Año'!$B$5&lt;'SFV+BESS'!$I$7),E628/$B$5,IF(AND(E628&lt;0,L627+E628/$B$5&gt;$H$2,-E628/'Carga-Descarga Año'!$B$5&gt;'SFV+BESS'!$I$7),-'SFV+BESS'!$I$7,IF(AND(E628&lt;0,L627+E628/$B$5&lt;$H$2),-MIN('SFV+BESS'!$I$7,L627-$H$2),0)))</f>
        <v>0</v>
      </c>
      <c r="I628" s="38">
        <f t="shared" si="689"/>
        <v>44.742000000000004</v>
      </c>
      <c r="J628" s="27">
        <f t="shared" si="691"/>
        <v>0</v>
      </c>
      <c r="K628" s="27">
        <f t="shared" si="690"/>
        <v>0</v>
      </c>
      <c r="L628" s="28">
        <f>IF((L627+F628+G628)&gt;=$B$2*'SFV+BESS'!$I$9, $B$2*'SFV+BESS'!$I$9, (L627+F628+G628))</f>
        <v>173.61249999999998</v>
      </c>
      <c r="M628" s="110">
        <f t="shared" si="692"/>
        <v>35.183483788312657</v>
      </c>
      <c r="R628" s="251"/>
      <c r="S628" s="41">
        <v>25.7916666666667</v>
      </c>
      <c r="T628" s="2">
        <f t="shared" si="749"/>
        <v>73.959352377759757</v>
      </c>
      <c r="U628" s="2">
        <f>Gen_Cons_Horario!B1398</f>
        <v>96.941000000000003</v>
      </c>
      <c r="V628" s="35">
        <f t="shared" si="724"/>
        <v>-22.981647622240246</v>
      </c>
      <c r="W628" s="116">
        <f>IF(AND(V628&gt;0,V628*$B$4+AC627&lt;=$B$2*'SFV+BESS'!$I$9,V628&lt;'SFV+BESS'!$I$7), V628*$B$4, IF(AND(V628&gt;0,V628*$B$4+AC627&gt;$B$2*'SFV+BESS'!$I$9,V628*$B$4&lt;'SFV+BESS'!$I$7),$B$2*'SFV+BESS'!$I$9-AC627,IF(AND(V628&gt;0,V628*$B$4+AC627&gt;$B$2*'SFV+BESS'!$I$9,V628*$B$4&gt;'SFV+BESS'!$I$7,AC627&lt;$B$2*'SFV+BESS'!$I$9),$B$2*'SFV+BESS'!$I$9-AC627,IF(AND(V628&gt;0,V628*$B$4+AC627&lt;=$B$2*'SFV+BESS'!$I$9,V628&gt;'SFV+BESS'!$I$7),'SFV+BESS'!$I$7,0))))</f>
        <v>0</v>
      </c>
      <c r="X628" s="27">
        <f>IF(AND(V628&lt;0,AC627+V628/$B$5&gt;$H$2,-V628/'Carga-Descarga Año'!$B$5&lt;'SFV+BESS'!$I$7),V628/$B$5,IF(AND(V628&lt;0,AC627+V628/$B$5&gt;$H$2,-V628/'Carga-Descarga Año'!$B$5&gt;'SFV+BESS'!$I$7),-'SFV+BESS'!$I$7,IF(AND(V628&lt;0,AC627+V628/$B$5&lt;$H$2),-MIN('SFV+BESS'!$I$7,AC627-$H$2),0)))</f>
        <v>-24.191208023410788</v>
      </c>
      <c r="Z628" s="33">
        <f t="shared" si="718"/>
        <v>73.959352377759757</v>
      </c>
      <c r="AA628" s="27">
        <f t="shared" si="693"/>
        <v>22.981647622240246</v>
      </c>
      <c r="AB628" s="27">
        <f t="shared" si="717"/>
        <v>0</v>
      </c>
      <c r="AC628" s="28">
        <f>IF((AC627+W628+X628)&gt;=$B$2*'SFV+BESS'!$I$9, $B$2*'SFV+BESS'!$I$9, (AC627+W628+X628))</f>
        <v>149.4212919765892</v>
      </c>
      <c r="AD628" s="110">
        <f t="shared" si="694"/>
        <v>0</v>
      </c>
      <c r="AI628" s="251"/>
      <c r="AJ628" s="41">
        <v>25.7916666666667</v>
      </c>
      <c r="AK628" s="52">
        <f t="shared" si="750"/>
        <v>36.25870067053912</v>
      </c>
      <c r="AL628" s="33">
        <f>Gen_Cons_Horario!B2070</f>
        <v>0</v>
      </c>
      <c r="AM628" s="35">
        <f t="shared" si="725"/>
        <v>36.25870067053912</v>
      </c>
      <c r="AN628" s="116">
        <f>IF(AND(AM628&gt;0,AM628*$B$4+AT627&lt;=$B$2*'SFV+BESS'!$I$9,AM628&lt;'SFV+BESS'!$I$7), AM628*$B$4, IF(AND(AM628&gt;0,AM628*$B$4+AT627&gt;$B$2*'SFV+BESS'!$I$9,AM628*$B$4&lt;'SFV+BESS'!$I$7),$B$2*'SFV+BESS'!$I$9-AT627,IF(AND(AM628&gt;0,AM628*$B$4+AT627&gt;$B$2*'SFV+BESS'!$I$9,AM628*$B$4&gt;'SFV+BESS'!$I$7,AT627&lt;$B$2*'SFV+BESS'!$I$9),$B$2*'SFV+BESS'!$I$9-AT627,IF(AND(AM628&gt;0,AM628*$B$4+AT627&lt;=$B$2*'SFV+BESS'!$I$9,AM628&gt;'SFV+BESS'!$I$7),'SFV+BESS'!$I$7,0))))</f>
        <v>0</v>
      </c>
      <c r="AO628" s="27">
        <f>IF(AND(AM628&lt;0,AT627+AM628/$B$5&gt;$H$2,-AM628/'Carga-Descarga Año'!$B$5&lt;'SFV+BESS'!$I$7),AM628/$B$5,IF(AND(AM628&lt;0,AT627+AM628/$B$5&gt;$H$2,-AM628/'Carga-Descarga Año'!$B$5&gt;'SFV+BESS'!$I$7),-'SFV+BESS'!$I$7,IF(AND(AM628&lt;0,AT627+AM628/$B$5&lt;$H$2),-MIN('SFV+BESS'!$I$7,AT627-$H$2),0)))</f>
        <v>0</v>
      </c>
      <c r="AP628" s="33"/>
      <c r="AQ628" s="33">
        <f t="shared" si="731"/>
        <v>0</v>
      </c>
      <c r="AR628" s="27">
        <f t="shared" si="695"/>
        <v>0</v>
      </c>
      <c r="AS628" s="27">
        <f t="shared" si="732"/>
        <v>0</v>
      </c>
      <c r="AT628" s="28">
        <f>IF((AT627+AN628+AO628)&gt;=$B$2*'SFV+BESS'!$I$9, $B$2*'SFV+BESS'!$I$9, (AT627+AN628+AO628))</f>
        <v>173.61249999999998</v>
      </c>
      <c r="AU628" s="110">
        <f t="shared" si="696"/>
        <v>36.25870067053912</v>
      </c>
      <c r="AZ628" s="251"/>
      <c r="BA628" s="41">
        <v>25.7916666666667</v>
      </c>
      <c r="BB628" s="33">
        <f t="shared" si="751"/>
        <v>0.19541569172195167</v>
      </c>
      <c r="BC628" s="33">
        <f>Gen_Cons_Horario!B2814</f>
        <v>0</v>
      </c>
      <c r="BD628" s="35">
        <f t="shared" si="726"/>
        <v>0.19541569172195167</v>
      </c>
      <c r="BE628" s="116">
        <f>IF(AND(BD628&gt;0,BD628*$B$4+BK627&lt;=$B$2*'SFV+BESS'!$I$9,BD628&lt;'SFV+BESS'!$I$7), BD628*$B$4, IF(AND(BD628&gt;0,BD628*$B$4+BK627&gt;$B$2*'SFV+BESS'!$I$9,BD628*$B$4&lt;'SFV+BESS'!$I$7),$B$2*'SFV+BESS'!$I$9-BK627,IF(AND(BD628&gt;0,BD628*$B$4+BK627&gt;$B$2*'SFV+BESS'!$I$9,BD628*$B$4&gt;'SFV+BESS'!$I$7,BK627&lt;$B$2*'SFV+BESS'!$I$9),$B$2*'SFV+BESS'!$I$9-BK627,IF(AND(BD628&gt;0,BD628*$B$4+BK627&lt;=$B$2*'SFV+BESS'!$I$9,BD628&gt;'SFV+BESS'!$I$7),'SFV+BESS'!$I$7,0))))</f>
        <v>0</v>
      </c>
      <c r="BF628" s="27">
        <f>IF(AND(BD628&lt;0,BK627+BD628/$B$5&gt;$H$2,-BD628/'Carga-Descarga Año'!$B$5&lt;'SFV+BESS'!$I$7),BD628/$B$5,IF(AND(BD628&lt;0,BK627+BD628/$B$5&gt;$H$2,-BD628/'Carga-Descarga Año'!$B$5&gt;'SFV+BESS'!$I$7),-'SFV+BESS'!$I$7,IF(AND(BD628&lt;0,BK627+BD628/$B$5&lt;$H$2),-MIN('SFV+BESS'!$I$7,BK627-$H$2),0)))</f>
        <v>0</v>
      </c>
      <c r="BG628" s="33"/>
      <c r="BH628" s="33">
        <f t="shared" si="733"/>
        <v>0</v>
      </c>
      <c r="BI628" s="27">
        <f t="shared" si="697"/>
        <v>0</v>
      </c>
      <c r="BJ628" s="27">
        <f t="shared" si="734"/>
        <v>0</v>
      </c>
      <c r="BK628" s="28">
        <f>IF((BK627+BE628+BF628)&gt;=$B$2*'SFV+BESS'!$I$9, $B$2*'SFV+BESS'!$I$9, (BK627+BE628+BF628))</f>
        <v>173.61249999999998</v>
      </c>
      <c r="BL628" s="110">
        <f t="shared" si="698"/>
        <v>0.19541569172195167</v>
      </c>
      <c r="BQ628" s="251"/>
      <c r="BR628" s="41">
        <v>25.7916666666667</v>
      </c>
      <c r="BS628" s="33">
        <f t="shared" si="752"/>
        <v>0</v>
      </c>
      <c r="BT628" s="33">
        <f>Gen_Cons_Horario!B3534</f>
        <v>0</v>
      </c>
      <c r="BU628" s="35">
        <f t="shared" si="727"/>
        <v>0</v>
      </c>
      <c r="BV628" s="116">
        <f>IF(AND(BU628&gt;0,BU628*$B$4+CB627&lt;=$B$2*'SFV+BESS'!$I$9,BU628&lt;'SFV+BESS'!$I$7), BU628*$B$4, IF(AND(BU628&gt;0,BU628*$B$4+CB627&gt;$B$2*'SFV+BESS'!$I$9,BU628*$B$4&lt;'SFV+BESS'!$I$7),$B$2*'SFV+BESS'!$I$9-CB627,IF(AND(BU628&gt;0,BU628*$B$4+CB627&gt;$B$2*'SFV+BESS'!$I$9,BU628*$B$4&gt;'SFV+BESS'!$I$7,CB627&lt;$B$2*'SFV+BESS'!$I$9),$B$2*'SFV+BESS'!$I$9-CB627,IF(AND(BU628&gt;0,BU628*$B$4+CB627&lt;=$B$2*'SFV+BESS'!$I$9,BU628&gt;'SFV+BESS'!$I$7),'SFV+BESS'!$I$7,0))))</f>
        <v>0</v>
      </c>
      <c r="BW628" s="27">
        <f>IF(AND(BU628&lt;0,CB627+BU628/$B$5&gt;$H$2,-BU628/'Carga-Descarga Año'!$B$5&lt;'SFV+BESS'!$I$7),BU628/$B$5,IF(AND(BU628&lt;0,CB627+BU628/$B$5&gt;$H$2,-BU628/'Carga-Descarga Año'!$B$5&gt;'SFV+BESS'!$I$7),-'SFV+BESS'!$I$7,IF(AND(BU628&lt;0,CB627+BU628/$B$5&lt;$H$2),-MIN('SFV+BESS'!$I$7,CB627-$H$2),0)))</f>
        <v>0</v>
      </c>
      <c r="BX628" s="33"/>
      <c r="BY628" s="33">
        <f t="shared" si="735"/>
        <v>0</v>
      </c>
      <c r="BZ628" s="27">
        <f t="shared" si="699"/>
        <v>0</v>
      </c>
      <c r="CA628" s="27">
        <f t="shared" si="700"/>
        <v>0</v>
      </c>
      <c r="CB628" s="28">
        <f>IF((CB627+BV628+BW628)&gt;=$B$2*'SFV+BESS'!$I$9, $B$2*'SFV+BESS'!$I$9, (CB627+BV628+BW628))</f>
        <v>173.61249999999998</v>
      </c>
      <c r="CC628" s="110">
        <f t="shared" si="701"/>
        <v>0</v>
      </c>
      <c r="CH628" s="251"/>
      <c r="CI628" s="41">
        <v>25.7916666666667</v>
      </c>
      <c r="CJ628" s="33">
        <f t="shared" si="753"/>
        <v>0</v>
      </c>
      <c r="CK628" s="33">
        <f>Gen_Cons_Horario!B4278</f>
        <v>0</v>
      </c>
      <c r="CL628" s="35">
        <f t="shared" si="728"/>
        <v>0</v>
      </c>
      <c r="CM628" s="116">
        <f>IF(AND(CL628&gt;0,CL628*$B$4+CS627&lt;=$B$2*'SFV+BESS'!$I$9,CL628&lt;'SFV+BESS'!$I$7), CL628*$B$4, IF(AND(CL628&gt;0,CL628*$B$4+CS627&gt;$B$2*'SFV+BESS'!$I$9,CL628*$B$4&lt;'SFV+BESS'!$I$7),$B$2*'SFV+BESS'!$I$9-CS627,IF(AND(CL628&gt;0,CL628*$B$4+CS627&gt;$B$2*'SFV+BESS'!$I$9,CL628*$B$4&gt;'SFV+BESS'!$I$7,CS627&lt;$B$2*'SFV+BESS'!$I$9),$B$2*'SFV+BESS'!$I$9-CS627,IF(AND(CL628&gt;0,CL628*$B$4+CS627&lt;=$B$2*'SFV+BESS'!$I$9,CL628&gt;'SFV+BESS'!$I$7),'SFV+BESS'!$I$7,0))))</f>
        <v>0</v>
      </c>
      <c r="CN628" s="27">
        <f>IF(AND(CL628&lt;0,CS627+CL628/$B$5&gt;$H$2,-CL628/'Carga-Descarga Año'!$B$5&lt;'SFV+BESS'!$I$7),CL628/$B$5,IF(AND(CL628&lt;0,CS627+CL628/$B$5&gt;$H$2,-CL628/'Carga-Descarga Año'!$B$5&gt;'SFV+BESS'!$I$7),-'SFV+BESS'!$I$7,IF(AND(CL628&lt;0,CS627+CL628/$B$5&lt;$H$2),-MIN('SFV+BESS'!$I$7,CS627-$H$2),0)))</f>
        <v>0</v>
      </c>
      <c r="CO628" s="33"/>
      <c r="CP628" s="33">
        <f t="shared" si="736"/>
        <v>0</v>
      </c>
      <c r="CQ628" s="27">
        <f t="shared" si="702"/>
        <v>0</v>
      </c>
      <c r="CR628" s="27">
        <f t="shared" si="737"/>
        <v>0</v>
      </c>
      <c r="CS628" s="28">
        <f>IF((CS627+CM628+CN628)&gt;=$B$2*'SFV+BESS'!$I$9, $B$2*'SFV+BESS'!$I$9, (CS627+CM628+CN628))</f>
        <v>173.61249999999998</v>
      </c>
      <c r="CT628" s="110">
        <f t="shared" si="703"/>
        <v>0</v>
      </c>
      <c r="CY628" s="251"/>
      <c r="CZ628" s="41">
        <v>25.7916666666667</v>
      </c>
      <c r="DA628" s="33">
        <f t="shared" si="754"/>
        <v>0</v>
      </c>
      <c r="DB628" s="33">
        <f>Gen_Cons_Horario!B4998</f>
        <v>0</v>
      </c>
      <c r="DC628" s="35">
        <f t="shared" si="719"/>
        <v>0</v>
      </c>
      <c r="DD628" s="116">
        <f>IF(AND(DC628&gt;0,DC628*$B$4+DJ627&lt;=$B$2*'SFV+BESS'!$I$9,DC628&lt;'SFV+BESS'!$I$7), DC628*$B$4, IF(AND(DC628&gt;0,DC628*$B$4+DJ627&gt;$B$2*'SFV+BESS'!$I$9,DC628*$B$4&lt;'SFV+BESS'!$I$7),$B$2*'SFV+BESS'!$I$9-DJ627,IF(AND(DC628&gt;0,DC628*$B$4+DJ627&gt;$B$2*'SFV+BESS'!$I$9,DC628*$B$4&gt;'SFV+BESS'!$I$7,DJ627&lt;$B$2*'SFV+BESS'!$I$9),$B$2*'SFV+BESS'!$I$9-DJ627,IF(AND(DC628&gt;0,DC628*$B$4+DJ627&lt;=$B$2*'SFV+BESS'!$I$9,DC628&gt;'SFV+BESS'!$I$7),'SFV+BESS'!$I$7,0))))</f>
        <v>0</v>
      </c>
      <c r="DE628" s="27">
        <f>IF(AND(DC628&lt;0,DJ627+DC628/$B$5&gt;$H$2,-DC628/'Carga-Descarga Año'!$B$5&lt;'SFV+BESS'!$I$7),DC628/$B$5,IF(AND(DC628&lt;0,DJ627+DC628/$B$5&gt;$H$2,-DC628/'Carga-Descarga Año'!$B$5&gt;'SFV+BESS'!$I$7),-'SFV+BESS'!$I$7,IF(AND(DC628&lt;0,DJ627+DC628/$B$5&lt;$H$2),-MIN('SFV+BESS'!$I$7,DJ627-$H$2),0)))</f>
        <v>0</v>
      </c>
      <c r="DF628" s="33"/>
      <c r="DG628" s="33">
        <f t="shared" si="738"/>
        <v>0</v>
      </c>
      <c r="DH628" s="27">
        <f t="shared" si="704"/>
        <v>0</v>
      </c>
      <c r="DI628" s="27">
        <f t="shared" si="705"/>
        <v>0</v>
      </c>
      <c r="DJ628" s="28">
        <f>IF((DJ627+DD628+DE628)&gt;=$B$2*'SFV+BESS'!$I$9, $B$2*'SFV+BESS'!$I$9, (DJ627+DD628+DE628))</f>
        <v>173.61249999999998</v>
      </c>
      <c r="DK628" s="110">
        <f t="shared" si="706"/>
        <v>0</v>
      </c>
      <c r="DP628" s="251"/>
      <c r="DQ628" s="41">
        <v>25.7916666666667</v>
      </c>
      <c r="DR628" s="33">
        <f t="shared" si="755"/>
        <v>0</v>
      </c>
      <c r="DS628" s="33">
        <f>Gen_Cons_Horario!B5742</f>
        <v>0</v>
      </c>
      <c r="DT628" s="35">
        <f t="shared" si="720"/>
        <v>0</v>
      </c>
      <c r="DU628" s="116">
        <f>IF(AND(DT628&gt;0,DT628*$B$4+EA627&lt;=$B$2*'SFV+BESS'!$I$9,DT628&lt;'SFV+BESS'!$I$7), DT628*$B$4, IF(AND(DT628&gt;0,DT628*$B$4+EA627&gt;$B$2*'SFV+BESS'!$I$9,DT628*$B$4&lt;'SFV+BESS'!$I$7),$B$2*'SFV+BESS'!$I$9-EA627,IF(AND(DT628&gt;0,DT628*$B$4+EA627&gt;$B$2*'SFV+BESS'!$I$9,DT628*$B$4&gt;'SFV+BESS'!$I$7,EA627&lt;$B$2*'SFV+BESS'!$I$9),$B$2*'SFV+BESS'!$I$9-EA627,IF(AND(DT628&gt;0,DT628*$B$4+EA627&lt;=$B$2*'SFV+BESS'!$I$9,DT628&gt;'SFV+BESS'!$I$7),'SFV+BESS'!$I$7,0))))</f>
        <v>0</v>
      </c>
      <c r="DV628" s="27">
        <f>IF(AND(DT628&lt;0,EA627+DT628/$B$5&gt;$H$2,-DT628/'Carga-Descarga Año'!$B$5&lt;'SFV+BESS'!$I$7),DT628/$B$5,IF(AND(DT628&lt;0,EA627+DT628/$B$5&gt;$H$2,-DT628/'Carga-Descarga Año'!$B$5&gt;'SFV+BESS'!$I$7),-'SFV+BESS'!$I$7,IF(AND(DT628&lt;0,EA627+DT628/$B$5&lt;$H$2),-MIN('SFV+BESS'!$I$7,EA627-$H$2),0)))</f>
        <v>0</v>
      </c>
      <c r="DW628" s="33"/>
      <c r="DX628" s="33">
        <f t="shared" si="739"/>
        <v>0</v>
      </c>
      <c r="DY628" s="27">
        <f t="shared" si="707"/>
        <v>0</v>
      </c>
      <c r="DZ628" s="27">
        <f t="shared" si="740"/>
        <v>0</v>
      </c>
      <c r="EA628" s="28">
        <f>IF((EA627+DU628+DV628)&gt;=$B$2*'SFV+BESS'!$I$9, $B$2*'SFV+BESS'!$I$9, (EA627+DU628+DV628))</f>
        <v>173.61249999999998</v>
      </c>
      <c r="EB628" s="110">
        <f t="shared" si="708"/>
        <v>0</v>
      </c>
      <c r="EG628" s="251"/>
      <c r="EH628" s="41">
        <v>25.7916666666667</v>
      </c>
      <c r="EI628" s="33">
        <f t="shared" si="756"/>
        <v>9.0697756845593993</v>
      </c>
      <c r="EJ628" s="33">
        <f>Gen_Cons_Horario!B6486</f>
        <v>0</v>
      </c>
      <c r="EK628" s="35">
        <f t="shared" si="721"/>
        <v>9.0697756845593993</v>
      </c>
      <c r="EL628" s="116">
        <f>IF(AND(EK628&gt;0,EK628*$B$4+ER627&lt;=$B$2*'SFV+BESS'!$I$9,EK628&lt;'SFV+BESS'!$I$7), EK628*$B$4, IF(AND(EK628&gt;0,EK628*$B$4+ER627&gt;$B$2*'SFV+BESS'!$I$9,EK628*$B$4&lt;'SFV+BESS'!$I$7),$B$2*'SFV+BESS'!$I$9-ER627,IF(AND(EK628&gt;0,EK628*$B$4+ER627&gt;$B$2*'SFV+BESS'!$I$9,EK628*$B$4&gt;'SFV+BESS'!$I$7,ER627&lt;$B$2*'SFV+BESS'!$I$9),$B$2*'SFV+BESS'!$I$9-ER627,IF(AND(EK628&gt;0,EK628*$B$4+ER627&lt;=$B$2*'SFV+BESS'!$I$9,EK628&gt;'SFV+BESS'!$I$7),'SFV+BESS'!$I$7,0))))</f>
        <v>0</v>
      </c>
      <c r="EM628" s="27">
        <f>IF(AND(EK628&lt;0,ER627+EK628/$B$5&gt;$H$2,-EK628/'Carga-Descarga Año'!$B$5&lt;'SFV+BESS'!$I$7),EK628/$B$5,IF(AND(EK628&lt;0,ER627+EK628/$B$5&gt;$H$2,-EK628/'Carga-Descarga Año'!$B$5&gt;'SFV+BESS'!$I$7),-'SFV+BESS'!$I$7,IF(AND(EK628&lt;0,ER627+EK628/$B$5&lt;$H$2),-MIN('SFV+BESS'!$I$7,ER627-$H$2),0)))</f>
        <v>0</v>
      </c>
      <c r="EN628" s="33"/>
      <c r="EO628" s="33">
        <f t="shared" si="741"/>
        <v>0</v>
      </c>
      <c r="EP628" s="27">
        <f t="shared" si="709"/>
        <v>0</v>
      </c>
      <c r="EQ628" s="27">
        <f t="shared" si="742"/>
        <v>0</v>
      </c>
      <c r="ER628" s="28">
        <f>IF((ER627+EL628+EM628)&gt;=$B$2*'SFV+BESS'!$I$9, $B$2*'SFV+BESS'!$I$9, (ER627+EL628+EM628))</f>
        <v>173.61249999999998</v>
      </c>
      <c r="ES628" s="110">
        <f t="shared" si="710"/>
        <v>9.0697756845593993</v>
      </c>
      <c r="EX628" s="251"/>
      <c r="EY628" s="41">
        <v>25.7916666666667</v>
      </c>
      <c r="EZ628" s="33">
        <f t="shared" si="757"/>
        <v>26.14792669163916</v>
      </c>
      <c r="FA628" s="33">
        <f>Gen_Cons_Horario!B7206</f>
        <v>0</v>
      </c>
      <c r="FB628" s="35">
        <f t="shared" si="722"/>
        <v>26.14792669163916</v>
      </c>
      <c r="FC628" s="116">
        <f>IF(AND(FB628&gt;0,FB628*$B$4+FI627&lt;=$B$2*'SFV+BESS'!$I$9,FB628&lt;'SFV+BESS'!$I$7), FB628*$B$4, IF(AND(FB628&gt;0,FB628*$B$4+FI627&gt;$B$2*'SFV+BESS'!$I$9,FB628*$B$4&lt;'SFV+BESS'!$I$7),$B$2*'SFV+BESS'!$I$9-FI627,IF(AND(FB628&gt;0,FB628*$B$4+FI627&gt;$B$2*'SFV+BESS'!$I$9,FB628*$B$4&gt;'SFV+BESS'!$I$7,FI627&lt;$B$2*'SFV+BESS'!$I$9),$B$2*'SFV+BESS'!$I$9-FI627,IF(AND(FB628&gt;0,FB628*$B$4+FI627&lt;=$B$2*'SFV+BESS'!$I$9,FB628&gt;'SFV+BESS'!$I$7),'SFV+BESS'!$I$7,0))))</f>
        <v>0</v>
      </c>
      <c r="FD628" s="27">
        <f>IF(AND(FB628&lt;0,FI627+FB628/$B$5&gt;$H$2,-FB628/'Carga-Descarga Año'!$B$5&lt;'SFV+BESS'!$I$7),FB628/$B$5,IF(AND(FB628&lt;0,FI627+FB628/$B$5&gt;$H$2,-FB628/'Carga-Descarga Año'!$B$5&gt;'SFV+BESS'!$I$7),-'SFV+BESS'!$I$7,IF(AND(FB628&lt;0,FI627+FB628/$B$5&lt;$H$2),-MIN('SFV+BESS'!$I$7,FI627-$H$2),0)))</f>
        <v>0</v>
      </c>
      <c r="FE628" s="33"/>
      <c r="FF628" s="33">
        <f t="shared" si="743"/>
        <v>0</v>
      </c>
      <c r="FG628" s="27">
        <f t="shared" si="711"/>
        <v>0</v>
      </c>
      <c r="FH628" s="27">
        <f t="shared" si="744"/>
        <v>0</v>
      </c>
      <c r="FI628" s="28">
        <f>IF((FI627+FC628+FD628)&gt;=$B$2*'SFV+BESS'!$I$9, $B$2*'SFV+BESS'!$I$9, (FI627+FC628+FD628))</f>
        <v>173.61249999999998</v>
      </c>
      <c r="FJ628" s="110">
        <f t="shared" si="712"/>
        <v>26.14792669163916</v>
      </c>
      <c r="FO628" s="251"/>
      <c r="FP628" s="41">
        <v>25.7916666666667</v>
      </c>
      <c r="FQ628" s="33">
        <f t="shared" si="758"/>
        <v>59.231799525485236</v>
      </c>
      <c r="FR628" s="33">
        <f>Gen_Cons_Horario!B7950</f>
        <v>0</v>
      </c>
      <c r="FS628" s="35">
        <f t="shared" si="723"/>
        <v>59.231799525485236</v>
      </c>
      <c r="FT628" s="116">
        <f>IF(AND(FS628&gt;0,FS628*$B$4+FZ627&lt;=$B$2*'SFV+BESS'!$I$9,FS628&lt;'SFV+BESS'!$I$7), FS628*$B$4, IF(AND(FS628&gt;0,FS628*$B$4+FZ627&gt;$B$2*'SFV+BESS'!$I$9,FS628*$B$4&lt;'SFV+BESS'!$I$7),$B$2*'SFV+BESS'!$I$9-FZ627,IF(AND(FS628&gt;0,FS628*$B$4+FZ627&gt;$B$2*'SFV+BESS'!$I$9,FS628*$B$4&gt;'SFV+BESS'!$I$7,FZ627&lt;$B$2*'SFV+BESS'!$I$9),$B$2*'SFV+BESS'!$I$9-FZ627,IF(AND(FS628&gt;0,FS628*$B$4+FZ627&lt;=$B$2*'SFV+BESS'!$I$9,FS628&gt;'SFV+BESS'!$I$7),'SFV+BESS'!$I$7,0))))</f>
        <v>0</v>
      </c>
      <c r="FU628" s="27">
        <f>IF(AND(FS628&lt;0,FZ627+FS628/$B$5&gt;$H$2,-FS628/'Carga-Descarga Año'!$B$5&lt;'SFV+BESS'!$I$7),FS628/$B$5,IF(AND(FS628&lt;0,FZ627+FS628/$B$5&gt;$H$2,-FS628/'Carga-Descarga Año'!$B$5&gt;'SFV+BESS'!$I$7),-'SFV+BESS'!$I$7,IF(AND(FS628&lt;0,FZ627+FS628/$B$5&lt;$H$2),-MIN('SFV+BESS'!$I$7,FZ627-$H$2),0)))</f>
        <v>0</v>
      </c>
      <c r="FV628" s="33"/>
      <c r="FW628" s="33">
        <f t="shared" si="745"/>
        <v>0</v>
      </c>
      <c r="FX628" s="27">
        <f t="shared" si="713"/>
        <v>0</v>
      </c>
      <c r="FY628" s="27">
        <f t="shared" si="746"/>
        <v>0</v>
      </c>
      <c r="FZ628" s="28">
        <f>IF((FZ627+FT628+FU628)&gt;=$B$2*'SFV+BESS'!$I$9, $B$2*'SFV+BESS'!$I$9, (FZ627+FT628+FU628))</f>
        <v>173.61249999999998</v>
      </c>
      <c r="GA628" s="110">
        <f t="shared" si="714"/>
        <v>59.231799525485236</v>
      </c>
      <c r="GF628" s="251"/>
      <c r="GG628" s="41">
        <v>25.7916666666667</v>
      </c>
      <c r="GH628" s="33">
        <f t="shared" si="759"/>
        <v>72.477839404150572</v>
      </c>
      <c r="GI628" s="33">
        <f>Gen_Cons_Horario!B8670</f>
        <v>0</v>
      </c>
      <c r="GJ628" s="35">
        <f t="shared" si="729"/>
        <v>72.477839404150572</v>
      </c>
      <c r="GK628" s="116">
        <f>IF(AND(GJ628&gt;0,GJ628*$B$4+GQ627&lt;=$B$2*'SFV+BESS'!$I$9,GJ628&lt;'SFV+BESS'!$I$7), GJ628*$B$4, IF(AND(GJ628&gt;0,GJ628*$B$4+GQ627&gt;$B$2*'SFV+BESS'!$I$9,GJ628*$B$4&lt;'SFV+BESS'!$I$7),$B$2*'SFV+BESS'!$I$9-GQ627,IF(AND(GJ628&gt;0,GJ628*$B$4+GQ627&gt;$B$2*'SFV+BESS'!$I$9,GJ628*$B$4&gt;'SFV+BESS'!$I$7,GQ627&lt;$B$2*'SFV+BESS'!$I$9),$B$2*'SFV+BESS'!$I$9-GQ627,IF(AND(GJ628&gt;0,GJ628*$B$4+GQ627&lt;=$B$2*'SFV+BESS'!$I$9,GJ628&gt;'SFV+BESS'!$I$7),'SFV+BESS'!$I$7,0))))</f>
        <v>0</v>
      </c>
      <c r="GL628" s="27">
        <f>IF(AND(GJ628&lt;0,GQ627+GJ628/$B$5&gt;$H$2,-GJ628/'Carga-Descarga Año'!$B$5&lt;'SFV+BESS'!$I$7),GJ628/$B$5,IF(AND(GJ628&lt;0,GQ627+GJ628/$B$5&gt;$H$2,-GJ628/'Carga-Descarga Año'!$B$5&gt;'SFV+BESS'!$I$7),-'SFV+BESS'!$I$7,IF(AND(GJ628&lt;0,GQ627+GJ628/$B$5&lt;$H$2),-MIN('SFV+BESS'!$I$7,GQ627-$H$2),0)))</f>
        <v>0</v>
      </c>
      <c r="GM628" s="33"/>
      <c r="GN628" s="33">
        <f t="shared" si="747"/>
        <v>0</v>
      </c>
      <c r="GO628" s="27">
        <f t="shared" si="715"/>
        <v>0</v>
      </c>
      <c r="GP628" s="27">
        <f t="shared" si="748"/>
        <v>0</v>
      </c>
      <c r="GQ628" s="28">
        <f>IF((GQ627+GK628+GL628)&gt;=$B$2*'SFV+BESS'!$I$9, $B$2*'SFV+BESS'!$I$9, (GQ627+GK628+GL628))</f>
        <v>173.61249999999998</v>
      </c>
      <c r="GR628" s="110">
        <f t="shared" si="716"/>
        <v>72.477839404150572</v>
      </c>
    </row>
    <row r="629" spans="1:200">
      <c r="A629" s="249"/>
      <c r="B629" s="41">
        <v>25.8333333333334</v>
      </c>
      <c r="C629" s="38">
        <f t="shared" si="730"/>
        <v>27.350926011209655</v>
      </c>
      <c r="D629" s="2">
        <f>Gen_Cons_Horario!B655</f>
        <v>0</v>
      </c>
      <c r="E629" s="140">
        <f t="shared" si="688"/>
        <v>27.350926011209655</v>
      </c>
      <c r="F629" s="116">
        <f>IF(AND(E629&gt;0,E629*$B$4+L628&lt;=$B$2*'SFV+BESS'!$I$9,E629&lt;'SFV+BESS'!$I$7), E629*$B$4, IF(AND(E629&gt;0,E629*$B$4+L628&gt;$B$2*'SFV+BESS'!$I$9,E629*$B$4&lt;'SFV+BESS'!$I$7),$B$2*'SFV+BESS'!$I$9-L628,IF(AND(E629&gt;0,E629*$B$4+L628&gt;$B$2*'SFV+BESS'!$I$9,E629*$B$4&gt;'SFV+BESS'!$I$7,L628&lt;$B$2*'SFV+BESS'!$I$9),$B$2*'SFV+BESS'!$I$9-L628,IF(AND(E629&gt;0,E629*$B$4+L628&lt;=$B$2*'SFV+BESS'!$I$9,E629&gt;'SFV+BESS'!$I$7),'SFV+BESS'!$I$7,0))))</f>
        <v>0</v>
      </c>
      <c r="G629" s="27">
        <f>IF(AND(E629&lt;0,L628+E629/$B$5&gt;$H$2,-E629/'Carga-Descarga Año'!$B$5&lt;'SFV+BESS'!$I$7),E629/$B$5,IF(AND(E629&lt;0,L628+E629/$B$5&gt;$H$2,-E629/'Carga-Descarga Año'!$B$5&gt;'SFV+BESS'!$I$7),-'SFV+BESS'!$I$7,IF(AND(E629&lt;0,L628+E629/$B$5&lt;$H$2),-MIN('SFV+BESS'!$I$7,L628-$H$2),0)))</f>
        <v>0</v>
      </c>
      <c r="I629" s="38">
        <f t="shared" si="689"/>
        <v>0</v>
      </c>
      <c r="J629" s="27">
        <f t="shared" si="691"/>
        <v>0</v>
      </c>
      <c r="K629" s="27">
        <f t="shared" si="690"/>
        <v>0</v>
      </c>
      <c r="L629" s="28">
        <f>IF((L628+F629+G629)&gt;=$B$2*'SFV+BESS'!$I$9, $B$2*'SFV+BESS'!$I$9, (L628+F629+G629))</f>
        <v>173.61249999999998</v>
      </c>
      <c r="M629" s="110">
        <f t="shared" si="692"/>
        <v>27.350926011209655</v>
      </c>
      <c r="R629" s="251"/>
      <c r="S629" s="41">
        <v>25.8333333333334</v>
      </c>
      <c r="T629" s="2">
        <f t="shared" si="749"/>
        <v>9.3267324901157203</v>
      </c>
      <c r="U629" s="2">
        <f>Gen_Cons_Horario!B1399</f>
        <v>0</v>
      </c>
      <c r="V629" s="35">
        <f t="shared" si="724"/>
        <v>9.3267324901157203</v>
      </c>
      <c r="W629" s="116">
        <f>IF(AND(V629&gt;0,V629*$B$4+AC628&lt;=$B$2*'SFV+BESS'!$I$9,V629&lt;'SFV+BESS'!$I$7), V629*$B$4, IF(AND(V629&gt;0,V629*$B$4+AC628&gt;$B$2*'SFV+BESS'!$I$9,V629*$B$4&lt;'SFV+BESS'!$I$7),$B$2*'SFV+BESS'!$I$9-AC628,IF(AND(V629&gt;0,V629*$B$4+AC628&gt;$B$2*'SFV+BESS'!$I$9,V629*$B$4&gt;'SFV+BESS'!$I$7,AC628&lt;$B$2*'SFV+BESS'!$I$9),$B$2*'SFV+BESS'!$I$9-AC628,IF(AND(V629&gt;0,V629*$B$4+AC628&lt;=$B$2*'SFV+BESS'!$I$9,V629&gt;'SFV+BESS'!$I$7),'SFV+BESS'!$I$7,0))))</f>
        <v>8.8603958656099344</v>
      </c>
      <c r="X629" s="27">
        <f>IF(AND(V629&lt;0,AC628+V629/$B$5&gt;$H$2,-V629/'Carga-Descarga Año'!$B$5&lt;'SFV+BESS'!$I$7),V629/$B$5,IF(AND(V629&lt;0,AC628+V629/$B$5&gt;$H$2,-V629/'Carga-Descarga Año'!$B$5&gt;'SFV+BESS'!$I$7),-'SFV+BESS'!$I$7,IF(AND(V629&lt;0,AC628+V629/$B$5&lt;$H$2),-MIN('SFV+BESS'!$I$7,AC628-$H$2),0)))</f>
        <v>0</v>
      </c>
      <c r="Z629" s="33">
        <f t="shared" si="718"/>
        <v>0</v>
      </c>
      <c r="AA629" s="27">
        <f t="shared" si="693"/>
        <v>0</v>
      </c>
      <c r="AB629" s="27">
        <f t="shared" si="717"/>
        <v>0</v>
      </c>
      <c r="AC629" s="28">
        <f>IF((AC628+W629+X629)&gt;=$B$2*'SFV+BESS'!$I$9, $B$2*'SFV+BESS'!$I$9, (AC628+W629+X629))</f>
        <v>158.28168784219915</v>
      </c>
      <c r="AD629" s="110">
        <f t="shared" si="694"/>
        <v>0</v>
      </c>
      <c r="AI629" s="251"/>
      <c r="AJ629" s="41">
        <v>25.8333333333334</v>
      </c>
      <c r="AK629" s="52">
        <f t="shared" si="750"/>
        <v>0</v>
      </c>
      <c r="AL629" s="33">
        <f>Gen_Cons_Horario!B2071</f>
        <v>0</v>
      </c>
      <c r="AM629" s="35">
        <f t="shared" si="725"/>
        <v>0</v>
      </c>
      <c r="AN629" s="116">
        <f>IF(AND(AM629&gt;0,AM629*$B$4+AT628&lt;=$B$2*'SFV+BESS'!$I$9,AM629&lt;'SFV+BESS'!$I$7), AM629*$B$4, IF(AND(AM629&gt;0,AM629*$B$4+AT628&gt;$B$2*'SFV+BESS'!$I$9,AM629*$B$4&lt;'SFV+BESS'!$I$7),$B$2*'SFV+BESS'!$I$9-AT628,IF(AND(AM629&gt;0,AM629*$B$4+AT628&gt;$B$2*'SFV+BESS'!$I$9,AM629*$B$4&gt;'SFV+BESS'!$I$7,AT628&lt;$B$2*'SFV+BESS'!$I$9),$B$2*'SFV+BESS'!$I$9-AT628,IF(AND(AM629&gt;0,AM629*$B$4+AT628&lt;=$B$2*'SFV+BESS'!$I$9,AM629&gt;'SFV+BESS'!$I$7),'SFV+BESS'!$I$7,0))))</f>
        <v>0</v>
      </c>
      <c r="AO629" s="27">
        <f>IF(AND(AM629&lt;0,AT628+AM629/$B$5&gt;$H$2,-AM629/'Carga-Descarga Año'!$B$5&lt;'SFV+BESS'!$I$7),AM629/$B$5,IF(AND(AM629&lt;0,AT628+AM629/$B$5&gt;$H$2,-AM629/'Carga-Descarga Año'!$B$5&gt;'SFV+BESS'!$I$7),-'SFV+BESS'!$I$7,IF(AND(AM629&lt;0,AT628+AM629/$B$5&lt;$H$2),-MIN('SFV+BESS'!$I$7,AT628-$H$2),0)))</f>
        <v>0</v>
      </c>
      <c r="AP629" s="33"/>
      <c r="AQ629" s="33">
        <f t="shared" si="731"/>
        <v>0</v>
      </c>
      <c r="AR629" s="27">
        <f t="shared" si="695"/>
        <v>0</v>
      </c>
      <c r="AS629" s="27">
        <f t="shared" si="732"/>
        <v>0</v>
      </c>
      <c r="AT629" s="28">
        <f>IF((AT628+AN629+AO629)&gt;=$B$2*'SFV+BESS'!$I$9, $B$2*'SFV+BESS'!$I$9, (AT628+AN629+AO629))</f>
        <v>173.61249999999998</v>
      </c>
      <c r="AU629" s="110">
        <f t="shared" si="696"/>
        <v>0</v>
      </c>
      <c r="AZ629" s="251"/>
      <c r="BA629" s="41">
        <v>25.8333333333334</v>
      </c>
      <c r="BB629" s="33">
        <f t="shared" si="751"/>
        <v>0</v>
      </c>
      <c r="BC629" s="33">
        <f>Gen_Cons_Horario!B2815</f>
        <v>0</v>
      </c>
      <c r="BD629" s="35">
        <f t="shared" si="726"/>
        <v>0</v>
      </c>
      <c r="BE629" s="116">
        <f>IF(AND(BD629&gt;0,BD629*$B$4+BK628&lt;=$B$2*'SFV+BESS'!$I$9,BD629&lt;'SFV+BESS'!$I$7), BD629*$B$4, IF(AND(BD629&gt;0,BD629*$B$4+BK628&gt;$B$2*'SFV+BESS'!$I$9,BD629*$B$4&lt;'SFV+BESS'!$I$7),$B$2*'SFV+BESS'!$I$9-BK628,IF(AND(BD629&gt;0,BD629*$B$4+BK628&gt;$B$2*'SFV+BESS'!$I$9,BD629*$B$4&gt;'SFV+BESS'!$I$7,BK628&lt;$B$2*'SFV+BESS'!$I$9),$B$2*'SFV+BESS'!$I$9-BK628,IF(AND(BD629&gt;0,BD629*$B$4+BK628&lt;=$B$2*'SFV+BESS'!$I$9,BD629&gt;'SFV+BESS'!$I$7),'SFV+BESS'!$I$7,0))))</f>
        <v>0</v>
      </c>
      <c r="BF629" s="27">
        <f>IF(AND(BD629&lt;0,BK628+BD629/$B$5&gt;$H$2,-BD629/'Carga-Descarga Año'!$B$5&lt;'SFV+BESS'!$I$7),BD629/$B$5,IF(AND(BD629&lt;0,BK628+BD629/$B$5&gt;$H$2,-BD629/'Carga-Descarga Año'!$B$5&gt;'SFV+BESS'!$I$7),-'SFV+BESS'!$I$7,IF(AND(BD629&lt;0,BK628+BD629/$B$5&lt;$H$2),-MIN('SFV+BESS'!$I$7,BK628-$H$2),0)))</f>
        <v>0</v>
      </c>
      <c r="BG629" s="33"/>
      <c r="BH629" s="33">
        <f t="shared" si="733"/>
        <v>0</v>
      </c>
      <c r="BI629" s="27">
        <f t="shared" si="697"/>
        <v>0</v>
      </c>
      <c r="BJ629" s="27">
        <f t="shared" si="734"/>
        <v>0</v>
      </c>
      <c r="BK629" s="28">
        <f>IF((BK628+BE629+BF629)&gt;=$B$2*'SFV+BESS'!$I$9, $B$2*'SFV+BESS'!$I$9, (BK628+BE629+BF629))</f>
        <v>173.61249999999998</v>
      </c>
      <c r="BL629" s="110">
        <f t="shared" si="698"/>
        <v>0</v>
      </c>
      <c r="BQ629" s="251"/>
      <c r="BR629" s="41">
        <v>25.8333333333334</v>
      </c>
      <c r="BS629" s="33">
        <f t="shared" si="752"/>
        <v>0</v>
      </c>
      <c r="BT629" s="33">
        <f>Gen_Cons_Horario!B3535</f>
        <v>0</v>
      </c>
      <c r="BU629" s="35">
        <f t="shared" si="727"/>
        <v>0</v>
      </c>
      <c r="BV629" s="116">
        <f>IF(AND(BU629&gt;0,BU629*$B$4+CB628&lt;=$B$2*'SFV+BESS'!$I$9,BU629&lt;'SFV+BESS'!$I$7), BU629*$B$4, IF(AND(BU629&gt;0,BU629*$B$4+CB628&gt;$B$2*'SFV+BESS'!$I$9,BU629*$B$4&lt;'SFV+BESS'!$I$7),$B$2*'SFV+BESS'!$I$9-CB628,IF(AND(BU629&gt;0,BU629*$B$4+CB628&gt;$B$2*'SFV+BESS'!$I$9,BU629*$B$4&gt;'SFV+BESS'!$I$7,CB628&lt;$B$2*'SFV+BESS'!$I$9),$B$2*'SFV+BESS'!$I$9-CB628,IF(AND(BU629&gt;0,BU629*$B$4+CB628&lt;=$B$2*'SFV+BESS'!$I$9,BU629&gt;'SFV+BESS'!$I$7),'SFV+BESS'!$I$7,0))))</f>
        <v>0</v>
      </c>
      <c r="BW629" s="27">
        <f>IF(AND(BU629&lt;0,CB628+BU629/$B$5&gt;$H$2,-BU629/'Carga-Descarga Año'!$B$5&lt;'SFV+BESS'!$I$7),BU629/$B$5,IF(AND(BU629&lt;0,CB628+BU629/$B$5&gt;$H$2,-BU629/'Carga-Descarga Año'!$B$5&gt;'SFV+BESS'!$I$7),-'SFV+BESS'!$I$7,IF(AND(BU629&lt;0,CB628+BU629/$B$5&lt;$H$2),-MIN('SFV+BESS'!$I$7,CB628-$H$2),0)))</f>
        <v>0</v>
      </c>
      <c r="BX629" s="33"/>
      <c r="BY629" s="33">
        <f t="shared" si="735"/>
        <v>0</v>
      </c>
      <c r="BZ629" s="27">
        <f t="shared" si="699"/>
        <v>0</v>
      </c>
      <c r="CA629" s="27">
        <f t="shared" si="700"/>
        <v>0</v>
      </c>
      <c r="CB629" s="28">
        <f>IF((CB628+BV629+BW629)&gt;=$B$2*'SFV+BESS'!$I$9, $B$2*'SFV+BESS'!$I$9, (CB628+BV629+BW629))</f>
        <v>173.61249999999998</v>
      </c>
      <c r="CC629" s="110">
        <f t="shared" si="701"/>
        <v>0</v>
      </c>
      <c r="CH629" s="251"/>
      <c r="CI629" s="41">
        <v>25.8333333333334</v>
      </c>
      <c r="CJ629" s="33">
        <f t="shared" si="753"/>
        <v>0</v>
      </c>
      <c r="CK629" s="33">
        <f>Gen_Cons_Horario!B4279</f>
        <v>0</v>
      </c>
      <c r="CL629" s="35">
        <f t="shared" si="728"/>
        <v>0</v>
      </c>
      <c r="CM629" s="116">
        <f>IF(AND(CL629&gt;0,CL629*$B$4+CS628&lt;=$B$2*'SFV+BESS'!$I$9,CL629&lt;'SFV+BESS'!$I$7), CL629*$B$4, IF(AND(CL629&gt;0,CL629*$B$4+CS628&gt;$B$2*'SFV+BESS'!$I$9,CL629*$B$4&lt;'SFV+BESS'!$I$7),$B$2*'SFV+BESS'!$I$9-CS628,IF(AND(CL629&gt;0,CL629*$B$4+CS628&gt;$B$2*'SFV+BESS'!$I$9,CL629*$B$4&gt;'SFV+BESS'!$I$7,CS628&lt;$B$2*'SFV+BESS'!$I$9),$B$2*'SFV+BESS'!$I$9-CS628,IF(AND(CL629&gt;0,CL629*$B$4+CS628&lt;=$B$2*'SFV+BESS'!$I$9,CL629&gt;'SFV+BESS'!$I$7),'SFV+BESS'!$I$7,0))))</f>
        <v>0</v>
      </c>
      <c r="CN629" s="27">
        <f>IF(AND(CL629&lt;0,CS628+CL629/$B$5&gt;$H$2,-CL629/'Carga-Descarga Año'!$B$5&lt;'SFV+BESS'!$I$7),CL629/$B$5,IF(AND(CL629&lt;0,CS628+CL629/$B$5&gt;$H$2,-CL629/'Carga-Descarga Año'!$B$5&gt;'SFV+BESS'!$I$7),-'SFV+BESS'!$I$7,IF(AND(CL629&lt;0,CS628+CL629/$B$5&lt;$H$2),-MIN('SFV+BESS'!$I$7,CS628-$H$2),0)))</f>
        <v>0</v>
      </c>
      <c r="CO629" s="33"/>
      <c r="CP629" s="33">
        <f t="shared" si="736"/>
        <v>0</v>
      </c>
      <c r="CQ629" s="27">
        <f t="shared" si="702"/>
        <v>0</v>
      </c>
      <c r="CR629" s="27">
        <f t="shared" si="737"/>
        <v>0</v>
      </c>
      <c r="CS629" s="28">
        <f>IF((CS628+CM629+CN629)&gt;=$B$2*'SFV+BESS'!$I$9, $B$2*'SFV+BESS'!$I$9, (CS628+CM629+CN629))</f>
        <v>173.61249999999998</v>
      </c>
      <c r="CT629" s="110">
        <f t="shared" si="703"/>
        <v>0</v>
      </c>
      <c r="CY629" s="251"/>
      <c r="CZ629" s="41">
        <v>25.8333333333334</v>
      </c>
      <c r="DA629" s="33">
        <f t="shared" si="754"/>
        <v>0</v>
      </c>
      <c r="DB629" s="33">
        <f>Gen_Cons_Horario!B4999</f>
        <v>0</v>
      </c>
      <c r="DC629" s="35">
        <f t="shared" si="719"/>
        <v>0</v>
      </c>
      <c r="DD629" s="116">
        <f>IF(AND(DC629&gt;0,DC629*$B$4+DJ628&lt;=$B$2*'SFV+BESS'!$I$9,DC629&lt;'SFV+BESS'!$I$7), DC629*$B$4, IF(AND(DC629&gt;0,DC629*$B$4+DJ628&gt;$B$2*'SFV+BESS'!$I$9,DC629*$B$4&lt;'SFV+BESS'!$I$7),$B$2*'SFV+BESS'!$I$9-DJ628,IF(AND(DC629&gt;0,DC629*$B$4+DJ628&gt;$B$2*'SFV+BESS'!$I$9,DC629*$B$4&gt;'SFV+BESS'!$I$7,DJ628&lt;$B$2*'SFV+BESS'!$I$9),$B$2*'SFV+BESS'!$I$9-DJ628,IF(AND(DC629&gt;0,DC629*$B$4+DJ628&lt;=$B$2*'SFV+BESS'!$I$9,DC629&gt;'SFV+BESS'!$I$7),'SFV+BESS'!$I$7,0))))</f>
        <v>0</v>
      </c>
      <c r="DE629" s="27">
        <f>IF(AND(DC629&lt;0,DJ628+DC629/$B$5&gt;$H$2,-DC629/'Carga-Descarga Año'!$B$5&lt;'SFV+BESS'!$I$7),DC629/$B$5,IF(AND(DC629&lt;0,DJ628+DC629/$B$5&gt;$H$2,-DC629/'Carga-Descarga Año'!$B$5&gt;'SFV+BESS'!$I$7),-'SFV+BESS'!$I$7,IF(AND(DC629&lt;0,DJ628+DC629/$B$5&lt;$H$2),-MIN('SFV+BESS'!$I$7,DJ628-$H$2),0)))</f>
        <v>0</v>
      </c>
      <c r="DF629" s="33"/>
      <c r="DG629" s="33">
        <f t="shared" si="738"/>
        <v>0</v>
      </c>
      <c r="DH629" s="27">
        <f t="shared" si="704"/>
        <v>0</v>
      </c>
      <c r="DI629" s="27">
        <f t="shared" si="705"/>
        <v>0</v>
      </c>
      <c r="DJ629" s="28">
        <f>IF((DJ628+DD629+DE629)&gt;=$B$2*'SFV+BESS'!$I$9, $B$2*'SFV+BESS'!$I$9, (DJ628+DD629+DE629))</f>
        <v>173.61249999999998</v>
      </c>
      <c r="DK629" s="110">
        <f t="shared" si="706"/>
        <v>0</v>
      </c>
      <c r="DP629" s="251"/>
      <c r="DQ629" s="41">
        <v>25.8333333333334</v>
      </c>
      <c r="DR629" s="33">
        <f t="shared" si="755"/>
        <v>0</v>
      </c>
      <c r="DS629" s="33">
        <f>Gen_Cons_Horario!B5743</f>
        <v>0</v>
      </c>
      <c r="DT629" s="35">
        <f t="shared" si="720"/>
        <v>0</v>
      </c>
      <c r="DU629" s="116">
        <f>IF(AND(DT629&gt;0,DT629*$B$4+EA628&lt;=$B$2*'SFV+BESS'!$I$9,DT629&lt;'SFV+BESS'!$I$7), DT629*$B$4, IF(AND(DT629&gt;0,DT629*$B$4+EA628&gt;$B$2*'SFV+BESS'!$I$9,DT629*$B$4&lt;'SFV+BESS'!$I$7),$B$2*'SFV+BESS'!$I$9-EA628,IF(AND(DT629&gt;0,DT629*$B$4+EA628&gt;$B$2*'SFV+BESS'!$I$9,DT629*$B$4&gt;'SFV+BESS'!$I$7,EA628&lt;$B$2*'SFV+BESS'!$I$9),$B$2*'SFV+BESS'!$I$9-EA628,IF(AND(DT629&gt;0,DT629*$B$4+EA628&lt;=$B$2*'SFV+BESS'!$I$9,DT629&gt;'SFV+BESS'!$I$7),'SFV+BESS'!$I$7,0))))</f>
        <v>0</v>
      </c>
      <c r="DV629" s="27">
        <f>IF(AND(DT629&lt;0,EA628+DT629/$B$5&gt;$H$2,-DT629/'Carga-Descarga Año'!$B$5&lt;'SFV+BESS'!$I$7),DT629/$B$5,IF(AND(DT629&lt;0,EA628+DT629/$B$5&gt;$H$2,-DT629/'Carga-Descarga Año'!$B$5&gt;'SFV+BESS'!$I$7),-'SFV+BESS'!$I$7,IF(AND(DT629&lt;0,EA628+DT629/$B$5&lt;$H$2),-MIN('SFV+BESS'!$I$7,EA628-$H$2),0)))</f>
        <v>0</v>
      </c>
      <c r="DW629" s="33"/>
      <c r="DX629" s="33">
        <f t="shared" si="739"/>
        <v>0</v>
      </c>
      <c r="DY629" s="27">
        <f t="shared" si="707"/>
        <v>0</v>
      </c>
      <c r="DZ629" s="27">
        <f t="shared" si="740"/>
        <v>0</v>
      </c>
      <c r="EA629" s="28">
        <f>IF((EA628+DU629+DV629)&gt;=$B$2*'SFV+BESS'!$I$9, $B$2*'SFV+BESS'!$I$9, (EA628+DU629+DV629))</f>
        <v>173.61249999999998</v>
      </c>
      <c r="EB629" s="110">
        <f t="shared" si="708"/>
        <v>0</v>
      </c>
      <c r="EG629" s="251"/>
      <c r="EH629" s="41">
        <v>25.8333333333334</v>
      </c>
      <c r="EI629" s="33">
        <f t="shared" si="756"/>
        <v>0</v>
      </c>
      <c r="EJ629" s="33">
        <f>Gen_Cons_Horario!B6487</f>
        <v>0</v>
      </c>
      <c r="EK629" s="35">
        <f t="shared" si="721"/>
        <v>0</v>
      </c>
      <c r="EL629" s="116">
        <f>IF(AND(EK629&gt;0,EK629*$B$4+ER628&lt;=$B$2*'SFV+BESS'!$I$9,EK629&lt;'SFV+BESS'!$I$7), EK629*$B$4, IF(AND(EK629&gt;0,EK629*$B$4+ER628&gt;$B$2*'SFV+BESS'!$I$9,EK629*$B$4&lt;'SFV+BESS'!$I$7),$B$2*'SFV+BESS'!$I$9-ER628,IF(AND(EK629&gt;0,EK629*$B$4+ER628&gt;$B$2*'SFV+BESS'!$I$9,EK629*$B$4&gt;'SFV+BESS'!$I$7,ER628&lt;$B$2*'SFV+BESS'!$I$9),$B$2*'SFV+BESS'!$I$9-ER628,IF(AND(EK629&gt;0,EK629*$B$4+ER628&lt;=$B$2*'SFV+BESS'!$I$9,EK629&gt;'SFV+BESS'!$I$7),'SFV+BESS'!$I$7,0))))</f>
        <v>0</v>
      </c>
      <c r="EM629" s="27">
        <f>IF(AND(EK629&lt;0,ER628+EK629/$B$5&gt;$H$2,-EK629/'Carga-Descarga Año'!$B$5&lt;'SFV+BESS'!$I$7),EK629/$B$5,IF(AND(EK629&lt;0,ER628+EK629/$B$5&gt;$H$2,-EK629/'Carga-Descarga Año'!$B$5&gt;'SFV+BESS'!$I$7),-'SFV+BESS'!$I$7,IF(AND(EK629&lt;0,ER628+EK629/$B$5&lt;$H$2),-MIN('SFV+BESS'!$I$7,ER628-$H$2),0)))</f>
        <v>0</v>
      </c>
      <c r="EN629" s="33"/>
      <c r="EO629" s="33">
        <f t="shared" si="741"/>
        <v>0</v>
      </c>
      <c r="EP629" s="27">
        <f t="shared" si="709"/>
        <v>0</v>
      </c>
      <c r="EQ629" s="27">
        <f t="shared" si="742"/>
        <v>0</v>
      </c>
      <c r="ER629" s="28">
        <f>IF((ER628+EL629+EM629)&gt;=$B$2*'SFV+BESS'!$I$9, $B$2*'SFV+BESS'!$I$9, (ER628+EL629+EM629))</f>
        <v>173.61249999999998</v>
      </c>
      <c r="ES629" s="110">
        <f t="shared" si="710"/>
        <v>0</v>
      </c>
      <c r="EX629" s="251"/>
      <c r="EY629" s="41">
        <v>25.8333333333334</v>
      </c>
      <c r="EZ629" s="33">
        <f t="shared" si="757"/>
        <v>0</v>
      </c>
      <c r="FA629" s="33">
        <f>Gen_Cons_Horario!B7207</f>
        <v>0</v>
      </c>
      <c r="FB629" s="35">
        <f t="shared" si="722"/>
        <v>0</v>
      </c>
      <c r="FC629" s="116">
        <f>IF(AND(FB629&gt;0,FB629*$B$4+FI628&lt;=$B$2*'SFV+BESS'!$I$9,FB629&lt;'SFV+BESS'!$I$7), FB629*$B$4, IF(AND(FB629&gt;0,FB629*$B$4+FI628&gt;$B$2*'SFV+BESS'!$I$9,FB629*$B$4&lt;'SFV+BESS'!$I$7),$B$2*'SFV+BESS'!$I$9-FI628,IF(AND(FB629&gt;0,FB629*$B$4+FI628&gt;$B$2*'SFV+BESS'!$I$9,FB629*$B$4&gt;'SFV+BESS'!$I$7,FI628&lt;$B$2*'SFV+BESS'!$I$9),$B$2*'SFV+BESS'!$I$9-FI628,IF(AND(FB629&gt;0,FB629*$B$4+FI628&lt;=$B$2*'SFV+BESS'!$I$9,FB629&gt;'SFV+BESS'!$I$7),'SFV+BESS'!$I$7,0))))</f>
        <v>0</v>
      </c>
      <c r="FD629" s="27">
        <f>IF(AND(FB629&lt;0,FI628+FB629/$B$5&gt;$H$2,-FB629/'Carga-Descarga Año'!$B$5&lt;'SFV+BESS'!$I$7),FB629/$B$5,IF(AND(FB629&lt;0,FI628+FB629/$B$5&gt;$H$2,-FB629/'Carga-Descarga Año'!$B$5&gt;'SFV+BESS'!$I$7),-'SFV+BESS'!$I$7,IF(AND(FB629&lt;0,FI628+FB629/$B$5&lt;$H$2),-MIN('SFV+BESS'!$I$7,FI628-$H$2),0)))</f>
        <v>0</v>
      </c>
      <c r="FE629" s="33"/>
      <c r="FF629" s="33">
        <f t="shared" si="743"/>
        <v>0</v>
      </c>
      <c r="FG629" s="27">
        <f t="shared" si="711"/>
        <v>0</v>
      </c>
      <c r="FH629" s="27">
        <f t="shared" si="744"/>
        <v>0</v>
      </c>
      <c r="FI629" s="28">
        <f>IF((FI628+FC629+FD629)&gt;=$B$2*'SFV+BESS'!$I$9, $B$2*'SFV+BESS'!$I$9, (FI628+FC629+FD629))</f>
        <v>173.61249999999998</v>
      </c>
      <c r="FJ629" s="110">
        <f t="shared" si="712"/>
        <v>0</v>
      </c>
      <c r="FO629" s="251"/>
      <c r="FP629" s="41">
        <v>25.8333333333334</v>
      </c>
      <c r="FQ629" s="33">
        <f t="shared" si="758"/>
        <v>1.3017977917689063</v>
      </c>
      <c r="FR629" s="33">
        <f>Gen_Cons_Horario!B7951</f>
        <v>0</v>
      </c>
      <c r="FS629" s="35">
        <f t="shared" si="723"/>
        <v>1.3017977917689063</v>
      </c>
      <c r="FT629" s="116">
        <f>IF(AND(FS629&gt;0,FS629*$B$4+FZ628&lt;=$B$2*'SFV+BESS'!$I$9,FS629&lt;'SFV+BESS'!$I$7), FS629*$B$4, IF(AND(FS629&gt;0,FS629*$B$4+FZ628&gt;$B$2*'SFV+BESS'!$I$9,FS629*$B$4&lt;'SFV+BESS'!$I$7),$B$2*'SFV+BESS'!$I$9-FZ628,IF(AND(FS629&gt;0,FS629*$B$4+FZ628&gt;$B$2*'SFV+BESS'!$I$9,FS629*$B$4&gt;'SFV+BESS'!$I$7,FZ628&lt;$B$2*'SFV+BESS'!$I$9),$B$2*'SFV+BESS'!$I$9-FZ628,IF(AND(FS629&gt;0,FS629*$B$4+FZ628&lt;=$B$2*'SFV+BESS'!$I$9,FS629&gt;'SFV+BESS'!$I$7),'SFV+BESS'!$I$7,0))))</f>
        <v>0</v>
      </c>
      <c r="FU629" s="27">
        <f>IF(AND(FS629&lt;0,FZ628+FS629/$B$5&gt;$H$2,-FS629/'Carga-Descarga Año'!$B$5&lt;'SFV+BESS'!$I$7),FS629/$B$5,IF(AND(FS629&lt;0,FZ628+FS629/$B$5&gt;$H$2,-FS629/'Carga-Descarga Año'!$B$5&gt;'SFV+BESS'!$I$7),-'SFV+BESS'!$I$7,IF(AND(FS629&lt;0,FZ628+FS629/$B$5&lt;$H$2),-MIN('SFV+BESS'!$I$7,FZ628-$H$2),0)))</f>
        <v>0</v>
      </c>
      <c r="FV629" s="33"/>
      <c r="FW629" s="33">
        <f t="shared" si="745"/>
        <v>0</v>
      </c>
      <c r="FX629" s="27">
        <f t="shared" si="713"/>
        <v>0</v>
      </c>
      <c r="FY629" s="27">
        <f t="shared" si="746"/>
        <v>0</v>
      </c>
      <c r="FZ629" s="28">
        <f>IF((FZ628+FT629+FU629)&gt;=$B$2*'SFV+BESS'!$I$9, $B$2*'SFV+BESS'!$I$9, (FZ628+FT629+FU629))</f>
        <v>173.61249999999998</v>
      </c>
      <c r="GA629" s="110">
        <f t="shared" si="714"/>
        <v>1.3017977917689063</v>
      </c>
      <c r="GF629" s="251"/>
      <c r="GG629" s="41">
        <v>25.8333333333334</v>
      </c>
      <c r="GH629" s="33">
        <f t="shared" si="759"/>
        <v>19.953413277256026</v>
      </c>
      <c r="GI629" s="33">
        <f>Gen_Cons_Horario!B8671</f>
        <v>0</v>
      </c>
      <c r="GJ629" s="35">
        <f t="shared" si="729"/>
        <v>19.953413277256026</v>
      </c>
      <c r="GK629" s="116">
        <f>IF(AND(GJ629&gt;0,GJ629*$B$4+GQ628&lt;=$B$2*'SFV+BESS'!$I$9,GJ629&lt;'SFV+BESS'!$I$7), GJ629*$B$4, IF(AND(GJ629&gt;0,GJ629*$B$4+GQ628&gt;$B$2*'SFV+BESS'!$I$9,GJ629*$B$4&lt;'SFV+BESS'!$I$7),$B$2*'SFV+BESS'!$I$9-GQ628,IF(AND(GJ629&gt;0,GJ629*$B$4+GQ628&gt;$B$2*'SFV+BESS'!$I$9,GJ629*$B$4&gt;'SFV+BESS'!$I$7,GQ628&lt;$B$2*'SFV+BESS'!$I$9),$B$2*'SFV+BESS'!$I$9-GQ628,IF(AND(GJ629&gt;0,GJ629*$B$4+GQ628&lt;=$B$2*'SFV+BESS'!$I$9,GJ629&gt;'SFV+BESS'!$I$7),'SFV+BESS'!$I$7,0))))</f>
        <v>0</v>
      </c>
      <c r="GL629" s="27">
        <f>IF(AND(GJ629&lt;0,GQ628+GJ629/$B$5&gt;$H$2,-GJ629/'Carga-Descarga Año'!$B$5&lt;'SFV+BESS'!$I$7),GJ629/$B$5,IF(AND(GJ629&lt;0,GQ628+GJ629/$B$5&gt;$H$2,-GJ629/'Carga-Descarga Año'!$B$5&gt;'SFV+BESS'!$I$7),-'SFV+BESS'!$I$7,IF(AND(GJ629&lt;0,GQ628+GJ629/$B$5&lt;$H$2),-MIN('SFV+BESS'!$I$7,GQ628-$H$2),0)))</f>
        <v>0</v>
      </c>
      <c r="GM629" s="33"/>
      <c r="GN629" s="33">
        <f t="shared" si="747"/>
        <v>0</v>
      </c>
      <c r="GO629" s="27">
        <f t="shared" si="715"/>
        <v>0</v>
      </c>
      <c r="GP629" s="27">
        <f t="shared" si="748"/>
        <v>0</v>
      </c>
      <c r="GQ629" s="28">
        <f>IF((GQ628+GK629+GL629)&gt;=$B$2*'SFV+BESS'!$I$9, $B$2*'SFV+BESS'!$I$9, (GQ628+GK629+GL629))</f>
        <v>173.61249999999998</v>
      </c>
      <c r="GR629" s="110">
        <f t="shared" si="716"/>
        <v>19.953413277256026</v>
      </c>
    </row>
    <row r="630" spans="1:200">
      <c r="A630" s="249"/>
      <c r="B630" s="41">
        <v>25.875</v>
      </c>
      <c r="C630" s="38">
        <f t="shared" si="730"/>
        <v>0</v>
      </c>
      <c r="D630" s="2">
        <f>Gen_Cons_Horario!B656</f>
        <v>0</v>
      </c>
      <c r="E630" s="140">
        <f t="shared" si="688"/>
        <v>0</v>
      </c>
      <c r="F630" s="116">
        <f>IF(AND(E630&gt;0,E630*$B$4+L629&lt;=$B$2*'SFV+BESS'!$I$9,E630&lt;'SFV+BESS'!$I$7), E630*$B$4, IF(AND(E630&gt;0,E630*$B$4+L629&gt;$B$2*'SFV+BESS'!$I$9,E630*$B$4&lt;'SFV+BESS'!$I$7),$B$2*'SFV+BESS'!$I$9-L629,IF(AND(E630&gt;0,E630*$B$4+L629&gt;$B$2*'SFV+BESS'!$I$9,E630*$B$4&gt;'SFV+BESS'!$I$7,L629&lt;$B$2*'SFV+BESS'!$I$9),$B$2*'SFV+BESS'!$I$9-L629,IF(AND(E630&gt;0,E630*$B$4+L629&lt;=$B$2*'SFV+BESS'!$I$9,E630&gt;'SFV+BESS'!$I$7),'SFV+BESS'!$I$7,0))))</f>
        <v>0</v>
      </c>
      <c r="G630" s="27">
        <f>IF(AND(E630&lt;0,L629+E630/$B$5&gt;$H$2,-E630/'Carga-Descarga Año'!$B$5&lt;'SFV+BESS'!$I$7),E630/$B$5,IF(AND(E630&lt;0,L629+E630/$B$5&gt;$H$2,-E630/'Carga-Descarga Año'!$B$5&gt;'SFV+BESS'!$I$7),-'SFV+BESS'!$I$7,IF(AND(E630&lt;0,L629+E630/$B$5&lt;$H$2),-MIN('SFV+BESS'!$I$7,L629-$H$2),0)))</f>
        <v>0</v>
      </c>
      <c r="I630" s="38">
        <f t="shared" si="689"/>
        <v>0</v>
      </c>
      <c r="J630" s="27">
        <f t="shared" si="691"/>
        <v>0</v>
      </c>
      <c r="K630" s="27">
        <f t="shared" si="690"/>
        <v>0</v>
      </c>
      <c r="L630" s="28">
        <f>IF((L629+F630+G630)&gt;=$B$2*'SFV+BESS'!$I$9, $B$2*'SFV+BESS'!$I$9, (L629+F630+G630))</f>
        <v>173.61249999999998</v>
      </c>
      <c r="M630" s="110">
        <f t="shared" si="692"/>
        <v>0</v>
      </c>
      <c r="R630" s="251"/>
      <c r="S630" s="41">
        <v>25.875</v>
      </c>
      <c r="T630" s="2">
        <f t="shared" si="749"/>
        <v>0</v>
      </c>
      <c r="U630" s="2">
        <f>Gen_Cons_Horario!B1400</f>
        <v>0</v>
      </c>
      <c r="V630" s="35">
        <f t="shared" si="724"/>
        <v>0</v>
      </c>
      <c r="W630" s="116">
        <f>IF(AND(V630&gt;0,V630*$B$4+AC629&lt;=$B$2*'SFV+BESS'!$I$9,V630&lt;'SFV+BESS'!$I$7), V630*$B$4, IF(AND(V630&gt;0,V630*$B$4+AC629&gt;$B$2*'SFV+BESS'!$I$9,V630*$B$4&lt;'SFV+BESS'!$I$7),$B$2*'SFV+BESS'!$I$9-AC629,IF(AND(V630&gt;0,V630*$B$4+AC629&gt;$B$2*'SFV+BESS'!$I$9,V630*$B$4&gt;'SFV+BESS'!$I$7,AC629&lt;$B$2*'SFV+BESS'!$I$9),$B$2*'SFV+BESS'!$I$9-AC629,IF(AND(V630&gt;0,V630*$B$4+AC629&lt;=$B$2*'SFV+BESS'!$I$9,V630&gt;'SFV+BESS'!$I$7),'SFV+BESS'!$I$7,0))))</f>
        <v>0</v>
      </c>
      <c r="X630" s="27">
        <f>IF(AND(V630&lt;0,AC629+V630/$B$5&gt;$H$2,-V630/'Carga-Descarga Año'!$B$5&lt;'SFV+BESS'!$I$7),V630/$B$5,IF(AND(V630&lt;0,AC629+V630/$B$5&gt;$H$2,-V630/'Carga-Descarga Año'!$B$5&gt;'SFV+BESS'!$I$7),-'SFV+BESS'!$I$7,IF(AND(V630&lt;0,AC629+V630/$B$5&lt;$H$2),-MIN('SFV+BESS'!$I$7,AC629-$H$2),0)))</f>
        <v>0</v>
      </c>
      <c r="Z630" s="33">
        <f t="shared" si="718"/>
        <v>0</v>
      </c>
      <c r="AA630" s="27">
        <f t="shared" si="693"/>
        <v>0</v>
      </c>
      <c r="AB630" s="27">
        <f t="shared" si="717"/>
        <v>0</v>
      </c>
      <c r="AC630" s="28">
        <f>IF((AC629+W630+X630)&gt;=$B$2*'SFV+BESS'!$I$9, $B$2*'SFV+BESS'!$I$9, (AC629+W630+X630))</f>
        <v>158.28168784219915</v>
      </c>
      <c r="AD630" s="110">
        <f t="shared" si="694"/>
        <v>0</v>
      </c>
      <c r="AI630" s="251"/>
      <c r="AJ630" s="41">
        <v>25.875</v>
      </c>
      <c r="AK630" s="52">
        <f t="shared" si="750"/>
        <v>0</v>
      </c>
      <c r="AL630" s="33">
        <f>Gen_Cons_Horario!B2072</f>
        <v>0</v>
      </c>
      <c r="AM630" s="35">
        <f t="shared" si="725"/>
        <v>0</v>
      </c>
      <c r="AN630" s="116">
        <f>IF(AND(AM630&gt;0,AM630*$B$4+AT629&lt;=$B$2*'SFV+BESS'!$I$9,AM630&lt;'SFV+BESS'!$I$7), AM630*$B$4, IF(AND(AM630&gt;0,AM630*$B$4+AT629&gt;$B$2*'SFV+BESS'!$I$9,AM630*$B$4&lt;'SFV+BESS'!$I$7),$B$2*'SFV+BESS'!$I$9-AT629,IF(AND(AM630&gt;0,AM630*$B$4+AT629&gt;$B$2*'SFV+BESS'!$I$9,AM630*$B$4&gt;'SFV+BESS'!$I$7,AT629&lt;$B$2*'SFV+BESS'!$I$9),$B$2*'SFV+BESS'!$I$9-AT629,IF(AND(AM630&gt;0,AM630*$B$4+AT629&lt;=$B$2*'SFV+BESS'!$I$9,AM630&gt;'SFV+BESS'!$I$7),'SFV+BESS'!$I$7,0))))</f>
        <v>0</v>
      </c>
      <c r="AO630" s="27">
        <f>IF(AND(AM630&lt;0,AT629+AM630/$B$5&gt;$H$2,-AM630/'Carga-Descarga Año'!$B$5&lt;'SFV+BESS'!$I$7),AM630/$B$5,IF(AND(AM630&lt;0,AT629+AM630/$B$5&gt;$H$2,-AM630/'Carga-Descarga Año'!$B$5&gt;'SFV+BESS'!$I$7),-'SFV+BESS'!$I$7,IF(AND(AM630&lt;0,AT629+AM630/$B$5&lt;$H$2),-MIN('SFV+BESS'!$I$7,AT629-$H$2),0)))</f>
        <v>0</v>
      </c>
      <c r="AP630" s="33"/>
      <c r="AQ630" s="33">
        <f t="shared" si="731"/>
        <v>0</v>
      </c>
      <c r="AR630" s="27">
        <f t="shared" si="695"/>
        <v>0</v>
      </c>
      <c r="AS630" s="27">
        <f t="shared" si="732"/>
        <v>0</v>
      </c>
      <c r="AT630" s="28">
        <f>IF((AT629+AN630+AO630)&gt;=$B$2*'SFV+BESS'!$I$9, $B$2*'SFV+BESS'!$I$9, (AT629+AN630+AO630))</f>
        <v>173.61249999999998</v>
      </c>
      <c r="AU630" s="110">
        <f t="shared" si="696"/>
        <v>0</v>
      </c>
      <c r="AZ630" s="251"/>
      <c r="BA630" s="41">
        <v>25.875</v>
      </c>
      <c r="BB630" s="33">
        <f t="shared" si="751"/>
        <v>0</v>
      </c>
      <c r="BC630" s="33">
        <f>Gen_Cons_Horario!B2816</f>
        <v>0</v>
      </c>
      <c r="BD630" s="35">
        <f t="shared" si="726"/>
        <v>0</v>
      </c>
      <c r="BE630" s="116">
        <f>IF(AND(BD630&gt;0,BD630*$B$4+BK629&lt;=$B$2*'SFV+BESS'!$I$9,BD630&lt;'SFV+BESS'!$I$7), BD630*$B$4, IF(AND(BD630&gt;0,BD630*$B$4+BK629&gt;$B$2*'SFV+BESS'!$I$9,BD630*$B$4&lt;'SFV+BESS'!$I$7),$B$2*'SFV+BESS'!$I$9-BK629,IF(AND(BD630&gt;0,BD630*$B$4+BK629&gt;$B$2*'SFV+BESS'!$I$9,BD630*$B$4&gt;'SFV+BESS'!$I$7,BK629&lt;$B$2*'SFV+BESS'!$I$9),$B$2*'SFV+BESS'!$I$9-BK629,IF(AND(BD630&gt;0,BD630*$B$4+BK629&lt;=$B$2*'SFV+BESS'!$I$9,BD630&gt;'SFV+BESS'!$I$7),'SFV+BESS'!$I$7,0))))</f>
        <v>0</v>
      </c>
      <c r="BF630" s="27">
        <f>IF(AND(BD630&lt;0,BK629+BD630/$B$5&gt;$H$2,-BD630/'Carga-Descarga Año'!$B$5&lt;'SFV+BESS'!$I$7),BD630/$B$5,IF(AND(BD630&lt;0,BK629+BD630/$B$5&gt;$H$2,-BD630/'Carga-Descarga Año'!$B$5&gt;'SFV+BESS'!$I$7),-'SFV+BESS'!$I$7,IF(AND(BD630&lt;0,BK629+BD630/$B$5&lt;$H$2),-MIN('SFV+BESS'!$I$7,BK629-$H$2),0)))</f>
        <v>0</v>
      </c>
      <c r="BG630" s="33"/>
      <c r="BH630" s="33">
        <f t="shared" si="733"/>
        <v>0</v>
      </c>
      <c r="BI630" s="27">
        <f t="shared" si="697"/>
        <v>0</v>
      </c>
      <c r="BJ630" s="27">
        <f t="shared" si="734"/>
        <v>0</v>
      </c>
      <c r="BK630" s="28">
        <f>IF((BK629+BE630+BF630)&gt;=$B$2*'SFV+BESS'!$I$9, $B$2*'SFV+BESS'!$I$9, (BK629+BE630+BF630))</f>
        <v>173.61249999999998</v>
      </c>
      <c r="BL630" s="110">
        <f t="shared" si="698"/>
        <v>0</v>
      </c>
      <c r="BQ630" s="251"/>
      <c r="BR630" s="41">
        <v>25.875</v>
      </c>
      <c r="BS630" s="33">
        <f t="shared" si="752"/>
        <v>0</v>
      </c>
      <c r="BT630" s="33">
        <f>Gen_Cons_Horario!B3536</f>
        <v>0</v>
      </c>
      <c r="BU630" s="35">
        <f t="shared" si="727"/>
        <v>0</v>
      </c>
      <c r="BV630" s="116">
        <f>IF(AND(BU630&gt;0,BU630*$B$4+CB629&lt;=$B$2*'SFV+BESS'!$I$9,BU630&lt;'SFV+BESS'!$I$7), BU630*$B$4, IF(AND(BU630&gt;0,BU630*$B$4+CB629&gt;$B$2*'SFV+BESS'!$I$9,BU630*$B$4&lt;'SFV+BESS'!$I$7),$B$2*'SFV+BESS'!$I$9-CB629,IF(AND(BU630&gt;0,BU630*$B$4+CB629&gt;$B$2*'SFV+BESS'!$I$9,BU630*$B$4&gt;'SFV+BESS'!$I$7,CB629&lt;$B$2*'SFV+BESS'!$I$9),$B$2*'SFV+BESS'!$I$9-CB629,IF(AND(BU630&gt;0,BU630*$B$4+CB629&lt;=$B$2*'SFV+BESS'!$I$9,BU630&gt;'SFV+BESS'!$I$7),'SFV+BESS'!$I$7,0))))</f>
        <v>0</v>
      </c>
      <c r="BW630" s="27">
        <f>IF(AND(BU630&lt;0,CB629+BU630/$B$5&gt;$H$2,-BU630/'Carga-Descarga Año'!$B$5&lt;'SFV+BESS'!$I$7),BU630/$B$5,IF(AND(BU630&lt;0,CB629+BU630/$B$5&gt;$H$2,-BU630/'Carga-Descarga Año'!$B$5&gt;'SFV+BESS'!$I$7),-'SFV+BESS'!$I$7,IF(AND(BU630&lt;0,CB629+BU630/$B$5&lt;$H$2),-MIN('SFV+BESS'!$I$7,CB629-$H$2),0)))</f>
        <v>0</v>
      </c>
      <c r="BX630" s="33"/>
      <c r="BY630" s="33">
        <f t="shared" si="735"/>
        <v>0</v>
      </c>
      <c r="BZ630" s="27">
        <f t="shared" si="699"/>
        <v>0</v>
      </c>
      <c r="CA630" s="27">
        <f t="shared" si="700"/>
        <v>0</v>
      </c>
      <c r="CB630" s="28">
        <f>IF((CB629+BV630+BW630)&gt;=$B$2*'SFV+BESS'!$I$9, $B$2*'SFV+BESS'!$I$9, (CB629+BV630+BW630))</f>
        <v>173.61249999999998</v>
      </c>
      <c r="CC630" s="110">
        <f t="shared" si="701"/>
        <v>0</v>
      </c>
      <c r="CH630" s="251"/>
      <c r="CI630" s="41">
        <v>25.875</v>
      </c>
      <c r="CJ630" s="33">
        <f t="shared" si="753"/>
        <v>0</v>
      </c>
      <c r="CK630" s="33">
        <f>Gen_Cons_Horario!B4280</f>
        <v>0</v>
      </c>
      <c r="CL630" s="35">
        <f t="shared" si="728"/>
        <v>0</v>
      </c>
      <c r="CM630" s="116">
        <f>IF(AND(CL630&gt;0,CL630*$B$4+CS629&lt;=$B$2*'SFV+BESS'!$I$9,CL630&lt;'SFV+BESS'!$I$7), CL630*$B$4, IF(AND(CL630&gt;0,CL630*$B$4+CS629&gt;$B$2*'SFV+BESS'!$I$9,CL630*$B$4&lt;'SFV+BESS'!$I$7),$B$2*'SFV+BESS'!$I$9-CS629,IF(AND(CL630&gt;0,CL630*$B$4+CS629&gt;$B$2*'SFV+BESS'!$I$9,CL630*$B$4&gt;'SFV+BESS'!$I$7,CS629&lt;$B$2*'SFV+BESS'!$I$9),$B$2*'SFV+BESS'!$I$9-CS629,IF(AND(CL630&gt;0,CL630*$B$4+CS629&lt;=$B$2*'SFV+BESS'!$I$9,CL630&gt;'SFV+BESS'!$I$7),'SFV+BESS'!$I$7,0))))</f>
        <v>0</v>
      </c>
      <c r="CN630" s="27">
        <f>IF(AND(CL630&lt;0,CS629+CL630/$B$5&gt;$H$2,-CL630/'Carga-Descarga Año'!$B$5&lt;'SFV+BESS'!$I$7),CL630/$B$5,IF(AND(CL630&lt;0,CS629+CL630/$B$5&gt;$H$2,-CL630/'Carga-Descarga Año'!$B$5&gt;'SFV+BESS'!$I$7),-'SFV+BESS'!$I$7,IF(AND(CL630&lt;0,CS629+CL630/$B$5&lt;$H$2),-MIN('SFV+BESS'!$I$7,CS629-$H$2),0)))</f>
        <v>0</v>
      </c>
      <c r="CO630" s="33"/>
      <c r="CP630" s="33">
        <f t="shared" si="736"/>
        <v>0</v>
      </c>
      <c r="CQ630" s="27">
        <f t="shared" si="702"/>
        <v>0</v>
      </c>
      <c r="CR630" s="27">
        <f t="shared" si="737"/>
        <v>0</v>
      </c>
      <c r="CS630" s="28">
        <f>IF((CS629+CM630+CN630)&gt;=$B$2*'SFV+BESS'!$I$9, $B$2*'SFV+BESS'!$I$9, (CS629+CM630+CN630))</f>
        <v>173.61249999999998</v>
      </c>
      <c r="CT630" s="110">
        <f t="shared" si="703"/>
        <v>0</v>
      </c>
      <c r="CY630" s="251"/>
      <c r="CZ630" s="41">
        <v>25.875</v>
      </c>
      <c r="DA630" s="33">
        <f t="shared" si="754"/>
        <v>0</v>
      </c>
      <c r="DB630" s="33">
        <f>Gen_Cons_Horario!B5000</f>
        <v>0</v>
      </c>
      <c r="DC630" s="35">
        <f t="shared" si="719"/>
        <v>0</v>
      </c>
      <c r="DD630" s="116">
        <f>IF(AND(DC630&gt;0,DC630*$B$4+DJ629&lt;=$B$2*'SFV+BESS'!$I$9,DC630&lt;'SFV+BESS'!$I$7), DC630*$B$4, IF(AND(DC630&gt;0,DC630*$B$4+DJ629&gt;$B$2*'SFV+BESS'!$I$9,DC630*$B$4&lt;'SFV+BESS'!$I$7),$B$2*'SFV+BESS'!$I$9-DJ629,IF(AND(DC630&gt;0,DC630*$B$4+DJ629&gt;$B$2*'SFV+BESS'!$I$9,DC630*$B$4&gt;'SFV+BESS'!$I$7,DJ629&lt;$B$2*'SFV+BESS'!$I$9),$B$2*'SFV+BESS'!$I$9-DJ629,IF(AND(DC630&gt;0,DC630*$B$4+DJ629&lt;=$B$2*'SFV+BESS'!$I$9,DC630&gt;'SFV+BESS'!$I$7),'SFV+BESS'!$I$7,0))))</f>
        <v>0</v>
      </c>
      <c r="DE630" s="27">
        <f>IF(AND(DC630&lt;0,DJ629+DC630/$B$5&gt;$H$2,-DC630/'Carga-Descarga Año'!$B$5&lt;'SFV+BESS'!$I$7),DC630/$B$5,IF(AND(DC630&lt;0,DJ629+DC630/$B$5&gt;$H$2,-DC630/'Carga-Descarga Año'!$B$5&gt;'SFV+BESS'!$I$7),-'SFV+BESS'!$I$7,IF(AND(DC630&lt;0,DJ629+DC630/$B$5&lt;$H$2),-MIN('SFV+BESS'!$I$7,DJ629-$H$2),0)))</f>
        <v>0</v>
      </c>
      <c r="DF630" s="33"/>
      <c r="DG630" s="33">
        <f t="shared" si="738"/>
        <v>0</v>
      </c>
      <c r="DH630" s="27">
        <f t="shared" si="704"/>
        <v>0</v>
      </c>
      <c r="DI630" s="27">
        <f t="shared" si="705"/>
        <v>0</v>
      </c>
      <c r="DJ630" s="28">
        <f>IF((DJ629+DD630+DE630)&gt;=$B$2*'SFV+BESS'!$I$9, $B$2*'SFV+BESS'!$I$9, (DJ629+DD630+DE630))</f>
        <v>173.61249999999998</v>
      </c>
      <c r="DK630" s="110">
        <f t="shared" si="706"/>
        <v>0</v>
      </c>
      <c r="DP630" s="251"/>
      <c r="DQ630" s="41">
        <v>25.875</v>
      </c>
      <c r="DR630" s="33">
        <f t="shared" si="755"/>
        <v>0</v>
      </c>
      <c r="DS630" s="33">
        <f>Gen_Cons_Horario!B5744</f>
        <v>0</v>
      </c>
      <c r="DT630" s="35">
        <f t="shared" si="720"/>
        <v>0</v>
      </c>
      <c r="DU630" s="116">
        <f>IF(AND(DT630&gt;0,DT630*$B$4+EA629&lt;=$B$2*'SFV+BESS'!$I$9,DT630&lt;'SFV+BESS'!$I$7), DT630*$B$4, IF(AND(DT630&gt;0,DT630*$B$4+EA629&gt;$B$2*'SFV+BESS'!$I$9,DT630*$B$4&lt;'SFV+BESS'!$I$7),$B$2*'SFV+BESS'!$I$9-EA629,IF(AND(DT630&gt;0,DT630*$B$4+EA629&gt;$B$2*'SFV+BESS'!$I$9,DT630*$B$4&gt;'SFV+BESS'!$I$7,EA629&lt;$B$2*'SFV+BESS'!$I$9),$B$2*'SFV+BESS'!$I$9-EA629,IF(AND(DT630&gt;0,DT630*$B$4+EA629&lt;=$B$2*'SFV+BESS'!$I$9,DT630&gt;'SFV+BESS'!$I$7),'SFV+BESS'!$I$7,0))))</f>
        <v>0</v>
      </c>
      <c r="DV630" s="27">
        <f>IF(AND(DT630&lt;0,EA629+DT630/$B$5&gt;$H$2,-DT630/'Carga-Descarga Año'!$B$5&lt;'SFV+BESS'!$I$7),DT630/$B$5,IF(AND(DT630&lt;0,EA629+DT630/$B$5&gt;$H$2,-DT630/'Carga-Descarga Año'!$B$5&gt;'SFV+BESS'!$I$7),-'SFV+BESS'!$I$7,IF(AND(DT630&lt;0,EA629+DT630/$B$5&lt;$H$2),-MIN('SFV+BESS'!$I$7,EA629-$H$2),0)))</f>
        <v>0</v>
      </c>
      <c r="DW630" s="33"/>
      <c r="DX630" s="33">
        <f t="shared" si="739"/>
        <v>0</v>
      </c>
      <c r="DY630" s="27">
        <f t="shared" si="707"/>
        <v>0</v>
      </c>
      <c r="DZ630" s="27">
        <f t="shared" si="740"/>
        <v>0</v>
      </c>
      <c r="EA630" s="28">
        <f>IF((EA629+DU630+DV630)&gt;=$B$2*'SFV+BESS'!$I$9, $B$2*'SFV+BESS'!$I$9, (EA629+DU630+DV630))</f>
        <v>173.61249999999998</v>
      </c>
      <c r="EB630" s="110">
        <f t="shared" si="708"/>
        <v>0</v>
      </c>
      <c r="EG630" s="251"/>
      <c r="EH630" s="41">
        <v>25.875</v>
      </c>
      <c r="EI630" s="33">
        <f t="shared" si="756"/>
        <v>0</v>
      </c>
      <c r="EJ630" s="33">
        <f>Gen_Cons_Horario!B6488</f>
        <v>0</v>
      </c>
      <c r="EK630" s="35">
        <f t="shared" si="721"/>
        <v>0</v>
      </c>
      <c r="EL630" s="116">
        <f>IF(AND(EK630&gt;0,EK630*$B$4+ER629&lt;=$B$2*'SFV+BESS'!$I$9,EK630&lt;'SFV+BESS'!$I$7), EK630*$B$4, IF(AND(EK630&gt;0,EK630*$B$4+ER629&gt;$B$2*'SFV+BESS'!$I$9,EK630*$B$4&lt;'SFV+BESS'!$I$7),$B$2*'SFV+BESS'!$I$9-ER629,IF(AND(EK630&gt;0,EK630*$B$4+ER629&gt;$B$2*'SFV+BESS'!$I$9,EK630*$B$4&gt;'SFV+BESS'!$I$7,ER629&lt;$B$2*'SFV+BESS'!$I$9),$B$2*'SFV+BESS'!$I$9-ER629,IF(AND(EK630&gt;0,EK630*$B$4+ER629&lt;=$B$2*'SFV+BESS'!$I$9,EK630&gt;'SFV+BESS'!$I$7),'SFV+BESS'!$I$7,0))))</f>
        <v>0</v>
      </c>
      <c r="EM630" s="27">
        <f>IF(AND(EK630&lt;0,ER629+EK630/$B$5&gt;$H$2,-EK630/'Carga-Descarga Año'!$B$5&lt;'SFV+BESS'!$I$7),EK630/$B$5,IF(AND(EK630&lt;0,ER629+EK630/$B$5&gt;$H$2,-EK630/'Carga-Descarga Año'!$B$5&gt;'SFV+BESS'!$I$7),-'SFV+BESS'!$I$7,IF(AND(EK630&lt;0,ER629+EK630/$B$5&lt;$H$2),-MIN('SFV+BESS'!$I$7,ER629-$H$2),0)))</f>
        <v>0</v>
      </c>
      <c r="EN630" s="33"/>
      <c r="EO630" s="33">
        <f t="shared" si="741"/>
        <v>0</v>
      </c>
      <c r="EP630" s="27">
        <f t="shared" si="709"/>
        <v>0</v>
      </c>
      <c r="EQ630" s="27">
        <f t="shared" si="742"/>
        <v>0</v>
      </c>
      <c r="ER630" s="28">
        <f>IF((ER629+EL630+EM630)&gt;=$B$2*'SFV+BESS'!$I$9, $B$2*'SFV+BESS'!$I$9, (ER629+EL630+EM630))</f>
        <v>173.61249999999998</v>
      </c>
      <c r="ES630" s="110">
        <f t="shared" si="710"/>
        <v>0</v>
      </c>
      <c r="EX630" s="251"/>
      <c r="EY630" s="41">
        <v>25.875</v>
      </c>
      <c r="EZ630" s="33">
        <f t="shared" si="757"/>
        <v>0</v>
      </c>
      <c r="FA630" s="33">
        <f>Gen_Cons_Horario!B7208</f>
        <v>0</v>
      </c>
      <c r="FB630" s="35">
        <f t="shared" si="722"/>
        <v>0</v>
      </c>
      <c r="FC630" s="116">
        <f>IF(AND(FB630&gt;0,FB630*$B$4+FI629&lt;=$B$2*'SFV+BESS'!$I$9,FB630&lt;'SFV+BESS'!$I$7), FB630*$B$4, IF(AND(FB630&gt;0,FB630*$B$4+FI629&gt;$B$2*'SFV+BESS'!$I$9,FB630*$B$4&lt;'SFV+BESS'!$I$7),$B$2*'SFV+BESS'!$I$9-FI629,IF(AND(FB630&gt;0,FB630*$B$4+FI629&gt;$B$2*'SFV+BESS'!$I$9,FB630*$B$4&gt;'SFV+BESS'!$I$7,FI629&lt;$B$2*'SFV+BESS'!$I$9),$B$2*'SFV+BESS'!$I$9-FI629,IF(AND(FB630&gt;0,FB630*$B$4+FI629&lt;=$B$2*'SFV+BESS'!$I$9,FB630&gt;'SFV+BESS'!$I$7),'SFV+BESS'!$I$7,0))))</f>
        <v>0</v>
      </c>
      <c r="FD630" s="27">
        <f>IF(AND(FB630&lt;0,FI629+FB630/$B$5&gt;$H$2,-FB630/'Carga-Descarga Año'!$B$5&lt;'SFV+BESS'!$I$7),FB630/$B$5,IF(AND(FB630&lt;0,FI629+FB630/$B$5&gt;$H$2,-FB630/'Carga-Descarga Año'!$B$5&gt;'SFV+BESS'!$I$7),-'SFV+BESS'!$I$7,IF(AND(FB630&lt;0,FI629+FB630/$B$5&lt;$H$2),-MIN('SFV+BESS'!$I$7,FI629-$H$2),0)))</f>
        <v>0</v>
      </c>
      <c r="FE630" s="33"/>
      <c r="FF630" s="33">
        <f t="shared" si="743"/>
        <v>0</v>
      </c>
      <c r="FG630" s="27">
        <f t="shared" si="711"/>
        <v>0</v>
      </c>
      <c r="FH630" s="27">
        <f t="shared" si="744"/>
        <v>0</v>
      </c>
      <c r="FI630" s="28">
        <f>IF((FI629+FC630+FD630)&gt;=$B$2*'SFV+BESS'!$I$9, $B$2*'SFV+BESS'!$I$9, (FI629+FC630+FD630))</f>
        <v>173.61249999999998</v>
      </c>
      <c r="FJ630" s="110">
        <f t="shared" si="712"/>
        <v>0</v>
      </c>
      <c r="FO630" s="251"/>
      <c r="FP630" s="41">
        <v>25.875</v>
      </c>
      <c r="FQ630" s="33">
        <f t="shared" si="758"/>
        <v>0</v>
      </c>
      <c r="FR630" s="33">
        <f>Gen_Cons_Horario!B7952</f>
        <v>0</v>
      </c>
      <c r="FS630" s="35">
        <f t="shared" si="723"/>
        <v>0</v>
      </c>
      <c r="FT630" s="116">
        <f>IF(AND(FS630&gt;0,FS630*$B$4+FZ629&lt;=$B$2*'SFV+BESS'!$I$9,FS630&lt;'SFV+BESS'!$I$7), FS630*$B$4, IF(AND(FS630&gt;0,FS630*$B$4+FZ629&gt;$B$2*'SFV+BESS'!$I$9,FS630*$B$4&lt;'SFV+BESS'!$I$7),$B$2*'SFV+BESS'!$I$9-FZ629,IF(AND(FS630&gt;0,FS630*$B$4+FZ629&gt;$B$2*'SFV+BESS'!$I$9,FS630*$B$4&gt;'SFV+BESS'!$I$7,FZ629&lt;$B$2*'SFV+BESS'!$I$9),$B$2*'SFV+BESS'!$I$9-FZ629,IF(AND(FS630&gt;0,FS630*$B$4+FZ629&lt;=$B$2*'SFV+BESS'!$I$9,FS630&gt;'SFV+BESS'!$I$7),'SFV+BESS'!$I$7,0))))</f>
        <v>0</v>
      </c>
      <c r="FU630" s="27">
        <f>IF(AND(FS630&lt;0,FZ629+FS630/$B$5&gt;$H$2,-FS630/'Carga-Descarga Año'!$B$5&lt;'SFV+BESS'!$I$7),FS630/$B$5,IF(AND(FS630&lt;0,FZ629+FS630/$B$5&gt;$H$2,-FS630/'Carga-Descarga Año'!$B$5&gt;'SFV+BESS'!$I$7),-'SFV+BESS'!$I$7,IF(AND(FS630&lt;0,FZ629+FS630/$B$5&lt;$H$2),-MIN('SFV+BESS'!$I$7,FZ629-$H$2),0)))</f>
        <v>0</v>
      </c>
      <c r="FV630" s="33"/>
      <c r="FW630" s="33">
        <f t="shared" si="745"/>
        <v>0</v>
      </c>
      <c r="FX630" s="27">
        <f t="shared" si="713"/>
        <v>0</v>
      </c>
      <c r="FY630" s="27">
        <f t="shared" si="746"/>
        <v>0</v>
      </c>
      <c r="FZ630" s="28">
        <f>IF((FZ629+FT630+FU630)&gt;=$B$2*'SFV+BESS'!$I$9, $B$2*'SFV+BESS'!$I$9, (FZ629+FT630+FU630))</f>
        <v>173.61249999999998</v>
      </c>
      <c r="GA630" s="110">
        <f t="shared" si="714"/>
        <v>0</v>
      </c>
      <c r="GF630" s="251"/>
      <c r="GG630" s="41">
        <v>25.875</v>
      </c>
      <c r="GH630" s="33">
        <f t="shared" si="759"/>
        <v>0</v>
      </c>
      <c r="GI630" s="33">
        <f>Gen_Cons_Horario!B8672</f>
        <v>0</v>
      </c>
      <c r="GJ630" s="35">
        <f t="shared" si="729"/>
        <v>0</v>
      </c>
      <c r="GK630" s="116">
        <f>IF(AND(GJ630&gt;0,GJ630*$B$4+GQ629&lt;=$B$2*'SFV+BESS'!$I$9,GJ630&lt;'SFV+BESS'!$I$7), GJ630*$B$4, IF(AND(GJ630&gt;0,GJ630*$B$4+GQ629&gt;$B$2*'SFV+BESS'!$I$9,GJ630*$B$4&lt;'SFV+BESS'!$I$7),$B$2*'SFV+BESS'!$I$9-GQ629,IF(AND(GJ630&gt;0,GJ630*$B$4+GQ629&gt;$B$2*'SFV+BESS'!$I$9,GJ630*$B$4&gt;'SFV+BESS'!$I$7,GQ629&lt;$B$2*'SFV+BESS'!$I$9),$B$2*'SFV+BESS'!$I$9-GQ629,IF(AND(GJ630&gt;0,GJ630*$B$4+GQ629&lt;=$B$2*'SFV+BESS'!$I$9,GJ630&gt;'SFV+BESS'!$I$7),'SFV+BESS'!$I$7,0))))</f>
        <v>0</v>
      </c>
      <c r="GL630" s="27">
        <f>IF(AND(GJ630&lt;0,GQ629+GJ630/$B$5&gt;$H$2,-GJ630/'Carga-Descarga Año'!$B$5&lt;'SFV+BESS'!$I$7),GJ630/$B$5,IF(AND(GJ630&lt;0,GQ629+GJ630/$B$5&gt;$H$2,-GJ630/'Carga-Descarga Año'!$B$5&gt;'SFV+BESS'!$I$7),-'SFV+BESS'!$I$7,IF(AND(GJ630&lt;0,GQ629+GJ630/$B$5&lt;$H$2),-MIN('SFV+BESS'!$I$7,GQ629-$H$2),0)))</f>
        <v>0</v>
      </c>
      <c r="GM630" s="33"/>
      <c r="GN630" s="33">
        <f t="shared" si="747"/>
        <v>0</v>
      </c>
      <c r="GO630" s="27">
        <f t="shared" si="715"/>
        <v>0</v>
      </c>
      <c r="GP630" s="27">
        <f t="shared" si="748"/>
        <v>0</v>
      </c>
      <c r="GQ630" s="28">
        <f>IF((GQ629+GK630+GL630)&gt;=$B$2*'SFV+BESS'!$I$9, $B$2*'SFV+BESS'!$I$9, (GQ629+GK630+GL630))</f>
        <v>173.61249999999998</v>
      </c>
      <c r="GR630" s="110">
        <f t="shared" si="716"/>
        <v>0</v>
      </c>
    </row>
    <row r="631" spans="1:200">
      <c r="A631" s="249"/>
      <c r="B631" s="41">
        <v>25.9166666666667</v>
      </c>
      <c r="C631" s="38">
        <f t="shared" si="730"/>
        <v>0</v>
      </c>
      <c r="D631" s="2">
        <f>Gen_Cons_Horario!B657</f>
        <v>0</v>
      </c>
      <c r="E631" s="140">
        <f t="shared" si="688"/>
        <v>0</v>
      </c>
      <c r="F631" s="116">
        <f>IF(AND(E631&gt;0,E631*$B$4+L630&lt;=$B$2*'SFV+BESS'!$I$9,E631&lt;'SFV+BESS'!$I$7), E631*$B$4, IF(AND(E631&gt;0,E631*$B$4+L630&gt;$B$2*'SFV+BESS'!$I$9,E631*$B$4&lt;'SFV+BESS'!$I$7),$B$2*'SFV+BESS'!$I$9-L630,IF(AND(E631&gt;0,E631*$B$4+L630&gt;$B$2*'SFV+BESS'!$I$9,E631*$B$4&gt;'SFV+BESS'!$I$7,L630&lt;$B$2*'SFV+BESS'!$I$9),$B$2*'SFV+BESS'!$I$9-L630,IF(AND(E631&gt;0,E631*$B$4+L630&lt;=$B$2*'SFV+BESS'!$I$9,E631&gt;'SFV+BESS'!$I$7),'SFV+BESS'!$I$7,0))))</f>
        <v>0</v>
      </c>
      <c r="G631" s="27">
        <f>IF(AND(E631&lt;0,L630+E631/$B$5&gt;$H$2,-E631/'Carga-Descarga Año'!$B$5&lt;'SFV+BESS'!$I$7),E631/$B$5,IF(AND(E631&lt;0,L630+E631/$B$5&gt;$H$2,-E631/'Carga-Descarga Año'!$B$5&gt;'SFV+BESS'!$I$7),-'SFV+BESS'!$I$7,IF(AND(E631&lt;0,L630+E631/$B$5&lt;$H$2),-MIN('SFV+BESS'!$I$7,L630-$H$2),0)))</f>
        <v>0</v>
      </c>
      <c r="I631" s="38">
        <f t="shared" si="689"/>
        <v>0</v>
      </c>
      <c r="J631" s="27">
        <f t="shared" si="691"/>
        <v>0</v>
      </c>
      <c r="K631" s="27">
        <f t="shared" si="690"/>
        <v>0</v>
      </c>
      <c r="L631" s="28">
        <f>IF((L630+F631+G631)&gt;=$B$2*'SFV+BESS'!$I$9, $B$2*'SFV+BESS'!$I$9, (L630+F631+G631))</f>
        <v>173.61249999999998</v>
      </c>
      <c r="M631" s="110">
        <f t="shared" si="692"/>
        <v>0</v>
      </c>
      <c r="R631" s="251"/>
      <c r="S631" s="41">
        <v>25.9166666666667</v>
      </c>
      <c r="T631" s="2">
        <f t="shared" si="749"/>
        <v>0</v>
      </c>
      <c r="U631" s="2">
        <f>Gen_Cons_Horario!B1401</f>
        <v>0</v>
      </c>
      <c r="V631" s="35">
        <f t="shared" si="724"/>
        <v>0</v>
      </c>
      <c r="W631" s="116">
        <f>IF(AND(V631&gt;0,V631*$B$4+AC630&lt;=$B$2*'SFV+BESS'!$I$9,V631&lt;'SFV+BESS'!$I$7), V631*$B$4, IF(AND(V631&gt;0,V631*$B$4+AC630&gt;$B$2*'SFV+BESS'!$I$9,V631*$B$4&lt;'SFV+BESS'!$I$7),$B$2*'SFV+BESS'!$I$9-AC630,IF(AND(V631&gt;0,V631*$B$4+AC630&gt;$B$2*'SFV+BESS'!$I$9,V631*$B$4&gt;'SFV+BESS'!$I$7,AC630&lt;$B$2*'SFV+BESS'!$I$9),$B$2*'SFV+BESS'!$I$9-AC630,IF(AND(V631&gt;0,V631*$B$4+AC630&lt;=$B$2*'SFV+BESS'!$I$9,V631&gt;'SFV+BESS'!$I$7),'SFV+BESS'!$I$7,0))))</f>
        <v>0</v>
      </c>
      <c r="X631" s="27">
        <f>IF(AND(V631&lt;0,AC630+V631/$B$5&gt;$H$2,-V631/'Carga-Descarga Año'!$B$5&lt;'SFV+BESS'!$I$7),V631/$B$5,IF(AND(V631&lt;0,AC630+V631/$B$5&gt;$H$2,-V631/'Carga-Descarga Año'!$B$5&gt;'SFV+BESS'!$I$7),-'SFV+BESS'!$I$7,IF(AND(V631&lt;0,AC630+V631/$B$5&lt;$H$2),-MIN('SFV+BESS'!$I$7,AC630-$H$2),0)))</f>
        <v>0</v>
      </c>
      <c r="Z631" s="33">
        <f t="shared" si="718"/>
        <v>0</v>
      </c>
      <c r="AA631" s="27">
        <f t="shared" si="693"/>
        <v>0</v>
      </c>
      <c r="AB631" s="27">
        <f t="shared" si="717"/>
        <v>0</v>
      </c>
      <c r="AC631" s="28">
        <f>IF((AC630+W631+X631)&gt;=$B$2*'SFV+BESS'!$I$9, $B$2*'SFV+BESS'!$I$9, (AC630+W631+X631))</f>
        <v>158.28168784219915</v>
      </c>
      <c r="AD631" s="110">
        <f t="shared" si="694"/>
        <v>0</v>
      </c>
      <c r="AI631" s="251"/>
      <c r="AJ631" s="41">
        <v>25.9166666666667</v>
      </c>
      <c r="AK631" s="52">
        <f t="shared" si="750"/>
        <v>0</v>
      </c>
      <c r="AL631" s="33">
        <f>Gen_Cons_Horario!B2073</f>
        <v>0</v>
      </c>
      <c r="AM631" s="35">
        <f t="shared" si="725"/>
        <v>0</v>
      </c>
      <c r="AN631" s="116">
        <f>IF(AND(AM631&gt;0,AM631*$B$4+AT630&lt;=$B$2*'SFV+BESS'!$I$9,AM631&lt;'SFV+BESS'!$I$7), AM631*$B$4, IF(AND(AM631&gt;0,AM631*$B$4+AT630&gt;$B$2*'SFV+BESS'!$I$9,AM631*$B$4&lt;'SFV+BESS'!$I$7),$B$2*'SFV+BESS'!$I$9-AT630,IF(AND(AM631&gt;0,AM631*$B$4+AT630&gt;$B$2*'SFV+BESS'!$I$9,AM631*$B$4&gt;'SFV+BESS'!$I$7,AT630&lt;$B$2*'SFV+BESS'!$I$9),$B$2*'SFV+BESS'!$I$9-AT630,IF(AND(AM631&gt;0,AM631*$B$4+AT630&lt;=$B$2*'SFV+BESS'!$I$9,AM631&gt;'SFV+BESS'!$I$7),'SFV+BESS'!$I$7,0))))</f>
        <v>0</v>
      </c>
      <c r="AO631" s="27">
        <f>IF(AND(AM631&lt;0,AT630+AM631/$B$5&gt;$H$2,-AM631/'Carga-Descarga Año'!$B$5&lt;'SFV+BESS'!$I$7),AM631/$B$5,IF(AND(AM631&lt;0,AT630+AM631/$B$5&gt;$H$2,-AM631/'Carga-Descarga Año'!$B$5&gt;'SFV+BESS'!$I$7),-'SFV+BESS'!$I$7,IF(AND(AM631&lt;0,AT630+AM631/$B$5&lt;$H$2),-MIN('SFV+BESS'!$I$7,AT630-$H$2),0)))</f>
        <v>0</v>
      </c>
      <c r="AP631" s="33"/>
      <c r="AQ631" s="33">
        <f t="shared" si="731"/>
        <v>0</v>
      </c>
      <c r="AR631" s="27">
        <f t="shared" si="695"/>
        <v>0</v>
      </c>
      <c r="AS631" s="27">
        <f t="shared" si="732"/>
        <v>0</v>
      </c>
      <c r="AT631" s="28">
        <f>IF((AT630+AN631+AO631)&gt;=$B$2*'SFV+BESS'!$I$9, $B$2*'SFV+BESS'!$I$9, (AT630+AN631+AO631))</f>
        <v>173.61249999999998</v>
      </c>
      <c r="AU631" s="110">
        <f t="shared" si="696"/>
        <v>0</v>
      </c>
      <c r="AZ631" s="251"/>
      <c r="BA631" s="41">
        <v>25.9166666666667</v>
      </c>
      <c r="BB631" s="33">
        <f t="shared" si="751"/>
        <v>0</v>
      </c>
      <c r="BC631" s="33">
        <f>Gen_Cons_Horario!B2817</f>
        <v>0</v>
      </c>
      <c r="BD631" s="35">
        <f t="shared" si="726"/>
        <v>0</v>
      </c>
      <c r="BE631" s="116">
        <f>IF(AND(BD631&gt;0,BD631*$B$4+BK630&lt;=$B$2*'SFV+BESS'!$I$9,BD631&lt;'SFV+BESS'!$I$7), BD631*$B$4, IF(AND(BD631&gt;0,BD631*$B$4+BK630&gt;$B$2*'SFV+BESS'!$I$9,BD631*$B$4&lt;'SFV+BESS'!$I$7),$B$2*'SFV+BESS'!$I$9-BK630,IF(AND(BD631&gt;0,BD631*$B$4+BK630&gt;$B$2*'SFV+BESS'!$I$9,BD631*$B$4&gt;'SFV+BESS'!$I$7,BK630&lt;$B$2*'SFV+BESS'!$I$9),$B$2*'SFV+BESS'!$I$9-BK630,IF(AND(BD631&gt;0,BD631*$B$4+BK630&lt;=$B$2*'SFV+BESS'!$I$9,BD631&gt;'SFV+BESS'!$I$7),'SFV+BESS'!$I$7,0))))</f>
        <v>0</v>
      </c>
      <c r="BF631" s="27">
        <f>IF(AND(BD631&lt;0,BK630+BD631/$B$5&gt;$H$2,-BD631/'Carga-Descarga Año'!$B$5&lt;'SFV+BESS'!$I$7),BD631/$B$5,IF(AND(BD631&lt;0,BK630+BD631/$B$5&gt;$H$2,-BD631/'Carga-Descarga Año'!$B$5&gt;'SFV+BESS'!$I$7),-'SFV+BESS'!$I$7,IF(AND(BD631&lt;0,BK630+BD631/$B$5&lt;$H$2),-MIN('SFV+BESS'!$I$7,BK630-$H$2),0)))</f>
        <v>0</v>
      </c>
      <c r="BG631" s="33"/>
      <c r="BH631" s="33">
        <f t="shared" si="733"/>
        <v>0</v>
      </c>
      <c r="BI631" s="27">
        <f t="shared" si="697"/>
        <v>0</v>
      </c>
      <c r="BJ631" s="27">
        <f t="shared" si="734"/>
        <v>0</v>
      </c>
      <c r="BK631" s="28">
        <f>IF((BK630+BE631+BF631)&gt;=$B$2*'SFV+BESS'!$I$9, $B$2*'SFV+BESS'!$I$9, (BK630+BE631+BF631))</f>
        <v>173.61249999999998</v>
      </c>
      <c r="BL631" s="110">
        <f t="shared" si="698"/>
        <v>0</v>
      </c>
      <c r="BQ631" s="251"/>
      <c r="BR631" s="41">
        <v>25.9166666666667</v>
      </c>
      <c r="BS631" s="33">
        <f t="shared" si="752"/>
        <v>0</v>
      </c>
      <c r="BT631" s="33">
        <f>Gen_Cons_Horario!B3537</f>
        <v>0</v>
      </c>
      <c r="BU631" s="35">
        <f t="shared" si="727"/>
        <v>0</v>
      </c>
      <c r="BV631" s="116">
        <f>IF(AND(BU631&gt;0,BU631*$B$4+CB630&lt;=$B$2*'SFV+BESS'!$I$9,BU631&lt;'SFV+BESS'!$I$7), BU631*$B$4, IF(AND(BU631&gt;0,BU631*$B$4+CB630&gt;$B$2*'SFV+BESS'!$I$9,BU631*$B$4&lt;'SFV+BESS'!$I$7),$B$2*'SFV+BESS'!$I$9-CB630,IF(AND(BU631&gt;0,BU631*$B$4+CB630&gt;$B$2*'SFV+BESS'!$I$9,BU631*$B$4&gt;'SFV+BESS'!$I$7,CB630&lt;$B$2*'SFV+BESS'!$I$9),$B$2*'SFV+BESS'!$I$9-CB630,IF(AND(BU631&gt;0,BU631*$B$4+CB630&lt;=$B$2*'SFV+BESS'!$I$9,BU631&gt;'SFV+BESS'!$I$7),'SFV+BESS'!$I$7,0))))</f>
        <v>0</v>
      </c>
      <c r="BW631" s="27">
        <f>IF(AND(BU631&lt;0,CB630+BU631/$B$5&gt;$H$2,-BU631/'Carga-Descarga Año'!$B$5&lt;'SFV+BESS'!$I$7),BU631/$B$5,IF(AND(BU631&lt;0,CB630+BU631/$B$5&gt;$H$2,-BU631/'Carga-Descarga Año'!$B$5&gt;'SFV+BESS'!$I$7),-'SFV+BESS'!$I$7,IF(AND(BU631&lt;0,CB630+BU631/$B$5&lt;$H$2),-MIN('SFV+BESS'!$I$7,CB630-$H$2),0)))</f>
        <v>0</v>
      </c>
      <c r="BX631" s="33"/>
      <c r="BY631" s="33">
        <f t="shared" si="735"/>
        <v>0</v>
      </c>
      <c r="BZ631" s="27">
        <f t="shared" si="699"/>
        <v>0</v>
      </c>
      <c r="CA631" s="27">
        <f t="shared" si="700"/>
        <v>0</v>
      </c>
      <c r="CB631" s="28">
        <f>IF((CB630+BV631+BW631)&gt;=$B$2*'SFV+BESS'!$I$9, $B$2*'SFV+BESS'!$I$9, (CB630+BV631+BW631))</f>
        <v>173.61249999999998</v>
      </c>
      <c r="CC631" s="110">
        <f t="shared" si="701"/>
        <v>0</v>
      </c>
      <c r="CH631" s="251"/>
      <c r="CI631" s="41">
        <v>25.9166666666667</v>
      </c>
      <c r="CJ631" s="33">
        <f t="shared" si="753"/>
        <v>0</v>
      </c>
      <c r="CK631" s="33">
        <f>Gen_Cons_Horario!B4281</f>
        <v>0</v>
      </c>
      <c r="CL631" s="35">
        <f t="shared" si="728"/>
        <v>0</v>
      </c>
      <c r="CM631" s="116">
        <f>IF(AND(CL631&gt;0,CL631*$B$4+CS630&lt;=$B$2*'SFV+BESS'!$I$9,CL631&lt;'SFV+BESS'!$I$7), CL631*$B$4, IF(AND(CL631&gt;0,CL631*$B$4+CS630&gt;$B$2*'SFV+BESS'!$I$9,CL631*$B$4&lt;'SFV+BESS'!$I$7),$B$2*'SFV+BESS'!$I$9-CS630,IF(AND(CL631&gt;0,CL631*$B$4+CS630&gt;$B$2*'SFV+BESS'!$I$9,CL631*$B$4&gt;'SFV+BESS'!$I$7,CS630&lt;$B$2*'SFV+BESS'!$I$9),$B$2*'SFV+BESS'!$I$9-CS630,IF(AND(CL631&gt;0,CL631*$B$4+CS630&lt;=$B$2*'SFV+BESS'!$I$9,CL631&gt;'SFV+BESS'!$I$7),'SFV+BESS'!$I$7,0))))</f>
        <v>0</v>
      </c>
      <c r="CN631" s="27">
        <f>IF(AND(CL631&lt;0,CS630+CL631/$B$5&gt;$H$2,-CL631/'Carga-Descarga Año'!$B$5&lt;'SFV+BESS'!$I$7),CL631/$B$5,IF(AND(CL631&lt;0,CS630+CL631/$B$5&gt;$H$2,-CL631/'Carga-Descarga Año'!$B$5&gt;'SFV+BESS'!$I$7),-'SFV+BESS'!$I$7,IF(AND(CL631&lt;0,CS630+CL631/$B$5&lt;$H$2),-MIN('SFV+BESS'!$I$7,CS630-$H$2),0)))</f>
        <v>0</v>
      </c>
      <c r="CO631" s="33"/>
      <c r="CP631" s="33">
        <f t="shared" si="736"/>
        <v>0</v>
      </c>
      <c r="CQ631" s="27">
        <f t="shared" si="702"/>
        <v>0</v>
      </c>
      <c r="CR631" s="27">
        <f t="shared" si="737"/>
        <v>0</v>
      </c>
      <c r="CS631" s="28">
        <f>IF((CS630+CM631+CN631)&gt;=$B$2*'SFV+BESS'!$I$9, $B$2*'SFV+BESS'!$I$9, (CS630+CM631+CN631))</f>
        <v>173.61249999999998</v>
      </c>
      <c r="CT631" s="110">
        <f t="shared" si="703"/>
        <v>0</v>
      </c>
      <c r="CY631" s="251"/>
      <c r="CZ631" s="41">
        <v>25.9166666666667</v>
      </c>
      <c r="DA631" s="33">
        <f t="shared" si="754"/>
        <v>0</v>
      </c>
      <c r="DB631" s="33">
        <f>Gen_Cons_Horario!B5001</f>
        <v>0</v>
      </c>
      <c r="DC631" s="35">
        <f t="shared" si="719"/>
        <v>0</v>
      </c>
      <c r="DD631" s="116">
        <f>IF(AND(DC631&gt;0,DC631*$B$4+DJ630&lt;=$B$2*'SFV+BESS'!$I$9,DC631&lt;'SFV+BESS'!$I$7), DC631*$B$4, IF(AND(DC631&gt;0,DC631*$B$4+DJ630&gt;$B$2*'SFV+BESS'!$I$9,DC631*$B$4&lt;'SFV+BESS'!$I$7),$B$2*'SFV+BESS'!$I$9-DJ630,IF(AND(DC631&gt;0,DC631*$B$4+DJ630&gt;$B$2*'SFV+BESS'!$I$9,DC631*$B$4&gt;'SFV+BESS'!$I$7,DJ630&lt;$B$2*'SFV+BESS'!$I$9),$B$2*'SFV+BESS'!$I$9-DJ630,IF(AND(DC631&gt;0,DC631*$B$4+DJ630&lt;=$B$2*'SFV+BESS'!$I$9,DC631&gt;'SFV+BESS'!$I$7),'SFV+BESS'!$I$7,0))))</f>
        <v>0</v>
      </c>
      <c r="DE631" s="27">
        <f>IF(AND(DC631&lt;0,DJ630+DC631/$B$5&gt;$H$2,-DC631/'Carga-Descarga Año'!$B$5&lt;'SFV+BESS'!$I$7),DC631/$B$5,IF(AND(DC631&lt;0,DJ630+DC631/$B$5&gt;$H$2,-DC631/'Carga-Descarga Año'!$B$5&gt;'SFV+BESS'!$I$7),-'SFV+BESS'!$I$7,IF(AND(DC631&lt;0,DJ630+DC631/$B$5&lt;$H$2),-MIN('SFV+BESS'!$I$7,DJ630-$H$2),0)))</f>
        <v>0</v>
      </c>
      <c r="DF631" s="33"/>
      <c r="DG631" s="33">
        <f t="shared" si="738"/>
        <v>0</v>
      </c>
      <c r="DH631" s="27">
        <f t="shared" si="704"/>
        <v>0</v>
      </c>
      <c r="DI631" s="27">
        <f t="shared" si="705"/>
        <v>0</v>
      </c>
      <c r="DJ631" s="28">
        <f>IF((DJ630+DD631+DE631)&gt;=$B$2*'SFV+BESS'!$I$9, $B$2*'SFV+BESS'!$I$9, (DJ630+DD631+DE631))</f>
        <v>173.61249999999998</v>
      </c>
      <c r="DK631" s="110">
        <f t="shared" si="706"/>
        <v>0</v>
      </c>
      <c r="DP631" s="251"/>
      <c r="DQ631" s="41">
        <v>25.9166666666667</v>
      </c>
      <c r="DR631" s="33">
        <f t="shared" si="755"/>
        <v>0</v>
      </c>
      <c r="DS631" s="33">
        <f>Gen_Cons_Horario!B5745</f>
        <v>0</v>
      </c>
      <c r="DT631" s="35">
        <f t="shared" si="720"/>
        <v>0</v>
      </c>
      <c r="DU631" s="116">
        <f>IF(AND(DT631&gt;0,DT631*$B$4+EA630&lt;=$B$2*'SFV+BESS'!$I$9,DT631&lt;'SFV+BESS'!$I$7), DT631*$B$4, IF(AND(DT631&gt;0,DT631*$B$4+EA630&gt;$B$2*'SFV+BESS'!$I$9,DT631*$B$4&lt;'SFV+BESS'!$I$7),$B$2*'SFV+BESS'!$I$9-EA630,IF(AND(DT631&gt;0,DT631*$B$4+EA630&gt;$B$2*'SFV+BESS'!$I$9,DT631*$B$4&gt;'SFV+BESS'!$I$7,EA630&lt;$B$2*'SFV+BESS'!$I$9),$B$2*'SFV+BESS'!$I$9-EA630,IF(AND(DT631&gt;0,DT631*$B$4+EA630&lt;=$B$2*'SFV+BESS'!$I$9,DT631&gt;'SFV+BESS'!$I$7),'SFV+BESS'!$I$7,0))))</f>
        <v>0</v>
      </c>
      <c r="DV631" s="27">
        <f>IF(AND(DT631&lt;0,EA630+DT631/$B$5&gt;$H$2,-DT631/'Carga-Descarga Año'!$B$5&lt;'SFV+BESS'!$I$7),DT631/$B$5,IF(AND(DT631&lt;0,EA630+DT631/$B$5&gt;$H$2,-DT631/'Carga-Descarga Año'!$B$5&gt;'SFV+BESS'!$I$7),-'SFV+BESS'!$I$7,IF(AND(DT631&lt;0,EA630+DT631/$B$5&lt;$H$2),-MIN('SFV+BESS'!$I$7,EA630-$H$2),0)))</f>
        <v>0</v>
      </c>
      <c r="DW631" s="33"/>
      <c r="DX631" s="33">
        <f t="shared" si="739"/>
        <v>0</v>
      </c>
      <c r="DY631" s="27">
        <f t="shared" si="707"/>
        <v>0</v>
      </c>
      <c r="DZ631" s="27">
        <f t="shared" si="740"/>
        <v>0</v>
      </c>
      <c r="EA631" s="28">
        <f>IF((EA630+DU631+DV631)&gt;=$B$2*'SFV+BESS'!$I$9, $B$2*'SFV+BESS'!$I$9, (EA630+DU631+DV631))</f>
        <v>173.61249999999998</v>
      </c>
      <c r="EB631" s="110">
        <f t="shared" si="708"/>
        <v>0</v>
      </c>
      <c r="EG631" s="251"/>
      <c r="EH631" s="41">
        <v>25.9166666666667</v>
      </c>
      <c r="EI631" s="33">
        <f t="shared" si="756"/>
        <v>0</v>
      </c>
      <c r="EJ631" s="33">
        <f>Gen_Cons_Horario!B6489</f>
        <v>0</v>
      </c>
      <c r="EK631" s="35">
        <f t="shared" si="721"/>
        <v>0</v>
      </c>
      <c r="EL631" s="116">
        <f>IF(AND(EK631&gt;0,EK631*$B$4+ER630&lt;=$B$2*'SFV+BESS'!$I$9,EK631&lt;'SFV+BESS'!$I$7), EK631*$B$4, IF(AND(EK631&gt;0,EK631*$B$4+ER630&gt;$B$2*'SFV+BESS'!$I$9,EK631*$B$4&lt;'SFV+BESS'!$I$7),$B$2*'SFV+BESS'!$I$9-ER630,IF(AND(EK631&gt;0,EK631*$B$4+ER630&gt;$B$2*'SFV+BESS'!$I$9,EK631*$B$4&gt;'SFV+BESS'!$I$7,ER630&lt;$B$2*'SFV+BESS'!$I$9),$B$2*'SFV+BESS'!$I$9-ER630,IF(AND(EK631&gt;0,EK631*$B$4+ER630&lt;=$B$2*'SFV+BESS'!$I$9,EK631&gt;'SFV+BESS'!$I$7),'SFV+BESS'!$I$7,0))))</f>
        <v>0</v>
      </c>
      <c r="EM631" s="27">
        <f>IF(AND(EK631&lt;0,ER630+EK631/$B$5&gt;$H$2,-EK631/'Carga-Descarga Año'!$B$5&lt;'SFV+BESS'!$I$7),EK631/$B$5,IF(AND(EK631&lt;0,ER630+EK631/$B$5&gt;$H$2,-EK631/'Carga-Descarga Año'!$B$5&gt;'SFV+BESS'!$I$7),-'SFV+BESS'!$I$7,IF(AND(EK631&lt;0,ER630+EK631/$B$5&lt;$H$2),-MIN('SFV+BESS'!$I$7,ER630-$H$2),0)))</f>
        <v>0</v>
      </c>
      <c r="EN631" s="33"/>
      <c r="EO631" s="33">
        <f t="shared" si="741"/>
        <v>0</v>
      </c>
      <c r="EP631" s="27">
        <f t="shared" si="709"/>
        <v>0</v>
      </c>
      <c r="EQ631" s="27">
        <f t="shared" si="742"/>
        <v>0</v>
      </c>
      <c r="ER631" s="28">
        <f>IF((ER630+EL631+EM631)&gt;=$B$2*'SFV+BESS'!$I$9, $B$2*'SFV+BESS'!$I$9, (ER630+EL631+EM631))</f>
        <v>173.61249999999998</v>
      </c>
      <c r="ES631" s="110">
        <f t="shared" si="710"/>
        <v>0</v>
      </c>
      <c r="EX631" s="251"/>
      <c r="EY631" s="41">
        <v>25.9166666666667</v>
      </c>
      <c r="EZ631" s="33">
        <f t="shared" si="757"/>
        <v>0</v>
      </c>
      <c r="FA631" s="33">
        <f>Gen_Cons_Horario!B7209</f>
        <v>0</v>
      </c>
      <c r="FB631" s="35">
        <f t="shared" si="722"/>
        <v>0</v>
      </c>
      <c r="FC631" s="116">
        <f>IF(AND(FB631&gt;0,FB631*$B$4+FI630&lt;=$B$2*'SFV+BESS'!$I$9,FB631&lt;'SFV+BESS'!$I$7), FB631*$B$4, IF(AND(FB631&gt;0,FB631*$B$4+FI630&gt;$B$2*'SFV+BESS'!$I$9,FB631*$B$4&lt;'SFV+BESS'!$I$7),$B$2*'SFV+BESS'!$I$9-FI630,IF(AND(FB631&gt;0,FB631*$B$4+FI630&gt;$B$2*'SFV+BESS'!$I$9,FB631*$B$4&gt;'SFV+BESS'!$I$7,FI630&lt;$B$2*'SFV+BESS'!$I$9),$B$2*'SFV+BESS'!$I$9-FI630,IF(AND(FB631&gt;0,FB631*$B$4+FI630&lt;=$B$2*'SFV+BESS'!$I$9,FB631&gt;'SFV+BESS'!$I$7),'SFV+BESS'!$I$7,0))))</f>
        <v>0</v>
      </c>
      <c r="FD631" s="27">
        <f>IF(AND(FB631&lt;0,FI630+FB631/$B$5&gt;$H$2,-FB631/'Carga-Descarga Año'!$B$5&lt;'SFV+BESS'!$I$7),FB631/$B$5,IF(AND(FB631&lt;0,FI630+FB631/$B$5&gt;$H$2,-FB631/'Carga-Descarga Año'!$B$5&gt;'SFV+BESS'!$I$7),-'SFV+BESS'!$I$7,IF(AND(FB631&lt;0,FI630+FB631/$B$5&lt;$H$2),-MIN('SFV+BESS'!$I$7,FI630-$H$2),0)))</f>
        <v>0</v>
      </c>
      <c r="FE631" s="33"/>
      <c r="FF631" s="33">
        <f t="shared" si="743"/>
        <v>0</v>
      </c>
      <c r="FG631" s="27">
        <f t="shared" si="711"/>
        <v>0</v>
      </c>
      <c r="FH631" s="27">
        <f t="shared" si="744"/>
        <v>0</v>
      </c>
      <c r="FI631" s="28">
        <f>IF((FI630+FC631+FD631)&gt;=$B$2*'SFV+BESS'!$I$9, $B$2*'SFV+BESS'!$I$9, (FI630+FC631+FD631))</f>
        <v>173.61249999999998</v>
      </c>
      <c r="FJ631" s="110">
        <f t="shared" si="712"/>
        <v>0</v>
      </c>
      <c r="FO631" s="251"/>
      <c r="FP631" s="41">
        <v>25.9166666666667</v>
      </c>
      <c r="FQ631" s="33">
        <f t="shared" si="758"/>
        <v>0</v>
      </c>
      <c r="FR631" s="33">
        <f>Gen_Cons_Horario!B7953</f>
        <v>0</v>
      </c>
      <c r="FS631" s="35">
        <f t="shared" si="723"/>
        <v>0</v>
      </c>
      <c r="FT631" s="116">
        <f>IF(AND(FS631&gt;0,FS631*$B$4+FZ630&lt;=$B$2*'SFV+BESS'!$I$9,FS631&lt;'SFV+BESS'!$I$7), FS631*$B$4, IF(AND(FS631&gt;0,FS631*$B$4+FZ630&gt;$B$2*'SFV+BESS'!$I$9,FS631*$B$4&lt;'SFV+BESS'!$I$7),$B$2*'SFV+BESS'!$I$9-FZ630,IF(AND(FS631&gt;0,FS631*$B$4+FZ630&gt;$B$2*'SFV+BESS'!$I$9,FS631*$B$4&gt;'SFV+BESS'!$I$7,FZ630&lt;$B$2*'SFV+BESS'!$I$9),$B$2*'SFV+BESS'!$I$9-FZ630,IF(AND(FS631&gt;0,FS631*$B$4+FZ630&lt;=$B$2*'SFV+BESS'!$I$9,FS631&gt;'SFV+BESS'!$I$7),'SFV+BESS'!$I$7,0))))</f>
        <v>0</v>
      </c>
      <c r="FU631" s="27">
        <f>IF(AND(FS631&lt;0,FZ630+FS631/$B$5&gt;$H$2,-FS631/'Carga-Descarga Año'!$B$5&lt;'SFV+BESS'!$I$7),FS631/$B$5,IF(AND(FS631&lt;0,FZ630+FS631/$B$5&gt;$H$2,-FS631/'Carga-Descarga Año'!$B$5&gt;'SFV+BESS'!$I$7),-'SFV+BESS'!$I$7,IF(AND(FS631&lt;0,FZ630+FS631/$B$5&lt;$H$2),-MIN('SFV+BESS'!$I$7,FZ630-$H$2),0)))</f>
        <v>0</v>
      </c>
      <c r="FV631" s="33"/>
      <c r="FW631" s="33">
        <f t="shared" si="745"/>
        <v>0</v>
      </c>
      <c r="FX631" s="27">
        <f t="shared" si="713"/>
        <v>0</v>
      </c>
      <c r="FY631" s="27">
        <f t="shared" si="746"/>
        <v>0</v>
      </c>
      <c r="FZ631" s="28">
        <f>IF((FZ630+FT631+FU631)&gt;=$B$2*'SFV+BESS'!$I$9, $B$2*'SFV+BESS'!$I$9, (FZ630+FT631+FU631))</f>
        <v>173.61249999999998</v>
      </c>
      <c r="GA631" s="110">
        <f t="shared" si="714"/>
        <v>0</v>
      </c>
      <c r="GF631" s="251"/>
      <c r="GG631" s="41">
        <v>25.9166666666667</v>
      </c>
      <c r="GH631" s="33">
        <f t="shared" si="759"/>
        <v>0</v>
      </c>
      <c r="GI631" s="33">
        <f>Gen_Cons_Horario!B8673</f>
        <v>0</v>
      </c>
      <c r="GJ631" s="35">
        <f t="shared" si="729"/>
        <v>0</v>
      </c>
      <c r="GK631" s="116">
        <f>IF(AND(GJ631&gt;0,GJ631*$B$4+GQ630&lt;=$B$2*'SFV+BESS'!$I$9,GJ631&lt;'SFV+BESS'!$I$7), GJ631*$B$4, IF(AND(GJ631&gt;0,GJ631*$B$4+GQ630&gt;$B$2*'SFV+BESS'!$I$9,GJ631*$B$4&lt;'SFV+BESS'!$I$7),$B$2*'SFV+BESS'!$I$9-GQ630,IF(AND(GJ631&gt;0,GJ631*$B$4+GQ630&gt;$B$2*'SFV+BESS'!$I$9,GJ631*$B$4&gt;'SFV+BESS'!$I$7,GQ630&lt;$B$2*'SFV+BESS'!$I$9),$B$2*'SFV+BESS'!$I$9-GQ630,IF(AND(GJ631&gt;0,GJ631*$B$4+GQ630&lt;=$B$2*'SFV+BESS'!$I$9,GJ631&gt;'SFV+BESS'!$I$7),'SFV+BESS'!$I$7,0))))</f>
        <v>0</v>
      </c>
      <c r="GL631" s="27">
        <f>IF(AND(GJ631&lt;0,GQ630+GJ631/$B$5&gt;$H$2,-GJ631/'Carga-Descarga Año'!$B$5&lt;'SFV+BESS'!$I$7),GJ631/$B$5,IF(AND(GJ631&lt;0,GQ630+GJ631/$B$5&gt;$H$2,-GJ631/'Carga-Descarga Año'!$B$5&gt;'SFV+BESS'!$I$7),-'SFV+BESS'!$I$7,IF(AND(GJ631&lt;0,GQ630+GJ631/$B$5&lt;$H$2),-MIN('SFV+BESS'!$I$7,GQ630-$H$2),0)))</f>
        <v>0</v>
      </c>
      <c r="GM631" s="33"/>
      <c r="GN631" s="33">
        <f t="shared" si="747"/>
        <v>0</v>
      </c>
      <c r="GO631" s="27">
        <f t="shared" si="715"/>
        <v>0</v>
      </c>
      <c r="GP631" s="27">
        <f t="shared" si="748"/>
        <v>0</v>
      </c>
      <c r="GQ631" s="28">
        <f>IF((GQ630+GK631+GL631)&gt;=$B$2*'SFV+BESS'!$I$9, $B$2*'SFV+BESS'!$I$9, (GQ630+GK631+GL631))</f>
        <v>173.61249999999998</v>
      </c>
      <c r="GR631" s="110">
        <f t="shared" si="716"/>
        <v>0</v>
      </c>
    </row>
    <row r="632" spans="1:200">
      <c r="A632" s="250"/>
      <c r="B632" s="41">
        <v>25.9583333333334</v>
      </c>
      <c r="C632" s="38">
        <f t="shared" si="730"/>
        <v>0</v>
      </c>
      <c r="D632" s="2">
        <f>Gen_Cons_Horario!B658</f>
        <v>0</v>
      </c>
      <c r="E632" s="140">
        <f t="shared" si="688"/>
        <v>0</v>
      </c>
      <c r="F632" s="116">
        <f>IF(AND(E632&gt;0,E632*$B$4+L631&lt;=$B$2*'SFV+BESS'!$I$9,E632&lt;'SFV+BESS'!$I$7), E632*$B$4, IF(AND(E632&gt;0,E632*$B$4+L631&gt;$B$2*'SFV+BESS'!$I$9,E632*$B$4&lt;'SFV+BESS'!$I$7),$B$2*'SFV+BESS'!$I$9-L631,IF(AND(E632&gt;0,E632*$B$4+L631&gt;$B$2*'SFV+BESS'!$I$9,E632*$B$4&gt;'SFV+BESS'!$I$7,L631&lt;$B$2*'SFV+BESS'!$I$9),$B$2*'SFV+BESS'!$I$9-L631,IF(AND(E632&gt;0,E632*$B$4+L631&lt;=$B$2*'SFV+BESS'!$I$9,E632&gt;'SFV+BESS'!$I$7),'SFV+BESS'!$I$7,0))))</f>
        <v>0</v>
      </c>
      <c r="G632" s="27">
        <f>IF(AND(E632&lt;0,L631+E632/$B$5&gt;$H$2,-E632/'Carga-Descarga Año'!$B$5&lt;'SFV+BESS'!$I$7),E632/$B$5,IF(AND(E632&lt;0,L631+E632/$B$5&gt;$H$2,-E632/'Carga-Descarga Año'!$B$5&gt;'SFV+BESS'!$I$7),-'SFV+BESS'!$I$7,IF(AND(E632&lt;0,L631+E632/$B$5&lt;$H$2),-MIN('SFV+BESS'!$I$7,L631-$H$2),0)))</f>
        <v>0</v>
      </c>
      <c r="I632" s="38">
        <f t="shared" si="689"/>
        <v>0</v>
      </c>
      <c r="J632" s="27">
        <f t="shared" si="691"/>
        <v>0</v>
      </c>
      <c r="K632" s="27">
        <f t="shared" si="690"/>
        <v>0</v>
      </c>
      <c r="L632" s="28">
        <f>IF((L631+F632+G632)&gt;=$B$2*'SFV+BESS'!$I$9, $B$2*'SFV+BESS'!$I$9, (L631+F632+G632))</f>
        <v>173.61249999999998</v>
      </c>
      <c r="M632" s="110">
        <f t="shared" si="692"/>
        <v>0</v>
      </c>
      <c r="R632" s="251"/>
      <c r="S632" s="41">
        <v>25.9583333333334</v>
      </c>
      <c r="T632" s="2">
        <f t="shared" si="749"/>
        <v>0</v>
      </c>
      <c r="U632" s="2">
        <f>Gen_Cons_Horario!B1402</f>
        <v>0</v>
      </c>
      <c r="V632" s="35">
        <f t="shared" si="724"/>
        <v>0</v>
      </c>
      <c r="W632" s="116">
        <f>IF(AND(V632&gt;0,V632*$B$4+AC631&lt;=$B$2*'SFV+BESS'!$I$9,V632&lt;'SFV+BESS'!$I$7), V632*$B$4, IF(AND(V632&gt;0,V632*$B$4+AC631&gt;$B$2*'SFV+BESS'!$I$9,V632*$B$4&lt;'SFV+BESS'!$I$7),$B$2*'SFV+BESS'!$I$9-AC631,IF(AND(V632&gt;0,V632*$B$4+AC631&gt;$B$2*'SFV+BESS'!$I$9,V632*$B$4&gt;'SFV+BESS'!$I$7,AC631&lt;$B$2*'SFV+BESS'!$I$9),$B$2*'SFV+BESS'!$I$9-AC631,IF(AND(V632&gt;0,V632*$B$4+AC631&lt;=$B$2*'SFV+BESS'!$I$9,V632&gt;'SFV+BESS'!$I$7),'SFV+BESS'!$I$7,0))))</f>
        <v>0</v>
      </c>
      <c r="X632" s="27">
        <f>IF(AND(V632&lt;0,AC631+V632/$B$5&gt;$H$2,-V632/'Carga-Descarga Año'!$B$5&lt;'SFV+BESS'!$I$7),V632/$B$5,IF(AND(V632&lt;0,AC631+V632/$B$5&gt;$H$2,-V632/'Carga-Descarga Año'!$B$5&gt;'SFV+BESS'!$I$7),-'SFV+BESS'!$I$7,IF(AND(V632&lt;0,AC631+V632/$B$5&lt;$H$2),-MIN('SFV+BESS'!$I$7,AC631-$H$2),0)))</f>
        <v>0</v>
      </c>
      <c r="Z632" s="33">
        <f t="shared" si="718"/>
        <v>0</v>
      </c>
      <c r="AA632" s="27">
        <f t="shared" si="693"/>
        <v>0</v>
      </c>
      <c r="AB632" s="27">
        <f t="shared" si="717"/>
        <v>0</v>
      </c>
      <c r="AC632" s="28">
        <f>IF((AC631+W632+X632)&gt;=$B$2*'SFV+BESS'!$I$9, $B$2*'SFV+BESS'!$I$9, (AC631+W632+X632))</f>
        <v>158.28168784219915</v>
      </c>
      <c r="AD632" s="110">
        <f t="shared" si="694"/>
        <v>0</v>
      </c>
      <c r="AI632" s="251"/>
      <c r="AJ632" s="41">
        <v>25.9583333333334</v>
      </c>
      <c r="AK632" s="52">
        <f t="shared" si="750"/>
        <v>0</v>
      </c>
      <c r="AL632" s="33">
        <f>Gen_Cons_Horario!B2074</f>
        <v>0</v>
      </c>
      <c r="AM632" s="35">
        <f t="shared" si="725"/>
        <v>0</v>
      </c>
      <c r="AN632" s="116">
        <f>IF(AND(AM632&gt;0,AM632*$B$4+AT631&lt;=$B$2*'SFV+BESS'!$I$9,AM632&lt;'SFV+BESS'!$I$7), AM632*$B$4, IF(AND(AM632&gt;0,AM632*$B$4+AT631&gt;$B$2*'SFV+BESS'!$I$9,AM632*$B$4&lt;'SFV+BESS'!$I$7),$B$2*'SFV+BESS'!$I$9-AT631,IF(AND(AM632&gt;0,AM632*$B$4+AT631&gt;$B$2*'SFV+BESS'!$I$9,AM632*$B$4&gt;'SFV+BESS'!$I$7,AT631&lt;$B$2*'SFV+BESS'!$I$9),$B$2*'SFV+BESS'!$I$9-AT631,IF(AND(AM632&gt;0,AM632*$B$4+AT631&lt;=$B$2*'SFV+BESS'!$I$9,AM632&gt;'SFV+BESS'!$I$7),'SFV+BESS'!$I$7,0))))</f>
        <v>0</v>
      </c>
      <c r="AO632" s="27">
        <f>IF(AND(AM632&lt;0,AT631+AM632/$B$5&gt;$H$2,-AM632/'Carga-Descarga Año'!$B$5&lt;'SFV+BESS'!$I$7),AM632/$B$5,IF(AND(AM632&lt;0,AT631+AM632/$B$5&gt;$H$2,-AM632/'Carga-Descarga Año'!$B$5&gt;'SFV+BESS'!$I$7),-'SFV+BESS'!$I$7,IF(AND(AM632&lt;0,AT631+AM632/$B$5&lt;$H$2),-MIN('SFV+BESS'!$I$7,AT631-$H$2),0)))</f>
        <v>0</v>
      </c>
      <c r="AP632" s="33"/>
      <c r="AQ632" s="33">
        <f t="shared" si="731"/>
        <v>0</v>
      </c>
      <c r="AR632" s="27">
        <f t="shared" si="695"/>
        <v>0</v>
      </c>
      <c r="AS632" s="27">
        <f t="shared" si="732"/>
        <v>0</v>
      </c>
      <c r="AT632" s="28">
        <f>IF((AT631+AN632+AO632)&gt;=$B$2*'SFV+BESS'!$I$9, $B$2*'SFV+BESS'!$I$9, (AT631+AN632+AO632))</f>
        <v>173.61249999999998</v>
      </c>
      <c r="AU632" s="110">
        <f t="shared" si="696"/>
        <v>0</v>
      </c>
      <c r="AZ632" s="251"/>
      <c r="BA632" s="41">
        <v>25.9583333333334</v>
      </c>
      <c r="BB632" s="33">
        <f t="shared" si="751"/>
        <v>0</v>
      </c>
      <c r="BC632" s="33">
        <f>Gen_Cons_Horario!B2818</f>
        <v>0</v>
      </c>
      <c r="BD632" s="35">
        <f t="shared" si="726"/>
        <v>0</v>
      </c>
      <c r="BE632" s="116">
        <f>IF(AND(BD632&gt;0,BD632*$B$4+BK631&lt;=$B$2*'SFV+BESS'!$I$9,BD632&lt;'SFV+BESS'!$I$7), BD632*$B$4, IF(AND(BD632&gt;0,BD632*$B$4+BK631&gt;$B$2*'SFV+BESS'!$I$9,BD632*$B$4&lt;'SFV+BESS'!$I$7),$B$2*'SFV+BESS'!$I$9-BK631,IF(AND(BD632&gt;0,BD632*$B$4+BK631&gt;$B$2*'SFV+BESS'!$I$9,BD632*$B$4&gt;'SFV+BESS'!$I$7,BK631&lt;$B$2*'SFV+BESS'!$I$9),$B$2*'SFV+BESS'!$I$9-BK631,IF(AND(BD632&gt;0,BD632*$B$4+BK631&lt;=$B$2*'SFV+BESS'!$I$9,BD632&gt;'SFV+BESS'!$I$7),'SFV+BESS'!$I$7,0))))</f>
        <v>0</v>
      </c>
      <c r="BF632" s="27">
        <f>IF(AND(BD632&lt;0,BK631+BD632/$B$5&gt;$H$2,-BD632/'Carga-Descarga Año'!$B$5&lt;'SFV+BESS'!$I$7),BD632/$B$5,IF(AND(BD632&lt;0,BK631+BD632/$B$5&gt;$H$2,-BD632/'Carga-Descarga Año'!$B$5&gt;'SFV+BESS'!$I$7),-'SFV+BESS'!$I$7,IF(AND(BD632&lt;0,BK631+BD632/$B$5&lt;$H$2),-MIN('SFV+BESS'!$I$7,BK631-$H$2),0)))</f>
        <v>0</v>
      </c>
      <c r="BG632" s="33"/>
      <c r="BH632" s="33">
        <f t="shared" si="733"/>
        <v>0</v>
      </c>
      <c r="BI632" s="27">
        <f t="shared" si="697"/>
        <v>0</v>
      </c>
      <c r="BJ632" s="27">
        <f t="shared" si="734"/>
        <v>0</v>
      </c>
      <c r="BK632" s="28">
        <f>IF((BK631+BE632+BF632)&gt;=$B$2*'SFV+BESS'!$I$9, $B$2*'SFV+BESS'!$I$9, (BK631+BE632+BF632))</f>
        <v>173.61249999999998</v>
      </c>
      <c r="BL632" s="110">
        <f t="shared" si="698"/>
        <v>0</v>
      </c>
      <c r="BQ632" s="251"/>
      <c r="BR632" s="41">
        <v>25.9583333333334</v>
      </c>
      <c r="BS632" s="33">
        <f t="shared" si="752"/>
        <v>0</v>
      </c>
      <c r="BT632" s="33">
        <f>Gen_Cons_Horario!B3538</f>
        <v>0</v>
      </c>
      <c r="BU632" s="35">
        <f t="shared" si="727"/>
        <v>0</v>
      </c>
      <c r="BV632" s="116">
        <f>IF(AND(BU632&gt;0,BU632*$B$4+CB631&lt;=$B$2*'SFV+BESS'!$I$9,BU632&lt;'SFV+BESS'!$I$7), BU632*$B$4, IF(AND(BU632&gt;0,BU632*$B$4+CB631&gt;$B$2*'SFV+BESS'!$I$9,BU632*$B$4&lt;'SFV+BESS'!$I$7),$B$2*'SFV+BESS'!$I$9-CB631,IF(AND(BU632&gt;0,BU632*$B$4+CB631&gt;$B$2*'SFV+BESS'!$I$9,BU632*$B$4&gt;'SFV+BESS'!$I$7,CB631&lt;$B$2*'SFV+BESS'!$I$9),$B$2*'SFV+BESS'!$I$9-CB631,IF(AND(BU632&gt;0,BU632*$B$4+CB631&lt;=$B$2*'SFV+BESS'!$I$9,BU632&gt;'SFV+BESS'!$I$7),'SFV+BESS'!$I$7,0))))</f>
        <v>0</v>
      </c>
      <c r="BW632" s="27">
        <f>IF(AND(BU632&lt;0,CB631+BU632/$B$5&gt;$H$2,-BU632/'Carga-Descarga Año'!$B$5&lt;'SFV+BESS'!$I$7),BU632/$B$5,IF(AND(BU632&lt;0,CB631+BU632/$B$5&gt;$H$2,-BU632/'Carga-Descarga Año'!$B$5&gt;'SFV+BESS'!$I$7),-'SFV+BESS'!$I$7,IF(AND(BU632&lt;0,CB631+BU632/$B$5&lt;$H$2),-MIN('SFV+BESS'!$I$7,CB631-$H$2),0)))</f>
        <v>0</v>
      </c>
      <c r="BX632" s="33"/>
      <c r="BY632" s="33">
        <f t="shared" si="735"/>
        <v>0</v>
      </c>
      <c r="BZ632" s="27">
        <f t="shared" si="699"/>
        <v>0</v>
      </c>
      <c r="CA632" s="27">
        <f t="shared" si="700"/>
        <v>0</v>
      </c>
      <c r="CB632" s="28">
        <f>IF((CB631+BV632+BW632)&gt;=$B$2*'SFV+BESS'!$I$9, $B$2*'SFV+BESS'!$I$9, (CB631+BV632+BW632))</f>
        <v>173.61249999999998</v>
      </c>
      <c r="CC632" s="110">
        <f t="shared" si="701"/>
        <v>0</v>
      </c>
      <c r="CH632" s="251"/>
      <c r="CI632" s="41">
        <v>25.9583333333334</v>
      </c>
      <c r="CJ632" s="33">
        <f t="shared" si="753"/>
        <v>0</v>
      </c>
      <c r="CK632" s="33">
        <f>Gen_Cons_Horario!B4282</f>
        <v>0</v>
      </c>
      <c r="CL632" s="35">
        <f t="shared" si="728"/>
        <v>0</v>
      </c>
      <c r="CM632" s="116">
        <f>IF(AND(CL632&gt;0,CL632*$B$4+CS631&lt;=$B$2*'SFV+BESS'!$I$9,CL632&lt;'SFV+BESS'!$I$7), CL632*$B$4, IF(AND(CL632&gt;0,CL632*$B$4+CS631&gt;$B$2*'SFV+BESS'!$I$9,CL632*$B$4&lt;'SFV+BESS'!$I$7),$B$2*'SFV+BESS'!$I$9-CS631,IF(AND(CL632&gt;0,CL632*$B$4+CS631&gt;$B$2*'SFV+BESS'!$I$9,CL632*$B$4&gt;'SFV+BESS'!$I$7,CS631&lt;$B$2*'SFV+BESS'!$I$9),$B$2*'SFV+BESS'!$I$9-CS631,IF(AND(CL632&gt;0,CL632*$B$4+CS631&lt;=$B$2*'SFV+BESS'!$I$9,CL632&gt;'SFV+BESS'!$I$7),'SFV+BESS'!$I$7,0))))</f>
        <v>0</v>
      </c>
      <c r="CN632" s="27">
        <f>IF(AND(CL632&lt;0,CS631+CL632/$B$5&gt;$H$2,-CL632/'Carga-Descarga Año'!$B$5&lt;'SFV+BESS'!$I$7),CL632/$B$5,IF(AND(CL632&lt;0,CS631+CL632/$B$5&gt;$H$2,-CL632/'Carga-Descarga Año'!$B$5&gt;'SFV+BESS'!$I$7),-'SFV+BESS'!$I$7,IF(AND(CL632&lt;0,CS631+CL632/$B$5&lt;$H$2),-MIN('SFV+BESS'!$I$7,CS631-$H$2),0)))</f>
        <v>0</v>
      </c>
      <c r="CO632" s="33"/>
      <c r="CP632" s="33">
        <f t="shared" si="736"/>
        <v>0</v>
      </c>
      <c r="CQ632" s="27">
        <f t="shared" si="702"/>
        <v>0</v>
      </c>
      <c r="CR632" s="27">
        <f t="shared" si="737"/>
        <v>0</v>
      </c>
      <c r="CS632" s="28">
        <f>IF((CS631+CM632+CN632)&gt;=$B$2*'SFV+BESS'!$I$9, $B$2*'SFV+BESS'!$I$9, (CS631+CM632+CN632))</f>
        <v>173.61249999999998</v>
      </c>
      <c r="CT632" s="110">
        <f t="shared" si="703"/>
        <v>0</v>
      </c>
      <c r="CY632" s="251"/>
      <c r="CZ632" s="41">
        <v>25.9583333333334</v>
      </c>
      <c r="DA632" s="33">
        <f t="shared" si="754"/>
        <v>0</v>
      </c>
      <c r="DB632" s="33">
        <f>Gen_Cons_Horario!B5002</f>
        <v>0</v>
      </c>
      <c r="DC632" s="35">
        <f t="shared" si="719"/>
        <v>0</v>
      </c>
      <c r="DD632" s="116">
        <f>IF(AND(DC632&gt;0,DC632*$B$4+DJ631&lt;=$B$2*'SFV+BESS'!$I$9,DC632&lt;'SFV+BESS'!$I$7), DC632*$B$4, IF(AND(DC632&gt;0,DC632*$B$4+DJ631&gt;$B$2*'SFV+BESS'!$I$9,DC632*$B$4&lt;'SFV+BESS'!$I$7),$B$2*'SFV+BESS'!$I$9-DJ631,IF(AND(DC632&gt;0,DC632*$B$4+DJ631&gt;$B$2*'SFV+BESS'!$I$9,DC632*$B$4&gt;'SFV+BESS'!$I$7,DJ631&lt;$B$2*'SFV+BESS'!$I$9),$B$2*'SFV+BESS'!$I$9-DJ631,IF(AND(DC632&gt;0,DC632*$B$4+DJ631&lt;=$B$2*'SFV+BESS'!$I$9,DC632&gt;'SFV+BESS'!$I$7),'SFV+BESS'!$I$7,0))))</f>
        <v>0</v>
      </c>
      <c r="DE632" s="27">
        <f>IF(AND(DC632&lt;0,DJ631+DC632/$B$5&gt;$H$2,-DC632/'Carga-Descarga Año'!$B$5&lt;'SFV+BESS'!$I$7),DC632/$B$5,IF(AND(DC632&lt;0,DJ631+DC632/$B$5&gt;$H$2,-DC632/'Carga-Descarga Año'!$B$5&gt;'SFV+BESS'!$I$7),-'SFV+BESS'!$I$7,IF(AND(DC632&lt;0,DJ631+DC632/$B$5&lt;$H$2),-MIN('SFV+BESS'!$I$7,DJ631-$H$2),0)))</f>
        <v>0</v>
      </c>
      <c r="DF632" s="33"/>
      <c r="DG632" s="33">
        <f t="shared" si="738"/>
        <v>0</v>
      </c>
      <c r="DH632" s="27">
        <f t="shared" si="704"/>
        <v>0</v>
      </c>
      <c r="DI632" s="27">
        <f t="shared" si="705"/>
        <v>0</v>
      </c>
      <c r="DJ632" s="28">
        <f>IF((DJ631+DD632+DE632)&gt;=$B$2*'SFV+BESS'!$I$9, $B$2*'SFV+BESS'!$I$9, (DJ631+DD632+DE632))</f>
        <v>173.61249999999998</v>
      </c>
      <c r="DK632" s="110">
        <f t="shared" si="706"/>
        <v>0</v>
      </c>
      <c r="DP632" s="251"/>
      <c r="DQ632" s="41">
        <v>25.9583333333334</v>
      </c>
      <c r="DR632" s="33">
        <f t="shared" si="755"/>
        <v>0</v>
      </c>
      <c r="DS632" s="33">
        <f>Gen_Cons_Horario!B5746</f>
        <v>0</v>
      </c>
      <c r="DT632" s="35">
        <f t="shared" si="720"/>
        <v>0</v>
      </c>
      <c r="DU632" s="116">
        <f>IF(AND(DT632&gt;0,DT632*$B$4+EA631&lt;=$B$2*'SFV+BESS'!$I$9,DT632&lt;'SFV+BESS'!$I$7), DT632*$B$4, IF(AND(DT632&gt;0,DT632*$B$4+EA631&gt;$B$2*'SFV+BESS'!$I$9,DT632*$B$4&lt;'SFV+BESS'!$I$7),$B$2*'SFV+BESS'!$I$9-EA631,IF(AND(DT632&gt;0,DT632*$B$4+EA631&gt;$B$2*'SFV+BESS'!$I$9,DT632*$B$4&gt;'SFV+BESS'!$I$7,EA631&lt;$B$2*'SFV+BESS'!$I$9),$B$2*'SFV+BESS'!$I$9-EA631,IF(AND(DT632&gt;0,DT632*$B$4+EA631&lt;=$B$2*'SFV+BESS'!$I$9,DT632&gt;'SFV+BESS'!$I$7),'SFV+BESS'!$I$7,0))))</f>
        <v>0</v>
      </c>
      <c r="DV632" s="27">
        <f>IF(AND(DT632&lt;0,EA631+DT632/$B$5&gt;$H$2,-DT632/'Carga-Descarga Año'!$B$5&lt;'SFV+BESS'!$I$7),DT632/$B$5,IF(AND(DT632&lt;0,EA631+DT632/$B$5&gt;$H$2,-DT632/'Carga-Descarga Año'!$B$5&gt;'SFV+BESS'!$I$7),-'SFV+BESS'!$I$7,IF(AND(DT632&lt;0,EA631+DT632/$B$5&lt;$H$2),-MIN('SFV+BESS'!$I$7,EA631-$H$2),0)))</f>
        <v>0</v>
      </c>
      <c r="DW632" s="33"/>
      <c r="DX632" s="33">
        <f t="shared" si="739"/>
        <v>0</v>
      </c>
      <c r="DY632" s="27">
        <f t="shared" si="707"/>
        <v>0</v>
      </c>
      <c r="DZ632" s="27">
        <f t="shared" si="740"/>
        <v>0</v>
      </c>
      <c r="EA632" s="28">
        <f>IF((EA631+DU632+DV632)&gt;=$B$2*'SFV+BESS'!$I$9, $B$2*'SFV+BESS'!$I$9, (EA631+DU632+DV632))</f>
        <v>173.61249999999998</v>
      </c>
      <c r="EB632" s="110">
        <f t="shared" si="708"/>
        <v>0</v>
      </c>
      <c r="EG632" s="251"/>
      <c r="EH632" s="41">
        <v>25.9583333333334</v>
      </c>
      <c r="EI632" s="33">
        <f t="shared" si="756"/>
        <v>0</v>
      </c>
      <c r="EJ632" s="33">
        <f>Gen_Cons_Horario!B6490</f>
        <v>0</v>
      </c>
      <c r="EK632" s="35">
        <f t="shared" si="721"/>
        <v>0</v>
      </c>
      <c r="EL632" s="116">
        <f>IF(AND(EK632&gt;0,EK632*$B$4+ER631&lt;=$B$2*'SFV+BESS'!$I$9,EK632&lt;'SFV+BESS'!$I$7), EK632*$B$4, IF(AND(EK632&gt;0,EK632*$B$4+ER631&gt;$B$2*'SFV+BESS'!$I$9,EK632*$B$4&lt;'SFV+BESS'!$I$7),$B$2*'SFV+BESS'!$I$9-ER631,IF(AND(EK632&gt;0,EK632*$B$4+ER631&gt;$B$2*'SFV+BESS'!$I$9,EK632*$B$4&gt;'SFV+BESS'!$I$7,ER631&lt;$B$2*'SFV+BESS'!$I$9),$B$2*'SFV+BESS'!$I$9-ER631,IF(AND(EK632&gt;0,EK632*$B$4+ER631&lt;=$B$2*'SFV+BESS'!$I$9,EK632&gt;'SFV+BESS'!$I$7),'SFV+BESS'!$I$7,0))))</f>
        <v>0</v>
      </c>
      <c r="EM632" s="27">
        <f>IF(AND(EK632&lt;0,ER631+EK632/$B$5&gt;$H$2,-EK632/'Carga-Descarga Año'!$B$5&lt;'SFV+BESS'!$I$7),EK632/$B$5,IF(AND(EK632&lt;0,ER631+EK632/$B$5&gt;$H$2,-EK632/'Carga-Descarga Año'!$B$5&gt;'SFV+BESS'!$I$7),-'SFV+BESS'!$I$7,IF(AND(EK632&lt;0,ER631+EK632/$B$5&lt;$H$2),-MIN('SFV+BESS'!$I$7,ER631-$H$2),0)))</f>
        <v>0</v>
      </c>
      <c r="EN632" s="33"/>
      <c r="EO632" s="33">
        <f t="shared" si="741"/>
        <v>0</v>
      </c>
      <c r="EP632" s="27">
        <f t="shared" si="709"/>
        <v>0</v>
      </c>
      <c r="EQ632" s="27">
        <f t="shared" si="742"/>
        <v>0</v>
      </c>
      <c r="ER632" s="28">
        <f>IF((ER631+EL632+EM632)&gt;=$B$2*'SFV+BESS'!$I$9, $B$2*'SFV+BESS'!$I$9, (ER631+EL632+EM632))</f>
        <v>173.61249999999998</v>
      </c>
      <c r="ES632" s="110">
        <f t="shared" si="710"/>
        <v>0</v>
      </c>
      <c r="EX632" s="251"/>
      <c r="EY632" s="41">
        <v>25.9583333333334</v>
      </c>
      <c r="EZ632" s="33">
        <f t="shared" si="757"/>
        <v>0</v>
      </c>
      <c r="FA632" s="33">
        <f>Gen_Cons_Horario!B7210</f>
        <v>0</v>
      </c>
      <c r="FB632" s="35">
        <f t="shared" si="722"/>
        <v>0</v>
      </c>
      <c r="FC632" s="116">
        <f>IF(AND(FB632&gt;0,FB632*$B$4+FI631&lt;=$B$2*'SFV+BESS'!$I$9,FB632&lt;'SFV+BESS'!$I$7), FB632*$B$4, IF(AND(FB632&gt;0,FB632*$B$4+FI631&gt;$B$2*'SFV+BESS'!$I$9,FB632*$B$4&lt;'SFV+BESS'!$I$7),$B$2*'SFV+BESS'!$I$9-FI631,IF(AND(FB632&gt;0,FB632*$B$4+FI631&gt;$B$2*'SFV+BESS'!$I$9,FB632*$B$4&gt;'SFV+BESS'!$I$7,FI631&lt;$B$2*'SFV+BESS'!$I$9),$B$2*'SFV+BESS'!$I$9-FI631,IF(AND(FB632&gt;0,FB632*$B$4+FI631&lt;=$B$2*'SFV+BESS'!$I$9,FB632&gt;'SFV+BESS'!$I$7),'SFV+BESS'!$I$7,0))))</f>
        <v>0</v>
      </c>
      <c r="FD632" s="27">
        <f>IF(AND(FB632&lt;0,FI631+FB632/$B$5&gt;$H$2,-FB632/'Carga-Descarga Año'!$B$5&lt;'SFV+BESS'!$I$7),FB632/$B$5,IF(AND(FB632&lt;0,FI631+FB632/$B$5&gt;$H$2,-FB632/'Carga-Descarga Año'!$B$5&gt;'SFV+BESS'!$I$7),-'SFV+BESS'!$I$7,IF(AND(FB632&lt;0,FI631+FB632/$B$5&lt;$H$2),-MIN('SFV+BESS'!$I$7,FI631-$H$2),0)))</f>
        <v>0</v>
      </c>
      <c r="FE632" s="33"/>
      <c r="FF632" s="33">
        <f t="shared" si="743"/>
        <v>0</v>
      </c>
      <c r="FG632" s="27">
        <f t="shared" si="711"/>
        <v>0</v>
      </c>
      <c r="FH632" s="27">
        <f t="shared" si="744"/>
        <v>0</v>
      </c>
      <c r="FI632" s="28">
        <f>IF((FI631+FC632+FD632)&gt;=$B$2*'SFV+BESS'!$I$9, $B$2*'SFV+BESS'!$I$9, (FI631+FC632+FD632))</f>
        <v>173.61249999999998</v>
      </c>
      <c r="FJ632" s="110">
        <f t="shared" si="712"/>
        <v>0</v>
      </c>
      <c r="FO632" s="251"/>
      <c r="FP632" s="41">
        <v>25.9583333333334</v>
      </c>
      <c r="FQ632" s="33">
        <f t="shared" si="758"/>
        <v>0</v>
      </c>
      <c r="FR632" s="33">
        <f>Gen_Cons_Horario!B7954</f>
        <v>0</v>
      </c>
      <c r="FS632" s="35">
        <f t="shared" si="723"/>
        <v>0</v>
      </c>
      <c r="FT632" s="116">
        <f>IF(AND(FS632&gt;0,FS632*$B$4+FZ631&lt;=$B$2*'SFV+BESS'!$I$9,FS632&lt;'SFV+BESS'!$I$7), FS632*$B$4, IF(AND(FS632&gt;0,FS632*$B$4+FZ631&gt;$B$2*'SFV+BESS'!$I$9,FS632*$B$4&lt;'SFV+BESS'!$I$7),$B$2*'SFV+BESS'!$I$9-FZ631,IF(AND(FS632&gt;0,FS632*$B$4+FZ631&gt;$B$2*'SFV+BESS'!$I$9,FS632*$B$4&gt;'SFV+BESS'!$I$7,FZ631&lt;$B$2*'SFV+BESS'!$I$9),$B$2*'SFV+BESS'!$I$9-FZ631,IF(AND(FS632&gt;0,FS632*$B$4+FZ631&lt;=$B$2*'SFV+BESS'!$I$9,FS632&gt;'SFV+BESS'!$I$7),'SFV+BESS'!$I$7,0))))</f>
        <v>0</v>
      </c>
      <c r="FU632" s="27">
        <f>IF(AND(FS632&lt;0,FZ631+FS632/$B$5&gt;$H$2,-FS632/'Carga-Descarga Año'!$B$5&lt;'SFV+BESS'!$I$7),FS632/$B$5,IF(AND(FS632&lt;0,FZ631+FS632/$B$5&gt;$H$2,-FS632/'Carga-Descarga Año'!$B$5&gt;'SFV+BESS'!$I$7),-'SFV+BESS'!$I$7,IF(AND(FS632&lt;0,FZ631+FS632/$B$5&lt;$H$2),-MIN('SFV+BESS'!$I$7,FZ631-$H$2),0)))</f>
        <v>0</v>
      </c>
      <c r="FV632" s="33"/>
      <c r="FW632" s="33">
        <f t="shared" si="745"/>
        <v>0</v>
      </c>
      <c r="FX632" s="27">
        <f t="shared" si="713"/>
        <v>0</v>
      </c>
      <c r="FY632" s="27">
        <f t="shared" si="746"/>
        <v>0</v>
      </c>
      <c r="FZ632" s="28">
        <f>IF((FZ631+FT632+FU632)&gt;=$B$2*'SFV+BESS'!$I$9, $B$2*'SFV+BESS'!$I$9, (FZ631+FT632+FU632))</f>
        <v>173.61249999999998</v>
      </c>
      <c r="GA632" s="110">
        <f t="shared" si="714"/>
        <v>0</v>
      </c>
      <c r="GF632" s="251"/>
      <c r="GG632" s="41">
        <v>25.9583333333334</v>
      </c>
      <c r="GH632" s="33">
        <f t="shared" si="759"/>
        <v>0</v>
      </c>
      <c r="GI632" s="33">
        <f>Gen_Cons_Horario!B8674</f>
        <v>0</v>
      </c>
      <c r="GJ632" s="35">
        <f t="shared" si="729"/>
        <v>0</v>
      </c>
      <c r="GK632" s="116">
        <f>IF(AND(GJ632&gt;0,GJ632*$B$4+GQ631&lt;=$B$2*'SFV+BESS'!$I$9,GJ632&lt;'SFV+BESS'!$I$7), GJ632*$B$4, IF(AND(GJ632&gt;0,GJ632*$B$4+GQ631&gt;$B$2*'SFV+BESS'!$I$9,GJ632*$B$4&lt;'SFV+BESS'!$I$7),$B$2*'SFV+BESS'!$I$9-GQ631,IF(AND(GJ632&gt;0,GJ632*$B$4+GQ631&gt;$B$2*'SFV+BESS'!$I$9,GJ632*$B$4&gt;'SFV+BESS'!$I$7,GQ631&lt;$B$2*'SFV+BESS'!$I$9),$B$2*'SFV+BESS'!$I$9-GQ631,IF(AND(GJ632&gt;0,GJ632*$B$4+GQ631&lt;=$B$2*'SFV+BESS'!$I$9,GJ632&gt;'SFV+BESS'!$I$7),'SFV+BESS'!$I$7,0))))</f>
        <v>0</v>
      </c>
      <c r="GL632" s="27">
        <f>IF(AND(GJ632&lt;0,GQ631+GJ632/$B$5&gt;$H$2,-GJ632/'Carga-Descarga Año'!$B$5&lt;'SFV+BESS'!$I$7),GJ632/$B$5,IF(AND(GJ632&lt;0,GQ631+GJ632/$B$5&gt;$H$2,-GJ632/'Carga-Descarga Año'!$B$5&gt;'SFV+BESS'!$I$7),-'SFV+BESS'!$I$7,IF(AND(GJ632&lt;0,GQ631+GJ632/$B$5&lt;$H$2),-MIN('SFV+BESS'!$I$7,GQ631-$H$2),0)))</f>
        <v>0</v>
      </c>
      <c r="GM632" s="33"/>
      <c r="GN632" s="33">
        <f t="shared" si="747"/>
        <v>0</v>
      </c>
      <c r="GO632" s="27">
        <f t="shared" si="715"/>
        <v>0</v>
      </c>
      <c r="GP632" s="27">
        <f t="shared" si="748"/>
        <v>0</v>
      </c>
      <c r="GQ632" s="28">
        <f>IF((GQ631+GK632+GL632)&gt;=$B$2*'SFV+BESS'!$I$9, $B$2*'SFV+BESS'!$I$9, (GQ631+GK632+GL632))</f>
        <v>173.61249999999998</v>
      </c>
      <c r="GR632" s="110">
        <f t="shared" si="716"/>
        <v>0</v>
      </c>
    </row>
    <row r="633" spans="1:200">
      <c r="A633" s="248">
        <v>27</v>
      </c>
      <c r="B633" s="117">
        <v>26</v>
      </c>
      <c r="C633" s="38">
        <f t="shared" si="730"/>
        <v>0</v>
      </c>
      <c r="D633" s="2">
        <f>Gen_Cons_Horario!B659</f>
        <v>0</v>
      </c>
      <c r="E633" s="140">
        <f t="shared" si="688"/>
        <v>0</v>
      </c>
      <c r="F633" s="116">
        <f>IF(AND(E633&gt;0,E633*$B$4+L632&lt;=$B$2*'SFV+BESS'!$I$9,E633&lt;'SFV+BESS'!$I$7), E633*$B$4, IF(AND(E633&gt;0,E633*$B$4+L632&gt;$B$2*'SFV+BESS'!$I$9,E633*$B$4&lt;'SFV+BESS'!$I$7),$B$2*'SFV+BESS'!$I$9-L632,IF(AND(E633&gt;0,E633*$B$4+L632&gt;$B$2*'SFV+BESS'!$I$9,E633*$B$4&gt;'SFV+BESS'!$I$7,L632&lt;$B$2*'SFV+BESS'!$I$9),$B$2*'SFV+BESS'!$I$9-L632,IF(AND(E633&gt;0,E633*$B$4+L632&lt;=$B$2*'SFV+BESS'!$I$9,E633&gt;'SFV+BESS'!$I$7),'SFV+BESS'!$I$7,0))))</f>
        <v>0</v>
      </c>
      <c r="G633" s="27">
        <f>IF(AND(E633&lt;0,L632+E633/$B$5&gt;$H$2,-E633/'Carga-Descarga Año'!$B$5&lt;'SFV+BESS'!$I$7),E633/$B$5,IF(AND(E633&lt;0,L632+E633/$B$5&gt;$H$2,-E633/'Carga-Descarga Año'!$B$5&gt;'SFV+BESS'!$I$7),-'SFV+BESS'!$I$7,IF(AND(E633&lt;0,L632+E633/$B$5&lt;$H$2),-MIN('SFV+BESS'!$I$7,L632-$H$2),0)))</f>
        <v>0</v>
      </c>
      <c r="I633" s="38">
        <f t="shared" si="689"/>
        <v>0</v>
      </c>
      <c r="J633" s="27">
        <f t="shared" si="691"/>
        <v>0</v>
      </c>
      <c r="K633" s="27">
        <f t="shared" si="690"/>
        <v>0</v>
      </c>
      <c r="L633" s="28">
        <f>IF((L632+F633+G633)&gt;=$B$2*'SFV+BESS'!$I$9, $B$2*'SFV+BESS'!$I$9, (L632+F633+G633))</f>
        <v>173.61249999999998</v>
      </c>
      <c r="M633" s="110">
        <f t="shared" si="692"/>
        <v>0</v>
      </c>
      <c r="R633" s="251">
        <v>27</v>
      </c>
      <c r="S633" s="117">
        <v>26</v>
      </c>
      <c r="T633" s="2">
        <f t="shared" si="749"/>
        <v>0</v>
      </c>
      <c r="U633" s="2">
        <f>Gen_Cons_Horario!B1403</f>
        <v>0</v>
      </c>
      <c r="V633" s="35">
        <f t="shared" si="724"/>
        <v>0</v>
      </c>
      <c r="W633" s="116">
        <f>IF(AND(V633&gt;0,V633*$B$4+AC632&lt;=$B$2*'SFV+BESS'!$I$9,V633&lt;'SFV+BESS'!$I$7), V633*$B$4, IF(AND(V633&gt;0,V633*$B$4+AC632&gt;$B$2*'SFV+BESS'!$I$9,V633*$B$4&lt;'SFV+BESS'!$I$7),$B$2*'SFV+BESS'!$I$9-AC632,IF(AND(V633&gt;0,V633*$B$4+AC632&gt;$B$2*'SFV+BESS'!$I$9,V633*$B$4&gt;'SFV+BESS'!$I$7,AC632&lt;$B$2*'SFV+BESS'!$I$9),$B$2*'SFV+BESS'!$I$9-AC632,IF(AND(V633&gt;0,V633*$B$4+AC632&lt;=$B$2*'SFV+BESS'!$I$9,V633&gt;'SFV+BESS'!$I$7),'SFV+BESS'!$I$7,0))))</f>
        <v>0</v>
      </c>
      <c r="X633" s="27">
        <f>IF(AND(V633&lt;0,AC632+V633/$B$5&gt;$H$2,-V633/'Carga-Descarga Año'!$B$5&lt;'SFV+BESS'!$I$7),V633/$B$5,IF(AND(V633&lt;0,AC632+V633/$B$5&gt;$H$2,-V633/'Carga-Descarga Año'!$B$5&gt;'SFV+BESS'!$I$7),-'SFV+BESS'!$I$7,IF(AND(V633&lt;0,AC632+V633/$B$5&lt;$H$2),-MIN('SFV+BESS'!$I$7,AC632-$H$2),0)))</f>
        <v>0</v>
      </c>
      <c r="Z633" s="33">
        <f t="shared" si="718"/>
        <v>0</v>
      </c>
      <c r="AA633" s="27">
        <f t="shared" si="693"/>
        <v>0</v>
      </c>
      <c r="AB633" s="27">
        <f t="shared" si="717"/>
        <v>0</v>
      </c>
      <c r="AC633" s="28">
        <f>IF((AC632+W633+X633)&gt;=$B$2*'SFV+BESS'!$I$9, $B$2*'SFV+BESS'!$I$9, (AC632+W633+X633))</f>
        <v>158.28168784219915</v>
      </c>
      <c r="AD633" s="110">
        <f t="shared" si="694"/>
        <v>0</v>
      </c>
      <c r="AI633" s="251">
        <v>27</v>
      </c>
      <c r="AJ633" s="117">
        <v>26</v>
      </c>
      <c r="AK633" s="52">
        <f t="shared" si="750"/>
        <v>0</v>
      </c>
      <c r="AL633" s="33">
        <f>Gen_Cons_Horario!B2075</f>
        <v>0</v>
      </c>
      <c r="AM633" s="35">
        <f t="shared" si="725"/>
        <v>0</v>
      </c>
      <c r="AN633" s="116">
        <f>IF(AND(AM633&gt;0,AM633*$B$4+AT632&lt;=$B$2*'SFV+BESS'!$I$9,AM633&lt;'SFV+BESS'!$I$7), AM633*$B$4, IF(AND(AM633&gt;0,AM633*$B$4+AT632&gt;$B$2*'SFV+BESS'!$I$9,AM633*$B$4&lt;'SFV+BESS'!$I$7),$B$2*'SFV+BESS'!$I$9-AT632,IF(AND(AM633&gt;0,AM633*$B$4+AT632&gt;$B$2*'SFV+BESS'!$I$9,AM633*$B$4&gt;'SFV+BESS'!$I$7,AT632&lt;$B$2*'SFV+BESS'!$I$9),$B$2*'SFV+BESS'!$I$9-AT632,IF(AND(AM633&gt;0,AM633*$B$4+AT632&lt;=$B$2*'SFV+BESS'!$I$9,AM633&gt;'SFV+BESS'!$I$7),'SFV+BESS'!$I$7,0))))</f>
        <v>0</v>
      </c>
      <c r="AO633" s="27">
        <f>IF(AND(AM633&lt;0,AT632+AM633/$B$5&gt;$H$2,-AM633/'Carga-Descarga Año'!$B$5&lt;'SFV+BESS'!$I$7),AM633/$B$5,IF(AND(AM633&lt;0,AT632+AM633/$B$5&gt;$H$2,-AM633/'Carga-Descarga Año'!$B$5&gt;'SFV+BESS'!$I$7),-'SFV+BESS'!$I$7,IF(AND(AM633&lt;0,AT632+AM633/$B$5&lt;$H$2),-MIN('SFV+BESS'!$I$7,AT632-$H$2),0)))</f>
        <v>0</v>
      </c>
      <c r="AP633" s="33"/>
      <c r="AQ633" s="33">
        <f t="shared" si="731"/>
        <v>0</v>
      </c>
      <c r="AR633" s="27">
        <f t="shared" si="695"/>
        <v>0</v>
      </c>
      <c r="AS633" s="27">
        <f t="shared" si="732"/>
        <v>0</v>
      </c>
      <c r="AT633" s="28">
        <f>IF((AT632+AN633+AO633)&gt;=$B$2*'SFV+BESS'!$I$9, $B$2*'SFV+BESS'!$I$9, (AT632+AN633+AO633))</f>
        <v>173.61249999999998</v>
      </c>
      <c r="AU633" s="110">
        <f t="shared" si="696"/>
        <v>0</v>
      </c>
      <c r="AZ633" s="251">
        <v>27</v>
      </c>
      <c r="BA633" s="117">
        <v>26</v>
      </c>
      <c r="BB633" s="33">
        <f t="shared" si="751"/>
        <v>0</v>
      </c>
      <c r="BC633" s="33">
        <f>Gen_Cons_Horario!B2819</f>
        <v>0</v>
      </c>
      <c r="BD633" s="35">
        <f t="shared" si="726"/>
        <v>0</v>
      </c>
      <c r="BE633" s="116">
        <f>IF(AND(BD633&gt;0,BD633*$B$4+BK632&lt;=$B$2*'SFV+BESS'!$I$9,BD633&lt;'SFV+BESS'!$I$7), BD633*$B$4, IF(AND(BD633&gt;0,BD633*$B$4+BK632&gt;$B$2*'SFV+BESS'!$I$9,BD633*$B$4&lt;'SFV+BESS'!$I$7),$B$2*'SFV+BESS'!$I$9-BK632,IF(AND(BD633&gt;0,BD633*$B$4+BK632&gt;$B$2*'SFV+BESS'!$I$9,BD633*$B$4&gt;'SFV+BESS'!$I$7,BK632&lt;$B$2*'SFV+BESS'!$I$9),$B$2*'SFV+BESS'!$I$9-BK632,IF(AND(BD633&gt;0,BD633*$B$4+BK632&lt;=$B$2*'SFV+BESS'!$I$9,BD633&gt;'SFV+BESS'!$I$7),'SFV+BESS'!$I$7,0))))</f>
        <v>0</v>
      </c>
      <c r="BF633" s="27">
        <f>IF(AND(BD633&lt;0,BK632+BD633/$B$5&gt;$H$2,-BD633/'Carga-Descarga Año'!$B$5&lt;'SFV+BESS'!$I$7),BD633/$B$5,IF(AND(BD633&lt;0,BK632+BD633/$B$5&gt;$H$2,-BD633/'Carga-Descarga Año'!$B$5&gt;'SFV+BESS'!$I$7),-'SFV+BESS'!$I$7,IF(AND(BD633&lt;0,BK632+BD633/$B$5&lt;$H$2),-MIN('SFV+BESS'!$I$7,BK632-$H$2),0)))</f>
        <v>0</v>
      </c>
      <c r="BG633" s="33"/>
      <c r="BH633" s="33">
        <f t="shared" si="733"/>
        <v>0</v>
      </c>
      <c r="BI633" s="27">
        <f t="shared" si="697"/>
        <v>0</v>
      </c>
      <c r="BJ633" s="27">
        <f t="shared" si="734"/>
        <v>0</v>
      </c>
      <c r="BK633" s="28">
        <f>IF((BK632+BE633+BF633)&gt;=$B$2*'SFV+BESS'!$I$9, $B$2*'SFV+BESS'!$I$9, (BK632+BE633+BF633))</f>
        <v>173.61249999999998</v>
      </c>
      <c r="BL633" s="110">
        <f t="shared" si="698"/>
        <v>0</v>
      </c>
      <c r="BQ633" s="251">
        <v>27</v>
      </c>
      <c r="BR633" s="117">
        <v>26</v>
      </c>
      <c r="BS633" s="33">
        <f t="shared" si="752"/>
        <v>0</v>
      </c>
      <c r="BT633" s="33">
        <f>Gen_Cons_Horario!B3539</f>
        <v>0</v>
      </c>
      <c r="BU633" s="35">
        <f t="shared" si="727"/>
        <v>0</v>
      </c>
      <c r="BV633" s="116">
        <f>IF(AND(BU633&gt;0,BU633*$B$4+CB632&lt;=$B$2*'SFV+BESS'!$I$9,BU633&lt;'SFV+BESS'!$I$7), BU633*$B$4, IF(AND(BU633&gt;0,BU633*$B$4+CB632&gt;$B$2*'SFV+BESS'!$I$9,BU633*$B$4&lt;'SFV+BESS'!$I$7),$B$2*'SFV+BESS'!$I$9-CB632,IF(AND(BU633&gt;0,BU633*$B$4+CB632&gt;$B$2*'SFV+BESS'!$I$9,BU633*$B$4&gt;'SFV+BESS'!$I$7,CB632&lt;$B$2*'SFV+BESS'!$I$9),$B$2*'SFV+BESS'!$I$9-CB632,IF(AND(BU633&gt;0,BU633*$B$4+CB632&lt;=$B$2*'SFV+BESS'!$I$9,BU633&gt;'SFV+BESS'!$I$7),'SFV+BESS'!$I$7,0))))</f>
        <v>0</v>
      </c>
      <c r="BW633" s="27">
        <f>IF(AND(BU633&lt;0,CB632+BU633/$B$5&gt;$H$2,-BU633/'Carga-Descarga Año'!$B$5&lt;'SFV+BESS'!$I$7),BU633/$B$5,IF(AND(BU633&lt;0,CB632+BU633/$B$5&gt;$H$2,-BU633/'Carga-Descarga Año'!$B$5&gt;'SFV+BESS'!$I$7),-'SFV+BESS'!$I$7,IF(AND(BU633&lt;0,CB632+BU633/$B$5&lt;$H$2),-MIN('SFV+BESS'!$I$7,CB632-$H$2),0)))</f>
        <v>0</v>
      </c>
      <c r="BX633" s="33"/>
      <c r="BY633" s="33">
        <f t="shared" si="735"/>
        <v>0</v>
      </c>
      <c r="BZ633" s="27">
        <f t="shared" si="699"/>
        <v>0</v>
      </c>
      <c r="CA633" s="27">
        <f t="shared" si="700"/>
        <v>0</v>
      </c>
      <c r="CB633" s="28">
        <f>IF((CB632+BV633+BW633)&gt;=$B$2*'SFV+BESS'!$I$9, $B$2*'SFV+BESS'!$I$9, (CB632+BV633+BW633))</f>
        <v>173.61249999999998</v>
      </c>
      <c r="CC633" s="110">
        <f t="shared" si="701"/>
        <v>0</v>
      </c>
      <c r="CH633" s="251">
        <v>27</v>
      </c>
      <c r="CI633" s="117">
        <v>26</v>
      </c>
      <c r="CJ633" s="33">
        <f t="shared" si="753"/>
        <v>0</v>
      </c>
      <c r="CK633" s="33">
        <f>Gen_Cons_Horario!B4283</f>
        <v>0</v>
      </c>
      <c r="CL633" s="35">
        <f t="shared" si="728"/>
        <v>0</v>
      </c>
      <c r="CM633" s="116">
        <f>IF(AND(CL633&gt;0,CL633*$B$4+CS632&lt;=$B$2*'SFV+BESS'!$I$9,CL633&lt;'SFV+BESS'!$I$7), CL633*$B$4, IF(AND(CL633&gt;0,CL633*$B$4+CS632&gt;$B$2*'SFV+BESS'!$I$9,CL633*$B$4&lt;'SFV+BESS'!$I$7),$B$2*'SFV+BESS'!$I$9-CS632,IF(AND(CL633&gt;0,CL633*$B$4+CS632&gt;$B$2*'SFV+BESS'!$I$9,CL633*$B$4&gt;'SFV+BESS'!$I$7,CS632&lt;$B$2*'SFV+BESS'!$I$9),$B$2*'SFV+BESS'!$I$9-CS632,IF(AND(CL633&gt;0,CL633*$B$4+CS632&lt;=$B$2*'SFV+BESS'!$I$9,CL633&gt;'SFV+BESS'!$I$7),'SFV+BESS'!$I$7,0))))</f>
        <v>0</v>
      </c>
      <c r="CN633" s="27">
        <f>IF(AND(CL633&lt;0,CS632+CL633/$B$5&gt;$H$2,-CL633/'Carga-Descarga Año'!$B$5&lt;'SFV+BESS'!$I$7),CL633/$B$5,IF(AND(CL633&lt;0,CS632+CL633/$B$5&gt;$H$2,-CL633/'Carga-Descarga Año'!$B$5&gt;'SFV+BESS'!$I$7),-'SFV+BESS'!$I$7,IF(AND(CL633&lt;0,CS632+CL633/$B$5&lt;$H$2),-MIN('SFV+BESS'!$I$7,CS632-$H$2),0)))</f>
        <v>0</v>
      </c>
      <c r="CO633" s="33"/>
      <c r="CP633" s="33">
        <f t="shared" si="736"/>
        <v>0</v>
      </c>
      <c r="CQ633" s="27">
        <f t="shared" si="702"/>
        <v>0</v>
      </c>
      <c r="CR633" s="27">
        <f t="shared" si="737"/>
        <v>0</v>
      </c>
      <c r="CS633" s="28">
        <f>IF((CS632+CM633+CN633)&gt;=$B$2*'SFV+BESS'!$I$9, $B$2*'SFV+BESS'!$I$9, (CS632+CM633+CN633))</f>
        <v>173.61249999999998</v>
      </c>
      <c r="CT633" s="110">
        <f t="shared" si="703"/>
        <v>0</v>
      </c>
      <c r="CY633" s="251">
        <v>27</v>
      </c>
      <c r="CZ633" s="117">
        <v>26</v>
      </c>
      <c r="DA633" s="33">
        <f t="shared" si="754"/>
        <v>0</v>
      </c>
      <c r="DB633" s="33">
        <f>Gen_Cons_Horario!B5003</f>
        <v>0</v>
      </c>
      <c r="DC633" s="35">
        <f t="shared" si="719"/>
        <v>0</v>
      </c>
      <c r="DD633" s="116">
        <f>IF(AND(DC633&gt;0,DC633*$B$4+DJ632&lt;=$B$2*'SFV+BESS'!$I$9,DC633&lt;'SFV+BESS'!$I$7), DC633*$B$4, IF(AND(DC633&gt;0,DC633*$B$4+DJ632&gt;$B$2*'SFV+BESS'!$I$9,DC633*$B$4&lt;'SFV+BESS'!$I$7),$B$2*'SFV+BESS'!$I$9-DJ632,IF(AND(DC633&gt;0,DC633*$B$4+DJ632&gt;$B$2*'SFV+BESS'!$I$9,DC633*$B$4&gt;'SFV+BESS'!$I$7,DJ632&lt;$B$2*'SFV+BESS'!$I$9),$B$2*'SFV+BESS'!$I$9-DJ632,IF(AND(DC633&gt;0,DC633*$B$4+DJ632&lt;=$B$2*'SFV+BESS'!$I$9,DC633&gt;'SFV+BESS'!$I$7),'SFV+BESS'!$I$7,0))))</f>
        <v>0</v>
      </c>
      <c r="DE633" s="27">
        <f>IF(AND(DC633&lt;0,DJ632+DC633/$B$5&gt;$H$2,-DC633/'Carga-Descarga Año'!$B$5&lt;'SFV+BESS'!$I$7),DC633/$B$5,IF(AND(DC633&lt;0,DJ632+DC633/$B$5&gt;$H$2,-DC633/'Carga-Descarga Año'!$B$5&gt;'SFV+BESS'!$I$7),-'SFV+BESS'!$I$7,IF(AND(DC633&lt;0,DJ632+DC633/$B$5&lt;$H$2),-MIN('SFV+BESS'!$I$7,DJ632-$H$2),0)))</f>
        <v>0</v>
      </c>
      <c r="DF633" s="33"/>
      <c r="DG633" s="33">
        <f t="shared" si="738"/>
        <v>0</v>
      </c>
      <c r="DH633" s="27">
        <f t="shared" si="704"/>
        <v>0</v>
      </c>
      <c r="DI633" s="27">
        <f t="shared" si="705"/>
        <v>0</v>
      </c>
      <c r="DJ633" s="28">
        <f>IF((DJ632+DD633+DE633)&gt;=$B$2*'SFV+BESS'!$I$9, $B$2*'SFV+BESS'!$I$9, (DJ632+DD633+DE633))</f>
        <v>173.61249999999998</v>
      </c>
      <c r="DK633" s="110">
        <f t="shared" si="706"/>
        <v>0</v>
      </c>
      <c r="DP633" s="251">
        <v>27</v>
      </c>
      <c r="DQ633" s="117">
        <v>26</v>
      </c>
      <c r="DR633" s="33">
        <f t="shared" si="755"/>
        <v>0</v>
      </c>
      <c r="DS633" s="33">
        <f>Gen_Cons_Horario!B5747</f>
        <v>0</v>
      </c>
      <c r="DT633" s="35">
        <f t="shared" si="720"/>
        <v>0</v>
      </c>
      <c r="DU633" s="116">
        <f>IF(AND(DT633&gt;0,DT633*$B$4+EA632&lt;=$B$2*'SFV+BESS'!$I$9,DT633&lt;'SFV+BESS'!$I$7), DT633*$B$4, IF(AND(DT633&gt;0,DT633*$B$4+EA632&gt;$B$2*'SFV+BESS'!$I$9,DT633*$B$4&lt;'SFV+BESS'!$I$7),$B$2*'SFV+BESS'!$I$9-EA632,IF(AND(DT633&gt;0,DT633*$B$4+EA632&gt;$B$2*'SFV+BESS'!$I$9,DT633*$B$4&gt;'SFV+BESS'!$I$7,EA632&lt;$B$2*'SFV+BESS'!$I$9),$B$2*'SFV+BESS'!$I$9-EA632,IF(AND(DT633&gt;0,DT633*$B$4+EA632&lt;=$B$2*'SFV+BESS'!$I$9,DT633&gt;'SFV+BESS'!$I$7),'SFV+BESS'!$I$7,0))))</f>
        <v>0</v>
      </c>
      <c r="DV633" s="27">
        <f>IF(AND(DT633&lt;0,EA632+DT633/$B$5&gt;$H$2,-DT633/'Carga-Descarga Año'!$B$5&lt;'SFV+BESS'!$I$7),DT633/$B$5,IF(AND(DT633&lt;0,EA632+DT633/$B$5&gt;$H$2,-DT633/'Carga-Descarga Año'!$B$5&gt;'SFV+BESS'!$I$7),-'SFV+BESS'!$I$7,IF(AND(DT633&lt;0,EA632+DT633/$B$5&lt;$H$2),-MIN('SFV+BESS'!$I$7,EA632-$H$2),0)))</f>
        <v>0</v>
      </c>
      <c r="DW633" s="33"/>
      <c r="DX633" s="33">
        <f t="shared" si="739"/>
        <v>0</v>
      </c>
      <c r="DY633" s="27">
        <f t="shared" si="707"/>
        <v>0</v>
      </c>
      <c r="DZ633" s="27">
        <f t="shared" si="740"/>
        <v>0</v>
      </c>
      <c r="EA633" s="28">
        <f>IF((EA632+DU633+DV633)&gt;=$B$2*'SFV+BESS'!$I$9, $B$2*'SFV+BESS'!$I$9, (EA632+DU633+DV633))</f>
        <v>173.61249999999998</v>
      </c>
      <c r="EB633" s="110">
        <f t="shared" si="708"/>
        <v>0</v>
      </c>
      <c r="EG633" s="251">
        <v>27</v>
      </c>
      <c r="EH633" s="117">
        <v>26</v>
      </c>
      <c r="EI633" s="33">
        <f t="shared" si="756"/>
        <v>0</v>
      </c>
      <c r="EJ633" s="33">
        <f>Gen_Cons_Horario!B6491</f>
        <v>0</v>
      </c>
      <c r="EK633" s="35">
        <f t="shared" si="721"/>
        <v>0</v>
      </c>
      <c r="EL633" s="116">
        <f>IF(AND(EK633&gt;0,EK633*$B$4+ER632&lt;=$B$2*'SFV+BESS'!$I$9,EK633&lt;'SFV+BESS'!$I$7), EK633*$B$4, IF(AND(EK633&gt;0,EK633*$B$4+ER632&gt;$B$2*'SFV+BESS'!$I$9,EK633*$B$4&lt;'SFV+BESS'!$I$7),$B$2*'SFV+BESS'!$I$9-ER632,IF(AND(EK633&gt;0,EK633*$B$4+ER632&gt;$B$2*'SFV+BESS'!$I$9,EK633*$B$4&gt;'SFV+BESS'!$I$7,ER632&lt;$B$2*'SFV+BESS'!$I$9),$B$2*'SFV+BESS'!$I$9-ER632,IF(AND(EK633&gt;0,EK633*$B$4+ER632&lt;=$B$2*'SFV+BESS'!$I$9,EK633&gt;'SFV+BESS'!$I$7),'SFV+BESS'!$I$7,0))))</f>
        <v>0</v>
      </c>
      <c r="EM633" s="27">
        <f>IF(AND(EK633&lt;0,ER632+EK633/$B$5&gt;$H$2,-EK633/'Carga-Descarga Año'!$B$5&lt;'SFV+BESS'!$I$7),EK633/$B$5,IF(AND(EK633&lt;0,ER632+EK633/$B$5&gt;$H$2,-EK633/'Carga-Descarga Año'!$B$5&gt;'SFV+BESS'!$I$7),-'SFV+BESS'!$I$7,IF(AND(EK633&lt;0,ER632+EK633/$B$5&lt;$H$2),-MIN('SFV+BESS'!$I$7,ER632-$H$2),0)))</f>
        <v>0</v>
      </c>
      <c r="EN633" s="33"/>
      <c r="EO633" s="33">
        <f t="shared" si="741"/>
        <v>0</v>
      </c>
      <c r="EP633" s="27">
        <f t="shared" si="709"/>
        <v>0</v>
      </c>
      <c r="EQ633" s="27">
        <f t="shared" si="742"/>
        <v>0</v>
      </c>
      <c r="ER633" s="28">
        <f>IF((ER632+EL633+EM633)&gt;=$B$2*'SFV+BESS'!$I$9, $B$2*'SFV+BESS'!$I$9, (ER632+EL633+EM633))</f>
        <v>173.61249999999998</v>
      </c>
      <c r="ES633" s="110">
        <f t="shared" si="710"/>
        <v>0</v>
      </c>
      <c r="EX633" s="251">
        <v>27</v>
      </c>
      <c r="EY633" s="117">
        <v>26</v>
      </c>
      <c r="EZ633" s="33">
        <f t="shared" si="757"/>
        <v>0</v>
      </c>
      <c r="FA633" s="33">
        <f>Gen_Cons_Horario!B7211</f>
        <v>0</v>
      </c>
      <c r="FB633" s="35">
        <f t="shared" si="722"/>
        <v>0</v>
      </c>
      <c r="FC633" s="116">
        <f>IF(AND(FB633&gt;0,FB633*$B$4+FI632&lt;=$B$2*'SFV+BESS'!$I$9,FB633&lt;'SFV+BESS'!$I$7), FB633*$B$4, IF(AND(FB633&gt;0,FB633*$B$4+FI632&gt;$B$2*'SFV+BESS'!$I$9,FB633*$B$4&lt;'SFV+BESS'!$I$7),$B$2*'SFV+BESS'!$I$9-FI632,IF(AND(FB633&gt;0,FB633*$B$4+FI632&gt;$B$2*'SFV+BESS'!$I$9,FB633*$B$4&gt;'SFV+BESS'!$I$7,FI632&lt;$B$2*'SFV+BESS'!$I$9),$B$2*'SFV+BESS'!$I$9-FI632,IF(AND(FB633&gt;0,FB633*$B$4+FI632&lt;=$B$2*'SFV+BESS'!$I$9,FB633&gt;'SFV+BESS'!$I$7),'SFV+BESS'!$I$7,0))))</f>
        <v>0</v>
      </c>
      <c r="FD633" s="27">
        <f>IF(AND(FB633&lt;0,FI632+FB633/$B$5&gt;$H$2,-FB633/'Carga-Descarga Año'!$B$5&lt;'SFV+BESS'!$I$7),FB633/$B$5,IF(AND(FB633&lt;0,FI632+FB633/$B$5&gt;$H$2,-FB633/'Carga-Descarga Año'!$B$5&gt;'SFV+BESS'!$I$7),-'SFV+BESS'!$I$7,IF(AND(FB633&lt;0,FI632+FB633/$B$5&lt;$H$2),-MIN('SFV+BESS'!$I$7,FI632-$H$2),0)))</f>
        <v>0</v>
      </c>
      <c r="FE633" s="33"/>
      <c r="FF633" s="33">
        <f t="shared" si="743"/>
        <v>0</v>
      </c>
      <c r="FG633" s="27">
        <f t="shared" si="711"/>
        <v>0</v>
      </c>
      <c r="FH633" s="27">
        <f t="shared" si="744"/>
        <v>0</v>
      </c>
      <c r="FI633" s="28">
        <f>IF((FI632+FC633+FD633)&gt;=$B$2*'SFV+BESS'!$I$9, $B$2*'SFV+BESS'!$I$9, (FI632+FC633+FD633))</f>
        <v>173.61249999999998</v>
      </c>
      <c r="FJ633" s="110">
        <f t="shared" si="712"/>
        <v>0</v>
      </c>
      <c r="FO633" s="251">
        <v>27</v>
      </c>
      <c r="FP633" s="117">
        <v>26</v>
      </c>
      <c r="FQ633" s="33">
        <f t="shared" si="758"/>
        <v>0</v>
      </c>
      <c r="FR633" s="33">
        <f>Gen_Cons_Horario!B7955</f>
        <v>0</v>
      </c>
      <c r="FS633" s="35">
        <f t="shared" si="723"/>
        <v>0</v>
      </c>
      <c r="FT633" s="116">
        <f>IF(AND(FS633&gt;0,FS633*$B$4+FZ632&lt;=$B$2*'SFV+BESS'!$I$9,FS633&lt;'SFV+BESS'!$I$7), FS633*$B$4, IF(AND(FS633&gt;0,FS633*$B$4+FZ632&gt;$B$2*'SFV+BESS'!$I$9,FS633*$B$4&lt;'SFV+BESS'!$I$7),$B$2*'SFV+BESS'!$I$9-FZ632,IF(AND(FS633&gt;0,FS633*$B$4+FZ632&gt;$B$2*'SFV+BESS'!$I$9,FS633*$B$4&gt;'SFV+BESS'!$I$7,FZ632&lt;$B$2*'SFV+BESS'!$I$9),$B$2*'SFV+BESS'!$I$9-FZ632,IF(AND(FS633&gt;0,FS633*$B$4+FZ632&lt;=$B$2*'SFV+BESS'!$I$9,FS633&gt;'SFV+BESS'!$I$7),'SFV+BESS'!$I$7,0))))</f>
        <v>0</v>
      </c>
      <c r="FU633" s="27">
        <f>IF(AND(FS633&lt;0,FZ632+FS633/$B$5&gt;$H$2,-FS633/'Carga-Descarga Año'!$B$5&lt;'SFV+BESS'!$I$7),FS633/$B$5,IF(AND(FS633&lt;0,FZ632+FS633/$B$5&gt;$H$2,-FS633/'Carga-Descarga Año'!$B$5&gt;'SFV+BESS'!$I$7),-'SFV+BESS'!$I$7,IF(AND(FS633&lt;0,FZ632+FS633/$B$5&lt;$H$2),-MIN('SFV+BESS'!$I$7,FZ632-$H$2),0)))</f>
        <v>0</v>
      </c>
      <c r="FV633" s="33"/>
      <c r="FW633" s="33">
        <f t="shared" si="745"/>
        <v>0</v>
      </c>
      <c r="FX633" s="27">
        <f t="shared" si="713"/>
        <v>0</v>
      </c>
      <c r="FY633" s="27">
        <f t="shared" si="746"/>
        <v>0</v>
      </c>
      <c r="FZ633" s="28">
        <f>IF((FZ632+FT633+FU633)&gt;=$B$2*'SFV+BESS'!$I$9, $B$2*'SFV+BESS'!$I$9, (FZ632+FT633+FU633))</f>
        <v>173.61249999999998</v>
      </c>
      <c r="GA633" s="110">
        <f t="shared" si="714"/>
        <v>0</v>
      </c>
      <c r="GF633" s="251">
        <v>27</v>
      </c>
      <c r="GG633" s="117">
        <v>26</v>
      </c>
      <c r="GH633" s="33">
        <f t="shared" si="759"/>
        <v>0</v>
      </c>
      <c r="GI633" s="33">
        <f>Gen_Cons_Horario!B8675</f>
        <v>0</v>
      </c>
      <c r="GJ633" s="35">
        <f t="shared" si="729"/>
        <v>0</v>
      </c>
      <c r="GK633" s="116">
        <f>IF(AND(GJ633&gt;0,GJ633*$B$4+GQ632&lt;=$B$2*'SFV+BESS'!$I$9,GJ633&lt;'SFV+BESS'!$I$7), GJ633*$B$4, IF(AND(GJ633&gt;0,GJ633*$B$4+GQ632&gt;$B$2*'SFV+BESS'!$I$9,GJ633*$B$4&lt;'SFV+BESS'!$I$7),$B$2*'SFV+BESS'!$I$9-GQ632,IF(AND(GJ633&gt;0,GJ633*$B$4+GQ632&gt;$B$2*'SFV+BESS'!$I$9,GJ633*$B$4&gt;'SFV+BESS'!$I$7,GQ632&lt;$B$2*'SFV+BESS'!$I$9),$B$2*'SFV+BESS'!$I$9-GQ632,IF(AND(GJ633&gt;0,GJ633*$B$4+GQ632&lt;=$B$2*'SFV+BESS'!$I$9,GJ633&gt;'SFV+BESS'!$I$7),'SFV+BESS'!$I$7,0))))</f>
        <v>0</v>
      </c>
      <c r="GL633" s="27">
        <f>IF(AND(GJ633&lt;0,GQ632+GJ633/$B$5&gt;$H$2,-GJ633/'Carga-Descarga Año'!$B$5&lt;'SFV+BESS'!$I$7),GJ633/$B$5,IF(AND(GJ633&lt;0,GQ632+GJ633/$B$5&gt;$H$2,-GJ633/'Carga-Descarga Año'!$B$5&gt;'SFV+BESS'!$I$7),-'SFV+BESS'!$I$7,IF(AND(GJ633&lt;0,GQ632+GJ633/$B$5&lt;$H$2),-MIN('SFV+BESS'!$I$7,GQ632-$H$2),0)))</f>
        <v>0</v>
      </c>
      <c r="GM633" s="33"/>
      <c r="GN633" s="33">
        <f t="shared" si="747"/>
        <v>0</v>
      </c>
      <c r="GO633" s="27">
        <f t="shared" si="715"/>
        <v>0</v>
      </c>
      <c r="GP633" s="27">
        <f t="shared" si="748"/>
        <v>0</v>
      </c>
      <c r="GQ633" s="28">
        <f>IF((GQ632+GK633+GL633)&gt;=$B$2*'SFV+BESS'!$I$9, $B$2*'SFV+BESS'!$I$9, (GQ632+GK633+GL633))</f>
        <v>173.61249999999998</v>
      </c>
      <c r="GR633" s="110">
        <f t="shared" si="716"/>
        <v>0</v>
      </c>
    </row>
    <row r="634" spans="1:200">
      <c r="A634" s="249"/>
      <c r="B634" s="48">
        <v>26.0416666666667</v>
      </c>
      <c r="C634" s="38">
        <f t="shared" si="730"/>
        <v>0</v>
      </c>
      <c r="D634" s="2">
        <f>Gen_Cons_Horario!B660</f>
        <v>0</v>
      </c>
      <c r="E634" s="140">
        <f t="shared" si="688"/>
        <v>0</v>
      </c>
      <c r="F634" s="116">
        <f>IF(AND(E634&gt;0,E634*$B$4+L633&lt;=$B$2*'SFV+BESS'!$I$9,E634&lt;'SFV+BESS'!$I$7), E634*$B$4, IF(AND(E634&gt;0,E634*$B$4+L633&gt;$B$2*'SFV+BESS'!$I$9,E634*$B$4&lt;'SFV+BESS'!$I$7),$B$2*'SFV+BESS'!$I$9-L633,IF(AND(E634&gt;0,E634*$B$4+L633&gt;$B$2*'SFV+BESS'!$I$9,E634*$B$4&gt;'SFV+BESS'!$I$7,L633&lt;$B$2*'SFV+BESS'!$I$9),$B$2*'SFV+BESS'!$I$9-L633,IF(AND(E634&gt;0,E634*$B$4+L633&lt;=$B$2*'SFV+BESS'!$I$9,E634&gt;'SFV+BESS'!$I$7),'SFV+BESS'!$I$7,0))))</f>
        <v>0</v>
      </c>
      <c r="G634" s="27">
        <f>IF(AND(E634&lt;0,L633+E634/$B$5&gt;$H$2,-E634/'Carga-Descarga Año'!$B$5&lt;'SFV+BESS'!$I$7),E634/$B$5,IF(AND(E634&lt;0,L633+E634/$B$5&gt;$H$2,-E634/'Carga-Descarga Año'!$B$5&gt;'SFV+BESS'!$I$7),-'SFV+BESS'!$I$7,IF(AND(E634&lt;0,L633+E634/$B$5&lt;$H$2),-MIN('SFV+BESS'!$I$7,L633-$H$2),0)))</f>
        <v>0</v>
      </c>
      <c r="I634" s="38">
        <f t="shared" si="689"/>
        <v>0</v>
      </c>
      <c r="J634" s="27">
        <f t="shared" si="691"/>
        <v>0</v>
      </c>
      <c r="K634" s="27">
        <f t="shared" si="690"/>
        <v>0</v>
      </c>
      <c r="L634" s="28">
        <f>IF((L633+F634+G634)&gt;=$B$2*'SFV+BESS'!$I$9, $B$2*'SFV+BESS'!$I$9, (L633+F634+G634))</f>
        <v>173.61249999999998</v>
      </c>
      <c r="M634" s="110">
        <f t="shared" si="692"/>
        <v>0</v>
      </c>
      <c r="R634" s="251"/>
      <c r="S634" s="48">
        <v>26.0416666666667</v>
      </c>
      <c r="T634" s="2">
        <f t="shared" si="749"/>
        <v>0</v>
      </c>
      <c r="U634" s="2">
        <f>Gen_Cons_Horario!B1404</f>
        <v>0</v>
      </c>
      <c r="V634" s="35">
        <f t="shared" si="724"/>
        <v>0</v>
      </c>
      <c r="W634" s="116">
        <f>IF(AND(V634&gt;0,V634*$B$4+AC633&lt;=$B$2*'SFV+BESS'!$I$9,V634&lt;'SFV+BESS'!$I$7), V634*$B$4, IF(AND(V634&gt;0,V634*$B$4+AC633&gt;$B$2*'SFV+BESS'!$I$9,V634*$B$4&lt;'SFV+BESS'!$I$7),$B$2*'SFV+BESS'!$I$9-AC633,IF(AND(V634&gt;0,V634*$B$4+AC633&gt;$B$2*'SFV+BESS'!$I$9,V634*$B$4&gt;'SFV+BESS'!$I$7,AC633&lt;$B$2*'SFV+BESS'!$I$9),$B$2*'SFV+BESS'!$I$9-AC633,IF(AND(V634&gt;0,V634*$B$4+AC633&lt;=$B$2*'SFV+BESS'!$I$9,V634&gt;'SFV+BESS'!$I$7),'SFV+BESS'!$I$7,0))))</f>
        <v>0</v>
      </c>
      <c r="X634" s="27">
        <f>IF(AND(V634&lt;0,AC633+V634/$B$5&gt;$H$2,-V634/'Carga-Descarga Año'!$B$5&lt;'SFV+BESS'!$I$7),V634/$B$5,IF(AND(V634&lt;0,AC633+V634/$B$5&gt;$H$2,-V634/'Carga-Descarga Año'!$B$5&gt;'SFV+BESS'!$I$7),-'SFV+BESS'!$I$7,IF(AND(V634&lt;0,AC633+V634/$B$5&lt;$H$2),-MIN('SFV+BESS'!$I$7,AC633-$H$2),0)))</f>
        <v>0</v>
      </c>
      <c r="Z634" s="33">
        <f t="shared" si="718"/>
        <v>0</v>
      </c>
      <c r="AA634" s="27">
        <f t="shared" si="693"/>
        <v>0</v>
      </c>
      <c r="AB634" s="27">
        <f t="shared" si="717"/>
        <v>0</v>
      </c>
      <c r="AC634" s="28">
        <f>IF((AC633+W634+X634)&gt;=$B$2*'SFV+BESS'!$I$9, $B$2*'SFV+BESS'!$I$9, (AC633+W634+X634))</f>
        <v>158.28168784219915</v>
      </c>
      <c r="AD634" s="110">
        <f t="shared" si="694"/>
        <v>0</v>
      </c>
      <c r="AI634" s="251"/>
      <c r="AJ634" s="48">
        <v>26.0416666666667</v>
      </c>
      <c r="AK634" s="52">
        <f t="shared" si="750"/>
        <v>0</v>
      </c>
      <c r="AL634" s="33">
        <f>Gen_Cons_Horario!B2076</f>
        <v>0</v>
      </c>
      <c r="AM634" s="35">
        <f t="shared" si="725"/>
        <v>0</v>
      </c>
      <c r="AN634" s="116">
        <f>IF(AND(AM634&gt;0,AM634*$B$4+AT633&lt;=$B$2*'SFV+BESS'!$I$9,AM634&lt;'SFV+BESS'!$I$7), AM634*$B$4, IF(AND(AM634&gt;0,AM634*$B$4+AT633&gt;$B$2*'SFV+BESS'!$I$9,AM634*$B$4&lt;'SFV+BESS'!$I$7),$B$2*'SFV+BESS'!$I$9-AT633,IF(AND(AM634&gt;0,AM634*$B$4+AT633&gt;$B$2*'SFV+BESS'!$I$9,AM634*$B$4&gt;'SFV+BESS'!$I$7,AT633&lt;$B$2*'SFV+BESS'!$I$9),$B$2*'SFV+BESS'!$I$9-AT633,IF(AND(AM634&gt;0,AM634*$B$4+AT633&lt;=$B$2*'SFV+BESS'!$I$9,AM634&gt;'SFV+BESS'!$I$7),'SFV+BESS'!$I$7,0))))</f>
        <v>0</v>
      </c>
      <c r="AO634" s="27">
        <f>IF(AND(AM634&lt;0,AT633+AM634/$B$5&gt;$H$2,-AM634/'Carga-Descarga Año'!$B$5&lt;'SFV+BESS'!$I$7),AM634/$B$5,IF(AND(AM634&lt;0,AT633+AM634/$B$5&gt;$H$2,-AM634/'Carga-Descarga Año'!$B$5&gt;'SFV+BESS'!$I$7),-'SFV+BESS'!$I$7,IF(AND(AM634&lt;0,AT633+AM634/$B$5&lt;$H$2),-MIN('SFV+BESS'!$I$7,AT633-$H$2),0)))</f>
        <v>0</v>
      </c>
      <c r="AP634" s="33"/>
      <c r="AQ634" s="33">
        <f t="shared" si="731"/>
        <v>0</v>
      </c>
      <c r="AR634" s="27">
        <f t="shared" si="695"/>
        <v>0</v>
      </c>
      <c r="AS634" s="27">
        <f t="shared" si="732"/>
        <v>0</v>
      </c>
      <c r="AT634" s="28">
        <f>IF((AT633+AN634+AO634)&gt;=$B$2*'SFV+BESS'!$I$9, $B$2*'SFV+BESS'!$I$9, (AT633+AN634+AO634))</f>
        <v>173.61249999999998</v>
      </c>
      <c r="AU634" s="110">
        <f t="shared" si="696"/>
        <v>0</v>
      </c>
      <c r="AZ634" s="251"/>
      <c r="BA634" s="48">
        <v>26.0416666666667</v>
      </c>
      <c r="BB634" s="33">
        <f t="shared" si="751"/>
        <v>0</v>
      </c>
      <c r="BC634" s="33">
        <f>Gen_Cons_Horario!B2820</f>
        <v>0</v>
      </c>
      <c r="BD634" s="35">
        <f t="shared" si="726"/>
        <v>0</v>
      </c>
      <c r="BE634" s="116">
        <f>IF(AND(BD634&gt;0,BD634*$B$4+BK633&lt;=$B$2*'SFV+BESS'!$I$9,BD634&lt;'SFV+BESS'!$I$7), BD634*$B$4, IF(AND(BD634&gt;0,BD634*$B$4+BK633&gt;$B$2*'SFV+BESS'!$I$9,BD634*$B$4&lt;'SFV+BESS'!$I$7),$B$2*'SFV+BESS'!$I$9-BK633,IF(AND(BD634&gt;0,BD634*$B$4+BK633&gt;$B$2*'SFV+BESS'!$I$9,BD634*$B$4&gt;'SFV+BESS'!$I$7,BK633&lt;$B$2*'SFV+BESS'!$I$9),$B$2*'SFV+BESS'!$I$9-BK633,IF(AND(BD634&gt;0,BD634*$B$4+BK633&lt;=$B$2*'SFV+BESS'!$I$9,BD634&gt;'SFV+BESS'!$I$7),'SFV+BESS'!$I$7,0))))</f>
        <v>0</v>
      </c>
      <c r="BF634" s="27">
        <f>IF(AND(BD634&lt;0,BK633+BD634/$B$5&gt;$H$2,-BD634/'Carga-Descarga Año'!$B$5&lt;'SFV+BESS'!$I$7),BD634/$B$5,IF(AND(BD634&lt;0,BK633+BD634/$B$5&gt;$H$2,-BD634/'Carga-Descarga Año'!$B$5&gt;'SFV+BESS'!$I$7),-'SFV+BESS'!$I$7,IF(AND(BD634&lt;0,BK633+BD634/$B$5&lt;$H$2),-MIN('SFV+BESS'!$I$7,BK633-$H$2),0)))</f>
        <v>0</v>
      </c>
      <c r="BG634" s="33"/>
      <c r="BH634" s="33">
        <f t="shared" si="733"/>
        <v>0</v>
      </c>
      <c r="BI634" s="27">
        <f t="shared" si="697"/>
        <v>0</v>
      </c>
      <c r="BJ634" s="27">
        <f t="shared" si="734"/>
        <v>0</v>
      </c>
      <c r="BK634" s="28">
        <f>IF((BK633+BE634+BF634)&gt;=$B$2*'SFV+BESS'!$I$9, $B$2*'SFV+BESS'!$I$9, (BK633+BE634+BF634))</f>
        <v>173.61249999999998</v>
      </c>
      <c r="BL634" s="110">
        <f t="shared" si="698"/>
        <v>0</v>
      </c>
      <c r="BQ634" s="251"/>
      <c r="BR634" s="48">
        <v>26.0416666666667</v>
      </c>
      <c r="BS634" s="33">
        <f t="shared" si="752"/>
        <v>0</v>
      </c>
      <c r="BT634" s="33">
        <f>Gen_Cons_Horario!B3540</f>
        <v>0</v>
      </c>
      <c r="BU634" s="35">
        <f t="shared" si="727"/>
        <v>0</v>
      </c>
      <c r="BV634" s="116">
        <f>IF(AND(BU634&gt;0,BU634*$B$4+CB633&lt;=$B$2*'SFV+BESS'!$I$9,BU634&lt;'SFV+BESS'!$I$7), BU634*$B$4, IF(AND(BU634&gt;0,BU634*$B$4+CB633&gt;$B$2*'SFV+BESS'!$I$9,BU634*$B$4&lt;'SFV+BESS'!$I$7),$B$2*'SFV+BESS'!$I$9-CB633,IF(AND(BU634&gt;0,BU634*$B$4+CB633&gt;$B$2*'SFV+BESS'!$I$9,BU634*$B$4&gt;'SFV+BESS'!$I$7,CB633&lt;$B$2*'SFV+BESS'!$I$9),$B$2*'SFV+BESS'!$I$9-CB633,IF(AND(BU634&gt;0,BU634*$B$4+CB633&lt;=$B$2*'SFV+BESS'!$I$9,BU634&gt;'SFV+BESS'!$I$7),'SFV+BESS'!$I$7,0))))</f>
        <v>0</v>
      </c>
      <c r="BW634" s="27">
        <f>IF(AND(BU634&lt;0,CB633+BU634/$B$5&gt;$H$2,-BU634/'Carga-Descarga Año'!$B$5&lt;'SFV+BESS'!$I$7),BU634/$B$5,IF(AND(BU634&lt;0,CB633+BU634/$B$5&gt;$H$2,-BU634/'Carga-Descarga Año'!$B$5&gt;'SFV+BESS'!$I$7),-'SFV+BESS'!$I$7,IF(AND(BU634&lt;0,CB633+BU634/$B$5&lt;$H$2),-MIN('SFV+BESS'!$I$7,CB633-$H$2),0)))</f>
        <v>0</v>
      </c>
      <c r="BX634" s="33"/>
      <c r="BY634" s="33">
        <f t="shared" si="735"/>
        <v>0</v>
      </c>
      <c r="BZ634" s="27">
        <f t="shared" si="699"/>
        <v>0</v>
      </c>
      <c r="CA634" s="27">
        <f t="shared" si="700"/>
        <v>0</v>
      </c>
      <c r="CB634" s="28">
        <f>IF((CB633+BV634+BW634)&gt;=$B$2*'SFV+BESS'!$I$9, $B$2*'SFV+BESS'!$I$9, (CB633+BV634+BW634))</f>
        <v>173.61249999999998</v>
      </c>
      <c r="CC634" s="110">
        <f t="shared" si="701"/>
        <v>0</v>
      </c>
      <c r="CH634" s="251"/>
      <c r="CI634" s="48">
        <v>26.0416666666667</v>
      </c>
      <c r="CJ634" s="33">
        <f t="shared" si="753"/>
        <v>0</v>
      </c>
      <c r="CK634" s="33">
        <f>Gen_Cons_Horario!B4284</f>
        <v>0</v>
      </c>
      <c r="CL634" s="35">
        <f t="shared" si="728"/>
        <v>0</v>
      </c>
      <c r="CM634" s="116">
        <f>IF(AND(CL634&gt;0,CL634*$B$4+CS633&lt;=$B$2*'SFV+BESS'!$I$9,CL634&lt;'SFV+BESS'!$I$7), CL634*$B$4, IF(AND(CL634&gt;0,CL634*$B$4+CS633&gt;$B$2*'SFV+BESS'!$I$9,CL634*$B$4&lt;'SFV+BESS'!$I$7),$B$2*'SFV+BESS'!$I$9-CS633,IF(AND(CL634&gt;0,CL634*$B$4+CS633&gt;$B$2*'SFV+BESS'!$I$9,CL634*$B$4&gt;'SFV+BESS'!$I$7,CS633&lt;$B$2*'SFV+BESS'!$I$9),$B$2*'SFV+BESS'!$I$9-CS633,IF(AND(CL634&gt;0,CL634*$B$4+CS633&lt;=$B$2*'SFV+BESS'!$I$9,CL634&gt;'SFV+BESS'!$I$7),'SFV+BESS'!$I$7,0))))</f>
        <v>0</v>
      </c>
      <c r="CN634" s="27">
        <f>IF(AND(CL634&lt;0,CS633+CL634/$B$5&gt;$H$2,-CL634/'Carga-Descarga Año'!$B$5&lt;'SFV+BESS'!$I$7),CL634/$B$5,IF(AND(CL634&lt;0,CS633+CL634/$B$5&gt;$H$2,-CL634/'Carga-Descarga Año'!$B$5&gt;'SFV+BESS'!$I$7),-'SFV+BESS'!$I$7,IF(AND(CL634&lt;0,CS633+CL634/$B$5&lt;$H$2),-MIN('SFV+BESS'!$I$7,CS633-$H$2),0)))</f>
        <v>0</v>
      </c>
      <c r="CO634" s="33"/>
      <c r="CP634" s="33">
        <f t="shared" si="736"/>
        <v>0</v>
      </c>
      <c r="CQ634" s="27">
        <f t="shared" si="702"/>
        <v>0</v>
      </c>
      <c r="CR634" s="27">
        <f t="shared" si="737"/>
        <v>0</v>
      </c>
      <c r="CS634" s="28">
        <f>IF((CS633+CM634+CN634)&gt;=$B$2*'SFV+BESS'!$I$9, $B$2*'SFV+BESS'!$I$9, (CS633+CM634+CN634))</f>
        <v>173.61249999999998</v>
      </c>
      <c r="CT634" s="110">
        <f t="shared" si="703"/>
        <v>0</v>
      </c>
      <c r="CY634" s="251"/>
      <c r="CZ634" s="48">
        <v>26.0416666666667</v>
      </c>
      <c r="DA634" s="33">
        <f t="shared" si="754"/>
        <v>0</v>
      </c>
      <c r="DB634" s="33">
        <f>Gen_Cons_Horario!B5004</f>
        <v>0</v>
      </c>
      <c r="DC634" s="35">
        <f t="shared" si="719"/>
        <v>0</v>
      </c>
      <c r="DD634" s="116">
        <f>IF(AND(DC634&gt;0,DC634*$B$4+DJ633&lt;=$B$2*'SFV+BESS'!$I$9,DC634&lt;'SFV+BESS'!$I$7), DC634*$B$4, IF(AND(DC634&gt;0,DC634*$B$4+DJ633&gt;$B$2*'SFV+BESS'!$I$9,DC634*$B$4&lt;'SFV+BESS'!$I$7),$B$2*'SFV+BESS'!$I$9-DJ633,IF(AND(DC634&gt;0,DC634*$B$4+DJ633&gt;$B$2*'SFV+BESS'!$I$9,DC634*$B$4&gt;'SFV+BESS'!$I$7,DJ633&lt;$B$2*'SFV+BESS'!$I$9),$B$2*'SFV+BESS'!$I$9-DJ633,IF(AND(DC634&gt;0,DC634*$B$4+DJ633&lt;=$B$2*'SFV+BESS'!$I$9,DC634&gt;'SFV+BESS'!$I$7),'SFV+BESS'!$I$7,0))))</f>
        <v>0</v>
      </c>
      <c r="DE634" s="27">
        <f>IF(AND(DC634&lt;0,DJ633+DC634/$B$5&gt;$H$2,-DC634/'Carga-Descarga Año'!$B$5&lt;'SFV+BESS'!$I$7),DC634/$B$5,IF(AND(DC634&lt;0,DJ633+DC634/$B$5&gt;$H$2,-DC634/'Carga-Descarga Año'!$B$5&gt;'SFV+BESS'!$I$7),-'SFV+BESS'!$I$7,IF(AND(DC634&lt;0,DJ633+DC634/$B$5&lt;$H$2),-MIN('SFV+BESS'!$I$7,DJ633-$H$2),0)))</f>
        <v>0</v>
      </c>
      <c r="DF634" s="33"/>
      <c r="DG634" s="33">
        <f t="shared" si="738"/>
        <v>0</v>
      </c>
      <c r="DH634" s="27">
        <f t="shared" si="704"/>
        <v>0</v>
      </c>
      <c r="DI634" s="27">
        <f t="shared" si="705"/>
        <v>0</v>
      </c>
      <c r="DJ634" s="28">
        <f>IF((DJ633+DD634+DE634)&gt;=$B$2*'SFV+BESS'!$I$9, $B$2*'SFV+BESS'!$I$9, (DJ633+DD634+DE634))</f>
        <v>173.61249999999998</v>
      </c>
      <c r="DK634" s="110">
        <f t="shared" si="706"/>
        <v>0</v>
      </c>
      <c r="DP634" s="251"/>
      <c r="DQ634" s="48">
        <v>26.0416666666667</v>
      </c>
      <c r="DR634" s="33">
        <f t="shared" si="755"/>
        <v>0</v>
      </c>
      <c r="DS634" s="33">
        <f>Gen_Cons_Horario!B5748</f>
        <v>0</v>
      </c>
      <c r="DT634" s="35">
        <f t="shared" si="720"/>
        <v>0</v>
      </c>
      <c r="DU634" s="116">
        <f>IF(AND(DT634&gt;0,DT634*$B$4+EA633&lt;=$B$2*'SFV+BESS'!$I$9,DT634&lt;'SFV+BESS'!$I$7), DT634*$B$4, IF(AND(DT634&gt;0,DT634*$B$4+EA633&gt;$B$2*'SFV+BESS'!$I$9,DT634*$B$4&lt;'SFV+BESS'!$I$7),$B$2*'SFV+BESS'!$I$9-EA633,IF(AND(DT634&gt;0,DT634*$B$4+EA633&gt;$B$2*'SFV+BESS'!$I$9,DT634*$B$4&gt;'SFV+BESS'!$I$7,EA633&lt;$B$2*'SFV+BESS'!$I$9),$B$2*'SFV+BESS'!$I$9-EA633,IF(AND(DT634&gt;0,DT634*$B$4+EA633&lt;=$B$2*'SFV+BESS'!$I$9,DT634&gt;'SFV+BESS'!$I$7),'SFV+BESS'!$I$7,0))))</f>
        <v>0</v>
      </c>
      <c r="DV634" s="27">
        <f>IF(AND(DT634&lt;0,EA633+DT634/$B$5&gt;$H$2,-DT634/'Carga-Descarga Año'!$B$5&lt;'SFV+BESS'!$I$7),DT634/$B$5,IF(AND(DT634&lt;0,EA633+DT634/$B$5&gt;$H$2,-DT634/'Carga-Descarga Año'!$B$5&gt;'SFV+BESS'!$I$7),-'SFV+BESS'!$I$7,IF(AND(DT634&lt;0,EA633+DT634/$B$5&lt;$H$2),-MIN('SFV+BESS'!$I$7,EA633-$H$2),0)))</f>
        <v>0</v>
      </c>
      <c r="DW634" s="33"/>
      <c r="DX634" s="33">
        <f t="shared" si="739"/>
        <v>0</v>
      </c>
      <c r="DY634" s="27">
        <f t="shared" si="707"/>
        <v>0</v>
      </c>
      <c r="DZ634" s="27">
        <f t="shared" si="740"/>
        <v>0</v>
      </c>
      <c r="EA634" s="28">
        <f>IF((EA633+DU634+DV634)&gt;=$B$2*'SFV+BESS'!$I$9, $B$2*'SFV+BESS'!$I$9, (EA633+DU634+DV634))</f>
        <v>173.61249999999998</v>
      </c>
      <c r="EB634" s="110">
        <f t="shared" si="708"/>
        <v>0</v>
      </c>
      <c r="EG634" s="251"/>
      <c r="EH634" s="48">
        <v>26.0416666666667</v>
      </c>
      <c r="EI634" s="33">
        <f t="shared" si="756"/>
        <v>0</v>
      </c>
      <c r="EJ634" s="33">
        <f>Gen_Cons_Horario!B6492</f>
        <v>0</v>
      </c>
      <c r="EK634" s="35">
        <f t="shared" si="721"/>
        <v>0</v>
      </c>
      <c r="EL634" s="116">
        <f>IF(AND(EK634&gt;0,EK634*$B$4+ER633&lt;=$B$2*'SFV+BESS'!$I$9,EK634&lt;'SFV+BESS'!$I$7), EK634*$B$4, IF(AND(EK634&gt;0,EK634*$B$4+ER633&gt;$B$2*'SFV+BESS'!$I$9,EK634*$B$4&lt;'SFV+BESS'!$I$7),$B$2*'SFV+BESS'!$I$9-ER633,IF(AND(EK634&gt;0,EK634*$B$4+ER633&gt;$B$2*'SFV+BESS'!$I$9,EK634*$B$4&gt;'SFV+BESS'!$I$7,ER633&lt;$B$2*'SFV+BESS'!$I$9),$B$2*'SFV+BESS'!$I$9-ER633,IF(AND(EK634&gt;0,EK634*$B$4+ER633&lt;=$B$2*'SFV+BESS'!$I$9,EK634&gt;'SFV+BESS'!$I$7),'SFV+BESS'!$I$7,0))))</f>
        <v>0</v>
      </c>
      <c r="EM634" s="27">
        <f>IF(AND(EK634&lt;0,ER633+EK634/$B$5&gt;$H$2,-EK634/'Carga-Descarga Año'!$B$5&lt;'SFV+BESS'!$I$7),EK634/$B$5,IF(AND(EK634&lt;0,ER633+EK634/$B$5&gt;$H$2,-EK634/'Carga-Descarga Año'!$B$5&gt;'SFV+BESS'!$I$7),-'SFV+BESS'!$I$7,IF(AND(EK634&lt;0,ER633+EK634/$B$5&lt;$H$2),-MIN('SFV+BESS'!$I$7,ER633-$H$2),0)))</f>
        <v>0</v>
      </c>
      <c r="EN634" s="33"/>
      <c r="EO634" s="33">
        <f t="shared" si="741"/>
        <v>0</v>
      </c>
      <c r="EP634" s="27">
        <f t="shared" si="709"/>
        <v>0</v>
      </c>
      <c r="EQ634" s="27">
        <f t="shared" si="742"/>
        <v>0</v>
      </c>
      <c r="ER634" s="28">
        <f>IF((ER633+EL634+EM634)&gt;=$B$2*'SFV+BESS'!$I$9, $B$2*'SFV+BESS'!$I$9, (ER633+EL634+EM634))</f>
        <v>173.61249999999998</v>
      </c>
      <c r="ES634" s="110">
        <f t="shared" si="710"/>
        <v>0</v>
      </c>
      <c r="EX634" s="251"/>
      <c r="EY634" s="48">
        <v>26.0416666666667</v>
      </c>
      <c r="EZ634" s="33">
        <f t="shared" si="757"/>
        <v>0</v>
      </c>
      <c r="FA634" s="33">
        <f>Gen_Cons_Horario!B7212</f>
        <v>0</v>
      </c>
      <c r="FB634" s="35">
        <f t="shared" si="722"/>
        <v>0</v>
      </c>
      <c r="FC634" s="116">
        <f>IF(AND(FB634&gt;0,FB634*$B$4+FI633&lt;=$B$2*'SFV+BESS'!$I$9,FB634&lt;'SFV+BESS'!$I$7), FB634*$B$4, IF(AND(FB634&gt;0,FB634*$B$4+FI633&gt;$B$2*'SFV+BESS'!$I$9,FB634*$B$4&lt;'SFV+BESS'!$I$7),$B$2*'SFV+BESS'!$I$9-FI633,IF(AND(FB634&gt;0,FB634*$B$4+FI633&gt;$B$2*'SFV+BESS'!$I$9,FB634*$B$4&gt;'SFV+BESS'!$I$7,FI633&lt;$B$2*'SFV+BESS'!$I$9),$B$2*'SFV+BESS'!$I$9-FI633,IF(AND(FB634&gt;0,FB634*$B$4+FI633&lt;=$B$2*'SFV+BESS'!$I$9,FB634&gt;'SFV+BESS'!$I$7),'SFV+BESS'!$I$7,0))))</f>
        <v>0</v>
      </c>
      <c r="FD634" s="27">
        <f>IF(AND(FB634&lt;0,FI633+FB634/$B$5&gt;$H$2,-FB634/'Carga-Descarga Año'!$B$5&lt;'SFV+BESS'!$I$7),FB634/$B$5,IF(AND(FB634&lt;0,FI633+FB634/$B$5&gt;$H$2,-FB634/'Carga-Descarga Año'!$B$5&gt;'SFV+BESS'!$I$7),-'SFV+BESS'!$I$7,IF(AND(FB634&lt;0,FI633+FB634/$B$5&lt;$H$2),-MIN('SFV+BESS'!$I$7,FI633-$H$2),0)))</f>
        <v>0</v>
      </c>
      <c r="FE634" s="33"/>
      <c r="FF634" s="33">
        <f t="shared" si="743"/>
        <v>0</v>
      </c>
      <c r="FG634" s="27">
        <f t="shared" si="711"/>
        <v>0</v>
      </c>
      <c r="FH634" s="27">
        <f t="shared" si="744"/>
        <v>0</v>
      </c>
      <c r="FI634" s="28">
        <f>IF((FI633+FC634+FD634)&gt;=$B$2*'SFV+BESS'!$I$9, $B$2*'SFV+BESS'!$I$9, (FI633+FC634+FD634))</f>
        <v>173.61249999999998</v>
      </c>
      <c r="FJ634" s="110">
        <f t="shared" si="712"/>
        <v>0</v>
      </c>
      <c r="FO634" s="251"/>
      <c r="FP634" s="48">
        <v>26.0416666666667</v>
      </c>
      <c r="FQ634" s="33">
        <f t="shared" si="758"/>
        <v>0</v>
      </c>
      <c r="FR634" s="33">
        <f>Gen_Cons_Horario!B7956</f>
        <v>0</v>
      </c>
      <c r="FS634" s="35">
        <f t="shared" si="723"/>
        <v>0</v>
      </c>
      <c r="FT634" s="116">
        <f>IF(AND(FS634&gt;0,FS634*$B$4+FZ633&lt;=$B$2*'SFV+BESS'!$I$9,FS634&lt;'SFV+BESS'!$I$7), FS634*$B$4, IF(AND(FS634&gt;0,FS634*$B$4+FZ633&gt;$B$2*'SFV+BESS'!$I$9,FS634*$B$4&lt;'SFV+BESS'!$I$7),$B$2*'SFV+BESS'!$I$9-FZ633,IF(AND(FS634&gt;0,FS634*$B$4+FZ633&gt;$B$2*'SFV+BESS'!$I$9,FS634*$B$4&gt;'SFV+BESS'!$I$7,FZ633&lt;$B$2*'SFV+BESS'!$I$9),$B$2*'SFV+BESS'!$I$9-FZ633,IF(AND(FS634&gt;0,FS634*$B$4+FZ633&lt;=$B$2*'SFV+BESS'!$I$9,FS634&gt;'SFV+BESS'!$I$7),'SFV+BESS'!$I$7,0))))</f>
        <v>0</v>
      </c>
      <c r="FU634" s="27">
        <f>IF(AND(FS634&lt;0,FZ633+FS634/$B$5&gt;$H$2,-FS634/'Carga-Descarga Año'!$B$5&lt;'SFV+BESS'!$I$7),FS634/$B$5,IF(AND(FS634&lt;0,FZ633+FS634/$B$5&gt;$H$2,-FS634/'Carga-Descarga Año'!$B$5&gt;'SFV+BESS'!$I$7),-'SFV+BESS'!$I$7,IF(AND(FS634&lt;0,FZ633+FS634/$B$5&lt;$H$2),-MIN('SFV+BESS'!$I$7,FZ633-$H$2),0)))</f>
        <v>0</v>
      </c>
      <c r="FV634" s="33"/>
      <c r="FW634" s="33">
        <f t="shared" si="745"/>
        <v>0</v>
      </c>
      <c r="FX634" s="27">
        <f t="shared" si="713"/>
        <v>0</v>
      </c>
      <c r="FY634" s="27">
        <f t="shared" si="746"/>
        <v>0</v>
      </c>
      <c r="FZ634" s="28">
        <f>IF((FZ633+FT634+FU634)&gt;=$B$2*'SFV+BESS'!$I$9, $B$2*'SFV+BESS'!$I$9, (FZ633+FT634+FU634))</f>
        <v>173.61249999999998</v>
      </c>
      <c r="GA634" s="110">
        <f t="shared" si="714"/>
        <v>0</v>
      </c>
      <c r="GF634" s="251"/>
      <c r="GG634" s="48">
        <v>26.0416666666667</v>
      </c>
      <c r="GH634" s="33">
        <f t="shared" si="759"/>
        <v>0</v>
      </c>
      <c r="GI634" s="33">
        <f>Gen_Cons_Horario!B8676</f>
        <v>0</v>
      </c>
      <c r="GJ634" s="35">
        <f t="shared" si="729"/>
        <v>0</v>
      </c>
      <c r="GK634" s="116">
        <f>IF(AND(GJ634&gt;0,GJ634*$B$4+GQ633&lt;=$B$2*'SFV+BESS'!$I$9,GJ634&lt;'SFV+BESS'!$I$7), GJ634*$B$4, IF(AND(GJ634&gt;0,GJ634*$B$4+GQ633&gt;$B$2*'SFV+BESS'!$I$9,GJ634*$B$4&lt;'SFV+BESS'!$I$7),$B$2*'SFV+BESS'!$I$9-GQ633,IF(AND(GJ634&gt;0,GJ634*$B$4+GQ633&gt;$B$2*'SFV+BESS'!$I$9,GJ634*$B$4&gt;'SFV+BESS'!$I$7,GQ633&lt;$B$2*'SFV+BESS'!$I$9),$B$2*'SFV+BESS'!$I$9-GQ633,IF(AND(GJ634&gt;0,GJ634*$B$4+GQ633&lt;=$B$2*'SFV+BESS'!$I$9,GJ634&gt;'SFV+BESS'!$I$7),'SFV+BESS'!$I$7,0))))</f>
        <v>0</v>
      </c>
      <c r="GL634" s="27">
        <f>IF(AND(GJ634&lt;0,GQ633+GJ634/$B$5&gt;$H$2,-GJ634/'Carga-Descarga Año'!$B$5&lt;'SFV+BESS'!$I$7),GJ634/$B$5,IF(AND(GJ634&lt;0,GQ633+GJ634/$B$5&gt;$H$2,-GJ634/'Carga-Descarga Año'!$B$5&gt;'SFV+BESS'!$I$7),-'SFV+BESS'!$I$7,IF(AND(GJ634&lt;0,GQ633+GJ634/$B$5&lt;$H$2),-MIN('SFV+BESS'!$I$7,GQ633-$H$2),0)))</f>
        <v>0</v>
      </c>
      <c r="GM634" s="33"/>
      <c r="GN634" s="33">
        <f t="shared" si="747"/>
        <v>0</v>
      </c>
      <c r="GO634" s="27">
        <f t="shared" si="715"/>
        <v>0</v>
      </c>
      <c r="GP634" s="27">
        <f t="shared" si="748"/>
        <v>0</v>
      </c>
      <c r="GQ634" s="28">
        <f>IF((GQ633+GK634+GL634)&gt;=$B$2*'SFV+BESS'!$I$9, $B$2*'SFV+BESS'!$I$9, (GQ633+GK634+GL634))</f>
        <v>173.61249999999998</v>
      </c>
      <c r="GR634" s="110">
        <f t="shared" si="716"/>
        <v>0</v>
      </c>
    </row>
    <row r="635" spans="1:200">
      <c r="A635" s="249"/>
      <c r="B635" s="48">
        <v>26.0833333333334</v>
      </c>
      <c r="C635" s="38">
        <f t="shared" si="730"/>
        <v>0</v>
      </c>
      <c r="D635" s="2">
        <f>Gen_Cons_Horario!B661</f>
        <v>0</v>
      </c>
      <c r="E635" s="140">
        <f t="shared" si="688"/>
        <v>0</v>
      </c>
      <c r="F635" s="116">
        <f>IF(AND(E635&gt;0,E635*$B$4+L634&lt;=$B$2*'SFV+BESS'!$I$9,E635&lt;'SFV+BESS'!$I$7), E635*$B$4, IF(AND(E635&gt;0,E635*$B$4+L634&gt;$B$2*'SFV+BESS'!$I$9,E635*$B$4&lt;'SFV+BESS'!$I$7),$B$2*'SFV+BESS'!$I$9-L634,IF(AND(E635&gt;0,E635*$B$4+L634&gt;$B$2*'SFV+BESS'!$I$9,E635*$B$4&gt;'SFV+BESS'!$I$7,L634&lt;$B$2*'SFV+BESS'!$I$9),$B$2*'SFV+BESS'!$I$9-L634,IF(AND(E635&gt;0,E635*$B$4+L634&lt;=$B$2*'SFV+BESS'!$I$9,E635&gt;'SFV+BESS'!$I$7),'SFV+BESS'!$I$7,0))))</f>
        <v>0</v>
      </c>
      <c r="G635" s="27">
        <f>IF(AND(E635&lt;0,L634+E635/$B$5&gt;$H$2,-E635/'Carga-Descarga Año'!$B$5&lt;'SFV+BESS'!$I$7),E635/$B$5,IF(AND(E635&lt;0,L634+E635/$B$5&gt;$H$2,-E635/'Carga-Descarga Año'!$B$5&gt;'SFV+BESS'!$I$7),-'SFV+BESS'!$I$7,IF(AND(E635&lt;0,L634+E635/$B$5&lt;$H$2),-MIN('SFV+BESS'!$I$7,L634-$H$2),0)))</f>
        <v>0</v>
      </c>
      <c r="I635" s="38">
        <f t="shared" si="689"/>
        <v>0</v>
      </c>
      <c r="J635" s="27">
        <f t="shared" si="691"/>
        <v>0</v>
      </c>
      <c r="K635" s="27">
        <f t="shared" si="690"/>
        <v>0</v>
      </c>
      <c r="L635" s="28">
        <f>IF((L634+F635+G635)&gt;=$B$2*'SFV+BESS'!$I$9, $B$2*'SFV+BESS'!$I$9, (L634+F635+G635))</f>
        <v>173.61249999999998</v>
      </c>
      <c r="M635" s="110">
        <f t="shared" si="692"/>
        <v>0</v>
      </c>
      <c r="R635" s="251"/>
      <c r="S635" s="48">
        <v>26.0833333333334</v>
      </c>
      <c r="T635" s="2">
        <f t="shared" si="749"/>
        <v>0</v>
      </c>
      <c r="U635" s="2">
        <f>Gen_Cons_Horario!B1405</f>
        <v>0</v>
      </c>
      <c r="V635" s="35">
        <f t="shared" si="724"/>
        <v>0</v>
      </c>
      <c r="W635" s="116">
        <f>IF(AND(V635&gt;0,V635*$B$4+AC634&lt;=$B$2*'SFV+BESS'!$I$9,V635&lt;'SFV+BESS'!$I$7), V635*$B$4, IF(AND(V635&gt;0,V635*$B$4+AC634&gt;$B$2*'SFV+BESS'!$I$9,V635*$B$4&lt;'SFV+BESS'!$I$7),$B$2*'SFV+BESS'!$I$9-AC634,IF(AND(V635&gt;0,V635*$B$4+AC634&gt;$B$2*'SFV+BESS'!$I$9,V635*$B$4&gt;'SFV+BESS'!$I$7,AC634&lt;$B$2*'SFV+BESS'!$I$9),$B$2*'SFV+BESS'!$I$9-AC634,IF(AND(V635&gt;0,V635*$B$4+AC634&lt;=$B$2*'SFV+BESS'!$I$9,V635&gt;'SFV+BESS'!$I$7),'SFV+BESS'!$I$7,0))))</f>
        <v>0</v>
      </c>
      <c r="X635" s="27">
        <f>IF(AND(V635&lt;0,AC634+V635/$B$5&gt;$H$2,-V635/'Carga-Descarga Año'!$B$5&lt;'SFV+BESS'!$I$7),V635/$B$5,IF(AND(V635&lt;0,AC634+V635/$B$5&gt;$H$2,-V635/'Carga-Descarga Año'!$B$5&gt;'SFV+BESS'!$I$7),-'SFV+BESS'!$I$7,IF(AND(V635&lt;0,AC634+V635/$B$5&lt;$H$2),-MIN('SFV+BESS'!$I$7,AC634-$H$2),0)))</f>
        <v>0</v>
      </c>
      <c r="Z635" s="33">
        <f t="shared" si="718"/>
        <v>0</v>
      </c>
      <c r="AA635" s="27">
        <f t="shared" si="693"/>
        <v>0</v>
      </c>
      <c r="AB635" s="27">
        <f t="shared" si="717"/>
        <v>0</v>
      </c>
      <c r="AC635" s="28">
        <f>IF((AC634+W635+X635)&gt;=$B$2*'SFV+BESS'!$I$9, $B$2*'SFV+BESS'!$I$9, (AC634+W635+X635))</f>
        <v>158.28168784219915</v>
      </c>
      <c r="AD635" s="110">
        <f t="shared" si="694"/>
        <v>0</v>
      </c>
      <c r="AI635" s="251"/>
      <c r="AJ635" s="48">
        <v>26.0833333333334</v>
      </c>
      <c r="AK635" s="52">
        <f t="shared" si="750"/>
        <v>0</v>
      </c>
      <c r="AL635" s="33">
        <f>Gen_Cons_Horario!B2077</f>
        <v>0</v>
      </c>
      <c r="AM635" s="35">
        <f t="shared" si="725"/>
        <v>0</v>
      </c>
      <c r="AN635" s="116">
        <f>IF(AND(AM635&gt;0,AM635*$B$4+AT634&lt;=$B$2*'SFV+BESS'!$I$9,AM635&lt;'SFV+BESS'!$I$7), AM635*$B$4, IF(AND(AM635&gt;0,AM635*$B$4+AT634&gt;$B$2*'SFV+BESS'!$I$9,AM635*$B$4&lt;'SFV+BESS'!$I$7),$B$2*'SFV+BESS'!$I$9-AT634,IF(AND(AM635&gt;0,AM635*$B$4+AT634&gt;$B$2*'SFV+BESS'!$I$9,AM635*$B$4&gt;'SFV+BESS'!$I$7,AT634&lt;$B$2*'SFV+BESS'!$I$9),$B$2*'SFV+BESS'!$I$9-AT634,IF(AND(AM635&gt;0,AM635*$B$4+AT634&lt;=$B$2*'SFV+BESS'!$I$9,AM635&gt;'SFV+BESS'!$I$7),'SFV+BESS'!$I$7,0))))</f>
        <v>0</v>
      </c>
      <c r="AO635" s="27">
        <f>IF(AND(AM635&lt;0,AT634+AM635/$B$5&gt;$H$2,-AM635/'Carga-Descarga Año'!$B$5&lt;'SFV+BESS'!$I$7),AM635/$B$5,IF(AND(AM635&lt;0,AT634+AM635/$B$5&gt;$H$2,-AM635/'Carga-Descarga Año'!$B$5&gt;'SFV+BESS'!$I$7),-'SFV+BESS'!$I$7,IF(AND(AM635&lt;0,AT634+AM635/$B$5&lt;$H$2),-MIN('SFV+BESS'!$I$7,AT634-$H$2),0)))</f>
        <v>0</v>
      </c>
      <c r="AP635" s="33"/>
      <c r="AQ635" s="33">
        <f t="shared" si="731"/>
        <v>0</v>
      </c>
      <c r="AR635" s="27">
        <f t="shared" si="695"/>
        <v>0</v>
      </c>
      <c r="AS635" s="27">
        <f t="shared" si="732"/>
        <v>0</v>
      </c>
      <c r="AT635" s="28">
        <f>IF((AT634+AN635+AO635)&gt;=$B$2*'SFV+BESS'!$I$9, $B$2*'SFV+BESS'!$I$9, (AT634+AN635+AO635))</f>
        <v>173.61249999999998</v>
      </c>
      <c r="AU635" s="110">
        <f t="shared" si="696"/>
        <v>0</v>
      </c>
      <c r="AZ635" s="251"/>
      <c r="BA635" s="48">
        <v>26.0833333333334</v>
      </c>
      <c r="BB635" s="33">
        <f t="shared" si="751"/>
        <v>0</v>
      </c>
      <c r="BC635" s="33">
        <f>Gen_Cons_Horario!B2821</f>
        <v>0</v>
      </c>
      <c r="BD635" s="35">
        <f t="shared" si="726"/>
        <v>0</v>
      </c>
      <c r="BE635" s="116">
        <f>IF(AND(BD635&gt;0,BD635*$B$4+BK634&lt;=$B$2*'SFV+BESS'!$I$9,BD635&lt;'SFV+BESS'!$I$7), BD635*$B$4, IF(AND(BD635&gt;0,BD635*$B$4+BK634&gt;$B$2*'SFV+BESS'!$I$9,BD635*$B$4&lt;'SFV+BESS'!$I$7),$B$2*'SFV+BESS'!$I$9-BK634,IF(AND(BD635&gt;0,BD635*$B$4+BK634&gt;$B$2*'SFV+BESS'!$I$9,BD635*$B$4&gt;'SFV+BESS'!$I$7,BK634&lt;$B$2*'SFV+BESS'!$I$9),$B$2*'SFV+BESS'!$I$9-BK634,IF(AND(BD635&gt;0,BD635*$B$4+BK634&lt;=$B$2*'SFV+BESS'!$I$9,BD635&gt;'SFV+BESS'!$I$7),'SFV+BESS'!$I$7,0))))</f>
        <v>0</v>
      </c>
      <c r="BF635" s="27">
        <f>IF(AND(BD635&lt;0,BK634+BD635/$B$5&gt;$H$2,-BD635/'Carga-Descarga Año'!$B$5&lt;'SFV+BESS'!$I$7),BD635/$B$5,IF(AND(BD635&lt;0,BK634+BD635/$B$5&gt;$H$2,-BD635/'Carga-Descarga Año'!$B$5&gt;'SFV+BESS'!$I$7),-'SFV+BESS'!$I$7,IF(AND(BD635&lt;0,BK634+BD635/$B$5&lt;$H$2),-MIN('SFV+BESS'!$I$7,BK634-$H$2),0)))</f>
        <v>0</v>
      </c>
      <c r="BG635" s="33"/>
      <c r="BH635" s="33">
        <f t="shared" si="733"/>
        <v>0</v>
      </c>
      <c r="BI635" s="27">
        <f t="shared" si="697"/>
        <v>0</v>
      </c>
      <c r="BJ635" s="27">
        <f t="shared" si="734"/>
        <v>0</v>
      </c>
      <c r="BK635" s="28">
        <f>IF((BK634+BE635+BF635)&gt;=$B$2*'SFV+BESS'!$I$9, $B$2*'SFV+BESS'!$I$9, (BK634+BE635+BF635))</f>
        <v>173.61249999999998</v>
      </c>
      <c r="BL635" s="110">
        <f t="shared" si="698"/>
        <v>0</v>
      </c>
      <c r="BQ635" s="251"/>
      <c r="BR635" s="48">
        <v>26.0833333333334</v>
      </c>
      <c r="BS635" s="33">
        <f t="shared" si="752"/>
        <v>0</v>
      </c>
      <c r="BT635" s="33">
        <f>Gen_Cons_Horario!B3541</f>
        <v>0</v>
      </c>
      <c r="BU635" s="35">
        <f t="shared" si="727"/>
        <v>0</v>
      </c>
      <c r="BV635" s="116">
        <f>IF(AND(BU635&gt;0,BU635*$B$4+CB634&lt;=$B$2*'SFV+BESS'!$I$9,BU635&lt;'SFV+BESS'!$I$7), BU635*$B$4, IF(AND(BU635&gt;0,BU635*$B$4+CB634&gt;$B$2*'SFV+BESS'!$I$9,BU635*$B$4&lt;'SFV+BESS'!$I$7),$B$2*'SFV+BESS'!$I$9-CB634,IF(AND(BU635&gt;0,BU635*$B$4+CB634&gt;$B$2*'SFV+BESS'!$I$9,BU635*$B$4&gt;'SFV+BESS'!$I$7,CB634&lt;$B$2*'SFV+BESS'!$I$9),$B$2*'SFV+BESS'!$I$9-CB634,IF(AND(BU635&gt;0,BU635*$B$4+CB634&lt;=$B$2*'SFV+BESS'!$I$9,BU635&gt;'SFV+BESS'!$I$7),'SFV+BESS'!$I$7,0))))</f>
        <v>0</v>
      </c>
      <c r="BW635" s="27">
        <f>IF(AND(BU635&lt;0,CB634+BU635/$B$5&gt;$H$2,-BU635/'Carga-Descarga Año'!$B$5&lt;'SFV+BESS'!$I$7),BU635/$B$5,IF(AND(BU635&lt;0,CB634+BU635/$B$5&gt;$H$2,-BU635/'Carga-Descarga Año'!$B$5&gt;'SFV+BESS'!$I$7),-'SFV+BESS'!$I$7,IF(AND(BU635&lt;0,CB634+BU635/$B$5&lt;$H$2),-MIN('SFV+BESS'!$I$7,CB634-$H$2),0)))</f>
        <v>0</v>
      </c>
      <c r="BX635" s="33"/>
      <c r="BY635" s="33">
        <f t="shared" si="735"/>
        <v>0</v>
      </c>
      <c r="BZ635" s="27">
        <f t="shared" si="699"/>
        <v>0</v>
      </c>
      <c r="CA635" s="27">
        <f t="shared" si="700"/>
        <v>0</v>
      </c>
      <c r="CB635" s="28">
        <f>IF((CB634+BV635+BW635)&gt;=$B$2*'SFV+BESS'!$I$9, $B$2*'SFV+BESS'!$I$9, (CB634+BV635+BW635))</f>
        <v>173.61249999999998</v>
      </c>
      <c r="CC635" s="110">
        <f t="shared" si="701"/>
        <v>0</v>
      </c>
      <c r="CH635" s="251"/>
      <c r="CI635" s="48">
        <v>26.0833333333334</v>
      </c>
      <c r="CJ635" s="33">
        <f t="shared" si="753"/>
        <v>0</v>
      </c>
      <c r="CK635" s="33">
        <f>Gen_Cons_Horario!B4285</f>
        <v>0</v>
      </c>
      <c r="CL635" s="35">
        <f t="shared" si="728"/>
        <v>0</v>
      </c>
      <c r="CM635" s="116">
        <f>IF(AND(CL635&gt;0,CL635*$B$4+CS634&lt;=$B$2*'SFV+BESS'!$I$9,CL635&lt;'SFV+BESS'!$I$7), CL635*$B$4, IF(AND(CL635&gt;0,CL635*$B$4+CS634&gt;$B$2*'SFV+BESS'!$I$9,CL635*$B$4&lt;'SFV+BESS'!$I$7),$B$2*'SFV+BESS'!$I$9-CS634,IF(AND(CL635&gt;0,CL635*$B$4+CS634&gt;$B$2*'SFV+BESS'!$I$9,CL635*$B$4&gt;'SFV+BESS'!$I$7,CS634&lt;$B$2*'SFV+BESS'!$I$9),$B$2*'SFV+BESS'!$I$9-CS634,IF(AND(CL635&gt;0,CL635*$B$4+CS634&lt;=$B$2*'SFV+BESS'!$I$9,CL635&gt;'SFV+BESS'!$I$7),'SFV+BESS'!$I$7,0))))</f>
        <v>0</v>
      </c>
      <c r="CN635" s="27">
        <f>IF(AND(CL635&lt;0,CS634+CL635/$B$5&gt;$H$2,-CL635/'Carga-Descarga Año'!$B$5&lt;'SFV+BESS'!$I$7),CL635/$B$5,IF(AND(CL635&lt;0,CS634+CL635/$B$5&gt;$H$2,-CL635/'Carga-Descarga Año'!$B$5&gt;'SFV+BESS'!$I$7),-'SFV+BESS'!$I$7,IF(AND(CL635&lt;0,CS634+CL635/$B$5&lt;$H$2),-MIN('SFV+BESS'!$I$7,CS634-$H$2),0)))</f>
        <v>0</v>
      </c>
      <c r="CO635" s="33"/>
      <c r="CP635" s="33">
        <f t="shared" si="736"/>
        <v>0</v>
      </c>
      <c r="CQ635" s="27">
        <f t="shared" si="702"/>
        <v>0</v>
      </c>
      <c r="CR635" s="27">
        <f t="shared" si="737"/>
        <v>0</v>
      </c>
      <c r="CS635" s="28">
        <f>IF((CS634+CM635+CN635)&gt;=$B$2*'SFV+BESS'!$I$9, $B$2*'SFV+BESS'!$I$9, (CS634+CM635+CN635))</f>
        <v>173.61249999999998</v>
      </c>
      <c r="CT635" s="110">
        <f t="shared" si="703"/>
        <v>0</v>
      </c>
      <c r="CY635" s="251"/>
      <c r="CZ635" s="48">
        <v>26.0833333333334</v>
      </c>
      <c r="DA635" s="33">
        <f t="shared" si="754"/>
        <v>0</v>
      </c>
      <c r="DB635" s="33">
        <f>Gen_Cons_Horario!B5005</f>
        <v>0</v>
      </c>
      <c r="DC635" s="35">
        <f t="shared" si="719"/>
        <v>0</v>
      </c>
      <c r="DD635" s="116">
        <f>IF(AND(DC635&gt;0,DC635*$B$4+DJ634&lt;=$B$2*'SFV+BESS'!$I$9,DC635&lt;'SFV+BESS'!$I$7), DC635*$B$4, IF(AND(DC635&gt;0,DC635*$B$4+DJ634&gt;$B$2*'SFV+BESS'!$I$9,DC635*$B$4&lt;'SFV+BESS'!$I$7),$B$2*'SFV+BESS'!$I$9-DJ634,IF(AND(DC635&gt;0,DC635*$B$4+DJ634&gt;$B$2*'SFV+BESS'!$I$9,DC635*$B$4&gt;'SFV+BESS'!$I$7,DJ634&lt;$B$2*'SFV+BESS'!$I$9),$B$2*'SFV+BESS'!$I$9-DJ634,IF(AND(DC635&gt;0,DC635*$B$4+DJ634&lt;=$B$2*'SFV+BESS'!$I$9,DC635&gt;'SFV+BESS'!$I$7),'SFV+BESS'!$I$7,0))))</f>
        <v>0</v>
      </c>
      <c r="DE635" s="27">
        <f>IF(AND(DC635&lt;0,DJ634+DC635/$B$5&gt;$H$2,-DC635/'Carga-Descarga Año'!$B$5&lt;'SFV+BESS'!$I$7),DC635/$B$5,IF(AND(DC635&lt;0,DJ634+DC635/$B$5&gt;$H$2,-DC635/'Carga-Descarga Año'!$B$5&gt;'SFV+BESS'!$I$7),-'SFV+BESS'!$I$7,IF(AND(DC635&lt;0,DJ634+DC635/$B$5&lt;$H$2),-MIN('SFV+BESS'!$I$7,DJ634-$H$2),0)))</f>
        <v>0</v>
      </c>
      <c r="DF635" s="33"/>
      <c r="DG635" s="33">
        <f t="shared" si="738"/>
        <v>0</v>
      </c>
      <c r="DH635" s="27">
        <f t="shared" si="704"/>
        <v>0</v>
      </c>
      <c r="DI635" s="27">
        <f t="shared" si="705"/>
        <v>0</v>
      </c>
      <c r="DJ635" s="28">
        <f>IF((DJ634+DD635+DE635)&gt;=$B$2*'SFV+BESS'!$I$9, $B$2*'SFV+BESS'!$I$9, (DJ634+DD635+DE635))</f>
        <v>173.61249999999998</v>
      </c>
      <c r="DK635" s="110">
        <f t="shared" si="706"/>
        <v>0</v>
      </c>
      <c r="DP635" s="251"/>
      <c r="DQ635" s="48">
        <v>26.0833333333334</v>
      </c>
      <c r="DR635" s="33">
        <f t="shared" si="755"/>
        <v>0</v>
      </c>
      <c r="DS635" s="33">
        <f>Gen_Cons_Horario!B5749</f>
        <v>0</v>
      </c>
      <c r="DT635" s="35">
        <f t="shared" si="720"/>
        <v>0</v>
      </c>
      <c r="DU635" s="116">
        <f>IF(AND(DT635&gt;0,DT635*$B$4+EA634&lt;=$B$2*'SFV+BESS'!$I$9,DT635&lt;'SFV+BESS'!$I$7), DT635*$B$4, IF(AND(DT635&gt;0,DT635*$B$4+EA634&gt;$B$2*'SFV+BESS'!$I$9,DT635*$B$4&lt;'SFV+BESS'!$I$7),$B$2*'SFV+BESS'!$I$9-EA634,IF(AND(DT635&gt;0,DT635*$B$4+EA634&gt;$B$2*'SFV+BESS'!$I$9,DT635*$B$4&gt;'SFV+BESS'!$I$7,EA634&lt;$B$2*'SFV+BESS'!$I$9),$B$2*'SFV+BESS'!$I$9-EA634,IF(AND(DT635&gt;0,DT635*$B$4+EA634&lt;=$B$2*'SFV+BESS'!$I$9,DT635&gt;'SFV+BESS'!$I$7),'SFV+BESS'!$I$7,0))))</f>
        <v>0</v>
      </c>
      <c r="DV635" s="27">
        <f>IF(AND(DT635&lt;0,EA634+DT635/$B$5&gt;$H$2,-DT635/'Carga-Descarga Año'!$B$5&lt;'SFV+BESS'!$I$7),DT635/$B$5,IF(AND(DT635&lt;0,EA634+DT635/$B$5&gt;$H$2,-DT635/'Carga-Descarga Año'!$B$5&gt;'SFV+BESS'!$I$7),-'SFV+BESS'!$I$7,IF(AND(DT635&lt;0,EA634+DT635/$B$5&lt;$H$2),-MIN('SFV+BESS'!$I$7,EA634-$H$2),0)))</f>
        <v>0</v>
      </c>
      <c r="DW635" s="33"/>
      <c r="DX635" s="33">
        <f t="shared" si="739"/>
        <v>0</v>
      </c>
      <c r="DY635" s="27">
        <f t="shared" si="707"/>
        <v>0</v>
      </c>
      <c r="DZ635" s="27">
        <f t="shared" si="740"/>
        <v>0</v>
      </c>
      <c r="EA635" s="28">
        <f>IF((EA634+DU635+DV635)&gt;=$B$2*'SFV+BESS'!$I$9, $B$2*'SFV+BESS'!$I$9, (EA634+DU635+DV635))</f>
        <v>173.61249999999998</v>
      </c>
      <c r="EB635" s="110">
        <f t="shared" si="708"/>
        <v>0</v>
      </c>
      <c r="EG635" s="251"/>
      <c r="EH635" s="48">
        <v>26.0833333333334</v>
      </c>
      <c r="EI635" s="33">
        <f t="shared" si="756"/>
        <v>0</v>
      </c>
      <c r="EJ635" s="33">
        <f>Gen_Cons_Horario!B6493</f>
        <v>0</v>
      </c>
      <c r="EK635" s="35">
        <f t="shared" si="721"/>
        <v>0</v>
      </c>
      <c r="EL635" s="116">
        <f>IF(AND(EK635&gt;0,EK635*$B$4+ER634&lt;=$B$2*'SFV+BESS'!$I$9,EK635&lt;'SFV+BESS'!$I$7), EK635*$B$4, IF(AND(EK635&gt;0,EK635*$B$4+ER634&gt;$B$2*'SFV+BESS'!$I$9,EK635*$B$4&lt;'SFV+BESS'!$I$7),$B$2*'SFV+BESS'!$I$9-ER634,IF(AND(EK635&gt;0,EK635*$B$4+ER634&gt;$B$2*'SFV+BESS'!$I$9,EK635*$B$4&gt;'SFV+BESS'!$I$7,ER634&lt;$B$2*'SFV+BESS'!$I$9),$B$2*'SFV+BESS'!$I$9-ER634,IF(AND(EK635&gt;0,EK635*$B$4+ER634&lt;=$B$2*'SFV+BESS'!$I$9,EK635&gt;'SFV+BESS'!$I$7),'SFV+BESS'!$I$7,0))))</f>
        <v>0</v>
      </c>
      <c r="EM635" s="27">
        <f>IF(AND(EK635&lt;0,ER634+EK635/$B$5&gt;$H$2,-EK635/'Carga-Descarga Año'!$B$5&lt;'SFV+BESS'!$I$7),EK635/$B$5,IF(AND(EK635&lt;0,ER634+EK635/$B$5&gt;$H$2,-EK635/'Carga-Descarga Año'!$B$5&gt;'SFV+BESS'!$I$7),-'SFV+BESS'!$I$7,IF(AND(EK635&lt;0,ER634+EK635/$B$5&lt;$H$2),-MIN('SFV+BESS'!$I$7,ER634-$H$2),0)))</f>
        <v>0</v>
      </c>
      <c r="EN635" s="33"/>
      <c r="EO635" s="33">
        <f t="shared" si="741"/>
        <v>0</v>
      </c>
      <c r="EP635" s="27">
        <f t="shared" si="709"/>
        <v>0</v>
      </c>
      <c r="EQ635" s="27">
        <f t="shared" si="742"/>
        <v>0</v>
      </c>
      <c r="ER635" s="28">
        <f>IF((ER634+EL635+EM635)&gt;=$B$2*'SFV+BESS'!$I$9, $B$2*'SFV+BESS'!$I$9, (ER634+EL635+EM635))</f>
        <v>173.61249999999998</v>
      </c>
      <c r="ES635" s="110">
        <f t="shared" si="710"/>
        <v>0</v>
      </c>
      <c r="EX635" s="251"/>
      <c r="EY635" s="48">
        <v>26.0833333333334</v>
      </c>
      <c r="EZ635" s="33">
        <f t="shared" si="757"/>
        <v>0</v>
      </c>
      <c r="FA635" s="33">
        <f>Gen_Cons_Horario!B7213</f>
        <v>0</v>
      </c>
      <c r="FB635" s="35">
        <f t="shared" si="722"/>
        <v>0</v>
      </c>
      <c r="FC635" s="116">
        <f>IF(AND(FB635&gt;0,FB635*$B$4+FI634&lt;=$B$2*'SFV+BESS'!$I$9,FB635&lt;'SFV+BESS'!$I$7), FB635*$B$4, IF(AND(FB635&gt;0,FB635*$B$4+FI634&gt;$B$2*'SFV+BESS'!$I$9,FB635*$B$4&lt;'SFV+BESS'!$I$7),$B$2*'SFV+BESS'!$I$9-FI634,IF(AND(FB635&gt;0,FB635*$B$4+FI634&gt;$B$2*'SFV+BESS'!$I$9,FB635*$B$4&gt;'SFV+BESS'!$I$7,FI634&lt;$B$2*'SFV+BESS'!$I$9),$B$2*'SFV+BESS'!$I$9-FI634,IF(AND(FB635&gt;0,FB635*$B$4+FI634&lt;=$B$2*'SFV+BESS'!$I$9,FB635&gt;'SFV+BESS'!$I$7),'SFV+BESS'!$I$7,0))))</f>
        <v>0</v>
      </c>
      <c r="FD635" s="27">
        <f>IF(AND(FB635&lt;0,FI634+FB635/$B$5&gt;$H$2,-FB635/'Carga-Descarga Año'!$B$5&lt;'SFV+BESS'!$I$7),FB635/$B$5,IF(AND(FB635&lt;0,FI634+FB635/$B$5&gt;$H$2,-FB635/'Carga-Descarga Año'!$B$5&gt;'SFV+BESS'!$I$7),-'SFV+BESS'!$I$7,IF(AND(FB635&lt;0,FI634+FB635/$B$5&lt;$H$2),-MIN('SFV+BESS'!$I$7,FI634-$H$2),0)))</f>
        <v>0</v>
      </c>
      <c r="FE635" s="33"/>
      <c r="FF635" s="33">
        <f t="shared" si="743"/>
        <v>0</v>
      </c>
      <c r="FG635" s="27">
        <f t="shared" si="711"/>
        <v>0</v>
      </c>
      <c r="FH635" s="27">
        <f t="shared" si="744"/>
        <v>0</v>
      </c>
      <c r="FI635" s="28">
        <f>IF((FI634+FC635+FD635)&gt;=$B$2*'SFV+BESS'!$I$9, $B$2*'SFV+BESS'!$I$9, (FI634+FC635+FD635))</f>
        <v>173.61249999999998</v>
      </c>
      <c r="FJ635" s="110">
        <f t="shared" si="712"/>
        <v>0</v>
      </c>
      <c r="FO635" s="251"/>
      <c r="FP635" s="48">
        <v>26.0833333333334</v>
      </c>
      <c r="FQ635" s="33">
        <f t="shared" si="758"/>
        <v>0</v>
      </c>
      <c r="FR635" s="33">
        <f>Gen_Cons_Horario!B7957</f>
        <v>0</v>
      </c>
      <c r="FS635" s="35">
        <f t="shared" si="723"/>
        <v>0</v>
      </c>
      <c r="FT635" s="116">
        <f>IF(AND(FS635&gt;0,FS635*$B$4+FZ634&lt;=$B$2*'SFV+BESS'!$I$9,FS635&lt;'SFV+BESS'!$I$7), FS635*$B$4, IF(AND(FS635&gt;0,FS635*$B$4+FZ634&gt;$B$2*'SFV+BESS'!$I$9,FS635*$B$4&lt;'SFV+BESS'!$I$7),$B$2*'SFV+BESS'!$I$9-FZ634,IF(AND(FS635&gt;0,FS635*$B$4+FZ634&gt;$B$2*'SFV+BESS'!$I$9,FS635*$B$4&gt;'SFV+BESS'!$I$7,FZ634&lt;$B$2*'SFV+BESS'!$I$9),$B$2*'SFV+BESS'!$I$9-FZ634,IF(AND(FS635&gt;0,FS635*$B$4+FZ634&lt;=$B$2*'SFV+BESS'!$I$9,FS635&gt;'SFV+BESS'!$I$7),'SFV+BESS'!$I$7,0))))</f>
        <v>0</v>
      </c>
      <c r="FU635" s="27">
        <f>IF(AND(FS635&lt;0,FZ634+FS635/$B$5&gt;$H$2,-FS635/'Carga-Descarga Año'!$B$5&lt;'SFV+BESS'!$I$7),FS635/$B$5,IF(AND(FS635&lt;0,FZ634+FS635/$B$5&gt;$H$2,-FS635/'Carga-Descarga Año'!$B$5&gt;'SFV+BESS'!$I$7),-'SFV+BESS'!$I$7,IF(AND(FS635&lt;0,FZ634+FS635/$B$5&lt;$H$2),-MIN('SFV+BESS'!$I$7,FZ634-$H$2),0)))</f>
        <v>0</v>
      </c>
      <c r="FV635" s="33"/>
      <c r="FW635" s="33">
        <f t="shared" si="745"/>
        <v>0</v>
      </c>
      <c r="FX635" s="27">
        <f t="shared" si="713"/>
        <v>0</v>
      </c>
      <c r="FY635" s="27">
        <f t="shared" si="746"/>
        <v>0</v>
      </c>
      <c r="FZ635" s="28">
        <f>IF((FZ634+FT635+FU635)&gt;=$B$2*'SFV+BESS'!$I$9, $B$2*'SFV+BESS'!$I$9, (FZ634+FT635+FU635))</f>
        <v>173.61249999999998</v>
      </c>
      <c r="GA635" s="110">
        <f t="shared" si="714"/>
        <v>0</v>
      </c>
      <c r="GF635" s="251"/>
      <c r="GG635" s="48">
        <v>26.0833333333334</v>
      </c>
      <c r="GH635" s="33">
        <f t="shared" si="759"/>
        <v>0</v>
      </c>
      <c r="GI635" s="33">
        <f>Gen_Cons_Horario!B8677</f>
        <v>0</v>
      </c>
      <c r="GJ635" s="35">
        <f t="shared" si="729"/>
        <v>0</v>
      </c>
      <c r="GK635" s="116">
        <f>IF(AND(GJ635&gt;0,GJ635*$B$4+GQ634&lt;=$B$2*'SFV+BESS'!$I$9,GJ635&lt;'SFV+BESS'!$I$7), GJ635*$B$4, IF(AND(GJ635&gt;0,GJ635*$B$4+GQ634&gt;$B$2*'SFV+BESS'!$I$9,GJ635*$B$4&lt;'SFV+BESS'!$I$7),$B$2*'SFV+BESS'!$I$9-GQ634,IF(AND(GJ635&gt;0,GJ635*$B$4+GQ634&gt;$B$2*'SFV+BESS'!$I$9,GJ635*$B$4&gt;'SFV+BESS'!$I$7,GQ634&lt;$B$2*'SFV+BESS'!$I$9),$B$2*'SFV+BESS'!$I$9-GQ634,IF(AND(GJ635&gt;0,GJ635*$B$4+GQ634&lt;=$B$2*'SFV+BESS'!$I$9,GJ635&gt;'SFV+BESS'!$I$7),'SFV+BESS'!$I$7,0))))</f>
        <v>0</v>
      </c>
      <c r="GL635" s="27">
        <f>IF(AND(GJ635&lt;0,GQ634+GJ635/$B$5&gt;$H$2,-GJ635/'Carga-Descarga Año'!$B$5&lt;'SFV+BESS'!$I$7),GJ635/$B$5,IF(AND(GJ635&lt;0,GQ634+GJ635/$B$5&gt;$H$2,-GJ635/'Carga-Descarga Año'!$B$5&gt;'SFV+BESS'!$I$7),-'SFV+BESS'!$I$7,IF(AND(GJ635&lt;0,GQ634+GJ635/$B$5&lt;$H$2),-MIN('SFV+BESS'!$I$7,GQ634-$H$2),0)))</f>
        <v>0</v>
      </c>
      <c r="GM635" s="33"/>
      <c r="GN635" s="33">
        <f t="shared" si="747"/>
        <v>0</v>
      </c>
      <c r="GO635" s="27">
        <f t="shared" si="715"/>
        <v>0</v>
      </c>
      <c r="GP635" s="27">
        <f t="shared" si="748"/>
        <v>0</v>
      </c>
      <c r="GQ635" s="28">
        <f>IF((GQ634+GK635+GL635)&gt;=$B$2*'SFV+BESS'!$I$9, $B$2*'SFV+BESS'!$I$9, (GQ634+GK635+GL635))</f>
        <v>173.61249999999998</v>
      </c>
      <c r="GR635" s="110">
        <f t="shared" si="716"/>
        <v>0</v>
      </c>
    </row>
    <row r="636" spans="1:200">
      <c r="A636" s="249"/>
      <c r="B636" s="48">
        <v>26.125</v>
      </c>
      <c r="C636" s="38">
        <f t="shared" si="730"/>
        <v>0</v>
      </c>
      <c r="D636" s="2">
        <f>Gen_Cons_Horario!B662</f>
        <v>0</v>
      </c>
      <c r="E636" s="140">
        <f t="shared" si="688"/>
        <v>0</v>
      </c>
      <c r="F636" s="116">
        <f>IF(AND(E636&gt;0,E636*$B$4+L635&lt;=$B$2*'SFV+BESS'!$I$9,E636&lt;'SFV+BESS'!$I$7), E636*$B$4, IF(AND(E636&gt;0,E636*$B$4+L635&gt;$B$2*'SFV+BESS'!$I$9,E636*$B$4&lt;'SFV+BESS'!$I$7),$B$2*'SFV+BESS'!$I$9-L635,IF(AND(E636&gt;0,E636*$B$4+L635&gt;$B$2*'SFV+BESS'!$I$9,E636*$B$4&gt;'SFV+BESS'!$I$7,L635&lt;$B$2*'SFV+BESS'!$I$9),$B$2*'SFV+BESS'!$I$9-L635,IF(AND(E636&gt;0,E636*$B$4+L635&lt;=$B$2*'SFV+BESS'!$I$9,E636&gt;'SFV+BESS'!$I$7),'SFV+BESS'!$I$7,0))))</f>
        <v>0</v>
      </c>
      <c r="G636" s="27">
        <f>IF(AND(E636&lt;0,L635+E636/$B$5&gt;$H$2,-E636/'Carga-Descarga Año'!$B$5&lt;'SFV+BESS'!$I$7),E636/$B$5,IF(AND(E636&lt;0,L635+E636/$B$5&gt;$H$2,-E636/'Carga-Descarga Año'!$B$5&gt;'SFV+BESS'!$I$7),-'SFV+BESS'!$I$7,IF(AND(E636&lt;0,L635+E636/$B$5&lt;$H$2),-MIN('SFV+BESS'!$I$7,L635-$H$2),0)))</f>
        <v>0</v>
      </c>
      <c r="I636" s="38">
        <f t="shared" si="689"/>
        <v>0</v>
      </c>
      <c r="J636" s="27">
        <f t="shared" si="691"/>
        <v>0</v>
      </c>
      <c r="K636" s="27">
        <f t="shared" si="690"/>
        <v>0</v>
      </c>
      <c r="L636" s="28">
        <f>IF((L635+F636+G636)&gt;=$B$2*'SFV+BESS'!$I$9, $B$2*'SFV+BESS'!$I$9, (L635+F636+G636))</f>
        <v>173.61249999999998</v>
      </c>
      <c r="M636" s="110">
        <f t="shared" si="692"/>
        <v>0</v>
      </c>
      <c r="R636" s="251"/>
      <c r="S636" s="48">
        <v>26.125</v>
      </c>
      <c r="T636" s="2">
        <f t="shared" si="749"/>
        <v>0</v>
      </c>
      <c r="U636" s="2">
        <f>Gen_Cons_Horario!B1406</f>
        <v>0</v>
      </c>
      <c r="V636" s="35">
        <f t="shared" si="724"/>
        <v>0</v>
      </c>
      <c r="W636" s="116">
        <f>IF(AND(V636&gt;0,V636*$B$4+AC635&lt;=$B$2*'SFV+BESS'!$I$9,V636&lt;'SFV+BESS'!$I$7), V636*$B$4, IF(AND(V636&gt;0,V636*$B$4+AC635&gt;$B$2*'SFV+BESS'!$I$9,V636*$B$4&lt;'SFV+BESS'!$I$7),$B$2*'SFV+BESS'!$I$9-AC635,IF(AND(V636&gt;0,V636*$B$4+AC635&gt;$B$2*'SFV+BESS'!$I$9,V636*$B$4&gt;'SFV+BESS'!$I$7,AC635&lt;$B$2*'SFV+BESS'!$I$9),$B$2*'SFV+BESS'!$I$9-AC635,IF(AND(V636&gt;0,V636*$B$4+AC635&lt;=$B$2*'SFV+BESS'!$I$9,V636&gt;'SFV+BESS'!$I$7),'SFV+BESS'!$I$7,0))))</f>
        <v>0</v>
      </c>
      <c r="X636" s="27">
        <f>IF(AND(V636&lt;0,AC635+V636/$B$5&gt;$H$2,-V636/'Carga-Descarga Año'!$B$5&lt;'SFV+BESS'!$I$7),V636/$B$5,IF(AND(V636&lt;0,AC635+V636/$B$5&gt;$H$2,-V636/'Carga-Descarga Año'!$B$5&gt;'SFV+BESS'!$I$7),-'SFV+BESS'!$I$7,IF(AND(V636&lt;0,AC635+V636/$B$5&lt;$H$2),-MIN('SFV+BESS'!$I$7,AC635-$H$2),0)))</f>
        <v>0</v>
      </c>
      <c r="Z636" s="33">
        <f t="shared" si="718"/>
        <v>0</v>
      </c>
      <c r="AA636" s="27">
        <f t="shared" si="693"/>
        <v>0</v>
      </c>
      <c r="AB636" s="27">
        <f t="shared" si="717"/>
        <v>0</v>
      </c>
      <c r="AC636" s="28">
        <f>IF((AC635+W636+X636)&gt;=$B$2*'SFV+BESS'!$I$9, $B$2*'SFV+BESS'!$I$9, (AC635+W636+X636))</f>
        <v>158.28168784219915</v>
      </c>
      <c r="AD636" s="110">
        <f t="shared" si="694"/>
        <v>0</v>
      </c>
      <c r="AI636" s="251"/>
      <c r="AJ636" s="48">
        <v>26.125</v>
      </c>
      <c r="AK636" s="52">
        <f t="shared" si="750"/>
        <v>0</v>
      </c>
      <c r="AL636" s="33">
        <f>Gen_Cons_Horario!B2078</f>
        <v>0</v>
      </c>
      <c r="AM636" s="35">
        <f t="shared" si="725"/>
        <v>0</v>
      </c>
      <c r="AN636" s="116">
        <f>IF(AND(AM636&gt;0,AM636*$B$4+AT635&lt;=$B$2*'SFV+BESS'!$I$9,AM636&lt;'SFV+BESS'!$I$7), AM636*$B$4, IF(AND(AM636&gt;0,AM636*$B$4+AT635&gt;$B$2*'SFV+BESS'!$I$9,AM636*$B$4&lt;'SFV+BESS'!$I$7),$B$2*'SFV+BESS'!$I$9-AT635,IF(AND(AM636&gt;0,AM636*$B$4+AT635&gt;$B$2*'SFV+BESS'!$I$9,AM636*$B$4&gt;'SFV+BESS'!$I$7,AT635&lt;$B$2*'SFV+BESS'!$I$9),$B$2*'SFV+BESS'!$I$9-AT635,IF(AND(AM636&gt;0,AM636*$B$4+AT635&lt;=$B$2*'SFV+BESS'!$I$9,AM636&gt;'SFV+BESS'!$I$7),'SFV+BESS'!$I$7,0))))</f>
        <v>0</v>
      </c>
      <c r="AO636" s="27">
        <f>IF(AND(AM636&lt;0,AT635+AM636/$B$5&gt;$H$2,-AM636/'Carga-Descarga Año'!$B$5&lt;'SFV+BESS'!$I$7),AM636/$B$5,IF(AND(AM636&lt;0,AT635+AM636/$B$5&gt;$H$2,-AM636/'Carga-Descarga Año'!$B$5&gt;'SFV+BESS'!$I$7),-'SFV+BESS'!$I$7,IF(AND(AM636&lt;0,AT635+AM636/$B$5&lt;$H$2),-MIN('SFV+BESS'!$I$7,AT635-$H$2),0)))</f>
        <v>0</v>
      </c>
      <c r="AP636" s="33"/>
      <c r="AQ636" s="33">
        <f t="shared" si="731"/>
        <v>0</v>
      </c>
      <c r="AR636" s="27">
        <f t="shared" si="695"/>
        <v>0</v>
      </c>
      <c r="AS636" s="27">
        <f t="shared" si="732"/>
        <v>0</v>
      </c>
      <c r="AT636" s="28">
        <f>IF((AT635+AN636+AO636)&gt;=$B$2*'SFV+BESS'!$I$9, $B$2*'SFV+BESS'!$I$9, (AT635+AN636+AO636))</f>
        <v>173.61249999999998</v>
      </c>
      <c r="AU636" s="110">
        <f t="shared" si="696"/>
        <v>0</v>
      </c>
      <c r="AZ636" s="251"/>
      <c r="BA636" s="48">
        <v>26.125</v>
      </c>
      <c r="BB636" s="33">
        <f t="shared" si="751"/>
        <v>0</v>
      </c>
      <c r="BC636" s="33">
        <f>Gen_Cons_Horario!B2822</f>
        <v>0</v>
      </c>
      <c r="BD636" s="35">
        <f t="shared" si="726"/>
        <v>0</v>
      </c>
      <c r="BE636" s="116">
        <f>IF(AND(BD636&gt;0,BD636*$B$4+BK635&lt;=$B$2*'SFV+BESS'!$I$9,BD636&lt;'SFV+BESS'!$I$7), BD636*$B$4, IF(AND(BD636&gt;0,BD636*$B$4+BK635&gt;$B$2*'SFV+BESS'!$I$9,BD636*$B$4&lt;'SFV+BESS'!$I$7),$B$2*'SFV+BESS'!$I$9-BK635,IF(AND(BD636&gt;0,BD636*$B$4+BK635&gt;$B$2*'SFV+BESS'!$I$9,BD636*$B$4&gt;'SFV+BESS'!$I$7,BK635&lt;$B$2*'SFV+BESS'!$I$9),$B$2*'SFV+BESS'!$I$9-BK635,IF(AND(BD636&gt;0,BD636*$B$4+BK635&lt;=$B$2*'SFV+BESS'!$I$9,BD636&gt;'SFV+BESS'!$I$7),'SFV+BESS'!$I$7,0))))</f>
        <v>0</v>
      </c>
      <c r="BF636" s="27">
        <f>IF(AND(BD636&lt;0,BK635+BD636/$B$5&gt;$H$2,-BD636/'Carga-Descarga Año'!$B$5&lt;'SFV+BESS'!$I$7),BD636/$B$5,IF(AND(BD636&lt;0,BK635+BD636/$B$5&gt;$H$2,-BD636/'Carga-Descarga Año'!$B$5&gt;'SFV+BESS'!$I$7),-'SFV+BESS'!$I$7,IF(AND(BD636&lt;0,BK635+BD636/$B$5&lt;$H$2),-MIN('SFV+BESS'!$I$7,BK635-$H$2),0)))</f>
        <v>0</v>
      </c>
      <c r="BG636" s="33"/>
      <c r="BH636" s="33">
        <f t="shared" si="733"/>
        <v>0</v>
      </c>
      <c r="BI636" s="27">
        <f t="shared" si="697"/>
        <v>0</v>
      </c>
      <c r="BJ636" s="27">
        <f t="shared" si="734"/>
        <v>0</v>
      </c>
      <c r="BK636" s="28">
        <f>IF((BK635+BE636+BF636)&gt;=$B$2*'SFV+BESS'!$I$9, $B$2*'SFV+BESS'!$I$9, (BK635+BE636+BF636))</f>
        <v>173.61249999999998</v>
      </c>
      <c r="BL636" s="110">
        <f t="shared" si="698"/>
        <v>0</v>
      </c>
      <c r="BQ636" s="251"/>
      <c r="BR636" s="48">
        <v>26.125</v>
      </c>
      <c r="BS636" s="33">
        <f t="shared" si="752"/>
        <v>0</v>
      </c>
      <c r="BT636" s="33">
        <f>Gen_Cons_Horario!B3542</f>
        <v>0</v>
      </c>
      <c r="BU636" s="35">
        <f t="shared" si="727"/>
        <v>0</v>
      </c>
      <c r="BV636" s="116">
        <f>IF(AND(BU636&gt;0,BU636*$B$4+CB635&lt;=$B$2*'SFV+BESS'!$I$9,BU636&lt;'SFV+BESS'!$I$7), BU636*$B$4, IF(AND(BU636&gt;0,BU636*$B$4+CB635&gt;$B$2*'SFV+BESS'!$I$9,BU636*$B$4&lt;'SFV+BESS'!$I$7),$B$2*'SFV+BESS'!$I$9-CB635,IF(AND(BU636&gt;0,BU636*$B$4+CB635&gt;$B$2*'SFV+BESS'!$I$9,BU636*$B$4&gt;'SFV+BESS'!$I$7,CB635&lt;$B$2*'SFV+BESS'!$I$9),$B$2*'SFV+BESS'!$I$9-CB635,IF(AND(BU636&gt;0,BU636*$B$4+CB635&lt;=$B$2*'SFV+BESS'!$I$9,BU636&gt;'SFV+BESS'!$I$7),'SFV+BESS'!$I$7,0))))</f>
        <v>0</v>
      </c>
      <c r="BW636" s="27">
        <f>IF(AND(BU636&lt;0,CB635+BU636/$B$5&gt;$H$2,-BU636/'Carga-Descarga Año'!$B$5&lt;'SFV+BESS'!$I$7),BU636/$B$5,IF(AND(BU636&lt;0,CB635+BU636/$B$5&gt;$H$2,-BU636/'Carga-Descarga Año'!$B$5&gt;'SFV+BESS'!$I$7),-'SFV+BESS'!$I$7,IF(AND(BU636&lt;0,CB635+BU636/$B$5&lt;$H$2),-MIN('SFV+BESS'!$I$7,CB635-$H$2),0)))</f>
        <v>0</v>
      </c>
      <c r="BX636" s="33"/>
      <c r="BY636" s="33">
        <f t="shared" si="735"/>
        <v>0</v>
      </c>
      <c r="BZ636" s="27">
        <f t="shared" si="699"/>
        <v>0</v>
      </c>
      <c r="CA636" s="27">
        <f t="shared" si="700"/>
        <v>0</v>
      </c>
      <c r="CB636" s="28">
        <f>IF((CB635+BV636+BW636)&gt;=$B$2*'SFV+BESS'!$I$9, $B$2*'SFV+BESS'!$I$9, (CB635+BV636+BW636))</f>
        <v>173.61249999999998</v>
      </c>
      <c r="CC636" s="110">
        <f t="shared" si="701"/>
        <v>0</v>
      </c>
      <c r="CH636" s="251"/>
      <c r="CI636" s="48">
        <v>26.125</v>
      </c>
      <c r="CJ636" s="33">
        <f t="shared" si="753"/>
        <v>0</v>
      </c>
      <c r="CK636" s="33">
        <f>Gen_Cons_Horario!B4286</f>
        <v>0</v>
      </c>
      <c r="CL636" s="35">
        <f t="shared" si="728"/>
        <v>0</v>
      </c>
      <c r="CM636" s="116">
        <f>IF(AND(CL636&gt;0,CL636*$B$4+CS635&lt;=$B$2*'SFV+BESS'!$I$9,CL636&lt;'SFV+BESS'!$I$7), CL636*$B$4, IF(AND(CL636&gt;0,CL636*$B$4+CS635&gt;$B$2*'SFV+BESS'!$I$9,CL636*$B$4&lt;'SFV+BESS'!$I$7),$B$2*'SFV+BESS'!$I$9-CS635,IF(AND(CL636&gt;0,CL636*$B$4+CS635&gt;$B$2*'SFV+BESS'!$I$9,CL636*$B$4&gt;'SFV+BESS'!$I$7,CS635&lt;$B$2*'SFV+BESS'!$I$9),$B$2*'SFV+BESS'!$I$9-CS635,IF(AND(CL636&gt;0,CL636*$B$4+CS635&lt;=$B$2*'SFV+BESS'!$I$9,CL636&gt;'SFV+BESS'!$I$7),'SFV+BESS'!$I$7,0))))</f>
        <v>0</v>
      </c>
      <c r="CN636" s="27">
        <f>IF(AND(CL636&lt;0,CS635+CL636/$B$5&gt;$H$2,-CL636/'Carga-Descarga Año'!$B$5&lt;'SFV+BESS'!$I$7),CL636/$B$5,IF(AND(CL636&lt;0,CS635+CL636/$B$5&gt;$H$2,-CL636/'Carga-Descarga Año'!$B$5&gt;'SFV+BESS'!$I$7),-'SFV+BESS'!$I$7,IF(AND(CL636&lt;0,CS635+CL636/$B$5&lt;$H$2),-MIN('SFV+BESS'!$I$7,CS635-$H$2),0)))</f>
        <v>0</v>
      </c>
      <c r="CO636" s="33"/>
      <c r="CP636" s="33">
        <f t="shared" si="736"/>
        <v>0</v>
      </c>
      <c r="CQ636" s="27">
        <f t="shared" si="702"/>
        <v>0</v>
      </c>
      <c r="CR636" s="27">
        <f t="shared" si="737"/>
        <v>0</v>
      </c>
      <c r="CS636" s="28">
        <f>IF((CS635+CM636+CN636)&gt;=$B$2*'SFV+BESS'!$I$9, $B$2*'SFV+BESS'!$I$9, (CS635+CM636+CN636))</f>
        <v>173.61249999999998</v>
      </c>
      <c r="CT636" s="110">
        <f t="shared" si="703"/>
        <v>0</v>
      </c>
      <c r="CY636" s="251"/>
      <c r="CZ636" s="48">
        <v>26.125</v>
      </c>
      <c r="DA636" s="33">
        <f t="shared" si="754"/>
        <v>0</v>
      </c>
      <c r="DB636" s="33">
        <f>Gen_Cons_Horario!B5006</f>
        <v>0</v>
      </c>
      <c r="DC636" s="35">
        <f t="shared" si="719"/>
        <v>0</v>
      </c>
      <c r="DD636" s="116">
        <f>IF(AND(DC636&gt;0,DC636*$B$4+DJ635&lt;=$B$2*'SFV+BESS'!$I$9,DC636&lt;'SFV+BESS'!$I$7), DC636*$B$4, IF(AND(DC636&gt;0,DC636*$B$4+DJ635&gt;$B$2*'SFV+BESS'!$I$9,DC636*$B$4&lt;'SFV+BESS'!$I$7),$B$2*'SFV+BESS'!$I$9-DJ635,IF(AND(DC636&gt;0,DC636*$B$4+DJ635&gt;$B$2*'SFV+BESS'!$I$9,DC636*$B$4&gt;'SFV+BESS'!$I$7,DJ635&lt;$B$2*'SFV+BESS'!$I$9),$B$2*'SFV+BESS'!$I$9-DJ635,IF(AND(DC636&gt;0,DC636*$B$4+DJ635&lt;=$B$2*'SFV+BESS'!$I$9,DC636&gt;'SFV+BESS'!$I$7),'SFV+BESS'!$I$7,0))))</f>
        <v>0</v>
      </c>
      <c r="DE636" s="27">
        <f>IF(AND(DC636&lt;0,DJ635+DC636/$B$5&gt;$H$2,-DC636/'Carga-Descarga Año'!$B$5&lt;'SFV+BESS'!$I$7),DC636/$B$5,IF(AND(DC636&lt;0,DJ635+DC636/$B$5&gt;$H$2,-DC636/'Carga-Descarga Año'!$B$5&gt;'SFV+BESS'!$I$7),-'SFV+BESS'!$I$7,IF(AND(DC636&lt;0,DJ635+DC636/$B$5&lt;$H$2),-MIN('SFV+BESS'!$I$7,DJ635-$H$2),0)))</f>
        <v>0</v>
      </c>
      <c r="DF636" s="33"/>
      <c r="DG636" s="33">
        <f t="shared" si="738"/>
        <v>0</v>
      </c>
      <c r="DH636" s="27">
        <f t="shared" si="704"/>
        <v>0</v>
      </c>
      <c r="DI636" s="27">
        <f t="shared" si="705"/>
        <v>0</v>
      </c>
      <c r="DJ636" s="28">
        <f>IF((DJ635+DD636+DE636)&gt;=$B$2*'SFV+BESS'!$I$9, $B$2*'SFV+BESS'!$I$9, (DJ635+DD636+DE636))</f>
        <v>173.61249999999998</v>
      </c>
      <c r="DK636" s="110">
        <f t="shared" si="706"/>
        <v>0</v>
      </c>
      <c r="DP636" s="251"/>
      <c r="DQ636" s="48">
        <v>26.125</v>
      </c>
      <c r="DR636" s="33">
        <f t="shared" si="755"/>
        <v>0</v>
      </c>
      <c r="DS636" s="33">
        <f>Gen_Cons_Horario!B5750</f>
        <v>0</v>
      </c>
      <c r="DT636" s="35">
        <f t="shared" si="720"/>
        <v>0</v>
      </c>
      <c r="DU636" s="116">
        <f>IF(AND(DT636&gt;0,DT636*$B$4+EA635&lt;=$B$2*'SFV+BESS'!$I$9,DT636&lt;'SFV+BESS'!$I$7), DT636*$B$4, IF(AND(DT636&gt;0,DT636*$B$4+EA635&gt;$B$2*'SFV+BESS'!$I$9,DT636*$B$4&lt;'SFV+BESS'!$I$7),$B$2*'SFV+BESS'!$I$9-EA635,IF(AND(DT636&gt;0,DT636*$B$4+EA635&gt;$B$2*'SFV+BESS'!$I$9,DT636*$B$4&gt;'SFV+BESS'!$I$7,EA635&lt;$B$2*'SFV+BESS'!$I$9),$B$2*'SFV+BESS'!$I$9-EA635,IF(AND(DT636&gt;0,DT636*$B$4+EA635&lt;=$B$2*'SFV+BESS'!$I$9,DT636&gt;'SFV+BESS'!$I$7),'SFV+BESS'!$I$7,0))))</f>
        <v>0</v>
      </c>
      <c r="DV636" s="27">
        <f>IF(AND(DT636&lt;0,EA635+DT636/$B$5&gt;$H$2,-DT636/'Carga-Descarga Año'!$B$5&lt;'SFV+BESS'!$I$7),DT636/$B$5,IF(AND(DT636&lt;0,EA635+DT636/$B$5&gt;$H$2,-DT636/'Carga-Descarga Año'!$B$5&gt;'SFV+BESS'!$I$7),-'SFV+BESS'!$I$7,IF(AND(DT636&lt;0,EA635+DT636/$B$5&lt;$H$2),-MIN('SFV+BESS'!$I$7,EA635-$H$2),0)))</f>
        <v>0</v>
      </c>
      <c r="DW636" s="33"/>
      <c r="DX636" s="33">
        <f t="shared" si="739"/>
        <v>0</v>
      </c>
      <c r="DY636" s="27">
        <f t="shared" si="707"/>
        <v>0</v>
      </c>
      <c r="DZ636" s="27">
        <f t="shared" si="740"/>
        <v>0</v>
      </c>
      <c r="EA636" s="28">
        <f>IF((EA635+DU636+DV636)&gt;=$B$2*'SFV+BESS'!$I$9, $B$2*'SFV+BESS'!$I$9, (EA635+DU636+DV636))</f>
        <v>173.61249999999998</v>
      </c>
      <c r="EB636" s="110">
        <f t="shared" si="708"/>
        <v>0</v>
      </c>
      <c r="EG636" s="251"/>
      <c r="EH636" s="48">
        <v>26.125</v>
      </c>
      <c r="EI636" s="33">
        <f t="shared" si="756"/>
        <v>0</v>
      </c>
      <c r="EJ636" s="33">
        <f>Gen_Cons_Horario!B6494</f>
        <v>0</v>
      </c>
      <c r="EK636" s="35">
        <f t="shared" si="721"/>
        <v>0</v>
      </c>
      <c r="EL636" s="116">
        <f>IF(AND(EK636&gt;0,EK636*$B$4+ER635&lt;=$B$2*'SFV+BESS'!$I$9,EK636&lt;'SFV+BESS'!$I$7), EK636*$B$4, IF(AND(EK636&gt;0,EK636*$B$4+ER635&gt;$B$2*'SFV+BESS'!$I$9,EK636*$B$4&lt;'SFV+BESS'!$I$7),$B$2*'SFV+BESS'!$I$9-ER635,IF(AND(EK636&gt;0,EK636*$B$4+ER635&gt;$B$2*'SFV+BESS'!$I$9,EK636*$B$4&gt;'SFV+BESS'!$I$7,ER635&lt;$B$2*'SFV+BESS'!$I$9),$B$2*'SFV+BESS'!$I$9-ER635,IF(AND(EK636&gt;0,EK636*$B$4+ER635&lt;=$B$2*'SFV+BESS'!$I$9,EK636&gt;'SFV+BESS'!$I$7),'SFV+BESS'!$I$7,0))))</f>
        <v>0</v>
      </c>
      <c r="EM636" s="27">
        <f>IF(AND(EK636&lt;0,ER635+EK636/$B$5&gt;$H$2,-EK636/'Carga-Descarga Año'!$B$5&lt;'SFV+BESS'!$I$7),EK636/$B$5,IF(AND(EK636&lt;0,ER635+EK636/$B$5&gt;$H$2,-EK636/'Carga-Descarga Año'!$B$5&gt;'SFV+BESS'!$I$7),-'SFV+BESS'!$I$7,IF(AND(EK636&lt;0,ER635+EK636/$B$5&lt;$H$2),-MIN('SFV+BESS'!$I$7,ER635-$H$2),0)))</f>
        <v>0</v>
      </c>
      <c r="EN636" s="33"/>
      <c r="EO636" s="33">
        <f t="shared" si="741"/>
        <v>0</v>
      </c>
      <c r="EP636" s="27">
        <f t="shared" si="709"/>
        <v>0</v>
      </c>
      <c r="EQ636" s="27">
        <f t="shared" si="742"/>
        <v>0</v>
      </c>
      <c r="ER636" s="28">
        <f>IF((ER635+EL636+EM636)&gt;=$B$2*'SFV+BESS'!$I$9, $B$2*'SFV+BESS'!$I$9, (ER635+EL636+EM636))</f>
        <v>173.61249999999998</v>
      </c>
      <c r="ES636" s="110">
        <f t="shared" si="710"/>
        <v>0</v>
      </c>
      <c r="EX636" s="251"/>
      <c r="EY636" s="48">
        <v>26.125</v>
      </c>
      <c r="EZ636" s="33">
        <f t="shared" si="757"/>
        <v>0</v>
      </c>
      <c r="FA636" s="33">
        <f>Gen_Cons_Horario!B7214</f>
        <v>0</v>
      </c>
      <c r="FB636" s="35">
        <f t="shared" si="722"/>
        <v>0</v>
      </c>
      <c r="FC636" s="116">
        <f>IF(AND(FB636&gt;0,FB636*$B$4+FI635&lt;=$B$2*'SFV+BESS'!$I$9,FB636&lt;'SFV+BESS'!$I$7), FB636*$B$4, IF(AND(FB636&gt;0,FB636*$B$4+FI635&gt;$B$2*'SFV+BESS'!$I$9,FB636*$B$4&lt;'SFV+BESS'!$I$7),$B$2*'SFV+BESS'!$I$9-FI635,IF(AND(FB636&gt;0,FB636*$B$4+FI635&gt;$B$2*'SFV+BESS'!$I$9,FB636*$B$4&gt;'SFV+BESS'!$I$7,FI635&lt;$B$2*'SFV+BESS'!$I$9),$B$2*'SFV+BESS'!$I$9-FI635,IF(AND(FB636&gt;0,FB636*$B$4+FI635&lt;=$B$2*'SFV+BESS'!$I$9,FB636&gt;'SFV+BESS'!$I$7),'SFV+BESS'!$I$7,0))))</f>
        <v>0</v>
      </c>
      <c r="FD636" s="27">
        <f>IF(AND(FB636&lt;0,FI635+FB636/$B$5&gt;$H$2,-FB636/'Carga-Descarga Año'!$B$5&lt;'SFV+BESS'!$I$7),FB636/$B$5,IF(AND(FB636&lt;0,FI635+FB636/$B$5&gt;$H$2,-FB636/'Carga-Descarga Año'!$B$5&gt;'SFV+BESS'!$I$7),-'SFV+BESS'!$I$7,IF(AND(FB636&lt;0,FI635+FB636/$B$5&lt;$H$2),-MIN('SFV+BESS'!$I$7,FI635-$H$2),0)))</f>
        <v>0</v>
      </c>
      <c r="FE636" s="33"/>
      <c r="FF636" s="33">
        <f t="shared" si="743"/>
        <v>0</v>
      </c>
      <c r="FG636" s="27">
        <f t="shared" si="711"/>
        <v>0</v>
      </c>
      <c r="FH636" s="27">
        <f t="shared" si="744"/>
        <v>0</v>
      </c>
      <c r="FI636" s="28">
        <f>IF((FI635+FC636+FD636)&gt;=$B$2*'SFV+BESS'!$I$9, $B$2*'SFV+BESS'!$I$9, (FI635+FC636+FD636))</f>
        <v>173.61249999999998</v>
      </c>
      <c r="FJ636" s="110">
        <f t="shared" si="712"/>
        <v>0</v>
      </c>
      <c r="FO636" s="251"/>
      <c r="FP636" s="48">
        <v>26.125</v>
      </c>
      <c r="FQ636" s="33">
        <f t="shared" si="758"/>
        <v>0</v>
      </c>
      <c r="FR636" s="33">
        <f>Gen_Cons_Horario!B7958</f>
        <v>0</v>
      </c>
      <c r="FS636" s="35">
        <f t="shared" si="723"/>
        <v>0</v>
      </c>
      <c r="FT636" s="116">
        <f>IF(AND(FS636&gt;0,FS636*$B$4+FZ635&lt;=$B$2*'SFV+BESS'!$I$9,FS636&lt;'SFV+BESS'!$I$7), FS636*$B$4, IF(AND(FS636&gt;0,FS636*$B$4+FZ635&gt;$B$2*'SFV+BESS'!$I$9,FS636*$B$4&lt;'SFV+BESS'!$I$7),$B$2*'SFV+BESS'!$I$9-FZ635,IF(AND(FS636&gt;0,FS636*$B$4+FZ635&gt;$B$2*'SFV+BESS'!$I$9,FS636*$B$4&gt;'SFV+BESS'!$I$7,FZ635&lt;$B$2*'SFV+BESS'!$I$9),$B$2*'SFV+BESS'!$I$9-FZ635,IF(AND(FS636&gt;0,FS636*$B$4+FZ635&lt;=$B$2*'SFV+BESS'!$I$9,FS636&gt;'SFV+BESS'!$I$7),'SFV+BESS'!$I$7,0))))</f>
        <v>0</v>
      </c>
      <c r="FU636" s="27">
        <f>IF(AND(FS636&lt;0,FZ635+FS636/$B$5&gt;$H$2,-FS636/'Carga-Descarga Año'!$B$5&lt;'SFV+BESS'!$I$7),FS636/$B$5,IF(AND(FS636&lt;0,FZ635+FS636/$B$5&gt;$H$2,-FS636/'Carga-Descarga Año'!$B$5&gt;'SFV+BESS'!$I$7),-'SFV+BESS'!$I$7,IF(AND(FS636&lt;0,FZ635+FS636/$B$5&lt;$H$2),-MIN('SFV+BESS'!$I$7,FZ635-$H$2),0)))</f>
        <v>0</v>
      </c>
      <c r="FV636" s="33"/>
      <c r="FW636" s="33">
        <f t="shared" si="745"/>
        <v>0</v>
      </c>
      <c r="FX636" s="27">
        <f t="shared" si="713"/>
        <v>0</v>
      </c>
      <c r="FY636" s="27">
        <f t="shared" si="746"/>
        <v>0</v>
      </c>
      <c r="FZ636" s="28">
        <f>IF((FZ635+FT636+FU636)&gt;=$B$2*'SFV+BESS'!$I$9, $B$2*'SFV+BESS'!$I$9, (FZ635+FT636+FU636))</f>
        <v>173.61249999999998</v>
      </c>
      <c r="GA636" s="110">
        <f t="shared" si="714"/>
        <v>0</v>
      </c>
      <c r="GF636" s="251"/>
      <c r="GG636" s="48">
        <v>26.125</v>
      </c>
      <c r="GH636" s="33">
        <f t="shared" si="759"/>
        <v>0</v>
      </c>
      <c r="GI636" s="33">
        <f>Gen_Cons_Horario!B8678</f>
        <v>0</v>
      </c>
      <c r="GJ636" s="35">
        <f t="shared" si="729"/>
        <v>0</v>
      </c>
      <c r="GK636" s="116">
        <f>IF(AND(GJ636&gt;0,GJ636*$B$4+GQ635&lt;=$B$2*'SFV+BESS'!$I$9,GJ636&lt;'SFV+BESS'!$I$7), GJ636*$B$4, IF(AND(GJ636&gt;0,GJ636*$B$4+GQ635&gt;$B$2*'SFV+BESS'!$I$9,GJ636*$B$4&lt;'SFV+BESS'!$I$7),$B$2*'SFV+BESS'!$I$9-GQ635,IF(AND(GJ636&gt;0,GJ636*$B$4+GQ635&gt;$B$2*'SFV+BESS'!$I$9,GJ636*$B$4&gt;'SFV+BESS'!$I$7,GQ635&lt;$B$2*'SFV+BESS'!$I$9),$B$2*'SFV+BESS'!$I$9-GQ635,IF(AND(GJ636&gt;0,GJ636*$B$4+GQ635&lt;=$B$2*'SFV+BESS'!$I$9,GJ636&gt;'SFV+BESS'!$I$7),'SFV+BESS'!$I$7,0))))</f>
        <v>0</v>
      </c>
      <c r="GL636" s="27">
        <f>IF(AND(GJ636&lt;0,GQ635+GJ636/$B$5&gt;$H$2,-GJ636/'Carga-Descarga Año'!$B$5&lt;'SFV+BESS'!$I$7),GJ636/$B$5,IF(AND(GJ636&lt;0,GQ635+GJ636/$B$5&gt;$H$2,-GJ636/'Carga-Descarga Año'!$B$5&gt;'SFV+BESS'!$I$7),-'SFV+BESS'!$I$7,IF(AND(GJ636&lt;0,GQ635+GJ636/$B$5&lt;$H$2),-MIN('SFV+BESS'!$I$7,GQ635-$H$2),0)))</f>
        <v>0</v>
      </c>
      <c r="GM636" s="33"/>
      <c r="GN636" s="33">
        <f t="shared" si="747"/>
        <v>0</v>
      </c>
      <c r="GO636" s="27">
        <f t="shared" si="715"/>
        <v>0</v>
      </c>
      <c r="GP636" s="27">
        <f t="shared" si="748"/>
        <v>0</v>
      </c>
      <c r="GQ636" s="28">
        <f>IF((GQ635+GK636+GL636)&gt;=$B$2*'SFV+BESS'!$I$9, $B$2*'SFV+BESS'!$I$9, (GQ635+GK636+GL636))</f>
        <v>173.61249999999998</v>
      </c>
      <c r="GR636" s="110">
        <f t="shared" si="716"/>
        <v>0</v>
      </c>
    </row>
    <row r="637" spans="1:200">
      <c r="A637" s="249"/>
      <c r="B637" s="48">
        <v>26.1666666666667</v>
      </c>
      <c r="C637" s="38">
        <f t="shared" si="730"/>
        <v>0</v>
      </c>
      <c r="D637" s="2">
        <f>Gen_Cons_Horario!B663</f>
        <v>0</v>
      </c>
      <c r="E637" s="140">
        <f t="shared" si="688"/>
        <v>0</v>
      </c>
      <c r="F637" s="116">
        <f>IF(AND(E637&gt;0,E637*$B$4+L636&lt;=$B$2*'SFV+BESS'!$I$9,E637&lt;'SFV+BESS'!$I$7), E637*$B$4, IF(AND(E637&gt;0,E637*$B$4+L636&gt;$B$2*'SFV+BESS'!$I$9,E637*$B$4&lt;'SFV+BESS'!$I$7),$B$2*'SFV+BESS'!$I$9-L636,IF(AND(E637&gt;0,E637*$B$4+L636&gt;$B$2*'SFV+BESS'!$I$9,E637*$B$4&gt;'SFV+BESS'!$I$7,L636&lt;$B$2*'SFV+BESS'!$I$9),$B$2*'SFV+BESS'!$I$9-L636,IF(AND(E637&gt;0,E637*$B$4+L636&lt;=$B$2*'SFV+BESS'!$I$9,E637&gt;'SFV+BESS'!$I$7),'SFV+BESS'!$I$7,0))))</f>
        <v>0</v>
      </c>
      <c r="G637" s="27">
        <f>IF(AND(E637&lt;0,L636+E637/$B$5&gt;$H$2,-E637/'Carga-Descarga Año'!$B$5&lt;'SFV+BESS'!$I$7),E637/$B$5,IF(AND(E637&lt;0,L636+E637/$B$5&gt;$H$2,-E637/'Carga-Descarga Año'!$B$5&gt;'SFV+BESS'!$I$7),-'SFV+BESS'!$I$7,IF(AND(E637&lt;0,L636+E637/$B$5&lt;$H$2),-MIN('SFV+BESS'!$I$7,L636-$H$2),0)))</f>
        <v>0</v>
      </c>
      <c r="I637" s="38">
        <f t="shared" si="689"/>
        <v>0</v>
      </c>
      <c r="J637" s="27">
        <f t="shared" si="691"/>
        <v>0</v>
      </c>
      <c r="K637" s="27">
        <f t="shared" si="690"/>
        <v>0</v>
      </c>
      <c r="L637" s="28">
        <f>IF((L636+F637+G637)&gt;=$B$2*'SFV+BESS'!$I$9, $B$2*'SFV+BESS'!$I$9, (L636+F637+G637))</f>
        <v>173.61249999999998</v>
      </c>
      <c r="M637" s="110">
        <f t="shared" si="692"/>
        <v>0</v>
      </c>
      <c r="R637" s="251"/>
      <c r="S637" s="48">
        <v>26.1666666666667</v>
      </c>
      <c r="T637" s="2">
        <f t="shared" si="749"/>
        <v>0</v>
      </c>
      <c r="U637" s="2">
        <f>Gen_Cons_Horario!B1407</f>
        <v>0</v>
      </c>
      <c r="V637" s="35">
        <f t="shared" si="724"/>
        <v>0</v>
      </c>
      <c r="W637" s="116">
        <f>IF(AND(V637&gt;0,V637*$B$4+AC636&lt;=$B$2*'SFV+BESS'!$I$9,V637&lt;'SFV+BESS'!$I$7), V637*$B$4, IF(AND(V637&gt;0,V637*$B$4+AC636&gt;$B$2*'SFV+BESS'!$I$9,V637*$B$4&lt;'SFV+BESS'!$I$7),$B$2*'SFV+BESS'!$I$9-AC636,IF(AND(V637&gt;0,V637*$B$4+AC636&gt;$B$2*'SFV+BESS'!$I$9,V637*$B$4&gt;'SFV+BESS'!$I$7,AC636&lt;$B$2*'SFV+BESS'!$I$9),$B$2*'SFV+BESS'!$I$9-AC636,IF(AND(V637&gt;0,V637*$B$4+AC636&lt;=$B$2*'SFV+BESS'!$I$9,V637&gt;'SFV+BESS'!$I$7),'SFV+BESS'!$I$7,0))))</f>
        <v>0</v>
      </c>
      <c r="X637" s="27">
        <f>IF(AND(V637&lt;0,AC636+V637/$B$5&gt;$H$2,-V637/'Carga-Descarga Año'!$B$5&lt;'SFV+BESS'!$I$7),V637/$B$5,IF(AND(V637&lt;0,AC636+V637/$B$5&gt;$H$2,-V637/'Carga-Descarga Año'!$B$5&gt;'SFV+BESS'!$I$7),-'SFV+BESS'!$I$7,IF(AND(V637&lt;0,AC636+V637/$B$5&lt;$H$2),-MIN('SFV+BESS'!$I$7,AC636-$H$2),0)))</f>
        <v>0</v>
      </c>
      <c r="Z637" s="33">
        <f t="shared" si="718"/>
        <v>0</v>
      </c>
      <c r="AA637" s="27">
        <f t="shared" si="693"/>
        <v>0</v>
      </c>
      <c r="AB637" s="27">
        <f t="shared" si="717"/>
        <v>0</v>
      </c>
      <c r="AC637" s="28">
        <f>IF((AC636+W637+X637)&gt;=$B$2*'SFV+BESS'!$I$9, $B$2*'SFV+BESS'!$I$9, (AC636+W637+X637))</f>
        <v>158.28168784219915</v>
      </c>
      <c r="AD637" s="110">
        <f t="shared" si="694"/>
        <v>0</v>
      </c>
      <c r="AI637" s="251"/>
      <c r="AJ637" s="48">
        <v>26.1666666666667</v>
      </c>
      <c r="AK637" s="52">
        <f t="shared" si="750"/>
        <v>0</v>
      </c>
      <c r="AL637" s="33">
        <f>Gen_Cons_Horario!B2079</f>
        <v>0</v>
      </c>
      <c r="AM637" s="35">
        <f t="shared" si="725"/>
        <v>0</v>
      </c>
      <c r="AN637" s="116">
        <f>IF(AND(AM637&gt;0,AM637*$B$4+AT636&lt;=$B$2*'SFV+BESS'!$I$9,AM637&lt;'SFV+BESS'!$I$7), AM637*$B$4, IF(AND(AM637&gt;0,AM637*$B$4+AT636&gt;$B$2*'SFV+BESS'!$I$9,AM637*$B$4&lt;'SFV+BESS'!$I$7),$B$2*'SFV+BESS'!$I$9-AT636,IF(AND(AM637&gt;0,AM637*$B$4+AT636&gt;$B$2*'SFV+BESS'!$I$9,AM637*$B$4&gt;'SFV+BESS'!$I$7,AT636&lt;$B$2*'SFV+BESS'!$I$9),$B$2*'SFV+BESS'!$I$9-AT636,IF(AND(AM637&gt;0,AM637*$B$4+AT636&lt;=$B$2*'SFV+BESS'!$I$9,AM637&gt;'SFV+BESS'!$I$7),'SFV+BESS'!$I$7,0))))</f>
        <v>0</v>
      </c>
      <c r="AO637" s="27">
        <f>IF(AND(AM637&lt;0,AT636+AM637/$B$5&gt;$H$2,-AM637/'Carga-Descarga Año'!$B$5&lt;'SFV+BESS'!$I$7),AM637/$B$5,IF(AND(AM637&lt;0,AT636+AM637/$B$5&gt;$H$2,-AM637/'Carga-Descarga Año'!$B$5&gt;'SFV+BESS'!$I$7),-'SFV+BESS'!$I$7,IF(AND(AM637&lt;0,AT636+AM637/$B$5&lt;$H$2),-MIN('SFV+BESS'!$I$7,AT636-$H$2),0)))</f>
        <v>0</v>
      </c>
      <c r="AP637" s="33"/>
      <c r="AQ637" s="33">
        <f t="shared" si="731"/>
        <v>0</v>
      </c>
      <c r="AR637" s="27">
        <f t="shared" si="695"/>
        <v>0</v>
      </c>
      <c r="AS637" s="27">
        <f t="shared" si="732"/>
        <v>0</v>
      </c>
      <c r="AT637" s="28">
        <f>IF((AT636+AN637+AO637)&gt;=$B$2*'SFV+BESS'!$I$9, $B$2*'SFV+BESS'!$I$9, (AT636+AN637+AO637))</f>
        <v>173.61249999999998</v>
      </c>
      <c r="AU637" s="110">
        <f t="shared" si="696"/>
        <v>0</v>
      </c>
      <c r="AZ637" s="251"/>
      <c r="BA637" s="48">
        <v>26.1666666666667</v>
      </c>
      <c r="BB637" s="33">
        <f t="shared" si="751"/>
        <v>0</v>
      </c>
      <c r="BC637" s="33">
        <f>Gen_Cons_Horario!B2823</f>
        <v>0</v>
      </c>
      <c r="BD637" s="35">
        <f t="shared" si="726"/>
        <v>0</v>
      </c>
      <c r="BE637" s="116">
        <f>IF(AND(BD637&gt;0,BD637*$B$4+BK636&lt;=$B$2*'SFV+BESS'!$I$9,BD637&lt;'SFV+BESS'!$I$7), BD637*$B$4, IF(AND(BD637&gt;0,BD637*$B$4+BK636&gt;$B$2*'SFV+BESS'!$I$9,BD637*$B$4&lt;'SFV+BESS'!$I$7),$B$2*'SFV+BESS'!$I$9-BK636,IF(AND(BD637&gt;0,BD637*$B$4+BK636&gt;$B$2*'SFV+BESS'!$I$9,BD637*$B$4&gt;'SFV+BESS'!$I$7,BK636&lt;$B$2*'SFV+BESS'!$I$9),$B$2*'SFV+BESS'!$I$9-BK636,IF(AND(BD637&gt;0,BD637*$B$4+BK636&lt;=$B$2*'SFV+BESS'!$I$9,BD637&gt;'SFV+BESS'!$I$7),'SFV+BESS'!$I$7,0))))</f>
        <v>0</v>
      </c>
      <c r="BF637" s="27">
        <f>IF(AND(BD637&lt;0,BK636+BD637/$B$5&gt;$H$2,-BD637/'Carga-Descarga Año'!$B$5&lt;'SFV+BESS'!$I$7),BD637/$B$5,IF(AND(BD637&lt;0,BK636+BD637/$B$5&gt;$H$2,-BD637/'Carga-Descarga Año'!$B$5&gt;'SFV+BESS'!$I$7),-'SFV+BESS'!$I$7,IF(AND(BD637&lt;0,BK636+BD637/$B$5&lt;$H$2),-MIN('SFV+BESS'!$I$7,BK636-$H$2),0)))</f>
        <v>0</v>
      </c>
      <c r="BG637" s="33"/>
      <c r="BH637" s="33">
        <f t="shared" si="733"/>
        <v>0</v>
      </c>
      <c r="BI637" s="27">
        <f t="shared" si="697"/>
        <v>0</v>
      </c>
      <c r="BJ637" s="27">
        <f t="shared" si="734"/>
        <v>0</v>
      </c>
      <c r="BK637" s="28">
        <f>IF((BK636+BE637+BF637)&gt;=$B$2*'SFV+BESS'!$I$9, $B$2*'SFV+BESS'!$I$9, (BK636+BE637+BF637))</f>
        <v>173.61249999999998</v>
      </c>
      <c r="BL637" s="110">
        <f t="shared" si="698"/>
        <v>0</v>
      </c>
      <c r="BQ637" s="251"/>
      <c r="BR637" s="48">
        <v>26.1666666666667</v>
      </c>
      <c r="BS637" s="33">
        <f t="shared" si="752"/>
        <v>0</v>
      </c>
      <c r="BT637" s="33">
        <f>Gen_Cons_Horario!B3543</f>
        <v>0</v>
      </c>
      <c r="BU637" s="35">
        <f t="shared" si="727"/>
        <v>0</v>
      </c>
      <c r="BV637" s="116">
        <f>IF(AND(BU637&gt;0,BU637*$B$4+CB636&lt;=$B$2*'SFV+BESS'!$I$9,BU637&lt;'SFV+BESS'!$I$7), BU637*$B$4, IF(AND(BU637&gt;0,BU637*$B$4+CB636&gt;$B$2*'SFV+BESS'!$I$9,BU637*$B$4&lt;'SFV+BESS'!$I$7),$B$2*'SFV+BESS'!$I$9-CB636,IF(AND(BU637&gt;0,BU637*$B$4+CB636&gt;$B$2*'SFV+BESS'!$I$9,BU637*$B$4&gt;'SFV+BESS'!$I$7,CB636&lt;$B$2*'SFV+BESS'!$I$9),$B$2*'SFV+BESS'!$I$9-CB636,IF(AND(BU637&gt;0,BU637*$B$4+CB636&lt;=$B$2*'SFV+BESS'!$I$9,BU637&gt;'SFV+BESS'!$I$7),'SFV+BESS'!$I$7,0))))</f>
        <v>0</v>
      </c>
      <c r="BW637" s="27">
        <f>IF(AND(BU637&lt;0,CB636+BU637/$B$5&gt;$H$2,-BU637/'Carga-Descarga Año'!$B$5&lt;'SFV+BESS'!$I$7),BU637/$B$5,IF(AND(BU637&lt;0,CB636+BU637/$B$5&gt;$H$2,-BU637/'Carga-Descarga Año'!$B$5&gt;'SFV+BESS'!$I$7),-'SFV+BESS'!$I$7,IF(AND(BU637&lt;0,CB636+BU637/$B$5&lt;$H$2),-MIN('SFV+BESS'!$I$7,CB636-$H$2),0)))</f>
        <v>0</v>
      </c>
      <c r="BX637" s="33"/>
      <c r="BY637" s="33">
        <f t="shared" si="735"/>
        <v>0</v>
      </c>
      <c r="BZ637" s="27">
        <f t="shared" si="699"/>
        <v>0</v>
      </c>
      <c r="CA637" s="27">
        <f t="shared" si="700"/>
        <v>0</v>
      </c>
      <c r="CB637" s="28">
        <f>IF((CB636+BV637+BW637)&gt;=$B$2*'SFV+BESS'!$I$9, $B$2*'SFV+BESS'!$I$9, (CB636+BV637+BW637))</f>
        <v>173.61249999999998</v>
      </c>
      <c r="CC637" s="110">
        <f t="shared" si="701"/>
        <v>0</v>
      </c>
      <c r="CH637" s="251"/>
      <c r="CI637" s="48">
        <v>26.1666666666667</v>
      </c>
      <c r="CJ637" s="33">
        <f t="shared" si="753"/>
        <v>0</v>
      </c>
      <c r="CK637" s="33">
        <f>Gen_Cons_Horario!B4287</f>
        <v>0</v>
      </c>
      <c r="CL637" s="35">
        <f t="shared" si="728"/>
        <v>0</v>
      </c>
      <c r="CM637" s="116">
        <f>IF(AND(CL637&gt;0,CL637*$B$4+CS636&lt;=$B$2*'SFV+BESS'!$I$9,CL637&lt;'SFV+BESS'!$I$7), CL637*$B$4, IF(AND(CL637&gt;0,CL637*$B$4+CS636&gt;$B$2*'SFV+BESS'!$I$9,CL637*$B$4&lt;'SFV+BESS'!$I$7),$B$2*'SFV+BESS'!$I$9-CS636,IF(AND(CL637&gt;0,CL637*$B$4+CS636&gt;$B$2*'SFV+BESS'!$I$9,CL637*$B$4&gt;'SFV+BESS'!$I$7,CS636&lt;$B$2*'SFV+BESS'!$I$9),$B$2*'SFV+BESS'!$I$9-CS636,IF(AND(CL637&gt;0,CL637*$B$4+CS636&lt;=$B$2*'SFV+BESS'!$I$9,CL637&gt;'SFV+BESS'!$I$7),'SFV+BESS'!$I$7,0))))</f>
        <v>0</v>
      </c>
      <c r="CN637" s="27">
        <f>IF(AND(CL637&lt;0,CS636+CL637/$B$5&gt;$H$2,-CL637/'Carga-Descarga Año'!$B$5&lt;'SFV+BESS'!$I$7),CL637/$B$5,IF(AND(CL637&lt;0,CS636+CL637/$B$5&gt;$H$2,-CL637/'Carga-Descarga Año'!$B$5&gt;'SFV+BESS'!$I$7),-'SFV+BESS'!$I$7,IF(AND(CL637&lt;0,CS636+CL637/$B$5&lt;$H$2),-MIN('SFV+BESS'!$I$7,CS636-$H$2),0)))</f>
        <v>0</v>
      </c>
      <c r="CO637" s="33"/>
      <c r="CP637" s="33">
        <f t="shared" si="736"/>
        <v>0</v>
      </c>
      <c r="CQ637" s="27">
        <f t="shared" si="702"/>
        <v>0</v>
      </c>
      <c r="CR637" s="27">
        <f t="shared" si="737"/>
        <v>0</v>
      </c>
      <c r="CS637" s="28">
        <f>IF((CS636+CM637+CN637)&gt;=$B$2*'SFV+BESS'!$I$9, $B$2*'SFV+BESS'!$I$9, (CS636+CM637+CN637))</f>
        <v>173.61249999999998</v>
      </c>
      <c r="CT637" s="110">
        <f t="shared" si="703"/>
        <v>0</v>
      </c>
      <c r="CY637" s="251"/>
      <c r="CZ637" s="48">
        <v>26.1666666666667</v>
      </c>
      <c r="DA637" s="33">
        <f t="shared" si="754"/>
        <v>0</v>
      </c>
      <c r="DB637" s="33">
        <f>Gen_Cons_Horario!B5007</f>
        <v>0</v>
      </c>
      <c r="DC637" s="35">
        <f t="shared" si="719"/>
        <v>0</v>
      </c>
      <c r="DD637" s="116">
        <f>IF(AND(DC637&gt;0,DC637*$B$4+DJ636&lt;=$B$2*'SFV+BESS'!$I$9,DC637&lt;'SFV+BESS'!$I$7), DC637*$B$4, IF(AND(DC637&gt;0,DC637*$B$4+DJ636&gt;$B$2*'SFV+BESS'!$I$9,DC637*$B$4&lt;'SFV+BESS'!$I$7),$B$2*'SFV+BESS'!$I$9-DJ636,IF(AND(DC637&gt;0,DC637*$B$4+DJ636&gt;$B$2*'SFV+BESS'!$I$9,DC637*$B$4&gt;'SFV+BESS'!$I$7,DJ636&lt;$B$2*'SFV+BESS'!$I$9),$B$2*'SFV+BESS'!$I$9-DJ636,IF(AND(DC637&gt;0,DC637*$B$4+DJ636&lt;=$B$2*'SFV+BESS'!$I$9,DC637&gt;'SFV+BESS'!$I$7),'SFV+BESS'!$I$7,0))))</f>
        <v>0</v>
      </c>
      <c r="DE637" s="27">
        <f>IF(AND(DC637&lt;0,DJ636+DC637/$B$5&gt;$H$2,-DC637/'Carga-Descarga Año'!$B$5&lt;'SFV+BESS'!$I$7),DC637/$B$5,IF(AND(DC637&lt;0,DJ636+DC637/$B$5&gt;$H$2,-DC637/'Carga-Descarga Año'!$B$5&gt;'SFV+BESS'!$I$7),-'SFV+BESS'!$I$7,IF(AND(DC637&lt;0,DJ636+DC637/$B$5&lt;$H$2),-MIN('SFV+BESS'!$I$7,DJ636-$H$2),0)))</f>
        <v>0</v>
      </c>
      <c r="DF637" s="33"/>
      <c r="DG637" s="33">
        <f t="shared" si="738"/>
        <v>0</v>
      </c>
      <c r="DH637" s="27">
        <f t="shared" si="704"/>
        <v>0</v>
      </c>
      <c r="DI637" s="27">
        <f t="shared" si="705"/>
        <v>0</v>
      </c>
      <c r="DJ637" s="28">
        <f>IF((DJ636+DD637+DE637)&gt;=$B$2*'SFV+BESS'!$I$9, $B$2*'SFV+BESS'!$I$9, (DJ636+DD637+DE637))</f>
        <v>173.61249999999998</v>
      </c>
      <c r="DK637" s="110">
        <f t="shared" si="706"/>
        <v>0</v>
      </c>
      <c r="DP637" s="251"/>
      <c r="DQ637" s="48">
        <v>26.1666666666667</v>
      </c>
      <c r="DR637" s="33">
        <f t="shared" si="755"/>
        <v>0</v>
      </c>
      <c r="DS637" s="33">
        <f>Gen_Cons_Horario!B5751</f>
        <v>0</v>
      </c>
      <c r="DT637" s="35">
        <f t="shared" si="720"/>
        <v>0</v>
      </c>
      <c r="DU637" s="116">
        <f>IF(AND(DT637&gt;0,DT637*$B$4+EA636&lt;=$B$2*'SFV+BESS'!$I$9,DT637&lt;'SFV+BESS'!$I$7), DT637*$B$4, IF(AND(DT637&gt;0,DT637*$B$4+EA636&gt;$B$2*'SFV+BESS'!$I$9,DT637*$B$4&lt;'SFV+BESS'!$I$7),$B$2*'SFV+BESS'!$I$9-EA636,IF(AND(DT637&gt;0,DT637*$B$4+EA636&gt;$B$2*'SFV+BESS'!$I$9,DT637*$B$4&gt;'SFV+BESS'!$I$7,EA636&lt;$B$2*'SFV+BESS'!$I$9),$B$2*'SFV+BESS'!$I$9-EA636,IF(AND(DT637&gt;0,DT637*$B$4+EA636&lt;=$B$2*'SFV+BESS'!$I$9,DT637&gt;'SFV+BESS'!$I$7),'SFV+BESS'!$I$7,0))))</f>
        <v>0</v>
      </c>
      <c r="DV637" s="27">
        <f>IF(AND(DT637&lt;0,EA636+DT637/$B$5&gt;$H$2,-DT637/'Carga-Descarga Año'!$B$5&lt;'SFV+BESS'!$I$7),DT637/$B$5,IF(AND(DT637&lt;0,EA636+DT637/$B$5&gt;$H$2,-DT637/'Carga-Descarga Año'!$B$5&gt;'SFV+BESS'!$I$7),-'SFV+BESS'!$I$7,IF(AND(DT637&lt;0,EA636+DT637/$B$5&lt;$H$2),-MIN('SFV+BESS'!$I$7,EA636-$H$2),0)))</f>
        <v>0</v>
      </c>
      <c r="DW637" s="33"/>
      <c r="DX637" s="33">
        <f t="shared" si="739"/>
        <v>0</v>
      </c>
      <c r="DY637" s="27">
        <f t="shared" si="707"/>
        <v>0</v>
      </c>
      <c r="DZ637" s="27">
        <f t="shared" si="740"/>
        <v>0</v>
      </c>
      <c r="EA637" s="28">
        <f>IF((EA636+DU637+DV637)&gt;=$B$2*'SFV+BESS'!$I$9, $B$2*'SFV+BESS'!$I$9, (EA636+DU637+DV637))</f>
        <v>173.61249999999998</v>
      </c>
      <c r="EB637" s="110">
        <f t="shared" si="708"/>
        <v>0</v>
      </c>
      <c r="EG637" s="251"/>
      <c r="EH637" s="48">
        <v>26.1666666666667</v>
      </c>
      <c r="EI637" s="33">
        <f t="shared" si="756"/>
        <v>0</v>
      </c>
      <c r="EJ637" s="33">
        <f>Gen_Cons_Horario!B6495</f>
        <v>0</v>
      </c>
      <c r="EK637" s="35">
        <f t="shared" si="721"/>
        <v>0</v>
      </c>
      <c r="EL637" s="116">
        <f>IF(AND(EK637&gt;0,EK637*$B$4+ER636&lt;=$B$2*'SFV+BESS'!$I$9,EK637&lt;'SFV+BESS'!$I$7), EK637*$B$4, IF(AND(EK637&gt;0,EK637*$B$4+ER636&gt;$B$2*'SFV+BESS'!$I$9,EK637*$B$4&lt;'SFV+BESS'!$I$7),$B$2*'SFV+BESS'!$I$9-ER636,IF(AND(EK637&gt;0,EK637*$B$4+ER636&gt;$B$2*'SFV+BESS'!$I$9,EK637*$B$4&gt;'SFV+BESS'!$I$7,ER636&lt;$B$2*'SFV+BESS'!$I$9),$B$2*'SFV+BESS'!$I$9-ER636,IF(AND(EK637&gt;0,EK637*$B$4+ER636&lt;=$B$2*'SFV+BESS'!$I$9,EK637&gt;'SFV+BESS'!$I$7),'SFV+BESS'!$I$7,0))))</f>
        <v>0</v>
      </c>
      <c r="EM637" s="27">
        <f>IF(AND(EK637&lt;0,ER636+EK637/$B$5&gt;$H$2,-EK637/'Carga-Descarga Año'!$B$5&lt;'SFV+BESS'!$I$7),EK637/$B$5,IF(AND(EK637&lt;0,ER636+EK637/$B$5&gt;$H$2,-EK637/'Carga-Descarga Año'!$B$5&gt;'SFV+BESS'!$I$7),-'SFV+BESS'!$I$7,IF(AND(EK637&lt;0,ER636+EK637/$B$5&lt;$H$2),-MIN('SFV+BESS'!$I$7,ER636-$H$2),0)))</f>
        <v>0</v>
      </c>
      <c r="EN637" s="33"/>
      <c r="EO637" s="33">
        <f t="shared" si="741"/>
        <v>0</v>
      </c>
      <c r="EP637" s="27">
        <f t="shared" si="709"/>
        <v>0</v>
      </c>
      <c r="EQ637" s="27">
        <f t="shared" si="742"/>
        <v>0</v>
      </c>
      <c r="ER637" s="28">
        <f>IF((ER636+EL637+EM637)&gt;=$B$2*'SFV+BESS'!$I$9, $B$2*'SFV+BESS'!$I$9, (ER636+EL637+EM637))</f>
        <v>173.61249999999998</v>
      </c>
      <c r="ES637" s="110">
        <f t="shared" si="710"/>
        <v>0</v>
      </c>
      <c r="EX637" s="251"/>
      <c r="EY637" s="48">
        <v>26.1666666666667</v>
      </c>
      <c r="EZ637" s="33">
        <f t="shared" si="757"/>
        <v>0</v>
      </c>
      <c r="FA637" s="33">
        <f>Gen_Cons_Horario!B7215</f>
        <v>0</v>
      </c>
      <c r="FB637" s="35">
        <f t="shared" si="722"/>
        <v>0</v>
      </c>
      <c r="FC637" s="116">
        <f>IF(AND(FB637&gt;0,FB637*$B$4+FI636&lt;=$B$2*'SFV+BESS'!$I$9,FB637&lt;'SFV+BESS'!$I$7), FB637*$B$4, IF(AND(FB637&gt;0,FB637*$B$4+FI636&gt;$B$2*'SFV+BESS'!$I$9,FB637*$B$4&lt;'SFV+BESS'!$I$7),$B$2*'SFV+BESS'!$I$9-FI636,IF(AND(FB637&gt;0,FB637*$B$4+FI636&gt;$B$2*'SFV+BESS'!$I$9,FB637*$B$4&gt;'SFV+BESS'!$I$7,FI636&lt;$B$2*'SFV+BESS'!$I$9),$B$2*'SFV+BESS'!$I$9-FI636,IF(AND(FB637&gt;0,FB637*$B$4+FI636&lt;=$B$2*'SFV+BESS'!$I$9,FB637&gt;'SFV+BESS'!$I$7),'SFV+BESS'!$I$7,0))))</f>
        <v>0</v>
      </c>
      <c r="FD637" s="27">
        <f>IF(AND(FB637&lt;0,FI636+FB637/$B$5&gt;$H$2,-FB637/'Carga-Descarga Año'!$B$5&lt;'SFV+BESS'!$I$7),FB637/$B$5,IF(AND(FB637&lt;0,FI636+FB637/$B$5&gt;$H$2,-FB637/'Carga-Descarga Año'!$B$5&gt;'SFV+BESS'!$I$7),-'SFV+BESS'!$I$7,IF(AND(FB637&lt;0,FI636+FB637/$B$5&lt;$H$2),-MIN('SFV+BESS'!$I$7,FI636-$H$2),0)))</f>
        <v>0</v>
      </c>
      <c r="FE637" s="33"/>
      <c r="FF637" s="33">
        <f t="shared" si="743"/>
        <v>0</v>
      </c>
      <c r="FG637" s="27">
        <f t="shared" si="711"/>
        <v>0</v>
      </c>
      <c r="FH637" s="27">
        <f t="shared" si="744"/>
        <v>0</v>
      </c>
      <c r="FI637" s="28">
        <f>IF((FI636+FC637+FD637)&gt;=$B$2*'SFV+BESS'!$I$9, $B$2*'SFV+BESS'!$I$9, (FI636+FC637+FD637))</f>
        <v>173.61249999999998</v>
      </c>
      <c r="FJ637" s="110">
        <f t="shared" si="712"/>
        <v>0</v>
      </c>
      <c r="FO637" s="251"/>
      <c r="FP637" s="48">
        <v>26.1666666666667</v>
      </c>
      <c r="FQ637" s="33">
        <f t="shared" si="758"/>
        <v>0</v>
      </c>
      <c r="FR637" s="33">
        <f>Gen_Cons_Horario!B7959</f>
        <v>0</v>
      </c>
      <c r="FS637" s="35">
        <f t="shared" si="723"/>
        <v>0</v>
      </c>
      <c r="FT637" s="116">
        <f>IF(AND(FS637&gt;0,FS637*$B$4+FZ636&lt;=$B$2*'SFV+BESS'!$I$9,FS637&lt;'SFV+BESS'!$I$7), FS637*$B$4, IF(AND(FS637&gt;0,FS637*$B$4+FZ636&gt;$B$2*'SFV+BESS'!$I$9,FS637*$B$4&lt;'SFV+BESS'!$I$7),$B$2*'SFV+BESS'!$I$9-FZ636,IF(AND(FS637&gt;0,FS637*$B$4+FZ636&gt;$B$2*'SFV+BESS'!$I$9,FS637*$B$4&gt;'SFV+BESS'!$I$7,FZ636&lt;$B$2*'SFV+BESS'!$I$9),$B$2*'SFV+BESS'!$I$9-FZ636,IF(AND(FS637&gt;0,FS637*$B$4+FZ636&lt;=$B$2*'SFV+BESS'!$I$9,FS637&gt;'SFV+BESS'!$I$7),'SFV+BESS'!$I$7,0))))</f>
        <v>0</v>
      </c>
      <c r="FU637" s="27">
        <f>IF(AND(FS637&lt;0,FZ636+FS637/$B$5&gt;$H$2,-FS637/'Carga-Descarga Año'!$B$5&lt;'SFV+BESS'!$I$7),FS637/$B$5,IF(AND(FS637&lt;0,FZ636+FS637/$B$5&gt;$H$2,-FS637/'Carga-Descarga Año'!$B$5&gt;'SFV+BESS'!$I$7),-'SFV+BESS'!$I$7,IF(AND(FS637&lt;0,FZ636+FS637/$B$5&lt;$H$2),-MIN('SFV+BESS'!$I$7,FZ636-$H$2),0)))</f>
        <v>0</v>
      </c>
      <c r="FV637" s="33"/>
      <c r="FW637" s="33">
        <f t="shared" si="745"/>
        <v>0</v>
      </c>
      <c r="FX637" s="27">
        <f t="shared" si="713"/>
        <v>0</v>
      </c>
      <c r="FY637" s="27">
        <f t="shared" si="746"/>
        <v>0</v>
      </c>
      <c r="FZ637" s="28">
        <f>IF((FZ636+FT637+FU637)&gt;=$B$2*'SFV+BESS'!$I$9, $B$2*'SFV+BESS'!$I$9, (FZ636+FT637+FU637))</f>
        <v>173.61249999999998</v>
      </c>
      <c r="GA637" s="110">
        <f t="shared" si="714"/>
        <v>0</v>
      </c>
      <c r="GF637" s="251"/>
      <c r="GG637" s="48">
        <v>26.1666666666667</v>
      </c>
      <c r="GH637" s="33">
        <f t="shared" si="759"/>
        <v>0</v>
      </c>
      <c r="GI637" s="33">
        <f>Gen_Cons_Horario!B8679</f>
        <v>0</v>
      </c>
      <c r="GJ637" s="35">
        <f t="shared" si="729"/>
        <v>0</v>
      </c>
      <c r="GK637" s="116">
        <f>IF(AND(GJ637&gt;0,GJ637*$B$4+GQ636&lt;=$B$2*'SFV+BESS'!$I$9,GJ637&lt;'SFV+BESS'!$I$7), GJ637*$B$4, IF(AND(GJ637&gt;0,GJ637*$B$4+GQ636&gt;$B$2*'SFV+BESS'!$I$9,GJ637*$B$4&lt;'SFV+BESS'!$I$7),$B$2*'SFV+BESS'!$I$9-GQ636,IF(AND(GJ637&gt;0,GJ637*$B$4+GQ636&gt;$B$2*'SFV+BESS'!$I$9,GJ637*$B$4&gt;'SFV+BESS'!$I$7,GQ636&lt;$B$2*'SFV+BESS'!$I$9),$B$2*'SFV+BESS'!$I$9-GQ636,IF(AND(GJ637&gt;0,GJ637*$B$4+GQ636&lt;=$B$2*'SFV+BESS'!$I$9,GJ637&gt;'SFV+BESS'!$I$7),'SFV+BESS'!$I$7,0))))</f>
        <v>0</v>
      </c>
      <c r="GL637" s="27">
        <f>IF(AND(GJ637&lt;0,GQ636+GJ637/$B$5&gt;$H$2,-GJ637/'Carga-Descarga Año'!$B$5&lt;'SFV+BESS'!$I$7),GJ637/$B$5,IF(AND(GJ637&lt;0,GQ636+GJ637/$B$5&gt;$H$2,-GJ637/'Carga-Descarga Año'!$B$5&gt;'SFV+BESS'!$I$7),-'SFV+BESS'!$I$7,IF(AND(GJ637&lt;0,GQ636+GJ637/$B$5&lt;$H$2),-MIN('SFV+BESS'!$I$7,GQ636-$H$2),0)))</f>
        <v>0</v>
      </c>
      <c r="GM637" s="33"/>
      <c r="GN637" s="33">
        <f t="shared" si="747"/>
        <v>0</v>
      </c>
      <c r="GO637" s="27">
        <f t="shared" si="715"/>
        <v>0</v>
      </c>
      <c r="GP637" s="27">
        <f t="shared" si="748"/>
        <v>0</v>
      </c>
      <c r="GQ637" s="28">
        <f>IF((GQ636+GK637+GL637)&gt;=$B$2*'SFV+BESS'!$I$9, $B$2*'SFV+BESS'!$I$9, (GQ636+GK637+GL637))</f>
        <v>173.61249999999998</v>
      </c>
      <c r="GR637" s="110">
        <f t="shared" si="716"/>
        <v>0</v>
      </c>
    </row>
    <row r="638" spans="1:200">
      <c r="A638" s="249"/>
      <c r="B638" s="48">
        <v>26.2083333333334</v>
      </c>
      <c r="C638" s="38">
        <f t="shared" si="730"/>
        <v>0</v>
      </c>
      <c r="D638" s="2">
        <f>Gen_Cons_Horario!B664</f>
        <v>0</v>
      </c>
      <c r="E638" s="140">
        <f t="shared" si="688"/>
        <v>0</v>
      </c>
      <c r="F638" s="116">
        <f>IF(AND(E638&gt;0,E638*$B$4+L637&lt;=$B$2*'SFV+BESS'!$I$9,E638&lt;'SFV+BESS'!$I$7), E638*$B$4, IF(AND(E638&gt;0,E638*$B$4+L637&gt;$B$2*'SFV+BESS'!$I$9,E638*$B$4&lt;'SFV+BESS'!$I$7),$B$2*'SFV+BESS'!$I$9-L637,IF(AND(E638&gt;0,E638*$B$4+L637&gt;$B$2*'SFV+BESS'!$I$9,E638*$B$4&gt;'SFV+BESS'!$I$7,L637&lt;$B$2*'SFV+BESS'!$I$9),$B$2*'SFV+BESS'!$I$9-L637,IF(AND(E638&gt;0,E638*$B$4+L637&lt;=$B$2*'SFV+BESS'!$I$9,E638&gt;'SFV+BESS'!$I$7),'SFV+BESS'!$I$7,0))))</f>
        <v>0</v>
      </c>
      <c r="G638" s="27">
        <f>IF(AND(E638&lt;0,L637+E638/$B$5&gt;$H$2,-E638/'Carga-Descarga Año'!$B$5&lt;'SFV+BESS'!$I$7),E638/$B$5,IF(AND(E638&lt;0,L637+E638/$B$5&gt;$H$2,-E638/'Carga-Descarga Año'!$B$5&gt;'SFV+BESS'!$I$7),-'SFV+BESS'!$I$7,IF(AND(E638&lt;0,L637+E638/$B$5&lt;$H$2),-MIN('SFV+BESS'!$I$7,L637-$H$2),0)))</f>
        <v>0</v>
      </c>
      <c r="I638" s="38">
        <f t="shared" si="689"/>
        <v>0</v>
      </c>
      <c r="J638" s="27">
        <f t="shared" si="691"/>
        <v>0</v>
      </c>
      <c r="K638" s="27">
        <f t="shared" si="690"/>
        <v>0</v>
      </c>
      <c r="L638" s="28">
        <f>IF((L637+F638+G638)&gt;=$B$2*'SFV+BESS'!$I$9, $B$2*'SFV+BESS'!$I$9, (L637+F638+G638))</f>
        <v>173.61249999999998</v>
      </c>
      <c r="M638" s="110">
        <f t="shared" si="692"/>
        <v>0</v>
      </c>
      <c r="R638" s="251"/>
      <c r="S638" s="48">
        <v>26.2083333333334</v>
      </c>
      <c r="T638" s="2">
        <f t="shared" si="749"/>
        <v>0</v>
      </c>
      <c r="U638" s="2">
        <f>Gen_Cons_Horario!B1408</f>
        <v>0</v>
      </c>
      <c r="V638" s="35">
        <f t="shared" si="724"/>
        <v>0</v>
      </c>
      <c r="W638" s="116">
        <f>IF(AND(V638&gt;0,V638*$B$4+AC637&lt;=$B$2*'SFV+BESS'!$I$9,V638&lt;'SFV+BESS'!$I$7), V638*$B$4, IF(AND(V638&gt;0,V638*$B$4+AC637&gt;$B$2*'SFV+BESS'!$I$9,V638*$B$4&lt;'SFV+BESS'!$I$7),$B$2*'SFV+BESS'!$I$9-AC637,IF(AND(V638&gt;0,V638*$B$4+AC637&gt;$B$2*'SFV+BESS'!$I$9,V638*$B$4&gt;'SFV+BESS'!$I$7,AC637&lt;$B$2*'SFV+BESS'!$I$9),$B$2*'SFV+BESS'!$I$9-AC637,IF(AND(V638&gt;0,V638*$B$4+AC637&lt;=$B$2*'SFV+BESS'!$I$9,V638&gt;'SFV+BESS'!$I$7),'SFV+BESS'!$I$7,0))))</f>
        <v>0</v>
      </c>
      <c r="X638" s="27">
        <f>IF(AND(V638&lt;0,AC637+V638/$B$5&gt;$H$2,-V638/'Carga-Descarga Año'!$B$5&lt;'SFV+BESS'!$I$7),V638/$B$5,IF(AND(V638&lt;0,AC637+V638/$B$5&gt;$H$2,-V638/'Carga-Descarga Año'!$B$5&gt;'SFV+BESS'!$I$7),-'SFV+BESS'!$I$7,IF(AND(V638&lt;0,AC637+V638/$B$5&lt;$H$2),-MIN('SFV+BESS'!$I$7,AC637-$H$2),0)))</f>
        <v>0</v>
      </c>
      <c r="Z638" s="33">
        <f t="shared" si="718"/>
        <v>0</v>
      </c>
      <c r="AA638" s="27">
        <f t="shared" si="693"/>
        <v>0</v>
      </c>
      <c r="AB638" s="27">
        <f t="shared" si="717"/>
        <v>0</v>
      </c>
      <c r="AC638" s="28">
        <f>IF((AC637+W638+X638)&gt;=$B$2*'SFV+BESS'!$I$9, $B$2*'SFV+BESS'!$I$9, (AC637+W638+X638))</f>
        <v>158.28168784219915</v>
      </c>
      <c r="AD638" s="110">
        <f t="shared" si="694"/>
        <v>0</v>
      </c>
      <c r="AI638" s="251"/>
      <c r="AJ638" s="48">
        <v>26.2083333333334</v>
      </c>
      <c r="AK638" s="52">
        <f t="shared" si="750"/>
        <v>0</v>
      </c>
      <c r="AL638" s="33">
        <f>Gen_Cons_Horario!B2080</f>
        <v>0</v>
      </c>
      <c r="AM638" s="35">
        <f t="shared" si="725"/>
        <v>0</v>
      </c>
      <c r="AN638" s="116">
        <f>IF(AND(AM638&gt;0,AM638*$B$4+AT637&lt;=$B$2*'SFV+BESS'!$I$9,AM638&lt;'SFV+BESS'!$I$7), AM638*$B$4, IF(AND(AM638&gt;0,AM638*$B$4+AT637&gt;$B$2*'SFV+BESS'!$I$9,AM638*$B$4&lt;'SFV+BESS'!$I$7),$B$2*'SFV+BESS'!$I$9-AT637,IF(AND(AM638&gt;0,AM638*$B$4+AT637&gt;$B$2*'SFV+BESS'!$I$9,AM638*$B$4&gt;'SFV+BESS'!$I$7,AT637&lt;$B$2*'SFV+BESS'!$I$9),$B$2*'SFV+BESS'!$I$9-AT637,IF(AND(AM638&gt;0,AM638*$B$4+AT637&lt;=$B$2*'SFV+BESS'!$I$9,AM638&gt;'SFV+BESS'!$I$7),'SFV+BESS'!$I$7,0))))</f>
        <v>0</v>
      </c>
      <c r="AO638" s="27">
        <f>IF(AND(AM638&lt;0,AT637+AM638/$B$5&gt;$H$2,-AM638/'Carga-Descarga Año'!$B$5&lt;'SFV+BESS'!$I$7),AM638/$B$5,IF(AND(AM638&lt;0,AT637+AM638/$B$5&gt;$H$2,-AM638/'Carga-Descarga Año'!$B$5&gt;'SFV+BESS'!$I$7),-'SFV+BESS'!$I$7,IF(AND(AM638&lt;0,AT637+AM638/$B$5&lt;$H$2),-MIN('SFV+BESS'!$I$7,AT637-$H$2),0)))</f>
        <v>0</v>
      </c>
      <c r="AP638" s="33"/>
      <c r="AQ638" s="33">
        <f t="shared" si="731"/>
        <v>0</v>
      </c>
      <c r="AR638" s="27">
        <f t="shared" si="695"/>
        <v>0</v>
      </c>
      <c r="AS638" s="27">
        <f t="shared" si="732"/>
        <v>0</v>
      </c>
      <c r="AT638" s="28">
        <f>IF((AT637+AN638+AO638)&gt;=$B$2*'SFV+BESS'!$I$9, $B$2*'SFV+BESS'!$I$9, (AT637+AN638+AO638))</f>
        <v>173.61249999999998</v>
      </c>
      <c r="AU638" s="110">
        <f t="shared" si="696"/>
        <v>0</v>
      </c>
      <c r="AZ638" s="251"/>
      <c r="BA638" s="48">
        <v>26.2083333333334</v>
      </c>
      <c r="BB638" s="33">
        <f t="shared" si="751"/>
        <v>0</v>
      </c>
      <c r="BC638" s="33">
        <f>Gen_Cons_Horario!B2824</f>
        <v>0</v>
      </c>
      <c r="BD638" s="35">
        <f t="shared" si="726"/>
        <v>0</v>
      </c>
      <c r="BE638" s="116">
        <f>IF(AND(BD638&gt;0,BD638*$B$4+BK637&lt;=$B$2*'SFV+BESS'!$I$9,BD638&lt;'SFV+BESS'!$I$7), BD638*$B$4, IF(AND(BD638&gt;0,BD638*$B$4+BK637&gt;$B$2*'SFV+BESS'!$I$9,BD638*$B$4&lt;'SFV+BESS'!$I$7),$B$2*'SFV+BESS'!$I$9-BK637,IF(AND(BD638&gt;0,BD638*$B$4+BK637&gt;$B$2*'SFV+BESS'!$I$9,BD638*$B$4&gt;'SFV+BESS'!$I$7,BK637&lt;$B$2*'SFV+BESS'!$I$9),$B$2*'SFV+BESS'!$I$9-BK637,IF(AND(BD638&gt;0,BD638*$B$4+BK637&lt;=$B$2*'SFV+BESS'!$I$9,BD638&gt;'SFV+BESS'!$I$7),'SFV+BESS'!$I$7,0))))</f>
        <v>0</v>
      </c>
      <c r="BF638" s="27">
        <f>IF(AND(BD638&lt;0,BK637+BD638/$B$5&gt;$H$2,-BD638/'Carga-Descarga Año'!$B$5&lt;'SFV+BESS'!$I$7),BD638/$B$5,IF(AND(BD638&lt;0,BK637+BD638/$B$5&gt;$H$2,-BD638/'Carga-Descarga Año'!$B$5&gt;'SFV+BESS'!$I$7),-'SFV+BESS'!$I$7,IF(AND(BD638&lt;0,BK637+BD638/$B$5&lt;$H$2),-MIN('SFV+BESS'!$I$7,BK637-$H$2),0)))</f>
        <v>0</v>
      </c>
      <c r="BG638" s="33"/>
      <c r="BH638" s="33">
        <f t="shared" si="733"/>
        <v>0</v>
      </c>
      <c r="BI638" s="27">
        <f t="shared" si="697"/>
        <v>0</v>
      </c>
      <c r="BJ638" s="27">
        <f t="shared" si="734"/>
        <v>0</v>
      </c>
      <c r="BK638" s="28">
        <f>IF((BK637+BE638+BF638)&gt;=$B$2*'SFV+BESS'!$I$9, $B$2*'SFV+BESS'!$I$9, (BK637+BE638+BF638))</f>
        <v>173.61249999999998</v>
      </c>
      <c r="BL638" s="110">
        <f t="shared" si="698"/>
        <v>0</v>
      </c>
      <c r="BQ638" s="251"/>
      <c r="BR638" s="48">
        <v>26.2083333333334</v>
      </c>
      <c r="BS638" s="33">
        <f t="shared" si="752"/>
        <v>0</v>
      </c>
      <c r="BT638" s="33">
        <f>Gen_Cons_Horario!B3544</f>
        <v>0</v>
      </c>
      <c r="BU638" s="35">
        <f t="shared" si="727"/>
        <v>0</v>
      </c>
      <c r="BV638" s="116">
        <f>IF(AND(BU638&gt;0,BU638*$B$4+CB637&lt;=$B$2*'SFV+BESS'!$I$9,BU638&lt;'SFV+BESS'!$I$7), BU638*$B$4, IF(AND(BU638&gt;0,BU638*$B$4+CB637&gt;$B$2*'SFV+BESS'!$I$9,BU638*$B$4&lt;'SFV+BESS'!$I$7),$B$2*'SFV+BESS'!$I$9-CB637,IF(AND(BU638&gt;0,BU638*$B$4+CB637&gt;$B$2*'SFV+BESS'!$I$9,BU638*$B$4&gt;'SFV+BESS'!$I$7,CB637&lt;$B$2*'SFV+BESS'!$I$9),$B$2*'SFV+BESS'!$I$9-CB637,IF(AND(BU638&gt;0,BU638*$B$4+CB637&lt;=$B$2*'SFV+BESS'!$I$9,BU638&gt;'SFV+BESS'!$I$7),'SFV+BESS'!$I$7,0))))</f>
        <v>0</v>
      </c>
      <c r="BW638" s="27">
        <f>IF(AND(BU638&lt;0,CB637+BU638/$B$5&gt;$H$2,-BU638/'Carga-Descarga Año'!$B$5&lt;'SFV+BESS'!$I$7),BU638/$B$5,IF(AND(BU638&lt;0,CB637+BU638/$B$5&gt;$H$2,-BU638/'Carga-Descarga Año'!$B$5&gt;'SFV+BESS'!$I$7),-'SFV+BESS'!$I$7,IF(AND(BU638&lt;0,CB637+BU638/$B$5&lt;$H$2),-MIN('SFV+BESS'!$I$7,CB637-$H$2),0)))</f>
        <v>0</v>
      </c>
      <c r="BX638" s="33"/>
      <c r="BY638" s="33">
        <f t="shared" si="735"/>
        <v>0</v>
      </c>
      <c r="BZ638" s="27">
        <f t="shared" si="699"/>
        <v>0</v>
      </c>
      <c r="CA638" s="27">
        <f t="shared" si="700"/>
        <v>0</v>
      </c>
      <c r="CB638" s="28">
        <f>IF((CB637+BV638+BW638)&gt;=$B$2*'SFV+BESS'!$I$9, $B$2*'SFV+BESS'!$I$9, (CB637+BV638+BW638))</f>
        <v>173.61249999999998</v>
      </c>
      <c r="CC638" s="110">
        <f t="shared" si="701"/>
        <v>0</v>
      </c>
      <c r="CH638" s="251"/>
      <c r="CI638" s="48">
        <v>26.2083333333334</v>
      </c>
      <c r="CJ638" s="33">
        <f t="shared" si="753"/>
        <v>0</v>
      </c>
      <c r="CK638" s="33">
        <f>Gen_Cons_Horario!B4288</f>
        <v>0</v>
      </c>
      <c r="CL638" s="35">
        <f t="shared" si="728"/>
        <v>0</v>
      </c>
      <c r="CM638" s="116">
        <f>IF(AND(CL638&gt;0,CL638*$B$4+CS637&lt;=$B$2*'SFV+BESS'!$I$9,CL638&lt;'SFV+BESS'!$I$7), CL638*$B$4, IF(AND(CL638&gt;0,CL638*$B$4+CS637&gt;$B$2*'SFV+BESS'!$I$9,CL638*$B$4&lt;'SFV+BESS'!$I$7),$B$2*'SFV+BESS'!$I$9-CS637,IF(AND(CL638&gt;0,CL638*$B$4+CS637&gt;$B$2*'SFV+BESS'!$I$9,CL638*$B$4&gt;'SFV+BESS'!$I$7,CS637&lt;$B$2*'SFV+BESS'!$I$9),$B$2*'SFV+BESS'!$I$9-CS637,IF(AND(CL638&gt;0,CL638*$B$4+CS637&lt;=$B$2*'SFV+BESS'!$I$9,CL638&gt;'SFV+BESS'!$I$7),'SFV+BESS'!$I$7,0))))</f>
        <v>0</v>
      </c>
      <c r="CN638" s="27">
        <f>IF(AND(CL638&lt;0,CS637+CL638/$B$5&gt;$H$2,-CL638/'Carga-Descarga Año'!$B$5&lt;'SFV+BESS'!$I$7),CL638/$B$5,IF(AND(CL638&lt;0,CS637+CL638/$B$5&gt;$H$2,-CL638/'Carga-Descarga Año'!$B$5&gt;'SFV+BESS'!$I$7),-'SFV+BESS'!$I$7,IF(AND(CL638&lt;0,CS637+CL638/$B$5&lt;$H$2),-MIN('SFV+BESS'!$I$7,CS637-$H$2),0)))</f>
        <v>0</v>
      </c>
      <c r="CO638" s="33"/>
      <c r="CP638" s="33">
        <f t="shared" si="736"/>
        <v>0</v>
      </c>
      <c r="CQ638" s="27">
        <f t="shared" si="702"/>
        <v>0</v>
      </c>
      <c r="CR638" s="27">
        <f t="shared" si="737"/>
        <v>0</v>
      </c>
      <c r="CS638" s="28">
        <f>IF((CS637+CM638+CN638)&gt;=$B$2*'SFV+BESS'!$I$9, $B$2*'SFV+BESS'!$I$9, (CS637+CM638+CN638))</f>
        <v>173.61249999999998</v>
      </c>
      <c r="CT638" s="110">
        <f t="shared" si="703"/>
        <v>0</v>
      </c>
      <c r="CY638" s="251"/>
      <c r="CZ638" s="48">
        <v>26.2083333333334</v>
      </c>
      <c r="DA638" s="33">
        <f t="shared" si="754"/>
        <v>0</v>
      </c>
      <c r="DB638" s="33">
        <f>Gen_Cons_Horario!B5008</f>
        <v>0</v>
      </c>
      <c r="DC638" s="35">
        <f t="shared" si="719"/>
        <v>0</v>
      </c>
      <c r="DD638" s="116">
        <f>IF(AND(DC638&gt;0,DC638*$B$4+DJ637&lt;=$B$2*'SFV+BESS'!$I$9,DC638&lt;'SFV+BESS'!$I$7), DC638*$B$4, IF(AND(DC638&gt;0,DC638*$B$4+DJ637&gt;$B$2*'SFV+BESS'!$I$9,DC638*$B$4&lt;'SFV+BESS'!$I$7),$B$2*'SFV+BESS'!$I$9-DJ637,IF(AND(DC638&gt;0,DC638*$B$4+DJ637&gt;$B$2*'SFV+BESS'!$I$9,DC638*$B$4&gt;'SFV+BESS'!$I$7,DJ637&lt;$B$2*'SFV+BESS'!$I$9),$B$2*'SFV+BESS'!$I$9-DJ637,IF(AND(DC638&gt;0,DC638*$B$4+DJ637&lt;=$B$2*'SFV+BESS'!$I$9,DC638&gt;'SFV+BESS'!$I$7),'SFV+BESS'!$I$7,0))))</f>
        <v>0</v>
      </c>
      <c r="DE638" s="27">
        <f>IF(AND(DC638&lt;0,DJ637+DC638/$B$5&gt;$H$2,-DC638/'Carga-Descarga Año'!$B$5&lt;'SFV+BESS'!$I$7),DC638/$B$5,IF(AND(DC638&lt;0,DJ637+DC638/$B$5&gt;$H$2,-DC638/'Carga-Descarga Año'!$B$5&gt;'SFV+BESS'!$I$7),-'SFV+BESS'!$I$7,IF(AND(DC638&lt;0,DJ637+DC638/$B$5&lt;$H$2),-MIN('SFV+BESS'!$I$7,DJ637-$H$2),0)))</f>
        <v>0</v>
      </c>
      <c r="DF638" s="33"/>
      <c r="DG638" s="33">
        <f t="shared" si="738"/>
        <v>0</v>
      </c>
      <c r="DH638" s="27">
        <f t="shared" si="704"/>
        <v>0</v>
      </c>
      <c r="DI638" s="27">
        <f t="shared" si="705"/>
        <v>0</v>
      </c>
      <c r="DJ638" s="28">
        <f>IF((DJ637+DD638+DE638)&gt;=$B$2*'SFV+BESS'!$I$9, $B$2*'SFV+BESS'!$I$9, (DJ637+DD638+DE638))</f>
        <v>173.61249999999998</v>
      </c>
      <c r="DK638" s="110">
        <f t="shared" si="706"/>
        <v>0</v>
      </c>
      <c r="DP638" s="251"/>
      <c r="DQ638" s="48">
        <v>26.2083333333334</v>
      </c>
      <c r="DR638" s="33">
        <f t="shared" si="755"/>
        <v>0</v>
      </c>
      <c r="DS638" s="33">
        <f>Gen_Cons_Horario!B5752</f>
        <v>0</v>
      </c>
      <c r="DT638" s="35">
        <f t="shared" si="720"/>
        <v>0</v>
      </c>
      <c r="DU638" s="116">
        <f>IF(AND(DT638&gt;0,DT638*$B$4+EA637&lt;=$B$2*'SFV+BESS'!$I$9,DT638&lt;'SFV+BESS'!$I$7), DT638*$B$4, IF(AND(DT638&gt;0,DT638*$B$4+EA637&gt;$B$2*'SFV+BESS'!$I$9,DT638*$B$4&lt;'SFV+BESS'!$I$7),$B$2*'SFV+BESS'!$I$9-EA637,IF(AND(DT638&gt;0,DT638*$B$4+EA637&gt;$B$2*'SFV+BESS'!$I$9,DT638*$B$4&gt;'SFV+BESS'!$I$7,EA637&lt;$B$2*'SFV+BESS'!$I$9),$B$2*'SFV+BESS'!$I$9-EA637,IF(AND(DT638&gt;0,DT638*$B$4+EA637&lt;=$B$2*'SFV+BESS'!$I$9,DT638&gt;'SFV+BESS'!$I$7),'SFV+BESS'!$I$7,0))))</f>
        <v>0</v>
      </c>
      <c r="DV638" s="27">
        <f>IF(AND(DT638&lt;0,EA637+DT638/$B$5&gt;$H$2,-DT638/'Carga-Descarga Año'!$B$5&lt;'SFV+BESS'!$I$7),DT638/$B$5,IF(AND(DT638&lt;0,EA637+DT638/$B$5&gt;$H$2,-DT638/'Carga-Descarga Año'!$B$5&gt;'SFV+BESS'!$I$7),-'SFV+BESS'!$I$7,IF(AND(DT638&lt;0,EA637+DT638/$B$5&lt;$H$2),-MIN('SFV+BESS'!$I$7,EA637-$H$2),0)))</f>
        <v>0</v>
      </c>
      <c r="DW638" s="33"/>
      <c r="DX638" s="33">
        <f t="shared" si="739"/>
        <v>0</v>
      </c>
      <c r="DY638" s="27">
        <f t="shared" si="707"/>
        <v>0</v>
      </c>
      <c r="DZ638" s="27">
        <f t="shared" si="740"/>
        <v>0</v>
      </c>
      <c r="EA638" s="28">
        <f>IF((EA637+DU638+DV638)&gt;=$B$2*'SFV+BESS'!$I$9, $B$2*'SFV+BESS'!$I$9, (EA637+DU638+DV638))</f>
        <v>173.61249999999998</v>
      </c>
      <c r="EB638" s="110">
        <f t="shared" si="708"/>
        <v>0</v>
      </c>
      <c r="EG638" s="251"/>
      <c r="EH638" s="48">
        <v>26.2083333333334</v>
      </c>
      <c r="EI638" s="33">
        <f t="shared" si="756"/>
        <v>0</v>
      </c>
      <c r="EJ638" s="33">
        <f>Gen_Cons_Horario!B6496</f>
        <v>0</v>
      </c>
      <c r="EK638" s="35">
        <f t="shared" si="721"/>
        <v>0</v>
      </c>
      <c r="EL638" s="116">
        <f>IF(AND(EK638&gt;0,EK638*$B$4+ER637&lt;=$B$2*'SFV+BESS'!$I$9,EK638&lt;'SFV+BESS'!$I$7), EK638*$B$4, IF(AND(EK638&gt;0,EK638*$B$4+ER637&gt;$B$2*'SFV+BESS'!$I$9,EK638*$B$4&lt;'SFV+BESS'!$I$7),$B$2*'SFV+BESS'!$I$9-ER637,IF(AND(EK638&gt;0,EK638*$B$4+ER637&gt;$B$2*'SFV+BESS'!$I$9,EK638*$B$4&gt;'SFV+BESS'!$I$7,ER637&lt;$B$2*'SFV+BESS'!$I$9),$B$2*'SFV+BESS'!$I$9-ER637,IF(AND(EK638&gt;0,EK638*$B$4+ER637&lt;=$B$2*'SFV+BESS'!$I$9,EK638&gt;'SFV+BESS'!$I$7),'SFV+BESS'!$I$7,0))))</f>
        <v>0</v>
      </c>
      <c r="EM638" s="27">
        <f>IF(AND(EK638&lt;0,ER637+EK638/$B$5&gt;$H$2,-EK638/'Carga-Descarga Año'!$B$5&lt;'SFV+BESS'!$I$7),EK638/$B$5,IF(AND(EK638&lt;0,ER637+EK638/$B$5&gt;$H$2,-EK638/'Carga-Descarga Año'!$B$5&gt;'SFV+BESS'!$I$7),-'SFV+BESS'!$I$7,IF(AND(EK638&lt;0,ER637+EK638/$B$5&lt;$H$2),-MIN('SFV+BESS'!$I$7,ER637-$H$2),0)))</f>
        <v>0</v>
      </c>
      <c r="EN638" s="33"/>
      <c r="EO638" s="33">
        <f t="shared" si="741"/>
        <v>0</v>
      </c>
      <c r="EP638" s="27">
        <f t="shared" si="709"/>
        <v>0</v>
      </c>
      <c r="EQ638" s="27">
        <f t="shared" si="742"/>
        <v>0</v>
      </c>
      <c r="ER638" s="28">
        <f>IF((ER637+EL638+EM638)&gt;=$B$2*'SFV+BESS'!$I$9, $B$2*'SFV+BESS'!$I$9, (ER637+EL638+EM638))</f>
        <v>173.61249999999998</v>
      </c>
      <c r="ES638" s="110">
        <f t="shared" si="710"/>
        <v>0</v>
      </c>
      <c r="EX638" s="251"/>
      <c r="EY638" s="48">
        <v>26.2083333333334</v>
      </c>
      <c r="EZ638" s="33">
        <f t="shared" si="757"/>
        <v>0</v>
      </c>
      <c r="FA638" s="33">
        <f>Gen_Cons_Horario!B7216</f>
        <v>0</v>
      </c>
      <c r="FB638" s="35">
        <f t="shared" si="722"/>
        <v>0</v>
      </c>
      <c r="FC638" s="116">
        <f>IF(AND(FB638&gt;0,FB638*$B$4+FI637&lt;=$B$2*'SFV+BESS'!$I$9,FB638&lt;'SFV+BESS'!$I$7), FB638*$B$4, IF(AND(FB638&gt;0,FB638*$B$4+FI637&gt;$B$2*'SFV+BESS'!$I$9,FB638*$B$4&lt;'SFV+BESS'!$I$7),$B$2*'SFV+BESS'!$I$9-FI637,IF(AND(FB638&gt;0,FB638*$B$4+FI637&gt;$B$2*'SFV+BESS'!$I$9,FB638*$B$4&gt;'SFV+BESS'!$I$7,FI637&lt;$B$2*'SFV+BESS'!$I$9),$B$2*'SFV+BESS'!$I$9-FI637,IF(AND(FB638&gt;0,FB638*$B$4+FI637&lt;=$B$2*'SFV+BESS'!$I$9,FB638&gt;'SFV+BESS'!$I$7),'SFV+BESS'!$I$7,0))))</f>
        <v>0</v>
      </c>
      <c r="FD638" s="27">
        <f>IF(AND(FB638&lt;0,FI637+FB638/$B$5&gt;$H$2,-FB638/'Carga-Descarga Año'!$B$5&lt;'SFV+BESS'!$I$7),FB638/$B$5,IF(AND(FB638&lt;0,FI637+FB638/$B$5&gt;$H$2,-FB638/'Carga-Descarga Año'!$B$5&gt;'SFV+BESS'!$I$7),-'SFV+BESS'!$I$7,IF(AND(FB638&lt;0,FI637+FB638/$B$5&lt;$H$2),-MIN('SFV+BESS'!$I$7,FI637-$H$2),0)))</f>
        <v>0</v>
      </c>
      <c r="FE638" s="33"/>
      <c r="FF638" s="33">
        <f t="shared" si="743"/>
        <v>0</v>
      </c>
      <c r="FG638" s="27">
        <f t="shared" si="711"/>
        <v>0</v>
      </c>
      <c r="FH638" s="27">
        <f t="shared" si="744"/>
        <v>0</v>
      </c>
      <c r="FI638" s="28">
        <f>IF((FI637+FC638+FD638)&gt;=$B$2*'SFV+BESS'!$I$9, $B$2*'SFV+BESS'!$I$9, (FI637+FC638+FD638))</f>
        <v>173.61249999999998</v>
      </c>
      <c r="FJ638" s="110">
        <f t="shared" si="712"/>
        <v>0</v>
      </c>
      <c r="FO638" s="251"/>
      <c r="FP638" s="48">
        <v>26.2083333333334</v>
      </c>
      <c r="FQ638" s="33">
        <f t="shared" si="758"/>
        <v>0</v>
      </c>
      <c r="FR638" s="33">
        <f>Gen_Cons_Horario!B7960</f>
        <v>0</v>
      </c>
      <c r="FS638" s="35">
        <f t="shared" si="723"/>
        <v>0</v>
      </c>
      <c r="FT638" s="116">
        <f>IF(AND(FS638&gt;0,FS638*$B$4+FZ637&lt;=$B$2*'SFV+BESS'!$I$9,FS638&lt;'SFV+BESS'!$I$7), FS638*$B$4, IF(AND(FS638&gt;0,FS638*$B$4+FZ637&gt;$B$2*'SFV+BESS'!$I$9,FS638*$B$4&lt;'SFV+BESS'!$I$7),$B$2*'SFV+BESS'!$I$9-FZ637,IF(AND(FS638&gt;0,FS638*$B$4+FZ637&gt;$B$2*'SFV+BESS'!$I$9,FS638*$B$4&gt;'SFV+BESS'!$I$7,FZ637&lt;$B$2*'SFV+BESS'!$I$9),$B$2*'SFV+BESS'!$I$9-FZ637,IF(AND(FS638&gt;0,FS638*$B$4+FZ637&lt;=$B$2*'SFV+BESS'!$I$9,FS638&gt;'SFV+BESS'!$I$7),'SFV+BESS'!$I$7,0))))</f>
        <v>0</v>
      </c>
      <c r="FU638" s="27">
        <f>IF(AND(FS638&lt;0,FZ637+FS638/$B$5&gt;$H$2,-FS638/'Carga-Descarga Año'!$B$5&lt;'SFV+BESS'!$I$7),FS638/$B$5,IF(AND(FS638&lt;0,FZ637+FS638/$B$5&gt;$H$2,-FS638/'Carga-Descarga Año'!$B$5&gt;'SFV+BESS'!$I$7),-'SFV+BESS'!$I$7,IF(AND(FS638&lt;0,FZ637+FS638/$B$5&lt;$H$2),-MIN('SFV+BESS'!$I$7,FZ637-$H$2),0)))</f>
        <v>0</v>
      </c>
      <c r="FV638" s="33"/>
      <c r="FW638" s="33">
        <f t="shared" si="745"/>
        <v>0</v>
      </c>
      <c r="FX638" s="27">
        <f t="shared" si="713"/>
        <v>0</v>
      </c>
      <c r="FY638" s="27">
        <f t="shared" si="746"/>
        <v>0</v>
      </c>
      <c r="FZ638" s="28">
        <f>IF((FZ637+FT638+FU638)&gt;=$B$2*'SFV+BESS'!$I$9, $B$2*'SFV+BESS'!$I$9, (FZ637+FT638+FU638))</f>
        <v>173.61249999999998</v>
      </c>
      <c r="GA638" s="110">
        <f t="shared" si="714"/>
        <v>0</v>
      </c>
      <c r="GF638" s="251"/>
      <c r="GG638" s="48">
        <v>26.2083333333334</v>
      </c>
      <c r="GH638" s="33">
        <f t="shared" si="759"/>
        <v>0</v>
      </c>
      <c r="GI638" s="33">
        <f>Gen_Cons_Horario!B8680</f>
        <v>0</v>
      </c>
      <c r="GJ638" s="35">
        <f t="shared" si="729"/>
        <v>0</v>
      </c>
      <c r="GK638" s="116">
        <f>IF(AND(GJ638&gt;0,GJ638*$B$4+GQ637&lt;=$B$2*'SFV+BESS'!$I$9,GJ638&lt;'SFV+BESS'!$I$7), GJ638*$B$4, IF(AND(GJ638&gt;0,GJ638*$B$4+GQ637&gt;$B$2*'SFV+BESS'!$I$9,GJ638*$B$4&lt;'SFV+BESS'!$I$7),$B$2*'SFV+BESS'!$I$9-GQ637,IF(AND(GJ638&gt;0,GJ638*$B$4+GQ637&gt;$B$2*'SFV+BESS'!$I$9,GJ638*$B$4&gt;'SFV+BESS'!$I$7,GQ637&lt;$B$2*'SFV+BESS'!$I$9),$B$2*'SFV+BESS'!$I$9-GQ637,IF(AND(GJ638&gt;0,GJ638*$B$4+GQ637&lt;=$B$2*'SFV+BESS'!$I$9,GJ638&gt;'SFV+BESS'!$I$7),'SFV+BESS'!$I$7,0))))</f>
        <v>0</v>
      </c>
      <c r="GL638" s="27">
        <f>IF(AND(GJ638&lt;0,GQ637+GJ638/$B$5&gt;$H$2,-GJ638/'Carga-Descarga Año'!$B$5&lt;'SFV+BESS'!$I$7),GJ638/$B$5,IF(AND(GJ638&lt;0,GQ637+GJ638/$B$5&gt;$H$2,-GJ638/'Carga-Descarga Año'!$B$5&gt;'SFV+BESS'!$I$7),-'SFV+BESS'!$I$7,IF(AND(GJ638&lt;0,GQ637+GJ638/$B$5&lt;$H$2),-MIN('SFV+BESS'!$I$7,GQ637-$H$2),0)))</f>
        <v>0</v>
      </c>
      <c r="GM638" s="33"/>
      <c r="GN638" s="33">
        <f t="shared" si="747"/>
        <v>0</v>
      </c>
      <c r="GO638" s="27">
        <f t="shared" si="715"/>
        <v>0</v>
      </c>
      <c r="GP638" s="27">
        <f t="shared" si="748"/>
        <v>0</v>
      </c>
      <c r="GQ638" s="28">
        <f>IF((GQ637+GK638+GL638)&gt;=$B$2*'SFV+BESS'!$I$9, $B$2*'SFV+BESS'!$I$9, (GQ637+GK638+GL638))</f>
        <v>173.61249999999998</v>
      </c>
      <c r="GR638" s="110">
        <f t="shared" si="716"/>
        <v>0</v>
      </c>
    </row>
    <row r="639" spans="1:200">
      <c r="A639" s="249"/>
      <c r="B639" s="48">
        <v>26.25</v>
      </c>
      <c r="C639" s="38">
        <f t="shared" si="730"/>
        <v>0</v>
      </c>
      <c r="D639" s="2">
        <f>Gen_Cons_Horario!B665</f>
        <v>0</v>
      </c>
      <c r="E639" s="140">
        <f t="shared" si="688"/>
        <v>0</v>
      </c>
      <c r="F639" s="116">
        <f>IF(AND(E639&gt;0,E639*$B$4+L638&lt;=$B$2*'SFV+BESS'!$I$9,E639&lt;'SFV+BESS'!$I$7), E639*$B$4, IF(AND(E639&gt;0,E639*$B$4+L638&gt;$B$2*'SFV+BESS'!$I$9,E639*$B$4&lt;'SFV+BESS'!$I$7),$B$2*'SFV+BESS'!$I$9-L638,IF(AND(E639&gt;0,E639*$B$4+L638&gt;$B$2*'SFV+BESS'!$I$9,E639*$B$4&gt;'SFV+BESS'!$I$7,L638&lt;$B$2*'SFV+BESS'!$I$9),$B$2*'SFV+BESS'!$I$9-L638,IF(AND(E639&gt;0,E639*$B$4+L638&lt;=$B$2*'SFV+BESS'!$I$9,E639&gt;'SFV+BESS'!$I$7),'SFV+BESS'!$I$7,0))))</f>
        <v>0</v>
      </c>
      <c r="G639" s="27">
        <f>IF(AND(E639&lt;0,L638+E639/$B$5&gt;$H$2,-E639/'Carga-Descarga Año'!$B$5&lt;'SFV+BESS'!$I$7),E639/$B$5,IF(AND(E639&lt;0,L638+E639/$B$5&gt;$H$2,-E639/'Carga-Descarga Año'!$B$5&gt;'SFV+BESS'!$I$7),-'SFV+BESS'!$I$7,IF(AND(E639&lt;0,L638+E639/$B$5&lt;$H$2),-MIN('SFV+BESS'!$I$7,L638-$H$2),0)))</f>
        <v>0</v>
      </c>
      <c r="I639" s="38">
        <f t="shared" si="689"/>
        <v>0</v>
      </c>
      <c r="J639" s="27">
        <f t="shared" si="691"/>
        <v>0</v>
      </c>
      <c r="K639" s="27">
        <f t="shared" si="690"/>
        <v>0</v>
      </c>
      <c r="L639" s="28">
        <f>IF((L638+F639+G639)&gt;=$B$2*'SFV+BESS'!$I$9, $B$2*'SFV+BESS'!$I$9, (L638+F639+G639))</f>
        <v>173.61249999999998</v>
      </c>
      <c r="M639" s="110">
        <f t="shared" si="692"/>
        <v>0</v>
      </c>
      <c r="R639" s="251"/>
      <c r="S639" s="48">
        <v>26.25</v>
      </c>
      <c r="T639" s="2">
        <f t="shared" si="749"/>
        <v>0</v>
      </c>
      <c r="U639" s="2">
        <f>Gen_Cons_Horario!B1409</f>
        <v>0</v>
      </c>
      <c r="V639" s="35">
        <f t="shared" si="724"/>
        <v>0</v>
      </c>
      <c r="W639" s="116">
        <f>IF(AND(V639&gt;0,V639*$B$4+AC638&lt;=$B$2*'SFV+BESS'!$I$9,V639&lt;'SFV+BESS'!$I$7), V639*$B$4, IF(AND(V639&gt;0,V639*$B$4+AC638&gt;$B$2*'SFV+BESS'!$I$9,V639*$B$4&lt;'SFV+BESS'!$I$7),$B$2*'SFV+BESS'!$I$9-AC638,IF(AND(V639&gt;0,V639*$B$4+AC638&gt;$B$2*'SFV+BESS'!$I$9,V639*$B$4&gt;'SFV+BESS'!$I$7,AC638&lt;$B$2*'SFV+BESS'!$I$9),$B$2*'SFV+BESS'!$I$9-AC638,IF(AND(V639&gt;0,V639*$B$4+AC638&lt;=$B$2*'SFV+BESS'!$I$9,V639&gt;'SFV+BESS'!$I$7),'SFV+BESS'!$I$7,0))))</f>
        <v>0</v>
      </c>
      <c r="X639" s="27">
        <f>IF(AND(V639&lt;0,AC638+V639/$B$5&gt;$H$2,-V639/'Carga-Descarga Año'!$B$5&lt;'SFV+BESS'!$I$7),V639/$B$5,IF(AND(V639&lt;0,AC638+V639/$B$5&gt;$H$2,-V639/'Carga-Descarga Año'!$B$5&gt;'SFV+BESS'!$I$7),-'SFV+BESS'!$I$7,IF(AND(V639&lt;0,AC638+V639/$B$5&lt;$H$2),-MIN('SFV+BESS'!$I$7,AC638-$H$2),0)))</f>
        <v>0</v>
      </c>
      <c r="Z639" s="33">
        <f t="shared" si="718"/>
        <v>0</v>
      </c>
      <c r="AA639" s="27">
        <f t="shared" si="693"/>
        <v>0</v>
      </c>
      <c r="AB639" s="27">
        <f t="shared" si="717"/>
        <v>0</v>
      </c>
      <c r="AC639" s="28">
        <f>IF((AC638+W639+X639)&gt;=$B$2*'SFV+BESS'!$I$9, $B$2*'SFV+BESS'!$I$9, (AC638+W639+X639))</f>
        <v>158.28168784219915</v>
      </c>
      <c r="AD639" s="110">
        <f t="shared" si="694"/>
        <v>0</v>
      </c>
      <c r="AI639" s="251"/>
      <c r="AJ639" s="48">
        <v>26.25</v>
      </c>
      <c r="AK639" s="52">
        <f t="shared" si="750"/>
        <v>0</v>
      </c>
      <c r="AL639" s="33">
        <f>Gen_Cons_Horario!B2081</f>
        <v>0</v>
      </c>
      <c r="AM639" s="35">
        <f t="shared" si="725"/>
        <v>0</v>
      </c>
      <c r="AN639" s="116">
        <f>IF(AND(AM639&gt;0,AM639*$B$4+AT638&lt;=$B$2*'SFV+BESS'!$I$9,AM639&lt;'SFV+BESS'!$I$7), AM639*$B$4, IF(AND(AM639&gt;0,AM639*$B$4+AT638&gt;$B$2*'SFV+BESS'!$I$9,AM639*$B$4&lt;'SFV+BESS'!$I$7),$B$2*'SFV+BESS'!$I$9-AT638,IF(AND(AM639&gt;0,AM639*$B$4+AT638&gt;$B$2*'SFV+BESS'!$I$9,AM639*$B$4&gt;'SFV+BESS'!$I$7,AT638&lt;$B$2*'SFV+BESS'!$I$9),$B$2*'SFV+BESS'!$I$9-AT638,IF(AND(AM639&gt;0,AM639*$B$4+AT638&lt;=$B$2*'SFV+BESS'!$I$9,AM639&gt;'SFV+BESS'!$I$7),'SFV+BESS'!$I$7,0))))</f>
        <v>0</v>
      </c>
      <c r="AO639" s="27">
        <f>IF(AND(AM639&lt;0,AT638+AM639/$B$5&gt;$H$2,-AM639/'Carga-Descarga Año'!$B$5&lt;'SFV+BESS'!$I$7),AM639/$B$5,IF(AND(AM639&lt;0,AT638+AM639/$B$5&gt;$H$2,-AM639/'Carga-Descarga Año'!$B$5&gt;'SFV+BESS'!$I$7),-'SFV+BESS'!$I$7,IF(AND(AM639&lt;0,AT638+AM639/$B$5&lt;$H$2),-MIN('SFV+BESS'!$I$7,AT638-$H$2),0)))</f>
        <v>0</v>
      </c>
      <c r="AP639" s="33"/>
      <c r="AQ639" s="33">
        <f t="shared" si="731"/>
        <v>0</v>
      </c>
      <c r="AR639" s="27">
        <f t="shared" si="695"/>
        <v>0</v>
      </c>
      <c r="AS639" s="27">
        <f t="shared" si="732"/>
        <v>0</v>
      </c>
      <c r="AT639" s="28">
        <f>IF((AT638+AN639+AO639)&gt;=$B$2*'SFV+BESS'!$I$9, $B$2*'SFV+BESS'!$I$9, (AT638+AN639+AO639))</f>
        <v>173.61249999999998</v>
      </c>
      <c r="AU639" s="110">
        <f t="shared" si="696"/>
        <v>0</v>
      </c>
      <c r="AZ639" s="251"/>
      <c r="BA639" s="48">
        <v>26.25</v>
      </c>
      <c r="BB639" s="33">
        <f t="shared" si="751"/>
        <v>0</v>
      </c>
      <c r="BC639" s="33">
        <f>Gen_Cons_Horario!B2825</f>
        <v>0</v>
      </c>
      <c r="BD639" s="35">
        <f t="shared" si="726"/>
        <v>0</v>
      </c>
      <c r="BE639" s="116">
        <f>IF(AND(BD639&gt;0,BD639*$B$4+BK638&lt;=$B$2*'SFV+BESS'!$I$9,BD639&lt;'SFV+BESS'!$I$7), BD639*$B$4, IF(AND(BD639&gt;0,BD639*$B$4+BK638&gt;$B$2*'SFV+BESS'!$I$9,BD639*$B$4&lt;'SFV+BESS'!$I$7),$B$2*'SFV+BESS'!$I$9-BK638,IF(AND(BD639&gt;0,BD639*$B$4+BK638&gt;$B$2*'SFV+BESS'!$I$9,BD639*$B$4&gt;'SFV+BESS'!$I$7,BK638&lt;$B$2*'SFV+BESS'!$I$9),$B$2*'SFV+BESS'!$I$9-BK638,IF(AND(BD639&gt;0,BD639*$B$4+BK638&lt;=$B$2*'SFV+BESS'!$I$9,BD639&gt;'SFV+BESS'!$I$7),'SFV+BESS'!$I$7,0))))</f>
        <v>0</v>
      </c>
      <c r="BF639" s="27">
        <f>IF(AND(BD639&lt;0,BK638+BD639/$B$5&gt;$H$2,-BD639/'Carga-Descarga Año'!$B$5&lt;'SFV+BESS'!$I$7),BD639/$B$5,IF(AND(BD639&lt;0,BK638+BD639/$B$5&gt;$H$2,-BD639/'Carga-Descarga Año'!$B$5&gt;'SFV+BESS'!$I$7),-'SFV+BESS'!$I$7,IF(AND(BD639&lt;0,BK638+BD639/$B$5&lt;$H$2),-MIN('SFV+BESS'!$I$7,BK638-$H$2),0)))</f>
        <v>0</v>
      </c>
      <c r="BG639" s="33"/>
      <c r="BH639" s="33">
        <f t="shared" si="733"/>
        <v>0</v>
      </c>
      <c r="BI639" s="27">
        <f t="shared" si="697"/>
        <v>0</v>
      </c>
      <c r="BJ639" s="27">
        <f t="shared" si="734"/>
        <v>0</v>
      </c>
      <c r="BK639" s="28">
        <f>IF((BK638+BE639+BF639)&gt;=$B$2*'SFV+BESS'!$I$9, $B$2*'SFV+BESS'!$I$9, (BK638+BE639+BF639))</f>
        <v>173.61249999999998</v>
      </c>
      <c r="BL639" s="110">
        <f t="shared" si="698"/>
        <v>0</v>
      </c>
      <c r="BQ639" s="251"/>
      <c r="BR639" s="48">
        <v>26.25</v>
      </c>
      <c r="BS639" s="33">
        <f t="shared" si="752"/>
        <v>0</v>
      </c>
      <c r="BT639" s="33">
        <f>Gen_Cons_Horario!B3545</f>
        <v>0</v>
      </c>
      <c r="BU639" s="35">
        <f t="shared" si="727"/>
        <v>0</v>
      </c>
      <c r="BV639" s="116">
        <f>IF(AND(BU639&gt;0,BU639*$B$4+CB638&lt;=$B$2*'SFV+BESS'!$I$9,BU639&lt;'SFV+BESS'!$I$7), BU639*$B$4, IF(AND(BU639&gt;0,BU639*$B$4+CB638&gt;$B$2*'SFV+BESS'!$I$9,BU639*$B$4&lt;'SFV+BESS'!$I$7),$B$2*'SFV+BESS'!$I$9-CB638,IF(AND(BU639&gt;0,BU639*$B$4+CB638&gt;$B$2*'SFV+BESS'!$I$9,BU639*$B$4&gt;'SFV+BESS'!$I$7,CB638&lt;$B$2*'SFV+BESS'!$I$9),$B$2*'SFV+BESS'!$I$9-CB638,IF(AND(BU639&gt;0,BU639*$B$4+CB638&lt;=$B$2*'SFV+BESS'!$I$9,BU639&gt;'SFV+BESS'!$I$7),'SFV+BESS'!$I$7,0))))</f>
        <v>0</v>
      </c>
      <c r="BW639" s="27">
        <f>IF(AND(BU639&lt;0,CB638+BU639/$B$5&gt;$H$2,-BU639/'Carga-Descarga Año'!$B$5&lt;'SFV+BESS'!$I$7),BU639/$B$5,IF(AND(BU639&lt;0,CB638+BU639/$B$5&gt;$H$2,-BU639/'Carga-Descarga Año'!$B$5&gt;'SFV+BESS'!$I$7),-'SFV+BESS'!$I$7,IF(AND(BU639&lt;0,CB638+BU639/$B$5&lt;$H$2),-MIN('SFV+BESS'!$I$7,CB638-$H$2),0)))</f>
        <v>0</v>
      </c>
      <c r="BX639" s="33"/>
      <c r="BY639" s="33">
        <f t="shared" si="735"/>
        <v>0</v>
      </c>
      <c r="BZ639" s="27">
        <f t="shared" si="699"/>
        <v>0</v>
      </c>
      <c r="CA639" s="27">
        <f t="shared" si="700"/>
        <v>0</v>
      </c>
      <c r="CB639" s="28">
        <f>IF((CB638+BV639+BW639)&gt;=$B$2*'SFV+BESS'!$I$9, $B$2*'SFV+BESS'!$I$9, (CB638+BV639+BW639))</f>
        <v>173.61249999999998</v>
      </c>
      <c r="CC639" s="110">
        <f t="shared" si="701"/>
        <v>0</v>
      </c>
      <c r="CH639" s="251"/>
      <c r="CI639" s="48">
        <v>26.25</v>
      </c>
      <c r="CJ639" s="33">
        <f t="shared" si="753"/>
        <v>0</v>
      </c>
      <c r="CK639" s="33">
        <f>Gen_Cons_Horario!B4289</f>
        <v>0</v>
      </c>
      <c r="CL639" s="35">
        <f t="shared" si="728"/>
        <v>0</v>
      </c>
      <c r="CM639" s="116">
        <f>IF(AND(CL639&gt;0,CL639*$B$4+CS638&lt;=$B$2*'SFV+BESS'!$I$9,CL639&lt;'SFV+BESS'!$I$7), CL639*$B$4, IF(AND(CL639&gt;0,CL639*$B$4+CS638&gt;$B$2*'SFV+BESS'!$I$9,CL639*$B$4&lt;'SFV+BESS'!$I$7),$B$2*'SFV+BESS'!$I$9-CS638,IF(AND(CL639&gt;0,CL639*$B$4+CS638&gt;$B$2*'SFV+BESS'!$I$9,CL639*$B$4&gt;'SFV+BESS'!$I$7,CS638&lt;$B$2*'SFV+BESS'!$I$9),$B$2*'SFV+BESS'!$I$9-CS638,IF(AND(CL639&gt;0,CL639*$B$4+CS638&lt;=$B$2*'SFV+BESS'!$I$9,CL639&gt;'SFV+BESS'!$I$7),'SFV+BESS'!$I$7,0))))</f>
        <v>0</v>
      </c>
      <c r="CN639" s="27">
        <f>IF(AND(CL639&lt;0,CS638+CL639/$B$5&gt;$H$2,-CL639/'Carga-Descarga Año'!$B$5&lt;'SFV+BESS'!$I$7),CL639/$B$5,IF(AND(CL639&lt;0,CS638+CL639/$B$5&gt;$H$2,-CL639/'Carga-Descarga Año'!$B$5&gt;'SFV+BESS'!$I$7),-'SFV+BESS'!$I$7,IF(AND(CL639&lt;0,CS638+CL639/$B$5&lt;$H$2),-MIN('SFV+BESS'!$I$7,CS638-$H$2),0)))</f>
        <v>0</v>
      </c>
      <c r="CO639" s="33"/>
      <c r="CP639" s="33">
        <f t="shared" si="736"/>
        <v>0</v>
      </c>
      <c r="CQ639" s="27">
        <f t="shared" si="702"/>
        <v>0</v>
      </c>
      <c r="CR639" s="27">
        <f t="shared" si="737"/>
        <v>0</v>
      </c>
      <c r="CS639" s="28">
        <f>IF((CS638+CM639+CN639)&gt;=$B$2*'SFV+BESS'!$I$9, $B$2*'SFV+BESS'!$I$9, (CS638+CM639+CN639))</f>
        <v>173.61249999999998</v>
      </c>
      <c r="CT639" s="110">
        <f t="shared" si="703"/>
        <v>0</v>
      </c>
      <c r="CY639" s="251"/>
      <c r="CZ639" s="48">
        <v>26.25</v>
      </c>
      <c r="DA639" s="33">
        <f t="shared" si="754"/>
        <v>0</v>
      </c>
      <c r="DB639" s="33">
        <f>Gen_Cons_Horario!B5009</f>
        <v>0</v>
      </c>
      <c r="DC639" s="35">
        <f t="shared" si="719"/>
        <v>0</v>
      </c>
      <c r="DD639" s="116">
        <f>IF(AND(DC639&gt;0,DC639*$B$4+DJ638&lt;=$B$2*'SFV+BESS'!$I$9,DC639&lt;'SFV+BESS'!$I$7), DC639*$B$4, IF(AND(DC639&gt;0,DC639*$B$4+DJ638&gt;$B$2*'SFV+BESS'!$I$9,DC639*$B$4&lt;'SFV+BESS'!$I$7),$B$2*'SFV+BESS'!$I$9-DJ638,IF(AND(DC639&gt;0,DC639*$B$4+DJ638&gt;$B$2*'SFV+BESS'!$I$9,DC639*$B$4&gt;'SFV+BESS'!$I$7,DJ638&lt;$B$2*'SFV+BESS'!$I$9),$B$2*'SFV+BESS'!$I$9-DJ638,IF(AND(DC639&gt;0,DC639*$B$4+DJ638&lt;=$B$2*'SFV+BESS'!$I$9,DC639&gt;'SFV+BESS'!$I$7),'SFV+BESS'!$I$7,0))))</f>
        <v>0</v>
      </c>
      <c r="DE639" s="27">
        <f>IF(AND(DC639&lt;0,DJ638+DC639/$B$5&gt;$H$2,-DC639/'Carga-Descarga Año'!$B$5&lt;'SFV+BESS'!$I$7),DC639/$B$5,IF(AND(DC639&lt;0,DJ638+DC639/$B$5&gt;$H$2,-DC639/'Carga-Descarga Año'!$B$5&gt;'SFV+BESS'!$I$7),-'SFV+BESS'!$I$7,IF(AND(DC639&lt;0,DJ638+DC639/$B$5&lt;$H$2),-MIN('SFV+BESS'!$I$7,DJ638-$H$2),0)))</f>
        <v>0</v>
      </c>
      <c r="DF639" s="33"/>
      <c r="DG639" s="33">
        <f t="shared" si="738"/>
        <v>0</v>
      </c>
      <c r="DH639" s="27">
        <f t="shared" si="704"/>
        <v>0</v>
      </c>
      <c r="DI639" s="27">
        <f t="shared" si="705"/>
        <v>0</v>
      </c>
      <c r="DJ639" s="28">
        <f>IF((DJ638+DD639+DE639)&gt;=$B$2*'SFV+BESS'!$I$9, $B$2*'SFV+BESS'!$I$9, (DJ638+DD639+DE639))</f>
        <v>173.61249999999998</v>
      </c>
      <c r="DK639" s="110">
        <f t="shared" si="706"/>
        <v>0</v>
      </c>
      <c r="DP639" s="251"/>
      <c r="DQ639" s="48">
        <v>26.25</v>
      </c>
      <c r="DR639" s="33">
        <f t="shared" si="755"/>
        <v>0</v>
      </c>
      <c r="DS639" s="33">
        <f>Gen_Cons_Horario!B5753</f>
        <v>0</v>
      </c>
      <c r="DT639" s="35">
        <f t="shared" si="720"/>
        <v>0</v>
      </c>
      <c r="DU639" s="116">
        <f>IF(AND(DT639&gt;0,DT639*$B$4+EA638&lt;=$B$2*'SFV+BESS'!$I$9,DT639&lt;'SFV+BESS'!$I$7), DT639*$B$4, IF(AND(DT639&gt;0,DT639*$B$4+EA638&gt;$B$2*'SFV+BESS'!$I$9,DT639*$B$4&lt;'SFV+BESS'!$I$7),$B$2*'SFV+BESS'!$I$9-EA638,IF(AND(DT639&gt;0,DT639*$B$4+EA638&gt;$B$2*'SFV+BESS'!$I$9,DT639*$B$4&gt;'SFV+BESS'!$I$7,EA638&lt;$B$2*'SFV+BESS'!$I$9),$B$2*'SFV+BESS'!$I$9-EA638,IF(AND(DT639&gt;0,DT639*$B$4+EA638&lt;=$B$2*'SFV+BESS'!$I$9,DT639&gt;'SFV+BESS'!$I$7),'SFV+BESS'!$I$7,0))))</f>
        <v>0</v>
      </c>
      <c r="DV639" s="27">
        <f>IF(AND(DT639&lt;0,EA638+DT639/$B$5&gt;$H$2,-DT639/'Carga-Descarga Año'!$B$5&lt;'SFV+BESS'!$I$7),DT639/$B$5,IF(AND(DT639&lt;0,EA638+DT639/$B$5&gt;$H$2,-DT639/'Carga-Descarga Año'!$B$5&gt;'SFV+BESS'!$I$7),-'SFV+BESS'!$I$7,IF(AND(DT639&lt;0,EA638+DT639/$B$5&lt;$H$2),-MIN('SFV+BESS'!$I$7,EA638-$H$2),0)))</f>
        <v>0</v>
      </c>
      <c r="DW639" s="33"/>
      <c r="DX639" s="33">
        <f t="shared" si="739"/>
        <v>0</v>
      </c>
      <c r="DY639" s="27">
        <f t="shared" si="707"/>
        <v>0</v>
      </c>
      <c r="DZ639" s="27">
        <f t="shared" si="740"/>
        <v>0</v>
      </c>
      <c r="EA639" s="28">
        <f>IF((EA638+DU639+DV639)&gt;=$B$2*'SFV+BESS'!$I$9, $B$2*'SFV+BESS'!$I$9, (EA638+DU639+DV639))</f>
        <v>173.61249999999998</v>
      </c>
      <c r="EB639" s="110">
        <f t="shared" si="708"/>
        <v>0</v>
      </c>
      <c r="EG639" s="251"/>
      <c r="EH639" s="48">
        <v>26.25</v>
      </c>
      <c r="EI639" s="33">
        <f t="shared" si="756"/>
        <v>0</v>
      </c>
      <c r="EJ639" s="33">
        <f>Gen_Cons_Horario!B6497</f>
        <v>0</v>
      </c>
      <c r="EK639" s="35">
        <f t="shared" si="721"/>
        <v>0</v>
      </c>
      <c r="EL639" s="116">
        <f>IF(AND(EK639&gt;0,EK639*$B$4+ER638&lt;=$B$2*'SFV+BESS'!$I$9,EK639&lt;'SFV+BESS'!$I$7), EK639*$B$4, IF(AND(EK639&gt;0,EK639*$B$4+ER638&gt;$B$2*'SFV+BESS'!$I$9,EK639*$B$4&lt;'SFV+BESS'!$I$7),$B$2*'SFV+BESS'!$I$9-ER638,IF(AND(EK639&gt;0,EK639*$B$4+ER638&gt;$B$2*'SFV+BESS'!$I$9,EK639*$B$4&gt;'SFV+BESS'!$I$7,ER638&lt;$B$2*'SFV+BESS'!$I$9),$B$2*'SFV+BESS'!$I$9-ER638,IF(AND(EK639&gt;0,EK639*$B$4+ER638&lt;=$B$2*'SFV+BESS'!$I$9,EK639&gt;'SFV+BESS'!$I$7),'SFV+BESS'!$I$7,0))))</f>
        <v>0</v>
      </c>
      <c r="EM639" s="27">
        <f>IF(AND(EK639&lt;0,ER638+EK639/$B$5&gt;$H$2,-EK639/'Carga-Descarga Año'!$B$5&lt;'SFV+BESS'!$I$7),EK639/$B$5,IF(AND(EK639&lt;0,ER638+EK639/$B$5&gt;$H$2,-EK639/'Carga-Descarga Año'!$B$5&gt;'SFV+BESS'!$I$7),-'SFV+BESS'!$I$7,IF(AND(EK639&lt;0,ER638+EK639/$B$5&lt;$H$2),-MIN('SFV+BESS'!$I$7,ER638-$H$2),0)))</f>
        <v>0</v>
      </c>
      <c r="EN639" s="33"/>
      <c r="EO639" s="33">
        <f t="shared" si="741"/>
        <v>0</v>
      </c>
      <c r="EP639" s="27">
        <f t="shared" si="709"/>
        <v>0</v>
      </c>
      <c r="EQ639" s="27">
        <f t="shared" si="742"/>
        <v>0</v>
      </c>
      <c r="ER639" s="28">
        <f>IF((ER638+EL639+EM639)&gt;=$B$2*'SFV+BESS'!$I$9, $B$2*'SFV+BESS'!$I$9, (ER638+EL639+EM639))</f>
        <v>173.61249999999998</v>
      </c>
      <c r="ES639" s="110">
        <f t="shared" si="710"/>
        <v>0</v>
      </c>
      <c r="EX639" s="251"/>
      <c r="EY639" s="48">
        <v>26.25</v>
      </c>
      <c r="EZ639" s="33">
        <f t="shared" si="757"/>
        <v>0</v>
      </c>
      <c r="FA639" s="33">
        <f>Gen_Cons_Horario!B7217</f>
        <v>0</v>
      </c>
      <c r="FB639" s="35">
        <f t="shared" si="722"/>
        <v>0</v>
      </c>
      <c r="FC639" s="116">
        <f>IF(AND(FB639&gt;0,FB639*$B$4+FI638&lt;=$B$2*'SFV+BESS'!$I$9,FB639&lt;'SFV+BESS'!$I$7), FB639*$B$4, IF(AND(FB639&gt;0,FB639*$B$4+FI638&gt;$B$2*'SFV+BESS'!$I$9,FB639*$B$4&lt;'SFV+BESS'!$I$7),$B$2*'SFV+BESS'!$I$9-FI638,IF(AND(FB639&gt;0,FB639*$B$4+FI638&gt;$B$2*'SFV+BESS'!$I$9,FB639*$B$4&gt;'SFV+BESS'!$I$7,FI638&lt;$B$2*'SFV+BESS'!$I$9),$B$2*'SFV+BESS'!$I$9-FI638,IF(AND(FB639&gt;0,FB639*$B$4+FI638&lt;=$B$2*'SFV+BESS'!$I$9,FB639&gt;'SFV+BESS'!$I$7),'SFV+BESS'!$I$7,0))))</f>
        <v>0</v>
      </c>
      <c r="FD639" s="27">
        <f>IF(AND(FB639&lt;0,FI638+FB639/$B$5&gt;$H$2,-FB639/'Carga-Descarga Año'!$B$5&lt;'SFV+BESS'!$I$7),FB639/$B$5,IF(AND(FB639&lt;0,FI638+FB639/$B$5&gt;$H$2,-FB639/'Carga-Descarga Año'!$B$5&gt;'SFV+BESS'!$I$7),-'SFV+BESS'!$I$7,IF(AND(FB639&lt;0,FI638+FB639/$B$5&lt;$H$2),-MIN('SFV+BESS'!$I$7,FI638-$H$2),0)))</f>
        <v>0</v>
      </c>
      <c r="FE639" s="33"/>
      <c r="FF639" s="33">
        <f t="shared" si="743"/>
        <v>0</v>
      </c>
      <c r="FG639" s="27">
        <f t="shared" si="711"/>
        <v>0</v>
      </c>
      <c r="FH639" s="27">
        <f t="shared" si="744"/>
        <v>0</v>
      </c>
      <c r="FI639" s="28">
        <f>IF((FI638+FC639+FD639)&gt;=$B$2*'SFV+BESS'!$I$9, $B$2*'SFV+BESS'!$I$9, (FI638+FC639+FD639))</f>
        <v>173.61249999999998</v>
      </c>
      <c r="FJ639" s="110">
        <f t="shared" si="712"/>
        <v>0</v>
      </c>
      <c r="FO639" s="251"/>
      <c r="FP639" s="48">
        <v>26.25</v>
      </c>
      <c r="FQ639" s="33">
        <f t="shared" si="758"/>
        <v>1.7899719636822458</v>
      </c>
      <c r="FR639" s="33">
        <f>Gen_Cons_Horario!B7961</f>
        <v>0</v>
      </c>
      <c r="FS639" s="35">
        <f t="shared" si="723"/>
        <v>1.7899719636822458</v>
      </c>
      <c r="FT639" s="116">
        <f>IF(AND(FS639&gt;0,FS639*$B$4+FZ638&lt;=$B$2*'SFV+BESS'!$I$9,FS639&lt;'SFV+BESS'!$I$7), FS639*$B$4, IF(AND(FS639&gt;0,FS639*$B$4+FZ638&gt;$B$2*'SFV+BESS'!$I$9,FS639*$B$4&lt;'SFV+BESS'!$I$7),$B$2*'SFV+BESS'!$I$9-FZ638,IF(AND(FS639&gt;0,FS639*$B$4+FZ638&gt;$B$2*'SFV+BESS'!$I$9,FS639*$B$4&gt;'SFV+BESS'!$I$7,FZ638&lt;$B$2*'SFV+BESS'!$I$9),$B$2*'SFV+BESS'!$I$9-FZ638,IF(AND(FS639&gt;0,FS639*$B$4+FZ638&lt;=$B$2*'SFV+BESS'!$I$9,FS639&gt;'SFV+BESS'!$I$7),'SFV+BESS'!$I$7,0))))</f>
        <v>0</v>
      </c>
      <c r="FU639" s="27">
        <f>IF(AND(FS639&lt;0,FZ638+FS639/$B$5&gt;$H$2,-FS639/'Carga-Descarga Año'!$B$5&lt;'SFV+BESS'!$I$7),FS639/$B$5,IF(AND(FS639&lt;0,FZ638+FS639/$B$5&gt;$H$2,-FS639/'Carga-Descarga Año'!$B$5&gt;'SFV+BESS'!$I$7),-'SFV+BESS'!$I$7,IF(AND(FS639&lt;0,FZ638+FS639/$B$5&lt;$H$2),-MIN('SFV+BESS'!$I$7,FZ638-$H$2),0)))</f>
        <v>0</v>
      </c>
      <c r="FV639" s="33"/>
      <c r="FW639" s="33">
        <f t="shared" si="745"/>
        <v>0</v>
      </c>
      <c r="FX639" s="27">
        <f t="shared" si="713"/>
        <v>0</v>
      </c>
      <c r="FY639" s="27">
        <f t="shared" si="746"/>
        <v>0</v>
      </c>
      <c r="FZ639" s="28">
        <f>IF((FZ638+FT639+FU639)&gt;=$B$2*'SFV+BESS'!$I$9, $B$2*'SFV+BESS'!$I$9, (FZ638+FT639+FU639))</f>
        <v>173.61249999999998</v>
      </c>
      <c r="GA639" s="110">
        <f t="shared" si="714"/>
        <v>1.7899719636822458</v>
      </c>
      <c r="GF639" s="251"/>
      <c r="GG639" s="48">
        <v>26.25</v>
      </c>
      <c r="GH639" s="33">
        <f t="shared" si="759"/>
        <v>3.3744743042418284</v>
      </c>
      <c r="GI639" s="33">
        <f>Gen_Cons_Horario!B8681</f>
        <v>0</v>
      </c>
      <c r="GJ639" s="35">
        <f t="shared" si="729"/>
        <v>3.3744743042418284</v>
      </c>
      <c r="GK639" s="116">
        <f>IF(AND(GJ639&gt;0,GJ639*$B$4+GQ638&lt;=$B$2*'SFV+BESS'!$I$9,GJ639&lt;'SFV+BESS'!$I$7), GJ639*$B$4, IF(AND(GJ639&gt;0,GJ639*$B$4+GQ638&gt;$B$2*'SFV+BESS'!$I$9,GJ639*$B$4&lt;'SFV+BESS'!$I$7),$B$2*'SFV+BESS'!$I$9-GQ638,IF(AND(GJ639&gt;0,GJ639*$B$4+GQ638&gt;$B$2*'SFV+BESS'!$I$9,GJ639*$B$4&gt;'SFV+BESS'!$I$7,GQ638&lt;$B$2*'SFV+BESS'!$I$9),$B$2*'SFV+BESS'!$I$9-GQ638,IF(AND(GJ639&gt;0,GJ639*$B$4+GQ638&lt;=$B$2*'SFV+BESS'!$I$9,GJ639&gt;'SFV+BESS'!$I$7),'SFV+BESS'!$I$7,0))))</f>
        <v>0</v>
      </c>
      <c r="GL639" s="27">
        <f>IF(AND(GJ639&lt;0,GQ638+GJ639/$B$5&gt;$H$2,-GJ639/'Carga-Descarga Año'!$B$5&lt;'SFV+BESS'!$I$7),GJ639/$B$5,IF(AND(GJ639&lt;0,GQ638+GJ639/$B$5&gt;$H$2,-GJ639/'Carga-Descarga Año'!$B$5&gt;'SFV+BESS'!$I$7),-'SFV+BESS'!$I$7,IF(AND(GJ639&lt;0,GQ638+GJ639/$B$5&lt;$H$2),-MIN('SFV+BESS'!$I$7,GQ638-$H$2),0)))</f>
        <v>0</v>
      </c>
      <c r="GM639" s="33"/>
      <c r="GN639" s="33">
        <f t="shared" si="747"/>
        <v>0</v>
      </c>
      <c r="GO639" s="27">
        <f t="shared" si="715"/>
        <v>0</v>
      </c>
      <c r="GP639" s="27">
        <f t="shared" si="748"/>
        <v>0</v>
      </c>
      <c r="GQ639" s="28">
        <f>IF((GQ638+GK639+GL639)&gt;=$B$2*'SFV+BESS'!$I$9, $B$2*'SFV+BESS'!$I$9, (GQ638+GK639+GL639))</f>
        <v>173.61249999999998</v>
      </c>
      <c r="GR639" s="110">
        <f t="shared" si="716"/>
        <v>3.3744743042418284</v>
      </c>
    </row>
    <row r="640" spans="1:200">
      <c r="A640" s="249"/>
      <c r="B640" s="48">
        <v>26.2916666666667</v>
      </c>
      <c r="C640" s="38">
        <f t="shared" si="730"/>
        <v>31.909413679744592</v>
      </c>
      <c r="D640" s="2">
        <f>Gen_Cons_Horario!B666</f>
        <v>0</v>
      </c>
      <c r="E640" s="140">
        <f t="shared" si="688"/>
        <v>31.909413679744592</v>
      </c>
      <c r="F640" s="116">
        <f>IF(AND(E640&gt;0,E640*$B$4+L639&lt;=$B$2*'SFV+BESS'!$I$9,E640&lt;'SFV+BESS'!$I$7), E640*$B$4, IF(AND(E640&gt;0,E640*$B$4+L639&gt;$B$2*'SFV+BESS'!$I$9,E640*$B$4&lt;'SFV+BESS'!$I$7),$B$2*'SFV+BESS'!$I$9-L639,IF(AND(E640&gt;0,E640*$B$4+L639&gt;$B$2*'SFV+BESS'!$I$9,E640*$B$4&gt;'SFV+BESS'!$I$7,L639&lt;$B$2*'SFV+BESS'!$I$9),$B$2*'SFV+BESS'!$I$9-L639,IF(AND(E640&gt;0,E640*$B$4+L639&lt;=$B$2*'SFV+BESS'!$I$9,E640&gt;'SFV+BESS'!$I$7),'SFV+BESS'!$I$7,0))))</f>
        <v>0</v>
      </c>
      <c r="G640" s="27">
        <f>IF(AND(E640&lt;0,L639+E640/$B$5&gt;$H$2,-E640/'Carga-Descarga Año'!$B$5&lt;'SFV+BESS'!$I$7),E640/$B$5,IF(AND(E640&lt;0,L639+E640/$B$5&gt;$H$2,-E640/'Carga-Descarga Año'!$B$5&gt;'SFV+BESS'!$I$7),-'SFV+BESS'!$I$7,IF(AND(E640&lt;0,L639+E640/$B$5&lt;$H$2),-MIN('SFV+BESS'!$I$7,L639-$H$2),0)))</f>
        <v>0</v>
      </c>
      <c r="I640" s="38">
        <f t="shared" si="689"/>
        <v>0</v>
      </c>
      <c r="J640" s="27">
        <f t="shared" si="691"/>
        <v>0</v>
      </c>
      <c r="K640" s="27">
        <f t="shared" si="690"/>
        <v>0</v>
      </c>
      <c r="L640" s="28">
        <f>IF((L639+F640+G640)&gt;=$B$2*'SFV+BESS'!$I$9, $B$2*'SFV+BESS'!$I$9, (L639+F640+G640))</f>
        <v>173.61249999999998</v>
      </c>
      <c r="M640" s="110">
        <f t="shared" si="692"/>
        <v>31.909413679744592</v>
      </c>
      <c r="R640" s="251"/>
      <c r="S640" s="48">
        <v>26.2916666666667</v>
      </c>
      <c r="T640" s="2">
        <f t="shared" si="749"/>
        <v>11.29025511961377</v>
      </c>
      <c r="U640" s="2">
        <f>Gen_Cons_Horario!B1410</f>
        <v>0</v>
      </c>
      <c r="V640" s="35">
        <f t="shared" si="724"/>
        <v>11.29025511961377</v>
      </c>
      <c r="W640" s="116">
        <f>IF(AND(V640&gt;0,V640*$B$4+AC639&lt;=$B$2*'SFV+BESS'!$I$9,V640&lt;'SFV+BESS'!$I$7), V640*$B$4, IF(AND(V640&gt;0,V640*$B$4+AC639&gt;$B$2*'SFV+BESS'!$I$9,V640*$B$4&lt;'SFV+BESS'!$I$7),$B$2*'SFV+BESS'!$I$9-AC639,IF(AND(V640&gt;0,V640*$B$4+AC639&gt;$B$2*'SFV+BESS'!$I$9,V640*$B$4&gt;'SFV+BESS'!$I$7,AC639&lt;$B$2*'SFV+BESS'!$I$9),$B$2*'SFV+BESS'!$I$9-AC639,IF(AND(V640&gt;0,V640*$B$4+AC639&lt;=$B$2*'SFV+BESS'!$I$9,V640&gt;'SFV+BESS'!$I$7),'SFV+BESS'!$I$7,0))))</f>
        <v>10.725742363633081</v>
      </c>
      <c r="X640" s="27">
        <f>IF(AND(V640&lt;0,AC639+V640/$B$5&gt;$H$2,-V640/'Carga-Descarga Año'!$B$5&lt;'SFV+BESS'!$I$7),V640/$B$5,IF(AND(V640&lt;0,AC639+V640/$B$5&gt;$H$2,-V640/'Carga-Descarga Año'!$B$5&gt;'SFV+BESS'!$I$7),-'SFV+BESS'!$I$7,IF(AND(V640&lt;0,AC639+V640/$B$5&lt;$H$2),-MIN('SFV+BESS'!$I$7,AC639-$H$2),0)))</f>
        <v>0</v>
      </c>
      <c r="Z640" s="33">
        <f t="shared" si="718"/>
        <v>0</v>
      </c>
      <c r="AA640" s="27">
        <f t="shared" si="693"/>
        <v>0</v>
      </c>
      <c r="AB640" s="27">
        <f t="shared" si="717"/>
        <v>0</v>
      </c>
      <c r="AC640" s="28">
        <f>IF((AC639+W640+X640)&gt;=$B$2*'SFV+BESS'!$I$9, $B$2*'SFV+BESS'!$I$9, (AC639+W640+X640))</f>
        <v>169.00743020583224</v>
      </c>
      <c r="AD640" s="110">
        <f t="shared" si="694"/>
        <v>0</v>
      </c>
      <c r="AI640" s="251"/>
      <c r="AJ640" s="48">
        <v>26.2916666666667</v>
      </c>
      <c r="AK640" s="52">
        <f t="shared" si="750"/>
        <v>0</v>
      </c>
      <c r="AL640" s="33">
        <f>Gen_Cons_Horario!B2082</f>
        <v>0</v>
      </c>
      <c r="AM640" s="35">
        <f t="shared" si="725"/>
        <v>0</v>
      </c>
      <c r="AN640" s="116">
        <f>IF(AND(AM640&gt;0,AM640*$B$4+AT639&lt;=$B$2*'SFV+BESS'!$I$9,AM640&lt;'SFV+BESS'!$I$7), AM640*$B$4, IF(AND(AM640&gt;0,AM640*$B$4+AT639&gt;$B$2*'SFV+BESS'!$I$9,AM640*$B$4&lt;'SFV+BESS'!$I$7),$B$2*'SFV+BESS'!$I$9-AT639,IF(AND(AM640&gt;0,AM640*$B$4+AT639&gt;$B$2*'SFV+BESS'!$I$9,AM640*$B$4&gt;'SFV+BESS'!$I$7,AT639&lt;$B$2*'SFV+BESS'!$I$9),$B$2*'SFV+BESS'!$I$9-AT639,IF(AND(AM640&gt;0,AM640*$B$4+AT639&lt;=$B$2*'SFV+BESS'!$I$9,AM640&gt;'SFV+BESS'!$I$7),'SFV+BESS'!$I$7,0))))</f>
        <v>0</v>
      </c>
      <c r="AO640" s="27">
        <f>IF(AND(AM640&lt;0,AT639+AM640/$B$5&gt;$H$2,-AM640/'Carga-Descarga Año'!$B$5&lt;'SFV+BESS'!$I$7),AM640/$B$5,IF(AND(AM640&lt;0,AT639+AM640/$B$5&gt;$H$2,-AM640/'Carga-Descarga Año'!$B$5&gt;'SFV+BESS'!$I$7),-'SFV+BESS'!$I$7,IF(AND(AM640&lt;0,AT639+AM640/$B$5&lt;$H$2),-MIN('SFV+BESS'!$I$7,AT639-$H$2),0)))</f>
        <v>0</v>
      </c>
      <c r="AP640" s="33"/>
      <c r="AQ640" s="33">
        <f t="shared" si="731"/>
        <v>0</v>
      </c>
      <c r="AR640" s="27">
        <f t="shared" si="695"/>
        <v>0</v>
      </c>
      <c r="AS640" s="27">
        <f t="shared" si="732"/>
        <v>0</v>
      </c>
      <c r="AT640" s="28">
        <f>IF((AT639+AN640+AO640)&gt;=$B$2*'SFV+BESS'!$I$9, $B$2*'SFV+BESS'!$I$9, (AT639+AN640+AO640))</f>
        <v>173.61249999999998</v>
      </c>
      <c r="AU640" s="110">
        <f t="shared" si="696"/>
        <v>0</v>
      </c>
      <c r="AZ640" s="251"/>
      <c r="BA640" s="48">
        <v>26.2916666666667</v>
      </c>
      <c r="BB640" s="33">
        <f t="shared" si="751"/>
        <v>0</v>
      </c>
      <c r="BC640" s="33">
        <f>Gen_Cons_Horario!B2826</f>
        <v>0</v>
      </c>
      <c r="BD640" s="35">
        <f t="shared" si="726"/>
        <v>0</v>
      </c>
      <c r="BE640" s="116">
        <f>IF(AND(BD640&gt;0,BD640*$B$4+BK639&lt;=$B$2*'SFV+BESS'!$I$9,BD640&lt;'SFV+BESS'!$I$7), BD640*$B$4, IF(AND(BD640&gt;0,BD640*$B$4+BK639&gt;$B$2*'SFV+BESS'!$I$9,BD640*$B$4&lt;'SFV+BESS'!$I$7),$B$2*'SFV+BESS'!$I$9-BK639,IF(AND(BD640&gt;0,BD640*$B$4+BK639&gt;$B$2*'SFV+BESS'!$I$9,BD640*$B$4&gt;'SFV+BESS'!$I$7,BK639&lt;$B$2*'SFV+BESS'!$I$9),$B$2*'SFV+BESS'!$I$9-BK639,IF(AND(BD640&gt;0,BD640*$B$4+BK639&lt;=$B$2*'SFV+BESS'!$I$9,BD640&gt;'SFV+BESS'!$I$7),'SFV+BESS'!$I$7,0))))</f>
        <v>0</v>
      </c>
      <c r="BF640" s="27">
        <f>IF(AND(BD640&lt;0,BK639+BD640/$B$5&gt;$H$2,-BD640/'Carga-Descarga Año'!$B$5&lt;'SFV+BESS'!$I$7),BD640/$B$5,IF(AND(BD640&lt;0,BK639+BD640/$B$5&gt;$H$2,-BD640/'Carga-Descarga Año'!$B$5&gt;'SFV+BESS'!$I$7),-'SFV+BESS'!$I$7,IF(AND(BD640&lt;0,BK639+BD640/$B$5&lt;$H$2),-MIN('SFV+BESS'!$I$7,BK639-$H$2),0)))</f>
        <v>0</v>
      </c>
      <c r="BG640" s="33"/>
      <c r="BH640" s="33">
        <f t="shared" si="733"/>
        <v>0</v>
      </c>
      <c r="BI640" s="27">
        <f t="shared" si="697"/>
        <v>0</v>
      </c>
      <c r="BJ640" s="27">
        <f t="shared" si="734"/>
        <v>0</v>
      </c>
      <c r="BK640" s="28">
        <f>IF((BK639+BE640+BF640)&gt;=$B$2*'SFV+BESS'!$I$9, $B$2*'SFV+BESS'!$I$9, (BK639+BE640+BF640))</f>
        <v>173.61249999999998</v>
      </c>
      <c r="BL640" s="110">
        <f t="shared" si="698"/>
        <v>0</v>
      </c>
      <c r="BQ640" s="251"/>
      <c r="BR640" s="48">
        <v>26.2916666666667</v>
      </c>
      <c r="BS640" s="33">
        <f t="shared" si="752"/>
        <v>0</v>
      </c>
      <c r="BT640" s="33">
        <f>Gen_Cons_Horario!B3546</f>
        <v>0</v>
      </c>
      <c r="BU640" s="35">
        <f t="shared" si="727"/>
        <v>0</v>
      </c>
      <c r="BV640" s="116">
        <f>IF(AND(BU640&gt;0,BU640*$B$4+CB639&lt;=$B$2*'SFV+BESS'!$I$9,BU640&lt;'SFV+BESS'!$I$7), BU640*$B$4, IF(AND(BU640&gt;0,BU640*$B$4+CB639&gt;$B$2*'SFV+BESS'!$I$9,BU640*$B$4&lt;'SFV+BESS'!$I$7),$B$2*'SFV+BESS'!$I$9-CB639,IF(AND(BU640&gt;0,BU640*$B$4+CB639&gt;$B$2*'SFV+BESS'!$I$9,BU640*$B$4&gt;'SFV+BESS'!$I$7,CB639&lt;$B$2*'SFV+BESS'!$I$9),$B$2*'SFV+BESS'!$I$9-CB639,IF(AND(BU640&gt;0,BU640*$B$4+CB639&lt;=$B$2*'SFV+BESS'!$I$9,BU640&gt;'SFV+BESS'!$I$7),'SFV+BESS'!$I$7,0))))</f>
        <v>0</v>
      </c>
      <c r="BW640" s="27">
        <f>IF(AND(BU640&lt;0,CB639+BU640/$B$5&gt;$H$2,-BU640/'Carga-Descarga Año'!$B$5&lt;'SFV+BESS'!$I$7),BU640/$B$5,IF(AND(BU640&lt;0,CB639+BU640/$B$5&gt;$H$2,-BU640/'Carga-Descarga Año'!$B$5&gt;'SFV+BESS'!$I$7),-'SFV+BESS'!$I$7,IF(AND(BU640&lt;0,CB639+BU640/$B$5&lt;$H$2),-MIN('SFV+BESS'!$I$7,CB639-$H$2),0)))</f>
        <v>0</v>
      </c>
      <c r="BX640" s="33"/>
      <c r="BY640" s="33">
        <f t="shared" si="735"/>
        <v>0</v>
      </c>
      <c r="BZ640" s="27">
        <f t="shared" si="699"/>
        <v>0</v>
      </c>
      <c r="CA640" s="27">
        <f t="shared" si="700"/>
        <v>0</v>
      </c>
      <c r="CB640" s="28">
        <f>IF((CB639+BV640+BW640)&gt;=$B$2*'SFV+BESS'!$I$9, $B$2*'SFV+BESS'!$I$9, (CB639+BV640+BW640))</f>
        <v>173.61249999999998</v>
      </c>
      <c r="CC640" s="110">
        <f t="shared" si="701"/>
        <v>0</v>
      </c>
      <c r="CH640" s="251"/>
      <c r="CI640" s="48">
        <v>26.2916666666667</v>
      </c>
      <c r="CJ640" s="33">
        <f t="shared" si="753"/>
        <v>0</v>
      </c>
      <c r="CK640" s="33">
        <f>Gen_Cons_Horario!B4290</f>
        <v>0</v>
      </c>
      <c r="CL640" s="35">
        <f t="shared" si="728"/>
        <v>0</v>
      </c>
      <c r="CM640" s="116">
        <f>IF(AND(CL640&gt;0,CL640*$B$4+CS639&lt;=$B$2*'SFV+BESS'!$I$9,CL640&lt;'SFV+BESS'!$I$7), CL640*$B$4, IF(AND(CL640&gt;0,CL640*$B$4+CS639&gt;$B$2*'SFV+BESS'!$I$9,CL640*$B$4&lt;'SFV+BESS'!$I$7),$B$2*'SFV+BESS'!$I$9-CS639,IF(AND(CL640&gt;0,CL640*$B$4+CS639&gt;$B$2*'SFV+BESS'!$I$9,CL640*$B$4&gt;'SFV+BESS'!$I$7,CS639&lt;$B$2*'SFV+BESS'!$I$9),$B$2*'SFV+BESS'!$I$9-CS639,IF(AND(CL640&gt;0,CL640*$B$4+CS639&lt;=$B$2*'SFV+BESS'!$I$9,CL640&gt;'SFV+BESS'!$I$7),'SFV+BESS'!$I$7,0))))</f>
        <v>0</v>
      </c>
      <c r="CN640" s="27">
        <f>IF(AND(CL640&lt;0,CS639+CL640/$B$5&gt;$H$2,-CL640/'Carga-Descarga Año'!$B$5&lt;'SFV+BESS'!$I$7),CL640/$B$5,IF(AND(CL640&lt;0,CS639+CL640/$B$5&gt;$H$2,-CL640/'Carga-Descarga Año'!$B$5&gt;'SFV+BESS'!$I$7),-'SFV+BESS'!$I$7,IF(AND(CL640&lt;0,CS639+CL640/$B$5&lt;$H$2),-MIN('SFV+BESS'!$I$7,CS639-$H$2),0)))</f>
        <v>0</v>
      </c>
      <c r="CO640" s="33"/>
      <c r="CP640" s="33">
        <f t="shared" si="736"/>
        <v>0</v>
      </c>
      <c r="CQ640" s="27">
        <f t="shared" si="702"/>
        <v>0</v>
      </c>
      <c r="CR640" s="27">
        <f t="shared" si="737"/>
        <v>0</v>
      </c>
      <c r="CS640" s="28">
        <f>IF((CS639+CM640+CN640)&gt;=$B$2*'SFV+BESS'!$I$9, $B$2*'SFV+BESS'!$I$9, (CS639+CM640+CN640))</f>
        <v>173.61249999999998</v>
      </c>
      <c r="CT640" s="110">
        <f t="shared" si="703"/>
        <v>0</v>
      </c>
      <c r="CY640" s="251"/>
      <c r="CZ640" s="48">
        <v>26.2916666666667</v>
      </c>
      <c r="DA640" s="33">
        <f t="shared" si="754"/>
        <v>0</v>
      </c>
      <c r="DB640" s="33">
        <f>Gen_Cons_Horario!B5010</f>
        <v>0</v>
      </c>
      <c r="DC640" s="35">
        <f t="shared" si="719"/>
        <v>0</v>
      </c>
      <c r="DD640" s="116">
        <f>IF(AND(DC640&gt;0,DC640*$B$4+DJ639&lt;=$B$2*'SFV+BESS'!$I$9,DC640&lt;'SFV+BESS'!$I$7), DC640*$B$4, IF(AND(DC640&gt;0,DC640*$B$4+DJ639&gt;$B$2*'SFV+BESS'!$I$9,DC640*$B$4&lt;'SFV+BESS'!$I$7),$B$2*'SFV+BESS'!$I$9-DJ639,IF(AND(DC640&gt;0,DC640*$B$4+DJ639&gt;$B$2*'SFV+BESS'!$I$9,DC640*$B$4&gt;'SFV+BESS'!$I$7,DJ639&lt;$B$2*'SFV+BESS'!$I$9),$B$2*'SFV+BESS'!$I$9-DJ639,IF(AND(DC640&gt;0,DC640*$B$4+DJ639&lt;=$B$2*'SFV+BESS'!$I$9,DC640&gt;'SFV+BESS'!$I$7),'SFV+BESS'!$I$7,0))))</f>
        <v>0</v>
      </c>
      <c r="DE640" s="27">
        <f>IF(AND(DC640&lt;0,DJ639+DC640/$B$5&gt;$H$2,-DC640/'Carga-Descarga Año'!$B$5&lt;'SFV+BESS'!$I$7),DC640/$B$5,IF(AND(DC640&lt;0,DJ639+DC640/$B$5&gt;$H$2,-DC640/'Carga-Descarga Año'!$B$5&gt;'SFV+BESS'!$I$7),-'SFV+BESS'!$I$7,IF(AND(DC640&lt;0,DJ639+DC640/$B$5&lt;$H$2),-MIN('SFV+BESS'!$I$7,DJ639-$H$2),0)))</f>
        <v>0</v>
      </c>
      <c r="DF640" s="33"/>
      <c r="DG640" s="33">
        <f t="shared" si="738"/>
        <v>0</v>
      </c>
      <c r="DH640" s="27">
        <f t="shared" si="704"/>
        <v>0</v>
      </c>
      <c r="DI640" s="27">
        <f t="shared" si="705"/>
        <v>0</v>
      </c>
      <c r="DJ640" s="28">
        <f>IF((DJ639+DD640+DE640)&gt;=$B$2*'SFV+BESS'!$I$9, $B$2*'SFV+BESS'!$I$9, (DJ639+DD640+DE640))</f>
        <v>173.61249999999998</v>
      </c>
      <c r="DK640" s="110">
        <f t="shared" si="706"/>
        <v>0</v>
      </c>
      <c r="DP640" s="251"/>
      <c r="DQ640" s="48">
        <v>26.2916666666667</v>
      </c>
      <c r="DR640" s="33">
        <f t="shared" si="755"/>
        <v>0</v>
      </c>
      <c r="DS640" s="33">
        <f>Gen_Cons_Horario!B5754</f>
        <v>0</v>
      </c>
      <c r="DT640" s="35">
        <f t="shared" si="720"/>
        <v>0</v>
      </c>
      <c r="DU640" s="116">
        <f>IF(AND(DT640&gt;0,DT640*$B$4+EA639&lt;=$B$2*'SFV+BESS'!$I$9,DT640&lt;'SFV+BESS'!$I$7), DT640*$B$4, IF(AND(DT640&gt;0,DT640*$B$4+EA639&gt;$B$2*'SFV+BESS'!$I$9,DT640*$B$4&lt;'SFV+BESS'!$I$7),$B$2*'SFV+BESS'!$I$9-EA639,IF(AND(DT640&gt;0,DT640*$B$4+EA639&gt;$B$2*'SFV+BESS'!$I$9,DT640*$B$4&gt;'SFV+BESS'!$I$7,EA639&lt;$B$2*'SFV+BESS'!$I$9),$B$2*'SFV+BESS'!$I$9-EA639,IF(AND(DT640&gt;0,DT640*$B$4+EA639&lt;=$B$2*'SFV+BESS'!$I$9,DT640&gt;'SFV+BESS'!$I$7),'SFV+BESS'!$I$7,0))))</f>
        <v>0</v>
      </c>
      <c r="DV640" s="27">
        <f>IF(AND(DT640&lt;0,EA639+DT640/$B$5&gt;$H$2,-DT640/'Carga-Descarga Año'!$B$5&lt;'SFV+BESS'!$I$7),DT640/$B$5,IF(AND(DT640&lt;0,EA639+DT640/$B$5&gt;$H$2,-DT640/'Carga-Descarga Año'!$B$5&gt;'SFV+BESS'!$I$7),-'SFV+BESS'!$I$7,IF(AND(DT640&lt;0,EA639+DT640/$B$5&lt;$H$2),-MIN('SFV+BESS'!$I$7,EA639-$H$2),0)))</f>
        <v>0</v>
      </c>
      <c r="DW640" s="33"/>
      <c r="DX640" s="33">
        <f t="shared" si="739"/>
        <v>0</v>
      </c>
      <c r="DY640" s="27">
        <f t="shared" si="707"/>
        <v>0</v>
      </c>
      <c r="DZ640" s="27">
        <f t="shared" si="740"/>
        <v>0</v>
      </c>
      <c r="EA640" s="28">
        <f>IF((EA639+DU640+DV640)&gt;=$B$2*'SFV+BESS'!$I$9, $B$2*'SFV+BESS'!$I$9, (EA639+DU640+DV640))</f>
        <v>173.61249999999998</v>
      </c>
      <c r="EB640" s="110">
        <f t="shared" si="708"/>
        <v>0</v>
      </c>
      <c r="EG640" s="251"/>
      <c r="EH640" s="48">
        <v>26.2916666666667</v>
      </c>
      <c r="EI640" s="33">
        <f t="shared" si="756"/>
        <v>0</v>
      </c>
      <c r="EJ640" s="33">
        <f>Gen_Cons_Horario!B6498</f>
        <v>0</v>
      </c>
      <c r="EK640" s="35">
        <f t="shared" si="721"/>
        <v>0</v>
      </c>
      <c r="EL640" s="116">
        <f>IF(AND(EK640&gt;0,EK640*$B$4+ER639&lt;=$B$2*'SFV+BESS'!$I$9,EK640&lt;'SFV+BESS'!$I$7), EK640*$B$4, IF(AND(EK640&gt;0,EK640*$B$4+ER639&gt;$B$2*'SFV+BESS'!$I$9,EK640*$B$4&lt;'SFV+BESS'!$I$7),$B$2*'SFV+BESS'!$I$9-ER639,IF(AND(EK640&gt;0,EK640*$B$4+ER639&gt;$B$2*'SFV+BESS'!$I$9,EK640*$B$4&gt;'SFV+BESS'!$I$7,ER639&lt;$B$2*'SFV+BESS'!$I$9),$B$2*'SFV+BESS'!$I$9-ER639,IF(AND(EK640&gt;0,EK640*$B$4+ER639&lt;=$B$2*'SFV+BESS'!$I$9,EK640&gt;'SFV+BESS'!$I$7),'SFV+BESS'!$I$7,0))))</f>
        <v>0</v>
      </c>
      <c r="EM640" s="27">
        <f>IF(AND(EK640&lt;0,ER639+EK640/$B$5&gt;$H$2,-EK640/'Carga-Descarga Año'!$B$5&lt;'SFV+BESS'!$I$7),EK640/$B$5,IF(AND(EK640&lt;0,ER639+EK640/$B$5&gt;$H$2,-EK640/'Carga-Descarga Año'!$B$5&gt;'SFV+BESS'!$I$7),-'SFV+BESS'!$I$7,IF(AND(EK640&lt;0,ER639+EK640/$B$5&lt;$H$2),-MIN('SFV+BESS'!$I$7,ER639-$H$2),0)))</f>
        <v>0</v>
      </c>
      <c r="EN640" s="33"/>
      <c r="EO640" s="33">
        <f t="shared" si="741"/>
        <v>0</v>
      </c>
      <c r="EP640" s="27">
        <f t="shared" si="709"/>
        <v>0</v>
      </c>
      <c r="EQ640" s="27">
        <f t="shared" si="742"/>
        <v>0</v>
      </c>
      <c r="ER640" s="28">
        <f>IF((ER639+EL640+EM640)&gt;=$B$2*'SFV+BESS'!$I$9, $B$2*'SFV+BESS'!$I$9, (ER639+EL640+EM640))</f>
        <v>173.61249999999998</v>
      </c>
      <c r="ES640" s="110">
        <f t="shared" si="710"/>
        <v>0</v>
      </c>
      <c r="EX640" s="251"/>
      <c r="EY640" s="48">
        <v>26.2916666666667</v>
      </c>
      <c r="EZ640" s="33">
        <f t="shared" si="757"/>
        <v>20.231242549735406</v>
      </c>
      <c r="FA640" s="33">
        <f>Gen_Cons_Horario!B7218</f>
        <v>0</v>
      </c>
      <c r="FB640" s="35">
        <f t="shared" si="722"/>
        <v>20.231242549735406</v>
      </c>
      <c r="FC640" s="116">
        <f>IF(AND(FB640&gt;0,FB640*$B$4+FI639&lt;=$B$2*'SFV+BESS'!$I$9,FB640&lt;'SFV+BESS'!$I$7), FB640*$B$4, IF(AND(FB640&gt;0,FB640*$B$4+FI639&gt;$B$2*'SFV+BESS'!$I$9,FB640*$B$4&lt;'SFV+BESS'!$I$7),$B$2*'SFV+BESS'!$I$9-FI639,IF(AND(FB640&gt;0,FB640*$B$4+FI639&gt;$B$2*'SFV+BESS'!$I$9,FB640*$B$4&gt;'SFV+BESS'!$I$7,FI639&lt;$B$2*'SFV+BESS'!$I$9),$B$2*'SFV+BESS'!$I$9-FI639,IF(AND(FB640&gt;0,FB640*$B$4+FI639&lt;=$B$2*'SFV+BESS'!$I$9,FB640&gt;'SFV+BESS'!$I$7),'SFV+BESS'!$I$7,0))))</f>
        <v>0</v>
      </c>
      <c r="FD640" s="27">
        <f>IF(AND(FB640&lt;0,FI639+FB640/$B$5&gt;$H$2,-FB640/'Carga-Descarga Año'!$B$5&lt;'SFV+BESS'!$I$7),FB640/$B$5,IF(AND(FB640&lt;0,FI639+FB640/$B$5&gt;$H$2,-FB640/'Carga-Descarga Año'!$B$5&gt;'SFV+BESS'!$I$7),-'SFV+BESS'!$I$7,IF(AND(FB640&lt;0,FI639+FB640/$B$5&lt;$H$2),-MIN('SFV+BESS'!$I$7,FI639-$H$2),0)))</f>
        <v>0</v>
      </c>
      <c r="FE640" s="33"/>
      <c r="FF640" s="33">
        <f t="shared" si="743"/>
        <v>0</v>
      </c>
      <c r="FG640" s="27">
        <f t="shared" si="711"/>
        <v>0</v>
      </c>
      <c r="FH640" s="27">
        <f t="shared" si="744"/>
        <v>0</v>
      </c>
      <c r="FI640" s="28">
        <f>IF((FI639+FC640+FD640)&gt;=$B$2*'SFV+BESS'!$I$9, $B$2*'SFV+BESS'!$I$9, (FI639+FC640+FD640))</f>
        <v>173.61249999999998</v>
      </c>
      <c r="FJ640" s="110">
        <f t="shared" si="712"/>
        <v>20.231242549735406</v>
      </c>
      <c r="FO640" s="251"/>
      <c r="FP640" s="48">
        <v>26.2916666666667</v>
      </c>
      <c r="FQ640" s="33">
        <f t="shared" si="758"/>
        <v>47.678344123536192</v>
      </c>
      <c r="FR640" s="33">
        <f>Gen_Cons_Horario!B7962</f>
        <v>0</v>
      </c>
      <c r="FS640" s="35">
        <f t="shared" si="723"/>
        <v>47.678344123536192</v>
      </c>
      <c r="FT640" s="116">
        <f>IF(AND(FS640&gt;0,FS640*$B$4+FZ639&lt;=$B$2*'SFV+BESS'!$I$9,FS640&lt;'SFV+BESS'!$I$7), FS640*$B$4, IF(AND(FS640&gt;0,FS640*$B$4+FZ639&gt;$B$2*'SFV+BESS'!$I$9,FS640*$B$4&lt;'SFV+BESS'!$I$7),$B$2*'SFV+BESS'!$I$9-FZ639,IF(AND(FS640&gt;0,FS640*$B$4+FZ639&gt;$B$2*'SFV+BESS'!$I$9,FS640*$B$4&gt;'SFV+BESS'!$I$7,FZ639&lt;$B$2*'SFV+BESS'!$I$9),$B$2*'SFV+BESS'!$I$9-FZ639,IF(AND(FS640&gt;0,FS640*$B$4+FZ639&lt;=$B$2*'SFV+BESS'!$I$9,FS640&gt;'SFV+BESS'!$I$7),'SFV+BESS'!$I$7,0))))</f>
        <v>0</v>
      </c>
      <c r="FU640" s="27">
        <f>IF(AND(FS640&lt;0,FZ639+FS640/$B$5&gt;$H$2,-FS640/'Carga-Descarga Año'!$B$5&lt;'SFV+BESS'!$I$7),FS640/$B$5,IF(AND(FS640&lt;0,FZ639+FS640/$B$5&gt;$H$2,-FS640/'Carga-Descarga Año'!$B$5&gt;'SFV+BESS'!$I$7),-'SFV+BESS'!$I$7,IF(AND(FS640&lt;0,FZ639+FS640/$B$5&lt;$H$2),-MIN('SFV+BESS'!$I$7,FZ639-$H$2),0)))</f>
        <v>0</v>
      </c>
      <c r="FV640" s="33"/>
      <c r="FW640" s="33">
        <f t="shared" si="745"/>
        <v>0</v>
      </c>
      <c r="FX640" s="27">
        <f t="shared" si="713"/>
        <v>0</v>
      </c>
      <c r="FY640" s="27">
        <f t="shared" si="746"/>
        <v>0</v>
      </c>
      <c r="FZ640" s="28">
        <f>IF((FZ639+FT640+FU640)&gt;=$B$2*'SFV+BESS'!$I$9, $B$2*'SFV+BESS'!$I$9, (FZ639+FT640+FU640))</f>
        <v>173.61249999999998</v>
      </c>
      <c r="GA640" s="110">
        <f t="shared" si="714"/>
        <v>47.678344123536192</v>
      </c>
      <c r="GF640" s="251"/>
      <c r="GG640" s="48">
        <v>26.2916666666667</v>
      </c>
      <c r="GH640" s="33">
        <f t="shared" si="759"/>
        <v>47.68278908167801</v>
      </c>
      <c r="GI640" s="33">
        <f>Gen_Cons_Horario!B8682</f>
        <v>0</v>
      </c>
      <c r="GJ640" s="35">
        <f t="shared" si="729"/>
        <v>47.68278908167801</v>
      </c>
      <c r="GK640" s="116">
        <f>IF(AND(GJ640&gt;0,GJ640*$B$4+GQ639&lt;=$B$2*'SFV+BESS'!$I$9,GJ640&lt;'SFV+BESS'!$I$7), GJ640*$B$4, IF(AND(GJ640&gt;0,GJ640*$B$4+GQ639&gt;$B$2*'SFV+BESS'!$I$9,GJ640*$B$4&lt;'SFV+BESS'!$I$7),$B$2*'SFV+BESS'!$I$9-GQ639,IF(AND(GJ640&gt;0,GJ640*$B$4+GQ639&gt;$B$2*'SFV+BESS'!$I$9,GJ640*$B$4&gt;'SFV+BESS'!$I$7,GQ639&lt;$B$2*'SFV+BESS'!$I$9),$B$2*'SFV+BESS'!$I$9-GQ639,IF(AND(GJ640&gt;0,GJ640*$B$4+GQ639&lt;=$B$2*'SFV+BESS'!$I$9,GJ640&gt;'SFV+BESS'!$I$7),'SFV+BESS'!$I$7,0))))</f>
        <v>0</v>
      </c>
      <c r="GL640" s="27">
        <f>IF(AND(GJ640&lt;0,GQ639+GJ640/$B$5&gt;$H$2,-GJ640/'Carga-Descarga Año'!$B$5&lt;'SFV+BESS'!$I$7),GJ640/$B$5,IF(AND(GJ640&lt;0,GQ639+GJ640/$B$5&gt;$H$2,-GJ640/'Carga-Descarga Año'!$B$5&gt;'SFV+BESS'!$I$7),-'SFV+BESS'!$I$7,IF(AND(GJ640&lt;0,GQ639+GJ640/$B$5&lt;$H$2),-MIN('SFV+BESS'!$I$7,GQ639-$H$2),0)))</f>
        <v>0</v>
      </c>
      <c r="GM640" s="33"/>
      <c r="GN640" s="33">
        <f t="shared" si="747"/>
        <v>0</v>
      </c>
      <c r="GO640" s="27">
        <f t="shared" si="715"/>
        <v>0</v>
      </c>
      <c r="GP640" s="27">
        <f t="shared" si="748"/>
        <v>0</v>
      </c>
      <c r="GQ640" s="28">
        <f>IF((GQ639+GK640+GL640)&gt;=$B$2*'SFV+BESS'!$I$9, $B$2*'SFV+BESS'!$I$9, (GQ639+GK640+GL640))</f>
        <v>173.61249999999998</v>
      </c>
      <c r="GR640" s="110">
        <f t="shared" si="716"/>
        <v>47.68278908167801</v>
      </c>
    </row>
    <row r="641" spans="1:200">
      <c r="A641" s="249"/>
      <c r="B641" s="48">
        <v>26.3333333333334</v>
      </c>
      <c r="C641" s="38">
        <f t="shared" si="730"/>
        <v>70.656558862291604</v>
      </c>
      <c r="D641" s="2">
        <f>Gen_Cons_Horario!B667</f>
        <v>74.570000000000007</v>
      </c>
      <c r="E641" s="140">
        <f t="shared" si="688"/>
        <v>-3.9134411377084035</v>
      </c>
      <c r="F641" s="116">
        <f>IF(AND(E641&gt;0,E641*$B$4+L640&lt;=$B$2*'SFV+BESS'!$I$9,E641&lt;'SFV+BESS'!$I$7), E641*$B$4, IF(AND(E641&gt;0,E641*$B$4+L640&gt;$B$2*'SFV+BESS'!$I$9,E641*$B$4&lt;'SFV+BESS'!$I$7),$B$2*'SFV+BESS'!$I$9-L640,IF(AND(E641&gt;0,E641*$B$4+L640&gt;$B$2*'SFV+BESS'!$I$9,E641*$B$4&gt;'SFV+BESS'!$I$7,L640&lt;$B$2*'SFV+BESS'!$I$9),$B$2*'SFV+BESS'!$I$9-L640,IF(AND(E641&gt;0,E641*$B$4+L640&lt;=$B$2*'SFV+BESS'!$I$9,E641&gt;'SFV+BESS'!$I$7),'SFV+BESS'!$I$7,0))))</f>
        <v>0</v>
      </c>
      <c r="G641" s="27">
        <f>IF(AND(E641&lt;0,L640+E641/$B$5&gt;$H$2,-E641/'Carga-Descarga Año'!$B$5&lt;'SFV+BESS'!$I$7),E641/$B$5,IF(AND(E641&lt;0,L640+E641/$B$5&gt;$H$2,-E641/'Carga-Descarga Año'!$B$5&gt;'SFV+BESS'!$I$7),-'SFV+BESS'!$I$7,IF(AND(E641&lt;0,L640+E641/$B$5&lt;$H$2),-MIN('SFV+BESS'!$I$7,L640-$H$2),0)))</f>
        <v>-4.1194117239035828</v>
      </c>
      <c r="I641" s="38">
        <f t="shared" si="689"/>
        <v>70.656558862291604</v>
      </c>
      <c r="J641" s="27">
        <f t="shared" si="691"/>
        <v>3.9134411377084035</v>
      </c>
      <c r="K641" s="27">
        <f t="shared" si="690"/>
        <v>0</v>
      </c>
      <c r="L641" s="28">
        <f>IF((L640+F641+G641)&gt;=$B$2*'SFV+BESS'!$I$9, $B$2*'SFV+BESS'!$I$9, (L640+F641+G641))</f>
        <v>169.49308827609639</v>
      </c>
      <c r="M641" s="110">
        <f t="shared" si="692"/>
        <v>0</v>
      </c>
      <c r="R641" s="251"/>
      <c r="S641" s="48">
        <v>26.3333333333334</v>
      </c>
      <c r="T641" s="2">
        <f t="shared" si="749"/>
        <v>61.850962829188468</v>
      </c>
      <c r="U641" s="2">
        <f>Gen_Cons_Horario!B1411</f>
        <v>74.570000000000007</v>
      </c>
      <c r="V641" s="35">
        <f t="shared" si="724"/>
        <v>-12.719037170811539</v>
      </c>
      <c r="W641" s="116">
        <f>IF(AND(V641&gt;0,V641*$B$4+AC640&lt;=$B$2*'SFV+BESS'!$I$9,V641&lt;'SFV+BESS'!$I$7), V641*$B$4, IF(AND(V641&gt;0,V641*$B$4+AC640&gt;$B$2*'SFV+BESS'!$I$9,V641*$B$4&lt;'SFV+BESS'!$I$7),$B$2*'SFV+BESS'!$I$9-AC640,IF(AND(V641&gt;0,V641*$B$4+AC640&gt;$B$2*'SFV+BESS'!$I$9,V641*$B$4&gt;'SFV+BESS'!$I$7,AC640&lt;$B$2*'SFV+BESS'!$I$9),$B$2*'SFV+BESS'!$I$9-AC640,IF(AND(V641&gt;0,V641*$B$4+AC640&lt;=$B$2*'SFV+BESS'!$I$9,V641&gt;'SFV+BESS'!$I$7),'SFV+BESS'!$I$7,0))))</f>
        <v>0</v>
      </c>
      <c r="X641" s="27">
        <f>IF(AND(V641&lt;0,AC640+V641/$B$5&gt;$H$2,-V641/'Carga-Descarga Año'!$B$5&lt;'SFV+BESS'!$I$7),V641/$B$5,IF(AND(V641&lt;0,AC640+V641/$B$5&gt;$H$2,-V641/'Carga-Descarga Año'!$B$5&gt;'SFV+BESS'!$I$7),-'SFV+BESS'!$I$7,IF(AND(V641&lt;0,AC640+V641/$B$5&lt;$H$2),-MIN('SFV+BESS'!$I$7,AC640-$H$2),0)))</f>
        <v>-13.388460179801621</v>
      </c>
      <c r="Z641" s="33">
        <f t="shared" si="718"/>
        <v>61.850962829188468</v>
      </c>
      <c r="AA641" s="27">
        <f t="shared" si="693"/>
        <v>12.719037170811539</v>
      </c>
      <c r="AB641" s="27">
        <f t="shared" si="717"/>
        <v>0</v>
      </c>
      <c r="AC641" s="28">
        <f>IF((AC640+W641+X641)&gt;=$B$2*'SFV+BESS'!$I$9, $B$2*'SFV+BESS'!$I$9, (AC640+W641+X641))</f>
        <v>155.61897002603061</v>
      </c>
      <c r="AD641" s="110">
        <f t="shared" si="694"/>
        <v>0</v>
      </c>
      <c r="AI641" s="251"/>
      <c r="AJ641" s="48">
        <v>26.3333333333334</v>
      </c>
      <c r="AK641" s="52">
        <f t="shared" si="750"/>
        <v>49.086071190777005</v>
      </c>
      <c r="AL641" s="33">
        <f>Gen_Cons_Horario!B2083</f>
        <v>0</v>
      </c>
      <c r="AM641" s="35">
        <f t="shared" si="725"/>
        <v>49.086071190777005</v>
      </c>
      <c r="AN641" s="116">
        <f>IF(AND(AM641&gt;0,AM641*$B$4+AT640&lt;=$B$2*'SFV+BESS'!$I$9,AM641&lt;'SFV+BESS'!$I$7), AM641*$B$4, IF(AND(AM641&gt;0,AM641*$B$4+AT640&gt;$B$2*'SFV+BESS'!$I$9,AM641*$B$4&lt;'SFV+BESS'!$I$7),$B$2*'SFV+BESS'!$I$9-AT640,IF(AND(AM641&gt;0,AM641*$B$4+AT640&gt;$B$2*'SFV+BESS'!$I$9,AM641*$B$4&gt;'SFV+BESS'!$I$7,AT640&lt;$B$2*'SFV+BESS'!$I$9),$B$2*'SFV+BESS'!$I$9-AT640,IF(AND(AM641&gt;0,AM641*$B$4+AT640&lt;=$B$2*'SFV+BESS'!$I$9,AM641&gt;'SFV+BESS'!$I$7),'SFV+BESS'!$I$7,0))))</f>
        <v>0</v>
      </c>
      <c r="AO641" s="27">
        <f>IF(AND(AM641&lt;0,AT640+AM641/$B$5&gt;$H$2,-AM641/'Carga-Descarga Año'!$B$5&lt;'SFV+BESS'!$I$7),AM641/$B$5,IF(AND(AM641&lt;0,AT640+AM641/$B$5&gt;$H$2,-AM641/'Carga-Descarga Año'!$B$5&gt;'SFV+BESS'!$I$7),-'SFV+BESS'!$I$7,IF(AND(AM641&lt;0,AT640+AM641/$B$5&lt;$H$2),-MIN('SFV+BESS'!$I$7,AT640-$H$2),0)))</f>
        <v>0</v>
      </c>
      <c r="AP641" s="33"/>
      <c r="AQ641" s="33">
        <f t="shared" si="731"/>
        <v>0</v>
      </c>
      <c r="AR641" s="27">
        <f t="shared" si="695"/>
        <v>0</v>
      </c>
      <c r="AS641" s="27">
        <f t="shared" si="732"/>
        <v>0</v>
      </c>
      <c r="AT641" s="28">
        <f>IF((AT640+AN641+AO641)&gt;=$B$2*'SFV+BESS'!$I$9, $B$2*'SFV+BESS'!$I$9, (AT640+AN641+AO641))</f>
        <v>173.61249999999998</v>
      </c>
      <c r="AU641" s="110">
        <f t="shared" si="696"/>
        <v>49.086071190777005</v>
      </c>
      <c r="AZ641" s="251"/>
      <c r="BA641" s="48">
        <v>26.3333333333334</v>
      </c>
      <c r="BB641" s="33">
        <f t="shared" si="751"/>
        <v>20.518647630804924</v>
      </c>
      <c r="BC641" s="33">
        <f>Gen_Cons_Horario!B2827</f>
        <v>0</v>
      </c>
      <c r="BD641" s="35">
        <f t="shared" si="726"/>
        <v>20.518647630804924</v>
      </c>
      <c r="BE641" s="116">
        <f>IF(AND(BD641&gt;0,BD641*$B$4+BK640&lt;=$B$2*'SFV+BESS'!$I$9,BD641&lt;'SFV+BESS'!$I$7), BD641*$B$4, IF(AND(BD641&gt;0,BD641*$B$4+BK640&gt;$B$2*'SFV+BESS'!$I$9,BD641*$B$4&lt;'SFV+BESS'!$I$7),$B$2*'SFV+BESS'!$I$9-BK640,IF(AND(BD641&gt;0,BD641*$B$4+BK640&gt;$B$2*'SFV+BESS'!$I$9,BD641*$B$4&gt;'SFV+BESS'!$I$7,BK640&lt;$B$2*'SFV+BESS'!$I$9),$B$2*'SFV+BESS'!$I$9-BK640,IF(AND(BD641&gt;0,BD641*$B$4+BK640&lt;=$B$2*'SFV+BESS'!$I$9,BD641&gt;'SFV+BESS'!$I$7),'SFV+BESS'!$I$7,0))))</f>
        <v>0</v>
      </c>
      <c r="BF641" s="27">
        <f>IF(AND(BD641&lt;0,BK640+BD641/$B$5&gt;$H$2,-BD641/'Carga-Descarga Año'!$B$5&lt;'SFV+BESS'!$I$7),BD641/$B$5,IF(AND(BD641&lt;0,BK640+BD641/$B$5&gt;$H$2,-BD641/'Carga-Descarga Año'!$B$5&gt;'SFV+BESS'!$I$7),-'SFV+BESS'!$I$7,IF(AND(BD641&lt;0,BK640+BD641/$B$5&lt;$H$2),-MIN('SFV+BESS'!$I$7,BK640-$H$2),0)))</f>
        <v>0</v>
      </c>
      <c r="BG641" s="33"/>
      <c r="BH641" s="33">
        <f t="shared" si="733"/>
        <v>0</v>
      </c>
      <c r="BI641" s="27">
        <f t="shared" si="697"/>
        <v>0</v>
      </c>
      <c r="BJ641" s="27">
        <f t="shared" si="734"/>
        <v>0</v>
      </c>
      <c r="BK641" s="28">
        <f>IF((BK640+BE641+BF641)&gt;=$B$2*'SFV+BESS'!$I$9, $B$2*'SFV+BESS'!$I$9, (BK640+BE641+BF641))</f>
        <v>173.61249999999998</v>
      </c>
      <c r="BL641" s="110">
        <f t="shared" si="698"/>
        <v>20.518647630804924</v>
      </c>
      <c r="BQ641" s="251"/>
      <c r="BR641" s="48">
        <v>26.3333333333334</v>
      </c>
      <c r="BS641" s="33">
        <f t="shared" si="752"/>
        <v>1.3517615596903494</v>
      </c>
      <c r="BT641" s="33">
        <f>Gen_Cons_Horario!B3547</f>
        <v>0</v>
      </c>
      <c r="BU641" s="35">
        <f t="shared" si="727"/>
        <v>1.3517615596903494</v>
      </c>
      <c r="BV641" s="116">
        <f>IF(AND(BU641&gt;0,BU641*$B$4+CB640&lt;=$B$2*'SFV+BESS'!$I$9,BU641&lt;'SFV+BESS'!$I$7), BU641*$B$4, IF(AND(BU641&gt;0,BU641*$B$4+CB640&gt;$B$2*'SFV+BESS'!$I$9,BU641*$B$4&lt;'SFV+BESS'!$I$7),$B$2*'SFV+BESS'!$I$9-CB640,IF(AND(BU641&gt;0,BU641*$B$4+CB640&gt;$B$2*'SFV+BESS'!$I$9,BU641*$B$4&gt;'SFV+BESS'!$I$7,CB640&lt;$B$2*'SFV+BESS'!$I$9),$B$2*'SFV+BESS'!$I$9-CB640,IF(AND(BU641&gt;0,BU641*$B$4+CB640&lt;=$B$2*'SFV+BESS'!$I$9,BU641&gt;'SFV+BESS'!$I$7),'SFV+BESS'!$I$7,0))))</f>
        <v>0</v>
      </c>
      <c r="BW641" s="27">
        <f>IF(AND(BU641&lt;0,CB640+BU641/$B$5&gt;$H$2,-BU641/'Carga-Descarga Año'!$B$5&lt;'SFV+BESS'!$I$7),BU641/$B$5,IF(AND(BU641&lt;0,CB640+BU641/$B$5&gt;$H$2,-BU641/'Carga-Descarga Año'!$B$5&gt;'SFV+BESS'!$I$7),-'SFV+BESS'!$I$7,IF(AND(BU641&lt;0,CB640+BU641/$B$5&lt;$H$2),-MIN('SFV+BESS'!$I$7,CB640-$H$2),0)))</f>
        <v>0</v>
      </c>
      <c r="BX641" s="33"/>
      <c r="BY641" s="33">
        <f t="shared" si="735"/>
        <v>0</v>
      </c>
      <c r="BZ641" s="27">
        <f t="shared" si="699"/>
        <v>0</v>
      </c>
      <c r="CA641" s="27">
        <f t="shared" si="700"/>
        <v>0</v>
      </c>
      <c r="CB641" s="28">
        <f>IF((CB640+BV641+BW641)&gt;=$B$2*'SFV+BESS'!$I$9, $B$2*'SFV+BESS'!$I$9, (CB640+BV641+BW641))</f>
        <v>173.61249999999998</v>
      </c>
      <c r="CC641" s="110">
        <f t="shared" si="701"/>
        <v>1.3517615596903494</v>
      </c>
      <c r="CH641" s="251"/>
      <c r="CI641" s="48">
        <v>26.3333333333334</v>
      </c>
      <c r="CJ641" s="33">
        <f t="shared" si="753"/>
        <v>0</v>
      </c>
      <c r="CK641" s="33">
        <f>Gen_Cons_Horario!B4291</f>
        <v>0</v>
      </c>
      <c r="CL641" s="35">
        <f t="shared" si="728"/>
        <v>0</v>
      </c>
      <c r="CM641" s="116">
        <f>IF(AND(CL641&gt;0,CL641*$B$4+CS640&lt;=$B$2*'SFV+BESS'!$I$9,CL641&lt;'SFV+BESS'!$I$7), CL641*$B$4, IF(AND(CL641&gt;0,CL641*$B$4+CS640&gt;$B$2*'SFV+BESS'!$I$9,CL641*$B$4&lt;'SFV+BESS'!$I$7),$B$2*'SFV+BESS'!$I$9-CS640,IF(AND(CL641&gt;0,CL641*$B$4+CS640&gt;$B$2*'SFV+BESS'!$I$9,CL641*$B$4&gt;'SFV+BESS'!$I$7,CS640&lt;$B$2*'SFV+BESS'!$I$9),$B$2*'SFV+BESS'!$I$9-CS640,IF(AND(CL641&gt;0,CL641*$B$4+CS640&lt;=$B$2*'SFV+BESS'!$I$9,CL641&gt;'SFV+BESS'!$I$7),'SFV+BESS'!$I$7,0))))</f>
        <v>0</v>
      </c>
      <c r="CN641" s="27">
        <f>IF(AND(CL641&lt;0,CS640+CL641/$B$5&gt;$H$2,-CL641/'Carga-Descarga Año'!$B$5&lt;'SFV+BESS'!$I$7),CL641/$B$5,IF(AND(CL641&lt;0,CS640+CL641/$B$5&gt;$H$2,-CL641/'Carga-Descarga Año'!$B$5&gt;'SFV+BESS'!$I$7),-'SFV+BESS'!$I$7,IF(AND(CL641&lt;0,CS640+CL641/$B$5&lt;$H$2),-MIN('SFV+BESS'!$I$7,CS640-$H$2),0)))</f>
        <v>0</v>
      </c>
      <c r="CO641" s="33"/>
      <c r="CP641" s="33">
        <f t="shared" si="736"/>
        <v>0</v>
      </c>
      <c r="CQ641" s="27">
        <f t="shared" si="702"/>
        <v>0</v>
      </c>
      <c r="CR641" s="27">
        <f t="shared" si="737"/>
        <v>0</v>
      </c>
      <c r="CS641" s="28">
        <f>IF((CS640+CM641+CN641)&gt;=$B$2*'SFV+BESS'!$I$9, $B$2*'SFV+BESS'!$I$9, (CS640+CM641+CN641))</f>
        <v>173.61249999999998</v>
      </c>
      <c r="CT641" s="110">
        <f t="shared" si="703"/>
        <v>0</v>
      </c>
      <c r="CY641" s="251"/>
      <c r="CZ641" s="48">
        <v>26.3333333333334</v>
      </c>
      <c r="DA641" s="33">
        <f t="shared" si="754"/>
        <v>0</v>
      </c>
      <c r="DB641" s="33">
        <f>Gen_Cons_Horario!B5011</f>
        <v>0</v>
      </c>
      <c r="DC641" s="35">
        <f t="shared" si="719"/>
        <v>0</v>
      </c>
      <c r="DD641" s="116">
        <f>IF(AND(DC641&gt;0,DC641*$B$4+DJ640&lt;=$B$2*'SFV+BESS'!$I$9,DC641&lt;'SFV+BESS'!$I$7), DC641*$B$4, IF(AND(DC641&gt;0,DC641*$B$4+DJ640&gt;$B$2*'SFV+BESS'!$I$9,DC641*$B$4&lt;'SFV+BESS'!$I$7),$B$2*'SFV+BESS'!$I$9-DJ640,IF(AND(DC641&gt;0,DC641*$B$4+DJ640&gt;$B$2*'SFV+BESS'!$I$9,DC641*$B$4&gt;'SFV+BESS'!$I$7,DJ640&lt;$B$2*'SFV+BESS'!$I$9),$B$2*'SFV+BESS'!$I$9-DJ640,IF(AND(DC641&gt;0,DC641*$B$4+DJ640&lt;=$B$2*'SFV+BESS'!$I$9,DC641&gt;'SFV+BESS'!$I$7),'SFV+BESS'!$I$7,0))))</f>
        <v>0</v>
      </c>
      <c r="DE641" s="27">
        <f>IF(AND(DC641&lt;0,DJ640+DC641/$B$5&gt;$H$2,-DC641/'Carga-Descarga Año'!$B$5&lt;'SFV+BESS'!$I$7),DC641/$B$5,IF(AND(DC641&lt;0,DJ640+DC641/$B$5&gt;$H$2,-DC641/'Carga-Descarga Año'!$B$5&gt;'SFV+BESS'!$I$7),-'SFV+BESS'!$I$7,IF(AND(DC641&lt;0,DJ640+DC641/$B$5&lt;$H$2),-MIN('SFV+BESS'!$I$7,DJ640-$H$2),0)))</f>
        <v>0</v>
      </c>
      <c r="DF641" s="33"/>
      <c r="DG641" s="33">
        <f t="shared" si="738"/>
        <v>0</v>
      </c>
      <c r="DH641" s="27">
        <f t="shared" si="704"/>
        <v>0</v>
      </c>
      <c r="DI641" s="27">
        <f t="shared" si="705"/>
        <v>0</v>
      </c>
      <c r="DJ641" s="28">
        <f>IF((DJ640+DD641+DE641)&gt;=$B$2*'SFV+BESS'!$I$9, $B$2*'SFV+BESS'!$I$9, (DJ640+DD641+DE641))</f>
        <v>173.61249999999998</v>
      </c>
      <c r="DK641" s="110">
        <f t="shared" si="706"/>
        <v>0</v>
      </c>
      <c r="DP641" s="251"/>
      <c r="DQ641" s="48">
        <v>26.3333333333334</v>
      </c>
      <c r="DR641" s="33">
        <f t="shared" si="755"/>
        <v>6.4835279294787034</v>
      </c>
      <c r="DS641" s="33">
        <f>Gen_Cons_Horario!B5755</f>
        <v>0</v>
      </c>
      <c r="DT641" s="35">
        <f t="shared" si="720"/>
        <v>6.4835279294787034</v>
      </c>
      <c r="DU641" s="116">
        <f>IF(AND(DT641&gt;0,DT641*$B$4+EA640&lt;=$B$2*'SFV+BESS'!$I$9,DT641&lt;'SFV+BESS'!$I$7), DT641*$B$4, IF(AND(DT641&gt;0,DT641*$B$4+EA640&gt;$B$2*'SFV+BESS'!$I$9,DT641*$B$4&lt;'SFV+BESS'!$I$7),$B$2*'SFV+BESS'!$I$9-EA640,IF(AND(DT641&gt;0,DT641*$B$4+EA640&gt;$B$2*'SFV+BESS'!$I$9,DT641*$B$4&gt;'SFV+BESS'!$I$7,EA640&lt;$B$2*'SFV+BESS'!$I$9),$B$2*'SFV+BESS'!$I$9-EA640,IF(AND(DT641&gt;0,DT641*$B$4+EA640&lt;=$B$2*'SFV+BESS'!$I$9,DT641&gt;'SFV+BESS'!$I$7),'SFV+BESS'!$I$7,0))))</f>
        <v>0</v>
      </c>
      <c r="DV641" s="27">
        <f>IF(AND(DT641&lt;0,EA640+DT641/$B$5&gt;$H$2,-DT641/'Carga-Descarga Año'!$B$5&lt;'SFV+BESS'!$I$7),DT641/$B$5,IF(AND(DT641&lt;0,EA640+DT641/$B$5&gt;$H$2,-DT641/'Carga-Descarga Año'!$B$5&gt;'SFV+BESS'!$I$7),-'SFV+BESS'!$I$7,IF(AND(DT641&lt;0,EA640+DT641/$B$5&lt;$H$2),-MIN('SFV+BESS'!$I$7,EA640-$H$2),0)))</f>
        <v>0</v>
      </c>
      <c r="DW641" s="33"/>
      <c r="DX641" s="33">
        <f t="shared" si="739"/>
        <v>0</v>
      </c>
      <c r="DY641" s="27">
        <f t="shared" si="707"/>
        <v>0</v>
      </c>
      <c r="DZ641" s="27">
        <f t="shared" si="740"/>
        <v>0</v>
      </c>
      <c r="EA641" s="28">
        <f>IF((EA640+DU641+DV641)&gt;=$B$2*'SFV+BESS'!$I$9, $B$2*'SFV+BESS'!$I$9, (EA640+DU641+DV641))</f>
        <v>173.61249999999998</v>
      </c>
      <c r="EB641" s="110">
        <f t="shared" si="708"/>
        <v>6.4835279294787034</v>
      </c>
      <c r="EG641" s="251"/>
      <c r="EH641" s="48">
        <v>26.3333333333334</v>
      </c>
      <c r="EI641" s="33">
        <f t="shared" si="756"/>
        <v>40.108563582829348</v>
      </c>
      <c r="EJ641" s="33">
        <f>Gen_Cons_Horario!B6499</f>
        <v>0</v>
      </c>
      <c r="EK641" s="35">
        <f t="shared" si="721"/>
        <v>40.108563582829348</v>
      </c>
      <c r="EL641" s="116">
        <f>IF(AND(EK641&gt;0,EK641*$B$4+ER640&lt;=$B$2*'SFV+BESS'!$I$9,EK641&lt;'SFV+BESS'!$I$7), EK641*$B$4, IF(AND(EK641&gt;0,EK641*$B$4+ER640&gt;$B$2*'SFV+BESS'!$I$9,EK641*$B$4&lt;'SFV+BESS'!$I$7),$B$2*'SFV+BESS'!$I$9-ER640,IF(AND(EK641&gt;0,EK641*$B$4+ER640&gt;$B$2*'SFV+BESS'!$I$9,EK641*$B$4&gt;'SFV+BESS'!$I$7,ER640&lt;$B$2*'SFV+BESS'!$I$9),$B$2*'SFV+BESS'!$I$9-ER640,IF(AND(EK641&gt;0,EK641*$B$4+ER640&lt;=$B$2*'SFV+BESS'!$I$9,EK641&gt;'SFV+BESS'!$I$7),'SFV+BESS'!$I$7,0))))</f>
        <v>0</v>
      </c>
      <c r="EM641" s="27">
        <f>IF(AND(EK641&lt;0,ER640+EK641/$B$5&gt;$H$2,-EK641/'Carga-Descarga Año'!$B$5&lt;'SFV+BESS'!$I$7),EK641/$B$5,IF(AND(EK641&lt;0,ER640+EK641/$B$5&gt;$H$2,-EK641/'Carga-Descarga Año'!$B$5&gt;'SFV+BESS'!$I$7),-'SFV+BESS'!$I$7,IF(AND(EK641&lt;0,ER640+EK641/$B$5&lt;$H$2),-MIN('SFV+BESS'!$I$7,ER640-$H$2),0)))</f>
        <v>0</v>
      </c>
      <c r="EN641" s="33"/>
      <c r="EO641" s="33">
        <f t="shared" si="741"/>
        <v>0</v>
      </c>
      <c r="EP641" s="27">
        <f t="shared" si="709"/>
        <v>0</v>
      </c>
      <c r="EQ641" s="27">
        <f t="shared" si="742"/>
        <v>0</v>
      </c>
      <c r="ER641" s="28">
        <f>IF((ER640+EL641+EM641)&gt;=$B$2*'SFV+BESS'!$I$9, $B$2*'SFV+BESS'!$I$9, (ER640+EL641+EM641))</f>
        <v>173.61249999999998</v>
      </c>
      <c r="ES641" s="110">
        <f t="shared" si="710"/>
        <v>40.108563582829348</v>
      </c>
      <c r="EX641" s="251"/>
      <c r="EY641" s="48">
        <v>26.3333333333334</v>
      </c>
      <c r="EZ641" s="33">
        <f t="shared" si="757"/>
        <v>65.465247118483433</v>
      </c>
      <c r="FA641" s="33">
        <f>Gen_Cons_Horario!B7219</f>
        <v>59.656000000000006</v>
      </c>
      <c r="FB641" s="35">
        <f t="shared" si="722"/>
        <v>5.8092471184834267</v>
      </c>
      <c r="FC641" s="116">
        <f>IF(AND(FB641&gt;0,FB641*$B$4+FI640&lt;=$B$2*'SFV+BESS'!$I$9,FB641&lt;'SFV+BESS'!$I$7), FB641*$B$4, IF(AND(FB641&gt;0,FB641*$B$4+FI640&gt;$B$2*'SFV+BESS'!$I$9,FB641*$B$4&lt;'SFV+BESS'!$I$7),$B$2*'SFV+BESS'!$I$9-FI640,IF(AND(FB641&gt;0,FB641*$B$4+FI640&gt;$B$2*'SFV+BESS'!$I$9,FB641*$B$4&gt;'SFV+BESS'!$I$7,FI640&lt;$B$2*'SFV+BESS'!$I$9),$B$2*'SFV+BESS'!$I$9-FI640,IF(AND(FB641&gt;0,FB641*$B$4+FI640&lt;=$B$2*'SFV+BESS'!$I$9,FB641&gt;'SFV+BESS'!$I$7),'SFV+BESS'!$I$7,0))))</f>
        <v>0</v>
      </c>
      <c r="FD641" s="27">
        <f>IF(AND(FB641&lt;0,FI640+FB641/$B$5&gt;$H$2,-FB641/'Carga-Descarga Año'!$B$5&lt;'SFV+BESS'!$I$7),FB641/$B$5,IF(AND(FB641&lt;0,FI640+FB641/$B$5&gt;$H$2,-FB641/'Carga-Descarga Año'!$B$5&gt;'SFV+BESS'!$I$7),-'SFV+BESS'!$I$7,IF(AND(FB641&lt;0,FI640+FB641/$B$5&lt;$H$2),-MIN('SFV+BESS'!$I$7,FI640-$H$2),0)))</f>
        <v>0</v>
      </c>
      <c r="FE641" s="33"/>
      <c r="FF641" s="33">
        <f t="shared" si="743"/>
        <v>59.656000000000006</v>
      </c>
      <c r="FG641" s="27">
        <f t="shared" si="711"/>
        <v>0</v>
      </c>
      <c r="FH641" s="27">
        <f t="shared" si="744"/>
        <v>0</v>
      </c>
      <c r="FI641" s="28">
        <f>IF((FI640+FC641+FD641)&gt;=$B$2*'SFV+BESS'!$I$9, $B$2*'SFV+BESS'!$I$9, (FI640+FC641+FD641))</f>
        <v>173.61249999999998</v>
      </c>
      <c r="FJ641" s="110">
        <f t="shared" si="712"/>
        <v>5.8092471184834267</v>
      </c>
      <c r="FO641" s="251"/>
      <c r="FP641" s="48">
        <v>26.3333333333334</v>
      </c>
      <c r="FQ641" s="33">
        <f t="shared" si="758"/>
        <v>73.71429995891431</v>
      </c>
      <c r="FR641" s="33">
        <f>Gen_Cons_Horario!B7963</f>
        <v>96.941000000000003</v>
      </c>
      <c r="FS641" s="35">
        <f t="shared" si="723"/>
        <v>-23.226700041085692</v>
      </c>
      <c r="FT641" s="116">
        <f>IF(AND(FS641&gt;0,FS641*$B$4+FZ640&lt;=$B$2*'SFV+BESS'!$I$9,FS641&lt;'SFV+BESS'!$I$7), FS641*$B$4, IF(AND(FS641&gt;0,FS641*$B$4+FZ640&gt;$B$2*'SFV+BESS'!$I$9,FS641*$B$4&lt;'SFV+BESS'!$I$7),$B$2*'SFV+BESS'!$I$9-FZ640,IF(AND(FS641&gt;0,FS641*$B$4+FZ640&gt;$B$2*'SFV+BESS'!$I$9,FS641*$B$4&gt;'SFV+BESS'!$I$7,FZ640&lt;$B$2*'SFV+BESS'!$I$9),$B$2*'SFV+BESS'!$I$9-FZ640,IF(AND(FS641&gt;0,FS641*$B$4+FZ640&lt;=$B$2*'SFV+BESS'!$I$9,FS641&gt;'SFV+BESS'!$I$7),'SFV+BESS'!$I$7,0))))</f>
        <v>0</v>
      </c>
      <c r="FU641" s="27">
        <f>IF(AND(FS641&lt;0,FZ640+FS641/$B$5&gt;$H$2,-FS641/'Carga-Descarga Año'!$B$5&lt;'SFV+BESS'!$I$7),FS641/$B$5,IF(AND(FS641&lt;0,FZ640+FS641/$B$5&gt;$H$2,-FS641/'Carga-Descarga Año'!$B$5&gt;'SFV+BESS'!$I$7),-'SFV+BESS'!$I$7,IF(AND(FS641&lt;0,FZ640+FS641/$B$5&lt;$H$2),-MIN('SFV+BESS'!$I$7,FZ640-$H$2),0)))</f>
        <v>-24.449157937984939</v>
      </c>
      <c r="FV641" s="33"/>
      <c r="FW641" s="33">
        <f t="shared" si="745"/>
        <v>73.71429995891431</v>
      </c>
      <c r="FX641" s="27">
        <f t="shared" si="713"/>
        <v>23.226700041085692</v>
      </c>
      <c r="FY641" s="27">
        <f t="shared" si="746"/>
        <v>0</v>
      </c>
      <c r="FZ641" s="28">
        <f>IF((FZ640+FT641+FU641)&gt;=$B$2*'SFV+BESS'!$I$9, $B$2*'SFV+BESS'!$I$9, (FZ640+FT641+FU641))</f>
        <v>149.16334206201503</v>
      </c>
      <c r="GA641" s="110">
        <f t="shared" si="714"/>
        <v>0</v>
      </c>
      <c r="GF641" s="251"/>
      <c r="GG641" s="48">
        <v>26.3333333333334</v>
      </c>
      <c r="GH641" s="33">
        <f t="shared" si="759"/>
        <v>70.863960389078386</v>
      </c>
      <c r="GI641" s="33">
        <f>Gen_Cons_Horario!B8683</f>
        <v>88.298500000000004</v>
      </c>
      <c r="GJ641" s="35">
        <f t="shared" si="729"/>
        <v>-17.434539610921618</v>
      </c>
      <c r="GK641" s="116">
        <f>IF(AND(GJ641&gt;0,GJ641*$B$4+GQ640&lt;=$B$2*'SFV+BESS'!$I$9,GJ641&lt;'SFV+BESS'!$I$7), GJ641*$B$4, IF(AND(GJ641&gt;0,GJ641*$B$4+GQ640&gt;$B$2*'SFV+BESS'!$I$9,GJ641*$B$4&lt;'SFV+BESS'!$I$7),$B$2*'SFV+BESS'!$I$9-GQ640,IF(AND(GJ641&gt;0,GJ641*$B$4+GQ640&gt;$B$2*'SFV+BESS'!$I$9,GJ641*$B$4&gt;'SFV+BESS'!$I$7,GQ640&lt;$B$2*'SFV+BESS'!$I$9),$B$2*'SFV+BESS'!$I$9-GQ640,IF(AND(GJ641&gt;0,GJ641*$B$4+GQ640&lt;=$B$2*'SFV+BESS'!$I$9,GJ641&gt;'SFV+BESS'!$I$7),'SFV+BESS'!$I$7,0))))</f>
        <v>0</v>
      </c>
      <c r="GL641" s="27">
        <f>IF(AND(GJ641&lt;0,GQ640+GJ641/$B$5&gt;$H$2,-GJ641/'Carga-Descarga Año'!$B$5&lt;'SFV+BESS'!$I$7),GJ641/$B$5,IF(AND(GJ641&lt;0,GQ640+GJ641/$B$5&gt;$H$2,-GJ641/'Carga-Descarga Año'!$B$5&gt;'SFV+BESS'!$I$7),-'SFV+BESS'!$I$7,IF(AND(GJ641&lt;0,GQ640+GJ641/$B$5&lt;$H$2),-MIN('SFV+BESS'!$I$7,GQ640-$H$2),0)))</f>
        <v>-18.352146958864861</v>
      </c>
      <c r="GM641" s="33"/>
      <c r="GN641" s="33">
        <f t="shared" si="747"/>
        <v>70.863960389078386</v>
      </c>
      <c r="GO641" s="27">
        <f t="shared" si="715"/>
        <v>17.434539610921618</v>
      </c>
      <c r="GP641" s="27">
        <f t="shared" si="748"/>
        <v>0</v>
      </c>
      <c r="GQ641" s="28">
        <f>IF((GQ640+GK641+GL641)&gt;=$B$2*'SFV+BESS'!$I$9, $B$2*'SFV+BESS'!$I$9, (GQ640+GK641+GL641))</f>
        <v>155.26035304113512</v>
      </c>
      <c r="GR641" s="110">
        <f t="shared" si="716"/>
        <v>0</v>
      </c>
    </row>
    <row r="642" spans="1:200">
      <c r="A642" s="249"/>
      <c r="B642" s="48">
        <v>26.375</v>
      </c>
      <c r="C642" s="38">
        <f t="shared" si="730"/>
        <v>87.219064057968581</v>
      </c>
      <c r="D642" s="2">
        <f>Gen_Cons_Horario!B668</f>
        <v>74.570000000000007</v>
      </c>
      <c r="E642" s="140">
        <f t="shared" si="688"/>
        <v>12.649064057968573</v>
      </c>
      <c r="F642" s="116">
        <f>IF(AND(E642&gt;0,E642*$B$4+L641&lt;=$B$2*'SFV+BESS'!$I$9,E642&lt;'SFV+BESS'!$I$7), E642*$B$4, IF(AND(E642&gt;0,E642*$B$4+L641&gt;$B$2*'SFV+BESS'!$I$9,E642*$B$4&lt;'SFV+BESS'!$I$7),$B$2*'SFV+BESS'!$I$9-L641,IF(AND(E642&gt;0,E642*$B$4+L641&gt;$B$2*'SFV+BESS'!$I$9,E642*$B$4&gt;'SFV+BESS'!$I$7,L641&lt;$B$2*'SFV+BESS'!$I$9),$B$2*'SFV+BESS'!$I$9-L641,IF(AND(E642&gt;0,E642*$B$4+L641&lt;=$B$2*'SFV+BESS'!$I$9,E642&gt;'SFV+BESS'!$I$7),'SFV+BESS'!$I$7,0))))</f>
        <v>4.1194117239035961</v>
      </c>
      <c r="G642" s="27">
        <f>IF(AND(E642&lt;0,L641+E642/$B$5&gt;$H$2,-E642/'Carga-Descarga Año'!$B$5&lt;'SFV+BESS'!$I$7),E642/$B$5,IF(AND(E642&lt;0,L641+E642/$B$5&gt;$H$2,-E642/'Carga-Descarga Año'!$B$5&gt;'SFV+BESS'!$I$7),-'SFV+BESS'!$I$7,IF(AND(E642&lt;0,L641+E642/$B$5&lt;$H$2),-MIN('SFV+BESS'!$I$7,L641-$H$2),0)))</f>
        <v>0</v>
      </c>
      <c r="I642" s="38">
        <f t="shared" si="689"/>
        <v>74.570000000000007</v>
      </c>
      <c r="J642" s="27">
        <f t="shared" si="691"/>
        <v>0</v>
      </c>
      <c r="K642" s="27">
        <f t="shared" si="690"/>
        <v>0</v>
      </c>
      <c r="L642" s="28">
        <f>IF((L641+F642+G642)&gt;=$B$2*'SFV+BESS'!$I$9, $B$2*'SFV+BESS'!$I$9, (L641+F642+G642))</f>
        <v>173.61249999999998</v>
      </c>
      <c r="M642" s="110">
        <f t="shared" si="692"/>
        <v>8.3128411907016293</v>
      </c>
      <c r="R642" s="251"/>
      <c r="S642" s="48">
        <v>26.375</v>
      </c>
      <c r="T642" s="2">
        <f t="shared" si="749"/>
        <v>82.304323553126451</v>
      </c>
      <c r="U642" s="2">
        <f>Gen_Cons_Horario!B1412</f>
        <v>74.570000000000007</v>
      </c>
      <c r="V642" s="35">
        <f t="shared" si="724"/>
        <v>7.734323553126444</v>
      </c>
      <c r="W642" s="116">
        <f>IF(AND(V642&gt;0,V642*$B$4+AC641&lt;=$B$2*'SFV+BESS'!$I$9,V642&lt;'SFV+BESS'!$I$7), V642*$B$4, IF(AND(V642&gt;0,V642*$B$4+AC641&gt;$B$2*'SFV+BESS'!$I$9,V642*$B$4&lt;'SFV+BESS'!$I$7),$B$2*'SFV+BESS'!$I$9-AC641,IF(AND(V642&gt;0,V642*$B$4+AC641&gt;$B$2*'SFV+BESS'!$I$9,V642*$B$4&gt;'SFV+BESS'!$I$7,AC641&lt;$B$2*'SFV+BESS'!$I$9),$B$2*'SFV+BESS'!$I$9-AC641,IF(AND(V642&gt;0,V642*$B$4+AC641&lt;=$B$2*'SFV+BESS'!$I$9,V642&gt;'SFV+BESS'!$I$7),'SFV+BESS'!$I$7,0))))</f>
        <v>7.3476073754701217</v>
      </c>
      <c r="X642" s="27">
        <f>IF(AND(V642&lt;0,AC641+V642/$B$5&gt;$H$2,-V642/'Carga-Descarga Año'!$B$5&lt;'SFV+BESS'!$I$7),V642/$B$5,IF(AND(V642&lt;0,AC641+V642/$B$5&gt;$H$2,-V642/'Carga-Descarga Año'!$B$5&gt;'SFV+BESS'!$I$7),-'SFV+BESS'!$I$7,IF(AND(V642&lt;0,AC641+V642/$B$5&lt;$H$2),-MIN('SFV+BESS'!$I$7,AC641-$H$2),0)))</f>
        <v>0</v>
      </c>
      <c r="Z642" s="33">
        <f t="shared" si="718"/>
        <v>74.570000000000007</v>
      </c>
      <c r="AA642" s="27">
        <f t="shared" si="693"/>
        <v>0</v>
      </c>
      <c r="AB642" s="27">
        <f t="shared" si="717"/>
        <v>0</v>
      </c>
      <c r="AC642" s="28">
        <f>IF((AC641+W642+X642)&gt;=$B$2*'SFV+BESS'!$I$9, $B$2*'SFV+BESS'!$I$9, (AC641+W642+X642))</f>
        <v>162.96657740150073</v>
      </c>
      <c r="AD642" s="110">
        <f t="shared" si="694"/>
        <v>0</v>
      </c>
      <c r="AI642" s="251"/>
      <c r="AJ642" s="48">
        <v>26.375</v>
      </c>
      <c r="AK642" s="52">
        <f t="shared" si="750"/>
        <v>81.411044901776492</v>
      </c>
      <c r="AL642" s="33">
        <f>Gen_Cons_Horario!B2084</f>
        <v>0</v>
      </c>
      <c r="AM642" s="35">
        <f t="shared" si="725"/>
        <v>81.411044901776492</v>
      </c>
      <c r="AN642" s="116">
        <f>IF(AND(AM642&gt;0,AM642*$B$4+AT641&lt;=$B$2*'SFV+BESS'!$I$9,AM642&lt;'SFV+BESS'!$I$7), AM642*$B$4, IF(AND(AM642&gt;0,AM642*$B$4+AT641&gt;$B$2*'SFV+BESS'!$I$9,AM642*$B$4&lt;'SFV+BESS'!$I$7),$B$2*'SFV+BESS'!$I$9-AT641,IF(AND(AM642&gt;0,AM642*$B$4+AT641&gt;$B$2*'SFV+BESS'!$I$9,AM642*$B$4&gt;'SFV+BESS'!$I$7,AT641&lt;$B$2*'SFV+BESS'!$I$9),$B$2*'SFV+BESS'!$I$9-AT641,IF(AND(AM642&gt;0,AM642*$B$4+AT641&lt;=$B$2*'SFV+BESS'!$I$9,AM642&gt;'SFV+BESS'!$I$7),'SFV+BESS'!$I$7,0))))</f>
        <v>0</v>
      </c>
      <c r="AO642" s="27">
        <f>IF(AND(AM642&lt;0,AT641+AM642/$B$5&gt;$H$2,-AM642/'Carga-Descarga Año'!$B$5&lt;'SFV+BESS'!$I$7),AM642/$B$5,IF(AND(AM642&lt;0,AT641+AM642/$B$5&gt;$H$2,-AM642/'Carga-Descarga Año'!$B$5&gt;'SFV+BESS'!$I$7),-'SFV+BESS'!$I$7,IF(AND(AM642&lt;0,AT641+AM642/$B$5&lt;$H$2),-MIN('SFV+BESS'!$I$7,AT641-$H$2),0)))</f>
        <v>0</v>
      </c>
      <c r="AP642" s="33"/>
      <c r="AQ642" s="33">
        <f t="shared" si="731"/>
        <v>0</v>
      </c>
      <c r="AR642" s="27">
        <f t="shared" si="695"/>
        <v>0</v>
      </c>
      <c r="AS642" s="27">
        <f t="shared" si="732"/>
        <v>0</v>
      </c>
      <c r="AT642" s="28">
        <f>IF((AT641+AN642+AO642)&gt;=$B$2*'SFV+BESS'!$I$9, $B$2*'SFV+BESS'!$I$9, (AT641+AN642+AO642))</f>
        <v>173.61249999999998</v>
      </c>
      <c r="AU642" s="110">
        <f t="shared" si="696"/>
        <v>81.411044901776492</v>
      </c>
      <c r="AZ642" s="251"/>
      <c r="BA642" s="48">
        <v>26.375</v>
      </c>
      <c r="BB642" s="33">
        <f t="shared" si="751"/>
        <v>71.326727478512353</v>
      </c>
      <c r="BC642" s="33">
        <f>Gen_Cons_Horario!B2828</f>
        <v>0</v>
      </c>
      <c r="BD642" s="35">
        <f t="shared" si="726"/>
        <v>71.326727478512353</v>
      </c>
      <c r="BE642" s="116">
        <f>IF(AND(BD642&gt;0,BD642*$B$4+BK641&lt;=$B$2*'SFV+BESS'!$I$9,BD642&lt;'SFV+BESS'!$I$7), BD642*$B$4, IF(AND(BD642&gt;0,BD642*$B$4+BK641&gt;$B$2*'SFV+BESS'!$I$9,BD642*$B$4&lt;'SFV+BESS'!$I$7),$B$2*'SFV+BESS'!$I$9-BK641,IF(AND(BD642&gt;0,BD642*$B$4+BK641&gt;$B$2*'SFV+BESS'!$I$9,BD642*$B$4&gt;'SFV+BESS'!$I$7,BK641&lt;$B$2*'SFV+BESS'!$I$9),$B$2*'SFV+BESS'!$I$9-BK641,IF(AND(BD642&gt;0,BD642*$B$4+BK641&lt;=$B$2*'SFV+BESS'!$I$9,BD642&gt;'SFV+BESS'!$I$7),'SFV+BESS'!$I$7,0))))</f>
        <v>0</v>
      </c>
      <c r="BF642" s="27">
        <f>IF(AND(BD642&lt;0,BK641+BD642/$B$5&gt;$H$2,-BD642/'Carga-Descarga Año'!$B$5&lt;'SFV+BESS'!$I$7),BD642/$B$5,IF(AND(BD642&lt;0,BK641+BD642/$B$5&gt;$H$2,-BD642/'Carga-Descarga Año'!$B$5&gt;'SFV+BESS'!$I$7),-'SFV+BESS'!$I$7,IF(AND(BD642&lt;0,BK641+BD642/$B$5&lt;$H$2),-MIN('SFV+BESS'!$I$7,BK641-$H$2),0)))</f>
        <v>0</v>
      </c>
      <c r="BG642" s="33"/>
      <c r="BH642" s="33">
        <f t="shared" si="733"/>
        <v>0</v>
      </c>
      <c r="BI642" s="27">
        <f t="shared" si="697"/>
        <v>0</v>
      </c>
      <c r="BJ642" s="27">
        <f t="shared" si="734"/>
        <v>0</v>
      </c>
      <c r="BK642" s="28">
        <f>IF((BK641+BE642+BF642)&gt;=$B$2*'SFV+BESS'!$I$9, $B$2*'SFV+BESS'!$I$9, (BK641+BE642+BF642))</f>
        <v>173.61249999999998</v>
      </c>
      <c r="BL642" s="110">
        <f t="shared" si="698"/>
        <v>71.326727478512353</v>
      </c>
      <c r="BQ642" s="251"/>
      <c r="BR642" s="48">
        <v>26.375</v>
      </c>
      <c r="BS642" s="33">
        <f t="shared" si="752"/>
        <v>45.284012249626699</v>
      </c>
      <c r="BT642" s="33">
        <f>Gen_Cons_Horario!B3548</f>
        <v>0</v>
      </c>
      <c r="BU642" s="35">
        <f t="shared" si="727"/>
        <v>45.284012249626699</v>
      </c>
      <c r="BV642" s="116">
        <f>IF(AND(BU642&gt;0,BU642*$B$4+CB641&lt;=$B$2*'SFV+BESS'!$I$9,BU642&lt;'SFV+BESS'!$I$7), BU642*$B$4, IF(AND(BU642&gt;0,BU642*$B$4+CB641&gt;$B$2*'SFV+BESS'!$I$9,BU642*$B$4&lt;'SFV+BESS'!$I$7),$B$2*'SFV+BESS'!$I$9-CB641,IF(AND(BU642&gt;0,BU642*$B$4+CB641&gt;$B$2*'SFV+BESS'!$I$9,BU642*$B$4&gt;'SFV+BESS'!$I$7,CB641&lt;$B$2*'SFV+BESS'!$I$9),$B$2*'SFV+BESS'!$I$9-CB641,IF(AND(BU642&gt;0,BU642*$B$4+CB641&lt;=$B$2*'SFV+BESS'!$I$9,BU642&gt;'SFV+BESS'!$I$7),'SFV+BESS'!$I$7,0))))</f>
        <v>0</v>
      </c>
      <c r="BW642" s="27">
        <f>IF(AND(BU642&lt;0,CB641+BU642/$B$5&gt;$H$2,-BU642/'Carga-Descarga Año'!$B$5&lt;'SFV+BESS'!$I$7),BU642/$B$5,IF(AND(BU642&lt;0,CB641+BU642/$B$5&gt;$H$2,-BU642/'Carga-Descarga Año'!$B$5&gt;'SFV+BESS'!$I$7),-'SFV+BESS'!$I$7,IF(AND(BU642&lt;0,CB641+BU642/$B$5&lt;$H$2),-MIN('SFV+BESS'!$I$7,CB641-$H$2),0)))</f>
        <v>0</v>
      </c>
      <c r="BX642" s="33"/>
      <c r="BY642" s="33">
        <f t="shared" si="735"/>
        <v>0</v>
      </c>
      <c r="BZ642" s="27">
        <f t="shared" si="699"/>
        <v>0</v>
      </c>
      <c r="CA642" s="27">
        <f t="shared" si="700"/>
        <v>0</v>
      </c>
      <c r="CB642" s="28">
        <f>IF((CB641+BV642+BW642)&gt;=$B$2*'SFV+BESS'!$I$9, $B$2*'SFV+BESS'!$I$9, (CB641+BV642+BW642))</f>
        <v>173.61249999999998</v>
      </c>
      <c r="CC642" s="110">
        <f t="shared" si="701"/>
        <v>45.284012249626699</v>
      </c>
      <c r="CH642" s="251"/>
      <c r="CI642" s="48">
        <v>26.375</v>
      </c>
      <c r="CJ642" s="33">
        <f t="shared" si="753"/>
        <v>28.883763720356487</v>
      </c>
      <c r="CK642" s="33">
        <f>Gen_Cons_Horario!B4292</f>
        <v>0</v>
      </c>
      <c r="CL642" s="35">
        <f t="shared" si="728"/>
        <v>28.883763720356487</v>
      </c>
      <c r="CM642" s="116">
        <f>IF(AND(CL642&gt;0,CL642*$B$4+CS641&lt;=$B$2*'SFV+BESS'!$I$9,CL642&lt;'SFV+BESS'!$I$7), CL642*$B$4, IF(AND(CL642&gt;0,CL642*$B$4+CS641&gt;$B$2*'SFV+BESS'!$I$9,CL642*$B$4&lt;'SFV+BESS'!$I$7),$B$2*'SFV+BESS'!$I$9-CS641,IF(AND(CL642&gt;0,CL642*$B$4+CS641&gt;$B$2*'SFV+BESS'!$I$9,CL642*$B$4&gt;'SFV+BESS'!$I$7,CS641&lt;$B$2*'SFV+BESS'!$I$9),$B$2*'SFV+BESS'!$I$9-CS641,IF(AND(CL642&gt;0,CL642*$B$4+CS641&lt;=$B$2*'SFV+BESS'!$I$9,CL642&gt;'SFV+BESS'!$I$7),'SFV+BESS'!$I$7,0))))</f>
        <v>0</v>
      </c>
      <c r="CN642" s="27">
        <f>IF(AND(CL642&lt;0,CS641+CL642/$B$5&gt;$H$2,-CL642/'Carga-Descarga Año'!$B$5&lt;'SFV+BESS'!$I$7),CL642/$B$5,IF(AND(CL642&lt;0,CS641+CL642/$B$5&gt;$H$2,-CL642/'Carga-Descarga Año'!$B$5&gt;'SFV+BESS'!$I$7),-'SFV+BESS'!$I$7,IF(AND(CL642&lt;0,CS641+CL642/$B$5&lt;$H$2),-MIN('SFV+BESS'!$I$7,CS641-$H$2),0)))</f>
        <v>0</v>
      </c>
      <c r="CO642" s="33"/>
      <c r="CP642" s="33">
        <f t="shared" si="736"/>
        <v>0</v>
      </c>
      <c r="CQ642" s="27">
        <f t="shared" si="702"/>
        <v>0</v>
      </c>
      <c r="CR642" s="27">
        <f t="shared" si="737"/>
        <v>0</v>
      </c>
      <c r="CS642" s="28">
        <f>IF((CS641+CM642+CN642)&gt;=$B$2*'SFV+BESS'!$I$9, $B$2*'SFV+BESS'!$I$9, (CS641+CM642+CN642))</f>
        <v>173.61249999999998</v>
      </c>
      <c r="CT642" s="110">
        <f t="shared" si="703"/>
        <v>28.883763720356487</v>
      </c>
      <c r="CY642" s="251"/>
      <c r="CZ642" s="48">
        <v>26.375</v>
      </c>
      <c r="DA642" s="33">
        <f t="shared" si="754"/>
        <v>35.322613829837657</v>
      </c>
      <c r="DB642" s="33">
        <f>Gen_Cons_Horario!B5012</f>
        <v>0</v>
      </c>
      <c r="DC642" s="35">
        <f t="shared" si="719"/>
        <v>35.322613829837657</v>
      </c>
      <c r="DD642" s="116">
        <f>IF(AND(DC642&gt;0,DC642*$B$4+DJ641&lt;=$B$2*'SFV+BESS'!$I$9,DC642&lt;'SFV+BESS'!$I$7), DC642*$B$4, IF(AND(DC642&gt;0,DC642*$B$4+DJ641&gt;$B$2*'SFV+BESS'!$I$9,DC642*$B$4&lt;'SFV+BESS'!$I$7),$B$2*'SFV+BESS'!$I$9-DJ641,IF(AND(DC642&gt;0,DC642*$B$4+DJ641&gt;$B$2*'SFV+BESS'!$I$9,DC642*$B$4&gt;'SFV+BESS'!$I$7,DJ641&lt;$B$2*'SFV+BESS'!$I$9),$B$2*'SFV+BESS'!$I$9-DJ641,IF(AND(DC642&gt;0,DC642*$B$4+DJ641&lt;=$B$2*'SFV+BESS'!$I$9,DC642&gt;'SFV+BESS'!$I$7),'SFV+BESS'!$I$7,0))))</f>
        <v>0</v>
      </c>
      <c r="DE642" s="27">
        <f>IF(AND(DC642&lt;0,DJ641+DC642/$B$5&gt;$H$2,-DC642/'Carga-Descarga Año'!$B$5&lt;'SFV+BESS'!$I$7),DC642/$B$5,IF(AND(DC642&lt;0,DJ641+DC642/$B$5&gt;$H$2,-DC642/'Carga-Descarga Año'!$B$5&gt;'SFV+BESS'!$I$7),-'SFV+BESS'!$I$7,IF(AND(DC642&lt;0,DJ641+DC642/$B$5&lt;$H$2),-MIN('SFV+BESS'!$I$7,DJ641-$H$2),0)))</f>
        <v>0</v>
      </c>
      <c r="DF642" s="33"/>
      <c r="DG642" s="33">
        <f t="shared" si="738"/>
        <v>0</v>
      </c>
      <c r="DH642" s="27">
        <f t="shared" si="704"/>
        <v>0</v>
      </c>
      <c r="DI642" s="27">
        <f t="shared" si="705"/>
        <v>0</v>
      </c>
      <c r="DJ642" s="28">
        <f>IF((DJ641+DD642+DE642)&gt;=$B$2*'SFV+BESS'!$I$9, $B$2*'SFV+BESS'!$I$9, (DJ641+DD642+DE642))</f>
        <v>173.61249999999998</v>
      </c>
      <c r="DK642" s="110">
        <f t="shared" si="706"/>
        <v>35.322613829837657</v>
      </c>
      <c r="DP642" s="251"/>
      <c r="DQ642" s="48">
        <v>26.375</v>
      </c>
      <c r="DR642" s="33">
        <f t="shared" si="755"/>
        <v>51.868223435829627</v>
      </c>
      <c r="DS642" s="33">
        <f>Gen_Cons_Horario!B5756</f>
        <v>0</v>
      </c>
      <c r="DT642" s="35">
        <f t="shared" si="720"/>
        <v>51.868223435829627</v>
      </c>
      <c r="DU642" s="116">
        <f>IF(AND(DT642&gt;0,DT642*$B$4+EA641&lt;=$B$2*'SFV+BESS'!$I$9,DT642&lt;'SFV+BESS'!$I$7), DT642*$B$4, IF(AND(DT642&gt;0,DT642*$B$4+EA641&gt;$B$2*'SFV+BESS'!$I$9,DT642*$B$4&lt;'SFV+BESS'!$I$7),$B$2*'SFV+BESS'!$I$9-EA641,IF(AND(DT642&gt;0,DT642*$B$4+EA641&gt;$B$2*'SFV+BESS'!$I$9,DT642*$B$4&gt;'SFV+BESS'!$I$7,EA641&lt;$B$2*'SFV+BESS'!$I$9),$B$2*'SFV+BESS'!$I$9-EA641,IF(AND(DT642&gt;0,DT642*$B$4+EA641&lt;=$B$2*'SFV+BESS'!$I$9,DT642&gt;'SFV+BESS'!$I$7),'SFV+BESS'!$I$7,0))))</f>
        <v>0</v>
      </c>
      <c r="DV642" s="27">
        <f>IF(AND(DT642&lt;0,EA641+DT642/$B$5&gt;$H$2,-DT642/'Carga-Descarga Año'!$B$5&lt;'SFV+BESS'!$I$7),DT642/$B$5,IF(AND(DT642&lt;0,EA641+DT642/$B$5&gt;$H$2,-DT642/'Carga-Descarga Año'!$B$5&gt;'SFV+BESS'!$I$7),-'SFV+BESS'!$I$7,IF(AND(DT642&lt;0,EA641+DT642/$B$5&lt;$H$2),-MIN('SFV+BESS'!$I$7,EA641-$H$2),0)))</f>
        <v>0</v>
      </c>
      <c r="DW642" s="33"/>
      <c r="DX642" s="33">
        <f t="shared" si="739"/>
        <v>0</v>
      </c>
      <c r="DY642" s="27">
        <f t="shared" si="707"/>
        <v>0</v>
      </c>
      <c r="DZ642" s="27">
        <f t="shared" si="740"/>
        <v>0</v>
      </c>
      <c r="EA642" s="28">
        <f>IF((EA641+DU642+DV642)&gt;=$B$2*'SFV+BESS'!$I$9, $B$2*'SFV+BESS'!$I$9, (EA641+DU642+DV642))</f>
        <v>173.61249999999998</v>
      </c>
      <c r="EB642" s="110">
        <f t="shared" si="708"/>
        <v>51.868223435829627</v>
      </c>
      <c r="EG642" s="251"/>
      <c r="EH642" s="48">
        <v>26.375</v>
      </c>
      <c r="EI642" s="33">
        <f t="shared" si="756"/>
        <v>72.15510433493921</v>
      </c>
      <c r="EJ642" s="33">
        <f>Gen_Cons_Horario!B6500</f>
        <v>0</v>
      </c>
      <c r="EK642" s="35">
        <f t="shared" si="721"/>
        <v>72.15510433493921</v>
      </c>
      <c r="EL642" s="116">
        <f>IF(AND(EK642&gt;0,EK642*$B$4+ER641&lt;=$B$2*'SFV+BESS'!$I$9,EK642&lt;'SFV+BESS'!$I$7), EK642*$B$4, IF(AND(EK642&gt;0,EK642*$B$4+ER641&gt;$B$2*'SFV+BESS'!$I$9,EK642*$B$4&lt;'SFV+BESS'!$I$7),$B$2*'SFV+BESS'!$I$9-ER641,IF(AND(EK642&gt;0,EK642*$B$4+ER641&gt;$B$2*'SFV+BESS'!$I$9,EK642*$B$4&gt;'SFV+BESS'!$I$7,ER641&lt;$B$2*'SFV+BESS'!$I$9),$B$2*'SFV+BESS'!$I$9-ER641,IF(AND(EK642&gt;0,EK642*$B$4+ER641&lt;=$B$2*'SFV+BESS'!$I$9,EK642&gt;'SFV+BESS'!$I$7),'SFV+BESS'!$I$7,0))))</f>
        <v>0</v>
      </c>
      <c r="EM642" s="27">
        <f>IF(AND(EK642&lt;0,ER641+EK642/$B$5&gt;$H$2,-EK642/'Carga-Descarga Año'!$B$5&lt;'SFV+BESS'!$I$7),EK642/$B$5,IF(AND(EK642&lt;0,ER641+EK642/$B$5&gt;$H$2,-EK642/'Carga-Descarga Año'!$B$5&gt;'SFV+BESS'!$I$7),-'SFV+BESS'!$I$7,IF(AND(EK642&lt;0,ER641+EK642/$B$5&lt;$H$2),-MIN('SFV+BESS'!$I$7,ER641-$H$2),0)))</f>
        <v>0</v>
      </c>
      <c r="EN642" s="33"/>
      <c r="EO642" s="33">
        <f t="shared" si="741"/>
        <v>0</v>
      </c>
      <c r="EP642" s="27">
        <f t="shared" si="709"/>
        <v>0</v>
      </c>
      <c r="EQ642" s="27">
        <f t="shared" si="742"/>
        <v>0</v>
      </c>
      <c r="ER642" s="28">
        <f>IF((ER641+EL642+EM642)&gt;=$B$2*'SFV+BESS'!$I$9, $B$2*'SFV+BESS'!$I$9, (ER641+EL642+EM642))</f>
        <v>173.61249999999998</v>
      </c>
      <c r="ES642" s="110">
        <f t="shared" si="710"/>
        <v>72.15510433493921</v>
      </c>
      <c r="EX642" s="251"/>
      <c r="EY642" s="48">
        <v>26.375</v>
      </c>
      <c r="EZ642" s="33">
        <f t="shared" si="757"/>
        <v>83.787881880507953</v>
      </c>
      <c r="FA642" s="33">
        <f>Gen_Cons_Horario!B7220</f>
        <v>59.656000000000006</v>
      </c>
      <c r="FB642" s="35">
        <f t="shared" si="722"/>
        <v>24.131881880507947</v>
      </c>
      <c r="FC642" s="116">
        <f>IF(AND(FB642&gt;0,FB642*$B$4+FI641&lt;=$B$2*'SFV+BESS'!$I$9,FB642&lt;'SFV+BESS'!$I$7), FB642*$B$4, IF(AND(FB642&gt;0,FB642*$B$4+FI641&gt;$B$2*'SFV+BESS'!$I$9,FB642*$B$4&lt;'SFV+BESS'!$I$7),$B$2*'SFV+BESS'!$I$9-FI641,IF(AND(FB642&gt;0,FB642*$B$4+FI641&gt;$B$2*'SFV+BESS'!$I$9,FB642*$B$4&gt;'SFV+BESS'!$I$7,FI641&lt;$B$2*'SFV+BESS'!$I$9),$B$2*'SFV+BESS'!$I$9-FI641,IF(AND(FB642&gt;0,FB642*$B$4+FI641&lt;=$B$2*'SFV+BESS'!$I$9,FB642&gt;'SFV+BESS'!$I$7),'SFV+BESS'!$I$7,0))))</f>
        <v>0</v>
      </c>
      <c r="FD642" s="27">
        <f>IF(AND(FB642&lt;0,FI641+FB642/$B$5&gt;$H$2,-FB642/'Carga-Descarga Año'!$B$5&lt;'SFV+BESS'!$I$7),FB642/$B$5,IF(AND(FB642&lt;0,FI641+FB642/$B$5&gt;$H$2,-FB642/'Carga-Descarga Año'!$B$5&gt;'SFV+BESS'!$I$7),-'SFV+BESS'!$I$7,IF(AND(FB642&lt;0,FI641+FB642/$B$5&lt;$H$2),-MIN('SFV+BESS'!$I$7,FI641-$H$2),0)))</f>
        <v>0</v>
      </c>
      <c r="FE642" s="33"/>
      <c r="FF642" s="33">
        <f t="shared" si="743"/>
        <v>59.656000000000006</v>
      </c>
      <c r="FG642" s="27">
        <f t="shared" si="711"/>
        <v>0</v>
      </c>
      <c r="FH642" s="27">
        <f t="shared" si="744"/>
        <v>0</v>
      </c>
      <c r="FI642" s="28">
        <f>IF((FI641+FC642+FD642)&gt;=$B$2*'SFV+BESS'!$I$9, $B$2*'SFV+BESS'!$I$9, (FI641+FC642+FD642))</f>
        <v>173.61249999999998</v>
      </c>
      <c r="FJ642" s="110">
        <f t="shared" si="712"/>
        <v>24.131881880507947</v>
      </c>
      <c r="FO642" s="251"/>
      <c r="FP642" s="48">
        <v>26.375</v>
      </c>
      <c r="FQ642" s="33">
        <f t="shared" si="758"/>
        <v>88.522249840285639</v>
      </c>
      <c r="FR642" s="33">
        <f>Gen_Cons_Horario!B7964</f>
        <v>96.941000000000003</v>
      </c>
      <c r="FS642" s="35">
        <f t="shared" si="723"/>
        <v>-8.4187501597143637</v>
      </c>
      <c r="FT642" s="116">
        <f>IF(AND(FS642&gt;0,FS642*$B$4+FZ641&lt;=$B$2*'SFV+BESS'!$I$9,FS642&lt;'SFV+BESS'!$I$7), FS642*$B$4, IF(AND(FS642&gt;0,FS642*$B$4+FZ641&gt;$B$2*'SFV+BESS'!$I$9,FS642*$B$4&lt;'SFV+BESS'!$I$7),$B$2*'SFV+BESS'!$I$9-FZ641,IF(AND(FS642&gt;0,FS642*$B$4+FZ641&gt;$B$2*'SFV+BESS'!$I$9,FS642*$B$4&gt;'SFV+BESS'!$I$7,FZ641&lt;$B$2*'SFV+BESS'!$I$9),$B$2*'SFV+BESS'!$I$9-FZ641,IF(AND(FS642&gt;0,FS642*$B$4+FZ641&lt;=$B$2*'SFV+BESS'!$I$9,FS642&gt;'SFV+BESS'!$I$7),'SFV+BESS'!$I$7,0))))</f>
        <v>0</v>
      </c>
      <c r="FU642" s="27">
        <f>IF(AND(FS642&lt;0,FZ641+FS642/$B$5&gt;$H$2,-FS642/'Carga-Descarga Año'!$B$5&lt;'SFV+BESS'!$I$7),FS642/$B$5,IF(AND(FS642&lt;0,FZ641+FS642/$B$5&gt;$H$2,-FS642/'Carga-Descarga Año'!$B$5&gt;'SFV+BESS'!$I$7),-'SFV+BESS'!$I$7,IF(AND(FS642&lt;0,FZ641+FS642/$B$5&lt;$H$2),-MIN('SFV+BESS'!$I$7,FZ641-$H$2),0)))</f>
        <v>-8.8618422733835409</v>
      </c>
      <c r="FV642" s="33"/>
      <c r="FW642" s="33">
        <f t="shared" si="745"/>
        <v>88.522249840285639</v>
      </c>
      <c r="FX642" s="27">
        <f t="shared" si="713"/>
        <v>8.4187501597143637</v>
      </c>
      <c r="FY642" s="27">
        <f t="shared" si="746"/>
        <v>0</v>
      </c>
      <c r="FZ642" s="28">
        <f>IF((FZ641+FT642+FU642)&gt;=$B$2*'SFV+BESS'!$I$9, $B$2*'SFV+BESS'!$I$9, (FZ641+FT642+FU642))</f>
        <v>140.3014997886315</v>
      </c>
      <c r="GA642" s="110">
        <f t="shared" si="714"/>
        <v>0</v>
      </c>
      <c r="GF642" s="251"/>
      <c r="GG642" s="48">
        <v>26.375</v>
      </c>
      <c r="GH642" s="33">
        <f t="shared" si="759"/>
        <v>85.975736621117875</v>
      </c>
      <c r="GI642" s="33">
        <f>Gen_Cons_Horario!B8684</f>
        <v>88.298500000000004</v>
      </c>
      <c r="GJ642" s="35">
        <f t="shared" si="729"/>
        <v>-2.3227633788821294</v>
      </c>
      <c r="GK642" s="116">
        <f>IF(AND(GJ642&gt;0,GJ642*$B$4+GQ641&lt;=$B$2*'SFV+BESS'!$I$9,GJ642&lt;'SFV+BESS'!$I$7), GJ642*$B$4, IF(AND(GJ642&gt;0,GJ642*$B$4+GQ641&gt;$B$2*'SFV+BESS'!$I$9,GJ642*$B$4&lt;'SFV+BESS'!$I$7),$B$2*'SFV+BESS'!$I$9-GQ641,IF(AND(GJ642&gt;0,GJ642*$B$4+GQ641&gt;$B$2*'SFV+BESS'!$I$9,GJ642*$B$4&gt;'SFV+BESS'!$I$7,GQ641&lt;$B$2*'SFV+BESS'!$I$9),$B$2*'SFV+BESS'!$I$9-GQ641,IF(AND(GJ642&gt;0,GJ642*$B$4+GQ641&lt;=$B$2*'SFV+BESS'!$I$9,GJ642&gt;'SFV+BESS'!$I$7),'SFV+BESS'!$I$7,0))))</f>
        <v>0</v>
      </c>
      <c r="GL642" s="27">
        <f>IF(AND(GJ642&lt;0,GQ641+GJ642/$B$5&gt;$H$2,-GJ642/'Carga-Descarga Año'!$B$5&lt;'SFV+BESS'!$I$7),GJ642/$B$5,IF(AND(GJ642&lt;0,GQ641+GJ642/$B$5&gt;$H$2,-GJ642/'Carga-Descarga Año'!$B$5&gt;'SFV+BESS'!$I$7),-'SFV+BESS'!$I$7,IF(AND(GJ642&lt;0,GQ641+GJ642/$B$5&lt;$H$2),-MIN('SFV+BESS'!$I$7,GQ641-$H$2),0)))</f>
        <v>-2.4450140830338203</v>
      </c>
      <c r="GM642" s="33"/>
      <c r="GN642" s="33">
        <f t="shared" si="747"/>
        <v>85.975736621117875</v>
      </c>
      <c r="GO642" s="27">
        <f t="shared" si="715"/>
        <v>2.3227633788821294</v>
      </c>
      <c r="GP642" s="27">
        <f t="shared" si="748"/>
        <v>0</v>
      </c>
      <c r="GQ642" s="28">
        <f>IF((GQ641+GK642+GL642)&gt;=$B$2*'SFV+BESS'!$I$9, $B$2*'SFV+BESS'!$I$9, (GQ641+GK642+GL642))</f>
        <v>152.81533895810131</v>
      </c>
      <c r="GR642" s="110">
        <f t="shared" si="716"/>
        <v>0</v>
      </c>
    </row>
    <row r="643" spans="1:200">
      <c r="A643" s="249"/>
      <c r="B643" s="48">
        <v>26.4166666666667</v>
      </c>
      <c r="C643" s="38">
        <f t="shared" si="730"/>
        <v>102.56597254203621</v>
      </c>
      <c r="D643" s="2">
        <f>Gen_Cons_Horario!B669</f>
        <v>74.570000000000007</v>
      </c>
      <c r="E643" s="140">
        <f t="shared" si="688"/>
        <v>27.995972542036199</v>
      </c>
      <c r="F643" s="116">
        <f>IF(AND(E643&gt;0,E643*$B$4+L642&lt;=$B$2*'SFV+BESS'!$I$9,E643&lt;'SFV+BESS'!$I$7), E643*$B$4, IF(AND(E643&gt;0,E643*$B$4+L642&gt;$B$2*'SFV+BESS'!$I$9,E643*$B$4&lt;'SFV+BESS'!$I$7),$B$2*'SFV+BESS'!$I$9-L642,IF(AND(E643&gt;0,E643*$B$4+L642&gt;$B$2*'SFV+BESS'!$I$9,E643*$B$4&gt;'SFV+BESS'!$I$7,L642&lt;$B$2*'SFV+BESS'!$I$9),$B$2*'SFV+BESS'!$I$9-L642,IF(AND(E643&gt;0,E643*$B$4+L642&lt;=$B$2*'SFV+BESS'!$I$9,E643&gt;'SFV+BESS'!$I$7),'SFV+BESS'!$I$7,0))))</f>
        <v>0</v>
      </c>
      <c r="G643" s="27">
        <f>IF(AND(E643&lt;0,L642+E643/$B$5&gt;$H$2,-E643/'Carga-Descarga Año'!$B$5&lt;'SFV+BESS'!$I$7),E643/$B$5,IF(AND(E643&lt;0,L642+E643/$B$5&gt;$H$2,-E643/'Carga-Descarga Año'!$B$5&gt;'SFV+BESS'!$I$7),-'SFV+BESS'!$I$7,IF(AND(E643&lt;0,L642+E643/$B$5&lt;$H$2),-MIN('SFV+BESS'!$I$7,L642-$H$2),0)))</f>
        <v>0</v>
      </c>
      <c r="I643" s="38">
        <f t="shared" si="689"/>
        <v>74.570000000000007</v>
      </c>
      <c r="J643" s="27">
        <f t="shared" si="691"/>
        <v>0</v>
      </c>
      <c r="K643" s="27">
        <f t="shared" si="690"/>
        <v>0</v>
      </c>
      <c r="L643" s="28">
        <f>IF((L642+F643+G643)&gt;=$B$2*'SFV+BESS'!$I$9, $B$2*'SFV+BESS'!$I$9, (L642+F643+G643))</f>
        <v>173.61249999999998</v>
      </c>
      <c r="M643" s="110">
        <f t="shared" si="692"/>
        <v>27.995972542036199</v>
      </c>
      <c r="R643" s="251"/>
      <c r="S643" s="48">
        <v>26.4166666666667</v>
      </c>
      <c r="T643" s="2">
        <f t="shared" si="749"/>
        <v>99.976027218608863</v>
      </c>
      <c r="U643" s="2">
        <f>Gen_Cons_Horario!B1413</f>
        <v>74.570000000000007</v>
      </c>
      <c r="V643" s="35">
        <f t="shared" si="724"/>
        <v>25.406027218608855</v>
      </c>
      <c r="W643" s="116">
        <f>IF(AND(V643&gt;0,V643*$B$4+AC642&lt;=$B$2*'SFV+BESS'!$I$9,V643&lt;'SFV+BESS'!$I$7), V643*$B$4, IF(AND(V643&gt;0,V643*$B$4+AC642&gt;$B$2*'SFV+BESS'!$I$9,V643*$B$4&lt;'SFV+BESS'!$I$7),$B$2*'SFV+BESS'!$I$9-AC642,IF(AND(V643&gt;0,V643*$B$4+AC642&gt;$B$2*'SFV+BESS'!$I$9,V643*$B$4&gt;'SFV+BESS'!$I$7,AC642&lt;$B$2*'SFV+BESS'!$I$9),$B$2*'SFV+BESS'!$I$9-AC642,IF(AND(V643&gt;0,V643*$B$4+AC642&lt;=$B$2*'SFV+BESS'!$I$9,V643&gt;'SFV+BESS'!$I$7),'SFV+BESS'!$I$7,0))))</f>
        <v>10.645922598499254</v>
      </c>
      <c r="X643" s="27">
        <f>IF(AND(V643&lt;0,AC642+V643/$B$5&gt;$H$2,-V643/'Carga-Descarga Año'!$B$5&lt;'SFV+BESS'!$I$7),V643/$B$5,IF(AND(V643&lt;0,AC642+V643/$B$5&gt;$H$2,-V643/'Carga-Descarga Año'!$B$5&gt;'SFV+BESS'!$I$7),-'SFV+BESS'!$I$7,IF(AND(V643&lt;0,AC642+V643/$B$5&lt;$H$2),-MIN('SFV+BESS'!$I$7,AC642-$H$2),0)))</f>
        <v>0</v>
      </c>
      <c r="Z643" s="33">
        <f t="shared" si="718"/>
        <v>74.570000000000007</v>
      </c>
      <c r="AA643" s="27">
        <f t="shared" si="693"/>
        <v>0</v>
      </c>
      <c r="AB643" s="27">
        <f t="shared" si="717"/>
        <v>0</v>
      </c>
      <c r="AC643" s="28">
        <f>IF((AC642+W643+X643)&gt;=$B$2*'SFV+BESS'!$I$9, $B$2*'SFV+BESS'!$I$9, (AC642+W643+X643))</f>
        <v>173.61249999999998</v>
      </c>
      <c r="AD643" s="110">
        <f t="shared" si="694"/>
        <v>14.199792904399114</v>
      </c>
      <c r="AI643" s="251"/>
      <c r="AJ643" s="48">
        <v>26.4166666666667</v>
      </c>
      <c r="AK643" s="52">
        <f t="shared" si="750"/>
        <v>98.343173988490506</v>
      </c>
      <c r="AL643" s="33">
        <f>Gen_Cons_Horario!B2085</f>
        <v>0</v>
      </c>
      <c r="AM643" s="35">
        <f t="shared" si="725"/>
        <v>98.343173988490506</v>
      </c>
      <c r="AN643" s="116">
        <f>IF(AND(AM643&gt;0,AM643*$B$4+AT642&lt;=$B$2*'SFV+BESS'!$I$9,AM643&lt;'SFV+BESS'!$I$7), AM643*$B$4, IF(AND(AM643&gt;0,AM643*$B$4+AT642&gt;$B$2*'SFV+BESS'!$I$9,AM643*$B$4&lt;'SFV+BESS'!$I$7),$B$2*'SFV+BESS'!$I$9-AT642,IF(AND(AM643&gt;0,AM643*$B$4+AT642&gt;$B$2*'SFV+BESS'!$I$9,AM643*$B$4&gt;'SFV+BESS'!$I$7,AT642&lt;$B$2*'SFV+BESS'!$I$9),$B$2*'SFV+BESS'!$I$9-AT642,IF(AND(AM643&gt;0,AM643*$B$4+AT642&lt;=$B$2*'SFV+BESS'!$I$9,AM643&gt;'SFV+BESS'!$I$7),'SFV+BESS'!$I$7,0))))</f>
        <v>0</v>
      </c>
      <c r="AO643" s="27">
        <f>IF(AND(AM643&lt;0,AT642+AM643/$B$5&gt;$H$2,-AM643/'Carga-Descarga Año'!$B$5&lt;'SFV+BESS'!$I$7),AM643/$B$5,IF(AND(AM643&lt;0,AT642+AM643/$B$5&gt;$H$2,-AM643/'Carga-Descarga Año'!$B$5&gt;'SFV+BESS'!$I$7),-'SFV+BESS'!$I$7,IF(AND(AM643&lt;0,AT642+AM643/$B$5&lt;$H$2),-MIN('SFV+BESS'!$I$7,AT642-$H$2),0)))</f>
        <v>0</v>
      </c>
      <c r="AP643" s="33"/>
      <c r="AQ643" s="33">
        <f t="shared" si="731"/>
        <v>0</v>
      </c>
      <c r="AR643" s="27">
        <f t="shared" si="695"/>
        <v>0</v>
      </c>
      <c r="AS643" s="27">
        <f t="shared" si="732"/>
        <v>0</v>
      </c>
      <c r="AT643" s="28">
        <f>IF((AT642+AN643+AO643)&gt;=$B$2*'SFV+BESS'!$I$9, $B$2*'SFV+BESS'!$I$9, (AT642+AN643+AO643))</f>
        <v>173.61249999999998</v>
      </c>
      <c r="AU643" s="110">
        <f t="shared" si="696"/>
        <v>98.343173988490506</v>
      </c>
      <c r="AZ643" s="251"/>
      <c r="BA643" s="48">
        <v>26.4166666666667</v>
      </c>
      <c r="BB643" s="33">
        <f t="shared" si="751"/>
        <v>89.500386808653857</v>
      </c>
      <c r="BC643" s="33">
        <f>Gen_Cons_Horario!B2829</f>
        <v>0</v>
      </c>
      <c r="BD643" s="35">
        <f t="shared" si="726"/>
        <v>89.500386808653857</v>
      </c>
      <c r="BE643" s="116">
        <f>IF(AND(BD643&gt;0,BD643*$B$4+BK642&lt;=$B$2*'SFV+BESS'!$I$9,BD643&lt;'SFV+BESS'!$I$7), BD643*$B$4, IF(AND(BD643&gt;0,BD643*$B$4+BK642&gt;$B$2*'SFV+BESS'!$I$9,BD643*$B$4&lt;'SFV+BESS'!$I$7),$B$2*'SFV+BESS'!$I$9-BK642,IF(AND(BD643&gt;0,BD643*$B$4+BK642&gt;$B$2*'SFV+BESS'!$I$9,BD643*$B$4&gt;'SFV+BESS'!$I$7,BK642&lt;$B$2*'SFV+BESS'!$I$9),$B$2*'SFV+BESS'!$I$9-BK642,IF(AND(BD643&gt;0,BD643*$B$4+BK642&lt;=$B$2*'SFV+BESS'!$I$9,BD643&gt;'SFV+BESS'!$I$7),'SFV+BESS'!$I$7,0))))</f>
        <v>0</v>
      </c>
      <c r="BF643" s="27">
        <f>IF(AND(BD643&lt;0,BK642+BD643/$B$5&gt;$H$2,-BD643/'Carga-Descarga Año'!$B$5&lt;'SFV+BESS'!$I$7),BD643/$B$5,IF(AND(BD643&lt;0,BK642+BD643/$B$5&gt;$H$2,-BD643/'Carga-Descarga Año'!$B$5&gt;'SFV+BESS'!$I$7),-'SFV+BESS'!$I$7,IF(AND(BD643&lt;0,BK642+BD643/$B$5&lt;$H$2),-MIN('SFV+BESS'!$I$7,BK642-$H$2),0)))</f>
        <v>0</v>
      </c>
      <c r="BG643" s="33"/>
      <c r="BH643" s="33">
        <f t="shared" si="733"/>
        <v>0</v>
      </c>
      <c r="BI643" s="27">
        <f t="shared" si="697"/>
        <v>0</v>
      </c>
      <c r="BJ643" s="27">
        <f t="shared" si="734"/>
        <v>0</v>
      </c>
      <c r="BK643" s="28">
        <f>IF((BK642+BE643+BF643)&gt;=$B$2*'SFV+BESS'!$I$9, $B$2*'SFV+BESS'!$I$9, (BK642+BE643+BF643))</f>
        <v>173.61249999999998</v>
      </c>
      <c r="BL643" s="110">
        <f t="shared" si="698"/>
        <v>89.500386808653857</v>
      </c>
      <c r="BQ643" s="251"/>
      <c r="BR643" s="48">
        <v>26.4166666666667</v>
      </c>
      <c r="BS643" s="33">
        <f t="shared" si="752"/>
        <v>68.489252357644361</v>
      </c>
      <c r="BT643" s="33">
        <f>Gen_Cons_Horario!B3549</f>
        <v>0</v>
      </c>
      <c r="BU643" s="35">
        <f t="shared" si="727"/>
        <v>68.489252357644361</v>
      </c>
      <c r="BV643" s="116">
        <f>IF(AND(BU643&gt;0,BU643*$B$4+CB642&lt;=$B$2*'SFV+BESS'!$I$9,BU643&lt;'SFV+BESS'!$I$7), BU643*$B$4, IF(AND(BU643&gt;0,BU643*$B$4+CB642&gt;$B$2*'SFV+BESS'!$I$9,BU643*$B$4&lt;'SFV+BESS'!$I$7),$B$2*'SFV+BESS'!$I$9-CB642,IF(AND(BU643&gt;0,BU643*$B$4+CB642&gt;$B$2*'SFV+BESS'!$I$9,BU643*$B$4&gt;'SFV+BESS'!$I$7,CB642&lt;$B$2*'SFV+BESS'!$I$9),$B$2*'SFV+BESS'!$I$9-CB642,IF(AND(BU643&gt;0,BU643*$B$4+CB642&lt;=$B$2*'SFV+BESS'!$I$9,BU643&gt;'SFV+BESS'!$I$7),'SFV+BESS'!$I$7,0))))</f>
        <v>0</v>
      </c>
      <c r="BW643" s="27">
        <f>IF(AND(BU643&lt;0,CB642+BU643/$B$5&gt;$H$2,-BU643/'Carga-Descarga Año'!$B$5&lt;'SFV+BESS'!$I$7),BU643/$B$5,IF(AND(BU643&lt;0,CB642+BU643/$B$5&gt;$H$2,-BU643/'Carga-Descarga Año'!$B$5&gt;'SFV+BESS'!$I$7),-'SFV+BESS'!$I$7,IF(AND(BU643&lt;0,CB642+BU643/$B$5&lt;$H$2),-MIN('SFV+BESS'!$I$7,CB642-$H$2),0)))</f>
        <v>0</v>
      </c>
      <c r="BX643" s="33"/>
      <c r="BY643" s="33">
        <f t="shared" si="735"/>
        <v>0</v>
      </c>
      <c r="BZ643" s="27">
        <f t="shared" si="699"/>
        <v>0</v>
      </c>
      <c r="CA643" s="27">
        <f t="shared" si="700"/>
        <v>0</v>
      </c>
      <c r="CB643" s="28">
        <f>IF((CB642+BV643+BW643)&gt;=$B$2*'SFV+BESS'!$I$9, $B$2*'SFV+BESS'!$I$9, (CB642+BV643+BW643))</f>
        <v>173.61249999999998</v>
      </c>
      <c r="CC643" s="110">
        <f t="shared" si="701"/>
        <v>68.489252357644361</v>
      </c>
      <c r="CH643" s="251"/>
      <c r="CI643" s="48">
        <v>26.4166666666667</v>
      </c>
      <c r="CJ643" s="33">
        <f t="shared" si="753"/>
        <v>60.041839544678055</v>
      </c>
      <c r="CK643" s="33">
        <f>Gen_Cons_Horario!B4293</f>
        <v>0</v>
      </c>
      <c r="CL643" s="35">
        <f t="shared" si="728"/>
        <v>60.041839544678055</v>
      </c>
      <c r="CM643" s="116">
        <f>IF(AND(CL643&gt;0,CL643*$B$4+CS642&lt;=$B$2*'SFV+BESS'!$I$9,CL643&lt;'SFV+BESS'!$I$7), CL643*$B$4, IF(AND(CL643&gt;0,CL643*$B$4+CS642&gt;$B$2*'SFV+BESS'!$I$9,CL643*$B$4&lt;'SFV+BESS'!$I$7),$B$2*'SFV+BESS'!$I$9-CS642,IF(AND(CL643&gt;0,CL643*$B$4+CS642&gt;$B$2*'SFV+BESS'!$I$9,CL643*$B$4&gt;'SFV+BESS'!$I$7,CS642&lt;$B$2*'SFV+BESS'!$I$9),$B$2*'SFV+BESS'!$I$9-CS642,IF(AND(CL643&gt;0,CL643*$B$4+CS642&lt;=$B$2*'SFV+BESS'!$I$9,CL643&gt;'SFV+BESS'!$I$7),'SFV+BESS'!$I$7,0))))</f>
        <v>0</v>
      </c>
      <c r="CN643" s="27">
        <f>IF(AND(CL643&lt;0,CS642+CL643/$B$5&gt;$H$2,-CL643/'Carga-Descarga Año'!$B$5&lt;'SFV+BESS'!$I$7),CL643/$B$5,IF(AND(CL643&lt;0,CS642+CL643/$B$5&gt;$H$2,-CL643/'Carga-Descarga Año'!$B$5&gt;'SFV+BESS'!$I$7),-'SFV+BESS'!$I$7,IF(AND(CL643&lt;0,CS642+CL643/$B$5&lt;$H$2),-MIN('SFV+BESS'!$I$7,CS642-$H$2),0)))</f>
        <v>0</v>
      </c>
      <c r="CO643" s="33"/>
      <c r="CP643" s="33">
        <f t="shared" si="736"/>
        <v>0</v>
      </c>
      <c r="CQ643" s="27">
        <f t="shared" si="702"/>
        <v>0</v>
      </c>
      <c r="CR643" s="27">
        <f t="shared" si="737"/>
        <v>0</v>
      </c>
      <c r="CS643" s="28">
        <f>IF((CS642+CM643+CN643)&gt;=$B$2*'SFV+BESS'!$I$9, $B$2*'SFV+BESS'!$I$9, (CS642+CM643+CN643))</f>
        <v>173.61249999999998</v>
      </c>
      <c r="CT643" s="110">
        <f t="shared" si="703"/>
        <v>60.041839544678055</v>
      </c>
      <c r="CY643" s="251"/>
      <c r="CZ643" s="48">
        <v>26.4166666666667</v>
      </c>
      <c r="DA643" s="33">
        <f t="shared" si="754"/>
        <v>68.060646159931082</v>
      </c>
      <c r="DB643" s="33">
        <f>Gen_Cons_Horario!B5013</f>
        <v>0</v>
      </c>
      <c r="DC643" s="35">
        <f t="shared" si="719"/>
        <v>68.060646159931082</v>
      </c>
      <c r="DD643" s="116">
        <f>IF(AND(DC643&gt;0,DC643*$B$4+DJ642&lt;=$B$2*'SFV+BESS'!$I$9,DC643&lt;'SFV+BESS'!$I$7), DC643*$B$4, IF(AND(DC643&gt;0,DC643*$B$4+DJ642&gt;$B$2*'SFV+BESS'!$I$9,DC643*$B$4&lt;'SFV+BESS'!$I$7),$B$2*'SFV+BESS'!$I$9-DJ642,IF(AND(DC643&gt;0,DC643*$B$4+DJ642&gt;$B$2*'SFV+BESS'!$I$9,DC643*$B$4&gt;'SFV+BESS'!$I$7,DJ642&lt;$B$2*'SFV+BESS'!$I$9),$B$2*'SFV+BESS'!$I$9-DJ642,IF(AND(DC643&gt;0,DC643*$B$4+DJ642&lt;=$B$2*'SFV+BESS'!$I$9,DC643&gt;'SFV+BESS'!$I$7),'SFV+BESS'!$I$7,0))))</f>
        <v>0</v>
      </c>
      <c r="DE643" s="27">
        <f>IF(AND(DC643&lt;0,DJ642+DC643/$B$5&gt;$H$2,-DC643/'Carga-Descarga Año'!$B$5&lt;'SFV+BESS'!$I$7),DC643/$B$5,IF(AND(DC643&lt;0,DJ642+DC643/$B$5&gt;$H$2,-DC643/'Carga-Descarga Año'!$B$5&gt;'SFV+BESS'!$I$7),-'SFV+BESS'!$I$7,IF(AND(DC643&lt;0,DJ642+DC643/$B$5&lt;$H$2),-MIN('SFV+BESS'!$I$7,DJ642-$H$2),0)))</f>
        <v>0</v>
      </c>
      <c r="DF643" s="33"/>
      <c r="DG643" s="33">
        <f t="shared" si="738"/>
        <v>0</v>
      </c>
      <c r="DH643" s="27">
        <f t="shared" si="704"/>
        <v>0</v>
      </c>
      <c r="DI643" s="27">
        <f t="shared" si="705"/>
        <v>0</v>
      </c>
      <c r="DJ643" s="28">
        <f>IF((DJ642+DD643+DE643)&gt;=$B$2*'SFV+BESS'!$I$9, $B$2*'SFV+BESS'!$I$9, (DJ642+DD643+DE643))</f>
        <v>173.61249999999998</v>
      </c>
      <c r="DK643" s="110">
        <f t="shared" si="706"/>
        <v>68.060646159931082</v>
      </c>
      <c r="DP643" s="251"/>
      <c r="DQ643" s="48">
        <v>26.4166666666667</v>
      </c>
      <c r="DR643" s="33">
        <f t="shared" si="755"/>
        <v>72.573683597713242</v>
      </c>
      <c r="DS643" s="33">
        <f>Gen_Cons_Horario!B5757</f>
        <v>0</v>
      </c>
      <c r="DT643" s="35">
        <f t="shared" si="720"/>
        <v>72.573683597713242</v>
      </c>
      <c r="DU643" s="116">
        <f>IF(AND(DT643&gt;0,DT643*$B$4+EA642&lt;=$B$2*'SFV+BESS'!$I$9,DT643&lt;'SFV+BESS'!$I$7), DT643*$B$4, IF(AND(DT643&gt;0,DT643*$B$4+EA642&gt;$B$2*'SFV+BESS'!$I$9,DT643*$B$4&lt;'SFV+BESS'!$I$7),$B$2*'SFV+BESS'!$I$9-EA642,IF(AND(DT643&gt;0,DT643*$B$4+EA642&gt;$B$2*'SFV+BESS'!$I$9,DT643*$B$4&gt;'SFV+BESS'!$I$7,EA642&lt;$B$2*'SFV+BESS'!$I$9),$B$2*'SFV+BESS'!$I$9-EA642,IF(AND(DT643&gt;0,DT643*$B$4+EA642&lt;=$B$2*'SFV+BESS'!$I$9,DT643&gt;'SFV+BESS'!$I$7),'SFV+BESS'!$I$7,0))))</f>
        <v>0</v>
      </c>
      <c r="DV643" s="27">
        <f>IF(AND(DT643&lt;0,EA642+DT643/$B$5&gt;$H$2,-DT643/'Carga-Descarga Año'!$B$5&lt;'SFV+BESS'!$I$7),DT643/$B$5,IF(AND(DT643&lt;0,EA642+DT643/$B$5&gt;$H$2,-DT643/'Carga-Descarga Año'!$B$5&gt;'SFV+BESS'!$I$7),-'SFV+BESS'!$I$7,IF(AND(DT643&lt;0,EA642+DT643/$B$5&lt;$H$2),-MIN('SFV+BESS'!$I$7,EA642-$H$2),0)))</f>
        <v>0</v>
      </c>
      <c r="DW643" s="33"/>
      <c r="DX643" s="33">
        <f t="shared" si="739"/>
        <v>0</v>
      </c>
      <c r="DY643" s="27">
        <f t="shared" si="707"/>
        <v>0</v>
      </c>
      <c r="DZ643" s="27">
        <f t="shared" si="740"/>
        <v>0</v>
      </c>
      <c r="EA643" s="28">
        <f>IF((EA642+DU643+DV643)&gt;=$B$2*'SFV+BESS'!$I$9, $B$2*'SFV+BESS'!$I$9, (EA642+DU643+DV643))</f>
        <v>173.61249999999998</v>
      </c>
      <c r="EB643" s="110">
        <f t="shared" si="708"/>
        <v>72.573683597713242</v>
      </c>
      <c r="EG643" s="251"/>
      <c r="EH643" s="48">
        <v>26.4166666666667</v>
      </c>
      <c r="EI643" s="33">
        <f t="shared" si="756"/>
        <v>88.07759942561016</v>
      </c>
      <c r="EJ643" s="33">
        <f>Gen_Cons_Horario!B6501</f>
        <v>0</v>
      </c>
      <c r="EK643" s="35">
        <f t="shared" si="721"/>
        <v>88.07759942561016</v>
      </c>
      <c r="EL643" s="116">
        <f>IF(AND(EK643&gt;0,EK643*$B$4+ER642&lt;=$B$2*'SFV+BESS'!$I$9,EK643&lt;'SFV+BESS'!$I$7), EK643*$B$4, IF(AND(EK643&gt;0,EK643*$B$4+ER642&gt;$B$2*'SFV+BESS'!$I$9,EK643*$B$4&lt;'SFV+BESS'!$I$7),$B$2*'SFV+BESS'!$I$9-ER642,IF(AND(EK643&gt;0,EK643*$B$4+ER642&gt;$B$2*'SFV+BESS'!$I$9,EK643*$B$4&gt;'SFV+BESS'!$I$7,ER642&lt;$B$2*'SFV+BESS'!$I$9),$B$2*'SFV+BESS'!$I$9-ER642,IF(AND(EK643&gt;0,EK643*$B$4+ER642&lt;=$B$2*'SFV+BESS'!$I$9,EK643&gt;'SFV+BESS'!$I$7),'SFV+BESS'!$I$7,0))))</f>
        <v>0</v>
      </c>
      <c r="EM643" s="27">
        <f>IF(AND(EK643&lt;0,ER642+EK643/$B$5&gt;$H$2,-EK643/'Carga-Descarga Año'!$B$5&lt;'SFV+BESS'!$I$7),EK643/$B$5,IF(AND(EK643&lt;0,ER642+EK643/$B$5&gt;$H$2,-EK643/'Carga-Descarga Año'!$B$5&gt;'SFV+BESS'!$I$7),-'SFV+BESS'!$I$7,IF(AND(EK643&lt;0,ER642+EK643/$B$5&lt;$H$2),-MIN('SFV+BESS'!$I$7,ER642-$H$2),0)))</f>
        <v>0</v>
      </c>
      <c r="EN643" s="33"/>
      <c r="EO643" s="33">
        <f t="shared" si="741"/>
        <v>0</v>
      </c>
      <c r="EP643" s="27">
        <f t="shared" si="709"/>
        <v>0</v>
      </c>
      <c r="EQ643" s="27">
        <f t="shared" si="742"/>
        <v>0</v>
      </c>
      <c r="ER643" s="28">
        <f>IF((ER642+EL643+EM643)&gt;=$B$2*'SFV+BESS'!$I$9, $B$2*'SFV+BESS'!$I$9, (ER642+EL643+EM643))</f>
        <v>173.61249999999998</v>
      </c>
      <c r="ES643" s="110">
        <f t="shared" si="710"/>
        <v>88.07759942561016</v>
      </c>
      <c r="EX643" s="251"/>
      <c r="EY643" s="48">
        <v>26.4166666666667</v>
      </c>
      <c r="EZ643" s="33">
        <f t="shared" si="757"/>
        <v>96.19383250062873</v>
      </c>
      <c r="FA643" s="33">
        <f>Gen_Cons_Horario!B7221</f>
        <v>59.656000000000006</v>
      </c>
      <c r="FB643" s="35">
        <f t="shared" si="722"/>
        <v>36.537832500628724</v>
      </c>
      <c r="FC643" s="116">
        <f>IF(AND(FB643&gt;0,FB643*$B$4+FI642&lt;=$B$2*'SFV+BESS'!$I$9,FB643&lt;'SFV+BESS'!$I$7), FB643*$B$4, IF(AND(FB643&gt;0,FB643*$B$4+FI642&gt;$B$2*'SFV+BESS'!$I$9,FB643*$B$4&lt;'SFV+BESS'!$I$7),$B$2*'SFV+BESS'!$I$9-FI642,IF(AND(FB643&gt;0,FB643*$B$4+FI642&gt;$B$2*'SFV+BESS'!$I$9,FB643*$B$4&gt;'SFV+BESS'!$I$7,FI642&lt;$B$2*'SFV+BESS'!$I$9),$B$2*'SFV+BESS'!$I$9-FI642,IF(AND(FB643&gt;0,FB643*$B$4+FI642&lt;=$B$2*'SFV+BESS'!$I$9,FB643&gt;'SFV+BESS'!$I$7),'SFV+BESS'!$I$7,0))))</f>
        <v>0</v>
      </c>
      <c r="FD643" s="27">
        <f>IF(AND(FB643&lt;0,FI642+FB643/$B$5&gt;$H$2,-FB643/'Carga-Descarga Año'!$B$5&lt;'SFV+BESS'!$I$7),FB643/$B$5,IF(AND(FB643&lt;0,FI642+FB643/$B$5&gt;$H$2,-FB643/'Carga-Descarga Año'!$B$5&gt;'SFV+BESS'!$I$7),-'SFV+BESS'!$I$7,IF(AND(FB643&lt;0,FI642+FB643/$B$5&lt;$H$2),-MIN('SFV+BESS'!$I$7,FI642-$H$2),0)))</f>
        <v>0</v>
      </c>
      <c r="FE643" s="33"/>
      <c r="FF643" s="33">
        <f t="shared" si="743"/>
        <v>59.656000000000006</v>
      </c>
      <c r="FG643" s="27">
        <f t="shared" si="711"/>
        <v>0</v>
      </c>
      <c r="FH643" s="27">
        <f t="shared" si="744"/>
        <v>0</v>
      </c>
      <c r="FI643" s="28">
        <f>IF((FI642+FC643+FD643)&gt;=$B$2*'SFV+BESS'!$I$9, $B$2*'SFV+BESS'!$I$9, (FI642+FC643+FD643))</f>
        <v>173.61249999999998</v>
      </c>
      <c r="FJ643" s="110">
        <f t="shared" si="712"/>
        <v>36.537832500628724</v>
      </c>
      <c r="FO643" s="251"/>
      <c r="FP643" s="48">
        <v>26.4166666666667</v>
      </c>
      <c r="FQ643" s="33">
        <f t="shared" si="758"/>
        <v>101.70295248194581</v>
      </c>
      <c r="FR643" s="33">
        <f>Gen_Cons_Horario!B7965</f>
        <v>96.941000000000003</v>
      </c>
      <c r="FS643" s="35">
        <f t="shared" si="723"/>
        <v>4.7619524819458121</v>
      </c>
      <c r="FT643" s="116">
        <f>IF(AND(FS643&gt;0,FS643*$B$4+FZ642&lt;=$B$2*'SFV+BESS'!$I$9,FS643&lt;'SFV+BESS'!$I$7), FS643*$B$4, IF(AND(FS643&gt;0,FS643*$B$4+FZ642&gt;$B$2*'SFV+BESS'!$I$9,FS643*$B$4&lt;'SFV+BESS'!$I$7),$B$2*'SFV+BESS'!$I$9-FZ642,IF(AND(FS643&gt;0,FS643*$B$4+FZ642&gt;$B$2*'SFV+BESS'!$I$9,FS643*$B$4&gt;'SFV+BESS'!$I$7,FZ642&lt;$B$2*'SFV+BESS'!$I$9),$B$2*'SFV+BESS'!$I$9-FZ642,IF(AND(FS643&gt;0,FS643*$B$4+FZ642&lt;=$B$2*'SFV+BESS'!$I$9,FS643&gt;'SFV+BESS'!$I$7),'SFV+BESS'!$I$7,0))))</f>
        <v>4.5238548578485211</v>
      </c>
      <c r="FU643" s="27">
        <f>IF(AND(FS643&lt;0,FZ642+FS643/$B$5&gt;$H$2,-FS643/'Carga-Descarga Año'!$B$5&lt;'SFV+BESS'!$I$7),FS643/$B$5,IF(AND(FS643&lt;0,FZ642+FS643/$B$5&gt;$H$2,-FS643/'Carga-Descarga Año'!$B$5&gt;'SFV+BESS'!$I$7),-'SFV+BESS'!$I$7,IF(AND(FS643&lt;0,FZ642+FS643/$B$5&lt;$H$2),-MIN('SFV+BESS'!$I$7,FZ642-$H$2),0)))</f>
        <v>0</v>
      </c>
      <c r="FV643" s="33"/>
      <c r="FW643" s="33">
        <f t="shared" si="745"/>
        <v>96.941000000000003</v>
      </c>
      <c r="FX643" s="27">
        <f t="shared" si="713"/>
        <v>0</v>
      </c>
      <c r="FY643" s="27">
        <f t="shared" si="746"/>
        <v>0</v>
      </c>
      <c r="FZ643" s="28">
        <f>IF((FZ642+FT643+FU643)&gt;=$B$2*'SFV+BESS'!$I$9, $B$2*'SFV+BESS'!$I$9, (FZ642+FT643+FU643))</f>
        <v>144.82535464648004</v>
      </c>
      <c r="GA643" s="110">
        <f t="shared" si="714"/>
        <v>0</v>
      </c>
      <c r="GF643" s="251"/>
      <c r="GG643" s="48">
        <v>26.4166666666667</v>
      </c>
      <c r="GH643" s="33">
        <f t="shared" si="759"/>
        <v>103.14154069052196</v>
      </c>
      <c r="GI643" s="33">
        <f>Gen_Cons_Horario!B8685</f>
        <v>88.298500000000004</v>
      </c>
      <c r="GJ643" s="35">
        <f t="shared" si="729"/>
        <v>14.84304069052196</v>
      </c>
      <c r="GK643" s="116">
        <f>IF(AND(GJ643&gt;0,GJ643*$B$4+GQ642&lt;=$B$2*'SFV+BESS'!$I$9,GJ643&lt;'SFV+BESS'!$I$7), GJ643*$B$4, IF(AND(GJ643&gt;0,GJ643*$B$4+GQ642&gt;$B$2*'SFV+BESS'!$I$9,GJ643*$B$4&lt;'SFV+BESS'!$I$7),$B$2*'SFV+BESS'!$I$9-GQ642,IF(AND(GJ643&gt;0,GJ643*$B$4+GQ642&gt;$B$2*'SFV+BESS'!$I$9,GJ643*$B$4&gt;'SFV+BESS'!$I$7,GQ642&lt;$B$2*'SFV+BESS'!$I$9),$B$2*'SFV+BESS'!$I$9-GQ642,IF(AND(GJ643&gt;0,GJ643*$B$4+GQ642&lt;=$B$2*'SFV+BESS'!$I$9,GJ643&gt;'SFV+BESS'!$I$7),'SFV+BESS'!$I$7,0))))</f>
        <v>14.100888655995861</v>
      </c>
      <c r="GL643" s="27">
        <f>IF(AND(GJ643&lt;0,GQ642+GJ643/$B$5&gt;$H$2,-GJ643/'Carga-Descarga Año'!$B$5&lt;'SFV+BESS'!$I$7),GJ643/$B$5,IF(AND(GJ643&lt;0,GQ642+GJ643/$B$5&gt;$H$2,-GJ643/'Carga-Descarga Año'!$B$5&gt;'SFV+BESS'!$I$7),-'SFV+BESS'!$I$7,IF(AND(GJ643&lt;0,GQ642+GJ643/$B$5&lt;$H$2),-MIN('SFV+BESS'!$I$7,GQ642-$H$2),0)))</f>
        <v>0</v>
      </c>
      <c r="GM643" s="33"/>
      <c r="GN643" s="33">
        <f t="shared" si="747"/>
        <v>88.298500000000004</v>
      </c>
      <c r="GO643" s="27">
        <f t="shared" si="715"/>
        <v>0</v>
      </c>
      <c r="GP643" s="27">
        <f t="shared" si="748"/>
        <v>0</v>
      </c>
      <c r="GQ643" s="28">
        <f>IF((GQ642+GK643+GL643)&gt;=$B$2*'SFV+BESS'!$I$9, $B$2*'SFV+BESS'!$I$9, (GQ642+GK643+GL643))</f>
        <v>166.91622761409718</v>
      </c>
      <c r="GR643" s="110">
        <f t="shared" si="716"/>
        <v>0</v>
      </c>
    </row>
    <row r="644" spans="1:200">
      <c r="A644" s="249"/>
      <c r="B644" s="48">
        <v>26.4583333333334</v>
      </c>
      <c r="C644" s="38">
        <f t="shared" si="730"/>
        <v>114.26609089127589</v>
      </c>
      <c r="D644" s="2">
        <f>Gen_Cons_Horario!B670</f>
        <v>74.570000000000007</v>
      </c>
      <c r="E644" s="140">
        <f t="shared" si="688"/>
        <v>39.696090891275887</v>
      </c>
      <c r="F644" s="116">
        <f>IF(AND(E644&gt;0,E644*$B$4+L643&lt;=$B$2*'SFV+BESS'!$I$9,E644&lt;'SFV+BESS'!$I$7), E644*$B$4, IF(AND(E644&gt;0,E644*$B$4+L643&gt;$B$2*'SFV+BESS'!$I$9,E644*$B$4&lt;'SFV+BESS'!$I$7),$B$2*'SFV+BESS'!$I$9-L643,IF(AND(E644&gt;0,E644*$B$4+L643&gt;$B$2*'SFV+BESS'!$I$9,E644*$B$4&gt;'SFV+BESS'!$I$7,L643&lt;$B$2*'SFV+BESS'!$I$9),$B$2*'SFV+BESS'!$I$9-L643,IF(AND(E644&gt;0,E644*$B$4+L643&lt;=$B$2*'SFV+BESS'!$I$9,E644&gt;'SFV+BESS'!$I$7),'SFV+BESS'!$I$7,0))))</f>
        <v>0</v>
      </c>
      <c r="G644" s="27">
        <f>IF(AND(E644&lt;0,L643+E644/$B$5&gt;$H$2,-E644/'Carga-Descarga Año'!$B$5&lt;'SFV+BESS'!$I$7),E644/$B$5,IF(AND(E644&lt;0,L643+E644/$B$5&gt;$H$2,-E644/'Carga-Descarga Año'!$B$5&gt;'SFV+BESS'!$I$7),-'SFV+BESS'!$I$7,IF(AND(E644&lt;0,L643+E644/$B$5&lt;$H$2),-MIN('SFV+BESS'!$I$7,L643-$H$2),0)))</f>
        <v>0</v>
      </c>
      <c r="I644" s="38">
        <f t="shared" si="689"/>
        <v>74.570000000000007</v>
      </c>
      <c r="J644" s="27">
        <f t="shared" si="691"/>
        <v>0</v>
      </c>
      <c r="K644" s="27">
        <f t="shared" si="690"/>
        <v>0</v>
      </c>
      <c r="L644" s="28">
        <f>IF((L643+F644+G644)&gt;=$B$2*'SFV+BESS'!$I$9, $B$2*'SFV+BESS'!$I$9, (L643+F644+G644))</f>
        <v>173.61249999999998</v>
      </c>
      <c r="M644" s="110">
        <f t="shared" si="692"/>
        <v>39.696090891275887</v>
      </c>
      <c r="R644" s="251"/>
      <c r="S644" s="48">
        <v>26.4583333333334</v>
      </c>
      <c r="T644" s="2">
        <f t="shared" si="749"/>
        <v>115.68420825459324</v>
      </c>
      <c r="U644" s="2">
        <f>Gen_Cons_Horario!B1414</f>
        <v>74.570000000000007</v>
      </c>
      <c r="V644" s="35">
        <f t="shared" si="724"/>
        <v>41.114208254593237</v>
      </c>
      <c r="W644" s="116">
        <f>IF(AND(V644&gt;0,V644*$B$4+AC643&lt;=$B$2*'SFV+BESS'!$I$9,V644&lt;'SFV+BESS'!$I$7), V644*$B$4, IF(AND(V644&gt;0,V644*$B$4+AC643&gt;$B$2*'SFV+BESS'!$I$9,V644*$B$4&lt;'SFV+BESS'!$I$7),$B$2*'SFV+BESS'!$I$9-AC643,IF(AND(V644&gt;0,V644*$B$4+AC643&gt;$B$2*'SFV+BESS'!$I$9,V644*$B$4&gt;'SFV+BESS'!$I$7,AC643&lt;$B$2*'SFV+BESS'!$I$9),$B$2*'SFV+BESS'!$I$9-AC643,IF(AND(V644&gt;0,V644*$B$4+AC643&lt;=$B$2*'SFV+BESS'!$I$9,V644&gt;'SFV+BESS'!$I$7),'SFV+BESS'!$I$7,0))))</f>
        <v>0</v>
      </c>
      <c r="X644" s="27">
        <f>IF(AND(V644&lt;0,AC643+V644/$B$5&gt;$H$2,-V644/'Carga-Descarga Año'!$B$5&lt;'SFV+BESS'!$I$7),V644/$B$5,IF(AND(V644&lt;0,AC643+V644/$B$5&gt;$H$2,-V644/'Carga-Descarga Año'!$B$5&gt;'SFV+BESS'!$I$7),-'SFV+BESS'!$I$7,IF(AND(V644&lt;0,AC643+V644/$B$5&lt;$H$2),-MIN('SFV+BESS'!$I$7,AC643-$H$2),0)))</f>
        <v>0</v>
      </c>
      <c r="Z644" s="33">
        <f t="shared" si="718"/>
        <v>74.570000000000007</v>
      </c>
      <c r="AA644" s="27">
        <f t="shared" si="693"/>
        <v>0</v>
      </c>
      <c r="AB644" s="27">
        <f t="shared" si="717"/>
        <v>0</v>
      </c>
      <c r="AC644" s="28">
        <f>IF((AC643+W644+X644)&gt;=$B$2*'SFV+BESS'!$I$9, $B$2*'SFV+BESS'!$I$9, (AC643+W644+X644))</f>
        <v>173.61249999999998</v>
      </c>
      <c r="AD644" s="110">
        <f t="shared" si="694"/>
        <v>41.114208254593237</v>
      </c>
      <c r="AI644" s="251"/>
      <c r="AJ644" s="48">
        <v>26.4583333333334</v>
      </c>
      <c r="AK644" s="52">
        <f t="shared" si="750"/>
        <v>115.61736628907755</v>
      </c>
      <c r="AL644" s="33">
        <f>Gen_Cons_Horario!B2086</f>
        <v>0</v>
      </c>
      <c r="AM644" s="35">
        <f t="shared" si="725"/>
        <v>115.61736628907755</v>
      </c>
      <c r="AN644" s="116">
        <f>IF(AND(AM644&gt;0,AM644*$B$4+AT643&lt;=$B$2*'SFV+BESS'!$I$9,AM644&lt;'SFV+BESS'!$I$7), AM644*$B$4, IF(AND(AM644&gt;0,AM644*$B$4+AT643&gt;$B$2*'SFV+BESS'!$I$9,AM644*$B$4&lt;'SFV+BESS'!$I$7),$B$2*'SFV+BESS'!$I$9-AT643,IF(AND(AM644&gt;0,AM644*$B$4+AT643&gt;$B$2*'SFV+BESS'!$I$9,AM644*$B$4&gt;'SFV+BESS'!$I$7,AT643&lt;$B$2*'SFV+BESS'!$I$9),$B$2*'SFV+BESS'!$I$9-AT643,IF(AND(AM644&gt;0,AM644*$B$4+AT643&lt;=$B$2*'SFV+BESS'!$I$9,AM644&gt;'SFV+BESS'!$I$7),'SFV+BESS'!$I$7,0))))</f>
        <v>0</v>
      </c>
      <c r="AO644" s="27">
        <f>IF(AND(AM644&lt;0,AT643+AM644/$B$5&gt;$H$2,-AM644/'Carga-Descarga Año'!$B$5&lt;'SFV+BESS'!$I$7),AM644/$B$5,IF(AND(AM644&lt;0,AT643+AM644/$B$5&gt;$H$2,-AM644/'Carga-Descarga Año'!$B$5&gt;'SFV+BESS'!$I$7),-'SFV+BESS'!$I$7,IF(AND(AM644&lt;0,AT643+AM644/$B$5&lt;$H$2),-MIN('SFV+BESS'!$I$7,AT643-$H$2),0)))</f>
        <v>0</v>
      </c>
      <c r="AP644" s="33"/>
      <c r="AQ644" s="33">
        <f t="shared" si="731"/>
        <v>0</v>
      </c>
      <c r="AR644" s="27">
        <f t="shared" si="695"/>
        <v>0</v>
      </c>
      <c r="AS644" s="27">
        <f t="shared" si="732"/>
        <v>0</v>
      </c>
      <c r="AT644" s="28">
        <f>IF((AT643+AN644+AO644)&gt;=$B$2*'SFV+BESS'!$I$9, $B$2*'SFV+BESS'!$I$9, (AT643+AN644+AO644))</f>
        <v>173.61249999999998</v>
      </c>
      <c r="AU644" s="110">
        <f t="shared" si="696"/>
        <v>115.61736628907755</v>
      </c>
      <c r="AZ644" s="251"/>
      <c r="BA644" s="48">
        <v>26.4583333333334</v>
      </c>
      <c r="BB644" s="33">
        <f t="shared" si="751"/>
        <v>100.24824985336119</v>
      </c>
      <c r="BC644" s="33">
        <f>Gen_Cons_Horario!B2830</f>
        <v>0</v>
      </c>
      <c r="BD644" s="35">
        <f t="shared" si="726"/>
        <v>100.24824985336119</v>
      </c>
      <c r="BE644" s="116">
        <f>IF(AND(BD644&gt;0,BD644*$B$4+BK643&lt;=$B$2*'SFV+BESS'!$I$9,BD644&lt;'SFV+BESS'!$I$7), BD644*$B$4, IF(AND(BD644&gt;0,BD644*$B$4+BK643&gt;$B$2*'SFV+BESS'!$I$9,BD644*$B$4&lt;'SFV+BESS'!$I$7),$B$2*'SFV+BESS'!$I$9-BK643,IF(AND(BD644&gt;0,BD644*$B$4+BK643&gt;$B$2*'SFV+BESS'!$I$9,BD644*$B$4&gt;'SFV+BESS'!$I$7,BK643&lt;$B$2*'SFV+BESS'!$I$9),$B$2*'SFV+BESS'!$I$9-BK643,IF(AND(BD644&gt;0,BD644*$B$4+BK643&lt;=$B$2*'SFV+BESS'!$I$9,BD644&gt;'SFV+BESS'!$I$7),'SFV+BESS'!$I$7,0))))</f>
        <v>0</v>
      </c>
      <c r="BF644" s="27">
        <f>IF(AND(BD644&lt;0,BK643+BD644/$B$5&gt;$H$2,-BD644/'Carga-Descarga Año'!$B$5&lt;'SFV+BESS'!$I$7),BD644/$B$5,IF(AND(BD644&lt;0,BK643+BD644/$B$5&gt;$H$2,-BD644/'Carga-Descarga Año'!$B$5&gt;'SFV+BESS'!$I$7),-'SFV+BESS'!$I$7,IF(AND(BD644&lt;0,BK643+BD644/$B$5&lt;$H$2),-MIN('SFV+BESS'!$I$7,BK643-$H$2),0)))</f>
        <v>0</v>
      </c>
      <c r="BG644" s="33"/>
      <c r="BH644" s="33">
        <f t="shared" si="733"/>
        <v>0</v>
      </c>
      <c r="BI644" s="27">
        <f t="shared" si="697"/>
        <v>0</v>
      </c>
      <c r="BJ644" s="27">
        <f t="shared" si="734"/>
        <v>0</v>
      </c>
      <c r="BK644" s="28">
        <f>IF((BK643+BE644+BF644)&gt;=$B$2*'SFV+BESS'!$I$9, $B$2*'SFV+BESS'!$I$9, (BK643+BE644+BF644))</f>
        <v>173.61249999999998</v>
      </c>
      <c r="BL644" s="110">
        <f t="shared" si="698"/>
        <v>100.24824985336119</v>
      </c>
      <c r="BQ644" s="251"/>
      <c r="BR644" s="48">
        <v>26.4583333333334</v>
      </c>
      <c r="BS644" s="33">
        <f t="shared" si="752"/>
        <v>79.979225615012339</v>
      </c>
      <c r="BT644" s="33">
        <f>Gen_Cons_Horario!B3550</f>
        <v>0</v>
      </c>
      <c r="BU644" s="35">
        <f t="shared" si="727"/>
        <v>79.979225615012339</v>
      </c>
      <c r="BV644" s="116">
        <f>IF(AND(BU644&gt;0,BU644*$B$4+CB643&lt;=$B$2*'SFV+BESS'!$I$9,BU644&lt;'SFV+BESS'!$I$7), BU644*$B$4, IF(AND(BU644&gt;0,BU644*$B$4+CB643&gt;$B$2*'SFV+BESS'!$I$9,BU644*$B$4&lt;'SFV+BESS'!$I$7),$B$2*'SFV+BESS'!$I$9-CB643,IF(AND(BU644&gt;0,BU644*$B$4+CB643&gt;$B$2*'SFV+BESS'!$I$9,BU644*$B$4&gt;'SFV+BESS'!$I$7,CB643&lt;$B$2*'SFV+BESS'!$I$9),$B$2*'SFV+BESS'!$I$9-CB643,IF(AND(BU644&gt;0,BU644*$B$4+CB643&lt;=$B$2*'SFV+BESS'!$I$9,BU644&gt;'SFV+BESS'!$I$7),'SFV+BESS'!$I$7,0))))</f>
        <v>0</v>
      </c>
      <c r="BW644" s="27">
        <f>IF(AND(BU644&lt;0,CB643+BU644/$B$5&gt;$H$2,-BU644/'Carga-Descarga Año'!$B$5&lt;'SFV+BESS'!$I$7),BU644/$B$5,IF(AND(BU644&lt;0,CB643+BU644/$B$5&gt;$H$2,-BU644/'Carga-Descarga Año'!$B$5&gt;'SFV+BESS'!$I$7),-'SFV+BESS'!$I$7,IF(AND(BU644&lt;0,CB643+BU644/$B$5&lt;$H$2),-MIN('SFV+BESS'!$I$7,CB643-$H$2),0)))</f>
        <v>0</v>
      </c>
      <c r="BX644" s="33"/>
      <c r="BY644" s="33">
        <f t="shared" si="735"/>
        <v>0</v>
      </c>
      <c r="BZ644" s="27">
        <f t="shared" si="699"/>
        <v>0</v>
      </c>
      <c r="CA644" s="27">
        <f t="shared" si="700"/>
        <v>0</v>
      </c>
      <c r="CB644" s="28">
        <f>IF((CB643+BV644+BW644)&gt;=$B$2*'SFV+BESS'!$I$9, $B$2*'SFV+BESS'!$I$9, (CB643+BV644+BW644))</f>
        <v>173.61249999999998</v>
      </c>
      <c r="CC644" s="110">
        <f t="shared" si="701"/>
        <v>79.979225615012339</v>
      </c>
      <c r="CH644" s="251"/>
      <c r="CI644" s="48">
        <v>26.4583333333334</v>
      </c>
      <c r="CJ644" s="33">
        <f t="shared" si="753"/>
        <v>71.185968854106946</v>
      </c>
      <c r="CK644" s="33">
        <f>Gen_Cons_Horario!B4294</f>
        <v>0</v>
      </c>
      <c r="CL644" s="35">
        <f t="shared" si="728"/>
        <v>71.185968854106946</v>
      </c>
      <c r="CM644" s="116">
        <f>IF(AND(CL644&gt;0,CL644*$B$4+CS643&lt;=$B$2*'SFV+BESS'!$I$9,CL644&lt;'SFV+BESS'!$I$7), CL644*$B$4, IF(AND(CL644&gt;0,CL644*$B$4+CS643&gt;$B$2*'SFV+BESS'!$I$9,CL644*$B$4&lt;'SFV+BESS'!$I$7),$B$2*'SFV+BESS'!$I$9-CS643,IF(AND(CL644&gt;0,CL644*$B$4+CS643&gt;$B$2*'SFV+BESS'!$I$9,CL644*$B$4&gt;'SFV+BESS'!$I$7,CS643&lt;$B$2*'SFV+BESS'!$I$9),$B$2*'SFV+BESS'!$I$9-CS643,IF(AND(CL644&gt;0,CL644*$B$4+CS643&lt;=$B$2*'SFV+BESS'!$I$9,CL644&gt;'SFV+BESS'!$I$7),'SFV+BESS'!$I$7,0))))</f>
        <v>0</v>
      </c>
      <c r="CN644" s="27">
        <f>IF(AND(CL644&lt;0,CS643+CL644/$B$5&gt;$H$2,-CL644/'Carga-Descarga Año'!$B$5&lt;'SFV+BESS'!$I$7),CL644/$B$5,IF(AND(CL644&lt;0,CS643+CL644/$B$5&gt;$H$2,-CL644/'Carga-Descarga Año'!$B$5&gt;'SFV+BESS'!$I$7),-'SFV+BESS'!$I$7,IF(AND(CL644&lt;0,CS643+CL644/$B$5&lt;$H$2),-MIN('SFV+BESS'!$I$7,CS643-$H$2),0)))</f>
        <v>0</v>
      </c>
      <c r="CO644" s="33"/>
      <c r="CP644" s="33">
        <f t="shared" si="736"/>
        <v>0</v>
      </c>
      <c r="CQ644" s="27">
        <f t="shared" si="702"/>
        <v>0</v>
      </c>
      <c r="CR644" s="27">
        <f t="shared" si="737"/>
        <v>0</v>
      </c>
      <c r="CS644" s="28">
        <f>IF((CS643+CM644+CN644)&gt;=$B$2*'SFV+BESS'!$I$9, $B$2*'SFV+BESS'!$I$9, (CS643+CM644+CN644))</f>
        <v>173.61249999999998</v>
      </c>
      <c r="CT644" s="110">
        <f t="shared" si="703"/>
        <v>71.185968854106946</v>
      </c>
      <c r="CY644" s="251"/>
      <c r="CZ644" s="48">
        <v>26.4583333333334</v>
      </c>
      <c r="DA644" s="33">
        <f t="shared" si="754"/>
        <v>79.260499325489363</v>
      </c>
      <c r="DB644" s="33">
        <f>Gen_Cons_Horario!B5014</f>
        <v>0</v>
      </c>
      <c r="DC644" s="35">
        <f t="shared" si="719"/>
        <v>79.260499325489363</v>
      </c>
      <c r="DD644" s="116">
        <f>IF(AND(DC644&gt;0,DC644*$B$4+DJ643&lt;=$B$2*'SFV+BESS'!$I$9,DC644&lt;'SFV+BESS'!$I$7), DC644*$B$4, IF(AND(DC644&gt;0,DC644*$B$4+DJ643&gt;$B$2*'SFV+BESS'!$I$9,DC644*$B$4&lt;'SFV+BESS'!$I$7),$B$2*'SFV+BESS'!$I$9-DJ643,IF(AND(DC644&gt;0,DC644*$B$4+DJ643&gt;$B$2*'SFV+BESS'!$I$9,DC644*$B$4&gt;'SFV+BESS'!$I$7,DJ643&lt;$B$2*'SFV+BESS'!$I$9),$B$2*'SFV+BESS'!$I$9-DJ643,IF(AND(DC644&gt;0,DC644*$B$4+DJ643&lt;=$B$2*'SFV+BESS'!$I$9,DC644&gt;'SFV+BESS'!$I$7),'SFV+BESS'!$I$7,0))))</f>
        <v>0</v>
      </c>
      <c r="DE644" s="27">
        <f>IF(AND(DC644&lt;0,DJ643+DC644/$B$5&gt;$H$2,-DC644/'Carga-Descarga Año'!$B$5&lt;'SFV+BESS'!$I$7),DC644/$B$5,IF(AND(DC644&lt;0,DJ643+DC644/$B$5&gt;$H$2,-DC644/'Carga-Descarga Año'!$B$5&gt;'SFV+BESS'!$I$7),-'SFV+BESS'!$I$7,IF(AND(DC644&lt;0,DJ643+DC644/$B$5&lt;$H$2),-MIN('SFV+BESS'!$I$7,DJ643-$H$2),0)))</f>
        <v>0</v>
      </c>
      <c r="DF644" s="33"/>
      <c r="DG644" s="33">
        <f t="shared" si="738"/>
        <v>0</v>
      </c>
      <c r="DH644" s="27">
        <f t="shared" si="704"/>
        <v>0</v>
      </c>
      <c r="DI644" s="27">
        <f t="shared" si="705"/>
        <v>0</v>
      </c>
      <c r="DJ644" s="28">
        <f>IF((DJ643+DD644+DE644)&gt;=$B$2*'SFV+BESS'!$I$9, $B$2*'SFV+BESS'!$I$9, (DJ643+DD644+DE644))</f>
        <v>173.61249999999998</v>
      </c>
      <c r="DK644" s="110">
        <f t="shared" si="706"/>
        <v>79.260499325489363</v>
      </c>
      <c r="DP644" s="251"/>
      <c r="DQ644" s="48">
        <v>26.4583333333334</v>
      </c>
      <c r="DR644" s="33">
        <f t="shared" si="755"/>
        <v>83.030986709775661</v>
      </c>
      <c r="DS644" s="33">
        <f>Gen_Cons_Horario!B5758</f>
        <v>0</v>
      </c>
      <c r="DT644" s="35">
        <f t="shared" si="720"/>
        <v>83.030986709775661</v>
      </c>
      <c r="DU644" s="116">
        <f>IF(AND(DT644&gt;0,DT644*$B$4+EA643&lt;=$B$2*'SFV+BESS'!$I$9,DT644&lt;'SFV+BESS'!$I$7), DT644*$B$4, IF(AND(DT644&gt;0,DT644*$B$4+EA643&gt;$B$2*'SFV+BESS'!$I$9,DT644*$B$4&lt;'SFV+BESS'!$I$7),$B$2*'SFV+BESS'!$I$9-EA643,IF(AND(DT644&gt;0,DT644*$B$4+EA643&gt;$B$2*'SFV+BESS'!$I$9,DT644*$B$4&gt;'SFV+BESS'!$I$7,EA643&lt;$B$2*'SFV+BESS'!$I$9),$B$2*'SFV+BESS'!$I$9-EA643,IF(AND(DT644&gt;0,DT644*$B$4+EA643&lt;=$B$2*'SFV+BESS'!$I$9,DT644&gt;'SFV+BESS'!$I$7),'SFV+BESS'!$I$7,0))))</f>
        <v>0</v>
      </c>
      <c r="DV644" s="27">
        <f>IF(AND(DT644&lt;0,EA643+DT644/$B$5&gt;$H$2,-DT644/'Carga-Descarga Año'!$B$5&lt;'SFV+BESS'!$I$7),DT644/$B$5,IF(AND(DT644&lt;0,EA643+DT644/$B$5&gt;$H$2,-DT644/'Carga-Descarga Año'!$B$5&gt;'SFV+BESS'!$I$7),-'SFV+BESS'!$I$7,IF(AND(DT644&lt;0,EA643+DT644/$B$5&lt;$H$2),-MIN('SFV+BESS'!$I$7,EA643-$H$2),0)))</f>
        <v>0</v>
      </c>
      <c r="DW644" s="33"/>
      <c r="DX644" s="33">
        <f t="shared" si="739"/>
        <v>0</v>
      </c>
      <c r="DY644" s="27">
        <f t="shared" si="707"/>
        <v>0</v>
      </c>
      <c r="DZ644" s="27">
        <f t="shared" si="740"/>
        <v>0</v>
      </c>
      <c r="EA644" s="28">
        <f>IF((EA643+DU644+DV644)&gt;=$B$2*'SFV+BESS'!$I$9, $B$2*'SFV+BESS'!$I$9, (EA643+DU644+DV644))</f>
        <v>173.61249999999998</v>
      </c>
      <c r="EB644" s="110">
        <f t="shared" si="708"/>
        <v>83.030986709775661</v>
      </c>
      <c r="EG644" s="251"/>
      <c r="EH644" s="48">
        <v>26.4583333333334</v>
      </c>
      <c r="EI644" s="33">
        <f t="shared" si="756"/>
        <v>98.155127964009495</v>
      </c>
      <c r="EJ644" s="33">
        <f>Gen_Cons_Horario!B6502</f>
        <v>0</v>
      </c>
      <c r="EK644" s="35">
        <f t="shared" si="721"/>
        <v>98.155127964009495</v>
      </c>
      <c r="EL644" s="116">
        <f>IF(AND(EK644&gt;0,EK644*$B$4+ER643&lt;=$B$2*'SFV+BESS'!$I$9,EK644&lt;'SFV+BESS'!$I$7), EK644*$B$4, IF(AND(EK644&gt;0,EK644*$B$4+ER643&gt;$B$2*'SFV+BESS'!$I$9,EK644*$B$4&lt;'SFV+BESS'!$I$7),$B$2*'SFV+BESS'!$I$9-ER643,IF(AND(EK644&gt;0,EK644*$B$4+ER643&gt;$B$2*'SFV+BESS'!$I$9,EK644*$B$4&gt;'SFV+BESS'!$I$7,ER643&lt;$B$2*'SFV+BESS'!$I$9),$B$2*'SFV+BESS'!$I$9-ER643,IF(AND(EK644&gt;0,EK644*$B$4+ER643&lt;=$B$2*'SFV+BESS'!$I$9,EK644&gt;'SFV+BESS'!$I$7),'SFV+BESS'!$I$7,0))))</f>
        <v>0</v>
      </c>
      <c r="EM644" s="27">
        <f>IF(AND(EK644&lt;0,ER643+EK644/$B$5&gt;$H$2,-EK644/'Carga-Descarga Año'!$B$5&lt;'SFV+BESS'!$I$7),EK644/$B$5,IF(AND(EK644&lt;0,ER643+EK644/$B$5&gt;$H$2,-EK644/'Carga-Descarga Año'!$B$5&gt;'SFV+BESS'!$I$7),-'SFV+BESS'!$I$7,IF(AND(EK644&lt;0,ER643+EK644/$B$5&lt;$H$2),-MIN('SFV+BESS'!$I$7,ER643-$H$2),0)))</f>
        <v>0</v>
      </c>
      <c r="EN644" s="33"/>
      <c r="EO644" s="33">
        <f t="shared" si="741"/>
        <v>0</v>
      </c>
      <c r="EP644" s="27">
        <f t="shared" si="709"/>
        <v>0</v>
      </c>
      <c r="EQ644" s="27">
        <f t="shared" si="742"/>
        <v>0</v>
      </c>
      <c r="ER644" s="28">
        <f>IF((ER643+EL644+EM644)&gt;=$B$2*'SFV+BESS'!$I$9, $B$2*'SFV+BESS'!$I$9, (ER643+EL644+EM644))</f>
        <v>173.61249999999998</v>
      </c>
      <c r="ES644" s="110">
        <f t="shared" si="710"/>
        <v>98.155127964009495</v>
      </c>
      <c r="EX644" s="251"/>
      <c r="EY644" s="48">
        <v>26.4583333333334</v>
      </c>
      <c r="EZ644" s="33">
        <f t="shared" si="757"/>
        <v>105.54601066041208</v>
      </c>
      <c r="FA644" s="33">
        <f>Gen_Cons_Horario!B7222</f>
        <v>59.656000000000006</v>
      </c>
      <c r="FB644" s="35">
        <f t="shared" si="722"/>
        <v>45.890010660412074</v>
      </c>
      <c r="FC644" s="116">
        <f>IF(AND(FB644&gt;0,FB644*$B$4+FI643&lt;=$B$2*'SFV+BESS'!$I$9,FB644&lt;'SFV+BESS'!$I$7), FB644*$B$4, IF(AND(FB644&gt;0,FB644*$B$4+FI643&gt;$B$2*'SFV+BESS'!$I$9,FB644*$B$4&lt;'SFV+BESS'!$I$7),$B$2*'SFV+BESS'!$I$9-FI643,IF(AND(FB644&gt;0,FB644*$B$4+FI643&gt;$B$2*'SFV+BESS'!$I$9,FB644*$B$4&gt;'SFV+BESS'!$I$7,FI643&lt;$B$2*'SFV+BESS'!$I$9),$B$2*'SFV+BESS'!$I$9-FI643,IF(AND(FB644&gt;0,FB644*$B$4+FI643&lt;=$B$2*'SFV+BESS'!$I$9,FB644&gt;'SFV+BESS'!$I$7),'SFV+BESS'!$I$7,0))))</f>
        <v>0</v>
      </c>
      <c r="FD644" s="27">
        <f>IF(AND(FB644&lt;0,FI643+FB644/$B$5&gt;$H$2,-FB644/'Carga-Descarga Año'!$B$5&lt;'SFV+BESS'!$I$7),FB644/$B$5,IF(AND(FB644&lt;0,FI643+FB644/$B$5&gt;$H$2,-FB644/'Carga-Descarga Año'!$B$5&gt;'SFV+BESS'!$I$7),-'SFV+BESS'!$I$7,IF(AND(FB644&lt;0,FI643+FB644/$B$5&lt;$H$2),-MIN('SFV+BESS'!$I$7,FI643-$H$2),0)))</f>
        <v>0</v>
      </c>
      <c r="FE644" s="33"/>
      <c r="FF644" s="33">
        <f t="shared" si="743"/>
        <v>59.656000000000006</v>
      </c>
      <c r="FG644" s="27">
        <f t="shared" si="711"/>
        <v>0</v>
      </c>
      <c r="FH644" s="27">
        <f t="shared" si="744"/>
        <v>0</v>
      </c>
      <c r="FI644" s="28">
        <f>IF((FI643+FC644+FD644)&gt;=$B$2*'SFV+BESS'!$I$9, $B$2*'SFV+BESS'!$I$9, (FI643+FC644+FD644))</f>
        <v>173.61249999999998</v>
      </c>
      <c r="FJ644" s="110">
        <f t="shared" si="712"/>
        <v>45.890010660412074</v>
      </c>
      <c r="FO644" s="251"/>
      <c r="FP644" s="48">
        <v>26.4583333333334</v>
      </c>
      <c r="FQ644" s="33">
        <f t="shared" si="758"/>
        <v>111.79188536815481</v>
      </c>
      <c r="FR644" s="33">
        <f>Gen_Cons_Horario!B7966</f>
        <v>96.941000000000003</v>
      </c>
      <c r="FS644" s="35">
        <f t="shared" si="723"/>
        <v>14.850885368154806</v>
      </c>
      <c r="FT644" s="116">
        <f>IF(AND(FS644&gt;0,FS644*$B$4+FZ643&lt;=$B$2*'SFV+BESS'!$I$9,FS644&lt;'SFV+BESS'!$I$7), FS644*$B$4, IF(AND(FS644&gt;0,FS644*$B$4+FZ643&gt;$B$2*'SFV+BESS'!$I$9,FS644*$B$4&lt;'SFV+BESS'!$I$7),$B$2*'SFV+BESS'!$I$9-FZ643,IF(AND(FS644&gt;0,FS644*$B$4+FZ643&gt;$B$2*'SFV+BESS'!$I$9,FS644*$B$4&gt;'SFV+BESS'!$I$7,FZ643&lt;$B$2*'SFV+BESS'!$I$9),$B$2*'SFV+BESS'!$I$9-FZ643,IF(AND(FS644&gt;0,FS644*$B$4+FZ643&lt;=$B$2*'SFV+BESS'!$I$9,FS644&gt;'SFV+BESS'!$I$7),'SFV+BESS'!$I$7,0))))</f>
        <v>14.108341099747065</v>
      </c>
      <c r="FU644" s="27">
        <f>IF(AND(FS644&lt;0,FZ643+FS644/$B$5&gt;$H$2,-FS644/'Carga-Descarga Año'!$B$5&lt;'SFV+BESS'!$I$7),FS644/$B$5,IF(AND(FS644&lt;0,FZ643+FS644/$B$5&gt;$H$2,-FS644/'Carga-Descarga Año'!$B$5&gt;'SFV+BESS'!$I$7),-'SFV+BESS'!$I$7,IF(AND(FS644&lt;0,FZ643+FS644/$B$5&lt;$H$2),-MIN('SFV+BESS'!$I$7,FZ643-$H$2),0)))</f>
        <v>0</v>
      </c>
      <c r="FV644" s="33"/>
      <c r="FW644" s="33">
        <f t="shared" si="745"/>
        <v>96.941000000000003</v>
      </c>
      <c r="FX644" s="27">
        <f t="shared" si="713"/>
        <v>0</v>
      </c>
      <c r="FY644" s="27">
        <f t="shared" si="746"/>
        <v>0</v>
      </c>
      <c r="FZ644" s="28">
        <f>IF((FZ643+FT644+FU644)&gt;=$B$2*'SFV+BESS'!$I$9, $B$2*'SFV+BESS'!$I$9, (FZ643+FT644+FU644))</f>
        <v>158.9336957462271</v>
      </c>
      <c r="GA644" s="110">
        <f t="shared" si="714"/>
        <v>0</v>
      </c>
      <c r="GF644" s="251"/>
      <c r="GG644" s="48">
        <v>26.4583333333334</v>
      </c>
      <c r="GH644" s="33">
        <f t="shared" si="759"/>
        <v>113.11824732914998</v>
      </c>
      <c r="GI644" s="33">
        <f>Gen_Cons_Horario!B8686</f>
        <v>88.298500000000004</v>
      </c>
      <c r="GJ644" s="35">
        <f t="shared" si="729"/>
        <v>24.819747329149976</v>
      </c>
      <c r="GK644" s="116">
        <f>IF(AND(GJ644&gt;0,GJ644*$B$4+GQ643&lt;=$B$2*'SFV+BESS'!$I$9,GJ644&lt;'SFV+BESS'!$I$7), GJ644*$B$4, IF(AND(GJ644&gt;0,GJ644*$B$4+GQ643&gt;$B$2*'SFV+BESS'!$I$9,GJ644*$B$4&lt;'SFV+BESS'!$I$7),$B$2*'SFV+BESS'!$I$9-GQ643,IF(AND(GJ644&gt;0,GJ644*$B$4+GQ643&gt;$B$2*'SFV+BESS'!$I$9,GJ644*$B$4&gt;'SFV+BESS'!$I$7,GQ643&lt;$B$2*'SFV+BESS'!$I$9),$B$2*'SFV+BESS'!$I$9-GQ643,IF(AND(GJ644&gt;0,GJ644*$B$4+GQ643&lt;=$B$2*'SFV+BESS'!$I$9,GJ644&gt;'SFV+BESS'!$I$7),'SFV+BESS'!$I$7,0))))</f>
        <v>6.6962723859028017</v>
      </c>
      <c r="GL644" s="27">
        <f>IF(AND(GJ644&lt;0,GQ643+GJ644/$B$5&gt;$H$2,-GJ644/'Carga-Descarga Año'!$B$5&lt;'SFV+BESS'!$I$7),GJ644/$B$5,IF(AND(GJ644&lt;0,GQ643+GJ644/$B$5&gt;$H$2,-GJ644/'Carga-Descarga Año'!$B$5&gt;'SFV+BESS'!$I$7),-'SFV+BESS'!$I$7,IF(AND(GJ644&lt;0,GQ643+GJ644/$B$5&lt;$H$2),-MIN('SFV+BESS'!$I$7,GQ643-$H$2),0)))</f>
        <v>0</v>
      </c>
      <c r="GM644" s="33"/>
      <c r="GN644" s="33">
        <f t="shared" si="747"/>
        <v>88.298500000000004</v>
      </c>
      <c r="GO644" s="27">
        <f t="shared" si="715"/>
        <v>0</v>
      </c>
      <c r="GP644" s="27">
        <f t="shared" si="748"/>
        <v>0</v>
      </c>
      <c r="GQ644" s="28">
        <f>IF((GQ643+GK644+GL644)&gt;=$B$2*'SFV+BESS'!$I$9, $B$2*'SFV+BESS'!$I$9, (GQ643+GK644+GL644))</f>
        <v>173.61249999999998</v>
      </c>
      <c r="GR644" s="110">
        <f t="shared" si="716"/>
        <v>17.771039554515447</v>
      </c>
    </row>
    <row r="645" spans="1:200">
      <c r="A645" s="249"/>
      <c r="B645" s="48">
        <v>26.5</v>
      </c>
      <c r="C645" s="38">
        <f t="shared" si="730"/>
        <v>123.83891499519927</v>
      </c>
      <c r="D645" s="2">
        <f>Gen_Cons_Horario!B671</f>
        <v>74.570000000000007</v>
      </c>
      <c r="E645" s="140">
        <f t="shared" si="688"/>
        <v>49.268914995199268</v>
      </c>
      <c r="F645" s="116">
        <f>IF(AND(E645&gt;0,E645*$B$4+L644&lt;=$B$2*'SFV+BESS'!$I$9,E645&lt;'SFV+BESS'!$I$7), E645*$B$4, IF(AND(E645&gt;0,E645*$B$4+L644&gt;$B$2*'SFV+BESS'!$I$9,E645*$B$4&lt;'SFV+BESS'!$I$7),$B$2*'SFV+BESS'!$I$9-L644,IF(AND(E645&gt;0,E645*$B$4+L644&gt;$B$2*'SFV+BESS'!$I$9,E645*$B$4&gt;'SFV+BESS'!$I$7,L644&lt;$B$2*'SFV+BESS'!$I$9),$B$2*'SFV+BESS'!$I$9-L644,IF(AND(E645&gt;0,E645*$B$4+L644&lt;=$B$2*'SFV+BESS'!$I$9,E645&gt;'SFV+BESS'!$I$7),'SFV+BESS'!$I$7,0))))</f>
        <v>0</v>
      </c>
      <c r="G645" s="27">
        <f>IF(AND(E645&lt;0,L644+E645/$B$5&gt;$H$2,-E645/'Carga-Descarga Año'!$B$5&lt;'SFV+BESS'!$I$7),E645/$B$5,IF(AND(E645&lt;0,L644+E645/$B$5&gt;$H$2,-E645/'Carga-Descarga Año'!$B$5&gt;'SFV+BESS'!$I$7),-'SFV+BESS'!$I$7,IF(AND(E645&lt;0,L644+E645/$B$5&lt;$H$2),-MIN('SFV+BESS'!$I$7,L644-$H$2),0)))</f>
        <v>0</v>
      </c>
      <c r="I645" s="38">
        <f t="shared" si="689"/>
        <v>74.570000000000007</v>
      </c>
      <c r="J645" s="27">
        <f t="shared" si="691"/>
        <v>0</v>
      </c>
      <c r="K645" s="27">
        <f t="shared" si="690"/>
        <v>0</v>
      </c>
      <c r="L645" s="28">
        <f>IF((L644+F645+G645)&gt;=$B$2*'SFV+BESS'!$I$9, $B$2*'SFV+BESS'!$I$9, (L644+F645+G645))</f>
        <v>173.61249999999998</v>
      </c>
      <c r="M645" s="110">
        <f t="shared" si="692"/>
        <v>49.268914995199268</v>
      </c>
      <c r="R645" s="251"/>
      <c r="S645" s="48">
        <v>26.5</v>
      </c>
      <c r="T645" s="2">
        <f t="shared" si="749"/>
        <v>127.13809025999851</v>
      </c>
      <c r="U645" s="2">
        <f>Gen_Cons_Horario!B1415</f>
        <v>74.570000000000007</v>
      </c>
      <c r="V645" s="35">
        <f t="shared" si="724"/>
        <v>52.568090259998499</v>
      </c>
      <c r="W645" s="116">
        <f>IF(AND(V645&gt;0,V645*$B$4+AC644&lt;=$B$2*'SFV+BESS'!$I$9,V645&lt;'SFV+BESS'!$I$7), V645*$B$4, IF(AND(V645&gt;0,V645*$B$4+AC644&gt;$B$2*'SFV+BESS'!$I$9,V645*$B$4&lt;'SFV+BESS'!$I$7),$B$2*'SFV+BESS'!$I$9-AC644,IF(AND(V645&gt;0,V645*$B$4+AC644&gt;$B$2*'SFV+BESS'!$I$9,V645*$B$4&gt;'SFV+BESS'!$I$7,AC644&lt;$B$2*'SFV+BESS'!$I$9),$B$2*'SFV+BESS'!$I$9-AC644,IF(AND(V645&gt;0,V645*$B$4+AC644&lt;=$B$2*'SFV+BESS'!$I$9,V645&gt;'SFV+BESS'!$I$7),'SFV+BESS'!$I$7,0))))</f>
        <v>0</v>
      </c>
      <c r="X645" s="27">
        <f>IF(AND(V645&lt;0,AC644+V645/$B$5&gt;$H$2,-V645/'Carga-Descarga Año'!$B$5&lt;'SFV+BESS'!$I$7),V645/$B$5,IF(AND(V645&lt;0,AC644+V645/$B$5&gt;$H$2,-V645/'Carga-Descarga Año'!$B$5&gt;'SFV+BESS'!$I$7),-'SFV+BESS'!$I$7,IF(AND(V645&lt;0,AC644+V645/$B$5&lt;$H$2),-MIN('SFV+BESS'!$I$7,AC644-$H$2),0)))</f>
        <v>0</v>
      </c>
      <c r="Z645" s="33">
        <f t="shared" si="718"/>
        <v>74.570000000000007</v>
      </c>
      <c r="AA645" s="27">
        <f t="shared" si="693"/>
        <v>0</v>
      </c>
      <c r="AB645" s="27">
        <f t="shared" si="717"/>
        <v>0</v>
      </c>
      <c r="AC645" s="28">
        <f>IF((AC644+W645+X645)&gt;=$B$2*'SFV+BESS'!$I$9, $B$2*'SFV+BESS'!$I$9, (AC644+W645+X645))</f>
        <v>173.61249999999998</v>
      </c>
      <c r="AD645" s="110">
        <f t="shared" si="694"/>
        <v>52.568090259998499</v>
      </c>
      <c r="AI645" s="251"/>
      <c r="AJ645" s="48">
        <v>26.5</v>
      </c>
      <c r="AK645" s="52">
        <f t="shared" si="750"/>
        <v>127.24751556075989</v>
      </c>
      <c r="AL645" s="33">
        <f>Gen_Cons_Horario!B2087</f>
        <v>0</v>
      </c>
      <c r="AM645" s="35">
        <f t="shared" si="725"/>
        <v>127.24751556075989</v>
      </c>
      <c r="AN645" s="116">
        <f>IF(AND(AM645&gt;0,AM645*$B$4+AT644&lt;=$B$2*'SFV+BESS'!$I$9,AM645&lt;'SFV+BESS'!$I$7), AM645*$B$4, IF(AND(AM645&gt;0,AM645*$B$4+AT644&gt;$B$2*'SFV+BESS'!$I$9,AM645*$B$4&lt;'SFV+BESS'!$I$7),$B$2*'SFV+BESS'!$I$9-AT644,IF(AND(AM645&gt;0,AM645*$B$4+AT644&gt;$B$2*'SFV+BESS'!$I$9,AM645*$B$4&gt;'SFV+BESS'!$I$7,AT644&lt;$B$2*'SFV+BESS'!$I$9),$B$2*'SFV+BESS'!$I$9-AT644,IF(AND(AM645&gt;0,AM645*$B$4+AT644&lt;=$B$2*'SFV+BESS'!$I$9,AM645&gt;'SFV+BESS'!$I$7),'SFV+BESS'!$I$7,0))))</f>
        <v>0</v>
      </c>
      <c r="AO645" s="27">
        <f>IF(AND(AM645&lt;0,AT644+AM645/$B$5&gt;$H$2,-AM645/'Carga-Descarga Año'!$B$5&lt;'SFV+BESS'!$I$7),AM645/$B$5,IF(AND(AM645&lt;0,AT644+AM645/$B$5&gt;$H$2,-AM645/'Carga-Descarga Año'!$B$5&gt;'SFV+BESS'!$I$7),-'SFV+BESS'!$I$7,IF(AND(AM645&lt;0,AT644+AM645/$B$5&lt;$H$2),-MIN('SFV+BESS'!$I$7,AT644-$H$2),0)))</f>
        <v>0</v>
      </c>
      <c r="AP645" s="33"/>
      <c r="AQ645" s="33">
        <f t="shared" si="731"/>
        <v>0</v>
      </c>
      <c r="AR645" s="27">
        <f t="shared" si="695"/>
        <v>0</v>
      </c>
      <c r="AS645" s="27">
        <f t="shared" si="732"/>
        <v>0</v>
      </c>
      <c r="AT645" s="28">
        <f>IF((AT644+AN645+AO645)&gt;=$B$2*'SFV+BESS'!$I$9, $B$2*'SFV+BESS'!$I$9, (AT644+AN645+AO645))</f>
        <v>173.61249999999998</v>
      </c>
      <c r="AU645" s="110">
        <f t="shared" si="696"/>
        <v>127.24751556075989</v>
      </c>
      <c r="AZ645" s="251"/>
      <c r="BA645" s="48">
        <v>26.5</v>
      </c>
      <c r="BB645" s="33">
        <f t="shared" si="751"/>
        <v>110.01903443945878</v>
      </c>
      <c r="BC645" s="33">
        <f>Gen_Cons_Horario!B2831</f>
        <v>0</v>
      </c>
      <c r="BD645" s="35">
        <f t="shared" si="726"/>
        <v>110.01903443945878</v>
      </c>
      <c r="BE645" s="116">
        <f>IF(AND(BD645&gt;0,BD645*$B$4+BK644&lt;=$B$2*'SFV+BESS'!$I$9,BD645&lt;'SFV+BESS'!$I$7), BD645*$B$4, IF(AND(BD645&gt;0,BD645*$B$4+BK644&gt;$B$2*'SFV+BESS'!$I$9,BD645*$B$4&lt;'SFV+BESS'!$I$7),$B$2*'SFV+BESS'!$I$9-BK644,IF(AND(BD645&gt;0,BD645*$B$4+BK644&gt;$B$2*'SFV+BESS'!$I$9,BD645*$B$4&gt;'SFV+BESS'!$I$7,BK644&lt;$B$2*'SFV+BESS'!$I$9),$B$2*'SFV+BESS'!$I$9-BK644,IF(AND(BD645&gt;0,BD645*$B$4+BK644&lt;=$B$2*'SFV+BESS'!$I$9,BD645&gt;'SFV+BESS'!$I$7),'SFV+BESS'!$I$7,0))))</f>
        <v>0</v>
      </c>
      <c r="BF645" s="27">
        <f>IF(AND(BD645&lt;0,BK644+BD645/$B$5&gt;$H$2,-BD645/'Carga-Descarga Año'!$B$5&lt;'SFV+BESS'!$I$7),BD645/$B$5,IF(AND(BD645&lt;0,BK644+BD645/$B$5&gt;$H$2,-BD645/'Carga-Descarga Año'!$B$5&gt;'SFV+BESS'!$I$7),-'SFV+BESS'!$I$7,IF(AND(BD645&lt;0,BK644+BD645/$B$5&lt;$H$2),-MIN('SFV+BESS'!$I$7,BK644-$H$2),0)))</f>
        <v>0</v>
      </c>
      <c r="BG645" s="33"/>
      <c r="BH645" s="33">
        <f t="shared" si="733"/>
        <v>0</v>
      </c>
      <c r="BI645" s="27">
        <f t="shared" si="697"/>
        <v>0</v>
      </c>
      <c r="BJ645" s="27">
        <f t="shared" si="734"/>
        <v>0</v>
      </c>
      <c r="BK645" s="28">
        <f>IF((BK644+BE645+BF645)&gt;=$B$2*'SFV+BESS'!$I$9, $B$2*'SFV+BESS'!$I$9, (BK644+BE645+BF645))</f>
        <v>173.61249999999998</v>
      </c>
      <c r="BL645" s="110">
        <f t="shared" si="698"/>
        <v>110.01903443945878</v>
      </c>
      <c r="BQ645" s="251"/>
      <c r="BR645" s="48">
        <v>26.5</v>
      </c>
      <c r="BS645" s="33">
        <f t="shared" si="752"/>
        <v>93.046254025352383</v>
      </c>
      <c r="BT645" s="33">
        <f>Gen_Cons_Horario!B3551</f>
        <v>0</v>
      </c>
      <c r="BU645" s="35">
        <f t="shared" si="727"/>
        <v>93.046254025352383</v>
      </c>
      <c r="BV645" s="116">
        <f>IF(AND(BU645&gt;0,BU645*$B$4+CB644&lt;=$B$2*'SFV+BESS'!$I$9,BU645&lt;'SFV+BESS'!$I$7), BU645*$B$4, IF(AND(BU645&gt;0,BU645*$B$4+CB644&gt;$B$2*'SFV+BESS'!$I$9,BU645*$B$4&lt;'SFV+BESS'!$I$7),$B$2*'SFV+BESS'!$I$9-CB644,IF(AND(BU645&gt;0,BU645*$B$4+CB644&gt;$B$2*'SFV+BESS'!$I$9,BU645*$B$4&gt;'SFV+BESS'!$I$7,CB644&lt;$B$2*'SFV+BESS'!$I$9),$B$2*'SFV+BESS'!$I$9-CB644,IF(AND(BU645&gt;0,BU645*$B$4+CB644&lt;=$B$2*'SFV+BESS'!$I$9,BU645&gt;'SFV+BESS'!$I$7),'SFV+BESS'!$I$7,0))))</f>
        <v>0</v>
      </c>
      <c r="BW645" s="27">
        <f>IF(AND(BU645&lt;0,CB644+BU645/$B$5&gt;$H$2,-BU645/'Carga-Descarga Año'!$B$5&lt;'SFV+BESS'!$I$7),BU645/$B$5,IF(AND(BU645&lt;0,CB644+BU645/$B$5&gt;$H$2,-BU645/'Carga-Descarga Año'!$B$5&gt;'SFV+BESS'!$I$7),-'SFV+BESS'!$I$7,IF(AND(BU645&lt;0,CB644+BU645/$B$5&lt;$H$2),-MIN('SFV+BESS'!$I$7,CB644-$H$2),0)))</f>
        <v>0</v>
      </c>
      <c r="BX645" s="33"/>
      <c r="BY645" s="33">
        <f t="shared" si="735"/>
        <v>0</v>
      </c>
      <c r="BZ645" s="27">
        <f t="shared" si="699"/>
        <v>0</v>
      </c>
      <c r="CA645" s="27">
        <f t="shared" si="700"/>
        <v>0</v>
      </c>
      <c r="CB645" s="28">
        <f>IF((CB644+BV645+BW645)&gt;=$B$2*'SFV+BESS'!$I$9, $B$2*'SFV+BESS'!$I$9, (CB644+BV645+BW645))</f>
        <v>173.61249999999998</v>
      </c>
      <c r="CC645" s="110">
        <f t="shared" si="701"/>
        <v>93.046254025352383</v>
      </c>
      <c r="CH645" s="251"/>
      <c r="CI645" s="48">
        <v>26.5</v>
      </c>
      <c r="CJ645" s="33">
        <f t="shared" si="753"/>
        <v>80.738079690760259</v>
      </c>
      <c r="CK645" s="33">
        <f>Gen_Cons_Horario!B4295</f>
        <v>0</v>
      </c>
      <c r="CL645" s="35">
        <f t="shared" si="728"/>
        <v>80.738079690760259</v>
      </c>
      <c r="CM645" s="116">
        <f>IF(AND(CL645&gt;0,CL645*$B$4+CS644&lt;=$B$2*'SFV+BESS'!$I$9,CL645&lt;'SFV+BESS'!$I$7), CL645*$B$4, IF(AND(CL645&gt;0,CL645*$B$4+CS644&gt;$B$2*'SFV+BESS'!$I$9,CL645*$B$4&lt;'SFV+BESS'!$I$7),$B$2*'SFV+BESS'!$I$9-CS644,IF(AND(CL645&gt;0,CL645*$B$4+CS644&gt;$B$2*'SFV+BESS'!$I$9,CL645*$B$4&gt;'SFV+BESS'!$I$7,CS644&lt;$B$2*'SFV+BESS'!$I$9),$B$2*'SFV+BESS'!$I$9-CS644,IF(AND(CL645&gt;0,CL645*$B$4+CS644&lt;=$B$2*'SFV+BESS'!$I$9,CL645&gt;'SFV+BESS'!$I$7),'SFV+BESS'!$I$7,0))))</f>
        <v>0</v>
      </c>
      <c r="CN645" s="27">
        <f>IF(AND(CL645&lt;0,CS644+CL645/$B$5&gt;$H$2,-CL645/'Carga-Descarga Año'!$B$5&lt;'SFV+BESS'!$I$7),CL645/$B$5,IF(AND(CL645&lt;0,CS644+CL645/$B$5&gt;$H$2,-CL645/'Carga-Descarga Año'!$B$5&gt;'SFV+BESS'!$I$7),-'SFV+BESS'!$I$7,IF(AND(CL645&lt;0,CS644+CL645/$B$5&lt;$H$2),-MIN('SFV+BESS'!$I$7,CS644-$H$2),0)))</f>
        <v>0</v>
      </c>
      <c r="CO645" s="33"/>
      <c r="CP645" s="33">
        <f t="shared" si="736"/>
        <v>0</v>
      </c>
      <c r="CQ645" s="27">
        <f t="shared" si="702"/>
        <v>0</v>
      </c>
      <c r="CR645" s="27">
        <f t="shared" si="737"/>
        <v>0</v>
      </c>
      <c r="CS645" s="28">
        <f>IF((CS644+CM645+CN645)&gt;=$B$2*'SFV+BESS'!$I$9, $B$2*'SFV+BESS'!$I$9, (CS644+CM645+CN645))</f>
        <v>173.61249999999998</v>
      </c>
      <c r="CT645" s="110">
        <f t="shared" si="703"/>
        <v>80.738079690760259</v>
      </c>
      <c r="CY645" s="251"/>
      <c r="CZ645" s="48">
        <v>26.5</v>
      </c>
      <c r="DA645" s="33">
        <f t="shared" si="754"/>
        <v>89.383443532820891</v>
      </c>
      <c r="DB645" s="33">
        <f>Gen_Cons_Horario!B5015</f>
        <v>0</v>
      </c>
      <c r="DC645" s="35">
        <f t="shared" si="719"/>
        <v>89.383443532820891</v>
      </c>
      <c r="DD645" s="116">
        <f>IF(AND(DC645&gt;0,DC645*$B$4+DJ644&lt;=$B$2*'SFV+BESS'!$I$9,DC645&lt;'SFV+BESS'!$I$7), DC645*$B$4, IF(AND(DC645&gt;0,DC645*$B$4+DJ644&gt;$B$2*'SFV+BESS'!$I$9,DC645*$B$4&lt;'SFV+BESS'!$I$7),$B$2*'SFV+BESS'!$I$9-DJ644,IF(AND(DC645&gt;0,DC645*$B$4+DJ644&gt;$B$2*'SFV+BESS'!$I$9,DC645*$B$4&gt;'SFV+BESS'!$I$7,DJ644&lt;$B$2*'SFV+BESS'!$I$9),$B$2*'SFV+BESS'!$I$9-DJ644,IF(AND(DC645&gt;0,DC645*$B$4+DJ644&lt;=$B$2*'SFV+BESS'!$I$9,DC645&gt;'SFV+BESS'!$I$7),'SFV+BESS'!$I$7,0))))</f>
        <v>0</v>
      </c>
      <c r="DE645" s="27">
        <f>IF(AND(DC645&lt;0,DJ644+DC645/$B$5&gt;$H$2,-DC645/'Carga-Descarga Año'!$B$5&lt;'SFV+BESS'!$I$7),DC645/$B$5,IF(AND(DC645&lt;0,DJ644+DC645/$B$5&gt;$H$2,-DC645/'Carga-Descarga Año'!$B$5&gt;'SFV+BESS'!$I$7),-'SFV+BESS'!$I$7,IF(AND(DC645&lt;0,DJ644+DC645/$B$5&lt;$H$2),-MIN('SFV+BESS'!$I$7,DJ644-$H$2),0)))</f>
        <v>0</v>
      </c>
      <c r="DF645" s="33"/>
      <c r="DG645" s="33">
        <f t="shared" si="738"/>
        <v>0</v>
      </c>
      <c r="DH645" s="27">
        <f t="shared" si="704"/>
        <v>0</v>
      </c>
      <c r="DI645" s="27">
        <f t="shared" si="705"/>
        <v>0</v>
      </c>
      <c r="DJ645" s="28">
        <f>IF((DJ644+DD645+DE645)&gt;=$B$2*'SFV+BESS'!$I$9, $B$2*'SFV+BESS'!$I$9, (DJ644+DD645+DE645))</f>
        <v>173.61249999999998</v>
      </c>
      <c r="DK645" s="110">
        <f t="shared" si="706"/>
        <v>89.383443532820891</v>
      </c>
      <c r="DP645" s="251"/>
      <c r="DQ645" s="48">
        <v>26.5</v>
      </c>
      <c r="DR645" s="33">
        <f t="shared" si="755"/>
        <v>91.815121323908102</v>
      </c>
      <c r="DS645" s="33">
        <f>Gen_Cons_Horario!B5759</f>
        <v>0</v>
      </c>
      <c r="DT645" s="35">
        <f t="shared" si="720"/>
        <v>91.815121323908102</v>
      </c>
      <c r="DU645" s="116">
        <f>IF(AND(DT645&gt;0,DT645*$B$4+EA644&lt;=$B$2*'SFV+BESS'!$I$9,DT645&lt;'SFV+BESS'!$I$7), DT645*$B$4, IF(AND(DT645&gt;0,DT645*$B$4+EA644&gt;$B$2*'SFV+BESS'!$I$9,DT645*$B$4&lt;'SFV+BESS'!$I$7),$B$2*'SFV+BESS'!$I$9-EA644,IF(AND(DT645&gt;0,DT645*$B$4+EA644&gt;$B$2*'SFV+BESS'!$I$9,DT645*$B$4&gt;'SFV+BESS'!$I$7,EA644&lt;$B$2*'SFV+BESS'!$I$9),$B$2*'SFV+BESS'!$I$9-EA644,IF(AND(DT645&gt;0,DT645*$B$4+EA644&lt;=$B$2*'SFV+BESS'!$I$9,DT645&gt;'SFV+BESS'!$I$7),'SFV+BESS'!$I$7,0))))</f>
        <v>0</v>
      </c>
      <c r="DV645" s="27">
        <f>IF(AND(DT645&lt;0,EA644+DT645/$B$5&gt;$H$2,-DT645/'Carga-Descarga Año'!$B$5&lt;'SFV+BESS'!$I$7),DT645/$B$5,IF(AND(DT645&lt;0,EA644+DT645/$B$5&gt;$H$2,-DT645/'Carga-Descarga Año'!$B$5&gt;'SFV+BESS'!$I$7),-'SFV+BESS'!$I$7,IF(AND(DT645&lt;0,EA644+DT645/$B$5&lt;$H$2),-MIN('SFV+BESS'!$I$7,EA644-$H$2),0)))</f>
        <v>0</v>
      </c>
      <c r="DW645" s="33"/>
      <c r="DX645" s="33">
        <f t="shared" si="739"/>
        <v>0</v>
      </c>
      <c r="DY645" s="27">
        <f t="shared" si="707"/>
        <v>0</v>
      </c>
      <c r="DZ645" s="27">
        <f t="shared" si="740"/>
        <v>0</v>
      </c>
      <c r="EA645" s="28">
        <f>IF((EA644+DU645+DV645)&gt;=$B$2*'SFV+BESS'!$I$9, $B$2*'SFV+BESS'!$I$9, (EA644+DU645+DV645))</f>
        <v>173.61249999999998</v>
      </c>
      <c r="EB645" s="110">
        <f t="shared" si="708"/>
        <v>91.815121323908102</v>
      </c>
      <c r="EG645" s="251"/>
      <c r="EH645" s="48">
        <v>26.5</v>
      </c>
      <c r="EI645" s="33">
        <f t="shared" si="756"/>
        <v>105.612499082425</v>
      </c>
      <c r="EJ645" s="33">
        <f>Gen_Cons_Horario!B6503</f>
        <v>0</v>
      </c>
      <c r="EK645" s="35">
        <f t="shared" si="721"/>
        <v>105.612499082425</v>
      </c>
      <c r="EL645" s="116">
        <f>IF(AND(EK645&gt;0,EK645*$B$4+ER644&lt;=$B$2*'SFV+BESS'!$I$9,EK645&lt;'SFV+BESS'!$I$7), EK645*$B$4, IF(AND(EK645&gt;0,EK645*$B$4+ER644&gt;$B$2*'SFV+BESS'!$I$9,EK645*$B$4&lt;'SFV+BESS'!$I$7),$B$2*'SFV+BESS'!$I$9-ER644,IF(AND(EK645&gt;0,EK645*$B$4+ER644&gt;$B$2*'SFV+BESS'!$I$9,EK645*$B$4&gt;'SFV+BESS'!$I$7,ER644&lt;$B$2*'SFV+BESS'!$I$9),$B$2*'SFV+BESS'!$I$9-ER644,IF(AND(EK645&gt;0,EK645*$B$4+ER644&lt;=$B$2*'SFV+BESS'!$I$9,EK645&gt;'SFV+BESS'!$I$7),'SFV+BESS'!$I$7,0))))</f>
        <v>0</v>
      </c>
      <c r="EM645" s="27">
        <f>IF(AND(EK645&lt;0,ER644+EK645/$B$5&gt;$H$2,-EK645/'Carga-Descarga Año'!$B$5&lt;'SFV+BESS'!$I$7),EK645/$B$5,IF(AND(EK645&lt;0,ER644+EK645/$B$5&gt;$H$2,-EK645/'Carga-Descarga Año'!$B$5&gt;'SFV+BESS'!$I$7),-'SFV+BESS'!$I$7,IF(AND(EK645&lt;0,ER644+EK645/$B$5&lt;$H$2),-MIN('SFV+BESS'!$I$7,ER644-$H$2),0)))</f>
        <v>0</v>
      </c>
      <c r="EN645" s="33"/>
      <c r="EO645" s="33">
        <f t="shared" si="741"/>
        <v>0</v>
      </c>
      <c r="EP645" s="27">
        <f t="shared" si="709"/>
        <v>0</v>
      </c>
      <c r="EQ645" s="27">
        <f t="shared" si="742"/>
        <v>0</v>
      </c>
      <c r="ER645" s="28">
        <f>IF((ER644+EL645+EM645)&gt;=$B$2*'SFV+BESS'!$I$9, $B$2*'SFV+BESS'!$I$9, (ER644+EL645+EM645))</f>
        <v>173.61249999999998</v>
      </c>
      <c r="ES645" s="110">
        <f t="shared" si="710"/>
        <v>105.612499082425</v>
      </c>
      <c r="EX645" s="251"/>
      <c r="EY645" s="48">
        <v>26.5</v>
      </c>
      <c r="EZ645" s="33">
        <f t="shared" si="757"/>
        <v>113.56216336879781</v>
      </c>
      <c r="FA645" s="33">
        <f>Gen_Cons_Horario!B7223</f>
        <v>59.656000000000006</v>
      </c>
      <c r="FB645" s="35">
        <f t="shared" si="722"/>
        <v>53.906163368797806</v>
      </c>
      <c r="FC645" s="116">
        <f>IF(AND(FB645&gt;0,FB645*$B$4+FI644&lt;=$B$2*'SFV+BESS'!$I$9,FB645&lt;'SFV+BESS'!$I$7), FB645*$B$4, IF(AND(FB645&gt;0,FB645*$B$4+FI644&gt;$B$2*'SFV+BESS'!$I$9,FB645*$B$4&lt;'SFV+BESS'!$I$7),$B$2*'SFV+BESS'!$I$9-FI644,IF(AND(FB645&gt;0,FB645*$B$4+FI644&gt;$B$2*'SFV+BESS'!$I$9,FB645*$B$4&gt;'SFV+BESS'!$I$7,FI644&lt;$B$2*'SFV+BESS'!$I$9),$B$2*'SFV+BESS'!$I$9-FI644,IF(AND(FB645&gt;0,FB645*$B$4+FI644&lt;=$B$2*'SFV+BESS'!$I$9,FB645&gt;'SFV+BESS'!$I$7),'SFV+BESS'!$I$7,0))))</f>
        <v>0</v>
      </c>
      <c r="FD645" s="27">
        <f>IF(AND(FB645&lt;0,FI644+FB645/$B$5&gt;$H$2,-FB645/'Carga-Descarga Año'!$B$5&lt;'SFV+BESS'!$I$7),FB645/$B$5,IF(AND(FB645&lt;0,FI644+FB645/$B$5&gt;$H$2,-FB645/'Carga-Descarga Año'!$B$5&gt;'SFV+BESS'!$I$7),-'SFV+BESS'!$I$7,IF(AND(FB645&lt;0,FI644+FB645/$B$5&lt;$H$2),-MIN('SFV+BESS'!$I$7,FI644-$H$2),0)))</f>
        <v>0</v>
      </c>
      <c r="FE645" s="33"/>
      <c r="FF645" s="33">
        <f t="shared" si="743"/>
        <v>59.656000000000006</v>
      </c>
      <c r="FG645" s="27">
        <f t="shared" si="711"/>
        <v>0</v>
      </c>
      <c r="FH645" s="27">
        <f t="shared" si="744"/>
        <v>0</v>
      </c>
      <c r="FI645" s="28">
        <f>IF((FI644+FC645+FD645)&gt;=$B$2*'SFV+BESS'!$I$9, $B$2*'SFV+BESS'!$I$9, (FI644+FC645+FD645))</f>
        <v>173.61249999999998</v>
      </c>
      <c r="FJ645" s="110">
        <f t="shared" si="712"/>
        <v>53.906163368797806</v>
      </c>
      <c r="FO645" s="251"/>
      <c r="FP645" s="48">
        <v>26.5</v>
      </c>
      <c r="FQ645" s="33">
        <f t="shared" si="758"/>
        <v>118.78904849891269</v>
      </c>
      <c r="FR645" s="33">
        <f>Gen_Cons_Horario!B7967</f>
        <v>96.941000000000003</v>
      </c>
      <c r="FS645" s="35">
        <f t="shared" si="723"/>
        <v>21.848048498912689</v>
      </c>
      <c r="FT645" s="116">
        <f>IF(AND(FS645&gt;0,FS645*$B$4+FZ644&lt;=$B$2*'SFV+BESS'!$I$9,FS645&lt;'SFV+BESS'!$I$7), FS645*$B$4, IF(AND(FS645&gt;0,FS645*$B$4+FZ644&gt;$B$2*'SFV+BESS'!$I$9,FS645*$B$4&lt;'SFV+BESS'!$I$7),$B$2*'SFV+BESS'!$I$9-FZ644,IF(AND(FS645&gt;0,FS645*$B$4+FZ644&gt;$B$2*'SFV+BESS'!$I$9,FS645*$B$4&gt;'SFV+BESS'!$I$7,FZ644&lt;$B$2*'SFV+BESS'!$I$9),$B$2*'SFV+BESS'!$I$9-FZ644,IF(AND(FS645&gt;0,FS645*$B$4+FZ644&lt;=$B$2*'SFV+BESS'!$I$9,FS645&gt;'SFV+BESS'!$I$7),'SFV+BESS'!$I$7,0))))</f>
        <v>14.678804253772881</v>
      </c>
      <c r="FU645" s="27">
        <f>IF(AND(FS645&lt;0,FZ644+FS645/$B$5&gt;$H$2,-FS645/'Carga-Descarga Año'!$B$5&lt;'SFV+BESS'!$I$7),FS645/$B$5,IF(AND(FS645&lt;0,FZ644+FS645/$B$5&gt;$H$2,-FS645/'Carga-Descarga Año'!$B$5&gt;'SFV+BESS'!$I$7),-'SFV+BESS'!$I$7,IF(AND(FS645&lt;0,FZ644+FS645/$B$5&lt;$H$2),-MIN('SFV+BESS'!$I$7,FZ644-$H$2),0)))</f>
        <v>0</v>
      </c>
      <c r="FV645" s="33"/>
      <c r="FW645" s="33">
        <f t="shared" si="745"/>
        <v>96.941000000000003</v>
      </c>
      <c r="FX645" s="27">
        <f t="shared" si="713"/>
        <v>0</v>
      </c>
      <c r="FY645" s="27">
        <f t="shared" si="746"/>
        <v>0</v>
      </c>
      <c r="FZ645" s="28">
        <f>IF((FZ644+FT645+FU645)&gt;=$B$2*'SFV+BESS'!$I$9, $B$2*'SFV+BESS'!$I$9, (FZ644+FT645+FU645))</f>
        <v>173.61249999999998</v>
      </c>
      <c r="GA645" s="110">
        <f t="shared" si="714"/>
        <v>6.396675600204393</v>
      </c>
      <c r="GF645" s="251"/>
      <c r="GG645" s="48">
        <v>26.5</v>
      </c>
      <c r="GH645" s="33">
        <f t="shared" si="759"/>
        <v>118.69346574485387</v>
      </c>
      <c r="GI645" s="33">
        <f>Gen_Cons_Horario!B8687</f>
        <v>88.298500000000004</v>
      </c>
      <c r="GJ645" s="35">
        <f t="shared" si="729"/>
        <v>30.394965744853863</v>
      </c>
      <c r="GK645" s="116">
        <f>IF(AND(GJ645&gt;0,GJ645*$B$4+GQ644&lt;=$B$2*'SFV+BESS'!$I$9,GJ645&lt;'SFV+BESS'!$I$7), GJ645*$B$4, IF(AND(GJ645&gt;0,GJ645*$B$4+GQ644&gt;$B$2*'SFV+BESS'!$I$9,GJ645*$B$4&lt;'SFV+BESS'!$I$7),$B$2*'SFV+BESS'!$I$9-GQ644,IF(AND(GJ645&gt;0,GJ645*$B$4+GQ644&gt;$B$2*'SFV+BESS'!$I$9,GJ645*$B$4&gt;'SFV+BESS'!$I$7,GQ644&lt;$B$2*'SFV+BESS'!$I$9),$B$2*'SFV+BESS'!$I$9-GQ644,IF(AND(GJ645&gt;0,GJ645*$B$4+GQ644&lt;=$B$2*'SFV+BESS'!$I$9,GJ645&gt;'SFV+BESS'!$I$7),'SFV+BESS'!$I$7,0))))</f>
        <v>0</v>
      </c>
      <c r="GL645" s="27">
        <f>IF(AND(GJ645&lt;0,GQ644+GJ645/$B$5&gt;$H$2,-GJ645/'Carga-Descarga Año'!$B$5&lt;'SFV+BESS'!$I$7),GJ645/$B$5,IF(AND(GJ645&lt;0,GQ644+GJ645/$B$5&gt;$H$2,-GJ645/'Carga-Descarga Año'!$B$5&gt;'SFV+BESS'!$I$7),-'SFV+BESS'!$I$7,IF(AND(GJ645&lt;0,GQ644+GJ645/$B$5&lt;$H$2),-MIN('SFV+BESS'!$I$7,GQ644-$H$2),0)))</f>
        <v>0</v>
      </c>
      <c r="GM645" s="33"/>
      <c r="GN645" s="33">
        <f t="shared" si="747"/>
        <v>88.298500000000004</v>
      </c>
      <c r="GO645" s="27">
        <f t="shared" si="715"/>
        <v>0</v>
      </c>
      <c r="GP645" s="27">
        <f t="shared" si="748"/>
        <v>0</v>
      </c>
      <c r="GQ645" s="28">
        <f>IF((GQ644+GK645+GL645)&gt;=$B$2*'SFV+BESS'!$I$9, $B$2*'SFV+BESS'!$I$9, (GQ644+GK645+GL645))</f>
        <v>173.61249999999998</v>
      </c>
      <c r="GR645" s="110">
        <f t="shared" si="716"/>
        <v>30.394965744853863</v>
      </c>
    </row>
    <row r="646" spans="1:200">
      <c r="A646" s="249"/>
      <c r="B646" s="48">
        <v>26.5416666666667</v>
      </c>
      <c r="C646" s="38">
        <f t="shared" si="730"/>
        <v>130.98054567590401</v>
      </c>
      <c r="D646" s="2">
        <f>Gen_Cons_Horario!B672</f>
        <v>74.570000000000007</v>
      </c>
      <c r="E646" s="140">
        <f t="shared" si="688"/>
        <v>56.410545675904004</v>
      </c>
      <c r="F646" s="116">
        <f>IF(AND(E646&gt;0,E646*$B$4+L645&lt;=$B$2*'SFV+BESS'!$I$9,E646&lt;'SFV+BESS'!$I$7), E646*$B$4, IF(AND(E646&gt;0,E646*$B$4+L645&gt;$B$2*'SFV+BESS'!$I$9,E646*$B$4&lt;'SFV+BESS'!$I$7),$B$2*'SFV+BESS'!$I$9-L645,IF(AND(E646&gt;0,E646*$B$4+L645&gt;$B$2*'SFV+BESS'!$I$9,E646*$B$4&gt;'SFV+BESS'!$I$7,L645&lt;$B$2*'SFV+BESS'!$I$9),$B$2*'SFV+BESS'!$I$9-L645,IF(AND(E646&gt;0,E646*$B$4+L645&lt;=$B$2*'SFV+BESS'!$I$9,E646&gt;'SFV+BESS'!$I$7),'SFV+BESS'!$I$7,0))))</f>
        <v>0</v>
      </c>
      <c r="G646" s="27">
        <f>IF(AND(E646&lt;0,L645+E646/$B$5&gt;$H$2,-E646/'Carga-Descarga Año'!$B$5&lt;'SFV+BESS'!$I$7),E646/$B$5,IF(AND(E646&lt;0,L645+E646/$B$5&gt;$H$2,-E646/'Carga-Descarga Año'!$B$5&gt;'SFV+BESS'!$I$7),-'SFV+BESS'!$I$7,IF(AND(E646&lt;0,L645+E646/$B$5&lt;$H$2),-MIN('SFV+BESS'!$I$7,L645-$H$2),0)))</f>
        <v>0</v>
      </c>
      <c r="I646" s="38">
        <f t="shared" si="689"/>
        <v>74.570000000000007</v>
      </c>
      <c r="J646" s="27">
        <f t="shared" si="691"/>
        <v>0</v>
      </c>
      <c r="K646" s="27">
        <f t="shared" si="690"/>
        <v>0</v>
      </c>
      <c r="L646" s="28">
        <f>IF((L645+F646+G646)&gt;=$B$2*'SFV+BESS'!$I$9, $B$2*'SFV+BESS'!$I$9, (L645+F646+G646))</f>
        <v>173.61249999999998</v>
      </c>
      <c r="M646" s="110">
        <f t="shared" si="692"/>
        <v>56.410545675904004</v>
      </c>
      <c r="R646" s="251"/>
      <c r="S646" s="48">
        <v>26.5416666666667</v>
      </c>
      <c r="T646" s="2">
        <f t="shared" si="749"/>
        <v>135.48306143536522</v>
      </c>
      <c r="U646" s="2">
        <f>Gen_Cons_Horario!B1416</f>
        <v>74.570000000000007</v>
      </c>
      <c r="V646" s="35">
        <f t="shared" si="724"/>
        <v>60.913061435365208</v>
      </c>
      <c r="W646" s="116">
        <f>IF(AND(V646&gt;0,V646*$B$4+AC645&lt;=$B$2*'SFV+BESS'!$I$9,V646&lt;'SFV+BESS'!$I$7), V646*$B$4, IF(AND(V646&gt;0,V646*$B$4+AC645&gt;$B$2*'SFV+BESS'!$I$9,V646*$B$4&lt;'SFV+BESS'!$I$7),$B$2*'SFV+BESS'!$I$9-AC645,IF(AND(V646&gt;0,V646*$B$4+AC645&gt;$B$2*'SFV+BESS'!$I$9,V646*$B$4&gt;'SFV+BESS'!$I$7,AC645&lt;$B$2*'SFV+BESS'!$I$9),$B$2*'SFV+BESS'!$I$9-AC645,IF(AND(V646&gt;0,V646*$B$4+AC645&lt;=$B$2*'SFV+BESS'!$I$9,V646&gt;'SFV+BESS'!$I$7),'SFV+BESS'!$I$7,0))))</f>
        <v>0</v>
      </c>
      <c r="X646" s="27">
        <f>IF(AND(V646&lt;0,AC645+V646/$B$5&gt;$H$2,-V646/'Carga-Descarga Año'!$B$5&lt;'SFV+BESS'!$I$7),V646/$B$5,IF(AND(V646&lt;0,AC645+V646/$B$5&gt;$H$2,-V646/'Carga-Descarga Año'!$B$5&gt;'SFV+BESS'!$I$7),-'SFV+BESS'!$I$7,IF(AND(V646&lt;0,AC645+V646/$B$5&lt;$H$2),-MIN('SFV+BESS'!$I$7,AC645-$H$2),0)))</f>
        <v>0</v>
      </c>
      <c r="Z646" s="33">
        <f t="shared" si="718"/>
        <v>74.570000000000007</v>
      </c>
      <c r="AA646" s="27">
        <f t="shared" si="693"/>
        <v>0</v>
      </c>
      <c r="AB646" s="27">
        <f t="shared" si="717"/>
        <v>0</v>
      </c>
      <c r="AC646" s="28">
        <f>IF((AC645+W646+X646)&gt;=$B$2*'SFV+BESS'!$I$9, $B$2*'SFV+BESS'!$I$9, (AC645+W646+X646))</f>
        <v>173.61249999999998</v>
      </c>
      <c r="AD646" s="110">
        <f t="shared" si="694"/>
        <v>60.913061435365208</v>
      </c>
      <c r="AI646" s="251"/>
      <c r="AJ646" s="48">
        <v>26.5416666666667</v>
      </c>
      <c r="AK646" s="52">
        <f t="shared" si="750"/>
        <v>135.11496947983915</v>
      </c>
      <c r="AL646" s="33">
        <f>Gen_Cons_Horario!B2088</f>
        <v>0</v>
      </c>
      <c r="AM646" s="35">
        <f t="shared" si="725"/>
        <v>135.11496947983915</v>
      </c>
      <c r="AN646" s="116">
        <f>IF(AND(AM646&gt;0,AM646*$B$4+AT645&lt;=$B$2*'SFV+BESS'!$I$9,AM646&lt;'SFV+BESS'!$I$7), AM646*$B$4, IF(AND(AM646&gt;0,AM646*$B$4+AT645&gt;$B$2*'SFV+BESS'!$I$9,AM646*$B$4&lt;'SFV+BESS'!$I$7),$B$2*'SFV+BESS'!$I$9-AT645,IF(AND(AM646&gt;0,AM646*$B$4+AT645&gt;$B$2*'SFV+BESS'!$I$9,AM646*$B$4&gt;'SFV+BESS'!$I$7,AT645&lt;$B$2*'SFV+BESS'!$I$9),$B$2*'SFV+BESS'!$I$9-AT645,IF(AND(AM646&gt;0,AM646*$B$4+AT645&lt;=$B$2*'SFV+BESS'!$I$9,AM646&gt;'SFV+BESS'!$I$7),'SFV+BESS'!$I$7,0))))</f>
        <v>0</v>
      </c>
      <c r="AO646" s="27">
        <f>IF(AND(AM646&lt;0,AT645+AM646/$B$5&gt;$H$2,-AM646/'Carga-Descarga Año'!$B$5&lt;'SFV+BESS'!$I$7),AM646/$B$5,IF(AND(AM646&lt;0,AT645+AM646/$B$5&gt;$H$2,-AM646/'Carga-Descarga Año'!$B$5&gt;'SFV+BESS'!$I$7),-'SFV+BESS'!$I$7,IF(AND(AM646&lt;0,AT645+AM646/$B$5&lt;$H$2),-MIN('SFV+BESS'!$I$7,AT645-$H$2),0)))</f>
        <v>0</v>
      </c>
      <c r="AP646" s="33"/>
      <c r="AQ646" s="33">
        <f t="shared" si="731"/>
        <v>0</v>
      </c>
      <c r="AR646" s="27">
        <f t="shared" si="695"/>
        <v>0</v>
      </c>
      <c r="AS646" s="27">
        <f t="shared" si="732"/>
        <v>0</v>
      </c>
      <c r="AT646" s="28">
        <f>IF((AT645+AN646+AO646)&gt;=$B$2*'SFV+BESS'!$I$9, $B$2*'SFV+BESS'!$I$9, (AT645+AN646+AO646))</f>
        <v>173.61249999999998</v>
      </c>
      <c r="AU646" s="110">
        <f t="shared" si="696"/>
        <v>135.11496947983915</v>
      </c>
      <c r="AZ646" s="251"/>
      <c r="BA646" s="48">
        <v>26.5416666666667</v>
      </c>
      <c r="BB646" s="33">
        <f t="shared" si="751"/>
        <v>117.05399934144904</v>
      </c>
      <c r="BC646" s="33">
        <f>Gen_Cons_Horario!B2832</f>
        <v>0</v>
      </c>
      <c r="BD646" s="35">
        <f t="shared" si="726"/>
        <v>117.05399934144904</v>
      </c>
      <c r="BE646" s="116">
        <f>IF(AND(BD646&gt;0,BD646*$B$4+BK645&lt;=$B$2*'SFV+BESS'!$I$9,BD646&lt;'SFV+BESS'!$I$7), BD646*$B$4, IF(AND(BD646&gt;0,BD646*$B$4+BK645&gt;$B$2*'SFV+BESS'!$I$9,BD646*$B$4&lt;'SFV+BESS'!$I$7),$B$2*'SFV+BESS'!$I$9-BK645,IF(AND(BD646&gt;0,BD646*$B$4+BK645&gt;$B$2*'SFV+BESS'!$I$9,BD646*$B$4&gt;'SFV+BESS'!$I$7,BK645&lt;$B$2*'SFV+BESS'!$I$9),$B$2*'SFV+BESS'!$I$9-BK645,IF(AND(BD646&gt;0,BD646*$B$4+BK645&lt;=$B$2*'SFV+BESS'!$I$9,BD646&gt;'SFV+BESS'!$I$7),'SFV+BESS'!$I$7,0))))</f>
        <v>0</v>
      </c>
      <c r="BF646" s="27">
        <f>IF(AND(BD646&lt;0,BK645+BD646/$B$5&gt;$H$2,-BD646/'Carga-Descarga Año'!$B$5&lt;'SFV+BESS'!$I$7),BD646/$B$5,IF(AND(BD646&lt;0,BK645+BD646/$B$5&gt;$H$2,-BD646/'Carga-Descarga Año'!$B$5&gt;'SFV+BESS'!$I$7),-'SFV+BESS'!$I$7,IF(AND(BD646&lt;0,BK645+BD646/$B$5&lt;$H$2),-MIN('SFV+BESS'!$I$7,BK645-$H$2),0)))</f>
        <v>0</v>
      </c>
      <c r="BG646" s="33"/>
      <c r="BH646" s="33">
        <f t="shared" si="733"/>
        <v>0</v>
      </c>
      <c r="BI646" s="27">
        <f t="shared" si="697"/>
        <v>0</v>
      </c>
      <c r="BJ646" s="27">
        <f t="shared" si="734"/>
        <v>0</v>
      </c>
      <c r="BK646" s="28">
        <f>IF((BK645+BE646+BF646)&gt;=$B$2*'SFV+BESS'!$I$9, $B$2*'SFV+BESS'!$I$9, (BK645+BE646+BF646))</f>
        <v>173.61249999999998</v>
      </c>
      <c r="BL646" s="110">
        <f t="shared" si="698"/>
        <v>117.05399934144904</v>
      </c>
      <c r="BQ646" s="251"/>
      <c r="BR646" s="48">
        <v>26.5416666666667</v>
      </c>
      <c r="BS646" s="33">
        <f t="shared" si="752"/>
        <v>101.15682338349448</v>
      </c>
      <c r="BT646" s="33">
        <f>Gen_Cons_Horario!B3552</f>
        <v>0</v>
      </c>
      <c r="BU646" s="35">
        <f t="shared" si="727"/>
        <v>101.15682338349448</v>
      </c>
      <c r="BV646" s="116">
        <f>IF(AND(BU646&gt;0,BU646*$B$4+CB645&lt;=$B$2*'SFV+BESS'!$I$9,BU646&lt;'SFV+BESS'!$I$7), BU646*$B$4, IF(AND(BU646&gt;0,BU646*$B$4+CB645&gt;$B$2*'SFV+BESS'!$I$9,BU646*$B$4&lt;'SFV+BESS'!$I$7),$B$2*'SFV+BESS'!$I$9-CB645,IF(AND(BU646&gt;0,BU646*$B$4+CB645&gt;$B$2*'SFV+BESS'!$I$9,BU646*$B$4&gt;'SFV+BESS'!$I$7,CB645&lt;$B$2*'SFV+BESS'!$I$9),$B$2*'SFV+BESS'!$I$9-CB645,IF(AND(BU646&gt;0,BU646*$B$4+CB645&lt;=$B$2*'SFV+BESS'!$I$9,BU646&gt;'SFV+BESS'!$I$7),'SFV+BESS'!$I$7,0))))</f>
        <v>0</v>
      </c>
      <c r="BW646" s="27">
        <f>IF(AND(BU646&lt;0,CB645+BU646/$B$5&gt;$H$2,-BU646/'Carga-Descarga Año'!$B$5&lt;'SFV+BESS'!$I$7),BU646/$B$5,IF(AND(BU646&lt;0,CB645+BU646/$B$5&gt;$H$2,-BU646/'Carga-Descarga Año'!$B$5&gt;'SFV+BESS'!$I$7),-'SFV+BESS'!$I$7,IF(AND(BU646&lt;0,CB645+BU646/$B$5&lt;$H$2),-MIN('SFV+BESS'!$I$7,CB645-$H$2),0)))</f>
        <v>0</v>
      </c>
      <c r="BX646" s="33"/>
      <c r="BY646" s="33">
        <f t="shared" si="735"/>
        <v>0</v>
      </c>
      <c r="BZ646" s="27">
        <f t="shared" si="699"/>
        <v>0</v>
      </c>
      <c r="CA646" s="27">
        <f t="shared" si="700"/>
        <v>0</v>
      </c>
      <c r="CB646" s="28">
        <f>IF((CB645+BV646+BW646)&gt;=$B$2*'SFV+BESS'!$I$9, $B$2*'SFV+BESS'!$I$9, (CB645+BV646+BW646))</f>
        <v>173.61249999999998</v>
      </c>
      <c r="CC646" s="110">
        <f t="shared" si="701"/>
        <v>101.15682338349448</v>
      </c>
      <c r="CH646" s="251"/>
      <c r="CI646" s="48">
        <v>26.5416666666667</v>
      </c>
      <c r="CJ646" s="33">
        <f t="shared" si="753"/>
        <v>89.380465685827559</v>
      </c>
      <c r="CK646" s="33">
        <f>Gen_Cons_Horario!B4296</f>
        <v>0</v>
      </c>
      <c r="CL646" s="35">
        <f t="shared" si="728"/>
        <v>89.380465685827559</v>
      </c>
      <c r="CM646" s="116">
        <f>IF(AND(CL646&gt;0,CL646*$B$4+CS645&lt;=$B$2*'SFV+BESS'!$I$9,CL646&lt;'SFV+BESS'!$I$7), CL646*$B$4, IF(AND(CL646&gt;0,CL646*$B$4+CS645&gt;$B$2*'SFV+BESS'!$I$9,CL646*$B$4&lt;'SFV+BESS'!$I$7),$B$2*'SFV+BESS'!$I$9-CS645,IF(AND(CL646&gt;0,CL646*$B$4+CS645&gt;$B$2*'SFV+BESS'!$I$9,CL646*$B$4&gt;'SFV+BESS'!$I$7,CS645&lt;$B$2*'SFV+BESS'!$I$9),$B$2*'SFV+BESS'!$I$9-CS645,IF(AND(CL646&gt;0,CL646*$B$4+CS645&lt;=$B$2*'SFV+BESS'!$I$9,CL646&gt;'SFV+BESS'!$I$7),'SFV+BESS'!$I$7,0))))</f>
        <v>0</v>
      </c>
      <c r="CN646" s="27">
        <f>IF(AND(CL646&lt;0,CS645+CL646/$B$5&gt;$H$2,-CL646/'Carga-Descarga Año'!$B$5&lt;'SFV+BESS'!$I$7),CL646/$B$5,IF(AND(CL646&lt;0,CS645+CL646/$B$5&gt;$H$2,-CL646/'Carga-Descarga Año'!$B$5&gt;'SFV+BESS'!$I$7),-'SFV+BESS'!$I$7,IF(AND(CL646&lt;0,CS645+CL646/$B$5&lt;$H$2),-MIN('SFV+BESS'!$I$7,CS645-$H$2),0)))</f>
        <v>0</v>
      </c>
      <c r="CO646" s="33"/>
      <c r="CP646" s="33">
        <f t="shared" si="736"/>
        <v>0</v>
      </c>
      <c r="CQ646" s="27">
        <f t="shared" si="702"/>
        <v>0</v>
      </c>
      <c r="CR646" s="27">
        <f t="shared" si="737"/>
        <v>0</v>
      </c>
      <c r="CS646" s="28">
        <f>IF((CS645+CM646+CN646)&gt;=$B$2*'SFV+BESS'!$I$9, $B$2*'SFV+BESS'!$I$9, (CS645+CM646+CN646))</f>
        <v>173.61249999999998</v>
      </c>
      <c r="CT646" s="110">
        <f t="shared" si="703"/>
        <v>89.380465685827559</v>
      </c>
      <c r="CY646" s="251"/>
      <c r="CZ646" s="48">
        <v>26.5416666666667</v>
      </c>
      <c r="DA646" s="33">
        <f t="shared" si="754"/>
        <v>97.567951615344242</v>
      </c>
      <c r="DB646" s="33">
        <f>Gen_Cons_Horario!B5016</f>
        <v>0</v>
      </c>
      <c r="DC646" s="35">
        <f t="shared" si="719"/>
        <v>97.567951615344242</v>
      </c>
      <c r="DD646" s="116">
        <f>IF(AND(DC646&gt;0,DC646*$B$4+DJ645&lt;=$B$2*'SFV+BESS'!$I$9,DC646&lt;'SFV+BESS'!$I$7), DC646*$B$4, IF(AND(DC646&gt;0,DC646*$B$4+DJ645&gt;$B$2*'SFV+BESS'!$I$9,DC646*$B$4&lt;'SFV+BESS'!$I$7),$B$2*'SFV+BESS'!$I$9-DJ645,IF(AND(DC646&gt;0,DC646*$B$4+DJ645&gt;$B$2*'SFV+BESS'!$I$9,DC646*$B$4&gt;'SFV+BESS'!$I$7,DJ645&lt;$B$2*'SFV+BESS'!$I$9),$B$2*'SFV+BESS'!$I$9-DJ645,IF(AND(DC646&gt;0,DC646*$B$4+DJ645&lt;=$B$2*'SFV+BESS'!$I$9,DC646&gt;'SFV+BESS'!$I$7),'SFV+BESS'!$I$7,0))))</f>
        <v>0</v>
      </c>
      <c r="DE646" s="27">
        <f>IF(AND(DC646&lt;0,DJ645+DC646/$B$5&gt;$H$2,-DC646/'Carga-Descarga Año'!$B$5&lt;'SFV+BESS'!$I$7),DC646/$B$5,IF(AND(DC646&lt;0,DJ645+DC646/$B$5&gt;$H$2,-DC646/'Carga-Descarga Año'!$B$5&gt;'SFV+BESS'!$I$7),-'SFV+BESS'!$I$7,IF(AND(DC646&lt;0,DJ645+DC646/$B$5&lt;$H$2),-MIN('SFV+BESS'!$I$7,DJ645-$H$2),0)))</f>
        <v>0</v>
      </c>
      <c r="DF646" s="33"/>
      <c r="DG646" s="33">
        <f t="shared" si="738"/>
        <v>0</v>
      </c>
      <c r="DH646" s="27">
        <f t="shared" si="704"/>
        <v>0</v>
      </c>
      <c r="DI646" s="27">
        <f t="shared" si="705"/>
        <v>0</v>
      </c>
      <c r="DJ646" s="28">
        <f>IF((DJ645+DD646+DE646)&gt;=$B$2*'SFV+BESS'!$I$9, $B$2*'SFV+BESS'!$I$9, (DJ645+DD646+DE646))</f>
        <v>173.61249999999998</v>
      </c>
      <c r="DK646" s="110">
        <f t="shared" si="706"/>
        <v>97.567951615344242</v>
      </c>
      <c r="DP646" s="251"/>
      <c r="DQ646" s="48">
        <v>26.5416666666667</v>
      </c>
      <c r="DR646" s="33">
        <f t="shared" si="755"/>
        <v>96.834626817698066</v>
      </c>
      <c r="DS646" s="33">
        <f>Gen_Cons_Horario!B5760</f>
        <v>0</v>
      </c>
      <c r="DT646" s="35">
        <f t="shared" si="720"/>
        <v>96.834626817698066</v>
      </c>
      <c r="DU646" s="116">
        <f>IF(AND(DT646&gt;0,DT646*$B$4+EA645&lt;=$B$2*'SFV+BESS'!$I$9,DT646&lt;'SFV+BESS'!$I$7), DT646*$B$4, IF(AND(DT646&gt;0,DT646*$B$4+EA645&gt;$B$2*'SFV+BESS'!$I$9,DT646*$B$4&lt;'SFV+BESS'!$I$7),$B$2*'SFV+BESS'!$I$9-EA645,IF(AND(DT646&gt;0,DT646*$B$4+EA645&gt;$B$2*'SFV+BESS'!$I$9,DT646*$B$4&gt;'SFV+BESS'!$I$7,EA645&lt;$B$2*'SFV+BESS'!$I$9),$B$2*'SFV+BESS'!$I$9-EA645,IF(AND(DT646&gt;0,DT646*$B$4+EA645&lt;=$B$2*'SFV+BESS'!$I$9,DT646&gt;'SFV+BESS'!$I$7),'SFV+BESS'!$I$7,0))))</f>
        <v>0</v>
      </c>
      <c r="DV646" s="27">
        <f>IF(AND(DT646&lt;0,EA645+DT646/$B$5&gt;$H$2,-DT646/'Carga-Descarga Año'!$B$5&lt;'SFV+BESS'!$I$7),DT646/$B$5,IF(AND(DT646&lt;0,EA645+DT646/$B$5&gt;$H$2,-DT646/'Carga-Descarga Año'!$B$5&gt;'SFV+BESS'!$I$7),-'SFV+BESS'!$I$7,IF(AND(DT646&lt;0,EA645+DT646/$B$5&lt;$H$2),-MIN('SFV+BESS'!$I$7,EA645-$H$2),0)))</f>
        <v>0</v>
      </c>
      <c r="DW646" s="33"/>
      <c r="DX646" s="33">
        <f t="shared" si="739"/>
        <v>0</v>
      </c>
      <c r="DY646" s="27">
        <f t="shared" si="707"/>
        <v>0</v>
      </c>
      <c r="DZ646" s="27">
        <f t="shared" si="740"/>
        <v>0</v>
      </c>
      <c r="EA646" s="28">
        <f>IF((EA645+DU646+DV646)&gt;=$B$2*'SFV+BESS'!$I$9, $B$2*'SFV+BESS'!$I$9, (EA645+DU646+DV646))</f>
        <v>173.61249999999998</v>
      </c>
      <c r="EB646" s="110">
        <f t="shared" si="708"/>
        <v>96.834626817698066</v>
      </c>
      <c r="EG646" s="251"/>
      <c r="EH646" s="48">
        <v>26.5416666666667</v>
      </c>
      <c r="EI646" s="33">
        <f t="shared" si="756"/>
        <v>107.82955536087286</v>
      </c>
      <c r="EJ646" s="33">
        <f>Gen_Cons_Horario!B6504</f>
        <v>0</v>
      </c>
      <c r="EK646" s="35">
        <f t="shared" si="721"/>
        <v>107.82955536087286</v>
      </c>
      <c r="EL646" s="116">
        <f>IF(AND(EK646&gt;0,EK646*$B$4+ER645&lt;=$B$2*'SFV+BESS'!$I$9,EK646&lt;'SFV+BESS'!$I$7), EK646*$B$4, IF(AND(EK646&gt;0,EK646*$B$4+ER645&gt;$B$2*'SFV+BESS'!$I$9,EK646*$B$4&lt;'SFV+BESS'!$I$7),$B$2*'SFV+BESS'!$I$9-ER645,IF(AND(EK646&gt;0,EK646*$B$4+ER645&gt;$B$2*'SFV+BESS'!$I$9,EK646*$B$4&gt;'SFV+BESS'!$I$7,ER645&lt;$B$2*'SFV+BESS'!$I$9),$B$2*'SFV+BESS'!$I$9-ER645,IF(AND(EK646&gt;0,EK646*$B$4+ER645&lt;=$B$2*'SFV+BESS'!$I$9,EK646&gt;'SFV+BESS'!$I$7),'SFV+BESS'!$I$7,0))))</f>
        <v>0</v>
      </c>
      <c r="EM646" s="27">
        <f>IF(AND(EK646&lt;0,ER645+EK646/$B$5&gt;$H$2,-EK646/'Carga-Descarga Año'!$B$5&lt;'SFV+BESS'!$I$7),EK646/$B$5,IF(AND(EK646&lt;0,ER645+EK646/$B$5&gt;$H$2,-EK646/'Carga-Descarga Año'!$B$5&gt;'SFV+BESS'!$I$7),-'SFV+BESS'!$I$7,IF(AND(EK646&lt;0,ER645+EK646/$B$5&lt;$H$2),-MIN('SFV+BESS'!$I$7,ER645-$H$2),0)))</f>
        <v>0</v>
      </c>
      <c r="EN646" s="33"/>
      <c r="EO646" s="33">
        <f t="shared" si="741"/>
        <v>0</v>
      </c>
      <c r="EP646" s="27">
        <f t="shared" si="709"/>
        <v>0</v>
      </c>
      <c r="EQ646" s="27">
        <f t="shared" si="742"/>
        <v>0</v>
      </c>
      <c r="ER646" s="28">
        <f>IF((ER645+EL646+EM646)&gt;=$B$2*'SFV+BESS'!$I$9, $B$2*'SFV+BESS'!$I$9, (ER645+EL646+EM646))</f>
        <v>173.61249999999998</v>
      </c>
      <c r="ES646" s="110">
        <f t="shared" si="710"/>
        <v>107.82955536087286</v>
      </c>
      <c r="EX646" s="251"/>
      <c r="EY646" s="48">
        <v>26.5416666666667</v>
      </c>
      <c r="EZ646" s="33">
        <f t="shared" si="757"/>
        <v>116.9976573866774</v>
      </c>
      <c r="FA646" s="33">
        <f>Gen_Cons_Horario!B7224</f>
        <v>59.656000000000006</v>
      </c>
      <c r="FB646" s="35">
        <f t="shared" si="722"/>
        <v>57.341657386677397</v>
      </c>
      <c r="FC646" s="116">
        <f>IF(AND(FB646&gt;0,FB646*$B$4+FI645&lt;=$B$2*'SFV+BESS'!$I$9,FB646&lt;'SFV+BESS'!$I$7), FB646*$B$4, IF(AND(FB646&gt;0,FB646*$B$4+FI645&gt;$B$2*'SFV+BESS'!$I$9,FB646*$B$4&lt;'SFV+BESS'!$I$7),$B$2*'SFV+BESS'!$I$9-FI645,IF(AND(FB646&gt;0,FB646*$B$4+FI645&gt;$B$2*'SFV+BESS'!$I$9,FB646*$B$4&gt;'SFV+BESS'!$I$7,FI645&lt;$B$2*'SFV+BESS'!$I$9),$B$2*'SFV+BESS'!$I$9-FI645,IF(AND(FB646&gt;0,FB646*$B$4+FI645&lt;=$B$2*'SFV+BESS'!$I$9,FB646&gt;'SFV+BESS'!$I$7),'SFV+BESS'!$I$7,0))))</f>
        <v>0</v>
      </c>
      <c r="FD646" s="27">
        <f>IF(AND(FB646&lt;0,FI645+FB646/$B$5&gt;$H$2,-FB646/'Carga-Descarga Año'!$B$5&lt;'SFV+BESS'!$I$7),FB646/$B$5,IF(AND(FB646&lt;0,FI645+FB646/$B$5&gt;$H$2,-FB646/'Carga-Descarga Año'!$B$5&gt;'SFV+BESS'!$I$7),-'SFV+BESS'!$I$7,IF(AND(FB646&lt;0,FI645+FB646/$B$5&lt;$H$2),-MIN('SFV+BESS'!$I$7,FI645-$H$2),0)))</f>
        <v>0</v>
      </c>
      <c r="FE646" s="33"/>
      <c r="FF646" s="33">
        <f t="shared" si="743"/>
        <v>59.656000000000006</v>
      </c>
      <c r="FG646" s="27">
        <f t="shared" si="711"/>
        <v>0</v>
      </c>
      <c r="FH646" s="27">
        <f t="shared" si="744"/>
        <v>0</v>
      </c>
      <c r="FI646" s="28">
        <f>IF((FI645+FC646+FD646)&gt;=$B$2*'SFV+BESS'!$I$9, $B$2*'SFV+BESS'!$I$9, (FI645+FC646+FD646))</f>
        <v>173.61249999999998</v>
      </c>
      <c r="FJ646" s="110">
        <f t="shared" si="712"/>
        <v>57.341657386677397</v>
      </c>
      <c r="FO646" s="251"/>
      <c r="FP646" s="48">
        <v>26.5416666666667</v>
      </c>
      <c r="FQ646" s="33">
        <f t="shared" si="758"/>
        <v>124.15896438995942</v>
      </c>
      <c r="FR646" s="33">
        <f>Gen_Cons_Horario!B7968</f>
        <v>96.941000000000003</v>
      </c>
      <c r="FS646" s="35">
        <f t="shared" si="723"/>
        <v>27.21796438995942</v>
      </c>
      <c r="FT646" s="116">
        <f>IF(AND(FS646&gt;0,FS646*$B$4+FZ645&lt;=$B$2*'SFV+BESS'!$I$9,FS646&lt;'SFV+BESS'!$I$7), FS646*$B$4, IF(AND(FS646&gt;0,FS646*$B$4+FZ645&gt;$B$2*'SFV+BESS'!$I$9,FS646*$B$4&lt;'SFV+BESS'!$I$7),$B$2*'SFV+BESS'!$I$9-FZ645,IF(AND(FS646&gt;0,FS646*$B$4+FZ645&gt;$B$2*'SFV+BESS'!$I$9,FS646*$B$4&gt;'SFV+BESS'!$I$7,FZ645&lt;$B$2*'SFV+BESS'!$I$9),$B$2*'SFV+BESS'!$I$9-FZ645,IF(AND(FS646&gt;0,FS646*$B$4+FZ645&lt;=$B$2*'SFV+BESS'!$I$9,FS646&gt;'SFV+BESS'!$I$7),'SFV+BESS'!$I$7,0))))</f>
        <v>0</v>
      </c>
      <c r="FU646" s="27">
        <f>IF(AND(FS646&lt;0,FZ645+FS646/$B$5&gt;$H$2,-FS646/'Carga-Descarga Año'!$B$5&lt;'SFV+BESS'!$I$7),FS646/$B$5,IF(AND(FS646&lt;0,FZ645+FS646/$B$5&gt;$H$2,-FS646/'Carga-Descarga Año'!$B$5&gt;'SFV+BESS'!$I$7),-'SFV+BESS'!$I$7,IF(AND(FS646&lt;0,FZ645+FS646/$B$5&lt;$H$2),-MIN('SFV+BESS'!$I$7,FZ645-$H$2),0)))</f>
        <v>0</v>
      </c>
      <c r="FV646" s="33"/>
      <c r="FW646" s="33">
        <f t="shared" si="745"/>
        <v>96.941000000000003</v>
      </c>
      <c r="FX646" s="27">
        <f t="shared" si="713"/>
        <v>0</v>
      </c>
      <c r="FY646" s="27">
        <f t="shared" si="746"/>
        <v>0</v>
      </c>
      <c r="FZ646" s="28">
        <f>IF((FZ645+FT646+FU646)&gt;=$B$2*'SFV+BESS'!$I$9, $B$2*'SFV+BESS'!$I$9, (FZ645+FT646+FU646))</f>
        <v>173.61249999999998</v>
      </c>
      <c r="GA646" s="110">
        <f t="shared" si="714"/>
        <v>27.21796438995942</v>
      </c>
      <c r="GF646" s="251"/>
      <c r="GG646" s="48">
        <v>26.5416666666667</v>
      </c>
      <c r="GH646" s="33">
        <f t="shared" si="759"/>
        <v>123.094953967778</v>
      </c>
      <c r="GI646" s="33">
        <f>Gen_Cons_Horario!B8688</f>
        <v>88.298500000000004</v>
      </c>
      <c r="GJ646" s="35">
        <f t="shared" si="729"/>
        <v>34.796453967777992</v>
      </c>
      <c r="GK646" s="116">
        <f>IF(AND(GJ646&gt;0,GJ646*$B$4+GQ645&lt;=$B$2*'SFV+BESS'!$I$9,GJ646&lt;'SFV+BESS'!$I$7), GJ646*$B$4, IF(AND(GJ646&gt;0,GJ646*$B$4+GQ645&gt;$B$2*'SFV+BESS'!$I$9,GJ646*$B$4&lt;'SFV+BESS'!$I$7),$B$2*'SFV+BESS'!$I$9-GQ645,IF(AND(GJ646&gt;0,GJ646*$B$4+GQ645&gt;$B$2*'SFV+BESS'!$I$9,GJ646*$B$4&gt;'SFV+BESS'!$I$7,GQ645&lt;$B$2*'SFV+BESS'!$I$9),$B$2*'SFV+BESS'!$I$9-GQ645,IF(AND(GJ646&gt;0,GJ646*$B$4+GQ645&lt;=$B$2*'SFV+BESS'!$I$9,GJ646&gt;'SFV+BESS'!$I$7),'SFV+BESS'!$I$7,0))))</f>
        <v>0</v>
      </c>
      <c r="GL646" s="27">
        <f>IF(AND(GJ646&lt;0,GQ645+GJ646/$B$5&gt;$H$2,-GJ646/'Carga-Descarga Año'!$B$5&lt;'SFV+BESS'!$I$7),GJ646/$B$5,IF(AND(GJ646&lt;0,GQ645+GJ646/$B$5&gt;$H$2,-GJ646/'Carga-Descarga Año'!$B$5&gt;'SFV+BESS'!$I$7),-'SFV+BESS'!$I$7,IF(AND(GJ646&lt;0,GQ645+GJ646/$B$5&lt;$H$2),-MIN('SFV+BESS'!$I$7,GQ645-$H$2),0)))</f>
        <v>0</v>
      </c>
      <c r="GM646" s="33"/>
      <c r="GN646" s="33">
        <f t="shared" si="747"/>
        <v>88.298500000000004</v>
      </c>
      <c r="GO646" s="27">
        <f t="shared" si="715"/>
        <v>0</v>
      </c>
      <c r="GP646" s="27">
        <f t="shared" si="748"/>
        <v>0</v>
      </c>
      <c r="GQ646" s="28">
        <f>IF((GQ645+GK646+GL646)&gt;=$B$2*'SFV+BESS'!$I$9, $B$2*'SFV+BESS'!$I$9, (GQ645+GK646+GL646))</f>
        <v>173.61249999999998</v>
      </c>
      <c r="GR646" s="110">
        <f t="shared" si="716"/>
        <v>34.796453967777992</v>
      </c>
    </row>
    <row r="647" spans="1:200">
      <c r="A647" s="249"/>
      <c r="B647" s="48">
        <v>26.5833333333334</v>
      </c>
      <c r="C647" s="38">
        <f t="shared" si="730"/>
        <v>133.25978951017149</v>
      </c>
      <c r="D647" s="2">
        <f>Gen_Cons_Horario!B673</f>
        <v>74.570000000000007</v>
      </c>
      <c r="E647" s="140">
        <f t="shared" si="688"/>
        <v>58.689789510171479</v>
      </c>
      <c r="F647" s="116">
        <f>IF(AND(E647&gt;0,E647*$B$4+L646&lt;=$B$2*'SFV+BESS'!$I$9,E647&lt;'SFV+BESS'!$I$7), E647*$B$4, IF(AND(E647&gt;0,E647*$B$4+L646&gt;$B$2*'SFV+BESS'!$I$9,E647*$B$4&lt;'SFV+BESS'!$I$7),$B$2*'SFV+BESS'!$I$9-L646,IF(AND(E647&gt;0,E647*$B$4+L646&gt;$B$2*'SFV+BESS'!$I$9,E647*$B$4&gt;'SFV+BESS'!$I$7,L646&lt;$B$2*'SFV+BESS'!$I$9),$B$2*'SFV+BESS'!$I$9-L646,IF(AND(E647&gt;0,E647*$B$4+L646&lt;=$B$2*'SFV+BESS'!$I$9,E647&gt;'SFV+BESS'!$I$7),'SFV+BESS'!$I$7,0))))</f>
        <v>0</v>
      </c>
      <c r="G647" s="27">
        <f>IF(AND(E647&lt;0,L646+E647/$B$5&gt;$H$2,-E647/'Carga-Descarga Año'!$B$5&lt;'SFV+BESS'!$I$7),E647/$B$5,IF(AND(E647&lt;0,L646+E647/$B$5&gt;$H$2,-E647/'Carga-Descarga Año'!$B$5&gt;'SFV+BESS'!$I$7),-'SFV+BESS'!$I$7,IF(AND(E647&lt;0,L646+E647/$B$5&lt;$H$2),-MIN('SFV+BESS'!$I$7,L646-$H$2),0)))</f>
        <v>0</v>
      </c>
      <c r="I647" s="38">
        <f t="shared" si="689"/>
        <v>74.570000000000007</v>
      </c>
      <c r="J647" s="27">
        <f t="shared" si="691"/>
        <v>0</v>
      </c>
      <c r="K647" s="27">
        <f t="shared" si="690"/>
        <v>0</v>
      </c>
      <c r="L647" s="28">
        <f>IF((L646+F647+G647)&gt;=$B$2*'SFV+BESS'!$I$9, $B$2*'SFV+BESS'!$I$9, (L646+F647+G647))</f>
        <v>173.61249999999998</v>
      </c>
      <c r="M647" s="110">
        <f t="shared" si="692"/>
        <v>58.689789510171479</v>
      </c>
      <c r="R647" s="251"/>
      <c r="S647" s="48">
        <v>26.5833333333334</v>
      </c>
      <c r="T647" s="2">
        <f t="shared" si="749"/>
        <v>139.0828529227783</v>
      </c>
      <c r="U647" s="2">
        <f>Gen_Cons_Horario!B1417</f>
        <v>74.570000000000007</v>
      </c>
      <c r="V647" s="35">
        <f t="shared" si="724"/>
        <v>64.512852922778293</v>
      </c>
      <c r="W647" s="116">
        <f>IF(AND(V647&gt;0,V647*$B$4+AC646&lt;=$B$2*'SFV+BESS'!$I$9,V647&lt;'SFV+BESS'!$I$7), V647*$B$4, IF(AND(V647&gt;0,V647*$B$4+AC646&gt;$B$2*'SFV+BESS'!$I$9,V647*$B$4&lt;'SFV+BESS'!$I$7),$B$2*'SFV+BESS'!$I$9-AC646,IF(AND(V647&gt;0,V647*$B$4+AC646&gt;$B$2*'SFV+BESS'!$I$9,V647*$B$4&gt;'SFV+BESS'!$I$7,AC646&lt;$B$2*'SFV+BESS'!$I$9),$B$2*'SFV+BESS'!$I$9-AC646,IF(AND(V647&gt;0,V647*$B$4+AC646&lt;=$B$2*'SFV+BESS'!$I$9,V647&gt;'SFV+BESS'!$I$7),'SFV+BESS'!$I$7,0))))</f>
        <v>0</v>
      </c>
      <c r="X647" s="27">
        <f>IF(AND(V647&lt;0,AC646+V647/$B$5&gt;$H$2,-V647/'Carga-Descarga Año'!$B$5&lt;'SFV+BESS'!$I$7),V647/$B$5,IF(AND(V647&lt;0,AC646+V647/$B$5&gt;$H$2,-V647/'Carga-Descarga Año'!$B$5&gt;'SFV+BESS'!$I$7),-'SFV+BESS'!$I$7,IF(AND(V647&lt;0,AC646+V647/$B$5&lt;$H$2),-MIN('SFV+BESS'!$I$7,AC646-$H$2),0)))</f>
        <v>0</v>
      </c>
      <c r="Z647" s="33">
        <f t="shared" si="718"/>
        <v>74.570000000000007</v>
      </c>
      <c r="AA647" s="27">
        <f t="shared" si="693"/>
        <v>0</v>
      </c>
      <c r="AB647" s="27">
        <f t="shared" si="717"/>
        <v>0</v>
      </c>
      <c r="AC647" s="28">
        <f>IF((AC646+W647+X647)&gt;=$B$2*'SFV+BESS'!$I$9, $B$2*'SFV+BESS'!$I$9, (AC646+W647+X647))</f>
        <v>173.61249999999998</v>
      </c>
      <c r="AD647" s="110">
        <f t="shared" si="694"/>
        <v>64.512852922778293</v>
      </c>
      <c r="AI647" s="251"/>
      <c r="AJ647" s="48">
        <v>26.5833333333334</v>
      </c>
      <c r="AK647" s="52">
        <f t="shared" si="750"/>
        <v>137.68044358388673</v>
      </c>
      <c r="AL647" s="33">
        <f>Gen_Cons_Horario!B2089</f>
        <v>0</v>
      </c>
      <c r="AM647" s="35">
        <f t="shared" si="725"/>
        <v>137.68044358388673</v>
      </c>
      <c r="AN647" s="116">
        <f>IF(AND(AM647&gt;0,AM647*$B$4+AT646&lt;=$B$2*'SFV+BESS'!$I$9,AM647&lt;'SFV+BESS'!$I$7), AM647*$B$4, IF(AND(AM647&gt;0,AM647*$B$4+AT646&gt;$B$2*'SFV+BESS'!$I$9,AM647*$B$4&lt;'SFV+BESS'!$I$7),$B$2*'SFV+BESS'!$I$9-AT646,IF(AND(AM647&gt;0,AM647*$B$4+AT646&gt;$B$2*'SFV+BESS'!$I$9,AM647*$B$4&gt;'SFV+BESS'!$I$7,AT646&lt;$B$2*'SFV+BESS'!$I$9),$B$2*'SFV+BESS'!$I$9-AT646,IF(AND(AM647&gt;0,AM647*$B$4+AT646&lt;=$B$2*'SFV+BESS'!$I$9,AM647&gt;'SFV+BESS'!$I$7),'SFV+BESS'!$I$7,0))))</f>
        <v>0</v>
      </c>
      <c r="AO647" s="27">
        <f>IF(AND(AM647&lt;0,AT646+AM647/$B$5&gt;$H$2,-AM647/'Carga-Descarga Año'!$B$5&lt;'SFV+BESS'!$I$7),AM647/$B$5,IF(AND(AM647&lt;0,AT646+AM647/$B$5&gt;$H$2,-AM647/'Carga-Descarga Año'!$B$5&gt;'SFV+BESS'!$I$7),-'SFV+BESS'!$I$7,IF(AND(AM647&lt;0,AT646+AM647/$B$5&lt;$H$2),-MIN('SFV+BESS'!$I$7,AT646-$H$2),0)))</f>
        <v>0</v>
      </c>
      <c r="AP647" s="33"/>
      <c r="AQ647" s="33">
        <f t="shared" si="731"/>
        <v>0</v>
      </c>
      <c r="AR647" s="27">
        <f t="shared" si="695"/>
        <v>0</v>
      </c>
      <c r="AS647" s="27">
        <f t="shared" si="732"/>
        <v>0</v>
      </c>
      <c r="AT647" s="28">
        <f>IF((AT646+AN647+AO647)&gt;=$B$2*'SFV+BESS'!$I$9, $B$2*'SFV+BESS'!$I$9, (AT646+AN647+AO647))</f>
        <v>173.61249999999998</v>
      </c>
      <c r="AU647" s="110">
        <f t="shared" si="696"/>
        <v>137.68044358388673</v>
      </c>
      <c r="AZ647" s="251"/>
      <c r="BA647" s="48">
        <v>26.5833333333334</v>
      </c>
      <c r="BB647" s="33">
        <f t="shared" si="751"/>
        <v>119.78981902555637</v>
      </c>
      <c r="BC647" s="33">
        <f>Gen_Cons_Horario!B2833</f>
        <v>0</v>
      </c>
      <c r="BD647" s="35">
        <f t="shared" si="726"/>
        <v>119.78981902555637</v>
      </c>
      <c r="BE647" s="116">
        <f>IF(AND(BD647&gt;0,BD647*$B$4+BK646&lt;=$B$2*'SFV+BESS'!$I$9,BD647&lt;'SFV+BESS'!$I$7), BD647*$B$4, IF(AND(BD647&gt;0,BD647*$B$4+BK646&gt;$B$2*'SFV+BESS'!$I$9,BD647*$B$4&lt;'SFV+BESS'!$I$7),$B$2*'SFV+BESS'!$I$9-BK646,IF(AND(BD647&gt;0,BD647*$B$4+BK646&gt;$B$2*'SFV+BESS'!$I$9,BD647*$B$4&gt;'SFV+BESS'!$I$7,BK646&lt;$B$2*'SFV+BESS'!$I$9),$B$2*'SFV+BESS'!$I$9-BK646,IF(AND(BD647&gt;0,BD647*$B$4+BK646&lt;=$B$2*'SFV+BESS'!$I$9,BD647&gt;'SFV+BESS'!$I$7),'SFV+BESS'!$I$7,0))))</f>
        <v>0</v>
      </c>
      <c r="BF647" s="27">
        <f>IF(AND(BD647&lt;0,BK646+BD647/$B$5&gt;$H$2,-BD647/'Carga-Descarga Año'!$B$5&lt;'SFV+BESS'!$I$7),BD647/$B$5,IF(AND(BD647&lt;0,BK646+BD647/$B$5&gt;$H$2,-BD647/'Carga-Descarga Año'!$B$5&gt;'SFV+BESS'!$I$7),-'SFV+BESS'!$I$7,IF(AND(BD647&lt;0,BK646+BD647/$B$5&lt;$H$2),-MIN('SFV+BESS'!$I$7,BK646-$H$2),0)))</f>
        <v>0</v>
      </c>
      <c r="BG647" s="33"/>
      <c r="BH647" s="33">
        <f t="shared" si="733"/>
        <v>0</v>
      </c>
      <c r="BI647" s="27">
        <f t="shared" si="697"/>
        <v>0</v>
      </c>
      <c r="BJ647" s="27">
        <f t="shared" si="734"/>
        <v>0</v>
      </c>
      <c r="BK647" s="28">
        <f>IF((BK646+BE647+BF647)&gt;=$B$2*'SFV+BESS'!$I$9, $B$2*'SFV+BESS'!$I$9, (BK646+BE647+BF647))</f>
        <v>173.61249999999998</v>
      </c>
      <c r="BL647" s="110">
        <f t="shared" si="698"/>
        <v>119.78981902555637</v>
      </c>
      <c r="BQ647" s="251"/>
      <c r="BR647" s="48">
        <v>26.5833333333334</v>
      </c>
      <c r="BS647" s="33">
        <f t="shared" si="752"/>
        <v>102.95917212974827</v>
      </c>
      <c r="BT647" s="33">
        <f>Gen_Cons_Horario!B3553</f>
        <v>0</v>
      </c>
      <c r="BU647" s="35">
        <f t="shared" si="727"/>
        <v>102.95917212974827</v>
      </c>
      <c r="BV647" s="116">
        <f>IF(AND(BU647&gt;0,BU647*$B$4+CB646&lt;=$B$2*'SFV+BESS'!$I$9,BU647&lt;'SFV+BESS'!$I$7), BU647*$B$4, IF(AND(BU647&gt;0,BU647*$B$4+CB646&gt;$B$2*'SFV+BESS'!$I$9,BU647*$B$4&lt;'SFV+BESS'!$I$7),$B$2*'SFV+BESS'!$I$9-CB646,IF(AND(BU647&gt;0,BU647*$B$4+CB646&gt;$B$2*'SFV+BESS'!$I$9,BU647*$B$4&gt;'SFV+BESS'!$I$7,CB646&lt;$B$2*'SFV+BESS'!$I$9),$B$2*'SFV+BESS'!$I$9-CB646,IF(AND(BU647&gt;0,BU647*$B$4+CB646&lt;=$B$2*'SFV+BESS'!$I$9,BU647&gt;'SFV+BESS'!$I$7),'SFV+BESS'!$I$7,0))))</f>
        <v>0</v>
      </c>
      <c r="BW647" s="27">
        <f>IF(AND(BU647&lt;0,CB646+BU647/$B$5&gt;$H$2,-BU647/'Carga-Descarga Año'!$B$5&lt;'SFV+BESS'!$I$7),BU647/$B$5,IF(AND(BU647&lt;0,CB646+BU647/$B$5&gt;$H$2,-BU647/'Carga-Descarga Año'!$B$5&gt;'SFV+BESS'!$I$7),-'SFV+BESS'!$I$7,IF(AND(BU647&lt;0,CB646+BU647/$B$5&lt;$H$2),-MIN('SFV+BESS'!$I$7,CB646-$H$2),0)))</f>
        <v>0</v>
      </c>
      <c r="BX647" s="33"/>
      <c r="BY647" s="33">
        <f t="shared" si="735"/>
        <v>0</v>
      </c>
      <c r="BZ647" s="27">
        <f t="shared" si="699"/>
        <v>0</v>
      </c>
      <c r="CA647" s="27">
        <f t="shared" si="700"/>
        <v>0</v>
      </c>
      <c r="CB647" s="28">
        <f>IF((CB646+BV647+BW647)&gt;=$B$2*'SFV+BESS'!$I$9, $B$2*'SFV+BESS'!$I$9, (CB646+BV647+BW647))</f>
        <v>173.61249999999998</v>
      </c>
      <c r="CC647" s="110">
        <f t="shared" si="701"/>
        <v>102.95917212974827</v>
      </c>
      <c r="CH647" s="251"/>
      <c r="CI647" s="48">
        <v>26.5833333333334</v>
      </c>
      <c r="CJ647" s="33">
        <f t="shared" si="753"/>
        <v>92.109640210585653</v>
      </c>
      <c r="CK647" s="33">
        <f>Gen_Cons_Horario!B4297</f>
        <v>0</v>
      </c>
      <c r="CL647" s="35">
        <f t="shared" si="728"/>
        <v>92.109640210585653</v>
      </c>
      <c r="CM647" s="116">
        <f>IF(AND(CL647&gt;0,CL647*$B$4+CS646&lt;=$B$2*'SFV+BESS'!$I$9,CL647&lt;'SFV+BESS'!$I$7), CL647*$B$4, IF(AND(CL647&gt;0,CL647*$B$4+CS646&gt;$B$2*'SFV+BESS'!$I$9,CL647*$B$4&lt;'SFV+BESS'!$I$7),$B$2*'SFV+BESS'!$I$9-CS646,IF(AND(CL647&gt;0,CL647*$B$4+CS646&gt;$B$2*'SFV+BESS'!$I$9,CL647*$B$4&gt;'SFV+BESS'!$I$7,CS646&lt;$B$2*'SFV+BESS'!$I$9),$B$2*'SFV+BESS'!$I$9-CS646,IF(AND(CL647&gt;0,CL647*$B$4+CS646&lt;=$B$2*'SFV+BESS'!$I$9,CL647&gt;'SFV+BESS'!$I$7),'SFV+BESS'!$I$7,0))))</f>
        <v>0</v>
      </c>
      <c r="CN647" s="27">
        <f>IF(AND(CL647&lt;0,CS646+CL647/$B$5&gt;$H$2,-CL647/'Carga-Descarga Año'!$B$5&lt;'SFV+BESS'!$I$7),CL647/$B$5,IF(AND(CL647&lt;0,CS646+CL647/$B$5&gt;$H$2,-CL647/'Carga-Descarga Año'!$B$5&gt;'SFV+BESS'!$I$7),-'SFV+BESS'!$I$7,IF(AND(CL647&lt;0,CS646+CL647/$B$5&lt;$H$2),-MIN('SFV+BESS'!$I$7,CS646-$H$2),0)))</f>
        <v>0</v>
      </c>
      <c r="CO647" s="33"/>
      <c r="CP647" s="33">
        <f t="shared" si="736"/>
        <v>0</v>
      </c>
      <c r="CQ647" s="27">
        <f t="shared" si="702"/>
        <v>0</v>
      </c>
      <c r="CR647" s="27">
        <f t="shared" si="737"/>
        <v>0</v>
      </c>
      <c r="CS647" s="28">
        <f>IF((CS646+CM647+CN647)&gt;=$B$2*'SFV+BESS'!$I$9, $B$2*'SFV+BESS'!$I$9, (CS646+CM647+CN647))</f>
        <v>173.61249999999998</v>
      </c>
      <c r="CT647" s="110">
        <f t="shared" si="703"/>
        <v>92.109640210585653</v>
      </c>
      <c r="CY647" s="251"/>
      <c r="CZ647" s="48">
        <v>26.5833333333334</v>
      </c>
      <c r="DA647" s="33">
        <f t="shared" si="754"/>
        <v>99.291005948507078</v>
      </c>
      <c r="DB647" s="33">
        <f>Gen_Cons_Horario!B5017</f>
        <v>0</v>
      </c>
      <c r="DC647" s="35">
        <f t="shared" si="719"/>
        <v>99.291005948507078</v>
      </c>
      <c r="DD647" s="116">
        <f>IF(AND(DC647&gt;0,DC647*$B$4+DJ646&lt;=$B$2*'SFV+BESS'!$I$9,DC647&lt;'SFV+BESS'!$I$7), DC647*$B$4, IF(AND(DC647&gt;0,DC647*$B$4+DJ646&gt;$B$2*'SFV+BESS'!$I$9,DC647*$B$4&lt;'SFV+BESS'!$I$7),$B$2*'SFV+BESS'!$I$9-DJ646,IF(AND(DC647&gt;0,DC647*$B$4+DJ646&gt;$B$2*'SFV+BESS'!$I$9,DC647*$B$4&gt;'SFV+BESS'!$I$7,DJ646&lt;$B$2*'SFV+BESS'!$I$9),$B$2*'SFV+BESS'!$I$9-DJ646,IF(AND(DC647&gt;0,DC647*$B$4+DJ646&lt;=$B$2*'SFV+BESS'!$I$9,DC647&gt;'SFV+BESS'!$I$7),'SFV+BESS'!$I$7,0))))</f>
        <v>0</v>
      </c>
      <c r="DE647" s="27">
        <f>IF(AND(DC647&lt;0,DJ646+DC647/$B$5&gt;$H$2,-DC647/'Carga-Descarga Año'!$B$5&lt;'SFV+BESS'!$I$7),DC647/$B$5,IF(AND(DC647&lt;0,DJ646+DC647/$B$5&gt;$H$2,-DC647/'Carga-Descarga Año'!$B$5&gt;'SFV+BESS'!$I$7),-'SFV+BESS'!$I$7,IF(AND(DC647&lt;0,DJ646+DC647/$B$5&lt;$H$2),-MIN('SFV+BESS'!$I$7,DJ646-$H$2),0)))</f>
        <v>0</v>
      </c>
      <c r="DF647" s="33"/>
      <c r="DG647" s="33">
        <f t="shared" si="738"/>
        <v>0</v>
      </c>
      <c r="DH647" s="27">
        <f t="shared" si="704"/>
        <v>0</v>
      </c>
      <c r="DI647" s="27">
        <f t="shared" si="705"/>
        <v>0</v>
      </c>
      <c r="DJ647" s="28">
        <f>IF((DJ646+DD647+DE647)&gt;=$B$2*'SFV+BESS'!$I$9, $B$2*'SFV+BESS'!$I$9, (DJ646+DD647+DE647))</f>
        <v>173.61249999999998</v>
      </c>
      <c r="DK647" s="110">
        <f t="shared" si="706"/>
        <v>99.291005948507078</v>
      </c>
      <c r="DP647" s="251"/>
      <c r="DQ647" s="48">
        <v>26.5833333333334</v>
      </c>
      <c r="DR647" s="33">
        <f t="shared" si="755"/>
        <v>97.880357128904294</v>
      </c>
      <c r="DS647" s="33">
        <f>Gen_Cons_Horario!B5761</f>
        <v>0</v>
      </c>
      <c r="DT647" s="35">
        <f t="shared" si="720"/>
        <v>97.880357128904294</v>
      </c>
      <c r="DU647" s="116">
        <f>IF(AND(DT647&gt;0,DT647*$B$4+EA646&lt;=$B$2*'SFV+BESS'!$I$9,DT647&lt;'SFV+BESS'!$I$7), DT647*$B$4, IF(AND(DT647&gt;0,DT647*$B$4+EA646&gt;$B$2*'SFV+BESS'!$I$9,DT647*$B$4&lt;'SFV+BESS'!$I$7),$B$2*'SFV+BESS'!$I$9-EA646,IF(AND(DT647&gt;0,DT647*$B$4+EA646&gt;$B$2*'SFV+BESS'!$I$9,DT647*$B$4&gt;'SFV+BESS'!$I$7,EA646&lt;$B$2*'SFV+BESS'!$I$9),$B$2*'SFV+BESS'!$I$9-EA646,IF(AND(DT647&gt;0,DT647*$B$4+EA646&lt;=$B$2*'SFV+BESS'!$I$9,DT647&gt;'SFV+BESS'!$I$7),'SFV+BESS'!$I$7,0))))</f>
        <v>0</v>
      </c>
      <c r="DV647" s="27">
        <f>IF(AND(DT647&lt;0,EA646+DT647/$B$5&gt;$H$2,-DT647/'Carga-Descarga Año'!$B$5&lt;'SFV+BESS'!$I$7),DT647/$B$5,IF(AND(DT647&lt;0,EA646+DT647/$B$5&gt;$H$2,-DT647/'Carga-Descarga Año'!$B$5&gt;'SFV+BESS'!$I$7),-'SFV+BESS'!$I$7,IF(AND(DT647&lt;0,EA646+DT647/$B$5&lt;$H$2),-MIN('SFV+BESS'!$I$7,EA646-$H$2),0)))</f>
        <v>0</v>
      </c>
      <c r="DW647" s="33"/>
      <c r="DX647" s="33">
        <f t="shared" si="739"/>
        <v>0</v>
      </c>
      <c r="DY647" s="27">
        <f t="shared" si="707"/>
        <v>0</v>
      </c>
      <c r="DZ647" s="27">
        <f t="shared" si="740"/>
        <v>0</v>
      </c>
      <c r="EA647" s="28">
        <f>IF((EA646+DU647+DV647)&gt;=$B$2*'SFV+BESS'!$I$9, $B$2*'SFV+BESS'!$I$9, (EA646+DU647+DV647))</f>
        <v>173.61249999999998</v>
      </c>
      <c r="EB647" s="110">
        <f t="shared" si="708"/>
        <v>97.880357128904294</v>
      </c>
      <c r="EG647" s="251"/>
      <c r="EH647" s="48">
        <v>26.5833333333334</v>
      </c>
      <c r="EI647" s="33">
        <f t="shared" si="756"/>
        <v>107.02335307780091</v>
      </c>
      <c r="EJ647" s="33">
        <f>Gen_Cons_Horario!B6505</f>
        <v>0</v>
      </c>
      <c r="EK647" s="35">
        <f t="shared" si="721"/>
        <v>107.02335307780091</v>
      </c>
      <c r="EL647" s="116">
        <f>IF(AND(EK647&gt;0,EK647*$B$4+ER646&lt;=$B$2*'SFV+BESS'!$I$9,EK647&lt;'SFV+BESS'!$I$7), EK647*$B$4, IF(AND(EK647&gt;0,EK647*$B$4+ER646&gt;$B$2*'SFV+BESS'!$I$9,EK647*$B$4&lt;'SFV+BESS'!$I$7),$B$2*'SFV+BESS'!$I$9-ER646,IF(AND(EK647&gt;0,EK647*$B$4+ER646&gt;$B$2*'SFV+BESS'!$I$9,EK647*$B$4&gt;'SFV+BESS'!$I$7,ER646&lt;$B$2*'SFV+BESS'!$I$9),$B$2*'SFV+BESS'!$I$9-ER646,IF(AND(EK647&gt;0,EK647*$B$4+ER646&lt;=$B$2*'SFV+BESS'!$I$9,EK647&gt;'SFV+BESS'!$I$7),'SFV+BESS'!$I$7,0))))</f>
        <v>0</v>
      </c>
      <c r="EM647" s="27">
        <f>IF(AND(EK647&lt;0,ER646+EK647/$B$5&gt;$H$2,-EK647/'Carga-Descarga Año'!$B$5&lt;'SFV+BESS'!$I$7),EK647/$B$5,IF(AND(EK647&lt;0,ER646+EK647/$B$5&gt;$H$2,-EK647/'Carga-Descarga Año'!$B$5&gt;'SFV+BESS'!$I$7),-'SFV+BESS'!$I$7,IF(AND(EK647&lt;0,ER646+EK647/$B$5&lt;$H$2),-MIN('SFV+BESS'!$I$7,ER646-$H$2),0)))</f>
        <v>0</v>
      </c>
      <c r="EN647" s="33"/>
      <c r="EO647" s="33">
        <f t="shared" si="741"/>
        <v>0</v>
      </c>
      <c r="EP647" s="27">
        <f t="shared" si="709"/>
        <v>0</v>
      </c>
      <c r="EQ647" s="27">
        <f t="shared" si="742"/>
        <v>0</v>
      </c>
      <c r="ER647" s="28">
        <f>IF((ER646+EL647+EM647)&gt;=$B$2*'SFV+BESS'!$I$9, $B$2*'SFV+BESS'!$I$9, (ER646+EL647+EM647))</f>
        <v>173.61249999999998</v>
      </c>
      <c r="ES647" s="110">
        <f t="shared" si="710"/>
        <v>107.02335307780091</v>
      </c>
      <c r="EX647" s="251"/>
      <c r="EY647" s="48">
        <v>26.5833333333334</v>
      </c>
      <c r="EZ647" s="33">
        <f t="shared" si="757"/>
        <v>117.95196128053284</v>
      </c>
      <c r="FA647" s="33">
        <f>Gen_Cons_Horario!B7225</f>
        <v>0</v>
      </c>
      <c r="FB647" s="35">
        <f t="shared" si="722"/>
        <v>117.95196128053284</v>
      </c>
      <c r="FC647" s="116">
        <f>IF(AND(FB647&gt;0,FB647*$B$4+FI646&lt;=$B$2*'SFV+BESS'!$I$9,FB647&lt;'SFV+BESS'!$I$7), FB647*$B$4, IF(AND(FB647&gt;0,FB647*$B$4+FI646&gt;$B$2*'SFV+BESS'!$I$9,FB647*$B$4&lt;'SFV+BESS'!$I$7),$B$2*'SFV+BESS'!$I$9-FI646,IF(AND(FB647&gt;0,FB647*$B$4+FI646&gt;$B$2*'SFV+BESS'!$I$9,FB647*$B$4&gt;'SFV+BESS'!$I$7,FI646&lt;$B$2*'SFV+BESS'!$I$9),$B$2*'SFV+BESS'!$I$9-FI646,IF(AND(FB647&gt;0,FB647*$B$4+FI646&lt;=$B$2*'SFV+BESS'!$I$9,FB647&gt;'SFV+BESS'!$I$7),'SFV+BESS'!$I$7,0))))</f>
        <v>0</v>
      </c>
      <c r="FD647" s="27">
        <f>IF(AND(FB647&lt;0,FI646+FB647/$B$5&gt;$H$2,-FB647/'Carga-Descarga Año'!$B$5&lt;'SFV+BESS'!$I$7),FB647/$B$5,IF(AND(FB647&lt;0,FI646+FB647/$B$5&gt;$H$2,-FB647/'Carga-Descarga Año'!$B$5&gt;'SFV+BESS'!$I$7),-'SFV+BESS'!$I$7,IF(AND(FB647&lt;0,FI646+FB647/$B$5&lt;$H$2),-MIN('SFV+BESS'!$I$7,FI646-$H$2),0)))</f>
        <v>0</v>
      </c>
      <c r="FE647" s="33"/>
      <c r="FF647" s="33">
        <f t="shared" si="743"/>
        <v>0</v>
      </c>
      <c r="FG647" s="27">
        <f t="shared" si="711"/>
        <v>0</v>
      </c>
      <c r="FH647" s="27">
        <f t="shared" si="744"/>
        <v>0</v>
      </c>
      <c r="FI647" s="28">
        <f>IF((FI646+FC647+FD647)&gt;=$B$2*'SFV+BESS'!$I$9, $B$2*'SFV+BESS'!$I$9, (FI646+FC647+FD647))</f>
        <v>173.61249999999998</v>
      </c>
      <c r="FJ647" s="110">
        <f t="shared" si="712"/>
        <v>117.95196128053284</v>
      </c>
      <c r="FO647" s="251"/>
      <c r="FP647" s="48">
        <v>26.5833333333334</v>
      </c>
      <c r="FQ647" s="33">
        <f t="shared" si="758"/>
        <v>124.97258800981498</v>
      </c>
      <c r="FR647" s="33">
        <f>Gen_Cons_Horario!B7969</f>
        <v>96.941000000000003</v>
      </c>
      <c r="FS647" s="35">
        <f t="shared" si="723"/>
        <v>28.031588009814982</v>
      </c>
      <c r="FT647" s="116">
        <f>IF(AND(FS647&gt;0,FS647*$B$4+FZ646&lt;=$B$2*'SFV+BESS'!$I$9,FS647&lt;'SFV+BESS'!$I$7), FS647*$B$4, IF(AND(FS647&gt;0,FS647*$B$4+FZ646&gt;$B$2*'SFV+BESS'!$I$9,FS647*$B$4&lt;'SFV+BESS'!$I$7),$B$2*'SFV+BESS'!$I$9-FZ646,IF(AND(FS647&gt;0,FS647*$B$4+FZ646&gt;$B$2*'SFV+BESS'!$I$9,FS647*$B$4&gt;'SFV+BESS'!$I$7,FZ646&lt;$B$2*'SFV+BESS'!$I$9),$B$2*'SFV+BESS'!$I$9-FZ646,IF(AND(FS647&gt;0,FS647*$B$4+FZ646&lt;=$B$2*'SFV+BESS'!$I$9,FS647&gt;'SFV+BESS'!$I$7),'SFV+BESS'!$I$7,0))))</f>
        <v>0</v>
      </c>
      <c r="FU647" s="27">
        <f>IF(AND(FS647&lt;0,FZ646+FS647/$B$5&gt;$H$2,-FS647/'Carga-Descarga Año'!$B$5&lt;'SFV+BESS'!$I$7),FS647/$B$5,IF(AND(FS647&lt;0,FZ646+FS647/$B$5&gt;$H$2,-FS647/'Carga-Descarga Año'!$B$5&gt;'SFV+BESS'!$I$7),-'SFV+BESS'!$I$7,IF(AND(FS647&lt;0,FZ646+FS647/$B$5&lt;$H$2),-MIN('SFV+BESS'!$I$7,FZ646-$H$2),0)))</f>
        <v>0</v>
      </c>
      <c r="FV647" s="33"/>
      <c r="FW647" s="33">
        <f t="shared" si="745"/>
        <v>96.941000000000003</v>
      </c>
      <c r="FX647" s="27">
        <f t="shared" si="713"/>
        <v>0</v>
      </c>
      <c r="FY647" s="27">
        <f t="shared" si="746"/>
        <v>0</v>
      </c>
      <c r="FZ647" s="28">
        <f>IF((FZ646+FT647+FU647)&gt;=$B$2*'SFV+BESS'!$I$9, $B$2*'SFV+BESS'!$I$9, (FZ646+FT647+FU647))</f>
        <v>173.61249999999998</v>
      </c>
      <c r="GA647" s="110">
        <f t="shared" si="714"/>
        <v>28.031588009814982</v>
      </c>
      <c r="GF647" s="251"/>
      <c r="GG647" s="48">
        <v>26.5833333333334</v>
      </c>
      <c r="GH647" s="33">
        <f t="shared" si="759"/>
        <v>125.58913062743498</v>
      </c>
      <c r="GI647" s="33">
        <f>Gen_Cons_Horario!B8689</f>
        <v>88.298500000000004</v>
      </c>
      <c r="GJ647" s="35">
        <f t="shared" si="729"/>
        <v>37.290630627434979</v>
      </c>
      <c r="GK647" s="116">
        <f>IF(AND(GJ647&gt;0,GJ647*$B$4+GQ646&lt;=$B$2*'SFV+BESS'!$I$9,GJ647&lt;'SFV+BESS'!$I$7), GJ647*$B$4, IF(AND(GJ647&gt;0,GJ647*$B$4+GQ646&gt;$B$2*'SFV+BESS'!$I$9,GJ647*$B$4&lt;'SFV+BESS'!$I$7),$B$2*'SFV+BESS'!$I$9-GQ646,IF(AND(GJ647&gt;0,GJ647*$B$4+GQ646&gt;$B$2*'SFV+BESS'!$I$9,GJ647*$B$4&gt;'SFV+BESS'!$I$7,GQ646&lt;$B$2*'SFV+BESS'!$I$9),$B$2*'SFV+BESS'!$I$9-GQ646,IF(AND(GJ647&gt;0,GJ647*$B$4+GQ646&lt;=$B$2*'SFV+BESS'!$I$9,GJ647&gt;'SFV+BESS'!$I$7),'SFV+BESS'!$I$7,0))))</f>
        <v>0</v>
      </c>
      <c r="GL647" s="27">
        <f>IF(AND(GJ647&lt;0,GQ646+GJ647/$B$5&gt;$H$2,-GJ647/'Carga-Descarga Año'!$B$5&lt;'SFV+BESS'!$I$7),GJ647/$B$5,IF(AND(GJ647&lt;0,GQ646+GJ647/$B$5&gt;$H$2,-GJ647/'Carga-Descarga Año'!$B$5&gt;'SFV+BESS'!$I$7),-'SFV+BESS'!$I$7,IF(AND(GJ647&lt;0,GQ646+GJ647/$B$5&lt;$H$2),-MIN('SFV+BESS'!$I$7,GQ646-$H$2),0)))</f>
        <v>0</v>
      </c>
      <c r="GM647" s="33"/>
      <c r="GN647" s="33">
        <f t="shared" si="747"/>
        <v>88.298500000000004</v>
      </c>
      <c r="GO647" s="27">
        <f t="shared" si="715"/>
        <v>0</v>
      </c>
      <c r="GP647" s="27">
        <f t="shared" si="748"/>
        <v>0</v>
      </c>
      <c r="GQ647" s="28">
        <f>IF((GQ646+GK647+GL647)&gt;=$B$2*'SFV+BESS'!$I$9, $B$2*'SFV+BESS'!$I$9, (GQ646+GK647+GL647))</f>
        <v>173.61249999999998</v>
      </c>
      <c r="GR647" s="110">
        <f t="shared" si="716"/>
        <v>37.290630627434979</v>
      </c>
    </row>
    <row r="648" spans="1:200">
      <c r="A648" s="249"/>
      <c r="B648" s="48">
        <v>26.625</v>
      </c>
      <c r="C648" s="38">
        <f t="shared" si="730"/>
        <v>131.43639444275752</v>
      </c>
      <c r="D648" s="2">
        <f>Gen_Cons_Horario!B674</f>
        <v>74.570000000000007</v>
      </c>
      <c r="E648" s="140">
        <f t="shared" si="688"/>
        <v>56.86639444275751</v>
      </c>
      <c r="F648" s="116">
        <f>IF(AND(E648&gt;0,E648*$B$4+L647&lt;=$B$2*'SFV+BESS'!$I$9,E648&lt;'SFV+BESS'!$I$7), E648*$B$4, IF(AND(E648&gt;0,E648*$B$4+L647&gt;$B$2*'SFV+BESS'!$I$9,E648*$B$4&lt;'SFV+BESS'!$I$7),$B$2*'SFV+BESS'!$I$9-L647,IF(AND(E648&gt;0,E648*$B$4+L647&gt;$B$2*'SFV+BESS'!$I$9,E648*$B$4&gt;'SFV+BESS'!$I$7,L647&lt;$B$2*'SFV+BESS'!$I$9),$B$2*'SFV+BESS'!$I$9-L647,IF(AND(E648&gt;0,E648*$B$4+L647&lt;=$B$2*'SFV+BESS'!$I$9,E648&gt;'SFV+BESS'!$I$7),'SFV+BESS'!$I$7,0))))</f>
        <v>0</v>
      </c>
      <c r="G648" s="27">
        <f>IF(AND(E648&lt;0,L647+E648/$B$5&gt;$H$2,-E648/'Carga-Descarga Año'!$B$5&lt;'SFV+BESS'!$I$7),E648/$B$5,IF(AND(E648&lt;0,L647+E648/$B$5&gt;$H$2,-E648/'Carga-Descarga Año'!$B$5&gt;'SFV+BESS'!$I$7),-'SFV+BESS'!$I$7,IF(AND(E648&lt;0,L647+E648/$B$5&lt;$H$2),-MIN('SFV+BESS'!$I$7,L647-$H$2),0)))</f>
        <v>0</v>
      </c>
      <c r="I648" s="38">
        <f t="shared" si="689"/>
        <v>74.570000000000007</v>
      </c>
      <c r="J648" s="27">
        <f t="shared" si="691"/>
        <v>0</v>
      </c>
      <c r="K648" s="27">
        <f t="shared" si="690"/>
        <v>0</v>
      </c>
      <c r="L648" s="28">
        <f>IF((L647+F648+G648)&gt;=$B$2*'SFV+BESS'!$I$9, $B$2*'SFV+BESS'!$I$9, (L647+F648+G648))</f>
        <v>173.61249999999998</v>
      </c>
      <c r="M648" s="110">
        <f t="shared" si="692"/>
        <v>56.86639444275751</v>
      </c>
      <c r="R648" s="251"/>
      <c r="S648" s="48">
        <v>26.625</v>
      </c>
      <c r="T648" s="2">
        <f t="shared" si="749"/>
        <v>136.95570340748876</v>
      </c>
      <c r="U648" s="2">
        <f>Gen_Cons_Horario!B1418</f>
        <v>74.570000000000007</v>
      </c>
      <c r="V648" s="35">
        <f t="shared" si="724"/>
        <v>62.385703407488748</v>
      </c>
      <c r="W648" s="116">
        <f>IF(AND(V648&gt;0,V648*$B$4+AC647&lt;=$B$2*'SFV+BESS'!$I$9,V648&lt;'SFV+BESS'!$I$7), V648*$B$4, IF(AND(V648&gt;0,V648*$B$4+AC647&gt;$B$2*'SFV+BESS'!$I$9,V648*$B$4&lt;'SFV+BESS'!$I$7),$B$2*'SFV+BESS'!$I$9-AC647,IF(AND(V648&gt;0,V648*$B$4+AC647&gt;$B$2*'SFV+BESS'!$I$9,V648*$B$4&gt;'SFV+BESS'!$I$7,AC647&lt;$B$2*'SFV+BESS'!$I$9),$B$2*'SFV+BESS'!$I$9-AC647,IF(AND(V648&gt;0,V648*$B$4+AC647&lt;=$B$2*'SFV+BESS'!$I$9,V648&gt;'SFV+BESS'!$I$7),'SFV+BESS'!$I$7,0))))</f>
        <v>0</v>
      </c>
      <c r="X648" s="27">
        <f>IF(AND(V648&lt;0,AC647+V648/$B$5&gt;$H$2,-V648/'Carga-Descarga Año'!$B$5&lt;'SFV+BESS'!$I$7),V648/$B$5,IF(AND(V648&lt;0,AC647+V648/$B$5&gt;$H$2,-V648/'Carga-Descarga Año'!$B$5&gt;'SFV+BESS'!$I$7),-'SFV+BESS'!$I$7,IF(AND(V648&lt;0,AC647+V648/$B$5&lt;$H$2),-MIN('SFV+BESS'!$I$7,AC647-$H$2),0)))</f>
        <v>0</v>
      </c>
      <c r="Z648" s="33">
        <f t="shared" si="718"/>
        <v>74.570000000000007</v>
      </c>
      <c r="AA648" s="27">
        <f t="shared" si="693"/>
        <v>0</v>
      </c>
      <c r="AB648" s="27">
        <f t="shared" si="717"/>
        <v>0</v>
      </c>
      <c r="AC648" s="28">
        <f>IF((AC647+W648+X648)&gt;=$B$2*'SFV+BESS'!$I$9, $B$2*'SFV+BESS'!$I$9, (AC647+W648+X648))</f>
        <v>173.61249999999998</v>
      </c>
      <c r="AD648" s="110">
        <f t="shared" si="694"/>
        <v>62.385703407488748</v>
      </c>
      <c r="AI648" s="251"/>
      <c r="AJ648" s="48">
        <v>26.625</v>
      </c>
      <c r="AK648" s="52">
        <f t="shared" si="750"/>
        <v>135.45703269371216</v>
      </c>
      <c r="AL648" s="33">
        <f>Gen_Cons_Horario!B2090</f>
        <v>0</v>
      </c>
      <c r="AM648" s="35">
        <f t="shared" si="725"/>
        <v>135.45703269371216</v>
      </c>
      <c r="AN648" s="116">
        <f>IF(AND(AM648&gt;0,AM648*$B$4+AT647&lt;=$B$2*'SFV+BESS'!$I$9,AM648&lt;'SFV+BESS'!$I$7), AM648*$B$4, IF(AND(AM648&gt;0,AM648*$B$4+AT647&gt;$B$2*'SFV+BESS'!$I$9,AM648*$B$4&lt;'SFV+BESS'!$I$7),$B$2*'SFV+BESS'!$I$9-AT647,IF(AND(AM648&gt;0,AM648*$B$4+AT647&gt;$B$2*'SFV+BESS'!$I$9,AM648*$B$4&gt;'SFV+BESS'!$I$7,AT647&lt;$B$2*'SFV+BESS'!$I$9),$B$2*'SFV+BESS'!$I$9-AT647,IF(AND(AM648&gt;0,AM648*$B$4+AT647&lt;=$B$2*'SFV+BESS'!$I$9,AM648&gt;'SFV+BESS'!$I$7),'SFV+BESS'!$I$7,0))))</f>
        <v>0</v>
      </c>
      <c r="AO648" s="27">
        <f>IF(AND(AM648&lt;0,AT647+AM648/$B$5&gt;$H$2,-AM648/'Carga-Descarga Año'!$B$5&lt;'SFV+BESS'!$I$7),AM648/$B$5,IF(AND(AM648&lt;0,AT647+AM648/$B$5&gt;$H$2,-AM648/'Carga-Descarga Año'!$B$5&gt;'SFV+BESS'!$I$7),-'SFV+BESS'!$I$7,IF(AND(AM648&lt;0,AT647+AM648/$B$5&lt;$H$2),-MIN('SFV+BESS'!$I$7,AT647-$H$2),0)))</f>
        <v>0</v>
      </c>
      <c r="AP648" s="33"/>
      <c r="AQ648" s="33">
        <f t="shared" si="731"/>
        <v>0</v>
      </c>
      <c r="AR648" s="27">
        <f t="shared" si="695"/>
        <v>0</v>
      </c>
      <c r="AS648" s="27">
        <f t="shared" si="732"/>
        <v>0</v>
      </c>
      <c r="AT648" s="28">
        <f>IF((AT647+AN648+AO648)&gt;=$B$2*'SFV+BESS'!$I$9, $B$2*'SFV+BESS'!$I$9, (AT647+AN648+AO648))</f>
        <v>173.61249999999998</v>
      </c>
      <c r="AU648" s="110">
        <f t="shared" si="696"/>
        <v>135.45703269371216</v>
      </c>
      <c r="AZ648" s="251"/>
      <c r="BA648" s="48">
        <v>26.625</v>
      </c>
      <c r="BB648" s="33">
        <f t="shared" si="751"/>
        <v>117.44483072489295</v>
      </c>
      <c r="BC648" s="33">
        <f>Gen_Cons_Horario!B2834</f>
        <v>0</v>
      </c>
      <c r="BD648" s="35">
        <f t="shared" si="726"/>
        <v>117.44483072489295</v>
      </c>
      <c r="BE648" s="116">
        <f>IF(AND(BD648&gt;0,BD648*$B$4+BK647&lt;=$B$2*'SFV+BESS'!$I$9,BD648&lt;'SFV+BESS'!$I$7), BD648*$B$4, IF(AND(BD648&gt;0,BD648*$B$4+BK647&gt;$B$2*'SFV+BESS'!$I$9,BD648*$B$4&lt;'SFV+BESS'!$I$7),$B$2*'SFV+BESS'!$I$9-BK647,IF(AND(BD648&gt;0,BD648*$B$4+BK647&gt;$B$2*'SFV+BESS'!$I$9,BD648*$B$4&gt;'SFV+BESS'!$I$7,BK647&lt;$B$2*'SFV+BESS'!$I$9),$B$2*'SFV+BESS'!$I$9-BK647,IF(AND(BD648&gt;0,BD648*$B$4+BK647&lt;=$B$2*'SFV+BESS'!$I$9,BD648&gt;'SFV+BESS'!$I$7),'SFV+BESS'!$I$7,0))))</f>
        <v>0</v>
      </c>
      <c r="BF648" s="27">
        <f>IF(AND(BD648&lt;0,BK647+BD648/$B$5&gt;$H$2,-BD648/'Carga-Descarga Año'!$B$5&lt;'SFV+BESS'!$I$7),BD648/$B$5,IF(AND(BD648&lt;0,BK647+BD648/$B$5&gt;$H$2,-BD648/'Carga-Descarga Año'!$B$5&gt;'SFV+BESS'!$I$7),-'SFV+BESS'!$I$7,IF(AND(BD648&lt;0,BK647+BD648/$B$5&lt;$H$2),-MIN('SFV+BESS'!$I$7,BK647-$H$2),0)))</f>
        <v>0</v>
      </c>
      <c r="BG648" s="33"/>
      <c r="BH648" s="33">
        <f t="shared" si="733"/>
        <v>0</v>
      </c>
      <c r="BI648" s="27">
        <f t="shared" si="697"/>
        <v>0</v>
      </c>
      <c r="BJ648" s="27">
        <f t="shared" si="734"/>
        <v>0</v>
      </c>
      <c r="BK648" s="28">
        <f>IF((BK647+BE648+BF648)&gt;=$B$2*'SFV+BESS'!$I$9, $B$2*'SFV+BESS'!$I$9, (BK647+BE648+BF648))</f>
        <v>173.61249999999998</v>
      </c>
      <c r="BL648" s="110">
        <f t="shared" si="698"/>
        <v>117.44483072489295</v>
      </c>
      <c r="BQ648" s="251"/>
      <c r="BR648" s="48">
        <v>26.625</v>
      </c>
      <c r="BS648" s="33">
        <f t="shared" si="752"/>
        <v>98.228006670832059</v>
      </c>
      <c r="BT648" s="33">
        <f>Gen_Cons_Horario!B3554</f>
        <v>0</v>
      </c>
      <c r="BU648" s="35">
        <f t="shared" si="727"/>
        <v>98.228006670832059</v>
      </c>
      <c r="BV648" s="116">
        <f>IF(AND(BU648&gt;0,BU648*$B$4+CB647&lt;=$B$2*'SFV+BESS'!$I$9,BU648&lt;'SFV+BESS'!$I$7), BU648*$B$4, IF(AND(BU648&gt;0,BU648*$B$4+CB647&gt;$B$2*'SFV+BESS'!$I$9,BU648*$B$4&lt;'SFV+BESS'!$I$7),$B$2*'SFV+BESS'!$I$9-CB647,IF(AND(BU648&gt;0,BU648*$B$4+CB647&gt;$B$2*'SFV+BESS'!$I$9,BU648*$B$4&gt;'SFV+BESS'!$I$7,CB647&lt;$B$2*'SFV+BESS'!$I$9),$B$2*'SFV+BESS'!$I$9-CB647,IF(AND(BU648&gt;0,BU648*$B$4+CB647&lt;=$B$2*'SFV+BESS'!$I$9,BU648&gt;'SFV+BESS'!$I$7),'SFV+BESS'!$I$7,0))))</f>
        <v>0</v>
      </c>
      <c r="BW648" s="27">
        <f>IF(AND(BU648&lt;0,CB647+BU648/$B$5&gt;$H$2,-BU648/'Carga-Descarga Año'!$B$5&lt;'SFV+BESS'!$I$7),BU648/$B$5,IF(AND(BU648&lt;0,CB647+BU648/$B$5&gt;$H$2,-BU648/'Carga-Descarga Año'!$B$5&gt;'SFV+BESS'!$I$7),-'SFV+BESS'!$I$7,IF(AND(BU648&lt;0,CB647+BU648/$B$5&lt;$H$2),-MIN('SFV+BESS'!$I$7,CB647-$H$2),0)))</f>
        <v>0</v>
      </c>
      <c r="BX648" s="33"/>
      <c r="BY648" s="33">
        <f t="shared" si="735"/>
        <v>0</v>
      </c>
      <c r="BZ648" s="27">
        <f t="shared" si="699"/>
        <v>0</v>
      </c>
      <c r="CA648" s="27">
        <f t="shared" si="700"/>
        <v>0</v>
      </c>
      <c r="CB648" s="28">
        <f>IF((CB647+BV648+BW648)&gt;=$B$2*'SFV+BESS'!$I$9, $B$2*'SFV+BESS'!$I$9, (CB647+BV648+BW648))</f>
        <v>173.61249999999998</v>
      </c>
      <c r="CC648" s="110">
        <f t="shared" si="701"/>
        <v>98.228006670832059</v>
      </c>
      <c r="CH648" s="251"/>
      <c r="CI648" s="48">
        <v>26.625</v>
      </c>
      <c r="CJ648" s="33">
        <f t="shared" si="753"/>
        <v>88.925603265034539</v>
      </c>
      <c r="CK648" s="33">
        <f>Gen_Cons_Horario!B4298</f>
        <v>0</v>
      </c>
      <c r="CL648" s="35">
        <f t="shared" si="728"/>
        <v>88.925603265034539</v>
      </c>
      <c r="CM648" s="116">
        <f>IF(AND(CL648&gt;0,CL648*$B$4+CS647&lt;=$B$2*'SFV+BESS'!$I$9,CL648&lt;'SFV+BESS'!$I$7), CL648*$B$4, IF(AND(CL648&gt;0,CL648*$B$4+CS647&gt;$B$2*'SFV+BESS'!$I$9,CL648*$B$4&lt;'SFV+BESS'!$I$7),$B$2*'SFV+BESS'!$I$9-CS647,IF(AND(CL648&gt;0,CL648*$B$4+CS647&gt;$B$2*'SFV+BESS'!$I$9,CL648*$B$4&gt;'SFV+BESS'!$I$7,CS647&lt;$B$2*'SFV+BESS'!$I$9),$B$2*'SFV+BESS'!$I$9-CS647,IF(AND(CL648&gt;0,CL648*$B$4+CS647&lt;=$B$2*'SFV+BESS'!$I$9,CL648&gt;'SFV+BESS'!$I$7),'SFV+BESS'!$I$7,0))))</f>
        <v>0</v>
      </c>
      <c r="CN648" s="27">
        <f>IF(AND(CL648&lt;0,CS647+CL648/$B$5&gt;$H$2,-CL648/'Carga-Descarga Año'!$B$5&lt;'SFV+BESS'!$I$7),CL648/$B$5,IF(AND(CL648&lt;0,CS647+CL648/$B$5&gt;$H$2,-CL648/'Carga-Descarga Año'!$B$5&gt;'SFV+BESS'!$I$7),-'SFV+BESS'!$I$7,IF(AND(CL648&lt;0,CS647+CL648/$B$5&lt;$H$2),-MIN('SFV+BESS'!$I$7,CS647-$H$2),0)))</f>
        <v>0</v>
      </c>
      <c r="CO648" s="33"/>
      <c r="CP648" s="33">
        <f t="shared" si="736"/>
        <v>0</v>
      </c>
      <c r="CQ648" s="27">
        <f t="shared" si="702"/>
        <v>0</v>
      </c>
      <c r="CR648" s="27">
        <f t="shared" si="737"/>
        <v>0</v>
      </c>
      <c r="CS648" s="28">
        <f>IF((CS647+CM648+CN648)&gt;=$B$2*'SFV+BESS'!$I$9, $B$2*'SFV+BESS'!$I$9, (CS647+CM648+CN648))</f>
        <v>173.61249999999998</v>
      </c>
      <c r="CT648" s="110">
        <f t="shared" si="703"/>
        <v>88.925603265034539</v>
      </c>
      <c r="CY648" s="251"/>
      <c r="CZ648" s="48">
        <v>26.625</v>
      </c>
      <c r="DA648" s="33">
        <f t="shared" si="754"/>
        <v>95.414133698890723</v>
      </c>
      <c r="DB648" s="33">
        <f>Gen_Cons_Horario!B5018</f>
        <v>0</v>
      </c>
      <c r="DC648" s="35">
        <f t="shared" si="719"/>
        <v>95.414133698890723</v>
      </c>
      <c r="DD648" s="116">
        <f>IF(AND(DC648&gt;0,DC648*$B$4+DJ647&lt;=$B$2*'SFV+BESS'!$I$9,DC648&lt;'SFV+BESS'!$I$7), DC648*$B$4, IF(AND(DC648&gt;0,DC648*$B$4+DJ647&gt;$B$2*'SFV+BESS'!$I$9,DC648*$B$4&lt;'SFV+BESS'!$I$7),$B$2*'SFV+BESS'!$I$9-DJ647,IF(AND(DC648&gt;0,DC648*$B$4+DJ647&gt;$B$2*'SFV+BESS'!$I$9,DC648*$B$4&gt;'SFV+BESS'!$I$7,DJ647&lt;$B$2*'SFV+BESS'!$I$9),$B$2*'SFV+BESS'!$I$9-DJ647,IF(AND(DC648&gt;0,DC648*$B$4+DJ647&lt;=$B$2*'SFV+BESS'!$I$9,DC648&gt;'SFV+BESS'!$I$7),'SFV+BESS'!$I$7,0))))</f>
        <v>0</v>
      </c>
      <c r="DE648" s="27">
        <f>IF(AND(DC648&lt;0,DJ647+DC648/$B$5&gt;$H$2,-DC648/'Carga-Descarga Año'!$B$5&lt;'SFV+BESS'!$I$7),DC648/$B$5,IF(AND(DC648&lt;0,DJ647+DC648/$B$5&gt;$H$2,-DC648/'Carga-Descarga Año'!$B$5&gt;'SFV+BESS'!$I$7),-'SFV+BESS'!$I$7,IF(AND(DC648&lt;0,DJ647+DC648/$B$5&lt;$H$2),-MIN('SFV+BESS'!$I$7,DJ647-$H$2),0)))</f>
        <v>0</v>
      </c>
      <c r="DF648" s="33"/>
      <c r="DG648" s="33">
        <f t="shared" si="738"/>
        <v>0</v>
      </c>
      <c r="DH648" s="27">
        <f t="shared" si="704"/>
        <v>0</v>
      </c>
      <c r="DI648" s="27">
        <f t="shared" si="705"/>
        <v>0</v>
      </c>
      <c r="DJ648" s="28">
        <f>IF((DJ647+DD648+DE648)&gt;=$B$2*'SFV+BESS'!$I$9, $B$2*'SFV+BESS'!$I$9, (DJ647+DD648+DE648))</f>
        <v>173.61249999999998</v>
      </c>
      <c r="DK648" s="110">
        <f t="shared" si="706"/>
        <v>95.414133698890723</v>
      </c>
      <c r="DP648" s="251"/>
      <c r="DQ648" s="48">
        <v>26.625</v>
      </c>
      <c r="DR648" s="33">
        <f t="shared" si="755"/>
        <v>94.952312257526813</v>
      </c>
      <c r="DS648" s="33">
        <f>Gen_Cons_Horario!B5762</f>
        <v>0</v>
      </c>
      <c r="DT648" s="35">
        <f t="shared" si="720"/>
        <v>94.952312257526813</v>
      </c>
      <c r="DU648" s="116">
        <f>IF(AND(DT648&gt;0,DT648*$B$4+EA647&lt;=$B$2*'SFV+BESS'!$I$9,DT648&lt;'SFV+BESS'!$I$7), DT648*$B$4, IF(AND(DT648&gt;0,DT648*$B$4+EA647&gt;$B$2*'SFV+BESS'!$I$9,DT648*$B$4&lt;'SFV+BESS'!$I$7),$B$2*'SFV+BESS'!$I$9-EA647,IF(AND(DT648&gt;0,DT648*$B$4+EA647&gt;$B$2*'SFV+BESS'!$I$9,DT648*$B$4&gt;'SFV+BESS'!$I$7,EA647&lt;$B$2*'SFV+BESS'!$I$9),$B$2*'SFV+BESS'!$I$9-EA647,IF(AND(DT648&gt;0,DT648*$B$4+EA647&lt;=$B$2*'SFV+BESS'!$I$9,DT648&gt;'SFV+BESS'!$I$7),'SFV+BESS'!$I$7,0))))</f>
        <v>0</v>
      </c>
      <c r="DV648" s="27">
        <f>IF(AND(DT648&lt;0,EA647+DT648/$B$5&gt;$H$2,-DT648/'Carga-Descarga Año'!$B$5&lt;'SFV+BESS'!$I$7),DT648/$B$5,IF(AND(DT648&lt;0,EA647+DT648/$B$5&gt;$H$2,-DT648/'Carga-Descarga Año'!$B$5&gt;'SFV+BESS'!$I$7),-'SFV+BESS'!$I$7,IF(AND(DT648&lt;0,EA647+DT648/$B$5&lt;$H$2),-MIN('SFV+BESS'!$I$7,EA647-$H$2),0)))</f>
        <v>0</v>
      </c>
      <c r="DW648" s="33"/>
      <c r="DX648" s="33">
        <f t="shared" si="739"/>
        <v>0</v>
      </c>
      <c r="DY648" s="27">
        <f t="shared" si="707"/>
        <v>0</v>
      </c>
      <c r="DZ648" s="27">
        <f t="shared" si="740"/>
        <v>0</v>
      </c>
      <c r="EA648" s="28">
        <f>IF((EA647+DU648+DV648)&gt;=$B$2*'SFV+BESS'!$I$9, $B$2*'SFV+BESS'!$I$9, (EA647+DU648+DV648))</f>
        <v>173.61249999999998</v>
      </c>
      <c r="EB648" s="110">
        <f t="shared" si="708"/>
        <v>94.952312257526813</v>
      </c>
      <c r="EG648" s="251"/>
      <c r="EH648" s="48">
        <v>26.625</v>
      </c>
      <c r="EI648" s="33">
        <f t="shared" si="756"/>
        <v>101.17838652552929</v>
      </c>
      <c r="EJ648" s="33">
        <f>Gen_Cons_Horario!B6506</f>
        <v>0</v>
      </c>
      <c r="EK648" s="35">
        <f t="shared" si="721"/>
        <v>101.17838652552929</v>
      </c>
      <c r="EL648" s="116">
        <f>IF(AND(EK648&gt;0,EK648*$B$4+ER647&lt;=$B$2*'SFV+BESS'!$I$9,EK648&lt;'SFV+BESS'!$I$7), EK648*$B$4, IF(AND(EK648&gt;0,EK648*$B$4+ER647&gt;$B$2*'SFV+BESS'!$I$9,EK648*$B$4&lt;'SFV+BESS'!$I$7),$B$2*'SFV+BESS'!$I$9-ER647,IF(AND(EK648&gt;0,EK648*$B$4+ER647&gt;$B$2*'SFV+BESS'!$I$9,EK648*$B$4&gt;'SFV+BESS'!$I$7,ER647&lt;$B$2*'SFV+BESS'!$I$9),$B$2*'SFV+BESS'!$I$9-ER647,IF(AND(EK648&gt;0,EK648*$B$4+ER647&lt;=$B$2*'SFV+BESS'!$I$9,EK648&gt;'SFV+BESS'!$I$7),'SFV+BESS'!$I$7,0))))</f>
        <v>0</v>
      </c>
      <c r="EM648" s="27">
        <f>IF(AND(EK648&lt;0,ER647+EK648/$B$5&gt;$H$2,-EK648/'Carga-Descarga Año'!$B$5&lt;'SFV+BESS'!$I$7),EK648/$B$5,IF(AND(EK648&lt;0,ER647+EK648/$B$5&gt;$H$2,-EK648/'Carga-Descarga Año'!$B$5&gt;'SFV+BESS'!$I$7),-'SFV+BESS'!$I$7,IF(AND(EK648&lt;0,ER647+EK648/$B$5&lt;$H$2),-MIN('SFV+BESS'!$I$7,ER647-$H$2),0)))</f>
        <v>0</v>
      </c>
      <c r="EN648" s="33"/>
      <c r="EO648" s="33">
        <f t="shared" si="741"/>
        <v>0</v>
      </c>
      <c r="EP648" s="27">
        <f t="shared" si="709"/>
        <v>0</v>
      </c>
      <c r="EQ648" s="27">
        <f t="shared" si="742"/>
        <v>0</v>
      </c>
      <c r="ER648" s="28">
        <f>IF((ER647+EL648+EM648)&gt;=$B$2*'SFV+BESS'!$I$9, $B$2*'SFV+BESS'!$I$9, (ER647+EL648+EM648))</f>
        <v>173.61249999999998</v>
      </c>
      <c r="ES648" s="110">
        <f t="shared" si="710"/>
        <v>101.17838652552929</v>
      </c>
      <c r="EX648" s="251"/>
      <c r="EY648" s="48">
        <v>26.625</v>
      </c>
      <c r="EZ648" s="33">
        <f t="shared" si="757"/>
        <v>113.18044181125563</v>
      </c>
      <c r="FA648" s="33">
        <f>Gen_Cons_Horario!B7226</f>
        <v>0</v>
      </c>
      <c r="FB648" s="35">
        <f t="shared" si="722"/>
        <v>113.18044181125563</v>
      </c>
      <c r="FC648" s="116">
        <f>IF(AND(FB648&gt;0,FB648*$B$4+FI647&lt;=$B$2*'SFV+BESS'!$I$9,FB648&lt;'SFV+BESS'!$I$7), FB648*$B$4, IF(AND(FB648&gt;0,FB648*$B$4+FI647&gt;$B$2*'SFV+BESS'!$I$9,FB648*$B$4&lt;'SFV+BESS'!$I$7),$B$2*'SFV+BESS'!$I$9-FI647,IF(AND(FB648&gt;0,FB648*$B$4+FI647&gt;$B$2*'SFV+BESS'!$I$9,FB648*$B$4&gt;'SFV+BESS'!$I$7,FI647&lt;$B$2*'SFV+BESS'!$I$9),$B$2*'SFV+BESS'!$I$9-FI647,IF(AND(FB648&gt;0,FB648*$B$4+FI647&lt;=$B$2*'SFV+BESS'!$I$9,FB648&gt;'SFV+BESS'!$I$7),'SFV+BESS'!$I$7,0))))</f>
        <v>0</v>
      </c>
      <c r="FD648" s="27">
        <f>IF(AND(FB648&lt;0,FI647+FB648/$B$5&gt;$H$2,-FB648/'Carga-Descarga Año'!$B$5&lt;'SFV+BESS'!$I$7),FB648/$B$5,IF(AND(FB648&lt;0,FI647+FB648/$B$5&gt;$H$2,-FB648/'Carga-Descarga Año'!$B$5&gt;'SFV+BESS'!$I$7),-'SFV+BESS'!$I$7,IF(AND(FB648&lt;0,FI647+FB648/$B$5&lt;$H$2),-MIN('SFV+BESS'!$I$7,FI647-$H$2),0)))</f>
        <v>0</v>
      </c>
      <c r="FE648" s="33"/>
      <c r="FF648" s="33">
        <f t="shared" si="743"/>
        <v>0</v>
      </c>
      <c r="FG648" s="27">
        <f t="shared" si="711"/>
        <v>0</v>
      </c>
      <c r="FH648" s="27">
        <f t="shared" si="744"/>
        <v>0</v>
      </c>
      <c r="FI648" s="28">
        <f>IF((FI647+FC648+FD648)&gt;=$B$2*'SFV+BESS'!$I$9, $B$2*'SFV+BESS'!$I$9, (FI647+FC648+FD648))</f>
        <v>173.61249999999998</v>
      </c>
      <c r="FJ648" s="110">
        <f t="shared" si="712"/>
        <v>113.18044181125563</v>
      </c>
      <c r="FO648" s="251"/>
      <c r="FP648" s="48">
        <v>26.625</v>
      </c>
      <c r="FQ648" s="33">
        <f t="shared" si="758"/>
        <v>120.57902046259493</v>
      </c>
      <c r="FR648" s="33">
        <f>Gen_Cons_Horario!B7970</f>
        <v>59.656000000000006</v>
      </c>
      <c r="FS648" s="35">
        <f t="shared" si="723"/>
        <v>60.92302046259492</v>
      </c>
      <c r="FT648" s="116">
        <f>IF(AND(FS648&gt;0,FS648*$B$4+FZ647&lt;=$B$2*'SFV+BESS'!$I$9,FS648&lt;'SFV+BESS'!$I$7), FS648*$B$4, IF(AND(FS648&gt;0,FS648*$B$4+FZ647&gt;$B$2*'SFV+BESS'!$I$9,FS648*$B$4&lt;'SFV+BESS'!$I$7),$B$2*'SFV+BESS'!$I$9-FZ647,IF(AND(FS648&gt;0,FS648*$B$4+FZ647&gt;$B$2*'SFV+BESS'!$I$9,FS648*$B$4&gt;'SFV+BESS'!$I$7,FZ647&lt;$B$2*'SFV+BESS'!$I$9),$B$2*'SFV+BESS'!$I$9-FZ647,IF(AND(FS648&gt;0,FS648*$B$4+FZ647&lt;=$B$2*'SFV+BESS'!$I$9,FS648&gt;'SFV+BESS'!$I$7),'SFV+BESS'!$I$7,0))))</f>
        <v>0</v>
      </c>
      <c r="FU648" s="27">
        <f>IF(AND(FS648&lt;0,FZ647+FS648/$B$5&gt;$H$2,-FS648/'Carga-Descarga Año'!$B$5&lt;'SFV+BESS'!$I$7),FS648/$B$5,IF(AND(FS648&lt;0,FZ647+FS648/$B$5&gt;$H$2,-FS648/'Carga-Descarga Año'!$B$5&gt;'SFV+BESS'!$I$7),-'SFV+BESS'!$I$7,IF(AND(FS648&lt;0,FZ647+FS648/$B$5&lt;$H$2),-MIN('SFV+BESS'!$I$7,FZ647-$H$2),0)))</f>
        <v>0</v>
      </c>
      <c r="FV648" s="33"/>
      <c r="FW648" s="33">
        <f t="shared" si="745"/>
        <v>59.656000000000006</v>
      </c>
      <c r="FX648" s="27">
        <f t="shared" si="713"/>
        <v>0</v>
      </c>
      <c r="FY648" s="27">
        <f t="shared" si="746"/>
        <v>0</v>
      </c>
      <c r="FZ648" s="28">
        <f>IF((FZ647+FT648+FU648)&gt;=$B$2*'SFV+BESS'!$I$9, $B$2*'SFV+BESS'!$I$9, (FZ647+FT648+FU648))</f>
        <v>173.61249999999998</v>
      </c>
      <c r="GA648" s="110">
        <f t="shared" si="714"/>
        <v>60.92302046259492</v>
      </c>
      <c r="GF648" s="251"/>
      <c r="GG648" s="48">
        <v>26.625</v>
      </c>
      <c r="GH648" s="33">
        <f t="shared" si="759"/>
        <v>124.1219678864603</v>
      </c>
      <c r="GI648" s="33">
        <f>Gen_Cons_Horario!B8690</f>
        <v>69.656000000000006</v>
      </c>
      <c r="GJ648" s="35">
        <f t="shared" si="729"/>
        <v>54.465967886460291</v>
      </c>
      <c r="GK648" s="116">
        <f>IF(AND(GJ648&gt;0,GJ648*$B$4+GQ647&lt;=$B$2*'SFV+BESS'!$I$9,GJ648&lt;'SFV+BESS'!$I$7), GJ648*$B$4, IF(AND(GJ648&gt;0,GJ648*$B$4+GQ647&gt;$B$2*'SFV+BESS'!$I$9,GJ648*$B$4&lt;'SFV+BESS'!$I$7),$B$2*'SFV+BESS'!$I$9-GQ647,IF(AND(GJ648&gt;0,GJ648*$B$4+GQ647&gt;$B$2*'SFV+BESS'!$I$9,GJ648*$B$4&gt;'SFV+BESS'!$I$7,GQ647&lt;$B$2*'SFV+BESS'!$I$9),$B$2*'SFV+BESS'!$I$9-GQ647,IF(AND(GJ648&gt;0,GJ648*$B$4+GQ647&lt;=$B$2*'SFV+BESS'!$I$9,GJ648&gt;'SFV+BESS'!$I$7),'SFV+BESS'!$I$7,0))))</f>
        <v>0</v>
      </c>
      <c r="GL648" s="27">
        <f>IF(AND(GJ648&lt;0,GQ647+GJ648/$B$5&gt;$H$2,-GJ648/'Carga-Descarga Año'!$B$5&lt;'SFV+BESS'!$I$7),GJ648/$B$5,IF(AND(GJ648&lt;0,GQ647+GJ648/$B$5&gt;$H$2,-GJ648/'Carga-Descarga Año'!$B$5&gt;'SFV+BESS'!$I$7),-'SFV+BESS'!$I$7,IF(AND(GJ648&lt;0,GQ647+GJ648/$B$5&lt;$H$2),-MIN('SFV+BESS'!$I$7,GQ647-$H$2),0)))</f>
        <v>0</v>
      </c>
      <c r="GM648" s="33"/>
      <c r="GN648" s="33">
        <f t="shared" si="747"/>
        <v>69.656000000000006</v>
      </c>
      <c r="GO648" s="27">
        <f t="shared" si="715"/>
        <v>0</v>
      </c>
      <c r="GP648" s="27">
        <f t="shared" si="748"/>
        <v>0</v>
      </c>
      <c r="GQ648" s="28">
        <f>IF((GQ647+GK648+GL648)&gt;=$B$2*'SFV+BESS'!$I$9, $B$2*'SFV+BESS'!$I$9, (GQ647+GK648+GL648))</f>
        <v>173.61249999999998</v>
      </c>
      <c r="GR648" s="110">
        <f t="shared" si="716"/>
        <v>54.465967886460291</v>
      </c>
    </row>
    <row r="649" spans="1:200">
      <c r="A649" s="249"/>
      <c r="B649" s="48">
        <v>26.6666666666667</v>
      </c>
      <c r="C649" s="38">
        <f t="shared" si="730"/>
        <v>126.27010841841791</v>
      </c>
      <c r="D649" s="2">
        <f>Gen_Cons_Horario!B675</f>
        <v>74.570000000000007</v>
      </c>
      <c r="E649" s="140">
        <f t="shared" ref="E649:E712" si="760">C649-D649</f>
        <v>51.700108418417898</v>
      </c>
      <c r="F649" s="116">
        <f>IF(AND(E649&gt;0,E649*$B$4+L648&lt;=$B$2*'SFV+BESS'!$I$9,E649&lt;'SFV+BESS'!$I$7), E649*$B$4, IF(AND(E649&gt;0,E649*$B$4+L648&gt;$B$2*'SFV+BESS'!$I$9,E649*$B$4&lt;'SFV+BESS'!$I$7),$B$2*'SFV+BESS'!$I$9-L648,IF(AND(E649&gt;0,E649*$B$4+L648&gt;$B$2*'SFV+BESS'!$I$9,E649*$B$4&gt;'SFV+BESS'!$I$7,L648&lt;$B$2*'SFV+BESS'!$I$9),$B$2*'SFV+BESS'!$I$9-L648,IF(AND(E649&gt;0,E649*$B$4+L648&lt;=$B$2*'SFV+BESS'!$I$9,E649&gt;'SFV+BESS'!$I$7),'SFV+BESS'!$I$7,0))))</f>
        <v>0</v>
      </c>
      <c r="G649" s="27">
        <f>IF(AND(E649&lt;0,L648+E649/$B$5&gt;$H$2,-E649/'Carga-Descarga Año'!$B$5&lt;'SFV+BESS'!$I$7),E649/$B$5,IF(AND(E649&lt;0,L648+E649/$B$5&gt;$H$2,-E649/'Carga-Descarga Año'!$B$5&gt;'SFV+BESS'!$I$7),-'SFV+BESS'!$I$7,IF(AND(E649&lt;0,L648+E649/$B$5&lt;$H$2),-MIN('SFV+BESS'!$I$7,L648-$H$2),0)))</f>
        <v>0</v>
      </c>
      <c r="I649" s="38">
        <f t="shared" ref="I649:I712" si="761">IF(E649&gt;0,D649,C649)</f>
        <v>74.570000000000007</v>
      </c>
      <c r="J649" s="27">
        <f t="shared" si="691"/>
        <v>0</v>
      </c>
      <c r="K649" s="27">
        <f t="shared" ref="K649:K712" si="762">IF(J649&lt;-E649,-(E649+J649),0)</f>
        <v>0</v>
      </c>
      <c r="L649" s="28">
        <f>IF((L648+F649+G649)&gt;=$B$2*'SFV+BESS'!$I$9, $B$2*'SFV+BESS'!$I$9, (L648+F649+G649))</f>
        <v>173.61249999999998</v>
      </c>
      <c r="M649" s="110">
        <f t="shared" si="692"/>
        <v>51.700108418417898</v>
      </c>
      <c r="R649" s="251"/>
      <c r="S649" s="48">
        <v>26.6666666666667</v>
      </c>
      <c r="T649" s="2">
        <f t="shared" si="749"/>
        <v>130.90150863320309</v>
      </c>
      <c r="U649" s="2">
        <f>Gen_Cons_Horario!B1419</f>
        <v>74.570000000000007</v>
      </c>
      <c r="V649" s="35">
        <f t="shared" si="724"/>
        <v>56.331508633203086</v>
      </c>
      <c r="W649" s="116">
        <f>IF(AND(V649&gt;0,V649*$B$4+AC648&lt;=$B$2*'SFV+BESS'!$I$9,V649&lt;'SFV+BESS'!$I$7), V649*$B$4, IF(AND(V649&gt;0,V649*$B$4+AC648&gt;$B$2*'SFV+BESS'!$I$9,V649*$B$4&lt;'SFV+BESS'!$I$7),$B$2*'SFV+BESS'!$I$9-AC648,IF(AND(V649&gt;0,V649*$B$4+AC648&gt;$B$2*'SFV+BESS'!$I$9,V649*$B$4&gt;'SFV+BESS'!$I$7,AC648&lt;$B$2*'SFV+BESS'!$I$9),$B$2*'SFV+BESS'!$I$9-AC648,IF(AND(V649&gt;0,V649*$B$4+AC648&lt;=$B$2*'SFV+BESS'!$I$9,V649&gt;'SFV+BESS'!$I$7),'SFV+BESS'!$I$7,0))))</f>
        <v>0</v>
      </c>
      <c r="X649" s="27">
        <f>IF(AND(V649&lt;0,AC648+V649/$B$5&gt;$H$2,-V649/'Carga-Descarga Año'!$B$5&lt;'SFV+BESS'!$I$7),V649/$B$5,IF(AND(V649&lt;0,AC648+V649/$B$5&gt;$H$2,-V649/'Carga-Descarga Año'!$B$5&gt;'SFV+BESS'!$I$7),-'SFV+BESS'!$I$7,IF(AND(V649&lt;0,AC648+V649/$B$5&lt;$H$2),-MIN('SFV+BESS'!$I$7,AC648-$H$2),0)))</f>
        <v>0</v>
      </c>
      <c r="Z649" s="33">
        <f t="shared" si="718"/>
        <v>74.570000000000007</v>
      </c>
      <c r="AA649" s="27">
        <f t="shared" si="693"/>
        <v>0</v>
      </c>
      <c r="AB649" s="27">
        <f t="shared" si="717"/>
        <v>0</v>
      </c>
      <c r="AC649" s="28">
        <f>IF((AC648+W649+X649)&gt;=$B$2*'SFV+BESS'!$I$9, $B$2*'SFV+BESS'!$I$9, (AC648+W649+X649))</f>
        <v>173.61249999999998</v>
      </c>
      <c r="AD649" s="110">
        <f t="shared" si="694"/>
        <v>56.331508633203086</v>
      </c>
      <c r="AI649" s="251"/>
      <c r="AJ649" s="48">
        <v>26.6666666666667</v>
      </c>
      <c r="AK649" s="52">
        <f t="shared" si="750"/>
        <v>127.76061038156942</v>
      </c>
      <c r="AL649" s="33">
        <f>Gen_Cons_Horario!B2091</f>
        <v>0</v>
      </c>
      <c r="AM649" s="35">
        <f t="shared" si="725"/>
        <v>127.76061038156942</v>
      </c>
      <c r="AN649" s="116">
        <f>IF(AND(AM649&gt;0,AM649*$B$4+AT648&lt;=$B$2*'SFV+BESS'!$I$9,AM649&lt;'SFV+BESS'!$I$7), AM649*$B$4, IF(AND(AM649&gt;0,AM649*$B$4+AT648&gt;$B$2*'SFV+BESS'!$I$9,AM649*$B$4&lt;'SFV+BESS'!$I$7),$B$2*'SFV+BESS'!$I$9-AT648,IF(AND(AM649&gt;0,AM649*$B$4+AT648&gt;$B$2*'SFV+BESS'!$I$9,AM649*$B$4&gt;'SFV+BESS'!$I$7,AT648&lt;$B$2*'SFV+BESS'!$I$9),$B$2*'SFV+BESS'!$I$9-AT648,IF(AND(AM649&gt;0,AM649*$B$4+AT648&lt;=$B$2*'SFV+BESS'!$I$9,AM649&gt;'SFV+BESS'!$I$7),'SFV+BESS'!$I$7,0))))</f>
        <v>0</v>
      </c>
      <c r="AO649" s="27">
        <f>IF(AND(AM649&lt;0,AT648+AM649/$B$5&gt;$H$2,-AM649/'Carga-Descarga Año'!$B$5&lt;'SFV+BESS'!$I$7),AM649/$B$5,IF(AND(AM649&lt;0,AT648+AM649/$B$5&gt;$H$2,-AM649/'Carga-Descarga Año'!$B$5&gt;'SFV+BESS'!$I$7),-'SFV+BESS'!$I$7,IF(AND(AM649&lt;0,AT648+AM649/$B$5&lt;$H$2),-MIN('SFV+BESS'!$I$7,AT648-$H$2),0)))</f>
        <v>0</v>
      </c>
      <c r="AP649" s="33"/>
      <c r="AQ649" s="33">
        <f t="shared" si="731"/>
        <v>0</v>
      </c>
      <c r="AR649" s="27">
        <f t="shared" si="695"/>
        <v>0</v>
      </c>
      <c r="AS649" s="27">
        <f t="shared" si="732"/>
        <v>0</v>
      </c>
      <c r="AT649" s="28">
        <f>IF((AT648+AN649+AO649)&gt;=$B$2*'SFV+BESS'!$I$9, $B$2*'SFV+BESS'!$I$9, (AT648+AN649+AO649))</f>
        <v>173.61249999999998</v>
      </c>
      <c r="AU649" s="110">
        <f t="shared" si="696"/>
        <v>127.76061038156942</v>
      </c>
      <c r="AZ649" s="251"/>
      <c r="BA649" s="48">
        <v>26.6666666666667</v>
      </c>
      <c r="BB649" s="33">
        <f t="shared" si="751"/>
        <v>109.23737167257097</v>
      </c>
      <c r="BC649" s="33">
        <f>Gen_Cons_Horario!B2835</f>
        <v>0</v>
      </c>
      <c r="BD649" s="35">
        <f t="shared" si="726"/>
        <v>109.23737167257097</v>
      </c>
      <c r="BE649" s="116">
        <f>IF(AND(BD649&gt;0,BD649*$B$4+BK648&lt;=$B$2*'SFV+BESS'!$I$9,BD649&lt;'SFV+BESS'!$I$7), BD649*$B$4, IF(AND(BD649&gt;0,BD649*$B$4+BK648&gt;$B$2*'SFV+BESS'!$I$9,BD649*$B$4&lt;'SFV+BESS'!$I$7),$B$2*'SFV+BESS'!$I$9-BK648,IF(AND(BD649&gt;0,BD649*$B$4+BK648&gt;$B$2*'SFV+BESS'!$I$9,BD649*$B$4&gt;'SFV+BESS'!$I$7,BK648&lt;$B$2*'SFV+BESS'!$I$9),$B$2*'SFV+BESS'!$I$9-BK648,IF(AND(BD649&gt;0,BD649*$B$4+BK648&lt;=$B$2*'SFV+BESS'!$I$9,BD649&gt;'SFV+BESS'!$I$7),'SFV+BESS'!$I$7,0))))</f>
        <v>0</v>
      </c>
      <c r="BF649" s="27">
        <f>IF(AND(BD649&lt;0,BK648+BD649/$B$5&gt;$H$2,-BD649/'Carga-Descarga Año'!$B$5&lt;'SFV+BESS'!$I$7),BD649/$B$5,IF(AND(BD649&lt;0,BK648+BD649/$B$5&gt;$H$2,-BD649/'Carga-Descarga Año'!$B$5&gt;'SFV+BESS'!$I$7),-'SFV+BESS'!$I$7,IF(AND(BD649&lt;0,BK648+BD649/$B$5&lt;$H$2),-MIN('SFV+BESS'!$I$7,BK648-$H$2),0)))</f>
        <v>0</v>
      </c>
      <c r="BG649" s="33"/>
      <c r="BH649" s="33">
        <f t="shared" si="733"/>
        <v>0</v>
      </c>
      <c r="BI649" s="27">
        <f t="shared" si="697"/>
        <v>0</v>
      </c>
      <c r="BJ649" s="27">
        <f t="shared" si="734"/>
        <v>0</v>
      </c>
      <c r="BK649" s="28">
        <f>IF((BK648+BE649+BF649)&gt;=$B$2*'SFV+BESS'!$I$9, $B$2*'SFV+BESS'!$I$9, (BK648+BE649+BF649))</f>
        <v>173.61249999999998</v>
      </c>
      <c r="BL649" s="110">
        <f t="shared" si="698"/>
        <v>109.23737167257097</v>
      </c>
      <c r="BQ649" s="251"/>
      <c r="BR649" s="48">
        <v>26.6666666666667</v>
      </c>
      <c r="BS649" s="33">
        <f t="shared" si="752"/>
        <v>88.31508856643616</v>
      </c>
      <c r="BT649" s="33">
        <f>Gen_Cons_Horario!B3555</f>
        <v>0</v>
      </c>
      <c r="BU649" s="35">
        <f t="shared" si="727"/>
        <v>88.31508856643616</v>
      </c>
      <c r="BV649" s="116">
        <f>IF(AND(BU649&gt;0,BU649*$B$4+CB648&lt;=$B$2*'SFV+BESS'!$I$9,BU649&lt;'SFV+BESS'!$I$7), BU649*$B$4, IF(AND(BU649&gt;0,BU649*$B$4+CB648&gt;$B$2*'SFV+BESS'!$I$9,BU649*$B$4&lt;'SFV+BESS'!$I$7),$B$2*'SFV+BESS'!$I$9-CB648,IF(AND(BU649&gt;0,BU649*$B$4+CB648&gt;$B$2*'SFV+BESS'!$I$9,BU649*$B$4&gt;'SFV+BESS'!$I$7,CB648&lt;$B$2*'SFV+BESS'!$I$9),$B$2*'SFV+BESS'!$I$9-CB648,IF(AND(BU649&gt;0,BU649*$B$4+CB648&lt;=$B$2*'SFV+BESS'!$I$9,BU649&gt;'SFV+BESS'!$I$7),'SFV+BESS'!$I$7,0))))</f>
        <v>0</v>
      </c>
      <c r="BW649" s="27">
        <f>IF(AND(BU649&lt;0,CB648+BU649/$B$5&gt;$H$2,-BU649/'Carga-Descarga Año'!$B$5&lt;'SFV+BESS'!$I$7),BU649/$B$5,IF(AND(BU649&lt;0,CB648+BU649/$B$5&gt;$H$2,-BU649/'Carga-Descarga Año'!$B$5&gt;'SFV+BESS'!$I$7),-'SFV+BESS'!$I$7,IF(AND(BU649&lt;0,CB648+BU649/$B$5&lt;$H$2),-MIN('SFV+BESS'!$I$7,CB648-$H$2),0)))</f>
        <v>0</v>
      </c>
      <c r="BX649" s="33"/>
      <c r="BY649" s="33">
        <f t="shared" si="735"/>
        <v>0</v>
      </c>
      <c r="BZ649" s="27">
        <f t="shared" si="699"/>
        <v>0</v>
      </c>
      <c r="CA649" s="27">
        <f t="shared" si="700"/>
        <v>0</v>
      </c>
      <c r="CB649" s="28">
        <f>IF((CB648+BV649+BW649)&gt;=$B$2*'SFV+BESS'!$I$9, $B$2*'SFV+BESS'!$I$9, (CB648+BV649+BW649))</f>
        <v>173.61249999999998</v>
      </c>
      <c r="CC649" s="110">
        <f t="shared" si="701"/>
        <v>88.31508856643616</v>
      </c>
      <c r="CH649" s="251"/>
      <c r="CI649" s="48">
        <v>26.6666666666667</v>
      </c>
      <c r="CJ649" s="33">
        <f t="shared" si="753"/>
        <v>79.373492428381212</v>
      </c>
      <c r="CK649" s="33">
        <f>Gen_Cons_Horario!B4299</f>
        <v>0</v>
      </c>
      <c r="CL649" s="35">
        <f t="shared" si="728"/>
        <v>79.373492428381212</v>
      </c>
      <c r="CM649" s="116">
        <f>IF(AND(CL649&gt;0,CL649*$B$4+CS648&lt;=$B$2*'SFV+BESS'!$I$9,CL649&lt;'SFV+BESS'!$I$7), CL649*$B$4, IF(AND(CL649&gt;0,CL649*$B$4+CS648&gt;$B$2*'SFV+BESS'!$I$9,CL649*$B$4&lt;'SFV+BESS'!$I$7),$B$2*'SFV+BESS'!$I$9-CS648,IF(AND(CL649&gt;0,CL649*$B$4+CS648&gt;$B$2*'SFV+BESS'!$I$9,CL649*$B$4&gt;'SFV+BESS'!$I$7,CS648&lt;$B$2*'SFV+BESS'!$I$9),$B$2*'SFV+BESS'!$I$9-CS648,IF(AND(CL649&gt;0,CL649*$B$4+CS648&lt;=$B$2*'SFV+BESS'!$I$9,CL649&gt;'SFV+BESS'!$I$7),'SFV+BESS'!$I$7,0))))</f>
        <v>0</v>
      </c>
      <c r="CN649" s="27">
        <f>IF(AND(CL649&lt;0,CS648+CL649/$B$5&gt;$H$2,-CL649/'Carga-Descarga Año'!$B$5&lt;'SFV+BESS'!$I$7),CL649/$B$5,IF(AND(CL649&lt;0,CS648+CL649/$B$5&gt;$H$2,-CL649/'Carga-Descarga Año'!$B$5&gt;'SFV+BESS'!$I$7),-'SFV+BESS'!$I$7,IF(AND(CL649&lt;0,CS648+CL649/$B$5&lt;$H$2),-MIN('SFV+BESS'!$I$7,CS648-$H$2),0)))</f>
        <v>0</v>
      </c>
      <c r="CO649" s="33"/>
      <c r="CP649" s="33">
        <f t="shared" si="736"/>
        <v>0</v>
      </c>
      <c r="CQ649" s="27">
        <f t="shared" si="702"/>
        <v>0</v>
      </c>
      <c r="CR649" s="27">
        <f t="shared" si="737"/>
        <v>0</v>
      </c>
      <c r="CS649" s="28">
        <f>IF((CS648+CM649+CN649)&gt;=$B$2*'SFV+BESS'!$I$9, $B$2*'SFV+BESS'!$I$9, (CS648+CM649+CN649))</f>
        <v>173.61249999999998</v>
      </c>
      <c r="CT649" s="110">
        <f t="shared" si="703"/>
        <v>79.373492428381212</v>
      </c>
      <c r="CY649" s="251"/>
      <c r="CZ649" s="48">
        <v>26.6666666666667</v>
      </c>
      <c r="DA649" s="33">
        <f t="shared" si="754"/>
        <v>87.445007408012728</v>
      </c>
      <c r="DB649" s="33">
        <f>Gen_Cons_Horario!B5019</f>
        <v>0</v>
      </c>
      <c r="DC649" s="35">
        <f t="shared" si="719"/>
        <v>87.445007408012728</v>
      </c>
      <c r="DD649" s="116">
        <f>IF(AND(DC649&gt;0,DC649*$B$4+DJ648&lt;=$B$2*'SFV+BESS'!$I$9,DC649&lt;'SFV+BESS'!$I$7), DC649*$B$4, IF(AND(DC649&gt;0,DC649*$B$4+DJ648&gt;$B$2*'SFV+BESS'!$I$9,DC649*$B$4&lt;'SFV+BESS'!$I$7),$B$2*'SFV+BESS'!$I$9-DJ648,IF(AND(DC649&gt;0,DC649*$B$4+DJ648&gt;$B$2*'SFV+BESS'!$I$9,DC649*$B$4&gt;'SFV+BESS'!$I$7,DJ648&lt;$B$2*'SFV+BESS'!$I$9),$B$2*'SFV+BESS'!$I$9-DJ648,IF(AND(DC649&gt;0,DC649*$B$4+DJ648&lt;=$B$2*'SFV+BESS'!$I$9,DC649&gt;'SFV+BESS'!$I$7),'SFV+BESS'!$I$7,0))))</f>
        <v>0</v>
      </c>
      <c r="DE649" s="27">
        <f>IF(AND(DC649&lt;0,DJ648+DC649/$B$5&gt;$H$2,-DC649/'Carga-Descarga Año'!$B$5&lt;'SFV+BESS'!$I$7),DC649/$B$5,IF(AND(DC649&lt;0,DJ648+DC649/$B$5&gt;$H$2,-DC649/'Carga-Descarga Año'!$B$5&gt;'SFV+BESS'!$I$7),-'SFV+BESS'!$I$7,IF(AND(DC649&lt;0,DJ648+DC649/$B$5&lt;$H$2),-MIN('SFV+BESS'!$I$7,DJ648-$H$2),0)))</f>
        <v>0</v>
      </c>
      <c r="DF649" s="33"/>
      <c r="DG649" s="33">
        <f t="shared" si="738"/>
        <v>0</v>
      </c>
      <c r="DH649" s="27">
        <f t="shared" si="704"/>
        <v>0</v>
      </c>
      <c r="DI649" s="27">
        <f t="shared" si="705"/>
        <v>0</v>
      </c>
      <c r="DJ649" s="28">
        <f>IF((DJ648+DD649+DE649)&gt;=$B$2*'SFV+BESS'!$I$9, $B$2*'SFV+BESS'!$I$9, (DJ648+DD649+DE649))</f>
        <v>173.61249999999998</v>
      </c>
      <c r="DK649" s="110">
        <f t="shared" si="706"/>
        <v>87.445007408012728</v>
      </c>
      <c r="DP649" s="251"/>
      <c r="DQ649" s="48">
        <v>26.6666666666667</v>
      </c>
      <c r="DR649" s="33">
        <f t="shared" si="755"/>
        <v>84.495009145464408</v>
      </c>
      <c r="DS649" s="33">
        <f>Gen_Cons_Horario!B5763</f>
        <v>0</v>
      </c>
      <c r="DT649" s="35">
        <f t="shared" si="720"/>
        <v>84.495009145464408</v>
      </c>
      <c r="DU649" s="116">
        <f>IF(AND(DT649&gt;0,DT649*$B$4+EA648&lt;=$B$2*'SFV+BESS'!$I$9,DT649&lt;'SFV+BESS'!$I$7), DT649*$B$4, IF(AND(DT649&gt;0,DT649*$B$4+EA648&gt;$B$2*'SFV+BESS'!$I$9,DT649*$B$4&lt;'SFV+BESS'!$I$7),$B$2*'SFV+BESS'!$I$9-EA648,IF(AND(DT649&gt;0,DT649*$B$4+EA648&gt;$B$2*'SFV+BESS'!$I$9,DT649*$B$4&gt;'SFV+BESS'!$I$7,EA648&lt;$B$2*'SFV+BESS'!$I$9),$B$2*'SFV+BESS'!$I$9-EA648,IF(AND(DT649&gt;0,DT649*$B$4+EA648&lt;=$B$2*'SFV+BESS'!$I$9,DT649&gt;'SFV+BESS'!$I$7),'SFV+BESS'!$I$7,0))))</f>
        <v>0</v>
      </c>
      <c r="DV649" s="27">
        <f>IF(AND(DT649&lt;0,EA648+DT649/$B$5&gt;$H$2,-DT649/'Carga-Descarga Año'!$B$5&lt;'SFV+BESS'!$I$7),DT649/$B$5,IF(AND(DT649&lt;0,EA648+DT649/$B$5&gt;$H$2,-DT649/'Carga-Descarga Año'!$B$5&gt;'SFV+BESS'!$I$7),-'SFV+BESS'!$I$7,IF(AND(DT649&lt;0,EA648+DT649/$B$5&lt;$H$2),-MIN('SFV+BESS'!$I$7,EA648-$H$2),0)))</f>
        <v>0</v>
      </c>
      <c r="DW649" s="33"/>
      <c r="DX649" s="33">
        <f t="shared" si="739"/>
        <v>0</v>
      </c>
      <c r="DY649" s="27">
        <f t="shared" si="707"/>
        <v>0</v>
      </c>
      <c r="DZ649" s="27">
        <f t="shared" si="740"/>
        <v>0</v>
      </c>
      <c r="EA649" s="28">
        <f>IF((EA648+DU649+DV649)&gt;=$B$2*'SFV+BESS'!$I$9, $B$2*'SFV+BESS'!$I$9, (EA648+DU649+DV649))</f>
        <v>173.61249999999998</v>
      </c>
      <c r="EB649" s="110">
        <f t="shared" si="708"/>
        <v>84.495009145464408</v>
      </c>
      <c r="EG649" s="251"/>
      <c r="EH649" s="48">
        <v>26.6666666666667</v>
      </c>
      <c r="EI649" s="33">
        <f t="shared" si="756"/>
        <v>92.511711982505858</v>
      </c>
      <c r="EJ649" s="33">
        <f>Gen_Cons_Horario!B6507</f>
        <v>0</v>
      </c>
      <c r="EK649" s="35">
        <f t="shared" si="721"/>
        <v>92.511711982505858</v>
      </c>
      <c r="EL649" s="116">
        <f>IF(AND(EK649&gt;0,EK649*$B$4+ER648&lt;=$B$2*'SFV+BESS'!$I$9,EK649&lt;'SFV+BESS'!$I$7), EK649*$B$4, IF(AND(EK649&gt;0,EK649*$B$4+ER648&gt;$B$2*'SFV+BESS'!$I$9,EK649*$B$4&lt;'SFV+BESS'!$I$7),$B$2*'SFV+BESS'!$I$9-ER648,IF(AND(EK649&gt;0,EK649*$B$4+ER648&gt;$B$2*'SFV+BESS'!$I$9,EK649*$B$4&gt;'SFV+BESS'!$I$7,ER648&lt;$B$2*'SFV+BESS'!$I$9),$B$2*'SFV+BESS'!$I$9-ER648,IF(AND(EK649&gt;0,EK649*$B$4+ER648&lt;=$B$2*'SFV+BESS'!$I$9,EK649&gt;'SFV+BESS'!$I$7),'SFV+BESS'!$I$7,0))))</f>
        <v>0</v>
      </c>
      <c r="EM649" s="27">
        <f>IF(AND(EK649&lt;0,ER648+EK649/$B$5&gt;$H$2,-EK649/'Carga-Descarga Año'!$B$5&lt;'SFV+BESS'!$I$7),EK649/$B$5,IF(AND(EK649&lt;0,ER648+EK649/$B$5&gt;$H$2,-EK649/'Carga-Descarga Año'!$B$5&gt;'SFV+BESS'!$I$7),-'SFV+BESS'!$I$7,IF(AND(EK649&lt;0,ER648+EK649/$B$5&lt;$H$2),-MIN('SFV+BESS'!$I$7,ER648-$H$2),0)))</f>
        <v>0</v>
      </c>
      <c r="EN649" s="33"/>
      <c r="EO649" s="33">
        <f t="shared" si="741"/>
        <v>0</v>
      </c>
      <c r="EP649" s="27">
        <f t="shared" si="709"/>
        <v>0</v>
      </c>
      <c r="EQ649" s="27">
        <f t="shared" si="742"/>
        <v>0</v>
      </c>
      <c r="ER649" s="28">
        <f>IF((ER648+EL649+EM649)&gt;=$B$2*'SFV+BESS'!$I$9, $B$2*'SFV+BESS'!$I$9, (ER648+EL649+EM649))</f>
        <v>173.61249999999998</v>
      </c>
      <c r="ES649" s="110">
        <f t="shared" si="710"/>
        <v>92.511711982505858</v>
      </c>
      <c r="EX649" s="251"/>
      <c r="EY649" s="48">
        <v>26.6666666666667</v>
      </c>
      <c r="EZ649" s="33">
        <f t="shared" si="757"/>
        <v>104.9734283240988</v>
      </c>
      <c r="FA649" s="33">
        <f>Gen_Cons_Horario!B7227</f>
        <v>0</v>
      </c>
      <c r="FB649" s="35">
        <f t="shared" si="722"/>
        <v>104.9734283240988</v>
      </c>
      <c r="FC649" s="116">
        <f>IF(AND(FB649&gt;0,FB649*$B$4+FI648&lt;=$B$2*'SFV+BESS'!$I$9,FB649&lt;'SFV+BESS'!$I$7), FB649*$B$4, IF(AND(FB649&gt;0,FB649*$B$4+FI648&gt;$B$2*'SFV+BESS'!$I$9,FB649*$B$4&lt;'SFV+BESS'!$I$7),$B$2*'SFV+BESS'!$I$9-FI648,IF(AND(FB649&gt;0,FB649*$B$4+FI648&gt;$B$2*'SFV+BESS'!$I$9,FB649*$B$4&gt;'SFV+BESS'!$I$7,FI648&lt;$B$2*'SFV+BESS'!$I$9),$B$2*'SFV+BESS'!$I$9-FI648,IF(AND(FB649&gt;0,FB649*$B$4+FI648&lt;=$B$2*'SFV+BESS'!$I$9,FB649&gt;'SFV+BESS'!$I$7),'SFV+BESS'!$I$7,0))))</f>
        <v>0</v>
      </c>
      <c r="FD649" s="27">
        <f>IF(AND(FB649&lt;0,FI648+FB649/$B$5&gt;$H$2,-FB649/'Carga-Descarga Año'!$B$5&lt;'SFV+BESS'!$I$7),FB649/$B$5,IF(AND(FB649&lt;0,FI648+FB649/$B$5&gt;$H$2,-FB649/'Carga-Descarga Año'!$B$5&gt;'SFV+BESS'!$I$7),-'SFV+BESS'!$I$7,IF(AND(FB649&lt;0,FI648+FB649/$B$5&lt;$H$2),-MIN('SFV+BESS'!$I$7,FI648-$H$2),0)))</f>
        <v>0</v>
      </c>
      <c r="FE649" s="33"/>
      <c r="FF649" s="33">
        <f t="shared" si="743"/>
        <v>0</v>
      </c>
      <c r="FG649" s="27">
        <f t="shared" si="711"/>
        <v>0</v>
      </c>
      <c r="FH649" s="27">
        <f t="shared" si="744"/>
        <v>0</v>
      </c>
      <c r="FI649" s="28">
        <f>IF((FI648+FC649+FD649)&gt;=$B$2*'SFV+BESS'!$I$9, $B$2*'SFV+BESS'!$I$9, (FI648+FC649+FD649))</f>
        <v>173.61249999999998</v>
      </c>
      <c r="FJ649" s="110">
        <f t="shared" si="712"/>
        <v>104.9734283240988</v>
      </c>
      <c r="FO649" s="251"/>
      <c r="FP649" s="48">
        <v>26.6666666666667</v>
      </c>
      <c r="FQ649" s="33">
        <f t="shared" si="758"/>
        <v>113.74458205580818</v>
      </c>
      <c r="FR649" s="33">
        <f>Gen_Cons_Horario!B7971</f>
        <v>37.285000000000004</v>
      </c>
      <c r="FS649" s="35">
        <f t="shared" si="723"/>
        <v>76.45958205580817</v>
      </c>
      <c r="FT649" s="116">
        <f>IF(AND(FS649&gt;0,FS649*$B$4+FZ648&lt;=$B$2*'SFV+BESS'!$I$9,FS649&lt;'SFV+BESS'!$I$7), FS649*$B$4, IF(AND(FS649&gt;0,FS649*$B$4+FZ648&gt;$B$2*'SFV+BESS'!$I$9,FS649*$B$4&lt;'SFV+BESS'!$I$7),$B$2*'SFV+BESS'!$I$9-FZ648,IF(AND(FS649&gt;0,FS649*$B$4+FZ648&gt;$B$2*'SFV+BESS'!$I$9,FS649*$B$4&gt;'SFV+BESS'!$I$7,FZ648&lt;$B$2*'SFV+BESS'!$I$9),$B$2*'SFV+BESS'!$I$9-FZ648,IF(AND(FS649&gt;0,FS649*$B$4+FZ648&lt;=$B$2*'SFV+BESS'!$I$9,FS649&gt;'SFV+BESS'!$I$7),'SFV+BESS'!$I$7,0))))</f>
        <v>0</v>
      </c>
      <c r="FU649" s="27">
        <f>IF(AND(FS649&lt;0,FZ648+FS649/$B$5&gt;$H$2,-FS649/'Carga-Descarga Año'!$B$5&lt;'SFV+BESS'!$I$7),FS649/$B$5,IF(AND(FS649&lt;0,FZ648+FS649/$B$5&gt;$H$2,-FS649/'Carga-Descarga Año'!$B$5&gt;'SFV+BESS'!$I$7),-'SFV+BESS'!$I$7,IF(AND(FS649&lt;0,FZ648+FS649/$B$5&lt;$H$2),-MIN('SFV+BESS'!$I$7,FZ648-$H$2),0)))</f>
        <v>0</v>
      </c>
      <c r="FV649" s="33"/>
      <c r="FW649" s="33">
        <f t="shared" si="745"/>
        <v>37.285000000000004</v>
      </c>
      <c r="FX649" s="27">
        <f t="shared" si="713"/>
        <v>0</v>
      </c>
      <c r="FY649" s="27">
        <f t="shared" si="746"/>
        <v>0</v>
      </c>
      <c r="FZ649" s="28">
        <f>IF((FZ648+FT649+FU649)&gt;=$B$2*'SFV+BESS'!$I$9, $B$2*'SFV+BESS'!$I$9, (FZ648+FT649+FU649))</f>
        <v>173.61249999999998</v>
      </c>
      <c r="GA649" s="110">
        <f t="shared" si="714"/>
        <v>76.45958205580817</v>
      </c>
      <c r="GF649" s="251"/>
      <c r="GG649" s="48">
        <v>26.6666666666667</v>
      </c>
      <c r="GH649" s="33">
        <f t="shared" si="759"/>
        <v>118.10660064846397</v>
      </c>
      <c r="GI649" s="33">
        <f>Gen_Cons_Horario!B8691</f>
        <v>69.656000000000006</v>
      </c>
      <c r="GJ649" s="35">
        <f t="shared" si="729"/>
        <v>48.450600648463961</v>
      </c>
      <c r="GK649" s="116">
        <f>IF(AND(GJ649&gt;0,GJ649*$B$4+GQ648&lt;=$B$2*'SFV+BESS'!$I$9,GJ649&lt;'SFV+BESS'!$I$7), GJ649*$B$4, IF(AND(GJ649&gt;0,GJ649*$B$4+GQ648&gt;$B$2*'SFV+BESS'!$I$9,GJ649*$B$4&lt;'SFV+BESS'!$I$7),$B$2*'SFV+BESS'!$I$9-GQ648,IF(AND(GJ649&gt;0,GJ649*$B$4+GQ648&gt;$B$2*'SFV+BESS'!$I$9,GJ649*$B$4&gt;'SFV+BESS'!$I$7,GQ648&lt;$B$2*'SFV+BESS'!$I$9),$B$2*'SFV+BESS'!$I$9-GQ648,IF(AND(GJ649&gt;0,GJ649*$B$4+GQ648&lt;=$B$2*'SFV+BESS'!$I$9,GJ649&gt;'SFV+BESS'!$I$7),'SFV+BESS'!$I$7,0))))</f>
        <v>0</v>
      </c>
      <c r="GL649" s="27">
        <f>IF(AND(GJ649&lt;0,GQ648+GJ649/$B$5&gt;$H$2,-GJ649/'Carga-Descarga Año'!$B$5&lt;'SFV+BESS'!$I$7),GJ649/$B$5,IF(AND(GJ649&lt;0,GQ648+GJ649/$B$5&gt;$H$2,-GJ649/'Carga-Descarga Año'!$B$5&gt;'SFV+BESS'!$I$7),-'SFV+BESS'!$I$7,IF(AND(GJ649&lt;0,GQ648+GJ649/$B$5&lt;$H$2),-MIN('SFV+BESS'!$I$7,GQ648-$H$2),0)))</f>
        <v>0</v>
      </c>
      <c r="GM649" s="33"/>
      <c r="GN649" s="33">
        <f t="shared" si="747"/>
        <v>69.656000000000006</v>
      </c>
      <c r="GO649" s="27">
        <f t="shared" si="715"/>
        <v>0</v>
      </c>
      <c r="GP649" s="27">
        <f t="shared" si="748"/>
        <v>0</v>
      </c>
      <c r="GQ649" s="28">
        <f>IF((GQ648+GK649+GL649)&gt;=$B$2*'SFV+BESS'!$I$9, $B$2*'SFV+BESS'!$I$9, (GQ648+GK649+GL649))</f>
        <v>173.61249999999998</v>
      </c>
      <c r="GR649" s="110">
        <f t="shared" si="716"/>
        <v>48.450600648463961</v>
      </c>
    </row>
    <row r="650" spans="1:200">
      <c r="A650" s="249"/>
      <c r="B650" s="48">
        <v>26.7083333333334</v>
      </c>
      <c r="C650" s="38">
        <f t="shared" si="730"/>
        <v>117.3050826702992</v>
      </c>
      <c r="D650" s="2">
        <f>Gen_Cons_Horario!B676</f>
        <v>74.570000000000007</v>
      </c>
      <c r="E650" s="140">
        <f t="shared" si="760"/>
        <v>42.735082670299192</v>
      </c>
      <c r="F650" s="116">
        <f>IF(AND(E650&gt;0,E650*$B$4+L649&lt;=$B$2*'SFV+BESS'!$I$9,E650&lt;'SFV+BESS'!$I$7), E650*$B$4, IF(AND(E650&gt;0,E650*$B$4+L649&gt;$B$2*'SFV+BESS'!$I$9,E650*$B$4&lt;'SFV+BESS'!$I$7),$B$2*'SFV+BESS'!$I$9-L649,IF(AND(E650&gt;0,E650*$B$4+L649&gt;$B$2*'SFV+BESS'!$I$9,E650*$B$4&gt;'SFV+BESS'!$I$7,L649&lt;$B$2*'SFV+BESS'!$I$9),$B$2*'SFV+BESS'!$I$9-L649,IF(AND(E650&gt;0,E650*$B$4+L649&lt;=$B$2*'SFV+BESS'!$I$9,E650&gt;'SFV+BESS'!$I$7),'SFV+BESS'!$I$7,0))))</f>
        <v>0</v>
      </c>
      <c r="G650" s="27">
        <f>IF(AND(E650&lt;0,L649+E650/$B$5&gt;$H$2,-E650/'Carga-Descarga Año'!$B$5&lt;'SFV+BESS'!$I$7),E650/$B$5,IF(AND(E650&lt;0,L649+E650/$B$5&gt;$H$2,-E650/'Carga-Descarga Año'!$B$5&gt;'SFV+BESS'!$I$7),-'SFV+BESS'!$I$7,IF(AND(E650&lt;0,L649+E650/$B$5&lt;$H$2),-MIN('SFV+BESS'!$I$7,L649-$H$2),0)))</f>
        <v>0</v>
      </c>
      <c r="I650" s="38">
        <f t="shared" si="761"/>
        <v>74.570000000000007</v>
      </c>
      <c r="J650" s="27">
        <f t="shared" ref="J650:J713" si="763">-G650*$B$5</f>
        <v>0</v>
      </c>
      <c r="K650" s="27">
        <f t="shared" si="762"/>
        <v>0</v>
      </c>
      <c r="L650" s="28">
        <f>IF((L649+F650+G650)&gt;=$B$2*'SFV+BESS'!$I$9, $B$2*'SFV+BESS'!$I$9, (L649+F650+G650))</f>
        <v>173.61249999999998</v>
      </c>
      <c r="M650" s="110">
        <f t="shared" ref="M650:M713" si="764">IF(E650&gt;0,E650-F650/$B$4,0)</f>
        <v>42.735082670299192</v>
      </c>
      <c r="R650" s="251"/>
      <c r="S650" s="48">
        <v>26.7083333333334</v>
      </c>
      <c r="T650" s="2">
        <f t="shared" si="749"/>
        <v>120.92026859992137</v>
      </c>
      <c r="U650" s="2">
        <f>Gen_Cons_Horario!B1420</f>
        <v>74.570000000000007</v>
      </c>
      <c r="V650" s="35">
        <f t="shared" si="724"/>
        <v>46.350268599921364</v>
      </c>
      <c r="W650" s="116">
        <f>IF(AND(V650&gt;0,V650*$B$4+AC649&lt;=$B$2*'SFV+BESS'!$I$9,V650&lt;'SFV+BESS'!$I$7), V650*$B$4, IF(AND(V650&gt;0,V650*$B$4+AC649&gt;$B$2*'SFV+BESS'!$I$9,V650*$B$4&lt;'SFV+BESS'!$I$7),$B$2*'SFV+BESS'!$I$9-AC649,IF(AND(V650&gt;0,V650*$B$4+AC649&gt;$B$2*'SFV+BESS'!$I$9,V650*$B$4&gt;'SFV+BESS'!$I$7,AC649&lt;$B$2*'SFV+BESS'!$I$9),$B$2*'SFV+BESS'!$I$9-AC649,IF(AND(V650&gt;0,V650*$B$4+AC649&lt;=$B$2*'SFV+BESS'!$I$9,V650&gt;'SFV+BESS'!$I$7),'SFV+BESS'!$I$7,0))))</f>
        <v>0</v>
      </c>
      <c r="X650" s="27">
        <f>IF(AND(V650&lt;0,AC649+V650/$B$5&gt;$H$2,-V650/'Carga-Descarga Año'!$B$5&lt;'SFV+BESS'!$I$7),V650/$B$5,IF(AND(V650&lt;0,AC649+V650/$B$5&gt;$H$2,-V650/'Carga-Descarga Año'!$B$5&gt;'SFV+BESS'!$I$7),-'SFV+BESS'!$I$7,IF(AND(V650&lt;0,AC649+V650/$B$5&lt;$H$2),-MIN('SFV+BESS'!$I$7,AC649-$H$2),0)))</f>
        <v>0</v>
      </c>
      <c r="Z650" s="33">
        <f t="shared" si="718"/>
        <v>74.570000000000007</v>
      </c>
      <c r="AA650" s="27">
        <f t="shared" ref="AA650:AA680" si="765">-X650*$B$5</f>
        <v>0</v>
      </c>
      <c r="AB650" s="27">
        <f t="shared" si="717"/>
        <v>0</v>
      </c>
      <c r="AC650" s="28">
        <f>IF((AC649+W650+X650)&gt;=$B$2*'SFV+BESS'!$I$9, $B$2*'SFV+BESS'!$I$9, (AC649+W650+X650))</f>
        <v>173.61249999999998</v>
      </c>
      <c r="AD650" s="110">
        <f t="shared" ref="AD650:AD680" si="766">IF(V650&gt;0,V650-W650/$B$4,0)</f>
        <v>46.350268599921364</v>
      </c>
      <c r="AI650" s="251"/>
      <c r="AJ650" s="48">
        <v>26.7083333333334</v>
      </c>
      <c r="AK650" s="52">
        <f t="shared" si="750"/>
        <v>116.13046110988708</v>
      </c>
      <c r="AL650" s="33">
        <f>Gen_Cons_Horario!B2092</f>
        <v>0</v>
      </c>
      <c r="AM650" s="35">
        <f t="shared" si="725"/>
        <v>116.13046110988708</v>
      </c>
      <c r="AN650" s="116">
        <f>IF(AND(AM650&gt;0,AM650*$B$4+AT649&lt;=$B$2*'SFV+BESS'!$I$9,AM650&lt;'SFV+BESS'!$I$7), AM650*$B$4, IF(AND(AM650&gt;0,AM650*$B$4+AT649&gt;$B$2*'SFV+BESS'!$I$9,AM650*$B$4&lt;'SFV+BESS'!$I$7),$B$2*'SFV+BESS'!$I$9-AT649,IF(AND(AM650&gt;0,AM650*$B$4+AT649&gt;$B$2*'SFV+BESS'!$I$9,AM650*$B$4&gt;'SFV+BESS'!$I$7,AT649&lt;$B$2*'SFV+BESS'!$I$9),$B$2*'SFV+BESS'!$I$9-AT649,IF(AND(AM650&gt;0,AM650*$B$4+AT649&lt;=$B$2*'SFV+BESS'!$I$9,AM650&gt;'SFV+BESS'!$I$7),'SFV+BESS'!$I$7,0))))</f>
        <v>0</v>
      </c>
      <c r="AO650" s="27">
        <f>IF(AND(AM650&lt;0,AT649+AM650/$B$5&gt;$H$2,-AM650/'Carga-Descarga Año'!$B$5&lt;'SFV+BESS'!$I$7),AM650/$B$5,IF(AND(AM650&lt;0,AT649+AM650/$B$5&gt;$H$2,-AM650/'Carga-Descarga Año'!$B$5&gt;'SFV+BESS'!$I$7),-'SFV+BESS'!$I$7,IF(AND(AM650&lt;0,AT649+AM650/$B$5&lt;$H$2),-MIN('SFV+BESS'!$I$7,AT649-$H$2),0)))</f>
        <v>0</v>
      </c>
      <c r="AP650" s="33"/>
      <c r="AQ650" s="33">
        <f t="shared" si="731"/>
        <v>0</v>
      </c>
      <c r="AR650" s="27">
        <f t="shared" ref="AR650:AR713" si="767">-AO650*$B$5</f>
        <v>0</v>
      </c>
      <c r="AS650" s="27">
        <f t="shared" si="732"/>
        <v>0</v>
      </c>
      <c r="AT650" s="28">
        <f>IF((AT649+AN650+AO650)&gt;=$B$2*'SFV+BESS'!$I$9, $B$2*'SFV+BESS'!$I$9, (AT649+AN650+AO650))</f>
        <v>173.61249999999998</v>
      </c>
      <c r="AU650" s="110">
        <f t="shared" ref="AU650:AU713" si="768">IF(AM650&gt;0,AM650-AN650/$B$4,0)</f>
        <v>116.13046110988708</v>
      </c>
      <c r="AZ650" s="251"/>
      <c r="BA650" s="48">
        <v>26.7083333333334</v>
      </c>
      <c r="BB650" s="33">
        <f t="shared" si="751"/>
        <v>96.73076740236607</v>
      </c>
      <c r="BC650" s="33">
        <f>Gen_Cons_Horario!B2836</f>
        <v>0</v>
      </c>
      <c r="BD650" s="35">
        <f t="shared" si="726"/>
        <v>96.73076740236607</v>
      </c>
      <c r="BE650" s="116">
        <f>IF(AND(BD650&gt;0,BD650*$B$4+BK649&lt;=$B$2*'SFV+BESS'!$I$9,BD650&lt;'SFV+BESS'!$I$7), BD650*$B$4, IF(AND(BD650&gt;0,BD650*$B$4+BK649&gt;$B$2*'SFV+BESS'!$I$9,BD650*$B$4&lt;'SFV+BESS'!$I$7),$B$2*'SFV+BESS'!$I$9-BK649,IF(AND(BD650&gt;0,BD650*$B$4+BK649&gt;$B$2*'SFV+BESS'!$I$9,BD650*$B$4&gt;'SFV+BESS'!$I$7,BK649&lt;$B$2*'SFV+BESS'!$I$9),$B$2*'SFV+BESS'!$I$9-BK649,IF(AND(BD650&gt;0,BD650*$B$4+BK649&lt;=$B$2*'SFV+BESS'!$I$9,BD650&gt;'SFV+BESS'!$I$7),'SFV+BESS'!$I$7,0))))</f>
        <v>0</v>
      </c>
      <c r="BF650" s="27">
        <f>IF(AND(BD650&lt;0,BK649+BD650/$B$5&gt;$H$2,-BD650/'Carga-Descarga Año'!$B$5&lt;'SFV+BESS'!$I$7),BD650/$B$5,IF(AND(BD650&lt;0,BK649+BD650/$B$5&gt;$H$2,-BD650/'Carga-Descarga Año'!$B$5&gt;'SFV+BESS'!$I$7),-'SFV+BESS'!$I$7,IF(AND(BD650&lt;0,BK649+BD650/$B$5&lt;$H$2),-MIN('SFV+BESS'!$I$7,BK649-$H$2),0)))</f>
        <v>0</v>
      </c>
      <c r="BG650" s="33"/>
      <c r="BH650" s="33">
        <f t="shared" si="733"/>
        <v>0</v>
      </c>
      <c r="BI650" s="27">
        <f t="shared" ref="BI650:BI713" si="769">-BF650*$B$5</f>
        <v>0</v>
      </c>
      <c r="BJ650" s="27">
        <f t="shared" si="734"/>
        <v>0</v>
      </c>
      <c r="BK650" s="28">
        <f>IF((BK649+BE650+BF650)&gt;=$B$2*'SFV+BESS'!$I$9, $B$2*'SFV+BESS'!$I$9, (BK649+BE650+BF650))</f>
        <v>173.61249999999998</v>
      </c>
      <c r="BL650" s="110">
        <f t="shared" ref="BL650:BL713" si="770">IF(BD650&gt;0,BD650-BE650/$B$4,0)</f>
        <v>96.73076740236607</v>
      </c>
      <c r="BQ650" s="251"/>
      <c r="BR650" s="48">
        <v>26.7083333333334</v>
      </c>
      <c r="BS650" s="33">
        <f t="shared" si="752"/>
        <v>70.967481883743332</v>
      </c>
      <c r="BT650" s="33">
        <f>Gen_Cons_Horario!B3556</f>
        <v>0</v>
      </c>
      <c r="BU650" s="35">
        <f t="shared" si="727"/>
        <v>70.967481883743332</v>
      </c>
      <c r="BV650" s="116">
        <f>IF(AND(BU650&gt;0,BU650*$B$4+CB649&lt;=$B$2*'SFV+BESS'!$I$9,BU650&lt;'SFV+BESS'!$I$7), BU650*$B$4, IF(AND(BU650&gt;0,BU650*$B$4+CB649&gt;$B$2*'SFV+BESS'!$I$9,BU650*$B$4&lt;'SFV+BESS'!$I$7),$B$2*'SFV+BESS'!$I$9-CB649,IF(AND(BU650&gt;0,BU650*$B$4+CB649&gt;$B$2*'SFV+BESS'!$I$9,BU650*$B$4&gt;'SFV+BESS'!$I$7,CB649&lt;$B$2*'SFV+BESS'!$I$9),$B$2*'SFV+BESS'!$I$9-CB649,IF(AND(BU650&gt;0,BU650*$B$4+CB649&lt;=$B$2*'SFV+BESS'!$I$9,BU650&gt;'SFV+BESS'!$I$7),'SFV+BESS'!$I$7,0))))</f>
        <v>0</v>
      </c>
      <c r="BW650" s="27">
        <f>IF(AND(BU650&lt;0,CB649+BU650/$B$5&gt;$H$2,-BU650/'Carga-Descarga Año'!$B$5&lt;'SFV+BESS'!$I$7),BU650/$B$5,IF(AND(BU650&lt;0,CB649+BU650/$B$5&gt;$H$2,-BU650/'Carga-Descarga Año'!$B$5&gt;'SFV+BESS'!$I$7),-'SFV+BESS'!$I$7,IF(AND(BU650&lt;0,CB649+BU650/$B$5&lt;$H$2),-MIN('SFV+BESS'!$I$7,CB649-$H$2),0)))</f>
        <v>0</v>
      </c>
      <c r="BX650" s="33"/>
      <c r="BY650" s="33">
        <f t="shared" si="735"/>
        <v>0</v>
      </c>
      <c r="BZ650" s="27">
        <f t="shared" ref="BZ650:BZ713" si="771">-BW650*$B$5</f>
        <v>0</v>
      </c>
      <c r="CA650" s="27">
        <f t="shared" ref="CA650:CA713" si="772">IF(BZ650&lt;-BU650,-(BU650+BZ650),0)</f>
        <v>0</v>
      </c>
      <c r="CB650" s="28">
        <f>IF((CB649+BV650+BW650)&gt;=$B$2*'SFV+BESS'!$I$9, $B$2*'SFV+BESS'!$I$9, (CB649+BV650+BW650))</f>
        <v>173.61249999999998</v>
      </c>
      <c r="CC650" s="110">
        <f t="shared" ref="CC650:CC713" si="773">IF(BU650&gt;0,BU650-BV650/$B$4,0)</f>
        <v>70.967481883743332</v>
      </c>
      <c r="CH650" s="251"/>
      <c r="CI650" s="48">
        <v>26.7083333333334</v>
      </c>
      <c r="CJ650" s="33">
        <f t="shared" si="753"/>
        <v>62.088720438246632</v>
      </c>
      <c r="CK650" s="33">
        <f>Gen_Cons_Horario!B4300</f>
        <v>0</v>
      </c>
      <c r="CL650" s="35">
        <f t="shared" si="728"/>
        <v>62.088720438246632</v>
      </c>
      <c r="CM650" s="116">
        <f>IF(AND(CL650&gt;0,CL650*$B$4+CS649&lt;=$B$2*'SFV+BESS'!$I$9,CL650&lt;'SFV+BESS'!$I$7), CL650*$B$4, IF(AND(CL650&gt;0,CL650*$B$4+CS649&gt;$B$2*'SFV+BESS'!$I$9,CL650*$B$4&lt;'SFV+BESS'!$I$7),$B$2*'SFV+BESS'!$I$9-CS649,IF(AND(CL650&gt;0,CL650*$B$4+CS649&gt;$B$2*'SFV+BESS'!$I$9,CL650*$B$4&gt;'SFV+BESS'!$I$7,CS649&lt;$B$2*'SFV+BESS'!$I$9),$B$2*'SFV+BESS'!$I$9-CS649,IF(AND(CL650&gt;0,CL650*$B$4+CS649&lt;=$B$2*'SFV+BESS'!$I$9,CL650&gt;'SFV+BESS'!$I$7),'SFV+BESS'!$I$7,0))))</f>
        <v>0</v>
      </c>
      <c r="CN650" s="27">
        <f>IF(AND(CL650&lt;0,CS649+CL650/$B$5&gt;$H$2,-CL650/'Carga-Descarga Año'!$B$5&lt;'SFV+BESS'!$I$7),CL650/$B$5,IF(AND(CL650&lt;0,CS649+CL650/$B$5&gt;$H$2,-CL650/'Carga-Descarga Año'!$B$5&gt;'SFV+BESS'!$I$7),-'SFV+BESS'!$I$7,IF(AND(CL650&lt;0,CS649+CL650/$B$5&lt;$H$2),-MIN('SFV+BESS'!$I$7,CS649-$H$2),0)))</f>
        <v>0</v>
      </c>
      <c r="CO650" s="33"/>
      <c r="CP650" s="33">
        <f t="shared" si="736"/>
        <v>0</v>
      </c>
      <c r="CQ650" s="27">
        <f t="shared" ref="CQ650:CQ713" si="774">-CN650*$B$5</f>
        <v>0</v>
      </c>
      <c r="CR650" s="27">
        <f t="shared" si="737"/>
        <v>0</v>
      </c>
      <c r="CS650" s="28">
        <f>IF((CS649+CM650+CN650)&gt;=$B$2*'SFV+BESS'!$I$9, $B$2*'SFV+BESS'!$I$9, (CS649+CM650+CN650))</f>
        <v>173.61249999999998</v>
      </c>
      <c r="CT650" s="110">
        <f t="shared" ref="CT650:CT713" si="775">IF(CL650&gt;0,CL650-CM650/$B$4,0)</f>
        <v>62.088720438246632</v>
      </c>
      <c r="CY650" s="251"/>
      <c r="CZ650" s="48">
        <v>26.7083333333334</v>
      </c>
      <c r="DA650" s="33">
        <f t="shared" si="754"/>
        <v>71.722136617902081</v>
      </c>
      <c r="DB650" s="33">
        <f>Gen_Cons_Horario!B5020</f>
        <v>0</v>
      </c>
      <c r="DC650" s="35">
        <f t="shared" si="719"/>
        <v>71.722136617902081</v>
      </c>
      <c r="DD650" s="116">
        <f>IF(AND(DC650&gt;0,DC650*$B$4+DJ649&lt;=$B$2*'SFV+BESS'!$I$9,DC650&lt;'SFV+BESS'!$I$7), DC650*$B$4, IF(AND(DC650&gt;0,DC650*$B$4+DJ649&gt;$B$2*'SFV+BESS'!$I$9,DC650*$B$4&lt;'SFV+BESS'!$I$7),$B$2*'SFV+BESS'!$I$9-DJ649,IF(AND(DC650&gt;0,DC650*$B$4+DJ649&gt;$B$2*'SFV+BESS'!$I$9,DC650*$B$4&gt;'SFV+BESS'!$I$7,DJ649&lt;$B$2*'SFV+BESS'!$I$9),$B$2*'SFV+BESS'!$I$9-DJ649,IF(AND(DC650&gt;0,DC650*$B$4+DJ649&lt;=$B$2*'SFV+BESS'!$I$9,DC650&gt;'SFV+BESS'!$I$7),'SFV+BESS'!$I$7,0))))</f>
        <v>0</v>
      </c>
      <c r="DE650" s="27">
        <f>IF(AND(DC650&lt;0,DJ649+DC650/$B$5&gt;$H$2,-DC650/'Carga-Descarga Año'!$B$5&lt;'SFV+BESS'!$I$7),DC650/$B$5,IF(AND(DC650&lt;0,DJ649+DC650/$B$5&gt;$H$2,-DC650/'Carga-Descarga Año'!$B$5&gt;'SFV+BESS'!$I$7),-'SFV+BESS'!$I$7,IF(AND(DC650&lt;0,DJ649+DC650/$B$5&lt;$H$2),-MIN('SFV+BESS'!$I$7,DJ649-$H$2),0)))</f>
        <v>0</v>
      </c>
      <c r="DF650" s="33"/>
      <c r="DG650" s="33">
        <f t="shared" si="738"/>
        <v>0</v>
      </c>
      <c r="DH650" s="27">
        <f t="shared" ref="DH650:DH713" si="776">-DE650*$B$5</f>
        <v>0</v>
      </c>
      <c r="DI650" s="27">
        <f t="shared" ref="DI650:DI713" si="777">IF(DH650&lt;-DC650,-(DC650+DH650),0)</f>
        <v>0</v>
      </c>
      <c r="DJ650" s="28">
        <f>IF((DJ649+DD650+DE650)&gt;=$B$2*'SFV+BESS'!$I$9, $B$2*'SFV+BESS'!$I$9, (DJ649+DD650+DE650))</f>
        <v>173.61249999999998</v>
      </c>
      <c r="DK650" s="110">
        <f t="shared" ref="DK650:DK713" si="778">IF(DC650&gt;0,DC650-DD650/$B$4,0)</f>
        <v>71.722136617902081</v>
      </c>
      <c r="DP650" s="251"/>
      <c r="DQ650" s="48">
        <v>26.7083333333334</v>
      </c>
      <c r="DR650" s="33">
        <f t="shared" si="755"/>
        <v>72.15539147323075</v>
      </c>
      <c r="DS650" s="33">
        <f>Gen_Cons_Horario!B5764</f>
        <v>0</v>
      </c>
      <c r="DT650" s="35">
        <f t="shared" si="720"/>
        <v>72.15539147323075</v>
      </c>
      <c r="DU650" s="116">
        <f>IF(AND(DT650&gt;0,DT650*$B$4+EA649&lt;=$B$2*'SFV+BESS'!$I$9,DT650&lt;'SFV+BESS'!$I$7), DT650*$B$4, IF(AND(DT650&gt;0,DT650*$B$4+EA649&gt;$B$2*'SFV+BESS'!$I$9,DT650*$B$4&lt;'SFV+BESS'!$I$7),$B$2*'SFV+BESS'!$I$9-EA649,IF(AND(DT650&gt;0,DT650*$B$4+EA649&gt;$B$2*'SFV+BESS'!$I$9,DT650*$B$4&gt;'SFV+BESS'!$I$7,EA649&lt;$B$2*'SFV+BESS'!$I$9),$B$2*'SFV+BESS'!$I$9-EA649,IF(AND(DT650&gt;0,DT650*$B$4+EA649&lt;=$B$2*'SFV+BESS'!$I$9,DT650&gt;'SFV+BESS'!$I$7),'SFV+BESS'!$I$7,0))))</f>
        <v>0</v>
      </c>
      <c r="DV650" s="27">
        <f>IF(AND(DT650&lt;0,EA649+DT650/$B$5&gt;$H$2,-DT650/'Carga-Descarga Año'!$B$5&lt;'SFV+BESS'!$I$7),DT650/$B$5,IF(AND(DT650&lt;0,EA649+DT650/$B$5&gt;$H$2,-DT650/'Carga-Descarga Año'!$B$5&gt;'SFV+BESS'!$I$7),-'SFV+BESS'!$I$7,IF(AND(DT650&lt;0,EA649+DT650/$B$5&lt;$H$2),-MIN('SFV+BESS'!$I$7,EA649-$H$2),0)))</f>
        <v>0</v>
      </c>
      <c r="DW650" s="33"/>
      <c r="DX650" s="33">
        <f t="shared" si="739"/>
        <v>0</v>
      </c>
      <c r="DY650" s="27">
        <f t="shared" ref="DY650:DY713" si="779">-DV650*$B$5</f>
        <v>0</v>
      </c>
      <c r="DZ650" s="27">
        <f t="shared" si="740"/>
        <v>0</v>
      </c>
      <c r="EA650" s="28">
        <f>IF((EA649+DU650+DV650)&gt;=$B$2*'SFV+BESS'!$I$9, $B$2*'SFV+BESS'!$I$9, (EA649+DU650+DV650))</f>
        <v>173.61249999999998</v>
      </c>
      <c r="EB650" s="110">
        <f t="shared" ref="EB650:EB713" si="780">IF(DT650&gt;0,DT650-DU650/$B$4,0)</f>
        <v>72.15539147323075</v>
      </c>
      <c r="EG650" s="251"/>
      <c r="EH650" s="48">
        <v>26.7083333333334</v>
      </c>
      <c r="EI650" s="33">
        <f t="shared" si="756"/>
        <v>82.031082302570567</v>
      </c>
      <c r="EJ650" s="33">
        <f>Gen_Cons_Horario!B6508</f>
        <v>0</v>
      </c>
      <c r="EK650" s="35">
        <f t="shared" si="721"/>
        <v>82.031082302570567</v>
      </c>
      <c r="EL650" s="116">
        <f>IF(AND(EK650&gt;0,EK650*$B$4+ER649&lt;=$B$2*'SFV+BESS'!$I$9,EK650&lt;'SFV+BESS'!$I$7), EK650*$B$4, IF(AND(EK650&gt;0,EK650*$B$4+ER649&gt;$B$2*'SFV+BESS'!$I$9,EK650*$B$4&lt;'SFV+BESS'!$I$7),$B$2*'SFV+BESS'!$I$9-ER649,IF(AND(EK650&gt;0,EK650*$B$4+ER649&gt;$B$2*'SFV+BESS'!$I$9,EK650*$B$4&gt;'SFV+BESS'!$I$7,ER649&lt;$B$2*'SFV+BESS'!$I$9),$B$2*'SFV+BESS'!$I$9-ER649,IF(AND(EK650&gt;0,EK650*$B$4+ER649&lt;=$B$2*'SFV+BESS'!$I$9,EK650&gt;'SFV+BESS'!$I$7),'SFV+BESS'!$I$7,0))))</f>
        <v>0</v>
      </c>
      <c r="EM650" s="27">
        <f>IF(AND(EK650&lt;0,ER649+EK650/$B$5&gt;$H$2,-EK650/'Carga-Descarga Año'!$B$5&lt;'SFV+BESS'!$I$7),EK650/$B$5,IF(AND(EK650&lt;0,ER649+EK650/$B$5&gt;$H$2,-EK650/'Carga-Descarga Año'!$B$5&gt;'SFV+BESS'!$I$7),-'SFV+BESS'!$I$7,IF(AND(EK650&lt;0,ER649+EK650/$B$5&lt;$H$2),-MIN('SFV+BESS'!$I$7,ER649-$H$2),0)))</f>
        <v>0</v>
      </c>
      <c r="EN650" s="33"/>
      <c r="EO650" s="33">
        <f t="shared" si="741"/>
        <v>0</v>
      </c>
      <c r="EP650" s="27">
        <f t="shared" ref="EP650:EP713" si="781">-EM650*$B$5</f>
        <v>0</v>
      </c>
      <c r="EQ650" s="27">
        <f t="shared" si="742"/>
        <v>0</v>
      </c>
      <c r="ER650" s="28">
        <f>IF((ER649+EL650+EM650)&gt;=$B$2*'SFV+BESS'!$I$9, $B$2*'SFV+BESS'!$I$9, (ER649+EL650+EM650))</f>
        <v>173.61249999999998</v>
      </c>
      <c r="ES650" s="110">
        <f t="shared" ref="ES650:ES713" si="782">IF(EK650&gt;0,EK650-EL650/$B$4,0)</f>
        <v>82.031082302570567</v>
      </c>
      <c r="EX650" s="251"/>
      <c r="EY650" s="48">
        <v>26.7083333333334</v>
      </c>
      <c r="EZ650" s="33">
        <f t="shared" si="757"/>
        <v>93.140060040291317</v>
      </c>
      <c r="FA650" s="33">
        <f>Gen_Cons_Horario!B7228</f>
        <v>0</v>
      </c>
      <c r="FB650" s="35">
        <f t="shared" si="722"/>
        <v>93.140060040291317</v>
      </c>
      <c r="FC650" s="116">
        <f>IF(AND(FB650&gt;0,FB650*$B$4+FI649&lt;=$B$2*'SFV+BESS'!$I$9,FB650&lt;'SFV+BESS'!$I$7), FB650*$B$4, IF(AND(FB650&gt;0,FB650*$B$4+FI649&gt;$B$2*'SFV+BESS'!$I$9,FB650*$B$4&lt;'SFV+BESS'!$I$7),$B$2*'SFV+BESS'!$I$9-FI649,IF(AND(FB650&gt;0,FB650*$B$4+FI649&gt;$B$2*'SFV+BESS'!$I$9,FB650*$B$4&gt;'SFV+BESS'!$I$7,FI649&lt;$B$2*'SFV+BESS'!$I$9),$B$2*'SFV+BESS'!$I$9-FI649,IF(AND(FB650&gt;0,FB650*$B$4+FI649&lt;=$B$2*'SFV+BESS'!$I$9,FB650&gt;'SFV+BESS'!$I$7),'SFV+BESS'!$I$7,0))))</f>
        <v>0</v>
      </c>
      <c r="FD650" s="27">
        <f>IF(AND(FB650&lt;0,FI649+FB650/$B$5&gt;$H$2,-FB650/'Carga-Descarga Año'!$B$5&lt;'SFV+BESS'!$I$7),FB650/$B$5,IF(AND(FB650&lt;0,FI649+FB650/$B$5&gt;$H$2,-FB650/'Carga-Descarga Año'!$B$5&gt;'SFV+BESS'!$I$7),-'SFV+BESS'!$I$7,IF(AND(FB650&lt;0,FI649+FB650/$B$5&lt;$H$2),-MIN('SFV+BESS'!$I$7,FI649-$H$2),0)))</f>
        <v>0</v>
      </c>
      <c r="FE650" s="33"/>
      <c r="FF650" s="33">
        <f t="shared" si="743"/>
        <v>0</v>
      </c>
      <c r="FG650" s="27">
        <f t="shared" ref="FG650:FG713" si="783">-FD650*$B$5</f>
        <v>0</v>
      </c>
      <c r="FH650" s="27">
        <f t="shared" si="744"/>
        <v>0</v>
      </c>
      <c r="FI650" s="28">
        <f>IF((FI649+FC650+FD650)&gt;=$B$2*'SFV+BESS'!$I$9, $B$2*'SFV+BESS'!$I$9, (FI649+FC650+FD650))</f>
        <v>173.61249999999998</v>
      </c>
      <c r="FJ650" s="110">
        <f t="shared" ref="FJ650:FJ713" si="784">IF(FB650&gt;0,FB650-FC650/$B$4,0)</f>
        <v>93.140060040291317</v>
      </c>
      <c r="FO650" s="251"/>
      <c r="FP650" s="48">
        <v>26.7083333333334</v>
      </c>
      <c r="FQ650" s="33">
        <f t="shared" si="758"/>
        <v>106.09652002916586</v>
      </c>
      <c r="FR650" s="33">
        <f>Gen_Cons_Horario!B7972</f>
        <v>37.285000000000004</v>
      </c>
      <c r="FS650" s="35">
        <f t="shared" si="723"/>
        <v>68.811520029165848</v>
      </c>
      <c r="FT650" s="116">
        <f>IF(AND(FS650&gt;0,FS650*$B$4+FZ649&lt;=$B$2*'SFV+BESS'!$I$9,FS650&lt;'SFV+BESS'!$I$7), FS650*$B$4, IF(AND(FS650&gt;0,FS650*$B$4+FZ649&gt;$B$2*'SFV+BESS'!$I$9,FS650*$B$4&lt;'SFV+BESS'!$I$7),$B$2*'SFV+BESS'!$I$9-FZ649,IF(AND(FS650&gt;0,FS650*$B$4+FZ649&gt;$B$2*'SFV+BESS'!$I$9,FS650*$B$4&gt;'SFV+BESS'!$I$7,FZ649&lt;$B$2*'SFV+BESS'!$I$9),$B$2*'SFV+BESS'!$I$9-FZ649,IF(AND(FS650&gt;0,FS650*$B$4+FZ649&lt;=$B$2*'SFV+BESS'!$I$9,FS650&gt;'SFV+BESS'!$I$7),'SFV+BESS'!$I$7,0))))</f>
        <v>0</v>
      </c>
      <c r="FU650" s="27">
        <f>IF(AND(FS650&lt;0,FZ649+FS650/$B$5&gt;$H$2,-FS650/'Carga-Descarga Año'!$B$5&lt;'SFV+BESS'!$I$7),FS650/$B$5,IF(AND(FS650&lt;0,FZ649+FS650/$B$5&gt;$H$2,-FS650/'Carga-Descarga Año'!$B$5&gt;'SFV+BESS'!$I$7),-'SFV+BESS'!$I$7,IF(AND(FS650&lt;0,FZ649+FS650/$B$5&lt;$H$2),-MIN('SFV+BESS'!$I$7,FZ649-$H$2),0)))</f>
        <v>0</v>
      </c>
      <c r="FV650" s="33"/>
      <c r="FW650" s="33">
        <f t="shared" si="745"/>
        <v>37.285000000000004</v>
      </c>
      <c r="FX650" s="27">
        <f t="shared" ref="FX650:FX713" si="785">-FU650*$B$5</f>
        <v>0</v>
      </c>
      <c r="FY650" s="27">
        <f t="shared" si="746"/>
        <v>0</v>
      </c>
      <c r="FZ650" s="28">
        <f>IF((FZ649+FT650+FU650)&gt;=$B$2*'SFV+BESS'!$I$9, $B$2*'SFV+BESS'!$I$9, (FZ649+FT650+FU650))</f>
        <v>173.61249999999998</v>
      </c>
      <c r="GA650" s="110">
        <f t="shared" ref="GA650:GA713" si="786">IF(FS650&gt;0,FS650-FT650/$B$4,0)</f>
        <v>68.811520029165848</v>
      </c>
      <c r="GF650" s="251"/>
      <c r="GG650" s="48">
        <v>26.7083333333334</v>
      </c>
      <c r="GH650" s="33">
        <f t="shared" si="759"/>
        <v>108.86347538032331</v>
      </c>
      <c r="GI650" s="33">
        <f>Gen_Cons_Horario!B8692</f>
        <v>69.656000000000006</v>
      </c>
      <c r="GJ650" s="35">
        <f t="shared" si="729"/>
        <v>39.207475380323302</v>
      </c>
      <c r="GK650" s="116">
        <f>IF(AND(GJ650&gt;0,GJ650*$B$4+GQ649&lt;=$B$2*'SFV+BESS'!$I$9,GJ650&lt;'SFV+BESS'!$I$7), GJ650*$B$4, IF(AND(GJ650&gt;0,GJ650*$B$4+GQ649&gt;$B$2*'SFV+BESS'!$I$9,GJ650*$B$4&lt;'SFV+BESS'!$I$7),$B$2*'SFV+BESS'!$I$9-GQ649,IF(AND(GJ650&gt;0,GJ650*$B$4+GQ649&gt;$B$2*'SFV+BESS'!$I$9,GJ650*$B$4&gt;'SFV+BESS'!$I$7,GQ649&lt;$B$2*'SFV+BESS'!$I$9),$B$2*'SFV+BESS'!$I$9-GQ649,IF(AND(GJ650&gt;0,GJ650*$B$4+GQ649&lt;=$B$2*'SFV+BESS'!$I$9,GJ650&gt;'SFV+BESS'!$I$7),'SFV+BESS'!$I$7,0))))</f>
        <v>0</v>
      </c>
      <c r="GL650" s="27">
        <f>IF(AND(GJ650&lt;0,GQ649+GJ650/$B$5&gt;$H$2,-GJ650/'Carga-Descarga Año'!$B$5&lt;'SFV+BESS'!$I$7),GJ650/$B$5,IF(AND(GJ650&lt;0,GQ649+GJ650/$B$5&gt;$H$2,-GJ650/'Carga-Descarga Año'!$B$5&gt;'SFV+BESS'!$I$7),-'SFV+BESS'!$I$7,IF(AND(GJ650&lt;0,GQ649+GJ650/$B$5&lt;$H$2),-MIN('SFV+BESS'!$I$7,GQ649-$H$2),0)))</f>
        <v>0</v>
      </c>
      <c r="GM650" s="33"/>
      <c r="GN650" s="33">
        <f t="shared" si="747"/>
        <v>69.656000000000006</v>
      </c>
      <c r="GO650" s="27">
        <f t="shared" ref="GO650:GO713" si="787">-GL650*$B$5</f>
        <v>0</v>
      </c>
      <c r="GP650" s="27">
        <f t="shared" si="748"/>
        <v>0</v>
      </c>
      <c r="GQ650" s="28">
        <f>IF((GQ649+GK650+GL650)&gt;=$B$2*'SFV+BESS'!$I$9, $B$2*'SFV+BESS'!$I$9, (GQ649+GK650+GL650))</f>
        <v>173.61249999999998</v>
      </c>
      <c r="GR650" s="110">
        <f t="shared" ref="GR650:GR713" si="788">IF(GJ650&gt;0,GJ650-GK650/$B$4,0)</f>
        <v>39.207475380323302</v>
      </c>
    </row>
    <row r="651" spans="1:200">
      <c r="A651" s="249"/>
      <c r="B651" s="48">
        <v>26.75</v>
      </c>
      <c r="C651" s="38">
        <f t="shared" si="730"/>
        <v>102.86987171993853</v>
      </c>
      <c r="D651" s="2">
        <f>Gen_Cons_Horario!B677</f>
        <v>0</v>
      </c>
      <c r="E651" s="140">
        <f t="shared" si="760"/>
        <v>102.86987171993853</v>
      </c>
      <c r="F651" s="116">
        <f>IF(AND(E651&gt;0,E651*$B$4+L650&lt;=$B$2*'SFV+BESS'!$I$9,E651&lt;'SFV+BESS'!$I$7), E651*$B$4, IF(AND(E651&gt;0,E651*$B$4+L650&gt;$B$2*'SFV+BESS'!$I$9,E651*$B$4&lt;'SFV+BESS'!$I$7),$B$2*'SFV+BESS'!$I$9-L650,IF(AND(E651&gt;0,E651*$B$4+L650&gt;$B$2*'SFV+BESS'!$I$9,E651*$B$4&gt;'SFV+BESS'!$I$7,L650&lt;$B$2*'SFV+BESS'!$I$9),$B$2*'SFV+BESS'!$I$9-L650,IF(AND(E651&gt;0,E651*$B$4+L650&lt;=$B$2*'SFV+BESS'!$I$9,E651&gt;'SFV+BESS'!$I$7),'SFV+BESS'!$I$7,0))))</f>
        <v>0</v>
      </c>
      <c r="G651" s="27">
        <f>IF(AND(E651&lt;0,L650+E651/$B$5&gt;$H$2,-E651/'Carga-Descarga Año'!$B$5&lt;'SFV+BESS'!$I$7),E651/$B$5,IF(AND(E651&lt;0,L650+E651/$B$5&gt;$H$2,-E651/'Carga-Descarga Año'!$B$5&gt;'SFV+BESS'!$I$7),-'SFV+BESS'!$I$7,IF(AND(E651&lt;0,L650+E651/$B$5&lt;$H$2),-MIN('SFV+BESS'!$I$7,L650-$H$2),0)))</f>
        <v>0</v>
      </c>
      <c r="I651" s="38">
        <f t="shared" si="761"/>
        <v>0</v>
      </c>
      <c r="J651" s="27">
        <f t="shared" si="763"/>
        <v>0</v>
      </c>
      <c r="K651" s="27">
        <f t="shared" si="762"/>
        <v>0</v>
      </c>
      <c r="L651" s="28">
        <f>IF((L650+F651+G651)&gt;=$B$2*'SFV+BESS'!$I$9, $B$2*'SFV+BESS'!$I$9, (L650+F651+G651))</f>
        <v>173.61249999999998</v>
      </c>
      <c r="M651" s="110">
        <f t="shared" si="764"/>
        <v>102.86987171993853</v>
      </c>
      <c r="R651" s="251"/>
      <c r="S651" s="48">
        <v>26.75</v>
      </c>
      <c r="T651" s="2">
        <f t="shared" si="749"/>
        <v>103.90307247760497</v>
      </c>
      <c r="U651" s="2">
        <f>Gen_Cons_Horario!B1421</f>
        <v>74.570000000000007</v>
      </c>
      <c r="V651" s="35">
        <f t="shared" si="724"/>
        <v>29.333072477604958</v>
      </c>
      <c r="W651" s="116">
        <f>IF(AND(V651&gt;0,V651*$B$4+AC650&lt;=$B$2*'SFV+BESS'!$I$9,V651&lt;'SFV+BESS'!$I$7), V651*$B$4, IF(AND(V651&gt;0,V651*$B$4+AC650&gt;$B$2*'SFV+BESS'!$I$9,V651*$B$4&lt;'SFV+BESS'!$I$7),$B$2*'SFV+BESS'!$I$9-AC650,IF(AND(V651&gt;0,V651*$B$4+AC650&gt;$B$2*'SFV+BESS'!$I$9,V651*$B$4&gt;'SFV+BESS'!$I$7,AC650&lt;$B$2*'SFV+BESS'!$I$9),$B$2*'SFV+BESS'!$I$9-AC650,IF(AND(V651&gt;0,V651*$B$4+AC650&lt;=$B$2*'SFV+BESS'!$I$9,V651&gt;'SFV+BESS'!$I$7),'SFV+BESS'!$I$7,0))))</f>
        <v>0</v>
      </c>
      <c r="X651" s="27">
        <f>IF(AND(V651&lt;0,AC650+V651/$B$5&gt;$H$2,-V651/'Carga-Descarga Año'!$B$5&lt;'SFV+BESS'!$I$7),V651/$B$5,IF(AND(V651&lt;0,AC650+V651/$B$5&gt;$H$2,-V651/'Carga-Descarga Año'!$B$5&gt;'SFV+BESS'!$I$7),-'SFV+BESS'!$I$7,IF(AND(V651&lt;0,AC650+V651/$B$5&lt;$H$2),-MIN('SFV+BESS'!$I$7,AC650-$H$2),0)))</f>
        <v>0</v>
      </c>
      <c r="Z651" s="33">
        <f t="shared" si="718"/>
        <v>74.570000000000007</v>
      </c>
      <c r="AA651" s="27">
        <f t="shared" si="765"/>
        <v>0</v>
      </c>
      <c r="AB651" s="27">
        <f t="shared" ref="AB651:AB680" si="789">IF(AA651&lt;-V651,-(V651+AA651),0)</f>
        <v>0</v>
      </c>
      <c r="AC651" s="28">
        <f>IF((AC650+W651+X651)&gt;=$B$2*'SFV+BESS'!$I$9, $B$2*'SFV+BESS'!$I$9, (AC650+W651+X651))</f>
        <v>173.61249999999998</v>
      </c>
      <c r="AD651" s="110">
        <f t="shared" si="766"/>
        <v>29.333072477604958</v>
      </c>
      <c r="AI651" s="251"/>
      <c r="AJ651" s="48">
        <v>26.75</v>
      </c>
      <c r="AK651" s="52">
        <f t="shared" si="750"/>
        <v>95.435636670569934</v>
      </c>
      <c r="AL651" s="33">
        <f>Gen_Cons_Horario!B2093</f>
        <v>0</v>
      </c>
      <c r="AM651" s="35">
        <f t="shared" si="725"/>
        <v>95.435636670569934</v>
      </c>
      <c r="AN651" s="116">
        <f>IF(AND(AM651&gt;0,AM651*$B$4+AT650&lt;=$B$2*'SFV+BESS'!$I$9,AM651&lt;'SFV+BESS'!$I$7), AM651*$B$4, IF(AND(AM651&gt;0,AM651*$B$4+AT650&gt;$B$2*'SFV+BESS'!$I$9,AM651*$B$4&lt;'SFV+BESS'!$I$7),$B$2*'SFV+BESS'!$I$9-AT650,IF(AND(AM651&gt;0,AM651*$B$4+AT650&gt;$B$2*'SFV+BESS'!$I$9,AM651*$B$4&gt;'SFV+BESS'!$I$7,AT650&lt;$B$2*'SFV+BESS'!$I$9),$B$2*'SFV+BESS'!$I$9-AT650,IF(AND(AM651&gt;0,AM651*$B$4+AT650&lt;=$B$2*'SFV+BESS'!$I$9,AM651&gt;'SFV+BESS'!$I$7),'SFV+BESS'!$I$7,0))))</f>
        <v>0</v>
      </c>
      <c r="AO651" s="27">
        <f>IF(AND(AM651&lt;0,AT650+AM651/$B$5&gt;$H$2,-AM651/'Carga-Descarga Año'!$B$5&lt;'SFV+BESS'!$I$7),AM651/$B$5,IF(AND(AM651&lt;0,AT650+AM651/$B$5&gt;$H$2,-AM651/'Carga-Descarga Año'!$B$5&gt;'SFV+BESS'!$I$7),-'SFV+BESS'!$I$7,IF(AND(AM651&lt;0,AT650+AM651/$B$5&lt;$H$2),-MIN('SFV+BESS'!$I$7,AT650-$H$2),0)))</f>
        <v>0</v>
      </c>
      <c r="AP651" s="33"/>
      <c r="AQ651" s="33">
        <f t="shared" si="731"/>
        <v>0</v>
      </c>
      <c r="AR651" s="27">
        <f t="shared" si="767"/>
        <v>0</v>
      </c>
      <c r="AS651" s="27">
        <f t="shared" si="732"/>
        <v>0</v>
      </c>
      <c r="AT651" s="28">
        <f>IF((AT650+AN651+AO651)&gt;=$B$2*'SFV+BESS'!$I$9, $B$2*'SFV+BESS'!$I$9, (AT650+AN651+AO651))</f>
        <v>173.61249999999998</v>
      </c>
      <c r="AU651" s="110">
        <f t="shared" si="768"/>
        <v>95.435636670569934</v>
      </c>
      <c r="AZ651" s="251"/>
      <c r="BA651" s="48">
        <v>26.75</v>
      </c>
      <c r="BB651" s="33">
        <f t="shared" si="751"/>
        <v>62.728437042746478</v>
      </c>
      <c r="BC651" s="33">
        <f>Gen_Cons_Horario!B2837</f>
        <v>0</v>
      </c>
      <c r="BD651" s="35">
        <f t="shared" si="726"/>
        <v>62.728437042746478</v>
      </c>
      <c r="BE651" s="116">
        <f>IF(AND(BD651&gt;0,BD651*$B$4+BK650&lt;=$B$2*'SFV+BESS'!$I$9,BD651&lt;'SFV+BESS'!$I$7), BD651*$B$4, IF(AND(BD651&gt;0,BD651*$B$4+BK650&gt;$B$2*'SFV+BESS'!$I$9,BD651*$B$4&lt;'SFV+BESS'!$I$7),$B$2*'SFV+BESS'!$I$9-BK650,IF(AND(BD651&gt;0,BD651*$B$4+BK650&gt;$B$2*'SFV+BESS'!$I$9,BD651*$B$4&gt;'SFV+BESS'!$I$7,BK650&lt;$B$2*'SFV+BESS'!$I$9),$B$2*'SFV+BESS'!$I$9-BK650,IF(AND(BD651&gt;0,BD651*$B$4+BK650&lt;=$B$2*'SFV+BESS'!$I$9,BD651&gt;'SFV+BESS'!$I$7),'SFV+BESS'!$I$7,0))))</f>
        <v>0</v>
      </c>
      <c r="BF651" s="27">
        <f>IF(AND(BD651&lt;0,BK650+BD651/$B$5&gt;$H$2,-BD651/'Carga-Descarga Año'!$B$5&lt;'SFV+BESS'!$I$7),BD651/$B$5,IF(AND(BD651&lt;0,BK650+BD651/$B$5&gt;$H$2,-BD651/'Carga-Descarga Año'!$B$5&gt;'SFV+BESS'!$I$7),-'SFV+BESS'!$I$7,IF(AND(BD651&lt;0,BK650+BD651/$B$5&lt;$H$2),-MIN('SFV+BESS'!$I$7,BK650-$H$2),0)))</f>
        <v>0</v>
      </c>
      <c r="BG651" s="33"/>
      <c r="BH651" s="33">
        <f t="shared" si="733"/>
        <v>0</v>
      </c>
      <c r="BI651" s="27">
        <f t="shared" si="769"/>
        <v>0</v>
      </c>
      <c r="BJ651" s="27">
        <f t="shared" si="734"/>
        <v>0</v>
      </c>
      <c r="BK651" s="28">
        <f>IF((BK650+BE651+BF651)&gt;=$B$2*'SFV+BESS'!$I$9, $B$2*'SFV+BESS'!$I$9, (BK650+BE651+BF651))</f>
        <v>173.61249999999998</v>
      </c>
      <c r="BL651" s="110">
        <f t="shared" si="770"/>
        <v>62.728437042746478</v>
      </c>
      <c r="BQ651" s="251"/>
      <c r="BR651" s="48">
        <v>26.75</v>
      </c>
      <c r="BS651" s="33">
        <f t="shared" si="752"/>
        <v>20.952304175200414</v>
      </c>
      <c r="BT651" s="33">
        <f>Gen_Cons_Horario!B3557</f>
        <v>0</v>
      </c>
      <c r="BU651" s="35">
        <f t="shared" si="727"/>
        <v>20.952304175200414</v>
      </c>
      <c r="BV651" s="116">
        <f>IF(AND(BU651&gt;0,BU651*$B$4+CB650&lt;=$B$2*'SFV+BESS'!$I$9,BU651&lt;'SFV+BESS'!$I$7), BU651*$B$4, IF(AND(BU651&gt;0,BU651*$B$4+CB650&gt;$B$2*'SFV+BESS'!$I$9,BU651*$B$4&lt;'SFV+BESS'!$I$7),$B$2*'SFV+BESS'!$I$9-CB650,IF(AND(BU651&gt;0,BU651*$B$4+CB650&gt;$B$2*'SFV+BESS'!$I$9,BU651*$B$4&gt;'SFV+BESS'!$I$7,CB650&lt;$B$2*'SFV+BESS'!$I$9),$B$2*'SFV+BESS'!$I$9-CB650,IF(AND(BU651&gt;0,BU651*$B$4+CB650&lt;=$B$2*'SFV+BESS'!$I$9,BU651&gt;'SFV+BESS'!$I$7),'SFV+BESS'!$I$7,0))))</f>
        <v>0</v>
      </c>
      <c r="BW651" s="27">
        <f>IF(AND(BU651&lt;0,CB650+BU651/$B$5&gt;$H$2,-BU651/'Carga-Descarga Año'!$B$5&lt;'SFV+BESS'!$I$7),BU651/$B$5,IF(AND(BU651&lt;0,CB650+BU651/$B$5&gt;$H$2,-BU651/'Carga-Descarga Año'!$B$5&gt;'SFV+BESS'!$I$7),-'SFV+BESS'!$I$7,IF(AND(BU651&lt;0,CB650+BU651/$B$5&lt;$H$2),-MIN('SFV+BESS'!$I$7,CB650-$H$2),0)))</f>
        <v>0</v>
      </c>
      <c r="BX651" s="33"/>
      <c r="BY651" s="33">
        <f t="shared" si="735"/>
        <v>0</v>
      </c>
      <c r="BZ651" s="27">
        <f t="shared" si="771"/>
        <v>0</v>
      </c>
      <c r="CA651" s="27">
        <f t="shared" si="772"/>
        <v>0</v>
      </c>
      <c r="CB651" s="28">
        <f>IF((CB650+BV651+BW651)&gt;=$B$2*'SFV+BESS'!$I$9, $B$2*'SFV+BESS'!$I$9, (CB650+BV651+BW651))</f>
        <v>173.61249999999998</v>
      </c>
      <c r="CC651" s="110">
        <f t="shared" si="773"/>
        <v>20.952304175200414</v>
      </c>
      <c r="CH651" s="251"/>
      <c r="CI651" s="48">
        <v>26.75</v>
      </c>
      <c r="CJ651" s="33">
        <f t="shared" si="753"/>
        <v>15.237891096566022</v>
      </c>
      <c r="CK651" s="33">
        <f>Gen_Cons_Horario!B4301</f>
        <v>0</v>
      </c>
      <c r="CL651" s="35">
        <f t="shared" si="728"/>
        <v>15.237891096566022</v>
      </c>
      <c r="CM651" s="116">
        <f>IF(AND(CL651&gt;0,CL651*$B$4+CS650&lt;=$B$2*'SFV+BESS'!$I$9,CL651&lt;'SFV+BESS'!$I$7), CL651*$B$4, IF(AND(CL651&gt;0,CL651*$B$4+CS650&gt;$B$2*'SFV+BESS'!$I$9,CL651*$B$4&lt;'SFV+BESS'!$I$7),$B$2*'SFV+BESS'!$I$9-CS650,IF(AND(CL651&gt;0,CL651*$B$4+CS650&gt;$B$2*'SFV+BESS'!$I$9,CL651*$B$4&gt;'SFV+BESS'!$I$7,CS650&lt;$B$2*'SFV+BESS'!$I$9),$B$2*'SFV+BESS'!$I$9-CS650,IF(AND(CL651&gt;0,CL651*$B$4+CS650&lt;=$B$2*'SFV+BESS'!$I$9,CL651&gt;'SFV+BESS'!$I$7),'SFV+BESS'!$I$7,0))))</f>
        <v>0</v>
      </c>
      <c r="CN651" s="27">
        <f>IF(AND(CL651&lt;0,CS650+CL651/$B$5&gt;$H$2,-CL651/'Carga-Descarga Año'!$B$5&lt;'SFV+BESS'!$I$7),CL651/$B$5,IF(AND(CL651&lt;0,CS650+CL651/$B$5&gt;$H$2,-CL651/'Carga-Descarga Año'!$B$5&gt;'SFV+BESS'!$I$7),-'SFV+BESS'!$I$7,IF(AND(CL651&lt;0,CS650+CL651/$B$5&lt;$H$2),-MIN('SFV+BESS'!$I$7,CS650-$H$2),0)))</f>
        <v>0</v>
      </c>
      <c r="CO651" s="33"/>
      <c r="CP651" s="33">
        <f t="shared" si="736"/>
        <v>0</v>
      </c>
      <c r="CQ651" s="27">
        <f t="shared" si="774"/>
        <v>0</v>
      </c>
      <c r="CR651" s="27">
        <f t="shared" si="737"/>
        <v>0</v>
      </c>
      <c r="CS651" s="28">
        <f>IF((CS650+CM651+CN651)&gt;=$B$2*'SFV+BESS'!$I$9, $B$2*'SFV+BESS'!$I$9, (CS650+CM651+CN651))</f>
        <v>173.61249999999998</v>
      </c>
      <c r="CT651" s="110">
        <f t="shared" si="775"/>
        <v>15.237891096566022</v>
      </c>
      <c r="CY651" s="251"/>
      <c r="CZ651" s="48">
        <v>26.75</v>
      </c>
      <c r="DA651" s="33">
        <f t="shared" si="754"/>
        <v>22.399706331116558</v>
      </c>
      <c r="DB651" s="33">
        <f>Gen_Cons_Horario!B5021</f>
        <v>0</v>
      </c>
      <c r="DC651" s="35">
        <f t="shared" si="719"/>
        <v>22.399706331116558</v>
      </c>
      <c r="DD651" s="116">
        <f>IF(AND(DC651&gt;0,DC651*$B$4+DJ650&lt;=$B$2*'SFV+BESS'!$I$9,DC651&lt;'SFV+BESS'!$I$7), DC651*$B$4, IF(AND(DC651&gt;0,DC651*$B$4+DJ650&gt;$B$2*'SFV+BESS'!$I$9,DC651*$B$4&lt;'SFV+BESS'!$I$7),$B$2*'SFV+BESS'!$I$9-DJ650,IF(AND(DC651&gt;0,DC651*$B$4+DJ650&gt;$B$2*'SFV+BESS'!$I$9,DC651*$B$4&gt;'SFV+BESS'!$I$7,DJ650&lt;$B$2*'SFV+BESS'!$I$9),$B$2*'SFV+BESS'!$I$9-DJ650,IF(AND(DC651&gt;0,DC651*$B$4+DJ650&lt;=$B$2*'SFV+BESS'!$I$9,DC651&gt;'SFV+BESS'!$I$7),'SFV+BESS'!$I$7,0))))</f>
        <v>0</v>
      </c>
      <c r="DE651" s="27">
        <f>IF(AND(DC651&lt;0,DJ650+DC651/$B$5&gt;$H$2,-DC651/'Carga-Descarga Año'!$B$5&lt;'SFV+BESS'!$I$7),DC651/$B$5,IF(AND(DC651&lt;0,DJ650+DC651/$B$5&gt;$H$2,-DC651/'Carga-Descarga Año'!$B$5&gt;'SFV+BESS'!$I$7),-'SFV+BESS'!$I$7,IF(AND(DC651&lt;0,DJ650+DC651/$B$5&lt;$H$2),-MIN('SFV+BESS'!$I$7,DJ650-$H$2),0)))</f>
        <v>0</v>
      </c>
      <c r="DF651" s="33"/>
      <c r="DG651" s="33">
        <f t="shared" si="738"/>
        <v>0</v>
      </c>
      <c r="DH651" s="27">
        <f t="shared" si="776"/>
        <v>0</v>
      </c>
      <c r="DI651" s="27">
        <f t="shared" si="777"/>
        <v>0</v>
      </c>
      <c r="DJ651" s="28">
        <f>IF((DJ650+DD651+DE651)&gt;=$B$2*'SFV+BESS'!$I$9, $B$2*'SFV+BESS'!$I$9, (DJ650+DD651+DE651))</f>
        <v>173.61249999999998</v>
      </c>
      <c r="DK651" s="110">
        <f t="shared" si="778"/>
        <v>22.399706331116558</v>
      </c>
      <c r="DP651" s="251"/>
      <c r="DQ651" s="48">
        <v>26.75</v>
      </c>
      <c r="DR651" s="33">
        <f t="shared" si="755"/>
        <v>43.502380946179692</v>
      </c>
      <c r="DS651" s="33">
        <f>Gen_Cons_Horario!B5765</f>
        <v>0</v>
      </c>
      <c r="DT651" s="35">
        <f t="shared" si="720"/>
        <v>43.502380946179692</v>
      </c>
      <c r="DU651" s="116">
        <f>IF(AND(DT651&gt;0,DT651*$B$4+EA650&lt;=$B$2*'SFV+BESS'!$I$9,DT651&lt;'SFV+BESS'!$I$7), DT651*$B$4, IF(AND(DT651&gt;0,DT651*$B$4+EA650&gt;$B$2*'SFV+BESS'!$I$9,DT651*$B$4&lt;'SFV+BESS'!$I$7),$B$2*'SFV+BESS'!$I$9-EA650,IF(AND(DT651&gt;0,DT651*$B$4+EA650&gt;$B$2*'SFV+BESS'!$I$9,DT651*$B$4&gt;'SFV+BESS'!$I$7,EA650&lt;$B$2*'SFV+BESS'!$I$9),$B$2*'SFV+BESS'!$I$9-EA650,IF(AND(DT651&gt;0,DT651*$B$4+EA650&lt;=$B$2*'SFV+BESS'!$I$9,DT651&gt;'SFV+BESS'!$I$7),'SFV+BESS'!$I$7,0))))</f>
        <v>0</v>
      </c>
      <c r="DV651" s="27">
        <f>IF(AND(DT651&lt;0,EA650+DT651/$B$5&gt;$H$2,-DT651/'Carga-Descarga Año'!$B$5&lt;'SFV+BESS'!$I$7),DT651/$B$5,IF(AND(DT651&lt;0,EA650+DT651/$B$5&gt;$H$2,-DT651/'Carga-Descarga Año'!$B$5&gt;'SFV+BESS'!$I$7),-'SFV+BESS'!$I$7,IF(AND(DT651&lt;0,EA650+DT651/$B$5&lt;$H$2),-MIN('SFV+BESS'!$I$7,EA650-$H$2),0)))</f>
        <v>0</v>
      </c>
      <c r="DW651" s="33"/>
      <c r="DX651" s="33">
        <f t="shared" si="739"/>
        <v>0</v>
      </c>
      <c r="DY651" s="27">
        <f t="shared" si="779"/>
        <v>0</v>
      </c>
      <c r="DZ651" s="27">
        <f t="shared" si="740"/>
        <v>0</v>
      </c>
      <c r="EA651" s="28">
        <f>IF((EA650+DU651+DV651)&gt;=$B$2*'SFV+BESS'!$I$9, $B$2*'SFV+BESS'!$I$9, (EA650+DU651+DV651))</f>
        <v>173.61249999999998</v>
      </c>
      <c r="EB651" s="110">
        <f t="shared" si="780"/>
        <v>43.502380946179692</v>
      </c>
      <c r="EG651" s="251"/>
      <c r="EH651" s="48">
        <v>26.75</v>
      </c>
      <c r="EI651" s="33">
        <f t="shared" si="756"/>
        <v>59.658968947324041</v>
      </c>
      <c r="EJ651" s="33">
        <f>Gen_Cons_Horario!B6509</f>
        <v>0</v>
      </c>
      <c r="EK651" s="35">
        <f t="shared" si="721"/>
        <v>59.658968947324041</v>
      </c>
      <c r="EL651" s="116">
        <f>IF(AND(EK651&gt;0,EK651*$B$4+ER650&lt;=$B$2*'SFV+BESS'!$I$9,EK651&lt;'SFV+BESS'!$I$7), EK651*$B$4, IF(AND(EK651&gt;0,EK651*$B$4+ER650&gt;$B$2*'SFV+BESS'!$I$9,EK651*$B$4&lt;'SFV+BESS'!$I$7),$B$2*'SFV+BESS'!$I$9-ER650,IF(AND(EK651&gt;0,EK651*$B$4+ER650&gt;$B$2*'SFV+BESS'!$I$9,EK651*$B$4&gt;'SFV+BESS'!$I$7,ER650&lt;$B$2*'SFV+BESS'!$I$9),$B$2*'SFV+BESS'!$I$9-ER650,IF(AND(EK651&gt;0,EK651*$B$4+ER650&lt;=$B$2*'SFV+BESS'!$I$9,EK651&gt;'SFV+BESS'!$I$7),'SFV+BESS'!$I$7,0))))</f>
        <v>0</v>
      </c>
      <c r="EM651" s="27">
        <f>IF(AND(EK651&lt;0,ER650+EK651/$B$5&gt;$H$2,-EK651/'Carga-Descarga Año'!$B$5&lt;'SFV+BESS'!$I$7),EK651/$B$5,IF(AND(EK651&lt;0,ER650+EK651/$B$5&gt;$H$2,-EK651/'Carga-Descarga Año'!$B$5&gt;'SFV+BESS'!$I$7),-'SFV+BESS'!$I$7,IF(AND(EK651&lt;0,ER650+EK651/$B$5&lt;$H$2),-MIN('SFV+BESS'!$I$7,ER650-$H$2),0)))</f>
        <v>0</v>
      </c>
      <c r="EN651" s="33"/>
      <c r="EO651" s="33">
        <f t="shared" si="741"/>
        <v>0</v>
      </c>
      <c r="EP651" s="27">
        <f t="shared" si="781"/>
        <v>0</v>
      </c>
      <c r="EQ651" s="27">
        <f t="shared" si="742"/>
        <v>0</v>
      </c>
      <c r="ER651" s="28">
        <f>IF((ER650+EL651+EM651)&gt;=$B$2*'SFV+BESS'!$I$9, $B$2*'SFV+BESS'!$I$9, (ER650+EL651+EM651))</f>
        <v>173.61249999999998</v>
      </c>
      <c r="ES651" s="110">
        <f t="shared" si="782"/>
        <v>59.658968947324041</v>
      </c>
      <c r="EX651" s="251"/>
      <c r="EY651" s="48">
        <v>26.75</v>
      </c>
      <c r="EZ651" s="33">
        <f t="shared" si="757"/>
        <v>74.053982163182425</v>
      </c>
      <c r="FA651" s="33">
        <f>Gen_Cons_Horario!B7229</f>
        <v>0</v>
      </c>
      <c r="FB651" s="35">
        <f t="shared" si="722"/>
        <v>74.053982163182425</v>
      </c>
      <c r="FC651" s="116">
        <f>IF(AND(FB651&gt;0,FB651*$B$4+FI650&lt;=$B$2*'SFV+BESS'!$I$9,FB651&lt;'SFV+BESS'!$I$7), FB651*$B$4, IF(AND(FB651&gt;0,FB651*$B$4+FI650&gt;$B$2*'SFV+BESS'!$I$9,FB651*$B$4&lt;'SFV+BESS'!$I$7),$B$2*'SFV+BESS'!$I$9-FI650,IF(AND(FB651&gt;0,FB651*$B$4+FI650&gt;$B$2*'SFV+BESS'!$I$9,FB651*$B$4&gt;'SFV+BESS'!$I$7,FI650&lt;$B$2*'SFV+BESS'!$I$9),$B$2*'SFV+BESS'!$I$9-FI650,IF(AND(FB651&gt;0,FB651*$B$4+FI650&lt;=$B$2*'SFV+BESS'!$I$9,FB651&gt;'SFV+BESS'!$I$7),'SFV+BESS'!$I$7,0))))</f>
        <v>0</v>
      </c>
      <c r="FD651" s="27">
        <f>IF(AND(FB651&lt;0,FI650+FB651/$B$5&gt;$H$2,-FB651/'Carga-Descarga Año'!$B$5&lt;'SFV+BESS'!$I$7),FB651/$B$5,IF(AND(FB651&lt;0,FI650+FB651/$B$5&gt;$H$2,-FB651/'Carga-Descarga Año'!$B$5&gt;'SFV+BESS'!$I$7),-'SFV+BESS'!$I$7,IF(AND(FB651&lt;0,FI650+FB651/$B$5&lt;$H$2),-MIN('SFV+BESS'!$I$7,FI650-$H$2),0)))</f>
        <v>0</v>
      </c>
      <c r="FE651" s="33"/>
      <c r="FF651" s="33">
        <f t="shared" si="743"/>
        <v>0</v>
      </c>
      <c r="FG651" s="27">
        <f t="shared" si="783"/>
        <v>0</v>
      </c>
      <c r="FH651" s="27">
        <f t="shared" si="744"/>
        <v>0</v>
      </c>
      <c r="FI651" s="28">
        <f>IF((FI650+FC651+FD651)&gt;=$B$2*'SFV+BESS'!$I$9, $B$2*'SFV+BESS'!$I$9, (FI650+FC651+FD651))</f>
        <v>173.61249999999998</v>
      </c>
      <c r="FJ651" s="110">
        <f t="shared" si="784"/>
        <v>74.053982163182425</v>
      </c>
      <c r="FO651" s="251"/>
      <c r="FP651" s="48">
        <v>26.75</v>
      </c>
      <c r="FQ651" s="33">
        <f t="shared" si="758"/>
        <v>90.474946527938982</v>
      </c>
      <c r="FR651" s="33">
        <f>Gen_Cons_Horario!B7973</f>
        <v>14.914000000000001</v>
      </c>
      <c r="FS651" s="35">
        <f t="shared" si="723"/>
        <v>75.560946527938981</v>
      </c>
      <c r="FT651" s="116">
        <f>IF(AND(FS651&gt;0,FS651*$B$4+FZ650&lt;=$B$2*'SFV+BESS'!$I$9,FS651&lt;'SFV+BESS'!$I$7), FS651*$B$4, IF(AND(FS651&gt;0,FS651*$B$4+FZ650&gt;$B$2*'SFV+BESS'!$I$9,FS651*$B$4&lt;'SFV+BESS'!$I$7),$B$2*'SFV+BESS'!$I$9-FZ650,IF(AND(FS651&gt;0,FS651*$B$4+FZ650&gt;$B$2*'SFV+BESS'!$I$9,FS651*$B$4&gt;'SFV+BESS'!$I$7,FZ650&lt;$B$2*'SFV+BESS'!$I$9),$B$2*'SFV+BESS'!$I$9-FZ650,IF(AND(FS651&gt;0,FS651*$B$4+FZ650&lt;=$B$2*'SFV+BESS'!$I$9,FS651&gt;'SFV+BESS'!$I$7),'SFV+BESS'!$I$7,0))))</f>
        <v>0</v>
      </c>
      <c r="FU651" s="27">
        <f>IF(AND(FS651&lt;0,FZ650+FS651/$B$5&gt;$H$2,-FS651/'Carga-Descarga Año'!$B$5&lt;'SFV+BESS'!$I$7),FS651/$B$5,IF(AND(FS651&lt;0,FZ650+FS651/$B$5&gt;$H$2,-FS651/'Carga-Descarga Año'!$B$5&gt;'SFV+BESS'!$I$7),-'SFV+BESS'!$I$7,IF(AND(FS651&lt;0,FZ650+FS651/$B$5&lt;$H$2),-MIN('SFV+BESS'!$I$7,FZ650-$H$2),0)))</f>
        <v>0</v>
      </c>
      <c r="FV651" s="33"/>
      <c r="FW651" s="33">
        <f t="shared" si="745"/>
        <v>14.914000000000001</v>
      </c>
      <c r="FX651" s="27">
        <f t="shared" si="785"/>
        <v>0</v>
      </c>
      <c r="FY651" s="27">
        <f t="shared" si="746"/>
        <v>0</v>
      </c>
      <c r="FZ651" s="28">
        <f>IF((FZ650+FT651+FU651)&gt;=$B$2*'SFV+BESS'!$I$9, $B$2*'SFV+BESS'!$I$9, (FZ650+FT651+FU651))</f>
        <v>173.61249999999998</v>
      </c>
      <c r="GA651" s="110">
        <f t="shared" si="786"/>
        <v>75.560946527938981</v>
      </c>
      <c r="GF651" s="251"/>
      <c r="GG651" s="48">
        <v>26.75</v>
      </c>
      <c r="GH651" s="33">
        <f t="shared" si="759"/>
        <v>95.072145615161062</v>
      </c>
      <c r="GI651" s="33">
        <f>Gen_Cons_Horario!B8693</f>
        <v>69.656000000000006</v>
      </c>
      <c r="GJ651" s="35">
        <f t="shared" si="729"/>
        <v>25.416145615161057</v>
      </c>
      <c r="GK651" s="116">
        <f>IF(AND(GJ651&gt;0,GJ651*$B$4+GQ650&lt;=$B$2*'SFV+BESS'!$I$9,GJ651&lt;'SFV+BESS'!$I$7), GJ651*$B$4, IF(AND(GJ651&gt;0,GJ651*$B$4+GQ650&gt;$B$2*'SFV+BESS'!$I$9,GJ651*$B$4&lt;'SFV+BESS'!$I$7),$B$2*'SFV+BESS'!$I$9-GQ650,IF(AND(GJ651&gt;0,GJ651*$B$4+GQ650&gt;$B$2*'SFV+BESS'!$I$9,GJ651*$B$4&gt;'SFV+BESS'!$I$7,GQ650&lt;$B$2*'SFV+BESS'!$I$9),$B$2*'SFV+BESS'!$I$9-GQ650,IF(AND(GJ651&gt;0,GJ651*$B$4+GQ650&lt;=$B$2*'SFV+BESS'!$I$9,GJ651&gt;'SFV+BESS'!$I$7),'SFV+BESS'!$I$7,0))))</f>
        <v>0</v>
      </c>
      <c r="GL651" s="27">
        <f>IF(AND(GJ651&lt;0,GQ650+GJ651/$B$5&gt;$H$2,-GJ651/'Carga-Descarga Año'!$B$5&lt;'SFV+BESS'!$I$7),GJ651/$B$5,IF(AND(GJ651&lt;0,GQ650+GJ651/$B$5&gt;$H$2,-GJ651/'Carga-Descarga Año'!$B$5&gt;'SFV+BESS'!$I$7),-'SFV+BESS'!$I$7,IF(AND(GJ651&lt;0,GQ650+GJ651/$B$5&lt;$H$2),-MIN('SFV+BESS'!$I$7,GQ650-$H$2),0)))</f>
        <v>0</v>
      </c>
      <c r="GM651" s="33"/>
      <c r="GN651" s="33">
        <f t="shared" si="747"/>
        <v>69.656000000000006</v>
      </c>
      <c r="GO651" s="27">
        <f t="shared" si="787"/>
        <v>0</v>
      </c>
      <c r="GP651" s="27">
        <f t="shared" si="748"/>
        <v>0</v>
      </c>
      <c r="GQ651" s="28">
        <f>IF((GQ650+GK651+GL651)&gt;=$B$2*'SFV+BESS'!$I$9, $B$2*'SFV+BESS'!$I$9, (GQ650+GK651+GL651))</f>
        <v>173.61249999999998</v>
      </c>
      <c r="GR651" s="110">
        <f t="shared" si="788"/>
        <v>25.416145615161057</v>
      </c>
    </row>
    <row r="652" spans="1:200">
      <c r="A652" s="249"/>
      <c r="B652" s="48">
        <v>26.7916666666667</v>
      </c>
      <c r="C652" s="38">
        <f t="shared" si="730"/>
        <v>79.925483788312661</v>
      </c>
      <c r="D652" s="2">
        <f>Gen_Cons_Horario!B678</f>
        <v>0</v>
      </c>
      <c r="E652" s="140">
        <f t="shared" si="760"/>
        <v>79.925483788312661</v>
      </c>
      <c r="F652" s="116">
        <f>IF(AND(E652&gt;0,E652*$B$4+L651&lt;=$B$2*'SFV+BESS'!$I$9,E652&lt;'SFV+BESS'!$I$7), E652*$B$4, IF(AND(E652&gt;0,E652*$B$4+L651&gt;$B$2*'SFV+BESS'!$I$9,E652*$B$4&lt;'SFV+BESS'!$I$7),$B$2*'SFV+BESS'!$I$9-L651,IF(AND(E652&gt;0,E652*$B$4+L651&gt;$B$2*'SFV+BESS'!$I$9,E652*$B$4&gt;'SFV+BESS'!$I$7,L651&lt;$B$2*'SFV+BESS'!$I$9),$B$2*'SFV+BESS'!$I$9-L651,IF(AND(E652&gt;0,E652*$B$4+L651&lt;=$B$2*'SFV+BESS'!$I$9,E652&gt;'SFV+BESS'!$I$7),'SFV+BESS'!$I$7,0))))</f>
        <v>0</v>
      </c>
      <c r="G652" s="27">
        <f>IF(AND(E652&lt;0,L651+E652/$B$5&gt;$H$2,-E652/'Carga-Descarga Año'!$B$5&lt;'SFV+BESS'!$I$7),E652/$B$5,IF(AND(E652&lt;0,L651+E652/$B$5&gt;$H$2,-E652/'Carga-Descarga Año'!$B$5&gt;'SFV+BESS'!$I$7),-'SFV+BESS'!$I$7,IF(AND(E652&lt;0,L651+E652/$B$5&lt;$H$2),-MIN('SFV+BESS'!$I$7,L651-$H$2),0)))</f>
        <v>0</v>
      </c>
      <c r="I652" s="38">
        <f t="shared" si="761"/>
        <v>0</v>
      </c>
      <c r="J652" s="27">
        <f t="shared" si="763"/>
        <v>0</v>
      </c>
      <c r="K652" s="27">
        <f t="shared" si="762"/>
        <v>0</v>
      </c>
      <c r="L652" s="28">
        <f>IF((L651+F652+G652)&gt;=$B$2*'SFV+BESS'!$I$9, $B$2*'SFV+BESS'!$I$9, (L651+F652+G652))</f>
        <v>173.61249999999998</v>
      </c>
      <c r="M652" s="110">
        <f t="shared" si="764"/>
        <v>79.925483788312661</v>
      </c>
      <c r="R652" s="251"/>
      <c r="S652" s="48">
        <v>26.7916666666667</v>
      </c>
      <c r="T652" s="2">
        <f t="shared" si="749"/>
        <v>73.959352377759757</v>
      </c>
      <c r="U652" s="2">
        <f>Gen_Cons_Horario!B1422</f>
        <v>74.570000000000007</v>
      </c>
      <c r="V652" s="35">
        <f t="shared" si="724"/>
        <v>-0.6106476222402506</v>
      </c>
      <c r="W652" s="116">
        <f>IF(AND(V652&gt;0,V652*$B$4+AC651&lt;=$B$2*'SFV+BESS'!$I$9,V652&lt;'SFV+BESS'!$I$7), V652*$B$4, IF(AND(V652&gt;0,V652*$B$4+AC651&gt;$B$2*'SFV+BESS'!$I$9,V652*$B$4&lt;'SFV+BESS'!$I$7),$B$2*'SFV+BESS'!$I$9-AC651,IF(AND(V652&gt;0,V652*$B$4+AC651&gt;$B$2*'SFV+BESS'!$I$9,V652*$B$4&gt;'SFV+BESS'!$I$7,AC651&lt;$B$2*'SFV+BESS'!$I$9),$B$2*'SFV+BESS'!$I$9-AC651,IF(AND(V652&gt;0,V652*$B$4+AC651&lt;=$B$2*'SFV+BESS'!$I$9,V652&gt;'SFV+BESS'!$I$7),'SFV+BESS'!$I$7,0))))</f>
        <v>0</v>
      </c>
      <c r="X652" s="27">
        <f>IF(AND(V652&lt;0,AC651+V652/$B$5&gt;$H$2,-V652/'Carga-Descarga Año'!$B$5&lt;'SFV+BESS'!$I$7),V652/$B$5,IF(AND(V652&lt;0,AC651+V652/$B$5&gt;$H$2,-V652/'Carga-Descarga Año'!$B$5&gt;'SFV+BESS'!$I$7),-'SFV+BESS'!$I$7,IF(AND(V652&lt;0,AC651+V652/$B$5&lt;$H$2),-MIN('SFV+BESS'!$I$7,AC651-$H$2),0)))</f>
        <v>-0.64278697077921121</v>
      </c>
      <c r="Z652" s="33">
        <f t="shared" si="718"/>
        <v>73.959352377759757</v>
      </c>
      <c r="AA652" s="27">
        <f t="shared" si="765"/>
        <v>0.6106476222402506</v>
      </c>
      <c r="AB652" s="27">
        <f t="shared" si="789"/>
        <v>0</v>
      </c>
      <c r="AC652" s="28">
        <f>IF((AC651+W652+X652)&gt;=$B$2*'SFV+BESS'!$I$9, $B$2*'SFV+BESS'!$I$9, (AC651+W652+X652))</f>
        <v>172.96971302922077</v>
      </c>
      <c r="AD652" s="110">
        <f t="shared" si="766"/>
        <v>0</v>
      </c>
      <c r="AI652" s="251"/>
      <c r="AJ652" s="48">
        <v>26.7916666666667</v>
      </c>
      <c r="AK652" s="52">
        <f t="shared" si="750"/>
        <v>36.25870067053912</v>
      </c>
      <c r="AL652" s="33">
        <f>Gen_Cons_Horario!B2094</f>
        <v>0</v>
      </c>
      <c r="AM652" s="35">
        <f t="shared" si="725"/>
        <v>36.25870067053912</v>
      </c>
      <c r="AN652" s="116">
        <f>IF(AND(AM652&gt;0,AM652*$B$4+AT651&lt;=$B$2*'SFV+BESS'!$I$9,AM652&lt;'SFV+BESS'!$I$7), AM652*$B$4, IF(AND(AM652&gt;0,AM652*$B$4+AT651&gt;$B$2*'SFV+BESS'!$I$9,AM652*$B$4&lt;'SFV+BESS'!$I$7),$B$2*'SFV+BESS'!$I$9-AT651,IF(AND(AM652&gt;0,AM652*$B$4+AT651&gt;$B$2*'SFV+BESS'!$I$9,AM652*$B$4&gt;'SFV+BESS'!$I$7,AT651&lt;$B$2*'SFV+BESS'!$I$9),$B$2*'SFV+BESS'!$I$9-AT651,IF(AND(AM652&gt;0,AM652*$B$4+AT651&lt;=$B$2*'SFV+BESS'!$I$9,AM652&gt;'SFV+BESS'!$I$7),'SFV+BESS'!$I$7,0))))</f>
        <v>0</v>
      </c>
      <c r="AO652" s="27">
        <f>IF(AND(AM652&lt;0,AT651+AM652/$B$5&gt;$H$2,-AM652/'Carga-Descarga Año'!$B$5&lt;'SFV+BESS'!$I$7),AM652/$B$5,IF(AND(AM652&lt;0,AT651+AM652/$B$5&gt;$H$2,-AM652/'Carga-Descarga Año'!$B$5&gt;'SFV+BESS'!$I$7),-'SFV+BESS'!$I$7,IF(AND(AM652&lt;0,AT651+AM652/$B$5&lt;$H$2),-MIN('SFV+BESS'!$I$7,AT651-$H$2),0)))</f>
        <v>0</v>
      </c>
      <c r="AP652" s="33"/>
      <c r="AQ652" s="33">
        <f t="shared" si="731"/>
        <v>0</v>
      </c>
      <c r="AR652" s="27">
        <f t="shared" si="767"/>
        <v>0</v>
      </c>
      <c r="AS652" s="27">
        <f t="shared" si="732"/>
        <v>0</v>
      </c>
      <c r="AT652" s="28">
        <f>IF((AT651+AN652+AO652)&gt;=$B$2*'SFV+BESS'!$I$9, $B$2*'SFV+BESS'!$I$9, (AT651+AN652+AO652))</f>
        <v>173.61249999999998</v>
      </c>
      <c r="AU652" s="110">
        <f t="shared" si="768"/>
        <v>36.25870067053912</v>
      </c>
      <c r="AZ652" s="251"/>
      <c r="BA652" s="48">
        <v>26.7916666666667</v>
      </c>
      <c r="BB652" s="33">
        <f t="shared" si="751"/>
        <v>0.19541569172195167</v>
      </c>
      <c r="BC652" s="33">
        <f>Gen_Cons_Horario!B2838</f>
        <v>0</v>
      </c>
      <c r="BD652" s="35">
        <f t="shared" si="726"/>
        <v>0.19541569172195167</v>
      </c>
      <c r="BE652" s="116">
        <f>IF(AND(BD652&gt;0,BD652*$B$4+BK651&lt;=$B$2*'SFV+BESS'!$I$9,BD652&lt;'SFV+BESS'!$I$7), BD652*$B$4, IF(AND(BD652&gt;0,BD652*$B$4+BK651&gt;$B$2*'SFV+BESS'!$I$9,BD652*$B$4&lt;'SFV+BESS'!$I$7),$B$2*'SFV+BESS'!$I$9-BK651,IF(AND(BD652&gt;0,BD652*$B$4+BK651&gt;$B$2*'SFV+BESS'!$I$9,BD652*$B$4&gt;'SFV+BESS'!$I$7,BK651&lt;$B$2*'SFV+BESS'!$I$9),$B$2*'SFV+BESS'!$I$9-BK651,IF(AND(BD652&gt;0,BD652*$B$4+BK651&lt;=$B$2*'SFV+BESS'!$I$9,BD652&gt;'SFV+BESS'!$I$7),'SFV+BESS'!$I$7,0))))</f>
        <v>0</v>
      </c>
      <c r="BF652" s="27">
        <f>IF(AND(BD652&lt;0,BK651+BD652/$B$5&gt;$H$2,-BD652/'Carga-Descarga Año'!$B$5&lt;'SFV+BESS'!$I$7),BD652/$B$5,IF(AND(BD652&lt;0,BK651+BD652/$B$5&gt;$H$2,-BD652/'Carga-Descarga Año'!$B$5&gt;'SFV+BESS'!$I$7),-'SFV+BESS'!$I$7,IF(AND(BD652&lt;0,BK651+BD652/$B$5&lt;$H$2),-MIN('SFV+BESS'!$I$7,BK651-$H$2),0)))</f>
        <v>0</v>
      </c>
      <c r="BG652" s="33"/>
      <c r="BH652" s="33">
        <f t="shared" si="733"/>
        <v>0</v>
      </c>
      <c r="BI652" s="27">
        <f t="shared" si="769"/>
        <v>0</v>
      </c>
      <c r="BJ652" s="27">
        <f t="shared" si="734"/>
        <v>0</v>
      </c>
      <c r="BK652" s="28">
        <f>IF((BK651+BE652+BF652)&gt;=$B$2*'SFV+BESS'!$I$9, $B$2*'SFV+BESS'!$I$9, (BK651+BE652+BF652))</f>
        <v>173.61249999999998</v>
      </c>
      <c r="BL652" s="110">
        <f t="shared" si="770"/>
        <v>0.19541569172195167</v>
      </c>
      <c r="BQ652" s="251"/>
      <c r="BR652" s="48">
        <v>26.7916666666667</v>
      </c>
      <c r="BS652" s="33">
        <f t="shared" si="752"/>
        <v>0</v>
      </c>
      <c r="BT652" s="33">
        <f>Gen_Cons_Horario!B3558</f>
        <v>0</v>
      </c>
      <c r="BU652" s="35">
        <f t="shared" si="727"/>
        <v>0</v>
      </c>
      <c r="BV652" s="116">
        <f>IF(AND(BU652&gt;0,BU652*$B$4+CB651&lt;=$B$2*'SFV+BESS'!$I$9,BU652&lt;'SFV+BESS'!$I$7), BU652*$B$4, IF(AND(BU652&gt;0,BU652*$B$4+CB651&gt;$B$2*'SFV+BESS'!$I$9,BU652*$B$4&lt;'SFV+BESS'!$I$7),$B$2*'SFV+BESS'!$I$9-CB651,IF(AND(BU652&gt;0,BU652*$B$4+CB651&gt;$B$2*'SFV+BESS'!$I$9,BU652*$B$4&gt;'SFV+BESS'!$I$7,CB651&lt;$B$2*'SFV+BESS'!$I$9),$B$2*'SFV+BESS'!$I$9-CB651,IF(AND(BU652&gt;0,BU652*$B$4+CB651&lt;=$B$2*'SFV+BESS'!$I$9,BU652&gt;'SFV+BESS'!$I$7),'SFV+BESS'!$I$7,0))))</f>
        <v>0</v>
      </c>
      <c r="BW652" s="27">
        <f>IF(AND(BU652&lt;0,CB651+BU652/$B$5&gt;$H$2,-BU652/'Carga-Descarga Año'!$B$5&lt;'SFV+BESS'!$I$7),BU652/$B$5,IF(AND(BU652&lt;0,CB651+BU652/$B$5&gt;$H$2,-BU652/'Carga-Descarga Año'!$B$5&gt;'SFV+BESS'!$I$7),-'SFV+BESS'!$I$7,IF(AND(BU652&lt;0,CB651+BU652/$B$5&lt;$H$2),-MIN('SFV+BESS'!$I$7,CB651-$H$2),0)))</f>
        <v>0</v>
      </c>
      <c r="BX652" s="33"/>
      <c r="BY652" s="33">
        <f t="shared" si="735"/>
        <v>0</v>
      </c>
      <c r="BZ652" s="27">
        <f t="shared" si="771"/>
        <v>0</v>
      </c>
      <c r="CA652" s="27">
        <f t="shared" si="772"/>
        <v>0</v>
      </c>
      <c r="CB652" s="28">
        <f>IF((CB651+BV652+BW652)&gt;=$B$2*'SFV+BESS'!$I$9, $B$2*'SFV+BESS'!$I$9, (CB651+BV652+BW652))</f>
        <v>173.61249999999998</v>
      </c>
      <c r="CC652" s="110">
        <f t="shared" si="773"/>
        <v>0</v>
      </c>
      <c r="CH652" s="251"/>
      <c r="CI652" s="48">
        <v>26.7916666666667</v>
      </c>
      <c r="CJ652" s="33">
        <f t="shared" si="753"/>
        <v>0</v>
      </c>
      <c r="CK652" s="33">
        <f>Gen_Cons_Horario!B4302</f>
        <v>0</v>
      </c>
      <c r="CL652" s="35">
        <f t="shared" si="728"/>
        <v>0</v>
      </c>
      <c r="CM652" s="116">
        <f>IF(AND(CL652&gt;0,CL652*$B$4+CS651&lt;=$B$2*'SFV+BESS'!$I$9,CL652&lt;'SFV+BESS'!$I$7), CL652*$B$4, IF(AND(CL652&gt;0,CL652*$B$4+CS651&gt;$B$2*'SFV+BESS'!$I$9,CL652*$B$4&lt;'SFV+BESS'!$I$7),$B$2*'SFV+BESS'!$I$9-CS651,IF(AND(CL652&gt;0,CL652*$B$4+CS651&gt;$B$2*'SFV+BESS'!$I$9,CL652*$B$4&gt;'SFV+BESS'!$I$7,CS651&lt;$B$2*'SFV+BESS'!$I$9),$B$2*'SFV+BESS'!$I$9-CS651,IF(AND(CL652&gt;0,CL652*$B$4+CS651&lt;=$B$2*'SFV+BESS'!$I$9,CL652&gt;'SFV+BESS'!$I$7),'SFV+BESS'!$I$7,0))))</f>
        <v>0</v>
      </c>
      <c r="CN652" s="27">
        <f>IF(AND(CL652&lt;0,CS651+CL652/$B$5&gt;$H$2,-CL652/'Carga-Descarga Año'!$B$5&lt;'SFV+BESS'!$I$7),CL652/$B$5,IF(AND(CL652&lt;0,CS651+CL652/$B$5&gt;$H$2,-CL652/'Carga-Descarga Año'!$B$5&gt;'SFV+BESS'!$I$7),-'SFV+BESS'!$I$7,IF(AND(CL652&lt;0,CS651+CL652/$B$5&lt;$H$2),-MIN('SFV+BESS'!$I$7,CS651-$H$2),0)))</f>
        <v>0</v>
      </c>
      <c r="CO652" s="33"/>
      <c r="CP652" s="33">
        <f t="shared" si="736"/>
        <v>0</v>
      </c>
      <c r="CQ652" s="27">
        <f t="shared" si="774"/>
        <v>0</v>
      </c>
      <c r="CR652" s="27">
        <f t="shared" si="737"/>
        <v>0</v>
      </c>
      <c r="CS652" s="28">
        <f>IF((CS651+CM652+CN652)&gt;=$B$2*'SFV+BESS'!$I$9, $B$2*'SFV+BESS'!$I$9, (CS651+CM652+CN652))</f>
        <v>173.61249999999998</v>
      </c>
      <c r="CT652" s="110">
        <f t="shared" si="775"/>
        <v>0</v>
      </c>
      <c r="CY652" s="251"/>
      <c r="CZ652" s="48">
        <v>26.7916666666667</v>
      </c>
      <c r="DA652" s="33">
        <f t="shared" si="754"/>
        <v>0</v>
      </c>
      <c r="DB652" s="33">
        <f>Gen_Cons_Horario!B5022</f>
        <v>0</v>
      </c>
      <c r="DC652" s="35">
        <f t="shared" si="719"/>
        <v>0</v>
      </c>
      <c r="DD652" s="116">
        <f>IF(AND(DC652&gt;0,DC652*$B$4+DJ651&lt;=$B$2*'SFV+BESS'!$I$9,DC652&lt;'SFV+BESS'!$I$7), DC652*$B$4, IF(AND(DC652&gt;0,DC652*$B$4+DJ651&gt;$B$2*'SFV+BESS'!$I$9,DC652*$B$4&lt;'SFV+BESS'!$I$7),$B$2*'SFV+BESS'!$I$9-DJ651,IF(AND(DC652&gt;0,DC652*$B$4+DJ651&gt;$B$2*'SFV+BESS'!$I$9,DC652*$B$4&gt;'SFV+BESS'!$I$7,DJ651&lt;$B$2*'SFV+BESS'!$I$9),$B$2*'SFV+BESS'!$I$9-DJ651,IF(AND(DC652&gt;0,DC652*$B$4+DJ651&lt;=$B$2*'SFV+BESS'!$I$9,DC652&gt;'SFV+BESS'!$I$7),'SFV+BESS'!$I$7,0))))</f>
        <v>0</v>
      </c>
      <c r="DE652" s="27">
        <f>IF(AND(DC652&lt;0,DJ651+DC652/$B$5&gt;$H$2,-DC652/'Carga-Descarga Año'!$B$5&lt;'SFV+BESS'!$I$7),DC652/$B$5,IF(AND(DC652&lt;0,DJ651+DC652/$B$5&gt;$H$2,-DC652/'Carga-Descarga Año'!$B$5&gt;'SFV+BESS'!$I$7),-'SFV+BESS'!$I$7,IF(AND(DC652&lt;0,DJ651+DC652/$B$5&lt;$H$2),-MIN('SFV+BESS'!$I$7,DJ651-$H$2),0)))</f>
        <v>0</v>
      </c>
      <c r="DF652" s="33"/>
      <c r="DG652" s="33">
        <f t="shared" si="738"/>
        <v>0</v>
      </c>
      <c r="DH652" s="27">
        <f t="shared" si="776"/>
        <v>0</v>
      </c>
      <c r="DI652" s="27">
        <f t="shared" si="777"/>
        <v>0</v>
      </c>
      <c r="DJ652" s="28">
        <f>IF((DJ651+DD652+DE652)&gt;=$B$2*'SFV+BESS'!$I$9, $B$2*'SFV+BESS'!$I$9, (DJ651+DD652+DE652))</f>
        <v>173.61249999999998</v>
      </c>
      <c r="DK652" s="110">
        <f t="shared" si="778"/>
        <v>0</v>
      </c>
      <c r="DP652" s="251"/>
      <c r="DQ652" s="48">
        <v>26.7916666666667</v>
      </c>
      <c r="DR652" s="33">
        <f t="shared" si="755"/>
        <v>0</v>
      </c>
      <c r="DS652" s="33">
        <f>Gen_Cons_Horario!B5766</f>
        <v>0</v>
      </c>
      <c r="DT652" s="35">
        <f t="shared" si="720"/>
        <v>0</v>
      </c>
      <c r="DU652" s="116">
        <f>IF(AND(DT652&gt;0,DT652*$B$4+EA651&lt;=$B$2*'SFV+BESS'!$I$9,DT652&lt;'SFV+BESS'!$I$7), DT652*$B$4, IF(AND(DT652&gt;0,DT652*$B$4+EA651&gt;$B$2*'SFV+BESS'!$I$9,DT652*$B$4&lt;'SFV+BESS'!$I$7),$B$2*'SFV+BESS'!$I$9-EA651,IF(AND(DT652&gt;0,DT652*$B$4+EA651&gt;$B$2*'SFV+BESS'!$I$9,DT652*$B$4&gt;'SFV+BESS'!$I$7,EA651&lt;$B$2*'SFV+BESS'!$I$9),$B$2*'SFV+BESS'!$I$9-EA651,IF(AND(DT652&gt;0,DT652*$B$4+EA651&lt;=$B$2*'SFV+BESS'!$I$9,DT652&gt;'SFV+BESS'!$I$7),'SFV+BESS'!$I$7,0))))</f>
        <v>0</v>
      </c>
      <c r="DV652" s="27">
        <f>IF(AND(DT652&lt;0,EA651+DT652/$B$5&gt;$H$2,-DT652/'Carga-Descarga Año'!$B$5&lt;'SFV+BESS'!$I$7),DT652/$B$5,IF(AND(DT652&lt;0,EA651+DT652/$B$5&gt;$H$2,-DT652/'Carga-Descarga Año'!$B$5&gt;'SFV+BESS'!$I$7),-'SFV+BESS'!$I$7,IF(AND(DT652&lt;0,EA651+DT652/$B$5&lt;$H$2),-MIN('SFV+BESS'!$I$7,EA651-$H$2),0)))</f>
        <v>0</v>
      </c>
      <c r="DW652" s="33"/>
      <c r="DX652" s="33">
        <f t="shared" si="739"/>
        <v>0</v>
      </c>
      <c r="DY652" s="27">
        <f t="shared" si="779"/>
        <v>0</v>
      </c>
      <c r="DZ652" s="27">
        <f t="shared" si="740"/>
        <v>0</v>
      </c>
      <c r="EA652" s="28">
        <f>IF((EA651+DU652+DV652)&gt;=$B$2*'SFV+BESS'!$I$9, $B$2*'SFV+BESS'!$I$9, (EA651+DU652+DV652))</f>
        <v>173.61249999999998</v>
      </c>
      <c r="EB652" s="110">
        <f t="shared" si="780"/>
        <v>0</v>
      </c>
      <c r="EG652" s="251"/>
      <c r="EH652" s="48">
        <v>26.7916666666667</v>
      </c>
      <c r="EI652" s="33">
        <f t="shared" si="756"/>
        <v>9.0697756845593993</v>
      </c>
      <c r="EJ652" s="33">
        <f>Gen_Cons_Horario!B6510</f>
        <v>0</v>
      </c>
      <c r="EK652" s="35">
        <f t="shared" si="721"/>
        <v>9.0697756845593993</v>
      </c>
      <c r="EL652" s="116">
        <f>IF(AND(EK652&gt;0,EK652*$B$4+ER651&lt;=$B$2*'SFV+BESS'!$I$9,EK652&lt;'SFV+BESS'!$I$7), EK652*$B$4, IF(AND(EK652&gt;0,EK652*$B$4+ER651&gt;$B$2*'SFV+BESS'!$I$9,EK652*$B$4&lt;'SFV+BESS'!$I$7),$B$2*'SFV+BESS'!$I$9-ER651,IF(AND(EK652&gt;0,EK652*$B$4+ER651&gt;$B$2*'SFV+BESS'!$I$9,EK652*$B$4&gt;'SFV+BESS'!$I$7,ER651&lt;$B$2*'SFV+BESS'!$I$9),$B$2*'SFV+BESS'!$I$9-ER651,IF(AND(EK652&gt;0,EK652*$B$4+ER651&lt;=$B$2*'SFV+BESS'!$I$9,EK652&gt;'SFV+BESS'!$I$7),'SFV+BESS'!$I$7,0))))</f>
        <v>0</v>
      </c>
      <c r="EM652" s="27">
        <f>IF(AND(EK652&lt;0,ER651+EK652/$B$5&gt;$H$2,-EK652/'Carga-Descarga Año'!$B$5&lt;'SFV+BESS'!$I$7),EK652/$B$5,IF(AND(EK652&lt;0,ER651+EK652/$B$5&gt;$H$2,-EK652/'Carga-Descarga Año'!$B$5&gt;'SFV+BESS'!$I$7),-'SFV+BESS'!$I$7,IF(AND(EK652&lt;0,ER651+EK652/$B$5&lt;$H$2),-MIN('SFV+BESS'!$I$7,ER651-$H$2),0)))</f>
        <v>0</v>
      </c>
      <c r="EN652" s="33"/>
      <c r="EO652" s="33">
        <f t="shared" si="741"/>
        <v>0</v>
      </c>
      <c r="EP652" s="27">
        <f t="shared" si="781"/>
        <v>0</v>
      </c>
      <c r="EQ652" s="27">
        <f t="shared" si="742"/>
        <v>0</v>
      </c>
      <c r="ER652" s="28">
        <f>IF((ER651+EL652+EM652)&gt;=$B$2*'SFV+BESS'!$I$9, $B$2*'SFV+BESS'!$I$9, (ER651+EL652+EM652))</f>
        <v>173.61249999999998</v>
      </c>
      <c r="ES652" s="110">
        <f t="shared" si="782"/>
        <v>9.0697756845593993</v>
      </c>
      <c r="EX652" s="251"/>
      <c r="EY652" s="48">
        <v>26.7916666666667</v>
      </c>
      <c r="EZ652" s="33">
        <f t="shared" si="757"/>
        <v>26.14792669163916</v>
      </c>
      <c r="FA652" s="33">
        <f>Gen_Cons_Horario!B7230</f>
        <v>0</v>
      </c>
      <c r="FB652" s="35">
        <f t="shared" si="722"/>
        <v>26.14792669163916</v>
      </c>
      <c r="FC652" s="116">
        <f>IF(AND(FB652&gt;0,FB652*$B$4+FI651&lt;=$B$2*'SFV+BESS'!$I$9,FB652&lt;'SFV+BESS'!$I$7), FB652*$B$4, IF(AND(FB652&gt;0,FB652*$B$4+FI651&gt;$B$2*'SFV+BESS'!$I$9,FB652*$B$4&lt;'SFV+BESS'!$I$7),$B$2*'SFV+BESS'!$I$9-FI651,IF(AND(FB652&gt;0,FB652*$B$4+FI651&gt;$B$2*'SFV+BESS'!$I$9,FB652*$B$4&gt;'SFV+BESS'!$I$7,FI651&lt;$B$2*'SFV+BESS'!$I$9),$B$2*'SFV+BESS'!$I$9-FI651,IF(AND(FB652&gt;0,FB652*$B$4+FI651&lt;=$B$2*'SFV+BESS'!$I$9,FB652&gt;'SFV+BESS'!$I$7),'SFV+BESS'!$I$7,0))))</f>
        <v>0</v>
      </c>
      <c r="FD652" s="27">
        <f>IF(AND(FB652&lt;0,FI651+FB652/$B$5&gt;$H$2,-FB652/'Carga-Descarga Año'!$B$5&lt;'SFV+BESS'!$I$7),FB652/$B$5,IF(AND(FB652&lt;0,FI651+FB652/$B$5&gt;$H$2,-FB652/'Carga-Descarga Año'!$B$5&gt;'SFV+BESS'!$I$7),-'SFV+BESS'!$I$7,IF(AND(FB652&lt;0,FI651+FB652/$B$5&lt;$H$2),-MIN('SFV+BESS'!$I$7,FI651-$H$2),0)))</f>
        <v>0</v>
      </c>
      <c r="FE652" s="33"/>
      <c r="FF652" s="33">
        <f t="shared" si="743"/>
        <v>0</v>
      </c>
      <c r="FG652" s="27">
        <f t="shared" si="783"/>
        <v>0</v>
      </c>
      <c r="FH652" s="27">
        <f t="shared" si="744"/>
        <v>0</v>
      </c>
      <c r="FI652" s="28">
        <f>IF((FI651+FC652+FD652)&gt;=$B$2*'SFV+BESS'!$I$9, $B$2*'SFV+BESS'!$I$9, (FI651+FC652+FD652))</f>
        <v>173.61249999999998</v>
      </c>
      <c r="FJ652" s="110">
        <f t="shared" si="784"/>
        <v>26.14792669163916</v>
      </c>
      <c r="FO652" s="251"/>
      <c r="FP652" s="48">
        <v>26.7916666666667</v>
      </c>
      <c r="FQ652" s="33">
        <f t="shared" si="758"/>
        <v>59.231799525485236</v>
      </c>
      <c r="FR652" s="33">
        <f>Gen_Cons_Horario!B7974</f>
        <v>0</v>
      </c>
      <c r="FS652" s="35">
        <f t="shared" si="723"/>
        <v>59.231799525485236</v>
      </c>
      <c r="FT652" s="116">
        <f>IF(AND(FS652&gt;0,FS652*$B$4+FZ651&lt;=$B$2*'SFV+BESS'!$I$9,FS652&lt;'SFV+BESS'!$I$7), FS652*$B$4, IF(AND(FS652&gt;0,FS652*$B$4+FZ651&gt;$B$2*'SFV+BESS'!$I$9,FS652*$B$4&lt;'SFV+BESS'!$I$7),$B$2*'SFV+BESS'!$I$9-FZ651,IF(AND(FS652&gt;0,FS652*$B$4+FZ651&gt;$B$2*'SFV+BESS'!$I$9,FS652*$B$4&gt;'SFV+BESS'!$I$7,FZ651&lt;$B$2*'SFV+BESS'!$I$9),$B$2*'SFV+BESS'!$I$9-FZ651,IF(AND(FS652&gt;0,FS652*$B$4+FZ651&lt;=$B$2*'SFV+BESS'!$I$9,FS652&gt;'SFV+BESS'!$I$7),'SFV+BESS'!$I$7,0))))</f>
        <v>0</v>
      </c>
      <c r="FU652" s="27">
        <f>IF(AND(FS652&lt;0,FZ651+FS652/$B$5&gt;$H$2,-FS652/'Carga-Descarga Año'!$B$5&lt;'SFV+BESS'!$I$7),FS652/$B$5,IF(AND(FS652&lt;0,FZ651+FS652/$B$5&gt;$H$2,-FS652/'Carga-Descarga Año'!$B$5&gt;'SFV+BESS'!$I$7),-'SFV+BESS'!$I$7,IF(AND(FS652&lt;0,FZ651+FS652/$B$5&lt;$H$2),-MIN('SFV+BESS'!$I$7,FZ651-$H$2),0)))</f>
        <v>0</v>
      </c>
      <c r="FV652" s="33"/>
      <c r="FW652" s="33">
        <f t="shared" si="745"/>
        <v>0</v>
      </c>
      <c r="FX652" s="27">
        <f t="shared" si="785"/>
        <v>0</v>
      </c>
      <c r="FY652" s="27">
        <f t="shared" si="746"/>
        <v>0</v>
      </c>
      <c r="FZ652" s="28">
        <f>IF((FZ651+FT652+FU652)&gt;=$B$2*'SFV+BESS'!$I$9, $B$2*'SFV+BESS'!$I$9, (FZ651+FT652+FU652))</f>
        <v>173.61249999999998</v>
      </c>
      <c r="GA652" s="110">
        <f t="shared" si="786"/>
        <v>59.231799525485236</v>
      </c>
      <c r="GF652" s="251"/>
      <c r="GG652" s="48">
        <v>26.7916666666667</v>
      </c>
      <c r="GH652" s="33">
        <f t="shared" si="759"/>
        <v>72.477839404150572</v>
      </c>
      <c r="GI652" s="33">
        <f>Gen_Cons_Horario!B8694</f>
        <v>0</v>
      </c>
      <c r="GJ652" s="35">
        <f t="shared" si="729"/>
        <v>72.477839404150572</v>
      </c>
      <c r="GK652" s="116">
        <f>IF(AND(GJ652&gt;0,GJ652*$B$4+GQ651&lt;=$B$2*'SFV+BESS'!$I$9,GJ652&lt;'SFV+BESS'!$I$7), GJ652*$B$4, IF(AND(GJ652&gt;0,GJ652*$B$4+GQ651&gt;$B$2*'SFV+BESS'!$I$9,GJ652*$B$4&lt;'SFV+BESS'!$I$7),$B$2*'SFV+BESS'!$I$9-GQ651,IF(AND(GJ652&gt;0,GJ652*$B$4+GQ651&gt;$B$2*'SFV+BESS'!$I$9,GJ652*$B$4&gt;'SFV+BESS'!$I$7,GQ651&lt;$B$2*'SFV+BESS'!$I$9),$B$2*'SFV+BESS'!$I$9-GQ651,IF(AND(GJ652&gt;0,GJ652*$B$4+GQ651&lt;=$B$2*'SFV+BESS'!$I$9,GJ652&gt;'SFV+BESS'!$I$7),'SFV+BESS'!$I$7,0))))</f>
        <v>0</v>
      </c>
      <c r="GL652" s="27">
        <f>IF(AND(GJ652&lt;0,GQ651+GJ652/$B$5&gt;$H$2,-GJ652/'Carga-Descarga Año'!$B$5&lt;'SFV+BESS'!$I$7),GJ652/$B$5,IF(AND(GJ652&lt;0,GQ651+GJ652/$B$5&gt;$H$2,-GJ652/'Carga-Descarga Año'!$B$5&gt;'SFV+BESS'!$I$7),-'SFV+BESS'!$I$7,IF(AND(GJ652&lt;0,GQ651+GJ652/$B$5&lt;$H$2),-MIN('SFV+BESS'!$I$7,GQ651-$H$2),0)))</f>
        <v>0</v>
      </c>
      <c r="GM652" s="33"/>
      <c r="GN652" s="33">
        <f t="shared" si="747"/>
        <v>0</v>
      </c>
      <c r="GO652" s="27">
        <f t="shared" si="787"/>
        <v>0</v>
      </c>
      <c r="GP652" s="27">
        <f t="shared" si="748"/>
        <v>0</v>
      </c>
      <c r="GQ652" s="28">
        <f>IF((GQ651+GK652+GL652)&gt;=$B$2*'SFV+BESS'!$I$9, $B$2*'SFV+BESS'!$I$9, (GQ651+GK652+GL652))</f>
        <v>173.61249999999998</v>
      </c>
      <c r="GR652" s="110">
        <f t="shared" si="788"/>
        <v>72.477839404150572</v>
      </c>
    </row>
    <row r="653" spans="1:200">
      <c r="A653" s="249"/>
      <c r="B653" s="48">
        <v>26.8333333333334</v>
      </c>
      <c r="C653" s="38">
        <f t="shared" si="730"/>
        <v>27.350926011209655</v>
      </c>
      <c r="D653" s="2">
        <f>Gen_Cons_Horario!B679</f>
        <v>0</v>
      </c>
      <c r="E653" s="140">
        <f t="shared" si="760"/>
        <v>27.350926011209655</v>
      </c>
      <c r="F653" s="116">
        <f>IF(AND(E653&gt;0,E653*$B$4+L652&lt;=$B$2*'SFV+BESS'!$I$9,E653&lt;'SFV+BESS'!$I$7), E653*$B$4, IF(AND(E653&gt;0,E653*$B$4+L652&gt;$B$2*'SFV+BESS'!$I$9,E653*$B$4&lt;'SFV+BESS'!$I$7),$B$2*'SFV+BESS'!$I$9-L652,IF(AND(E653&gt;0,E653*$B$4+L652&gt;$B$2*'SFV+BESS'!$I$9,E653*$B$4&gt;'SFV+BESS'!$I$7,L652&lt;$B$2*'SFV+BESS'!$I$9),$B$2*'SFV+BESS'!$I$9-L652,IF(AND(E653&gt;0,E653*$B$4+L652&lt;=$B$2*'SFV+BESS'!$I$9,E653&gt;'SFV+BESS'!$I$7),'SFV+BESS'!$I$7,0))))</f>
        <v>0</v>
      </c>
      <c r="G653" s="27">
        <f>IF(AND(E653&lt;0,L652+E653/$B$5&gt;$H$2,-E653/'Carga-Descarga Año'!$B$5&lt;'SFV+BESS'!$I$7),E653/$B$5,IF(AND(E653&lt;0,L652+E653/$B$5&gt;$H$2,-E653/'Carga-Descarga Año'!$B$5&gt;'SFV+BESS'!$I$7),-'SFV+BESS'!$I$7,IF(AND(E653&lt;0,L652+E653/$B$5&lt;$H$2),-MIN('SFV+BESS'!$I$7,L652-$H$2),0)))</f>
        <v>0</v>
      </c>
      <c r="I653" s="38">
        <f t="shared" si="761"/>
        <v>0</v>
      </c>
      <c r="J653" s="27">
        <f t="shared" si="763"/>
        <v>0</v>
      </c>
      <c r="K653" s="27">
        <f t="shared" si="762"/>
        <v>0</v>
      </c>
      <c r="L653" s="28">
        <f>IF((L652+F653+G653)&gt;=$B$2*'SFV+BESS'!$I$9, $B$2*'SFV+BESS'!$I$9, (L652+F653+G653))</f>
        <v>173.61249999999998</v>
      </c>
      <c r="M653" s="110">
        <f t="shared" si="764"/>
        <v>27.350926011209655</v>
      </c>
      <c r="R653" s="251"/>
      <c r="S653" s="48">
        <v>26.8333333333334</v>
      </c>
      <c r="T653" s="2">
        <f t="shared" si="749"/>
        <v>9.3267324901157203</v>
      </c>
      <c r="U653" s="2">
        <f>Gen_Cons_Horario!B1423</f>
        <v>0</v>
      </c>
      <c r="V653" s="35">
        <f t="shared" si="724"/>
        <v>9.3267324901157203</v>
      </c>
      <c r="W653" s="116">
        <f>IF(AND(V653&gt;0,V653*$B$4+AC652&lt;=$B$2*'SFV+BESS'!$I$9,V653&lt;'SFV+BESS'!$I$7), V653*$B$4, IF(AND(V653&gt;0,V653*$B$4+AC652&gt;$B$2*'SFV+BESS'!$I$9,V653*$B$4&lt;'SFV+BESS'!$I$7),$B$2*'SFV+BESS'!$I$9-AC652,IF(AND(V653&gt;0,V653*$B$4+AC652&gt;$B$2*'SFV+BESS'!$I$9,V653*$B$4&gt;'SFV+BESS'!$I$7,AC652&lt;$B$2*'SFV+BESS'!$I$9),$B$2*'SFV+BESS'!$I$9-AC652,IF(AND(V653&gt;0,V653*$B$4+AC652&lt;=$B$2*'SFV+BESS'!$I$9,V653&gt;'SFV+BESS'!$I$7),'SFV+BESS'!$I$7,0))))</f>
        <v>0.64278697077921265</v>
      </c>
      <c r="X653" s="27">
        <f>IF(AND(V653&lt;0,AC652+V653/$B$5&gt;$H$2,-V653/'Carga-Descarga Año'!$B$5&lt;'SFV+BESS'!$I$7),V653/$B$5,IF(AND(V653&lt;0,AC652+V653/$B$5&gt;$H$2,-V653/'Carga-Descarga Año'!$B$5&gt;'SFV+BESS'!$I$7),-'SFV+BESS'!$I$7,IF(AND(V653&lt;0,AC652+V653/$B$5&lt;$H$2),-MIN('SFV+BESS'!$I$7,AC652-$H$2),0)))</f>
        <v>0</v>
      </c>
      <c r="Z653" s="33">
        <f t="shared" si="718"/>
        <v>0</v>
      </c>
      <c r="AA653" s="27">
        <f t="shared" si="765"/>
        <v>0</v>
      </c>
      <c r="AB653" s="27">
        <f t="shared" si="789"/>
        <v>0</v>
      </c>
      <c r="AC653" s="28">
        <f>IF((AC652+W653+X653)&gt;=$B$2*'SFV+BESS'!$I$9, $B$2*'SFV+BESS'!$I$9, (AC652+W653+X653))</f>
        <v>173.61249999999998</v>
      </c>
      <c r="AD653" s="110">
        <f t="shared" si="766"/>
        <v>8.6501146261376007</v>
      </c>
      <c r="AI653" s="251"/>
      <c r="AJ653" s="48">
        <v>26.8333333333334</v>
      </c>
      <c r="AK653" s="52">
        <f t="shared" si="750"/>
        <v>0</v>
      </c>
      <c r="AL653" s="33">
        <f>Gen_Cons_Horario!B2095</f>
        <v>0</v>
      </c>
      <c r="AM653" s="35">
        <f t="shared" si="725"/>
        <v>0</v>
      </c>
      <c r="AN653" s="116">
        <f>IF(AND(AM653&gt;0,AM653*$B$4+AT652&lt;=$B$2*'SFV+BESS'!$I$9,AM653&lt;'SFV+BESS'!$I$7), AM653*$B$4, IF(AND(AM653&gt;0,AM653*$B$4+AT652&gt;$B$2*'SFV+BESS'!$I$9,AM653*$B$4&lt;'SFV+BESS'!$I$7),$B$2*'SFV+BESS'!$I$9-AT652,IF(AND(AM653&gt;0,AM653*$B$4+AT652&gt;$B$2*'SFV+BESS'!$I$9,AM653*$B$4&gt;'SFV+BESS'!$I$7,AT652&lt;$B$2*'SFV+BESS'!$I$9),$B$2*'SFV+BESS'!$I$9-AT652,IF(AND(AM653&gt;0,AM653*$B$4+AT652&lt;=$B$2*'SFV+BESS'!$I$9,AM653&gt;'SFV+BESS'!$I$7),'SFV+BESS'!$I$7,0))))</f>
        <v>0</v>
      </c>
      <c r="AO653" s="27">
        <f>IF(AND(AM653&lt;0,AT652+AM653/$B$5&gt;$H$2,-AM653/'Carga-Descarga Año'!$B$5&lt;'SFV+BESS'!$I$7),AM653/$B$5,IF(AND(AM653&lt;0,AT652+AM653/$B$5&gt;$H$2,-AM653/'Carga-Descarga Año'!$B$5&gt;'SFV+BESS'!$I$7),-'SFV+BESS'!$I$7,IF(AND(AM653&lt;0,AT652+AM653/$B$5&lt;$H$2),-MIN('SFV+BESS'!$I$7,AT652-$H$2),0)))</f>
        <v>0</v>
      </c>
      <c r="AP653" s="33"/>
      <c r="AQ653" s="33">
        <f t="shared" si="731"/>
        <v>0</v>
      </c>
      <c r="AR653" s="27">
        <f t="shared" si="767"/>
        <v>0</v>
      </c>
      <c r="AS653" s="27">
        <f t="shared" si="732"/>
        <v>0</v>
      </c>
      <c r="AT653" s="28">
        <f>IF((AT652+AN653+AO653)&gt;=$B$2*'SFV+BESS'!$I$9, $B$2*'SFV+BESS'!$I$9, (AT652+AN653+AO653))</f>
        <v>173.61249999999998</v>
      </c>
      <c r="AU653" s="110">
        <f t="shared" si="768"/>
        <v>0</v>
      </c>
      <c r="AZ653" s="251"/>
      <c r="BA653" s="48">
        <v>26.8333333333334</v>
      </c>
      <c r="BB653" s="33">
        <f t="shared" si="751"/>
        <v>0</v>
      </c>
      <c r="BC653" s="33">
        <f>Gen_Cons_Horario!B2839</f>
        <v>0</v>
      </c>
      <c r="BD653" s="35">
        <f t="shared" si="726"/>
        <v>0</v>
      </c>
      <c r="BE653" s="116">
        <f>IF(AND(BD653&gt;0,BD653*$B$4+BK652&lt;=$B$2*'SFV+BESS'!$I$9,BD653&lt;'SFV+BESS'!$I$7), BD653*$B$4, IF(AND(BD653&gt;0,BD653*$B$4+BK652&gt;$B$2*'SFV+BESS'!$I$9,BD653*$B$4&lt;'SFV+BESS'!$I$7),$B$2*'SFV+BESS'!$I$9-BK652,IF(AND(BD653&gt;0,BD653*$B$4+BK652&gt;$B$2*'SFV+BESS'!$I$9,BD653*$B$4&gt;'SFV+BESS'!$I$7,BK652&lt;$B$2*'SFV+BESS'!$I$9),$B$2*'SFV+BESS'!$I$9-BK652,IF(AND(BD653&gt;0,BD653*$B$4+BK652&lt;=$B$2*'SFV+BESS'!$I$9,BD653&gt;'SFV+BESS'!$I$7),'SFV+BESS'!$I$7,0))))</f>
        <v>0</v>
      </c>
      <c r="BF653" s="27">
        <f>IF(AND(BD653&lt;0,BK652+BD653/$B$5&gt;$H$2,-BD653/'Carga-Descarga Año'!$B$5&lt;'SFV+BESS'!$I$7),BD653/$B$5,IF(AND(BD653&lt;0,BK652+BD653/$B$5&gt;$H$2,-BD653/'Carga-Descarga Año'!$B$5&gt;'SFV+BESS'!$I$7),-'SFV+BESS'!$I$7,IF(AND(BD653&lt;0,BK652+BD653/$B$5&lt;$H$2),-MIN('SFV+BESS'!$I$7,BK652-$H$2),0)))</f>
        <v>0</v>
      </c>
      <c r="BG653" s="33"/>
      <c r="BH653" s="33">
        <f t="shared" si="733"/>
        <v>0</v>
      </c>
      <c r="BI653" s="27">
        <f t="shared" si="769"/>
        <v>0</v>
      </c>
      <c r="BJ653" s="27">
        <f t="shared" si="734"/>
        <v>0</v>
      </c>
      <c r="BK653" s="28">
        <f>IF((BK652+BE653+BF653)&gt;=$B$2*'SFV+BESS'!$I$9, $B$2*'SFV+BESS'!$I$9, (BK652+BE653+BF653))</f>
        <v>173.61249999999998</v>
      </c>
      <c r="BL653" s="110">
        <f t="shared" si="770"/>
        <v>0</v>
      </c>
      <c r="BQ653" s="251"/>
      <c r="BR653" s="48">
        <v>26.8333333333334</v>
      </c>
      <c r="BS653" s="33">
        <f t="shared" si="752"/>
        <v>0</v>
      </c>
      <c r="BT653" s="33">
        <f>Gen_Cons_Horario!B3559</f>
        <v>0</v>
      </c>
      <c r="BU653" s="35">
        <f t="shared" si="727"/>
        <v>0</v>
      </c>
      <c r="BV653" s="116">
        <f>IF(AND(BU653&gt;0,BU653*$B$4+CB652&lt;=$B$2*'SFV+BESS'!$I$9,BU653&lt;'SFV+BESS'!$I$7), BU653*$B$4, IF(AND(BU653&gt;0,BU653*$B$4+CB652&gt;$B$2*'SFV+BESS'!$I$9,BU653*$B$4&lt;'SFV+BESS'!$I$7),$B$2*'SFV+BESS'!$I$9-CB652,IF(AND(BU653&gt;0,BU653*$B$4+CB652&gt;$B$2*'SFV+BESS'!$I$9,BU653*$B$4&gt;'SFV+BESS'!$I$7,CB652&lt;$B$2*'SFV+BESS'!$I$9),$B$2*'SFV+BESS'!$I$9-CB652,IF(AND(BU653&gt;0,BU653*$B$4+CB652&lt;=$B$2*'SFV+BESS'!$I$9,BU653&gt;'SFV+BESS'!$I$7),'SFV+BESS'!$I$7,0))))</f>
        <v>0</v>
      </c>
      <c r="BW653" s="27">
        <f>IF(AND(BU653&lt;0,CB652+BU653/$B$5&gt;$H$2,-BU653/'Carga-Descarga Año'!$B$5&lt;'SFV+BESS'!$I$7),BU653/$B$5,IF(AND(BU653&lt;0,CB652+BU653/$B$5&gt;$H$2,-BU653/'Carga-Descarga Año'!$B$5&gt;'SFV+BESS'!$I$7),-'SFV+BESS'!$I$7,IF(AND(BU653&lt;0,CB652+BU653/$B$5&lt;$H$2),-MIN('SFV+BESS'!$I$7,CB652-$H$2),0)))</f>
        <v>0</v>
      </c>
      <c r="BX653" s="33"/>
      <c r="BY653" s="33">
        <f t="shared" si="735"/>
        <v>0</v>
      </c>
      <c r="BZ653" s="27">
        <f t="shared" si="771"/>
        <v>0</v>
      </c>
      <c r="CA653" s="27">
        <f t="shared" si="772"/>
        <v>0</v>
      </c>
      <c r="CB653" s="28">
        <f>IF((CB652+BV653+BW653)&gt;=$B$2*'SFV+BESS'!$I$9, $B$2*'SFV+BESS'!$I$9, (CB652+BV653+BW653))</f>
        <v>173.61249999999998</v>
      </c>
      <c r="CC653" s="110">
        <f t="shared" si="773"/>
        <v>0</v>
      </c>
      <c r="CH653" s="251"/>
      <c r="CI653" s="48">
        <v>26.8333333333334</v>
      </c>
      <c r="CJ653" s="33">
        <f t="shared" si="753"/>
        <v>0</v>
      </c>
      <c r="CK653" s="33">
        <f>Gen_Cons_Horario!B4303</f>
        <v>0</v>
      </c>
      <c r="CL653" s="35">
        <f t="shared" si="728"/>
        <v>0</v>
      </c>
      <c r="CM653" s="116">
        <f>IF(AND(CL653&gt;0,CL653*$B$4+CS652&lt;=$B$2*'SFV+BESS'!$I$9,CL653&lt;'SFV+BESS'!$I$7), CL653*$B$4, IF(AND(CL653&gt;0,CL653*$B$4+CS652&gt;$B$2*'SFV+BESS'!$I$9,CL653*$B$4&lt;'SFV+BESS'!$I$7),$B$2*'SFV+BESS'!$I$9-CS652,IF(AND(CL653&gt;0,CL653*$B$4+CS652&gt;$B$2*'SFV+BESS'!$I$9,CL653*$B$4&gt;'SFV+BESS'!$I$7,CS652&lt;$B$2*'SFV+BESS'!$I$9),$B$2*'SFV+BESS'!$I$9-CS652,IF(AND(CL653&gt;0,CL653*$B$4+CS652&lt;=$B$2*'SFV+BESS'!$I$9,CL653&gt;'SFV+BESS'!$I$7),'SFV+BESS'!$I$7,0))))</f>
        <v>0</v>
      </c>
      <c r="CN653" s="27">
        <f>IF(AND(CL653&lt;0,CS652+CL653/$B$5&gt;$H$2,-CL653/'Carga-Descarga Año'!$B$5&lt;'SFV+BESS'!$I$7),CL653/$B$5,IF(AND(CL653&lt;0,CS652+CL653/$B$5&gt;$H$2,-CL653/'Carga-Descarga Año'!$B$5&gt;'SFV+BESS'!$I$7),-'SFV+BESS'!$I$7,IF(AND(CL653&lt;0,CS652+CL653/$B$5&lt;$H$2),-MIN('SFV+BESS'!$I$7,CS652-$H$2),0)))</f>
        <v>0</v>
      </c>
      <c r="CO653" s="33"/>
      <c r="CP653" s="33">
        <f t="shared" si="736"/>
        <v>0</v>
      </c>
      <c r="CQ653" s="27">
        <f t="shared" si="774"/>
        <v>0</v>
      </c>
      <c r="CR653" s="27">
        <f t="shared" si="737"/>
        <v>0</v>
      </c>
      <c r="CS653" s="28">
        <f>IF((CS652+CM653+CN653)&gt;=$B$2*'SFV+BESS'!$I$9, $B$2*'SFV+BESS'!$I$9, (CS652+CM653+CN653))</f>
        <v>173.61249999999998</v>
      </c>
      <c r="CT653" s="110">
        <f t="shared" si="775"/>
        <v>0</v>
      </c>
      <c r="CY653" s="251"/>
      <c r="CZ653" s="48">
        <v>26.8333333333334</v>
      </c>
      <c r="DA653" s="33">
        <f t="shared" si="754"/>
        <v>0</v>
      </c>
      <c r="DB653" s="33">
        <f>Gen_Cons_Horario!B5023</f>
        <v>0</v>
      </c>
      <c r="DC653" s="35">
        <f t="shared" si="719"/>
        <v>0</v>
      </c>
      <c r="DD653" s="116">
        <f>IF(AND(DC653&gt;0,DC653*$B$4+DJ652&lt;=$B$2*'SFV+BESS'!$I$9,DC653&lt;'SFV+BESS'!$I$7), DC653*$B$4, IF(AND(DC653&gt;0,DC653*$B$4+DJ652&gt;$B$2*'SFV+BESS'!$I$9,DC653*$B$4&lt;'SFV+BESS'!$I$7),$B$2*'SFV+BESS'!$I$9-DJ652,IF(AND(DC653&gt;0,DC653*$B$4+DJ652&gt;$B$2*'SFV+BESS'!$I$9,DC653*$B$4&gt;'SFV+BESS'!$I$7,DJ652&lt;$B$2*'SFV+BESS'!$I$9),$B$2*'SFV+BESS'!$I$9-DJ652,IF(AND(DC653&gt;0,DC653*$B$4+DJ652&lt;=$B$2*'SFV+BESS'!$I$9,DC653&gt;'SFV+BESS'!$I$7),'SFV+BESS'!$I$7,0))))</f>
        <v>0</v>
      </c>
      <c r="DE653" s="27">
        <f>IF(AND(DC653&lt;0,DJ652+DC653/$B$5&gt;$H$2,-DC653/'Carga-Descarga Año'!$B$5&lt;'SFV+BESS'!$I$7),DC653/$B$5,IF(AND(DC653&lt;0,DJ652+DC653/$B$5&gt;$H$2,-DC653/'Carga-Descarga Año'!$B$5&gt;'SFV+BESS'!$I$7),-'SFV+BESS'!$I$7,IF(AND(DC653&lt;0,DJ652+DC653/$B$5&lt;$H$2),-MIN('SFV+BESS'!$I$7,DJ652-$H$2),0)))</f>
        <v>0</v>
      </c>
      <c r="DF653" s="33"/>
      <c r="DG653" s="33">
        <f t="shared" si="738"/>
        <v>0</v>
      </c>
      <c r="DH653" s="27">
        <f t="shared" si="776"/>
        <v>0</v>
      </c>
      <c r="DI653" s="27">
        <f t="shared" si="777"/>
        <v>0</v>
      </c>
      <c r="DJ653" s="28">
        <f>IF((DJ652+DD653+DE653)&gt;=$B$2*'SFV+BESS'!$I$9, $B$2*'SFV+BESS'!$I$9, (DJ652+DD653+DE653))</f>
        <v>173.61249999999998</v>
      </c>
      <c r="DK653" s="110">
        <f t="shared" si="778"/>
        <v>0</v>
      </c>
      <c r="DP653" s="251"/>
      <c r="DQ653" s="48">
        <v>26.8333333333334</v>
      </c>
      <c r="DR653" s="33">
        <f t="shared" si="755"/>
        <v>0</v>
      </c>
      <c r="DS653" s="33">
        <f>Gen_Cons_Horario!B5767</f>
        <v>0</v>
      </c>
      <c r="DT653" s="35">
        <f t="shared" si="720"/>
        <v>0</v>
      </c>
      <c r="DU653" s="116">
        <f>IF(AND(DT653&gt;0,DT653*$B$4+EA652&lt;=$B$2*'SFV+BESS'!$I$9,DT653&lt;'SFV+BESS'!$I$7), DT653*$B$4, IF(AND(DT653&gt;0,DT653*$B$4+EA652&gt;$B$2*'SFV+BESS'!$I$9,DT653*$B$4&lt;'SFV+BESS'!$I$7),$B$2*'SFV+BESS'!$I$9-EA652,IF(AND(DT653&gt;0,DT653*$B$4+EA652&gt;$B$2*'SFV+BESS'!$I$9,DT653*$B$4&gt;'SFV+BESS'!$I$7,EA652&lt;$B$2*'SFV+BESS'!$I$9),$B$2*'SFV+BESS'!$I$9-EA652,IF(AND(DT653&gt;0,DT653*$B$4+EA652&lt;=$B$2*'SFV+BESS'!$I$9,DT653&gt;'SFV+BESS'!$I$7),'SFV+BESS'!$I$7,0))))</f>
        <v>0</v>
      </c>
      <c r="DV653" s="27">
        <f>IF(AND(DT653&lt;0,EA652+DT653/$B$5&gt;$H$2,-DT653/'Carga-Descarga Año'!$B$5&lt;'SFV+BESS'!$I$7),DT653/$B$5,IF(AND(DT653&lt;0,EA652+DT653/$B$5&gt;$H$2,-DT653/'Carga-Descarga Año'!$B$5&gt;'SFV+BESS'!$I$7),-'SFV+BESS'!$I$7,IF(AND(DT653&lt;0,EA652+DT653/$B$5&lt;$H$2),-MIN('SFV+BESS'!$I$7,EA652-$H$2),0)))</f>
        <v>0</v>
      </c>
      <c r="DW653" s="33"/>
      <c r="DX653" s="33">
        <f t="shared" si="739"/>
        <v>0</v>
      </c>
      <c r="DY653" s="27">
        <f t="shared" si="779"/>
        <v>0</v>
      </c>
      <c r="DZ653" s="27">
        <f t="shared" si="740"/>
        <v>0</v>
      </c>
      <c r="EA653" s="28">
        <f>IF((EA652+DU653+DV653)&gt;=$B$2*'SFV+BESS'!$I$9, $B$2*'SFV+BESS'!$I$9, (EA652+DU653+DV653))</f>
        <v>173.61249999999998</v>
      </c>
      <c r="EB653" s="110">
        <f t="shared" si="780"/>
        <v>0</v>
      </c>
      <c r="EG653" s="251"/>
      <c r="EH653" s="48">
        <v>26.8333333333334</v>
      </c>
      <c r="EI653" s="33">
        <f t="shared" si="756"/>
        <v>0</v>
      </c>
      <c r="EJ653" s="33">
        <f>Gen_Cons_Horario!B6511</f>
        <v>0</v>
      </c>
      <c r="EK653" s="35">
        <f t="shared" si="721"/>
        <v>0</v>
      </c>
      <c r="EL653" s="116">
        <f>IF(AND(EK653&gt;0,EK653*$B$4+ER652&lt;=$B$2*'SFV+BESS'!$I$9,EK653&lt;'SFV+BESS'!$I$7), EK653*$B$4, IF(AND(EK653&gt;0,EK653*$B$4+ER652&gt;$B$2*'SFV+BESS'!$I$9,EK653*$B$4&lt;'SFV+BESS'!$I$7),$B$2*'SFV+BESS'!$I$9-ER652,IF(AND(EK653&gt;0,EK653*$B$4+ER652&gt;$B$2*'SFV+BESS'!$I$9,EK653*$B$4&gt;'SFV+BESS'!$I$7,ER652&lt;$B$2*'SFV+BESS'!$I$9),$B$2*'SFV+BESS'!$I$9-ER652,IF(AND(EK653&gt;0,EK653*$B$4+ER652&lt;=$B$2*'SFV+BESS'!$I$9,EK653&gt;'SFV+BESS'!$I$7),'SFV+BESS'!$I$7,0))))</f>
        <v>0</v>
      </c>
      <c r="EM653" s="27">
        <f>IF(AND(EK653&lt;0,ER652+EK653/$B$5&gt;$H$2,-EK653/'Carga-Descarga Año'!$B$5&lt;'SFV+BESS'!$I$7),EK653/$B$5,IF(AND(EK653&lt;0,ER652+EK653/$B$5&gt;$H$2,-EK653/'Carga-Descarga Año'!$B$5&gt;'SFV+BESS'!$I$7),-'SFV+BESS'!$I$7,IF(AND(EK653&lt;0,ER652+EK653/$B$5&lt;$H$2),-MIN('SFV+BESS'!$I$7,ER652-$H$2),0)))</f>
        <v>0</v>
      </c>
      <c r="EN653" s="33"/>
      <c r="EO653" s="33">
        <f t="shared" si="741"/>
        <v>0</v>
      </c>
      <c r="EP653" s="27">
        <f t="shared" si="781"/>
        <v>0</v>
      </c>
      <c r="EQ653" s="27">
        <f t="shared" si="742"/>
        <v>0</v>
      </c>
      <c r="ER653" s="28">
        <f>IF((ER652+EL653+EM653)&gt;=$B$2*'SFV+BESS'!$I$9, $B$2*'SFV+BESS'!$I$9, (ER652+EL653+EM653))</f>
        <v>173.61249999999998</v>
      </c>
      <c r="ES653" s="110">
        <f t="shared" si="782"/>
        <v>0</v>
      </c>
      <c r="EX653" s="251"/>
      <c r="EY653" s="48">
        <v>26.8333333333334</v>
      </c>
      <c r="EZ653" s="33">
        <f t="shared" si="757"/>
        <v>0</v>
      </c>
      <c r="FA653" s="33">
        <f>Gen_Cons_Horario!B7231</f>
        <v>0</v>
      </c>
      <c r="FB653" s="35">
        <f t="shared" si="722"/>
        <v>0</v>
      </c>
      <c r="FC653" s="116">
        <f>IF(AND(FB653&gt;0,FB653*$B$4+FI652&lt;=$B$2*'SFV+BESS'!$I$9,FB653&lt;'SFV+BESS'!$I$7), FB653*$B$4, IF(AND(FB653&gt;0,FB653*$B$4+FI652&gt;$B$2*'SFV+BESS'!$I$9,FB653*$B$4&lt;'SFV+BESS'!$I$7),$B$2*'SFV+BESS'!$I$9-FI652,IF(AND(FB653&gt;0,FB653*$B$4+FI652&gt;$B$2*'SFV+BESS'!$I$9,FB653*$B$4&gt;'SFV+BESS'!$I$7,FI652&lt;$B$2*'SFV+BESS'!$I$9),$B$2*'SFV+BESS'!$I$9-FI652,IF(AND(FB653&gt;0,FB653*$B$4+FI652&lt;=$B$2*'SFV+BESS'!$I$9,FB653&gt;'SFV+BESS'!$I$7),'SFV+BESS'!$I$7,0))))</f>
        <v>0</v>
      </c>
      <c r="FD653" s="27">
        <f>IF(AND(FB653&lt;0,FI652+FB653/$B$5&gt;$H$2,-FB653/'Carga-Descarga Año'!$B$5&lt;'SFV+BESS'!$I$7),FB653/$B$5,IF(AND(FB653&lt;0,FI652+FB653/$B$5&gt;$H$2,-FB653/'Carga-Descarga Año'!$B$5&gt;'SFV+BESS'!$I$7),-'SFV+BESS'!$I$7,IF(AND(FB653&lt;0,FI652+FB653/$B$5&lt;$H$2),-MIN('SFV+BESS'!$I$7,FI652-$H$2),0)))</f>
        <v>0</v>
      </c>
      <c r="FE653" s="33"/>
      <c r="FF653" s="33">
        <f t="shared" si="743"/>
        <v>0</v>
      </c>
      <c r="FG653" s="27">
        <f t="shared" si="783"/>
        <v>0</v>
      </c>
      <c r="FH653" s="27">
        <f t="shared" si="744"/>
        <v>0</v>
      </c>
      <c r="FI653" s="28">
        <f>IF((FI652+FC653+FD653)&gt;=$B$2*'SFV+BESS'!$I$9, $B$2*'SFV+BESS'!$I$9, (FI652+FC653+FD653))</f>
        <v>173.61249999999998</v>
      </c>
      <c r="FJ653" s="110">
        <f t="shared" si="784"/>
        <v>0</v>
      </c>
      <c r="FO653" s="251"/>
      <c r="FP653" s="48">
        <v>26.8333333333334</v>
      </c>
      <c r="FQ653" s="33">
        <f t="shared" si="758"/>
        <v>1.3017977917689063</v>
      </c>
      <c r="FR653" s="33">
        <f>Gen_Cons_Horario!B7975</f>
        <v>0</v>
      </c>
      <c r="FS653" s="35">
        <f t="shared" si="723"/>
        <v>1.3017977917689063</v>
      </c>
      <c r="FT653" s="116">
        <f>IF(AND(FS653&gt;0,FS653*$B$4+FZ652&lt;=$B$2*'SFV+BESS'!$I$9,FS653&lt;'SFV+BESS'!$I$7), FS653*$B$4, IF(AND(FS653&gt;0,FS653*$B$4+FZ652&gt;$B$2*'SFV+BESS'!$I$9,FS653*$B$4&lt;'SFV+BESS'!$I$7),$B$2*'SFV+BESS'!$I$9-FZ652,IF(AND(FS653&gt;0,FS653*$B$4+FZ652&gt;$B$2*'SFV+BESS'!$I$9,FS653*$B$4&gt;'SFV+BESS'!$I$7,FZ652&lt;$B$2*'SFV+BESS'!$I$9),$B$2*'SFV+BESS'!$I$9-FZ652,IF(AND(FS653&gt;0,FS653*$B$4+FZ652&lt;=$B$2*'SFV+BESS'!$I$9,FS653&gt;'SFV+BESS'!$I$7),'SFV+BESS'!$I$7,0))))</f>
        <v>0</v>
      </c>
      <c r="FU653" s="27">
        <f>IF(AND(FS653&lt;0,FZ652+FS653/$B$5&gt;$H$2,-FS653/'Carga-Descarga Año'!$B$5&lt;'SFV+BESS'!$I$7),FS653/$B$5,IF(AND(FS653&lt;0,FZ652+FS653/$B$5&gt;$H$2,-FS653/'Carga-Descarga Año'!$B$5&gt;'SFV+BESS'!$I$7),-'SFV+BESS'!$I$7,IF(AND(FS653&lt;0,FZ652+FS653/$B$5&lt;$H$2),-MIN('SFV+BESS'!$I$7,FZ652-$H$2),0)))</f>
        <v>0</v>
      </c>
      <c r="FV653" s="33"/>
      <c r="FW653" s="33">
        <f t="shared" si="745"/>
        <v>0</v>
      </c>
      <c r="FX653" s="27">
        <f t="shared" si="785"/>
        <v>0</v>
      </c>
      <c r="FY653" s="27">
        <f t="shared" si="746"/>
        <v>0</v>
      </c>
      <c r="FZ653" s="28">
        <f>IF((FZ652+FT653+FU653)&gt;=$B$2*'SFV+BESS'!$I$9, $B$2*'SFV+BESS'!$I$9, (FZ652+FT653+FU653))</f>
        <v>173.61249999999998</v>
      </c>
      <c r="GA653" s="110">
        <f t="shared" si="786"/>
        <v>1.3017977917689063</v>
      </c>
      <c r="GF653" s="251"/>
      <c r="GG653" s="48">
        <v>26.8333333333334</v>
      </c>
      <c r="GH653" s="33">
        <f t="shared" si="759"/>
        <v>19.953413277256026</v>
      </c>
      <c r="GI653" s="33">
        <f>Gen_Cons_Horario!B8695</f>
        <v>0</v>
      </c>
      <c r="GJ653" s="35">
        <f t="shared" si="729"/>
        <v>19.953413277256026</v>
      </c>
      <c r="GK653" s="116">
        <f>IF(AND(GJ653&gt;0,GJ653*$B$4+GQ652&lt;=$B$2*'SFV+BESS'!$I$9,GJ653&lt;'SFV+BESS'!$I$7), GJ653*$B$4, IF(AND(GJ653&gt;0,GJ653*$B$4+GQ652&gt;$B$2*'SFV+BESS'!$I$9,GJ653*$B$4&lt;'SFV+BESS'!$I$7),$B$2*'SFV+BESS'!$I$9-GQ652,IF(AND(GJ653&gt;0,GJ653*$B$4+GQ652&gt;$B$2*'SFV+BESS'!$I$9,GJ653*$B$4&gt;'SFV+BESS'!$I$7,GQ652&lt;$B$2*'SFV+BESS'!$I$9),$B$2*'SFV+BESS'!$I$9-GQ652,IF(AND(GJ653&gt;0,GJ653*$B$4+GQ652&lt;=$B$2*'SFV+BESS'!$I$9,GJ653&gt;'SFV+BESS'!$I$7),'SFV+BESS'!$I$7,0))))</f>
        <v>0</v>
      </c>
      <c r="GL653" s="27">
        <f>IF(AND(GJ653&lt;0,GQ652+GJ653/$B$5&gt;$H$2,-GJ653/'Carga-Descarga Año'!$B$5&lt;'SFV+BESS'!$I$7),GJ653/$B$5,IF(AND(GJ653&lt;0,GQ652+GJ653/$B$5&gt;$H$2,-GJ653/'Carga-Descarga Año'!$B$5&gt;'SFV+BESS'!$I$7),-'SFV+BESS'!$I$7,IF(AND(GJ653&lt;0,GQ652+GJ653/$B$5&lt;$H$2),-MIN('SFV+BESS'!$I$7,GQ652-$H$2),0)))</f>
        <v>0</v>
      </c>
      <c r="GM653" s="33"/>
      <c r="GN653" s="33">
        <f t="shared" si="747"/>
        <v>0</v>
      </c>
      <c r="GO653" s="27">
        <f t="shared" si="787"/>
        <v>0</v>
      </c>
      <c r="GP653" s="27">
        <f t="shared" si="748"/>
        <v>0</v>
      </c>
      <c r="GQ653" s="28">
        <f>IF((GQ652+GK653+GL653)&gt;=$B$2*'SFV+BESS'!$I$9, $B$2*'SFV+BESS'!$I$9, (GQ652+GK653+GL653))</f>
        <v>173.61249999999998</v>
      </c>
      <c r="GR653" s="110">
        <f t="shared" si="788"/>
        <v>19.953413277256026</v>
      </c>
    </row>
    <row r="654" spans="1:200">
      <c r="A654" s="249"/>
      <c r="B654" s="48">
        <v>26.875</v>
      </c>
      <c r="C654" s="38">
        <f t="shared" si="730"/>
        <v>0</v>
      </c>
      <c r="D654" s="2">
        <f>Gen_Cons_Horario!B680</f>
        <v>0</v>
      </c>
      <c r="E654" s="140">
        <f t="shared" si="760"/>
        <v>0</v>
      </c>
      <c r="F654" s="116">
        <f>IF(AND(E654&gt;0,E654*$B$4+L653&lt;=$B$2*'SFV+BESS'!$I$9,E654&lt;'SFV+BESS'!$I$7), E654*$B$4, IF(AND(E654&gt;0,E654*$B$4+L653&gt;$B$2*'SFV+BESS'!$I$9,E654*$B$4&lt;'SFV+BESS'!$I$7),$B$2*'SFV+BESS'!$I$9-L653,IF(AND(E654&gt;0,E654*$B$4+L653&gt;$B$2*'SFV+BESS'!$I$9,E654*$B$4&gt;'SFV+BESS'!$I$7,L653&lt;$B$2*'SFV+BESS'!$I$9),$B$2*'SFV+BESS'!$I$9-L653,IF(AND(E654&gt;0,E654*$B$4+L653&lt;=$B$2*'SFV+BESS'!$I$9,E654&gt;'SFV+BESS'!$I$7),'SFV+BESS'!$I$7,0))))</f>
        <v>0</v>
      </c>
      <c r="G654" s="27">
        <f>IF(AND(E654&lt;0,L653+E654/$B$5&gt;$H$2,-E654/'Carga-Descarga Año'!$B$5&lt;'SFV+BESS'!$I$7),E654/$B$5,IF(AND(E654&lt;0,L653+E654/$B$5&gt;$H$2,-E654/'Carga-Descarga Año'!$B$5&gt;'SFV+BESS'!$I$7),-'SFV+BESS'!$I$7,IF(AND(E654&lt;0,L653+E654/$B$5&lt;$H$2),-MIN('SFV+BESS'!$I$7,L653-$H$2),0)))</f>
        <v>0</v>
      </c>
      <c r="I654" s="38">
        <f t="shared" si="761"/>
        <v>0</v>
      </c>
      <c r="J654" s="27">
        <f t="shared" si="763"/>
        <v>0</v>
      </c>
      <c r="K654" s="27">
        <f t="shared" si="762"/>
        <v>0</v>
      </c>
      <c r="L654" s="28">
        <f>IF((L653+F654+G654)&gt;=$B$2*'SFV+BESS'!$I$9, $B$2*'SFV+BESS'!$I$9, (L653+F654+G654))</f>
        <v>173.61249999999998</v>
      </c>
      <c r="M654" s="110">
        <f t="shared" si="764"/>
        <v>0</v>
      </c>
      <c r="R654" s="251"/>
      <c r="S654" s="48">
        <v>26.875</v>
      </c>
      <c r="T654" s="2">
        <f t="shared" si="749"/>
        <v>0</v>
      </c>
      <c r="U654" s="2">
        <f>Gen_Cons_Horario!B1424</f>
        <v>0</v>
      </c>
      <c r="V654" s="35">
        <f t="shared" si="724"/>
        <v>0</v>
      </c>
      <c r="W654" s="116">
        <f>IF(AND(V654&gt;0,V654*$B$4+AC653&lt;=$B$2*'SFV+BESS'!$I$9,V654&lt;'SFV+BESS'!$I$7), V654*$B$4, IF(AND(V654&gt;0,V654*$B$4+AC653&gt;$B$2*'SFV+BESS'!$I$9,V654*$B$4&lt;'SFV+BESS'!$I$7),$B$2*'SFV+BESS'!$I$9-AC653,IF(AND(V654&gt;0,V654*$B$4+AC653&gt;$B$2*'SFV+BESS'!$I$9,V654*$B$4&gt;'SFV+BESS'!$I$7,AC653&lt;$B$2*'SFV+BESS'!$I$9),$B$2*'SFV+BESS'!$I$9-AC653,IF(AND(V654&gt;0,V654*$B$4+AC653&lt;=$B$2*'SFV+BESS'!$I$9,V654&gt;'SFV+BESS'!$I$7),'SFV+BESS'!$I$7,0))))</f>
        <v>0</v>
      </c>
      <c r="X654" s="27">
        <f>IF(AND(V654&lt;0,AC653+V654/$B$5&gt;$H$2,-V654/'Carga-Descarga Año'!$B$5&lt;'SFV+BESS'!$I$7),V654/$B$5,IF(AND(V654&lt;0,AC653+V654/$B$5&gt;$H$2,-V654/'Carga-Descarga Año'!$B$5&gt;'SFV+BESS'!$I$7),-'SFV+BESS'!$I$7,IF(AND(V654&lt;0,AC653+V654/$B$5&lt;$H$2),-MIN('SFV+BESS'!$I$7,AC653-$H$2),0)))</f>
        <v>0</v>
      </c>
      <c r="Z654" s="33">
        <f t="shared" si="718"/>
        <v>0</v>
      </c>
      <c r="AA654" s="27">
        <f t="shared" si="765"/>
        <v>0</v>
      </c>
      <c r="AB654" s="27">
        <f t="shared" si="789"/>
        <v>0</v>
      </c>
      <c r="AC654" s="28">
        <f>IF((AC653+W654+X654)&gt;=$B$2*'SFV+BESS'!$I$9, $B$2*'SFV+BESS'!$I$9, (AC653+W654+X654))</f>
        <v>173.61249999999998</v>
      </c>
      <c r="AD654" s="110">
        <f t="shared" si="766"/>
        <v>0</v>
      </c>
      <c r="AI654" s="251"/>
      <c r="AJ654" s="48">
        <v>26.875</v>
      </c>
      <c r="AK654" s="52">
        <f t="shared" si="750"/>
        <v>0</v>
      </c>
      <c r="AL654" s="33">
        <f>Gen_Cons_Horario!B2096</f>
        <v>0</v>
      </c>
      <c r="AM654" s="35">
        <f t="shared" si="725"/>
        <v>0</v>
      </c>
      <c r="AN654" s="116">
        <f>IF(AND(AM654&gt;0,AM654*$B$4+AT653&lt;=$B$2*'SFV+BESS'!$I$9,AM654&lt;'SFV+BESS'!$I$7), AM654*$B$4, IF(AND(AM654&gt;0,AM654*$B$4+AT653&gt;$B$2*'SFV+BESS'!$I$9,AM654*$B$4&lt;'SFV+BESS'!$I$7),$B$2*'SFV+BESS'!$I$9-AT653,IF(AND(AM654&gt;0,AM654*$B$4+AT653&gt;$B$2*'SFV+BESS'!$I$9,AM654*$B$4&gt;'SFV+BESS'!$I$7,AT653&lt;$B$2*'SFV+BESS'!$I$9),$B$2*'SFV+BESS'!$I$9-AT653,IF(AND(AM654&gt;0,AM654*$B$4+AT653&lt;=$B$2*'SFV+BESS'!$I$9,AM654&gt;'SFV+BESS'!$I$7),'SFV+BESS'!$I$7,0))))</f>
        <v>0</v>
      </c>
      <c r="AO654" s="27">
        <f>IF(AND(AM654&lt;0,AT653+AM654/$B$5&gt;$H$2,-AM654/'Carga-Descarga Año'!$B$5&lt;'SFV+BESS'!$I$7),AM654/$B$5,IF(AND(AM654&lt;0,AT653+AM654/$B$5&gt;$H$2,-AM654/'Carga-Descarga Año'!$B$5&gt;'SFV+BESS'!$I$7),-'SFV+BESS'!$I$7,IF(AND(AM654&lt;0,AT653+AM654/$B$5&lt;$H$2),-MIN('SFV+BESS'!$I$7,AT653-$H$2),0)))</f>
        <v>0</v>
      </c>
      <c r="AP654" s="33"/>
      <c r="AQ654" s="33">
        <f t="shared" si="731"/>
        <v>0</v>
      </c>
      <c r="AR654" s="27">
        <f t="shared" si="767"/>
        <v>0</v>
      </c>
      <c r="AS654" s="27">
        <f t="shared" si="732"/>
        <v>0</v>
      </c>
      <c r="AT654" s="28">
        <f>IF((AT653+AN654+AO654)&gt;=$B$2*'SFV+BESS'!$I$9, $B$2*'SFV+BESS'!$I$9, (AT653+AN654+AO654))</f>
        <v>173.61249999999998</v>
      </c>
      <c r="AU654" s="110">
        <f t="shared" si="768"/>
        <v>0</v>
      </c>
      <c r="AZ654" s="251"/>
      <c r="BA654" s="48">
        <v>26.875</v>
      </c>
      <c r="BB654" s="33">
        <f t="shared" si="751"/>
        <v>0</v>
      </c>
      <c r="BC654" s="33">
        <f>Gen_Cons_Horario!B2840</f>
        <v>0</v>
      </c>
      <c r="BD654" s="35">
        <f t="shared" si="726"/>
        <v>0</v>
      </c>
      <c r="BE654" s="116">
        <f>IF(AND(BD654&gt;0,BD654*$B$4+BK653&lt;=$B$2*'SFV+BESS'!$I$9,BD654&lt;'SFV+BESS'!$I$7), BD654*$B$4, IF(AND(BD654&gt;0,BD654*$B$4+BK653&gt;$B$2*'SFV+BESS'!$I$9,BD654*$B$4&lt;'SFV+BESS'!$I$7),$B$2*'SFV+BESS'!$I$9-BK653,IF(AND(BD654&gt;0,BD654*$B$4+BK653&gt;$B$2*'SFV+BESS'!$I$9,BD654*$B$4&gt;'SFV+BESS'!$I$7,BK653&lt;$B$2*'SFV+BESS'!$I$9),$B$2*'SFV+BESS'!$I$9-BK653,IF(AND(BD654&gt;0,BD654*$B$4+BK653&lt;=$B$2*'SFV+BESS'!$I$9,BD654&gt;'SFV+BESS'!$I$7),'SFV+BESS'!$I$7,0))))</f>
        <v>0</v>
      </c>
      <c r="BF654" s="27">
        <f>IF(AND(BD654&lt;0,BK653+BD654/$B$5&gt;$H$2,-BD654/'Carga-Descarga Año'!$B$5&lt;'SFV+BESS'!$I$7),BD654/$B$5,IF(AND(BD654&lt;0,BK653+BD654/$B$5&gt;$H$2,-BD654/'Carga-Descarga Año'!$B$5&gt;'SFV+BESS'!$I$7),-'SFV+BESS'!$I$7,IF(AND(BD654&lt;0,BK653+BD654/$B$5&lt;$H$2),-MIN('SFV+BESS'!$I$7,BK653-$H$2),0)))</f>
        <v>0</v>
      </c>
      <c r="BG654" s="33"/>
      <c r="BH654" s="33">
        <f t="shared" si="733"/>
        <v>0</v>
      </c>
      <c r="BI654" s="27">
        <f t="shared" si="769"/>
        <v>0</v>
      </c>
      <c r="BJ654" s="27">
        <f t="shared" si="734"/>
        <v>0</v>
      </c>
      <c r="BK654" s="28">
        <f>IF((BK653+BE654+BF654)&gt;=$B$2*'SFV+BESS'!$I$9, $B$2*'SFV+BESS'!$I$9, (BK653+BE654+BF654))</f>
        <v>173.61249999999998</v>
      </c>
      <c r="BL654" s="110">
        <f t="shared" si="770"/>
        <v>0</v>
      </c>
      <c r="BQ654" s="251"/>
      <c r="BR654" s="48">
        <v>26.875</v>
      </c>
      <c r="BS654" s="33">
        <f t="shared" si="752"/>
        <v>0</v>
      </c>
      <c r="BT654" s="33">
        <f>Gen_Cons_Horario!B3560</f>
        <v>0</v>
      </c>
      <c r="BU654" s="35">
        <f t="shared" si="727"/>
        <v>0</v>
      </c>
      <c r="BV654" s="116">
        <f>IF(AND(BU654&gt;0,BU654*$B$4+CB653&lt;=$B$2*'SFV+BESS'!$I$9,BU654&lt;'SFV+BESS'!$I$7), BU654*$B$4, IF(AND(BU654&gt;0,BU654*$B$4+CB653&gt;$B$2*'SFV+BESS'!$I$9,BU654*$B$4&lt;'SFV+BESS'!$I$7),$B$2*'SFV+BESS'!$I$9-CB653,IF(AND(BU654&gt;0,BU654*$B$4+CB653&gt;$B$2*'SFV+BESS'!$I$9,BU654*$B$4&gt;'SFV+BESS'!$I$7,CB653&lt;$B$2*'SFV+BESS'!$I$9),$B$2*'SFV+BESS'!$I$9-CB653,IF(AND(BU654&gt;0,BU654*$B$4+CB653&lt;=$B$2*'SFV+BESS'!$I$9,BU654&gt;'SFV+BESS'!$I$7),'SFV+BESS'!$I$7,0))))</f>
        <v>0</v>
      </c>
      <c r="BW654" s="27">
        <f>IF(AND(BU654&lt;0,CB653+BU654/$B$5&gt;$H$2,-BU654/'Carga-Descarga Año'!$B$5&lt;'SFV+BESS'!$I$7),BU654/$B$5,IF(AND(BU654&lt;0,CB653+BU654/$B$5&gt;$H$2,-BU654/'Carga-Descarga Año'!$B$5&gt;'SFV+BESS'!$I$7),-'SFV+BESS'!$I$7,IF(AND(BU654&lt;0,CB653+BU654/$B$5&lt;$H$2),-MIN('SFV+BESS'!$I$7,CB653-$H$2),0)))</f>
        <v>0</v>
      </c>
      <c r="BX654" s="33"/>
      <c r="BY654" s="33">
        <f t="shared" si="735"/>
        <v>0</v>
      </c>
      <c r="BZ654" s="27">
        <f t="shared" si="771"/>
        <v>0</v>
      </c>
      <c r="CA654" s="27">
        <f t="shared" si="772"/>
        <v>0</v>
      </c>
      <c r="CB654" s="28">
        <f>IF((CB653+BV654+BW654)&gt;=$B$2*'SFV+BESS'!$I$9, $B$2*'SFV+BESS'!$I$9, (CB653+BV654+BW654))</f>
        <v>173.61249999999998</v>
      </c>
      <c r="CC654" s="110">
        <f t="shared" si="773"/>
        <v>0</v>
      </c>
      <c r="CH654" s="251"/>
      <c r="CI654" s="48">
        <v>26.875</v>
      </c>
      <c r="CJ654" s="33">
        <f t="shared" si="753"/>
        <v>0</v>
      </c>
      <c r="CK654" s="33">
        <f>Gen_Cons_Horario!B4304</f>
        <v>0</v>
      </c>
      <c r="CL654" s="35">
        <f t="shared" si="728"/>
        <v>0</v>
      </c>
      <c r="CM654" s="116">
        <f>IF(AND(CL654&gt;0,CL654*$B$4+CS653&lt;=$B$2*'SFV+BESS'!$I$9,CL654&lt;'SFV+BESS'!$I$7), CL654*$B$4, IF(AND(CL654&gt;0,CL654*$B$4+CS653&gt;$B$2*'SFV+BESS'!$I$9,CL654*$B$4&lt;'SFV+BESS'!$I$7),$B$2*'SFV+BESS'!$I$9-CS653,IF(AND(CL654&gt;0,CL654*$B$4+CS653&gt;$B$2*'SFV+BESS'!$I$9,CL654*$B$4&gt;'SFV+BESS'!$I$7,CS653&lt;$B$2*'SFV+BESS'!$I$9),$B$2*'SFV+BESS'!$I$9-CS653,IF(AND(CL654&gt;0,CL654*$B$4+CS653&lt;=$B$2*'SFV+BESS'!$I$9,CL654&gt;'SFV+BESS'!$I$7),'SFV+BESS'!$I$7,0))))</f>
        <v>0</v>
      </c>
      <c r="CN654" s="27">
        <f>IF(AND(CL654&lt;0,CS653+CL654/$B$5&gt;$H$2,-CL654/'Carga-Descarga Año'!$B$5&lt;'SFV+BESS'!$I$7),CL654/$B$5,IF(AND(CL654&lt;0,CS653+CL654/$B$5&gt;$H$2,-CL654/'Carga-Descarga Año'!$B$5&gt;'SFV+BESS'!$I$7),-'SFV+BESS'!$I$7,IF(AND(CL654&lt;0,CS653+CL654/$B$5&lt;$H$2),-MIN('SFV+BESS'!$I$7,CS653-$H$2),0)))</f>
        <v>0</v>
      </c>
      <c r="CO654" s="33"/>
      <c r="CP654" s="33">
        <f t="shared" si="736"/>
        <v>0</v>
      </c>
      <c r="CQ654" s="27">
        <f t="shared" si="774"/>
        <v>0</v>
      </c>
      <c r="CR654" s="27">
        <f t="shared" si="737"/>
        <v>0</v>
      </c>
      <c r="CS654" s="28">
        <f>IF((CS653+CM654+CN654)&gt;=$B$2*'SFV+BESS'!$I$9, $B$2*'SFV+BESS'!$I$9, (CS653+CM654+CN654))</f>
        <v>173.61249999999998</v>
      </c>
      <c r="CT654" s="110">
        <f t="shared" si="775"/>
        <v>0</v>
      </c>
      <c r="CY654" s="251"/>
      <c r="CZ654" s="48">
        <v>26.875</v>
      </c>
      <c r="DA654" s="33">
        <f t="shared" si="754"/>
        <v>0</v>
      </c>
      <c r="DB654" s="33">
        <f>Gen_Cons_Horario!B5024</f>
        <v>0</v>
      </c>
      <c r="DC654" s="35">
        <f t="shared" si="719"/>
        <v>0</v>
      </c>
      <c r="DD654" s="116">
        <f>IF(AND(DC654&gt;0,DC654*$B$4+DJ653&lt;=$B$2*'SFV+BESS'!$I$9,DC654&lt;'SFV+BESS'!$I$7), DC654*$B$4, IF(AND(DC654&gt;0,DC654*$B$4+DJ653&gt;$B$2*'SFV+BESS'!$I$9,DC654*$B$4&lt;'SFV+BESS'!$I$7),$B$2*'SFV+BESS'!$I$9-DJ653,IF(AND(DC654&gt;0,DC654*$B$4+DJ653&gt;$B$2*'SFV+BESS'!$I$9,DC654*$B$4&gt;'SFV+BESS'!$I$7,DJ653&lt;$B$2*'SFV+BESS'!$I$9),$B$2*'SFV+BESS'!$I$9-DJ653,IF(AND(DC654&gt;0,DC654*$B$4+DJ653&lt;=$B$2*'SFV+BESS'!$I$9,DC654&gt;'SFV+BESS'!$I$7),'SFV+BESS'!$I$7,0))))</f>
        <v>0</v>
      </c>
      <c r="DE654" s="27">
        <f>IF(AND(DC654&lt;0,DJ653+DC654/$B$5&gt;$H$2,-DC654/'Carga-Descarga Año'!$B$5&lt;'SFV+BESS'!$I$7),DC654/$B$5,IF(AND(DC654&lt;0,DJ653+DC654/$B$5&gt;$H$2,-DC654/'Carga-Descarga Año'!$B$5&gt;'SFV+BESS'!$I$7),-'SFV+BESS'!$I$7,IF(AND(DC654&lt;0,DJ653+DC654/$B$5&lt;$H$2),-MIN('SFV+BESS'!$I$7,DJ653-$H$2),0)))</f>
        <v>0</v>
      </c>
      <c r="DF654" s="33"/>
      <c r="DG654" s="33">
        <f t="shared" si="738"/>
        <v>0</v>
      </c>
      <c r="DH654" s="27">
        <f t="shared" si="776"/>
        <v>0</v>
      </c>
      <c r="DI654" s="27">
        <f t="shared" si="777"/>
        <v>0</v>
      </c>
      <c r="DJ654" s="28">
        <f>IF((DJ653+DD654+DE654)&gt;=$B$2*'SFV+BESS'!$I$9, $B$2*'SFV+BESS'!$I$9, (DJ653+DD654+DE654))</f>
        <v>173.61249999999998</v>
      </c>
      <c r="DK654" s="110">
        <f t="shared" si="778"/>
        <v>0</v>
      </c>
      <c r="DP654" s="251"/>
      <c r="DQ654" s="48">
        <v>26.875</v>
      </c>
      <c r="DR654" s="33">
        <f t="shared" si="755"/>
        <v>0</v>
      </c>
      <c r="DS654" s="33">
        <f>Gen_Cons_Horario!B5768</f>
        <v>0</v>
      </c>
      <c r="DT654" s="35">
        <f t="shared" si="720"/>
        <v>0</v>
      </c>
      <c r="DU654" s="116">
        <f>IF(AND(DT654&gt;0,DT654*$B$4+EA653&lt;=$B$2*'SFV+BESS'!$I$9,DT654&lt;'SFV+BESS'!$I$7), DT654*$B$4, IF(AND(DT654&gt;0,DT654*$B$4+EA653&gt;$B$2*'SFV+BESS'!$I$9,DT654*$B$4&lt;'SFV+BESS'!$I$7),$B$2*'SFV+BESS'!$I$9-EA653,IF(AND(DT654&gt;0,DT654*$B$4+EA653&gt;$B$2*'SFV+BESS'!$I$9,DT654*$B$4&gt;'SFV+BESS'!$I$7,EA653&lt;$B$2*'SFV+BESS'!$I$9),$B$2*'SFV+BESS'!$I$9-EA653,IF(AND(DT654&gt;0,DT654*$B$4+EA653&lt;=$B$2*'SFV+BESS'!$I$9,DT654&gt;'SFV+BESS'!$I$7),'SFV+BESS'!$I$7,0))))</f>
        <v>0</v>
      </c>
      <c r="DV654" s="27">
        <f>IF(AND(DT654&lt;0,EA653+DT654/$B$5&gt;$H$2,-DT654/'Carga-Descarga Año'!$B$5&lt;'SFV+BESS'!$I$7),DT654/$B$5,IF(AND(DT654&lt;0,EA653+DT654/$B$5&gt;$H$2,-DT654/'Carga-Descarga Año'!$B$5&gt;'SFV+BESS'!$I$7),-'SFV+BESS'!$I$7,IF(AND(DT654&lt;0,EA653+DT654/$B$5&lt;$H$2),-MIN('SFV+BESS'!$I$7,EA653-$H$2),0)))</f>
        <v>0</v>
      </c>
      <c r="DW654" s="33"/>
      <c r="DX654" s="33">
        <f t="shared" si="739"/>
        <v>0</v>
      </c>
      <c r="DY654" s="27">
        <f t="shared" si="779"/>
        <v>0</v>
      </c>
      <c r="DZ654" s="27">
        <f t="shared" si="740"/>
        <v>0</v>
      </c>
      <c r="EA654" s="28">
        <f>IF((EA653+DU654+DV654)&gt;=$B$2*'SFV+BESS'!$I$9, $B$2*'SFV+BESS'!$I$9, (EA653+DU654+DV654))</f>
        <v>173.61249999999998</v>
      </c>
      <c r="EB654" s="110">
        <f t="shared" si="780"/>
        <v>0</v>
      </c>
      <c r="EG654" s="251"/>
      <c r="EH654" s="48">
        <v>26.875</v>
      </c>
      <c r="EI654" s="33">
        <f t="shared" si="756"/>
        <v>0</v>
      </c>
      <c r="EJ654" s="33">
        <f>Gen_Cons_Horario!B6512</f>
        <v>0</v>
      </c>
      <c r="EK654" s="35">
        <f t="shared" si="721"/>
        <v>0</v>
      </c>
      <c r="EL654" s="116">
        <f>IF(AND(EK654&gt;0,EK654*$B$4+ER653&lt;=$B$2*'SFV+BESS'!$I$9,EK654&lt;'SFV+BESS'!$I$7), EK654*$B$4, IF(AND(EK654&gt;0,EK654*$B$4+ER653&gt;$B$2*'SFV+BESS'!$I$9,EK654*$B$4&lt;'SFV+BESS'!$I$7),$B$2*'SFV+BESS'!$I$9-ER653,IF(AND(EK654&gt;0,EK654*$B$4+ER653&gt;$B$2*'SFV+BESS'!$I$9,EK654*$B$4&gt;'SFV+BESS'!$I$7,ER653&lt;$B$2*'SFV+BESS'!$I$9),$B$2*'SFV+BESS'!$I$9-ER653,IF(AND(EK654&gt;0,EK654*$B$4+ER653&lt;=$B$2*'SFV+BESS'!$I$9,EK654&gt;'SFV+BESS'!$I$7),'SFV+BESS'!$I$7,0))))</f>
        <v>0</v>
      </c>
      <c r="EM654" s="27">
        <f>IF(AND(EK654&lt;0,ER653+EK654/$B$5&gt;$H$2,-EK654/'Carga-Descarga Año'!$B$5&lt;'SFV+BESS'!$I$7),EK654/$B$5,IF(AND(EK654&lt;0,ER653+EK654/$B$5&gt;$H$2,-EK654/'Carga-Descarga Año'!$B$5&gt;'SFV+BESS'!$I$7),-'SFV+BESS'!$I$7,IF(AND(EK654&lt;0,ER653+EK654/$B$5&lt;$H$2),-MIN('SFV+BESS'!$I$7,ER653-$H$2),0)))</f>
        <v>0</v>
      </c>
      <c r="EN654" s="33"/>
      <c r="EO654" s="33">
        <f t="shared" si="741"/>
        <v>0</v>
      </c>
      <c r="EP654" s="27">
        <f t="shared" si="781"/>
        <v>0</v>
      </c>
      <c r="EQ654" s="27">
        <f t="shared" si="742"/>
        <v>0</v>
      </c>
      <c r="ER654" s="28">
        <f>IF((ER653+EL654+EM654)&gt;=$B$2*'SFV+BESS'!$I$9, $B$2*'SFV+BESS'!$I$9, (ER653+EL654+EM654))</f>
        <v>173.61249999999998</v>
      </c>
      <c r="ES654" s="110">
        <f t="shared" si="782"/>
        <v>0</v>
      </c>
      <c r="EX654" s="251"/>
      <c r="EY654" s="48">
        <v>26.875</v>
      </c>
      <c r="EZ654" s="33">
        <f t="shared" si="757"/>
        <v>0</v>
      </c>
      <c r="FA654" s="33">
        <f>Gen_Cons_Horario!B7232</f>
        <v>0</v>
      </c>
      <c r="FB654" s="35">
        <f t="shared" si="722"/>
        <v>0</v>
      </c>
      <c r="FC654" s="116">
        <f>IF(AND(FB654&gt;0,FB654*$B$4+FI653&lt;=$B$2*'SFV+BESS'!$I$9,FB654&lt;'SFV+BESS'!$I$7), FB654*$B$4, IF(AND(FB654&gt;0,FB654*$B$4+FI653&gt;$B$2*'SFV+BESS'!$I$9,FB654*$B$4&lt;'SFV+BESS'!$I$7),$B$2*'SFV+BESS'!$I$9-FI653,IF(AND(FB654&gt;0,FB654*$B$4+FI653&gt;$B$2*'SFV+BESS'!$I$9,FB654*$B$4&gt;'SFV+BESS'!$I$7,FI653&lt;$B$2*'SFV+BESS'!$I$9),$B$2*'SFV+BESS'!$I$9-FI653,IF(AND(FB654&gt;0,FB654*$B$4+FI653&lt;=$B$2*'SFV+BESS'!$I$9,FB654&gt;'SFV+BESS'!$I$7),'SFV+BESS'!$I$7,0))))</f>
        <v>0</v>
      </c>
      <c r="FD654" s="27">
        <f>IF(AND(FB654&lt;0,FI653+FB654/$B$5&gt;$H$2,-FB654/'Carga-Descarga Año'!$B$5&lt;'SFV+BESS'!$I$7),FB654/$B$5,IF(AND(FB654&lt;0,FI653+FB654/$B$5&gt;$H$2,-FB654/'Carga-Descarga Año'!$B$5&gt;'SFV+BESS'!$I$7),-'SFV+BESS'!$I$7,IF(AND(FB654&lt;0,FI653+FB654/$B$5&lt;$H$2),-MIN('SFV+BESS'!$I$7,FI653-$H$2),0)))</f>
        <v>0</v>
      </c>
      <c r="FE654" s="33"/>
      <c r="FF654" s="33">
        <f t="shared" si="743"/>
        <v>0</v>
      </c>
      <c r="FG654" s="27">
        <f t="shared" si="783"/>
        <v>0</v>
      </c>
      <c r="FH654" s="27">
        <f t="shared" si="744"/>
        <v>0</v>
      </c>
      <c r="FI654" s="28">
        <f>IF((FI653+FC654+FD654)&gt;=$B$2*'SFV+BESS'!$I$9, $B$2*'SFV+BESS'!$I$9, (FI653+FC654+FD654))</f>
        <v>173.61249999999998</v>
      </c>
      <c r="FJ654" s="110">
        <f t="shared" si="784"/>
        <v>0</v>
      </c>
      <c r="FO654" s="251"/>
      <c r="FP654" s="48">
        <v>26.875</v>
      </c>
      <c r="FQ654" s="33">
        <f t="shared" si="758"/>
        <v>0</v>
      </c>
      <c r="FR654" s="33">
        <f>Gen_Cons_Horario!B7976</f>
        <v>0</v>
      </c>
      <c r="FS654" s="35">
        <f t="shared" si="723"/>
        <v>0</v>
      </c>
      <c r="FT654" s="116">
        <f>IF(AND(FS654&gt;0,FS654*$B$4+FZ653&lt;=$B$2*'SFV+BESS'!$I$9,FS654&lt;'SFV+BESS'!$I$7), FS654*$B$4, IF(AND(FS654&gt;0,FS654*$B$4+FZ653&gt;$B$2*'SFV+BESS'!$I$9,FS654*$B$4&lt;'SFV+BESS'!$I$7),$B$2*'SFV+BESS'!$I$9-FZ653,IF(AND(FS654&gt;0,FS654*$B$4+FZ653&gt;$B$2*'SFV+BESS'!$I$9,FS654*$B$4&gt;'SFV+BESS'!$I$7,FZ653&lt;$B$2*'SFV+BESS'!$I$9),$B$2*'SFV+BESS'!$I$9-FZ653,IF(AND(FS654&gt;0,FS654*$B$4+FZ653&lt;=$B$2*'SFV+BESS'!$I$9,FS654&gt;'SFV+BESS'!$I$7),'SFV+BESS'!$I$7,0))))</f>
        <v>0</v>
      </c>
      <c r="FU654" s="27">
        <f>IF(AND(FS654&lt;0,FZ653+FS654/$B$5&gt;$H$2,-FS654/'Carga-Descarga Año'!$B$5&lt;'SFV+BESS'!$I$7),FS654/$B$5,IF(AND(FS654&lt;0,FZ653+FS654/$B$5&gt;$H$2,-FS654/'Carga-Descarga Año'!$B$5&gt;'SFV+BESS'!$I$7),-'SFV+BESS'!$I$7,IF(AND(FS654&lt;0,FZ653+FS654/$B$5&lt;$H$2),-MIN('SFV+BESS'!$I$7,FZ653-$H$2),0)))</f>
        <v>0</v>
      </c>
      <c r="FV654" s="33"/>
      <c r="FW654" s="33">
        <f t="shared" si="745"/>
        <v>0</v>
      </c>
      <c r="FX654" s="27">
        <f t="shared" si="785"/>
        <v>0</v>
      </c>
      <c r="FY654" s="27">
        <f t="shared" si="746"/>
        <v>0</v>
      </c>
      <c r="FZ654" s="28">
        <f>IF((FZ653+FT654+FU654)&gt;=$B$2*'SFV+BESS'!$I$9, $B$2*'SFV+BESS'!$I$9, (FZ653+FT654+FU654))</f>
        <v>173.61249999999998</v>
      </c>
      <c r="GA654" s="110">
        <f t="shared" si="786"/>
        <v>0</v>
      </c>
      <c r="GF654" s="251"/>
      <c r="GG654" s="48">
        <v>26.875</v>
      </c>
      <c r="GH654" s="33">
        <f t="shared" si="759"/>
        <v>0</v>
      </c>
      <c r="GI654" s="33">
        <f>Gen_Cons_Horario!B8696</f>
        <v>0</v>
      </c>
      <c r="GJ654" s="35">
        <f t="shared" si="729"/>
        <v>0</v>
      </c>
      <c r="GK654" s="116">
        <f>IF(AND(GJ654&gt;0,GJ654*$B$4+GQ653&lt;=$B$2*'SFV+BESS'!$I$9,GJ654&lt;'SFV+BESS'!$I$7), GJ654*$B$4, IF(AND(GJ654&gt;0,GJ654*$B$4+GQ653&gt;$B$2*'SFV+BESS'!$I$9,GJ654*$B$4&lt;'SFV+BESS'!$I$7),$B$2*'SFV+BESS'!$I$9-GQ653,IF(AND(GJ654&gt;0,GJ654*$B$4+GQ653&gt;$B$2*'SFV+BESS'!$I$9,GJ654*$B$4&gt;'SFV+BESS'!$I$7,GQ653&lt;$B$2*'SFV+BESS'!$I$9),$B$2*'SFV+BESS'!$I$9-GQ653,IF(AND(GJ654&gt;0,GJ654*$B$4+GQ653&lt;=$B$2*'SFV+BESS'!$I$9,GJ654&gt;'SFV+BESS'!$I$7),'SFV+BESS'!$I$7,0))))</f>
        <v>0</v>
      </c>
      <c r="GL654" s="27">
        <f>IF(AND(GJ654&lt;0,GQ653+GJ654/$B$5&gt;$H$2,-GJ654/'Carga-Descarga Año'!$B$5&lt;'SFV+BESS'!$I$7),GJ654/$B$5,IF(AND(GJ654&lt;0,GQ653+GJ654/$B$5&gt;$H$2,-GJ654/'Carga-Descarga Año'!$B$5&gt;'SFV+BESS'!$I$7),-'SFV+BESS'!$I$7,IF(AND(GJ654&lt;0,GQ653+GJ654/$B$5&lt;$H$2),-MIN('SFV+BESS'!$I$7,GQ653-$H$2),0)))</f>
        <v>0</v>
      </c>
      <c r="GM654" s="33"/>
      <c r="GN654" s="33">
        <f t="shared" si="747"/>
        <v>0</v>
      </c>
      <c r="GO654" s="27">
        <f t="shared" si="787"/>
        <v>0</v>
      </c>
      <c r="GP654" s="27">
        <f t="shared" si="748"/>
        <v>0</v>
      </c>
      <c r="GQ654" s="28">
        <f>IF((GQ653+GK654+GL654)&gt;=$B$2*'SFV+BESS'!$I$9, $B$2*'SFV+BESS'!$I$9, (GQ653+GK654+GL654))</f>
        <v>173.61249999999998</v>
      </c>
      <c r="GR654" s="110">
        <f t="shared" si="788"/>
        <v>0</v>
      </c>
    </row>
    <row r="655" spans="1:200">
      <c r="A655" s="249"/>
      <c r="B655" s="48">
        <v>26.9166666666667</v>
      </c>
      <c r="C655" s="38">
        <f t="shared" si="730"/>
        <v>0</v>
      </c>
      <c r="D655" s="2">
        <f>Gen_Cons_Horario!B681</f>
        <v>0</v>
      </c>
      <c r="E655" s="140">
        <f t="shared" si="760"/>
        <v>0</v>
      </c>
      <c r="F655" s="116">
        <f>IF(AND(E655&gt;0,E655*$B$4+L654&lt;=$B$2*'SFV+BESS'!$I$9,E655&lt;'SFV+BESS'!$I$7), E655*$B$4, IF(AND(E655&gt;0,E655*$B$4+L654&gt;$B$2*'SFV+BESS'!$I$9,E655*$B$4&lt;'SFV+BESS'!$I$7),$B$2*'SFV+BESS'!$I$9-L654,IF(AND(E655&gt;0,E655*$B$4+L654&gt;$B$2*'SFV+BESS'!$I$9,E655*$B$4&gt;'SFV+BESS'!$I$7,L654&lt;$B$2*'SFV+BESS'!$I$9),$B$2*'SFV+BESS'!$I$9-L654,IF(AND(E655&gt;0,E655*$B$4+L654&lt;=$B$2*'SFV+BESS'!$I$9,E655&gt;'SFV+BESS'!$I$7),'SFV+BESS'!$I$7,0))))</f>
        <v>0</v>
      </c>
      <c r="G655" s="27">
        <f>IF(AND(E655&lt;0,L654+E655/$B$5&gt;$H$2,-E655/'Carga-Descarga Año'!$B$5&lt;'SFV+BESS'!$I$7),E655/$B$5,IF(AND(E655&lt;0,L654+E655/$B$5&gt;$H$2,-E655/'Carga-Descarga Año'!$B$5&gt;'SFV+BESS'!$I$7),-'SFV+BESS'!$I$7,IF(AND(E655&lt;0,L654+E655/$B$5&lt;$H$2),-MIN('SFV+BESS'!$I$7,L654-$H$2),0)))</f>
        <v>0</v>
      </c>
      <c r="I655" s="38">
        <f t="shared" si="761"/>
        <v>0</v>
      </c>
      <c r="J655" s="27">
        <f t="shared" si="763"/>
        <v>0</v>
      </c>
      <c r="K655" s="27">
        <f t="shared" si="762"/>
        <v>0</v>
      </c>
      <c r="L655" s="28">
        <f>IF((L654+F655+G655)&gt;=$B$2*'SFV+BESS'!$I$9, $B$2*'SFV+BESS'!$I$9, (L654+F655+G655))</f>
        <v>173.61249999999998</v>
      </c>
      <c r="M655" s="110">
        <f t="shared" si="764"/>
        <v>0</v>
      </c>
      <c r="R655" s="251"/>
      <c r="S655" s="48">
        <v>26.9166666666667</v>
      </c>
      <c r="T655" s="2">
        <f t="shared" si="749"/>
        <v>0</v>
      </c>
      <c r="U655" s="2">
        <f>Gen_Cons_Horario!B1425</f>
        <v>0</v>
      </c>
      <c r="V655" s="35">
        <f t="shared" si="724"/>
        <v>0</v>
      </c>
      <c r="W655" s="116">
        <f>IF(AND(V655&gt;0,V655*$B$4+AC654&lt;=$B$2*'SFV+BESS'!$I$9,V655&lt;'SFV+BESS'!$I$7), V655*$B$4, IF(AND(V655&gt;0,V655*$B$4+AC654&gt;$B$2*'SFV+BESS'!$I$9,V655*$B$4&lt;'SFV+BESS'!$I$7),$B$2*'SFV+BESS'!$I$9-AC654,IF(AND(V655&gt;0,V655*$B$4+AC654&gt;$B$2*'SFV+BESS'!$I$9,V655*$B$4&gt;'SFV+BESS'!$I$7,AC654&lt;$B$2*'SFV+BESS'!$I$9),$B$2*'SFV+BESS'!$I$9-AC654,IF(AND(V655&gt;0,V655*$B$4+AC654&lt;=$B$2*'SFV+BESS'!$I$9,V655&gt;'SFV+BESS'!$I$7),'SFV+BESS'!$I$7,0))))</f>
        <v>0</v>
      </c>
      <c r="X655" s="27">
        <f>IF(AND(V655&lt;0,AC654+V655/$B$5&gt;$H$2,-V655/'Carga-Descarga Año'!$B$5&lt;'SFV+BESS'!$I$7),V655/$B$5,IF(AND(V655&lt;0,AC654+V655/$B$5&gt;$H$2,-V655/'Carga-Descarga Año'!$B$5&gt;'SFV+BESS'!$I$7),-'SFV+BESS'!$I$7,IF(AND(V655&lt;0,AC654+V655/$B$5&lt;$H$2),-MIN('SFV+BESS'!$I$7,AC654-$H$2),0)))</f>
        <v>0</v>
      </c>
      <c r="Z655" s="33">
        <f t="shared" si="718"/>
        <v>0</v>
      </c>
      <c r="AA655" s="27">
        <f t="shared" si="765"/>
        <v>0</v>
      </c>
      <c r="AB655" s="27">
        <f t="shared" si="789"/>
        <v>0</v>
      </c>
      <c r="AC655" s="28">
        <f>IF((AC654+W655+X655)&gt;=$B$2*'SFV+BESS'!$I$9, $B$2*'SFV+BESS'!$I$9, (AC654+W655+X655))</f>
        <v>173.61249999999998</v>
      </c>
      <c r="AD655" s="110">
        <f t="shared" si="766"/>
        <v>0</v>
      </c>
      <c r="AI655" s="251"/>
      <c r="AJ655" s="48">
        <v>26.9166666666667</v>
      </c>
      <c r="AK655" s="52">
        <f t="shared" si="750"/>
        <v>0</v>
      </c>
      <c r="AL655" s="33">
        <f>Gen_Cons_Horario!B2097</f>
        <v>0</v>
      </c>
      <c r="AM655" s="35">
        <f t="shared" si="725"/>
        <v>0</v>
      </c>
      <c r="AN655" s="116">
        <f>IF(AND(AM655&gt;0,AM655*$B$4+AT654&lt;=$B$2*'SFV+BESS'!$I$9,AM655&lt;'SFV+BESS'!$I$7), AM655*$B$4, IF(AND(AM655&gt;0,AM655*$B$4+AT654&gt;$B$2*'SFV+BESS'!$I$9,AM655*$B$4&lt;'SFV+BESS'!$I$7),$B$2*'SFV+BESS'!$I$9-AT654,IF(AND(AM655&gt;0,AM655*$B$4+AT654&gt;$B$2*'SFV+BESS'!$I$9,AM655*$B$4&gt;'SFV+BESS'!$I$7,AT654&lt;$B$2*'SFV+BESS'!$I$9),$B$2*'SFV+BESS'!$I$9-AT654,IF(AND(AM655&gt;0,AM655*$B$4+AT654&lt;=$B$2*'SFV+BESS'!$I$9,AM655&gt;'SFV+BESS'!$I$7),'SFV+BESS'!$I$7,0))))</f>
        <v>0</v>
      </c>
      <c r="AO655" s="27">
        <f>IF(AND(AM655&lt;0,AT654+AM655/$B$5&gt;$H$2,-AM655/'Carga-Descarga Año'!$B$5&lt;'SFV+BESS'!$I$7),AM655/$B$5,IF(AND(AM655&lt;0,AT654+AM655/$B$5&gt;$H$2,-AM655/'Carga-Descarga Año'!$B$5&gt;'SFV+BESS'!$I$7),-'SFV+BESS'!$I$7,IF(AND(AM655&lt;0,AT654+AM655/$B$5&lt;$H$2),-MIN('SFV+BESS'!$I$7,AT654-$H$2),0)))</f>
        <v>0</v>
      </c>
      <c r="AP655" s="33"/>
      <c r="AQ655" s="33">
        <f t="shared" si="731"/>
        <v>0</v>
      </c>
      <c r="AR655" s="27">
        <f t="shared" si="767"/>
        <v>0</v>
      </c>
      <c r="AS655" s="27">
        <f t="shared" si="732"/>
        <v>0</v>
      </c>
      <c r="AT655" s="28">
        <f>IF((AT654+AN655+AO655)&gt;=$B$2*'SFV+BESS'!$I$9, $B$2*'SFV+BESS'!$I$9, (AT654+AN655+AO655))</f>
        <v>173.61249999999998</v>
      </c>
      <c r="AU655" s="110">
        <f t="shared" si="768"/>
        <v>0</v>
      </c>
      <c r="AZ655" s="251"/>
      <c r="BA655" s="48">
        <v>26.9166666666667</v>
      </c>
      <c r="BB655" s="33">
        <f t="shared" si="751"/>
        <v>0</v>
      </c>
      <c r="BC655" s="33">
        <f>Gen_Cons_Horario!B2841</f>
        <v>0</v>
      </c>
      <c r="BD655" s="35">
        <f t="shared" si="726"/>
        <v>0</v>
      </c>
      <c r="BE655" s="116">
        <f>IF(AND(BD655&gt;0,BD655*$B$4+BK654&lt;=$B$2*'SFV+BESS'!$I$9,BD655&lt;'SFV+BESS'!$I$7), BD655*$B$4, IF(AND(BD655&gt;0,BD655*$B$4+BK654&gt;$B$2*'SFV+BESS'!$I$9,BD655*$B$4&lt;'SFV+BESS'!$I$7),$B$2*'SFV+BESS'!$I$9-BK654,IF(AND(BD655&gt;0,BD655*$B$4+BK654&gt;$B$2*'SFV+BESS'!$I$9,BD655*$B$4&gt;'SFV+BESS'!$I$7,BK654&lt;$B$2*'SFV+BESS'!$I$9),$B$2*'SFV+BESS'!$I$9-BK654,IF(AND(BD655&gt;0,BD655*$B$4+BK654&lt;=$B$2*'SFV+BESS'!$I$9,BD655&gt;'SFV+BESS'!$I$7),'SFV+BESS'!$I$7,0))))</f>
        <v>0</v>
      </c>
      <c r="BF655" s="27">
        <f>IF(AND(BD655&lt;0,BK654+BD655/$B$5&gt;$H$2,-BD655/'Carga-Descarga Año'!$B$5&lt;'SFV+BESS'!$I$7),BD655/$B$5,IF(AND(BD655&lt;0,BK654+BD655/$B$5&gt;$H$2,-BD655/'Carga-Descarga Año'!$B$5&gt;'SFV+BESS'!$I$7),-'SFV+BESS'!$I$7,IF(AND(BD655&lt;0,BK654+BD655/$B$5&lt;$H$2),-MIN('SFV+BESS'!$I$7,BK654-$H$2),0)))</f>
        <v>0</v>
      </c>
      <c r="BG655" s="33"/>
      <c r="BH655" s="33">
        <f t="shared" si="733"/>
        <v>0</v>
      </c>
      <c r="BI655" s="27">
        <f t="shared" si="769"/>
        <v>0</v>
      </c>
      <c r="BJ655" s="27">
        <f t="shared" si="734"/>
        <v>0</v>
      </c>
      <c r="BK655" s="28">
        <f>IF((BK654+BE655+BF655)&gt;=$B$2*'SFV+BESS'!$I$9, $B$2*'SFV+BESS'!$I$9, (BK654+BE655+BF655))</f>
        <v>173.61249999999998</v>
      </c>
      <c r="BL655" s="110">
        <f t="shared" si="770"/>
        <v>0</v>
      </c>
      <c r="BQ655" s="251"/>
      <c r="BR655" s="48">
        <v>26.9166666666667</v>
      </c>
      <c r="BS655" s="33">
        <f t="shared" si="752"/>
        <v>0</v>
      </c>
      <c r="BT655" s="33">
        <f>Gen_Cons_Horario!B3561</f>
        <v>0</v>
      </c>
      <c r="BU655" s="35">
        <f t="shared" si="727"/>
        <v>0</v>
      </c>
      <c r="BV655" s="116">
        <f>IF(AND(BU655&gt;0,BU655*$B$4+CB654&lt;=$B$2*'SFV+BESS'!$I$9,BU655&lt;'SFV+BESS'!$I$7), BU655*$B$4, IF(AND(BU655&gt;0,BU655*$B$4+CB654&gt;$B$2*'SFV+BESS'!$I$9,BU655*$B$4&lt;'SFV+BESS'!$I$7),$B$2*'SFV+BESS'!$I$9-CB654,IF(AND(BU655&gt;0,BU655*$B$4+CB654&gt;$B$2*'SFV+BESS'!$I$9,BU655*$B$4&gt;'SFV+BESS'!$I$7,CB654&lt;$B$2*'SFV+BESS'!$I$9),$B$2*'SFV+BESS'!$I$9-CB654,IF(AND(BU655&gt;0,BU655*$B$4+CB654&lt;=$B$2*'SFV+BESS'!$I$9,BU655&gt;'SFV+BESS'!$I$7),'SFV+BESS'!$I$7,0))))</f>
        <v>0</v>
      </c>
      <c r="BW655" s="27">
        <f>IF(AND(BU655&lt;0,CB654+BU655/$B$5&gt;$H$2,-BU655/'Carga-Descarga Año'!$B$5&lt;'SFV+BESS'!$I$7),BU655/$B$5,IF(AND(BU655&lt;0,CB654+BU655/$B$5&gt;$H$2,-BU655/'Carga-Descarga Año'!$B$5&gt;'SFV+BESS'!$I$7),-'SFV+BESS'!$I$7,IF(AND(BU655&lt;0,CB654+BU655/$B$5&lt;$H$2),-MIN('SFV+BESS'!$I$7,CB654-$H$2),0)))</f>
        <v>0</v>
      </c>
      <c r="BX655" s="33"/>
      <c r="BY655" s="33">
        <f t="shared" si="735"/>
        <v>0</v>
      </c>
      <c r="BZ655" s="27">
        <f t="shared" si="771"/>
        <v>0</v>
      </c>
      <c r="CA655" s="27">
        <f t="shared" si="772"/>
        <v>0</v>
      </c>
      <c r="CB655" s="28">
        <f>IF((CB654+BV655+BW655)&gt;=$B$2*'SFV+BESS'!$I$9, $B$2*'SFV+BESS'!$I$9, (CB654+BV655+BW655))</f>
        <v>173.61249999999998</v>
      </c>
      <c r="CC655" s="110">
        <f t="shared" si="773"/>
        <v>0</v>
      </c>
      <c r="CH655" s="251"/>
      <c r="CI655" s="48">
        <v>26.9166666666667</v>
      </c>
      <c r="CJ655" s="33">
        <f t="shared" si="753"/>
        <v>0</v>
      </c>
      <c r="CK655" s="33">
        <f>Gen_Cons_Horario!B4305</f>
        <v>0</v>
      </c>
      <c r="CL655" s="35">
        <f t="shared" si="728"/>
        <v>0</v>
      </c>
      <c r="CM655" s="116">
        <f>IF(AND(CL655&gt;0,CL655*$B$4+CS654&lt;=$B$2*'SFV+BESS'!$I$9,CL655&lt;'SFV+BESS'!$I$7), CL655*$B$4, IF(AND(CL655&gt;0,CL655*$B$4+CS654&gt;$B$2*'SFV+BESS'!$I$9,CL655*$B$4&lt;'SFV+BESS'!$I$7),$B$2*'SFV+BESS'!$I$9-CS654,IF(AND(CL655&gt;0,CL655*$B$4+CS654&gt;$B$2*'SFV+BESS'!$I$9,CL655*$B$4&gt;'SFV+BESS'!$I$7,CS654&lt;$B$2*'SFV+BESS'!$I$9),$B$2*'SFV+BESS'!$I$9-CS654,IF(AND(CL655&gt;0,CL655*$B$4+CS654&lt;=$B$2*'SFV+BESS'!$I$9,CL655&gt;'SFV+BESS'!$I$7),'SFV+BESS'!$I$7,0))))</f>
        <v>0</v>
      </c>
      <c r="CN655" s="27">
        <f>IF(AND(CL655&lt;0,CS654+CL655/$B$5&gt;$H$2,-CL655/'Carga-Descarga Año'!$B$5&lt;'SFV+BESS'!$I$7),CL655/$B$5,IF(AND(CL655&lt;0,CS654+CL655/$B$5&gt;$H$2,-CL655/'Carga-Descarga Año'!$B$5&gt;'SFV+BESS'!$I$7),-'SFV+BESS'!$I$7,IF(AND(CL655&lt;0,CS654+CL655/$B$5&lt;$H$2),-MIN('SFV+BESS'!$I$7,CS654-$H$2),0)))</f>
        <v>0</v>
      </c>
      <c r="CO655" s="33"/>
      <c r="CP655" s="33">
        <f t="shared" si="736"/>
        <v>0</v>
      </c>
      <c r="CQ655" s="27">
        <f t="shared" si="774"/>
        <v>0</v>
      </c>
      <c r="CR655" s="27">
        <f t="shared" si="737"/>
        <v>0</v>
      </c>
      <c r="CS655" s="28">
        <f>IF((CS654+CM655+CN655)&gt;=$B$2*'SFV+BESS'!$I$9, $B$2*'SFV+BESS'!$I$9, (CS654+CM655+CN655))</f>
        <v>173.61249999999998</v>
      </c>
      <c r="CT655" s="110">
        <f t="shared" si="775"/>
        <v>0</v>
      </c>
      <c r="CY655" s="251"/>
      <c r="CZ655" s="48">
        <v>26.9166666666667</v>
      </c>
      <c r="DA655" s="33">
        <f t="shared" si="754"/>
        <v>0</v>
      </c>
      <c r="DB655" s="33">
        <f>Gen_Cons_Horario!B5025</f>
        <v>0</v>
      </c>
      <c r="DC655" s="35">
        <f t="shared" si="719"/>
        <v>0</v>
      </c>
      <c r="DD655" s="116">
        <f>IF(AND(DC655&gt;0,DC655*$B$4+DJ654&lt;=$B$2*'SFV+BESS'!$I$9,DC655&lt;'SFV+BESS'!$I$7), DC655*$B$4, IF(AND(DC655&gt;0,DC655*$B$4+DJ654&gt;$B$2*'SFV+BESS'!$I$9,DC655*$B$4&lt;'SFV+BESS'!$I$7),$B$2*'SFV+BESS'!$I$9-DJ654,IF(AND(DC655&gt;0,DC655*$B$4+DJ654&gt;$B$2*'SFV+BESS'!$I$9,DC655*$B$4&gt;'SFV+BESS'!$I$7,DJ654&lt;$B$2*'SFV+BESS'!$I$9),$B$2*'SFV+BESS'!$I$9-DJ654,IF(AND(DC655&gt;0,DC655*$B$4+DJ654&lt;=$B$2*'SFV+BESS'!$I$9,DC655&gt;'SFV+BESS'!$I$7),'SFV+BESS'!$I$7,0))))</f>
        <v>0</v>
      </c>
      <c r="DE655" s="27">
        <f>IF(AND(DC655&lt;0,DJ654+DC655/$B$5&gt;$H$2,-DC655/'Carga-Descarga Año'!$B$5&lt;'SFV+BESS'!$I$7),DC655/$B$5,IF(AND(DC655&lt;0,DJ654+DC655/$B$5&gt;$H$2,-DC655/'Carga-Descarga Año'!$B$5&gt;'SFV+BESS'!$I$7),-'SFV+BESS'!$I$7,IF(AND(DC655&lt;0,DJ654+DC655/$B$5&lt;$H$2),-MIN('SFV+BESS'!$I$7,DJ654-$H$2),0)))</f>
        <v>0</v>
      </c>
      <c r="DF655" s="33"/>
      <c r="DG655" s="33">
        <f t="shared" si="738"/>
        <v>0</v>
      </c>
      <c r="DH655" s="27">
        <f t="shared" si="776"/>
        <v>0</v>
      </c>
      <c r="DI655" s="27">
        <f t="shared" si="777"/>
        <v>0</v>
      </c>
      <c r="DJ655" s="28">
        <f>IF((DJ654+DD655+DE655)&gt;=$B$2*'SFV+BESS'!$I$9, $B$2*'SFV+BESS'!$I$9, (DJ654+DD655+DE655))</f>
        <v>173.61249999999998</v>
      </c>
      <c r="DK655" s="110">
        <f t="shared" si="778"/>
        <v>0</v>
      </c>
      <c r="DP655" s="251"/>
      <c r="DQ655" s="48">
        <v>26.9166666666667</v>
      </c>
      <c r="DR655" s="33">
        <f t="shared" si="755"/>
        <v>0</v>
      </c>
      <c r="DS655" s="33">
        <f>Gen_Cons_Horario!B5769</f>
        <v>0</v>
      </c>
      <c r="DT655" s="35">
        <f t="shared" si="720"/>
        <v>0</v>
      </c>
      <c r="DU655" s="116">
        <f>IF(AND(DT655&gt;0,DT655*$B$4+EA654&lt;=$B$2*'SFV+BESS'!$I$9,DT655&lt;'SFV+BESS'!$I$7), DT655*$B$4, IF(AND(DT655&gt;0,DT655*$B$4+EA654&gt;$B$2*'SFV+BESS'!$I$9,DT655*$B$4&lt;'SFV+BESS'!$I$7),$B$2*'SFV+BESS'!$I$9-EA654,IF(AND(DT655&gt;0,DT655*$B$4+EA654&gt;$B$2*'SFV+BESS'!$I$9,DT655*$B$4&gt;'SFV+BESS'!$I$7,EA654&lt;$B$2*'SFV+BESS'!$I$9),$B$2*'SFV+BESS'!$I$9-EA654,IF(AND(DT655&gt;0,DT655*$B$4+EA654&lt;=$B$2*'SFV+BESS'!$I$9,DT655&gt;'SFV+BESS'!$I$7),'SFV+BESS'!$I$7,0))))</f>
        <v>0</v>
      </c>
      <c r="DV655" s="27">
        <f>IF(AND(DT655&lt;0,EA654+DT655/$B$5&gt;$H$2,-DT655/'Carga-Descarga Año'!$B$5&lt;'SFV+BESS'!$I$7),DT655/$B$5,IF(AND(DT655&lt;0,EA654+DT655/$B$5&gt;$H$2,-DT655/'Carga-Descarga Año'!$B$5&gt;'SFV+BESS'!$I$7),-'SFV+BESS'!$I$7,IF(AND(DT655&lt;0,EA654+DT655/$B$5&lt;$H$2),-MIN('SFV+BESS'!$I$7,EA654-$H$2),0)))</f>
        <v>0</v>
      </c>
      <c r="DW655" s="33"/>
      <c r="DX655" s="33">
        <f t="shared" si="739"/>
        <v>0</v>
      </c>
      <c r="DY655" s="27">
        <f t="shared" si="779"/>
        <v>0</v>
      </c>
      <c r="DZ655" s="27">
        <f t="shared" si="740"/>
        <v>0</v>
      </c>
      <c r="EA655" s="28">
        <f>IF((EA654+DU655+DV655)&gt;=$B$2*'SFV+BESS'!$I$9, $B$2*'SFV+BESS'!$I$9, (EA654+DU655+DV655))</f>
        <v>173.61249999999998</v>
      </c>
      <c r="EB655" s="110">
        <f t="shared" si="780"/>
        <v>0</v>
      </c>
      <c r="EG655" s="251"/>
      <c r="EH655" s="48">
        <v>26.9166666666667</v>
      </c>
      <c r="EI655" s="33">
        <f t="shared" si="756"/>
        <v>0</v>
      </c>
      <c r="EJ655" s="33">
        <f>Gen_Cons_Horario!B6513</f>
        <v>0</v>
      </c>
      <c r="EK655" s="35">
        <f t="shared" si="721"/>
        <v>0</v>
      </c>
      <c r="EL655" s="116">
        <f>IF(AND(EK655&gt;0,EK655*$B$4+ER654&lt;=$B$2*'SFV+BESS'!$I$9,EK655&lt;'SFV+BESS'!$I$7), EK655*$B$4, IF(AND(EK655&gt;0,EK655*$B$4+ER654&gt;$B$2*'SFV+BESS'!$I$9,EK655*$B$4&lt;'SFV+BESS'!$I$7),$B$2*'SFV+BESS'!$I$9-ER654,IF(AND(EK655&gt;0,EK655*$B$4+ER654&gt;$B$2*'SFV+BESS'!$I$9,EK655*$B$4&gt;'SFV+BESS'!$I$7,ER654&lt;$B$2*'SFV+BESS'!$I$9),$B$2*'SFV+BESS'!$I$9-ER654,IF(AND(EK655&gt;0,EK655*$B$4+ER654&lt;=$B$2*'SFV+BESS'!$I$9,EK655&gt;'SFV+BESS'!$I$7),'SFV+BESS'!$I$7,0))))</f>
        <v>0</v>
      </c>
      <c r="EM655" s="27">
        <f>IF(AND(EK655&lt;0,ER654+EK655/$B$5&gt;$H$2,-EK655/'Carga-Descarga Año'!$B$5&lt;'SFV+BESS'!$I$7),EK655/$B$5,IF(AND(EK655&lt;0,ER654+EK655/$B$5&gt;$H$2,-EK655/'Carga-Descarga Año'!$B$5&gt;'SFV+BESS'!$I$7),-'SFV+BESS'!$I$7,IF(AND(EK655&lt;0,ER654+EK655/$B$5&lt;$H$2),-MIN('SFV+BESS'!$I$7,ER654-$H$2),0)))</f>
        <v>0</v>
      </c>
      <c r="EN655" s="33"/>
      <c r="EO655" s="33">
        <f t="shared" si="741"/>
        <v>0</v>
      </c>
      <c r="EP655" s="27">
        <f t="shared" si="781"/>
        <v>0</v>
      </c>
      <c r="EQ655" s="27">
        <f t="shared" si="742"/>
        <v>0</v>
      </c>
      <c r="ER655" s="28">
        <f>IF((ER654+EL655+EM655)&gt;=$B$2*'SFV+BESS'!$I$9, $B$2*'SFV+BESS'!$I$9, (ER654+EL655+EM655))</f>
        <v>173.61249999999998</v>
      </c>
      <c r="ES655" s="110">
        <f t="shared" si="782"/>
        <v>0</v>
      </c>
      <c r="EX655" s="251"/>
      <c r="EY655" s="48">
        <v>26.9166666666667</v>
      </c>
      <c r="EZ655" s="33">
        <f t="shared" si="757"/>
        <v>0</v>
      </c>
      <c r="FA655" s="33">
        <f>Gen_Cons_Horario!B7233</f>
        <v>0</v>
      </c>
      <c r="FB655" s="35">
        <f t="shared" si="722"/>
        <v>0</v>
      </c>
      <c r="FC655" s="116">
        <f>IF(AND(FB655&gt;0,FB655*$B$4+FI654&lt;=$B$2*'SFV+BESS'!$I$9,FB655&lt;'SFV+BESS'!$I$7), FB655*$B$4, IF(AND(FB655&gt;0,FB655*$B$4+FI654&gt;$B$2*'SFV+BESS'!$I$9,FB655*$B$4&lt;'SFV+BESS'!$I$7),$B$2*'SFV+BESS'!$I$9-FI654,IF(AND(FB655&gt;0,FB655*$B$4+FI654&gt;$B$2*'SFV+BESS'!$I$9,FB655*$B$4&gt;'SFV+BESS'!$I$7,FI654&lt;$B$2*'SFV+BESS'!$I$9),$B$2*'SFV+BESS'!$I$9-FI654,IF(AND(FB655&gt;0,FB655*$B$4+FI654&lt;=$B$2*'SFV+BESS'!$I$9,FB655&gt;'SFV+BESS'!$I$7),'SFV+BESS'!$I$7,0))))</f>
        <v>0</v>
      </c>
      <c r="FD655" s="27">
        <f>IF(AND(FB655&lt;0,FI654+FB655/$B$5&gt;$H$2,-FB655/'Carga-Descarga Año'!$B$5&lt;'SFV+BESS'!$I$7),FB655/$B$5,IF(AND(FB655&lt;0,FI654+FB655/$B$5&gt;$H$2,-FB655/'Carga-Descarga Año'!$B$5&gt;'SFV+BESS'!$I$7),-'SFV+BESS'!$I$7,IF(AND(FB655&lt;0,FI654+FB655/$B$5&lt;$H$2),-MIN('SFV+BESS'!$I$7,FI654-$H$2),0)))</f>
        <v>0</v>
      </c>
      <c r="FE655" s="33"/>
      <c r="FF655" s="33">
        <f t="shared" si="743"/>
        <v>0</v>
      </c>
      <c r="FG655" s="27">
        <f t="shared" si="783"/>
        <v>0</v>
      </c>
      <c r="FH655" s="27">
        <f t="shared" si="744"/>
        <v>0</v>
      </c>
      <c r="FI655" s="28">
        <f>IF((FI654+FC655+FD655)&gt;=$B$2*'SFV+BESS'!$I$9, $B$2*'SFV+BESS'!$I$9, (FI654+FC655+FD655))</f>
        <v>173.61249999999998</v>
      </c>
      <c r="FJ655" s="110">
        <f t="shared" si="784"/>
        <v>0</v>
      </c>
      <c r="FO655" s="251"/>
      <c r="FP655" s="48">
        <v>26.9166666666667</v>
      </c>
      <c r="FQ655" s="33">
        <f t="shared" si="758"/>
        <v>0</v>
      </c>
      <c r="FR655" s="33">
        <f>Gen_Cons_Horario!B7977</f>
        <v>0</v>
      </c>
      <c r="FS655" s="35">
        <f t="shared" si="723"/>
        <v>0</v>
      </c>
      <c r="FT655" s="116">
        <f>IF(AND(FS655&gt;0,FS655*$B$4+FZ654&lt;=$B$2*'SFV+BESS'!$I$9,FS655&lt;'SFV+BESS'!$I$7), FS655*$B$4, IF(AND(FS655&gt;0,FS655*$B$4+FZ654&gt;$B$2*'SFV+BESS'!$I$9,FS655*$B$4&lt;'SFV+BESS'!$I$7),$B$2*'SFV+BESS'!$I$9-FZ654,IF(AND(FS655&gt;0,FS655*$B$4+FZ654&gt;$B$2*'SFV+BESS'!$I$9,FS655*$B$4&gt;'SFV+BESS'!$I$7,FZ654&lt;$B$2*'SFV+BESS'!$I$9),$B$2*'SFV+BESS'!$I$9-FZ654,IF(AND(FS655&gt;0,FS655*$B$4+FZ654&lt;=$B$2*'SFV+BESS'!$I$9,FS655&gt;'SFV+BESS'!$I$7),'SFV+BESS'!$I$7,0))))</f>
        <v>0</v>
      </c>
      <c r="FU655" s="27">
        <f>IF(AND(FS655&lt;0,FZ654+FS655/$B$5&gt;$H$2,-FS655/'Carga-Descarga Año'!$B$5&lt;'SFV+BESS'!$I$7),FS655/$B$5,IF(AND(FS655&lt;0,FZ654+FS655/$B$5&gt;$H$2,-FS655/'Carga-Descarga Año'!$B$5&gt;'SFV+BESS'!$I$7),-'SFV+BESS'!$I$7,IF(AND(FS655&lt;0,FZ654+FS655/$B$5&lt;$H$2),-MIN('SFV+BESS'!$I$7,FZ654-$H$2),0)))</f>
        <v>0</v>
      </c>
      <c r="FV655" s="33"/>
      <c r="FW655" s="33">
        <f t="shared" si="745"/>
        <v>0</v>
      </c>
      <c r="FX655" s="27">
        <f t="shared" si="785"/>
        <v>0</v>
      </c>
      <c r="FY655" s="27">
        <f t="shared" si="746"/>
        <v>0</v>
      </c>
      <c r="FZ655" s="28">
        <f>IF((FZ654+FT655+FU655)&gt;=$B$2*'SFV+BESS'!$I$9, $B$2*'SFV+BESS'!$I$9, (FZ654+FT655+FU655))</f>
        <v>173.61249999999998</v>
      </c>
      <c r="GA655" s="110">
        <f t="shared" si="786"/>
        <v>0</v>
      </c>
      <c r="GF655" s="251"/>
      <c r="GG655" s="48">
        <v>26.9166666666667</v>
      </c>
      <c r="GH655" s="33">
        <f t="shared" si="759"/>
        <v>0</v>
      </c>
      <c r="GI655" s="33">
        <f>Gen_Cons_Horario!B8697</f>
        <v>0</v>
      </c>
      <c r="GJ655" s="35">
        <f t="shared" si="729"/>
        <v>0</v>
      </c>
      <c r="GK655" s="116">
        <f>IF(AND(GJ655&gt;0,GJ655*$B$4+GQ654&lt;=$B$2*'SFV+BESS'!$I$9,GJ655&lt;'SFV+BESS'!$I$7), GJ655*$B$4, IF(AND(GJ655&gt;0,GJ655*$B$4+GQ654&gt;$B$2*'SFV+BESS'!$I$9,GJ655*$B$4&lt;'SFV+BESS'!$I$7),$B$2*'SFV+BESS'!$I$9-GQ654,IF(AND(GJ655&gt;0,GJ655*$B$4+GQ654&gt;$B$2*'SFV+BESS'!$I$9,GJ655*$B$4&gt;'SFV+BESS'!$I$7,GQ654&lt;$B$2*'SFV+BESS'!$I$9),$B$2*'SFV+BESS'!$I$9-GQ654,IF(AND(GJ655&gt;0,GJ655*$B$4+GQ654&lt;=$B$2*'SFV+BESS'!$I$9,GJ655&gt;'SFV+BESS'!$I$7),'SFV+BESS'!$I$7,0))))</f>
        <v>0</v>
      </c>
      <c r="GL655" s="27">
        <f>IF(AND(GJ655&lt;0,GQ654+GJ655/$B$5&gt;$H$2,-GJ655/'Carga-Descarga Año'!$B$5&lt;'SFV+BESS'!$I$7),GJ655/$B$5,IF(AND(GJ655&lt;0,GQ654+GJ655/$B$5&gt;$H$2,-GJ655/'Carga-Descarga Año'!$B$5&gt;'SFV+BESS'!$I$7),-'SFV+BESS'!$I$7,IF(AND(GJ655&lt;0,GQ654+GJ655/$B$5&lt;$H$2),-MIN('SFV+BESS'!$I$7,GQ654-$H$2),0)))</f>
        <v>0</v>
      </c>
      <c r="GM655" s="33"/>
      <c r="GN655" s="33">
        <f t="shared" si="747"/>
        <v>0</v>
      </c>
      <c r="GO655" s="27">
        <f t="shared" si="787"/>
        <v>0</v>
      </c>
      <c r="GP655" s="27">
        <f t="shared" si="748"/>
        <v>0</v>
      </c>
      <c r="GQ655" s="28">
        <f>IF((GQ654+GK655+GL655)&gt;=$B$2*'SFV+BESS'!$I$9, $B$2*'SFV+BESS'!$I$9, (GQ654+GK655+GL655))</f>
        <v>173.61249999999998</v>
      </c>
      <c r="GR655" s="110">
        <f t="shared" si="788"/>
        <v>0</v>
      </c>
    </row>
    <row r="656" spans="1:200">
      <c r="A656" s="250"/>
      <c r="B656" s="48">
        <v>26.9583333333334</v>
      </c>
      <c r="C656" s="38">
        <f t="shared" si="730"/>
        <v>0</v>
      </c>
      <c r="D656" s="2">
        <f>Gen_Cons_Horario!B682</f>
        <v>0</v>
      </c>
      <c r="E656" s="140">
        <f t="shared" si="760"/>
        <v>0</v>
      </c>
      <c r="F656" s="116">
        <f>IF(AND(E656&gt;0,E656*$B$4+L655&lt;=$B$2*'SFV+BESS'!$I$9,E656&lt;'SFV+BESS'!$I$7), E656*$B$4, IF(AND(E656&gt;0,E656*$B$4+L655&gt;$B$2*'SFV+BESS'!$I$9,E656*$B$4&lt;'SFV+BESS'!$I$7),$B$2*'SFV+BESS'!$I$9-L655,IF(AND(E656&gt;0,E656*$B$4+L655&gt;$B$2*'SFV+BESS'!$I$9,E656*$B$4&gt;'SFV+BESS'!$I$7,L655&lt;$B$2*'SFV+BESS'!$I$9),$B$2*'SFV+BESS'!$I$9-L655,IF(AND(E656&gt;0,E656*$B$4+L655&lt;=$B$2*'SFV+BESS'!$I$9,E656&gt;'SFV+BESS'!$I$7),'SFV+BESS'!$I$7,0))))</f>
        <v>0</v>
      </c>
      <c r="G656" s="27">
        <f>IF(AND(E656&lt;0,L655+E656/$B$5&gt;$H$2,-E656/'Carga-Descarga Año'!$B$5&lt;'SFV+BESS'!$I$7),E656/$B$5,IF(AND(E656&lt;0,L655+E656/$B$5&gt;$H$2,-E656/'Carga-Descarga Año'!$B$5&gt;'SFV+BESS'!$I$7),-'SFV+BESS'!$I$7,IF(AND(E656&lt;0,L655+E656/$B$5&lt;$H$2),-MIN('SFV+BESS'!$I$7,L655-$H$2),0)))</f>
        <v>0</v>
      </c>
      <c r="I656" s="38">
        <f t="shared" si="761"/>
        <v>0</v>
      </c>
      <c r="J656" s="27">
        <f t="shared" si="763"/>
        <v>0</v>
      </c>
      <c r="K656" s="27">
        <f t="shared" si="762"/>
        <v>0</v>
      </c>
      <c r="L656" s="28">
        <f>IF((L655+F656+G656)&gt;=$B$2*'SFV+BESS'!$I$9, $B$2*'SFV+BESS'!$I$9, (L655+F656+G656))</f>
        <v>173.61249999999998</v>
      </c>
      <c r="M656" s="110">
        <f t="shared" si="764"/>
        <v>0</v>
      </c>
      <c r="R656" s="251"/>
      <c r="S656" s="48">
        <v>26.9583333333334</v>
      </c>
      <c r="T656" s="2">
        <f t="shared" si="749"/>
        <v>0</v>
      </c>
      <c r="U656" s="2">
        <f>Gen_Cons_Horario!B1426</f>
        <v>0</v>
      </c>
      <c r="V656" s="35">
        <f t="shared" si="724"/>
        <v>0</v>
      </c>
      <c r="W656" s="116">
        <f>IF(AND(V656&gt;0,V656*$B$4+AC655&lt;=$B$2*'SFV+BESS'!$I$9,V656&lt;'SFV+BESS'!$I$7), V656*$B$4, IF(AND(V656&gt;0,V656*$B$4+AC655&gt;$B$2*'SFV+BESS'!$I$9,V656*$B$4&lt;'SFV+BESS'!$I$7),$B$2*'SFV+BESS'!$I$9-AC655,IF(AND(V656&gt;0,V656*$B$4+AC655&gt;$B$2*'SFV+BESS'!$I$9,V656*$B$4&gt;'SFV+BESS'!$I$7,AC655&lt;$B$2*'SFV+BESS'!$I$9),$B$2*'SFV+BESS'!$I$9-AC655,IF(AND(V656&gt;0,V656*$B$4+AC655&lt;=$B$2*'SFV+BESS'!$I$9,V656&gt;'SFV+BESS'!$I$7),'SFV+BESS'!$I$7,0))))</f>
        <v>0</v>
      </c>
      <c r="X656" s="27">
        <f>IF(AND(V656&lt;0,AC655+V656/$B$5&gt;$H$2,-V656/'Carga-Descarga Año'!$B$5&lt;'SFV+BESS'!$I$7),V656/$B$5,IF(AND(V656&lt;0,AC655+V656/$B$5&gt;$H$2,-V656/'Carga-Descarga Año'!$B$5&gt;'SFV+BESS'!$I$7),-'SFV+BESS'!$I$7,IF(AND(V656&lt;0,AC655+V656/$B$5&lt;$H$2),-MIN('SFV+BESS'!$I$7,AC655-$H$2),0)))</f>
        <v>0</v>
      </c>
      <c r="Z656" s="33">
        <f t="shared" ref="Z656:Z680" si="790">IF(V656&gt;0,U656,T656)</f>
        <v>0</v>
      </c>
      <c r="AA656" s="27">
        <f t="shared" si="765"/>
        <v>0</v>
      </c>
      <c r="AB656" s="27">
        <f t="shared" si="789"/>
        <v>0</v>
      </c>
      <c r="AC656" s="28">
        <f>IF((AC655+W656+X656)&gt;=$B$2*'SFV+BESS'!$I$9, $B$2*'SFV+BESS'!$I$9, (AC655+W656+X656))</f>
        <v>173.61249999999998</v>
      </c>
      <c r="AD656" s="110">
        <f t="shared" si="766"/>
        <v>0</v>
      </c>
      <c r="AI656" s="251"/>
      <c r="AJ656" s="48">
        <v>26.9583333333334</v>
      </c>
      <c r="AK656" s="52">
        <f t="shared" si="750"/>
        <v>0</v>
      </c>
      <c r="AL656" s="33">
        <f>Gen_Cons_Horario!B2098</f>
        <v>0</v>
      </c>
      <c r="AM656" s="35">
        <f t="shared" si="725"/>
        <v>0</v>
      </c>
      <c r="AN656" s="116">
        <f>IF(AND(AM656&gt;0,AM656*$B$4+AT655&lt;=$B$2*'SFV+BESS'!$I$9,AM656&lt;'SFV+BESS'!$I$7), AM656*$B$4, IF(AND(AM656&gt;0,AM656*$B$4+AT655&gt;$B$2*'SFV+BESS'!$I$9,AM656*$B$4&lt;'SFV+BESS'!$I$7),$B$2*'SFV+BESS'!$I$9-AT655,IF(AND(AM656&gt;0,AM656*$B$4+AT655&gt;$B$2*'SFV+BESS'!$I$9,AM656*$B$4&gt;'SFV+BESS'!$I$7,AT655&lt;$B$2*'SFV+BESS'!$I$9),$B$2*'SFV+BESS'!$I$9-AT655,IF(AND(AM656&gt;0,AM656*$B$4+AT655&lt;=$B$2*'SFV+BESS'!$I$9,AM656&gt;'SFV+BESS'!$I$7),'SFV+BESS'!$I$7,0))))</f>
        <v>0</v>
      </c>
      <c r="AO656" s="27">
        <f>IF(AND(AM656&lt;0,AT655+AM656/$B$5&gt;$H$2,-AM656/'Carga-Descarga Año'!$B$5&lt;'SFV+BESS'!$I$7),AM656/$B$5,IF(AND(AM656&lt;0,AT655+AM656/$B$5&gt;$H$2,-AM656/'Carga-Descarga Año'!$B$5&gt;'SFV+BESS'!$I$7),-'SFV+BESS'!$I$7,IF(AND(AM656&lt;0,AT655+AM656/$B$5&lt;$H$2),-MIN('SFV+BESS'!$I$7,AT655-$H$2),0)))</f>
        <v>0</v>
      </c>
      <c r="AP656" s="33"/>
      <c r="AQ656" s="33">
        <f t="shared" si="731"/>
        <v>0</v>
      </c>
      <c r="AR656" s="27">
        <f t="shared" si="767"/>
        <v>0</v>
      </c>
      <c r="AS656" s="27">
        <f t="shared" si="732"/>
        <v>0</v>
      </c>
      <c r="AT656" s="28">
        <f>IF((AT655+AN656+AO656)&gt;=$B$2*'SFV+BESS'!$I$9, $B$2*'SFV+BESS'!$I$9, (AT655+AN656+AO656))</f>
        <v>173.61249999999998</v>
      </c>
      <c r="AU656" s="110">
        <f t="shared" si="768"/>
        <v>0</v>
      </c>
      <c r="AZ656" s="251"/>
      <c r="BA656" s="48">
        <v>26.9583333333334</v>
      </c>
      <c r="BB656" s="33">
        <f t="shared" si="751"/>
        <v>0</v>
      </c>
      <c r="BC656" s="33">
        <f>Gen_Cons_Horario!B2842</f>
        <v>0</v>
      </c>
      <c r="BD656" s="35">
        <f t="shared" si="726"/>
        <v>0</v>
      </c>
      <c r="BE656" s="116">
        <f>IF(AND(BD656&gt;0,BD656*$B$4+BK655&lt;=$B$2*'SFV+BESS'!$I$9,BD656&lt;'SFV+BESS'!$I$7), BD656*$B$4, IF(AND(BD656&gt;0,BD656*$B$4+BK655&gt;$B$2*'SFV+BESS'!$I$9,BD656*$B$4&lt;'SFV+BESS'!$I$7),$B$2*'SFV+BESS'!$I$9-BK655,IF(AND(BD656&gt;0,BD656*$B$4+BK655&gt;$B$2*'SFV+BESS'!$I$9,BD656*$B$4&gt;'SFV+BESS'!$I$7,BK655&lt;$B$2*'SFV+BESS'!$I$9),$B$2*'SFV+BESS'!$I$9-BK655,IF(AND(BD656&gt;0,BD656*$B$4+BK655&lt;=$B$2*'SFV+BESS'!$I$9,BD656&gt;'SFV+BESS'!$I$7),'SFV+BESS'!$I$7,0))))</f>
        <v>0</v>
      </c>
      <c r="BF656" s="27">
        <f>IF(AND(BD656&lt;0,BK655+BD656/$B$5&gt;$H$2,-BD656/'Carga-Descarga Año'!$B$5&lt;'SFV+BESS'!$I$7),BD656/$B$5,IF(AND(BD656&lt;0,BK655+BD656/$B$5&gt;$H$2,-BD656/'Carga-Descarga Año'!$B$5&gt;'SFV+BESS'!$I$7),-'SFV+BESS'!$I$7,IF(AND(BD656&lt;0,BK655+BD656/$B$5&lt;$H$2),-MIN('SFV+BESS'!$I$7,BK655-$H$2),0)))</f>
        <v>0</v>
      </c>
      <c r="BG656" s="33"/>
      <c r="BH656" s="33">
        <f t="shared" si="733"/>
        <v>0</v>
      </c>
      <c r="BI656" s="27">
        <f t="shared" si="769"/>
        <v>0</v>
      </c>
      <c r="BJ656" s="27">
        <f t="shared" si="734"/>
        <v>0</v>
      </c>
      <c r="BK656" s="28">
        <f>IF((BK655+BE656+BF656)&gt;=$B$2*'SFV+BESS'!$I$9, $B$2*'SFV+BESS'!$I$9, (BK655+BE656+BF656))</f>
        <v>173.61249999999998</v>
      </c>
      <c r="BL656" s="110">
        <f t="shared" si="770"/>
        <v>0</v>
      </c>
      <c r="BQ656" s="251"/>
      <c r="BR656" s="48">
        <v>26.9583333333334</v>
      </c>
      <c r="BS656" s="33">
        <f t="shared" si="752"/>
        <v>0</v>
      </c>
      <c r="BT656" s="33">
        <f>Gen_Cons_Horario!B3562</f>
        <v>0</v>
      </c>
      <c r="BU656" s="35">
        <f t="shared" si="727"/>
        <v>0</v>
      </c>
      <c r="BV656" s="116">
        <f>IF(AND(BU656&gt;0,BU656*$B$4+CB655&lt;=$B$2*'SFV+BESS'!$I$9,BU656&lt;'SFV+BESS'!$I$7), BU656*$B$4, IF(AND(BU656&gt;0,BU656*$B$4+CB655&gt;$B$2*'SFV+BESS'!$I$9,BU656*$B$4&lt;'SFV+BESS'!$I$7),$B$2*'SFV+BESS'!$I$9-CB655,IF(AND(BU656&gt;0,BU656*$B$4+CB655&gt;$B$2*'SFV+BESS'!$I$9,BU656*$B$4&gt;'SFV+BESS'!$I$7,CB655&lt;$B$2*'SFV+BESS'!$I$9),$B$2*'SFV+BESS'!$I$9-CB655,IF(AND(BU656&gt;0,BU656*$B$4+CB655&lt;=$B$2*'SFV+BESS'!$I$9,BU656&gt;'SFV+BESS'!$I$7),'SFV+BESS'!$I$7,0))))</f>
        <v>0</v>
      </c>
      <c r="BW656" s="27">
        <f>IF(AND(BU656&lt;0,CB655+BU656/$B$5&gt;$H$2,-BU656/'Carga-Descarga Año'!$B$5&lt;'SFV+BESS'!$I$7),BU656/$B$5,IF(AND(BU656&lt;0,CB655+BU656/$B$5&gt;$H$2,-BU656/'Carga-Descarga Año'!$B$5&gt;'SFV+BESS'!$I$7),-'SFV+BESS'!$I$7,IF(AND(BU656&lt;0,CB655+BU656/$B$5&lt;$H$2),-MIN('SFV+BESS'!$I$7,CB655-$H$2),0)))</f>
        <v>0</v>
      </c>
      <c r="BX656" s="33"/>
      <c r="BY656" s="33">
        <f t="shared" si="735"/>
        <v>0</v>
      </c>
      <c r="BZ656" s="27">
        <f t="shared" si="771"/>
        <v>0</v>
      </c>
      <c r="CA656" s="27">
        <f t="shared" si="772"/>
        <v>0</v>
      </c>
      <c r="CB656" s="28">
        <f>IF((CB655+BV656+BW656)&gt;=$B$2*'SFV+BESS'!$I$9, $B$2*'SFV+BESS'!$I$9, (CB655+BV656+BW656))</f>
        <v>173.61249999999998</v>
      </c>
      <c r="CC656" s="110">
        <f t="shared" si="773"/>
        <v>0</v>
      </c>
      <c r="CH656" s="251"/>
      <c r="CI656" s="48">
        <v>26.9583333333334</v>
      </c>
      <c r="CJ656" s="33">
        <f t="shared" si="753"/>
        <v>0</v>
      </c>
      <c r="CK656" s="33">
        <f>Gen_Cons_Horario!B4306</f>
        <v>0</v>
      </c>
      <c r="CL656" s="35">
        <f t="shared" si="728"/>
        <v>0</v>
      </c>
      <c r="CM656" s="116">
        <f>IF(AND(CL656&gt;0,CL656*$B$4+CS655&lt;=$B$2*'SFV+BESS'!$I$9,CL656&lt;'SFV+BESS'!$I$7), CL656*$B$4, IF(AND(CL656&gt;0,CL656*$B$4+CS655&gt;$B$2*'SFV+BESS'!$I$9,CL656*$B$4&lt;'SFV+BESS'!$I$7),$B$2*'SFV+BESS'!$I$9-CS655,IF(AND(CL656&gt;0,CL656*$B$4+CS655&gt;$B$2*'SFV+BESS'!$I$9,CL656*$B$4&gt;'SFV+BESS'!$I$7,CS655&lt;$B$2*'SFV+BESS'!$I$9),$B$2*'SFV+BESS'!$I$9-CS655,IF(AND(CL656&gt;0,CL656*$B$4+CS655&lt;=$B$2*'SFV+BESS'!$I$9,CL656&gt;'SFV+BESS'!$I$7),'SFV+BESS'!$I$7,0))))</f>
        <v>0</v>
      </c>
      <c r="CN656" s="27">
        <f>IF(AND(CL656&lt;0,CS655+CL656/$B$5&gt;$H$2,-CL656/'Carga-Descarga Año'!$B$5&lt;'SFV+BESS'!$I$7),CL656/$B$5,IF(AND(CL656&lt;0,CS655+CL656/$B$5&gt;$H$2,-CL656/'Carga-Descarga Año'!$B$5&gt;'SFV+BESS'!$I$7),-'SFV+BESS'!$I$7,IF(AND(CL656&lt;0,CS655+CL656/$B$5&lt;$H$2),-MIN('SFV+BESS'!$I$7,CS655-$H$2),0)))</f>
        <v>0</v>
      </c>
      <c r="CO656" s="33"/>
      <c r="CP656" s="33">
        <f t="shared" si="736"/>
        <v>0</v>
      </c>
      <c r="CQ656" s="27">
        <f t="shared" si="774"/>
        <v>0</v>
      </c>
      <c r="CR656" s="27">
        <f t="shared" si="737"/>
        <v>0</v>
      </c>
      <c r="CS656" s="28">
        <f>IF((CS655+CM656+CN656)&gt;=$B$2*'SFV+BESS'!$I$9, $B$2*'SFV+BESS'!$I$9, (CS655+CM656+CN656))</f>
        <v>173.61249999999998</v>
      </c>
      <c r="CT656" s="110">
        <f t="shared" si="775"/>
        <v>0</v>
      </c>
      <c r="CY656" s="251"/>
      <c r="CZ656" s="48">
        <v>26.9583333333334</v>
      </c>
      <c r="DA656" s="33">
        <f t="shared" si="754"/>
        <v>0</v>
      </c>
      <c r="DB656" s="33">
        <f>Gen_Cons_Horario!B5026</f>
        <v>0</v>
      </c>
      <c r="DC656" s="35">
        <f t="shared" si="719"/>
        <v>0</v>
      </c>
      <c r="DD656" s="116">
        <f>IF(AND(DC656&gt;0,DC656*$B$4+DJ655&lt;=$B$2*'SFV+BESS'!$I$9,DC656&lt;'SFV+BESS'!$I$7), DC656*$B$4, IF(AND(DC656&gt;0,DC656*$B$4+DJ655&gt;$B$2*'SFV+BESS'!$I$9,DC656*$B$4&lt;'SFV+BESS'!$I$7),$B$2*'SFV+BESS'!$I$9-DJ655,IF(AND(DC656&gt;0,DC656*$B$4+DJ655&gt;$B$2*'SFV+BESS'!$I$9,DC656*$B$4&gt;'SFV+BESS'!$I$7,DJ655&lt;$B$2*'SFV+BESS'!$I$9),$B$2*'SFV+BESS'!$I$9-DJ655,IF(AND(DC656&gt;0,DC656*$B$4+DJ655&lt;=$B$2*'SFV+BESS'!$I$9,DC656&gt;'SFV+BESS'!$I$7),'SFV+BESS'!$I$7,0))))</f>
        <v>0</v>
      </c>
      <c r="DE656" s="27">
        <f>IF(AND(DC656&lt;0,DJ655+DC656/$B$5&gt;$H$2,-DC656/'Carga-Descarga Año'!$B$5&lt;'SFV+BESS'!$I$7),DC656/$B$5,IF(AND(DC656&lt;0,DJ655+DC656/$B$5&gt;$H$2,-DC656/'Carga-Descarga Año'!$B$5&gt;'SFV+BESS'!$I$7),-'SFV+BESS'!$I$7,IF(AND(DC656&lt;0,DJ655+DC656/$B$5&lt;$H$2),-MIN('SFV+BESS'!$I$7,DJ655-$H$2),0)))</f>
        <v>0</v>
      </c>
      <c r="DF656" s="33"/>
      <c r="DG656" s="33">
        <f t="shared" si="738"/>
        <v>0</v>
      </c>
      <c r="DH656" s="27">
        <f t="shared" si="776"/>
        <v>0</v>
      </c>
      <c r="DI656" s="27">
        <f t="shared" si="777"/>
        <v>0</v>
      </c>
      <c r="DJ656" s="28">
        <f>IF((DJ655+DD656+DE656)&gt;=$B$2*'SFV+BESS'!$I$9, $B$2*'SFV+BESS'!$I$9, (DJ655+DD656+DE656))</f>
        <v>173.61249999999998</v>
      </c>
      <c r="DK656" s="110">
        <f t="shared" si="778"/>
        <v>0</v>
      </c>
      <c r="DP656" s="251"/>
      <c r="DQ656" s="48">
        <v>26.9583333333334</v>
      </c>
      <c r="DR656" s="33">
        <f t="shared" si="755"/>
        <v>0</v>
      </c>
      <c r="DS656" s="33">
        <f>Gen_Cons_Horario!B5770</f>
        <v>0</v>
      </c>
      <c r="DT656" s="35">
        <f t="shared" si="720"/>
        <v>0</v>
      </c>
      <c r="DU656" s="116">
        <f>IF(AND(DT656&gt;0,DT656*$B$4+EA655&lt;=$B$2*'SFV+BESS'!$I$9,DT656&lt;'SFV+BESS'!$I$7), DT656*$B$4, IF(AND(DT656&gt;0,DT656*$B$4+EA655&gt;$B$2*'SFV+BESS'!$I$9,DT656*$B$4&lt;'SFV+BESS'!$I$7),$B$2*'SFV+BESS'!$I$9-EA655,IF(AND(DT656&gt;0,DT656*$B$4+EA655&gt;$B$2*'SFV+BESS'!$I$9,DT656*$B$4&gt;'SFV+BESS'!$I$7,EA655&lt;$B$2*'SFV+BESS'!$I$9),$B$2*'SFV+BESS'!$I$9-EA655,IF(AND(DT656&gt;0,DT656*$B$4+EA655&lt;=$B$2*'SFV+BESS'!$I$9,DT656&gt;'SFV+BESS'!$I$7),'SFV+BESS'!$I$7,0))))</f>
        <v>0</v>
      </c>
      <c r="DV656" s="27">
        <f>IF(AND(DT656&lt;0,EA655+DT656/$B$5&gt;$H$2,-DT656/'Carga-Descarga Año'!$B$5&lt;'SFV+BESS'!$I$7),DT656/$B$5,IF(AND(DT656&lt;0,EA655+DT656/$B$5&gt;$H$2,-DT656/'Carga-Descarga Año'!$B$5&gt;'SFV+BESS'!$I$7),-'SFV+BESS'!$I$7,IF(AND(DT656&lt;0,EA655+DT656/$B$5&lt;$H$2),-MIN('SFV+BESS'!$I$7,EA655-$H$2),0)))</f>
        <v>0</v>
      </c>
      <c r="DW656" s="33"/>
      <c r="DX656" s="33">
        <f t="shared" si="739"/>
        <v>0</v>
      </c>
      <c r="DY656" s="27">
        <f t="shared" si="779"/>
        <v>0</v>
      </c>
      <c r="DZ656" s="27">
        <f t="shared" si="740"/>
        <v>0</v>
      </c>
      <c r="EA656" s="28">
        <f>IF((EA655+DU656+DV656)&gt;=$B$2*'SFV+BESS'!$I$9, $B$2*'SFV+BESS'!$I$9, (EA655+DU656+DV656))</f>
        <v>173.61249999999998</v>
      </c>
      <c r="EB656" s="110">
        <f t="shared" si="780"/>
        <v>0</v>
      </c>
      <c r="EG656" s="251"/>
      <c r="EH656" s="48">
        <v>26.9583333333334</v>
      </c>
      <c r="EI656" s="33">
        <f t="shared" si="756"/>
        <v>0</v>
      </c>
      <c r="EJ656" s="33">
        <f>Gen_Cons_Horario!B6514</f>
        <v>0</v>
      </c>
      <c r="EK656" s="35">
        <f t="shared" si="721"/>
        <v>0</v>
      </c>
      <c r="EL656" s="116">
        <f>IF(AND(EK656&gt;0,EK656*$B$4+ER655&lt;=$B$2*'SFV+BESS'!$I$9,EK656&lt;'SFV+BESS'!$I$7), EK656*$B$4, IF(AND(EK656&gt;0,EK656*$B$4+ER655&gt;$B$2*'SFV+BESS'!$I$9,EK656*$B$4&lt;'SFV+BESS'!$I$7),$B$2*'SFV+BESS'!$I$9-ER655,IF(AND(EK656&gt;0,EK656*$B$4+ER655&gt;$B$2*'SFV+BESS'!$I$9,EK656*$B$4&gt;'SFV+BESS'!$I$7,ER655&lt;$B$2*'SFV+BESS'!$I$9),$B$2*'SFV+BESS'!$I$9-ER655,IF(AND(EK656&gt;0,EK656*$B$4+ER655&lt;=$B$2*'SFV+BESS'!$I$9,EK656&gt;'SFV+BESS'!$I$7),'SFV+BESS'!$I$7,0))))</f>
        <v>0</v>
      </c>
      <c r="EM656" s="27">
        <f>IF(AND(EK656&lt;0,ER655+EK656/$B$5&gt;$H$2,-EK656/'Carga-Descarga Año'!$B$5&lt;'SFV+BESS'!$I$7),EK656/$B$5,IF(AND(EK656&lt;0,ER655+EK656/$B$5&gt;$H$2,-EK656/'Carga-Descarga Año'!$B$5&gt;'SFV+BESS'!$I$7),-'SFV+BESS'!$I$7,IF(AND(EK656&lt;0,ER655+EK656/$B$5&lt;$H$2),-MIN('SFV+BESS'!$I$7,ER655-$H$2),0)))</f>
        <v>0</v>
      </c>
      <c r="EN656" s="33"/>
      <c r="EO656" s="33">
        <f t="shared" si="741"/>
        <v>0</v>
      </c>
      <c r="EP656" s="27">
        <f t="shared" si="781"/>
        <v>0</v>
      </c>
      <c r="EQ656" s="27">
        <f t="shared" si="742"/>
        <v>0</v>
      </c>
      <c r="ER656" s="28">
        <f>IF((ER655+EL656+EM656)&gt;=$B$2*'SFV+BESS'!$I$9, $B$2*'SFV+BESS'!$I$9, (ER655+EL656+EM656))</f>
        <v>173.61249999999998</v>
      </c>
      <c r="ES656" s="110">
        <f t="shared" si="782"/>
        <v>0</v>
      </c>
      <c r="EX656" s="251"/>
      <c r="EY656" s="48">
        <v>26.9583333333334</v>
      </c>
      <c r="EZ656" s="33">
        <f t="shared" si="757"/>
        <v>0</v>
      </c>
      <c r="FA656" s="33">
        <f>Gen_Cons_Horario!B7234</f>
        <v>0</v>
      </c>
      <c r="FB656" s="35">
        <f t="shared" si="722"/>
        <v>0</v>
      </c>
      <c r="FC656" s="116">
        <f>IF(AND(FB656&gt;0,FB656*$B$4+FI655&lt;=$B$2*'SFV+BESS'!$I$9,FB656&lt;'SFV+BESS'!$I$7), FB656*$B$4, IF(AND(FB656&gt;0,FB656*$B$4+FI655&gt;$B$2*'SFV+BESS'!$I$9,FB656*$B$4&lt;'SFV+BESS'!$I$7),$B$2*'SFV+BESS'!$I$9-FI655,IF(AND(FB656&gt;0,FB656*$B$4+FI655&gt;$B$2*'SFV+BESS'!$I$9,FB656*$B$4&gt;'SFV+BESS'!$I$7,FI655&lt;$B$2*'SFV+BESS'!$I$9),$B$2*'SFV+BESS'!$I$9-FI655,IF(AND(FB656&gt;0,FB656*$B$4+FI655&lt;=$B$2*'SFV+BESS'!$I$9,FB656&gt;'SFV+BESS'!$I$7),'SFV+BESS'!$I$7,0))))</f>
        <v>0</v>
      </c>
      <c r="FD656" s="27">
        <f>IF(AND(FB656&lt;0,FI655+FB656/$B$5&gt;$H$2,-FB656/'Carga-Descarga Año'!$B$5&lt;'SFV+BESS'!$I$7),FB656/$B$5,IF(AND(FB656&lt;0,FI655+FB656/$B$5&gt;$H$2,-FB656/'Carga-Descarga Año'!$B$5&gt;'SFV+BESS'!$I$7),-'SFV+BESS'!$I$7,IF(AND(FB656&lt;0,FI655+FB656/$B$5&lt;$H$2),-MIN('SFV+BESS'!$I$7,FI655-$H$2),0)))</f>
        <v>0</v>
      </c>
      <c r="FE656" s="33"/>
      <c r="FF656" s="33">
        <f t="shared" si="743"/>
        <v>0</v>
      </c>
      <c r="FG656" s="27">
        <f t="shared" si="783"/>
        <v>0</v>
      </c>
      <c r="FH656" s="27">
        <f t="shared" si="744"/>
        <v>0</v>
      </c>
      <c r="FI656" s="28">
        <f>IF((FI655+FC656+FD656)&gt;=$B$2*'SFV+BESS'!$I$9, $B$2*'SFV+BESS'!$I$9, (FI655+FC656+FD656))</f>
        <v>173.61249999999998</v>
      </c>
      <c r="FJ656" s="110">
        <f t="shared" si="784"/>
        <v>0</v>
      </c>
      <c r="FO656" s="251"/>
      <c r="FP656" s="48">
        <v>26.9583333333334</v>
      </c>
      <c r="FQ656" s="33">
        <f t="shared" si="758"/>
        <v>0</v>
      </c>
      <c r="FR656" s="33">
        <f>Gen_Cons_Horario!B7978</f>
        <v>0</v>
      </c>
      <c r="FS656" s="35">
        <f t="shared" si="723"/>
        <v>0</v>
      </c>
      <c r="FT656" s="116">
        <f>IF(AND(FS656&gt;0,FS656*$B$4+FZ655&lt;=$B$2*'SFV+BESS'!$I$9,FS656&lt;'SFV+BESS'!$I$7), FS656*$B$4, IF(AND(FS656&gt;0,FS656*$B$4+FZ655&gt;$B$2*'SFV+BESS'!$I$9,FS656*$B$4&lt;'SFV+BESS'!$I$7),$B$2*'SFV+BESS'!$I$9-FZ655,IF(AND(FS656&gt;0,FS656*$B$4+FZ655&gt;$B$2*'SFV+BESS'!$I$9,FS656*$B$4&gt;'SFV+BESS'!$I$7,FZ655&lt;$B$2*'SFV+BESS'!$I$9),$B$2*'SFV+BESS'!$I$9-FZ655,IF(AND(FS656&gt;0,FS656*$B$4+FZ655&lt;=$B$2*'SFV+BESS'!$I$9,FS656&gt;'SFV+BESS'!$I$7),'SFV+BESS'!$I$7,0))))</f>
        <v>0</v>
      </c>
      <c r="FU656" s="27">
        <f>IF(AND(FS656&lt;0,FZ655+FS656/$B$5&gt;$H$2,-FS656/'Carga-Descarga Año'!$B$5&lt;'SFV+BESS'!$I$7),FS656/$B$5,IF(AND(FS656&lt;0,FZ655+FS656/$B$5&gt;$H$2,-FS656/'Carga-Descarga Año'!$B$5&gt;'SFV+BESS'!$I$7),-'SFV+BESS'!$I$7,IF(AND(FS656&lt;0,FZ655+FS656/$B$5&lt;$H$2),-MIN('SFV+BESS'!$I$7,FZ655-$H$2),0)))</f>
        <v>0</v>
      </c>
      <c r="FV656" s="33"/>
      <c r="FW656" s="33">
        <f t="shared" si="745"/>
        <v>0</v>
      </c>
      <c r="FX656" s="27">
        <f t="shared" si="785"/>
        <v>0</v>
      </c>
      <c r="FY656" s="27">
        <f t="shared" si="746"/>
        <v>0</v>
      </c>
      <c r="FZ656" s="28">
        <f>IF((FZ655+FT656+FU656)&gt;=$B$2*'SFV+BESS'!$I$9, $B$2*'SFV+BESS'!$I$9, (FZ655+FT656+FU656))</f>
        <v>173.61249999999998</v>
      </c>
      <c r="GA656" s="110">
        <f t="shared" si="786"/>
        <v>0</v>
      </c>
      <c r="GF656" s="251"/>
      <c r="GG656" s="48">
        <v>26.9583333333334</v>
      </c>
      <c r="GH656" s="33">
        <f t="shared" si="759"/>
        <v>0</v>
      </c>
      <c r="GI656" s="33">
        <f>Gen_Cons_Horario!B8698</f>
        <v>0</v>
      </c>
      <c r="GJ656" s="35">
        <f t="shared" si="729"/>
        <v>0</v>
      </c>
      <c r="GK656" s="116">
        <f>IF(AND(GJ656&gt;0,GJ656*$B$4+GQ655&lt;=$B$2*'SFV+BESS'!$I$9,GJ656&lt;'SFV+BESS'!$I$7), GJ656*$B$4, IF(AND(GJ656&gt;0,GJ656*$B$4+GQ655&gt;$B$2*'SFV+BESS'!$I$9,GJ656*$B$4&lt;'SFV+BESS'!$I$7),$B$2*'SFV+BESS'!$I$9-GQ655,IF(AND(GJ656&gt;0,GJ656*$B$4+GQ655&gt;$B$2*'SFV+BESS'!$I$9,GJ656*$B$4&gt;'SFV+BESS'!$I$7,GQ655&lt;$B$2*'SFV+BESS'!$I$9),$B$2*'SFV+BESS'!$I$9-GQ655,IF(AND(GJ656&gt;0,GJ656*$B$4+GQ655&lt;=$B$2*'SFV+BESS'!$I$9,GJ656&gt;'SFV+BESS'!$I$7),'SFV+BESS'!$I$7,0))))</f>
        <v>0</v>
      </c>
      <c r="GL656" s="27">
        <f>IF(AND(GJ656&lt;0,GQ655+GJ656/$B$5&gt;$H$2,-GJ656/'Carga-Descarga Año'!$B$5&lt;'SFV+BESS'!$I$7),GJ656/$B$5,IF(AND(GJ656&lt;0,GQ655+GJ656/$B$5&gt;$H$2,-GJ656/'Carga-Descarga Año'!$B$5&gt;'SFV+BESS'!$I$7),-'SFV+BESS'!$I$7,IF(AND(GJ656&lt;0,GQ655+GJ656/$B$5&lt;$H$2),-MIN('SFV+BESS'!$I$7,GQ655-$H$2),0)))</f>
        <v>0</v>
      </c>
      <c r="GM656" s="33"/>
      <c r="GN656" s="33">
        <f t="shared" si="747"/>
        <v>0</v>
      </c>
      <c r="GO656" s="27">
        <f t="shared" si="787"/>
        <v>0</v>
      </c>
      <c r="GP656" s="27">
        <f t="shared" si="748"/>
        <v>0</v>
      </c>
      <c r="GQ656" s="28">
        <f>IF((GQ655+GK656+GL656)&gt;=$B$2*'SFV+BESS'!$I$9, $B$2*'SFV+BESS'!$I$9, (GQ655+GK656+GL656))</f>
        <v>173.61249999999998</v>
      </c>
      <c r="GR656" s="110">
        <f t="shared" si="788"/>
        <v>0</v>
      </c>
    </row>
    <row r="657" spans="1:200">
      <c r="A657" s="248">
        <v>28</v>
      </c>
      <c r="B657" s="41">
        <v>27</v>
      </c>
      <c r="C657" s="38">
        <f t="shared" si="730"/>
        <v>0</v>
      </c>
      <c r="D657" s="2">
        <f>Gen_Cons_Horario!B683</f>
        <v>0</v>
      </c>
      <c r="E657" s="140">
        <f t="shared" si="760"/>
        <v>0</v>
      </c>
      <c r="F657" s="116">
        <f>IF(AND(E657&gt;0,E657*$B$4+L656&lt;=$B$2*'SFV+BESS'!$I$9,E657&lt;'SFV+BESS'!$I$7), E657*$B$4, IF(AND(E657&gt;0,E657*$B$4+L656&gt;$B$2*'SFV+BESS'!$I$9,E657*$B$4&lt;'SFV+BESS'!$I$7),$B$2*'SFV+BESS'!$I$9-L656,IF(AND(E657&gt;0,E657*$B$4+L656&gt;$B$2*'SFV+BESS'!$I$9,E657*$B$4&gt;'SFV+BESS'!$I$7,L656&lt;$B$2*'SFV+BESS'!$I$9),$B$2*'SFV+BESS'!$I$9-L656,IF(AND(E657&gt;0,E657*$B$4+L656&lt;=$B$2*'SFV+BESS'!$I$9,E657&gt;'SFV+BESS'!$I$7),'SFV+BESS'!$I$7,0))))</f>
        <v>0</v>
      </c>
      <c r="G657" s="27">
        <f>IF(AND(E657&lt;0,L656+E657/$B$5&gt;$H$2,-E657/'Carga-Descarga Año'!$B$5&lt;'SFV+BESS'!$I$7),E657/$B$5,IF(AND(E657&lt;0,L656+E657/$B$5&gt;$H$2,-E657/'Carga-Descarga Año'!$B$5&gt;'SFV+BESS'!$I$7),-'SFV+BESS'!$I$7,IF(AND(E657&lt;0,L656+E657/$B$5&lt;$H$2),-MIN('SFV+BESS'!$I$7,L656-$H$2),0)))</f>
        <v>0</v>
      </c>
      <c r="I657" s="38">
        <f t="shared" si="761"/>
        <v>0</v>
      </c>
      <c r="J657" s="27">
        <f t="shared" si="763"/>
        <v>0</v>
      </c>
      <c r="K657" s="27">
        <f t="shared" si="762"/>
        <v>0</v>
      </c>
      <c r="L657" s="28">
        <f>IF((L656+F657+G657)&gt;=$B$2*'SFV+BESS'!$I$9, $B$2*'SFV+BESS'!$I$9, (L656+F657+G657))</f>
        <v>173.61249999999998</v>
      </c>
      <c r="M657" s="110">
        <f t="shared" si="764"/>
        <v>0</v>
      </c>
      <c r="R657" s="251">
        <v>28</v>
      </c>
      <c r="S657" s="41">
        <v>27</v>
      </c>
      <c r="T657" s="2">
        <f t="shared" si="749"/>
        <v>0</v>
      </c>
      <c r="U657" s="2">
        <f>Gen_Cons_Horario!B1427</f>
        <v>0</v>
      </c>
      <c r="V657" s="35">
        <f t="shared" si="724"/>
        <v>0</v>
      </c>
      <c r="W657" s="116">
        <f>IF(AND(V657&gt;0,V657*$B$4+AC656&lt;=$B$2*'SFV+BESS'!$I$9,V657&lt;'SFV+BESS'!$I$7), V657*$B$4, IF(AND(V657&gt;0,V657*$B$4+AC656&gt;$B$2*'SFV+BESS'!$I$9,V657*$B$4&lt;'SFV+BESS'!$I$7),$B$2*'SFV+BESS'!$I$9-AC656,IF(AND(V657&gt;0,V657*$B$4+AC656&gt;$B$2*'SFV+BESS'!$I$9,V657*$B$4&gt;'SFV+BESS'!$I$7,AC656&lt;$B$2*'SFV+BESS'!$I$9),$B$2*'SFV+BESS'!$I$9-AC656,IF(AND(V657&gt;0,V657*$B$4+AC656&lt;=$B$2*'SFV+BESS'!$I$9,V657&gt;'SFV+BESS'!$I$7),'SFV+BESS'!$I$7,0))))</f>
        <v>0</v>
      </c>
      <c r="X657" s="27">
        <f>IF(AND(V657&lt;0,AC656+V657/$B$5&gt;$H$2,-V657/'Carga-Descarga Año'!$B$5&lt;'SFV+BESS'!$I$7),V657/$B$5,IF(AND(V657&lt;0,AC656+V657/$B$5&gt;$H$2,-V657/'Carga-Descarga Año'!$B$5&gt;'SFV+BESS'!$I$7),-'SFV+BESS'!$I$7,IF(AND(V657&lt;0,AC656+V657/$B$5&lt;$H$2),-MIN('SFV+BESS'!$I$7,AC656-$H$2),0)))</f>
        <v>0</v>
      </c>
      <c r="Z657" s="33">
        <f t="shared" si="790"/>
        <v>0</v>
      </c>
      <c r="AA657" s="27">
        <f t="shared" si="765"/>
        <v>0</v>
      </c>
      <c r="AB657" s="27">
        <f t="shared" si="789"/>
        <v>0</v>
      </c>
      <c r="AC657" s="28">
        <f>IF((AC656+W657+X657)&gt;=$B$2*'SFV+BESS'!$I$9, $B$2*'SFV+BESS'!$I$9, (AC656+W657+X657))</f>
        <v>173.61249999999998</v>
      </c>
      <c r="AD657" s="110">
        <f t="shared" si="766"/>
        <v>0</v>
      </c>
      <c r="AI657" s="251">
        <v>28</v>
      </c>
      <c r="AJ657" s="41">
        <v>27</v>
      </c>
      <c r="AK657" s="52">
        <f t="shared" si="750"/>
        <v>0</v>
      </c>
      <c r="AL657" s="33">
        <f>Gen_Cons_Horario!B2099</f>
        <v>0</v>
      </c>
      <c r="AM657" s="35">
        <f t="shared" si="725"/>
        <v>0</v>
      </c>
      <c r="AN657" s="116">
        <f>IF(AND(AM657&gt;0,AM657*$B$4+AT656&lt;=$B$2*'SFV+BESS'!$I$9,AM657&lt;'SFV+BESS'!$I$7), AM657*$B$4, IF(AND(AM657&gt;0,AM657*$B$4+AT656&gt;$B$2*'SFV+BESS'!$I$9,AM657*$B$4&lt;'SFV+BESS'!$I$7),$B$2*'SFV+BESS'!$I$9-AT656,IF(AND(AM657&gt;0,AM657*$B$4+AT656&gt;$B$2*'SFV+BESS'!$I$9,AM657*$B$4&gt;'SFV+BESS'!$I$7,AT656&lt;$B$2*'SFV+BESS'!$I$9),$B$2*'SFV+BESS'!$I$9-AT656,IF(AND(AM657&gt;0,AM657*$B$4+AT656&lt;=$B$2*'SFV+BESS'!$I$9,AM657&gt;'SFV+BESS'!$I$7),'SFV+BESS'!$I$7,0))))</f>
        <v>0</v>
      </c>
      <c r="AO657" s="27">
        <f>IF(AND(AM657&lt;0,AT656+AM657/$B$5&gt;$H$2,-AM657/'Carga-Descarga Año'!$B$5&lt;'SFV+BESS'!$I$7),AM657/$B$5,IF(AND(AM657&lt;0,AT656+AM657/$B$5&gt;$H$2,-AM657/'Carga-Descarga Año'!$B$5&gt;'SFV+BESS'!$I$7),-'SFV+BESS'!$I$7,IF(AND(AM657&lt;0,AT656+AM657/$B$5&lt;$H$2),-MIN('SFV+BESS'!$I$7,AT656-$H$2),0)))</f>
        <v>0</v>
      </c>
      <c r="AP657" s="33"/>
      <c r="AQ657" s="33">
        <f t="shared" si="731"/>
        <v>0</v>
      </c>
      <c r="AR657" s="27">
        <f t="shared" si="767"/>
        <v>0</v>
      </c>
      <c r="AS657" s="27">
        <f t="shared" si="732"/>
        <v>0</v>
      </c>
      <c r="AT657" s="28">
        <f>IF((AT656+AN657+AO657)&gt;=$B$2*'SFV+BESS'!$I$9, $B$2*'SFV+BESS'!$I$9, (AT656+AN657+AO657))</f>
        <v>173.61249999999998</v>
      </c>
      <c r="AU657" s="110">
        <f t="shared" si="768"/>
        <v>0</v>
      </c>
      <c r="AZ657" s="251">
        <v>28</v>
      </c>
      <c r="BA657" s="41">
        <v>27</v>
      </c>
      <c r="BB657" s="33">
        <f t="shared" si="751"/>
        <v>0</v>
      </c>
      <c r="BC657" s="33">
        <f>Gen_Cons_Horario!B2843</f>
        <v>0</v>
      </c>
      <c r="BD657" s="35">
        <f t="shared" si="726"/>
        <v>0</v>
      </c>
      <c r="BE657" s="116">
        <f>IF(AND(BD657&gt;0,BD657*$B$4+BK656&lt;=$B$2*'SFV+BESS'!$I$9,BD657&lt;'SFV+BESS'!$I$7), BD657*$B$4, IF(AND(BD657&gt;0,BD657*$B$4+BK656&gt;$B$2*'SFV+BESS'!$I$9,BD657*$B$4&lt;'SFV+BESS'!$I$7),$B$2*'SFV+BESS'!$I$9-BK656,IF(AND(BD657&gt;0,BD657*$B$4+BK656&gt;$B$2*'SFV+BESS'!$I$9,BD657*$B$4&gt;'SFV+BESS'!$I$7,BK656&lt;$B$2*'SFV+BESS'!$I$9),$B$2*'SFV+BESS'!$I$9-BK656,IF(AND(BD657&gt;0,BD657*$B$4+BK656&lt;=$B$2*'SFV+BESS'!$I$9,BD657&gt;'SFV+BESS'!$I$7),'SFV+BESS'!$I$7,0))))</f>
        <v>0</v>
      </c>
      <c r="BF657" s="27">
        <f>IF(AND(BD657&lt;0,BK656+BD657/$B$5&gt;$H$2,-BD657/'Carga-Descarga Año'!$B$5&lt;'SFV+BESS'!$I$7),BD657/$B$5,IF(AND(BD657&lt;0,BK656+BD657/$B$5&gt;$H$2,-BD657/'Carga-Descarga Año'!$B$5&gt;'SFV+BESS'!$I$7),-'SFV+BESS'!$I$7,IF(AND(BD657&lt;0,BK656+BD657/$B$5&lt;$H$2),-MIN('SFV+BESS'!$I$7,BK656-$H$2),0)))</f>
        <v>0</v>
      </c>
      <c r="BG657" s="33"/>
      <c r="BH657" s="33">
        <f t="shared" si="733"/>
        <v>0</v>
      </c>
      <c r="BI657" s="27">
        <f t="shared" si="769"/>
        <v>0</v>
      </c>
      <c r="BJ657" s="27">
        <f t="shared" si="734"/>
        <v>0</v>
      </c>
      <c r="BK657" s="28">
        <f>IF((BK656+BE657+BF657)&gt;=$B$2*'SFV+BESS'!$I$9, $B$2*'SFV+BESS'!$I$9, (BK656+BE657+BF657))</f>
        <v>173.61249999999998</v>
      </c>
      <c r="BL657" s="110">
        <f t="shared" si="770"/>
        <v>0</v>
      </c>
      <c r="BQ657" s="251">
        <v>28</v>
      </c>
      <c r="BR657" s="41">
        <v>27</v>
      </c>
      <c r="BS657" s="33">
        <f t="shared" si="752"/>
        <v>0</v>
      </c>
      <c r="BT657" s="33">
        <f>Gen_Cons_Horario!B3563</f>
        <v>0</v>
      </c>
      <c r="BU657" s="35">
        <f t="shared" si="727"/>
        <v>0</v>
      </c>
      <c r="BV657" s="116">
        <f>IF(AND(BU657&gt;0,BU657*$B$4+CB656&lt;=$B$2*'SFV+BESS'!$I$9,BU657&lt;'SFV+BESS'!$I$7), BU657*$B$4, IF(AND(BU657&gt;0,BU657*$B$4+CB656&gt;$B$2*'SFV+BESS'!$I$9,BU657*$B$4&lt;'SFV+BESS'!$I$7),$B$2*'SFV+BESS'!$I$9-CB656,IF(AND(BU657&gt;0,BU657*$B$4+CB656&gt;$B$2*'SFV+BESS'!$I$9,BU657*$B$4&gt;'SFV+BESS'!$I$7,CB656&lt;$B$2*'SFV+BESS'!$I$9),$B$2*'SFV+BESS'!$I$9-CB656,IF(AND(BU657&gt;0,BU657*$B$4+CB656&lt;=$B$2*'SFV+BESS'!$I$9,BU657&gt;'SFV+BESS'!$I$7),'SFV+BESS'!$I$7,0))))</f>
        <v>0</v>
      </c>
      <c r="BW657" s="27">
        <f>IF(AND(BU657&lt;0,CB656+BU657/$B$5&gt;$H$2,-BU657/'Carga-Descarga Año'!$B$5&lt;'SFV+BESS'!$I$7),BU657/$B$5,IF(AND(BU657&lt;0,CB656+BU657/$B$5&gt;$H$2,-BU657/'Carga-Descarga Año'!$B$5&gt;'SFV+BESS'!$I$7),-'SFV+BESS'!$I$7,IF(AND(BU657&lt;0,CB656+BU657/$B$5&lt;$H$2),-MIN('SFV+BESS'!$I$7,CB656-$H$2),0)))</f>
        <v>0</v>
      </c>
      <c r="BX657" s="33"/>
      <c r="BY657" s="33">
        <f t="shared" si="735"/>
        <v>0</v>
      </c>
      <c r="BZ657" s="27">
        <f t="shared" si="771"/>
        <v>0</v>
      </c>
      <c r="CA657" s="27">
        <f t="shared" si="772"/>
        <v>0</v>
      </c>
      <c r="CB657" s="28">
        <f>IF((CB656+BV657+BW657)&gt;=$B$2*'SFV+BESS'!$I$9, $B$2*'SFV+BESS'!$I$9, (CB656+BV657+BW657))</f>
        <v>173.61249999999998</v>
      </c>
      <c r="CC657" s="110">
        <f t="shared" si="773"/>
        <v>0</v>
      </c>
      <c r="CH657" s="251">
        <v>28</v>
      </c>
      <c r="CI657" s="41">
        <v>27</v>
      </c>
      <c r="CJ657" s="33">
        <f t="shared" si="753"/>
        <v>0</v>
      </c>
      <c r="CK657" s="33">
        <f>Gen_Cons_Horario!B4307</f>
        <v>0</v>
      </c>
      <c r="CL657" s="35">
        <f t="shared" si="728"/>
        <v>0</v>
      </c>
      <c r="CM657" s="116">
        <f>IF(AND(CL657&gt;0,CL657*$B$4+CS656&lt;=$B$2*'SFV+BESS'!$I$9,CL657&lt;'SFV+BESS'!$I$7), CL657*$B$4, IF(AND(CL657&gt;0,CL657*$B$4+CS656&gt;$B$2*'SFV+BESS'!$I$9,CL657*$B$4&lt;'SFV+BESS'!$I$7),$B$2*'SFV+BESS'!$I$9-CS656,IF(AND(CL657&gt;0,CL657*$B$4+CS656&gt;$B$2*'SFV+BESS'!$I$9,CL657*$B$4&gt;'SFV+BESS'!$I$7,CS656&lt;$B$2*'SFV+BESS'!$I$9),$B$2*'SFV+BESS'!$I$9-CS656,IF(AND(CL657&gt;0,CL657*$B$4+CS656&lt;=$B$2*'SFV+BESS'!$I$9,CL657&gt;'SFV+BESS'!$I$7),'SFV+BESS'!$I$7,0))))</f>
        <v>0</v>
      </c>
      <c r="CN657" s="27">
        <f>IF(AND(CL657&lt;0,CS656+CL657/$B$5&gt;$H$2,-CL657/'Carga-Descarga Año'!$B$5&lt;'SFV+BESS'!$I$7),CL657/$B$5,IF(AND(CL657&lt;0,CS656+CL657/$B$5&gt;$H$2,-CL657/'Carga-Descarga Año'!$B$5&gt;'SFV+BESS'!$I$7),-'SFV+BESS'!$I$7,IF(AND(CL657&lt;0,CS656+CL657/$B$5&lt;$H$2),-MIN('SFV+BESS'!$I$7,CS656-$H$2),0)))</f>
        <v>0</v>
      </c>
      <c r="CO657" s="33"/>
      <c r="CP657" s="33">
        <f t="shared" si="736"/>
        <v>0</v>
      </c>
      <c r="CQ657" s="27">
        <f t="shared" si="774"/>
        <v>0</v>
      </c>
      <c r="CR657" s="27">
        <f t="shared" si="737"/>
        <v>0</v>
      </c>
      <c r="CS657" s="28">
        <f>IF((CS656+CM657+CN657)&gt;=$B$2*'SFV+BESS'!$I$9, $B$2*'SFV+BESS'!$I$9, (CS656+CM657+CN657))</f>
        <v>173.61249999999998</v>
      </c>
      <c r="CT657" s="110">
        <f t="shared" si="775"/>
        <v>0</v>
      </c>
      <c r="CY657" s="251">
        <v>28</v>
      </c>
      <c r="CZ657" s="41">
        <v>27</v>
      </c>
      <c r="DA657" s="33">
        <f t="shared" si="754"/>
        <v>0</v>
      </c>
      <c r="DB657" s="33">
        <f>Gen_Cons_Horario!B5027</f>
        <v>0</v>
      </c>
      <c r="DC657" s="35">
        <f t="shared" ref="DC657:DC720" si="791">DA657-DB657</f>
        <v>0</v>
      </c>
      <c r="DD657" s="116">
        <f>IF(AND(DC657&gt;0,DC657*$B$4+DJ656&lt;=$B$2*'SFV+BESS'!$I$9,DC657&lt;'SFV+BESS'!$I$7), DC657*$B$4, IF(AND(DC657&gt;0,DC657*$B$4+DJ656&gt;$B$2*'SFV+BESS'!$I$9,DC657*$B$4&lt;'SFV+BESS'!$I$7),$B$2*'SFV+BESS'!$I$9-DJ656,IF(AND(DC657&gt;0,DC657*$B$4+DJ656&gt;$B$2*'SFV+BESS'!$I$9,DC657*$B$4&gt;'SFV+BESS'!$I$7,DJ656&lt;$B$2*'SFV+BESS'!$I$9),$B$2*'SFV+BESS'!$I$9-DJ656,IF(AND(DC657&gt;0,DC657*$B$4+DJ656&lt;=$B$2*'SFV+BESS'!$I$9,DC657&gt;'SFV+BESS'!$I$7),'SFV+BESS'!$I$7,0))))</f>
        <v>0</v>
      </c>
      <c r="DE657" s="27">
        <f>IF(AND(DC657&lt;0,DJ656+DC657/$B$5&gt;$H$2,-DC657/'Carga-Descarga Año'!$B$5&lt;'SFV+BESS'!$I$7),DC657/$B$5,IF(AND(DC657&lt;0,DJ656+DC657/$B$5&gt;$H$2,-DC657/'Carga-Descarga Año'!$B$5&gt;'SFV+BESS'!$I$7),-'SFV+BESS'!$I$7,IF(AND(DC657&lt;0,DJ656+DC657/$B$5&lt;$H$2),-MIN('SFV+BESS'!$I$7,DJ656-$H$2),0)))</f>
        <v>0</v>
      </c>
      <c r="DF657" s="33"/>
      <c r="DG657" s="33">
        <f t="shared" si="738"/>
        <v>0</v>
      </c>
      <c r="DH657" s="27">
        <f t="shared" si="776"/>
        <v>0</v>
      </c>
      <c r="DI657" s="27">
        <f t="shared" si="777"/>
        <v>0</v>
      </c>
      <c r="DJ657" s="28">
        <f>IF((DJ656+DD657+DE657)&gt;=$B$2*'SFV+BESS'!$I$9, $B$2*'SFV+BESS'!$I$9, (DJ656+DD657+DE657))</f>
        <v>173.61249999999998</v>
      </c>
      <c r="DK657" s="110">
        <f t="shared" si="778"/>
        <v>0</v>
      </c>
      <c r="DP657" s="251">
        <v>28</v>
      </c>
      <c r="DQ657" s="41">
        <v>27</v>
      </c>
      <c r="DR657" s="33">
        <f t="shared" si="755"/>
        <v>0</v>
      </c>
      <c r="DS657" s="33">
        <f>Gen_Cons_Horario!B5771</f>
        <v>0</v>
      </c>
      <c r="DT657" s="35">
        <f t="shared" ref="DT657:DT720" si="792">DR657-DS657</f>
        <v>0</v>
      </c>
      <c r="DU657" s="116">
        <f>IF(AND(DT657&gt;0,DT657*$B$4+EA656&lt;=$B$2*'SFV+BESS'!$I$9,DT657&lt;'SFV+BESS'!$I$7), DT657*$B$4, IF(AND(DT657&gt;0,DT657*$B$4+EA656&gt;$B$2*'SFV+BESS'!$I$9,DT657*$B$4&lt;'SFV+BESS'!$I$7),$B$2*'SFV+BESS'!$I$9-EA656,IF(AND(DT657&gt;0,DT657*$B$4+EA656&gt;$B$2*'SFV+BESS'!$I$9,DT657*$B$4&gt;'SFV+BESS'!$I$7,EA656&lt;$B$2*'SFV+BESS'!$I$9),$B$2*'SFV+BESS'!$I$9-EA656,IF(AND(DT657&gt;0,DT657*$B$4+EA656&lt;=$B$2*'SFV+BESS'!$I$9,DT657&gt;'SFV+BESS'!$I$7),'SFV+BESS'!$I$7,0))))</f>
        <v>0</v>
      </c>
      <c r="DV657" s="27">
        <f>IF(AND(DT657&lt;0,EA656+DT657/$B$5&gt;$H$2,-DT657/'Carga-Descarga Año'!$B$5&lt;'SFV+BESS'!$I$7),DT657/$B$5,IF(AND(DT657&lt;0,EA656+DT657/$B$5&gt;$H$2,-DT657/'Carga-Descarga Año'!$B$5&gt;'SFV+BESS'!$I$7),-'SFV+BESS'!$I$7,IF(AND(DT657&lt;0,EA656+DT657/$B$5&lt;$H$2),-MIN('SFV+BESS'!$I$7,EA656-$H$2),0)))</f>
        <v>0</v>
      </c>
      <c r="DW657" s="33"/>
      <c r="DX657" s="33">
        <f t="shared" si="739"/>
        <v>0</v>
      </c>
      <c r="DY657" s="27">
        <f t="shared" si="779"/>
        <v>0</v>
      </c>
      <c r="DZ657" s="27">
        <f t="shared" si="740"/>
        <v>0</v>
      </c>
      <c r="EA657" s="28">
        <f>IF((EA656+DU657+DV657)&gt;=$B$2*'SFV+BESS'!$I$9, $B$2*'SFV+BESS'!$I$9, (EA656+DU657+DV657))</f>
        <v>173.61249999999998</v>
      </c>
      <c r="EB657" s="110">
        <f t="shared" si="780"/>
        <v>0</v>
      </c>
      <c r="EG657" s="251">
        <v>28</v>
      </c>
      <c r="EH657" s="41">
        <v>27</v>
      </c>
      <c r="EI657" s="33">
        <f t="shared" si="756"/>
        <v>0</v>
      </c>
      <c r="EJ657" s="33">
        <f>Gen_Cons_Horario!B6515</f>
        <v>0</v>
      </c>
      <c r="EK657" s="35">
        <f t="shared" ref="EK657:EK720" si="793">EI657-EJ657</f>
        <v>0</v>
      </c>
      <c r="EL657" s="116">
        <f>IF(AND(EK657&gt;0,EK657*$B$4+ER656&lt;=$B$2*'SFV+BESS'!$I$9,EK657&lt;'SFV+BESS'!$I$7), EK657*$B$4, IF(AND(EK657&gt;0,EK657*$B$4+ER656&gt;$B$2*'SFV+BESS'!$I$9,EK657*$B$4&lt;'SFV+BESS'!$I$7),$B$2*'SFV+BESS'!$I$9-ER656,IF(AND(EK657&gt;0,EK657*$B$4+ER656&gt;$B$2*'SFV+BESS'!$I$9,EK657*$B$4&gt;'SFV+BESS'!$I$7,ER656&lt;$B$2*'SFV+BESS'!$I$9),$B$2*'SFV+BESS'!$I$9-ER656,IF(AND(EK657&gt;0,EK657*$B$4+ER656&lt;=$B$2*'SFV+BESS'!$I$9,EK657&gt;'SFV+BESS'!$I$7),'SFV+BESS'!$I$7,0))))</f>
        <v>0</v>
      </c>
      <c r="EM657" s="27">
        <f>IF(AND(EK657&lt;0,ER656+EK657/$B$5&gt;$H$2,-EK657/'Carga-Descarga Año'!$B$5&lt;'SFV+BESS'!$I$7),EK657/$B$5,IF(AND(EK657&lt;0,ER656+EK657/$B$5&gt;$H$2,-EK657/'Carga-Descarga Año'!$B$5&gt;'SFV+BESS'!$I$7),-'SFV+BESS'!$I$7,IF(AND(EK657&lt;0,ER656+EK657/$B$5&lt;$H$2),-MIN('SFV+BESS'!$I$7,ER656-$H$2),0)))</f>
        <v>0</v>
      </c>
      <c r="EN657" s="33"/>
      <c r="EO657" s="33">
        <f t="shared" si="741"/>
        <v>0</v>
      </c>
      <c r="EP657" s="27">
        <f t="shared" si="781"/>
        <v>0</v>
      </c>
      <c r="EQ657" s="27">
        <f t="shared" si="742"/>
        <v>0</v>
      </c>
      <c r="ER657" s="28">
        <f>IF((ER656+EL657+EM657)&gt;=$B$2*'SFV+BESS'!$I$9, $B$2*'SFV+BESS'!$I$9, (ER656+EL657+EM657))</f>
        <v>173.61249999999998</v>
      </c>
      <c r="ES657" s="110">
        <f t="shared" si="782"/>
        <v>0</v>
      </c>
      <c r="EX657" s="251">
        <v>28</v>
      </c>
      <c r="EY657" s="41">
        <v>27</v>
      </c>
      <c r="EZ657" s="33">
        <f t="shared" si="757"/>
        <v>0</v>
      </c>
      <c r="FA657" s="33">
        <f>Gen_Cons_Horario!B7235</f>
        <v>0</v>
      </c>
      <c r="FB657" s="35">
        <f t="shared" ref="FB657:FB720" si="794">EZ657-FA657</f>
        <v>0</v>
      </c>
      <c r="FC657" s="116">
        <f>IF(AND(FB657&gt;0,FB657*$B$4+FI656&lt;=$B$2*'SFV+BESS'!$I$9,FB657&lt;'SFV+BESS'!$I$7), FB657*$B$4, IF(AND(FB657&gt;0,FB657*$B$4+FI656&gt;$B$2*'SFV+BESS'!$I$9,FB657*$B$4&lt;'SFV+BESS'!$I$7),$B$2*'SFV+BESS'!$I$9-FI656,IF(AND(FB657&gt;0,FB657*$B$4+FI656&gt;$B$2*'SFV+BESS'!$I$9,FB657*$B$4&gt;'SFV+BESS'!$I$7,FI656&lt;$B$2*'SFV+BESS'!$I$9),$B$2*'SFV+BESS'!$I$9-FI656,IF(AND(FB657&gt;0,FB657*$B$4+FI656&lt;=$B$2*'SFV+BESS'!$I$9,FB657&gt;'SFV+BESS'!$I$7),'SFV+BESS'!$I$7,0))))</f>
        <v>0</v>
      </c>
      <c r="FD657" s="27">
        <f>IF(AND(FB657&lt;0,FI656+FB657/$B$5&gt;$H$2,-FB657/'Carga-Descarga Año'!$B$5&lt;'SFV+BESS'!$I$7),FB657/$B$5,IF(AND(FB657&lt;0,FI656+FB657/$B$5&gt;$H$2,-FB657/'Carga-Descarga Año'!$B$5&gt;'SFV+BESS'!$I$7),-'SFV+BESS'!$I$7,IF(AND(FB657&lt;0,FI656+FB657/$B$5&lt;$H$2),-MIN('SFV+BESS'!$I$7,FI656-$H$2),0)))</f>
        <v>0</v>
      </c>
      <c r="FE657" s="33"/>
      <c r="FF657" s="33">
        <f t="shared" si="743"/>
        <v>0</v>
      </c>
      <c r="FG657" s="27">
        <f t="shared" si="783"/>
        <v>0</v>
      </c>
      <c r="FH657" s="27">
        <f t="shared" si="744"/>
        <v>0</v>
      </c>
      <c r="FI657" s="28">
        <f>IF((FI656+FC657+FD657)&gt;=$B$2*'SFV+BESS'!$I$9, $B$2*'SFV+BESS'!$I$9, (FI656+FC657+FD657))</f>
        <v>173.61249999999998</v>
      </c>
      <c r="FJ657" s="110">
        <f t="shared" si="784"/>
        <v>0</v>
      </c>
      <c r="FO657" s="251">
        <v>28</v>
      </c>
      <c r="FP657" s="41">
        <v>27</v>
      </c>
      <c r="FQ657" s="33">
        <f t="shared" si="758"/>
        <v>0</v>
      </c>
      <c r="FR657" s="33">
        <f>Gen_Cons_Horario!B7979</f>
        <v>0</v>
      </c>
      <c r="FS657" s="35">
        <f t="shared" ref="FS657:FS720" si="795">FQ657-FR657</f>
        <v>0</v>
      </c>
      <c r="FT657" s="116">
        <f>IF(AND(FS657&gt;0,FS657*$B$4+FZ656&lt;=$B$2*'SFV+BESS'!$I$9,FS657&lt;'SFV+BESS'!$I$7), FS657*$B$4, IF(AND(FS657&gt;0,FS657*$B$4+FZ656&gt;$B$2*'SFV+BESS'!$I$9,FS657*$B$4&lt;'SFV+BESS'!$I$7),$B$2*'SFV+BESS'!$I$9-FZ656,IF(AND(FS657&gt;0,FS657*$B$4+FZ656&gt;$B$2*'SFV+BESS'!$I$9,FS657*$B$4&gt;'SFV+BESS'!$I$7,FZ656&lt;$B$2*'SFV+BESS'!$I$9),$B$2*'SFV+BESS'!$I$9-FZ656,IF(AND(FS657&gt;0,FS657*$B$4+FZ656&lt;=$B$2*'SFV+BESS'!$I$9,FS657&gt;'SFV+BESS'!$I$7),'SFV+BESS'!$I$7,0))))</f>
        <v>0</v>
      </c>
      <c r="FU657" s="27">
        <f>IF(AND(FS657&lt;0,FZ656+FS657/$B$5&gt;$H$2,-FS657/'Carga-Descarga Año'!$B$5&lt;'SFV+BESS'!$I$7),FS657/$B$5,IF(AND(FS657&lt;0,FZ656+FS657/$B$5&gt;$H$2,-FS657/'Carga-Descarga Año'!$B$5&gt;'SFV+BESS'!$I$7),-'SFV+BESS'!$I$7,IF(AND(FS657&lt;0,FZ656+FS657/$B$5&lt;$H$2),-MIN('SFV+BESS'!$I$7,FZ656-$H$2),0)))</f>
        <v>0</v>
      </c>
      <c r="FV657" s="33"/>
      <c r="FW657" s="33">
        <f t="shared" si="745"/>
        <v>0</v>
      </c>
      <c r="FX657" s="27">
        <f t="shared" si="785"/>
        <v>0</v>
      </c>
      <c r="FY657" s="27">
        <f t="shared" si="746"/>
        <v>0</v>
      </c>
      <c r="FZ657" s="28">
        <f>IF((FZ656+FT657+FU657)&gt;=$B$2*'SFV+BESS'!$I$9, $B$2*'SFV+BESS'!$I$9, (FZ656+FT657+FU657))</f>
        <v>173.61249999999998</v>
      </c>
      <c r="GA657" s="110">
        <f t="shared" si="786"/>
        <v>0</v>
      </c>
      <c r="GF657" s="251">
        <v>28</v>
      </c>
      <c r="GG657" s="41">
        <v>27</v>
      </c>
      <c r="GH657" s="33">
        <f t="shared" si="759"/>
        <v>0</v>
      </c>
      <c r="GI657" s="33">
        <f>Gen_Cons_Horario!B8699</f>
        <v>0</v>
      </c>
      <c r="GJ657" s="35">
        <f t="shared" si="729"/>
        <v>0</v>
      </c>
      <c r="GK657" s="116">
        <f>IF(AND(GJ657&gt;0,GJ657*$B$4+GQ656&lt;=$B$2*'SFV+BESS'!$I$9,GJ657&lt;'SFV+BESS'!$I$7), GJ657*$B$4, IF(AND(GJ657&gt;0,GJ657*$B$4+GQ656&gt;$B$2*'SFV+BESS'!$I$9,GJ657*$B$4&lt;'SFV+BESS'!$I$7),$B$2*'SFV+BESS'!$I$9-GQ656,IF(AND(GJ657&gt;0,GJ657*$B$4+GQ656&gt;$B$2*'SFV+BESS'!$I$9,GJ657*$B$4&gt;'SFV+BESS'!$I$7,GQ656&lt;$B$2*'SFV+BESS'!$I$9),$B$2*'SFV+BESS'!$I$9-GQ656,IF(AND(GJ657&gt;0,GJ657*$B$4+GQ656&lt;=$B$2*'SFV+BESS'!$I$9,GJ657&gt;'SFV+BESS'!$I$7),'SFV+BESS'!$I$7,0))))</f>
        <v>0</v>
      </c>
      <c r="GL657" s="27">
        <f>IF(AND(GJ657&lt;0,GQ656+GJ657/$B$5&gt;$H$2,-GJ657/'Carga-Descarga Año'!$B$5&lt;'SFV+BESS'!$I$7),GJ657/$B$5,IF(AND(GJ657&lt;0,GQ656+GJ657/$B$5&gt;$H$2,-GJ657/'Carga-Descarga Año'!$B$5&gt;'SFV+BESS'!$I$7),-'SFV+BESS'!$I$7,IF(AND(GJ657&lt;0,GQ656+GJ657/$B$5&lt;$H$2),-MIN('SFV+BESS'!$I$7,GQ656-$H$2),0)))</f>
        <v>0</v>
      </c>
      <c r="GM657" s="33"/>
      <c r="GN657" s="33">
        <f t="shared" si="747"/>
        <v>0</v>
      </c>
      <c r="GO657" s="27">
        <f t="shared" si="787"/>
        <v>0</v>
      </c>
      <c r="GP657" s="27">
        <f t="shared" si="748"/>
        <v>0</v>
      </c>
      <c r="GQ657" s="28">
        <f>IF((GQ656+GK657+GL657)&gt;=$B$2*'SFV+BESS'!$I$9, $B$2*'SFV+BESS'!$I$9, (GQ656+GK657+GL657))</f>
        <v>173.61249999999998</v>
      </c>
      <c r="GR657" s="110">
        <f t="shared" si="788"/>
        <v>0</v>
      </c>
    </row>
    <row r="658" spans="1:200">
      <c r="A658" s="249"/>
      <c r="B658" s="41">
        <v>27.0416666666667</v>
      </c>
      <c r="C658" s="38">
        <f t="shared" si="730"/>
        <v>0</v>
      </c>
      <c r="D658" s="2">
        <f>Gen_Cons_Horario!B684</f>
        <v>0</v>
      </c>
      <c r="E658" s="140">
        <f t="shared" si="760"/>
        <v>0</v>
      </c>
      <c r="F658" s="116">
        <f>IF(AND(E658&gt;0,E658*$B$4+L657&lt;=$B$2*'SFV+BESS'!$I$9,E658&lt;'SFV+BESS'!$I$7), E658*$B$4, IF(AND(E658&gt;0,E658*$B$4+L657&gt;$B$2*'SFV+BESS'!$I$9,E658*$B$4&lt;'SFV+BESS'!$I$7),$B$2*'SFV+BESS'!$I$9-L657,IF(AND(E658&gt;0,E658*$B$4+L657&gt;$B$2*'SFV+BESS'!$I$9,E658*$B$4&gt;'SFV+BESS'!$I$7,L657&lt;$B$2*'SFV+BESS'!$I$9),$B$2*'SFV+BESS'!$I$9-L657,IF(AND(E658&gt;0,E658*$B$4+L657&lt;=$B$2*'SFV+BESS'!$I$9,E658&gt;'SFV+BESS'!$I$7),'SFV+BESS'!$I$7,0))))</f>
        <v>0</v>
      </c>
      <c r="G658" s="27">
        <f>IF(AND(E658&lt;0,L657+E658/$B$5&gt;$H$2,-E658/'Carga-Descarga Año'!$B$5&lt;'SFV+BESS'!$I$7),E658/$B$5,IF(AND(E658&lt;0,L657+E658/$B$5&gt;$H$2,-E658/'Carga-Descarga Año'!$B$5&gt;'SFV+BESS'!$I$7),-'SFV+BESS'!$I$7,IF(AND(E658&lt;0,L657+E658/$B$5&lt;$H$2),-MIN('SFV+BESS'!$I$7,L657-$H$2),0)))</f>
        <v>0</v>
      </c>
      <c r="I658" s="38">
        <f t="shared" si="761"/>
        <v>0</v>
      </c>
      <c r="J658" s="27">
        <f t="shared" si="763"/>
        <v>0</v>
      </c>
      <c r="K658" s="27">
        <f t="shared" si="762"/>
        <v>0</v>
      </c>
      <c r="L658" s="28">
        <f>IF((L657+F658+G658)&gt;=$B$2*'SFV+BESS'!$I$9, $B$2*'SFV+BESS'!$I$9, (L657+F658+G658))</f>
        <v>173.61249999999998</v>
      </c>
      <c r="M658" s="110">
        <f t="shared" si="764"/>
        <v>0</v>
      </c>
      <c r="R658" s="251"/>
      <c r="S658" s="41">
        <v>27.0416666666667</v>
      </c>
      <c r="T658" s="2">
        <f t="shared" si="749"/>
        <v>0</v>
      </c>
      <c r="U658" s="2">
        <f>Gen_Cons_Horario!B1428</f>
        <v>0</v>
      </c>
      <c r="V658" s="35">
        <f t="shared" si="724"/>
        <v>0</v>
      </c>
      <c r="W658" s="116">
        <f>IF(AND(V658&gt;0,V658*$B$4+AC657&lt;=$B$2*'SFV+BESS'!$I$9,V658&lt;'SFV+BESS'!$I$7), V658*$B$4, IF(AND(V658&gt;0,V658*$B$4+AC657&gt;$B$2*'SFV+BESS'!$I$9,V658*$B$4&lt;'SFV+BESS'!$I$7),$B$2*'SFV+BESS'!$I$9-AC657,IF(AND(V658&gt;0,V658*$B$4+AC657&gt;$B$2*'SFV+BESS'!$I$9,V658*$B$4&gt;'SFV+BESS'!$I$7,AC657&lt;$B$2*'SFV+BESS'!$I$9),$B$2*'SFV+BESS'!$I$9-AC657,IF(AND(V658&gt;0,V658*$B$4+AC657&lt;=$B$2*'SFV+BESS'!$I$9,V658&gt;'SFV+BESS'!$I$7),'SFV+BESS'!$I$7,0))))</f>
        <v>0</v>
      </c>
      <c r="X658" s="27">
        <f>IF(AND(V658&lt;0,AC657+V658/$B$5&gt;$H$2,-V658/'Carga-Descarga Año'!$B$5&lt;'SFV+BESS'!$I$7),V658/$B$5,IF(AND(V658&lt;0,AC657+V658/$B$5&gt;$H$2,-V658/'Carga-Descarga Año'!$B$5&gt;'SFV+BESS'!$I$7),-'SFV+BESS'!$I$7,IF(AND(V658&lt;0,AC657+V658/$B$5&lt;$H$2),-MIN('SFV+BESS'!$I$7,AC657-$H$2),0)))</f>
        <v>0</v>
      </c>
      <c r="Z658" s="33">
        <f t="shared" si="790"/>
        <v>0</v>
      </c>
      <c r="AA658" s="27">
        <f t="shared" si="765"/>
        <v>0</v>
      </c>
      <c r="AB658" s="27">
        <f t="shared" si="789"/>
        <v>0</v>
      </c>
      <c r="AC658" s="28">
        <f>IF((AC657+W658+X658)&gt;=$B$2*'SFV+BESS'!$I$9, $B$2*'SFV+BESS'!$I$9, (AC657+W658+X658))</f>
        <v>173.61249999999998</v>
      </c>
      <c r="AD658" s="110">
        <f t="shared" si="766"/>
        <v>0</v>
      </c>
      <c r="AI658" s="251"/>
      <c r="AJ658" s="41">
        <v>27.0416666666667</v>
      </c>
      <c r="AK658" s="52">
        <f t="shared" si="750"/>
        <v>0</v>
      </c>
      <c r="AL658" s="33">
        <f>Gen_Cons_Horario!B2100</f>
        <v>0</v>
      </c>
      <c r="AM658" s="35">
        <f t="shared" si="725"/>
        <v>0</v>
      </c>
      <c r="AN658" s="116">
        <f>IF(AND(AM658&gt;0,AM658*$B$4+AT657&lt;=$B$2*'SFV+BESS'!$I$9,AM658&lt;'SFV+BESS'!$I$7), AM658*$B$4, IF(AND(AM658&gt;0,AM658*$B$4+AT657&gt;$B$2*'SFV+BESS'!$I$9,AM658*$B$4&lt;'SFV+BESS'!$I$7),$B$2*'SFV+BESS'!$I$9-AT657,IF(AND(AM658&gt;0,AM658*$B$4+AT657&gt;$B$2*'SFV+BESS'!$I$9,AM658*$B$4&gt;'SFV+BESS'!$I$7,AT657&lt;$B$2*'SFV+BESS'!$I$9),$B$2*'SFV+BESS'!$I$9-AT657,IF(AND(AM658&gt;0,AM658*$B$4+AT657&lt;=$B$2*'SFV+BESS'!$I$9,AM658&gt;'SFV+BESS'!$I$7),'SFV+BESS'!$I$7,0))))</f>
        <v>0</v>
      </c>
      <c r="AO658" s="27">
        <f>IF(AND(AM658&lt;0,AT657+AM658/$B$5&gt;$H$2,-AM658/'Carga-Descarga Año'!$B$5&lt;'SFV+BESS'!$I$7),AM658/$B$5,IF(AND(AM658&lt;0,AT657+AM658/$B$5&gt;$H$2,-AM658/'Carga-Descarga Año'!$B$5&gt;'SFV+BESS'!$I$7),-'SFV+BESS'!$I$7,IF(AND(AM658&lt;0,AT657+AM658/$B$5&lt;$H$2),-MIN('SFV+BESS'!$I$7,AT657-$H$2),0)))</f>
        <v>0</v>
      </c>
      <c r="AP658" s="33"/>
      <c r="AQ658" s="33">
        <f t="shared" si="731"/>
        <v>0</v>
      </c>
      <c r="AR658" s="27">
        <f t="shared" si="767"/>
        <v>0</v>
      </c>
      <c r="AS658" s="27">
        <f t="shared" si="732"/>
        <v>0</v>
      </c>
      <c r="AT658" s="28">
        <f>IF((AT657+AN658+AO658)&gt;=$B$2*'SFV+BESS'!$I$9, $B$2*'SFV+BESS'!$I$9, (AT657+AN658+AO658))</f>
        <v>173.61249999999998</v>
      </c>
      <c r="AU658" s="110">
        <f t="shared" si="768"/>
        <v>0</v>
      </c>
      <c r="AZ658" s="251"/>
      <c r="BA658" s="41">
        <v>27.0416666666667</v>
      </c>
      <c r="BB658" s="33">
        <f t="shared" si="751"/>
        <v>0</v>
      </c>
      <c r="BC658" s="33">
        <f>Gen_Cons_Horario!B2844</f>
        <v>0</v>
      </c>
      <c r="BD658" s="35">
        <f t="shared" si="726"/>
        <v>0</v>
      </c>
      <c r="BE658" s="116">
        <f>IF(AND(BD658&gt;0,BD658*$B$4+BK657&lt;=$B$2*'SFV+BESS'!$I$9,BD658&lt;'SFV+BESS'!$I$7), BD658*$B$4, IF(AND(BD658&gt;0,BD658*$B$4+BK657&gt;$B$2*'SFV+BESS'!$I$9,BD658*$B$4&lt;'SFV+BESS'!$I$7),$B$2*'SFV+BESS'!$I$9-BK657,IF(AND(BD658&gt;0,BD658*$B$4+BK657&gt;$B$2*'SFV+BESS'!$I$9,BD658*$B$4&gt;'SFV+BESS'!$I$7,BK657&lt;$B$2*'SFV+BESS'!$I$9),$B$2*'SFV+BESS'!$I$9-BK657,IF(AND(BD658&gt;0,BD658*$B$4+BK657&lt;=$B$2*'SFV+BESS'!$I$9,BD658&gt;'SFV+BESS'!$I$7),'SFV+BESS'!$I$7,0))))</f>
        <v>0</v>
      </c>
      <c r="BF658" s="27">
        <f>IF(AND(BD658&lt;0,BK657+BD658/$B$5&gt;$H$2,-BD658/'Carga-Descarga Año'!$B$5&lt;'SFV+BESS'!$I$7),BD658/$B$5,IF(AND(BD658&lt;0,BK657+BD658/$B$5&gt;$H$2,-BD658/'Carga-Descarga Año'!$B$5&gt;'SFV+BESS'!$I$7),-'SFV+BESS'!$I$7,IF(AND(BD658&lt;0,BK657+BD658/$B$5&lt;$H$2),-MIN('SFV+BESS'!$I$7,BK657-$H$2),0)))</f>
        <v>0</v>
      </c>
      <c r="BG658" s="33"/>
      <c r="BH658" s="33">
        <f t="shared" si="733"/>
        <v>0</v>
      </c>
      <c r="BI658" s="27">
        <f t="shared" si="769"/>
        <v>0</v>
      </c>
      <c r="BJ658" s="27">
        <f t="shared" si="734"/>
        <v>0</v>
      </c>
      <c r="BK658" s="28">
        <f>IF((BK657+BE658+BF658)&gt;=$B$2*'SFV+BESS'!$I$9, $B$2*'SFV+BESS'!$I$9, (BK657+BE658+BF658))</f>
        <v>173.61249999999998</v>
      </c>
      <c r="BL658" s="110">
        <f t="shared" si="770"/>
        <v>0</v>
      </c>
      <c r="BQ658" s="251"/>
      <c r="BR658" s="41">
        <v>27.0416666666667</v>
      </c>
      <c r="BS658" s="33">
        <f t="shared" si="752"/>
        <v>0</v>
      </c>
      <c r="BT658" s="33">
        <f>Gen_Cons_Horario!B3564</f>
        <v>0</v>
      </c>
      <c r="BU658" s="35">
        <f t="shared" si="727"/>
        <v>0</v>
      </c>
      <c r="BV658" s="116">
        <f>IF(AND(BU658&gt;0,BU658*$B$4+CB657&lt;=$B$2*'SFV+BESS'!$I$9,BU658&lt;'SFV+BESS'!$I$7), BU658*$B$4, IF(AND(BU658&gt;0,BU658*$B$4+CB657&gt;$B$2*'SFV+BESS'!$I$9,BU658*$B$4&lt;'SFV+BESS'!$I$7),$B$2*'SFV+BESS'!$I$9-CB657,IF(AND(BU658&gt;0,BU658*$B$4+CB657&gt;$B$2*'SFV+BESS'!$I$9,BU658*$B$4&gt;'SFV+BESS'!$I$7,CB657&lt;$B$2*'SFV+BESS'!$I$9),$B$2*'SFV+BESS'!$I$9-CB657,IF(AND(BU658&gt;0,BU658*$B$4+CB657&lt;=$B$2*'SFV+BESS'!$I$9,BU658&gt;'SFV+BESS'!$I$7),'SFV+BESS'!$I$7,0))))</f>
        <v>0</v>
      </c>
      <c r="BW658" s="27">
        <f>IF(AND(BU658&lt;0,CB657+BU658/$B$5&gt;$H$2,-BU658/'Carga-Descarga Año'!$B$5&lt;'SFV+BESS'!$I$7),BU658/$B$5,IF(AND(BU658&lt;0,CB657+BU658/$B$5&gt;$H$2,-BU658/'Carga-Descarga Año'!$B$5&gt;'SFV+BESS'!$I$7),-'SFV+BESS'!$I$7,IF(AND(BU658&lt;0,CB657+BU658/$B$5&lt;$H$2),-MIN('SFV+BESS'!$I$7,CB657-$H$2),0)))</f>
        <v>0</v>
      </c>
      <c r="BX658" s="33"/>
      <c r="BY658" s="33">
        <f t="shared" si="735"/>
        <v>0</v>
      </c>
      <c r="BZ658" s="27">
        <f t="shared" si="771"/>
        <v>0</v>
      </c>
      <c r="CA658" s="27">
        <f t="shared" si="772"/>
        <v>0</v>
      </c>
      <c r="CB658" s="28">
        <f>IF((CB657+BV658+BW658)&gt;=$B$2*'SFV+BESS'!$I$9, $B$2*'SFV+BESS'!$I$9, (CB657+BV658+BW658))</f>
        <v>173.61249999999998</v>
      </c>
      <c r="CC658" s="110">
        <f t="shared" si="773"/>
        <v>0</v>
      </c>
      <c r="CH658" s="251"/>
      <c r="CI658" s="41">
        <v>27.0416666666667</v>
      </c>
      <c r="CJ658" s="33">
        <f t="shared" si="753"/>
        <v>0</v>
      </c>
      <c r="CK658" s="33">
        <f>Gen_Cons_Horario!B4308</f>
        <v>0</v>
      </c>
      <c r="CL658" s="35">
        <f t="shared" si="728"/>
        <v>0</v>
      </c>
      <c r="CM658" s="116">
        <f>IF(AND(CL658&gt;0,CL658*$B$4+CS657&lt;=$B$2*'SFV+BESS'!$I$9,CL658&lt;'SFV+BESS'!$I$7), CL658*$B$4, IF(AND(CL658&gt;0,CL658*$B$4+CS657&gt;$B$2*'SFV+BESS'!$I$9,CL658*$B$4&lt;'SFV+BESS'!$I$7),$B$2*'SFV+BESS'!$I$9-CS657,IF(AND(CL658&gt;0,CL658*$B$4+CS657&gt;$B$2*'SFV+BESS'!$I$9,CL658*$B$4&gt;'SFV+BESS'!$I$7,CS657&lt;$B$2*'SFV+BESS'!$I$9),$B$2*'SFV+BESS'!$I$9-CS657,IF(AND(CL658&gt;0,CL658*$B$4+CS657&lt;=$B$2*'SFV+BESS'!$I$9,CL658&gt;'SFV+BESS'!$I$7),'SFV+BESS'!$I$7,0))))</f>
        <v>0</v>
      </c>
      <c r="CN658" s="27">
        <f>IF(AND(CL658&lt;0,CS657+CL658/$B$5&gt;$H$2,-CL658/'Carga-Descarga Año'!$B$5&lt;'SFV+BESS'!$I$7),CL658/$B$5,IF(AND(CL658&lt;0,CS657+CL658/$B$5&gt;$H$2,-CL658/'Carga-Descarga Año'!$B$5&gt;'SFV+BESS'!$I$7),-'SFV+BESS'!$I$7,IF(AND(CL658&lt;0,CS657+CL658/$B$5&lt;$H$2),-MIN('SFV+BESS'!$I$7,CS657-$H$2),0)))</f>
        <v>0</v>
      </c>
      <c r="CO658" s="33"/>
      <c r="CP658" s="33">
        <f t="shared" si="736"/>
        <v>0</v>
      </c>
      <c r="CQ658" s="27">
        <f t="shared" si="774"/>
        <v>0</v>
      </c>
      <c r="CR658" s="27">
        <f t="shared" si="737"/>
        <v>0</v>
      </c>
      <c r="CS658" s="28">
        <f>IF((CS657+CM658+CN658)&gt;=$B$2*'SFV+BESS'!$I$9, $B$2*'SFV+BESS'!$I$9, (CS657+CM658+CN658))</f>
        <v>173.61249999999998</v>
      </c>
      <c r="CT658" s="110">
        <f t="shared" si="775"/>
        <v>0</v>
      </c>
      <c r="CY658" s="251"/>
      <c r="CZ658" s="41">
        <v>27.0416666666667</v>
      </c>
      <c r="DA658" s="33">
        <f t="shared" si="754"/>
        <v>0</v>
      </c>
      <c r="DB658" s="33">
        <f>Gen_Cons_Horario!B5028</f>
        <v>0</v>
      </c>
      <c r="DC658" s="35">
        <f t="shared" si="791"/>
        <v>0</v>
      </c>
      <c r="DD658" s="116">
        <f>IF(AND(DC658&gt;0,DC658*$B$4+DJ657&lt;=$B$2*'SFV+BESS'!$I$9,DC658&lt;'SFV+BESS'!$I$7), DC658*$B$4, IF(AND(DC658&gt;0,DC658*$B$4+DJ657&gt;$B$2*'SFV+BESS'!$I$9,DC658*$B$4&lt;'SFV+BESS'!$I$7),$B$2*'SFV+BESS'!$I$9-DJ657,IF(AND(DC658&gt;0,DC658*$B$4+DJ657&gt;$B$2*'SFV+BESS'!$I$9,DC658*$B$4&gt;'SFV+BESS'!$I$7,DJ657&lt;$B$2*'SFV+BESS'!$I$9),$B$2*'SFV+BESS'!$I$9-DJ657,IF(AND(DC658&gt;0,DC658*$B$4+DJ657&lt;=$B$2*'SFV+BESS'!$I$9,DC658&gt;'SFV+BESS'!$I$7),'SFV+BESS'!$I$7,0))))</f>
        <v>0</v>
      </c>
      <c r="DE658" s="27">
        <f>IF(AND(DC658&lt;0,DJ657+DC658/$B$5&gt;$H$2,-DC658/'Carga-Descarga Año'!$B$5&lt;'SFV+BESS'!$I$7),DC658/$B$5,IF(AND(DC658&lt;0,DJ657+DC658/$B$5&gt;$H$2,-DC658/'Carga-Descarga Año'!$B$5&gt;'SFV+BESS'!$I$7),-'SFV+BESS'!$I$7,IF(AND(DC658&lt;0,DJ657+DC658/$B$5&lt;$H$2),-MIN('SFV+BESS'!$I$7,DJ657-$H$2),0)))</f>
        <v>0</v>
      </c>
      <c r="DF658" s="33"/>
      <c r="DG658" s="33">
        <f t="shared" si="738"/>
        <v>0</v>
      </c>
      <c r="DH658" s="27">
        <f t="shared" si="776"/>
        <v>0</v>
      </c>
      <c r="DI658" s="27">
        <f t="shared" si="777"/>
        <v>0</v>
      </c>
      <c r="DJ658" s="28">
        <f>IF((DJ657+DD658+DE658)&gt;=$B$2*'SFV+BESS'!$I$9, $B$2*'SFV+BESS'!$I$9, (DJ657+DD658+DE658))</f>
        <v>173.61249999999998</v>
      </c>
      <c r="DK658" s="110">
        <f t="shared" si="778"/>
        <v>0</v>
      </c>
      <c r="DP658" s="251"/>
      <c r="DQ658" s="41">
        <v>27.0416666666667</v>
      </c>
      <c r="DR658" s="33">
        <f t="shared" si="755"/>
        <v>0</v>
      </c>
      <c r="DS658" s="33">
        <f>Gen_Cons_Horario!B5772</f>
        <v>0</v>
      </c>
      <c r="DT658" s="35">
        <f t="shared" si="792"/>
        <v>0</v>
      </c>
      <c r="DU658" s="116">
        <f>IF(AND(DT658&gt;0,DT658*$B$4+EA657&lt;=$B$2*'SFV+BESS'!$I$9,DT658&lt;'SFV+BESS'!$I$7), DT658*$B$4, IF(AND(DT658&gt;0,DT658*$B$4+EA657&gt;$B$2*'SFV+BESS'!$I$9,DT658*$B$4&lt;'SFV+BESS'!$I$7),$B$2*'SFV+BESS'!$I$9-EA657,IF(AND(DT658&gt;0,DT658*$B$4+EA657&gt;$B$2*'SFV+BESS'!$I$9,DT658*$B$4&gt;'SFV+BESS'!$I$7,EA657&lt;$B$2*'SFV+BESS'!$I$9),$B$2*'SFV+BESS'!$I$9-EA657,IF(AND(DT658&gt;0,DT658*$B$4+EA657&lt;=$B$2*'SFV+BESS'!$I$9,DT658&gt;'SFV+BESS'!$I$7),'SFV+BESS'!$I$7,0))))</f>
        <v>0</v>
      </c>
      <c r="DV658" s="27">
        <f>IF(AND(DT658&lt;0,EA657+DT658/$B$5&gt;$H$2,-DT658/'Carga-Descarga Año'!$B$5&lt;'SFV+BESS'!$I$7),DT658/$B$5,IF(AND(DT658&lt;0,EA657+DT658/$B$5&gt;$H$2,-DT658/'Carga-Descarga Año'!$B$5&gt;'SFV+BESS'!$I$7),-'SFV+BESS'!$I$7,IF(AND(DT658&lt;0,EA657+DT658/$B$5&lt;$H$2),-MIN('SFV+BESS'!$I$7,EA657-$H$2),0)))</f>
        <v>0</v>
      </c>
      <c r="DW658" s="33"/>
      <c r="DX658" s="33">
        <f t="shared" si="739"/>
        <v>0</v>
      </c>
      <c r="DY658" s="27">
        <f t="shared" si="779"/>
        <v>0</v>
      </c>
      <c r="DZ658" s="27">
        <f t="shared" si="740"/>
        <v>0</v>
      </c>
      <c r="EA658" s="28">
        <f>IF((EA657+DU658+DV658)&gt;=$B$2*'SFV+BESS'!$I$9, $B$2*'SFV+BESS'!$I$9, (EA657+DU658+DV658))</f>
        <v>173.61249999999998</v>
      </c>
      <c r="EB658" s="110">
        <f t="shared" si="780"/>
        <v>0</v>
      </c>
      <c r="EG658" s="251"/>
      <c r="EH658" s="41">
        <v>27.0416666666667</v>
      </c>
      <c r="EI658" s="33">
        <f t="shared" si="756"/>
        <v>0</v>
      </c>
      <c r="EJ658" s="33">
        <f>Gen_Cons_Horario!B6516</f>
        <v>0</v>
      </c>
      <c r="EK658" s="35">
        <f t="shared" si="793"/>
        <v>0</v>
      </c>
      <c r="EL658" s="116">
        <f>IF(AND(EK658&gt;0,EK658*$B$4+ER657&lt;=$B$2*'SFV+BESS'!$I$9,EK658&lt;'SFV+BESS'!$I$7), EK658*$B$4, IF(AND(EK658&gt;0,EK658*$B$4+ER657&gt;$B$2*'SFV+BESS'!$I$9,EK658*$B$4&lt;'SFV+BESS'!$I$7),$B$2*'SFV+BESS'!$I$9-ER657,IF(AND(EK658&gt;0,EK658*$B$4+ER657&gt;$B$2*'SFV+BESS'!$I$9,EK658*$B$4&gt;'SFV+BESS'!$I$7,ER657&lt;$B$2*'SFV+BESS'!$I$9),$B$2*'SFV+BESS'!$I$9-ER657,IF(AND(EK658&gt;0,EK658*$B$4+ER657&lt;=$B$2*'SFV+BESS'!$I$9,EK658&gt;'SFV+BESS'!$I$7),'SFV+BESS'!$I$7,0))))</f>
        <v>0</v>
      </c>
      <c r="EM658" s="27">
        <f>IF(AND(EK658&lt;0,ER657+EK658/$B$5&gt;$H$2,-EK658/'Carga-Descarga Año'!$B$5&lt;'SFV+BESS'!$I$7),EK658/$B$5,IF(AND(EK658&lt;0,ER657+EK658/$B$5&gt;$H$2,-EK658/'Carga-Descarga Año'!$B$5&gt;'SFV+BESS'!$I$7),-'SFV+BESS'!$I$7,IF(AND(EK658&lt;0,ER657+EK658/$B$5&lt;$H$2),-MIN('SFV+BESS'!$I$7,ER657-$H$2),0)))</f>
        <v>0</v>
      </c>
      <c r="EN658" s="33"/>
      <c r="EO658" s="33">
        <f t="shared" si="741"/>
        <v>0</v>
      </c>
      <c r="EP658" s="27">
        <f t="shared" si="781"/>
        <v>0</v>
      </c>
      <c r="EQ658" s="27">
        <f t="shared" si="742"/>
        <v>0</v>
      </c>
      <c r="ER658" s="28">
        <f>IF((ER657+EL658+EM658)&gt;=$B$2*'SFV+BESS'!$I$9, $B$2*'SFV+BESS'!$I$9, (ER657+EL658+EM658))</f>
        <v>173.61249999999998</v>
      </c>
      <c r="ES658" s="110">
        <f t="shared" si="782"/>
        <v>0</v>
      </c>
      <c r="EX658" s="251"/>
      <c r="EY658" s="41">
        <v>27.0416666666667</v>
      </c>
      <c r="EZ658" s="33">
        <f t="shared" si="757"/>
        <v>0</v>
      </c>
      <c r="FA658" s="33">
        <f>Gen_Cons_Horario!B7236</f>
        <v>0</v>
      </c>
      <c r="FB658" s="35">
        <f t="shared" si="794"/>
        <v>0</v>
      </c>
      <c r="FC658" s="116">
        <f>IF(AND(FB658&gt;0,FB658*$B$4+FI657&lt;=$B$2*'SFV+BESS'!$I$9,FB658&lt;'SFV+BESS'!$I$7), FB658*$B$4, IF(AND(FB658&gt;0,FB658*$B$4+FI657&gt;$B$2*'SFV+BESS'!$I$9,FB658*$B$4&lt;'SFV+BESS'!$I$7),$B$2*'SFV+BESS'!$I$9-FI657,IF(AND(FB658&gt;0,FB658*$B$4+FI657&gt;$B$2*'SFV+BESS'!$I$9,FB658*$B$4&gt;'SFV+BESS'!$I$7,FI657&lt;$B$2*'SFV+BESS'!$I$9),$B$2*'SFV+BESS'!$I$9-FI657,IF(AND(FB658&gt;0,FB658*$B$4+FI657&lt;=$B$2*'SFV+BESS'!$I$9,FB658&gt;'SFV+BESS'!$I$7),'SFV+BESS'!$I$7,0))))</f>
        <v>0</v>
      </c>
      <c r="FD658" s="27">
        <f>IF(AND(FB658&lt;0,FI657+FB658/$B$5&gt;$H$2,-FB658/'Carga-Descarga Año'!$B$5&lt;'SFV+BESS'!$I$7),FB658/$B$5,IF(AND(FB658&lt;0,FI657+FB658/$B$5&gt;$H$2,-FB658/'Carga-Descarga Año'!$B$5&gt;'SFV+BESS'!$I$7),-'SFV+BESS'!$I$7,IF(AND(FB658&lt;0,FI657+FB658/$B$5&lt;$H$2),-MIN('SFV+BESS'!$I$7,FI657-$H$2),0)))</f>
        <v>0</v>
      </c>
      <c r="FE658" s="33"/>
      <c r="FF658" s="33">
        <f t="shared" si="743"/>
        <v>0</v>
      </c>
      <c r="FG658" s="27">
        <f t="shared" si="783"/>
        <v>0</v>
      </c>
      <c r="FH658" s="27">
        <f t="shared" si="744"/>
        <v>0</v>
      </c>
      <c r="FI658" s="28">
        <f>IF((FI657+FC658+FD658)&gt;=$B$2*'SFV+BESS'!$I$9, $B$2*'SFV+BESS'!$I$9, (FI657+FC658+FD658))</f>
        <v>173.61249999999998</v>
      </c>
      <c r="FJ658" s="110">
        <f t="shared" si="784"/>
        <v>0</v>
      </c>
      <c r="FO658" s="251"/>
      <c r="FP658" s="41">
        <v>27.0416666666667</v>
      </c>
      <c r="FQ658" s="33">
        <f t="shared" si="758"/>
        <v>0</v>
      </c>
      <c r="FR658" s="33">
        <f>Gen_Cons_Horario!B7980</f>
        <v>0</v>
      </c>
      <c r="FS658" s="35">
        <f t="shared" si="795"/>
        <v>0</v>
      </c>
      <c r="FT658" s="116">
        <f>IF(AND(FS658&gt;0,FS658*$B$4+FZ657&lt;=$B$2*'SFV+BESS'!$I$9,FS658&lt;'SFV+BESS'!$I$7), FS658*$B$4, IF(AND(FS658&gt;0,FS658*$B$4+FZ657&gt;$B$2*'SFV+BESS'!$I$9,FS658*$B$4&lt;'SFV+BESS'!$I$7),$B$2*'SFV+BESS'!$I$9-FZ657,IF(AND(FS658&gt;0,FS658*$B$4+FZ657&gt;$B$2*'SFV+BESS'!$I$9,FS658*$B$4&gt;'SFV+BESS'!$I$7,FZ657&lt;$B$2*'SFV+BESS'!$I$9),$B$2*'SFV+BESS'!$I$9-FZ657,IF(AND(FS658&gt;0,FS658*$B$4+FZ657&lt;=$B$2*'SFV+BESS'!$I$9,FS658&gt;'SFV+BESS'!$I$7),'SFV+BESS'!$I$7,0))))</f>
        <v>0</v>
      </c>
      <c r="FU658" s="27">
        <f>IF(AND(FS658&lt;0,FZ657+FS658/$B$5&gt;$H$2,-FS658/'Carga-Descarga Año'!$B$5&lt;'SFV+BESS'!$I$7),FS658/$B$5,IF(AND(FS658&lt;0,FZ657+FS658/$B$5&gt;$H$2,-FS658/'Carga-Descarga Año'!$B$5&gt;'SFV+BESS'!$I$7),-'SFV+BESS'!$I$7,IF(AND(FS658&lt;0,FZ657+FS658/$B$5&lt;$H$2),-MIN('SFV+BESS'!$I$7,FZ657-$H$2),0)))</f>
        <v>0</v>
      </c>
      <c r="FV658" s="33"/>
      <c r="FW658" s="33">
        <f t="shared" si="745"/>
        <v>0</v>
      </c>
      <c r="FX658" s="27">
        <f t="shared" si="785"/>
        <v>0</v>
      </c>
      <c r="FY658" s="27">
        <f t="shared" si="746"/>
        <v>0</v>
      </c>
      <c r="FZ658" s="28">
        <f>IF((FZ657+FT658+FU658)&gt;=$B$2*'SFV+BESS'!$I$9, $B$2*'SFV+BESS'!$I$9, (FZ657+FT658+FU658))</f>
        <v>173.61249999999998</v>
      </c>
      <c r="GA658" s="110">
        <f t="shared" si="786"/>
        <v>0</v>
      </c>
      <c r="GF658" s="251"/>
      <c r="GG658" s="41">
        <v>27.0416666666667</v>
      </c>
      <c r="GH658" s="33">
        <f t="shared" si="759"/>
        <v>0</v>
      </c>
      <c r="GI658" s="33">
        <f>Gen_Cons_Horario!B8700</f>
        <v>0</v>
      </c>
      <c r="GJ658" s="35">
        <f t="shared" si="729"/>
        <v>0</v>
      </c>
      <c r="GK658" s="116">
        <f>IF(AND(GJ658&gt;0,GJ658*$B$4+GQ657&lt;=$B$2*'SFV+BESS'!$I$9,GJ658&lt;'SFV+BESS'!$I$7), GJ658*$B$4, IF(AND(GJ658&gt;0,GJ658*$B$4+GQ657&gt;$B$2*'SFV+BESS'!$I$9,GJ658*$B$4&lt;'SFV+BESS'!$I$7),$B$2*'SFV+BESS'!$I$9-GQ657,IF(AND(GJ658&gt;0,GJ658*$B$4+GQ657&gt;$B$2*'SFV+BESS'!$I$9,GJ658*$B$4&gt;'SFV+BESS'!$I$7,GQ657&lt;$B$2*'SFV+BESS'!$I$9),$B$2*'SFV+BESS'!$I$9-GQ657,IF(AND(GJ658&gt;0,GJ658*$B$4+GQ657&lt;=$B$2*'SFV+BESS'!$I$9,GJ658&gt;'SFV+BESS'!$I$7),'SFV+BESS'!$I$7,0))))</f>
        <v>0</v>
      </c>
      <c r="GL658" s="27">
        <f>IF(AND(GJ658&lt;0,GQ657+GJ658/$B$5&gt;$H$2,-GJ658/'Carga-Descarga Año'!$B$5&lt;'SFV+BESS'!$I$7),GJ658/$B$5,IF(AND(GJ658&lt;0,GQ657+GJ658/$B$5&gt;$H$2,-GJ658/'Carga-Descarga Año'!$B$5&gt;'SFV+BESS'!$I$7),-'SFV+BESS'!$I$7,IF(AND(GJ658&lt;0,GQ657+GJ658/$B$5&lt;$H$2),-MIN('SFV+BESS'!$I$7,GQ657-$H$2),0)))</f>
        <v>0</v>
      </c>
      <c r="GM658" s="33"/>
      <c r="GN658" s="33">
        <f t="shared" si="747"/>
        <v>0</v>
      </c>
      <c r="GO658" s="27">
        <f t="shared" si="787"/>
        <v>0</v>
      </c>
      <c r="GP658" s="27">
        <f t="shared" si="748"/>
        <v>0</v>
      </c>
      <c r="GQ658" s="28">
        <f>IF((GQ657+GK658+GL658)&gt;=$B$2*'SFV+BESS'!$I$9, $B$2*'SFV+BESS'!$I$9, (GQ657+GK658+GL658))</f>
        <v>173.61249999999998</v>
      </c>
      <c r="GR658" s="110">
        <f t="shared" si="788"/>
        <v>0</v>
      </c>
    </row>
    <row r="659" spans="1:200">
      <c r="A659" s="249"/>
      <c r="B659" s="41">
        <v>27.0833333333334</v>
      </c>
      <c r="C659" s="38">
        <f t="shared" si="730"/>
        <v>0</v>
      </c>
      <c r="D659" s="2">
        <f>Gen_Cons_Horario!B685</f>
        <v>0</v>
      </c>
      <c r="E659" s="140">
        <f t="shared" si="760"/>
        <v>0</v>
      </c>
      <c r="F659" s="116">
        <f>IF(AND(E659&gt;0,E659*$B$4+L658&lt;=$B$2*'SFV+BESS'!$I$9,E659&lt;'SFV+BESS'!$I$7), E659*$B$4, IF(AND(E659&gt;0,E659*$B$4+L658&gt;$B$2*'SFV+BESS'!$I$9,E659*$B$4&lt;'SFV+BESS'!$I$7),$B$2*'SFV+BESS'!$I$9-L658,IF(AND(E659&gt;0,E659*$B$4+L658&gt;$B$2*'SFV+BESS'!$I$9,E659*$B$4&gt;'SFV+BESS'!$I$7,L658&lt;$B$2*'SFV+BESS'!$I$9),$B$2*'SFV+BESS'!$I$9-L658,IF(AND(E659&gt;0,E659*$B$4+L658&lt;=$B$2*'SFV+BESS'!$I$9,E659&gt;'SFV+BESS'!$I$7),'SFV+BESS'!$I$7,0))))</f>
        <v>0</v>
      </c>
      <c r="G659" s="27">
        <f>IF(AND(E659&lt;0,L658+E659/$B$5&gt;$H$2,-E659/'Carga-Descarga Año'!$B$5&lt;'SFV+BESS'!$I$7),E659/$B$5,IF(AND(E659&lt;0,L658+E659/$B$5&gt;$H$2,-E659/'Carga-Descarga Año'!$B$5&gt;'SFV+BESS'!$I$7),-'SFV+BESS'!$I$7,IF(AND(E659&lt;0,L658+E659/$B$5&lt;$H$2),-MIN('SFV+BESS'!$I$7,L658-$H$2),0)))</f>
        <v>0</v>
      </c>
      <c r="I659" s="38">
        <f t="shared" si="761"/>
        <v>0</v>
      </c>
      <c r="J659" s="27">
        <f t="shared" si="763"/>
        <v>0</v>
      </c>
      <c r="K659" s="27">
        <f t="shared" si="762"/>
        <v>0</v>
      </c>
      <c r="L659" s="28">
        <f>IF((L658+F659+G659)&gt;=$B$2*'SFV+BESS'!$I$9, $B$2*'SFV+BESS'!$I$9, (L658+F659+G659))</f>
        <v>173.61249999999998</v>
      </c>
      <c r="M659" s="110">
        <f t="shared" si="764"/>
        <v>0</v>
      </c>
      <c r="R659" s="251"/>
      <c r="S659" s="41">
        <v>27.0833333333334</v>
      </c>
      <c r="T659" s="2">
        <f t="shared" si="749"/>
        <v>0</v>
      </c>
      <c r="U659" s="2">
        <f>Gen_Cons_Horario!B1429</f>
        <v>0</v>
      </c>
      <c r="V659" s="35">
        <f t="shared" si="724"/>
        <v>0</v>
      </c>
      <c r="W659" s="116">
        <f>IF(AND(V659&gt;0,V659*$B$4+AC658&lt;=$B$2*'SFV+BESS'!$I$9,V659&lt;'SFV+BESS'!$I$7), V659*$B$4, IF(AND(V659&gt;0,V659*$B$4+AC658&gt;$B$2*'SFV+BESS'!$I$9,V659*$B$4&lt;'SFV+BESS'!$I$7),$B$2*'SFV+BESS'!$I$9-AC658,IF(AND(V659&gt;0,V659*$B$4+AC658&gt;$B$2*'SFV+BESS'!$I$9,V659*$B$4&gt;'SFV+BESS'!$I$7,AC658&lt;$B$2*'SFV+BESS'!$I$9),$B$2*'SFV+BESS'!$I$9-AC658,IF(AND(V659&gt;0,V659*$B$4+AC658&lt;=$B$2*'SFV+BESS'!$I$9,V659&gt;'SFV+BESS'!$I$7),'SFV+BESS'!$I$7,0))))</f>
        <v>0</v>
      </c>
      <c r="X659" s="27">
        <f>IF(AND(V659&lt;0,AC658+V659/$B$5&gt;$H$2,-V659/'Carga-Descarga Año'!$B$5&lt;'SFV+BESS'!$I$7),V659/$B$5,IF(AND(V659&lt;0,AC658+V659/$B$5&gt;$H$2,-V659/'Carga-Descarga Año'!$B$5&gt;'SFV+BESS'!$I$7),-'SFV+BESS'!$I$7,IF(AND(V659&lt;0,AC658+V659/$B$5&lt;$H$2),-MIN('SFV+BESS'!$I$7,AC658-$H$2),0)))</f>
        <v>0</v>
      </c>
      <c r="Z659" s="33">
        <f t="shared" si="790"/>
        <v>0</v>
      </c>
      <c r="AA659" s="27">
        <f t="shared" si="765"/>
        <v>0</v>
      </c>
      <c r="AB659" s="27">
        <f t="shared" si="789"/>
        <v>0</v>
      </c>
      <c r="AC659" s="28">
        <f>IF((AC658+W659+X659)&gt;=$B$2*'SFV+BESS'!$I$9, $B$2*'SFV+BESS'!$I$9, (AC658+W659+X659))</f>
        <v>173.61249999999998</v>
      </c>
      <c r="AD659" s="110">
        <f t="shared" si="766"/>
        <v>0</v>
      </c>
      <c r="AI659" s="251"/>
      <c r="AJ659" s="41">
        <v>27.0833333333334</v>
      </c>
      <c r="AK659" s="52">
        <f t="shared" si="750"/>
        <v>0</v>
      </c>
      <c r="AL659" s="33">
        <f>Gen_Cons_Horario!B2101</f>
        <v>0</v>
      </c>
      <c r="AM659" s="35">
        <f t="shared" si="725"/>
        <v>0</v>
      </c>
      <c r="AN659" s="116">
        <f>IF(AND(AM659&gt;0,AM659*$B$4+AT658&lt;=$B$2*'SFV+BESS'!$I$9,AM659&lt;'SFV+BESS'!$I$7), AM659*$B$4, IF(AND(AM659&gt;0,AM659*$B$4+AT658&gt;$B$2*'SFV+BESS'!$I$9,AM659*$B$4&lt;'SFV+BESS'!$I$7),$B$2*'SFV+BESS'!$I$9-AT658,IF(AND(AM659&gt;0,AM659*$B$4+AT658&gt;$B$2*'SFV+BESS'!$I$9,AM659*$B$4&gt;'SFV+BESS'!$I$7,AT658&lt;$B$2*'SFV+BESS'!$I$9),$B$2*'SFV+BESS'!$I$9-AT658,IF(AND(AM659&gt;0,AM659*$B$4+AT658&lt;=$B$2*'SFV+BESS'!$I$9,AM659&gt;'SFV+BESS'!$I$7),'SFV+BESS'!$I$7,0))))</f>
        <v>0</v>
      </c>
      <c r="AO659" s="27">
        <f>IF(AND(AM659&lt;0,AT658+AM659/$B$5&gt;$H$2,-AM659/'Carga-Descarga Año'!$B$5&lt;'SFV+BESS'!$I$7),AM659/$B$5,IF(AND(AM659&lt;0,AT658+AM659/$B$5&gt;$H$2,-AM659/'Carga-Descarga Año'!$B$5&gt;'SFV+BESS'!$I$7),-'SFV+BESS'!$I$7,IF(AND(AM659&lt;0,AT658+AM659/$B$5&lt;$H$2),-MIN('SFV+BESS'!$I$7,AT658-$H$2),0)))</f>
        <v>0</v>
      </c>
      <c r="AP659" s="33"/>
      <c r="AQ659" s="33">
        <f t="shared" si="731"/>
        <v>0</v>
      </c>
      <c r="AR659" s="27">
        <f t="shared" si="767"/>
        <v>0</v>
      </c>
      <c r="AS659" s="27">
        <f t="shared" si="732"/>
        <v>0</v>
      </c>
      <c r="AT659" s="28">
        <f>IF((AT658+AN659+AO659)&gt;=$B$2*'SFV+BESS'!$I$9, $B$2*'SFV+BESS'!$I$9, (AT658+AN659+AO659))</f>
        <v>173.61249999999998</v>
      </c>
      <c r="AU659" s="110">
        <f t="shared" si="768"/>
        <v>0</v>
      </c>
      <c r="AZ659" s="251"/>
      <c r="BA659" s="41">
        <v>27.0833333333334</v>
      </c>
      <c r="BB659" s="33">
        <f t="shared" si="751"/>
        <v>0</v>
      </c>
      <c r="BC659" s="33">
        <f>Gen_Cons_Horario!B2845</f>
        <v>0</v>
      </c>
      <c r="BD659" s="35">
        <f t="shared" si="726"/>
        <v>0</v>
      </c>
      <c r="BE659" s="116">
        <f>IF(AND(BD659&gt;0,BD659*$B$4+BK658&lt;=$B$2*'SFV+BESS'!$I$9,BD659&lt;'SFV+BESS'!$I$7), BD659*$B$4, IF(AND(BD659&gt;0,BD659*$B$4+BK658&gt;$B$2*'SFV+BESS'!$I$9,BD659*$B$4&lt;'SFV+BESS'!$I$7),$B$2*'SFV+BESS'!$I$9-BK658,IF(AND(BD659&gt;0,BD659*$B$4+BK658&gt;$B$2*'SFV+BESS'!$I$9,BD659*$B$4&gt;'SFV+BESS'!$I$7,BK658&lt;$B$2*'SFV+BESS'!$I$9),$B$2*'SFV+BESS'!$I$9-BK658,IF(AND(BD659&gt;0,BD659*$B$4+BK658&lt;=$B$2*'SFV+BESS'!$I$9,BD659&gt;'SFV+BESS'!$I$7),'SFV+BESS'!$I$7,0))))</f>
        <v>0</v>
      </c>
      <c r="BF659" s="27">
        <f>IF(AND(BD659&lt;0,BK658+BD659/$B$5&gt;$H$2,-BD659/'Carga-Descarga Año'!$B$5&lt;'SFV+BESS'!$I$7),BD659/$B$5,IF(AND(BD659&lt;0,BK658+BD659/$B$5&gt;$H$2,-BD659/'Carga-Descarga Año'!$B$5&gt;'SFV+BESS'!$I$7),-'SFV+BESS'!$I$7,IF(AND(BD659&lt;0,BK658+BD659/$B$5&lt;$H$2),-MIN('SFV+BESS'!$I$7,BK658-$H$2),0)))</f>
        <v>0</v>
      </c>
      <c r="BG659" s="33"/>
      <c r="BH659" s="33">
        <f t="shared" si="733"/>
        <v>0</v>
      </c>
      <c r="BI659" s="27">
        <f t="shared" si="769"/>
        <v>0</v>
      </c>
      <c r="BJ659" s="27">
        <f t="shared" si="734"/>
        <v>0</v>
      </c>
      <c r="BK659" s="28">
        <f>IF((BK658+BE659+BF659)&gt;=$B$2*'SFV+BESS'!$I$9, $B$2*'SFV+BESS'!$I$9, (BK658+BE659+BF659))</f>
        <v>173.61249999999998</v>
      </c>
      <c r="BL659" s="110">
        <f t="shared" si="770"/>
        <v>0</v>
      </c>
      <c r="BQ659" s="251"/>
      <c r="BR659" s="41">
        <v>27.0833333333334</v>
      </c>
      <c r="BS659" s="33">
        <f t="shared" si="752"/>
        <v>0</v>
      </c>
      <c r="BT659" s="33">
        <f>Gen_Cons_Horario!B3565</f>
        <v>0</v>
      </c>
      <c r="BU659" s="35">
        <f t="shared" si="727"/>
        <v>0</v>
      </c>
      <c r="BV659" s="116">
        <f>IF(AND(BU659&gt;0,BU659*$B$4+CB658&lt;=$B$2*'SFV+BESS'!$I$9,BU659&lt;'SFV+BESS'!$I$7), BU659*$B$4, IF(AND(BU659&gt;0,BU659*$B$4+CB658&gt;$B$2*'SFV+BESS'!$I$9,BU659*$B$4&lt;'SFV+BESS'!$I$7),$B$2*'SFV+BESS'!$I$9-CB658,IF(AND(BU659&gt;0,BU659*$B$4+CB658&gt;$B$2*'SFV+BESS'!$I$9,BU659*$B$4&gt;'SFV+BESS'!$I$7,CB658&lt;$B$2*'SFV+BESS'!$I$9),$B$2*'SFV+BESS'!$I$9-CB658,IF(AND(BU659&gt;0,BU659*$B$4+CB658&lt;=$B$2*'SFV+BESS'!$I$9,BU659&gt;'SFV+BESS'!$I$7),'SFV+BESS'!$I$7,0))))</f>
        <v>0</v>
      </c>
      <c r="BW659" s="27">
        <f>IF(AND(BU659&lt;0,CB658+BU659/$B$5&gt;$H$2,-BU659/'Carga-Descarga Año'!$B$5&lt;'SFV+BESS'!$I$7),BU659/$B$5,IF(AND(BU659&lt;0,CB658+BU659/$B$5&gt;$H$2,-BU659/'Carga-Descarga Año'!$B$5&gt;'SFV+BESS'!$I$7),-'SFV+BESS'!$I$7,IF(AND(BU659&lt;0,CB658+BU659/$B$5&lt;$H$2),-MIN('SFV+BESS'!$I$7,CB658-$H$2),0)))</f>
        <v>0</v>
      </c>
      <c r="BX659" s="33"/>
      <c r="BY659" s="33">
        <f t="shared" si="735"/>
        <v>0</v>
      </c>
      <c r="BZ659" s="27">
        <f t="shared" si="771"/>
        <v>0</v>
      </c>
      <c r="CA659" s="27">
        <f t="shared" si="772"/>
        <v>0</v>
      </c>
      <c r="CB659" s="28">
        <f>IF((CB658+BV659+BW659)&gt;=$B$2*'SFV+BESS'!$I$9, $B$2*'SFV+BESS'!$I$9, (CB658+BV659+BW659))</f>
        <v>173.61249999999998</v>
      </c>
      <c r="CC659" s="110">
        <f t="shared" si="773"/>
        <v>0</v>
      </c>
      <c r="CH659" s="251"/>
      <c r="CI659" s="41">
        <v>27.0833333333334</v>
      </c>
      <c r="CJ659" s="33">
        <f t="shared" si="753"/>
        <v>0</v>
      </c>
      <c r="CK659" s="33">
        <f>Gen_Cons_Horario!B4309</f>
        <v>0</v>
      </c>
      <c r="CL659" s="35">
        <f t="shared" si="728"/>
        <v>0</v>
      </c>
      <c r="CM659" s="116">
        <f>IF(AND(CL659&gt;0,CL659*$B$4+CS658&lt;=$B$2*'SFV+BESS'!$I$9,CL659&lt;'SFV+BESS'!$I$7), CL659*$B$4, IF(AND(CL659&gt;0,CL659*$B$4+CS658&gt;$B$2*'SFV+BESS'!$I$9,CL659*$B$4&lt;'SFV+BESS'!$I$7),$B$2*'SFV+BESS'!$I$9-CS658,IF(AND(CL659&gt;0,CL659*$B$4+CS658&gt;$B$2*'SFV+BESS'!$I$9,CL659*$B$4&gt;'SFV+BESS'!$I$7,CS658&lt;$B$2*'SFV+BESS'!$I$9),$B$2*'SFV+BESS'!$I$9-CS658,IF(AND(CL659&gt;0,CL659*$B$4+CS658&lt;=$B$2*'SFV+BESS'!$I$9,CL659&gt;'SFV+BESS'!$I$7),'SFV+BESS'!$I$7,0))))</f>
        <v>0</v>
      </c>
      <c r="CN659" s="27">
        <f>IF(AND(CL659&lt;0,CS658+CL659/$B$5&gt;$H$2,-CL659/'Carga-Descarga Año'!$B$5&lt;'SFV+BESS'!$I$7),CL659/$B$5,IF(AND(CL659&lt;0,CS658+CL659/$B$5&gt;$H$2,-CL659/'Carga-Descarga Año'!$B$5&gt;'SFV+BESS'!$I$7),-'SFV+BESS'!$I$7,IF(AND(CL659&lt;0,CS658+CL659/$B$5&lt;$H$2),-MIN('SFV+BESS'!$I$7,CS658-$H$2),0)))</f>
        <v>0</v>
      </c>
      <c r="CO659" s="33"/>
      <c r="CP659" s="33">
        <f t="shared" si="736"/>
        <v>0</v>
      </c>
      <c r="CQ659" s="27">
        <f t="shared" si="774"/>
        <v>0</v>
      </c>
      <c r="CR659" s="27">
        <f t="shared" si="737"/>
        <v>0</v>
      </c>
      <c r="CS659" s="28">
        <f>IF((CS658+CM659+CN659)&gt;=$B$2*'SFV+BESS'!$I$9, $B$2*'SFV+BESS'!$I$9, (CS658+CM659+CN659))</f>
        <v>173.61249999999998</v>
      </c>
      <c r="CT659" s="110">
        <f t="shared" si="775"/>
        <v>0</v>
      </c>
      <c r="CY659" s="251"/>
      <c r="CZ659" s="41">
        <v>27.0833333333334</v>
      </c>
      <c r="DA659" s="33">
        <f t="shared" si="754"/>
        <v>0</v>
      </c>
      <c r="DB659" s="33">
        <f>Gen_Cons_Horario!B5029</f>
        <v>0</v>
      </c>
      <c r="DC659" s="35">
        <f t="shared" si="791"/>
        <v>0</v>
      </c>
      <c r="DD659" s="116">
        <f>IF(AND(DC659&gt;0,DC659*$B$4+DJ658&lt;=$B$2*'SFV+BESS'!$I$9,DC659&lt;'SFV+BESS'!$I$7), DC659*$B$4, IF(AND(DC659&gt;0,DC659*$B$4+DJ658&gt;$B$2*'SFV+BESS'!$I$9,DC659*$B$4&lt;'SFV+BESS'!$I$7),$B$2*'SFV+BESS'!$I$9-DJ658,IF(AND(DC659&gt;0,DC659*$B$4+DJ658&gt;$B$2*'SFV+BESS'!$I$9,DC659*$B$4&gt;'SFV+BESS'!$I$7,DJ658&lt;$B$2*'SFV+BESS'!$I$9),$B$2*'SFV+BESS'!$I$9-DJ658,IF(AND(DC659&gt;0,DC659*$B$4+DJ658&lt;=$B$2*'SFV+BESS'!$I$9,DC659&gt;'SFV+BESS'!$I$7),'SFV+BESS'!$I$7,0))))</f>
        <v>0</v>
      </c>
      <c r="DE659" s="27">
        <f>IF(AND(DC659&lt;0,DJ658+DC659/$B$5&gt;$H$2,-DC659/'Carga-Descarga Año'!$B$5&lt;'SFV+BESS'!$I$7),DC659/$B$5,IF(AND(DC659&lt;0,DJ658+DC659/$B$5&gt;$H$2,-DC659/'Carga-Descarga Año'!$B$5&gt;'SFV+BESS'!$I$7),-'SFV+BESS'!$I$7,IF(AND(DC659&lt;0,DJ658+DC659/$B$5&lt;$H$2),-MIN('SFV+BESS'!$I$7,DJ658-$H$2),0)))</f>
        <v>0</v>
      </c>
      <c r="DF659" s="33"/>
      <c r="DG659" s="33">
        <f t="shared" si="738"/>
        <v>0</v>
      </c>
      <c r="DH659" s="27">
        <f t="shared" si="776"/>
        <v>0</v>
      </c>
      <c r="DI659" s="27">
        <f t="shared" si="777"/>
        <v>0</v>
      </c>
      <c r="DJ659" s="28">
        <f>IF((DJ658+DD659+DE659)&gt;=$B$2*'SFV+BESS'!$I$9, $B$2*'SFV+BESS'!$I$9, (DJ658+DD659+DE659))</f>
        <v>173.61249999999998</v>
      </c>
      <c r="DK659" s="110">
        <f t="shared" si="778"/>
        <v>0</v>
      </c>
      <c r="DP659" s="251"/>
      <c r="DQ659" s="41">
        <v>27.0833333333334</v>
      </c>
      <c r="DR659" s="33">
        <f t="shared" si="755"/>
        <v>0</v>
      </c>
      <c r="DS659" s="33">
        <f>Gen_Cons_Horario!B5773</f>
        <v>0</v>
      </c>
      <c r="DT659" s="35">
        <f t="shared" si="792"/>
        <v>0</v>
      </c>
      <c r="DU659" s="116">
        <f>IF(AND(DT659&gt;0,DT659*$B$4+EA658&lt;=$B$2*'SFV+BESS'!$I$9,DT659&lt;'SFV+BESS'!$I$7), DT659*$B$4, IF(AND(DT659&gt;0,DT659*$B$4+EA658&gt;$B$2*'SFV+BESS'!$I$9,DT659*$B$4&lt;'SFV+BESS'!$I$7),$B$2*'SFV+BESS'!$I$9-EA658,IF(AND(DT659&gt;0,DT659*$B$4+EA658&gt;$B$2*'SFV+BESS'!$I$9,DT659*$B$4&gt;'SFV+BESS'!$I$7,EA658&lt;$B$2*'SFV+BESS'!$I$9),$B$2*'SFV+BESS'!$I$9-EA658,IF(AND(DT659&gt;0,DT659*$B$4+EA658&lt;=$B$2*'SFV+BESS'!$I$9,DT659&gt;'SFV+BESS'!$I$7),'SFV+BESS'!$I$7,0))))</f>
        <v>0</v>
      </c>
      <c r="DV659" s="27">
        <f>IF(AND(DT659&lt;0,EA658+DT659/$B$5&gt;$H$2,-DT659/'Carga-Descarga Año'!$B$5&lt;'SFV+BESS'!$I$7),DT659/$B$5,IF(AND(DT659&lt;0,EA658+DT659/$B$5&gt;$H$2,-DT659/'Carga-Descarga Año'!$B$5&gt;'SFV+BESS'!$I$7),-'SFV+BESS'!$I$7,IF(AND(DT659&lt;0,EA658+DT659/$B$5&lt;$H$2),-MIN('SFV+BESS'!$I$7,EA658-$H$2),0)))</f>
        <v>0</v>
      </c>
      <c r="DW659" s="33"/>
      <c r="DX659" s="33">
        <f t="shared" si="739"/>
        <v>0</v>
      </c>
      <c r="DY659" s="27">
        <f t="shared" si="779"/>
        <v>0</v>
      </c>
      <c r="DZ659" s="27">
        <f t="shared" si="740"/>
        <v>0</v>
      </c>
      <c r="EA659" s="28">
        <f>IF((EA658+DU659+DV659)&gt;=$B$2*'SFV+BESS'!$I$9, $B$2*'SFV+BESS'!$I$9, (EA658+DU659+DV659))</f>
        <v>173.61249999999998</v>
      </c>
      <c r="EB659" s="110">
        <f t="shared" si="780"/>
        <v>0</v>
      </c>
      <c r="EG659" s="251"/>
      <c r="EH659" s="41">
        <v>27.0833333333334</v>
      </c>
      <c r="EI659" s="33">
        <f t="shared" si="756"/>
        <v>0</v>
      </c>
      <c r="EJ659" s="33">
        <f>Gen_Cons_Horario!B6517</f>
        <v>0</v>
      </c>
      <c r="EK659" s="35">
        <f t="shared" si="793"/>
        <v>0</v>
      </c>
      <c r="EL659" s="116">
        <f>IF(AND(EK659&gt;0,EK659*$B$4+ER658&lt;=$B$2*'SFV+BESS'!$I$9,EK659&lt;'SFV+BESS'!$I$7), EK659*$B$4, IF(AND(EK659&gt;0,EK659*$B$4+ER658&gt;$B$2*'SFV+BESS'!$I$9,EK659*$B$4&lt;'SFV+BESS'!$I$7),$B$2*'SFV+BESS'!$I$9-ER658,IF(AND(EK659&gt;0,EK659*$B$4+ER658&gt;$B$2*'SFV+BESS'!$I$9,EK659*$B$4&gt;'SFV+BESS'!$I$7,ER658&lt;$B$2*'SFV+BESS'!$I$9),$B$2*'SFV+BESS'!$I$9-ER658,IF(AND(EK659&gt;0,EK659*$B$4+ER658&lt;=$B$2*'SFV+BESS'!$I$9,EK659&gt;'SFV+BESS'!$I$7),'SFV+BESS'!$I$7,0))))</f>
        <v>0</v>
      </c>
      <c r="EM659" s="27">
        <f>IF(AND(EK659&lt;0,ER658+EK659/$B$5&gt;$H$2,-EK659/'Carga-Descarga Año'!$B$5&lt;'SFV+BESS'!$I$7),EK659/$B$5,IF(AND(EK659&lt;0,ER658+EK659/$B$5&gt;$H$2,-EK659/'Carga-Descarga Año'!$B$5&gt;'SFV+BESS'!$I$7),-'SFV+BESS'!$I$7,IF(AND(EK659&lt;0,ER658+EK659/$B$5&lt;$H$2),-MIN('SFV+BESS'!$I$7,ER658-$H$2),0)))</f>
        <v>0</v>
      </c>
      <c r="EN659" s="33"/>
      <c r="EO659" s="33">
        <f t="shared" si="741"/>
        <v>0</v>
      </c>
      <c r="EP659" s="27">
        <f t="shared" si="781"/>
        <v>0</v>
      </c>
      <c r="EQ659" s="27">
        <f t="shared" si="742"/>
        <v>0</v>
      </c>
      <c r="ER659" s="28">
        <f>IF((ER658+EL659+EM659)&gt;=$B$2*'SFV+BESS'!$I$9, $B$2*'SFV+BESS'!$I$9, (ER658+EL659+EM659))</f>
        <v>173.61249999999998</v>
      </c>
      <c r="ES659" s="110">
        <f t="shared" si="782"/>
        <v>0</v>
      </c>
      <c r="EX659" s="251"/>
      <c r="EY659" s="41">
        <v>27.0833333333334</v>
      </c>
      <c r="EZ659" s="33">
        <f t="shared" si="757"/>
        <v>0</v>
      </c>
      <c r="FA659" s="33">
        <f>Gen_Cons_Horario!B7237</f>
        <v>0</v>
      </c>
      <c r="FB659" s="35">
        <f t="shared" si="794"/>
        <v>0</v>
      </c>
      <c r="FC659" s="116">
        <f>IF(AND(FB659&gt;0,FB659*$B$4+FI658&lt;=$B$2*'SFV+BESS'!$I$9,FB659&lt;'SFV+BESS'!$I$7), FB659*$B$4, IF(AND(FB659&gt;0,FB659*$B$4+FI658&gt;$B$2*'SFV+BESS'!$I$9,FB659*$B$4&lt;'SFV+BESS'!$I$7),$B$2*'SFV+BESS'!$I$9-FI658,IF(AND(FB659&gt;0,FB659*$B$4+FI658&gt;$B$2*'SFV+BESS'!$I$9,FB659*$B$4&gt;'SFV+BESS'!$I$7,FI658&lt;$B$2*'SFV+BESS'!$I$9),$B$2*'SFV+BESS'!$I$9-FI658,IF(AND(FB659&gt;0,FB659*$B$4+FI658&lt;=$B$2*'SFV+BESS'!$I$9,FB659&gt;'SFV+BESS'!$I$7),'SFV+BESS'!$I$7,0))))</f>
        <v>0</v>
      </c>
      <c r="FD659" s="27">
        <f>IF(AND(FB659&lt;0,FI658+FB659/$B$5&gt;$H$2,-FB659/'Carga-Descarga Año'!$B$5&lt;'SFV+BESS'!$I$7),FB659/$B$5,IF(AND(FB659&lt;0,FI658+FB659/$B$5&gt;$H$2,-FB659/'Carga-Descarga Año'!$B$5&gt;'SFV+BESS'!$I$7),-'SFV+BESS'!$I$7,IF(AND(FB659&lt;0,FI658+FB659/$B$5&lt;$H$2),-MIN('SFV+BESS'!$I$7,FI658-$H$2),0)))</f>
        <v>0</v>
      </c>
      <c r="FE659" s="33"/>
      <c r="FF659" s="33">
        <f t="shared" si="743"/>
        <v>0</v>
      </c>
      <c r="FG659" s="27">
        <f t="shared" si="783"/>
        <v>0</v>
      </c>
      <c r="FH659" s="27">
        <f t="shared" si="744"/>
        <v>0</v>
      </c>
      <c r="FI659" s="28">
        <f>IF((FI658+FC659+FD659)&gt;=$B$2*'SFV+BESS'!$I$9, $B$2*'SFV+BESS'!$I$9, (FI658+FC659+FD659))</f>
        <v>173.61249999999998</v>
      </c>
      <c r="FJ659" s="110">
        <f t="shared" si="784"/>
        <v>0</v>
      </c>
      <c r="FO659" s="251"/>
      <c r="FP659" s="41">
        <v>27.0833333333334</v>
      </c>
      <c r="FQ659" s="33">
        <f t="shared" si="758"/>
        <v>0</v>
      </c>
      <c r="FR659" s="33">
        <f>Gen_Cons_Horario!B7981</f>
        <v>0</v>
      </c>
      <c r="FS659" s="35">
        <f t="shared" si="795"/>
        <v>0</v>
      </c>
      <c r="FT659" s="116">
        <f>IF(AND(FS659&gt;0,FS659*$B$4+FZ658&lt;=$B$2*'SFV+BESS'!$I$9,FS659&lt;'SFV+BESS'!$I$7), FS659*$B$4, IF(AND(FS659&gt;0,FS659*$B$4+FZ658&gt;$B$2*'SFV+BESS'!$I$9,FS659*$B$4&lt;'SFV+BESS'!$I$7),$B$2*'SFV+BESS'!$I$9-FZ658,IF(AND(FS659&gt;0,FS659*$B$4+FZ658&gt;$B$2*'SFV+BESS'!$I$9,FS659*$B$4&gt;'SFV+BESS'!$I$7,FZ658&lt;$B$2*'SFV+BESS'!$I$9),$B$2*'SFV+BESS'!$I$9-FZ658,IF(AND(FS659&gt;0,FS659*$B$4+FZ658&lt;=$B$2*'SFV+BESS'!$I$9,FS659&gt;'SFV+BESS'!$I$7),'SFV+BESS'!$I$7,0))))</f>
        <v>0</v>
      </c>
      <c r="FU659" s="27">
        <f>IF(AND(FS659&lt;0,FZ658+FS659/$B$5&gt;$H$2,-FS659/'Carga-Descarga Año'!$B$5&lt;'SFV+BESS'!$I$7),FS659/$B$5,IF(AND(FS659&lt;0,FZ658+FS659/$B$5&gt;$H$2,-FS659/'Carga-Descarga Año'!$B$5&gt;'SFV+BESS'!$I$7),-'SFV+BESS'!$I$7,IF(AND(FS659&lt;0,FZ658+FS659/$B$5&lt;$H$2),-MIN('SFV+BESS'!$I$7,FZ658-$H$2),0)))</f>
        <v>0</v>
      </c>
      <c r="FV659" s="33"/>
      <c r="FW659" s="33">
        <f t="shared" si="745"/>
        <v>0</v>
      </c>
      <c r="FX659" s="27">
        <f t="shared" si="785"/>
        <v>0</v>
      </c>
      <c r="FY659" s="27">
        <f t="shared" si="746"/>
        <v>0</v>
      </c>
      <c r="FZ659" s="28">
        <f>IF((FZ658+FT659+FU659)&gt;=$B$2*'SFV+BESS'!$I$9, $B$2*'SFV+BESS'!$I$9, (FZ658+FT659+FU659))</f>
        <v>173.61249999999998</v>
      </c>
      <c r="GA659" s="110">
        <f t="shared" si="786"/>
        <v>0</v>
      </c>
      <c r="GF659" s="251"/>
      <c r="GG659" s="41">
        <v>27.0833333333334</v>
      </c>
      <c r="GH659" s="33">
        <f t="shared" si="759"/>
        <v>0</v>
      </c>
      <c r="GI659" s="33">
        <f>Gen_Cons_Horario!B8701</f>
        <v>0</v>
      </c>
      <c r="GJ659" s="35">
        <f t="shared" si="729"/>
        <v>0</v>
      </c>
      <c r="GK659" s="116">
        <f>IF(AND(GJ659&gt;0,GJ659*$B$4+GQ658&lt;=$B$2*'SFV+BESS'!$I$9,GJ659&lt;'SFV+BESS'!$I$7), GJ659*$B$4, IF(AND(GJ659&gt;0,GJ659*$B$4+GQ658&gt;$B$2*'SFV+BESS'!$I$9,GJ659*$B$4&lt;'SFV+BESS'!$I$7),$B$2*'SFV+BESS'!$I$9-GQ658,IF(AND(GJ659&gt;0,GJ659*$B$4+GQ658&gt;$B$2*'SFV+BESS'!$I$9,GJ659*$B$4&gt;'SFV+BESS'!$I$7,GQ658&lt;$B$2*'SFV+BESS'!$I$9),$B$2*'SFV+BESS'!$I$9-GQ658,IF(AND(GJ659&gt;0,GJ659*$B$4+GQ658&lt;=$B$2*'SFV+BESS'!$I$9,GJ659&gt;'SFV+BESS'!$I$7),'SFV+BESS'!$I$7,0))))</f>
        <v>0</v>
      </c>
      <c r="GL659" s="27">
        <f>IF(AND(GJ659&lt;0,GQ658+GJ659/$B$5&gt;$H$2,-GJ659/'Carga-Descarga Año'!$B$5&lt;'SFV+BESS'!$I$7),GJ659/$B$5,IF(AND(GJ659&lt;0,GQ658+GJ659/$B$5&gt;$H$2,-GJ659/'Carga-Descarga Año'!$B$5&gt;'SFV+BESS'!$I$7),-'SFV+BESS'!$I$7,IF(AND(GJ659&lt;0,GQ658+GJ659/$B$5&lt;$H$2),-MIN('SFV+BESS'!$I$7,GQ658-$H$2),0)))</f>
        <v>0</v>
      </c>
      <c r="GM659" s="33"/>
      <c r="GN659" s="33">
        <f t="shared" si="747"/>
        <v>0</v>
      </c>
      <c r="GO659" s="27">
        <f t="shared" si="787"/>
        <v>0</v>
      </c>
      <c r="GP659" s="27">
        <f t="shared" si="748"/>
        <v>0</v>
      </c>
      <c r="GQ659" s="28">
        <f>IF((GQ658+GK659+GL659)&gt;=$B$2*'SFV+BESS'!$I$9, $B$2*'SFV+BESS'!$I$9, (GQ658+GK659+GL659))</f>
        <v>173.61249999999998</v>
      </c>
      <c r="GR659" s="110">
        <f t="shared" si="788"/>
        <v>0</v>
      </c>
    </row>
    <row r="660" spans="1:200">
      <c r="A660" s="249"/>
      <c r="B660" s="41">
        <v>27.125</v>
      </c>
      <c r="C660" s="38">
        <f t="shared" si="730"/>
        <v>0</v>
      </c>
      <c r="D660" s="2">
        <f>Gen_Cons_Horario!B686</f>
        <v>0</v>
      </c>
      <c r="E660" s="140">
        <f t="shared" si="760"/>
        <v>0</v>
      </c>
      <c r="F660" s="116">
        <f>IF(AND(E660&gt;0,E660*$B$4+L659&lt;=$B$2*'SFV+BESS'!$I$9,E660&lt;'SFV+BESS'!$I$7), E660*$B$4, IF(AND(E660&gt;0,E660*$B$4+L659&gt;$B$2*'SFV+BESS'!$I$9,E660*$B$4&lt;'SFV+BESS'!$I$7),$B$2*'SFV+BESS'!$I$9-L659,IF(AND(E660&gt;0,E660*$B$4+L659&gt;$B$2*'SFV+BESS'!$I$9,E660*$B$4&gt;'SFV+BESS'!$I$7,L659&lt;$B$2*'SFV+BESS'!$I$9),$B$2*'SFV+BESS'!$I$9-L659,IF(AND(E660&gt;0,E660*$B$4+L659&lt;=$B$2*'SFV+BESS'!$I$9,E660&gt;'SFV+BESS'!$I$7),'SFV+BESS'!$I$7,0))))</f>
        <v>0</v>
      </c>
      <c r="G660" s="27">
        <f>IF(AND(E660&lt;0,L659+E660/$B$5&gt;$H$2,-E660/'Carga-Descarga Año'!$B$5&lt;'SFV+BESS'!$I$7),E660/$B$5,IF(AND(E660&lt;0,L659+E660/$B$5&gt;$H$2,-E660/'Carga-Descarga Año'!$B$5&gt;'SFV+BESS'!$I$7),-'SFV+BESS'!$I$7,IF(AND(E660&lt;0,L659+E660/$B$5&lt;$H$2),-MIN('SFV+BESS'!$I$7,L659-$H$2),0)))</f>
        <v>0</v>
      </c>
      <c r="I660" s="38">
        <f t="shared" si="761"/>
        <v>0</v>
      </c>
      <c r="J660" s="27">
        <f t="shared" si="763"/>
        <v>0</v>
      </c>
      <c r="K660" s="27">
        <f t="shared" si="762"/>
        <v>0</v>
      </c>
      <c r="L660" s="28">
        <f>IF((L659+F660+G660)&gt;=$B$2*'SFV+BESS'!$I$9, $B$2*'SFV+BESS'!$I$9, (L659+F660+G660))</f>
        <v>173.61249999999998</v>
      </c>
      <c r="M660" s="110">
        <f t="shared" si="764"/>
        <v>0</v>
      </c>
      <c r="R660" s="251"/>
      <c r="S660" s="41">
        <v>27.125</v>
      </c>
      <c r="T660" s="2">
        <f t="shared" si="749"/>
        <v>0</v>
      </c>
      <c r="U660" s="2">
        <f>Gen_Cons_Horario!B1430</f>
        <v>0</v>
      </c>
      <c r="V660" s="35">
        <f t="shared" si="724"/>
        <v>0</v>
      </c>
      <c r="W660" s="116">
        <f>IF(AND(V660&gt;0,V660*$B$4+AC659&lt;=$B$2*'SFV+BESS'!$I$9,V660&lt;'SFV+BESS'!$I$7), V660*$B$4, IF(AND(V660&gt;0,V660*$B$4+AC659&gt;$B$2*'SFV+BESS'!$I$9,V660*$B$4&lt;'SFV+BESS'!$I$7),$B$2*'SFV+BESS'!$I$9-AC659,IF(AND(V660&gt;0,V660*$B$4+AC659&gt;$B$2*'SFV+BESS'!$I$9,V660*$B$4&gt;'SFV+BESS'!$I$7,AC659&lt;$B$2*'SFV+BESS'!$I$9),$B$2*'SFV+BESS'!$I$9-AC659,IF(AND(V660&gt;0,V660*$B$4+AC659&lt;=$B$2*'SFV+BESS'!$I$9,V660&gt;'SFV+BESS'!$I$7),'SFV+BESS'!$I$7,0))))</f>
        <v>0</v>
      </c>
      <c r="X660" s="27">
        <f>IF(AND(V660&lt;0,AC659+V660/$B$5&gt;$H$2,-V660/'Carga-Descarga Año'!$B$5&lt;'SFV+BESS'!$I$7),V660/$B$5,IF(AND(V660&lt;0,AC659+V660/$B$5&gt;$H$2,-V660/'Carga-Descarga Año'!$B$5&gt;'SFV+BESS'!$I$7),-'SFV+BESS'!$I$7,IF(AND(V660&lt;0,AC659+V660/$B$5&lt;$H$2),-MIN('SFV+BESS'!$I$7,AC659-$H$2),0)))</f>
        <v>0</v>
      </c>
      <c r="Z660" s="33">
        <f t="shared" si="790"/>
        <v>0</v>
      </c>
      <c r="AA660" s="27">
        <f t="shared" si="765"/>
        <v>0</v>
      </c>
      <c r="AB660" s="27">
        <f t="shared" si="789"/>
        <v>0</v>
      </c>
      <c r="AC660" s="28">
        <f>IF((AC659+W660+X660)&gt;=$B$2*'SFV+BESS'!$I$9, $B$2*'SFV+BESS'!$I$9, (AC659+W660+X660))</f>
        <v>173.61249999999998</v>
      </c>
      <c r="AD660" s="110">
        <f t="shared" si="766"/>
        <v>0</v>
      </c>
      <c r="AI660" s="251"/>
      <c r="AJ660" s="41">
        <v>27.125</v>
      </c>
      <c r="AK660" s="52">
        <f t="shared" si="750"/>
        <v>0</v>
      </c>
      <c r="AL660" s="33">
        <f>Gen_Cons_Horario!B2102</f>
        <v>0</v>
      </c>
      <c r="AM660" s="35">
        <f t="shared" si="725"/>
        <v>0</v>
      </c>
      <c r="AN660" s="116">
        <f>IF(AND(AM660&gt;0,AM660*$B$4+AT659&lt;=$B$2*'SFV+BESS'!$I$9,AM660&lt;'SFV+BESS'!$I$7), AM660*$B$4, IF(AND(AM660&gt;0,AM660*$B$4+AT659&gt;$B$2*'SFV+BESS'!$I$9,AM660*$B$4&lt;'SFV+BESS'!$I$7),$B$2*'SFV+BESS'!$I$9-AT659,IF(AND(AM660&gt;0,AM660*$B$4+AT659&gt;$B$2*'SFV+BESS'!$I$9,AM660*$B$4&gt;'SFV+BESS'!$I$7,AT659&lt;$B$2*'SFV+BESS'!$I$9),$B$2*'SFV+BESS'!$I$9-AT659,IF(AND(AM660&gt;0,AM660*$B$4+AT659&lt;=$B$2*'SFV+BESS'!$I$9,AM660&gt;'SFV+BESS'!$I$7),'SFV+BESS'!$I$7,0))))</f>
        <v>0</v>
      </c>
      <c r="AO660" s="27">
        <f>IF(AND(AM660&lt;0,AT659+AM660/$B$5&gt;$H$2,-AM660/'Carga-Descarga Año'!$B$5&lt;'SFV+BESS'!$I$7),AM660/$B$5,IF(AND(AM660&lt;0,AT659+AM660/$B$5&gt;$H$2,-AM660/'Carga-Descarga Año'!$B$5&gt;'SFV+BESS'!$I$7),-'SFV+BESS'!$I$7,IF(AND(AM660&lt;0,AT659+AM660/$B$5&lt;$H$2),-MIN('SFV+BESS'!$I$7,AT659-$H$2),0)))</f>
        <v>0</v>
      </c>
      <c r="AP660" s="33"/>
      <c r="AQ660" s="33">
        <f t="shared" si="731"/>
        <v>0</v>
      </c>
      <c r="AR660" s="27">
        <f t="shared" si="767"/>
        <v>0</v>
      </c>
      <c r="AS660" s="27">
        <f t="shared" si="732"/>
        <v>0</v>
      </c>
      <c r="AT660" s="28">
        <f>IF((AT659+AN660+AO660)&gt;=$B$2*'SFV+BESS'!$I$9, $B$2*'SFV+BESS'!$I$9, (AT659+AN660+AO660))</f>
        <v>173.61249999999998</v>
      </c>
      <c r="AU660" s="110">
        <f t="shared" si="768"/>
        <v>0</v>
      </c>
      <c r="AZ660" s="251"/>
      <c r="BA660" s="41">
        <v>27.125</v>
      </c>
      <c r="BB660" s="33">
        <f t="shared" si="751"/>
        <v>0</v>
      </c>
      <c r="BC660" s="33">
        <f>Gen_Cons_Horario!B2846</f>
        <v>0</v>
      </c>
      <c r="BD660" s="35">
        <f t="shared" si="726"/>
        <v>0</v>
      </c>
      <c r="BE660" s="116">
        <f>IF(AND(BD660&gt;0,BD660*$B$4+BK659&lt;=$B$2*'SFV+BESS'!$I$9,BD660&lt;'SFV+BESS'!$I$7), BD660*$B$4, IF(AND(BD660&gt;0,BD660*$B$4+BK659&gt;$B$2*'SFV+BESS'!$I$9,BD660*$B$4&lt;'SFV+BESS'!$I$7),$B$2*'SFV+BESS'!$I$9-BK659,IF(AND(BD660&gt;0,BD660*$B$4+BK659&gt;$B$2*'SFV+BESS'!$I$9,BD660*$B$4&gt;'SFV+BESS'!$I$7,BK659&lt;$B$2*'SFV+BESS'!$I$9),$B$2*'SFV+BESS'!$I$9-BK659,IF(AND(BD660&gt;0,BD660*$B$4+BK659&lt;=$B$2*'SFV+BESS'!$I$9,BD660&gt;'SFV+BESS'!$I$7),'SFV+BESS'!$I$7,0))))</f>
        <v>0</v>
      </c>
      <c r="BF660" s="27">
        <f>IF(AND(BD660&lt;0,BK659+BD660/$B$5&gt;$H$2,-BD660/'Carga-Descarga Año'!$B$5&lt;'SFV+BESS'!$I$7),BD660/$B$5,IF(AND(BD660&lt;0,BK659+BD660/$B$5&gt;$H$2,-BD660/'Carga-Descarga Año'!$B$5&gt;'SFV+BESS'!$I$7),-'SFV+BESS'!$I$7,IF(AND(BD660&lt;0,BK659+BD660/$B$5&lt;$H$2),-MIN('SFV+BESS'!$I$7,BK659-$H$2),0)))</f>
        <v>0</v>
      </c>
      <c r="BG660" s="33"/>
      <c r="BH660" s="33">
        <f t="shared" si="733"/>
        <v>0</v>
      </c>
      <c r="BI660" s="27">
        <f t="shared" si="769"/>
        <v>0</v>
      </c>
      <c r="BJ660" s="27">
        <f t="shared" si="734"/>
        <v>0</v>
      </c>
      <c r="BK660" s="28">
        <f>IF((BK659+BE660+BF660)&gt;=$B$2*'SFV+BESS'!$I$9, $B$2*'SFV+BESS'!$I$9, (BK659+BE660+BF660))</f>
        <v>173.61249999999998</v>
      </c>
      <c r="BL660" s="110">
        <f t="shared" si="770"/>
        <v>0</v>
      </c>
      <c r="BQ660" s="251"/>
      <c r="BR660" s="41">
        <v>27.125</v>
      </c>
      <c r="BS660" s="33">
        <f t="shared" si="752"/>
        <v>0</v>
      </c>
      <c r="BT660" s="33">
        <f>Gen_Cons_Horario!B3566</f>
        <v>0</v>
      </c>
      <c r="BU660" s="35">
        <f t="shared" si="727"/>
        <v>0</v>
      </c>
      <c r="BV660" s="116">
        <f>IF(AND(BU660&gt;0,BU660*$B$4+CB659&lt;=$B$2*'SFV+BESS'!$I$9,BU660&lt;'SFV+BESS'!$I$7), BU660*$B$4, IF(AND(BU660&gt;0,BU660*$B$4+CB659&gt;$B$2*'SFV+BESS'!$I$9,BU660*$B$4&lt;'SFV+BESS'!$I$7),$B$2*'SFV+BESS'!$I$9-CB659,IF(AND(BU660&gt;0,BU660*$B$4+CB659&gt;$B$2*'SFV+BESS'!$I$9,BU660*$B$4&gt;'SFV+BESS'!$I$7,CB659&lt;$B$2*'SFV+BESS'!$I$9),$B$2*'SFV+BESS'!$I$9-CB659,IF(AND(BU660&gt;0,BU660*$B$4+CB659&lt;=$B$2*'SFV+BESS'!$I$9,BU660&gt;'SFV+BESS'!$I$7),'SFV+BESS'!$I$7,0))))</f>
        <v>0</v>
      </c>
      <c r="BW660" s="27">
        <f>IF(AND(BU660&lt;0,CB659+BU660/$B$5&gt;$H$2,-BU660/'Carga-Descarga Año'!$B$5&lt;'SFV+BESS'!$I$7),BU660/$B$5,IF(AND(BU660&lt;0,CB659+BU660/$B$5&gt;$H$2,-BU660/'Carga-Descarga Año'!$B$5&gt;'SFV+BESS'!$I$7),-'SFV+BESS'!$I$7,IF(AND(BU660&lt;0,CB659+BU660/$B$5&lt;$H$2),-MIN('SFV+BESS'!$I$7,CB659-$H$2),0)))</f>
        <v>0</v>
      </c>
      <c r="BX660" s="33"/>
      <c r="BY660" s="33">
        <f t="shared" si="735"/>
        <v>0</v>
      </c>
      <c r="BZ660" s="27">
        <f t="shared" si="771"/>
        <v>0</v>
      </c>
      <c r="CA660" s="27">
        <f t="shared" si="772"/>
        <v>0</v>
      </c>
      <c r="CB660" s="28">
        <f>IF((CB659+BV660+BW660)&gt;=$B$2*'SFV+BESS'!$I$9, $B$2*'SFV+BESS'!$I$9, (CB659+BV660+BW660))</f>
        <v>173.61249999999998</v>
      </c>
      <c r="CC660" s="110">
        <f t="shared" si="773"/>
        <v>0</v>
      </c>
      <c r="CH660" s="251"/>
      <c r="CI660" s="41">
        <v>27.125</v>
      </c>
      <c r="CJ660" s="33">
        <f t="shared" si="753"/>
        <v>0</v>
      </c>
      <c r="CK660" s="33">
        <f>Gen_Cons_Horario!B4310</f>
        <v>0</v>
      </c>
      <c r="CL660" s="35">
        <f t="shared" si="728"/>
        <v>0</v>
      </c>
      <c r="CM660" s="116">
        <f>IF(AND(CL660&gt;0,CL660*$B$4+CS659&lt;=$B$2*'SFV+BESS'!$I$9,CL660&lt;'SFV+BESS'!$I$7), CL660*$B$4, IF(AND(CL660&gt;0,CL660*$B$4+CS659&gt;$B$2*'SFV+BESS'!$I$9,CL660*$B$4&lt;'SFV+BESS'!$I$7),$B$2*'SFV+BESS'!$I$9-CS659,IF(AND(CL660&gt;0,CL660*$B$4+CS659&gt;$B$2*'SFV+BESS'!$I$9,CL660*$B$4&gt;'SFV+BESS'!$I$7,CS659&lt;$B$2*'SFV+BESS'!$I$9),$B$2*'SFV+BESS'!$I$9-CS659,IF(AND(CL660&gt;0,CL660*$B$4+CS659&lt;=$B$2*'SFV+BESS'!$I$9,CL660&gt;'SFV+BESS'!$I$7),'SFV+BESS'!$I$7,0))))</f>
        <v>0</v>
      </c>
      <c r="CN660" s="27">
        <f>IF(AND(CL660&lt;0,CS659+CL660/$B$5&gt;$H$2,-CL660/'Carga-Descarga Año'!$B$5&lt;'SFV+BESS'!$I$7),CL660/$B$5,IF(AND(CL660&lt;0,CS659+CL660/$B$5&gt;$H$2,-CL660/'Carga-Descarga Año'!$B$5&gt;'SFV+BESS'!$I$7),-'SFV+BESS'!$I$7,IF(AND(CL660&lt;0,CS659+CL660/$B$5&lt;$H$2),-MIN('SFV+BESS'!$I$7,CS659-$H$2),0)))</f>
        <v>0</v>
      </c>
      <c r="CO660" s="33"/>
      <c r="CP660" s="33">
        <f t="shared" si="736"/>
        <v>0</v>
      </c>
      <c r="CQ660" s="27">
        <f t="shared" si="774"/>
        <v>0</v>
      </c>
      <c r="CR660" s="27">
        <f t="shared" si="737"/>
        <v>0</v>
      </c>
      <c r="CS660" s="28">
        <f>IF((CS659+CM660+CN660)&gt;=$B$2*'SFV+BESS'!$I$9, $B$2*'SFV+BESS'!$I$9, (CS659+CM660+CN660))</f>
        <v>173.61249999999998</v>
      </c>
      <c r="CT660" s="110">
        <f t="shared" si="775"/>
        <v>0</v>
      </c>
      <c r="CY660" s="251"/>
      <c r="CZ660" s="41">
        <v>27.125</v>
      </c>
      <c r="DA660" s="33">
        <f t="shared" si="754"/>
        <v>0</v>
      </c>
      <c r="DB660" s="33">
        <f>Gen_Cons_Horario!B5030</f>
        <v>0</v>
      </c>
      <c r="DC660" s="35">
        <f t="shared" si="791"/>
        <v>0</v>
      </c>
      <c r="DD660" s="116">
        <f>IF(AND(DC660&gt;0,DC660*$B$4+DJ659&lt;=$B$2*'SFV+BESS'!$I$9,DC660&lt;'SFV+BESS'!$I$7), DC660*$B$4, IF(AND(DC660&gt;0,DC660*$B$4+DJ659&gt;$B$2*'SFV+BESS'!$I$9,DC660*$B$4&lt;'SFV+BESS'!$I$7),$B$2*'SFV+BESS'!$I$9-DJ659,IF(AND(DC660&gt;0,DC660*$B$4+DJ659&gt;$B$2*'SFV+BESS'!$I$9,DC660*$B$4&gt;'SFV+BESS'!$I$7,DJ659&lt;$B$2*'SFV+BESS'!$I$9),$B$2*'SFV+BESS'!$I$9-DJ659,IF(AND(DC660&gt;0,DC660*$B$4+DJ659&lt;=$B$2*'SFV+BESS'!$I$9,DC660&gt;'SFV+BESS'!$I$7),'SFV+BESS'!$I$7,0))))</f>
        <v>0</v>
      </c>
      <c r="DE660" s="27">
        <f>IF(AND(DC660&lt;0,DJ659+DC660/$B$5&gt;$H$2,-DC660/'Carga-Descarga Año'!$B$5&lt;'SFV+BESS'!$I$7),DC660/$B$5,IF(AND(DC660&lt;0,DJ659+DC660/$B$5&gt;$H$2,-DC660/'Carga-Descarga Año'!$B$5&gt;'SFV+BESS'!$I$7),-'SFV+BESS'!$I$7,IF(AND(DC660&lt;0,DJ659+DC660/$B$5&lt;$H$2),-MIN('SFV+BESS'!$I$7,DJ659-$H$2),0)))</f>
        <v>0</v>
      </c>
      <c r="DF660" s="33"/>
      <c r="DG660" s="33">
        <f t="shared" si="738"/>
        <v>0</v>
      </c>
      <c r="DH660" s="27">
        <f t="shared" si="776"/>
        <v>0</v>
      </c>
      <c r="DI660" s="27">
        <f t="shared" si="777"/>
        <v>0</v>
      </c>
      <c r="DJ660" s="28">
        <f>IF((DJ659+DD660+DE660)&gt;=$B$2*'SFV+BESS'!$I$9, $B$2*'SFV+BESS'!$I$9, (DJ659+DD660+DE660))</f>
        <v>173.61249999999998</v>
      </c>
      <c r="DK660" s="110">
        <f t="shared" si="778"/>
        <v>0</v>
      </c>
      <c r="DP660" s="251"/>
      <c r="DQ660" s="41">
        <v>27.125</v>
      </c>
      <c r="DR660" s="33">
        <f t="shared" si="755"/>
        <v>0</v>
      </c>
      <c r="DS660" s="33">
        <f>Gen_Cons_Horario!B5774</f>
        <v>0</v>
      </c>
      <c r="DT660" s="35">
        <f t="shared" si="792"/>
        <v>0</v>
      </c>
      <c r="DU660" s="116">
        <f>IF(AND(DT660&gt;0,DT660*$B$4+EA659&lt;=$B$2*'SFV+BESS'!$I$9,DT660&lt;'SFV+BESS'!$I$7), DT660*$B$4, IF(AND(DT660&gt;0,DT660*$B$4+EA659&gt;$B$2*'SFV+BESS'!$I$9,DT660*$B$4&lt;'SFV+BESS'!$I$7),$B$2*'SFV+BESS'!$I$9-EA659,IF(AND(DT660&gt;0,DT660*$B$4+EA659&gt;$B$2*'SFV+BESS'!$I$9,DT660*$B$4&gt;'SFV+BESS'!$I$7,EA659&lt;$B$2*'SFV+BESS'!$I$9),$B$2*'SFV+BESS'!$I$9-EA659,IF(AND(DT660&gt;0,DT660*$B$4+EA659&lt;=$B$2*'SFV+BESS'!$I$9,DT660&gt;'SFV+BESS'!$I$7),'SFV+BESS'!$I$7,0))))</f>
        <v>0</v>
      </c>
      <c r="DV660" s="27">
        <f>IF(AND(DT660&lt;0,EA659+DT660/$B$5&gt;$H$2,-DT660/'Carga-Descarga Año'!$B$5&lt;'SFV+BESS'!$I$7),DT660/$B$5,IF(AND(DT660&lt;0,EA659+DT660/$B$5&gt;$H$2,-DT660/'Carga-Descarga Año'!$B$5&gt;'SFV+BESS'!$I$7),-'SFV+BESS'!$I$7,IF(AND(DT660&lt;0,EA659+DT660/$B$5&lt;$H$2),-MIN('SFV+BESS'!$I$7,EA659-$H$2),0)))</f>
        <v>0</v>
      </c>
      <c r="DW660" s="33"/>
      <c r="DX660" s="33">
        <f t="shared" si="739"/>
        <v>0</v>
      </c>
      <c r="DY660" s="27">
        <f t="shared" si="779"/>
        <v>0</v>
      </c>
      <c r="DZ660" s="27">
        <f t="shared" si="740"/>
        <v>0</v>
      </c>
      <c r="EA660" s="28">
        <f>IF((EA659+DU660+DV660)&gt;=$B$2*'SFV+BESS'!$I$9, $B$2*'SFV+BESS'!$I$9, (EA659+DU660+DV660))</f>
        <v>173.61249999999998</v>
      </c>
      <c r="EB660" s="110">
        <f t="shared" si="780"/>
        <v>0</v>
      </c>
      <c r="EG660" s="251"/>
      <c r="EH660" s="41">
        <v>27.125</v>
      </c>
      <c r="EI660" s="33">
        <f t="shared" si="756"/>
        <v>0</v>
      </c>
      <c r="EJ660" s="33">
        <f>Gen_Cons_Horario!B6518</f>
        <v>0</v>
      </c>
      <c r="EK660" s="35">
        <f t="shared" si="793"/>
        <v>0</v>
      </c>
      <c r="EL660" s="116">
        <f>IF(AND(EK660&gt;0,EK660*$B$4+ER659&lt;=$B$2*'SFV+BESS'!$I$9,EK660&lt;'SFV+BESS'!$I$7), EK660*$B$4, IF(AND(EK660&gt;0,EK660*$B$4+ER659&gt;$B$2*'SFV+BESS'!$I$9,EK660*$B$4&lt;'SFV+BESS'!$I$7),$B$2*'SFV+BESS'!$I$9-ER659,IF(AND(EK660&gt;0,EK660*$B$4+ER659&gt;$B$2*'SFV+BESS'!$I$9,EK660*$B$4&gt;'SFV+BESS'!$I$7,ER659&lt;$B$2*'SFV+BESS'!$I$9),$B$2*'SFV+BESS'!$I$9-ER659,IF(AND(EK660&gt;0,EK660*$B$4+ER659&lt;=$B$2*'SFV+BESS'!$I$9,EK660&gt;'SFV+BESS'!$I$7),'SFV+BESS'!$I$7,0))))</f>
        <v>0</v>
      </c>
      <c r="EM660" s="27">
        <f>IF(AND(EK660&lt;0,ER659+EK660/$B$5&gt;$H$2,-EK660/'Carga-Descarga Año'!$B$5&lt;'SFV+BESS'!$I$7),EK660/$B$5,IF(AND(EK660&lt;0,ER659+EK660/$B$5&gt;$H$2,-EK660/'Carga-Descarga Año'!$B$5&gt;'SFV+BESS'!$I$7),-'SFV+BESS'!$I$7,IF(AND(EK660&lt;0,ER659+EK660/$B$5&lt;$H$2),-MIN('SFV+BESS'!$I$7,ER659-$H$2),0)))</f>
        <v>0</v>
      </c>
      <c r="EN660" s="33"/>
      <c r="EO660" s="33">
        <f t="shared" si="741"/>
        <v>0</v>
      </c>
      <c r="EP660" s="27">
        <f t="shared" si="781"/>
        <v>0</v>
      </c>
      <c r="EQ660" s="27">
        <f t="shared" si="742"/>
        <v>0</v>
      </c>
      <c r="ER660" s="28">
        <f>IF((ER659+EL660+EM660)&gt;=$B$2*'SFV+BESS'!$I$9, $B$2*'SFV+BESS'!$I$9, (ER659+EL660+EM660))</f>
        <v>173.61249999999998</v>
      </c>
      <c r="ES660" s="110">
        <f t="shared" si="782"/>
        <v>0</v>
      </c>
      <c r="EX660" s="251"/>
      <c r="EY660" s="41">
        <v>27.125</v>
      </c>
      <c r="EZ660" s="33">
        <f t="shared" si="757"/>
        <v>0</v>
      </c>
      <c r="FA660" s="33">
        <f>Gen_Cons_Horario!B7238</f>
        <v>0</v>
      </c>
      <c r="FB660" s="35">
        <f t="shared" si="794"/>
        <v>0</v>
      </c>
      <c r="FC660" s="116">
        <f>IF(AND(FB660&gt;0,FB660*$B$4+FI659&lt;=$B$2*'SFV+BESS'!$I$9,FB660&lt;'SFV+BESS'!$I$7), FB660*$B$4, IF(AND(FB660&gt;0,FB660*$B$4+FI659&gt;$B$2*'SFV+BESS'!$I$9,FB660*$B$4&lt;'SFV+BESS'!$I$7),$B$2*'SFV+BESS'!$I$9-FI659,IF(AND(FB660&gt;0,FB660*$B$4+FI659&gt;$B$2*'SFV+BESS'!$I$9,FB660*$B$4&gt;'SFV+BESS'!$I$7,FI659&lt;$B$2*'SFV+BESS'!$I$9),$B$2*'SFV+BESS'!$I$9-FI659,IF(AND(FB660&gt;0,FB660*$B$4+FI659&lt;=$B$2*'SFV+BESS'!$I$9,FB660&gt;'SFV+BESS'!$I$7),'SFV+BESS'!$I$7,0))))</f>
        <v>0</v>
      </c>
      <c r="FD660" s="27">
        <f>IF(AND(FB660&lt;0,FI659+FB660/$B$5&gt;$H$2,-FB660/'Carga-Descarga Año'!$B$5&lt;'SFV+BESS'!$I$7),FB660/$B$5,IF(AND(FB660&lt;0,FI659+FB660/$B$5&gt;$H$2,-FB660/'Carga-Descarga Año'!$B$5&gt;'SFV+BESS'!$I$7),-'SFV+BESS'!$I$7,IF(AND(FB660&lt;0,FI659+FB660/$B$5&lt;$H$2),-MIN('SFV+BESS'!$I$7,FI659-$H$2),0)))</f>
        <v>0</v>
      </c>
      <c r="FE660" s="33"/>
      <c r="FF660" s="33">
        <f t="shared" si="743"/>
        <v>0</v>
      </c>
      <c r="FG660" s="27">
        <f t="shared" si="783"/>
        <v>0</v>
      </c>
      <c r="FH660" s="27">
        <f t="shared" si="744"/>
        <v>0</v>
      </c>
      <c r="FI660" s="28">
        <f>IF((FI659+FC660+FD660)&gt;=$B$2*'SFV+BESS'!$I$9, $B$2*'SFV+BESS'!$I$9, (FI659+FC660+FD660))</f>
        <v>173.61249999999998</v>
      </c>
      <c r="FJ660" s="110">
        <f t="shared" si="784"/>
        <v>0</v>
      </c>
      <c r="FO660" s="251"/>
      <c r="FP660" s="41">
        <v>27.125</v>
      </c>
      <c r="FQ660" s="33">
        <f t="shared" si="758"/>
        <v>0</v>
      </c>
      <c r="FR660" s="33">
        <f>Gen_Cons_Horario!B7982</f>
        <v>0</v>
      </c>
      <c r="FS660" s="35">
        <f t="shared" si="795"/>
        <v>0</v>
      </c>
      <c r="FT660" s="116">
        <f>IF(AND(FS660&gt;0,FS660*$B$4+FZ659&lt;=$B$2*'SFV+BESS'!$I$9,FS660&lt;'SFV+BESS'!$I$7), FS660*$B$4, IF(AND(FS660&gt;0,FS660*$B$4+FZ659&gt;$B$2*'SFV+BESS'!$I$9,FS660*$B$4&lt;'SFV+BESS'!$I$7),$B$2*'SFV+BESS'!$I$9-FZ659,IF(AND(FS660&gt;0,FS660*$B$4+FZ659&gt;$B$2*'SFV+BESS'!$I$9,FS660*$B$4&gt;'SFV+BESS'!$I$7,FZ659&lt;$B$2*'SFV+BESS'!$I$9),$B$2*'SFV+BESS'!$I$9-FZ659,IF(AND(FS660&gt;0,FS660*$B$4+FZ659&lt;=$B$2*'SFV+BESS'!$I$9,FS660&gt;'SFV+BESS'!$I$7),'SFV+BESS'!$I$7,0))))</f>
        <v>0</v>
      </c>
      <c r="FU660" s="27">
        <f>IF(AND(FS660&lt;0,FZ659+FS660/$B$5&gt;$H$2,-FS660/'Carga-Descarga Año'!$B$5&lt;'SFV+BESS'!$I$7),FS660/$B$5,IF(AND(FS660&lt;0,FZ659+FS660/$B$5&gt;$H$2,-FS660/'Carga-Descarga Año'!$B$5&gt;'SFV+BESS'!$I$7),-'SFV+BESS'!$I$7,IF(AND(FS660&lt;0,FZ659+FS660/$B$5&lt;$H$2),-MIN('SFV+BESS'!$I$7,FZ659-$H$2),0)))</f>
        <v>0</v>
      </c>
      <c r="FV660" s="33"/>
      <c r="FW660" s="33">
        <f t="shared" si="745"/>
        <v>0</v>
      </c>
      <c r="FX660" s="27">
        <f t="shared" si="785"/>
        <v>0</v>
      </c>
      <c r="FY660" s="27">
        <f t="shared" si="746"/>
        <v>0</v>
      </c>
      <c r="FZ660" s="28">
        <f>IF((FZ659+FT660+FU660)&gt;=$B$2*'SFV+BESS'!$I$9, $B$2*'SFV+BESS'!$I$9, (FZ659+FT660+FU660))</f>
        <v>173.61249999999998</v>
      </c>
      <c r="GA660" s="110">
        <f t="shared" si="786"/>
        <v>0</v>
      </c>
      <c r="GF660" s="251"/>
      <c r="GG660" s="41">
        <v>27.125</v>
      </c>
      <c r="GH660" s="33">
        <f t="shared" si="759"/>
        <v>0</v>
      </c>
      <c r="GI660" s="33">
        <f>Gen_Cons_Horario!B8702</f>
        <v>0</v>
      </c>
      <c r="GJ660" s="35">
        <f t="shared" si="729"/>
        <v>0</v>
      </c>
      <c r="GK660" s="116">
        <f>IF(AND(GJ660&gt;0,GJ660*$B$4+GQ659&lt;=$B$2*'SFV+BESS'!$I$9,GJ660&lt;'SFV+BESS'!$I$7), GJ660*$B$4, IF(AND(GJ660&gt;0,GJ660*$B$4+GQ659&gt;$B$2*'SFV+BESS'!$I$9,GJ660*$B$4&lt;'SFV+BESS'!$I$7),$B$2*'SFV+BESS'!$I$9-GQ659,IF(AND(GJ660&gt;0,GJ660*$B$4+GQ659&gt;$B$2*'SFV+BESS'!$I$9,GJ660*$B$4&gt;'SFV+BESS'!$I$7,GQ659&lt;$B$2*'SFV+BESS'!$I$9),$B$2*'SFV+BESS'!$I$9-GQ659,IF(AND(GJ660&gt;0,GJ660*$B$4+GQ659&lt;=$B$2*'SFV+BESS'!$I$9,GJ660&gt;'SFV+BESS'!$I$7),'SFV+BESS'!$I$7,0))))</f>
        <v>0</v>
      </c>
      <c r="GL660" s="27">
        <f>IF(AND(GJ660&lt;0,GQ659+GJ660/$B$5&gt;$H$2,-GJ660/'Carga-Descarga Año'!$B$5&lt;'SFV+BESS'!$I$7),GJ660/$B$5,IF(AND(GJ660&lt;0,GQ659+GJ660/$B$5&gt;$H$2,-GJ660/'Carga-Descarga Año'!$B$5&gt;'SFV+BESS'!$I$7),-'SFV+BESS'!$I$7,IF(AND(GJ660&lt;0,GQ659+GJ660/$B$5&lt;$H$2),-MIN('SFV+BESS'!$I$7,GQ659-$H$2),0)))</f>
        <v>0</v>
      </c>
      <c r="GM660" s="33"/>
      <c r="GN660" s="33">
        <f t="shared" si="747"/>
        <v>0</v>
      </c>
      <c r="GO660" s="27">
        <f t="shared" si="787"/>
        <v>0</v>
      </c>
      <c r="GP660" s="27">
        <f t="shared" si="748"/>
        <v>0</v>
      </c>
      <c r="GQ660" s="28">
        <f>IF((GQ659+GK660+GL660)&gt;=$B$2*'SFV+BESS'!$I$9, $B$2*'SFV+BESS'!$I$9, (GQ659+GK660+GL660))</f>
        <v>173.61249999999998</v>
      </c>
      <c r="GR660" s="110">
        <f t="shared" si="788"/>
        <v>0</v>
      </c>
    </row>
    <row r="661" spans="1:200">
      <c r="A661" s="249"/>
      <c r="B661" s="41">
        <v>27.1666666666667</v>
      </c>
      <c r="C661" s="38">
        <f t="shared" si="730"/>
        <v>0</v>
      </c>
      <c r="D661" s="2">
        <f>Gen_Cons_Horario!B687</f>
        <v>0</v>
      </c>
      <c r="E661" s="140">
        <f t="shared" si="760"/>
        <v>0</v>
      </c>
      <c r="F661" s="116">
        <f>IF(AND(E661&gt;0,E661*$B$4+L660&lt;=$B$2*'SFV+BESS'!$I$9,E661&lt;'SFV+BESS'!$I$7), E661*$B$4, IF(AND(E661&gt;0,E661*$B$4+L660&gt;$B$2*'SFV+BESS'!$I$9,E661*$B$4&lt;'SFV+BESS'!$I$7),$B$2*'SFV+BESS'!$I$9-L660,IF(AND(E661&gt;0,E661*$B$4+L660&gt;$B$2*'SFV+BESS'!$I$9,E661*$B$4&gt;'SFV+BESS'!$I$7,L660&lt;$B$2*'SFV+BESS'!$I$9),$B$2*'SFV+BESS'!$I$9-L660,IF(AND(E661&gt;0,E661*$B$4+L660&lt;=$B$2*'SFV+BESS'!$I$9,E661&gt;'SFV+BESS'!$I$7),'SFV+BESS'!$I$7,0))))</f>
        <v>0</v>
      </c>
      <c r="G661" s="27">
        <f>IF(AND(E661&lt;0,L660+E661/$B$5&gt;$H$2,-E661/'Carga-Descarga Año'!$B$5&lt;'SFV+BESS'!$I$7),E661/$B$5,IF(AND(E661&lt;0,L660+E661/$B$5&gt;$H$2,-E661/'Carga-Descarga Año'!$B$5&gt;'SFV+BESS'!$I$7),-'SFV+BESS'!$I$7,IF(AND(E661&lt;0,L660+E661/$B$5&lt;$H$2),-MIN('SFV+BESS'!$I$7,L660-$H$2),0)))</f>
        <v>0</v>
      </c>
      <c r="I661" s="38">
        <f t="shared" si="761"/>
        <v>0</v>
      </c>
      <c r="J661" s="27">
        <f t="shared" si="763"/>
        <v>0</v>
      </c>
      <c r="K661" s="27">
        <f t="shared" si="762"/>
        <v>0</v>
      </c>
      <c r="L661" s="28">
        <f>IF((L660+F661+G661)&gt;=$B$2*'SFV+BESS'!$I$9, $B$2*'SFV+BESS'!$I$9, (L660+F661+G661))</f>
        <v>173.61249999999998</v>
      </c>
      <c r="M661" s="110">
        <f t="shared" si="764"/>
        <v>0</v>
      </c>
      <c r="R661" s="251"/>
      <c r="S661" s="41">
        <v>27.1666666666667</v>
      </c>
      <c r="T661" s="2">
        <f t="shared" si="749"/>
        <v>0</v>
      </c>
      <c r="U661" s="2">
        <f>Gen_Cons_Horario!B1431</f>
        <v>0</v>
      </c>
      <c r="V661" s="35">
        <f t="shared" si="724"/>
        <v>0</v>
      </c>
      <c r="W661" s="116">
        <f>IF(AND(V661&gt;0,V661*$B$4+AC660&lt;=$B$2*'SFV+BESS'!$I$9,V661&lt;'SFV+BESS'!$I$7), V661*$B$4, IF(AND(V661&gt;0,V661*$B$4+AC660&gt;$B$2*'SFV+BESS'!$I$9,V661*$B$4&lt;'SFV+BESS'!$I$7),$B$2*'SFV+BESS'!$I$9-AC660,IF(AND(V661&gt;0,V661*$B$4+AC660&gt;$B$2*'SFV+BESS'!$I$9,V661*$B$4&gt;'SFV+BESS'!$I$7,AC660&lt;$B$2*'SFV+BESS'!$I$9),$B$2*'SFV+BESS'!$I$9-AC660,IF(AND(V661&gt;0,V661*$B$4+AC660&lt;=$B$2*'SFV+BESS'!$I$9,V661&gt;'SFV+BESS'!$I$7),'SFV+BESS'!$I$7,0))))</f>
        <v>0</v>
      </c>
      <c r="X661" s="27">
        <f>IF(AND(V661&lt;0,AC660+V661/$B$5&gt;$H$2,-V661/'Carga-Descarga Año'!$B$5&lt;'SFV+BESS'!$I$7),V661/$B$5,IF(AND(V661&lt;0,AC660+V661/$B$5&gt;$H$2,-V661/'Carga-Descarga Año'!$B$5&gt;'SFV+BESS'!$I$7),-'SFV+BESS'!$I$7,IF(AND(V661&lt;0,AC660+V661/$B$5&lt;$H$2),-MIN('SFV+BESS'!$I$7,AC660-$H$2),0)))</f>
        <v>0</v>
      </c>
      <c r="Z661" s="33">
        <f t="shared" si="790"/>
        <v>0</v>
      </c>
      <c r="AA661" s="27">
        <f t="shared" si="765"/>
        <v>0</v>
      </c>
      <c r="AB661" s="27">
        <f t="shared" si="789"/>
        <v>0</v>
      </c>
      <c r="AC661" s="28">
        <f>IF((AC660+W661+X661)&gt;=$B$2*'SFV+BESS'!$I$9, $B$2*'SFV+BESS'!$I$9, (AC660+W661+X661))</f>
        <v>173.61249999999998</v>
      </c>
      <c r="AD661" s="110">
        <f t="shared" si="766"/>
        <v>0</v>
      </c>
      <c r="AI661" s="251"/>
      <c r="AJ661" s="41">
        <v>27.1666666666667</v>
      </c>
      <c r="AK661" s="52">
        <f t="shared" si="750"/>
        <v>0</v>
      </c>
      <c r="AL661" s="33">
        <f>Gen_Cons_Horario!B2103</f>
        <v>0</v>
      </c>
      <c r="AM661" s="35">
        <f t="shared" si="725"/>
        <v>0</v>
      </c>
      <c r="AN661" s="116">
        <f>IF(AND(AM661&gt;0,AM661*$B$4+AT660&lt;=$B$2*'SFV+BESS'!$I$9,AM661&lt;'SFV+BESS'!$I$7), AM661*$B$4, IF(AND(AM661&gt;0,AM661*$B$4+AT660&gt;$B$2*'SFV+BESS'!$I$9,AM661*$B$4&lt;'SFV+BESS'!$I$7),$B$2*'SFV+BESS'!$I$9-AT660,IF(AND(AM661&gt;0,AM661*$B$4+AT660&gt;$B$2*'SFV+BESS'!$I$9,AM661*$B$4&gt;'SFV+BESS'!$I$7,AT660&lt;$B$2*'SFV+BESS'!$I$9),$B$2*'SFV+BESS'!$I$9-AT660,IF(AND(AM661&gt;0,AM661*$B$4+AT660&lt;=$B$2*'SFV+BESS'!$I$9,AM661&gt;'SFV+BESS'!$I$7),'SFV+BESS'!$I$7,0))))</f>
        <v>0</v>
      </c>
      <c r="AO661" s="27">
        <f>IF(AND(AM661&lt;0,AT660+AM661/$B$5&gt;$H$2,-AM661/'Carga-Descarga Año'!$B$5&lt;'SFV+BESS'!$I$7),AM661/$B$5,IF(AND(AM661&lt;0,AT660+AM661/$B$5&gt;$H$2,-AM661/'Carga-Descarga Año'!$B$5&gt;'SFV+BESS'!$I$7),-'SFV+BESS'!$I$7,IF(AND(AM661&lt;0,AT660+AM661/$B$5&lt;$H$2),-MIN('SFV+BESS'!$I$7,AT660-$H$2),0)))</f>
        <v>0</v>
      </c>
      <c r="AP661" s="33"/>
      <c r="AQ661" s="33">
        <f t="shared" si="731"/>
        <v>0</v>
      </c>
      <c r="AR661" s="27">
        <f t="shared" si="767"/>
        <v>0</v>
      </c>
      <c r="AS661" s="27">
        <f t="shared" si="732"/>
        <v>0</v>
      </c>
      <c r="AT661" s="28">
        <f>IF((AT660+AN661+AO661)&gt;=$B$2*'SFV+BESS'!$I$9, $B$2*'SFV+BESS'!$I$9, (AT660+AN661+AO661))</f>
        <v>173.61249999999998</v>
      </c>
      <c r="AU661" s="110">
        <f t="shared" si="768"/>
        <v>0</v>
      </c>
      <c r="AZ661" s="251"/>
      <c r="BA661" s="41">
        <v>27.1666666666667</v>
      </c>
      <c r="BB661" s="33">
        <f t="shared" si="751"/>
        <v>0</v>
      </c>
      <c r="BC661" s="33">
        <f>Gen_Cons_Horario!B2847</f>
        <v>0</v>
      </c>
      <c r="BD661" s="35">
        <f t="shared" si="726"/>
        <v>0</v>
      </c>
      <c r="BE661" s="116">
        <f>IF(AND(BD661&gt;0,BD661*$B$4+BK660&lt;=$B$2*'SFV+BESS'!$I$9,BD661&lt;'SFV+BESS'!$I$7), BD661*$B$4, IF(AND(BD661&gt;0,BD661*$B$4+BK660&gt;$B$2*'SFV+BESS'!$I$9,BD661*$B$4&lt;'SFV+BESS'!$I$7),$B$2*'SFV+BESS'!$I$9-BK660,IF(AND(BD661&gt;0,BD661*$B$4+BK660&gt;$B$2*'SFV+BESS'!$I$9,BD661*$B$4&gt;'SFV+BESS'!$I$7,BK660&lt;$B$2*'SFV+BESS'!$I$9),$B$2*'SFV+BESS'!$I$9-BK660,IF(AND(BD661&gt;0,BD661*$B$4+BK660&lt;=$B$2*'SFV+BESS'!$I$9,BD661&gt;'SFV+BESS'!$I$7),'SFV+BESS'!$I$7,0))))</f>
        <v>0</v>
      </c>
      <c r="BF661" s="27">
        <f>IF(AND(BD661&lt;0,BK660+BD661/$B$5&gt;$H$2,-BD661/'Carga-Descarga Año'!$B$5&lt;'SFV+BESS'!$I$7),BD661/$B$5,IF(AND(BD661&lt;0,BK660+BD661/$B$5&gt;$H$2,-BD661/'Carga-Descarga Año'!$B$5&gt;'SFV+BESS'!$I$7),-'SFV+BESS'!$I$7,IF(AND(BD661&lt;0,BK660+BD661/$B$5&lt;$H$2),-MIN('SFV+BESS'!$I$7,BK660-$H$2),0)))</f>
        <v>0</v>
      </c>
      <c r="BG661" s="33"/>
      <c r="BH661" s="33">
        <f t="shared" si="733"/>
        <v>0</v>
      </c>
      <c r="BI661" s="27">
        <f t="shared" si="769"/>
        <v>0</v>
      </c>
      <c r="BJ661" s="27">
        <f t="shared" si="734"/>
        <v>0</v>
      </c>
      <c r="BK661" s="28">
        <f>IF((BK660+BE661+BF661)&gt;=$B$2*'SFV+BESS'!$I$9, $B$2*'SFV+BESS'!$I$9, (BK660+BE661+BF661))</f>
        <v>173.61249999999998</v>
      </c>
      <c r="BL661" s="110">
        <f t="shared" si="770"/>
        <v>0</v>
      </c>
      <c r="BQ661" s="251"/>
      <c r="BR661" s="41">
        <v>27.1666666666667</v>
      </c>
      <c r="BS661" s="33">
        <f t="shared" si="752"/>
        <v>0</v>
      </c>
      <c r="BT661" s="33">
        <f>Gen_Cons_Horario!B3567</f>
        <v>0</v>
      </c>
      <c r="BU661" s="35">
        <f t="shared" si="727"/>
        <v>0</v>
      </c>
      <c r="BV661" s="116">
        <f>IF(AND(BU661&gt;0,BU661*$B$4+CB660&lt;=$B$2*'SFV+BESS'!$I$9,BU661&lt;'SFV+BESS'!$I$7), BU661*$B$4, IF(AND(BU661&gt;0,BU661*$B$4+CB660&gt;$B$2*'SFV+BESS'!$I$9,BU661*$B$4&lt;'SFV+BESS'!$I$7),$B$2*'SFV+BESS'!$I$9-CB660,IF(AND(BU661&gt;0,BU661*$B$4+CB660&gt;$B$2*'SFV+BESS'!$I$9,BU661*$B$4&gt;'SFV+BESS'!$I$7,CB660&lt;$B$2*'SFV+BESS'!$I$9),$B$2*'SFV+BESS'!$I$9-CB660,IF(AND(BU661&gt;0,BU661*$B$4+CB660&lt;=$B$2*'SFV+BESS'!$I$9,BU661&gt;'SFV+BESS'!$I$7),'SFV+BESS'!$I$7,0))))</f>
        <v>0</v>
      </c>
      <c r="BW661" s="27">
        <f>IF(AND(BU661&lt;0,CB660+BU661/$B$5&gt;$H$2,-BU661/'Carga-Descarga Año'!$B$5&lt;'SFV+BESS'!$I$7),BU661/$B$5,IF(AND(BU661&lt;0,CB660+BU661/$B$5&gt;$H$2,-BU661/'Carga-Descarga Año'!$B$5&gt;'SFV+BESS'!$I$7),-'SFV+BESS'!$I$7,IF(AND(BU661&lt;0,CB660+BU661/$B$5&lt;$H$2),-MIN('SFV+BESS'!$I$7,CB660-$H$2),0)))</f>
        <v>0</v>
      </c>
      <c r="BX661" s="33"/>
      <c r="BY661" s="33">
        <f t="shared" si="735"/>
        <v>0</v>
      </c>
      <c r="BZ661" s="27">
        <f t="shared" si="771"/>
        <v>0</v>
      </c>
      <c r="CA661" s="27">
        <f t="shared" si="772"/>
        <v>0</v>
      </c>
      <c r="CB661" s="28">
        <f>IF((CB660+BV661+BW661)&gt;=$B$2*'SFV+BESS'!$I$9, $B$2*'SFV+BESS'!$I$9, (CB660+BV661+BW661))</f>
        <v>173.61249999999998</v>
      </c>
      <c r="CC661" s="110">
        <f t="shared" si="773"/>
        <v>0</v>
      </c>
      <c r="CH661" s="251"/>
      <c r="CI661" s="41">
        <v>27.1666666666667</v>
      </c>
      <c r="CJ661" s="33">
        <f t="shared" si="753"/>
        <v>0</v>
      </c>
      <c r="CK661" s="33">
        <f>Gen_Cons_Horario!B4311</f>
        <v>0</v>
      </c>
      <c r="CL661" s="35">
        <f t="shared" si="728"/>
        <v>0</v>
      </c>
      <c r="CM661" s="116">
        <f>IF(AND(CL661&gt;0,CL661*$B$4+CS660&lt;=$B$2*'SFV+BESS'!$I$9,CL661&lt;'SFV+BESS'!$I$7), CL661*$B$4, IF(AND(CL661&gt;0,CL661*$B$4+CS660&gt;$B$2*'SFV+BESS'!$I$9,CL661*$B$4&lt;'SFV+BESS'!$I$7),$B$2*'SFV+BESS'!$I$9-CS660,IF(AND(CL661&gt;0,CL661*$B$4+CS660&gt;$B$2*'SFV+BESS'!$I$9,CL661*$B$4&gt;'SFV+BESS'!$I$7,CS660&lt;$B$2*'SFV+BESS'!$I$9),$B$2*'SFV+BESS'!$I$9-CS660,IF(AND(CL661&gt;0,CL661*$B$4+CS660&lt;=$B$2*'SFV+BESS'!$I$9,CL661&gt;'SFV+BESS'!$I$7),'SFV+BESS'!$I$7,0))))</f>
        <v>0</v>
      </c>
      <c r="CN661" s="27">
        <f>IF(AND(CL661&lt;0,CS660+CL661/$B$5&gt;$H$2,-CL661/'Carga-Descarga Año'!$B$5&lt;'SFV+BESS'!$I$7),CL661/$B$5,IF(AND(CL661&lt;0,CS660+CL661/$B$5&gt;$H$2,-CL661/'Carga-Descarga Año'!$B$5&gt;'SFV+BESS'!$I$7),-'SFV+BESS'!$I$7,IF(AND(CL661&lt;0,CS660+CL661/$B$5&lt;$H$2),-MIN('SFV+BESS'!$I$7,CS660-$H$2),0)))</f>
        <v>0</v>
      </c>
      <c r="CO661" s="33"/>
      <c r="CP661" s="33">
        <f t="shared" si="736"/>
        <v>0</v>
      </c>
      <c r="CQ661" s="27">
        <f t="shared" si="774"/>
        <v>0</v>
      </c>
      <c r="CR661" s="27">
        <f t="shared" si="737"/>
        <v>0</v>
      </c>
      <c r="CS661" s="28">
        <f>IF((CS660+CM661+CN661)&gt;=$B$2*'SFV+BESS'!$I$9, $B$2*'SFV+BESS'!$I$9, (CS660+CM661+CN661))</f>
        <v>173.61249999999998</v>
      </c>
      <c r="CT661" s="110">
        <f t="shared" si="775"/>
        <v>0</v>
      </c>
      <c r="CY661" s="251"/>
      <c r="CZ661" s="41">
        <v>27.1666666666667</v>
      </c>
      <c r="DA661" s="33">
        <f t="shared" si="754"/>
        <v>0</v>
      </c>
      <c r="DB661" s="33">
        <f>Gen_Cons_Horario!B5031</f>
        <v>0</v>
      </c>
      <c r="DC661" s="35">
        <f t="shared" si="791"/>
        <v>0</v>
      </c>
      <c r="DD661" s="116">
        <f>IF(AND(DC661&gt;0,DC661*$B$4+DJ660&lt;=$B$2*'SFV+BESS'!$I$9,DC661&lt;'SFV+BESS'!$I$7), DC661*$B$4, IF(AND(DC661&gt;0,DC661*$B$4+DJ660&gt;$B$2*'SFV+BESS'!$I$9,DC661*$B$4&lt;'SFV+BESS'!$I$7),$B$2*'SFV+BESS'!$I$9-DJ660,IF(AND(DC661&gt;0,DC661*$B$4+DJ660&gt;$B$2*'SFV+BESS'!$I$9,DC661*$B$4&gt;'SFV+BESS'!$I$7,DJ660&lt;$B$2*'SFV+BESS'!$I$9),$B$2*'SFV+BESS'!$I$9-DJ660,IF(AND(DC661&gt;0,DC661*$B$4+DJ660&lt;=$B$2*'SFV+BESS'!$I$9,DC661&gt;'SFV+BESS'!$I$7),'SFV+BESS'!$I$7,0))))</f>
        <v>0</v>
      </c>
      <c r="DE661" s="27">
        <f>IF(AND(DC661&lt;0,DJ660+DC661/$B$5&gt;$H$2,-DC661/'Carga-Descarga Año'!$B$5&lt;'SFV+BESS'!$I$7),DC661/$B$5,IF(AND(DC661&lt;0,DJ660+DC661/$B$5&gt;$H$2,-DC661/'Carga-Descarga Año'!$B$5&gt;'SFV+BESS'!$I$7),-'SFV+BESS'!$I$7,IF(AND(DC661&lt;0,DJ660+DC661/$B$5&lt;$H$2),-MIN('SFV+BESS'!$I$7,DJ660-$H$2),0)))</f>
        <v>0</v>
      </c>
      <c r="DF661" s="33"/>
      <c r="DG661" s="33">
        <f t="shared" si="738"/>
        <v>0</v>
      </c>
      <c r="DH661" s="27">
        <f t="shared" si="776"/>
        <v>0</v>
      </c>
      <c r="DI661" s="27">
        <f t="shared" si="777"/>
        <v>0</v>
      </c>
      <c r="DJ661" s="28">
        <f>IF((DJ660+DD661+DE661)&gt;=$B$2*'SFV+BESS'!$I$9, $B$2*'SFV+BESS'!$I$9, (DJ660+DD661+DE661))</f>
        <v>173.61249999999998</v>
      </c>
      <c r="DK661" s="110">
        <f t="shared" si="778"/>
        <v>0</v>
      </c>
      <c r="DP661" s="251"/>
      <c r="DQ661" s="41">
        <v>27.1666666666667</v>
      </c>
      <c r="DR661" s="33">
        <f t="shared" si="755"/>
        <v>0</v>
      </c>
      <c r="DS661" s="33">
        <f>Gen_Cons_Horario!B5775</f>
        <v>0</v>
      </c>
      <c r="DT661" s="35">
        <f t="shared" si="792"/>
        <v>0</v>
      </c>
      <c r="DU661" s="116">
        <f>IF(AND(DT661&gt;0,DT661*$B$4+EA660&lt;=$B$2*'SFV+BESS'!$I$9,DT661&lt;'SFV+BESS'!$I$7), DT661*$B$4, IF(AND(DT661&gt;0,DT661*$B$4+EA660&gt;$B$2*'SFV+BESS'!$I$9,DT661*$B$4&lt;'SFV+BESS'!$I$7),$B$2*'SFV+BESS'!$I$9-EA660,IF(AND(DT661&gt;0,DT661*$B$4+EA660&gt;$B$2*'SFV+BESS'!$I$9,DT661*$B$4&gt;'SFV+BESS'!$I$7,EA660&lt;$B$2*'SFV+BESS'!$I$9),$B$2*'SFV+BESS'!$I$9-EA660,IF(AND(DT661&gt;0,DT661*$B$4+EA660&lt;=$B$2*'SFV+BESS'!$I$9,DT661&gt;'SFV+BESS'!$I$7),'SFV+BESS'!$I$7,0))))</f>
        <v>0</v>
      </c>
      <c r="DV661" s="27">
        <f>IF(AND(DT661&lt;0,EA660+DT661/$B$5&gt;$H$2,-DT661/'Carga-Descarga Año'!$B$5&lt;'SFV+BESS'!$I$7),DT661/$B$5,IF(AND(DT661&lt;0,EA660+DT661/$B$5&gt;$H$2,-DT661/'Carga-Descarga Año'!$B$5&gt;'SFV+BESS'!$I$7),-'SFV+BESS'!$I$7,IF(AND(DT661&lt;0,EA660+DT661/$B$5&lt;$H$2),-MIN('SFV+BESS'!$I$7,EA660-$H$2),0)))</f>
        <v>0</v>
      </c>
      <c r="DW661" s="33"/>
      <c r="DX661" s="33">
        <f t="shared" si="739"/>
        <v>0</v>
      </c>
      <c r="DY661" s="27">
        <f t="shared" si="779"/>
        <v>0</v>
      </c>
      <c r="DZ661" s="27">
        <f t="shared" si="740"/>
        <v>0</v>
      </c>
      <c r="EA661" s="28">
        <f>IF((EA660+DU661+DV661)&gt;=$B$2*'SFV+BESS'!$I$9, $B$2*'SFV+BESS'!$I$9, (EA660+DU661+DV661))</f>
        <v>173.61249999999998</v>
      </c>
      <c r="EB661" s="110">
        <f t="shared" si="780"/>
        <v>0</v>
      </c>
      <c r="EG661" s="251"/>
      <c r="EH661" s="41">
        <v>27.1666666666667</v>
      </c>
      <c r="EI661" s="33">
        <f t="shared" si="756"/>
        <v>0</v>
      </c>
      <c r="EJ661" s="33">
        <f>Gen_Cons_Horario!B6519</f>
        <v>0</v>
      </c>
      <c r="EK661" s="35">
        <f t="shared" si="793"/>
        <v>0</v>
      </c>
      <c r="EL661" s="116">
        <f>IF(AND(EK661&gt;0,EK661*$B$4+ER660&lt;=$B$2*'SFV+BESS'!$I$9,EK661&lt;'SFV+BESS'!$I$7), EK661*$B$4, IF(AND(EK661&gt;0,EK661*$B$4+ER660&gt;$B$2*'SFV+BESS'!$I$9,EK661*$B$4&lt;'SFV+BESS'!$I$7),$B$2*'SFV+BESS'!$I$9-ER660,IF(AND(EK661&gt;0,EK661*$B$4+ER660&gt;$B$2*'SFV+BESS'!$I$9,EK661*$B$4&gt;'SFV+BESS'!$I$7,ER660&lt;$B$2*'SFV+BESS'!$I$9),$B$2*'SFV+BESS'!$I$9-ER660,IF(AND(EK661&gt;0,EK661*$B$4+ER660&lt;=$B$2*'SFV+BESS'!$I$9,EK661&gt;'SFV+BESS'!$I$7),'SFV+BESS'!$I$7,0))))</f>
        <v>0</v>
      </c>
      <c r="EM661" s="27">
        <f>IF(AND(EK661&lt;0,ER660+EK661/$B$5&gt;$H$2,-EK661/'Carga-Descarga Año'!$B$5&lt;'SFV+BESS'!$I$7),EK661/$B$5,IF(AND(EK661&lt;0,ER660+EK661/$B$5&gt;$H$2,-EK661/'Carga-Descarga Año'!$B$5&gt;'SFV+BESS'!$I$7),-'SFV+BESS'!$I$7,IF(AND(EK661&lt;0,ER660+EK661/$B$5&lt;$H$2),-MIN('SFV+BESS'!$I$7,ER660-$H$2),0)))</f>
        <v>0</v>
      </c>
      <c r="EN661" s="33"/>
      <c r="EO661" s="33">
        <f t="shared" si="741"/>
        <v>0</v>
      </c>
      <c r="EP661" s="27">
        <f t="shared" si="781"/>
        <v>0</v>
      </c>
      <c r="EQ661" s="27">
        <f t="shared" si="742"/>
        <v>0</v>
      </c>
      <c r="ER661" s="28">
        <f>IF((ER660+EL661+EM661)&gt;=$B$2*'SFV+BESS'!$I$9, $B$2*'SFV+BESS'!$I$9, (ER660+EL661+EM661))</f>
        <v>173.61249999999998</v>
      </c>
      <c r="ES661" s="110">
        <f t="shared" si="782"/>
        <v>0</v>
      </c>
      <c r="EX661" s="251"/>
      <c r="EY661" s="41">
        <v>27.1666666666667</v>
      </c>
      <c r="EZ661" s="33">
        <f t="shared" si="757"/>
        <v>0</v>
      </c>
      <c r="FA661" s="33">
        <f>Gen_Cons_Horario!B7239</f>
        <v>0</v>
      </c>
      <c r="FB661" s="35">
        <f t="shared" si="794"/>
        <v>0</v>
      </c>
      <c r="FC661" s="116">
        <f>IF(AND(FB661&gt;0,FB661*$B$4+FI660&lt;=$B$2*'SFV+BESS'!$I$9,FB661&lt;'SFV+BESS'!$I$7), FB661*$B$4, IF(AND(FB661&gt;0,FB661*$B$4+FI660&gt;$B$2*'SFV+BESS'!$I$9,FB661*$B$4&lt;'SFV+BESS'!$I$7),$B$2*'SFV+BESS'!$I$9-FI660,IF(AND(FB661&gt;0,FB661*$B$4+FI660&gt;$B$2*'SFV+BESS'!$I$9,FB661*$B$4&gt;'SFV+BESS'!$I$7,FI660&lt;$B$2*'SFV+BESS'!$I$9),$B$2*'SFV+BESS'!$I$9-FI660,IF(AND(FB661&gt;0,FB661*$B$4+FI660&lt;=$B$2*'SFV+BESS'!$I$9,FB661&gt;'SFV+BESS'!$I$7),'SFV+BESS'!$I$7,0))))</f>
        <v>0</v>
      </c>
      <c r="FD661" s="27">
        <f>IF(AND(FB661&lt;0,FI660+FB661/$B$5&gt;$H$2,-FB661/'Carga-Descarga Año'!$B$5&lt;'SFV+BESS'!$I$7),FB661/$B$5,IF(AND(FB661&lt;0,FI660+FB661/$B$5&gt;$H$2,-FB661/'Carga-Descarga Año'!$B$5&gt;'SFV+BESS'!$I$7),-'SFV+BESS'!$I$7,IF(AND(FB661&lt;0,FI660+FB661/$B$5&lt;$H$2),-MIN('SFV+BESS'!$I$7,FI660-$H$2),0)))</f>
        <v>0</v>
      </c>
      <c r="FE661" s="33"/>
      <c r="FF661" s="33">
        <f t="shared" si="743"/>
        <v>0</v>
      </c>
      <c r="FG661" s="27">
        <f t="shared" si="783"/>
        <v>0</v>
      </c>
      <c r="FH661" s="27">
        <f t="shared" si="744"/>
        <v>0</v>
      </c>
      <c r="FI661" s="28">
        <f>IF((FI660+FC661+FD661)&gt;=$B$2*'SFV+BESS'!$I$9, $B$2*'SFV+BESS'!$I$9, (FI660+FC661+FD661))</f>
        <v>173.61249999999998</v>
      </c>
      <c r="FJ661" s="110">
        <f t="shared" si="784"/>
        <v>0</v>
      </c>
      <c r="FO661" s="251"/>
      <c r="FP661" s="41">
        <v>27.1666666666667</v>
      </c>
      <c r="FQ661" s="33">
        <f t="shared" si="758"/>
        <v>0</v>
      </c>
      <c r="FR661" s="33">
        <f>Gen_Cons_Horario!B7983</f>
        <v>0</v>
      </c>
      <c r="FS661" s="35">
        <f t="shared" si="795"/>
        <v>0</v>
      </c>
      <c r="FT661" s="116">
        <f>IF(AND(FS661&gt;0,FS661*$B$4+FZ660&lt;=$B$2*'SFV+BESS'!$I$9,FS661&lt;'SFV+BESS'!$I$7), FS661*$B$4, IF(AND(FS661&gt;0,FS661*$B$4+FZ660&gt;$B$2*'SFV+BESS'!$I$9,FS661*$B$4&lt;'SFV+BESS'!$I$7),$B$2*'SFV+BESS'!$I$9-FZ660,IF(AND(FS661&gt;0,FS661*$B$4+FZ660&gt;$B$2*'SFV+BESS'!$I$9,FS661*$B$4&gt;'SFV+BESS'!$I$7,FZ660&lt;$B$2*'SFV+BESS'!$I$9),$B$2*'SFV+BESS'!$I$9-FZ660,IF(AND(FS661&gt;0,FS661*$B$4+FZ660&lt;=$B$2*'SFV+BESS'!$I$9,FS661&gt;'SFV+BESS'!$I$7),'SFV+BESS'!$I$7,0))))</f>
        <v>0</v>
      </c>
      <c r="FU661" s="27">
        <f>IF(AND(FS661&lt;0,FZ660+FS661/$B$5&gt;$H$2,-FS661/'Carga-Descarga Año'!$B$5&lt;'SFV+BESS'!$I$7),FS661/$B$5,IF(AND(FS661&lt;0,FZ660+FS661/$B$5&gt;$H$2,-FS661/'Carga-Descarga Año'!$B$5&gt;'SFV+BESS'!$I$7),-'SFV+BESS'!$I$7,IF(AND(FS661&lt;0,FZ660+FS661/$B$5&lt;$H$2),-MIN('SFV+BESS'!$I$7,FZ660-$H$2),0)))</f>
        <v>0</v>
      </c>
      <c r="FV661" s="33"/>
      <c r="FW661" s="33">
        <f t="shared" si="745"/>
        <v>0</v>
      </c>
      <c r="FX661" s="27">
        <f t="shared" si="785"/>
        <v>0</v>
      </c>
      <c r="FY661" s="27">
        <f t="shared" si="746"/>
        <v>0</v>
      </c>
      <c r="FZ661" s="28">
        <f>IF((FZ660+FT661+FU661)&gt;=$B$2*'SFV+BESS'!$I$9, $B$2*'SFV+BESS'!$I$9, (FZ660+FT661+FU661))</f>
        <v>173.61249999999998</v>
      </c>
      <c r="GA661" s="110">
        <f t="shared" si="786"/>
        <v>0</v>
      </c>
      <c r="GF661" s="251"/>
      <c r="GG661" s="41">
        <v>27.1666666666667</v>
      </c>
      <c r="GH661" s="33">
        <f t="shared" si="759"/>
        <v>0</v>
      </c>
      <c r="GI661" s="33">
        <f>Gen_Cons_Horario!B8703</f>
        <v>0</v>
      </c>
      <c r="GJ661" s="35">
        <f t="shared" si="729"/>
        <v>0</v>
      </c>
      <c r="GK661" s="116">
        <f>IF(AND(GJ661&gt;0,GJ661*$B$4+GQ660&lt;=$B$2*'SFV+BESS'!$I$9,GJ661&lt;'SFV+BESS'!$I$7), GJ661*$B$4, IF(AND(GJ661&gt;0,GJ661*$B$4+GQ660&gt;$B$2*'SFV+BESS'!$I$9,GJ661*$B$4&lt;'SFV+BESS'!$I$7),$B$2*'SFV+BESS'!$I$9-GQ660,IF(AND(GJ661&gt;0,GJ661*$B$4+GQ660&gt;$B$2*'SFV+BESS'!$I$9,GJ661*$B$4&gt;'SFV+BESS'!$I$7,GQ660&lt;$B$2*'SFV+BESS'!$I$9),$B$2*'SFV+BESS'!$I$9-GQ660,IF(AND(GJ661&gt;0,GJ661*$B$4+GQ660&lt;=$B$2*'SFV+BESS'!$I$9,GJ661&gt;'SFV+BESS'!$I$7),'SFV+BESS'!$I$7,0))))</f>
        <v>0</v>
      </c>
      <c r="GL661" s="27">
        <f>IF(AND(GJ661&lt;0,GQ660+GJ661/$B$5&gt;$H$2,-GJ661/'Carga-Descarga Año'!$B$5&lt;'SFV+BESS'!$I$7),GJ661/$B$5,IF(AND(GJ661&lt;0,GQ660+GJ661/$B$5&gt;$H$2,-GJ661/'Carga-Descarga Año'!$B$5&gt;'SFV+BESS'!$I$7),-'SFV+BESS'!$I$7,IF(AND(GJ661&lt;0,GQ660+GJ661/$B$5&lt;$H$2),-MIN('SFV+BESS'!$I$7,GQ660-$H$2),0)))</f>
        <v>0</v>
      </c>
      <c r="GM661" s="33"/>
      <c r="GN661" s="33">
        <f t="shared" si="747"/>
        <v>0</v>
      </c>
      <c r="GO661" s="27">
        <f t="shared" si="787"/>
        <v>0</v>
      </c>
      <c r="GP661" s="27">
        <f t="shared" si="748"/>
        <v>0</v>
      </c>
      <c r="GQ661" s="28">
        <f>IF((GQ660+GK661+GL661)&gt;=$B$2*'SFV+BESS'!$I$9, $B$2*'SFV+BESS'!$I$9, (GQ660+GK661+GL661))</f>
        <v>173.61249999999998</v>
      </c>
      <c r="GR661" s="110">
        <f t="shared" si="788"/>
        <v>0</v>
      </c>
    </row>
    <row r="662" spans="1:200">
      <c r="A662" s="249"/>
      <c r="B662" s="41">
        <v>27.2083333333334</v>
      </c>
      <c r="C662" s="38">
        <f t="shared" si="730"/>
        <v>0</v>
      </c>
      <c r="D662" s="2">
        <f>Gen_Cons_Horario!B688</f>
        <v>0</v>
      </c>
      <c r="E662" s="140">
        <f t="shared" si="760"/>
        <v>0</v>
      </c>
      <c r="F662" s="116">
        <f>IF(AND(E662&gt;0,E662*$B$4+L661&lt;=$B$2*'SFV+BESS'!$I$9,E662&lt;'SFV+BESS'!$I$7), E662*$B$4, IF(AND(E662&gt;0,E662*$B$4+L661&gt;$B$2*'SFV+BESS'!$I$9,E662*$B$4&lt;'SFV+BESS'!$I$7),$B$2*'SFV+BESS'!$I$9-L661,IF(AND(E662&gt;0,E662*$B$4+L661&gt;$B$2*'SFV+BESS'!$I$9,E662*$B$4&gt;'SFV+BESS'!$I$7,L661&lt;$B$2*'SFV+BESS'!$I$9),$B$2*'SFV+BESS'!$I$9-L661,IF(AND(E662&gt;0,E662*$B$4+L661&lt;=$B$2*'SFV+BESS'!$I$9,E662&gt;'SFV+BESS'!$I$7),'SFV+BESS'!$I$7,0))))</f>
        <v>0</v>
      </c>
      <c r="G662" s="27">
        <f>IF(AND(E662&lt;0,L661+E662/$B$5&gt;$H$2,-E662/'Carga-Descarga Año'!$B$5&lt;'SFV+BESS'!$I$7),E662/$B$5,IF(AND(E662&lt;0,L661+E662/$B$5&gt;$H$2,-E662/'Carga-Descarga Año'!$B$5&gt;'SFV+BESS'!$I$7),-'SFV+BESS'!$I$7,IF(AND(E662&lt;0,L661+E662/$B$5&lt;$H$2),-MIN('SFV+BESS'!$I$7,L661-$H$2),0)))</f>
        <v>0</v>
      </c>
      <c r="I662" s="38">
        <f t="shared" si="761"/>
        <v>0</v>
      </c>
      <c r="J662" s="27">
        <f t="shared" si="763"/>
        <v>0</v>
      </c>
      <c r="K662" s="27">
        <f t="shared" si="762"/>
        <v>0</v>
      </c>
      <c r="L662" s="28">
        <f>IF((L661+F662+G662)&gt;=$B$2*'SFV+BESS'!$I$9, $B$2*'SFV+BESS'!$I$9, (L661+F662+G662))</f>
        <v>173.61249999999998</v>
      </c>
      <c r="M662" s="110">
        <f t="shared" si="764"/>
        <v>0</v>
      </c>
      <c r="R662" s="251"/>
      <c r="S662" s="41">
        <v>27.2083333333334</v>
      </c>
      <c r="T662" s="2">
        <f t="shared" si="749"/>
        <v>0</v>
      </c>
      <c r="U662" s="2">
        <f>Gen_Cons_Horario!B1432</f>
        <v>0</v>
      </c>
      <c r="V662" s="35">
        <f t="shared" ref="V662:V680" si="796">T662-U662</f>
        <v>0</v>
      </c>
      <c r="W662" s="116">
        <f>IF(AND(V662&gt;0,V662*$B$4+AC661&lt;=$B$2*'SFV+BESS'!$I$9,V662&lt;'SFV+BESS'!$I$7), V662*$B$4, IF(AND(V662&gt;0,V662*$B$4+AC661&gt;$B$2*'SFV+BESS'!$I$9,V662*$B$4&lt;'SFV+BESS'!$I$7),$B$2*'SFV+BESS'!$I$9-AC661,IF(AND(V662&gt;0,V662*$B$4+AC661&gt;$B$2*'SFV+BESS'!$I$9,V662*$B$4&gt;'SFV+BESS'!$I$7,AC661&lt;$B$2*'SFV+BESS'!$I$9),$B$2*'SFV+BESS'!$I$9-AC661,IF(AND(V662&gt;0,V662*$B$4+AC661&lt;=$B$2*'SFV+BESS'!$I$9,V662&gt;'SFV+BESS'!$I$7),'SFV+BESS'!$I$7,0))))</f>
        <v>0</v>
      </c>
      <c r="X662" s="27">
        <f>IF(AND(V662&lt;0,AC661+V662/$B$5&gt;$H$2,-V662/'Carga-Descarga Año'!$B$5&lt;'SFV+BESS'!$I$7),V662/$B$5,IF(AND(V662&lt;0,AC661+V662/$B$5&gt;$H$2,-V662/'Carga-Descarga Año'!$B$5&gt;'SFV+BESS'!$I$7),-'SFV+BESS'!$I$7,IF(AND(V662&lt;0,AC661+V662/$B$5&lt;$H$2),-MIN('SFV+BESS'!$I$7,AC661-$H$2),0)))</f>
        <v>0</v>
      </c>
      <c r="Z662" s="33">
        <f t="shared" si="790"/>
        <v>0</v>
      </c>
      <c r="AA662" s="27">
        <f t="shared" si="765"/>
        <v>0</v>
      </c>
      <c r="AB662" s="27">
        <f t="shared" si="789"/>
        <v>0</v>
      </c>
      <c r="AC662" s="28">
        <f>IF((AC661+W662+X662)&gt;=$B$2*'SFV+BESS'!$I$9, $B$2*'SFV+BESS'!$I$9, (AC661+W662+X662))</f>
        <v>173.61249999999998</v>
      </c>
      <c r="AD662" s="110">
        <f t="shared" si="766"/>
        <v>0</v>
      </c>
      <c r="AI662" s="251"/>
      <c r="AJ662" s="41">
        <v>27.2083333333334</v>
      </c>
      <c r="AK662" s="52">
        <f t="shared" si="750"/>
        <v>0</v>
      </c>
      <c r="AL662" s="33">
        <f>Gen_Cons_Horario!B2104</f>
        <v>0</v>
      </c>
      <c r="AM662" s="35">
        <f t="shared" ref="AM662:AM725" si="797">AK662-AL662</f>
        <v>0</v>
      </c>
      <c r="AN662" s="116">
        <f>IF(AND(AM662&gt;0,AM662*$B$4+AT661&lt;=$B$2*'SFV+BESS'!$I$9,AM662&lt;'SFV+BESS'!$I$7), AM662*$B$4, IF(AND(AM662&gt;0,AM662*$B$4+AT661&gt;$B$2*'SFV+BESS'!$I$9,AM662*$B$4&lt;'SFV+BESS'!$I$7),$B$2*'SFV+BESS'!$I$9-AT661,IF(AND(AM662&gt;0,AM662*$B$4+AT661&gt;$B$2*'SFV+BESS'!$I$9,AM662*$B$4&gt;'SFV+BESS'!$I$7,AT661&lt;$B$2*'SFV+BESS'!$I$9),$B$2*'SFV+BESS'!$I$9-AT661,IF(AND(AM662&gt;0,AM662*$B$4+AT661&lt;=$B$2*'SFV+BESS'!$I$9,AM662&gt;'SFV+BESS'!$I$7),'SFV+BESS'!$I$7,0))))</f>
        <v>0</v>
      </c>
      <c r="AO662" s="27">
        <f>IF(AND(AM662&lt;0,AT661+AM662/$B$5&gt;$H$2,-AM662/'Carga-Descarga Año'!$B$5&lt;'SFV+BESS'!$I$7),AM662/$B$5,IF(AND(AM662&lt;0,AT661+AM662/$B$5&gt;$H$2,-AM662/'Carga-Descarga Año'!$B$5&gt;'SFV+BESS'!$I$7),-'SFV+BESS'!$I$7,IF(AND(AM662&lt;0,AT661+AM662/$B$5&lt;$H$2),-MIN('SFV+BESS'!$I$7,AT661-$H$2),0)))</f>
        <v>0</v>
      </c>
      <c r="AP662" s="33"/>
      <c r="AQ662" s="33">
        <f t="shared" si="731"/>
        <v>0</v>
      </c>
      <c r="AR662" s="27">
        <f t="shared" si="767"/>
        <v>0</v>
      </c>
      <c r="AS662" s="27">
        <f t="shared" si="732"/>
        <v>0</v>
      </c>
      <c r="AT662" s="28">
        <f>IF((AT661+AN662+AO662)&gt;=$B$2*'SFV+BESS'!$I$9, $B$2*'SFV+BESS'!$I$9, (AT661+AN662+AO662))</f>
        <v>173.61249999999998</v>
      </c>
      <c r="AU662" s="110">
        <f t="shared" si="768"/>
        <v>0</v>
      </c>
      <c r="AZ662" s="251"/>
      <c r="BA662" s="41">
        <v>27.2083333333334</v>
      </c>
      <c r="BB662" s="33">
        <f t="shared" si="751"/>
        <v>0</v>
      </c>
      <c r="BC662" s="33">
        <f>Gen_Cons_Horario!B2848</f>
        <v>0</v>
      </c>
      <c r="BD662" s="35">
        <f t="shared" ref="BD662:BD725" si="798">BB662-BC662</f>
        <v>0</v>
      </c>
      <c r="BE662" s="116">
        <f>IF(AND(BD662&gt;0,BD662*$B$4+BK661&lt;=$B$2*'SFV+BESS'!$I$9,BD662&lt;'SFV+BESS'!$I$7), BD662*$B$4, IF(AND(BD662&gt;0,BD662*$B$4+BK661&gt;$B$2*'SFV+BESS'!$I$9,BD662*$B$4&lt;'SFV+BESS'!$I$7),$B$2*'SFV+BESS'!$I$9-BK661,IF(AND(BD662&gt;0,BD662*$B$4+BK661&gt;$B$2*'SFV+BESS'!$I$9,BD662*$B$4&gt;'SFV+BESS'!$I$7,BK661&lt;$B$2*'SFV+BESS'!$I$9),$B$2*'SFV+BESS'!$I$9-BK661,IF(AND(BD662&gt;0,BD662*$B$4+BK661&lt;=$B$2*'SFV+BESS'!$I$9,BD662&gt;'SFV+BESS'!$I$7),'SFV+BESS'!$I$7,0))))</f>
        <v>0</v>
      </c>
      <c r="BF662" s="27">
        <f>IF(AND(BD662&lt;0,BK661+BD662/$B$5&gt;$H$2,-BD662/'Carga-Descarga Año'!$B$5&lt;'SFV+BESS'!$I$7),BD662/$B$5,IF(AND(BD662&lt;0,BK661+BD662/$B$5&gt;$H$2,-BD662/'Carga-Descarga Año'!$B$5&gt;'SFV+BESS'!$I$7),-'SFV+BESS'!$I$7,IF(AND(BD662&lt;0,BK661+BD662/$B$5&lt;$H$2),-MIN('SFV+BESS'!$I$7,BK661-$H$2),0)))</f>
        <v>0</v>
      </c>
      <c r="BG662" s="33"/>
      <c r="BH662" s="33">
        <f t="shared" si="733"/>
        <v>0</v>
      </c>
      <c r="BI662" s="27">
        <f t="shared" si="769"/>
        <v>0</v>
      </c>
      <c r="BJ662" s="27">
        <f t="shared" si="734"/>
        <v>0</v>
      </c>
      <c r="BK662" s="28">
        <f>IF((BK661+BE662+BF662)&gt;=$B$2*'SFV+BESS'!$I$9, $B$2*'SFV+BESS'!$I$9, (BK661+BE662+BF662))</f>
        <v>173.61249999999998</v>
      </c>
      <c r="BL662" s="110">
        <f t="shared" si="770"/>
        <v>0</v>
      </c>
      <c r="BQ662" s="251"/>
      <c r="BR662" s="41">
        <v>27.2083333333334</v>
      </c>
      <c r="BS662" s="33">
        <f t="shared" si="752"/>
        <v>0</v>
      </c>
      <c r="BT662" s="33">
        <f>Gen_Cons_Horario!B3568</f>
        <v>0</v>
      </c>
      <c r="BU662" s="35">
        <f t="shared" ref="BU662:BU725" si="799">BS662-BT662</f>
        <v>0</v>
      </c>
      <c r="BV662" s="116">
        <f>IF(AND(BU662&gt;0,BU662*$B$4+CB661&lt;=$B$2*'SFV+BESS'!$I$9,BU662&lt;'SFV+BESS'!$I$7), BU662*$B$4, IF(AND(BU662&gt;0,BU662*$B$4+CB661&gt;$B$2*'SFV+BESS'!$I$9,BU662*$B$4&lt;'SFV+BESS'!$I$7),$B$2*'SFV+BESS'!$I$9-CB661,IF(AND(BU662&gt;0,BU662*$B$4+CB661&gt;$B$2*'SFV+BESS'!$I$9,BU662*$B$4&gt;'SFV+BESS'!$I$7,CB661&lt;$B$2*'SFV+BESS'!$I$9),$B$2*'SFV+BESS'!$I$9-CB661,IF(AND(BU662&gt;0,BU662*$B$4+CB661&lt;=$B$2*'SFV+BESS'!$I$9,BU662&gt;'SFV+BESS'!$I$7),'SFV+BESS'!$I$7,0))))</f>
        <v>0</v>
      </c>
      <c r="BW662" s="27">
        <f>IF(AND(BU662&lt;0,CB661+BU662/$B$5&gt;$H$2,-BU662/'Carga-Descarga Año'!$B$5&lt;'SFV+BESS'!$I$7),BU662/$B$5,IF(AND(BU662&lt;0,CB661+BU662/$B$5&gt;$H$2,-BU662/'Carga-Descarga Año'!$B$5&gt;'SFV+BESS'!$I$7),-'SFV+BESS'!$I$7,IF(AND(BU662&lt;0,CB661+BU662/$B$5&lt;$H$2),-MIN('SFV+BESS'!$I$7,CB661-$H$2),0)))</f>
        <v>0</v>
      </c>
      <c r="BX662" s="33"/>
      <c r="BY662" s="33">
        <f t="shared" si="735"/>
        <v>0</v>
      </c>
      <c r="BZ662" s="27">
        <f t="shared" si="771"/>
        <v>0</v>
      </c>
      <c r="CA662" s="27">
        <f t="shared" si="772"/>
        <v>0</v>
      </c>
      <c r="CB662" s="28">
        <f>IF((CB661+BV662+BW662)&gt;=$B$2*'SFV+BESS'!$I$9, $B$2*'SFV+BESS'!$I$9, (CB661+BV662+BW662))</f>
        <v>173.61249999999998</v>
      </c>
      <c r="CC662" s="110">
        <f t="shared" si="773"/>
        <v>0</v>
      </c>
      <c r="CH662" s="251"/>
      <c r="CI662" s="41">
        <v>27.2083333333334</v>
      </c>
      <c r="CJ662" s="33">
        <f t="shared" si="753"/>
        <v>0</v>
      </c>
      <c r="CK662" s="33">
        <f>Gen_Cons_Horario!B4312</f>
        <v>0</v>
      </c>
      <c r="CL662" s="35">
        <f t="shared" ref="CL662:CL725" si="800">CJ662-CK662</f>
        <v>0</v>
      </c>
      <c r="CM662" s="116">
        <f>IF(AND(CL662&gt;0,CL662*$B$4+CS661&lt;=$B$2*'SFV+BESS'!$I$9,CL662&lt;'SFV+BESS'!$I$7), CL662*$B$4, IF(AND(CL662&gt;0,CL662*$B$4+CS661&gt;$B$2*'SFV+BESS'!$I$9,CL662*$B$4&lt;'SFV+BESS'!$I$7),$B$2*'SFV+BESS'!$I$9-CS661,IF(AND(CL662&gt;0,CL662*$B$4+CS661&gt;$B$2*'SFV+BESS'!$I$9,CL662*$B$4&gt;'SFV+BESS'!$I$7,CS661&lt;$B$2*'SFV+BESS'!$I$9),$B$2*'SFV+BESS'!$I$9-CS661,IF(AND(CL662&gt;0,CL662*$B$4+CS661&lt;=$B$2*'SFV+BESS'!$I$9,CL662&gt;'SFV+BESS'!$I$7),'SFV+BESS'!$I$7,0))))</f>
        <v>0</v>
      </c>
      <c r="CN662" s="27">
        <f>IF(AND(CL662&lt;0,CS661+CL662/$B$5&gt;$H$2,-CL662/'Carga-Descarga Año'!$B$5&lt;'SFV+BESS'!$I$7),CL662/$B$5,IF(AND(CL662&lt;0,CS661+CL662/$B$5&gt;$H$2,-CL662/'Carga-Descarga Año'!$B$5&gt;'SFV+BESS'!$I$7),-'SFV+BESS'!$I$7,IF(AND(CL662&lt;0,CS661+CL662/$B$5&lt;$H$2),-MIN('SFV+BESS'!$I$7,CS661-$H$2),0)))</f>
        <v>0</v>
      </c>
      <c r="CO662" s="33"/>
      <c r="CP662" s="33">
        <f t="shared" si="736"/>
        <v>0</v>
      </c>
      <c r="CQ662" s="27">
        <f t="shared" si="774"/>
        <v>0</v>
      </c>
      <c r="CR662" s="27">
        <f t="shared" si="737"/>
        <v>0</v>
      </c>
      <c r="CS662" s="28">
        <f>IF((CS661+CM662+CN662)&gt;=$B$2*'SFV+BESS'!$I$9, $B$2*'SFV+BESS'!$I$9, (CS661+CM662+CN662))</f>
        <v>173.61249999999998</v>
      </c>
      <c r="CT662" s="110">
        <f t="shared" si="775"/>
        <v>0</v>
      </c>
      <c r="CY662" s="251"/>
      <c r="CZ662" s="41">
        <v>27.2083333333334</v>
      </c>
      <c r="DA662" s="33">
        <f t="shared" si="754"/>
        <v>0</v>
      </c>
      <c r="DB662" s="33">
        <f>Gen_Cons_Horario!B5032</f>
        <v>0</v>
      </c>
      <c r="DC662" s="35">
        <f t="shared" si="791"/>
        <v>0</v>
      </c>
      <c r="DD662" s="116">
        <f>IF(AND(DC662&gt;0,DC662*$B$4+DJ661&lt;=$B$2*'SFV+BESS'!$I$9,DC662&lt;'SFV+BESS'!$I$7), DC662*$B$4, IF(AND(DC662&gt;0,DC662*$B$4+DJ661&gt;$B$2*'SFV+BESS'!$I$9,DC662*$B$4&lt;'SFV+BESS'!$I$7),$B$2*'SFV+BESS'!$I$9-DJ661,IF(AND(DC662&gt;0,DC662*$B$4+DJ661&gt;$B$2*'SFV+BESS'!$I$9,DC662*$B$4&gt;'SFV+BESS'!$I$7,DJ661&lt;$B$2*'SFV+BESS'!$I$9),$B$2*'SFV+BESS'!$I$9-DJ661,IF(AND(DC662&gt;0,DC662*$B$4+DJ661&lt;=$B$2*'SFV+BESS'!$I$9,DC662&gt;'SFV+BESS'!$I$7),'SFV+BESS'!$I$7,0))))</f>
        <v>0</v>
      </c>
      <c r="DE662" s="27">
        <f>IF(AND(DC662&lt;0,DJ661+DC662/$B$5&gt;$H$2,-DC662/'Carga-Descarga Año'!$B$5&lt;'SFV+BESS'!$I$7),DC662/$B$5,IF(AND(DC662&lt;0,DJ661+DC662/$B$5&gt;$H$2,-DC662/'Carga-Descarga Año'!$B$5&gt;'SFV+BESS'!$I$7),-'SFV+BESS'!$I$7,IF(AND(DC662&lt;0,DJ661+DC662/$B$5&lt;$H$2),-MIN('SFV+BESS'!$I$7,DJ661-$H$2),0)))</f>
        <v>0</v>
      </c>
      <c r="DF662" s="33"/>
      <c r="DG662" s="33">
        <f t="shared" si="738"/>
        <v>0</v>
      </c>
      <c r="DH662" s="27">
        <f t="shared" si="776"/>
        <v>0</v>
      </c>
      <c r="DI662" s="27">
        <f t="shared" si="777"/>
        <v>0</v>
      </c>
      <c r="DJ662" s="28">
        <f>IF((DJ661+DD662+DE662)&gt;=$B$2*'SFV+BESS'!$I$9, $B$2*'SFV+BESS'!$I$9, (DJ661+DD662+DE662))</f>
        <v>173.61249999999998</v>
      </c>
      <c r="DK662" s="110">
        <f t="shared" si="778"/>
        <v>0</v>
      </c>
      <c r="DP662" s="251"/>
      <c r="DQ662" s="41">
        <v>27.2083333333334</v>
      </c>
      <c r="DR662" s="33">
        <f t="shared" si="755"/>
        <v>0</v>
      </c>
      <c r="DS662" s="33">
        <f>Gen_Cons_Horario!B5776</f>
        <v>0</v>
      </c>
      <c r="DT662" s="35">
        <f t="shared" si="792"/>
        <v>0</v>
      </c>
      <c r="DU662" s="116">
        <f>IF(AND(DT662&gt;0,DT662*$B$4+EA661&lt;=$B$2*'SFV+BESS'!$I$9,DT662&lt;'SFV+BESS'!$I$7), DT662*$B$4, IF(AND(DT662&gt;0,DT662*$B$4+EA661&gt;$B$2*'SFV+BESS'!$I$9,DT662*$B$4&lt;'SFV+BESS'!$I$7),$B$2*'SFV+BESS'!$I$9-EA661,IF(AND(DT662&gt;0,DT662*$B$4+EA661&gt;$B$2*'SFV+BESS'!$I$9,DT662*$B$4&gt;'SFV+BESS'!$I$7,EA661&lt;$B$2*'SFV+BESS'!$I$9),$B$2*'SFV+BESS'!$I$9-EA661,IF(AND(DT662&gt;0,DT662*$B$4+EA661&lt;=$B$2*'SFV+BESS'!$I$9,DT662&gt;'SFV+BESS'!$I$7),'SFV+BESS'!$I$7,0))))</f>
        <v>0</v>
      </c>
      <c r="DV662" s="27">
        <f>IF(AND(DT662&lt;0,EA661+DT662/$B$5&gt;$H$2,-DT662/'Carga-Descarga Año'!$B$5&lt;'SFV+BESS'!$I$7),DT662/$B$5,IF(AND(DT662&lt;0,EA661+DT662/$B$5&gt;$H$2,-DT662/'Carga-Descarga Año'!$B$5&gt;'SFV+BESS'!$I$7),-'SFV+BESS'!$I$7,IF(AND(DT662&lt;0,EA661+DT662/$B$5&lt;$H$2),-MIN('SFV+BESS'!$I$7,EA661-$H$2),0)))</f>
        <v>0</v>
      </c>
      <c r="DW662" s="33"/>
      <c r="DX662" s="33">
        <f t="shared" si="739"/>
        <v>0</v>
      </c>
      <c r="DY662" s="27">
        <f t="shared" si="779"/>
        <v>0</v>
      </c>
      <c r="DZ662" s="27">
        <f t="shared" si="740"/>
        <v>0</v>
      </c>
      <c r="EA662" s="28">
        <f>IF((EA661+DU662+DV662)&gt;=$B$2*'SFV+BESS'!$I$9, $B$2*'SFV+BESS'!$I$9, (EA661+DU662+DV662))</f>
        <v>173.61249999999998</v>
      </c>
      <c r="EB662" s="110">
        <f t="shared" si="780"/>
        <v>0</v>
      </c>
      <c r="EG662" s="251"/>
      <c r="EH662" s="41">
        <v>27.2083333333334</v>
      </c>
      <c r="EI662" s="33">
        <f t="shared" si="756"/>
        <v>0</v>
      </c>
      <c r="EJ662" s="33">
        <f>Gen_Cons_Horario!B6520</f>
        <v>0</v>
      </c>
      <c r="EK662" s="35">
        <f t="shared" si="793"/>
        <v>0</v>
      </c>
      <c r="EL662" s="116">
        <f>IF(AND(EK662&gt;0,EK662*$B$4+ER661&lt;=$B$2*'SFV+BESS'!$I$9,EK662&lt;'SFV+BESS'!$I$7), EK662*$B$4, IF(AND(EK662&gt;0,EK662*$B$4+ER661&gt;$B$2*'SFV+BESS'!$I$9,EK662*$B$4&lt;'SFV+BESS'!$I$7),$B$2*'SFV+BESS'!$I$9-ER661,IF(AND(EK662&gt;0,EK662*$B$4+ER661&gt;$B$2*'SFV+BESS'!$I$9,EK662*$B$4&gt;'SFV+BESS'!$I$7,ER661&lt;$B$2*'SFV+BESS'!$I$9),$B$2*'SFV+BESS'!$I$9-ER661,IF(AND(EK662&gt;0,EK662*$B$4+ER661&lt;=$B$2*'SFV+BESS'!$I$9,EK662&gt;'SFV+BESS'!$I$7),'SFV+BESS'!$I$7,0))))</f>
        <v>0</v>
      </c>
      <c r="EM662" s="27">
        <f>IF(AND(EK662&lt;0,ER661+EK662/$B$5&gt;$H$2,-EK662/'Carga-Descarga Año'!$B$5&lt;'SFV+BESS'!$I$7),EK662/$B$5,IF(AND(EK662&lt;0,ER661+EK662/$B$5&gt;$H$2,-EK662/'Carga-Descarga Año'!$B$5&gt;'SFV+BESS'!$I$7),-'SFV+BESS'!$I$7,IF(AND(EK662&lt;0,ER661+EK662/$B$5&lt;$H$2),-MIN('SFV+BESS'!$I$7,ER661-$H$2),0)))</f>
        <v>0</v>
      </c>
      <c r="EN662" s="33"/>
      <c r="EO662" s="33">
        <f t="shared" si="741"/>
        <v>0</v>
      </c>
      <c r="EP662" s="27">
        <f t="shared" si="781"/>
        <v>0</v>
      </c>
      <c r="EQ662" s="27">
        <f t="shared" si="742"/>
        <v>0</v>
      </c>
      <c r="ER662" s="28">
        <f>IF((ER661+EL662+EM662)&gt;=$B$2*'SFV+BESS'!$I$9, $B$2*'SFV+BESS'!$I$9, (ER661+EL662+EM662))</f>
        <v>173.61249999999998</v>
      </c>
      <c r="ES662" s="110">
        <f t="shared" si="782"/>
        <v>0</v>
      </c>
      <c r="EX662" s="251"/>
      <c r="EY662" s="41">
        <v>27.2083333333334</v>
      </c>
      <c r="EZ662" s="33">
        <f t="shared" si="757"/>
        <v>0</v>
      </c>
      <c r="FA662" s="33">
        <f>Gen_Cons_Horario!B7240</f>
        <v>0</v>
      </c>
      <c r="FB662" s="35">
        <f t="shared" si="794"/>
        <v>0</v>
      </c>
      <c r="FC662" s="116">
        <f>IF(AND(FB662&gt;0,FB662*$B$4+FI661&lt;=$B$2*'SFV+BESS'!$I$9,FB662&lt;'SFV+BESS'!$I$7), FB662*$B$4, IF(AND(FB662&gt;0,FB662*$B$4+FI661&gt;$B$2*'SFV+BESS'!$I$9,FB662*$B$4&lt;'SFV+BESS'!$I$7),$B$2*'SFV+BESS'!$I$9-FI661,IF(AND(FB662&gt;0,FB662*$B$4+FI661&gt;$B$2*'SFV+BESS'!$I$9,FB662*$B$4&gt;'SFV+BESS'!$I$7,FI661&lt;$B$2*'SFV+BESS'!$I$9),$B$2*'SFV+BESS'!$I$9-FI661,IF(AND(FB662&gt;0,FB662*$B$4+FI661&lt;=$B$2*'SFV+BESS'!$I$9,FB662&gt;'SFV+BESS'!$I$7),'SFV+BESS'!$I$7,0))))</f>
        <v>0</v>
      </c>
      <c r="FD662" s="27">
        <f>IF(AND(FB662&lt;0,FI661+FB662/$B$5&gt;$H$2,-FB662/'Carga-Descarga Año'!$B$5&lt;'SFV+BESS'!$I$7),FB662/$B$5,IF(AND(FB662&lt;0,FI661+FB662/$B$5&gt;$H$2,-FB662/'Carga-Descarga Año'!$B$5&gt;'SFV+BESS'!$I$7),-'SFV+BESS'!$I$7,IF(AND(FB662&lt;0,FI661+FB662/$B$5&lt;$H$2),-MIN('SFV+BESS'!$I$7,FI661-$H$2),0)))</f>
        <v>0</v>
      </c>
      <c r="FE662" s="33"/>
      <c r="FF662" s="33">
        <f t="shared" si="743"/>
        <v>0</v>
      </c>
      <c r="FG662" s="27">
        <f t="shared" si="783"/>
        <v>0</v>
      </c>
      <c r="FH662" s="27">
        <f t="shared" si="744"/>
        <v>0</v>
      </c>
      <c r="FI662" s="28">
        <f>IF((FI661+FC662+FD662)&gt;=$B$2*'SFV+BESS'!$I$9, $B$2*'SFV+BESS'!$I$9, (FI661+FC662+FD662))</f>
        <v>173.61249999999998</v>
      </c>
      <c r="FJ662" s="110">
        <f t="shared" si="784"/>
        <v>0</v>
      </c>
      <c r="FO662" s="251"/>
      <c r="FP662" s="41">
        <v>27.2083333333334</v>
      </c>
      <c r="FQ662" s="33">
        <f t="shared" si="758"/>
        <v>0</v>
      </c>
      <c r="FR662" s="33">
        <f>Gen_Cons_Horario!B7984</f>
        <v>0</v>
      </c>
      <c r="FS662" s="35">
        <f t="shared" si="795"/>
        <v>0</v>
      </c>
      <c r="FT662" s="116">
        <f>IF(AND(FS662&gt;0,FS662*$B$4+FZ661&lt;=$B$2*'SFV+BESS'!$I$9,FS662&lt;'SFV+BESS'!$I$7), FS662*$B$4, IF(AND(FS662&gt;0,FS662*$B$4+FZ661&gt;$B$2*'SFV+BESS'!$I$9,FS662*$B$4&lt;'SFV+BESS'!$I$7),$B$2*'SFV+BESS'!$I$9-FZ661,IF(AND(FS662&gt;0,FS662*$B$4+FZ661&gt;$B$2*'SFV+BESS'!$I$9,FS662*$B$4&gt;'SFV+BESS'!$I$7,FZ661&lt;$B$2*'SFV+BESS'!$I$9),$B$2*'SFV+BESS'!$I$9-FZ661,IF(AND(FS662&gt;0,FS662*$B$4+FZ661&lt;=$B$2*'SFV+BESS'!$I$9,FS662&gt;'SFV+BESS'!$I$7),'SFV+BESS'!$I$7,0))))</f>
        <v>0</v>
      </c>
      <c r="FU662" s="27">
        <f>IF(AND(FS662&lt;0,FZ661+FS662/$B$5&gt;$H$2,-FS662/'Carga-Descarga Año'!$B$5&lt;'SFV+BESS'!$I$7),FS662/$B$5,IF(AND(FS662&lt;0,FZ661+FS662/$B$5&gt;$H$2,-FS662/'Carga-Descarga Año'!$B$5&gt;'SFV+BESS'!$I$7),-'SFV+BESS'!$I$7,IF(AND(FS662&lt;0,FZ661+FS662/$B$5&lt;$H$2),-MIN('SFV+BESS'!$I$7,FZ661-$H$2),0)))</f>
        <v>0</v>
      </c>
      <c r="FV662" s="33"/>
      <c r="FW662" s="33">
        <f t="shared" si="745"/>
        <v>0</v>
      </c>
      <c r="FX662" s="27">
        <f t="shared" si="785"/>
        <v>0</v>
      </c>
      <c r="FY662" s="27">
        <f t="shared" si="746"/>
        <v>0</v>
      </c>
      <c r="FZ662" s="28">
        <f>IF((FZ661+FT662+FU662)&gt;=$B$2*'SFV+BESS'!$I$9, $B$2*'SFV+BESS'!$I$9, (FZ661+FT662+FU662))</f>
        <v>173.61249999999998</v>
      </c>
      <c r="GA662" s="110">
        <f t="shared" si="786"/>
        <v>0</v>
      </c>
      <c r="GF662" s="251"/>
      <c r="GG662" s="41">
        <v>27.2083333333334</v>
      </c>
      <c r="GH662" s="33">
        <f t="shared" si="759"/>
        <v>0</v>
      </c>
      <c r="GI662" s="33">
        <f>Gen_Cons_Horario!B8704</f>
        <v>0</v>
      </c>
      <c r="GJ662" s="35">
        <f t="shared" ref="GJ662:GJ725" si="801">GH662-GI662</f>
        <v>0</v>
      </c>
      <c r="GK662" s="116">
        <f>IF(AND(GJ662&gt;0,GJ662*$B$4+GQ661&lt;=$B$2*'SFV+BESS'!$I$9,GJ662&lt;'SFV+BESS'!$I$7), GJ662*$B$4, IF(AND(GJ662&gt;0,GJ662*$B$4+GQ661&gt;$B$2*'SFV+BESS'!$I$9,GJ662*$B$4&lt;'SFV+BESS'!$I$7),$B$2*'SFV+BESS'!$I$9-GQ661,IF(AND(GJ662&gt;0,GJ662*$B$4+GQ661&gt;$B$2*'SFV+BESS'!$I$9,GJ662*$B$4&gt;'SFV+BESS'!$I$7,GQ661&lt;$B$2*'SFV+BESS'!$I$9),$B$2*'SFV+BESS'!$I$9-GQ661,IF(AND(GJ662&gt;0,GJ662*$B$4+GQ661&lt;=$B$2*'SFV+BESS'!$I$9,GJ662&gt;'SFV+BESS'!$I$7),'SFV+BESS'!$I$7,0))))</f>
        <v>0</v>
      </c>
      <c r="GL662" s="27">
        <f>IF(AND(GJ662&lt;0,GQ661+GJ662/$B$5&gt;$H$2,-GJ662/'Carga-Descarga Año'!$B$5&lt;'SFV+BESS'!$I$7),GJ662/$B$5,IF(AND(GJ662&lt;0,GQ661+GJ662/$B$5&gt;$H$2,-GJ662/'Carga-Descarga Año'!$B$5&gt;'SFV+BESS'!$I$7),-'SFV+BESS'!$I$7,IF(AND(GJ662&lt;0,GQ661+GJ662/$B$5&lt;$H$2),-MIN('SFV+BESS'!$I$7,GQ661-$H$2),0)))</f>
        <v>0</v>
      </c>
      <c r="GM662" s="33"/>
      <c r="GN662" s="33">
        <f t="shared" si="747"/>
        <v>0</v>
      </c>
      <c r="GO662" s="27">
        <f t="shared" si="787"/>
        <v>0</v>
      </c>
      <c r="GP662" s="27">
        <f t="shared" si="748"/>
        <v>0</v>
      </c>
      <c r="GQ662" s="28">
        <f>IF((GQ661+GK662+GL662)&gt;=$B$2*'SFV+BESS'!$I$9, $B$2*'SFV+BESS'!$I$9, (GQ661+GK662+GL662))</f>
        <v>173.61249999999998</v>
      </c>
      <c r="GR662" s="110">
        <f t="shared" si="788"/>
        <v>0</v>
      </c>
    </row>
    <row r="663" spans="1:200">
      <c r="A663" s="249"/>
      <c r="B663" s="41">
        <v>27.25</v>
      </c>
      <c r="C663" s="38">
        <f t="shared" si="730"/>
        <v>0</v>
      </c>
      <c r="D663" s="2">
        <f>Gen_Cons_Horario!B689</f>
        <v>0</v>
      </c>
      <c r="E663" s="140">
        <f t="shared" si="760"/>
        <v>0</v>
      </c>
      <c r="F663" s="116">
        <f>IF(AND(E663&gt;0,E663*$B$4+L662&lt;=$B$2*'SFV+BESS'!$I$9,E663&lt;'SFV+BESS'!$I$7), E663*$B$4, IF(AND(E663&gt;0,E663*$B$4+L662&gt;$B$2*'SFV+BESS'!$I$9,E663*$B$4&lt;'SFV+BESS'!$I$7),$B$2*'SFV+BESS'!$I$9-L662,IF(AND(E663&gt;0,E663*$B$4+L662&gt;$B$2*'SFV+BESS'!$I$9,E663*$B$4&gt;'SFV+BESS'!$I$7,L662&lt;$B$2*'SFV+BESS'!$I$9),$B$2*'SFV+BESS'!$I$9-L662,IF(AND(E663&gt;0,E663*$B$4+L662&lt;=$B$2*'SFV+BESS'!$I$9,E663&gt;'SFV+BESS'!$I$7),'SFV+BESS'!$I$7,0))))</f>
        <v>0</v>
      </c>
      <c r="G663" s="27">
        <f>IF(AND(E663&lt;0,L662+E663/$B$5&gt;$H$2,-E663/'Carga-Descarga Año'!$B$5&lt;'SFV+BESS'!$I$7),E663/$B$5,IF(AND(E663&lt;0,L662+E663/$B$5&gt;$H$2,-E663/'Carga-Descarga Año'!$B$5&gt;'SFV+BESS'!$I$7),-'SFV+BESS'!$I$7,IF(AND(E663&lt;0,L662+E663/$B$5&lt;$H$2),-MIN('SFV+BESS'!$I$7,L662-$H$2),0)))</f>
        <v>0</v>
      </c>
      <c r="I663" s="38">
        <f t="shared" si="761"/>
        <v>0</v>
      </c>
      <c r="J663" s="27">
        <f t="shared" si="763"/>
        <v>0</v>
      </c>
      <c r="K663" s="27">
        <f t="shared" si="762"/>
        <v>0</v>
      </c>
      <c r="L663" s="28">
        <f>IF((L662+F663+G663)&gt;=$B$2*'SFV+BESS'!$I$9, $B$2*'SFV+BESS'!$I$9, (L662+F663+G663))</f>
        <v>173.61249999999998</v>
      </c>
      <c r="M663" s="110">
        <f t="shared" si="764"/>
        <v>0</v>
      </c>
      <c r="R663" s="251"/>
      <c r="S663" s="41">
        <v>27.25</v>
      </c>
      <c r="T663" s="2">
        <f t="shared" si="749"/>
        <v>0</v>
      </c>
      <c r="U663" s="2">
        <f>Gen_Cons_Horario!B1433</f>
        <v>0</v>
      </c>
      <c r="V663" s="35">
        <f t="shared" si="796"/>
        <v>0</v>
      </c>
      <c r="W663" s="116">
        <f>IF(AND(V663&gt;0,V663*$B$4+AC662&lt;=$B$2*'SFV+BESS'!$I$9,V663&lt;'SFV+BESS'!$I$7), V663*$B$4, IF(AND(V663&gt;0,V663*$B$4+AC662&gt;$B$2*'SFV+BESS'!$I$9,V663*$B$4&lt;'SFV+BESS'!$I$7),$B$2*'SFV+BESS'!$I$9-AC662,IF(AND(V663&gt;0,V663*$B$4+AC662&gt;$B$2*'SFV+BESS'!$I$9,V663*$B$4&gt;'SFV+BESS'!$I$7,AC662&lt;$B$2*'SFV+BESS'!$I$9),$B$2*'SFV+BESS'!$I$9-AC662,IF(AND(V663&gt;0,V663*$B$4+AC662&lt;=$B$2*'SFV+BESS'!$I$9,V663&gt;'SFV+BESS'!$I$7),'SFV+BESS'!$I$7,0))))</f>
        <v>0</v>
      </c>
      <c r="X663" s="27">
        <f>IF(AND(V663&lt;0,AC662+V663/$B$5&gt;$H$2,-V663/'Carga-Descarga Año'!$B$5&lt;'SFV+BESS'!$I$7),V663/$B$5,IF(AND(V663&lt;0,AC662+V663/$B$5&gt;$H$2,-V663/'Carga-Descarga Año'!$B$5&gt;'SFV+BESS'!$I$7),-'SFV+BESS'!$I$7,IF(AND(V663&lt;0,AC662+V663/$B$5&lt;$H$2),-MIN('SFV+BESS'!$I$7,AC662-$H$2),0)))</f>
        <v>0</v>
      </c>
      <c r="Z663" s="33">
        <f t="shared" si="790"/>
        <v>0</v>
      </c>
      <c r="AA663" s="27">
        <f t="shared" si="765"/>
        <v>0</v>
      </c>
      <c r="AB663" s="27">
        <f t="shared" si="789"/>
        <v>0</v>
      </c>
      <c r="AC663" s="28">
        <f>IF((AC662+W663+X663)&gt;=$B$2*'SFV+BESS'!$I$9, $B$2*'SFV+BESS'!$I$9, (AC662+W663+X663))</f>
        <v>173.61249999999998</v>
      </c>
      <c r="AD663" s="110">
        <f t="shared" si="766"/>
        <v>0</v>
      </c>
      <c r="AI663" s="251"/>
      <c r="AJ663" s="41">
        <v>27.25</v>
      </c>
      <c r="AK663" s="52">
        <f t="shared" si="750"/>
        <v>0</v>
      </c>
      <c r="AL663" s="33">
        <f>Gen_Cons_Horario!B2105</f>
        <v>0</v>
      </c>
      <c r="AM663" s="35">
        <f t="shared" si="797"/>
        <v>0</v>
      </c>
      <c r="AN663" s="116">
        <f>IF(AND(AM663&gt;0,AM663*$B$4+AT662&lt;=$B$2*'SFV+BESS'!$I$9,AM663&lt;'SFV+BESS'!$I$7), AM663*$B$4, IF(AND(AM663&gt;0,AM663*$B$4+AT662&gt;$B$2*'SFV+BESS'!$I$9,AM663*$B$4&lt;'SFV+BESS'!$I$7),$B$2*'SFV+BESS'!$I$9-AT662,IF(AND(AM663&gt;0,AM663*$B$4+AT662&gt;$B$2*'SFV+BESS'!$I$9,AM663*$B$4&gt;'SFV+BESS'!$I$7,AT662&lt;$B$2*'SFV+BESS'!$I$9),$B$2*'SFV+BESS'!$I$9-AT662,IF(AND(AM663&gt;0,AM663*$B$4+AT662&lt;=$B$2*'SFV+BESS'!$I$9,AM663&gt;'SFV+BESS'!$I$7),'SFV+BESS'!$I$7,0))))</f>
        <v>0</v>
      </c>
      <c r="AO663" s="27">
        <f>IF(AND(AM663&lt;0,AT662+AM663/$B$5&gt;$H$2,-AM663/'Carga-Descarga Año'!$B$5&lt;'SFV+BESS'!$I$7),AM663/$B$5,IF(AND(AM663&lt;0,AT662+AM663/$B$5&gt;$H$2,-AM663/'Carga-Descarga Año'!$B$5&gt;'SFV+BESS'!$I$7),-'SFV+BESS'!$I$7,IF(AND(AM663&lt;0,AT662+AM663/$B$5&lt;$H$2),-MIN('SFV+BESS'!$I$7,AT662-$H$2),0)))</f>
        <v>0</v>
      </c>
      <c r="AP663" s="33"/>
      <c r="AQ663" s="33">
        <f t="shared" si="731"/>
        <v>0</v>
      </c>
      <c r="AR663" s="27">
        <f t="shared" si="767"/>
        <v>0</v>
      </c>
      <c r="AS663" s="27">
        <f t="shared" si="732"/>
        <v>0</v>
      </c>
      <c r="AT663" s="28">
        <f>IF((AT662+AN663+AO663)&gt;=$B$2*'SFV+BESS'!$I$9, $B$2*'SFV+BESS'!$I$9, (AT662+AN663+AO663))</f>
        <v>173.61249999999998</v>
      </c>
      <c r="AU663" s="110">
        <f t="shared" si="768"/>
        <v>0</v>
      </c>
      <c r="AZ663" s="251"/>
      <c r="BA663" s="41">
        <v>27.25</v>
      </c>
      <c r="BB663" s="33">
        <f t="shared" si="751"/>
        <v>0</v>
      </c>
      <c r="BC663" s="33">
        <f>Gen_Cons_Horario!B2849</f>
        <v>0</v>
      </c>
      <c r="BD663" s="35">
        <f t="shared" si="798"/>
        <v>0</v>
      </c>
      <c r="BE663" s="116">
        <f>IF(AND(BD663&gt;0,BD663*$B$4+BK662&lt;=$B$2*'SFV+BESS'!$I$9,BD663&lt;'SFV+BESS'!$I$7), BD663*$B$4, IF(AND(BD663&gt;0,BD663*$B$4+BK662&gt;$B$2*'SFV+BESS'!$I$9,BD663*$B$4&lt;'SFV+BESS'!$I$7),$B$2*'SFV+BESS'!$I$9-BK662,IF(AND(BD663&gt;0,BD663*$B$4+BK662&gt;$B$2*'SFV+BESS'!$I$9,BD663*$B$4&gt;'SFV+BESS'!$I$7,BK662&lt;$B$2*'SFV+BESS'!$I$9),$B$2*'SFV+BESS'!$I$9-BK662,IF(AND(BD663&gt;0,BD663*$B$4+BK662&lt;=$B$2*'SFV+BESS'!$I$9,BD663&gt;'SFV+BESS'!$I$7),'SFV+BESS'!$I$7,0))))</f>
        <v>0</v>
      </c>
      <c r="BF663" s="27">
        <f>IF(AND(BD663&lt;0,BK662+BD663/$B$5&gt;$H$2,-BD663/'Carga-Descarga Año'!$B$5&lt;'SFV+BESS'!$I$7),BD663/$B$5,IF(AND(BD663&lt;0,BK662+BD663/$B$5&gt;$H$2,-BD663/'Carga-Descarga Año'!$B$5&gt;'SFV+BESS'!$I$7),-'SFV+BESS'!$I$7,IF(AND(BD663&lt;0,BK662+BD663/$B$5&lt;$H$2),-MIN('SFV+BESS'!$I$7,BK662-$H$2),0)))</f>
        <v>0</v>
      </c>
      <c r="BG663" s="33"/>
      <c r="BH663" s="33">
        <f t="shared" si="733"/>
        <v>0</v>
      </c>
      <c r="BI663" s="27">
        <f t="shared" si="769"/>
        <v>0</v>
      </c>
      <c r="BJ663" s="27">
        <f t="shared" si="734"/>
        <v>0</v>
      </c>
      <c r="BK663" s="28">
        <f>IF((BK662+BE663+BF663)&gt;=$B$2*'SFV+BESS'!$I$9, $B$2*'SFV+BESS'!$I$9, (BK662+BE663+BF663))</f>
        <v>173.61249999999998</v>
      </c>
      <c r="BL663" s="110">
        <f t="shared" si="770"/>
        <v>0</v>
      </c>
      <c r="BQ663" s="251"/>
      <c r="BR663" s="41">
        <v>27.25</v>
      </c>
      <c r="BS663" s="33">
        <f t="shared" si="752"/>
        <v>0</v>
      </c>
      <c r="BT663" s="33">
        <f>Gen_Cons_Horario!B3569</f>
        <v>0</v>
      </c>
      <c r="BU663" s="35">
        <f t="shared" si="799"/>
        <v>0</v>
      </c>
      <c r="BV663" s="116">
        <f>IF(AND(BU663&gt;0,BU663*$B$4+CB662&lt;=$B$2*'SFV+BESS'!$I$9,BU663&lt;'SFV+BESS'!$I$7), BU663*$B$4, IF(AND(BU663&gt;0,BU663*$B$4+CB662&gt;$B$2*'SFV+BESS'!$I$9,BU663*$B$4&lt;'SFV+BESS'!$I$7),$B$2*'SFV+BESS'!$I$9-CB662,IF(AND(BU663&gt;0,BU663*$B$4+CB662&gt;$B$2*'SFV+BESS'!$I$9,BU663*$B$4&gt;'SFV+BESS'!$I$7,CB662&lt;$B$2*'SFV+BESS'!$I$9),$B$2*'SFV+BESS'!$I$9-CB662,IF(AND(BU663&gt;0,BU663*$B$4+CB662&lt;=$B$2*'SFV+BESS'!$I$9,BU663&gt;'SFV+BESS'!$I$7),'SFV+BESS'!$I$7,0))))</f>
        <v>0</v>
      </c>
      <c r="BW663" s="27">
        <f>IF(AND(BU663&lt;0,CB662+BU663/$B$5&gt;$H$2,-BU663/'Carga-Descarga Año'!$B$5&lt;'SFV+BESS'!$I$7),BU663/$B$5,IF(AND(BU663&lt;0,CB662+BU663/$B$5&gt;$H$2,-BU663/'Carga-Descarga Año'!$B$5&gt;'SFV+BESS'!$I$7),-'SFV+BESS'!$I$7,IF(AND(BU663&lt;0,CB662+BU663/$B$5&lt;$H$2),-MIN('SFV+BESS'!$I$7,CB662-$H$2),0)))</f>
        <v>0</v>
      </c>
      <c r="BX663" s="33"/>
      <c r="BY663" s="33">
        <f t="shared" si="735"/>
        <v>0</v>
      </c>
      <c r="BZ663" s="27">
        <f t="shared" si="771"/>
        <v>0</v>
      </c>
      <c r="CA663" s="27">
        <f t="shared" si="772"/>
        <v>0</v>
      </c>
      <c r="CB663" s="28">
        <f>IF((CB662+BV663+BW663)&gt;=$B$2*'SFV+BESS'!$I$9, $B$2*'SFV+BESS'!$I$9, (CB662+BV663+BW663))</f>
        <v>173.61249999999998</v>
      </c>
      <c r="CC663" s="110">
        <f t="shared" si="773"/>
        <v>0</v>
      </c>
      <c r="CH663" s="251"/>
      <c r="CI663" s="41">
        <v>27.25</v>
      </c>
      <c r="CJ663" s="33">
        <f t="shared" si="753"/>
        <v>0</v>
      </c>
      <c r="CK663" s="33">
        <f>Gen_Cons_Horario!B4313</f>
        <v>0</v>
      </c>
      <c r="CL663" s="35">
        <f t="shared" si="800"/>
        <v>0</v>
      </c>
      <c r="CM663" s="116">
        <f>IF(AND(CL663&gt;0,CL663*$B$4+CS662&lt;=$B$2*'SFV+BESS'!$I$9,CL663&lt;'SFV+BESS'!$I$7), CL663*$B$4, IF(AND(CL663&gt;0,CL663*$B$4+CS662&gt;$B$2*'SFV+BESS'!$I$9,CL663*$B$4&lt;'SFV+BESS'!$I$7),$B$2*'SFV+BESS'!$I$9-CS662,IF(AND(CL663&gt;0,CL663*$B$4+CS662&gt;$B$2*'SFV+BESS'!$I$9,CL663*$B$4&gt;'SFV+BESS'!$I$7,CS662&lt;$B$2*'SFV+BESS'!$I$9),$B$2*'SFV+BESS'!$I$9-CS662,IF(AND(CL663&gt;0,CL663*$B$4+CS662&lt;=$B$2*'SFV+BESS'!$I$9,CL663&gt;'SFV+BESS'!$I$7),'SFV+BESS'!$I$7,0))))</f>
        <v>0</v>
      </c>
      <c r="CN663" s="27">
        <f>IF(AND(CL663&lt;0,CS662+CL663/$B$5&gt;$H$2,-CL663/'Carga-Descarga Año'!$B$5&lt;'SFV+BESS'!$I$7),CL663/$B$5,IF(AND(CL663&lt;0,CS662+CL663/$B$5&gt;$H$2,-CL663/'Carga-Descarga Año'!$B$5&gt;'SFV+BESS'!$I$7),-'SFV+BESS'!$I$7,IF(AND(CL663&lt;0,CS662+CL663/$B$5&lt;$H$2),-MIN('SFV+BESS'!$I$7,CS662-$H$2),0)))</f>
        <v>0</v>
      </c>
      <c r="CO663" s="33"/>
      <c r="CP663" s="33">
        <f t="shared" si="736"/>
        <v>0</v>
      </c>
      <c r="CQ663" s="27">
        <f t="shared" si="774"/>
        <v>0</v>
      </c>
      <c r="CR663" s="27">
        <f t="shared" si="737"/>
        <v>0</v>
      </c>
      <c r="CS663" s="28">
        <f>IF((CS662+CM663+CN663)&gt;=$B$2*'SFV+BESS'!$I$9, $B$2*'SFV+BESS'!$I$9, (CS662+CM663+CN663))</f>
        <v>173.61249999999998</v>
      </c>
      <c r="CT663" s="110">
        <f t="shared" si="775"/>
        <v>0</v>
      </c>
      <c r="CY663" s="251"/>
      <c r="CZ663" s="41">
        <v>27.25</v>
      </c>
      <c r="DA663" s="33">
        <f t="shared" si="754"/>
        <v>0</v>
      </c>
      <c r="DB663" s="33">
        <f>Gen_Cons_Horario!B5033</f>
        <v>0</v>
      </c>
      <c r="DC663" s="35">
        <f t="shared" si="791"/>
        <v>0</v>
      </c>
      <c r="DD663" s="116">
        <f>IF(AND(DC663&gt;0,DC663*$B$4+DJ662&lt;=$B$2*'SFV+BESS'!$I$9,DC663&lt;'SFV+BESS'!$I$7), DC663*$B$4, IF(AND(DC663&gt;0,DC663*$B$4+DJ662&gt;$B$2*'SFV+BESS'!$I$9,DC663*$B$4&lt;'SFV+BESS'!$I$7),$B$2*'SFV+BESS'!$I$9-DJ662,IF(AND(DC663&gt;0,DC663*$B$4+DJ662&gt;$B$2*'SFV+BESS'!$I$9,DC663*$B$4&gt;'SFV+BESS'!$I$7,DJ662&lt;$B$2*'SFV+BESS'!$I$9),$B$2*'SFV+BESS'!$I$9-DJ662,IF(AND(DC663&gt;0,DC663*$B$4+DJ662&lt;=$B$2*'SFV+BESS'!$I$9,DC663&gt;'SFV+BESS'!$I$7),'SFV+BESS'!$I$7,0))))</f>
        <v>0</v>
      </c>
      <c r="DE663" s="27">
        <f>IF(AND(DC663&lt;0,DJ662+DC663/$B$5&gt;$H$2,-DC663/'Carga-Descarga Año'!$B$5&lt;'SFV+BESS'!$I$7),DC663/$B$5,IF(AND(DC663&lt;0,DJ662+DC663/$B$5&gt;$H$2,-DC663/'Carga-Descarga Año'!$B$5&gt;'SFV+BESS'!$I$7),-'SFV+BESS'!$I$7,IF(AND(DC663&lt;0,DJ662+DC663/$B$5&lt;$H$2),-MIN('SFV+BESS'!$I$7,DJ662-$H$2),0)))</f>
        <v>0</v>
      </c>
      <c r="DF663" s="33"/>
      <c r="DG663" s="33">
        <f t="shared" si="738"/>
        <v>0</v>
      </c>
      <c r="DH663" s="27">
        <f t="shared" si="776"/>
        <v>0</v>
      </c>
      <c r="DI663" s="27">
        <f t="shared" si="777"/>
        <v>0</v>
      </c>
      <c r="DJ663" s="28">
        <f>IF((DJ662+DD663+DE663)&gt;=$B$2*'SFV+BESS'!$I$9, $B$2*'SFV+BESS'!$I$9, (DJ662+DD663+DE663))</f>
        <v>173.61249999999998</v>
      </c>
      <c r="DK663" s="110">
        <f t="shared" si="778"/>
        <v>0</v>
      </c>
      <c r="DP663" s="251"/>
      <c r="DQ663" s="41">
        <v>27.25</v>
      </c>
      <c r="DR663" s="33">
        <f t="shared" si="755"/>
        <v>0</v>
      </c>
      <c r="DS663" s="33">
        <f>Gen_Cons_Horario!B5777</f>
        <v>0</v>
      </c>
      <c r="DT663" s="35">
        <f t="shared" si="792"/>
        <v>0</v>
      </c>
      <c r="DU663" s="116">
        <f>IF(AND(DT663&gt;0,DT663*$B$4+EA662&lt;=$B$2*'SFV+BESS'!$I$9,DT663&lt;'SFV+BESS'!$I$7), DT663*$B$4, IF(AND(DT663&gt;0,DT663*$B$4+EA662&gt;$B$2*'SFV+BESS'!$I$9,DT663*$B$4&lt;'SFV+BESS'!$I$7),$B$2*'SFV+BESS'!$I$9-EA662,IF(AND(DT663&gt;0,DT663*$B$4+EA662&gt;$B$2*'SFV+BESS'!$I$9,DT663*$B$4&gt;'SFV+BESS'!$I$7,EA662&lt;$B$2*'SFV+BESS'!$I$9),$B$2*'SFV+BESS'!$I$9-EA662,IF(AND(DT663&gt;0,DT663*$B$4+EA662&lt;=$B$2*'SFV+BESS'!$I$9,DT663&gt;'SFV+BESS'!$I$7),'SFV+BESS'!$I$7,0))))</f>
        <v>0</v>
      </c>
      <c r="DV663" s="27">
        <f>IF(AND(DT663&lt;0,EA662+DT663/$B$5&gt;$H$2,-DT663/'Carga-Descarga Año'!$B$5&lt;'SFV+BESS'!$I$7),DT663/$B$5,IF(AND(DT663&lt;0,EA662+DT663/$B$5&gt;$H$2,-DT663/'Carga-Descarga Año'!$B$5&gt;'SFV+BESS'!$I$7),-'SFV+BESS'!$I$7,IF(AND(DT663&lt;0,EA662+DT663/$B$5&lt;$H$2),-MIN('SFV+BESS'!$I$7,EA662-$H$2),0)))</f>
        <v>0</v>
      </c>
      <c r="DW663" s="33"/>
      <c r="DX663" s="33">
        <f t="shared" si="739"/>
        <v>0</v>
      </c>
      <c r="DY663" s="27">
        <f t="shared" si="779"/>
        <v>0</v>
      </c>
      <c r="DZ663" s="27">
        <f t="shared" si="740"/>
        <v>0</v>
      </c>
      <c r="EA663" s="28">
        <f>IF((EA662+DU663+DV663)&gt;=$B$2*'SFV+BESS'!$I$9, $B$2*'SFV+BESS'!$I$9, (EA662+DU663+DV663))</f>
        <v>173.61249999999998</v>
      </c>
      <c r="EB663" s="110">
        <f t="shared" si="780"/>
        <v>0</v>
      </c>
      <c r="EG663" s="251"/>
      <c r="EH663" s="41">
        <v>27.25</v>
      </c>
      <c r="EI663" s="33">
        <f t="shared" si="756"/>
        <v>0</v>
      </c>
      <c r="EJ663" s="33">
        <f>Gen_Cons_Horario!B6521</f>
        <v>0</v>
      </c>
      <c r="EK663" s="35">
        <f t="shared" si="793"/>
        <v>0</v>
      </c>
      <c r="EL663" s="116">
        <f>IF(AND(EK663&gt;0,EK663*$B$4+ER662&lt;=$B$2*'SFV+BESS'!$I$9,EK663&lt;'SFV+BESS'!$I$7), EK663*$B$4, IF(AND(EK663&gt;0,EK663*$B$4+ER662&gt;$B$2*'SFV+BESS'!$I$9,EK663*$B$4&lt;'SFV+BESS'!$I$7),$B$2*'SFV+BESS'!$I$9-ER662,IF(AND(EK663&gt;0,EK663*$B$4+ER662&gt;$B$2*'SFV+BESS'!$I$9,EK663*$B$4&gt;'SFV+BESS'!$I$7,ER662&lt;$B$2*'SFV+BESS'!$I$9),$B$2*'SFV+BESS'!$I$9-ER662,IF(AND(EK663&gt;0,EK663*$B$4+ER662&lt;=$B$2*'SFV+BESS'!$I$9,EK663&gt;'SFV+BESS'!$I$7),'SFV+BESS'!$I$7,0))))</f>
        <v>0</v>
      </c>
      <c r="EM663" s="27">
        <f>IF(AND(EK663&lt;0,ER662+EK663/$B$5&gt;$H$2,-EK663/'Carga-Descarga Año'!$B$5&lt;'SFV+BESS'!$I$7),EK663/$B$5,IF(AND(EK663&lt;0,ER662+EK663/$B$5&gt;$H$2,-EK663/'Carga-Descarga Año'!$B$5&gt;'SFV+BESS'!$I$7),-'SFV+BESS'!$I$7,IF(AND(EK663&lt;0,ER662+EK663/$B$5&lt;$H$2),-MIN('SFV+BESS'!$I$7,ER662-$H$2),0)))</f>
        <v>0</v>
      </c>
      <c r="EN663" s="33"/>
      <c r="EO663" s="33">
        <f t="shared" si="741"/>
        <v>0</v>
      </c>
      <c r="EP663" s="27">
        <f t="shared" si="781"/>
        <v>0</v>
      </c>
      <c r="EQ663" s="27">
        <f t="shared" si="742"/>
        <v>0</v>
      </c>
      <c r="ER663" s="28">
        <f>IF((ER662+EL663+EM663)&gt;=$B$2*'SFV+BESS'!$I$9, $B$2*'SFV+BESS'!$I$9, (ER662+EL663+EM663))</f>
        <v>173.61249999999998</v>
      </c>
      <c r="ES663" s="110">
        <f t="shared" si="782"/>
        <v>0</v>
      </c>
      <c r="EX663" s="251"/>
      <c r="EY663" s="41">
        <v>27.25</v>
      </c>
      <c r="EZ663" s="33">
        <f t="shared" si="757"/>
        <v>0</v>
      </c>
      <c r="FA663" s="33">
        <f>Gen_Cons_Horario!B7241</f>
        <v>0</v>
      </c>
      <c r="FB663" s="35">
        <f t="shared" si="794"/>
        <v>0</v>
      </c>
      <c r="FC663" s="116">
        <f>IF(AND(FB663&gt;0,FB663*$B$4+FI662&lt;=$B$2*'SFV+BESS'!$I$9,FB663&lt;'SFV+BESS'!$I$7), FB663*$B$4, IF(AND(FB663&gt;0,FB663*$B$4+FI662&gt;$B$2*'SFV+BESS'!$I$9,FB663*$B$4&lt;'SFV+BESS'!$I$7),$B$2*'SFV+BESS'!$I$9-FI662,IF(AND(FB663&gt;0,FB663*$B$4+FI662&gt;$B$2*'SFV+BESS'!$I$9,FB663*$B$4&gt;'SFV+BESS'!$I$7,FI662&lt;$B$2*'SFV+BESS'!$I$9),$B$2*'SFV+BESS'!$I$9-FI662,IF(AND(FB663&gt;0,FB663*$B$4+FI662&lt;=$B$2*'SFV+BESS'!$I$9,FB663&gt;'SFV+BESS'!$I$7),'SFV+BESS'!$I$7,0))))</f>
        <v>0</v>
      </c>
      <c r="FD663" s="27">
        <f>IF(AND(FB663&lt;0,FI662+FB663/$B$5&gt;$H$2,-FB663/'Carga-Descarga Año'!$B$5&lt;'SFV+BESS'!$I$7),FB663/$B$5,IF(AND(FB663&lt;0,FI662+FB663/$B$5&gt;$H$2,-FB663/'Carga-Descarga Año'!$B$5&gt;'SFV+BESS'!$I$7),-'SFV+BESS'!$I$7,IF(AND(FB663&lt;0,FI662+FB663/$B$5&lt;$H$2),-MIN('SFV+BESS'!$I$7,FI662-$H$2),0)))</f>
        <v>0</v>
      </c>
      <c r="FE663" s="33"/>
      <c r="FF663" s="33">
        <f t="shared" si="743"/>
        <v>0</v>
      </c>
      <c r="FG663" s="27">
        <f t="shared" si="783"/>
        <v>0</v>
      </c>
      <c r="FH663" s="27">
        <f t="shared" si="744"/>
        <v>0</v>
      </c>
      <c r="FI663" s="28">
        <f>IF((FI662+FC663+FD663)&gt;=$B$2*'SFV+BESS'!$I$9, $B$2*'SFV+BESS'!$I$9, (FI662+FC663+FD663))</f>
        <v>173.61249999999998</v>
      </c>
      <c r="FJ663" s="110">
        <f t="shared" si="784"/>
        <v>0</v>
      </c>
      <c r="FO663" s="251"/>
      <c r="FP663" s="41">
        <v>27.25</v>
      </c>
      <c r="FQ663" s="33">
        <f t="shared" si="758"/>
        <v>1.7899719636822458</v>
      </c>
      <c r="FR663" s="33">
        <f>Gen_Cons_Horario!B7985</f>
        <v>0</v>
      </c>
      <c r="FS663" s="35">
        <f t="shared" si="795"/>
        <v>1.7899719636822458</v>
      </c>
      <c r="FT663" s="116">
        <f>IF(AND(FS663&gt;0,FS663*$B$4+FZ662&lt;=$B$2*'SFV+BESS'!$I$9,FS663&lt;'SFV+BESS'!$I$7), FS663*$B$4, IF(AND(FS663&gt;0,FS663*$B$4+FZ662&gt;$B$2*'SFV+BESS'!$I$9,FS663*$B$4&lt;'SFV+BESS'!$I$7),$B$2*'SFV+BESS'!$I$9-FZ662,IF(AND(FS663&gt;0,FS663*$B$4+FZ662&gt;$B$2*'SFV+BESS'!$I$9,FS663*$B$4&gt;'SFV+BESS'!$I$7,FZ662&lt;$B$2*'SFV+BESS'!$I$9),$B$2*'SFV+BESS'!$I$9-FZ662,IF(AND(FS663&gt;0,FS663*$B$4+FZ662&lt;=$B$2*'SFV+BESS'!$I$9,FS663&gt;'SFV+BESS'!$I$7),'SFV+BESS'!$I$7,0))))</f>
        <v>0</v>
      </c>
      <c r="FU663" s="27">
        <f>IF(AND(FS663&lt;0,FZ662+FS663/$B$5&gt;$H$2,-FS663/'Carga-Descarga Año'!$B$5&lt;'SFV+BESS'!$I$7),FS663/$B$5,IF(AND(FS663&lt;0,FZ662+FS663/$B$5&gt;$H$2,-FS663/'Carga-Descarga Año'!$B$5&gt;'SFV+BESS'!$I$7),-'SFV+BESS'!$I$7,IF(AND(FS663&lt;0,FZ662+FS663/$B$5&lt;$H$2),-MIN('SFV+BESS'!$I$7,FZ662-$H$2),0)))</f>
        <v>0</v>
      </c>
      <c r="FV663" s="33"/>
      <c r="FW663" s="33">
        <f t="shared" si="745"/>
        <v>0</v>
      </c>
      <c r="FX663" s="27">
        <f t="shared" si="785"/>
        <v>0</v>
      </c>
      <c r="FY663" s="27">
        <f t="shared" si="746"/>
        <v>0</v>
      </c>
      <c r="FZ663" s="28">
        <f>IF((FZ662+FT663+FU663)&gt;=$B$2*'SFV+BESS'!$I$9, $B$2*'SFV+BESS'!$I$9, (FZ662+FT663+FU663))</f>
        <v>173.61249999999998</v>
      </c>
      <c r="GA663" s="110">
        <f t="shared" si="786"/>
        <v>1.7899719636822458</v>
      </c>
      <c r="GF663" s="251"/>
      <c r="GG663" s="41">
        <v>27.25</v>
      </c>
      <c r="GH663" s="33">
        <f t="shared" si="759"/>
        <v>3.3744743042418284</v>
      </c>
      <c r="GI663" s="33">
        <f>Gen_Cons_Horario!B8705</f>
        <v>0</v>
      </c>
      <c r="GJ663" s="35">
        <f t="shared" si="801"/>
        <v>3.3744743042418284</v>
      </c>
      <c r="GK663" s="116">
        <f>IF(AND(GJ663&gt;0,GJ663*$B$4+GQ662&lt;=$B$2*'SFV+BESS'!$I$9,GJ663&lt;'SFV+BESS'!$I$7), GJ663*$B$4, IF(AND(GJ663&gt;0,GJ663*$B$4+GQ662&gt;$B$2*'SFV+BESS'!$I$9,GJ663*$B$4&lt;'SFV+BESS'!$I$7),$B$2*'SFV+BESS'!$I$9-GQ662,IF(AND(GJ663&gt;0,GJ663*$B$4+GQ662&gt;$B$2*'SFV+BESS'!$I$9,GJ663*$B$4&gt;'SFV+BESS'!$I$7,GQ662&lt;$B$2*'SFV+BESS'!$I$9),$B$2*'SFV+BESS'!$I$9-GQ662,IF(AND(GJ663&gt;0,GJ663*$B$4+GQ662&lt;=$B$2*'SFV+BESS'!$I$9,GJ663&gt;'SFV+BESS'!$I$7),'SFV+BESS'!$I$7,0))))</f>
        <v>0</v>
      </c>
      <c r="GL663" s="27">
        <f>IF(AND(GJ663&lt;0,GQ662+GJ663/$B$5&gt;$H$2,-GJ663/'Carga-Descarga Año'!$B$5&lt;'SFV+BESS'!$I$7),GJ663/$B$5,IF(AND(GJ663&lt;0,GQ662+GJ663/$B$5&gt;$H$2,-GJ663/'Carga-Descarga Año'!$B$5&gt;'SFV+BESS'!$I$7),-'SFV+BESS'!$I$7,IF(AND(GJ663&lt;0,GQ662+GJ663/$B$5&lt;$H$2),-MIN('SFV+BESS'!$I$7,GQ662-$H$2),0)))</f>
        <v>0</v>
      </c>
      <c r="GM663" s="33"/>
      <c r="GN663" s="33">
        <f t="shared" si="747"/>
        <v>0</v>
      </c>
      <c r="GO663" s="27">
        <f t="shared" si="787"/>
        <v>0</v>
      </c>
      <c r="GP663" s="27">
        <f t="shared" si="748"/>
        <v>0</v>
      </c>
      <c r="GQ663" s="28">
        <f>IF((GQ662+GK663+GL663)&gt;=$B$2*'SFV+BESS'!$I$9, $B$2*'SFV+BESS'!$I$9, (GQ662+GK663+GL663))</f>
        <v>173.61249999999998</v>
      </c>
      <c r="GR663" s="110">
        <f t="shared" si="788"/>
        <v>3.3744743042418284</v>
      </c>
    </row>
    <row r="664" spans="1:200">
      <c r="A664" s="249"/>
      <c r="B664" s="41">
        <v>27.2916666666667</v>
      </c>
      <c r="C664" s="38">
        <f t="shared" si="730"/>
        <v>31.909413679744592</v>
      </c>
      <c r="D664" s="2">
        <f>Gen_Cons_Horario!B690</f>
        <v>0</v>
      </c>
      <c r="E664" s="140">
        <f t="shared" si="760"/>
        <v>31.909413679744592</v>
      </c>
      <c r="F664" s="116">
        <f>IF(AND(E664&gt;0,E664*$B$4+L663&lt;=$B$2*'SFV+BESS'!$I$9,E664&lt;'SFV+BESS'!$I$7), E664*$B$4, IF(AND(E664&gt;0,E664*$B$4+L663&gt;$B$2*'SFV+BESS'!$I$9,E664*$B$4&lt;'SFV+BESS'!$I$7),$B$2*'SFV+BESS'!$I$9-L663,IF(AND(E664&gt;0,E664*$B$4+L663&gt;$B$2*'SFV+BESS'!$I$9,E664*$B$4&gt;'SFV+BESS'!$I$7,L663&lt;$B$2*'SFV+BESS'!$I$9),$B$2*'SFV+BESS'!$I$9-L663,IF(AND(E664&gt;0,E664*$B$4+L663&lt;=$B$2*'SFV+BESS'!$I$9,E664&gt;'SFV+BESS'!$I$7),'SFV+BESS'!$I$7,0))))</f>
        <v>0</v>
      </c>
      <c r="G664" s="27">
        <f>IF(AND(E664&lt;0,L663+E664/$B$5&gt;$H$2,-E664/'Carga-Descarga Año'!$B$5&lt;'SFV+BESS'!$I$7),E664/$B$5,IF(AND(E664&lt;0,L663+E664/$B$5&gt;$H$2,-E664/'Carga-Descarga Año'!$B$5&gt;'SFV+BESS'!$I$7),-'SFV+BESS'!$I$7,IF(AND(E664&lt;0,L663+E664/$B$5&lt;$H$2),-MIN('SFV+BESS'!$I$7,L663-$H$2),0)))</f>
        <v>0</v>
      </c>
      <c r="I664" s="38">
        <f t="shared" si="761"/>
        <v>0</v>
      </c>
      <c r="J664" s="27">
        <f t="shared" si="763"/>
        <v>0</v>
      </c>
      <c r="K664" s="27">
        <f t="shared" si="762"/>
        <v>0</v>
      </c>
      <c r="L664" s="28">
        <f>IF((L663+F664+G664)&gt;=$B$2*'SFV+BESS'!$I$9, $B$2*'SFV+BESS'!$I$9, (L663+F664+G664))</f>
        <v>173.61249999999998</v>
      </c>
      <c r="M664" s="110">
        <f t="shared" si="764"/>
        <v>31.909413679744592</v>
      </c>
      <c r="R664" s="251"/>
      <c r="S664" s="41">
        <v>27.2916666666667</v>
      </c>
      <c r="T664" s="2">
        <f t="shared" si="749"/>
        <v>11.29025511961377</v>
      </c>
      <c r="U664" s="2">
        <f>Gen_Cons_Horario!B1434</f>
        <v>0</v>
      </c>
      <c r="V664" s="35">
        <f t="shared" si="796"/>
        <v>11.29025511961377</v>
      </c>
      <c r="W664" s="116">
        <f>IF(AND(V664&gt;0,V664*$B$4+AC663&lt;=$B$2*'SFV+BESS'!$I$9,V664&lt;'SFV+BESS'!$I$7), V664*$B$4, IF(AND(V664&gt;0,V664*$B$4+AC663&gt;$B$2*'SFV+BESS'!$I$9,V664*$B$4&lt;'SFV+BESS'!$I$7),$B$2*'SFV+BESS'!$I$9-AC663,IF(AND(V664&gt;0,V664*$B$4+AC663&gt;$B$2*'SFV+BESS'!$I$9,V664*$B$4&gt;'SFV+BESS'!$I$7,AC663&lt;$B$2*'SFV+BESS'!$I$9),$B$2*'SFV+BESS'!$I$9-AC663,IF(AND(V664&gt;0,V664*$B$4+AC663&lt;=$B$2*'SFV+BESS'!$I$9,V664&gt;'SFV+BESS'!$I$7),'SFV+BESS'!$I$7,0))))</f>
        <v>0</v>
      </c>
      <c r="X664" s="27">
        <f>IF(AND(V664&lt;0,AC663+V664/$B$5&gt;$H$2,-V664/'Carga-Descarga Año'!$B$5&lt;'SFV+BESS'!$I$7),V664/$B$5,IF(AND(V664&lt;0,AC663+V664/$B$5&gt;$H$2,-V664/'Carga-Descarga Año'!$B$5&gt;'SFV+BESS'!$I$7),-'SFV+BESS'!$I$7,IF(AND(V664&lt;0,AC663+V664/$B$5&lt;$H$2),-MIN('SFV+BESS'!$I$7,AC663-$H$2),0)))</f>
        <v>0</v>
      </c>
      <c r="Z664" s="33">
        <f t="shared" si="790"/>
        <v>0</v>
      </c>
      <c r="AA664" s="27">
        <f t="shared" si="765"/>
        <v>0</v>
      </c>
      <c r="AB664" s="27">
        <f t="shared" si="789"/>
        <v>0</v>
      </c>
      <c r="AC664" s="28">
        <f>IF((AC663+W664+X664)&gt;=$B$2*'SFV+BESS'!$I$9, $B$2*'SFV+BESS'!$I$9, (AC663+W664+X664))</f>
        <v>173.61249999999998</v>
      </c>
      <c r="AD664" s="110">
        <f t="shared" si="766"/>
        <v>11.29025511961377</v>
      </c>
      <c r="AI664" s="251"/>
      <c r="AJ664" s="41">
        <v>27.2916666666667</v>
      </c>
      <c r="AK664" s="52">
        <f t="shared" si="750"/>
        <v>0</v>
      </c>
      <c r="AL664" s="33">
        <f>Gen_Cons_Horario!B2106</f>
        <v>0</v>
      </c>
      <c r="AM664" s="35">
        <f t="shared" si="797"/>
        <v>0</v>
      </c>
      <c r="AN664" s="116">
        <f>IF(AND(AM664&gt;0,AM664*$B$4+AT663&lt;=$B$2*'SFV+BESS'!$I$9,AM664&lt;'SFV+BESS'!$I$7), AM664*$B$4, IF(AND(AM664&gt;0,AM664*$B$4+AT663&gt;$B$2*'SFV+BESS'!$I$9,AM664*$B$4&lt;'SFV+BESS'!$I$7),$B$2*'SFV+BESS'!$I$9-AT663,IF(AND(AM664&gt;0,AM664*$B$4+AT663&gt;$B$2*'SFV+BESS'!$I$9,AM664*$B$4&gt;'SFV+BESS'!$I$7,AT663&lt;$B$2*'SFV+BESS'!$I$9),$B$2*'SFV+BESS'!$I$9-AT663,IF(AND(AM664&gt;0,AM664*$B$4+AT663&lt;=$B$2*'SFV+BESS'!$I$9,AM664&gt;'SFV+BESS'!$I$7),'SFV+BESS'!$I$7,0))))</f>
        <v>0</v>
      </c>
      <c r="AO664" s="27">
        <f>IF(AND(AM664&lt;0,AT663+AM664/$B$5&gt;$H$2,-AM664/'Carga-Descarga Año'!$B$5&lt;'SFV+BESS'!$I$7),AM664/$B$5,IF(AND(AM664&lt;0,AT663+AM664/$B$5&gt;$H$2,-AM664/'Carga-Descarga Año'!$B$5&gt;'SFV+BESS'!$I$7),-'SFV+BESS'!$I$7,IF(AND(AM664&lt;0,AT663+AM664/$B$5&lt;$H$2),-MIN('SFV+BESS'!$I$7,AT663-$H$2),0)))</f>
        <v>0</v>
      </c>
      <c r="AP664" s="33"/>
      <c r="AQ664" s="33">
        <f t="shared" si="731"/>
        <v>0</v>
      </c>
      <c r="AR664" s="27">
        <f t="shared" si="767"/>
        <v>0</v>
      </c>
      <c r="AS664" s="27">
        <f t="shared" si="732"/>
        <v>0</v>
      </c>
      <c r="AT664" s="28">
        <f>IF((AT663+AN664+AO664)&gt;=$B$2*'SFV+BESS'!$I$9, $B$2*'SFV+BESS'!$I$9, (AT663+AN664+AO664))</f>
        <v>173.61249999999998</v>
      </c>
      <c r="AU664" s="110">
        <f t="shared" si="768"/>
        <v>0</v>
      </c>
      <c r="AZ664" s="251"/>
      <c r="BA664" s="41">
        <v>27.2916666666667</v>
      </c>
      <c r="BB664" s="33">
        <f t="shared" si="751"/>
        <v>0</v>
      </c>
      <c r="BC664" s="33">
        <f>Gen_Cons_Horario!B2850</f>
        <v>0</v>
      </c>
      <c r="BD664" s="35">
        <f t="shared" si="798"/>
        <v>0</v>
      </c>
      <c r="BE664" s="116">
        <f>IF(AND(BD664&gt;0,BD664*$B$4+BK663&lt;=$B$2*'SFV+BESS'!$I$9,BD664&lt;'SFV+BESS'!$I$7), BD664*$B$4, IF(AND(BD664&gt;0,BD664*$B$4+BK663&gt;$B$2*'SFV+BESS'!$I$9,BD664*$B$4&lt;'SFV+BESS'!$I$7),$B$2*'SFV+BESS'!$I$9-BK663,IF(AND(BD664&gt;0,BD664*$B$4+BK663&gt;$B$2*'SFV+BESS'!$I$9,BD664*$B$4&gt;'SFV+BESS'!$I$7,BK663&lt;$B$2*'SFV+BESS'!$I$9),$B$2*'SFV+BESS'!$I$9-BK663,IF(AND(BD664&gt;0,BD664*$B$4+BK663&lt;=$B$2*'SFV+BESS'!$I$9,BD664&gt;'SFV+BESS'!$I$7),'SFV+BESS'!$I$7,0))))</f>
        <v>0</v>
      </c>
      <c r="BF664" s="27">
        <f>IF(AND(BD664&lt;0,BK663+BD664/$B$5&gt;$H$2,-BD664/'Carga-Descarga Año'!$B$5&lt;'SFV+BESS'!$I$7),BD664/$B$5,IF(AND(BD664&lt;0,BK663+BD664/$B$5&gt;$H$2,-BD664/'Carga-Descarga Año'!$B$5&gt;'SFV+BESS'!$I$7),-'SFV+BESS'!$I$7,IF(AND(BD664&lt;0,BK663+BD664/$B$5&lt;$H$2),-MIN('SFV+BESS'!$I$7,BK663-$H$2),0)))</f>
        <v>0</v>
      </c>
      <c r="BG664" s="33"/>
      <c r="BH664" s="33">
        <f t="shared" si="733"/>
        <v>0</v>
      </c>
      <c r="BI664" s="27">
        <f t="shared" si="769"/>
        <v>0</v>
      </c>
      <c r="BJ664" s="27">
        <f t="shared" si="734"/>
        <v>0</v>
      </c>
      <c r="BK664" s="28">
        <f>IF((BK663+BE664+BF664)&gt;=$B$2*'SFV+BESS'!$I$9, $B$2*'SFV+BESS'!$I$9, (BK663+BE664+BF664))</f>
        <v>173.61249999999998</v>
      </c>
      <c r="BL664" s="110">
        <f t="shared" si="770"/>
        <v>0</v>
      </c>
      <c r="BQ664" s="251"/>
      <c r="BR664" s="41">
        <v>27.2916666666667</v>
      </c>
      <c r="BS664" s="33">
        <f t="shared" si="752"/>
        <v>0</v>
      </c>
      <c r="BT664" s="33">
        <f>Gen_Cons_Horario!B3570</f>
        <v>0</v>
      </c>
      <c r="BU664" s="35">
        <f t="shared" si="799"/>
        <v>0</v>
      </c>
      <c r="BV664" s="116">
        <f>IF(AND(BU664&gt;0,BU664*$B$4+CB663&lt;=$B$2*'SFV+BESS'!$I$9,BU664&lt;'SFV+BESS'!$I$7), BU664*$B$4, IF(AND(BU664&gt;0,BU664*$B$4+CB663&gt;$B$2*'SFV+BESS'!$I$9,BU664*$B$4&lt;'SFV+BESS'!$I$7),$B$2*'SFV+BESS'!$I$9-CB663,IF(AND(BU664&gt;0,BU664*$B$4+CB663&gt;$B$2*'SFV+BESS'!$I$9,BU664*$B$4&gt;'SFV+BESS'!$I$7,CB663&lt;$B$2*'SFV+BESS'!$I$9),$B$2*'SFV+BESS'!$I$9-CB663,IF(AND(BU664&gt;0,BU664*$B$4+CB663&lt;=$B$2*'SFV+BESS'!$I$9,BU664&gt;'SFV+BESS'!$I$7),'SFV+BESS'!$I$7,0))))</f>
        <v>0</v>
      </c>
      <c r="BW664" s="27">
        <f>IF(AND(BU664&lt;0,CB663+BU664/$B$5&gt;$H$2,-BU664/'Carga-Descarga Año'!$B$5&lt;'SFV+BESS'!$I$7),BU664/$B$5,IF(AND(BU664&lt;0,CB663+BU664/$B$5&gt;$H$2,-BU664/'Carga-Descarga Año'!$B$5&gt;'SFV+BESS'!$I$7),-'SFV+BESS'!$I$7,IF(AND(BU664&lt;0,CB663+BU664/$B$5&lt;$H$2),-MIN('SFV+BESS'!$I$7,CB663-$H$2),0)))</f>
        <v>0</v>
      </c>
      <c r="BX664" s="33"/>
      <c r="BY664" s="33">
        <f t="shared" si="735"/>
        <v>0</v>
      </c>
      <c r="BZ664" s="27">
        <f t="shared" si="771"/>
        <v>0</v>
      </c>
      <c r="CA664" s="27">
        <f t="shared" si="772"/>
        <v>0</v>
      </c>
      <c r="CB664" s="28">
        <f>IF((CB663+BV664+BW664)&gt;=$B$2*'SFV+BESS'!$I$9, $B$2*'SFV+BESS'!$I$9, (CB663+BV664+BW664))</f>
        <v>173.61249999999998</v>
      </c>
      <c r="CC664" s="110">
        <f t="shared" si="773"/>
        <v>0</v>
      </c>
      <c r="CH664" s="251"/>
      <c r="CI664" s="41">
        <v>27.2916666666667</v>
      </c>
      <c r="CJ664" s="33">
        <f t="shared" si="753"/>
        <v>0</v>
      </c>
      <c r="CK664" s="33">
        <f>Gen_Cons_Horario!B4314</f>
        <v>0</v>
      </c>
      <c r="CL664" s="35">
        <f t="shared" si="800"/>
        <v>0</v>
      </c>
      <c r="CM664" s="116">
        <f>IF(AND(CL664&gt;0,CL664*$B$4+CS663&lt;=$B$2*'SFV+BESS'!$I$9,CL664&lt;'SFV+BESS'!$I$7), CL664*$B$4, IF(AND(CL664&gt;0,CL664*$B$4+CS663&gt;$B$2*'SFV+BESS'!$I$9,CL664*$B$4&lt;'SFV+BESS'!$I$7),$B$2*'SFV+BESS'!$I$9-CS663,IF(AND(CL664&gt;0,CL664*$B$4+CS663&gt;$B$2*'SFV+BESS'!$I$9,CL664*$B$4&gt;'SFV+BESS'!$I$7,CS663&lt;$B$2*'SFV+BESS'!$I$9),$B$2*'SFV+BESS'!$I$9-CS663,IF(AND(CL664&gt;0,CL664*$B$4+CS663&lt;=$B$2*'SFV+BESS'!$I$9,CL664&gt;'SFV+BESS'!$I$7),'SFV+BESS'!$I$7,0))))</f>
        <v>0</v>
      </c>
      <c r="CN664" s="27">
        <f>IF(AND(CL664&lt;0,CS663+CL664/$B$5&gt;$H$2,-CL664/'Carga-Descarga Año'!$B$5&lt;'SFV+BESS'!$I$7),CL664/$B$5,IF(AND(CL664&lt;0,CS663+CL664/$B$5&gt;$H$2,-CL664/'Carga-Descarga Año'!$B$5&gt;'SFV+BESS'!$I$7),-'SFV+BESS'!$I$7,IF(AND(CL664&lt;0,CS663+CL664/$B$5&lt;$H$2),-MIN('SFV+BESS'!$I$7,CS663-$H$2),0)))</f>
        <v>0</v>
      </c>
      <c r="CO664" s="33"/>
      <c r="CP664" s="33">
        <f t="shared" si="736"/>
        <v>0</v>
      </c>
      <c r="CQ664" s="27">
        <f t="shared" si="774"/>
        <v>0</v>
      </c>
      <c r="CR664" s="27">
        <f t="shared" si="737"/>
        <v>0</v>
      </c>
      <c r="CS664" s="28">
        <f>IF((CS663+CM664+CN664)&gt;=$B$2*'SFV+BESS'!$I$9, $B$2*'SFV+BESS'!$I$9, (CS663+CM664+CN664))</f>
        <v>173.61249999999998</v>
      </c>
      <c r="CT664" s="110">
        <f t="shared" si="775"/>
        <v>0</v>
      </c>
      <c r="CY664" s="251"/>
      <c r="CZ664" s="41">
        <v>27.2916666666667</v>
      </c>
      <c r="DA664" s="33">
        <f t="shared" si="754"/>
        <v>0</v>
      </c>
      <c r="DB664" s="33">
        <f>Gen_Cons_Horario!B5034</f>
        <v>0</v>
      </c>
      <c r="DC664" s="35">
        <f t="shared" si="791"/>
        <v>0</v>
      </c>
      <c r="DD664" s="116">
        <f>IF(AND(DC664&gt;0,DC664*$B$4+DJ663&lt;=$B$2*'SFV+BESS'!$I$9,DC664&lt;'SFV+BESS'!$I$7), DC664*$B$4, IF(AND(DC664&gt;0,DC664*$B$4+DJ663&gt;$B$2*'SFV+BESS'!$I$9,DC664*$B$4&lt;'SFV+BESS'!$I$7),$B$2*'SFV+BESS'!$I$9-DJ663,IF(AND(DC664&gt;0,DC664*$B$4+DJ663&gt;$B$2*'SFV+BESS'!$I$9,DC664*$B$4&gt;'SFV+BESS'!$I$7,DJ663&lt;$B$2*'SFV+BESS'!$I$9),$B$2*'SFV+BESS'!$I$9-DJ663,IF(AND(DC664&gt;0,DC664*$B$4+DJ663&lt;=$B$2*'SFV+BESS'!$I$9,DC664&gt;'SFV+BESS'!$I$7),'SFV+BESS'!$I$7,0))))</f>
        <v>0</v>
      </c>
      <c r="DE664" s="27">
        <f>IF(AND(DC664&lt;0,DJ663+DC664/$B$5&gt;$H$2,-DC664/'Carga-Descarga Año'!$B$5&lt;'SFV+BESS'!$I$7),DC664/$B$5,IF(AND(DC664&lt;0,DJ663+DC664/$B$5&gt;$H$2,-DC664/'Carga-Descarga Año'!$B$5&gt;'SFV+BESS'!$I$7),-'SFV+BESS'!$I$7,IF(AND(DC664&lt;0,DJ663+DC664/$B$5&lt;$H$2),-MIN('SFV+BESS'!$I$7,DJ663-$H$2),0)))</f>
        <v>0</v>
      </c>
      <c r="DF664" s="33"/>
      <c r="DG664" s="33">
        <f t="shared" si="738"/>
        <v>0</v>
      </c>
      <c r="DH664" s="27">
        <f t="shared" si="776"/>
        <v>0</v>
      </c>
      <c r="DI664" s="27">
        <f t="shared" si="777"/>
        <v>0</v>
      </c>
      <c r="DJ664" s="28">
        <f>IF((DJ663+DD664+DE664)&gt;=$B$2*'SFV+BESS'!$I$9, $B$2*'SFV+BESS'!$I$9, (DJ663+DD664+DE664))</f>
        <v>173.61249999999998</v>
      </c>
      <c r="DK664" s="110">
        <f t="shared" si="778"/>
        <v>0</v>
      </c>
      <c r="DP664" s="251"/>
      <c r="DQ664" s="41">
        <v>27.2916666666667</v>
      </c>
      <c r="DR664" s="33">
        <f t="shared" si="755"/>
        <v>0</v>
      </c>
      <c r="DS664" s="33">
        <f>Gen_Cons_Horario!B5778</f>
        <v>0</v>
      </c>
      <c r="DT664" s="35">
        <f t="shared" si="792"/>
        <v>0</v>
      </c>
      <c r="DU664" s="116">
        <f>IF(AND(DT664&gt;0,DT664*$B$4+EA663&lt;=$B$2*'SFV+BESS'!$I$9,DT664&lt;'SFV+BESS'!$I$7), DT664*$B$4, IF(AND(DT664&gt;0,DT664*$B$4+EA663&gt;$B$2*'SFV+BESS'!$I$9,DT664*$B$4&lt;'SFV+BESS'!$I$7),$B$2*'SFV+BESS'!$I$9-EA663,IF(AND(DT664&gt;0,DT664*$B$4+EA663&gt;$B$2*'SFV+BESS'!$I$9,DT664*$B$4&gt;'SFV+BESS'!$I$7,EA663&lt;$B$2*'SFV+BESS'!$I$9),$B$2*'SFV+BESS'!$I$9-EA663,IF(AND(DT664&gt;0,DT664*$B$4+EA663&lt;=$B$2*'SFV+BESS'!$I$9,DT664&gt;'SFV+BESS'!$I$7),'SFV+BESS'!$I$7,0))))</f>
        <v>0</v>
      </c>
      <c r="DV664" s="27">
        <f>IF(AND(DT664&lt;0,EA663+DT664/$B$5&gt;$H$2,-DT664/'Carga-Descarga Año'!$B$5&lt;'SFV+BESS'!$I$7),DT664/$B$5,IF(AND(DT664&lt;0,EA663+DT664/$B$5&gt;$H$2,-DT664/'Carga-Descarga Año'!$B$5&gt;'SFV+BESS'!$I$7),-'SFV+BESS'!$I$7,IF(AND(DT664&lt;0,EA663+DT664/$B$5&lt;$H$2),-MIN('SFV+BESS'!$I$7,EA663-$H$2),0)))</f>
        <v>0</v>
      </c>
      <c r="DW664" s="33"/>
      <c r="DX664" s="33">
        <f t="shared" si="739"/>
        <v>0</v>
      </c>
      <c r="DY664" s="27">
        <f t="shared" si="779"/>
        <v>0</v>
      </c>
      <c r="DZ664" s="27">
        <f t="shared" si="740"/>
        <v>0</v>
      </c>
      <c r="EA664" s="28">
        <f>IF((EA663+DU664+DV664)&gt;=$B$2*'SFV+BESS'!$I$9, $B$2*'SFV+BESS'!$I$9, (EA663+DU664+DV664))</f>
        <v>173.61249999999998</v>
      </c>
      <c r="EB664" s="110">
        <f t="shared" si="780"/>
        <v>0</v>
      </c>
      <c r="EG664" s="251"/>
      <c r="EH664" s="41">
        <v>27.2916666666667</v>
      </c>
      <c r="EI664" s="33">
        <f t="shared" si="756"/>
        <v>0</v>
      </c>
      <c r="EJ664" s="33">
        <f>Gen_Cons_Horario!B6522</f>
        <v>0</v>
      </c>
      <c r="EK664" s="35">
        <f t="shared" si="793"/>
        <v>0</v>
      </c>
      <c r="EL664" s="116">
        <f>IF(AND(EK664&gt;0,EK664*$B$4+ER663&lt;=$B$2*'SFV+BESS'!$I$9,EK664&lt;'SFV+BESS'!$I$7), EK664*$B$4, IF(AND(EK664&gt;0,EK664*$B$4+ER663&gt;$B$2*'SFV+BESS'!$I$9,EK664*$B$4&lt;'SFV+BESS'!$I$7),$B$2*'SFV+BESS'!$I$9-ER663,IF(AND(EK664&gt;0,EK664*$B$4+ER663&gt;$B$2*'SFV+BESS'!$I$9,EK664*$B$4&gt;'SFV+BESS'!$I$7,ER663&lt;$B$2*'SFV+BESS'!$I$9),$B$2*'SFV+BESS'!$I$9-ER663,IF(AND(EK664&gt;0,EK664*$B$4+ER663&lt;=$B$2*'SFV+BESS'!$I$9,EK664&gt;'SFV+BESS'!$I$7),'SFV+BESS'!$I$7,0))))</f>
        <v>0</v>
      </c>
      <c r="EM664" s="27">
        <f>IF(AND(EK664&lt;0,ER663+EK664/$B$5&gt;$H$2,-EK664/'Carga-Descarga Año'!$B$5&lt;'SFV+BESS'!$I$7),EK664/$B$5,IF(AND(EK664&lt;0,ER663+EK664/$B$5&gt;$H$2,-EK664/'Carga-Descarga Año'!$B$5&gt;'SFV+BESS'!$I$7),-'SFV+BESS'!$I$7,IF(AND(EK664&lt;0,ER663+EK664/$B$5&lt;$H$2),-MIN('SFV+BESS'!$I$7,ER663-$H$2),0)))</f>
        <v>0</v>
      </c>
      <c r="EN664" s="33"/>
      <c r="EO664" s="33">
        <f t="shared" si="741"/>
        <v>0</v>
      </c>
      <c r="EP664" s="27">
        <f t="shared" si="781"/>
        <v>0</v>
      </c>
      <c r="EQ664" s="27">
        <f t="shared" si="742"/>
        <v>0</v>
      </c>
      <c r="ER664" s="28">
        <f>IF((ER663+EL664+EM664)&gt;=$B$2*'SFV+BESS'!$I$9, $B$2*'SFV+BESS'!$I$9, (ER663+EL664+EM664))</f>
        <v>173.61249999999998</v>
      </c>
      <c r="ES664" s="110">
        <f t="shared" si="782"/>
        <v>0</v>
      </c>
      <c r="EX664" s="251"/>
      <c r="EY664" s="41">
        <v>27.2916666666667</v>
      </c>
      <c r="EZ664" s="33">
        <f t="shared" si="757"/>
        <v>20.231242549735406</v>
      </c>
      <c r="FA664" s="33">
        <f>Gen_Cons_Horario!B7242</f>
        <v>0</v>
      </c>
      <c r="FB664" s="35">
        <f t="shared" si="794"/>
        <v>20.231242549735406</v>
      </c>
      <c r="FC664" s="116">
        <f>IF(AND(FB664&gt;0,FB664*$B$4+FI663&lt;=$B$2*'SFV+BESS'!$I$9,FB664&lt;'SFV+BESS'!$I$7), FB664*$B$4, IF(AND(FB664&gt;0,FB664*$B$4+FI663&gt;$B$2*'SFV+BESS'!$I$9,FB664*$B$4&lt;'SFV+BESS'!$I$7),$B$2*'SFV+BESS'!$I$9-FI663,IF(AND(FB664&gt;0,FB664*$B$4+FI663&gt;$B$2*'SFV+BESS'!$I$9,FB664*$B$4&gt;'SFV+BESS'!$I$7,FI663&lt;$B$2*'SFV+BESS'!$I$9),$B$2*'SFV+BESS'!$I$9-FI663,IF(AND(FB664&gt;0,FB664*$B$4+FI663&lt;=$B$2*'SFV+BESS'!$I$9,FB664&gt;'SFV+BESS'!$I$7),'SFV+BESS'!$I$7,0))))</f>
        <v>0</v>
      </c>
      <c r="FD664" s="27">
        <f>IF(AND(FB664&lt;0,FI663+FB664/$B$5&gt;$H$2,-FB664/'Carga-Descarga Año'!$B$5&lt;'SFV+BESS'!$I$7),FB664/$B$5,IF(AND(FB664&lt;0,FI663+FB664/$B$5&gt;$H$2,-FB664/'Carga-Descarga Año'!$B$5&gt;'SFV+BESS'!$I$7),-'SFV+BESS'!$I$7,IF(AND(FB664&lt;0,FI663+FB664/$B$5&lt;$H$2),-MIN('SFV+BESS'!$I$7,FI663-$H$2),0)))</f>
        <v>0</v>
      </c>
      <c r="FE664" s="33"/>
      <c r="FF664" s="33">
        <f t="shared" si="743"/>
        <v>0</v>
      </c>
      <c r="FG664" s="27">
        <f t="shared" si="783"/>
        <v>0</v>
      </c>
      <c r="FH664" s="27">
        <f t="shared" si="744"/>
        <v>0</v>
      </c>
      <c r="FI664" s="28">
        <f>IF((FI663+FC664+FD664)&gt;=$B$2*'SFV+BESS'!$I$9, $B$2*'SFV+BESS'!$I$9, (FI663+FC664+FD664))</f>
        <v>173.61249999999998</v>
      </c>
      <c r="FJ664" s="110">
        <f t="shared" si="784"/>
        <v>20.231242549735406</v>
      </c>
      <c r="FO664" s="251"/>
      <c r="FP664" s="41">
        <v>27.2916666666667</v>
      </c>
      <c r="FQ664" s="33">
        <f t="shared" si="758"/>
        <v>47.678344123536192</v>
      </c>
      <c r="FR664" s="33">
        <f>Gen_Cons_Horario!B7986</f>
        <v>0</v>
      </c>
      <c r="FS664" s="35">
        <f t="shared" si="795"/>
        <v>47.678344123536192</v>
      </c>
      <c r="FT664" s="116">
        <f>IF(AND(FS664&gt;0,FS664*$B$4+FZ663&lt;=$B$2*'SFV+BESS'!$I$9,FS664&lt;'SFV+BESS'!$I$7), FS664*$B$4, IF(AND(FS664&gt;0,FS664*$B$4+FZ663&gt;$B$2*'SFV+BESS'!$I$9,FS664*$B$4&lt;'SFV+BESS'!$I$7),$B$2*'SFV+BESS'!$I$9-FZ663,IF(AND(FS664&gt;0,FS664*$B$4+FZ663&gt;$B$2*'SFV+BESS'!$I$9,FS664*$B$4&gt;'SFV+BESS'!$I$7,FZ663&lt;$B$2*'SFV+BESS'!$I$9),$B$2*'SFV+BESS'!$I$9-FZ663,IF(AND(FS664&gt;0,FS664*$B$4+FZ663&lt;=$B$2*'SFV+BESS'!$I$9,FS664&gt;'SFV+BESS'!$I$7),'SFV+BESS'!$I$7,0))))</f>
        <v>0</v>
      </c>
      <c r="FU664" s="27">
        <f>IF(AND(FS664&lt;0,FZ663+FS664/$B$5&gt;$H$2,-FS664/'Carga-Descarga Año'!$B$5&lt;'SFV+BESS'!$I$7),FS664/$B$5,IF(AND(FS664&lt;0,FZ663+FS664/$B$5&gt;$H$2,-FS664/'Carga-Descarga Año'!$B$5&gt;'SFV+BESS'!$I$7),-'SFV+BESS'!$I$7,IF(AND(FS664&lt;0,FZ663+FS664/$B$5&lt;$H$2),-MIN('SFV+BESS'!$I$7,FZ663-$H$2),0)))</f>
        <v>0</v>
      </c>
      <c r="FV664" s="33"/>
      <c r="FW664" s="33">
        <f t="shared" si="745"/>
        <v>0</v>
      </c>
      <c r="FX664" s="27">
        <f t="shared" si="785"/>
        <v>0</v>
      </c>
      <c r="FY664" s="27">
        <f t="shared" si="746"/>
        <v>0</v>
      </c>
      <c r="FZ664" s="28">
        <f>IF((FZ663+FT664+FU664)&gt;=$B$2*'SFV+BESS'!$I$9, $B$2*'SFV+BESS'!$I$9, (FZ663+FT664+FU664))</f>
        <v>173.61249999999998</v>
      </c>
      <c r="GA664" s="110">
        <f t="shared" si="786"/>
        <v>47.678344123536192</v>
      </c>
      <c r="GF664" s="251"/>
      <c r="GG664" s="41">
        <v>27.2916666666667</v>
      </c>
      <c r="GH664" s="33">
        <f t="shared" si="759"/>
        <v>47.68278908167801</v>
      </c>
      <c r="GI664" s="33">
        <f>Gen_Cons_Horario!B8706</f>
        <v>0</v>
      </c>
      <c r="GJ664" s="35">
        <f t="shared" si="801"/>
        <v>47.68278908167801</v>
      </c>
      <c r="GK664" s="116">
        <f>IF(AND(GJ664&gt;0,GJ664*$B$4+GQ663&lt;=$B$2*'SFV+BESS'!$I$9,GJ664&lt;'SFV+BESS'!$I$7), GJ664*$B$4, IF(AND(GJ664&gt;0,GJ664*$B$4+GQ663&gt;$B$2*'SFV+BESS'!$I$9,GJ664*$B$4&lt;'SFV+BESS'!$I$7),$B$2*'SFV+BESS'!$I$9-GQ663,IF(AND(GJ664&gt;0,GJ664*$B$4+GQ663&gt;$B$2*'SFV+BESS'!$I$9,GJ664*$B$4&gt;'SFV+BESS'!$I$7,GQ663&lt;$B$2*'SFV+BESS'!$I$9),$B$2*'SFV+BESS'!$I$9-GQ663,IF(AND(GJ664&gt;0,GJ664*$B$4+GQ663&lt;=$B$2*'SFV+BESS'!$I$9,GJ664&gt;'SFV+BESS'!$I$7),'SFV+BESS'!$I$7,0))))</f>
        <v>0</v>
      </c>
      <c r="GL664" s="27">
        <f>IF(AND(GJ664&lt;0,GQ663+GJ664/$B$5&gt;$H$2,-GJ664/'Carga-Descarga Año'!$B$5&lt;'SFV+BESS'!$I$7),GJ664/$B$5,IF(AND(GJ664&lt;0,GQ663+GJ664/$B$5&gt;$H$2,-GJ664/'Carga-Descarga Año'!$B$5&gt;'SFV+BESS'!$I$7),-'SFV+BESS'!$I$7,IF(AND(GJ664&lt;0,GQ663+GJ664/$B$5&lt;$H$2),-MIN('SFV+BESS'!$I$7,GQ663-$H$2),0)))</f>
        <v>0</v>
      </c>
      <c r="GM664" s="33"/>
      <c r="GN664" s="33">
        <f t="shared" si="747"/>
        <v>0</v>
      </c>
      <c r="GO664" s="27">
        <f t="shared" si="787"/>
        <v>0</v>
      </c>
      <c r="GP664" s="27">
        <f t="shared" si="748"/>
        <v>0</v>
      </c>
      <c r="GQ664" s="28">
        <f>IF((GQ663+GK664+GL664)&gt;=$B$2*'SFV+BESS'!$I$9, $B$2*'SFV+BESS'!$I$9, (GQ663+GK664+GL664))</f>
        <v>173.61249999999998</v>
      </c>
      <c r="GR664" s="110">
        <f t="shared" si="788"/>
        <v>47.68278908167801</v>
      </c>
    </row>
    <row r="665" spans="1:200">
      <c r="A665" s="249"/>
      <c r="B665" s="41">
        <v>27.3333333333334</v>
      </c>
      <c r="C665" s="38">
        <f t="shared" si="730"/>
        <v>70.656558862291604</v>
      </c>
      <c r="D665" s="2">
        <f>Gen_Cons_Horario!B691</f>
        <v>119.312</v>
      </c>
      <c r="E665" s="140">
        <f t="shared" si="760"/>
        <v>-48.655441137708394</v>
      </c>
      <c r="F665" s="116">
        <f>IF(AND(E665&gt;0,E665*$B$4+L664&lt;=$B$2*'SFV+BESS'!$I$9,E665&lt;'SFV+BESS'!$I$7), E665*$B$4, IF(AND(E665&gt;0,E665*$B$4+L664&gt;$B$2*'SFV+BESS'!$I$9,E665*$B$4&lt;'SFV+BESS'!$I$7),$B$2*'SFV+BESS'!$I$9-L664,IF(AND(E665&gt;0,E665*$B$4+L664&gt;$B$2*'SFV+BESS'!$I$9,E665*$B$4&gt;'SFV+BESS'!$I$7,L664&lt;$B$2*'SFV+BESS'!$I$9),$B$2*'SFV+BESS'!$I$9-L664,IF(AND(E665&gt;0,E665*$B$4+L664&lt;=$B$2*'SFV+BESS'!$I$9,E665&gt;'SFV+BESS'!$I$7),'SFV+BESS'!$I$7,0))))</f>
        <v>0</v>
      </c>
      <c r="G665" s="27">
        <f>IF(AND(E665&lt;0,L664+E665/$B$5&gt;$H$2,-E665/'Carga-Descarga Año'!$B$5&lt;'SFV+BESS'!$I$7),E665/$B$5,IF(AND(E665&lt;0,L664+E665/$B$5&gt;$H$2,-E665/'Carga-Descarga Año'!$B$5&gt;'SFV+BESS'!$I$7),-'SFV+BESS'!$I$7,IF(AND(E665&lt;0,L664+E665/$B$5&lt;$H$2),-MIN('SFV+BESS'!$I$7,L664-$H$2),0)))</f>
        <v>-51.216253829166732</v>
      </c>
      <c r="I665" s="38">
        <f t="shared" si="761"/>
        <v>70.656558862291604</v>
      </c>
      <c r="J665" s="27">
        <f t="shared" si="763"/>
        <v>48.655441137708394</v>
      </c>
      <c r="K665" s="27">
        <f t="shared" si="762"/>
        <v>0</v>
      </c>
      <c r="L665" s="28">
        <f>IF((L664+F665+G665)&gt;=$B$2*'SFV+BESS'!$I$9, $B$2*'SFV+BESS'!$I$9, (L664+F665+G665))</f>
        <v>122.39624617083325</v>
      </c>
      <c r="M665" s="110">
        <f t="shared" si="764"/>
        <v>0</v>
      </c>
      <c r="R665" s="251"/>
      <c r="S665" s="41">
        <v>27.3333333333334</v>
      </c>
      <c r="T665" s="2">
        <f t="shared" si="749"/>
        <v>61.850962829188468</v>
      </c>
      <c r="U665" s="2">
        <f>Gen_Cons_Horario!B1435</f>
        <v>63.384500000000003</v>
      </c>
      <c r="V665" s="35">
        <f t="shared" si="796"/>
        <v>-1.5335371708115346</v>
      </c>
      <c r="W665" s="116">
        <f>IF(AND(V665&gt;0,V665*$B$4+AC664&lt;=$B$2*'SFV+BESS'!$I$9,V665&lt;'SFV+BESS'!$I$7), V665*$B$4, IF(AND(V665&gt;0,V665*$B$4+AC664&gt;$B$2*'SFV+BESS'!$I$9,V665*$B$4&lt;'SFV+BESS'!$I$7),$B$2*'SFV+BESS'!$I$9-AC664,IF(AND(V665&gt;0,V665*$B$4+AC664&gt;$B$2*'SFV+BESS'!$I$9,V665*$B$4&gt;'SFV+BESS'!$I$7,AC664&lt;$B$2*'SFV+BESS'!$I$9),$B$2*'SFV+BESS'!$I$9-AC664,IF(AND(V665&gt;0,V665*$B$4+AC664&lt;=$B$2*'SFV+BESS'!$I$9,V665&gt;'SFV+BESS'!$I$7),'SFV+BESS'!$I$7,0))))</f>
        <v>0</v>
      </c>
      <c r="X665" s="27">
        <f>IF(AND(V665&lt;0,AC664+V665/$B$5&gt;$H$2,-V665/'Carga-Descarga Año'!$B$5&lt;'SFV+BESS'!$I$7),V665/$B$5,IF(AND(V665&lt;0,AC664+V665/$B$5&gt;$H$2,-V665/'Carga-Descarga Año'!$B$5&gt;'SFV+BESS'!$I$7),-'SFV+BESS'!$I$7,IF(AND(V665&lt;0,AC664+V665/$B$5&lt;$H$2),-MIN('SFV+BESS'!$I$7,AC664-$H$2),0)))</f>
        <v>-1.6142496534858259</v>
      </c>
      <c r="Z665" s="33">
        <f t="shared" si="790"/>
        <v>61.850962829188468</v>
      </c>
      <c r="AA665" s="27">
        <f t="shared" si="765"/>
        <v>1.5335371708115346</v>
      </c>
      <c r="AB665" s="27">
        <f t="shared" si="789"/>
        <v>0</v>
      </c>
      <c r="AC665" s="28">
        <f>IF((AC664+W665+X665)&gt;=$B$2*'SFV+BESS'!$I$9, $B$2*'SFV+BESS'!$I$9, (AC664+W665+X665))</f>
        <v>171.99825034651417</v>
      </c>
      <c r="AD665" s="110">
        <f t="shared" si="766"/>
        <v>0</v>
      </c>
      <c r="AI665" s="251"/>
      <c r="AJ665" s="41">
        <v>27.3333333333334</v>
      </c>
      <c r="AK665" s="52">
        <f t="shared" si="750"/>
        <v>49.086071190777005</v>
      </c>
      <c r="AL665" s="33">
        <f>Gen_Cons_Horario!B2107</f>
        <v>0</v>
      </c>
      <c r="AM665" s="35">
        <f t="shared" si="797"/>
        <v>49.086071190777005</v>
      </c>
      <c r="AN665" s="116">
        <f>IF(AND(AM665&gt;0,AM665*$B$4+AT664&lt;=$B$2*'SFV+BESS'!$I$9,AM665&lt;'SFV+BESS'!$I$7), AM665*$B$4, IF(AND(AM665&gt;0,AM665*$B$4+AT664&gt;$B$2*'SFV+BESS'!$I$9,AM665*$B$4&lt;'SFV+BESS'!$I$7),$B$2*'SFV+BESS'!$I$9-AT664,IF(AND(AM665&gt;0,AM665*$B$4+AT664&gt;$B$2*'SFV+BESS'!$I$9,AM665*$B$4&gt;'SFV+BESS'!$I$7,AT664&lt;$B$2*'SFV+BESS'!$I$9),$B$2*'SFV+BESS'!$I$9-AT664,IF(AND(AM665&gt;0,AM665*$B$4+AT664&lt;=$B$2*'SFV+BESS'!$I$9,AM665&gt;'SFV+BESS'!$I$7),'SFV+BESS'!$I$7,0))))</f>
        <v>0</v>
      </c>
      <c r="AO665" s="27">
        <f>IF(AND(AM665&lt;0,AT664+AM665/$B$5&gt;$H$2,-AM665/'Carga-Descarga Año'!$B$5&lt;'SFV+BESS'!$I$7),AM665/$B$5,IF(AND(AM665&lt;0,AT664+AM665/$B$5&gt;$H$2,-AM665/'Carga-Descarga Año'!$B$5&gt;'SFV+BESS'!$I$7),-'SFV+BESS'!$I$7,IF(AND(AM665&lt;0,AT664+AM665/$B$5&lt;$H$2),-MIN('SFV+BESS'!$I$7,AT664-$H$2),0)))</f>
        <v>0</v>
      </c>
      <c r="AP665" s="33"/>
      <c r="AQ665" s="33">
        <f t="shared" si="731"/>
        <v>0</v>
      </c>
      <c r="AR665" s="27">
        <f t="shared" si="767"/>
        <v>0</v>
      </c>
      <c r="AS665" s="27">
        <f t="shared" si="732"/>
        <v>0</v>
      </c>
      <c r="AT665" s="28">
        <f>IF((AT664+AN665+AO665)&gt;=$B$2*'SFV+BESS'!$I$9, $B$2*'SFV+BESS'!$I$9, (AT664+AN665+AO665))</f>
        <v>173.61249999999998</v>
      </c>
      <c r="AU665" s="110">
        <f t="shared" si="768"/>
        <v>49.086071190777005</v>
      </c>
      <c r="AZ665" s="251"/>
      <c r="BA665" s="41">
        <v>27.3333333333334</v>
      </c>
      <c r="BB665" s="33">
        <f t="shared" si="751"/>
        <v>20.518647630804924</v>
      </c>
      <c r="BC665" s="33">
        <f>Gen_Cons_Horario!B2851</f>
        <v>0</v>
      </c>
      <c r="BD665" s="35">
        <f t="shared" si="798"/>
        <v>20.518647630804924</v>
      </c>
      <c r="BE665" s="116">
        <f>IF(AND(BD665&gt;0,BD665*$B$4+BK664&lt;=$B$2*'SFV+BESS'!$I$9,BD665&lt;'SFV+BESS'!$I$7), BD665*$B$4, IF(AND(BD665&gt;0,BD665*$B$4+BK664&gt;$B$2*'SFV+BESS'!$I$9,BD665*$B$4&lt;'SFV+BESS'!$I$7),$B$2*'SFV+BESS'!$I$9-BK664,IF(AND(BD665&gt;0,BD665*$B$4+BK664&gt;$B$2*'SFV+BESS'!$I$9,BD665*$B$4&gt;'SFV+BESS'!$I$7,BK664&lt;$B$2*'SFV+BESS'!$I$9),$B$2*'SFV+BESS'!$I$9-BK664,IF(AND(BD665&gt;0,BD665*$B$4+BK664&lt;=$B$2*'SFV+BESS'!$I$9,BD665&gt;'SFV+BESS'!$I$7),'SFV+BESS'!$I$7,0))))</f>
        <v>0</v>
      </c>
      <c r="BF665" s="27">
        <f>IF(AND(BD665&lt;0,BK664+BD665/$B$5&gt;$H$2,-BD665/'Carga-Descarga Año'!$B$5&lt;'SFV+BESS'!$I$7),BD665/$B$5,IF(AND(BD665&lt;0,BK664+BD665/$B$5&gt;$H$2,-BD665/'Carga-Descarga Año'!$B$5&gt;'SFV+BESS'!$I$7),-'SFV+BESS'!$I$7,IF(AND(BD665&lt;0,BK664+BD665/$B$5&lt;$H$2),-MIN('SFV+BESS'!$I$7,BK664-$H$2),0)))</f>
        <v>0</v>
      </c>
      <c r="BG665" s="33"/>
      <c r="BH665" s="33">
        <f t="shared" si="733"/>
        <v>0</v>
      </c>
      <c r="BI665" s="27">
        <f t="shared" si="769"/>
        <v>0</v>
      </c>
      <c r="BJ665" s="27">
        <f t="shared" si="734"/>
        <v>0</v>
      </c>
      <c r="BK665" s="28">
        <f>IF((BK664+BE665+BF665)&gt;=$B$2*'SFV+BESS'!$I$9, $B$2*'SFV+BESS'!$I$9, (BK664+BE665+BF665))</f>
        <v>173.61249999999998</v>
      </c>
      <c r="BL665" s="110">
        <f t="shared" si="770"/>
        <v>20.518647630804924</v>
      </c>
      <c r="BQ665" s="251"/>
      <c r="BR665" s="41">
        <v>27.3333333333334</v>
      </c>
      <c r="BS665" s="33">
        <f t="shared" si="752"/>
        <v>1.3517615596903494</v>
      </c>
      <c r="BT665" s="33">
        <f>Gen_Cons_Horario!B3571</f>
        <v>0</v>
      </c>
      <c r="BU665" s="35">
        <f t="shared" si="799"/>
        <v>1.3517615596903494</v>
      </c>
      <c r="BV665" s="116">
        <f>IF(AND(BU665&gt;0,BU665*$B$4+CB664&lt;=$B$2*'SFV+BESS'!$I$9,BU665&lt;'SFV+BESS'!$I$7), BU665*$B$4, IF(AND(BU665&gt;0,BU665*$B$4+CB664&gt;$B$2*'SFV+BESS'!$I$9,BU665*$B$4&lt;'SFV+BESS'!$I$7),$B$2*'SFV+BESS'!$I$9-CB664,IF(AND(BU665&gt;0,BU665*$B$4+CB664&gt;$B$2*'SFV+BESS'!$I$9,BU665*$B$4&gt;'SFV+BESS'!$I$7,CB664&lt;$B$2*'SFV+BESS'!$I$9),$B$2*'SFV+BESS'!$I$9-CB664,IF(AND(BU665&gt;0,BU665*$B$4+CB664&lt;=$B$2*'SFV+BESS'!$I$9,BU665&gt;'SFV+BESS'!$I$7),'SFV+BESS'!$I$7,0))))</f>
        <v>0</v>
      </c>
      <c r="BW665" s="27">
        <f>IF(AND(BU665&lt;0,CB664+BU665/$B$5&gt;$H$2,-BU665/'Carga-Descarga Año'!$B$5&lt;'SFV+BESS'!$I$7),BU665/$B$5,IF(AND(BU665&lt;0,CB664+BU665/$B$5&gt;$H$2,-BU665/'Carga-Descarga Año'!$B$5&gt;'SFV+BESS'!$I$7),-'SFV+BESS'!$I$7,IF(AND(BU665&lt;0,CB664+BU665/$B$5&lt;$H$2),-MIN('SFV+BESS'!$I$7,CB664-$H$2),0)))</f>
        <v>0</v>
      </c>
      <c r="BX665" s="33"/>
      <c r="BY665" s="33">
        <f t="shared" si="735"/>
        <v>0</v>
      </c>
      <c r="BZ665" s="27">
        <f t="shared" si="771"/>
        <v>0</v>
      </c>
      <c r="CA665" s="27">
        <f t="shared" si="772"/>
        <v>0</v>
      </c>
      <c r="CB665" s="28">
        <f>IF((CB664+BV665+BW665)&gt;=$B$2*'SFV+BESS'!$I$9, $B$2*'SFV+BESS'!$I$9, (CB664+BV665+BW665))</f>
        <v>173.61249999999998</v>
      </c>
      <c r="CC665" s="110">
        <f t="shared" si="773"/>
        <v>1.3517615596903494</v>
      </c>
      <c r="CH665" s="251"/>
      <c r="CI665" s="41">
        <v>27.3333333333334</v>
      </c>
      <c r="CJ665" s="33">
        <f t="shared" si="753"/>
        <v>0</v>
      </c>
      <c r="CK665" s="33">
        <f>Gen_Cons_Horario!B4315</f>
        <v>0</v>
      </c>
      <c r="CL665" s="35">
        <f t="shared" si="800"/>
        <v>0</v>
      </c>
      <c r="CM665" s="116">
        <f>IF(AND(CL665&gt;0,CL665*$B$4+CS664&lt;=$B$2*'SFV+BESS'!$I$9,CL665&lt;'SFV+BESS'!$I$7), CL665*$B$4, IF(AND(CL665&gt;0,CL665*$B$4+CS664&gt;$B$2*'SFV+BESS'!$I$9,CL665*$B$4&lt;'SFV+BESS'!$I$7),$B$2*'SFV+BESS'!$I$9-CS664,IF(AND(CL665&gt;0,CL665*$B$4+CS664&gt;$B$2*'SFV+BESS'!$I$9,CL665*$B$4&gt;'SFV+BESS'!$I$7,CS664&lt;$B$2*'SFV+BESS'!$I$9),$B$2*'SFV+BESS'!$I$9-CS664,IF(AND(CL665&gt;0,CL665*$B$4+CS664&lt;=$B$2*'SFV+BESS'!$I$9,CL665&gt;'SFV+BESS'!$I$7),'SFV+BESS'!$I$7,0))))</f>
        <v>0</v>
      </c>
      <c r="CN665" s="27">
        <f>IF(AND(CL665&lt;0,CS664+CL665/$B$5&gt;$H$2,-CL665/'Carga-Descarga Año'!$B$5&lt;'SFV+BESS'!$I$7),CL665/$B$5,IF(AND(CL665&lt;0,CS664+CL665/$B$5&gt;$H$2,-CL665/'Carga-Descarga Año'!$B$5&gt;'SFV+BESS'!$I$7),-'SFV+BESS'!$I$7,IF(AND(CL665&lt;0,CS664+CL665/$B$5&lt;$H$2),-MIN('SFV+BESS'!$I$7,CS664-$H$2),0)))</f>
        <v>0</v>
      </c>
      <c r="CO665" s="33"/>
      <c r="CP665" s="33">
        <f t="shared" si="736"/>
        <v>0</v>
      </c>
      <c r="CQ665" s="27">
        <f t="shared" si="774"/>
        <v>0</v>
      </c>
      <c r="CR665" s="27">
        <f t="shared" si="737"/>
        <v>0</v>
      </c>
      <c r="CS665" s="28">
        <f>IF((CS664+CM665+CN665)&gt;=$B$2*'SFV+BESS'!$I$9, $B$2*'SFV+BESS'!$I$9, (CS664+CM665+CN665))</f>
        <v>173.61249999999998</v>
      </c>
      <c r="CT665" s="110">
        <f t="shared" si="775"/>
        <v>0</v>
      </c>
      <c r="CY665" s="251"/>
      <c r="CZ665" s="41">
        <v>27.3333333333334</v>
      </c>
      <c r="DA665" s="33">
        <f t="shared" si="754"/>
        <v>0</v>
      </c>
      <c r="DB665" s="33">
        <f>Gen_Cons_Horario!B5035</f>
        <v>0</v>
      </c>
      <c r="DC665" s="35">
        <f t="shared" si="791"/>
        <v>0</v>
      </c>
      <c r="DD665" s="116">
        <f>IF(AND(DC665&gt;0,DC665*$B$4+DJ664&lt;=$B$2*'SFV+BESS'!$I$9,DC665&lt;'SFV+BESS'!$I$7), DC665*$B$4, IF(AND(DC665&gt;0,DC665*$B$4+DJ664&gt;$B$2*'SFV+BESS'!$I$9,DC665*$B$4&lt;'SFV+BESS'!$I$7),$B$2*'SFV+BESS'!$I$9-DJ664,IF(AND(DC665&gt;0,DC665*$B$4+DJ664&gt;$B$2*'SFV+BESS'!$I$9,DC665*$B$4&gt;'SFV+BESS'!$I$7,DJ664&lt;$B$2*'SFV+BESS'!$I$9),$B$2*'SFV+BESS'!$I$9-DJ664,IF(AND(DC665&gt;0,DC665*$B$4+DJ664&lt;=$B$2*'SFV+BESS'!$I$9,DC665&gt;'SFV+BESS'!$I$7),'SFV+BESS'!$I$7,0))))</f>
        <v>0</v>
      </c>
      <c r="DE665" s="27">
        <f>IF(AND(DC665&lt;0,DJ664+DC665/$B$5&gt;$H$2,-DC665/'Carga-Descarga Año'!$B$5&lt;'SFV+BESS'!$I$7),DC665/$B$5,IF(AND(DC665&lt;0,DJ664+DC665/$B$5&gt;$H$2,-DC665/'Carga-Descarga Año'!$B$5&gt;'SFV+BESS'!$I$7),-'SFV+BESS'!$I$7,IF(AND(DC665&lt;0,DJ664+DC665/$B$5&lt;$H$2),-MIN('SFV+BESS'!$I$7,DJ664-$H$2),0)))</f>
        <v>0</v>
      </c>
      <c r="DF665" s="33"/>
      <c r="DG665" s="33">
        <f t="shared" si="738"/>
        <v>0</v>
      </c>
      <c r="DH665" s="27">
        <f t="shared" si="776"/>
        <v>0</v>
      </c>
      <c r="DI665" s="27">
        <f t="shared" si="777"/>
        <v>0</v>
      </c>
      <c r="DJ665" s="28">
        <f>IF((DJ664+DD665+DE665)&gt;=$B$2*'SFV+BESS'!$I$9, $B$2*'SFV+BESS'!$I$9, (DJ664+DD665+DE665))</f>
        <v>173.61249999999998</v>
      </c>
      <c r="DK665" s="110">
        <f t="shared" si="778"/>
        <v>0</v>
      </c>
      <c r="DP665" s="251"/>
      <c r="DQ665" s="41">
        <v>27.3333333333334</v>
      </c>
      <c r="DR665" s="33">
        <f t="shared" si="755"/>
        <v>6.4835279294787034</v>
      </c>
      <c r="DS665" s="33">
        <f>Gen_Cons_Horario!B5779</f>
        <v>0</v>
      </c>
      <c r="DT665" s="35">
        <f t="shared" si="792"/>
        <v>6.4835279294787034</v>
      </c>
      <c r="DU665" s="116">
        <f>IF(AND(DT665&gt;0,DT665*$B$4+EA664&lt;=$B$2*'SFV+BESS'!$I$9,DT665&lt;'SFV+BESS'!$I$7), DT665*$B$4, IF(AND(DT665&gt;0,DT665*$B$4+EA664&gt;$B$2*'SFV+BESS'!$I$9,DT665*$B$4&lt;'SFV+BESS'!$I$7),$B$2*'SFV+BESS'!$I$9-EA664,IF(AND(DT665&gt;0,DT665*$B$4+EA664&gt;$B$2*'SFV+BESS'!$I$9,DT665*$B$4&gt;'SFV+BESS'!$I$7,EA664&lt;$B$2*'SFV+BESS'!$I$9),$B$2*'SFV+BESS'!$I$9-EA664,IF(AND(DT665&gt;0,DT665*$B$4+EA664&lt;=$B$2*'SFV+BESS'!$I$9,DT665&gt;'SFV+BESS'!$I$7),'SFV+BESS'!$I$7,0))))</f>
        <v>0</v>
      </c>
      <c r="DV665" s="27">
        <f>IF(AND(DT665&lt;0,EA664+DT665/$B$5&gt;$H$2,-DT665/'Carga-Descarga Año'!$B$5&lt;'SFV+BESS'!$I$7),DT665/$B$5,IF(AND(DT665&lt;0,EA664+DT665/$B$5&gt;$H$2,-DT665/'Carga-Descarga Año'!$B$5&gt;'SFV+BESS'!$I$7),-'SFV+BESS'!$I$7,IF(AND(DT665&lt;0,EA664+DT665/$B$5&lt;$H$2),-MIN('SFV+BESS'!$I$7,EA664-$H$2),0)))</f>
        <v>0</v>
      </c>
      <c r="DW665" s="33"/>
      <c r="DX665" s="33">
        <f t="shared" si="739"/>
        <v>0</v>
      </c>
      <c r="DY665" s="27">
        <f t="shared" si="779"/>
        <v>0</v>
      </c>
      <c r="DZ665" s="27">
        <f t="shared" si="740"/>
        <v>0</v>
      </c>
      <c r="EA665" s="28">
        <f>IF((EA664+DU665+DV665)&gt;=$B$2*'SFV+BESS'!$I$9, $B$2*'SFV+BESS'!$I$9, (EA664+DU665+DV665))</f>
        <v>173.61249999999998</v>
      </c>
      <c r="EB665" s="110">
        <f t="shared" si="780"/>
        <v>6.4835279294787034</v>
      </c>
      <c r="EG665" s="251"/>
      <c r="EH665" s="41">
        <v>27.3333333333334</v>
      </c>
      <c r="EI665" s="33">
        <f t="shared" si="756"/>
        <v>40.108563582829348</v>
      </c>
      <c r="EJ665" s="33">
        <f>Gen_Cons_Horario!B6523</f>
        <v>0</v>
      </c>
      <c r="EK665" s="35">
        <f t="shared" si="793"/>
        <v>40.108563582829348</v>
      </c>
      <c r="EL665" s="116">
        <f>IF(AND(EK665&gt;0,EK665*$B$4+ER664&lt;=$B$2*'SFV+BESS'!$I$9,EK665&lt;'SFV+BESS'!$I$7), EK665*$B$4, IF(AND(EK665&gt;0,EK665*$B$4+ER664&gt;$B$2*'SFV+BESS'!$I$9,EK665*$B$4&lt;'SFV+BESS'!$I$7),$B$2*'SFV+BESS'!$I$9-ER664,IF(AND(EK665&gt;0,EK665*$B$4+ER664&gt;$B$2*'SFV+BESS'!$I$9,EK665*$B$4&gt;'SFV+BESS'!$I$7,ER664&lt;$B$2*'SFV+BESS'!$I$9),$B$2*'SFV+BESS'!$I$9-ER664,IF(AND(EK665&gt;0,EK665*$B$4+ER664&lt;=$B$2*'SFV+BESS'!$I$9,EK665&gt;'SFV+BESS'!$I$7),'SFV+BESS'!$I$7,0))))</f>
        <v>0</v>
      </c>
      <c r="EM665" s="27">
        <f>IF(AND(EK665&lt;0,ER664+EK665/$B$5&gt;$H$2,-EK665/'Carga-Descarga Año'!$B$5&lt;'SFV+BESS'!$I$7),EK665/$B$5,IF(AND(EK665&lt;0,ER664+EK665/$B$5&gt;$H$2,-EK665/'Carga-Descarga Año'!$B$5&gt;'SFV+BESS'!$I$7),-'SFV+BESS'!$I$7,IF(AND(EK665&lt;0,ER664+EK665/$B$5&lt;$H$2),-MIN('SFV+BESS'!$I$7,ER664-$H$2),0)))</f>
        <v>0</v>
      </c>
      <c r="EN665" s="33"/>
      <c r="EO665" s="33">
        <f t="shared" si="741"/>
        <v>0</v>
      </c>
      <c r="EP665" s="27">
        <f t="shared" si="781"/>
        <v>0</v>
      </c>
      <c r="EQ665" s="27">
        <f t="shared" si="742"/>
        <v>0</v>
      </c>
      <c r="ER665" s="28">
        <f>IF((ER664+EL665+EM665)&gt;=$B$2*'SFV+BESS'!$I$9, $B$2*'SFV+BESS'!$I$9, (ER664+EL665+EM665))</f>
        <v>173.61249999999998</v>
      </c>
      <c r="ES665" s="110">
        <f t="shared" si="782"/>
        <v>40.108563582829348</v>
      </c>
      <c r="EX665" s="251"/>
      <c r="EY665" s="41">
        <v>27.3333333333334</v>
      </c>
      <c r="EZ665" s="33">
        <f t="shared" si="757"/>
        <v>65.465247118483433</v>
      </c>
      <c r="FA665" s="33">
        <f>Gen_Cons_Horario!B7243</f>
        <v>100.6695</v>
      </c>
      <c r="FB665" s="35">
        <f t="shared" si="794"/>
        <v>-35.204252881516567</v>
      </c>
      <c r="FC665" s="116">
        <f>IF(AND(FB665&gt;0,FB665*$B$4+FI664&lt;=$B$2*'SFV+BESS'!$I$9,FB665&lt;'SFV+BESS'!$I$7), FB665*$B$4, IF(AND(FB665&gt;0,FB665*$B$4+FI664&gt;$B$2*'SFV+BESS'!$I$9,FB665*$B$4&lt;'SFV+BESS'!$I$7),$B$2*'SFV+BESS'!$I$9-FI664,IF(AND(FB665&gt;0,FB665*$B$4+FI664&gt;$B$2*'SFV+BESS'!$I$9,FB665*$B$4&gt;'SFV+BESS'!$I$7,FI664&lt;$B$2*'SFV+BESS'!$I$9),$B$2*'SFV+BESS'!$I$9-FI664,IF(AND(FB665&gt;0,FB665*$B$4+FI664&lt;=$B$2*'SFV+BESS'!$I$9,FB665&gt;'SFV+BESS'!$I$7),'SFV+BESS'!$I$7,0))))</f>
        <v>0</v>
      </c>
      <c r="FD665" s="27">
        <f>IF(AND(FB665&lt;0,FI664+FB665/$B$5&gt;$H$2,-FB665/'Carga-Descarga Año'!$B$5&lt;'SFV+BESS'!$I$7),FB665/$B$5,IF(AND(FB665&lt;0,FI664+FB665/$B$5&gt;$H$2,-FB665/'Carga-Descarga Año'!$B$5&gt;'SFV+BESS'!$I$7),-'SFV+BESS'!$I$7,IF(AND(FB665&lt;0,FI664+FB665/$B$5&lt;$H$2),-MIN('SFV+BESS'!$I$7,FI664-$H$2),0)))</f>
        <v>-37.057108296333233</v>
      </c>
      <c r="FE665" s="33"/>
      <c r="FF665" s="33">
        <f t="shared" si="743"/>
        <v>65.465247118483433</v>
      </c>
      <c r="FG665" s="27">
        <f t="shared" si="783"/>
        <v>35.204252881516567</v>
      </c>
      <c r="FH665" s="27">
        <f t="shared" si="744"/>
        <v>0</v>
      </c>
      <c r="FI665" s="28">
        <f>IF((FI664+FC665+FD665)&gt;=$B$2*'SFV+BESS'!$I$9, $B$2*'SFV+BESS'!$I$9, (FI664+FC665+FD665))</f>
        <v>136.55539170366674</v>
      </c>
      <c r="FJ665" s="110">
        <f t="shared" si="784"/>
        <v>0</v>
      </c>
      <c r="FO665" s="251"/>
      <c r="FP665" s="41">
        <v>27.3333333333334</v>
      </c>
      <c r="FQ665" s="33">
        <f t="shared" si="758"/>
        <v>73.71429995891431</v>
      </c>
      <c r="FR665" s="33">
        <f>Gen_Cons_Horario!B7987</f>
        <v>119.312</v>
      </c>
      <c r="FS665" s="35">
        <f t="shared" si="795"/>
        <v>-45.597700041085687</v>
      </c>
      <c r="FT665" s="116">
        <f>IF(AND(FS665&gt;0,FS665*$B$4+FZ664&lt;=$B$2*'SFV+BESS'!$I$9,FS665&lt;'SFV+BESS'!$I$7), FS665*$B$4, IF(AND(FS665&gt;0,FS665*$B$4+FZ664&gt;$B$2*'SFV+BESS'!$I$9,FS665*$B$4&lt;'SFV+BESS'!$I$7),$B$2*'SFV+BESS'!$I$9-FZ664,IF(AND(FS665&gt;0,FS665*$B$4+FZ664&gt;$B$2*'SFV+BESS'!$I$9,FS665*$B$4&gt;'SFV+BESS'!$I$7,FZ664&lt;$B$2*'SFV+BESS'!$I$9),$B$2*'SFV+BESS'!$I$9-FZ664,IF(AND(FS665&gt;0,FS665*$B$4+FZ664&lt;=$B$2*'SFV+BESS'!$I$9,FS665&gt;'SFV+BESS'!$I$7),'SFV+BESS'!$I$7,0))))</f>
        <v>0</v>
      </c>
      <c r="FU665" s="27">
        <f>IF(AND(FS665&lt;0,FZ664+FS665/$B$5&gt;$H$2,-FS665/'Carga-Descarga Año'!$B$5&lt;'SFV+BESS'!$I$7),FS665/$B$5,IF(AND(FS665&lt;0,FZ664+FS665/$B$5&gt;$H$2,-FS665/'Carga-Descarga Año'!$B$5&gt;'SFV+BESS'!$I$7),-'SFV+BESS'!$I$7,IF(AND(FS665&lt;0,FZ664+FS665/$B$5&lt;$H$2),-MIN('SFV+BESS'!$I$7,FZ664-$H$2),0)))</f>
        <v>-47.997578990616518</v>
      </c>
      <c r="FV665" s="33"/>
      <c r="FW665" s="33">
        <f t="shared" si="745"/>
        <v>73.71429995891431</v>
      </c>
      <c r="FX665" s="27">
        <f t="shared" si="785"/>
        <v>45.597700041085687</v>
      </c>
      <c r="FY665" s="27">
        <f t="shared" si="746"/>
        <v>0</v>
      </c>
      <c r="FZ665" s="28">
        <f>IF((FZ664+FT665+FU665)&gt;=$B$2*'SFV+BESS'!$I$9, $B$2*'SFV+BESS'!$I$9, (FZ664+FT665+FU665))</f>
        <v>125.61492100938347</v>
      </c>
      <c r="GA665" s="110">
        <f t="shared" si="786"/>
        <v>0</v>
      </c>
      <c r="GF665" s="251"/>
      <c r="GG665" s="41">
        <v>27.3333333333334</v>
      </c>
      <c r="GH665" s="33">
        <f t="shared" si="759"/>
        <v>70.863960389078386</v>
      </c>
      <c r="GI665" s="33">
        <f>Gen_Cons_Horario!B8707</f>
        <v>69.656000000000006</v>
      </c>
      <c r="GJ665" s="35">
        <f t="shared" si="801"/>
        <v>1.2079603890783801</v>
      </c>
      <c r="GK665" s="116">
        <f>IF(AND(GJ665&gt;0,GJ665*$B$4+GQ664&lt;=$B$2*'SFV+BESS'!$I$9,GJ665&lt;'SFV+BESS'!$I$7), GJ665*$B$4, IF(AND(GJ665&gt;0,GJ665*$B$4+GQ664&gt;$B$2*'SFV+BESS'!$I$9,GJ665*$B$4&lt;'SFV+BESS'!$I$7),$B$2*'SFV+BESS'!$I$9-GQ664,IF(AND(GJ665&gt;0,GJ665*$B$4+GQ664&gt;$B$2*'SFV+BESS'!$I$9,GJ665*$B$4&gt;'SFV+BESS'!$I$7,GQ664&lt;$B$2*'SFV+BESS'!$I$9),$B$2*'SFV+BESS'!$I$9-GQ664,IF(AND(GJ665&gt;0,GJ665*$B$4+GQ664&lt;=$B$2*'SFV+BESS'!$I$9,GJ665&gt;'SFV+BESS'!$I$7),'SFV+BESS'!$I$7,0))))</f>
        <v>0</v>
      </c>
      <c r="GL665" s="27">
        <f>IF(AND(GJ665&lt;0,GQ664+GJ665/$B$5&gt;$H$2,-GJ665/'Carga-Descarga Año'!$B$5&lt;'SFV+BESS'!$I$7),GJ665/$B$5,IF(AND(GJ665&lt;0,GQ664+GJ665/$B$5&gt;$H$2,-GJ665/'Carga-Descarga Año'!$B$5&gt;'SFV+BESS'!$I$7),-'SFV+BESS'!$I$7,IF(AND(GJ665&lt;0,GQ664+GJ665/$B$5&lt;$H$2),-MIN('SFV+BESS'!$I$7,GQ664-$H$2),0)))</f>
        <v>0</v>
      </c>
      <c r="GM665" s="33"/>
      <c r="GN665" s="33">
        <f t="shared" si="747"/>
        <v>69.656000000000006</v>
      </c>
      <c r="GO665" s="27">
        <f t="shared" si="787"/>
        <v>0</v>
      </c>
      <c r="GP665" s="27">
        <f t="shared" si="748"/>
        <v>0</v>
      </c>
      <c r="GQ665" s="28">
        <f>IF((GQ664+GK665+GL665)&gt;=$B$2*'SFV+BESS'!$I$9, $B$2*'SFV+BESS'!$I$9, (GQ664+GK665+GL665))</f>
        <v>173.61249999999998</v>
      </c>
      <c r="GR665" s="110">
        <f t="shared" si="788"/>
        <v>1.2079603890783801</v>
      </c>
    </row>
    <row r="666" spans="1:200">
      <c r="A666" s="249"/>
      <c r="B666" s="41">
        <v>27.375</v>
      </c>
      <c r="C666" s="38">
        <f t="shared" si="730"/>
        <v>87.219064057968581</v>
      </c>
      <c r="D666" s="2">
        <f>Gen_Cons_Horario!B692</f>
        <v>119.312</v>
      </c>
      <c r="E666" s="140">
        <f t="shared" si="760"/>
        <v>-32.092935942031417</v>
      </c>
      <c r="F666" s="116">
        <f>IF(AND(E666&gt;0,E666*$B$4+L665&lt;=$B$2*'SFV+BESS'!$I$9,E666&lt;'SFV+BESS'!$I$7), E666*$B$4, IF(AND(E666&gt;0,E666*$B$4+L665&gt;$B$2*'SFV+BESS'!$I$9,E666*$B$4&lt;'SFV+BESS'!$I$7),$B$2*'SFV+BESS'!$I$9-L665,IF(AND(E666&gt;0,E666*$B$4+L665&gt;$B$2*'SFV+BESS'!$I$9,E666*$B$4&gt;'SFV+BESS'!$I$7,L665&lt;$B$2*'SFV+BESS'!$I$9),$B$2*'SFV+BESS'!$I$9-L665,IF(AND(E666&gt;0,E666*$B$4+L665&lt;=$B$2*'SFV+BESS'!$I$9,E666&gt;'SFV+BESS'!$I$7),'SFV+BESS'!$I$7,0))))</f>
        <v>0</v>
      </c>
      <c r="G666" s="27">
        <f>IF(AND(E666&lt;0,L665+E666/$B$5&gt;$H$2,-E666/'Carga-Descarga Año'!$B$5&lt;'SFV+BESS'!$I$7),E666/$B$5,IF(AND(E666&lt;0,L665+E666/$B$5&gt;$H$2,-E666/'Carga-Descarga Año'!$B$5&gt;'SFV+BESS'!$I$7),-'SFV+BESS'!$I$7,IF(AND(E666&lt;0,L665+E666/$B$5&lt;$H$2),-MIN('SFV+BESS'!$I$7,L665-$H$2),0)))</f>
        <v>-33.782037833717283</v>
      </c>
      <c r="I666" s="38">
        <f t="shared" si="761"/>
        <v>87.219064057968581</v>
      </c>
      <c r="J666" s="27">
        <f t="shared" si="763"/>
        <v>32.092935942031417</v>
      </c>
      <c r="K666" s="27">
        <f t="shared" si="762"/>
        <v>0</v>
      </c>
      <c r="L666" s="28">
        <f>IF((L665+F666+G666)&gt;=$B$2*'SFV+BESS'!$I$9, $B$2*'SFV+BESS'!$I$9, (L665+F666+G666))</f>
        <v>88.614208337115969</v>
      </c>
      <c r="M666" s="110">
        <f t="shared" si="764"/>
        <v>0</v>
      </c>
      <c r="R666" s="251"/>
      <c r="S666" s="41">
        <v>27.375</v>
      </c>
      <c r="T666" s="2">
        <f t="shared" si="749"/>
        <v>82.304323553126451</v>
      </c>
      <c r="U666" s="2">
        <f>Gen_Cons_Horario!B1436</f>
        <v>63.384500000000003</v>
      </c>
      <c r="V666" s="35">
        <f t="shared" si="796"/>
        <v>18.919823553126449</v>
      </c>
      <c r="W666" s="116">
        <f>IF(AND(V666&gt;0,V666*$B$4+AC665&lt;=$B$2*'SFV+BESS'!$I$9,V666&lt;'SFV+BESS'!$I$7), V666*$B$4, IF(AND(V666&gt;0,V666*$B$4+AC665&gt;$B$2*'SFV+BESS'!$I$9,V666*$B$4&lt;'SFV+BESS'!$I$7),$B$2*'SFV+BESS'!$I$9-AC665,IF(AND(V666&gt;0,V666*$B$4+AC665&gt;$B$2*'SFV+BESS'!$I$9,V666*$B$4&gt;'SFV+BESS'!$I$7,AC665&lt;$B$2*'SFV+BESS'!$I$9),$B$2*'SFV+BESS'!$I$9-AC665,IF(AND(V666&gt;0,V666*$B$4+AC665&lt;=$B$2*'SFV+BESS'!$I$9,V666&gt;'SFV+BESS'!$I$7),'SFV+BESS'!$I$7,0))))</f>
        <v>1.614249653485814</v>
      </c>
      <c r="X666" s="27">
        <f>IF(AND(V666&lt;0,AC665+V666/$B$5&gt;$H$2,-V666/'Carga-Descarga Año'!$B$5&lt;'SFV+BESS'!$I$7),V666/$B$5,IF(AND(V666&lt;0,AC665+V666/$B$5&gt;$H$2,-V666/'Carga-Descarga Año'!$B$5&gt;'SFV+BESS'!$I$7),-'SFV+BESS'!$I$7,IF(AND(V666&lt;0,AC665+V666/$B$5&lt;$H$2),-MIN('SFV+BESS'!$I$7,AC665-$H$2),0)))</f>
        <v>0</v>
      </c>
      <c r="Z666" s="33">
        <f t="shared" si="790"/>
        <v>63.384500000000003</v>
      </c>
      <c r="AA666" s="27">
        <f t="shared" si="765"/>
        <v>0</v>
      </c>
      <c r="AB666" s="27">
        <f t="shared" si="789"/>
        <v>0</v>
      </c>
      <c r="AC666" s="28">
        <f>IF((AC665+W666+X666)&gt;=$B$2*'SFV+BESS'!$I$9, $B$2*'SFV+BESS'!$I$9, (AC665+W666+X666))</f>
        <v>173.61249999999998</v>
      </c>
      <c r="AD666" s="110">
        <f t="shared" si="766"/>
        <v>17.220613391562434</v>
      </c>
      <c r="AI666" s="251"/>
      <c r="AJ666" s="41">
        <v>27.375</v>
      </c>
      <c r="AK666" s="52">
        <f t="shared" si="750"/>
        <v>81.411044901776492</v>
      </c>
      <c r="AL666" s="33">
        <f>Gen_Cons_Horario!B2108</f>
        <v>0</v>
      </c>
      <c r="AM666" s="35">
        <f t="shared" si="797"/>
        <v>81.411044901776492</v>
      </c>
      <c r="AN666" s="116">
        <f>IF(AND(AM666&gt;0,AM666*$B$4+AT665&lt;=$B$2*'SFV+BESS'!$I$9,AM666&lt;'SFV+BESS'!$I$7), AM666*$B$4, IF(AND(AM666&gt;0,AM666*$B$4+AT665&gt;$B$2*'SFV+BESS'!$I$9,AM666*$B$4&lt;'SFV+BESS'!$I$7),$B$2*'SFV+BESS'!$I$9-AT665,IF(AND(AM666&gt;0,AM666*$B$4+AT665&gt;$B$2*'SFV+BESS'!$I$9,AM666*$B$4&gt;'SFV+BESS'!$I$7,AT665&lt;$B$2*'SFV+BESS'!$I$9),$B$2*'SFV+BESS'!$I$9-AT665,IF(AND(AM666&gt;0,AM666*$B$4+AT665&lt;=$B$2*'SFV+BESS'!$I$9,AM666&gt;'SFV+BESS'!$I$7),'SFV+BESS'!$I$7,0))))</f>
        <v>0</v>
      </c>
      <c r="AO666" s="27">
        <f>IF(AND(AM666&lt;0,AT665+AM666/$B$5&gt;$H$2,-AM666/'Carga-Descarga Año'!$B$5&lt;'SFV+BESS'!$I$7),AM666/$B$5,IF(AND(AM666&lt;0,AT665+AM666/$B$5&gt;$H$2,-AM666/'Carga-Descarga Año'!$B$5&gt;'SFV+BESS'!$I$7),-'SFV+BESS'!$I$7,IF(AND(AM666&lt;0,AT665+AM666/$B$5&lt;$H$2),-MIN('SFV+BESS'!$I$7,AT665-$H$2),0)))</f>
        <v>0</v>
      </c>
      <c r="AP666" s="33"/>
      <c r="AQ666" s="33">
        <f t="shared" si="731"/>
        <v>0</v>
      </c>
      <c r="AR666" s="27">
        <f t="shared" si="767"/>
        <v>0</v>
      </c>
      <c r="AS666" s="27">
        <f t="shared" si="732"/>
        <v>0</v>
      </c>
      <c r="AT666" s="28">
        <f>IF((AT665+AN666+AO666)&gt;=$B$2*'SFV+BESS'!$I$9, $B$2*'SFV+BESS'!$I$9, (AT665+AN666+AO666))</f>
        <v>173.61249999999998</v>
      </c>
      <c r="AU666" s="110">
        <f t="shared" si="768"/>
        <v>81.411044901776492</v>
      </c>
      <c r="AZ666" s="251"/>
      <c r="BA666" s="41">
        <v>27.375</v>
      </c>
      <c r="BB666" s="33">
        <f t="shared" si="751"/>
        <v>71.326727478512353</v>
      </c>
      <c r="BC666" s="33">
        <f>Gen_Cons_Horario!B2852</f>
        <v>0</v>
      </c>
      <c r="BD666" s="35">
        <f t="shared" si="798"/>
        <v>71.326727478512353</v>
      </c>
      <c r="BE666" s="116">
        <f>IF(AND(BD666&gt;0,BD666*$B$4+BK665&lt;=$B$2*'SFV+BESS'!$I$9,BD666&lt;'SFV+BESS'!$I$7), BD666*$B$4, IF(AND(BD666&gt;0,BD666*$B$4+BK665&gt;$B$2*'SFV+BESS'!$I$9,BD666*$B$4&lt;'SFV+BESS'!$I$7),$B$2*'SFV+BESS'!$I$9-BK665,IF(AND(BD666&gt;0,BD666*$B$4+BK665&gt;$B$2*'SFV+BESS'!$I$9,BD666*$B$4&gt;'SFV+BESS'!$I$7,BK665&lt;$B$2*'SFV+BESS'!$I$9),$B$2*'SFV+BESS'!$I$9-BK665,IF(AND(BD666&gt;0,BD666*$B$4+BK665&lt;=$B$2*'SFV+BESS'!$I$9,BD666&gt;'SFV+BESS'!$I$7),'SFV+BESS'!$I$7,0))))</f>
        <v>0</v>
      </c>
      <c r="BF666" s="27">
        <f>IF(AND(BD666&lt;0,BK665+BD666/$B$5&gt;$H$2,-BD666/'Carga-Descarga Año'!$B$5&lt;'SFV+BESS'!$I$7),BD666/$B$5,IF(AND(BD666&lt;0,BK665+BD666/$B$5&gt;$H$2,-BD666/'Carga-Descarga Año'!$B$5&gt;'SFV+BESS'!$I$7),-'SFV+BESS'!$I$7,IF(AND(BD666&lt;0,BK665+BD666/$B$5&lt;$H$2),-MIN('SFV+BESS'!$I$7,BK665-$H$2),0)))</f>
        <v>0</v>
      </c>
      <c r="BG666" s="33"/>
      <c r="BH666" s="33">
        <f t="shared" si="733"/>
        <v>0</v>
      </c>
      <c r="BI666" s="27">
        <f t="shared" si="769"/>
        <v>0</v>
      </c>
      <c r="BJ666" s="27">
        <f t="shared" si="734"/>
        <v>0</v>
      </c>
      <c r="BK666" s="28">
        <f>IF((BK665+BE666+BF666)&gt;=$B$2*'SFV+BESS'!$I$9, $B$2*'SFV+BESS'!$I$9, (BK665+BE666+BF666))</f>
        <v>173.61249999999998</v>
      </c>
      <c r="BL666" s="110">
        <f t="shared" si="770"/>
        <v>71.326727478512353</v>
      </c>
      <c r="BQ666" s="251"/>
      <c r="BR666" s="41">
        <v>27.375</v>
      </c>
      <c r="BS666" s="33">
        <f t="shared" si="752"/>
        <v>45.284012249626699</v>
      </c>
      <c r="BT666" s="33">
        <f>Gen_Cons_Horario!B3572</f>
        <v>0</v>
      </c>
      <c r="BU666" s="35">
        <f t="shared" si="799"/>
        <v>45.284012249626699</v>
      </c>
      <c r="BV666" s="116">
        <f>IF(AND(BU666&gt;0,BU666*$B$4+CB665&lt;=$B$2*'SFV+BESS'!$I$9,BU666&lt;'SFV+BESS'!$I$7), BU666*$B$4, IF(AND(BU666&gt;0,BU666*$B$4+CB665&gt;$B$2*'SFV+BESS'!$I$9,BU666*$B$4&lt;'SFV+BESS'!$I$7),$B$2*'SFV+BESS'!$I$9-CB665,IF(AND(BU666&gt;0,BU666*$B$4+CB665&gt;$B$2*'SFV+BESS'!$I$9,BU666*$B$4&gt;'SFV+BESS'!$I$7,CB665&lt;$B$2*'SFV+BESS'!$I$9),$B$2*'SFV+BESS'!$I$9-CB665,IF(AND(BU666&gt;0,BU666*$B$4+CB665&lt;=$B$2*'SFV+BESS'!$I$9,BU666&gt;'SFV+BESS'!$I$7),'SFV+BESS'!$I$7,0))))</f>
        <v>0</v>
      </c>
      <c r="BW666" s="27">
        <f>IF(AND(BU666&lt;0,CB665+BU666/$B$5&gt;$H$2,-BU666/'Carga-Descarga Año'!$B$5&lt;'SFV+BESS'!$I$7),BU666/$B$5,IF(AND(BU666&lt;0,CB665+BU666/$B$5&gt;$H$2,-BU666/'Carga-Descarga Año'!$B$5&gt;'SFV+BESS'!$I$7),-'SFV+BESS'!$I$7,IF(AND(BU666&lt;0,CB665+BU666/$B$5&lt;$H$2),-MIN('SFV+BESS'!$I$7,CB665-$H$2),0)))</f>
        <v>0</v>
      </c>
      <c r="BX666" s="33"/>
      <c r="BY666" s="33">
        <f t="shared" si="735"/>
        <v>0</v>
      </c>
      <c r="BZ666" s="27">
        <f t="shared" si="771"/>
        <v>0</v>
      </c>
      <c r="CA666" s="27">
        <f t="shared" si="772"/>
        <v>0</v>
      </c>
      <c r="CB666" s="28">
        <f>IF((CB665+BV666+BW666)&gt;=$B$2*'SFV+BESS'!$I$9, $B$2*'SFV+BESS'!$I$9, (CB665+BV666+BW666))</f>
        <v>173.61249999999998</v>
      </c>
      <c r="CC666" s="110">
        <f t="shared" si="773"/>
        <v>45.284012249626699</v>
      </c>
      <c r="CH666" s="251"/>
      <c r="CI666" s="41">
        <v>27.375</v>
      </c>
      <c r="CJ666" s="33">
        <f t="shared" si="753"/>
        <v>28.883763720356487</v>
      </c>
      <c r="CK666" s="33">
        <f>Gen_Cons_Horario!B4316</f>
        <v>0</v>
      </c>
      <c r="CL666" s="35">
        <f t="shared" si="800"/>
        <v>28.883763720356487</v>
      </c>
      <c r="CM666" s="116">
        <f>IF(AND(CL666&gt;0,CL666*$B$4+CS665&lt;=$B$2*'SFV+BESS'!$I$9,CL666&lt;'SFV+BESS'!$I$7), CL666*$B$4, IF(AND(CL666&gt;0,CL666*$B$4+CS665&gt;$B$2*'SFV+BESS'!$I$9,CL666*$B$4&lt;'SFV+BESS'!$I$7),$B$2*'SFV+BESS'!$I$9-CS665,IF(AND(CL666&gt;0,CL666*$B$4+CS665&gt;$B$2*'SFV+BESS'!$I$9,CL666*$B$4&gt;'SFV+BESS'!$I$7,CS665&lt;$B$2*'SFV+BESS'!$I$9),$B$2*'SFV+BESS'!$I$9-CS665,IF(AND(CL666&gt;0,CL666*$B$4+CS665&lt;=$B$2*'SFV+BESS'!$I$9,CL666&gt;'SFV+BESS'!$I$7),'SFV+BESS'!$I$7,0))))</f>
        <v>0</v>
      </c>
      <c r="CN666" s="27">
        <f>IF(AND(CL666&lt;0,CS665+CL666/$B$5&gt;$H$2,-CL666/'Carga-Descarga Año'!$B$5&lt;'SFV+BESS'!$I$7),CL666/$B$5,IF(AND(CL666&lt;0,CS665+CL666/$B$5&gt;$H$2,-CL666/'Carga-Descarga Año'!$B$5&gt;'SFV+BESS'!$I$7),-'SFV+BESS'!$I$7,IF(AND(CL666&lt;0,CS665+CL666/$B$5&lt;$H$2),-MIN('SFV+BESS'!$I$7,CS665-$H$2),0)))</f>
        <v>0</v>
      </c>
      <c r="CO666" s="33"/>
      <c r="CP666" s="33">
        <f t="shared" si="736"/>
        <v>0</v>
      </c>
      <c r="CQ666" s="27">
        <f t="shared" si="774"/>
        <v>0</v>
      </c>
      <c r="CR666" s="27">
        <f t="shared" si="737"/>
        <v>0</v>
      </c>
      <c r="CS666" s="28">
        <f>IF((CS665+CM666+CN666)&gt;=$B$2*'SFV+BESS'!$I$9, $B$2*'SFV+BESS'!$I$9, (CS665+CM666+CN666))</f>
        <v>173.61249999999998</v>
      </c>
      <c r="CT666" s="110">
        <f t="shared" si="775"/>
        <v>28.883763720356487</v>
      </c>
      <c r="CY666" s="251"/>
      <c r="CZ666" s="41">
        <v>27.375</v>
      </c>
      <c r="DA666" s="33">
        <f t="shared" si="754"/>
        <v>35.322613829837657</v>
      </c>
      <c r="DB666" s="33">
        <f>Gen_Cons_Horario!B5036</f>
        <v>0</v>
      </c>
      <c r="DC666" s="35">
        <f t="shared" si="791"/>
        <v>35.322613829837657</v>
      </c>
      <c r="DD666" s="116">
        <f>IF(AND(DC666&gt;0,DC666*$B$4+DJ665&lt;=$B$2*'SFV+BESS'!$I$9,DC666&lt;'SFV+BESS'!$I$7), DC666*$B$4, IF(AND(DC666&gt;0,DC666*$B$4+DJ665&gt;$B$2*'SFV+BESS'!$I$9,DC666*$B$4&lt;'SFV+BESS'!$I$7),$B$2*'SFV+BESS'!$I$9-DJ665,IF(AND(DC666&gt;0,DC666*$B$4+DJ665&gt;$B$2*'SFV+BESS'!$I$9,DC666*$B$4&gt;'SFV+BESS'!$I$7,DJ665&lt;$B$2*'SFV+BESS'!$I$9),$B$2*'SFV+BESS'!$I$9-DJ665,IF(AND(DC666&gt;0,DC666*$B$4+DJ665&lt;=$B$2*'SFV+BESS'!$I$9,DC666&gt;'SFV+BESS'!$I$7),'SFV+BESS'!$I$7,0))))</f>
        <v>0</v>
      </c>
      <c r="DE666" s="27">
        <f>IF(AND(DC666&lt;0,DJ665+DC666/$B$5&gt;$H$2,-DC666/'Carga-Descarga Año'!$B$5&lt;'SFV+BESS'!$I$7),DC666/$B$5,IF(AND(DC666&lt;0,DJ665+DC666/$B$5&gt;$H$2,-DC666/'Carga-Descarga Año'!$B$5&gt;'SFV+BESS'!$I$7),-'SFV+BESS'!$I$7,IF(AND(DC666&lt;0,DJ665+DC666/$B$5&lt;$H$2),-MIN('SFV+BESS'!$I$7,DJ665-$H$2),0)))</f>
        <v>0</v>
      </c>
      <c r="DF666" s="33"/>
      <c r="DG666" s="33">
        <f t="shared" si="738"/>
        <v>0</v>
      </c>
      <c r="DH666" s="27">
        <f t="shared" si="776"/>
        <v>0</v>
      </c>
      <c r="DI666" s="27">
        <f t="shared" si="777"/>
        <v>0</v>
      </c>
      <c r="DJ666" s="28">
        <f>IF((DJ665+DD666+DE666)&gt;=$B$2*'SFV+BESS'!$I$9, $B$2*'SFV+BESS'!$I$9, (DJ665+DD666+DE666))</f>
        <v>173.61249999999998</v>
      </c>
      <c r="DK666" s="110">
        <f t="shared" si="778"/>
        <v>35.322613829837657</v>
      </c>
      <c r="DP666" s="251"/>
      <c r="DQ666" s="41">
        <v>27.375</v>
      </c>
      <c r="DR666" s="33">
        <f t="shared" si="755"/>
        <v>51.868223435829627</v>
      </c>
      <c r="DS666" s="33">
        <f>Gen_Cons_Horario!B5780</f>
        <v>0</v>
      </c>
      <c r="DT666" s="35">
        <f t="shared" si="792"/>
        <v>51.868223435829627</v>
      </c>
      <c r="DU666" s="116">
        <f>IF(AND(DT666&gt;0,DT666*$B$4+EA665&lt;=$B$2*'SFV+BESS'!$I$9,DT666&lt;'SFV+BESS'!$I$7), DT666*$B$4, IF(AND(DT666&gt;0,DT666*$B$4+EA665&gt;$B$2*'SFV+BESS'!$I$9,DT666*$B$4&lt;'SFV+BESS'!$I$7),$B$2*'SFV+BESS'!$I$9-EA665,IF(AND(DT666&gt;0,DT666*$B$4+EA665&gt;$B$2*'SFV+BESS'!$I$9,DT666*$B$4&gt;'SFV+BESS'!$I$7,EA665&lt;$B$2*'SFV+BESS'!$I$9),$B$2*'SFV+BESS'!$I$9-EA665,IF(AND(DT666&gt;0,DT666*$B$4+EA665&lt;=$B$2*'SFV+BESS'!$I$9,DT666&gt;'SFV+BESS'!$I$7),'SFV+BESS'!$I$7,0))))</f>
        <v>0</v>
      </c>
      <c r="DV666" s="27">
        <f>IF(AND(DT666&lt;0,EA665+DT666/$B$5&gt;$H$2,-DT666/'Carga-Descarga Año'!$B$5&lt;'SFV+BESS'!$I$7),DT666/$B$5,IF(AND(DT666&lt;0,EA665+DT666/$B$5&gt;$H$2,-DT666/'Carga-Descarga Año'!$B$5&gt;'SFV+BESS'!$I$7),-'SFV+BESS'!$I$7,IF(AND(DT666&lt;0,EA665+DT666/$B$5&lt;$H$2),-MIN('SFV+BESS'!$I$7,EA665-$H$2),0)))</f>
        <v>0</v>
      </c>
      <c r="DW666" s="33"/>
      <c r="DX666" s="33">
        <f t="shared" si="739"/>
        <v>0</v>
      </c>
      <c r="DY666" s="27">
        <f t="shared" si="779"/>
        <v>0</v>
      </c>
      <c r="DZ666" s="27">
        <f t="shared" si="740"/>
        <v>0</v>
      </c>
      <c r="EA666" s="28">
        <f>IF((EA665+DU666+DV666)&gt;=$B$2*'SFV+BESS'!$I$9, $B$2*'SFV+BESS'!$I$9, (EA665+DU666+DV666))</f>
        <v>173.61249999999998</v>
      </c>
      <c r="EB666" s="110">
        <f t="shared" si="780"/>
        <v>51.868223435829627</v>
      </c>
      <c r="EG666" s="251"/>
      <c r="EH666" s="41">
        <v>27.375</v>
      </c>
      <c r="EI666" s="33">
        <f t="shared" si="756"/>
        <v>72.15510433493921</v>
      </c>
      <c r="EJ666" s="33">
        <f>Gen_Cons_Horario!B6524</f>
        <v>0</v>
      </c>
      <c r="EK666" s="35">
        <f t="shared" si="793"/>
        <v>72.15510433493921</v>
      </c>
      <c r="EL666" s="116">
        <f>IF(AND(EK666&gt;0,EK666*$B$4+ER665&lt;=$B$2*'SFV+BESS'!$I$9,EK666&lt;'SFV+BESS'!$I$7), EK666*$B$4, IF(AND(EK666&gt;0,EK666*$B$4+ER665&gt;$B$2*'SFV+BESS'!$I$9,EK666*$B$4&lt;'SFV+BESS'!$I$7),$B$2*'SFV+BESS'!$I$9-ER665,IF(AND(EK666&gt;0,EK666*$B$4+ER665&gt;$B$2*'SFV+BESS'!$I$9,EK666*$B$4&gt;'SFV+BESS'!$I$7,ER665&lt;$B$2*'SFV+BESS'!$I$9),$B$2*'SFV+BESS'!$I$9-ER665,IF(AND(EK666&gt;0,EK666*$B$4+ER665&lt;=$B$2*'SFV+BESS'!$I$9,EK666&gt;'SFV+BESS'!$I$7),'SFV+BESS'!$I$7,0))))</f>
        <v>0</v>
      </c>
      <c r="EM666" s="27">
        <f>IF(AND(EK666&lt;0,ER665+EK666/$B$5&gt;$H$2,-EK666/'Carga-Descarga Año'!$B$5&lt;'SFV+BESS'!$I$7),EK666/$B$5,IF(AND(EK666&lt;0,ER665+EK666/$B$5&gt;$H$2,-EK666/'Carga-Descarga Año'!$B$5&gt;'SFV+BESS'!$I$7),-'SFV+BESS'!$I$7,IF(AND(EK666&lt;0,ER665+EK666/$B$5&lt;$H$2),-MIN('SFV+BESS'!$I$7,ER665-$H$2),0)))</f>
        <v>0</v>
      </c>
      <c r="EN666" s="33"/>
      <c r="EO666" s="33">
        <f t="shared" si="741"/>
        <v>0</v>
      </c>
      <c r="EP666" s="27">
        <f t="shared" si="781"/>
        <v>0</v>
      </c>
      <c r="EQ666" s="27">
        <f t="shared" si="742"/>
        <v>0</v>
      </c>
      <c r="ER666" s="28">
        <f>IF((ER665+EL666+EM666)&gt;=$B$2*'SFV+BESS'!$I$9, $B$2*'SFV+BESS'!$I$9, (ER665+EL666+EM666))</f>
        <v>173.61249999999998</v>
      </c>
      <c r="ES666" s="110">
        <f t="shared" si="782"/>
        <v>72.15510433493921</v>
      </c>
      <c r="EX666" s="251"/>
      <c r="EY666" s="41">
        <v>27.375</v>
      </c>
      <c r="EZ666" s="33">
        <f t="shared" si="757"/>
        <v>83.787881880507953</v>
      </c>
      <c r="FA666" s="33">
        <f>Gen_Cons_Horario!B7244</f>
        <v>100.6695</v>
      </c>
      <c r="FB666" s="35">
        <f t="shared" si="794"/>
        <v>-16.881618119492046</v>
      </c>
      <c r="FC666" s="116">
        <f>IF(AND(FB666&gt;0,FB666*$B$4+FI665&lt;=$B$2*'SFV+BESS'!$I$9,FB666&lt;'SFV+BESS'!$I$7), FB666*$B$4, IF(AND(FB666&gt;0,FB666*$B$4+FI665&gt;$B$2*'SFV+BESS'!$I$9,FB666*$B$4&lt;'SFV+BESS'!$I$7),$B$2*'SFV+BESS'!$I$9-FI665,IF(AND(FB666&gt;0,FB666*$B$4+FI665&gt;$B$2*'SFV+BESS'!$I$9,FB666*$B$4&gt;'SFV+BESS'!$I$7,FI665&lt;$B$2*'SFV+BESS'!$I$9),$B$2*'SFV+BESS'!$I$9-FI665,IF(AND(FB666&gt;0,FB666*$B$4+FI665&lt;=$B$2*'SFV+BESS'!$I$9,FB666&gt;'SFV+BESS'!$I$7),'SFV+BESS'!$I$7,0))))</f>
        <v>0</v>
      </c>
      <c r="FD666" s="27">
        <f>IF(AND(FB666&lt;0,FI665+FB666/$B$5&gt;$H$2,-FB666/'Carga-Descarga Año'!$B$5&lt;'SFV+BESS'!$I$7),FB666/$B$5,IF(AND(FB666&lt;0,FI665+FB666/$B$5&gt;$H$2,-FB666/'Carga-Descarga Año'!$B$5&gt;'SFV+BESS'!$I$7),-'SFV+BESS'!$I$7,IF(AND(FB666&lt;0,FI665+FB666/$B$5&lt;$H$2),-MIN('SFV+BESS'!$I$7,FI665-$H$2),0)))</f>
        <v>-17.770124336307418</v>
      </c>
      <c r="FE666" s="33"/>
      <c r="FF666" s="33">
        <f t="shared" si="743"/>
        <v>83.787881880507953</v>
      </c>
      <c r="FG666" s="27">
        <f t="shared" si="783"/>
        <v>16.881618119492046</v>
      </c>
      <c r="FH666" s="27">
        <f t="shared" si="744"/>
        <v>0</v>
      </c>
      <c r="FI666" s="28">
        <f>IF((FI665+FC666+FD666)&gt;=$B$2*'SFV+BESS'!$I$9, $B$2*'SFV+BESS'!$I$9, (FI665+FC666+FD666))</f>
        <v>118.78526736735932</v>
      </c>
      <c r="FJ666" s="110">
        <f t="shared" si="784"/>
        <v>0</v>
      </c>
      <c r="FO666" s="251"/>
      <c r="FP666" s="41">
        <v>27.375</v>
      </c>
      <c r="FQ666" s="33">
        <f t="shared" si="758"/>
        <v>88.522249840285639</v>
      </c>
      <c r="FR666" s="33">
        <f>Gen_Cons_Horario!B7988</f>
        <v>82.027000000000001</v>
      </c>
      <c r="FS666" s="35">
        <f t="shared" si="795"/>
        <v>6.4952498402856378</v>
      </c>
      <c r="FT666" s="116">
        <f>IF(AND(FS666&gt;0,FS666*$B$4+FZ665&lt;=$B$2*'SFV+BESS'!$I$9,FS666&lt;'SFV+BESS'!$I$7), FS666*$B$4, IF(AND(FS666&gt;0,FS666*$B$4+FZ665&gt;$B$2*'SFV+BESS'!$I$9,FS666*$B$4&lt;'SFV+BESS'!$I$7),$B$2*'SFV+BESS'!$I$9-FZ665,IF(AND(FS666&gt;0,FS666*$B$4+FZ665&gt;$B$2*'SFV+BESS'!$I$9,FS666*$B$4&gt;'SFV+BESS'!$I$7,FZ665&lt;$B$2*'SFV+BESS'!$I$9),$B$2*'SFV+BESS'!$I$9-FZ665,IF(AND(FS666&gt;0,FS666*$B$4+FZ665&lt;=$B$2*'SFV+BESS'!$I$9,FS666&gt;'SFV+BESS'!$I$7),'SFV+BESS'!$I$7,0))))</f>
        <v>6.1704873482713554</v>
      </c>
      <c r="FU666" s="27">
        <f>IF(AND(FS666&lt;0,FZ665+FS666/$B$5&gt;$H$2,-FS666/'Carga-Descarga Año'!$B$5&lt;'SFV+BESS'!$I$7),FS666/$B$5,IF(AND(FS666&lt;0,FZ665+FS666/$B$5&gt;$H$2,-FS666/'Carga-Descarga Año'!$B$5&gt;'SFV+BESS'!$I$7),-'SFV+BESS'!$I$7,IF(AND(FS666&lt;0,FZ665+FS666/$B$5&lt;$H$2),-MIN('SFV+BESS'!$I$7,FZ665-$H$2),0)))</f>
        <v>0</v>
      </c>
      <c r="FV666" s="33"/>
      <c r="FW666" s="33">
        <f t="shared" si="745"/>
        <v>82.027000000000001</v>
      </c>
      <c r="FX666" s="27">
        <f t="shared" si="785"/>
        <v>0</v>
      </c>
      <c r="FY666" s="27">
        <f t="shared" si="746"/>
        <v>0</v>
      </c>
      <c r="FZ666" s="28">
        <f>IF((FZ665+FT666+FU666)&gt;=$B$2*'SFV+BESS'!$I$9, $B$2*'SFV+BESS'!$I$9, (FZ665+FT666+FU666))</f>
        <v>131.78540835765483</v>
      </c>
      <c r="GA666" s="110">
        <f t="shared" si="786"/>
        <v>0</v>
      </c>
      <c r="GF666" s="251"/>
      <c r="GG666" s="41">
        <v>27.375</v>
      </c>
      <c r="GH666" s="33">
        <f t="shared" si="759"/>
        <v>85.975736621117875</v>
      </c>
      <c r="GI666" s="33">
        <f>Gen_Cons_Horario!B8708</f>
        <v>69.656000000000006</v>
      </c>
      <c r="GJ666" s="35">
        <f t="shared" si="801"/>
        <v>16.319736621117869</v>
      </c>
      <c r="GK666" s="116">
        <f>IF(AND(GJ666&gt;0,GJ666*$B$4+GQ665&lt;=$B$2*'SFV+BESS'!$I$9,GJ666&lt;'SFV+BESS'!$I$7), GJ666*$B$4, IF(AND(GJ666&gt;0,GJ666*$B$4+GQ665&gt;$B$2*'SFV+BESS'!$I$9,GJ666*$B$4&lt;'SFV+BESS'!$I$7),$B$2*'SFV+BESS'!$I$9-GQ665,IF(AND(GJ666&gt;0,GJ666*$B$4+GQ665&gt;$B$2*'SFV+BESS'!$I$9,GJ666*$B$4&gt;'SFV+BESS'!$I$7,GQ665&lt;$B$2*'SFV+BESS'!$I$9),$B$2*'SFV+BESS'!$I$9-GQ665,IF(AND(GJ666&gt;0,GJ666*$B$4+GQ665&lt;=$B$2*'SFV+BESS'!$I$9,GJ666&gt;'SFV+BESS'!$I$7),'SFV+BESS'!$I$7,0))))</f>
        <v>0</v>
      </c>
      <c r="GL666" s="27">
        <f>IF(AND(GJ666&lt;0,GQ665+GJ666/$B$5&gt;$H$2,-GJ666/'Carga-Descarga Año'!$B$5&lt;'SFV+BESS'!$I$7),GJ666/$B$5,IF(AND(GJ666&lt;0,GQ665+GJ666/$B$5&gt;$H$2,-GJ666/'Carga-Descarga Año'!$B$5&gt;'SFV+BESS'!$I$7),-'SFV+BESS'!$I$7,IF(AND(GJ666&lt;0,GQ665+GJ666/$B$5&lt;$H$2),-MIN('SFV+BESS'!$I$7,GQ665-$H$2),0)))</f>
        <v>0</v>
      </c>
      <c r="GM666" s="33"/>
      <c r="GN666" s="33">
        <f t="shared" si="747"/>
        <v>69.656000000000006</v>
      </c>
      <c r="GO666" s="27">
        <f t="shared" si="787"/>
        <v>0</v>
      </c>
      <c r="GP666" s="27">
        <f t="shared" si="748"/>
        <v>0</v>
      </c>
      <c r="GQ666" s="28">
        <f>IF((GQ665+GK666+GL666)&gt;=$B$2*'SFV+BESS'!$I$9, $B$2*'SFV+BESS'!$I$9, (GQ665+GK666+GL666))</f>
        <v>173.61249999999998</v>
      </c>
      <c r="GR666" s="110">
        <f t="shared" si="788"/>
        <v>16.319736621117869</v>
      </c>
    </row>
    <row r="667" spans="1:200">
      <c r="A667" s="249"/>
      <c r="B667" s="41">
        <v>27.4166666666667</v>
      </c>
      <c r="C667" s="38">
        <f t="shared" si="730"/>
        <v>102.56597254203621</v>
      </c>
      <c r="D667" s="2">
        <f>Gen_Cons_Horario!B693</f>
        <v>119.312</v>
      </c>
      <c r="E667" s="140">
        <f t="shared" si="760"/>
        <v>-16.746027457963791</v>
      </c>
      <c r="F667" s="116">
        <f>IF(AND(E667&gt;0,E667*$B$4+L666&lt;=$B$2*'SFV+BESS'!$I$9,E667&lt;'SFV+BESS'!$I$7), E667*$B$4, IF(AND(E667&gt;0,E667*$B$4+L666&gt;$B$2*'SFV+BESS'!$I$9,E667*$B$4&lt;'SFV+BESS'!$I$7),$B$2*'SFV+BESS'!$I$9-L666,IF(AND(E667&gt;0,E667*$B$4+L666&gt;$B$2*'SFV+BESS'!$I$9,E667*$B$4&gt;'SFV+BESS'!$I$7,L666&lt;$B$2*'SFV+BESS'!$I$9),$B$2*'SFV+BESS'!$I$9-L666,IF(AND(E667&gt;0,E667*$B$4+L666&lt;=$B$2*'SFV+BESS'!$I$9,E667&gt;'SFV+BESS'!$I$7),'SFV+BESS'!$I$7,0))))</f>
        <v>0</v>
      </c>
      <c r="G667" s="27">
        <f>IF(AND(E667&lt;0,L666+E667/$B$5&gt;$H$2,-E667/'Carga-Descarga Año'!$B$5&lt;'SFV+BESS'!$I$7),E667/$B$5,IF(AND(E667&lt;0,L666+E667/$B$5&gt;$H$2,-E667/'Carga-Descarga Año'!$B$5&gt;'SFV+BESS'!$I$7),-'SFV+BESS'!$I$7,IF(AND(E667&lt;0,L666+E667/$B$5&lt;$H$2),-MIN('SFV+BESS'!$I$7,L666-$H$2),0)))</f>
        <v>-17.627397324172414</v>
      </c>
      <c r="I667" s="38">
        <f t="shared" si="761"/>
        <v>102.56597254203621</v>
      </c>
      <c r="J667" s="27">
        <f t="shared" si="763"/>
        <v>16.746027457963791</v>
      </c>
      <c r="K667" s="27">
        <f t="shared" si="762"/>
        <v>0</v>
      </c>
      <c r="L667" s="28">
        <f>IF((L666+F667+G667)&gt;=$B$2*'SFV+BESS'!$I$9, $B$2*'SFV+BESS'!$I$9, (L666+F667+G667))</f>
        <v>70.986811012943548</v>
      </c>
      <c r="M667" s="110">
        <f t="shared" si="764"/>
        <v>0</v>
      </c>
      <c r="R667" s="251"/>
      <c r="S667" s="41">
        <v>27.4166666666667</v>
      </c>
      <c r="T667" s="2">
        <f t="shared" si="749"/>
        <v>99.976027218608863</v>
      </c>
      <c r="U667" s="2">
        <f>Gen_Cons_Horario!B1437</f>
        <v>63.384500000000003</v>
      </c>
      <c r="V667" s="35">
        <f t="shared" si="796"/>
        <v>36.59152721860886</v>
      </c>
      <c r="W667" s="116">
        <f>IF(AND(V667&gt;0,V667*$B$4+AC666&lt;=$B$2*'SFV+BESS'!$I$9,V667&lt;'SFV+BESS'!$I$7), V667*$B$4, IF(AND(V667&gt;0,V667*$B$4+AC666&gt;$B$2*'SFV+BESS'!$I$9,V667*$B$4&lt;'SFV+BESS'!$I$7),$B$2*'SFV+BESS'!$I$9-AC666,IF(AND(V667&gt;0,V667*$B$4+AC666&gt;$B$2*'SFV+BESS'!$I$9,V667*$B$4&gt;'SFV+BESS'!$I$7,AC666&lt;$B$2*'SFV+BESS'!$I$9),$B$2*'SFV+BESS'!$I$9-AC666,IF(AND(V667&gt;0,V667*$B$4+AC666&lt;=$B$2*'SFV+BESS'!$I$9,V667&gt;'SFV+BESS'!$I$7),'SFV+BESS'!$I$7,0))))</f>
        <v>0</v>
      </c>
      <c r="X667" s="27">
        <f>IF(AND(V667&lt;0,AC666+V667/$B$5&gt;$H$2,-V667/'Carga-Descarga Año'!$B$5&lt;'SFV+BESS'!$I$7),V667/$B$5,IF(AND(V667&lt;0,AC666+V667/$B$5&gt;$H$2,-V667/'Carga-Descarga Año'!$B$5&gt;'SFV+BESS'!$I$7),-'SFV+BESS'!$I$7,IF(AND(V667&lt;0,AC666+V667/$B$5&lt;$H$2),-MIN('SFV+BESS'!$I$7,AC666-$H$2),0)))</f>
        <v>0</v>
      </c>
      <c r="Z667" s="33">
        <f t="shared" si="790"/>
        <v>63.384500000000003</v>
      </c>
      <c r="AA667" s="27">
        <f t="shared" si="765"/>
        <v>0</v>
      </c>
      <c r="AB667" s="27">
        <f t="shared" si="789"/>
        <v>0</v>
      </c>
      <c r="AC667" s="28">
        <f>IF((AC666+W667+X667)&gt;=$B$2*'SFV+BESS'!$I$9, $B$2*'SFV+BESS'!$I$9, (AC666+W667+X667))</f>
        <v>173.61249999999998</v>
      </c>
      <c r="AD667" s="110">
        <f t="shared" si="766"/>
        <v>36.59152721860886</v>
      </c>
      <c r="AI667" s="251"/>
      <c r="AJ667" s="41">
        <v>27.4166666666667</v>
      </c>
      <c r="AK667" s="52">
        <f t="shared" si="750"/>
        <v>98.343173988490506</v>
      </c>
      <c r="AL667" s="33">
        <f>Gen_Cons_Horario!B2109</f>
        <v>0</v>
      </c>
      <c r="AM667" s="35">
        <f t="shared" si="797"/>
        <v>98.343173988490506</v>
      </c>
      <c r="AN667" s="116">
        <f>IF(AND(AM667&gt;0,AM667*$B$4+AT666&lt;=$B$2*'SFV+BESS'!$I$9,AM667&lt;'SFV+BESS'!$I$7), AM667*$B$4, IF(AND(AM667&gt;0,AM667*$B$4+AT666&gt;$B$2*'SFV+BESS'!$I$9,AM667*$B$4&lt;'SFV+BESS'!$I$7),$B$2*'SFV+BESS'!$I$9-AT666,IF(AND(AM667&gt;0,AM667*$B$4+AT666&gt;$B$2*'SFV+BESS'!$I$9,AM667*$B$4&gt;'SFV+BESS'!$I$7,AT666&lt;$B$2*'SFV+BESS'!$I$9),$B$2*'SFV+BESS'!$I$9-AT666,IF(AND(AM667&gt;0,AM667*$B$4+AT666&lt;=$B$2*'SFV+BESS'!$I$9,AM667&gt;'SFV+BESS'!$I$7),'SFV+BESS'!$I$7,0))))</f>
        <v>0</v>
      </c>
      <c r="AO667" s="27">
        <f>IF(AND(AM667&lt;0,AT666+AM667/$B$5&gt;$H$2,-AM667/'Carga-Descarga Año'!$B$5&lt;'SFV+BESS'!$I$7),AM667/$B$5,IF(AND(AM667&lt;0,AT666+AM667/$B$5&gt;$H$2,-AM667/'Carga-Descarga Año'!$B$5&gt;'SFV+BESS'!$I$7),-'SFV+BESS'!$I$7,IF(AND(AM667&lt;0,AT666+AM667/$B$5&lt;$H$2),-MIN('SFV+BESS'!$I$7,AT666-$H$2),0)))</f>
        <v>0</v>
      </c>
      <c r="AP667" s="33"/>
      <c r="AQ667" s="33">
        <f t="shared" si="731"/>
        <v>0</v>
      </c>
      <c r="AR667" s="27">
        <f t="shared" si="767"/>
        <v>0</v>
      </c>
      <c r="AS667" s="27">
        <f t="shared" si="732"/>
        <v>0</v>
      </c>
      <c r="AT667" s="28">
        <f>IF((AT666+AN667+AO667)&gt;=$B$2*'SFV+BESS'!$I$9, $B$2*'SFV+BESS'!$I$9, (AT666+AN667+AO667))</f>
        <v>173.61249999999998</v>
      </c>
      <c r="AU667" s="110">
        <f t="shared" si="768"/>
        <v>98.343173988490506</v>
      </c>
      <c r="AZ667" s="251"/>
      <c r="BA667" s="41">
        <v>27.4166666666667</v>
      </c>
      <c r="BB667" s="33">
        <f t="shared" si="751"/>
        <v>89.500386808653857</v>
      </c>
      <c r="BC667" s="33">
        <f>Gen_Cons_Horario!B2853</f>
        <v>0</v>
      </c>
      <c r="BD667" s="35">
        <f t="shared" si="798"/>
        <v>89.500386808653857</v>
      </c>
      <c r="BE667" s="116">
        <f>IF(AND(BD667&gt;0,BD667*$B$4+BK666&lt;=$B$2*'SFV+BESS'!$I$9,BD667&lt;'SFV+BESS'!$I$7), BD667*$B$4, IF(AND(BD667&gt;0,BD667*$B$4+BK666&gt;$B$2*'SFV+BESS'!$I$9,BD667*$B$4&lt;'SFV+BESS'!$I$7),$B$2*'SFV+BESS'!$I$9-BK666,IF(AND(BD667&gt;0,BD667*$B$4+BK666&gt;$B$2*'SFV+BESS'!$I$9,BD667*$B$4&gt;'SFV+BESS'!$I$7,BK666&lt;$B$2*'SFV+BESS'!$I$9),$B$2*'SFV+BESS'!$I$9-BK666,IF(AND(BD667&gt;0,BD667*$B$4+BK666&lt;=$B$2*'SFV+BESS'!$I$9,BD667&gt;'SFV+BESS'!$I$7),'SFV+BESS'!$I$7,0))))</f>
        <v>0</v>
      </c>
      <c r="BF667" s="27">
        <f>IF(AND(BD667&lt;0,BK666+BD667/$B$5&gt;$H$2,-BD667/'Carga-Descarga Año'!$B$5&lt;'SFV+BESS'!$I$7),BD667/$B$5,IF(AND(BD667&lt;0,BK666+BD667/$B$5&gt;$H$2,-BD667/'Carga-Descarga Año'!$B$5&gt;'SFV+BESS'!$I$7),-'SFV+BESS'!$I$7,IF(AND(BD667&lt;0,BK666+BD667/$B$5&lt;$H$2),-MIN('SFV+BESS'!$I$7,BK666-$H$2),0)))</f>
        <v>0</v>
      </c>
      <c r="BG667" s="33"/>
      <c r="BH667" s="33">
        <f t="shared" si="733"/>
        <v>0</v>
      </c>
      <c r="BI667" s="27">
        <f t="shared" si="769"/>
        <v>0</v>
      </c>
      <c r="BJ667" s="27">
        <f t="shared" si="734"/>
        <v>0</v>
      </c>
      <c r="BK667" s="28">
        <f>IF((BK666+BE667+BF667)&gt;=$B$2*'SFV+BESS'!$I$9, $B$2*'SFV+BESS'!$I$9, (BK666+BE667+BF667))</f>
        <v>173.61249999999998</v>
      </c>
      <c r="BL667" s="110">
        <f t="shared" si="770"/>
        <v>89.500386808653857</v>
      </c>
      <c r="BQ667" s="251"/>
      <c r="BR667" s="41">
        <v>27.4166666666667</v>
      </c>
      <c r="BS667" s="33">
        <f t="shared" si="752"/>
        <v>68.489252357644361</v>
      </c>
      <c r="BT667" s="33">
        <f>Gen_Cons_Horario!B3573</f>
        <v>0</v>
      </c>
      <c r="BU667" s="35">
        <f t="shared" si="799"/>
        <v>68.489252357644361</v>
      </c>
      <c r="BV667" s="116">
        <f>IF(AND(BU667&gt;0,BU667*$B$4+CB666&lt;=$B$2*'SFV+BESS'!$I$9,BU667&lt;'SFV+BESS'!$I$7), BU667*$B$4, IF(AND(BU667&gt;0,BU667*$B$4+CB666&gt;$B$2*'SFV+BESS'!$I$9,BU667*$B$4&lt;'SFV+BESS'!$I$7),$B$2*'SFV+BESS'!$I$9-CB666,IF(AND(BU667&gt;0,BU667*$B$4+CB666&gt;$B$2*'SFV+BESS'!$I$9,BU667*$B$4&gt;'SFV+BESS'!$I$7,CB666&lt;$B$2*'SFV+BESS'!$I$9),$B$2*'SFV+BESS'!$I$9-CB666,IF(AND(BU667&gt;0,BU667*$B$4+CB666&lt;=$B$2*'SFV+BESS'!$I$9,BU667&gt;'SFV+BESS'!$I$7),'SFV+BESS'!$I$7,0))))</f>
        <v>0</v>
      </c>
      <c r="BW667" s="27">
        <f>IF(AND(BU667&lt;0,CB666+BU667/$B$5&gt;$H$2,-BU667/'Carga-Descarga Año'!$B$5&lt;'SFV+BESS'!$I$7),BU667/$B$5,IF(AND(BU667&lt;0,CB666+BU667/$B$5&gt;$H$2,-BU667/'Carga-Descarga Año'!$B$5&gt;'SFV+BESS'!$I$7),-'SFV+BESS'!$I$7,IF(AND(BU667&lt;0,CB666+BU667/$B$5&lt;$H$2),-MIN('SFV+BESS'!$I$7,CB666-$H$2),0)))</f>
        <v>0</v>
      </c>
      <c r="BX667" s="33"/>
      <c r="BY667" s="33">
        <f t="shared" si="735"/>
        <v>0</v>
      </c>
      <c r="BZ667" s="27">
        <f t="shared" si="771"/>
        <v>0</v>
      </c>
      <c r="CA667" s="27">
        <f t="shared" si="772"/>
        <v>0</v>
      </c>
      <c r="CB667" s="28">
        <f>IF((CB666+BV667+BW667)&gt;=$B$2*'SFV+BESS'!$I$9, $B$2*'SFV+BESS'!$I$9, (CB666+BV667+BW667))</f>
        <v>173.61249999999998</v>
      </c>
      <c r="CC667" s="110">
        <f t="shared" si="773"/>
        <v>68.489252357644361</v>
      </c>
      <c r="CH667" s="251"/>
      <c r="CI667" s="41">
        <v>27.4166666666667</v>
      </c>
      <c r="CJ667" s="33">
        <f t="shared" si="753"/>
        <v>60.041839544678055</v>
      </c>
      <c r="CK667" s="33">
        <f>Gen_Cons_Horario!B4317</f>
        <v>0</v>
      </c>
      <c r="CL667" s="35">
        <f t="shared" si="800"/>
        <v>60.041839544678055</v>
      </c>
      <c r="CM667" s="116">
        <f>IF(AND(CL667&gt;0,CL667*$B$4+CS666&lt;=$B$2*'SFV+BESS'!$I$9,CL667&lt;'SFV+BESS'!$I$7), CL667*$B$4, IF(AND(CL667&gt;0,CL667*$B$4+CS666&gt;$B$2*'SFV+BESS'!$I$9,CL667*$B$4&lt;'SFV+BESS'!$I$7),$B$2*'SFV+BESS'!$I$9-CS666,IF(AND(CL667&gt;0,CL667*$B$4+CS666&gt;$B$2*'SFV+BESS'!$I$9,CL667*$B$4&gt;'SFV+BESS'!$I$7,CS666&lt;$B$2*'SFV+BESS'!$I$9),$B$2*'SFV+BESS'!$I$9-CS666,IF(AND(CL667&gt;0,CL667*$B$4+CS666&lt;=$B$2*'SFV+BESS'!$I$9,CL667&gt;'SFV+BESS'!$I$7),'SFV+BESS'!$I$7,0))))</f>
        <v>0</v>
      </c>
      <c r="CN667" s="27">
        <f>IF(AND(CL667&lt;0,CS666+CL667/$B$5&gt;$H$2,-CL667/'Carga-Descarga Año'!$B$5&lt;'SFV+BESS'!$I$7),CL667/$B$5,IF(AND(CL667&lt;0,CS666+CL667/$B$5&gt;$H$2,-CL667/'Carga-Descarga Año'!$B$5&gt;'SFV+BESS'!$I$7),-'SFV+BESS'!$I$7,IF(AND(CL667&lt;0,CS666+CL667/$B$5&lt;$H$2),-MIN('SFV+BESS'!$I$7,CS666-$H$2),0)))</f>
        <v>0</v>
      </c>
      <c r="CO667" s="33"/>
      <c r="CP667" s="33">
        <f t="shared" si="736"/>
        <v>0</v>
      </c>
      <c r="CQ667" s="27">
        <f t="shared" si="774"/>
        <v>0</v>
      </c>
      <c r="CR667" s="27">
        <f t="shared" si="737"/>
        <v>0</v>
      </c>
      <c r="CS667" s="28">
        <f>IF((CS666+CM667+CN667)&gt;=$B$2*'SFV+BESS'!$I$9, $B$2*'SFV+BESS'!$I$9, (CS666+CM667+CN667))</f>
        <v>173.61249999999998</v>
      </c>
      <c r="CT667" s="110">
        <f t="shared" si="775"/>
        <v>60.041839544678055</v>
      </c>
      <c r="CY667" s="251"/>
      <c r="CZ667" s="41">
        <v>27.4166666666667</v>
      </c>
      <c r="DA667" s="33">
        <f t="shared" si="754"/>
        <v>68.060646159931082</v>
      </c>
      <c r="DB667" s="33">
        <f>Gen_Cons_Horario!B5037</f>
        <v>0</v>
      </c>
      <c r="DC667" s="35">
        <f t="shared" si="791"/>
        <v>68.060646159931082</v>
      </c>
      <c r="DD667" s="116">
        <f>IF(AND(DC667&gt;0,DC667*$B$4+DJ666&lt;=$B$2*'SFV+BESS'!$I$9,DC667&lt;'SFV+BESS'!$I$7), DC667*$B$4, IF(AND(DC667&gt;0,DC667*$B$4+DJ666&gt;$B$2*'SFV+BESS'!$I$9,DC667*$B$4&lt;'SFV+BESS'!$I$7),$B$2*'SFV+BESS'!$I$9-DJ666,IF(AND(DC667&gt;0,DC667*$B$4+DJ666&gt;$B$2*'SFV+BESS'!$I$9,DC667*$B$4&gt;'SFV+BESS'!$I$7,DJ666&lt;$B$2*'SFV+BESS'!$I$9),$B$2*'SFV+BESS'!$I$9-DJ666,IF(AND(DC667&gt;0,DC667*$B$4+DJ666&lt;=$B$2*'SFV+BESS'!$I$9,DC667&gt;'SFV+BESS'!$I$7),'SFV+BESS'!$I$7,0))))</f>
        <v>0</v>
      </c>
      <c r="DE667" s="27">
        <f>IF(AND(DC667&lt;0,DJ666+DC667/$B$5&gt;$H$2,-DC667/'Carga-Descarga Año'!$B$5&lt;'SFV+BESS'!$I$7),DC667/$B$5,IF(AND(DC667&lt;0,DJ666+DC667/$B$5&gt;$H$2,-DC667/'Carga-Descarga Año'!$B$5&gt;'SFV+BESS'!$I$7),-'SFV+BESS'!$I$7,IF(AND(DC667&lt;0,DJ666+DC667/$B$5&lt;$H$2),-MIN('SFV+BESS'!$I$7,DJ666-$H$2),0)))</f>
        <v>0</v>
      </c>
      <c r="DF667" s="33"/>
      <c r="DG667" s="33">
        <f t="shared" si="738"/>
        <v>0</v>
      </c>
      <c r="DH667" s="27">
        <f t="shared" si="776"/>
        <v>0</v>
      </c>
      <c r="DI667" s="27">
        <f t="shared" si="777"/>
        <v>0</v>
      </c>
      <c r="DJ667" s="28">
        <f>IF((DJ666+DD667+DE667)&gt;=$B$2*'SFV+BESS'!$I$9, $B$2*'SFV+BESS'!$I$9, (DJ666+DD667+DE667))</f>
        <v>173.61249999999998</v>
      </c>
      <c r="DK667" s="110">
        <f t="shared" si="778"/>
        <v>68.060646159931082</v>
      </c>
      <c r="DP667" s="251"/>
      <c r="DQ667" s="41">
        <v>27.4166666666667</v>
      </c>
      <c r="DR667" s="33">
        <f t="shared" si="755"/>
        <v>72.573683597713242</v>
      </c>
      <c r="DS667" s="33">
        <f>Gen_Cons_Horario!B5781</f>
        <v>0</v>
      </c>
      <c r="DT667" s="35">
        <f t="shared" si="792"/>
        <v>72.573683597713242</v>
      </c>
      <c r="DU667" s="116">
        <f>IF(AND(DT667&gt;0,DT667*$B$4+EA666&lt;=$B$2*'SFV+BESS'!$I$9,DT667&lt;'SFV+BESS'!$I$7), DT667*$B$4, IF(AND(DT667&gt;0,DT667*$B$4+EA666&gt;$B$2*'SFV+BESS'!$I$9,DT667*$B$4&lt;'SFV+BESS'!$I$7),$B$2*'SFV+BESS'!$I$9-EA666,IF(AND(DT667&gt;0,DT667*$B$4+EA666&gt;$B$2*'SFV+BESS'!$I$9,DT667*$B$4&gt;'SFV+BESS'!$I$7,EA666&lt;$B$2*'SFV+BESS'!$I$9),$B$2*'SFV+BESS'!$I$9-EA666,IF(AND(DT667&gt;0,DT667*$B$4+EA666&lt;=$B$2*'SFV+BESS'!$I$9,DT667&gt;'SFV+BESS'!$I$7),'SFV+BESS'!$I$7,0))))</f>
        <v>0</v>
      </c>
      <c r="DV667" s="27">
        <f>IF(AND(DT667&lt;0,EA666+DT667/$B$5&gt;$H$2,-DT667/'Carga-Descarga Año'!$B$5&lt;'SFV+BESS'!$I$7),DT667/$B$5,IF(AND(DT667&lt;0,EA666+DT667/$B$5&gt;$H$2,-DT667/'Carga-Descarga Año'!$B$5&gt;'SFV+BESS'!$I$7),-'SFV+BESS'!$I$7,IF(AND(DT667&lt;0,EA666+DT667/$B$5&lt;$H$2),-MIN('SFV+BESS'!$I$7,EA666-$H$2),0)))</f>
        <v>0</v>
      </c>
      <c r="DW667" s="33"/>
      <c r="DX667" s="33">
        <f t="shared" si="739"/>
        <v>0</v>
      </c>
      <c r="DY667" s="27">
        <f t="shared" si="779"/>
        <v>0</v>
      </c>
      <c r="DZ667" s="27">
        <f t="shared" si="740"/>
        <v>0</v>
      </c>
      <c r="EA667" s="28">
        <f>IF((EA666+DU667+DV667)&gt;=$B$2*'SFV+BESS'!$I$9, $B$2*'SFV+BESS'!$I$9, (EA666+DU667+DV667))</f>
        <v>173.61249999999998</v>
      </c>
      <c r="EB667" s="110">
        <f t="shared" si="780"/>
        <v>72.573683597713242</v>
      </c>
      <c r="EG667" s="251"/>
      <c r="EH667" s="41">
        <v>27.4166666666667</v>
      </c>
      <c r="EI667" s="33">
        <f t="shared" si="756"/>
        <v>88.07759942561016</v>
      </c>
      <c r="EJ667" s="33">
        <f>Gen_Cons_Horario!B6525</f>
        <v>0</v>
      </c>
      <c r="EK667" s="35">
        <f t="shared" si="793"/>
        <v>88.07759942561016</v>
      </c>
      <c r="EL667" s="116">
        <f>IF(AND(EK667&gt;0,EK667*$B$4+ER666&lt;=$B$2*'SFV+BESS'!$I$9,EK667&lt;'SFV+BESS'!$I$7), EK667*$B$4, IF(AND(EK667&gt;0,EK667*$B$4+ER666&gt;$B$2*'SFV+BESS'!$I$9,EK667*$B$4&lt;'SFV+BESS'!$I$7),$B$2*'SFV+BESS'!$I$9-ER666,IF(AND(EK667&gt;0,EK667*$B$4+ER666&gt;$B$2*'SFV+BESS'!$I$9,EK667*$B$4&gt;'SFV+BESS'!$I$7,ER666&lt;$B$2*'SFV+BESS'!$I$9),$B$2*'SFV+BESS'!$I$9-ER666,IF(AND(EK667&gt;0,EK667*$B$4+ER666&lt;=$B$2*'SFV+BESS'!$I$9,EK667&gt;'SFV+BESS'!$I$7),'SFV+BESS'!$I$7,0))))</f>
        <v>0</v>
      </c>
      <c r="EM667" s="27">
        <f>IF(AND(EK667&lt;0,ER666+EK667/$B$5&gt;$H$2,-EK667/'Carga-Descarga Año'!$B$5&lt;'SFV+BESS'!$I$7),EK667/$B$5,IF(AND(EK667&lt;0,ER666+EK667/$B$5&gt;$H$2,-EK667/'Carga-Descarga Año'!$B$5&gt;'SFV+BESS'!$I$7),-'SFV+BESS'!$I$7,IF(AND(EK667&lt;0,ER666+EK667/$B$5&lt;$H$2),-MIN('SFV+BESS'!$I$7,ER666-$H$2),0)))</f>
        <v>0</v>
      </c>
      <c r="EN667" s="33"/>
      <c r="EO667" s="33">
        <f t="shared" si="741"/>
        <v>0</v>
      </c>
      <c r="EP667" s="27">
        <f t="shared" si="781"/>
        <v>0</v>
      </c>
      <c r="EQ667" s="27">
        <f t="shared" si="742"/>
        <v>0</v>
      </c>
      <c r="ER667" s="28">
        <f>IF((ER666+EL667+EM667)&gt;=$B$2*'SFV+BESS'!$I$9, $B$2*'SFV+BESS'!$I$9, (ER666+EL667+EM667))</f>
        <v>173.61249999999998</v>
      </c>
      <c r="ES667" s="110">
        <f t="shared" si="782"/>
        <v>88.07759942561016</v>
      </c>
      <c r="EX667" s="251"/>
      <c r="EY667" s="41">
        <v>27.4166666666667</v>
      </c>
      <c r="EZ667" s="33">
        <f t="shared" si="757"/>
        <v>96.19383250062873</v>
      </c>
      <c r="FA667" s="33">
        <f>Gen_Cons_Horario!B7245</f>
        <v>100.6695</v>
      </c>
      <c r="FB667" s="35">
        <f t="shared" si="794"/>
        <v>-4.4756674993712693</v>
      </c>
      <c r="FC667" s="116">
        <f>IF(AND(FB667&gt;0,FB667*$B$4+FI666&lt;=$B$2*'SFV+BESS'!$I$9,FB667&lt;'SFV+BESS'!$I$7), FB667*$B$4, IF(AND(FB667&gt;0,FB667*$B$4+FI666&gt;$B$2*'SFV+BESS'!$I$9,FB667*$B$4&lt;'SFV+BESS'!$I$7),$B$2*'SFV+BESS'!$I$9-FI666,IF(AND(FB667&gt;0,FB667*$B$4+FI666&gt;$B$2*'SFV+BESS'!$I$9,FB667*$B$4&gt;'SFV+BESS'!$I$7,FI666&lt;$B$2*'SFV+BESS'!$I$9),$B$2*'SFV+BESS'!$I$9-FI666,IF(AND(FB667&gt;0,FB667*$B$4+FI666&lt;=$B$2*'SFV+BESS'!$I$9,FB667&gt;'SFV+BESS'!$I$7),'SFV+BESS'!$I$7,0))))</f>
        <v>0</v>
      </c>
      <c r="FD667" s="27">
        <f>IF(AND(FB667&lt;0,FI666+FB667/$B$5&gt;$H$2,-FB667/'Carga-Descarga Año'!$B$5&lt;'SFV+BESS'!$I$7),FB667/$B$5,IF(AND(FB667&lt;0,FI666+FB667/$B$5&gt;$H$2,-FB667/'Carga-Descarga Año'!$B$5&gt;'SFV+BESS'!$I$7),-'SFV+BESS'!$I$7,IF(AND(FB667&lt;0,FI666+FB667/$B$5&lt;$H$2),-MIN('SFV+BESS'!$I$7,FI666-$H$2),0)))</f>
        <v>-4.7112289467065995</v>
      </c>
      <c r="FE667" s="33"/>
      <c r="FF667" s="33">
        <f t="shared" si="743"/>
        <v>96.19383250062873</v>
      </c>
      <c r="FG667" s="27">
        <f t="shared" si="783"/>
        <v>4.4756674993712693</v>
      </c>
      <c r="FH667" s="27">
        <f t="shared" si="744"/>
        <v>0</v>
      </c>
      <c r="FI667" s="28">
        <f>IF((FI666+FC667+FD667)&gt;=$B$2*'SFV+BESS'!$I$9, $B$2*'SFV+BESS'!$I$9, (FI666+FC667+FD667))</f>
        <v>114.07403842065273</v>
      </c>
      <c r="FJ667" s="110">
        <f t="shared" si="784"/>
        <v>0</v>
      </c>
      <c r="FO667" s="251"/>
      <c r="FP667" s="41">
        <v>27.4166666666667</v>
      </c>
      <c r="FQ667" s="33">
        <f t="shared" si="758"/>
        <v>101.70295248194581</v>
      </c>
      <c r="FR667" s="33">
        <f>Gen_Cons_Horario!B7989</f>
        <v>82.027000000000001</v>
      </c>
      <c r="FS667" s="35">
        <f t="shared" si="795"/>
        <v>19.675952481945814</v>
      </c>
      <c r="FT667" s="116">
        <f>IF(AND(FS667&gt;0,FS667*$B$4+FZ666&lt;=$B$2*'SFV+BESS'!$I$9,FS667&lt;'SFV+BESS'!$I$7), FS667*$B$4, IF(AND(FS667&gt;0,FS667*$B$4+FZ666&gt;$B$2*'SFV+BESS'!$I$9,FS667*$B$4&lt;'SFV+BESS'!$I$7),$B$2*'SFV+BESS'!$I$9-FZ666,IF(AND(FS667&gt;0,FS667*$B$4+FZ666&gt;$B$2*'SFV+BESS'!$I$9,FS667*$B$4&gt;'SFV+BESS'!$I$7,FZ666&lt;$B$2*'SFV+BESS'!$I$9),$B$2*'SFV+BESS'!$I$9-FZ666,IF(AND(FS667&gt;0,FS667*$B$4+FZ666&lt;=$B$2*'SFV+BESS'!$I$9,FS667&gt;'SFV+BESS'!$I$7),'SFV+BESS'!$I$7,0))))</f>
        <v>18.692154857848521</v>
      </c>
      <c r="FU667" s="27">
        <f>IF(AND(FS667&lt;0,FZ666+FS667/$B$5&gt;$H$2,-FS667/'Carga-Descarga Año'!$B$5&lt;'SFV+BESS'!$I$7),FS667/$B$5,IF(AND(FS667&lt;0,FZ666+FS667/$B$5&gt;$H$2,-FS667/'Carga-Descarga Año'!$B$5&gt;'SFV+BESS'!$I$7),-'SFV+BESS'!$I$7,IF(AND(FS667&lt;0,FZ666+FS667/$B$5&lt;$H$2),-MIN('SFV+BESS'!$I$7,FZ666-$H$2),0)))</f>
        <v>0</v>
      </c>
      <c r="FV667" s="33"/>
      <c r="FW667" s="33">
        <f t="shared" si="745"/>
        <v>82.027000000000001</v>
      </c>
      <c r="FX667" s="27">
        <f t="shared" si="785"/>
        <v>0</v>
      </c>
      <c r="FY667" s="27">
        <f t="shared" si="746"/>
        <v>0</v>
      </c>
      <c r="FZ667" s="28">
        <f>IF((FZ666+FT667+FU667)&gt;=$B$2*'SFV+BESS'!$I$9, $B$2*'SFV+BESS'!$I$9, (FZ666+FT667+FU667))</f>
        <v>150.47756321550335</v>
      </c>
      <c r="GA667" s="110">
        <f t="shared" si="786"/>
        <v>0</v>
      </c>
      <c r="GF667" s="251"/>
      <c r="GG667" s="41">
        <v>27.4166666666667</v>
      </c>
      <c r="GH667" s="33">
        <f t="shared" si="759"/>
        <v>103.14154069052196</v>
      </c>
      <c r="GI667" s="33">
        <f>Gen_Cons_Horario!B8709</f>
        <v>69.656000000000006</v>
      </c>
      <c r="GJ667" s="35">
        <f t="shared" si="801"/>
        <v>33.485540690521958</v>
      </c>
      <c r="GK667" s="116">
        <f>IF(AND(GJ667&gt;0,GJ667*$B$4+GQ666&lt;=$B$2*'SFV+BESS'!$I$9,GJ667&lt;'SFV+BESS'!$I$7), GJ667*$B$4, IF(AND(GJ667&gt;0,GJ667*$B$4+GQ666&gt;$B$2*'SFV+BESS'!$I$9,GJ667*$B$4&lt;'SFV+BESS'!$I$7),$B$2*'SFV+BESS'!$I$9-GQ666,IF(AND(GJ667&gt;0,GJ667*$B$4+GQ666&gt;$B$2*'SFV+BESS'!$I$9,GJ667*$B$4&gt;'SFV+BESS'!$I$7,GQ666&lt;$B$2*'SFV+BESS'!$I$9),$B$2*'SFV+BESS'!$I$9-GQ666,IF(AND(GJ667&gt;0,GJ667*$B$4+GQ666&lt;=$B$2*'SFV+BESS'!$I$9,GJ667&gt;'SFV+BESS'!$I$7),'SFV+BESS'!$I$7,0))))</f>
        <v>0</v>
      </c>
      <c r="GL667" s="27">
        <f>IF(AND(GJ667&lt;0,GQ666+GJ667/$B$5&gt;$H$2,-GJ667/'Carga-Descarga Año'!$B$5&lt;'SFV+BESS'!$I$7),GJ667/$B$5,IF(AND(GJ667&lt;0,GQ666+GJ667/$B$5&gt;$H$2,-GJ667/'Carga-Descarga Año'!$B$5&gt;'SFV+BESS'!$I$7),-'SFV+BESS'!$I$7,IF(AND(GJ667&lt;0,GQ666+GJ667/$B$5&lt;$H$2),-MIN('SFV+BESS'!$I$7,GQ666-$H$2),0)))</f>
        <v>0</v>
      </c>
      <c r="GM667" s="33"/>
      <c r="GN667" s="33">
        <f t="shared" si="747"/>
        <v>69.656000000000006</v>
      </c>
      <c r="GO667" s="27">
        <f t="shared" si="787"/>
        <v>0</v>
      </c>
      <c r="GP667" s="27">
        <f t="shared" si="748"/>
        <v>0</v>
      </c>
      <c r="GQ667" s="28">
        <f>IF((GQ666+GK667+GL667)&gt;=$B$2*'SFV+BESS'!$I$9, $B$2*'SFV+BESS'!$I$9, (GQ666+GK667+GL667))</f>
        <v>173.61249999999998</v>
      </c>
      <c r="GR667" s="110">
        <f t="shared" si="788"/>
        <v>33.485540690521958</v>
      </c>
    </row>
    <row r="668" spans="1:200">
      <c r="A668" s="249"/>
      <c r="B668" s="41">
        <v>27.4583333333334</v>
      </c>
      <c r="C668" s="38">
        <f t="shared" si="730"/>
        <v>114.26609089127589</v>
      </c>
      <c r="D668" s="2">
        <f>Gen_Cons_Horario!B694</f>
        <v>119.312</v>
      </c>
      <c r="E668" s="140">
        <f t="shared" si="760"/>
        <v>-5.0459091087241035</v>
      </c>
      <c r="F668" s="116">
        <f>IF(AND(E668&gt;0,E668*$B$4+L667&lt;=$B$2*'SFV+BESS'!$I$9,E668&lt;'SFV+BESS'!$I$7), E668*$B$4, IF(AND(E668&gt;0,E668*$B$4+L667&gt;$B$2*'SFV+BESS'!$I$9,E668*$B$4&lt;'SFV+BESS'!$I$7),$B$2*'SFV+BESS'!$I$9-L667,IF(AND(E668&gt;0,E668*$B$4+L667&gt;$B$2*'SFV+BESS'!$I$9,E668*$B$4&gt;'SFV+BESS'!$I$7,L667&lt;$B$2*'SFV+BESS'!$I$9),$B$2*'SFV+BESS'!$I$9-L667,IF(AND(E668&gt;0,E668*$B$4+L667&lt;=$B$2*'SFV+BESS'!$I$9,E668&gt;'SFV+BESS'!$I$7),'SFV+BESS'!$I$7,0))))</f>
        <v>0</v>
      </c>
      <c r="G668" s="27">
        <f>IF(AND(E668&lt;0,L667+E668/$B$5&gt;$H$2,-E668/'Carga-Descarga Año'!$B$5&lt;'SFV+BESS'!$I$7),E668/$B$5,IF(AND(E668&lt;0,L667+E668/$B$5&gt;$H$2,-E668/'Carga-Descarga Año'!$B$5&gt;'SFV+BESS'!$I$7),-'SFV+BESS'!$I$7,IF(AND(E668&lt;0,L667+E668/$B$5&lt;$H$2),-MIN('SFV+BESS'!$I$7,L667-$H$2),0)))</f>
        <v>-5.311483272341162</v>
      </c>
      <c r="I668" s="38">
        <f t="shared" si="761"/>
        <v>114.26609089127589</v>
      </c>
      <c r="J668" s="27">
        <f t="shared" si="763"/>
        <v>5.0459091087241035</v>
      </c>
      <c r="K668" s="27">
        <f t="shared" si="762"/>
        <v>0</v>
      </c>
      <c r="L668" s="28">
        <f>IF((L667+F668+G668)&gt;=$B$2*'SFV+BESS'!$I$9, $B$2*'SFV+BESS'!$I$9, (L667+F668+G668))</f>
        <v>65.675327740602384</v>
      </c>
      <c r="M668" s="110">
        <f t="shared" si="764"/>
        <v>0</v>
      </c>
      <c r="R668" s="251"/>
      <c r="S668" s="41">
        <v>27.4583333333334</v>
      </c>
      <c r="T668" s="2">
        <f t="shared" si="749"/>
        <v>115.68420825459324</v>
      </c>
      <c r="U668" s="2">
        <f>Gen_Cons_Horario!B1438</f>
        <v>63.384500000000003</v>
      </c>
      <c r="V668" s="35">
        <f t="shared" si="796"/>
        <v>52.299708254593241</v>
      </c>
      <c r="W668" s="116">
        <f>IF(AND(V668&gt;0,V668*$B$4+AC667&lt;=$B$2*'SFV+BESS'!$I$9,V668&lt;'SFV+BESS'!$I$7), V668*$B$4, IF(AND(V668&gt;0,V668*$B$4+AC667&gt;$B$2*'SFV+BESS'!$I$9,V668*$B$4&lt;'SFV+BESS'!$I$7),$B$2*'SFV+BESS'!$I$9-AC667,IF(AND(V668&gt;0,V668*$B$4+AC667&gt;$B$2*'SFV+BESS'!$I$9,V668*$B$4&gt;'SFV+BESS'!$I$7,AC667&lt;$B$2*'SFV+BESS'!$I$9),$B$2*'SFV+BESS'!$I$9-AC667,IF(AND(V668&gt;0,V668*$B$4+AC667&lt;=$B$2*'SFV+BESS'!$I$9,V668&gt;'SFV+BESS'!$I$7),'SFV+BESS'!$I$7,0))))</f>
        <v>0</v>
      </c>
      <c r="X668" s="27">
        <f>IF(AND(V668&lt;0,AC667+V668/$B$5&gt;$H$2,-V668/'Carga-Descarga Año'!$B$5&lt;'SFV+BESS'!$I$7),V668/$B$5,IF(AND(V668&lt;0,AC667+V668/$B$5&gt;$H$2,-V668/'Carga-Descarga Año'!$B$5&gt;'SFV+BESS'!$I$7),-'SFV+BESS'!$I$7,IF(AND(V668&lt;0,AC667+V668/$B$5&lt;$H$2),-MIN('SFV+BESS'!$I$7,AC667-$H$2),0)))</f>
        <v>0</v>
      </c>
      <c r="Z668" s="33">
        <f t="shared" si="790"/>
        <v>63.384500000000003</v>
      </c>
      <c r="AA668" s="27">
        <f t="shared" si="765"/>
        <v>0</v>
      </c>
      <c r="AB668" s="27">
        <f t="shared" si="789"/>
        <v>0</v>
      </c>
      <c r="AC668" s="28">
        <f>IF((AC667+W668+X668)&gt;=$B$2*'SFV+BESS'!$I$9, $B$2*'SFV+BESS'!$I$9, (AC667+W668+X668))</f>
        <v>173.61249999999998</v>
      </c>
      <c r="AD668" s="110">
        <f t="shared" si="766"/>
        <v>52.299708254593241</v>
      </c>
      <c r="AI668" s="251"/>
      <c r="AJ668" s="41">
        <v>27.4583333333334</v>
      </c>
      <c r="AK668" s="52">
        <f t="shared" si="750"/>
        <v>115.61736628907755</v>
      </c>
      <c r="AL668" s="33">
        <f>Gen_Cons_Horario!B2110</f>
        <v>0</v>
      </c>
      <c r="AM668" s="35">
        <f t="shared" si="797"/>
        <v>115.61736628907755</v>
      </c>
      <c r="AN668" s="116">
        <f>IF(AND(AM668&gt;0,AM668*$B$4+AT667&lt;=$B$2*'SFV+BESS'!$I$9,AM668&lt;'SFV+BESS'!$I$7), AM668*$B$4, IF(AND(AM668&gt;0,AM668*$B$4+AT667&gt;$B$2*'SFV+BESS'!$I$9,AM668*$B$4&lt;'SFV+BESS'!$I$7),$B$2*'SFV+BESS'!$I$9-AT667,IF(AND(AM668&gt;0,AM668*$B$4+AT667&gt;$B$2*'SFV+BESS'!$I$9,AM668*$B$4&gt;'SFV+BESS'!$I$7,AT667&lt;$B$2*'SFV+BESS'!$I$9),$B$2*'SFV+BESS'!$I$9-AT667,IF(AND(AM668&gt;0,AM668*$B$4+AT667&lt;=$B$2*'SFV+BESS'!$I$9,AM668&gt;'SFV+BESS'!$I$7),'SFV+BESS'!$I$7,0))))</f>
        <v>0</v>
      </c>
      <c r="AO668" s="27">
        <f>IF(AND(AM668&lt;0,AT667+AM668/$B$5&gt;$H$2,-AM668/'Carga-Descarga Año'!$B$5&lt;'SFV+BESS'!$I$7),AM668/$B$5,IF(AND(AM668&lt;0,AT667+AM668/$B$5&gt;$H$2,-AM668/'Carga-Descarga Año'!$B$5&gt;'SFV+BESS'!$I$7),-'SFV+BESS'!$I$7,IF(AND(AM668&lt;0,AT667+AM668/$B$5&lt;$H$2),-MIN('SFV+BESS'!$I$7,AT667-$H$2),0)))</f>
        <v>0</v>
      </c>
      <c r="AP668" s="33"/>
      <c r="AQ668" s="33">
        <f t="shared" si="731"/>
        <v>0</v>
      </c>
      <c r="AR668" s="27">
        <f t="shared" si="767"/>
        <v>0</v>
      </c>
      <c r="AS668" s="27">
        <f t="shared" si="732"/>
        <v>0</v>
      </c>
      <c r="AT668" s="28">
        <f>IF((AT667+AN668+AO668)&gt;=$B$2*'SFV+BESS'!$I$9, $B$2*'SFV+BESS'!$I$9, (AT667+AN668+AO668))</f>
        <v>173.61249999999998</v>
      </c>
      <c r="AU668" s="110">
        <f t="shared" si="768"/>
        <v>115.61736628907755</v>
      </c>
      <c r="AZ668" s="251"/>
      <c r="BA668" s="41">
        <v>27.4583333333334</v>
      </c>
      <c r="BB668" s="33">
        <f t="shared" si="751"/>
        <v>100.24824985336119</v>
      </c>
      <c r="BC668" s="33">
        <f>Gen_Cons_Horario!B2854</f>
        <v>0</v>
      </c>
      <c r="BD668" s="35">
        <f t="shared" si="798"/>
        <v>100.24824985336119</v>
      </c>
      <c r="BE668" s="116">
        <f>IF(AND(BD668&gt;0,BD668*$B$4+BK667&lt;=$B$2*'SFV+BESS'!$I$9,BD668&lt;'SFV+BESS'!$I$7), BD668*$B$4, IF(AND(BD668&gt;0,BD668*$B$4+BK667&gt;$B$2*'SFV+BESS'!$I$9,BD668*$B$4&lt;'SFV+BESS'!$I$7),$B$2*'SFV+BESS'!$I$9-BK667,IF(AND(BD668&gt;0,BD668*$B$4+BK667&gt;$B$2*'SFV+BESS'!$I$9,BD668*$B$4&gt;'SFV+BESS'!$I$7,BK667&lt;$B$2*'SFV+BESS'!$I$9),$B$2*'SFV+BESS'!$I$9-BK667,IF(AND(BD668&gt;0,BD668*$B$4+BK667&lt;=$B$2*'SFV+BESS'!$I$9,BD668&gt;'SFV+BESS'!$I$7),'SFV+BESS'!$I$7,0))))</f>
        <v>0</v>
      </c>
      <c r="BF668" s="27">
        <f>IF(AND(BD668&lt;0,BK667+BD668/$B$5&gt;$H$2,-BD668/'Carga-Descarga Año'!$B$5&lt;'SFV+BESS'!$I$7),BD668/$B$5,IF(AND(BD668&lt;0,BK667+BD668/$B$5&gt;$H$2,-BD668/'Carga-Descarga Año'!$B$5&gt;'SFV+BESS'!$I$7),-'SFV+BESS'!$I$7,IF(AND(BD668&lt;0,BK667+BD668/$B$5&lt;$H$2),-MIN('SFV+BESS'!$I$7,BK667-$H$2),0)))</f>
        <v>0</v>
      </c>
      <c r="BG668" s="33"/>
      <c r="BH668" s="33">
        <f t="shared" si="733"/>
        <v>0</v>
      </c>
      <c r="BI668" s="27">
        <f t="shared" si="769"/>
        <v>0</v>
      </c>
      <c r="BJ668" s="27">
        <f t="shared" si="734"/>
        <v>0</v>
      </c>
      <c r="BK668" s="28">
        <f>IF((BK667+BE668+BF668)&gt;=$B$2*'SFV+BESS'!$I$9, $B$2*'SFV+BESS'!$I$9, (BK667+BE668+BF668))</f>
        <v>173.61249999999998</v>
      </c>
      <c r="BL668" s="110">
        <f t="shared" si="770"/>
        <v>100.24824985336119</v>
      </c>
      <c r="BQ668" s="251"/>
      <c r="BR668" s="41">
        <v>27.4583333333334</v>
      </c>
      <c r="BS668" s="33">
        <f t="shared" si="752"/>
        <v>79.979225615012339</v>
      </c>
      <c r="BT668" s="33">
        <f>Gen_Cons_Horario!B3574</f>
        <v>0</v>
      </c>
      <c r="BU668" s="35">
        <f t="shared" si="799"/>
        <v>79.979225615012339</v>
      </c>
      <c r="BV668" s="116">
        <f>IF(AND(BU668&gt;0,BU668*$B$4+CB667&lt;=$B$2*'SFV+BESS'!$I$9,BU668&lt;'SFV+BESS'!$I$7), BU668*$B$4, IF(AND(BU668&gt;0,BU668*$B$4+CB667&gt;$B$2*'SFV+BESS'!$I$9,BU668*$B$4&lt;'SFV+BESS'!$I$7),$B$2*'SFV+BESS'!$I$9-CB667,IF(AND(BU668&gt;0,BU668*$B$4+CB667&gt;$B$2*'SFV+BESS'!$I$9,BU668*$B$4&gt;'SFV+BESS'!$I$7,CB667&lt;$B$2*'SFV+BESS'!$I$9),$B$2*'SFV+BESS'!$I$9-CB667,IF(AND(BU668&gt;0,BU668*$B$4+CB667&lt;=$B$2*'SFV+BESS'!$I$9,BU668&gt;'SFV+BESS'!$I$7),'SFV+BESS'!$I$7,0))))</f>
        <v>0</v>
      </c>
      <c r="BW668" s="27">
        <f>IF(AND(BU668&lt;0,CB667+BU668/$B$5&gt;$H$2,-BU668/'Carga-Descarga Año'!$B$5&lt;'SFV+BESS'!$I$7),BU668/$B$5,IF(AND(BU668&lt;0,CB667+BU668/$B$5&gt;$H$2,-BU668/'Carga-Descarga Año'!$B$5&gt;'SFV+BESS'!$I$7),-'SFV+BESS'!$I$7,IF(AND(BU668&lt;0,CB667+BU668/$B$5&lt;$H$2),-MIN('SFV+BESS'!$I$7,CB667-$H$2),0)))</f>
        <v>0</v>
      </c>
      <c r="BX668" s="33"/>
      <c r="BY668" s="33">
        <f t="shared" si="735"/>
        <v>0</v>
      </c>
      <c r="BZ668" s="27">
        <f t="shared" si="771"/>
        <v>0</v>
      </c>
      <c r="CA668" s="27">
        <f t="shared" si="772"/>
        <v>0</v>
      </c>
      <c r="CB668" s="28">
        <f>IF((CB667+BV668+BW668)&gt;=$B$2*'SFV+BESS'!$I$9, $B$2*'SFV+BESS'!$I$9, (CB667+BV668+BW668))</f>
        <v>173.61249999999998</v>
      </c>
      <c r="CC668" s="110">
        <f t="shared" si="773"/>
        <v>79.979225615012339</v>
      </c>
      <c r="CH668" s="251"/>
      <c r="CI668" s="41">
        <v>27.4583333333334</v>
      </c>
      <c r="CJ668" s="33">
        <f t="shared" si="753"/>
        <v>71.185968854106946</v>
      </c>
      <c r="CK668" s="33">
        <f>Gen_Cons_Horario!B4318</f>
        <v>0</v>
      </c>
      <c r="CL668" s="35">
        <f t="shared" si="800"/>
        <v>71.185968854106946</v>
      </c>
      <c r="CM668" s="116">
        <f>IF(AND(CL668&gt;0,CL668*$B$4+CS667&lt;=$B$2*'SFV+BESS'!$I$9,CL668&lt;'SFV+BESS'!$I$7), CL668*$B$4, IF(AND(CL668&gt;0,CL668*$B$4+CS667&gt;$B$2*'SFV+BESS'!$I$9,CL668*$B$4&lt;'SFV+BESS'!$I$7),$B$2*'SFV+BESS'!$I$9-CS667,IF(AND(CL668&gt;0,CL668*$B$4+CS667&gt;$B$2*'SFV+BESS'!$I$9,CL668*$B$4&gt;'SFV+BESS'!$I$7,CS667&lt;$B$2*'SFV+BESS'!$I$9),$B$2*'SFV+BESS'!$I$9-CS667,IF(AND(CL668&gt;0,CL668*$B$4+CS667&lt;=$B$2*'SFV+BESS'!$I$9,CL668&gt;'SFV+BESS'!$I$7),'SFV+BESS'!$I$7,0))))</f>
        <v>0</v>
      </c>
      <c r="CN668" s="27">
        <f>IF(AND(CL668&lt;0,CS667+CL668/$B$5&gt;$H$2,-CL668/'Carga-Descarga Año'!$B$5&lt;'SFV+BESS'!$I$7),CL668/$B$5,IF(AND(CL668&lt;0,CS667+CL668/$B$5&gt;$H$2,-CL668/'Carga-Descarga Año'!$B$5&gt;'SFV+BESS'!$I$7),-'SFV+BESS'!$I$7,IF(AND(CL668&lt;0,CS667+CL668/$B$5&lt;$H$2),-MIN('SFV+BESS'!$I$7,CS667-$H$2),0)))</f>
        <v>0</v>
      </c>
      <c r="CO668" s="33"/>
      <c r="CP668" s="33">
        <f t="shared" si="736"/>
        <v>0</v>
      </c>
      <c r="CQ668" s="27">
        <f t="shared" si="774"/>
        <v>0</v>
      </c>
      <c r="CR668" s="27">
        <f t="shared" si="737"/>
        <v>0</v>
      </c>
      <c r="CS668" s="28">
        <f>IF((CS667+CM668+CN668)&gt;=$B$2*'SFV+BESS'!$I$9, $B$2*'SFV+BESS'!$I$9, (CS667+CM668+CN668))</f>
        <v>173.61249999999998</v>
      </c>
      <c r="CT668" s="110">
        <f t="shared" si="775"/>
        <v>71.185968854106946</v>
      </c>
      <c r="CY668" s="251"/>
      <c r="CZ668" s="41">
        <v>27.4583333333334</v>
      </c>
      <c r="DA668" s="33">
        <f t="shared" si="754"/>
        <v>79.260499325489363</v>
      </c>
      <c r="DB668" s="33">
        <f>Gen_Cons_Horario!B5038</f>
        <v>0</v>
      </c>
      <c r="DC668" s="35">
        <f t="shared" si="791"/>
        <v>79.260499325489363</v>
      </c>
      <c r="DD668" s="116">
        <f>IF(AND(DC668&gt;0,DC668*$B$4+DJ667&lt;=$B$2*'SFV+BESS'!$I$9,DC668&lt;'SFV+BESS'!$I$7), DC668*$B$4, IF(AND(DC668&gt;0,DC668*$B$4+DJ667&gt;$B$2*'SFV+BESS'!$I$9,DC668*$B$4&lt;'SFV+BESS'!$I$7),$B$2*'SFV+BESS'!$I$9-DJ667,IF(AND(DC668&gt;0,DC668*$B$4+DJ667&gt;$B$2*'SFV+BESS'!$I$9,DC668*$B$4&gt;'SFV+BESS'!$I$7,DJ667&lt;$B$2*'SFV+BESS'!$I$9),$B$2*'SFV+BESS'!$I$9-DJ667,IF(AND(DC668&gt;0,DC668*$B$4+DJ667&lt;=$B$2*'SFV+BESS'!$I$9,DC668&gt;'SFV+BESS'!$I$7),'SFV+BESS'!$I$7,0))))</f>
        <v>0</v>
      </c>
      <c r="DE668" s="27">
        <f>IF(AND(DC668&lt;0,DJ667+DC668/$B$5&gt;$H$2,-DC668/'Carga-Descarga Año'!$B$5&lt;'SFV+BESS'!$I$7),DC668/$B$5,IF(AND(DC668&lt;0,DJ667+DC668/$B$5&gt;$H$2,-DC668/'Carga-Descarga Año'!$B$5&gt;'SFV+BESS'!$I$7),-'SFV+BESS'!$I$7,IF(AND(DC668&lt;0,DJ667+DC668/$B$5&lt;$H$2),-MIN('SFV+BESS'!$I$7,DJ667-$H$2),0)))</f>
        <v>0</v>
      </c>
      <c r="DF668" s="33"/>
      <c r="DG668" s="33">
        <f t="shared" si="738"/>
        <v>0</v>
      </c>
      <c r="DH668" s="27">
        <f t="shared" si="776"/>
        <v>0</v>
      </c>
      <c r="DI668" s="27">
        <f t="shared" si="777"/>
        <v>0</v>
      </c>
      <c r="DJ668" s="28">
        <f>IF((DJ667+DD668+DE668)&gt;=$B$2*'SFV+BESS'!$I$9, $B$2*'SFV+BESS'!$I$9, (DJ667+DD668+DE668))</f>
        <v>173.61249999999998</v>
      </c>
      <c r="DK668" s="110">
        <f t="shared" si="778"/>
        <v>79.260499325489363</v>
      </c>
      <c r="DP668" s="251"/>
      <c r="DQ668" s="41">
        <v>27.4583333333334</v>
      </c>
      <c r="DR668" s="33">
        <f t="shared" si="755"/>
        <v>83.030986709775661</v>
      </c>
      <c r="DS668" s="33">
        <f>Gen_Cons_Horario!B5782</f>
        <v>0</v>
      </c>
      <c r="DT668" s="35">
        <f t="shared" si="792"/>
        <v>83.030986709775661</v>
      </c>
      <c r="DU668" s="116">
        <f>IF(AND(DT668&gt;0,DT668*$B$4+EA667&lt;=$B$2*'SFV+BESS'!$I$9,DT668&lt;'SFV+BESS'!$I$7), DT668*$B$4, IF(AND(DT668&gt;0,DT668*$B$4+EA667&gt;$B$2*'SFV+BESS'!$I$9,DT668*$B$4&lt;'SFV+BESS'!$I$7),$B$2*'SFV+BESS'!$I$9-EA667,IF(AND(DT668&gt;0,DT668*$B$4+EA667&gt;$B$2*'SFV+BESS'!$I$9,DT668*$B$4&gt;'SFV+BESS'!$I$7,EA667&lt;$B$2*'SFV+BESS'!$I$9),$B$2*'SFV+BESS'!$I$9-EA667,IF(AND(DT668&gt;0,DT668*$B$4+EA667&lt;=$B$2*'SFV+BESS'!$I$9,DT668&gt;'SFV+BESS'!$I$7),'SFV+BESS'!$I$7,0))))</f>
        <v>0</v>
      </c>
      <c r="DV668" s="27">
        <f>IF(AND(DT668&lt;0,EA667+DT668/$B$5&gt;$H$2,-DT668/'Carga-Descarga Año'!$B$5&lt;'SFV+BESS'!$I$7),DT668/$B$5,IF(AND(DT668&lt;0,EA667+DT668/$B$5&gt;$H$2,-DT668/'Carga-Descarga Año'!$B$5&gt;'SFV+BESS'!$I$7),-'SFV+BESS'!$I$7,IF(AND(DT668&lt;0,EA667+DT668/$B$5&lt;$H$2),-MIN('SFV+BESS'!$I$7,EA667-$H$2),0)))</f>
        <v>0</v>
      </c>
      <c r="DW668" s="33"/>
      <c r="DX668" s="33">
        <f t="shared" si="739"/>
        <v>0</v>
      </c>
      <c r="DY668" s="27">
        <f t="shared" si="779"/>
        <v>0</v>
      </c>
      <c r="DZ668" s="27">
        <f t="shared" si="740"/>
        <v>0</v>
      </c>
      <c r="EA668" s="28">
        <f>IF((EA667+DU668+DV668)&gt;=$B$2*'SFV+BESS'!$I$9, $B$2*'SFV+BESS'!$I$9, (EA667+DU668+DV668))</f>
        <v>173.61249999999998</v>
      </c>
      <c r="EB668" s="110">
        <f t="shared" si="780"/>
        <v>83.030986709775661</v>
      </c>
      <c r="EG668" s="251"/>
      <c r="EH668" s="41">
        <v>27.4583333333334</v>
      </c>
      <c r="EI668" s="33">
        <f t="shared" si="756"/>
        <v>98.155127964009495</v>
      </c>
      <c r="EJ668" s="33">
        <f>Gen_Cons_Horario!B6526</f>
        <v>0</v>
      </c>
      <c r="EK668" s="35">
        <f t="shared" si="793"/>
        <v>98.155127964009495</v>
      </c>
      <c r="EL668" s="116">
        <f>IF(AND(EK668&gt;0,EK668*$B$4+ER667&lt;=$B$2*'SFV+BESS'!$I$9,EK668&lt;'SFV+BESS'!$I$7), EK668*$B$4, IF(AND(EK668&gt;0,EK668*$B$4+ER667&gt;$B$2*'SFV+BESS'!$I$9,EK668*$B$4&lt;'SFV+BESS'!$I$7),$B$2*'SFV+BESS'!$I$9-ER667,IF(AND(EK668&gt;0,EK668*$B$4+ER667&gt;$B$2*'SFV+BESS'!$I$9,EK668*$B$4&gt;'SFV+BESS'!$I$7,ER667&lt;$B$2*'SFV+BESS'!$I$9),$B$2*'SFV+BESS'!$I$9-ER667,IF(AND(EK668&gt;0,EK668*$B$4+ER667&lt;=$B$2*'SFV+BESS'!$I$9,EK668&gt;'SFV+BESS'!$I$7),'SFV+BESS'!$I$7,0))))</f>
        <v>0</v>
      </c>
      <c r="EM668" s="27">
        <f>IF(AND(EK668&lt;0,ER667+EK668/$B$5&gt;$H$2,-EK668/'Carga-Descarga Año'!$B$5&lt;'SFV+BESS'!$I$7),EK668/$B$5,IF(AND(EK668&lt;0,ER667+EK668/$B$5&gt;$H$2,-EK668/'Carga-Descarga Año'!$B$5&gt;'SFV+BESS'!$I$7),-'SFV+BESS'!$I$7,IF(AND(EK668&lt;0,ER667+EK668/$B$5&lt;$H$2),-MIN('SFV+BESS'!$I$7,ER667-$H$2),0)))</f>
        <v>0</v>
      </c>
      <c r="EN668" s="33"/>
      <c r="EO668" s="33">
        <f t="shared" si="741"/>
        <v>0</v>
      </c>
      <c r="EP668" s="27">
        <f t="shared" si="781"/>
        <v>0</v>
      </c>
      <c r="EQ668" s="27">
        <f t="shared" si="742"/>
        <v>0</v>
      </c>
      <c r="ER668" s="28">
        <f>IF((ER667+EL668+EM668)&gt;=$B$2*'SFV+BESS'!$I$9, $B$2*'SFV+BESS'!$I$9, (ER667+EL668+EM668))</f>
        <v>173.61249999999998</v>
      </c>
      <c r="ES668" s="110">
        <f t="shared" si="782"/>
        <v>98.155127964009495</v>
      </c>
      <c r="EX668" s="251"/>
      <c r="EY668" s="41">
        <v>27.4583333333334</v>
      </c>
      <c r="EZ668" s="33">
        <f t="shared" si="757"/>
        <v>105.54601066041208</v>
      </c>
      <c r="FA668" s="33">
        <f>Gen_Cons_Horario!B7246</f>
        <v>100.6695</v>
      </c>
      <c r="FB668" s="35">
        <f t="shared" si="794"/>
        <v>4.8765106604120803</v>
      </c>
      <c r="FC668" s="116">
        <f>IF(AND(FB668&gt;0,FB668*$B$4+FI667&lt;=$B$2*'SFV+BESS'!$I$9,FB668&lt;'SFV+BESS'!$I$7), FB668*$B$4, IF(AND(FB668&gt;0,FB668*$B$4+FI667&gt;$B$2*'SFV+BESS'!$I$9,FB668*$B$4&lt;'SFV+BESS'!$I$7),$B$2*'SFV+BESS'!$I$9-FI667,IF(AND(FB668&gt;0,FB668*$B$4+FI667&gt;$B$2*'SFV+BESS'!$I$9,FB668*$B$4&gt;'SFV+BESS'!$I$7,FI667&lt;$B$2*'SFV+BESS'!$I$9),$B$2*'SFV+BESS'!$I$9-FI667,IF(AND(FB668&gt;0,FB668*$B$4+FI667&lt;=$B$2*'SFV+BESS'!$I$9,FB668&gt;'SFV+BESS'!$I$7),'SFV+BESS'!$I$7,0))))</f>
        <v>4.6326851273914764</v>
      </c>
      <c r="FD668" s="27">
        <f>IF(AND(FB668&lt;0,FI667+FB668/$B$5&gt;$H$2,-FB668/'Carga-Descarga Año'!$B$5&lt;'SFV+BESS'!$I$7),FB668/$B$5,IF(AND(FB668&lt;0,FI667+FB668/$B$5&gt;$H$2,-FB668/'Carga-Descarga Año'!$B$5&gt;'SFV+BESS'!$I$7),-'SFV+BESS'!$I$7,IF(AND(FB668&lt;0,FI667+FB668/$B$5&lt;$H$2),-MIN('SFV+BESS'!$I$7,FI667-$H$2),0)))</f>
        <v>0</v>
      </c>
      <c r="FE668" s="33"/>
      <c r="FF668" s="33">
        <f t="shared" si="743"/>
        <v>100.6695</v>
      </c>
      <c r="FG668" s="27">
        <f t="shared" si="783"/>
        <v>0</v>
      </c>
      <c r="FH668" s="27">
        <f t="shared" si="744"/>
        <v>0</v>
      </c>
      <c r="FI668" s="28">
        <f>IF((FI667+FC668+FD668)&gt;=$B$2*'SFV+BESS'!$I$9, $B$2*'SFV+BESS'!$I$9, (FI667+FC668+FD668))</f>
        <v>118.70672354804421</v>
      </c>
      <c r="FJ668" s="110">
        <f t="shared" si="784"/>
        <v>0</v>
      </c>
      <c r="FO668" s="251"/>
      <c r="FP668" s="41">
        <v>27.4583333333334</v>
      </c>
      <c r="FQ668" s="33">
        <f t="shared" si="758"/>
        <v>111.79188536815481</v>
      </c>
      <c r="FR668" s="33">
        <f>Gen_Cons_Horario!B7990</f>
        <v>82.027000000000001</v>
      </c>
      <c r="FS668" s="35">
        <f t="shared" si="795"/>
        <v>29.764885368154808</v>
      </c>
      <c r="FT668" s="116">
        <f>IF(AND(FS668&gt;0,FS668*$B$4+FZ667&lt;=$B$2*'SFV+BESS'!$I$9,FS668&lt;'SFV+BESS'!$I$7), FS668*$B$4, IF(AND(FS668&gt;0,FS668*$B$4+FZ667&gt;$B$2*'SFV+BESS'!$I$9,FS668*$B$4&lt;'SFV+BESS'!$I$7),$B$2*'SFV+BESS'!$I$9-FZ667,IF(AND(FS668&gt;0,FS668*$B$4+FZ667&gt;$B$2*'SFV+BESS'!$I$9,FS668*$B$4&gt;'SFV+BESS'!$I$7,FZ667&lt;$B$2*'SFV+BESS'!$I$9),$B$2*'SFV+BESS'!$I$9-FZ667,IF(AND(FS668&gt;0,FS668*$B$4+FZ667&lt;=$B$2*'SFV+BESS'!$I$9,FS668&gt;'SFV+BESS'!$I$7),'SFV+BESS'!$I$7,0))))</f>
        <v>23.134936784496631</v>
      </c>
      <c r="FU668" s="27">
        <f>IF(AND(FS668&lt;0,FZ667+FS668/$B$5&gt;$H$2,-FS668/'Carga-Descarga Año'!$B$5&lt;'SFV+BESS'!$I$7),FS668/$B$5,IF(AND(FS668&lt;0,FZ667+FS668/$B$5&gt;$H$2,-FS668/'Carga-Descarga Año'!$B$5&gt;'SFV+BESS'!$I$7),-'SFV+BESS'!$I$7,IF(AND(FS668&lt;0,FZ667+FS668/$B$5&lt;$H$2),-MIN('SFV+BESS'!$I$7,FZ667-$H$2),0)))</f>
        <v>0</v>
      </c>
      <c r="FV668" s="33"/>
      <c r="FW668" s="33">
        <f t="shared" si="745"/>
        <v>82.027000000000001</v>
      </c>
      <c r="FX668" s="27">
        <f t="shared" si="785"/>
        <v>0</v>
      </c>
      <c r="FY668" s="27">
        <f t="shared" si="746"/>
        <v>0</v>
      </c>
      <c r="FZ668" s="28">
        <f>IF((FZ667+FT668+FU668)&gt;=$B$2*'SFV+BESS'!$I$9, $B$2*'SFV+BESS'!$I$9, (FZ667+FT668+FU668))</f>
        <v>173.61249999999998</v>
      </c>
      <c r="GA668" s="110">
        <f t="shared" si="786"/>
        <v>5.4123203318425617</v>
      </c>
      <c r="GF668" s="251"/>
      <c r="GG668" s="41">
        <v>27.4583333333334</v>
      </c>
      <c r="GH668" s="33">
        <f t="shared" si="759"/>
        <v>113.11824732914998</v>
      </c>
      <c r="GI668" s="33">
        <f>Gen_Cons_Horario!B8710</f>
        <v>69.656000000000006</v>
      </c>
      <c r="GJ668" s="35">
        <f t="shared" si="801"/>
        <v>43.462247329149974</v>
      </c>
      <c r="GK668" s="116">
        <f>IF(AND(GJ668&gt;0,GJ668*$B$4+GQ667&lt;=$B$2*'SFV+BESS'!$I$9,GJ668&lt;'SFV+BESS'!$I$7), GJ668*$B$4, IF(AND(GJ668&gt;0,GJ668*$B$4+GQ667&gt;$B$2*'SFV+BESS'!$I$9,GJ668*$B$4&lt;'SFV+BESS'!$I$7),$B$2*'SFV+BESS'!$I$9-GQ667,IF(AND(GJ668&gt;0,GJ668*$B$4+GQ667&gt;$B$2*'SFV+BESS'!$I$9,GJ668*$B$4&gt;'SFV+BESS'!$I$7,GQ667&lt;$B$2*'SFV+BESS'!$I$9),$B$2*'SFV+BESS'!$I$9-GQ667,IF(AND(GJ668&gt;0,GJ668*$B$4+GQ667&lt;=$B$2*'SFV+BESS'!$I$9,GJ668&gt;'SFV+BESS'!$I$7),'SFV+BESS'!$I$7,0))))</f>
        <v>0</v>
      </c>
      <c r="GL668" s="27">
        <f>IF(AND(GJ668&lt;0,GQ667+GJ668/$B$5&gt;$H$2,-GJ668/'Carga-Descarga Año'!$B$5&lt;'SFV+BESS'!$I$7),GJ668/$B$5,IF(AND(GJ668&lt;0,GQ667+GJ668/$B$5&gt;$H$2,-GJ668/'Carga-Descarga Año'!$B$5&gt;'SFV+BESS'!$I$7),-'SFV+BESS'!$I$7,IF(AND(GJ668&lt;0,GQ667+GJ668/$B$5&lt;$H$2),-MIN('SFV+BESS'!$I$7,GQ667-$H$2),0)))</f>
        <v>0</v>
      </c>
      <c r="GM668" s="33"/>
      <c r="GN668" s="33">
        <f t="shared" si="747"/>
        <v>69.656000000000006</v>
      </c>
      <c r="GO668" s="27">
        <f t="shared" si="787"/>
        <v>0</v>
      </c>
      <c r="GP668" s="27">
        <f t="shared" si="748"/>
        <v>0</v>
      </c>
      <c r="GQ668" s="28">
        <f>IF((GQ667+GK668+GL668)&gt;=$B$2*'SFV+BESS'!$I$9, $B$2*'SFV+BESS'!$I$9, (GQ667+GK668+GL668))</f>
        <v>173.61249999999998</v>
      </c>
      <c r="GR668" s="110">
        <f t="shared" si="788"/>
        <v>43.462247329149974</v>
      </c>
    </row>
    <row r="669" spans="1:200">
      <c r="A669" s="249"/>
      <c r="B669" s="41">
        <v>27.5</v>
      </c>
      <c r="C669" s="38">
        <f t="shared" si="730"/>
        <v>123.83891499519927</v>
      </c>
      <c r="D669" s="2">
        <f>Gen_Cons_Horario!B695</f>
        <v>119.312</v>
      </c>
      <c r="E669" s="140">
        <f t="shared" si="760"/>
        <v>4.5269149951992773</v>
      </c>
      <c r="F669" s="116">
        <f>IF(AND(E669&gt;0,E669*$B$4+L668&lt;=$B$2*'SFV+BESS'!$I$9,E669&lt;'SFV+BESS'!$I$7), E669*$B$4, IF(AND(E669&gt;0,E669*$B$4+L668&gt;$B$2*'SFV+BESS'!$I$9,E669*$B$4&lt;'SFV+BESS'!$I$7),$B$2*'SFV+BESS'!$I$9-L668,IF(AND(E669&gt;0,E669*$B$4+L668&gt;$B$2*'SFV+BESS'!$I$9,E669*$B$4&gt;'SFV+BESS'!$I$7,L668&lt;$B$2*'SFV+BESS'!$I$9),$B$2*'SFV+BESS'!$I$9-L668,IF(AND(E669&gt;0,E669*$B$4+L668&lt;=$B$2*'SFV+BESS'!$I$9,E669&gt;'SFV+BESS'!$I$7),'SFV+BESS'!$I$7,0))))</f>
        <v>4.3005692454393136</v>
      </c>
      <c r="G669" s="27">
        <f>IF(AND(E669&lt;0,L668+E669/$B$5&gt;$H$2,-E669/'Carga-Descarga Año'!$B$5&lt;'SFV+BESS'!$I$7),E669/$B$5,IF(AND(E669&lt;0,L668+E669/$B$5&gt;$H$2,-E669/'Carga-Descarga Año'!$B$5&gt;'SFV+BESS'!$I$7),-'SFV+BESS'!$I$7,IF(AND(E669&lt;0,L668+E669/$B$5&lt;$H$2),-MIN('SFV+BESS'!$I$7,L668-$H$2),0)))</f>
        <v>0</v>
      </c>
      <c r="I669" s="38">
        <f t="shared" si="761"/>
        <v>119.312</v>
      </c>
      <c r="J669" s="27">
        <f t="shared" si="763"/>
        <v>0</v>
      </c>
      <c r="K669" s="27">
        <f t="shared" si="762"/>
        <v>0</v>
      </c>
      <c r="L669" s="28">
        <f>IF((L668+F669+G669)&gt;=$B$2*'SFV+BESS'!$I$9, $B$2*'SFV+BESS'!$I$9, (L668+F669+G669))</f>
        <v>69.975896986041704</v>
      </c>
      <c r="M669" s="110">
        <f t="shared" si="764"/>
        <v>0</v>
      </c>
      <c r="R669" s="251"/>
      <c r="S669" s="41">
        <v>27.5</v>
      </c>
      <c r="T669" s="2">
        <f t="shared" si="749"/>
        <v>127.13809025999851</v>
      </c>
      <c r="U669" s="2">
        <f>Gen_Cons_Horario!B1439</f>
        <v>63.384500000000003</v>
      </c>
      <c r="V669" s="35">
        <f t="shared" si="796"/>
        <v>63.753590259998504</v>
      </c>
      <c r="W669" s="116">
        <f>IF(AND(V669&gt;0,V669*$B$4+AC668&lt;=$B$2*'SFV+BESS'!$I$9,V669&lt;'SFV+BESS'!$I$7), V669*$B$4, IF(AND(V669&gt;0,V669*$B$4+AC668&gt;$B$2*'SFV+BESS'!$I$9,V669*$B$4&lt;'SFV+BESS'!$I$7),$B$2*'SFV+BESS'!$I$9-AC668,IF(AND(V669&gt;0,V669*$B$4+AC668&gt;$B$2*'SFV+BESS'!$I$9,V669*$B$4&gt;'SFV+BESS'!$I$7,AC668&lt;$B$2*'SFV+BESS'!$I$9),$B$2*'SFV+BESS'!$I$9-AC668,IF(AND(V669&gt;0,V669*$B$4+AC668&lt;=$B$2*'SFV+BESS'!$I$9,V669&gt;'SFV+BESS'!$I$7),'SFV+BESS'!$I$7,0))))</f>
        <v>0</v>
      </c>
      <c r="X669" s="27">
        <f>IF(AND(V669&lt;0,AC668+V669/$B$5&gt;$H$2,-V669/'Carga-Descarga Año'!$B$5&lt;'SFV+BESS'!$I$7),V669/$B$5,IF(AND(V669&lt;0,AC668+V669/$B$5&gt;$H$2,-V669/'Carga-Descarga Año'!$B$5&gt;'SFV+BESS'!$I$7),-'SFV+BESS'!$I$7,IF(AND(V669&lt;0,AC668+V669/$B$5&lt;$H$2),-MIN('SFV+BESS'!$I$7,AC668-$H$2),0)))</f>
        <v>0</v>
      </c>
      <c r="Z669" s="33">
        <f t="shared" si="790"/>
        <v>63.384500000000003</v>
      </c>
      <c r="AA669" s="27">
        <f t="shared" si="765"/>
        <v>0</v>
      </c>
      <c r="AB669" s="27">
        <f t="shared" si="789"/>
        <v>0</v>
      </c>
      <c r="AC669" s="28">
        <f>IF((AC668+W669+X669)&gt;=$B$2*'SFV+BESS'!$I$9, $B$2*'SFV+BESS'!$I$9, (AC668+W669+X669))</f>
        <v>173.61249999999998</v>
      </c>
      <c r="AD669" s="110">
        <f t="shared" si="766"/>
        <v>63.753590259998504</v>
      </c>
      <c r="AI669" s="251"/>
      <c r="AJ669" s="41">
        <v>27.5</v>
      </c>
      <c r="AK669" s="52">
        <f t="shared" si="750"/>
        <v>127.24751556075989</v>
      </c>
      <c r="AL669" s="33">
        <f>Gen_Cons_Horario!B2111</f>
        <v>0</v>
      </c>
      <c r="AM669" s="35">
        <f t="shared" si="797"/>
        <v>127.24751556075989</v>
      </c>
      <c r="AN669" s="116">
        <f>IF(AND(AM669&gt;0,AM669*$B$4+AT668&lt;=$B$2*'SFV+BESS'!$I$9,AM669&lt;'SFV+BESS'!$I$7), AM669*$B$4, IF(AND(AM669&gt;0,AM669*$B$4+AT668&gt;$B$2*'SFV+BESS'!$I$9,AM669*$B$4&lt;'SFV+BESS'!$I$7),$B$2*'SFV+BESS'!$I$9-AT668,IF(AND(AM669&gt;0,AM669*$B$4+AT668&gt;$B$2*'SFV+BESS'!$I$9,AM669*$B$4&gt;'SFV+BESS'!$I$7,AT668&lt;$B$2*'SFV+BESS'!$I$9),$B$2*'SFV+BESS'!$I$9-AT668,IF(AND(AM669&gt;0,AM669*$B$4+AT668&lt;=$B$2*'SFV+BESS'!$I$9,AM669&gt;'SFV+BESS'!$I$7),'SFV+BESS'!$I$7,0))))</f>
        <v>0</v>
      </c>
      <c r="AO669" s="27">
        <f>IF(AND(AM669&lt;0,AT668+AM669/$B$5&gt;$H$2,-AM669/'Carga-Descarga Año'!$B$5&lt;'SFV+BESS'!$I$7),AM669/$B$5,IF(AND(AM669&lt;0,AT668+AM669/$B$5&gt;$H$2,-AM669/'Carga-Descarga Año'!$B$5&gt;'SFV+BESS'!$I$7),-'SFV+BESS'!$I$7,IF(AND(AM669&lt;0,AT668+AM669/$B$5&lt;$H$2),-MIN('SFV+BESS'!$I$7,AT668-$H$2),0)))</f>
        <v>0</v>
      </c>
      <c r="AP669" s="33"/>
      <c r="AQ669" s="33">
        <f t="shared" si="731"/>
        <v>0</v>
      </c>
      <c r="AR669" s="27">
        <f t="shared" si="767"/>
        <v>0</v>
      </c>
      <c r="AS669" s="27">
        <f t="shared" si="732"/>
        <v>0</v>
      </c>
      <c r="AT669" s="28">
        <f>IF((AT668+AN669+AO669)&gt;=$B$2*'SFV+BESS'!$I$9, $B$2*'SFV+BESS'!$I$9, (AT668+AN669+AO669))</f>
        <v>173.61249999999998</v>
      </c>
      <c r="AU669" s="110">
        <f t="shared" si="768"/>
        <v>127.24751556075989</v>
      </c>
      <c r="AZ669" s="251"/>
      <c r="BA669" s="41">
        <v>27.5</v>
      </c>
      <c r="BB669" s="33">
        <f t="shared" si="751"/>
        <v>110.01903443945878</v>
      </c>
      <c r="BC669" s="33">
        <f>Gen_Cons_Horario!B2855</f>
        <v>0</v>
      </c>
      <c r="BD669" s="35">
        <f t="shared" si="798"/>
        <v>110.01903443945878</v>
      </c>
      <c r="BE669" s="116">
        <f>IF(AND(BD669&gt;0,BD669*$B$4+BK668&lt;=$B$2*'SFV+BESS'!$I$9,BD669&lt;'SFV+BESS'!$I$7), BD669*$B$4, IF(AND(BD669&gt;0,BD669*$B$4+BK668&gt;$B$2*'SFV+BESS'!$I$9,BD669*$B$4&lt;'SFV+BESS'!$I$7),$B$2*'SFV+BESS'!$I$9-BK668,IF(AND(BD669&gt;0,BD669*$B$4+BK668&gt;$B$2*'SFV+BESS'!$I$9,BD669*$B$4&gt;'SFV+BESS'!$I$7,BK668&lt;$B$2*'SFV+BESS'!$I$9),$B$2*'SFV+BESS'!$I$9-BK668,IF(AND(BD669&gt;0,BD669*$B$4+BK668&lt;=$B$2*'SFV+BESS'!$I$9,BD669&gt;'SFV+BESS'!$I$7),'SFV+BESS'!$I$7,0))))</f>
        <v>0</v>
      </c>
      <c r="BF669" s="27">
        <f>IF(AND(BD669&lt;0,BK668+BD669/$B$5&gt;$H$2,-BD669/'Carga-Descarga Año'!$B$5&lt;'SFV+BESS'!$I$7),BD669/$B$5,IF(AND(BD669&lt;0,BK668+BD669/$B$5&gt;$H$2,-BD669/'Carga-Descarga Año'!$B$5&gt;'SFV+BESS'!$I$7),-'SFV+BESS'!$I$7,IF(AND(BD669&lt;0,BK668+BD669/$B$5&lt;$H$2),-MIN('SFV+BESS'!$I$7,BK668-$H$2),0)))</f>
        <v>0</v>
      </c>
      <c r="BG669" s="33"/>
      <c r="BH669" s="33">
        <f t="shared" si="733"/>
        <v>0</v>
      </c>
      <c r="BI669" s="27">
        <f t="shared" si="769"/>
        <v>0</v>
      </c>
      <c r="BJ669" s="27">
        <f t="shared" si="734"/>
        <v>0</v>
      </c>
      <c r="BK669" s="28">
        <f>IF((BK668+BE669+BF669)&gt;=$B$2*'SFV+BESS'!$I$9, $B$2*'SFV+BESS'!$I$9, (BK668+BE669+BF669))</f>
        <v>173.61249999999998</v>
      </c>
      <c r="BL669" s="110">
        <f t="shared" si="770"/>
        <v>110.01903443945878</v>
      </c>
      <c r="BQ669" s="251"/>
      <c r="BR669" s="41">
        <v>27.5</v>
      </c>
      <c r="BS669" s="33">
        <f t="shared" si="752"/>
        <v>93.046254025352383</v>
      </c>
      <c r="BT669" s="33">
        <f>Gen_Cons_Horario!B3575</f>
        <v>0</v>
      </c>
      <c r="BU669" s="35">
        <f t="shared" si="799"/>
        <v>93.046254025352383</v>
      </c>
      <c r="BV669" s="116">
        <f>IF(AND(BU669&gt;0,BU669*$B$4+CB668&lt;=$B$2*'SFV+BESS'!$I$9,BU669&lt;'SFV+BESS'!$I$7), BU669*$B$4, IF(AND(BU669&gt;0,BU669*$B$4+CB668&gt;$B$2*'SFV+BESS'!$I$9,BU669*$B$4&lt;'SFV+BESS'!$I$7),$B$2*'SFV+BESS'!$I$9-CB668,IF(AND(BU669&gt;0,BU669*$B$4+CB668&gt;$B$2*'SFV+BESS'!$I$9,BU669*$B$4&gt;'SFV+BESS'!$I$7,CB668&lt;$B$2*'SFV+BESS'!$I$9),$B$2*'SFV+BESS'!$I$9-CB668,IF(AND(BU669&gt;0,BU669*$B$4+CB668&lt;=$B$2*'SFV+BESS'!$I$9,BU669&gt;'SFV+BESS'!$I$7),'SFV+BESS'!$I$7,0))))</f>
        <v>0</v>
      </c>
      <c r="BW669" s="27">
        <f>IF(AND(BU669&lt;0,CB668+BU669/$B$5&gt;$H$2,-BU669/'Carga-Descarga Año'!$B$5&lt;'SFV+BESS'!$I$7),BU669/$B$5,IF(AND(BU669&lt;0,CB668+BU669/$B$5&gt;$H$2,-BU669/'Carga-Descarga Año'!$B$5&gt;'SFV+BESS'!$I$7),-'SFV+BESS'!$I$7,IF(AND(BU669&lt;0,CB668+BU669/$B$5&lt;$H$2),-MIN('SFV+BESS'!$I$7,CB668-$H$2),0)))</f>
        <v>0</v>
      </c>
      <c r="BX669" s="33"/>
      <c r="BY669" s="33">
        <f t="shared" si="735"/>
        <v>0</v>
      </c>
      <c r="BZ669" s="27">
        <f t="shared" si="771"/>
        <v>0</v>
      </c>
      <c r="CA669" s="27">
        <f t="shared" si="772"/>
        <v>0</v>
      </c>
      <c r="CB669" s="28">
        <f>IF((CB668+BV669+BW669)&gt;=$B$2*'SFV+BESS'!$I$9, $B$2*'SFV+BESS'!$I$9, (CB668+BV669+BW669))</f>
        <v>173.61249999999998</v>
      </c>
      <c r="CC669" s="110">
        <f t="shared" si="773"/>
        <v>93.046254025352383</v>
      </c>
      <c r="CH669" s="251"/>
      <c r="CI669" s="41">
        <v>27.5</v>
      </c>
      <c r="CJ669" s="33">
        <f t="shared" si="753"/>
        <v>80.738079690760259</v>
      </c>
      <c r="CK669" s="33">
        <f>Gen_Cons_Horario!B4319</f>
        <v>0</v>
      </c>
      <c r="CL669" s="35">
        <f t="shared" si="800"/>
        <v>80.738079690760259</v>
      </c>
      <c r="CM669" s="116">
        <f>IF(AND(CL669&gt;0,CL669*$B$4+CS668&lt;=$B$2*'SFV+BESS'!$I$9,CL669&lt;'SFV+BESS'!$I$7), CL669*$B$4, IF(AND(CL669&gt;0,CL669*$B$4+CS668&gt;$B$2*'SFV+BESS'!$I$9,CL669*$B$4&lt;'SFV+BESS'!$I$7),$B$2*'SFV+BESS'!$I$9-CS668,IF(AND(CL669&gt;0,CL669*$B$4+CS668&gt;$B$2*'SFV+BESS'!$I$9,CL669*$B$4&gt;'SFV+BESS'!$I$7,CS668&lt;$B$2*'SFV+BESS'!$I$9),$B$2*'SFV+BESS'!$I$9-CS668,IF(AND(CL669&gt;0,CL669*$B$4+CS668&lt;=$B$2*'SFV+BESS'!$I$9,CL669&gt;'SFV+BESS'!$I$7),'SFV+BESS'!$I$7,0))))</f>
        <v>0</v>
      </c>
      <c r="CN669" s="27">
        <f>IF(AND(CL669&lt;0,CS668+CL669/$B$5&gt;$H$2,-CL669/'Carga-Descarga Año'!$B$5&lt;'SFV+BESS'!$I$7),CL669/$B$5,IF(AND(CL669&lt;0,CS668+CL669/$B$5&gt;$H$2,-CL669/'Carga-Descarga Año'!$B$5&gt;'SFV+BESS'!$I$7),-'SFV+BESS'!$I$7,IF(AND(CL669&lt;0,CS668+CL669/$B$5&lt;$H$2),-MIN('SFV+BESS'!$I$7,CS668-$H$2),0)))</f>
        <v>0</v>
      </c>
      <c r="CO669" s="33"/>
      <c r="CP669" s="33">
        <f t="shared" si="736"/>
        <v>0</v>
      </c>
      <c r="CQ669" s="27">
        <f t="shared" si="774"/>
        <v>0</v>
      </c>
      <c r="CR669" s="27">
        <f t="shared" si="737"/>
        <v>0</v>
      </c>
      <c r="CS669" s="28">
        <f>IF((CS668+CM669+CN669)&gt;=$B$2*'SFV+BESS'!$I$9, $B$2*'SFV+BESS'!$I$9, (CS668+CM669+CN669))</f>
        <v>173.61249999999998</v>
      </c>
      <c r="CT669" s="110">
        <f t="shared" si="775"/>
        <v>80.738079690760259</v>
      </c>
      <c r="CY669" s="251"/>
      <c r="CZ669" s="41">
        <v>27.5</v>
      </c>
      <c r="DA669" s="33">
        <f t="shared" si="754"/>
        <v>89.383443532820891</v>
      </c>
      <c r="DB669" s="33">
        <f>Gen_Cons_Horario!B5039</f>
        <v>0</v>
      </c>
      <c r="DC669" s="35">
        <f t="shared" si="791"/>
        <v>89.383443532820891</v>
      </c>
      <c r="DD669" s="116">
        <f>IF(AND(DC669&gt;0,DC669*$B$4+DJ668&lt;=$B$2*'SFV+BESS'!$I$9,DC669&lt;'SFV+BESS'!$I$7), DC669*$B$4, IF(AND(DC669&gt;0,DC669*$B$4+DJ668&gt;$B$2*'SFV+BESS'!$I$9,DC669*$B$4&lt;'SFV+BESS'!$I$7),$B$2*'SFV+BESS'!$I$9-DJ668,IF(AND(DC669&gt;0,DC669*$B$4+DJ668&gt;$B$2*'SFV+BESS'!$I$9,DC669*$B$4&gt;'SFV+BESS'!$I$7,DJ668&lt;$B$2*'SFV+BESS'!$I$9),$B$2*'SFV+BESS'!$I$9-DJ668,IF(AND(DC669&gt;0,DC669*$B$4+DJ668&lt;=$B$2*'SFV+BESS'!$I$9,DC669&gt;'SFV+BESS'!$I$7),'SFV+BESS'!$I$7,0))))</f>
        <v>0</v>
      </c>
      <c r="DE669" s="27">
        <f>IF(AND(DC669&lt;0,DJ668+DC669/$B$5&gt;$H$2,-DC669/'Carga-Descarga Año'!$B$5&lt;'SFV+BESS'!$I$7),DC669/$B$5,IF(AND(DC669&lt;0,DJ668+DC669/$B$5&gt;$H$2,-DC669/'Carga-Descarga Año'!$B$5&gt;'SFV+BESS'!$I$7),-'SFV+BESS'!$I$7,IF(AND(DC669&lt;0,DJ668+DC669/$B$5&lt;$H$2),-MIN('SFV+BESS'!$I$7,DJ668-$H$2),0)))</f>
        <v>0</v>
      </c>
      <c r="DF669" s="33"/>
      <c r="DG669" s="33">
        <f t="shared" si="738"/>
        <v>0</v>
      </c>
      <c r="DH669" s="27">
        <f t="shared" si="776"/>
        <v>0</v>
      </c>
      <c r="DI669" s="27">
        <f t="shared" si="777"/>
        <v>0</v>
      </c>
      <c r="DJ669" s="28">
        <f>IF((DJ668+DD669+DE669)&gt;=$B$2*'SFV+BESS'!$I$9, $B$2*'SFV+BESS'!$I$9, (DJ668+DD669+DE669))</f>
        <v>173.61249999999998</v>
      </c>
      <c r="DK669" s="110">
        <f t="shared" si="778"/>
        <v>89.383443532820891</v>
      </c>
      <c r="DP669" s="251"/>
      <c r="DQ669" s="41">
        <v>27.5</v>
      </c>
      <c r="DR669" s="33">
        <f t="shared" si="755"/>
        <v>91.815121323908102</v>
      </c>
      <c r="DS669" s="33">
        <f>Gen_Cons_Horario!B5783</f>
        <v>0</v>
      </c>
      <c r="DT669" s="35">
        <f t="shared" si="792"/>
        <v>91.815121323908102</v>
      </c>
      <c r="DU669" s="116">
        <f>IF(AND(DT669&gt;0,DT669*$B$4+EA668&lt;=$B$2*'SFV+BESS'!$I$9,DT669&lt;'SFV+BESS'!$I$7), DT669*$B$4, IF(AND(DT669&gt;0,DT669*$B$4+EA668&gt;$B$2*'SFV+BESS'!$I$9,DT669*$B$4&lt;'SFV+BESS'!$I$7),$B$2*'SFV+BESS'!$I$9-EA668,IF(AND(DT669&gt;0,DT669*$B$4+EA668&gt;$B$2*'SFV+BESS'!$I$9,DT669*$B$4&gt;'SFV+BESS'!$I$7,EA668&lt;$B$2*'SFV+BESS'!$I$9),$B$2*'SFV+BESS'!$I$9-EA668,IF(AND(DT669&gt;0,DT669*$B$4+EA668&lt;=$B$2*'SFV+BESS'!$I$9,DT669&gt;'SFV+BESS'!$I$7),'SFV+BESS'!$I$7,0))))</f>
        <v>0</v>
      </c>
      <c r="DV669" s="27">
        <f>IF(AND(DT669&lt;0,EA668+DT669/$B$5&gt;$H$2,-DT669/'Carga-Descarga Año'!$B$5&lt;'SFV+BESS'!$I$7),DT669/$B$5,IF(AND(DT669&lt;0,EA668+DT669/$B$5&gt;$H$2,-DT669/'Carga-Descarga Año'!$B$5&gt;'SFV+BESS'!$I$7),-'SFV+BESS'!$I$7,IF(AND(DT669&lt;0,EA668+DT669/$B$5&lt;$H$2),-MIN('SFV+BESS'!$I$7,EA668-$H$2),0)))</f>
        <v>0</v>
      </c>
      <c r="DW669" s="33"/>
      <c r="DX669" s="33">
        <f t="shared" si="739"/>
        <v>0</v>
      </c>
      <c r="DY669" s="27">
        <f t="shared" si="779"/>
        <v>0</v>
      </c>
      <c r="DZ669" s="27">
        <f t="shared" si="740"/>
        <v>0</v>
      </c>
      <c r="EA669" s="28">
        <f>IF((EA668+DU669+DV669)&gt;=$B$2*'SFV+BESS'!$I$9, $B$2*'SFV+BESS'!$I$9, (EA668+DU669+DV669))</f>
        <v>173.61249999999998</v>
      </c>
      <c r="EB669" s="110">
        <f t="shared" si="780"/>
        <v>91.815121323908102</v>
      </c>
      <c r="EG669" s="251"/>
      <c r="EH669" s="41">
        <v>27.5</v>
      </c>
      <c r="EI669" s="33">
        <f t="shared" si="756"/>
        <v>105.612499082425</v>
      </c>
      <c r="EJ669" s="33">
        <f>Gen_Cons_Horario!B6527</f>
        <v>0</v>
      </c>
      <c r="EK669" s="35">
        <f t="shared" si="793"/>
        <v>105.612499082425</v>
      </c>
      <c r="EL669" s="116">
        <f>IF(AND(EK669&gt;0,EK669*$B$4+ER668&lt;=$B$2*'SFV+BESS'!$I$9,EK669&lt;'SFV+BESS'!$I$7), EK669*$B$4, IF(AND(EK669&gt;0,EK669*$B$4+ER668&gt;$B$2*'SFV+BESS'!$I$9,EK669*$B$4&lt;'SFV+BESS'!$I$7),$B$2*'SFV+BESS'!$I$9-ER668,IF(AND(EK669&gt;0,EK669*$B$4+ER668&gt;$B$2*'SFV+BESS'!$I$9,EK669*$B$4&gt;'SFV+BESS'!$I$7,ER668&lt;$B$2*'SFV+BESS'!$I$9),$B$2*'SFV+BESS'!$I$9-ER668,IF(AND(EK669&gt;0,EK669*$B$4+ER668&lt;=$B$2*'SFV+BESS'!$I$9,EK669&gt;'SFV+BESS'!$I$7),'SFV+BESS'!$I$7,0))))</f>
        <v>0</v>
      </c>
      <c r="EM669" s="27">
        <f>IF(AND(EK669&lt;0,ER668+EK669/$B$5&gt;$H$2,-EK669/'Carga-Descarga Año'!$B$5&lt;'SFV+BESS'!$I$7),EK669/$B$5,IF(AND(EK669&lt;0,ER668+EK669/$B$5&gt;$H$2,-EK669/'Carga-Descarga Año'!$B$5&gt;'SFV+BESS'!$I$7),-'SFV+BESS'!$I$7,IF(AND(EK669&lt;0,ER668+EK669/$B$5&lt;$H$2),-MIN('SFV+BESS'!$I$7,ER668-$H$2),0)))</f>
        <v>0</v>
      </c>
      <c r="EN669" s="33"/>
      <c r="EO669" s="33">
        <f t="shared" si="741"/>
        <v>0</v>
      </c>
      <c r="EP669" s="27">
        <f t="shared" si="781"/>
        <v>0</v>
      </c>
      <c r="EQ669" s="27">
        <f t="shared" si="742"/>
        <v>0</v>
      </c>
      <c r="ER669" s="28">
        <f>IF((ER668+EL669+EM669)&gt;=$B$2*'SFV+BESS'!$I$9, $B$2*'SFV+BESS'!$I$9, (ER668+EL669+EM669))</f>
        <v>173.61249999999998</v>
      </c>
      <c r="ES669" s="110">
        <f t="shared" si="782"/>
        <v>105.612499082425</v>
      </c>
      <c r="EX669" s="251"/>
      <c r="EY669" s="41">
        <v>27.5</v>
      </c>
      <c r="EZ669" s="33">
        <f t="shared" si="757"/>
        <v>113.56216336879781</v>
      </c>
      <c r="FA669" s="33">
        <f>Gen_Cons_Horario!B7247</f>
        <v>100.6695</v>
      </c>
      <c r="FB669" s="35">
        <f t="shared" si="794"/>
        <v>12.892663368797812</v>
      </c>
      <c r="FC669" s="116">
        <f>IF(AND(FB669&gt;0,FB669*$B$4+FI668&lt;=$B$2*'SFV+BESS'!$I$9,FB669&lt;'SFV+BESS'!$I$7), FB669*$B$4, IF(AND(FB669&gt;0,FB669*$B$4+FI668&gt;$B$2*'SFV+BESS'!$I$9,FB669*$B$4&lt;'SFV+BESS'!$I$7),$B$2*'SFV+BESS'!$I$9-FI668,IF(AND(FB669&gt;0,FB669*$B$4+FI668&gt;$B$2*'SFV+BESS'!$I$9,FB669*$B$4&gt;'SFV+BESS'!$I$7,FI668&lt;$B$2*'SFV+BESS'!$I$9),$B$2*'SFV+BESS'!$I$9-FI668,IF(AND(FB669&gt;0,FB669*$B$4+FI668&lt;=$B$2*'SFV+BESS'!$I$9,FB669&gt;'SFV+BESS'!$I$7),'SFV+BESS'!$I$7,0))))</f>
        <v>12.24803020035792</v>
      </c>
      <c r="FD669" s="27">
        <f>IF(AND(FB669&lt;0,FI668+FB669/$B$5&gt;$H$2,-FB669/'Carga-Descarga Año'!$B$5&lt;'SFV+BESS'!$I$7),FB669/$B$5,IF(AND(FB669&lt;0,FI668+FB669/$B$5&gt;$H$2,-FB669/'Carga-Descarga Año'!$B$5&gt;'SFV+BESS'!$I$7),-'SFV+BESS'!$I$7,IF(AND(FB669&lt;0,FI668+FB669/$B$5&lt;$H$2),-MIN('SFV+BESS'!$I$7,FI668-$H$2),0)))</f>
        <v>0</v>
      </c>
      <c r="FE669" s="33"/>
      <c r="FF669" s="33">
        <f t="shared" si="743"/>
        <v>100.6695</v>
      </c>
      <c r="FG669" s="27">
        <f t="shared" si="783"/>
        <v>0</v>
      </c>
      <c r="FH669" s="27">
        <f t="shared" si="744"/>
        <v>0</v>
      </c>
      <c r="FI669" s="28">
        <f>IF((FI668+FC669+FD669)&gt;=$B$2*'SFV+BESS'!$I$9, $B$2*'SFV+BESS'!$I$9, (FI668+FC669+FD669))</f>
        <v>130.95475374840214</v>
      </c>
      <c r="FJ669" s="110">
        <f t="shared" si="784"/>
        <v>1.7763568394002505E-15</v>
      </c>
      <c r="FO669" s="251"/>
      <c r="FP669" s="41">
        <v>27.5</v>
      </c>
      <c r="FQ669" s="33">
        <f t="shared" si="758"/>
        <v>118.78904849891269</v>
      </c>
      <c r="FR669" s="33">
        <f>Gen_Cons_Horario!B7991</f>
        <v>82.027000000000001</v>
      </c>
      <c r="FS669" s="35">
        <f t="shared" si="795"/>
        <v>36.762048498912691</v>
      </c>
      <c r="FT669" s="116">
        <f>IF(AND(FS669&gt;0,FS669*$B$4+FZ668&lt;=$B$2*'SFV+BESS'!$I$9,FS669&lt;'SFV+BESS'!$I$7), FS669*$B$4, IF(AND(FS669&gt;0,FS669*$B$4+FZ668&gt;$B$2*'SFV+BESS'!$I$9,FS669*$B$4&lt;'SFV+BESS'!$I$7),$B$2*'SFV+BESS'!$I$9-FZ668,IF(AND(FS669&gt;0,FS669*$B$4+FZ668&gt;$B$2*'SFV+BESS'!$I$9,FS669*$B$4&gt;'SFV+BESS'!$I$7,FZ668&lt;$B$2*'SFV+BESS'!$I$9),$B$2*'SFV+BESS'!$I$9-FZ668,IF(AND(FS669&gt;0,FS669*$B$4+FZ668&lt;=$B$2*'SFV+BESS'!$I$9,FS669&gt;'SFV+BESS'!$I$7),'SFV+BESS'!$I$7,0))))</f>
        <v>0</v>
      </c>
      <c r="FU669" s="27">
        <f>IF(AND(FS669&lt;0,FZ668+FS669/$B$5&gt;$H$2,-FS669/'Carga-Descarga Año'!$B$5&lt;'SFV+BESS'!$I$7),FS669/$B$5,IF(AND(FS669&lt;0,FZ668+FS669/$B$5&gt;$H$2,-FS669/'Carga-Descarga Año'!$B$5&gt;'SFV+BESS'!$I$7),-'SFV+BESS'!$I$7,IF(AND(FS669&lt;0,FZ668+FS669/$B$5&lt;$H$2),-MIN('SFV+BESS'!$I$7,FZ668-$H$2),0)))</f>
        <v>0</v>
      </c>
      <c r="FV669" s="33"/>
      <c r="FW669" s="33">
        <f t="shared" si="745"/>
        <v>82.027000000000001</v>
      </c>
      <c r="FX669" s="27">
        <f t="shared" si="785"/>
        <v>0</v>
      </c>
      <c r="FY669" s="27">
        <f t="shared" si="746"/>
        <v>0</v>
      </c>
      <c r="FZ669" s="28">
        <f>IF((FZ668+FT669+FU669)&gt;=$B$2*'SFV+BESS'!$I$9, $B$2*'SFV+BESS'!$I$9, (FZ668+FT669+FU669))</f>
        <v>173.61249999999998</v>
      </c>
      <c r="GA669" s="110">
        <f t="shared" si="786"/>
        <v>36.762048498912691</v>
      </c>
      <c r="GF669" s="251"/>
      <c r="GG669" s="41">
        <v>27.5</v>
      </c>
      <c r="GH669" s="33">
        <f t="shared" si="759"/>
        <v>118.69346574485387</v>
      </c>
      <c r="GI669" s="33">
        <f>Gen_Cons_Horario!B8711</f>
        <v>69.656000000000006</v>
      </c>
      <c r="GJ669" s="35">
        <f t="shared" si="801"/>
        <v>49.037465744853861</v>
      </c>
      <c r="GK669" s="116">
        <f>IF(AND(GJ669&gt;0,GJ669*$B$4+GQ668&lt;=$B$2*'SFV+BESS'!$I$9,GJ669&lt;'SFV+BESS'!$I$7), GJ669*$B$4, IF(AND(GJ669&gt;0,GJ669*$B$4+GQ668&gt;$B$2*'SFV+BESS'!$I$9,GJ669*$B$4&lt;'SFV+BESS'!$I$7),$B$2*'SFV+BESS'!$I$9-GQ668,IF(AND(GJ669&gt;0,GJ669*$B$4+GQ668&gt;$B$2*'SFV+BESS'!$I$9,GJ669*$B$4&gt;'SFV+BESS'!$I$7,GQ668&lt;$B$2*'SFV+BESS'!$I$9),$B$2*'SFV+BESS'!$I$9-GQ668,IF(AND(GJ669&gt;0,GJ669*$B$4+GQ668&lt;=$B$2*'SFV+BESS'!$I$9,GJ669&gt;'SFV+BESS'!$I$7),'SFV+BESS'!$I$7,0))))</f>
        <v>0</v>
      </c>
      <c r="GL669" s="27">
        <f>IF(AND(GJ669&lt;0,GQ668+GJ669/$B$5&gt;$H$2,-GJ669/'Carga-Descarga Año'!$B$5&lt;'SFV+BESS'!$I$7),GJ669/$B$5,IF(AND(GJ669&lt;0,GQ668+GJ669/$B$5&gt;$H$2,-GJ669/'Carga-Descarga Año'!$B$5&gt;'SFV+BESS'!$I$7),-'SFV+BESS'!$I$7,IF(AND(GJ669&lt;0,GQ668+GJ669/$B$5&lt;$H$2),-MIN('SFV+BESS'!$I$7,GQ668-$H$2),0)))</f>
        <v>0</v>
      </c>
      <c r="GM669" s="33"/>
      <c r="GN669" s="33">
        <f t="shared" si="747"/>
        <v>69.656000000000006</v>
      </c>
      <c r="GO669" s="27">
        <f t="shared" si="787"/>
        <v>0</v>
      </c>
      <c r="GP669" s="27">
        <f t="shared" si="748"/>
        <v>0</v>
      </c>
      <c r="GQ669" s="28">
        <f>IF((GQ668+GK669+GL669)&gt;=$B$2*'SFV+BESS'!$I$9, $B$2*'SFV+BESS'!$I$9, (GQ668+GK669+GL669))</f>
        <v>173.61249999999998</v>
      </c>
      <c r="GR669" s="110">
        <f t="shared" si="788"/>
        <v>49.037465744853861</v>
      </c>
    </row>
    <row r="670" spans="1:200">
      <c r="A670" s="249"/>
      <c r="B670" s="41">
        <v>27.5416666666667</v>
      </c>
      <c r="C670" s="38">
        <f t="shared" si="730"/>
        <v>130.98054567590401</v>
      </c>
      <c r="D670" s="2">
        <f>Gen_Cons_Horario!B696</f>
        <v>119.312</v>
      </c>
      <c r="E670" s="140">
        <f t="shared" si="760"/>
        <v>11.668545675904014</v>
      </c>
      <c r="F670" s="116">
        <f>IF(AND(E670&gt;0,E670*$B$4+L669&lt;=$B$2*'SFV+BESS'!$I$9,E670&lt;'SFV+BESS'!$I$7), E670*$B$4, IF(AND(E670&gt;0,E670*$B$4+L669&gt;$B$2*'SFV+BESS'!$I$9,E670*$B$4&lt;'SFV+BESS'!$I$7),$B$2*'SFV+BESS'!$I$9-L669,IF(AND(E670&gt;0,E670*$B$4+L669&gt;$B$2*'SFV+BESS'!$I$9,E670*$B$4&gt;'SFV+BESS'!$I$7,L669&lt;$B$2*'SFV+BESS'!$I$9),$B$2*'SFV+BESS'!$I$9-L669,IF(AND(E670&gt;0,E670*$B$4+L669&lt;=$B$2*'SFV+BESS'!$I$9,E670&gt;'SFV+BESS'!$I$7),'SFV+BESS'!$I$7,0))))</f>
        <v>11.085118392108813</v>
      </c>
      <c r="G670" s="27">
        <f>IF(AND(E670&lt;0,L669+E670/$B$5&gt;$H$2,-E670/'Carga-Descarga Año'!$B$5&lt;'SFV+BESS'!$I$7),E670/$B$5,IF(AND(E670&lt;0,L669+E670/$B$5&gt;$H$2,-E670/'Carga-Descarga Año'!$B$5&gt;'SFV+BESS'!$I$7),-'SFV+BESS'!$I$7,IF(AND(E670&lt;0,L669+E670/$B$5&lt;$H$2),-MIN('SFV+BESS'!$I$7,L669-$H$2),0)))</f>
        <v>0</v>
      </c>
      <c r="I670" s="38">
        <f t="shared" si="761"/>
        <v>119.312</v>
      </c>
      <c r="J670" s="27">
        <f t="shared" si="763"/>
        <v>0</v>
      </c>
      <c r="K670" s="27">
        <f t="shared" si="762"/>
        <v>0</v>
      </c>
      <c r="L670" s="28">
        <f>IF((L669+F670+G670)&gt;=$B$2*'SFV+BESS'!$I$9, $B$2*'SFV+BESS'!$I$9, (L669+F670+G670))</f>
        <v>81.061015378150515</v>
      </c>
      <c r="M670" s="110">
        <f t="shared" si="764"/>
        <v>0</v>
      </c>
      <c r="R670" s="251"/>
      <c r="S670" s="41">
        <v>27.5416666666667</v>
      </c>
      <c r="T670" s="2">
        <f t="shared" si="749"/>
        <v>135.48306143536522</v>
      </c>
      <c r="U670" s="2">
        <f>Gen_Cons_Horario!B1440</f>
        <v>63.384500000000003</v>
      </c>
      <c r="V670" s="35">
        <f t="shared" si="796"/>
        <v>72.098561435365212</v>
      </c>
      <c r="W670" s="116">
        <f>IF(AND(V670&gt;0,V670*$B$4+AC669&lt;=$B$2*'SFV+BESS'!$I$9,V670&lt;'SFV+BESS'!$I$7), V670*$B$4, IF(AND(V670&gt;0,V670*$B$4+AC669&gt;$B$2*'SFV+BESS'!$I$9,V670*$B$4&lt;'SFV+BESS'!$I$7),$B$2*'SFV+BESS'!$I$9-AC669,IF(AND(V670&gt;0,V670*$B$4+AC669&gt;$B$2*'SFV+BESS'!$I$9,V670*$B$4&gt;'SFV+BESS'!$I$7,AC669&lt;$B$2*'SFV+BESS'!$I$9),$B$2*'SFV+BESS'!$I$9-AC669,IF(AND(V670&gt;0,V670*$B$4+AC669&lt;=$B$2*'SFV+BESS'!$I$9,V670&gt;'SFV+BESS'!$I$7),'SFV+BESS'!$I$7,0))))</f>
        <v>0</v>
      </c>
      <c r="X670" s="27">
        <f>IF(AND(V670&lt;0,AC669+V670/$B$5&gt;$H$2,-V670/'Carga-Descarga Año'!$B$5&lt;'SFV+BESS'!$I$7),V670/$B$5,IF(AND(V670&lt;0,AC669+V670/$B$5&gt;$H$2,-V670/'Carga-Descarga Año'!$B$5&gt;'SFV+BESS'!$I$7),-'SFV+BESS'!$I$7,IF(AND(V670&lt;0,AC669+V670/$B$5&lt;$H$2),-MIN('SFV+BESS'!$I$7,AC669-$H$2),0)))</f>
        <v>0</v>
      </c>
      <c r="Z670" s="33">
        <f t="shared" si="790"/>
        <v>63.384500000000003</v>
      </c>
      <c r="AA670" s="27">
        <f t="shared" si="765"/>
        <v>0</v>
      </c>
      <c r="AB670" s="27">
        <f t="shared" si="789"/>
        <v>0</v>
      </c>
      <c r="AC670" s="28">
        <f>IF((AC669+W670+X670)&gt;=$B$2*'SFV+BESS'!$I$9, $B$2*'SFV+BESS'!$I$9, (AC669+W670+X670))</f>
        <v>173.61249999999998</v>
      </c>
      <c r="AD670" s="110">
        <f t="shared" si="766"/>
        <v>72.098561435365212</v>
      </c>
      <c r="AI670" s="251"/>
      <c r="AJ670" s="41">
        <v>27.5416666666667</v>
      </c>
      <c r="AK670" s="52">
        <f t="shared" si="750"/>
        <v>135.11496947983915</v>
      </c>
      <c r="AL670" s="33">
        <f>Gen_Cons_Horario!B2112</f>
        <v>0</v>
      </c>
      <c r="AM670" s="35">
        <f t="shared" si="797"/>
        <v>135.11496947983915</v>
      </c>
      <c r="AN670" s="116">
        <f>IF(AND(AM670&gt;0,AM670*$B$4+AT669&lt;=$B$2*'SFV+BESS'!$I$9,AM670&lt;'SFV+BESS'!$I$7), AM670*$B$4, IF(AND(AM670&gt;0,AM670*$B$4+AT669&gt;$B$2*'SFV+BESS'!$I$9,AM670*$B$4&lt;'SFV+BESS'!$I$7),$B$2*'SFV+BESS'!$I$9-AT669,IF(AND(AM670&gt;0,AM670*$B$4+AT669&gt;$B$2*'SFV+BESS'!$I$9,AM670*$B$4&gt;'SFV+BESS'!$I$7,AT669&lt;$B$2*'SFV+BESS'!$I$9),$B$2*'SFV+BESS'!$I$9-AT669,IF(AND(AM670&gt;0,AM670*$B$4+AT669&lt;=$B$2*'SFV+BESS'!$I$9,AM670&gt;'SFV+BESS'!$I$7),'SFV+BESS'!$I$7,0))))</f>
        <v>0</v>
      </c>
      <c r="AO670" s="27">
        <f>IF(AND(AM670&lt;0,AT669+AM670/$B$5&gt;$H$2,-AM670/'Carga-Descarga Año'!$B$5&lt;'SFV+BESS'!$I$7),AM670/$B$5,IF(AND(AM670&lt;0,AT669+AM670/$B$5&gt;$H$2,-AM670/'Carga-Descarga Año'!$B$5&gt;'SFV+BESS'!$I$7),-'SFV+BESS'!$I$7,IF(AND(AM670&lt;0,AT669+AM670/$B$5&lt;$H$2),-MIN('SFV+BESS'!$I$7,AT669-$H$2),0)))</f>
        <v>0</v>
      </c>
      <c r="AP670" s="33"/>
      <c r="AQ670" s="33">
        <f t="shared" si="731"/>
        <v>0</v>
      </c>
      <c r="AR670" s="27">
        <f t="shared" si="767"/>
        <v>0</v>
      </c>
      <c r="AS670" s="27">
        <f t="shared" si="732"/>
        <v>0</v>
      </c>
      <c r="AT670" s="28">
        <f>IF((AT669+AN670+AO670)&gt;=$B$2*'SFV+BESS'!$I$9, $B$2*'SFV+BESS'!$I$9, (AT669+AN670+AO670))</f>
        <v>173.61249999999998</v>
      </c>
      <c r="AU670" s="110">
        <f t="shared" si="768"/>
        <v>135.11496947983915</v>
      </c>
      <c r="AZ670" s="251"/>
      <c r="BA670" s="41">
        <v>27.5416666666667</v>
      </c>
      <c r="BB670" s="33">
        <f t="shared" si="751"/>
        <v>117.05399934144904</v>
      </c>
      <c r="BC670" s="33">
        <f>Gen_Cons_Horario!B2856</f>
        <v>0</v>
      </c>
      <c r="BD670" s="35">
        <f t="shared" si="798"/>
        <v>117.05399934144904</v>
      </c>
      <c r="BE670" s="116">
        <f>IF(AND(BD670&gt;0,BD670*$B$4+BK669&lt;=$B$2*'SFV+BESS'!$I$9,BD670&lt;'SFV+BESS'!$I$7), BD670*$B$4, IF(AND(BD670&gt;0,BD670*$B$4+BK669&gt;$B$2*'SFV+BESS'!$I$9,BD670*$B$4&lt;'SFV+BESS'!$I$7),$B$2*'SFV+BESS'!$I$9-BK669,IF(AND(BD670&gt;0,BD670*$B$4+BK669&gt;$B$2*'SFV+BESS'!$I$9,BD670*$B$4&gt;'SFV+BESS'!$I$7,BK669&lt;$B$2*'SFV+BESS'!$I$9),$B$2*'SFV+BESS'!$I$9-BK669,IF(AND(BD670&gt;0,BD670*$B$4+BK669&lt;=$B$2*'SFV+BESS'!$I$9,BD670&gt;'SFV+BESS'!$I$7),'SFV+BESS'!$I$7,0))))</f>
        <v>0</v>
      </c>
      <c r="BF670" s="27">
        <f>IF(AND(BD670&lt;0,BK669+BD670/$B$5&gt;$H$2,-BD670/'Carga-Descarga Año'!$B$5&lt;'SFV+BESS'!$I$7),BD670/$B$5,IF(AND(BD670&lt;0,BK669+BD670/$B$5&gt;$H$2,-BD670/'Carga-Descarga Año'!$B$5&gt;'SFV+BESS'!$I$7),-'SFV+BESS'!$I$7,IF(AND(BD670&lt;0,BK669+BD670/$B$5&lt;$H$2),-MIN('SFV+BESS'!$I$7,BK669-$H$2),0)))</f>
        <v>0</v>
      </c>
      <c r="BG670" s="33"/>
      <c r="BH670" s="33">
        <f t="shared" si="733"/>
        <v>0</v>
      </c>
      <c r="BI670" s="27">
        <f t="shared" si="769"/>
        <v>0</v>
      </c>
      <c r="BJ670" s="27">
        <f t="shared" si="734"/>
        <v>0</v>
      </c>
      <c r="BK670" s="28">
        <f>IF((BK669+BE670+BF670)&gt;=$B$2*'SFV+BESS'!$I$9, $B$2*'SFV+BESS'!$I$9, (BK669+BE670+BF670))</f>
        <v>173.61249999999998</v>
      </c>
      <c r="BL670" s="110">
        <f t="shared" si="770"/>
        <v>117.05399934144904</v>
      </c>
      <c r="BQ670" s="251"/>
      <c r="BR670" s="41">
        <v>27.5416666666667</v>
      </c>
      <c r="BS670" s="33">
        <f t="shared" si="752"/>
        <v>101.15682338349448</v>
      </c>
      <c r="BT670" s="33">
        <f>Gen_Cons_Horario!B3576</f>
        <v>0</v>
      </c>
      <c r="BU670" s="35">
        <f t="shared" si="799"/>
        <v>101.15682338349448</v>
      </c>
      <c r="BV670" s="116">
        <f>IF(AND(BU670&gt;0,BU670*$B$4+CB669&lt;=$B$2*'SFV+BESS'!$I$9,BU670&lt;'SFV+BESS'!$I$7), BU670*$B$4, IF(AND(BU670&gt;0,BU670*$B$4+CB669&gt;$B$2*'SFV+BESS'!$I$9,BU670*$B$4&lt;'SFV+BESS'!$I$7),$B$2*'SFV+BESS'!$I$9-CB669,IF(AND(BU670&gt;0,BU670*$B$4+CB669&gt;$B$2*'SFV+BESS'!$I$9,BU670*$B$4&gt;'SFV+BESS'!$I$7,CB669&lt;$B$2*'SFV+BESS'!$I$9),$B$2*'SFV+BESS'!$I$9-CB669,IF(AND(BU670&gt;0,BU670*$B$4+CB669&lt;=$B$2*'SFV+BESS'!$I$9,BU670&gt;'SFV+BESS'!$I$7),'SFV+BESS'!$I$7,0))))</f>
        <v>0</v>
      </c>
      <c r="BW670" s="27">
        <f>IF(AND(BU670&lt;0,CB669+BU670/$B$5&gt;$H$2,-BU670/'Carga-Descarga Año'!$B$5&lt;'SFV+BESS'!$I$7),BU670/$B$5,IF(AND(BU670&lt;0,CB669+BU670/$B$5&gt;$H$2,-BU670/'Carga-Descarga Año'!$B$5&gt;'SFV+BESS'!$I$7),-'SFV+BESS'!$I$7,IF(AND(BU670&lt;0,CB669+BU670/$B$5&lt;$H$2),-MIN('SFV+BESS'!$I$7,CB669-$H$2),0)))</f>
        <v>0</v>
      </c>
      <c r="BX670" s="33"/>
      <c r="BY670" s="33">
        <f t="shared" si="735"/>
        <v>0</v>
      </c>
      <c r="BZ670" s="27">
        <f t="shared" si="771"/>
        <v>0</v>
      </c>
      <c r="CA670" s="27">
        <f t="shared" si="772"/>
        <v>0</v>
      </c>
      <c r="CB670" s="28">
        <f>IF((CB669+BV670+BW670)&gt;=$B$2*'SFV+BESS'!$I$9, $B$2*'SFV+BESS'!$I$9, (CB669+BV670+BW670))</f>
        <v>173.61249999999998</v>
      </c>
      <c r="CC670" s="110">
        <f t="shared" si="773"/>
        <v>101.15682338349448</v>
      </c>
      <c r="CH670" s="251"/>
      <c r="CI670" s="41">
        <v>27.5416666666667</v>
      </c>
      <c r="CJ670" s="33">
        <f t="shared" si="753"/>
        <v>89.380465685827559</v>
      </c>
      <c r="CK670" s="33">
        <f>Gen_Cons_Horario!B4320</f>
        <v>0</v>
      </c>
      <c r="CL670" s="35">
        <f t="shared" si="800"/>
        <v>89.380465685827559</v>
      </c>
      <c r="CM670" s="116">
        <f>IF(AND(CL670&gt;0,CL670*$B$4+CS669&lt;=$B$2*'SFV+BESS'!$I$9,CL670&lt;'SFV+BESS'!$I$7), CL670*$B$4, IF(AND(CL670&gt;0,CL670*$B$4+CS669&gt;$B$2*'SFV+BESS'!$I$9,CL670*$B$4&lt;'SFV+BESS'!$I$7),$B$2*'SFV+BESS'!$I$9-CS669,IF(AND(CL670&gt;0,CL670*$B$4+CS669&gt;$B$2*'SFV+BESS'!$I$9,CL670*$B$4&gt;'SFV+BESS'!$I$7,CS669&lt;$B$2*'SFV+BESS'!$I$9),$B$2*'SFV+BESS'!$I$9-CS669,IF(AND(CL670&gt;0,CL670*$B$4+CS669&lt;=$B$2*'SFV+BESS'!$I$9,CL670&gt;'SFV+BESS'!$I$7),'SFV+BESS'!$I$7,0))))</f>
        <v>0</v>
      </c>
      <c r="CN670" s="27">
        <f>IF(AND(CL670&lt;0,CS669+CL670/$B$5&gt;$H$2,-CL670/'Carga-Descarga Año'!$B$5&lt;'SFV+BESS'!$I$7),CL670/$B$5,IF(AND(CL670&lt;0,CS669+CL670/$B$5&gt;$H$2,-CL670/'Carga-Descarga Año'!$B$5&gt;'SFV+BESS'!$I$7),-'SFV+BESS'!$I$7,IF(AND(CL670&lt;0,CS669+CL670/$B$5&lt;$H$2),-MIN('SFV+BESS'!$I$7,CS669-$H$2),0)))</f>
        <v>0</v>
      </c>
      <c r="CO670" s="33"/>
      <c r="CP670" s="33">
        <f t="shared" si="736"/>
        <v>0</v>
      </c>
      <c r="CQ670" s="27">
        <f t="shared" si="774"/>
        <v>0</v>
      </c>
      <c r="CR670" s="27">
        <f t="shared" si="737"/>
        <v>0</v>
      </c>
      <c r="CS670" s="28">
        <f>IF((CS669+CM670+CN670)&gt;=$B$2*'SFV+BESS'!$I$9, $B$2*'SFV+BESS'!$I$9, (CS669+CM670+CN670))</f>
        <v>173.61249999999998</v>
      </c>
      <c r="CT670" s="110">
        <f t="shared" si="775"/>
        <v>89.380465685827559</v>
      </c>
      <c r="CY670" s="251"/>
      <c r="CZ670" s="41">
        <v>27.5416666666667</v>
      </c>
      <c r="DA670" s="33">
        <f t="shared" si="754"/>
        <v>97.567951615344242</v>
      </c>
      <c r="DB670" s="33">
        <f>Gen_Cons_Horario!B5040</f>
        <v>0</v>
      </c>
      <c r="DC670" s="35">
        <f t="shared" si="791"/>
        <v>97.567951615344242</v>
      </c>
      <c r="DD670" s="116">
        <f>IF(AND(DC670&gt;0,DC670*$B$4+DJ669&lt;=$B$2*'SFV+BESS'!$I$9,DC670&lt;'SFV+BESS'!$I$7), DC670*$B$4, IF(AND(DC670&gt;0,DC670*$B$4+DJ669&gt;$B$2*'SFV+BESS'!$I$9,DC670*$B$4&lt;'SFV+BESS'!$I$7),$B$2*'SFV+BESS'!$I$9-DJ669,IF(AND(DC670&gt;0,DC670*$B$4+DJ669&gt;$B$2*'SFV+BESS'!$I$9,DC670*$B$4&gt;'SFV+BESS'!$I$7,DJ669&lt;$B$2*'SFV+BESS'!$I$9),$B$2*'SFV+BESS'!$I$9-DJ669,IF(AND(DC670&gt;0,DC670*$B$4+DJ669&lt;=$B$2*'SFV+BESS'!$I$9,DC670&gt;'SFV+BESS'!$I$7),'SFV+BESS'!$I$7,0))))</f>
        <v>0</v>
      </c>
      <c r="DE670" s="27">
        <f>IF(AND(DC670&lt;0,DJ669+DC670/$B$5&gt;$H$2,-DC670/'Carga-Descarga Año'!$B$5&lt;'SFV+BESS'!$I$7),DC670/$B$5,IF(AND(DC670&lt;0,DJ669+DC670/$B$5&gt;$H$2,-DC670/'Carga-Descarga Año'!$B$5&gt;'SFV+BESS'!$I$7),-'SFV+BESS'!$I$7,IF(AND(DC670&lt;0,DJ669+DC670/$B$5&lt;$H$2),-MIN('SFV+BESS'!$I$7,DJ669-$H$2),0)))</f>
        <v>0</v>
      </c>
      <c r="DF670" s="33"/>
      <c r="DG670" s="33">
        <f t="shared" si="738"/>
        <v>0</v>
      </c>
      <c r="DH670" s="27">
        <f t="shared" si="776"/>
        <v>0</v>
      </c>
      <c r="DI670" s="27">
        <f t="shared" si="777"/>
        <v>0</v>
      </c>
      <c r="DJ670" s="28">
        <f>IF((DJ669+DD670+DE670)&gt;=$B$2*'SFV+BESS'!$I$9, $B$2*'SFV+BESS'!$I$9, (DJ669+DD670+DE670))</f>
        <v>173.61249999999998</v>
      </c>
      <c r="DK670" s="110">
        <f t="shared" si="778"/>
        <v>97.567951615344242</v>
      </c>
      <c r="DP670" s="251"/>
      <c r="DQ670" s="41">
        <v>27.5416666666667</v>
      </c>
      <c r="DR670" s="33">
        <f t="shared" si="755"/>
        <v>96.834626817698066</v>
      </c>
      <c r="DS670" s="33">
        <f>Gen_Cons_Horario!B5784</f>
        <v>0</v>
      </c>
      <c r="DT670" s="35">
        <f t="shared" si="792"/>
        <v>96.834626817698066</v>
      </c>
      <c r="DU670" s="116">
        <f>IF(AND(DT670&gt;0,DT670*$B$4+EA669&lt;=$B$2*'SFV+BESS'!$I$9,DT670&lt;'SFV+BESS'!$I$7), DT670*$B$4, IF(AND(DT670&gt;0,DT670*$B$4+EA669&gt;$B$2*'SFV+BESS'!$I$9,DT670*$B$4&lt;'SFV+BESS'!$I$7),$B$2*'SFV+BESS'!$I$9-EA669,IF(AND(DT670&gt;0,DT670*$B$4+EA669&gt;$B$2*'SFV+BESS'!$I$9,DT670*$B$4&gt;'SFV+BESS'!$I$7,EA669&lt;$B$2*'SFV+BESS'!$I$9),$B$2*'SFV+BESS'!$I$9-EA669,IF(AND(DT670&gt;0,DT670*$B$4+EA669&lt;=$B$2*'SFV+BESS'!$I$9,DT670&gt;'SFV+BESS'!$I$7),'SFV+BESS'!$I$7,0))))</f>
        <v>0</v>
      </c>
      <c r="DV670" s="27">
        <f>IF(AND(DT670&lt;0,EA669+DT670/$B$5&gt;$H$2,-DT670/'Carga-Descarga Año'!$B$5&lt;'SFV+BESS'!$I$7),DT670/$B$5,IF(AND(DT670&lt;0,EA669+DT670/$B$5&gt;$H$2,-DT670/'Carga-Descarga Año'!$B$5&gt;'SFV+BESS'!$I$7),-'SFV+BESS'!$I$7,IF(AND(DT670&lt;0,EA669+DT670/$B$5&lt;$H$2),-MIN('SFV+BESS'!$I$7,EA669-$H$2),0)))</f>
        <v>0</v>
      </c>
      <c r="DW670" s="33"/>
      <c r="DX670" s="33">
        <f t="shared" si="739"/>
        <v>0</v>
      </c>
      <c r="DY670" s="27">
        <f t="shared" si="779"/>
        <v>0</v>
      </c>
      <c r="DZ670" s="27">
        <f t="shared" si="740"/>
        <v>0</v>
      </c>
      <c r="EA670" s="28">
        <f>IF((EA669+DU670+DV670)&gt;=$B$2*'SFV+BESS'!$I$9, $B$2*'SFV+BESS'!$I$9, (EA669+DU670+DV670))</f>
        <v>173.61249999999998</v>
      </c>
      <c r="EB670" s="110">
        <f t="shared" si="780"/>
        <v>96.834626817698066</v>
      </c>
      <c r="EG670" s="251"/>
      <c r="EH670" s="41">
        <v>27.5416666666667</v>
      </c>
      <c r="EI670" s="33">
        <f t="shared" si="756"/>
        <v>107.82955536087286</v>
      </c>
      <c r="EJ670" s="33">
        <f>Gen_Cons_Horario!B6528</f>
        <v>0</v>
      </c>
      <c r="EK670" s="35">
        <f t="shared" si="793"/>
        <v>107.82955536087286</v>
      </c>
      <c r="EL670" s="116">
        <f>IF(AND(EK670&gt;0,EK670*$B$4+ER669&lt;=$B$2*'SFV+BESS'!$I$9,EK670&lt;'SFV+BESS'!$I$7), EK670*$B$4, IF(AND(EK670&gt;0,EK670*$B$4+ER669&gt;$B$2*'SFV+BESS'!$I$9,EK670*$B$4&lt;'SFV+BESS'!$I$7),$B$2*'SFV+BESS'!$I$9-ER669,IF(AND(EK670&gt;0,EK670*$B$4+ER669&gt;$B$2*'SFV+BESS'!$I$9,EK670*$B$4&gt;'SFV+BESS'!$I$7,ER669&lt;$B$2*'SFV+BESS'!$I$9),$B$2*'SFV+BESS'!$I$9-ER669,IF(AND(EK670&gt;0,EK670*$B$4+ER669&lt;=$B$2*'SFV+BESS'!$I$9,EK670&gt;'SFV+BESS'!$I$7),'SFV+BESS'!$I$7,0))))</f>
        <v>0</v>
      </c>
      <c r="EM670" s="27">
        <f>IF(AND(EK670&lt;0,ER669+EK670/$B$5&gt;$H$2,-EK670/'Carga-Descarga Año'!$B$5&lt;'SFV+BESS'!$I$7),EK670/$B$5,IF(AND(EK670&lt;0,ER669+EK670/$B$5&gt;$H$2,-EK670/'Carga-Descarga Año'!$B$5&gt;'SFV+BESS'!$I$7),-'SFV+BESS'!$I$7,IF(AND(EK670&lt;0,ER669+EK670/$B$5&lt;$H$2),-MIN('SFV+BESS'!$I$7,ER669-$H$2),0)))</f>
        <v>0</v>
      </c>
      <c r="EN670" s="33"/>
      <c r="EO670" s="33">
        <f t="shared" si="741"/>
        <v>0</v>
      </c>
      <c r="EP670" s="27">
        <f t="shared" si="781"/>
        <v>0</v>
      </c>
      <c r="EQ670" s="27">
        <f t="shared" si="742"/>
        <v>0</v>
      </c>
      <c r="ER670" s="28">
        <f>IF((ER669+EL670+EM670)&gt;=$B$2*'SFV+BESS'!$I$9, $B$2*'SFV+BESS'!$I$9, (ER669+EL670+EM670))</f>
        <v>173.61249999999998</v>
      </c>
      <c r="ES670" s="110">
        <f t="shared" si="782"/>
        <v>107.82955536087286</v>
      </c>
      <c r="EX670" s="251"/>
      <c r="EY670" s="41">
        <v>27.5416666666667</v>
      </c>
      <c r="EZ670" s="33">
        <f t="shared" si="757"/>
        <v>116.9976573866774</v>
      </c>
      <c r="FA670" s="33">
        <f>Gen_Cons_Horario!B7248</f>
        <v>100.6695</v>
      </c>
      <c r="FB670" s="35">
        <f t="shared" si="794"/>
        <v>16.328157386677404</v>
      </c>
      <c r="FC670" s="116">
        <f>IF(AND(FB670&gt;0,FB670*$B$4+FI669&lt;=$B$2*'SFV+BESS'!$I$9,FB670&lt;'SFV+BESS'!$I$7), FB670*$B$4, IF(AND(FB670&gt;0,FB670*$B$4+FI669&gt;$B$2*'SFV+BESS'!$I$9,FB670*$B$4&lt;'SFV+BESS'!$I$7),$B$2*'SFV+BESS'!$I$9-FI669,IF(AND(FB670&gt;0,FB670*$B$4+FI669&gt;$B$2*'SFV+BESS'!$I$9,FB670*$B$4&gt;'SFV+BESS'!$I$7,FI669&lt;$B$2*'SFV+BESS'!$I$9),$B$2*'SFV+BESS'!$I$9-FI669,IF(AND(FB670&gt;0,FB670*$B$4+FI669&lt;=$B$2*'SFV+BESS'!$I$9,FB670&gt;'SFV+BESS'!$I$7),'SFV+BESS'!$I$7,0))))</f>
        <v>15.511749517343533</v>
      </c>
      <c r="FD670" s="27">
        <f>IF(AND(FB670&lt;0,FI669+FB670/$B$5&gt;$H$2,-FB670/'Carga-Descarga Año'!$B$5&lt;'SFV+BESS'!$I$7),FB670/$B$5,IF(AND(FB670&lt;0,FI669+FB670/$B$5&gt;$H$2,-FB670/'Carga-Descarga Año'!$B$5&gt;'SFV+BESS'!$I$7),-'SFV+BESS'!$I$7,IF(AND(FB670&lt;0,FI669+FB670/$B$5&lt;$H$2),-MIN('SFV+BESS'!$I$7,FI669-$H$2),0)))</f>
        <v>0</v>
      </c>
      <c r="FE670" s="33"/>
      <c r="FF670" s="33">
        <f t="shared" si="743"/>
        <v>100.6695</v>
      </c>
      <c r="FG670" s="27">
        <f t="shared" si="783"/>
        <v>0</v>
      </c>
      <c r="FH670" s="27">
        <f t="shared" si="744"/>
        <v>0</v>
      </c>
      <c r="FI670" s="28">
        <f>IF((FI669+FC670+FD670)&gt;=$B$2*'SFV+BESS'!$I$9, $B$2*'SFV+BESS'!$I$9, (FI669+FC670+FD670))</f>
        <v>146.46650326574567</v>
      </c>
      <c r="FJ670" s="110">
        <f t="shared" si="784"/>
        <v>0</v>
      </c>
      <c r="FO670" s="251"/>
      <c r="FP670" s="41">
        <v>27.5416666666667</v>
      </c>
      <c r="FQ670" s="33">
        <f t="shared" si="758"/>
        <v>124.15896438995942</v>
      </c>
      <c r="FR670" s="33">
        <f>Gen_Cons_Horario!B7992</f>
        <v>82.027000000000001</v>
      </c>
      <c r="FS670" s="35">
        <f t="shared" si="795"/>
        <v>42.131964389959421</v>
      </c>
      <c r="FT670" s="116">
        <f>IF(AND(FS670&gt;0,FS670*$B$4+FZ669&lt;=$B$2*'SFV+BESS'!$I$9,FS670&lt;'SFV+BESS'!$I$7), FS670*$B$4, IF(AND(FS670&gt;0,FS670*$B$4+FZ669&gt;$B$2*'SFV+BESS'!$I$9,FS670*$B$4&lt;'SFV+BESS'!$I$7),$B$2*'SFV+BESS'!$I$9-FZ669,IF(AND(FS670&gt;0,FS670*$B$4+FZ669&gt;$B$2*'SFV+BESS'!$I$9,FS670*$B$4&gt;'SFV+BESS'!$I$7,FZ669&lt;$B$2*'SFV+BESS'!$I$9),$B$2*'SFV+BESS'!$I$9-FZ669,IF(AND(FS670&gt;0,FS670*$B$4+FZ669&lt;=$B$2*'SFV+BESS'!$I$9,FS670&gt;'SFV+BESS'!$I$7),'SFV+BESS'!$I$7,0))))</f>
        <v>0</v>
      </c>
      <c r="FU670" s="27">
        <f>IF(AND(FS670&lt;0,FZ669+FS670/$B$5&gt;$H$2,-FS670/'Carga-Descarga Año'!$B$5&lt;'SFV+BESS'!$I$7),FS670/$B$5,IF(AND(FS670&lt;0,FZ669+FS670/$B$5&gt;$H$2,-FS670/'Carga-Descarga Año'!$B$5&gt;'SFV+BESS'!$I$7),-'SFV+BESS'!$I$7,IF(AND(FS670&lt;0,FZ669+FS670/$B$5&lt;$H$2),-MIN('SFV+BESS'!$I$7,FZ669-$H$2),0)))</f>
        <v>0</v>
      </c>
      <c r="FV670" s="33"/>
      <c r="FW670" s="33">
        <f t="shared" si="745"/>
        <v>82.027000000000001</v>
      </c>
      <c r="FX670" s="27">
        <f t="shared" si="785"/>
        <v>0</v>
      </c>
      <c r="FY670" s="27">
        <f t="shared" si="746"/>
        <v>0</v>
      </c>
      <c r="FZ670" s="28">
        <f>IF((FZ669+FT670+FU670)&gt;=$B$2*'SFV+BESS'!$I$9, $B$2*'SFV+BESS'!$I$9, (FZ669+FT670+FU670))</f>
        <v>173.61249999999998</v>
      </c>
      <c r="GA670" s="110">
        <f t="shared" si="786"/>
        <v>42.131964389959421</v>
      </c>
      <c r="GF670" s="251"/>
      <c r="GG670" s="41">
        <v>27.5416666666667</v>
      </c>
      <c r="GH670" s="33">
        <f t="shared" si="759"/>
        <v>123.094953967778</v>
      </c>
      <c r="GI670" s="33">
        <f>Gen_Cons_Horario!B8712</f>
        <v>69.656000000000006</v>
      </c>
      <c r="GJ670" s="35">
        <f t="shared" si="801"/>
        <v>53.438953967777991</v>
      </c>
      <c r="GK670" s="116">
        <f>IF(AND(GJ670&gt;0,GJ670*$B$4+GQ669&lt;=$B$2*'SFV+BESS'!$I$9,GJ670&lt;'SFV+BESS'!$I$7), GJ670*$B$4, IF(AND(GJ670&gt;0,GJ670*$B$4+GQ669&gt;$B$2*'SFV+BESS'!$I$9,GJ670*$B$4&lt;'SFV+BESS'!$I$7),$B$2*'SFV+BESS'!$I$9-GQ669,IF(AND(GJ670&gt;0,GJ670*$B$4+GQ669&gt;$B$2*'SFV+BESS'!$I$9,GJ670*$B$4&gt;'SFV+BESS'!$I$7,GQ669&lt;$B$2*'SFV+BESS'!$I$9),$B$2*'SFV+BESS'!$I$9-GQ669,IF(AND(GJ670&gt;0,GJ670*$B$4+GQ669&lt;=$B$2*'SFV+BESS'!$I$9,GJ670&gt;'SFV+BESS'!$I$7),'SFV+BESS'!$I$7,0))))</f>
        <v>0</v>
      </c>
      <c r="GL670" s="27">
        <f>IF(AND(GJ670&lt;0,GQ669+GJ670/$B$5&gt;$H$2,-GJ670/'Carga-Descarga Año'!$B$5&lt;'SFV+BESS'!$I$7),GJ670/$B$5,IF(AND(GJ670&lt;0,GQ669+GJ670/$B$5&gt;$H$2,-GJ670/'Carga-Descarga Año'!$B$5&gt;'SFV+BESS'!$I$7),-'SFV+BESS'!$I$7,IF(AND(GJ670&lt;0,GQ669+GJ670/$B$5&lt;$H$2),-MIN('SFV+BESS'!$I$7,GQ669-$H$2),0)))</f>
        <v>0</v>
      </c>
      <c r="GM670" s="33"/>
      <c r="GN670" s="33">
        <f t="shared" si="747"/>
        <v>69.656000000000006</v>
      </c>
      <c r="GO670" s="27">
        <f t="shared" si="787"/>
        <v>0</v>
      </c>
      <c r="GP670" s="27">
        <f t="shared" si="748"/>
        <v>0</v>
      </c>
      <c r="GQ670" s="28">
        <f>IF((GQ669+GK670+GL670)&gt;=$B$2*'SFV+BESS'!$I$9, $B$2*'SFV+BESS'!$I$9, (GQ669+GK670+GL670))</f>
        <v>173.61249999999998</v>
      </c>
      <c r="GR670" s="110">
        <f t="shared" si="788"/>
        <v>53.438953967777991</v>
      </c>
    </row>
    <row r="671" spans="1:200">
      <c r="A671" s="249"/>
      <c r="B671" s="41">
        <v>27.5833333333334</v>
      </c>
      <c r="C671" s="38">
        <f t="shared" si="730"/>
        <v>133.25978951017149</v>
      </c>
      <c r="D671" s="2">
        <f>Gen_Cons_Horario!B697</f>
        <v>119.312</v>
      </c>
      <c r="E671" s="140">
        <f t="shared" si="760"/>
        <v>13.947789510171489</v>
      </c>
      <c r="F671" s="116">
        <f>IF(AND(E671&gt;0,E671*$B$4+L670&lt;=$B$2*'SFV+BESS'!$I$9,E671&lt;'SFV+BESS'!$I$7), E671*$B$4, IF(AND(E671&gt;0,E671*$B$4+L670&gt;$B$2*'SFV+BESS'!$I$9,E671*$B$4&lt;'SFV+BESS'!$I$7),$B$2*'SFV+BESS'!$I$9-L670,IF(AND(E671&gt;0,E671*$B$4+L670&gt;$B$2*'SFV+BESS'!$I$9,E671*$B$4&gt;'SFV+BESS'!$I$7,L670&lt;$B$2*'SFV+BESS'!$I$9),$B$2*'SFV+BESS'!$I$9-L670,IF(AND(E671&gt;0,E671*$B$4+L670&lt;=$B$2*'SFV+BESS'!$I$9,E671&gt;'SFV+BESS'!$I$7),'SFV+BESS'!$I$7,0))))</f>
        <v>13.250400034662913</v>
      </c>
      <c r="G671" s="27">
        <f>IF(AND(E671&lt;0,L670+E671/$B$5&gt;$H$2,-E671/'Carga-Descarga Año'!$B$5&lt;'SFV+BESS'!$I$7),E671/$B$5,IF(AND(E671&lt;0,L670+E671/$B$5&gt;$H$2,-E671/'Carga-Descarga Año'!$B$5&gt;'SFV+BESS'!$I$7),-'SFV+BESS'!$I$7,IF(AND(E671&lt;0,L670+E671/$B$5&lt;$H$2),-MIN('SFV+BESS'!$I$7,L670-$H$2),0)))</f>
        <v>0</v>
      </c>
      <c r="I671" s="38">
        <f t="shared" si="761"/>
        <v>119.312</v>
      </c>
      <c r="J671" s="27">
        <f t="shared" si="763"/>
        <v>0</v>
      </c>
      <c r="K671" s="27">
        <f t="shared" si="762"/>
        <v>0</v>
      </c>
      <c r="L671" s="28">
        <f>IF((L670+F671+G671)&gt;=$B$2*'SFV+BESS'!$I$9, $B$2*'SFV+BESS'!$I$9, (L670+F671+G671))</f>
        <v>94.311415412813432</v>
      </c>
      <c r="M671" s="110">
        <f t="shared" si="764"/>
        <v>0</v>
      </c>
      <c r="R671" s="251"/>
      <c r="S671" s="41">
        <v>27.5833333333334</v>
      </c>
      <c r="T671" s="2">
        <f t="shared" si="749"/>
        <v>139.0828529227783</v>
      </c>
      <c r="U671" s="2">
        <f>Gen_Cons_Horario!B1441</f>
        <v>41.013500000000008</v>
      </c>
      <c r="V671" s="35">
        <f t="shared" si="796"/>
        <v>98.069352922778293</v>
      </c>
      <c r="W671" s="116">
        <f>IF(AND(V671&gt;0,V671*$B$4+AC670&lt;=$B$2*'SFV+BESS'!$I$9,V671&lt;'SFV+BESS'!$I$7), V671*$B$4, IF(AND(V671&gt;0,V671*$B$4+AC670&gt;$B$2*'SFV+BESS'!$I$9,V671*$B$4&lt;'SFV+BESS'!$I$7),$B$2*'SFV+BESS'!$I$9-AC670,IF(AND(V671&gt;0,V671*$B$4+AC670&gt;$B$2*'SFV+BESS'!$I$9,V671*$B$4&gt;'SFV+BESS'!$I$7,AC670&lt;$B$2*'SFV+BESS'!$I$9),$B$2*'SFV+BESS'!$I$9-AC670,IF(AND(V671&gt;0,V671*$B$4+AC670&lt;=$B$2*'SFV+BESS'!$I$9,V671&gt;'SFV+BESS'!$I$7),'SFV+BESS'!$I$7,0))))</f>
        <v>0</v>
      </c>
      <c r="X671" s="27">
        <f>IF(AND(V671&lt;0,AC670+V671/$B$5&gt;$H$2,-V671/'Carga-Descarga Año'!$B$5&lt;'SFV+BESS'!$I$7),V671/$B$5,IF(AND(V671&lt;0,AC670+V671/$B$5&gt;$H$2,-V671/'Carga-Descarga Año'!$B$5&gt;'SFV+BESS'!$I$7),-'SFV+BESS'!$I$7,IF(AND(V671&lt;0,AC670+V671/$B$5&lt;$H$2),-MIN('SFV+BESS'!$I$7,AC670-$H$2),0)))</f>
        <v>0</v>
      </c>
      <c r="Z671" s="33">
        <f t="shared" si="790"/>
        <v>41.013500000000008</v>
      </c>
      <c r="AA671" s="27">
        <f t="shared" si="765"/>
        <v>0</v>
      </c>
      <c r="AB671" s="27">
        <f t="shared" si="789"/>
        <v>0</v>
      </c>
      <c r="AC671" s="28">
        <f>IF((AC670+W671+X671)&gt;=$B$2*'SFV+BESS'!$I$9, $B$2*'SFV+BESS'!$I$9, (AC670+W671+X671))</f>
        <v>173.61249999999998</v>
      </c>
      <c r="AD671" s="110">
        <f t="shared" si="766"/>
        <v>98.069352922778293</v>
      </c>
      <c r="AI671" s="251"/>
      <c r="AJ671" s="41">
        <v>27.5833333333334</v>
      </c>
      <c r="AK671" s="52">
        <f t="shared" si="750"/>
        <v>137.68044358388673</v>
      </c>
      <c r="AL671" s="33">
        <f>Gen_Cons_Horario!B2113</f>
        <v>0</v>
      </c>
      <c r="AM671" s="35">
        <f t="shared" si="797"/>
        <v>137.68044358388673</v>
      </c>
      <c r="AN671" s="116">
        <f>IF(AND(AM671&gt;0,AM671*$B$4+AT670&lt;=$B$2*'SFV+BESS'!$I$9,AM671&lt;'SFV+BESS'!$I$7), AM671*$B$4, IF(AND(AM671&gt;0,AM671*$B$4+AT670&gt;$B$2*'SFV+BESS'!$I$9,AM671*$B$4&lt;'SFV+BESS'!$I$7),$B$2*'SFV+BESS'!$I$9-AT670,IF(AND(AM671&gt;0,AM671*$B$4+AT670&gt;$B$2*'SFV+BESS'!$I$9,AM671*$B$4&gt;'SFV+BESS'!$I$7,AT670&lt;$B$2*'SFV+BESS'!$I$9),$B$2*'SFV+BESS'!$I$9-AT670,IF(AND(AM671&gt;0,AM671*$B$4+AT670&lt;=$B$2*'SFV+BESS'!$I$9,AM671&gt;'SFV+BESS'!$I$7),'SFV+BESS'!$I$7,0))))</f>
        <v>0</v>
      </c>
      <c r="AO671" s="27">
        <f>IF(AND(AM671&lt;0,AT670+AM671/$B$5&gt;$H$2,-AM671/'Carga-Descarga Año'!$B$5&lt;'SFV+BESS'!$I$7),AM671/$B$5,IF(AND(AM671&lt;0,AT670+AM671/$B$5&gt;$H$2,-AM671/'Carga-Descarga Año'!$B$5&gt;'SFV+BESS'!$I$7),-'SFV+BESS'!$I$7,IF(AND(AM671&lt;0,AT670+AM671/$B$5&lt;$H$2),-MIN('SFV+BESS'!$I$7,AT670-$H$2),0)))</f>
        <v>0</v>
      </c>
      <c r="AP671" s="33"/>
      <c r="AQ671" s="33">
        <f t="shared" si="731"/>
        <v>0</v>
      </c>
      <c r="AR671" s="27">
        <f t="shared" si="767"/>
        <v>0</v>
      </c>
      <c r="AS671" s="27">
        <f t="shared" si="732"/>
        <v>0</v>
      </c>
      <c r="AT671" s="28">
        <f>IF((AT670+AN671+AO671)&gt;=$B$2*'SFV+BESS'!$I$9, $B$2*'SFV+BESS'!$I$9, (AT670+AN671+AO671))</f>
        <v>173.61249999999998</v>
      </c>
      <c r="AU671" s="110">
        <f t="shared" si="768"/>
        <v>137.68044358388673</v>
      </c>
      <c r="AZ671" s="251"/>
      <c r="BA671" s="41">
        <v>27.5833333333334</v>
      </c>
      <c r="BB671" s="33">
        <f t="shared" si="751"/>
        <v>119.78981902555637</v>
      </c>
      <c r="BC671" s="33">
        <f>Gen_Cons_Horario!B2857</f>
        <v>0</v>
      </c>
      <c r="BD671" s="35">
        <f t="shared" si="798"/>
        <v>119.78981902555637</v>
      </c>
      <c r="BE671" s="116">
        <f>IF(AND(BD671&gt;0,BD671*$B$4+BK670&lt;=$B$2*'SFV+BESS'!$I$9,BD671&lt;'SFV+BESS'!$I$7), BD671*$B$4, IF(AND(BD671&gt;0,BD671*$B$4+BK670&gt;$B$2*'SFV+BESS'!$I$9,BD671*$B$4&lt;'SFV+BESS'!$I$7),$B$2*'SFV+BESS'!$I$9-BK670,IF(AND(BD671&gt;0,BD671*$B$4+BK670&gt;$B$2*'SFV+BESS'!$I$9,BD671*$B$4&gt;'SFV+BESS'!$I$7,BK670&lt;$B$2*'SFV+BESS'!$I$9),$B$2*'SFV+BESS'!$I$9-BK670,IF(AND(BD671&gt;0,BD671*$B$4+BK670&lt;=$B$2*'SFV+BESS'!$I$9,BD671&gt;'SFV+BESS'!$I$7),'SFV+BESS'!$I$7,0))))</f>
        <v>0</v>
      </c>
      <c r="BF671" s="27">
        <f>IF(AND(BD671&lt;0,BK670+BD671/$B$5&gt;$H$2,-BD671/'Carga-Descarga Año'!$B$5&lt;'SFV+BESS'!$I$7),BD671/$B$5,IF(AND(BD671&lt;0,BK670+BD671/$B$5&gt;$H$2,-BD671/'Carga-Descarga Año'!$B$5&gt;'SFV+BESS'!$I$7),-'SFV+BESS'!$I$7,IF(AND(BD671&lt;0,BK670+BD671/$B$5&lt;$H$2),-MIN('SFV+BESS'!$I$7,BK670-$H$2),0)))</f>
        <v>0</v>
      </c>
      <c r="BG671" s="33"/>
      <c r="BH671" s="33">
        <f t="shared" si="733"/>
        <v>0</v>
      </c>
      <c r="BI671" s="27">
        <f t="shared" si="769"/>
        <v>0</v>
      </c>
      <c r="BJ671" s="27">
        <f t="shared" si="734"/>
        <v>0</v>
      </c>
      <c r="BK671" s="28">
        <f>IF((BK670+BE671+BF671)&gt;=$B$2*'SFV+BESS'!$I$9, $B$2*'SFV+BESS'!$I$9, (BK670+BE671+BF671))</f>
        <v>173.61249999999998</v>
      </c>
      <c r="BL671" s="110">
        <f t="shared" si="770"/>
        <v>119.78981902555637</v>
      </c>
      <c r="BQ671" s="251"/>
      <c r="BR671" s="41">
        <v>27.5833333333334</v>
      </c>
      <c r="BS671" s="33">
        <f t="shared" si="752"/>
        <v>102.95917212974827</v>
      </c>
      <c r="BT671" s="33">
        <f>Gen_Cons_Horario!B3577</f>
        <v>0</v>
      </c>
      <c r="BU671" s="35">
        <f t="shared" si="799"/>
        <v>102.95917212974827</v>
      </c>
      <c r="BV671" s="116">
        <f>IF(AND(BU671&gt;0,BU671*$B$4+CB670&lt;=$B$2*'SFV+BESS'!$I$9,BU671&lt;'SFV+BESS'!$I$7), BU671*$B$4, IF(AND(BU671&gt;0,BU671*$B$4+CB670&gt;$B$2*'SFV+BESS'!$I$9,BU671*$B$4&lt;'SFV+BESS'!$I$7),$B$2*'SFV+BESS'!$I$9-CB670,IF(AND(BU671&gt;0,BU671*$B$4+CB670&gt;$B$2*'SFV+BESS'!$I$9,BU671*$B$4&gt;'SFV+BESS'!$I$7,CB670&lt;$B$2*'SFV+BESS'!$I$9),$B$2*'SFV+BESS'!$I$9-CB670,IF(AND(BU671&gt;0,BU671*$B$4+CB670&lt;=$B$2*'SFV+BESS'!$I$9,BU671&gt;'SFV+BESS'!$I$7),'SFV+BESS'!$I$7,0))))</f>
        <v>0</v>
      </c>
      <c r="BW671" s="27">
        <f>IF(AND(BU671&lt;0,CB670+BU671/$B$5&gt;$H$2,-BU671/'Carga-Descarga Año'!$B$5&lt;'SFV+BESS'!$I$7),BU671/$B$5,IF(AND(BU671&lt;0,CB670+BU671/$B$5&gt;$H$2,-BU671/'Carga-Descarga Año'!$B$5&gt;'SFV+BESS'!$I$7),-'SFV+BESS'!$I$7,IF(AND(BU671&lt;0,CB670+BU671/$B$5&lt;$H$2),-MIN('SFV+BESS'!$I$7,CB670-$H$2),0)))</f>
        <v>0</v>
      </c>
      <c r="BX671" s="33"/>
      <c r="BY671" s="33">
        <f t="shared" si="735"/>
        <v>0</v>
      </c>
      <c r="BZ671" s="27">
        <f t="shared" si="771"/>
        <v>0</v>
      </c>
      <c r="CA671" s="27">
        <f t="shared" si="772"/>
        <v>0</v>
      </c>
      <c r="CB671" s="28">
        <f>IF((CB670+BV671+BW671)&gt;=$B$2*'SFV+BESS'!$I$9, $B$2*'SFV+BESS'!$I$9, (CB670+BV671+BW671))</f>
        <v>173.61249999999998</v>
      </c>
      <c r="CC671" s="110">
        <f t="shared" si="773"/>
        <v>102.95917212974827</v>
      </c>
      <c r="CH671" s="251"/>
      <c r="CI671" s="41">
        <v>27.5833333333334</v>
      </c>
      <c r="CJ671" s="33">
        <f t="shared" si="753"/>
        <v>92.109640210585653</v>
      </c>
      <c r="CK671" s="33">
        <f>Gen_Cons_Horario!B4321</f>
        <v>0</v>
      </c>
      <c r="CL671" s="35">
        <f t="shared" si="800"/>
        <v>92.109640210585653</v>
      </c>
      <c r="CM671" s="116">
        <f>IF(AND(CL671&gt;0,CL671*$B$4+CS670&lt;=$B$2*'SFV+BESS'!$I$9,CL671&lt;'SFV+BESS'!$I$7), CL671*$B$4, IF(AND(CL671&gt;0,CL671*$B$4+CS670&gt;$B$2*'SFV+BESS'!$I$9,CL671*$B$4&lt;'SFV+BESS'!$I$7),$B$2*'SFV+BESS'!$I$9-CS670,IF(AND(CL671&gt;0,CL671*$B$4+CS670&gt;$B$2*'SFV+BESS'!$I$9,CL671*$B$4&gt;'SFV+BESS'!$I$7,CS670&lt;$B$2*'SFV+BESS'!$I$9),$B$2*'SFV+BESS'!$I$9-CS670,IF(AND(CL671&gt;0,CL671*$B$4+CS670&lt;=$B$2*'SFV+BESS'!$I$9,CL671&gt;'SFV+BESS'!$I$7),'SFV+BESS'!$I$7,0))))</f>
        <v>0</v>
      </c>
      <c r="CN671" s="27">
        <f>IF(AND(CL671&lt;0,CS670+CL671/$B$5&gt;$H$2,-CL671/'Carga-Descarga Año'!$B$5&lt;'SFV+BESS'!$I$7),CL671/$B$5,IF(AND(CL671&lt;0,CS670+CL671/$B$5&gt;$H$2,-CL671/'Carga-Descarga Año'!$B$5&gt;'SFV+BESS'!$I$7),-'SFV+BESS'!$I$7,IF(AND(CL671&lt;0,CS670+CL671/$B$5&lt;$H$2),-MIN('SFV+BESS'!$I$7,CS670-$H$2),0)))</f>
        <v>0</v>
      </c>
      <c r="CO671" s="33"/>
      <c r="CP671" s="33">
        <f t="shared" si="736"/>
        <v>0</v>
      </c>
      <c r="CQ671" s="27">
        <f t="shared" si="774"/>
        <v>0</v>
      </c>
      <c r="CR671" s="27">
        <f t="shared" si="737"/>
        <v>0</v>
      </c>
      <c r="CS671" s="28">
        <f>IF((CS670+CM671+CN671)&gt;=$B$2*'SFV+BESS'!$I$9, $B$2*'SFV+BESS'!$I$9, (CS670+CM671+CN671))</f>
        <v>173.61249999999998</v>
      </c>
      <c r="CT671" s="110">
        <f t="shared" si="775"/>
        <v>92.109640210585653</v>
      </c>
      <c r="CY671" s="251"/>
      <c r="CZ671" s="41">
        <v>27.5833333333334</v>
      </c>
      <c r="DA671" s="33">
        <f t="shared" si="754"/>
        <v>99.291005948507078</v>
      </c>
      <c r="DB671" s="33">
        <f>Gen_Cons_Horario!B5041</f>
        <v>0</v>
      </c>
      <c r="DC671" s="35">
        <f t="shared" si="791"/>
        <v>99.291005948507078</v>
      </c>
      <c r="DD671" s="116">
        <f>IF(AND(DC671&gt;0,DC671*$B$4+DJ670&lt;=$B$2*'SFV+BESS'!$I$9,DC671&lt;'SFV+BESS'!$I$7), DC671*$B$4, IF(AND(DC671&gt;0,DC671*$B$4+DJ670&gt;$B$2*'SFV+BESS'!$I$9,DC671*$B$4&lt;'SFV+BESS'!$I$7),$B$2*'SFV+BESS'!$I$9-DJ670,IF(AND(DC671&gt;0,DC671*$B$4+DJ670&gt;$B$2*'SFV+BESS'!$I$9,DC671*$B$4&gt;'SFV+BESS'!$I$7,DJ670&lt;$B$2*'SFV+BESS'!$I$9),$B$2*'SFV+BESS'!$I$9-DJ670,IF(AND(DC671&gt;0,DC671*$B$4+DJ670&lt;=$B$2*'SFV+BESS'!$I$9,DC671&gt;'SFV+BESS'!$I$7),'SFV+BESS'!$I$7,0))))</f>
        <v>0</v>
      </c>
      <c r="DE671" s="27">
        <f>IF(AND(DC671&lt;0,DJ670+DC671/$B$5&gt;$H$2,-DC671/'Carga-Descarga Año'!$B$5&lt;'SFV+BESS'!$I$7),DC671/$B$5,IF(AND(DC671&lt;0,DJ670+DC671/$B$5&gt;$H$2,-DC671/'Carga-Descarga Año'!$B$5&gt;'SFV+BESS'!$I$7),-'SFV+BESS'!$I$7,IF(AND(DC671&lt;0,DJ670+DC671/$B$5&lt;$H$2),-MIN('SFV+BESS'!$I$7,DJ670-$H$2),0)))</f>
        <v>0</v>
      </c>
      <c r="DF671" s="33"/>
      <c r="DG671" s="33">
        <f t="shared" si="738"/>
        <v>0</v>
      </c>
      <c r="DH671" s="27">
        <f t="shared" si="776"/>
        <v>0</v>
      </c>
      <c r="DI671" s="27">
        <f t="shared" si="777"/>
        <v>0</v>
      </c>
      <c r="DJ671" s="28">
        <f>IF((DJ670+DD671+DE671)&gt;=$B$2*'SFV+BESS'!$I$9, $B$2*'SFV+BESS'!$I$9, (DJ670+DD671+DE671))</f>
        <v>173.61249999999998</v>
      </c>
      <c r="DK671" s="110">
        <f t="shared" si="778"/>
        <v>99.291005948507078</v>
      </c>
      <c r="DP671" s="251"/>
      <c r="DQ671" s="41">
        <v>27.5833333333334</v>
      </c>
      <c r="DR671" s="33">
        <f t="shared" si="755"/>
        <v>97.880357128904294</v>
      </c>
      <c r="DS671" s="33">
        <f>Gen_Cons_Horario!B5785</f>
        <v>0</v>
      </c>
      <c r="DT671" s="35">
        <f t="shared" si="792"/>
        <v>97.880357128904294</v>
      </c>
      <c r="DU671" s="116">
        <f>IF(AND(DT671&gt;0,DT671*$B$4+EA670&lt;=$B$2*'SFV+BESS'!$I$9,DT671&lt;'SFV+BESS'!$I$7), DT671*$B$4, IF(AND(DT671&gt;0,DT671*$B$4+EA670&gt;$B$2*'SFV+BESS'!$I$9,DT671*$B$4&lt;'SFV+BESS'!$I$7),$B$2*'SFV+BESS'!$I$9-EA670,IF(AND(DT671&gt;0,DT671*$B$4+EA670&gt;$B$2*'SFV+BESS'!$I$9,DT671*$B$4&gt;'SFV+BESS'!$I$7,EA670&lt;$B$2*'SFV+BESS'!$I$9),$B$2*'SFV+BESS'!$I$9-EA670,IF(AND(DT671&gt;0,DT671*$B$4+EA670&lt;=$B$2*'SFV+BESS'!$I$9,DT671&gt;'SFV+BESS'!$I$7),'SFV+BESS'!$I$7,0))))</f>
        <v>0</v>
      </c>
      <c r="DV671" s="27">
        <f>IF(AND(DT671&lt;0,EA670+DT671/$B$5&gt;$H$2,-DT671/'Carga-Descarga Año'!$B$5&lt;'SFV+BESS'!$I$7),DT671/$B$5,IF(AND(DT671&lt;0,EA670+DT671/$B$5&gt;$H$2,-DT671/'Carga-Descarga Año'!$B$5&gt;'SFV+BESS'!$I$7),-'SFV+BESS'!$I$7,IF(AND(DT671&lt;0,EA670+DT671/$B$5&lt;$H$2),-MIN('SFV+BESS'!$I$7,EA670-$H$2),0)))</f>
        <v>0</v>
      </c>
      <c r="DW671" s="33"/>
      <c r="DX671" s="33">
        <f t="shared" si="739"/>
        <v>0</v>
      </c>
      <c r="DY671" s="27">
        <f t="shared" si="779"/>
        <v>0</v>
      </c>
      <c r="DZ671" s="27">
        <f t="shared" si="740"/>
        <v>0</v>
      </c>
      <c r="EA671" s="28">
        <f>IF((EA670+DU671+DV671)&gt;=$B$2*'SFV+BESS'!$I$9, $B$2*'SFV+BESS'!$I$9, (EA670+DU671+DV671))</f>
        <v>173.61249999999998</v>
      </c>
      <c r="EB671" s="110">
        <f t="shared" si="780"/>
        <v>97.880357128904294</v>
      </c>
      <c r="EG671" s="251"/>
      <c r="EH671" s="41">
        <v>27.5833333333334</v>
      </c>
      <c r="EI671" s="33">
        <f t="shared" si="756"/>
        <v>107.02335307780091</v>
      </c>
      <c r="EJ671" s="33">
        <f>Gen_Cons_Horario!B6529</f>
        <v>0</v>
      </c>
      <c r="EK671" s="35">
        <f t="shared" si="793"/>
        <v>107.02335307780091</v>
      </c>
      <c r="EL671" s="116">
        <f>IF(AND(EK671&gt;0,EK671*$B$4+ER670&lt;=$B$2*'SFV+BESS'!$I$9,EK671&lt;'SFV+BESS'!$I$7), EK671*$B$4, IF(AND(EK671&gt;0,EK671*$B$4+ER670&gt;$B$2*'SFV+BESS'!$I$9,EK671*$B$4&lt;'SFV+BESS'!$I$7),$B$2*'SFV+BESS'!$I$9-ER670,IF(AND(EK671&gt;0,EK671*$B$4+ER670&gt;$B$2*'SFV+BESS'!$I$9,EK671*$B$4&gt;'SFV+BESS'!$I$7,ER670&lt;$B$2*'SFV+BESS'!$I$9),$B$2*'SFV+BESS'!$I$9-ER670,IF(AND(EK671&gt;0,EK671*$B$4+ER670&lt;=$B$2*'SFV+BESS'!$I$9,EK671&gt;'SFV+BESS'!$I$7),'SFV+BESS'!$I$7,0))))</f>
        <v>0</v>
      </c>
      <c r="EM671" s="27">
        <f>IF(AND(EK671&lt;0,ER670+EK671/$B$5&gt;$H$2,-EK671/'Carga-Descarga Año'!$B$5&lt;'SFV+BESS'!$I$7),EK671/$B$5,IF(AND(EK671&lt;0,ER670+EK671/$B$5&gt;$H$2,-EK671/'Carga-Descarga Año'!$B$5&gt;'SFV+BESS'!$I$7),-'SFV+BESS'!$I$7,IF(AND(EK671&lt;0,ER670+EK671/$B$5&lt;$H$2),-MIN('SFV+BESS'!$I$7,ER670-$H$2),0)))</f>
        <v>0</v>
      </c>
      <c r="EN671" s="33"/>
      <c r="EO671" s="33">
        <f t="shared" si="741"/>
        <v>0</v>
      </c>
      <c r="EP671" s="27">
        <f t="shared" si="781"/>
        <v>0</v>
      </c>
      <c r="EQ671" s="27">
        <f t="shared" si="742"/>
        <v>0</v>
      </c>
      <c r="ER671" s="28">
        <f>IF((ER670+EL671+EM671)&gt;=$B$2*'SFV+BESS'!$I$9, $B$2*'SFV+BESS'!$I$9, (ER670+EL671+EM671))</f>
        <v>173.61249999999998</v>
      </c>
      <c r="ES671" s="110">
        <f t="shared" si="782"/>
        <v>107.02335307780091</v>
      </c>
      <c r="EX671" s="251"/>
      <c r="EY671" s="41">
        <v>27.5833333333334</v>
      </c>
      <c r="EZ671" s="33">
        <f t="shared" si="757"/>
        <v>117.95196128053284</v>
      </c>
      <c r="FA671" s="33">
        <f>Gen_Cons_Horario!B7249</f>
        <v>0</v>
      </c>
      <c r="FB671" s="35">
        <f t="shared" si="794"/>
        <v>117.95196128053284</v>
      </c>
      <c r="FC671" s="116">
        <f>IF(AND(FB671&gt;0,FB671*$B$4+FI670&lt;=$B$2*'SFV+BESS'!$I$9,FB671&lt;'SFV+BESS'!$I$7), FB671*$B$4, IF(AND(FB671&gt;0,FB671*$B$4+FI670&gt;$B$2*'SFV+BESS'!$I$9,FB671*$B$4&lt;'SFV+BESS'!$I$7),$B$2*'SFV+BESS'!$I$9-FI670,IF(AND(FB671&gt;0,FB671*$B$4+FI670&gt;$B$2*'SFV+BESS'!$I$9,FB671*$B$4&gt;'SFV+BESS'!$I$7,FI670&lt;$B$2*'SFV+BESS'!$I$9),$B$2*'SFV+BESS'!$I$9-FI670,IF(AND(FB671&gt;0,FB671*$B$4+FI670&lt;=$B$2*'SFV+BESS'!$I$9,FB671&gt;'SFV+BESS'!$I$7),'SFV+BESS'!$I$7,0))))</f>
        <v>27.145996734254311</v>
      </c>
      <c r="FD671" s="27">
        <f>IF(AND(FB671&lt;0,FI670+FB671/$B$5&gt;$H$2,-FB671/'Carga-Descarga Año'!$B$5&lt;'SFV+BESS'!$I$7),FB671/$B$5,IF(AND(FB671&lt;0,FI670+FB671/$B$5&gt;$H$2,-FB671/'Carga-Descarga Año'!$B$5&gt;'SFV+BESS'!$I$7),-'SFV+BESS'!$I$7,IF(AND(FB671&lt;0,FI670+FB671/$B$5&lt;$H$2),-MIN('SFV+BESS'!$I$7,FI670-$H$2),0)))</f>
        <v>0</v>
      </c>
      <c r="FE671" s="33"/>
      <c r="FF671" s="33">
        <f t="shared" si="743"/>
        <v>0</v>
      </c>
      <c r="FG671" s="27">
        <f t="shared" si="783"/>
        <v>0</v>
      </c>
      <c r="FH671" s="27">
        <f t="shared" si="744"/>
        <v>0</v>
      </c>
      <c r="FI671" s="28">
        <f>IF((FI670+FC671+FD671)&gt;=$B$2*'SFV+BESS'!$I$9, $B$2*'SFV+BESS'!$I$9, (FI670+FC671+FD671))</f>
        <v>173.61249999999998</v>
      </c>
      <c r="FJ671" s="110">
        <f t="shared" si="784"/>
        <v>89.377227876054619</v>
      </c>
      <c r="FO671" s="251"/>
      <c r="FP671" s="41">
        <v>27.5833333333334</v>
      </c>
      <c r="FQ671" s="33">
        <f t="shared" si="758"/>
        <v>124.97258800981498</v>
      </c>
      <c r="FR671" s="33">
        <f>Gen_Cons_Horario!B7993</f>
        <v>82.027000000000001</v>
      </c>
      <c r="FS671" s="35">
        <f t="shared" si="795"/>
        <v>42.945588009814983</v>
      </c>
      <c r="FT671" s="116">
        <f>IF(AND(FS671&gt;0,FS671*$B$4+FZ670&lt;=$B$2*'SFV+BESS'!$I$9,FS671&lt;'SFV+BESS'!$I$7), FS671*$B$4, IF(AND(FS671&gt;0,FS671*$B$4+FZ670&gt;$B$2*'SFV+BESS'!$I$9,FS671*$B$4&lt;'SFV+BESS'!$I$7),$B$2*'SFV+BESS'!$I$9-FZ670,IF(AND(FS671&gt;0,FS671*$B$4+FZ670&gt;$B$2*'SFV+BESS'!$I$9,FS671*$B$4&gt;'SFV+BESS'!$I$7,FZ670&lt;$B$2*'SFV+BESS'!$I$9),$B$2*'SFV+BESS'!$I$9-FZ670,IF(AND(FS671&gt;0,FS671*$B$4+FZ670&lt;=$B$2*'SFV+BESS'!$I$9,FS671&gt;'SFV+BESS'!$I$7),'SFV+BESS'!$I$7,0))))</f>
        <v>0</v>
      </c>
      <c r="FU671" s="27">
        <f>IF(AND(FS671&lt;0,FZ670+FS671/$B$5&gt;$H$2,-FS671/'Carga-Descarga Año'!$B$5&lt;'SFV+BESS'!$I$7),FS671/$B$5,IF(AND(FS671&lt;0,FZ670+FS671/$B$5&gt;$H$2,-FS671/'Carga-Descarga Año'!$B$5&gt;'SFV+BESS'!$I$7),-'SFV+BESS'!$I$7,IF(AND(FS671&lt;0,FZ670+FS671/$B$5&lt;$H$2),-MIN('SFV+BESS'!$I$7,FZ670-$H$2),0)))</f>
        <v>0</v>
      </c>
      <c r="FV671" s="33"/>
      <c r="FW671" s="33">
        <f t="shared" si="745"/>
        <v>82.027000000000001</v>
      </c>
      <c r="FX671" s="27">
        <f t="shared" si="785"/>
        <v>0</v>
      </c>
      <c r="FY671" s="27">
        <f t="shared" si="746"/>
        <v>0</v>
      </c>
      <c r="FZ671" s="28">
        <f>IF((FZ670+FT671+FU671)&gt;=$B$2*'SFV+BESS'!$I$9, $B$2*'SFV+BESS'!$I$9, (FZ670+FT671+FU671))</f>
        <v>173.61249999999998</v>
      </c>
      <c r="GA671" s="110">
        <f t="shared" si="786"/>
        <v>42.945588009814983</v>
      </c>
      <c r="GF671" s="251"/>
      <c r="GG671" s="41">
        <v>27.5833333333334</v>
      </c>
      <c r="GH671" s="33">
        <f t="shared" si="759"/>
        <v>125.58913062743498</v>
      </c>
      <c r="GI671" s="33">
        <f>Gen_Cons_Horario!B8713</f>
        <v>69.656000000000006</v>
      </c>
      <c r="GJ671" s="35">
        <f t="shared" si="801"/>
        <v>55.933130627434977</v>
      </c>
      <c r="GK671" s="116">
        <f>IF(AND(GJ671&gt;0,GJ671*$B$4+GQ670&lt;=$B$2*'SFV+BESS'!$I$9,GJ671&lt;'SFV+BESS'!$I$7), GJ671*$B$4, IF(AND(GJ671&gt;0,GJ671*$B$4+GQ670&gt;$B$2*'SFV+BESS'!$I$9,GJ671*$B$4&lt;'SFV+BESS'!$I$7),$B$2*'SFV+BESS'!$I$9-GQ670,IF(AND(GJ671&gt;0,GJ671*$B$4+GQ670&gt;$B$2*'SFV+BESS'!$I$9,GJ671*$B$4&gt;'SFV+BESS'!$I$7,GQ670&lt;$B$2*'SFV+BESS'!$I$9),$B$2*'SFV+BESS'!$I$9-GQ670,IF(AND(GJ671&gt;0,GJ671*$B$4+GQ670&lt;=$B$2*'SFV+BESS'!$I$9,GJ671&gt;'SFV+BESS'!$I$7),'SFV+BESS'!$I$7,0))))</f>
        <v>0</v>
      </c>
      <c r="GL671" s="27">
        <f>IF(AND(GJ671&lt;0,GQ670+GJ671/$B$5&gt;$H$2,-GJ671/'Carga-Descarga Año'!$B$5&lt;'SFV+BESS'!$I$7),GJ671/$B$5,IF(AND(GJ671&lt;0,GQ670+GJ671/$B$5&gt;$H$2,-GJ671/'Carga-Descarga Año'!$B$5&gt;'SFV+BESS'!$I$7),-'SFV+BESS'!$I$7,IF(AND(GJ671&lt;0,GQ670+GJ671/$B$5&lt;$H$2),-MIN('SFV+BESS'!$I$7,GQ670-$H$2),0)))</f>
        <v>0</v>
      </c>
      <c r="GM671" s="33"/>
      <c r="GN671" s="33">
        <f t="shared" si="747"/>
        <v>69.656000000000006</v>
      </c>
      <c r="GO671" s="27">
        <f t="shared" si="787"/>
        <v>0</v>
      </c>
      <c r="GP671" s="27">
        <f t="shared" si="748"/>
        <v>0</v>
      </c>
      <c r="GQ671" s="28">
        <f>IF((GQ670+GK671+GL671)&gt;=$B$2*'SFV+BESS'!$I$9, $B$2*'SFV+BESS'!$I$9, (GQ670+GK671+GL671))</f>
        <v>173.61249999999998</v>
      </c>
      <c r="GR671" s="110">
        <f t="shared" si="788"/>
        <v>55.933130627434977</v>
      </c>
    </row>
    <row r="672" spans="1:200">
      <c r="A672" s="249"/>
      <c r="B672" s="41">
        <v>27.625</v>
      </c>
      <c r="C672" s="38">
        <f t="shared" si="730"/>
        <v>131.43639444275752</v>
      </c>
      <c r="D672" s="2">
        <f>Gen_Cons_Horario!B698</f>
        <v>74.570000000000007</v>
      </c>
      <c r="E672" s="140">
        <f t="shared" si="760"/>
        <v>56.86639444275751</v>
      </c>
      <c r="F672" s="116">
        <f>IF(AND(E672&gt;0,E672*$B$4+L671&lt;=$B$2*'SFV+BESS'!$I$9,E672&lt;'SFV+BESS'!$I$7), E672*$B$4, IF(AND(E672&gt;0,E672*$B$4+L671&gt;$B$2*'SFV+BESS'!$I$9,E672*$B$4&lt;'SFV+BESS'!$I$7),$B$2*'SFV+BESS'!$I$9-L671,IF(AND(E672&gt;0,E672*$B$4+L671&gt;$B$2*'SFV+BESS'!$I$9,E672*$B$4&gt;'SFV+BESS'!$I$7,L671&lt;$B$2*'SFV+BESS'!$I$9),$B$2*'SFV+BESS'!$I$9-L671,IF(AND(E672&gt;0,E672*$B$4+L671&lt;=$B$2*'SFV+BESS'!$I$9,E672&gt;'SFV+BESS'!$I$7),'SFV+BESS'!$I$7,0))))</f>
        <v>54.023074720619633</v>
      </c>
      <c r="G672" s="27">
        <f>IF(AND(E672&lt;0,L671+E672/$B$5&gt;$H$2,-E672/'Carga-Descarga Año'!$B$5&lt;'SFV+BESS'!$I$7),E672/$B$5,IF(AND(E672&lt;0,L671+E672/$B$5&gt;$H$2,-E672/'Carga-Descarga Año'!$B$5&gt;'SFV+BESS'!$I$7),-'SFV+BESS'!$I$7,IF(AND(E672&lt;0,L671+E672/$B$5&lt;$H$2),-MIN('SFV+BESS'!$I$7,L671-$H$2),0)))</f>
        <v>0</v>
      </c>
      <c r="I672" s="38">
        <f t="shared" si="761"/>
        <v>74.570000000000007</v>
      </c>
      <c r="J672" s="27">
        <f t="shared" si="763"/>
        <v>0</v>
      </c>
      <c r="K672" s="27">
        <f t="shared" si="762"/>
        <v>0</v>
      </c>
      <c r="L672" s="28">
        <f>IF((L671+F672+G672)&gt;=$B$2*'SFV+BESS'!$I$9, $B$2*'SFV+BESS'!$I$9, (L671+F672+G672))</f>
        <v>148.33449013343306</v>
      </c>
      <c r="M672" s="110">
        <f t="shared" si="764"/>
        <v>0</v>
      </c>
      <c r="R672" s="251"/>
      <c r="S672" s="41">
        <v>27.625</v>
      </c>
      <c r="T672" s="2">
        <f t="shared" si="749"/>
        <v>136.95570340748876</v>
      </c>
      <c r="U672" s="2">
        <f>Gen_Cons_Horario!B1442</f>
        <v>41.013500000000008</v>
      </c>
      <c r="V672" s="35">
        <f t="shared" si="796"/>
        <v>95.942203407488748</v>
      </c>
      <c r="W672" s="116">
        <f>IF(AND(V672&gt;0,V672*$B$4+AC671&lt;=$B$2*'SFV+BESS'!$I$9,V672&lt;'SFV+BESS'!$I$7), V672*$B$4, IF(AND(V672&gt;0,V672*$B$4+AC671&gt;$B$2*'SFV+BESS'!$I$9,V672*$B$4&lt;'SFV+BESS'!$I$7),$B$2*'SFV+BESS'!$I$9-AC671,IF(AND(V672&gt;0,V672*$B$4+AC671&gt;$B$2*'SFV+BESS'!$I$9,V672*$B$4&gt;'SFV+BESS'!$I$7,AC671&lt;$B$2*'SFV+BESS'!$I$9),$B$2*'SFV+BESS'!$I$9-AC671,IF(AND(V672&gt;0,V672*$B$4+AC671&lt;=$B$2*'SFV+BESS'!$I$9,V672&gt;'SFV+BESS'!$I$7),'SFV+BESS'!$I$7,0))))</f>
        <v>0</v>
      </c>
      <c r="X672" s="27">
        <f>IF(AND(V672&lt;0,AC671+V672/$B$5&gt;$H$2,-V672/'Carga-Descarga Año'!$B$5&lt;'SFV+BESS'!$I$7),V672/$B$5,IF(AND(V672&lt;0,AC671+V672/$B$5&gt;$H$2,-V672/'Carga-Descarga Año'!$B$5&gt;'SFV+BESS'!$I$7),-'SFV+BESS'!$I$7,IF(AND(V672&lt;0,AC671+V672/$B$5&lt;$H$2),-MIN('SFV+BESS'!$I$7,AC671-$H$2),0)))</f>
        <v>0</v>
      </c>
      <c r="Z672" s="33">
        <f t="shared" si="790"/>
        <v>41.013500000000008</v>
      </c>
      <c r="AA672" s="27">
        <f t="shared" si="765"/>
        <v>0</v>
      </c>
      <c r="AB672" s="27">
        <f t="shared" si="789"/>
        <v>0</v>
      </c>
      <c r="AC672" s="28">
        <f>IF((AC671+W672+X672)&gt;=$B$2*'SFV+BESS'!$I$9, $B$2*'SFV+BESS'!$I$9, (AC671+W672+X672))</f>
        <v>173.61249999999998</v>
      </c>
      <c r="AD672" s="110">
        <f t="shared" si="766"/>
        <v>95.942203407488748</v>
      </c>
      <c r="AI672" s="251"/>
      <c r="AJ672" s="41">
        <v>27.625</v>
      </c>
      <c r="AK672" s="52">
        <f t="shared" si="750"/>
        <v>135.45703269371216</v>
      </c>
      <c r="AL672" s="33">
        <f>Gen_Cons_Horario!B2114</f>
        <v>0</v>
      </c>
      <c r="AM672" s="35">
        <f t="shared" si="797"/>
        <v>135.45703269371216</v>
      </c>
      <c r="AN672" s="116">
        <f>IF(AND(AM672&gt;0,AM672*$B$4+AT671&lt;=$B$2*'SFV+BESS'!$I$9,AM672&lt;'SFV+BESS'!$I$7), AM672*$B$4, IF(AND(AM672&gt;0,AM672*$B$4+AT671&gt;$B$2*'SFV+BESS'!$I$9,AM672*$B$4&lt;'SFV+BESS'!$I$7),$B$2*'SFV+BESS'!$I$9-AT671,IF(AND(AM672&gt;0,AM672*$B$4+AT671&gt;$B$2*'SFV+BESS'!$I$9,AM672*$B$4&gt;'SFV+BESS'!$I$7,AT671&lt;$B$2*'SFV+BESS'!$I$9),$B$2*'SFV+BESS'!$I$9-AT671,IF(AND(AM672&gt;0,AM672*$B$4+AT671&lt;=$B$2*'SFV+BESS'!$I$9,AM672&gt;'SFV+BESS'!$I$7),'SFV+BESS'!$I$7,0))))</f>
        <v>0</v>
      </c>
      <c r="AO672" s="27">
        <f>IF(AND(AM672&lt;0,AT671+AM672/$B$5&gt;$H$2,-AM672/'Carga-Descarga Año'!$B$5&lt;'SFV+BESS'!$I$7),AM672/$B$5,IF(AND(AM672&lt;0,AT671+AM672/$B$5&gt;$H$2,-AM672/'Carga-Descarga Año'!$B$5&gt;'SFV+BESS'!$I$7),-'SFV+BESS'!$I$7,IF(AND(AM672&lt;0,AT671+AM672/$B$5&lt;$H$2),-MIN('SFV+BESS'!$I$7,AT671-$H$2),0)))</f>
        <v>0</v>
      </c>
      <c r="AP672" s="33"/>
      <c r="AQ672" s="33">
        <f t="shared" si="731"/>
        <v>0</v>
      </c>
      <c r="AR672" s="27">
        <f t="shared" si="767"/>
        <v>0</v>
      </c>
      <c r="AS672" s="27">
        <f t="shared" si="732"/>
        <v>0</v>
      </c>
      <c r="AT672" s="28">
        <f>IF((AT671+AN672+AO672)&gt;=$B$2*'SFV+BESS'!$I$9, $B$2*'SFV+BESS'!$I$9, (AT671+AN672+AO672))</f>
        <v>173.61249999999998</v>
      </c>
      <c r="AU672" s="110">
        <f t="shared" si="768"/>
        <v>135.45703269371216</v>
      </c>
      <c r="AZ672" s="251"/>
      <c r="BA672" s="41">
        <v>27.625</v>
      </c>
      <c r="BB672" s="33">
        <f t="shared" si="751"/>
        <v>117.44483072489295</v>
      </c>
      <c r="BC672" s="33">
        <f>Gen_Cons_Horario!B2858</f>
        <v>0</v>
      </c>
      <c r="BD672" s="35">
        <f t="shared" si="798"/>
        <v>117.44483072489295</v>
      </c>
      <c r="BE672" s="116">
        <f>IF(AND(BD672&gt;0,BD672*$B$4+BK671&lt;=$B$2*'SFV+BESS'!$I$9,BD672&lt;'SFV+BESS'!$I$7), BD672*$B$4, IF(AND(BD672&gt;0,BD672*$B$4+BK671&gt;$B$2*'SFV+BESS'!$I$9,BD672*$B$4&lt;'SFV+BESS'!$I$7),$B$2*'SFV+BESS'!$I$9-BK671,IF(AND(BD672&gt;0,BD672*$B$4+BK671&gt;$B$2*'SFV+BESS'!$I$9,BD672*$B$4&gt;'SFV+BESS'!$I$7,BK671&lt;$B$2*'SFV+BESS'!$I$9),$B$2*'SFV+BESS'!$I$9-BK671,IF(AND(BD672&gt;0,BD672*$B$4+BK671&lt;=$B$2*'SFV+BESS'!$I$9,BD672&gt;'SFV+BESS'!$I$7),'SFV+BESS'!$I$7,0))))</f>
        <v>0</v>
      </c>
      <c r="BF672" s="27">
        <f>IF(AND(BD672&lt;0,BK671+BD672/$B$5&gt;$H$2,-BD672/'Carga-Descarga Año'!$B$5&lt;'SFV+BESS'!$I$7),BD672/$B$5,IF(AND(BD672&lt;0,BK671+BD672/$B$5&gt;$H$2,-BD672/'Carga-Descarga Año'!$B$5&gt;'SFV+BESS'!$I$7),-'SFV+BESS'!$I$7,IF(AND(BD672&lt;0,BK671+BD672/$B$5&lt;$H$2),-MIN('SFV+BESS'!$I$7,BK671-$H$2),0)))</f>
        <v>0</v>
      </c>
      <c r="BG672" s="33"/>
      <c r="BH672" s="33">
        <f t="shared" si="733"/>
        <v>0</v>
      </c>
      <c r="BI672" s="27">
        <f t="shared" si="769"/>
        <v>0</v>
      </c>
      <c r="BJ672" s="27">
        <f t="shared" si="734"/>
        <v>0</v>
      </c>
      <c r="BK672" s="28">
        <f>IF((BK671+BE672+BF672)&gt;=$B$2*'SFV+BESS'!$I$9, $B$2*'SFV+BESS'!$I$9, (BK671+BE672+BF672))</f>
        <v>173.61249999999998</v>
      </c>
      <c r="BL672" s="110">
        <f t="shared" si="770"/>
        <v>117.44483072489295</v>
      </c>
      <c r="BQ672" s="251"/>
      <c r="BR672" s="41">
        <v>27.625</v>
      </c>
      <c r="BS672" s="33">
        <f t="shared" si="752"/>
        <v>98.228006670832059</v>
      </c>
      <c r="BT672" s="33">
        <f>Gen_Cons_Horario!B3578</f>
        <v>0</v>
      </c>
      <c r="BU672" s="35">
        <f t="shared" si="799"/>
        <v>98.228006670832059</v>
      </c>
      <c r="BV672" s="116">
        <f>IF(AND(BU672&gt;0,BU672*$B$4+CB671&lt;=$B$2*'SFV+BESS'!$I$9,BU672&lt;'SFV+BESS'!$I$7), BU672*$B$4, IF(AND(BU672&gt;0,BU672*$B$4+CB671&gt;$B$2*'SFV+BESS'!$I$9,BU672*$B$4&lt;'SFV+BESS'!$I$7),$B$2*'SFV+BESS'!$I$9-CB671,IF(AND(BU672&gt;0,BU672*$B$4+CB671&gt;$B$2*'SFV+BESS'!$I$9,BU672*$B$4&gt;'SFV+BESS'!$I$7,CB671&lt;$B$2*'SFV+BESS'!$I$9),$B$2*'SFV+BESS'!$I$9-CB671,IF(AND(BU672&gt;0,BU672*$B$4+CB671&lt;=$B$2*'SFV+BESS'!$I$9,BU672&gt;'SFV+BESS'!$I$7),'SFV+BESS'!$I$7,0))))</f>
        <v>0</v>
      </c>
      <c r="BW672" s="27">
        <f>IF(AND(BU672&lt;0,CB671+BU672/$B$5&gt;$H$2,-BU672/'Carga-Descarga Año'!$B$5&lt;'SFV+BESS'!$I$7),BU672/$B$5,IF(AND(BU672&lt;0,CB671+BU672/$B$5&gt;$H$2,-BU672/'Carga-Descarga Año'!$B$5&gt;'SFV+BESS'!$I$7),-'SFV+BESS'!$I$7,IF(AND(BU672&lt;0,CB671+BU672/$B$5&lt;$H$2),-MIN('SFV+BESS'!$I$7,CB671-$H$2),0)))</f>
        <v>0</v>
      </c>
      <c r="BX672" s="33"/>
      <c r="BY672" s="33">
        <f t="shared" si="735"/>
        <v>0</v>
      </c>
      <c r="BZ672" s="27">
        <f t="shared" si="771"/>
        <v>0</v>
      </c>
      <c r="CA672" s="27">
        <f t="shared" si="772"/>
        <v>0</v>
      </c>
      <c r="CB672" s="28">
        <f>IF((CB671+BV672+BW672)&gt;=$B$2*'SFV+BESS'!$I$9, $B$2*'SFV+BESS'!$I$9, (CB671+BV672+BW672))</f>
        <v>173.61249999999998</v>
      </c>
      <c r="CC672" s="110">
        <f t="shared" si="773"/>
        <v>98.228006670832059</v>
      </c>
      <c r="CH672" s="251"/>
      <c r="CI672" s="41">
        <v>27.625</v>
      </c>
      <c r="CJ672" s="33">
        <f t="shared" si="753"/>
        <v>88.925603265034539</v>
      </c>
      <c r="CK672" s="33">
        <f>Gen_Cons_Horario!B4322</f>
        <v>0</v>
      </c>
      <c r="CL672" s="35">
        <f t="shared" si="800"/>
        <v>88.925603265034539</v>
      </c>
      <c r="CM672" s="116">
        <f>IF(AND(CL672&gt;0,CL672*$B$4+CS671&lt;=$B$2*'SFV+BESS'!$I$9,CL672&lt;'SFV+BESS'!$I$7), CL672*$B$4, IF(AND(CL672&gt;0,CL672*$B$4+CS671&gt;$B$2*'SFV+BESS'!$I$9,CL672*$B$4&lt;'SFV+BESS'!$I$7),$B$2*'SFV+BESS'!$I$9-CS671,IF(AND(CL672&gt;0,CL672*$B$4+CS671&gt;$B$2*'SFV+BESS'!$I$9,CL672*$B$4&gt;'SFV+BESS'!$I$7,CS671&lt;$B$2*'SFV+BESS'!$I$9),$B$2*'SFV+BESS'!$I$9-CS671,IF(AND(CL672&gt;0,CL672*$B$4+CS671&lt;=$B$2*'SFV+BESS'!$I$9,CL672&gt;'SFV+BESS'!$I$7),'SFV+BESS'!$I$7,0))))</f>
        <v>0</v>
      </c>
      <c r="CN672" s="27">
        <f>IF(AND(CL672&lt;0,CS671+CL672/$B$5&gt;$H$2,-CL672/'Carga-Descarga Año'!$B$5&lt;'SFV+BESS'!$I$7),CL672/$B$5,IF(AND(CL672&lt;0,CS671+CL672/$B$5&gt;$H$2,-CL672/'Carga-Descarga Año'!$B$5&gt;'SFV+BESS'!$I$7),-'SFV+BESS'!$I$7,IF(AND(CL672&lt;0,CS671+CL672/$B$5&lt;$H$2),-MIN('SFV+BESS'!$I$7,CS671-$H$2),0)))</f>
        <v>0</v>
      </c>
      <c r="CO672" s="33"/>
      <c r="CP672" s="33">
        <f t="shared" si="736"/>
        <v>0</v>
      </c>
      <c r="CQ672" s="27">
        <f t="shared" si="774"/>
        <v>0</v>
      </c>
      <c r="CR672" s="27">
        <f t="shared" si="737"/>
        <v>0</v>
      </c>
      <c r="CS672" s="28">
        <f>IF((CS671+CM672+CN672)&gt;=$B$2*'SFV+BESS'!$I$9, $B$2*'SFV+BESS'!$I$9, (CS671+CM672+CN672))</f>
        <v>173.61249999999998</v>
      </c>
      <c r="CT672" s="110">
        <f t="shared" si="775"/>
        <v>88.925603265034539</v>
      </c>
      <c r="CY672" s="251"/>
      <c r="CZ672" s="41">
        <v>27.625</v>
      </c>
      <c r="DA672" s="33">
        <f t="shared" si="754"/>
        <v>95.414133698890723</v>
      </c>
      <c r="DB672" s="33">
        <f>Gen_Cons_Horario!B5042</f>
        <v>0</v>
      </c>
      <c r="DC672" s="35">
        <f t="shared" si="791"/>
        <v>95.414133698890723</v>
      </c>
      <c r="DD672" s="116">
        <f>IF(AND(DC672&gt;0,DC672*$B$4+DJ671&lt;=$B$2*'SFV+BESS'!$I$9,DC672&lt;'SFV+BESS'!$I$7), DC672*$B$4, IF(AND(DC672&gt;0,DC672*$B$4+DJ671&gt;$B$2*'SFV+BESS'!$I$9,DC672*$B$4&lt;'SFV+BESS'!$I$7),$B$2*'SFV+BESS'!$I$9-DJ671,IF(AND(DC672&gt;0,DC672*$B$4+DJ671&gt;$B$2*'SFV+BESS'!$I$9,DC672*$B$4&gt;'SFV+BESS'!$I$7,DJ671&lt;$B$2*'SFV+BESS'!$I$9),$B$2*'SFV+BESS'!$I$9-DJ671,IF(AND(DC672&gt;0,DC672*$B$4+DJ671&lt;=$B$2*'SFV+BESS'!$I$9,DC672&gt;'SFV+BESS'!$I$7),'SFV+BESS'!$I$7,0))))</f>
        <v>0</v>
      </c>
      <c r="DE672" s="27">
        <f>IF(AND(DC672&lt;0,DJ671+DC672/$B$5&gt;$H$2,-DC672/'Carga-Descarga Año'!$B$5&lt;'SFV+BESS'!$I$7),DC672/$B$5,IF(AND(DC672&lt;0,DJ671+DC672/$B$5&gt;$H$2,-DC672/'Carga-Descarga Año'!$B$5&gt;'SFV+BESS'!$I$7),-'SFV+BESS'!$I$7,IF(AND(DC672&lt;0,DJ671+DC672/$B$5&lt;$H$2),-MIN('SFV+BESS'!$I$7,DJ671-$H$2),0)))</f>
        <v>0</v>
      </c>
      <c r="DF672" s="33"/>
      <c r="DG672" s="33">
        <f t="shared" si="738"/>
        <v>0</v>
      </c>
      <c r="DH672" s="27">
        <f t="shared" si="776"/>
        <v>0</v>
      </c>
      <c r="DI672" s="27">
        <f t="shared" si="777"/>
        <v>0</v>
      </c>
      <c r="DJ672" s="28">
        <f>IF((DJ671+DD672+DE672)&gt;=$B$2*'SFV+BESS'!$I$9, $B$2*'SFV+BESS'!$I$9, (DJ671+DD672+DE672))</f>
        <v>173.61249999999998</v>
      </c>
      <c r="DK672" s="110">
        <f t="shared" si="778"/>
        <v>95.414133698890723</v>
      </c>
      <c r="DP672" s="251"/>
      <c r="DQ672" s="41">
        <v>27.625</v>
      </c>
      <c r="DR672" s="33">
        <f t="shared" si="755"/>
        <v>94.952312257526813</v>
      </c>
      <c r="DS672" s="33">
        <f>Gen_Cons_Horario!B5786</f>
        <v>0</v>
      </c>
      <c r="DT672" s="35">
        <f t="shared" si="792"/>
        <v>94.952312257526813</v>
      </c>
      <c r="DU672" s="116">
        <f>IF(AND(DT672&gt;0,DT672*$B$4+EA671&lt;=$B$2*'SFV+BESS'!$I$9,DT672&lt;'SFV+BESS'!$I$7), DT672*$B$4, IF(AND(DT672&gt;0,DT672*$B$4+EA671&gt;$B$2*'SFV+BESS'!$I$9,DT672*$B$4&lt;'SFV+BESS'!$I$7),$B$2*'SFV+BESS'!$I$9-EA671,IF(AND(DT672&gt;0,DT672*$B$4+EA671&gt;$B$2*'SFV+BESS'!$I$9,DT672*$B$4&gt;'SFV+BESS'!$I$7,EA671&lt;$B$2*'SFV+BESS'!$I$9),$B$2*'SFV+BESS'!$I$9-EA671,IF(AND(DT672&gt;0,DT672*$B$4+EA671&lt;=$B$2*'SFV+BESS'!$I$9,DT672&gt;'SFV+BESS'!$I$7),'SFV+BESS'!$I$7,0))))</f>
        <v>0</v>
      </c>
      <c r="DV672" s="27">
        <f>IF(AND(DT672&lt;0,EA671+DT672/$B$5&gt;$H$2,-DT672/'Carga-Descarga Año'!$B$5&lt;'SFV+BESS'!$I$7),DT672/$B$5,IF(AND(DT672&lt;0,EA671+DT672/$B$5&gt;$H$2,-DT672/'Carga-Descarga Año'!$B$5&gt;'SFV+BESS'!$I$7),-'SFV+BESS'!$I$7,IF(AND(DT672&lt;0,EA671+DT672/$B$5&lt;$H$2),-MIN('SFV+BESS'!$I$7,EA671-$H$2),0)))</f>
        <v>0</v>
      </c>
      <c r="DW672" s="33"/>
      <c r="DX672" s="33">
        <f t="shared" si="739"/>
        <v>0</v>
      </c>
      <c r="DY672" s="27">
        <f t="shared" si="779"/>
        <v>0</v>
      </c>
      <c r="DZ672" s="27">
        <f t="shared" si="740"/>
        <v>0</v>
      </c>
      <c r="EA672" s="28">
        <f>IF((EA671+DU672+DV672)&gt;=$B$2*'SFV+BESS'!$I$9, $B$2*'SFV+BESS'!$I$9, (EA671+DU672+DV672))</f>
        <v>173.61249999999998</v>
      </c>
      <c r="EB672" s="110">
        <f t="shared" si="780"/>
        <v>94.952312257526813</v>
      </c>
      <c r="EG672" s="251"/>
      <c r="EH672" s="41">
        <v>27.625</v>
      </c>
      <c r="EI672" s="33">
        <f t="shared" si="756"/>
        <v>101.17838652552929</v>
      </c>
      <c r="EJ672" s="33">
        <f>Gen_Cons_Horario!B6530</f>
        <v>0</v>
      </c>
      <c r="EK672" s="35">
        <f t="shared" si="793"/>
        <v>101.17838652552929</v>
      </c>
      <c r="EL672" s="116">
        <f>IF(AND(EK672&gt;0,EK672*$B$4+ER671&lt;=$B$2*'SFV+BESS'!$I$9,EK672&lt;'SFV+BESS'!$I$7), EK672*$B$4, IF(AND(EK672&gt;0,EK672*$B$4+ER671&gt;$B$2*'SFV+BESS'!$I$9,EK672*$B$4&lt;'SFV+BESS'!$I$7),$B$2*'SFV+BESS'!$I$9-ER671,IF(AND(EK672&gt;0,EK672*$B$4+ER671&gt;$B$2*'SFV+BESS'!$I$9,EK672*$B$4&gt;'SFV+BESS'!$I$7,ER671&lt;$B$2*'SFV+BESS'!$I$9),$B$2*'SFV+BESS'!$I$9-ER671,IF(AND(EK672&gt;0,EK672*$B$4+ER671&lt;=$B$2*'SFV+BESS'!$I$9,EK672&gt;'SFV+BESS'!$I$7),'SFV+BESS'!$I$7,0))))</f>
        <v>0</v>
      </c>
      <c r="EM672" s="27">
        <f>IF(AND(EK672&lt;0,ER671+EK672/$B$5&gt;$H$2,-EK672/'Carga-Descarga Año'!$B$5&lt;'SFV+BESS'!$I$7),EK672/$B$5,IF(AND(EK672&lt;0,ER671+EK672/$B$5&gt;$H$2,-EK672/'Carga-Descarga Año'!$B$5&gt;'SFV+BESS'!$I$7),-'SFV+BESS'!$I$7,IF(AND(EK672&lt;0,ER671+EK672/$B$5&lt;$H$2),-MIN('SFV+BESS'!$I$7,ER671-$H$2),0)))</f>
        <v>0</v>
      </c>
      <c r="EN672" s="33"/>
      <c r="EO672" s="33">
        <f t="shared" si="741"/>
        <v>0</v>
      </c>
      <c r="EP672" s="27">
        <f t="shared" si="781"/>
        <v>0</v>
      </c>
      <c r="EQ672" s="27">
        <f t="shared" si="742"/>
        <v>0</v>
      </c>
      <c r="ER672" s="28">
        <f>IF((ER671+EL672+EM672)&gt;=$B$2*'SFV+BESS'!$I$9, $B$2*'SFV+BESS'!$I$9, (ER671+EL672+EM672))</f>
        <v>173.61249999999998</v>
      </c>
      <c r="ES672" s="110">
        <f t="shared" si="782"/>
        <v>101.17838652552929</v>
      </c>
      <c r="EX672" s="251"/>
      <c r="EY672" s="41">
        <v>27.625</v>
      </c>
      <c r="EZ672" s="33">
        <f t="shared" si="757"/>
        <v>113.18044181125563</v>
      </c>
      <c r="FA672" s="33">
        <f>Gen_Cons_Horario!B7250</f>
        <v>0</v>
      </c>
      <c r="FB672" s="35">
        <f t="shared" si="794"/>
        <v>113.18044181125563</v>
      </c>
      <c r="FC672" s="116">
        <f>IF(AND(FB672&gt;0,FB672*$B$4+FI671&lt;=$B$2*'SFV+BESS'!$I$9,FB672&lt;'SFV+BESS'!$I$7), FB672*$B$4, IF(AND(FB672&gt;0,FB672*$B$4+FI671&gt;$B$2*'SFV+BESS'!$I$9,FB672*$B$4&lt;'SFV+BESS'!$I$7),$B$2*'SFV+BESS'!$I$9-FI671,IF(AND(FB672&gt;0,FB672*$B$4+FI671&gt;$B$2*'SFV+BESS'!$I$9,FB672*$B$4&gt;'SFV+BESS'!$I$7,FI671&lt;$B$2*'SFV+BESS'!$I$9),$B$2*'SFV+BESS'!$I$9-FI671,IF(AND(FB672&gt;0,FB672*$B$4+FI671&lt;=$B$2*'SFV+BESS'!$I$9,FB672&gt;'SFV+BESS'!$I$7),'SFV+BESS'!$I$7,0))))</f>
        <v>0</v>
      </c>
      <c r="FD672" s="27">
        <f>IF(AND(FB672&lt;0,FI671+FB672/$B$5&gt;$H$2,-FB672/'Carga-Descarga Año'!$B$5&lt;'SFV+BESS'!$I$7),FB672/$B$5,IF(AND(FB672&lt;0,FI671+FB672/$B$5&gt;$H$2,-FB672/'Carga-Descarga Año'!$B$5&gt;'SFV+BESS'!$I$7),-'SFV+BESS'!$I$7,IF(AND(FB672&lt;0,FI671+FB672/$B$5&lt;$H$2),-MIN('SFV+BESS'!$I$7,FI671-$H$2),0)))</f>
        <v>0</v>
      </c>
      <c r="FE672" s="33"/>
      <c r="FF672" s="33">
        <f t="shared" si="743"/>
        <v>0</v>
      </c>
      <c r="FG672" s="27">
        <f t="shared" si="783"/>
        <v>0</v>
      </c>
      <c r="FH672" s="27">
        <f t="shared" si="744"/>
        <v>0</v>
      </c>
      <c r="FI672" s="28">
        <f>IF((FI671+FC672+FD672)&gt;=$B$2*'SFV+BESS'!$I$9, $B$2*'SFV+BESS'!$I$9, (FI671+FC672+FD672))</f>
        <v>173.61249999999998</v>
      </c>
      <c r="FJ672" s="110">
        <f t="shared" si="784"/>
        <v>113.18044181125563</v>
      </c>
      <c r="FO672" s="251"/>
      <c r="FP672" s="41">
        <v>27.625</v>
      </c>
      <c r="FQ672" s="33">
        <f t="shared" si="758"/>
        <v>120.57902046259493</v>
      </c>
      <c r="FR672" s="33">
        <f>Gen_Cons_Horario!B7994</f>
        <v>44.742000000000004</v>
      </c>
      <c r="FS672" s="35">
        <f t="shared" si="795"/>
        <v>75.837020462594921</v>
      </c>
      <c r="FT672" s="116">
        <f>IF(AND(FS672&gt;0,FS672*$B$4+FZ671&lt;=$B$2*'SFV+BESS'!$I$9,FS672&lt;'SFV+BESS'!$I$7), FS672*$B$4, IF(AND(FS672&gt;0,FS672*$B$4+FZ671&gt;$B$2*'SFV+BESS'!$I$9,FS672*$B$4&lt;'SFV+BESS'!$I$7),$B$2*'SFV+BESS'!$I$9-FZ671,IF(AND(FS672&gt;0,FS672*$B$4+FZ671&gt;$B$2*'SFV+BESS'!$I$9,FS672*$B$4&gt;'SFV+BESS'!$I$7,FZ671&lt;$B$2*'SFV+BESS'!$I$9),$B$2*'SFV+BESS'!$I$9-FZ671,IF(AND(FS672&gt;0,FS672*$B$4+FZ671&lt;=$B$2*'SFV+BESS'!$I$9,FS672&gt;'SFV+BESS'!$I$7),'SFV+BESS'!$I$7,0))))</f>
        <v>0</v>
      </c>
      <c r="FU672" s="27">
        <f>IF(AND(FS672&lt;0,FZ671+FS672/$B$5&gt;$H$2,-FS672/'Carga-Descarga Año'!$B$5&lt;'SFV+BESS'!$I$7),FS672/$B$5,IF(AND(FS672&lt;0,FZ671+FS672/$B$5&gt;$H$2,-FS672/'Carga-Descarga Año'!$B$5&gt;'SFV+BESS'!$I$7),-'SFV+BESS'!$I$7,IF(AND(FS672&lt;0,FZ671+FS672/$B$5&lt;$H$2),-MIN('SFV+BESS'!$I$7,FZ671-$H$2),0)))</f>
        <v>0</v>
      </c>
      <c r="FV672" s="33"/>
      <c r="FW672" s="33">
        <f t="shared" si="745"/>
        <v>44.742000000000004</v>
      </c>
      <c r="FX672" s="27">
        <f t="shared" si="785"/>
        <v>0</v>
      </c>
      <c r="FY672" s="27">
        <f t="shared" si="746"/>
        <v>0</v>
      </c>
      <c r="FZ672" s="28">
        <f>IF((FZ671+FT672+FU672)&gt;=$B$2*'SFV+BESS'!$I$9, $B$2*'SFV+BESS'!$I$9, (FZ671+FT672+FU672))</f>
        <v>173.61249999999998</v>
      </c>
      <c r="GA672" s="110">
        <f t="shared" si="786"/>
        <v>75.837020462594921</v>
      </c>
      <c r="GF672" s="251"/>
      <c r="GG672" s="41">
        <v>27.625</v>
      </c>
      <c r="GH672" s="33">
        <f t="shared" si="759"/>
        <v>124.1219678864603</v>
      </c>
      <c r="GI672" s="33">
        <f>Gen_Cons_Horario!B8714</f>
        <v>69.656000000000006</v>
      </c>
      <c r="GJ672" s="35">
        <f t="shared" si="801"/>
        <v>54.465967886460291</v>
      </c>
      <c r="GK672" s="116">
        <f>IF(AND(GJ672&gt;0,GJ672*$B$4+GQ671&lt;=$B$2*'SFV+BESS'!$I$9,GJ672&lt;'SFV+BESS'!$I$7), GJ672*$B$4, IF(AND(GJ672&gt;0,GJ672*$B$4+GQ671&gt;$B$2*'SFV+BESS'!$I$9,GJ672*$B$4&lt;'SFV+BESS'!$I$7),$B$2*'SFV+BESS'!$I$9-GQ671,IF(AND(GJ672&gt;0,GJ672*$B$4+GQ671&gt;$B$2*'SFV+BESS'!$I$9,GJ672*$B$4&gt;'SFV+BESS'!$I$7,GQ671&lt;$B$2*'SFV+BESS'!$I$9),$B$2*'SFV+BESS'!$I$9-GQ671,IF(AND(GJ672&gt;0,GJ672*$B$4+GQ671&lt;=$B$2*'SFV+BESS'!$I$9,GJ672&gt;'SFV+BESS'!$I$7),'SFV+BESS'!$I$7,0))))</f>
        <v>0</v>
      </c>
      <c r="GL672" s="27">
        <f>IF(AND(GJ672&lt;0,GQ671+GJ672/$B$5&gt;$H$2,-GJ672/'Carga-Descarga Año'!$B$5&lt;'SFV+BESS'!$I$7),GJ672/$B$5,IF(AND(GJ672&lt;0,GQ671+GJ672/$B$5&gt;$H$2,-GJ672/'Carga-Descarga Año'!$B$5&gt;'SFV+BESS'!$I$7),-'SFV+BESS'!$I$7,IF(AND(GJ672&lt;0,GQ671+GJ672/$B$5&lt;$H$2),-MIN('SFV+BESS'!$I$7,GQ671-$H$2),0)))</f>
        <v>0</v>
      </c>
      <c r="GM672" s="33"/>
      <c r="GN672" s="33">
        <f t="shared" si="747"/>
        <v>69.656000000000006</v>
      </c>
      <c r="GO672" s="27">
        <f t="shared" si="787"/>
        <v>0</v>
      </c>
      <c r="GP672" s="27">
        <f t="shared" si="748"/>
        <v>0</v>
      </c>
      <c r="GQ672" s="28">
        <f>IF((GQ671+GK672+GL672)&gt;=$B$2*'SFV+BESS'!$I$9, $B$2*'SFV+BESS'!$I$9, (GQ671+GK672+GL672))</f>
        <v>173.61249999999998</v>
      </c>
      <c r="GR672" s="110">
        <f t="shared" si="788"/>
        <v>54.465967886460291</v>
      </c>
    </row>
    <row r="673" spans="1:200">
      <c r="A673" s="249"/>
      <c r="B673" s="41">
        <v>27.6666666666667</v>
      </c>
      <c r="C673" s="38">
        <f t="shared" ref="C673:C714" si="802">C649</f>
        <v>126.27010841841791</v>
      </c>
      <c r="D673" s="2">
        <f>Gen_Cons_Horario!B699</f>
        <v>37.285000000000004</v>
      </c>
      <c r="E673" s="140">
        <f t="shared" si="760"/>
        <v>88.985108418417894</v>
      </c>
      <c r="F673" s="116">
        <f>IF(AND(E673&gt;0,E673*$B$4+L672&lt;=$B$2*'SFV+BESS'!$I$9,E673&lt;'SFV+BESS'!$I$7), E673*$B$4, IF(AND(E673&gt;0,E673*$B$4+L672&gt;$B$2*'SFV+BESS'!$I$9,E673*$B$4&lt;'SFV+BESS'!$I$7),$B$2*'SFV+BESS'!$I$9-L672,IF(AND(E673&gt;0,E673*$B$4+L672&gt;$B$2*'SFV+BESS'!$I$9,E673*$B$4&gt;'SFV+BESS'!$I$7,L672&lt;$B$2*'SFV+BESS'!$I$9),$B$2*'SFV+BESS'!$I$9-L672,IF(AND(E673&gt;0,E673*$B$4+L672&lt;=$B$2*'SFV+BESS'!$I$9,E673&gt;'SFV+BESS'!$I$7),'SFV+BESS'!$I$7,0))))</f>
        <v>25.278009866566919</v>
      </c>
      <c r="G673" s="27">
        <f>IF(AND(E673&lt;0,L672+E673/$B$5&gt;$H$2,-E673/'Carga-Descarga Año'!$B$5&lt;'SFV+BESS'!$I$7),E673/$B$5,IF(AND(E673&lt;0,L672+E673/$B$5&gt;$H$2,-E673/'Carga-Descarga Año'!$B$5&gt;'SFV+BESS'!$I$7),-'SFV+BESS'!$I$7,IF(AND(E673&lt;0,L672+E673/$B$5&lt;$H$2),-MIN('SFV+BESS'!$I$7,L672-$H$2),0)))</f>
        <v>0</v>
      </c>
      <c r="I673" s="38">
        <f t="shared" si="761"/>
        <v>37.285000000000004</v>
      </c>
      <c r="J673" s="27">
        <f t="shared" si="763"/>
        <v>0</v>
      </c>
      <c r="K673" s="27">
        <f t="shared" si="762"/>
        <v>0</v>
      </c>
      <c r="L673" s="28">
        <f>IF((L672+F673+G673)&gt;=$B$2*'SFV+BESS'!$I$9, $B$2*'SFV+BESS'!$I$9, (L672+F673+G673))</f>
        <v>173.61249999999998</v>
      </c>
      <c r="M673" s="110">
        <f t="shared" si="764"/>
        <v>62.376676979926401</v>
      </c>
      <c r="R673" s="251"/>
      <c r="S673" s="41">
        <v>27.6666666666667</v>
      </c>
      <c r="T673" s="2">
        <f t="shared" si="749"/>
        <v>130.90150863320309</v>
      </c>
      <c r="U673" s="2">
        <f>Gen_Cons_Horario!B1443</f>
        <v>41.013500000000008</v>
      </c>
      <c r="V673" s="35">
        <f t="shared" si="796"/>
        <v>89.888008633203086</v>
      </c>
      <c r="W673" s="116">
        <f>IF(AND(V673&gt;0,V673*$B$4+AC672&lt;=$B$2*'SFV+BESS'!$I$9,V673&lt;'SFV+BESS'!$I$7), V673*$B$4, IF(AND(V673&gt;0,V673*$B$4+AC672&gt;$B$2*'SFV+BESS'!$I$9,V673*$B$4&lt;'SFV+BESS'!$I$7),$B$2*'SFV+BESS'!$I$9-AC672,IF(AND(V673&gt;0,V673*$B$4+AC672&gt;$B$2*'SFV+BESS'!$I$9,V673*$B$4&gt;'SFV+BESS'!$I$7,AC672&lt;$B$2*'SFV+BESS'!$I$9),$B$2*'SFV+BESS'!$I$9-AC672,IF(AND(V673&gt;0,V673*$B$4+AC672&lt;=$B$2*'SFV+BESS'!$I$9,V673&gt;'SFV+BESS'!$I$7),'SFV+BESS'!$I$7,0))))</f>
        <v>0</v>
      </c>
      <c r="X673" s="27">
        <f>IF(AND(V673&lt;0,AC672+V673/$B$5&gt;$H$2,-V673/'Carga-Descarga Año'!$B$5&lt;'SFV+BESS'!$I$7),V673/$B$5,IF(AND(V673&lt;0,AC672+V673/$B$5&gt;$H$2,-V673/'Carga-Descarga Año'!$B$5&gt;'SFV+BESS'!$I$7),-'SFV+BESS'!$I$7,IF(AND(V673&lt;0,AC672+V673/$B$5&lt;$H$2),-MIN('SFV+BESS'!$I$7,AC672-$H$2),0)))</f>
        <v>0</v>
      </c>
      <c r="Z673" s="33">
        <f t="shared" si="790"/>
        <v>41.013500000000008</v>
      </c>
      <c r="AA673" s="27">
        <f t="shared" si="765"/>
        <v>0</v>
      </c>
      <c r="AB673" s="27">
        <f t="shared" si="789"/>
        <v>0</v>
      </c>
      <c r="AC673" s="28">
        <f>IF((AC672+W673+X673)&gt;=$B$2*'SFV+BESS'!$I$9, $B$2*'SFV+BESS'!$I$9, (AC672+W673+X673))</f>
        <v>173.61249999999998</v>
      </c>
      <c r="AD673" s="110">
        <f t="shared" si="766"/>
        <v>89.888008633203086</v>
      </c>
      <c r="AI673" s="251"/>
      <c r="AJ673" s="41">
        <v>27.6666666666667</v>
      </c>
      <c r="AK673" s="52">
        <f t="shared" si="750"/>
        <v>127.76061038156942</v>
      </c>
      <c r="AL673" s="33">
        <f>Gen_Cons_Horario!B2115</f>
        <v>0</v>
      </c>
      <c r="AM673" s="35">
        <f t="shared" si="797"/>
        <v>127.76061038156942</v>
      </c>
      <c r="AN673" s="116">
        <f>IF(AND(AM673&gt;0,AM673*$B$4+AT672&lt;=$B$2*'SFV+BESS'!$I$9,AM673&lt;'SFV+BESS'!$I$7), AM673*$B$4, IF(AND(AM673&gt;0,AM673*$B$4+AT672&gt;$B$2*'SFV+BESS'!$I$9,AM673*$B$4&lt;'SFV+BESS'!$I$7),$B$2*'SFV+BESS'!$I$9-AT672,IF(AND(AM673&gt;0,AM673*$B$4+AT672&gt;$B$2*'SFV+BESS'!$I$9,AM673*$B$4&gt;'SFV+BESS'!$I$7,AT672&lt;$B$2*'SFV+BESS'!$I$9),$B$2*'SFV+BESS'!$I$9-AT672,IF(AND(AM673&gt;0,AM673*$B$4+AT672&lt;=$B$2*'SFV+BESS'!$I$9,AM673&gt;'SFV+BESS'!$I$7),'SFV+BESS'!$I$7,0))))</f>
        <v>0</v>
      </c>
      <c r="AO673" s="27">
        <f>IF(AND(AM673&lt;0,AT672+AM673/$B$5&gt;$H$2,-AM673/'Carga-Descarga Año'!$B$5&lt;'SFV+BESS'!$I$7),AM673/$B$5,IF(AND(AM673&lt;0,AT672+AM673/$B$5&gt;$H$2,-AM673/'Carga-Descarga Año'!$B$5&gt;'SFV+BESS'!$I$7),-'SFV+BESS'!$I$7,IF(AND(AM673&lt;0,AT672+AM673/$B$5&lt;$H$2),-MIN('SFV+BESS'!$I$7,AT672-$H$2),0)))</f>
        <v>0</v>
      </c>
      <c r="AP673" s="33"/>
      <c r="AQ673" s="33">
        <f t="shared" ref="AQ673:AQ736" si="803">IF(AM673&gt;0,AL673,AK673)</f>
        <v>0</v>
      </c>
      <c r="AR673" s="27">
        <f t="shared" si="767"/>
        <v>0</v>
      </c>
      <c r="AS673" s="27">
        <f t="shared" ref="AS673:AS736" si="804">IF(AR673&lt;-AM673,-(AM673+AR673),0)</f>
        <v>0</v>
      </c>
      <c r="AT673" s="28">
        <f>IF((AT672+AN673+AO673)&gt;=$B$2*'SFV+BESS'!$I$9, $B$2*'SFV+BESS'!$I$9, (AT672+AN673+AO673))</f>
        <v>173.61249999999998</v>
      </c>
      <c r="AU673" s="110">
        <f t="shared" si="768"/>
        <v>127.76061038156942</v>
      </c>
      <c r="AZ673" s="251"/>
      <c r="BA673" s="41">
        <v>27.6666666666667</v>
      </c>
      <c r="BB673" s="33">
        <f t="shared" si="751"/>
        <v>109.23737167257097</v>
      </c>
      <c r="BC673" s="33">
        <f>Gen_Cons_Horario!B2859</f>
        <v>0</v>
      </c>
      <c r="BD673" s="35">
        <f t="shared" si="798"/>
        <v>109.23737167257097</v>
      </c>
      <c r="BE673" s="116">
        <f>IF(AND(BD673&gt;0,BD673*$B$4+BK672&lt;=$B$2*'SFV+BESS'!$I$9,BD673&lt;'SFV+BESS'!$I$7), BD673*$B$4, IF(AND(BD673&gt;0,BD673*$B$4+BK672&gt;$B$2*'SFV+BESS'!$I$9,BD673*$B$4&lt;'SFV+BESS'!$I$7),$B$2*'SFV+BESS'!$I$9-BK672,IF(AND(BD673&gt;0,BD673*$B$4+BK672&gt;$B$2*'SFV+BESS'!$I$9,BD673*$B$4&gt;'SFV+BESS'!$I$7,BK672&lt;$B$2*'SFV+BESS'!$I$9),$B$2*'SFV+BESS'!$I$9-BK672,IF(AND(BD673&gt;0,BD673*$B$4+BK672&lt;=$B$2*'SFV+BESS'!$I$9,BD673&gt;'SFV+BESS'!$I$7),'SFV+BESS'!$I$7,0))))</f>
        <v>0</v>
      </c>
      <c r="BF673" s="27">
        <f>IF(AND(BD673&lt;0,BK672+BD673/$B$5&gt;$H$2,-BD673/'Carga-Descarga Año'!$B$5&lt;'SFV+BESS'!$I$7),BD673/$B$5,IF(AND(BD673&lt;0,BK672+BD673/$B$5&gt;$H$2,-BD673/'Carga-Descarga Año'!$B$5&gt;'SFV+BESS'!$I$7),-'SFV+BESS'!$I$7,IF(AND(BD673&lt;0,BK672+BD673/$B$5&lt;$H$2),-MIN('SFV+BESS'!$I$7,BK672-$H$2),0)))</f>
        <v>0</v>
      </c>
      <c r="BG673" s="33"/>
      <c r="BH673" s="33">
        <f t="shared" ref="BH673:BH728" si="805">IF(BD673&gt;0,BC673,BB673)</f>
        <v>0</v>
      </c>
      <c r="BI673" s="27">
        <f t="shared" si="769"/>
        <v>0</v>
      </c>
      <c r="BJ673" s="27">
        <f t="shared" ref="BJ673:BJ728" si="806">IF(BI673&lt;-BD673,-(BD673+BI673),0)</f>
        <v>0</v>
      </c>
      <c r="BK673" s="28">
        <f>IF((BK672+BE673+BF673)&gt;=$B$2*'SFV+BESS'!$I$9, $B$2*'SFV+BESS'!$I$9, (BK672+BE673+BF673))</f>
        <v>173.61249999999998</v>
      </c>
      <c r="BL673" s="110">
        <f t="shared" si="770"/>
        <v>109.23737167257097</v>
      </c>
      <c r="BQ673" s="251"/>
      <c r="BR673" s="41">
        <v>27.6666666666667</v>
      </c>
      <c r="BS673" s="33">
        <f t="shared" si="752"/>
        <v>88.31508856643616</v>
      </c>
      <c r="BT673" s="33">
        <f>Gen_Cons_Horario!B3579</f>
        <v>0</v>
      </c>
      <c r="BU673" s="35">
        <f t="shared" si="799"/>
        <v>88.31508856643616</v>
      </c>
      <c r="BV673" s="116">
        <f>IF(AND(BU673&gt;0,BU673*$B$4+CB672&lt;=$B$2*'SFV+BESS'!$I$9,BU673&lt;'SFV+BESS'!$I$7), BU673*$B$4, IF(AND(BU673&gt;0,BU673*$B$4+CB672&gt;$B$2*'SFV+BESS'!$I$9,BU673*$B$4&lt;'SFV+BESS'!$I$7),$B$2*'SFV+BESS'!$I$9-CB672,IF(AND(BU673&gt;0,BU673*$B$4+CB672&gt;$B$2*'SFV+BESS'!$I$9,BU673*$B$4&gt;'SFV+BESS'!$I$7,CB672&lt;$B$2*'SFV+BESS'!$I$9),$B$2*'SFV+BESS'!$I$9-CB672,IF(AND(BU673&gt;0,BU673*$B$4+CB672&lt;=$B$2*'SFV+BESS'!$I$9,BU673&gt;'SFV+BESS'!$I$7),'SFV+BESS'!$I$7,0))))</f>
        <v>0</v>
      </c>
      <c r="BW673" s="27">
        <f>IF(AND(BU673&lt;0,CB672+BU673/$B$5&gt;$H$2,-BU673/'Carga-Descarga Año'!$B$5&lt;'SFV+BESS'!$I$7),BU673/$B$5,IF(AND(BU673&lt;0,CB672+BU673/$B$5&gt;$H$2,-BU673/'Carga-Descarga Año'!$B$5&gt;'SFV+BESS'!$I$7),-'SFV+BESS'!$I$7,IF(AND(BU673&lt;0,CB672+BU673/$B$5&lt;$H$2),-MIN('SFV+BESS'!$I$7,CB672-$H$2),0)))</f>
        <v>0</v>
      </c>
      <c r="BX673" s="33"/>
      <c r="BY673" s="33">
        <f t="shared" ref="BY673:BY736" si="807">IF(BU673&gt;0,BT673,BS673)</f>
        <v>0</v>
      </c>
      <c r="BZ673" s="27">
        <f t="shared" si="771"/>
        <v>0</v>
      </c>
      <c r="CA673" s="27">
        <f t="shared" si="772"/>
        <v>0</v>
      </c>
      <c r="CB673" s="28">
        <f>IF((CB672+BV673+BW673)&gt;=$B$2*'SFV+BESS'!$I$9, $B$2*'SFV+BESS'!$I$9, (CB672+BV673+BW673))</f>
        <v>173.61249999999998</v>
      </c>
      <c r="CC673" s="110">
        <f t="shared" si="773"/>
        <v>88.31508856643616</v>
      </c>
      <c r="CH673" s="251"/>
      <c r="CI673" s="41">
        <v>27.6666666666667</v>
      </c>
      <c r="CJ673" s="33">
        <f t="shared" si="753"/>
        <v>79.373492428381212</v>
      </c>
      <c r="CK673" s="33">
        <f>Gen_Cons_Horario!B4323</f>
        <v>0</v>
      </c>
      <c r="CL673" s="35">
        <f t="shared" si="800"/>
        <v>79.373492428381212</v>
      </c>
      <c r="CM673" s="116">
        <f>IF(AND(CL673&gt;0,CL673*$B$4+CS672&lt;=$B$2*'SFV+BESS'!$I$9,CL673&lt;'SFV+BESS'!$I$7), CL673*$B$4, IF(AND(CL673&gt;0,CL673*$B$4+CS672&gt;$B$2*'SFV+BESS'!$I$9,CL673*$B$4&lt;'SFV+BESS'!$I$7),$B$2*'SFV+BESS'!$I$9-CS672,IF(AND(CL673&gt;0,CL673*$B$4+CS672&gt;$B$2*'SFV+BESS'!$I$9,CL673*$B$4&gt;'SFV+BESS'!$I$7,CS672&lt;$B$2*'SFV+BESS'!$I$9),$B$2*'SFV+BESS'!$I$9-CS672,IF(AND(CL673&gt;0,CL673*$B$4+CS672&lt;=$B$2*'SFV+BESS'!$I$9,CL673&gt;'SFV+BESS'!$I$7),'SFV+BESS'!$I$7,0))))</f>
        <v>0</v>
      </c>
      <c r="CN673" s="27">
        <f>IF(AND(CL673&lt;0,CS672+CL673/$B$5&gt;$H$2,-CL673/'Carga-Descarga Año'!$B$5&lt;'SFV+BESS'!$I$7),CL673/$B$5,IF(AND(CL673&lt;0,CS672+CL673/$B$5&gt;$H$2,-CL673/'Carga-Descarga Año'!$B$5&gt;'SFV+BESS'!$I$7),-'SFV+BESS'!$I$7,IF(AND(CL673&lt;0,CS672+CL673/$B$5&lt;$H$2),-MIN('SFV+BESS'!$I$7,CS672-$H$2),0)))</f>
        <v>0</v>
      </c>
      <c r="CO673" s="33"/>
      <c r="CP673" s="33">
        <f t="shared" ref="CP673:CP728" si="808">IF(CL673&gt;0,CK673,CJ673)</f>
        <v>0</v>
      </c>
      <c r="CQ673" s="27">
        <f t="shared" si="774"/>
        <v>0</v>
      </c>
      <c r="CR673" s="27">
        <f t="shared" ref="CR673:CR728" si="809">IF(CQ673&lt;-CL673,-(CL673+CQ673),0)</f>
        <v>0</v>
      </c>
      <c r="CS673" s="28">
        <f>IF((CS672+CM673+CN673)&gt;=$B$2*'SFV+BESS'!$I$9, $B$2*'SFV+BESS'!$I$9, (CS672+CM673+CN673))</f>
        <v>173.61249999999998</v>
      </c>
      <c r="CT673" s="110">
        <f t="shared" si="775"/>
        <v>79.373492428381212</v>
      </c>
      <c r="CY673" s="251"/>
      <c r="CZ673" s="41">
        <v>27.6666666666667</v>
      </c>
      <c r="DA673" s="33">
        <f t="shared" si="754"/>
        <v>87.445007408012728</v>
      </c>
      <c r="DB673" s="33">
        <f>Gen_Cons_Horario!B5043</f>
        <v>0</v>
      </c>
      <c r="DC673" s="35">
        <f t="shared" si="791"/>
        <v>87.445007408012728</v>
      </c>
      <c r="DD673" s="116">
        <f>IF(AND(DC673&gt;0,DC673*$B$4+DJ672&lt;=$B$2*'SFV+BESS'!$I$9,DC673&lt;'SFV+BESS'!$I$7), DC673*$B$4, IF(AND(DC673&gt;0,DC673*$B$4+DJ672&gt;$B$2*'SFV+BESS'!$I$9,DC673*$B$4&lt;'SFV+BESS'!$I$7),$B$2*'SFV+BESS'!$I$9-DJ672,IF(AND(DC673&gt;0,DC673*$B$4+DJ672&gt;$B$2*'SFV+BESS'!$I$9,DC673*$B$4&gt;'SFV+BESS'!$I$7,DJ672&lt;$B$2*'SFV+BESS'!$I$9),$B$2*'SFV+BESS'!$I$9-DJ672,IF(AND(DC673&gt;0,DC673*$B$4+DJ672&lt;=$B$2*'SFV+BESS'!$I$9,DC673&gt;'SFV+BESS'!$I$7),'SFV+BESS'!$I$7,0))))</f>
        <v>0</v>
      </c>
      <c r="DE673" s="27">
        <f>IF(AND(DC673&lt;0,DJ672+DC673/$B$5&gt;$H$2,-DC673/'Carga-Descarga Año'!$B$5&lt;'SFV+BESS'!$I$7),DC673/$B$5,IF(AND(DC673&lt;0,DJ672+DC673/$B$5&gt;$H$2,-DC673/'Carga-Descarga Año'!$B$5&gt;'SFV+BESS'!$I$7),-'SFV+BESS'!$I$7,IF(AND(DC673&lt;0,DJ672+DC673/$B$5&lt;$H$2),-MIN('SFV+BESS'!$I$7,DJ672-$H$2),0)))</f>
        <v>0</v>
      </c>
      <c r="DF673" s="33"/>
      <c r="DG673" s="33">
        <f t="shared" ref="DG673:DG736" si="810">IF(DC673&gt;0,DB673,DA673)</f>
        <v>0</v>
      </c>
      <c r="DH673" s="27">
        <f t="shared" si="776"/>
        <v>0</v>
      </c>
      <c r="DI673" s="27">
        <f t="shared" si="777"/>
        <v>0</v>
      </c>
      <c r="DJ673" s="28">
        <f>IF((DJ672+DD673+DE673)&gt;=$B$2*'SFV+BESS'!$I$9, $B$2*'SFV+BESS'!$I$9, (DJ672+DD673+DE673))</f>
        <v>173.61249999999998</v>
      </c>
      <c r="DK673" s="110">
        <f t="shared" si="778"/>
        <v>87.445007408012728</v>
      </c>
      <c r="DP673" s="251"/>
      <c r="DQ673" s="41">
        <v>27.6666666666667</v>
      </c>
      <c r="DR673" s="33">
        <f t="shared" si="755"/>
        <v>84.495009145464408</v>
      </c>
      <c r="DS673" s="33">
        <f>Gen_Cons_Horario!B5787</f>
        <v>0</v>
      </c>
      <c r="DT673" s="35">
        <f t="shared" si="792"/>
        <v>84.495009145464408</v>
      </c>
      <c r="DU673" s="116">
        <f>IF(AND(DT673&gt;0,DT673*$B$4+EA672&lt;=$B$2*'SFV+BESS'!$I$9,DT673&lt;'SFV+BESS'!$I$7), DT673*$B$4, IF(AND(DT673&gt;0,DT673*$B$4+EA672&gt;$B$2*'SFV+BESS'!$I$9,DT673*$B$4&lt;'SFV+BESS'!$I$7),$B$2*'SFV+BESS'!$I$9-EA672,IF(AND(DT673&gt;0,DT673*$B$4+EA672&gt;$B$2*'SFV+BESS'!$I$9,DT673*$B$4&gt;'SFV+BESS'!$I$7,EA672&lt;$B$2*'SFV+BESS'!$I$9),$B$2*'SFV+BESS'!$I$9-EA672,IF(AND(DT673&gt;0,DT673*$B$4+EA672&lt;=$B$2*'SFV+BESS'!$I$9,DT673&gt;'SFV+BESS'!$I$7),'SFV+BESS'!$I$7,0))))</f>
        <v>0</v>
      </c>
      <c r="DV673" s="27">
        <f>IF(AND(DT673&lt;0,EA672+DT673/$B$5&gt;$H$2,-DT673/'Carga-Descarga Año'!$B$5&lt;'SFV+BESS'!$I$7),DT673/$B$5,IF(AND(DT673&lt;0,EA672+DT673/$B$5&gt;$H$2,-DT673/'Carga-Descarga Año'!$B$5&gt;'SFV+BESS'!$I$7),-'SFV+BESS'!$I$7,IF(AND(DT673&lt;0,EA672+DT673/$B$5&lt;$H$2),-MIN('SFV+BESS'!$I$7,EA672-$H$2),0)))</f>
        <v>0</v>
      </c>
      <c r="DW673" s="33"/>
      <c r="DX673" s="33">
        <f t="shared" ref="DX673:DX736" si="811">IF(DT673&gt;0,DS673,DR673)</f>
        <v>0</v>
      </c>
      <c r="DY673" s="27">
        <f t="shared" si="779"/>
        <v>0</v>
      </c>
      <c r="DZ673" s="27">
        <f t="shared" ref="DZ673:DZ736" si="812">IF(DY673&lt;-DT673,-(DT673+DY673),0)</f>
        <v>0</v>
      </c>
      <c r="EA673" s="28">
        <f>IF((EA672+DU673+DV673)&gt;=$B$2*'SFV+BESS'!$I$9, $B$2*'SFV+BESS'!$I$9, (EA672+DU673+DV673))</f>
        <v>173.61249999999998</v>
      </c>
      <c r="EB673" s="110">
        <f t="shared" si="780"/>
        <v>84.495009145464408</v>
      </c>
      <c r="EG673" s="251"/>
      <c r="EH673" s="41">
        <v>27.6666666666667</v>
      </c>
      <c r="EI673" s="33">
        <f t="shared" si="756"/>
        <v>92.511711982505858</v>
      </c>
      <c r="EJ673" s="33">
        <f>Gen_Cons_Horario!B6531</f>
        <v>0</v>
      </c>
      <c r="EK673" s="35">
        <f t="shared" si="793"/>
        <v>92.511711982505858</v>
      </c>
      <c r="EL673" s="116">
        <f>IF(AND(EK673&gt;0,EK673*$B$4+ER672&lt;=$B$2*'SFV+BESS'!$I$9,EK673&lt;'SFV+BESS'!$I$7), EK673*$B$4, IF(AND(EK673&gt;0,EK673*$B$4+ER672&gt;$B$2*'SFV+BESS'!$I$9,EK673*$B$4&lt;'SFV+BESS'!$I$7),$B$2*'SFV+BESS'!$I$9-ER672,IF(AND(EK673&gt;0,EK673*$B$4+ER672&gt;$B$2*'SFV+BESS'!$I$9,EK673*$B$4&gt;'SFV+BESS'!$I$7,ER672&lt;$B$2*'SFV+BESS'!$I$9),$B$2*'SFV+BESS'!$I$9-ER672,IF(AND(EK673&gt;0,EK673*$B$4+ER672&lt;=$B$2*'SFV+BESS'!$I$9,EK673&gt;'SFV+BESS'!$I$7),'SFV+BESS'!$I$7,0))))</f>
        <v>0</v>
      </c>
      <c r="EM673" s="27">
        <f>IF(AND(EK673&lt;0,ER672+EK673/$B$5&gt;$H$2,-EK673/'Carga-Descarga Año'!$B$5&lt;'SFV+BESS'!$I$7),EK673/$B$5,IF(AND(EK673&lt;0,ER672+EK673/$B$5&gt;$H$2,-EK673/'Carga-Descarga Año'!$B$5&gt;'SFV+BESS'!$I$7),-'SFV+BESS'!$I$7,IF(AND(EK673&lt;0,ER672+EK673/$B$5&lt;$H$2),-MIN('SFV+BESS'!$I$7,ER672-$H$2),0)))</f>
        <v>0</v>
      </c>
      <c r="EN673" s="33"/>
      <c r="EO673" s="33">
        <f t="shared" ref="EO673:EO728" si="813">IF(EK673&gt;0,EJ673,EI673)</f>
        <v>0</v>
      </c>
      <c r="EP673" s="27">
        <f t="shared" si="781"/>
        <v>0</v>
      </c>
      <c r="EQ673" s="27">
        <f t="shared" ref="EQ673:EQ728" si="814">IF(EP673&lt;-EK673,-(EK673+EP673),0)</f>
        <v>0</v>
      </c>
      <c r="ER673" s="28">
        <f>IF((ER672+EL673+EM673)&gt;=$B$2*'SFV+BESS'!$I$9, $B$2*'SFV+BESS'!$I$9, (ER672+EL673+EM673))</f>
        <v>173.61249999999998</v>
      </c>
      <c r="ES673" s="110">
        <f t="shared" si="782"/>
        <v>92.511711982505858</v>
      </c>
      <c r="EX673" s="251"/>
      <c r="EY673" s="41">
        <v>27.6666666666667</v>
      </c>
      <c r="EZ673" s="33">
        <f t="shared" si="757"/>
        <v>104.9734283240988</v>
      </c>
      <c r="FA673" s="33">
        <f>Gen_Cons_Horario!B7251</f>
        <v>0</v>
      </c>
      <c r="FB673" s="35">
        <f t="shared" si="794"/>
        <v>104.9734283240988</v>
      </c>
      <c r="FC673" s="116">
        <f>IF(AND(FB673&gt;0,FB673*$B$4+FI672&lt;=$B$2*'SFV+BESS'!$I$9,FB673&lt;'SFV+BESS'!$I$7), FB673*$B$4, IF(AND(FB673&gt;0,FB673*$B$4+FI672&gt;$B$2*'SFV+BESS'!$I$9,FB673*$B$4&lt;'SFV+BESS'!$I$7),$B$2*'SFV+BESS'!$I$9-FI672,IF(AND(FB673&gt;0,FB673*$B$4+FI672&gt;$B$2*'SFV+BESS'!$I$9,FB673*$B$4&gt;'SFV+BESS'!$I$7,FI672&lt;$B$2*'SFV+BESS'!$I$9),$B$2*'SFV+BESS'!$I$9-FI672,IF(AND(FB673&gt;0,FB673*$B$4+FI672&lt;=$B$2*'SFV+BESS'!$I$9,FB673&gt;'SFV+BESS'!$I$7),'SFV+BESS'!$I$7,0))))</f>
        <v>0</v>
      </c>
      <c r="FD673" s="27">
        <f>IF(AND(FB673&lt;0,FI672+FB673/$B$5&gt;$H$2,-FB673/'Carga-Descarga Año'!$B$5&lt;'SFV+BESS'!$I$7),FB673/$B$5,IF(AND(FB673&lt;0,FI672+FB673/$B$5&gt;$H$2,-FB673/'Carga-Descarga Año'!$B$5&gt;'SFV+BESS'!$I$7),-'SFV+BESS'!$I$7,IF(AND(FB673&lt;0,FI672+FB673/$B$5&lt;$H$2),-MIN('SFV+BESS'!$I$7,FI672-$H$2),0)))</f>
        <v>0</v>
      </c>
      <c r="FE673" s="33"/>
      <c r="FF673" s="33">
        <f t="shared" ref="FF673:FF736" si="815">IF(FB673&gt;0,FA673,EZ673)</f>
        <v>0</v>
      </c>
      <c r="FG673" s="27">
        <f t="shared" si="783"/>
        <v>0</v>
      </c>
      <c r="FH673" s="27">
        <f t="shared" ref="FH673:FH736" si="816">IF(FG673&lt;-FB673,-(FB673+FG673),0)</f>
        <v>0</v>
      </c>
      <c r="FI673" s="28">
        <f>IF((FI672+FC673+FD673)&gt;=$B$2*'SFV+BESS'!$I$9, $B$2*'SFV+BESS'!$I$9, (FI672+FC673+FD673))</f>
        <v>173.61249999999998</v>
      </c>
      <c r="FJ673" s="110">
        <f t="shared" si="784"/>
        <v>104.9734283240988</v>
      </c>
      <c r="FO673" s="251"/>
      <c r="FP673" s="41">
        <v>27.6666666666667</v>
      </c>
      <c r="FQ673" s="33">
        <f t="shared" si="758"/>
        <v>113.74458205580818</v>
      </c>
      <c r="FR673" s="33">
        <f>Gen_Cons_Horario!B7995</f>
        <v>0</v>
      </c>
      <c r="FS673" s="35">
        <f t="shared" si="795"/>
        <v>113.74458205580818</v>
      </c>
      <c r="FT673" s="116">
        <f>IF(AND(FS673&gt;0,FS673*$B$4+FZ672&lt;=$B$2*'SFV+BESS'!$I$9,FS673&lt;'SFV+BESS'!$I$7), FS673*$B$4, IF(AND(FS673&gt;0,FS673*$B$4+FZ672&gt;$B$2*'SFV+BESS'!$I$9,FS673*$B$4&lt;'SFV+BESS'!$I$7),$B$2*'SFV+BESS'!$I$9-FZ672,IF(AND(FS673&gt;0,FS673*$B$4+FZ672&gt;$B$2*'SFV+BESS'!$I$9,FS673*$B$4&gt;'SFV+BESS'!$I$7,FZ672&lt;$B$2*'SFV+BESS'!$I$9),$B$2*'SFV+BESS'!$I$9-FZ672,IF(AND(FS673&gt;0,FS673*$B$4+FZ672&lt;=$B$2*'SFV+BESS'!$I$9,FS673&gt;'SFV+BESS'!$I$7),'SFV+BESS'!$I$7,0))))</f>
        <v>0</v>
      </c>
      <c r="FU673" s="27">
        <f>IF(AND(FS673&lt;0,FZ672+FS673/$B$5&gt;$H$2,-FS673/'Carga-Descarga Año'!$B$5&lt;'SFV+BESS'!$I$7),FS673/$B$5,IF(AND(FS673&lt;0,FZ672+FS673/$B$5&gt;$H$2,-FS673/'Carga-Descarga Año'!$B$5&gt;'SFV+BESS'!$I$7),-'SFV+BESS'!$I$7,IF(AND(FS673&lt;0,FZ672+FS673/$B$5&lt;$H$2),-MIN('SFV+BESS'!$I$7,FZ672-$H$2),0)))</f>
        <v>0</v>
      </c>
      <c r="FV673" s="33"/>
      <c r="FW673" s="33">
        <f t="shared" ref="FW673:FW728" si="817">IF(FS673&gt;0,FR673,FQ673)</f>
        <v>0</v>
      </c>
      <c r="FX673" s="27">
        <f t="shared" si="785"/>
        <v>0</v>
      </c>
      <c r="FY673" s="27">
        <f t="shared" ref="FY673:FY728" si="818">IF(FX673&lt;-FS673,-(FS673+FX673),0)</f>
        <v>0</v>
      </c>
      <c r="FZ673" s="28">
        <f>IF((FZ672+FT673+FU673)&gt;=$B$2*'SFV+BESS'!$I$9, $B$2*'SFV+BESS'!$I$9, (FZ672+FT673+FU673))</f>
        <v>173.61249999999998</v>
      </c>
      <c r="GA673" s="110">
        <f t="shared" si="786"/>
        <v>113.74458205580818</v>
      </c>
      <c r="GF673" s="251"/>
      <c r="GG673" s="41">
        <v>27.6666666666667</v>
      </c>
      <c r="GH673" s="33">
        <f t="shared" si="759"/>
        <v>118.10660064846397</v>
      </c>
      <c r="GI673" s="33">
        <f>Gen_Cons_Horario!B8715</f>
        <v>37.285000000000004</v>
      </c>
      <c r="GJ673" s="35">
        <f t="shared" si="801"/>
        <v>80.821600648463971</v>
      </c>
      <c r="GK673" s="116">
        <f>IF(AND(GJ673&gt;0,GJ673*$B$4+GQ672&lt;=$B$2*'SFV+BESS'!$I$9,GJ673&lt;'SFV+BESS'!$I$7), GJ673*$B$4, IF(AND(GJ673&gt;0,GJ673*$B$4+GQ672&gt;$B$2*'SFV+BESS'!$I$9,GJ673*$B$4&lt;'SFV+BESS'!$I$7),$B$2*'SFV+BESS'!$I$9-GQ672,IF(AND(GJ673&gt;0,GJ673*$B$4+GQ672&gt;$B$2*'SFV+BESS'!$I$9,GJ673*$B$4&gt;'SFV+BESS'!$I$7,GQ672&lt;$B$2*'SFV+BESS'!$I$9),$B$2*'SFV+BESS'!$I$9-GQ672,IF(AND(GJ673&gt;0,GJ673*$B$4+GQ672&lt;=$B$2*'SFV+BESS'!$I$9,GJ673&gt;'SFV+BESS'!$I$7),'SFV+BESS'!$I$7,0))))</f>
        <v>0</v>
      </c>
      <c r="GL673" s="27">
        <f>IF(AND(GJ673&lt;0,GQ672+GJ673/$B$5&gt;$H$2,-GJ673/'Carga-Descarga Año'!$B$5&lt;'SFV+BESS'!$I$7),GJ673/$B$5,IF(AND(GJ673&lt;0,GQ672+GJ673/$B$5&gt;$H$2,-GJ673/'Carga-Descarga Año'!$B$5&gt;'SFV+BESS'!$I$7),-'SFV+BESS'!$I$7,IF(AND(GJ673&lt;0,GQ672+GJ673/$B$5&lt;$H$2),-MIN('SFV+BESS'!$I$7,GQ672-$H$2),0)))</f>
        <v>0</v>
      </c>
      <c r="GM673" s="33"/>
      <c r="GN673" s="33">
        <f t="shared" ref="GN673:GN736" si="819">IF(GJ673&gt;0,GI673,GH673)</f>
        <v>37.285000000000004</v>
      </c>
      <c r="GO673" s="27">
        <f t="shared" si="787"/>
        <v>0</v>
      </c>
      <c r="GP673" s="27">
        <f t="shared" ref="GP673:GP736" si="820">IF(GO673&lt;-GJ673,-(GJ673+GO673),0)</f>
        <v>0</v>
      </c>
      <c r="GQ673" s="28">
        <f>IF((GQ672+GK673+GL673)&gt;=$B$2*'SFV+BESS'!$I$9, $B$2*'SFV+BESS'!$I$9, (GQ672+GK673+GL673))</f>
        <v>173.61249999999998</v>
      </c>
      <c r="GR673" s="110">
        <f t="shared" si="788"/>
        <v>80.821600648463971</v>
      </c>
    </row>
    <row r="674" spans="1:200">
      <c r="A674" s="249"/>
      <c r="B674" s="41">
        <v>27.7083333333334</v>
      </c>
      <c r="C674" s="38">
        <f t="shared" si="802"/>
        <v>117.3050826702992</v>
      </c>
      <c r="D674" s="2">
        <f>Gen_Cons_Horario!B700</f>
        <v>37.285000000000004</v>
      </c>
      <c r="E674" s="140">
        <f t="shared" si="760"/>
        <v>80.020082670299189</v>
      </c>
      <c r="F674" s="116">
        <f>IF(AND(E674&gt;0,E674*$B$4+L673&lt;=$B$2*'SFV+BESS'!$I$9,E674&lt;'SFV+BESS'!$I$7), E674*$B$4, IF(AND(E674&gt;0,E674*$B$4+L673&gt;$B$2*'SFV+BESS'!$I$9,E674*$B$4&lt;'SFV+BESS'!$I$7),$B$2*'SFV+BESS'!$I$9-L673,IF(AND(E674&gt;0,E674*$B$4+L673&gt;$B$2*'SFV+BESS'!$I$9,E674*$B$4&gt;'SFV+BESS'!$I$7,L673&lt;$B$2*'SFV+BESS'!$I$9),$B$2*'SFV+BESS'!$I$9-L673,IF(AND(E674&gt;0,E674*$B$4+L673&lt;=$B$2*'SFV+BESS'!$I$9,E674&gt;'SFV+BESS'!$I$7),'SFV+BESS'!$I$7,0))))</f>
        <v>0</v>
      </c>
      <c r="G674" s="27">
        <f>IF(AND(E674&lt;0,L673+E674/$B$5&gt;$H$2,-E674/'Carga-Descarga Año'!$B$5&lt;'SFV+BESS'!$I$7),E674/$B$5,IF(AND(E674&lt;0,L673+E674/$B$5&gt;$H$2,-E674/'Carga-Descarga Año'!$B$5&gt;'SFV+BESS'!$I$7),-'SFV+BESS'!$I$7,IF(AND(E674&lt;0,L673+E674/$B$5&lt;$H$2),-MIN('SFV+BESS'!$I$7,L673-$H$2),0)))</f>
        <v>0</v>
      </c>
      <c r="I674" s="38">
        <f t="shared" si="761"/>
        <v>37.285000000000004</v>
      </c>
      <c r="J674" s="27">
        <f t="shared" si="763"/>
        <v>0</v>
      </c>
      <c r="K674" s="27">
        <f t="shared" si="762"/>
        <v>0</v>
      </c>
      <c r="L674" s="28">
        <f>IF((L673+F674+G674)&gt;=$B$2*'SFV+BESS'!$I$9, $B$2*'SFV+BESS'!$I$9, (L673+F674+G674))</f>
        <v>173.61249999999998</v>
      </c>
      <c r="M674" s="110">
        <f t="shared" si="764"/>
        <v>80.020082670299189</v>
      </c>
      <c r="R674" s="251"/>
      <c r="S674" s="41">
        <v>27.7083333333334</v>
      </c>
      <c r="T674" s="2">
        <f t="shared" ref="T674:T680" si="821">T650</f>
        <v>120.92026859992137</v>
      </c>
      <c r="U674" s="2">
        <f>Gen_Cons_Horario!B1444</f>
        <v>41.013500000000008</v>
      </c>
      <c r="V674" s="35">
        <f t="shared" si="796"/>
        <v>79.906768599921364</v>
      </c>
      <c r="W674" s="116">
        <f>IF(AND(V674&gt;0,V674*$B$4+AC673&lt;=$B$2*'SFV+BESS'!$I$9,V674&lt;'SFV+BESS'!$I$7), V674*$B$4, IF(AND(V674&gt;0,V674*$B$4+AC673&gt;$B$2*'SFV+BESS'!$I$9,V674*$B$4&lt;'SFV+BESS'!$I$7),$B$2*'SFV+BESS'!$I$9-AC673,IF(AND(V674&gt;0,V674*$B$4+AC673&gt;$B$2*'SFV+BESS'!$I$9,V674*$B$4&gt;'SFV+BESS'!$I$7,AC673&lt;$B$2*'SFV+BESS'!$I$9),$B$2*'SFV+BESS'!$I$9-AC673,IF(AND(V674&gt;0,V674*$B$4+AC673&lt;=$B$2*'SFV+BESS'!$I$9,V674&gt;'SFV+BESS'!$I$7),'SFV+BESS'!$I$7,0))))</f>
        <v>0</v>
      </c>
      <c r="X674" s="27">
        <f>IF(AND(V674&lt;0,AC673+V674/$B$5&gt;$H$2,-V674/'Carga-Descarga Año'!$B$5&lt;'SFV+BESS'!$I$7),V674/$B$5,IF(AND(V674&lt;0,AC673+V674/$B$5&gt;$H$2,-V674/'Carga-Descarga Año'!$B$5&gt;'SFV+BESS'!$I$7),-'SFV+BESS'!$I$7,IF(AND(V674&lt;0,AC673+V674/$B$5&lt;$H$2),-MIN('SFV+BESS'!$I$7,AC673-$H$2),0)))</f>
        <v>0</v>
      </c>
      <c r="Z674" s="33">
        <f t="shared" si="790"/>
        <v>41.013500000000008</v>
      </c>
      <c r="AA674" s="27">
        <f t="shared" si="765"/>
        <v>0</v>
      </c>
      <c r="AB674" s="27">
        <f t="shared" si="789"/>
        <v>0</v>
      </c>
      <c r="AC674" s="28">
        <f>IF((AC673+W674+X674)&gt;=$B$2*'SFV+BESS'!$I$9, $B$2*'SFV+BESS'!$I$9, (AC673+W674+X674))</f>
        <v>173.61249999999998</v>
      </c>
      <c r="AD674" s="110">
        <f t="shared" si="766"/>
        <v>79.906768599921364</v>
      </c>
      <c r="AI674" s="251"/>
      <c r="AJ674" s="41">
        <v>27.7083333333334</v>
      </c>
      <c r="AK674" s="52">
        <f t="shared" ref="AK674:AK737" si="822">AK650</f>
        <v>116.13046110988708</v>
      </c>
      <c r="AL674" s="33">
        <f>Gen_Cons_Horario!B2116</f>
        <v>0</v>
      </c>
      <c r="AM674" s="35">
        <f t="shared" si="797"/>
        <v>116.13046110988708</v>
      </c>
      <c r="AN674" s="116">
        <f>IF(AND(AM674&gt;0,AM674*$B$4+AT673&lt;=$B$2*'SFV+BESS'!$I$9,AM674&lt;'SFV+BESS'!$I$7), AM674*$B$4, IF(AND(AM674&gt;0,AM674*$B$4+AT673&gt;$B$2*'SFV+BESS'!$I$9,AM674*$B$4&lt;'SFV+BESS'!$I$7),$B$2*'SFV+BESS'!$I$9-AT673,IF(AND(AM674&gt;0,AM674*$B$4+AT673&gt;$B$2*'SFV+BESS'!$I$9,AM674*$B$4&gt;'SFV+BESS'!$I$7,AT673&lt;$B$2*'SFV+BESS'!$I$9),$B$2*'SFV+BESS'!$I$9-AT673,IF(AND(AM674&gt;0,AM674*$B$4+AT673&lt;=$B$2*'SFV+BESS'!$I$9,AM674&gt;'SFV+BESS'!$I$7),'SFV+BESS'!$I$7,0))))</f>
        <v>0</v>
      </c>
      <c r="AO674" s="27">
        <f>IF(AND(AM674&lt;0,AT673+AM674/$B$5&gt;$H$2,-AM674/'Carga-Descarga Año'!$B$5&lt;'SFV+BESS'!$I$7),AM674/$B$5,IF(AND(AM674&lt;0,AT673+AM674/$B$5&gt;$H$2,-AM674/'Carga-Descarga Año'!$B$5&gt;'SFV+BESS'!$I$7),-'SFV+BESS'!$I$7,IF(AND(AM674&lt;0,AT673+AM674/$B$5&lt;$H$2),-MIN('SFV+BESS'!$I$7,AT673-$H$2),0)))</f>
        <v>0</v>
      </c>
      <c r="AP674" s="33"/>
      <c r="AQ674" s="33">
        <f t="shared" si="803"/>
        <v>0</v>
      </c>
      <c r="AR674" s="27">
        <f t="shared" si="767"/>
        <v>0</v>
      </c>
      <c r="AS674" s="27">
        <f t="shared" si="804"/>
        <v>0</v>
      </c>
      <c r="AT674" s="28">
        <f>IF((AT673+AN674+AO674)&gt;=$B$2*'SFV+BESS'!$I$9, $B$2*'SFV+BESS'!$I$9, (AT673+AN674+AO674))</f>
        <v>173.61249999999998</v>
      </c>
      <c r="AU674" s="110">
        <f t="shared" si="768"/>
        <v>116.13046110988708</v>
      </c>
      <c r="AZ674" s="251"/>
      <c r="BA674" s="41">
        <v>27.7083333333334</v>
      </c>
      <c r="BB674" s="33">
        <f t="shared" ref="BB674:BB728" si="823">BB650</f>
        <v>96.73076740236607</v>
      </c>
      <c r="BC674" s="33">
        <f>Gen_Cons_Horario!B2860</f>
        <v>0</v>
      </c>
      <c r="BD674" s="35">
        <f t="shared" si="798"/>
        <v>96.73076740236607</v>
      </c>
      <c r="BE674" s="116">
        <f>IF(AND(BD674&gt;0,BD674*$B$4+BK673&lt;=$B$2*'SFV+BESS'!$I$9,BD674&lt;'SFV+BESS'!$I$7), BD674*$B$4, IF(AND(BD674&gt;0,BD674*$B$4+BK673&gt;$B$2*'SFV+BESS'!$I$9,BD674*$B$4&lt;'SFV+BESS'!$I$7),$B$2*'SFV+BESS'!$I$9-BK673,IF(AND(BD674&gt;0,BD674*$B$4+BK673&gt;$B$2*'SFV+BESS'!$I$9,BD674*$B$4&gt;'SFV+BESS'!$I$7,BK673&lt;$B$2*'SFV+BESS'!$I$9),$B$2*'SFV+BESS'!$I$9-BK673,IF(AND(BD674&gt;0,BD674*$B$4+BK673&lt;=$B$2*'SFV+BESS'!$I$9,BD674&gt;'SFV+BESS'!$I$7),'SFV+BESS'!$I$7,0))))</f>
        <v>0</v>
      </c>
      <c r="BF674" s="27">
        <f>IF(AND(BD674&lt;0,BK673+BD674/$B$5&gt;$H$2,-BD674/'Carga-Descarga Año'!$B$5&lt;'SFV+BESS'!$I$7),BD674/$B$5,IF(AND(BD674&lt;0,BK673+BD674/$B$5&gt;$H$2,-BD674/'Carga-Descarga Año'!$B$5&gt;'SFV+BESS'!$I$7),-'SFV+BESS'!$I$7,IF(AND(BD674&lt;0,BK673+BD674/$B$5&lt;$H$2),-MIN('SFV+BESS'!$I$7,BK673-$H$2),0)))</f>
        <v>0</v>
      </c>
      <c r="BG674" s="33"/>
      <c r="BH674" s="33">
        <f t="shared" si="805"/>
        <v>0</v>
      </c>
      <c r="BI674" s="27">
        <f t="shared" si="769"/>
        <v>0</v>
      </c>
      <c r="BJ674" s="27">
        <f t="shared" si="806"/>
        <v>0</v>
      </c>
      <c r="BK674" s="28">
        <f>IF((BK673+BE674+BF674)&gt;=$B$2*'SFV+BESS'!$I$9, $B$2*'SFV+BESS'!$I$9, (BK673+BE674+BF674))</f>
        <v>173.61249999999998</v>
      </c>
      <c r="BL674" s="110">
        <f t="shared" si="770"/>
        <v>96.73076740236607</v>
      </c>
      <c r="BQ674" s="251"/>
      <c r="BR674" s="41">
        <v>27.7083333333334</v>
      </c>
      <c r="BS674" s="33">
        <f t="shared" ref="BS674:BS737" si="824">BS650</f>
        <v>70.967481883743332</v>
      </c>
      <c r="BT674" s="33">
        <f>Gen_Cons_Horario!B3580</f>
        <v>0</v>
      </c>
      <c r="BU674" s="35">
        <f t="shared" si="799"/>
        <v>70.967481883743332</v>
      </c>
      <c r="BV674" s="116">
        <f>IF(AND(BU674&gt;0,BU674*$B$4+CB673&lt;=$B$2*'SFV+BESS'!$I$9,BU674&lt;'SFV+BESS'!$I$7), BU674*$B$4, IF(AND(BU674&gt;0,BU674*$B$4+CB673&gt;$B$2*'SFV+BESS'!$I$9,BU674*$B$4&lt;'SFV+BESS'!$I$7),$B$2*'SFV+BESS'!$I$9-CB673,IF(AND(BU674&gt;0,BU674*$B$4+CB673&gt;$B$2*'SFV+BESS'!$I$9,BU674*$B$4&gt;'SFV+BESS'!$I$7,CB673&lt;$B$2*'SFV+BESS'!$I$9),$B$2*'SFV+BESS'!$I$9-CB673,IF(AND(BU674&gt;0,BU674*$B$4+CB673&lt;=$B$2*'SFV+BESS'!$I$9,BU674&gt;'SFV+BESS'!$I$7),'SFV+BESS'!$I$7,0))))</f>
        <v>0</v>
      </c>
      <c r="BW674" s="27">
        <f>IF(AND(BU674&lt;0,CB673+BU674/$B$5&gt;$H$2,-BU674/'Carga-Descarga Año'!$B$5&lt;'SFV+BESS'!$I$7),BU674/$B$5,IF(AND(BU674&lt;0,CB673+BU674/$B$5&gt;$H$2,-BU674/'Carga-Descarga Año'!$B$5&gt;'SFV+BESS'!$I$7),-'SFV+BESS'!$I$7,IF(AND(BU674&lt;0,CB673+BU674/$B$5&lt;$H$2),-MIN('SFV+BESS'!$I$7,CB673-$H$2),0)))</f>
        <v>0</v>
      </c>
      <c r="BX674" s="33"/>
      <c r="BY674" s="33">
        <f t="shared" si="807"/>
        <v>0</v>
      </c>
      <c r="BZ674" s="27">
        <f t="shared" si="771"/>
        <v>0</v>
      </c>
      <c r="CA674" s="27">
        <f t="shared" si="772"/>
        <v>0</v>
      </c>
      <c r="CB674" s="28">
        <f>IF((CB673+BV674+BW674)&gt;=$B$2*'SFV+BESS'!$I$9, $B$2*'SFV+BESS'!$I$9, (CB673+BV674+BW674))</f>
        <v>173.61249999999998</v>
      </c>
      <c r="CC674" s="110">
        <f t="shared" si="773"/>
        <v>70.967481883743332</v>
      </c>
      <c r="CH674" s="251"/>
      <c r="CI674" s="41">
        <v>27.7083333333334</v>
      </c>
      <c r="CJ674" s="33">
        <f t="shared" ref="CJ674:CJ728" si="825">CJ650</f>
        <v>62.088720438246632</v>
      </c>
      <c r="CK674" s="33">
        <f>Gen_Cons_Horario!B4324</f>
        <v>0</v>
      </c>
      <c r="CL674" s="35">
        <f t="shared" si="800"/>
        <v>62.088720438246632</v>
      </c>
      <c r="CM674" s="116">
        <f>IF(AND(CL674&gt;0,CL674*$B$4+CS673&lt;=$B$2*'SFV+BESS'!$I$9,CL674&lt;'SFV+BESS'!$I$7), CL674*$B$4, IF(AND(CL674&gt;0,CL674*$B$4+CS673&gt;$B$2*'SFV+BESS'!$I$9,CL674*$B$4&lt;'SFV+BESS'!$I$7),$B$2*'SFV+BESS'!$I$9-CS673,IF(AND(CL674&gt;0,CL674*$B$4+CS673&gt;$B$2*'SFV+BESS'!$I$9,CL674*$B$4&gt;'SFV+BESS'!$I$7,CS673&lt;$B$2*'SFV+BESS'!$I$9),$B$2*'SFV+BESS'!$I$9-CS673,IF(AND(CL674&gt;0,CL674*$B$4+CS673&lt;=$B$2*'SFV+BESS'!$I$9,CL674&gt;'SFV+BESS'!$I$7),'SFV+BESS'!$I$7,0))))</f>
        <v>0</v>
      </c>
      <c r="CN674" s="27">
        <f>IF(AND(CL674&lt;0,CS673+CL674/$B$5&gt;$H$2,-CL674/'Carga-Descarga Año'!$B$5&lt;'SFV+BESS'!$I$7),CL674/$B$5,IF(AND(CL674&lt;0,CS673+CL674/$B$5&gt;$H$2,-CL674/'Carga-Descarga Año'!$B$5&gt;'SFV+BESS'!$I$7),-'SFV+BESS'!$I$7,IF(AND(CL674&lt;0,CS673+CL674/$B$5&lt;$H$2),-MIN('SFV+BESS'!$I$7,CS673-$H$2),0)))</f>
        <v>0</v>
      </c>
      <c r="CO674" s="33"/>
      <c r="CP674" s="33">
        <f t="shared" si="808"/>
        <v>0</v>
      </c>
      <c r="CQ674" s="27">
        <f t="shared" si="774"/>
        <v>0</v>
      </c>
      <c r="CR674" s="27">
        <f t="shared" si="809"/>
        <v>0</v>
      </c>
      <c r="CS674" s="28">
        <f>IF((CS673+CM674+CN674)&gt;=$B$2*'SFV+BESS'!$I$9, $B$2*'SFV+BESS'!$I$9, (CS673+CM674+CN674))</f>
        <v>173.61249999999998</v>
      </c>
      <c r="CT674" s="110">
        <f t="shared" si="775"/>
        <v>62.088720438246632</v>
      </c>
      <c r="CY674" s="251"/>
      <c r="CZ674" s="41">
        <v>27.7083333333334</v>
      </c>
      <c r="DA674" s="33">
        <f t="shared" ref="DA674:DA737" si="826">DA650</f>
        <v>71.722136617902081</v>
      </c>
      <c r="DB674" s="33">
        <f>Gen_Cons_Horario!B5044</f>
        <v>0</v>
      </c>
      <c r="DC674" s="35">
        <f t="shared" si="791"/>
        <v>71.722136617902081</v>
      </c>
      <c r="DD674" s="116">
        <f>IF(AND(DC674&gt;0,DC674*$B$4+DJ673&lt;=$B$2*'SFV+BESS'!$I$9,DC674&lt;'SFV+BESS'!$I$7), DC674*$B$4, IF(AND(DC674&gt;0,DC674*$B$4+DJ673&gt;$B$2*'SFV+BESS'!$I$9,DC674*$B$4&lt;'SFV+BESS'!$I$7),$B$2*'SFV+BESS'!$I$9-DJ673,IF(AND(DC674&gt;0,DC674*$B$4+DJ673&gt;$B$2*'SFV+BESS'!$I$9,DC674*$B$4&gt;'SFV+BESS'!$I$7,DJ673&lt;$B$2*'SFV+BESS'!$I$9),$B$2*'SFV+BESS'!$I$9-DJ673,IF(AND(DC674&gt;0,DC674*$B$4+DJ673&lt;=$B$2*'SFV+BESS'!$I$9,DC674&gt;'SFV+BESS'!$I$7),'SFV+BESS'!$I$7,0))))</f>
        <v>0</v>
      </c>
      <c r="DE674" s="27">
        <f>IF(AND(DC674&lt;0,DJ673+DC674/$B$5&gt;$H$2,-DC674/'Carga-Descarga Año'!$B$5&lt;'SFV+BESS'!$I$7),DC674/$B$5,IF(AND(DC674&lt;0,DJ673+DC674/$B$5&gt;$H$2,-DC674/'Carga-Descarga Año'!$B$5&gt;'SFV+BESS'!$I$7),-'SFV+BESS'!$I$7,IF(AND(DC674&lt;0,DJ673+DC674/$B$5&lt;$H$2),-MIN('SFV+BESS'!$I$7,DJ673-$H$2),0)))</f>
        <v>0</v>
      </c>
      <c r="DF674" s="33"/>
      <c r="DG674" s="33">
        <f t="shared" si="810"/>
        <v>0</v>
      </c>
      <c r="DH674" s="27">
        <f t="shared" si="776"/>
        <v>0</v>
      </c>
      <c r="DI674" s="27">
        <f t="shared" si="777"/>
        <v>0</v>
      </c>
      <c r="DJ674" s="28">
        <f>IF((DJ673+DD674+DE674)&gt;=$B$2*'SFV+BESS'!$I$9, $B$2*'SFV+BESS'!$I$9, (DJ673+DD674+DE674))</f>
        <v>173.61249999999998</v>
      </c>
      <c r="DK674" s="110">
        <f t="shared" si="778"/>
        <v>71.722136617902081</v>
      </c>
      <c r="DP674" s="251"/>
      <c r="DQ674" s="41">
        <v>27.7083333333334</v>
      </c>
      <c r="DR674" s="33">
        <f t="shared" ref="DR674:DR737" si="827">DR650</f>
        <v>72.15539147323075</v>
      </c>
      <c r="DS674" s="33">
        <f>Gen_Cons_Horario!B5788</f>
        <v>0</v>
      </c>
      <c r="DT674" s="35">
        <f t="shared" si="792"/>
        <v>72.15539147323075</v>
      </c>
      <c r="DU674" s="116">
        <f>IF(AND(DT674&gt;0,DT674*$B$4+EA673&lt;=$B$2*'SFV+BESS'!$I$9,DT674&lt;'SFV+BESS'!$I$7), DT674*$B$4, IF(AND(DT674&gt;0,DT674*$B$4+EA673&gt;$B$2*'SFV+BESS'!$I$9,DT674*$B$4&lt;'SFV+BESS'!$I$7),$B$2*'SFV+BESS'!$I$9-EA673,IF(AND(DT674&gt;0,DT674*$B$4+EA673&gt;$B$2*'SFV+BESS'!$I$9,DT674*$B$4&gt;'SFV+BESS'!$I$7,EA673&lt;$B$2*'SFV+BESS'!$I$9),$B$2*'SFV+BESS'!$I$9-EA673,IF(AND(DT674&gt;0,DT674*$B$4+EA673&lt;=$B$2*'SFV+BESS'!$I$9,DT674&gt;'SFV+BESS'!$I$7),'SFV+BESS'!$I$7,0))))</f>
        <v>0</v>
      </c>
      <c r="DV674" s="27">
        <f>IF(AND(DT674&lt;0,EA673+DT674/$B$5&gt;$H$2,-DT674/'Carga-Descarga Año'!$B$5&lt;'SFV+BESS'!$I$7),DT674/$B$5,IF(AND(DT674&lt;0,EA673+DT674/$B$5&gt;$H$2,-DT674/'Carga-Descarga Año'!$B$5&gt;'SFV+BESS'!$I$7),-'SFV+BESS'!$I$7,IF(AND(DT674&lt;0,EA673+DT674/$B$5&lt;$H$2),-MIN('SFV+BESS'!$I$7,EA673-$H$2),0)))</f>
        <v>0</v>
      </c>
      <c r="DW674" s="33"/>
      <c r="DX674" s="33">
        <f t="shared" si="811"/>
        <v>0</v>
      </c>
      <c r="DY674" s="27">
        <f t="shared" si="779"/>
        <v>0</v>
      </c>
      <c r="DZ674" s="27">
        <f t="shared" si="812"/>
        <v>0</v>
      </c>
      <c r="EA674" s="28">
        <f>IF((EA673+DU674+DV674)&gt;=$B$2*'SFV+BESS'!$I$9, $B$2*'SFV+BESS'!$I$9, (EA673+DU674+DV674))</f>
        <v>173.61249999999998</v>
      </c>
      <c r="EB674" s="110">
        <f t="shared" si="780"/>
        <v>72.15539147323075</v>
      </c>
      <c r="EG674" s="251"/>
      <c r="EH674" s="41">
        <v>27.7083333333334</v>
      </c>
      <c r="EI674" s="33">
        <f t="shared" ref="EI674:EI728" si="828">EI650</f>
        <v>82.031082302570567</v>
      </c>
      <c r="EJ674" s="33">
        <f>Gen_Cons_Horario!B6532</f>
        <v>0</v>
      </c>
      <c r="EK674" s="35">
        <f t="shared" si="793"/>
        <v>82.031082302570567</v>
      </c>
      <c r="EL674" s="116">
        <f>IF(AND(EK674&gt;0,EK674*$B$4+ER673&lt;=$B$2*'SFV+BESS'!$I$9,EK674&lt;'SFV+BESS'!$I$7), EK674*$B$4, IF(AND(EK674&gt;0,EK674*$B$4+ER673&gt;$B$2*'SFV+BESS'!$I$9,EK674*$B$4&lt;'SFV+BESS'!$I$7),$B$2*'SFV+BESS'!$I$9-ER673,IF(AND(EK674&gt;0,EK674*$B$4+ER673&gt;$B$2*'SFV+BESS'!$I$9,EK674*$B$4&gt;'SFV+BESS'!$I$7,ER673&lt;$B$2*'SFV+BESS'!$I$9),$B$2*'SFV+BESS'!$I$9-ER673,IF(AND(EK674&gt;0,EK674*$B$4+ER673&lt;=$B$2*'SFV+BESS'!$I$9,EK674&gt;'SFV+BESS'!$I$7),'SFV+BESS'!$I$7,0))))</f>
        <v>0</v>
      </c>
      <c r="EM674" s="27">
        <f>IF(AND(EK674&lt;0,ER673+EK674/$B$5&gt;$H$2,-EK674/'Carga-Descarga Año'!$B$5&lt;'SFV+BESS'!$I$7),EK674/$B$5,IF(AND(EK674&lt;0,ER673+EK674/$B$5&gt;$H$2,-EK674/'Carga-Descarga Año'!$B$5&gt;'SFV+BESS'!$I$7),-'SFV+BESS'!$I$7,IF(AND(EK674&lt;0,ER673+EK674/$B$5&lt;$H$2),-MIN('SFV+BESS'!$I$7,ER673-$H$2),0)))</f>
        <v>0</v>
      </c>
      <c r="EN674" s="33"/>
      <c r="EO674" s="33">
        <f t="shared" si="813"/>
        <v>0</v>
      </c>
      <c r="EP674" s="27">
        <f t="shared" si="781"/>
        <v>0</v>
      </c>
      <c r="EQ674" s="27">
        <f t="shared" si="814"/>
        <v>0</v>
      </c>
      <c r="ER674" s="28">
        <f>IF((ER673+EL674+EM674)&gt;=$B$2*'SFV+BESS'!$I$9, $B$2*'SFV+BESS'!$I$9, (ER673+EL674+EM674))</f>
        <v>173.61249999999998</v>
      </c>
      <c r="ES674" s="110">
        <f t="shared" si="782"/>
        <v>82.031082302570567</v>
      </c>
      <c r="EX674" s="251"/>
      <c r="EY674" s="41">
        <v>27.7083333333334</v>
      </c>
      <c r="EZ674" s="33">
        <f t="shared" ref="EZ674:EZ737" si="829">EZ650</f>
        <v>93.140060040291317</v>
      </c>
      <c r="FA674" s="33">
        <f>Gen_Cons_Horario!B7252</f>
        <v>0</v>
      </c>
      <c r="FB674" s="35">
        <f t="shared" si="794"/>
        <v>93.140060040291317</v>
      </c>
      <c r="FC674" s="116">
        <f>IF(AND(FB674&gt;0,FB674*$B$4+FI673&lt;=$B$2*'SFV+BESS'!$I$9,FB674&lt;'SFV+BESS'!$I$7), FB674*$B$4, IF(AND(FB674&gt;0,FB674*$B$4+FI673&gt;$B$2*'SFV+BESS'!$I$9,FB674*$B$4&lt;'SFV+BESS'!$I$7),$B$2*'SFV+BESS'!$I$9-FI673,IF(AND(FB674&gt;0,FB674*$B$4+FI673&gt;$B$2*'SFV+BESS'!$I$9,FB674*$B$4&gt;'SFV+BESS'!$I$7,FI673&lt;$B$2*'SFV+BESS'!$I$9),$B$2*'SFV+BESS'!$I$9-FI673,IF(AND(FB674&gt;0,FB674*$B$4+FI673&lt;=$B$2*'SFV+BESS'!$I$9,FB674&gt;'SFV+BESS'!$I$7),'SFV+BESS'!$I$7,0))))</f>
        <v>0</v>
      </c>
      <c r="FD674" s="27">
        <f>IF(AND(FB674&lt;0,FI673+FB674/$B$5&gt;$H$2,-FB674/'Carga-Descarga Año'!$B$5&lt;'SFV+BESS'!$I$7),FB674/$B$5,IF(AND(FB674&lt;0,FI673+FB674/$B$5&gt;$H$2,-FB674/'Carga-Descarga Año'!$B$5&gt;'SFV+BESS'!$I$7),-'SFV+BESS'!$I$7,IF(AND(FB674&lt;0,FI673+FB674/$B$5&lt;$H$2),-MIN('SFV+BESS'!$I$7,FI673-$H$2),0)))</f>
        <v>0</v>
      </c>
      <c r="FE674" s="33"/>
      <c r="FF674" s="33">
        <f t="shared" si="815"/>
        <v>0</v>
      </c>
      <c r="FG674" s="27">
        <f t="shared" si="783"/>
        <v>0</v>
      </c>
      <c r="FH674" s="27">
        <f t="shared" si="816"/>
        <v>0</v>
      </c>
      <c r="FI674" s="28">
        <f>IF((FI673+FC674+FD674)&gt;=$B$2*'SFV+BESS'!$I$9, $B$2*'SFV+BESS'!$I$9, (FI673+FC674+FD674))</f>
        <v>173.61249999999998</v>
      </c>
      <c r="FJ674" s="110">
        <f t="shared" si="784"/>
        <v>93.140060040291317</v>
      </c>
      <c r="FO674" s="251"/>
      <c r="FP674" s="41">
        <v>27.7083333333334</v>
      </c>
      <c r="FQ674" s="33">
        <f t="shared" ref="FQ674:FQ728" si="830">FQ650</f>
        <v>106.09652002916586</v>
      </c>
      <c r="FR674" s="33">
        <f>Gen_Cons_Horario!B7996</f>
        <v>0</v>
      </c>
      <c r="FS674" s="35">
        <f t="shared" si="795"/>
        <v>106.09652002916586</v>
      </c>
      <c r="FT674" s="116">
        <f>IF(AND(FS674&gt;0,FS674*$B$4+FZ673&lt;=$B$2*'SFV+BESS'!$I$9,FS674&lt;'SFV+BESS'!$I$7), FS674*$B$4, IF(AND(FS674&gt;0,FS674*$B$4+FZ673&gt;$B$2*'SFV+BESS'!$I$9,FS674*$B$4&lt;'SFV+BESS'!$I$7),$B$2*'SFV+BESS'!$I$9-FZ673,IF(AND(FS674&gt;0,FS674*$B$4+FZ673&gt;$B$2*'SFV+BESS'!$I$9,FS674*$B$4&gt;'SFV+BESS'!$I$7,FZ673&lt;$B$2*'SFV+BESS'!$I$9),$B$2*'SFV+BESS'!$I$9-FZ673,IF(AND(FS674&gt;0,FS674*$B$4+FZ673&lt;=$B$2*'SFV+BESS'!$I$9,FS674&gt;'SFV+BESS'!$I$7),'SFV+BESS'!$I$7,0))))</f>
        <v>0</v>
      </c>
      <c r="FU674" s="27">
        <f>IF(AND(FS674&lt;0,FZ673+FS674/$B$5&gt;$H$2,-FS674/'Carga-Descarga Año'!$B$5&lt;'SFV+BESS'!$I$7),FS674/$B$5,IF(AND(FS674&lt;0,FZ673+FS674/$B$5&gt;$H$2,-FS674/'Carga-Descarga Año'!$B$5&gt;'SFV+BESS'!$I$7),-'SFV+BESS'!$I$7,IF(AND(FS674&lt;0,FZ673+FS674/$B$5&lt;$H$2),-MIN('SFV+BESS'!$I$7,FZ673-$H$2),0)))</f>
        <v>0</v>
      </c>
      <c r="FV674" s="33"/>
      <c r="FW674" s="33">
        <f t="shared" si="817"/>
        <v>0</v>
      </c>
      <c r="FX674" s="27">
        <f t="shared" si="785"/>
        <v>0</v>
      </c>
      <c r="FY674" s="27">
        <f t="shared" si="818"/>
        <v>0</v>
      </c>
      <c r="FZ674" s="28">
        <f>IF((FZ673+FT674+FU674)&gt;=$B$2*'SFV+BESS'!$I$9, $B$2*'SFV+BESS'!$I$9, (FZ673+FT674+FU674))</f>
        <v>173.61249999999998</v>
      </c>
      <c r="GA674" s="110">
        <f t="shared" si="786"/>
        <v>106.09652002916586</v>
      </c>
      <c r="GF674" s="251"/>
      <c r="GG674" s="41">
        <v>27.7083333333334</v>
      </c>
      <c r="GH674" s="33">
        <f t="shared" ref="GH674:GH737" si="831">GH650</f>
        <v>108.86347538032331</v>
      </c>
      <c r="GI674" s="33">
        <f>Gen_Cons_Horario!B8716</f>
        <v>37.285000000000004</v>
      </c>
      <c r="GJ674" s="35">
        <f t="shared" si="801"/>
        <v>71.578475380323312</v>
      </c>
      <c r="GK674" s="116">
        <f>IF(AND(GJ674&gt;0,GJ674*$B$4+GQ673&lt;=$B$2*'SFV+BESS'!$I$9,GJ674&lt;'SFV+BESS'!$I$7), GJ674*$B$4, IF(AND(GJ674&gt;0,GJ674*$B$4+GQ673&gt;$B$2*'SFV+BESS'!$I$9,GJ674*$B$4&lt;'SFV+BESS'!$I$7),$B$2*'SFV+BESS'!$I$9-GQ673,IF(AND(GJ674&gt;0,GJ674*$B$4+GQ673&gt;$B$2*'SFV+BESS'!$I$9,GJ674*$B$4&gt;'SFV+BESS'!$I$7,GQ673&lt;$B$2*'SFV+BESS'!$I$9),$B$2*'SFV+BESS'!$I$9-GQ673,IF(AND(GJ674&gt;0,GJ674*$B$4+GQ673&lt;=$B$2*'SFV+BESS'!$I$9,GJ674&gt;'SFV+BESS'!$I$7),'SFV+BESS'!$I$7,0))))</f>
        <v>0</v>
      </c>
      <c r="GL674" s="27">
        <f>IF(AND(GJ674&lt;0,GQ673+GJ674/$B$5&gt;$H$2,-GJ674/'Carga-Descarga Año'!$B$5&lt;'SFV+BESS'!$I$7),GJ674/$B$5,IF(AND(GJ674&lt;0,GQ673+GJ674/$B$5&gt;$H$2,-GJ674/'Carga-Descarga Año'!$B$5&gt;'SFV+BESS'!$I$7),-'SFV+BESS'!$I$7,IF(AND(GJ674&lt;0,GQ673+GJ674/$B$5&lt;$H$2),-MIN('SFV+BESS'!$I$7,GQ673-$H$2),0)))</f>
        <v>0</v>
      </c>
      <c r="GM674" s="33"/>
      <c r="GN674" s="33">
        <f t="shared" si="819"/>
        <v>37.285000000000004</v>
      </c>
      <c r="GO674" s="27">
        <f t="shared" si="787"/>
        <v>0</v>
      </c>
      <c r="GP674" s="27">
        <f t="shared" si="820"/>
        <v>0</v>
      </c>
      <c r="GQ674" s="28">
        <f>IF((GQ673+GK674+GL674)&gt;=$B$2*'SFV+BESS'!$I$9, $B$2*'SFV+BESS'!$I$9, (GQ673+GK674+GL674))</f>
        <v>173.61249999999998</v>
      </c>
      <c r="GR674" s="110">
        <f t="shared" si="788"/>
        <v>71.578475380323312</v>
      </c>
    </row>
    <row r="675" spans="1:200">
      <c r="A675" s="249"/>
      <c r="B675" s="41">
        <v>27.75</v>
      </c>
      <c r="C675" s="38">
        <f t="shared" si="802"/>
        <v>102.86987171993853</v>
      </c>
      <c r="D675" s="2">
        <f>Gen_Cons_Horario!B701</f>
        <v>14.914000000000001</v>
      </c>
      <c r="E675" s="140">
        <f t="shared" si="760"/>
        <v>87.955871719938528</v>
      </c>
      <c r="F675" s="116">
        <f>IF(AND(E675&gt;0,E675*$B$4+L674&lt;=$B$2*'SFV+BESS'!$I$9,E675&lt;'SFV+BESS'!$I$7), E675*$B$4, IF(AND(E675&gt;0,E675*$B$4+L674&gt;$B$2*'SFV+BESS'!$I$9,E675*$B$4&lt;'SFV+BESS'!$I$7),$B$2*'SFV+BESS'!$I$9-L674,IF(AND(E675&gt;0,E675*$B$4+L674&gt;$B$2*'SFV+BESS'!$I$9,E675*$B$4&gt;'SFV+BESS'!$I$7,L674&lt;$B$2*'SFV+BESS'!$I$9),$B$2*'SFV+BESS'!$I$9-L674,IF(AND(E675&gt;0,E675*$B$4+L674&lt;=$B$2*'SFV+BESS'!$I$9,E675&gt;'SFV+BESS'!$I$7),'SFV+BESS'!$I$7,0))))</f>
        <v>0</v>
      </c>
      <c r="G675" s="27">
        <f>IF(AND(E675&lt;0,L674+E675/$B$5&gt;$H$2,-E675/'Carga-Descarga Año'!$B$5&lt;'SFV+BESS'!$I$7),E675/$B$5,IF(AND(E675&lt;0,L674+E675/$B$5&gt;$H$2,-E675/'Carga-Descarga Año'!$B$5&gt;'SFV+BESS'!$I$7),-'SFV+BESS'!$I$7,IF(AND(E675&lt;0,L674+E675/$B$5&lt;$H$2),-MIN('SFV+BESS'!$I$7,L674-$H$2),0)))</f>
        <v>0</v>
      </c>
      <c r="I675" s="38">
        <f t="shared" si="761"/>
        <v>14.914000000000001</v>
      </c>
      <c r="J675" s="27">
        <f t="shared" si="763"/>
        <v>0</v>
      </c>
      <c r="K675" s="27">
        <f t="shared" si="762"/>
        <v>0</v>
      </c>
      <c r="L675" s="28">
        <f>IF((L674+F675+G675)&gt;=$B$2*'SFV+BESS'!$I$9, $B$2*'SFV+BESS'!$I$9, (L674+F675+G675))</f>
        <v>173.61249999999998</v>
      </c>
      <c r="M675" s="110">
        <f t="shared" si="764"/>
        <v>87.955871719938528</v>
      </c>
      <c r="R675" s="251"/>
      <c r="S675" s="41">
        <v>27.75</v>
      </c>
      <c r="T675" s="2">
        <f t="shared" si="821"/>
        <v>103.90307247760497</v>
      </c>
      <c r="U675" s="2">
        <f>Gen_Cons_Horario!B1445</f>
        <v>41.013500000000008</v>
      </c>
      <c r="V675" s="35">
        <f t="shared" si="796"/>
        <v>62.889572477604958</v>
      </c>
      <c r="W675" s="116">
        <f>IF(AND(V675&gt;0,V675*$B$4+AC674&lt;=$B$2*'SFV+BESS'!$I$9,V675&lt;'SFV+BESS'!$I$7), V675*$B$4, IF(AND(V675&gt;0,V675*$B$4+AC674&gt;$B$2*'SFV+BESS'!$I$9,V675*$B$4&lt;'SFV+BESS'!$I$7),$B$2*'SFV+BESS'!$I$9-AC674,IF(AND(V675&gt;0,V675*$B$4+AC674&gt;$B$2*'SFV+BESS'!$I$9,V675*$B$4&gt;'SFV+BESS'!$I$7,AC674&lt;$B$2*'SFV+BESS'!$I$9),$B$2*'SFV+BESS'!$I$9-AC674,IF(AND(V675&gt;0,V675*$B$4+AC674&lt;=$B$2*'SFV+BESS'!$I$9,V675&gt;'SFV+BESS'!$I$7),'SFV+BESS'!$I$7,0))))</f>
        <v>0</v>
      </c>
      <c r="X675" s="27">
        <f>IF(AND(V675&lt;0,AC674+V675/$B$5&gt;$H$2,-V675/'Carga-Descarga Año'!$B$5&lt;'SFV+BESS'!$I$7),V675/$B$5,IF(AND(V675&lt;0,AC674+V675/$B$5&gt;$H$2,-V675/'Carga-Descarga Año'!$B$5&gt;'SFV+BESS'!$I$7),-'SFV+BESS'!$I$7,IF(AND(V675&lt;0,AC674+V675/$B$5&lt;$H$2),-MIN('SFV+BESS'!$I$7,AC674-$H$2),0)))</f>
        <v>0</v>
      </c>
      <c r="Z675" s="33">
        <f t="shared" si="790"/>
        <v>41.013500000000008</v>
      </c>
      <c r="AA675" s="27">
        <f t="shared" si="765"/>
        <v>0</v>
      </c>
      <c r="AB675" s="27">
        <f t="shared" si="789"/>
        <v>0</v>
      </c>
      <c r="AC675" s="28">
        <f>IF((AC674+W675+X675)&gt;=$B$2*'SFV+BESS'!$I$9, $B$2*'SFV+BESS'!$I$9, (AC674+W675+X675))</f>
        <v>173.61249999999998</v>
      </c>
      <c r="AD675" s="110">
        <f t="shared" si="766"/>
        <v>62.889572477604958</v>
      </c>
      <c r="AI675" s="251"/>
      <c r="AJ675" s="41">
        <v>27.75</v>
      </c>
      <c r="AK675" s="52">
        <f t="shared" si="822"/>
        <v>95.435636670569934</v>
      </c>
      <c r="AL675" s="33">
        <f>Gen_Cons_Horario!B2117</f>
        <v>0</v>
      </c>
      <c r="AM675" s="35">
        <f t="shared" si="797"/>
        <v>95.435636670569934</v>
      </c>
      <c r="AN675" s="116">
        <f>IF(AND(AM675&gt;0,AM675*$B$4+AT674&lt;=$B$2*'SFV+BESS'!$I$9,AM675&lt;'SFV+BESS'!$I$7), AM675*$B$4, IF(AND(AM675&gt;0,AM675*$B$4+AT674&gt;$B$2*'SFV+BESS'!$I$9,AM675*$B$4&lt;'SFV+BESS'!$I$7),$B$2*'SFV+BESS'!$I$9-AT674,IF(AND(AM675&gt;0,AM675*$B$4+AT674&gt;$B$2*'SFV+BESS'!$I$9,AM675*$B$4&gt;'SFV+BESS'!$I$7,AT674&lt;$B$2*'SFV+BESS'!$I$9),$B$2*'SFV+BESS'!$I$9-AT674,IF(AND(AM675&gt;0,AM675*$B$4+AT674&lt;=$B$2*'SFV+BESS'!$I$9,AM675&gt;'SFV+BESS'!$I$7),'SFV+BESS'!$I$7,0))))</f>
        <v>0</v>
      </c>
      <c r="AO675" s="27">
        <f>IF(AND(AM675&lt;0,AT674+AM675/$B$5&gt;$H$2,-AM675/'Carga-Descarga Año'!$B$5&lt;'SFV+BESS'!$I$7),AM675/$B$5,IF(AND(AM675&lt;0,AT674+AM675/$B$5&gt;$H$2,-AM675/'Carga-Descarga Año'!$B$5&gt;'SFV+BESS'!$I$7),-'SFV+BESS'!$I$7,IF(AND(AM675&lt;0,AT674+AM675/$B$5&lt;$H$2),-MIN('SFV+BESS'!$I$7,AT674-$H$2),0)))</f>
        <v>0</v>
      </c>
      <c r="AP675" s="33"/>
      <c r="AQ675" s="33">
        <f t="shared" si="803"/>
        <v>0</v>
      </c>
      <c r="AR675" s="27">
        <f t="shared" si="767"/>
        <v>0</v>
      </c>
      <c r="AS675" s="27">
        <f t="shared" si="804"/>
        <v>0</v>
      </c>
      <c r="AT675" s="28">
        <f>IF((AT674+AN675+AO675)&gt;=$B$2*'SFV+BESS'!$I$9, $B$2*'SFV+BESS'!$I$9, (AT674+AN675+AO675))</f>
        <v>173.61249999999998</v>
      </c>
      <c r="AU675" s="110">
        <f t="shared" si="768"/>
        <v>95.435636670569934</v>
      </c>
      <c r="AZ675" s="251"/>
      <c r="BA675" s="41">
        <v>27.75</v>
      </c>
      <c r="BB675" s="33">
        <f t="shared" si="823"/>
        <v>62.728437042746478</v>
      </c>
      <c r="BC675" s="33">
        <f>Gen_Cons_Horario!B2861</f>
        <v>0</v>
      </c>
      <c r="BD675" s="35">
        <f t="shared" si="798"/>
        <v>62.728437042746478</v>
      </c>
      <c r="BE675" s="116">
        <f>IF(AND(BD675&gt;0,BD675*$B$4+BK674&lt;=$B$2*'SFV+BESS'!$I$9,BD675&lt;'SFV+BESS'!$I$7), BD675*$B$4, IF(AND(BD675&gt;0,BD675*$B$4+BK674&gt;$B$2*'SFV+BESS'!$I$9,BD675*$B$4&lt;'SFV+BESS'!$I$7),$B$2*'SFV+BESS'!$I$9-BK674,IF(AND(BD675&gt;0,BD675*$B$4+BK674&gt;$B$2*'SFV+BESS'!$I$9,BD675*$B$4&gt;'SFV+BESS'!$I$7,BK674&lt;$B$2*'SFV+BESS'!$I$9),$B$2*'SFV+BESS'!$I$9-BK674,IF(AND(BD675&gt;0,BD675*$B$4+BK674&lt;=$B$2*'SFV+BESS'!$I$9,BD675&gt;'SFV+BESS'!$I$7),'SFV+BESS'!$I$7,0))))</f>
        <v>0</v>
      </c>
      <c r="BF675" s="27">
        <f>IF(AND(BD675&lt;0,BK674+BD675/$B$5&gt;$H$2,-BD675/'Carga-Descarga Año'!$B$5&lt;'SFV+BESS'!$I$7),BD675/$B$5,IF(AND(BD675&lt;0,BK674+BD675/$B$5&gt;$H$2,-BD675/'Carga-Descarga Año'!$B$5&gt;'SFV+BESS'!$I$7),-'SFV+BESS'!$I$7,IF(AND(BD675&lt;0,BK674+BD675/$B$5&lt;$H$2),-MIN('SFV+BESS'!$I$7,BK674-$H$2),0)))</f>
        <v>0</v>
      </c>
      <c r="BG675" s="33"/>
      <c r="BH675" s="33">
        <f t="shared" si="805"/>
        <v>0</v>
      </c>
      <c r="BI675" s="27">
        <f t="shared" si="769"/>
        <v>0</v>
      </c>
      <c r="BJ675" s="27">
        <f t="shared" si="806"/>
        <v>0</v>
      </c>
      <c r="BK675" s="28">
        <f>IF((BK674+BE675+BF675)&gt;=$B$2*'SFV+BESS'!$I$9, $B$2*'SFV+BESS'!$I$9, (BK674+BE675+BF675))</f>
        <v>173.61249999999998</v>
      </c>
      <c r="BL675" s="110">
        <f t="shared" si="770"/>
        <v>62.728437042746478</v>
      </c>
      <c r="BQ675" s="251"/>
      <c r="BR675" s="41">
        <v>27.75</v>
      </c>
      <c r="BS675" s="33">
        <f t="shared" si="824"/>
        <v>20.952304175200414</v>
      </c>
      <c r="BT675" s="33">
        <f>Gen_Cons_Horario!B3581</f>
        <v>0</v>
      </c>
      <c r="BU675" s="35">
        <f t="shared" si="799"/>
        <v>20.952304175200414</v>
      </c>
      <c r="BV675" s="116">
        <f>IF(AND(BU675&gt;0,BU675*$B$4+CB674&lt;=$B$2*'SFV+BESS'!$I$9,BU675&lt;'SFV+BESS'!$I$7), BU675*$B$4, IF(AND(BU675&gt;0,BU675*$B$4+CB674&gt;$B$2*'SFV+BESS'!$I$9,BU675*$B$4&lt;'SFV+BESS'!$I$7),$B$2*'SFV+BESS'!$I$9-CB674,IF(AND(BU675&gt;0,BU675*$B$4+CB674&gt;$B$2*'SFV+BESS'!$I$9,BU675*$B$4&gt;'SFV+BESS'!$I$7,CB674&lt;$B$2*'SFV+BESS'!$I$9),$B$2*'SFV+BESS'!$I$9-CB674,IF(AND(BU675&gt;0,BU675*$B$4+CB674&lt;=$B$2*'SFV+BESS'!$I$9,BU675&gt;'SFV+BESS'!$I$7),'SFV+BESS'!$I$7,0))))</f>
        <v>0</v>
      </c>
      <c r="BW675" s="27">
        <f>IF(AND(BU675&lt;0,CB674+BU675/$B$5&gt;$H$2,-BU675/'Carga-Descarga Año'!$B$5&lt;'SFV+BESS'!$I$7),BU675/$B$5,IF(AND(BU675&lt;0,CB674+BU675/$B$5&gt;$H$2,-BU675/'Carga-Descarga Año'!$B$5&gt;'SFV+BESS'!$I$7),-'SFV+BESS'!$I$7,IF(AND(BU675&lt;0,CB674+BU675/$B$5&lt;$H$2),-MIN('SFV+BESS'!$I$7,CB674-$H$2),0)))</f>
        <v>0</v>
      </c>
      <c r="BX675" s="33"/>
      <c r="BY675" s="33">
        <f t="shared" si="807"/>
        <v>0</v>
      </c>
      <c r="BZ675" s="27">
        <f t="shared" si="771"/>
        <v>0</v>
      </c>
      <c r="CA675" s="27">
        <f t="shared" si="772"/>
        <v>0</v>
      </c>
      <c r="CB675" s="28">
        <f>IF((CB674+BV675+BW675)&gt;=$B$2*'SFV+BESS'!$I$9, $B$2*'SFV+BESS'!$I$9, (CB674+BV675+BW675))</f>
        <v>173.61249999999998</v>
      </c>
      <c r="CC675" s="110">
        <f t="shared" si="773"/>
        <v>20.952304175200414</v>
      </c>
      <c r="CH675" s="251"/>
      <c r="CI675" s="41">
        <v>27.75</v>
      </c>
      <c r="CJ675" s="33">
        <f t="shared" si="825"/>
        <v>15.237891096566022</v>
      </c>
      <c r="CK675" s="33">
        <f>Gen_Cons_Horario!B4325</f>
        <v>0</v>
      </c>
      <c r="CL675" s="35">
        <f t="shared" si="800"/>
        <v>15.237891096566022</v>
      </c>
      <c r="CM675" s="116">
        <f>IF(AND(CL675&gt;0,CL675*$B$4+CS674&lt;=$B$2*'SFV+BESS'!$I$9,CL675&lt;'SFV+BESS'!$I$7), CL675*$B$4, IF(AND(CL675&gt;0,CL675*$B$4+CS674&gt;$B$2*'SFV+BESS'!$I$9,CL675*$B$4&lt;'SFV+BESS'!$I$7),$B$2*'SFV+BESS'!$I$9-CS674,IF(AND(CL675&gt;0,CL675*$B$4+CS674&gt;$B$2*'SFV+BESS'!$I$9,CL675*$B$4&gt;'SFV+BESS'!$I$7,CS674&lt;$B$2*'SFV+BESS'!$I$9),$B$2*'SFV+BESS'!$I$9-CS674,IF(AND(CL675&gt;0,CL675*$B$4+CS674&lt;=$B$2*'SFV+BESS'!$I$9,CL675&gt;'SFV+BESS'!$I$7),'SFV+BESS'!$I$7,0))))</f>
        <v>0</v>
      </c>
      <c r="CN675" s="27">
        <f>IF(AND(CL675&lt;0,CS674+CL675/$B$5&gt;$H$2,-CL675/'Carga-Descarga Año'!$B$5&lt;'SFV+BESS'!$I$7),CL675/$B$5,IF(AND(CL675&lt;0,CS674+CL675/$B$5&gt;$H$2,-CL675/'Carga-Descarga Año'!$B$5&gt;'SFV+BESS'!$I$7),-'SFV+BESS'!$I$7,IF(AND(CL675&lt;0,CS674+CL675/$B$5&lt;$H$2),-MIN('SFV+BESS'!$I$7,CS674-$H$2),0)))</f>
        <v>0</v>
      </c>
      <c r="CO675" s="33"/>
      <c r="CP675" s="33">
        <f t="shared" si="808"/>
        <v>0</v>
      </c>
      <c r="CQ675" s="27">
        <f t="shared" si="774"/>
        <v>0</v>
      </c>
      <c r="CR675" s="27">
        <f t="shared" si="809"/>
        <v>0</v>
      </c>
      <c r="CS675" s="28">
        <f>IF((CS674+CM675+CN675)&gt;=$B$2*'SFV+BESS'!$I$9, $B$2*'SFV+BESS'!$I$9, (CS674+CM675+CN675))</f>
        <v>173.61249999999998</v>
      </c>
      <c r="CT675" s="110">
        <f t="shared" si="775"/>
        <v>15.237891096566022</v>
      </c>
      <c r="CY675" s="251"/>
      <c r="CZ675" s="41">
        <v>27.75</v>
      </c>
      <c r="DA675" s="33">
        <f t="shared" si="826"/>
        <v>22.399706331116558</v>
      </c>
      <c r="DB675" s="33">
        <f>Gen_Cons_Horario!B5045</f>
        <v>0</v>
      </c>
      <c r="DC675" s="35">
        <f t="shared" si="791"/>
        <v>22.399706331116558</v>
      </c>
      <c r="DD675" s="116">
        <f>IF(AND(DC675&gt;0,DC675*$B$4+DJ674&lt;=$B$2*'SFV+BESS'!$I$9,DC675&lt;'SFV+BESS'!$I$7), DC675*$B$4, IF(AND(DC675&gt;0,DC675*$B$4+DJ674&gt;$B$2*'SFV+BESS'!$I$9,DC675*$B$4&lt;'SFV+BESS'!$I$7),$B$2*'SFV+BESS'!$I$9-DJ674,IF(AND(DC675&gt;0,DC675*$B$4+DJ674&gt;$B$2*'SFV+BESS'!$I$9,DC675*$B$4&gt;'SFV+BESS'!$I$7,DJ674&lt;$B$2*'SFV+BESS'!$I$9),$B$2*'SFV+BESS'!$I$9-DJ674,IF(AND(DC675&gt;0,DC675*$B$4+DJ674&lt;=$B$2*'SFV+BESS'!$I$9,DC675&gt;'SFV+BESS'!$I$7),'SFV+BESS'!$I$7,0))))</f>
        <v>0</v>
      </c>
      <c r="DE675" s="27">
        <f>IF(AND(DC675&lt;0,DJ674+DC675/$B$5&gt;$H$2,-DC675/'Carga-Descarga Año'!$B$5&lt;'SFV+BESS'!$I$7),DC675/$B$5,IF(AND(DC675&lt;0,DJ674+DC675/$B$5&gt;$H$2,-DC675/'Carga-Descarga Año'!$B$5&gt;'SFV+BESS'!$I$7),-'SFV+BESS'!$I$7,IF(AND(DC675&lt;0,DJ674+DC675/$B$5&lt;$H$2),-MIN('SFV+BESS'!$I$7,DJ674-$H$2),0)))</f>
        <v>0</v>
      </c>
      <c r="DF675" s="33"/>
      <c r="DG675" s="33">
        <f t="shared" si="810"/>
        <v>0</v>
      </c>
      <c r="DH675" s="27">
        <f t="shared" si="776"/>
        <v>0</v>
      </c>
      <c r="DI675" s="27">
        <f t="shared" si="777"/>
        <v>0</v>
      </c>
      <c r="DJ675" s="28">
        <f>IF((DJ674+DD675+DE675)&gt;=$B$2*'SFV+BESS'!$I$9, $B$2*'SFV+BESS'!$I$9, (DJ674+DD675+DE675))</f>
        <v>173.61249999999998</v>
      </c>
      <c r="DK675" s="110">
        <f t="shared" si="778"/>
        <v>22.399706331116558</v>
      </c>
      <c r="DP675" s="251"/>
      <c r="DQ675" s="41">
        <v>27.75</v>
      </c>
      <c r="DR675" s="33">
        <f t="shared" si="827"/>
        <v>43.502380946179692</v>
      </c>
      <c r="DS675" s="33">
        <f>Gen_Cons_Horario!B5789</f>
        <v>0</v>
      </c>
      <c r="DT675" s="35">
        <f t="shared" si="792"/>
        <v>43.502380946179692</v>
      </c>
      <c r="DU675" s="116">
        <f>IF(AND(DT675&gt;0,DT675*$B$4+EA674&lt;=$B$2*'SFV+BESS'!$I$9,DT675&lt;'SFV+BESS'!$I$7), DT675*$B$4, IF(AND(DT675&gt;0,DT675*$B$4+EA674&gt;$B$2*'SFV+BESS'!$I$9,DT675*$B$4&lt;'SFV+BESS'!$I$7),$B$2*'SFV+BESS'!$I$9-EA674,IF(AND(DT675&gt;0,DT675*$B$4+EA674&gt;$B$2*'SFV+BESS'!$I$9,DT675*$B$4&gt;'SFV+BESS'!$I$7,EA674&lt;$B$2*'SFV+BESS'!$I$9),$B$2*'SFV+BESS'!$I$9-EA674,IF(AND(DT675&gt;0,DT675*$B$4+EA674&lt;=$B$2*'SFV+BESS'!$I$9,DT675&gt;'SFV+BESS'!$I$7),'SFV+BESS'!$I$7,0))))</f>
        <v>0</v>
      </c>
      <c r="DV675" s="27">
        <f>IF(AND(DT675&lt;0,EA674+DT675/$B$5&gt;$H$2,-DT675/'Carga-Descarga Año'!$B$5&lt;'SFV+BESS'!$I$7),DT675/$B$5,IF(AND(DT675&lt;0,EA674+DT675/$B$5&gt;$H$2,-DT675/'Carga-Descarga Año'!$B$5&gt;'SFV+BESS'!$I$7),-'SFV+BESS'!$I$7,IF(AND(DT675&lt;0,EA674+DT675/$B$5&lt;$H$2),-MIN('SFV+BESS'!$I$7,EA674-$H$2),0)))</f>
        <v>0</v>
      </c>
      <c r="DW675" s="33"/>
      <c r="DX675" s="33">
        <f t="shared" si="811"/>
        <v>0</v>
      </c>
      <c r="DY675" s="27">
        <f t="shared" si="779"/>
        <v>0</v>
      </c>
      <c r="DZ675" s="27">
        <f t="shared" si="812"/>
        <v>0</v>
      </c>
      <c r="EA675" s="28">
        <f>IF((EA674+DU675+DV675)&gt;=$B$2*'SFV+BESS'!$I$9, $B$2*'SFV+BESS'!$I$9, (EA674+DU675+DV675))</f>
        <v>173.61249999999998</v>
      </c>
      <c r="EB675" s="110">
        <f t="shared" si="780"/>
        <v>43.502380946179692</v>
      </c>
      <c r="EG675" s="251"/>
      <c r="EH675" s="41">
        <v>27.75</v>
      </c>
      <c r="EI675" s="33">
        <f t="shared" si="828"/>
        <v>59.658968947324041</v>
      </c>
      <c r="EJ675" s="33">
        <f>Gen_Cons_Horario!B6533</f>
        <v>0</v>
      </c>
      <c r="EK675" s="35">
        <f t="shared" si="793"/>
        <v>59.658968947324041</v>
      </c>
      <c r="EL675" s="116">
        <f>IF(AND(EK675&gt;0,EK675*$B$4+ER674&lt;=$B$2*'SFV+BESS'!$I$9,EK675&lt;'SFV+BESS'!$I$7), EK675*$B$4, IF(AND(EK675&gt;0,EK675*$B$4+ER674&gt;$B$2*'SFV+BESS'!$I$9,EK675*$B$4&lt;'SFV+BESS'!$I$7),$B$2*'SFV+BESS'!$I$9-ER674,IF(AND(EK675&gt;0,EK675*$B$4+ER674&gt;$B$2*'SFV+BESS'!$I$9,EK675*$B$4&gt;'SFV+BESS'!$I$7,ER674&lt;$B$2*'SFV+BESS'!$I$9),$B$2*'SFV+BESS'!$I$9-ER674,IF(AND(EK675&gt;0,EK675*$B$4+ER674&lt;=$B$2*'SFV+BESS'!$I$9,EK675&gt;'SFV+BESS'!$I$7),'SFV+BESS'!$I$7,0))))</f>
        <v>0</v>
      </c>
      <c r="EM675" s="27">
        <f>IF(AND(EK675&lt;0,ER674+EK675/$B$5&gt;$H$2,-EK675/'Carga-Descarga Año'!$B$5&lt;'SFV+BESS'!$I$7),EK675/$B$5,IF(AND(EK675&lt;0,ER674+EK675/$B$5&gt;$H$2,-EK675/'Carga-Descarga Año'!$B$5&gt;'SFV+BESS'!$I$7),-'SFV+BESS'!$I$7,IF(AND(EK675&lt;0,ER674+EK675/$B$5&lt;$H$2),-MIN('SFV+BESS'!$I$7,ER674-$H$2),0)))</f>
        <v>0</v>
      </c>
      <c r="EN675" s="33"/>
      <c r="EO675" s="33">
        <f t="shared" si="813"/>
        <v>0</v>
      </c>
      <c r="EP675" s="27">
        <f t="shared" si="781"/>
        <v>0</v>
      </c>
      <c r="EQ675" s="27">
        <f t="shared" si="814"/>
        <v>0</v>
      </c>
      <c r="ER675" s="28">
        <f>IF((ER674+EL675+EM675)&gt;=$B$2*'SFV+BESS'!$I$9, $B$2*'SFV+BESS'!$I$9, (ER674+EL675+EM675))</f>
        <v>173.61249999999998</v>
      </c>
      <c r="ES675" s="110">
        <f t="shared" si="782"/>
        <v>59.658968947324041</v>
      </c>
      <c r="EX675" s="251"/>
      <c r="EY675" s="41">
        <v>27.75</v>
      </c>
      <c r="EZ675" s="33">
        <f t="shared" si="829"/>
        <v>74.053982163182425</v>
      </c>
      <c r="FA675" s="33">
        <f>Gen_Cons_Horario!B7253</f>
        <v>0</v>
      </c>
      <c r="FB675" s="35">
        <f t="shared" si="794"/>
        <v>74.053982163182425</v>
      </c>
      <c r="FC675" s="116">
        <f>IF(AND(FB675&gt;0,FB675*$B$4+FI674&lt;=$B$2*'SFV+BESS'!$I$9,FB675&lt;'SFV+BESS'!$I$7), FB675*$B$4, IF(AND(FB675&gt;0,FB675*$B$4+FI674&gt;$B$2*'SFV+BESS'!$I$9,FB675*$B$4&lt;'SFV+BESS'!$I$7),$B$2*'SFV+BESS'!$I$9-FI674,IF(AND(FB675&gt;0,FB675*$B$4+FI674&gt;$B$2*'SFV+BESS'!$I$9,FB675*$B$4&gt;'SFV+BESS'!$I$7,FI674&lt;$B$2*'SFV+BESS'!$I$9),$B$2*'SFV+BESS'!$I$9-FI674,IF(AND(FB675&gt;0,FB675*$B$4+FI674&lt;=$B$2*'SFV+BESS'!$I$9,FB675&gt;'SFV+BESS'!$I$7),'SFV+BESS'!$I$7,0))))</f>
        <v>0</v>
      </c>
      <c r="FD675" s="27">
        <f>IF(AND(FB675&lt;0,FI674+FB675/$B$5&gt;$H$2,-FB675/'Carga-Descarga Año'!$B$5&lt;'SFV+BESS'!$I$7),FB675/$B$5,IF(AND(FB675&lt;0,FI674+FB675/$B$5&gt;$H$2,-FB675/'Carga-Descarga Año'!$B$5&gt;'SFV+BESS'!$I$7),-'SFV+BESS'!$I$7,IF(AND(FB675&lt;0,FI674+FB675/$B$5&lt;$H$2),-MIN('SFV+BESS'!$I$7,FI674-$H$2),0)))</f>
        <v>0</v>
      </c>
      <c r="FE675" s="33"/>
      <c r="FF675" s="33">
        <f t="shared" si="815"/>
        <v>0</v>
      </c>
      <c r="FG675" s="27">
        <f t="shared" si="783"/>
        <v>0</v>
      </c>
      <c r="FH675" s="27">
        <f t="shared" si="816"/>
        <v>0</v>
      </c>
      <c r="FI675" s="28">
        <f>IF((FI674+FC675+FD675)&gt;=$B$2*'SFV+BESS'!$I$9, $B$2*'SFV+BESS'!$I$9, (FI674+FC675+FD675))</f>
        <v>173.61249999999998</v>
      </c>
      <c r="FJ675" s="110">
        <f t="shared" si="784"/>
        <v>74.053982163182425</v>
      </c>
      <c r="FO675" s="251"/>
      <c r="FP675" s="41">
        <v>27.75</v>
      </c>
      <c r="FQ675" s="33">
        <f t="shared" si="830"/>
        <v>90.474946527938982</v>
      </c>
      <c r="FR675" s="33">
        <f>Gen_Cons_Horario!B7997</f>
        <v>0</v>
      </c>
      <c r="FS675" s="35">
        <f t="shared" si="795"/>
        <v>90.474946527938982</v>
      </c>
      <c r="FT675" s="116">
        <f>IF(AND(FS675&gt;0,FS675*$B$4+FZ674&lt;=$B$2*'SFV+BESS'!$I$9,FS675&lt;'SFV+BESS'!$I$7), FS675*$B$4, IF(AND(FS675&gt;0,FS675*$B$4+FZ674&gt;$B$2*'SFV+BESS'!$I$9,FS675*$B$4&lt;'SFV+BESS'!$I$7),$B$2*'SFV+BESS'!$I$9-FZ674,IF(AND(FS675&gt;0,FS675*$B$4+FZ674&gt;$B$2*'SFV+BESS'!$I$9,FS675*$B$4&gt;'SFV+BESS'!$I$7,FZ674&lt;$B$2*'SFV+BESS'!$I$9),$B$2*'SFV+BESS'!$I$9-FZ674,IF(AND(FS675&gt;0,FS675*$B$4+FZ674&lt;=$B$2*'SFV+BESS'!$I$9,FS675&gt;'SFV+BESS'!$I$7),'SFV+BESS'!$I$7,0))))</f>
        <v>0</v>
      </c>
      <c r="FU675" s="27">
        <f>IF(AND(FS675&lt;0,FZ674+FS675/$B$5&gt;$H$2,-FS675/'Carga-Descarga Año'!$B$5&lt;'SFV+BESS'!$I$7),FS675/$B$5,IF(AND(FS675&lt;0,FZ674+FS675/$B$5&gt;$H$2,-FS675/'Carga-Descarga Año'!$B$5&gt;'SFV+BESS'!$I$7),-'SFV+BESS'!$I$7,IF(AND(FS675&lt;0,FZ674+FS675/$B$5&lt;$H$2),-MIN('SFV+BESS'!$I$7,FZ674-$H$2),0)))</f>
        <v>0</v>
      </c>
      <c r="FV675" s="33"/>
      <c r="FW675" s="33">
        <f t="shared" si="817"/>
        <v>0</v>
      </c>
      <c r="FX675" s="27">
        <f t="shared" si="785"/>
        <v>0</v>
      </c>
      <c r="FY675" s="27">
        <f t="shared" si="818"/>
        <v>0</v>
      </c>
      <c r="FZ675" s="28">
        <f>IF((FZ674+FT675+FU675)&gt;=$B$2*'SFV+BESS'!$I$9, $B$2*'SFV+BESS'!$I$9, (FZ674+FT675+FU675))</f>
        <v>173.61249999999998</v>
      </c>
      <c r="GA675" s="110">
        <f t="shared" si="786"/>
        <v>90.474946527938982</v>
      </c>
      <c r="GF675" s="251"/>
      <c r="GG675" s="41">
        <v>27.75</v>
      </c>
      <c r="GH675" s="33">
        <f t="shared" si="831"/>
        <v>95.072145615161062</v>
      </c>
      <c r="GI675" s="33">
        <f>Gen_Cons_Horario!B8717</f>
        <v>37.285000000000004</v>
      </c>
      <c r="GJ675" s="35">
        <f t="shared" si="801"/>
        <v>57.787145615161059</v>
      </c>
      <c r="GK675" s="116">
        <f>IF(AND(GJ675&gt;0,GJ675*$B$4+GQ674&lt;=$B$2*'SFV+BESS'!$I$9,GJ675&lt;'SFV+BESS'!$I$7), GJ675*$B$4, IF(AND(GJ675&gt;0,GJ675*$B$4+GQ674&gt;$B$2*'SFV+BESS'!$I$9,GJ675*$B$4&lt;'SFV+BESS'!$I$7),$B$2*'SFV+BESS'!$I$9-GQ674,IF(AND(GJ675&gt;0,GJ675*$B$4+GQ674&gt;$B$2*'SFV+BESS'!$I$9,GJ675*$B$4&gt;'SFV+BESS'!$I$7,GQ674&lt;$B$2*'SFV+BESS'!$I$9),$B$2*'SFV+BESS'!$I$9-GQ674,IF(AND(GJ675&gt;0,GJ675*$B$4+GQ674&lt;=$B$2*'SFV+BESS'!$I$9,GJ675&gt;'SFV+BESS'!$I$7),'SFV+BESS'!$I$7,0))))</f>
        <v>0</v>
      </c>
      <c r="GL675" s="27">
        <f>IF(AND(GJ675&lt;0,GQ674+GJ675/$B$5&gt;$H$2,-GJ675/'Carga-Descarga Año'!$B$5&lt;'SFV+BESS'!$I$7),GJ675/$B$5,IF(AND(GJ675&lt;0,GQ674+GJ675/$B$5&gt;$H$2,-GJ675/'Carga-Descarga Año'!$B$5&gt;'SFV+BESS'!$I$7),-'SFV+BESS'!$I$7,IF(AND(GJ675&lt;0,GQ674+GJ675/$B$5&lt;$H$2),-MIN('SFV+BESS'!$I$7,GQ674-$H$2),0)))</f>
        <v>0</v>
      </c>
      <c r="GM675" s="33"/>
      <c r="GN675" s="33">
        <f t="shared" si="819"/>
        <v>37.285000000000004</v>
      </c>
      <c r="GO675" s="27">
        <f t="shared" si="787"/>
        <v>0</v>
      </c>
      <c r="GP675" s="27">
        <f t="shared" si="820"/>
        <v>0</v>
      </c>
      <c r="GQ675" s="28">
        <f>IF((GQ674+GK675+GL675)&gt;=$B$2*'SFV+BESS'!$I$9, $B$2*'SFV+BESS'!$I$9, (GQ674+GK675+GL675))</f>
        <v>173.61249999999998</v>
      </c>
      <c r="GR675" s="110">
        <f t="shared" si="788"/>
        <v>57.787145615161059</v>
      </c>
    </row>
    <row r="676" spans="1:200">
      <c r="A676" s="249"/>
      <c r="B676" s="41">
        <v>27.7916666666667</v>
      </c>
      <c r="C676" s="38">
        <f t="shared" si="802"/>
        <v>79.925483788312661</v>
      </c>
      <c r="D676" s="2">
        <f>Gen_Cons_Horario!B702</f>
        <v>14.914000000000001</v>
      </c>
      <c r="E676" s="140">
        <f t="shared" si="760"/>
        <v>65.01148378831266</v>
      </c>
      <c r="F676" s="116">
        <f>IF(AND(E676&gt;0,E676*$B$4+L675&lt;=$B$2*'SFV+BESS'!$I$9,E676&lt;'SFV+BESS'!$I$7), E676*$B$4, IF(AND(E676&gt;0,E676*$B$4+L675&gt;$B$2*'SFV+BESS'!$I$9,E676*$B$4&lt;'SFV+BESS'!$I$7),$B$2*'SFV+BESS'!$I$9-L675,IF(AND(E676&gt;0,E676*$B$4+L675&gt;$B$2*'SFV+BESS'!$I$9,E676*$B$4&gt;'SFV+BESS'!$I$7,L675&lt;$B$2*'SFV+BESS'!$I$9),$B$2*'SFV+BESS'!$I$9-L675,IF(AND(E676&gt;0,E676*$B$4+L675&lt;=$B$2*'SFV+BESS'!$I$9,E676&gt;'SFV+BESS'!$I$7),'SFV+BESS'!$I$7,0))))</f>
        <v>0</v>
      </c>
      <c r="G676" s="27">
        <f>IF(AND(E676&lt;0,L675+E676/$B$5&gt;$H$2,-E676/'Carga-Descarga Año'!$B$5&lt;'SFV+BESS'!$I$7),E676/$B$5,IF(AND(E676&lt;0,L675+E676/$B$5&gt;$H$2,-E676/'Carga-Descarga Año'!$B$5&gt;'SFV+BESS'!$I$7),-'SFV+BESS'!$I$7,IF(AND(E676&lt;0,L675+E676/$B$5&lt;$H$2),-MIN('SFV+BESS'!$I$7,L675-$H$2),0)))</f>
        <v>0</v>
      </c>
      <c r="I676" s="38">
        <f t="shared" si="761"/>
        <v>14.914000000000001</v>
      </c>
      <c r="J676" s="27">
        <f t="shared" si="763"/>
        <v>0</v>
      </c>
      <c r="K676" s="27">
        <f t="shared" si="762"/>
        <v>0</v>
      </c>
      <c r="L676" s="28">
        <f>IF((L675+F676+G676)&gt;=$B$2*'SFV+BESS'!$I$9, $B$2*'SFV+BESS'!$I$9, (L675+F676+G676))</f>
        <v>173.61249999999998</v>
      </c>
      <c r="M676" s="110">
        <f t="shared" si="764"/>
        <v>65.01148378831266</v>
      </c>
      <c r="R676" s="251"/>
      <c r="S676" s="41">
        <v>27.7916666666667</v>
      </c>
      <c r="T676" s="2">
        <f t="shared" si="821"/>
        <v>73.959352377759757</v>
      </c>
      <c r="U676" s="2">
        <f>Gen_Cons_Horario!B1446</f>
        <v>41.013500000000008</v>
      </c>
      <c r="V676" s="35">
        <f t="shared" si="796"/>
        <v>32.945852377759749</v>
      </c>
      <c r="W676" s="116">
        <f>IF(AND(V676&gt;0,V676*$B$4+AC675&lt;=$B$2*'SFV+BESS'!$I$9,V676&lt;'SFV+BESS'!$I$7), V676*$B$4, IF(AND(V676&gt;0,V676*$B$4+AC675&gt;$B$2*'SFV+BESS'!$I$9,V676*$B$4&lt;'SFV+BESS'!$I$7),$B$2*'SFV+BESS'!$I$9-AC675,IF(AND(V676&gt;0,V676*$B$4+AC675&gt;$B$2*'SFV+BESS'!$I$9,V676*$B$4&gt;'SFV+BESS'!$I$7,AC675&lt;$B$2*'SFV+BESS'!$I$9),$B$2*'SFV+BESS'!$I$9-AC675,IF(AND(V676&gt;0,V676*$B$4+AC675&lt;=$B$2*'SFV+BESS'!$I$9,V676&gt;'SFV+BESS'!$I$7),'SFV+BESS'!$I$7,0))))</f>
        <v>0</v>
      </c>
      <c r="X676" s="27">
        <f>IF(AND(V676&lt;0,AC675+V676/$B$5&gt;$H$2,-V676/'Carga-Descarga Año'!$B$5&lt;'SFV+BESS'!$I$7),V676/$B$5,IF(AND(V676&lt;0,AC675+V676/$B$5&gt;$H$2,-V676/'Carga-Descarga Año'!$B$5&gt;'SFV+BESS'!$I$7),-'SFV+BESS'!$I$7,IF(AND(V676&lt;0,AC675+V676/$B$5&lt;$H$2),-MIN('SFV+BESS'!$I$7,AC675-$H$2),0)))</f>
        <v>0</v>
      </c>
      <c r="Z676" s="33">
        <f t="shared" si="790"/>
        <v>41.013500000000008</v>
      </c>
      <c r="AA676" s="27">
        <f t="shared" si="765"/>
        <v>0</v>
      </c>
      <c r="AB676" s="27">
        <f t="shared" si="789"/>
        <v>0</v>
      </c>
      <c r="AC676" s="28">
        <f>IF((AC675+W676+X676)&gt;=$B$2*'SFV+BESS'!$I$9, $B$2*'SFV+BESS'!$I$9, (AC675+W676+X676))</f>
        <v>173.61249999999998</v>
      </c>
      <c r="AD676" s="110">
        <f t="shared" si="766"/>
        <v>32.945852377759749</v>
      </c>
      <c r="AI676" s="251"/>
      <c r="AJ676" s="41">
        <v>27.7916666666667</v>
      </c>
      <c r="AK676" s="52">
        <f t="shared" si="822"/>
        <v>36.25870067053912</v>
      </c>
      <c r="AL676" s="33">
        <f>Gen_Cons_Horario!B2118</f>
        <v>0</v>
      </c>
      <c r="AM676" s="35">
        <f t="shared" si="797"/>
        <v>36.25870067053912</v>
      </c>
      <c r="AN676" s="116">
        <f>IF(AND(AM676&gt;0,AM676*$B$4+AT675&lt;=$B$2*'SFV+BESS'!$I$9,AM676&lt;'SFV+BESS'!$I$7), AM676*$B$4, IF(AND(AM676&gt;0,AM676*$B$4+AT675&gt;$B$2*'SFV+BESS'!$I$9,AM676*$B$4&lt;'SFV+BESS'!$I$7),$B$2*'SFV+BESS'!$I$9-AT675,IF(AND(AM676&gt;0,AM676*$B$4+AT675&gt;$B$2*'SFV+BESS'!$I$9,AM676*$B$4&gt;'SFV+BESS'!$I$7,AT675&lt;$B$2*'SFV+BESS'!$I$9),$B$2*'SFV+BESS'!$I$9-AT675,IF(AND(AM676&gt;0,AM676*$B$4+AT675&lt;=$B$2*'SFV+BESS'!$I$9,AM676&gt;'SFV+BESS'!$I$7),'SFV+BESS'!$I$7,0))))</f>
        <v>0</v>
      </c>
      <c r="AO676" s="27">
        <f>IF(AND(AM676&lt;0,AT675+AM676/$B$5&gt;$H$2,-AM676/'Carga-Descarga Año'!$B$5&lt;'SFV+BESS'!$I$7),AM676/$B$5,IF(AND(AM676&lt;0,AT675+AM676/$B$5&gt;$H$2,-AM676/'Carga-Descarga Año'!$B$5&gt;'SFV+BESS'!$I$7),-'SFV+BESS'!$I$7,IF(AND(AM676&lt;0,AT675+AM676/$B$5&lt;$H$2),-MIN('SFV+BESS'!$I$7,AT675-$H$2),0)))</f>
        <v>0</v>
      </c>
      <c r="AP676" s="33"/>
      <c r="AQ676" s="33">
        <f t="shared" si="803"/>
        <v>0</v>
      </c>
      <c r="AR676" s="27">
        <f t="shared" si="767"/>
        <v>0</v>
      </c>
      <c r="AS676" s="27">
        <f t="shared" si="804"/>
        <v>0</v>
      </c>
      <c r="AT676" s="28">
        <f>IF((AT675+AN676+AO676)&gt;=$B$2*'SFV+BESS'!$I$9, $B$2*'SFV+BESS'!$I$9, (AT675+AN676+AO676))</f>
        <v>173.61249999999998</v>
      </c>
      <c r="AU676" s="110">
        <f t="shared" si="768"/>
        <v>36.25870067053912</v>
      </c>
      <c r="AZ676" s="251"/>
      <c r="BA676" s="41">
        <v>27.7916666666667</v>
      </c>
      <c r="BB676" s="33">
        <f t="shared" si="823"/>
        <v>0.19541569172195167</v>
      </c>
      <c r="BC676" s="33">
        <f>Gen_Cons_Horario!B2862</f>
        <v>0</v>
      </c>
      <c r="BD676" s="35">
        <f t="shared" si="798"/>
        <v>0.19541569172195167</v>
      </c>
      <c r="BE676" s="116">
        <f>IF(AND(BD676&gt;0,BD676*$B$4+BK675&lt;=$B$2*'SFV+BESS'!$I$9,BD676&lt;'SFV+BESS'!$I$7), BD676*$B$4, IF(AND(BD676&gt;0,BD676*$B$4+BK675&gt;$B$2*'SFV+BESS'!$I$9,BD676*$B$4&lt;'SFV+BESS'!$I$7),$B$2*'SFV+BESS'!$I$9-BK675,IF(AND(BD676&gt;0,BD676*$B$4+BK675&gt;$B$2*'SFV+BESS'!$I$9,BD676*$B$4&gt;'SFV+BESS'!$I$7,BK675&lt;$B$2*'SFV+BESS'!$I$9),$B$2*'SFV+BESS'!$I$9-BK675,IF(AND(BD676&gt;0,BD676*$B$4+BK675&lt;=$B$2*'SFV+BESS'!$I$9,BD676&gt;'SFV+BESS'!$I$7),'SFV+BESS'!$I$7,0))))</f>
        <v>0</v>
      </c>
      <c r="BF676" s="27">
        <f>IF(AND(BD676&lt;0,BK675+BD676/$B$5&gt;$H$2,-BD676/'Carga-Descarga Año'!$B$5&lt;'SFV+BESS'!$I$7),BD676/$B$5,IF(AND(BD676&lt;0,BK675+BD676/$B$5&gt;$H$2,-BD676/'Carga-Descarga Año'!$B$5&gt;'SFV+BESS'!$I$7),-'SFV+BESS'!$I$7,IF(AND(BD676&lt;0,BK675+BD676/$B$5&lt;$H$2),-MIN('SFV+BESS'!$I$7,BK675-$H$2),0)))</f>
        <v>0</v>
      </c>
      <c r="BG676" s="33"/>
      <c r="BH676" s="33">
        <f t="shared" si="805"/>
        <v>0</v>
      </c>
      <c r="BI676" s="27">
        <f t="shared" si="769"/>
        <v>0</v>
      </c>
      <c r="BJ676" s="27">
        <f t="shared" si="806"/>
        <v>0</v>
      </c>
      <c r="BK676" s="28">
        <f>IF((BK675+BE676+BF676)&gt;=$B$2*'SFV+BESS'!$I$9, $B$2*'SFV+BESS'!$I$9, (BK675+BE676+BF676))</f>
        <v>173.61249999999998</v>
      </c>
      <c r="BL676" s="110">
        <f t="shared" si="770"/>
        <v>0.19541569172195167</v>
      </c>
      <c r="BQ676" s="251"/>
      <c r="BR676" s="41">
        <v>27.7916666666667</v>
      </c>
      <c r="BS676" s="33">
        <f t="shared" si="824"/>
        <v>0</v>
      </c>
      <c r="BT676" s="33">
        <f>Gen_Cons_Horario!B3582</f>
        <v>0</v>
      </c>
      <c r="BU676" s="35">
        <f t="shared" si="799"/>
        <v>0</v>
      </c>
      <c r="BV676" s="116">
        <f>IF(AND(BU676&gt;0,BU676*$B$4+CB675&lt;=$B$2*'SFV+BESS'!$I$9,BU676&lt;'SFV+BESS'!$I$7), BU676*$B$4, IF(AND(BU676&gt;0,BU676*$B$4+CB675&gt;$B$2*'SFV+BESS'!$I$9,BU676*$B$4&lt;'SFV+BESS'!$I$7),$B$2*'SFV+BESS'!$I$9-CB675,IF(AND(BU676&gt;0,BU676*$B$4+CB675&gt;$B$2*'SFV+BESS'!$I$9,BU676*$B$4&gt;'SFV+BESS'!$I$7,CB675&lt;$B$2*'SFV+BESS'!$I$9),$B$2*'SFV+BESS'!$I$9-CB675,IF(AND(BU676&gt;0,BU676*$B$4+CB675&lt;=$B$2*'SFV+BESS'!$I$9,BU676&gt;'SFV+BESS'!$I$7),'SFV+BESS'!$I$7,0))))</f>
        <v>0</v>
      </c>
      <c r="BW676" s="27">
        <f>IF(AND(BU676&lt;0,CB675+BU676/$B$5&gt;$H$2,-BU676/'Carga-Descarga Año'!$B$5&lt;'SFV+BESS'!$I$7),BU676/$B$5,IF(AND(BU676&lt;0,CB675+BU676/$B$5&gt;$H$2,-BU676/'Carga-Descarga Año'!$B$5&gt;'SFV+BESS'!$I$7),-'SFV+BESS'!$I$7,IF(AND(BU676&lt;0,CB675+BU676/$B$5&lt;$H$2),-MIN('SFV+BESS'!$I$7,CB675-$H$2),0)))</f>
        <v>0</v>
      </c>
      <c r="BX676" s="33"/>
      <c r="BY676" s="33">
        <f t="shared" si="807"/>
        <v>0</v>
      </c>
      <c r="BZ676" s="27">
        <f t="shared" si="771"/>
        <v>0</v>
      </c>
      <c r="CA676" s="27">
        <f t="shared" si="772"/>
        <v>0</v>
      </c>
      <c r="CB676" s="28">
        <f>IF((CB675+BV676+BW676)&gt;=$B$2*'SFV+BESS'!$I$9, $B$2*'SFV+BESS'!$I$9, (CB675+BV676+BW676))</f>
        <v>173.61249999999998</v>
      </c>
      <c r="CC676" s="110">
        <f t="shared" si="773"/>
        <v>0</v>
      </c>
      <c r="CH676" s="251"/>
      <c r="CI676" s="41">
        <v>27.7916666666667</v>
      </c>
      <c r="CJ676" s="33">
        <f t="shared" si="825"/>
        <v>0</v>
      </c>
      <c r="CK676" s="33">
        <f>Gen_Cons_Horario!B4326</f>
        <v>0</v>
      </c>
      <c r="CL676" s="35">
        <f t="shared" si="800"/>
        <v>0</v>
      </c>
      <c r="CM676" s="116">
        <f>IF(AND(CL676&gt;0,CL676*$B$4+CS675&lt;=$B$2*'SFV+BESS'!$I$9,CL676&lt;'SFV+BESS'!$I$7), CL676*$B$4, IF(AND(CL676&gt;0,CL676*$B$4+CS675&gt;$B$2*'SFV+BESS'!$I$9,CL676*$B$4&lt;'SFV+BESS'!$I$7),$B$2*'SFV+BESS'!$I$9-CS675,IF(AND(CL676&gt;0,CL676*$B$4+CS675&gt;$B$2*'SFV+BESS'!$I$9,CL676*$B$4&gt;'SFV+BESS'!$I$7,CS675&lt;$B$2*'SFV+BESS'!$I$9),$B$2*'SFV+BESS'!$I$9-CS675,IF(AND(CL676&gt;0,CL676*$B$4+CS675&lt;=$B$2*'SFV+BESS'!$I$9,CL676&gt;'SFV+BESS'!$I$7),'SFV+BESS'!$I$7,0))))</f>
        <v>0</v>
      </c>
      <c r="CN676" s="27">
        <f>IF(AND(CL676&lt;0,CS675+CL676/$B$5&gt;$H$2,-CL676/'Carga-Descarga Año'!$B$5&lt;'SFV+BESS'!$I$7),CL676/$B$5,IF(AND(CL676&lt;0,CS675+CL676/$B$5&gt;$H$2,-CL676/'Carga-Descarga Año'!$B$5&gt;'SFV+BESS'!$I$7),-'SFV+BESS'!$I$7,IF(AND(CL676&lt;0,CS675+CL676/$B$5&lt;$H$2),-MIN('SFV+BESS'!$I$7,CS675-$H$2),0)))</f>
        <v>0</v>
      </c>
      <c r="CO676" s="33"/>
      <c r="CP676" s="33">
        <f t="shared" si="808"/>
        <v>0</v>
      </c>
      <c r="CQ676" s="27">
        <f t="shared" si="774"/>
        <v>0</v>
      </c>
      <c r="CR676" s="27">
        <f t="shared" si="809"/>
        <v>0</v>
      </c>
      <c r="CS676" s="28">
        <f>IF((CS675+CM676+CN676)&gt;=$B$2*'SFV+BESS'!$I$9, $B$2*'SFV+BESS'!$I$9, (CS675+CM676+CN676))</f>
        <v>173.61249999999998</v>
      </c>
      <c r="CT676" s="110">
        <f t="shared" si="775"/>
        <v>0</v>
      </c>
      <c r="CY676" s="251"/>
      <c r="CZ676" s="41">
        <v>27.7916666666667</v>
      </c>
      <c r="DA676" s="33">
        <f t="shared" si="826"/>
        <v>0</v>
      </c>
      <c r="DB676" s="33">
        <f>Gen_Cons_Horario!B5046</f>
        <v>0</v>
      </c>
      <c r="DC676" s="35">
        <f t="shared" si="791"/>
        <v>0</v>
      </c>
      <c r="DD676" s="116">
        <f>IF(AND(DC676&gt;0,DC676*$B$4+DJ675&lt;=$B$2*'SFV+BESS'!$I$9,DC676&lt;'SFV+BESS'!$I$7), DC676*$B$4, IF(AND(DC676&gt;0,DC676*$B$4+DJ675&gt;$B$2*'SFV+BESS'!$I$9,DC676*$B$4&lt;'SFV+BESS'!$I$7),$B$2*'SFV+BESS'!$I$9-DJ675,IF(AND(DC676&gt;0,DC676*$B$4+DJ675&gt;$B$2*'SFV+BESS'!$I$9,DC676*$B$4&gt;'SFV+BESS'!$I$7,DJ675&lt;$B$2*'SFV+BESS'!$I$9),$B$2*'SFV+BESS'!$I$9-DJ675,IF(AND(DC676&gt;0,DC676*$B$4+DJ675&lt;=$B$2*'SFV+BESS'!$I$9,DC676&gt;'SFV+BESS'!$I$7),'SFV+BESS'!$I$7,0))))</f>
        <v>0</v>
      </c>
      <c r="DE676" s="27">
        <f>IF(AND(DC676&lt;0,DJ675+DC676/$B$5&gt;$H$2,-DC676/'Carga-Descarga Año'!$B$5&lt;'SFV+BESS'!$I$7),DC676/$B$5,IF(AND(DC676&lt;0,DJ675+DC676/$B$5&gt;$H$2,-DC676/'Carga-Descarga Año'!$B$5&gt;'SFV+BESS'!$I$7),-'SFV+BESS'!$I$7,IF(AND(DC676&lt;0,DJ675+DC676/$B$5&lt;$H$2),-MIN('SFV+BESS'!$I$7,DJ675-$H$2),0)))</f>
        <v>0</v>
      </c>
      <c r="DF676" s="33"/>
      <c r="DG676" s="33">
        <f t="shared" si="810"/>
        <v>0</v>
      </c>
      <c r="DH676" s="27">
        <f t="shared" si="776"/>
        <v>0</v>
      </c>
      <c r="DI676" s="27">
        <f t="shared" si="777"/>
        <v>0</v>
      </c>
      <c r="DJ676" s="28">
        <f>IF((DJ675+DD676+DE676)&gt;=$B$2*'SFV+BESS'!$I$9, $B$2*'SFV+BESS'!$I$9, (DJ675+DD676+DE676))</f>
        <v>173.61249999999998</v>
      </c>
      <c r="DK676" s="110">
        <f t="shared" si="778"/>
        <v>0</v>
      </c>
      <c r="DP676" s="251"/>
      <c r="DQ676" s="41">
        <v>27.7916666666667</v>
      </c>
      <c r="DR676" s="33">
        <f t="shared" si="827"/>
        <v>0</v>
      </c>
      <c r="DS676" s="33">
        <f>Gen_Cons_Horario!B5790</f>
        <v>0</v>
      </c>
      <c r="DT676" s="35">
        <f t="shared" si="792"/>
        <v>0</v>
      </c>
      <c r="DU676" s="116">
        <f>IF(AND(DT676&gt;0,DT676*$B$4+EA675&lt;=$B$2*'SFV+BESS'!$I$9,DT676&lt;'SFV+BESS'!$I$7), DT676*$B$4, IF(AND(DT676&gt;0,DT676*$B$4+EA675&gt;$B$2*'SFV+BESS'!$I$9,DT676*$B$4&lt;'SFV+BESS'!$I$7),$B$2*'SFV+BESS'!$I$9-EA675,IF(AND(DT676&gt;0,DT676*$B$4+EA675&gt;$B$2*'SFV+BESS'!$I$9,DT676*$B$4&gt;'SFV+BESS'!$I$7,EA675&lt;$B$2*'SFV+BESS'!$I$9),$B$2*'SFV+BESS'!$I$9-EA675,IF(AND(DT676&gt;0,DT676*$B$4+EA675&lt;=$B$2*'SFV+BESS'!$I$9,DT676&gt;'SFV+BESS'!$I$7),'SFV+BESS'!$I$7,0))))</f>
        <v>0</v>
      </c>
      <c r="DV676" s="27">
        <f>IF(AND(DT676&lt;0,EA675+DT676/$B$5&gt;$H$2,-DT676/'Carga-Descarga Año'!$B$5&lt;'SFV+BESS'!$I$7),DT676/$B$5,IF(AND(DT676&lt;0,EA675+DT676/$B$5&gt;$H$2,-DT676/'Carga-Descarga Año'!$B$5&gt;'SFV+BESS'!$I$7),-'SFV+BESS'!$I$7,IF(AND(DT676&lt;0,EA675+DT676/$B$5&lt;$H$2),-MIN('SFV+BESS'!$I$7,EA675-$H$2),0)))</f>
        <v>0</v>
      </c>
      <c r="DW676" s="33"/>
      <c r="DX676" s="33">
        <f t="shared" si="811"/>
        <v>0</v>
      </c>
      <c r="DY676" s="27">
        <f t="shared" si="779"/>
        <v>0</v>
      </c>
      <c r="DZ676" s="27">
        <f t="shared" si="812"/>
        <v>0</v>
      </c>
      <c r="EA676" s="28">
        <f>IF((EA675+DU676+DV676)&gt;=$B$2*'SFV+BESS'!$I$9, $B$2*'SFV+BESS'!$I$9, (EA675+DU676+DV676))</f>
        <v>173.61249999999998</v>
      </c>
      <c r="EB676" s="110">
        <f t="shared" si="780"/>
        <v>0</v>
      </c>
      <c r="EG676" s="251"/>
      <c r="EH676" s="41">
        <v>27.7916666666667</v>
      </c>
      <c r="EI676" s="33">
        <f t="shared" si="828"/>
        <v>9.0697756845593993</v>
      </c>
      <c r="EJ676" s="33">
        <f>Gen_Cons_Horario!B6534</f>
        <v>0</v>
      </c>
      <c r="EK676" s="35">
        <f t="shared" si="793"/>
        <v>9.0697756845593993</v>
      </c>
      <c r="EL676" s="116">
        <f>IF(AND(EK676&gt;0,EK676*$B$4+ER675&lt;=$B$2*'SFV+BESS'!$I$9,EK676&lt;'SFV+BESS'!$I$7), EK676*$B$4, IF(AND(EK676&gt;0,EK676*$B$4+ER675&gt;$B$2*'SFV+BESS'!$I$9,EK676*$B$4&lt;'SFV+BESS'!$I$7),$B$2*'SFV+BESS'!$I$9-ER675,IF(AND(EK676&gt;0,EK676*$B$4+ER675&gt;$B$2*'SFV+BESS'!$I$9,EK676*$B$4&gt;'SFV+BESS'!$I$7,ER675&lt;$B$2*'SFV+BESS'!$I$9),$B$2*'SFV+BESS'!$I$9-ER675,IF(AND(EK676&gt;0,EK676*$B$4+ER675&lt;=$B$2*'SFV+BESS'!$I$9,EK676&gt;'SFV+BESS'!$I$7),'SFV+BESS'!$I$7,0))))</f>
        <v>0</v>
      </c>
      <c r="EM676" s="27">
        <f>IF(AND(EK676&lt;0,ER675+EK676/$B$5&gt;$H$2,-EK676/'Carga-Descarga Año'!$B$5&lt;'SFV+BESS'!$I$7),EK676/$B$5,IF(AND(EK676&lt;0,ER675+EK676/$B$5&gt;$H$2,-EK676/'Carga-Descarga Año'!$B$5&gt;'SFV+BESS'!$I$7),-'SFV+BESS'!$I$7,IF(AND(EK676&lt;0,ER675+EK676/$B$5&lt;$H$2),-MIN('SFV+BESS'!$I$7,ER675-$H$2),0)))</f>
        <v>0</v>
      </c>
      <c r="EN676" s="33"/>
      <c r="EO676" s="33">
        <f t="shared" si="813"/>
        <v>0</v>
      </c>
      <c r="EP676" s="27">
        <f t="shared" si="781"/>
        <v>0</v>
      </c>
      <c r="EQ676" s="27">
        <f t="shared" si="814"/>
        <v>0</v>
      </c>
      <c r="ER676" s="28">
        <f>IF((ER675+EL676+EM676)&gt;=$B$2*'SFV+BESS'!$I$9, $B$2*'SFV+BESS'!$I$9, (ER675+EL676+EM676))</f>
        <v>173.61249999999998</v>
      </c>
      <c r="ES676" s="110">
        <f t="shared" si="782"/>
        <v>9.0697756845593993</v>
      </c>
      <c r="EX676" s="251"/>
      <c r="EY676" s="41">
        <v>27.7916666666667</v>
      </c>
      <c r="EZ676" s="33">
        <f t="shared" si="829"/>
        <v>26.14792669163916</v>
      </c>
      <c r="FA676" s="33">
        <f>Gen_Cons_Horario!B7254</f>
        <v>0</v>
      </c>
      <c r="FB676" s="35">
        <f t="shared" si="794"/>
        <v>26.14792669163916</v>
      </c>
      <c r="FC676" s="116">
        <f>IF(AND(FB676&gt;0,FB676*$B$4+FI675&lt;=$B$2*'SFV+BESS'!$I$9,FB676&lt;'SFV+BESS'!$I$7), FB676*$B$4, IF(AND(FB676&gt;0,FB676*$B$4+FI675&gt;$B$2*'SFV+BESS'!$I$9,FB676*$B$4&lt;'SFV+BESS'!$I$7),$B$2*'SFV+BESS'!$I$9-FI675,IF(AND(FB676&gt;0,FB676*$B$4+FI675&gt;$B$2*'SFV+BESS'!$I$9,FB676*$B$4&gt;'SFV+BESS'!$I$7,FI675&lt;$B$2*'SFV+BESS'!$I$9),$B$2*'SFV+BESS'!$I$9-FI675,IF(AND(FB676&gt;0,FB676*$B$4+FI675&lt;=$B$2*'SFV+BESS'!$I$9,FB676&gt;'SFV+BESS'!$I$7),'SFV+BESS'!$I$7,0))))</f>
        <v>0</v>
      </c>
      <c r="FD676" s="27">
        <f>IF(AND(FB676&lt;0,FI675+FB676/$B$5&gt;$H$2,-FB676/'Carga-Descarga Año'!$B$5&lt;'SFV+BESS'!$I$7),FB676/$B$5,IF(AND(FB676&lt;0,FI675+FB676/$B$5&gt;$H$2,-FB676/'Carga-Descarga Año'!$B$5&gt;'SFV+BESS'!$I$7),-'SFV+BESS'!$I$7,IF(AND(FB676&lt;0,FI675+FB676/$B$5&lt;$H$2),-MIN('SFV+BESS'!$I$7,FI675-$H$2),0)))</f>
        <v>0</v>
      </c>
      <c r="FE676" s="33"/>
      <c r="FF676" s="33">
        <f t="shared" si="815"/>
        <v>0</v>
      </c>
      <c r="FG676" s="27">
        <f t="shared" si="783"/>
        <v>0</v>
      </c>
      <c r="FH676" s="27">
        <f t="shared" si="816"/>
        <v>0</v>
      </c>
      <c r="FI676" s="28">
        <f>IF((FI675+FC676+FD676)&gt;=$B$2*'SFV+BESS'!$I$9, $B$2*'SFV+BESS'!$I$9, (FI675+FC676+FD676))</f>
        <v>173.61249999999998</v>
      </c>
      <c r="FJ676" s="110">
        <f t="shared" si="784"/>
        <v>26.14792669163916</v>
      </c>
      <c r="FO676" s="251"/>
      <c r="FP676" s="41">
        <v>27.7916666666667</v>
      </c>
      <c r="FQ676" s="33">
        <f t="shared" si="830"/>
        <v>59.231799525485236</v>
      </c>
      <c r="FR676" s="33">
        <f>Gen_Cons_Horario!B7998</f>
        <v>0</v>
      </c>
      <c r="FS676" s="35">
        <f t="shared" si="795"/>
        <v>59.231799525485236</v>
      </c>
      <c r="FT676" s="116">
        <f>IF(AND(FS676&gt;0,FS676*$B$4+FZ675&lt;=$B$2*'SFV+BESS'!$I$9,FS676&lt;'SFV+BESS'!$I$7), FS676*$B$4, IF(AND(FS676&gt;0,FS676*$B$4+FZ675&gt;$B$2*'SFV+BESS'!$I$9,FS676*$B$4&lt;'SFV+BESS'!$I$7),$B$2*'SFV+BESS'!$I$9-FZ675,IF(AND(FS676&gt;0,FS676*$B$4+FZ675&gt;$B$2*'SFV+BESS'!$I$9,FS676*$B$4&gt;'SFV+BESS'!$I$7,FZ675&lt;$B$2*'SFV+BESS'!$I$9),$B$2*'SFV+BESS'!$I$9-FZ675,IF(AND(FS676&gt;0,FS676*$B$4+FZ675&lt;=$B$2*'SFV+BESS'!$I$9,FS676&gt;'SFV+BESS'!$I$7),'SFV+BESS'!$I$7,0))))</f>
        <v>0</v>
      </c>
      <c r="FU676" s="27">
        <f>IF(AND(FS676&lt;0,FZ675+FS676/$B$5&gt;$H$2,-FS676/'Carga-Descarga Año'!$B$5&lt;'SFV+BESS'!$I$7),FS676/$B$5,IF(AND(FS676&lt;0,FZ675+FS676/$B$5&gt;$H$2,-FS676/'Carga-Descarga Año'!$B$5&gt;'SFV+BESS'!$I$7),-'SFV+BESS'!$I$7,IF(AND(FS676&lt;0,FZ675+FS676/$B$5&lt;$H$2),-MIN('SFV+BESS'!$I$7,FZ675-$H$2),0)))</f>
        <v>0</v>
      </c>
      <c r="FV676" s="33"/>
      <c r="FW676" s="33">
        <f t="shared" si="817"/>
        <v>0</v>
      </c>
      <c r="FX676" s="27">
        <f t="shared" si="785"/>
        <v>0</v>
      </c>
      <c r="FY676" s="27">
        <f t="shared" si="818"/>
        <v>0</v>
      </c>
      <c r="FZ676" s="28">
        <f>IF((FZ675+FT676+FU676)&gt;=$B$2*'SFV+BESS'!$I$9, $B$2*'SFV+BESS'!$I$9, (FZ675+FT676+FU676))</f>
        <v>173.61249999999998</v>
      </c>
      <c r="GA676" s="110">
        <f t="shared" si="786"/>
        <v>59.231799525485236</v>
      </c>
      <c r="GF676" s="251"/>
      <c r="GG676" s="41">
        <v>27.7916666666667</v>
      </c>
      <c r="GH676" s="33">
        <f t="shared" si="831"/>
        <v>72.477839404150572</v>
      </c>
      <c r="GI676" s="33">
        <f>Gen_Cons_Horario!B8718</f>
        <v>0</v>
      </c>
      <c r="GJ676" s="35">
        <f t="shared" si="801"/>
        <v>72.477839404150572</v>
      </c>
      <c r="GK676" s="116">
        <f>IF(AND(GJ676&gt;0,GJ676*$B$4+GQ675&lt;=$B$2*'SFV+BESS'!$I$9,GJ676&lt;'SFV+BESS'!$I$7), GJ676*$B$4, IF(AND(GJ676&gt;0,GJ676*$B$4+GQ675&gt;$B$2*'SFV+BESS'!$I$9,GJ676*$B$4&lt;'SFV+BESS'!$I$7),$B$2*'SFV+BESS'!$I$9-GQ675,IF(AND(GJ676&gt;0,GJ676*$B$4+GQ675&gt;$B$2*'SFV+BESS'!$I$9,GJ676*$B$4&gt;'SFV+BESS'!$I$7,GQ675&lt;$B$2*'SFV+BESS'!$I$9),$B$2*'SFV+BESS'!$I$9-GQ675,IF(AND(GJ676&gt;0,GJ676*$B$4+GQ675&lt;=$B$2*'SFV+BESS'!$I$9,GJ676&gt;'SFV+BESS'!$I$7),'SFV+BESS'!$I$7,0))))</f>
        <v>0</v>
      </c>
      <c r="GL676" s="27">
        <f>IF(AND(GJ676&lt;0,GQ675+GJ676/$B$5&gt;$H$2,-GJ676/'Carga-Descarga Año'!$B$5&lt;'SFV+BESS'!$I$7),GJ676/$B$5,IF(AND(GJ676&lt;0,GQ675+GJ676/$B$5&gt;$H$2,-GJ676/'Carga-Descarga Año'!$B$5&gt;'SFV+BESS'!$I$7),-'SFV+BESS'!$I$7,IF(AND(GJ676&lt;0,GQ675+GJ676/$B$5&lt;$H$2),-MIN('SFV+BESS'!$I$7,GQ675-$H$2),0)))</f>
        <v>0</v>
      </c>
      <c r="GM676" s="33"/>
      <c r="GN676" s="33">
        <f t="shared" si="819"/>
        <v>0</v>
      </c>
      <c r="GO676" s="27">
        <f t="shared" si="787"/>
        <v>0</v>
      </c>
      <c r="GP676" s="27">
        <f t="shared" si="820"/>
        <v>0</v>
      </c>
      <c r="GQ676" s="28">
        <f>IF((GQ675+GK676+GL676)&gt;=$B$2*'SFV+BESS'!$I$9, $B$2*'SFV+BESS'!$I$9, (GQ675+GK676+GL676))</f>
        <v>173.61249999999998</v>
      </c>
      <c r="GR676" s="110">
        <f t="shared" si="788"/>
        <v>72.477839404150572</v>
      </c>
    </row>
    <row r="677" spans="1:200">
      <c r="A677" s="249"/>
      <c r="B677" s="41">
        <v>27.8333333333334</v>
      </c>
      <c r="C677" s="38">
        <f t="shared" si="802"/>
        <v>27.350926011209655</v>
      </c>
      <c r="D677" s="2">
        <f>Gen_Cons_Horario!B703</f>
        <v>0</v>
      </c>
      <c r="E677" s="140">
        <f t="shared" si="760"/>
        <v>27.350926011209655</v>
      </c>
      <c r="F677" s="116">
        <f>IF(AND(E677&gt;0,E677*$B$4+L676&lt;=$B$2*'SFV+BESS'!$I$9,E677&lt;'SFV+BESS'!$I$7), E677*$B$4, IF(AND(E677&gt;0,E677*$B$4+L676&gt;$B$2*'SFV+BESS'!$I$9,E677*$B$4&lt;'SFV+BESS'!$I$7),$B$2*'SFV+BESS'!$I$9-L676,IF(AND(E677&gt;0,E677*$B$4+L676&gt;$B$2*'SFV+BESS'!$I$9,E677*$B$4&gt;'SFV+BESS'!$I$7,L676&lt;$B$2*'SFV+BESS'!$I$9),$B$2*'SFV+BESS'!$I$9-L676,IF(AND(E677&gt;0,E677*$B$4+L676&lt;=$B$2*'SFV+BESS'!$I$9,E677&gt;'SFV+BESS'!$I$7),'SFV+BESS'!$I$7,0))))</f>
        <v>0</v>
      </c>
      <c r="G677" s="27">
        <f>IF(AND(E677&lt;0,L676+E677/$B$5&gt;$H$2,-E677/'Carga-Descarga Año'!$B$5&lt;'SFV+BESS'!$I$7),E677/$B$5,IF(AND(E677&lt;0,L676+E677/$B$5&gt;$H$2,-E677/'Carga-Descarga Año'!$B$5&gt;'SFV+BESS'!$I$7),-'SFV+BESS'!$I$7,IF(AND(E677&lt;0,L676+E677/$B$5&lt;$H$2),-MIN('SFV+BESS'!$I$7,L676-$H$2),0)))</f>
        <v>0</v>
      </c>
      <c r="I677" s="38">
        <f t="shared" si="761"/>
        <v>0</v>
      </c>
      <c r="J677" s="27">
        <f t="shared" si="763"/>
        <v>0</v>
      </c>
      <c r="K677" s="27">
        <f t="shared" si="762"/>
        <v>0</v>
      </c>
      <c r="L677" s="28">
        <f>IF((L676+F677+G677)&gt;=$B$2*'SFV+BESS'!$I$9, $B$2*'SFV+BESS'!$I$9, (L676+F677+G677))</f>
        <v>173.61249999999998</v>
      </c>
      <c r="M677" s="110">
        <f t="shared" si="764"/>
        <v>27.350926011209655</v>
      </c>
      <c r="R677" s="251"/>
      <c r="S677" s="41">
        <v>27.8333333333334</v>
      </c>
      <c r="T677" s="2">
        <f t="shared" si="821"/>
        <v>9.3267324901157203</v>
      </c>
      <c r="U677" s="2">
        <f>Gen_Cons_Horario!B1447</f>
        <v>0</v>
      </c>
      <c r="V677" s="35">
        <f t="shared" si="796"/>
        <v>9.3267324901157203</v>
      </c>
      <c r="W677" s="116">
        <f>IF(AND(V677&gt;0,V677*$B$4+AC676&lt;=$B$2*'SFV+BESS'!$I$9,V677&lt;'SFV+BESS'!$I$7), V677*$B$4, IF(AND(V677&gt;0,V677*$B$4+AC676&gt;$B$2*'SFV+BESS'!$I$9,V677*$B$4&lt;'SFV+BESS'!$I$7),$B$2*'SFV+BESS'!$I$9-AC676,IF(AND(V677&gt;0,V677*$B$4+AC676&gt;$B$2*'SFV+BESS'!$I$9,V677*$B$4&gt;'SFV+BESS'!$I$7,AC676&lt;$B$2*'SFV+BESS'!$I$9),$B$2*'SFV+BESS'!$I$9-AC676,IF(AND(V677&gt;0,V677*$B$4+AC676&lt;=$B$2*'SFV+BESS'!$I$9,V677&gt;'SFV+BESS'!$I$7),'SFV+BESS'!$I$7,0))))</f>
        <v>0</v>
      </c>
      <c r="X677" s="27">
        <f>IF(AND(V677&lt;0,AC676+V677/$B$5&gt;$H$2,-V677/'Carga-Descarga Año'!$B$5&lt;'SFV+BESS'!$I$7),V677/$B$5,IF(AND(V677&lt;0,AC676+V677/$B$5&gt;$H$2,-V677/'Carga-Descarga Año'!$B$5&gt;'SFV+BESS'!$I$7),-'SFV+BESS'!$I$7,IF(AND(V677&lt;0,AC676+V677/$B$5&lt;$H$2),-MIN('SFV+BESS'!$I$7,AC676-$H$2),0)))</f>
        <v>0</v>
      </c>
      <c r="Z677" s="33">
        <f t="shared" si="790"/>
        <v>0</v>
      </c>
      <c r="AA677" s="27">
        <f t="shared" si="765"/>
        <v>0</v>
      </c>
      <c r="AB677" s="27">
        <f t="shared" si="789"/>
        <v>0</v>
      </c>
      <c r="AC677" s="28">
        <f>IF((AC676+W677+X677)&gt;=$B$2*'SFV+BESS'!$I$9, $B$2*'SFV+BESS'!$I$9, (AC676+W677+X677))</f>
        <v>173.61249999999998</v>
      </c>
      <c r="AD677" s="110">
        <f t="shared" si="766"/>
        <v>9.3267324901157203</v>
      </c>
      <c r="AI677" s="251"/>
      <c r="AJ677" s="41">
        <v>27.8333333333334</v>
      </c>
      <c r="AK677" s="52">
        <f t="shared" si="822"/>
        <v>0</v>
      </c>
      <c r="AL677" s="33">
        <f>Gen_Cons_Horario!B2119</f>
        <v>0</v>
      </c>
      <c r="AM677" s="35">
        <f t="shared" si="797"/>
        <v>0</v>
      </c>
      <c r="AN677" s="116">
        <f>IF(AND(AM677&gt;0,AM677*$B$4+AT676&lt;=$B$2*'SFV+BESS'!$I$9,AM677&lt;'SFV+BESS'!$I$7), AM677*$B$4, IF(AND(AM677&gt;0,AM677*$B$4+AT676&gt;$B$2*'SFV+BESS'!$I$9,AM677*$B$4&lt;'SFV+BESS'!$I$7),$B$2*'SFV+BESS'!$I$9-AT676,IF(AND(AM677&gt;0,AM677*$B$4+AT676&gt;$B$2*'SFV+BESS'!$I$9,AM677*$B$4&gt;'SFV+BESS'!$I$7,AT676&lt;$B$2*'SFV+BESS'!$I$9),$B$2*'SFV+BESS'!$I$9-AT676,IF(AND(AM677&gt;0,AM677*$B$4+AT676&lt;=$B$2*'SFV+BESS'!$I$9,AM677&gt;'SFV+BESS'!$I$7),'SFV+BESS'!$I$7,0))))</f>
        <v>0</v>
      </c>
      <c r="AO677" s="27">
        <f>IF(AND(AM677&lt;0,AT676+AM677/$B$5&gt;$H$2,-AM677/'Carga-Descarga Año'!$B$5&lt;'SFV+BESS'!$I$7),AM677/$B$5,IF(AND(AM677&lt;0,AT676+AM677/$B$5&gt;$H$2,-AM677/'Carga-Descarga Año'!$B$5&gt;'SFV+BESS'!$I$7),-'SFV+BESS'!$I$7,IF(AND(AM677&lt;0,AT676+AM677/$B$5&lt;$H$2),-MIN('SFV+BESS'!$I$7,AT676-$H$2),0)))</f>
        <v>0</v>
      </c>
      <c r="AP677" s="33"/>
      <c r="AQ677" s="33">
        <f t="shared" si="803"/>
        <v>0</v>
      </c>
      <c r="AR677" s="27">
        <f t="shared" si="767"/>
        <v>0</v>
      </c>
      <c r="AS677" s="27">
        <f t="shared" si="804"/>
        <v>0</v>
      </c>
      <c r="AT677" s="28">
        <f>IF((AT676+AN677+AO677)&gt;=$B$2*'SFV+BESS'!$I$9, $B$2*'SFV+BESS'!$I$9, (AT676+AN677+AO677))</f>
        <v>173.61249999999998</v>
      </c>
      <c r="AU677" s="110">
        <f t="shared" si="768"/>
        <v>0</v>
      </c>
      <c r="AZ677" s="251"/>
      <c r="BA677" s="41">
        <v>27.8333333333334</v>
      </c>
      <c r="BB677" s="33">
        <f t="shared" si="823"/>
        <v>0</v>
      </c>
      <c r="BC677" s="33">
        <f>Gen_Cons_Horario!B2863</f>
        <v>0</v>
      </c>
      <c r="BD677" s="35">
        <f t="shared" si="798"/>
        <v>0</v>
      </c>
      <c r="BE677" s="116">
        <f>IF(AND(BD677&gt;0,BD677*$B$4+BK676&lt;=$B$2*'SFV+BESS'!$I$9,BD677&lt;'SFV+BESS'!$I$7), BD677*$B$4, IF(AND(BD677&gt;0,BD677*$B$4+BK676&gt;$B$2*'SFV+BESS'!$I$9,BD677*$B$4&lt;'SFV+BESS'!$I$7),$B$2*'SFV+BESS'!$I$9-BK676,IF(AND(BD677&gt;0,BD677*$B$4+BK676&gt;$B$2*'SFV+BESS'!$I$9,BD677*$B$4&gt;'SFV+BESS'!$I$7,BK676&lt;$B$2*'SFV+BESS'!$I$9),$B$2*'SFV+BESS'!$I$9-BK676,IF(AND(BD677&gt;0,BD677*$B$4+BK676&lt;=$B$2*'SFV+BESS'!$I$9,BD677&gt;'SFV+BESS'!$I$7),'SFV+BESS'!$I$7,0))))</f>
        <v>0</v>
      </c>
      <c r="BF677" s="27">
        <f>IF(AND(BD677&lt;0,BK676+BD677/$B$5&gt;$H$2,-BD677/'Carga-Descarga Año'!$B$5&lt;'SFV+BESS'!$I$7),BD677/$B$5,IF(AND(BD677&lt;0,BK676+BD677/$B$5&gt;$H$2,-BD677/'Carga-Descarga Año'!$B$5&gt;'SFV+BESS'!$I$7),-'SFV+BESS'!$I$7,IF(AND(BD677&lt;0,BK676+BD677/$B$5&lt;$H$2),-MIN('SFV+BESS'!$I$7,BK676-$H$2),0)))</f>
        <v>0</v>
      </c>
      <c r="BG677" s="33"/>
      <c r="BH677" s="33">
        <f t="shared" si="805"/>
        <v>0</v>
      </c>
      <c r="BI677" s="27">
        <f t="shared" si="769"/>
        <v>0</v>
      </c>
      <c r="BJ677" s="27">
        <f t="shared" si="806"/>
        <v>0</v>
      </c>
      <c r="BK677" s="28">
        <f>IF((BK676+BE677+BF677)&gt;=$B$2*'SFV+BESS'!$I$9, $B$2*'SFV+BESS'!$I$9, (BK676+BE677+BF677))</f>
        <v>173.61249999999998</v>
      </c>
      <c r="BL677" s="110">
        <f t="shared" si="770"/>
        <v>0</v>
      </c>
      <c r="BQ677" s="251"/>
      <c r="BR677" s="41">
        <v>27.8333333333334</v>
      </c>
      <c r="BS677" s="33">
        <f t="shared" si="824"/>
        <v>0</v>
      </c>
      <c r="BT677" s="33">
        <f>Gen_Cons_Horario!B3583</f>
        <v>0</v>
      </c>
      <c r="BU677" s="35">
        <f t="shared" si="799"/>
        <v>0</v>
      </c>
      <c r="BV677" s="116">
        <f>IF(AND(BU677&gt;0,BU677*$B$4+CB676&lt;=$B$2*'SFV+BESS'!$I$9,BU677&lt;'SFV+BESS'!$I$7), BU677*$B$4, IF(AND(BU677&gt;0,BU677*$B$4+CB676&gt;$B$2*'SFV+BESS'!$I$9,BU677*$B$4&lt;'SFV+BESS'!$I$7),$B$2*'SFV+BESS'!$I$9-CB676,IF(AND(BU677&gt;0,BU677*$B$4+CB676&gt;$B$2*'SFV+BESS'!$I$9,BU677*$B$4&gt;'SFV+BESS'!$I$7,CB676&lt;$B$2*'SFV+BESS'!$I$9),$B$2*'SFV+BESS'!$I$9-CB676,IF(AND(BU677&gt;0,BU677*$B$4+CB676&lt;=$B$2*'SFV+BESS'!$I$9,BU677&gt;'SFV+BESS'!$I$7),'SFV+BESS'!$I$7,0))))</f>
        <v>0</v>
      </c>
      <c r="BW677" s="27">
        <f>IF(AND(BU677&lt;0,CB676+BU677/$B$5&gt;$H$2,-BU677/'Carga-Descarga Año'!$B$5&lt;'SFV+BESS'!$I$7),BU677/$B$5,IF(AND(BU677&lt;0,CB676+BU677/$B$5&gt;$H$2,-BU677/'Carga-Descarga Año'!$B$5&gt;'SFV+BESS'!$I$7),-'SFV+BESS'!$I$7,IF(AND(BU677&lt;0,CB676+BU677/$B$5&lt;$H$2),-MIN('SFV+BESS'!$I$7,CB676-$H$2),0)))</f>
        <v>0</v>
      </c>
      <c r="BX677" s="33"/>
      <c r="BY677" s="33">
        <f t="shared" si="807"/>
        <v>0</v>
      </c>
      <c r="BZ677" s="27">
        <f t="shared" si="771"/>
        <v>0</v>
      </c>
      <c r="CA677" s="27">
        <f t="shared" si="772"/>
        <v>0</v>
      </c>
      <c r="CB677" s="28">
        <f>IF((CB676+BV677+BW677)&gt;=$B$2*'SFV+BESS'!$I$9, $B$2*'SFV+BESS'!$I$9, (CB676+BV677+BW677))</f>
        <v>173.61249999999998</v>
      </c>
      <c r="CC677" s="110">
        <f t="shared" si="773"/>
        <v>0</v>
      </c>
      <c r="CH677" s="251"/>
      <c r="CI677" s="41">
        <v>27.8333333333334</v>
      </c>
      <c r="CJ677" s="33">
        <f t="shared" si="825"/>
        <v>0</v>
      </c>
      <c r="CK677" s="33">
        <f>Gen_Cons_Horario!B4327</f>
        <v>0</v>
      </c>
      <c r="CL677" s="35">
        <f t="shared" si="800"/>
        <v>0</v>
      </c>
      <c r="CM677" s="116">
        <f>IF(AND(CL677&gt;0,CL677*$B$4+CS676&lt;=$B$2*'SFV+BESS'!$I$9,CL677&lt;'SFV+BESS'!$I$7), CL677*$B$4, IF(AND(CL677&gt;0,CL677*$B$4+CS676&gt;$B$2*'SFV+BESS'!$I$9,CL677*$B$4&lt;'SFV+BESS'!$I$7),$B$2*'SFV+BESS'!$I$9-CS676,IF(AND(CL677&gt;0,CL677*$B$4+CS676&gt;$B$2*'SFV+BESS'!$I$9,CL677*$B$4&gt;'SFV+BESS'!$I$7,CS676&lt;$B$2*'SFV+BESS'!$I$9),$B$2*'SFV+BESS'!$I$9-CS676,IF(AND(CL677&gt;0,CL677*$B$4+CS676&lt;=$B$2*'SFV+BESS'!$I$9,CL677&gt;'SFV+BESS'!$I$7),'SFV+BESS'!$I$7,0))))</f>
        <v>0</v>
      </c>
      <c r="CN677" s="27">
        <f>IF(AND(CL677&lt;0,CS676+CL677/$B$5&gt;$H$2,-CL677/'Carga-Descarga Año'!$B$5&lt;'SFV+BESS'!$I$7),CL677/$B$5,IF(AND(CL677&lt;0,CS676+CL677/$B$5&gt;$H$2,-CL677/'Carga-Descarga Año'!$B$5&gt;'SFV+BESS'!$I$7),-'SFV+BESS'!$I$7,IF(AND(CL677&lt;0,CS676+CL677/$B$5&lt;$H$2),-MIN('SFV+BESS'!$I$7,CS676-$H$2),0)))</f>
        <v>0</v>
      </c>
      <c r="CO677" s="33"/>
      <c r="CP677" s="33">
        <f t="shared" si="808"/>
        <v>0</v>
      </c>
      <c r="CQ677" s="27">
        <f t="shared" si="774"/>
        <v>0</v>
      </c>
      <c r="CR677" s="27">
        <f t="shared" si="809"/>
        <v>0</v>
      </c>
      <c r="CS677" s="28">
        <f>IF((CS676+CM677+CN677)&gt;=$B$2*'SFV+BESS'!$I$9, $B$2*'SFV+BESS'!$I$9, (CS676+CM677+CN677))</f>
        <v>173.61249999999998</v>
      </c>
      <c r="CT677" s="110">
        <f t="shared" si="775"/>
        <v>0</v>
      </c>
      <c r="CY677" s="251"/>
      <c r="CZ677" s="41">
        <v>27.8333333333334</v>
      </c>
      <c r="DA677" s="33">
        <f t="shared" si="826"/>
        <v>0</v>
      </c>
      <c r="DB677" s="33">
        <f>Gen_Cons_Horario!B5047</f>
        <v>0</v>
      </c>
      <c r="DC677" s="35">
        <f t="shared" si="791"/>
        <v>0</v>
      </c>
      <c r="DD677" s="116">
        <f>IF(AND(DC677&gt;0,DC677*$B$4+DJ676&lt;=$B$2*'SFV+BESS'!$I$9,DC677&lt;'SFV+BESS'!$I$7), DC677*$B$4, IF(AND(DC677&gt;0,DC677*$B$4+DJ676&gt;$B$2*'SFV+BESS'!$I$9,DC677*$B$4&lt;'SFV+BESS'!$I$7),$B$2*'SFV+BESS'!$I$9-DJ676,IF(AND(DC677&gt;0,DC677*$B$4+DJ676&gt;$B$2*'SFV+BESS'!$I$9,DC677*$B$4&gt;'SFV+BESS'!$I$7,DJ676&lt;$B$2*'SFV+BESS'!$I$9),$B$2*'SFV+BESS'!$I$9-DJ676,IF(AND(DC677&gt;0,DC677*$B$4+DJ676&lt;=$B$2*'SFV+BESS'!$I$9,DC677&gt;'SFV+BESS'!$I$7),'SFV+BESS'!$I$7,0))))</f>
        <v>0</v>
      </c>
      <c r="DE677" s="27">
        <f>IF(AND(DC677&lt;0,DJ676+DC677/$B$5&gt;$H$2,-DC677/'Carga-Descarga Año'!$B$5&lt;'SFV+BESS'!$I$7),DC677/$B$5,IF(AND(DC677&lt;0,DJ676+DC677/$B$5&gt;$H$2,-DC677/'Carga-Descarga Año'!$B$5&gt;'SFV+BESS'!$I$7),-'SFV+BESS'!$I$7,IF(AND(DC677&lt;0,DJ676+DC677/$B$5&lt;$H$2),-MIN('SFV+BESS'!$I$7,DJ676-$H$2),0)))</f>
        <v>0</v>
      </c>
      <c r="DF677" s="33"/>
      <c r="DG677" s="33">
        <f t="shared" si="810"/>
        <v>0</v>
      </c>
      <c r="DH677" s="27">
        <f t="shared" si="776"/>
        <v>0</v>
      </c>
      <c r="DI677" s="27">
        <f t="shared" si="777"/>
        <v>0</v>
      </c>
      <c r="DJ677" s="28">
        <f>IF((DJ676+DD677+DE677)&gt;=$B$2*'SFV+BESS'!$I$9, $B$2*'SFV+BESS'!$I$9, (DJ676+DD677+DE677))</f>
        <v>173.61249999999998</v>
      </c>
      <c r="DK677" s="110">
        <f t="shared" si="778"/>
        <v>0</v>
      </c>
      <c r="DP677" s="251"/>
      <c r="DQ677" s="41">
        <v>27.8333333333334</v>
      </c>
      <c r="DR677" s="33">
        <f t="shared" si="827"/>
        <v>0</v>
      </c>
      <c r="DS677" s="33">
        <f>Gen_Cons_Horario!B5791</f>
        <v>0</v>
      </c>
      <c r="DT677" s="35">
        <f t="shared" si="792"/>
        <v>0</v>
      </c>
      <c r="DU677" s="116">
        <f>IF(AND(DT677&gt;0,DT677*$B$4+EA676&lt;=$B$2*'SFV+BESS'!$I$9,DT677&lt;'SFV+BESS'!$I$7), DT677*$B$4, IF(AND(DT677&gt;0,DT677*$B$4+EA676&gt;$B$2*'SFV+BESS'!$I$9,DT677*$B$4&lt;'SFV+BESS'!$I$7),$B$2*'SFV+BESS'!$I$9-EA676,IF(AND(DT677&gt;0,DT677*$B$4+EA676&gt;$B$2*'SFV+BESS'!$I$9,DT677*$B$4&gt;'SFV+BESS'!$I$7,EA676&lt;$B$2*'SFV+BESS'!$I$9),$B$2*'SFV+BESS'!$I$9-EA676,IF(AND(DT677&gt;0,DT677*$B$4+EA676&lt;=$B$2*'SFV+BESS'!$I$9,DT677&gt;'SFV+BESS'!$I$7),'SFV+BESS'!$I$7,0))))</f>
        <v>0</v>
      </c>
      <c r="DV677" s="27">
        <f>IF(AND(DT677&lt;0,EA676+DT677/$B$5&gt;$H$2,-DT677/'Carga-Descarga Año'!$B$5&lt;'SFV+BESS'!$I$7),DT677/$B$5,IF(AND(DT677&lt;0,EA676+DT677/$B$5&gt;$H$2,-DT677/'Carga-Descarga Año'!$B$5&gt;'SFV+BESS'!$I$7),-'SFV+BESS'!$I$7,IF(AND(DT677&lt;0,EA676+DT677/$B$5&lt;$H$2),-MIN('SFV+BESS'!$I$7,EA676-$H$2),0)))</f>
        <v>0</v>
      </c>
      <c r="DW677" s="33"/>
      <c r="DX677" s="33">
        <f t="shared" si="811"/>
        <v>0</v>
      </c>
      <c r="DY677" s="27">
        <f t="shared" si="779"/>
        <v>0</v>
      </c>
      <c r="DZ677" s="27">
        <f t="shared" si="812"/>
        <v>0</v>
      </c>
      <c r="EA677" s="28">
        <f>IF((EA676+DU677+DV677)&gt;=$B$2*'SFV+BESS'!$I$9, $B$2*'SFV+BESS'!$I$9, (EA676+DU677+DV677))</f>
        <v>173.61249999999998</v>
      </c>
      <c r="EB677" s="110">
        <f t="shared" si="780"/>
        <v>0</v>
      </c>
      <c r="EG677" s="251"/>
      <c r="EH677" s="41">
        <v>27.8333333333334</v>
      </c>
      <c r="EI677" s="33">
        <f t="shared" si="828"/>
        <v>0</v>
      </c>
      <c r="EJ677" s="33">
        <f>Gen_Cons_Horario!B6535</f>
        <v>0</v>
      </c>
      <c r="EK677" s="35">
        <f t="shared" si="793"/>
        <v>0</v>
      </c>
      <c r="EL677" s="116">
        <f>IF(AND(EK677&gt;0,EK677*$B$4+ER676&lt;=$B$2*'SFV+BESS'!$I$9,EK677&lt;'SFV+BESS'!$I$7), EK677*$B$4, IF(AND(EK677&gt;0,EK677*$B$4+ER676&gt;$B$2*'SFV+BESS'!$I$9,EK677*$B$4&lt;'SFV+BESS'!$I$7),$B$2*'SFV+BESS'!$I$9-ER676,IF(AND(EK677&gt;0,EK677*$B$4+ER676&gt;$B$2*'SFV+BESS'!$I$9,EK677*$B$4&gt;'SFV+BESS'!$I$7,ER676&lt;$B$2*'SFV+BESS'!$I$9),$B$2*'SFV+BESS'!$I$9-ER676,IF(AND(EK677&gt;0,EK677*$B$4+ER676&lt;=$B$2*'SFV+BESS'!$I$9,EK677&gt;'SFV+BESS'!$I$7),'SFV+BESS'!$I$7,0))))</f>
        <v>0</v>
      </c>
      <c r="EM677" s="27">
        <f>IF(AND(EK677&lt;0,ER676+EK677/$B$5&gt;$H$2,-EK677/'Carga-Descarga Año'!$B$5&lt;'SFV+BESS'!$I$7),EK677/$B$5,IF(AND(EK677&lt;0,ER676+EK677/$B$5&gt;$H$2,-EK677/'Carga-Descarga Año'!$B$5&gt;'SFV+BESS'!$I$7),-'SFV+BESS'!$I$7,IF(AND(EK677&lt;0,ER676+EK677/$B$5&lt;$H$2),-MIN('SFV+BESS'!$I$7,ER676-$H$2),0)))</f>
        <v>0</v>
      </c>
      <c r="EN677" s="33"/>
      <c r="EO677" s="33">
        <f t="shared" si="813"/>
        <v>0</v>
      </c>
      <c r="EP677" s="27">
        <f t="shared" si="781"/>
        <v>0</v>
      </c>
      <c r="EQ677" s="27">
        <f t="shared" si="814"/>
        <v>0</v>
      </c>
      <c r="ER677" s="28">
        <f>IF((ER676+EL677+EM677)&gt;=$B$2*'SFV+BESS'!$I$9, $B$2*'SFV+BESS'!$I$9, (ER676+EL677+EM677))</f>
        <v>173.61249999999998</v>
      </c>
      <c r="ES677" s="110">
        <f t="shared" si="782"/>
        <v>0</v>
      </c>
      <c r="EX677" s="251"/>
      <c r="EY677" s="41">
        <v>27.8333333333334</v>
      </c>
      <c r="EZ677" s="33">
        <f t="shared" si="829"/>
        <v>0</v>
      </c>
      <c r="FA677" s="33">
        <f>Gen_Cons_Horario!B7255</f>
        <v>0</v>
      </c>
      <c r="FB677" s="35">
        <f t="shared" si="794"/>
        <v>0</v>
      </c>
      <c r="FC677" s="116">
        <f>IF(AND(FB677&gt;0,FB677*$B$4+FI676&lt;=$B$2*'SFV+BESS'!$I$9,FB677&lt;'SFV+BESS'!$I$7), FB677*$B$4, IF(AND(FB677&gt;0,FB677*$B$4+FI676&gt;$B$2*'SFV+BESS'!$I$9,FB677*$B$4&lt;'SFV+BESS'!$I$7),$B$2*'SFV+BESS'!$I$9-FI676,IF(AND(FB677&gt;0,FB677*$B$4+FI676&gt;$B$2*'SFV+BESS'!$I$9,FB677*$B$4&gt;'SFV+BESS'!$I$7,FI676&lt;$B$2*'SFV+BESS'!$I$9),$B$2*'SFV+BESS'!$I$9-FI676,IF(AND(FB677&gt;0,FB677*$B$4+FI676&lt;=$B$2*'SFV+BESS'!$I$9,FB677&gt;'SFV+BESS'!$I$7),'SFV+BESS'!$I$7,0))))</f>
        <v>0</v>
      </c>
      <c r="FD677" s="27">
        <f>IF(AND(FB677&lt;0,FI676+FB677/$B$5&gt;$H$2,-FB677/'Carga-Descarga Año'!$B$5&lt;'SFV+BESS'!$I$7),FB677/$B$5,IF(AND(FB677&lt;0,FI676+FB677/$B$5&gt;$H$2,-FB677/'Carga-Descarga Año'!$B$5&gt;'SFV+BESS'!$I$7),-'SFV+BESS'!$I$7,IF(AND(FB677&lt;0,FI676+FB677/$B$5&lt;$H$2),-MIN('SFV+BESS'!$I$7,FI676-$H$2),0)))</f>
        <v>0</v>
      </c>
      <c r="FE677" s="33"/>
      <c r="FF677" s="33">
        <f t="shared" si="815"/>
        <v>0</v>
      </c>
      <c r="FG677" s="27">
        <f t="shared" si="783"/>
        <v>0</v>
      </c>
      <c r="FH677" s="27">
        <f t="shared" si="816"/>
        <v>0</v>
      </c>
      <c r="FI677" s="28">
        <f>IF((FI676+FC677+FD677)&gt;=$B$2*'SFV+BESS'!$I$9, $B$2*'SFV+BESS'!$I$9, (FI676+FC677+FD677))</f>
        <v>173.61249999999998</v>
      </c>
      <c r="FJ677" s="110">
        <f t="shared" si="784"/>
        <v>0</v>
      </c>
      <c r="FO677" s="251"/>
      <c r="FP677" s="41">
        <v>27.8333333333334</v>
      </c>
      <c r="FQ677" s="33">
        <f t="shared" si="830"/>
        <v>1.3017977917689063</v>
      </c>
      <c r="FR677" s="33">
        <f>Gen_Cons_Horario!B7999</f>
        <v>0</v>
      </c>
      <c r="FS677" s="35">
        <f t="shared" si="795"/>
        <v>1.3017977917689063</v>
      </c>
      <c r="FT677" s="116">
        <f>IF(AND(FS677&gt;0,FS677*$B$4+FZ676&lt;=$B$2*'SFV+BESS'!$I$9,FS677&lt;'SFV+BESS'!$I$7), FS677*$B$4, IF(AND(FS677&gt;0,FS677*$B$4+FZ676&gt;$B$2*'SFV+BESS'!$I$9,FS677*$B$4&lt;'SFV+BESS'!$I$7),$B$2*'SFV+BESS'!$I$9-FZ676,IF(AND(FS677&gt;0,FS677*$B$4+FZ676&gt;$B$2*'SFV+BESS'!$I$9,FS677*$B$4&gt;'SFV+BESS'!$I$7,FZ676&lt;$B$2*'SFV+BESS'!$I$9),$B$2*'SFV+BESS'!$I$9-FZ676,IF(AND(FS677&gt;0,FS677*$B$4+FZ676&lt;=$B$2*'SFV+BESS'!$I$9,FS677&gt;'SFV+BESS'!$I$7),'SFV+BESS'!$I$7,0))))</f>
        <v>0</v>
      </c>
      <c r="FU677" s="27">
        <f>IF(AND(FS677&lt;0,FZ676+FS677/$B$5&gt;$H$2,-FS677/'Carga-Descarga Año'!$B$5&lt;'SFV+BESS'!$I$7),FS677/$B$5,IF(AND(FS677&lt;0,FZ676+FS677/$B$5&gt;$H$2,-FS677/'Carga-Descarga Año'!$B$5&gt;'SFV+BESS'!$I$7),-'SFV+BESS'!$I$7,IF(AND(FS677&lt;0,FZ676+FS677/$B$5&lt;$H$2),-MIN('SFV+BESS'!$I$7,FZ676-$H$2),0)))</f>
        <v>0</v>
      </c>
      <c r="FV677" s="33"/>
      <c r="FW677" s="33">
        <f t="shared" si="817"/>
        <v>0</v>
      </c>
      <c r="FX677" s="27">
        <f t="shared" si="785"/>
        <v>0</v>
      </c>
      <c r="FY677" s="27">
        <f t="shared" si="818"/>
        <v>0</v>
      </c>
      <c r="FZ677" s="28">
        <f>IF((FZ676+FT677+FU677)&gt;=$B$2*'SFV+BESS'!$I$9, $B$2*'SFV+BESS'!$I$9, (FZ676+FT677+FU677))</f>
        <v>173.61249999999998</v>
      </c>
      <c r="GA677" s="110">
        <f t="shared" si="786"/>
        <v>1.3017977917689063</v>
      </c>
      <c r="GF677" s="251"/>
      <c r="GG677" s="41">
        <v>27.8333333333334</v>
      </c>
      <c r="GH677" s="33">
        <f t="shared" si="831"/>
        <v>19.953413277256026</v>
      </c>
      <c r="GI677" s="33">
        <f>Gen_Cons_Horario!B8719</f>
        <v>0</v>
      </c>
      <c r="GJ677" s="35">
        <f t="shared" si="801"/>
        <v>19.953413277256026</v>
      </c>
      <c r="GK677" s="116">
        <f>IF(AND(GJ677&gt;0,GJ677*$B$4+GQ676&lt;=$B$2*'SFV+BESS'!$I$9,GJ677&lt;'SFV+BESS'!$I$7), GJ677*$B$4, IF(AND(GJ677&gt;0,GJ677*$B$4+GQ676&gt;$B$2*'SFV+BESS'!$I$9,GJ677*$B$4&lt;'SFV+BESS'!$I$7),$B$2*'SFV+BESS'!$I$9-GQ676,IF(AND(GJ677&gt;0,GJ677*$B$4+GQ676&gt;$B$2*'SFV+BESS'!$I$9,GJ677*$B$4&gt;'SFV+BESS'!$I$7,GQ676&lt;$B$2*'SFV+BESS'!$I$9),$B$2*'SFV+BESS'!$I$9-GQ676,IF(AND(GJ677&gt;0,GJ677*$B$4+GQ676&lt;=$B$2*'SFV+BESS'!$I$9,GJ677&gt;'SFV+BESS'!$I$7),'SFV+BESS'!$I$7,0))))</f>
        <v>0</v>
      </c>
      <c r="GL677" s="27">
        <f>IF(AND(GJ677&lt;0,GQ676+GJ677/$B$5&gt;$H$2,-GJ677/'Carga-Descarga Año'!$B$5&lt;'SFV+BESS'!$I$7),GJ677/$B$5,IF(AND(GJ677&lt;0,GQ676+GJ677/$B$5&gt;$H$2,-GJ677/'Carga-Descarga Año'!$B$5&gt;'SFV+BESS'!$I$7),-'SFV+BESS'!$I$7,IF(AND(GJ677&lt;0,GQ676+GJ677/$B$5&lt;$H$2),-MIN('SFV+BESS'!$I$7,GQ676-$H$2),0)))</f>
        <v>0</v>
      </c>
      <c r="GM677" s="33"/>
      <c r="GN677" s="33">
        <f t="shared" si="819"/>
        <v>0</v>
      </c>
      <c r="GO677" s="27">
        <f t="shared" si="787"/>
        <v>0</v>
      </c>
      <c r="GP677" s="27">
        <f t="shared" si="820"/>
        <v>0</v>
      </c>
      <c r="GQ677" s="28">
        <f>IF((GQ676+GK677+GL677)&gt;=$B$2*'SFV+BESS'!$I$9, $B$2*'SFV+BESS'!$I$9, (GQ676+GK677+GL677))</f>
        <v>173.61249999999998</v>
      </c>
      <c r="GR677" s="110">
        <f t="shared" si="788"/>
        <v>19.953413277256026</v>
      </c>
    </row>
    <row r="678" spans="1:200">
      <c r="A678" s="249"/>
      <c r="B678" s="41">
        <v>27.875</v>
      </c>
      <c r="C678" s="38">
        <f t="shared" si="802"/>
        <v>0</v>
      </c>
      <c r="D678" s="2">
        <f>Gen_Cons_Horario!B704</f>
        <v>0</v>
      </c>
      <c r="E678" s="140">
        <f t="shared" si="760"/>
        <v>0</v>
      </c>
      <c r="F678" s="116">
        <f>IF(AND(E678&gt;0,E678*$B$4+L677&lt;=$B$2*'SFV+BESS'!$I$9,E678&lt;'SFV+BESS'!$I$7), E678*$B$4, IF(AND(E678&gt;0,E678*$B$4+L677&gt;$B$2*'SFV+BESS'!$I$9,E678*$B$4&lt;'SFV+BESS'!$I$7),$B$2*'SFV+BESS'!$I$9-L677,IF(AND(E678&gt;0,E678*$B$4+L677&gt;$B$2*'SFV+BESS'!$I$9,E678*$B$4&gt;'SFV+BESS'!$I$7,L677&lt;$B$2*'SFV+BESS'!$I$9),$B$2*'SFV+BESS'!$I$9-L677,IF(AND(E678&gt;0,E678*$B$4+L677&lt;=$B$2*'SFV+BESS'!$I$9,E678&gt;'SFV+BESS'!$I$7),'SFV+BESS'!$I$7,0))))</f>
        <v>0</v>
      </c>
      <c r="G678" s="27">
        <f>IF(AND(E678&lt;0,L677+E678/$B$5&gt;$H$2,-E678/'Carga-Descarga Año'!$B$5&lt;'SFV+BESS'!$I$7),E678/$B$5,IF(AND(E678&lt;0,L677+E678/$B$5&gt;$H$2,-E678/'Carga-Descarga Año'!$B$5&gt;'SFV+BESS'!$I$7),-'SFV+BESS'!$I$7,IF(AND(E678&lt;0,L677+E678/$B$5&lt;$H$2),-MIN('SFV+BESS'!$I$7,L677-$H$2),0)))</f>
        <v>0</v>
      </c>
      <c r="I678" s="38">
        <f t="shared" si="761"/>
        <v>0</v>
      </c>
      <c r="J678" s="27">
        <f t="shared" si="763"/>
        <v>0</v>
      </c>
      <c r="K678" s="27">
        <f t="shared" si="762"/>
        <v>0</v>
      </c>
      <c r="L678" s="28">
        <f>IF((L677+F678+G678)&gt;=$B$2*'SFV+BESS'!$I$9, $B$2*'SFV+BESS'!$I$9, (L677+F678+G678))</f>
        <v>173.61249999999998</v>
      </c>
      <c r="M678" s="110">
        <f t="shared" si="764"/>
        <v>0</v>
      </c>
      <c r="R678" s="251"/>
      <c r="S678" s="41">
        <v>27.875</v>
      </c>
      <c r="T678" s="2">
        <f t="shared" si="821"/>
        <v>0</v>
      </c>
      <c r="U678" s="2">
        <f>Gen_Cons_Horario!B1448</f>
        <v>0</v>
      </c>
      <c r="V678" s="35">
        <f t="shared" si="796"/>
        <v>0</v>
      </c>
      <c r="W678" s="116">
        <f>IF(AND(V678&gt;0,V678*$B$4+AC677&lt;=$B$2*'SFV+BESS'!$I$9,V678&lt;'SFV+BESS'!$I$7), V678*$B$4, IF(AND(V678&gt;0,V678*$B$4+AC677&gt;$B$2*'SFV+BESS'!$I$9,V678*$B$4&lt;'SFV+BESS'!$I$7),$B$2*'SFV+BESS'!$I$9-AC677,IF(AND(V678&gt;0,V678*$B$4+AC677&gt;$B$2*'SFV+BESS'!$I$9,V678*$B$4&gt;'SFV+BESS'!$I$7,AC677&lt;$B$2*'SFV+BESS'!$I$9),$B$2*'SFV+BESS'!$I$9-AC677,IF(AND(V678&gt;0,V678*$B$4+AC677&lt;=$B$2*'SFV+BESS'!$I$9,V678&gt;'SFV+BESS'!$I$7),'SFV+BESS'!$I$7,0))))</f>
        <v>0</v>
      </c>
      <c r="X678" s="27">
        <f>IF(AND(V678&lt;0,AC677+V678/$B$5&gt;$H$2,-V678/'Carga-Descarga Año'!$B$5&lt;'SFV+BESS'!$I$7),V678/$B$5,IF(AND(V678&lt;0,AC677+V678/$B$5&gt;$H$2,-V678/'Carga-Descarga Año'!$B$5&gt;'SFV+BESS'!$I$7),-'SFV+BESS'!$I$7,IF(AND(V678&lt;0,AC677+V678/$B$5&lt;$H$2),-MIN('SFV+BESS'!$I$7,AC677-$H$2),0)))</f>
        <v>0</v>
      </c>
      <c r="Z678" s="33">
        <f t="shared" si="790"/>
        <v>0</v>
      </c>
      <c r="AA678" s="27">
        <f t="shared" si="765"/>
        <v>0</v>
      </c>
      <c r="AB678" s="27">
        <f t="shared" si="789"/>
        <v>0</v>
      </c>
      <c r="AC678" s="28">
        <f>IF((AC677+W678+X678)&gt;=$B$2*'SFV+BESS'!$I$9, $B$2*'SFV+BESS'!$I$9, (AC677+W678+X678))</f>
        <v>173.61249999999998</v>
      </c>
      <c r="AD678" s="110">
        <f t="shared" si="766"/>
        <v>0</v>
      </c>
      <c r="AI678" s="251"/>
      <c r="AJ678" s="41">
        <v>27.875</v>
      </c>
      <c r="AK678" s="52">
        <f t="shared" si="822"/>
        <v>0</v>
      </c>
      <c r="AL678" s="33">
        <f>Gen_Cons_Horario!B2120</f>
        <v>0</v>
      </c>
      <c r="AM678" s="35">
        <f t="shared" si="797"/>
        <v>0</v>
      </c>
      <c r="AN678" s="116">
        <f>IF(AND(AM678&gt;0,AM678*$B$4+AT677&lt;=$B$2*'SFV+BESS'!$I$9,AM678&lt;'SFV+BESS'!$I$7), AM678*$B$4, IF(AND(AM678&gt;0,AM678*$B$4+AT677&gt;$B$2*'SFV+BESS'!$I$9,AM678*$B$4&lt;'SFV+BESS'!$I$7),$B$2*'SFV+BESS'!$I$9-AT677,IF(AND(AM678&gt;0,AM678*$B$4+AT677&gt;$B$2*'SFV+BESS'!$I$9,AM678*$B$4&gt;'SFV+BESS'!$I$7,AT677&lt;$B$2*'SFV+BESS'!$I$9),$B$2*'SFV+BESS'!$I$9-AT677,IF(AND(AM678&gt;0,AM678*$B$4+AT677&lt;=$B$2*'SFV+BESS'!$I$9,AM678&gt;'SFV+BESS'!$I$7),'SFV+BESS'!$I$7,0))))</f>
        <v>0</v>
      </c>
      <c r="AO678" s="27">
        <f>IF(AND(AM678&lt;0,AT677+AM678/$B$5&gt;$H$2,-AM678/'Carga-Descarga Año'!$B$5&lt;'SFV+BESS'!$I$7),AM678/$B$5,IF(AND(AM678&lt;0,AT677+AM678/$B$5&gt;$H$2,-AM678/'Carga-Descarga Año'!$B$5&gt;'SFV+BESS'!$I$7),-'SFV+BESS'!$I$7,IF(AND(AM678&lt;0,AT677+AM678/$B$5&lt;$H$2),-MIN('SFV+BESS'!$I$7,AT677-$H$2),0)))</f>
        <v>0</v>
      </c>
      <c r="AP678" s="33"/>
      <c r="AQ678" s="33">
        <f t="shared" si="803"/>
        <v>0</v>
      </c>
      <c r="AR678" s="27">
        <f t="shared" si="767"/>
        <v>0</v>
      </c>
      <c r="AS678" s="27">
        <f t="shared" si="804"/>
        <v>0</v>
      </c>
      <c r="AT678" s="28">
        <f>IF((AT677+AN678+AO678)&gt;=$B$2*'SFV+BESS'!$I$9, $B$2*'SFV+BESS'!$I$9, (AT677+AN678+AO678))</f>
        <v>173.61249999999998</v>
      </c>
      <c r="AU678" s="110">
        <f t="shared" si="768"/>
        <v>0</v>
      </c>
      <c r="AZ678" s="251"/>
      <c r="BA678" s="41">
        <v>27.875</v>
      </c>
      <c r="BB678" s="33">
        <f t="shared" si="823"/>
        <v>0</v>
      </c>
      <c r="BC678" s="33">
        <f>Gen_Cons_Horario!B2864</f>
        <v>0</v>
      </c>
      <c r="BD678" s="35">
        <f t="shared" si="798"/>
        <v>0</v>
      </c>
      <c r="BE678" s="116">
        <f>IF(AND(BD678&gt;0,BD678*$B$4+BK677&lt;=$B$2*'SFV+BESS'!$I$9,BD678&lt;'SFV+BESS'!$I$7), BD678*$B$4, IF(AND(BD678&gt;0,BD678*$B$4+BK677&gt;$B$2*'SFV+BESS'!$I$9,BD678*$B$4&lt;'SFV+BESS'!$I$7),$B$2*'SFV+BESS'!$I$9-BK677,IF(AND(BD678&gt;0,BD678*$B$4+BK677&gt;$B$2*'SFV+BESS'!$I$9,BD678*$B$4&gt;'SFV+BESS'!$I$7,BK677&lt;$B$2*'SFV+BESS'!$I$9),$B$2*'SFV+BESS'!$I$9-BK677,IF(AND(BD678&gt;0,BD678*$B$4+BK677&lt;=$B$2*'SFV+BESS'!$I$9,BD678&gt;'SFV+BESS'!$I$7),'SFV+BESS'!$I$7,0))))</f>
        <v>0</v>
      </c>
      <c r="BF678" s="27">
        <f>IF(AND(BD678&lt;0,BK677+BD678/$B$5&gt;$H$2,-BD678/'Carga-Descarga Año'!$B$5&lt;'SFV+BESS'!$I$7),BD678/$B$5,IF(AND(BD678&lt;0,BK677+BD678/$B$5&gt;$H$2,-BD678/'Carga-Descarga Año'!$B$5&gt;'SFV+BESS'!$I$7),-'SFV+BESS'!$I$7,IF(AND(BD678&lt;0,BK677+BD678/$B$5&lt;$H$2),-MIN('SFV+BESS'!$I$7,BK677-$H$2),0)))</f>
        <v>0</v>
      </c>
      <c r="BG678" s="33"/>
      <c r="BH678" s="33">
        <f t="shared" si="805"/>
        <v>0</v>
      </c>
      <c r="BI678" s="27">
        <f t="shared" si="769"/>
        <v>0</v>
      </c>
      <c r="BJ678" s="27">
        <f t="shared" si="806"/>
        <v>0</v>
      </c>
      <c r="BK678" s="28">
        <f>IF((BK677+BE678+BF678)&gt;=$B$2*'SFV+BESS'!$I$9, $B$2*'SFV+BESS'!$I$9, (BK677+BE678+BF678))</f>
        <v>173.61249999999998</v>
      </c>
      <c r="BL678" s="110">
        <f t="shared" si="770"/>
        <v>0</v>
      </c>
      <c r="BQ678" s="251"/>
      <c r="BR678" s="41">
        <v>27.875</v>
      </c>
      <c r="BS678" s="33">
        <f t="shared" si="824"/>
        <v>0</v>
      </c>
      <c r="BT678" s="33">
        <f>Gen_Cons_Horario!B3584</f>
        <v>0</v>
      </c>
      <c r="BU678" s="35">
        <f t="shared" si="799"/>
        <v>0</v>
      </c>
      <c r="BV678" s="116">
        <f>IF(AND(BU678&gt;0,BU678*$B$4+CB677&lt;=$B$2*'SFV+BESS'!$I$9,BU678&lt;'SFV+BESS'!$I$7), BU678*$B$4, IF(AND(BU678&gt;0,BU678*$B$4+CB677&gt;$B$2*'SFV+BESS'!$I$9,BU678*$B$4&lt;'SFV+BESS'!$I$7),$B$2*'SFV+BESS'!$I$9-CB677,IF(AND(BU678&gt;0,BU678*$B$4+CB677&gt;$B$2*'SFV+BESS'!$I$9,BU678*$B$4&gt;'SFV+BESS'!$I$7,CB677&lt;$B$2*'SFV+BESS'!$I$9),$B$2*'SFV+BESS'!$I$9-CB677,IF(AND(BU678&gt;0,BU678*$B$4+CB677&lt;=$B$2*'SFV+BESS'!$I$9,BU678&gt;'SFV+BESS'!$I$7),'SFV+BESS'!$I$7,0))))</f>
        <v>0</v>
      </c>
      <c r="BW678" s="27">
        <f>IF(AND(BU678&lt;0,CB677+BU678/$B$5&gt;$H$2,-BU678/'Carga-Descarga Año'!$B$5&lt;'SFV+BESS'!$I$7),BU678/$B$5,IF(AND(BU678&lt;0,CB677+BU678/$B$5&gt;$H$2,-BU678/'Carga-Descarga Año'!$B$5&gt;'SFV+BESS'!$I$7),-'SFV+BESS'!$I$7,IF(AND(BU678&lt;0,CB677+BU678/$B$5&lt;$H$2),-MIN('SFV+BESS'!$I$7,CB677-$H$2),0)))</f>
        <v>0</v>
      </c>
      <c r="BX678" s="33"/>
      <c r="BY678" s="33">
        <f t="shared" si="807"/>
        <v>0</v>
      </c>
      <c r="BZ678" s="27">
        <f t="shared" si="771"/>
        <v>0</v>
      </c>
      <c r="CA678" s="27">
        <f t="shared" si="772"/>
        <v>0</v>
      </c>
      <c r="CB678" s="28">
        <f>IF((CB677+BV678+BW678)&gt;=$B$2*'SFV+BESS'!$I$9, $B$2*'SFV+BESS'!$I$9, (CB677+BV678+BW678))</f>
        <v>173.61249999999998</v>
      </c>
      <c r="CC678" s="110">
        <f t="shared" si="773"/>
        <v>0</v>
      </c>
      <c r="CH678" s="251"/>
      <c r="CI678" s="41">
        <v>27.875</v>
      </c>
      <c r="CJ678" s="33">
        <f t="shared" si="825"/>
        <v>0</v>
      </c>
      <c r="CK678" s="33">
        <f>Gen_Cons_Horario!B4328</f>
        <v>0</v>
      </c>
      <c r="CL678" s="35">
        <f t="shared" si="800"/>
        <v>0</v>
      </c>
      <c r="CM678" s="116">
        <f>IF(AND(CL678&gt;0,CL678*$B$4+CS677&lt;=$B$2*'SFV+BESS'!$I$9,CL678&lt;'SFV+BESS'!$I$7), CL678*$B$4, IF(AND(CL678&gt;0,CL678*$B$4+CS677&gt;$B$2*'SFV+BESS'!$I$9,CL678*$B$4&lt;'SFV+BESS'!$I$7),$B$2*'SFV+BESS'!$I$9-CS677,IF(AND(CL678&gt;0,CL678*$B$4+CS677&gt;$B$2*'SFV+BESS'!$I$9,CL678*$B$4&gt;'SFV+BESS'!$I$7,CS677&lt;$B$2*'SFV+BESS'!$I$9),$B$2*'SFV+BESS'!$I$9-CS677,IF(AND(CL678&gt;0,CL678*$B$4+CS677&lt;=$B$2*'SFV+BESS'!$I$9,CL678&gt;'SFV+BESS'!$I$7),'SFV+BESS'!$I$7,0))))</f>
        <v>0</v>
      </c>
      <c r="CN678" s="27">
        <f>IF(AND(CL678&lt;0,CS677+CL678/$B$5&gt;$H$2,-CL678/'Carga-Descarga Año'!$B$5&lt;'SFV+BESS'!$I$7),CL678/$B$5,IF(AND(CL678&lt;0,CS677+CL678/$B$5&gt;$H$2,-CL678/'Carga-Descarga Año'!$B$5&gt;'SFV+BESS'!$I$7),-'SFV+BESS'!$I$7,IF(AND(CL678&lt;0,CS677+CL678/$B$5&lt;$H$2),-MIN('SFV+BESS'!$I$7,CS677-$H$2),0)))</f>
        <v>0</v>
      </c>
      <c r="CO678" s="33"/>
      <c r="CP678" s="33">
        <f t="shared" si="808"/>
        <v>0</v>
      </c>
      <c r="CQ678" s="27">
        <f t="shared" si="774"/>
        <v>0</v>
      </c>
      <c r="CR678" s="27">
        <f t="shared" si="809"/>
        <v>0</v>
      </c>
      <c r="CS678" s="28">
        <f>IF((CS677+CM678+CN678)&gt;=$B$2*'SFV+BESS'!$I$9, $B$2*'SFV+BESS'!$I$9, (CS677+CM678+CN678))</f>
        <v>173.61249999999998</v>
      </c>
      <c r="CT678" s="110">
        <f t="shared" si="775"/>
        <v>0</v>
      </c>
      <c r="CY678" s="251"/>
      <c r="CZ678" s="41">
        <v>27.875</v>
      </c>
      <c r="DA678" s="33">
        <f t="shared" si="826"/>
        <v>0</v>
      </c>
      <c r="DB678" s="33">
        <f>Gen_Cons_Horario!B5048</f>
        <v>0</v>
      </c>
      <c r="DC678" s="35">
        <f t="shared" si="791"/>
        <v>0</v>
      </c>
      <c r="DD678" s="116">
        <f>IF(AND(DC678&gt;0,DC678*$B$4+DJ677&lt;=$B$2*'SFV+BESS'!$I$9,DC678&lt;'SFV+BESS'!$I$7), DC678*$B$4, IF(AND(DC678&gt;0,DC678*$B$4+DJ677&gt;$B$2*'SFV+BESS'!$I$9,DC678*$B$4&lt;'SFV+BESS'!$I$7),$B$2*'SFV+BESS'!$I$9-DJ677,IF(AND(DC678&gt;0,DC678*$B$4+DJ677&gt;$B$2*'SFV+BESS'!$I$9,DC678*$B$4&gt;'SFV+BESS'!$I$7,DJ677&lt;$B$2*'SFV+BESS'!$I$9),$B$2*'SFV+BESS'!$I$9-DJ677,IF(AND(DC678&gt;0,DC678*$B$4+DJ677&lt;=$B$2*'SFV+BESS'!$I$9,DC678&gt;'SFV+BESS'!$I$7),'SFV+BESS'!$I$7,0))))</f>
        <v>0</v>
      </c>
      <c r="DE678" s="27">
        <f>IF(AND(DC678&lt;0,DJ677+DC678/$B$5&gt;$H$2,-DC678/'Carga-Descarga Año'!$B$5&lt;'SFV+BESS'!$I$7),DC678/$B$5,IF(AND(DC678&lt;0,DJ677+DC678/$B$5&gt;$H$2,-DC678/'Carga-Descarga Año'!$B$5&gt;'SFV+BESS'!$I$7),-'SFV+BESS'!$I$7,IF(AND(DC678&lt;0,DJ677+DC678/$B$5&lt;$H$2),-MIN('SFV+BESS'!$I$7,DJ677-$H$2),0)))</f>
        <v>0</v>
      </c>
      <c r="DF678" s="33"/>
      <c r="DG678" s="33">
        <f t="shared" si="810"/>
        <v>0</v>
      </c>
      <c r="DH678" s="27">
        <f t="shared" si="776"/>
        <v>0</v>
      </c>
      <c r="DI678" s="27">
        <f t="shared" si="777"/>
        <v>0</v>
      </c>
      <c r="DJ678" s="28">
        <f>IF((DJ677+DD678+DE678)&gt;=$B$2*'SFV+BESS'!$I$9, $B$2*'SFV+BESS'!$I$9, (DJ677+DD678+DE678))</f>
        <v>173.61249999999998</v>
      </c>
      <c r="DK678" s="110">
        <f t="shared" si="778"/>
        <v>0</v>
      </c>
      <c r="DP678" s="251"/>
      <c r="DQ678" s="41">
        <v>27.875</v>
      </c>
      <c r="DR678" s="33">
        <f t="shared" si="827"/>
        <v>0</v>
      </c>
      <c r="DS678" s="33">
        <f>Gen_Cons_Horario!B5792</f>
        <v>0</v>
      </c>
      <c r="DT678" s="35">
        <f t="shared" si="792"/>
        <v>0</v>
      </c>
      <c r="DU678" s="116">
        <f>IF(AND(DT678&gt;0,DT678*$B$4+EA677&lt;=$B$2*'SFV+BESS'!$I$9,DT678&lt;'SFV+BESS'!$I$7), DT678*$B$4, IF(AND(DT678&gt;0,DT678*$B$4+EA677&gt;$B$2*'SFV+BESS'!$I$9,DT678*$B$4&lt;'SFV+BESS'!$I$7),$B$2*'SFV+BESS'!$I$9-EA677,IF(AND(DT678&gt;0,DT678*$B$4+EA677&gt;$B$2*'SFV+BESS'!$I$9,DT678*$B$4&gt;'SFV+BESS'!$I$7,EA677&lt;$B$2*'SFV+BESS'!$I$9),$B$2*'SFV+BESS'!$I$9-EA677,IF(AND(DT678&gt;0,DT678*$B$4+EA677&lt;=$B$2*'SFV+BESS'!$I$9,DT678&gt;'SFV+BESS'!$I$7),'SFV+BESS'!$I$7,0))))</f>
        <v>0</v>
      </c>
      <c r="DV678" s="27">
        <f>IF(AND(DT678&lt;0,EA677+DT678/$B$5&gt;$H$2,-DT678/'Carga-Descarga Año'!$B$5&lt;'SFV+BESS'!$I$7),DT678/$B$5,IF(AND(DT678&lt;0,EA677+DT678/$B$5&gt;$H$2,-DT678/'Carga-Descarga Año'!$B$5&gt;'SFV+BESS'!$I$7),-'SFV+BESS'!$I$7,IF(AND(DT678&lt;0,EA677+DT678/$B$5&lt;$H$2),-MIN('SFV+BESS'!$I$7,EA677-$H$2),0)))</f>
        <v>0</v>
      </c>
      <c r="DW678" s="33"/>
      <c r="DX678" s="33">
        <f t="shared" si="811"/>
        <v>0</v>
      </c>
      <c r="DY678" s="27">
        <f t="shared" si="779"/>
        <v>0</v>
      </c>
      <c r="DZ678" s="27">
        <f t="shared" si="812"/>
        <v>0</v>
      </c>
      <c r="EA678" s="28">
        <f>IF((EA677+DU678+DV678)&gt;=$B$2*'SFV+BESS'!$I$9, $B$2*'SFV+BESS'!$I$9, (EA677+DU678+DV678))</f>
        <v>173.61249999999998</v>
      </c>
      <c r="EB678" s="110">
        <f t="shared" si="780"/>
        <v>0</v>
      </c>
      <c r="EG678" s="251"/>
      <c r="EH678" s="41">
        <v>27.875</v>
      </c>
      <c r="EI678" s="33">
        <f t="shared" si="828"/>
        <v>0</v>
      </c>
      <c r="EJ678" s="33">
        <f>Gen_Cons_Horario!B6536</f>
        <v>0</v>
      </c>
      <c r="EK678" s="35">
        <f t="shared" si="793"/>
        <v>0</v>
      </c>
      <c r="EL678" s="116">
        <f>IF(AND(EK678&gt;0,EK678*$B$4+ER677&lt;=$B$2*'SFV+BESS'!$I$9,EK678&lt;'SFV+BESS'!$I$7), EK678*$B$4, IF(AND(EK678&gt;0,EK678*$B$4+ER677&gt;$B$2*'SFV+BESS'!$I$9,EK678*$B$4&lt;'SFV+BESS'!$I$7),$B$2*'SFV+BESS'!$I$9-ER677,IF(AND(EK678&gt;0,EK678*$B$4+ER677&gt;$B$2*'SFV+BESS'!$I$9,EK678*$B$4&gt;'SFV+BESS'!$I$7,ER677&lt;$B$2*'SFV+BESS'!$I$9),$B$2*'SFV+BESS'!$I$9-ER677,IF(AND(EK678&gt;0,EK678*$B$4+ER677&lt;=$B$2*'SFV+BESS'!$I$9,EK678&gt;'SFV+BESS'!$I$7),'SFV+BESS'!$I$7,0))))</f>
        <v>0</v>
      </c>
      <c r="EM678" s="27">
        <f>IF(AND(EK678&lt;0,ER677+EK678/$B$5&gt;$H$2,-EK678/'Carga-Descarga Año'!$B$5&lt;'SFV+BESS'!$I$7),EK678/$B$5,IF(AND(EK678&lt;0,ER677+EK678/$B$5&gt;$H$2,-EK678/'Carga-Descarga Año'!$B$5&gt;'SFV+BESS'!$I$7),-'SFV+BESS'!$I$7,IF(AND(EK678&lt;0,ER677+EK678/$B$5&lt;$H$2),-MIN('SFV+BESS'!$I$7,ER677-$H$2),0)))</f>
        <v>0</v>
      </c>
      <c r="EN678" s="33"/>
      <c r="EO678" s="33">
        <f t="shared" si="813"/>
        <v>0</v>
      </c>
      <c r="EP678" s="27">
        <f t="shared" si="781"/>
        <v>0</v>
      </c>
      <c r="EQ678" s="27">
        <f t="shared" si="814"/>
        <v>0</v>
      </c>
      <c r="ER678" s="28">
        <f>IF((ER677+EL678+EM678)&gt;=$B$2*'SFV+BESS'!$I$9, $B$2*'SFV+BESS'!$I$9, (ER677+EL678+EM678))</f>
        <v>173.61249999999998</v>
      </c>
      <c r="ES678" s="110">
        <f t="shared" si="782"/>
        <v>0</v>
      </c>
      <c r="EX678" s="251"/>
      <c r="EY678" s="41">
        <v>27.875</v>
      </c>
      <c r="EZ678" s="33">
        <f t="shared" si="829"/>
        <v>0</v>
      </c>
      <c r="FA678" s="33">
        <f>Gen_Cons_Horario!B7256</f>
        <v>0</v>
      </c>
      <c r="FB678" s="35">
        <f t="shared" si="794"/>
        <v>0</v>
      </c>
      <c r="FC678" s="116">
        <f>IF(AND(FB678&gt;0,FB678*$B$4+FI677&lt;=$B$2*'SFV+BESS'!$I$9,FB678&lt;'SFV+BESS'!$I$7), FB678*$B$4, IF(AND(FB678&gt;0,FB678*$B$4+FI677&gt;$B$2*'SFV+BESS'!$I$9,FB678*$B$4&lt;'SFV+BESS'!$I$7),$B$2*'SFV+BESS'!$I$9-FI677,IF(AND(FB678&gt;0,FB678*$B$4+FI677&gt;$B$2*'SFV+BESS'!$I$9,FB678*$B$4&gt;'SFV+BESS'!$I$7,FI677&lt;$B$2*'SFV+BESS'!$I$9),$B$2*'SFV+BESS'!$I$9-FI677,IF(AND(FB678&gt;0,FB678*$B$4+FI677&lt;=$B$2*'SFV+BESS'!$I$9,FB678&gt;'SFV+BESS'!$I$7),'SFV+BESS'!$I$7,0))))</f>
        <v>0</v>
      </c>
      <c r="FD678" s="27">
        <f>IF(AND(FB678&lt;0,FI677+FB678/$B$5&gt;$H$2,-FB678/'Carga-Descarga Año'!$B$5&lt;'SFV+BESS'!$I$7),FB678/$B$5,IF(AND(FB678&lt;0,FI677+FB678/$B$5&gt;$H$2,-FB678/'Carga-Descarga Año'!$B$5&gt;'SFV+BESS'!$I$7),-'SFV+BESS'!$I$7,IF(AND(FB678&lt;0,FI677+FB678/$B$5&lt;$H$2),-MIN('SFV+BESS'!$I$7,FI677-$H$2),0)))</f>
        <v>0</v>
      </c>
      <c r="FE678" s="33"/>
      <c r="FF678" s="33">
        <f t="shared" si="815"/>
        <v>0</v>
      </c>
      <c r="FG678" s="27">
        <f t="shared" si="783"/>
        <v>0</v>
      </c>
      <c r="FH678" s="27">
        <f t="shared" si="816"/>
        <v>0</v>
      </c>
      <c r="FI678" s="28">
        <f>IF((FI677+FC678+FD678)&gt;=$B$2*'SFV+BESS'!$I$9, $B$2*'SFV+BESS'!$I$9, (FI677+FC678+FD678))</f>
        <v>173.61249999999998</v>
      </c>
      <c r="FJ678" s="110">
        <f t="shared" si="784"/>
        <v>0</v>
      </c>
      <c r="FO678" s="251"/>
      <c r="FP678" s="41">
        <v>27.875</v>
      </c>
      <c r="FQ678" s="33">
        <f t="shared" si="830"/>
        <v>0</v>
      </c>
      <c r="FR678" s="33">
        <f>Gen_Cons_Horario!B8000</f>
        <v>0</v>
      </c>
      <c r="FS678" s="35">
        <f t="shared" si="795"/>
        <v>0</v>
      </c>
      <c r="FT678" s="116">
        <f>IF(AND(FS678&gt;0,FS678*$B$4+FZ677&lt;=$B$2*'SFV+BESS'!$I$9,FS678&lt;'SFV+BESS'!$I$7), FS678*$B$4, IF(AND(FS678&gt;0,FS678*$B$4+FZ677&gt;$B$2*'SFV+BESS'!$I$9,FS678*$B$4&lt;'SFV+BESS'!$I$7),$B$2*'SFV+BESS'!$I$9-FZ677,IF(AND(FS678&gt;0,FS678*$B$4+FZ677&gt;$B$2*'SFV+BESS'!$I$9,FS678*$B$4&gt;'SFV+BESS'!$I$7,FZ677&lt;$B$2*'SFV+BESS'!$I$9),$B$2*'SFV+BESS'!$I$9-FZ677,IF(AND(FS678&gt;0,FS678*$B$4+FZ677&lt;=$B$2*'SFV+BESS'!$I$9,FS678&gt;'SFV+BESS'!$I$7),'SFV+BESS'!$I$7,0))))</f>
        <v>0</v>
      </c>
      <c r="FU678" s="27">
        <f>IF(AND(FS678&lt;0,FZ677+FS678/$B$5&gt;$H$2,-FS678/'Carga-Descarga Año'!$B$5&lt;'SFV+BESS'!$I$7),FS678/$B$5,IF(AND(FS678&lt;0,FZ677+FS678/$B$5&gt;$H$2,-FS678/'Carga-Descarga Año'!$B$5&gt;'SFV+BESS'!$I$7),-'SFV+BESS'!$I$7,IF(AND(FS678&lt;0,FZ677+FS678/$B$5&lt;$H$2),-MIN('SFV+BESS'!$I$7,FZ677-$H$2),0)))</f>
        <v>0</v>
      </c>
      <c r="FV678" s="33"/>
      <c r="FW678" s="33">
        <f t="shared" si="817"/>
        <v>0</v>
      </c>
      <c r="FX678" s="27">
        <f t="shared" si="785"/>
        <v>0</v>
      </c>
      <c r="FY678" s="27">
        <f t="shared" si="818"/>
        <v>0</v>
      </c>
      <c r="FZ678" s="28">
        <f>IF((FZ677+FT678+FU678)&gt;=$B$2*'SFV+BESS'!$I$9, $B$2*'SFV+BESS'!$I$9, (FZ677+FT678+FU678))</f>
        <v>173.61249999999998</v>
      </c>
      <c r="GA678" s="110">
        <f t="shared" si="786"/>
        <v>0</v>
      </c>
      <c r="GF678" s="251"/>
      <c r="GG678" s="41">
        <v>27.875</v>
      </c>
      <c r="GH678" s="33">
        <f t="shared" si="831"/>
        <v>0</v>
      </c>
      <c r="GI678" s="33">
        <f>Gen_Cons_Horario!B8720</f>
        <v>0</v>
      </c>
      <c r="GJ678" s="35">
        <f t="shared" si="801"/>
        <v>0</v>
      </c>
      <c r="GK678" s="116">
        <f>IF(AND(GJ678&gt;0,GJ678*$B$4+GQ677&lt;=$B$2*'SFV+BESS'!$I$9,GJ678&lt;'SFV+BESS'!$I$7), GJ678*$B$4, IF(AND(GJ678&gt;0,GJ678*$B$4+GQ677&gt;$B$2*'SFV+BESS'!$I$9,GJ678*$B$4&lt;'SFV+BESS'!$I$7),$B$2*'SFV+BESS'!$I$9-GQ677,IF(AND(GJ678&gt;0,GJ678*$B$4+GQ677&gt;$B$2*'SFV+BESS'!$I$9,GJ678*$B$4&gt;'SFV+BESS'!$I$7,GQ677&lt;$B$2*'SFV+BESS'!$I$9),$B$2*'SFV+BESS'!$I$9-GQ677,IF(AND(GJ678&gt;0,GJ678*$B$4+GQ677&lt;=$B$2*'SFV+BESS'!$I$9,GJ678&gt;'SFV+BESS'!$I$7),'SFV+BESS'!$I$7,0))))</f>
        <v>0</v>
      </c>
      <c r="GL678" s="27">
        <f>IF(AND(GJ678&lt;0,GQ677+GJ678/$B$5&gt;$H$2,-GJ678/'Carga-Descarga Año'!$B$5&lt;'SFV+BESS'!$I$7),GJ678/$B$5,IF(AND(GJ678&lt;0,GQ677+GJ678/$B$5&gt;$H$2,-GJ678/'Carga-Descarga Año'!$B$5&gt;'SFV+BESS'!$I$7),-'SFV+BESS'!$I$7,IF(AND(GJ678&lt;0,GQ677+GJ678/$B$5&lt;$H$2),-MIN('SFV+BESS'!$I$7,GQ677-$H$2),0)))</f>
        <v>0</v>
      </c>
      <c r="GM678" s="33"/>
      <c r="GN678" s="33">
        <f t="shared" si="819"/>
        <v>0</v>
      </c>
      <c r="GO678" s="27">
        <f t="shared" si="787"/>
        <v>0</v>
      </c>
      <c r="GP678" s="27">
        <f t="shared" si="820"/>
        <v>0</v>
      </c>
      <c r="GQ678" s="28">
        <f>IF((GQ677+GK678+GL678)&gt;=$B$2*'SFV+BESS'!$I$9, $B$2*'SFV+BESS'!$I$9, (GQ677+GK678+GL678))</f>
        <v>173.61249999999998</v>
      </c>
      <c r="GR678" s="110">
        <f t="shared" si="788"/>
        <v>0</v>
      </c>
    </row>
    <row r="679" spans="1:200">
      <c r="A679" s="249"/>
      <c r="B679" s="41">
        <v>27.9166666666667</v>
      </c>
      <c r="C679" s="38">
        <f t="shared" si="802"/>
        <v>0</v>
      </c>
      <c r="D679" s="2">
        <f>Gen_Cons_Horario!B705</f>
        <v>0</v>
      </c>
      <c r="E679" s="140">
        <f t="shared" si="760"/>
        <v>0</v>
      </c>
      <c r="F679" s="116">
        <f>IF(AND(E679&gt;0,E679*$B$4+L678&lt;=$B$2*'SFV+BESS'!$I$9,E679&lt;'SFV+BESS'!$I$7), E679*$B$4, IF(AND(E679&gt;0,E679*$B$4+L678&gt;$B$2*'SFV+BESS'!$I$9,E679*$B$4&lt;'SFV+BESS'!$I$7),$B$2*'SFV+BESS'!$I$9-L678,IF(AND(E679&gt;0,E679*$B$4+L678&gt;$B$2*'SFV+BESS'!$I$9,E679*$B$4&gt;'SFV+BESS'!$I$7,L678&lt;$B$2*'SFV+BESS'!$I$9),$B$2*'SFV+BESS'!$I$9-L678,IF(AND(E679&gt;0,E679*$B$4+L678&lt;=$B$2*'SFV+BESS'!$I$9,E679&gt;'SFV+BESS'!$I$7),'SFV+BESS'!$I$7,0))))</f>
        <v>0</v>
      </c>
      <c r="G679" s="27">
        <f>IF(AND(E679&lt;0,L678+E679/$B$5&gt;$H$2,-E679/'Carga-Descarga Año'!$B$5&lt;'SFV+BESS'!$I$7),E679/$B$5,IF(AND(E679&lt;0,L678+E679/$B$5&gt;$H$2,-E679/'Carga-Descarga Año'!$B$5&gt;'SFV+BESS'!$I$7),-'SFV+BESS'!$I$7,IF(AND(E679&lt;0,L678+E679/$B$5&lt;$H$2),-MIN('SFV+BESS'!$I$7,L678-$H$2),0)))</f>
        <v>0</v>
      </c>
      <c r="I679" s="38">
        <f t="shared" si="761"/>
        <v>0</v>
      </c>
      <c r="J679" s="27">
        <f t="shared" si="763"/>
        <v>0</v>
      </c>
      <c r="K679" s="27">
        <f t="shared" si="762"/>
        <v>0</v>
      </c>
      <c r="L679" s="28">
        <f>IF((L678+F679+G679)&gt;=$B$2*'SFV+BESS'!$I$9, $B$2*'SFV+BESS'!$I$9, (L678+F679+G679))</f>
        <v>173.61249999999998</v>
      </c>
      <c r="M679" s="110">
        <f t="shared" si="764"/>
        <v>0</v>
      </c>
      <c r="R679" s="251"/>
      <c r="S679" s="41">
        <v>27.9166666666667</v>
      </c>
      <c r="T679" s="2">
        <f t="shared" si="821"/>
        <v>0</v>
      </c>
      <c r="U679" s="2">
        <f>Gen_Cons_Horario!B1449</f>
        <v>0</v>
      </c>
      <c r="V679" s="35">
        <f t="shared" si="796"/>
        <v>0</v>
      </c>
      <c r="W679" s="116">
        <f>IF(AND(V679&gt;0,V679*$B$4+AC678&lt;=$B$2*'SFV+BESS'!$I$9,V679&lt;'SFV+BESS'!$I$7), V679*$B$4, IF(AND(V679&gt;0,V679*$B$4+AC678&gt;$B$2*'SFV+BESS'!$I$9,V679*$B$4&lt;'SFV+BESS'!$I$7),$B$2*'SFV+BESS'!$I$9-AC678,IF(AND(V679&gt;0,V679*$B$4+AC678&gt;$B$2*'SFV+BESS'!$I$9,V679*$B$4&gt;'SFV+BESS'!$I$7,AC678&lt;$B$2*'SFV+BESS'!$I$9),$B$2*'SFV+BESS'!$I$9-AC678,IF(AND(V679&gt;0,V679*$B$4+AC678&lt;=$B$2*'SFV+BESS'!$I$9,V679&gt;'SFV+BESS'!$I$7),'SFV+BESS'!$I$7,0))))</f>
        <v>0</v>
      </c>
      <c r="X679" s="27">
        <f>IF(AND(V679&lt;0,AC678+V679/$B$5&gt;$H$2,-V679/'Carga-Descarga Año'!$B$5&lt;'SFV+BESS'!$I$7),V679/$B$5,IF(AND(V679&lt;0,AC678+V679/$B$5&gt;$H$2,-V679/'Carga-Descarga Año'!$B$5&gt;'SFV+BESS'!$I$7),-'SFV+BESS'!$I$7,IF(AND(V679&lt;0,AC678+V679/$B$5&lt;$H$2),-MIN('SFV+BESS'!$I$7,AC678-$H$2),0)))</f>
        <v>0</v>
      </c>
      <c r="Z679" s="33">
        <f t="shared" si="790"/>
        <v>0</v>
      </c>
      <c r="AA679" s="27">
        <f t="shared" si="765"/>
        <v>0</v>
      </c>
      <c r="AB679" s="27">
        <f t="shared" si="789"/>
        <v>0</v>
      </c>
      <c r="AC679" s="28">
        <f>IF((AC678+W679+X679)&gt;=$B$2*'SFV+BESS'!$I$9, $B$2*'SFV+BESS'!$I$9, (AC678+W679+X679))</f>
        <v>173.61249999999998</v>
      </c>
      <c r="AD679" s="110">
        <f t="shared" si="766"/>
        <v>0</v>
      </c>
      <c r="AI679" s="251"/>
      <c r="AJ679" s="41">
        <v>27.9166666666667</v>
      </c>
      <c r="AK679" s="52">
        <f t="shared" si="822"/>
        <v>0</v>
      </c>
      <c r="AL679" s="33">
        <f>Gen_Cons_Horario!B2121</f>
        <v>0</v>
      </c>
      <c r="AM679" s="35">
        <f t="shared" si="797"/>
        <v>0</v>
      </c>
      <c r="AN679" s="116">
        <f>IF(AND(AM679&gt;0,AM679*$B$4+AT678&lt;=$B$2*'SFV+BESS'!$I$9,AM679&lt;'SFV+BESS'!$I$7), AM679*$B$4, IF(AND(AM679&gt;0,AM679*$B$4+AT678&gt;$B$2*'SFV+BESS'!$I$9,AM679*$B$4&lt;'SFV+BESS'!$I$7),$B$2*'SFV+BESS'!$I$9-AT678,IF(AND(AM679&gt;0,AM679*$B$4+AT678&gt;$B$2*'SFV+BESS'!$I$9,AM679*$B$4&gt;'SFV+BESS'!$I$7,AT678&lt;$B$2*'SFV+BESS'!$I$9),$B$2*'SFV+BESS'!$I$9-AT678,IF(AND(AM679&gt;0,AM679*$B$4+AT678&lt;=$B$2*'SFV+BESS'!$I$9,AM679&gt;'SFV+BESS'!$I$7),'SFV+BESS'!$I$7,0))))</f>
        <v>0</v>
      </c>
      <c r="AO679" s="27">
        <f>IF(AND(AM679&lt;0,AT678+AM679/$B$5&gt;$H$2,-AM679/'Carga-Descarga Año'!$B$5&lt;'SFV+BESS'!$I$7),AM679/$B$5,IF(AND(AM679&lt;0,AT678+AM679/$B$5&gt;$H$2,-AM679/'Carga-Descarga Año'!$B$5&gt;'SFV+BESS'!$I$7),-'SFV+BESS'!$I$7,IF(AND(AM679&lt;0,AT678+AM679/$B$5&lt;$H$2),-MIN('SFV+BESS'!$I$7,AT678-$H$2),0)))</f>
        <v>0</v>
      </c>
      <c r="AP679" s="33"/>
      <c r="AQ679" s="33">
        <f t="shared" si="803"/>
        <v>0</v>
      </c>
      <c r="AR679" s="27">
        <f t="shared" si="767"/>
        <v>0</v>
      </c>
      <c r="AS679" s="27">
        <f t="shared" si="804"/>
        <v>0</v>
      </c>
      <c r="AT679" s="28">
        <f>IF((AT678+AN679+AO679)&gt;=$B$2*'SFV+BESS'!$I$9, $B$2*'SFV+BESS'!$I$9, (AT678+AN679+AO679))</f>
        <v>173.61249999999998</v>
      </c>
      <c r="AU679" s="110">
        <f t="shared" si="768"/>
        <v>0</v>
      </c>
      <c r="AZ679" s="251"/>
      <c r="BA679" s="41">
        <v>27.9166666666667</v>
      </c>
      <c r="BB679" s="33">
        <f t="shared" si="823"/>
        <v>0</v>
      </c>
      <c r="BC679" s="33">
        <f>Gen_Cons_Horario!B2865</f>
        <v>0</v>
      </c>
      <c r="BD679" s="35">
        <f t="shared" si="798"/>
        <v>0</v>
      </c>
      <c r="BE679" s="116">
        <f>IF(AND(BD679&gt;0,BD679*$B$4+BK678&lt;=$B$2*'SFV+BESS'!$I$9,BD679&lt;'SFV+BESS'!$I$7), BD679*$B$4, IF(AND(BD679&gt;0,BD679*$B$4+BK678&gt;$B$2*'SFV+BESS'!$I$9,BD679*$B$4&lt;'SFV+BESS'!$I$7),$B$2*'SFV+BESS'!$I$9-BK678,IF(AND(BD679&gt;0,BD679*$B$4+BK678&gt;$B$2*'SFV+BESS'!$I$9,BD679*$B$4&gt;'SFV+BESS'!$I$7,BK678&lt;$B$2*'SFV+BESS'!$I$9),$B$2*'SFV+BESS'!$I$9-BK678,IF(AND(BD679&gt;0,BD679*$B$4+BK678&lt;=$B$2*'SFV+BESS'!$I$9,BD679&gt;'SFV+BESS'!$I$7),'SFV+BESS'!$I$7,0))))</f>
        <v>0</v>
      </c>
      <c r="BF679" s="27">
        <f>IF(AND(BD679&lt;0,BK678+BD679/$B$5&gt;$H$2,-BD679/'Carga-Descarga Año'!$B$5&lt;'SFV+BESS'!$I$7),BD679/$B$5,IF(AND(BD679&lt;0,BK678+BD679/$B$5&gt;$H$2,-BD679/'Carga-Descarga Año'!$B$5&gt;'SFV+BESS'!$I$7),-'SFV+BESS'!$I$7,IF(AND(BD679&lt;0,BK678+BD679/$B$5&lt;$H$2),-MIN('SFV+BESS'!$I$7,BK678-$H$2),0)))</f>
        <v>0</v>
      </c>
      <c r="BG679" s="33"/>
      <c r="BH679" s="33">
        <f t="shared" si="805"/>
        <v>0</v>
      </c>
      <c r="BI679" s="27">
        <f t="shared" si="769"/>
        <v>0</v>
      </c>
      <c r="BJ679" s="27">
        <f t="shared" si="806"/>
        <v>0</v>
      </c>
      <c r="BK679" s="28">
        <f>IF((BK678+BE679+BF679)&gt;=$B$2*'SFV+BESS'!$I$9, $B$2*'SFV+BESS'!$I$9, (BK678+BE679+BF679))</f>
        <v>173.61249999999998</v>
      </c>
      <c r="BL679" s="110">
        <f t="shared" si="770"/>
        <v>0</v>
      </c>
      <c r="BQ679" s="251"/>
      <c r="BR679" s="41">
        <v>27.9166666666667</v>
      </c>
      <c r="BS679" s="33">
        <f t="shared" si="824"/>
        <v>0</v>
      </c>
      <c r="BT679" s="33">
        <f>Gen_Cons_Horario!B3585</f>
        <v>0</v>
      </c>
      <c r="BU679" s="35">
        <f t="shared" si="799"/>
        <v>0</v>
      </c>
      <c r="BV679" s="116">
        <f>IF(AND(BU679&gt;0,BU679*$B$4+CB678&lt;=$B$2*'SFV+BESS'!$I$9,BU679&lt;'SFV+BESS'!$I$7), BU679*$B$4, IF(AND(BU679&gt;0,BU679*$B$4+CB678&gt;$B$2*'SFV+BESS'!$I$9,BU679*$B$4&lt;'SFV+BESS'!$I$7),$B$2*'SFV+BESS'!$I$9-CB678,IF(AND(BU679&gt;0,BU679*$B$4+CB678&gt;$B$2*'SFV+BESS'!$I$9,BU679*$B$4&gt;'SFV+BESS'!$I$7,CB678&lt;$B$2*'SFV+BESS'!$I$9),$B$2*'SFV+BESS'!$I$9-CB678,IF(AND(BU679&gt;0,BU679*$B$4+CB678&lt;=$B$2*'SFV+BESS'!$I$9,BU679&gt;'SFV+BESS'!$I$7),'SFV+BESS'!$I$7,0))))</f>
        <v>0</v>
      </c>
      <c r="BW679" s="27">
        <f>IF(AND(BU679&lt;0,CB678+BU679/$B$5&gt;$H$2,-BU679/'Carga-Descarga Año'!$B$5&lt;'SFV+BESS'!$I$7),BU679/$B$5,IF(AND(BU679&lt;0,CB678+BU679/$B$5&gt;$H$2,-BU679/'Carga-Descarga Año'!$B$5&gt;'SFV+BESS'!$I$7),-'SFV+BESS'!$I$7,IF(AND(BU679&lt;0,CB678+BU679/$B$5&lt;$H$2),-MIN('SFV+BESS'!$I$7,CB678-$H$2),0)))</f>
        <v>0</v>
      </c>
      <c r="BX679" s="33"/>
      <c r="BY679" s="33">
        <f t="shared" si="807"/>
        <v>0</v>
      </c>
      <c r="BZ679" s="27">
        <f t="shared" si="771"/>
        <v>0</v>
      </c>
      <c r="CA679" s="27">
        <f t="shared" si="772"/>
        <v>0</v>
      </c>
      <c r="CB679" s="28">
        <f>IF((CB678+BV679+BW679)&gt;=$B$2*'SFV+BESS'!$I$9, $B$2*'SFV+BESS'!$I$9, (CB678+BV679+BW679))</f>
        <v>173.61249999999998</v>
      </c>
      <c r="CC679" s="110">
        <f t="shared" si="773"/>
        <v>0</v>
      </c>
      <c r="CH679" s="251"/>
      <c r="CI679" s="41">
        <v>27.9166666666667</v>
      </c>
      <c r="CJ679" s="33">
        <f t="shared" si="825"/>
        <v>0</v>
      </c>
      <c r="CK679" s="33">
        <f>Gen_Cons_Horario!B4329</f>
        <v>0</v>
      </c>
      <c r="CL679" s="35">
        <f t="shared" si="800"/>
        <v>0</v>
      </c>
      <c r="CM679" s="116">
        <f>IF(AND(CL679&gt;0,CL679*$B$4+CS678&lt;=$B$2*'SFV+BESS'!$I$9,CL679&lt;'SFV+BESS'!$I$7), CL679*$B$4, IF(AND(CL679&gt;0,CL679*$B$4+CS678&gt;$B$2*'SFV+BESS'!$I$9,CL679*$B$4&lt;'SFV+BESS'!$I$7),$B$2*'SFV+BESS'!$I$9-CS678,IF(AND(CL679&gt;0,CL679*$B$4+CS678&gt;$B$2*'SFV+BESS'!$I$9,CL679*$B$4&gt;'SFV+BESS'!$I$7,CS678&lt;$B$2*'SFV+BESS'!$I$9),$B$2*'SFV+BESS'!$I$9-CS678,IF(AND(CL679&gt;0,CL679*$B$4+CS678&lt;=$B$2*'SFV+BESS'!$I$9,CL679&gt;'SFV+BESS'!$I$7),'SFV+BESS'!$I$7,0))))</f>
        <v>0</v>
      </c>
      <c r="CN679" s="27">
        <f>IF(AND(CL679&lt;0,CS678+CL679/$B$5&gt;$H$2,-CL679/'Carga-Descarga Año'!$B$5&lt;'SFV+BESS'!$I$7),CL679/$B$5,IF(AND(CL679&lt;0,CS678+CL679/$B$5&gt;$H$2,-CL679/'Carga-Descarga Año'!$B$5&gt;'SFV+BESS'!$I$7),-'SFV+BESS'!$I$7,IF(AND(CL679&lt;0,CS678+CL679/$B$5&lt;$H$2),-MIN('SFV+BESS'!$I$7,CS678-$H$2),0)))</f>
        <v>0</v>
      </c>
      <c r="CO679" s="33"/>
      <c r="CP679" s="33">
        <f t="shared" si="808"/>
        <v>0</v>
      </c>
      <c r="CQ679" s="27">
        <f t="shared" si="774"/>
        <v>0</v>
      </c>
      <c r="CR679" s="27">
        <f t="shared" si="809"/>
        <v>0</v>
      </c>
      <c r="CS679" s="28">
        <f>IF((CS678+CM679+CN679)&gt;=$B$2*'SFV+BESS'!$I$9, $B$2*'SFV+BESS'!$I$9, (CS678+CM679+CN679))</f>
        <v>173.61249999999998</v>
      </c>
      <c r="CT679" s="110">
        <f t="shared" si="775"/>
        <v>0</v>
      </c>
      <c r="CY679" s="251"/>
      <c r="CZ679" s="41">
        <v>27.9166666666667</v>
      </c>
      <c r="DA679" s="33">
        <f t="shared" si="826"/>
        <v>0</v>
      </c>
      <c r="DB679" s="33">
        <f>Gen_Cons_Horario!B5049</f>
        <v>0</v>
      </c>
      <c r="DC679" s="35">
        <f t="shared" si="791"/>
        <v>0</v>
      </c>
      <c r="DD679" s="116">
        <f>IF(AND(DC679&gt;0,DC679*$B$4+DJ678&lt;=$B$2*'SFV+BESS'!$I$9,DC679&lt;'SFV+BESS'!$I$7), DC679*$B$4, IF(AND(DC679&gt;0,DC679*$B$4+DJ678&gt;$B$2*'SFV+BESS'!$I$9,DC679*$B$4&lt;'SFV+BESS'!$I$7),$B$2*'SFV+BESS'!$I$9-DJ678,IF(AND(DC679&gt;0,DC679*$B$4+DJ678&gt;$B$2*'SFV+BESS'!$I$9,DC679*$B$4&gt;'SFV+BESS'!$I$7,DJ678&lt;$B$2*'SFV+BESS'!$I$9),$B$2*'SFV+BESS'!$I$9-DJ678,IF(AND(DC679&gt;0,DC679*$B$4+DJ678&lt;=$B$2*'SFV+BESS'!$I$9,DC679&gt;'SFV+BESS'!$I$7),'SFV+BESS'!$I$7,0))))</f>
        <v>0</v>
      </c>
      <c r="DE679" s="27">
        <f>IF(AND(DC679&lt;0,DJ678+DC679/$B$5&gt;$H$2,-DC679/'Carga-Descarga Año'!$B$5&lt;'SFV+BESS'!$I$7),DC679/$B$5,IF(AND(DC679&lt;0,DJ678+DC679/$B$5&gt;$H$2,-DC679/'Carga-Descarga Año'!$B$5&gt;'SFV+BESS'!$I$7),-'SFV+BESS'!$I$7,IF(AND(DC679&lt;0,DJ678+DC679/$B$5&lt;$H$2),-MIN('SFV+BESS'!$I$7,DJ678-$H$2),0)))</f>
        <v>0</v>
      </c>
      <c r="DF679" s="33"/>
      <c r="DG679" s="33">
        <f t="shared" si="810"/>
        <v>0</v>
      </c>
      <c r="DH679" s="27">
        <f t="shared" si="776"/>
        <v>0</v>
      </c>
      <c r="DI679" s="27">
        <f t="shared" si="777"/>
        <v>0</v>
      </c>
      <c r="DJ679" s="28">
        <f>IF((DJ678+DD679+DE679)&gt;=$B$2*'SFV+BESS'!$I$9, $B$2*'SFV+BESS'!$I$9, (DJ678+DD679+DE679))</f>
        <v>173.61249999999998</v>
      </c>
      <c r="DK679" s="110">
        <f t="shared" si="778"/>
        <v>0</v>
      </c>
      <c r="DP679" s="251"/>
      <c r="DQ679" s="41">
        <v>27.9166666666667</v>
      </c>
      <c r="DR679" s="33">
        <f t="shared" si="827"/>
        <v>0</v>
      </c>
      <c r="DS679" s="33">
        <f>Gen_Cons_Horario!B5793</f>
        <v>0</v>
      </c>
      <c r="DT679" s="35">
        <f t="shared" si="792"/>
        <v>0</v>
      </c>
      <c r="DU679" s="116">
        <f>IF(AND(DT679&gt;0,DT679*$B$4+EA678&lt;=$B$2*'SFV+BESS'!$I$9,DT679&lt;'SFV+BESS'!$I$7), DT679*$B$4, IF(AND(DT679&gt;0,DT679*$B$4+EA678&gt;$B$2*'SFV+BESS'!$I$9,DT679*$B$4&lt;'SFV+BESS'!$I$7),$B$2*'SFV+BESS'!$I$9-EA678,IF(AND(DT679&gt;0,DT679*$B$4+EA678&gt;$B$2*'SFV+BESS'!$I$9,DT679*$B$4&gt;'SFV+BESS'!$I$7,EA678&lt;$B$2*'SFV+BESS'!$I$9),$B$2*'SFV+BESS'!$I$9-EA678,IF(AND(DT679&gt;0,DT679*$B$4+EA678&lt;=$B$2*'SFV+BESS'!$I$9,DT679&gt;'SFV+BESS'!$I$7),'SFV+BESS'!$I$7,0))))</f>
        <v>0</v>
      </c>
      <c r="DV679" s="27">
        <f>IF(AND(DT679&lt;0,EA678+DT679/$B$5&gt;$H$2,-DT679/'Carga-Descarga Año'!$B$5&lt;'SFV+BESS'!$I$7),DT679/$B$5,IF(AND(DT679&lt;0,EA678+DT679/$B$5&gt;$H$2,-DT679/'Carga-Descarga Año'!$B$5&gt;'SFV+BESS'!$I$7),-'SFV+BESS'!$I$7,IF(AND(DT679&lt;0,EA678+DT679/$B$5&lt;$H$2),-MIN('SFV+BESS'!$I$7,EA678-$H$2),0)))</f>
        <v>0</v>
      </c>
      <c r="DW679" s="33"/>
      <c r="DX679" s="33">
        <f t="shared" si="811"/>
        <v>0</v>
      </c>
      <c r="DY679" s="27">
        <f t="shared" si="779"/>
        <v>0</v>
      </c>
      <c r="DZ679" s="27">
        <f t="shared" si="812"/>
        <v>0</v>
      </c>
      <c r="EA679" s="28">
        <f>IF((EA678+DU679+DV679)&gt;=$B$2*'SFV+BESS'!$I$9, $B$2*'SFV+BESS'!$I$9, (EA678+DU679+DV679))</f>
        <v>173.61249999999998</v>
      </c>
      <c r="EB679" s="110">
        <f t="shared" si="780"/>
        <v>0</v>
      </c>
      <c r="EG679" s="251"/>
      <c r="EH679" s="41">
        <v>27.9166666666667</v>
      </c>
      <c r="EI679" s="33">
        <f t="shared" si="828"/>
        <v>0</v>
      </c>
      <c r="EJ679" s="33">
        <f>Gen_Cons_Horario!B6537</f>
        <v>0</v>
      </c>
      <c r="EK679" s="35">
        <f t="shared" si="793"/>
        <v>0</v>
      </c>
      <c r="EL679" s="116">
        <f>IF(AND(EK679&gt;0,EK679*$B$4+ER678&lt;=$B$2*'SFV+BESS'!$I$9,EK679&lt;'SFV+BESS'!$I$7), EK679*$B$4, IF(AND(EK679&gt;0,EK679*$B$4+ER678&gt;$B$2*'SFV+BESS'!$I$9,EK679*$B$4&lt;'SFV+BESS'!$I$7),$B$2*'SFV+BESS'!$I$9-ER678,IF(AND(EK679&gt;0,EK679*$B$4+ER678&gt;$B$2*'SFV+BESS'!$I$9,EK679*$B$4&gt;'SFV+BESS'!$I$7,ER678&lt;$B$2*'SFV+BESS'!$I$9),$B$2*'SFV+BESS'!$I$9-ER678,IF(AND(EK679&gt;0,EK679*$B$4+ER678&lt;=$B$2*'SFV+BESS'!$I$9,EK679&gt;'SFV+BESS'!$I$7),'SFV+BESS'!$I$7,0))))</f>
        <v>0</v>
      </c>
      <c r="EM679" s="27">
        <f>IF(AND(EK679&lt;0,ER678+EK679/$B$5&gt;$H$2,-EK679/'Carga-Descarga Año'!$B$5&lt;'SFV+BESS'!$I$7),EK679/$B$5,IF(AND(EK679&lt;0,ER678+EK679/$B$5&gt;$H$2,-EK679/'Carga-Descarga Año'!$B$5&gt;'SFV+BESS'!$I$7),-'SFV+BESS'!$I$7,IF(AND(EK679&lt;0,ER678+EK679/$B$5&lt;$H$2),-MIN('SFV+BESS'!$I$7,ER678-$H$2),0)))</f>
        <v>0</v>
      </c>
      <c r="EN679" s="33"/>
      <c r="EO679" s="33">
        <f t="shared" si="813"/>
        <v>0</v>
      </c>
      <c r="EP679" s="27">
        <f t="shared" si="781"/>
        <v>0</v>
      </c>
      <c r="EQ679" s="27">
        <f t="shared" si="814"/>
        <v>0</v>
      </c>
      <c r="ER679" s="28">
        <f>IF((ER678+EL679+EM679)&gt;=$B$2*'SFV+BESS'!$I$9, $B$2*'SFV+BESS'!$I$9, (ER678+EL679+EM679))</f>
        <v>173.61249999999998</v>
      </c>
      <c r="ES679" s="110">
        <f t="shared" si="782"/>
        <v>0</v>
      </c>
      <c r="EX679" s="251"/>
      <c r="EY679" s="41">
        <v>27.9166666666667</v>
      </c>
      <c r="EZ679" s="33">
        <f t="shared" si="829"/>
        <v>0</v>
      </c>
      <c r="FA679" s="33">
        <f>Gen_Cons_Horario!B7257</f>
        <v>0</v>
      </c>
      <c r="FB679" s="35">
        <f t="shared" si="794"/>
        <v>0</v>
      </c>
      <c r="FC679" s="116">
        <f>IF(AND(FB679&gt;0,FB679*$B$4+FI678&lt;=$B$2*'SFV+BESS'!$I$9,FB679&lt;'SFV+BESS'!$I$7), FB679*$B$4, IF(AND(FB679&gt;0,FB679*$B$4+FI678&gt;$B$2*'SFV+BESS'!$I$9,FB679*$B$4&lt;'SFV+BESS'!$I$7),$B$2*'SFV+BESS'!$I$9-FI678,IF(AND(FB679&gt;0,FB679*$B$4+FI678&gt;$B$2*'SFV+BESS'!$I$9,FB679*$B$4&gt;'SFV+BESS'!$I$7,FI678&lt;$B$2*'SFV+BESS'!$I$9),$B$2*'SFV+BESS'!$I$9-FI678,IF(AND(FB679&gt;0,FB679*$B$4+FI678&lt;=$B$2*'SFV+BESS'!$I$9,FB679&gt;'SFV+BESS'!$I$7),'SFV+BESS'!$I$7,0))))</f>
        <v>0</v>
      </c>
      <c r="FD679" s="27">
        <f>IF(AND(FB679&lt;0,FI678+FB679/$B$5&gt;$H$2,-FB679/'Carga-Descarga Año'!$B$5&lt;'SFV+BESS'!$I$7),FB679/$B$5,IF(AND(FB679&lt;0,FI678+FB679/$B$5&gt;$H$2,-FB679/'Carga-Descarga Año'!$B$5&gt;'SFV+BESS'!$I$7),-'SFV+BESS'!$I$7,IF(AND(FB679&lt;0,FI678+FB679/$B$5&lt;$H$2),-MIN('SFV+BESS'!$I$7,FI678-$H$2),0)))</f>
        <v>0</v>
      </c>
      <c r="FE679" s="33"/>
      <c r="FF679" s="33">
        <f t="shared" si="815"/>
        <v>0</v>
      </c>
      <c r="FG679" s="27">
        <f t="shared" si="783"/>
        <v>0</v>
      </c>
      <c r="FH679" s="27">
        <f t="shared" si="816"/>
        <v>0</v>
      </c>
      <c r="FI679" s="28">
        <f>IF((FI678+FC679+FD679)&gt;=$B$2*'SFV+BESS'!$I$9, $B$2*'SFV+BESS'!$I$9, (FI678+FC679+FD679))</f>
        <v>173.61249999999998</v>
      </c>
      <c r="FJ679" s="110">
        <f t="shared" si="784"/>
        <v>0</v>
      </c>
      <c r="FO679" s="251"/>
      <c r="FP679" s="41">
        <v>27.9166666666667</v>
      </c>
      <c r="FQ679" s="33">
        <f t="shared" si="830"/>
        <v>0</v>
      </c>
      <c r="FR679" s="33">
        <f>Gen_Cons_Horario!B8001</f>
        <v>0</v>
      </c>
      <c r="FS679" s="35">
        <f t="shared" si="795"/>
        <v>0</v>
      </c>
      <c r="FT679" s="116">
        <f>IF(AND(FS679&gt;0,FS679*$B$4+FZ678&lt;=$B$2*'SFV+BESS'!$I$9,FS679&lt;'SFV+BESS'!$I$7), FS679*$B$4, IF(AND(FS679&gt;0,FS679*$B$4+FZ678&gt;$B$2*'SFV+BESS'!$I$9,FS679*$B$4&lt;'SFV+BESS'!$I$7),$B$2*'SFV+BESS'!$I$9-FZ678,IF(AND(FS679&gt;0,FS679*$B$4+FZ678&gt;$B$2*'SFV+BESS'!$I$9,FS679*$B$4&gt;'SFV+BESS'!$I$7,FZ678&lt;$B$2*'SFV+BESS'!$I$9),$B$2*'SFV+BESS'!$I$9-FZ678,IF(AND(FS679&gt;0,FS679*$B$4+FZ678&lt;=$B$2*'SFV+BESS'!$I$9,FS679&gt;'SFV+BESS'!$I$7),'SFV+BESS'!$I$7,0))))</f>
        <v>0</v>
      </c>
      <c r="FU679" s="27">
        <f>IF(AND(FS679&lt;0,FZ678+FS679/$B$5&gt;$H$2,-FS679/'Carga-Descarga Año'!$B$5&lt;'SFV+BESS'!$I$7),FS679/$B$5,IF(AND(FS679&lt;0,FZ678+FS679/$B$5&gt;$H$2,-FS679/'Carga-Descarga Año'!$B$5&gt;'SFV+BESS'!$I$7),-'SFV+BESS'!$I$7,IF(AND(FS679&lt;0,FZ678+FS679/$B$5&lt;$H$2),-MIN('SFV+BESS'!$I$7,FZ678-$H$2),0)))</f>
        <v>0</v>
      </c>
      <c r="FV679" s="33"/>
      <c r="FW679" s="33">
        <f t="shared" si="817"/>
        <v>0</v>
      </c>
      <c r="FX679" s="27">
        <f t="shared" si="785"/>
        <v>0</v>
      </c>
      <c r="FY679" s="27">
        <f t="shared" si="818"/>
        <v>0</v>
      </c>
      <c r="FZ679" s="28">
        <f>IF((FZ678+FT679+FU679)&gt;=$B$2*'SFV+BESS'!$I$9, $B$2*'SFV+BESS'!$I$9, (FZ678+FT679+FU679))</f>
        <v>173.61249999999998</v>
      </c>
      <c r="GA679" s="110">
        <f t="shared" si="786"/>
        <v>0</v>
      </c>
      <c r="GF679" s="251"/>
      <c r="GG679" s="41">
        <v>27.9166666666667</v>
      </c>
      <c r="GH679" s="33">
        <f t="shared" si="831"/>
        <v>0</v>
      </c>
      <c r="GI679" s="33">
        <f>Gen_Cons_Horario!B8721</f>
        <v>0</v>
      </c>
      <c r="GJ679" s="35">
        <f t="shared" si="801"/>
        <v>0</v>
      </c>
      <c r="GK679" s="116">
        <f>IF(AND(GJ679&gt;0,GJ679*$B$4+GQ678&lt;=$B$2*'SFV+BESS'!$I$9,GJ679&lt;'SFV+BESS'!$I$7), GJ679*$B$4, IF(AND(GJ679&gt;0,GJ679*$B$4+GQ678&gt;$B$2*'SFV+BESS'!$I$9,GJ679*$B$4&lt;'SFV+BESS'!$I$7),$B$2*'SFV+BESS'!$I$9-GQ678,IF(AND(GJ679&gt;0,GJ679*$B$4+GQ678&gt;$B$2*'SFV+BESS'!$I$9,GJ679*$B$4&gt;'SFV+BESS'!$I$7,GQ678&lt;$B$2*'SFV+BESS'!$I$9),$B$2*'SFV+BESS'!$I$9-GQ678,IF(AND(GJ679&gt;0,GJ679*$B$4+GQ678&lt;=$B$2*'SFV+BESS'!$I$9,GJ679&gt;'SFV+BESS'!$I$7),'SFV+BESS'!$I$7,0))))</f>
        <v>0</v>
      </c>
      <c r="GL679" s="27">
        <f>IF(AND(GJ679&lt;0,GQ678+GJ679/$B$5&gt;$H$2,-GJ679/'Carga-Descarga Año'!$B$5&lt;'SFV+BESS'!$I$7),GJ679/$B$5,IF(AND(GJ679&lt;0,GQ678+GJ679/$B$5&gt;$H$2,-GJ679/'Carga-Descarga Año'!$B$5&gt;'SFV+BESS'!$I$7),-'SFV+BESS'!$I$7,IF(AND(GJ679&lt;0,GQ678+GJ679/$B$5&lt;$H$2),-MIN('SFV+BESS'!$I$7,GQ678-$H$2),0)))</f>
        <v>0</v>
      </c>
      <c r="GM679" s="33"/>
      <c r="GN679" s="33">
        <f t="shared" si="819"/>
        <v>0</v>
      </c>
      <c r="GO679" s="27">
        <f t="shared" si="787"/>
        <v>0</v>
      </c>
      <c r="GP679" s="27">
        <f t="shared" si="820"/>
        <v>0</v>
      </c>
      <c r="GQ679" s="28">
        <f>IF((GQ678+GK679+GL679)&gt;=$B$2*'SFV+BESS'!$I$9, $B$2*'SFV+BESS'!$I$9, (GQ678+GK679+GL679))</f>
        <v>173.61249999999998</v>
      </c>
      <c r="GR679" s="110">
        <f t="shared" si="788"/>
        <v>0</v>
      </c>
    </row>
    <row r="680" spans="1:200">
      <c r="A680" s="250"/>
      <c r="B680" s="41">
        <v>27.9583333333334</v>
      </c>
      <c r="C680" s="38">
        <f t="shared" si="802"/>
        <v>0</v>
      </c>
      <c r="D680" s="2">
        <f>Gen_Cons_Horario!B706</f>
        <v>0</v>
      </c>
      <c r="E680" s="140">
        <f t="shared" si="760"/>
        <v>0</v>
      </c>
      <c r="F680" s="116">
        <f>IF(AND(E680&gt;0,E680*$B$4+L679&lt;=$B$2*'SFV+BESS'!$I$9,E680&lt;'SFV+BESS'!$I$7), E680*$B$4, IF(AND(E680&gt;0,E680*$B$4+L679&gt;$B$2*'SFV+BESS'!$I$9,E680*$B$4&lt;'SFV+BESS'!$I$7),$B$2*'SFV+BESS'!$I$9-L679,IF(AND(E680&gt;0,E680*$B$4+L679&gt;$B$2*'SFV+BESS'!$I$9,E680*$B$4&gt;'SFV+BESS'!$I$7,L679&lt;$B$2*'SFV+BESS'!$I$9),$B$2*'SFV+BESS'!$I$9-L679,IF(AND(E680&gt;0,E680*$B$4+L679&lt;=$B$2*'SFV+BESS'!$I$9,E680&gt;'SFV+BESS'!$I$7),'SFV+BESS'!$I$7,0))))</f>
        <v>0</v>
      </c>
      <c r="G680" s="27">
        <f>IF(AND(E680&lt;0,L679+E680/$B$5&gt;$H$2,-E680/'Carga-Descarga Año'!$B$5&lt;'SFV+BESS'!$I$7),E680/$B$5,IF(AND(E680&lt;0,L679+E680/$B$5&gt;$H$2,-E680/'Carga-Descarga Año'!$B$5&gt;'SFV+BESS'!$I$7),-'SFV+BESS'!$I$7,IF(AND(E680&lt;0,L679+E680/$B$5&lt;$H$2),-MIN('SFV+BESS'!$I$7,L679-$H$2),0)))</f>
        <v>0</v>
      </c>
      <c r="I680" s="38">
        <f t="shared" si="761"/>
        <v>0</v>
      </c>
      <c r="J680" s="27">
        <f t="shared" si="763"/>
        <v>0</v>
      </c>
      <c r="K680" s="27">
        <f t="shared" si="762"/>
        <v>0</v>
      </c>
      <c r="L680" s="28">
        <f>IF((L679+F680+G680)&gt;=$B$2*'SFV+BESS'!$I$9, $B$2*'SFV+BESS'!$I$9, (L679+F680+G680))</f>
        <v>173.61249999999998</v>
      </c>
      <c r="M680" s="110">
        <f t="shared" si="764"/>
        <v>0</v>
      </c>
      <c r="R680" s="251"/>
      <c r="S680" s="41">
        <v>27.9583333333334</v>
      </c>
      <c r="T680" s="2">
        <f t="shared" si="821"/>
        <v>0</v>
      </c>
      <c r="U680" s="2">
        <f>Gen_Cons_Horario!B1450</f>
        <v>0</v>
      </c>
      <c r="V680" s="35">
        <f t="shared" si="796"/>
        <v>0</v>
      </c>
      <c r="W680" s="116">
        <f>IF(AND(V680&gt;0,V680*$B$4+AC679&lt;=$B$2*'SFV+BESS'!$I$9,V680&lt;'SFV+BESS'!$I$7), V680*$B$4, IF(AND(V680&gt;0,V680*$B$4+AC679&gt;$B$2*'SFV+BESS'!$I$9,V680*$B$4&lt;'SFV+BESS'!$I$7),$B$2*'SFV+BESS'!$I$9-AC679,IF(AND(V680&gt;0,V680*$B$4+AC679&gt;$B$2*'SFV+BESS'!$I$9,V680*$B$4&gt;'SFV+BESS'!$I$7,AC679&lt;$B$2*'SFV+BESS'!$I$9),$B$2*'SFV+BESS'!$I$9-AC679,IF(AND(V680&gt;0,V680*$B$4+AC679&lt;=$B$2*'SFV+BESS'!$I$9,V680&gt;'SFV+BESS'!$I$7),'SFV+BESS'!$I$7,0))))</f>
        <v>0</v>
      </c>
      <c r="X680" s="27">
        <f>IF(AND(V680&lt;0,AC679+V680/$B$5&gt;$H$2,-V680/'Carga-Descarga Año'!$B$5&lt;'SFV+BESS'!$I$7),V680/$B$5,IF(AND(V680&lt;0,AC679+V680/$B$5&gt;$H$2,-V680/'Carga-Descarga Año'!$B$5&gt;'SFV+BESS'!$I$7),-'SFV+BESS'!$I$7,IF(AND(V680&lt;0,AC679+V680/$B$5&lt;$H$2),-MIN('SFV+BESS'!$I$7,AC679-$H$2),0)))</f>
        <v>0</v>
      </c>
      <c r="Z680" s="33">
        <f t="shared" si="790"/>
        <v>0</v>
      </c>
      <c r="AA680" s="27">
        <f t="shared" si="765"/>
        <v>0</v>
      </c>
      <c r="AB680" s="27">
        <f t="shared" si="789"/>
        <v>0</v>
      </c>
      <c r="AC680" s="28">
        <f>IF((AC679+W680+X680)&gt;=$B$2*'SFV+BESS'!$I$9, $B$2*'SFV+BESS'!$I$9, (AC679+W680+X680))</f>
        <v>173.61249999999998</v>
      </c>
      <c r="AD680" s="110">
        <f t="shared" si="766"/>
        <v>0</v>
      </c>
      <c r="AI680" s="251"/>
      <c r="AJ680" s="41">
        <v>27.9583333333334</v>
      </c>
      <c r="AK680" s="52">
        <f t="shared" si="822"/>
        <v>0</v>
      </c>
      <c r="AL680" s="33">
        <f>Gen_Cons_Horario!B2122</f>
        <v>0</v>
      </c>
      <c r="AM680" s="35">
        <f t="shared" si="797"/>
        <v>0</v>
      </c>
      <c r="AN680" s="116">
        <f>IF(AND(AM680&gt;0,AM680*$B$4+AT679&lt;=$B$2*'SFV+BESS'!$I$9,AM680&lt;'SFV+BESS'!$I$7), AM680*$B$4, IF(AND(AM680&gt;0,AM680*$B$4+AT679&gt;$B$2*'SFV+BESS'!$I$9,AM680*$B$4&lt;'SFV+BESS'!$I$7),$B$2*'SFV+BESS'!$I$9-AT679,IF(AND(AM680&gt;0,AM680*$B$4+AT679&gt;$B$2*'SFV+BESS'!$I$9,AM680*$B$4&gt;'SFV+BESS'!$I$7,AT679&lt;$B$2*'SFV+BESS'!$I$9),$B$2*'SFV+BESS'!$I$9-AT679,IF(AND(AM680&gt;0,AM680*$B$4+AT679&lt;=$B$2*'SFV+BESS'!$I$9,AM680&gt;'SFV+BESS'!$I$7),'SFV+BESS'!$I$7,0))))</f>
        <v>0</v>
      </c>
      <c r="AO680" s="27">
        <f>IF(AND(AM680&lt;0,AT679+AM680/$B$5&gt;$H$2,-AM680/'Carga-Descarga Año'!$B$5&lt;'SFV+BESS'!$I$7),AM680/$B$5,IF(AND(AM680&lt;0,AT679+AM680/$B$5&gt;$H$2,-AM680/'Carga-Descarga Año'!$B$5&gt;'SFV+BESS'!$I$7),-'SFV+BESS'!$I$7,IF(AND(AM680&lt;0,AT679+AM680/$B$5&lt;$H$2),-MIN('SFV+BESS'!$I$7,AT679-$H$2),0)))</f>
        <v>0</v>
      </c>
      <c r="AP680" s="33"/>
      <c r="AQ680" s="33">
        <f t="shared" si="803"/>
        <v>0</v>
      </c>
      <c r="AR680" s="27">
        <f t="shared" si="767"/>
        <v>0</v>
      </c>
      <c r="AS680" s="27">
        <f t="shared" si="804"/>
        <v>0</v>
      </c>
      <c r="AT680" s="28">
        <f>IF((AT679+AN680+AO680)&gt;=$B$2*'SFV+BESS'!$I$9, $B$2*'SFV+BESS'!$I$9, (AT679+AN680+AO680))</f>
        <v>173.61249999999998</v>
      </c>
      <c r="AU680" s="110">
        <f t="shared" si="768"/>
        <v>0</v>
      </c>
      <c r="AZ680" s="251"/>
      <c r="BA680" s="41">
        <v>27.9583333333334</v>
      </c>
      <c r="BB680" s="33">
        <f t="shared" si="823"/>
        <v>0</v>
      </c>
      <c r="BC680" s="33">
        <f>Gen_Cons_Horario!B2866</f>
        <v>0</v>
      </c>
      <c r="BD680" s="35">
        <f t="shared" si="798"/>
        <v>0</v>
      </c>
      <c r="BE680" s="116">
        <f>IF(AND(BD680&gt;0,BD680*$B$4+BK679&lt;=$B$2*'SFV+BESS'!$I$9,BD680&lt;'SFV+BESS'!$I$7), BD680*$B$4, IF(AND(BD680&gt;0,BD680*$B$4+BK679&gt;$B$2*'SFV+BESS'!$I$9,BD680*$B$4&lt;'SFV+BESS'!$I$7),$B$2*'SFV+BESS'!$I$9-BK679,IF(AND(BD680&gt;0,BD680*$B$4+BK679&gt;$B$2*'SFV+BESS'!$I$9,BD680*$B$4&gt;'SFV+BESS'!$I$7,BK679&lt;$B$2*'SFV+BESS'!$I$9),$B$2*'SFV+BESS'!$I$9-BK679,IF(AND(BD680&gt;0,BD680*$B$4+BK679&lt;=$B$2*'SFV+BESS'!$I$9,BD680&gt;'SFV+BESS'!$I$7),'SFV+BESS'!$I$7,0))))</f>
        <v>0</v>
      </c>
      <c r="BF680" s="27">
        <f>IF(AND(BD680&lt;0,BK679+BD680/$B$5&gt;$H$2,-BD680/'Carga-Descarga Año'!$B$5&lt;'SFV+BESS'!$I$7),BD680/$B$5,IF(AND(BD680&lt;0,BK679+BD680/$B$5&gt;$H$2,-BD680/'Carga-Descarga Año'!$B$5&gt;'SFV+BESS'!$I$7),-'SFV+BESS'!$I$7,IF(AND(BD680&lt;0,BK679+BD680/$B$5&lt;$H$2),-MIN('SFV+BESS'!$I$7,BK679-$H$2),0)))</f>
        <v>0</v>
      </c>
      <c r="BG680" s="33"/>
      <c r="BH680" s="33">
        <f t="shared" si="805"/>
        <v>0</v>
      </c>
      <c r="BI680" s="27">
        <f t="shared" si="769"/>
        <v>0</v>
      </c>
      <c r="BJ680" s="27">
        <f t="shared" si="806"/>
        <v>0</v>
      </c>
      <c r="BK680" s="28">
        <f>IF((BK679+BE680+BF680)&gt;=$B$2*'SFV+BESS'!$I$9, $B$2*'SFV+BESS'!$I$9, (BK679+BE680+BF680))</f>
        <v>173.61249999999998</v>
      </c>
      <c r="BL680" s="110">
        <f t="shared" si="770"/>
        <v>0</v>
      </c>
      <c r="BQ680" s="251"/>
      <c r="BR680" s="41">
        <v>27.9583333333334</v>
      </c>
      <c r="BS680" s="33">
        <f t="shared" si="824"/>
        <v>0</v>
      </c>
      <c r="BT680" s="33">
        <f>Gen_Cons_Horario!B3586</f>
        <v>0</v>
      </c>
      <c r="BU680" s="35">
        <f t="shared" si="799"/>
        <v>0</v>
      </c>
      <c r="BV680" s="116">
        <f>IF(AND(BU680&gt;0,BU680*$B$4+CB679&lt;=$B$2*'SFV+BESS'!$I$9,BU680&lt;'SFV+BESS'!$I$7), BU680*$B$4, IF(AND(BU680&gt;0,BU680*$B$4+CB679&gt;$B$2*'SFV+BESS'!$I$9,BU680*$B$4&lt;'SFV+BESS'!$I$7),$B$2*'SFV+BESS'!$I$9-CB679,IF(AND(BU680&gt;0,BU680*$B$4+CB679&gt;$B$2*'SFV+BESS'!$I$9,BU680*$B$4&gt;'SFV+BESS'!$I$7,CB679&lt;$B$2*'SFV+BESS'!$I$9),$B$2*'SFV+BESS'!$I$9-CB679,IF(AND(BU680&gt;0,BU680*$B$4+CB679&lt;=$B$2*'SFV+BESS'!$I$9,BU680&gt;'SFV+BESS'!$I$7),'SFV+BESS'!$I$7,0))))</f>
        <v>0</v>
      </c>
      <c r="BW680" s="27">
        <f>IF(AND(BU680&lt;0,CB679+BU680/$B$5&gt;$H$2,-BU680/'Carga-Descarga Año'!$B$5&lt;'SFV+BESS'!$I$7),BU680/$B$5,IF(AND(BU680&lt;0,CB679+BU680/$B$5&gt;$H$2,-BU680/'Carga-Descarga Año'!$B$5&gt;'SFV+BESS'!$I$7),-'SFV+BESS'!$I$7,IF(AND(BU680&lt;0,CB679+BU680/$B$5&lt;$H$2),-MIN('SFV+BESS'!$I$7,CB679-$H$2),0)))</f>
        <v>0</v>
      </c>
      <c r="BX680" s="33"/>
      <c r="BY680" s="33">
        <f t="shared" si="807"/>
        <v>0</v>
      </c>
      <c r="BZ680" s="27">
        <f t="shared" si="771"/>
        <v>0</v>
      </c>
      <c r="CA680" s="27">
        <f t="shared" si="772"/>
        <v>0</v>
      </c>
      <c r="CB680" s="28">
        <f>IF((CB679+BV680+BW680)&gt;=$B$2*'SFV+BESS'!$I$9, $B$2*'SFV+BESS'!$I$9, (CB679+BV680+BW680))</f>
        <v>173.61249999999998</v>
      </c>
      <c r="CC680" s="110">
        <f t="shared" si="773"/>
        <v>0</v>
      </c>
      <c r="CH680" s="251"/>
      <c r="CI680" s="41">
        <v>27.9583333333334</v>
      </c>
      <c r="CJ680" s="33">
        <f t="shared" si="825"/>
        <v>0</v>
      </c>
      <c r="CK680" s="33">
        <f>Gen_Cons_Horario!B4330</f>
        <v>0</v>
      </c>
      <c r="CL680" s="35">
        <f t="shared" si="800"/>
        <v>0</v>
      </c>
      <c r="CM680" s="116">
        <f>IF(AND(CL680&gt;0,CL680*$B$4+CS679&lt;=$B$2*'SFV+BESS'!$I$9,CL680&lt;'SFV+BESS'!$I$7), CL680*$B$4, IF(AND(CL680&gt;0,CL680*$B$4+CS679&gt;$B$2*'SFV+BESS'!$I$9,CL680*$B$4&lt;'SFV+BESS'!$I$7),$B$2*'SFV+BESS'!$I$9-CS679,IF(AND(CL680&gt;0,CL680*$B$4+CS679&gt;$B$2*'SFV+BESS'!$I$9,CL680*$B$4&gt;'SFV+BESS'!$I$7,CS679&lt;$B$2*'SFV+BESS'!$I$9),$B$2*'SFV+BESS'!$I$9-CS679,IF(AND(CL680&gt;0,CL680*$B$4+CS679&lt;=$B$2*'SFV+BESS'!$I$9,CL680&gt;'SFV+BESS'!$I$7),'SFV+BESS'!$I$7,0))))</f>
        <v>0</v>
      </c>
      <c r="CN680" s="27">
        <f>IF(AND(CL680&lt;0,CS679+CL680/$B$5&gt;$H$2,-CL680/'Carga-Descarga Año'!$B$5&lt;'SFV+BESS'!$I$7),CL680/$B$5,IF(AND(CL680&lt;0,CS679+CL680/$B$5&gt;$H$2,-CL680/'Carga-Descarga Año'!$B$5&gt;'SFV+BESS'!$I$7),-'SFV+BESS'!$I$7,IF(AND(CL680&lt;0,CS679+CL680/$B$5&lt;$H$2),-MIN('SFV+BESS'!$I$7,CS679-$H$2),0)))</f>
        <v>0</v>
      </c>
      <c r="CO680" s="33"/>
      <c r="CP680" s="33">
        <f t="shared" si="808"/>
        <v>0</v>
      </c>
      <c r="CQ680" s="27">
        <f t="shared" si="774"/>
        <v>0</v>
      </c>
      <c r="CR680" s="27">
        <f t="shared" si="809"/>
        <v>0</v>
      </c>
      <c r="CS680" s="28">
        <f>IF((CS679+CM680+CN680)&gt;=$B$2*'SFV+BESS'!$I$9, $B$2*'SFV+BESS'!$I$9, (CS679+CM680+CN680))</f>
        <v>173.61249999999998</v>
      </c>
      <c r="CT680" s="110">
        <f t="shared" si="775"/>
        <v>0</v>
      </c>
      <c r="CY680" s="251"/>
      <c r="CZ680" s="41">
        <v>27.9583333333334</v>
      </c>
      <c r="DA680" s="33">
        <f t="shared" si="826"/>
        <v>0</v>
      </c>
      <c r="DB680" s="33">
        <f>Gen_Cons_Horario!B5050</f>
        <v>0</v>
      </c>
      <c r="DC680" s="35">
        <f t="shared" si="791"/>
        <v>0</v>
      </c>
      <c r="DD680" s="116">
        <f>IF(AND(DC680&gt;0,DC680*$B$4+DJ679&lt;=$B$2*'SFV+BESS'!$I$9,DC680&lt;'SFV+BESS'!$I$7), DC680*$B$4, IF(AND(DC680&gt;0,DC680*$B$4+DJ679&gt;$B$2*'SFV+BESS'!$I$9,DC680*$B$4&lt;'SFV+BESS'!$I$7),$B$2*'SFV+BESS'!$I$9-DJ679,IF(AND(DC680&gt;0,DC680*$B$4+DJ679&gt;$B$2*'SFV+BESS'!$I$9,DC680*$B$4&gt;'SFV+BESS'!$I$7,DJ679&lt;$B$2*'SFV+BESS'!$I$9),$B$2*'SFV+BESS'!$I$9-DJ679,IF(AND(DC680&gt;0,DC680*$B$4+DJ679&lt;=$B$2*'SFV+BESS'!$I$9,DC680&gt;'SFV+BESS'!$I$7),'SFV+BESS'!$I$7,0))))</f>
        <v>0</v>
      </c>
      <c r="DE680" s="27">
        <f>IF(AND(DC680&lt;0,DJ679+DC680/$B$5&gt;$H$2,-DC680/'Carga-Descarga Año'!$B$5&lt;'SFV+BESS'!$I$7),DC680/$B$5,IF(AND(DC680&lt;0,DJ679+DC680/$B$5&gt;$H$2,-DC680/'Carga-Descarga Año'!$B$5&gt;'SFV+BESS'!$I$7),-'SFV+BESS'!$I$7,IF(AND(DC680&lt;0,DJ679+DC680/$B$5&lt;$H$2),-MIN('SFV+BESS'!$I$7,DJ679-$H$2),0)))</f>
        <v>0</v>
      </c>
      <c r="DF680" s="33"/>
      <c r="DG680" s="33">
        <f t="shared" si="810"/>
        <v>0</v>
      </c>
      <c r="DH680" s="27">
        <f t="shared" si="776"/>
        <v>0</v>
      </c>
      <c r="DI680" s="27">
        <f t="shared" si="777"/>
        <v>0</v>
      </c>
      <c r="DJ680" s="28">
        <f>IF((DJ679+DD680+DE680)&gt;=$B$2*'SFV+BESS'!$I$9, $B$2*'SFV+BESS'!$I$9, (DJ679+DD680+DE680))</f>
        <v>173.61249999999998</v>
      </c>
      <c r="DK680" s="110">
        <f t="shared" si="778"/>
        <v>0</v>
      </c>
      <c r="DP680" s="251"/>
      <c r="DQ680" s="41">
        <v>27.9583333333334</v>
      </c>
      <c r="DR680" s="33">
        <f t="shared" si="827"/>
        <v>0</v>
      </c>
      <c r="DS680" s="33">
        <f>Gen_Cons_Horario!B5794</f>
        <v>0</v>
      </c>
      <c r="DT680" s="35">
        <f t="shared" si="792"/>
        <v>0</v>
      </c>
      <c r="DU680" s="116">
        <f>IF(AND(DT680&gt;0,DT680*$B$4+EA679&lt;=$B$2*'SFV+BESS'!$I$9,DT680&lt;'SFV+BESS'!$I$7), DT680*$B$4, IF(AND(DT680&gt;0,DT680*$B$4+EA679&gt;$B$2*'SFV+BESS'!$I$9,DT680*$B$4&lt;'SFV+BESS'!$I$7),$B$2*'SFV+BESS'!$I$9-EA679,IF(AND(DT680&gt;0,DT680*$B$4+EA679&gt;$B$2*'SFV+BESS'!$I$9,DT680*$B$4&gt;'SFV+BESS'!$I$7,EA679&lt;$B$2*'SFV+BESS'!$I$9),$B$2*'SFV+BESS'!$I$9-EA679,IF(AND(DT680&gt;0,DT680*$B$4+EA679&lt;=$B$2*'SFV+BESS'!$I$9,DT680&gt;'SFV+BESS'!$I$7),'SFV+BESS'!$I$7,0))))</f>
        <v>0</v>
      </c>
      <c r="DV680" s="27">
        <f>IF(AND(DT680&lt;0,EA679+DT680/$B$5&gt;$H$2,-DT680/'Carga-Descarga Año'!$B$5&lt;'SFV+BESS'!$I$7),DT680/$B$5,IF(AND(DT680&lt;0,EA679+DT680/$B$5&gt;$H$2,-DT680/'Carga-Descarga Año'!$B$5&gt;'SFV+BESS'!$I$7),-'SFV+BESS'!$I$7,IF(AND(DT680&lt;0,EA679+DT680/$B$5&lt;$H$2),-MIN('SFV+BESS'!$I$7,EA679-$H$2),0)))</f>
        <v>0</v>
      </c>
      <c r="DW680" s="33"/>
      <c r="DX680" s="33">
        <f t="shared" si="811"/>
        <v>0</v>
      </c>
      <c r="DY680" s="27">
        <f t="shared" si="779"/>
        <v>0</v>
      </c>
      <c r="DZ680" s="27">
        <f t="shared" si="812"/>
        <v>0</v>
      </c>
      <c r="EA680" s="28">
        <f>IF((EA679+DU680+DV680)&gt;=$B$2*'SFV+BESS'!$I$9, $B$2*'SFV+BESS'!$I$9, (EA679+DU680+DV680))</f>
        <v>173.61249999999998</v>
      </c>
      <c r="EB680" s="110">
        <f t="shared" si="780"/>
        <v>0</v>
      </c>
      <c r="EG680" s="251"/>
      <c r="EH680" s="41">
        <v>27.9583333333334</v>
      </c>
      <c r="EI680" s="33">
        <f t="shared" si="828"/>
        <v>0</v>
      </c>
      <c r="EJ680" s="33">
        <f>Gen_Cons_Horario!B6538</f>
        <v>0</v>
      </c>
      <c r="EK680" s="35">
        <f t="shared" si="793"/>
        <v>0</v>
      </c>
      <c r="EL680" s="116">
        <f>IF(AND(EK680&gt;0,EK680*$B$4+ER679&lt;=$B$2*'SFV+BESS'!$I$9,EK680&lt;'SFV+BESS'!$I$7), EK680*$B$4, IF(AND(EK680&gt;0,EK680*$B$4+ER679&gt;$B$2*'SFV+BESS'!$I$9,EK680*$B$4&lt;'SFV+BESS'!$I$7),$B$2*'SFV+BESS'!$I$9-ER679,IF(AND(EK680&gt;0,EK680*$B$4+ER679&gt;$B$2*'SFV+BESS'!$I$9,EK680*$B$4&gt;'SFV+BESS'!$I$7,ER679&lt;$B$2*'SFV+BESS'!$I$9),$B$2*'SFV+BESS'!$I$9-ER679,IF(AND(EK680&gt;0,EK680*$B$4+ER679&lt;=$B$2*'SFV+BESS'!$I$9,EK680&gt;'SFV+BESS'!$I$7),'SFV+BESS'!$I$7,0))))</f>
        <v>0</v>
      </c>
      <c r="EM680" s="27">
        <f>IF(AND(EK680&lt;0,ER679+EK680/$B$5&gt;$H$2,-EK680/'Carga-Descarga Año'!$B$5&lt;'SFV+BESS'!$I$7),EK680/$B$5,IF(AND(EK680&lt;0,ER679+EK680/$B$5&gt;$H$2,-EK680/'Carga-Descarga Año'!$B$5&gt;'SFV+BESS'!$I$7),-'SFV+BESS'!$I$7,IF(AND(EK680&lt;0,ER679+EK680/$B$5&lt;$H$2),-MIN('SFV+BESS'!$I$7,ER679-$H$2),0)))</f>
        <v>0</v>
      </c>
      <c r="EN680" s="33"/>
      <c r="EO680" s="33">
        <f t="shared" si="813"/>
        <v>0</v>
      </c>
      <c r="EP680" s="27">
        <f t="shared" si="781"/>
        <v>0</v>
      </c>
      <c r="EQ680" s="27">
        <f t="shared" si="814"/>
        <v>0</v>
      </c>
      <c r="ER680" s="28">
        <f>IF((ER679+EL680+EM680)&gt;=$B$2*'SFV+BESS'!$I$9, $B$2*'SFV+BESS'!$I$9, (ER679+EL680+EM680))</f>
        <v>173.61249999999998</v>
      </c>
      <c r="ES680" s="110">
        <f t="shared" si="782"/>
        <v>0</v>
      </c>
      <c r="EX680" s="251"/>
      <c r="EY680" s="41">
        <v>27.9583333333334</v>
      </c>
      <c r="EZ680" s="33">
        <f t="shared" si="829"/>
        <v>0</v>
      </c>
      <c r="FA680" s="33">
        <f>Gen_Cons_Horario!B7258</f>
        <v>0</v>
      </c>
      <c r="FB680" s="35">
        <f t="shared" si="794"/>
        <v>0</v>
      </c>
      <c r="FC680" s="116">
        <f>IF(AND(FB680&gt;0,FB680*$B$4+FI679&lt;=$B$2*'SFV+BESS'!$I$9,FB680&lt;'SFV+BESS'!$I$7), FB680*$B$4, IF(AND(FB680&gt;0,FB680*$B$4+FI679&gt;$B$2*'SFV+BESS'!$I$9,FB680*$B$4&lt;'SFV+BESS'!$I$7),$B$2*'SFV+BESS'!$I$9-FI679,IF(AND(FB680&gt;0,FB680*$B$4+FI679&gt;$B$2*'SFV+BESS'!$I$9,FB680*$B$4&gt;'SFV+BESS'!$I$7,FI679&lt;$B$2*'SFV+BESS'!$I$9),$B$2*'SFV+BESS'!$I$9-FI679,IF(AND(FB680&gt;0,FB680*$B$4+FI679&lt;=$B$2*'SFV+BESS'!$I$9,FB680&gt;'SFV+BESS'!$I$7),'SFV+BESS'!$I$7,0))))</f>
        <v>0</v>
      </c>
      <c r="FD680" s="27">
        <f>IF(AND(FB680&lt;0,FI679+FB680/$B$5&gt;$H$2,-FB680/'Carga-Descarga Año'!$B$5&lt;'SFV+BESS'!$I$7),FB680/$B$5,IF(AND(FB680&lt;0,FI679+FB680/$B$5&gt;$H$2,-FB680/'Carga-Descarga Año'!$B$5&gt;'SFV+BESS'!$I$7),-'SFV+BESS'!$I$7,IF(AND(FB680&lt;0,FI679+FB680/$B$5&lt;$H$2),-MIN('SFV+BESS'!$I$7,FI679-$H$2),0)))</f>
        <v>0</v>
      </c>
      <c r="FE680" s="33"/>
      <c r="FF680" s="33">
        <f t="shared" si="815"/>
        <v>0</v>
      </c>
      <c r="FG680" s="27">
        <f t="shared" si="783"/>
        <v>0</v>
      </c>
      <c r="FH680" s="27">
        <f t="shared" si="816"/>
        <v>0</v>
      </c>
      <c r="FI680" s="28">
        <f>IF((FI679+FC680+FD680)&gt;=$B$2*'SFV+BESS'!$I$9, $B$2*'SFV+BESS'!$I$9, (FI679+FC680+FD680))</f>
        <v>173.61249999999998</v>
      </c>
      <c r="FJ680" s="110">
        <f t="shared" si="784"/>
        <v>0</v>
      </c>
      <c r="FO680" s="251"/>
      <c r="FP680" s="41">
        <v>27.9583333333334</v>
      </c>
      <c r="FQ680" s="33">
        <f t="shared" si="830"/>
        <v>0</v>
      </c>
      <c r="FR680" s="33">
        <f>Gen_Cons_Horario!B8002</f>
        <v>0</v>
      </c>
      <c r="FS680" s="35">
        <f t="shared" si="795"/>
        <v>0</v>
      </c>
      <c r="FT680" s="116">
        <f>IF(AND(FS680&gt;0,FS680*$B$4+FZ679&lt;=$B$2*'SFV+BESS'!$I$9,FS680&lt;'SFV+BESS'!$I$7), FS680*$B$4, IF(AND(FS680&gt;0,FS680*$B$4+FZ679&gt;$B$2*'SFV+BESS'!$I$9,FS680*$B$4&lt;'SFV+BESS'!$I$7),$B$2*'SFV+BESS'!$I$9-FZ679,IF(AND(FS680&gt;0,FS680*$B$4+FZ679&gt;$B$2*'SFV+BESS'!$I$9,FS680*$B$4&gt;'SFV+BESS'!$I$7,FZ679&lt;$B$2*'SFV+BESS'!$I$9),$B$2*'SFV+BESS'!$I$9-FZ679,IF(AND(FS680&gt;0,FS680*$B$4+FZ679&lt;=$B$2*'SFV+BESS'!$I$9,FS680&gt;'SFV+BESS'!$I$7),'SFV+BESS'!$I$7,0))))</f>
        <v>0</v>
      </c>
      <c r="FU680" s="27">
        <f>IF(AND(FS680&lt;0,FZ679+FS680/$B$5&gt;$H$2,-FS680/'Carga-Descarga Año'!$B$5&lt;'SFV+BESS'!$I$7),FS680/$B$5,IF(AND(FS680&lt;0,FZ679+FS680/$B$5&gt;$H$2,-FS680/'Carga-Descarga Año'!$B$5&gt;'SFV+BESS'!$I$7),-'SFV+BESS'!$I$7,IF(AND(FS680&lt;0,FZ679+FS680/$B$5&lt;$H$2),-MIN('SFV+BESS'!$I$7,FZ679-$H$2),0)))</f>
        <v>0</v>
      </c>
      <c r="FV680" s="33"/>
      <c r="FW680" s="33">
        <f t="shared" si="817"/>
        <v>0</v>
      </c>
      <c r="FX680" s="27">
        <f t="shared" si="785"/>
        <v>0</v>
      </c>
      <c r="FY680" s="27">
        <f t="shared" si="818"/>
        <v>0</v>
      </c>
      <c r="FZ680" s="28">
        <f>IF((FZ679+FT680+FU680)&gt;=$B$2*'SFV+BESS'!$I$9, $B$2*'SFV+BESS'!$I$9, (FZ679+FT680+FU680))</f>
        <v>173.61249999999998</v>
      </c>
      <c r="GA680" s="110">
        <f t="shared" si="786"/>
        <v>0</v>
      </c>
      <c r="GF680" s="251"/>
      <c r="GG680" s="41">
        <v>27.9583333333334</v>
      </c>
      <c r="GH680" s="33">
        <f t="shared" si="831"/>
        <v>0</v>
      </c>
      <c r="GI680" s="33">
        <f>Gen_Cons_Horario!B8722</f>
        <v>0</v>
      </c>
      <c r="GJ680" s="35">
        <f t="shared" si="801"/>
        <v>0</v>
      </c>
      <c r="GK680" s="116">
        <f>IF(AND(GJ680&gt;0,GJ680*$B$4+GQ679&lt;=$B$2*'SFV+BESS'!$I$9,GJ680&lt;'SFV+BESS'!$I$7), GJ680*$B$4, IF(AND(GJ680&gt;0,GJ680*$B$4+GQ679&gt;$B$2*'SFV+BESS'!$I$9,GJ680*$B$4&lt;'SFV+BESS'!$I$7),$B$2*'SFV+BESS'!$I$9-GQ679,IF(AND(GJ680&gt;0,GJ680*$B$4+GQ679&gt;$B$2*'SFV+BESS'!$I$9,GJ680*$B$4&gt;'SFV+BESS'!$I$7,GQ679&lt;$B$2*'SFV+BESS'!$I$9),$B$2*'SFV+BESS'!$I$9-GQ679,IF(AND(GJ680&gt;0,GJ680*$B$4+GQ679&lt;=$B$2*'SFV+BESS'!$I$9,GJ680&gt;'SFV+BESS'!$I$7),'SFV+BESS'!$I$7,0))))</f>
        <v>0</v>
      </c>
      <c r="GL680" s="27">
        <f>IF(AND(GJ680&lt;0,GQ679+GJ680/$B$5&gt;$H$2,-GJ680/'Carga-Descarga Año'!$B$5&lt;'SFV+BESS'!$I$7),GJ680/$B$5,IF(AND(GJ680&lt;0,GQ679+GJ680/$B$5&gt;$H$2,-GJ680/'Carga-Descarga Año'!$B$5&gt;'SFV+BESS'!$I$7),-'SFV+BESS'!$I$7,IF(AND(GJ680&lt;0,GQ679+GJ680/$B$5&lt;$H$2),-MIN('SFV+BESS'!$I$7,GQ679-$H$2),0)))</f>
        <v>0</v>
      </c>
      <c r="GM680" s="33"/>
      <c r="GN680" s="33">
        <f t="shared" si="819"/>
        <v>0</v>
      </c>
      <c r="GO680" s="27">
        <f t="shared" si="787"/>
        <v>0</v>
      </c>
      <c r="GP680" s="27">
        <f t="shared" si="820"/>
        <v>0</v>
      </c>
      <c r="GQ680" s="28">
        <f>IF((GQ679+GK680+GL680)&gt;=$B$2*'SFV+BESS'!$I$9, $B$2*'SFV+BESS'!$I$9, (GQ679+GK680+GL680))</f>
        <v>173.61249999999998</v>
      </c>
      <c r="GR680" s="110">
        <f t="shared" si="788"/>
        <v>0</v>
      </c>
    </row>
    <row r="681" spans="1:200">
      <c r="A681" s="248">
        <v>29</v>
      </c>
      <c r="B681" s="117">
        <v>28</v>
      </c>
      <c r="C681" s="38">
        <f t="shared" si="802"/>
        <v>0</v>
      </c>
      <c r="D681" s="2">
        <f>Gen_Cons_Horario!B707</f>
        <v>0</v>
      </c>
      <c r="E681" s="140">
        <f t="shared" si="760"/>
        <v>0</v>
      </c>
      <c r="F681" s="116">
        <f>IF(AND(E681&gt;0,E681*$B$4+L680&lt;=$B$2*'SFV+BESS'!$I$9,E681&lt;'SFV+BESS'!$I$7), E681*$B$4, IF(AND(E681&gt;0,E681*$B$4+L680&gt;$B$2*'SFV+BESS'!$I$9,E681*$B$4&lt;'SFV+BESS'!$I$7),$B$2*'SFV+BESS'!$I$9-L680,IF(AND(E681&gt;0,E681*$B$4+L680&gt;$B$2*'SFV+BESS'!$I$9,E681*$B$4&gt;'SFV+BESS'!$I$7,L680&lt;$B$2*'SFV+BESS'!$I$9),$B$2*'SFV+BESS'!$I$9-L680,IF(AND(E681&gt;0,E681*$B$4+L680&lt;=$B$2*'SFV+BESS'!$I$9,E681&gt;'SFV+BESS'!$I$7),'SFV+BESS'!$I$7,0))))</f>
        <v>0</v>
      </c>
      <c r="G681" s="27">
        <f>IF(AND(E681&lt;0,L680+E681/$B$5&gt;$H$2,-E681/'Carga-Descarga Año'!$B$5&lt;'SFV+BESS'!$I$7),E681/$B$5,IF(AND(E681&lt;0,L680+E681/$B$5&gt;$H$2,-E681/'Carga-Descarga Año'!$B$5&gt;'SFV+BESS'!$I$7),-'SFV+BESS'!$I$7,IF(AND(E681&lt;0,L680+E681/$B$5&lt;$H$2),-MIN('SFV+BESS'!$I$7,L680-$H$2),0)))</f>
        <v>0</v>
      </c>
      <c r="I681" s="38">
        <f t="shared" si="761"/>
        <v>0</v>
      </c>
      <c r="J681" s="27">
        <f t="shared" si="763"/>
        <v>0</v>
      </c>
      <c r="K681" s="27">
        <f t="shared" si="762"/>
        <v>0</v>
      </c>
      <c r="L681" s="28">
        <f>IF((L680+F681+G681)&gt;=$B$2*'SFV+BESS'!$I$9, $B$2*'SFV+BESS'!$I$9, (L680+F681+G681))</f>
        <v>173.61249999999998</v>
      </c>
      <c r="M681" s="110">
        <f t="shared" si="764"/>
        <v>0</v>
      </c>
      <c r="AI681" s="251">
        <v>29</v>
      </c>
      <c r="AJ681" s="117">
        <v>28</v>
      </c>
      <c r="AK681" s="52">
        <f t="shared" si="822"/>
        <v>0</v>
      </c>
      <c r="AL681" s="33">
        <f>Gen_Cons_Horario!B2123</f>
        <v>0</v>
      </c>
      <c r="AM681" s="35">
        <f t="shared" si="797"/>
        <v>0</v>
      </c>
      <c r="AN681" s="116">
        <f>IF(AND(AM681&gt;0,AM681*$B$4+AT680&lt;=$B$2*'SFV+BESS'!$I$9,AM681&lt;'SFV+BESS'!$I$7), AM681*$B$4, IF(AND(AM681&gt;0,AM681*$B$4+AT680&gt;$B$2*'SFV+BESS'!$I$9,AM681*$B$4&lt;'SFV+BESS'!$I$7),$B$2*'SFV+BESS'!$I$9-AT680,IF(AND(AM681&gt;0,AM681*$B$4+AT680&gt;$B$2*'SFV+BESS'!$I$9,AM681*$B$4&gt;'SFV+BESS'!$I$7,AT680&lt;$B$2*'SFV+BESS'!$I$9),$B$2*'SFV+BESS'!$I$9-AT680,IF(AND(AM681&gt;0,AM681*$B$4+AT680&lt;=$B$2*'SFV+BESS'!$I$9,AM681&gt;'SFV+BESS'!$I$7),'SFV+BESS'!$I$7,0))))</f>
        <v>0</v>
      </c>
      <c r="AO681" s="27">
        <f>IF(AND(AM681&lt;0,AT680+AM681/$B$5&gt;$H$2,-AM681/'Carga-Descarga Año'!$B$5&lt;'SFV+BESS'!$I$7),AM681/$B$5,IF(AND(AM681&lt;0,AT680+AM681/$B$5&gt;$H$2,-AM681/'Carga-Descarga Año'!$B$5&gt;'SFV+BESS'!$I$7),-'SFV+BESS'!$I$7,IF(AND(AM681&lt;0,AT680+AM681/$B$5&lt;$H$2),-MIN('SFV+BESS'!$I$7,AT680-$H$2),0)))</f>
        <v>0</v>
      </c>
      <c r="AP681" s="33"/>
      <c r="AQ681" s="33">
        <f t="shared" si="803"/>
        <v>0</v>
      </c>
      <c r="AR681" s="27">
        <f t="shared" si="767"/>
        <v>0</v>
      </c>
      <c r="AS681" s="27">
        <f t="shared" si="804"/>
        <v>0</v>
      </c>
      <c r="AT681" s="28">
        <f>IF((AT680+AN681+AO681)&gt;=$B$2*'SFV+BESS'!$I$9, $B$2*'SFV+BESS'!$I$9, (AT680+AN681+AO681))</f>
        <v>173.61249999999998</v>
      </c>
      <c r="AU681" s="110">
        <f t="shared" si="768"/>
        <v>0</v>
      </c>
      <c r="AZ681" s="251">
        <v>29</v>
      </c>
      <c r="BA681" s="117">
        <v>28</v>
      </c>
      <c r="BB681" s="33">
        <f t="shared" si="823"/>
        <v>0</v>
      </c>
      <c r="BC681" s="33">
        <f>Gen_Cons_Horario!B2867</f>
        <v>0</v>
      </c>
      <c r="BD681" s="35">
        <f t="shared" si="798"/>
        <v>0</v>
      </c>
      <c r="BE681" s="116">
        <f>IF(AND(BD681&gt;0,BD681*$B$4+BK680&lt;=$B$2*'SFV+BESS'!$I$9,BD681&lt;'SFV+BESS'!$I$7), BD681*$B$4, IF(AND(BD681&gt;0,BD681*$B$4+BK680&gt;$B$2*'SFV+BESS'!$I$9,BD681*$B$4&lt;'SFV+BESS'!$I$7),$B$2*'SFV+BESS'!$I$9-BK680,IF(AND(BD681&gt;0,BD681*$B$4+BK680&gt;$B$2*'SFV+BESS'!$I$9,BD681*$B$4&gt;'SFV+BESS'!$I$7,BK680&lt;$B$2*'SFV+BESS'!$I$9),$B$2*'SFV+BESS'!$I$9-BK680,IF(AND(BD681&gt;0,BD681*$B$4+BK680&lt;=$B$2*'SFV+BESS'!$I$9,BD681&gt;'SFV+BESS'!$I$7),'SFV+BESS'!$I$7,0))))</f>
        <v>0</v>
      </c>
      <c r="BF681" s="27">
        <f>IF(AND(BD681&lt;0,BK680+BD681/$B$5&gt;$H$2,-BD681/'Carga-Descarga Año'!$B$5&lt;'SFV+BESS'!$I$7),BD681/$B$5,IF(AND(BD681&lt;0,BK680+BD681/$B$5&gt;$H$2,-BD681/'Carga-Descarga Año'!$B$5&gt;'SFV+BESS'!$I$7),-'SFV+BESS'!$I$7,IF(AND(BD681&lt;0,BK680+BD681/$B$5&lt;$H$2),-MIN('SFV+BESS'!$I$7,BK680-$H$2),0)))</f>
        <v>0</v>
      </c>
      <c r="BG681" s="33"/>
      <c r="BH681" s="33">
        <f t="shared" si="805"/>
        <v>0</v>
      </c>
      <c r="BI681" s="27">
        <f t="shared" si="769"/>
        <v>0</v>
      </c>
      <c r="BJ681" s="27">
        <f t="shared" si="806"/>
        <v>0</v>
      </c>
      <c r="BK681" s="28">
        <f>IF((BK680+BE681+BF681)&gt;=$B$2*'SFV+BESS'!$I$9, $B$2*'SFV+BESS'!$I$9, (BK680+BE681+BF681))</f>
        <v>173.61249999999998</v>
      </c>
      <c r="BL681" s="110">
        <f t="shared" si="770"/>
        <v>0</v>
      </c>
      <c r="BQ681" s="251">
        <v>29</v>
      </c>
      <c r="BR681" s="117">
        <v>28</v>
      </c>
      <c r="BS681" s="33">
        <f t="shared" si="824"/>
        <v>0</v>
      </c>
      <c r="BT681" s="33">
        <f>Gen_Cons_Horario!B3587</f>
        <v>0</v>
      </c>
      <c r="BU681" s="35">
        <f t="shared" si="799"/>
        <v>0</v>
      </c>
      <c r="BV681" s="116">
        <f>IF(AND(BU681&gt;0,BU681*$B$4+CB680&lt;=$B$2*'SFV+BESS'!$I$9,BU681&lt;'SFV+BESS'!$I$7), BU681*$B$4, IF(AND(BU681&gt;0,BU681*$B$4+CB680&gt;$B$2*'SFV+BESS'!$I$9,BU681*$B$4&lt;'SFV+BESS'!$I$7),$B$2*'SFV+BESS'!$I$9-CB680,IF(AND(BU681&gt;0,BU681*$B$4+CB680&gt;$B$2*'SFV+BESS'!$I$9,BU681*$B$4&gt;'SFV+BESS'!$I$7,CB680&lt;$B$2*'SFV+BESS'!$I$9),$B$2*'SFV+BESS'!$I$9-CB680,IF(AND(BU681&gt;0,BU681*$B$4+CB680&lt;=$B$2*'SFV+BESS'!$I$9,BU681&gt;'SFV+BESS'!$I$7),'SFV+BESS'!$I$7,0))))</f>
        <v>0</v>
      </c>
      <c r="BW681" s="27">
        <f>IF(AND(BU681&lt;0,CB680+BU681/$B$5&gt;$H$2,-BU681/'Carga-Descarga Año'!$B$5&lt;'SFV+BESS'!$I$7),BU681/$B$5,IF(AND(BU681&lt;0,CB680+BU681/$B$5&gt;$H$2,-BU681/'Carga-Descarga Año'!$B$5&gt;'SFV+BESS'!$I$7),-'SFV+BESS'!$I$7,IF(AND(BU681&lt;0,CB680+BU681/$B$5&lt;$H$2),-MIN('SFV+BESS'!$I$7,CB680-$H$2),0)))</f>
        <v>0</v>
      </c>
      <c r="BX681" s="33"/>
      <c r="BY681" s="33">
        <f t="shared" si="807"/>
        <v>0</v>
      </c>
      <c r="BZ681" s="27">
        <f t="shared" si="771"/>
        <v>0</v>
      </c>
      <c r="CA681" s="27">
        <f t="shared" si="772"/>
        <v>0</v>
      </c>
      <c r="CB681" s="28">
        <f>IF((CB680+BV681+BW681)&gt;=$B$2*'SFV+BESS'!$I$9, $B$2*'SFV+BESS'!$I$9, (CB680+BV681+BW681))</f>
        <v>173.61249999999998</v>
      </c>
      <c r="CC681" s="110">
        <f t="shared" si="773"/>
        <v>0</v>
      </c>
      <c r="CH681" s="251">
        <v>29</v>
      </c>
      <c r="CI681" s="117">
        <v>28</v>
      </c>
      <c r="CJ681" s="33">
        <f t="shared" si="825"/>
        <v>0</v>
      </c>
      <c r="CK681" s="33">
        <f>Gen_Cons_Horario!B4331</f>
        <v>0</v>
      </c>
      <c r="CL681" s="35">
        <f t="shared" si="800"/>
        <v>0</v>
      </c>
      <c r="CM681" s="116">
        <f>IF(AND(CL681&gt;0,CL681*$B$4+CS680&lt;=$B$2*'SFV+BESS'!$I$9,CL681&lt;'SFV+BESS'!$I$7), CL681*$B$4, IF(AND(CL681&gt;0,CL681*$B$4+CS680&gt;$B$2*'SFV+BESS'!$I$9,CL681*$B$4&lt;'SFV+BESS'!$I$7),$B$2*'SFV+BESS'!$I$9-CS680,IF(AND(CL681&gt;0,CL681*$B$4+CS680&gt;$B$2*'SFV+BESS'!$I$9,CL681*$B$4&gt;'SFV+BESS'!$I$7,CS680&lt;$B$2*'SFV+BESS'!$I$9),$B$2*'SFV+BESS'!$I$9-CS680,IF(AND(CL681&gt;0,CL681*$B$4+CS680&lt;=$B$2*'SFV+BESS'!$I$9,CL681&gt;'SFV+BESS'!$I$7),'SFV+BESS'!$I$7,0))))</f>
        <v>0</v>
      </c>
      <c r="CN681" s="27">
        <f>IF(AND(CL681&lt;0,CS680+CL681/$B$5&gt;$H$2,-CL681/'Carga-Descarga Año'!$B$5&lt;'SFV+BESS'!$I$7),CL681/$B$5,IF(AND(CL681&lt;0,CS680+CL681/$B$5&gt;$H$2,-CL681/'Carga-Descarga Año'!$B$5&gt;'SFV+BESS'!$I$7),-'SFV+BESS'!$I$7,IF(AND(CL681&lt;0,CS680+CL681/$B$5&lt;$H$2),-MIN('SFV+BESS'!$I$7,CS680-$H$2),0)))</f>
        <v>0</v>
      </c>
      <c r="CO681" s="33"/>
      <c r="CP681" s="33">
        <f t="shared" si="808"/>
        <v>0</v>
      </c>
      <c r="CQ681" s="27">
        <f t="shared" si="774"/>
        <v>0</v>
      </c>
      <c r="CR681" s="27">
        <f t="shared" si="809"/>
        <v>0</v>
      </c>
      <c r="CS681" s="28">
        <f>IF((CS680+CM681+CN681)&gt;=$B$2*'SFV+BESS'!$I$9, $B$2*'SFV+BESS'!$I$9, (CS680+CM681+CN681))</f>
        <v>173.61249999999998</v>
      </c>
      <c r="CT681" s="110">
        <f t="shared" si="775"/>
        <v>0</v>
      </c>
      <c r="CY681" s="251">
        <v>29</v>
      </c>
      <c r="CZ681" s="117">
        <v>28</v>
      </c>
      <c r="DA681" s="33">
        <f t="shared" si="826"/>
        <v>0</v>
      </c>
      <c r="DB681" s="33">
        <f>Gen_Cons_Horario!B5051</f>
        <v>0</v>
      </c>
      <c r="DC681" s="35">
        <f t="shared" si="791"/>
        <v>0</v>
      </c>
      <c r="DD681" s="116">
        <f>IF(AND(DC681&gt;0,DC681*$B$4+DJ680&lt;=$B$2*'SFV+BESS'!$I$9,DC681&lt;'SFV+BESS'!$I$7), DC681*$B$4, IF(AND(DC681&gt;0,DC681*$B$4+DJ680&gt;$B$2*'SFV+BESS'!$I$9,DC681*$B$4&lt;'SFV+BESS'!$I$7),$B$2*'SFV+BESS'!$I$9-DJ680,IF(AND(DC681&gt;0,DC681*$B$4+DJ680&gt;$B$2*'SFV+BESS'!$I$9,DC681*$B$4&gt;'SFV+BESS'!$I$7,DJ680&lt;$B$2*'SFV+BESS'!$I$9),$B$2*'SFV+BESS'!$I$9-DJ680,IF(AND(DC681&gt;0,DC681*$B$4+DJ680&lt;=$B$2*'SFV+BESS'!$I$9,DC681&gt;'SFV+BESS'!$I$7),'SFV+BESS'!$I$7,0))))</f>
        <v>0</v>
      </c>
      <c r="DE681" s="27">
        <f>IF(AND(DC681&lt;0,DJ680+DC681/$B$5&gt;$H$2,-DC681/'Carga-Descarga Año'!$B$5&lt;'SFV+BESS'!$I$7),DC681/$B$5,IF(AND(DC681&lt;0,DJ680+DC681/$B$5&gt;$H$2,-DC681/'Carga-Descarga Año'!$B$5&gt;'SFV+BESS'!$I$7),-'SFV+BESS'!$I$7,IF(AND(DC681&lt;0,DJ680+DC681/$B$5&lt;$H$2),-MIN('SFV+BESS'!$I$7,DJ680-$H$2),0)))</f>
        <v>0</v>
      </c>
      <c r="DF681" s="33"/>
      <c r="DG681" s="33">
        <f t="shared" si="810"/>
        <v>0</v>
      </c>
      <c r="DH681" s="27">
        <f t="shared" si="776"/>
        <v>0</v>
      </c>
      <c r="DI681" s="27">
        <f t="shared" si="777"/>
        <v>0</v>
      </c>
      <c r="DJ681" s="28">
        <f>IF((DJ680+DD681+DE681)&gt;=$B$2*'SFV+BESS'!$I$9, $B$2*'SFV+BESS'!$I$9, (DJ680+DD681+DE681))</f>
        <v>173.61249999999998</v>
      </c>
      <c r="DK681" s="110">
        <f t="shared" si="778"/>
        <v>0</v>
      </c>
      <c r="DP681" s="251">
        <v>29</v>
      </c>
      <c r="DQ681" s="117">
        <v>28</v>
      </c>
      <c r="DR681" s="33">
        <f t="shared" si="827"/>
        <v>0</v>
      </c>
      <c r="DS681" s="33">
        <f>Gen_Cons_Horario!B5795</f>
        <v>0</v>
      </c>
      <c r="DT681" s="35">
        <f t="shared" si="792"/>
        <v>0</v>
      </c>
      <c r="DU681" s="116">
        <f>IF(AND(DT681&gt;0,DT681*$B$4+EA680&lt;=$B$2*'SFV+BESS'!$I$9,DT681&lt;'SFV+BESS'!$I$7), DT681*$B$4, IF(AND(DT681&gt;0,DT681*$B$4+EA680&gt;$B$2*'SFV+BESS'!$I$9,DT681*$B$4&lt;'SFV+BESS'!$I$7),$B$2*'SFV+BESS'!$I$9-EA680,IF(AND(DT681&gt;0,DT681*$B$4+EA680&gt;$B$2*'SFV+BESS'!$I$9,DT681*$B$4&gt;'SFV+BESS'!$I$7,EA680&lt;$B$2*'SFV+BESS'!$I$9),$B$2*'SFV+BESS'!$I$9-EA680,IF(AND(DT681&gt;0,DT681*$B$4+EA680&lt;=$B$2*'SFV+BESS'!$I$9,DT681&gt;'SFV+BESS'!$I$7),'SFV+BESS'!$I$7,0))))</f>
        <v>0</v>
      </c>
      <c r="DV681" s="27">
        <f>IF(AND(DT681&lt;0,EA680+DT681/$B$5&gt;$H$2,-DT681/'Carga-Descarga Año'!$B$5&lt;'SFV+BESS'!$I$7),DT681/$B$5,IF(AND(DT681&lt;0,EA680+DT681/$B$5&gt;$H$2,-DT681/'Carga-Descarga Año'!$B$5&gt;'SFV+BESS'!$I$7),-'SFV+BESS'!$I$7,IF(AND(DT681&lt;0,EA680+DT681/$B$5&lt;$H$2),-MIN('SFV+BESS'!$I$7,EA680-$H$2),0)))</f>
        <v>0</v>
      </c>
      <c r="DW681" s="33"/>
      <c r="DX681" s="33">
        <f t="shared" si="811"/>
        <v>0</v>
      </c>
      <c r="DY681" s="27">
        <f t="shared" si="779"/>
        <v>0</v>
      </c>
      <c r="DZ681" s="27">
        <f t="shared" si="812"/>
        <v>0</v>
      </c>
      <c r="EA681" s="28">
        <f>IF((EA680+DU681+DV681)&gt;=$B$2*'SFV+BESS'!$I$9, $B$2*'SFV+BESS'!$I$9, (EA680+DU681+DV681))</f>
        <v>173.61249999999998</v>
      </c>
      <c r="EB681" s="110">
        <f t="shared" si="780"/>
        <v>0</v>
      </c>
      <c r="EG681" s="251">
        <v>29</v>
      </c>
      <c r="EH681" s="117">
        <v>28</v>
      </c>
      <c r="EI681" s="33">
        <f t="shared" si="828"/>
        <v>0</v>
      </c>
      <c r="EJ681" s="33">
        <f>Gen_Cons_Horario!B6539</f>
        <v>0</v>
      </c>
      <c r="EK681" s="35">
        <f t="shared" si="793"/>
        <v>0</v>
      </c>
      <c r="EL681" s="116">
        <f>IF(AND(EK681&gt;0,EK681*$B$4+ER680&lt;=$B$2*'SFV+BESS'!$I$9,EK681&lt;'SFV+BESS'!$I$7), EK681*$B$4, IF(AND(EK681&gt;0,EK681*$B$4+ER680&gt;$B$2*'SFV+BESS'!$I$9,EK681*$B$4&lt;'SFV+BESS'!$I$7),$B$2*'SFV+BESS'!$I$9-ER680,IF(AND(EK681&gt;0,EK681*$B$4+ER680&gt;$B$2*'SFV+BESS'!$I$9,EK681*$B$4&gt;'SFV+BESS'!$I$7,ER680&lt;$B$2*'SFV+BESS'!$I$9),$B$2*'SFV+BESS'!$I$9-ER680,IF(AND(EK681&gt;0,EK681*$B$4+ER680&lt;=$B$2*'SFV+BESS'!$I$9,EK681&gt;'SFV+BESS'!$I$7),'SFV+BESS'!$I$7,0))))</f>
        <v>0</v>
      </c>
      <c r="EM681" s="27">
        <f>IF(AND(EK681&lt;0,ER680+EK681/$B$5&gt;$H$2,-EK681/'Carga-Descarga Año'!$B$5&lt;'SFV+BESS'!$I$7),EK681/$B$5,IF(AND(EK681&lt;0,ER680+EK681/$B$5&gt;$H$2,-EK681/'Carga-Descarga Año'!$B$5&gt;'SFV+BESS'!$I$7),-'SFV+BESS'!$I$7,IF(AND(EK681&lt;0,ER680+EK681/$B$5&lt;$H$2),-MIN('SFV+BESS'!$I$7,ER680-$H$2),0)))</f>
        <v>0</v>
      </c>
      <c r="EN681" s="33"/>
      <c r="EO681" s="33">
        <f t="shared" si="813"/>
        <v>0</v>
      </c>
      <c r="EP681" s="27">
        <f t="shared" si="781"/>
        <v>0</v>
      </c>
      <c r="EQ681" s="27">
        <f t="shared" si="814"/>
        <v>0</v>
      </c>
      <c r="ER681" s="28">
        <f>IF((ER680+EL681+EM681)&gt;=$B$2*'SFV+BESS'!$I$9, $B$2*'SFV+BESS'!$I$9, (ER680+EL681+EM681))</f>
        <v>173.61249999999998</v>
      </c>
      <c r="ES681" s="110">
        <f t="shared" si="782"/>
        <v>0</v>
      </c>
      <c r="EX681" s="251">
        <v>29</v>
      </c>
      <c r="EY681" s="117">
        <v>28</v>
      </c>
      <c r="EZ681" s="33">
        <f t="shared" si="829"/>
        <v>0</v>
      </c>
      <c r="FA681" s="33">
        <f>Gen_Cons_Horario!B7259</f>
        <v>0</v>
      </c>
      <c r="FB681" s="35">
        <f t="shared" si="794"/>
        <v>0</v>
      </c>
      <c r="FC681" s="116">
        <f>IF(AND(FB681&gt;0,FB681*$B$4+FI680&lt;=$B$2*'SFV+BESS'!$I$9,FB681&lt;'SFV+BESS'!$I$7), FB681*$B$4, IF(AND(FB681&gt;0,FB681*$B$4+FI680&gt;$B$2*'SFV+BESS'!$I$9,FB681*$B$4&lt;'SFV+BESS'!$I$7),$B$2*'SFV+BESS'!$I$9-FI680,IF(AND(FB681&gt;0,FB681*$B$4+FI680&gt;$B$2*'SFV+BESS'!$I$9,FB681*$B$4&gt;'SFV+BESS'!$I$7,FI680&lt;$B$2*'SFV+BESS'!$I$9),$B$2*'SFV+BESS'!$I$9-FI680,IF(AND(FB681&gt;0,FB681*$B$4+FI680&lt;=$B$2*'SFV+BESS'!$I$9,FB681&gt;'SFV+BESS'!$I$7),'SFV+BESS'!$I$7,0))))</f>
        <v>0</v>
      </c>
      <c r="FD681" s="27">
        <f>IF(AND(FB681&lt;0,FI680+FB681/$B$5&gt;$H$2,-FB681/'Carga-Descarga Año'!$B$5&lt;'SFV+BESS'!$I$7),FB681/$B$5,IF(AND(FB681&lt;0,FI680+FB681/$B$5&gt;$H$2,-FB681/'Carga-Descarga Año'!$B$5&gt;'SFV+BESS'!$I$7),-'SFV+BESS'!$I$7,IF(AND(FB681&lt;0,FI680+FB681/$B$5&lt;$H$2),-MIN('SFV+BESS'!$I$7,FI680-$H$2),0)))</f>
        <v>0</v>
      </c>
      <c r="FE681" s="33"/>
      <c r="FF681" s="33">
        <f t="shared" si="815"/>
        <v>0</v>
      </c>
      <c r="FG681" s="27">
        <f t="shared" si="783"/>
        <v>0</v>
      </c>
      <c r="FH681" s="27">
        <f t="shared" si="816"/>
        <v>0</v>
      </c>
      <c r="FI681" s="28">
        <f>IF((FI680+FC681+FD681)&gt;=$B$2*'SFV+BESS'!$I$9, $B$2*'SFV+BESS'!$I$9, (FI680+FC681+FD681))</f>
        <v>173.61249999999998</v>
      </c>
      <c r="FJ681" s="110">
        <f t="shared" si="784"/>
        <v>0</v>
      </c>
      <c r="FO681" s="251">
        <v>29</v>
      </c>
      <c r="FP681" s="117">
        <v>28</v>
      </c>
      <c r="FQ681" s="33">
        <f t="shared" si="830"/>
        <v>0</v>
      </c>
      <c r="FR681" s="33">
        <f>Gen_Cons_Horario!B8003</f>
        <v>0</v>
      </c>
      <c r="FS681" s="35">
        <f t="shared" si="795"/>
        <v>0</v>
      </c>
      <c r="FT681" s="116">
        <f>IF(AND(FS681&gt;0,FS681*$B$4+FZ680&lt;=$B$2*'SFV+BESS'!$I$9,FS681&lt;'SFV+BESS'!$I$7), FS681*$B$4, IF(AND(FS681&gt;0,FS681*$B$4+FZ680&gt;$B$2*'SFV+BESS'!$I$9,FS681*$B$4&lt;'SFV+BESS'!$I$7),$B$2*'SFV+BESS'!$I$9-FZ680,IF(AND(FS681&gt;0,FS681*$B$4+FZ680&gt;$B$2*'SFV+BESS'!$I$9,FS681*$B$4&gt;'SFV+BESS'!$I$7,FZ680&lt;$B$2*'SFV+BESS'!$I$9),$B$2*'SFV+BESS'!$I$9-FZ680,IF(AND(FS681&gt;0,FS681*$B$4+FZ680&lt;=$B$2*'SFV+BESS'!$I$9,FS681&gt;'SFV+BESS'!$I$7),'SFV+BESS'!$I$7,0))))</f>
        <v>0</v>
      </c>
      <c r="FU681" s="27">
        <f>IF(AND(FS681&lt;0,FZ680+FS681/$B$5&gt;$H$2,-FS681/'Carga-Descarga Año'!$B$5&lt;'SFV+BESS'!$I$7),FS681/$B$5,IF(AND(FS681&lt;0,FZ680+FS681/$B$5&gt;$H$2,-FS681/'Carga-Descarga Año'!$B$5&gt;'SFV+BESS'!$I$7),-'SFV+BESS'!$I$7,IF(AND(FS681&lt;0,FZ680+FS681/$B$5&lt;$H$2),-MIN('SFV+BESS'!$I$7,FZ680-$H$2),0)))</f>
        <v>0</v>
      </c>
      <c r="FV681" s="33"/>
      <c r="FW681" s="33">
        <f t="shared" si="817"/>
        <v>0</v>
      </c>
      <c r="FX681" s="27">
        <f t="shared" si="785"/>
        <v>0</v>
      </c>
      <c r="FY681" s="27">
        <f t="shared" si="818"/>
        <v>0</v>
      </c>
      <c r="FZ681" s="28">
        <f>IF((FZ680+FT681+FU681)&gt;=$B$2*'SFV+BESS'!$I$9, $B$2*'SFV+BESS'!$I$9, (FZ680+FT681+FU681))</f>
        <v>173.61249999999998</v>
      </c>
      <c r="GA681" s="110">
        <f t="shared" si="786"/>
        <v>0</v>
      </c>
      <c r="GF681" s="251">
        <v>29</v>
      </c>
      <c r="GG681" s="117">
        <v>28</v>
      </c>
      <c r="GH681" s="33">
        <f t="shared" si="831"/>
        <v>0</v>
      </c>
      <c r="GI681" s="33">
        <f>Gen_Cons_Horario!B8723</f>
        <v>0</v>
      </c>
      <c r="GJ681" s="35">
        <f t="shared" si="801"/>
        <v>0</v>
      </c>
      <c r="GK681" s="116">
        <f>IF(AND(GJ681&gt;0,GJ681*$B$4+GQ680&lt;=$B$2*'SFV+BESS'!$I$9,GJ681&lt;'SFV+BESS'!$I$7), GJ681*$B$4, IF(AND(GJ681&gt;0,GJ681*$B$4+GQ680&gt;$B$2*'SFV+BESS'!$I$9,GJ681*$B$4&lt;'SFV+BESS'!$I$7),$B$2*'SFV+BESS'!$I$9-GQ680,IF(AND(GJ681&gt;0,GJ681*$B$4+GQ680&gt;$B$2*'SFV+BESS'!$I$9,GJ681*$B$4&gt;'SFV+BESS'!$I$7,GQ680&lt;$B$2*'SFV+BESS'!$I$9),$B$2*'SFV+BESS'!$I$9-GQ680,IF(AND(GJ681&gt;0,GJ681*$B$4+GQ680&lt;=$B$2*'SFV+BESS'!$I$9,GJ681&gt;'SFV+BESS'!$I$7),'SFV+BESS'!$I$7,0))))</f>
        <v>0</v>
      </c>
      <c r="GL681" s="27">
        <f>IF(AND(GJ681&lt;0,GQ680+GJ681/$B$5&gt;$H$2,-GJ681/'Carga-Descarga Año'!$B$5&lt;'SFV+BESS'!$I$7),GJ681/$B$5,IF(AND(GJ681&lt;0,GQ680+GJ681/$B$5&gt;$H$2,-GJ681/'Carga-Descarga Año'!$B$5&gt;'SFV+BESS'!$I$7),-'SFV+BESS'!$I$7,IF(AND(GJ681&lt;0,GQ680+GJ681/$B$5&lt;$H$2),-MIN('SFV+BESS'!$I$7,GQ680-$H$2),0)))</f>
        <v>0</v>
      </c>
      <c r="GM681" s="33"/>
      <c r="GN681" s="33">
        <f t="shared" si="819"/>
        <v>0</v>
      </c>
      <c r="GO681" s="27">
        <f t="shared" si="787"/>
        <v>0</v>
      </c>
      <c r="GP681" s="27">
        <f t="shared" si="820"/>
        <v>0</v>
      </c>
      <c r="GQ681" s="28">
        <f>IF((GQ680+GK681+GL681)&gt;=$B$2*'SFV+BESS'!$I$9, $B$2*'SFV+BESS'!$I$9, (GQ680+GK681+GL681))</f>
        <v>173.61249999999998</v>
      </c>
      <c r="GR681" s="110">
        <f t="shared" si="788"/>
        <v>0</v>
      </c>
    </row>
    <row r="682" spans="1:200">
      <c r="A682" s="249"/>
      <c r="B682" s="48">
        <v>28.0416666666667</v>
      </c>
      <c r="C682" s="38">
        <f t="shared" si="802"/>
        <v>0</v>
      </c>
      <c r="D682" s="2">
        <f>Gen_Cons_Horario!B708</f>
        <v>0</v>
      </c>
      <c r="E682" s="140">
        <f t="shared" si="760"/>
        <v>0</v>
      </c>
      <c r="F682" s="116">
        <f>IF(AND(E682&gt;0,E682*$B$4+L681&lt;=$B$2*'SFV+BESS'!$I$9,E682&lt;'SFV+BESS'!$I$7), E682*$B$4, IF(AND(E682&gt;0,E682*$B$4+L681&gt;$B$2*'SFV+BESS'!$I$9,E682*$B$4&lt;'SFV+BESS'!$I$7),$B$2*'SFV+BESS'!$I$9-L681,IF(AND(E682&gt;0,E682*$B$4+L681&gt;$B$2*'SFV+BESS'!$I$9,E682*$B$4&gt;'SFV+BESS'!$I$7,L681&lt;$B$2*'SFV+BESS'!$I$9),$B$2*'SFV+BESS'!$I$9-L681,IF(AND(E682&gt;0,E682*$B$4+L681&lt;=$B$2*'SFV+BESS'!$I$9,E682&gt;'SFV+BESS'!$I$7),'SFV+BESS'!$I$7,0))))</f>
        <v>0</v>
      </c>
      <c r="G682" s="27">
        <f>IF(AND(E682&lt;0,L681+E682/$B$5&gt;$H$2,-E682/'Carga-Descarga Año'!$B$5&lt;'SFV+BESS'!$I$7),E682/$B$5,IF(AND(E682&lt;0,L681+E682/$B$5&gt;$H$2,-E682/'Carga-Descarga Año'!$B$5&gt;'SFV+BESS'!$I$7),-'SFV+BESS'!$I$7,IF(AND(E682&lt;0,L681+E682/$B$5&lt;$H$2),-MIN('SFV+BESS'!$I$7,L681-$H$2),0)))</f>
        <v>0</v>
      </c>
      <c r="I682" s="38">
        <f t="shared" si="761"/>
        <v>0</v>
      </c>
      <c r="J682" s="27">
        <f t="shared" si="763"/>
        <v>0</v>
      </c>
      <c r="K682" s="27">
        <f t="shared" si="762"/>
        <v>0</v>
      </c>
      <c r="L682" s="28">
        <f>IF((L681+F682+G682)&gt;=$B$2*'SFV+BESS'!$I$9, $B$2*'SFV+BESS'!$I$9, (L681+F682+G682))</f>
        <v>173.61249999999998</v>
      </c>
      <c r="M682" s="110">
        <f t="shared" si="764"/>
        <v>0</v>
      </c>
      <c r="AI682" s="251"/>
      <c r="AJ682" s="48">
        <v>28.0416666666667</v>
      </c>
      <c r="AK682" s="52">
        <f t="shared" si="822"/>
        <v>0</v>
      </c>
      <c r="AL682" s="33">
        <f>Gen_Cons_Horario!B2124</f>
        <v>0</v>
      </c>
      <c r="AM682" s="35">
        <f t="shared" si="797"/>
        <v>0</v>
      </c>
      <c r="AN682" s="116">
        <f>IF(AND(AM682&gt;0,AM682*$B$4+AT681&lt;=$B$2*'SFV+BESS'!$I$9,AM682&lt;'SFV+BESS'!$I$7), AM682*$B$4, IF(AND(AM682&gt;0,AM682*$B$4+AT681&gt;$B$2*'SFV+BESS'!$I$9,AM682*$B$4&lt;'SFV+BESS'!$I$7),$B$2*'SFV+BESS'!$I$9-AT681,IF(AND(AM682&gt;0,AM682*$B$4+AT681&gt;$B$2*'SFV+BESS'!$I$9,AM682*$B$4&gt;'SFV+BESS'!$I$7,AT681&lt;$B$2*'SFV+BESS'!$I$9),$B$2*'SFV+BESS'!$I$9-AT681,IF(AND(AM682&gt;0,AM682*$B$4+AT681&lt;=$B$2*'SFV+BESS'!$I$9,AM682&gt;'SFV+BESS'!$I$7),'SFV+BESS'!$I$7,0))))</f>
        <v>0</v>
      </c>
      <c r="AO682" s="27">
        <f>IF(AND(AM682&lt;0,AT681+AM682/$B$5&gt;$H$2,-AM682/'Carga-Descarga Año'!$B$5&lt;'SFV+BESS'!$I$7),AM682/$B$5,IF(AND(AM682&lt;0,AT681+AM682/$B$5&gt;$H$2,-AM682/'Carga-Descarga Año'!$B$5&gt;'SFV+BESS'!$I$7),-'SFV+BESS'!$I$7,IF(AND(AM682&lt;0,AT681+AM682/$B$5&lt;$H$2),-MIN('SFV+BESS'!$I$7,AT681-$H$2),0)))</f>
        <v>0</v>
      </c>
      <c r="AP682" s="33"/>
      <c r="AQ682" s="33">
        <f t="shared" si="803"/>
        <v>0</v>
      </c>
      <c r="AR682" s="27">
        <f t="shared" si="767"/>
        <v>0</v>
      </c>
      <c r="AS682" s="27">
        <f t="shared" si="804"/>
        <v>0</v>
      </c>
      <c r="AT682" s="28">
        <f>IF((AT681+AN682+AO682)&gt;=$B$2*'SFV+BESS'!$I$9, $B$2*'SFV+BESS'!$I$9, (AT681+AN682+AO682))</f>
        <v>173.61249999999998</v>
      </c>
      <c r="AU682" s="110">
        <f t="shared" si="768"/>
        <v>0</v>
      </c>
      <c r="AZ682" s="251"/>
      <c r="BA682" s="48">
        <v>28.0416666666667</v>
      </c>
      <c r="BB682" s="33">
        <f t="shared" si="823"/>
        <v>0</v>
      </c>
      <c r="BC682" s="33">
        <f>Gen_Cons_Horario!B2868</f>
        <v>0</v>
      </c>
      <c r="BD682" s="35">
        <f t="shared" si="798"/>
        <v>0</v>
      </c>
      <c r="BE682" s="116">
        <f>IF(AND(BD682&gt;0,BD682*$B$4+BK681&lt;=$B$2*'SFV+BESS'!$I$9,BD682&lt;'SFV+BESS'!$I$7), BD682*$B$4, IF(AND(BD682&gt;0,BD682*$B$4+BK681&gt;$B$2*'SFV+BESS'!$I$9,BD682*$B$4&lt;'SFV+BESS'!$I$7),$B$2*'SFV+BESS'!$I$9-BK681,IF(AND(BD682&gt;0,BD682*$B$4+BK681&gt;$B$2*'SFV+BESS'!$I$9,BD682*$B$4&gt;'SFV+BESS'!$I$7,BK681&lt;$B$2*'SFV+BESS'!$I$9),$B$2*'SFV+BESS'!$I$9-BK681,IF(AND(BD682&gt;0,BD682*$B$4+BK681&lt;=$B$2*'SFV+BESS'!$I$9,BD682&gt;'SFV+BESS'!$I$7),'SFV+BESS'!$I$7,0))))</f>
        <v>0</v>
      </c>
      <c r="BF682" s="27">
        <f>IF(AND(BD682&lt;0,BK681+BD682/$B$5&gt;$H$2,-BD682/'Carga-Descarga Año'!$B$5&lt;'SFV+BESS'!$I$7),BD682/$B$5,IF(AND(BD682&lt;0,BK681+BD682/$B$5&gt;$H$2,-BD682/'Carga-Descarga Año'!$B$5&gt;'SFV+BESS'!$I$7),-'SFV+BESS'!$I$7,IF(AND(BD682&lt;0,BK681+BD682/$B$5&lt;$H$2),-MIN('SFV+BESS'!$I$7,BK681-$H$2),0)))</f>
        <v>0</v>
      </c>
      <c r="BG682" s="33"/>
      <c r="BH682" s="33">
        <f t="shared" si="805"/>
        <v>0</v>
      </c>
      <c r="BI682" s="27">
        <f t="shared" si="769"/>
        <v>0</v>
      </c>
      <c r="BJ682" s="27">
        <f t="shared" si="806"/>
        <v>0</v>
      </c>
      <c r="BK682" s="28">
        <f>IF((BK681+BE682+BF682)&gt;=$B$2*'SFV+BESS'!$I$9, $B$2*'SFV+BESS'!$I$9, (BK681+BE682+BF682))</f>
        <v>173.61249999999998</v>
      </c>
      <c r="BL682" s="110">
        <f t="shared" si="770"/>
        <v>0</v>
      </c>
      <c r="BQ682" s="251"/>
      <c r="BR682" s="48">
        <v>28.0416666666667</v>
      </c>
      <c r="BS682" s="33">
        <f t="shared" si="824"/>
        <v>0</v>
      </c>
      <c r="BT682" s="33">
        <f>Gen_Cons_Horario!B3588</f>
        <v>0</v>
      </c>
      <c r="BU682" s="35">
        <f t="shared" si="799"/>
        <v>0</v>
      </c>
      <c r="BV682" s="116">
        <f>IF(AND(BU682&gt;0,BU682*$B$4+CB681&lt;=$B$2*'SFV+BESS'!$I$9,BU682&lt;'SFV+BESS'!$I$7), BU682*$B$4, IF(AND(BU682&gt;0,BU682*$B$4+CB681&gt;$B$2*'SFV+BESS'!$I$9,BU682*$B$4&lt;'SFV+BESS'!$I$7),$B$2*'SFV+BESS'!$I$9-CB681,IF(AND(BU682&gt;0,BU682*$B$4+CB681&gt;$B$2*'SFV+BESS'!$I$9,BU682*$B$4&gt;'SFV+BESS'!$I$7,CB681&lt;$B$2*'SFV+BESS'!$I$9),$B$2*'SFV+BESS'!$I$9-CB681,IF(AND(BU682&gt;0,BU682*$B$4+CB681&lt;=$B$2*'SFV+BESS'!$I$9,BU682&gt;'SFV+BESS'!$I$7),'SFV+BESS'!$I$7,0))))</f>
        <v>0</v>
      </c>
      <c r="BW682" s="27">
        <f>IF(AND(BU682&lt;0,CB681+BU682/$B$5&gt;$H$2,-BU682/'Carga-Descarga Año'!$B$5&lt;'SFV+BESS'!$I$7),BU682/$B$5,IF(AND(BU682&lt;0,CB681+BU682/$B$5&gt;$H$2,-BU682/'Carga-Descarga Año'!$B$5&gt;'SFV+BESS'!$I$7),-'SFV+BESS'!$I$7,IF(AND(BU682&lt;0,CB681+BU682/$B$5&lt;$H$2),-MIN('SFV+BESS'!$I$7,CB681-$H$2),0)))</f>
        <v>0</v>
      </c>
      <c r="BX682" s="33"/>
      <c r="BY682" s="33">
        <f t="shared" si="807"/>
        <v>0</v>
      </c>
      <c r="BZ682" s="27">
        <f t="shared" si="771"/>
        <v>0</v>
      </c>
      <c r="CA682" s="27">
        <f t="shared" si="772"/>
        <v>0</v>
      </c>
      <c r="CB682" s="28">
        <f>IF((CB681+BV682+BW682)&gt;=$B$2*'SFV+BESS'!$I$9, $B$2*'SFV+BESS'!$I$9, (CB681+BV682+BW682))</f>
        <v>173.61249999999998</v>
      </c>
      <c r="CC682" s="110">
        <f t="shared" si="773"/>
        <v>0</v>
      </c>
      <c r="CH682" s="251"/>
      <c r="CI682" s="48">
        <v>28.0416666666667</v>
      </c>
      <c r="CJ682" s="33">
        <f t="shared" si="825"/>
        <v>0</v>
      </c>
      <c r="CK682" s="33">
        <f>Gen_Cons_Horario!B4332</f>
        <v>0</v>
      </c>
      <c r="CL682" s="35">
        <f t="shared" si="800"/>
        <v>0</v>
      </c>
      <c r="CM682" s="116">
        <f>IF(AND(CL682&gt;0,CL682*$B$4+CS681&lt;=$B$2*'SFV+BESS'!$I$9,CL682&lt;'SFV+BESS'!$I$7), CL682*$B$4, IF(AND(CL682&gt;0,CL682*$B$4+CS681&gt;$B$2*'SFV+BESS'!$I$9,CL682*$B$4&lt;'SFV+BESS'!$I$7),$B$2*'SFV+BESS'!$I$9-CS681,IF(AND(CL682&gt;0,CL682*$B$4+CS681&gt;$B$2*'SFV+BESS'!$I$9,CL682*$B$4&gt;'SFV+BESS'!$I$7,CS681&lt;$B$2*'SFV+BESS'!$I$9),$B$2*'SFV+BESS'!$I$9-CS681,IF(AND(CL682&gt;0,CL682*$B$4+CS681&lt;=$B$2*'SFV+BESS'!$I$9,CL682&gt;'SFV+BESS'!$I$7),'SFV+BESS'!$I$7,0))))</f>
        <v>0</v>
      </c>
      <c r="CN682" s="27">
        <f>IF(AND(CL682&lt;0,CS681+CL682/$B$5&gt;$H$2,-CL682/'Carga-Descarga Año'!$B$5&lt;'SFV+BESS'!$I$7),CL682/$B$5,IF(AND(CL682&lt;0,CS681+CL682/$B$5&gt;$H$2,-CL682/'Carga-Descarga Año'!$B$5&gt;'SFV+BESS'!$I$7),-'SFV+BESS'!$I$7,IF(AND(CL682&lt;0,CS681+CL682/$B$5&lt;$H$2),-MIN('SFV+BESS'!$I$7,CS681-$H$2),0)))</f>
        <v>0</v>
      </c>
      <c r="CO682" s="33"/>
      <c r="CP682" s="33">
        <f t="shared" si="808"/>
        <v>0</v>
      </c>
      <c r="CQ682" s="27">
        <f t="shared" si="774"/>
        <v>0</v>
      </c>
      <c r="CR682" s="27">
        <f t="shared" si="809"/>
        <v>0</v>
      </c>
      <c r="CS682" s="28">
        <f>IF((CS681+CM682+CN682)&gt;=$B$2*'SFV+BESS'!$I$9, $B$2*'SFV+BESS'!$I$9, (CS681+CM682+CN682))</f>
        <v>173.61249999999998</v>
      </c>
      <c r="CT682" s="110">
        <f t="shared" si="775"/>
        <v>0</v>
      </c>
      <c r="CY682" s="251"/>
      <c r="CZ682" s="48">
        <v>28.0416666666667</v>
      </c>
      <c r="DA682" s="33">
        <f t="shared" si="826"/>
        <v>0</v>
      </c>
      <c r="DB682" s="33">
        <f>Gen_Cons_Horario!B5052</f>
        <v>0</v>
      </c>
      <c r="DC682" s="35">
        <f t="shared" si="791"/>
        <v>0</v>
      </c>
      <c r="DD682" s="116">
        <f>IF(AND(DC682&gt;0,DC682*$B$4+DJ681&lt;=$B$2*'SFV+BESS'!$I$9,DC682&lt;'SFV+BESS'!$I$7), DC682*$B$4, IF(AND(DC682&gt;0,DC682*$B$4+DJ681&gt;$B$2*'SFV+BESS'!$I$9,DC682*$B$4&lt;'SFV+BESS'!$I$7),$B$2*'SFV+BESS'!$I$9-DJ681,IF(AND(DC682&gt;0,DC682*$B$4+DJ681&gt;$B$2*'SFV+BESS'!$I$9,DC682*$B$4&gt;'SFV+BESS'!$I$7,DJ681&lt;$B$2*'SFV+BESS'!$I$9),$B$2*'SFV+BESS'!$I$9-DJ681,IF(AND(DC682&gt;0,DC682*$B$4+DJ681&lt;=$B$2*'SFV+BESS'!$I$9,DC682&gt;'SFV+BESS'!$I$7),'SFV+BESS'!$I$7,0))))</f>
        <v>0</v>
      </c>
      <c r="DE682" s="27">
        <f>IF(AND(DC682&lt;0,DJ681+DC682/$B$5&gt;$H$2,-DC682/'Carga-Descarga Año'!$B$5&lt;'SFV+BESS'!$I$7),DC682/$B$5,IF(AND(DC682&lt;0,DJ681+DC682/$B$5&gt;$H$2,-DC682/'Carga-Descarga Año'!$B$5&gt;'SFV+BESS'!$I$7),-'SFV+BESS'!$I$7,IF(AND(DC682&lt;0,DJ681+DC682/$B$5&lt;$H$2),-MIN('SFV+BESS'!$I$7,DJ681-$H$2),0)))</f>
        <v>0</v>
      </c>
      <c r="DF682" s="33"/>
      <c r="DG682" s="33">
        <f t="shared" si="810"/>
        <v>0</v>
      </c>
      <c r="DH682" s="27">
        <f t="shared" si="776"/>
        <v>0</v>
      </c>
      <c r="DI682" s="27">
        <f t="shared" si="777"/>
        <v>0</v>
      </c>
      <c r="DJ682" s="28">
        <f>IF((DJ681+DD682+DE682)&gt;=$B$2*'SFV+BESS'!$I$9, $B$2*'SFV+BESS'!$I$9, (DJ681+DD682+DE682))</f>
        <v>173.61249999999998</v>
      </c>
      <c r="DK682" s="110">
        <f t="shared" si="778"/>
        <v>0</v>
      </c>
      <c r="DP682" s="251"/>
      <c r="DQ682" s="48">
        <v>28.0416666666667</v>
      </c>
      <c r="DR682" s="33">
        <f t="shared" si="827"/>
        <v>0</v>
      </c>
      <c r="DS682" s="33">
        <f>Gen_Cons_Horario!B5796</f>
        <v>0</v>
      </c>
      <c r="DT682" s="35">
        <f t="shared" si="792"/>
        <v>0</v>
      </c>
      <c r="DU682" s="116">
        <f>IF(AND(DT682&gt;0,DT682*$B$4+EA681&lt;=$B$2*'SFV+BESS'!$I$9,DT682&lt;'SFV+BESS'!$I$7), DT682*$B$4, IF(AND(DT682&gt;0,DT682*$B$4+EA681&gt;$B$2*'SFV+BESS'!$I$9,DT682*$B$4&lt;'SFV+BESS'!$I$7),$B$2*'SFV+BESS'!$I$9-EA681,IF(AND(DT682&gt;0,DT682*$B$4+EA681&gt;$B$2*'SFV+BESS'!$I$9,DT682*$B$4&gt;'SFV+BESS'!$I$7,EA681&lt;$B$2*'SFV+BESS'!$I$9),$B$2*'SFV+BESS'!$I$9-EA681,IF(AND(DT682&gt;0,DT682*$B$4+EA681&lt;=$B$2*'SFV+BESS'!$I$9,DT682&gt;'SFV+BESS'!$I$7),'SFV+BESS'!$I$7,0))))</f>
        <v>0</v>
      </c>
      <c r="DV682" s="27">
        <f>IF(AND(DT682&lt;0,EA681+DT682/$B$5&gt;$H$2,-DT682/'Carga-Descarga Año'!$B$5&lt;'SFV+BESS'!$I$7),DT682/$B$5,IF(AND(DT682&lt;0,EA681+DT682/$B$5&gt;$H$2,-DT682/'Carga-Descarga Año'!$B$5&gt;'SFV+BESS'!$I$7),-'SFV+BESS'!$I$7,IF(AND(DT682&lt;0,EA681+DT682/$B$5&lt;$H$2),-MIN('SFV+BESS'!$I$7,EA681-$H$2),0)))</f>
        <v>0</v>
      </c>
      <c r="DW682" s="33"/>
      <c r="DX682" s="33">
        <f t="shared" si="811"/>
        <v>0</v>
      </c>
      <c r="DY682" s="27">
        <f t="shared" si="779"/>
        <v>0</v>
      </c>
      <c r="DZ682" s="27">
        <f t="shared" si="812"/>
        <v>0</v>
      </c>
      <c r="EA682" s="28">
        <f>IF((EA681+DU682+DV682)&gt;=$B$2*'SFV+BESS'!$I$9, $B$2*'SFV+BESS'!$I$9, (EA681+DU682+DV682))</f>
        <v>173.61249999999998</v>
      </c>
      <c r="EB682" s="110">
        <f t="shared" si="780"/>
        <v>0</v>
      </c>
      <c r="EG682" s="251"/>
      <c r="EH682" s="48">
        <v>28.0416666666667</v>
      </c>
      <c r="EI682" s="33">
        <f t="shared" si="828"/>
        <v>0</v>
      </c>
      <c r="EJ682" s="33">
        <f>Gen_Cons_Horario!B6540</f>
        <v>0</v>
      </c>
      <c r="EK682" s="35">
        <f t="shared" si="793"/>
        <v>0</v>
      </c>
      <c r="EL682" s="116">
        <f>IF(AND(EK682&gt;0,EK682*$B$4+ER681&lt;=$B$2*'SFV+BESS'!$I$9,EK682&lt;'SFV+BESS'!$I$7), EK682*$B$4, IF(AND(EK682&gt;0,EK682*$B$4+ER681&gt;$B$2*'SFV+BESS'!$I$9,EK682*$B$4&lt;'SFV+BESS'!$I$7),$B$2*'SFV+BESS'!$I$9-ER681,IF(AND(EK682&gt;0,EK682*$B$4+ER681&gt;$B$2*'SFV+BESS'!$I$9,EK682*$B$4&gt;'SFV+BESS'!$I$7,ER681&lt;$B$2*'SFV+BESS'!$I$9),$B$2*'SFV+BESS'!$I$9-ER681,IF(AND(EK682&gt;0,EK682*$B$4+ER681&lt;=$B$2*'SFV+BESS'!$I$9,EK682&gt;'SFV+BESS'!$I$7),'SFV+BESS'!$I$7,0))))</f>
        <v>0</v>
      </c>
      <c r="EM682" s="27">
        <f>IF(AND(EK682&lt;0,ER681+EK682/$B$5&gt;$H$2,-EK682/'Carga-Descarga Año'!$B$5&lt;'SFV+BESS'!$I$7),EK682/$B$5,IF(AND(EK682&lt;0,ER681+EK682/$B$5&gt;$H$2,-EK682/'Carga-Descarga Año'!$B$5&gt;'SFV+BESS'!$I$7),-'SFV+BESS'!$I$7,IF(AND(EK682&lt;0,ER681+EK682/$B$5&lt;$H$2),-MIN('SFV+BESS'!$I$7,ER681-$H$2),0)))</f>
        <v>0</v>
      </c>
      <c r="EN682" s="33"/>
      <c r="EO682" s="33">
        <f t="shared" si="813"/>
        <v>0</v>
      </c>
      <c r="EP682" s="27">
        <f t="shared" si="781"/>
        <v>0</v>
      </c>
      <c r="EQ682" s="27">
        <f t="shared" si="814"/>
        <v>0</v>
      </c>
      <c r="ER682" s="28">
        <f>IF((ER681+EL682+EM682)&gt;=$B$2*'SFV+BESS'!$I$9, $B$2*'SFV+BESS'!$I$9, (ER681+EL682+EM682))</f>
        <v>173.61249999999998</v>
      </c>
      <c r="ES682" s="110">
        <f t="shared" si="782"/>
        <v>0</v>
      </c>
      <c r="EX682" s="251"/>
      <c r="EY682" s="48">
        <v>28.0416666666667</v>
      </c>
      <c r="EZ682" s="33">
        <f t="shared" si="829"/>
        <v>0</v>
      </c>
      <c r="FA682" s="33">
        <f>Gen_Cons_Horario!B7260</f>
        <v>0</v>
      </c>
      <c r="FB682" s="35">
        <f t="shared" si="794"/>
        <v>0</v>
      </c>
      <c r="FC682" s="116">
        <f>IF(AND(FB682&gt;0,FB682*$B$4+FI681&lt;=$B$2*'SFV+BESS'!$I$9,FB682&lt;'SFV+BESS'!$I$7), FB682*$B$4, IF(AND(FB682&gt;0,FB682*$B$4+FI681&gt;$B$2*'SFV+BESS'!$I$9,FB682*$B$4&lt;'SFV+BESS'!$I$7),$B$2*'SFV+BESS'!$I$9-FI681,IF(AND(FB682&gt;0,FB682*$B$4+FI681&gt;$B$2*'SFV+BESS'!$I$9,FB682*$B$4&gt;'SFV+BESS'!$I$7,FI681&lt;$B$2*'SFV+BESS'!$I$9),$B$2*'SFV+BESS'!$I$9-FI681,IF(AND(FB682&gt;0,FB682*$B$4+FI681&lt;=$B$2*'SFV+BESS'!$I$9,FB682&gt;'SFV+BESS'!$I$7),'SFV+BESS'!$I$7,0))))</f>
        <v>0</v>
      </c>
      <c r="FD682" s="27">
        <f>IF(AND(FB682&lt;0,FI681+FB682/$B$5&gt;$H$2,-FB682/'Carga-Descarga Año'!$B$5&lt;'SFV+BESS'!$I$7),FB682/$B$5,IF(AND(FB682&lt;0,FI681+FB682/$B$5&gt;$H$2,-FB682/'Carga-Descarga Año'!$B$5&gt;'SFV+BESS'!$I$7),-'SFV+BESS'!$I$7,IF(AND(FB682&lt;0,FI681+FB682/$B$5&lt;$H$2),-MIN('SFV+BESS'!$I$7,FI681-$H$2),0)))</f>
        <v>0</v>
      </c>
      <c r="FE682" s="33"/>
      <c r="FF682" s="33">
        <f t="shared" si="815"/>
        <v>0</v>
      </c>
      <c r="FG682" s="27">
        <f t="shared" si="783"/>
        <v>0</v>
      </c>
      <c r="FH682" s="27">
        <f t="shared" si="816"/>
        <v>0</v>
      </c>
      <c r="FI682" s="28">
        <f>IF((FI681+FC682+FD682)&gt;=$B$2*'SFV+BESS'!$I$9, $B$2*'SFV+BESS'!$I$9, (FI681+FC682+FD682))</f>
        <v>173.61249999999998</v>
      </c>
      <c r="FJ682" s="110">
        <f t="shared" si="784"/>
        <v>0</v>
      </c>
      <c r="FO682" s="251"/>
      <c r="FP682" s="48">
        <v>28.0416666666667</v>
      </c>
      <c r="FQ682" s="33">
        <f t="shared" si="830"/>
        <v>0</v>
      </c>
      <c r="FR682" s="33">
        <f>Gen_Cons_Horario!B8004</f>
        <v>0</v>
      </c>
      <c r="FS682" s="35">
        <f t="shared" si="795"/>
        <v>0</v>
      </c>
      <c r="FT682" s="116">
        <f>IF(AND(FS682&gt;0,FS682*$B$4+FZ681&lt;=$B$2*'SFV+BESS'!$I$9,FS682&lt;'SFV+BESS'!$I$7), FS682*$B$4, IF(AND(FS682&gt;0,FS682*$B$4+FZ681&gt;$B$2*'SFV+BESS'!$I$9,FS682*$B$4&lt;'SFV+BESS'!$I$7),$B$2*'SFV+BESS'!$I$9-FZ681,IF(AND(FS682&gt;0,FS682*$B$4+FZ681&gt;$B$2*'SFV+BESS'!$I$9,FS682*$B$4&gt;'SFV+BESS'!$I$7,FZ681&lt;$B$2*'SFV+BESS'!$I$9),$B$2*'SFV+BESS'!$I$9-FZ681,IF(AND(FS682&gt;0,FS682*$B$4+FZ681&lt;=$B$2*'SFV+BESS'!$I$9,FS682&gt;'SFV+BESS'!$I$7),'SFV+BESS'!$I$7,0))))</f>
        <v>0</v>
      </c>
      <c r="FU682" s="27">
        <f>IF(AND(FS682&lt;0,FZ681+FS682/$B$5&gt;$H$2,-FS682/'Carga-Descarga Año'!$B$5&lt;'SFV+BESS'!$I$7),FS682/$B$5,IF(AND(FS682&lt;0,FZ681+FS682/$B$5&gt;$H$2,-FS682/'Carga-Descarga Año'!$B$5&gt;'SFV+BESS'!$I$7),-'SFV+BESS'!$I$7,IF(AND(FS682&lt;0,FZ681+FS682/$B$5&lt;$H$2),-MIN('SFV+BESS'!$I$7,FZ681-$H$2),0)))</f>
        <v>0</v>
      </c>
      <c r="FV682" s="33"/>
      <c r="FW682" s="33">
        <f t="shared" si="817"/>
        <v>0</v>
      </c>
      <c r="FX682" s="27">
        <f t="shared" si="785"/>
        <v>0</v>
      </c>
      <c r="FY682" s="27">
        <f t="shared" si="818"/>
        <v>0</v>
      </c>
      <c r="FZ682" s="28">
        <f>IF((FZ681+FT682+FU682)&gt;=$B$2*'SFV+BESS'!$I$9, $B$2*'SFV+BESS'!$I$9, (FZ681+FT682+FU682))</f>
        <v>173.61249999999998</v>
      </c>
      <c r="GA682" s="110">
        <f t="shared" si="786"/>
        <v>0</v>
      </c>
      <c r="GF682" s="251"/>
      <c r="GG682" s="48">
        <v>28.0416666666667</v>
      </c>
      <c r="GH682" s="33">
        <f t="shared" si="831"/>
        <v>0</v>
      </c>
      <c r="GI682" s="33">
        <f>Gen_Cons_Horario!B8724</f>
        <v>0</v>
      </c>
      <c r="GJ682" s="35">
        <f t="shared" si="801"/>
        <v>0</v>
      </c>
      <c r="GK682" s="116">
        <f>IF(AND(GJ682&gt;0,GJ682*$B$4+GQ681&lt;=$B$2*'SFV+BESS'!$I$9,GJ682&lt;'SFV+BESS'!$I$7), GJ682*$B$4, IF(AND(GJ682&gt;0,GJ682*$B$4+GQ681&gt;$B$2*'SFV+BESS'!$I$9,GJ682*$B$4&lt;'SFV+BESS'!$I$7),$B$2*'SFV+BESS'!$I$9-GQ681,IF(AND(GJ682&gt;0,GJ682*$B$4+GQ681&gt;$B$2*'SFV+BESS'!$I$9,GJ682*$B$4&gt;'SFV+BESS'!$I$7,GQ681&lt;$B$2*'SFV+BESS'!$I$9),$B$2*'SFV+BESS'!$I$9-GQ681,IF(AND(GJ682&gt;0,GJ682*$B$4+GQ681&lt;=$B$2*'SFV+BESS'!$I$9,GJ682&gt;'SFV+BESS'!$I$7),'SFV+BESS'!$I$7,0))))</f>
        <v>0</v>
      </c>
      <c r="GL682" s="27">
        <f>IF(AND(GJ682&lt;0,GQ681+GJ682/$B$5&gt;$H$2,-GJ682/'Carga-Descarga Año'!$B$5&lt;'SFV+BESS'!$I$7),GJ682/$B$5,IF(AND(GJ682&lt;0,GQ681+GJ682/$B$5&gt;$H$2,-GJ682/'Carga-Descarga Año'!$B$5&gt;'SFV+BESS'!$I$7),-'SFV+BESS'!$I$7,IF(AND(GJ682&lt;0,GQ681+GJ682/$B$5&lt;$H$2),-MIN('SFV+BESS'!$I$7,GQ681-$H$2),0)))</f>
        <v>0</v>
      </c>
      <c r="GM682" s="33"/>
      <c r="GN682" s="33">
        <f t="shared" si="819"/>
        <v>0</v>
      </c>
      <c r="GO682" s="27">
        <f t="shared" si="787"/>
        <v>0</v>
      </c>
      <c r="GP682" s="27">
        <f t="shared" si="820"/>
        <v>0</v>
      </c>
      <c r="GQ682" s="28">
        <f>IF((GQ681+GK682+GL682)&gt;=$B$2*'SFV+BESS'!$I$9, $B$2*'SFV+BESS'!$I$9, (GQ681+GK682+GL682))</f>
        <v>173.61249999999998</v>
      </c>
      <c r="GR682" s="110">
        <f t="shared" si="788"/>
        <v>0</v>
      </c>
    </row>
    <row r="683" spans="1:200">
      <c r="A683" s="249"/>
      <c r="B683" s="48">
        <v>28.0833333333334</v>
      </c>
      <c r="C683" s="38">
        <f t="shared" si="802"/>
        <v>0</v>
      </c>
      <c r="D683" s="2">
        <f>Gen_Cons_Horario!B709</f>
        <v>0</v>
      </c>
      <c r="E683" s="140">
        <f t="shared" si="760"/>
        <v>0</v>
      </c>
      <c r="F683" s="116">
        <f>IF(AND(E683&gt;0,E683*$B$4+L682&lt;=$B$2*'SFV+BESS'!$I$9,E683&lt;'SFV+BESS'!$I$7), E683*$B$4, IF(AND(E683&gt;0,E683*$B$4+L682&gt;$B$2*'SFV+BESS'!$I$9,E683*$B$4&lt;'SFV+BESS'!$I$7),$B$2*'SFV+BESS'!$I$9-L682,IF(AND(E683&gt;0,E683*$B$4+L682&gt;$B$2*'SFV+BESS'!$I$9,E683*$B$4&gt;'SFV+BESS'!$I$7,L682&lt;$B$2*'SFV+BESS'!$I$9),$B$2*'SFV+BESS'!$I$9-L682,IF(AND(E683&gt;0,E683*$B$4+L682&lt;=$B$2*'SFV+BESS'!$I$9,E683&gt;'SFV+BESS'!$I$7),'SFV+BESS'!$I$7,0))))</f>
        <v>0</v>
      </c>
      <c r="G683" s="27">
        <f>IF(AND(E683&lt;0,L682+E683/$B$5&gt;$H$2,-E683/'Carga-Descarga Año'!$B$5&lt;'SFV+BESS'!$I$7),E683/$B$5,IF(AND(E683&lt;0,L682+E683/$B$5&gt;$H$2,-E683/'Carga-Descarga Año'!$B$5&gt;'SFV+BESS'!$I$7),-'SFV+BESS'!$I$7,IF(AND(E683&lt;0,L682+E683/$B$5&lt;$H$2),-MIN('SFV+BESS'!$I$7,L682-$H$2),0)))</f>
        <v>0</v>
      </c>
      <c r="I683" s="38">
        <f t="shared" si="761"/>
        <v>0</v>
      </c>
      <c r="J683" s="27">
        <f t="shared" si="763"/>
        <v>0</v>
      </c>
      <c r="K683" s="27">
        <f t="shared" si="762"/>
        <v>0</v>
      </c>
      <c r="L683" s="28">
        <f>IF((L682+F683+G683)&gt;=$B$2*'SFV+BESS'!$I$9, $B$2*'SFV+BESS'!$I$9, (L682+F683+G683))</f>
        <v>173.61249999999998</v>
      </c>
      <c r="M683" s="110">
        <f t="shared" si="764"/>
        <v>0</v>
      </c>
      <c r="AI683" s="251"/>
      <c r="AJ683" s="48">
        <v>28.0833333333334</v>
      </c>
      <c r="AK683" s="52">
        <f t="shared" si="822"/>
        <v>0</v>
      </c>
      <c r="AL683" s="33">
        <f>Gen_Cons_Horario!B2125</f>
        <v>0</v>
      </c>
      <c r="AM683" s="35">
        <f t="shared" si="797"/>
        <v>0</v>
      </c>
      <c r="AN683" s="116">
        <f>IF(AND(AM683&gt;0,AM683*$B$4+AT682&lt;=$B$2*'SFV+BESS'!$I$9,AM683&lt;'SFV+BESS'!$I$7), AM683*$B$4, IF(AND(AM683&gt;0,AM683*$B$4+AT682&gt;$B$2*'SFV+BESS'!$I$9,AM683*$B$4&lt;'SFV+BESS'!$I$7),$B$2*'SFV+BESS'!$I$9-AT682,IF(AND(AM683&gt;0,AM683*$B$4+AT682&gt;$B$2*'SFV+BESS'!$I$9,AM683*$B$4&gt;'SFV+BESS'!$I$7,AT682&lt;$B$2*'SFV+BESS'!$I$9),$B$2*'SFV+BESS'!$I$9-AT682,IF(AND(AM683&gt;0,AM683*$B$4+AT682&lt;=$B$2*'SFV+BESS'!$I$9,AM683&gt;'SFV+BESS'!$I$7),'SFV+BESS'!$I$7,0))))</f>
        <v>0</v>
      </c>
      <c r="AO683" s="27">
        <f>IF(AND(AM683&lt;0,AT682+AM683/$B$5&gt;$H$2,-AM683/'Carga-Descarga Año'!$B$5&lt;'SFV+BESS'!$I$7),AM683/$B$5,IF(AND(AM683&lt;0,AT682+AM683/$B$5&gt;$H$2,-AM683/'Carga-Descarga Año'!$B$5&gt;'SFV+BESS'!$I$7),-'SFV+BESS'!$I$7,IF(AND(AM683&lt;0,AT682+AM683/$B$5&lt;$H$2),-MIN('SFV+BESS'!$I$7,AT682-$H$2),0)))</f>
        <v>0</v>
      </c>
      <c r="AP683" s="33"/>
      <c r="AQ683" s="33">
        <f t="shared" si="803"/>
        <v>0</v>
      </c>
      <c r="AR683" s="27">
        <f t="shared" si="767"/>
        <v>0</v>
      </c>
      <c r="AS683" s="27">
        <f t="shared" si="804"/>
        <v>0</v>
      </c>
      <c r="AT683" s="28">
        <f>IF((AT682+AN683+AO683)&gt;=$B$2*'SFV+BESS'!$I$9, $B$2*'SFV+BESS'!$I$9, (AT682+AN683+AO683))</f>
        <v>173.61249999999998</v>
      </c>
      <c r="AU683" s="110">
        <f t="shared" si="768"/>
        <v>0</v>
      </c>
      <c r="AZ683" s="251"/>
      <c r="BA683" s="48">
        <v>28.0833333333334</v>
      </c>
      <c r="BB683" s="33">
        <f t="shared" si="823"/>
        <v>0</v>
      </c>
      <c r="BC683" s="33">
        <f>Gen_Cons_Horario!B2869</f>
        <v>0</v>
      </c>
      <c r="BD683" s="35">
        <f t="shared" si="798"/>
        <v>0</v>
      </c>
      <c r="BE683" s="116">
        <f>IF(AND(BD683&gt;0,BD683*$B$4+BK682&lt;=$B$2*'SFV+BESS'!$I$9,BD683&lt;'SFV+BESS'!$I$7), BD683*$B$4, IF(AND(BD683&gt;0,BD683*$B$4+BK682&gt;$B$2*'SFV+BESS'!$I$9,BD683*$B$4&lt;'SFV+BESS'!$I$7),$B$2*'SFV+BESS'!$I$9-BK682,IF(AND(BD683&gt;0,BD683*$B$4+BK682&gt;$B$2*'SFV+BESS'!$I$9,BD683*$B$4&gt;'SFV+BESS'!$I$7,BK682&lt;$B$2*'SFV+BESS'!$I$9),$B$2*'SFV+BESS'!$I$9-BK682,IF(AND(BD683&gt;0,BD683*$B$4+BK682&lt;=$B$2*'SFV+BESS'!$I$9,BD683&gt;'SFV+BESS'!$I$7),'SFV+BESS'!$I$7,0))))</f>
        <v>0</v>
      </c>
      <c r="BF683" s="27">
        <f>IF(AND(BD683&lt;0,BK682+BD683/$B$5&gt;$H$2,-BD683/'Carga-Descarga Año'!$B$5&lt;'SFV+BESS'!$I$7),BD683/$B$5,IF(AND(BD683&lt;0,BK682+BD683/$B$5&gt;$H$2,-BD683/'Carga-Descarga Año'!$B$5&gt;'SFV+BESS'!$I$7),-'SFV+BESS'!$I$7,IF(AND(BD683&lt;0,BK682+BD683/$B$5&lt;$H$2),-MIN('SFV+BESS'!$I$7,BK682-$H$2),0)))</f>
        <v>0</v>
      </c>
      <c r="BG683" s="33"/>
      <c r="BH683" s="33">
        <f t="shared" si="805"/>
        <v>0</v>
      </c>
      <c r="BI683" s="27">
        <f t="shared" si="769"/>
        <v>0</v>
      </c>
      <c r="BJ683" s="27">
        <f t="shared" si="806"/>
        <v>0</v>
      </c>
      <c r="BK683" s="28">
        <f>IF((BK682+BE683+BF683)&gt;=$B$2*'SFV+BESS'!$I$9, $B$2*'SFV+BESS'!$I$9, (BK682+BE683+BF683))</f>
        <v>173.61249999999998</v>
      </c>
      <c r="BL683" s="110">
        <f t="shared" si="770"/>
        <v>0</v>
      </c>
      <c r="BQ683" s="251"/>
      <c r="BR683" s="48">
        <v>28.0833333333334</v>
      </c>
      <c r="BS683" s="33">
        <f t="shared" si="824"/>
        <v>0</v>
      </c>
      <c r="BT683" s="33">
        <f>Gen_Cons_Horario!B3589</f>
        <v>0</v>
      </c>
      <c r="BU683" s="35">
        <f t="shared" si="799"/>
        <v>0</v>
      </c>
      <c r="BV683" s="116">
        <f>IF(AND(BU683&gt;0,BU683*$B$4+CB682&lt;=$B$2*'SFV+BESS'!$I$9,BU683&lt;'SFV+BESS'!$I$7), BU683*$B$4, IF(AND(BU683&gt;0,BU683*$B$4+CB682&gt;$B$2*'SFV+BESS'!$I$9,BU683*$B$4&lt;'SFV+BESS'!$I$7),$B$2*'SFV+BESS'!$I$9-CB682,IF(AND(BU683&gt;0,BU683*$B$4+CB682&gt;$B$2*'SFV+BESS'!$I$9,BU683*$B$4&gt;'SFV+BESS'!$I$7,CB682&lt;$B$2*'SFV+BESS'!$I$9),$B$2*'SFV+BESS'!$I$9-CB682,IF(AND(BU683&gt;0,BU683*$B$4+CB682&lt;=$B$2*'SFV+BESS'!$I$9,BU683&gt;'SFV+BESS'!$I$7),'SFV+BESS'!$I$7,0))))</f>
        <v>0</v>
      </c>
      <c r="BW683" s="27">
        <f>IF(AND(BU683&lt;0,CB682+BU683/$B$5&gt;$H$2,-BU683/'Carga-Descarga Año'!$B$5&lt;'SFV+BESS'!$I$7),BU683/$B$5,IF(AND(BU683&lt;0,CB682+BU683/$B$5&gt;$H$2,-BU683/'Carga-Descarga Año'!$B$5&gt;'SFV+BESS'!$I$7),-'SFV+BESS'!$I$7,IF(AND(BU683&lt;0,CB682+BU683/$B$5&lt;$H$2),-MIN('SFV+BESS'!$I$7,CB682-$H$2),0)))</f>
        <v>0</v>
      </c>
      <c r="BX683" s="33"/>
      <c r="BY683" s="33">
        <f t="shared" si="807"/>
        <v>0</v>
      </c>
      <c r="BZ683" s="27">
        <f t="shared" si="771"/>
        <v>0</v>
      </c>
      <c r="CA683" s="27">
        <f t="shared" si="772"/>
        <v>0</v>
      </c>
      <c r="CB683" s="28">
        <f>IF((CB682+BV683+BW683)&gt;=$B$2*'SFV+BESS'!$I$9, $B$2*'SFV+BESS'!$I$9, (CB682+BV683+BW683))</f>
        <v>173.61249999999998</v>
      </c>
      <c r="CC683" s="110">
        <f t="shared" si="773"/>
        <v>0</v>
      </c>
      <c r="CH683" s="251"/>
      <c r="CI683" s="48">
        <v>28.0833333333334</v>
      </c>
      <c r="CJ683" s="33">
        <f t="shared" si="825"/>
        <v>0</v>
      </c>
      <c r="CK683" s="33">
        <f>Gen_Cons_Horario!B4333</f>
        <v>0</v>
      </c>
      <c r="CL683" s="35">
        <f t="shared" si="800"/>
        <v>0</v>
      </c>
      <c r="CM683" s="116">
        <f>IF(AND(CL683&gt;0,CL683*$B$4+CS682&lt;=$B$2*'SFV+BESS'!$I$9,CL683&lt;'SFV+BESS'!$I$7), CL683*$B$4, IF(AND(CL683&gt;0,CL683*$B$4+CS682&gt;$B$2*'SFV+BESS'!$I$9,CL683*$B$4&lt;'SFV+BESS'!$I$7),$B$2*'SFV+BESS'!$I$9-CS682,IF(AND(CL683&gt;0,CL683*$B$4+CS682&gt;$B$2*'SFV+BESS'!$I$9,CL683*$B$4&gt;'SFV+BESS'!$I$7,CS682&lt;$B$2*'SFV+BESS'!$I$9),$B$2*'SFV+BESS'!$I$9-CS682,IF(AND(CL683&gt;0,CL683*$B$4+CS682&lt;=$B$2*'SFV+BESS'!$I$9,CL683&gt;'SFV+BESS'!$I$7),'SFV+BESS'!$I$7,0))))</f>
        <v>0</v>
      </c>
      <c r="CN683" s="27">
        <f>IF(AND(CL683&lt;0,CS682+CL683/$B$5&gt;$H$2,-CL683/'Carga-Descarga Año'!$B$5&lt;'SFV+BESS'!$I$7),CL683/$B$5,IF(AND(CL683&lt;0,CS682+CL683/$B$5&gt;$H$2,-CL683/'Carga-Descarga Año'!$B$5&gt;'SFV+BESS'!$I$7),-'SFV+BESS'!$I$7,IF(AND(CL683&lt;0,CS682+CL683/$B$5&lt;$H$2),-MIN('SFV+BESS'!$I$7,CS682-$H$2),0)))</f>
        <v>0</v>
      </c>
      <c r="CO683" s="33"/>
      <c r="CP683" s="33">
        <f t="shared" si="808"/>
        <v>0</v>
      </c>
      <c r="CQ683" s="27">
        <f t="shared" si="774"/>
        <v>0</v>
      </c>
      <c r="CR683" s="27">
        <f t="shared" si="809"/>
        <v>0</v>
      </c>
      <c r="CS683" s="28">
        <f>IF((CS682+CM683+CN683)&gt;=$B$2*'SFV+BESS'!$I$9, $B$2*'SFV+BESS'!$I$9, (CS682+CM683+CN683))</f>
        <v>173.61249999999998</v>
      </c>
      <c r="CT683" s="110">
        <f t="shared" si="775"/>
        <v>0</v>
      </c>
      <c r="CY683" s="251"/>
      <c r="CZ683" s="48">
        <v>28.0833333333334</v>
      </c>
      <c r="DA683" s="33">
        <f t="shared" si="826"/>
        <v>0</v>
      </c>
      <c r="DB683" s="33">
        <f>Gen_Cons_Horario!B5053</f>
        <v>0</v>
      </c>
      <c r="DC683" s="35">
        <f t="shared" si="791"/>
        <v>0</v>
      </c>
      <c r="DD683" s="116">
        <f>IF(AND(DC683&gt;0,DC683*$B$4+DJ682&lt;=$B$2*'SFV+BESS'!$I$9,DC683&lt;'SFV+BESS'!$I$7), DC683*$B$4, IF(AND(DC683&gt;0,DC683*$B$4+DJ682&gt;$B$2*'SFV+BESS'!$I$9,DC683*$B$4&lt;'SFV+BESS'!$I$7),$B$2*'SFV+BESS'!$I$9-DJ682,IF(AND(DC683&gt;0,DC683*$B$4+DJ682&gt;$B$2*'SFV+BESS'!$I$9,DC683*$B$4&gt;'SFV+BESS'!$I$7,DJ682&lt;$B$2*'SFV+BESS'!$I$9),$B$2*'SFV+BESS'!$I$9-DJ682,IF(AND(DC683&gt;0,DC683*$B$4+DJ682&lt;=$B$2*'SFV+BESS'!$I$9,DC683&gt;'SFV+BESS'!$I$7),'SFV+BESS'!$I$7,0))))</f>
        <v>0</v>
      </c>
      <c r="DE683" s="27">
        <f>IF(AND(DC683&lt;0,DJ682+DC683/$B$5&gt;$H$2,-DC683/'Carga-Descarga Año'!$B$5&lt;'SFV+BESS'!$I$7),DC683/$B$5,IF(AND(DC683&lt;0,DJ682+DC683/$B$5&gt;$H$2,-DC683/'Carga-Descarga Año'!$B$5&gt;'SFV+BESS'!$I$7),-'SFV+BESS'!$I$7,IF(AND(DC683&lt;0,DJ682+DC683/$B$5&lt;$H$2),-MIN('SFV+BESS'!$I$7,DJ682-$H$2),0)))</f>
        <v>0</v>
      </c>
      <c r="DF683" s="33"/>
      <c r="DG683" s="33">
        <f t="shared" si="810"/>
        <v>0</v>
      </c>
      <c r="DH683" s="27">
        <f t="shared" si="776"/>
        <v>0</v>
      </c>
      <c r="DI683" s="27">
        <f t="shared" si="777"/>
        <v>0</v>
      </c>
      <c r="DJ683" s="28">
        <f>IF((DJ682+DD683+DE683)&gt;=$B$2*'SFV+BESS'!$I$9, $B$2*'SFV+BESS'!$I$9, (DJ682+DD683+DE683))</f>
        <v>173.61249999999998</v>
      </c>
      <c r="DK683" s="110">
        <f t="shared" si="778"/>
        <v>0</v>
      </c>
      <c r="DP683" s="251"/>
      <c r="DQ683" s="48">
        <v>28.0833333333334</v>
      </c>
      <c r="DR683" s="33">
        <f t="shared" si="827"/>
        <v>0</v>
      </c>
      <c r="DS683" s="33">
        <f>Gen_Cons_Horario!B5797</f>
        <v>0</v>
      </c>
      <c r="DT683" s="35">
        <f t="shared" si="792"/>
        <v>0</v>
      </c>
      <c r="DU683" s="116">
        <f>IF(AND(DT683&gt;0,DT683*$B$4+EA682&lt;=$B$2*'SFV+BESS'!$I$9,DT683&lt;'SFV+BESS'!$I$7), DT683*$B$4, IF(AND(DT683&gt;0,DT683*$B$4+EA682&gt;$B$2*'SFV+BESS'!$I$9,DT683*$B$4&lt;'SFV+BESS'!$I$7),$B$2*'SFV+BESS'!$I$9-EA682,IF(AND(DT683&gt;0,DT683*$B$4+EA682&gt;$B$2*'SFV+BESS'!$I$9,DT683*$B$4&gt;'SFV+BESS'!$I$7,EA682&lt;$B$2*'SFV+BESS'!$I$9),$B$2*'SFV+BESS'!$I$9-EA682,IF(AND(DT683&gt;0,DT683*$B$4+EA682&lt;=$B$2*'SFV+BESS'!$I$9,DT683&gt;'SFV+BESS'!$I$7),'SFV+BESS'!$I$7,0))))</f>
        <v>0</v>
      </c>
      <c r="DV683" s="27">
        <f>IF(AND(DT683&lt;0,EA682+DT683/$B$5&gt;$H$2,-DT683/'Carga-Descarga Año'!$B$5&lt;'SFV+BESS'!$I$7),DT683/$B$5,IF(AND(DT683&lt;0,EA682+DT683/$B$5&gt;$H$2,-DT683/'Carga-Descarga Año'!$B$5&gt;'SFV+BESS'!$I$7),-'SFV+BESS'!$I$7,IF(AND(DT683&lt;0,EA682+DT683/$B$5&lt;$H$2),-MIN('SFV+BESS'!$I$7,EA682-$H$2),0)))</f>
        <v>0</v>
      </c>
      <c r="DW683" s="33"/>
      <c r="DX683" s="33">
        <f t="shared" si="811"/>
        <v>0</v>
      </c>
      <c r="DY683" s="27">
        <f t="shared" si="779"/>
        <v>0</v>
      </c>
      <c r="DZ683" s="27">
        <f t="shared" si="812"/>
        <v>0</v>
      </c>
      <c r="EA683" s="28">
        <f>IF((EA682+DU683+DV683)&gt;=$B$2*'SFV+BESS'!$I$9, $B$2*'SFV+BESS'!$I$9, (EA682+DU683+DV683))</f>
        <v>173.61249999999998</v>
      </c>
      <c r="EB683" s="110">
        <f t="shared" si="780"/>
        <v>0</v>
      </c>
      <c r="EG683" s="251"/>
      <c r="EH683" s="48">
        <v>28.0833333333334</v>
      </c>
      <c r="EI683" s="33">
        <f t="shared" si="828"/>
        <v>0</v>
      </c>
      <c r="EJ683" s="33">
        <f>Gen_Cons_Horario!B6541</f>
        <v>0</v>
      </c>
      <c r="EK683" s="35">
        <f t="shared" si="793"/>
        <v>0</v>
      </c>
      <c r="EL683" s="116">
        <f>IF(AND(EK683&gt;0,EK683*$B$4+ER682&lt;=$B$2*'SFV+BESS'!$I$9,EK683&lt;'SFV+BESS'!$I$7), EK683*$B$4, IF(AND(EK683&gt;0,EK683*$B$4+ER682&gt;$B$2*'SFV+BESS'!$I$9,EK683*$B$4&lt;'SFV+BESS'!$I$7),$B$2*'SFV+BESS'!$I$9-ER682,IF(AND(EK683&gt;0,EK683*$B$4+ER682&gt;$B$2*'SFV+BESS'!$I$9,EK683*$B$4&gt;'SFV+BESS'!$I$7,ER682&lt;$B$2*'SFV+BESS'!$I$9),$B$2*'SFV+BESS'!$I$9-ER682,IF(AND(EK683&gt;0,EK683*$B$4+ER682&lt;=$B$2*'SFV+BESS'!$I$9,EK683&gt;'SFV+BESS'!$I$7),'SFV+BESS'!$I$7,0))))</f>
        <v>0</v>
      </c>
      <c r="EM683" s="27">
        <f>IF(AND(EK683&lt;0,ER682+EK683/$B$5&gt;$H$2,-EK683/'Carga-Descarga Año'!$B$5&lt;'SFV+BESS'!$I$7),EK683/$B$5,IF(AND(EK683&lt;0,ER682+EK683/$B$5&gt;$H$2,-EK683/'Carga-Descarga Año'!$B$5&gt;'SFV+BESS'!$I$7),-'SFV+BESS'!$I$7,IF(AND(EK683&lt;0,ER682+EK683/$B$5&lt;$H$2),-MIN('SFV+BESS'!$I$7,ER682-$H$2),0)))</f>
        <v>0</v>
      </c>
      <c r="EN683" s="33"/>
      <c r="EO683" s="33">
        <f t="shared" si="813"/>
        <v>0</v>
      </c>
      <c r="EP683" s="27">
        <f t="shared" si="781"/>
        <v>0</v>
      </c>
      <c r="EQ683" s="27">
        <f t="shared" si="814"/>
        <v>0</v>
      </c>
      <c r="ER683" s="28">
        <f>IF((ER682+EL683+EM683)&gt;=$B$2*'SFV+BESS'!$I$9, $B$2*'SFV+BESS'!$I$9, (ER682+EL683+EM683))</f>
        <v>173.61249999999998</v>
      </c>
      <c r="ES683" s="110">
        <f t="shared" si="782"/>
        <v>0</v>
      </c>
      <c r="EX683" s="251"/>
      <c r="EY683" s="48">
        <v>28.0833333333334</v>
      </c>
      <c r="EZ683" s="33">
        <f t="shared" si="829"/>
        <v>0</v>
      </c>
      <c r="FA683" s="33">
        <f>Gen_Cons_Horario!B7261</f>
        <v>0</v>
      </c>
      <c r="FB683" s="35">
        <f t="shared" si="794"/>
        <v>0</v>
      </c>
      <c r="FC683" s="116">
        <f>IF(AND(FB683&gt;0,FB683*$B$4+FI682&lt;=$B$2*'SFV+BESS'!$I$9,FB683&lt;'SFV+BESS'!$I$7), FB683*$B$4, IF(AND(FB683&gt;0,FB683*$B$4+FI682&gt;$B$2*'SFV+BESS'!$I$9,FB683*$B$4&lt;'SFV+BESS'!$I$7),$B$2*'SFV+BESS'!$I$9-FI682,IF(AND(FB683&gt;0,FB683*$B$4+FI682&gt;$B$2*'SFV+BESS'!$I$9,FB683*$B$4&gt;'SFV+BESS'!$I$7,FI682&lt;$B$2*'SFV+BESS'!$I$9),$B$2*'SFV+BESS'!$I$9-FI682,IF(AND(FB683&gt;0,FB683*$B$4+FI682&lt;=$B$2*'SFV+BESS'!$I$9,FB683&gt;'SFV+BESS'!$I$7),'SFV+BESS'!$I$7,0))))</f>
        <v>0</v>
      </c>
      <c r="FD683" s="27">
        <f>IF(AND(FB683&lt;0,FI682+FB683/$B$5&gt;$H$2,-FB683/'Carga-Descarga Año'!$B$5&lt;'SFV+BESS'!$I$7),FB683/$B$5,IF(AND(FB683&lt;0,FI682+FB683/$B$5&gt;$H$2,-FB683/'Carga-Descarga Año'!$B$5&gt;'SFV+BESS'!$I$7),-'SFV+BESS'!$I$7,IF(AND(FB683&lt;0,FI682+FB683/$B$5&lt;$H$2),-MIN('SFV+BESS'!$I$7,FI682-$H$2),0)))</f>
        <v>0</v>
      </c>
      <c r="FE683" s="33"/>
      <c r="FF683" s="33">
        <f t="shared" si="815"/>
        <v>0</v>
      </c>
      <c r="FG683" s="27">
        <f t="shared" si="783"/>
        <v>0</v>
      </c>
      <c r="FH683" s="27">
        <f t="shared" si="816"/>
        <v>0</v>
      </c>
      <c r="FI683" s="28">
        <f>IF((FI682+FC683+FD683)&gt;=$B$2*'SFV+BESS'!$I$9, $B$2*'SFV+BESS'!$I$9, (FI682+FC683+FD683))</f>
        <v>173.61249999999998</v>
      </c>
      <c r="FJ683" s="110">
        <f t="shared" si="784"/>
        <v>0</v>
      </c>
      <c r="FO683" s="251"/>
      <c r="FP683" s="48">
        <v>28.0833333333334</v>
      </c>
      <c r="FQ683" s="33">
        <f t="shared" si="830"/>
        <v>0</v>
      </c>
      <c r="FR683" s="33">
        <f>Gen_Cons_Horario!B8005</f>
        <v>0</v>
      </c>
      <c r="FS683" s="35">
        <f t="shared" si="795"/>
        <v>0</v>
      </c>
      <c r="FT683" s="116">
        <f>IF(AND(FS683&gt;0,FS683*$B$4+FZ682&lt;=$B$2*'SFV+BESS'!$I$9,FS683&lt;'SFV+BESS'!$I$7), FS683*$B$4, IF(AND(FS683&gt;0,FS683*$B$4+FZ682&gt;$B$2*'SFV+BESS'!$I$9,FS683*$B$4&lt;'SFV+BESS'!$I$7),$B$2*'SFV+BESS'!$I$9-FZ682,IF(AND(FS683&gt;0,FS683*$B$4+FZ682&gt;$B$2*'SFV+BESS'!$I$9,FS683*$B$4&gt;'SFV+BESS'!$I$7,FZ682&lt;$B$2*'SFV+BESS'!$I$9),$B$2*'SFV+BESS'!$I$9-FZ682,IF(AND(FS683&gt;0,FS683*$B$4+FZ682&lt;=$B$2*'SFV+BESS'!$I$9,FS683&gt;'SFV+BESS'!$I$7),'SFV+BESS'!$I$7,0))))</f>
        <v>0</v>
      </c>
      <c r="FU683" s="27">
        <f>IF(AND(FS683&lt;0,FZ682+FS683/$B$5&gt;$H$2,-FS683/'Carga-Descarga Año'!$B$5&lt;'SFV+BESS'!$I$7),FS683/$B$5,IF(AND(FS683&lt;0,FZ682+FS683/$B$5&gt;$H$2,-FS683/'Carga-Descarga Año'!$B$5&gt;'SFV+BESS'!$I$7),-'SFV+BESS'!$I$7,IF(AND(FS683&lt;0,FZ682+FS683/$B$5&lt;$H$2),-MIN('SFV+BESS'!$I$7,FZ682-$H$2),0)))</f>
        <v>0</v>
      </c>
      <c r="FV683" s="33"/>
      <c r="FW683" s="33">
        <f t="shared" si="817"/>
        <v>0</v>
      </c>
      <c r="FX683" s="27">
        <f t="shared" si="785"/>
        <v>0</v>
      </c>
      <c r="FY683" s="27">
        <f t="shared" si="818"/>
        <v>0</v>
      </c>
      <c r="FZ683" s="28">
        <f>IF((FZ682+FT683+FU683)&gt;=$B$2*'SFV+BESS'!$I$9, $B$2*'SFV+BESS'!$I$9, (FZ682+FT683+FU683))</f>
        <v>173.61249999999998</v>
      </c>
      <c r="GA683" s="110">
        <f t="shared" si="786"/>
        <v>0</v>
      </c>
      <c r="GF683" s="251"/>
      <c r="GG683" s="48">
        <v>28.0833333333334</v>
      </c>
      <c r="GH683" s="33">
        <f t="shared" si="831"/>
        <v>0</v>
      </c>
      <c r="GI683" s="33">
        <f>Gen_Cons_Horario!B8725</f>
        <v>0</v>
      </c>
      <c r="GJ683" s="35">
        <f t="shared" si="801"/>
        <v>0</v>
      </c>
      <c r="GK683" s="116">
        <f>IF(AND(GJ683&gt;0,GJ683*$B$4+GQ682&lt;=$B$2*'SFV+BESS'!$I$9,GJ683&lt;'SFV+BESS'!$I$7), GJ683*$B$4, IF(AND(GJ683&gt;0,GJ683*$B$4+GQ682&gt;$B$2*'SFV+BESS'!$I$9,GJ683*$B$4&lt;'SFV+BESS'!$I$7),$B$2*'SFV+BESS'!$I$9-GQ682,IF(AND(GJ683&gt;0,GJ683*$B$4+GQ682&gt;$B$2*'SFV+BESS'!$I$9,GJ683*$B$4&gt;'SFV+BESS'!$I$7,GQ682&lt;$B$2*'SFV+BESS'!$I$9),$B$2*'SFV+BESS'!$I$9-GQ682,IF(AND(GJ683&gt;0,GJ683*$B$4+GQ682&lt;=$B$2*'SFV+BESS'!$I$9,GJ683&gt;'SFV+BESS'!$I$7),'SFV+BESS'!$I$7,0))))</f>
        <v>0</v>
      </c>
      <c r="GL683" s="27">
        <f>IF(AND(GJ683&lt;0,GQ682+GJ683/$B$5&gt;$H$2,-GJ683/'Carga-Descarga Año'!$B$5&lt;'SFV+BESS'!$I$7),GJ683/$B$5,IF(AND(GJ683&lt;0,GQ682+GJ683/$B$5&gt;$H$2,-GJ683/'Carga-Descarga Año'!$B$5&gt;'SFV+BESS'!$I$7),-'SFV+BESS'!$I$7,IF(AND(GJ683&lt;0,GQ682+GJ683/$B$5&lt;$H$2),-MIN('SFV+BESS'!$I$7,GQ682-$H$2),0)))</f>
        <v>0</v>
      </c>
      <c r="GM683" s="33"/>
      <c r="GN683" s="33">
        <f t="shared" si="819"/>
        <v>0</v>
      </c>
      <c r="GO683" s="27">
        <f t="shared" si="787"/>
        <v>0</v>
      </c>
      <c r="GP683" s="27">
        <f t="shared" si="820"/>
        <v>0</v>
      </c>
      <c r="GQ683" s="28">
        <f>IF((GQ682+GK683+GL683)&gt;=$B$2*'SFV+BESS'!$I$9, $B$2*'SFV+BESS'!$I$9, (GQ682+GK683+GL683))</f>
        <v>173.61249999999998</v>
      </c>
      <c r="GR683" s="110">
        <f t="shared" si="788"/>
        <v>0</v>
      </c>
    </row>
    <row r="684" spans="1:200">
      <c r="A684" s="249"/>
      <c r="B684" s="48">
        <v>28.125</v>
      </c>
      <c r="C684" s="38">
        <f t="shared" si="802"/>
        <v>0</v>
      </c>
      <c r="D684" s="2">
        <f>Gen_Cons_Horario!B710</f>
        <v>0</v>
      </c>
      <c r="E684" s="140">
        <f t="shared" si="760"/>
        <v>0</v>
      </c>
      <c r="F684" s="116">
        <f>IF(AND(E684&gt;0,E684*$B$4+L683&lt;=$B$2*'SFV+BESS'!$I$9,E684&lt;'SFV+BESS'!$I$7), E684*$B$4, IF(AND(E684&gt;0,E684*$B$4+L683&gt;$B$2*'SFV+BESS'!$I$9,E684*$B$4&lt;'SFV+BESS'!$I$7),$B$2*'SFV+BESS'!$I$9-L683,IF(AND(E684&gt;0,E684*$B$4+L683&gt;$B$2*'SFV+BESS'!$I$9,E684*$B$4&gt;'SFV+BESS'!$I$7,L683&lt;$B$2*'SFV+BESS'!$I$9),$B$2*'SFV+BESS'!$I$9-L683,IF(AND(E684&gt;0,E684*$B$4+L683&lt;=$B$2*'SFV+BESS'!$I$9,E684&gt;'SFV+BESS'!$I$7),'SFV+BESS'!$I$7,0))))</f>
        <v>0</v>
      </c>
      <c r="G684" s="27">
        <f>IF(AND(E684&lt;0,L683+E684/$B$5&gt;$H$2,-E684/'Carga-Descarga Año'!$B$5&lt;'SFV+BESS'!$I$7),E684/$B$5,IF(AND(E684&lt;0,L683+E684/$B$5&gt;$H$2,-E684/'Carga-Descarga Año'!$B$5&gt;'SFV+BESS'!$I$7),-'SFV+BESS'!$I$7,IF(AND(E684&lt;0,L683+E684/$B$5&lt;$H$2),-MIN('SFV+BESS'!$I$7,L683-$H$2),0)))</f>
        <v>0</v>
      </c>
      <c r="I684" s="38">
        <f t="shared" si="761"/>
        <v>0</v>
      </c>
      <c r="J684" s="27">
        <f t="shared" si="763"/>
        <v>0</v>
      </c>
      <c r="K684" s="27">
        <f t="shared" si="762"/>
        <v>0</v>
      </c>
      <c r="L684" s="28">
        <f>IF((L683+F684+G684)&gt;=$B$2*'SFV+BESS'!$I$9, $B$2*'SFV+BESS'!$I$9, (L683+F684+G684))</f>
        <v>173.61249999999998</v>
      </c>
      <c r="M684" s="110">
        <f t="shared" si="764"/>
        <v>0</v>
      </c>
      <c r="AI684" s="251"/>
      <c r="AJ684" s="48">
        <v>28.125</v>
      </c>
      <c r="AK684" s="52">
        <f t="shared" si="822"/>
        <v>0</v>
      </c>
      <c r="AL684" s="33">
        <f>Gen_Cons_Horario!B2126</f>
        <v>0</v>
      </c>
      <c r="AM684" s="35">
        <f t="shared" si="797"/>
        <v>0</v>
      </c>
      <c r="AN684" s="116">
        <f>IF(AND(AM684&gt;0,AM684*$B$4+AT683&lt;=$B$2*'SFV+BESS'!$I$9,AM684&lt;'SFV+BESS'!$I$7), AM684*$B$4, IF(AND(AM684&gt;0,AM684*$B$4+AT683&gt;$B$2*'SFV+BESS'!$I$9,AM684*$B$4&lt;'SFV+BESS'!$I$7),$B$2*'SFV+BESS'!$I$9-AT683,IF(AND(AM684&gt;0,AM684*$B$4+AT683&gt;$B$2*'SFV+BESS'!$I$9,AM684*$B$4&gt;'SFV+BESS'!$I$7,AT683&lt;$B$2*'SFV+BESS'!$I$9),$B$2*'SFV+BESS'!$I$9-AT683,IF(AND(AM684&gt;0,AM684*$B$4+AT683&lt;=$B$2*'SFV+BESS'!$I$9,AM684&gt;'SFV+BESS'!$I$7),'SFV+BESS'!$I$7,0))))</f>
        <v>0</v>
      </c>
      <c r="AO684" s="27">
        <f>IF(AND(AM684&lt;0,AT683+AM684/$B$5&gt;$H$2,-AM684/'Carga-Descarga Año'!$B$5&lt;'SFV+BESS'!$I$7),AM684/$B$5,IF(AND(AM684&lt;0,AT683+AM684/$B$5&gt;$H$2,-AM684/'Carga-Descarga Año'!$B$5&gt;'SFV+BESS'!$I$7),-'SFV+BESS'!$I$7,IF(AND(AM684&lt;0,AT683+AM684/$B$5&lt;$H$2),-MIN('SFV+BESS'!$I$7,AT683-$H$2),0)))</f>
        <v>0</v>
      </c>
      <c r="AP684" s="33"/>
      <c r="AQ684" s="33">
        <f t="shared" si="803"/>
        <v>0</v>
      </c>
      <c r="AR684" s="27">
        <f t="shared" si="767"/>
        <v>0</v>
      </c>
      <c r="AS684" s="27">
        <f t="shared" si="804"/>
        <v>0</v>
      </c>
      <c r="AT684" s="28">
        <f>IF((AT683+AN684+AO684)&gt;=$B$2*'SFV+BESS'!$I$9, $B$2*'SFV+BESS'!$I$9, (AT683+AN684+AO684))</f>
        <v>173.61249999999998</v>
      </c>
      <c r="AU684" s="110">
        <f t="shared" si="768"/>
        <v>0</v>
      </c>
      <c r="AZ684" s="251"/>
      <c r="BA684" s="48">
        <v>28.125</v>
      </c>
      <c r="BB684" s="33">
        <f t="shared" si="823"/>
        <v>0</v>
      </c>
      <c r="BC684" s="33">
        <f>Gen_Cons_Horario!B2870</f>
        <v>0</v>
      </c>
      <c r="BD684" s="35">
        <f t="shared" si="798"/>
        <v>0</v>
      </c>
      <c r="BE684" s="116">
        <f>IF(AND(BD684&gt;0,BD684*$B$4+BK683&lt;=$B$2*'SFV+BESS'!$I$9,BD684&lt;'SFV+BESS'!$I$7), BD684*$B$4, IF(AND(BD684&gt;0,BD684*$B$4+BK683&gt;$B$2*'SFV+BESS'!$I$9,BD684*$B$4&lt;'SFV+BESS'!$I$7),$B$2*'SFV+BESS'!$I$9-BK683,IF(AND(BD684&gt;0,BD684*$B$4+BK683&gt;$B$2*'SFV+BESS'!$I$9,BD684*$B$4&gt;'SFV+BESS'!$I$7,BK683&lt;$B$2*'SFV+BESS'!$I$9),$B$2*'SFV+BESS'!$I$9-BK683,IF(AND(BD684&gt;0,BD684*$B$4+BK683&lt;=$B$2*'SFV+BESS'!$I$9,BD684&gt;'SFV+BESS'!$I$7),'SFV+BESS'!$I$7,0))))</f>
        <v>0</v>
      </c>
      <c r="BF684" s="27">
        <f>IF(AND(BD684&lt;0,BK683+BD684/$B$5&gt;$H$2,-BD684/'Carga-Descarga Año'!$B$5&lt;'SFV+BESS'!$I$7),BD684/$B$5,IF(AND(BD684&lt;0,BK683+BD684/$B$5&gt;$H$2,-BD684/'Carga-Descarga Año'!$B$5&gt;'SFV+BESS'!$I$7),-'SFV+BESS'!$I$7,IF(AND(BD684&lt;0,BK683+BD684/$B$5&lt;$H$2),-MIN('SFV+BESS'!$I$7,BK683-$H$2),0)))</f>
        <v>0</v>
      </c>
      <c r="BG684" s="33"/>
      <c r="BH684" s="33">
        <f t="shared" si="805"/>
        <v>0</v>
      </c>
      <c r="BI684" s="27">
        <f t="shared" si="769"/>
        <v>0</v>
      </c>
      <c r="BJ684" s="27">
        <f t="shared" si="806"/>
        <v>0</v>
      </c>
      <c r="BK684" s="28">
        <f>IF((BK683+BE684+BF684)&gt;=$B$2*'SFV+BESS'!$I$9, $B$2*'SFV+BESS'!$I$9, (BK683+BE684+BF684))</f>
        <v>173.61249999999998</v>
      </c>
      <c r="BL684" s="110">
        <f t="shared" si="770"/>
        <v>0</v>
      </c>
      <c r="BQ684" s="251"/>
      <c r="BR684" s="48">
        <v>28.125</v>
      </c>
      <c r="BS684" s="33">
        <f t="shared" si="824"/>
        <v>0</v>
      </c>
      <c r="BT684" s="33">
        <f>Gen_Cons_Horario!B3590</f>
        <v>0</v>
      </c>
      <c r="BU684" s="35">
        <f t="shared" si="799"/>
        <v>0</v>
      </c>
      <c r="BV684" s="116">
        <f>IF(AND(BU684&gt;0,BU684*$B$4+CB683&lt;=$B$2*'SFV+BESS'!$I$9,BU684&lt;'SFV+BESS'!$I$7), BU684*$B$4, IF(AND(BU684&gt;0,BU684*$B$4+CB683&gt;$B$2*'SFV+BESS'!$I$9,BU684*$B$4&lt;'SFV+BESS'!$I$7),$B$2*'SFV+BESS'!$I$9-CB683,IF(AND(BU684&gt;0,BU684*$B$4+CB683&gt;$B$2*'SFV+BESS'!$I$9,BU684*$B$4&gt;'SFV+BESS'!$I$7,CB683&lt;$B$2*'SFV+BESS'!$I$9),$B$2*'SFV+BESS'!$I$9-CB683,IF(AND(BU684&gt;0,BU684*$B$4+CB683&lt;=$B$2*'SFV+BESS'!$I$9,BU684&gt;'SFV+BESS'!$I$7),'SFV+BESS'!$I$7,0))))</f>
        <v>0</v>
      </c>
      <c r="BW684" s="27">
        <f>IF(AND(BU684&lt;0,CB683+BU684/$B$5&gt;$H$2,-BU684/'Carga-Descarga Año'!$B$5&lt;'SFV+BESS'!$I$7),BU684/$B$5,IF(AND(BU684&lt;0,CB683+BU684/$B$5&gt;$H$2,-BU684/'Carga-Descarga Año'!$B$5&gt;'SFV+BESS'!$I$7),-'SFV+BESS'!$I$7,IF(AND(BU684&lt;0,CB683+BU684/$B$5&lt;$H$2),-MIN('SFV+BESS'!$I$7,CB683-$H$2),0)))</f>
        <v>0</v>
      </c>
      <c r="BX684" s="33"/>
      <c r="BY684" s="33">
        <f t="shared" si="807"/>
        <v>0</v>
      </c>
      <c r="BZ684" s="27">
        <f t="shared" si="771"/>
        <v>0</v>
      </c>
      <c r="CA684" s="27">
        <f t="shared" si="772"/>
        <v>0</v>
      </c>
      <c r="CB684" s="28">
        <f>IF((CB683+BV684+BW684)&gt;=$B$2*'SFV+BESS'!$I$9, $B$2*'SFV+BESS'!$I$9, (CB683+BV684+BW684))</f>
        <v>173.61249999999998</v>
      </c>
      <c r="CC684" s="110">
        <f t="shared" si="773"/>
        <v>0</v>
      </c>
      <c r="CH684" s="251"/>
      <c r="CI684" s="48">
        <v>28.125</v>
      </c>
      <c r="CJ684" s="33">
        <f t="shared" si="825"/>
        <v>0</v>
      </c>
      <c r="CK684" s="33">
        <f>Gen_Cons_Horario!B4334</f>
        <v>0</v>
      </c>
      <c r="CL684" s="35">
        <f t="shared" si="800"/>
        <v>0</v>
      </c>
      <c r="CM684" s="116">
        <f>IF(AND(CL684&gt;0,CL684*$B$4+CS683&lt;=$B$2*'SFV+BESS'!$I$9,CL684&lt;'SFV+BESS'!$I$7), CL684*$B$4, IF(AND(CL684&gt;0,CL684*$B$4+CS683&gt;$B$2*'SFV+BESS'!$I$9,CL684*$B$4&lt;'SFV+BESS'!$I$7),$B$2*'SFV+BESS'!$I$9-CS683,IF(AND(CL684&gt;0,CL684*$B$4+CS683&gt;$B$2*'SFV+BESS'!$I$9,CL684*$B$4&gt;'SFV+BESS'!$I$7,CS683&lt;$B$2*'SFV+BESS'!$I$9),$B$2*'SFV+BESS'!$I$9-CS683,IF(AND(CL684&gt;0,CL684*$B$4+CS683&lt;=$B$2*'SFV+BESS'!$I$9,CL684&gt;'SFV+BESS'!$I$7),'SFV+BESS'!$I$7,0))))</f>
        <v>0</v>
      </c>
      <c r="CN684" s="27">
        <f>IF(AND(CL684&lt;0,CS683+CL684/$B$5&gt;$H$2,-CL684/'Carga-Descarga Año'!$B$5&lt;'SFV+BESS'!$I$7),CL684/$B$5,IF(AND(CL684&lt;0,CS683+CL684/$B$5&gt;$H$2,-CL684/'Carga-Descarga Año'!$B$5&gt;'SFV+BESS'!$I$7),-'SFV+BESS'!$I$7,IF(AND(CL684&lt;0,CS683+CL684/$B$5&lt;$H$2),-MIN('SFV+BESS'!$I$7,CS683-$H$2),0)))</f>
        <v>0</v>
      </c>
      <c r="CO684" s="33"/>
      <c r="CP684" s="33">
        <f t="shared" si="808"/>
        <v>0</v>
      </c>
      <c r="CQ684" s="27">
        <f t="shared" si="774"/>
        <v>0</v>
      </c>
      <c r="CR684" s="27">
        <f t="shared" si="809"/>
        <v>0</v>
      </c>
      <c r="CS684" s="28">
        <f>IF((CS683+CM684+CN684)&gt;=$B$2*'SFV+BESS'!$I$9, $B$2*'SFV+BESS'!$I$9, (CS683+CM684+CN684))</f>
        <v>173.61249999999998</v>
      </c>
      <c r="CT684" s="110">
        <f t="shared" si="775"/>
        <v>0</v>
      </c>
      <c r="CY684" s="251"/>
      <c r="CZ684" s="48">
        <v>28.125</v>
      </c>
      <c r="DA684" s="33">
        <f t="shared" si="826"/>
        <v>0</v>
      </c>
      <c r="DB684" s="33">
        <f>Gen_Cons_Horario!B5054</f>
        <v>0</v>
      </c>
      <c r="DC684" s="35">
        <f t="shared" si="791"/>
        <v>0</v>
      </c>
      <c r="DD684" s="116">
        <f>IF(AND(DC684&gt;0,DC684*$B$4+DJ683&lt;=$B$2*'SFV+BESS'!$I$9,DC684&lt;'SFV+BESS'!$I$7), DC684*$B$4, IF(AND(DC684&gt;0,DC684*$B$4+DJ683&gt;$B$2*'SFV+BESS'!$I$9,DC684*$B$4&lt;'SFV+BESS'!$I$7),$B$2*'SFV+BESS'!$I$9-DJ683,IF(AND(DC684&gt;0,DC684*$B$4+DJ683&gt;$B$2*'SFV+BESS'!$I$9,DC684*$B$4&gt;'SFV+BESS'!$I$7,DJ683&lt;$B$2*'SFV+BESS'!$I$9),$B$2*'SFV+BESS'!$I$9-DJ683,IF(AND(DC684&gt;0,DC684*$B$4+DJ683&lt;=$B$2*'SFV+BESS'!$I$9,DC684&gt;'SFV+BESS'!$I$7),'SFV+BESS'!$I$7,0))))</f>
        <v>0</v>
      </c>
      <c r="DE684" s="27">
        <f>IF(AND(DC684&lt;0,DJ683+DC684/$B$5&gt;$H$2,-DC684/'Carga-Descarga Año'!$B$5&lt;'SFV+BESS'!$I$7),DC684/$B$5,IF(AND(DC684&lt;0,DJ683+DC684/$B$5&gt;$H$2,-DC684/'Carga-Descarga Año'!$B$5&gt;'SFV+BESS'!$I$7),-'SFV+BESS'!$I$7,IF(AND(DC684&lt;0,DJ683+DC684/$B$5&lt;$H$2),-MIN('SFV+BESS'!$I$7,DJ683-$H$2),0)))</f>
        <v>0</v>
      </c>
      <c r="DF684" s="33"/>
      <c r="DG684" s="33">
        <f t="shared" si="810"/>
        <v>0</v>
      </c>
      <c r="DH684" s="27">
        <f t="shared" si="776"/>
        <v>0</v>
      </c>
      <c r="DI684" s="27">
        <f t="shared" si="777"/>
        <v>0</v>
      </c>
      <c r="DJ684" s="28">
        <f>IF((DJ683+DD684+DE684)&gt;=$B$2*'SFV+BESS'!$I$9, $B$2*'SFV+BESS'!$I$9, (DJ683+DD684+DE684))</f>
        <v>173.61249999999998</v>
      </c>
      <c r="DK684" s="110">
        <f t="shared" si="778"/>
        <v>0</v>
      </c>
      <c r="DP684" s="251"/>
      <c r="DQ684" s="48">
        <v>28.125</v>
      </c>
      <c r="DR684" s="33">
        <f t="shared" si="827"/>
        <v>0</v>
      </c>
      <c r="DS684" s="33">
        <f>Gen_Cons_Horario!B5798</f>
        <v>0</v>
      </c>
      <c r="DT684" s="35">
        <f t="shared" si="792"/>
        <v>0</v>
      </c>
      <c r="DU684" s="116">
        <f>IF(AND(DT684&gt;0,DT684*$B$4+EA683&lt;=$B$2*'SFV+BESS'!$I$9,DT684&lt;'SFV+BESS'!$I$7), DT684*$B$4, IF(AND(DT684&gt;0,DT684*$B$4+EA683&gt;$B$2*'SFV+BESS'!$I$9,DT684*$B$4&lt;'SFV+BESS'!$I$7),$B$2*'SFV+BESS'!$I$9-EA683,IF(AND(DT684&gt;0,DT684*$B$4+EA683&gt;$B$2*'SFV+BESS'!$I$9,DT684*$B$4&gt;'SFV+BESS'!$I$7,EA683&lt;$B$2*'SFV+BESS'!$I$9),$B$2*'SFV+BESS'!$I$9-EA683,IF(AND(DT684&gt;0,DT684*$B$4+EA683&lt;=$B$2*'SFV+BESS'!$I$9,DT684&gt;'SFV+BESS'!$I$7),'SFV+BESS'!$I$7,0))))</f>
        <v>0</v>
      </c>
      <c r="DV684" s="27">
        <f>IF(AND(DT684&lt;0,EA683+DT684/$B$5&gt;$H$2,-DT684/'Carga-Descarga Año'!$B$5&lt;'SFV+BESS'!$I$7),DT684/$B$5,IF(AND(DT684&lt;0,EA683+DT684/$B$5&gt;$H$2,-DT684/'Carga-Descarga Año'!$B$5&gt;'SFV+BESS'!$I$7),-'SFV+BESS'!$I$7,IF(AND(DT684&lt;0,EA683+DT684/$B$5&lt;$H$2),-MIN('SFV+BESS'!$I$7,EA683-$H$2),0)))</f>
        <v>0</v>
      </c>
      <c r="DW684" s="33"/>
      <c r="DX684" s="33">
        <f t="shared" si="811"/>
        <v>0</v>
      </c>
      <c r="DY684" s="27">
        <f t="shared" si="779"/>
        <v>0</v>
      </c>
      <c r="DZ684" s="27">
        <f t="shared" si="812"/>
        <v>0</v>
      </c>
      <c r="EA684" s="28">
        <f>IF((EA683+DU684+DV684)&gt;=$B$2*'SFV+BESS'!$I$9, $B$2*'SFV+BESS'!$I$9, (EA683+DU684+DV684))</f>
        <v>173.61249999999998</v>
      </c>
      <c r="EB684" s="110">
        <f t="shared" si="780"/>
        <v>0</v>
      </c>
      <c r="EG684" s="251"/>
      <c r="EH684" s="48">
        <v>28.125</v>
      </c>
      <c r="EI684" s="33">
        <f t="shared" si="828"/>
        <v>0</v>
      </c>
      <c r="EJ684" s="33">
        <f>Gen_Cons_Horario!B6542</f>
        <v>0</v>
      </c>
      <c r="EK684" s="35">
        <f t="shared" si="793"/>
        <v>0</v>
      </c>
      <c r="EL684" s="116">
        <f>IF(AND(EK684&gt;0,EK684*$B$4+ER683&lt;=$B$2*'SFV+BESS'!$I$9,EK684&lt;'SFV+BESS'!$I$7), EK684*$B$4, IF(AND(EK684&gt;0,EK684*$B$4+ER683&gt;$B$2*'SFV+BESS'!$I$9,EK684*$B$4&lt;'SFV+BESS'!$I$7),$B$2*'SFV+BESS'!$I$9-ER683,IF(AND(EK684&gt;0,EK684*$B$4+ER683&gt;$B$2*'SFV+BESS'!$I$9,EK684*$B$4&gt;'SFV+BESS'!$I$7,ER683&lt;$B$2*'SFV+BESS'!$I$9),$B$2*'SFV+BESS'!$I$9-ER683,IF(AND(EK684&gt;0,EK684*$B$4+ER683&lt;=$B$2*'SFV+BESS'!$I$9,EK684&gt;'SFV+BESS'!$I$7),'SFV+BESS'!$I$7,0))))</f>
        <v>0</v>
      </c>
      <c r="EM684" s="27">
        <f>IF(AND(EK684&lt;0,ER683+EK684/$B$5&gt;$H$2,-EK684/'Carga-Descarga Año'!$B$5&lt;'SFV+BESS'!$I$7),EK684/$B$5,IF(AND(EK684&lt;0,ER683+EK684/$B$5&gt;$H$2,-EK684/'Carga-Descarga Año'!$B$5&gt;'SFV+BESS'!$I$7),-'SFV+BESS'!$I$7,IF(AND(EK684&lt;0,ER683+EK684/$B$5&lt;$H$2),-MIN('SFV+BESS'!$I$7,ER683-$H$2),0)))</f>
        <v>0</v>
      </c>
      <c r="EN684" s="33"/>
      <c r="EO684" s="33">
        <f t="shared" si="813"/>
        <v>0</v>
      </c>
      <c r="EP684" s="27">
        <f t="shared" si="781"/>
        <v>0</v>
      </c>
      <c r="EQ684" s="27">
        <f t="shared" si="814"/>
        <v>0</v>
      </c>
      <c r="ER684" s="28">
        <f>IF((ER683+EL684+EM684)&gt;=$B$2*'SFV+BESS'!$I$9, $B$2*'SFV+BESS'!$I$9, (ER683+EL684+EM684))</f>
        <v>173.61249999999998</v>
      </c>
      <c r="ES684" s="110">
        <f t="shared" si="782"/>
        <v>0</v>
      </c>
      <c r="EX684" s="251"/>
      <c r="EY684" s="48">
        <v>28.125</v>
      </c>
      <c r="EZ684" s="33">
        <f t="shared" si="829"/>
        <v>0</v>
      </c>
      <c r="FA684" s="33">
        <f>Gen_Cons_Horario!B7262</f>
        <v>0</v>
      </c>
      <c r="FB684" s="35">
        <f t="shared" si="794"/>
        <v>0</v>
      </c>
      <c r="FC684" s="116">
        <f>IF(AND(FB684&gt;0,FB684*$B$4+FI683&lt;=$B$2*'SFV+BESS'!$I$9,FB684&lt;'SFV+BESS'!$I$7), FB684*$B$4, IF(AND(FB684&gt;0,FB684*$B$4+FI683&gt;$B$2*'SFV+BESS'!$I$9,FB684*$B$4&lt;'SFV+BESS'!$I$7),$B$2*'SFV+BESS'!$I$9-FI683,IF(AND(FB684&gt;0,FB684*$B$4+FI683&gt;$B$2*'SFV+BESS'!$I$9,FB684*$B$4&gt;'SFV+BESS'!$I$7,FI683&lt;$B$2*'SFV+BESS'!$I$9),$B$2*'SFV+BESS'!$I$9-FI683,IF(AND(FB684&gt;0,FB684*$B$4+FI683&lt;=$B$2*'SFV+BESS'!$I$9,FB684&gt;'SFV+BESS'!$I$7),'SFV+BESS'!$I$7,0))))</f>
        <v>0</v>
      </c>
      <c r="FD684" s="27">
        <f>IF(AND(FB684&lt;0,FI683+FB684/$B$5&gt;$H$2,-FB684/'Carga-Descarga Año'!$B$5&lt;'SFV+BESS'!$I$7),FB684/$B$5,IF(AND(FB684&lt;0,FI683+FB684/$B$5&gt;$H$2,-FB684/'Carga-Descarga Año'!$B$5&gt;'SFV+BESS'!$I$7),-'SFV+BESS'!$I$7,IF(AND(FB684&lt;0,FI683+FB684/$B$5&lt;$H$2),-MIN('SFV+BESS'!$I$7,FI683-$H$2),0)))</f>
        <v>0</v>
      </c>
      <c r="FE684" s="33"/>
      <c r="FF684" s="33">
        <f t="shared" si="815"/>
        <v>0</v>
      </c>
      <c r="FG684" s="27">
        <f t="shared" si="783"/>
        <v>0</v>
      </c>
      <c r="FH684" s="27">
        <f t="shared" si="816"/>
        <v>0</v>
      </c>
      <c r="FI684" s="28">
        <f>IF((FI683+FC684+FD684)&gt;=$B$2*'SFV+BESS'!$I$9, $B$2*'SFV+BESS'!$I$9, (FI683+FC684+FD684))</f>
        <v>173.61249999999998</v>
      </c>
      <c r="FJ684" s="110">
        <f t="shared" si="784"/>
        <v>0</v>
      </c>
      <c r="FO684" s="251"/>
      <c r="FP684" s="48">
        <v>28.125</v>
      </c>
      <c r="FQ684" s="33">
        <f t="shared" si="830"/>
        <v>0</v>
      </c>
      <c r="FR684" s="33">
        <f>Gen_Cons_Horario!B8006</f>
        <v>0</v>
      </c>
      <c r="FS684" s="35">
        <f t="shared" si="795"/>
        <v>0</v>
      </c>
      <c r="FT684" s="116">
        <f>IF(AND(FS684&gt;0,FS684*$B$4+FZ683&lt;=$B$2*'SFV+BESS'!$I$9,FS684&lt;'SFV+BESS'!$I$7), FS684*$B$4, IF(AND(FS684&gt;0,FS684*$B$4+FZ683&gt;$B$2*'SFV+BESS'!$I$9,FS684*$B$4&lt;'SFV+BESS'!$I$7),$B$2*'SFV+BESS'!$I$9-FZ683,IF(AND(FS684&gt;0,FS684*$B$4+FZ683&gt;$B$2*'SFV+BESS'!$I$9,FS684*$B$4&gt;'SFV+BESS'!$I$7,FZ683&lt;$B$2*'SFV+BESS'!$I$9),$B$2*'SFV+BESS'!$I$9-FZ683,IF(AND(FS684&gt;0,FS684*$B$4+FZ683&lt;=$B$2*'SFV+BESS'!$I$9,FS684&gt;'SFV+BESS'!$I$7),'SFV+BESS'!$I$7,0))))</f>
        <v>0</v>
      </c>
      <c r="FU684" s="27">
        <f>IF(AND(FS684&lt;0,FZ683+FS684/$B$5&gt;$H$2,-FS684/'Carga-Descarga Año'!$B$5&lt;'SFV+BESS'!$I$7),FS684/$B$5,IF(AND(FS684&lt;0,FZ683+FS684/$B$5&gt;$H$2,-FS684/'Carga-Descarga Año'!$B$5&gt;'SFV+BESS'!$I$7),-'SFV+BESS'!$I$7,IF(AND(FS684&lt;0,FZ683+FS684/$B$5&lt;$H$2),-MIN('SFV+BESS'!$I$7,FZ683-$H$2),0)))</f>
        <v>0</v>
      </c>
      <c r="FV684" s="33"/>
      <c r="FW684" s="33">
        <f t="shared" si="817"/>
        <v>0</v>
      </c>
      <c r="FX684" s="27">
        <f t="shared" si="785"/>
        <v>0</v>
      </c>
      <c r="FY684" s="27">
        <f t="shared" si="818"/>
        <v>0</v>
      </c>
      <c r="FZ684" s="28">
        <f>IF((FZ683+FT684+FU684)&gt;=$B$2*'SFV+BESS'!$I$9, $B$2*'SFV+BESS'!$I$9, (FZ683+FT684+FU684))</f>
        <v>173.61249999999998</v>
      </c>
      <c r="GA684" s="110">
        <f t="shared" si="786"/>
        <v>0</v>
      </c>
      <c r="GF684" s="251"/>
      <c r="GG684" s="48">
        <v>28.125</v>
      </c>
      <c r="GH684" s="33">
        <f t="shared" si="831"/>
        <v>0</v>
      </c>
      <c r="GI684" s="33">
        <f>Gen_Cons_Horario!B8726</f>
        <v>0</v>
      </c>
      <c r="GJ684" s="35">
        <f t="shared" si="801"/>
        <v>0</v>
      </c>
      <c r="GK684" s="116">
        <f>IF(AND(GJ684&gt;0,GJ684*$B$4+GQ683&lt;=$B$2*'SFV+BESS'!$I$9,GJ684&lt;'SFV+BESS'!$I$7), GJ684*$B$4, IF(AND(GJ684&gt;0,GJ684*$B$4+GQ683&gt;$B$2*'SFV+BESS'!$I$9,GJ684*$B$4&lt;'SFV+BESS'!$I$7),$B$2*'SFV+BESS'!$I$9-GQ683,IF(AND(GJ684&gt;0,GJ684*$B$4+GQ683&gt;$B$2*'SFV+BESS'!$I$9,GJ684*$B$4&gt;'SFV+BESS'!$I$7,GQ683&lt;$B$2*'SFV+BESS'!$I$9),$B$2*'SFV+BESS'!$I$9-GQ683,IF(AND(GJ684&gt;0,GJ684*$B$4+GQ683&lt;=$B$2*'SFV+BESS'!$I$9,GJ684&gt;'SFV+BESS'!$I$7),'SFV+BESS'!$I$7,0))))</f>
        <v>0</v>
      </c>
      <c r="GL684" s="27">
        <f>IF(AND(GJ684&lt;0,GQ683+GJ684/$B$5&gt;$H$2,-GJ684/'Carga-Descarga Año'!$B$5&lt;'SFV+BESS'!$I$7),GJ684/$B$5,IF(AND(GJ684&lt;0,GQ683+GJ684/$B$5&gt;$H$2,-GJ684/'Carga-Descarga Año'!$B$5&gt;'SFV+BESS'!$I$7),-'SFV+BESS'!$I$7,IF(AND(GJ684&lt;0,GQ683+GJ684/$B$5&lt;$H$2),-MIN('SFV+BESS'!$I$7,GQ683-$H$2),0)))</f>
        <v>0</v>
      </c>
      <c r="GM684" s="33"/>
      <c r="GN684" s="33">
        <f t="shared" si="819"/>
        <v>0</v>
      </c>
      <c r="GO684" s="27">
        <f t="shared" si="787"/>
        <v>0</v>
      </c>
      <c r="GP684" s="27">
        <f t="shared" si="820"/>
        <v>0</v>
      </c>
      <c r="GQ684" s="28">
        <f>IF((GQ683+GK684+GL684)&gt;=$B$2*'SFV+BESS'!$I$9, $B$2*'SFV+BESS'!$I$9, (GQ683+GK684+GL684))</f>
        <v>173.61249999999998</v>
      </c>
      <c r="GR684" s="110">
        <f t="shared" si="788"/>
        <v>0</v>
      </c>
    </row>
    <row r="685" spans="1:200">
      <c r="A685" s="249"/>
      <c r="B685" s="48">
        <v>28.1666666666667</v>
      </c>
      <c r="C685" s="38">
        <f t="shared" si="802"/>
        <v>0</v>
      </c>
      <c r="D685" s="2">
        <f>Gen_Cons_Horario!B711</f>
        <v>0</v>
      </c>
      <c r="E685" s="140">
        <f t="shared" si="760"/>
        <v>0</v>
      </c>
      <c r="F685" s="116">
        <f>IF(AND(E685&gt;0,E685*$B$4+L684&lt;=$B$2*'SFV+BESS'!$I$9,E685&lt;'SFV+BESS'!$I$7), E685*$B$4, IF(AND(E685&gt;0,E685*$B$4+L684&gt;$B$2*'SFV+BESS'!$I$9,E685*$B$4&lt;'SFV+BESS'!$I$7),$B$2*'SFV+BESS'!$I$9-L684,IF(AND(E685&gt;0,E685*$B$4+L684&gt;$B$2*'SFV+BESS'!$I$9,E685*$B$4&gt;'SFV+BESS'!$I$7,L684&lt;$B$2*'SFV+BESS'!$I$9),$B$2*'SFV+BESS'!$I$9-L684,IF(AND(E685&gt;0,E685*$B$4+L684&lt;=$B$2*'SFV+BESS'!$I$9,E685&gt;'SFV+BESS'!$I$7),'SFV+BESS'!$I$7,0))))</f>
        <v>0</v>
      </c>
      <c r="G685" s="27">
        <f>IF(AND(E685&lt;0,L684+E685/$B$5&gt;$H$2,-E685/'Carga-Descarga Año'!$B$5&lt;'SFV+BESS'!$I$7),E685/$B$5,IF(AND(E685&lt;0,L684+E685/$B$5&gt;$H$2,-E685/'Carga-Descarga Año'!$B$5&gt;'SFV+BESS'!$I$7),-'SFV+BESS'!$I$7,IF(AND(E685&lt;0,L684+E685/$B$5&lt;$H$2),-MIN('SFV+BESS'!$I$7,L684-$H$2),0)))</f>
        <v>0</v>
      </c>
      <c r="I685" s="38">
        <f t="shared" si="761"/>
        <v>0</v>
      </c>
      <c r="J685" s="27">
        <f t="shared" si="763"/>
        <v>0</v>
      </c>
      <c r="K685" s="27">
        <f t="shared" si="762"/>
        <v>0</v>
      </c>
      <c r="L685" s="28">
        <f>IF((L684+F685+G685)&gt;=$B$2*'SFV+BESS'!$I$9, $B$2*'SFV+BESS'!$I$9, (L684+F685+G685))</f>
        <v>173.61249999999998</v>
      </c>
      <c r="M685" s="110">
        <f t="shared" si="764"/>
        <v>0</v>
      </c>
      <c r="AI685" s="251"/>
      <c r="AJ685" s="48">
        <v>28.1666666666667</v>
      </c>
      <c r="AK685" s="52">
        <f t="shared" si="822"/>
        <v>0</v>
      </c>
      <c r="AL685" s="33">
        <f>Gen_Cons_Horario!B2127</f>
        <v>0</v>
      </c>
      <c r="AM685" s="35">
        <f t="shared" si="797"/>
        <v>0</v>
      </c>
      <c r="AN685" s="116">
        <f>IF(AND(AM685&gt;0,AM685*$B$4+AT684&lt;=$B$2*'SFV+BESS'!$I$9,AM685&lt;'SFV+BESS'!$I$7), AM685*$B$4, IF(AND(AM685&gt;0,AM685*$B$4+AT684&gt;$B$2*'SFV+BESS'!$I$9,AM685*$B$4&lt;'SFV+BESS'!$I$7),$B$2*'SFV+BESS'!$I$9-AT684,IF(AND(AM685&gt;0,AM685*$B$4+AT684&gt;$B$2*'SFV+BESS'!$I$9,AM685*$B$4&gt;'SFV+BESS'!$I$7,AT684&lt;$B$2*'SFV+BESS'!$I$9),$B$2*'SFV+BESS'!$I$9-AT684,IF(AND(AM685&gt;0,AM685*$B$4+AT684&lt;=$B$2*'SFV+BESS'!$I$9,AM685&gt;'SFV+BESS'!$I$7),'SFV+BESS'!$I$7,0))))</f>
        <v>0</v>
      </c>
      <c r="AO685" s="27">
        <f>IF(AND(AM685&lt;0,AT684+AM685/$B$5&gt;$H$2,-AM685/'Carga-Descarga Año'!$B$5&lt;'SFV+BESS'!$I$7),AM685/$B$5,IF(AND(AM685&lt;0,AT684+AM685/$B$5&gt;$H$2,-AM685/'Carga-Descarga Año'!$B$5&gt;'SFV+BESS'!$I$7),-'SFV+BESS'!$I$7,IF(AND(AM685&lt;0,AT684+AM685/$B$5&lt;$H$2),-MIN('SFV+BESS'!$I$7,AT684-$H$2),0)))</f>
        <v>0</v>
      </c>
      <c r="AP685" s="33"/>
      <c r="AQ685" s="33">
        <f t="shared" si="803"/>
        <v>0</v>
      </c>
      <c r="AR685" s="27">
        <f t="shared" si="767"/>
        <v>0</v>
      </c>
      <c r="AS685" s="27">
        <f t="shared" si="804"/>
        <v>0</v>
      </c>
      <c r="AT685" s="28">
        <f>IF((AT684+AN685+AO685)&gt;=$B$2*'SFV+BESS'!$I$9, $B$2*'SFV+BESS'!$I$9, (AT684+AN685+AO685))</f>
        <v>173.61249999999998</v>
      </c>
      <c r="AU685" s="110">
        <f t="shared" si="768"/>
        <v>0</v>
      </c>
      <c r="AZ685" s="251"/>
      <c r="BA685" s="48">
        <v>28.1666666666667</v>
      </c>
      <c r="BB685" s="33">
        <f t="shared" si="823"/>
        <v>0</v>
      </c>
      <c r="BC685" s="33">
        <f>Gen_Cons_Horario!B2871</f>
        <v>0</v>
      </c>
      <c r="BD685" s="35">
        <f t="shared" si="798"/>
        <v>0</v>
      </c>
      <c r="BE685" s="116">
        <f>IF(AND(BD685&gt;0,BD685*$B$4+BK684&lt;=$B$2*'SFV+BESS'!$I$9,BD685&lt;'SFV+BESS'!$I$7), BD685*$B$4, IF(AND(BD685&gt;0,BD685*$B$4+BK684&gt;$B$2*'SFV+BESS'!$I$9,BD685*$B$4&lt;'SFV+BESS'!$I$7),$B$2*'SFV+BESS'!$I$9-BK684,IF(AND(BD685&gt;0,BD685*$B$4+BK684&gt;$B$2*'SFV+BESS'!$I$9,BD685*$B$4&gt;'SFV+BESS'!$I$7,BK684&lt;$B$2*'SFV+BESS'!$I$9),$B$2*'SFV+BESS'!$I$9-BK684,IF(AND(BD685&gt;0,BD685*$B$4+BK684&lt;=$B$2*'SFV+BESS'!$I$9,BD685&gt;'SFV+BESS'!$I$7),'SFV+BESS'!$I$7,0))))</f>
        <v>0</v>
      </c>
      <c r="BF685" s="27">
        <f>IF(AND(BD685&lt;0,BK684+BD685/$B$5&gt;$H$2,-BD685/'Carga-Descarga Año'!$B$5&lt;'SFV+BESS'!$I$7),BD685/$B$5,IF(AND(BD685&lt;0,BK684+BD685/$B$5&gt;$H$2,-BD685/'Carga-Descarga Año'!$B$5&gt;'SFV+BESS'!$I$7),-'SFV+BESS'!$I$7,IF(AND(BD685&lt;0,BK684+BD685/$B$5&lt;$H$2),-MIN('SFV+BESS'!$I$7,BK684-$H$2),0)))</f>
        <v>0</v>
      </c>
      <c r="BG685" s="33"/>
      <c r="BH685" s="33">
        <f t="shared" si="805"/>
        <v>0</v>
      </c>
      <c r="BI685" s="27">
        <f t="shared" si="769"/>
        <v>0</v>
      </c>
      <c r="BJ685" s="27">
        <f t="shared" si="806"/>
        <v>0</v>
      </c>
      <c r="BK685" s="28">
        <f>IF((BK684+BE685+BF685)&gt;=$B$2*'SFV+BESS'!$I$9, $B$2*'SFV+BESS'!$I$9, (BK684+BE685+BF685))</f>
        <v>173.61249999999998</v>
      </c>
      <c r="BL685" s="110">
        <f t="shared" si="770"/>
        <v>0</v>
      </c>
      <c r="BQ685" s="251"/>
      <c r="BR685" s="48">
        <v>28.1666666666667</v>
      </c>
      <c r="BS685" s="33">
        <f t="shared" si="824"/>
        <v>0</v>
      </c>
      <c r="BT685" s="33">
        <f>Gen_Cons_Horario!B3591</f>
        <v>0</v>
      </c>
      <c r="BU685" s="35">
        <f t="shared" si="799"/>
        <v>0</v>
      </c>
      <c r="BV685" s="116">
        <f>IF(AND(BU685&gt;0,BU685*$B$4+CB684&lt;=$B$2*'SFV+BESS'!$I$9,BU685&lt;'SFV+BESS'!$I$7), BU685*$B$4, IF(AND(BU685&gt;0,BU685*$B$4+CB684&gt;$B$2*'SFV+BESS'!$I$9,BU685*$B$4&lt;'SFV+BESS'!$I$7),$B$2*'SFV+BESS'!$I$9-CB684,IF(AND(BU685&gt;0,BU685*$B$4+CB684&gt;$B$2*'SFV+BESS'!$I$9,BU685*$B$4&gt;'SFV+BESS'!$I$7,CB684&lt;$B$2*'SFV+BESS'!$I$9),$B$2*'SFV+BESS'!$I$9-CB684,IF(AND(BU685&gt;0,BU685*$B$4+CB684&lt;=$B$2*'SFV+BESS'!$I$9,BU685&gt;'SFV+BESS'!$I$7),'SFV+BESS'!$I$7,0))))</f>
        <v>0</v>
      </c>
      <c r="BW685" s="27">
        <f>IF(AND(BU685&lt;0,CB684+BU685/$B$5&gt;$H$2,-BU685/'Carga-Descarga Año'!$B$5&lt;'SFV+BESS'!$I$7),BU685/$B$5,IF(AND(BU685&lt;0,CB684+BU685/$B$5&gt;$H$2,-BU685/'Carga-Descarga Año'!$B$5&gt;'SFV+BESS'!$I$7),-'SFV+BESS'!$I$7,IF(AND(BU685&lt;0,CB684+BU685/$B$5&lt;$H$2),-MIN('SFV+BESS'!$I$7,CB684-$H$2),0)))</f>
        <v>0</v>
      </c>
      <c r="BX685" s="33"/>
      <c r="BY685" s="33">
        <f t="shared" si="807"/>
        <v>0</v>
      </c>
      <c r="BZ685" s="27">
        <f t="shared" si="771"/>
        <v>0</v>
      </c>
      <c r="CA685" s="27">
        <f t="shared" si="772"/>
        <v>0</v>
      </c>
      <c r="CB685" s="28">
        <f>IF((CB684+BV685+BW685)&gt;=$B$2*'SFV+BESS'!$I$9, $B$2*'SFV+BESS'!$I$9, (CB684+BV685+BW685))</f>
        <v>173.61249999999998</v>
      </c>
      <c r="CC685" s="110">
        <f t="shared" si="773"/>
        <v>0</v>
      </c>
      <c r="CH685" s="251"/>
      <c r="CI685" s="48">
        <v>28.1666666666667</v>
      </c>
      <c r="CJ685" s="33">
        <f t="shared" si="825"/>
        <v>0</v>
      </c>
      <c r="CK685" s="33">
        <f>Gen_Cons_Horario!B4335</f>
        <v>0</v>
      </c>
      <c r="CL685" s="35">
        <f t="shared" si="800"/>
        <v>0</v>
      </c>
      <c r="CM685" s="116">
        <f>IF(AND(CL685&gt;0,CL685*$B$4+CS684&lt;=$B$2*'SFV+BESS'!$I$9,CL685&lt;'SFV+BESS'!$I$7), CL685*$B$4, IF(AND(CL685&gt;0,CL685*$B$4+CS684&gt;$B$2*'SFV+BESS'!$I$9,CL685*$B$4&lt;'SFV+BESS'!$I$7),$B$2*'SFV+BESS'!$I$9-CS684,IF(AND(CL685&gt;0,CL685*$B$4+CS684&gt;$B$2*'SFV+BESS'!$I$9,CL685*$B$4&gt;'SFV+BESS'!$I$7,CS684&lt;$B$2*'SFV+BESS'!$I$9),$B$2*'SFV+BESS'!$I$9-CS684,IF(AND(CL685&gt;0,CL685*$B$4+CS684&lt;=$B$2*'SFV+BESS'!$I$9,CL685&gt;'SFV+BESS'!$I$7),'SFV+BESS'!$I$7,0))))</f>
        <v>0</v>
      </c>
      <c r="CN685" s="27">
        <f>IF(AND(CL685&lt;0,CS684+CL685/$B$5&gt;$H$2,-CL685/'Carga-Descarga Año'!$B$5&lt;'SFV+BESS'!$I$7),CL685/$B$5,IF(AND(CL685&lt;0,CS684+CL685/$B$5&gt;$H$2,-CL685/'Carga-Descarga Año'!$B$5&gt;'SFV+BESS'!$I$7),-'SFV+BESS'!$I$7,IF(AND(CL685&lt;0,CS684+CL685/$B$5&lt;$H$2),-MIN('SFV+BESS'!$I$7,CS684-$H$2),0)))</f>
        <v>0</v>
      </c>
      <c r="CO685" s="33"/>
      <c r="CP685" s="33">
        <f t="shared" si="808"/>
        <v>0</v>
      </c>
      <c r="CQ685" s="27">
        <f t="shared" si="774"/>
        <v>0</v>
      </c>
      <c r="CR685" s="27">
        <f t="shared" si="809"/>
        <v>0</v>
      </c>
      <c r="CS685" s="28">
        <f>IF((CS684+CM685+CN685)&gt;=$B$2*'SFV+BESS'!$I$9, $B$2*'SFV+BESS'!$I$9, (CS684+CM685+CN685))</f>
        <v>173.61249999999998</v>
      </c>
      <c r="CT685" s="110">
        <f t="shared" si="775"/>
        <v>0</v>
      </c>
      <c r="CY685" s="251"/>
      <c r="CZ685" s="48">
        <v>28.1666666666667</v>
      </c>
      <c r="DA685" s="33">
        <f t="shared" si="826"/>
        <v>0</v>
      </c>
      <c r="DB685" s="33">
        <f>Gen_Cons_Horario!B5055</f>
        <v>0</v>
      </c>
      <c r="DC685" s="35">
        <f t="shared" si="791"/>
        <v>0</v>
      </c>
      <c r="DD685" s="116">
        <f>IF(AND(DC685&gt;0,DC685*$B$4+DJ684&lt;=$B$2*'SFV+BESS'!$I$9,DC685&lt;'SFV+BESS'!$I$7), DC685*$B$4, IF(AND(DC685&gt;0,DC685*$B$4+DJ684&gt;$B$2*'SFV+BESS'!$I$9,DC685*$B$4&lt;'SFV+BESS'!$I$7),$B$2*'SFV+BESS'!$I$9-DJ684,IF(AND(DC685&gt;0,DC685*$B$4+DJ684&gt;$B$2*'SFV+BESS'!$I$9,DC685*$B$4&gt;'SFV+BESS'!$I$7,DJ684&lt;$B$2*'SFV+BESS'!$I$9),$B$2*'SFV+BESS'!$I$9-DJ684,IF(AND(DC685&gt;0,DC685*$B$4+DJ684&lt;=$B$2*'SFV+BESS'!$I$9,DC685&gt;'SFV+BESS'!$I$7),'SFV+BESS'!$I$7,0))))</f>
        <v>0</v>
      </c>
      <c r="DE685" s="27">
        <f>IF(AND(DC685&lt;0,DJ684+DC685/$B$5&gt;$H$2,-DC685/'Carga-Descarga Año'!$B$5&lt;'SFV+BESS'!$I$7),DC685/$B$5,IF(AND(DC685&lt;0,DJ684+DC685/$B$5&gt;$H$2,-DC685/'Carga-Descarga Año'!$B$5&gt;'SFV+BESS'!$I$7),-'SFV+BESS'!$I$7,IF(AND(DC685&lt;0,DJ684+DC685/$B$5&lt;$H$2),-MIN('SFV+BESS'!$I$7,DJ684-$H$2),0)))</f>
        <v>0</v>
      </c>
      <c r="DF685" s="33"/>
      <c r="DG685" s="33">
        <f t="shared" si="810"/>
        <v>0</v>
      </c>
      <c r="DH685" s="27">
        <f t="shared" si="776"/>
        <v>0</v>
      </c>
      <c r="DI685" s="27">
        <f t="shared" si="777"/>
        <v>0</v>
      </c>
      <c r="DJ685" s="28">
        <f>IF((DJ684+DD685+DE685)&gt;=$B$2*'SFV+BESS'!$I$9, $B$2*'SFV+BESS'!$I$9, (DJ684+DD685+DE685))</f>
        <v>173.61249999999998</v>
      </c>
      <c r="DK685" s="110">
        <f t="shared" si="778"/>
        <v>0</v>
      </c>
      <c r="DP685" s="251"/>
      <c r="DQ685" s="48">
        <v>28.1666666666667</v>
      </c>
      <c r="DR685" s="33">
        <f t="shared" si="827"/>
        <v>0</v>
      </c>
      <c r="DS685" s="33">
        <f>Gen_Cons_Horario!B5799</f>
        <v>0</v>
      </c>
      <c r="DT685" s="35">
        <f t="shared" si="792"/>
        <v>0</v>
      </c>
      <c r="DU685" s="116">
        <f>IF(AND(DT685&gt;0,DT685*$B$4+EA684&lt;=$B$2*'SFV+BESS'!$I$9,DT685&lt;'SFV+BESS'!$I$7), DT685*$B$4, IF(AND(DT685&gt;0,DT685*$B$4+EA684&gt;$B$2*'SFV+BESS'!$I$9,DT685*$B$4&lt;'SFV+BESS'!$I$7),$B$2*'SFV+BESS'!$I$9-EA684,IF(AND(DT685&gt;0,DT685*$B$4+EA684&gt;$B$2*'SFV+BESS'!$I$9,DT685*$B$4&gt;'SFV+BESS'!$I$7,EA684&lt;$B$2*'SFV+BESS'!$I$9),$B$2*'SFV+BESS'!$I$9-EA684,IF(AND(DT685&gt;0,DT685*$B$4+EA684&lt;=$B$2*'SFV+BESS'!$I$9,DT685&gt;'SFV+BESS'!$I$7),'SFV+BESS'!$I$7,0))))</f>
        <v>0</v>
      </c>
      <c r="DV685" s="27">
        <f>IF(AND(DT685&lt;0,EA684+DT685/$B$5&gt;$H$2,-DT685/'Carga-Descarga Año'!$B$5&lt;'SFV+BESS'!$I$7),DT685/$B$5,IF(AND(DT685&lt;0,EA684+DT685/$B$5&gt;$H$2,-DT685/'Carga-Descarga Año'!$B$5&gt;'SFV+BESS'!$I$7),-'SFV+BESS'!$I$7,IF(AND(DT685&lt;0,EA684+DT685/$B$5&lt;$H$2),-MIN('SFV+BESS'!$I$7,EA684-$H$2),0)))</f>
        <v>0</v>
      </c>
      <c r="DW685" s="33"/>
      <c r="DX685" s="33">
        <f t="shared" si="811"/>
        <v>0</v>
      </c>
      <c r="DY685" s="27">
        <f t="shared" si="779"/>
        <v>0</v>
      </c>
      <c r="DZ685" s="27">
        <f t="shared" si="812"/>
        <v>0</v>
      </c>
      <c r="EA685" s="28">
        <f>IF((EA684+DU685+DV685)&gt;=$B$2*'SFV+BESS'!$I$9, $B$2*'SFV+BESS'!$I$9, (EA684+DU685+DV685))</f>
        <v>173.61249999999998</v>
      </c>
      <c r="EB685" s="110">
        <f t="shared" si="780"/>
        <v>0</v>
      </c>
      <c r="EG685" s="251"/>
      <c r="EH685" s="48">
        <v>28.1666666666667</v>
      </c>
      <c r="EI685" s="33">
        <f t="shared" si="828"/>
        <v>0</v>
      </c>
      <c r="EJ685" s="33">
        <f>Gen_Cons_Horario!B6543</f>
        <v>0</v>
      </c>
      <c r="EK685" s="35">
        <f t="shared" si="793"/>
        <v>0</v>
      </c>
      <c r="EL685" s="116">
        <f>IF(AND(EK685&gt;0,EK685*$B$4+ER684&lt;=$B$2*'SFV+BESS'!$I$9,EK685&lt;'SFV+BESS'!$I$7), EK685*$B$4, IF(AND(EK685&gt;0,EK685*$B$4+ER684&gt;$B$2*'SFV+BESS'!$I$9,EK685*$B$4&lt;'SFV+BESS'!$I$7),$B$2*'SFV+BESS'!$I$9-ER684,IF(AND(EK685&gt;0,EK685*$B$4+ER684&gt;$B$2*'SFV+BESS'!$I$9,EK685*$B$4&gt;'SFV+BESS'!$I$7,ER684&lt;$B$2*'SFV+BESS'!$I$9),$B$2*'SFV+BESS'!$I$9-ER684,IF(AND(EK685&gt;0,EK685*$B$4+ER684&lt;=$B$2*'SFV+BESS'!$I$9,EK685&gt;'SFV+BESS'!$I$7),'SFV+BESS'!$I$7,0))))</f>
        <v>0</v>
      </c>
      <c r="EM685" s="27">
        <f>IF(AND(EK685&lt;0,ER684+EK685/$B$5&gt;$H$2,-EK685/'Carga-Descarga Año'!$B$5&lt;'SFV+BESS'!$I$7),EK685/$B$5,IF(AND(EK685&lt;0,ER684+EK685/$B$5&gt;$H$2,-EK685/'Carga-Descarga Año'!$B$5&gt;'SFV+BESS'!$I$7),-'SFV+BESS'!$I$7,IF(AND(EK685&lt;0,ER684+EK685/$B$5&lt;$H$2),-MIN('SFV+BESS'!$I$7,ER684-$H$2),0)))</f>
        <v>0</v>
      </c>
      <c r="EN685" s="33"/>
      <c r="EO685" s="33">
        <f t="shared" si="813"/>
        <v>0</v>
      </c>
      <c r="EP685" s="27">
        <f t="shared" si="781"/>
        <v>0</v>
      </c>
      <c r="EQ685" s="27">
        <f t="shared" si="814"/>
        <v>0</v>
      </c>
      <c r="ER685" s="28">
        <f>IF((ER684+EL685+EM685)&gt;=$B$2*'SFV+BESS'!$I$9, $B$2*'SFV+BESS'!$I$9, (ER684+EL685+EM685))</f>
        <v>173.61249999999998</v>
      </c>
      <c r="ES685" s="110">
        <f t="shared" si="782"/>
        <v>0</v>
      </c>
      <c r="EX685" s="251"/>
      <c r="EY685" s="48">
        <v>28.1666666666667</v>
      </c>
      <c r="EZ685" s="33">
        <f t="shared" si="829"/>
        <v>0</v>
      </c>
      <c r="FA685" s="33">
        <f>Gen_Cons_Horario!B7263</f>
        <v>0</v>
      </c>
      <c r="FB685" s="35">
        <f t="shared" si="794"/>
        <v>0</v>
      </c>
      <c r="FC685" s="116">
        <f>IF(AND(FB685&gt;0,FB685*$B$4+FI684&lt;=$B$2*'SFV+BESS'!$I$9,FB685&lt;'SFV+BESS'!$I$7), FB685*$B$4, IF(AND(FB685&gt;0,FB685*$B$4+FI684&gt;$B$2*'SFV+BESS'!$I$9,FB685*$B$4&lt;'SFV+BESS'!$I$7),$B$2*'SFV+BESS'!$I$9-FI684,IF(AND(FB685&gt;0,FB685*$B$4+FI684&gt;$B$2*'SFV+BESS'!$I$9,FB685*$B$4&gt;'SFV+BESS'!$I$7,FI684&lt;$B$2*'SFV+BESS'!$I$9),$B$2*'SFV+BESS'!$I$9-FI684,IF(AND(FB685&gt;0,FB685*$B$4+FI684&lt;=$B$2*'SFV+BESS'!$I$9,FB685&gt;'SFV+BESS'!$I$7),'SFV+BESS'!$I$7,0))))</f>
        <v>0</v>
      </c>
      <c r="FD685" s="27">
        <f>IF(AND(FB685&lt;0,FI684+FB685/$B$5&gt;$H$2,-FB685/'Carga-Descarga Año'!$B$5&lt;'SFV+BESS'!$I$7),FB685/$B$5,IF(AND(FB685&lt;0,FI684+FB685/$B$5&gt;$H$2,-FB685/'Carga-Descarga Año'!$B$5&gt;'SFV+BESS'!$I$7),-'SFV+BESS'!$I$7,IF(AND(FB685&lt;0,FI684+FB685/$B$5&lt;$H$2),-MIN('SFV+BESS'!$I$7,FI684-$H$2),0)))</f>
        <v>0</v>
      </c>
      <c r="FE685" s="33"/>
      <c r="FF685" s="33">
        <f t="shared" si="815"/>
        <v>0</v>
      </c>
      <c r="FG685" s="27">
        <f t="shared" si="783"/>
        <v>0</v>
      </c>
      <c r="FH685" s="27">
        <f t="shared" si="816"/>
        <v>0</v>
      </c>
      <c r="FI685" s="28">
        <f>IF((FI684+FC685+FD685)&gt;=$B$2*'SFV+BESS'!$I$9, $B$2*'SFV+BESS'!$I$9, (FI684+FC685+FD685))</f>
        <v>173.61249999999998</v>
      </c>
      <c r="FJ685" s="110">
        <f t="shared" si="784"/>
        <v>0</v>
      </c>
      <c r="FO685" s="251"/>
      <c r="FP685" s="48">
        <v>28.1666666666667</v>
      </c>
      <c r="FQ685" s="33">
        <f t="shared" si="830"/>
        <v>0</v>
      </c>
      <c r="FR685" s="33">
        <f>Gen_Cons_Horario!B8007</f>
        <v>0</v>
      </c>
      <c r="FS685" s="35">
        <f t="shared" si="795"/>
        <v>0</v>
      </c>
      <c r="FT685" s="116">
        <f>IF(AND(FS685&gt;0,FS685*$B$4+FZ684&lt;=$B$2*'SFV+BESS'!$I$9,FS685&lt;'SFV+BESS'!$I$7), FS685*$B$4, IF(AND(FS685&gt;0,FS685*$B$4+FZ684&gt;$B$2*'SFV+BESS'!$I$9,FS685*$B$4&lt;'SFV+BESS'!$I$7),$B$2*'SFV+BESS'!$I$9-FZ684,IF(AND(FS685&gt;0,FS685*$B$4+FZ684&gt;$B$2*'SFV+BESS'!$I$9,FS685*$B$4&gt;'SFV+BESS'!$I$7,FZ684&lt;$B$2*'SFV+BESS'!$I$9),$B$2*'SFV+BESS'!$I$9-FZ684,IF(AND(FS685&gt;0,FS685*$B$4+FZ684&lt;=$B$2*'SFV+BESS'!$I$9,FS685&gt;'SFV+BESS'!$I$7),'SFV+BESS'!$I$7,0))))</f>
        <v>0</v>
      </c>
      <c r="FU685" s="27">
        <f>IF(AND(FS685&lt;0,FZ684+FS685/$B$5&gt;$H$2,-FS685/'Carga-Descarga Año'!$B$5&lt;'SFV+BESS'!$I$7),FS685/$B$5,IF(AND(FS685&lt;0,FZ684+FS685/$B$5&gt;$H$2,-FS685/'Carga-Descarga Año'!$B$5&gt;'SFV+BESS'!$I$7),-'SFV+BESS'!$I$7,IF(AND(FS685&lt;0,FZ684+FS685/$B$5&lt;$H$2),-MIN('SFV+BESS'!$I$7,FZ684-$H$2),0)))</f>
        <v>0</v>
      </c>
      <c r="FV685" s="33"/>
      <c r="FW685" s="33">
        <f t="shared" si="817"/>
        <v>0</v>
      </c>
      <c r="FX685" s="27">
        <f t="shared" si="785"/>
        <v>0</v>
      </c>
      <c r="FY685" s="27">
        <f t="shared" si="818"/>
        <v>0</v>
      </c>
      <c r="FZ685" s="28">
        <f>IF((FZ684+FT685+FU685)&gt;=$B$2*'SFV+BESS'!$I$9, $B$2*'SFV+BESS'!$I$9, (FZ684+FT685+FU685))</f>
        <v>173.61249999999998</v>
      </c>
      <c r="GA685" s="110">
        <f t="shared" si="786"/>
        <v>0</v>
      </c>
      <c r="GF685" s="251"/>
      <c r="GG685" s="48">
        <v>28.1666666666667</v>
      </c>
      <c r="GH685" s="33">
        <f t="shared" si="831"/>
        <v>0</v>
      </c>
      <c r="GI685" s="33">
        <f>Gen_Cons_Horario!B8727</f>
        <v>0</v>
      </c>
      <c r="GJ685" s="35">
        <f t="shared" si="801"/>
        <v>0</v>
      </c>
      <c r="GK685" s="116">
        <f>IF(AND(GJ685&gt;0,GJ685*$B$4+GQ684&lt;=$B$2*'SFV+BESS'!$I$9,GJ685&lt;'SFV+BESS'!$I$7), GJ685*$B$4, IF(AND(GJ685&gt;0,GJ685*$B$4+GQ684&gt;$B$2*'SFV+BESS'!$I$9,GJ685*$B$4&lt;'SFV+BESS'!$I$7),$B$2*'SFV+BESS'!$I$9-GQ684,IF(AND(GJ685&gt;0,GJ685*$B$4+GQ684&gt;$B$2*'SFV+BESS'!$I$9,GJ685*$B$4&gt;'SFV+BESS'!$I$7,GQ684&lt;$B$2*'SFV+BESS'!$I$9),$B$2*'SFV+BESS'!$I$9-GQ684,IF(AND(GJ685&gt;0,GJ685*$B$4+GQ684&lt;=$B$2*'SFV+BESS'!$I$9,GJ685&gt;'SFV+BESS'!$I$7),'SFV+BESS'!$I$7,0))))</f>
        <v>0</v>
      </c>
      <c r="GL685" s="27">
        <f>IF(AND(GJ685&lt;0,GQ684+GJ685/$B$5&gt;$H$2,-GJ685/'Carga-Descarga Año'!$B$5&lt;'SFV+BESS'!$I$7),GJ685/$B$5,IF(AND(GJ685&lt;0,GQ684+GJ685/$B$5&gt;$H$2,-GJ685/'Carga-Descarga Año'!$B$5&gt;'SFV+BESS'!$I$7),-'SFV+BESS'!$I$7,IF(AND(GJ685&lt;0,GQ684+GJ685/$B$5&lt;$H$2),-MIN('SFV+BESS'!$I$7,GQ684-$H$2),0)))</f>
        <v>0</v>
      </c>
      <c r="GM685" s="33"/>
      <c r="GN685" s="33">
        <f t="shared" si="819"/>
        <v>0</v>
      </c>
      <c r="GO685" s="27">
        <f t="shared" si="787"/>
        <v>0</v>
      </c>
      <c r="GP685" s="27">
        <f t="shared" si="820"/>
        <v>0</v>
      </c>
      <c r="GQ685" s="28">
        <f>IF((GQ684+GK685+GL685)&gt;=$B$2*'SFV+BESS'!$I$9, $B$2*'SFV+BESS'!$I$9, (GQ684+GK685+GL685))</f>
        <v>173.61249999999998</v>
      </c>
      <c r="GR685" s="110">
        <f t="shared" si="788"/>
        <v>0</v>
      </c>
    </row>
    <row r="686" spans="1:200">
      <c r="A686" s="249"/>
      <c r="B686" s="48">
        <v>28.2083333333334</v>
      </c>
      <c r="C686" s="38">
        <f t="shared" si="802"/>
        <v>0</v>
      </c>
      <c r="D686" s="2">
        <f>Gen_Cons_Horario!B712</f>
        <v>0</v>
      </c>
      <c r="E686" s="140">
        <f t="shared" si="760"/>
        <v>0</v>
      </c>
      <c r="F686" s="116">
        <f>IF(AND(E686&gt;0,E686*$B$4+L685&lt;=$B$2*'SFV+BESS'!$I$9,E686&lt;'SFV+BESS'!$I$7), E686*$B$4, IF(AND(E686&gt;0,E686*$B$4+L685&gt;$B$2*'SFV+BESS'!$I$9,E686*$B$4&lt;'SFV+BESS'!$I$7),$B$2*'SFV+BESS'!$I$9-L685,IF(AND(E686&gt;0,E686*$B$4+L685&gt;$B$2*'SFV+BESS'!$I$9,E686*$B$4&gt;'SFV+BESS'!$I$7,L685&lt;$B$2*'SFV+BESS'!$I$9),$B$2*'SFV+BESS'!$I$9-L685,IF(AND(E686&gt;0,E686*$B$4+L685&lt;=$B$2*'SFV+BESS'!$I$9,E686&gt;'SFV+BESS'!$I$7),'SFV+BESS'!$I$7,0))))</f>
        <v>0</v>
      </c>
      <c r="G686" s="27">
        <f>IF(AND(E686&lt;0,L685+E686/$B$5&gt;$H$2,-E686/'Carga-Descarga Año'!$B$5&lt;'SFV+BESS'!$I$7),E686/$B$5,IF(AND(E686&lt;0,L685+E686/$B$5&gt;$H$2,-E686/'Carga-Descarga Año'!$B$5&gt;'SFV+BESS'!$I$7),-'SFV+BESS'!$I$7,IF(AND(E686&lt;0,L685+E686/$B$5&lt;$H$2),-MIN('SFV+BESS'!$I$7,L685-$H$2),0)))</f>
        <v>0</v>
      </c>
      <c r="I686" s="38">
        <f t="shared" si="761"/>
        <v>0</v>
      </c>
      <c r="J686" s="27">
        <f t="shared" si="763"/>
        <v>0</v>
      </c>
      <c r="K686" s="27">
        <f t="shared" si="762"/>
        <v>0</v>
      </c>
      <c r="L686" s="28">
        <f>IF((L685+F686+G686)&gt;=$B$2*'SFV+BESS'!$I$9, $B$2*'SFV+BESS'!$I$9, (L685+F686+G686))</f>
        <v>173.61249999999998</v>
      </c>
      <c r="M686" s="110">
        <f t="shared" si="764"/>
        <v>0</v>
      </c>
      <c r="AI686" s="251"/>
      <c r="AJ686" s="48">
        <v>28.2083333333334</v>
      </c>
      <c r="AK686" s="52">
        <f t="shared" si="822"/>
        <v>0</v>
      </c>
      <c r="AL686" s="33">
        <f>Gen_Cons_Horario!B2128</f>
        <v>0</v>
      </c>
      <c r="AM686" s="35">
        <f t="shared" si="797"/>
        <v>0</v>
      </c>
      <c r="AN686" s="116">
        <f>IF(AND(AM686&gt;0,AM686*$B$4+AT685&lt;=$B$2*'SFV+BESS'!$I$9,AM686&lt;'SFV+BESS'!$I$7), AM686*$B$4, IF(AND(AM686&gt;0,AM686*$B$4+AT685&gt;$B$2*'SFV+BESS'!$I$9,AM686*$B$4&lt;'SFV+BESS'!$I$7),$B$2*'SFV+BESS'!$I$9-AT685,IF(AND(AM686&gt;0,AM686*$B$4+AT685&gt;$B$2*'SFV+BESS'!$I$9,AM686*$B$4&gt;'SFV+BESS'!$I$7,AT685&lt;$B$2*'SFV+BESS'!$I$9),$B$2*'SFV+BESS'!$I$9-AT685,IF(AND(AM686&gt;0,AM686*$B$4+AT685&lt;=$B$2*'SFV+BESS'!$I$9,AM686&gt;'SFV+BESS'!$I$7),'SFV+BESS'!$I$7,0))))</f>
        <v>0</v>
      </c>
      <c r="AO686" s="27">
        <f>IF(AND(AM686&lt;0,AT685+AM686/$B$5&gt;$H$2,-AM686/'Carga-Descarga Año'!$B$5&lt;'SFV+BESS'!$I$7),AM686/$B$5,IF(AND(AM686&lt;0,AT685+AM686/$B$5&gt;$H$2,-AM686/'Carga-Descarga Año'!$B$5&gt;'SFV+BESS'!$I$7),-'SFV+BESS'!$I$7,IF(AND(AM686&lt;0,AT685+AM686/$B$5&lt;$H$2),-MIN('SFV+BESS'!$I$7,AT685-$H$2),0)))</f>
        <v>0</v>
      </c>
      <c r="AP686" s="33"/>
      <c r="AQ686" s="33">
        <f t="shared" si="803"/>
        <v>0</v>
      </c>
      <c r="AR686" s="27">
        <f t="shared" si="767"/>
        <v>0</v>
      </c>
      <c r="AS686" s="27">
        <f t="shared" si="804"/>
        <v>0</v>
      </c>
      <c r="AT686" s="28">
        <f>IF((AT685+AN686+AO686)&gt;=$B$2*'SFV+BESS'!$I$9, $B$2*'SFV+BESS'!$I$9, (AT685+AN686+AO686))</f>
        <v>173.61249999999998</v>
      </c>
      <c r="AU686" s="110">
        <f t="shared" si="768"/>
        <v>0</v>
      </c>
      <c r="AZ686" s="251"/>
      <c r="BA686" s="48">
        <v>28.2083333333334</v>
      </c>
      <c r="BB686" s="33">
        <f t="shared" si="823"/>
        <v>0</v>
      </c>
      <c r="BC686" s="33">
        <f>Gen_Cons_Horario!B2872</f>
        <v>0</v>
      </c>
      <c r="BD686" s="35">
        <f t="shared" si="798"/>
        <v>0</v>
      </c>
      <c r="BE686" s="116">
        <f>IF(AND(BD686&gt;0,BD686*$B$4+BK685&lt;=$B$2*'SFV+BESS'!$I$9,BD686&lt;'SFV+BESS'!$I$7), BD686*$B$4, IF(AND(BD686&gt;0,BD686*$B$4+BK685&gt;$B$2*'SFV+BESS'!$I$9,BD686*$B$4&lt;'SFV+BESS'!$I$7),$B$2*'SFV+BESS'!$I$9-BK685,IF(AND(BD686&gt;0,BD686*$B$4+BK685&gt;$B$2*'SFV+BESS'!$I$9,BD686*$B$4&gt;'SFV+BESS'!$I$7,BK685&lt;$B$2*'SFV+BESS'!$I$9),$B$2*'SFV+BESS'!$I$9-BK685,IF(AND(BD686&gt;0,BD686*$B$4+BK685&lt;=$B$2*'SFV+BESS'!$I$9,BD686&gt;'SFV+BESS'!$I$7),'SFV+BESS'!$I$7,0))))</f>
        <v>0</v>
      </c>
      <c r="BF686" s="27">
        <f>IF(AND(BD686&lt;0,BK685+BD686/$B$5&gt;$H$2,-BD686/'Carga-Descarga Año'!$B$5&lt;'SFV+BESS'!$I$7),BD686/$B$5,IF(AND(BD686&lt;0,BK685+BD686/$B$5&gt;$H$2,-BD686/'Carga-Descarga Año'!$B$5&gt;'SFV+BESS'!$I$7),-'SFV+BESS'!$I$7,IF(AND(BD686&lt;0,BK685+BD686/$B$5&lt;$H$2),-MIN('SFV+BESS'!$I$7,BK685-$H$2),0)))</f>
        <v>0</v>
      </c>
      <c r="BG686" s="33"/>
      <c r="BH686" s="33">
        <f t="shared" si="805"/>
        <v>0</v>
      </c>
      <c r="BI686" s="27">
        <f t="shared" si="769"/>
        <v>0</v>
      </c>
      <c r="BJ686" s="27">
        <f t="shared" si="806"/>
        <v>0</v>
      </c>
      <c r="BK686" s="28">
        <f>IF((BK685+BE686+BF686)&gt;=$B$2*'SFV+BESS'!$I$9, $B$2*'SFV+BESS'!$I$9, (BK685+BE686+BF686))</f>
        <v>173.61249999999998</v>
      </c>
      <c r="BL686" s="110">
        <f t="shared" si="770"/>
        <v>0</v>
      </c>
      <c r="BQ686" s="251"/>
      <c r="BR686" s="48">
        <v>28.2083333333334</v>
      </c>
      <c r="BS686" s="33">
        <f t="shared" si="824"/>
        <v>0</v>
      </c>
      <c r="BT686" s="33">
        <f>Gen_Cons_Horario!B3592</f>
        <v>0</v>
      </c>
      <c r="BU686" s="35">
        <f t="shared" si="799"/>
        <v>0</v>
      </c>
      <c r="BV686" s="116">
        <f>IF(AND(BU686&gt;0,BU686*$B$4+CB685&lt;=$B$2*'SFV+BESS'!$I$9,BU686&lt;'SFV+BESS'!$I$7), BU686*$B$4, IF(AND(BU686&gt;0,BU686*$B$4+CB685&gt;$B$2*'SFV+BESS'!$I$9,BU686*$B$4&lt;'SFV+BESS'!$I$7),$B$2*'SFV+BESS'!$I$9-CB685,IF(AND(BU686&gt;0,BU686*$B$4+CB685&gt;$B$2*'SFV+BESS'!$I$9,BU686*$B$4&gt;'SFV+BESS'!$I$7,CB685&lt;$B$2*'SFV+BESS'!$I$9),$B$2*'SFV+BESS'!$I$9-CB685,IF(AND(BU686&gt;0,BU686*$B$4+CB685&lt;=$B$2*'SFV+BESS'!$I$9,BU686&gt;'SFV+BESS'!$I$7),'SFV+BESS'!$I$7,0))))</f>
        <v>0</v>
      </c>
      <c r="BW686" s="27">
        <f>IF(AND(BU686&lt;0,CB685+BU686/$B$5&gt;$H$2,-BU686/'Carga-Descarga Año'!$B$5&lt;'SFV+BESS'!$I$7),BU686/$B$5,IF(AND(BU686&lt;0,CB685+BU686/$B$5&gt;$H$2,-BU686/'Carga-Descarga Año'!$B$5&gt;'SFV+BESS'!$I$7),-'SFV+BESS'!$I$7,IF(AND(BU686&lt;0,CB685+BU686/$B$5&lt;$H$2),-MIN('SFV+BESS'!$I$7,CB685-$H$2),0)))</f>
        <v>0</v>
      </c>
      <c r="BX686" s="33"/>
      <c r="BY686" s="33">
        <f t="shared" si="807"/>
        <v>0</v>
      </c>
      <c r="BZ686" s="27">
        <f t="shared" si="771"/>
        <v>0</v>
      </c>
      <c r="CA686" s="27">
        <f t="shared" si="772"/>
        <v>0</v>
      </c>
      <c r="CB686" s="28">
        <f>IF((CB685+BV686+BW686)&gt;=$B$2*'SFV+BESS'!$I$9, $B$2*'SFV+BESS'!$I$9, (CB685+BV686+BW686))</f>
        <v>173.61249999999998</v>
      </c>
      <c r="CC686" s="110">
        <f t="shared" si="773"/>
        <v>0</v>
      </c>
      <c r="CH686" s="251"/>
      <c r="CI686" s="48">
        <v>28.2083333333334</v>
      </c>
      <c r="CJ686" s="33">
        <f t="shared" si="825"/>
        <v>0</v>
      </c>
      <c r="CK686" s="33">
        <f>Gen_Cons_Horario!B4336</f>
        <v>0</v>
      </c>
      <c r="CL686" s="35">
        <f t="shared" si="800"/>
        <v>0</v>
      </c>
      <c r="CM686" s="116">
        <f>IF(AND(CL686&gt;0,CL686*$B$4+CS685&lt;=$B$2*'SFV+BESS'!$I$9,CL686&lt;'SFV+BESS'!$I$7), CL686*$B$4, IF(AND(CL686&gt;0,CL686*$B$4+CS685&gt;$B$2*'SFV+BESS'!$I$9,CL686*$B$4&lt;'SFV+BESS'!$I$7),$B$2*'SFV+BESS'!$I$9-CS685,IF(AND(CL686&gt;0,CL686*$B$4+CS685&gt;$B$2*'SFV+BESS'!$I$9,CL686*$B$4&gt;'SFV+BESS'!$I$7,CS685&lt;$B$2*'SFV+BESS'!$I$9),$B$2*'SFV+BESS'!$I$9-CS685,IF(AND(CL686&gt;0,CL686*$B$4+CS685&lt;=$B$2*'SFV+BESS'!$I$9,CL686&gt;'SFV+BESS'!$I$7),'SFV+BESS'!$I$7,0))))</f>
        <v>0</v>
      </c>
      <c r="CN686" s="27">
        <f>IF(AND(CL686&lt;0,CS685+CL686/$B$5&gt;$H$2,-CL686/'Carga-Descarga Año'!$B$5&lt;'SFV+BESS'!$I$7),CL686/$B$5,IF(AND(CL686&lt;0,CS685+CL686/$B$5&gt;$H$2,-CL686/'Carga-Descarga Año'!$B$5&gt;'SFV+BESS'!$I$7),-'SFV+BESS'!$I$7,IF(AND(CL686&lt;0,CS685+CL686/$B$5&lt;$H$2),-MIN('SFV+BESS'!$I$7,CS685-$H$2),0)))</f>
        <v>0</v>
      </c>
      <c r="CO686" s="33"/>
      <c r="CP686" s="33">
        <f t="shared" si="808"/>
        <v>0</v>
      </c>
      <c r="CQ686" s="27">
        <f t="shared" si="774"/>
        <v>0</v>
      </c>
      <c r="CR686" s="27">
        <f t="shared" si="809"/>
        <v>0</v>
      </c>
      <c r="CS686" s="28">
        <f>IF((CS685+CM686+CN686)&gt;=$B$2*'SFV+BESS'!$I$9, $B$2*'SFV+BESS'!$I$9, (CS685+CM686+CN686))</f>
        <v>173.61249999999998</v>
      </c>
      <c r="CT686" s="110">
        <f t="shared" si="775"/>
        <v>0</v>
      </c>
      <c r="CY686" s="251"/>
      <c r="CZ686" s="48">
        <v>28.2083333333334</v>
      </c>
      <c r="DA686" s="33">
        <f t="shared" si="826"/>
        <v>0</v>
      </c>
      <c r="DB686" s="33">
        <f>Gen_Cons_Horario!B5056</f>
        <v>0</v>
      </c>
      <c r="DC686" s="35">
        <f t="shared" si="791"/>
        <v>0</v>
      </c>
      <c r="DD686" s="116">
        <f>IF(AND(DC686&gt;0,DC686*$B$4+DJ685&lt;=$B$2*'SFV+BESS'!$I$9,DC686&lt;'SFV+BESS'!$I$7), DC686*$B$4, IF(AND(DC686&gt;0,DC686*$B$4+DJ685&gt;$B$2*'SFV+BESS'!$I$9,DC686*$B$4&lt;'SFV+BESS'!$I$7),$B$2*'SFV+BESS'!$I$9-DJ685,IF(AND(DC686&gt;0,DC686*$B$4+DJ685&gt;$B$2*'SFV+BESS'!$I$9,DC686*$B$4&gt;'SFV+BESS'!$I$7,DJ685&lt;$B$2*'SFV+BESS'!$I$9),$B$2*'SFV+BESS'!$I$9-DJ685,IF(AND(DC686&gt;0,DC686*$B$4+DJ685&lt;=$B$2*'SFV+BESS'!$I$9,DC686&gt;'SFV+BESS'!$I$7),'SFV+BESS'!$I$7,0))))</f>
        <v>0</v>
      </c>
      <c r="DE686" s="27">
        <f>IF(AND(DC686&lt;0,DJ685+DC686/$B$5&gt;$H$2,-DC686/'Carga-Descarga Año'!$B$5&lt;'SFV+BESS'!$I$7),DC686/$B$5,IF(AND(DC686&lt;0,DJ685+DC686/$B$5&gt;$H$2,-DC686/'Carga-Descarga Año'!$B$5&gt;'SFV+BESS'!$I$7),-'SFV+BESS'!$I$7,IF(AND(DC686&lt;0,DJ685+DC686/$B$5&lt;$H$2),-MIN('SFV+BESS'!$I$7,DJ685-$H$2),0)))</f>
        <v>0</v>
      </c>
      <c r="DF686" s="33"/>
      <c r="DG686" s="33">
        <f t="shared" si="810"/>
        <v>0</v>
      </c>
      <c r="DH686" s="27">
        <f t="shared" si="776"/>
        <v>0</v>
      </c>
      <c r="DI686" s="27">
        <f t="shared" si="777"/>
        <v>0</v>
      </c>
      <c r="DJ686" s="28">
        <f>IF((DJ685+DD686+DE686)&gt;=$B$2*'SFV+BESS'!$I$9, $B$2*'SFV+BESS'!$I$9, (DJ685+DD686+DE686))</f>
        <v>173.61249999999998</v>
      </c>
      <c r="DK686" s="110">
        <f t="shared" si="778"/>
        <v>0</v>
      </c>
      <c r="DP686" s="251"/>
      <c r="DQ686" s="48">
        <v>28.2083333333334</v>
      </c>
      <c r="DR686" s="33">
        <f t="shared" si="827"/>
        <v>0</v>
      </c>
      <c r="DS686" s="33">
        <f>Gen_Cons_Horario!B5800</f>
        <v>0</v>
      </c>
      <c r="DT686" s="35">
        <f t="shared" si="792"/>
        <v>0</v>
      </c>
      <c r="DU686" s="116">
        <f>IF(AND(DT686&gt;0,DT686*$B$4+EA685&lt;=$B$2*'SFV+BESS'!$I$9,DT686&lt;'SFV+BESS'!$I$7), DT686*$B$4, IF(AND(DT686&gt;0,DT686*$B$4+EA685&gt;$B$2*'SFV+BESS'!$I$9,DT686*$B$4&lt;'SFV+BESS'!$I$7),$B$2*'SFV+BESS'!$I$9-EA685,IF(AND(DT686&gt;0,DT686*$B$4+EA685&gt;$B$2*'SFV+BESS'!$I$9,DT686*$B$4&gt;'SFV+BESS'!$I$7,EA685&lt;$B$2*'SFV+BESS'!$I$9),$B$2*'SFV+BESS'!$I$9-EA685,IF(AND(DT686&gt;0,DT686*$B$4+EA685&lt;=$B$2*'SFV+BESS'!$I$9,DT686&gt;'SFV+BESS'!$I$7),'SFV+BESS'!$I$7,0))))</f>
        <v>0</v>
      </c>
      <c r="DV686" s="27">
        <f>IF(AND(DT686&lt;0,EA685+DT686/$B$5&gt;$H$2,-DT686/'Carga-Descarga Año'!$B$5&lt;'SFV+BESS'!$I$7),DT686/$B$5,IF(AND(DT686&lt;0,EA685+DT686/$B$5&gt;$H$2,-DT686/'Carga-Descarga Año'!$B$5&gt;'SFV+BESS'!$I$7),-'SFV+BESS'!$I$7,IF(AND(DT686&lt;0,EA685+DT686/$B$5&lt;$H$2),-MIN('SFV+BESS'!$I$7,EA685-$H$2),0)))</f>
        <v>0</v>
      </c>
      <c r="DW686" s="33"/>
      <c r="DX686" s="33">
        <f t="shared" si="811"/>
        <v>0</v>
      </c>
      <c r="DY686" s="27">
        <f t="shared" si="779"/>
        <v>0</v>
      </c>
      <c r="DZ686" s="27">
        <f t="shared" si="812"/>
        <v>0</v>
      </c>
      <c r="EA686" s="28">
        <f>IF((EA685+DU686+DV686)&gt;=$B$2*'SFV+BESS'!$I$9, $B$2*'SFV+BESS'!$I$9, (EA685+DU686+DV686))</f>
        <v>173.61249999999998</v>
      </c>
      <c r="EB686" s="110">
        <f t="shared" si="780"/>
        <v>0</v>
      </c>
      <c r="EG686" s="251"/>
      <c r="EH686" s="48">
        <v>28.2083333333334</v>
      </c>
      <c r="EI686" s="33">
        <f t="shared" si="828"/>
        <v>0</v>
      </c>
      <c r="EJ686" s="33">
        <f>Gen_Cons_Horario!B6544</f>
        <v>0</v>
      </c>
      <c r="EK686" s="35">
        <f t="shared" si="793"/>
        <v>0</v>
      </c>
      <c r="EL686" s="116">
        <f>IF(AND(EK686&gt;0,EK686*$B$4+ER685&lt;=$B$2*'SFV+BESS'!$I$9,EK686&lt;'SFV+BESS'!$I$7), EK686*$B$4, IF(AND(EK686&gt;0,EK686*$B$4+ER685&gt;$B$2*'SFV+BESS'!$I$9,EK686*$B$4&lt;'SFV+BESS'!$I$7),$B$2*'SFV+BESS'!$I$9-ER685,IF(AND(EK686&gt;0,EK686*$B$4+ER685&gt;$B$2*'SFV+BESS'!$I$9,EK686*$B$4&gt;'SFV+BESS'!$I$7,ER685&lt;$B$2*'SFV+BESS'!$I$9),$B$2*'SFV+BESS'!$I$9-ER685,IF(AND(EK686&gt;0,EK686*$B$4+ER685&lt;=$B$2*'SFV+BESS'!$I$9,EK686&gt;'SFV+BESS'!$I$7),'SFV+BESS'!$I$7,0))))</f>
        <v>0</v>
      </c>
      <c r="EM686" s="27">
        <f>IF(AND(EK686&lt;0,ER685+EK686/$B$5&gt;$H$2,-EK686/'Carga-Descarga Año'!$B$5&lt;'SFV+BESS'!$I$7),EK686/$B$5,IF(AND(EK686&lt;0,ER685+EK686/$B$5&gt;$H$2,-EK686/'Carga-Descarga Año'!$B$5&gt;'SFV+BESS'!$I$7),-'SFV+BESS'!$I$7,IF(AND(EK686&lt;0,ER685+EK686/$B$5&lt;$H$2),-MIN('SFV+BESS'!$I$7,ER685-$H$2),0)))</f>
        <v>0</v>
      </c>
      <c r="EN686" s="33"/>
      <c r="EO686" s="33">
        <f t="shared" si="813"/>
        <v>0</v>
      </c>
      <c r="EP686" s="27">
        <f t="shared" si="781"/>
        <v>0</v>
      </c>
      <c r="EQ686" s="27">
        <f t="shared" si="814"/>
        <v>0</v>
      </c>
      <c r="ER686" s="28">
        <f>IF((ER685+EL686+EM686)&gt;=$B$2*'SFV+BESS'!$I$9, $B$2*'SFV+BESS'!$I$9, (ER685+EL686+EM686))</f>
        <v>173.61249999999998</v>
      </c>
      <c r="ES686" s="110">
        <f t="shared" si="782"/>
        <v>0</v>
      </c>
      <c r="EX686" s="251"/>
      <c r="EY686" s="48">
        <v>28.2083333333334</v>
      </c>
      <c r="EZ686" s="33">
        <f t="shared" si="829"/>
        <v>0</v>
      </c>
      <c r="FA686" s="33">
        <f>Gen_Cons_Horario!B7264</f>
        <v>0</v>
      </c>
      <c r="FB686" s="35">
        <f t="shared" si="794"/>
        <v>0</v>
      </c>
      <c r="FC686" s="116">
        <f>IF(AND(FB686&gt;0,FB686*$B$4+FI685&lt;=$B$2*'SFV+BESS'!$I$9,FB686&lt;'SFV+BESS'!$I$7), FB686*$B$4, IF(AND(FB686&gt;0,FB686*$B$4+FI685&gt;$B$2*'SFV+BESS'!$I$9,FB686*$B$4&lt;'SFV+BESS'!$I$7),$B$2*'SFV+BESS'!$I$9-FI685,IF(AND(FB686&gt;0,FB686*$B$4+FI685&gt;$B$2*'SFV+BESS'!$I$9,FB686*$B$4&gt;'SFV+BESS'!$I$7,FI685&lt;$B$2*'SFV+BESS'!$I$9),$B$2*'SFV+BESS'!$I$9-FI685,IF(AND(FB686&gt;0,FB686*$B$4+FI685&lt;=$B$2*'SFV+BESS'!$I$9,FB686&gt;'SFV+BESS'!$I$7),'SFV+BESS'!$I$7,0))))</f>
        <v>0</v>
      </c>
      <c r="FD686" s="27">
        <f>IF(AND(FB686&lt;0,FI685+FB686/$B$5&gt;$H$2,-FB686/'Carga-Descarga Año'!$B$5&lt;'SFV+BESS'!$I$7),FB686/$B$5,IF(AND(FB686&lt;0,FI685+FB686/$B$5&gt;$H$2,-FB686/'Carga-Descarga Año'!$B$5&gt;'SFV+BESS'!$I$7),-'SFV+BESS'!$I$7,IF(AND(FB686&lt;0,FI685+FB686/$B$5&lt;$H$2),-MIN('SFV+BESS'!$I$7,FI685-$H$2),0)))</f>
        <v>0</v>
      </c>
      <c r="FE686" s="33"/>
      <c r="FF686" s="33">
        <f t="shared" si="815"/>
        <v>0</v>
      </c>
      <c r="FG686" s="27">
        <f t="shared" si="783"/>
        <v>0</v>
      </c>
      <c r="FH686" s="27">
        <f t="shared" si="816"/>
        <v>0</v>
      </c>
      <c r="FI686" s="28">
        <f>IF((FI685+FC686+FD686)&gt;=$B$2*'SFV+BESS'!$I$9, $B$2*'SFV+BESS'!$I$9, (FI685+FC686+FD686))</f>
        <v>173.61249999999998</v>
      </c>
      <c r="FJ686" s="110">
        <f t="shared" si="784"/>
        <v>0</v>
      </c>
      <c r="FO686" s="251"/>
      <c r="FP686" s="48">
        <v>28.2083333333334</v>
      </c>
      <c r="FQ686" s="33">
        <f t="shared" si="830"/>
        <v>0</v>
      </c>
      <c r="FR686" s="33">
        <f>Gen_Cons_Horario!B8008</f>
        <v>0</v>
      </c>
      <c r="FS686" s="35">
        <f t="shared" si="795"/>
        <v>0</v>
      </c>
      <c r="FT686" s="116">
        <f>IF(AND(FS686&gt;0,FS686*$B$4+FZ685&lt;=$B$2*'SFV+BESS'!$I$9,FS686&lt;'SFV+BESS'!$I$7), FS686*$B$4, IF(AND(FS686&gt;0,FS686*$B$4+FZ685&gt;$B$2*'SFV+BESS'!$I$9,FS686*$B$4&lt;'SFV+BESS'!$I$7),$B$2*'SFV+BESS'!$I$9-FZ685,IF(AND(FS686&gt;0,FS686*$B$4+FZ685&gt;$B$2*'SFV+BESS'!$I$9,FS686*$B$4&gt;'SFV+BESS'!$I$7,FZ685&lt;$B$2*'SFV+BESS'!$I$9),$B$2*'SFV+BESS'!$I$9-FZ685,IF(AND(FS686&gt;0,FS686*$B$4+FZ685&lt;=$B$2*'SFV+BESS'!$I$9,FS686&gt;'SFV+BESS'!$I$7),'SFV+BESS'!$I$7,0))))</f>
        <v>0</v>
      </c>
      <c r="FU686" s="27">
        <f>IF(AND(FS686&lt;0,FZ685+FS686/$B$5&gt;$H$2,-FS686/'Carga-Descarga Año'!$B$5&lt;'SFV+BESS'!$I$7),FS686/$B$5,IF(AND(FS686&lt;0,FZ685+FS686/$B$5&gt;$H$2,-FS686/'Carga-Descarga Año'!$B$5&gt;'SFV+BESS'!$I$7),-'SFV+BESS'!$I$7,IF(AND(FS686&lt;0,FZ685+FS686/$B$5&lt;$H$2),-MIN('SFV+BESS'!$I$7,FZ685-$H$2),0)))</f>
        <v>0</v>
      </c>
      <c r="FV686" s="33"/>
      <c r="FW686" s="33">
        <f t="shared" si="817"/>
        <v>0</v>
      </c>
      <c r="FX686" s="27">
        <f t="shared" si="785"/>
        <v>0</v>
      </c>
      <c r="FY686" s="27">
        <f t="shared" si="818"/>
        <v>0</v>
      </c>
      <c r="FZ686" s="28">
        <f>IF((FZ685+FT686+FU686)&gt;=$B$2*'SFV+BESS'!$I$9, $B$2*'SFV+BESS'!$I$9, (FZ685+FT686+FU686))</f>
        <v>173.61249999999998</v>
      </c>
      <c r="GA686" s="110">
        <f t="shared" si="786"/>
        <v>0</v>
      </c>
      <c r="GF686" s="251"/>
      <c r="GG686" s="48">
        <v>28.2083333333334</v>
      </c>
      <c r="GH686" s="33">
        <f t="shared" si="831"/>
        <v>0</v>
      </c>
      <c r="GI686" s="33">
        <f>Gen_Cons_Horario!B8728</f>
        <v>0</v>
      </c>
      <c r="GJ686" s="35">
        <f t="shared" si="801"/>
        <v>0</v>
      </c>
      <c r="GK686" s="116">
        <f>IF(AND(GJ686&gt;0,GJ686*$B$4+GQ685&lt;=$B$2*'SFV+BESS'!$I$9,GJ686&lt;'SFV+BESS'!$I$7), GJ686*$B$4, IF(AND(GJ686&gt;0,GJ686*$B$4+GQ685&gt;$B$2*'SFV+BESS'!$I$9,GJ686*$B$4&lt;'SFV+BESS'!$I$7),$B$2*'SFV+BESS'!$I$9-GQ685,IF(AND(GJ686&gt;0,GJ686*$B$4+GQ685&gt;$B$2*'SFV+BESS'!$I$9,GJ686*$B$4&gt;'SFV+BESS'!$I$7,GQ685&lt;$B$2*'SFV+BESS'!$I$9),$B$2*'SFV+BESS'!$I$9-GQ685,IF(AND(GJ686&gt;0,GJ686*$B$4+GQ685&lt;=$B$2*'SFV+BESS'!$I$9,GJ686&gt;'SFV+BESS'!$I$7),'SFV+BESS'!$I$7,0))))</f>
        <v>0</v>
      </c>
      <c r="GL686" s="27">
        <f>IF(AND(GJ686&lt;0,GQ685+GJ686/$B$5&gt;$H$2,-GJ686/'Carga-Descarga Año'!$B$5&lt;'SFV+BESS'!$I$7),GJ686/$B$5,IF(AND(GJ686&lt;0,GQ685+GJ686/$B$5&gt;$H$2,-GJ686/'Carga-Descarga Año'!$B$5&gt;'SFV+BESS'!$I$7),-'SFV+BESS'!$I$7,IF(AND(GJ686&lt;0,GQ685+GJ686/$B$5&lt;$H$2),-MIN('SFV+BESS'!$I$7,GQ685-$H$2),0)))</f>
        <v>0</v>
      </c>
      <c r="GM686" s="33"/>
      <c r="GN686" s="33">
        <f t="shared" si="819"/>
        <v>0</v>
      </c>
      <c r="GO686" s="27">
        <f t="shared" si="787"/>
        <v>0</v>
      </c>
      <c r="GP686" s="27">
        <f t="shared" si="820"/>
        <v>0</v>
      </c>
      <c r="GQ686" s="28">
        <f>IF((GQ685+GK686+GL686)&gt;=$B$2*'SFV+BESS'!$I$9, $B$2*'SFV+BESS'!$I$9, (GQ685+GK686+GL686))</f>
        <v>173.61249999999998</v>
      </c>
      <c r="GR686" s="110">
        <f t="shared" si="788"/>
        <v>0</v>
      </c>
    </row>
    <row r="687" spans="1:200">
      <c r="A687" s="249"/>
      <c r="B687" s="48">
        <v>28.25</v>
      </c>
      <c r="C687" s="38">
        <f t="shared" si="802"/>
        <v>0</v>
      </c>
      <c r="D687" s="2">
        <f>Gen_Cons_Horario!B713</f>
        <v>0</v>
      </c>
      <c r="E687" s="140">
        <f t="shared" si="760"/>
        <v>0</v>
      </c>
      <c r="F687" s="116">
        <f>IF(AND(E687&gt;0,E687*$B$4+L686&lt;=$B$2*'SFV+BESS'!$I$9,E687&lt;'SFV+BESS'!$I$7), E687*$B$4, IF(AND(E687&gt;0,E687*$B$4+L686&gt;$B$2*'SFV+BESS'!$I$9,E687*$B$4&lt;'SFV+BESS'!$I$7),$B$2*'SFV+BESS'!$I$9-L686,IF(AND(E687&gt;0,E687*$B$4+L686&gt;$B$2*'SFV+BESS'!$I$9,E687*$B$4&gt;'SFV+BESS'!$I$7,L686&lt;$B$2*'SFV+BESS'!$I$9),$B$2*'SFV+BESS'!$I$9-L686,IF(AND(E687&gt;0,E687*$B$4+L686&lt;=$B$2*'SFV+BESS'!$I$9,E687&gt;'SFV+BESS'!$I$7),'SFV+BESS'!$I$7,0))))</f>
        <v>0</v>
      </c>
      <c r="G687" s="27">
        <f>IF(AND(E687&lt;0,L686+E687/$B$5&gt;$H$2,-E687/'Carga-Descarga Año'!$B$5&lt;'SFV+BESS'!$I$7),E687/$B$5,IF(AND(E687&lt;0,L686+E687/$B$5&gt;$H$2,-E687/'Carga-Descarga Año'!$B$5&gt;'SFV+BESS'!$I$7),-'SFV+BESS'!$I$7,IF(AND(E687&lt;0,L686+E687/$B$5&lt;$H$2),-MIN('SFV+BESS'!$I$7,L686-$H$2),0)))</f>
        <v>0</v>
      </c>
      <c r="I687" s="38">
        <f t="shared" si="761"/>
        <v>0</v>
      </c>
      <c r="J687" s="27">
        <f t="shared" si="763"/>
        <v>0</v>
      </c>
      <c r="K687" s="27">
        <f t="shared" si="762"/>
        <v>0</v>
      </c>
      <c r="L687" s="28">
        <f>IF((L686+F687+G687)&gt;=$B$2*'SFV+BESS'!$I$9, $B$2*'SFV+BESS'!$I$9, (L686+F687+G687))</f>
        <v>173.61249999999998</v>
      </c>
      <c r="M687" s="110">
        <f t="shared" si="764"/>
        <v>0</v>
      </c>
      <c r="AI687" s="251"/>
      <c r="AJ687" s="48">
        <v>28.25</v>
      </c>
      <c r="AK687" s="52">
        <f t="shared" si="822"/>
        <v>0</v>
      </c>
      <c r="AL687" s="33">
        <f>Gen_Cons_Horario!B2129</f>
        <v>0</v>
      </c>
      <c r="AM687" s="35">
        <f t="shared" si="797"/>
        <v>0</v>
      </c>
      <c r="AN687" s="116">
        <f>IF(AND(AM687&gt;0,AM687*$B$4+AT686&lt;=$B$2*'SFV+BESS'!$I$9,AM687&lt;'SFV+BESS'!$I$7), AM687*$B$4, IF(AND(AM687&gt;0,AM687*$B$4+AT686&gt;$B$2*'SFV+BESS'!$I$9,AM687*$B$4&lt;'SFV+BESS'!$I$7),$B$2*'SFV+BESS'!$I$9-AT686,IF(AND(AM687&gt;0,AM687*$B$4+AT686&gt;$B$2*'SFV+BESS'!$I$9,AM687*$B$4&gt;'SFV+BESS'!$I$7,AT686&lt;$B$2*'SFV+BESS'!$I$9),$B$2*'SFV+BESS'!$I$9-AT686,IF(AND(AM687&gt;0,AM687*$B$4+AT686&lt;=$B$2*'SFV+BESS'!$I$9,AM687&gt;'SFV+BESS'!$I$7),'SFV+BESS'!$I$7,0))))</f>
        <v>0</v>
      </c>
      <c r="AO687" s="27">
        <f>IF(AND(AM687&lt;0,AT686+AM687/$B$5&gt;$H$2,-AM687/'Carga-Descarga Año'!$B$5&lt;'SFV+BESS'!$I$7),AM687/$B$5,IF(AND(AM687&lt;0,AT686+AM687/$B$5&gt;$H$2,-AM687/'Carga-Descarga Año'!$B$5&gt;'SFV+BESS'!$I$7),-'SFV+BESS'!$I$7,IF(AND(AM687&lt;0,AT686+AM687/$B$5&lt;$H$2),-MIN('SFV+BESS'!$I$7,AT686-$H$2),0)))</f>
        <v>0</v>
      </c>
      <c r="AP687" s="33"/>
      <c r="AQ687" s="33">
        <f t="shared" si="803"/>
        <v>0</v>
      </c>
      <c r="AR687" s="27">
        <f t="shared" si="767"/>
        <v>0</v>
      </c>
      <c r="AS687" s="27">
        <f t="shared" si="804"/>
        <v>0</v>
      </c>
      <c r="AT687" s="28">
        <f>IF((AT686+AN687+AO687)&gt;=$B$2*'SFV+BESS'!$I$9, $B$2*'SFV+BESS'!$I$9, (AT686+AN687+AO687))</f>
        <v>173.61249999999998</v>
      </c>
      <c r="AU687" s="110">
        <f t="shared" si="768"/>
        <v>0</v>
      </c>
      <c r="AZ687" s="251"/>
      <c r="BA687" s="48">
        <v>28.25</v>
      </c>
      <c r="BB687" s="33">
        <f t="shared" si="823"/>
        <v>0</v>
      </c>
      <c r="BC687" s="33">
        <f>Gen_Cons_Horario!B2873</f>
        <v>0</v>
      </c>
      <c r="BD687" s="35">
        <f t="shared" si="798"/>
        <v>0</v>
      </c>
      <c r="BE687" s="116">
        <f>IF(AND(BD687&gt;0,BD687*$B$4+BK686&lt;=$B$2*'SFV+BESS'!$I$9,BD687&lt;'SFV+BESS'!$I$7), BD687*$B$4, IF(AND(BD687&gt;0,BD687*$B$4+BK686&gt;$B$2*'SFV+BESS'!$I$9,BD687*$B$4&lt;'SFV+BESS'!$I$7),$B$2*'SFV+BESS'!$I$9-BK686,IF(AND(BD687&gt;0,BD687*$B$4+BK686&gt;$B$2*'SFV+BESS'!$I$9,BD687*$B$4&gt;'SFV+BESS'!$I$7,BK686&lt;$B$2*'SFV+BESS'!$I$9),$B$2*'SFV+BESS'!$I$9-BK686,IF(AND(BD687&gt;0,BD687*$B$4+BK686&lt;=$B$2*'SFV+BESS'!$I$9,BD687&gt;'SFV+BESS'!$I$7),'SFV+BESS'!$I$7,0))))</f>
        <v>0</v>
      </c>
      <c r="BF687" s="27">
        <f>IF(AND(BD687&lt;0,BK686+BD687/$B$5&gt;$H$2,-BD687/'Carga-Descarga Año'!$B$5&lt;'SFV+BESS'!$I$7),BD687/$B$5,IF(AND(BD687&lt;0,BK686+BD687/$B$5&gt;$H$2,-BD687/'Carga-Descarga Año'!$B$5&gt;'SFV+BESS'!$I$7),-'SFV+BESS'!$I$7,IF(AND(BD687&lt;0,BK686+BD687/$B$5&lt;$H$2),-MIN('SFV+BESS'!$I$7,BK686-$H$2),0)))</f>
        <v>0</v>
      </c>
      <c r="BG687" s="33"/>
      <c r="BH687" s="33">
        <f t="shared" si="805"/>
        <v>0</v>
      </c>
      <c r="BI687" s="27">
        <f t="shared" si="769"/>
        <v>0</v>
      </c>
      <c r="BJ687" s="27">
        <f t="shared" si="806"/>
        <v>0</v>
      </c>
      <c r="BK687" s="28">
        <f>IF((BK686+BE687+BF687)&gt;=$B$2*'SFV+BESS'!$I$9, $B$2*'SFV+BESS'!$I$9, (BK686+BE687+BF687))</f>
        <v>173.61249999999998</v>
      </c>
      <c r="BL687" s="110">
        <f t="shared" si="770"/>
        <v>0</v>
      </c>
      <c r="BQ687" s="251"/>
      <c r="BR687" s="48">
        <v>28.25</v>
      </c>
      <c r="BS687" s="33">
        <f t="shared" si="824"/>
        <v>0</v>
      </c>
      <c r="BT687" s="33">
        <f>Gen_Cons_Horario!B3593</f>
        <v>0</v>
      </c>
      <c r="BU687" s="35">
        <f t="shared" si="799"/>
        <v>0</v>
      </c>
      <c r="BV687" s="116">
        <f>IF(AND(BU687&gt;0,BU687*$B$4+CB686&lt;=$B$2*'SFV+BESS'!$I$9,BU687&lt;'SFV+BESS'!$I$7), BU687*$B$4, IF(AND(BU687&gt;0,BU687*$B$4+CB686&gt;$B$2*'SFV+BESS'!$I$9,BU687*$B$4&lt;'SFV+BESS'!$I$7),$B$2*'SFV+BESS'!$I$9-CB686,IF(AND(BU687&gt;0,BU687*$B$4+CB686&gt;$B$2*'SFV+BESS'!$I$9,BU687*$B$4&gt;'SFV+BESS'!$I$7,CB686&lt;$B$2*'SFV+BESS'!$I$9),$B$2*'SFV+BESS'!$I$9-CB686,IF(AND(BU687&gt;0,BU687*$B$4+CB686&lt;=$B$2*'SFV+BESS'!$I$9,BU687&gt;'SFV+BESS'!$I$7),'SFV+BESS'!$I$7,0))))</f>
        <v>0</v>
      </c>
      <c r="BW687" s="27">
        <f>IF(AND(BU687&lt;0,CB686+BU687/$B$5&gt;$H$2,-BU687/'Carga-Descarga Año'!$B$5&lt;'SFV+BESS'!$I$7),BU687/$B$5,IF(AND(BU687&lt;0,CB686+BU687/$B$5&gt;$H$2,-BU687/'Carga-Descarga Año'!$B$5&gt;'SFV+BESS'!$I$7),-'SFV+BESS'!$I$7,IF(AND(BU687&lt;0,CB686+BU687/$B$5&lt;$H$2),-MIN('SFV+BESS'!$I$7,CB686-$H$2),0)))</f>
        <v>0</v>
      </c>
      <c r="BX687" s="33"/>
      <c r="BY687" s="33">
        <f t="shared" si="807"/>
        <v>0</v>
      </c>
      <c r="BZ687" s="27">
        <f t="shared" si="771"/>
        <v>0</v>
      </c>
      <c r="CA687" s="27">
        <f t="shared" si="772"/>
        <v>0</v>
      </c>
      <c r="CB687" s="28">
        <f>IF((CB686+BV687+BW687)&gt;=$B$2*'SFV+BESS'!$I$9, $B$2*'SFV+BESS'!$I$9, (CB686+BV687+BW687))</f>
        <v>173.61249999999998</v>
      </c>
      <c r="CC687" s="110">
        <f t="shared" si="773"/>
        <v>0</v>
      </c>
      <c r="CH687" s="251"/>
      <c r="CI687" s="48">
        <v>28.25</v>
      </c>
      <c r="CJ687" s="33">
        <f t="shared" si="825"/>
        <v>0</v>
      </c>
      <c r="CK687" s="33">
        <f>Gen_Cons_Horario!B4337</f>
        <v>0</v>
      </c>
      <c r="CL687" s="35">
        <f t="shared" si="800"/>
        <v>0</v>
      </c>
      <c r="CM687" s="116">
        <f>IF(AND(CL687&gt;0,CL687*$B$4+CS686&lt;=$B$2*'SFV+BESS'!$I$9,CL687&lt;'SFV+BESS'!$I$7), CL687*$B$4, IF(AND(CL687&gt;0,CL687*$B$4+CS686&gt;$B$2*'SFV+BESS'!$I$9,CL687*$B$4&lt;'SFV+BESS'!$I$7),$B$2*'SFV+BESS'!$I$9-CS686,IF(AND(CL687&gt;0,CL687*$B$4+CS686&gt;$B$2*'SFV+BESS'!$I$9,CL687*$B$4&gt;'SFV+BESS'!$I$7,CS686&lt;$B$2*'SFV+BESS'!$I$9),$B$2*'SFV+BESS'!$I$9-CS686,IF(AND(CL687&gt;0,CL687*$B$4+CS686&lt;=$B$2*'SFV+BESS'!$I$9,CL687&gt;'SFV+BESS'!$I$7),'SFV+BESS'!$I$7,0))))</f>
        <v>0</v>
      </c>
      <c r="CN687" s="27">
        <f>IF(AND(CL687&lt;0,CS686+CL687/$B$5&gt;$H$2,-CL687/'Carga-Descarga Año'!$B$5&lt;'SFV+BESS'!$I$7),CL687/$B$5,IF(AND(CL687&lt;0,CS686+CL687/$B$5&gt;$H$2,-CL687/'Carga-Descarga Año'!$B$5&gt;'SFV+BESS'!$I$7),-'SFV+BESS'!$I$7,IF(AND(CL687&lt;0,CS686+CL687/$B$5&lt;$H$2),-MIN('SFV+BESS'!$I$7,CS686-$H$2),0)))</f>
        <v>0</v>
      </c>
      <c r="CO687" s="33"/>
      <c r="CP687" s="33">
        <f t="shared" si="808"/>
        <v>0</v>
      </c>
      <c r="CQ687" s="27">
        <f t="shared" si="774"/>
        <v>0</v>
      </c>
      <c r="CR687" s="27">
        <f t="shared" si="809"/>
        <v>0</v>
      </c>
      <c r="CS687" s="28">
        <f>IF((CS686+CM687+CN687)&gt;=$B$2*'SFV+BESS'!$I$9, $B$2*'SFV+BESS'!$I$9, (CS686+CM687+CN687))</f>
        <v>173.61249999999998</v>
      </c>
      <c r="CT687" s="110">
        <f t="shared" si="775"/>
        <v>0</v>
      </c>
      <c r="CY687" s="251"/>
      <c r="CZ687" s="48">
        <v>28.25</v>
      </c>
      <c r="DA687" s="33">
        <f t="shared" si="826"/>
        <v>0</v>
      </c>
      <c r="DB687" s="33">
        <f>Gen_Cons_Horario!B5057</f>
        <v>0</v>
      </c>
      <c r="DC687" s="35">
        <f t="shared" si="791"/>
        <v>0</v>
      </c>
      <c r="DD687" s="116">
        <f>IF(AND(DC687&gt;0,DC687*$B$4+DJ686&lt;=$B$2*'SFV+BESS'!$I$9,DC687&lt;'SFV+BESS'!$I$7), DC687*$B$4, IF(AND(DC687&gt;0,DC687*$B$4+DJ686&gt;$B$2*'SFV+BESS'!$I$9,DC687*$B$4&lt;'SFV+BESS'!$I$7),$B$2*'SFV+BESS'!$I$9-DJ686,IF(AND(DC687&gt;0,DC687*$B$4+DJ686&gt;$B$2*'SFV+BESS'!$I$9,DC687*$B$4&gt;'SFV+BESS'!$I$7,DJ686&lt;$B$2*'SFV+BESS'!$I$9),$B$2*'SFV+BESS'!$I$9-DJ686,IF(AND(DC687&gt;0,DC687*$B$4+DJ686&lt;=$B$2*'SFV+BESS'!$I$9,DC687&gt;'SFV+BESS'!$I$7),'SFV+BESS'!$I$7,0))))</f>
        <v>0</v>
      </c>
      <c r="DE687" s="27">
        <f>IF(AND(DC687&lt;0,DJ686+DC687/$B$5&gt;$H$2,-DC687/'Carga-Descarga Año'!$B$5&lt;'SFV+BESS'!$I$7),DC687/$B$5,IF(AND(DC687&lt;0,DJ686+DC687/$B$5&gt;$H$2,-DC687/'Carga-Descarga Año'!$B$5&gt;'SFV+BESS'!$I$7),-'SFV+BESS'!$I$7,IF(AND(DC687&lt;0,DJ686+DC687/$B$5&lt;$H$2),-MIN('SFV+BESS'!$I$7,DJ686-$H$2),0)))</f>
        <v>0</v>
      </c>
      <c r="DF687" s="33"/>
      <c r="DG687" s="33">
        <f t="shared" si="810"/>
        <v>0</v>
      </c>
      <c r="DH687" s="27">
        <f t="shared" si="776"/>
        <v>0</v>
      </c>
      <c r="DI687" s="27">
        <f t="shared" si="777"/>
        <v>0</v>
      </c>
      <c r="DJ687" s="28">
        <f>IF((DJ686+DD687+DE687)&gt;=$B$2*'SFV+BESS'!$I$9, $B$2*'SFV+BESS'!$I$9, (DJ686+DD687+DE687))</f>
        <v>173.61249999999998</v>
      </c>
      <c r="DK687" s="110">
        <f t="shared" si="778"/>
        <v>0</v>
      </c>
      <c r="DP687" s="251"/>
      <c r="DQ687" s="48">
        <v>28.25</v>
      </c>
      <c r="DR687" s="33">
        <f t="shared" si="827"/>
        <v>0</v>
      </c>
      <c r="DS687" s="33">
        <f>Gen_Cons_Horario!B5801</f>
        <v>0</v>
      </c>
      <c r="DT687" s="35">
        <f t="shared" si="792"/>
        <v>0</v>
      </c>
      <c r="DU687" s="116">
        <f>IF(AND(DT687&gt;0,DT687*$B$4+EA686&lt;=$B$2*'SFV+BESS'!$I$9,DT687&lt;'SFV+BESS'!$I$7), DT687*$B$4, IF(AND(DT687&gt;0,DT687*$B$4+EA686&gt;$B$2*'SFV+BESS'!$I$9,DT687*$B$4&lt;'SFV+BESS'!$I$7),$B$2*'SFV+BESS'!$I$9-EA686,IF(AND(DT687&gt;0,DT687*$B$4+EA686&gt;$B$2*'SFV+BESS'!$I$9,DT687*$B$4&gt;'SFV+BESS'!$I$7,EA686&lt;$B$2*'SFV+BESS'!$I$9),$B$2*'SFV+BESS'!$I$9-EA686,IF(AND(DT687&gt;0,DT687*$B$4+EA686&lt;=$B$2*'SFV+BESS'!$I$9,DT687&gt;'SFV+BESS'!$I$7),'SFV+BESS'!$I$7,0))))</f>
        <v>0</v>
      </c>
      <c r="DV687" s="27">
        <f>IF(AND(DT687&lt;0,EA686+DT687/$B$5&gt;$H$2,-DT687/'Carga-Descarga Año'!$B$5&lt;'SFV+BESS'!$I$7),DT687/$B$5,IF(AND(DT687&lt;0,EA686+DT687/$B$5&gt;$H$2,-DT687/'Carga-Descarga Año'!$B$5&gt;'SFV+BESS'!$I$7),-'SFV+BESS'!$I$7,IF(AND(DT687&lt;0,EA686+DT687/$B$5&lt;$H$2),-MIN('SFV+BESS'!$I$7,EA686-$H$2),0)))</f>
        <v>0</v>
      </c>
      <c r="DW687" s="33"/>
      <c r="DX687" s="33">
        <f t="shared" si="811"/>
        <v>0</v>
      </c>
      <c r="DY687" s="27">
        <f t="shared" si="779"/>
        <v>0</v>
      </c>
      <c r="DZ687" s="27">
        <f t="shared" si="812"/>
        <v>0</v>
      </c>
      <c r="EA687" s="28">
        <f>IF((EA686+DU687+DV687)&gt;=$B$2*'SFV+BESS'!$I$9, $B$2*'SFV+BESS'!$I$9, (EA686+DU687+DV687))</f>
        <v>173.61249999999998</v>
      </c>
      <c r="EB687" s="110">
        <f t="shared" si="780"/>
        <v>0</v>
      </c>
      <c r="EG687" s="251"/>
      <c r="EH687" s="48">
        <v>28.25</v>
      </c>
      <c r="EI687" s="33">
        <f t="shared" si="828"/>
        <v>0</v>
      </c>
      <c r="EJ687" s="33">
        <f>Gen_Cons_Horario!B6545</f>
        <v>0</v>
      </c>
      <c r="EK687" s="35">
        <f t="shared" si="793"/>
        <v>0</v>
      </c>
      <c r="EL687" s="116">
        <f>IF(AND(EK687&gt;0,EK687*$B$4+ER686&lt;=$B$2*'SFV+BESS'!$I$9,EK687&lt;'SFV+BESS'!$I$7), EK687*$B$4, IF(AND(EK687&gt;0,EK687*$B$4+ER686&gt;$B$2*'SFV+BESS'!$I$9,EK687*$B$4&lt;'SFV+BESS'!$I$7),$B$2*'SFV+BESS'!$I$9-ER686,IF(AND(EK687&gt;0,EK687*$B$4+ER686&gt;$B$2*'SFV+BESS'!$I$9,EK687*$B$4&gt;'SFV+BESS'!$I$7,ER686&lt;$B$2*'SFV+BESS'!$I$9),$B$2*'SFV+BESS'!$I$9-ER686,IF(AND(EK687&gt;0,EK687*$B$4+ER686&lt;=$B$2*'SFV+BESS'!$I$9,EK687&gt;'SFV+BESS'!$I$7),'SFV+BESS'!$I$7,0))))</f>
        <v>0</v>
      </c>
      <c r="EM687" s="27">
        <f>IF(AND(EK687&lt;0,ER686+EK687/$B$5&gt;$H$2,-EK687/'Carga-Descarga Año'!$B$5&lt;'SFV+BESS'!$I$7),EK687/$B$5,IF(AND(EK687&lt;0,ER686+EK687/$B$5&gt;$H$2,-EK687/'Carga-Descarga Año'!$B$5&gt;'SFV+BESS'!$I$7),-'SFV+BESS'!$I$7,IF(AND(EK687&lt;0,ER686+EK687/$B$5&lt;$H$2),-MIN('SFV+BESS'!$I$7,ER686-$H$2),0)))</f>
        <v>0</v>
      </c>
      <c r="EN687" s="33"/>
      <c r="EO687" s="33">
        <f t="shared" si="813"/>
        <v>0</v>
      </c>
      <c r="EP687" s="27">
        <f t="shared" si="781"/>
        <v>0</v>
      </c>
      <c r="EQ687" s="27">
        <f t="shared" si="814"/>
        <v>0</v>
      </c>
      <c r="ER687" s="28">
        <f>IF((ER686+EL687+EM687)&gt;=$B$2*'SFV+BESS'!$I$9, $B$2*'SFV+BESS'!$I$9, (ER686+EL687+EM687))</f>
        <v>173.61249999999998</v>
      </c>
      <c r="ES687" s="110">
        <f t="shared" si="782"/>
        <v>0</v>
      </c>
      <c r="EX687" s="251"/>
      <c r="EY687" s="48">
        <v>28.25</v>
      </c>
      <c r="EZ687" s="33">
        <f t="shared" si="829"/>
        <v>0</v>
      </c>
      <c r="FA687" s="33">
        <f>Gen_Cons_Horario!B7265</f>
        <v>0</v>
      </c>
      <c r="FB687" s="35">
        <f t="shared" si="794"/>
        <v>0</v>
      </c>
      <c r="FC687" s="116">
        <f>IF(AND(FB687&gt;0,FB687*$B$4+FI686&lt;=$B$2*'SFV+BESS'!$I$9,FB687&lt;'SFV+BESS'!$I$7), FB687*$B$4, IF(AND(FB687&gt;0,FB687*$B$4+FI686&gt;$B$2*'SFV+BESS'!$I$9,FB687*$B$4&lt;'SFV+BESS'!$I$7),$B$2*'SFV+BESS'!$I$9-FI686,IF(AND(FB687&gt;0,FB687*$B$4+FI686&gt;$B$2*'SFV+BESS'!$I$9,FB687*$B$4&gt;'SFV+BESS'!$I$7,FI686&lt;$B$2*'SFV+BESS'!$I$9),$B$2*'SFV+BESS'!$I$9-FI686,IF(AND(FB687&gt;0,FB687*$B$4+FI686&lt;=$B$2*'SFV+BESS'!$I$9,FB687&gt;'SFV+BESS'!$I$7),'SFV+BESS'!$I$7,0))))</f>
        <v>0</v>
      </c>
      <c r="FD687" s="27">
        <f>IF(AND(FB687&lt;0,FI686+FB687/$B$5&gt;$H$2,-FB687/'Carga-Descarga Año'!$B$5&lt;'SFV+BESS'!$I$7),FB687/$B$5,IF(AND(FB687&lt;0,FI686+FB687/$B$5&gt;$H$2,-FB687/'Carga-Descarga Año'!$B$5&gt;'SFV+BESS'!$I$7),-'SFV+BESS'!$I$7,IF(AND(FB687&lt;0,FI686+FB687/$B$5&lt;$H$2),-MIN('SFV+BESS'!$I$7,FI686-$H$2),0)))</f>
        <v>0</v>
      </c>
      <c r="FE687" s="33"/>
      <c r="FF687" s="33">
        <f t="shared" si="815"/>
        <v>0</v>
      </c>
      <c r="FG687" s="27">
        <f t="shared" si="783"/>
        <v>0</v>
      </c>
      <c r="FH687" s="27">
        <f t="shared" si="816"/>
        <v>0</v>
      </c>
      <c r="FI687" s="28">
        <f>IF((FI686+FC687+FD687)&gt;=$B$2*'SFV+BESS'!$I$9, $B$2*'SFV+BESS'!$I$9, (FI686+FC687+FD687))</f>
        <v>173.61249999999998</v>
      </c>
      <c r="FJ687" s="110">
        <f t="shared" si="784"/>
        <v>0</v>
      </c>
      <c r="FO687" s="251"/>
      <c r="FP687" s="48">
        <v>28.25</v>
      </c>
      <c r="FQ687" s="33">
        <f t="shared" si="830"/>
        <v>1.7899719636822458</v>
      </c>
      <c r="FR687" s="33">
        <f>Gen_Cons_Horario!B8009</f>
        <v>0</v>
      </c>
      <c r="FS687" s="35">
        <f t="shared" si="795"/>
        <v>1.7899719636822458</v>
      </c>
      <c r="FT687" s="116">
        <f>IF(AND(FS687&gt;0,FS687*$B$4+FZ686&lt;=$B$2*'SFV+BESS'!$I$9,FS687&lt;'SFV+BESS'!$I$7), FS687*$B$4, IF(AND(FS687&gt;0,FS687*$B$4+FZ686&gt;$B$2*'SFV+BESS'!$I$9,FS687*$B$4&lt;'SFV+BESS'!$I$7),$B$2*'SFV+BESS'!$I$9-FZ686,IF(AND(FS687&gt;0,FS687*$B$4+FZ686&gt;$B$2*'SFV+BESS'!$I$9,FS687*$B$4&gt;'SFV+BESS'!$I$7,FZ686&lt;$B$2*'SFV+BESS'!$I$9),$B$2*'SFV+BESS'!$I$9-FZ686,IF(AND(FS687&gt;0,FS687*$B$4+FZ686&lt;=$B$2*'SFV+BESS'!$I$9,FS687&gt;'SFV+BESS'!$I$7),'SFV+BESS'!$I$7,0))))</f>
        <v>0</v>
      </c>
      <c r="FU687" s="27">
        <f>IF(AND(FS687&lt;0,FZ686+FS687/$B$5&gt;$H$2,-FS687/'Carga-Descarga Año'!$B$5&lt;'SFV+BESS'!$I$7),FS687/$B$5,IF(AND(FS687&lt;0,FZ686+FS687/$B$5&gt;$H$2,-FS687/'Carga-Descarga Año'!$B$5&gt;'SFV+BESS'!$I$7),-'SFV+BESS'!$I$7,IF(AND(FS687&lt;0,FZ686+FS687/$B$5&lt;$H$2),-MIN('SFV+BESS'!$I$7,FZ686-$H$2),0)))</f>
        <v>0</v>
      </c>
      <c r="FV687" s="33"/>
      <c r="FW687" s="33">
        <f t="shared" si="817"/>
        <v>0</v>
      </c>
      <c r="FX687" s="27">
        <f t="shared" si="785"/>
        <v>0</v>
      </c>
      <c r="FY687" s="27">
        <f t="shared" si="818"/>
        <v>0</v>
      </c>
      <c r="FZ687" s="28">
        <f>IF((FZ686+FT687+FU687)&gt;=$B$2*'SFV+BESS'!$I$9, $B$2*'SFV+BESS'!$I$9, (FZ686+FT687+FU687))</f>
        <v>173.61249999999998</v>
      </c>
      <c r="GA687" s="110">
        <f t="shared" si="786"/>
        <v>1.7899719636822458</v>
      </c>
      <c r="GF687" s="251"/>
      <c r="GG687" s="48">
        <v>28.25</v>
      </c>
      <c r="GH687" s="33">
        <f t="shared" si="831"/>
        <v>3.3744743042418284</v>
      </c>
      <c r="GI687" s="33">
        <f>Gen_Cons_Horario!B8729</f>
        <v>0</v>
      </c>
      <c r="GJ687" s="35">
        <f t="shared" si="801"/>
        <v>3.3744743042418284</v>
      </c>
      <c r="GK687" s="116">
        <f>IF(AND(GJ687&gt;0,GJ687*$B$4+GQ686&lt;=$B$2*'SFV+BESS'!$I$9,GJ687&lt;'SFV+BESS'!$I$7), GJ687*$B$4, IF(AND(GJ687&gt;0,GJ687*$B$4+GQ686&gt;$B$2*'SFV+BESS'!$I$9,GJ687*$B$4&lt;'SFV+BESS'!$I$7),$B$2*'SFV+BESS'!$I$9-GQ686,IF(AND(GJ687&gt;0,GJ687*$B$4+GQ686&gt;$B$2*'SFV+BESS'!$I$9,GJ687*$B$4&gt;'SFV+BESS'!$I$7,GQ686&lt;$B$2*'SFV+BESS'!$I$9),$B$2*'SFV+BESS'!$I$9-GQ686,IF(AND(GJ687&gt;0,GJ687*$B$4+GQ686&lt;=$B$2*'SFV+BESS'!$I$9,GJ687&gt;'SFV+BESS'!$I$7),'SFV+BESS'!$I$7,0))))</f>
        <v>0</v>
      </c>
      <c r="GL687" s="27">
        <f>IF(AND(GJ687&lt;0,GQ686+GJ687/$B$5&gt;$H$2,-GJ687/'Carga-Descarga Año'!$B$5&lt;'SFV+BESS'!$I$7),GJ687/$B$5,IF(AND(GJ687&lt;0,GQ686+GJ687/$B$5&gt;$H$2,-GJ687/'Carga-Descarga Año'!$B$5&gt;'SFV+BESS'!$I$7),-'SFV+BESS'!$I$7,IF(AND(GJ687&lt;0,GQ686+GJ687/$B$5&lt;$H$2),-MIN('SFV+BESS'!$I$7,GQ686-$H$2),0)))</f>
        <v>0</v>
      </c>
      <c r="GM687" s="33"/>
      <c r="GN687" s="33">
        <f t="shared" si="819"/>
        <v>0</v>
      </c>
      <c r="GO687" s="27">
        <f t="shared" si="787"/>
        <v>0</v>
      </c>
      <c r="GP687" s="27">
        <f t="shared" si="820"/>
        <v>0</v>
      </c>
      <c r="GQ687" s="28">
        <f>IF((GQ686+GK687+GL687)&gt;=$B$2*'SFV+BESS'!$I$9, $B$2*'SFV+BESS'!$I$9, (GQ686+GK687+GL687))</f>
        <v>173.61249999999998</v>
      </c>
      <c r="GR687" s="110">
        <f t="shared" si="788"/>
        <v>3.3744743042418284</v>
      </c>
    </row>
    <row r="688" spans="1:200">
      <c r="A688" s="249"/>
      <c r="B688" s="48">
        <v>28.2916666666667</v>
      </c>
      <c r="C688" s="38">
        <f t="shared" si="802"/>
        <v>31.909413679744592</v>
      </c>
      <c r="D688" s="2">
        <f>Gen_Cons_Horario!B714</f>
        <v>0</v>
      </c>
      <c r="E688" s="140">
        <f t="shared" si="760"/>
        <v>31.909413679744592</v>
      </c>
      <c r="F688" s="116">
        <f>IF(AND(E688&gt;0,E688*$B$4+L687&lt;=$B$2*'SFV+BESS'!$I$9,E688&lt;'SFV+BESS'!$I$7), E688*$B$4, IF(AND(E688&gt;0,E688*$B$4+L687&gt;$B$2*'SFV+BESS'!$I$9,E688*$B$4&lt;'SFV+BESS'!$I$7),$B$2*'SFV+BESS'!$I$9-L687,IF(AND(E688&gt;0,E688*$B$4+L687&gt;$B$2*'SFV+BESS'!$I$9,E688*$B$4&gt;'SFV+BESS'!$I$7,L687&lt;$B$2*'SFV+BESS'!$I$9),$B$2*'SFV+BESS'!$I$9-L687,IF(AND(E688&gt;0,E688*$B$4+L687&lt;=$B$2*'SFV+BESS'!$I$9,E688&gt;'SFV+BESS'!$I$7),'SFV+BESS'!$I$7,0))))</f>
        <v>0</v>
      </c>
      <c r="G688" s="27">
        <f>IF(AND(E688&lt;0,L687+E688/$B$5&gt;$H$2,-E688/'Carga-Descarga Año'!$B$5&lt;'SFV+BESS'!$I$7),E688/$B$5,IF(AND(E688&lt;0,L687+E688/$B$5&gt;$H$2,-E688/'Carga-Descarga Año'!$B$5&gt;'SFV+BESS'!$I$7),-'SFV+BESS'!$I$7,IF(AND(E688&lt;0,L687+E688/$B$5&lt;$H$2),-MIN('SFV+BESS'!$I$7,L687-$H$2),0)))</f>
        <v>0</v>
      </c>
      <c r="I688" s="38">
        <f t="shared" si="761"/>
        <v>0</v>
      </c>
      <c r="J688" s="27">
        <f t="shared" si="763"/>
        <v>0</v>
      </c>
      <c r="K688" s="27">
        <f t="shared" si="762"/>
        <v>0</v>
      </c>
      <c r="L688" s="28">
        <f>IF((L687+F688+G688)&gt;=$B$2*'SFV+BESS'!$I$9, $B$2*'SFV+BESS'!$I$9, (L687+F688+G688))</f>
        <v>173.61249999999998</v>
      </c>
      <c r="M688" s="110">
        <f t="shared" si="764"/>
        <v>31.909413679744592</v>
      </c>
      <c r="AI688" s="251"/>
      <c r="AJ688" s="48">
        <v>28.2916666666667</v>
      </c>
      <c r="AK688" s="52">
        <f t="shared" si="822"/>
        <v>0</v>
      </c>
      <c r="AL688" s="33">
        <f>Gen_Cons_Horario!B2130</f>
        <v>0</v>
      </c>
      <c r="AM688" s="35">
        <f t="shared" si="797"/>
        <v>0</v>
      </c>
      <c r="AN688" s="116">
        <f>IF(AND(AM688&gt;0,AM688*$B$4+AT687&lt;=$B$2*'SFV+BESS'!$I$9,AM688&lt;'SFV+BESS'!$I$7), AM688*$B$4, IF(AND(AM688&gt;0,AM688*$B$4+AT687&gt;$B$2*'SFV+BESS'!$I$9,AM688*$B$4&lt;'SFV+BESS'!$I$7),$B$2*'SFV+BESS'!$I$9-AT687,IF(AND(AM688&gt;0,AM688*$B$4+AT687&gt;$B$2*'SFV+BESS'!$I$9,AM688*$B$4&gt;'SFV+BESS'!$I$7,AT687&lt;$B$2*'SFV+BESS'!$I$9),$B$2*'SFV+BESS'!$I$9-AT687,IF(AND(AM688&gt;0,AM688*$B$4+AT687&lt;=$B$2*'SFV+BESS'!$I$9,AM688&gt;'SFV+BESS'!$I$7),'SFV+BESS'!$I$7,0))))</f>
        <v>0</v>
      </c>
      <c r="AO688" s="27">
        <f>IF(AND(AM688&lt;0,AT687+AM688/$B$5&gt;$H$2,-AM688/'Carga-Descarga Año'!$B$5&lt;'SFV+BESS'!$I$7),AM688/$B$5,IF(AND(AM688&lt;0,AT687+AM688/$B$5&gt;$H$2,-AM688/'Carga-Descarga Año'!$B$5&gt;'SFV+BESS'!$I$7),-'SFV+BESS'!$I$7,IF(AND(AM688&lt;0,AT687+AM688/$B$5&lt;$H$2),-MIN('SFV+BESS'!$I$7,AT687-$H$2),0)))</f>
        <v>0</v>
      </c>
      <c r="AP688" s="33"/>
      <c r="AQ688" s="33">
        <f t="shared" si="803"/>
        <v>0</v>
      </c>
      <c r="AR688" s="27">
        <f t="shared" si="767"/>
        <v>0</v>
      </c>
      <c r="AS688" s="27">
        <f t="shared" si="804"/>
        <v>0</v>
      </c>
      <c r="AT688" s="28">
        <f>IF((AT687+AN688+AO688)&gt;=$B$2*'SFV+BESS'!$I$9, $B$2*'SFV+BESS'!$I$9, (AT687+AN688+AO688))</f>
        <v>173.61249999999998</v>
      </c>
      <c r="AU688" s="110">
        <f t="shared" si="768"/>
        <v>0</v>
      </c>
      <c r="AZ688" s="251"/>
      <c r="BA688" s="48">
        <v>28.2916666666667</v>
      </c>
      <c r="BB688" s="33">
        <f t="shared" si="823"/>
        <v>0</v>
      </c>
      <c r="BC688" s="33">
        <f>Gen_Cons_Horario!B2874</f>
        <v>0</v>
      </c>
      <c r="BD688" s="35">
        <f t="shared" si="798"/>
        <v>0</v>
      </c>
      <c r="BE688" s="116">
        <f>IF(AND(BD688&gt;0,BD688*$B$4+BK687&lt;=$B$2*'SFV+BESS'!$I$9,BD688&lt;'SFV+BESS'!$I$7), BD688*$B$4, IF(AND(BD688&gt;0,BD688*$B$4+BK687&gt;$B$2*'SFV+BESS'!$I$9,BD688*$B$4&lt;'SFV+BESS'!$I$7),$B$2*'SFV+BESS'!$I$9-BK687,IF(AND(BD688&gt;0,BD688*$B$4+BK687&gt;$B$2*'SFV+BESS'!$I$9,BD688*$B$4&gt;'SFV+BESS'!$I$7,BK687&lt;$B$2*'SFV+BESS'!$I$9),$B$2*'SFV+BESS'!$I$9-BK687,IF(AND(BD688&gt;0,BD688*$B$4+BK687&lt;=$B$2*'SFV+BESS'!$I$9,BD688&gt;'SFV+BESS'!$I$7),'SFV+BESS'!$I$7,0))))</f>
        <v>0</v>
      </c>
      <c r="BF688" s="27">
        <f>IF(AND(BD688&lt;0,BK687+BD688/$B$5&gt;$H$2,-BD688/'Carga-Descarga Año'!$B$5&lt;'SFV+BESS'!$I$7),BD688/$B$5,IF(AND(BD688&lt;0,BK687+BD688/$B$5&gt;$H$2,-BD688/'Carga-Descarga Año'!$B$5&gt;'SFV+BESS'!$I$7),-'SFV+BESS'!$I$7,IF(AND(BD688&lt;0,BK687+BD688/$B$5&lt;$H$2),-MIN('SFV+BESS'!$I$7,BK687-$H$2),0)))</f>
        <v>0</v>
      </c>
      <c r="BG688" s="33"/>
      <c r="BH688" s="33">
        <f t="shared" si="805"/>
        <v>0</v>
      </c>
      <c r="BI688" s="27">
        <f t="shared" si="769"/>
        <v>0</v>
      </c>
      <c r="BJ688" s="27">
        <f t="shared" si="806"/>
        <v>0</v>
      </c>
      <c r="BK688" s="28">
        <f>IF((BK687+BE688+BF688)&gt;=$B$2*'SFV+BESS'!$I$9, $B$2*'SFV+BESS'!$I$9, (BK687+BE688+BF688))</f>
        <v>173.61249999999998</v>
      </c>
      <c r="BL688" s="110">
        <f t="shared" si="770"/>
        <v>0</v>
      </c>
      <c r="BQ688" s="251"/>
      <c r="BR688" s="48">
        <v>28.2916666666667</v>
      </c>
      <c r="BS688" s="33">
        <f t="shared" si="824"/>
        <v>0</v>
      </c>
      <c r="BT688" s="33">
        <f>Gen_Cons_Horario!B3594</f>
        <v>0</v>
      </c>
      <c r="BU688" s="35">
        <f t="shared" si="799"/>
        <v>0</v>
      </c>
      <c r="BV688" s="116">
        <f>IF(AND(BU688&gt;0,BU688*$B$4+CB687&lt;=$B$2*'SFV+BESS'!$I$9,BU688&lt;'SFV+BESS'!$I$7), BU688*$B$4, IF(AND(BU688&gt;0,BU688*$B$4+CB687&gt;$B$2*'SFV+BESS'!$I$9,BU688*$B$4&lt;'SFV+BESS'!$I$7),$B$2*'SFV+BESS'!$I$9-CB687,IF(AND(BU688&gt;0,BU688*$B$4+CB687&gt;$B$2*'SFV+BESS'!$I$9,BU688*$B$4&gt;'SFV+BESS'!$I$7,CB687&lt;$B$2*'SFV+BESS'!$I$9),$B$2*'SFV+BESS'!$I$9-CB687,IF(AND(BU688&gt;0,BU688*$B$4+CB687&lt;=$B$2*'SFV+BESS'!$I$9,BU688&gt;'SFV+BESS'!$I$7),'SFV+BESS'!$I$7,0))))</f>
        <v>0</v>
      </c>
      <c r="BW688" s="27">
        <f>IF(AND(BU688&lt;0,CB687+BU688/$B$5&gt;$H$2,-BU688/'Carga-Descarga Año'!$B$5&lt;'SFV+BESS'!$I$7),BU688/$B$5,IF(AND(BU688&lt;0,CB687+BU688/$B$5&gt;$H$2,-BU688/'Carga-Descarga Año'!$B$5&gt;'SFV+BESS'!$I$7),-'SFV+BESS'!$I$7,IF(AND(BU688&lt;0,CB687+BU688/$B$5&lt;$H$2),-MIN('SFV+BESS'!$I$7,CB687-$H$2),0)))</f>
        <v>0</v>
      </c>
      <c r="BX688" s="33"/>
      <c r="BY688" s="33">
        <f t="shared" si="807"/>
        <v>0</v>
      </c>
      <c r="BZ688" s="27">
        <f t="shared" si="771"/>
        <v>0</v>
      </c>
      <c r="CA688" s="27">
        <f t="shared" si="772"/>
        <v>0</v>
      </c>
      <c r="CB688" s="28">
        <f>IF((CB687+BV688+BW688)&gt;=$B$2*'SFV+BESS'!$I$9, $B$2*'SFV+BESS'!$I$9, (CB687+BV688+BW688))</f>
        <v>173.61249999999998</v>
      </c>
      <c r="CC688" s="110">
        <f t="shared" si="773"/>
        <v>0</v>
      </c>
      <c r="CH688" s="251"/>
      <c r="CI688" s="48">
        <v>28.2916666666667</v>
      </c>
      <c r="CJ688" s="33">
        <f t="shared" si="825"/>
        <v>0</v>
      </c>
      <c r="CK688" s="33">
        <f>Gen_Cons_Horario!B4338</f>
        <v>0</v>
      </c>
      <c r="CL688" s="35">
        <f t="shared" si="800"/>
        <v>0</v>
      </c>
      <c r="CM688" s="116">
        <f>IF(AND(CL688&gt;0,CL688*$B$4+CS687&lt;=$B$2*'SFV+BESS'!$I$9,CL688&lt;'SFV+BESS'!$I$7), CL688*$B$4, IF(AND(CL688&gt;0,CL688*$B$4+CS687&gt;$B$2*'SFV+BESS'!$I$9,CL688*$B$4&lt;'SFV+BESS'!$I$7),$B$2*'SFV+BESS'!$I$9-CS687,IF(AND(CL688&gt;0,CL688*$B$4+CS687&gt;$B$2*'SFV+BESS'!$I$9,CL688*$B$4&gt;'SFV+BESS'!$I$7,CS687&lt;$B$2*'SFV+BESS'!$I$9),$B$2*'SFV+BESS'!$I$9-CS687,IF(AND(CL688&gt;0,CL688*$B$4+CS687&lt;=$B$2*'SFV+BESS'!$I$9,CL688&gt;'SFV+BESS'!$I$7),'SFV+BESS'!$I$7,0))))</f>
        <v>0</v>
      </c>
      <c r="CN688" s="27">
        <f>IF(AND(CL688&lt;0,CS687+CL688/$B$5&gt;$H$2,-CL688/'Carga-Descarga Año'!$B$5&lt;'SFV+BESS'!$I$7),CL688/$B$5,IF(AND(CL688&lt;0,CS687+CL688/$B$5&gt;$H$2,-CL688/'Carga-Descarga Año'!$B$5&gt;'SFV+BESS'!$I$7),-'SFV+BESS'!$I$7,IF(AND(CL688&lt;0,CS687+CL688/$B$5&lt;$H$2),-MIN('SFV+BESS'!$I$7,CS687-$H$2),0)))</f>
        <v>0</v>
      </c>
      <c r="CO688" s="33"/>
      <c r="CP688" s="33">
        <f t="shared" si="808"/>
        <v>0</v>
      </c>
      <c r="CQ688" s="27">
        <f t="shared" si="774"/>
        <v>0</v>
      </c>
      <c r="CR688" s="27">
        <f t="shared" si="809"/>
        <v>0</v>
      </c>
      <c r="CS688" s="28">
        <f>IF((CS687+CM688+CN688)&gt;=$B$2*'SFV+BESS'!$I$9, $B$2*'SFV+BESS'!$I$9, (CS687+CM688+CN688))</f>
        <v>173.61249999999998</v>
      </c>
      <c r="CT688" s="110">
        <f t="shared" si="775"/>
        <v>0</v>
      </c>
      <c r="CY688" s="251"/>
      <c r="CZ688" s="48">
        <v>28.2916666666667</v>
      </c>
      <c r="DA688" s="33">
        <f t="shared" si="826"/>
        <v>0</v>
      </c>
      <c r="DB688" s="33">
        <f>Gen_Cons_Horario!B5058</f>
        <v>0</v>
      </c>
      <c r="DC688" s="35">
        <f t="shared" si="791"/>
        <v>0</v>
      </c>
      <c r="DD688" s="116">
        <f>IF(AND(DC688&gt;0,DC688*$B$4+DJ687&lt;=$B$2*'SFV+BESS'!$I$9,DC688&lt;'SFV+BESS'!$I$7), DC688*$B$4, IF(AND(DC688&gt;0,DC688*$B$4+DJ687&gt;$B$2*'SFV+BESS'!$I$9,DC688*$B$4&lt;'SFV+BESS'!$I$7),$B$2*'SFV+BESS'!$I$9-DJ687,IF(AND(DC688&gt;0,DC688*$B$4+DJ687&gt;$B$2*'SFV+BESS'!$I$9,DC688*$B$4&gt;'SFV+BESS'!$I$7,DJ687&lt;$B$2*'SFV+BESS'!$I$9),$B$2*'SFV+BESS'!$I$9-DJ687,IF(AND(DC688&gt;0,DC688*$B$4+DJ687&lt;=$B$2*'SFV+BESS'!$I$9,DC688&gt;'SFV+BESS'!$I$7),'SFV+BESS'!$I$7,0))))</f>
        <v>0</v>
      </c>
      <c r="DE688" s="27">
        <f>IF(AND(DC688&lt;0,DJ687+DC688/$B$5&gt;$H$2,-DC688/'Carga-Descarga Año'!$B$5&lt;'SFV+BESS'!$I$7),DC688/$B$5,IF(AND(DC688&lt;0,DJ687+DC688/$B$5&gt;$H$2,-DC688/'Carga-Descarga Año'!$B$5&gt;'SFV+BESS'!$I$7),-'SFV+BESS'!$I$7,IF(AND(DC688&lt;0,DJ687+DC688/$B$5&lt;$H$2),-MIN('SFV+BESS'!$I$7,DJ687-$H$2),0)))</f>
        <v>0</v>
      </c>
      <c r="DF688" s="33"/>
      <c r="DG688" s="33">
        <f t="shared" si="810"/>
        <v>0</v>
      </c>
      <c r="DH688" s="27">
        <f t="shared" si="776"/>
        <v>0</v>
      </c>
      <c r="DI688" s="27">
        <f t="shared" si="777"/>
        <v>0</v>
      </c>
      <c r="DJ688" s="28">
        <f>IF((DJ687+DD688+DE688)&gt;=$B$2*'SFV+BESS'!$I$9, $B$2*'SFV+BESS'!$I$9, (DJ687+DD688+DE688))</f>
        <v>173.61249999999998</v>
      </c>
      <c r="DK688" s="110">
        <f t="shared" si="778"/>
        <v>0</v>
      </c>
      <c r="DP688" s="251"/>
      <c r="DQ688" s="48">
        <v>28.2916666666667</v>
      </c>
      <c r="DR688" s="33">
        <f t="shared" si="827"/>
        <v>0</v>
      </c>
      <c r="DS688" s="33">
        <f>Gen_Cons_Horario!B5802</f>
        <v>0</v>
      </c>
      <c r="DT688" s="35">
        <f t="shared" si="792"/>
        <v>0</v>
      </c>
      <c r="DU688" s="116">
        <f>IF(AND(DT688&gt;0,DT688*$B$4+EA687&lt;=$B$2*'SFV+BESS'!$I$9,DT688&lt;'SFV+BESS'!$I$7), DT688*$B$4, IF(AND(DT688&gt;0,DT688*$B$4+EA687&gt;$B$2*'SFV+BESS'!$I$9,DT688*$B$4&lt;'SFV+BESS'!$I$7),$B$2*'SFV+BESS'!$I$9-EA687,IF(AND(DT688&gt;0,DT688*$B$4+EA687&gt;$B$2*'SFV+BESS'!$I$9,DT688*$B$4&gt;'SFV+BESS'!$I$7,EA687&lt;$B$2*'SFV+BESS'!$I$9),$B$2*'SFV+BESS'!$I$9-EA687,IF(AND(DT688&gt;0,DT688*$B$4+EA687&lt;=$B$2*'SFV+BESS'!$I$9,DT688&gt;'SFV+BESS'!$I$7),'SFV+BESS'!$I$7,0))))</f>
        <v>0</v>
      </c>
      <c r="DV688" s="27">
        <f>IF(AND(DT688&lt;0,EA687+DT688/$B$5&gt;$H$2,-DT688/'Carga-Descarga Año'!$B$5&lt;'SFV+BESS'!$I$7),DT688/$B$5,IF(AND(DT688&lt;0,EA687+DT688/$B$5&gt;$H$2,-DT688/'Carga-Descarga Año'!$B$5&gt;'SFV+BESS'!$I$7),-'SFV+BESS'!$I$7,IF(AND(DT688&lt;0,EA687+DT688/$B$5&lt;$H$2),-MIN('SFV+BESS'!$I$7,EA687-$H$2),0)))</f>
        <v>0</v>
      </c>
      <c r="DW688" s="33"/>
      <c r="DX688" s="33">
        <f t="shared" si="811"/>
        <v>0</v>
      </c>
      <c r="DY688" s="27">
        <f t="shared" si="779"/>
        <v>0</v>
      </c>
      <c r="DZ688" s="27">
        <f t="shared" si="812"/>
        <v>0</v>
      </c>
      <c r="EA688" s="28">
        <f>IF((EA687+DU688+DV688)&gt;=$B$2*'SFV+BESS'!$I$9, $B$2*'SFV+BESS'!$I$9, (EA687+DU688+DV688))</f>
        <v>173.61249999999998</v>
      </c>
      <c r="EB688" s="110">
        <f t="shared" si="780"/>
        <v>0</v>
      </c>
      <c r="EG688" s="251"/>
      <c r="EH688" s="48">
        <v>28.2916666666667</v>
      </c>
      <c r="EI688" s="33">
        <f t="shared" si="828"/>
        <v>0</v>
      </c>
      <c r="EJ688" s="33">
        <f>Gen_Cons_Horario!B6546</f>
        <v>0</v>
      </c>
      <c r="EK688" s="35">
        <f t="shared" si="793"/>
        <v>0</v>
      </c>
      <c r="EL688" s="116">
        <f>IF(AND(EK688&gt;0,EK688*$B$4+ER687&lt;=$B$2*'SFV+BESS'!$I$9,EK688&lt;'SFV+BESS'!$I$7), EK688*$B$4, IF(AND(EK688&gt;0,EK688*$B$4+ER687&gt;$B$2*'SFV+BESS'!$I$9,EK688*$B$4&lt;'SFV+BESS'!$I$7),$B$2*'SFV+BESS'!$I$9-ER687,IF(AND(EK688&gt;0,EK688*$B$4+ER687&gt;$B$2*'SFV+BESS'!$I$9,EK688*$B$4&gt;'SFV+BESS'!$I$7,ER687&lt;$B$2*'SFV+BESS'!$I$9),$B$2*'SFV+BESS'!$I$9-ER687,IF(AND(EK688&gt;0,EK688*$B$4+ER687&lt;=$B$2*'SFV+BESS'!$I$9,EK688&gt;'SFV+BESS'!$I$7),'SFV+BESS'!$I$7,0))))</f>
        <v>0</v>
      </c>
      <c r="EM688" s="27">
        <f>IF(AND(EK688&lt;0,ER687+EK688/$B$5&gt;$H$2,-EK688/'Carga-Descarga Año'!$B$5&lt;'SFV+BESS'!$I$7),EK688/$B$5,IF(AND(EK688&lt;0,ER687+EK688/$B$5&gt;$H$2,-EK688/'Carga-Descarga Año'!$B$5&gt;'SFV+BESS'!$I$7),-'SFV+BESS'!$I$7,IF(AND(EK688&lt;0,ER687+EK688/$B$5&lt;$H$2),-MIN('SFV+BESS'!$I$7,ER687-$H$2),0)))</f>
        <v>0</v>
      </c>
      <c r="EN688" s="33"/>
      <c r="EO688" s="33">
        <f t="shared" si="813"/>
        <v>0</v>
      </c>
      <c r="EP688" s="27">
        <f t="shared" si="781"/>
        <v>0</v>
      </c>
      <c r="EQ688" s="27">
        <f t="shared" si="814"/>
        <v>0</v>
      </c>
      <c r="ER688" s="28">
        <f>IF((ER687+EL688+EM688)&gt;=$B$2*'SFV+BESS'!$I$9, $B$2*'SFV+BESS'!$I$9, (ER687+EL688+EM688))</f>
        <v>173.61249999999998</v>
      </c>
      <c r="ES688" s="110">
        <f t="shared" si="782"/>
        <v>0</v>
      </c>
      <c r="EX688" s="251"/>
      <c r="EY688" s="48">
        <v>28.2916666666667</v>
      </c>
      <c r="EZ688" s="33">
        <f t="shared" si="829"/>
        <v>20.231242549735406</v>
      </c>
      <c r="FA688" s="33">
        <f>Gen_Cons_Horario!B7266</f>
        <v>0</v>
      </c>
      <c r="FB688" s="35">
        <f t="shared" si="794"/>
        <v>20.231242549735406</v>
      </c>
      <c r="FC688" s="116">
        <f>IF(AND(FB688&gt;0,FB688*$B$4+FI687&lt;=$B$2*'SFV+BESS'!$I$9,FB688&lt;'SFV+BESS'!$I$7), FB688*$B$4, IF(AND(FB688&gt;0,FB688*$B$4+FI687&gt;$B$2*'SFV+BESS'!$I$9,FB688*$B$4&lt;'SFV+BESS'!$I$7),$B$2*'SFV+BESS'!$I$9-FI687,IF(AND(FB688&gt;0,FB688*$B$4+FI687&gt;$B$2*'SFV+BESS'!$I$9,FB688*$B$4&gt;'SFV+BESS'!$I$7,FI687&lt;$B$2*'SFV+BESS'!$I$9),$B$2*'SFV+BESS'!$I$9-FI687,IF(AND(FB688&gt;0,FB688*$B$4+FI687&lt;=$B$2*'SFV+BESS'!$I$9,FB688&gt;'SFV+BESS'!$I$7),'SFV+BESS'!$I$7,0))))</f>
        <v>0</v>
      </c>
      <c r="FD688" s="27">
        <f>IF(AND(FB688&lt;0,FI687+FB688/$B$5&gt;$H$2,-FB688/'Carga-Descarga Año'!$B$5&lt;'SFV+BESS'!$I$7),FB688/$B$5,IF(AND(FB688&lt;0,FI687+FB688/$B$5&gt;$H$2,-FB688/'Carga-Descarga Año'!$B$5&gt;'SFV+BESS'!$I$7),-'SFV+BESS'!$I$7,IF(AND(FB688&lt;0,FI687+FB688/$B$5&lt;$H$2),-MIN('SFV+BESS'!$I$7,FI687-$H$2),0)))</f>
        <v>0</v>
      </c>
      <c r="FE688" s="33"/>
      <c r="FF688" s="33">
        <f t="shared" si="815"/>
        <v>0</v>
      </c>
      <c r="FG688" s="27">
        <f t="shared" si="783"/>
        <v>0</v>
      </c>
      <c r="FH688" s="27">
        <f t="shared" si="816"/>
        <v>0</v>
      </c>
      <c r="FI688" s="28">
        <f>IF((FI687+FC688+FD688)&gt;=$B$2*'SFV+BESS'!$I$9, $B$2*'SFV+BESS'!$I$9, (FI687+FC688+FD688))</f>
        <v>173.61249999999998</v>
      </c>
      <c r="FJ688" s="110">
        <f t="shared" si="784"/>
        <v>20.231242549735406</v>
      </c>
      <c r="FO688" s="251"/>
      <c r="FP688" s="48">
        <v>28.2916666666667</v>
      </c>
      <c r="FQ688" s="33">
        <f t="shared" si="830"/>
        <v>47.678344123536192</v>
      </c>
      <c r="FR688" s="33">
        <f>Gen_Cons_Horario!B8010</f>
        <v>0</v>
      </c>
      <c r="FS688" s="35">
        <f t="shared" si="795"/>
        <v>47.678344123536192</v>
      </c>
      <c r="FT688" s="116">
        <f>IF(AND(FS688&gt;0,FS688*$B$4+FZ687&lt;=$B$2*'SFV+BESS'!$I$9,FS688&lt;'SFV+BESS'!$I$7), FS688*$B$4, IF(AND(FS688&gt;0,FS688*$B$4+FZ687&gt;$B$2*'SFV+BESS'!$I$9,FS688*$B$4&lt;'SFV+BESS'!$I$7),$B$2*'SFV+BESS'!$I$9-FZ687,IF(AND(FS688&gt;0,FS688*$B$4+FZ687&gt;$B$2*'SFV+BESS'!$I$9,FS688*$B$4&gt;'SFV+BESS'!$I$7,FZ687&lt;$B$2*'SFV+BESS'!$I$9),$B$2*'SFV+BESS'!$I$9-FZ687,IF(AND(FS688&gt;0,FS688*$B$4+FZ687&lt;=$B$2*'SFV+BESS'!$I$9,FS688&gt;'SFV+BESS'!$I$7),'SFV+BESS'!$I$7,0))))</f>
        <v>0</v>
      </c>
      <c r="FU688" s="27">
        <f>IF(AND(FS688&lt;0,FZ687+FS688/$B$5&gt;$H$2,-FS688/'Carga-Descarga Año'!$B$5&lt;'SFV+BESS'!$I$7),FS688/$B$5,IF(AND(FS688&lt;0,FZ687+FS688/$B$5&gt;$H$2,-FS688/'Carga-Descarga Año'!$B$5&gt;'SFV+BESS'!$I$7),-'SFV+BESS'!$I$7,IF(AND(FS688&lt;0,FZ687+FS688/$B$5&lt;$H$2),-MIN('SFV+BESS'!$I$7,FZ687-$H$2),0)))</f>
        <v>0</v>
      </c>
      <c r="FV688" s="33"/>
      <c r="FW688" s="33">
        <f t="shared" si="817"/>
        <v>0</v>
      </c>
      <c r="FX688" s="27">
        <f t="shared" si="785"/>
        <v>0</v>
      </c>
      <c r="FY688" s="27">
        <f t="shared" si="818"/>
        <v>0</v>
      </c>
      <c r="FZ688" s="28">
        <f>IF((FZ687+FT688+FU688)&gt;=$B$2*'SFV+BESS'!$I$9, $B$2*'SFV+BESS'!$I$9, (FZ687+FT688+FU688))</f>
        <v>173.61249999999998</v>
      </c>
      <c r="GA688" s="110">
        <f t="shared" si="786"/>
        <v>47.678344123536192</v>
      </c>
      <c r="GF688" s="251"/>
      <c r="GG688" s="48">
        <v>28.2916666666667</v>
      </c>
      <c r="GH688" s="33">
        <f t="shared" si="831"/>
        <v>47.68278908167801</v>
      </c>
      <c r="GI688" s="33">
        <f>Gen_Cons_Horario!B8730</f>
        <v>0</v>
      </c>
      <c r="GJ688" s="35">
        <f t="shared" si="801"/>
        <v>47.68278908167801</v>
      </c>
      <c r="GK688" s="116">
        <f>IF(AND(GJ688&gt;0,GJ688*$B$4+GQ687&lt;=$B$2*'SFV+BESS'!$I$9,GJ688&lt;'SFV+BESS'!$I$7), GJ688*$B$4, IF(AND(GJ688&gt;0,GJ688*$B$4+GQ687&gt;$B$2*'SFV+BESS'!$I$9,GJ688*$B$4&lt;'SFV+BESS'!$I$7),$B$2*'SFV+BESS'!$I$9-GQ687,IF(AND(GJ688&gt;0,GJ688*$B$4+GQ687&gt;$B$2*'SFV+BESS'!$I$9,GJ688*$B$4&gt;'SFV+BESS'!$I$7,GQ687&lt;$B$2*'SFV+BESS'!$I$9),$B$2*'SFV+BESS'!$I$9-GQ687,IF(AND(GJ688&gt;0,GJ688*$B$4+GQ687&lt;=$B$2*'SFV+BESS'!$I$9,GJ688&gt;'SFV+BESS'!$I$7),'SFV+BESS'!$I$7,0))))</f>
        <v>0</v>
      </c>
      <c r="GL688" s="27">
        <f>IF(AND(GJ688&lt;0,GQ687+GJ688/$B$5&gt;$H$2,-GJ688/'Carga-Descarga Año'!$B$5&lt;'SFV+BESS'!$I$7),GJ688/$B$5,IF(AND(GJ688&lt;0,GQ687+GJ688/$B$5&gt;$H$2,-GJ688/'Carga-Descarga Año'!$B$5&gt;'SFV+BESS'!$I$7),-'SFV+BESS'!$I$7,IF(AND(GJ688&lt;0,GQ687+GJ688/$B$5&lt;$H$2),-MIN('SFV+BESS'!$I$7,GQ687-$H$2),0)))</f>
        <v>0</v>
      </c>
      <c r="GM688" s="33"/>
      <c r="GN688" s="33">
        <f t="shared" si="819"/>
        <v>0</v>
      </c>
      <c r="GO688" s="27">
        <f t="shared" si="787"/>
        <v>0</v>
      </c>
      <c r="GP688" s="27">
        <f t="shared" si="820"/>
        <v>0</v>
      </c>
      <c r="GQ688" s="28">
        <f>IF((GQ687+GK688+GL688)&gt;=$B$2*'SFV+BESS'!$I$9, $B$2*'SFV+BESS'!$I$9, (GQ687+GK688+GL688))</f>
        <v>173.61249999999998</v>
      </c>
      <c r="GR688" s="110">
        <f t="shared" si="788"/>
        <v>47.68278908167801</v>
      </c>
    </row>
    <row r="689" spans="1:200">
      <c r="A689" s="249"/>
      <c r="B689" s="48">
        <v>28.3333333333334</v>
      </c>
      <c r="C689" s="38">
        <f t="shared" si="802"/>
        <v>70.656558862291604</v>
      </c>
      <c r="D689" s="2">
        <f>Gen_Cons_Horario!B715</f>
        <v>119.312</v>
      </c>
      <c r="E689" s="140">
        <f t="shared" si="760"/>
        <v>-48.655441137708394</v>
      </c>
      <c r="F689" s="116">
        <f>IF(AND(E689&gt;0,E689*$B$4+L688&lt;=$B$2*'SFV+BESS'!$I$9,E689&lt;'SFV+BESS'!$I$7), E689*$B$4, IF(AND(E689&gt;0,E689*$B$4+L688&gt;$B$2*'SFV+BESS'!$I$9,E689*$B$4&lt;'SFV+BESS'!$I$7),$B$2*'SFV+BESS'!$I$9-L688,IF(AND(E689&gt;0,E689*$B$4+L688&gt;$B$2*'SFV+BESS'!$I$9,E689*$B$4&gt;'SFV+BESS'!$I$7,L688&lt;$B$2*'SFV+BESS'!$I$9),$B$2*'SFV+BESS'!$I$9-L688,IF(AND(E689&gt;0,E689*$B$4+L688&lt;=$B$2*'SFV+BESS'!$I$9,E689&gt;'SFV+BESS'!$I$7),'SFV+BESS'!$I$7,0))))</f>
        <v>0</v>
      </c>
      <c r="G689" s="27">
        <f>IF(AND(E689&lt;0,L688+E689/$B$5&gt;$H$2,-E689/'Carga-Descarga Año'!$B$5&lt;'SFV+BESS'!$I$7),E689/$B$5,IF(AND(E689&lt;0,L688+E689/$B$5&gt;$H$2,-E689/'Carga-Descarga Año'!$B$5&gt;'SFV+BESS'!$I$7),-'SFV+BESS'!$I$7,IF(AND(E689&lt;0,L688+E689/$B$5&lt;$H$2),-MIN('SFV+BESS'!$I$7,L688-$H$2),0)))</f>
        <v>-51.216253829166732</v>
      </c>
      <c r="I689" s="38">
        <f t="shared" si="761"/>
        <v>70.656558862291604</v>
      </c>
      <c r="J689" s="27">
        <f t="shared" si="763"/>
        <v>48.655441137708394</v>
      </c>
      <c r="K689" s="27">
        <f t="shared" si="762"/>
        <v>0</v>
      </c>
      <c r="L689" s="28">
        <f>IF((L688+F689+G689)&gt;=$B$2*'SFV+BESS'!$I$9, $B$2*'SFV+BESS'!$I$9, (L688+F689+G689))</f>
        <v>122.39624617083325</v>
      </c>
      <c r="M689" s="110">
        <f t="shared" si="764"/>
        <v>0</v>
      </c>
      <c r="AI689" s="251"/>
      <c r="AJ689" s="48">
        <v>28.3333333333334</v>
      </c>
      <c r="AK689" s="52">
        <f t="shared" si="822"/>
        <v>49.086071190777005</v>
      </c>
      <c r="AL689" s="33">
        <f>Gen_Cons_Horario!B2131</f>
        <v>0</v>
      </c>
      <c r="AM689" s="35">
        <f t="shared" si="797"/>
        <v>49.086071190777005</v>
      </c>
      <c r="AN689" s="116">
        <f>IF(AND(AM689&gt;0,AM689*$B$4+AT688&lt;=$B$2*'SFV+BESS'!$I$9,AM689&lt;'SFV+BESS'!$I$7), AM689*$B$4, IF(AND(AM689&gt;0,AM689*$B$4+AT688&gt;$B$2*'SFV+BESS'!$I$9,AM689*$B$4&lt;'SFV+BESS'!$I$7),$B$2*'SFV+BESS'!$I$9-AT688,IF(AND(AM689&gt;0,AM689*$B$4+AT688&gt;$B$2*'SFV+BESS'!$I$9,AM689*$B$4&gt;'SFV+BESS'!$I$7,AT688&lt;$B$2*'SFV+BESS'!$I$9),$B$2*'SFV+BESS'!$I$9-AT688,IF(AND(AM689&gt;0,AM689*$B$4+AT688&lt;=$B$2*'SFV+BESS'!$I$9,AM689&gt;'SFV+BESS'!$I$7),'SFV+BESS'!$I$7,0))))</f>
        <v>0</v>
      </c>
      <c r="AO689" s="27">
        <f>IF(AND(AM689&lt;0,AT688+AM689/$B$5&gt;$H$2,-AM689/'Carga-Descarga Año'!$B$5&lt;'SFV+BESS'!$I$7),AM689/$B$5,IF(AND(AM689&lt;0,AT688+AM689/$B$5&gt;$H$2,-AM689/'Carga-Descarga Año'!$B$5&gt;'SFV+BESS'!$I$7),-'SFV+BESS'!$I$7,IF(AND(AM689&lt;0,AT688+AM689/$B$5&lt;$H$2),-MIN('SFV+BESS'!$I$7,AT688-$H$2),0)))</f>
        <v>0</v>
      </c>
      <c r="AP689" s="33"/>
      <c r="AQ689" s="33">
        <f t="shared" si="803"/>
        <v>0</v>
      </c>
      <c r="AR689" s="27">
        <f t="shared" si="767"/>
        <v>0</v>
      </c>
      <c r="AS689" s="27">
        <f t="shared" si="804"/>
        <v>0</v>
      </c>
      <c r="AT689" s="28">
        <f>IF((AT688+AN689+AO689)&gt;=$B$2*'SFV+BESS'!$I$9, $B$2*'SFV+BESS'!$I$9, (AT688+AN689+AO689))</f>
        <v>173.61249999999998</v>
      </c>
      <c r="AU689" s="110">
        <f t="shared" si="768"/>
        <v>49.086071190777005</v>
      </c>
      <c r="AZ689" s="251"/>
      <c r="BA689" s="48">
        <v>28.3333333333334</v>
      </c>
      <c r="BB689" s="33">
        <f t="shared" si="823"/>
        <v>20.518647630804924</v>
      </c>
      <c r="BC689" s="33">
        <f>Gen_Cons_Horario!B2875</f>
        <v>0</v>
      </c>
      <c r="BD689" s="35">
        <f t="shared" si="798"/>
        <v>20.518647630804924</v>
      </c>
      <c r="BE689" s="116">
        <f>IF(AND(BD689&gt;0,BD689*$B$4+BK688&lt;=$B$2*'SFV+BESS'!$I$9,BD689&lt;'SFV+BESS'!$I$7), BD689*$B$4, IF(AND(BD689&gt;0,BD689*$B$4+BK688&gt;$B$2*'SFV+BESS'!$I$9,BD689*$B$4&lt;'SFV+BESS'!$I$7),$B$2*'SFV+BESS'!$I$9-BK688,IF(AND(BD689&gt;0,BD689*$B$4+BK688&gt;$B$2*'SFV+BESS'!$I$9,BD689*$B$4&gt;'SFV+BESS'!$I$7,BK688&lt;$B$2*'SFV+BESS'!$I$9),$B$2*'SFV+BESS'!$I$9-BK688,IF(AND(BD689&gt;0,BD689*$B$4+BK688&lt;=$B$2*'SFV+BESS'!$I$9,BD689&gt;'SFV+BESS'!$I$7),'SFV+BESS'!$I$7,0))))</f>
        <v>0</v>
      </c>
      <c r="BF689" s="27">
        <f>IF(AND(BD689&lt;0,BK688+BD689/$B$5&gt;$H$2,-BD689/'Carga-Descarga Año'!$B$5&lt;'SFV+BESS'!$I$7),BD689/$B$5,IF(AND(BD689&lt;0,BK688+BD689/$B$5&gt;$H$2,-BD689/'Carga-Descarga Año'!$B$5&gt;'SFV+BESS'!$I$7),-'SFV+BESS'!$I$7,IF(AND(BD689&lt;0,BK688+BD689/$B$5&lt;$H$2),-MIN('SFV+BESS'!$I$7,BK688-$H$2),0)))</f>
        <v>0</v>
      </c>
      <c r="BG689" s="33"/>
      <c r="BH689" s="33">
        <f t="shared" si="805"/>
        <v>0</v>
      </c>
      <c r="BI689" s="27">
        <f t="shared" si="769"/>
        <v>0</v>
      </c>
      <c r="BJ689" s="27">
        <f t="shared" si="806"/>
        <v>0</v>
      </c>
      <c r="BK689" s="28">
        <f>IF((BK688+BE689+BF689)&gt;=$B$2*'SFV+BESS'!$I$9, $B$2*'SFV+BESS'!$I$9, (BK688+BE689+BF689))</f>
        <v>173.61249999999998</v>
      </c>
      <c r="BL689" s="110">
        <f t="shared" si="770"/>
        <v>20.518647630804924</v>
      </c>
      <c r="BQ689" s="251"/>
      <c r="BR689" s="48">
        <v>28.3333333333334</v>
      </c>
      <c r="BS689" s="33">
        <f t="shared" si="824"/>
        <v>1.3517615596903494</v>
      </c>
      <c r="BT689" s="33">
        <f>Gen_Cons_Horario!B3595</f>
        <v>0</v>
      </c>
      <c r="BU689" s="35">
        <f t="shared" si="799"/>
        <v>1.3517615596903494</v>
      </c>
      <c r="BV689" s="116">
        <f>IF(AND(BU689&gt;0,BU689*$B$4+CB688&lt;=$B$2*'SFV+BESS'!$I$9,BU689&lt;'SFV+BESS'!$I$7), BU689*$B$4, IF(AND(BU689&gt;0,BU689*$B$4+CB688&gt;$B$2*'SFV+BESS'!$I$9,BU689*$B$4&lt;'SFV+BESS'!$I$7),$B$2*'SFV+BESS'!$I$9-CB688,IF(AND(BU689&gt;0,BU689*$B$4+CB688&gt;$B$2*'SFV+BESS'!$I$9,BU689*$B$4&gt;'SFV+BESS'!$I$7,CB688&lt;$B$2*'SFV+BESS'!$I$9),$B$2*'SFV+BESS'!$I$9-CB688,IF(AND(BU689&gt;0,BU689*$B$4+CB688&lt;=$B$2*'SFV+BESS'!$I$9,BU689&gt;'SFV+BESS'!$I$7),'SFV+BESS'!$I$7,0))))</f>
        <v>0</v>
      </c>
      <c r="BW689" s="27">
        <f>IF(AND(BU689&lt;0,CB688+BU689/$B$5&gt;$H$2,-BU689/'Carga-Descarga Año'!$B$5&lt;'SFV+BESS'!$I$7),BU689/$B$5,IF(AND(BU689&lt;0,CB688+BU689/$B$5&gt;$H$2,-BU689/'Carga-Descarga Año'!$B$5&gt;'SFV+BESS'!$I$7),-'SFV+BESS'!$I$7,IF(AND(BU689&lt;0,CB688+BU689/$B$5&lt;$H$2),-MIN('SFV+BESS'!$I$7,CB688-$H$2),0)))</f>
        <v>0</v>
      </c>
      <c r="BX689" s="33"/>
      <c r="BY689" s="33">
        <f t="shared" si="807"/>
        <v>0</v>
      </c>
      <c r="BZ689" s="27">
        <f t="shared" si="771"/>
        <v>0</v>
      </c>
      <c r="CA689" s="27">
        <f t="shared" si="772"/>
        <v>0</v>
      </c>
      <c r="CB689" s="28">
        <f>IF((CB688+BV689+BW689)&gt;=$B$2*'SFV+BESS'!$I$9, $B$2*'SFV+BESS'!$I$9, (CB688+BV689+BW689))</f>
        <v>173.61249999999998</v>
      </c>
      <c r="CC689" s="110">
        <f t="shared" si="773"/>
        <v>1.3517615596903494</v>
      </c>
      <c r="CH689" s="251"/>
      <c r="CI689" s="48">
        <v>28.3333333333334</v>
      </c>
      <c r="CJ689" s="33">
        <f t="shared" si="825"/>
        <v>0</v>
      </c>
      <c r="CK689" s="33">
        <f>Gen_Cons_Horario!B4339</f>
        <v>0</v>
      </c>
      <c r="CL689" s="35">
        <f t="shared" si="800"/>
        <v>0</v>
      </c>
      <c r="CM689" s="116">
        <f>IF(AND(CL689&gt;0,CL689*$B$4+CS688&lt;=$B$2*'SFV+BESS'!$I$9,CL689&lt;'SFV+BESS'!$I$7), CL689*$B$4, IF(AND(CL689&gt;0,CL689*$B$4+CS688&gt;$B$2*'SFV+BESS'!$I$9,CL689*$B$4&lt;'SFV+BESS'!$I$7),$B$2*'SFV+BESS'!$I$9-CS688,IF(AND(CL689&gt;0,CL689*$B$4+CS688&gt;$B$2*'SFV+BESS'!$I$9,CL689*$B$4&gt;'SFV+BESS'!$I$7,CS688&lt;$B$2*'SFV+BESS'!$I$9),$B$2*'SFV+BESS'!$I$9-CS688,IF(AND(CL689&gt;0,CL689*$B$4+CS688&lt;=$B$2*'SFV+BESS'!$I$9,CL689&gt;'SFV+BESS'!$I$7),'SFV+BESS'!$I$7,0))))</f>
        <v>0</v>
      </c>
      <c r="CN689" s="27">
        <f>IF(AND(CL689&lt;0,CS688+CL689/$B$5&gt;$H$2,-CL689/'Carga-Descarga Año'!$B$5&lt;'SFV+BESS'!$I$7),CL689/$B$5,IF(AND(CL689&lt;0,CS688+CL689/$B$5&gt;$H$2,-CL689/'Carga-Descarga Año'!$B$5&gt;'SFV+BESS'!$I$7),-'SFV+BESS'!$I$7,IF(AND(CL689&lt;0,CS688+CL689/$B$5&lt;$H$2),-MIN('SFV+BESS'!$I$7,CS688-$H$2),0)))</f>
        <v>0</v>
      </c>
      <c r="CO689" s="33"/>
      <c r="CP689" s="33">
        <f t="shared" si="808"/>
        <v>0</v>
      </c>
      <c r="CQ689" s="27">
        <f t="shared" si="774"/>
        <v>0</v>
      </c>
      <c r="CR689" s="27">
        <f t="shared" si="809"/>
        <v>0</v>
      </c>
      <c r="CS689" s="28">
        <f>IF((CS688+CM689+CN689)&gt;=$B$2*'SFV+BESS'!$I$9, $B$2*'SFV+BESS'!$I$9, (CS688+CM689+CN689))</f>
        <v>173.61249999999998</v>
      </c>
      <c r="CT689" s="110">
        <f t="shared" si="775"/>
        <v>0</v>
      </c>
      <c r="CY689" s="251"/>
      <c r="CZ689" s="48">
        <v>28.3333333333334</v>
      </c>
      <c r="DA689" s="33">
        <f t="shared" si="826"/>
        <v>0</v>
      </c>
      <c r="DB689" s="33">
        <f>Gen_Cons_Horario!B5059</f>
        <v>0</v>
      </c>
      <c r="DC689" s="35">
        <f t="shared" si="791"/>
        <v>0</v>
      </c>
      <c r="DD689" s="116">
        <f>IF(AND(DC689&gt;0,DC689*$B$4+DJ688&lt;=$B$2*'SFV+BESS'!$I$9,DC689&lt;'SFV+BESS'!$I$7), DC689*$B$4, IF(AND(DC689&gt;0,DC689*$B$4+DJ688&gt;$B$2*'SFV+BESS'!$I$9,DC689*$B$4&lt;'SFV+BESS'!$I$7),$B$2*'SFV+BESS'!$I$9-DJ688,IF(AND(DC689&gt;0,DC689*$B$4+DJ688&gt;$B$2*'SFV+BESS'!$I$9,DC689*$B$4&gt;'SFV+BESS'!$I$7,DJ688&lt;$B$2*'SFV+BESS'!$I$9),$B$2*'SFV+BESS'!$I$9-DJ688,IF(AND(DC689&gt;0,DC689*$B$4+DJ688&lt;=$B$2*'SFV+BESS'!$I$9,DC689&gt;'SFV+BESS'!$I$7),'SFV+BESS'!$I$7,0))))</f>
        <v>0</v>
      </c>
      <c r="DE689" s="27">
        <f>IF(AND(DC689&lt;0,DJ688+DC689/$B$5&gt;$H$2,-DC689/'Carga-Descarga Año'!$B$5&lt;'SFV+BESS'!$I$7),DC689/$B$5,IF(AND(DC689&lt;0,DJ688+DC689/$B$5&gt;$H$2,-DC689/'Carga-Descarga Año'!$B$5&gt;'SFV+BESS'!$I$7),-'SFV+BESS'!$I$7,IF(AND(DC689&lt;0,DJ688+DC689/$B$5&lt;$H$2),-MIN('SFV+BESS'!$I$7,DJ688-$H$2),0)))</f>
        <v>0</v>
      </c>
      <c r="DF689" s="33"/>
      <c r="DG689" s="33">
        <f t="shared" si="810"/>
        <v>0</v>
      </c>
      <c r="DH689" s="27">
        <f t="shared" si="776"/>
        <v>0</v>
      </c>
      <c r="DI689" s="27">
        <f t="shared" si="777"/>
        <v>0</v>
      </c>
      <c r="DJ689" s="28">
        <f>IF((DJ688+DD689+DE689)&gt;=$B$2*'SFV+BESS'!$I$9, $B$2*'SFV+BESS'!$I$9, (DJ688+DD689+DE689))</f>
        <v>173.61249999999998</v>
      </c>
      <c r="DK689" s="110">
        <f t="shared" si="778"/>
        <v>0</v>
      </c>
      <c r="DP689" s="251"/>
      <c r="DQ689" s="48">
        <v>28.3333333333334</v>
      </c>
      <c r="DR689" s="33">
        <f t="shared" si="827"/>
        <v>6.4835279294787034</v>
      </c>
      <c r="DS689" s="33">
        <f>Gen_Cons_Horario!B5803</f>
        <v>0</v>
      </c>
      <c r="DT689" s="35">
        <f t="shared" si="792"/>
        <v>6.4835279294787034</v>
      </c>
      <c r="DU689" s="116">
        <f>IF(AND(DT689&gt;0,DT689*$B$4+EA688&lt;=$B$2*'SFV+BESS'!$I$9,DT689&lt;'SFV+BESS'!$I$7), DT689*$B$4, IF(AND(DT689&gt;0,DT689*$B$4+EA688&gt;$B$2*'SFV+BESS'!$I$9,DT689*$B$4&lt;'SFV+BESS'!$I$7),$B$2*'SFV+BESS'!$I$9-EA688,IF(AND(DT689&gt;0,DT689*$B$4+EA688&gt;$B$2*'SFV+BESS'!$I$9,DT689*$B$4&gt;'SFV+BESS'!$I$7,EA688&lt;$B$2*'SFV+BESS'!$I$9),$B$2*'SFV+BESS'!$I$9-EA688,IF(AND(DT689&gt;0,DT689*$B$4+EA688&lt;=$B$2*'SFV+BESS'!$I$9,DT689&gt;'SFV+BESS'!$I$7),'SFV+BESS'!$I$7,0))))</f>
        <v>0</v>
      </c>
      <c r="DV689" s="27">
        <f>IF(AND(DT689&lt;0,EA688+DT689/$B$5&gt;$H$2,-DT689/'Carga-Descarga Año'!$B$5&lt;'SFV+BESS'!$I$7),DT689/$B$5,IF(AND(DT689&lt;0,EA688+DT689/$B$5&gt;$H$2,-DT689/'Carga-Descarga Año'!$B$5&gt;'SFV+BESS'!$I$7),-'SFV+BESS'!$I$7,IF(AND(DT689&lt;0,EA688+DT689/$B$5&lt;$H$2),-MIN('SFV+BESS'!$I$7,EA688-$H$2),0)))</f>
        <v>0</v>
      </c>
      <c r="DW689" s="33"/>
      <c r="DX689" s="33">
        <f t="shared" si="811"/>
        <v>0</v>
      </c>
      <c r="DY689" s="27">
        <f t="shared" si="779"/>
        <v>0</v>
      </c>
      <c r="DZ689" s="27">
        <f t="shared" si="812"/>
        <v>0</v>
      </c>
      <c r="EA689" s="28">
        <f>IF((EA688+DU689+DV689)&gt;=$B$2*'SFV+BESS'!$I$9, $B$2*'SFV+BESS'!$I$9, (EA688+DU689+DV689))</f>
        <v>173.61249999999998</v>
      </c>
      <c r="EB689" s="110">
        <f t="shared" si="780"/>
        <v>6.4835279294787034</v>
      </c>
      <c r="EG689" s="251"/>
      <c r="EH689" s="48">
        <v>28.3333333333334</v>
      </c>
      <c r="EI689" s="33">
        <f t="shared" si="828"/>
        <v>40.108563582829348</v>
      </c>
      <c r="EJ689" s="33">
        <f>Gen_Cons_Horario!B6547</f>
        <v>0</v>
      </c>
      <c r="EK689" s="35">
        <f t="shared" si="793"/>
        <v>40.108563582829348</v>
      </c>
      <c r="EL689" s="116">
        <f>IF(AND(EK689&gt;0,EK689*$B$4+ER688&lt;=$B$2*'SFV+BESS'!$I$9,EK689&lt;'SFV+BESS'!$I$7), EK689*$B$4, IF(AND(EK689&gt;0,EK689*$B$4+ER688&gt;$B$2*'SFV+BESS'!$I$9,EK689*$B$4&lt;'SFV+BESS'!$I$7),$B$2*'SFV+BESS'!$I$9-ER688,IF(AND(EK689&gt;0,EK689*$B$4+ER688&gt;$B$2*'SFV+BESS'!$I$9,EK689*$B$4&gt;'SFV+BESS'!$I$7,ER688&lt;$B$2*'SFV+BESS'!$I$9),$B$2*'SFV+BESS'!$I$9-ER688,IF(AND(EK689&gt;0,EK689*$B$4+ER688&lt;=$B$2*'SFV+BESS'!$I$9,EK689&gt;'SFV+BESS'!$I$7),'SFV+BESS'!$I$7,0))))</f>
        <v>0</v>
      </c>
      <c r="EM689" s="27">
        <f>IF(AND(EK689&lt;0,ER688+EK689/$B$5&gt;$H$2,-EK689/'Carga-Descarga Año'!$B$5&lt;'SFV+BESS'!$I$7),EK689/$B$5,IF(AND(EK689&lt;0,ER688+EK689/$B$5&gt;$H$2,-EK689/'Carga-Descarga Año'!$B$5&gt;'SFV+BESS'!$I$7),-'SFV+BESS'!$I$7,IF(AND(EK689&lt;0,ER688+EK689/$B$5&lt;$H$2),-MIN('SFV+BESS'!$I$7,ER688-$H$2),0)))</f>
        <v>0</v>
      </c>
      <c r="EN689" s="33"/>
      <c r="EO689" s="33">
        <f t="shared" si="813"/>
        <v>0</v>
      </c>
      <c r="EP689" s="27">
        <f t="shared" si="781"/>
        <v>0</v>
      </c>
      <c r="EQ689" s="27">
        <f t="shared" si="814"/>
        <v>0</v>
      </c>
      <c r="ER689" s="28">
        <f>IF((ER688+EL689+EM689)&gt;=$B$2*'SFV+BESS'!$I$9, $B$2*'SFV+BESS'!$I$9, (ER688+EL689+EM689))</f>
        <v>173.61249999999998</v>
      </c>
      <c r="ES689" s="110">
        <f t="shared" si="782"/>
        <v>40.108563582829348</v>
      </c>
      <c r="EX689" s="251"/>
      <c r="EY689" s="48">
        <v>28.3333333333334</v>
      </c>
      <c r="EZ689" s="33">
        <f t="shared" si="829"/>
        <v>65.465247118483433</v>
      </c>
      <c r="FA689" s="33">
        <f>Gen_Cons_Horario!B7267</f>
        <v>63.384500000000003</v>
      </c>
      <c r="FB689" s="35">
        <f t="shared" si="794"/>
        <v>2.0807471184834299</v>
      </c>
      <c r="FC689" s="116">
        <f>IF(AND(FB689&gt;0,FB689*$B$4+FI688&lt;=$B$2*'SFV+BESS'!$I$9,FB689&lt;'SFV+BESS'!$I$7), FB689*$B$4, IF(AND(FB689&gt;0,FB689*$B$4+FI688&gt;$B$2*'SFV+BESS'!$I$9,FB689*$B$4&lt;'SFV+BESS'!$I$7),$B$2*'SFV+BESS'!$I$9-FI688,IF(AND(FB689&gt;0,FB689*$B$4+FI688&gt;$B$2*'SFV+BESS'!$I$9,FB689*$B$4&gt;'SFV+BESS'!$I$7,FI688&lt;$B$2*'SFV+BESS'!$I$9),$B$2*'SFV+BESS'!$I$9-FI688,IF(AND(FB689&gt;0,FB689*$B$4+FI688&lt;=$B$2*'SFV+BESS'!$I$9,FB689&gt;'SFV+BESS'!$I$7),'SFV+BESS'!$I$7,0))))</f>
        <v>0</v>
      </c>
      <c r="FD689" s="27">
        <f>IF(AND(FB689&lt;0,FI688+FB689/$B$5&gt;$H$2,-FB689/'Carga-Descarga Año'!$B$5&lt;'SFV+BESS'!$I$7),FB689/$B$5,IF(AND(FB689&lt;0,FI688+FB689/$B$5&gt;$H$2,-FB689/'Carga-Descarga Año'!$B$5&gt;'SFV+BESS'!$I$7),-'SFV+BESS'!$I$7,IF(AND(FB689&lt;0,FI688+FB689/$B$5&lt;$H$2),-MIN('SFV+BESS'!$I$7,FI688-$H$2),0)))</f>
        <v>0</v>
      </c>
      <c r="FE689" s="33"/>
      <c r="FF689" s="33">
        <f t="shared" si="815"/>
        <v>63.384500000000003</v>
      </c>
      <c r="FG689" s="27">
        <f t="shared" si="783"/>
        <v>0</v>
      </c>
      <c r="FH689" s="27">
        <f t="shared" si="816"/>
        <v>0</v>
      </c>
      <c r="FI689" s="28">
        <f>IF((FI688+FC689+FD689)&gt;=$B$2*'SFV+BESS'!$I$9, $B$2*'SFV+BESS'!$I$9, (FI688+FC689+FD689))</f>
        <v>173.61249999999998</v>
      </c>
      <c r="FJ689" s="110">
        <f t="shared" si="784"/>
        <v>2.0807471184834299</v>
      </c>
      <c r="FO689" s="251"/>
      <c r="FP689" s="48">
        <v>28.3333333333334</v>
      </c>
      <c r="FQ689" s="33">
        <f t="shared" si="830"/>
        <v>73.71429995891431</v>
      </c>
      <c r="FR689" s="33">
        <f>Gen_Cons_Horario!B8011</f>
        <v>100.6695</v>
      </c>
      <c r="FS689" s="35">
        <f t="shared" si="795"/>
        <v>-26.955200041085689</v>
      </c>
      <c r="FT689" s="116">
        <f>IF(AND(FS689&gt;0,FS689*$B$4+FZ688&lt;=$B$2*'SFV+BESS'!$I$9,FS689&lt;'SFV+BESS'!$I$7), FS689*$B$4, IF(AND(FS689&gt;0,FS689*$B$4+FZ688&gt;$B$2*'SFV+BESS'!$I$9,FS689*$B$4&lt;'SFV+BESS'!$I$7),$B$2*'SFV+BESS'!$I$9-FZ688,IF(AND(FS689&gt;0,FS689*$B$4+FZ688&gt;$B$2*'SFV+BESS'!$I$9,FS689*$B$4&gt;'SFV+BESS'!$I$7,FZ688&lt;$B$2*'SFV+BESS'!$I$9),$B$2*'SFV+BESS'!$I$9-FZ688,IF(AND(FS689&gt;0,FS689*$B$4+FZ688&lt;=$B$2*'SFV+BESS'!$I$9,FS689&gt;'SFV+BESS'!$I$7),'SFV+BESS'!$I$7,0))))</f>
        <v>0</v>
      </c>
      <c r="FU689" s="27">
        <f>IF(AND(FS689&lt;0,FZ688+FS689/$B$5&gt;$H$2,-FS689/'Carga-Descarga Año'!$B$5&lt;'SFV+BESS'!$I$7),FS689/$B$5,IF(AND(FS689&lt;0,FZ688+FS689/$B$5&gt;$H$2,-FS689/'Carga-Descarga Año'!$B$5&gt;'SFV+BESS'!$I$7),-'SFV+BESS'!$I$7,IF(AND(FS689&lt;0,FZ688+FS689/$B$5&lt;$H$2),-MIN('SFV+BESS'!$I$7,FZ688-$H$2),0)))</f>
        <v>-28.3738947800902</v>
      </c>
      <c r="FV689" s="33"/>
      <c r="FW689" s="33">
        <f t="shared" si="817"/>
        <v>73.71429995891431</v>
      </c>
      <c r="FX689" s="27">
        <f t="shared" si="785"/>
        <v>26.955200041085689</v>
      </c>
      <c r="FY689" s="27">
        <f t="shared" si="818"/>
        <v>0</v>
      </c>
      <c r="FZ689" s="28">
        <f>IF((FZ688+FT689+FU689)&gt;=$B$2*'SFV+BESS'!$I$9, $B$2*'SFV+BESS'!$I$9, (FZ688+FT689+FU689))</f>
        <v>145.23860521990977</v>
      </c>
      <c r="GA689" s="110">
        <f t="shared" si="786"/>
        <v>0</v>
      </c>
      <c r="GF689" s="251"/>
      <c r="GG689" s="48">
        <v>28.3333333333334</v>
      </c>
      <c r="GH689" s="33">
        <f t="shared" si="831"/>
        <v>70.863960389078386</v>
      </c>
      <c r="GI689" s="33">
        <f>Gen_Cons_Horario!B8731</f>
        <v>22.371000000000002</v>
      </c>
      <c r="GJ689" s="35">
        <f t="shared" si="801"/>
        <v>48.492960389078384</v>
      </c>
      <c r="GK689" s="116">
        <f>IF(AND(GJ689&gt;0,GJ689*$B$4+GQ688&lt;=$B$2*'SFV+BESS'!$I$9,GJ689&lt;'SFV+BESS'!$I$7), GJ689*$B$4, IF(AND(GJ689&gt;0,GJ689*$B$4+GQ688&gt;$B$2*'SFV+BESS'!$I$9,GJ689*$B$4&lt;'SFV+BESS'!$I$7),$B$2*'SFV+BESS'!$I$9-GQ688,IF(AND(GJ689&gt;0,GJ689*$B$4+GQ688&gt;$B$2*'SFV+BESS'!$I$9,GJ689*$B$4&gt;'SFV+BESS'!$I$7,GQ688&lt;$B$2*'SFV+BESS'!$I$9),$B$2*'SFV+BESS'!$I$9-GQ688,IF(AND(GJ689&gt;0,GJ689*$B$4+GQ688&lt;=$B$2*'SFV+BESS'!$I$9,GJ689&gt;'SFV+BESS'!$I$7),'SFV+BESS'!$I$7,0))))</f>
        <v>0</v>
      </c>
      <c r="GL689" s="27">
        <f>IF(AND(GJ689&lt;0,GQ688+GJ689/$B$5&gt;$H$2,-GJ689/'Carga-Descarga Año'!$B$5&lt;'SFV+BESS'!$I$7),GJ689/$B$5,IF(AND(GJ689&lt;0,GQ688+GJ689/$B$5&gt;$H$2,-GJ689/'Carga-Descarga Año'!$B$5&gt;'SFV+BESS'!$I$7),-'SFV+BESS'!$I$7,IF(AND(GJ689&lt;0,GQ688+GJ689/$B$5&lt;$H$2),-MIN('SFV+BESS'!$I$7,GQ688-$H$2),0)))</f>
        <v>0</v>
      </c>
      <c r="GM689" s="33"/>
      <c r="GN689" s="33">
        <f t="shared" si="819"/>
        <v>22.371000000000002</v>
      </c>
      <c r="GO689" s="27">
        <f t="shared" si="787"/>
        <v>0</v>
      </c>
      <c r="GP689" s="27">
        <f t="shared" si="820"/>
        <v>0</v>
      </c>
      <c r="GQ689" s="28">
        <f>IF((GQ688+GK689+GL689)&gt;=$B$2*'SFV+BESS'!$I$9, $B$2*'SFV+BESS'!$I$9, (GQ688+GK689+GL689))</f>
        <v>173.61249999999998</v>
      </c>
      <c r="GR689" s="110">
        <f t="shared" si="788"/>
        <v>48.492960389078384</v>
      </c>
    </row>
    <row r="690" spans="1:200">
      <c r="A690" s="249"/>
      <c r="B690" s="48">
        <v>28.375</v>
      </c>
      <c r="C690" s="38">
        <f t="shared" si="802"/>
        <v>87.219064057968581</v>
      </c>
      <c r="D690" s="2">
        <f>Gen_Cons_Horario!B716</f>
        <v>119.312</v>
      </c>
      <c r="E690" s="140">
        <f t="shared" si="760"/>
        <v>-32.092935942031417</v>
      </c>
      <c r="F690" s="116">
        <f>IF(AND(E690&gt;0,E690*$B$4+L689&lt;=$B$2*'SFV+BESS'!$I$9,E690&lt;'SFV+BESS'!$I$7), E690*$B$4, IF(AND(E690&gt;0,E690*$B$4+L689&gt;$B$2*'SFV+BESS'!$I$9,E690*$B$4&lt;'SFV+BESS'!$I$7),$B$2*'SFV+BESS'!$I$9-L689,IF(AND(E690&gt;0,E690*$B$4+L689&gt;$B$2*'SFV+BESS'!$I$9,E690*$B$4&gt;'SFV+BESS'!$I$7,L689&lt;$B$2*'SFV+BESS'!$I$9),$B$2*'SFV+BESS'!$I$9-L689,IF(AND(E690&gt;0,E690*$B$4+L689&lt;=$B$2*'SFV+BESS'!$I$9,E690&gt;'SFV+BESS'!$I$7),'SFV+BESS'!$I$7,0))))</f>
        <v>0</v>
      </c>
      <c r="G690" s="27">
        <f>IF(AND(E690&lt;0,L689+E690/$B$5&gt;$H$2,-E690/'Carga-Descarga Año'!$B$5&lt;'SFV+BESS'!$I$7),E690/$B$5,IF(AND(E690&lt;0,L689+E690/$B$5&gt;$H$2,-E690/'Carga-Descarga Año'!$B$5&gt;'SFV+BESS'!$I$7),-'SFV+BESS'!$I$7,IF(AND(E690&lt;0,L689+E690/$B$5&lt;$H$2),-MIN('SFV+BESS'!$I$7,L689-$H$2),0)))</f>
        <v>-33.782037833717283</v>
      </c>
      <c r="I690" s="38">
        <f t="shared" si="761"/>
        <v>87.219064057968581</v>
      </c>
      <c r="J690" s="27">
        <f t="shared" si="763"/>
        <v>32.092935942031417</v>
      </c>
      <c r="K690" s="27">
        <f t="shared" si="762"/>
        <v>0</v>
      </c>
      <c r="L690" s="28">
        <f>IF((L689+F690+G690)&gt;=$B$2*'SFV+BESS'!$I$9, $B$2*'SFV+BESS'!$I$9, (L689+F690+G690))</f>
        <v>88.614208337115969</v>
      </c>
      <c r="M690" s="110">
        <f t="shared" si="764"/>
        <v>0</v>
      </c>
      <c r="AI690" s="251"/>
      <c r="AJ690" s="48">
        <v>28.375</v>
      </c>
      <c r="AK690" s="52">
        <f t="shared" si="822"/>
        <v>81.411044901776492</v>
      </c>
      <c r="AL690" s="33">
        <f>Gen_Cons_Horario!B2132</f>
        <v>0</v>
      </c>
      <c r="AM690" s="35">
        <f t="shared" si="797"/>
        <v>81.411044901776492</v>
      </c>
      <c r="AN690" s="116">
        <f>IF(AND(AM690&gt;0,AM690*$B$4+AT689&lt;=$B$2*'SFV+BESS'!$I$9,AM690&lt;'SFV+BESS'!$I$7), AM690*$B$4, IF(AND(AM690&gt;0,AM690*$B$4+AT689&gt;$B$2*'SFV+BESS'!$I$9,AM690*$B$4&lt;'SFV+BESS'!$I$7),$B$2*'SFV+BESS'!$I$9-AT689,IF(AND(AM690&gt;0,AM690*$B$4+AT689&gt;$B$2*'SFV+BESS'!$I$9,AM690*$B$4&gt;'SFV+BESS'!$I$7,AT689&lt;$B$2*'SFV+BESS'!$I$9),$B$2*'SFV+BESS'!$I$9-AT689,IF(AND(AM690&gt;0,AM690*$B$4+AT689&lt;=$B$2*'SFV+BESS'!$I$9,AM690&gt;'SFV+BESS'!$I$7),'SFV+BESS'!$I$7,0))))</f>
        <v>0</v>
      </c>
      <c r="AO690" s="27">
        <f>IF(AND(AM690&lt;0,AT689+AM690/$B$5&gt;$H$2,-AM690/'Carga-Descarga Año'!$B$5&lt;'SFV+BESS'!$I$7),AM690/$B$5,IF(AND(AM690&lt;0,AT689+AM690/$B$5&gt;$H$2,-AM690/'Carga-Descarga Año'!$B$5&gt;'SFV+BESS'!$I$7),-'SFV+BESS'!$I$7,IF(AND(AM690&lt;0,AT689+AM690/$B$5&lt;$H$2),-MIN('SFV+BESS'!$I$7,AT689-$H$2),0)))</f>
        <v>0</v>
      </c>
      <c r="AP690" s="33"/>
      <c r="AQ690" s="33">
        <f t="shared" si="803"/>
        <v>0</v>
      </c>
      <c r="AR690" s="27">
        <f t="shared" si="767"/>
        <v>0</v>
      </c>
      <c r="AS690" s="27">
        <f t="shared" si="804"/>
        <v>0</v>
      </c>
      <c r="AT690" s="28">
        <f>IF((AT689+AN690+AO690)&gt;=$B$2*'SFV+BESS'!$I$9, $B$2*'SFV+BESS'!$I$9, (AT689+AN690+AO690))</f>
        <v>173.61249999999998</v>
      </c>
      <c r="AU690" s="110">
        <f t="shared" si="768"/>
        <v>81.411044901776492</v>
      </c>
      <c r="AZ690" s="251"/>
      <c r="BA690" s="48">
        <v>28.375</v>
      </c>
      <c r="BB690" s="33">
        <f t="shared" si="823"/>
        <v>71.326727478512353</v>
      </c>
      <c r="BC690" s="33">
        <f>Gen_Cons_Horario!B2876</f>
        <v>0</v>
      </c>
      <c r="BD690" s="35">
        <f t="shared" si="798"/>
        <v>71.326727478512353</v>
      </c>
      <c r="BE690" s="116">
        <f>IF(AND(BD690&gt;0,BD690*$B$4+BK689&lt;=$B$2*'SFV+BESS'!$I$9,BD690&lt;'SFV+BESS'!$I$7), BD690*$B$4, IF(AND(BD690&gt;0,BD690*$B$4+BK689&gt;$B$2*'SFV+BESS'!$I$9,BD690*$B$4&lt;'SFV+BESS'!$I$7),$B$2*'SFV+BESS'!$I$9-BK689,IF(AND(BD690&gt;0,BD690*$B$4+BK689&gt;$B$2*'SFV+BESS'!$I$9,BD690*$B$4&gt;'SFV+BESS'!$I$7,BK689&lt;$B$2*'SFV+BESS'!$I$9),$B$2*'SFV+BESS'!$I$9-BK689,IF(AND(BD690&gt;0,BD690*$B$4+BK689&lt;=$B$2*'SFV+BESS'!$I$9,BD690&gt;'SFV+BESS'!$I$7),'SFV+BESS'!$I$7,0))))</f>
        <v>0</v>
      </c>
      <c r="BF690" s="27">
        <f>IF(AND(BD690&lt;0,BK689+BD690/$B$5&gt;$H$2,-BD690/'Carga-Descarga Año'!$B$5&lt;'SFV+BESS'!$I$7),BD690/$B$5,IF(AND(BD690&lt;0,BK689+BD690/$B$5&gt;$H$2,-BD690/'Carga-Descarga Año'!$B$5&gt;'SFV+BESS'!$I$7),-'SFV+BESS'!$I$7,IF(AND(BD690&lt;0,BK689+BD690/$B$5&lt;$H$2),-MIN('SFV+BESS'!$I$7,BK689-$H$2),0)))</f>
        <v>0</v>
      </c>
      <c r="BG690" s="33"/>
      <c r="BH690" s="33">
        <f t="shared" si="805"/>
        <v>0</v>
      </c>
      <c r="BI690" s="27">
        <f t="shared" si="769"/>
        <v>0</v>
      </c>
      <c r="BJ690" s="27">
        <f t="shared" si="806"/>
        <v>0</v>
      </c>
      <c r="BK690" s="28">
        <f>IF((BK689+BE690+BF690)&gt;=$B$2*'SFV+BESS'!$I$9, $B$2*'SFV+BESS'!$I$9, (BK689+BE690+BF690))</f>
        <v>173.61249999999998</v>
      </c>
      <c r="BL690" s="110">
        <f t="shared" si="770"/>
        <v>71.326727478512353</v>
      </c>
      <c r="BQ690" s="251"/>
      <c r="BR690" s="48">
        <v>28.375</v>
      </c>
      <c r="BS690" s="33">
        <f t="shared" si="824"/>
        <v>45.284012249626699</v>
      </c>
      <c r="BT690" s="33">
        <f>Gen_Cons_Horario!B3596</f>
        <v>0</v>
      </c>
      <c r="BU690" s="35">
        <f t="shared" si="799"/>
        <v>45.284012249626699</v>
      </c>
      <c r="BV690" s="116">
        <f>IF(AND(BU690&gt;0,BU690*$B$4+CB689&lt;=$B$2*'SFV+BESS'!$I$9,BU690&lt;'SFV+BESS'!$I$7), BU690*$B$4, IF(AND(BU690&gt;0,BU690*$B$4+CB689&gt;$B$2*'SFV+BESS'!$I$9,BU690*$B$4&lt;'SFV+BESS'!$I$7),$B$2*'SFV+BESS'!$I$9-CB689,IF(AND(BU690&gt;0,BU690*$B$4+CB689&gt;$B$2*'SFV+BESS'!$I$9,BU690*$B$4&gt;'SFV+BESS'!$I$7,CB689&lt;$B$2*'SFV+BESS'!$I$9),$B$2*'SFV+BESS'!$I$9-CB689,IF(AND(BU690&gt;0,BU690*$B$4+CB689&lt;=$B$2*'SFV+BESS'!$I$9,BU690&gt;'SFV+BESS'!$I$7),'SFV+BESS'!$I$7,0))))</f>
        <v>0</v>
      </c>
      <c r="BW690" s="27">
        <f>IF(AND(BU690&lt;0,CB689+BU690/$B$5&gt;$H$2,-BU690/'Carga-Descarga Año'!$B$5&lt;'SFV+BESS'!$I$7),BU690/$B$5,IF(AND(BU690&lt;0,CB689+BU690/$B$5&gt;$H$2,-BU690/'Carga-Descarga Año'!$B$5&gt;'SFV+BESS'!$I$7),-'SFV+BESS'!$I$7,IF(AND(BU690&lt;0,CB689+BU690/$B$5&lt;$H$2),-MIN('SFV+BESS'!$I$7,CB689-$H$2),0)))</f>
        <v>0</v>
      </c>
      <c r="BX690" s="33"/>
      <c r="BY690" s="33">
        <f t="shared" si="807"/>
        <v>0</v>
      </c>
      <c r="BZ690" s="27">
        <f t="shared" si="771"/>
        <v>0</v>
      </c>
      <c r="CA690" s="27">
        <f t="shared" si="772"/>
        <v>0</v>
      </c>
      <c r="CB690" s="28">
        <f>IF((CB689+BV690+BW690)&gt;=$B$2*'SFV+BESS'!$I$9, $B$2*'SFV+BESS'!$I$9, (CB689+BV690+BW690))</f>
        <v>173.61249999999998</v>
      </c>
      <c r="CC690" s="110">
        <f t="shared" si="773"/>
        <v>45.284012249626699</v>
      </c>
      <c r="CH690" s="251"/>
      <c r="CI690" s="48">
        <v>28.375</v>
      </c>
      <c r="CJ690" s="33">
        <f t="shared" si="825"/>
        <v>28.883763720356487</v>
      </c>
      <c r="CK690" s="33">
        <f>Gen_Cons_Horario!B4340</f>
        <v>0</v>
      </c>
      <c r="CL690" s="35">
        <f t="shared" si="800"/>
        <v>28.883763720356487</v>
      </c>
      <c r="CM690" s="116">
        <f>IF(AND(CL690&gt;0,CL690*$B$4+CS689&lt;=$B$2*'SFV+BESS'!$I$9,CL690&lt;'SFV+BESS'!$I$7), CL690*$B$4, IF(AND(CL690&gt;0,CL690*$B$4+CS689&gt;$B$2*'SFV+BESS'!$I$9,CL690*$B$4&lt;'SFV+BESS'!$I$7),$B$2*'SFV+BESS'!$I$9-CS689,IF(AND(CL690&gt;0,CL690*$B$4+CS689&gt;$B$2*'SFV+BESS'!$I$9,CL690*$B$4&gt;'SFV+BESS'!$I$7,CS689&lt;$B$2*'SFV+BESS'!$I$9),$B$2*'SFV+BESS'!$I$9-CS689,IF(AND(CL690&gt;0,CL690*$B$4+CS689&lt;=$B$2*'SFV+BESS'!$I$9,CL690&gt;'SFV+BESS'!$I$7),'SFV+BESS'!$I$7,0))))</f>
        <v>0</v>
      </c>
      <c r="CN690" s="27">
        <f>IF(AND(CL690&lt;0,CS689+CL690/$B$5&gt;$H$2,-CL690/'Carga-Descarga Año'!$B$5&lt;'SFV+BESS'!$I$7),CL690/$B$5,IF(AND(CL690&lt;0,CS689+CL690/$B$5&gt;$H$2,-CL690/'Carga-Descarga Año'!$B$5&gt;'SFV+BESS'!$I$7),-'SFV+BESS'!$I$7,IF(AND(CL690&lt;0,CS689+CL690/$B$5&lt;$H$2),-MIN('SFV+BESS'!$I$7,CS689-$H$2),0)))</f>
        <v>0</v>
      </c>
      <c r="CO690" s="33"/>
      <c r="CP690" s="33">
        <f t="shared" si="808"/>
        <v>0</v>
      </c>
      <c r="CQ690" s="27">
        <f t="shared" si="774"/>
        <v>0</v>
      </c>
      <c r="CR690" s="27">
        <f t="shared" si="809"/>
        <v>0</v>
      </c>
      <c r="CS690" s="28">
        <f>IF((CS689+CM690+CN690)&gt;=$B$2*'SFV+BESS'!$I$9, $B$2*'SFV+BESS'!$I$9, (CS689+CM690+CN690))</f>
        <v>173.61249999999998</v>
      </c>
      <c r="CT690" s="110">
        <f t="shared" si="775"/>
        <v>28.883763720356487</v>
      </c>
      <c r="CY690" s="251"/>
      <c r="CZ690" s="48">
        <v>28.375</v>
      </c>
      <c r="DA690" s="33">
        <f t="shared" si="826"/>
        <v>35.322613829837657</v>
      </c>
      <c r="DB690" s="33">
        <f>Gen_Cons_Horario!B5060</f>
        <v>0</v>
      </c>
      <c r="DC690" s="35">
        <f t="shared" si="791"/>
        <v>35.322613829837657</v>
      </c>
      <c r="DD690" s="116">
        <f>IF(AND(DC690&gt;0,DC690*$B$4+DJ689&lt;=$B$2*'SFV+BESS'!$I$9,DC690&lt;'SFV+BESS'!$I$7), DC690*$B$4, IF(AND(DC690&gt;0,DC690*$B$4+DJ689&gt;$B$2*'SFV+BESS'!$I$9,DC690*$B$4&lt;'SFV+BESS'!$I$7),$B$2*'SFV+BESS'!$I$9-DJ689,IF(AND(DC690&gt;0,DC690*$B$4+DJ689&gt;$B$2*'SFV+BESS'!$I$9,DC690*$B$4&gt;'SFV+BESS'!$I$7,DJ689&lt;$B$2*'SFV+BESS'!$I$9),$B$2*'SFV+BESS'!$I$9-DJ689,IF(AND(DC690&gt;0,DC690*$B$4+DJ689&lt;=$B$2*'SFV+BESS'!$I$9,DC690&gt;'SFV+BESS'!$I$7),'SFV+BESS'!$I$7,0))))</f>
        <v>0</v>
      </c>
      <c r="DE690" s="27">
        <f>IF(AND(DC690&lt;0,DJ689+DC690/$B$5&gt;$H$2,-DC690/'Carga-Descarga Año'!$B$5&lt;'SFV+BESS'!$I$7),DC690/$B$5,IF(AND(DC690&lt;0,DJ689+DC690/$B$5&gt;$H$2,-DC690/'Carga-Descarga Año'!$B$5&gt;'SFV+BESS'!$I$7),-'SFV+BESS'!$I$7,IF(AND(DC690&lt;0,DJ689+DC690/$B$5&lt;$H$2),-MIN('SFV+BESS'!$I$7,DJ689-$H$2),0)))</f>
        <v>0</v>
      </c>
      <c r="DF690" s="33"/>
      <c r="DG690" s="33">
        <f t="shared" si="810"/>
        <v>0</v>
      </c>
      <c r="DH690" s="27">
        <f t="shared" si="776"/>
        <v>0</v>
      </c>
      <c r="DI690" s="27">
        <f t="shared" si="777"/>
        <v>0</v>
      </c>
      <c r="DJ690" s="28">
        <f>IF((DJ689+DD690+DE690)&gt;=$B$2*'SFV+BESS'!$I$9, $B$2*'SFV+BESS'!$I$9, (DJ689+DD690+DE690))</f>
        <v>173.61249999999998</v>
      </c>
      <c r="DK690" s="110">
        <f t="shared" si="778"/>
        <v>35.322613829837657</v>
      </c>
      <c r="DP690" s="251"/>
      <c r="DQ690" s="48">
        <v>28.375</v>
      </c>
      <c r="DR690" s="33">
        <f t="shared" si="827"/>
        <v>51.868223435829627</v>
      </c>
      <c r="DS690" s="33">
        <f>Gen_Cons_Horario!B5804</f>
        <v>0</v>
      </c>
      <c r="DT690" s="35">
        <f t="shared" si="792"/>
        <v>51.868223435829627</v>
      </c>
      <c r="DU690" s="116">
        <f>IF(AND(DT690&gt;0,DT690*$B$4+EA689&lt;=$B$2*'SFV+BESS'!$I$9,DT690&lt;'SFV+BESS'!$I$7), DT690*$B$4, IF(AND(DT690&gt;0,DT690*$B$4+EA689&gt;$B$2*'SFV+BESS'!$I$9,DT690*$B$4&lt;'SFV+BESS'!$I$7),$B$2*'SFV+BESS'!$I$9-EA689,IF(AND(DT690&gt;0,DT690*$B$4+EA689&gt;$B$2*'SFV+BESS'!$I$9,DT690*$B$4&gt;'SFV+BESS'!$I$7,EA689&lt;$B$2*'SFV+BESS'!$I$9),$B$2*'SFV+BESS'!$I$9-EA689,IF(AND(DT690&gt;0,DT690*$B$4+EA689&lt;=$B$2*'SFV+BESS'!$I$9,DT690&gt;'SFV+BESS'!$I$7),'SFV+BESS'!$I$7,0))))</f>
        <v>0</v>
      </c>
      <c r="DV690" s="27">
        <f>IF(AND(DT690&lt;0,EA689+DT690/$B$5&gt;$H$2,-DT690/'Carga-Descarga Año'!$B$5&lt;'SFV+BESS'!$I$7),DT690/$B$5,IF(AND(DT690&lt;0,EA689+DT690/$B$5&gt;$H$2,-DT690/'Carga-Descarga Año'!$B$5&gt;'SFV+BESS'!$I$7),-'SFV+BESS'!$I$7,IF(AND(DT690&lt;0,EA689+DT690/$B$5&lt;$H$2),-MIN('SFV+BESS'!$I$7,EA689-$H$2),0)))</f>
        <v>0</v>
      </c>
      <c r="DW690" s="33"/>
      <c r="DX690" s="33">
        <f t="shared" si="811"/>
        <v>0</v>
      </c>
      <c r="DY690" s="27">
        <f t="shared" si="779"/>
        <v>0</v>
      </c>
      <c r="DZ690" s="27">
        <f t="shared" si="812"/>
        <v>0</v>
      </c>
      <c r="EA690" s="28">
        <f>IF((EA689+DU690+DV690)&gt;=$B$2*'SFV+BESS'!$I$9, $B$2*'SFV+BESS'!$I$9, (EA689+DU690+DV690))</f>
        <v>173.61249999999998</v>
      </c>
      <c r="EB690" s="110">
        <f t="shared" si="780"/>
        <v>51.868223435829627</v>
      </c>
      <c r="EG690" s="251"/>
      <c r="EH690" s="48">
        <v>28.375</v>
      </c>
      <c r="EI690" s="33">
        <f t="shared" si="828"/>
        <v>72.15510433493921</v>
      </c>
      <c r="EJ690" s="33">
        <f>Gen_Cons_Horario!B6548</f>
        <v>0</v>
      </c>
      <c r="EK690" s="35">
        <f t="shared" si="793"/>
        <v>72.15510433493921</v>
      </c>
      <c r="EL690" s="116">
        <f>IF(AND(EK690&gt;0,EK690*$B$4+ER689&lt;=$B$2*'SFV+BESS'!$I$9,EK690&lt;'SFV+BESS'!$I$7), EK690*$B$4, IF(AND(EK690&gt;0,EK690*$B$4+ER689&gt;$B$2*'SFV+BESS'!$I$9,EK690*$B$4&lt;'SFV+BESS'!$I$7),$B$2*'SFV+BESS'!$I$9-ER689,IF(AND(EK690&gt;0,EK690*$B$4+ER689&gt;$B$2*'SFV+BESS'!$I$9,EK690*$B$4&gt;'SFV+BESS'!$I$7,ER689&lt;$B$2*'SFV+BESS'!$I$9),$B$2*'SFV+BESS'!$I$9-ER689,IF(AND(EK690&gt;0,EK690*$B$4+ER689&lt;=$B$2*'SFV+BESS'!$I$9,EK690&gt;'SFV+BESS'!$I$7),'SFV+BESS'!$I$7,0))))</f>
        <v>0</v>
      </c>
      <c r="EM690" s="27">
        <f>IF(AND(EK690&lt;0,ER689+EK690/$B$5&gt;$H$2,-EK690/'Carga-Descarga Año'!$B$5&lt;'SFV+BESS'!$I$7),EK690/$B$5,IF(AND(EK690&lt;0,ER689+EK690/$B$5&gt;$H$2,-EK690/'Carga-Descarga Año'!$B$5&gt;'SFV+BESS'!$I$7),-'SFV+BESS'!$I$7,IF(AND(EK690&lt;0,ER689+EK690/$B$5&lt;$H$2),-MIN('SFV+BESS'!$I$7,ER689-$H$2),0)))</f>
        <v>0</v>
      </c>
      <c r="EN690" s="33"/>
      <c r="EO690" s="33">
        <f t="shared" si="813"/>
        <v>0</v>
      </c>
      <c r="EP690" s="27">
        <f t="shared" si="781"/>
        <v>0</v>
      </c>
      <c r="EQ690" s="27">
        <f t="shared" si="814"/>
        <v>0</v>
      </c>
      <c r="ER690" s="28">
        <f>IF((ER689+EL690+EM690)&gt;=$B$2*'SFV+BESS'!$I$9, $B$2*'SFV+BESS'!$I$9, (ER689+EL690+EM690))</f>
        <v>173.61249999999998</v>
      </c>
      <c r="ES690" s="110">
        <f t="shared" si="782"/>
        <v>72.15510433493921</v>
      </c>
      <c r="EX690" s="251"/>
      <c r="EY690" s="48">
        <v>28.375</v>
      </c>
      <c r="EZ690" s="33">
        <f t="shared" si="829"/>
        <v>83.787881880507953</v>
      </c>
      <c r="FA690" s="33">
        <f>Gen_Cons_Horario!B7268</f>
        <v>63.384500000000003</v>
      </c>
      <c r="FB690" s="35">
        <f t="shared" si="794"/>
        <v>20.403381880507951</v>
      </c>
      <c r="FC690" s="116">
        <f>IF(AND(FB690&gt;0,FB690*$B$4+FI689&lt;=$B$2*'SFV+BESS'!$I$9,FB690&lt;'SFV+BESS'!$I$7), FB690*$B$4, IF(AND(FB690&gt;0,FB690*$B$4+FI689&gt;$B$2*'SFV+BESS'!$I$9,FB690*$B$4&lt;'SFV+BESS'!$I$7),$B$2*'SFV+BESS'!$I$9-FI689,IF(AND(FB690&gt;0,FB690*$B$4+FI689&gt;$B$2*'SFV+BESS'!$I$9,FB690*$B$4&gt;'SFV+BESS'!$I$7,FI689&lt;$B$2*'SFV+BESS'!$I$9),$B$2*'SFV+BESS'!$I$9-FI689,IF(AND(FB690&gt;0,FB690*$B$4+FI689&lt;=$B$2*'SFV+BESS'!$I$9,FB690&gt;'SFV+BESS'!$I$7),'SFV+BESS'!$I$7,0))))</f>
        <v>0</v>
      </c>
      <c r="FD690" s="27">
        <f>IF(AND(FB690&lt;0,FI689+FB690/$B$5&gt;$H$2,-FB690/'Carga-Descarga Año'!$B$5&lt;'SFV+BESS'!$I$7),FB690/$B$5,IF(AND(FB690&lt;0,FI689+FB690/$B$5&gt;$H$2,-FB690/'Carga-Descarga Año'!$B$5&gt;'SFV+BESS'!$I$7),-'SFV+BESS'!$I$7,IF(AND(FB690&lt;0,FI689+FB690/$B$5&lt;$H$2),-MIN('SFV+BESS'!$I$7,FI689-$H$2),0)))</f>
        <v>0</v>
      </c>
      <c r="FE690" s="33"/>
      <c r="FF690" s="33">
        <f t="shared" si="815"/>
        <v>63.384500000000003</v>
      </c>
      <c r="FG690" s="27">
        <f t="shared" si="783"/>
        <v>0</v>
      </c>
      <c r="FH690" s="27">
        <f t="shared" si="816"/>
        <v>0</v>
      </c>
      <c r="FI690" s="28">
        <f>IF((FI689+FC690+FD690)&gt;=$B$2*'SFV+BESS'!$I$9, $B$2*'SFV+BESS'!$I$9, (FI689+FC690+FD690))</f>
        <v>173.61249999999998</v>
      </c>
      <c r="FJ690" s="110">
        <f t="shared" si="784"/>
        <v>20.403381880507951</v>
      </c>
      <c r="FO690" s="251"/>
      <c r="FP690" s="48">
        <v>28.375</v>
      </c>
      <c r="FQ690" s="33">
        <f t="shared" si="830"/>
        <v>88.522249840285639</v>
      </c>
      <c r="FR690" s="33">
        <f>Gen_Cons_Horario!B8012</f>
        <v>100.6695</v>
      </c>
      <c r="FS690" s="35">
        <f t="shared" si="795"/>
        <v>-12.147250159714361</v>
      </c>
      <c r="FT690" s="116">
        <f>IF(AND(FS690&gt;0,FS690*$B$4+FZ689&lt;=$B$2*'SFV+BESS'!$I$9,FS690&lt;'SFV+BESS'!$I$7), FS690*$B$4, IF(AND(FS690&gt;0,FS690*$B$4+FZ689&gt;$B$2*'SFV+BESS'!$I$9,FS690*$B$4&lt;'SFV+BESS'!$I$7),$B$2*'SFV+BESS'!$I$9-FZ689,IF(AND(FS690&gt;0,FS690*$B$4+FZ689&gt;$B$2*'SFV+BESS'!$I$9,FS690*$B$4&gt;'SFV+BESS'!$I$7,FZ689&lt;$B$2*'SFV+BESS'!$I$9),$B$2*'SFV+BESS'!$I$9-FZ689,IF(AND(FS690&gt;0,FS690*$B$4+FZ689&lt;=$B$2*'SFV+BESS'!$I$9,FS690&gt;'SFV+BESS'!$I$7),'SFV+BESS'!$I$7,0))))</f>
        <v>0</v>
      </c>
      <c r="FU690" s="27">
        <f>IF(AND(FS690&lt;0,FZ689+FS690/$B$5&gt;$H$2,-FS690/'Carga-Descarga Año'!$B$5&lt;'SFV+BESS'!$I$7),FS690/$B$5,IF(AND(FS690&lt;0,FZ689+FS690/$B$5&gt;$H$2,-FS690/'Carga-Descarga Año'!$B$5&gt;'SFV+BESS'!$I$7),-'SFV+BESS'!$I$7,IF(AND(FS690&lt;0,FZ689+FS690/$B$5&lt;$H$2),-MIN('SFV+BESS'!$I$7,FZ689-$H$2),0)))</f>
        <v>-12.7865791154888</v>
      </c>
      <c r="FV690" s="33"/>
      <c r="FW690" s="33">
        <f t="shared" si="817"/>
        <v>88.522249840285639</v>
      </c>
      <c r="FX690" s="27">
        <f t="shared" si="785"/>
        <v>12.147250159714361</v>
      </c>
      <c r="FY690" s="27">
        <f t="shared" si="818"/>
        <v>0</v>
      </c>
      <c r="FZ690" s="28">
        <f>IF((FZ689+FT690+FU690)&gt;=$B$2*'SFV+BESS'!$I$9, $B$2*'SFV+BESS'!$I$9, (FZ689+FT690+FU690))</f>
        <v>132.45202610442098</v>
      </c>
      <c r="GA690" s="110">
        <f t="shared" si="786"/>
        <v>0</v>
      </c>
      <c r="GF690" s="251"/>
      <c r="GG690" s="48">
        <v>28.375</v>
      </c>
      <c r="GH690" s="33">
        <f t="shared" si="831"/>
        <v>85.975736621117875</v>
      </c>
      <c r="GI690" s="33">
        <f>Gen_Cons_Horario!B8732</f>
        <v>22.371000000000002</v>
      </c>
      <c r="GJ690" s="35">
        <f t="shared" si="801"/>
        <v>63.604736621117873</v>
      </c>
      <c r="GK690" s="116">
        <f>IF(AND(GJ690&gt;0,GJ690*$B$4+GQ689&lt;=$B$2*'SFV+BESS'!$I$9,GJ690&lt;'SFV+BESS'!$I$7), GJ690*$B$4, IF(AND(GJ690&gt;0,GJ690*$B$4+GQ689&gt;$B$2*'SFV+BESS'!$I$9,GJ690*$B$4&lt;'SFV+BESS'!$I$7),$B$2*'SFV+BESS'!$I$9-GQ689,IF(AND(GJ690&gt;0,GJ690*$B$4+GQ689&gt;$B$2*'SFV+BESS'!$I$9,GJ690*$B$4&gt;'SFV+BESS'!$I$7,GQ689&lt;$B$2*'SFV+BESS'!$I$9),$B$2*'SFV+BESS'!$I$9-GQ689,IF(AND(GJ690&gt;0,GJ690*$B$4+GQ689&lt;=$B$2*'SFV+BESS'!$I$9,GJ690&gt;'SFV+BESS'!$I$7),'SFV+BESS'!$I$7,0))))</f>
        <v>0</v>
      </c>
      <c r="GL690" s="27">
        <f>IF(AND(GJ690&lt;0,GQ689+GJ690/$B$5&gt;$H$2,-GJ690/'Carga-Descarga Año'!$B$5&lt;'SFV+BESS'!$I$7),GJ690/$B$5,IF(AND(GJ690&lt;0,GQ689+GJ690/$B$5&gt;$H$2,-GJ690/'Carga-Descarga Año'!$B$5&gt;'SFV+BESS'!$I$7),-'SFV+BESS'!$I$7,IF(AND(GJ690&lt;0,GQ689+GJ690/$B$5&lt;$H$2),-MIN('SFV+BESS'!$I$7,GQ689-$H$2),0)))</f>
        <v>0</v>
      </c>
      <c r="GM690" s="33"/>
      <c r="GN690" s="33">
        <f t="shared" si="819"/>
        <v>22.371000000000002</v>
      </c>
      <c r="GO690" s="27">
        <f t="shared" si="787"/>
        <v>0</v>
      </c>
      <c r="GP690" s="27">
        <f t="shared" si="820"/>
        <v>0</v>
      </c>
      <c r="GQ690" s="28">
        <f>IF((GQ689+GK690+GL690)&gt;=$B$2*'SFV+BESS'!$I$9, $B$2*'SFV+BESS'!$I$9, (GQ689+GK690+GL690))</f>
        <v>173.61249999999998</v>
      </c>
      <c r="GR690" s="110">
        <f t="shared" si="788"/>
        <v>63.604736621117873</v>
      </c>
    </row>
    <row r="691" spans="1:200">
      <c r="A691" s="249"/>
      <c r="B691" s="48">
        <v>28.4166666666667</v>
      </c>
      <c r="C691" s="38">
        <f t="shared" si="802"/>
        <v>102.56597254203621</v>
      </c>
      <c r="D691" s="2">
        <f>Gen_Cons_Horario!B717</f>
        <v>119.312</v>
      </c>
      <c r="E691" s="140">
        <f t="shared" si="760"/>
        <v>-16.746027457963791</v>
      </c>
      <c r="F691" s="116">
        <f>IF(AND(E691&gt;0,E691*$B$4+L690&lt;=$B$2*'SFV+BESS'!$I$9,E691&lt;'SFV+BESS'!$I$7), E691*$B$4, IF(AND(E691&gt;0,E691*$B$4+L690&gt;$B$2*'SFV+BESS'!$I$9,E691*$B$4&lt;'SFV+BESS'!$I$7),$B$2*'SFV+BESS'!$I$9-L690,IF(AND(E691&gt;0,E691*$B$4+L690&gt;$B$2*'SFV+BESS'!$I$9,E691*$B$4&gt;'SFV+BESS'!$I$7,L690&lt;$B$2*'SFV+BESS'!$I$9),$B$2*'SFV+BESS'!$I$9-L690,IF(AND(E691&gt;0,E691*$B$4+L690&lt;=$B$2*'SFV+BESS'!$I$9,E691&gt;'SFV+BESS'!$I$7),'SFV+BESS'!$I$7,0))))</f>
        <v>0</v>
      </c>
      <c r="G691" s="27">
        <f>IF(AND(E691&lt;0,L690+E691/$B$5&gt;$H$2,-E691/'Carga-Descarga Año'!$B$5&lt;'SFV+BESS'!$I$7),E691/$B$5,IF(AND(E691&lt;0,L690+E691/$B$5&gt;$H$2,-E691/'Carga-Descarga Año'!$B$5&gt;'SFV+BESS'!$I$7),-'SFV+BESS'!$I$7,IF(AND(E691&lt;0,L690+E691/$B$5&lt;$H$2),-MIN('SFV+BESS'!$I$7,L690-$H$2),0)))</f>
        <v>-17.627397324172414</v>
      </c>
      <c r="I691" s="38">
        <f t="shared" si="761"/>
        <v>102.56597254203621</v>
      </c>
      <c r="J691" s="27">
        <f t="shared" si="763"/>
        <v>16.746027457963791</v>
      </c>
      <c r="K691" s="27">
        <f t="shared" si="762"/>
        <v>0</v>
      </c>
      <c r="L691" s="28">
        <f>IF((L690+F691+G691)&gt;=$B$2*'SFV+BESS'!$I$9, $B$2*'SFV+BESS'!$I$9, (L690+F691+G691))</f>
        <v>70.986811012943548</v>
      </c>
      <c r="M691" s="110">
        <f t="shared" si="764"/>
        <v>0</v>
      </c>
      <c r="AI691" s="251"/>
      <c r="AJ691" s="48">
        <v>28.4166666666667</v>
      </c>
      <c r="AK691" s="52">
        <f t="shared" si="822"/>
        <v>98.343173988490506</v>
      </c>
      <c r="AL691" s="33">
        <f>Gen_Cons_Horario!B2133</f>
        <v>0</v>
      </c>
      <c r="AM691" s="35">
        <f t="shared" si="797"/>
        <v>98.343173988490506</v>
      </c>
      <c r="AN691" s="116">
        <f>IF(AND(AM691&gt;0,AM691*$B$4+AT690&lt;=$B$2*'SFV+BESS'!$I$9,AM691&lt;'SFV+BESS'!$I$7), AM691*$B$4, IF(AND(AM691&gt;0,AM691*$B$4+AT690&gt;$B$2*'SFV+BESS'!$I$9,AM691*$B$4&lt;'SFV+BESS'!$I$7),$B$2*'SFV+BESS'!$I$9-AT690,IF(AND(AM691&gt;0,AM691*$B$4+AT690&gt;$B$2*'SFV+BESS'!$I$9,AM691*$B$4&gt;'SFV+BESS'!$I$7,AT690&lt;$B$2*'SFV+BESS'!$I$9),$B$2*'SFV+BESS'!$I$9-AT690,IF(AND(AM691&gt;0,AM691*$B$4+AT690&lt;=$B$2*'SFV+BESS'!$I$9,AM691&gt;'SFV+BESS'!$I$7),'SFV+BESS'!$I$7,0))))</f>
        <v>0</v>
      </c>
      <c r="AO691" s="27">
        <f>IF(AND(AM691&lt;0,AT690+AM691/$B$5&gt;$H$2,-AM691/'Carga-Descarga Año'!$B$5&lt;'SFV+BESS'!$I$7),AM691/$B$5,IF(AND(AM691&lt;0,AT690+AM691/$B$5&gt;$H$2,-AM691/'Carga-Descarga Año'!$B$5&gt;'SFV+BESS'!$I$7),-'SFV+BESS'!$I$7,IF(AND(AM691&lt;0,AT690+AM691/$B$5&lt;$H$2),-MIN('SFV+BESS'!$I$7,AT690-$H$2),0)))</f>
        <v>0</v>
      </c>
      <c r="AP691" s="33"/>
      <c r="AQ691" s="33">
        <f t="shared" si="803"/>
        <v>0</v>
      </c>
      <c r="AR691" s="27">
        <f t="shared" si="767"/>
        <v>0</v>
      </c>
      <c r="AS691" s="27">
        <f t="shared" si="804"/>
        <v>0</v>
      </c>
      <c r="AT691" s="28">
        <f>IF((AT690+AN691+AO691)&gt;=$B$2*'SFV+BESS'!$I$9, $B$2*'SFV+BESS'!$I$9, (AT690+AN691+AO691))</f>
        <v>173.61249999999998</v>
      </c>
      <c r="AU691" s="110">
        <f t="shared" si="768"/>
        <v>98.343173988490506</v>
      </c>
      <c r="AZ691" s="251"/>
      <c r="BA691" s="48">
        <v>28.4166666666667</v>
      </c>
      <c r="BB691" s="33">
        <f t="shared" si="823"/>
        <v>89.500386808653857</v>
      </c>
      <c r="BC691" s="33">
        <f>Gen_Cons_Horario!B2877</f>
        <v>0</v>
      </c>
      <c r="BD691" s="35">
        <f t="shared" si="798"/>
        <v>89.500386808653857</v>
      </c>
      <c r="BE691" s="116">
        <f>IF(AND(BD691&gt;0,BD691*$B$4+BK690&lt;=$B$2*'SFV+BESS'!$I$9,BD691&lt;'SFV+BESS'!$I$7), BD691*$B$4, IF(AND(BD691&gt;0,BD691*$B$4+BK690&gt;$B$2*'SFV+BESS'!$I$9,BD691*$B$4&lt;'SFV+BESS'!$I$7),$B$2*'SFV+BESS'!$I$9-BK690,IF(AND(BD691&gt;0,BD691*$B$4+BK690&gt;$B$2*'SFV+BESS'!$I$9,BD691*$B$4&gt;'SFV+BESS'!$I$7,BK690&lt;$B$2*'SFV+BESS'!$I$9),$B$2*'SFV+BESS'!$I$9-BK690,IF(AND(BD691&gt;0,BD691*$B$4+BK690&lt;=$B$2*'SFV+BESS'!$I$9,BD691&gt;'SFV+BESS'!$I$7),'SFV+BESS'!$I$7,0))))</f>
        <v>0</v>
      </c>
      <c r="BF691" s="27">
        <f>IF(AND(BD691&lt;0,BK690+BD691/$B$5&gt;$H$2,-BD691/'Carga-Descarga Año'!$B$5&lt;'SFV+BESS'!$I$7),BD691/$B$5,IF(AND(BD691&lt;0,BK690+BD691/$B$5&gt;$H$2,-BD691/'Carga-Descarga Año'!$B$5&gt;'SFV+BESS'!$I$7),-'SFV+BESS'!$I$7,IF(AND(BD691&lt;0,BK690+BD691/$B$5&lt;$H$2),-MIN('SFV+BESS'!$I$7,BK690-$H$2),0)))</f>
        <v>0</v>
      </c>
      <c r="BG691" s="33"/>
      <c r="BH691" s="33">
        <f t="shared" si="805"/>
        <v>0</v>
      </c>
      <c r="BI691" s="27">
        <f t="shared" si="769"/>
        <v>0</v>
      </c>
      <c r="BJ691" s="27">
        <f t="shared" si="806"/>
        <v>0</v>
      </c>
      <c r="BK691" s="28">
        <f>IF((BK690+BE691+BF691)&gt;=$B$2*'SFV+BESS'!$I$9, $B$2*'SFV+BESS'!$I$9, (BK690+BE691+BF691))</f>
        <v>173.61249999999998</v>
      </c>
      <c r="BL691" s="110">
        <f t="shared" si="770"/>
        <v>89.500386808653857</v>
      </c>
      <c r="BQ691" s="251"/>
      <c r="BR691" s="48">
        <v>28.4166666666667</v>
      </c>
      <c r="BS691" s="33">
        <f t="shared" si="824"/>
        <v>68.489252357644361</v>
      </c>
      <c r="BT691" s="33">
        <f>Gen_Cons_Horario!B3597</f>
        <v>0</v>
      </c>
      <c r="BU691" s="35">
        <f t="shared" si="799"/>
        <v>68.489252357644361</v>
      </c>
      <c r="BV691" s="116">
        <f>IF(AND(BU691&gt;0,BU691*$B$4+CB690&lt;=$B$2*'SFV+BESS'!$I$9,BU691&lt;'SFV+BESS'!$I$7), BU691*$B$4, IF(AND(BU691&gt;0,BU691*$B$4+CB690&gt;$B$2*'SFV+BESS'!$I$9,BU691*$B$4&lt;'SFV+BESS'!$I$7),$B$2*'SFV+BESS'!$I$9-CB690,IF(AND(BU691&gt;0,BU691*$B$4+CB690&gt;$B$2*'SFV+BESS'!$I$9,BU691*$B$4&gt;'SFV+BESS'!$I$7,CB690&lt;$B$2*'SFV+BESS'!$I$9),$B$2*'SFV+BESS'!$I$9-CB690,IF(AND(BU691&gt;0,BU691*$B$4+CB690&lt;=$B$2*'SFV+BESS'!$I$9,BU691&gt;'SFV+BESS'!$I$7),'SFV+BESS'!$I$7,0))))</f>
        <v>0</v>
      </c>
      <c r="BW691" s="27">
        <f>IF(AND(BU691&lt;0,CB690+BU691/$B$5&gt;$H$2,-BU691/'Carga-Descarga Año'!$B$5&lt;'SFV+BESS'!$I$7),BU691/$B$5,IF(AND(BU691&lt;0,CB690+BU691/$B$5&gt;$H$2,-BU691/'Carga-Descarga Año'!$B$5&gt;'SFV+BESS'!$I$7),-'SFV+BESS'!$I$7,IF(AND(BU691&lt;0,CB690+BU691/$B$5&lt;$H$2),-MIN('SFV+BESS'!$I$7,CB690-$H$2),0)))</f>
        <v>0</v>
      </c>
      <c r="BX691" s="33"/>
      <c r="BY691" s="33">
        <f t="shared" si="807"/>
        <v>0</v>
      </c>
      <c r="BZ691" s="27">
        <f t="shared" si="771"/>
        <v>0</v>
      </c>
      <c r="CA691" s="27">
        <f t="shared" si="772"/>
        <v>0</v>
      </c>
      <c r="CB691" s="28">
        <f>IF((CB690+BV691+BW691)&gt;=$B$2*'SFV+BESS'!$I$9, $B$2*'SFV+BESS'!$I$9, (CB690+BV691+BW691))</f>
        <v>173.61249999999998</v>
      </c>
      <c r="CC691" s="110">
        <f t="shared" si="773"/>
        <v>68.489252357644361</v>
      </c>
      <c r="CH691" s="251"/>
      <c r="CI691" s="48">
        <v>28.4166666666667</v>
      </c>
      <c r="CJ691" s="33">
        <f t="shared" si="825"/>
        <v>60.041839544678055</v>
      </c>
      <c r="CK691" s="33">
        <f>Gen_Cons_Horario!B4341</f>
        <v>0</v>
      </c>
      <c r="CL691" s="35">
        <f t="shared" si="800"/>
        <v>60.041839544678055</v>
      </c>
      <c r="CM691" s="116">
        <f>IF(AND(CL691&gt;0,CL691*$B$4+CS690&lt;=$B$2*'SFV+BESS'!$I$9,CL691&lt;'SFV+BESS'!$I$7), CL691*$B$4, IF(AND(CL691&gt;0,CL691*$B$4+CS690&gt;$B$2*'SFV+BESS'!$I$9,CL691*$B$4&lt;'SFV+BESS'!$I$7),$B$2*'SFV+BESS'!$I$9-CS690,IF(AND(CL691&gt;0,CL691*$B$4+CS690&gt;$B$2*'SFV+BESS'!$I$9,CL691*$B$4&gt;'SFV+BESS'!$I$7,CS690&lt;$B$2*'SFV+BESS'!$I$9),$B$2*'SFV+BESS'!$I$9-CS690,IF(AND(CL691&gt;0,CL691*$B$4+CS690&lt;=$B$2*'SFV+BESS'!$I$9,CL691&gt;'SFV+BESS'!$I$7),'SFV+BESS'!$I$7,0))))</f>
        <v>0</v>
      </c>
      <c r="CN691" s="27">
        <f>IF(AND(CL691&lt;0,CS690+CL691/$B$5&gt;$H$2,-CL691/'Carga-Descarga Año'!$B$5&lt;'SFV+BESS'!$I$7),CL691/$B$5,IF(AND(CL691&lt;0,CS690+CL691/$B$5&gt;$H$2,-CL691/'Carga-Descarga Año'!$B$5&gt;'SFV+BESS'!$I$7),-'SFV+BESS'!$I$7,IF(AND(CL691&lt;0,CS690+CL691/$B$5&lt;$H$2),-MIN('SFV+BESS'!$I$7,CS690-$H$2),0)))</f>
        <v>0</v>
      </c>
      <c r="CO691" s="33"/>
      <c r="CP691" s="33">
        <f t="shared" si="808"/>
        <v>0</v>
      </c>
      <c r="CQ691" s="27">
        <f t="shared" si="774"/>
        <v>0</v>
      </c>
      <c r="CR691" s="27">
        <f t="shared" si="809"/>
        <v>0</v>
      </c>
      <c r="CS691" s="28">
        <f>IF((CS690+CM691+CN691)&gt;=$B$2*'SFV+BESS'!$I$9, $B$2*'SFV+BESS'!$I$9, (CS690+CM691+CN691))</f>
        <v>173.61249999999998</v>
      </c>
      <c r="CT691" s="110">
        <f t="shared" si="775"/>
        <v>60.041839544678055</v>
      </c>
      <c r="CY691" s="251"/>
      <c r="CZ691" s="48">
        <v>28.4166666666667</v>
      </c>
      <c r="DA691" s="33">
        <f t="shared" si="826"/>
        <v>68.060646159931082</v>
      </c>
      <c r="DB691" s="33">
        <f>Gen_Cons_Horario!B5061</f>
        <v>0</v>
      </c>
      <c r="DC691" s="35">
        <f t="shared" si="791"/>
        <v>68.060646159931082</v>
      </c>
      <c r="DD691" s="116">
        <f>IF(AND(DC691&gt;0,DC691*$B$4+DJ690&lt;=$B$2*'SFV+BESS'!$I$9,DC691&lt;'SFV+BESS'!$I$7), DC691*$B$4, IF(AND(DC691&gt;0,DC691*$B$4+DJ690&gt;$B$2*'SFV+BESS'!$I$9,DC691*$B$4&lt;'SFV+BESS'!$I$7),$B$2*'SFV+BESS'!$I$9-DJ690,IF(AND(DC691&gt;0,DC691*$B$4+DJ690&gt;$B$2*'SFV+BESS'!$I$9,DC691*$B$4&gt;'SFV+BESS'!$I$7,DJ690&lt;$B$2*'SFV+BESS'!$I$9),$B$2*'SFV+BESS'!$I$9-DJ690,IF(AND(DC691&gt;0,DC691*$B$4+DJ690&lt;=$B$2*'SFV+BESS'!$I$9,DC691&gt;'SFV+BESS'!$I$7),'SFV+BESS'!$I$7,0))))</f>
        <v>0</v>
      </c>
      <c r="DE691" s="27">
        <f>IF(AND(DC691&lt;0,DJ690+DC691/$B$5&gt;$H$2,-DC691/'Carga-Descarga Año'!$B$5&lt;'SFV+BESS'!$I$7),DC691/$B$5,IF(AND(DC691&lt;0,DJ690+DC691/$B$5&gt;$H$2,-DC691/'Carga-Descarga Año'!$B$5&gt;'SFV+BESS'!$I$7),-'SFV+BESS'!$I$7,IF(AND(DC691&lt;0,DJ690+DC691/$B$5&lt;$H$2),-MIN('SFV+BESS'!$I$7,DJ690-$H$2),0)))</f>
        <v>0</v>
      </c>
      <c r="DF691" s="33"/>
      <c r="DG691" s="33">
        <f t="shared" si="810"/>
        <v>0</v>
      </c>
      <c r="DH691" s="27">
        <f t="shared" si="776"/>
        <v>0</v>
      </c>
      <c r="DI691" s="27">
        <f t="shared" si="777"/>
        <v>0</v>
      </c>
      <c r="DJ691" s="28">
        <f>IF((DJ690+DD691+DE691)&gt;=$B$2*'SFV+BESS'!$I$9, $B$2*'SFV+BESS'!$I$9, (DJ690+DD691+DE691))</f>
        <v>173.61249999999998</v>
      </c>
      <c r="DK691" s="110">
        <f t="shared" si="778"/>
        <v>68.060646159931082</v>
      </c>
      <c r="DP691" s="251"/>
      <c r="DQ691" s="48">
        <v>28.4166666666667</v>
      </c>
      <c r="DR691" s="33">
        <f t="shared" si="827"/>
        <v>72.573683597713242</v>
      </c>
      <c r="DS691" s="33">
        <f>Gen_Cons_Horario!B5805</f>
        <v>0</v>
      </c>
      <c r="DT691" s="35">
        <f t="shared" si="792"/>
        <v>72.573683597713242</v>
      </c>
      <c r="DU691" s="116">
        <f>IF(AND(DT691&gt;0,DT691*$B$4+EA690&lt;=$B$2*'SFV+BESS'!$I$9,DT691&lt;'SFV+BESS'!$I$7), DT691*$B$4, IF(AND(DT691&gt;0,DT691*$B$4+EA690&gt;$B$2*'SFV+BESS'!$I$9,DT691*$B$4&lt;'SFV+BESS'!$I$7),$B$2*'SFV+BESS'!$I$9-EA690,IF(AND(DT691&gt;0,DT691*$B$4+EA690&gt;$B$2*'SFV+BESS'!$I$9,DT691*$B$4&gt;'SFV+BESS'!$I$7,EA690&lt;$B$2*'SFV+BESS'!$I$9),$B$2*'SFV+BESS'!$I$9-EA690,IF(AND(DT691&gt;0,DT691*$B$4+EA690&lt;=$B$2*'SFV+BESS'!$I$9,DT691&gt;'SFV+BESS'!$I$7),'SFV+BESS'!$I$7,0))))</f>
        <v>0</v>
      </c>
      <c r="DV691" s="27">
        <f>IF(AND(DT691&lt;0,EA690+DT691/$B$5&gt;$H$2,-DT691/'Carga-Descarga Año'!$B$5&lt;'SFV+BESS'!$I$7),DT691/$B$5,IF(AND(DT691&lt;0,EA690+DT691/$B$5&gt;$H$2,-DT691/'Carga-Descarga Año'!$B$5&gt;'SFV+BESS'!$I$7),-'SFV+BESS'!$I$7,IF(AND(DT691&lt;0,EA690+DT691/$B$5&lt;$H$2),-MIN('SFV+BESS'!$I$7,EA690-$H$2),0)))</f>
        <v>0</v>
      </c>
      <c r="DW691" s="33"/>
      <c r="DX691" s="33">
        <f t="shared" si="811"/>
        <v>0</v>
      </c>
      <c r="DY691" s="27">
        <f t="shared" si="779"/>
        <v>0</v>
      </c>
      <c r="DZ691" s="27">
        <f t="shared" si="812"/>
        <v>0</v>
      </c>
      <c r="EA691" s="28">
        <f>IF((EA690+DU691+DV691)&gt;=$B$2*'SFV+BESS'!$I$9, $B$2*'SFV+BESS'!$I$9, (EA690+DU691+DV691))</f>
        <v>173.61249999999998</v>
      </c>
      <c r="EB691" s="110">
        <f t="shared" si="780"/>
        <v>72.573683597713242</v>
      </c>
      <c r="EG691" s="251"/>
      <c r="EH691" s="48">
        <v>28.4166666666667</v>
      </c>
      <c r="EI691" s="33">
        <f t="shared" si="828"/>
        <v>88.07759942561016</v>
      </c>
      <c r="EJ691" s="33">
        <f>Gen_Cons_Horario!B6549</f>
        <v>0</v>
      </c>
      <c r="EK691" s="35">
        <f t="shared" si="793"/>
        <v>88.07759942561016</v>
      </c>
      <c r="EL691" s="116">
        <f>IF(AND(EK691&gt;0,EK691*$B$4+ER690&lt;=$B$2*'SFV+BESS'!$I$9,EK691&lt;'SFV+BESS'!$I$7), EK691*$B$4, IF(AND(EK691&gt;0,EK691*$B$4+ER690&gt;$B$2*'SFV+BESS'!$I$9,EK691*$B$4&lt;'SFV+BESS'!$I$7),$B$2*'SFV+BESS'!$I$9-ER690,IF(AND(EK691&gt;0,EK691*$B$4+ER690&gt;$B$2*'SFV+BESS'!$I$9,EK691*$B$4&gt;'SFV+BESS'!$I$7,ER690&lt;$B$2*'SFV+BESS'!$I$9),$B$2*'SFV+BESS'!$I$9-ER690,IF(AND(EK691&gt;0,EK691*$B$4+ER690&lt;=$B$2*'SFV+BESS'!$I$9,EK691&gt;'SFV+BESS'!$I$7),'SFV+BESS'!$I$7,0))))</f>
        <v>0</v>
      </c>
      <c r="EM691" s="27">
        <f>IF(AND(EK691&lt;0,ER690+EK691/$B$5&gt;$H$2,-EK691/'Carga-Descarga Año'!$B$5&lt;'SFV+BESS'!$I$7),EK691/$B$5,IF(AND(EK691&lt;0,ER690+EK691/$B$5&gt;$H$2,-EK691/'Carga-Descarga Año'!$B$5&gt;'SFV+BESS'!$I$7),-'SFV+BESS'!$I$7,IF(AND(EK691&lt;0,ER690+EK691/$B$5&lt;$H$2),-MIN('SFV+BESS'!$I$7,ER690-$H$2),0)))</f>
        <v>0</v>
      </c>
      <c r="EN691" s="33"/>
      <c r="EO691" s="33">
        <f t="shared" si="813"/>
        <v>0</v>
      </c>
      <c r="EP691" s="27">
        <f t="shared" si="781"/>
        <v>0</v>
      </c>
      <c r="EQ691" s="27">
        <f t="shared" si="814"/>
        <v>0</v>
      </c>
      <c r="ER691" s="28">
        <f>IF((ER690+EL691+EM691)&gt;=$B$2*'SFV+BESS'!$I$9, $B$2*'SFV+BESS'!$I$9, (ER690+EL691+EM691))</f>
        <v>173.61249999999998</v>
      </c>
      <c r="ES691" s="110">
        <f t="shared" si="782"/>
        <v>88.07759942561016</v>
      </c>
      <c r="EX691" s="251"/>
      <c r="EY691" s="48">
        <v>28.4166666666667</v>
      </c>
      <c r="EZ691" s="33">
        <f t="shared" si="829"/>
        <v>96.19383250062873</v>
      </c>
      <c r="FA691" s="33">
        <f>Gen_Cons_Horario!B7269</f>
        <v>63.384500000000003</v>
      </c>
      <c r="FB691" s="35">
        <f t="shared" si="794"/>
        <v>32.809332500628727</v>
      </c>
      <c r="FC691" s="116">
        <f>IF(AND(FB691&gt;0,FB691*$B$4+FI690&lt;=$B$2*'SFV+BESS'!$I$9,FB691&lt;'SFV+BESS'!$I$7), FB691*$B$4, IF(AND(FB691&gt;0,FB691*$B$4+FI690&gt;$B$2*'SFV+BESS'!$I$9,FB691*$B$4&lt;'SFV+BESS'!$I$7),$B$2*'SFV+BESS'!$I$9-FI690,IF(AND(FB691&gt;0,FB691*$B$4+FI690&gt;$B$2*'SFV+BESS'!$I$9,FB691*$B$4&gt;'SFV+BESS'!$I$7,FI690&lt;$B$2*'SFV+BESS'!$I$9),$B$2*'SFV+BESS'!$I$9-FI690,IF(AND(FB691&gt;0,FB691*$B$4+FI690&lt;=$B$2*'SFV+BESS'!$I$9,FB691&gt;'SFV+BESS'!$I$7),'SFV+BESS'!$I$7,0))))</f>
        <v>0</v>
      </c>
      <c r="FD691" s="27">
        <f>IF(AND(FB691&lt;0,FI690+FB691/$B$5&gt;$H$2,-FB691/'Carga-Descarga Año'!$B$5&lt;'SFV+BESS'!$I$7),FB691/$B$5,IF(AND(FB691&lt;0,FI690+FB691/$B$5&gt;$H$2,-FB691/'Carga-Descarga Año'!$B$5&gt;'SFV+BESS'!$I$7),-'SFV+BESS'!$I$7,IF(AND(FB691&lt;0,FI690+FB691/$B$5&lt;$H$2),-MIN('SFV+BESS'!$I$7,FI690-$H$2),0)))</f>
        <v>0</v>
      </c>
      <c r="FE691" s="33"/>
      <c r="FF691" s="33">
        <f t="shared" si="815"/>
        <v>63.384500000000003</v>
      </c>
      <c r="FG691" s="27">
        <f t="shared" si="783"/>
        <v>0</v>
      </c>
      <c r="FH691" s="27">
        <f t="shared" si="816"/>
        <v>0</v>
      </c>
      <c r="FI691" s="28">
        <f>IF((FI690+FC691+FD691)&gt;=$B$2*'SFV+BESS'!$I$9, $B$2*'SFV+BESS'!$I$9, (FI690+FC691+FD691))</f>
        <v>173.61249999999998</v>
      </c>
      <c r="FJ691" s="110">
        <f t="shared" si="784"/>
        <v>32.809332500628727</v>
      </c>
      <c r="FO691" s="251"/>
      <c r="FP691" s="48">
        <v>28.4166666666667</v>
      </c>
      <c r="FQ691" s="33">
        <f t="shared" si="830"/>
        <v>101.70295248194581</v>
      </c>
      <c r="FR691" s="33">
        <f>Gen_Cons_Horario!B8013</f>
        <v>100.6695</v>
      </c>
      <c r="FS691" s="35">
        <f t="shared" si="795"/>
        <v>1.0334524819458153</v>
      </c>
      <c r="FT691" s="116">
        <f>IF(AND(FS691&gt;0,FS691*$B$4+FZ690&lt;=$B$2*'SFV+BESS'!$I$9,FS691&lt;'SFV+BESS'!$I$7), FS691*$B$4, IF(AND(FS691&gt;0,FS691*$B$4+FZ690&gt;$B$2*'SFV+BESS'!$I$9,FS691*$B$4&lt;'SFV+BESS'!$I$7),$B$2*'SFV+BESS'!$I$9-FZ690,IF(AND(FS691&gt;0,FS691*$B$4+FZ690&gt;$B$2*'SFV+BESS'!$I$9,FS691*$B$4&gt;'SFV+BESS'!$I$7,FZ690&lt;$B$2*'SFV+BESS'!$I$9),$B$2*'SFV+BESS'!$I$9-FZ690,IF(AND(FS691&gt;0,FS691*$B$4+FZ690&lt;=$B$2*'SFV+BESS'!$I$9,FS691&gt;'SFV+BESS'!$I$7),'SFV+BESS'!$I$7,0))))</f>
        <v>0.98177985784852451</v>
      </c>
      <c r="FU691" s="27">
        <f>IF(AND(FS691&lt;0,FZ690+FS691/$B$5&gt;$H$2,-FS691/'Carga-Descarga Año'!$B$5&lt;'SFV+BESS'!$I$7),FS691/$B$5,IF(AND(FS691&lt;0,FZ690+FS691/$B$5&gt;$H$2,-FS691/'Carga-Descarga Año'!$B$5&gt;'SFV+BESS'!$I$7),-'SFV+BESS'!$I$7,IF(AND(FS691&lt;0,FZ690+FS691/$B$5&lt;$H$2),-MIN('SFV+BESS'!$I$7,FZ690-$H$2),0)))</f>
        <v>0</v>
      </c>
      <c r="FV691" s="33"/>
      <c r="FW691" s="33">
        <f t="shared" si="817"/>
        <v>100.6695</v>
      </c>
      <c r="FX691" s="27">
        <f t="shared" si="785"/>
        <v>0</v>
      </c>
      <c r="FY691" s="27">
        <f t="shared" si="818"/>
        <v>0</v>
      </c>
      <c r="FZ691" s="28">
        <f>IF((FZ690+FT691+FU691)&gt;=$B$2*'SFV+BESS'!$I$9, $B$2*'SFV+BESS'!$I$9, (FZ690+FT691+FU691))</f>
        <v>133.4338059622695</v>
      </c>
      <c r="GA691" s="110">
        <f t="shared" si="786"/>
        <v>0</v>
      </c>
      <c r="GF691" s="251"/>
      <c r="GG691" s="48">
        <v>28.4166666666667</v>
      </c>
      <c r="GH691" s="33">
        <f t="shared" si="831"/>
        <v>103.14154069052196</v>
      </c>
      <c r="GI691" s="33">
        <f>Gen_Cons_Horario!B8733</f>
        <v>22.371000000000002</v>
      </c>
      <c r="GJ691" s="35">
        <f t="shared" si="801"/>
        <v>80.770540690521955</v>
      </c>
      <c r="GK691" s="116">
        <f>IF(AND(GJ691&gt;0,GJ691*$B$4+GQ690&lt;=$B$2*'SFV+BESS'!$I$9,GJ691&lt;'SFV+BESS'!$I$7), GJ691*$B$4, IF(AND(GJ691&gt;0,GJ691*$B$4+GQ690&gt;$B$2*'SFV+BESS'!$I$9,GJ691*$B$4&lt;'SFV+BESS'!$I$7),$B$2*'SFV+BESS'!$I$9-GQ690,IF(AND(GJ691&gt;0,GJ691*$B$4+GQ690&gt;$B$2*'SFV+BESS'!$I$9,GJ691*$B$4&gt;'SFV+BESS'!$I$7,GQ690&lt;$B$2*'SFV+BESS'!$I$9),$B$2*'SFV+BESS'!$I$9-GQ690,IF(AND(GJ691&gt;0,GJ691*$B$4+GQ690&lt;=$B$2*'SFV+BESS'!$I$9,GJ691&gt;'SFV+BESS'!$I$7),'SFV+BESS'!$I$7,0))))</f>
        <v>0</v>
      </c>
      <c r="GL691" s="27">
        <f>IF(AND(GJ691&lt;0,GQ690+GJ691/$B$5&gt;$H$2,-GJ691/'Carga-Descarga Año'!$B$5&lt;'SFV+BESS'!$I$7),GJ691/$B$5,IF(AND(GJ691&lt;0,GQ690+GJ691/$B$5&gt;$H$2,-GJ691/'Carga-Descarga Año'!$B$5&gt;'SFV+BESS'!$I$7),-'SFV+BESS'!$I$7,IF(AND(GJ691&lt;0,GQ690+GJ691/$B$5&lt;$H$2),-MIN('SFV+BESS'!$I$7,GQ690-$H$2),0)))</f>
        <v>0</v>
      </c>
      <c r="GM691" s="33"/>
      <c r="GN691" s="33">
        <f t="shared" si="819"/>
        <v>22.371000000000002</v>
      </c>
      <c r="GO691" s="27">
        <f t="shared" si="787"/>
        <v>0</v>
      </c>
      <c r="GP691" s="27">
        <f t="shared" si="820"/>
        <v>0</v>
      </c>
      <c r="GQ691" s="28">
        <f>IF((GQ690+GK691+GL691)&gt;=$B$2*'SFV+BESS'!$I$9, $B$2*'SFV+BESS'!$I$9, (GQ690+GK691+GL691))</f>
        <v>173.61249999999998</v>
      </c>
      <c r="GR691" s="110">
        <f t="shared" si="788"/>
        <v>80.770540690521955</v>
      </c>
    </row>
    <row r="692" spans="1:200">
      <c r="A692" s="249"/>
      <c r="B692" s="48">
        <v>28.4583333333334</v>
      </c>
      <c r="C692" s="38">
        <f t="shared" si="802"/>
        <v>114.26609089127589</v>
      </c>
      <c r="D692" s="2">
        <f>Gen_Cons_Horario!B718</f>
        <v>119.312</v>
      </c>
      <c r="E692" s="140">
        <f t="shared" si="760"/>
        <v>-5.0459091087241035</v>
      </c>
      <c r="F692" s="116">
        <f>IF(AND(E692&gt;0,E692*$B$4+L691&lt;=$B$2*'SFV+BESS'!$I$9,E692&lt;'SFV+BESS'!$I$7), E692*$B$4, IF(AND(E692&gt;0,E692*$B$4+L691&gt;$B$2*'SFV+BESS'!$I$9,E692*$B$4&lt;'SFV+BESS'!$I$7),$B$2*'SFV+BESS'!$I$9-L691,IF(AND(E692&gt;0,E692*$B$4+L691&gt;$B$2*'SFV+BESS'!$I$9,E692*$B$4&gt;'SFV+BESS'!$I$7,L691&lt;$B$2*'SFV+BESS'!$I$9),$B$2*'SFV+BESS'!$I$9-L691,IF(AND(E692&gt;0,E692*$B$4+L691&lt;=$B$2*'SFV+BESS'!$I$9,E692&gt;'SFV+BESS'!$I$7),'SFV+BESS'!$I$7,0))))</f>
        <v>0</v>
      </c>
      <c r="G692" s="27">
        <f>IF(AND(E692&lt;0,L691+E692/$B$5&gt;$H$2,-E692/'Carga-Descarga Año'!$B$5&lt;'SFV+BESS'!$I$7),E692/$B$5,IF(AND(E692&lt;0,L691+E692/$B$5&gt;$H$2,-E692/'Carga-Descarga Año'!$B$5&gt;'SFV+BESS'!$I$7),-'SFV+BESS'!$I$7,IF(AND(E692&lt;0,L691+E692/$B$5&lt;$H$2),-MIN('SFV+BESS'!$I$7,L691-$H$2),0)))</f>
        <v>-5.311483272341162</v>
      </c>
      <c r="I692" s="38">
        <f t="shared" si="761"/>
        <v>114.26609089127589</v>
      </c>
      <c r="J692" s="27">
        <f t="shared" si="763"/>
        <v>5.0459091087241035</v>
      </c>
      <c r="K692" s="27">
        <f t="shared" si="762"/>
        <v>0</v>
      </c>
      <c r="L692" s="28">
        <f>IF((L691+F692+G692)&gt;=$B$2*'SFV+BESS'!$I$9, $B$2*'SFV+BESS'!$I$9, (L691+F692+G692))</f>
        <v>65.675327740602384</v>
      </c>
      <c r="M692" s="110">
        <f t="shared" si="764"/>
        <v>0</v>
      </c>
      <c r="AI692" s="251"/>
      <c r="AJ692" s="48">
        <v>28.4583333333334</v>
      </c>
      <c r="AK692" s="52">
        <f t="shared" si="822"/>
        <v>115.61736628907755</v>
      </c>
      <c r="AL692" s="33">
        <f>Gen_Cons_Horario!B2134</f>
        <v>0</v>
      </c>
      <c r="AM692" s="35">
        <f t="shared" si="797"/>
        <v>115.61736628907755</v>
      </c>
      <c r="AN692" s="116">
        <f>IF(AND(AM692&gt;0,AM692*$B$4+AT691&lt;=$B$2*'SFV+BESS'!$I$9,AM692&lt;'SFV+BESS'!$I$7), AM692*$B$4, IF(AND(AM692&gt;0,AM692*$B$4+AT691&gt;$B$2*'SFV+BESS'!$I$9,AM692*$B$4&lt;'SFV+BESS'!$I$7),$B$2*'SFV+BESS'!$I$9-AT691,IF(AND(AM692&gt;0,AM692*$B$4+AT691&gt;$B$2*'SFV+BESS'!$I$9,AM692*$B$4&gt;'SFV+BESS'!$I$7,AT691&lt;$B$2*'SFV+BESS'!$I$9),$B$2*'SFV+BESS'!$I$9-AT691,IF(AND(AM692&gt;0,AM692*$B$4+AT691&lt;=$B$2*'SFV+BESS'!$I$9,AM692&gt;'SFV+BESS'!$I$7),'SFV+BESS'!$I$7,0))))</f>
        <v>0</v>
      </c>
      <c r="AO692" s="27">
        <f>IF(AND(AM692&lt;0,AT691+AM692/$B$5&gt;$H$2,-AM692/'Carga-Descarga Año'!$B$5&lt;'SFV+BESS'!$I$7),AM692/$B$5,IF(AND(AM692&lt;0,AT691+AM692/$B$5&gt;$H$2,-AM692/'Carga-Descarga Año'!$B$5&gt;'SFV+BESS'!$I$7),-'SFV+BESS'!$I$7,IF(AND(AM692&lt;0,AT691+AM692/$B$5&lt;$H$2),-MIN('SFV+BESS'!$I$7,AT691-$H$2),0)))</f>
        <v>0</v>
      </c>
      <c r="AP692" s="33"/>
      <c r="AQ692" s="33">
        <f t="shared" si="803"/>
        <v>0</v>
      </c>
      <c r="AR692" s="27">
        <f t="shared" si="767"/>
        <v>0</v>
      </c>
      <c r="AS692" s="27">
        <f t="shared" si="804"/>
        <v>0</v>
      </c>
      <c r="AT692" s="28">
        <f>IF((AT691+AN692+AO692)&gt;=$B$2*'SFV+BESS'!$I$9, $B$2*'SFV+BESS'!$I$9, (AT691+AN692+AO692))</f>
        <v>173.61249999999998</v>
      </c>
      <c r="AU692" s="110">
        <f t="shared" si="768"/>
        <v>115.61736628907755</v>
      </c>
      <c r="AZ692" s="251"/>
      <c r="BA692" s="48">
        <v>28.4583333333334</v>
      </c>
      <c r="BB692" s="33">
        <f t="shared" si="823"/>
        <v>100.24824985336119</v>
      </c>
      <c r="BC692" s="33">
        <f>Gen_Cons_Horario!B2878</f>
        <v>0</v>
      </c>
      <c r="BD692" s="35">
        <f t="shared" si="798"/>
        <v>100.24824985336119</v>
      </c>
      <c r="BE692" s="116">
        <f>IF(AND(BD692&gt;0,BD692*$B$4+BK691&lt;=$B$2*'SFV+BESS'!$I$9,BD692&lt;'SFV+BESS'!$I$7), BD692*$B$4, IF(AND(BD692&gt;0,BD692*$B$4+BK691&gt;$B$2*'SFV+BESS'!$I$9,BD692*$B$4&lt;'SFV+BESS'!$I$7),$B$2*'SFV+BESS'!$I$9-BK691,IF(AND(BD692&gt;0,BD692*$B$4+BK691&gt;$B$2*'SFV+BESS'!$I$9,BD692*$B$4&gt;'SFV+BESS'!$I$7,BK691&lt;$B$2*'SFV+BESS'!$I$9),$B$2*'SFV+BESS'!$I$9-BK691,IF(AND(BD692&gt;0,BD692*$B$4+BK691&lt;=$B$2*'SFV+BESS'!$I$9,BD692&gt;'SFV+BESS'!$I$7),'SFV+BESS'!$I$7,0))))</f>
        <v>0</v>
      </c>
      <c r="BF692" s="27">
        <f>IF(AND(BD692&lt;0,BK691+BD692/$B$5&gt;$H$2,-BD692/'Carga-Descarga Año'!$B$5&lt;'SFV+BESS'!$I$7),BD692/$B$5,IF(AND(BD692&lt;0,BK691+BD692/$B$5&gt;$H$2,-BD692/'Carga-Descarga Año'!$B$5&gt;'SFV+BESS'!$I$7),-'SFV+BESS'!$I$7,IF(AND(BD692&lt;0,BK691+BD692/$B$5&lt;$H$2),-MIN('SFV+BESS'!$I$7,BK691-$H$2),0)))</f>
        <v>0</v>
      </c>
      <c r="BG692" s="33"/>
      <c r="BH692" s="33">
        <f t="shared" si="805"/>
        <v>0</v>
      </c>
      <c r="BI692" s="27">
        <f t="shared" si="769"/>
        <v>0</v>
      </c>
      <c r="BJ692" s="27">
        <f t="shared" si="806"/>
        <v>0</v>
      </c>
      <c r="BK692" s="28">
        <f>IF((BK691+BE692+BF692)&gt;=$B$2*'SFV+BESS'!$I$9, $B$2*'SFV+BESS'!$I$9, (BK691+BE692+BF692))</f>
        <v>173.61249999999998</v>
      </c>
      <c r="BL692" s="110">
        <f t="shared" si="770"/>
        <v>100.24824985336119</v>
      </c>
      <c r="BQ692" s="251"/>
      <c r="BR692" s="48">
        <v>28.4583333333334</v>
      </c>
      <c r="BS692" s="33">
        <f t="shared" si="824"/>
        <v>79.979225615012339</v>
      </c>
      <c r="BT692" s="33">
        <f>Gen_Cons_Horario!B3598</f>
        <v>0</v>
      </c>
      <c r="BU692" s="35">
        <f t="shared" si="799"/>
        <v>79.979225615012339</v>
      </c>
      <c r="BV692" s="116">
        <f>IF(AND(BU692&gt;0,BU692*$B$4+CB691&lt;=$B$2*'SFV+BESS'!$I$9,BU692&lt;'SFV+BESS'!$I$7), BU692*$B$4, IF(AND(BU692&gt;0,BU692*$B$4+CB691&gt;$B$2*'SFV+BESS'!$I$9,BU692*$B$4&lt;'SFV+BESS'!$I$7),$B$2*'SFV+BESS'!$I$9-CB691,IF(AND(BU692&gt;0,BU692*$B$4+CB691&gt;$B$2*'SFV+BESS'!$I$9,BU692*$B$4&gt;'SFV+BESS'!$I$7,CB691&lt;$B$2*'SFV+BESS'!$I$9),$B$2*'SFV+BESS'!$I$9-CB691,IF(AND(BU692&gt;0,BU692*$B$4+CB691&lt;=$B$2*'SFV+BESS'!$I$9,BU692&gt;'SFV+BESS'!$I$7),'SFV+BESS'!$I$7,0))))</f>
        <v>0</v>
      </c>
      <c r="BW692" s="27">
        <f>IF(AND(BU692&lt;0,CB691+BU692/$B$5&gt;$H$2,-BU692/'Carga-Descarga Año'!$B$5&lt;'SFV+BESS'!$I$7),BU692/$B$5,IF(AND(BU692&lt;0,CB691+BU692/$B$5&gt;$H$2,-BU692/'Carga-Descarga Año'!$B$5&gt;'SFV+BESS'!$I$7),-'SFV+BESS'!$I$7,IF(AND(BU692&lt;0,CB691+BU692/$B$5&lt;$H$2),-MIN('SFV+BESS'!$I$7,CB691-$H$2),0)))</f>
        <v>0</v>
      </c>
      <c r="BX692" s="33"/>
      <c r="BY692" s="33">
        <f t="shared" si="807"/>
        <v>0</v>
      </c>
      <c r="BZ692" s="27">
        <f t="shared" si="771"/>
        <v>0</v>
      </c>
      <c r="CA692" s="27">
        <f t="shared" si="772"/>
        <v>0</v>
      </c>
      <c r="CB692" s="28">
        <f>IF((CB691+BV692+BW692)&gt;=$B$2*'SFV+BESS'!$I$9, $B$2*'SFV+BESS'!$I$9, (CB691+BV692+BW692))</f>
        <v>173.61249999999998</v>
      </c>
      <c r="CC692" s="110">
        <f t="shared" si="773"/>
        <v>79.979225615012339</v>
      </c>
      <c r="CH692" s="251"/>
      <c r="CI692" s="48">
        <v>28.4583333333334</v>
      </c>
      <c r="CJ692" s="33">
        <f t="shared" si="825"/>
        <v>71.185968854106946</v>
      </c>
      <c r="CK692" s="33">
        <f>Gen_Cons_Horario!B4342</f>
        <v>0</v>
      </c>
      <c r="CL692" s="35">
        <f t="shared" si="800"/>
        <v>71.185968854106946</v>
      </c>
      <c r="CM692" s="116">
        <f>IF(AND(CL692&gt;0,CL692*$B$4+CS691&lt;=$B$2*'SFV+BESS'!$I$9,CL692&lt;'SFV+BESS'!$I$7), CL692*$B$4, IF(AND(CL692&gt;0,CL692*$B$4+CS691&gt;$B$2*'SFV+BESS'!$I$9,CL692*$B$4&lt;'SFV+BESS'!$I$7),$B$2*'SFV+BESS'!$I$9-CS691,IF(AND(CL692&gt;0,CL692*$B$4+CS691&gt;$B$2*'SFV+BESS'!$I$9,CL692*$B$4&gt;'SFV+BESS'!$I$7,CS691&lt;$B$2*'SFV+BESS'!$I$9),$B$2*'SFV+BESS'!$I$9-CS691,IF(AND(CL692&gt;0,CL692*$B$4+CS691&lt;=$B$2*'SFV+BESS'!$I$9,CL692&gt;'SFV+BESS'!$I$7),'SFV+BESS'!$I$7,0))))</f>
        <v>0</v>
      </c>
      <c r="CN692" s="27">
        <f>IF(AND(CL692&lt;0,CS691+CL692/$B$5&gt;$H$2,-CL692/'Carga-Descarga Año'!$B$5&lt;'SFV+BESS'!$I$7),CL692/$B$5,IF(AND(CL692&lt;0,CS691+CL692/$B$5&gt;$H$2,-CL692/'Carga-Descarga Año'!$B$5&gt;'SFV+BESS'!$I$7),-'SFV+BESS'!$I$7,IF(AND(CL692&lt;0,CS691+CL692/$B$5&lt;$H$2),-MIN('SFV+BESS'!$I$7,CS691-$H$2),0)))</f>
        <v>0</v>
      </c>
      <c r="CO692" s="33"/>
      <c r="CP692" s="33">
        <f t="shared" si="808"/>
        <v>0</v>
      </c>
      <c r="CQ692" s="27">
        <f t="shared" si="774"/>
        <v>0</v>
      </c>
      <c r="CR692" s="27">
        <f t="shared" si="809"/>
        <v>0</v>
      </c>
      <c r="CS692" s="28">
        <f>IF((CS691+CM692+CN692)&gt;=$B$2*'SFV+BESS'!$I$9, $B$2*'SFV+BESS'!$I$9, (CS691+CM692+CN692))</f>
        <v>173.61249999999998</v>
      </c>
      <c r="CT692" s="110">
        <f t="shared" si="775"/>
        <v>71.185968854106946</v>
      </c>
      <c r="CY692" s="251"/>
      <c r="CZ692" s="48">
        <v>28.4583333333334</v>
      </c>
      <c r="DA692" s="33">
        <f t="shared" si="826"/>
        <v>79.260499325489363</v>
      </c>
      <c r="DB692" s="33">
        <f>Gen_Cons_Horario!B5062</f>
        <v>0</v>
      </c>
      <c r="DC692" s="35">
        <f t="shared" si="791"/>
        <v>79.260499325489363</v>
      </c>
      <c r="DD692" s="116">
        <f>IF(AND(DC692&gt;0,DC692*$B$4+DJ691&lt;=$B$2*'SFV+BESS'!$I$9,DC692&lt;'SFV+BESS'!$I$7), DC692*$B$4, IF(AND(DC692&gt;0,DC692*$B$4+DJ691&gt;$B$2*'SFV+BESS'!$I$9,DC692*$B$4&lt;'SFV+BESS'!$I$7),$B$2*'SFV+BESS'!$I$9-DJ691,IF(AND(DC692&gt;0,DC692*$B$4+DJ691&gt;$B$2*'SFV+BESS'!$I$9,DC692*$B$4&gt;'SFV+BESS'!$I$7,DJ691&lt;$B$2*'SFV+BESS'!$I$9),$B$2*'SFV+BESS'!$I$9-DJ691,IF(AND(DC692&gt;0,DC692*$B$4+DJ691&lt;=$B$2*'SFV+BESS'!$I$9,DC692&gt;'SFV+BESS'!$I$7),'SFV+BESS'!$I$7,0))))</f>
        <v>0</v>
      </c>
      <c r="DE692" s="27">
        <f>IF(AND(DC692&lt;0,DJ691+DC692/$B$5&gt;$H$2,-DC692/'Carga-Descarga Año'!$B$5&lt;'SFV+BESS'!$I$7),DC692/$B$5,IF(AND(DC692&lt;0,DJ691+DC692/$B$5&gt;$H$2,-DC692/'Carga-Descarga Año'!$B$5&gt;'SFV+BESS'!$I$7),-'SFV+BESS'!$I$7,IF(AND(DC692&lt;0,DJ691+DC692/$B$5&lt;$H$2),-MIN('SFV+BESS'!$I$7,DJ691-$H$2),0)))</f>
        <v>0</v>
      </c>
      <c r="DF692" s="33"/>
      <c r="DG692" s="33">
        <f t="shared" si="810"/>
        <v>0</v>
      </c>
      <c r="DH692" s="27">
        <f t="shared" si="776"/>
        <v>0</v>
      </c>
      <c r="DI692" s="27">
        <f t="shared" si="777"/>
        <v>0</v>
      </c>
      <c r="DJ692" s="28">
        <f>IF((DJ691+DD692+DE692)&gt;=$B$2*'SFV+BESS'!$I$9, $B$2*'SFV+BESS'!$I$9, (DJ691+DD692+DE692))</f>
        <v>173.61249999999998</v>
      </c>
      <c r="DK692" s="110">
        <f t="shared" si="778"/>
        <v>79.260499325489363</v>
      </c>
      <c r="DP692" s="251"/>
      <c r="DQ692" s="48">
        <v>28.4583333333334</v>
      </c>
      <c r="DR692" s="33">
        <f t="shared" si="827"/>
        <v>83.030986709775661</v>
      </c>
      <c r="DS692" s="33">
        <f>Gen_Cons_Horario!B5806</f>
        <v>0</v>
      </c>
      <c r="DT692" s="35">
        <f t="shared" si="792"/>
        <v>83.030986709775661</v>
      </c>
      <c r="DU692" s="116">
        <f>IF(AND(DT692&gt;0,DT692*$B$4+EA691&lt;=$B$2*'SFV+BESS'!$I$9,DT692&lt;'SFV+BESS'!$I$7), DT692*$B$4, IF(AND(DT692&gt;0,DT692*$B$4+EA691&gt;$B$2*'SFV+BESS'!$I$9,DT692*$B$4&lt;'SFV+BESS'!$I$7),$B$2*'SFV+BESS'!$I$9-EA691,IF(AND(DT692&gt;0,DT692*$B$4+EA691&gt;$B$2*'SFV+BESS'!$I$9,DT692*$B$4&gt;'SFV+BESS'!$I$7,EA691&lt;$B$2*'SFV+BESS'!$I$9),$B$2*'SFV+BESS'!$I$9-EA691,IF(AND(DT692&gt;0,DT692*$B$4+EA691&lt;=$B$2*'SFV+BESS'!$I$9,DT692&gt;'SFV+BESS'!$I$7),'SFV+BESS'!$I$7,0))))</f>
        <v>0</v>
      </c>
      <c r="DV692" s="27">
        <f>IF(AND(DT692&lt;0,EA691+DT692/$B$5&gt;$H$2,-DT692/'Carga-Descarga Año'!$B$5&lt;'SFV+BESS'!$I$7),DT692/$B$5,IF(AND(DT692&lt;0,EA691+DT692/$B$5&gt;$H$2,-DT692/'Carga-Descarga Año'!$B$5&gt;'SFV+BESS'!$I$7),-'SFV+BESS'!$I$7,IF(AND(DT692&lt;0,EA691+DT692/$B$5&lt;$H$2),-MIN('SFV+BESS'!$I$7,EA691-$H$2),0)))</f>
        <v>0</v>
      </c>
      <c r="DW692" s="33"/>
      <c r="DX692" s="33">
        <f t="shared" si="811"/>
        <v>0</v>
      </c>
      <c r="DY692" s="27">
        <f t="shared" si="779"/>
        <v>0</v>
      </c>
      <c r="DZ692" s="27">
        <f t="shared" si="812"/>
        <v>0</v>
      </c>
      <c r="EA692" s="28">
        <f>IF((EA691+DU692+DV692)&gt;=$B$2*'SFV+BESS'!$I$9, $B$2*'SFV+BESS'!$I$9, (EA691+DU692+DV692))</f>
        <v>173.61249999999998</v>
      </c>
      <c r="EB692" s="110">
        <f t="shared" si="780"/>
        <v>83.030986709775661</v>
      </c>
      <c r="EG692" s="251"/>
      <c r="EH692" s="48">
        <v>28.4583333333334</v>
      </c>
      <c r="EI692" s="33">
        <f t="shared" si="828"/>
        <v>98.155127964009495</v>
      </c>
      <c r="EJ692" s="33">
        <f>Gen_Cons_Horario!B6550</f>
        <v>0</v>
      </c>
      <c r="EK692" s="35">
        <f t="shared" si="793"/>
        <v>98.155127964009495</v>
      </c>
      <c r="EL692" s="116">
        <f>IF(AND(EK692&gt;0,EK692*$B$4+ER691&lt;=$B$2*'SFV+BESS'!$I$9,EK692&lt;'SFV+BESS'!$I$7), EK692*$B$4, IF(AND(EK692&gt;0,EK692*$B$4+ER691&gt;$B$2*'SFV+BESS'!$I$9,EK692*$B$4&lt;'SFV+BESS'!$I$7),$B$2*'SFV+BESS'!$I$9-ER691,IF(AND(EK692&gt;0,EK692*$B$4+ER691&gt;$B$2*'SFV+BESS'!$I$9,EK692*$B$4&gt;'SFV+BESS'!$I$7,ER691&lt;$B$2*'SFV+BESS'!$I$9),$B$2*'SFV+BESS'!$I$9-ER691,IF(AND(EK692&gt;0,EK692*$B$4+ER691&lt;=$B$2*'SFV+BESS'!$I$9,EK692&gt;'SFV+BESS'!$I$7),'SFV+BESS'!$I$7,0))))</f>
        <v>0</v>
      </c>
      <c r="EM692" s="27">
        <f>IF(AND(EK692&lt;0,ER691+EK692/$B$5&gt;$H$2,-EK692/'Carga-Descarga Año'!$B$5&lt;'SFV+BESS'!$I$7),EK692/$B$5,IF(AND(EK692&lt;0,ER691+EK692/$B$5&gt;$H$2,-EK692/'Carga-Descarga Año'!$B$5&gt;'SFV+BESS'!$I$7),-'SFV+BESS'!$I$7,IF(AND(EK692&lt;0,ER691+EK692/$B$5&lt;$H$2),-MIN('SFV+BESS'!$I$7,ER691-$H$2),0)))</f>
        <v>0</v>
      </c>
      <c r="EN692" s="33"/>
      <c r="EO692" s="33">
        <f t="shared" si="813"/>
        <v>0</v>
      </c>
      <c r="EP692" s="27">
        <f t="shared" si="781"/>
        <v>0</v>
      </c>
      <c r="EQ692" s="27">
        <f t="shared" si="814"/>
        <v>0</v>
      </c>
      <c r="ER692" s="28">
        <f>IF((ER691+EL692+EM692)&gt;=$B$2*'SFV+BESS'!$I$9, $B$2*'SFV+BESS'!$I$9, (ER691+EL692+EM692))</f>
        <v>173.61249999999998</v>
      </c>
      <c r="ES692" s="110">
        <f t="shared" si="782"/>
        <v>98.155127964009495</v>
      </c>
      <c r="EX692" s="251"/>
      <c r="EY692" s="48">
        <v>28.4583333333334</v>
      </c>
      <c r="EZ692" s="33">
        <f t="shared" si="829"/>
        <v>105.54601066041208</v>
      </c>
      <c r="FA692" s="33">
        <f>Gen_Cons_Horario!B7270</f>
        <v>44.742000000000004</v>
      </c>
      <c r="FB692" s="35">
        <f t="shared" si="794"/>
        <v>60.804010660412075</v>
      </c>
      <c r="FC692" s="116">
        <f>IF(AND(FB692&gt;0,FB692*$B$4+FI691&lt;=$B$2*'SFV+BESS'!$I$9,FB692&lt;'SFV+BESS'!$I$7), FB692*$B$4, IF(AND(FB692&gt;0,FB692*$B$4+FI691&gt;$B$2*'SFV+BESS'!$I$9,FB692*$B$4&lt;'SFV+BESS'!$I$7),$B$2*'SFV+BESS'!$I$9-FI691,IF(AND(FB692&gt;0,FB692*$B$4+FI691&gt;$B$2*'SFV+BESS'!$I$9,FB692*$B$4&gt;'SFV+BESS'!$I$7,FI691&lt;$B$2*'SFV+BESS'!$I$9),$B$2*'SFV+BESS'!$I$9-FI691,IF(AND(FB692&gt;0,FB692*$B$4+FI691&lt;=$B$2*'SFV+BESS'!$I$9,FB692&gt;'SFV+BESS'!$I$7),'SFV+BESS'!$I$7,0))))</f>
        <v>0</v>
      </c>
      <c r="FD692" s="27">
        <f>IF(AND(FB692&lt;0,FI691+FB692/$B$5&gt;$H$2,-FB692/'Carga-Descarga Año'!$B$5&lt;'SFV+BESS'!$I$7),FB692/$B$5,IF(AND(FB692&lt;0,FI691+FB692/$B$5&gt;$H$2,-FB692/'Carga-Descarga Año'!$B$5&gt;'SFV+BESS'!$I$7),-'SFV+BESS'!$I$7,IF(AND(FB692&lt;0,FI691+FB692/$B$5&lt;$H$2),-MIN('SFV+BESS'!$I$7,FI691-$H$2),0)))</f>
        <v>0</v>
      </c>
      <c r="FE692" s="33"/>
      <c r="FF692" s="33">
        <f t="shared" si="815"/>
        <v>44.742000000000004</v>
      </c>
      <c r="FG692" s="27">
        <f t="shared" si="783"/>
        <v>0</v>
      </c>
      <c r="FH692" s="27">
        <f t="shared" si="816"/>
        <v>0</v>
      </c>
      <c r="FI692" s="28">
        <f>IF((FI691+FC692+FD692)&gt;=$B$2*'SFV+BESS'!$I$9, $B$2*'SFV+BESS'!$I$9, (FI691+FC692+FD692))</f>
        <v>173.61249999999998</v>
      </c>
      <c r="FJ692" s="110">
        <f t="shared" si="784"/>
        <v>60.804010660412075</v>
      </c>
      <c r="FO692" s="251"/>
      <c r="FP692" s="48">
        <v>28.4583333333334</v>
      </c>
      <c r="FQ692" s="33">
        <f t="shared" si="830"/>
        <v>111.79188536815481</v>
      </c>
      <c r="FR692" s="33">
        <f>Gen_Cons_Horario!B8014</f>
        <v>100.6695</v>
      </c>
      <c r="FS692" s="35">
        <f t="shared" si="795"/>
        <v>11.122385368154809</v>
      </c>
      <c r="FT692" s="116">
        <f>IF(AND(FS692&gt;0,FS692*$B$4+FZ691&lt;=$B$2*'SFV+BESS'!$I$9,FS692&lt;'SFV+BESS'!$I$7), FS692*$B$4, IF(AND(FS692&gt;0,FS692*$B$4+FZ691&gt;$B$2*'SFV+BESS'!$I$9,FS692*$B$4&lt;'SFV+BESS'!$I$7),$B$2*'SFV+BESS'!$I$9-FZ691,IF(AND(FS692&gt;0,FS692*$B$4+FZ691&gt;$B$2*'SFV+BESS'!$I$9,FS692*$B$4&gt;'SFV+BESS'!$I$7,FZ691&lt;$B$2*'SFV+BESS'!$I$9),$B$2*'SFV+BESS'!$I$9-FZ691,IF(AND(FS692&gt;0,FS692*$B$4+FZ691&lt;=$B$2*'SFV+BESS'!$I$9,FS692&gt;'SFV+BESS'!$I$7),'SFV+BESS'!$I$7,0))))</f>
        <v>10.566266099747068</v>
      </c>
      <c r="FU692" s="27">
        <f>IF(AND(FS692&lt;0,FZ691+FS692/$B$5&gt;$H$2,-FS692/'Carga-Descarga Año'!$B$5&lt;'SFV+BESS'!$I$7),FS692/$B$5,IF(AND(FS692&lt;0,FZ691+FS692/$B$5&gt;$H$2,-FS692/'Carga-Descarga Año'!$B$5&gt;'SFV+BESS'!$I$7),-'SFV+BESS'!$I$7,IF(AND(FS692&lt;0,FZ691+FS692/$B$5&lt;$H$2),-MIN('SFV+BESS'!$I$7,FZ691-$H$2),0)))</f>
        <v>0</v>
      </c>
      <c r="FV692" s="33"/>
      <c r="FW692" s="33">
        <f t="shared" si="817"/>
        <v>100.6695</v>
      </c>
      <c r="FX692" s="27">
        <f t="shared" si="785"/>
        <v>0</v>
      </c>
      <c r="FY692" s="27">
        <f t="shared" si="818"/>
        <v>0</v>
      </c>
      <c r="FZ692" s="28">
        <f>IF((FZ691+FT692+FU692)&gt;=$B$2*'SFV+BESS'!$I$9, $B$2*'SFV+BESS'!$I$9, (FZ691+FT692+FU692))</f>
        <v>144.00007206201656</v>
      </c>
      <c r="GA692" s="110">
        <f t="shared" si="786"/>
        <v>0</v>
      </c>
      <c r="GF692" s="251"/>
      <c r="GG692" s="48">
        <v>28.4583333333334</v>
      </c>
      <c r="GH692" s="33">
        <f t="shared" si="831"/>
        <v>113.11824732914998</v>
      </c>
      <c r="GI692" s="33">
        <f>Gen_Cons_Horario!B8734</f>
        <v>22.371000000000002</v>
      </c>
      <c r="GJ692" s="35">
        <f t="shared" si="801"/>
        <v>90.747247329149985</v>
      </c>
      <c r="GK692" s="116">
        <f>IF(AND(GJ692&gt;0,GJ692*$B$4+GQ691&lt;=$B$2*'SFV+BESS'!$I$9,GJ692&lt;'SFV+BESS'!$I$7), GJ692*$B$4, IF(AND(GJ692&gt;0,GJ692*$B$4+GQ691&gt;$B$2*'SFV+BESS'!$I$9,GJ692*$B$4&lt;'SFV+BESS'!$I$7),$B$2*'SFV+BESS'!$I$9-GQ691,IF(AND(GJ692&gt;0,GJ692*$B$4+GQ691&gt;$B$2*'SFV+BESS'!$I$9,GJ692*$B$4&gt;'SFV+BESS'!$I$7,GQ691&lt;$B$2*'SFV+BESS'!$I$9),$B$2*'SFV+BESS'!$I$9-GQ691,IF(AND(GJ692&gt;0,GJ692*$B$4+GQ691&lt;=$B$2*'SFV+BESS'!$I$9,GJ692&gt;'SFV+BESS'!$I$7),'SFV+BESS'!$I$7,0))))</f>
        <v>0</v>
      </c>
      <c r="GL692" s="27">
        <f>IF(AND(GJ692&lt;0,GQ691+GJ692/$B$5&gt;$H$2,-GJ692/'Carga-Descarga Año'!$B$5&lt;'SFV+BESS'!$I$7),GJ692/$B$5,IF(AND(GJ692&lt;0,GQ691+GJ692/$B$5&gt;$H$2,-GJ692/'Carga-Descarga Año'!$B$5&gt;'SFV+BESS'!$I$7),-'SFV+BESS'!$I$7,IF(AND(GJ692&lt;0,GQ691+GJ692/$B$5&lt;$H$2),-MIN('SFV+BESS'!$I$7,GQ691-$H$2),0)))</f>
        <v>0</v>
      </c>
      <c r="GM692" s="33"/>
      <c r="GN692" s="33">
        <f t="shared" si="819"/>
        <v>22.371000000000002</v>
      </c>
      <c r="GO692" s="27">
        <f t="shared" si="787"/>
        <v>0</v>
      </c>
      <c r="GP692" s="27">
        <f t="shared" si="820"/>
        <v>0</v>
      </c>
      <c r="GQ692" s="28">
        <f>IF((GQ691+GK692+GL692)&gt;=$B$2*'SFV+BESS'!$I$9, $B$2*'SFV+BESS'!$I$9, (GQ691+GK692+GL692))</f>
        <v>173.61249999999998</v>
      </c>
      <c r="GR692" s="110">
        <f t="shared" si="788"/>
        <v>90.747247329149985</v>
      </c>
    </row>
    <row r="693" spans="1:200">
      <c r="A693" s="249"/>
      <c r="B693" s="48">
        <v>28.5</v>
      </c>
      <c r="C693" s="38">
        <f t="shared" si="802"/>
        <v>123.83891499519927</v>
      </c>
      <c r="D693" s="2">
        <f>Gen_Cons_Horario!B719</f>
        <v>119.312</v>
      </c>
      <c r="E693" s="140">
        <f t="shared" si="760"/>
        <v>4.5269149951992773</v>
      </c>
      <c r="F693" s="116">
        <f>IF(AND(E693&gt;0,E693*$B$4+L692&lt;=$B$2*'SFV+BESS'!$I$9,E693&lt;'SFV+BESS'!$I$7), E693*$B$4, IF(AND(E693&gt;0,E693*$B$4+L692&gt;$B$2*'SFV+BESS'!$I$9,E693*$B$4&lt;'SFV+BESS'!$I$7),$B$2*'SFV+BESS'!$I$9-L692,IF(AND(E693&gt;0,E693*$B$4+L692&gt;$B$2*'SFV+BESS'!$I$9,E693*$B$4&gt;'SFV+BESS'!$I$7,L692&lt;$B$2*'SFV+BESS'!$I$9),$B$2*'SFV+BESS'!$I$9-L692,IF(AND(E693&gt;0,E693*$B$4+L692&lt;=$B$2*'SFV+BESS'!$I$9,E693&gt;'SFV+BESS'!$I$7),'SFV+BESS'!$I$7,0))))</f>
        <v>4.3005692454393136</v>
      </c>
      <c r="G693" s="27">
        <f>IF(AND(E693&lt;0,L692+E693/$B$5&gt;$H$2,-E693/'Carga-Descarga Año'!$B$5&lt;'SFV+BESS'!$I$7),E693/$B$5,IF(AND(E693&lt;0,L692+E693/$B$5&gt;$H$2,-E693/'Carga-Descarga Año'!$B$5&gt;'SFV+BESS'!$I$7),-'SFV+BESS'!$I$7,IF(AND(E693&lt;0,L692+E693/$B$5&lt;$H$2),-MIN('SFV+BESS'!$I$7,L692-$H$2),0)))</f>
        <v>0</v>
      </c>
      <c r="I693" s="38">
        <f t="shared" si="761"/>
        <v>119.312</v>
      </c>
      <c r="J693" s="27">
        <f t="shared" si="763"/>
        <v>0</v>
      </c>
      <c r="K693" s="27">
        <f t="shared" si="762"/>
        <v>0</v>
      </c>
      <c r="L693" s="28">
        <f>IF((L692+F693+G693)&gt;=$B$2*'SFV+BESS'!$I$9, $B$2*'SFV+BESS'!$I$9, (L692+F693+G693))</f>
        <v>69.975896986041704</v>
      </c>
      <c r="M693" s="110">
        <f t="shared" si="764"/>
        <v>0</v>
      </c>
      <c r="AI693" s="251"/>
      <c r="AJ693" s="48">
        <v>28.5</v>
      </c>
      <c r="AK693" s="52">
        <f t="shared" si="822"/>
        <v>127.24751556075989</v>
      </c>
      <c r="AL693" s="33">
        <f>Gen_Cons_Horario!B2135</f>
        <v>0</v>
      </c>
      <c r="AM693" s="35">
        <f t="shared" si="797"/>
        <v>127.24751556075989</v>
      </c>
      <c r="AN693" s="116">
        <f>IF(AND(AM693&gt;0,AM693*$B$4+AT692&lt;=$B$2*'SFV+BESS'!$I$9,AM693&lt;'SFV+BESS'!$I$7), AM693*$B$4, IF(AND(AM693&gt;0,AM693*$B$4+AT692&gt;$B$2*'SFV+BESS'!$I$9,AM693*$B$4&lt;'SFV+BESS'!$I$7),$B$2*'SFV+BESS'!$I$9-AT692,IF(AND(AM693&gt;0,AM693*$B$4+AT692&gt;$B$2*'SFV+BESS'!$I$9,AM693*$B$4&gt;'SFV+BESS'!$I$7,AT692&lt;$B$2*'SFV+BESS'!$I$9),$B$2*'SFV+BESS'!$I$9-AT692,IF(AND(AM693&gt;0,AM693*$B$4+AT692&lt;=$B$2*'SFV+BESS'!$I$9,AM693&gt;'SFV+BESS'!$I$7),'SFV+BESS'!$I$7,0))))</f>
        <v>0</v>
      </c>
      <c r="AO693" s="27">
        <f>IF(AND(AM693&lt;0,AT692+AM693/$B$5&gt;$H$2,-AM693/'Carga-Descarga Año'!$B$5&lt;'SFV+BESS'!$I$7),AM693/$B$5,IF(AND(AM693&lt;0,AT692+AM693/$B$5&gt;$H$2,-AM693/'Carga-Descarga Año'!$B$5&gt;'SFV+BESS'!$I$7),-'SFV+BESS'!$I$7,IF(AND(AM693&lt;0,AT692+AM693/$B$5&lt;$H$2),-MIN('SFV+BESS'!$I$7,AT692-$H$2),0)))</f>
        <v>0</v>
      </c>
      <c r="AP693" s="33"/>
      <c r="AQ693" s="33">
        <f t="shared" si="803"/>
        <v>0</v>
      </c>
      <c r="AR693" s="27">
        <f t="shared" si="767"/>
        <v>0</v>
      </c>
      <c r="AS693" s="27">
        <f t="shared" si="804"/>
        <v>0</v>
      </c>
      <c r="AT693" s="28">
        <f>IF((AT692+AN693+AO693)&gt;=$B$2*'SFV+BESS'!$I$9, $B$2*'SFV+BESS'!$I$9, (AT692+AN693+AO693))</f>
        <v>173.61249999999998</v>
      </c>
      <c r="AU693" s="110">
        <f t="shared" si="768"/>
        <v>127.24751556075989</v>
      </c>
      <c r="AZ693" s="251"/>
      <c r="BA693" s="48">
        <v>28.5</v>
      </c>
      <c r="BB693" s="33">
        <f t="shared" si="823"/>
        <v>110.01903443945878</v>
      </c>
      <c r="BC693" s="33">
        <f>Gen_Cons_Horario!B2879</f>
        <v>0</v>
      </c>
      <c r="BD693" s="35">
        <f t="shared" si="798"/>
        <v>110.01903443945878</v>
      </c>
      <c r="BE693" s="116">
        <f>IF(AND(BD693&gt;0,BD693*$B$4+BK692&lt;=$B$2*'SFV+BESS'!$I$9,BD693&lt;'SFV+BESS'!$I$7), BD693*$B$4, IF(AND(BD693&gt;0,BD693*$B$4+BK692&gt;$B$2*'SFV+BESS'!$I$9,BD693*$B$4&lt;'SFV+BESS'!$I$7),$B$2*'SFV+BESS'!$I$9-BK692,IF(AND(BD693&gt;0,BD693*$B$4+BK692&gt;$B$2*'SFV+BESS'!$I$9,BD693*$B$4&gt;'SFV+BESS'!$I$7,BK692&lt;$B$2*'SFV+BESS'!$I$9),$B$2*'SFV+BESS'!$I$9-BK692,IF(AND(BD693&gt;0,BD693*$B$4+BK692&lt;=$B$2*'SFV+BESS'!$I$9,BD693&gt;'SFV+BESS'!$I$7),'SFV+BESS'!$I$7,0))))</f>
        <v>0</v>
      </c>
      <c r="BF693" s="27">
        <f>IF(AND(BD693&lt;0,BK692+BD693/$B$5&gt;$H$2,-BD693/'Carga-Descarga Año'!$B$5&lt;'SFV+BESS'!$I$7),BD693/$B$5,IF(AND(BD693&lt;0,BK692+BD693/$B$5&gt;$H$2,-BD693/'Carga-Descarga Año'!$B$5&gt;'SFV+BESS'!$I$7),-'SFV+BESS'!$I$7,IF(AND(BD693&lt;0,BK692+BD693/$B$5&lt;$H$2),-MIN('SFV+BESS'!$I$7,BK692-$H$2),0)))</f>
        <v>0</v>
      </c>
      <c r="BG693" s="33"/>
      <c r="BH693" s="33">
        <f t="shared" si="805"/>
        <v>0</v>
      </c>
      <c r="BI693" s="27">
        <f t="shared" si="769"/>
        <v>0</v>
      </c>
      <c r="BJ693" s="27">
        <f t="shared" si="806"/>
        <v>0</v>
      </c>
      <c r="BK693" s="28">
        <f>IF((BK692+BE693+BF693)&gt;=$B$2*'SFV+BESS'!$I$9, $B$2*'SFV+BESS'!$I$9, (BK692+BE693+BF693))</f>
        <v>173.61249999999998</v>
      </c>
      <c r="BL693" s="110">
        <f t="shared" si="770"/>
        <v>110.01903443945878</v>
      </c>
      <c r="BQ693" s="251"/>
      <c r="BR693" s="48">
        <v>28.5</v>
      </c>
      <c r="BS693" s="33">
        <f t="shared" si="824"/>
        <v>93.046254025352383</v>
      </c>
      <c r="BT693" s="33">
        <f>Gen_Cons_Horario!B3599</f>
        <v>0</v>
      </c>
      <c r="BU693" s="35">
        <f t="shared" si="799"/>
        <v>93.046254025352383</v>
      </c>
      <c r="BV693" s="116">
        <f>IF(AND(BU693&gt;0,BU693*$B$4+CB692&lt;=$B$2*'SFV+BESS'!$I$9,BU693&lt;'SFV+BESS'!$I$7), BU693*$B$4, IF(AND(BU693&gt;0,BU693*$B$4+CB692&gt;$B$2*'SFV+BESS'!$I$9,BU693*$B$4&lt;'SFV+BESS'!$I$7),$B$2*'SFV+BESS'!$I$9-CB692,IF(AND(BU693&gt;0,BU693*$B$4+CB692&gt;$B$2*'SFV+BESS'!$I$9,BU693*$B$4&gt;'SFV+BESS'!$I$7,CB692&lt;$B$2*'SFV+BESS'!$I$9),$B$2*'SFV+BESS'!$I$9-CB692,IF(AND(BU693&gt;0,BU693*$B$4+CB692&lt;=$B$2*'SFV+BESS'!$I$9,BU693&gt;'SFV+BESS'!$I$7),'SFV+BESS'!$I$7,0))))</f>
        <v>0</v>
      </c>
      <c r="BW693" s="27">
        <f>IF(AND(BU693&lt;0,CB692+BU693/$B$5&gt;$H$2,-BU693/'Carga-Descarga Año'!$B$5&lt;'SFV+BESS'!$I$7),BU693/$B$5,IF(AND(BU693&lt;0,CB692+BU693/$B$5&gt;$H$2,-BU693/'Carga-Descarga Año'!$B$5&gt;'SFV+BESS'!$I$7),-'SFV+BESS'!$I$7,IF(AND(BU693&lt;0,CB692+BU693/$B$5&lt;$H$2),-MIN('SFV+BESS'!$I$7,CB692-$H$2),0)))</f>
        <v>0</v>
      </c>
      <c r="BX693" s="33"/>
      <c r="BY693" s="33">
        <f t="shared" si="807"/>
        <v>0</v>
      </c>
      <c r="BZ693" s="27">
        <f t="shared" si="771"/>
        <v>0</v>
      </c>
      <c r="CA693" s="27">
        <f t="shared" si="772"/>
        <v>0</v>
      </c>
      <c r="CB693" s="28">
        <f>IF((CB692+BV693+BW693)&gt;=$B$2*'SFV+BESS'!$I$9, $B$2*'SFV+BESS'!$I$9, (CB692+BV693+BW693))</f>
        <v>173.61249999999998</v>
      </c>
      <c r="CC693" s="110">
        <f t="shared" si="773"/>
        <v>93.046254025352383</v>
      </c>
      <c r="CH693" s="251"/>
      <c r="CI693" s="48">
        <v>28.5</v>
      </c>
      <c r="CJ693" s="33">
        <f t="shared" si="825"/>
        <v>80.738079690760259</v>
      </c>
      <c r="CK693" s="33">
        <f>Gen_Cons_Horario!B4343</f>
        <v>0</v>
      </c>
      <c r="CL693" s="35">
        <f t="shared" si="800"/>
        <v>80.738079690760259</v>
      </c>
      <c r="CM693" s="116">
        <f>IF(AND(CL693&gt;0,CL693*$B$4+CS692&lt;=$B$2*'SFV+BESS'!$I$9,CL693&lt;'SFV+BESS'!$I$7), CL693*$B$4, IF(AND(CL693&gt;0,CL693*$B$4+CS692&gt;$B$2*'SFV+BESS'!$I$9,CL693*$B$4&lt;'SFV+BESS'!$I$7),$B$2*'SFV+BESS'!$I$9-CS692,IF(AND(CL693&gt;0,CL693*$B$4+CS692&gt;$B$2*'SFV+BESS'!$I$9,CL693*$B$4&gt;'SFV+BESS'!$I$7,CS692&lt;$B$2*'SFV+BESS'!$I$9),$B$2*'SFV+BESS'!$I$9-CS692,IF(AND(CL693&gt;0,CL693*$B$4+CS692&lt;=$B$2*'SFV+BESS'!$I$9,CL693&gt;'SFV+BESS'!$I$7),'SFV+BESS'!$I$7,0))))</f>
        <v>0</v>
      </c>
      <c r="CN693" s="27">
        <f>IF(AND(CL693&lt;0,CS692+CL693/$B$5&gt;$H$2,-CL693/'Carga-Descarga Año'!$B$5&lt;'SFV+BESS'!$I$7),CL693/$B$5,IF(AND(CL693&lt;0,CS692+CL693/$B$5&gt;$H$2,-CL693/'Carga-Descarga Año'!$B$5&gt;'SFV+BESS'!$I$7),-'SFV+BESS'!$I$7,IF(AND(CL693&lt;0,CS692+CL693/$B$5&lt;$H$2),-MIN('SFV+BESS'!$I$7,CS692-$H$2),0)))</f>
        <v>0</v>
      </c>
      <c r="CO693" s="33"/>
      <c r="CP693" s="33">
        <f t="shared" si="808"/>
        <v>0</v>
      </c>
      <c r="CQ693" s="27">
        <f t="shared" si="774"/>
        <v>0</v>
      </c>
      <c r="CR693" s="27">
        <f t="shared" si="809"/>
        <v>0</v>
      </c>
      <c r="CS693" s="28">
        <f>IF((CS692+CM693+CN693)&gt;=$B$2*'SFV+BESS'!$I$9, $B$2*'SFV+BESS'!$I$9, (CS692+CM693+CN693))</f>
        <v>173.61249999999998</v>
      </c>
      <c r="CT693" s="110">
        <f t="shared" si="775"/>
        <v>80.738079690760259</v>
      </c>
      <c r="CY693" s="251"/>
      <c r="CZ693" s="48">
        <v>28.5</v>
      </c>
      <c r="DA693" s="33">
        <f t="shared" si="826"/>
        <v>89.383443532820891</v>
      </c>
      <c r="DB693" s="33">
        <f>Gen_Cons_Horario!B5063</f>
        <v>0</v>
      </c>
      <c r="DC693" s="35">
        <f t="shared" si="791"/>
        <v>89.383443532820891</v>
      </c>
      <c r="DD693" s="116">
        <f>IF(AND(DC693&gt;0,DC693*$B$4+DJ692&lt;=$B$2*'SFV+BESS'!$I$9,DC693&lt;'SFV+BESS'!$I$7), DC693*$B$4, IF(AND(DC693&gt;0,DC693*$B$4+DJ692&gt;$B$2*'SFV+BESS'!$I$9,DC693*$B$4&lt;'SFV+BESS'!$I$7),$B$2*'SFV+BESS'!$I$9-DJ692,IF(AND(DC693&gt;0,DC693*$B$4+DJ692&gt;$B$2*'SFV+BESS'!$I$9,DC693*$B$4&gt;'SFV+BESS'!$I$7,DJ692&lt;$B$2*'SFV+BESS'!$I$9),$B$2*'SFV+BESS'!$I$9-DJ692,IF(AND(DC693&gt;0,DC693*$B$4+DJ692&lt;=$B$2*'SFV+BESS'!$I$9,DC693&gt;'SFV+BESS'!$I$7),'SFV+BESS'!$I$7,0))))</f>
        <v>0</v>
      </c>
      <c r="DE693" s="27">
        <f>IF(AND(DC693&lt;0,DJ692+DC693/$B$5&gt;$H$2,-DC693/'Carga-Descarga Año'!$B$5&lt;'SFV+BESS'!$I$7),DC693/$B$5,IF(AND(DC693&lt;0,DJ692+DC693/$B$5&gt;$H$2,-DC693/'Carga-Descarga Año'!$B$5&gt;'SFV+BESS'!$I$7),-'SFV+BESS'!$I$7,IF(AND(DC693&lt;0,DJ692+DC693/$B$5&lt;$H$2),-MIN('SFV+BESS'!$I$7,DJ692-$H$2),0)))</f>
        <v>0</v>
      </c>
      <c r="DF693" s="33"/>
      <c r="DG693" s="33">
        <f t="shared" si="810"/>
        <v>0</v>
      </c>
      <c r="DH693" s="27">
        <f t="shared" si="776"/>
        <v>0</v>
      </c>
      <c r="DI693" s="27">
        <f t="shared" si="777"/>
        <v>0</v>
      </c>
      <c r="DJ693" s="28">
        <f>IF((DJ692+DD693+DE693)&gt;=$B$2*'SFV+BESS'!$I$9, $B$2*'SFV+BESS'!$I$9, (DJ692+DD693+DE693))</f>
        <v>173.61249999999998</v>
      </c>
      <c r="DK693" s="110">
        <f t="shared" si="778"/>
        <v>89.383443532820891</v>
      </c>
      <c r="DP693" s="251"/>
      <c r="DQ693" s="48">
        <v>28.5</v>
      </c>
      <c r="DR693" s="33">
        <f t="shared" si="827"/>
        <v>91.815121323908102</v>
      </c>
      <c r="DS693" s="33">
        <f>Gen_Cons_Horario!B5807</f>
        <v>0</v>
      </c>
      <c r="DT693" s="35">
        <f t="shared" si="792"/>
        <v>91.815121323908102</v>
      </c>
      <c r="DU693" s="116">
        <f>IF(AND(DT693&gt;0,DT693*$B$4+EA692&lt;=$B$2*'SFV+BESS'!$I$9,DT693&lt;'SFV+BESS'!$I$7), DT693*$B$4, IF(AND(DT693&gt;0,DT693*$B$4+EA692&gt;$B$2*'SFV+BESS'!$I$9,DT693*$B$4&lt;'SFV+BESS'!$I$7),$B$2*'SFV+BESS'!$I$9-EA692,IF(AND(DT693&gt;0,DT693*$B$4+EA692&gt;$B$2*'SFV+BESS'!$I$9,DT693*$B$4&gt;'SFV+BESS'!$I$7,EA692&lt;$B$2*'SFV+BESS'!$I$9),$B$2*'SFV+BESS'!$I$9-EA692,IF(AND(DT693&gt;0,DT693*$B$4+EA692&lt;=$B$2*'SFV+BESS'!$I$9,DT693&gt;'SFV+BESS'!$I$7),'SFV+BESS'!$I$7,0))))</f>
        <v>0</v>
      </c>
      <c r="DV693" s="27">
        <f>IF(AND(DT693&lt;0,EA692+DT693/$B$5&gt;$H$2,-DT693/'Carga-Descarga Año'!$B$5&lt;'SFV+BESS'!$I$7),DT693/$B$5,IF(AND(DT693&lt;0,EA692+DT693/$B$5&gt;$H$2,-DT693/'Carga-Descarga Año'!$B$5&gt;'SFV+BESS'!$I$7),-'SFV+BESS'!$I$7,IF(AND(DT693&lt;0,EA692+DT693/$B$5&lt;$H$2),-MIN('SFV+BESS'!$I$7,EA692-$H$2),0)))</f>
        <v>0</v>
      </c>
      <c r="DW693" s="33"/>
      <c r="DX693" s="33">
        <f t="shared" si="811"/>
        <v>0</v>
      </c>
      <c r="DY693" s="27">
        <f t="shared" si="779"/>
        <v>0</v>
      </c>
      <c r="DZ693" s="27">
        <f t="shared" si="812"/>
        <v>0</v>
      </c>
      <c r="EA693" s="28">
        <f>IF((EA692+DU693+DV693)&gt;=$B$2*'SFV+BESS'!$I$9, $B$2*'SFV+BESS'!$I$9, (EA692+DU693+DV693))</f>
        <v>173.61249999999998</v>
      </c>
      <c r="EB693" s="110">
        <f t="shared" si="780"/>
        <v>91.815121323908102</v>
      </c>
      <c r="EG693" s="251"/>
      <c r="EH693" s="48">
        <v>28.5</v>
      </c>
      <c r="EI693" s="33">
        <f t="shared" si="828"/>
        <v>105.612499082425</v>
      </c>
      <c r="EJ693" s="33">
        <f>Gen_Cons_Horario!B6551</f>
        <v>0</v>
      </c>
      <c r="EK693" s="35">
        <f t="shared" si="793"/>
        <v>105.612499082425</v>
      </c>
      <c r="EL693" s="116">
        <f>IF(AND(EK693&gt;0,EK693*$B$4+ER692&lt;=$B$2*'SFV+BESS'!$I$9,EK693&lt;'SFV+BESS'!$I$7), EK693*$B$4, IF(AND(EK693&gt;0,EK693*$B$4+ER692&gt;$B$2*'SFV+BESS'!$I$9,EK693*$B$4&lt;'SFV+BESS'!$I$7),$B$2*'SFV+BESS'!$I$9-ER692,IF(AND(EK693&gt;0,EK693*$B$4+ER692&gt;$B$2*'SFV+BESS'!$I$9,EK693*$B$4&gt;'SFV+BESS'!$I$7,ER692&lt;$B$2*'SFV+BESS'!$I$9),$B$2*'SFV+BESS'!$I$9-ER692,IF(AND(EK693&gt;0,EK693*$B$4+ER692&lt;=$B$2*'SFV+BESS'!$I$9,EK693&gt;'SFV+BESS'!$I$7),'SFV+BESS'!$I$7,0))))</f>
        <v>0</v>
      </c>
      <c r="EM693" s="27">
        <f>IF(AND(EK693&lt;0,ER692+EK693/$B$5&gt;$H$2,-EK693/'Carga-Descarga Año'!$B$5&lt;'SFV+BESS'!$I$7),EK693/$B$5,IF(AND(EK693&lt;0,ER692+EK693/$B$5&gt;$H$2,-EK693/'Carga-Descarga Año'!$B$5&gt;'SFV+BESS'!$I$7),-'SFV+BESS'!$I$7,IF(AND(EK693&lt;0,ER692+EK693/$B$5&lt;$H$2),-MIN('SFV+BESS'!$I$7,ER692-$H$2),0)))</f>
        <v>0</v>
      </c>
      <c r="EN693" s="33"/>
      <c r="EO693" s="33">
        <f t="shared" si="813"/>
        <v>0</v>
      </c>
      <c r="EP693" s="27">
        <f t="shared" si="781"/>
        <v>0</v>
      </c>
      <c r="EQ693" s="27">
        <f t="shared" si="814"/>
        <v>0</v>
      </c>
      <c r="ER693" s="28">
        <f>IF((ER692+EL693+EM693)&gt;=$B$2*'SFV+BESS'!$I$9, $B$2*'SFV+BESS'!$I$9, (ER692+EL693+EM693))</f>
        <v>173.61249999999998</v>
      </c>
      <c r="ES693" s="110">
        <f t="shared" si="782"/>
        <v>105.612499082425</v>
      </c>
      <c r="EX693" s="251"/>
      <c r="EY693" s="48">
        <v>28.5</v>
      </c>
      <c r="EZ693" s="33">
        <f t="shared" si="829"/>
        <v>113.56216336879781</v>
      </c>
      <c r="FA693" s="33">
        <f>Gen_Cons_Horario!B7271</f>
        <v>44.742000000000004</v>
      </c>
      <c r="FB693" s="35">
        <f t="shared" si="794"/>
        <v>68.820163368797807</v>
      </c>
      <c r="FC693" s="116">
        <f>IF(AND(FB693&gt;0,FB693*$B$4+FI692&lt;=$B$2*'SFV+BESS'!$I$9,FB693&lt;'SFV+BESS'!$I$7), FB693*$B$4, IF(AND(FB693&gt;0,FB693*$B$4+FI692&gt;$B$2*'SFV+BESS'!$I$9,FB693*$B$4&lt;'SFV+BESS'!$I$7),$B$2*'SFV+BESS'!$I$9-FI692,IF(AND(FB693&gt;0,FB693*$B$4+FI692&gt;$B$2*'SFV+BESS'!$I$9,FB693*$B$4&gt;'SFV+BESS'!$I$7,FI692&lt;$B$2*'SFV+BESS'!$I$9),$B$2*'SFV+BESS'!$I$9-FI692,IF(AND(FB693&gt;0,FB693*$B$4+FI692&lt;=$B$2*'SFV+BESS'!$I$9,FB693&gt;'SFV+BESS'!$I$7),'SFV+BESS'!$I$7,0))))</f>
        <v>0</v>
      </c>
      <c r="FD693" s="27">
        <f>IF(AND(FB693&lt;0,FI692+FB693/$B$5&gt;$H$2,-FB693/'Carga-Descarga Año'!$B$5&lt;'SFV+BESS'!$I$7),FB693/$B$5,IF(AND(FB693&lt;0,FI692+FB693/$B$5&gt;$H$2,-FB693/'Carga-Descarga Año'!$B$5&gt;'SFV+BESS'!$I$7),-'SFV+BESS'!$I$7,IF(AND(FB693&lt;0,FI692+FB693/$B$5&lt;$H$2),-MIN('SFV+BESS'!$I$7,FI692-$H$2),0)))</f>
        <v>0</v>
      </c>
      <c r="FE693" s="33"/>
      <c r="FF693" s="33">
        <f t="shared" si="815"/>
        <v>44.742000000000004</v>
      </c>
      <c r="FG693" s="27">
        <f t="shared" si="783"/>
        <v>0</v>
      </c>
      <c r="FH693" s="27">
        <f t="shared" si="816"/>
        <v>0</v>
      </c>
      <c r="FI693" s="28">
        <f>IF((FI692+FC693+FD693)&gt;=$B$2*'SFV+BESS'!$I$9, $B$2*'SFV+BESS'!$I$9, (FI692+FC693+FD693))</f>
        <v>173.61249999999998</v>
      </c>
      <c r="FJ693" s="110">
        <f t="shared" si="784"/>
        <v>68.820163368797807</v>
      </c>
      <c r="FO693" s="251"/>
      <c r="FP693" s="48">
        <v>28.5</v>
      </c>
      <c r="FQ693" s="33">
        <f t="shared" si="830"/>
        <v>118.78904849891269</v>
      </c>
      <c r="FR693" s="33">
        <f>Gen_Cons_Horario!B8015</f>
        <v>82.027000000000001</v>
      </c>
      <c r="FS693" s="35">
        <f t="shared" si="795"/>
        <v>36.762048498912691</v>
      </c>
      <c r="FT693" s="116">
        <f>IF(AND(FS693&gt;0,FS693*$B$4+FZ692&lt;=$B$2*'SFV+BESS'!$I$9,FS693&lt;'SFV+BESS'!$I$7), FS693*$B$4, IF(AND(FS693&gt;0,FS693*$B$4+FZ692&gt;$B$2*'SFV+BESS'!$I$9,FS693*$B$4&lt;'SFV+BESS'!$I$7),$B$2*'SFV+BESS'!$I$9-FZ692,IF(AND(FS693&gt;0,FS693*$B$4+FZ692&gt;$B$2*'SFV+BESS'!$I$9,FS693*$B$4&gt;'SFV+BESS'!$I$7,FZ692&lt;$B$2*'SFV+BESS'!$I$9),$B$2*'SFV+BESS'!$I$9-FZ692,IF(AND(FS693&gt;0,FS693*$B$4+FZ692&lt;=$B$2*'SFV+BESS'!$I$9,FS693&gt;'SFV+BESS'!$I$7),'SFV+BESS'!$I$7,0))))</f>
        <v>29.612427937983426</v>
      </c>
      <c r="FU693" s="27">
        <f>IF(AND(FS693&lt;0,FZ692+FS693/$B$5&gt;$H$2,-FS693/'Carga-Descarga Año'!$B$5&lt;'SFV+BESS'!$I$7),FS693/$B$5,IF(AND(FS693&lt;0,FZ692+FS693/$B$5&gt;$H$2,-FS693/'Carga-Descarga Año'!$B$5&gt;'SFV+BESS'!$I$7),-'SFV+BESS'!$I$7,IF(AND(FS693&lt;0,FZ692+FS693/$B$5&lt;$H$2),-MIN('SFV+BESS'!$I$7,FZ692-$H$2),0)))</f>
        <v>0</v>
      </c>
      <c r="FV693" s="33"/>
      <c r="FW693" s="33">
        <f t="shared" si="817"/>
        <v>82.027000000000001</v>
      </c>
      <c r="FX693" s="27">
        <f t="shared" si="785"/>
        <v>0</v>
      </c>
      <c r="FY693" s="27">
        <f t="shared" si="818"/>
        <v>0</v>
      </c>
      <c r="FZ693" s="28">
        <f>IF((FZ692+FT693+FU693)&gt;=$B$2*'SFV+BESS'!$I$9, $B$2*'SFV+BESS'!$I$9, (FZ692+FT693+FU693))</f>
        <v>173.61249999999998</v>
      </c>
      <c r="GA693" s="110">
        <f t="shared" si="786"/>
        <v>5.5910717220880315</v>
      </c>
      <c r="GF693" s="251"/>
      <c r="GG693" s="48">
        <v>28.5</v>
      </c>
      <c r="GH693" s="33">
        <f t="shared" si="831"/>
        <v>118.69346574485387</v>
      </c>
      <c r="GI693" s="33">
        <f>Gen_Cons_Horario!B8735</f>
        <v>22.371000000000002</v>
      </c>
      <c r="GJ693" s="35">
        <f t="shared" si="801"/>
        <v>96.322465744853872</v>
      </c>
      <c r="GK693" s="116">
        <f>IF(AND(GJ693&gt;0,GJ693*$B$4+GQ692&lt;=$B$2*'SFV+BESS'!$I$9,GJ693&lt;'SFV+BESS'!$I$7), GJ693*$B$4, IF(AND(GJ693&gt;0,GJ693*$B$4+GQ692&gt;$B$2*'SFV+BESS'!$I$9,GJ693*$B$4&lt;'SFV+BESS'!$I$7),$B$2*'SFV+BESS'!$I$9-GQ692,IF(AND(GJ693&gt;0,GJ693*$B$4+GQ692&gt;$B$2*'SFV+BESS'!$I$9,GJ693*$B$4&gt;'SFV+BESS'!$I$7,GQ692&lt;$B$2*'SFV+BESS'!$I$9),$B$2*'SFV+BESS'!$I$9-GQ692,IF(AND(GJ693&gt;0,GJ693*$B$4+GQ692&lt;=$B$2*'SFV+BESS'!$I$9,GJ693&gt;'SFV+BESS'!$I$7),'SFV+BESS'!$I$7,0))))</f>
        <v>0</v>
      </c>
      <c r="GL693" s="27">
        <f>IF(AND(GJ693&lt;0,GQ692+GJ693/$B$5&gt;$H$2,-GJ693/'Carga-Descarga Año'!$B$5&lt;'SFV+BESS'!$I$7),GJ693/$B$5,IF(AND(GJ693&lt;0,GQ692+GJ693/$B$5&gt;$H$2,-GJ693/'Carga-Descarga Año'!$B$5&gt;'SFV+BESS'!$I$7),-'SFV+BESS'!$I$7,IF(AND(GJ693&lt;0,GQ692+GJ693/$B$5&lt;$H$2),-MIN('SFV+BESS'!$I$7,GQ692-$H$2),0)))</f>
        <v>0</v>
      </c>
      <c r="GM693" s="33"/>
      <c r="GN693" s="33">
        <f t="shared" si="819"/>
        <v>22.371000000000002</v>
      </c>
      <c r="GO693" s="27">
        <f t="shared" si="787"/>
        <v>0</v>
      </c>
      <c r="GP693" s="27">
        <f t="shared" si="820"/>
        <v>0</v>
      </c>
      <c r="GQ693" s="28">
        <f>IF((GQ692+GK693+GL693)&gt;=$B$2*'SFV+BESS'!$I$9, $B$2*'SFV+BESS'!$I$9, (GQ692+GK693+GL693))</f>
        <v>173.61249999999998</v>
      </c>
      <c r="GR693" s="110">
        <f t="shared" si="788"/>
        <v>96.322465744853872</v>
      </c>
    </row>
    <row r="694" spans="1:200">
      <c r="A694" s="249"/>
      <c r="B694" s="48">
        <v>28.5416666666667</v>
      </c>
      <c r="C694" s="38">
        <f t="shared" si="802"/>
        <v>130.98054567590401</v>
      </c>
      <c r="D694" s="2">
        <f>Gen_Cons_Horario!B720</f>
        <v>119.312</v>
      </c>
      <c r="E694" s="140">
        <f t="shared" si="760"/>
        <v>11.668545675904014</v>
      </c>
      <c r="F694" s="116">
        <f>IF(AND(E694&gt;0,E694*$B$4+L693&lt;=$B$2*'SFV+BESS'!$I$9,E694&lt;'SFV+BESS'!$I$7), E694*$B$4, IF(AND(E694&gt;0,E694*$B$4+L693&gt;$B$2*'SFV+BESS'!$I$9,E694*$B$4&lt;'SFV+BESS'!$I$7),$B$2*'SFV+BESS'!$I$9-L693,IF(AND(E694&gt;0,E694*$B$4+L693&gt;$B$2*'SFV+BESS'!$I$9,E694*$B$4&gt;'SFV+BESS'!$I$7,L693&lt;$B$2*'SFV+BESS'!$I$9),$B$2*'SFV+BESS'!$I$9-L693,IF(AND(E694&gt;0,E694*$B$4+L693&lt;=$B$2*'SFV+BESS'!$I$9,E694&gt;'SFV+BESS'!$I$7),'SFV+BESS'!$I$7,0))))</f>
        <v>11.085118392108813</v>
      </c>
      <c r="G694" s="27">
        <f>IF(AND(E694&lt;0,L693+E694/$B$5&gt;$H$2,-E694/'Carga-Descarga Año'!$B$5&lt;'SFV+BESS'!$I$7),E694/$B$5,IF(AND(E694&lt;0,L693+E694/$B$5&gt;$H$2,-E694/'Carga-Descarga Año'!$B$5&gt;'SFV+BESS'!$I$7),-'SFV+BESS'!$I$7,IF(AND(E694&lt;0,L693+E694/$B$5&lt;$H$2),-MIN('SFV+BESS'!$I$7,L693-$H$2),0)))</f>
        <v>0</v>
      </c>
      <c r="I694" s="38">
        <f t="shared" si="761"/>
        <v>119.312</v>
      </c>
      <c r="J694" s="27">
        <f t="shared" si="763"/>
        <v>0</v>
      </c>
      <c r="K694" s="27">
        <f t="shared" si="762"/>
        <v>0</v>
      </c>
      <c r="L694" s="28">
        <f>IF((L693+F694+G694)&gt;=$B$2*'SFV+BESS'!$I$9, $B$2*'SFV+BESS'!$I$9, (L693+F694+G694))</f>
        <v>81.061015378150515</v>
      </c>
      <c r="M694" s="110">
        <f t="shared" si="764"/>
        <v>0</v>
      </c>
      <c r="AI694" s="251"/>
      <c r="AJ694" s="48">
        <v>28.5416666666667</v>
      </c>
      <c r="AK694" s="52">
        <f t="shared" si="822"/>
        <v>135.11496947983915</v>
      </c>
      <c r="AL694" s="33">
        <f>Gen_Cons_Horario!B2136</f>
        <v>0</v>
      </c>
      <c r="AM694" s="35">
        <f t="shared" si="797"/>
        <v>135.11496947983915</v>
      </c>
      <c r="AN694" s="116">
        <f>IF(AND(AM694&gt;0,AM694*$B$4+AT693&lt;=$B$2*'SFV+BESS'!$I$9,AM694&lt;'SFV+BESS'!$I$7), AM694*$B$4, IF(AND(AM694&gt;0,AM694*$B$4+AT693&gt;$B$2*'SFV+BESS'!$I$9,AM694*$B$4&lt;'SFV+BESS'!$I$7),$B$2*'SFV+BESS'!$I$9-AT693,IF(AND(AM694&gt;0,AM694*$B$4+AT693&gt;$B$2*'SFV+BESS'!$I$9,AM694*$B$4&gt;'SFV+BESS'!$I$7,AT693&lt;$B$2*'SFV+BESS'!$I$9),$B$2*'SFV+BESS'!$I$9-AT693,IF(AND(AM694&gt;0,AM694*$B$4+AT693&lt;=$B$2*'SFV+BESS'!$I$9,AM694&gt;'SFV+BESS'!$I$7),'SFV+BESS'!$I$7,0))))</f>
        <v>0</v>
      </c>
      <c r="AO694" s="27">
        <f>IF(AND(AM694&lt;0,AT693+AM694/$B$5&gt;$H$2,-AM694/'Carga-Descarga Año'!$B$5&lt;'SFV+BESS'!$I$7),AM694/$B$5,IF(AND(AM694&lt;0,AT693+AM694/$B$5&gt;$H$2,-AM694/'Carga-Descarga Año'!$B$5&gt;'SFV+BESS'!$I$7),-'SFV+BESS'!$I$7,IF(AND(AM694&lt;0,AT693+AM694/$B$5&lt;$H$2),-MIN('SFV+BESS'!$I$7,AT693-$H$2),0)))</f>
        <v>0</v>
      </c>
      <c r="AP694" s="33"/>
      <c r="AQ694" s="33">
        <f t="shared" si="803"/>
        <v>0</v>
      </c>
      <c r="AR694" s="27">
        <f t="shared" si="767"/>
        <v>0</v>
      </c>
      <c r="AS694" s="27">
        <f t="shared" si="804"/>
        <v>0</v>
      </c>
      <c r="AT694" s="28">
        <f>IF((AT693+AN694+AO694)&gt;=$B$2*'SFV+BESS'!$I$9, $B$2*'SFV+BESS'!$I$9, (AT693+AN694+AO694))</f>
        <v>173.61249999999998</v>
      </c>
      <c r="AU694" s="110">
        <f t="shared" si="768"/>
        <v>135.11496947983915</v>
      </c>
      <c r="AZ694" s="251"/>
      <c r="BA694" s="48">
        <v>28.5416666666667</v>
      </c>
      <c r="BB694" s="33">
        <f t="shared" si="823"/>
        <v>117.05399934144904</v>
      </c>
      <c r="BC694" s="33">
        <f>Gen_Cons_Horario!B2880</f>
        <v>0</v>
      </c>
      <c r="BD694" s="35">
        <f t="shared" si="798"/>
        <v>117.05399934144904</v>
      </c>
      <c r="BE694" s="116">
        <f>IF(AND(BD694&gt;0,BD694*$B$4+BK693&lt;=$B$2*'SFV+BESS'!$I$9,BD694&lt;'SFV+BESS'!$I$7), BD694*$B$4, IF(AND(BD694&gt;0,BD694*$B$4+BK693&gt;$B$2*'SFV+BESS'!$I$9,BD694*$B$4&lt;'SFV+BESS'!$I$7),$B$2*'SFV+BESS'!$I$9-BK693,IF(AND(BD694&gt;0,BD694*$B$4+BK693&gt;$B$2*'SFV+BESS'!$I$9,BD694*$B$4&gt;'SFV+BESS'!$I$7,BK693&lt;$B$2*'SFV+BESS'!$I$9),$B$2*'SFV+BESS'!$I$9-BK693,IF(AND(BD694&gt;0,BD694*$B$4+BK693&lt;=$B$2*'SFV+BESS'!$I$9,BD694&gt;'SFV+BESS'!$I$7),'SFV+BESS'!$I$7,0))))</f>
        <v>0</v>
      </c>
      <c r="BF694" s="27">
        <f>IF(AND(BD694&lt;0,BK693+BD694/$B$5&gt;$H$2,-BD694/'Carga-Descarga Año'!$B$5&lt;'SFV+BESS'!$I$7),BD694/$B$5,IF(AND(BD694&lt;0,BK693+BD694/$B$5&gt;$H$2,-BD694/'Carga-Descarga Año'!$B$5&gt;'SFV+BESS'!$I$7),-'SFV+BESS'!$I$7,IF(AND(BD694&lt;0,BK693+BD694/$B$5&lt;$H$2),-MIN('SFV+BESS'!$I$7,BK693-$H$2),0)))</f>
        <v>0</v>
      </c>
      <c r="BG694" s="33"/>
      <c r="BH694" s="33">
        <f t="shared" si="805"/>
        <v>0</v>
      </c>
      <c r="BI694" s="27">
        <f t="shared" si="769"/>
        <v>0</v>
      </c>
      <c r="BJ694" s="27">
        <f t="shared" si="806"/>
        <v>0</v>
      </c>
      <c r="BK694" s="28">
        <f>IF((BK693+BE694+BF694)&gt;=$B$2*'SFV+BESS'!$I$9, $B$2*'SFV+BESS'!$I$9, (BK693+BE694+BF694))</f>
        <v>173.61249999999998</v>
      </c>
      <c r="BL694" s="110">
        <f t="shared" si="770"/>
        <v>117.05399934144904</v>
      </c>
      <c r="BQ694" s="251"/>
      <c r="BR694" s="48">
        <v>28.5416666666667</v>
      </c>
      <c r="BS694" s="33">
        <f t="shared" si="824"/>
        <v>101.15682338349448</v>
      </c>
      <c r="BT694" s="33">
        <f>Gen_Cons_Horario!B3600</f>
        <v>0</v>
      </c>
      <c r="BU694" s="35">
        <f t="shared" si="799"/>
        <v>101.15682338349448</v>
      </c>
      <c r="BV694" s="116">
        <f>IF(AND(BU694&gt;0,BU694*$B$4+CB693&lt;=$B$2*'SFV+BESS'!$I$9,BU694&lt;'SFV+BESS'!$I$7), BU694*$B$4, IF(AND(BU694&gt;0,BU694*$B$4+CB693&gt;$B$2*'SFV+BESS'!$I$9,BU694*$B$4&lt;'SFV+BESS'!$I$7),$B$2*'SFV+BESS'!$I$9-CB693,IF(AND(BU694&gt;0,BU694*$B$4+CB693&gt;$B$2*'SFV+BESS'!$I$9,BU694*$B$4&gt;'SFV+BESS'!$I$7,CB693&lt;$B$2*'SFV+BESS'!$I$9),$B$2*'SFV+BESS'!$I$9-CB693,IF(AND(BU694&gt;0,BU694*$B$4+CB693&lt;=$B$2*'SFV+BESS'!$I$9,BU694&gt;'SFV+BESS'!$I$7),'SFV+BESS'!$I$7,0))))</f>
        <v>0</v>
      </c>
      <c r="BW694" s="27">
        <f>IF(AND(BU694&lt;0,CB693+BU694/$B$5&gt;$H$2,-BU694/'Carga-Descarga Año'!$B$5&lt;'SFV+BESS'!$I$7),BU694/$B$5,IF(AND(BU694&lt;0,CB693+BU694/$B$5&gt;$H$2,-BU694/'Carga-Descarga Año'!$B$5&gt;'SFV+BESS'!$I$7),-'SFV+BESS'!$I$7,IF(AND(BU694&lt;0,CB693+BU694/$B$5&lt;$H$2),-MIN('SFV+BESS'!$I$7,CB693-$H$2),0)))</f>
        <v>0</v>
      </c>
      <c r="BX694" s="33"/>
      <c r="BY694" s="33">
        <f t="shared" si="807"/>
        <v>0</v>
      </c>
      <c r="BZ694" s="27">
        <f t="shared" si="771"/>
        <v>0</v>
      </c>
      <c r="CA694" s="27">
        <f t="shared" si="772"/>
        <v>0</v>
      </c>
      <c r="CB694" s="28">
        <f>IF((CB693+BV694+BW694)&gt;=$B$2*'SFV+BESS'!$I$9, $B$2*'SFV+BESS'!$I$9, (CB693+BV694+BW694))</f>
        <v>173.61249999999998</v>
      </c>
      <c r="CC694" s="110">
        <f t="shared" si="773"/>
        <v>101.15682338349448</v>
      </c>
      <c r="CH694" s="251"/>
      <c r="CI694" s="48">
        <v>28.5416666666667</v>
      </c>
      <c r="CJ694" s="33">
        <f t="shared" si="825"/>
        <v>89.380465685827559</v>
      </c>
      <c r="CK694" s="33">
        <f>Gen_Cons_Horario!B4344</f>
        <v>0</v>
      </c>
      <c r="CL694" s="35">
        <f t="shared" si="800"/>
        <v>89.380465685827559</v>
      </c>
      <c r="CM694" s="116">
        <f>IF(AND(CL694&gt;0,CL694*$B$4+CS693&lt;=$B$2*'SFV+BESS'!$I$9,CL694&lt;'SFV+BESS'!$I$7), CL694*$B$4, IF(AND(CL694&gt;0,CL694*$B$4+CS693&gt;$B$2*'SFV+BESS'!$I$9,CL694*$B$4&lt;'SFV+BESS'!$I$7),$B$2*'SFV+BESS'!$I$9-CS693,IF(AND(CL694&gt;0,CL694*$B$4+CS693&gt;$B$2*'SFV+BESS'!$I$9,CL694*$B$4&gt;'SFV+BESS'!$I$7,CS693&lt;$B$2*'SFV+BESS'!$I$9),$B$2*'SFV+BESS'!$I$9-CS693,IF(AND(CL694&gt;0,CL694*$B$4+CS693&lt;=$B$2*'SFV+BESS'!$I$9,CL694&gt;'SFV+BESS'!$I$7),'SFV+BESS'!$I$7,0))))</f>
        <v>0</v>
      </c>
      <c r="CN694" s="27">
        <f>IF(AND(CL694&lt;0,CS693+CL694/$B$5&gt;$H$2,-CL694/'Carga-Descarga Año'!$B$5&lt;'SFV+BESS'!$I$7),CL694/$B$5,IF(AND(CL694&lt;0,CS693+CL694/$B$5&gt;$H$2,-CL694/'Carga-Descarga Año'!$B$5&gt;'SFV+BESS'!$I$7),-'SFV+BESS'!$I$7,IF(AND(CL694&lt;0,CS693+CL694/$B$5&lt;$H$2),-MIN('SFV+BESS'!$I$7,CS693-$H$2),0)))</f>
        <v>0</v>
      </c>
      <c r="CO694" s="33"/>
      <c r="CP694" s="33">
        <f t="shared" si="808"/>
        <v>0</v>
      </c>
      <c r="CQ694" s="27">
        <f t="shared" si="774"/>
        <v>0</v>
      </c>
      <c r="CR694" s="27">
        <f t="shared" si="809"/>
        <v>0</v>
      </c>
      <c r="CS694" s="28">
        <f>IF((CS693+CM694+CN694)&gt;=$B$2*'SFV+BESS'!$I$9, $B$2*'SFV+BESS'!$I$9, (CS693+CM694+CN694))</f>
        <v>173.61249999999998</v>
      </c>
      <c r="CT694" s="110">
        <f t="shared" si="775"/>
        <v>89.380465685827559</v>
      </c>
      <c r="CY694" s="251"/>
      <c r="CZ694" s="48">
        <v>28.5416666666667</v>
      </c>
      <c r="DA694" s="33">
        <f t="shared" si="826"/>
        <v>97.567951615344242</v>
      </c>
      <c r="DB694" s="33">
        <f>Gen_Cons_Horario!B5064</f>
        <v>0</v>
      </c>
      <c r="DC694" s="35">
        <f t="shared" si="791"/>
        <v>97.567951615344242</v>
      </c>
      <c r="DD694" s="116">
        <f>IF(AND(DC694&gt;0,DC694*$B$4+DJ693&lt;=$B$2*'SFV+BESS'!$I$9,DC694&lt;'SFV+BESS'!$I$7), DC694*$B$4, IF(AND(DC694&gt;0,DC694*$B$4+DJ693&gt;$B$2*'SFV+BESS'!$I$9,DC694*$B$4&lt;'SFV+BESS'!$I$7),$B$2*'SFV+BESS'!$I$9-DJ693,IF(AND(DC694&gt;0,DC694*$B$4+DJ693&gt;$B$2*'SFV+BESS'!$I$9,DC694*$B$4&gt;'SFV+BESS'!$I$7,DJ693&lt;$B$2*'SFV+BESS'!$I$9),$B$2*'SFV+BESS'!$I$9-DJ693,IF(AND(DC694&gt;0,DC694*$B$4+DJ693&lt;=$B$2*'SFV+BESS'!$I$9,DC694&gt;'SFV+BESS'!$I$7),'SFV+BESS'!$I$7,0))))</f>
        <v>0</v>
      </c>
      <c r="DE694" s="27">
        <f>IF(AND(DC694&lt;0,DJ693+DC694/$B$5&gt;$H$2,-DC694/'Carga-Descarga Año'!$B$5&lt;'SFV+BESS'!$I$7),DC694/$B$5,IF(AND(DC694&lt;0,DJ693+DC694/$B$5&gt;$H$2,-DC694/'Carga-Descarga Año'!$B$5&gt;'SFV+BESS'!$I$7),-'SFV+BESS'!$I$7,IF(AND(DC694&lt;0,DJ693+DC694/$B$5&lt;$H$2),-MIN('SFV+BESS'!$I$7,DJ693-$H$2),0)))</f>
        <v>0</v>
      </c>
      <c r="DF694" s="33"/>
      <c r="DG694" s="33">
        <f t="shared" si="810"/>
        <v>0</v>
      </c>
      <c r="DH694" s="27">
        <f t="shared" si="776"/>
        <v>0</v>
      </c>
      <c r="DI694" s="27">
        <f t="shared" si="777"/>
        <v>0</v>
      </c>
      <c r="DJ694" s="28">
        <f>IF((DJ693+DD694+DE694)&gt;=$B$2*'SFV+BESS'!$I$9, $B$2*'SFV+BESS'!$I$9, (DJ693+DD694+DE694))</f>
        <v>173.61249999999998</v>
      </c>
      <c r="DK694" s="110">
        <f t="shared" si="778"/>
        <v>97.567951615344242</v>
      </c>
      <c r="DP694" s="251"/>
      <c r="DQ694" s="48">
        <v>28.5416666666667</v>
      </c>
      <c r="DR694" s="33">
        <f t="shared" si="827"/>
        <v>96.834626817698066</v>
      </c>
      <c r="DS694" s="33">
        <f>Gen_Cons_Horario!B5808</f>
        <v>0</v>
      </c>
      <c r="DT694" s="35">
        <f t="shared" si="792"/>
        <v>96.834626817698066</v>
      </c>
      <c r="DU694" s="116">
        <f>IF(AND(DT694&gt;0,DT694*$B$4+EA693&lt;=$B$2*'SFV+BESS'!$I$9,DT694&lt;'SFV+BESS'!$I$7), DT694*$B$4, IF(AND(DT694&gt;0,DT694*$B$4+EA693&gt;$B$2*'SFV+BESS'!$I$9,DT694*$B$4&lt;'SFV+BESS'!$I$7),$B$2*'SFV+BESS'!$I$9-EA693,IF(AND(DT694&gt;0,DT694*$B$4+EA693&gt;$B$2*'SFV+BESS'!$I$9,DT694*$B$4&gt;'SFV+BESS'!$I$7,EA693&lt;$B$2*'SFV+BESS'!$I$9),$B$2*'SFV+BESS'!$I$9-EA693,IF(AND(DT694&gt;0,DT694*$B$4+EA693&lt;=$B$2*'SFV+BESS'!$I$9,DT694&gt;'SFV+BESS'!$I$7),'SFV+BESS'!$I$7,0))))</f>
        <v>0</v>
      </c>
      <c r="DV694" s="27">
        <f>IF(AND(DT694&lt;0,EA693+DT694/$B$5&gt;$H$2,-DT694/'Carga-Descarga Año'!$B$5&lt;'SFV+BESS'!$I$7),DT694/$B$5,IF(AND(DT694&lt;0,EA693+DT694/$B$5&gt;$H$2,-DT694/'Carga-Descarga Año'!$B$5&gt;'SFV+BESS'!$I$7),-'SFV+BESS'!$I$7,IF(AND(DT694&lt;0,EA693+DT694/$B$5&lt;$H$2),-MIN('SFV+BESS'!$I$7,EA693-$H$2),0)))</f>
        <v>0</v>
      </c>
      <c r="DW694" s="33"/>
      <c r="DX694" s="33">
        <f t="shared" si="811"/>
        <v>0</v>
      </c>
      <c r="DY694" s="27">
        <f t="shared" si="779"/>
        <v>0</v>
      </c>
      <c r="DZ694" s="27">
        <f t="shared" si="812"/>
        <v>0</v>
      </c>
      <c r="EA694" s="28">
        <f>IF((EA693+DU694+DV694)&gt;=$B$2*'SFV+BESS'!$I$9, $B$2*'SFV+BESS'!$I$9, (EA693+DU694+DV694))</f>
        <v>173.61249999999998</v>
      </c>
      <c r="EB694" s="110">
        <f t="shared" si="780"/>
        <v>96.834626817698066</v>
      </c>
      <c r="EG694" s="251"/>
      <c r="EH694" s="48">
        <v>28.5416666666667</v>
      </c>
      <c r="EI694" s="33">
        <f t="shared" si="828"/>
        <v>107.82955536087286</v>
      </c>
      <c r="EJ694" s="33">
        <f>Gen_Cons_Horario!B6552</f>
        <v>0</v>
      </c>
      <c r="EK694" s="35">
        <f t="shared" si="793"/>
        <v>107.82955536087286</v>
      </c>
      <c r="EL694" s="116">
        <f>IF(AND(EK694&gt;0,EK694*$B$4+ER693&lt;=$B$2*'SFV+BESS'!$I$9,EK694&lt;'SFV+BESS'!$I$7), EK694*$B$4, IF(AND(EK694&gt;0,EK694*$B$4+ER693&gt;$B$2*'SFV+BESS'!$I$9,EK694*$B$4&lt;'SFV+BESS'!$I$7),$B$2*'SFV+BESS'!$I$9-ER693,IF(AND(EK694&gt;0,EK694*$B$4+ER693&gt;$B$2*'SFV+BESS'!$I$9,EK694*$B$4&gt;'SFV+BESS'!$I$7,ER693&lt;$B$2*'SFV+BESS'!$I$9),$B$2*'SFV+BESS'!$I$9-ER693,IF(AND(EK694&gt;0,EK694*$B$4+ER693&lt;=$B$2*'SFV+BESS'!$I$9,EK694&gt;'SFV+BESS'!$I$7),'SFV+BESS'!$I$7,0))))</f>
        <v>0</v>
      </c>
      <c r="EM694" s="27">
        <f>IF(AND(EK694&lt;0,ER693+EK694/$B$5&gt;$H$2,-EK694/'Carga-Descarga Año'!$B$5&lt;'SFV+BESS'!$I$7),EK694/$B$5,IF(AND(EK694&lt;0,ER693+EK694/$B$5&gt;$H$2,-EK694/'Carga-Descarga Año'!$B$5&gt;'SFV+BESS'!$I$7),-'SFV+BESS'!$I$7,IF(AND(EK694&lt;0,ER693+EK694/$B$5&lt;$H$2),-MIN('SFV+BESS'!$I$7,ER693-$H$2),0)))</f>
        <v>0</v>
      </c>
      <c r="EN694" s="33"/>
      <c r="EO694" s="33">
        <f t="shared" si="813"/>
        <v>0</v>
      </c>
      <c r="EP694" s="27">
        <f t="shared" si="781"/>
        <v>0</v>
      </c>
      <c r="EQ694" s="27">
        <f t="shared" si="814"/>
        <v>0</v>
      </c>
      <c r="ER694" s="28">
        <f>IF((ER693+EL694+EM694)&gt;=$B$2*'SFV+BESS'!$I$9, $B$2*'SFV+BESS'!$I$9, (ER693+EL694+EM694))</f>
        <v>173.61249999999998</v>
      </c>
      <c r="ES694" s="110">
        <f t="shared" si="782"/>
        <v>107.82955536087286</v>
      </c>
      <c r="EX694" s="251"/>
      <c r="EY694" s="48">
        <v>28.5416666666667</v>
      </c>
      <c r="EZ694" s="33">
        <f t="shared" si="829"/>
        <v>116.9976573866774</v>
      </c>
      <c r="FA694" s="33">
        <f>Gen_Cons_Horario!B7272</f>
        <v>22.371000000000002</v>
      </c>
      <c r="FB694" s="35">
        <f t="shared" si="794"/>
        <v>94.626657386677408</v>
      </c>
      <c r="FC694" s="116">
        <f>IF(AND(FB694&gt;0,FB694*$B$4+FI693&lt;=$B$2*'SFV+BESS'!$I$9,FB694&lt;'SFV+BESS'!$I$7), FB694*$B$4, IF(AND(FB694&gt;0,FB694*$B$4+FI693&gt;$B$2*'SFV+BESS'!$I$9,FB694*$B$4&lt;'SFV+BESS'!$I$7),$B$2*'SFV+BESS'!$I$9-FI693,IF(AND(FB694&gt;0,FB694*$B$4+FI693&gt;$B$2*'SFV+BESS'!$I$9,FB694*$B$4&gt;'SFV+BESS'!$I$7,FI693&lt;$B$2*'SFV+BESS'!$I$9),$B$2*'SFV+BESS'!$I$9-FI693,IF(AND(FB694&gt;0,FB694*$B$4+FI693&lt;=$B$2*'SFV+BESS'!$I$9,FB694&gt;'SFV+BESS'!$I$7),'SFV+BESS'!$I$7,0))))</f>
        <v>0</v>
      </c>
      <c r="FD694" s="27">
        <f>IF(AND(FB694&lt;0,FI693+FB694/$B$5&gt;$H$2,-FB694/'Carga-Descarga Año'!$B$5&lt;'SFV+BESS'!$I$7),FB694/$B$5,IF(AND(FB694&lt;0,FI693+FB694/$B$5&gt;$H$2,-FB694/'Carga-Descarga Año'!$B$5&gt;'SFV+BESS'!$I$7),-'SFV+BESS'!$I$7,IF(AND(FB694&lt;0,FI693+FB694/$B$5&lt;$H$2),-MIN('SFV+BESS'!$I$7,FI693-$H$2),0)))</f>
        <v>0</v>
      </c>
      <c r="FE694" s="33"/>
      <c r="FF694" s="33">
        <f t="shared" si="815"/>
        <v>22.371000000000002</v>
      </c>
      <c r="FG694" s="27">
        <f t="shared" si="783"/>
        <v>0</v>
      </c>
      <c r="FH694" s="27">
        <f t="shared" si="816"/>
        <v>0</v>
      </c>
      <c r="FI694" s="28">
        <f>IF((FI693+FC694+FD694)&gt;=$B$2*'SFV+BESS'!$I$9, $B$2*'SFV+BESS'!$I$9, (FI693+FC694+FD694))</f>
        <v>173.61249999999998</v>
      </c>
      <c r="FJ694" s="110">
        <f t="shared" si="784"/>
        <v>94.626657386677408</v>
      </c>
      <c r="FO694" s="251"/>
      <c r="FP694" s="48">
        <v>28.5416666666667</v>
      </c>
      <c r="FQ694" s="33">
        <f t="shared" si="830"/>
        <v>124.15896438995942</v>
      </c>
      <c r="FR694" s="33">
        <f>Gen_Cons_Horario!B8016</f>
        <v>82.027000000000001</v>
      </c>
      <c r="FS694" s="35">
        <f t="shared" si="795"/>
        <v>42.131964389959421</v>
      </c>
      <c r="FT694" s="116">
        <f>IF(AND(FS694&gt;0,FS694*$B$4+FZ693&lt;=$B$2*'SFV+BESS'!$I$9,FS694&lt;'SFV+BESS'!$I$7), FS694*$B$4, IF(AND(FS694&gt;0,FS694*$B$4+FZ693&gt;$B$2*'SFV+BESS'!$I$9,FS694*$B$4&lt;'SFV+BESS'!$I$7),$B$2*'SFV+BESS'!$I$9-FZ693,IF(AND(FS694&gt;0,FS694*$B$4+FZ693&gt;$B$2*'SFV+BESS'!$I$9,FS694*$B$4&gt;'SFV+BESS'!$I$7,FZ693&lt;$B$2*'SFV+BESS'!$I$9),$B$2*'SFV+BESS'!$I$9-FZ693,IF(AND(FS694&gt;0,FS694*$B$4+FZ693&lt;=$B$2*'SFV+BESS'!$I$9,FS694&gt;'SFV+BESS'!$I$7),'SFV+BESS'!$I$7,0))))</f>
        <v>0</v>
      </c>
      <c r="FU694" s="27">
        <f>IF(AND(FS694&lt;0,FZ693+FS694/$B$5&gt;$H$2,-FS694/'Carga-Descarga Año'!$B$5&lt;'SFV+BESS'!$I$7),FS694/$B$5,IF(AND(FS694&lt;0,FZ693+FS694/$B$5&gt;$H$2,-FS694/'Carga-Descarga Año'!$B$5&gt;'SFV+BESS'!$I$7),-'SFV+BESS'!$I$7,IF(AND(FS694&lt;0,FZ693+FS694/$B$5&lt;$H$2),-MIN('SFV+BESS'!$I$7,FZ693-$H$2),0)))</f>
        <v>0</v>
      </c>
      <c r="FV694" s="33"/>
      <c r="FW694" s="33">
        <f t="shared" si="817"/>
        <v>82.027000000000001</v>
      </c>
      <c r="FX694" s="27">
        <f t="shared" si="785"/>
        <v>0</v>
      </c>
      <c r="FY694" s="27">
        <f t="shared" si="818"/>
        <v>0</v>
      </c>
      <c r="FZ694" s="28">
        <f>IF((FZ693+FT694+FU694)&gt;=$B$2*'SFV+BESS'!$I$9, $B$2*'SFV+BESS'!$I$9, (FZ693+FT694+FU694))</f>
        <v>173.61249999999998</v>
      </c>
      <c r="GA694" s="110">
        <f t="shared" si="786"/>
        <v>42.131964389959421</v>
      </c>
      <c r="GF694" s="251"/>
      <c r="GG694" s="48">
        <v>28.5416666666667</v>
      </c>
      <c r="GH694" s="33">
        <f t="shared" si="831"/>
        <v>123.094953967778</v>
      </c>
      <c r="GI694" s="33">
        <f>Gen_Cons_Horario!B8736</f>
        <v>22.371000000000002</v>
      </c>
      <c r="GJ694" s="35">
        <f t="shared" si="801"/>
        <v>100.72395396777799</v>
      </c>
      <c r="GK694" s="116">
        <f>IF(AND(GJ694&gt;0,GJ694*$B$4+GQ693&lt;=$B$2*'SFV+BESS'!$I$9,GJ694&lt;'SFV+BESS'!$I$7), GJ694*$B$4, IF(AND(GJ694&gt;0,GJ694*$B$4+GQ693&gt;$B$2*'SFV+BESS'!$I$9,GJ694*$B$4&lt;'SFV+BESS'!$I$7),$B$2*'SFV+BESS'!$I$9-GQ693,IF(AND(GJ694&gt;0,GJ694*$B$4+GQ693&gt;$B$2*'SFV+BESS'!$I$9,GJ694*$B$4&gt;'SFV+BESS'!$I$7,GQ693&lt;$B$2*'SFV+BESS'!$I$9),$B$2*'SFV+BESS'!$I$9-GQ693,IF(AND(GJ694&gt;0,GJ694*$B$4+GQ693&lt;=$B$2*'SFV+BESS'!$I$9,GJ694&gt;'SFV+BESS'!$I$7),'SFV+BESS'!$I$7,0))))</f>
        <v>0</v>
      </c>
      <c r="GL694" s="27">
        <f>IF(AND(GJ694&lt;0,GQ693+GJ694/$B$5&gt;$H$2,-GJ694/'Carga-Descarga Año'!$B$5&lt;'SFV+BESS'!$I$7),GJ694/$B$5,IF(AND(GJ694&lt;0,GQ693+GJ694/$B$5&gt;$H$2,-GJ694/'Carga-Descarga Año'!$B$5&gt;'SFV+BESS'!$I$7),-'SFV+BESS'!$I$7,IF(AND(GJ694&lt;0,GQ693+GJ694/$B$5&lt;$H$2),-MIN('SFV+BESS'!$I$7,GQ693-$H$2),0)))</f>
        <v>0</v>
      </c>
      <c r="GM694" s="33"/>
      <c r="GN694" s="33">
        <f t="shared" si="819"/>
        <v>22.371000000000002</v>
      </c>
      <c r="GO694" s="27">
        <f t="shared" si="787"/>
        <v>0</v>
      </c>
      <c r="GP694" s="27">
        <f t="shared" si="820"/>
        <v>0</v>
      </c>
      <c r="GQ694" s="28">
        <f>IF((GQ693+GK694+GL694)&gt;=$B$2*'SFV+BESS'!$I$9, $B$2*'SFV+BESS'!$I$9, (GQ693+GK694+GL694))</f>
        <v>173.61249999999998</v>
      </c>
      <c r="GR694" s="110">
        <f t="shared" si="788"/>
        <v>100.72395396777799</v>
      </c>
    </row>
    <row r="695" spans="1:200">
      <c r="A695" s="249"/>
      <c r="B695" s="48">
        <v>28.5833333333334</v>
      </c>
      <c r="C695" s="38">
        <f t="shared" si="802"/>
        <v>133.25978951017149</v>
      </c>
      <c r="D695" s="2">
        <f>Gen_Cons_Horario!B721</f>
        <v>119.312</v>
      </c>
      <c r="E695" s="140">
        <f t="shared" si="760"/>
        <v>13.947789510171489</v>
      </c>
      <c r="F695" s="116">
        <f>IF(AND(E695&gt;0,E695*$B$4+L694&lt;=$B$2*'SFV+BESS'!$I$9,E695&lt;'SFV+BESS'!$I$7), E695*$B$4, IF(AND(E695&gt;0,E695*$B$4+L694&gt;$B$2*'SFV+BESS'!$I$9,E695*$B$4&lt;'SFV+BESS'!$I$7),$B$2*'SFV+BESS'!$I$9-L694,IF(AND(E695&gt;0,E695*$B$4+L694&gt;$B$2*'SFV+BESS'!$I$9,E695*$B$4&gt;'SFV+BESS'!$I$7,L694&lt;$B$2*'SFV+BESS'!$I$9),$B$2*'SFV+BESS'!$I$9-L694,IF(AND(E695&gt;0,E695*$B$4+L694&lt;=$B$2*'SFV+BESS'!$I$9,E695&gt;'SFV+BESS'!$I$7),'SFV+BESS'!$I$7,0))))</f>
        <v>13.250400034662913</v>
      </c>
      <c r="G695" s="27">
        <f>IF(AND(E695&lt;0,L694+E695/$B$5&gt;$H$2,-E695/'Carga-Descarga Año'!$B$5&lt;'SFV+BESS'!$I$7),E695/$B$5,IF(AND(E695&lt;0,L694+E695/$B$5&gt;$H$2,-E695/'Carga-Descarga Año'!$B$5&gt;'SFV+BESS'!$I$7),-'SFV+BESS'!$I$7,IF(AND(E695&lt;0,L694+E695/$B$5&lt;$H$2),-MIN('SFV+BESS'!$I$7,L694-$H$2),0)))</f>
        <v>0</v>
      </c>
      <c r="I695" s="38">
        <f t="shared" si="761"/>
        <v>119.312</v>
      </c>
      <c r="J695" s="27">
        <f t="shared" si="763"/>
        <v>0</v>
      </c>
      <c r="K695" s="27">
        <f t="shared" si="762"/>
        <v>0</v>
      </c>
      <c r="L695" s="28">
        <f>IF((L694+F695+G695)&gt;=$B$2*'SFV+BESS'!$I$9, $B$2*'SFV+BESS'!$I$9, (L694+F695+G695))</f>
        <v>94.311415412813432</v>
      </c>
      <c r="M695" s="110">
        <f t="shared" si="764"/>
        <v>0</v>
      </c>
      <c r="AI695" s="251"/>
      <c r="AJ695" s="48">
        <v>28.5833333333334</v>
      </c>
      <c r="AK695" s="52">
        <f t="shared" si="822"/>
        <v>137.68044358388673</v>
      </c>
      <c r="AL695" s="33">
        <f>Gen_Cons_Horario!B2137</f>
        <v>0</v>
      </c>
      <c r="AM695" s="35">
        <f t="shared" si="797"/>
        <v>137.68044358388673</v>
      </c>
      <c r="AN695" s="116">
        <f>IF(AND(AM695&gt;0,AM695*$B$4+AT694&lt;=$B$2*'SFV+BESS'!$I$9,AM695&lt;'SFV+BESS'!$I$7), AM695*$B$4, IF(AND(AM695&gt;0,AM695*$B$4+AT694&gt;$B$2*'SFV+BESS'!$I$9,AM695*$B$4&lt;'SFV+BESS'!$I$7),$B$2*'SFV+BESS'!$I$9-AT694,IF(AND(AM695&gt;0,AM695*$B$4+AT694&gt;$B$2*'SFV+BESS'!$I$9,AM695*$B$4&gt;'SFV+BESS'!$I$7,AT694&lt;$B$2*'SFV+BESS'!$I$9),$B$2*'SFV+BESS'!$I$9-AT694,IF(AND(AM695&gt;0,AM695*$B$4+AT694&lt;=$B$2*'SFV+BESS'!$I$9,AM695&gt;'SFV+BESS'!$I$7),'SFV+BESS'!$I$7,0))))</f>
        <v>0</v>
      </c>
      <c r="AO695" s="27">
        <f>IF(AND(AM695&lt;0,AT694+AM695/$B$5&gt;$H$2,-AM695/'Carga-Descarga Año'!$B$5&lt;'SFV+BESS'!$I$7),AM695/$B$5,IF(AND(AM695&lt;0,AT694+AM695/$B$5&gt;$H$2,-AM695/'Carga-Descarga Año'!$B$5&gt;'SFV+BESS'!$I$7),-'SFV+BESS'!$I$7,IF(AND(AM695&lt;0,AT694+AM695/$B$5&lt;$H$2),-MIN('SFV+BESS'!$I$7,AT694-$H$2),0)))</f>
        <v>0</v>
      </c>
      <c r="AP695" s="33"/>
      <c r="AQ695" s="33">
        <f t="shared" si="803"/>
        <v>0</v>
      </c>
      <c r="AR695" s="27">
        <f t="shared" si="767"/>
        <v>0</v>
      </c>
      <c r="AS695" s="27">
        <f t="shared" si="804"/>
        <v>0</v>
      </c>
      <c r="AT695" s="28">
        <f>IF((AT694+AN695+AO695)&gt;=$B$2*'SFV+BESS'!$I$9, $B$2*'SFV+BESS'!$I$9, (AT694+AN695+AO695))</f>
        <v>173.61249999999998</v>
      </c>
      <c r="AU695" s="110">
        <f t="shared" si="768"/>
        <v>137.68044358388673</v>
      </c>
      <c r="AZ695" s="251"/>
      <c r="BA695" s="48">
        <v>28.5833333333334</v>
      </c>
      <c r="BB695" s="33">
        <f t="shared" si="823"/>
        <v>119.78981902555637</v>
      </c>
      <c r="BC695" s="33">
        <f>Gen_Cons_Horario!B2881</f>
        <v>0</v>
      </c>
      <c r="BD695" s="35">
        <f t="shared" si="798"/>
        <v>119.78981902555637</v>
      </c>
      <c r="BE695" s="116">
        <f>IF(AND(BD695&gt;0,BD695*$B$4+BK694&lt;=$B$2*'SFV+BESS'!$I$9,BD695&lt;'SFV+BESS'!$I$7), BD695*$B$4, IF(AND(BD695&gt;0,BD695*$B$4+BK694&gt;$B$2*'SFV+BESS'!$I$9,BD695*$B$4&lt;'SFV+BESS'!$I$7),$B$2*'SFV+BESS'!$I$9-BK694,IF(AND(BD695&gt;0,BD695*$B$4+BK694&gt;$B$2*'SFV+BESS'!$I$9,BD695*$B$4&gt;'SFV+BESS'!$I$7,BK694&lt;$B$2*'SFV+BESS'!$I$9),$B$2*'SFV+BESS'!$I$9-BK694,IF(AND(BD695&gt;0,BD695*$B$4+BK694&lt;=$B$2*'SFV+BESS'!$I$9,BD695&gt;'SFV+BESS'!$I$7),'SFV+BESS'!$I$7,0))))</f>
        <v>0</v>
      </c>
      <c r="BF695" s="27">
        <f>IF(AND(BD695&lt;0,BK694+BD695/$B$5&gt;$H$2,-BD695/'Carga-Descarga Año'!$B$5&lt;'SFV+BESS'!$I$7),BD695/$B$5,IF(AND(BD695&lt;0,BK694+BD695/$B$5&gt;$H$2,-BD695/'Carga-Descarga Año'!$B$5&gt;'SFV+BESS'!$I$7),-'SFV+BESS'!$I$7,IF(AND(BD695&lt;0,BK694+BD695/$B$5&lt;$H$2),-MIN('SFV+BESS'!$I$7,BK694-$H$2),0)))</f>
        <v>0</v>
      </c>
      <c r="BG695" s="33"/>
      <c r="BH695" s="33">
        <f t="shared" si="805"/>
        <v>0</v>
      </c>
      <c r="BI695" s="27">
        <f t="shared" si="769"/>
        <v>0</v>
      </c>
      <c r="BJ695" s="27">
        <f t="shared" si="806"/>
        <v>0</v>
      </c>
      <c r="BK695" s="28">
        <f>IF((BK694+BE695+BF695)&gt;=$B$2*'SFV+BESS'!$I$9, $B$2*'SFV+BESS'!$I$9, (BK694+BE695+BF695))</f>
        <v>173.61249999999998</v>
      </c>
      <c r="BL695" s="110">
        <f t="shared" si="770"/>
        <v>119.78981902555637</v>
      </c>
      <c r="BQ695" s="251"/>
      <c r="BR695" s="48">
        <v>28.5833333333334</v>
      </c>
      <c r="BS695" s="33">
        <f t="shared" si="824"/>
        <v>102.95917212974827</v>
      </c>
      <c r="BT695" s="33">
        <f>Gen_Cons_Horario!B3601</f>
        <v>0</v>
      </c>
      <c r="BU695" s="35">
        <f t="shared" si="799"/>
        <v>102.95917212974827</v>
      </c>
      <c r="BV695" s="116">
        <f>IF(AND(BU695&gt;0,BU695*$B$4+CB694&lt;=$B$2*'SFV+BESS'!$I$9,BU695&lt;'SFV+BESS'!$I$7), BU695*$B$4, IF(AND(BU695&gt;0,BU695*$B$4+CB694&gt;$B$2*'SFV+BESS'!$I$9,BU695*$B$4&lt;'SFV+BESS'!$I$7),$B$2*'SFV+BESS'!$I$9-CB694,IF(AND(BU695&gt;0,BU695*$B$4+CB694&gt;$B$2*'SFV+BESS'!$I$9,BU695*$B$4&gt;'SFV+BESS'!$I$7,CB694&lt;$B$2*'SFV+BESS'!$I$9),$B$2*'SFV+BESS'!$I$9-CB694,IF(AND(BU695&gt;0,BU695*$B$4+CB694&lt;=$B$2*'SFV+BESS'!$I$9,BU695&gt;'SFV+BESS'!$I$7),'SFV+BESS'!$I$7,0))))</f>
        <v>0</v>
      </c>
      <c r="BW695" s="27">
        <f>IF(AND(BU695&lt;0,CB694+BU695/$B$5&gt;$H$2,-BU695/'Carga-Descarga Año'!$B$5&lt;'SFV+BESS'!$I$7),BU695/$B$5,IF(AND(BU695&lt;0,CB694+BU695/$B$5&gt;$H$2,-BU695/'Carga-Descarga Año'!$B$5&gt;'SFV+BESS'!$I$7),-'SFV+BESS'!$I$7,IF(AND(BU695&lt;0,CB694+BU695/$B$5&lt;$H$2),-MIN('SFV+BESS'!$I$7,CB694-$H$2),0)))</f>
        <v>0</v>
      </c>
      <c r="BX695" s="33"/>
      <c r="BY695" s="33">
        <f t="shared" si="807"/>
        <v>0</v>
      </c>
      <c r="BZ695" s="27">
        <f t="shared" si="771"/>
        <v>0</v>
      </c>
      <c r="CA695" s="27">
        <f t="shared" si="772"/>
        <v>0</v>
      </c>
      <c r="CB695" s="28">
        <f>IF((CB694+BV695+BW695)&gt;=$B$2*'SFV+BESS'!$I$9, $B$2*'SFV+BESS'!$I$9, (CB694+BV695+BW695))</f>
        <v>173.61249999999998</v>
      </c>
      <c r="CC695" s="110">
        <f t="shared" si="773"/>
        <v>102.95917212974827</v>
      </c>
      <c r="CH695" s="251"/>
      <c r="CI695" s="48">
        <v>28.5833333333334</v>
      </c>
      <c r="CJ695" s="33">
        <f t="shared" si="825"/>
        <v>92.109640210585653</v>
      </c>
      <c r="CK695" s="33">
        <f>Gen_Cons_Horario!B4345</f>
        <v>0</v>
      </c>
      <c r="CL695" s="35">
        <f t="shared" si="800"/>
        <v>92.109640210585653</v>
      </c>
      <c r="CM695" s="116">
        <f>IF(AND(CL695&gt;0,CL695*$B$4+CS694&lt;=$B$2*'SFV+BESS'!$I$9,CL695&lt;'SFV+BESS'!$I$7), CL695*$B$4, IF(AND(CL695&gt;0,CL695*$B$4+CS694&gt;$B$2*'SFV+BESS'!$I$9,CL695*$B$4&lt;'SFV+BESS'!$I$7),$B$2*'SFV+BESS'!$I$9-CS694,IF(AND(CL695&gt;0,CL695*$B$4+CS694&gt;$B$2*'SFV+BESS'!$I$9,CL695*$B$4&gt;'SFV+BESS'!$I$7,CS694&lt;$B$2*'SFV+BESS'!$I$9),$B$2*'SFV+BESS'!$I$9-CS694,IF(AND(CL695&gt;0,CL695*$B$4+CS694&lt;=$B$2*'SFV+BESS'!$I$9,CL695&gt;'SFV+BESS'!$I$7),'SFV+BESS'!$I$7,0))))</f>
        <v>0</v>
      </c>
      <c r="CN695" s="27">
        <f>IF(AND(CL695&lt;0,CS694+CL695/$B$5&gt;$H$2,-CL695/'Carga-Descarga Año'!$B$5&lt;'SFV+BESS'!$I$7),CL695/$B$5,IF(AND(CL695&lt;0,CS694+CL695/$B$5&gt;$H$2,-CL695/'Carga-Descarga Año'!$B$5&gt;'SFV+BESS'!$I$7),-'SFV+BESS'!$I$7,IF(AND(CL695&lt;0,CS694+CL695/$B$5&lt;$H$2),-MIN('SFV+BESS'!$I$7,CS694-$H$2),0)))</f>
        <v>0</v>
      </c>
      <c r="CO695" s="33"/>
      <c r="CP695" s="33">
        <f t="shared" si="808"/>
        <v>0</v>
      </c>
      <c r="CQ695" s="27">
        <f t="shared" si="774"/>
        <v>0</v>
      </c>
      <c r="CR695" s="27">
        <f t="shared" si="809"/>
        <v>0</v>
      </c>
      <c r="CS695" s="28">
        <f>IF((CS694+CM695+CN695)&gt;=$B$2*'SFV+BESS'!$I$9, $B$2*'SFV+BESS'!$I$9, (CS694+CM695+CN695))</f>
        <v>173.61249999999998</v>
      </c>
      <c r="CT695" s="110">
        <f t="shared" si="775"/>
        <v>92.109640210585653</v>
      </c>
      <c r="CY695" s="251"/>
      <c r="CZ695" s="48">
        <v>28.5833333333334</v>
      </c>
      <c r="DA695" s="33">
        <f t="shared" si="826"/>
        <v>99.291005948507078</v>
      </c>
      <c r="DB695" s="33">
        <f>Gen_Cons_Horario!B5065</f>
        <v>0</v>
      </c>
      <c r="DC695" s="35">
        <f t="shared" si="791"/>
        <v>99.291005948507078</v>
      </c>
      <c r="DD695" s="116">
        <f>IF(AND(DC695&gt;0,DC695*$B$4+DJ694&lt;=$B$2*'SFV+BESS'!$I$9,DC695&lt;'SFV+BESS'!$I$7), DC695*$B$4, IF(AND(DC695&gt;0,DC695*$B$4+DJ694&gt;$B$2*'SFV+BESS'!$I$9,DC695*$B$4&lt;'SFV+BESS'!$I$7),$B$2*'SFV+BESS'!$I$9-DJ694,IF(AND(DC695&gt;0,DC695*$B$4+DJ694&gt;$B$2*'SFV+BESS'!$I$9,DC695*$B$4&gt;'SFV+BESS'!$I$7,DJ694&lt;$B$2*'SFV+BESS'!$I$9),$B$2*'SFV+BESS'!$I$9-DJ694,IF(AND(DC695&gt;0,DC695*$B$4+DJ694&lt;=$B$2*'SFV+BESS'!$I$9,DC695&gt;'SFV+BESS'!$I$7),'SFV+BESS'!$I$7,0))))</f>
        <v>0</v>
      </c>
      <c r="DE695" s="27">
        <f>IF(AND(DC695&lt;0,DJ694+DC695/$B$5&gt;$H$2,-DC695/'Carga-Descarga Año'!$B$5&lt;'SFV+BESS'!$I$7),DC695/$B$5,IF(AND(DC695&lt;0,DJ694+DC695/$B$5&gt;$H$2,-DC695/'Carga-Descarga Año'!$B$5&gt;'SFV+BESS'!$I$7),-'SFV+BESS'!$I$7,IF(AND(DC695&lt;0,DJ694+DC695/$B$5&lt;$H$2),-MIN('SFV+BESS'!$I$7,DJ694-$H$2),0)))</f>
        <v>0</v>
      </c>
      <c r="DF695" s="33"/>
      <c r="DG695" s="33">
        <f t="shared" si="810"/>
        <v>0</v>
      </c>
      <c r="DH695" s="27">
        <f t="shared" si="776"/>
        <v>0</v>
      </c>
      <c r="DI695" s="27">
        <f t="shared" si="777"/>
        <v>0</v>
      </c>
      <c r="DJ695" s="28">
        <f>IF((DJ694+DD695+DE695)&gt;=$B$2*'SFV+BESS'!$I$9, $B$2*'SFV+BESS'!$I$9, (DJ694+DD695+DE695))</f>
        <v>173.61249999999998</v>
      </c>
      <c r="DK695" s="110">
        <f t="shared" si="778"/>
        <v>99.291005948507078</v>
      </c>
      <c r="DP695" s="251"/>
      <c r="DQ695" s="48">
        <v>28.5833333333334</v>
      </c>
      <c r="DR695" s="33">
        <f t="shared" si="827"/>
        <v>97.880357128904294</v>
      </c>
      <c r="DS695" s="33">
        <f>Gen_Cons_Horario!B5809</f>
        <v>0</v>
      </c>
      <c r="DT695" s="35">
        <f t="shared" si="792"/>
        <v>97.880357128904294</v>
      </c>
      <c r="DU695" s="116">
        <f>IF(AND(DT695&gt;0,DT695*$B$4+EA694&lt;=$B$2*'SFV+BESS'!$I$9,DT695&lt;'SFV+BESS'!$I$7), DT695*$B$4, IF(AND(DT695&gt;0,DT695*$B$4+EA694&gt;$B$2*'SFV+BESS'!$I$9,DT695*$B$4&lt;'SFV+BESS'!$I$7),$B$2*'SFV+BESS'!$I$9-EA694,IF(AND(DT695&gt;0,DT695*$B$4+EA694&gt;$B$2*'SFV+BESS'!$I$9,DT695*$B$4&gt;'SFV+BESS'!$I$7,EA694&lt;$B$2*'SFV+BESS'!$I$9),$B$2*'SFV+BESS'!$I$9-EA694,IF(AND(DT695&gt;0,DT695*$B$4+EA694&lt;=$B$2*'SFV+BESS'!$I$9,DT695&gt;'SFV+BESS'!$I$7),'SFV+BESS'!$I$7,0))))</f>
        <v>0</v>
      </c>
      <c r="DV695" s="27">
        <f>IF(AND(DT695&lt;0,EA694+DT695/$B$5&gt;$H$2,-DT695/'Carga-Descarga Año'!$B$5&lt;'SFV+BESS'!$I$7),DT695/$B$5,IF(AND(DT695&lt;0,EA694+DT695/$B$5&gt;$H$2,-DT695/'Carga-Descarga Año'!$B$5&gt;'SFV+BESS'!$I$7),-'SFV+BESS'!$I$7,IF(AND(DT695&lt;0,EA694+DT695/$B$5&lt;$H$2),-MIN('SFV+BESS'!$I$7,EA694-$H$2),0)))</f>
        <v>0</v>
      </c>
      <c r="DW695" s="33"/>
      <c r="DX695" s="33">
        <f t="shared" si="811"/>
        <v>0</v>
      </c>
      <c r="DY695" s="27">
        <f t="shared" si="779"/>
        <v>0</v>
      </c>
      <c r="DZ695" s="27">
        <f t="shared" si="812"/>
        <v>0</v>
      </c>
      <c r="EA695" s="28">
        <f>IF((EA694+DU695+DV695)&gt;=$B$2*'SFV+BESS'!$I$9, $B$2*'SFV+BESS'!$I$9, (EA694+DU695+DV695))</f>
        <v>173.61249999999998</v>
      </c>
      <c r="EB695" s="110">
        <f t="shared" si="780"/>
        <v>97.880357128904294</v>
      </c>
      <c r="EG695" s="251"/>
      <c r="EH695" s="48">
        <v>28.5833333333334</v>
      </c>
      <c r="EI695" s="33">
        <f t="shared" si="828"/>
        <v>107.02335307780091</v>
      </c>
      <c r="EJ695" s="33">
        <f>Gen_Cons_Horario!B6553</f>
        <v>0</v>
      </c>
      <c r="EK695" s="35">
        <f t="shared" si="793"/>
        <v>107.02335307780091</v>
      </c>
      <c r="EL695" s="116">
        <f>IF(AND(EK695&gt;0,EK695*$B$4+ER694&lt;=$B$2*'SFV+BESS'!$I$9,EK695&lt;'SFV+BESS'!$I$7), EK695*$B$4, IF(AND(EK695&gt;0,EK695*$B$4+ER694&gt;$B$2*'SFV+BESS'!$I$9,EK695*$B$4&lt;'SFV+BESS'!$I$7),$B$2*'SFV+BESS'!$I$9-ER694,IF(AND(EK695&gt;0,EK695*$B$4+ER694&gt;$B$2*'SFV+BESS'!$I$9,EK695*$B$4&gt;'SFV+BESS'!$I$7,ER694&lt;$B$2*'SFV+BESS'!$I$9),$B$2*'SFV+BESS'!$I$9-ER694,IF(AND(EK695&gt;0,EK695*$B$4+ER694&lt;=$B$2*'SFV+BESS'!$I$9,EK695&gt;'SFV+BESS'!$I$7),'SFV+BESS'!$I$7,0))))</f>
        <v>0</v>
      </c>
      <c r="EM695" s="27">
        <f>IF(AND(EK695&lt;0,ER694+EK695/$B$5&gt;$H$2,-EK695/'Carga-Descarga Año'!$B$5&lt;'SFV+BESS'!$I$7),EK695/$B$5,IF(AND(EK695&lt;0,ER694+EK695/$B$5&gt;$H$2,-EK695/'Carga-Descarga Año'!$B$5&gt;'SFV+BESS'!$I$7),-'SFV+BESS'!$I$7,IF(AND(EK695&lt;0,ER694+EK695/$B$5&lt;$H$2),-MIN('SFV+BESS'!$I$7,ER694-$H$2),0)))</f>
        <v>0</v>
      </c>
      <c r="EN695" s="33"/>
      <c r="EO695" s="33">
        <f t="shared" si="813"/>
        <v>0</v>
      </c>
      <c r="EP695" s="27">
        <f t="shared" si="781"/>
        <v>0</v>
      </c>
      <c r="EQ695" s="27">
        <f t="shared" si="814"/>
        <v>0</v>
      </c>
      <c r="ER695" s="28">
        <f>IF((ER694+EL695+EM695)&gt;=$B$2*'SFV+BESS'!$I$9, $B$2*'SFV+BESS'!$I$9, (ER694+EL695+EM695))</f>
        <v>173.61249999999998</v>
      </c>
      <c r="ES695" s="110">
        <f t="shared" si="782"/>
        <v>107.02335307780091</v>
      </c>
      <c r="EX695" s="251"/>
      <c r="EY695" s="48">
        <v>28.5833333333334</v>
      </c>
      <c r="EZ695" s="33">
        <f t="shared" si="829"/>
        <v>117.95196128053284</v>
      </c>
      <c r="FA695" s="33">
        <f>Gen_Cons_Horario!B7273</f>
        <v>0</v>
      </c>
      <c r="FB695" s="35">
        <f t="shared" si="794"/>
        <v>117.95196128053284</v>
      </c>
      <c r="FC695" s="116">
        <f>IF(AND(FB695&gt;0,FB695*$B$4+FI694&lt;=$B$2*'SFV+BESS'!$I$9,FB695&lt;'SFV+BESS'!$I$7), FB695*$B$4, IF(AND(FB695&gt;0,FB695*$B$4+FI694&gt;$B$2*'SFV+BESS'!$I$9,FB695*$B$4&lt;'SFV+BESS'!$I$7),$B$2*'SFV+BESS'!$I$9-FI694,IF(AND(FB695&gt;0,FB695*$B$4+FI694&gt;$B$2*'SFV+BESS'!$I$9,FB695*$B$4&gt;'SFV+BESS'!$I$7,FI694&lt;$B$2*'SFV+BESS'!$I$9),$B$2*'SFV+BESS'!$I$9-FI694,IF(AND(FB695&gt;0,FB695*$B$4+FI694&lt;=$B$2*'SFV+BESS'!$I$9,FB695&gt;'SFV+BESS'!$I$7),'SFV+BESS'!$I$7,0))))</f>
        <v>0</v>
      </c>
      <c r="FD695" s="27">
        <f>IF(AND(FB695&lt;0,FI694+FB695/$B$5&gt;$H$2,-FB695/'Carga-Descarga Año'!$B$5&lt;'SFV+BESS'!$I$7),FB695/$B$5,IF(AND(FB695&lt;0,FI694+FB695/$B$5&gt;$H$2,-FB695/'Carga-Descarga Año'!$B$5&gt;'SFV+BESS'!$I$7),-'SFV+BESS'!$I$7,IF(AND(FB695&lt;0,FI694+FB695/$B$5&lt;$H$2),-MIN('SFV+BESS'!$I$7,FI694-$H$2),0)))</f>
        <v>0</v>
      </c>
      <c r="FE695" s="33"/>
      <c r="FF695" s="33">
        <f t="shared" si="815"/>
        <v>0</v>
      </c>
      <c r="FG695" s="27">
        <f t="shared" si="783"/>
        <v>0</v>
      </c>
      <c r="FH695" s="27">
        <f t="shared" si="816"/>
        <v>0</v>
      </c>
      <c r="FI695" s="28">
        <f>IF((FI694+FC695+FD695)&gt;=$B$2*'SFV+BESS'!$I$9, $B$2*'SFV+BESS'!$I$9, (FI694+FC695+FD695))</f>
        <v>173.61249999999998</v>
      </c>
      <c r="FJ695" s="110">
        <f t="shared" si="784"/>
        <v>117.95196128053284</v>
      </c>
      <c r="FO695" s="251"/>
      <c r="FP695" s="48">
        <v>28.5833333333334</v>
      </c>
      <c r="FQ695" s="33">
        <f t="shared" si="830"/>
        <v>124.97258800981498</v>
      </c>
      <c r="FR695" s="33">
        <f>Gen_Cons_Horario!B8017</f>
        <v>82.027000000000001</v>
      </c>
      <c r="FS695" s="35">
        <f t="shared" si="795"/>
        <v>42.945588009814983</v>
      </c>
      <c r="FT695" s="116">
        <f>IF(AND(FS695&gt;0,FS695*$B$4+FZ694&lt;=$B$2*'SFV+BESS'!$I$9,FS695&lt;'SFV+BESS'!$I$7), FS695*$B$4, IF(AND(FS695&gt;0,FS695*$B$4+FZ694&gt;$B$2*'SFV+BESS'!$I$9,FS695*$B$4&lt;'SFV+BESS'!$I$7),$B$2*'SFV+BESS'!$I$9-FZ694,IF(AND(FS695&gt;0,FS695*$B$4+FZ694&gt;$B$2*'SFV+BESS'!$I$9,FS695*$B$4&gt;'SFV+BESS'!$I$7,FZ694&lt;$B$2*'SFV+BESS'!$I$9),$B$2*'SFV+BESS'!$I$9-FZ694,IF(AND(FS695&gt;0,FS695*$B$4+FZ694&lt;=$B$2*'SFV+BESS'!$I$9,FS695&gt;'SFV+BESS'!$I$7),'SFV+BESS'!$I$7,0))))</f>
        <v>0</v>
      </c>
      <c r="FU695" s="27">
        <f>IF(AND(FS695&lt;0,FZ694+FS695/$B$5&gt;$H$2,-FS695/'Carga-Descarga Año'!$B$5&lt;'SFV+BESS'!$I$7),FS695/$B$5,IF(AND(FS695&lt;0,FZ694+FS695/$B$5&gt;$H$2,-FS695/'Carga-Descarga Año'!$B$5&gt;'SFV+BESS'!$I$7),-'SFV+BESS'!$I$7,IF(AND(FS695&lt;0,FZ694+FS695/$B$5&lt;$H$2),-MIN('SFV+BESS'!$I$7,FZ694-$H$2),0)))</f>
        <v>0</v>
      </c>
      <c r="FV695" s="33"/>
      <c r="FW695" s="33">
        <f t="shared" si="817"/>
        <v>82.027000000000001</v>
      </c>
      <c r="FX695" s="27">
        <f t="shared" si="785"/>
        <v>0</v>
      </c>
      <c r="FY695" s="27">
        <f t="shared" si="818"/>
        <v>0</v>
      </c>
      <c r="FZ695" s="28">
        <f>IF((FZ694+FT695+FU695)&gt;=$B$2*'SFV+BESS'!$I$9, $B$2*'SFV+BESS'!$I$9, (FZ694+FT695+FU695))</f>
        <v>173.61249999999998</v>
      </c>
      <c r="GA695" s="110">
        <f t="shared" si="786"/>
        <v>42.945588009814983</v>
      </c>
      <c r="GF695" s="251"/>
      <c r="GG695" s="48">
        <v>28.5833333333334</v>
      </c>
      <c r="GH695" s="33">
        <f t="shared" si="831"/>
        <v>125.58913062743498</v>
      </c>
      <c r="GI695" s="33">
        <f>Gen_Cons_Horario!B8737</f>
        <v>22.371000000000002</v>
      </c>
      <c r="GJ695" s="35">
        <f t="shared" si="801"/>
        <v>103.21813062743499</v>
      </c>
      <c r="GK695" s="116">
        <f>IF(AND(GJ695&gt;0,GJ695*$B$4+GQ694&lt;=$B$2*'SFV+BESS'!$I$9,GJ695&lt;'SFV+BESS'!$I$7), GJ695*$B$4, IF(AND(GJ695&gt;0,GJ695*$B$4+GQ694&gt;$B$2*'SFV+BESS'!$I$9,GJ695*$B$4&lt;'SFV+BESS'!$I$7),$B$2*'SFV+BESS'!$I$9-GQ694,IF(AND(GJ695&gt;0,GJ695*$B$4+GQ694&gt;$B$2*'SFV+BESS'!$I$9,GJ695*$B$4&gt;'SFV+BESS'!$I$7,GQ694&lt;$B$2*'SFV+BESS'!$I$9),$B$2*'SFV+BESS'!$I$9-GQ694,IF(AND(GJ695&gt;0,GJ695*$B$4+GQ694&lt;=$B$2*'SFV+BESS'!$I$9,GJ695&gt;'SFV+BESS'!$I$7),'SFV+BESS'!$I$7,0))))</f>
        <v>0</v>
      </c>
      <c r="GL695" s="27">
        <f>IF(AND(GJ695&lt;0,GQ694+GJ695/$B$5&gt;$H$2,-GJ695/'Carga-Descarga Año'!$B$5&lt;'SFV+BESS'!$I$7),GJ695/$B$5,IF(AND(GJ695&lt;0,GQ694+GJ695/$B$5&gt;$H$2,-GJ695/'Carga-Descarga Año'!$B$5&gt;'SFV+BESS'!$I$7),-'SFV+BESS'!$I$7,IF(AND(GJ695&lt;0,GQ694+GJ695/$B$5&lt;$H$2),-MIN('SFV+BESS'!$I$7,GQ694-$H$2),0)))</f>
        <v>0</v>
      </c>
      <c r="GM695" s="33"/>
      <c r="GN695" s="33">
        <f t="shared" si="819"/>
        <v>22.371000000000002</v>
      </c>
      <c r="GO695" s="27">
        <f t="shared" si="787"/>
        <v>0</v>
      </c>
      <c r="GP695" s="27">
        <f t="shared" si="820"/>
        <v>0</v>
      </c>
      <c r="GQ695" s="28">
        <f>IF((GQ694+GK695+GL695)&gt;=$B$2*'SFV+BESS'!$I$9, $B$2*'SFV+BESS'!$I$9, (GQ694+GK695+GL695))</f>
        <v>173.61249999999998</v>
      </c>
      <c r="GR695" s="110">
        <f t="shared" si="788"/>
        <v>103.21813062743499</v>
      </c>
    </row>
    <row r="696" spans="1:200">
      <c r="A696" s="249"/>
      <c r="B696" s="48">
        <v>28.625</v>
      </c>
      <c r="C696" s="38">
        <f t="shared" si="802"/>
        <v>131.43639444275752</v>
      </c>
      <c r="D696" s="2">
        <f>Gen_Cons_Horario!B722</f>
        <v>119.312</v>
      </c>
      <c r="E696" s="140">
        <f t="shared" si="760"/>
        <v>12.12439444275752</v>
      </c>
      <c r="F696" s="116">
        <f>IF(AND(E696&gt;0,E696*$B$4+L695&lt;=$B$2*'SFV+BESS'!$I$9,E696&lt;'SFV+BESS'!$I$7), E696*$B$4, IF(AND(E696&gt;0,E696*$B$4+L695&gt;$B$2*'SFV+BESS'!$I$9,E696*$B$4&lt;'SFV+BESS'!$I$7),$B$2*'SFV+BESS'!$I$9-L695,IF(AND(E696&gt;0,E696*$B$4+L695&gt;$B$2*'SFV+BESS'!$I$9,E696*$B$4&gt;'SFV+BESS'!$I$7,L695&lt;$B$2*'SFV+BESS'!$I$9),$B$2*'SFV+BESS'!$I$9-L695,IF(AND(E696&gt;0,E696*$B$4+L695&lt;=$B$2*'SFV+BESS'!$I$9,E696&gt;'SFV+BESS'!$I$7),'SFV+BESS'!$I$7,0))))</f>
        <v>11.518174720619644</v>
      </c>
      <c r="G696" s="27">
        <f>IF(AND(E696&lt;0,L695+E696/$B$5&gt;$H$2,-E696/'Carga-Descarga Año'!$B$5&lt;'SFV+BESS'!$I$7),E696/$B$5,IF(AND(E696&lt;0,L695+E696/$B$5&gt;$H$2,-E696/'Carga-Descarga Año'!$B$5&gt;'SFV+BESS'!$I$7),-'SFV+BESS'!$I$7,IF(AND(E696&lt;0,L695+E696/$B$5&lt;$H$2),-MIN('SFV+BESS'!$I$7,L695-$H$2),0)))</f>
        <v>0</v>
      </c>
      <c r="I696" s="38">
        <f t="shared" si="761"/>
        <v>119.312</v>
      </c>
      <c r="J696" s="27">
        <f t="shared" si="763"/>
        <v>0</v>
      </c>
      <c r="K696" s="27">
        <f t="shared" si="762"/>
        <v>0</v>
      </c>
      <c r="L696" s="28">
        <f>IF((L695+F696+G696)&gt;=$B$2*'SFV+BESS'!$I$9, $B$2*'SFV+BESS'!$I$9, (L695+F696+G696))</f>
        <v>105.82959013343307</v>
      </c>
      <c r="M696" s="110">
        <f t="shared" si="764"/>
        <v>0</v>
      </c>
      <c r="AI696" s="251"/>
      <c r="AJ696" s="48">
        <v>28.625</v>
      </c>
      <c r="AK696" s="52">
        <f t="shared" si="822"/>
        <v>135.45703269371216</v>
      </c>
      <c r="AL696" s="33">
        <f>Gen_Cons_Horario!B2138</f>
        <v>0</v>
      </c>
      <c r="AM696" s="35">
        <f t="shared" si="797"/>
        <v>135.45703269371216</v>
      </c>
      <c r="AN696" s="116">
        <f>IF(AND(AM696&gt;0,AM696*$B$4+AT695&lt;=$B$2*'SFV+BESS'!$I$9,AM696&lt;'SFV+BESS'!$I$7), AM696*$B$4, IF(AND(AM696&gt;0,AM696*$B$4+AT695&gt;$B$2*'SFV+BESS'!$I$9,AM696*$B$4&lt;'SFV+BESS'!$I$7),$B$2*'SFV+BESS'!$I$9-AT695,IF(AND(AM696&gt;0,AM696*$B$4+AT695&gt;$B$2*'SFV+BESS'!$I$9,AM696*$B$4&gt;'SFV+BESS'!$I$7,AT695&lt;$B$2*'SFV+BESS'!$I$9),$B$2*'SFV+BESS'!$I$9-AT695,IF(AND(AM696&gt;0,AM696*$B$4+AT695&lt;=$B$2*'SFV+BESS'!$I$9,AM696&gt;'SFV+BESS'!$I$7),'SFV+BESS'!$I$7,0))))</f>
        <v>0</v>
      </c>
      <c r="AO696" s="27">
        <f>IF(AND(AM696&lt;0,AT695+AM696/$B$5&gt;$H$2,-AM696/'Carga-Descarga Año'!$B$5&lt;'SFV+BESS'!$I$7),AM696/$B$5,IF(AND(AM696&lt;0,AT695+AM696/$B$5&gt;$H$2,-AM696/'Carga-Descarga Año'!$B$5&gt;'SFV+BESS'!$I$7),-'SFV+BESS'!$I$7,IF(AND(AM696&lt;0,AT695+AM696/$B$5&lt;$H$2),-MIN('SFV+BESS'!$I$7,AT695-$H$2),0)))</f>
        <v>0</v>
      </c>
      <c r="AP696" s="33"/>
      <c r="AQ696" s="33">
        <f t="shared" si="803"/>
        <v>0</v>
      </c>
      <c r="AR696" s="27">
        <f t="shared" si="767"/>
        <v>0</v>
      </c>
      <c r="AS696" s="27">
        <f t="shared" si="804"/>
        <v>0</v>
      </c>
      <c r="AT696" s="28">
        <f>IF((AT695+AN696+AO696)&gt;=$B$2*'SFV+BESS'!$I$9, $B$2*'SFV+BESS'!$I$9, (AT695+AN696+AO696))</f>
        <v>173.61249999999998</v>
      </c>
      <c r="AU696" s="110">
        <f t="shared" si="768"/>
        <v>135.45703269371216</v>
      </c>
      <c r="AZ696" s="251"/>
      <c r="BA696" s="48">
        <v>28.625</v>
      </c>
      <c r="BB696" s="33">
        <f t="shared" si="823"/>
        <v>117.44483072489295</v>
      </c>
      <c r="BC696" s="33">
        <f>Gen_Cons_Horario!B2882</f>
        <v>0</v>
      </c>
      <c r="BD696" s="35">
        <f t="shared" si="798"/>
        <v>117.44483072489295</v>
      </c>
      <c r="BE696" s="116">
        <f>IF(AND(BD696&gt;0,BD696*$B$4+BK695&lt;=$B$2*'SFV+BESS'!$I$9,BD696&lt;'SFV+BESS'!$I$7), BD696*$B$4, IF(AND(BD696&gt;0,BD696*$B$4+BK695&gt;$B$2*'SFV+BESS'!$I$9,BD696*$B$4&lt;'SFV+BESS'!$I$7),$B$2*'SFV+BESS'!$I$9-BK695,IF(AND(BD696&gt;0,BD696*$B$4+BK695&gt;$B$2*'SFV+BESS'!$I$9,BD696*$B$4&gt;'SFV+BESS'!$I$7,BK695&lt;$B$2*'SFV+BESS'!$I$9),$B$2*'SFV+BESS'!$I$9-BK695,IF(AND(BD696&gt;0,BD696*$B$4+BK695&lt;=$B$2*'SFV+BESS'!$I$9,BD696&gt;'SFV+BESS'!$I$7),'SFV+BESS'!$I$7,0))))</f>
        <v>0</v>
      </c>
      <c r="BF696" s="27">
        <f>IF(AND(BD696&lt;0,BK695+BD696/$B$5&gt;$H$2,-BD696/'Carga-Descarga Año'!$B$5&lt;'SFV+BESS'!$I$7),BD696/$B$5,IF(AND(BD696&lt;0,BK695+BD696/$B$5&gt;$H$2,-BD696/'Carga-Descarga Año'!$B$5&gt;'SFV+BESS'!$I$7),-'SFV+BESS'!$I$7,IF(AND(BD696&lt;0,BK695+BD696/$B$5&lt;$H$2),-MIN('SFV+BESS'!$I$7,BK695-$H$2),0)))</f>
        <v>0</v>
      </c>
      <c r="BG696" s="33"/>
      <c r="BH696" s="33">
        <f t="shared" si="805"/>
        <v>0</v>
      </c>
      <c r="BI696" s="27">
        <f t="shared" si="769"/>
        <v>0</v>
      </c>
      <c r="BJ696" s="27">
        <f t="shared" si="806"/>
        <v>0</v>
      </c>
      <c r="BK696" s="28">
        <f>IF((BK695+BE696+BF696)&gt;=$B$2*'SFV+BESS'!$I$9, $B$2*'SFV+BESS'!$I$9, (BK695+BE696+BF696))</f>
        <v>173.61249999999998</v>
      </c>
      <c r="BL696" s="110">
        <f t="shared" si="770"/>
        <v>117.44483072489295</v>
      </c>
      <c r="BQ696" s="251"/>
      <c r="BR696" s="48">
        <v>28.625</v>
      </c>
      <c r="BS696" s="33">
        <f t="shared" si="824"/>
        <v>98.228006670832059</v>
      </c>
      <c r="BT696" s="33">
        <f>Gen_Cons_Horario!B3602</f>
        <v>0</v>
      </c>
      <c r="BU696" s="35">
        <f t="shared" si="799"/>
        <v>98.228006670832059</v>
      </c>
      <c r="BV696" s="116">
        <f>IF(AND(BU696&gt;0,BU696*$B$4+CB695&lt;=$B$2*'SFV+BESS'!$I$9,BU696&lt;'SFV+BESS'!$I$7), BU696*$B$4, IF(AND(BU696&gt;0,BU696*$B$4+CB695&gt;$B$2*'SFV+BESS'!$I$9,BU696*$B$4&lt;'SFV+BESS'!$I$7),$B$2*'SFV+BESS'!$I$9-CB695,IF(AND(BU696&gt;0,BU696*$B$4+CB695&gt;$B$2*'SFV+BESS'!$I$9,BU696*$B$4&gt;'SFV+BESS'!$I$7,CB695&lt;$B$2*'SFV+BESS'!$I$9),$B$2*'SFV+BESS'!$I$9-CB695,IF(AND(BU696&gt;0,BU696*$B$4+CB695&lt;=$B$2*'SFV+BESS'!$I$9,BU696&gt;'SFV+BESS'!$I$7),'SFV+BESS'!$I$7,0))))</f>
        <v>0</v>
      </c>
      <c r="BW696" s="27">
        <f>IF(AND(BU696&lt;0,CB695+BU696/$B$5&gt;$H$2,-BU696/'Carga-Descarga Año'!$B$5&lt;'SFV+BESS'!$I$7),BU696/$B$5,IF(AND(BU696&lt;0,CB695+BU696/$B$5&gt;$H$2,-BU696/'Carga-Descarga Año'!$B$5&gt;'SFV+BESS'!$I$7),-'SFV+BESS'!$I$7,IF(AND(BU696&lt;0,CB695+BU696/$B$5&lt;$H$2),-MIN('SFV+BESS'!$I$7,CB695-$H$2),0)))</f>
        <v>0</v>
      </c>
      <c r="BX696" s="33"/>
      <c r="BY696" s="33">
        <f t="shared" si="807"/>
        <v>0</v>
      </c>
      <c r="BZ696" s="27">
        <f t="shared" si="771"/>
        <v>0</v>
      </c>
      <c r="CA696" s="27">
        <f t="shared" si="772"/>
        <v>0</v>
      </c>
      <c r="CB696" s="28">
        <f>IF((CB695+BV696+BW696)&gt;=$B$2*'SFV+BESS'!$I$9, $B$2*'SFV+BESS'!$I$9, (CB695+BV696+BW696))</f>
        <v>173.61249999999998</v>
      </c>
      <c r="CC696" s="110">
        <f t="shared" si="773"/>
        <v>98.228006670832059</v>
      </c>
      <c r="CH696" s="251"/>
      <c r="CI696" s="48">
        <v>28.625</v>
      </c>
      <c r="CJ696" s="33">
        <f t="shared" si="825"/>
        <v>88.925603265034539</v>
      </c>
      <c r="CK696" s="33">
        <f>Gen_Cons_Horario!B4346</f>
        <v>0</v>
      </c>
      <c r="CL696" s="35">
        <f t="shared" si="800"/>
        <v>88.925603265034539</v>
      </c>
      <c r="CM696" s="116">
        <f>IF(AND(CL696&gt;0,CL696*$B$4+CS695&lt;=$B$2*'SFV+BESS'!$I$9,CL696&lt;'SFV+BESS'!$I$7), CL696*$B$4, IF(AND(CL696&gt;0,CL696*$B$4+CS695&gt;$B$2*'SFV+BESS'!$I$9,CL696*$B$4&lt;'SFV+BESS'!$I$7),$B$2*'SFV+BESS'!$I$9-CS695,IF(AND(CL696&gt;0,CL696*$B$4+CS695&gt;$B$2*'SFV+BESS'!$I$9,CL696*$B$4&gt;'SFV+BESS'!$I$7,CS695&lt;$B$2*'SFV+BESS'!$I$9),$B$2*'SFV+BESS'!$I$9-CS695,IF(AND(CL696&gt;0,CL696*$B$4+CS695&lt;=$B$2*'SFV+BESS'!$I$9,CL696&gt;'SFV+BESS'!$I$7),'SFV+BESS'!$I$7,0))))</f>
        <v>0</v>
      </c>
      <c r="CN696" s="27">
        <f>IF(AND(CL696&lt;0,CS695+CL696/$B$5&gt;$H$2,-CL696/'Carga-Descarga Año'!$B$5&lt;'SFV+BESS'!$I$7),CL696/$B$5,IF(AND(CL696&lt;0,CS695+CL696/$B$5&gt;$H$2,-CL696/'Carga-Descarga Año'!$B$5&gt;'SFV+BESS'!$I$7),-'SFV+BESS'!$I$7,IF(AND(CL696&lt;0,CS695+CL696/$B$5&lt;$H$2),-MIN('SFV+BESS'!$I$7,CS695-$H$2),0)))</f>
        <v>0</v>
      </c>
      <c r="CO696" s="33"/>
      <c r="CP696" s="33">
        <f t="shared" si="808"/>
        <v>0</v>
      </c>
      <c r="CQ696" s="27">
        <f t="shared" si="774"/>
        <v>0</v>
      </c>
      <c r="CR696" s="27">
        <f t="shared" si="809"/>
        <v>0</v>
      </c>
      <c r="CS696" s="28">
        <f>IF((CS695+CM696+CN696)&gt;=$B$2*'SFV+BESS'!$I$9, $B$2*'SFV+BESS'!$I$9, (CS695+CM696+CN696))</f>
        <v>173.61249999999998</v>
      </c>
      <c r="CT696" s="110">
        <f t="shared" si="775"/>
        <v>88.925603265034539</v>
      </c>
      <c r="CY696" s="251"/>
      <c r="CZ696" s="48">
        <v>28.625</v>
      </c>
      <c r="DA696" s="33">
        <f t="shared" si="826"/>
        <v>95.414133698890723</v>
      </c>
      <c r="DB696" s="33">
        <f>Gen_Cons_Horario!B5066</f>
        <v>0</v>
      </c>
      <c r="DC696" s="35">
        <f t="shared" si="791"/>
        <v>95.414133698890723</v>
      </c>
      <c r="DD696" s="116">
        <f>IF(AND(DC696&gt;0,DC696*$B$4+DJ695&lt;=$B$2*'SFV+BESS'!$I$9,DC696&lt;'SFV+BESS'!$I$7), DC696*$B$4, IF(AND(DC696&gt;0,DC696*$B$4+DJ695&gt;$B$2*'SFV+BESS'!$I$9,DC696*$B$4&lt;'SFV+BESS'!$I$7),$B$2*'SFV+BESS'!$I$9-DJ695,IF(AND(DC696&gt;0,DC696*$B$4+DJ695&gt;$B$2*'SFV+BESS'!$I$9,DC696*$B$4&gt;'SFV+BESS'!$I$7,DJ695&lt;$B$2*'SFV+BESS'!$I$9),$B$2*'SFV+BESS'!$I$9-DJ695,IF(AND(DC696&gt;0,DC696*$B$4+DJ695&lt;=$B$2*'SFV+BESS'!$I$9,DC696&gt;'SFV+BESS'!$I$7),'SFV+BESS'!$I$7,0))))</f>
        <v>0</v>
      </c>
      <c r="DE696" s="27">
        <f>IF(AND(DC696&lt;0,DJ695+DC696/$B$5&gt;$H$2,-DC696/'Carga-Descarga Año'!$B$5&lt;'SFV+BESS'!$I$7),DC696/$B$5,IF(AND(DC696&lt;0,DJ695+DC696/$B$5&gt;$H$2,-DC696/'Carga-Descarga Año'!$B$5&gt;'SFV+BESS'!$I$7),-'SFV+BESS'!$I$7,IF(AND(DC696&lt;0,DJ695+DC696/$B$5&lt;$H$2),-MIN('SFV+BESS'!$I$7,DJ695-$H$2),0)))</f>
        <v>0</v>
      </c>
      <c r="DF696" s="33"/>
      <c r="DG696" s="33">
        <f t="shared" si="810"/>
        <v>0</v>
      </c>
      <c r="DH696" s="27">
        <f t="shared" si="776"/>
        <v>0</v>
      </c>
      <c r="DI696" s="27">
        <f t="shared" si="777"/>
        <v>0</v>
      </c>
      <c r="DJ696" s="28">
        <f>IF((DJ695+DD696+DE696)&gt;=$B$2*'SFV+BESS'!$I$9, $B$2*'SFV+BESS'!$I$9, (DJ695+DD696+DE696))</f>
        <v>173.61249999999998</v>
      </c>
      <c r="DK696" s="110">
        <f t="shared" si="778"/>
        <v>95.414133698890723</v>
      </c>
      <c r="DP696" s="251"/>
      <c r="DQ696" s="48">
        <v>28.625</v>
      </c>
      <c r="DR696" s="33">
        <f t="shared" si="827"/>
        <v>94.952312257526813</v>
      </c>
      <c r="DS696" s="33">
        <f>Gen_Cons_Horario!B5810</f>
        <v>0</v>
      </c>
      <c r="DT696" s="35">
        <f t="shared" si="792"/>
        <v>94.952312257526813</v>
      </c>
      <c r="DU696" s="116">
        <f>IF(AND(DT696&gt;0,DT696*$B$4+EA695&lt;=$B$2*'SFV+BESS'!$I$9,DT696&lt;'SFV+BESS'!$I$7), DT696*$B$4, IF(AND(DT696&gt;0,DT696*$B$4+EA695&gt;$B$2*'SFV+BESS'!$I$9,DT696*$B$4&lt;'SFV+BESS'!$I$7),$B$2*'SFV+BESS'!$I$9-EA695,IF(AND(DT696&gt;0,DT696*$B$4+EA695&gt;$B$2*'SFV+BESS'!$I$9,DT696*$B$4&gt;'SFV+BESS'!$I$7,EA695&lt;$B$2*'SFV+BESS'!$I$9),$B$2*'SFV+BESS'!$I$9-EA695,IF(AND(DT696&gt;0,DT696*$B$4+EA695&lt;=$B$2*'SFV+BESS'!$I$9,DT696&gt;'SFV+BESS'!$I$7),'SFV+BESS'!$I$7,0))))</f>
        <v>0</v>
      </c>
      <c r="DV696" s="27">
        <f>IF(AND(DT696&lt;0,EA695+DT696/$B$5&gt;$H$2,-DT696/'Carga-Descarga Año'!$B$5&lt;'SFV+BESS'!$I$7),DT696/$B$5,IF(AND(DT696&lt;0,EA695+DT696/$B$5&gt;$H$2,-DT696/'Carga-Descarga Año'!$B$5&gt;'SFV+BESS'!$I$7),-'SFV+BESS'!$I$7,IF(AND(DT696&lt;0,EA695+DT696/$B$5&lt;$H$2),-MIN('SFV+BESS'!$I$7,EA695-$H$2),0)))</f>
        <v>0</v>
      </c>
      <c r="DW696" s="33"/>
      <c r="DX696" s="33">
        <f t="shared" si="811"/>
        <v>0</v>
      </c>
      <c r="DY696" s="27">
        <f t="shared" si="779"/>
        <v>0</v>
      </c>
      <c r="DZ696" s="27">
        <f t="shared" si="812"/>
        <v>0</v>
      </c>
      <c r="EA696" s="28">
        <f>IF((EA695+DU696+DV696)&gt;=$B$2*'SFV+BESS'!$I$9, $B$2*'SFV+BESS'!$I$9, (EA695+DU696+DV696))</f>
        <v>173.61249999999998</v>
      </c>
      <c r="EB696" s="110">
        <f t="shared" si="780"/>
        <v>94.952312257526813</v>
      </c>
      <c r="EG696" s="251"/>
      <c r="EH696" s="48">
        <v>28.625</v>
      </c>
      <c r="EI696" s="33">
        <f t="shared" si="828"/>
        <v>101.17838652552929</v>
      </c>
      <c r="EJ696" s="33">
        <f>Gen_Cons_Horario!B6554</f>
        <v>0</v>
      </c>
      <c r="EK696" s="35">
        <f t="shared" si="793"/>
        <v>101.17838652552929</v>
      </c>
      <c r="EL696" s="116">
        <f>IF(AND(EK696&gt;0,EK696*$B$4+ER695&lt;=$B$2*'SFV+BESS'!$I$9,EK696&lt;'SFV+BESS'!$I$7), EK696*$B$4, IF(AND(EK696&gt;0,EK696*$B$4+ER695&gt;$B$2*'SFV+BESS'!$I$9,EK696*$B$4&lt;'SFV+BESS'!$I$7),$B$2*'SFV+BESS'!$I$9-ER695,IF(AND(EK696&gt;0,EK696*$B$4+ER695&gt;$B$2*'SFV+BESS'!$I$9,EK696*$B$4&gt;'SFV+BESS'!$I$7,ER695&lt;$B$2*'SFV+BESS'!$I$9),$B$2*'SFV+BESS'!$I$9-ER695,IF(AND(EK696&gt;0,EK696*$B$4+ER695&lt;=$B$2*'SFV+BESS'!$I$9,EK696&gt;'SFV+BESS'!$I$7),'SFV+BESS'!$I$7,0))))</f>
        <v>0</v>
      </c>
      <c r="EM696" s="27">
        <f>IF(AND(EK696&lt;0,ER695+EK696/$B$5&gt;$H$2,-EK696/'Carga-Descarga Año'!$B$5&lt;'SFV+BESS'!$I$7),EK696/$B$5,IF(AND(EK696&lt;0,ER695+EK696/$B$5&gt;$H$2,-EK696/'Carga-Descarga Año'!$B$5&gt;'SFV+BESS'!$I$7),-'SFV+BESS'!$I$7,IF(AND(EK696&lt;0,ER695+EK696/$B$5&lt;$H$2),-MIN('SFV+BESS'!$I$7,ER695-$H$2),0)))</f>
        <v>0</v>
      </c>
      <c r="EN696" s="33"/>
      <c r="EO696" s="33">
        <f t="shared" si="813"/>
        <v>0</v>
      </c>
      <c r="EP696" s="27">
        <f t="shared" si="781"/>
        <v>0</v>
      </c>
      <c r="EQ696" s="27">
        <f t="shared" si="814"/>
        <v>0</v>
      </c>
      <c r="ER696" s="28">
        <f>IF((ER695+EL696+EM696)&gt;=$B$2*'SFV+BESS'!$I$9, $B$2*'SFV+BESS'!$I$9, (ER695+EL696+EM696))</f>
        <v>173.61249999999998</v>
      </c>
      <c r="ES696" s="110">
        <f t="shared" si="782"/>
        <v>101.17838652552929</v>
      </c>
      <c r="EX696" s="251"/>
      <c r="EY696" s="48">
        <v>28.625</v>
      </c>
      <c r="EZ696" s="33">
        <f t="shared" si="829"/>
        <v>113.18044181125563</v>
      </c>
      <c r="FA696" s="33">
        <f>Gen_Cons_Horario!B7274</f>
        <v>0</v>
      </c>
      <c r="FB696" s="35">
        <f t="shared" si="794"/>
        <v>113.18044181125563</v>
      </c>
      <c r="FC696" s="116">
        <f>IF(AND(FB696&gt;0,FB696*$B$4+FI695&lt;=$B$2*'SFV+BESS'!$I$9,FB696&lt;'SFV+BESS'!$I$7), FB696*$B$4, IF(AND(FB696&gt;0,FB696*$B$4+FI695&gt;$B$2*'SFV+BESS'!$I$9,FB696*$B$4&lt;'SFV+BESS'!$I$7),$B$2*'SFV+BESS'!$I$9-FI695,IF(AND(FB696&gt;0,FB696*$B$4+FI695&gt;$B$2*'SFV+BESS'!$I$9,FB696*$B$4&gt;'SFV+BESS'!$I$7,FI695&lt;$B$2*'SFV+BESS'!$I$9),$B$2*'SFV+BESS'!$I$9-FI695,IF(AND(FB696&gt;0,FB696*$B$4+FI695&lt;=$B$2*'SFV+BESS'!$I$9,FB696&gt;'SFV+BESS'!$I$7),'SFV+BESS'!$I$7,0))))</f>
        <v>0</v>
      </c>
      <c r="FD696" s="27">
        <f>IF(AND(FB696&lt;0,FI695+FB696/$B$5&gt;$H$2,-FB696/'Carga-Descarga Año'!$B$5&lt;'SFV+BESS'!$I$7),FB696/$B$5,IF(AND(FB696&lt;0,FI695+FB696/$B$5&gt;$H$2,-FB696/'Carga-Descarga Año'!$B$5&gt;'SFV+BESS'!$I$7),-'SFV+BESS'!$I$7,IF(AND(FB696&lt;0,FI695+FB696/$B$5&lt;$H$2),-MIN('SFV+BESS'!$I$7,FI695-$H$2),0)))</f>
        <v>0</v>
      </c>
      <c r="FE696" s="33"/>
      <c r="FF696" s="33">
        <f t="shared" si="815"/>
        <v>0</v>
      </c>
      <c r="FG696" s="27">
        <f t="shared" si="783"/>
        <v>0</v>
      </c>
      <c r="FH696" s="27">
        <f t="shared" si="816"/>
        <v>0</v>
      </c>
      <c r="FI696" s="28">
        <f>IF((FI695+FC696+FD696)&gt;=$B$2*'SFV+BESS'!$I$9, $B$2*'SFV+BESS'!$I$9, (FI695+FC696+FD696))</f>
        <v>173.61249999999998</v>
      </c>
      <c r="FJ696" s="110">
        <f t="shared" si="784"/>
        <v>113.18044181125563</v>
      </c>
      <c r="FO696" s="251"/>
      <c r="FP696" s="48">
        <v>28.625</v>
      </c>
      <c r="FQ696" s="33">
        <f t="shared" si="830"/>
        <v>120.57902046259493</v>
      </c>
      <c r="FR696" s="33">
        <f>Gen_Cons_Horario!B8018</f>
        <v>59.656000000000006</v>
      </c>
      <c r="FS696" s="35">
        <f t="shared" si="795"/>
        <v>60.92302046259492</v>
      </c>
      <c r="FT696" s="116">
        <f>IF(AND(FS696&gt;0,FS696*$B$4+FZ695&lt;=$B$2*'SFV+BESS'!$I$9,FS696&lt;'SFV+BESS'!$I$7), FS696*$B$4, IF(AND(FS696&gt;0,FS696*$B$4+FZ695&gt;$B$2*'SFV+BESS'!$I$9,FS696*$B$4&lt;'SFV+BESS'!$I$7),$B$2*'SFV+BESS'!$I$9-FZ695,IF(AND(FS696&gt;0,FS696*$B$4+FZ695&gt;$B$2*'SFV+BESS'!$I$9,FS696*$B$4&gt;'SFV+BESS'!$I$7,FZ695&lt;$B$2*'SFV+BESS'!$I$9),$B$2*'SFV+BESS'!$I$9-FZ695,IF(AND(FS696&gt;0,FS696*$B$4+FZ695&lt;=$B$2*'SFV+BESS'!$I$9,FS696&gt;'SFV+BESS'!$I$7),'SFV+BESS'!$I$7,0))))</f>
        <v>0</v>
      </c>
      <c r="FU696" s="27">
        <f>IF(AND(FS696&lt;0,FZ695+FS696/$B$5&gt;$H$2,-FS696/'Carga-Descarga Año'!$B$5&lt;'SFV+BESS'!$I$7),FS696/$B$5,IF(AND(FS696&lt;0,FZ695+FS696/$B$5&gt;$H$2,-FS696/'Carga-Descarga Año'!$B$5&gt;'SFV+BESS'!$I$7),-'SFV+BESS'!$I$7,IF(AND(FS696&lt;0,FZ695+FS696/$B$5&lt;$H$2),-MIN('SFV+BESS'!$I$7,FZ695-$H$2),0)))</f>
        <v>0</v>
      </c>
      <c r="FV696" s="33"/>
      <c r="FW696" s="33">
        <f t="shared" si="817"/>
        <v>59.656000000000006</v>
      </c>
      <c r="FX696" s="27">
        <f t="shared" si="785"/>
        <v>0</v>
      </c>
      <c r="FY696" s="27">
        <f t="shared" si="818"/>
        <v>0</v>
      </c>
      <c r="FZ696" s="28">
        <f>IF((FZ695+FT696+FU696)&gt;=$B$2*'SFV+BESS'!$I$9, $B$2*'SFV+BESS'!$I$9, (FZ695+FT696+FU696))</f>
        <v>173.61249999999998</v>
      </c>
      <c r="GA696" s="110">
        <f t="shared" si="786"/>
        <v>60.92302046259492</v>
      </c>
      <c r="GF696" s="251"/>
      <c r="GG696" s="48">
        <v>28.625</v>
      </c>
      <c r="GH696" s="33">
        <f t="shared" si="831"/>
        <v>124.1219678864603</v>
      </c>
      <c r="GI696" s="33">
        <f>Gen_Cons_Horario!B8738</f>
        <v>22.371000000000002</v>
      </c>
      <c r="GJ696" s="35">
        <f t="shared" si="801"/>
        <v>101.7509678864603</v>
      </c>
      <c r="GK696" s="116">
        <f>IF(AND(GJ696&gt;0,GJ696*$B$4+GQ695&lt;=$B$2*'SFV+BESS'!$I$9,GJ696&lt;'SFV+BESS'!$I$7), GJ696*$B$4, IF(AND(GJ696&gt;0,GJ696*$B$4+GQ695&gt;$B$2*'SFV+BESS'!$I$9,GJ696*$B$4&lt;'SFV+BESS'!$I$7),$B$2*'SFV+BESS'!$I$9-GQ695,IF(AND(GJ696&gt;0,GJ696*$B$4+GQ695&gt;$B$2*'SFV+BESS'!$I$9,GJ696*$B$4&gt;'SFV+BESS'!$I$7,GQ695&lt;$B$2*'SFV+BESS'!$I$9),$B$2*'SFV+BESS'!$I$9-GQ695,IF(AND(GJ696&gt;0,GJ696*$B$4+GQ695&lt;=$B$2*'SFV+BESS'!$I$9,GJ696&gt;'SFV+BESS'!$I$7),'SFV+BESS'!$I$7,0))))</f>
        <v>0</v>
      </c>
      <c r="GL696" s="27">
        <f>IF(AND(GJ696&lt;0,GQ695+GJ696/$B$5&gt;$H$2,-GJ696/'Carga-Descarga Año'!$B$5&lt;'SFV+BESS'!$I$7),GJ696/$B$5,IF(AND(GJ696&lt;0,GQ695+GJ696/$B$5&gt;$H$2,-GJ696/'Carga-Descarga Año'!$B$5&gt;'SFV+BESS'!$I$7),-'SFV+BESS'!$I$7,IF(AND(GJ696&lt;0,GQ695+GJ696/$B$5&lt;$H$2),-MIN('SFV+BESS'!$I$7,GQ695-$H$2),0)))</f>
        <v>0</v>
      </c>
      <c r="GM696" s="33"/>
      <c r="GN696" s="33">
        <f t="shared" si="819"/>
        <v>22.371000000000002</v>
      </c>
      <c r="GO696" s="27">
        <f t="shared" si="787"/>
        <v>0</v>
      </c>
      <c r="GP696" s="27">
        <f t="shared" si="820"/>
        <v>0</v>
      </c>
      <c r="GQ696" s="28">
        <f>IF((GQ695+GK696+GL696)&gt;=$B$2*'SFV+BESS'!$I$9, $B$2*'SFV+BESS'!$I$9, (GQ695+GK696+GL696))</f>
        <v>173.61249999999998</v>
      </c>
      <c r="GR696" s="110">
        <f t="shared" si="788"/>
        <v>101.7509678864603</v>
      </c>
    </row>
    <row r="697" spans="1:200">
      <c r="A697" s="249"/>
      <c r="B697" s="48">
        <v>28.6666666666667</v>
      </c>
      <c r="C697" s="38">
        <f t="shared" si="802"/>
        <v>126.27010841841791</v>
      </c>
      <c r="D697" s="2">
        <f>Gen_Cons_Horario!B723</f>
        <v>119.312</v>
      </c>
      <c r="E697" s="140">
        <f t="shared" si="760"/>
        <v>6.9581084184179076</v>
      </c>
      <c r="F697" s="116">
        <f>IF(AND(E697&gt;0,E697*$B$4+L696&lt;=$B$2*'SFV+BESS'!$I$9,E697&lt;'SFV+BESS'!$I$7), E697*$B$4, IF(AND(E697&gt;0,E697*$B$4+L696&gt;$B$2*'SFV+BESS'!$I$9,E697*$B$4&lt;'SFV+BESS'!$I$7),$B$2*'SFV+BESS'!$I$9-L696,IF(AND(E697&gt;0,E697*$B$4+L696&gt;$B$2*'SFV+BESS'!$I$9,E697*$B$4&gt;'SFV+BESS'!$I$7,L696&lt;$B$2*'SFV+BESS'!$I$9),$B$2*'SFV+BESS'!$I$9-L696,IF(AND(E697&gt;0,E697*$B$4+L696&lt;=$B$2*'SFV+BESS'!$I$9,E697&gt;'SFV+BESS'!$I$7),'SFV+BESS'!$I$7,0))))</f>
        <v>6.6102029974970122</v>
      </c>
      <c r="G697" s="27">
        <f>IF(AND(E697&lt;0,L696+E697/$B$5&gt;$H$2,-E697/'Carga-Descarga Año'!$B$5&lt;'SFV+BESS'!$I$7),E697/$B$5,IF(AND(E697&lt;0,L696+E697/$B$5&gt;$H$2,-E697/'Carga-Descarga Año'!$B$5&gt;'SFV+BESS'!$I$7),-'SFV+BESS'!$I$7,IF(AND(E697&lt;0,L696+E697/$B$5&lt;$H$2),-MIN('SFV+BESS'!$I$7,L696-$H$2),0)))</f>
        <v>0</v>
      </c>
      <c r="I697" s="38">
        <f t="shared" si="761"/>
        <v>119.312</v>
      </c>
      <c r="J697" s="27">
        <f t="shared" si="763"/>
        <v>0</v>
      </c>
      <c r="K697" s="27">
        <f t="shared" si="762"/>
        <v>0</v>
      </c>
      <c r="L697" s="28">
        <f>IF((L696+F697+G697)&gt;=$B$2*'SFV+BESS'!$I$9, $B$2*'SFV+BESS'!$I$9, (L696+F697+G697))</f>
        <v>112.43979313093008</v>
      </c>
      <c r="M697" s="110">
        <f t="shared" si="764"/>
        <v>0</v>
      </c>
      <c r="AI697" s="251"/>
      <c r="AJ697" s="48">
        <v>28.6666666666667</v>
      </c>
      <c r="AK697" s="52">
        <f t="shared" si="822"/>
        <v>127.76061038156942</v>
      </c>
      <c r="AL697" s="33">
        <f>Gen_Cons_Horario!B2139</f>
        <v>0</v>
      </c>
      <c r="AM697" s="35">
        <f t="shared" si="797"/>
        <v>127.76061038156942</v>
      </c>
      <c r="AN697" s="116">
        <f>IF(AND(AM697&gt;0,AM697*$B$4+AT696&lt;=$B$2*'SFV+BESS'!$I$9,AM697&lt;'SFV+BESS'!$I$7), AM697*$B$4, IF(AND(AM697&gt;0,AM697*$B$4+AT696&gt;$B$2*'SFV+BESS'!$I$9,AM697*$B$4&lt;'SFV+BESS'!$I$7),$B$2*'SFV+BESS'!$I$9-AT696,IF(AND(AM697&gt;0,AM697*$B$4+AT696&gt;$B$2*'SFV+BESS'!$I$9,AM697*$B$4&gt;'SFV+BESS'!$I$7,AT696&lt;$B$2*'SFV+BESS'!$I$9),$B$2*'SFV+BESS'!$I$9-AT696,IF(AND(AM697&gt;0,AM697*$B$4+AT696&lt;=$B$2*'SFV+BESS'!$I$9,AM697&gt;'SFV+BESS'!$I$7),'SFV+BESS'!$I$7,0))))</f>
        <v>0</v>
      </c>
      <c r="AO697" s="27">
        <f>IF(AND(AM697&lt;0,AT696+AM697/$B$5&gt;$H$2,-AM697/'Carga-Descarga Año'!$B$5&lt;'SFV+BESS'!$I$7),AM697/$B$5,IF(AND(AM697&lt;0,AT696+AM697/$B$5&gt;$H$2,-AM697/'Carga-Descarga Año'!$B$5&gt;'SFV+BESS'!$I$7),-'SFV+BESS'!$I$7,IF(AND(AM697&lt;0,AT696+AM697/$B$5&lt;$H$2),-MIN('SFV+BESS'!$I$7,AT696-$H$2),0)))</f>
        <v>0</v>
      </c>
      <c r="AP697" s="33"/>
      <c r="AQ697" s="33">
        <f t="shared" si="803"/>
        <v>0</v>
      </c>
      <c r="AR697" s="27">
        <f t="shared" si="767"/>
        <v>0</v>
      </c>
      <c r="AS697" s="27">
        <f t="shared" si="804"/>
        <v>0</v>
      </c>
      <c r="AT697" s="28">
        <f>IF((AT696+AN697+AO697)&gt;=$B$2*'SFV+BESS'!$I$9, $B$2*'SFV+BESS'!$I$9, (AT696+AN697+AO697))</f>
        <v>173.61249999999998</v>
      </c>
      <c r="AU697" s="110">
        <f t="shared" si="768"/>
        <v>127.76061038156942</v>
      </c>
      <c r="AZ697" s="251"/>
      <c r="BA697" s="48">
        <v>28.6666666666667</v>
      </c>
      <c r="BB697" s="33">
        <f t="shared" si="823"/>
        <v>109.23737167257097</v>
      </c>
      <c r="BC697" s="33">
        <f>Gen_Cons_Horario!B2883</f>
        <v>0</v>
      </c>
      <c r="BD697" s="35">
        <f t="shared" si="798"/>
        <v>109.23737167257097</v>
      </c>
      <c r="BE697" s="116">
        <f>IF(AND(BD697&gt;0,BD697*$B$4+BK696&lt;=$B$2*'SFV+BESS'!$I$9,BD697&lt;'SFV+BESS'!$I$7), BD697*$B$4, IF(AND(BD697&gt;0,BD697*$B$4+BK696&gt;$B$2*'SFV+BESS'!$I$9,BD697*$B$4&lt;'SFV+BESS'!$I$7),$B$2*'SFV+BESS'!$I$9-BK696,IF(AND(BD697&gt;0,BD697*$B$4+BK696&gt;$B$2*'SFV+BESS'!$I$9,BD697*$B$4&gt;'SFV+BESS'!$I$7,BK696&lt;$B$2*'SFV+BESS'!$I$9),$B$2*'SFV+BESS'!$I$9-BK696,IF(AND(BD697&gt;0,BD697*$B$4+BK696&lt;=$B$2*'SFV+BESS'!$I$9,BD697&gt;'SFV+BESS'!$I$7),'SFV+BESS'!$I$7,0))))</f>
        <v>0</v>
      </c>
      <c r="BF697" s="27">
        <f>IF(AND(BD697&lt;0,BK696+BD697/$B$5&gt;$H$2,-BD697/'Carga-Descarga Año'!$B$5&lt;'SFV+BESS'!$I$7),BD697/$B$5,IF(AND(BD697&lt;0,BK696+BD697/$B$5&gt;$H$2,-BD697/'Carga-Descarga Año'!$B$5&gt;'SFV+BESS'!$I$7),-'SFV+BESS'!$I$7,IF(AND(BD697&lt;0,BK696+BD697/$B$5&lt;$H$2),-MIN('SFV+BESS'!$I$7,BK696-$H$2),0)))</f>
        <v>0</v>
      </c>
      <c r="BG697" s="33"/>
      <c r="BH697" s="33">
        <f t="shared" si="805"/>
        <v>0</v>
      </c>
      <c r="BI697" s="27">
        <f t="shared" si="769"/>
        <v>0</v>
      </c>
      <c r="BJ697" s="27">
        <f t="shared" si="806"/>
        <v>0</v>
      </c>
      <c r="BK697" s="28">
        <f>IF((BK696+BE697+BF697)&gt;=$B$2*'SFV+BESS'!$I$9, $B$2*'SFV+BESS'!$I$9, (BK696+BE697+BF697))</f>
        <v>173.61249999999998</v>
      </c>
      <c r="BL697" s="110">
        <f t="shared" si="770"/>
        <v>109.23737167257097</v>
      </c>
      <c r="BQ697" s="251"/>
      <c r="BR697" s="48">
        <v>28.6666666666667</v>
      </c>
      <c r="BS697" s="33">
        <f t="shared" si="824"/>
        <v>88.31508856643616</v>
      </c>
      <c r="BT697" s="33">
        <f>Gen_Cons_Horario!B3603</f>
        <v>0</v>
      </c>
      <c r="BU697" s="35">
        <f t="shared" si="799"/>
        <v>88.31508856643616</v>
      </c>
      <c r="BV697" s="116">
        <f>IF(AND(BU697&gt;0,BU697*$B$4+CB696&lt;=$B$2*'SFV+BESS'!$I$9,BU697&lt;'SFV+BESS'!$I$7), BU697*$B$4, IF(AND(BU697&gt;0,BU697*$B$4+CB696&gt;$B$2*'SFV+BESS'!$I$9,BU697*$B$4&lt;'SFV+BESS'!$I$7),$B$2*'SFV+BESS'!$I$9-CB696,IF(AND(BU697&gt;0,BU697*$B$4+CB696&gt;$B$2*'SFV+BESS'!$I$9,BU697*$B$4&gt;'SFV+BESS'!$I$7,CB696&lt;$B$2*'SFV+BESS'!$I$9),$B$2*'SFV+BESS'!$I$9-CB696,IF(AND(BU697&gt;0,BU697*$B$4+CB696&lt;=$B$2*'SFV+BESS'!$I$9,BU697&gt;'SFV+BESS'!$I$7),'SFV+BESS'!$I$7,0))))</f>
        <v>0</v>
      </c>
      <c r="BW697" s="27">
        <f>IF(AND(BU697&lt;0,CB696+BU697/$B$5&gt;$H$2,-BU697/'Carga-Descarga Año'!$B$5&lt;'SFV+BESS'!$I$7),BU697/$B$5,IF(AND(BU697&lt;0,CB696+BU697/$B$5&gt;$H$2,-BU697/'Carga-Descarga Año'!$B$5&gt;'SFV+BESS'!$I$7),-'SFV+BESS'!$I$7,IF(AND(BU697&lt;0,CB696+BU697/$B$5&lt;$H$2),-MIN('SFV+BESS'!$I$7,CB696-$H$2),0)))</f>
        <v>0</v>
      </c>
      <c r="BX697" s="33"/>
      <c r="BY697" s="33">
        <f t="shared" si="807"/>
        <v>0</v>
      </c>
      <c r="BZ697" s="27">
        <f t="shared" si="771"/>
        <v>0</v>
      </c>
      <c r="CA697" s="27">
        <f t="shared" si="772"/>
        <v>0</v>
      </c>
      <c r="CB697" s="28">
        <f>IF((CB696+BV697+BW697)&gt;=$B$2*'SFV+BESS'!$I$9, $B$2*'SFV+BESS'!$I$9, (CB696+BV697+BW697))</f>
        <v>173.61249999999998</v>
      </c>
      <c r="CC697" s="110">
        <f t="shared" si="773"/>
        <v>88.31508856643616</v>
      </c>
      <c r="CH697" s="251"/>
      <c r="CI697" s="48">
        <v>28.6666666666667</v>
      </c>
      <c r="CJ697" s="33">
        <f t="shared" si="825"/>
        <v>79.373492428381212</v>
      </c>
      <c r="CK697" s="33">
        <f>Gen_Cons_Horario!B4347</f>
        <v>0</v>
      </c>
      <c r="CL697" s="35">
        <f t="shared" si="800"/>
        <v>79.373492428381212</v>
      </c>
      <c r="CM697" s="116">
        <f>IF(AND(CL697&gt;0,CL697*$B$4+CS696&lt;=$B$2*'SFV+BESS'!$I$9,CL697&lt;'SFV+BESS'!$I$7), CL697*$B$4, IF(AND(CL697&gt;0,CL697*$B$4+CS696&gt;$B$2*'SFV+BESS'!$I$9,CL697*$B$4&lt;'SFV+BESS'!$I$7),$B$2*'SFV+BESS'!$I$9-CS696,IF(AND(CL697&gt;0,CL697*$B$4+CS696&gt;$B$2*'SFV+BESS'!$I$9,CL697*$B$4&gt;'SFV+BESS'!$I$7,CS696&lt;$B$2*'SFV+BESS'!$I$9),$B$2*'SFV+BESS'!$I$9-CS696,IF(AND(CL697&gt;0,CL697*$B$4+CS696&lt;=$B$2*'SFV+BESS'!$I$9,CL697&gt;'SFV+BESS'!$I$7),'SFV+BESS'!$I$7,0))))</f>
        <v>0</v>
      </c>
      <c r="CN697" s="27">
        <f>IF(AND(CL697&lt;0,CS696+CL697/$B$5&gt;$H$2,-CL697/'Carga-Descarga Año'!$B$5&lt;'SFV+BESS'!$I$7),CL697/$B$5,IF(AND(CL697&lt;0,CS696+CL697/$B$5&gt;$H$2,-CL697/'Carga-Descarga Año'!$B$5&gt;'SFV+BESS'!$I$7),-'SFV+BESS'!$I$7,IF(AND(CL697&lt;0,CS696+CL697/$B$5&lt;$H$2),-MIN('SFV+BESS'!$I$7,CS696-$H$2),0)))</f>
        <v>0</v>
      </c>
      <c r="CO697" s="33"/>
      <c r="CP697" s="33">
        <f t="shared" si="808"/>
        <v>0</v>
      </c>
      <c r="CQ697" s="27">
        <f t="shared" si="774"/>
        <v>0</v>
      </c>
      <c r="CR697" s="27">
        <f t="shared" si="809"/>
        <v>0</v>
      </c>
      <c r="CS697" s="28">
        <f>IF((CS696+CM697+CN697)&gt;=$B$2*'SFV+BESS'!$I$9, $B$2*'SFV+BESS'!$I$9, (CS696+CM697+CN697))</f>
        <v>173.61249999999998</v>
      </c>
      <c r="CT697" s="110">
        <f t="shared" si="775"/>
        <v>79.373492428381212</v>
      </c>
      <c r="CY697" s="251"/>
      <c r="CZ697" s="48">
        <v>28.6666666666667</v>
      </c>
      <c r="DA697" s="33">
        <f t="shared" si="826"/>
        <v>87.445007408012728</v>
      </c>
      <c r="DB697" s="33">
        <f>Gen_Cons_Horario!B5067</f>
        <v>0</v>
      </c>
      <c r="DC697" s="35">
        <f t="shared" si="791"/>
        <v>87.445007408012728</v>
      </c>
      <c r="DD697" s="116">
        <f>IF(AND(DC697&gt;0,DC697*$B$4+DJ696&lt;=$B$2*'SFV+BESS'!$I$9,DC697&lt;'SFV+BESS'!$I$7), DC697*$B$4, IF(AND(DC697&gt;0,DC697*$B$4+DJ696&gt;$B$2*'SFV+BESS'!$I$9,DC697*$B$4&lt;'SFV+BESS'!$I$7),$B$2*'SFV+BESS'!$I$9-DJ696,IF(AND(DC697&gt;0,DC697*$B$4+DJ696&gt;$B$2*'SFV+BESS'!$I$9,DC697*$B$4&gt;'SFV+BESS'!$I$7,DJ696&lt;$B$2*'SFV+BESS'!$I$9),$B$2*'SFV+BESS'!$I$9-DJ696,IF(AND(DC697&gt;0,DC697*$B$4+DJ696&lt;=$B$2*'SFV+BESS'!$I$9,DC697&gt;'SFV+BESS'!$I$7),'SFV+BESS'!$I$7,0))))</f>
        <v>0</v>
      </c>
      <c r="DE697" s="27">
        <f>IF(AND(DC697&lt;0,DJ696+DC697/$B$5&gt;$H$2,-DC697/'Carga-Descarga Año'!$B$5&lt;'SFV+BESS'!$I$7),DC697/$B$5,IF(AND(DC697&lt;0,DJ696+DC697/$B$5&gt;$H$2,-DC697/'Carga-Descarga Año'!$B$5&gt;'SFV+BESS'!$I$7),-'SFV+BESS'!$I$7,IF(AND(DC697&lt;0,DJ696+DC697/$B$5&lt;$H$2),-MIN('SFV+BESS'!$I$7,DJ696-$H$2),0)))</f>
        <v>0</v>
      </c>
      <c r="DF697" s="33"/>
      <c r="DG697" s="33">
        <f t="shared" si="810"/>
        <v>0</v>
      </c>
      <c r="DH697" s="27">
        <f t="shared" si="776"/>
        <v>0</v>
      </c>
      <c r="DI697" s="27">
        <f t="shared" si="777"/>
        <v>0</v>
      </c>
      <c r="DJ697" s="28">
        <f>IF((DJ696+DD697+DE697)&gt;=$B$2*'SFV+BESS'!$I$9, $B$2*'SFV+BESS'!$I$9, (DJ696+DD697+DE697))</f>
        <v>173.61249999999998</v>
      </c>
      <c r="DK697" s="110">
        <f t="shared" si="778"/>
        <v>87.445007408012728</v>
      </c>
      <c r="DP697" s="251"/>
      <c r="DQ697" s="48">
        <v>28.6666666666667</v>
      </c>
      <c r="DR697" s="33">
        <f t="shared" si="827"/>
        <v>84.495009145464408</v>
      </c>
      <c r="DS697" s="33">
        <f>Gen_Cons_Horario!B5811</f>
        <v>0</v>
      </c>
      <c r="DT697" s="35">
        <f t="shared" si="792"/>
        <v>84.495009145464408</v>
      </c>
      <c r="DU697" s="116">
        <f>IF(AND(DT697&gt;0,DT697*$B$4+EA696&lt;=$B$2*'SFV+BESS'!$I$9,DT697&lt;'SFV+BESS'!$I$7), DT697*$B$4, IF(AND(DT697&gt;0,DT697*$B$4+EA696&gt;$B$2*'SFV+BESS'!$I$9,DT697*$B$4&lt;'SFV+BESS'!$I$7),$B$2*'SFV+BESS'!$I$9-EA696,IF(AND(DT697&gt;0,DT697*$B$4+EA696&gt;$B$2*'SFV+BESS'!$I$9,DT697*$B$4&gt;'SFV+BESS'!$I$7,EA696&lt;$B$2*'SFV+BESS'!$I$9),$B$2*'SFV+BESS'!$I$9-EA696,IF(AND(DT697&gt;0,DT697*$B$4+EA696&lt;=$B$2*'SFV+BESS'!$I$9,DT697&gt;'SFV+BESS'!$I$7),'SFV+BESS'!$I$7,0))))</f>
        <v>0</v>
      </c>
      <c r="DV697" s="27">
        <f>IF(AND(DT697&lt;0,EA696+DT697/$B$5&gt;$H$2,-DT697/'Carga-Descarga Año'!$B$5&lt;'SFV+BESS'!$I$7),DT697/$B$5,IF(AND(DT697&lt;0,EA696+DT697/$B$5&gt;$H$2,-DT697/'Carga-Descarga Año'!$B$5&gt;'SFV+BESS'!$I$7),-'SFV+BESS'!$I$7,IF(AND(DT697&lt;0,EA696+DT697/$B$5&lt;$H$2),-MIN('SFV+BESS'!$I$7,EA696-$H$2),0)))</f>
        <v>0</v>
      </c>
      <c r="DW697" s="33"/>
      <c r="DX697" s="33">
        <f t="shared" si="811"/>
        <v>0</v>
      </c>
      <c r="DY697" s="27">
        <f t="shared" si="779"/>
        <v>0</v>
      </c>
      <c r="DZ697" s="27">
        <f t="shared" si="812"/>
        <v>0</v>
      </c>
      <c r="EA697" s="28">
        <f>IF((EA696+DU697+DV697)&gt;=$B$2*'SFV+BESS'!$I$9, $B$2*'SFV+BESS'!$I$9, (EA696+DU697+DV697))</f>
        <v>173.61249999999998</v>
      </c>
      <c r="EB697" s="110">
        <f t="shared" si="780"/>
        <v>84.495009145464408</v>
      </c>
      <c r="EG697" s="251"/>
      <c r="EH697" s="48">
        <v>28.6666666666667</v>
      </c>
      <c r="EI697" s="33">
        <f t="shared" si="828"/>
        <v>92.511711982505858</v>
      </c>
      <c r="EJ697" s="33">
        <f>Gen_Cons_Horario!B6555</f>
        <v>0</v>
      </c>
      <c r="EK697" s="35">
        <f t="shared" si="793"/>
        <v>92.511711982505858</v>
      </c>
      <c r="EL697" s="116">
        <f>IF(AND(EK697&gt;0,EK697*$B$4+ER696&lt;=$B$2*'SFV+BESS'!$I$9,EK697&lt;'SFV+BESS'!$I$7), EK697*$B$4, IF(AND(EK697&gt;0,EK697*$B$4+ER696&gt;$B$2*'SFV+BESS'!$I$9,EK697*$B$4&lt;'SFV+BESS'!$I$7),$B$2*'SFV+BESS'!$I$9-ER696,IF(AND(EK697&gt;0,EK697*$B$4+ER696&gt;$B$2*'SFV+BESS'!$I$9,EK697*$B$4&gt;'SFV+BESS'!$I$7,ER696&lt;$B$2*'SFV+BESS'!$I$9),$B$2*'SFV+BESS'!$I$9-ER696,IF(AND(EK697&gt;0,EK697*$B$4+ER696&lt;=$B$2*'SFV+BESS'!$I$9,EK697&gt;'SFV+BESS'!$I$7),'SFV+BESS'!$I$7,0))))</f>
        <v>0</v>
      </c>
      <c r="EM697" s="27">
        <f>IF(AND(EK697&lt;0,ER696+EK697/$B$5&gt;$H$2,-EK697/'Carga-Descarga Año'!$B$5&lt;'SFV+BESS'!$I$7),EK697/$B$5,IF(AND(EK697&lt;0,ER696+EK697/$B$5&gt;$H$2,-EK697/'Carga-Descarga Año'!$B$5&gt;'SFV+BESS'!$I$7),-'SFV+BESS'!$I$7,IF(AND(EK697&lt;0,ER696+EK697/$B$5&lt;$H$2),-MIN('SFV+BESS'!$I$7,ER696-$H$2),0)))</f>
        <v>0</v>
      </c>
      <c r="EN697" s="33"/>
      <c r="EO697" s="33">
        <f t="shared" si="813"/>
        <v>0</v>
      </c>
      <c r="EP697" s="27">
        <f t="shared" si="781"/>
        <v>0</v>
      </c>
      <c r="EQ697" s="27">
        <f t="shared" si="814"/>
        <v>0</v>
      </c>
      <c r="ER697" s="28">
        <f>IF((ER696+EL697+EM697)&gt;=$B$2*'SFV+BESS'!$I$9, $B$2*'SFV+BESS'!$I$9, (ER696+EL697+EM697))</f>
        <v>173.61249999999998</v>
      </c>
      <c r="ES697" s="110">
        <f t="shared" si="782"/>
        <v>92.511711982505858</v>
      </c>
      <c r="EX697" s="251"/>
      <c r="EY697" s="48">
        <v>28.6666666666667</v>
      </c>
      <c r="EZ697" s="33">
        <f t="shared" si="829"/>
        <v>104.9734283240988</v>
      </c>
      <c r="FA697" s="33">
        <f>Gen_Cons_Horario!B7275</f>
        <v>0</v>
      </c>
      <c r="FB697" s="35">
        <f t="shared" si="794"/>
        <v>104.9734283240988</v>
      </c>
      <c r="FC697" s="116">
        <f>IF(AND(FB697&gt;0,FB697*$B$4+FI696&lt;=$B$2*'SFV+BESS'!$I$9,FB697&lt;'SFV+BESS'!$I$7), FB697*$B$4, IF(AND(FB697&gt;0,FB697*$B$4+FI696&gt;$B$2*'SFV+BESS'!$I$9,FB697*$B$4&lt;'SFV+BESS'!$I$7),$B$2*'SFV+BESS'!$I$9-FI696,IF(AND(FB697&gt;0,FB697*$B$4+FI696&gt;$B$2*'SFV+BESS'!$I$9,FB697*$B$4&gt;'SFV+BESS'!$I$7,FI696&lt;$B$2*'SFV+BESS'!$I$9),$B$2*'SFV+BESS'!$I$9-FI696,IF(AND(FB697&gt;0,FB697*$B$4+FI696&lt;=$B$2*'SFV+BESS'!$I$9,FB697&gt;'SFV+BESS'!$I$7),'SFV+BESS'!$I$7,0))))</f>
        <v>0</v>
      </c>
      <c r="FD697" s="27">
        <f>IF(AND(FB697&lt;0,FI696+FB697/$B$5&gt;$H$2,-FB697/'Carga-Descarga Año'!$B$5&lt;'SFV+BESS'!$I$7),FB697/$B$5,IF(AND(FB697&lt;0,FI696+FB697/$B$5&gt;$H$2,-FB697/'Carga-Descarga Año'!$B$5&gt;'SFV+BESS'!$I$7),-'SFV+BESS'!$I$7,IF(AND(FB697&lt;0,FI696+FB697/$B$5&lt;$H$2),-MIN('SFV+BESS'!$I$7,FI696-$H$2),0)))</f>
        <v>0</v>
      </c>
      <c r="FE697" s="33"/>
      <c r="FF697" s="33">
        <f t="shared" si="815"/>
        <v>0</v>
      </c>
      <c r="FG697" s="27">
        <f t="shared" si="783"/>
        <v>0</v>
      </c>
      <c r="FH697" s="27">
        <f t="shared" si="816"/>
        <v>0</v>
      </c>
      <c r="FI697" s="28">
        <f>IF((FI696+FC697+FD697)&gt;=$B$2*'SFV+BESS'!$I$9, $B$2*'SFV+BESS'!$I$9, (FI696+FC697+FD697))</f>
        <v>173.61249999999998</v>
      </c>
      <c r="FJ697" s="110">
        <f t="shared" si="784"/>
        <v>104.9734283240988</v>
      </c>
      <c r="FO697" s="251"/>
      <c r="FP697" s="48">
        <v>28.6666666666667</v>
      </c>
      <c r="FQ697" s="33">
        <f t="shared" si="830"/>
        <v>113.74458205580818</v>
      </c>
      <c r="FR697" s="33">
        <f>Gen_Cons_Horario!B8019</f>
        <v>0</v>
      </c>
      <c r="FS697" s="35">
        <f t="shared" si="795"/>
        <v>113.74458205580818</v>
      </c>
      <c r="FT697" s="116">
        <f>IF(AND(FS697&gt;0,FS697*$B$4+FZ696&lt;=$B$2*'SFV+BESS'!$I$9,FS697&lt;'SFV+BESS'!$I$7), FS697*$B$4, IF(AND(FS697&gt;0,FS697*$B$4+FZ696&gt;$B$2*'SFV+BESS'!$I$9,FS697*$B$4&lt;'SFV+BESS'!$I$7),$B$2*'SFV+BESS'!$I$9-FZ696,IF(AND(FS697&gt;0,FS697*$B$4+FZ696&gt;$B$2*'SFV+BESS'!$I$9,FS697*$B$4&gt;'SFV+BESS'!$I$7,FZ696&lt;$B$2*'SFV+BESS'!$I$9),$B$2*'SFV+BESS'!$I$9-FZ696,IF(AND(FS697&gt;0,FS697*$B$4+FZ696&lt;=$B$2*'SFV+BESS'!$I$9,FS697&gt;'SFV+BESS'!$I$7),'SFV+BESS'!$I$7,0))))</f>
        <v>0</v>
      </c>
      <c r="FU697" s="27">
        <f>IF(AND(FS697&lt;0,FZ696+FS697/$B$5&gt;$H$2,-FS697/'Carga-Descarga Año'!$B$5&lt;'SFV+BESS'!$I$7),FS697/$B$5,IF(AND(FS697&lt;0,FZ696+FS697/$B$5&gt;$H$2,-FS697/'Carga-Descarga Año'!$B$5&gt;'SFV+BESS'!$I$7),-'SFV+BESS'!$I$7,IF(AND(FS697&lt;0,FZ696+FS697/$B$5&lt;$H$2),-MIN('SFV+BESS'!$I$7,FZ696-$H$2),0)))</f>
        <v>0</v>
      </c>
      <c r="FV697" s="33"/>
      <c r="FW697" s="33">
        <f t="shared" si="817"/>
        <v>0</v>
      </c>
      <c r="FX697" s="27">
        <f t="shared" si="785"/>
        <v>0</v>
      </c>
      <c r="FY697" s="27">
        <f t="shared" si="818"/>
        <v>0</v>
      </c>
      <c r="FZ697" s="28">
        <f>IF((FZ696+FT697+FU697)&gt;=$B$2*'SFV+BESS'!$I$9, $B$2*'SFV+BESS'!$I$9, (FZ696+FT697+FU697))</f>
        <v>173.61249999999998</v>
      </c>
      <c r="GA697" s="110">
        <f t="shared" si="786"/>
        <v>113.74458205580818</v>
      </c>
      <c r="GF697" s="251"/>
      <c r="GG697" s="48">
        <v>28.6666666666667</v>
      </c>
      <c r="GH697" s="33">
        <f t="shared" si="831"/>
        <v>118.10660064846397</v>
      </c>
      <c r="GI697" s="33">
        <f>Gen_Cons_Horario!B8739</f>
        <v>0</v>
      </c>
      <c r="GJ697" s="35">
        <f t="shared" si="801"/>
        <v>118.10660064846397</v>
      </c>
      <c r="GK697" s="116">
        <f>IF(AND(GJ697&gt;0,GJ697*$B$4+GQ696&lt;=$B$2*'SFV+BESS'!$I$9,GJ697&lt;'SFV+BESS'!$I$7), GJ697*$B$4, IF(AND(GJ697&gt;0,GJ697*$B$4+GQ696&gt;$B$2*'SFV+BESS'!$I$9,GJ697*$B$4&lt;'SFV+BESS'!$I$7),$B$2*'SFV+BESS'!$I$9-GQ696,IF(AND(GJ697&gt;0,GJ697*$B$4+GQ696&gt;$B$2*'SFV+BESS'!$I$9,GJ697*$B$4&gt;'SFV+BESS'!$I$7,GQ696&lt;$B$2*'SFV+BESS'!$I$9),$B$2*'SFV+BESS'!$I$9-GQ696,IF(AND(GJ697&gt;0,GJ697*$B$4+GQ696&lt;=$B$2*'SFV+BESS'!$I$9,GJ697&gt;'SFV+BESS'!$I$7),'SFV+BESS'!$I$7,0))))</f>
        <v>0</v>
      </c>
      <c r="GL697" s="27">
        <f>IF(AND(GJ697&lt;0,GQ696+GJ697/$B$5&gt;$H$2,-GJ697/'Carga-Descarga Año'!$B$5&lt;'SFV+BESS'!$I$7),GJ697/$B$5,IF(AND(GJ697&lt;0,GQ696+GJ697/$B$5&gt;$H$2,-GJ697/'Carga-Descarga Año'!$B$5&gt;'SFV+BESS'!$I$7),-'SFV+BESS'!$I$7,IF(AND(GJ697&lt;0,GQ696+GJ697/$B$5&lt;$H$2),-MIN('SFV+BESS'!$I$7,GQ696-$H$2),0)))</f>
        <v>0</v>
      </c>
      <c r="GM697" s="33"/>
      <c r="GN697" s="33">
        <f t="shared" si="819"/>
        <v>0</v>
      </c>
      <c r="GO697" s="27">
        <f t="shared" si="787"/>
        <v>0</v>
      </c>
      <c r="GP697" s="27">
        <f t="shared" si="820"/>
        <v>0</v>
      </c>
      <c r="GQ697" s="28">
        <f>IF((GQ696+GK697+GL697)&gt;=$B$2*'SFV+BESS'!$I$9, $B$2*'SFV+BESS'!$I$9, (GQ696+GK697+GL697))</f>
        <v>173.61249999999998</v>
      </c>
      <c r="GR697" s="110">
        <f t="shared" si="788"/>
        <v>118.10660064846397</v>
      </c>
    </row>
    <row r="698" spans="1:200">
      <c r="A698" s="249"/>
      <c r="B698" s="48">
        <v>28.7083333333334</v>
      </c>
      <c r="C698" s="38">
        <f t="shared" si="802"/>
        <v>117.3050826702992</v>
      </c>
      <c r="D698" s="2">
        <f>Gen_Cons_Horario!B724</f>
        <v>119.312</v>
      </c>
      <c r="E698" s="140">
        <f t="shared" si="760"/>
        <v>-2.0069173297007978</v>
      </c>
      <c r="F698" s="116">
        <f>IF(AND(E698&gt;0,E698*$B$4+L697&lt;=$B$2*'SFV+BESS'!$I$9,E698&lt;'SFV+BESS'!$I$7), E698*$B$4, IF(AND(E698&gt;0,E698*$B$4+L697&gt;$B$2*'SFV+BESS'!$I$9,E698*$B$4&lt;'SFV+BESS'!$I$7),$B$2*'SFV+BESS'!$I$9-L697,IF(AND(E698&gt;0,E698*$B$4+L697&gt;$B$2*'SFV+BESS'!$I$9,E698*$B$4&gt;'SFV+BESS'!$I$7,L697&lt;$B$2*'SFV+BESS'!$I$9),$B$2*'SFV+BESS'!$I$9-L697,IF(AND(E698&gt;0,E698*$B$4+L697&lt;=$B$2*'SFV+BESS'!$I$9,E698&gt;'SFV+BESS'!$I$7),'SFV+BESS'!$I$7,0))))</f>
        <v>0</v>
      </c>
      <c r="G698" s="27">
        <f>IF(AND(E698&lt;0,L697+E698/$B$5&gt;$H$2,-E698/'Carga-Descarga Año'!$B$5&lt;'SFV+BESS'!$I$7),E698/$B$5,IF(AND(E698&lt;0,L697+E698/$B$5&gt;$H$2,-E698/'Carga-Descarga Año'!$B$5&gt;'SFV+BESS'!$I$7),-'SFV+BESS'!$I$7,IF(AND(E698&lt;0,L697+E698/$B$5&lt;$H$2),-MIN('SFV+BESS'!$I$7,L697-$H$2),0)))</f>
        <v>-2.1125445575797874</v>
      </c>
      <c r="I698" s="38">
        <f t="shared" si="761"/>
        <v>117.3050826702992</v>
      </c>
      <c r="J698" s="27">
        <f t="shared" si="763"/>
        <v>2.0069173297007978</v>
      </c>
      <c r="K698" s="27">
        <f t="shared" si="762"/>
        <v>0</v>
      </c>
      <c r="L698" s="28">
        <f>IF((L697+F698+G698)&gt;=$B$2*'SFV+BESS'!$I$9, $B$2*'SFV+BESS'!$I$9, (L697+F698+G698))</f>
        <v>110.3272485733503</v>
      </c>
      <c r="M698" s="110">
        <f t="shared" si="764"/>
        <v>0</v>
      </c>
      <c r="AI698" s="251"/>
      <c r="AJ698" s="48">
        <v>28.7083333333334</v>
      </c>
      <c r="AK698" s="52">
        <f t="shared" si="822"/>
        <v>116.13046110988708</v>
      </c>
      <c r="AL698" s="33">
        <f>Gen_Cons_Horario!B2140</f>
        <v>0</v>
      </c>
      <c r="AM698" s="35">
        <f t="shared" si="797"/>
        <v>116.13046110988708</v>
      </c>
      <c r="AN698" s="116">
        <f>IF(AND(AM698&gt;0,AM698*$B$4+AT697&lt;=$B$2*'SFV+BESS'!$I$9,AM698&lt;'SFV+BESS'!$I$7), AM698*$B$4, IF(AND(AM698&gt;0,AM698*$B$4+AT697&gt;$B$2*'SFV+BESS'!$I$9,AM698*$B$4&lt;'SFV+BESS'!$I$7),$B$2*'SFV+BESS'!$I$9-AT697,IF(AND(AM698&gt;0,AM698*$B$4+AT697&gt;$B$2*'SFV+BESS'!$I$9,AM698*$B$4&gt;'SFV+BESS'!$I$7,AT697&lt;$B$2*'SFV+BESS'!$I$9),$B$2*'SFV+BESS'!$I$9-AT697,IF(AND(AM698&gt;0,AM698*$B$4+AT697&lt;=$B$2*'SFV+BESS'!$I$9,AM698&gt;'SFV+BESS'!$I$7),'SFV+BESS'!$I$7,0))))</f>
        <v>0</v>
      </c>
      <c r="AO698" s="27">
        <f>IF(AND(AM698&lt;0,AT697+AM698/$B$5&gt;$H$2,-AM698/'Carga-Descarga Año'!$B$5&lt;'SFV+BESS'!$I$7),AM698/$B$5,IF(AND(AM698&lt;0,AT697+AM698/$B$5&gt;$H$2,-AM698/'Carga-Descarga Año'!$B$5&gt;'SFV+BESS'!$I$7),-'SFV+BESS'!$I$7,IF(AND(AM698&lt;0,AT697+AM698/$B$5&lt;$H$2),-MIN('SFV+BESS'!$I$7,AT697-$H$2),0)))</f>
        <v>0</v>
      </c>
      <c r="AP698" s="33"/>
      <c r="AQ698" s="33">
        <f t="shared" si="803"/>
        <v>0</v>
      </c>
      <c r="AR698" s="27">
        <f t="shared" si="767"/>
        <v>0</v>
      </c>
      <c r="AS698" s="27">
        <f t="shared" si="804"/>
        <v>0</v>
      </c>
      <c r="AT698" s="28">
        <f>IF((AT697+AN698+AO698)&gt;=$B$2*'SFV+BESS'!$I$9, $B$2*'SFV+BESS'!$I$9, (AT697+AN698+AO698))</f>
        <v>173.61249999999998</v>
      </c>
      <c r="AU698" s="110">
        <f t="shared" si="768"/>
        <v>116.13046110988708</v>
      </c>
      <c r="AZ698" s="251"/>
      <c r="BA698" s="48">
        <v>28.7083333333334</v>
      </c>
      <c r="BB698" s="33">
        <f t="shared" si="823"/>
        <v>96.73076740236607</v>
      </c>
      <c r="BC698" s="33">
        <f>Gen_Cons_Horario!B2884</f>
        <v>0</v>
      </c>
      <c r="BD698" s="35">
        <f t="shared" si="798"/>
        <v>96.73076740236607</v>
      </c>
      <c r="BE698" s="116">
        <f>IF(AND(BD698&gt;0,BD698*$B$4+BK697&lt;=$B$2*'SFV+BESS'!$I$9,BD698&lt;'SFV+BESS'!$I$7), BD698*$B$4, IF(AND(BD698&gt;0,BD698*$B$4+BK697&gt;$B$2*'SFV+BESS'!$I$9,BD698*$B$4&lt;'SFV+BESS'!$I$7),$B$2*'SFV+BESS'!$I$9-BK697,IF(AND(BD698&gt;0,BD698*$B$4+BK697&gt;$B$2*'SFV+BESS'!$I$9,BD698*$B$4&gt;'SFV+BESS'!$I$7,BK697&lt;$B$2*'SFV+BESS'!$I$9),$B$2*'SFV+BESS'!$I$9-BK697,IF(AND(BD698&gt;0,BD698*$B$4+BK697&lt;=$B$2*'SFV+BESS'!$I$9,BD698&gt;'SFV+BESS'!$I$7),'SFV+BESS'!$I$7,0))))</f>
        <v>0</v>
      </c>
      <c r="BF698" s="27">
        <f>IF(AND(BD698&lt;0,BK697+BD698/$B$5&gt;$H$2,-BD698/'Carga-Descarga Año'!$B$5&lt;'SFV+BESS'!$I$7),BD698/$B$5,IF(AND(BD698&lt;0,BK697+BD698/$B$5&gt;$H$2,-BD698/'Carga-Descarga Año'!$B$5&gt;'SFV+BESS'!$I$7),-'SFV+BESS'!$I$7,IF(AND(BD698&lt;0,BK697+BD698/$B$5&lt;$H$2),-MIN('SFV+BESS'!$I$7,BK697-$H$2),0)))</f>
        <v>0</v>
      </c>
      <c r="BG698" s="33"/>
      <c r="BH698" s="33">
        <f t="shared" si="805"/>
        <v>0</v>
      </c>
      <c r="BI698" s="27">
        <f t="shared" si="769"/>
        <v>0</v>
      </c>
      <c r="BJ698" s="27">
        <f t="shared" si="806"/>
        <v>0</v>
      </c>
      <c r="BK698" s="28">
        <f>IF((BK697+BE698+BF698)&gt;=$B$2*'SFV+BESS'!$I$9, $B$2*'SFV+BESS'!$I$9, (BK697+BE698+BF698))</f>
        <v>173.61249999999998</v>
      </c>
      <c r="BL698" s="110">
        <f t="shared" si="770"/>
        <v>96.73076740236607</v>
      </c>
      <c r="BQ698" s="251"/>
      <c r="BR698" s="48">
        <v>28.7083333333334</v>
      </c>
      <c r="BS698" s="33">
        <f t="shared" si="824"/>
        <v>70.967481883743332</v>
      </c>
      <c r="BT698" s="33">
        <f>Gen_Cons_Horario!B3604</f>
        <v>0</v>
      </c>
      <c r="BU698" s="35">
        <f t="shared" si="799"/>
        <v>70.967481883743332</v>
      </c>
      <c r="BV698" s="116">
        <f>IF(AND(BU698&gt;0,BU698*$B$4+CB697&lt;=$B$2*'SFV+BESS'!$I$9,BU698&lt;'SFV+BESS'!$I$7), BU698*$B$4, IF(AND(BU698&gt;0,BU698*$B$4+CB697&gt;$B$2*'SFV+BESS'!$I$9,BU698*$B$4&lt;'SFV+BESS'!$I$7),$B$2*'SFV+BESS'!$I$9-CB697,IF(AND(BU698&gt;0,BU698*$B$4+CB697&gt;$B$2*'SFV+BESS'!$I$9,BU698*$B$4&gt;'SFV+BESS'!$I$7,CB697&lt;$B$2*'SFV+BESS'!$I$9),$B$2*'SFV+BESS'!$I$9-CB697,IF(AND(BU698&gt;0,BU698*$B$4+CB697&lt;=$B$2*'SFV+BESS'!$I$9,BU698&gt;'SFV+BESS'!$I$7),'SFV+BESS'!$I$7,0))))</f>
        <v>0</v>
      </c>
      <c r="BW698" s="27">
        <f>IF(AND(BU698&lt;0,CB697+BU698/$B$5&gt;$H$2,-BU698/'Carga-Descarga Año'!$B$5&lt;'SFV+BESS'!$I$7),BU698/$B$5,IF(AND(BU698&lt;0,CB697+BU698/$B$5&gt;$H$2,-BU698/'Carga-Descarga Año'!$B$5&gt;'SFV+BESS'!$I$7),-'SFV+BESS'!$I$7,IF(AND(BU698&lt;0,CB697+BU698/$B$5&lt;$H$2),-MIN('SFV+BESS'!$I$7,CB697-$H$2),0)))</f>
        <v>0</v>
      </c>
      <c r="BX698" s="33"/>
      <c r="BY698" s="33">
        <f t="shared" si="807"/>
        <v>0</v>
      </c>
      <c r="BZ698" s="27">
        <f t="shared" si="771"/>
        <v>0</v>
      </c>
      <c r="CA698" s="27">
        <f t="shared" si="772"/>
        <v>0</v>
      </c>
      <c r="CB698" s="28">
        <f>IF((CB697+BV698+BW698)&gt;=$B$2*'SFV+BESS'!$I$9, $B$2*'SFV+BESS'!$I$9, (CB697+BV698+BW698))</f>
        <v>173.61249999999998</v>
      </c>
      <c r="CC698" s="110">
        <f t="shared" si="773"/>
        <v>70.967481883743332</v>
      </c>
      <c r="CH698" s="251"/>
      <c r="CI698" s="48">
        <v>28.7083333333334</v>
      </c>
      <c r="CJ698" s="33">
        <f t="shared" si="825"/>
        <v>62.088720438246632</v>
      </c>
      <c r="CK698" s="33">
        <f>Gen_Cons_Horario!B4348</f>
        <v>0</v>
      </c>
      <c r="CL698" s="35">
        <f t="shared" si="800"/>
        <v>62.088720438246632</v>
      </c>
      <c r="CM698" s="116">
        <f>IF(AND(CL698&gt;0,CL698*$B$4+CS697&lt;=$B$2*'SFV+BESS'!$I$9,CL698&lt;'SFV+BESS'!$I$7), CL698*$B$4, IF(AND(CL698&gt;0,CL698*$B$4+CS697&gt;$B$2*'SFV+BESS'!$I$9,CL698*$B$4&lt;'SFV+BESS'!$I$7),$B$2*'SFV+BESS'!$I$9-CS697,IF(AND(CL698&gt;0,CL698*$B$4+CS697&gt;$B$2*'SFV+BESS'!$I$9,CL698*$B$4&gt;'SFV+BESS'!$I$7,CS697&lt;$B$2*'SFV+BESS'!$I$9),$B$2*'SFV+BESS'!$I$9-CS697,IF(AND(CL698&gt;0,CL698*$B$4+CS697&lt;=$B$2*'SFV+BESS'!$I$9,CL698&gt;'SFV+BESS'!$I$7),'SFV+BESS'!$I$7,0))))</f>
        <v>0</v>
      </c>
      <c r="CN698" s="27">
        <f>IF(AND(CL698&lt;0,CS697+CL698/$B$5&gt;$H$2,-CL698/'Carga-Descarga Año'!$B$5&lt;'SFV+BESS'!$I$7),CL698/$B$5,IF(AND(CL698&lt;0,CS697+CL698/$B$5&gt;$H$2,-CL698/'Carga-Descarga Año'!$B$5&gt;'SFV+BESS'!$I$7),-'SFV+BESS'!$I$7,IF(AND(CL698&lt;0,CS697+CL698/$B$5&lt;$H$2),-MIN('SFV+BESS'!$I$7,CS697-$H$2),0)))</f>
        <v>0</v>
      </c>
      <c r="CO698" s="33"/>
      <c r="CP698" s="33">
        <f t="shared" si="808"/>
        <v>0</v>
      </c>
      <c r="CQ698" s="27">
        <f t="shared" si="774"/>
        <v>0</v>
      </c>
      <c r="CR698" s="27">
        <f t="shared" si="809"/>
        <v>0</v>
      </c>
      <c r="CS698" s="28">
        <f>IF((CS697+CM698+CN698)&gt;=$B$2*'SFV+BESS'!$I$9, $B$2*'SFV+BESS'!$I$9, (CS697+CM698+CN698))</f>
        <v>173.61249999999998</v>
      </c>
      <c r="CT698" s="110">
        <f t="shared" si="775"/>
        <v>62.088720438246632</v>
      </c>
      <c r="CY698" s="251"/>
      <c r="CZ698" s="48">
        <v>28.7083333333334</v>
      </c>
      <c r="DA698" s="33">
        <f t="shared" si="826"/>
        <v>71.722136617902081</v>
      </c>
      <c r="DB698" s="33">
        <f>Gen_Cons_Horario!B5068</f>
        <v>0</v>
      </c>
      <c r="DC698" s="35">
        <f t="shared" si="791"/>
        <v>71.722136617902081</v>
      </c>
      <c r="DD698" s="116">
        <f>IF(AND(DC698&gt;0,DC698*$B$4+DJ697&lt;=$B$2*'SFV+BESS'!$I$9,DC698&lt;'SFV+BESS'!$I$7), DC698*$B$4, IF(AND(DC698&gt;0,DC698*$B$4+DJ697&gt;$B$2*'SFV+BESS'!$I$9,DC698*$B$4&lt;'SFV+BESS'!$I$7),$B$2*'SFV+BESS'!$I$9-DJ697,IF(AND(DC698&gt;0,DC698*$B$4+DJ697&gt;$B$2*'SFV+BESS'!$I$9,DC698*$B$4&gt;'SFV+BESS'!$I$7,DJ697&lt;$B$2*'SFV+BESS'!$I$9),$B$2*'SFV+BESS'!$I$9-DJ697,IF(AND(DC698&gt;0,DC698*$B$4+DJ697&lt;=$B$2*'SFV+BESS'!$I$9,DC698&gt;'SFV+BESS'!$I$7),'SFV+BESS'!$I$7,0))))</f>
        <v>0</v>
      </c>
      <c r="DE698" s="27">
        <f>IF(AND(DC698&lt;0,DJ697+DC698/$B$5&gt;$H$2,-DC698/'Carga-Descarga Año'!$B$5&lt;'SFV+BESS'!$I$7),DC698/$B$5,IF(AND(DC698&lt;0,DJ697+DC698/$B$5&gt;$H$2,-DC698/'Carga-Descarga Año'!$B$5&gt;'SFV+BESS'!$I$7),-'SFV+BESS'!$I$7,IF(AND(DC698&lt;0,DJ697+DC698/$B$5&lt;$H$2),-MIN('SFV+BESS'!$I$7,DJ697-$H$2),0)))</f>
        <v>0</v>
      </c>
      <c r="DF698" s="33"/>
      <c r="DG698" s="33">
        <f t="shared" si="810"/>
        <v>0</v>
      </c>
      <c r="DH698" s="27">
        <f t="shared" si="776"/>
        <v>0</v>
      </c>
      <c r="DI698" s="27">
        <f t="shared" si="777"/>
        <v>0</v>
      </c>
      <c r="DJ698" s="28">
        <f>IF((DJ697+DD698+DE698)&gt;=$B$2*'SFV+BESS'!$I$9, $B$2*'SFV+BESS'!$I$9, (DJ697+DD698+DE698))</f>
        <v>173.61249999999998</v>
      </c>
      <c r="DK698" s="110">
        <f t="shared" si="778"/>
        <v>71.722136617902081</v>
      </c>
      <c r="DP698" s="251"/>
      <c r="DQ698" s="48">
        <v>28.7083333333334</v>
      </c>
      <c r="DR698" s="33">
        <f t="shared" si="827"/>
        <v>72.15539147323075</v>
      </c>
      <c r="DS698" s="33">
        <f>Gen_Cons_Horario!B5812</f>
        <v>0</v>
      </c>
      <c r="DT698" s="35">
        <f t="shared" si="792"/>
        <v>72.15539147323075</v>
      </c>
      <c r="DU698" s="116">
        <f>IF(AND(DT698&gt;0,DT698*$B$4+EA697&lt;=$B$2*'SFV+BESS'!$I$9,DT698&lt;'SFV+BESS'!$I$7), DT698*$B$4, IF(AND(DT698&gt;0,DT698*$B$4+EA697&gt;$B$2*'SFV+BESS'!$I$9,DT698*$B$4&lt;'SFV+BESS'!$I$7),$B$2*'SFV+BESS'!$I$9-EA697,IF(AND(DT698&gt;0,DT698*$B$4+EA697&gt;$B$2*'SFV+BESS'!$I$9,DT698*$B$4&gt;'SFV+BESS'!$I$7,EA697&lt;$B$2*'SFV+BESS'!$I$9),$B$2*'SFV+BESS'!$I$9-EA697,IF(AND(DT698&gt;0,DT698*$B$4+EA697&lt;=$B$2*'SFV+BESS'!$I$9,DT698&gt;'SFV+BESS'!$I$7),'SFV+BESS'!$I$7,0))))</f>
        <v>0</v>
      </c>
      <c r="DV698" s="27">
        <f>IF(AND(DT698&lt;0,EA697+DT698/$B$5&gt;$H$2,-DT698/'Carga-Descarga Año'!$B$5&lt;'SFV+BESS'!$I$7),DT698/$B$5,IF(AND(DT698&lt;0,EA697+DT698/$B$5&gt;$H$2,-DT698/'Carga-Descarga Año'!$B$5&gt;'SFV+BESS'!$I$7),-'SFV+BESS'!$I$7,IF(AND(DT698&lt;0,EA697+DT698/$B$5&lt;$H$2),-MIN('SFV+BESS'!$I$7,EA697-$H$2),0)))</f>
        <v>0</v>
      </c>
      <c r="DW698" s="33"/>
      <c r="DX698" s="33">
        <f t="shared" si="811"/>
        <v>0</v>
      </c>
      <c r="DY698" s="27">
        <f t="shared" si="779"/>
        <v>0</v>
      </c>
      <c r="DZ698" s="27">
        <f t="shared" si="812"/>
        <v>0</v>
      </c>
      <c r="EA698" s="28">
        <f>IF((EA697+DU698+DV698)&gt;=$B$2*'SFV+BESS'!$I$9, $B$2*'SFV+BESS'!$I$9, (EA697+DU698+DV698))</f>
        <v>173.61249999999998</v>
      </c>
      <c r="EB698" s="110">
        <f t="shared" si="780"/>
        <v>72.15539147323075</v>
      </c>
      <c r="EG698" s="251"/>
      <c r="EH698" s="48">
        <v>28.7083333333334</v>
      </c>
      <c r="EI698" s="33">
        <f t="shared" si="828"/>
        <v>82.031082302570567</v>
      </c>
      <c r="EJ698" s="33">
        <f>Gen_Cons_Horario!B6556</f>
        <v>0</v>
      </c>
      <c r="EK698" s="35">
        <f t="shared" si="793"/>
        <v>82.031082302570567</v>
      </c>
      <c r="EL698" s="116">
        <f>IF(AND(EK698&gt;0,EK698*$B$4+ER697&lt;=$B$2*'SFV+BESS'!$I$9,EK698&lt;'SFV+BESS'!$I$7), EK698*$B$4, IF(AND(EK698&gt;0,EK698*$B$4+ER697&gt;$B$2*'SFV+BESS'!$I$9,EK698*$B$4&lt;'SFV+BESS'!$I$7),$B$2*'SFV+BESS'!$I$9-ER697,IF(AND(EK698&gt;0,EK698*$B$4+ER697&gt;$B$2*'SFV+BESS'!$I$9,EK698*$B$4&gt;'SFV+BESS'!$I$7,ER697&lt;$B$2*'SFV+BESS'!$I$9),$B$2*'SFV+BESS'!$I$9-ER697,IF(AND(EK698&gt;0,EK698*$B$4+ER697&lt;=$B$2*'SFV+BESS'!$I$9,EK698&gt;'SFV+BESS'!$I$7),'SFV+BESS'!$I$7,0))))</f>
        <v>0</v>
      </c>
      <c r="EM698" s="27">
        <f>IF(AND(EK698&lt;0,ER697+EK698/$B$5&gt;$H$2,-EK698/'Carga-Descarga Año'!$B$5&lt;'SFV+BESS'!$I$7),EK698/$B$5,IF(AND(EK698&lt;0,ER697+EK698/$B$5&gt;$H$2,-EK698/'Carga-Descarga Año'!$B$5&gt;'SFV+BESS'!$I$7),-'SFV+BESS'!$I$7,IF(AND(EK698&lt;0,ER697+EK698/$B$5&lt;$H$2),-MIN('SFV+BESS'!$I$7,ER697-$H$2),0)))</f>
        <v>0</v>
      </c>
      <c r="EN698" s="33"/>
      <c r="EO698" s="33">
        <f t="shared" si="813"/>
        <v>0</v>
      </c>
      <c r="EP698" s="27">
        <f t="shared" si="781"/>
        <v>0</v>
      </c>
      <c r="EQ698" s="27">
        <f t="shared" si="814"/>
        <v>0</v>
      </c>
      <c r="ER698" s="28">
        <f>IF((ER697+EL698+EM698)&gt;=$B$2*'SFV+BESS'!$I$9, $B$2*'SFV+BESS'!$I$9, (ER697+EL698+EM698))</f>
        <v>173.61249999999998</v>
      </c>
      <c r="ES698" s="110">
        <f t="shared" si="782"/>
        <v>82.031082302570567</v>
      </c>
      <c r="EX698" s="251"/>
      <c r="EY698" s="48">
        <v>28.7083333333334</v>
      </c>
      <c r="EZ698" s="33">
        <f t="shared" si="829"/>
        <v>93.140060040291317</v>
      </c>
      <c r="FA698" s="33">
        <f>Gen_Cons_Horario!B7276</f>
        <v>0</v>
      </c>
      <c r="FB698" s="35">
        <f t="shared" si="794"/>
        <v>93.140060040291317</v>
      </c>
      <c r="FC698" s="116">
        <f>IF(AND(FB698&gt;0,FB698*$B$4+FI697&lt;=$B$2*'SFV+BESS'!$I$9,FB698&lt;'SFV+BESS'!$I$7), FB698*$B$4, IF(AND(FB698&gt;0,FB698*$B$4+FI697&gt;$B$2*'SFV+BESS'!$I$9,FB698*$B$4&lt;'SFV+BESS'!$I$7),$B$2*'SFV+BESS'!$I$9-FI697,IF(AND(FB698&gt;0,FB698*$B$4+FI697&gt;$B$2*'SFV+BESS'!$I$9,FB698*$B$4&gt;'SFV+BESS'!$I$7,FI697&lt;$B$2*'SFV+BESS'!$I$9),$B$2*'SFV+BESS'!$I$9-FI697,IF(AND(FB698&gt;0,FB698*$B$4+FI697&lt;=$B$2*'SFV+BESS'!$I$9,FB698&gt;'SFV+BESS'!$I$7),'SFV+BESS'!$I$7,0))))</f>
        <v>0</v>
      </c>
      <c r="FD698" s="27">
        <f>IF(AND(FB698&lt;0,FI697+FB698/$B$5&gt;$H$2,-FB698/'Carga-Descarga Año'!$B$5&lt;'SFV+BESS'!$I$7),FB698/$B$5,IF(AND(FB698&lt;0,FI697+FB698/$B$5&gt;$H$2,-FB698/'Carga-Descarga Año'!$B$5&gt;'SFV+BESS'!$I$7),-'SFV+BESS'!$I$7,IF(AND(FB698&lt;0,FI697+FB698/$B$5&lt;$H$2),-MIN('SFV+BESS'!$I$7,FI697-$H$2),0)))</f>
        <v>0</v>
      </c>
      <c r="FE698" s="33"/>
      <c r="FF698" s="33">
        <f t="shared" si="815"/>
        <v>0</v>
      </c>
      <c r="FG698" s="27">
        <f t="shared" si="783"/>
        <v>0</v>
      </c>
      <c r="FH698" s="27">
        <f t="shared" si="816"/>
        <v>0</v>
      </c>
      <c r="FI698" s="28">
        <f>IF((FI697+FC698+FD698)&gt;=$B$2*'SFV+BESS'!$I$9, $B$2*'SFV+BESS'!$I$9, (FI697+FC698+FD698))</f>
        <v>173.61249999999998</v>
      </c>
      <c r="FJ698" s="110">
        <f t="shared" si="784"/>
        <v>93.140060040291317</v>
      </c>
      <c r="FO698" s="251"/>
      <c r="FP698" s="48">
        <v>28.7083333333334</v>
      </c>
      <c r="FQ698" s="33">
        <f t="shared" si="830"/>
        <v>106.09652002916586</v>
      </c>
      <c r="FR698" s="33">
        <f>Gen_Cons_Horario!B8020</f>
        <v>0</v>
      </c>
      <c r="FS698" s="35">
        <f t="shared" si="795"/>
        <v>106.09652002916586</v>
      </c>
      <c r="FT698" s="116">
        <f>IF(AND(FS698&gt;0,FS698*$B$4+FZ697&lt;=$B$2*'SFV+BESS'!$I$9,FS698&lt;'SFV+BESS'!$I$7), FS698*$B$4, IF(AND(FS698&gt;0,FS698*$B$4+FZ697&gt;$B$2*'SFV+BESS'!$I$9,FS698*$B$4&lt;'SFV+BESS'!$I$7),$B$2*'SFV+BESS'!$I$9-FZ697,IF(AND(FS698&gt;0,FS698*$B$4+FZ697&gt;$B$2*'SFV+BESS'!$I$9,FS698*$B$4&gt;'SFV+BESS'!$I$7,FZ697&lt;$B$2*'SFV+BESS'!$I$9),$B$2*'SFV+BESS'!$I$9-FZ697,IF(AND(FS698&gt;0,FS698*$B$4+FZ697&lt;=$B$2*'SFV+BESS'!$I$9,FS698&gt;'SFV+BESS'!$I$7),'SFV+BESS'!$I$7,0))))</f>
        <v>0</v>
      </c>
      <c r="FU698" s="27">
        <f>IF(AND(FS698&lt;0,FZ697+FS698/$B$5&gt;$H$2,-FS698/'Carga-Descarga Año'!$B$5&lt;'SFV+BESS'!$I$7),FS698/$B$5,IF(AND(FS698&lt;0,FZ697+FS698/$B$5&gt;$H$2,-FS698/'Carga-Descarga Año'!$B$5&gt;'SFV+BESS'!$I$7),-'SFV+BESS'!$I$7,IF(AND(FS698&lt;0,FZ697+FS698/$B$5&lt;$H$2),-MIN('SFV+BESS'!$I$7,FZ697-$H$2),0)))</f>
        <v>0</v>
      </c>
      <c r="FV698" s="33"/>
      <c r="FW698" s="33">
        <f t="shared" si="817"/>
        <v>0</v>
      </c>
      <c r="FX698" s="27">
        <f t="shared" si="785"/>
        <v>0</v>
      </c>
      <c r="FY698" s="27">
        <f t="shared" si="818"/>
        <v>0</v>
      </c>
      <c r="FZ698" s="28">
        <f>IF((FZ697+FT698+FU698)&gt;=$B$2*'SFV+BESS'!$I$9, $B$2*'SFV+BESS'!$I$9, (FZ697+FT698+FU698))</f>
        <v>173.61249999999998</v>
      </c>
      <c r="GA698" s="110">
        <f t="shared" si="786"/>
        <v>106.09652002916586</v>
      </c>
      <c r="GF698" s="251"/>
      <c r="GG698" s="48">
        <v>28.7083333333334</v>
      </c>
      <c r="GH698" s="33">
        <f t="shared" si="831"/>
        <v>108.86347538032331</v>
      </c>
      <c r="GI698" s="33">
        <f>Gen_Cons_Horario!B8740</f>
        <v>0</v>
      </c>
      <c r="GJ698" s="35">
        <f t="shared" si="801"/>
        <v>108.86347538032331</v>
      </c>
      <c r="GK698" s="116">
        <f>IF(AND(GJ698&gt;0,GJ698*$B$4+GQ697&lt;=$B$2*'SFV+BESS'!$I$9,GJ698&lt;'SFV+BESS'!$I$7), GJ698*$B$4, IF(AND(GJ698&gt;0,GJ698*$B$4+GQ697&gt;$B$2*'SFV+BESS'!$I$9,GJ698*$B$4&lt;'SFV+BESS'!$I$7),$B$2*'SFV+BESS'!$I$9-GQ697,IF(AND(GJ698&gt;0,GJ698*$B$4+GQ697&gt;$B$2*'SFV+BESS'!$I$9,GJ698*$B$4&gt;'SFV+BESS'!$I$7,GQ697&lt;$B$2*'SFV+BESS'!$I$9),$B$2*'SFV+BESS'!$I$9-GQ697,IF(AND(GJ698&gt;0,GJ698*$B$4+GQ697&lt;=$B$2*'SFV+BESS'!$I$9,GJ698&gt;'SFV+BESS'!$I$7),'SFV+BESS'!$I$7,0))))</f>
        <v>0</v>
      </c>
      <c r="GL698" s="27">
        <f>IF(AND(GJ698&lt;0,GQ697+GJ698/$B$5&gt;$H$2,-GJ698/'Carga-Descarga Año'!$B$5&lt;'SFV+BESS'!$I$7),GJ698/$B$5,IF(AND(GJ698&lt;0,GQ697+GJ698/$B$5&gt;$H$2,-GJ698/'Carga-Descarga Año'!$B$5&gt;'SFV+BESS'!$I$7),-'SFV+BESS'!$I$7,IF(AND(GJ698&lt;0,GQ697+GJ698/$B$5&lt;$H$2),-MIN('SFV+BESS'!$I$7,GQ697-$H$2),0)))</f>
        <v>0</v>
      </c>
      <c r="GM698" s="33"/>
      <c r="GN698" s="33">
        <f t="shared" si="819"/>
        <v>0</v>
      </c>
      <c r="GO698" s="27">
        <f t="shared" si="787"/>
        <v>0</v>
      </c>
      <c r="GP698" s="27">
        <f t="shared" si="820"/>
        <v>0</v>
      </c>
      <c r="GQ698" s="28">
        <f>IF((GQ697+GK698+GL698)&gt;=$B$2*'SFV+BESS'!$I$9, $B$2*'SFV+BESS'!$I$9, (GQ697+GK698+GL698))</f>
        <v>173.61249999999998</v>
      </c>
      <c r="GR698" s="110">
        <f t="shared" si="788"/>
        <v>108.86347538032331</v>
      </c>
    </row>
    <row r="699" spans="1:200">
      <c r="A699" s="249"/>
      <c r="B699" s="48">
        <v>28.75</v>
      </c>
      <c r="C699" s="38">
        <f t="shared" si="802"/>
        <v>102.86987171993853</v>
      </c>
      <c r="D699" s="2">
        <f>Gen_Cons_Horario!B725</f>
        <v>82.027000000000001</v>
      </c>
      <c r="E699" s="140">
        <f t="shared" si="760"/>
        <v>20.842871719938529</v>
      </c>
      <c r="F699" s="116">
        <f>IF(AND(E699&gt;0,E699*$B$4+L698&lt;=$B$2*'SFV+BESS'!$I$9,E699&lt;'SFV+BESS'!$I$7), E699*$B$4, IF(AND(E699&gt;0,E699*$B$4+L698&gt;$B$2*'SFV+BESS'!$I$9,E699*$B$4&lt;'SFV+BESS'!$I$7),$B$2*'SFV+BESS'!$I$9-L698,IF(AND(E699&gt;0,E699*$B$4+L698&gt;$B$2*'SFV+BESS'!$I$9,E699*$B$4&gt;'SFV+BESS'!$I$7,L698&lt;$B$2*'SFV+BESS'!$I$9),$B$2*'SFV+BESS'!$I$9-L698,IF(AND(E699&gt;0,E699*$B$4+L698&lt;=$B$2*'SFV+BESS'!$I$9,E699&gt;'SFV+BESS'!$I$7),'SFV+BESS'!$I$7,0))))</f>
        <v>19.8007281339416</v>
      </c>
      <c r="G699" s="27">
        <f>IF(AND(E699&lt;0,L698+E699/$B$5&gt;$H$2,-E699/'Carga-Descarga Año'!$B$5&lt;'SFV+BESS'!$I$7),E699/$B$5,IF(AND(E699&lt;0,L698+E699/$B$5&gt;$H$2,-E699/'Carga-Descarga Año'!$B$5&gt;'SFV+BESS'!$I$7),-'SFV+BESS'!$I$7,IF(AND(E699&lt;0,L698+E699/$B$5&lt;$H$2),-MIN('SFV+BESS'!$I$7,L698-$H$2),0)))</f>
        <v>0</v>
      </c>
      <c r="I699" s="38">
        <f t="shared" si="761"/>
        <v>82.027000000000001</v>
      </c>
      <c r="J699" s="27">
        <f t="shared" si="763"/>
        <v>0</v>
      </c>
      <c r="K699" s="27">
        <f t="shared" si="762"/>
        <v>0</v>
      </c>
      <c r="L699" s="28">
        <f>IF((L698+F699+G699)&gt;=$B$2*'SFV+BESS'!$I$9, $B$2*'SFV+BESS'!$I$9, (L698+F699+G699))</f>
        <v>130.12797670729191</v>
      </c>
      <c r="M699" s="110">
        <f t="shared" si="764"/>
        <v>0</v>
      </c>
      <c r="AI699" s="251"/>
      <c r="AJ699" s="48">
        <v>28.75</v>
      </c>
      <c r="AK699" s="52">
        <f t="shared" si="822"/>
        <v>95.435636670569934</v>
      </c>
      <c r="AL699" s="33">
        <f>Gen_Cons_Horario!B2141</f>
        <v>0</v>
      </c>
      <c r="AM699" s="35">
        <f t="shared" si="797"/>
        <v>95.435636670569934</v>
      </c>
      <c r="AN699" s="116">
        <f>IF(AND(AM699&gt;0,AM699*$B$4+AT698&lt;=$B$2*'SFV+BESS'!$I$9,AM699&lt;'SFV+BESS'!$I$7), AM699*$B$4, IF(AND(AM699&gt;0,AM699*$B$4+AT698&gt;$B$2*'SFV+BESS'!$I$9,AM699*$B$4&lt;'SFV+BESS'!$I$7),$B$2*'SFV+BESS'!$I$9-AT698,IF(AND(AM699&gt;0,AM699*$B$4+AT698&gt;$B$2*'SFV+BESS'!$I$9,AM699*$B$4&gt;'SFV+BESS'!$I$7,AT698&lt;$B$2*'SFV+BESS'!$I$9),$B$2*'SFV+BESS'!$I$9-AT698,IF(AND(AM699&gt;0,AM699*$B$4+AT698&lt;=$B$2*'SFV+BESS'!$I$9,AM699&gt;'SFV+BESS'!$I$7),'SFV+BESS'!$I$7,0))))</f>
        <v>0</v>
      </c>
      <c r="AO699" s="27">
        <f>IF(AND(AM699&lt;0,AT698+AM699/$B$5&gt;$H$2,-AM699/'Carga-Descarga Año'!$B$5&lt;'SFV+BESS'!$I$7),AM699/$B$5,IF(AND(AM699&lt;0,AT698+AM699/$B$5&gt;$H$2,-AM699/'Carga-Descarga Año'!$B$5&gt;'SFV+BESS'!$I$7),-'SFV+BESS'!$I$7,IF(AND(AM699&lt;0,AT698+AM699/$B$5&lt;$H$2),-MIN('SFV+BESS'!$I$7,AT698-$H$2),0)))</f>
        <v>0</v>
      </c>
      <c r="AP699" s="33"/>
      <c r="AQ699" s="33">
        <f t="shared" si="803"/>
        <v>0</v>
      </c>
      <c r="AR699" s="27">
        <f t="shared" si="767"/>
        <v>0</v>
      </c>
      <c r="AS699" s="27">
        <f t="shared" si="804"/>
        <v>0</v>
      </c>
      <c r="AT699" s="28">
        <f>IF((AT698+AN699+AO699)&gt;=$B$2*'SFV+BESS'!$I$9, $B$2*'SFV+BESS'!$I$9, (AT698+AN699+AO699))</f>
        <v>173.61249999999998</v>
      </c>
      <c r="AU699" s="110">
        <f t="shared" si="768"/>
        <v>95.435636670569934</v>
      </c>
      <c r="AZ699" s="251"/>
      <c r="BA699" s="48">
        <v>28.75</v>
      </c>
      <c r="BB699" s="33">
        <f t="shared" si="823"/>
        <v>62.728437042746478</v>
      </c>
      <c r="BC699" s="33">
        <f>Gen_Cons_Horario!B2885</f>
        <v>0</v>
      </c>
      <c r="BD699" s="35">
        <f t="shared" si="798"/>
        <v>62.728437042746478</v>
      </c>
      <c r="BE699" s="116">
        <f>IF(AND(BD699&gt;0,BD699*$B$4+BK698&lt;=$B$2*'SFV+BESS'!$I$9,BD699&lt;'SFV+BESS'!$I$7), BD699*$B$4, IF(AND(BD699&gt;0,BD699*$B$4+BK698&gt;$B$2*'SFV+BESS'!$I$9,BD699*$B$4&lt;'SFV+BESS'!$I$7),$B$2*'SFV+BESS'!$I$9-BK698,IF(AND(BD699&gt;0,BD699*$B$4+BK698&gt;$B$2*'SFV+BESS'!$I$9,BD699*$B$4&gt;'SFV+BESS'!$I$7,BK698&lt;$B$2*'SFV+BESS'!$I$9),$B$2*'SFV+BESS'!$I$9-BK698,IF(AND(BD699&gt;0,BD699*$B$4+BK698&lt;=$B$2*'SFV+BESS'!$I$9,BD699&gt;'SFV+BESS'!$I$7),'SFV+BESS'!$I$7,0))))</f>
        <v>0</v>
      </c>
      <c r="BF699" s="27">
        <f>IF(AND(BD699&lt;0,BK698+BD699/$B$5&gt;$H$2,-BD699/'Carga-Descarga Año'!$B$5&lt;'SFV+BESS'!$I$7),BD699/$B$5,IF(AND(BD699&lt;0,BK698+BD699/$B$5&gt;$H$2,-BD699/'Carga-Descarga Año'!$B$5&gt;'SFV+BESS'!$I$7),-'SFV+BESS'!$I$7,IF(AND(BD699&lt;0,BK698+BD699/$B$5&lt;$H$2),-MIN('SFV+BESS'!$I$7,BK698-$H$2),0)))</f>
        <v>0</v>
      </c>
      <c r="BG699" s="33"/>
      <c r="BH699" s="33">
        <f t="shared" si="805"/>
        <v>0</v>
      </c>
      <c r="BI699" s="27">
        <f t="shared" si="769"/>
        <v>0</v>
      </c>
      <c r="BJ699" s="27">
        <f t="shared" si="806"/>
        <v>0</v>
      </c>
      <c r="BK699" s="28">
        <f>IF((BK698+BE699+BF699)&gt;=$B$2*'SFV+BESS'!$I$9, $B$2*'SFV+BESS'!$I$9, (BK698+BE699+BF699))</f>
        <v>173.61249999999998</v>
      </c>
      <c r="BL699" s="110">
        <f t="shared" si="770"/>
        <v>62.728437042746478</v>
      </c>
      <c r="BQ699" s="251"/>
      <c r="BR699" s="48">
        <v>28.75</v>
      </c>
      <c r="BS699" s="33">
        <f t="shared" si="824"/>
        <v>20.952304175200414</v>
      </c>
      <c r="BT699" s="33">
        <f>Gen_Cons_Horario!B3605</f>
        <v>0</v>
      </c>
      <c r="BU699" s="35">
        <f t="shared" si="799"/>
        <v>20.952304175200414</v>
      </c>
      <c r="BV699" s="116">
        <f>IF(AND(BU699&gt;0,BU699*$B$4+CB698&lt;=$B$2*'SFV+BESS'!$I$9,BU699&lt;'SFV+BESS'!$I$7), BU699*$B$4, IF(AND(BU699&gt;0,BU699*$B$4+CB698&gt;$B$2*'SFV+BESS'!$I$9,BU699*$B$4&lt;'SFV+BESS'!$I$7),$B$2*'SFV+BESS'!$I$9-CB698,IF(AND(BU699&gt;0,BU699*$B$4+CB698&gt;$B$2*'SFV+BESS'!$I$9,BU699*$B$4&gt;'SFV+BESS'!$I$7,CB698&lt;$B$2*'SFV+BESS'!$I$9),$B$2*'SFV+BESS'!$I$9-CB698,IF(AND(BU699&gt;0,BU699*$B$4+CB698&lt;=$B$2*'SFV+BESS'!$I$9,BU699&gt;'SFV+BESS'!$I$7),'SFV+BESS'!$I$7,0))))</f>
        <v>0</v>
      </c>
      <c r="BW699" s="27">
        <f>IF(AND(BU699&lt;0,CB698+BU699/$B$5&gt;$H$2,-BU699/'Carga-Descarga Año'!$B$5&lt;'SFV+BESS'!$I$7),BU699/$B$5,IF(AND(BU699&lt;0,CB698+BU699/$B$5&gt;$H$2,-BU699/'Carga-Descarga Año'!$B$5&gt;'SFV+BESS'!$I$7),-'SFV+BESS'!$I$7,IF(AND(BU699&lt;0,CB698+BU699/$B$5&lt;$H$2),-MIN('SFV+BESS'!$I$7,CB698-$H$2),0)))</f>
        <v>0</v>
      </c>
      <c r="BX699" s="33"/>
      <c r="BY699" s="33">
        <f t="shared" si="807"/>
        <v>0</v>
      </c>
      <c r="BZ699" s="27">
        <f t="shared" si="771"/>
        <v>0</v>
      </c>
      <c r="CA699" s="27">
        <f t="shared" si="772"/>
        <v>0</v>
      </c>
      <c r="CB699" s="28">
        <f>IF((CB698+BV699+BW699)&gt;=$B$2*'SFV+BESS'!$I$9, $B$2*'SFV+BESS'!$I$9, (CB698+BV699+BW699))</f>
        <v>173.61249999999998</v>
      </c>
      <c r="CC699" s="110">
        <f t="shared" si="773"/>
        <v>20.952304175200414</v>
      </c>
      <c r="CH699" s="251"/>
      <c r="CI699" s="48">
        <v>28.75</v>
      </c>
      <c r="CJ699" s="33">
        <f t="shared" si="825"/>
        <v>15.237891096566022</v>
      </c>
      <c r="CK699" s="33">
        <f>Gen_Cons_Horario!B4349</f>
        <v>0</v>
      </c>
      <c r="CL699" s="35">
        <f t="shared" si="800"/>
        <v>15.237891096566022</v>
      </c>
      <c r="CM699" s="116">
        <f>IF(AND(CL699&gt;0,CL699*$B$4+CS698&lt;=$B$2*'SFV+BESS'!$I$9,CL699&lt;'SFV+BESS'!$I$7), CL699*$B$4, IF(AND(CL699&gt;0,CL699*$B$4+CS698&gt;$B$2*'SFV+BESS'!$I$9,CL699*$B$4&lt;'SFV+BESS'!$I$7),$B$2*'SFV+BESS'!$I$9-CS698,IF(AND(CL699&gt;0,CL699*$B$4+CS698&gt;$B$2*'SFV+BESS'!$I$9,CL699*$B$4&gt;'SFV+BESS'!$I$7,CS698&lt;$B$2*'SFV+BESS'!$I$9),$B$2*'SFV+BESS'!$I$9-CS698,IF(AND(CL699&gt;0,CL699*$B$4+CS698&lt;=$B$2*'SFV+BESS'!$I$9,CL699&gt;'SFV+BESS'!$I$7),'SFV+BESS'!$I$7,0))))</f>
        <v>0</v>
      </c>
      <c r="CN699" s="27">
        <f>IF(AND(CL699&lt;0,CS698+CL699/$B$5&gt;$H$2,-CL699/'Carga-Descarga Año'!$B$5&lt;'SFV+BESS'!$I$7),CL699/$B$5,IF(AND(CL699&lt;0,CS698+CL699/$B$5&gt;$H$2,-CL699/'Carga-Descarga Año'!$B$5&gt;'SFV+BESS'!$I$7),-'SFV+BESS'!$I$7,IF(AND(CL699&lt;0,CS698+CL699/$B$5&lt;$H$2),-MIN('SFV+BESS'!$I$7,CS698-$H$2),0)))</f>
        <v>0</v>
      </c>
      <c r="CO699" s="33"/>
      <c r="CP699" s="33">
        <f t="shared" si="808"/>
        <v>0</v>
      </c>
      <c r="CQ699" s="27">
        <f t="shared" si="774"/>
        <v>0</v>
      </c>
      <c r="CR699" s="27">
        <f t="shared" si="809"/>
        <v>0</v>
      </c>
      <c r="CS699" s="28">
        <f>IF((CS698+CM699+CN699)&gt;=$B$2*'SFV+BESS'!$I$9, $B$2*'SFV+BESS'!$I$9, (CS698+CM699+CN699))</f>
        <v>173.61249999999998</v>
      </c>
      <c r="CT699" s="110">
        <f t="shared" si="775"/>
        <v>15.237891096566022</v>
      </c>
      <c r="CY699" s="251"/>
      <c r="CZ699" s="48">
        <v>28.75</v>
      </c>
      <c r="DA699" s="33">
        <f t="shared" si="826"/>
        <v>22.399706331116558</v>
      </c>
      <c r="DB699" s="33">
        <f>Gen_Cons_Horario!B5069</f>
        <v>0</v>
      </c>
      <c r="DC699" s="35">
        <f t="shared" si="791"/>
        <v>22.399706331116558</v>
      </c>
      <c r="DD699" s="116">
        <f>IF(AND(DC699&gt;0,DC699*$B$4+DJ698&lt;=$B$2*'SFV+BESS'!$I$9,DC699&lt;'SFV+BESS'!$I$7), DC699*$B$4, IF(AND(DC699&gt;0,DC699*$B$4+DJ698&gt;$B$2*'SFV+BESS'!$I$9,DC699*$B$4&lt;'SFV+BESS'!$I$7),$B$2*'SFV+BESS'!$I$9-DJ698,IF(AND(DC699&gt;0,DC699*$B$4+DJ698&gt;$B$2*'SFV+BESS'!$I$9,DC699*$B$4&gt;'SFV+BESS'!$I$7,DJ698&lt;$B$2*'SFV+BESS'!$I$9),$B$2*'SFV+BESS'!$I$9-DJ698,IF(AND(DC699&gt;0,DC699*$B$4+DJ698&lt;=$B$2*'SFV+BESS'!$I$9,DC699&gt;'SFV+BESS'!$I$7),'SFV+BESS'!$I$7,0))))</f>
        <v>0</v>
      </c>
      <c r="DE699" s="27">
        <f>IF(AND(DC699&lt;0,DJ698+DC699/$B$5&gt;$H$2,-DC699/'Carga-Descarga Año'!$B$5&lt;'SFV+BESS'!$I$7),DC699/$B$5,IF(AND(DC699&lt;0,DJ698+DC699/$B$5&gt;$H$2,-DC699/'Carga-Descarga Año'!$B$5&gt;'SFV+BESS'!$I$7),-'SFV+BESS'!$I$7,IF(AND(DC699&lt;0,DJ698+DC699/$B$5&lt;$H$2),-MIN('SFV+BESS'!$I$7,DJ698-$H$2),0)))</f>
        <v>0</v>
      </c>
      <c r="DF699" s="33"/>
      <c r="DG699" s="33">
        <f t="shared" si="810"/>
        <v>0</v>
      </c>
      <c r="DH699" s="27">
        <f t="shared" si="776"/>
        <v>0</v>
      </c>
      <c r="DI699" s="27">
        <f t="shared" si="777"/>
        <v>0</v>
      </c>
      <c r="DJ699" s="28">
        <f>IF((DJ698+DD699+DE699)&gt;=$B$2*'SFV+BESS'!$I$9, $B$2*'SFV+BESS'!$I$9, (DJ698+DD699+DE699))</f>
        <v>173.61249999999998</v>
      </c>
      <c r="DK699" s="110">
        <f t="shared" si="778"/>
        <v>22.399706331116558</v>
      </c>
      <c r="DP699" s="251"/>
      <c r="DQ699" s="48">
        <v>28.75</v>
      </c>
      <c r="DR699" s="33">
        <f t="shared" si="827"/>
        <v>43.502380946179692</v>
      </c>
      <c r="DS699" s="33">
        <f>Gen_Cons_Horario!B5813</f>
        <v>0</v>
      </c>
      <c r="DT699" s="35">
        <f t="shared" si="792"/>
        <v>43.502380946179692</v>
      </c>
      <c r="DU699" s="116">
        <f>IF(AND(DT699&gt;0,DT699*$B$4+EA698&lt;=$B$2*'SFV+BESS'!$I$9,DT699&lt;'SFV+BESS'!$I$7), DT699*$B$4, IF(AND(DT699&gt;0,DT699*$B$4+EA698&gt;$B$2*'SFV+BESS'!$I$9,DT699*$B$4&lt;'SFV+BESS'!$I$7),$B$2*'SFV+BESS'!$I$9-EA698,IF(AND(DT699&gt;0,DT699*$B$4+EA698&gt;$B$2*'SFV+BESS'!$I$9,DT699*$B$4&gt;'SFV+BESS'!$I$7,EA698&lt;$B$2*'SFV+BESS'!$I$9),$B$2*'SFV+BESS'!$I$9-EA698,IF(AND(DT699&gt;0,DT699*$B$4+EA698&lt;=$B$2*'SFV+BESS'!$I$9,DT699&gt;'SFV+BESS'!$I$7),'SFV+BESS'!$I$7,0))))</f>
        <v>0</v>
      </c>
      <c r="DV699" s="27">
        <f>IF(AND(DT699&lt;0,EA698+DT699/$B$5&gt;$H$2,-DT699/'Carga-Descarga Año'!$B$5&lt;'SFV+BESS'!$I$7),DT699/$B$5,IF(AND(DT699&lt;0,EA698+DT699/$B$5&gt;$H$2,-DT699/'Carga-Descarga Año'!$B$5&gt;'SFV+BESS'!$I$7),-'SFV+BESS'!$I$7,IF(AND(DT699&lt;0,EA698+DT699/$B$5&lt;$H$2),-MIN('SFV+BESS'!$I$7,EA698-$H$2),0)))</f>
        <v>0</v>
      </c>
      <c r="DW699" s="33"/>
      <c r="DX699" s="33">
        <f t="shared" si="811"/>
        <v>0</v>
      </c>
      <c r="DY699" s="27">
        <f t="shared" si="779"/>
        <v>0</v>
      </c>
      <c r="DZ699" s="27">
        <f t="shared" si="812"/>
        <v>0</v>
      </c>
      <c r="EA699" s="28">
        <f>IF((EA698+DU699+DV699)&gt;=$B$2*'SFV+BESS'!$I$9, $B$2*'SFV+BESS'!$I$9, (EA698+DU699+DV699))</f>
        <v>173.61249999999998</v>
      </c>
      <c r="EB699" s="110">
        <f t="shared" si="780"/>
        <v>43.502380946179692</v>
      </c>
      <c r="EG699" s="251"/>
      <c r="EH699" s="48">
        <v>28.75</v>
      </c>
      <c r="EI699" s="33">
        <f t="shared" si="828"/>
        <v>59.658968947324041</v>
      </c>
      <c r="EJ699" s="33">
        <f>Gen_Cons_Horario!B6557</f>
        <v>0</v>
      </c>
      <c r="EK699" s="35">
        <f t="shared" si="793"/>
        <v>59.658968947324041</v>
      </c>
      <c r="EL699" s="116">
        <f>IF(AND(EK699&gt;0,EK699*$B$4+ER698&lt;=$B$2*'SFV+BESS'!$I$9,EK699&lt;'SFV+BESS'!$I$7), EK699*$B$4, IF(AND(EK699&gt;0,EK699*$B$4+ER698&gt;$B$2*'SFV+BESS'!$I$9,EK699*$B$4&lt;'SFV+BESS'!$I$7),$B$2*'SFV+BESS'!$I$9-ER698,IF(AND(EK699&gt;0,EK699*$B$4+ER698&gt;$B$2*'SFV+BESS'!$I$9,EK699*$B$4&gt;'SFV+BESS'!$I$7,ER698&lt;$B$2*'SFV+BESS'!$I$9),$B$2*'SFV+BESS'!$I$9-ER698,IF(AND(EK699&gt;0,EK699*$B$4+ER698&lt;=$B$2*'SFV+BESS'!$I$9,EK699&gt;'SFV+BESS'!$I$7),'SFV+BESS'!$I$7,0))))</f>
        <v>0</v>
      </c>
      <c r="EM699" s="27">
        <f>IF(AND(EK699&lt;0,ER698+EK699/$B$5&gt;$H$2,-EK699/'Carga-Descarga Año'!$B$5&lt;'SFV+BESS'!$I$7),EK699/$B$5,IF(AND(EK699&lt;0,ER698+EK699/$B$5&gt;$H$2,-EK699/'Carga-Descarga Año'!$B$5&gt;'SFV+BESS'!$I$7),-'SFV+BESS'!$I$7,IF(AND(EK699&lt;0,ER698+EK699/$B$5&lt;$H$2),-MIN('SFV+BESS'!$I$7,ER698-$H$2),0)))</f>
        <v>0</v>
      </c>
      <c r="EN699" s="33"/>
      <c r="EO699" s="33">
        <f t="shared" si="813"/>
        <v>0</v>
      </c>
      <c r="EP699" s="27">
        <f t="shared" si="781"/>
        <v>0</v>
      </c>
      <c r="EQ699" s="27">
        <f t="shared" si="814"/>
        <v>0</v>
      </c>
      <c r="ER699" s="28">
        <f>IF((ER698+EL699+EM699)&gt;=$B$2*'SFV+BESS'!$I$9, $B$2*'SFV+BESS'!$I$9, (ER698+EL699+EM699))</f>
        <v>173.61249999999998</v>
      </c>
      <c r="ES699" s="110">
        <f t="shared" si="782"/>
        <v>59.658968947324041</v>
      </c>
      <c r="EX699" s="251"/>
      <c r="EY699" s="48">
        <v>28.75</v>
      </c>
      <c r="EZ699" s="33">
        <f t="shared" si="829"/>
        <v>74.053982163182425</v>
      </c>
      <c r="FA699" s="33">
        <f>Gen_Cons_Horario!B7277</f>
        <v>0</v>
      </c>
      <c r="FB699" s="35">
        <f t="shared" si="794"/>
        <v>74.053982163182425</v>
      </c>
      <c r="FC699" s="116">
        <f>IF(AND(FB699&gt;0,FB699*$B$4+FI698&lt;=$B$2*'SFV+BESS'!$I$9,FB699&lt;'SFV+BESS'!$I$7), FB699*$B$4, IF(AND(FB699&gt;0,FB699*$B$4+FI698&gt;$B$2*'SFV+BESS'!$I$9,FB699*$B$4&lt;'SFV+BESS'!$I$7),$B$2*'SFV+BESS'!$I$9-FI698,IF(AND(FB699&gt;0,FB699*$B$4+FI698&gt;$B$2*'SFV+BESS'!$I$9,FB699*$B$4&gt;'SFV+BESS'!$I$7,FI698&lt;$B$2*'SFV+BESS'!$I$9),$B$2*'SFV+BESS'!$I$9-FI698,IF(AND(FB699&gt;0,FB699*$B$4+FI698&lt;=$B$2*'SFV+BESS'!$I$9,FB699&gt;'SFV+BESS'!$I$7),'SFV+BESS'!$I$7,0))))</f>
        <v>0</v>
      </c>
      <c r="FD699" s="27">
        <f>IF(AND(FB699&lt;0,FI698+FB699/$B$5&gt;$H$2,-FB699/'Carga-Descarga Año'!$B$5&lt;'SFV+BESS'!$I$7),FB699/$B$5,IF(AND(FB699&lt;0,FI698+FB699/$B$5&gt;$H$2,-FB699/'Carga-Descarga Año'!$B$5&gt;'SFV+BESS'!$I$7),-'SFV+BESS'!$I$7,IF(AND(FB699&lt;0,FI698+FB699/$B$5&lt;$H$2),-MIN('SFV+BESS'!$I$7,FI698-$H$2),0)))</f>
        <v>0</v>
      </c>
      <c r="FE699" s="33"/>
      <c r="FF699" s="33">
        <f t="shared" si="815"/>
        <v>0</v>
      </c>
      <c r="FG699" s="27">
        <f t="shared" si="783"/>
        <v>0</v>
      </c>
      <c r="FH699" s="27">
        <f t="shared" si="816"/>
        <v>0</v>
      </c>
      <c r="FI699" s="28">
        <f>IF((FI698+FC699+FD699)&gt;=$B$2*'SFV+BESS'!$I$9, $B$2*'SFV+BESS'!$I$9, (FI698+FC699+FD699))</f>
        <v>173.61249999999998</v>
      </c>
      <c r="FJ699" s="110">
        <f t="shared" si="784"/>
        <v>74.053982163182425</v>
      </c>
      <c r="FO699" s="251"/>
      <c r="FP699" s="48">
        <v>28.75</v>
      </c>
      <c r="FQ699" s="33">
        <f t="shared" si="830"/>
        <v>90.474946527938982</v>
      </c>
      <c r="FR699" s="33">
        <f>Gen_Cons_Horario!B8021</f>
        <v>0</v>
      </c>
      <c r="FS699" s="35">
        <f t="shared" si="795"/>
        <v>90.474946527938982</v>
      </c>
      <c r="FT699" s="116">
        <f>IF(AND(FS699&gt;0,FS699*$B$4+FZ698&lt;=$B$2*'SFV+BESS'!$I$9,FS699&lt;'SFV+BESS'!$I$7), FS699*$B$4, IF(AND(FS699&gt;0,FS699*$B$4+FZ698&gt;$B$2*'SFV+BESS'!$I$9,FS699*$B$4&lt;'SFV+BESS'!$I$7),$B$2*'SFV+BESS'!$I$9-FZ698,IF(AND(FS699&gt;0,FS699*$B$4+FZ698&gt;$B$2*'SFV+BESS'!$I$9,FS699*$B$4&gt;'SFV+BESS'!$I$7,FZ698&lt;$B$2*'SFV+BESS'!$I$9),$B$2*'SFV+BESS'!$I$9-FZ698,IF(AND(FS699&gt;0,FS699*$B$4+FZ698&lt;=$B$2*'SFV+BESS'!$I$9,FS699&gt;'SFV+BESS'!$I$7),'SFV+BESS'!$I$7,0))))</f>
        <v>0</v>
      </c>
      <c r="FU699" s="27">
        <f>IF(AND(FS699&lt;0,FZ698+FS699/$B$5&gt;$H$2,-FS699/'Carga-Descarga Año'!$B$5&lt;'SFV+BESS'!$I$7),FS699/$B$5,IF(AND(FS699&lt;0,FZ698+FS699/$B$5&gt;$H$2,-FS699/'Carga-Descarga Año'!$B$5&gt;'SFV+BESS'!$I$7),-'SFV+BESS'!$I$7,IF(AND(FS699&lt;0,FZ698+FS699/$B$5&lt;$H$2),-MIN('SFV+BESS'!$I$7,FZ698-$H$2),0)))</f>
        <v>0</v>
      </c>
      <c r="FV699" s="33"/>
      <c r="FW699" s="33">
        <f t="shared" si="817"/>
        <v>0</v>
      </c>
      <c r="FX699" s="27">
        <f t="shared" si="785"/>
        <v>0</v>
      </c>
      <c r="FY699" s="27">
        <f t="shared" si="818"/>
        <v>0</v>
      </c>
      <c r="FZ699" s="28">
        <f>IF((FZ698+FT699+FU699)&gt;=$B$2*'SFV+BESS'!$I$9, $B$2*'SFV+BESS'!$I$9, (FZ698+FT699+FU699))</f>
        <v>173.61249999999998</v>
      </c>
      <c r="GA699" s="110">
        <f t="shared" si="786"/>
        <v>90.474946527938982</v>
      </c>
      <c r="GF699" s="251"/>
      <c r="GG699" s="48">
        <v>28.75</v>
      </c>
      <c r="GH699" s="33">
        <f t="shared" si="831"/>
        <v>95.072145615161062</v>
      </c>
      <c r="GI699" s="33">
        <f>Gen_Cons_Horario!B8741</f>
        <v>0</v>
      </c>
      <c r="GJ699" s="35">
        <f t="shared" si="801"/>
        <v>95.072145615161062</v>
      </c>
      <c r="GK699" s="116">
        <f>IF(AND(GJ699&gt;0,GJ699*$B$4+GQ698&lt;=$B$2*'SFV+BESS'!$I$9,GJ699&lt;'SFV+BESS'!$I$7), GJ699*$B$4, IF(AND(GJ699&gt;0,GJ699*$B$4+GQ698&gt;$B$2*'SFV+BESS'!$I$9,GJ699*$B$4&lt;'SFV+BESS'!$I$7),$B$2*'SFV+BESS'!$I$9-GQ698,IF(AND(GJ699&gt;0,GJ699*$B$4+GQ698&gt;$B$2*'SFV+BESS'!$I$9,GJ699*$B$4&gt;'SFV+BESS'!$I$7,GQ698&lt;$B$2*'SFV+BESS'!$I$9),$B$2*'SFV+BESS'!$I$9-GQ698,IF(AND(GJ699&gt;0,GJ699*$B$4+GQ698&lt;=$B$2*'SFV+BESS'!$I$9,GJ699&gt;'SFV+BESS'!$I$7),'SFV+BESS'!$I$7,0))))</f>
        <v>0</v>
      </c>
      <c r="GL699" s="27">
        <f>IF(AND(GJ699&lt;0,GQ698+GJ699/$B$5&gt;$H$2,-GJ699/'Carga-Descarga Año'!$B$5&lt;'SFV+BESS'!$I$7),GJ699/$B$5,IF(AND(GJ699&lt;0,GQ698+GJ699/$B$5&gt;$H$2,-GJ699/'Carga-Descarga Año'!$B$5&gt;'SFV+BESS'!$I$7),-'SFV+BESS'!$I$7,IF(AND(GJ699&lt;0,GQ698+GJ699/$B$5&lt;$H$2),-MIN('SFV+BESS'!$I$7,GQ698-$H$2),0)))</f>
        <v>0</v>
      </c>
      <c r="GM699" s="33"/>
      <c r="GN699" s="33">
        <f t="shared" si="819"/>
        <v>0</v>
      </c>
      <c r="GO699" s="27">
        <f t="shared" si="787"/>
        <v>0</v>
      </c>
      <c r="GP699" s="27">
        <f t="shared" si="820"/>
        <v>0</v>
      </c>
      <c r="GQ699" s="28">
        <f>IF((GQ698+GK699+GL699)&gt;=$B$2*'SFV+BESS'!$I$9, $B$2*'SFV+BESS'!$I$9, (GQ698+GK699+GL699))</f>
        <v>173.61249999999998</v>
      </c>
      <c r="GR699" s="110">
        <f t="shared" si="788"/>
        <v>95.072145615161062</v>
      </c>
    </row>
    <row r="700" spans="1:200">
      <c r="A700" s="249"/>
      <c r="B700" s="48">
        <v>28.7916666666667</v>
      </c>
      <c r="C700" s="38">
        <f t="shared" si="802"/>
        <v>79.925483788312661</v>
      </c>
      <c r="D700" s="2">
        <f>Gen_Cons_Horario!B726</f>
        <v>82.027000000000001</v>
      </c>
      <c r="E700" s="140">
        <f t="shared" si="760"/>
        <v>-2.1015162116873398</v>
      </c>
      <c r="F700" s="116">
        <f>IF(AND(E700&gt;0,E700*$B$4+L699&lt;=$B$2*'SFV+BESS'!$I$9,E700&lt;'SFV+BESS'!$I$7), E700*$B$4, IF(AND(E700&gt;0,E700*$B$4+L699&gt;$B$2*'SFV+BESS'!$I$9,E700*$B$4&lt;'SFV+BESS'!$I$7),$B$2*'SFV+BESS'!$I$9-L699,IF(AND(E700&gt;0,E700*$B$4+L699&gt;$B$2*'SFV+BESS'!$I$9,E700*$B$4&gt;'SFV+BESS'!$I$7,L699&lt;$B$2*'SFV+BESS'!$I$9),$B$2*'SFV+BESS'!$I$9-L699,IF(AND(E700&gt;0,E700*$B$4+L699&lt;=$B$2*'SFV+BESS'!$I$9,E700&gt;'SFV+BESS'!$I$7),'SFV+BESS'!$I$7,0))))</f>
        <v>0</v>
      </c>
      <c r="G700" s="27">
        <f>IF(AND(E700&lt;0,L699+E700/$B$5&gt;$H$2,-E700/'Carga-Descarga Año'!$B$5&lt;'SFV+BESS'!$I$7),E700/$B$5,IF(AND(E700&lt;0,L699+E700/$B$5&gt;$H$2,-E700/'Carga-Descarga Año'!$B$5&gt;'SFV+BESS'!$I$7),-'SFV+BESS'!$I$7,IF(AND(E700&lt;0,L699+E700/$B$5&lt;$H$2),-MIN('SFV+BESS'!$I$7,L699-$H$2),0)))</f>
        <v>-2.2121223280919367</v>
      </c>
      <c r="I700" s="38">
        <f t="shared" si="761"/>
        <v>79.925483788312661</v>
      </c>
      <c r="J700" s="27">
        <f t="shared" si="763"/>
        <v>2.1015162116873398</v>
      </c>
      <c r="K700" s="27">
        <f t="shared" si="762"/>
        <v>0</v>
      </c>
      <c r="L700" s="28">
        <f>IF((L699+F700+G700)&gt;=$B$2*'SFV+BESS'!$I$9, $B$2*'SFV+BESS'!$I$9, (L699+F700+G700))</f>
        <v>127.91585437919997</v>
      </c>
      <c r="M700" s="110">
        <f t="shared" si="764"/>
        <v>0</v>
      </c>
      <c r="AI700" s="251"/>
      <c r="AJ700" s="48">
        <v>28.7916666666667</v>
      </c>
      <c r="AK700" s="52">
        <f t="shared" si="822"/>
        <v>36.25870067053912</v>
      </c>
      <c r="AL700" s="33">
        <f>Gen_Cons_Horario!B2142</f>
        <v>0</v>
      </c>
      <c r="AM700" s="35">
        <f t="shared" si="797"/>
        <v>36.25870067053912</v>
      </c>
      <c r="AN700" s="116">
        <f>IF(AND(AM700&gt;0,AM700*$B$4+AT699&lt;=$B$2*'SFV+BESS'!$I$9,AM700&lt;'SFV+BESS'!$I$7), AM700*$B$4, IF(AND(AM700&gt;0,AM700*$B$4+AT699&gt;$B$2*'SFV+BESS'!$I$9,AM700*$B$4&lt;'SFV+BESS'!$I$7),$B$2*'SFV+BESS'!$I$9-AT699,IF(AND(AM700&gt;0,AM700*$B$4+AT699&gt;$B$2*'SFV+BESS'!$I$9,AM700*$B$4&gt;'SFV+BESS'!$I$7,AT699&lt;$B$2*'SFV+BESS'!$I$9),$B$2*'SFV+BESS'!$I$9-AT699,IF(AND(AM700&gt;0,AM700*$B$4+AT699&lt;=$B$2*'SFV+BESS'!$I$9,AM700&gt;'SFV+BESS'!$I$7),'SFV+BESS'!$I$7,0))))</f>
        <v>0</v>
      </c>
      <c r="AO700" s="27">
        <f>IF(AND(AM700&lt;0,AT699+AM700/$B$5&gt;$H$2,-AM700/'Carga-Descarga Año'!$B$5&lt;'SFV+BESS'!$I$7),AM700/$B$5,IF(AND(AM700&lt;0,AT699+AM700/$B$5&gt;$H$2,-AM700/'Carga-Descarga Año'!$B$5&gt;'SFV+BESS'!$I$7),-'SFV+BESS'!$I$7,IF(AND(AM700&lt;0,AT699+AM700/$B$5&lt;$H$2),-MIN('SFV+BESS'!$I$7,AT699-$H$2),0)))</f>
        <v>0</v>
      </c>
      <c r="AP700" s="33"/>
      <c r="AQ700" s="33">
        <f t="shared" si="803"/>
        <v>0</v>
      </c>
      <c r="AR700" s="27">
        <f t="shared" si="767"/>
        <v>0</v>
      </c>
      <c r="AS700" s="27">
        <f t="shared" si="804"/>
        <v>0</v>
      </c>
      <c r="AT700" s="28">
        <f>IF((AT699+AN700+AO700)&gt;=$B$2*'SFV+BESS'!$I$9, $B$2*'SFV+BESS'!$I$9, (AT699+AN700+AO700))</f>
        <v>173.61249999999998</v>
      </c>
      <c r="AU700" s="110">
        <f t="shared" si="768"/>
        <v>36.25870067053912</v>
      </c>
      <c r="AZ700" s="251"/>
      <c r="BA700" s="48">
        <v>28.7916666666667</v>
      </c>
      <c r="BB700" s="33">
        <f t="shared" si="823"/>
        <v>0.19541569172195167</v>
      </c>
      <c r="BC700" s="33">
        <f>Gen_Cons_Horario!B2886</f>
        <v>0</v>
      </c>
      <c r="BD700" s="35">
        <f t="shared" si="798"/>
        <v>0.19541569172195167</v>
      </c>
      <c r="BE700" s="116">
        <f>IF(AND(BD700&gt;0,BD700*$B$4+BK699&lt;=$B$2*'SFV+BESS'!$I$9,BD700&lt;'SFV+BESS'!$I$7), BD700*$B$4, IF(AND(BD700&gt;0,BD700*$B$4+BK699&gt;$B$2*'SFV+BESS'!$I$9,BD700*$B$4&lt;'SFV+BESS'!$I$7),$B$2*'SFV+BESS'!$I$9-BK699,IF(AND(BD700&gt;0,BD700*$B$4+BK699&gt;$B$2*'SFV+BESS'!$I$9,BD700*$B$4&gt;'SFV+BESS'!$I$7,BK699&lt;$B$2*'SFV+BESS'!$I$9),$B$2*'SFV+BESS'!$I$9-BK699,IF(AND(BD700&gt;0,BD700*$B$4+BK699&lt;=$B$2*'SFV+BESS'!$I$9,BD700&gt;'SFV+BESS'!$I$7),'SFV+BESS'!$I$7,0))))</f>
        <v>0</v>
      </c>
      <c r="BF700" s="27">
        <f>IF(AND(BD700&lt;0,BK699+BD700/$B$5&gt;$H$2,-BD700/'Carga-Descarga Año'!$B$5&lt;'SFV+BESS'!$I$7),BD700/$B$5,IF(AND(BD700&lt;0,BK699+BD700/$B$5&gt;$H$2,-BD700/'Carga-Descarga Año'!$B$5&gt;'SFV+BESS'!$I$7),-'SFV+BESS'!$I$7,IF(AND(BD700&lt;0,BK699+BD700/$B$5&lt;$H$2),-MIN('SFV+BESS'!$I$7,BK699-$H$2),0)))</f>
        <v>0</v>
      </c>
      <c r="BG700" s="33"/>
      <c r="BH700" s="33">
        <f t="shared" si="805"/>
        <v>0</v>
      </c>
      <c r="BI700" s="27">
        <f t="shared" si="769"/>
        <v>0</v>
      </c>
      <c r="BJ700" s="27">
        <f t="shared" si="806"/>
        <v>0</v>
      </c>
      <c r="BK700" s="28">
        <f>IF((BK699+BE700+BF700)&gt;=$B$2*'SFV+BESS'!$I$9, $B$2*'SFV+BESS'!$I$9, (BK699+BE700+BF700))</f>
        <v>173.61249999999998</v>
      </c>
      <c r="BL700" s="110">
        <f t="shared" si="770"/>
        <v>0.19541569172195167</v>
      </c>
      <c r="BQ700" s="251"/>
      <c r="BR700" s="48">
        <v>28.7916666666667</v>
      </c>
      <c r="BS700" s="33">
        <f t="shared" si="824"/>
        <v>0</v>
      </c>
      <c r="BT700" s="33">
        <f>Gen_Cons_Horario!B3606</f>
        <v>0</v>
      </c>
      <c r="BU700" s="35">
        <f t="shared" si="799"/>
        <v>0</v>
      </c>
      <c r="BV700" s="116">
        <f>IF(AND(BU700&gt;0,BU700*$B$4+CB699&lt;=$B$2*'SFV+BESS'!$I$9,BU700&lt;'SFV+BESS'!$I$7), BU700*$B$4, IF(AND(BU700&gt;0,BU700*$B$4+CB699&gt;$B$2*'SFV+BESS'!$I$9,BU700*$B$4&lt;'SFV+BESS'!$I$7),$B$2*'SFV+BESS'!$I$9-CB699,IF(AND(BU700&gt;0,BU700*$B$4+CB699&gt;$B$2*'SFV+BESS'!$I$9,BU700*$B$4&gt;'SFV+BESS'!$I$7,CB699&lt;$B$2*'SFV+BESS'!$I$9),$B$2*'SFV+BESS'!$I$9-CB699,IF(AND(BU700&gt;0,BU700*$B$4+CB699&lt;=$B$2*'SFV+BESS'!$I$9,BU700&gt;'SFV+BESS'!$I$7),'SFV+BESS'!$I$7,0))))</f>
        <v>0</v>
      </c>
      <c r="BW700" s="27">
        <f>IF(AND(BU700&lt;0,CB699+BU700/$B$5&gt;$H$2,-BU700/'Carga-Descarga Año'!$B$5&lt;'SFV+BESS'!$I$7),BU700/$B$5,IF(AND(BU700&lt;0,CB699+BU700/$B$5&gt;$H$2,-BU700/'Carga-Descarga Año'!$B$5&gt;'SFV+BESS'!$I$7),-'SFV+BESS'!$I$7,IF(AND(BU700&lt;0,CB699+BU700/$B$5&lt;$H$2),-MIN('SFV+BESS'!$I$7,CB699-$H$2),0)))</f>
        <v>0</v>
      </c>
      <c r="BX700" s="33"/>
      <c r="BY700" s="33">
        <f t="shared" si="807"/>
        <v>0</v>
      </c>
      <c r="BZ700" s="27">
        <f t="shared" si="771"/>
        <v>0</v>
      </c>
      <c r="CA700" s="27">
        <f t="shared" si="772"/>
        <v>0</v>
      </c>
      <c r="CB700" s="28">
        <f>IF((CB699+BV700+BW700)&gt;=$B$2*'SFV+BESS'!$I$9, $B$2*'SFV+BESS'!$I$9, (CB699+BV700+BW700))</f>
        <v>173.61249999999998</v>
      </c>
      <c r="CC700" s="110">
        <f t="shared" si="773"/>
        <v>0</v>
      </c>
      <c r="CH700" s="251"/>
      <c r="CI700" s="48">
        <v>28.7916666666667</v>
      </c>
      <c r="CJ700" s="33">
        <f t="shared" si="825"/>
        <v>0</v>
      </c>
      <c r="CK700" s="33">
        <f>Gen_Cons_Horario!B4350</f>
        <v>0</v>
      </c>
      <c r="CL700" s="35">
        <f t="shared" si="800"/>
        <v>0</v>
      </c>
      <c r="CM700" s="116">
        <f>IF(AND(CL700&gt;0,CL700*$B$4+CS699&lt;=$B$2*'SFV+BESS'!$I$9,CL700&lt;'SFV+BESS'!$I$7), CL700*$B$4, IF(AND(CL700&gt;0,CL700*$B$4+CS699&gt;$B$2*'SFV+BESS'!$I$9,CL700*$B$4&lt;'SFV+BESS'!$I$7),$B$2*'SFV+BESS'!$I$9-CS699,IF(AND(CL700&gt;0,CL700*$B$4+CS699&gt;$B$2*'SFV+BESS'!$I$9,CL700*$B$4&gt;'SFV+BESS'!$I$7,CS699&lt;$B$2*'SFV+BESS'!$I$9),$B$2*'SFV+BESS'!$I$9-CS699,IF(AND(CL700&gt;0,CL700*$B$4+CS699&lt;=$B$2*'SFV+BESS'!$I$9,CL700&gt;'SFV+BESS'!$I$7),'SFV+BESS'!$I$7,0))))</f>
        <v>0</v>
      </c>
      <c r="CN700" s="27">
        <f>IF(AND(CL700&lt;0,CS699+CL700/$B$5&gt;$H$2,-CL700/'Carga-Descarga Año'!$B$5&lt;'SFV+BESS'!$I$7),CL700/$B$5,IF(AND(CL700&lt;0,CS699+CL700/$B$5&gt;$H$2,-CL700/'Carga-Descarga Año'!$B$5&gt;'SFV+BESS'!$I$7),-'SFV+BESS'!$I$7,IF(AND(CL700&lt;0,CS699+CL700/$B$5&lt;$H$2),-MIN('SFV+BESS'!$I$7,CS699-$H$2),0)))</f>
        <v>0</v>
      </c>
      <c r="CO700" s="33"/>
      <c r="CP700" s="33">
        <f t="shared" si="808"/>
        <v>0</v>
      </c>
      <c r="CQ700" s="27">
        <f t="shared" si="774"/>
        <v>0</v>
      </c>
      <c r="CR700" s="27">
        <f t="shared" si="809"/>
        <v>0</v>
      </c>
      <c r="CS700" s="28">
        <f>IF((CS699+CM700+CN700)&gt;=$B$2*'SFV+BESS'!$I$9, $B$2*'SFV+BESS'!$I$9, (CS699+CM700+CN700))</f>
        <v>173.61249999999998</v>
      </c>
      <c r="CT700" s="110">
        <f t="shared" si="775"/>
        <v>0</v>
      </c>
      <c r="CY700" s="251"/>
      <c r="CZ700" s="48">
        <v>28.7916666666667</v>
      </c>
      <c r="DA700" s="33">
        <f t="shared" si="826"/>
        <v>0</v>
      </c>
      <c r="DB700" s="33">
        <f>Gen_Cons_Horario!B5070</f>
        <v>0</v>
      </c>
      <c r="DC700" s="35">
        <f t="shared" si="791"/>
        <v>0</v>
      </c>
      <c r="DD700" s="116">
        <f>IF(AND(DC700&gt;0,DC700*$B$4+DJ699&lt;=$B$2*'SFV+BESS'!$I$9,DC700&lt;'SFV+BESS'!$I$7), DC700*$B$4, IF(AND(DC700&gt;0,DC700*$B$4+DJ699&gt;$B$2*'SFV+BESS'!$I$9,DC700*$B$4&lt;'SFV+BESS'!$I$7),$B$2*'SFV+BESS'!$I$9-DJ699,IF(AND(DC700&gt;0,DC700*$B$4+DJ699&gt;$B$2*'SFV+BESS'!$I$9,DC700*$B$4&gt;'SFV+BESS'!$I$7,DJ699&lt;$B$2*'SFV+BESS'!$I$9),$B$2*'SFV+BESS'!$I$9-DJ699,IF(AND(DC700&gt;0,DC700*$B$4+DJ699&lt;=$B$2*'SFV+BESS'!$I$9,DC700&gt;'SFV+BESS'!$I$7),'SFV+BESS'!$I$7,0))))</f>
        <v>0</v>
      </c>
      <c r="DE700" s="27">
        <f>IF(AND(DC700&lt;0,DJ699+DC700/$B$5&gt;$H$2,-DC700/'Carga-Descarga Año'!$B$5&lt;'SFV+BESS'!$I$7),DC700/$B$5,IF(AND(DC700&lt;0,DJ699+DC700/$B$5&gt;$H$2,-DC700/'Carga-Descarga Año'!$B$5&gt;'SFV+BESS'!$I$7),-'SFV+BESS'!$I$7,IF(AND(DC700&lt;0,DJ699+DC700/$B$5&lt;$H$2),-MIN('SFV+BESS'!$I$7,DJ699-$H$2),0)))</f>
        <v>0</v>
      </c>
      <c r="DF700" s="33"/>
      <c r="DG700" s="33">
        <f t="shared" si="810"/>
        <v>0</v>
      </c>
      <c r="DH700" s="27">
        <f t="shared" si="776"/>
        <v>0</v>
      </c>
      <c r="DI700" s="27">
        <f t="shared" si="777"/>
        <v>0</v>
      </c>
      <c r="DJ700" s="28">
        <f>IF((DJ699+DD700+DE700)&gt;=$B$2*'SFV+BESS'!$I$9, $B$2*'SFV+BESS'!$I$9, (DJ699+DD700+DE700))</f>
        <v>173.61249999999998</v>
      </c>
      <c r="DK700" s="110">
        <f t="shared" si="778"/>
        <v>0</v>
      </c>
      <c r="DP700" s="251"/>
      <c r="DQ700" s="48">
        <v>28.7916666666667</v>
      </c>
      <c r="DR700" s="33">
        <f t="shared" si="827"/>
        <v>0</v>
      </c>
      <c r="DS700" s="33">
        <f>Gen_Cons_Horario!B5814</f>
        <v>0</v>
      </c>
      <c r="DT700" s="35">
        <f t="shared" si="792"/>
        <v>0</v>
      </c>
      <c r="DU700" s="116">
        <f>IF(AND(DT700&gt;0,DT700*$B$4+EA699&lt;=$B$2*'SFV+BESS'!$I$9,DT700&lt;'SFV+BESS'!$I$7), DT700*$B$4, IF(AND(DT700&gt;0,DT700*$B$4+EA699&gt;$B$2*'SFV+BESS'!$I$9,DT700*$B$4&lt;'SFV+BESS'!$I$7),$B$2*'SFV+BESS'!$I$9-EA699,IF(AND(DT700&gt;0,DT700*$B$4+EA699&gt;$B$2*'SFV+BESS'!$I$9,DT700*$B$4&gt;'SFV+BESS'!$I$7,EA699&lt;$B$2*'SFV+BESS'!$I$9),$B$2*'SFV+BESS'!$I$9-EA699,IF(AND(DT700&gt;0,DT700*$B$4+EA699&lt;=$B$2*'SFV+BESS'!$I$9,DT700&gt;'SFV+BESS'!$I$7),'SFV+BESS'!$I$7,0))))</f>
        <v>0</v>
      </c>
      <c r="DV700" s="27">
        <f>IF(AND(DT700&lt;0,EA699+DT700/$B$5&gt;$H$2,-DT700/'Carga-Descarga Año'!$B$5&lt;'SFV+BESS'!$I$7),DT700/$B$5,IF(AND(DT700&lt;0,EA699+DT700/$B$5&gt;$H$2,-DT700/'Carga-Descarga Año'!$B$5&gt;'SFV+BESS'!$I$7),-'SFV+BESS'!$I$7,IF(AND(DT700&lt;0,EA699+DT700/$B$5&lt;$H$2),-MIN('SFV+BESS'!$I$7,EA699-$H$2),0)))</f>
        <v>0</v>
      </c>
      <c r="DW700" s="33"/>
      <c r="DX700" s="33">
        <f t="shared" si="811"/>
        <v>0</v>
      </c>
      <c r="DY700" s="27">
        <f t="shared" si="779"/>
        <v>0</v>
      </c>
      <c r="DZ700" s="27">
        <f t="shared" si="812"/>
        <v>0</v>
      </c>
      <c r="EA700" s="28">
        <f>IF((EA699+DU700+DV700)&gt;=$B$2*'SFV+BESS'!$I$9, $B$2*'SFV+BESS'!$I$9, (EA699+DU700+DV700))</f>
        <v>173.61249999999998</v>
      </c>
      <c r="EB700" s="110">
        <f t="shared" si="780"/>
        <v>0</v>
      </c>
      <c r="EG700" s="251"/>
      <c r="EH700" s="48">
        <v>28.7916666666667</v>
      </c>
      <c r="EI700" s="33">
        <f t="shared" si="828"/>
        <v>9.0697756845593993</v>
      </c>
      <c r="EJ700" s="33">
        <f>Gen_Cons_Horario!B6558</f>
        <v>0</v>
      </c>
      <c r="EK700" s="35">
        <f t="shared" si="793"/>
        <v>9.0697756845593993</v>
      </c>
      <c r="EL700" s="116">
        <f>IF(AND(EK700&gt;0,EK700*$B$4+ER699&lt;=$B$2*'SFV+BESS'!$I$9,EK700&lt;'SFV+BESS'!$I$7), EK700*$B$4, IF(AND(EK700&gt;0,EK700*$B$4+ER699&gt;$B$2*'SFV+BESS'!$I$9,EK700*$B$4&lt;'SFV+BESS'!$I$7),$B$2*'SFV+BESS'!$I$9-ER699,IF(AND(EK700&gt;0,EK700*$B$4+ER699&gt;$B$2*'SFV+BESS'!$I$9,EK700*$B$4&gt;'SFV+BESS'!$I$7,ER699&lt;$B$2*'SFV+BESS'!$I$9),$B$2*'SFV+BESS'!$I$9-ER699,IF(AND(EK700&gt;0,EK700*$B$4+ER699&lt;=$B$2*'SFV+BESS'!$I$9,EK700&gt;'SFV+BESS'!$I$7),'SFV+BESS'!$I$7,0))))</f>
        <v>0</v>
      </c>
      <c r="EM700" s="27">
        <f>IF(AND(EK700&lt;0,ER699+EK700/$B$5&gt;$H$2,-EK700/'Carga-Descarga Año'!$B$5&lt;'SFV+BESS'!$I$7),EK700/$B$5,IF(AND(EK700&lt;0,ER699+EK700/$B$5&gt;$H$2,-EK700/'Carga-Descarga Año'!$B$5&gt;'SFV+BESS'!$I$7),-'SFV+BESS'!$I$7,IF(AND(EK700&lt;0,ER699+EK700/$B$5&lt;$H$2),-MIN('SFV+BESS'!$I$7,ER699-$H$2),0)))</f>
        <v>0</v>
      </c>
      <c r="EN700" s="33"/>
      <c r="EO700" s="33">
        <f t="shared" si="813"/>
        <v>0</v>
      </c>
      <c r="EP700" s="27">
        <f t="shared" si="781"/>
        <v>0</v>
      </c>
      <c r="EQ700" s="27">
        <f t="shared" si="814"/>
        <v>0</v>
      </c>
      <c r="ER700" s="28">
        <f>IF((ER699+EL700+EM700)&gt;=$B$2*'SFV+BESS'!$I$9, $B$2*'SFV+BESS'!$I$9, (ER699+EL700+EM700))</f>
        <v>173.61249999999998</v>
      </c>
      <c r="ES700" s="110">
        <f t="shared" si="782"/>
        <v>9.0697756845593993</v>
      </c>
      <c r="EX700" s="251"/>
      <c r="EY700" s="48">
        <v>28.7916666666667</v>
      </c>
      <c r="EZ700" s="33">
        <f t="shared" si="829"/>
        <v>26.14792669163916</v>
      </c>
      <c r="FA700" s="33">
        <f>Gen_Cons_Horario!B7278</f>
        <v>0</v>
      </c>
      <c r="FB700" s="35">
        <f t="shared" si="794"/>
        <v>26.14792669163916</v>
      </c>
      <c r="FC700" s="116">
        <f>IF(AND(FB700&gt;0,FB700*$B$4+FI699&lt;=$B$2*'SFV+BESS'!$I$9,FB700&lt;'SFV+BESS'!$I$7), FB700*$B$4, IF(AND(FB700&gt;0,FB700*$B$4+FI699&gt;$B$2*'SFV+BESS'!$I$9,FB700*$B$4&lt;'SFV+BESS'!$I$7),$B$2*'SFV+BESS'!$I$9-FI699,IF(AND(FB700&gt;0,FB700*$B$4+FI699&gt;$B$2*'SFV+BESS'!$I$9,FB700*$B$4&gt;'SFV+BESS'!$I$7,FI699&lt;$B$2*'SFV+BESS'!$I$9),$B$2*'SFV+BESS'!$I$9-FI699,IF(AND(FB700&gt;0,FB700*$B$4+FI699&lt;=$B$2*'SFV+BESS'!$I$9,FB700&gt;'SFV+BESS'!$I$7),'SFV+BESS'!$I$7,0))))</f>
        <v>0</v>
      </c>
      <c r="FD700" s="27">
        <f>IF(AND(FB700&lt;0,FI699+FB700/$B$5&gt;$H$2,-FB700/'Carga-Descarga Año'!$B$5&lt;'SFV+BESS'!$I$7),FB700/$B$5,IF(AND(FB700&lt;0,FI699+FB700/$B$5&gt;$H$2,-FB700/'Carga-Descarga Año'!$B$5&gt;'SFV+BESS'!$I$7),-'SFV+BESS'!$I$7,IF(AND(FB700&lt;0,FI699+FB700/$B$5&lt;$H$2),-MIN('SFV+BESS'!$I$7,FI699-$H$2),0)))</f>
        <v>0</v>
      </c>
      <c r="FE700" s="33"/>
      <c r="FF700" s="33">
        <f t="shared" si="815"/>
        <v>0</v>
      </c>
      <c r="FG700" s="27">
        <f t="shared" si="783"/>
        <v>0</v>
      </c>
      <c r="FH700" s="27">
        <f t="shared" si="816"/>
        <v>0</v>
      </c>
      <c r="FI700" s="28">
        <f>IF((FI699+FC700+FD700)&gt;=$B$2*'SFV+BESS'!$I$9, $B$2*'SFV+BESS'!$I$9, (FI699+FC700+FD700))</f>
        <v>173.61249999999998</v>
      </c>
      <c r="FJ700" s="110">
        <f t="shared" si="784"/>
        <v>26.14792669163916</v>
      </c>
      <c r="FO700" s="251"/>
      <c r="FP700" s="48">
        <v>28.7916666666667</v>
      </c>
      <c r="FQ700" s="33">
        <f t="shared" si="830"/>
        <v>59.231799525485236</v>
      </c>
      <c r="FR700" s="33">
        <f>Gen_Cons_Horario!B8022</f>
        <v>0</v>
      </c>
      <c r="FS700" s="35">
        <f t="shared" si="795"/>
        <v>59.231799525485236</v>
      </c>
      <c r="FT700" s="116">
        <f>IF(AND(FS700&gt;0,FS700*$B$4+FZ699&lt;=$B$2*'SFV+BESS'!$I$9,FS700&lt;'SFV+BESS'!$I$7), FS700*$B$4, IF(AND(FS700&gt;0,FS700*$B$4+FZ699&gt;$B$2*'SFV+BESS'!$I$9,FS700*$B$4&lt;'SFV+BESS'!$I$7),$B$2*'SFV+BESS'!$I$9-FZ699,IF(AND(FS700&gt;0,FS700*$B$4+FZ699&gt;$B$2*'SFV+BESS'!$I$9,FS700*$B$4&gt;'SFV+BESS'!$I$7,FZ699&lt;$B$2*'SFV+BESS'!$I$9),$B$2*'SFV+BESS'!$I$9-FZ699,IF(AND(FS700&gt;0,FS700*$B$4+FZ699&lt;=$B$2*'SFV+BESS'!$I$9,FS700&gt;'SFV+BESS'!$I$7),'SFV+BESS'!$I$7,0))))</f>
        <v>0</v>
      </c>
      <c r="FU700" s="27">
        <f>IF(AND(FS700&lt;0,FZ699+FS700/$B$5&gt;$H$2,-FS700/'Carga-Descarga Año'!$B$5&lt;'SFV+BESS'!$I$7),FS700/$B$5,IF(AND(FS700&lt;0,FZ699+FS700/$B$5&gt;$H$2,-FS700/'Carga-Descarga Año'!$B$5&gt;'SFV+BESS'!$I$7),-'SFV+BESS'!$I$7,IF(AND(FS700&lt;0,FZ699+FS700/$B$5&lt;$H$2),-MIN('SFV+BESS'!$I$7,FZ699-$H$2),0)))</f>
        <v>0</v>
      </c>
      <c r="FV700" s="33"/>
      <c r="FW700" s="33">
        <f t="shared" si="817"/>
        <v>0</v>
      </c>
      <c r="FX700" s="27">
        <f t="shared" si="785"/>
        <v>0</v>
      </c>
      <c r="FY700" s="27">
        <f t="shared" si="818"/>
        <v>0</v>
      </c>
      <c r="FZ700" s="28">
        <f>IF((FZ699+FT700+FU700)&gt;=$B$2*'SFV+BESS'!$I$9, $B$2*'SFV+BESS'!$I$9, (FZ699+FT700+FU700))</f>
        <v>173.61249999999998</v>
      </c>
      <c r="GA700" s="110">
        <f t="shared" si="786"/>
        <v>59.231799525485236</v>
      </c>
      <c r="GF700" s="251"/>
      <c r="GG700" s="48">
        <v>28.7916666666667</v>
      </c>
      <c r="GH700" s="33">
        <f t="shared" si="831"/>
        <v>72.477839404150572</v>
      </c>
      <c r="GI700" s="33">
        <f>Gen_Cons_Horario!B8742</f>
        <v>0</v>
      </c>
      <c r="GJ700" s="35">
        <f t="shared" si="801"/>
        <v>72.477839404150572</v>
      </c>
      <c r="GK700" s="116">
        <f>IF(AND(GJ700&gt;0,GJ700*$B$4+GQ699&lt;=$B$2*'SFV+BESS'!$I$9,GJ700&lt;'SFV+BESS'!$I$7), GJ700*$B$4, IF(AND(GJ700&gt;0,GJ700*$B$4+GQ699&gt;$B$2*'SFV+BESS'!$I$9,GJ700*$B$4&lt;'SFV+BESS'!$I$7),$B$2*'SFV+BESS'!$I$9-GQ699,IF(AND(GJ700&gt;0,GJ700*$B$4+GQ699&gt;$B$2*'SFV+BESS'!$I$9,GJ700*$B$4&gt;'SFV+BESS'!$I$7,GQ699&lt;$B$2*'SFV+BESS'!$I$9),$B$2*'SFV+BESS'!$I$9-GQ699,IF(AND(GJ700&gt;0,GJ700*$B$4+GQ699&lt;=$B$2*'SFV+BESS'!$I$9,GJ700&gt;'SFV+BESS'!$I$7),'SFV+BESS'!$I$7,0))))</f>
        <v>0</v>
      </c>
      <c r="GL700" s="27">
        <f>IF(AND(GJ700&lt;0,GQ699+GJ700/$B$5&gt;$H$2,-GJ700/'Carga-Descarga Año'!$B$5&lt;'SFV+BESS'!$I$7),GJ700/$B$5,IF(AND(GJ700&lt;0,GQ699+GJ700/$B$5&gt;$H$2,-GJ700/'Carga-Descarga Año'!$B$5&gt;'SFV+BESS'!$I$7),-'SFV+BESS'!$I$7,IF(AND(GJ700&lt;0,GQ699+GJ700/$B$5&lt;$H$2),-MIN('SFV+BESS'!$I$7,GQ699-$H$2),0)))</f>
        <v>0</v>
      </c>
      <c r="GM700" s="33"/>
      <c r="GN700" s="33">
        <f t="shared" si="819"/>
        <v>0</v>
      </c>
      <c r="GO700" s="27">
        <f t="shared" si="787"/>
        <v>0</v>
      </c>
      <c r="GP700" s="27">
        <f t="shared" si="820"/>
        <v>0</v>
      </c>
      <c r="GQ700" s="28">
        <f>IF((GQ699+GK700+GL700)&gt;=$B$2*'SFV+BESS'!$I$9, $B$2*'SFV+BESS'!$I$9, (GQ699+GK700+GL700))</f>
        <v>173.61249999999998</v>
      </c>
      <c r="GR700" s="110">
        <f t="shared" si="788"/>
        <v>72.477839404150572</v>
      </c>
    </row>
    <row r="701" spans="1:200">
      <c r="A701" s="249"/>
      <c r="B701" s="48">
        <v>28.8333333333334</v>
      </c>
      <c r="C701" s="38">
        <f t="shared" si="802"/>
        <v>27.350926011209655</v>
      </c>
      <c r="D701" s="2">
        <f>Gen_Cons_Horario!B727</f>
        <v>0</v>
      </c>
      <c r="E701" s="140">
        <f t="shared" si="760"/>
        <v>27.350926011209655</v>
      </c>
      <c r="F701" s="116">
        <f>IF(AND(E701&gt;0,E701*$B$4+L700&lt;=$B$2*'SFV+BESS'!$I$9,E701&lt;'SFV+BESS'!$I$7), E701*$B$4, IF(AND(E701&gt;0,E701*$B$4+L700&gt;$B$2*'SFV+BESS'!$I$9,E701*$B$4&lt;'SFV+BESS'!$I$7),$B$2*'SFV+BESS'!$I$9-L700,IF(AND(E701&gt;0,E701*$B$4+L700&gt;$B$2*'SFV+BESS'!$I$9,E701*$B$4&gt;'SFV+BESS'!$I$7,L700&lt;$B$2*'SFV+BESS'!$I$9),$B$2*'SFV+BESS'!$I$9-L700,IF(AND(E701&gt;0,E701*$B$4+L700&lt;=$B$2*'SFV+BESS'!$I$9,E701&gt;'SFV+BESS'!$I$7),'SFV+BESS'!$I$7,0))))</f>
        <v>25.983379710649171</v>
      </c>
      <c r="G701" s="27">
        <f>IF(AND(E701&lt;0,L700+E701/$B$5&gt;$H$2,-E701/'Carga-Descarga Año'!$B$5&lt;'SFV+BESS'!$I$7),E701/$B$5,IF(AND(E701&lt;0,L700+E701/$B$5&gt;$H$2,-E701/'Carga-Descarga Año'!$B$5&gt;'SFV+BESS'!$I$7),-'SFV+BESS'!$I$7,IF(AND(E701&lt;0,L700+E701/$B$5&lt;$H$2),-MIN('SFV+BESS'!$I$7,L700-$H$2),0)))</f>
        <v>0</v>
      </c>
      <c r="I701" s="38">
        <f t="shared" si="761"/>
        <v>0</v>
      </c>
      <c r="J701" s="27">
        <f t="shared" si="763"/>
        <v>0</v>
      </c>
      <c r="K701" s="27">
        <f t="shared" si="762"/>
        <v>0</v>
      </c>
      <c r="L701" s="28">
        <f>IF((L700+F701+G701)&gt;=$B$2*'SFV+BESS'!$I$9, $B$2*'SFV+BESS'!$I$9, (L700+F701+G701))</f>
        <v>153.89923408984913</v>
      </c>
      <c r="M701" s="110">
        <f t="shared" si="764"/>
        <v>0</v>
      </c>
      <c r="AI701" s="251"/>
      <c r="AJ701" s="48">
        <v>28.8333333333334</v>
      </c>
      <c r="AK701" s="52">
        <f t="shared" si="822"/>
        <v>0</v>
      </c>
      <c r="AL701" s="33">
        <f>Gen_Cons_Horario!B2143</f>
        <v>0</v>
      </c>
      <c r="AM701" s="35">
        <f t="shared" si="797"/>
        <v>0</v>
      </c>
      <c r="AN701" s="116">
        <f>IF(AND(AM701&gt;0,AM701*$B$4+AT700&lt;=$B$2*'SFV+BESS'!$I$9,AM701&lt;'SFV+BESS'!$I$7), AM701*$B$4, IF(AND(AM701&gt;0,AM701*$B$4+AT700&gt;$B$2*'SFV+BESS'!$I$9,AM701*$B$4&lt;'SFV+BESS'!$I$7),$B$2*'SFV+BESS'!$I$9-AT700,IF(AND(AM701&gt;0,AM701*$B$4+AT700&gt;$B$2*'SFV+BESS'!$I$9,AM701*$B$4&gt;'SFV+BESS'!$I$7,AT700&lt;$B$2*'SFV+BESS'!$I$9),$B$2*'SFV+BESS'!$I$9-AT700,IF(AND(AM701&gt;0,AM701*$B$4+AT700&lt;=$B$2*'SFV+BESS'!$I$9,AM701&gt;'SFV+BESS'!$I$7),'SFV+BESS'!$I$7,0))))</f>
        <v>0</v>
      </c>
      <c r="AO701" s="27">
        <f>IF(AND(AM701&lt;0,AT700+AM701/$B$5&gt;$H$2,-AM701/'Carga-Descarga Año'!$B$5&lt;'SFV+BESS'!$I$7),AM701/$B$5,IF(AND(AM701&lt;0,AT700+AM701/$B$5&gt;$H$2,-AM701/'Carga-Descarga Año'!$B$5&gt;'SFV+BESS'!$I$7),-'SFV+BESS'!$I$7,IF(AND(AM701&lt;0,AT700+AM701/$B$5&lt;$H$2),-MIN('SFV+BESS'!$I$7,AT700-$H$2),0)))</f>
        <v>0</v>
      </c>
      <c r="AP701" s="33"/>
      <c r="AQ701" s="33">
        <f t="shared" si="803"/>
        <v>0</v>
      </c>
      <c r="AR701" s="27">
        <f t="shared" si="767"/>
        <v>0</v>
      </c>
      <c r="AS701" s="27">
        <f t="shared" si="804"/>
        <v>0</v>
      </c>
      <c r="AT701" s="28">
        <f>IF((AT700+AN701+AO701)&gt;=$B$2*'SFV+BESS'!$I$9, $B$2*'SFV+BESS'!$I$9, (AT700+AN701+AO701))</f>
        <v>173.61249999999998</v>
      </c>
      <c r="AU701" s="110">
        <f t="shared" si="768"/>
        <v>0</v>
      </c>
      <c r="AZ701" s="251"/>
      <c r="BA701" s="48">
        <v>28.8333333333334</v>
      </c>
      <c r="BB701" s="33">
        <f t="shared" si="823"/>
        <v>0</v>
      </c>
      <c r="BC701" s="33">
        <f>Gen_Cons_Horario!B2887</f>
        <v>0</v>
      </c>
      <c r="BD701" s="35">
        <f t="shared" si="798"/>
        <v>0</v>
      </c>
      <c r="BE701" s="116">
        <f>IF(AND(BD701&gt;0,BD701*$B$4+BK700&lt;=$B$2*'SFV+BESS'!$I$9,BD701&lt;'SFV+BESS'!$I$7), BD701*$B$4, IF(AND(BD701&gt;0,BD701*$B$4+BK700&gt;$B$2*'SFV+BESS'!$I$9,BD701*$B$4&lt;'SFV+BESS'!$I$7),$B$2*'SFV+BESS'!$I$9-BK700,IF(AND(BD701&gt;0,BD701*$B$4+BK700&gt;$B$2*'SFV+BESS'!$I$9,BD701*$B$4&gt;'SFV+BESS'!$I$7,BK700&lt;$B$2*'SFV+BESS'!$I$9),$B$2*'SFV+BESS'!$I$9-BK700,IF(AND(BD701&gt;0,BD701*$B$4+BK700&lt;=$B$2*'SFV+BESS'!$I$9,BD701&gt;'SFV+BESS'!$I$7),'SFV+BESS'!$I$7,0))))</f>
        <v>0</v>
      </c>
      <c r="BF701" s="27">
        <f>IF(AND(BD701&lt;0,BK700+BD701/$B$5&gt;$H$2,-BD701/'Carga-Descarga Año'!$B$5&lt;'SFV+BESS'!$I$7),BD701/$B$5,IF(AND(BD701&lt;0,BK700+BD701/$B$5&gt;$H$2,-BD701/'Carga-Descarga Año'!$B$5&gt;'SFV+BESS'!$I$7),-'SFV+BESS'!$I$7,IF(AND(BD701&lt;0,BK700+BD701/$B$5&lt;$H$2),-MIN('SFV+BESS'!$I$7,BK700-$H$2),0)))</f>
        <v>0</v>
      </c>
      <c r="BG701" s="33"/>
      <c r="BH701" s="33">
        <f t="shared" si="805"/>
        <v>0</v>
      </c>
      <c r="BI701" s="27">
        <f t="shared" si="769"/>
        <v>0</v>
      </c>
      <c r="BJ701" s="27">
        <f t="shared" si="806"/>
        <v>0</v>
      </c>
      <c r="BK701" s="28">
        <f>IF((BK700+BE701+BF701)&gt;=$B$2*'SFV+BESS'!$I$9, $B$2*'SFV+BESS'!$I$9, (BK700+BE701+BF701))</f>
        <v>173.61249999999998</v>
      </c>
      <c r="BL701" s="110">
        <f t="shared" si="770"/>
        <v>0</v>
      </c>
      <c r="BQ701" s="251"/>
      <c r="BR701" s="48">
        <v>28.8333333333334</v>
      </c>
      <c r="BS701" s="33">
        <f t="shared" si="824"/>
        <v>0</v>
      </c>
      <c r="BT701" s="33">
        <f>Gen_Cons_Horario!B3607</f>
        <v>0</v>
      </c>
      <c r="BU701" s="35">
        <f t="shared" si="799"/>
        <v>0</v>
      </c>
      <c r="BV701" s="116">
        <f>IF(AND(BU701&gt;0,BU701*$B$4+CB700&lt;=$B$2*'SFV+BESS'!$I$9,BU701&lt;'SFV+BESS'!$I$7), BU701*$B$4, IF(AND(BU701&gt;0,BU701*$B$4+CB700&gt;$B$2*'SFV+BESS'!$I$9,BU701*$B$4&lt;'SFV+BESS'!$I$7),$B$2*'SFV+BESS'!$I$9-CB700,IF(AND(BU701&gt;0,BU701*$B$4+CB700&gt;$B$2*'SFV+BESS'!$I$9,BU701*$B$4&gt;'SFV+BESS'!$I$7,CB700&lt;$B$2*'SFV+BESS'!$I$9),$B$2*'SFV+BESS'!$I$9-CB700,IF(AND(BU701&gt;0,BU701*$B$4+CB700&lt;=$B$2*'SFV+BESS'!$I$9,BU701&gt;'SFV+BESS'!$I$7),'SFV+BESS'!$I$7,0))))</f>
        <v>0</v>
      </c>
      <c r="BW701" s="27">
        <f>IF(AND(BU701&lt;0,CB700+BU701/$B$5&gt;$H$2,-BU701/'Carga-Descarga Año'!$B$5&lt;'SFV+BESS'!$I$7),BU701/$B$5,IF(AND(BU701&lt;0,CB700+BU701/$B$5&gt;$H$2,-BU701/'Carga-Descarga Año'!$B$5&gt;'SFV+BESS'!$I$7),-'SFV+BESS'!$I$7,IF(AND(BU701&lt;0,CB700+BU701/$B$5&lt;$H$2),-MIN('SFV+BESS'!$I$7,CB700-$H$2),0)))</f>
        <v>0</v>
      </c>
      <c r="BX701" s="33"/>
      <c r="BY701" s="33">
        <f t="shared" si="807"/>
        <v>0</v>
      </c>
      <c r="BZ701" s="27">
        <f t="shared" si="771"/>
        <v>0</v>
      </c>
      <c r="CA701" s="27">
        <f t="shared" si="772"/>
        <v>0</v>
      </c>
      <c r="CB701" s="28">
        <f>IF((CB700+BV701+BW701)&gt;=$B$2*'SFV+BESS'!$I$9, $B$2*'SFV+BESS'!$I$9, (CB700+BV701+BW701))</f>
        <v>173.61249999999998</v>
      </c>
      <c r="CC701" s="110">
        <f t="shared" si="773"/>
        <v>0</v>
      </c>
      <c r="CH701" s="251"/>
      <c r="CI701" s="48">
        <v>28.8333333333334</v>
      </c>
      <c r="CJ701" s="33">
        <f t="shared" si="825"/>
        <v>0</v>
      </c>
      <c r="CK701" s="33">
        <f>Gen_Cons_Horario!B4351</f>
        <v>0</v>
      </c>
      <c r="CL701" s="35">
        <f t="shared" si="800"/>
        <v>0</v>
      </c>
      <c r="CM701" s="116">
        <f>IF(AND(CL701&gt;0,CL701*$B$4+CS700&lt;=$B$2*'SFV+BESS'!$I$9,CL701&lt;'SFV+BESS'!$I$7), CL701*$B$4, IF(AND(CL701&gt;0,CL701*$B$4+CS700&gt;$B$2*'SFV+BESS'!$I$9,CL701*$B$4&lt;'SFV+BESS'!$I$7),$B$2*'SFV+BESS'!$I$9-CS700,IF(AND(CL701&gt;0,CL701*$B$4+CS700&gt;$B$2*'SFV+BESS'!$I$9,CL701*$B$4&gt;'SFV+BESS'!$I$7,CS700&lt;$B$2*'SFV+BESS'!$I$9),$B$2*'SFV+BESS'!$I$9-CS700,IF(AND(CL701&gt;0,CL701*$B$4+CS700&lt;=$B$2*'SFV+BESS'!$I$9,CL701&gt;'SFV+BESS'!$I$7),'SFV+BESS'!$I$7,0))))</f>
        <v>0</v>
      </c>
      <c r="CN701" s="27">
        <f>IF(AND(CL701&lt;0,CS700+CL701/$B$5&gt;$H$2,-CL701/'Carga-Descarga Año'!$B$5&lt;'SFV+BESS'!$I$7),CL701/$B$5,IF(AND(CL701&lt;0,CS700+CL701/$B$5&gt;$H$2,-CL701/'Carga-Descarga Año'!$B$5&gt;'SFV+BESS'!$I$7),-'SFV+BESS'!$I$7,IF(AND(CL701&lt;0,CS700+CL701/$B$5&lt;$H$2),-MIN('SFV+BESS'!$I$7,CS700-$H$2),0)))</f>
        <v>0</v>
      </c>
      <c r="CO701" s="33"/>
      <c r="CP701" s="33">
        <f t="shared" si="808"/>
        <v>0</v>
      </c>
      <c r="CQ701" s="27">
        <f t="shared" si="774"/>
        <v>0</v>
      </c>
      <c r="CR701" s="27">
        <f t="shared" si="809"/>
        <v>0</v>
      </c>
      <c r="CS701" s="28">
        <f>IF((CS700+CM701+CN701)&gt;=$B$2*'SFV+BESS'!$I$9, $B$2*'SFV+BESS'!$I$9, (CS700+CM701+CN701))</f>
        <v>173.61249999999998</v>
      </c>
      <c r="CT701" s="110">
        <f t="shared" si="775"/>
        <v>0</v>
      </c>
      <c r="CY701" s="251"/>
      <c r="CZ701" s="48">
        <v>28.8333333333334</v>
      </c>
      <c r="DA701" s="33">
        <f t="shared" si="826"/>
        <v>0</v>
      </c>
      <c r="DB701" s="33">
        <f>Gen_Cons_Horario!B5071</f>
        <v>0</v>
      </c>
      <c r="DC701" s="35">
        <f t="shared" si="791"/>
        <v>0</v>
      </c>
      <c r="DD701" s="116">
        <f>IF(AND(DC701&gt;0,DC701*$B$4+DJ700&lt;=$B$2*'SFV+BESS'!$I$9,DC701&lt;'SFV+BESS'!$I$7), DC701*$B$4, IF(AND(DC701&gt;0,DC701*$B$4+DJ700&gt;$B$2*'SFV+BESS'!$I$9,DC701*$B$4&lt;'SFV+BESS'!$I$7),$B$2*'SFV+BESS'!$I$9-DJ700,IF(AND(DC701&gt;0,DC701*$B$4+DJ700&gt;$B$2*'SFV+BESS'!$I$9,DC701*$B$4&gt;'SFV+BESS'!$I$7,DJ700&lt;$B$2*'SFV+BESS'!$I$9),$B$2*'SFV+BESS'!$I$9-DJ700,IF(AND(DC701&gt;0,DC701*$B$4+DJ700&lt;=$B$2*'SFV+BESS'!$I$9,DC701&gt;'SFV+BESS'!$I$7),'SFV+BESS'!$I$7,0))))</f>
        <v>0</v>
      </c>
      <c r="DE701" s="27">
        <f>IF(AND(DC701&lt;0,DJ700+DC701/$B$5&gt;$H$2,-DC701/'Carga-Descarga Año'!$B$5&lt;'SFV+BESS'!$I$7),DC701/$B$5,IF(AND(DC701&lt;0,DJ700+DC701/$B$5&gt;$H$2,-DC701/'Carga-Descarga Año'!$B$5&gt;'SFV+BESS'!$I$7),-'SFV+BESS'!$I$7,IF(AND(DC701&lt;0,DJ700+DC701/$B$5&lt;$H$2),-MIN('SFV+BESS'!$I$7,DJ700-$H$2),0)))</f>
        <v>0</v>
      </c>
      <c r="DF701" s="33"/>
      <c r="DG701" s="33">
        <f t="shared" si="810"/>
        <v>0</v>
      </c>
      <c r="DH701" s="27">
        <f t="shared" si="776"/>
        <v>0</v>
      </c>
      <c r="DI701" s="27">
        <f t="shared" si="777"/>
        <v>0</v>
      </c>
      <c r="DJ701" s="28">
        <f>IF((DJ700+DD701+DE701)&gt;=$B$2*'SFV+BESS'!$I$9, $B$2*'SFV+BESS'!$I$9, (DJ700+DD701+DE701))</f>
        <v>173.61249999999998</v>
      </c>
      <c r="DK701" s="110">
        <f t="shared" si="778"/>
        <v>0</v>
      </c>
      <c r="DP701" s="251"/>
      <c r="DQ701" s="48">
        <v>28.8333333333334</v>
      </c>
      <c r="DR701" s="33">
        <f t="shared" si="827"/>
        <v>0</v>
      </c>
      <c r="DS701" s="33">
        <f>Gen_Cons_Horario!B5815</f>
        <v>0</v>
      </c>
      <c r="DT701" s="35">
        <f t="shared" si="792"/>
        <v>0</v>
      </c>
      <c r="DU701" s="116">
        <f>IF(AND(DT701&gt;0,DT701*$B$4+EA700&lt;=$B$2*'SFV+BESS'!$I$9,DT701&lt;'SFV+BESS'!$I$7), DT701*$B$4, IF(AND(DT701&gt;0,DT701*$B$4+EA700&gt;$B$2*'SFV+BESS'!$I$9,DT701*$B$4&lt;'SFV+BESS'!$I$7),$B$2*'SFV+BESS'!$I$9-EA700,IF(AND(DT701&gt;0,DT701*$B$4+EA700&gt;$B$2*'SFV+BESS'!$I$9,DT701*$B$4&gt;'SFV+BESS'!$I$7,EA700&lt;$B$2*'SFV+BESS'!$I$9),$B$2*'SFV+BESS'!$I$9-EA700,IF(AND(DT701&gt;0,DT701*$B$4+EA700&lt;=$B$2*'SFV+BESS'!$I$9,DT701&gt;'SFV+BESS'!$I$7),'SFV+BESS'!$I$7,0))))</f>
        <v>0</v>
      </c>
      <c r="DV701" s="27">
        <f>IF(AND(DT701&lt;0,EA700+DT701/$B$5&gt;$H$2,-DT701/'Carga-Descarga Año'!$B$5&lt;'SFV+BESS'!$I$7),DT701/$B$5,IF(AND(DT701&lt;0,EA700+DT701/$B$5&gt;$H$2,-DT701/'Carga-Descarga Año'!$B$5&gt;'SFV+BESS'!$I$7),-'SFV+BESS'!$I$7,IF(AND(DT701&lt;0,EA700+DT701/$B$5&lt;$H$2),-MIN('SFV+BESS'!$I$7,EA700-$H$2),0)))</f>
        <v>0</v>
      </c>
      <c r="DW701" s="33"/>
      <c r="DX701" s="33">
        <f t="shared" si="811"/>
        <v>0</v>
      </c>
      <c r="DY701" s="27">
        <f t="shared" si="779"/>
        <v>0</v>
      </c>
      <c r="DZ701" s="27">
        <f t="shared" si="812"/>
        <v>0</v>
      </c>
      <c r="EA701" s="28">
        <f>IF((EA700+DU701+DV701)&gt;=$B$2*'SFV+BESS'!$I$9, $B$2*'SFV+BESS'!$I$9, (EA700+DU701+DV701))</f>
        <v>173.61249999999998</v>
      </c>
      <c r="EB701" s="110">
        <f t="shared" si="780"/>
        <v>0</v>
      </c>
      <c r="EG701" s="251"/>
      <c r="EH701" s="48">
        <v>28.8333333333334</v>
      </c>
      <c r="EI701" s="33">
        <f t="shared" si="828"/>
        <v>0</v>
      </c>
      <c r="EJ701" s="33">
        <f>Gen_Cons_Horario!B6559</f>
        <v>0</v>
      </c>
      <c r="EK701" s="35">
        <f t="shared" si="793"/>
        <v>0</v>
      </c>
      <c r="EL701" s="116">
        <f>IF(AND(EK701&gt;0,EK701*$B$4+ER700&lt;=$B$2*'SFV+BESS'!$I$9,EK701&lt;'SFV+BESS'!$I$7), EK701*$B$4, IF(AND(EK701&gt;0,EK701*$B$4+ER700&gt;$B$2*'SFV+BESS'!$I$9,EK701*$B$4&lt;'SFV+BESS'!$I$7),$B$2*'SFV+BESS'!$I$9-ER700,IF(AND(EK701&gt;0,EK701*$B$4+ER700&gt;$B$2*'SFV+BESS'!$I$9,EK701*$B$4&gt;'SFV+BESS'!$I$7,ER700&lt;$B$2*'SFV+BESS'!$I$9),$B$2*'SFV+BESS'!$I$9-ER700,IF(AND(EK701&gt;0,EK701*$B$4+ER700&lt;=$B$2*'SFV+BESS'!$I$9,EK701&gt;'SFV+BESS'!$I$7),'SFV+BESS'!$I$7,0))))</f>
        <v>0</v>
      </c>
      <c r="EM701" s="27">
        <f>IF(AND(EK701&lt;0,ER700+EK701/$B$5&gt;$H$2,-EK701/'Carga-Descarga Año'!$B$5&lt;'SFV+BESS'!$I$7),EK701/$B$5,IF(AND(EK701&lt;0,ER700+EK701/$B$5&gt;$H$2,-EK701/'Carga-Descarga Año'!$B$5&gt;'SFV+BESS'!$I$7),-'SFV+BESS'!$I$7,IF(AND(EK701&lt;0,ER700+EK701/$B$5&lt;$H$2),-MIN('SFV+BESS'!$I$7,ER700-$H$2),0)))</f>
        <v>0</v>
      </c>
      <c r="EN701" s="33"/>
      <c r="EO701" s="33">
        <f t="shared" si="813"/>
        <v>0</v>
      </c>
      <c r="EP701" s="27">
        <f t="shared" si="781"/>
        <v>0</v>
      </c>
      <c r="EQ701" s="27">
        <f t="shared" si="814"/>
        <v>0</v>
      </c>
      <c r="ER701" s="28">
        <f>IF((ER700+EL701+EM701)&gt;=$B$2*'SFV+BESS'!$I$9, $B$2*'SFV+BESS'!$I$9, (ER700+EL701+EM701))</f>
        <v>173.61249999999998</v>
      </c>
      <c r="ES701" s="110">
        <f t="shared" si="782"/>
        <v>0</v>
      </c>
      <c r="EX701" s="251"/>
      <c r="EY701" s="48">
        <v>28.8333333333334</v>
      </c>
      <c r="EZ701" s="33">
        <f t="shared" si="829"/>
        <v>0</v>
      </c>
      <c r="FA701" s="33">
        <f>Gen_Cons_Horario!B7279</f>
        <v>0</v>
      </c>
      <c r="FB701" s="35">
        <f t="shared" si="794"/>
        <v>0</v>
      </c>
      <c r="FC701" s="116">
        <f>IF(AND(FB701&gt;0,FB701*$B$4+FI700&lt;=$B$2*'SFV+BESS'!$I$9,FB701&lt;'SFV+BESS'!$I$7), FB701*$B$4, IF(AND(FB701&gt;0,FB701*$B$4+FI700&gt;$B$2*'SFV+BESS'!$I$9,FB701*$B$4&lt;'SFV+BESS'!$I$7),$B$2*'SFV+BESS'!$I$9-FI700,IF(AND(FB701&gt;0,FB701*$B$4+FI700&gt;$B$2*'SFV+BESS'!$I$9,FB701*$B$4&gt;'SFV+BESS'!$I$7,FI700&lt;$B$2*'SFV+BESS'!$I$9),$B$2*'SFV+BESS'!$I$9-FI700,IF(AND(FB701&gt;0,FB701*$B$4+FI700&lt;=$B$2*'SFV+BESS'!$I$9,FB701&gt;'SFV+BESS'!$I$7),'SFV+BESS'!$I$7,0))))</f>
        <v>0</v>
      </c>
      <c r="FD701" s="27">
        <f>IF(AND(FB701&lt;0,FI700+FB701/$B$5&gt;$H$2,-FB701/'Carga-Descarga Año'!$B$5&lt;'SFV+BESS'!$I$7),FB701/$B$5,IF(AND(FB701&lt;0,FI700+FB701/$B$5&gt;$H$2,-FB701/'Carga-Descarga Año'!$B$5&gt;'SFV+BESS'!$I$7),-'SFV+BESS'!$I$7,IF(AND(FB701&lt;0,FI700+FB701/$B$5&lt;$H$2),-MIN('SFV+BESS'!$I$7,FI700-$H$2),0)))</f>
        <v>0</v>
      </c>
      <c r="FE701" s="33"/>
      <c r="FF701" s="33">
        <f t="shared" si="815"/>
        <v>0</v>
      </c>
      <c r="FG701" s="27">
        <f t="shared" si="783"/>
        <v>0</v>
      </c>
      <c r="FH701" s="27">
        <f t="shared" si="816"/>
        <v>0</v>
      </c>
      <c r="FI701" s="28">
        <f>IF((FI700+FC701+FD701)&gt;=$B$2*'SFV+BESS'!$I$9, $B$2*'SFV+BESS'!$I$9, (FI700+FC701+FD701))</f>
        <v>173.61249999999998</v>
      </c>
      <c r="FJ701" s="110">
        <f t="shared" si="784"/>
        <v>0</v>
      </c>
      <c r="FO701" s="251"/>
      <c r="FP701" s="48">
        <v>28.8333333333334</v>
      </c>
      <c r="FQ701" s="33">
        <f t="shared" si="830"/>
        <v>1.3017977917689063</v>
      </c>
      <c r="FR701" s="33">
        <f>Gen_Cons_Horario!B8023</f>
        <v>0</v>
      </c>
      <c r="FS701" s="35">
        <f t="shared" si="795"/>
        <v>1.3017977917689063</v>
      </c>
      <c r="FT701" s="116">
        <f>IF(AND(FS701&gt;0,FS701*$B$4+FZ700&lt;=$B$2*'SFV+BESS'!$I$9,FS701&lt;'SFV+BESS'!$I$7), FS701*$B$4, IF(AND(FS701&gt;0,FS701*$B$4+FZ700&gt;$B$2*'SFV+BESS'!$I$9,FS701*$B$4&lt;'SFV+BESS'!$I$7),$B$2*'SFV+BESS'!$I$9-FZ700,IF(AND(FS701&gt;0,FS701*$B$4+FZ700&gt;$B$2*'SFV+BESS'!$I$9,FS701*$B$4&gt;'SFV+BESS'!$I$7,FZ700&lt;$B$2*'SFV+BESS'!$I$9),$B$2*'SFV+BESS'!$I$9-FZ700,IF(AND(FS701&gt;0,FS701*$B$4+FZ700&lt;=$B$2*'SFV+BESS'!$I$9,FS701&gt;'SFV+BESS'!$I$7),'SFV+BESS'!$I$7,0))))</f>
        <v>0</v>
      </c>
      <c r="FU701" s="27">
        <f>IF(AND(FS701&lt;0,FZ700+FS701/$B$5&gt;$H$2,-FS701/'Carga-Descarga Año'!$B$5&lt;'SFV+BESS'!$I$7),FS701/$B$5,IF(AND(FS701&lt;0,FZ700+FS701/$B$5&gt;$H$2,-FS701/'Carga-Descarga Año'!$B$5&gt;'SFV+BESS'!$I$7),-'SFV+BESS'!$I$7,IF(AND(FS701&lt;0,FZ700+FS701/$B$5&lt;$H$2),-MIN('SFV+BESS'!$I$7,FZ700-$H$2),0)))</f>
        <v>0</v>
      </c>
      <c r="FV701" s="33"/>
      <c r="FW701" s="33">
        <f t="shared" si="817"/>
        <v>0</v>
      </c>
      <c r="FX701" s="27">
        <f t="shared" si="785"/>
        <v>0</v>
      </c>
      <c r="FY701" s="27">
        <f t="shared" si="818"/>
        <v>0</v>
      </c>
      <c r="FZ701" s="28">
        <f>IF((FZ700+FT701+FU701)&gt;=$B$2*'SFV+BESS'!$I$9, $B$2*'SFV+BESS'!$I$9, (FZ700+FT701+FU701))</f>
        <v>173.61249999999998</v>
      </c>
      <c r="GA701" s="110">
        <f t="shared" si="786"/>
        <v>1.3017977917689063</v>
      </c>
      <c r="GF701" s="251"/>
      <c r="GG701" s="48">
        <v>28.8333333333334</v>
      </c>
      <c r="GH701" s="33">
        <f t="shared" si="831"/>
        <v>19.953413277256026</v>
      </c>
      <c r="GI701" s="33">
        <f>Gen_Cons_Horario!B8743</f>
        <v>0</v>
      </c>
      <c r="GJ701" s="35">
        <f t="shared" si="801"/>
        <v>19.953413277256026</v>
      </c>
      <c r="GK701" s="116">
        <f>IF(AND(GJ701&gt;0,GJ701*$B$4+GQ700&lt;=$B$2*'SFV+BESS'!$I$9,GJ701&lt;'SFV+BESS'!$I$7), GJ701*$B$4, IF(AND(GJ701&gt;0,GJ701*$B$4+GQ700&gt;$B$2*'SFV+BESS'!$I$9,GJ701*$B$4&lt;'SFV+BESS'!$I$7),$B$2*'SFV+BESS'!$I$9-GQ700,IF(AND(GJ701&gt;0,GJ701*$B$4+GQ700&gt;$B$2*'SFV+BESS'!$I$9,GJ701*$B$4&gt;'SFV+BESS'!$I$7,GQ700&lt;$B$2*'SFV+BESS'!$I$9),$B$2*'SFV+BESS'!$I$9-GQ700,IF(AND(GJ701&gt;0,GJ701*$B$4+GQ700&lt;=$B$2*'SFV+BESS'!$I$9,GJ701&gt;'SFV+BESS'!$I$7),'SFV+BESS'!$I$7,0))))</f>
        <v>0</v>
      </c>
      <c r="GL701" s="27">
        <f>IF(AND(GJ701&lt;0,GQ700+GJ701/$B$5&gt;$H$2,-GJ701/'Carga-Descarga Año'!$B$5&lt;'SFV+BESS'!$I$7),GJ701/$B$5,IF(AND(GJ701&lt;0,GQ700+GJ701/$B$5&gt;$H$2,-GJ701/'Carga-Descarga Año'!$B$5&gt;'SFV+BESS'!$I$7),-'SFV+BESS'!$I$7,IF(AND(GJ701&lt;0,GQ700+GJ701/$B$5&lt;$H$2),-MIN('SFV+BESS'!$I$7,GQ700-$H$2),0)))</f>
        <v>0</v>
      </c>
      <c r="GM701" s="33"/>
      <c r="GN701" s="33">
        <f t="shared" si="819"/>
        <v>0</v>
      </c>
      <c r="GO701" s="27">
        <f t="shared" si="787"/>
        <v>0</v>
      </c>
      <c r="GP701" s="27">
        <f t="shared" si="820"/>
        <v>0</v>
      </c>
      <c r="GQ701" s="28">
        <f>IF((GQ700+GK701+GL701)&gt;=$B$2*'SFV+BESS'!$I$9, $B$2*'SFV+BESS'!$I$9, (GQ700+GK701+GL701))</f>
        <v>173.61249999999998</v>
      </c>
      <c r="GR701" s="110">
        <f t="shared" si="788"/>
        <v>19.953413277256026</v>
      </c>
    </row>
    <row r="702" spans="1:200">
      <c r="A702" s="249"/>
      <c r="B702" s="48">
        <v>28.875</v>
      </c>
      <c r="C702" s="38">
        <f t="shared" si="802"/>
        <v>0</v>
      </c>
      <c r="D702" s="2">
        <f>Gen_Cons_Horario!B728</f>
        <v>0</v>
      </c>
      <c r="E702" s="140">
        <f t="shared" si="760"/>
        <v>0</v>
      </c>
      <c r="F702" s="116">
        <f>IF(AND(E702&gt;0,E702*$B$4+L701&lt;=$B$2*'SFV+BESS'!$I$9,E702&lt;'SFV+BESS'!$I$7), E702*$B$4, IF(AND(E702&gt;0,E702*$B$4+L701&gt;$B$2*'SFV+BESS'!$I$9,E702*$B$4&lt;'SFV+BESS'!$I$7),$B$2*'SFV+BESS'!$I$9-L701,IF(AND(E702&gt;0,E702*$B$4+L701&gt;$B$2*'SFV+BESS'!$I$9,E702*$B$4&gt;'SFV+BESS'!$I$7,L701&lt;$B$2*'SFV+BESS'!$I$9),$B$2*'SFV+BESS'!$I$9-L701,IF(AND(E702&gt;0,E702*$B$4+L701&lt;=$B$2*'SFV+BESS'!$I$9,E702&gt;'SFV+BESS'!$I$7),'SFV+BESS'!$I$7,0))))</f>
        <v>0</v>
      </c>
      <c r="G702" s="27">
        <f>IF(AND(E702&lt;0,L701+E702/$B$5&gt;$H$2,-E702/'Carga-Descarga Año'!$B$5&lt;'SFV+BESS'!$I$7),E702/$B$5,IF(AND(E702&lt;0,L701+E702/$B$5&gt;$H$2,-E702/'Carga-Descarga Año'!$B$5&gt;'SFV+BESS'!$I$7),-'SFV+BESS'!$I$7,IF(AND(E702&lt;0,L701+E702/$B$5&lt;$H$2),-MIN('SFV+BESS'!$I$7,L701-$H$2),0)))</f>
        <v>0</v>
      </c>
      <c r="I702" s="38">
        <f t="shared" si="761"/>
        <v>0</v>
      </c>
      <c r="J702" s="27">
        <f t="shared" si="763"/>
        <v>0</v>
      </c>
      <c r="K702" s="27">
        <f t="shared" si="762"/>
        <v>0</v>
      </c>
      <c r="L702" s="28">
        <f>IF((L701+F702+G702)&gt;=$B$2*'SFV+BESS'!$I$9, $B$2*'SFV+BESS'!$I$9, (L701+F702+G702))</f>
        <v>153.89923408984913</v>
      </c>
      <c r="M702" s="110">
        <f t="shared" si="764"/>
        <v>0</v>
      </c>
      <c r="AI702" s="251"/>
      <c r="AJ702" s="48">
        <v>28.875</v>
      </c>
      <c r="AK702" s="52">
        <f t="shared" si="822"/>
        <v>0</v>
      </c>
      <c r="AL702" s="33">
        <f>Gen_Cons_Horario!B2144</f>
        <v>0</v>
      </c>
      <c r="AM702" s="35">
        <f t="shared" si="797"/>
        <v>0</v>
      </c>
      <c r="AN702" s="116">
        <f>IF(AND(AM702&gt;0,AM702*$B$4+AT701&lt;=$B$2*'SFV+BESS'!$I$9,AM702&lt;'SFV+BESS'!$I$7), AM702*$B$4, IF(AND(AM702&gt;0,AM702*$B$4+AT701&gt;$B$2*'SFV+BESS'!$I$9,AM702*$B$4&lt;'SFV+BESS'!$I$7),$B$2*'SFV+BESS'!$I$9-AT701,IF(AND(AM702&gt;0,AM702*$B$4+AT701&gt;$B$2*'SFV+BESS'!$I$9,AM702*$B$4&gt;'SFV+BESS'!$I$7,AT701&lt;$B$2*'SFV+BESS'!$I$9),$B$2*'SFV+BESS'!$I$9-AT701,IF(AND(AM702&gt;0,AM702*$B$4+AT701&lt;=$B$2*'SFV+BESS'!$I$9,AM702&gt;'SFV+BESS'!$I$7),'SFV+BESS'!$I$7,0))))</f>
        <v>0</v>
      </c>
      <c r="AO702" s="27">
        <f>IF(AND(AM702&lt;0,AT701+AM702/$B$5&gt;$H$2,-AM702/'Carga-Descarga Año'!$B$5&lt;'SFV+BESS'!$I$7),AM702/$B$5,IF(AND(AM702&lt;0,AT701+AM702/$B$5&gt;$H$2,-AM702/'Carga-Descarga Año'!$B$5&gt;'SFV+BESS'!$I$7),-'SFV+BESS'!$I$7,IF(AND(AM702&lt;0,AT701+AM702/$B$5&lt;$H$2),-MIN('SFV+BESS'!$I$7,AT701-$H$2),0)))</f>
        <v>0</v>
      </c>
      <c r="AP702" s="33"/>
      <c r="AQ702" s="33">
        <f t="shared" si="803"/>
        <v>0</v>
      </c>
      <c r="AR702" s="27">
        <f t="shared" si="767"/>
        <v>0</v>
      </c>
      <c r="AS702" s="27">
        <f t="shared" si="804"/>
        <v>0</v>
      </c>
      <c r="AT702" s="28">
        <f>IF((AT701+AN702+AO702)&gt;=$B$2*'SFV+BESS'!$I$9, $B$2*'SFV+BESS'!$I$9, (AT701+AN702+AO702))</f>
        <v>173.61249999999998</v>
      </c>
      <c r="AU702" s="110">
        <f t="shared" si="768"/>
        <v>0</v>
      </c>
      <c r="AZ702" s="251"/>
      <c r="BA702" s="48">
        <v>28.875</v>
      </c>
      <c r="BB702" s="33">
        <f t="shared" si="823"/>
        <v>0</v>
      </c>
      <c r="BC702" s="33">
        <f>Gen_Cons_Horario!B2888</f>
        <v>0</v>
      </c>
      <c r="BD702" s="35">
        <f t="shared" si="798"/>
        <v>0</v>
      </c>
      <c r="BE702" s="116">
        <f>IF(AND(BD702&gt;0,BD702*$B$4+BK701&lt;=$B$2*'SFV+BESS'!$I$9,BD702&lt;'SFV+BESS'!$I$7), BD702*$B$4, IF(AND(BD702&gt;0,BD702*$B$4+BK701&gt;$B$2*'SFV+BESS'!$I$9,BD702*$B$4&lt;'SFV+BESS'!$I$7),$B$2*'SFV+BESS'!$I$9-BK701,IF(AND(BD702&gt;0,BD702*$B$4+BK701&gt;$B$2*'SFV+BESS'!$I$9,BD702*$B$4&gt;'SFV+BESS'!$I$7,BK701&lt;$B$2*'SFV+BESS'!$I$9),$B$2*'SFV+BESS'!$I$9-BK701,IF(AND(BD702&gt;0,BD702*$B$4+BK701&lt;=$B$2*'SFV+BESS'!$I$9,BD702&gt;'SFV+BESS'!$I$7),'SFV+BESS'!$I$7,0))))</f>
        <v>0</v>
      </c>
      <c r="BF702" s="27">
        <f>IF(AND(BD702&lt;0,BK701+BD702/$B$5&gt;$H$2,-BD702/'Carga-Descarga Año'!$B$5&lt;'SFV+BESS'!$I$7),BD702/$B$5,IF(AND(BD702&lt;0,BK701+BD702/$B$5&gt;$H$2,-BD702/'Carga-Descarga Año'!$B$5&gt;'SFV+BESS'!$I$7),-'SFV+BESS'!$I$7,IF(AND(BD702&lt;0,BK701+BD702/$B$5&lt;$H$2),-MIN('SFV+BESS'!$I$7,BK701-$H$2),0)))</f>
        <v>0</v>
      </c>
      <c r="BG702" s="33"/>
      <c r="BH702" s="33">
        <f t="shared" si="805"/>
        <v>0</v>
      </c>
      <c r="BI702" s="27">
        <f t="shared" si="769"/>
        <v>0</v>
      </c>
      <c r="BJ702" s="27">
        <f t="shared" si="806"/>
        <v>0</v>
      </c>
      <c r="BK702" s="28">
        <f>IF((BK701+BE702+BF702)&gt;=$B$2*'SFV+BESS'!$I$9, $B$2*'SFV+BESS'!$I$9, (BK701+BE702+BF702))</f>
        <v>173.61249999999998</v>
      </c>
      <c r="BL702" s="110">
        <f t="shared" si="770"/>
        <v>0</v>
      </c>
      <c r="BQ702" s="251"/>
      <c r="BR702" s="48">
        <v>28.875</v>
      </c>
      <c r="BS702" s="33">
        <f t="shared" si="824"/>
        <v>0</v>
      </c>
      <c r="BT702" s="33">
        <f>Gen_Cons_Horario!B3608</f>
        <v>0</v>
      </c>
      <c r="BU702" s="35">
        <f t="shared" si="799"/>
        <v>0</v>
      </c>
      <c r="BV702" s="116">
        <f>IF(AND(BU702&gt;0,BU702*$B$4+CB701&lt;=$B$2*'SFV+BESS'!$I$9,BU702&lt;'SFV+BESS'!$I$7), BU702*$B$4, IF(AND(BU702&gt;0,BU702*$B$4+CB701&gt;$B$2*'SFV+BESS'!$I$9,BU702*$B$4&lt;'SFV+BESS'!$I$7),$B$2*'SFV+BESS'!$I$9-CB701,IF(AND(BU702&gt;0,BU702*$B$4+CB701&gt;$B$2*'SFV+BESS'!$I$9,BU702*$B$4&gt;'SFV+BESS'!$I$7,CB701&lt;$B$2*'SFV+BESS'!$I$9),$B$2*'SFV+BESS'!$I$9-CB701,IF(AND(BU702&gt;0,BU702*$B$4+CB701&lt;=$B$2*'SFV+BESS'!$I$9,BU702&gt;'SFV+BESS'!$I$7),'SFV+BESS'!$I$7,0))))</f>
        <v>0</v>
      </c>
      <c r="BW702" s="27">
        <f>IF(AND(BU702&lt;0,CB701+BU702/$B$5&gt;$H$2,-BU702/'Carga-Descarga Año'!$B$5&lt;'SFV+BESS'!$I$7),BU702/$B$5,IF(AND(BU702&lt;0,CB701+BU702/$B$5&gt;$H$2,-BU702/'Carga-Descarga Año'!$B$5&gt;'SFV+BESS'!$I$7),-'SFV+BESS'!$I$7,IF(AND(BU702&lt;0,CB701+BU702/$B$5&lt;$H$2),-MIN('SFV+BESS'!$I$7,CB701-$H$2),0)))</f>
        <v>0</v>
      </c>
      <c r="BX702" s="33"/>
      <c r="BY702" s="33">
        <f t="shared" si="807"/>
        <v>0</v>
      </c>
      <c r="BZ702" s="27">
        <f t="shared" si="771"/>
        <v>0</v>
      </c>
      <c r="CA702" s="27">
        <f t="shared" si="772"/>
        <v>0</v>
      </c>
      <c r="CB702" s="28">
        <f>IF((CB701+BV702+BW702)&gt;=$B$2*'SFV+BESS'!$I$9, $B$2*'SFV+BESS'!$I$9, (CB701+BV702+BW702))</f>
        <v>173.61249999999998</v>
      </c>
      <c r="CC702" s="110">
        <f t="shared" si="773"/>
        <v>0</v>
      </c>
      <c r="CH702" s="251"/>
      <c r="CI702" s="48">
        <v>28.875</v>
      </c>
      <c r="CJ702" s="33">
        <f t="shared" si="825"/>
        <v>0</v>
      </c>
      <c r="CK702" s="33">
        <f>Gen_Cons_Horario!B4352</f>
        <v>0</v>
      </c>
      <c r="CL702" s="35">
        <f t="shared" si="800"/>
        <v>0</v>
      </c>
      <c r="CM702" s="116">
        <f>IF(AND(CL702&gt;0,CL702*$B$4+CS701&lt;=$B$2*'SFV+BESS'!$I$9,CL702&lt;'SFV+BESS'!$I$7), CL702*$B$4, IF(AND(CL702&gt;0,CL702*$B$4+CS701&gt;$B$2*'SFV+BESS'!$I$9,CL702*$B$4&lt;'SFV+BESS'!$I$7),$B$2*'SFV+BESS'!$I$9-CS701,IF(AND(CL702&gt;0,CL702*$B$4+CS701&gt;$B$2*'SFV+BESS'!$I$9,CL702*$B$4&gt;'SFV+BESS'!$I$7,CS701&lt;$B$2*'SFV+BESS'!$I$9),$B$2*'SFV+BESS'!$I$9-CS701,IF(AND(CL702&gt;0,CL702*$B$4+CS701&lt;=$B$2*'SFV+BESS'!$I$9,CL702&gt;'SFV+BESS'!$I$7),'SFV+BESS'!$I$7,0))))</f>
        <v>0</v>
      </c>
      <c r="CN702" s="27">
        <f>IF(AND(CL702&lt;0,CS701+CL702/$B$5&gt;$H$2,-CL702/'Carga-Descarga Año'!$B$5&lt;'SFV+BESS'!$I$7),CL702/$B$5,IF(AND(CL702&lt;0,CS701+CL702/$B$5&gt;$H$2,-CL702/'Carga-Descarga Año'!$B$5&gt;'SFV+BESS'!$I$7),-'SFV+BESS'!$I$7,IF(AND(CL702&lt;0,CS701+CL702/$B$5&lt;$H$2),-MIN('SFV+BESS'!$I$7,CS701-$H$2),0)))</f>
        <v>0</v>
      </c>
      <c r="CO702" s="33"/>
      <c r="CP702" s="33">
        <f t="shared" si="808"/>
        <v>0</v>
      </c>
      <c r="CQ702" s="27">
        <f t="shared" si="774"/>
        <v>0</v>
      </c>
      <c r="CR702" s="27">
        <f t="shared" si="809"/>
        <v>0</v>
      </c>
      <c r="CS702" s="28">
        <f>IF((CS701+CM702+CN702)&gt;=$B$2*'SFV+BESS'!$I$9, $B$2*'SFV+BESS'!$I$9, (CS701+CM702+CN702))</f>
        <v>173.61249999999998</v>
      </c>
      <c r="CT702" s="110">
        <f t="shared" si="775"/>
        <v>0</v>
      </c>
      <c r="CY702" s="251"/>
      <c r="CZ702" s="48">
        <v>28.875</v>
      </c>
      <c r="DA702" s="33">
        <f t="shared" si="826"/>
        <v>0</v>
      </c>
      <c r="DB702" s="33">
        <f>Gen_Cons_Horario!B5072</f>
        <v>0</v>
      </c>
      <c r="DC702" s="35">
        <f t="shared" si="791"/>
        <v>0</v>
      </c>
      <c r="DD702" s="116">
        <f>IF(AND(DC702&gt;0,DC702*$B$4+DJ701&lt;=$B$2*'SFV+BESS'!$I$9,DC702&lt;'SFV+BESS'!$I$7), DC702*$B$4, IF(AND(DC702&gt;0,DC702*$B$4+DJ701&gt;$B$2*'SFV+BESS'!$I$9,DC702*$B$4&lt;'SFV+BESS'!$I$7),$B$2*'SFV+BESS'!$I$9-DJ701,IF(AND(DC702&gt;0,DC702*$B$4+DJ701&gt;$B$2*'SFV+BESS'!$I$9,DC702*$B$4&gt;'SFV+BESS'!$I$7,DJ701&lt;$B$2*'SFV+BESS'!$I$9),$B$2*'SFV+BESS'!$I$9-DJ701,IF(AND(DC702&gt;0,DC702*$B$4+DJ701&lt;=$B$2*'SFV+BESS'!$I$9,DC702&gt;'SFV+BESS'!$I$7),'SFV+BESS'!$I$7,0))))</f>
        <v>0</v>
      </c>
      <c r="DE702" s="27">
        <f>IF(AND(DC702&lt;0,DJ701+DC702/$B$5&gt;$H$2,-DC702/'Carga-Descarga Año'!$B$5&lt;'SFV+BESS'!$I$7),DC702/$B$5,IF(AND(DC702&lt;0,DJ701+DC702/$B$5&gt;$H$2,-DC702/'Carga-Descarga Año'!$B$5&gt;'SFV+BESS'!$I$7),-'SFV+BESS'!$I$7,IF(AND(DC702&lt;0,DJ701+DC702/$B$5&lt;$H$2),-MIN('SFV+BESS'!$I$7,DJ701-$H$2),0)))</f>
        <v>0</v>
      </c>
      <c r="DF702" s="33"/>
      <c r="DG702" s="33">
        <f t="shared" si="810"/>
        <v>0</v>
      </c>
      <c r="DH702" s="27">
        <f t="shared" si="776"/>
        <v>0</v>
      </c>
      <c r="DI702" s="27">
        <f t="shared" si="777"/>
        <v>0</v>
      </c>
      <c r="DJ702" s="28">
        <f>IF((DJ701+DD702+DE702)&gt;=$B$2*'SFV+BESS'!$I$9, $B$2*'SFV+BESS'!$I$9, (DJ701+DD702+DE702))</f>
        <v>173.61249999999998</v>
      </c>
      <c r="DK702" s="110">
        <f t="shared" si="778"/>
        <v>0</v>
      </c>
      <c r="DP702" s="251"/>
      <c r="DQ702" s="48">
        <v>28.875</v>
      </c>
      <c r="DR702" s="33">
        <f t="shared" si="827"/>
        <v>0</v>
      </c>
      <c r="DS702" s="33">
        <f>Gen_Cons_Horario!B5816</f>
        <v>0</v>
      </c>
      <c r="DT702" s="35">
        <f t="shared" si="792"/>
        <v>0</v>
      </c>
      <c r="DU702" s="116">
        <f>IF(AND(DT702&gt;0,DT702*$B$4+EA701&lt;=$B$2*'SFV+BESS'!$I$9,DT702&lt;'SFV+BESS'!$I$7), DT702*$B$4, IF(AND(DT702&gt;0,DT702*$B$4+EA701&gt;$B$2*'SFV+BESS'!$I$9,DT702*$B$4&lt;'SFV+BESS'!$I$7),$B$2*'SFV+BESS'!$I$9-EA701,IF(AND(DT702&gt;0,DT702*$B$4+EA701&gt;$B$2*'SFV+BESS'!$I$9,DT702*$B$4&gt;'SFV+BESS'!$I$7,EA701&lt;$B$2*'SFV+BESS'!$I$9),$B$2*'SFV+BESS'!$I$9-EA701,IF(AND(DT702&gt;0,DT702*$B$4+EA701&lt;=$B$2*'SFV+BESS'!$I$9,DT702&gt;'SFV+BESS'!$I$7),'SFV+BESS'!$I$7,0))))</f>
        <v>0</v>
      </c>
      <c r="DV702" s="27">
        <f>IF(AND(DT702&lt;0,EA701+DT702/$B$5&gt;$H$2,-DT702/'Carga-Descarga Año'!$B$5&lt;'SFV+BESS'!$I$7),DT702/$B$5,IF(AND(DT702&lt;0,EA701+DT702/$B$5&gt;$H$2,-DT702/'Carga-Descarga Año'!$B$5&gt;'SFV+BESS'!$I$7),-'SFV+BESS'!$I$7,IF(AND(DT702&lt;0,EA701+DT702/$B$5&lt;$H$2),-MIN('SFV+BESS'!$I$7,EA701-$H$2),0)))</f>
        <v>0</v>
      </c>
      <c r="DW702" s="33"/>
      <c r="DX702" s="33">
        <f t="shared" si="811"/>
        <v>0</v>
      </c>
      <c r="DY702" s="27">
        <f t="shared" si="779"/>
        <v>0</v>
      </c>
      <c r="DZ702" s="27">
        <f t="shared" si="812"/>
        <v>0</v>
      </c>
      <c r="EA702" s="28">
        <f>IF((EA701+DU702+DV702)&gt;=$B$2*'SFV+BESS'!$I$9, $B$2*'SFV+BESS'!$I$9, (EA701+DU702+DV702))</f>
        <v>173.61249999999998</v>
      </c>
      <c r="EB702" s="110">
        <f t="shared" si="780"/>
        <v>0</v>
      </c>
      <c r="EG702" s="251"/>
      <c r="EH702" s="48">
        <v>28.875</v>
      </c>
      <c r="EI702" s="33">
        <f t="shared" si="828"/>
        <v>0</v>
      </c>
      <c r="EJ702" s="33">
        <f>Gen_Cons_Horario!B6560</f>
        <v>0</v>
      </c>
      <c r="EK702" s="35">
        <f t="shared" si="793"/>
        <v>0</v>
      </c>
      <c r="EL702" s="116">
        <f>IF(AND(EK702&gt;0,EK702*$B$4+ER701&lt;=$B$2*'SFV+BESS'!$I$9,EK702&lt;'SFV+BESS'!$I$7), EK702*$B$4, IF(AND(EK702&gt;0,EK702*$B$4+ER701&gt;$B$2*'SFV+BESS'!$I$9,EK702*$B$4&lt;'SFV+BESS'!$I$7),$B$2*'SFV+BESS'!$I$9-ER701,IF(AND(EK702&gt;0,EK702*$B$4+ER701&gt;$B$2*'SFV+BESS'!$I$9,EK702*$B$4&gt;'SFV+BESS'!$I$7,ER701&lt;$B$2*'SFV+BESS'!$I$9),$B$2*'SFV+BESS'!$I$9-ER701,IF(AND(EK702&gt;0,EK702*$B$4+ER701&lt;=$B$2*'SFV+BESS'!$I$9,EK702&gt;'SFV+BESS'!$I$7),'SFV+BESS'!$I$7,0))))</f>
        <v>0</v>
      </c>
      <c r="EM702" s="27">
        <f>IF(AND(EK702&lt;0,ER701+EK702/$B$5&gt;$H$2,-EK702/'Carga-Descarga Año'!$B$5&lt;'SFV+BESS'!$I$7),EK702/$B$5,IF(AND(EK702&lt;0,ER701+EK702/$B$5&gt;$H$2,-EK702/'Carga-Descarga Año'!$B$5&gt;'SFV+BESS'!$I$7),-'SFV+BESS'!$I$7,IF(AND(EK702&lt;0,ER701+EK702/$B$5&lt;$H$2),-MIN('SFV+BESS'!$I$7,ER701-$H$2),0)))</f>
        <v>0</v>
      </c>
      <c r="EN702" s="33"/>
      <c r="EO702" s="33">
        <f t="shared" si="813"/>
        <v>0</v>
      </c>
      <c r="EP702" s="27">
        <f t="shared" si="781"/>
        <v>0</v>
      </c>
      <c r="EQ702" s="27">
        <f t="shared" si="814"/>
        <v>0</v>
      </c>
      <c r="ER702" s="28">
        <f>IF((ER701+EL702+EM702)&gt;=$B$2*'SFV+BESS'!$I$9, $B$2*'SFV+BESS'!$I$9, (ER701+EL702+EM702))</f>
        <v>173.61249999999998</v>
      </c>
      <c r="ES702" s="110">
        <f t="shared" si="782"/>
        <v>0</v>
      </c>
      <c r="EX702" s="251"/>
      <c r="EY702" s="48">
        <v>28.875</v>
      </c>
      <c r="EZ702" s="33">
        <f t="shared" si="829"/>
        <v>0</v>
      </c>
      <c r="FA702" s="33">
        <f>Gen_Cons_Horario!B7280</f>
        <v>0</v>
      </c>
      <c r="FB702" s="35">
        <f t="shared" si="794"/>
        <v>0</v>
      </c>
      <c r="FC702" s="116">
        <f>IF(AND(FB702&gt;0,FB702*$B$4+FI701&lt;=$B$2*'SFV+BESS'!$I$9,FB702&lt;'SFV+BESS'!$I$7), FB702*$B$4, IF(AND(FB702&gt;0,FB702*$B$4+FI701&gt;$B$2*'SFV+BESS'!$I$9,FB702*$B$4&lt;'SFV+BESS'!$I$7),$B$2*'SFV+BESS'!$I$9-FI701,IF(AND(FB702&gt;0,FB702*$B$4+FI701&gt;$B$2*'SFV+BESS'!$I$9,FB702*$B$4&gt;'SFV+BESS'!$I$7,FI701&lt;$B$2*'SFV+BESS'!$I$9),$B$2*'SFV+BESS'!$I$9-FI701,IF(AND(FB702&gt;0,FB702*$B$4+FI701&lt;=$B$2*'SFV+BESS'!$I$9,FB702&gt;'SFV+BESS'!$I$7),'SFV+BESS'!$I$7,0))))</f>
        <v>0</v>
      </c>
      <c r="FD702" s="27">
        <f>IF(AND(FB702&lt;0,FI701+FB702/$B$5&gt;$H$2,-FB702/'Carga-Descarga Año'!$B$5&lt;'SFV+BESS'!$I$7),FB702/$B$5,IF(AND(FB702&lt;0,FI701+FB702/$B$5&gt;$H$2,-FB702/'Carga-Descarga Año'!$B$5&gt;'SFV+BESS'!$I$7),-'SFV+BESS'!$I$7,IF(AND(FB702&lt;0,FI701+FB702/$B$5&lt;$H$2),-MIN('SFV+BESS'!$I$7,FI701-$H$2),0)))</f>
        <v>0</v>
      </c>
      <c r="FE702" s="33"/>
      <c r="FF702" s="33">
        <f t="shared" si="815"/>
        <v>0</v>
      </c>
      <c r="FG702" s="27">
        <f t="shared" si="783"/>
        <v>0</v>
      </c>
      <c r="FH702" s="27">
        <f t="shared" si="816"/>
        <v>0</v>
      </c>
      <c r="FI702" s="28">
        <f>IF((FI701+FC702+FD702)&gt;=$B$2*'SFV+BESS'!$I$9, $B$2*'SFV+BESS'!$I$9, (FI701+FC702+FD702))</f>
        <v>173.61249999999998</v>
      </c>
      <c r="FJ702" s="110">
        <f t="shared" si="784"/>
        <v>0</v>
      </c>
      <c r="FO702" s="251"/>
      <c r="FP702" s="48">
        <v>28.875</v>
      </c>
      <c r="FQ702" s="33">
        <f t="shared" si="830"/>
        <v>0</v>
      </c>
      <c r="FR702" s="33">
        <f>Gen_Cons_Horario!B8024</f>
        <v>0</v>
      </c>
      <c r="FS702" s="35">
        <f t="shared" si="795"/>
        <v>0</v>
      </c>
      <c r="FT702" s="116">
        <f>IF(AND(FS702&gt;0,FS702*$B$4+FZ701&lt;=$B$2*'SFV+BESS'!$I$9,FS702&lt;'SFV+BESS'!$I$7), FS702*$B$4, IF(AND(FS702&gt;0,FS702*$B$4+FZ701&gt;$B$2*'SFV+BESS'!$I$9,FS702*$B$4&lt;'SFV+BESS'!$I$7),$B$2*'SFV+BESS'!$I$9-FZ701,IF(AND(FS702&gt;0,FS702*$B$4+FZ701&gt;$B$2*'SFV+BESS'!$I$9,FS702*$B$4&gt;'SFV+BESS'!$I$7,FZ701&lt;$B$2*'SFV+BESS'!$I$9),$B$2*'SFV+BESS'!$I$9-FZ701,IF(AND(FS702&gt;0,FS702*$B$4+FZ701&lt;=$B$2*'SFV+BESS'!$I$9,FS702&gt;'SFV+BESS'!$I$7),'SFV+BESS'!$I$7,0))))</f>
        <v>0</v>
      </c>
      <c r="FU702" s="27">
        <f>IF(AND(FS702&lt;0,FZ701+FS702/$B$5&gt;$H$2,-FS702/'Carga-Descarga Año'!$B$5&lt;'SFV+BESS'!$I$7),FS702/$B$5,IF(AND(FS702&lt;0,FZ701+FS702/$B$5&gt;$H$2,-FS702/'Carga-Descarga Año'!$B$5&gt;'SFV+BESS'!$I$7),-'SFV+BESS'!$I$7,IF(AND(FS702&lt;0,FZ701+FS702/$B$5&lt;$H$2),-MIN('SFV+BESS'!$I$7,FZ701-$H$2),0)))</f>
        <v>0</v>
      </c>
      <c r="FV702" s="33"/>
      <c r="FW702" s="33">
        <f t="shared" si="817"/>
        <v>0</v>
      </c>
      <c r="FX702" s="27">
        <f t="shared" si="785"/>
        <v>0</v>
      </c>
      <c r="FY702" s="27">
        <f t="shared" si="818"/>
        <v>0</v>
      </c>
      <c r="FZ702" s="28">
        <f>IF((FZ701+FT702+FU702)&gt;=$B$2*'SFV+BESS'!$I$9, $B$2*'SFV+BESS'!$I$9, (FZ701+FT702+FU702))</f>
        <v>173.61249999999998</v>
      </c>
      <c r="GA702" s="110">
        <f t="shared" si="786"/>
        <v>0</v>
      </c>
      <c r="GF702" s="251"/>
      <c r="GG702" s="48">
        <v>28.875</v>
      </c>
      <c r="GH702" s="33">
        <f t="shared" si="831"/>
        <v>0</v>
      </c>
      <c r="GI702" s="33">
        <f>Gen_Cons_Horario!B8744</f>
        <v>0</v>
      </c>
      <c r="GJ702" s="35">
        <f t="shared" si="801"/>
        <v>0</v>
      </c>
      <c r="GK702" s="116">
        <f>IF(AND(GJ702&gt;0,GJ702*$B$4+GQ701&lt;=$B$2*'SFV+BESS'!$I$9,GJ702&lt;'SFV+BESS'!$I$7), GJ702*$B$4, IF(AND(GJ702&gt;0,GJ702*$B$4+GQ701&gt;$B$2*'SFV+BESS'!$I$9,GJ702*$B$4&lt;'SFV+BESS'!$I$7),$B$2*'SFV+BESS'!$I$9-GQ701,IF(AND(GJ702&gt;0,GJ702*$B$4+GQ701&gt;$B$2*'SFV+BESS'!$I$9,GJ702*$B$4&gt;'SFV+BESS'!$I$7,GQ701&lt;$B$2*'SFV+BESS'!$I$9),$B$2*'SFV+BESS'!$I$9-GQ701,IF(AND(GJ702&gt;0,GJ702*$B$4+GQ701&lt;=$B$2*'SFV+BESS'!$I$9,GJ702&gt;'SFV+BESS'!$I$7),'SFV+BESS'!$I$7,0))))</f>
        <v>0</v>
      </c>
      <c r="GL702" s="27">
        <f>IF(AND(GJ702&lt;0,GQ701+GJ702/$B$5&gt;$H$2,-GJ702/'Carga-Descarga Año'!$B$5&lt;'SFV+BESS'!$I$7),GJ702/$B$5,IF(AND(GJ702&lt;0,GQ701+GJ702/$B$5&gt;$H$2,-GJ702/'Carga-Descarga Año'!$B$5&gt;'SFV+BESS'!$I$7),-'SFV+BESS'!$I$7,IF(AND(GJ702&lt;0,GQ701+GJ702/$B$5&lt;$H$2),-MIN('SFV+BESS'!$I$7,GQ701-$H$2),0)))</f>
        <v>0</v>
      </c>
      <c r="GM702" s="33"/>
      <c r="GN702" s="33">
        <f t="shared" si="819"/>
        <v>0</v>
      </c>
      <c r="GO702" s="27">
        <f t="shared" si="787"/>
        <v>0</v>
      </c>
      <c r="GP702" s="27">
        <f t="shared" si="820"/>
        <v>0</v>
      </c>
      <c r="GQ702" s="28">
        <f>IF((GQ701+GK702+GL702)&gt;=$B$2*'SFV+BESS'!$I$9, $B$2*'SFV+BESS'!$I$9, (GQ701+GK702+GL702))</f>
        <v>173.61249999999998</v>
      </c>
      <c r="GR702" s="110">
        <f t="shared" si="788"/>
        <v>0</v>
      </c>
    </row>
    <row r="703" spans="1:200">
      <c r="A703" s="249"/>
      <c r="B703" s="48">
        <v>28.9166666666667</v>
      </c>
      <c r="C703" s="38">
        <f t="shared" si="802"/>
        <v>0</v>
      </c>
      <c r="D703" s="2">
        <f>Gen_Cons_Horario!B729</f>
        <v>0</v>
      </c>
      <c r="E703" s="140">
        <f t="shared" si="760"/>
        <v>0</v>
      </c>
      <c r="F703" s="116">
        <f>IF(AND(E703&gt;0,E703*$B$4+L702&lt;=$B$2*'SFV+BESS'!$I$9,E703&lt;'SFV+BESS'!$I$7), E703*$B$4, IF(AND(E703&gt;0,E703*$B$4+L702&gt;$B$2*'SFV+BESS'!$I$9,E703*$B$4&lt;'SFV+BESS'!$I$7),$B$2*'SFV+BESS'!$I$9-L702,IF(AND(E703&gt;0,E703*$B$4+L702&gt;$B$2*'SFV+BESS'!$I$9,E703*$B$4&gt;'SFV+BESS'!$I$7,L702&lt;$B$2*'SFV+BESS'!$I$9),$B$2*'SFV+BESS'!$I$9-L702,IF(AND(E703&gt;0,E703*$B$4+L702&lt;=$B$2*'SFV+BESS'!$I$9,E703&gt;'SFV+BESS'!$I$7),'SFV+BESS'!$I$7,0))))</f>
        <v>0</v>
      </c>
      <c r="G703" s="27">
        <f>IF(AND(E703&lt;0,L702+E703/$B$5&gt;$H$2,-E703/'Carga-Descarga Año'!$B$5&lt;'SFV+BESS'!$I$7),E703/$B$5,IF(AND(E703&lt;0,L702+E703/$B$5&gt;$H$2,-E703/'Carga-Descarga Año'!$B$5&gt;'SFV+BESS'!$I$7),-'SFV+BESS'!$I$7,IF(AND(E703&lt;0,L702+E703/$B$5&lt;$H$2),-MIN('SFV+BESS'!$I$7,L702-$H$2),0)))</f>
        <v>0</v>
      </c>
      <c r="I703" s="38">
        <f t="shared" si="761"/>
        <v>0</v>
      </c>
      <c r="J703" s="27">
        <f t="shared" si="763"/>
        <v>0</v>
      </c>
      <c r="K703" s="27">
        <f t="shared" si="762"/>
        <v>0</v>
      </c>
      <c r="L703" s="28">
        <f>IF((L702+F703+G703)&gt;=$B$2*'SFV+BESS'!$I$9, $B$2*'SFV+BESS'!$I$9, (L702+F703+G703))</f>
        <v>153.89923408984913</v>
      </c>
      <c r="M703" s="110">
        <f t="shared" si="764"/>
        <v>0</v>
      </c>
      <c r="AI703" s="251"/>
      <c r="AJ703" s="48">
        <v>28.9166666666667</v>
      </c>
      <c r="AK703" s="52">
        <f t="shared" si="822"/>
        <v>0</v>
      </c>
      <c r="AL703" s="33">
        <f>Gen_Cons_Horario!B2145</f>
        <v>0</v>
      </c>
      <c r="AM703" s="35">
        <f t="shared" si="797"/>
        <v>0</v>
      </c>
      <c r="AN703" s="116">
        <f>IF(AND(AM703&gt;0,AM703*$B$4+AT702&lt;=$B$2*'SFV+BESS'!$I$9,AM703&lt;'SFV+BESS'!$I$7), AM703*$B$4, IF(AND(AM703&gt;0,AM703*$B$4+AT702&gt;$B$2*'SFV+BESS'!$I$9,AM703*$B$4&lt;'SFV+BESS'!$I$7),$B$2*'SFV+BESS'!$I$9-AT702,IF(AND(AM703&gt;0,AM703*$B$4+AT702&gt;$B$2*'SFV+BESS'!$I$9,AM703*$B$4&gt;'SFV+BESS'!$I$7,AT702&lt;$B$2*'SFV+BESS'!$I$9),$B$2*'SFV+BESS'!$I$9-AT702,IF(AND(AM703&gt;0,AM703*$B$4+AT702&lt;=$B$2*'SFV+BESS'!$I$9,AM703&gt;'SFV+BESS'!$I$7),'SFV+BESS'!$I$7,0))))</f>
        <v>0</v>
      </c>
      <c r="AO703" s="27">
        <f>IF(AND(AM703&lt;0,AT702+AM703/$B$5&gt;$H$2,-AM703/'Carga-Descarga Año'!$B$5&lt;'SFV+BESS'!$I$7),AM703/$B$5,IF(AND(AM703&lt;0,AT702+AM703/$B$5&gt;$H$2,-AM703/'Carga-Descarga Año'!$B$5&gt;'SFV+BESS'!$I$7),-'SFV+BESS'!$I$7,IF(AND(AM703&lt;0,AT702+AM703/$B$5&lt;$H$2),-MIN('SFV+BESS'!$I$7,AT702-$H$2),0)))</f>
        <v>0</v>
      </c>
      <c r="AP703" s="33"/>
      <c r="AQ703" s="33">
        <f t="shared" si="803"/>
        <v>0</v>
      </c>
      <c r="AR703" s="27">
        <f t="shared" si="767"/>
        <v>0</v>
      </c>
      <c r="AS703" s="27">
        <f t="shared" si="804"/>
        <v>0</v>
      </c>
      <c r="AT703" s="28">
        <f>IF((AT702+AN703+AO703)&gt;=$B$2*'SFV+BESS'!$I$9, $B$2*'SFV+BESS'!$I$9, (AT702+AN703+AO703))</f>
        <v>173.61249999999998</v>
      </c>
      <c r="AU703" s="110">
        <f t="shared" si="768"/>
        <v>0</v>
      </c>
      <c r="AZ703" s="251"/>
      <c r="BA703" s="48">
        <v>28.9166666666667</v>
      </c>
      <c r="BB703" s="33">
        <f t="shared" si="823"/>
        <v>0</v>
      </c>
      <c r="BC703" s="33">
        <f>Gen_Cons_Horario!B2889</f>
        <v>0</v>
      </c>
      <c r="BD703" s="35">
        <f t="shared" si="798"/>
        <v>0</v>
      </c>
      <c r="BE703" s="116">
        <f>IF(AND(BD703&gt;0,BD703*$B$4+BK702&lt;=$B$2*'SFV+BESS'!$I$9,BD703&lt;'SFV+BESS'!$I$7), BD703*$B$4, IF(AND(BD703&gt;0,BD703*$B$4+BK702&gt;$B$2*'SFV+BESS'!$I$9,BD703*$B$4&lt;'SFV+BESS'!$I$7),$B$2*'SFV+BESS'!$I$9-BK702,IF(AND(BD703&gt;0,BD703*$B$4+BK702&gt;$B$2*'SFV+BESS'!$I$9,BD703*$B$4&gt;'SFV+BESS'!$I$7,BK702&lt;$B$2*'SFV+BESS'!$I$9),$B$2*'SFV+BESS'!$I$9-BK702,IF(AND(BD703&gt;0,BD703*$B$4+BK702&lt;=$B$2*'SFV+BESS'!$I$9,BD703&gt;'SFV+BESS'!$I$7),'SFV+BESS'!$I$7,0))))</f>
        <v>0</v>
      </c>
      <c r="BF703" s="27">
        <f>IF(AND(BD703&lt;0,BK702+BD703/$B$5&gt;$H$2,-BD703/'Carga-Descarga Año'!$B$5&lt;'SFV+BESS'!$I$7),BD703/$B$5,IF(AND(BD703&lt;0,BK702+BD703/$B$5&gt;$H$2,-BD703/'Carga-Descarga Año'!$B$5&gt;'SFV+BESS'!$I$7),-'SFV+BESS'!$I$7,IF(AND(BD703&lt;0,BK702+BD703/$B$5&lt;$H$2),-MIN('SFV+BESS'!$I$7,BK702-$H$2),0)))</f>
        <v>0</v>
      </c>
      <c r="BG703" s="33"/>
      <c r="BH703" s="33">
        <f t="shared" si="805"/>
        <v>0</v>
      </c>
      <c r="BI703" s="27">
        <f t="shared" si="769"/>
        <v>0</v>
      </c>
      <c r="BJ703" s="27">
        <f t="shared" si="806"/>
        <v>0</v>
      </c>
      <c r="BK703" s="28">
        <f>IF((BK702+BE703+BF703)&gt;=$B$2*'SFV+BESS'!$I$9, $B$2*'SFV+BESS'!$I$9, (BK702+BE703+BF703))</f>
        <v>173.61249999999998</v>
      </c>
      <c r="BL703" s="110">
        <f t="shared" si="770"/>
        <v>0</v>
      </c>
      <c r="BQ703" s="251"/>
      <c r="BR703" s="48">
        <v>28.9166666666667</v>
      </c>
      <c r="BS703" s="33">
        <f t="shared" si="824"/>
        <v>0</v>
      </c>
      <c r="BT703" s="33">
        <f>Gen_Cons_Horario!B3609</f>
        <v>0</v>
      </c>
      <c r="BU703" s="35">
        <f t="shared" si="799"/>
        <v>0</v>
      </c>
      <c r="BV703" s="116">
        <f>IF(AND(BU703&gt;0,BU703*$B$4+CB702&lt;=$B$2*'SFV+BESS'!$I$9,BU703&lt;'SFV+BESS'!$I$7), BU703*$B$4, IF(AND(BU703&gt;0,BU703*$B$4+CB702&gt;$B$2*'SFV+BESS'!$I$9,BU703*$B$4&lt;'SFV+BESS'!$I$7),$B$2*'SFV+BESS'!$I$9-CB702,IF(AND(BU703&gt;0,BU703*$B$4+CB702&gt;$B$2*'SFV+BESS'!$I$9,BU703*$B$4&gt;'SFV+BESS'!$I$7,CB702&lt;$B$2*'SFV+BESS'!$I$9),$B$2*'SFV+BESS'!$I$9-CB702,IF(AND(BU703&gt;0,BU703*$B$4+CB702&lt;=$B$2*'SFV+BESS'!$I$9,BU703&gt;'SFV+BESS'!$I$7),'SFV+BESS'!$I$7,0))))</f>
        <v>0</v>
      </c>
      <c r="BW703" s="27">
        <f>IF(AND(BU703&lt;0,CB702+BU703/$B$5&gt;$H$2,-BU703/'Carga-Descarga Año'!$B$5&lt;'SFV+BESS'!$I$7),BU703/$B$5,IF(AND(BU703&lt;0,CB702+BU703/$B$5&gt;$H$2,-BU703/'Carga-Descarga Año'!$B$5&gt;'SFV+BESS'!$I$7),-'SFV+BESS'!$I$7,IF(AND(BU703&lt;0,CB702+BU703/$B$5&lt;$H$2),-MIN('SFV+BESS'!$I$7,CB702-$H$2),0)))</f>
        <v>0</v>
      </c>
      <c r="BX703" s="33"/>
      <c r="BY703" s="33">
        <f t="shared" si="807"/>
        <v>0</v>
      </c>
      <c r="BZ703" s="27">
        <f t="shared" si="771"/>
        <v>0</v>
      </c>
      <c r="CA703" s="27">
        <f t="shared" si="772"/>
        <v>0</v>
      </c>
      <c r="CB703" s="28">
        <f>IF((CB702+BV703+BW703)&gt;=$B$2*'SFV+BESS'!$I$9, $B$2*'SFV+BESS'!$I$9, (CB702+BV703+BW703))</f>
        <v>173.61249999999998</v>
      </c>
      <c r="CC703" s="110">
        <f t="shared" si="773"/>
        <v>0</v>
      </c>
      <c r="CH703" s="251"/>
      <c r="CI703" s="48">
        <v>28.9166666666667</v>
      </c>
      <c r="CJ703" s="33">
        <f t="shared" si="825"/>
        <v>0</v>
      </c>
      <c r="CK703" s="33">
        <f>Gen_Cons_Horario!B4353</f>
        <v>0</v>
      </c>
      <c r="CL703" s="35">
        <f t="shared" si="800"/>
        <v>0</v>
      </c>
      <c r="CM703" s="116">
        <f>IF(AND(CL703&gt;0,CL703*$B$4+CS702&lt;=$B$2*'SFV+BESS'!$I$9,CL703&lt;'SFV+BESS'!$I$7), CL703*$B$4, IF(AND(CL703&gt;0,CL703*$B$4+CS702&gt;$B$2*'SFV+BESS'!$I$9,CL703*$B$4&lt;'SFV+BESS'!$I$7),$B$2*'SFV+BESS'!$I$9-CS702,IF(AND(CL703&gt;0,CL703*$B$4+CS702&gt;$B$2*'SFV+BESS'!$I$9,CL703*$B$4&gt;'SFV+BESS'!$I$7,CS702&lt;$B$2*'SFV+BESS'!$I$9),$B$2*'SFV+BESS'!$I$9-CS702,IF(AND(CL703&gt;0,CL703*$B$4+CS702&lt;=$B$2*'SFV+BESS'!$I$9,CL703&gt;'SFV+BESS'!$I$7),'SFV+BESS'!$I$7,0))))</f>
        <v>0</v>
      </c>
      <c r="CN703" s="27">
        <f>IF(AND(CL703&lt;0,CS702+CL703/$B$5&gt;$H$2,-CL703/'Carga-Descarga Año'!$B$5&lt;'SFV+BESS'!$I$7),CL703/$B$5,IF(AND(CL703&lt;0,CS702+CL703/$B$5&gt;$H$2,-CL703/'Carga-Descarga Año'!$B$5&gt;'SFV+BESS'!$I$7),-'SFV+BESS'!$I$7,IF(AND(CL703&lt;0,CS702+CL703/$B$5&lt;$H$2),-MIN('SFV+BESS'!$I$7,CS702-$H$2),0)))</f>
        <v>0</v>
      </c>
      <c r="CO703" s="33"/>
      <c r="CP703" s="33">
        <f t="shared" si="808"/>
        <v>0</v>
      </c>
      <c r="CQ703" s="27">
        <f t="shared" si="774"/>
        <v>0</v>
      </c>
      <c r="CR703" s="27">
        <f t="shared" si="809"/>
        <v>0</v>
      </c>
      <c r="CS703" s="28">
        <f>IF((CS702+CM703+CN703)&gt;=$B$2*'SFV+BESS'!$I$9, $B$2*'SFV+BESS'!$I$9, (CS702+CM703+CN703))</f>
        <v>173.61249999999998</v>
      </c>
      <c r="CT703" s="110">
        <f t="shared" si="775"/>
        <v>0</v>
      </c>
      <c r="CY703" s="251"/>
      <c r="CZ703" s="48">
        <v>28.9166666666667</v>
      </c>
      <c r="DA703" s="33">
        <f t="shared" si="826"/>
        <v>0</v>
      </c>
      <c r="DB703" s="33">
        <f>Gen_Cons_Horario!B5073</f>
        <v>0</v>
      </c>
      <c r="DC703" s="35">
        <f t="shared" si="791"/>
        <v>0</v>
      </c>
      <c r="DD703" s="116">
        <f>IF(AND(DC703&gt;0,DC703*$B$4+DJ702&lt;=$B$2*'SFV+BESS'!$I$9,DC703&lt;'SFV+BESS'!$I$7), DC703*$B$4, IF(AND(DC703&gt;0,DC703*$B$4+DJ702&gt;$B$2*'SFV+BESS'!$I$9,DC703*$B$4&lt;'SFV+BESS'!$I$7),$B$2*'SFV+BESS'!$I$9-DJ702,IF(AND(DC703&gt;0,DC703*$B$4+DJ702&gt;$B$2*'SFV+BESS'!$I$9,DC703*$B$4&gt;'SFV+BESS'!$I$7,DJ702&lt;$B$2*'SFV+BESS'!$I$9),$B$2*'SFV+BESS'!$I$9-DJ702,IF(AND(DC703&gt;0,DC703*$B$4+DJ702&lt;=$B$2*'SFV+BESS'!$I$9,DC703&gt;'SFV+BESS'!$I$7),'SFV+BESS'!$I$7,0))))</f>
        <v>0</v>
      </c>
      <c r="DE703" s="27">
        <f>IF(AND(DC703&lt;0,DJ702+DC703/$B$5&gt;$H$2,-DC703/'Carga-Descarga Año'!$B$5&lt;'SFV+BESS'!$I$7),DC703/$B$5,IF(AND(DC703&lt;0,DJ702+DC703/$B$5&gt;$H$2,-DC703/'Carga-Descarga Año'!$B$5&gt;'SFV+BESS'!$I$7),-'SFV+BESS'!$I$7,IF(AND(DC703&lt;0,DJ702+DC703/$B$5&lt;$H$2),-MIN('SFV+BESS'!$I$7,DJ702-$H$2),0)))</f>
        <v>0</v>
      </c>
      <c r="DF703" s="33"/>
      <c r="DG703" s="33">
        <f t="shared" si="810"/>
        <v>0</v>
      </c>
      <c r="DH703" s="27">
        <f t="shared" si="776"/>
        <v>0</v>
      </c>
      <c r="DI703" s="27">
        <f t="shared" si="777"/>
        <v>0</v>
      </c>
      <c r="DJ703" s="28">
        <f>IF((DJ702+DD703+DE703)&gt;=$B$2*'SFV+BESS'!$I$9, $B$2*'SFV+BESS'!$I$9, (DJ702+DD703+DE703))</f>
        <v>173.61249999999998</v>
      </c>
      <c r="DK703" s="110">
        <f t="shared" si="778"/>
        <v>0</v>
      </c>
      <c r="DP703" s="251"/>
      <c r="DQ703" s="48">
        <v>28.9166666666667</v>
      </c>
      <c r="DR703" s="33">
        <f t="shared" si="827"/>
        <v>0</v>
      </c>
      <c r="DS703" s="33">
        <f>Gen_Cons_Horario!B5817</f>
        <v>0</v>
      </c>
      <c r="DT703" s="35">
        <f t="shared" si="792"/>
        <v>0</v>
      </c>
      <c r="DU703" s="116">
        <f>IF(AND(DT703&gt;0,DT703*$B$4+EA702&lt;=$B$2*'SFV+BESS'!$I$9,DT703&lt;'SFV+BESS'!$I$7), DT703*$B$4, IF(AND(DT703&gt;0,DT703*$B$4+EA702&gt;$B$2*'SFV+BESS'!$I$9,DT703*$B$4&lt;'SFV+BESS'!$I$7),$B$2*'SFV+BESS'!$I$9-EA702,IF(AND(DT703&gt;0,DT703*$B$4+EA702&gt;$B$2*'SFV+BESS'!$I$9,DT703*$B$4&gt;'SFV+BESS'!$I$7,EA702&lt;$B$2*'SFV+BESS'!$I$9),$B$2*'SFV+BESS'!$I$9-EA702,IF(AND(DT703&gt;0,DT703*$B$4+EA702&lt;=$B$2*'SFV+BESS'!$I$9,DT703&gt;'SFV+BESS'!$I$7),'SFV+BESS'!$I$7,0))))</f>
        <v>0</v>
      </c>
      <c r="DV703" s="27">
        <f>IF(AND(DT703&lt;0,EA702+DT703/$B$5&gt;$H$2,-DT703/'Carga-Descarga Año'!$B$5&lt;'SFV+BESS'!$I$7),DT703/$B$5,IF(AND(DT703&lt;0,EA702+DT703/$B$5&gt;$H$2,-DT703/'Carga-Descarga Año'!$B$5&gt;'SFV+BESS'!$I$7),-'SFV+BESS'!$I$7,IF(AND(DT703&lt;0,EA702+DT703/$B$5&lt;$H$2),-MIN('SFV+BESS'!$I$7,EA702-$H$2),0)))</f>
        <v>0</v>
      </c>
      <c r="DW703" s="33"/>
      <c r="DX703" s="33">
        <f t="shared" si="811"/>
        <v>0</v>
      </c>
      <c r="DY703" s="27">
        <f t="shared" si="779"/>
        <v>0</v>
      </c>
      <c r="DZ703" s="27">
        <f t="shared" si="812"/>
        <v>0</v>
      </c>
      <c r="EA703" s="28">
        <f>IF((EA702+DU703+DV703)&gt;=$B$2*'SFV+BESS'!$I$9, $B$2*'SFV+BESS'!$I$9, (EA702+DU703+DV703))</f>
        <v>173.61249999999998</v>
      </c>
      <c r="EB703" s="110">
        <f t="shared" si="780"/>
        <v>0</v>
      </c>
      <c r="EG703" s="251"/>
      <c r="EH703" s="48">
        <v>28.9166666666667</v>
      </c>
      <c r="EI703" s="33">
        <f t="shared" si="828"/>
        <v>0</v>
      </c>
      <c r="EJ703" s="33">
        <f>Gen_Cons_Horario!B6561</f>
        <v>0</v>
      </c>
      <c r="EK703" s="35">
        <f t="shared" si="793"/>
        <v>0</v>
      </c>
      <c r="EL703" s="116">
        <f>IF(AND(EK703&gt;0,EK703*$B$4+ER702&lt;=$B$2*'SFV+BESS'!$I$9,EK703&lt;'SFV+BESS'!$I$7), EK703*$B$4, IF(AND(EK703&gt;0,EK703*$B$4+ER702&gt;$B$2*'SFV+BESS'!$I$9,EK703*$B$4&lt;'SFV+BESS'!$I$7),$B$2*'SFV+BESS'!$I$9-ER702,IF(AND(EK703&gt;0,EK703*$B$4+ER702&gt;$B$2*'SFV+BESS'!$I$9,EK703*$B$4&gt;'SFV+BESS'!$I$7,ER702&lt;$B$2*'SFV+BESS'!$I$9),$B$2*'SFV+BESS'!$I$9-ER702,IF(AND(EK703&gt;0,EK703*$B$4+ER702&lt;=$B$2*'SFV+BESS'!$I$9,EK703&gt;'SFV+BESS'!$I$7),'SFV+BESS'!$I$7,0))))</f>
        <v>0</v>
      </c>
      <c r="EM703" s="27">
        <f>IF(AND(EK703&lt;0,ER702+EK703/$B$5&gt;$H$2,-EK703/'Carga-Descarga Año'!$B$5&lt;'SFV+BESS'!$I$7),EK703/$B$5,IF(AND(EK703&lt;0,ER702+EK703/$B$5&gt;$H$2,-EK703/'Carga-Descarga Año'!$B$5&gt;'SFV+BESS'!$I$7),-'SFV+BESS'!$I$7,IF(AND(EK703&lt;0,ER702+EK703/$B$5&lt;$H$2),-MIN('SFV+BESS'!$I$7,ER702-$H$2),0)))</f>
        <v>0</v>
      </c>
      <c r="EN703" s="33"/>
      <c r="EO703" s="33">
        <f t="shared" si="813"/>
        <v>0</v>
      </c>
      <c r="EP703" s="27">
        <f t="shared" si="781"/>
        <v>0</v>
      </c>
      <c r="EQ703" s="27">
        <f t="shared" si="814"/>
        <v>0</v>
      </c>
      <c r="ER703" s="28">
        <f>IF((ER702+EL703+EM703)&gt;=$B$2*'SFV+BESS'!$I$9, $B$2*'SFV+BESS'!$I$9, (ER702+EL703+EM703))</f>
        <v>173.61249999999998</v>
      </c>
      <c r="ES703" s="110">
        <f t="shared" si="782"/>
        <v>0</v>
      </c>
      <c r="EX703" s="251"/>
      <c r="EY703" s="48">
        <v>28.9166666666667</v>
      </c>
      <c r="EZ703" s="33">
        <f t="shared" si="829"/>
        <v>0</v>
      </c>
      <c r="FA703" s="33">
        <f>Gen_Cons_Horario!B7281</f>
        <v>0</v>
      </c>
      <c r="FB703" s="35">
        <f t="shared" si="794"/>
        <v>0</v>
      </c>
      <c r="FC703" s="116">
        <f>IF(AND(FB703&gt;0,FB703*$B$4+FI702&lt;=$B$2*'SFV+BESS'!$I$9,FB703&lt;'SFV+BESS'!$I$7), FB703*$B$4, IF(AND(FB703&gt;0,FB703*$B$4+FI702&gt;$B$2*'SFV+BESS'!$I$9,FB703*$B$4&lt;'SFV+BESS'!$I$7),$B$2*'SFV+BESS'!$I$9-FI702,IF(AND(FB703&gt;0,FB703*$B$4+FI702&gt;$B$2*'SFV+BESS'!$I$9,FB703*$B$4&gt;'SFV+BESS'!$I$7,FI702&lt;$B$2*'SFV+BESS'!$I$9),$B$2*'SFV+BESS'!$I$9-FI702,IF(AND(FB703&gt;0,FB703*$B$4+FI702&lt;=$B$2*'SFV+BESS'!$I$9,FB703&gt;'SFV+BESS'!$I$7),'SFV+BESS'!$I$7,0))))</f>
        <v>0</v>
      </c>
      <c r="FD703" s="27">
        <f>IF(AND(FB703&lt;0,FI702+FB703/$B$5&gt;$H$2,-FB703/'Carga-Descarga Año'!$B$5&lt;'SFV+BESS'!$I$7),FB703/$B$5,IF(AND(FB703&lt;0,FI702+FB703/$B$5&gt;$H$2,-FB703/'Carga-Descarga Año'!$B$5&gt;'SFV+BESS'!$I$7),-'SFV+BESS'!$I$7,IF(AND(FB703&lt;0,FI702+FB703/$B$5&lt;$H$2),-MIN('SFV+BESS'!$I$7,FI702-$H$2),0)))</f>
        <v>0</v>
      </c>
      <c r="FE703" s="33"/>
      <c r="FF703" s="33">
        <f t="shared" si="815"/>
        <v>0</v>
      </c>
      <c r="FG703" s="27">
        <f t="shared" si="783"/>
        <v>0</v>
      </c>
      <c r="FH703" s="27">
        <f t="shared" si="816"/>
        <v>0</v>
      </c>
      <c r="FI703" s="28">
        <f>IF((FI702+FC703+FD703)&gt;=$B$2*'SFV+BESS'!$I$9, $B$2*'SFV+BESS'!$I$9, (FI702+FC703+FD703))</f>
        <v>173.61249999999998</v>
      </c>
      <c r="FJ703" s="110">
        <f t="shared" si="784"/>
        <v>0</v>
      </c>
      <c r="FO703" s="251"/>
      <c r="FP703" s="48">
        <v>28.9166666666667</v>
      </c>
      <c r="FQ703" s="33">
        <f t="shared" si="830"/>
        <v>0</v>
      </c>
      <c r="FR703" s="33">
        <f>Gen_Cons_Horario!B8025</f>
        <v>0</v>
      </c>
      <c r="FS703" s="35">
        <f t="shared" si="795"/>
        <v>0</v>
      </c>
      <c r="FT703" s="116">
        <f>IF(AND(FS703&gt;0,FS703*$B$4+FZ702&lt;=$B$2*'SFV+BESS'!$I$9,FS703&lt;'SFV+BESS'!$I$7), FS703*$B$4, IF(AND(FS703&gt;0,FS703*$B$4+FZ702&gt;$B$2*'SFV+BESS'!$I$9,FS703*$B$4&lt;'SFV+BESS'!$I$7),$B$2*'SFV+BESS'!$I$9-FZ702,IF(AND(FS703&gt;0,FS703*$B$4+FZ702&gt;$B$2*'SFV+BESS'!$I$9,FS703*$B$4&gt;'SFV+BESS'!$I$7,FZ702&lt;$B$2*'SFV+BESS'!$I$9),$B$2*'SFV+BESS'!$I$9-FZ702,IF(AND(FS703&gt;0,FS703*$B$4+FZ702&lt;=$B$2*'SFV+BESS'!$I$9,FS703&gt;'SFV+BESS'!$I$7),'SFV+BESS'!$I$7,0))))</f>
        <v>0</v>
      </c>
      <c r="FU703" s="27">
        <f>IF(AND(FS703&lt;0,FZ702+FS703/$B$5&gt;$H$2,-FS703/'Carga-Descarga Año'!$B$5&lt;'SFV+BESS'!$I$7),FS703/$B$5,IF(AND(FS703&lt;0,FZ702+FS703/$B$5&gt;$H$2,-FS703/'Carga-Descarga Año'!$B$5&gt;'SFV+BESS'!$I$7),-'SFV+BESS'!$I$7,IF(AND(FS703&lt;0,FZ702+FS703/$B$5&lt;$H$2),-MIN('SFV+BESS'!$I$7,FZ702-$H$2),0)))</f>
        <v>0</v>
      </c>
      <c r="FV703" s="33"/>
      <c r="FW703" s="33">
        <f t="shared" si="817"/>
        <v>0</v>
      </c>
      <c r="FX703" s="27">
        <f t="shared" si="785"/>
        <v>0</v>
      </c>
      <c r="FY703" s="27">
        <f t="shared" si="818"/>
        <v>0</v>
      </c>
      <c r="FZ703" s="28">
        <f>IF((FZ702+FT703+FU703)&gt;=$B$2*'SFV+BESS'!$I$9, $B$2*'SFV+BESS'!$I$9, (FZ702+FT703+FU703))</f>
        <v>173.61249999999998</v>
      </c>
      <c r="GA703" s="110">
        <f t="shared" si="786"/>
        <v>0</v>
      </c>
      <c r="GF703" s="251"/>
      <c r="GG703" s="48">
        <v>28.9166666666667</v>
      </c>
      <c r="GH703" s="33">
        <f t="shared" si="831"/>
        <v>0</v>
      </c>
      <c r="GI703" s="33">
        <f>Gen_Cons_Horario!B8745</f>
        <v>0</v>
      </c>
      <c r="GJ703" s="35">
        <f t="shared" si="801"/>
        <v>0</v>
      </c>
      <c r="GK703" s="116">
        <f>IF(AND(GJ703&gt;0,GJ703*$B$4+GQ702&lt;=$B$2*'SFV+BESS'!$I$9,GJ703&lt;'SFV+BESS'!$I$7), GJ703*$B$4, IF(AND(GJ703&gt;0,GJ703*$B$4+GQ702&gt;$B$2*'SFV+BESS'!$I$9,GJ703*$B$4&lt;'SFV+BESS'!$I$7),$B$2*'SFV+BESS'!$I$9-GQ702,IF(AND(GJ703&gt;0,GJ703*$B$4+GQ702&gt;$B$2*'SFV+BESS'!$I$9,GJ703*$B$4&gt;'SFV+BESS'!$I$7,GQ702&lt;$B$2*'SFV+BESS'!$I$9),$B$2*'SFV+BESS'!$I$9-GQ702,IF(AND(GJ703&gt;0,GJ703*$B$4+GQ702&lt;=$B$2*'SFV+BESS'!$I$9,GJ703&gt;'SFV+BESS'!$I$7),'SFV+BESS'!$I$7,0))))</f>
        <v>0</v>
      </c>
      <c r="GL703" s="27">
        <f>IF(AND(GJ703&lt;0,GQ702+GJ703/$B$5&gt;$H$2,-GJ703/'Carga-Descarga Año'!$B$5&lt;'SFV+BESS'!$I$7),GJ703/$B$5,IF(AND(GJ703&lt;0,GQ702+GJ703/$B$5&gt;$H$2,-GJ703/'Carga-Descarga Año'!$B$5&gt;'SFV+BESS'!$I$7),-'SFV+BESS'!$I$7,IF(AND(GJ703&lt;0,GQ702+GJ703/$B$5&lt;$H$2),-MIN('SFV+BESS'!$I$7,GQ702-$H$2),0)))</f>
        <v>0</v>
      </c>
      <c r="GM703" s="33"/>
      <c r="GN703" s="33">
        <f t="shared" si="819"/>
        <v>0</v>
      </c>
      <c r="GO703" s="27">
        <f t="shared" si="787"/>
        <v>0</v>
      </c>
      <c r="GP703" s="27">
        <f t="shared" si="820"/>
        <v>0</v>
      </c>
      <c r="GQ703" s="28">
        <f>IF((GQ702+GK703+GL703)&gt;=$B$2*'SFV+BESS'!$I$9, $B$2*'SFV+BESS'!$I$9, (GQ702+GK703+GL703))</f>
        <v>173.61249999999998</v>
      </c>
      <c r="GR703" s="110">
        <f t="shared" si="788"/>
        <v>0</v>
      </c>
    </row>
    <row r="704" spans="1:200">
      <c r="A704" s="250"/>
      <c r="B704" s="48">
        <v>28.9583333333334</v>
      </c>
      <c r="C704" s="38">
        <f t="shared" si="802"/>
        <v>0</v>
      </c>
      <c r="D704" s="2">
        <f>Gen_Cons_Horario!B730</f>
        <v>0</v>
      </c>
      <c r="E704" s="140">
        <f t="shared" si="760"/>
        <v>0</v>
      </c>
      <c r="F704" s="116">
        <f>IF(AND(E704&gt;0,E704*$B$4+L703&lt;=$B$2*'SFV+BESS'!$I$9,E704&lt;'SFV+BESS'!$I$7), E704*$B$4, IF(AND(E704&gt;0,E704*$B$4+L703&gt;$B$2*'SFV+BESS'!$I$9,E704*$B$4&lt;'SFV+BESS'!$I$7),$B$2*'SFV+BESS'!$I$9-L703,IF(AND(E704&gt;0,E704*$B$4+L703&gt;$B$2*'SFV+BESS'!$I$9,E704*$B$4&gt;'SFV+BESS'!$I$7,L703&lt;$B$2*'SFV+BESS'!$I$9),$B$2*'SFV+BESS'!$I$9-L703,IF(AND(E704&gt;0,E704*$B$4+L703&lt;=$B$2*'SFV+BESS'!$I$9,E704&gt;'SFV+BESS'!$I$7),'SFV+BESS'!$I$7,0))))</f>
        <v>0</v>
      </c>
      <c r="G704" s="27">
        <f>IF(AND(E704&lt;0,L703+E704/$B$5&gt;$H$2,-E704/'Carga-Descarga Año'!$B$5&lt;'SFV+BESS'!$I$7),E704/$B$5,IF(AND(E704&lt;0,L703+E704/$B$5&gt;$H$2,-E704/'Carga-Descarga Año'!$B$5&gt;'SFV+BESS'!$I$7),-'SFV+BESS'!$I$7,IF(AND(E704&lt;0,L703+E704/$B$5&lt;$H$2),-MIN('SFV+BESS'!$I$7,L703-$H$2),0)))</f>
        <v>0</v>
      </c>
      <c r="I704" s="38">
        <f t="shared" si="761"/>
        <v>0</v>
      </c>
      <c r="J704" s="27">
        <f t="shared" si="763"/>
        <v>0</v>
      </c>
      <c r="K704" s="27">
        <f t="shared" si="762"/>
        <v>0</v>
      </c>
      <c r="L704" s="28">
        <f>IF((L703+F704+G704)&gt;=$B$2*'SFV+BESS'!$I$9, $B$2*'SFV+BESS'!$I$9, (L703+F704+G704))</f>
        <v>153.89923408984913</v>
      </c>
      <c r="M704" s="110">
        <f t="shared" si="764"/>
        <v>0</v>
      </c>
      <c r="AI704" s="251"/>
      <c r="AJ704" s="48">
        <v>28.9583333333334</v>
      </c>
      <c r="AK704" s="52">
        <f t="shared" si="822"/>
        <v>0</v>
      </c>
      <c r="AL704" s="33">
        <f>Gen_Cons_Horario!B2146</f>
        <v>0</v>
      </c>
      <c r="AM704" s="35">
        <f t="shared" si="797"/>
        <v>0</v>
      </c>
      <c r="AN704" s="116">
        <f>IF(AND(AM704&gt;0,AM704*$B$4+AT703&lt;=$B$2*'SFV+BESS'!$I$9,AM704&lt;'SFV+BESS'!$I$7), AM704*$B$4, IF(AND(AM704&gt;0,AM704*$B$4+AT703&gt;$B$2*'SFV+BESS'!$I$9,AM704*$B$4&lt;'SFV+BESS'!$I$7),$B$2*'SFV+BESS'!$I$9-AT703,IF(AND(AM704&gt;0,AM704*$B$4+AT703&gt;$B$2*'SFV+BESS'!$I$9,AM704*$B$4&gt;'SFV+BESS'!$I$7,AT703&lt;$B$2*'SFV+BESS'!$I$9),$B$2*'SFV+BESS'!$I$9-AT703,IF(AND(AM704&gt;0,AM704*$B$4+AT703&lt;=$B$2*'SFV+BESS'!$I$9,AM704&gt;'SFV+BESS'!$I$7),'SFV+BESS'!$I$7,0))))</f>
        <v>0</v>
      </c>
      <c r="AO704" s="27">
        <f>IF(AND(AM704&lt;0,AT703+AM704/$B$5&gt;$H$2,-AM704/'Carga-Descarga Año'!$B$5&lt;'SFV+BESS'!$I$7),AM704/$B$5,IF(AND(AM704&lt;0,AT703+AM704/$B$5&gt;$H$2,-AM704/'Carga-Descarga Año'!$B$5&gt;'SFV+BESS'!$I$7),-'SFV+BESS'!$I$7,IF(AND(AM704&lt;0,AT703+AM704/$B$5&lt;$H$2),-MIN('SFV+BESS'!$I$7,AT703-$H$2),0)))</f>
        <v>0</v>
      </c>
      <c r="AP704" s="33"/>
      <c r="AQ704" s="33">
        <f t="shared" si="803"/>
        <v>0</v>
      </c>
      <c r="AR704" s="27">
        <f t="shared" si="767"/>
        <v>0</v>
      </c>
      <c r="AS704" s="27">
        <f t="shared" si="804"/>
        <v>0</v>
      </c>
      <c r="AT704" s="28">
        <f>IF((AT703+AN704+AO704)&gt;=$B$2*'SFV+BESS'!$I$9, $B$2*'SFV+BESS'!$I$9, (AT703+AN704+AO704))</f>
        <v>173.61249999999998</v>
      </c>
      <c r="AU704" s="110">
        <f t="shared" si="768"/>
        <v>0</v>
      </c>
      <c r="AZ704" s="251"/>
      <c r="BA704" s="48">
        <v>28.9583333333334</v>
      </c>
      <c r="BB704" s="33">
        <f t="shared" si="823"/>
        <v>0</v>
      </c>
      <c r="BC704" s="33">
        <f>Gen_Cons_Horario!B2890</f>
        <v>0</v>
      </c>
      <c r="BD704" s="35">
        <f t="shared" si="798"/>
        <v>0</v>
      </c>
      <c r="BE704" s="116">
        <f>IF(AND(BD704&gt;0,BD704*$B$4+BK703&lt;=$B$2*'SFV+BESS'!$I$9,BD704&lt;'SFV+BESS'!$I$7), BD704*$B$4, IF(AND(BD704&gt;0,BD704*$B$4+BK703&gt;$B$2*'SFV+BESS'!$I$9,BD704*$B$4&lt;'SFV+BESS'!$I$7),$B$2*'SFV+BESS'!$I$9-BK703,IF(AND(BD704&gt;0,BD704*$B$4+BK703&gt;$B$2*'SFV+BESS'!$I$9,BD704*$B$4&gt;'SFV+BESS'!$I$7,BK703&lt;$B$2*'SFV+BESS'!$I$9),$B$2*'SFV+BESS'!$I$9-BK703,IF(AND(BD704&gt;0,BD704*$B$4+BK703&lt;=$B$2*'SFV+BESS'!$I$9,BD704&gt;'SFV+BESS'!$I$7),'SFV+BESS'!$I$7,0))))</f>
        <v>0</v>
      </c>
      <c r="BF704" s="27">
        <f>IF(AND(BD704&lt;0,BK703+BD704/$B$5&gt;$H$2,-BD704/'Carga-Descarga Año'!$B$5&lt;'SFV+BESS'!$I$7),BD704/$B$5,IF(AND(BD704&lt;0,BK703+BD704/$B$5&gt;$H$2,-BD704/'Carga-Descarga Año'!$B$5&gt;'SFV+BESS'!$I$7),-'SFV+BESS'!$I$7,IF(AND(BD704&lt;0,BK703+BD704/$B$5&lt;$H$2),-MIN('SFV+BESS'!$I$7,BK703-$H$2),0)))</f>
        <v>0</v>
      </c>
      <c r="BG704" s="33"/>
      <c r="BH704" s="33">
        <f t="shared" si="805"/>
        <v>0</v>
      </c>
      <c r="BI704" s="27">
        <f t="shared" si="769"/>
        <v>0</v>
      </c>
      <c r="BJ704" s="27">
        <f t="shared" si="806"/>
        <v>0</v>
      </c>
      <c r="BK704" s="28">
        <f>IF((BK703+BE704+BF704)&gt;=$B$2*'SFV+BESS'!$I$9, $B$2*'SFV+BESS'!$I$9, (BK703+BE704+BF704))</f>
        <v>173.61249999999998</v>
      </c>
      <c r="BL704" s="110">
        <f t="shared" si="770"/>
        <v>0</v>
      </c>
      <c r="BQ704" s="251"/>
      <c r="BR704" s="48">
        <v>28.9583333333334</v>
      </c>
      <c r="BS704" s="33">
        <f t="shared" si="824"/>
        <v>0</v>
      </c>
      <c r="BT704" s="33">
        <f>Gen_Cons_Horario!B3610</f>
        <v>0</v>
      </c>
      <c r="BU704" s="35">
        <f t="shared" si="799"/>
        <v>0</v>
      </c>
      <c r="BV704" s="116">
        <f>IF(AND(BU704&gt;0,BU704*$B$4+CB703&lt;=$B$2*'SFV+BESS'!$I$9,BU704&lt;'SFV+BESS'!$I$7), BU704*$B$4, IF(AND(BU704&gt;0,BU704*$B$4+CB703&gt;$B$2*'SFV+BESS'!$I$9,BU704*$B$4&lt;'SFV+BESS'!$I$7),$B$2*'SFV+BESS'!$I$9-CB703,IF(AND(BU704&gt;0,BU704*$B$4+CB703&gt;$B$2*'SFV+BESS'!$I$9,BU704*$B$4&gt;'SFV+BESS'!$I$7,CB703&lt;$B$2*'SFV+BESS'!$I$9),$B$2*'SFV+BESS'!$I$9-CB703,IF(AND(BU704&gt;0,BU704*$B$4+CB703&lt;=$B$2*'SFV+BESS'!$I$9,BU704&gt;'SFV+BESS'!$I$7),'SFV+BESS'!$I$7,0))))</f>
        <v>0</v>
      </c>
      <c r="BW704" s="27">
        <f>IF(AND(BU704&lt;0,CB703+BU704/$B$5&gt;$H$2,-BU704/'Carga-Descarga Año'!$B$5&lt;'SFV+BESS'!$I$7),BU704/$B$5,IF(AND(BU704&lt;0,CB703+BU704/$B$5&gt;$H$2,-BU704/'Carga-Descarga Año'!$B$5&gt;'SFV+BESS'!$I$7),-'SFV+BESS'!$I$7,IF(AND(BU704&lt;0,CB703+BU704/$B$5&lt;$H$2),-MIN('SFV+BESS'!$I$7,CB703-$H$2),0)))</f>
        <v>0</v>
      </c>
      <c r="BX704" s="33"/>
      <c r="BY704" s="33">
        <f t="shared" si="807"/>
        <v>0</v>
      </c>
      <c r="BZ704" s="27">
        <f t="shared" si="771"/>
        <v>0</v>
      </c>
      <c r="CA704" s="27">
        <f t="shared" si="772"/>
        <v>0</v>
      </c>
      <c r="CB704" s="28">
        <f>IF((CB703+BV704+BW704)&gt;=$B$2*'SFV+BESS'!$I$9, $B$2*'SFV+BESS'!$I$9, (CB703+BV704+BW704))</f>
        <v>173.61249999999998</v>
      </c>
      <c r="CC704" s="110">
        <f t="shared" si="773"/>
        <v>0</v>
      </c>
      <c r="CH704" s="251"/>
      <c r="CI704" s="48">
        <v>28.9583333333334</v>
      </c>
      <c r="CJ704" s="33">
        <f t="shared" si="825"/>
        <v>0</v>
      </c>
      <c r="CK704" s="33">
        <f>Gen_Cons_Horario!B4354</f>
        <v>0</v>
      </c>
      <c r="CL704" s="35">
        <f t="shared" si="800"/>
        <v>0</v>
      </c>
      <c r="CM704" s="116">
        <f>IF(AND(CL704&gt;0,CL704*$B$4+CS703&lt;=$B$2*'SFV+BESS'!$I$9,CL704&lt;'SFV+BESS'!$I$7), CL704*$B$4, IF(AND(CL704&gt;0,CL704*$B$4+CS703&gt;$B$2*'SFV+BESS'!$I$9,CL704*$B$4&lt;'SFV+BESS'!$I$7),$B$2*'SFV+BESS'!$I$9-CS703,IF(AND(CL704&gt;0,CL704*$B$4+CS703&gt;$B$2*'SFV+BESS'!$I$9,CL704*$B$4&gt;'SFV+BESS'!$I$7,CS703&lt;$B$2*'SFV+BESS'!$I$9),$B$2*'SFV+BESS'!$I$9-CS703,IF(AND(CL704&gt;0,CL704*$B$4+CS703&lt;=$B$2*'SFV+BESS'!$I$9,CL704&gt;'SFV+BESS'!$I$7),'SFV+BESS'!$I$7,0))))</f>
        <v>0</v>
      </c>
      <c r="CN704" s="27">
        <f>IF(AND(CL704&lt;0,CS703+CL704/$B$5&gt;$H$2,-CL704/'Carga-Descarga Año'!$B$5&lt;'SFV+BESS'!$I$7),CL704/$B$5,IF(AND(CL704&lt;0,CS703+CL704/$B$5&gt;$H$2,-CL704/'Carga-Descarga Año'!$B$5&gt;'SFV+BESS'!$I$7),-'SFV+BESS'!$I$7,IF(AND(CL704&lt;0,CS703+CL704/$B$5&lt;$H$2),-MIN('SFV+BESS'!$I$7,CS703-$H$2),0)))</f>
        <v>0</v>
      </c>
      <c r="CO704" s="33"/>
      <c r="CP704" s="33">
        <f t="shared" si="808"/>
        <v>0</v>
      </c>
      <c r="CQ704" s="27">
        <f t="shared" si="774"/>
        <v>0</v>
      </c>
      <c r="CR704" s="27">
        <f t="shared" si="809"/>
        <v>0</v>
      </c>
      <c r="CS704" s="28">
        <f>IF((CS703+CM704+CN704)&gt;=$B$2*'SFV+BESS'!$I$9, $B$2*'SFV+BESS'!$I$9, (CS703+CM704+CN704))</f>
        <v>173.61249999999998</v>
      </c>
      <c r="CT704" s="110">
        <f t="shared" si="775"/>
        <v>0</v>
      </c>
      <c r="CY704" s="251"/>
      <c r="CZ704" s="48">
        <v>28.9583333333334</v>
      </c>
      <c r="DA704" s="33">
        <f t="shared" si="826"/>
        <v>0</v>
      </c>
      <c r="DB704" s="33">
        <f>Gen_Cons_Horario!B5074</f>
        <v>0</v>
      </c>
      <c r="DC704" s="35">
        <f t="shared" si="791"/>
        <v>0</v>
      </c>
      <c r="DD704" s="116">
        <f>IF(AND(DC704&gt;0,DC704*$B$4+DJ703&lt;=$B$2*'SFV+BESS'!$I$9,DC704&lt;'SFV+BESS'!$I$7), DC704*$B$4, IF(AND(DC704&gt;0,DC704*$B$4+DJ703&gt;$B$2*'SFV+BESS'!$I$9,DC704*$B$4&lt;'SFV+BESS'!$I$7),$B$2*'SFV+BESS'!$I$9-DJ703,IF(AND(DC704&gt;0,DC704*$B$4+DJ703&gt;$B$2*'SFV+BESS'!$I$9,DC704*$B$4&gt;'SFV+BESS'!$I$7,DJ703&lt;$B$2*'SFV+BESS'!$I$9),$B$2*'SFV+BESS'!$I$9-DJ703,IF(AND(DC704&gt;0,DC704*$B$4+DJ703&lt;=$B$2*'SFV+BESS'!$I$9,DC704&gt;'SFV+BESS'!$I$7),'SFV+BESS'!$I$7,0))))</f>
        <v>0</v>
      </c>
      <c r="DE704" s="27">
        <f>IF(AND(DC704&lt;0,DJ703+DC704/$B$5&gt;$H$2,-DC704/'Carga-Descarga Año'!$B$5&lt;'SFV+BESS'!$I$7),DC704/$B$5,IF(AND(DC704&lt;0,DJ703+DC704/$B$5&gt;$H$2,-DC704/'Carga-Descarga Año'!$B$5&gt;'SFV+BESS'!$I$7),-'SFV+BESS'!$I$7,IF(AND(DC704&lt;0,DJ703+DC704/$B$5&lt;$H$2),-MIN('SFV+BESS'!$I$7,DJ703-$H$2),0)))</f>
        <v>0</v>
      </c>
      <c r="DF704" s="33"/>
      <c r="DG704" s="33">
        <f t="shared" si="810"/>
        <v>0</v>
      </c>
      <c r="DH704" s="27">
        <f t="shared" si="776"/>
        <v>0</v>
      </c>
      <c r="DI704" s="27">
        <f t="shared" si="777"/>
        <v>0</v>
      </c>
      <c r="DJ704" s="28">
        <f>IF((DJ703+DD704+DE704)&gt;=$B$2*'SFV+BESS'!$I$9, $B$2*'SFV+BESS'!$I$9, (DJ703+DD704+DE704))</f>
        <v>173.61249999999998</v>
      </c>
      <c r="DK704" s="110">
        <f t="shared" si="778"/>
        <v>0</v>
      </c>
      <c r="DP704" s="251"/>
      <c r="DQ704" s="48">
        <v>28.9583333333334</v>
      </c>
      <c r="DR704" s="33">
        <f t="shared" si="827"/>
        <v>0</v>
      </c>
      <c r="DS704" s="33">
        <f>Gen_Cons_Horario!B5818</f>
        <v>0</v>
      </c>
      <c r="DT704" s="35">
        <f t="shared" si="792"/>
        <v>0</v>
      </c>
      <c r="DU704" s="116">
        <f>IF(AND(DT704&gt;0,DT704*$B$4+EA703&lt;=$B$2*'SFV+BESS'!$I$9,DT704&lt;'SFV+BESS'!$I$7), DT704*$B$4, IF(AND(DT704&gt;0,DT704*$B$4+EA703&gt;$B$2*'SFV+BESS'!$I$9,DT704*$B$4&lt;'SFV+BESS'!$I$7),$B$2*'SFV+BESS'!$I$9-EA703,IF(AND(DT704&gt;0,DT704*$B$4+EA703&gt;$B$2*'SFV+BESS'!$I$9,DT704*$B$4&gt;'SFV+BESS'!$I$7,EA703&lt;$B$2*'SFV+BESS'!$I$9),$B$2*'SFV+BESS'!$I$9-EA703,IF(AND(DT704&gt;0,DT704*$B$4+EA703&lt;=$B$2*'SFV+BESS'!$I$9,DT704&gt;'SFV+BESS'!$I$7),'SFV+BESS'!$I$7,0))))</f>
        <v>0</v>
      </c>
      <c r="DV704" s="27">
        <f>IF(AND(DT704&lt;0,EA703+DT704/$B$5&gt;$H$2,-DT704/'Carga-Descarga Año'!$B$5&lt;'SFV+BESS'!$I$7),DT704/$B$5,IF(AND(DT704&lt;0,EA703+DT704/$B$5&gt;$H$2,-DT704/'Carga-Descarga Año'!$B$5&gt;'SFV+BESS'!$I$7),-'SFV+BESS'!$I$7,IF(AND(DT704&lt;0,EA703+DT704/$B$5&lt;$H$2),-MIN('SFV+BESS'!$I$7,EA703-$H$2),0)))</f>
        <v>0</v>
      </c>
      <c r="DW704" s="33"/>
      <c r="DX704" s="33">
        <f t="shared" si="811"/>
        <v>0</v>
      </c>
      <c r="DY704" s="27">
        <f t="shared" si="779"/>
        <v>0</v>
      </c>
      <c r="DZ704" s="27">
        <f t="shared" si="812"/>
        <v>0</v>
      </c>
      <c r="EA704" s="28">
        <f>IF((EA703+DU704+DV704)&gt;=$B$2*'SFV+BESS'!$I$9, $B$2*'SFV+BESS'!$I$9, (EA703+DU704+DV704))</f>
        <v>173.61249999999998</v>
      </c>
      <c r="EB704" s="110">
        <f t="shared" si="780"/>
        <v>0</v>
      </c>
      <c r="EG704" s="251"/>
      <c r="EH704" s="48">
        <v>28.9583333333334</v>
      </c>
      <c r="EI704" s="33">
        <f t="shared" si="828"/>
        <v>0</v>
      </c>
      <c r="EJ704" s="33">
        <f>Gen_Cons_Horario!B6562</f>
        <v>0</v>
      </c>
      <c r="EK704" s="35">
        <f t="shared" si="793"/>
        <v>0</v>
      </c>
      <c r="EL704" s="116">
        <f>IF(AND(EK704&gt;0,EK704*$B$4+ER703&lt;=$B$2*'SFV+BESS'!$I$9,EK704&lt;'SFV+BESS'!$I$7), EK704*$B$4, IF(AND(EK704&gt;0,EK704*$B$4+ER703&gt;$B$2*'SFV+BESS'!$I$9,EK704*$B$4&lt;'SFV+BESS'!$I$7),$B$2*'SFV+BESS'!$I$9-ER703,IF(AND(EK704&gt;0,EK704*$B$4+ER703&gt;$B$2*'SFV+BESS'!$I$9,EK704*$B$4&gt;'SFV+BESS'!$I$7,ER703&lt;$B$2*'SFV+BESS'!$I$9),$B$2*'SFV+BESS'!$I$9-ER703,IF(AND(EK704&gt;0,EK704*$B$4+ER703&lt;=$B$2*'SFV+BESS'!$I$9,EK704&gt;'SFV+BESS'!$I$7),'SFV+BESS'!$I$7,0))))</f>
        <v>0</v>
      </c>
      <c r="EM704" s="27">
        <f>IF(AND(EK704&lt;0,ER703+EK704/$B$5&gt;$H$2,-EK704/'Carga-Descarga Año'!$B$5&lt;'SFV+BESS'!$I$7),EK704/$B$5,IF(AND(EK704&lt;0,ER703+EK704/$B$5&gt;$H$2,-EK704/'Carga-Descarga Año'!$B$5&gt;'SFV+BESS'!$I$7),-'SFV+BESS'!$I$7,IF(AND(EK704&lt;0,ER703+EK704/$B$5&lt;$H$2),-MIN('SFV+BESS'!$I$7,ER703-$H$2),0)))</f>
        <v>0</v>
      </c>
      <c r="EN704" s="33"/>
      <c r="EO704" s="33">
        <f t="shared" si="813"/>
        <v>0</v>
      </c>
      <c r="EP704" s="27">
        <f t="shared" si="781"/>
        <v>0</v>
      </c>
      <c r="EQ704" s="27">
        <f t="shared" si="814"/>
        <v>0</v>
      </c>
      <c r="ER704" s="28">
        <f>IF((ER703+EL704+EM704)&gt;=$B$2*'SFV+BESS'!$I$9, $B$2*'SFV+BESS'!$I$9, (ER703+EL704+EM704))</f>
        <v>173.61249999999998</v>
      </c>
      <c r="ES704" s="110">
        <f t="shared" si="782"/>
        <v>0</v>
      </c>
      <c r="EX704" s="251"/>
      <c r="EY704" s="48">
        <v>28.9583333333334</v>
      </c>
      <c r="EZ704" s="33">
        <f t="shared" si="829"/>
        <v>0</v>
      </c>
      <c r="FA704" s="33">
        <f>Gen_Cons_Horario!B7282</f>
        <v>0</v>
      </c>
      <c r="FB704" s="35">
        <f t="shared" si="794"/>
        <v>0</v>
      </c>
      <c r="FC704" s="116">
        <f>IF(AND(FB704&gt;0,FB704*$B$4+FI703&lt;=$B$2*'SFV+BESS'!$I$9,FB704&lt;'SFV+BESS'!$I$7), FB704*$B$4, IF(AND(FB704&gt;0,FB704*$B$4+FI703&gt;$B$2*'SFV+BESS'!$I$9,FB704*$B$4&lt;'SFV+BESS'!$I$7),$B$2*'SFV+BESS'!$I$9-FI703,IF(AND(FB704&gt;0,FB704*$B$4+FI703&gt;$B$2*'SFV+BESS'!$I$9,FB704*$B$4&gt;'SFV+BESS'!$I$7,FI703&lt;$B$2*'SFV+BESS'!$I$9),$B$2*'SFV+BESS'!$I$9-FI703,IF(AND(FB704&gt;0,FB704*$B$4+FI703&lt;=$B$2*'SFV+BESS'!$I$9,FB704&gt;'SFV+BESS'!$I$7),'SFV+BESS'!$I$7,0))))</f>
        <v>0</v>
      </c>
      <c r="FD704" s="27">
        <f>IF(AND(FB704&lt;0,FI703+FB704/$B$5&gt;$H$2,-FB704/'Carga-Descarga Año'!$B$5&lt;'SFV+BESS'!$I$7),FB704/$B$5,IF(AND(FB704&lt;0,FI703+FB704/$B$5&gt;$H$2,-FB704/'Carga-Descarga Año'!$B$5&gt;'SFV+BESS'!$I$7),-'SFV+BESS'!$I$7,IF(AND(FB704&lt;0,FI703+FB704/$B$5&lt;$H$2),-MIN('SFV+BESS'!$I$7,FI703-$H$2),0)))</f>
        <v>0</v>
      </c>
      <c r="FE704" s="33"/>
      <c r="FF704" s="33">
        <f t="shared" si="815"/>
        <v>0</v>
      </c>
      <c r="FG704" s="27">
        <f t="shared" si="783"/>
        <v>0</v>
      </c>
      <c r="FH704" s="27">
        <f t="shared" si="816"/>
        <v>0</v>
      </c>
      <c r="FI704" s="28">
        <f>IF((FI703+FC704+FD704)&gt;=$B$2*'SFV+BESS'!$I$9, $B$2*'SFV+BESS'!$I$9, (FI703+FC704+FD704))</f>
        <v>173.61249999999998</v>
      </c>
      <c r="FJ704" s="110">
        <f t="shared" si="784"/>
        <v>0</v>
      </c>
      <c r="FO704" s="251"/>
      <c r="FP704" s="48">
        <v>28.9583333333334</v>
      </c>
      <c r="FQ704" s="33">
        <f t="shared" si="830"/>
        <v>0</v>
      </c>
      <c r="FR704" s="33">
        <f>Gen_Cons_Horario!B8026</f>
        <v>0</v>
      </c>
      <c r="FS704" s="35">
        <f t="shared" si="795"/>
        <v>0</v>
      </c>
      <c r="FT704" s="116">
        <f>IF(AND(FS704&gt;0,FS704*$B$4+FZ703&lt;=$B$2*'SFV+BESS'!$I$9,FS704&lt;'SFV+BESS'!$I$7), FS704*$B$4, IF(AND(FS704&gt;0,FS704*$B$4+FZ703&gt;$B$2*'SFV+BESS'!$I$9,FS704*$B$4&lt;'SFV+BESS'!$I$7),$B$2*'SFV+BESS'!$I$9-FZ703,IF(AND(FS704&gt;0,FS704*$B$4+FZ703&gt;$B$2*'SFV+BESS'!$I$9,FS704*$B$4&gt;'SFV+BESS'!$I$7,FZ703&lt;$B$2*'SFV+BESS'!$I$9),$B$2*'SFV+BESS'!$I$9-FZ703,IF(AND(FS704&gt;0,FS704*$B$4+FZ703&lt;=$B$2*'SFV+BESS'!$I$9,FS704&gt;'SFV+BESS'!$I$7),'SFV+BESS'!$I$7,0))))</f>
        <v>0</v>
      </c>
      <c r="FU704" s="27">
        <f>IF(AND(FS704&lt;0,FZ703+FS704/$B$5&gt;$H$2,-FS704/'Carga-Descarga Año'!$B$5&lt;'SFV+BESS'!$I$7),FS704/$B$5,IF(AND(FS704&lt;0,FZ703+FS704/$B$5&gt;$H$2,-FS704/'Carga-Descarga Año'!$B$5&gt;'SFV+BESS'!$I$7),-'SFV+BESS'!$I$7,IF(AND(FS704&lt;0,FZ703+FS704/$B$5&lt;$H$2),-MIN('SFV+BESS'!$I$7,FZ703-$H$2),0)))</f>
        <v>0</v>
      </c>
      <c r="FV704" s="33"/>
      <c r="FW704" s="33">
        <f t="shared" si="817"/>
        <v>0</v>
      </c>
      <c r="FX704" s="27">
        <f t="shared" si="785"/>
        <v>0</v>
      </c>
      <c r="FY704" s="27">
        <f t="shared" si="818"/>
        <v>0</v>
      </c>
      <c r="FZ704" s="28">
        <f>IF((FZ703+FT704+FU704)&gt;=$B$2*'SFV+BESS'!$I$9, $B$2*'SFV+BESS'!$I$9, (FZ703+FT704+FU704))</f>
        <v>173.61249999999998</v>
      </c>
      <c r="GA704" s="110">
        <f t="shared" si="786"/>
        <v>0</v>
      </c>
      <c r="GF704" s="251"/>
      <c r="GG704" s="48">
        <v>28.9583333333334</v>
      </c>
      <c r="GH704" s="33">
        <f t="shared" si="831"/>
        <v>0</v>
      </c>
      <c r="GI704" s="33">
        <f>Gen_Cons_Horario!B8746</f>
        <v>0</v>
      </c>
      <c r="GJ704" s="35">
        <f t="shared" si="801"/>
        <v>0</v>
      </c>
      <c r="GK704" s="116">
        <f>IF(AND(GJ704&gt;0,GJ704*$B$4+GQ703&lt;=$B$2*'SFV+BESS'!$I$9,GJ704&lt;'SFV+BESS'!$I$7), GJ704*$B$4, IF(AND(GJ704&gt;0,GJ704*$B$4+GQ703&gt;$B$2*'SFV+BESS'!$I$9,GJ704*$B$4&lt;'SFV+BESS'!$I$7),$B$2*'SFV+BESS'!$I$9-GQ703,IF(AND(GJ704&gt;0,GJ704*$B$4+GQ703&gt;$B$2*'SFV+BESS'!$I$9,GJ704*$B$4&gt;'SFV+BESS'!$I$7,GQ703&lt;$B$2*'SFV+BESS'!$I$9),$B$2*'SFV+BESS'!$I$9-GQ703,IF(AND(GJ704&gt;0,GJ704*$B$4+GQ703&lt;=$B$2*'SFV+BESS'!$I$9,GJ704&gt;'SFV+BESS'!$I$7),'SFV+BESS'!$I$7,0))))</f>
        <v>0</v>
      </c>
      <c r="GL704" s="27">
        <f>IF(AND(GJ704&lt;0,GQ703+GJ704/$B$5&gt;$H$2,-GJ704/'Carga-Descarga Año'!$B$5&lt;'SFV+BESS'!$I$7),GJ704/$B$5,IF(AND(GJ704&lt;0,GQ703+GJ704/$B$5&gt;$H$2,-GJ704/'Carga-Descarga Año'!$B$5&gt;'SFV+BESS'!$I$7),-'SFV+BESS'!$I$7,IF(AND(GJ704&lt;0,GQ703+GJ704/$B$5&lt;$H$2),-MIN('SFV+BESS'!$I$7,GQ703-$H$2),0)))</f>
        <v>0</v>
      </c>
      <c r="GM704" s="33"/>
      <c r="GN704" s="33">
        <f t="shared" si="819"/>
        <v>0</v>
      </c>
      <c r="GO704" s="27">
        <f t="shared" si="787"/>
        <v>0</v>
      </c>
      <c r="GP704" s="27">
        <f t="shared" si="820"/>
        <v>0</v>
      </c>
      <c r="GQ704" s="28">
        <f>IF((GQ703+GK704+GL704)&gt;=$B$2*'SFV+BESS'!$I$9, $B$2*'SFV+BESS'!$I$9, (GQ703+GK704+GL704))</f>
        <v>173.61249999999998</v>
      </c>
      <c r="GR704" s="110">
        <f t="shared" si="788"/>
        <v>0</v>
      </c>
    </row>
    <row r="705" spans="1:200">
      <c r="A705" s="248">
        <v>30</v>
      </c>
      <c r="B705" s="41">
        <v>29</v>
      </c>
      <c r="C705" s="38">
        <f t="shared" si="802"/>
        <v>0</v>
      </c>
      <c r="D705" s="2">
        <f>Gen_Cons_Horario!B731</f>
        <v>0</v>
      </c>
      <c r="E705" s="140">
        <f t="shared" si="760"/>
        <v>0</v>
      </c>
      <c r="F705" s="116">
        <f>IF(AND(E705&gt;0,E705*$B$4+L704&lt;=$B$2*'SFV+BESS'!$I$9,E705&lt;'SFV+BESS'!$I$7), E705*$B$4, IF(AND(E705&gt;0,E705*$B$4+L704&gt;$B$2*'SFV+BESS'!$I$9,E705*$B$4&lt;'SFV+BESS'!$I$7),$B$2*'SFV+BESS'!$I$9-L704,IF(AND(E705&gt;0,E705*$B$4+L704&gt;$B$2*'SFV+BESS'!$I$9,E705*$B$4&gt;'SFV+BESS'!$I$7,L704&lt;$B$2*'SFV+BESS'!$I$9),$B$2*'SFV+BESS'!$I$9-L704,IF(AND(E705&gt;0,E705*$B$4+L704&lt;=$B$2*'SFV+BESS'!$I$9,E705&gt;'SFV+BESS'!$I$7),'SFV+BESS'!$I$7,0))))</f>
        <v>0</v>
      </c>
      <c r="G705" s="27">
        <f>IF(AND(E705&lt;0,L704+E705/$B$5&gt;$H$2,-E705/'Carga-Descarga Año'!$B$5&lt;'SFV+BESS'!$I$7),E705/$B$5,IF(AND(E705&lt;0,L704+E705/$B$5&gt;$H$2,-E705/'Carga-Descarga Año'!$B$5&gt;'SFV+BESS'!$I$7),-'SFV+BESS'!$I$7,IF(AND(E705&lt;0,L704+E705/$B$5&lt;$H$2),-MIN('SFV+BESS'!$I$7,L704-$H$2),0)))</f>
        <v>0</v>
      </c>
      <c r="I705" s="38">
        <f t="shared" si="761"/>
        <v>0</v>
      </c>
      <c r="J705" s="27">
        <f t="shared" si="763"/>
        <v>0</v>
      </c>
      <c r="K705" s="27">
        <f t="shared" si="762"/>
        <v>0</v>
      </c>
      <c r="L705" s="28">
        <f>IF((L704+F705+G705)&gt;=$B$2*'SFV+BESS'!$I$9, $B$2*'SFV+BESS'!$I$9, (L704+F705+G705))</f>
        <v>153.89923408984913</v>
      </c>
      <c r="M705" s="110">
        <f t="shared" si="764"/>
        <v>0</v>
      </c>
      <c r="AI705" s="251">
        <v>30</v>
      </c>
      <c r="AJ705" s="41">
        <v>29</v>
      </c>
      <c r="AK705" s="52">
        <f t="shared" si="822"/>
        <v>0</v>
      </c>
      <c r="AL705" s="33">
        <f>Gen_Cons_Horario!B2147</f>
        <v>0</v>
      </c>
      <c r="AM705" s="35">
        <f t="shared" si="797"/>
        <v>0</v>
      </c>
      <c r="AN705" s="116">
        <f>IF(AND(AM705&gt;0,AM705*$B$4+AT704&lt;=$B$2*'SFV+BESS'!$I$9,AM705&lt;'SFV+BESS'!$I$7), AM705*$B$4, IF(AND(AM705&gt;0,AM705*$B$4+AT704&gt;$B$2*'SFV+BESS'!$I$9,AM705*$B$4&lt;'SFV+BESS'!$I$7),$B$2*'SFV+BESS'!$I$9-AT704,IF(AND(AM705&gt;0,AM705*$B$4+AT704&gt;$B$2*'SFV+BESS'!$I$9,AM705*$B$4&gt;'SFV+BESS'!$I$7,AT704&lt;$B$2*'SFV+BESS'!$I$9),$B$2*'SFV+BESS'!$I$9-AT704,IF(AND(AM705&gt;0,AM705*$B$4+AT704&lt;=$B$2*'SFV+BESS'!$I$9,AM705&gt;'SFV+BESS'!$I$7),'SFV+BESS'!$I$7,0))))</f>
        <v>0</v>
      </c>
      <c r="AO705" s="27">
        <f>IF(AND(AM705&lt;0,AT704+AM705/$B$5&gt;$H$2,-AM705/'Carga-Descarga Año'!$B$5&lt;'SFV+BESS'!$I$7),AM705/$B$5,IF(AND(AM705&lt;0,AT704+AM705/$B$5&gt;$H$2,-AM705/'Carga-Descarga Año'!$B$5&gt;'SFV+BESS'!$I$7),-'SFV+BESS'!$I$7,IF(AND(AM705&lt;0,AT704+AM705/$B$5&lt;$H$2),-MIN('SFV+BESS'!$I$7,AT704-$H$2),0)))</f>
        <v>0</v>
      </c>
      <c r="AP705" s="33"/>
      <c r="AQ705" s="33">
        <f t="shared" si="803"/>
        <v>0</v>
      </c>
      <c r="AR705" s="27">
        <f t="shared" si="767"/>
        <v>0</v>
      </c>
      <c r="AS705" s="27">
        <f t="shared" si="804"/>
        <v>0</v>
      </c>
      <c r="AT705" s="28">
        <f>IF((AT704+AN705+AO705)&gt;=$B$2*'SFV+BESS'!$I$9, $B$2*'SFV+BESS'!$I$9, (AT704+AN705+AO705))</f>
        <v>173.61249999999998</v>
      </c>
      <c r="AU705" s="110">
        <f t="shared" si="768"/>
        <v>0</v>
      </c>
      <c r="AZ705" s="251">
        <v>30</v>
      </c>
      <c r="BA705" s="41">
        <v>29</v>
      </c>
      <c r="BB705" s="33">
        <f t="shared" si="823"/>
        <v>0</v>
      </c>
      <c r="BC705" s="33">
        <f>Gen_Cons_Horario!B2891</f>
        <v>0</v>
      </c>
      <c r="BD705" s="35">
        <f t="shared" si="798"/>
        <v>0</v>
      </c>
      <c r="BE705" s="116">
        <f>IF(AND(BD705&gt;0,BD705*$B$4+BK704&lt;=$B$2*'SFV+BESS'!$I$9,BD705&lt;'SFV+BESS'!$I$7), BD705*$B$4, IF(AND(BD705&gt;0,BD705*$B$4+BK704&gt;$B$2*'SFV+BESS'!$I$9,BD705*$B$4&lt;'SFV+BESS'!$I$7),$B$2*'SFV+BESS'!$I$9-BK704,IF(AND(BD705&gt;0,BD705*$B$4+BK704&gt;$B$2*'SFV+BESS'!$I$9,BD705*$B$4&gt;'SFV+BESS'!$I$7,BK704&lt;$B$2*'SFV+BESS'!$I$9),$B$2*'SFV+BESS'!$I$9-BK704,IF(AND(BD705&gt;0,BD705*$B$4+BK704&lt;=$B$2*'SFV+BESS'!$I$9,BD705&gt;'SFV+BESS'!$I$7),'SFV+BESS'!$I$7,0))))</f>
        <v>0</v>
      </c>
      <c r="BF705" s="27">
        <f>IF(AND(BD705&lt;0,BK704+BD705/$B$5&gt;$H$2,-BD705/'Carga-Descarga Año'!$B$5&lt;'SFV+BESS'!$I$7),BD705/$B$5,IF(AND(BD705&lt;0,BK704+BD705/$B$5&gt;$H$2,-BD705/'Carga-Descarga Año'!$B$5&gt;'SFV+BESS'!$I$7),-'SFV+BESS'!$I$7,IF(AND(BD705&lt;0,BK704+BD705/$B$5&lt;$H$2),-MIN('SFV+BESS'!$I$7,BK704-$H$2),0)))</f>
        <v>0</v>
      </c>
      <c r="BG705" s="33"/>
      <c r="BH705" s="33">
        <f t="shared" si="805"/>
        <v>0</v>
      </c>
      <c r="BI705" s="27">
        <f t="shared" si="769"/>
        <v>0</v>
      </c>
      <c r="BJ705" s="27">
        <f t="shared" si="806"/>
        <v>0</v>
      </c>
      <c r="BK705" s="28">
        <f>IF((BK704+BE705+BF705)&gt;=$B$2*'SFV+BESS'!$I$9, $B$2*'SFV+BESS'!$I$9, (BK704+BE705+BF705))</f>
        <v>173.61249999999998</v>
      </c>
      <c r="BL705" s="110">
        <f t="shared" si="770"/>
        <v>0</v>
      </c>
      <c r="BQ705" s="251">
        <v>30</v>
      </c>
      <c r="BR705" s="41">
        <v>29</v>
      </c>
      <c r="BS705" s="33">
        <f t="shared" si="824"/>
        <v>0</v>
      </c>
      <c r="BT705" s="33">
        <f>Gen_Cons_Horario!B3611</f>
        <v>0</v>
      </c>
      <c r="BU705" s="35">
        <f t="shared" si="799"/>
        <v>0</v>
      </c>
      <c r="BV705" s="116">
        <f>IF(AND(BU705&gt;0,BU705*$B$4+CB704&lt;=$B$2*'SFV+BESS'!$I$9,BU705&lt;'SFV+BESS'!$I$7), BU705*$B$4, IF(AND(BU705&gt;0,BU705*$B$4+CB704&gt;$B$2*'SFV+BESS'!$I$9,BU705*$B$4&lt;'SFV+BESS'!$I$7),$B$2*'SFV+BESS'!$I$9-CB704,IF(AND(BU705&gt;0,BU705*$B$4+CB704&gt;$B$2*'SFV+BESS'!$I$9,BU705*$B$4&gt;'SFV+BESS'!$I$7,CB704&lt;$B$2*'SFV+BESS'!$I$9),$B$2*'SFV+BESS'!$I$9-CB704,IF(AND(BU705&gt;0,BU705*$B$4+CB704&lt;=$B$2*'SFV+BESS'!$I$9,BU705&gt;'SFV+BESS'!$I$7),'SFV+BESS'!$I$7,0))))</f>
        <v>0</v>
      </c>
      <c r="BW705" s="27">
        <f>IF(AND(BU705&lt;0,CB704+BU705/$B$5&gt;$H$2,-BU705/'Carga-Descarga Año'!$B$5&lt;'SFV+BESS'!$I$7),BU705/$B$5,IF(AND(BU705&lt;0,CB704+BU705/$B$5&gt;$H$2,-BU705/'Carga-Descarga Año'!$B$5&gt;'SFV+BESS'!$I$7),-'SFV+BESS'!$I$7,IF(AND(BU705&lt;0,CB704+BU705/$B$5&lt;$H$2),-MIN('SFV+BESS'!$I$7,CB704-$H$2),0)))</f>
        <v>0</v>
      </c>
      <c r="BX705" s="33"/>
      <c r="BY705" s="33">
        <f t="shared" si="807"/>
        <v>0</v>
      </c>
      <c r="BZ705" s="27">
        <f t="shared" si="771"/>
        <v>0</v>
      </c>
      <c r="CA705" s="27">
        <f t="shared" si="772"/>
        <v>0</v>
      </c>
      <c r="CB705" s="28">
        <f>IF((CB704+BV705+BW705)&gt;=$B$2*'SFV+BESS'!$I$9, $B$2*'SFV+BESS'!$I$9, (CB704+BV705+BW705))</f>
        <v>173.61249999999998</v>
      </c>
      <c r="CC705" s="110">
        <f t="shared" si="773"/>
        <v>0</v>
      </c>
      <c r="CH705" s="251">
        <v>30</v>
      </c>
      <c r="CI705" s="41">
        <v>29</v>
      </c>
      <c r="CJ705" s="33">
        <f t="shared" si="825"/>
        <v>0</v>
      </c>
      <c r="CK705" s="33">
        <f>Gen_Cons_Horario!B4355</f>
        <v>0</v>
      </c>
      <c r="CL705" s="35">
        <f t="shared" si="800"/>
        <v>0</v>
      </c>
      <c r="CM705" s="116">
        <f>IF(AND(CL705&gt;0,CL705*$B$4+CS704&lt;=$B$2*'SFV+BESS'!$I$9,CL705&lt;'SFV+BESS'!$I$7), CL705*$B$4, IF(AND(CL705&gt;0,CL705*$B$4+CS704&gt;$B$2*'SFV+BESS'!$I$9,CL705*$B$4&lt;'SFV+BESS'!$I$7),$B$2*'SFV+BESS'!$I$9-CS704,IF(AND(CL705&gt;0,CL705*$B$4+CS704&gt;$B$2*'SFV+BESS'!$I$9,CL705*$B$4&gt;'SFV+BESS'!$I$7,CS704&lt;$B$2*'SFV+BESS'!$I$9),$B$2*'SFV+BESS'!$I$9-CS704,IF(AND(CL705&gt;0,CL705*$B$4+CS704&lt;=$B$2*'SFV+BESS'!$I$9,CL705&gt;'SFV+BESS'!$I$7),'SFV+BESS'!$I$7,0))))</f>
        <v>0</v>
      </c>
      <c r="CN705" s="27">
        <f>IF(AND(CL705&lt;0,CS704+CL705/$B$5&gt;$H$2,-CL705/'Carga-Descarga Año'!$B$5&lt;'SFV+BESS'!$I$7),CL705/$B$5,IF(AND(CL705&lt;0,CS704+CL705/$B$5&gt;$H$2,-CL705/'Carga-Descarga Año'!$B$5&gt;'SFV+BESS'!$I$7),-'SFV+BESS'!$I$7,IF(AND(CL705&lt;0,CS704+CL705/$B$5&lt;$H$2),-MIN('SFV+BESS'!$I$7,CS704-$H$2),0)))</f>
        <v>0</v>
      </c>
      <c r="CO705" s="33"/>
      <c r="CP705" s="33">
        <f t="shared" si="808"/>
        <v>0</v>
      </c>
      <c r="CQ705" s="27">
        <f t="shared" si="774"/>
        <v>0</v>
      </c>
      <c r="CR705" s="27">
        <f t="shared" si="809"/>
        <v>0</v>
      </c>
      <c r="CS705" s="28">
        <f>IF((CS704+CM705+CN705)&gt;=$B$2*'SFV+BESS'!$I$9, $B$2*'SFV+BESS'!$I$9, (CS704+CM705+CN705))</f>
        <v>173.61249999999998</v>
      </c>
      <c r="CT705" s="110">
        <f t="shared" si="775"/>
        <v>0</v>
      </c>
      <c r="CY705" s="251">
        <v>30</v>
      </c>
      <c r="CZ705" s="41">
        <v>29</v>
      </c>
      <c r="DA705" s="33">
        <f t="shared" si="826"/>
        <v>0</v>
      </c>
      <c r="DB705" s="33">
        <f>Gen_Cons_Horario!B5075</f>
        <v>0</v>
      </c>
      <c r="DC705" s="35">
        <f t="shared" si="791"/>
        <v>0</v>
      </c>
      <c r="DD705" s="116">
        <f>IF(AND(DC705&gt;0,DC705*$B$4+DJ704&lt;=$B$2*'SFV+BESS'!$I$9,DC705&lt;'SFV+BESS'!$I$7), DC705*$B$4, IF(AND(DC705&gt;0,DC705*$B$4+DJ704&gt;$B$2*'SFV+BESS'!$I$9,DC705*$B$4&lt;'SFV+BESS'!$I$7),$B$2*'SFV+BESS'!$I$9-DJ704,IF(AND(DC705&gt;0,DC705*$B$4+DJ704&gt;$B$2*'SFV+BESS'!$I$9,DC705*$B$4&gt;'SFV+BESS'!$I$7,DJ704&lt;$B$2*'SFV+BESS'!$I$9),$B$2*'SFV+BESS'!$I$9-DJ704,IF(AND(DC705&gt;0,DC705*$B$4+DJ704&lt;=$B$2*'SFV+BESS'!$I$9,DC705&gt;'SFV+BESS'!$I$7),'SFV+BESS'!$I$7,0))))</f>
        <v>0</v>
      </c>
      <c r="DE705" s="27">
        <f>IF(AND(DC705&lt;0,DJ704+DC705/$B$5&gt;$H$2,-DC705/'Carga-Descarga Año'!$B$5&lt;'SFV+BESS'!$I$7),DC705/$B$5,IF(AND(DC705&lt;0,DJ704+DC705/$B$5&gt;$H$2,-DC705/'Carga-Descarga Año'!$B$5&gt;'SFV+BESS'!$I$7),-'SFV+BESS'!$I$7,IF(AND(DC705&lt;0,DJ704+DC705/$B$5&lt;$H$2),-MIN('SFV+BESS'!$I$7,DJ704-$H$2),0)))</f>
        <v>0</v>
      </c>
      <c r="DF705" s="33"/>
      <c r="DG705" s="33">
        <f t="shared" si="810"/>
        <v>0</v>
      </c>
      <c r="DH705" s="27">
        <f t="shared" si="776"/>
        <v>0</v>
      </c>
      <c r="DI705" s="27">
        <f t="shared" si="777"/>
        <v>0</v>
      </c>
      <c r="DJ705" s="28">
        <f>IF((DJ704+DD705+DE705)&gt;=$B$2*'SFV+BESS'!$I$9, $B$2*'SFV+BESS'!$I$9, (DJ704+DD705+DE705))</f>
        <v>173.61249999999998</v>
      </c>
      <c r="DK705" s="110">
        <f t="shared" si="778"/>
        <v>0</v>
      </c>
      <c r="DP705" s="251">
        <v>30</v>
      </c>
      <c r="DQ705" s="41">
        <v>29</v>
      </c>
      <c r="DR705" s="33">
        <f t="shared" si="827"/>
        <v>0</v>
      </c>
      <c r="DS705" s="33">
        <f>Gen_Cons_Horario!B5819</f>
        <v>0</v>
      </c>
      <c r="DT705" s="35">
        <f t="shared" si="792"/>
        <v>0</v>
      </c>
      <c r="DU705" s="116">
        <f>IF(AND(DT705&gt;0,DT705*$B$4+EA704&lt;=$B$2*'SFV+BESS'!$I$9,DT705&lt;'SFV+BESS'!$I$7), DT705*$B$4, IF(AND(DT705&gt;0,DT705*$B$4+EA704&gt;$B$2*'SFV+BESS'!$I$9,DT705*$B$4&lt;'SFV+BESS'!$I$7),$B$2*'SFV+BESS'!$I$9-EA704,IF(AND(DT705&gt;0,DT705*$B$4+EA704&gt;$B$2*'SFV+BESS'!$I$9,DT705*$B$4&gt;'SFV+BESS'!$I$7,EA704&lt;$B$2*'SFV+BESS'!$I$9),$B$2*'SFV+BESS'!$I$9-EA704,IF(AND(DT705&gt;0,DT705*$B$4+EA704&lt;=$B$2*'SFV+BESS'!$I$9,DT705&gt;'SFV+BESS'!$I$7),'SFV+BESS'!$I$7,0))))</f>
        <v>0</v>
      </c>
      <c r="DV705" s="27">
        <f>IF(AND(DT705&lt;0,EA704+DT705/$B$5&gt;$H$2,-DT705/'Carga-Descarga Año'!$B$5&lt;'SFV+BESS'!$I$7),DT705/$B$5,IF(AND(DT705&lt;0,EA704+DT705/$B$5&gt;$H$2,-DT705/'Carga-Descarga Año'!$B$5&gt;'SFV+BESS'!$I$7),-'SFV+BESS'!$I$7,IF(AND(DT705&lt;0,EA704+DT705/$B$5&lt;$H$2),-MIN('SFV+BESS'!$I$7,EA704-$H$2),0)))</f>
        <v>0</v>
      </c>
      <c r="DW705" s="33"/>
      <c r="DX705" s="33">
        <f t="shared" si="811"/>
        <v>0</v>
      </c>
      <c r="DY705" s="27">
        <f t="shared" si="779"/>
        <v>0</v>
      </c>
      <c r="DZ705" s="27">
        <f t="shared" si="812"/>
        <v>0</v>
      </c>
      <c r="EA705" s="28">
        <f>IF((EA704+DU705+DV705)&gt;=$B$2*'SFV+BESS'!$I$9, $B$2*'SFV+BESS'!$I$9, (EA704+DU705+DV705))</f>
        <v>173.61249999999998</v>
      </c>
      <c r="EB705" s="110">
        <f t="shared" si="780"/>
        <v>0</v>
      </c>
      <c r="EG705" s="251">
        <v>30</v>
      </c>
      <c r="EH705" s="41">
        <v>29</v>
      </c>
      <c r="EI705" s="33">
        <f t="shared" si="828"/>
        <v>0</v>
      </c>
      <c r="EJ705" s="33">
        <f>Gen_Cons_Horario!B6563</f>
        <v>0</v>
      </c>
      <c r="EK705" s="35">
        <f t="shared" si="793"/>
        <v>0</v>
      </c>
      <c r="EL705" s="116">
        <f>IF(AND(EK705&gt;0,EK705*$B$4+ER704&lt;=$B$2*'SFV+BESS'!$I$9,EK705&lt;'SFV+BESS'!$I$7), EK705*$B$4, IF(AND(EK705&gt;0,EK705*$B$4+ER704&gt;$B$2*'SFV+BESS'!$I$9,EK705*$B$4&lt;'SFV+BESS'!$I$7),$B$2*'SFV+BESS'!$I$9-ER704,IF(AND(EK705&gt;0,EK705*$B$4+ER704&gt;$B$2*'SFV+BESS'!$I$9,EK705*$B$4&gt;'SFV+BESS'!$I$7,ER704&lt;$B$2*'SFV+BESS'!$I$9),$B$2*'SFV+BESS'!$I$9-ER704,IF(AND(EK705&gt;0,EK705*$B$4+ER704&lt;=$B$2*'SFV+BESS'!$I$9,EK705&gt;'SFV+BESS'!$I$7),'SFV+BESS'!$I$7,0))))</f>
        <v>0</v>
      </c>
      <c r="EM705" s="27">
        <f>IF(AND(EK705&lt;0,ER704+EK705/$B$5&gt;$H$2,-EK705/'Carga-Descarga Año'!$B$5&lt;'SFV+BESS'!$I$7),EK705/$B$5,IF(AND(EK705&lt;0,ER704+EK705/$B$5&gt;$H$2,-EK705/'Carga-Descarga Año'!$B$5&gt;'SFV+BESS'!$I$7),-'SFV+BESS'!$I$7,IF(AND(EK705&lt;0,ER704+EK705/$B$5&lt;$H$2),-MIN('SFV+BESS'!$I$7,ER704-$H$2),0)))</f>
        <v>0</v>
      </c>
      <c r="EN705" s="33"/>
      <c r="EO705" s="33">
        <f t="shared" si="813"/>
        <v>0</v>
      </c>
      <c r="EP705" s="27">
        <f t="shared" si="781"/>
        <v>0</v>
      </c>
      <c r="EQ705" s="27">
        <f t="shared" si="814"/>
        <v>0</v>
      </c>
      <c r="ER705" s="28">
        <f>IF((ER704+EL705+EM705)&gt;=$B$2*'SFV+BESS'!$I$9, $B$2*'SFV+BESS'!$I$9, (ER704+EL705+EM705))</f>
        <v>173.61249999999998</v>
      </c>
      <c r="ES705" s="110">
        <f t="shared" si="782"/>
        <v>0</v>
      </c>
      <c r="EX705" s="251">
        <v>30</v>
      </c>
      <c r="EY705" s="41">
        <v>29</v>
      </c>
      <c r="EZ705" s="33">
        <f t="shared" si="829"/>
        <v>0</v>
      </c>
      <c r="FA705" s="33">
        <f>Gen_Cons_Horario!B7283</f>
        <v>0</v>
      </c>
      <c r="FB705" s="35">
        <f t="shared" si="794"/>
        <v>0</v>
      </c>
      <c r="FC705" s="116">
        <f>IF(AND(FB705&gt;0,FB705*$B$4+FI704&lt;=$B$2*'SFV+BESS'!$I$9,FB705&lt;'SFV+BESS'!$I$7), FB705*$B$4, IF(AND(FB705&gt;0,FB705*$B$4+FI704&gt;$B$2*'SFV+BESS'!$I$9,FB705*$B$4&lt;'SFV+BESS'!$I$7),$B$2*'SFV+BESS'!$I$9-FI704,IF(AND(FB705&gt;0,FB705*$B$4+FI704&gt;$B$2*'SFV+BESS'!$I$9,FB705*$B$4&gt;'SFV+BESS'!$I$7,FI704&lt;$B$2*'SFV+BESS'!$I$9),$B$2*'SFV+BESS'!$I$9-FI704,IF(AND(FB705&gt;0,FB705*$B$4+FI704&lt;=$B$2*'SFV+BESS'!$I$9,FB705&gt;'SFV+BESS'!$I$7),'SFV+BESS'!$I$7,0))))</f>
        <v>0</v>
      </c>
      <c r="FD705" s="27">
        <f>IF(AND(FB705&lt;0,FI704+FB705/$B$5&gt;$H$2,-FB705/'Carga-Descarga Año'!$B$5&lt;'SFV+BESS'!$I$7),FB705/$B$5,IF(AND(FB705&lt;0,FI704+FB705/$B$5&gt;$H$2,-FB705/'Carga-Descarga Año'!$B$5&gt;'SFV+BESS'!$I$7),-'SFV+BESS'!$I$7,IF(AND(FB705&lt;0,FI704+FB705/$B$5&lt;$H$2),-MIN('SFV+BESS'!$I$7,FI704-$H$2),0)))</f>
        <v>0</v>
      </c>
      <c r="FE705" s="33"/>
      <c r="FF705" s="33">
        <f t="shared" si="815"/>
        <v>0</v>
      </c>
      <c r="FG705" s="27">
        <f t="shared" si="783"/>
        <v>0</v>
      </c>
      <c r="FH705" s="27">
        <f t="shared" si="816"/>
        <v>0</v>
      </c>
      <c r="FI705" s="28">
        <f>IF((FI704+FC705+FD705)&gt;=$B$2*'SFV+BESS'!$I$9, $B$2*'SFV+BESS'!$I$9, (FI704+FC705+FD705))</f>
        <v>173.61249999999998</v>
      </c>
      <c r="FJ705" s="110">
        <f t="shared" si="784"/>
        <v>0</v>
      </c>
      <c r="FO705" s="251">
        <v>30</v>
      </c>
      <c r="FP705" s="41">
        <v>29</v>
      </c>
      <c r="FQ705" s="33">
        <f t="shared" si="830"/>
        <v>0</v>
      </c>
      <c r="FR705" s="33">
        <f>Gen_Cons_Horario!B8027</f>
        <v>0</v>
      </c>
      <c r="FS705" s="35">
        <f t="shared" si="795"/>
        <v>0</v>
      </c>
      <c r="FT705" s="116">
        <f>IF(AND(FS705&gt;0,FS705*$B$4+FZ704&lt;=$B$2*'SFV+BESS'!$I$9,FS705&lt;'SFV+BESS'!$I$7), FS705*$B$4, IF(AND(FS705&gt;0,FS705*$B$4+FZ704&gt;$B$2*'SFV+BESS'!$I$9,FS705*$B$4&lt;'SFV+BESS'!$I$7),$B$2*'SFV+BESS'!$I$9-FZ704,IF(AND(FS705&gt;0,FS705*$B$4+FZ704&gt;$B$2*'SFV+BESS'!$I$9,FS705*$B$4&gt;'SFV+BESS'!$I$7,FZ704&lt;$B$2*'SFV+BESS'!$I$9),$B$2*'SFV+BESS'!$I$9-FZ704,IF(AND(FS705&gt;0,FS705*$B$4+FZ704&lt;=$B$2*'SFV+BESS'!$I$9,FS705&gt;'SFV+BESS'!$I$7),'SFV+BESS'!$I$7,0))))</f>
        <v>0</v>
      </c>
      <c r="FU705" s="27">
        <f>IF(AND(FS705&lt;0,FZ704+FS705/$B$5&gt;$H$2,-FS705/'Carga-Descarga Año'!$B$5&lt;'SFV+BESS'!$I$7),FS705/$B$5,IF(AND(FS705&lt;0,FZ704+FS705/$B$5&gt;$H$2,-FS705/'Carga-Descarga Año'!$B$5&gt;'SFV+BESS'!$I$7),-'SFV+BESS'!$I$7,IF(AND(FS705&lt;0,FZ704+FS705/$B$5&lt;$H$2),-MIN('SFV+BESS'!$I$7,FZ704-$H$2),0)))</f>
        <v>0</v>
      </c>
      <c r="FV705" s="33"/>
      <c r="FW705" s="33">
        <f t="shared" si="817"/>
        <v>0</v>
      </c>
      <c r="FX705" s="27">
        <f t="shared" si="785"/>
        <v>0</v>
      </c>
      <c r="FY705" s="27">
        <f t="shared" si="818"/>
        <v>0</v>
      </c>
      <c r="FZ705" s="28">
        <f>IF((FZ704+FT705+FU705)&gt;=$B$2*'SFV+BESS'!$I$9, $B$2*'SFV+BESS'!$I$9, (FZ704+FT705+FU705))</f>
        <v>173.61249999999998</v>
      </c>
      <c r="GA705" s="110">
        <f t="shared" si="786"/>
        <v>0</v>
      </c>
      <c r="GF705" s="251">
        <v>30</v>
      </c>
      <c r="GG705" s="41">
        <v>29</v>
      </c>
      <c r="GH705" s="33">
        <f t="shared" si="831"/>
        <v>0</v>
      </c>
      <c r="GI705" s="33">
        <f>Gen_Cons_Horario!B8747</f>
        <v>0</v>
      </c>
      <c r="GJ705" s="35">
        <f t="shared" si="801"/>
        <v>0</v>
      </c>
      <c r="GK705" s="116">
        <f>IF(AND(GJ705&gt;0,GJ705*$B$4+GQ704&lt;=$B$2*'SFV+BESS'!$I$9,GJ705&lt;'SFV+BESS'!$I$7), GJ705*$B$4, IF(AND(GJ705&gt;0,GJ705*$B$4+GQ704&gt;$B$2*'SFV+BESS'!$I$9,GJ705*$B$4&lt;'SFV+BESS'!$I$7),$B$2*'SFV+BESS'!$I$9-GQ704,IF(AND(GJ705&gt;0,GJ705*$B$4+GQ704&gt;$B$2*'SFV+BESS'!$I$9,GJ705*$B$4&gt;'SFV+BESS'!$I$7,GQ704&lt;$B$2*'SFV+BESS'!$I$9),$B$2*'SFV+BESS'!$I$9-GQ704,IF(AND(GJ705&gt;0,GJ705*$B$4+GQ704&lt;=$B$2*'SFV+BESS'!$I$9,GJ705&gt;'SFV+BESS'!$I$7),'SFV+BESS'!$I$7,0))))</f>
        <v>0</v>
      </c>
      <c r="GL705" s="27">
        <f>IF(AND(GJ705&lt;0,GQ704+GJ705/$B$5&gt;$H$2,-GJ705/'Carga-Descarga Año'!$B$5&lt;'SFV+BESS'!$I$7),GJ705/$B$5,IF(AND(GJ705&lt;0,GQ704+GJ705/$B$5&gt;$H$2,-GJ705/'Carga-Descarga Año'!$B$5&gt;'SFV+BESS'!$I$7),-'SFV+BESS'!$I$7,IF(AND(GJ705&lt;0,GQ704+GJ705/$B$5&lt;$H$2),-MIN('SFV+BESS'!$I$7,GQ704-$H$2),0)))</f>
        <v>0</v>
      </c>
      <c r="GM705" s="33"/>
      <c r="GN705" s="33">
        <f t="shared" si="819"/>
        <v>0</v>
      </c>
      <c r="GO705" s="27">
        <f t="shared" si="787"/>
        <v>0</v>
      </c>
      <c r="GP705" s="27">
        <f t="shared" si="820"/>
        <v>0</v>
      </c>
      <c r="GQ705" s="28">
        <f>IF((GQ704+GK705+GL705)&gt;=$B$2*'SFV+BESS'!$I$9, $B$2*'SFV+BESS'!$I$9, (GQ704+GK705+GL705))</f>
        <v>173.61249999999998</v>
      </c>
      <c r="GR705" s="110">
        <f t="shared" si="788"/>
        <v>0</v>
      </c>
    </row>
    <row r="706" spans="1:200">
      <c r="A706" s="249"/>
      <c r="B706" s="41">
        <v>29.0416666666667</v>
      </c>
      <c r="C706" s="38">
        <f t="shared" si="802"/>
        <v>0</v>
      </c>
      <c r="D706" s="2">
        <f>Gen_Cons_Horario!B732</f>
        <v>0</v>
      </c>
      <c r="E706" s="140">
        <f t="shared" si="760"/>
        <v>0</v>
      </c>
      <c r="F706" s="116">
        <f>IF(AND(E706&gt;0,E706*$B$4+L705&lt;=$B$2*'SFV+BESS'!$I$9,E706&lt;'SFV+BESS'!$I$7), E706*$B$4, IF(AND(E706&gt;0,E706*$B$4+L705&gt;$B$2*'SFV+BESS'!$I$9,E706*$B$4&lt;'SFV+BESS'!$I$7),$B$2*'SFV+BESS'!$I$9-L705,IF(AND(E706&gt;0,E706*$B$4+L705&gt;$B$2*'SFV+BESS'!$I$9,E706*$B$4&gt;'SFV+BESS'!$I$7,L705&lt;$B$2*'SFV+BESS'!$I$9),$B$2*'SFV+BESS'!$I$9-L705,IF(AND(E706&gt;0,E706*$B$4+L705&lt;=$B$2*'SFV+BESS'!$I$9,E706&gt;'SFV+BESS'!$I$7),'SFV+BESS'!$I$7,0))))</f>
        <v>0</v>
      </c>
      <c r="G706" s="27">
        <f>IF(AND(E706&lt;0,L705+E706/$B$5&gt;$H$2,-E706/'Carga-Descarga Año'!$B$5&lt;'SFV+BESS'!$I$7),E706/$B$5,IF(AND(E706&lt;0,L705+E706/$B$5&gt;$H$2,-E706/'Carga-Descarga Año'!$B$5&gt;'SFV+BESS'!$I$7),-'SFV+BESS'!$I$7,IF(AND(E706&lt;0,L705+E706/$B$5&lt;$H$2),-MIN('SFV+BESS'!$I$7,L705-$H$2),0)))</f>
        <v>0</v>
      </c>
      <c r="I706" s="38">
        <f t="shared" si="761"/>
        <v>0</v>
      </c>
      <c r="J706" s="27">
        <f t="shared" si="763"/>
        <v>0</v>
      </c>
      <c r="K706" s="27">
        <f t="shared" si="762"/>
        <v>0</v>
      </c>
      <c r="L706" s="28">
        <f>IF((L705+F706+G706)&gt;=$B$2*'SFV+BESS'!$I$9, $B$2*'SFV+BESS'!$I$9, (L705+F706+G706))</f>
        <v>153.89923408984913</v>
      </c>
      <c r="M706" s="110">
        <f t="shared" si="764"/>
        <v>0</v>
      </c>
      <c r="AI706" s="251"/>
      <c r="AJ706" s="41">
        <v>29.0416666666667</v>
      </c>
      <c r="AK706" s="52">
        <f t="shared" si="822"/>
        <v>0</v>
      </c>
      <c r="AL706" s="33">
        <f>Gen_Cons_Horario!B2148</f>
        <v>0</v>
      </c>
      <c r="AM706" s="35">
        <f t="shared" si="797"/>
        <v>0</v>
      </c>
      <c r="AN706" s="116">
        <f>IF(AND(AM706&gt;0,AM706*$B$4+AT705&lt;=$B$2*'SFV+BESS'!$I$9,AM706&lt;'SFV+BESS'!$I$7), AM706*$B$4, IF(AND(AM706&gt;0,AM706*$B$4+AT705&gt;$B$2*'SFV+BESS'!$I$9,AM706*$B$4&lt;'SFV+BESS'!$I$7),$B$2*'SFV+BESS'!$I$9-AT705,IF(AND(AM706&gt;0,AM706*$B$4+AT705&gt;$B$2*'SFV+BESS'!$I$9,AM706*$B$4&gt;'SFV+BESS'!$I$7,AT705&lt;$B$2*'SFV+BESS'!$I$9),$B$2*'SFV+BESS'!$I$9-AT705,IF(AND(AM706&gt;0,AM706*$B$4+AT705&lt;=$B$2*'SFV+BESS'!$I$9,AM706&gt;'SFV+BESS'!$I$7),'SFV+BESS'!$I$7,0))))</f>
        <v>0</v>
      </c>
      <c r="AO706" s="27">
        <f>IF(AND(AM706&lt;0,AT705+AM706/$B$5&gt;$H$2,-AM706/'Carga-Descarga Año'!$B$5&lt;'SFV+BESS'!$I$7),AM706/$B$5,IF(AND(AM706&lt;0,AT705+AM706/$B$5&gt;$H$2,-AM706/'Carga-Descarga Año'!$B$5&gt;'SFV+BESS'!$I$7),-'SFV+BESS'!$I$7,IF(AND(AM706&lt;0,AT705+AM706/$B$5&lt;$H$2),-MIN('SFV+BESS'!$I$7,AT705-$H$2),0)))</f>
        <v>0</v>
      </c>
      <c r="AP706" s="33"/>
      <c r="AQ706" s="33">
        <f t="shared" si="803"/>
        <v>0</v>
      </c>
      <c r="AR706" s="27">
        <f t="shared" si="767"/>
        <v>0</v>
      </c>
      <c r="AS706" s="27">
        <f t="shared" si="804"/>
        <v>0</v>
      </c>
      <c r="AT706" s="28">
        <f>IF((AT705+AN706+AO706)&gt;=$B$2*'SFV+BESS'!$I$9, $B$2*'SFV+BESS'!$I$9, (AT705+AN706+AO706))</f>
        <v>173.61249999999998</v>
      </c>
      <c r="AU706" s="110">
        <f t="shared" si="768"/>
        <v>0</v>
      </c>
      <c r="AZ706" s="251"/>
      <c r="BA706" s="41">
        <v>29.0416666666667</v>
      </c>
      <c r="BB706" s="33">
        <f t="shared" si="823"/>
        <v>0</v>
      </c>
      <c r="BC706" s="33">
        <f>Gen_Cons_Horario!B2892</f>
        <v>0</v>
      </c>
      <c r="BD706" s="35">
        <f t="shared" si="798"/>
        <v>0</v>
      </c>
      <c r="BE706" s="116">
        <f>IF(AND(BD706&gt;0,BD706*$B$4+BK705&lt;=$B$2*'SFV+BESS'!$I$9,BD706&lt;'SFV+BESS'!$I$7), BD706*$B$4, IF(AND(BD706&gt;0,BD706*$B$4+BK705&gt;$B$2*'SFV+BESS'!$I$9,BD706*$B$4&lt;'SFV+BESS'!$I$7),$B$2*'SFV+BESS'!$I$9-BK705,IF(AND(BD706&gt;0,BD706*$B$4+BK705&gt;$B$2*'SFV+BESS'!$I$9,BD706*$B$4&gt;'SFV+BESS'!$I$7,BK705&lt;$B$2*'SFV+BESS'!$I$9),$B$2*'SFV+BESS'!$I$9-BK705,IF(AND(BD706&gt;0,BD706*$B$4+BK705&lt;=$B$2*'SFV+BESS'!$I$9,BD706&gt;'SFV+BESS'!$I$7),'SFV+BESS'!$I$7,0))))</f>
        <v>0</v>
      </c>
      <c r="BF706" s="27">
        <f>IF(AND(BD706&lt;0,BK705+BD706/$B$5&gt;$H$2,-BD706/'Carga-Descarga Año'!$B$5&lt;'SFV+BESS'!$I$7),BD706/$B$5,IF(AND(BD706&lt;0,BK705+BD706/$B$5&gt;$H$2,-BD706/'Carga-Descarga Año'!$B$5&gt;'SFV+BESS'!$I$7),-'SFV+BESS'!$I$7,IF(AND(BD706&lt;0,BK705+BD706/$B$5&lt;$H$2),-MIN('SFV+BESS'!$I$7,BK705-$H$2),0)))</f>
        <v>0</v>
      </c>
      <c r="BG706" s="33"/>
      <c r="BH706" s="33">
        <f t="shared" si="805"/>
        <v>0</v>
      </c>
      <c r="BI706" s="27">
        <f t="shared" si="769"/>
        <v>0</v>
      </c>
      <c r="BJ706" s="27">
        <f t="shared" si="806"/>
        <v>0</v>
      </c>
      <c r="BK706" s="28">
        <f>IF((BK705+BE706+BF706)&gt;=$B$2*'SFV+BESS'!$I$9, $B$2*'SFV+BESS'!$I$9, (BK705+BE706+BF706))</f>
        <v>173.61249999999998</v>
      </c>
      <c r="BL706" s="110">
        <f t="shared" si="770"/>
        <v>0</v>
      </c>
      <c r="BQ706" s="251"/>
      <c r="BR706" s="41">
        <v>29.0416666666667</v>
      </c>
      <c r="BS706" s="33">
        <f t="shared" si="824"/>
        <v>0</v>
      </c>
      <c r="BT706" s="33">
        <f>Gen_Cons_Horario!B3612</f>
        <v>0</v>
      </c>
      <c r="BU706" s="35">
        <f t="shared" si="799"/>
        <v>0</v>
      </c>
      <c r="BV706" s="116">
        <f>IF(AND(BU706&gt;0,BU706*$B$4+CB705&lt;=$B$2*'SFV+BESS'!$I$9,BU706&lt;'SFV+BESS'!$I$7), BU706*$B$4, IF(AND(BU706&gt;0,BU706*$B$4+CB705&gt;$B$2*'SFV+BESS'!$I$9,BU706*$B$4&lt;'SFV+BESS'!$I$7),$B$2*'SFV+BESS'!$I$9-CB705,IF(AND(BU706&gt;0,BU706*$B$4+CB705&gt;$B$2*'SFV+BESS'!$I$9,BU706*$B$4&gt;'SFV+BESS'!$I$7,CB705&lt;$B$2*'SFV+BESS'!$I$9),$B$2*'SFV+BESS'!$I$9-CB705,IF(AND(BU706&gt;0,BU706*$B$4+CB705&lt;=$B$2*'SFV+BESS'!$I$9,BU706&gt;'SFV+BESS'!$I$7),'SFV+BESS'!$I$7,0))))</f>
        <v>0</v>
      </c>
      <c r="BW706" s="27">
        <f>IF(AND(BU706&lt;0,CB705+BU706/$B$5&gt;$H$2,-BU706/'Carga-Descarga Año'!$B$5&lt;'SFV+BESS'!$I$7),BU706/$B$5,IF(AND(BU706&lt;0,CB705+BU706/$B$5&gt;$H$2,-BU706/'Carga-Descarga Año'!$B$5&gt;'SFV+BESS'!$I$7),-'SFV+BESS'!$I$7,IF(AND(BU706&lt;0,CB705+BU706/$B$5&lt;$H$2),-MIN('SFV+BESS'!$I$7,CB705-$H$2),0)))</f>
        <v>0</v>
      </c>
      <c r="BX706" s="33"/>
      <c r="BY706" s="33">
        <f t="shared" si="807"/>
        <v>0</v>
      </c>
      <c r="BZ706" s="27">
        <f t="shared" si="771"/>
        <v>0</v>
      </c>
      <c r="CA706" s="27">
        <f t="shared" si="772"/>
        <v>0</v>
      </c>
      <c r="CB706" s="28">
        <f>IF((CB705+BV706+BW706)&gt;=$B$2*'SFV+BESS'!$I$9, $B$2*'SFV+BESS'!$I$9, (CB705+BV706+BW706))</f>
        <v>173.61249999999998</v>
      </c>
      <c r="CC706" s="110">
        <f t="shared" si="773"/>
        <v>0</v>
      </c>
      <c r="CH706" s="251"/>
      <c r="CI706" s="41">
        <v>29.0416666666667</v>
      </c>
      <c r="CJ706" s="33">
        <f t="shared" si="825"/>
        <v>0</v>
      </c>
      <c r="CK706" s="33">
        <f>Gen_Cons_Horario!B4356</f>
        <v>0</v>
      </c>
      <c r="CL706" s="35">
        <f t="shared" si="800"/>
        <v>0</v>
      </c>
      <c r="CM706" s="116">
        <f>IF(AND(CL706&gt;0,CL706*$B$4+CS705&lt;=$B$2*'SFV+BESS'!$I$9,CL706&lt;'SFV+BESS'!$I$7), CL706*$B$4, IF(AND(CL706&gt;0,CL706*$B$4+CS705&gt;$B$2*'SFV+BESS'!$I$9,CL706*$B$4&lt;'SFV+BESS'!$I$7),$B$2*'SFV+BESS'!$I$9-CS705,IF(AND(CL706&gt;0,CL706*$B$4+CS705&gt;$B$2*'SFV+BESS'!$I$9,CL706*$B$4&gt;'SFV+BESS'!$I$7,CS705&lt;$B$2*'SFV+BESS'!$I$9),$B$2*'SFV+BESS'!$I$9-CS705,IF(AND(CL706&gt;0,CL706*$B$4+CS705&lt;=$B$2*'SFV+BESS'!$I$9,CL706&gt;'SFV+BESS'!$I$7),'SFV+BESS'!$I$7,0))))</f>
        <v>0</v>
      </c>
      <c r="CN706" s="27">
        <f>IF(AND(CL706&lt;0,CS705+CL706/$B$5&gt;$H$2,-CL706/'Carga-Descarga Año'!$B$5&lt;'SFV+BESS'!$I$7),CL706/$B$5,IF(AND(CL706&lt;0,CS705+CL706/$B$5&gt;$H$2,-CL706/'Carga-Descarga Año'!$B$5&gt;'SFV+BESS'!$I$7),-'SFV+BESS'!$I$7,IF(AND(CL706&lt;0,CS705+CL706/$B$5&lt;$H$2),-MIN('SFV+BESS'!$I$7,CS705-$H$2),0)))</f>
        <v>0</v>
      </c>
      <c r="CO706" s="33"/>
      <c r="CP706" s="33">
        <f t="shared" si="808"/>
        <v>0</v>
      </c>
      <c r="CQ706" s="27">
        <f t="shared" si="774"/>
        <v>0</v>
      </c>
      <c r="CR706" s="27">
        <f t="shared" si="809"/>
        <v>0</v>
      </c>
      <c r="CS706" s="28">
        <f>IF((CS705+CM706+CN706)&gt;=$B$2*'SFV+BESS'!$I$9, $B$2*'SFV+BESS'!$I$9, (CS705+CM706+CN706))</f>
        <v>173.61249999999998</v>
      </c>
      <c r="CT706" s="110">
        <f t="shared" si="775"/>
        <v>0</v>
      </c>
      <c r="CY706" s="251"/>
      <c r="CZ706" s="41">
        <v>29.0416666666667</v>
      </c>
      <c r="DA706" s="33">
        <f t="shared" si="826"/>
        <v>0</v>
      </c>
      <c r="DB706" s="33">
        <f>Gen_Cons_Horario!B5076</f>
        <v>0</v>
      </c>
      <c r="DC706" s="35">
        <f t="shared" si="791"/>
        <v>0</v>
      </c>
      <c r="DD706" s="116">
        <f>IF(AND(DC706&gt;0,DC706*$B$4+DJ705&lt;=$B$2*'SFV+BESS'!$I$9,DC706&lt;'SFV+BESS'!$I$7), DC706*$B$4, IF(AND(DC706&gt;0,DC706*$B$4+DJ705&gt;$B$2*'SFV+BESS'!$I$9,DC706*$B$4&lt;'SFV+BESS'!$I$7),$B$2*'SFV+BESS'!$I$9-DJ705,IF(AND(DC706&gt;0,DC706*$B$4+DJ705&gt;$B$2*'SFV+BESS'!$I$9,DC706*$B$4&gt;'SFV+BESS'!$I$7,DJ705&lt;$B$2*'SFV+BESS'!$I$9),$B$2*'SFV+BESS'!$I$9-DJ705,IF(AND(DC706&gt;0,DC706*$B$4+DJ705&lt;=$B$2*'SFV+BESS'!$I$9,DC706&gt;'SFV+BESS'!$I$7),'SFV+BESS'!$I$7,0))))</f>
        <v>0</v>
      </c>
      <c r="DE706" s="27">
        <f>IF(AND(DC706&lt;0,DJ705+DC706/$B$5&gt;$H$2,-DC706/'Carga-Descarga Año'!$B$5&lt;'SFV+BESS'!$I$7),DC706/$B$5,IF(AND(DC706&lt;0,DJ705+DC706/$B$5&gt;$H$2,-DC706/'Carga-Descarga Año'!$B$5&gt;'SFV+BESS'!$I$7),-'SFV+BESS'!$I$7,IF(AND(DC706&lt;0,DJ705+DC706/$B$5&lt;$H$2),-MIN('SFV+BESS'!$I$7,DJ705-$H$2),0)))</f>
        <v>0</v>
      </c>
      <c r="DF706" s="33"/>
      <c r="DG706" s="33">
        <f t="shared" si="810"/>
        <v>0</v>
      </c>
      <c r="DH706" s="27">
        <f t="shared" si="776"/>
        <v>0</v>
      </c>
      <c r="DI706" s="27">
        <f t="shared" si="777"/>
        <v>0</v>
      </c>
      <c r="DJ706" s="28">
        <f>IF((DJ705+DD706+DE706)&gt;=$B$2*'SFV+BESS'!$I$9, $B$2*'SFV+BESS'!$I$9, (DJ705+DD706+DE706))</f>
        <v>173.61249999999998</v>
      </c>
      <c r="DK706" s="110">
        <f t="shared" si="778"/>
        <v>0</v>
      </c>
      <c r="DP706" s="251"/>
      <c r="DQ706" s="41">
        <v>29.0416666666667</v>
      </c>
      <c r="DR706" s="33">
        <f t="shared" si="827"/>
        <v>0</v>
      </c>
      <c r="DS706" s="33">
        <f>Gen_Cons_Horario!B5820</f>
        <v>0</v>
      </c>
      <c r="DT706" s="35">
        <f t="shared" si="792"/>
        <v>0</v>
      </c>
      <c r="DU706" s="116">
        <f>IF(AND(DT706&gt;0,DT706*$B$4+EA705&lt;=$B$2*'SFV+BESS'!$I$9,DT706&lt;'SFV+BESS'!$I$7), DT706*$B$4, IF(AND(DT706&gt;0,DT706*$B$4+EA705&gt;$B$2*'SFV+BESS'!$I$9,DT706*$B$4&lt;'SFV+BESS'!$I$7),$B$2*'SFV+BESS'!$I$9-EA705,IF(AND(DT706&gt;0,DT706*$B$4+EA705&gt;$B$2*'SFV+BESS'!$I$9,DT706*$B$4&gt;'SFV+BESS'!$I$7,EA705&lt;$B$2*'SFV+BESS'!$I$9),$B$2*'SFV+BESS'!$I$9-EA705,IF(AND(DT706&gt;0,DT706*$B$4+EA705&lt;=$B$2*'SFV+BESS'!$I$9,DT706&gt;'SFV+BESS'!$I$7),'SFV+BESS'!$I$7,0))))</f>
        <v>0</v>
      </c>
      <c r="DV706" s="27">
        <f>IF(AND(DT706&lt;0,EA705+DT706/$B$5&gt;$H$2,-DT706/'Carga-Descarga Año'!$B$5&lt;'SFV+BESS'!$I$7),DT706/$B$5,IF(AND(DT706&lt;0,EA705+DT706/$B$5&gt;$H$2,-DT706/'Carga-Descarga Año'!$B$5&gt;'SFV+BESS'!$I$7),-'SFV+BESS'!$I$7,IF(AND(DT706&lt;0,EA705+DT706/$B$5&lt;$H$2),-MIN('SFV+BESS'!$I$7,EA705-$H$2),0)))</f>
        <v>0</v>
      </c>
      <c r="DW706" s="33"/>
      <c r="DX706" s="33">
        <f t="shared" si="811"/>
        <v>0</v>
      </c>
      <c r="DY706" s="27">
        <f t="shared" si="779"/>
        <v>0</v>
      </c>
      <c r="DZ706" s="27">
        <f t="shared" si="812"/>
        <v>0</v>
      </c>
      <c r="EA706" s="28">
        <f>IF((EA705+DU706+DV706)&gt;=$B$2*'SFV+BESS'!$I$9, $B$2*'SFV+BESS'!$I$9, (EA705+DU706+DV706))</f>
        <v>173.61249999999998</v>
      </c>
      <c r="EB706" s="110">
        <f t="shared" si="780"/>
        <v>0</v>
      </c>
      <c r="EG706" s="251"/>
      <c r="EH706" s="41">
        <v>29.0416666666667</v>
      </c>
      <c r="EI706" s="33">
        <f t="shared" si="828"/>
        <v>0</v>
      </c>
      <c r="EJ706" s="33">
        <f>Gen_Cons_Horario!B6564</f>
        <v>0</v>
      </c>
      <c r="EK706" s="35">
        <f t="shared" si="793"/>
        <v>0</v>
      </c>
      <c r="EL706" s="116">
        <f>IF(AND(EK706&gt;0,EK706*$B$4+ER705&lt;=$B$2*'SFV+BESS'!$I$9,EK706&lt;'SFV+BESS'!$I$7), EK706*$B$4, IF(AND(EK706&gt;0,EK706*$B$4+ER705&gt;$B$2*'SFV+BESS'!$I$9,EK706*$B$4&lt;'SFV+BESS'!$I$7),$B$2*'SFV+BESS'!$I$9-ER705,IF(AND(EK706&gt;0,EK706*$B$4+ER705&gt;$B$2*'SFV+BESS'!$I$9,EK706*$B$4&gt;'SFV+BESS'!$I$7,ER705&lt;$B$2*'SFV+BESS'!$I$9),$B$2*'SFV+BESS'!$I$9-ER705,IF(AND(EK706&gt;0,EK706*$B$4+ER705&lt;=$B$2*'SFV+BESS'!$I$9,EK706&gt;'SFV+BESS'!$I$7),'SFV+BESS'!$I$7,0))))</f>
        <v>0</v>
      </c>
      <c r="EM706" s="27">
        <f>IF(AND(EK706&lt;0,ER705+EK706/$B$5&gt;$H$2,-EK706/'Carga-Descarga Año'!$B$5&lt;'SFV+BESS'!$I$7),EK706/$B$5,IF(AND(EK706&lt;0,ER705+EK706/$B$5&gt;$H$2,-EK706/'Carga-Descarga Año'!$B$5&gt;'SFV+BESS'!$I$7),-'SFV+BESS'!$I$7,IF(AND(EK706&lt;0,ER705+EK706/$B$5&lt;$H$2),-MIN('SFV+BESS'!$I$7,ER705-$H$2),0)))</f>
        <v>0</v>
      </c>
      <c r="EN706" s="33"/>
      <c r="EO706" s="33">
        <f t="shared" si="813"/>
        <v>0</v>
      </c>
      <c r="EP706" s="27">
        <f t="shared" si="781"/>
        <v>0</v>
      </c>
      <c r="EQ706" s="27">
        <f t="shared" si="814"/>
        <v>0</v>
      </c>
      <c r="ER706" s="28">
        <f>IF((ER705+EL706+EM706)&gt;=$B$2*'SFV+BESS'!$I$9, $B$2*'SFV+BESS'!$I$9, (ER705+EL706+EM706))</f>
        <v>173.61249999999998</v>
      </c>
      <c r="ES706" s="110">
        <f t="shared" si="782"/>
        <v>0</v>
      </c>
      <c r="EX706" s="251"/>
      <c r="EY706" s="41">
        <v>29.0416666666667</v>
      </c>
      <c r="EZ706" s="33">
        <f t="shared" si="829"/>
        <v>0</v>
      </c>
      <c r="FA706" s="33">
        <f>Gen_Cons_Horario!B7284</f>
        <v>0</v>
      </c>
      <c r="FB706" s="35">
        <f t="shared" si="794"/>
        <v>0</v>
      </c>
      <c r="FC706" s="116">
        <f>IF(AND(FB706&gt;0,FB706*$B$4+FI705&lt;=$B$2*'SFV+BESS'!$I$9,FB706&lt;'SFV+BESS'!$I$7), FB706*$B$4, IF(AND(FB706&gt;0,FB706*$B$4+FI705&gt;$B$2*'SFV+BESS'!$I$9,FB706*$B$4&lt;'SFV+BESS'!$I$7),$B$2*'SFV+BESS'!$I$9-FI705,IF(AND(FB706&gt;0,FB706*$B$4+FI705&gt;$B$2*'SFV+BESS'!$I$9,FB706*$B$4&gt;'SFV+BESS'!$I$7,FI705&lt;$B$2*'SFV+BESS'!$I$9),$B$2*'SFV+BESS'!$I$9-FI705,IF(AND(FB706&gt;0,FB706*$B$4+FI705&lt;=$B$2*'SFV+BESS'!$I$9,FB706&gt;'SFV+BESS'!$I$7),'SFV+BESS'!$I$7,0))))</f>
        <v>0</v>
      </c>
      <c r="FD706" s="27">
        <f>IF(AND(FB706&lt;0,FI705+FB706/$B$5&gt;$H$2,-FB706/'Carga-Descarga Año'!$B$5&lt;'SFV+BESS'!$I$7),FB706/$B$5,IF(AND(FB706&lt;0,FI705+FB706/$B$5&gt;$H$2,-FB706/'Carga-Descarga Año'!$B$5&gt;'SFV+BESS'!$I$7),-'SFV+BESS'!$I$7,IF(AND(FB706&lt;0,FI705+FB706/$B$5&lt;$H$2),-MIN('SFV+BESS'!$I$7,FI705-$H$2),0)))</f>
        <v>0</v>
      </c>
      <c r="FE706" s="33"/>
      <c r="FF706" s="33">
        <f t="shared" si="815"/>
        <v>0</v>
      </c>
      <c r="FG706" s="27">
        <f t="shared" si="783"/>
        <v>0</v>
      </c>
      <c r="FH706" s="27">
        <f t="shared" si="816"/>
        <v>0</v>
      </c>
      <c r="FI706" s="28">
        <f>IF((FI705+FC706+FD706)&gt;=$B$2*'SFV+BESS'!$I$9, $B$2*'SFV+BESS'!$I$9, (FI705+FC706+FD706))</f>
        <v>173.61249999999998</v>
      </c>
      <c r="FJ706" s="110">
        <f t="shared" si="784"/>
        <v>0</v>
      </c>
      <c r="FO706" s="251"/>
      <c r="FP706" s="41">
        <v>29.0416666666667</v>
      </c>
      <c r="FQ706" s="33">
        <f t="shared" si="830"/>
        <v>0</v>
      </c>
      <c r="FR706" s="33">
        <f>Gen_Cons_Horario!B8028</f>
        <v>0</v>
      </c>
      <c r="FS706" s="35">
        <f t="shared" si="795"/>
        <v>0</v>
      </c>
      <c r="FT706" s="116">
        <f>IF(AND(FS706&gt;0,FS706*$B$4+FZ705&lt;=$B$2*'SFV+BESS'!$I$9,FS706&lt;'SFV+BESS'!$I$7), FS706*$B$4, IF(AND(FS706&gt;0,FS706*$B$4+FZ705&gt;$B$2*'SFV+BESS'!$I$9,FS706*$B$4&lt;'SFV+BESS'!$I$7),$B$2*'SFV+BESS'!$I$9-FZ705,IF(AND(FS706&gt;0,FS706*$B$4+FZ705&gt;$B$2*'SFV+BESS'!$I$9,FS706*$B$4&gt;'SFV+BESS'!$I$7,FZ705&lt;$B$2*'SFV+BESS'!$I$9),$B$2*'SFV+BESS'!$I$9-FZ705,IF(AND(FS706&gt;0,FS706*$B$4+FZ705&lt;=$B$2*'SFV+BESS'!$I$9,FS706&gt;'SFV+BESS'!$I$7),'SFV+BESS'!$I$7,0))))</f>
        <v>0</v>
      </c>
      <c r="FU706" s="27">
        <f>IF(AND(FS706&lt;0,FZ705+FS706/$B$5&gt;$H$2,-FS706/'Carga-Descarga Año'!$B$5&lt;'SFV+BESS'!$I$7),FS706/$B$5,IF(AND(FS706&lt;0,FZ705+FS706/$B$5&gt;$H$2,-FS706/'Carga-Descarga Año'!$B$5&gt;'SFV+BESS'!$I$7),-'SFV+BESS'!$I$7,IF(AND(FS706&lt;0,FZ705+FS706/$B$5&lt;$H$2),-MIN('SFV+BESS'!$I$7,FZ705-$H$2),0)))</f>
        <v>0</v>
      </c>
      <c r="FV706" s="33"/>
      <c r="FW706" s="33">
        <f t="shared" si="817"/>
        <v>0</v>
      </c>
      <c r="FX706" s="27">
        <f t="shared" si="785"/>
        <v>0</v>
      </c>
      <c r="FY706" s="27">
        <f t="shared" si="818"/>
        <v>0</v>
      </c>
      <c r="FZ706" s="28">
        <f>IF((FZ705+FT706+FU706)&gt;=$B$2*'SFV+BESS'!$I$9, $B$2*'SFV+BESS'!$I$9, (FZ705+FT706+FU706))</f>
        <v>173.61249999999998</v>
      </c>
      <c r="GA706" s="110">
        <f t="shared" si="786"/>
        <v>0</v>
      </c>
      <c r="GF706" s="251"/>
      <c r="GG706" s="41">
        <v>29.0416666666667</v>
      </c>
      <c r="GH706" s="33">
        <f t="shared" si="831"/>
        <v>0</v>
      </c>
      <c r="GI706" s="33">
        <f>Gen_Cons_Horario!B8748</f>
        <v>0</v>
      </c>
      <c r="GJ706" s="35">
        <f t="shared" si="801"/>
        <v>0</v>
      </c>
      <c r="GK706" s="116">
        <f>IF(AND(GJ706&gt;0,GJ706*$B$4+GQ705&lt;=$B$2*'SFV+BESS'!$I$9,GJ706&lt;'SFV+BESS'!$I$7), GJ706*$B$4, IF(AND(GJ706&gt;0,GJ706*$B$4+GQ705&gt;$B$2*'SFV+BESS'!$I$9,GJ706*$B$4&lt;'SFV+BESS'!$I$7),$B$2*'SFV+BESS'!$I$9-GQ705,IF(AND(GJ706&gt;0,GJ706*$B$4+GQ705&gt;$B$2*'SFV+BESS'!$I$9,GJ706*$B$4&gt;'SFV+BESS'!$I$7,GQ705&lt;$B$2*'SFV+BESS'!$I$9),$B$2*'SFV+BESS'!$I$9-GQ705,IF(AND(GJ706&gt;0,GJ706*$B$4+GQ705&lt;=$B$2*'SFV+BESS'!$I$9,GJ706&gt;'SFV+BESS'!$I$7),'SFV+BESS'!$I$7,0))))</f>
        <v>0</v>
      </c>
      <c r="GL706" s="27">
        <f>IF(AND(GJ706&lt;0,GQ705+GJ706/$B$5&gt;$H$2,-GJ706/'Carga-Descarga Año'!$B$5&lt;'SFV+BESS'!$I$7),GJ706/$B$5,IF(AND(GJ706&lt;0,GQ705+GJ706/$B$5&gt;$H$2,-GJ706/'Carga-Descarga Año'!$B$5&gt;'SFV+BESS'!$I$7),-'SFV+BESS'!$I$7,IF(AND(GJ706&lt;0,GQ705+GJ706/$B$5&lt;$H$2),-MIN('SFV+BESS'!$I$7,GQ705-$H$2),0)))</f>
        <v>0</v>
      </c>
      <c r="GM706" s="33"/>
      <c r="GN706" s="33">
        <f t="shared" si="819"/>
        <v>0</v>
      </c>
      <c r="GO706" s="27">
        <f t="shared" si="787"/>
        <v>0</v>
      </c>
      <c r="GP706" s="27">
        <f t="shared" si="820"/>
        <v>0</v>
      </c>
      <c r="GQ706" s="28">
        <f>IF((GQ705+GK706+GL706)&gt;=$B$2*'SFV+BESS'!$I$9, $B$2*'SFV+BESS'!$I$9, (GQ705+GK706+GL706))</f>
        <v>173.61249999999998</v>
      </c>
      <c r="GR706" s="110">
        <f t="shared" si="788"/>
        <v>0</v>
      </c>
    </row>
    <row r="707" spans="1:200">
      <c r="A707" s="249"/>
      <c r="B707" s="41">
        <v>29.0833333333334</v>
      </c>
      <c r="C707" s="38">
        <f t="shared" si="802"/>
        <v>0</v>
      </c>
      <c r="D707" s="2">
        <f>Gen_Cons_Horario!B733</f>
        <v>0</v>
      </c>
      <c r="E707" s="140">
        <f t="shared" si="760"/>
        <v>0</v>
      </c>
      <c r="F707" s="116">
        <f>IF(AND(E707&gt;0,E707*$B$4+L706&lt;=$B$2*'SFV+BESS'!$I$9,E707&lt;'SFV+BESS'!$I$7), E707*$B$4, IF(AND(E707&gt;0,E707*$B$4+L706&gt;$B$2*'SFV+BESS'!$I$9,E707*$B$4&lt;'SFV+BESS'!$I$7),$B$2*'SFV+BESS'!$I$9-L706,IF(AND(E707&gt;0,E707*$B$4+L706&gt;$B$2*'SFV+BESS'!$I$9,E707*$B$4&gt;'SFV+BESS'!$I$7,L706&lt;$B$2*'SFV+BESS'!$I$9),$B$2*'SFV+BESS'!$I$9-L706,IF(AND(E707&gt;0,E707*$B$4+L706&lt;=$B$2*'SFV+BESS'!$I$9,E707&gt;'SFV+BESS'!$I$7),'SFV+BESS'!$I$7,0))))</f>
        <v>0</v>
      </c>
      <c r="G707" s="27">
        <f>IF(AND(E707&lt;0,L706+E707/$B$5&gt;$H$2,-E707/'Carga-Descarga Año'!$B$5&lt;'SFV+BESS'!$I$7),E707/$B$5,IF(AND(E707&lt;0,L706+E707/$B$5&gt;$H$2,-E707/'Carga-Descarga Año'!$B$5&gt;'SFV+BESS'!$I$7),-'SFV+BESS'!$I$7,IF(AND(E707&lt;0,L706+E707/$B$5&lt;$H$2),-MIN('SFV+BESS'!$I$7,L706-$H$2),0)))</f>
        <v>0</v>
      </c>
      <c r="I707" s="38">
        <f t="shared" si="761"/>
        <v>0</v>
      </c>
      <c r="J707" s="27">
        <f t="shared" si="763"/>
        <v>0</v>
      </c>
      <c r="K707" s="27">
        <f t="shared" si="762"/>
        <v>0</v>
      </c>
      <c r="L707" s="28">
        <f>IF((L706+F707+G707)&gt;=$B$2*'SFV+BESS'!$I$9, $B$2*'SFV+BESS'!$I$9, (L706+F707+G707))</f>
        <v>153.89923408984913</v>
      </c>
      <c r="M707" s="110">
        <f t="shared" si="764"/>
        <v>0</v>
      </c>
      <c r="AI707" s="251"/>
      <c r="AJ707" s="41">
        <v>29.0833333333334</v>
      </c>
      <c r="AK707" s="52">
        <f t="shared" si="822"/>
        <v>0</v>
      </c>
      <c r="AL707" s="33">
        <f>Gen_Cons_Horario!B2149</f>
        <v>0</v>
      </c>
      <c r="AM707" s="35">
        <f t="shared" si="797"/>
        <v>0</v>
      </c>
      <c r="AN707" s="116">
        <f>IF(AND(AM707&gt;0,AM707*$B$4+AT706&lt;=$B$2*'SFV+BESS'!$I$9,AM707&lt;'SFV+BESS'!$I$7), AM707*$B$4, IF(AND(AM707&gt;0,AM707*$B$4+AT706&gt;$B$2*'SFV+BESS'!$I$9,AM707*$B$4&lt;'SFV+BESS'!$I$7),$B$2*'SFV+BESS'!$I$9-AT706,IF(AND(AM707&gt;0,AM707*$B$4+AT706&gt;$B$2*'SFV+BESS'!$I$9,AM707*$B$4&gt;'SFV+BESS'!$I$7,AT706&lt;$B$2*'SFV+BESS'!$I$9),$B$2*'SFV+BESS'!$I$9-AT706,IF(AND(AM707&gt;0,AM707*$B$4+AT706&lt;=$B$2*'SFV+BESS'!$I$9,AM707&gt;'SFV+BESS'!$I$7),'SFV+BESS'!$I$7,0))))</f>
        <v>0</v>
      </c>
      <c r="AO707" s="27">
        <f>IF(AND(AM707&lt;0,AT706+AM707/$B$5&gt;$H$2,-AM707/'Carga-Descarga Año'!$B$5&lt;'SFV+BESS'!$I$7),AM707/$B$5,IF(AND(AM707&lt;0,AT706+AM707/$B$5&gt;$H$2,-AM707/'Carga-Descarga Año'!$B$5&gt;'SFV+BESS'!$I$7),-'SFV+BESS'!$I$7,IF(AND(AM707&lt;0,AT706+AM707/$B$5&lt;$H$2),-MIN('SFV+BESS'!$I$7,AT706-$H$2),0)))</f>
        <v>0</v>
      </c>
      <c r="AP707" s="33"/>
      <c r="AQ707" s="33">
        <f t="shared" si="803"/>
        <v>0</v>
      </c>
      <c r="AR707" s="27">
        <f t="shared" si="767"/>
        <v>0</v>
      </c>
      <c r="AS707" s="27">
        <f t="shared" si="804"/>
        <v>0</v>
      </c>
      <c r="AT707" s="28">
        <f>IF((AT706+AN707+AO707)&gt;=$B$2*'SFV+BESS'!$I$9, $B$2*'SFV+BESS'!$I$9, (AT706+AN707+AO707))</f>
        <v>173.61249999999998</v>
      </c>
      <c r="AU707" s="110">
        <f t="shared" si="768"/>
        <v>0</v>
      </c>
      <c r="AZ707" s="251"/>
      <c r="BA707" s="41">
        <v>29.0833333333334</v>
      </c>
      <c r="BB707" s="33">
        <f t="shared" si="823"/>
        <v>0</v>
      </c>
      <c r="BC707" s="33">
        <f>Gen_Cons_Horario!B2893</f>
        <v>0</v>
      </c>
      <c r="BD707" s="35">
        <f t="shared" si="798"/>
        <v>0</v>
      </c>
      <c r="BE707" s="116">
        <f>IF(AND(BD707&gt;0,BD707*$B$4+BK706&lt;=$B$2*'SFV+BESS'!$I$9,BD707&lt;'SFV+BESS'!$I$7), BD707*$B$4, IF(AND(BD707&gt;0,BD707*$B$4+BK706&gt;$B$2*'SFV+BESS'!$I$9,BD707*$B$4&lt;'SFV+BESS'!$I$7),$B$2*'SFV+BESS'!$I$9-BK706,IF(AND(BD707&gt;0,BD707*$B$4+BK706&gt;$B$2*'SFV+BESS'!$I$9,BD707*$B$4&gt;'SFV+BESS'!$I$7,BK706&lt;$B$2*'SFV+BESS'!$I$9),$B$2*'SFV+BESS'!$I$9-BK706,IF(AND(BD707&gt;0,BD707*$B$4+BK706&lt;=$B$2*'SFV+BESS'!$I$9,BD707&gt;'SFV+BESS'!$I$7),'SFV+BESS'!$I$7,0))))</f>
        <v>0</v>
      </c>
      <c r="BF707" s="27">
        <f>IF(AND(BD707&lt;0,BK706+BD707/$B$5&gt;$H$2,-BD707/'Carga-Descarga Año'!$B$5&lt;'SFV+BESS'!$I$7),BD707/$B$5,IF(AND(BD707&lt;0,BK706+BD707/$B$5&gt;$H$2,-BD707/'Carga-Descarga Año'!$B$5&gt;'SFV+BESS'!$I$7),-'SFV+BESS'!$I$7,IF(AND(BD707&lt;0,BK706+BD707/$B$5&lt;$H$2),-MIN('SFV+BESS'!$I$7,BK706-$H$2),0)))</f>
        <v>0</v>
      </c>
      <c r="BG707" s="33"/>
      <c r="BH707" s="33">
        <f t="shared" si="805"/>
        <v>0</v>
      </c>
      <c r="BI707" s="27">
        <f t="shared" si="769"/>
        <v>0</v>
      </c>
      <c r="BJ707" s="27">
        <f t="shared" si="806"/>
        <v>0</v>
      </c>
      <c r="BK707" s="28">
        <f>IF((BK706+BE707+BF707)&gt;=$B$2*'SFV+BESS'!$I$9, $B$2*'SFV+BESS'!$I$9, (BK706+BE707+BF707))</f>
        <v>173.61249999999998</v>
      </c>
      <c r="BL707" s="110">
        <f t="shared" si="770"/>
        <v>0</v>
      </c>
      <c r="BQ707" s="251"/>
      <c r="BR707" s="41">
        <v>29.0833333333334</v>
      </c>
      <c r="BS707" s="33">
        <f t="shared" si="824"/>
        <v>0</v>
      </c>
      <c r="BT707" s="33">
        <f>Gen_Cons_Horario!B3613</f>
        <v>0</v>
      </c>
      <c r="BU707" s="35">
        <f t="shared" si="799"/>
        <v>0</v>
      </c>
      <c r="BV707" s="116">
        <f>IF(AND(BU707&gt;0,BU707*$B$4+CB706&lt;=$B$2*'SFV+BESS'!$I$9,BU707&lt;'SFV+BESS'!$I$7), BU707*$B$4, IF(AND(BU707&gt;0,BU707*$B$4+CB706&gt;$B$2*'SFV+BESS'!$I$9,BU707*$B$4&lt;'SFV+BESS'!$I$7),$B$2*'SFV+BESS'!$I$9-CB706,IF(AND(BU707&gt;0,BU707*$B$4+CB706&gt;$B$2*'SFV+BESS'!$I$9,BU707*$B$4&gt;'SFV+BESS'!$I$7,CB706&lt;$B$2*'SFV+BESS'!$I$9),$B$2*'SFV+BESS'!$I$9-CB706,IF(AND(BU707&gt;0,BU707*$B$4+CB706&lt;=$B$2*'SFV+BESS'!$I$9,BU707&gt;'SFV+BESS'!$I$7),'SFV+BESS'!$I$7,0))))</f>
        <v>0</v>
      </c>
      <c r="BW707" s="27">
        <f>IF(AND(BU707&lt;0,CB706+BU707/$B$5&gt;$H$2,-BU707/'Carga-Descarga Año'!$B$5&lt;'SFV+BESS'!$I$7),BU707/$B$5,IF(AND(BU707&lt;0,CB706+BU707/$B$5&gt;$H$2,-BU707/'Carga-Descarga Año'!$B$5&gt;'SFV+BESS'!$I$7),-'SFV+BESS'!$I$7,IF(AND(BU707&lt;0,CB706+BU707/$B$5&lt;$H$2),-MIN('SFV+BESS'!$I$7,CB706-$H$2),0)))</f>
        <v>0</v>
      </c>
      <c r="BX707" s="33"/>
      <c r="BY707" s="33">
        <f t="shared" si="807"/>
        <v>0</v>
      </c>
      <c r="BZ707" s="27">
        <f t="shared" si="771"/>
        <v>0</v>
      </c>
      <c r="CA707" s="27">
        <f t="shared" si="772"/>
        <v>0</v>
      </c>
      <c r="CB707" s="28">
        <f>IF((CB706+BV707+BW707)&gt;=$B$2*'SFV+BESS'!$I$9, $B$2*'SFV+BESS'!$I$9, (CB706+BV707+BW707))</f>
        <v>173.61249999999998</v>
      </c>
      <c r="CC707" s="110">
        <f t="shared" si="773"/>
        <v>0</v>
      </c>
      <c r="CH707" s="251"/>
      <c r="CI707" s="41">
        <v>29.0833333333334</v>
      </c>
      <c r="CJ707" s="33">
        <f t="shared" si="825"/>
        <v>0</v>
      </c>
      <c r="CK707" s="33">
        <f>Gen_Cons_Horario!B4357</f>
        <v>0</v>
      </c>
      <c r="CL707" s="35">
        <f t="shared" si="800"/>
        <v>0</v>
      </c>
      <c r="CM707" s="116">
        <f>IF(AND(CL707&gt;0,CL707*$B$4+CS706&lt;=$B$2*'SFV+BESS'!$I$9,CL707&lt;'SFV+BESS'!$I$7), CL707*$B$4, IF(AND(CL707&gt;0,CL707*$B$4+CS706&gt;$B$2*'SFV+BESS'!$I$9,CL707*$B$4&lt;'SFV+BESS'!$I$7),$B$2*'SFV+BESS'!$I$9-CS706,IF(AND(CL707&gt;0,CL707*$B$4+CS706&gt;$B$2*'SFV+BESS'!$I$9,CL707*$B$4&gt;'SFV+BESS'!$I$7,CS706&lt;$B$2*'SFV+BESS'!$I$9),$B$2*'SFV+BESS'!$I$9-CS706,IF(AND(CL707&gt;0,CL707*$B$4+CS706&lt;=$B$2*'SFV+BESS'!$I$9,CL707&gt;'SFV+BESS'!$I$7),'SFV+BESS'!$I$7,0))))</f>
        <v>0</v>
      </c>
      <c r="CN707" s="27">
        <f>IF(AND(CL707&lt;0,CS706+CL707/$B$5&gt;$H$2,-CL707/'Carga-Descarga Año'!$B$5&lt;'SFV+BESS'!$I$7),CL707/$B$5,IF(AND(CL707&lt;0,CS706+CL707/$B$5&gt;$H$2,-CL707/'Carga-Descarga Año'!$B$5&gt;'SFV+BESS'!$I$7),-'SFV+BESS'!$I$7,IF(AND(CL707&lt;0,CS706+CL707/$B$5&lt;$H$2),-MIN('SFV+BESS'!$I$7,CS706-$H$2),0)))</f>
        <v>0</v>
      </c>
      <c r="CO707" s="33"/>
      <c r="CP707" s="33">
        <f t="shared" si="808"/>
        <v>0</v>
      </c>
      <c r="CQ707" s="27">
        <f t="shared" si="774"/>
        <v>0</v>
      </c>
      <c r="CR707" s="27">
        <f t="shared" si="809"/>
        <v>0</v>
      </c>
      <c r="CS707" s="28">
        <f>IF((CS706+CM707+CN707)&gt;=$B$2*'SFV+BESS'!$I$9, $B$2*'SFV+BESS'!$I$9, (CS706+CM707+CN707))</f>
        <v>173.61249999999998</v>
      </c>
      <c r="CT707" s="110">
        <f t="shared" si="775"/>
        <v>0</v>
      </c>
      <c r="CY707" s="251"/>
      <c r="CZ707" s="41">
        <v>29.0833333333334</v>
      </c>
      <c r="DA707" s="33">
        <f t="shared" si="826"/>
        <v>0</v>
      </c>
      <c r="DB707" s="33">
        <f>Gen_Cons_Horario!B5077</f>
        <v>0</v>
      </c>
      <c r="DC707" s="35">
        <f t="shared" si="791"/>
        <v>0</v>
      </c>
      <c r="DD707" s="116">
        <f>IF(AND(DC707&gt;0,DC707*$B$4+DJ706&lt;=$B$2*'SFV+BESS'!$I$9,DC707&lt;'SFV+BESS'!$I$7), DC707*$B$4, IF(AND(DC707&gt;0,DC707*$B$4+DJ706&gt;$B$2*'SFV+BESS'!$I$9,DC707*$B$4&lt;'SFV+BESS'!$I$7),$B$2*'SFV+BESS'!$I$9-DJ706,IF(AND(DC707&gt;0,DC707*$B$4+DJ706&gt;$B$2*'SFV+BESS'!$I$9,DC707*$B$4&gt;'SFV+BESS'!$I$7,DJ706&lt;$B$2*'SFV+BESS'!$I$9),$B$2*'SFV+BESS'!$I$9-DJ706,IF(AND(DC707&gt;0,DC707*$B$4+DJ706&lt;=$B$2*'SFV+BESS'!$I$9,DC707&gt;'SFV+BESS'!$I$7),'SFV+BESS'!$I$7,0))))</f>
        <v>0</v>
      </c>
      <c r="DE707" s="27">
        <f>IF(AND(DC707&lt;0,DJ706+DC707/$B$5&gt;$H$2,-DC707/'Carga-Descarga Año'!$B$5&lt;'SFV+BESS'!$I$7),DC707/$B$5,IF(AND(DC707&lt;0,DJ706+DC707/$B$5&gt;$H$2,-DC707/'Carga-Descarga Año'!$B$5&gt;'SFV+BESS'!$I$7),-'SFV+BESS'!$I$7,IF(AND(DC707&lt;0,DJ706+DC707/$B$5&lt;$H$2),-MIN('SFV+BESS'!$I$7,DJ706-$H$2),0)))</f>
        <v>0</v>
      </c>
      <c r="DF707" s="33"/>
      <c r="DG707" s="33">
        <f t="shared" si="810"/>
        <v>0</v>
      </c>
      <c r="DH707" s="27">
        <f t="shared" si="776"/>
        <v>0</v>
      </c>
      <c r="DI707" s="27">
        <f t="shared" si="777"/>
        <v>0</v>
      </c>
      <c r="DJ707" s="28">
        <f>IF((DJ706+DD707+DE707)&gt;=$B$2*'SFV+BESS'!$I$9, $B$2*'SFV+BESS'!$I$9, (DJ706+DD707+DE707))</f>
        <v>173.61249999999998</v>
      </c>
      <c r="DK707" s="110">
        <f t="shared" si="778"/>
        <v>0</v>
      </c>
      <c r="DP707" s="251"/>
      <c r="DQ707" s="41">
        <v>29.0833333333334</v>
      </c>
      <c r="DR707" s="33">
        <f t="shared" si="827"/>
        <v>0</v>
      </c>
      <c r="DS707" s="33">
        <f>Gen_Cons_Horario!B5821</f>
        <v>0</v>
      </c>
      <c r="DT707" s="35">
        <f t="shared" si="792"/>
        <v>0</v>
      </c>
      <c r="DU707" s="116">
        <f>IF(AND(DT707&gt;0,DT707*$B$4+EA706&lt;=$B$2*'SFV+BESS'!$I$9,DT707&lt;'SFV+BESS'!$I$7), DT707*$B$4, IF(AND(DT707&gt;0,DT707*$B$4+EA706&gt;$B$2*'SFV+BESS'!$I$9,DT707*$B$4&lt;'SFV+BESS'!$I$7),$B$2*'SFV+BESS'!$I$9-EA706,IF(AND(DT707&gt;0,DT707*$B$4+EA706&gt;$B$2*'SFV+BESS'!$I$9,DT707*$B$4&gt;'SFV+BESS'!$I$7,EA706&lt;$B$2*'SFV+BESS'!$I$9),$B$2*'SFV+BESS'!$I$9-EA706,IF(AND(DT707&gt;0,DT707*$B$4+EA706&lt;=$B$2*'SFV+BESS'!$I$9,DT707&gt;'SFV+BESS'!$I$7),'SFV+BESS'!$I$7,0))))</f>
        <v>0</v>
      </c>
      <c r="DV707" s="27">
        <f>IF(AND(DT707&lt;0,EA706+DT707/$B$5&gt;$H$2,-DT707/'Carga-Descarga Año'!$B$5&lt;'SFV+BESS'!$I$7),DT707/$B$5,IF(AND(DT707&lt;0,EA706+DT707/$B$5&gt;$H$2,-DT707/'Carga-Descarga Año'!$B$5&gt;'SFV+BESS'!$I$7),-'SFV+BESS'!$I$7,IF(AND(DT707&lt;0,EA706+DT707/$B$5&lt;$H$2),-MIN('SFV+BESS'!$I$7,EA706-$H$2),0)))</f>
        <v>0</v>
      </c>
      <c r="DW707" s="33"/>
      <c r="DX707" s="33">
        <f t="shared" si="811"/>
        <v>0</v>
      </c>
      <c r="DY707" s="27">
        <f t="shared" si="779"/>
        <v>0</v>
      </c>
      <c r="DZ707" s="27">
        <f t="shared" si="812"/>
        <v>0</v>
      </c>
      <c r="EA707" s="28">
        <f>IF((EA706+DU707+DV707)&gt;=$B$2*'SFV+BESS'!$I$9, $B$2*'SFV+BESS'!$I$9, (EA706+DU707+DV707))</f>
        <v>173.61249999999998</v>
      </c>
      <c r="EB707" s="110">
        <f t="shared" si="780"/>
        <v>0</v>
      </c>
      <c r="EG707" s="251"/>
      <c r="EH707" s="41">
        <v>29.0833333333334</v>
      </c>
      <c r="EI707" s="33">
        <f t="shared" si="828"/>
        <v>0</v>
      </c>
      <c r="EJ707" s="33">
        <f>Gen_Cons_Horario!B6565</f>
        <v>0</v>
      </c>
      <c r="EK707" s="35">
        <f t="shared" si="793"/>
        <v>0</v>
      </c>
      <c r="EL707" s="116">
        <f>IF(AND(EK707&gt;0,EK707*$B$4+ER706&lt;=$B$2*'SFV+BESS'!$I$9,EK707&lt;'SFV+BESS'!$I$7), EK707*$B$4, IF(AND(EK707&gt;0,EK707*$B$4+ER706&gt;$B$2*'SFV+BESS'!$I$9,EK707*$B$4&lt;'SFV+BESS'!$I$7),$B$2*'SFV+BESS'!$I$9-ER706,IF(AND(EK707&gt;0,EK707*$B$4+ER706&gt;$B$2*'SFV+BESS'!$I$9,EK707*$B$4&gt;'SFV+BESS'!$I$7,ER706&lt;$B$2*'SFV+BESS'!$I$9),$B$2*'SFV+BESS'!$I$9-ER706,IF(AND(EK707&gt;0,EK707*$B$4+ER706&lt;=$B$2*'SFV+BESS'!$I$9,EK707&gt;'SFV+BESS'!$I$7),'SFV+BESS'!$I$7,0))))</f>
        <v>0</v>
      </c>
      <c r="EM707" s="27">
        <f>IF(AND(EK707&lt;0,ER706+EK707/$B$5&gt;$H$2,-EK707/'Carga-Descarga Año'!$B$5&lt;'SFV+BESS'!$I$7),EK707/$B$5,IF(AND(EK707&lt;0,ER706+EK707/$B$5&gt;$H$2,-EK707/'Carga-Descarga Año'!$B$5&gt;'SFV+BESS'!$I$7),-'SFV+BESS'!$I$7,IF(AND(EK707&lt;0,ER706+EK707/$B$5&lt;$H$2),-MIN('SFV+BESS'!$I$7,ER706-$H$2),0)))</f>
        <v>0</v>
      </c>
      <c r="EN707" s="33"/>
      <c r="EO707" s="33">
        <f t="shared" si="813"/>
        <v>0</v>
      </c>
      <c r="EP707" s="27">
        <f t="shared" si="781"/>
        <v>0</v>
      </c>
      <c r="EQ707" s="27">
        <f t="shared" si="814"/>
        <v>0</v>
      </c>
      <c r="ER707" s="28">
        <f>IF((ER706+EL707+EM707)&gt;=$B$2*'SFV+BESS'!$I$9, $B$2*'SFV+BESS'!$I$9, (ER706+EL707+EM707))</f>
        <v>173.61249999999998</v>
      </c>
      <c r="ES707" s="110">
        <f t="shared" si="782"/>
        <v>0</v>
      </c>
      <c r="EX707" s="251"/>
      <c r="EY707" s="41">
        <v>29.0833333333334</v>
      </c>
      <c r="EZ707" s="33">
        <f t="shared" si="829"/>
        <v>0</v>
      </c>
      <c r="FA707" s="33">
        <f>Gen_Cons_Horario!B7285</f>
        <v>0</v>
      </c>
      <c r="FB707" s="35">
        <f t="shared" si="794"/>
        <v>0</v>
      </c>
      <c r="FC707" s="116">
        <f>IF(AND(FB707&gt;0,FB707*$B$4+FI706&lt;=$B$2*'SFV+BESS'!$I$9,FB707&lt;'SFV+BESS'!$I$7), FB707*$B$4, IF(AND(FB707&gt;0,FB707*$B$4+FI706&gt;$B$2*'SFV+BESS'!$I$9,FB707*$B$4&lt;'SFV+BESS'!$I$7),$B$2*'SFV+BESS'!$I$9-FI706,IF(AND(FB707&gt;0,FB707*$B$4+FI706&gt;$B$2*'SFV+BESS'!$I$9,FB707*$B$4&gt;'SFV+BESS'!$I$7,FI706&lt;$B$2*'SFV+BESS'!$I$9),$B$2*'SFV+BESS'!$I$9-FI706,IF(AND(FB707&gt;0,FB707*$B$4+FI706&lt;=$B$2*'SFV+BESS'!$I$9,FB707&gt;'SFV+BESS'!$I$7),'SFV+BESS'!$I$7,0))))</f>
        <v>0</v>
      </c>
      <c r="FD707" s="27">
        <f>IF(AND(FB707&lt;0,FI706+FB707/$B$5&gt;$H$2,-FB707/'Carga-Descarga Año'!$B$5&lt;'SFV+BESS'!$I$7),FB707/$B$5,IF(AND(FB707&lt;0,FI706+FB707/$B$5&gt;$H$2,-FB707/'Carga-Descarga Año'!$B$5&gt;'SFV+BESS'!$I$7),-'SFV+BESS'!$I$7,IF(AND(FB707&lt;0,FI706+FB707/$B$5&lt;$H$2),-MIN('SFV+BESS'!$I$7,FI706-$H$2),0)))</f>
        <v>0</v>
      </c>
      <c r="FE707" s="33"/>
      <c r="FF707" s="33">
        <f t="shared" si="815"/>
        <v>0</v>
      </c>
      <c r="FG707" s="27">
        <f t="shared" si="783"/>
        <v>0</v>
      </c>
      <c r="FH707" s="27">
        <f t="shared" si="816"/>
        <v>0</v>
      </c>
      <c r="FI707" s="28">
        <f>IF((FI706+FC707+FD707)&gt;=$B$2*'SFV+BESS'!$I$9, $B$2*'SFV+BESS'!$I$9, (FI706+FC707+FD707))</f>
        <v>173.61249999999998</v>
      </c>
      <c r="FJ707" s="110">
        <f t="shared" si="784"/>
        <v>0</v>
      </c>
      <c r="FO707" s="251"/>
      <c r="FP707" s="41">
        <v>29.0833333333334</v>
      </c>
      <c r="FQ707" s="33">
        <f t="shared" si="830"/>
        <v>0</v>
      </c>
      <c r="FR707" s="33">
        <f>Gen_Cons_Horario!B8029</f>
        <v>0</v>
      </c>
      <c r="FS707" s="35">
        <f t="shared" si="795"/>
        <v>0</v>
      </c>
      <c r="FT707" s="116">
        <f>IF(AND(FS707&gt;0,FS707*$B$4+FZ706&lt;=$B$2*'SFV+BESS'!$I$9,FS707&lt;'SFV+BESS'!$I$7), FS707*$B$4, IF(AND(FS707&gt;0,FS707*$B$4+FZ706&gt;$B$2*'SFV+BESS'!$I$9,FS707*$B$4&lt;'SFV+BESS'!$I$7),$B$2*'SFV+BESS'!$I$9-FZ706,IF(AND(FS707&gt;0,FS707*$B$4+FZ706&gt;$B$2*'SFV+BESS'!$I$9,FS707*$B$4&gt;'SFV+BESS'!$I$7,FZ706&lt;$B$2*'SFV+BESS'!$I$9),$B$2*'SFV+BESS'!$I$9-FZ706,IF(AND(FS707&gt;0,FS707*$B$4+FZ706&lt;=$B$2*'SFV+BESS'!$I$9,FS707&gt;'SFV+BESS'!$I$7),'SFV+BESS'!$I$7,0))))</f>
        <v>0</v>
      </c>
      <c r="FU707" s="27">
        <f>IF(AND(FS707&lt;0,FZ706+FS707/$B$5&gt;$H$2,-FS707/'Carga-Descarga Año'!$B$5&lt;'SFV+BESS'!$I$7),FS707/$B$5,IF(AND(FS707&lt;0,FZ706+FS707/$B$5&gt;$H$2,-FS707/'Carga-Descarga Año'!$B$5&gt;'SFV+BESS'!$I$7),-'SFV+BESS'!$I$7,IF(AND(FS707&lt;0,FZ706+FS707/$B$5&lt;$H$2),-MIN('SFV+BESS'!$I$7,FZ706-$H$2),0)))</f>
        <v>0</v>
      </c>
      <c r="FV707" s="33"/>
      <c r="FW707" s="33">
        <f t="shared" si="817"/>
        <v>0</v>
      </c>
      <c r="FX707" s="27">
        <f t="shared" si="785"/>
        <v>0</v>
      </c>
      <c r="FY707" s="27">
        <f t="shared" si="818"/>
        <v>0</v>
      </c>
      <c r="FZ707" s="28">
        <f>IF((FZ706+FT707+FU707)&gt;=$B$2*'SFV+BESS'!$I$9, $B$2*'SFV+BESS'!$I$9, (FZ706+FT707+FU707))</f>
        <v>173.61249999999998</v>
      </c>
      <c r="GA707" s="110">
        <f t="shared" si="786"/>
        <v>0</v>
      </c>
      <c r="GF707" s="251"/>
      <c r="GG707" s="41">
        <v>29.0833333333334</v>
      </c>
      <c r="GH707" s="33">
        <f t="shared" si="831"/>
        <v>0</v>
      </c>
      <c r="GI707" s="33">
        <f>Gen_Cons_Horario!B8749</f>
        <v>0</v>
      </c>
      <c r="GJ707" s="35">
        <f t="shared" si="801"/>
        <v>0</v>
      </c>
      <c r="GK707" s="116">
        <f>IF(AND(GJ707&gt;0,GJ707*$B$4+GQ706&lt;=$B$2*'SFV+BESS'!$I$9,GJ707&lt;'SFV+BESS'!$I$7), GJ707*$B$4, IF(AND(GJ707&gt;0,GJ707*$B$4+GQ706&gt;$B$2*'SFV+BESS'!$I$9,GJ707*$B$4&lt;'SFV+BESS'!$I$7),$B$2*'SFV+BESS'!$I$9-GQ706,IF(AND(GJ707&gt;0,GJ707*$B$4+GQ706&gt;$B$2*'SFV+BESS'!$I$9,GJ707*$B$4&gt;'SFV+BESS'!$I$7,GQ706&lt;$B$2*'SFV+BESS'!$I$9),$B$2*'SFV+BESS'!$I$9-GQ706,IF(AND(GJ707&gt;0,GJ707*$B$4+GQ706&lt;=$B$2*'SFV+BESS'!$I$9,GJ707&gt;'SFV+BESS'!$I$7),'SFV+BESS'!$I$7,0))))</f>
        <v>0</v>
      </c>
      <c r="GL707" s="27">
        <f>IF(AND(GJ707&lt;0,GQ706+GJ707/$B$5&gt;$H$2,-GJ707/'Carga-Descarga Año'!$B$5&lt;'SFV+BESS'!$I$7),GJ707/$B$5,IF(AND(GJ707&lt;0,GQ706+GJ707/$B$5&gt;$H$2,-GJ707/'Carga-Descarga Año'!$B$5&gt;'SFV+BESS'!$I$7),-'SFV+BESS'!$I$7,IF(AND(GJ707&lt;0,GQ706+GJ707/$B$5&lt;$H$2),-MIN('SFV+BESS'!$I$7,GQ706-$H$2),0)))</f>
        <v>0</v>
      </c>
      <c r="GM707" s="33"/>
      <c r="GN707" s="33">
        <f t="shared" si="819"/>
        <v>0</v>
      </c>
      <c r="GO707" s="27">
        <f t="shared" si="787"/>
        <v>0</v>
      </c>
      <c r="GP707" s="27">
        <f t="shared" si="820"/>
        <v>0</v>
      </c>
      <c r="GQ707" s="28">
        <f>IF((GQ706+GK707+GL707)&gt;=$B$2*'SFV+BESS'!$I$9, $B$2*'SFV+BESS'!$I$9, (GQ706+GK707+GL707))</f>
        <v>173.61249999999998</v>
      </c>
      <c r="GR707" s="110">
        <f t="shared" si="788"/>
        <v>0</v>
      </c>
    </row>
    <row r="708" spans="1:200">
      <c r="A708" s="249"/>
      <c r="B708" s="41">
        <v>29.125</v>
      </c>
      <c r="C708" s="38">
        <f t="shared" si="802"/>
        <v>0</v>
      </c>
      <c r="D708" s="2">
        <f>Gen_Cons_Horario!B734</f>
        <v>0</v>
      </c>
      <c r="E708" s="140">
        <f t="shared" si="760"/>
        <v>0</v>
      </c>
      <c r="F708" s="116">
        <f>IF(AND(E708&gt;0,E708*$B$4+L707&lt;=$B$2*'SFV+BESS'!$I$9,E708&lt;'SFV+BESS'!$I$7), E708*$B$4, IF(AND(E708&gt;0,E708*$B$4+L707&gt;$B$2*'SFV+BESS'!$I$9,E708*$B$4&lt;'SFV+BESS'!$I$7),$B$2*'SFV+BESS'!$I$9-L707,IF(AND(E708&gt;0,E708*$B$4+L707&gt;$B$2*'SFV+BESS'!$I$9,E708*$B$4&gt;'SFV+BESS'!$I$7,L707&lt;$B$2*'SFV+BESS'!$I$9),$B$2*'SFV+BESS'!$I$9-L707,IF(AND(E708&gt;0,E708*$B$4+L707&lt;=$B$2*'SFV+BESS'!$I$9,E708&gt;'SFV+BESS'!$I$7),'SFV+BESS'!$I$7,0))))</f>
        <v>0</v>
      </c>
      <c r="G708" s="27">
        <f>IF(AND(E708&lt;0,L707+E708/$B$5&gt;$H$2,-E708/'Carga-Descarga Año'!$B$5&lt;'SFV+BESS'!$I$7),E708/$B$5,IF(AND(E708&lt;0,L707+E708/$B$5&gt;$H$2,-E708/'Carga-Descarga Año'!$B$5&gt;'SFV+BESS'!$I$7),-'SFV+BESS'!$I$7,IF(AND(E708&lt;0,L707+E708/$B$5&lt;$H$2),-MIN('SFV+BESS'!$I$7,L707-$H$2),0)))</f>
        <v>0</v>
      </c>
      <c r="I708" s="38">
        <f t="shared" si="761"/>
        <v>0</v>
      </c>
      <c r="J708" s="27">
        <f t="shared" si="763"/>
        <v>0</v>
      </c>
      <c r="K708" s="27">
        <f t="shared" si="762"/>
        <v>0</v>
      </c>
      <c r="L708" s="28">
        <f>IF((L707+F708+G708)&gt;=$B$2*'SFV+BESS'!$I$9, $B$2*'SFV+BESS'!$I$9, (L707+F708+G708))</f>
        <v>153.89923408984913</v>
      </c>
      <c r="M708" s="110">
        <f t="shared" si="764"/>
        <v>0</v>
      </c>
      <c r="AI708" s="251"/>
      <c r="AJ708" s="41">
        <v>29.125</v>
      </c>
      <c r="AK708" s="52">
        <f t="shared" si="822"/>
        <v>0</v>
      </c>
      <c r="AL708" s="33">
        <f>Gen_Cons_Horario!B2150</f>
        <v>0</v>
      </c>
      <c r="AM708" s="35">
        <f t="shared" si="797"/>
        <v>0</v>
      </c>
      <c r="AN708" s="116">
        <f>IF(AND(AM708&gt;0,AM708*$B$4+AT707&lt;=$B$2*'SFV+BESS'!$I$9,AM708&lt;'SFV+BESS'!$I$7), AM708*$B$4, IF(AND(AM708&gt;0,AM708*$B$4+AT707&gt;$B$2*'SFV+BESS'!$I$9,AM708*$B$4&lt;'SFV+BESS'!$I$7),$B$2*'SFV+BESS'!$I$9-AT707,IF(AND(AM708&gt;0,AM708*$B$4+AT707&gt;$B$2*'SFV+BESS'!$I$9,AM708*$B$4&gt;'SFV+BESS'!$I$7,AT707&lt;$B$2*'SFV+BESS'!$I$9),$B$2*'SFV+BESS'!$I$9-AT707,IF(AND(AM708&gt;0,AM708*$B$4+AT707&lt;=$B$2*'SFV+BESS'!$I$9,AM708&gt;'SFV+BESS'!$I$7),'SFV+BESS'!$I$7,0))))</f>
        <v>0</v>
      </c>
      <c r="AO708" s="27">
        <f>IF(AND(AM708&lt;0,AT707+AM708/$B$5&gt;$H$2,-AM708/'Carga-Descarga Año'!$B$5&lt;'SFV+BESS'!$I$7),AM708/$B$5,IF(AND(AM708&lt;0,AT707+AM708/$B$5&gt;$H$2,-AM708/'Carga-Descarga Año'!$B$5&gt;'SFV+BESS'!$I$7),-'SFV+BESS'!$I$7,IF(AND(AM708&lt;0,AT707+AM708/$B$5&lt;$H$2),-MIN('SFV+BESS'!$I$7,AT707-$H$2),0)))</f>
        <v>0</v>
      </c>
      <c r="AP708" s="33"/>
      <c r="AQ708" s="33">
        <f t="shared" si="803"/>
        <v>0</v>
      </c>
      <c r="AR708" s="27">
        <f t="shared" si="767"/>
        <v>0</v>
      </c>
      <c r="AS708" s="27">
        <f t="shared" si="804"/>
        <v>0</v>
      </c>
      <c r="AT708" s="28">
        <f>IF((AT707+AN708+AO708)&gt;=$B$2*'SFV+BESS'!$I$9, $B$2*'SFV+BESS'!$I$9, (AT707+AN708+AO708))</f>
        <v>173.61249999999998</v>
      </c>
      <c r="AU708" s="110">
        <f t="shared" si="768"/>
        <v>0</v>
      </c>
      <c r="AZ708" s="251"/>
      <c r="BA708" s="41">
        <v>29.125</v>
      </c>
      <c r="BB708" s="33">
        <f t="shared" si="823"/>
        <v>0</v>
      </c>
      <c r="BC708" s="33">
        <f>Gen_Cons_Horario!B2894</f>
        <v>0</v>
      </c>
      <c r="BD708" s="35">
        <f t="shared" si="798"/>
        <v>0</v>
      </c>
      <c r="BE708" s="116">
        <f>IF(AND(BD708&gt;0,BD708*$B$4+BK707&lt;=$B$2*'SFV+BESS'!$I$9,BD708&lt;'SFV+BESS'!$I$7), BD708*$B$4, IF(AND(BD708&gt;0,BD708*$B$4+BK707&gt;$B$2*'SFV+BESS'!$I$9,BD708*$B$4&lt;'SFV+BESS'!$I$7),$B$2*'SFV+BESS'!$I$9-BK707,IF(AND(BD708&gt;0,BD708*$B$4+BK707&gt;$B$2*'SFV+BESS'!$I$9,BD708*$B$4&gt;'SFV+BESS'!$I$7,BK707&lt;$B$2*'SFV+BESS'!$I$9),$B$2*'SFV+BESS'!$I$9-BK707,IF(AND(BD708&gt;0,BD708*$B$4+BK707&lt;=$B$2*'SFV+BESS'!$I$9,BD708&gt;'SFV+BESS'!$I$7),'SFV+BESS'!$I$7,0))))</f>
        <v>0</v>
      </c>
      <c r="BF708" s="27">
        <f>IF(AND(BD708&lt;0,BK707+BD708/$B$5&gt;$H$2,-BD708/'Carga-Descarga Año'!$B$5&lt;'SFV+BESS'!$I$7),BD708/$B$5,IF(AND(BD708&lt;0,BK707+BD708/$B$5&gt;$H$2,-BD708/'Carga-Descarga Año'!$B$5&gt;'SFV+BESS'!$I$7),-'SFV+BESS'!$I$7,IF(AND(BD708&lt;0,BK707+BD708/$B$5&lt;$H$2),-MIN('SFV+BESS'!$I$7,BK707-$H$2),0)))</f>
        <v>0</v>
      </c>
      <c r="BG708" s="33"/>
      <c r="BH708" s="33">
        <f t="shared" si="805"/>
        <v>0</v>
      </c>
      <c r="BI708" s="27">
        <f t="shared" si="769"/>
        <v>0</v>
      </c>
      <c r="BJ708" s="27">
        <f t="shared" si="806"/>
        <v>0</v>
      </c>
      <c r="BK708" s="28">
        <f>IF((BK707+BE708+BF708)&gt;=$B$2*'SFV+BESS'!$I$9, $B$2*'SFV+BESS'!$I$9, (BK707+BE708+BF708))</f>
        <v>173.61249999999998</v>
      </c>
      <c r="BL708" s="110">
        <f t="shared" si="770"/>
        <v>0</v>
      </c>
      <c r="BQ708" s="251"/>
      <c r="BR708" s="41">
        <v>29.125</v>
      </c>
      <c r="BS708" s="33">
        <f t="shared" si="824"/>
        <v>0</v>
      </c>
      <c r="BT708" s="33">
        <f>Gen_Cons_Horario!B3614</f>
        <v>0</v>
      </c>
      <c r="BU708" s="35">
        <f t="shared" si="799"/>
        <v>0</v>
      </c>
      <c r="BV708" s="116">
        <f>IF(AND(BU708&gt;0,BU708*$B$4+CB707&lt;=$B$2*'SFV+BESS'!$I$9,BU708&lt;'SFV+BESS'!$I$7), BU708*$B$4, IF(AND(BU708&gt;0,BU708*$B$4+CB707&gt;$B$2*'SFV+BESS'!$I$9,BU708*$B$4&lt;'SFV+BESS'!$I$7),$B$2*'SFV+BESS'!$I$9-CB707,IF(AND(BU708&gt;0,BU708*$B$4+CB707&gt;$B$2*'SFV+BESS'!$I$9,BU708*$B$4&gt;'SFV+BESS'!$I$7,CB707&lt;$B$2*'SFV+BESS'!$I$9),$B$2*'SFV+BESS'!$I$9-CB707,IF(AND(BU708&gt;0,BU708*$B$4+CB707&lt;=$B$2*'SFV+BESS'!$I$9,BU708&gt;'SFV+BESS'!$I$7),'SFV+BESS'!$I$7,0))))</f>
        <v>0</v>
      </c>
      <c r="BW708" s="27">
        <f>IF(AND(BU708&lt;0,CB707+BU708/$B$5&gt;$H$2,-BU708/'Carga-Descarga Año'!$B$5&lt;'SFV+BESS'!$I$7),BU708/$B$5,IF(AND(BU708&lt;0,CB707+BU708/$B$5&gt;$H$2,-BU708/'Carga-Descarga Año'!$B$5&gt;'SFV+BESS'!$I$7),-'SFV+BESS'!$I$7,IF(AND(BU708&lt;0,CB707+BU708/$B$5&lt;$H$2),-MIN('SFV+BESS'!$I$7,CB707-$H$2),0)))</f>
        <v>0</v>
      </c>
      <c r="BX708" s="33"/>
      <c r="BY708" s="33">
        <f t="shared" si="807"/>
        <v>0</v>
      </c>
      <c r="BZ708" s="27">
        <f t="shared" si="771"/>
        <v>0</v>
      </c>
      <c r="CA708" s="27">
        <f t="shared" si="772"/>
        <v>0</v>
      </c>
      <c r="CB708" s="28">
        <f>IF((CB707+BV708+BW708)&gt;=$B$2*'SFV+BESS'!$I$9, $B$2*'SFV+BESS'!$I$9, (CB707+BV708+BW708))</f>
        <v>173.61249999999998</v>
      </c>
      <c r="CC708" s="110">
        <f t="shared" si="773"/>
        <v>0</v>
      </c>
      <c r="CH708" s="251"/>
      <c r="CI708" s="41">
        <v>29.125</v>
      </c>
      <c r="CJ708" s="33">
        <f t="shared" si="825"/>
        <v>0</v>
      </c>
      <c r="CK708" s="33">
        <f>Gen_Cons_Horario!B4358</f>
        <v>0</v>
      </c>
      <c r="CL708" s="35">
        <f t="shared" si="800"/>
        <v>0</v>
      </c>
      <c r="CM708" s="116">
        <f>IF(AND(CL708&gt;0,CL708*$B$4+CS707&lt;=$B$2*'SFV+BESS'!$I$9,CL708&lt;'SFV+BESS'!$I$7), CL708*$B$4, IF(AND(CL708&gt;0,CL708*$B$4+CS707&gt;$B$2*'SFV+BESS'!$I$9,CL708*$B$4&lt;'SFV+BESS'!$I$7),$B$2*'SFV+BESS'!$I$9-CS707,IF(AND(CL708&gt;0,CL708*$B$4+CS707&gt;$B$2*'SFV+BESS'!$I$9,CL708*$B$4&gt;'SFV+BESS'!$I$7,CS707&lt;$B$2*'SFV+BESS'!$I$9),$B$2*'SFV+BESS'!$I$9-CS707,IF(AND(CL708&gt;0,CL708*$B$4+CS707&lt;=$B$2*'SFV+BESS'!$I$9,CL708&gt;'SFV+BESS'!$I$7),'SFV+BESS'!$I$7,0))))</f>
        <v>0</v>
      </c>
      <c r="CN708" s="27">
        <f>IF(AND(CL708&lt;0,CS707+CL708/$B$5&gt;$H$2,-CL708/'Carga-Descarga Año'!$B$5&lt;'SFV+BESS'!$I$7),CL708/$B$5,IF(AND(CL708&lt;0,CS707+CL708/$B$5&gt;$H$2,-CL708/'Carga-Descarga Año'!$B$5&gt;'SFV+BESS'!$I$7),-'SFV+BESS'!$I$7,IF(AND(CL708&lt;0,CS707+CL708/$B$5&lt;$H$2),-MIN('SFV+BESS'!$I$7,CS707-$H$2),0)))</f>
        <v>0</v>
      </c>
      <c r="CO708" s="33"/>
      <c r="CP708" s="33">
        <f t="shared" si="808"/>
        <v>0</v>
      </c>
      <c r="CQ708" s="27">
        <f t="shared" si="774"/>
        <v>0</v>
      </c>
      <c r="CR708" s="27">
        <f t="shared" si="809"/>
        <v>0</v>
      </c>
      <c r="CS708" s="28">
        <f>IF((CS707+CM708+CN708)&gt;=$B$2*'SFV+BESS'!$I$9, $B$2*'SFV+BESS'!$I$9, (CS707+CM708+CN708))</f>
        <v>173.61249999999998</v>
      </c>
      <c r="CT708" s="110">
        <f t="shared" si="775"/>
        <v>0</v>
      </c>
      <c r="CY708" s="251"/>
      <c r="CZ708" s="41">
        <v>29.125</v>
      </c>
      <c r="DA708" s="33">
        <f t="shared" si="826"/>
        <v>0</v>
      </c>
      <c r="DB708" s="33">
        <f>Gen_Cons_Horario!B5078</f>
        <v>0</v>
      </c>
      <c r="DC708" s="35">
        <f t="shared" si="791"/>
        <v>0</v>
      </c>
      <c r="DD708" s="116">
        <f>IF(AND(DC708&gt;0,DC708*$B$4+DJ707&lt;=$B$2*'SFV+BESS'!$I$9,DC708&lt;'SFV+BESS'!$I$7), DC708*$B$4, IF(AND(DC708&gt;0,DC708*$B$4+DJ707&gt;$B$2*'SFV+BESS'!$I$9,DC708*$B$4&lt;'SFV+BESS'!$I$7),$B$2*'SFV+BESS'!$I$9-DJ707,IF(AND(DC708&gt;0,DC708*$B$4+DJ707&gt;$B$2*'SFV+BESS'!$I$9,DC708*$B$4&gt;'SFV+BESS'!$I$7,DJ707&lt;$B$2*'SFV+BESS'!$I$9),$B$2*'SFV+BESS'!$I$9-DJ707,IF(AND(DC708&gt;0,DC708*$B$4+DJ707&lt;=$B$2*'SFV+BESS'!$I$9,DC708&gt;'SFV+BESS'!$I$7),'SFV+BESS'!$I$7,0))))</f>
        <v>0</v>
      </c>
      <c r="DE708" s="27">
        <f>IF(AND(DC708&lt;0,DJ707+DC708/$B$5&gt;$H$2,-DC708/'Carga-Descarga Año'!$B$5&lt;'SFV+BESS'!$I$7),DC708/$B$5,IF(AND(DC708&lt;0,DJ707+DC708/$B$5&gt;$H$2,-DC708/'Carga-Descarga Año'!$B$5&gt;'SFV+BESS'!$I$7),-'SFV+BESS'!$I$7,IF(AND(DC708&lt;0,DJ707+DC708/$B$5&lt;$H$2),-MIN('SFV+BESS'!$I$7,DJ707-$H$2),0)))</f>
        <v>0</v>
      </c>
      <c r="DF708" s="33"/>
      <c r="DG708" s="33">
        <f t="shared" si="810"/>
        <v>0</v>
      </c>
      <c r="DH708" s="27">
        <f t="shared" si="776"/>
        <v>0</v>
      </c>
      <c r="DI708" s="27">
        <f t="shared" si="777"/>
        <v>0</v>
      </c>
      <c r="DJ708" s="28">
        <f>IF((DJ707+DD708+DE708)&gt;=$B$2*'SFV+BESS'!$I$9, $B$2*'SFV+BESS'!$I$9, (DJ707+DD708+DE708))</f>
        <v>173.61249999999998</v>
      </c>
      <c r="DK708" s="110">
        <f t="shared" si="778"/>
        <v>0</v>
      </c>
      <c r="DP708" s="251"/>
      <c r="DQ708" s="41">
        <v>29.125</v>
      </c>
      <c r="DR708" s="33">
        <f t="shared" si="827"/>
        <v>0</v>
      </c>
      <c r="DS708" s="33">
        <f>Gen_Cons_Horario!B5822</f>
        <v>0</v>
      </c>
      <c r="DT708" s="35">
        <f t="shared" si="792"/>
        <v>0</v>
      </c>
      <c r="DU708" s="116">
        <f>IF(AND(DT708&gt;0,DT708*$B$4+EA707&lt;=$B$2*'SFV+BESS'!$I$9,DT708&lt;'SFV+BESS'!$I$7), DT708*$B$4, IF(AND(DT708&gt;0,DT708*$B$4+EA707&gt;$B$2*'SFV+BESS'!$I$9,DT708*$B$4&lt;'SFV+BESS'!$I$7),$B$2*'SFV+BESS'!$I$9-EA707,IF(AND(DT708&gt;0,DT708*$B$4+EA707&gt;$B$2*'SFV+BESS'!$I$9,DT708*$B$4&gt;'SFV+BESS'!$I$7,EA707&lt;$B$2*'SFV+BESS'!$I$9),$B$2*'SFV+BESS'!$I$9-EA707,IF(AND(DT708&gt;0,DT708*$B$4+EA707&lt;=$B$2*'SFV+BESS'!$I$9,DT708&gt;'SFV+BESS'!$I$7),'SFV+BESS'!$I$7,0))))</f>
        <v>0</v>
      </c>
      <c r="DV708" s="27">
        <f>IF(AND(DT708&lt;0,EA707+DT708/$B$5&gt;$H$2,-DT708/'Carga-Descarga Año'!$B$5&lt;'SFV+BESS'!$I$7),DT708/$B$5,IF(AND(DT708&lt;0,EA707+DT708/$B$5&gt;$H$2,-DT708/'Carga-Descarga Año'!$B$5&gt;'SFV+BESS'!$I$7),-'SFV+BESS'!$I$7,IF(AND(DT708&lt;0,EA707+DT708/$B$5&lt;$H$2),-MIN('SFV+BESS'!$I$7,EA707-$H$2),0)))</f>
        <v>0</v>
      </c>
      <c r="DW708" s="33"/>
      <c r="DX708" s="33">
        <f t="shared" si="811"/>
        <v>0</v>
      </c>
      <c r="DY708" s="27">
        <f t="shared" si="779"/>
        <v>0</v>
      </c>
      <c r="DZ708" s="27">
        <f t="shared" si="812"/>
        <v>0</v>
      </c>
      <c r="EA708" s="28">
        <f>IF((EA707+DU708+DV708)&gt;=$B$2*'SFV+BESS'!$I$9, $B$2*'SFV+BESS'!$I$9, (EA707+DU708+DV708))</f>
        <v>173.61249999999998</v>
      </c>
      <c r="EB708" s="110">
        <f t="shared" si="780"/>
        <v>0</v>
      </c>
      <c r="EG708" s="251"/>
      <c r="EH708" s="41">
        <v>29.125</v>
      </c>
      <c r="EI708" s="33">
        <f t="shared" si="828"/>
        <v>0</v>
      </c>
      <c r="EJ708" s="33">
        <f>Gen_Cons_Horario!B6566</f>
        <v>0</v>
      </c>
      <c r="EK708" s="35">
        <f t="shared" si="793"/>
        <v>0</v>
      </c>
      <c r="EL708" s="116">
        <f>IF(AND(EK708&gt;0,EK708*$B$4+ER707&lt;=$B$2*'SFV+BESS'!$I$9,EK708&lt;'SFV+BESS'!$I$7), EK708*$B$4, IF(AND(EK708&gt;0,EK708*$B$4+ER707&gt;$B$2*'SFV+BESS'!$I$9,EK708*$B$4&lt;'SFV+BESS'!$I$7),$B$2*'SFV+BESS'!$I$9-ER707,IF(AND(EK708&gt;0,EK708*$B$4+ER707&gt;$B$2*'SFV+BESS'!$I$9,EK708*$B$4&gt;'SFV+BESS'!$I$7,ER707&lt;$B$2*'SFV+BESS'!$I$9),$B$2*'SFV+BESS'!$I$9-ER707,IF(AND(EK708&gt;0,EK708*$B$4+ER707&lt;=$B$2*'SFV+BESS'!$I$9,EK708&gt;'SFV+BESS'!$I$7),'SFV+BESS'!$I$7,0))))</f>
        <v>0</v>
      </c>
      <c r="EM708" s="27">
        <f>IF(AND(EK708&lt;0,ER707+EK708/$B$5&gt;$H$2,-EK708/'Carga-Descarga Año'!$B$5&lt;'SFV+BESS'!$I$7),EK708/$B$5,IF(AND(EK708&lt;0,ER707+EK708/$B$5&gt;$H$2,-EK708/'Carga-Descarga Año'!$B$5&gt;'SFV+BESS'!$I$7),-'SFV+BESS'!$I$7,IF(AND(EK708&lt;0,ER707+EK708/$B$5&lt;$H$2),-MIN('SFV+BESS'!$I$7,ER707-$H$2),0)))</f>
        <v>0</v>
      </c>
      <c r="EN708" s="33"/>
      <c r="EO708" s="33">
        <f t="shared" si="813"/>
        <v>0</v>
      </c>
      <c r="EP708" s="27">
        <f t="shared" si="781"/>
        <v>0</v>
      </c>
      <c r="EQ708" s="27">
        <f t="shared" si="814"/>
        <v>0</v>
      </c>
      <c r="ER708" s="28">
        <f>IF((ER707+EL708+EM708)&gt;=$B$2*'SFV+BESS'!$I$9, $B$2*'SFV+BESS'!$I$9, (ER707+EL708+EM708))</f>
        <v>173.61249999999998</v>
      </c>
      <c r="ES708" s="110">
        <f t="shared" si="782"/>
        <v>0</v>
      </c>
      <c r="EX708" s="251"/>
      <c r="EY708" s="41">
        <v>29.125</v>
      </c>
      <c r="EZ708" s="33">
        <f t="shared" si="829"/>
        <v>0</v>
      </c>
      <c r="FA708" s="33">
        <f>Gen_Cons_Horario!B7286</f>
        <v>0</v>
      </c>
      <c r="FB708" s="35">
        <f t="shared" si="794"/>
        <v>0</v>
      </c>
      <c r="FC708" s="116">
        <f>IF(AND(FB708&gt;0,FB708*$B$4+FI707&lt;=$B$2*'SFV+BESS'!$I$9,FB708&lt;'SFV+BESS'!$I$7), FB708*$B$4, IF(AND(FB708&gt;0,FB708*$B$4+FI707&gt;$B$2*'SFV+BESS'!$I$9,FB708*$B$4&lt;'SFV+BESS'!$I$7),$B$2*'SFV+BESS'!$I$9-FI707,IF(AND(FB708&gt;0,FB708*$B$4+FI707&gt;$B$2*'SFV+BESS'!$I$9,FB708*$B$4&gt;'SFV+BESS'!$I$7,FI707&lt;$B$2*'SFV+BESS'!$I$9),$B$2*'SFV+BESS'!$I$9-FI707,IF(AND(FB708&gt;0,FB708*$B$4+FI707&lt;=$B$2*'SFV+BESS'!$I$9,FB708&gt;'SFV+BESS'!$I$7),'SFV+BESS'!$I$7,0))))</f>
        <v>0</v>
      </c>
      <c r="FD708" s="27">
        <f>IF(AND(FB708&lt;0,FI707+FB708/$B$5&gt;$H$2,-FB708/'Carga-Descarga Año'!$B$5&lt;'SFV+BESS'!$I$7),FB708/$B$5,IF(AND(FB708&lt;0,FI707+FB708/$B$5&gt;$H$2,-FB708/'Carga-Descarga Año'!$B$5&gt;'SFV+BESS'!$I$7),-'SFV+BESS'!$I$7,IF(AND(FB708&lt;0,FI707+FB708/$B$5&lt;$H$2),-MIN('SFV+BESS'!$I$7,FI707-$H$2),0)))</f>
        <v>0</v>
      </c>
      <c r="FE708" s="33"/>
      <c r="FF708" s="33">
        <f t="shared" si="815"/>
        <v>0</v>
      </c>
      <c r="FG708" s="27">
        <f t="shared" si="783"/>
        <v>0</v>
      </c>
      <c r="FH708" s="27">
        <f t="shared" si="816"/>
        <v>0</v>
      </c>
      <c r="FI708" s="28">
        <f>IF((FI707+FC708+FD708)&gt;=$B$2*'SFV+BESS'!$I$9, $B$2*'SFV+BESS'!$I$9, (FI707+FC708+FD708))</f>
        <v>173.61249999999998</v>
      </c>
      <c r="FJ708" s="110">
        <f t="shared" si="784"/>
        <v>0</v>
      </c>
      <c r="FO708" s="251"/>
      <c r="FP708" s="41">
        <v>29.125</v>
      </c>
      <c r="FQ708" s="33">
        <f t="shared" si="830"/>
        <v>0</v>
      </c>
      <c r="FR708" s="33">
        <f>Gen_Cons_Horario!B8030</f>
        <v>0</v>
      </c>
      <c r="FS708" s="35">
        <f t="shared" si="795"/>
        <v>0</v>
      </c>
      <c r="FT708" s="116">
        <f>IF(AND(FS708&gt;0,FS708*$B$4+FZ707&lt;=$B$2*'SFV+BESS'!$I$9,FS708&lt;'SFV+BESS'!$I$7), FS708*$B$4, IF(AND(FS708&gt;0,FS708*$B$4+FZ707&gt;$B$2*'SFV+BESS'!$I$9,FS708*$B$4&lt;'SFV+BESS'!$I$7),$B$2*'SFV+BESS'!$I$9-FZ707,IF(AND(FS708&gt;0,FS708*$B$4+FZ707&gt;$B$2*'SFV+BESS'!$I$9,FS708*$B$4&gt;'SFV+BESS'!$I$7,FZ707&lt;$B$2*'SFV+BESS'!$I$9),$B$2*'SFV+BESS'!$I$9-FZ707,IF(AND(FS708&gt;0,FS708*$B$4+FZ707&lt;=$B$2*'SFV+BESS'!$I$9,FS708&gt;'SFV+BESS'!$I$7),'SFV+BESS'!$I$7,0))))</f>
        <v>0</v>
      </c>
      <c r="FU708" s="27">
        <f>IF(AND(FS708&lt;0,FZ707+FS708/$B$5&gt;$H$2,-FS708/'Carga-Descarga Año'!$B$5&lt;'SFV+BESS'!$I$7),FS708/$B$5,IF(AND(FS708&lt;0,FZ707+FS708/$B$5&gt;$H$2,-FS708/'Carga-Descarga Año'!$B$5&gt;'SFV+BESS'!$I$7),-'SFV+BESS'!$I$7,IF(AND(FS708&lt;0,FZ707+FS708/$B$5&lt;$H$2),-MIN('SFV+BESS'!$I$7,FZ707-$H$2),0)))</f>
        <v>0</v>
      </c>
      <c r="FV708" s="33"/>
      <c r="FW708" s="33">
        <f t="shared" si="817"/>
        <v>0</v>
      </c>
      <c r="FX708" s="27">
        <f t="shared" si="785"/>
        <v>0</v>
      </c>
      <c r="FY708" s="27">
        <f t="shared" si="818"/>
        <v>0</v>
      </c>
      <c r="FZ708" s="28">
        <f>IF((FZ707+FT708+FU708)&gt;=$B$2*'SFV+BESS'!$I$9, $B$2*'SFV+BESS'!$I$9, (FZ707+FT708+FU708))</f>
        <v>173.61249999999998</v>
      </c>
      <c r="GA708" s="110">
        <f t="shared" si="786"/>
        <v>0</v>
      </c>
      <c r="GF708" s="251"/>
      <c r="GG708" s="41">
        <v>29.125</v>
      </c>
      <c r="GH708" s="33">
        <f t="shared" si="831"/>
        <v>0</v>
      </c>
      <c r="GI708" s="33">
        <f>Gen_Cons_Horario!B8750</f>
        <v>0</v>
      </c>
      <c r="GJ708" s="35">
        <f t="shared" si="801"/>
        <v>0</v>
      </c>
      <c r="GK708" s="116">
        <f>IF(AND(GJ708&gt;0,GJ708*$B$4+GQ707&lt;=$B$2*'SFV+BESS'!$I$9,GJ708&lt;'SFV+BESS'!$I$7), GJ708*$B$4, IF(AND(GJ708&gt;0,GJ708*$B$4+GQ707&gt;$B$2*'SFV+BESS'!$I$9,GJ708*$B$4&lt;'SFV+BESS'!$I$7),$B$2*'SFV+BESS'!$I$9-GQ707,IF(AND(GJ708&gt;0,GJ708*$B$4+GQ707&gt;$B$2*'SFV+BESS'!$I$9,GJ708*$B$4&gt;'SFV+BESS'!$I$7,GQ707&lt;$B$2*'SFV+BESS'!$I$9),$B$2*'SFV+BESS'!$I$9-GQ707,IF(AND(GJ708&gt;0,GJ708*$B$4+GQ707&lt;=$B$2*'SFV+BESS'!$I$9,GJ708&gt;'SFV+BESS'!$I$7),'SFV+BESS'!$I$7,0))))</f>
        <v>0</v>
      </c>
      <c r="GL708" s="27">
        <f>IF(AND(GJ708&lt;0,GQ707+GJ708/$B$5&gt;$H$2,-GJ708/'Carga-Descarga Año'!$B$5&lt;'SFV+BESS'!$I$7),GJ708/$B$5,IF(AND(GJ708&lt;0,GQ707+GJ708/$B$5&gt;$H$2,-GJ708/'Carga-Descarga Año'!$B$5&gt;'SFV+BESS'!$I$7),-'SFV+BESS'!$I$7,IF(AND(GJ708&lt;0,GQ707+GJ708/$B$5&lt;$H$2),-MIN('SFV+BESS'!$I$7,GQ707-$H$2),0)))</f>
        <v>0</v>
      </c>
      <c r="GM708" s="33"/>
      <c r="GN708" s="33">
        <f t="shared" si="819"/>
        <v>0</v>
      </c>
      <c r="GO708" s="27">
        <f t="shared" si="787"/>
        <v>0</v>
      </c>
      <c r="GP708" s="27">
        <f t="shared" si="820"/>
        <v>0</v>
      </c>
      <c r="GQ708" s="28">
        <f>IF((GQ707+GK708+GL708)&gt;=$B$2*'SFV+BESS'!$I$9, $B$2*'SFV+BESS'!$I$9, (GQ707+GK708+GL708))</f>
        <v>173.61249999999998</v>
      </c>
      <c r="GR708" s="110">
        <f t="shared" si="788"/>
        <v>0</v>
      </c>
    </row>
    <row r="709" spans="1:200">
      <c r="A709" s="249"/>
      <c r="B709" s="41">
        <v>29.1666666666667</v>
      </c>
      <c r="C709" s="38">
        <f t="shared" si="802"/>
        <v>0</v>
      </c>
      <c r="D709" s="2">
        <f>Gen_Cons_Horario!B735</f>
        <v>0</v>
      </c>
      <c r="E709" s="140">
        <f t="shared" si="760"/>
        <v>0</v>
      </c>
      <c r="F709" s="116">
        <f>IF(AND(E709&gt;0,E709*$B$4+L708&lt;=$B$2*'SFV+BESS'!$I$9,E709&lt;'SFV+BESS'!$I$7), E709*$B$4, IF(AND(E709&gt;0,E709*$B$4+L708&gt;$B$2*'SFV+BESS'!$I$9,E709*$B$4&lt;'SFV+BESS'!$I$7),$B$2*'SFV+BESS'!$I$9-L708,IF(AND(E709&gt;0,E709*$B$4+L708&gt;$B$2*'SFV+BESS'!$I$9,E709*$B$4&gt;'SFV+BESS'!$I$7,L708&lt;$B$2*'SFV+BESS'!$I$9),$B$2*'SFV+BESS'!$I$9-L708,IF(AND(E709&gt;0,E709*$B$4+L708&lt;=$B$2*'SFV+BESS'!$I$9,E709&gt;'SFV+BESS'!$I$7),'SFV+BESS'!$I$7,0))))</f>
        <v>0</v>
      </c>
      <c r="G709" s="27">
        <f>IF(AND(E709&lt;0,L708+E709/$B$5&gt;$H$2,-E709/'Carga-Descarga Año'!$B$5&lt;'SFV+BESS'!$I$7),E709/$B$5,IF(AND(E709&lt;0,L708+E709/$B$5&gt;$H$2,-E709/'Carga-Descarga Año'!$B$5&gt;'SFV+BESS'!$I$7),-'SFV+BESS'!$I$7,IF(AND(E709&lt;0,L708+E709/$B$5&lt;$H$2),-MIN('SFV+BESS'!$I$7,L708-$H$2),0)))</f>
        <v>0</v>
      </c>
      <c r="I709" s="38">
        <f t="shared" si="761"/>
        <v>0</v>
      </c>
      <c r="J709" s="27">
        <f t="shared" si="763"/>
        <v>0</v>
      </c>
      <c r="K709" s="27">
        <f t="shared" si="762"/>
        <v>0</v>
      </c>
      <c r="L709" s="28">
        <f>IF((L708+F709+G709)&gt;=$B$2*'SFV+BESS'!$I$9, $B$2*'SFV+BESS'!$I$9, (L708+F709+G709))</f>
        <v>153.89923408984913</v>
      </c>
      <c r="M709" s="110">
        <f t="shared" si="764"/>
        <v>0</v>
      </c>
      <c r="AI709" s="251"/>
      <c r="AJ709" s="41">
        <v>29.1666666666667</v>
      </c>
      <c r="AK709" s="52">
        <f t="shared" si="822"/>
        <v>0</v>
      </c>
      <c r="AL709" s="33">
        <f>Gen_Cons_Horario!B2151</f>
        <v>0</v>
      </c>
      <c r="AM709" s="35">
        <f t="shared" si="797"/>
        <v>0</v>
      </c>
      <c r="AN709" s="116">
        <f>IF(AND(AM709&gt;0,AM709*$B$4+AT708&lt;=$B$2*'SFV+BESS'!$I$9,AM709&lt;'SFV+BESS'!$I$7), AM709*$B$4, IF(AND(AM709&gt;0,AM709*$B$4+AT708&gt;$B$2*'SFV+BESS'!$I$9,AM709*$B$4&lt;'SFV+BESS'!$I$7),$B$2*'SFV+BESS'!$I$9-AT708,IF(AND(AM709&gt;0,AM709*$B$4+AT708&gt;$B$2*'SFV+BESS'!$I$9,AM709*$B$4&gt;'SFV+BESS'!$I$7,AT708&lt;$B$2*'SFV+BESS'!$I$9),$B$2*'SFV+BESS'!$I$9-AT708,IF(AND(AM709&gt;0,AM709*$B$4+AT708&lt;=$B$2*'SFV+BESS'!$I$9,AM709&gt;'SFV+BESS'!$I$7),'SFV+BESS'!$I$7,0))))</f>
        <v>0</v>
      </c>
      <c r="AO709" s="27">
        <f>IF(AND(AM709&lt;0,AT708+AM709/$B$5&gt;$H$2,-AM709/'Carga-Descarga Año'!$B$5&lt;'SFV+BESS'!$I$7),AM709/$B$5,IF(AND(AM709&lt;0,AT708+AM709/$B$5&gt;$H$2,-AM709/'Carga-Descarga Año'!$B$5&gt;'SFV+BESS'!$I$7),-'SFV+BESS'!$I$7,IF(AND(AM709&lt;0,AT708+AM709/$B$5&lt;$H$2),-MIN('SFV+BESS'!$I$7,AT708-$H$2),0)))</f>
        <v>0</v>
      </c>
      <c r="AP709" s="33"/>
      <c r="AQ709" s="33">
        <f t="shared" si="803"/>
        <v>0</v>
      </c>
      <c r="AR709" s="27">
        <f t="shared" si="767"/>
        <v>0</v>
      </c>
      <c r="AS709" s="27">
        <f t="shared" si="804"/>
        <v>0</v>
      </c>
      <c r="AT709" s="28">
        <f>IF((AT708+AN709+AO709)&gt;=$B$2*'SFV+BESS'!$I$9, $B$2*'SFV+BESS'!$I$9, (AT708+AN709+AO709))</f>
        <v>173.61249999999998</v>
      </c>
      <c r="AU709" s="110">
        <f t="shared" si="768"/>
        <v>0</v>
      </c>
      <c r="AZ709" s="251"/>
      <c r="BA709" s="41">
        <v>29.1666666666667</v>
      </c>
      <c r="BB709" s="33">
        <f t="shared" si="823"/>
        <v>0</v>
      </c>
      <c r="BC709" s="33">
        <f>Gen_Cons_Horario!B2895</f>
        <v>0</v>
      </c>
      <c r="BD709" s="35">
        <f t="shared" si="798"/>
        <v>0</v>
      </c>
      <c r="BE709" s="116">
        <f>IF(AND(BD709&gt;0,BD709*$B$4+BK708&lt;=$B$2*'SFV+BESS'!$I$9,BD709&lt;'SFV+BESS'!$I$7), BD709*$B$4, IF(AND(BD709&gt;0,BD709*$B$4+BK708&gt;$B$2*'SFV+BESS'!$I$9,BD709*$B$4&lt;'SFV+BESS'!$I$7),$B$2*'SFV+BESS'!$I$9-BK708,IF(AND(BD709&gt;0,BD709*$B$4+BK708&gt;$B$2*'SFV+BESS'!$I$9,BD709*$B$4&gt;'SFV+BESS'!$I$7,BK708&lt;$B$2*'SFV+BESS'!$I$9),$B$2*'SFV+BESS'!$I$9-BK708,IF(AND(BD709&gt;0,BD709*$B$4+BK708&lt;=$B$2*'SFV+BESS'!$I$9,BD709&gt;'SFV+BESS'!$I$7),'SFV+BESS'!$I$7,0))))</f>
        <v>0</v>
      </c>
      <c r="BF709" s="27">
        <f>IF(AND(BD709&lt;0,BK708+BD709/$B$5&gt;$H$2,-BD709/'Carga-Descarga Año'!$B$5&lt;'SFV+BESS'!$I$7),BD709/$B$5,IF(AND(BD709&lt;0,BK708+BD709/$B$5&gt;$H$2,-BD709/'Carga-Descarga Año'!$B$5&gt;'SFV+BESS'!$I$7),-'SFV+BESS'!$I$7,IF(AND(BD709&lt;0,BK708+BD709/$B$5&lt;$H$2),-MIN('SFV+BESS'!$I$7,BK708-$H$2),0)))</f>
        <v>0</v>
      </c>
      <c r="BG709" s="33"/>
      <c r="BH709" s="33">
        <f t="shared" si="805"/>
        <v>0</v>
      </c>
      <c r="BI709" s="27">
        <f t="shared" si="769"/>
        <v>0</v>
      </c>
      <c r="BJ709" s="27">
        <f t="shared" si="806"/>
        <v>0</v>
      </c>
      <c r="BK709" s="28">
        <f>IF((BK708+BE709+BF709)&gt;=$B$2*'SFV+BESS'!$I$9, $B$2*'SFV+BESS'!$I$9, (BK708+BE709+BF709))</f>
        <v>173.61249999999998</v>
      </c>
      <c r="BL709" s="110">
        <f t="shared" si="770"/>
        <v>0</v>
      </c>
      <c r="BQ709" s="251"/>
      <c r="BR709" s="41">
        <v>29.1666666666667</v>
      </c>
      <c r="BS709" s="33">
        <f t="shared" si="824"/>
        <v>0</v>
      </c>
      <c r="BT709" s="33">
        <f>Gen_Cons_Horario!B3615</f>
        <v>0</v>
      </c>
      <c r="BU709" s="35">
        <f t="shared" si="799"/>
        <v>0</v>
      </c>
      <c r="BV709" s="116">
        <f>IF(AND(BU709&gt;0,BU709*$B$4+CB708&lt;=$B$2*'SFV+BESS'!$I$9,BU709&lt;'SFV+BESS'!$I$7), BU709*$B$4, IF(AND(BU709&gt;0,BU709*$B$4+CB708&gt;$B$2*'SFV+BESS'!$I$9,BU709*$B$4&lt;'SFV+BESS'!$I$7),$B$2*'SFV+BESS'!$I$9-CB708,IF(AND(BU709&gt;0,BU709*$B$4+CB708&gt;$B$2*'SFV+BESS'!$I$9,BU709*$B$4&gt;'SFV+BESS'!$I$7,CB708&lt;$B$2*'SFV+BESS'!$I$9),$B$2*'SFV+BESS'!$I$9-CB708,IF(AND(BU709&gt;0,BU709*$B$4+CB708&lt;=$B$2*'SFV+BESS'!$I$9,BU709&gt;'SFV+BESS'!$I$7),'SFV+BESS'!$I$7,0))))</f>
        <v>0</v>
      </c>
      <c r="BW709" s="27">
        <f>IF(AND(BU709&lt;0,CB708+BU709/$B$5&gt;$H$2,-BU709/'Carga-Descarga Año'!$B$5&lt;'SFV+BESS'!$I$7),BU709/$B$5,IF(AND(BU709&lt;0,CB708+BU709/$B$5&gt;$H$2,-BU709/'Carga-Descarga Año'!$B$5&gt;'SFV+BESS'!$I$7),-'SFV+BESS'!$I$7,IF(AND(BU709&lt;0,CB708+BU709/$B$5&lt;$H$2),-MIN('SFV+BESS'!$I$7,CB708-$H$2),0)))</f>
        <v>0</v>
      </c>
      <c r="BX709" s="33"/>
      <c r="BY709" s="33">
        <f t="shared" si="807"/>
        <v>0</v>
      </c>
      <c r="BZ709" s="27">
        <f t="shared" si="771"/>
        <v>0</v>
      </c>
      <c r="CA709" s="27">
        <f t="shared" si="772"/>
        <v>0</v>
      </c>
      <c r="CB709" s="28">
        <f>IF((CB708+BV709+BW709)&gt;=$B$2*'SFV+BESS'!$I$9, $B$2*'SFV+BESS'!$I$9, (CB708+BV709+BW709))</f>
        <v>173.61249999999998</v>
      </c>
      <c r="CC709" s="110">
        <f t="shared" si="773"/>
        <v>0</v>
      </c>
      <c r="CH709" s="251"/>
      <c r="CI709" s="41">
        <v>29.1666666666667</v>
      </c>
      <c r="CJ709" s="33">
        <f t="shared" si="825"/>
        <v>0</v>
      </c>
      <c r="CK709" s="33">
        <f>Gen_Cons_Horario!B4359</f>
        <v>0</v>
      </c>
      <c r="CL709" s="35">
        <f t="shared" si="800"/>
        <v>0</v>
      </c>
      <c r="CM709" s="116">
        <f>IF(AND(CL709&gt;0,CL709*$B$4+CS708&lt;=$B$2*'SFV+BESS'!$I$9,CL709&lt;'SFV+BESS'!$I$7), CL709*$B$4, IF(AND(CL709&gt;0,CL709*$B$4+CS708&gt;$B$2*'SFV+BESS'!$I$9,CL709*$B$4&lt;'SFV+BESS'!$I$7),$B$2*'SFV+BESS'!$I$9-CS708,IF(AND(CL709&gt;0,CL709*$B$4+CS708&gt;$B$2*'SFV+BESS'!$I$9,CL709*$B$4&gt;'SFV+BESS'!$I$7,CS708&lt;$B$2*'SFV+BESS'!$I$9),$B$2*'SFV+BESS'!$I$9-CS708,IF(AND(CL709&gt;0,CL709*$B$4+CS708&lt;=$B$2*'SFV+BESS'!$I$9,CL709&gt;'SFV+BESS'!$I$7),'SFV+BESS'!$I$7,0))))</f>
        <v>0</v>
      </c>
      <c r="CN709" s="27">
        <f>IF(AND(CL709&lt;0,CS708+CL709/$B$5&gt;$H$2,-CL709/'Carga-Descarga Año'!$B$5&lt;'SFV+BESS'!$I$7),CL709/$B$5,IF(AND(CL709&lt;0,CS708+CL709/$B$5&gt;$H$2,-CL709/'Carga-Descarga Año'!$B$5&gt;'SFV+BESS'!$I$7),-'SFV+BESS'!$I$7,IF(AND(CL709&lt;0,CS708+CL709/$B$5&lt;$H$2),-MIN('SFV+BESS'!$I$7,CS708-$H$2),0)))</f>
        <v>0</v>
      </c>
      <c r="CO709" s="33"/>
      <c r="CP709" s="33">
        <f t="shared" si="808"/>
        <v>0</v>
      </c>
      <c r="CQ709" s="27">
        <f t="shared" si="774"/>
        <v>0</v>
      </c>
      <c r="CR709" s="27">
        <f t="shared" si="809"/>
        <v>0</v>
      </c>
      <c r="CS709" s="28">
        <f>IF((CS708+CM709+CN709)&gt;=$B$2*'SFV+BESS'!$I$9, $B$2*'SFV+BESS'!$I$9, (CS708+CM709+CN709))</f>
        <v>173.61249999999998</v>
      </c>
      <c r="CT709" s="110">
        <f t="shared" si="775"/>
        <v>0</v>
      </c>
      <c r="CY709" s="251"/>
      <c r="CZ709" s="41">
        <v>29.1666666666667</v>
      </c>
      <c r="DA709" s="33">
        <f t="shared" si="826"/>
        <v>0</v>
      </c>
      <c r="DB709" s="33">
        <f>Gen_Cons_Horario!B5079</f>
        <v>0</v>
      </c>
      <c r="DC709" s="35">
        <f t="shared" si="791"/>
        <v>0</v>
      </c>
      <c r="DD709" s="116">
        <f>IF(AND(DC709&gt;0,DC709*$B$4+DJ708&lt;=$B$2*'SFV+BESS'!$I$9,DC709&lt;'SFV+BESS'!$I$7), DC709*$B$4, IF(AND(DC709&gt;0,DC709*$B$4+DJ708&gt;$B$2*'SFV+BESS'!$I$9,DC709*$B$4&lt;'SFV+BESS'!$I$7),$B$2*'SFV+BESS'!$I$9-DJ708,IF(AND(DC709&gt;0,DC709*$B$4+DJ708&gt;$B$2*'SFV+BESS'!$I$9,DC709*$B$4&gt;'SFV+BESS'!$I$7,DJ708&lt;$B$2*'SFV+BESS'!$I$9),$B$2*'SFV+BESS'!$I$9-DJ708,IF(AND(DC709&gt;0,DC709*$B$4+DJ708&lt;=$B$2*'SFV+BESS'!$I$9,DC709&gt;'SFV+BESS'!$I$7),'SFV+BESS'!$I$7,0))))</f>
        <v>0</v>
      </c>
      <c r="DE709" s="27">
        <f>IF(AND(DC709&lt;0,DJ708+DC709/$B$5&gt;$H$2,-DC709/'Carga-Descarga Año'!$B$5&lt;'SFV+BESS'!$I$7),DC709/$B$5,IF(AND(DC709&lt;0,DJ708+DC709/$B$5&gt;$H$2,-DC709/'Carga-Descarga Año'!$B$5&gt;'SFV+BESS'!$I$7),-'SFV+BESS'!$I$7,IF(AND(DC709&lt;0,DJ708+DC709/$B$5&lt;$H$2),-MIN('SFV+BESS'!$I$7,DJ708-$H$2),0)))</f>
        <v>0</v>
      </c>
      <c r="DF709" s="33"/>
      <c r="DG709" s="33">
        <f t="shared" si="810"/>
        <v>0</v>
      </c>
      <c r="DH709" s="27">
        <f t="shared" si="776"/>
        <v>0</v>
      </c>
      <c r="DI709" s="27">
        <f t="shared" si="777"/>
        <v>0</v>
      </c>
      <c r="DJ709" s="28">
        <f>IF((DJ708+DD709+DE709)&gt;=$B$2*'SFV+BESS'!$I$9, $B$2*'SFV+BESS'!$I$9, (DJ708+DD709+DE709))</f>
        <v>173.61249999999998</v>
      </c>
      <c r="DK709" s="110">
        <f t="shared" si="778"/>
        <v>0</v>
      </c>
      <c r="DP709" s="251"/>
      <c r="DQ709" s="41">
        <v>29.1666666666667</v>
      </c>
      <c r="DR709" s="33">
        <f t="shared" si="827"/>
        <v>0</v>
      </c>
      <c r="DS709" s="33">
        <f>Gen_Cons_Horario!B5823</f>
        <v>0</v>
      </c>
      <c r="DT709" s="35">
        <f t="shared" si="792"/>
        <v>0</v>
      </c>
      <c r="DU709" s="116">
        <f>IF(AND(DT709&gt;0,DT709*$B$4+EA708&lt;=$B$2*'SFV+BESS'!$I$9,DT709&lt;'SFV+BESS'!$I$7), DT709*$B$4, IF(AND(DT709&gt;0,DT709*$B$4+EA708&gt;$B$2*'SFV+BESS'!$I$9,DT709*$B$4&lt;'SFV+BESS'!$I$7),$B$2*'SFV+BESS'!$I$9-EA708,IF(AND(DT709&gt;0,DT709*$B$4+EA708&gt;$B$2*'SFV+BESS'!$I$9,DT709*$B$4&gt;'SFV+BESS'!$I$7,EA708&lt;$B$2*'SFV+BESS'!$I$9),$B$2*'SFV+BESS'!$I$9-EA708,IF(AND(DT709&gt;0,DT709*$B$4+EA708&lt;=$B$2*'SFV+BESS'!$I$9,DT709&gt;'SFV+BESS'!$I$7),'SFV+BESS'!$I$7,0))))</f>
        <v>0</v>
      </c>
      <c r="DV709" s="27">
        <f>IF(AND(DT709&lt;0,EA708+DT709/$B$5&gt;$H$2,-DT709/'Carga-Descarga Año'!$B$5&lt;'SFV+BESS'!$I$7),DT709/$B$5,IF(AND(DT709&lt;0,EA708+DT709/$B$5&gt;$H$2,-DT709/'Carga-Descarga Año'!$B$5&gt;'SFV+BESS'!$I$7),-'SFV+BESS'!$I$7,IF(AND(DT709&lt;0,EA708+DT709/$B$5&lt;$H$2),-MIN('SFV+BESS'!$I$7,EA708-$H$2),0)))</f>
        <v>0</v>
      </c>
      <c r="DW709" s="33"/>
      <c r="DX709" s="33">
        <f t="shared" si="811"/>
        <v>0</v>
      </c>
      <c r="DY709" s="27">
        <f t="shared" si="779"/>
        <v>0</v>
      </c>
      <c r="DZ709" s="27">
        <f t="shared" si="812"/>
        <v>0</v>
      </c>
      <c r="EA709" s="28">
        <f>IF((EA708+DU709+DV709)&gt;=$B$2*'SFV+BESS'!$I$9, $B$2*'SFV+BESS'!$I$9, (EA708+DU709+DV709))</f>
        <v>173.61249999999998</v>
      </c>
      <c r="EB709" s="110">
        <f t="shared" si="780"/>
        <v>0</v>
      </c>
      <c r="EG709" s="251"/>
      <c r="EH709" s="41">
        <v>29.1666666666667</v>
      </c>
      <c r="EI709" s="33">
        <f t="shared" si="828"/>
        <v>0</v>
      </c>
      <c r="EJ709" s="33">
        <f>Gen_Cons_Horario!B6567</f>
        <v>0</v>
      </c>
      <c r="EK709" s="35">
        <f t="shared" si="793"/>
        <v>0</v>
      </c>
      <c r="EL709" s="116">
        <f>IF(AND(EK709&gt;0,EK709*$B$4+ER708&lt;=$B$2*'SFV+BESS'!$I$9,EK709&lt;'SFV+BESS'!$I$7), EK709*$B$4, IF(AND(EK709&gt;0,EK709*$B$4+ER708&gt;$B$2*'SFV+BESS'!$I$9,EK709*$B$4&lt;'SFV+BESS'!$I$7),$B$2*'SFV+BESS'!$I$9-ER708,IF(AND(EK709&gt;0,EK709*$B$4+ER708&gt;$B$2*'SFV+BESS'!$I$9,EK709*$B$4&gt;'SFV+BESS'!$I$7,ER708&lt;$B$2*'SFV+BESS'!$I$9),$B$2*'SFV+BESS'!$I$9-ER708,IF(AND(EK709&gt;0,EK709*$B$4+ER708&lt;=$B$2*'SFV+BESS'!$I$9,EK709&gt;'SFV+BESS'!$I$7),'SFV+BESS'!$I$7,0))))</f>
        <v>0</v>
      </c>
      <c r="EM709" s="27">
        <f>IF(AND(EK709&lt;0,ER708+EK709/$B$5&gt;$H$2,-EK709/'Carga-Descarga Año'!$B$5&lt;'SFV+BESS'!$I$7),EK709/$B$5,IF(AND(EK709&lt;0,ER708+EK709/$B$5&gt;$H$2,-EK709/'Carga-Descarga Año'!$B$5&gt;'SFV+BESS'!$I$7),-'SFV+BESS'!$I$7,IF(AND(EK709&lt;0,ER708+EK709/$B$5&lt;$H$2),-MIN('SFV+BESS'!$I$7,ER708-$H$2),0)))</f>
        <v>0</v>
      </c>
      <c r="EN709" s="33"/>
      <c r="EO709" s="33">
        <f t="shared" si="813"/>
        <v>0</v>
      </c>
      <c r="EP709" s="27">
        <f t="shared" si="781"/>
        <v>0</v>
      </c>
      <c r="EQ709" s="27">
        <f t="shared" si="814"/>
        <v>0</v>
      </c>
      <c r="ER709" s="28">
        <f>IF((ER708+EL709+EM709)&gt;=$B$2*'SFV+BESS'!$I$9, $B$2*'SFV+BESS'!$I$9, (ER708+EL709+EM709))</f>
        <v>173.61249999999998</v>
      </c>
      <c r="ES709" s="110">
        <f t="shared" si="782"/>
        <v>0</v>
      </c>
      <c r="EX709" s="251"/>
      <c r="EY709" s="41">
        <v>29.1666666666667</v>
      </c>
      <c r="EZ709" s="33">
        <f t="shared" si="829"/>
        <v>0</v>
      </c>
      <c r="FA709" s="33">
        <f>Gen_Cons_Horario!B7287</f>
        <v>0</v>
      </c>
      <c r="FB709" s="35">
        <f t="shared" si="794"/>
        <v>0</v>
      </c>
      <c r="FC709" s="116">
        <f>IF(AND(FB709&gt;0,FB709*$B$4+FI708&lt;=$B$2*'SFV+BESS'!$I$9,FB709&lt;'SFV+BESS'!$I$7), FB709*$B$4, IF(AND(FB709&gt;0,FB709*$B$4+FI708&gt;$B$2*'SFV+BESS'!$I$9,FB709*$B$4&lt;'SFV+BESS'!$I$7),$B$2*'SFV+BESS'!$I$9-FI708,IF(AND(FB709&gt;0,FB709*$B$4+FI708&gt;$B$2*'SFV+BESS'!$I$9,FB709*$B$4&gt;'SFV+BESS'!$I$7,FI708&lt;$B$2*'SFV+BESS'!$I$9),$B$2*'SFV+BESS'!$I$9-FI708,IF(AND(FB709&gt;0,FB709*$B$4+FI708&lt;=$B$2*'SFV+BESS'!$I$9,FB709&gt;'SFV+BESS'!$I$7),'SFV+BESS'!$I$7,0))))</f>
        <v>0</v>
      </c>
      <c r="FD709" s="27">
        <f>IF(AND(FB709&lt;0,FI708+FB709/$B$5&gt;$H$2,-FB709/'Carga-Descarga Año'!$B$5&lt;'SFV+BESS'!$I$7),FB709/$B$5,IF(AND(FB709&lt;0,FI708+FB709/$B$5&gt;$H$2,-FB709/'Carga-Descarga Año'!$B$5&gt;'SFV+BESS'!$I$7),-'SFV+BESS'!$I$7,IF(AND(FB709&lt;0,FI708+FB709/$B$5&lt;$H$2),-MIN('SFV+BESS'!$I$7,FI708-$H$2),0)))</f>
        <v>0</v>
      </c>
      <c r="FE709" s="33"/>
      <c r="FF709" s="33">
        <f t="shared" si="815"/>
        <v>0</v>
      </c>
      <c r="FG709" s="27">
        <f t="shared" si="783"/>
        <v>0</v>
      </c>
      <c r="FH709" s="27">
        <f t="shared" si="816"/>
        <v>0</v>
      </c>
      <c r="FI709" s="28">
        <f>IF((FI708+FC709+FD709)&gt;=$B$2*'SFV+BESS'!$I$9, $B$2*'SFV+BESS'!$I$9, (FI708+FC709+FD709))</f>
        <v>173.61249999999998</v>
      </c>
      <c r="FJ709" s="110">
        <f t="shared" si="784"/>
        <v>0</v>
      </c>
      <c r="FO709" s="251"/>
      <c r="FP709" s="41">
        <v>29.1666666666667</v>
      </c>
      <c r="FQ709" s="33">
        <f t="shared" si="830"/>
        <v>0</v>
      </c>
      <c r="FR709" s="33">
        <f>Gen_Cons_Horario!B8031</f>
        <v>0</v>
      </c>
      <c r="FS709" s="35">
        <f t="shared" si="795"/>
        <v>0</v>
      </c>
      <c r="FT709" s="116">
        <f>IF(AND(FS709&gt;0,FS709*$B$4+FZ708&lt;=$B$2*'SFV+BESS'!$I$9,FS709&lt;'SFV+BESS'!$I$7), FS709*$B$4, IF(AND(FS709&gt;0,FS709*$B$4+FZ708&gt;$B$2*'SFV+BESS'!$I$9,FS709*$B$4&lt;'SFV+BESS'!$I$7),$B$2*'SFV+BESS'!$I$9-FZ708,IF(AND(FS709&gt;0,FS709*$B$4+FZ708&gt;$B$2*'SFV+BESS'!$I$9,FS709*$B$4&gt;'SFV+BESS'!$I$7,FZ708&lt;$B$2*'SFV+BESS'!$I$9),$B$2*'SFV+BESS'!$I$9-FZ708,IF(AND(FS709&gt;0,FS709*$B$4+FZ708&lt;=$B$2*'SFV+BESS'!$I$9,FS709&gt;'SFV+BESS'!$I$7),'SFV+BESS'!$I$7,0))))</f>
        <v>0</v>
      </c>
      <c r="FU709" s="27">
        <f>IF(AND(FS709&lt;0,FZ708+FS709/$B$5&gt;$H$2,-FS709/'Carga-Descarga Año'!$B$5&lt;'SFV+BESS'!$I$7),FS709/$B$5,IF(AND(FS709&lt;0,FZ708+FS709/$B$5&gt;$H$2,-FS709/'Carga-Descarga Año'!$B$5&gt;'SFV+BESS'!$I$7),-'SFV+BESS'!$I$7,IF(AND(FS709&lt;0,FZ708+FS709/$B$5&lt;$H$2),-MIN('SFV+BESS'!$I$7,FZ708-$H$2),0)))</f>
        <v>0</v>
      </c>
      <c r="FV709" s="33"/>
      <c r="FW709" s="33">
        <f t="shared" si="817"/>
        <v>0</v>
      </c>
      <c r="FX709" s="27">
        <f t="shared" si="785"/>
        <v>0</v>
      </c>
      <c r="FY709" s="27">
        <f t="shared" si="818"/>
        <v>0</v>
      </c>
      <c r="FZ709" s="28">
        <f>IF((FZ708+FT709+FU709)&gt;=$B$2*'SFV+BESS'!$I$9, $B$2*'SFV+BESS'!$I$9, (FZ708+FT709+FU709))</f>
        <v>173.61249999999998</v>
      </c>
      <c r="GA709" s="110">
        <f t="shared" si="786"/>
        <v>0</v>
      </c>
      <c r="GF709" s="251"/>
      <c r="GG709" s="41">
        <v>29.1666666666667</v>
      </c>
      <c r="GH709" s="33">
        <f t="shared" si="831"/>
        <v>0</v>
      </c>
      <c r="GI709" s="33">
        <f>Gen_Cons_Horario!B8751</f>
        <v>0</v>
      </c>
      <c r="GJ709" s="35">
        <f t="shared" si="801"/>
        <v>0</v>
      </c>
      <c r="GK709" s="116">
        <f>IF(AND(GJ709&gt;0,GJ709*$B$4+GQ708&lt;=$B$2*'SFV+BESS'!$I$9,GJ709&lt;'SFV+BESS'!$I$7), GJ709*$B$4, IF(AND(GJ709&gt;0,GJ709*$B$4+GQ708&gt;$B$2*'SFV+BESS'!$I$9,GJ709*$B$4&lt;'SFV+BESS'!$I$7),$B$2*'SFV+BESS'!$I$9-GQ708,IF(AND(GJ709&gt;0,GJ709*$B$4+GQ708&gt;$B$2*'SFV+BESS'!$I$9,GJ709*$B$4&gt;'SFV+BESS'!$I$7,GQ708&lt;$B$2*'SFV+BESS'!$I$9),$B$2*'SFV+BESS'!$I$9-GQ708,IF(AND(GJ709&gt;0,GJ709*$B$4+GQ708&lt;=$B$2*'SFV+BESS'!$I$9,GJ709&gt;'SFV+BESS'!$I$7),'SFV+BESS'!$I$7,0))))</f>
        <v>0</v>
      </c>
      <c r="GL709" s="27">
        <f>IF(AND(GJ709&lt;0,GQ708+GJ709/$B$5&gt;$H$2,-GJ709/'Carga-Descarga Año'!$B$5&lt;'SFV+BESS'!$I$7),GJ709/$B$5,IF(AND(GJ709&lt;0,GQ708+GJ709/$B$5&gt;$H$2,-GJ709/'Carga-Descarga Año'!$B$5&gt;'SFV+BESS'!$I$7),-'SFV+BESS'!$I$7,IF(AND(GJ709&lt;0,GQ708+GJ709/$B$5&lt;$H$2),-MIN('SFV+BESS'!$I$7,GQ708-$H$2),0)))</f>
        <v>0</v>
      </c>
      <c r="GM709" s="33"/>
      <c r="GN709" s="33">
        <f t="shared" si="819"/>
        <v>0</v>
      </c>
      <c r="GO709" s="27">
        <f t="shared" si="787"/>
        <v>0</v>
      </c>
      <c r="GP709" s="27">
        <f t="shared" si="820"/>
        <v>0</v>
      </c>
      <c r="GQ709" s="28">
        <f>IF((GQ708+GK709+GL709)&gt;=$B$2*'SFV+BESS'!$I$9, $B$2*'SFV+BESS'!$I$9, (GQ708+GK709+GL709))</f>
        <v>173.61249999999998</v>
      </c>
      <c r="GR709" s="110">
        <f t="shared" si="788"/>
        <v>0</v>
      </c>
    </row>
    <row r="710" spans="1:200">
      <c r="A710" s="249"/>
      <c r="B710" s="41">
        <v>29.2083333333334</v>
      </c>
      <c r="C710" s="38">
        <f t="shared" si="802"/>
        <v>0</v>
      </c>
      <c r="D710" s="2">
        <f>Gen_Cons_Horario!B736</f>
        <v>0</v>
      </c>
      <c r="E710" s="140">
        <f t="shared" si="760"/>
        <v>0</v>
      </c>
      <c r="F710" s="116">
        <f>IF(AND(E710&gt;0,E710*$B$4+L709&lt;=$B$2*'SFV+BESS'!$I$9,E710&lt;'SFV+BESS'!$I$7), E710*$B$4, IF(AND(E710&gt;0,E710*$B$4+L709&gt;$B$2*'SFV+BESS'!$I$9,E710*$B$4&lt;'SFV+BESS'!$I$7),$B$2*'SFV+BESS'!$I$9-L709,IF(AND(E710&gt;0,E710*$B$4+L709&gt;$B$2*'SFV+BESS'!$I$9,E710*$B$4&gt;'SFV+BESS'!$I$7,L709&lt;$B$2*'SFV+BESS'!$I$9),$B$2*'SFV+BESS'!$I$9-L709,IF(AND(E710&gt;0,E710*$B$4+L709&lt;=$B$2*'SFV+BESS'!$I$9,E710&gt;'SFV+BESS'!$I$7),'SFV+BESS'!$I$7,0))))</f>
        <v>0</v>
      </c>
      <c r="G710" s="27">
        <f>IF(AND(E710&lt;0,L709+E710/$B$5&gt;$H$2,-E710/'Carga-Descarga Año'!$B$5&lt;'SFV+BESS'!$I$7),E710/$B$5,IF(AND(E710&lt;0,L709+E710/$B$5&gt;$H$2,-E710/'Carga-Descarga Año'!$B$5&gt;'SFV+BESS'!$I$7),-'SFV+BESS'!$I$7,IF(AND(E710&lt;0,L709+E710/$B$5&lt;$H$2),-MIN('SFV+BESS'!$I$7,L709-$H$2),0)))</f>
        <v>0</v>
      </c>
      <c r="I710" s="38">
        <f t="shared" si="761"/>
        <v>0</v>
      </c>
      <c r="J710" s="27">
        <f t="shared" si="763"/>
        <v>0</v>
      </c>
      <c r="K710" s="27">
        <f t="shared" si="762"/>
        <v>0</v>
      </c>
      <c r="L710" s="28">
        <f>IF((L709+F710+G710)&gt;=$B$2*'SFV+BESS'!$I$9, $B$2*'SFV+BESS'!$I$9, (L709+F710+G710))</f>
        <v>153.89923408984913</v>
      </c>
      <c r="M710" s="110">
        <f t="shared" si="764"/>
        <v>0</v>
      </c>
      <c r="AI710" s="251"/>
      <c r="AJ710" s="41">
        <v>29.2083333333334</v>
      </c>
      <c r="AK710" s="52">
        <f t="shared" si="822"/>
        <v>0</v>
      </c>
      <c r="AL710" s="33">
        <f>Gen_Cons_Horario!B2152</f>
        <v>0</v>
      </c>
      <c r="AM710" s="35">
        <f t="shared" si="797"/>
        <v>0</v>
      </c>
      <c r="AN710" s="116">
        <f>IF(AND(AM710&gt;0,AM710*$B$4+AT709&lt;=$B$2*'SFV+BESS'!$I$9,AM710&lt;'SFV+BESS'!$I$7), AM710*$B$4, IF(AND(AM710&gt;0,AM710*$B$4+AT709&gt;$B$2*'SFV+BESS'!$I$9,AM710*$B$4&lt;'SFV+BESS'!$I$7),$B$2*'SFV+BESS'!$I$9-AT709,IF(AND(AM710&gt;0,AM710*$B$4+AT709&gt;$B$2*'SFV+BESS'!$I$9,AM710*$B$4&gt;'SFV+BESS'!$I$7,AT709&lt;$B$2*'SFV+BESS'!$I$9),$B$2*'SFV+BESS'!$I$9-AT709,IF(AND(AM710&gt;0,AM710*$B$4+AT709&lt;=$B$2*'SFV+BESS'!$I$9,AM710&gt;'SFV+BESS'!$I$7),'SFV+BESS'!$I$7,0))))</f>
        <v>0</v>
      </c>
      <c r="AO710" s="27">
        <f>IF(AND(AM710&lt;0,AT709+AM710/$B$5&gt;$H$2,-AM710/'Carga-Descarga Año'!$B$5&lt;'SFV+BESS'!$I$7),AM710/$B$5,IF(AND(AM710&lt;0,AT709+AM710/$B$5&gt;$H$2,-AM710/'Carga-Descarga Año'!$B$5&gt;'SFV+BESS'!$I$7),-'SFV+BESS'!$I$7,IF(AND(AM710&lt;0,AT709+AM710/$B$5&lt;$H$2),-MIN('SFV+BESS'!$I$7,AT709-$H$2),0)))</f>
        <v>0</v>
      </c>
      <c r="AP710" s="33"/>
      <c r="AQ710" s="33">
        <f t="shared" si="803"/>
        <v>0</v>
      </c>
      <c r="AR710" s="27">
        <f t="shared" si="767"/>
        <v>0</v>
      </c>
      <c r="AS710" s="27">
        <f t="shared" si="804"/>
        <v>0</v>
      </c>
      <c r="AT710" s="28">
        <f>IF((AT709+AN710+AO710)&gt;=$B$2*'SFV+BESS'!$I$9, $B$2*'SFV+BESS'!$I$9, (AT709+AN710+AO710))</f>
        <v>173.61249999999998</v>
      </c>
      <c r="AU710" s="110">
        <f t="shared" si="768"/>
        <v>0</v>
      </c>
      <c r="AZ710" s="251"/>
      <c r="BA710" s="41">
        <v>29.2083333333334</v>
      </c>
      <c r="BB710" s="33">
        <f t="shared" si="823"/>
        <v>0</v>
      </c>
      <c r="BC710" s="33">
        <f>Gen_Cons_Horario!B2896</f>
        <v>0</v>
      </c>
      <c r="BD710" s="35">
        <f t="shared" si="798"/>
        <v>0</v>
      </c>
      <c r="BE710" s="116">
        <f>IF(AND(BD710&gt;0,BD710*$B$4+BK709&lt;=$B$2*'SFV+BESS'!$I$9,BD710&lt;'SFV+BESS'!$I$7), BD710*$B$4, IF(AND(BD710&gt;0,BD710*$B$4+BK709&gt;$B$2*'SFV+BESS'!$I$9,BD710*$B$4&lt;'SFV+BESS'!$I$7),$B$2*'SFV+BESS'!$I$9-BK709,IF(AND(BD710&gt;0,BD710*$B$4+BK709&gt;$B$2*'SFV+BESS'!$I$9,BD710*$B$4&gt;'SFV+BESS'!$I$7,BK709&lt;$B$2*'SFV+BESS'!$I$9),$B$2*'SFV+BESS'!$I$9-BK709,IF(AND(BD710&gt;0,BD710*$B$4+BK709&lt;=$B$2*'SFV+BESS'!$I$9,BD710&gt;'SFV+BESS'!$I$7),'SFV+BESS'!$I$7,0))))</f>
        <v>0</v>
      </c>
      <c r="BF710" s="27">
        <f>IF(AND(BD710&lt;0,BK709+BD710/$B$5&gt;$H$2,-BD710/'Carga-Descarga Año'!$B$5&lt;'SFV+BESS'!$I$7),BD710/$B$5,IF(AND(BD710&lt;0,BK709+BD710/$B$5&gt;$H$2,-BD710/'Carga-Descarga Año'!$B$5&gt;'SFV+BESS'!$I$7),-'SFV+BESS'!$I$7,IF(AND(BD710&lt;0,BK709+BD710/$B$5&lt;$H$2),-MIN('SFV+BESS'!$I$7,BK709-$H$2),0)))</f>
        <v>0</v>
      </c>
      <c r="BG710" s="33"/>
      <c r="BH710" s="33">
        <f t="shared" si="805"/>
        <v>0</v>
      </c>
      <c r="BI710" s="27">
        <f t="shared" si="769"/>
        <v>0</v>
      </c>
      <c r="BJ710" s="27">
        <f t="shared" si="806"/>
        <v>0</v>
      </c>
      <c r="BK710" s="28">
        <f>IF((BK709+BE710+BF710)&gt;=$B$2*'SFV+BESS'!$I$9, $B$2*'SFV+BESS'!$I$9, (BK709+BE710+BF710))</f>
        <v>173.61249999999998</v>
      </c>
      <c r="BL710" s="110">
        <f t="shared" si="770"/>
        <v>0</v>
      </c>
      <c r="BQ710" s="251"/>
      <c r="BR710" s="41">
        <v>29.2083333333334</v>
      </c>
      <c r="BS710" s="33">
        <f t="shared" si="824"/>
        <v>0</v>
      </c>
      <c r="BT710" s="33">
        <f>Gen_Cons_Horario!B3616</f>
        <v>0</v>
      </c>
      <c r="BU710" s="35">
        <f t="shared" si="799"/>
        <v>0</v>
      </c>
      <c r="BV710" s="116">
        <f>IF(AND(BU710&gt;0,BU710*$B$4+CB709&lt;=$B$2*'SFV+BESS'!$I$9,BU710&lt;'SFV+BESS'!$I$7), BU710*$B$4, IF(AND(BU710&gt;0,BU710*$B$4+CB709&gt;$B$2*'SFV+BESS'!$I$9,BU710*$B$4&lt;'SFV+BESS'!$I$7),$B$2*'SFV+BESS'!$I$9-CB709,IF(AND(BU710&gt;0,BU710*$B$4+CB709&gt;$B$2*'SFV+BESS'!$I$9,BU710*$B$4&gt;'SFV+BESS'!$I$7,CB709&lt;$B$2*'SFV+BESS'!$I$9),$B$2*'SFV+BESS'!$I$9-CB709,IF(AND(BU710&gt;0,BU710*$B$4+CB709&lt;=$B$2*'SFV+BESS'!$I$9,BU710&gt;'SFV+BESS'!$I$7),'SFV+BESS'!$I$7,0))))</f>
        <v>0</v>
      </c>
      <c r="BW710" s="27">
        <f>IF(AND(BU710&lt;0,CB709+BU710/$B$5&gt;$H$2,-BU710/'Carga-Descarga Año'!$B$5&lt;'SFV+BESS'!$I$7),BU710/$B$5,IF(AND(BU710&lt;0,CB709+BU710/$B$5&gt;$H$2,-BU710/'Carga-Descarga Año'!$B$5&gt;'SFV+BESS'!$I$7),-'SFV+BESS'!$I$7,IF(AND(BU710&lt;0,CB709+BU710/$B$5&lt;$H$2),-MIN('SFV+BESS'!$I$7,CB709-$H$2),0)))</f>
        <v>0</v>
      </c>
      <c r="BX710" s="33"/>
      <c r="BY710" s="33">
        <f t="shared" si="807"/>
        <v>0</v>
      </c>
      <c r="BZ710" s="27">
        <f t="shared" si="771"/>
        <v>0</v>
      </c>
      <c r="CA710" s="27">
        <f t="shared" si="772"/>
        <v>0</v>
      </c>
      <c r="CB710" s="28">
        <f>IF((CB709+BV710+BW710)&gt;=$B$2*'SFV+BESS'!$I$9, $B$2*'SFV+BESS'!$I$9, (CB709+BV710+BW710))</f>
        <v>173.61249999999998</v>
      </c>
      <c r="CC710" s="110">
        <f t="shared" si="773"/>
        <v>0</v>
      </c>
      <c r="CH710" s="251"/>
      <c r="CI710" s="41">
        <v>29.2083333333334</v>
      </c>
      <c r="CJ710" s="33">
        <f t="shared" si="825"/>
        <v>0</v>
      </c>
      <c r="CK710" s="33">
        <f>Gen_Cons_Horario!B4360</f>
        <v>0</v>
      </c>
      <c r="CL710" s="35">
        <f t="shared" si="800"/>
        <v>0</v>
      </c>
      <c r="CM710" s="116">
        <f>IF(AND(CL710&gt;0,CL710*$B$4+CS709&lt;=$B$2*'SFV+BESS'!$I$9,CL710&lt;'SFV+BESS'!$I$7), CL710*$B$4, IF(AND(CL710&gt;0,CL710*$B$4+CS709&gt;$B$2*'SFV+BESS'!$I$9,CL710*$B$4&lt;'SFV+BESS'!$I$7),$B$2*'SFV+BESS'!$I$9-CS709,IF(AND(CL710&gt;0,CL710*$B$4+CS709&gt;$B$2*'SFV+BESS'!$I$9,CL710*$B$4&gt;'SFV+BESS'!$I$7,CS709&lt;$B$2*'SFV+BESS'!$I$9),$B$2*'SFV+BESS'!$I$9-CS709,IF(AND(CL710&gt;0,CL710*$B$4+CS709&lt;=$B$2*'SFV+BESS'!$I$9,CL710&gt;'SFV+BESS'!$I$7),'SFV+BESS'!$I$7,0))))</f>
        <v>0</v>
      </c>
      <c r="CN710" s="27">
        <f>IF(AND(CL710&lt;0,CS709+CL710/$B$5&gt;$H$2,-CL710/'Carga-Descarga Año'!$B$5&lt;'SFV+BESS'!$I$7),CL710/$B$5,IF(AND(CL710&lt;0,CS709+CL710/$B$5&gt;$H$2,-CL710/'Carga-Descarga Año'!$B$5&gt;'SFV+BESS'!$I$7),-'SFV+BESS'!$I$7,IF(AND(CL710&lt;0,CS709+CL710/$B$5&lt;$H$2),-MIN('SFV+BESS'!$I$7,CS709-$H$2),0)))</f>
        <v>0</v>
      </c>
      <c r="CO710" s="33"/>
      <c r="CP710" s="33">
        <f t="shared" si="808"/>
        <v>0</v>
      </c>
      <c r="CQ710" s="27">
        <f t="shared" si="774"/>
        <v>0</v>
      </c>
      <c r="CR710" s="27">
        <f t="shared" si="809"/>
        <v>0</v>
      </c>
      <c r="CS710" s="28">
        <f>IF((CS709+CM710+CN710)&gt;=$B$2*'SFV+BESS'!$I$9, $B$2*'SFV+BESS'!$I$9, (CS709+CM710+CN710))</f>
        <v>173.61249999999998</v>
      </c>
      <c r="CT710" s="110">
        <f t="shared" si="775"/>
        <v>0</v>
      </c>
      <c r="CY710" s="251"/>
      <c r="CZ710" s="41">
        <v>29.2083333333334</v>
      </c>
      <c r="DA710" s="33">
        <f t="shared" si="826"/>
        <v>0</v>
      </c>
      <c r="DB710" s="33">
        <f>Gen_Cons_Horario!B5080</f>
        <v>0</v>
      </c>
      <c r="DC710" s="35">
        <f t="shared" si="791"/>
        <v>0</v>
      </c>
      <c r="DD710" s="116">
        <f>IF(AND(DC710&gt;0,DC710*$B$4+DJ709&lt;=$B$2*'SFV+BESS'!$I$9,DC710&lt;'SFV+BESS'!$I$7), DC710*$B$4, IF(AND(DC710&gt;0,DC710*$B$4+DJ709&gt;$B$2*'SFV+BESS'!$I$9,DC710*$B$4&lt;'SFV+BESS'!$I$7),$B$2*'SFV+BESS'!$I$9-DJ709,IF(AND(DC710&gt;0,DC710*$B$4+DJ709&gt;$B$2*'SFV+BESS'!$I$9,DC710*$B$4&gt;'SFV+BESS'!$I$7,DJ709&lt;$B$2*'SFV+BESS'!$I$9),$B$2*'SFV+BESS'!$I$9-DJ709,IF(AND(DC710&gt;0,DC710*$B$4+DJ709&lt;=$B$2*'SFV+BESS'!$I$9,DC710&gt;'SFV+BESS'!$I$7),'SFV+BESS'!$I$7,0))))</f>
        <v>0</v>
      </c>
      <c r="DE710" s="27">
        <f>IF(AND(DC710&lt;0,DJ709+DC710/$B$5&gt;$H$2,-DC710/'Carga-Descarga Año'!$B$5&lt;'SFV+BESS'!$I$7),DC710/$B$5,IF(AND(DC710&lt;0,DJ709+DC710/$B$5&gt;$H$2,-DC710/'Carga-Descarga Año'!$B$5&gt;'SFV+BESS'!$I$7),-'SFV+BESS'!$I$7,IF(AND(DC710&lt;0,DJ709+DC710/$B$5&lt;$H$2),-MIN('SFV+BESS'!$I$7,DJ709-$H$2),0)))</f>
        <v>0</v>
      </c>
      <c r="DF710" s="33"/>
      <c r="DG710" s="33">
        <f t="shared" si="810"/>
        <v>0</v>
      </c>
      <c r="DH710" s="27">
        <f t="shared" si="776"/>
        <v>0</v>
      </c>
      <c r="DI710" s="27">
        <f t="shared" si="777"/>
        <v>0</v>
      </c>
      <c r="DJ710" s="28">
        <f>IF((DJ709+DD710+DE710)&gt;=$B$2*'SFV+BESS'!$I$9, $B$2*'SFV+BESS'!$I$9, (DJ709+DD710+DE710))</f>
        <v>173.61249999999998</v>
      </c>
      <c r="DK710" s="110">
        <f t="shared" si="778"/>
        <v>0</v>
      </c>
      <c r="DP710" s="251"/>
      <c r="DQ710" s="41">
        <v>29.2083333333334</v>
      </c>
      <c r="DR710" s="33">
        <f t="shared" si="827"/>
        <v>0</v>
      </c>
      <c r="DS710" s="33">
        <f>Gen_Cons_Horario!B5824</f>
        <v>0</v>
      </c>
      <c r="DT710" s="35">
        <f t="shared" si="792"/>
        <v>0</v>
      </c>
      <c r="DU710" s="116">
        <f>IF(AND(DT710&gt;0,DT710*$B$4+EA709&lt;=$B$2*'SFV+BESS'!$I$9,DT710&lt;'SFV+BESS'!$I$7), DT710*$B$4, IF(AND(DT710&gt;0,DT710*$B$4+EA709&gt;$B$2*'SFV+BESS'!$I$9,DT710*$B$4&lt;'SFV+BESS'!$I$7),$B$2*'SFV+BESS'!$I$9-EA709,IF(AND(DT710&gt;0,DT710*$B$4+EA709&gt;$B$2*'SFV+BESS'!$I$9,DT710*$B$4&gt;'SFV+BESS'!$I$7,EA709&lt;$B$2*'SFV+BESS'!$I$9),$B$2*'SFV+BESS'!$I$9-EA709,IF(AND(DT710&gt;0,DT710*$B$4+EA709&lt;=$B$2*'SFV+BESS'!$I$9,DT710&gt;'SFV+BESS'!$I$7),'SFV+BESS'!$I$7,0))))</f>
        <v>0</v>
      </c>
      <c r="DV710" s="27">
        <f>IF(AND(DT710&lt;0,EA709+DT710/$B$5&gt;$H$2,-DT710/'Carga-Descarga Año'!$B$5&lt;'SFV+BESS'!$I$7),DT710/$B$5,IF(AND(DT710&lt;0,EA709+DT710/$B$5&gt;$H$2,-DT710/'Carga-Descarga Año'!$B$5&gt;'SFV+BESS'!$I$7),-'SFV+BESS'!$I$7,IF(AND(DT710&lt;0,EA709+DT710/$B$5&lt;$H$2),-MIN('SFV+BESS'!$I$7,EA709-$H$2),0)))</f>
        <v>0</v>
      </c>
      <c r="DW710" s="33"/>
      <c r="DX710" s="33">
        <f t="shared" si="811"/>
        <v>0</v>
      </c>
      <c r="DY710" s="27">
        <f t="shared" si="779"/>
        <v>0</v>
      </c>
      <c r="DZ710" s="27">
        <f t="shared" si="812"/>
        <v>0</v>
      </c>
      <c r="EA710" s="28">
        <f>IF((EA709+DU710+DV710)&gt;=$B$2*'SFV+BESS'!$I$9, $B$2*'SFV+BESS'!$I$9, (EA709+DU710+DV710))</f>
        <v>173.61249999999998</v>
      </c>
      <c r="EB710" s="110">
        <f t="shared" si="780"/>
        <v>0</v>
      </c>
      <c r="EG710" s="251"/>
      <c r="EH710" s="41">
        <v>29.2083333333334</v>
      </c>
      <c r="EI710" s="33">
        <f t="shared" si="828"/>
        <v>0</v>
      </c>
      <c r="EJ710" s="33">
        <f>Gen_Cons_Horario!B6568</f>
        <v>0</v>
      </c>
      <c r="EK710" s="35">
        <f t="shared" si="793"/>
        <v>0</v>
      </c>
      <c r="EL710" s="116">
        <f>IF(AND(EK710&gt;0,EK710*$B$4+ER709&lt;=$B$2*'SFV+BESS'!$I$9,EK710&lt;'SFV+BESS'!$I$7), EK710*$B$4, IF(AND(EK710&gt;0,EK710*$B$4+ER709&gt;$B$2*'SFV+BESS'!$I$9,EK710*$B$4&lt;'SFV+BESS'!$I$7),$B$2*'SFV+BESS'!$I$9-ER709,IF(AND(EK710&gt;0,EK710*$B$4+ER709&gt;$B$2*'SFV+BESS'!$I$9,EK710*$B$4&gt;'SFV+BESS'!$I$7,ER709&lt;$B$2*'SFV+BESS'!$I$9),$B$2*'SFV+BESS'!$I$9-ER709,IF(AND(EK710&gt;0,EK710*$B$4+ER709&lt;=$B$2*'SFV+BESS'!$I$9,EK710&gt;'SFV+BESS'!$I$7),'SFV+BESS'!$I$7,0))))</f>
        <v>0</v>
      </c>
      <c r="EM710" s="27">
        <f>IF(AND(EK710&lt;0,ER709+EK710/$B$5&gt;$H$2,-EK710/'Carga-Descarga Año'!$B$5&lt;'SFV+BESS'!$I$7),EK710/$B$5,IF(AND(EK710&lt;0,ER709+EK710/$B$5&gt;$H$2,-EK710/'Carga-Descarga Año'!$B$5&gt;'SFV+BESS'!$I$7),-'SFV+BESS'!$I$7,IF(AND(EK710&lt;0,ER709+EK710/$B$5&lt;$H$2),-MIN('SFV+BESS'!$I$7,ER709-$H$2),0)))</f>
        <v>0</v>
      </c>
      <c r="EN710" s="33"/>
      <c r="EO710" s="33">
        <f t="shared" si="813"/>
        <v>0</v>
      </c>
      <c r="EP710" s="27">
        <f t="shared" si="781"/>
        <v>0</v>
      </c>
      <c r="EQ710" s="27">
        <f t="shared" si="814"/>
        <v>0</v>
      </c>
      <c r="ER710" s="28">
        <f>IF((ER709+EL710+EM710)&gt;=$B$2*'SFV+BESS'!$I$9, $B$2*'SFV+BESS'!$I$9, (ER709+EL710+EM710))</f>
        <v>173.61249999999998</v>
      </c>
      <c r="ES710" s="110">
        <f t="shared" si="782"/>
        <v>0</v>
      </c>
      <c r="EX710" s="251"/>
      <c r="EY710" s="41">
        <v>29.2083333333334</v>
      </c>
      <c r="EZ710" s="33">
        <f t="shared" si="829"/>
        <v>0</v>
      </c>
      <c r="FA710" s="33">
        <f>Gen_Cons_Horario!B7288</f>
        <v>0</v>
      </c>
      <c r="FB710" s="35">
        <f t="shared" si="794"/>
        <v>0</v>
      </c>
      <c r="FC710" s="116">
        <f>IF(AND(FB710&gt;0,FB710*$B$4+FI709&lt;=$B$2*'SFV+BESS'!$I$9,FB710&lt;'SFV+BESS'!$I$7), FB710*$B$4, IF(AND(FB710&gt;0,FB710*$B$4+FI709&gt;$B$2*'SFV+BESS'!$I$9,FB710*$B$4&lt;'SFV+BESS'!$I$7),$B$2*'SFV+BESS'!$I$9-FI709,IF(AND(FB710&gt;0,FB710*$B$4+FI709&gt;$B$2*'SFV+BESS'!$I$9,FB710*$B$4&gt;'SFV+BESS'!$I$7,FI709&lt;$B$2*'SFV+BESS'!$I$9),$B$2*'SFV+BESS'!$I$9-FI709,IF(AND(FB710&gt;0,FB710*$B$4+FI709&lt;=$B$2*'SFV+BESS'!$I$9,FB710&gt;'SFV+BESS'!$I$7),'SFV+BESS'!$I$7,0))))</f>
        <v>0</v>
      </c>
      <c r="FD710" s="27">
        <f>IF(AND(FB710&lt;0,FI709+FB710/$B$5&gt;$H$2,-FB710/'Carga-Descarga Año'!$B$5&lt;'SFV+BESS'!$I$7),FB710/$B$5,IF(AND(FB710&lt;0,FI709+FB710/$B$5&gt;$H$2,-FB710/'Carga-Descarga Año'!$B$5&gt;'SFV+BESS'!$I$7),-'SFV+BESS'!$I$7,IF(AND(FB710&lt;0,FI709+FB710/$B$5&lt;$H$2),-MIN('SFV+BESS'!$I$7,FI709-$H$2),0)))</f>
        <v>0</v>
      </c>
      <c r="FE710" s="33"/>
      <c r="FF710" s="33">
        <f t="shared" si="815"/>
        <v>0</v>
      </c>
      <c r="FG710" s="27">
        <f t="shared" si="783"/>
        <v>0</v>
      </c>
      <c r="FH710" s="27">
        <f t="shared" si="816"/>
        <v>0</v>
      </c>
      <c r="FI710" s="28">
        <f>IF((FI709+FC710+FD710)&gt;=$B$2*'SFV+BESS'!$I$9, $B$2*'SFV+BESS'!$I$9, (FI709+FC710+FD710))</f>
        <v>173.61249999999998</v>
      </c>
      <c r="FJ710" s="110">
        <f t="shared" si="784"/>
        <v>0</v>
      </c>
      <c r="FO710" s="251"/>
      <c r="FP710" s="41">
        <v>29.2083333333334</v>
      </c>
      <c r="FQ710" s="33">
        <f t="shared" si="830"/>
        <v>0</v>
      </c>
      <c r="FR710" s="33">
        <f>Gen_Cons_Horario!B8032</f>
        <v>0</v>
      </c>
      <c r="FS710" s="35">
        <f t="shared" si="795"/>
        <v>0</v>
      </c>
      <c r="FT710" s="116">
        <f>IF(AND(FS710&gt;0,FS710*$B$4+FZ709&lt;=$B$2*'SFV+BESS'!$I$9,FS710&lt;'SFV+BESS'!$I$7), FS710*$B$4, IF(AND(FS710&gt;0,FS710*$B$4+FZ709&gt;$B$2*'SFV+BESS'!$I$9,FS710*$B$4&lt;'SFV+BESS'!$I$7),$B$2*'SFV+BESS'!$I$9-FZ709,IF(AND(FS710&gt;0,FS710*$B$4+FZ709&gt;$B$2*'SFV+BESS'!$I$9,FS710*$B$4&gt;'SFV+BESS'!$I$7,FZ709&lt;$B$2*'SFV+BESS'!$I$9),$B$2*'SFV+BESS'!$I$9-FZ709,IF(AND(FS710&gt;0,FS710*$B$4+FZ709&lt;=$B$2*'SFV+BESS'!$I$9,FS710&gt;'SFV+BESS'!$I$7),'SFV+BESS'!$I$7,0))))</f>
        <v>0</v>
      </c>
      <c r="FU710" s="27">
        <f>IF(AND(FS710&lt;0,FZ709+FS710/$B$5&gt;$H$2,-FS710/'Carga-Descarga Año'!$B$5&lt;'SFV+BESS'!$I$7),FS710/$B$5,IF(AND(FS710&lt;0,FZ709+FS710/$B$5&gt;$H$2,-FS710/'Carga-Descarga Año'!$B$5&gt;'SFV+BESS'!$I$7),-'SFV+BESS'!$I$7,IF(AND(FS710&lt;0,FZ709+FS710/$B$5&lt;$H$2),-MIN('SFV+BESS'!$I$7,FZ709-$H$2),0)))</f>
        <v>0</v>
      </c>
      <c r="FV710" s="33"/>
      <c r="FW710" s="33">
        <f t="shared" si="817"/>
        <v>0</v>
      </c>
      <c r="FX710" s="27">
        <f t="shared" si="785"/>
        <v>0</v>
      </c>
      <c r="FY710" s="27">
        <f t="shared" si="818"/>
        <v>0</v>
      </c>
      <c r="FZ710" s="28">
        <f>IF((FZ709+FT710+FU710)&gt;=$B$2*'SFV+BESS'!$I$9, $B$2*'SFV+BESS'!$I$9, (FZ709+FT710+FU710))</f>
        <v>173.61249999999998</v>
      </c>
      <c r="GA710" s="110">
        <f t="shared" si="786"/>
        <v>0</v>
      </c>
      <c r="GF710" s="251"/>
      <c r="GG710" s="41">
        <v>29.2083333333334</v>
      </c>
      <c r="GH710" s="33">
        <f t="shared" si="831"/>
        <v>0</v>
      </c>
      <c r="GI710" s="33">
        <f>Gen_Cons_Horario!B8752</f>
        <v>0</v>
      </c>
      <c r="GJ710" s="35">
        <f t="shared" si="801"/>
        <v>0</v>
      </c>
      <c r="GK710" s="116">
        <f>IF(AND(GJ710&gt;0,GJ710*$B$4+GQ709&lt;=$B$2*'SFV+BESS'!$I$9,GJ710&lt;'SFV+BESS'!$I$7), GJ710*$B$4, IF(AND(GJ710&gt;0,GJ710*$B$4+GQ709&gt;$B$2*'SFV+BESS'!$I$9,GJ710*$B$4&lt;'SFV+BESS'!$I$7),$B$2*'SFV+BESS'!$I$9-GQ709,IF(AND(GJ710&gt;0,GJ710*$B$4+GQ709&gt;$B$2*'SFV+BESS'!$I$9,GJ710*$B$4&gt;'SFV+BESS'!$I$7,GQ709&lt;$B$2*'SFV+BESS'!$I$9),$B$2*'SFV+BESS'!$I$9-GQ709,IF(AND(GJ710&gt;0,GJ710*$B$4+GQ709&lt;=$B$2*'SFV+BESS'!$I$9,GJ710&gt;'SFV+BESS'!$I$7),'SFV+BESS'!$I$7,0))))</f>
        <v>0</v>
      </c>
      <c r="GL710" s="27">
        <f>IF(AND(GJ710&lt;0,GQ709+GJ710/$B$5&gt;$H$2,-GJ710/'Carga-Descarga Año'!$B$5&lt;'SFV+BESS'!$I$7),GJ710/$B$5,IF(AND(GJ710&lt;0,GQ709+GJ710/$B$5&gt;$H$2,-GJ710/'Carga-Descarga Año'!$B$5&gt;'SFV+BESS'!$I$7),-'SFV+BESS'!$I$7,IF(AND(GJ710&lt;0,GQ709+GJ710/$B$5&lt;$H$2),-MIN('SFV+BESS'!$I$7,GQ709-$H$2),0)))</f>
        <v>0</v>
      </c>
      <c r="GM710" s="33"/>
      <c r="GN710" s="33">
        <f t="shared" si="819"/>
        <v>0</v>
      </c>
      <c r="GO710" s="27">
        <f t="shared" si="787"/>
        <v>0</v>
      </c>
      <c r="GP710" s="27">
        <f t="shared" si="820"/>
        <v>0</v>
      </c>
      <c r="GQ710" s="28">
        <f>IF((GQ709+GK710+GL710)&gt;=$B$2*'SFV+BESS'!$I$9, $B$2*'SFV+BESS'!$I$9, (GQ709+GK710+GL710))</f>
        <v>173.61249999999998</v>
      </c>
      <c r="GR710" s="110">
        <f t="shared" si="788"/>
        <v>0</v>
      </c>
    </row>
    <row r="711" spans="1:200">
      <c r="A711" s="249"/>
      <c r="B711" s="41">
        <v>29.25</v>
      </c>
      <c r="C711" s="38">
        <f t="shared" si="802"/>
        <v>0</v>
      </c>
      <c r="D711" s="2">
        <f>Gen_Cons_Horario!B737</f>
        <v>0</v>
      </c>
      <c r="E711" s="140">
        <f t="shared" si="760"/>
        <v>0</v>
      </c>
      <c r="F711" s="116">
        <f>IF(AND(E711&gt;0,E711*$B$4+L710&lt;=$B$2*'SFV+BESS'!$I$9,E711&lt;'SFV+BESS'!$I$7), E711*$B$4, IF(AND(E711&gt;0,E711*$B$4+L710&gt;$B$2*'SFV+BESS'!$I$9,E711*$B$4&lt;'SFV+BESS'!$I$7),$B$2*'SFV+BESS'!$I$9-L710,IF(AND(E711&gt;0,E711*$B$4+L710&gt;$B$2*'SFV+BESS'!$I$9,E711*$B$4&gt;'SFV+BESS'!$I$7,L710&lt;$B$2*'SFV+BESS'!$I$9),$B$2*'SFV+BESS'!$I$9-L710,IF(AND(E711&gt;0,E711*$B$4+L710&lt;=$B$2*'SFV+BESS'!$I$9,E711&gt;'SFV+BESS'!$I$7),'SFV+BESS'!$I$7,0))))</f>
        <v>0</v>
      </c>
      <c r="G711" s="27">
        <f>IF(AND(E711&lt;0,L710+E711/$B$5&gt;$H$2,-E711/'Carga-Descarga Año'!$B$5&lt;'SFV+BESS'!$I$7),E711/$B$5,IF(AND(E711&lt;0,L710+E711/$B$5&gt;$H$2,-E711/'Carga-Descarga Año'!$B$5&gt;'SFV+BESS'!$I$7),-'SFV+BESS'!$I$7,IF(AND(E711&lt;0,L710+E711/$B$5&lt;$H$2),-MIN('SFV+BESS'!$I$7,L710-$H$2),0)))</f>
        <v>0</v>
      </c>
      <c r="I711" s="38">
        <f t="shared" si="761"/>
        <v>0</v>
      </c>
      <c r="J711" s="27">
        <f t="shared" si="763"/>
        <v>0</v>
      </c>
      <c r="K711" s="27">
        <f t="shared" si="762"/>
        <v>0</v>
      </c>
      <c r="L711" s="28">
        <f>IF((L710+F711+G711)&gt;=$B$2*'SFV+BESS'!$I$9, $B$2*'SFV+BESS'!$I$9, (L710+F711+G711))</f>
        <v>153.89923408984913</v>
      </c>
      <c r="M711" s="110">
        <f t="shared" si="764"/>
        <v>0</v>
      </c>
      <c r="AI711" s="251"/>
      <c r="AJ711" s="41">
        <v>29.25</v>
      </c>
      <c r="AK711" s="52">
        <f t="shared" si="822"/>
        <v>0</v>
      </c>
      <c r="AL711" s="33">
        <f>Gen_Cons_Horario!B2153</f>
        <v>0</v>
      </c>
      <c r="AM711" s="35">
        <f t="shared" si="797"/>
        <v>0</v>
      </c>
      <c r="AN711" s="116">
        <f>IF(AND(AM711&gt;0,AM711*$B$4+AT710&lt;=$B$2*'SFV+BESS'!$I$9,AM711&lt;'SFV+BESS'!$I$7), AM711*$B$4, IF(AND(AM711&gt;0,AM711*$B$4+AT710&gt;$B$2*'SFV+BESS'!$I$9,AM711*$B$4&lt;'SFV+BESS'!$I$7),$B$2*'SFV+BESS'!$I$9-AT710,IF(AND(AM711&gt;0,AM711*$B$4+AT710&gt;$B$2*'SFV+BESS'!$I$9,AM711*$B$4&gt;'SFV+BESS'!$I$7,AT710&lt;$B$2*'SFV+BESS'!$I$9),$B$2*'SFV+BESS'!$I$9-AT710,IF(AND(AM711&gt;0,AM711*$B$4+AT710&lt;=$B$2*'SFV+BESS'!$I$9,AM711&gt;'SFV+BESS'!$I$7),'SFV+BESS'!$I$7,0))))</f>
        <v>0</v>
      </c>
      <c r="AO711" s="27">
        <f>IF(AND(AM711&lt;0,AT710+AM711/$B$5&gt;$H$2,-AM711/'Carga-Descarga Año'!$B$5&lt;'SFV+BESS'!$I$7),AM711/$B$5,IF(AND(AM711&lt;0,AT710+AM711/$B$5&gt;$H$2,-AM711/'Carga-Descarga Año'!$B$5&gt;'SFV+BESS'!$I$7),-'SFV+BESS'!$I$7,IF(AND(AM711&lt;0,AT710+AM711/$B$5&lt;$H$2),-MIN('SFV+BESS'!$I$7,AT710-$H$2),0)))</f>
        <v>0</v>
      </c>
      <c r="AP711" s="33"/>
      <c r="AQ711" s="33">
        <f t="shared" si="803"/>
        <v>0</v>
      </c>
      <c r="AR711" s="27">
        <f t="shared" si="767"/>
        <v>0</v>
      </c>
      <c r="AS711" s="27">
        <f t="shared" si="804"/>
        <v>0</v>
      </c>
      <c r="AT711" s="28">
        <f>IF((AT710+AN711+AO711)&gt;=$B$2*'SFV+BESS'!$I$9, $B$2*'SFV+BESS'!$I$9, (AT710+AN711+AO711))</f>
        <v>173.61249999999998</v>
      </c>
      <c r="AU711" s="110">
        <f t="shared" si="768"/>
        <v>0</v>
      </c>
      <c r="AZ711" s="251"/>
      <c r="BA711" s="41">
        <v>29.25</v>
      </c>
      <c r="BB711" s="33">
        <f t="shared" si="823"/>
        <v>0</v>
      </c>
      <c r="BC711" s="33">
        <f>Gen_Cons_Horario!B2897</f>
        <v>0</v>
      </c>
      <c r="BD711" s="35">
        <f t="shared" si="798"/>
        <v>0</v>
      </c>
      <c r="BE711" s="116">
        <f>IF(AND(BD711&gt;0,BD711*$B$4+BK710&lt;=$B$2*'SFV+BESS'!$I$9,BD711&lt;'SFV+BESS'!$I$7), BD711*$B$4, IF(AND(BD711&gt;0,BD711*$B$4+BK710&gt;$B$2*'SFV+BESS'!$I$9,BD711*$B$4&lt;'SFV+BESS'!$I$7),$B$2*'SFV+BESS'!$I$9-BK710,IF(AND(BD711&gt;0,BD711*$B$4+BK710&gt;$B$2*'SFV+BESS'!$I$9,BD711*$B$4&gt;'SFV+BESS'!$I$7,BK710&lt;$B$2*'SFV+BESS'!$I$9),$B$2*'SFV+BESS'!$I$9-BK710,IF(AND(BD711&gt;0,BD711*$B$4+BK710&lt;=$B$2*'SFV+BESS'!$I$9,BD711&gt;'SFV+BESS'!$I$7),'SFV+BESS'!$I$7,0))))</f>
        <v>0</v>
      </c>
      <c r="BF711" s="27">
        <f>IF(AND(BD711&lt;0,BK710+BD711/$B$5&gt;$H$2,-BD711/'Carga-Descarga Año'!$B$5&lt;'SFV+BESS'!$I$7),BD711/$B$5,IF(AND(BD711&lt;0,BK710+BD711/$B$5&gt;$H$2,-BD711/'Carga-Descarga Año'!$B$5&gt;'SFV+BESS'!$I$7),-'SFV+BESS'!$I$7,IF(AND(BD711&lt;0,BK710+BD711/$B$5&lt;$H$2),-MIN('SFV+BESS'!$I$7,BK710-$H$2),0)))</f>
        <v>0</v>
      </c>
      <c r="BG711" s="33"/>
      <c r="BH711" s="33">
        <f t="shared" si="805"/>
        <v>0</v>
      </c>
      <c r="BI711" s="27">
        <f t="shared" si="769"/>
        <v>0</v>
      </c>
      <c r="BJ711" s="27">
        <f t="shared" si="806"/>
        <v>0</v>
      </c>
      <c r="BK711" s="28">
        <f>IF((BK710+BE711+BF711)&gt;=$B$2*'SFV+BESS'!$I$9, $B$2*'SFV+BESS'!$I$9, (BK710+BE711+BF711))</f>
        <v>173.61249999999998</v>
      </c>
      <c r="BL711" s="110">
        <f t="shared" si="770"/>
        <v>0</v>
      </c>
      <c r="BQ711" s="251"/>
      <c r="BR711" s="41">
        <v>29.25</v>
      </c>
      <c r="BS711" s="33">
        <f t="shared" si="824"/>
        <v>0</v>
      </c>
      <c r="BT711" s="33">
        <f>Gen_Cons_Horario!B3617</f>
        <v>0</v>
      </c>
      <c r="BU711" s="35">
        <f t="shared" si="799"/>
        <v>0</v>
      </c>
      <c r="BV711" s="116">
        <f>IF(AND(BU711&gt;0,BU711*$B$4+CB710&lt;=$B$2*'SFV+BESS'!$I$9,BU711&lt;'SFV+BESS'!$I$7), BU711*$B$4, IF(AND(BU711&gt;0,BU711*$B$4+CB710&gt;$B$2*'SFV+BESS'!$I$9,BU711*$B$4&lt;'SFV+BESS'!$I$7),$B$2*'SFV+BESS'!$I$9-CB710,IF(AND(BU711&gt;0,BU711*$B$4+CB710&gt;$B$2*'SFV+BESS'!$I$9,BU711*$B$4&gt;'SFV+BESS'!$I$7,CB710&lt;$B$2*'SFV+BESS'!$I$9),$B$2*'SFV+BESS'!$I$9-CB710,IF(AND(BU711&gt;0,BU711*$B$4+CB710&lt;=$B$2*'SFV+BESS'!$I$9,BU711&gt;'SFV+BESS'!$I$7),'SFV+BESS'!$I$7,0))))</f>
        <v>0</v>
      </c>
      <c r="BW711" s="27">
        <f>IF(AND(BU711&lt;0,CB710+BU711/$B$5&gt;$H$2,-BU711/'Carga-Descarga Año'!$B$5&lt;'SFV+BESS'!$I$7),BU711/$B$5,IF(AND(BU711&lt;0,CB710+BU711/$B$5&gt;$H$2,-BU711/'Carga-Descarga Año'!$B$5&gt;'SFV+BESS'!$I$7),-'SFV+BESS'!$I$7,IF(AND(BU711&lt;0,CB710+BU711/$B$5&lt;$H$2),-MIN('SFV+BESS'!$I$7,CB710-$H$2),0)))</f>
        <v>0</v>
      </c>
      <c r="BX711" s="33"/>
      <c r="BY711" s="33">
        <f t="shared" si="807"/>
        <v>0</v>
      </c>
      <c r="BZ711" s="27">
        <f t="shared" si="771"/>
        <v>0</v>
      </c>
      <c r="CA711" s="27">
        <f t="shared" si="772"/>
        <v>0</v>
      </c>
      <c r="CB711" s="28">
        <f>IF((CB710+BV711+BW711)&gt;=$B$2*'SFV+BESS'!$I$9, $B$2*'SFV+BESS'!$I$9, (CB710+BV711+BW711))</f>
        <v>173.61249999999998</v>
      </c>
      <c r="CC711" s="110">
        <f t="shared" si="773"/>
        <v>0</v>
      </c>
      <c r="CH711" s="251"/>
      <c r="CI711" s="41">
        <v>29.25</v>
      </c>
      <c r="CJ711" s="33">
        <f t="shared" si="825"/>
        <v>0</v>
      </c>
      <c r="CK711" s="33">
        <f>Gen_Cons_Horario!B4361</f>
        <v>0</v>
      </c>
      <c r="CL711" s="35">
        <f t="shared" si="800"/>
        <v>0</v>
      </c>
      <c r="CM711" s="116">
        <f>IF(AND(CL711&gt;0,CL711*$B$4+CS710&lt;=$B$2*'SFV+BESS'!$I$9,CL711&lt;'SFV+BESS'!$I$7), CL711*$B$4, IF(AND(CL711&gt;0,CL711*$B$4+CS710&gt;$B$2*'SFV+BESS'!$I$9,CL711*$B$4&lt;'SFV+BESS'!$I$7),$B$2*'SFV+BESS'!$I$9-CS710,IF(AND(CL711&gt;0,CL711*$B$4+CS710&gt;$B$2*'SFV+BESS'!$I$9,CL711*$B$4&gt;'SFV+BESS'!$I$7,CS710&lt;$B$2*'SFV+BESS'!$I$9),$B$2*'SFV+BESS'!$I$9-CS710,IF(AND(CL711&gt;0,CL711*$B$4+CS710&lt;=$B$2*'SFV+BESS'!$I$9,CL711&gt;'SFV+BESS'!$I$7),'SFV+BESS'!$I$7,0))))</f>
        <v>0</v>
      </c>
      <c r="CN711" s="27">
        <f>IF(AND(CL711&lt;0,CS710+CL711/$B$5&gt;$H$2,-CL711/'Carga-Descarga Año'!$B$5&lt;'SFV+BESS'!$I$7),CL711/$B$5,IF(AND(CL711&lt;0,CS710+CL711/$B$5&gt;$H$2,-CL711/'Carga-Descarga Año'!$B$5&gt;'SFV+BESS'!$I$7),-'SFV+BESS'!$I$7,IF(AND(CL711&lt;0,CS710+CL711/$B$5&lt;$H$2),-MIN('SFV+BESS'!$I$7,CS710-$H$2),0)))</f>
        <v>0</v>
      </c>
      <c r="CO711" s="33"/>
      <c r="CP711" s="33">
        <f t="shared" si="808"/>
        <v>0</v>
      </c>
      <c r="CQ711" s="27">
        <f t="shared" si="774"/>
        <v>0</v>
      </c>
      <c r="CR711" s="27">
        <f t="shared" si="809"/>
        <v>0</v>
      </c>
      <c r="CS711" s="28">
        <f>IF((CS710+CM711+CN711)&gt;=$B$2*'SFV+BESS'!$I$9, $B$2*'SFV+BESS'!$I$9, (CS710+CM711+CN711))</f>
        <v>173.61249999999998</v>
      </c>
      <c r="CT711" s="110">
        <f t="shared" si="775"/>
        <v>0</v>
      </c>
      <c r="CY711" s="251"/>
      <c r="CZ711" s="41">
        <v>29.25</v>
      </c>
      <c r="DA711" s="33">
        <f t="shared" si="826"/>
        <v>0</v>
      </c>
      <c r="DB711" s="33">
        <f>Gen_Cons_Horario!B5081</f>
        <v>0</v>
      </c>
      <c r="DC711" s="35">
        <f t="shared" si="791"/>
        <v>0</v>
      </c>
      <c r="DD711" s="116">
        <f>IF(AND(DC711&gt;0,DC711*$B$4+DJ710&lt;=$B$2*'SFV+BESS'!$I$9,DC711&lt;'SFV+BESS'!$I$7), DC711*$B$4, IF(AND(DC711&gt;0,DC711*$B$4+DJ710&gt;$B$2*'SFV+BESS'!$I$9,DC711*$B$4&lt;'SFV+BESS'!$I$7),$B$2*'SFV+BESS'!$I$9-DJ710,IF(AND(DC711&gt;0,DC711*$B$4+DJ710&gt;$B$2*'SFV+BESS'!$I$9,DC711*$B$4&gt;'SFV+BESS'!$I$7,DJ710&lt;$B$2*'SFV+BESS'!$I$9),$B$2*'SFV+BESS'!$I$9-DJ710,IF(AND(DC711&gt;0,DC711*$B$4+DJ710&lt;=$B$2*'SFV+BESS'!$I$9,DC711&gt;'SFV+BESS'!$I$7),'SFV+BESS'!$I$7,0))))</f>
        <v>0</v>
      </c>
      <c r="DE711" s="27">
        <f>IF(AND(DC711&lt;0,DJ710+DC711/$B$5&gt;$H$2,-DC711/'Carga-Descarga Año'!$B$5&lt;'SFV+BESS'!$I$7),DC711/$B$5,IF(AND(DC711&lt;0,DJ710+DC711/$B$5&gt;$H$2,-DC711/'Carga-Descarga Año'!$B$5&gt;'SFV+BESS'!$I$7),-'SFV+BESS'!$I$7,IF(AND(DC711&lt;0,DJ710+DC711/$B$5&lt;$H$2),-MIN('SFV+BESS'!$I$7,DJ710-$H$2),0)))</f>
        <v>0</v>
      </c>
      <c r="DF711" s="33"/>
      <c r="DG711" s="33">
        <f t="shared" si="810"/>
        <v>0</v>
      </c>
      <c r="DH711" s="27">
        <f t="shared" si="776"/>
        <v>0</v>
      </c>
      <c r="DI711" s="27">
        <f t="shared" si="777"/>
        <v>0</v>
      </c>
      <c r="DJ711" s="28">
        <f>IF((DJ710+DD711+DE711)&gt;=$B$2*'SFV+BESS'!$I$9, $B$2*'SFV+BESS'!$I$9, (DJ710+DD711+DE711))</f>
        <v>173.61249999999998</v>
      </c>
      <c r="DK711" s="110">
        <f t="shared" si="778"/>
        <v>0</v>
      </c>
      <c r="DP711" s="251"/>
      <c r="DQ711" s="41">
        <v>29.25</v>
      </c>
      <c r="DR711" s="33">
        <f t="shared" si="827"/>
        <v>0</v>
      </c>
      <c r="DS711" s="33">
        <f>Gen_Cons_Horario!B5825</f>
        <v>0</v>
      </c>
      <c r="DT711" s="35">
        <f t="shared" si="792"/>
        <v>0</v>
      </c>
      <c r="DU711" s="116">
        <f>IF(AND(DT711&gt;0,DT711*$B$4+EA710&lt;=$B$2*'SFV+BESS'!$I$9,DT711&lt;'SFV+BESS'!$I$7), DT711*$B$4, IF(AND(DT711&gt;0,DT711*$B$4+EA710&gt;$B$2*'SFV+BESS'!$I$9,DT711*$B$4&lt;'SFV+BESS'!$I$7),$B$2*'SFV+BESS'!$I$9-EA710,IF(AND(DT711&gt;0,DT711*$B$4+EA710&gt;$B$2*'SFV+BESS'!$I$9,DT711*$B$4&gt;'SFV+BESS'!$I$7,EA710&lt;$B$2*'SFV+BESS'!$I$9),$B$2*'SFV+BESS'!$I$9-EA710,IF(AND(DT711&gt;0,DT711*$B$4+EA710&lt;=$B$2*'SFV+BESS'!$I$9,DT711&gt;'SFV+BESS'!$I$7),'SFV+BESS'!$I$7,0))))</f>
        <v>0</v>
      </c>
      <c r="DV711" s="27">
        <f>IF(AND(DT711&lt;0,EA710+DT711/$B$5&gt;$H$2,-DT711/'Carga-Descarga Año'!$B$5&lt;'SFV+BESS'!$I$7),DT711/$B$5,IF(AND(DT711&lt;0,EA710+DT711/$B$5&gt;$H$2,-DT711/'Carga-Descarga Año'!$B$5&gt;'SFV+BESS'!$I$7),-'SFV+BESS'!$I$7,IF(AND(DT711&lt;0,EA710+DT711/$B$5&lt;$H$2),-MIN('SFV+BESS'!$I$7,EA710-$H$2),0)))</f>
        <v>0</v>
      </c>
      <c r="DW711" s="33"/>
      <c r="DX711" s="33">
        <f t="shared" si="811"/>
        <v>0</v>
      </c>
      <c r="DY711" s="27">
        <f t="shared" si="779"/>
        <v>0</v>
      </c>
      <c r="DZ711" s="27">
        <f t="shared" si="812"/>
        <v>0</v>
      </c>
      <c r="EA711" s="28">
        <f>IF((EA710+DU711+DV711)&gt;=$B$2*'SFV+BESS'!$I$9, $B$2*'SFV+BESS'!$I$9, (EA710+DU711+DV711))</f>
        <v>173.61249999999998</v>
      </c>
      <c r="EB711" s="110">
        <f t="shared" si="780"/>
        <v>0</v>
      </c>
      <c r="EG711" s="251"/>
      <c r="EH711" s="41">
        <v>29.25</v>
      </c>
      <c r="EI711" s="33">
        <f t="shared" si="828"/>
        <v>0</v>
      </c>
      <c r="EJ711" s="33">
        <f>Gen_Cons_Horario!B6569</f>
        <v>0</v>
      </c>
      <c r="EK711" s="35">
        <f t="shared" si="793"/>
        <v>0</v>
      </c>
      <c r="EL711" s="116">
        <f>IF(AND(EK711&gt;0,EK711*$B$4+ER710&lt;=$B$2*'SFV+BESS'!$I$9,EK711&lt;'SFV+BESS'!$I$7), EK711*$B$4, IF(AND(EK711&gt;0,EK711*$B$4+ER710&gt;$B$2*'SFV+BESS'!$I$9,EK711*$B$4&lt;'SFV+BESS'!$I$7),$B$2*'SFV+BESS'!$I$9-ER710,IF(AND(EK711&gt;0,EK711*$B$4+ER710&gt;$B$2*'SFV+BESS'!$I$9,EK711*$B$4&gt;'SFV+BESS'!$I$7,ER710&lt;$B$2*'SFV+BESS'!$I$9),$B$2*'SFV+BESS'!$I$9-ER710,IF(AND(EK711&gt;0,EK711*$B$4+ER710&lt;=$B$2*'SFV+BESS'!$I$9,EK711&gt;'SFV+BESS'!$I$7),'SFV+BESS'!$I$7,0))))</f>
        <v>0</v>
      </c>
      <c r="EM711" s="27">
        <f>IF(AND(EK711&lt;0,ER710+EK711/$B$5&gt;$H$2,-EK711/'Carga-Descarga Año'!$B$5&lt;'SFV+BESS'!$I$7),EK711/$B$5,IF(AND(EK711&lt;0,ER710+EK711/$B$5&gt;$H$2,-EK711/'Carga-Descarga Año'!$B$5&gt;'SFV+BESS'!$I$7),-'SFV+BESS'!$I$7,IF(AND(EK711&lt;0,ER710+EK711/$B$5&lt;$H$2),-MIN('SFV+BESS'!$I$7,ER710-$H$2),0)))</f>
        <v>0</v>
      </c>
      <c r="EN711" s="33"/>
      <c r="EO711" s="33">
        <f t="shared" si="813"/>
        <v>0</v>
      </c>
      <c r="EP711" s="27">
        <f t="shared" si="781"/>
        <v>0</v>
      </c>
      <c r="EQ711" s="27">
        <f t="shared" si="814"/>
        <v>0</v>
      </c>
      <c r="ER711" s="28">
        <f>IF((ER710+EL711+EM711)&gt;=$B$2*'SFV+BESS'!$I$9, $B$2*'SFV+BESS'!$I$9, (ER710+EL711+EM711))</f>
        <v>173.61249999999998</v>
      </c>
      <c r="ES711" s="110">
        <f t="shared" si="782"/>
        <v>0</v>
      </c>
      <c r="EX711" s="251"/>
      <c r="EY711" s="41">
        <v>29.25</v>
      </c>
      <c r="EZ711" s="33">
        <f t="shared" si="829"/>
        <v>0</v>
      </c>
      <c r="FA711" s="33">
        <f>Gen_Cons_Horario!B7289</f>
        <v>0</v>
      </c>
      <c r="FB711" s="35">
        <f t="shared" si="794"/>
        <v>0</v>
      </c>
      <c r="FC711" s="116">
        <f>IF(AND(FB711&gt;0,FB711*$B$4+FI710&lt;=$B$2*'SFV+BESS'!$I$9,FB711&lt;'SFV+BESS'!$I$7), FB711*$B$4, IF(AND(FB711&gt;0,FB711*$B$4+FI710&gt;$B$2*'SFV+BESS'!$I$9,FB711*$B$4&lt;'SFV+BESS'!$I$7),$B$2*'SFV+BESS'!$I$9-FI710,IF(AND(FB711&gt;0,FB711*$B$4+FI710&gt;$B$2*'SFV+BESS'!$I$9,FB711*$B$4&gt;'SFV+BESS'!$I$7,FI710&lt;$B$2*'SFV+BESS'!$I$9),$B$2*'SFV+BESS'!$I$9-FI710,IF(AND(FB711&gt;0,FB711*$B$4+FI710&lt;=$B$2*'SFV+BESS'!$I$9,FB711&gt;'SFV+BESS'!$I$7),'SFV+BESS'!$I$7,0))))</f>
        <v>0</v>
      </c>
      <c r="FD711" s="27">
        <f>IF(AND(FB711&lt;0,FI710+FB711/$B$5&gt;$H$2,-FB711/'Carga-Descarga Año'!$B$5&lt;'SFV+BESS'!$I$7),FB711/$B$5,IF(AND(FB711&lt;0,FI710+FB711/$B$5&gt;$H$2,-FB711/'Carga-Descarga Año'!$B$5&gt;'SFV+BESS'!$I$7),-'SFV+BESS'!$I$7,IF(AND(FB711&lt;0,FI710+FB711/$B$5&lt;$H$2),-MIN('SFV+BESS'!$I$7,FI710-$H$2),0)))</f>
        <v>0</v>
      </c>
      <c r="FE711" s="33"/>
      <c r="FF711" s="33">
        <f t="shared" si="815"/>
        <v>0</v>
      </c>
      <c r="FG711" s="27">
        <f t="shared" si="783"/>
        <v>0</v>
      </c>
      <c r="FH711" s="27">
        <f t="shared" si="816"/>
        <v>0</v>
      </c>
      <c r="FI711" s="28">
        <f>IF((FI710+FC711+FD711)&gt;=$B$2*'SFV+BESS'!$I$9, $B$2*'SFV+BESS'!$I$9, (FI710+FC711+FD711))</f>
        <v>173.61249999999998</v>
      </c>
      <c r="FJ711" s="110">
        <f t="shared" si="784"/>
        <v>0</v>
      </c>
      <c r="FO711" s="251"/>
      <c r="FP711" s="41">
        <v>29.25</v>
      </c>
      <c r="FQ711" s="33">
        <f t="shared" si="830"/>
        <v>1.7899719636822458</v>
      </c>
      <c r="FR711" s="33">
        <f>Gen_Cons_Horario!B8033</f>
        <v>0</v>
      </c>
      <c r="FS711" s="35">
        <f t="shared" si="795"/>
        <v>1.7899719636822458</v>
      </c>
      <c r="FT711" s="116">
        <f>IF(AND(FS711&gt;0,FS711*$B$4+FZ710&lt;=$B$2*'SFV+BESS'!$I$9,FS711&lt;'SFV+BESS'!$I$7), FS711*$B$4, IF(AND(FS711&gt;0,FS711*$B$4+FZ710&gt;$B$2*'SFV+BESS'!$I$9,FS711*$B$4&lt;'SFV+BESS'!$I$7),$B$2*'SFV+BESS'!$I$9-FZ710,IF(AND(FS711&gt;0,FS711*$B$4+FZ710&gt;$B$2*'SFV+BESS'!$I$9,FS711*$B$4&gt;'SFV+BESS'!$I$7,FZ710&lt;$B$2*'SFV+BESS'!$I$9),$B$2*'SFV+BESS'!$I$9-FZ710,IF(AND(FS711&gt;0,FS711*$B$4+FZ710&lt;=$B$2*'SFV+BESS'!$I$9,FS711&gt;'SFV+BESS'!$I$7),'SFV+BESS'!$I$7,0))))</f>
        <v>0</v>
      </c>
      <c r="FU711" s="27">
        <f>IF(AND(FS711&lt;0,FZ710+FS711/$B$5&gt;$H$2,-FS711/'Carga-Descarga Año'!$B$5&lt;'SFV+BESS'!$I$7),FS711/$B$5,IF(AND(FS711&lt;0,FZ710+FS711/$B$5&gt;$H$2,-FS711/'Carga-Descarga Año'!$B$5&gt;'SFV+BESS'!$I$7),-'SFV+BESS'!$I$7,IF(AND(FS711&lt;0,FZ710+FS711/$B$5&lt;$H$2),-MIN('SFV+BESS'!$I$7,FZ710-$H$2),0)))</f>
        <v>0</v>
      </c>
      <c r="FV711" s="33"/>
      <c r="FW711" s="33">
        <f t="shared" si="817"/>
        <v>0</v>
      </c>
      <c r="FX711" s="27">
        <f t="shared" si="785"/>
        <v>0</v>
      </c>
      <c r="FY711" s="27">
        <f t="shared" si="818"/>
        <v>0</v>
      </c>
      <c r="FZ711" s="28">
        <f>IF((FZ710+FT711+FU711)&gt;=$B$2*'SFV+BESS'!$I$9, $B$2*'SFV+BESS'!$I$9, (FZ710+FT711+FU711))</f>
        <v>173.61249999999998</v>
      </c>
      <c r="GA711" s="110">
        <f t="shared" si="786"/>
        <v>1.7899719636822458</v>
      </c>
      <c r="GF711" s="251"/>
      <c r="GG711" s="41">
        <v>29.25</v>
      </c>
      <c r="GH711" s="33">
        <f t="shared" si="831"/>
        <v>3.3744743042418284</v>
      </c>
      <c r="GI711" s="33">
        <f>Gen_Cons_Horario!B8753</f>
        <v>0</v>
      </c>
      <c r="GJ711" s="35">
        <f t="shared" si="801"/>
        <v>3.3744743042418284</v>
      </c>
      <c r="GK711" s="116">
        <f>IF(AND(GJ711&gt;0,GJ711*$B$4+GQ710&lt;=$B$2*'SFV+BESS'!$I$9,GJ711&lt;'SFV+BESS'!$I$7), GJ711*$B$4, IF(AND(GJ711&gt;0,GJ711*$B$4+GQ710&gt;$B$2*'SFV+BESS'!$I$9,GJ711*$B$4&lt;'SFV+BESS'!$I$7),$B$2*'SFV+BESS'!$I$9-GQ710,IF(AND(GJ711&gt;0,GJ711*$B$4+GQ710&gt;$B$2*'SFV+BESS'!$I$9,GJ711*$B$4&gt;'SFV+BESS'!$I$7,GQ710&lt;$B$2*'SFV+BESS'!$I$9),$B$2*'SFV+BESS'!$I$9-GQ710,IF(AND(GJ711&gt;0,GJ711*$B$4+GQ710&lt;=$B$2*'SFV+BESS'!$I$9,GJ711&gt;'SFV+BESS'!$I$7),'SFV+BESS'!$I$7,0))))</f>
        <v>0</v>
      </c>
      <c r="GL711" s="27">
        <f>IF(AND(GJ711&lt;0,GQ710+GJ711/$B$5&gt;$H$2,-GJ711/'Carga-Descarga Año'!$B$5&lt;'SFV+BESS'!$I$7),GJ711/$B$5,IF(AND(GJ711&lt;0,GQ710+GJ711/$B$5&gt;$H$2,-GJ711/'Carga-Descarga Año'!$B$5&gt;'SFV+BESS'!$I$7),-'SFV+BESS'!$I$7,IF(AND(GJ711&lt;0,GQ710+GJ711/$B$5&lt;$H$2),-MIN('SFV+BESS'!$I$7,GQ710-$H$2),0)))</f>
        <v>0</v>
      </c>
      <c r="GM711" s="33"/>
      <c r="GN711" s="33">
        <f t="shared" si="819"/>
        <v>0</v>
      </c>
      <c r="GO711" s="27">
        <f t="shared" si="787"/>
        <v>0</v>
      </c>
      <c r="GP711" s="27">
        <f t="shared" si="820"/>
        <v>0</v>
      </c>
      <c r="GQ711" s="28">
        <f>IF((GQ710+GK711+GL711)&gt;=$B$2*'SFV+BESS'!$I$9, $B$2*'SFV+BESS'!$I$9, (GQ710+GK711+GL711))</f>
        <v>173.61249999999998</v>
      </c>
      <c r="GR711" s="110">
        <f t="shared" si="788"/>
        <v>3.3744743042418284</v>
      </c>
    </row>
    <row r="712" spans="1:200">
      <c r="A712" s="249"/>
      <c r="B712" s="41">
        <v>29.2916666666667</v>
      </c>
      <c r="C712" s="38">
        <f t="shared" si="802"/>
        <v>31.909413679744592</v>
      </c>
      <c r="D712" s="2">
        <f>Gen_Cons_Horario!B738</f>
        <v>0</v>
      </c>
      <c r="E712" s="140">
        <f t="shared" si="760"/>
        <v>31.909413679744592</v>
      </c>
      <c r="F712" s="116">
        <f>IF(AND(E712&gt;0,E712*$B$4+L711&lt;=$B$2*'SFV+BESS'!$I$9,E712&lt;'SFV+BESS'!$I$7), E712*$B$4, IF(AND(E712&gt;0,E712*$B$4+L711&gt;$B$2*'SFV+BESS'!$I$9,E712*$B$4&lt;'SFV+BESS'!$I$7),$B$2*'SFV+BESS'!$I$9-L711,IF(AND(E712&gt;0,E712*$B$4+L711&gt;$B$2*'SFV+BESS'!$I$9,E712*$B$4&gt;'SFV+BESS'!$I$7,L711&lt;$B$2*'SFV+BESS'!$I$9),$B$2*'SFV+BESS'!$I$9-L711,IF(AND(E712&gt;0,E712*$B$4+L711&lt;=$B$2*'SFV+BESS'!$I$9,E712&gt;'SFV+BESS'!$I$7),'SFV+BESS'!$I$7,0))))</f>
        <v>19.713265910150852</v>
      </c>
      <c r="G712" s="27">
        <f>IF(AND(E712&lt;0,L711+E712/$B$5&gt;$H$2,-E712/'Carga-Descarga Año'!$B$5&lt;'SFV+BESS'!$I$7),E712/$B$5,IF(AND(E712&lt;0,L711+E712/$B$5&gt;$H$2,-E712/'Carga-Descarga Año'!$B$5&gt;'SFV+BESS'!$I$7),-'SFV+BESS'!$I$7,IF(AND(E712&lt;0,L711+E712/$B$5&lt;$H$2),-MIN('SFV+BESS'!$I$7,L711-$H$2),0)))</f>
        <v>0</v>
      </c>
      <c r="I712" s="38">
        <f t="shared" si="761"/>
        <v>0</v>
      </c>
      <c r="J712" s="27">
        <f t="shared" si="763"/>
        <v>0</v>
      </c>
      <c r="K712" s="27">
        <f t="shared" si="762"/>
        <v>0</v>
      </c>
      <c r="L712" s="28">
        <f>IF((L711+F712+G712)&gt;=$B$2*'SFV+BESS'!$I$9, $B$2*'SFV+BESS'!$I$9, (L711+F712+G712))</f>
        <v>173.61249999999998</v>
      </c>
      <c r="M712" s="110">
        <f t="shared" si="764"/>
        <v>11.158607458533169</v>
      </c>
      <c r="AI712" s="251"/>
      <c r="AJ712" s="41">
        <v>29.2916666666667</v>
      </c>
      <c r="AK712" s="52">
        <f t="shared" si="822"/>
        <v>0</v>
      </c>
      <c r="AL712" s="33">
        <f>Gen_Cons_Horario!B2154</f>
        <v>0</v>
      </c>
      <c r="AM712" s="35">
        <f t="shared" si="797"/>
        <v>0</v>
      </c>
      <c r="AN712" s="116">
        <f>IF(AND(AM712&gt;0,AM712*$B$4+AT711&lt;=$B$2*'SFV+BESS'!$I$9,AM712&lt;'SFV+BESS'!$I$7), AM712*$B$4, IF(AND(AM712&gt;0,AM712*$B$4+AT711&gt;$B$2*'SFV+BESS'!$I$9,AM712*$B$4&lt;'SFV+BESS'!$I$7),$B$2*'SFV+BESS'!$I$9-AT711,IF(AND(AM712&gt;0,AM712*$B$4+AT711&gt;$B$2*'SFV+BESS'!$I$9,AM712*$B$4&gt;'SFV+BESS'!$I$7,AT711&lt;$B$2*'SFV+BESS'!$I$9),$B$2*'SFV+BESS'!$I$9-AT711,IF(AND(AM712&gt;0,AM712*$B$4+AT711&lt;=$B$2*'SFV+BESS'!$I$9,AM712&gt;'SFV+BESS'!$I$7),'SFV+BESS'!$I$7,0))))</f>
        <v>0</v>
      </c>
      <c r="AO712" s="27">
        <f>IF(AND(AM712&lt;0,AT711+AM712/$B$5&gt;$H$2,-AM712/'Carga-Descarga Año'!$B$5&lt;'SFV+BESS'!$I$7),AM712/$B$5,IF(AND(AM712&lt;0,AT711+AM712/$B$5&gt;$H$2,-AM712/'Carga-Descarga Año'!$B$5&gt;'SFV+BESS'!$I$7),-'SFV+BESS'!$I$7,IF(AND(AM712&lt;0,AT711+AM712/$B$5&lt;$H$2),-MIN('SFV+BESS'!$I$7,AT711-$H$2),0)))</f>
        <v>0</v>
      </c>
      <c r="AP712" s="33"/>
      <c r="AQ712" s="33">
        <f t="shared" si="803"/>
        <v>0</v>
      </c>
      <c r="AR712" s="27">
        <f t="shared" si="767"/>
        <v>0</v>
      </c>
      <c r="AS712" s="27">
        <f t="shared" si="804"/>
        <v>0</v>
      </c>
      <c r="AT712" s="28">
        <f>IF((AT711+AN712+AO712)&gt;=$B$2*'SFV+BESS'!$I$9, $B$2*'SFV+BESS'!$I$9, (AT711+AN712+AO712))</f>
        <v>173.61249999999998</v>
      </c>
      <c r="AU712" s="110">
        <f t="shared" si="768"/>
        <v>0</v>
      </c>
      <c r="AZ712" s="251"/>
      <c r="BA712" s="41">
        <v>29.2916666666667</v>
      </c>
      <c r="BB712" s="33">
        <f t="shared" si="823"/>
        <v>0</v>
      </c>
      <c r="BC712" s="33">
        <f>Gen_Cons_Horario!B2898</f>
        <v>0</v>
      </c>
      <c r="BD712" s="35">
        <f t="shared" si="798"/>
        <v>0</v>
      </c>
      <c r="BE712" s="116">
        <f>IF(AND(BD712&gt;0,BD712*$B$4+BK711&lt;=$B$2*'SFV+BESS'!$I$9,BD712&lt;'SFV+BESS'!$I$7), BD712*$B$4, IF(AND(BD712&gt;0,BD712*$B$4+BK711&gt;$B$2*'SFV+BESS'!$I$9,BD712*$B$4&lt;'SFV+BESS'!$I$7),$B$2*'SFV+BESS'!$I$9-BK711,IF(AND(BD712&gt;0,BD712*$B$4+BK711&gt;$B$2*'SFV+BESS'!$I$9,BD712*$B$4&gt;'SFV+BESS'!$I$7,BK711&lt;$B$2*'SFV+BESS'!$I$9),$B$2*'SFV+BESS'!$I$9-BK711,IF(AND(BD712&gt;0,BD712*$B$4+BK711&lt;=$B$2*'SFV+BESS'!$I$9,BD712&gt;'SFV+BESS'!$I$7),'SFV+BESS'!$I$7,0))))</f>
        <v>0</v>
      </c>
      <c r="BF712" s="27">
        <f>IF(AND(BD712&lt;0,BK711+BD712/$B$5&gt;$H$2,-BD712/'Carga-Descarga Año'!$B$5&lt;'SFV+BESS'!$I$7),BD712/$B$5,IF(AND(BD712&lt;0,BK711+BD712/$B$5&gt;$H$2,-BD712/'Carga-Descarga Año'!$B$5&gt;'SFV+BESS'!$I$7),-'SFV+BESS'!$I$7,IF(AND(BD712&lt;0,BK711+BD712/$B$5&lt;$H$2),-MIN('SFV+BESS'!$I$7,BK711-$H$2),0)))</f>
        <v>0</v>
      </c>
      <c r="BG712" s="33"/>
      <c r="BH712" s="33">
        <f t="shared" si="805"/>
        <v>0</v>
      </c>
      <c r="BI712" s="27">
        <f t="shared" si="769"/>
        <v>0</v>
      </c>
      <c r="BJ712" s="27">
        <f t="shared" si="806"/>
        <v>0</v>
      </c>
      <c r="BK712" s="28">
        <f>IF((BK711+BE712+BF712)&gt;=$B$2*'SFV+BESS'!$I$9, $B$2*'SFV+BESS'!$I$9, (BK711+BE712+BF712))</f>
        <v>173.61249999999998</v>
      </c>
      <c r="BL712" s="110">
        <f t="shared" si="770"/>
        <v>0</v>
      </c>
      <c r="BQ712" s="251"/>
      <c r="BR712" s="41">
        <v>29.2916666666667</v>
      </c>
      <c r="BS712" s="33">
        <f t="shared" si="824"/>
        <v>0</v>
      </c>
      <c r="BT712" s="33">
        <f>Gen_Cons_Horario!B3618</f>
        <v>0</v>
      </c>
      <c r="BU712" s="35">
        <f t="shared" si="799"/>
        <v>0</v>
      </c>
      <c r="BV712" s="116">
        <f>IF(AND(BU712&gt;0,BU712*$B$4+CB711&lt;=$B$2*'SFV+BESS'!$I$9,BU712&lt;'SFV+BESS'!$I$7), BU712*$B$4, IF(AND(BU712&gt;0,BU712*$B$4+CB711&gt;$B$2*'SFV+BESS'!$I$9,BU712*$B$4&lt;'SFV+BESS'!$I$7),$B$2*'SFV+BESS'!$I$9-CB711,IF(AND(BU712&gt;0,BU712*$B$4+CB711&gt;$B$2*'SFV+BESS'!$I$9,BU712*$B$4&gt;'SFV+BESS'!$I$7,CB711&lt;$B$2*'SFV+BESS'!$I$9),$B$2*'SFV+BESS'!$I$9-CB711,IF(AND(BU712&gt;0,BU712*$B$4+CB711&lt;=$B$2*'SFV+BESS'!$I$9,BU712&gt;'SFV+BESS'!$I$7),'SFV+BESS'!$I$7,0))))</f>
        <v>0</v>
      </c>
      <c r="BW712" s="27">
        <f>IF(AND(BU712&lt;0,CB711+BU712/$B$5&gt;$H$2,-BU712/'Carga-Descarga Año'!$B$5&lt;'SFV+BESS'!$I$7),BU712/$B$5,IF(AND(BU712&lt;0,CB711+BU712/$B$5&gt;$H$2,-BU712/'Carga-Descarga Año'!$B$5&gt;'SFV+BESS'!$I$7),-'SFV+BESS'!$I$7,IF(AND(BU712&lt;0,CB711+BU712/$B$5&lt;$H$2),-MIN('SFV+BESS'!$I$7,CB711-$H$2),0)))</f>
        <v>0</v>
      </c>
      <c r="BX712" s="33"/>
      <c r="BY712" s="33">
        <f t="shared" si="807"/>
        <v>0</v>
      </c>
      <c r="BZ712" s="27">
        <f t="shared" si="771"/>
        <v>0</v>
      </c>
      <c r="CA712" s="27">
        <f t="shared" si="772"/>
        <v>0</v>
      </c>
      <c r="CB712" s="28">
        <f>IF((CB711+BV712+BW712)&gt;=$B$2*'SFV+BESS'!$I$9, $B$2*'SFV+BESS'!$I$9, (CB711+BV712+BW712))</f>
        <v>173.61249999999998</v>
      </c>
      <c r="CC712" s="110">
        <f t="shared" si="773"/>
        <v>0</v>
      </c>
      <c r="CH712" s="251"/>
      <c r="CI712" s="41">
        <v>29.2916666666667</v>
      </c>
      <c r="CJ712" s="33">
        <f t="shared" si="825"/>
        <v>0</v>
      </c>
      <c r="CK712" s="33">
        <f>Gen_Cons_Horario!B4362</f>
        <v>0</v>
      </c>
      <c r="CL712" s="35">
        <f t="shared" si="800"/>
        <v>0</v>
      </c>
      <c r="CM712" s="116">
        <f>IF(AND(CL712&gt;0,CL712*$B$4+CS711&lt;=$B$2*'SFV+BESS'!$I$9,CL712&lt;'SFV+BESS'!$I$7), CL712*$B$4, IF(AND(CL712&gt;0,CL712*$B$4+CS711&gt;$B$2*'SFV+BESS'!$I$9,CL712*$B$4&lt;'SFV+BESS'!$I$7),$B$2*'SFV+BESS'!$I$9-CS711,IF(AND(CL712&gt;0,CL712*$B$4+CS711&gt;$B$2*'SFV+BESS'!$I$9,CL712*$B$4&gt;'SFV+BESS'!$I$7,CS711&lt;$B$2*'SFV+BESS'!$I$9),$B$2*'SFV+BESS'!$I$9-CS711,IF(AND(CL712&gt;0,CL712*$B$4+CS711&lt;=$B$2*'SFV+BESS'!$I$9,CL712&gt;'SFV+BESS'!$I$7),'SFV+BESS'!$I$7,0))))</f>
        <v>0</v>
      </c>
      <c r="CN712" s="27">
        <f>IF(AND(CL712&lt;0,CS711+CL712/$B$5&gt;$H$2,-CL712/'Carga-Descarga Año'!$B$5&lt;'SFV+BESS'!$I$7),CL712/$B$5,IF(AND(CL712&lt;0,CS711+CL712/$B$5&gt;$H$2,-CL712/'Carga-Descarga Año'!$B$5&gt;'SFV+BESS'!$I$7),-'SFV+BESS'!$I$7,IF(AND(CL712&lt;0,CS711+CL712/$B$5&lt;$H$2),-MIN('SFV+BESS'!$I$7,CS711-$H$2),0)))</f>
        <v>0</v>
      </c>
      <c r="CO712" s="33"/>
      <c r="CP712" s="33">
        <f t="shared" si="808"/>
        <v>0</v>
      </c>
      <c r="CQ712" s="27">
        <f t="shared" si="774"/>
        <v>0</v>
      </c>
      <c r="CR712" s="27">
        <f t="shared" si="809"/>
        <v>0</v>
      </c>
      <c r="CS712" s="28">
        <f>IF((CS711+CM712+CN712)&gt;=$B$2*'SFV+BESS'!$I$9, $B$2*'SFV+BESS'!$I$9, (CS711+CM712+CN712))</f>
        <v>173.61249999999998</v>
      </c>
      <c r="CT712" s="110">
        <f t="shared" si="775"/>
        <v>0</v>
      </c>
      <c r="CY712" s="251"/>
      <c r="CZ712" s="41">
        <v>29.2916666666667</v>
      </c>
      <c r="DA712" s="33">
        <f t="shared" si="826"/>
        <v>0</v>
      </c>
      <c r="DB712" s="33">
        <f>Gen_Cons_Horario!B5082</f>
        <v>0</v>
      </c>
      <c r="DC712" s="35">
        <f t="shared" si="791"/>
        <v>0</v>
      </c>
      <c r="DD712" s="116">
        <f>IF(AND(DC712&gt;0,DC712*$B$4+DJ711&lt;=$B$2*'SFV+BESS'!$I$9,DC712&lt;'SFV+BESS'!$I$7), DC712*$B$4, IF(AND(DC712&gt;0,DC712*$B$4+DJ711&gt;$B$2*'SFV+BESS'!$I$9,DC712*$B$4&lt;'SFV+BESS'!$I$7),$B$2*'SFV+BESS'!$I$9-DJ711,IF(AND(DC712&gt;0,DC712*$B$4+DJ711&gt;$B$2*'SFV+BESS'!$I$9,DC712*$B$4&gt;'SFV+BESS'!$I$7,DJ711&lt;$B$2*'SFV+BESS'!$I$9),$B$2*'SFV+BESS'!$I$9-DJ711,IF(AND(DC712&gt;0,DC712*$B$4+DJ711&lt;=$B$2*'SFV+BESS'!$I$9,DC712&gt;'SFV+BESS'!$I$7),'SFV+BESS'!$I$7,0))))</f>
        <v>0</v>
      </c>
      <c r="DE712" s="27">
        <f>IF(AND(DC712&lt;0,DJ711+DC712/$B$5&gt;$H$2,-DC712/'Carga-Descarga Año'!$B$5&lt;'SFV+BESS'!$I$7),DC712/$B$5,IF(AND(DC712&lt;0,DJ711+DC712/$B$5&gt;$H$2,-DC712/'Carga-Descarga Año'!$B$5&gt;'SFV+BESS'!$I$7),-'SFV+BESS'!$I$7,IF(AND(DC712&lt;0,DJ711+DC712/$B$5&lt;$H$2),-MIN('SFV+BESS'!$I$7,DJ711-$H$2),0)))</f>
        <v>0</v>
      </c>
      <c r="DF712" s="33"/>
      <c r="DG712" s="33">
        <f t="shared" si="810"/>
        <v>0</v>
      </c>
      <c r="DH712" s="27">
        <f t="shared" si="776"/>
        <v>0</v>
      </c>
      <c r="DI712" s="27">
        <f t="shared" si="777"/>
        <v>0</v>
      </c>
      <c r="DJ712" s="28">
        <f>IF((DJ711+DD712+DE712)&gt;=$B$2*'SFV+BESS'!$I$9, $B$2*'SFV+BESS'!$I$9, (DJ711+DD712+DE712))</f>
        <v>173.61249999999998</v>
      </c>
      <c r="DK712" s="110">
        <f t="shared" si="778"/>
        <v>0</v>
      </c>
      <c r="DP712" s="251"/>
      <c r="DQ712" s="41">
        <v>29.2916666666667</v>
      </c>
      <c r="DR712" s="33">
        <f t="shared" si="827"/>
        <v>0</v>
      </c>
      <c r="DS712" s="33">
        <f>Gen_Cons_Horario!B5826</f>
        <v>0</v>
      </c>
      <c r="DT712" s="35">
        <f t="shared" si="792"/>
        <v>0</v>
      </c>
      <c r="DU712" s="116">
        <f>IF(AND(DT712&gt;0,DT712*$B$4+EA711&lt;=$B$2*'SFV+BESS'!$I$9,DT712&lt;'SFV+BESS'!$I$7), DT712*$B$4, IF(AND(DT712&gt;0,DT712*$B$4+EA711&gt;$B$2*'SFV+BESS'!$I$9,DT712*$B$4&lt;'SFV+BESS'!$I$7),$B$2*'SFV+BESS'!$I$9-EA711,IF(AND(DT712&gt;0,DT712*$B$4+EA711&gt;$B$2*'SFV+BESS'!$I$9,DT712*$B$4&gt;'SFV+BESS'!$I$7,EA711&lt;$B$2*'SFV+BESS'!$I$9),$B$2*'SFV+BESS'!$I$9-EA711,IF(AND(DT712&gt;0,DT712*$B$4+EA711&lt;=$B$2*'SFV+BESS'!$I$9,DT712&gt;'SFV+BESS'!$I$7),'SFV+BESS'!$I$7,0))))</f>
        <v>0</v>
      </c>
      <c r="DV712" s="27">
        <f>IF(AND(DT712&lt;0,EA711+DT712/$B$5&gt;$H$2,-DT712/'Carga-Descarga Año'!$B$5&lt;'SFV+BESS'!$I$7),DT712/$B$5,IF(AND(DT712&lt;0,EA711+DT712/$B$5&gt;$H$2,-DT712/'Carga-Descarga Año'!$B$5&gt;'SFV+BESS'!$I$7),-'SFV+BESS'!$I$7,IF(AND(DT712&lt;0,EA711+DT712/$B$5&lt;$H$2),-MIN('SFV+BESS'!$I$7,EA711-$H$2),0)))</f>
        <v>0</v>
      </c>
      <c r="DW712" s="33"/>
      <c r="DX712" s="33">
        <f t="shared" si="811"/>
        <v>0</v>
      </c>
      <c r="DY712" s="27">
        <f t="shared" si="779"/>
        <v>0</v>
      </c>
      <c r="DZ712" s="27">
        <f t="shared" si="812"/>
        <v>0</v>
      </c>
      <c r="EA712" s="28">
        <f>IF((EA711+DU712+DV712)&gt;=$B$2*'SFV+BESS'!$I$9, $B$2*'SFV+BESS'!$I$9, (EA711+DU712+DV712))</f>
        <v>173.61249999999998</v>
      </c>
      <c r="EB712" s="110">
        <f t="shared" si="780"/>
        <v>0</v>
      </c>
      <c r="EG712" s="251"/>
      <c r="EH712" s="41">
        <v>29.2916666666667</v>
      </c>
      <c r="EI712" s="33">
        <f t="shared" si="828"/>
        <v>0</v>
      </c>
      <c r="EJ712" s="33">
        <f>Gen_Cons_Horario!B6570</f>
        <v>0</v>
      </c>
      <c r="EK712" s="35">
        <f t="shared" si="793"/>
        <v>0</v>
      </c>
      <c r="EL712" s="116">
        <f>IF(AND(EK712&gt;0,EK712*$B$4+ER711&lt;=$B$2*'SFV+BESS'!$I$9,EK712&lt;'SFV+BESS'!$I$7), EK712*$B$4, IF(AND(EK712&gt;0,EK712*$B$4+ER711&gt;$B$2*'SFV+BESS'!$I$9,EK712*$B$4&lt;'SFV+BESS'!$I$7),$B$2*'SFV+BESS'!$I$9-ER711,IF(AND(EK712&gt;0,EK712*$B$4+ER711&gt;$B$2*'SFV+BESS'!$I$9,EK712*$B$4&gt;'SFV+BESS'!$I$7,ER711&lt;$B$2*'SFV+BESS'!$I$9),$B$2*'SFV+BESS'!$I$9-ER711,IF(AND(EK712&gt;0,EK712*$B$4+ER711&lt;=$B$2*'SFV+BESS'!$I$9,EK712&gt;'SFV+BESS'!$I$7),'SFV+BESS'!$I$7,0))))</f>
        <v>0</v>
      </c>
      <c r="EM712" s="27">
        <f>IF(AND(EK712&lt;0,ER711+EK712/$B$5&gt;$H$2,-EK712/'Carga-Descarga Año'!$B$5&lt;'SFV+BESS'!$I$7),EK712/$B$5,IF(AND(EK712&lt;0,ER711+EK712/$B$5&gt;$H$2,-EK712/'Carga-Descarga Año'!$B$5&gt;'SFV+BESS'!$I$7),-'SFV+BESS'!$I$7,IF(AND(EK712&lt;0,ER711+EK712/$B$5&lt;$H$2),-MIN('SFV+BESS'!$I$7,ER711-$H$2),0)))</f>
        <v>0</v>
      </c>
      <c r="EN712" s="33"/>
      <c r="EO712" s="33">
        <f t="shared" si="813"/>
        <v>0</v>
      </c>
      <c r="EP712" s="27">
        <f t="shared" si="781"/>
        <v>0</v>
      </c>
      <c r="EQ712" s="27">
        <f t="shared" si="814"/>
        <v>0</v>
      </c>
      <c r="ER712" s="28">
        <f>IF((ER711+EL712+EM712)&gt;=$B$2*'SFV+BESS'!$I$9, $B$2*'SFV+BESS'!$I$9, (ER711+EL712+EM712))</f>
        <v>173.61249999999998</v>
      </c>
      <c r="ES712" s="110">
        <f t="shared" si="782"/>
        <v>0</v>
      </c>
      <c r="EX712" s="251"/>
      <c r="EY712" s="41">
        <v>29.2916666666667</v>
      </c>
      <c r="EZ712" s="33">
        <f t="shared" si="829"/>
        <v>20.231242549735406</v>
      </c>
      <c r="FA712" s="33">
        <f>Gen_Cons_Horario!B7290</f>
        <v>0</v>
      </c>
      <c r="FB712" s="35">
        <f t="shared" si="794"/>
        <v>20.231242549735406</v>
      </c>
      <c r="FC712" s="116">
        <f>IF(AND(FB712&gt;0,FB712*$B$4+FI711&lt;=$B$2*'SFV+BESS'!$I$9,FB712&lt;'SFV+BESS'!$I$7), FB712*$B$4, IF(AND(FB712&gt;0,FB712*$B$4+FI711&gt;$B$2*'SFV+BESS'!$I$9,FB712*$B$4&lt;'SFV+BESS'!$I$7),$B$2*'SFV+BESS'!$I$9-FI711,IF(AND(FB712&gt;0,FB712*$B$4+FI711&gt;$B$2*'SFV+BESS'!$I$9,FB712*$B$4&gt;'SFV+BESS'!$I$7,FI711&lt;$B$2*'SFV+BESS'!$I$9),$B$2*'SFV+BESS'!$I$9-FI711,IF(AND(FB712&gt;0,FB712*$B$4+FI711&lt;=$B$2*'SFV+BESS'!$I$9,FB712&gt;'SFV+BESS'!$I$7),'SFV+BESS'!$I$7,0))))</f>
        <v>0</v>
      </c>
      <c r="FD712" s="27">
        <f>IF(AND(FB712&lt;0,FI711+FB712/$B$5&gt;$H$2,-FB712/'Carga-Descarga Año'!$B$5&lt;'SFV+BESS'!$I$7),FB712/$B$5,IF(AND(FB712&lt;0,FI711+FB712/$B$5&gt;$H$2,-FB712/'Carga-Descarga Año'!$B$5&gt;'SFV+BESS'!$I$7),-'SFV+BESS'!$I$7,IF(AND(FB712&lt;0,FI711+FB712/$B$5&lt;$H$2),-MIN('SFV+BESS'!$I$7,FI711-$H$2),0)))</f>
        <v>0</v>
      </c>
      <c r="FE712" s="33"/>
      <c r="FF712" s="33">
        <f t="shared" si="815"/>
        <v>0</v>
      </c>
      <c r="FG712" s="27">
        <f t="shared" si="783"/>
        <v>0</v>
      </c>
      <c r="FH712" s="27">
        <f t="shared" si="816"/>
        <v>0</v>
      </c>
      <c r="FI712" s="28">
        <f>IF((FI711+FC712+FD712)&gt;=$B$2*'SFV+BESS'!$I$9, $B$2*'SFV+BESS'!$I$9, (FI711+FC712+FD712))</f>
        <v>173.61249999999998</v>
      </c>
      <c r="FJ712" s="110">
        <f t="shared" si="784"/>
        <v>20.231242549735406</v>
      </c>
      <c r="FO712" s="251"/>
      <c r="FP712" s="41">
        <v>29.2916666666667</v>
      </c>
      <c r="FQ712" s="33">
        <f t="shared" si="830"/>
        <v>47.678344123536192</v>
      </c>
      <c r="FR712" s="33">
        <f>Gen_Cons_Horario!B8034</f>
        <v>0</v>
      </c>
      <c r="FS712" s="35">
        <f t="shared" si="795"/>
        <v>47.678344123536192</v>
      </c>
      <c r="FT712" s="116">
        <f>IF(AND(FS712&gt;0,FS712*$B$4+FZ711&lt;=$B$2*'SFV+BESS'!$I$9,FS712&lt;'SFV+BESS'!$I$7), FS712*$B$4, IF(AND(FS712&gt;0,FS712*$B$4+FZ711&gt;$B$2*'SFV+BESS'!$I$9,FS712*$B$4&lt;'SFV+BESS'!$I$7),$B$2*'SFV+BESS'!$I$9-FZ711,IF(AND(FS712&gt;0,FS712*$B$4+FZ711&gt;$B$2*'SFV+BESS'!$I$9,FS712*$B$4&gt;'SFV+BESS'!$I$7,FZ711&lt;$B$2*'SFV+BESS'!$I$9),$B$2*'SFV+BESS'!$I$9-FZ711,IF(AND(FS712&gt;0,FS712*$B$4+FZ711&lt;=$B$2*'SFV+BESS'!$I$9,FS712&gt;'SFV+BESS'!$I$7),'SFV+BESS'!$I$7,0))))</f>
        <v>0</v>
      </c>
      <c r="FU712" s="27">
        <f>IF(AND(FS712&lt;0,FZ711+FS712/$B$5&gt;$H$2,-FS712/'Carga-Descarga Año'!$B$5&lt;'SFV+BESS'!$I$7),FS712/$B$5,IF(AND(FS712&lt;0,FZ711+FS712/$B$5&gt;$H$2,-FS712/'Carga-Descarga Año'!$B$5&gt;'SFV+BESS'!$I$7),-'SFV+BESS'!$I$7,IF(AND(FS712&lt;0,FZ711+FS712/$B$5&lt;$H$2),-MIN('SFV+BESS'!$I$7,FZ711-$H$2),0)))</f>
        <v>0</v>
      </c>
      <c r="FV712" s="33"/>
      <c r="FW712" s="33">
        <f t="shared" si="817"/>
        <v>0</v>
      </c>
      <c r="FX712" s="27">
        <f t="shared" si="785"/>
        <v>0</v>
      </c>
      <c r="FY712" s="27">
        <f t="shared" si="818"/>
        <v>0</v>
      </c>
      <c r="FZ712" s="28">
        <f>IF((FZ711+FT712+FU712)&gt;=$B$2*'SFV+BESS'!$I$9, $B$2*'SFV+BESS'!$I$9, (FZ711+FT712+FU712))</f>
        <v>173.61249999999998</v>
      </c>
      <c r="GA712" s="110">
        <f t="shared" si="786"/>
        <v>47.678344123536192</v>
      </c>
      <c r="GF712" s="251"/>
      <c r="GG712" s="41">
        <v>29.2916666666667</v>
      </c>
      <c r="GH712" s="33">
        <f t="shared" si="831"/>
        <v>47.68278908167801</v>
      </c>
      <c r="GI712" s="33">
        <f>Gen_Cons_Horario!B8754</f>
        <v>0</v>
      </c>
      <c r="GJ712" s="35">
        <f t="shared" si="801"/>
        <v>47.68278908167801</v>
      </c>
      <c r="GK712" s="116">
        <f>IF(AND(GJ712&gt;0,GJ712*$B$4+GQ711&lt;=$B$2*'SFV+BESS'!$I$9,GJ712&lt;'SFV+BESS'!$I$7), GJ712*$B$4, IF(AND(GJ712&gt;0,GJ712*$B$4+GQ711&gt;$B$2*'SFV+BESS'!$I$9,GJ712*$B$4&lt;'SFV+BESS'!$I$7),$B$2*'SFV+BESS'!$I$9-GQ711,IF(AND(GJ712&gt;0,GJ712*$B$4+GQ711&gt;$B$2*'SFV+BESS'!$I$9,GJ712*$B$4&gt;'SFV+BESS'!$I$7,GQ711&lt;$B$2*'SFV+BESS'!$I$9),$B$2*'SFV+BESS'!$I$9-GQ711,IF(AND(GJ712&gt;0,GJ712*$B$4+GQ711&lt;=$B$2*'SFV+BESS'!$I$9,GJ712&gt;'SFV+BESS'!$I$7),'SFV+BESS'!$I$7,0))))</f>
        <v>0</v>
      </c>
      <c r="GL712" s="27">
        <f>IF(AND(GJ712&lt;0,GQ711+GJ712/$B$5&gt;$H$2,-GJ712/'Carga-Descarga Año'!$B$5&lt;'SFV+BESS'!$I$7),GJ712/$B$5,IF(AND(GJ712&lt;0,GQ711+GJ712/$B$5&gt;$H$2,-GJ712/'Carga-Descarga Año'!$B$5&gt;'SFV+BESS'!$I$7),-'SFV+BESS'!$I$7,IF(AND(GJ712&lt;0,GQ711+GJ712/$B$5&lt;$H$2),-MIN('SFV+BESS'!$I$7,GQ711-$H$2),0)))</f>
        <v>0</v>
      </c>
      <c r="GM712" s="33"/>
      <c r="GN712" s="33">
        <f t="shared" si="819"/>
        <v>0</v>
      </c>
      <c r="GO712" s="27">
        <f t="shared" si="787"/>
        <v>0</v>
      </c>
      <c r="GP712" s="27">
        <f t="shared" si="820"/>
        <v>0</v>
      </c>
      <c r="GQ712" s="28">
        <f>IF((GQ711+GK712+GL712)&gt;=$B$2*'SFV+BESS'!$I$9, $B$2*'SFV+BESS'!$I$9, (GQ711+GK712+GL712))</f>
        <v>173.61249999999998</v>
      </c>
      <c r="GR712" s="110">
        <f t="shared" si="788"/>
        <v>47.68278908167801</v>
      </c>
    </row>
    <row r="713" spans="1:200">
      <c r="A713" s="249"/>
      <c r="B713" s="41">
        <v>29.3333333333334</v>
      </c>
      <c r="C713" s="38">
        <f t="shared" si="802"/>
        <v>70.656558862291604</v>
      </c>
      <c r="D713" s="2">
        <f>Gen_Cons_Horario!B739</f>
        <v>119.312</v>
      </c>
      <c r="E713" s="140">
        <f t="shared" ref="E713:E752" si="832">C713-D713</f>
        <v>-48.655441137708394</v>
      </c>
      <c r="F713" s="116">
        <f>IF(AND(E713&gt;0,E713*$B$4+L712&lt;=$B$2*'SFV+BESS'!$I$9,E713&lt;'SFV+BESS'!$I$7), E713*$B$4, IF(AND(E713&gt;0,E713*$B$4+L712&gt;$B$2*'SFV+BESS'!$I$9,E713*$B$4&lt;'SFV+BESS'!$I$7),$B$2*'SFV+BESS'!$I$9-L712,IF(AND(E713&gt;0,E713*$B$4+L712&gt;$B$2*'SFV+BESS'!$I$9,E713*$B$4&gt;'SFV+BESS'!$I$7,L712&lt;$B$2*'SFV+BESS'!$I$9),$B$2*'SFV+BESS'!$I$9-L712,IF(AND(E713&gt;0,E713*$B$4+L712&lt;=$B$2*'SFV+BESS'!$I$9,E713&gt;'SFV+BESS'!$I$7),'SFV+BESS'!$I$7,0))))</f>
        <v>0</v>
      </c>
      <c r="G713" s="27">
        <f>IF(AND(E713&lt;0,L712+E713/$B$5&gt;$H$2,-E713/'Carga-Descarga Año'!$B$5&lt;'SFV+BESS'!$I$7),E713/$B$5,IF(AND(E713&lt;0,L712+E713/$B$5&gt;$H$2,-E713/'Carga-Descarga Año'!$B$5&gt;'SFV+BESS'!$I$7),-'SFV+BESS'!$I$7,IF(AND(E713&lt;0,L712+E713/$B$5&lt;$H$2),-MIN('SFV+BESS'!$I$7,L712-$H$2),0)))</f>
        <v>-51.216253829166732</v>
      </c>
      <c r="I713" s="38">
        <f t="shared" ref="I713:I752" si="833">IF(E713&gt;0,D713,C713)</f>
        <v>70.656558862291604</v>
      </c>
      <c r="J713" s="27">
        <f t="shared" si="763"/>
        <v>48.655441137708394</v>
      </c>
      <c r="K713" s="27">
        <f t="shared" ref="K713:K752" si="834">IF(J713&lt;-E713,-(E713+J713),0)</f>
        <v>0</v>
      </c>
      <c r="L713" s="28">
        <f>IF((L712+F713+G713)&gt;=$B$2*'SFV+BESS'!$I$9, $B$2*'SFV+BESS'!$I$9, (L712+F713+G713))</f>
        <v>122.39624617083325</v>
      </c>
      <c r="M713" s="110">
        <f t="shared" si="764"/>
        <v>0</v>
      </c>
      <c r="AI713" s="251"/>
      <c r="AJ713" s="41">
        <v>29.3333333333334</v>
      </c>
      <c r="AK713" s="52">
        <f t="shared" si="822"/>
        <v>49.086071190777005</v>
      </c>
      <c r="AL713" s="33">
        <f>Gen_Cons_Horario!B2155</f>
        <v>0</v>
      </c>
      <c r="AM713" s="35">
        <f t="shared" si="797"/>
        <v>49.086071190777005</v>
      </c>
      <c r="AN713" s="116">
        <f>IF(AND(AM713&gt;0,AM713*$B$4+AT712&lt;=$B$2*'SFV+BESS'!$I$9,AM713&lt;'SFV+BESS'!$I$7), AM713*$B$4, IF(AND(AM713&gt;0,AM713*$B$4+AT712&gt;$B$2*'SFV+BESS'!$I$9,AM713*$B$4&lt;'SFV+BESS'!$I$7),$B$2*'SFV+BESS'!$I$9-AT712,IF(AND(AM713&gt;0,AM713*$B$4+AT712&gt;$B$2*'SFV+BESS'!$I$9,AM713*$B$4&gt;'SFV+BESS'!$I$7,AT712&lt;$B$2*'SFV+BESS'!$I$9),$B$2*'SFV+BESS'!$I$9-AT712,IF(AND(AM713&gt;0,AM713*$B$4+AT712&lt;=$B$2*'SFV+BESS'!$I$9,AM713&gt;'SFV+BESS'!$I$7),'SFV+BESS'!$I$7,0))))</f>
        <v>0</v>
      </c>
      <c r="AO713" s="27">
        <f>IF(AND(AM713&lt;0,AT712+AM713/$B$5&gt;$H$2,-AM713/'Carga-Descarga Año'!$B$5&lt;'SFV+BESS'!$I$7),AM713/$B$5,IF(AND(AM713&lt;0,AT712+AM713/$B$5&gt;$H$2,-AM713/'Carga-Descarga Año'!$B$5&gt;'SFV+BESS'!$I$7),-'SFV+BESS'!$I$7,IF(AND(AM713&lt;0,AT712+AM713/$B$5&lt;$H$2),-MIN('SFV+BESS'!$I$7,AT712-$H$2),0)))</f>
        <v>0</v>
      </c>
      <c r="AP713" s="33"/>
      <c r="AQ713" s="33">
        <f t="shared" si="803"/>
        <v>0</v>
      </c>
      <c r="AR713" s="27">
        <f t="shared" si="767"/>
        <v>0</v>
      </c>
      <c r="AS713" s="27">
        <f t="shared" si="804"/>
        <v>0</v>
      </c>
      <c r="AT713" s="28">
        <f>IF((AT712+AN713+AO713)&gt;=$B$2*'SFV+BESS'!$I$9, $B$2*'SFV+BESS'!$I$9, (AT712+AN713+AO713))</f>
        <v>173.61249999999998</v>
      </c>
      <c r="AU713" s="110">
        <f t="shared" si="768"/>
        <v>49.086071190777005</v>
      </c>
      <c r="AZ713" s="251"/>
      <c r="BA713" s="41">
        <v>29.3333333333334</v>
      </c>
      <c r="BB713" s="33">
        <f t="shared" si="823"/>
        <v>20.518647630804924</v>
      </c>
      <c r="BC713" s="33">
        <f>Gen_Cons_Horario!B2899</f>
        <v>0</v>
      </c>
      <c r="BD713" s="35">
        <f t="shared" si="798"/>
        <v>20.518647630804924</v>
      </c>
      <c r="BE713" s="116">
        <f>IF(AND(BD713&gt;0,BD713*$B$4+BK712&lt;=$B$2*'SFV+BESS'!$I$9,BD713&lt;'SFV+BESS'!$I$7), BD713*$B$4, IF(AND(BD713&gt;0,BD713*$B$4+BK712&gt;$B$2*'SFV+BESS'!$I$9,BD713*$B$4&lt;'SFV+BESS'!$I$7),$B$2*'SFV+BESS'!$I$9-BK712,IF(AND(BD713&gt;0,BD713*$B$4+BK712&gt;$B$2*'SFV+BESS'!$I$9,BD713*$B$4&gt;'SFV+BESS'!$I$7,BK712&lt;$B$2*'SFV+BESS'!$I$9),$B$2*'SFV+BESS'!$I$9-BK712,IF(AND(BD713&gt;0,BD713*$B$4+BK712&lt;=$B$2*'SFV+BESS'!$I$9,BD713&gt;'SFV+BESS'!$I$7),'SFV+BESS'!$I$7,0))))</f>
        <v>0</v>
      </c>
      <c r="BF713" s="27">
        <f>IF(AND(BD713&lt;0,BK712+BD713/$B$5&gt;$H$2,-BD713/'Carga-Descarga Año'!$B$5&lt;'SFV+BESS'!$I$7),BD713/$B$5,IF(AND(BD713&lt;0,BK712+BD713/$B$5&gt;$H$2,-BD713/'Carga-Descarga Año'!$B$5&gt;'SFV+BESS'!$I$7),-'SFV+BESS'!$I$7,IF(AND(BD713&lt;0,BK712+BD713/$B$5&lt;$H$2),-MIN('SFV+BESS'!$I$7,BK712-$H$2),0)))</f>
        <v>0</v>
      </c>
      <c r="BG713" s="33"/>
      <c r="BH713" s="33">
        <f t="shared" si="805"/>
        <v>0</v>
      </c>
      <c r="BI713" s="27">
        <f t="shared" si="769"/>
        <v>0</v>
      </c>
      <c r="BJ713" s="27">
        <f t="shared" si="806"/>
        <v>0</v>
      </c>
      <c r="BK713" s="28">
        <f>IF((BK712+BE713+BF713)&gt;=$B$2*'SFV+BESS'!$I$9, $B$2*'SFV+BESS'!$I$9, (BK712+BE713+BF713))</f>
        <v>173.61249999999998</v>
      </c>
      <c r="BL713" s="110">
        <f t="shared" si="770"/>
        <v>20.518647630804924</v>
      </c>
      <c r="BQ713" s="251"/>
      <c r="BR713" s="41">
        <v>29.3333333333334</v>
      </c>
      <c r="BS713" s="33">
        <f t="shared" si="824"/>
        <v>1.3517615596903494</v>
      </c>
      <c r="BT713" s="33">
        <f>Gen_Cons_Horario!B3619</f>
        <v>0</v>
      </c>
      <c r="BU713" s="35">
        <f t="shared" si="799"/>
        <v>1.3517615596903494</v>
      </c>
      <c r="BV713" s="116">
        <f>IF(AND(BU713&gt;0,BU713*$B$4+CB712&lt;=$B$2*'SFV+BESS'!$I$9,BU713&lt;'SFV+BESS'!$I$7), BU713*$B$4, IF(AND(BU713&gt;0,BU713*$B$4+CB712&gt;$B$2*'SFV+BESS'!$I$9,BU713*$B$4&lt;'SFV+BESS'!$I$7),$B$2*'SFV+BESS'!$I$9-CB712,IF(AND(BU713&gt;0,BU713*$B$4+CB712&gt;$B$2*'SFV+BESS'!$I$9,BU713*$B$4&gt;'SFV+BESS'!$I$7,CB712&lt;$B$2*'SFV+BESS'!$I$9),$B$2*'SFV+BESS'!$I$9-CB712,IF(AND(BU713&gt;0,BU713*$B$4+CB712&lt;=$B$2*'SFV+BESS'!$I$9,BU713&gt;'SFV+BESS'!$I$7),'SFV+BESS'!$I$7,0))))</f>
        <v>0</v>
      </c>
      <c r="BW713" s="27">
        <f>IF(AND(BU713&lt;0,CB712+BU713/$B$5&gt;$H$2,-BU713/'Carga-Descarga Año'!$B$5&lt;'SFV+BESS'!$I$7),BU713/$B$5,IF(AND(BU713&lt;0,CB712+BU713/$B$5&gt;$H$2,-BU713/'Carga-Descarga Año'!$B$5&gt;'SFV+BESS'!$I$7),-'SFV+BESS'!$I$7,IF(AND(BU713&lt;0,CB712+BU713/$B$5&lt;$H$2),-MIN('SFV+BESS'!$I$7,CB712-$H$2),0)))</f>
        <v>0</v>
      </c>
      <c r="BX713" s="33"/>
      <c r="BY713" s="33">
        <f t="shared" si="807"/>
        <v>0</v>
      </c>
      <c r="BZ713" s="27">
        <f t="shared" si="771"/>
        <v>0</v>
      </c>
      <c r="CA713" s="27">
        <f t="shared" si="772"/>
        <v>0</v>
      </c>
      <c r="CB713" s="28">
        <f>IF((CB712+BV713+BW713)&gt;=$B$2*'SFV+BESS'!$I$9, $B$2*'SFV+BESS'!$I$9, (CB712+BV713+BW713))</f>
        <v>173.61249999999998</v>
      </c>
      <c r="CC713" s="110">
        <f t="shared" si="773"/>
        <v>1.3517615596903494</v>
      </c>
      <c r="CH713" s="251"/>
      <c r="CI713" s="41">
        <v>29.3333333333334</v>
      </c>
      <c r="CJ713" s="33">
        <f t="shared" si="825"/>
        <v>0</v>
      </c>
      <c r="CK713" s="33">
        <f>Gen_Cons_Horario!B4363</f>
        <v>0</v>
      </c>
      <c r="CL713" s="35">
        <f t="shared" si="800"/>
        <v>0</v>
      </c>
      <c r="CM713" s="116">
        <f>IF(AND(CL713&gt;0,CL713*$B$4+CS712&lt;=$B$2*'SFV+BESS'!$I$9,CL713&lt;'SFV+BESS'!$I$7), CL713*$B$4, IF(AND(CL713&gt;0,CL713*$B$4+CS712&gt;$B$2*'SFV+BESS'!$I$9,CL713*$B$4&lt;'SFV+BESS'!$I$7),$B$2*'SFV+BESS'!$I$9-CS712,IF(AND(CL713&gt;0,CL713*$B$4+CS712&gt;$B$2*'SFV+BESS'!$I$9,CL713*$B$4&gt;'SFV+BESS'!$I$7,CS712&lt;$B$2*'SFV+BESS'!$I$9),$B$2*'SFV+BESS'!$I$9-CS712,IF(AND(CL713&gt;0,CL713*$B$4+CS712&lt;=$B$2*'SFV+BESS'!$I$9,CL713&gt;'SFV+BESS'!$I$7),'SFV+BESS'!$I$7,0))))</f>
        <v>0</v>
      </c>
      <c r="CN713" s="27">
        <f>IF(AND(CL713&lt;0,CS712+CL713/$B$5&gt;$H$2,-CL713/'Carga-Descarga Año'!$B$5&lt;'SFV+BESS'!$I$7),CL713/$B$5,IF(AND(CL713&lt;0,CS712+CL713/$B$5&gt;$H$2,-CL713/'Carga-Descarga Año'!$B$5&gt;'SFV+BESS'!$I$7),-'SFV+BESS'!$I$7,IF(AND(CL713&lt;0,CS712+CL713/$B$5&lt;$H$2),-MIN('SFV+BESS'!$I$7,CS712-$H$2),0)))</f>
        <v>0</v>
      </c>
      <c r="CO713" s="33"/>
      <c r="CP713" s="33">
        <f t="shared" si="808"/>
        <v>0</v>
      </c>
      <c r="CQ713" s="27">
        <f t="shared" si="774"/>
        <v>0</v>
      </c>
      <c r="CR713" s="27">
        <f t="shared" si="809"/>
        <v>0</v>
      </c>
      <c r="CS713" s="28">
        <f>IF((CS712+CM713+CN713)&gt;=$B$2*'SFV+BESS'!$I$9, $B$2*'SFV+BESS'!$I$9, (CS712+CM713+CN713))</f>
        <v>173.61249999999998</v>
      </c>
      <c r="CT713" s="110">
        <f t="shared" si="775"/>
        <v>0</v>
      </c>
      <c r="CY713" s="251"/>
      <c r="CZ713" s="41">
        <v>29.3333333333334</v>
      </c>
      <c r="DA713" s="33">
        <f t="shared" si="826"/>
        <v>0</v>
      </c>
      <c r="DB713" s="33">
        <f>Gen_Cons_Horario!B5083</f>
        <v>0</v>
      </c>
      <c r="DC713" s="35">
        <f t="shared" si="791"/>
        <v>0</v>
      </c>
      <c r="DD713" s="116">
        <f>IF(AND(DC713&gt;0,DC713*$B$4+DJ712&lt;=$B$2*'SFV+BESS'!$I$9,DC713&lt;'SFV+BESS'!$I$7), DC713*$B$4, IF(AND(DC713&gt;0,DC713*$B$4+DJ712&gt;$B$2*'SFV+BESS'!$I$9,DC713*$B$4&lt;'SFV+BESS'!$I$7),$B$2*'SFV+BESS'!$I$9-DJ712,IF(AND(DC713&gt;0,DC713*$B$4+DJ712&gt;$B$2*'SFV+BESS'!$I$9,DC713*$B$4&gt;'SFV+BESS'!$I$7,DJ712&lt;$B$2*'SFV+BESS'!$I$9),$B$2*'SFV+BESS'!$I$9-DJ712,IF(AND(DC713&gt;0,DC713*$B$4+DJ712&lt;=$B$2*'SFV+BESS'!$I$9,DC713&gt;'SFV+BESS'!$I$7),'SFV+BESS'!$I$7,0))))</f>
        <v>0</v>
      </c>
      <c r="DE713" s="27">
        <f>IF(AND(DC713&lt;0,DJ712+DC713/$B$5&gt;$H$2,-DC713/'Carga-Descarga Año'!$B$5&lt;'SFV+BESS'!$I$7),DC713/$B$5,IF(AND(DC713&lt;0,DJ712+DC713/$B$5&gt;$H$2,-DC713/'Carga-Descarga Año'!$B$5&gt;'SFV+BESS'!$I$7),-'SFV+BESS'!$I$7,IF(AND(DC713&lt;0,DJ712+DC713/$B$5&lt;$H$2),-MIN('SFV+BESS'!$I$7,DJ712-$H$2),0)))</f>
        <v>0</v>
      </c>
      <c r="DF713" s="33"/>
      <c r="DG713" s="33">
        <f t="shared" si="810"/>
        <v>0</v>
      </c>
      <c r="DH713" s="27">
        <f t="shared" si="776"/>
        <v>0</v>
      </c>
      <c r="DI713" s="27">
        <f t="shared" si="777"/>
        <v>0</v>
      </c>
      <c r="DJ713" s="28">
        <f>IF((DJ712+DD713+DE713)&gt;=$B$2*'SFV+BESS'!$I$9, $B$2*'SFV+BESS'!$I$9, (DJ712+DD713+DE713))</f>
        <v>173.61249999999998</v>
      </c>
      <c r="DK713" s="110">
        <f t="shared" si="778"/>
        <v>0</v>
      </c>
      <c r="DP713" s="251"/>
      <c r="DQ713" s="41">
        <v>29.3333333333334</v>
      </c>
      <c r="DR713" s="33">
        <f t="shared" si="827"/>
        <v>6.4835279294787034</v>
      </c>
      <c r="DS713" s="33">
        <f>Gen_Cons_Horario!B5827</f>
        <v>0</v>
      </c>
      <c r="DT713" s="35">
        <f t="shared" si="792"/>
        <v>6.4835279294787034</v>
      </c>
      <c r="DU713" s="116">
        <f>IF(AND(DT713&gt;0,DT713*$B$4+EA712&lt;=$B$2*'SFV+BESS'!$I$9,DT713&lt;'SFV+BESS'!$I$7), DT713*$B$4, IF(AND(DT713&gt;0,DT713*$B$4+EA712&gt;$B$2*'SFV+BESS'!$I$9,DT713*$B$4&lt;'SFV+BESS'!$I$7),$B$2*'SFV+BESS'!$I$9-EA712,IF(AND(DT713&gt;0,DT713*$B$4+EA712&gt;$B$2*'SFV+BESS'!$I$9,DT713*$B$4&gt;'SFV+BESS'!$I$7,EA712&lt;$B$2*'SFV+BESS'!$I$9),$B$2*'SFV+BESS'!$I$9-EA712,IF(AND(DT713&gt;0,DT713*$B$4+EA712&lt;=$B$2*'SFV+BESS'!$I$9,DT713&gt;'SFV+BESS'!$I$7),'SFV+BESS'!$I$7,0))))</f>
        <v>0</v>
      </c>
      <c r="DV713" s="27">
        <f>IF(AND(DT713&lt;0,EA712+DT713/$B$5&gt;$H$2,-DT713/'Carga-Descarga Año'!$B$5&lt;'SFV+BESS'!$I$7),DT713/$B$5,IF(AND(DT713&lt;0,EA712+DT713/$B$5&gt;$H$2,-DT713/'Carga-Descarga Año'!$B$5&gt;'SFV+BESS'!$I$7),-'SFV+BESS'!$I$7,IF(AND(DT713&lt;0,EA712+DT713/$B$5&lt;$H$2),-MIN('SFV+BESS'!$I$7,EA712-$H$2),0)))</f>
        <v>0</v>
      </c>
      <c r="DW713" s="33"/>
      <c r="DX713" s="33">
        <f t="shared" si="811"/>
        <v>0</v>
      </c>
      <c r="DY713" s="27">
        <f t="shared" si="779"/>
        <v>0</v>
      </c>
      <c r="DZ713" s="27">
        <f t="shared" si="812"/>
        <v>0</v>
      </c>
      <c r="EA713" s="28">
        <f>IF((EA712+DU713+DV713)&gt;=$B$2*'SFV+BESS'!$I$9, $B$2*'SFV+BESS'!$I$9, (EA712+DU713+DV713))</f>
        <v>173.61249999999998</v>
      </c>
      <c r="EB713" s="110">
        <f t="shared" si="780"/>
        <v>6.4835279294787034</v>
      </c>
      <c r="EG713" s="251"/>
      <c r="EH713" s="41">
        <v>29.3333333333334</v>
      </c>
      <c r="EI713" s="33">
        <f t="shared" si="828"/>
        <v>40.108563582829348</v>
      </c>
      <c r="EJ713" s="33">
        <f>Gen_Cons_Horario!B6571</f>
        <v>0</v>
      </c>
      <c r="EK713" s="35">
        <f t="shared" si="793"/>
        <v>40.108563582829348</v>
      </c>
      <c r="EL713" s="116">
        <f>IF(AND(EK713&gt;0,EK713*$B$4+ER712&lt;=$B$2*'SFV+BESS'!$I$9,EK713&lt;'SFV+BESS'!$I$7), EK713*$B$4, IF(AND(EK713&gt;0,EK713*$B$4+ER712&gt;$B$2*'SFV+BESS'!$I$9,EK713*$B$4&lt;'SFV+BESS'!$I$7),$B$2*'SFV+BESS'!$I$9-ER712,IF(AND(EK713&gt;0,EK713*$B$4+ER712&gt;$B$2*'SFV+BESS'!$I$9,EK713*$B$4&gt;'SFV+BESS'!$I$7,ER712&lt;$B$2*'SFV+BESS'!$I$9),$B$2*'SFV+BESS'!$I$9-ER712,IF(AND(EK713&gt;0,EK713*$B$4+ER712&lt;=$B$2*'SFV+BESS'!$I$9,EK713&gt;'SFV+BESS'!$I$7),'SFV+BESS'!$I$7,0))))</f>
        <v>0</v>
      </c>
      <c r="EM713" s="27">
        <f>IF(AND(EK713&lt;0,ER712+EK713/$B$5&gt;$H$2,-EK713/'Carga-Descarga Año'!$B$5&lt;'SFV+BESS'!$I$7),EK713/$B$5,IF(AND(EK713&lt;0,ER712+EK713/$B$5&gt;$H$2,-EK713/'Carga-Descarga Año'!$B$5&gt;'SFV+BESS'!$I$7),-'SFV+BESS'!$I$7,IF(AND(EK713&lt;0,ER712+EK713/$B$5&lt;$H$2),-MIN('SFV+BESS'!$I$7,ER712-$H$2),0)))</f>
        <v>0</v>
      </c>
      <c r="EN713" s="33"/>
      <c r="EO713" s="33">
        <f t="shared" si="813"/>
        <v>0</v>
      </c>
      <c r="EP713" s="27">
        <f t="shared" si="781"/>
        <v>0</v>
      </c>
      <c r="EQ713" s="27">
        <f t="shared" si="814"/>
        <v>0</v>
      </c>
      <c r="ER713" s="28">
        <f>IF((ER712+EL713+EM713)&gt;=$B$2*'SFV+BESS'!$I$9, $B$2*'SFV+BESS'!$I$9, (ER712+EL713+EM713))</f>
        <v>173.61249999999998</v>
      </c>
      <c r="ES713" s="110">
        <f t="shared" si="782"/>
        <v>40.108563582829348</v>
      </c>
      <c r="EX713" s="251"/>
      <c r="EY713" s="41">
        <v>29.3333333333334</v>
      </c>
      <c r="EZ713" s="33">
        <f t="shared" si="829"/>
        <v>65.465247118483433</v>
      </c>
      <c r="FA713" s="33">
        <f>Gen_Cons_Horario!B7291</f>
        <v>55.927500000000009</v>
      </c>
      <c r="FB713" s="35">
        <f t="shared" si="794"/>
        <v>9.5377471184834235</v>
      </c>
      <c r="FC713" s="116">
        <f>IF(AND(FB713&gt;0,FB713*$B$4+FI712&lt;=$B$2*'SFV+BESS'!$I$9,FB713&lt;'SFV+BESS'!$I$7), FB713*$B$4, IF(AND(FB713&gt;0,FB713*$B$4+FI712&gt;$B$2*'SFV+BESS'!$I$9,FB713*$B$4&lt;'SFV+BESS'!$I$7),$B$2*'SFV+BESS'!$I$9-FI712,IF(AND(FB713&gt;0,FB713*$B$4+FI712&gt;$B$2*'SFV+BESS'!$I$9,FB713*$B$4&gt;'SFV+BESS'!$I$7,FI712&lt;$B$2*'SFV+BESS'!$I$9),$B$2*'SFV+BESS'!$I$9-FI712,IF(AND(FB713&gt;0,FB713*$B$4+FI712&lt;=$B$2*'SFV+BESS'!$I$9,FB713&gt;'SFV+BESS'!$I$7),'SFV+BESS'!$I$7,0))))</f>
        <v>0</v>
      </c>
      <c r="FD713" s="27">
        <f>IF(AND(FB713&lt;0,FI712+FB713/$B$5&gt;$H$2,-FB713/'Carga-Descarga Año'!$B$5&lt;'SFV+BESS'!$I$7),FB713/$B$5,IF(AND(FB713&lt;0,FI712+FB713/$B$5&gt;$H$2,-FB713/'Carga-Descarga Año'!$B$5&gt;'SFV+BESS'!$I$7),-'SFV+BESS'!$I$7,IF(AND(FB713&lt;0,FI712+FB713/$B$5&lt;$H$2),-MIN('SFV+BESS'!$I$7,FI712-$H$2),0)))</f>
        <v>0</v>
      </c>
      <c r="FE713" s="33"/>
      <c r="FF713" s="33">
        <f t="shared" si="815"/>
        <v>55.927500000000009</v>
      </c>
      <c r="FG713" s="27">
        <f t="shared" si="783"/>
        <v>0</v>
      </c>
      <c r="FH713" s="27">
        <f t="shared" si="816"/>
        <v>0</v>
      </c>
      <c r="FI713" s="28">
        <f>IF((FI712+FC713+FD713)&gt;=$B$2*'SFV+BESS'!$I$9, $B$2*'SFV+BESS'!$I$9, (FI712+FC713+FD713))</f>
        <v>173.61249999999998</v>
      </c>
      <c r="FJ713" s="110">
        <f t="shared" si="784"/>
        <v>9.5377471184834235</v>
      </c>
      <c r="FO713" s="251"/>
      <c r="FP713" s="41">
        <v>29.3333333333334</v>
      </c>
      <c r="FQ713" s="33">
        <f t="shared" si="830"/>
        <v>73.71429995891431</v>
      </c>
      <c r="FR713" s="33">
        <f>Gen_Cons_Horario!B8035</f>
        <v>37.285000000000004</v>
      </c>
      <c r="FS713" s="35">
        <f t="shared" si="795"/>
        <v>36.429299958914307</v>
      </c>
      <c r="FT713" s="116">
        <f>IF(AND(FS713&gt;0,FS713*$B$4+FZ712&lt;=$B$2*'SFV+BESS'!$I$9,FS713&lt;'SFV+BESS'!$I$7), FS713*$B$4, IF(AND(FS713&gt;0,FS713*$B$4+FZ712&gt;$B$2*'SFV+BESS'!$I$9,FS713*$B$4&lt;'SFV+BESS'!$I$7),$B$2*'SFV+BESS'!$I$9-FZ712,IF(AND(FS713&gt;0,FS713*$B$4+FZ712&gt;$B$2*'SFV+BESS'!$I$9,FS713*$B$4&gt;'SFV+BESS'!$I$7,FZ712&lt;$B$2*'SFV+BESS'!$I$9),$B$2*'SFV+BESS'!$I$9-FZ712,IF(AND(FS713&gt;0,FS713*$B$4+FZ712&lt;=$B$2*'SFV+BESS'!$I$9,FS713&gt;'SFV+BESS'!$I$7),'SFV+BESS'!$I$7,0))))</f>
        <v>0</v>
      </c>
      <c r="FU713" s="27">
        <f>IF(AND(FS713&lt;0,FZ712+FS713/$B$5&gt;$H$2,-FS713/'Carga-Descarga Año'!$B$5&lt;'SFV+BESS'!$I$7),FS713/$B$5,IF(AND(FS713&lt;0,FZ712+FS713/$B$5&gt;$H$2,-FS713/'Carga-Descarga Año'!$B$5&gt;'SFV+BESS'!$I$7),-'SFV+BESS'!$I$7,IF(AND(FS713&lt;0,FZ712+FS713/$B$5&lt;$H$2),-MIN('SFV+BESS'!$I$7,FZ712-$H$2),0)))</f>
        <v>0</v>
      </c>
      <c r="FV713" s="33"/>
      <c r="FW713" s="33">
        <f t="shared" si="817"/>
        <v>37.285000000000004</v>
      </c>
      <c r="FX713" s="27">
        <f t="shared" si="785"/>
        <v>0</v>
      </c>
      <c r="FY713" s="27">
        <f t="shared" si="818"/>
        <v>0</v>
      </c>
      <c r="FZ713" s="28">
        <f>IF((FZ712+FT713+FU713)&gt;=$B$2*'SFV+BESS'!$I$9, $B$2*'SFV+BESS'!$I$9, (FZ712+FT713+FU713))</f>
        <v>173.61249999999998</v>
      </c>
      <c r="GA713" s="110">
        <f t="shared" si="786"/>
        <v>36.429299958914307</v>
      </c>
      <c r="GF713" s="251"/>
      <c r="GG713" s="41">
        <v>29.3333333333334</v>
      </c>
      <c r="GH713" s="33">
        <f t="shared" si="831"/>
        <v>70.863960389078386</v>
      </c>
      <c r="GI713" s="33">
        <f>Gen_Cons_Horario!B8755</f>
        <v>69.656000000000006</v>
      </c>
      <c r="GJ713" s="35">
        <f t="shared" si="801"/>
        <v>1.2079603890783801</v>
      </c>
      <c r="GK713" s="116">
        <f>IF(AND(GJ713&gt;0,GJ713*$B$4+GQ712&lt;=$B$2*'SFV+BESS'!$I$9,GJ713&lt;'SFV+BESS'!$I$7), GJ713*$B$4, IF(AND(GJ713&gt;0,GJ713*$B$4+GQ712&gt;$B$2*'SFV+BESS'!$I$9,GJ713*$B$4&lt;'SFV+BESS'!$I$7),$B$2*'SFV+BESS'!$I$9-GQ712,IF(AND(GJ713&gt;0,GJ713*$B$4+GQ712&gt;$B$2*'SFV+BESS'!$I$9,GJ713*$B$4&gt;'SFV+BESS'!$I$7,GQ712&lt;$B$2*'SFV+BESS'!$I$9),$B$2*'SFV+BESS'!$I$9-GQ712,IF(AND(GJ713&gt;0,GJ713*$B$4+GQ712&lt;=$B$2*'SFV+BESS'!$I$9,GJ713&gt;'SFV+BESS'!$I$7),'SFV+BESS'!$I$7,0))))</f>
        <v>0</v>
      </c>
      <c r="GL713" s="27">
        <f>IF(AND(GJ713&lt;0,GQ712+GJ713/$B$5&gt;$H$2,-GJ713/'Carga-Descarga Año'!$B$5&lt;'SFV+BESS'!$I$7),GJ713/$B$5,IF(AND(GJ713&lt;0,GQ712+GJ713/$B$5&gt;$H$2,-GJ713/'Carga-Descarga Año'!$B$5&gt;'SFV+BESS'!$I$7),-'SFV+BESS'!$I$7,IF(AND(GJ713&lt;0,GQ712+GJ713/$B$5&lt;$H$2),-MIN('SFV+BESS'!$I$7,GQ712-$H$2),0)))</f>
        <v>0</v>
      </c>
      <c r="GM713" s="33"/>
      <c r="GN713" s="33">
        <f t="shared" si="819"/>
        <v>69.656000000000006</v>
      </c>
      <c r="GO713" s="27">
        <f t="shared" si="787"/>
        <v>0</v>
      </c>
      <c r="GP713" s="27">
        <f t="shared" si="820"/>
        <v>0</v>
      </c>
      <c r="GQ713" s="28">
        <f>IF((GQ712+GK713+GL713)&gt;=$B$2*'SFV+BESS'!$I$9, $B$2*'SFV+BESS'!$I$9, (GQ712+GK713+GL713))</f>
        <v>173.61249999999998</v>
      </c>
      <c r="GR713" s="110">
        <f t="shared" si="788"/>
        <v>1.2079603890783801</v>
      </c>
    </row>
    <row r="714" spans="1:200">
      <c r="A714" s="249"/>
      <c r="B714" s="41">
        <v>29.375</v>
      </c>
      <c r="C714" s="38">
        <f t="shared" si="802"/>
        <v>87.219064057968581</v>
      </c>
      <c r="D714" s="2">
        <f>Gen_Cons_Horario!B740</f>
        <v>119.312</v>
      </c>
      <c r="E714" s="140">
        <f t="shared" si="832"/>
        <v>-32.092935942031417</v>
      </c>
      <c r="F714" s="116">
        <f>IF(AND(E714&gt;0,E714*$B$4+L713&lt;=$B$2*'SFV+BESS'!$I$9,E714&lt;'SFV+BESS'!$I$7), E714*$B$4, IF(AND(E714&gt;0,E714*$B$4+L713&gt;$B$2*'SFV+BESS'!$I$9,E714*$B$4&lt;'SFV+BESS'!$I$7),$B$2*'SFV+BESS'!$I$9-L713,IF(AND(E714&gt;0,E714*$B$4+L713&gt;$B$2*'SFV+BESS'!$I$9,E714*$B$4&gt;'SFV+BESS'!$I$7,L713&lt;$B$2*'SFV+BESS'!$I$9),$B$2*'SFV+BESS'!$I$9-L713,IF(AND(E714&gt;0,E714*$B$4+L713&lt;=$B$2*'SFV+BESS'!$I$9,E714&gt;'SFV+BESS'!$I$7),'SFV+BESS'!$I$7,0))))</f>
        <v>0</v>
      </c>
      <c r="G714" s="27">
        <f>IF(AND(E714&lt;0,L713+E714/$B$5&gt;$H$2,-E714/'Carga-Descarga Año'!$B$5&lt;'SFV+BESS'!$I$7),E714/$B$5,IF(AND(E714&lt;0,L713+E714/$B$5&gt;$H$2,-E714/'Carga-Descarga Año'!$B$5&gt;'SFV+BESS'!$I$7),-'SFV+BESS'!$I$7,IF(AND(E714&lt;0,L713+E714/$B$5&lt;$H$2),-MIN('SFV+BESS'!$I$7,L713-$H$2),0)))</f>
        <v>-33.782037833717283</v>
      </c>
      <c r="I714" s="38">
        <f t="shared" si="833"/>
        <v>87.219064057968581</v>
      </c>
      <c r="J714" s="27">
        <f t="shared" ref="J714:J752" si="835">-G714*$B$5</f>
        <v>32.092935942031417</v>
      </c>
      <c r="K714" s="27">
        <f t="shared" si="834"/>
        <v>0</v>
      </c>
      <c r="L714" s="28">
        <f>IF((L713+F714+G714)&gt;=$B$2*'SFV+BESS'!$I$9, $B$2*'SFV+BESS'!$I$9, (L713+F714+G714))</f>
        <v>88.614208337115969</v>
      </c>
      <c r="M714" s="110">
        <f t="shared" ref="M714:M752" si="836">IF(E714&gt;0,E714-F714/$B$4,0)</f>
        <v>0</v>
      </c>
      <c r="AI714" s="251"/>
      <c r="AJ714" s="41">
        <v>29.375</v>
      </c>
      <c r="AK714" s="52">
        <f t="shared" si="822"/>
        <v>81.411044901776492</v>
      </c>
      <c r="AL714" s="33">
        <f>Gen_Cons_Horario!B2156</f>
        <v>0</v>
      </c>
      <c r="AM714" s="35">
        <f t="shared" si="797"/>
        <v>81.411044901776492</v>
      </c>
      <c r="AN714" s="116">
        <f>IF(AND(AM714&gt;0,AM714*$B$4+AT713&lt;=$B$2*'SFV+BESS'!$I$9,AM714&lt;'SFV+BESS'!$I$7), AM714*$B$4, IF(AND(AM714&gt;0,AM714*$B$4+AT713&gt;$B$2*'SFV+BESS'!$I$9,AM714*$B$4&lt;'SFV+BESS'!$I$7),$B$2*'SFV+BESS'!$I$9-AT713,IF(AND(AM714&gt;0,AM714*$B$4+AT713&gt;$B$2*'SFV+BESS'!$I$9,AM714*$B$4&gt;'SFV+BESS'!$I$7,AT713&lt;$B$2*'SFV+BESS'!$I$9),$B$2*'SFV+BESS'!$I$9-AT713,IF(AND(AM714&gt;0,AM714*$B$4+AT713&lt;=$B$2*'SFV+BESS'!$I$9,AM714&gt;'SFV+BESS'!$I$7),'SFV+BESS'!$I$7,0))))</f>
        <v>0</v>
      </c>
      <c r="AO714" s="27">
        <f>IF(AND(AM714&lt;0,AT713+AM714/$B$5&gt;$H$2,-AM714/'Carga-Descarga Año'!$B$5&lt;'SFV+BESS'!$I$7),AM714/$B$5,IF(AND(AM714&lt;0,AT713+AM714/$B$5&gt;$H$2,-AM714/'Carga-Descarga Año'!$B$5&gt;'SFV+BESS'!$I$7),-'SFV+BESS'!$I$7,IF(AND(AM714&lt;0,AT713+AM714/$B$5&lt;$H$2),-MIN('SFV+BESS'!$I$7,AT713-$H$2),0)))</f>
        <v>0</v>
      </c>
      <c r="AP714" s="33"/>
      <c r="AQ714" s="33">
        <f t="shared" si="803"/>
        <v>0</v>
      </c>
      <c r="AR714" s="27">
        <f t="shared" ref="AR714:AR752" si="837">-AO714*$B$5</f>
        <v>0</v>
      </c>
      <c r="AS714" s="27">
        <f t="shared" si="804"/>
        <v>0</v>
      </c>
      <c r="AT714" s="28">
        <f>IF((AT713+AN714+AO714)&gt;=$B$2*'SFV+BESS'!$I$9, $B$2*'SFV+BESS'!$I$9, (AT713+AN714+AO714))</f>
        <v>173.61249999999998</v>
      </c>
      <c r="AU714" s="110">
        <f t="shared" ref="AU714:AU752" si="838">IF(AM714&gt;0,AM714-AN714/$B$4,0)</f>
        <v>81.411044901776492</v>
      </c>
      <c r="AZ714" s="251"/>
      <c r="BA714" s="41">
        <v>29.375</v>
      </c>
      <c r="BB714" s="33">
        <f t="shared" si="823"/>
        <v>71.326727478512353</v>
      </c>
      <c r="BC714" s="33">
        <f>Gen_Cons_Horario!B2900</f>
        <v>0</v>
      </c>
      <c r="BD714" s="35">
        <f t="shared" si="798"/>
        <v>71.326727478512353</v>
      </c>
      <c r="BE714" s="116">
        <f>IF(AND(BD714&gt;0,BD714*$B$4+BK713&lt;=$B$2*'SFV+BESS'!$I$9,BD714&lt;'SFV+BESS'!$I$7), BD714*$B$4, IF(AND(BD714&gt;0,BD714*$B$4+BK713&gt;$B$2*'SFV+BESS'!$I$9,BD714*$B$4&lt;'SFV+BESS'!$I$7),$B$2*'SFV+BESS'!$I$9-BK713,IF(AND(BD714&gt;0,BD714*$B$4+BK713&gt;$B$2*'SFV+BESS'!$I$9,BD714*$B$4&gt;'SFV+BESS'!$I$7,BK713&lt;$B$2*'SFV+BESS'!$I$9),$B$2*'SFV+BESS'!$I$9-BK713,IF(AND(BD714&gt;0,BD714*$B$4+BK713&lt;=$B$2*'SFV+BESS'!$I$9,BD714&gt;'SFV+BESS'!$I$7),'SFV+BESS'!$I$7,0))))</f>
        <v>0</v>
      </c>
      <c r="BF714" s="27">
        <f>IF(AND(BD714&lt;0,BK713+BD714/$B$5&gt;$H$2,-BD714/'Carga-Descarga Año'!$B$5&lt;'SFV+BESS'!$I$7),BD714/$B$5,IF(AND(BD714&lt;0,BK713+BD714/$B$5&gt;$H$2,-BD714/'Carga-Descarga Año'!$B$5&gt;'SFV+BESS'!$I$7),-'SFV+BESS'!$I$7,IF(AND(BD714&lt;0,BK713+BD714/$B$5&lt;$H$2),-MIN('SFV+BESS'!$I$7,BK713-$H$2),0)))</f>
        <v>0</v>
      </c>
      <c r="BG714" s="33"/>
      <c r="BH714" s="33">
        <f t="shared" si="805"/>
        <v>0</v>
      </c>
      <c r="BI714" s="27">
        <f t="shared" ref="BI714:BI728" si="839">-BF714*$B$5</f>
        <v>0</v>
      </c>
      <c r="BJ714" s="27">
        <f t="shared" si="806"/>
        <v>0</v>
      </c>
      <c r="BK714" s="28">
        <f>IF((BK713+BE714+BF714)&gt;=$B$2*'SFV+BESS'!$I$9, $B$2*'SFV+BESS'!$I$9, (BK713+BE714+BF714))</f>
        <v>173.61249999999998</v>
      </c>
      <c r="BL714" s="110">
        <f t="shared" ref="BL714:BL728" si="840">IF(BD714&gt;0,BD714-BE714/$B$4,0)</f>
        <v>71.326727478512353</v>
      </c>
      <c r="BQ714" s="251"/>
      <c r="BR714" s="41">
        <v>29.375</v>
      </c>
      <c r="BS714" s="33">
        <f t="shared" si="824"/>
        <v>45.284012249626699</v>
      </c>
      <c r="BT714" s="33">
        <f>Gen_Cons_Horario!B3620</f>
        <v>0</v>
      </c>
      <c r="BU714" s="35">
        <f t="shared" si="799"/>
        <v>45.284012249626699</v>
      </c>
      <c r="BV714" s="116">
        <f>IF(AND(BU714&gt;0,BU714*$B$4+CB713&lt;=$B$2*'SFV+BESS'!$I$9,BU714&lt;'SFV+BESS'!$I$7), BU714*$B$4, IF(AND(BU714&gt;0,BU714*$B$4+CB713&gt;$B$2*'SFV+BESS'!$I$9,BU714*$B$4&lt;'SFV+BESS'!$I$7),$B$2*'SFV+BESS'!$I$9-CB713,IF(AND(BU714&gt;0,BU714*$B$4+CB713&gt;$B$2*'SFV+BESS'!$I$9,BU714*$B$4&gt;'SFV+BESS'!$I$7,CB713&lt;$B$2*'SFV+BESS'!$I$9),$B$2*'SFV+BESS'!$I$9-CB713,IF(AND(BU714&gt;0,BU714*$B$4+CB713&lt;=$B$2*'SFV+BESS'!$I$9,BU714&gt;'SFV+BESS'!$I$7),'SFV+BESS'!$I$7,0))))</f>
        <v>0</v>
      </c>
      <c r="BW714" s="27">
        <f>IF(AND(BU714&lt;0,CB713+BU714/$B$5&gt;$H$2,-BU714/'Carga-Descarga Año'!$B$5&lt;'SFV+BESS'!$I$7),BU714/$B$5,IF(AND(BU714&lt;0,CB713+BU714/$B$5&gt;$H$2,-BU714/'Carga-Descarga Año'!$B$5&gt;'SFV+BESS'!$I$7),-'SFV+BESS'!$I$7,IF(AND(BU714&lt;0,CB713+BU714/$B$5&lt;$H$2),-MIN('SFV+BESS'!$I$7,CB713-$H$2),0)))</f>
        <v>0</v>
      </c>
      <c r="BX714" s="33"/>
      <c r="BY714" s="33">
        <f t="shared" si="807"/>
        <v>0</v>
      </c>
      <c r="BZ714" s="27">
        <f t="shared" ref="BZ714:BZ752" si="841">-BW714*$B$5</f>
        <v>0</v>
      </c>
      <c r="CA714" s="27">
        <f t="shared" ref="CA714:CA752" si="842">IF(BZ714&lt;-BU714,-(BU714+BZ714),0)</f>
        <v>0</v>
      </c>
      <c r="CB714" s="28">
        <f>IF((CB713+BV714+BW714)&gt;=$B$2*'SFV+BESS'!$I$9, $B$2*'SFV+BESS'!$I$9, (CB713+BV714+BW714))</f>
        <v>173.61249999999998</v>
      </c>
      <c r="CC714" s="110">
        <f t="shared" ref="CC714:CC752" si="843">IF(BU714&gt;0,BU714-BV714/$B$4,0)</f>
        <v>45.284012249626699</v>
      </c>
      <c r="CH714" s="251"/>
      <c r="CI714" s="41">
        <v>29.375</v>
      </c>
      <c r="CJ714" s="33">
        <f t="shared" si="825"/>
        <v>28.883763720356487</v>
      </c>
      <c r="CK714" s="33">
        <f>Gen_Cons_Horario!B4364</f>
        <v>0</v>
      </c>
      <c r="CL714" s="35">
        <f t="shared" si="800"/>
        <v>28.883763720356487</v>
      </c>
      <c r="CM714" s="116">
        <f>IF(AND(CL714&gt;0,CL714*$B$4+CS713&lt;=$B$2*'SFV+BESS'!$I$9,CL714&lt;'SFV+BESS'!$I$7), CL714*$B$4, IF(AND(CL714&gt;0,CL714*$B$4+CS713&gt;$B$2*'SFV+BESS'!$I$9,CL714*$B$4&lt;'SFV+BESS'!$I$7),$B$2*'SFV+BESS'!$I$9-CS713,IF(AND(CL714&gt;0,CL714*$B$4+CS713&gt;$B$2*'SFV+BESS'!$I$9,CL714*$B$4&gt;'SFV+BESS'!$I$7,CS713&lt;$B$2*'SFV+BESS'!$I$9),$B$2*'SFV+BESS'!$I$9-CS713,IF(AND(CL714&gt;0,CL714*$B$4+CS713&lt;=$B$2*'SFV+BESS'!$I$9,CL714&gt;'SFV+BESS'!$I$7),'SFV+BESS'!$I$7,0))))</f>
        <v>0</v>
      </c>
      <c r="CN714" s="27">
        <f>IF(AND(CL714&lt;0,CS713+CL714/$B$5&gt;$H$2,-CL714/'Carga-Descarga Año'!$B$5&lt;'SFV+BESS'!$I$7),CL714/$B$5,IF(AND(CL714&lt;0,CS713+CL714/$B$5&gt;$H$2,-CL714/'Carga-Descarga Año'!$B$5&gt;'SFV+BESS'!$I$7),-'SFV+BESS'!$I$7,IF(AND(CL714&lt;0,CS713+CL714/$B$5&lt;$H$2),-MIN('SFV+BESS'!$I$7,CS713-$H$2),0)))</f>
        <v>0</v>
      </c>
      <c r="CO714" s="33"/>
      <c r="CP714" s="33">
        <f t="shared" si="808"/>
        <v>0</v>
      </c>
      <c r="CQ714" s="27">
        <f t="shared" ref="CQ714:CQ728" si="844">-CN714*$B$5</f>
        <v>0</v>
      </c>
      <c r="CR714" s="27">
        <f t="shared" si="809"/>
        <v>0</v>
      </c>
      <c r="CS714" s="28">
        <f>IF((CS713+CM714+CN714)&gt;=$B$2*'SFV+BESS'!$I$9, $B$2*'SFV+BESS'!$I$9, (CS713+CM714+CN714))</f>
        <v>173.61249999999998</v>
      </c>
      <c r="CT714" s="110">
        <f t="shared" ref="CT714:CT728" si="845">IF(CL714&gt;0,CL714-CM714/$B$4,0)</f>
        <v>28.883763720356487</v>
      </c>
      <c r="CY714" s="251"/>
      <c r="CZ714" s="41">
        <v>29.375</v>
      </c>
      <c r="DA714" s="33">
        <f t="shared" si="826"/>
        <v>35.322613829837657</v>
      </c>
      <c r="DB714" s="33">
        <f>Gen_Cons_Horario!B5084</f>
        <v>0</v>
      </c>
      <c r="DC714" s="35">
        <f t="shared" si="791"/>
        <v>35.322613829837657</v>
      </c>
      <c r="DD714" s="116">
        <f>IF(AND(DC714&gt;0,DC714*$B$4+DJ713&lt;=$B$2*'SFV+BESS'!$I$9,DC714&lt;'SFV+BESS'!$I$7), DC714*$B$4, IF(AND(DC714&gt;0,DC714*$B$4+DJ713&gt;$B$2*'SFV+BESS'!$I$9,DC714*$B$4&lt;'SFV+BESS'!$I$7),$B$2*'SFV+BESS'!$I$9-DJ713,IF(AND(DC714&gt;0,DC714*$B$4+DJ713&gt;$B$2*'SFV+BESS'!$I$9,DC714*$B$4&gt;'SFV+BESS'!$I$7,DJ713&lt;$B$2*'SFV+BESS'!$I$9),$B$2*'SFV+BESS'!$I$9-DJ713,IF(AND(DC714&gt;0,DC714*$B$4+DJ713&lt;=$B$2*'SFV+BESS'!$I$9,DC714&gt;'SFV+BESS'!$I$7),'SFV+BESS'!$I$7,0))))</f>
        <v>0</v>
      </c>
      <c r="DE714" s="27">
        <f>IF(AND(DC714&lt;0,DJ713+DC714/$B$5&gt;$H$2,-DC714/'Carga-Descarga Año'!$B$5&lt;'SFV+BESS'!$I$7),DC714/$B$5,IF(AND(DC714&lt;0,DJ713+DC714/$B$5&gt;$H$2,-DC714/'Carga-Descarga Año'!$B$5&gt;'SFV+BESS'!$I$7),-'SFV+BESS'!$I$7,IF(AND(DC714&lt;0,DJ713+DC714/$B$5&lt;$H$2),-MIN('SFV+BESS'!$I$7,DJ713-$H$2),0)))</f>
        <v>0</v>
      </c>
      <c r="DF714" s="33"/>
      <c r="DG714" s="33">
        <f t="shared" si="810"/>
        <v>0</v>
      </c>
      <c r="DH714" s="27">
        <f t="shared" ref="DH714:DH752" si="846">-DE714*$B$5</f>
        <v>0</v>
      </c>
      <c r="DI714" s="27">
        <f t="shared" ref="DI714:DI752" si="847">IF(DH714&lt;-DC714,-(DC714+DH714),0)</f>
        <v>0</v>
      </c>
      <c r="DJ714" s="28">
        <f>IF((DJ713+DD714+DE714)&gt;=$B$2*'SFV+BESS'!$I$9, $B$2*'SFV+BESS'!$I$9, (DJ713+DD714+DE714))</f>
        <v>173.61249999999998</v>
      </c>
      <c r="DK714" s="110">
        <f t="shared" ref="DK714:DK752" si="848">IF(DC714&gt;0,DC714-DD714/$B$4,0)</f>
        <v>35.322613829837657</v>
      </c>
      <c r="DP714" s="251"/>
      <c r="DQ714" s="41">
        <v>29.375</v>
      </c>
      <c r="DR714" s="33">
        <f t="shared" si="827"/>
        <v>51.868223435829627</v>
      </c>
      <c r="DS714" s="33">
        <f>Gen_Cons_Horario!B5828</f>
        <v>0</v>
      </c>
      <c r="DT714" s="35">
        <f t="shared" si="792"/>
        <v>51.868223435829627</v>
      </c>
      <c r="DU714" s="116">
        <f>IF(AND(DT714&gt;0,DT714*$B$4+EA713&lt;=$B$2*'SFV+BESS'!$I$9,DT714&lt;'SFV+BESS'!$I$7), DT714*$B$4, IF(AND(DT714&gt;0,DT714*$B$4+EA713&gt;$B$2*'SFV+BESS'!$I$9,DT714*$B$4&lt;'SFV+BESS'!$I$7),$B$2*'SFV+BESS'!$I$9-EA713,IF(AND(DT714&gt;0,DT714*$B$4+EA713&gt;$B$2*'SFV+BESS'!$I$9,DT714*$B$4&gt;'SFV+BESS'!$I$7,EA713&lt;$B$2*'SFV+BESS'!$I$9),$B$2*'SFV+BESS'!$I$9-EA713,IF(AND(DT714&gt;0,DT714*$B$4+EA713&lt;=$B$2*'SFV+BESS'!$I$9,DT714&gt;'SFV+BESS'!$I$7),'SFV+BESS'!$I$7,0))))</f>
        <v>0</v>
      </c>
      <c r="DV714" s="27">
        <f>IF(AND(DT714&lt;0,EA713+DT714/$B$5&gt;$H$2,-DT714/'Carga-Descarga Año'!$B$5&lt;'SFV+BESS'!$I$7),DT714/$B$5,IF(AND(DT714&lt;0,EA713+DT714/$B$5&gt;$H$2,-DT714/'Carga-Descarga Año'!$B$5&gt;'SFV+BESS'!$I$7),-'SFV+BESS'!$I$7,IF(AND(DT714&lt;0,EA713+DT714/$B$5&lt;$H$2),-MIN('SFV+BESS'!$I$7,EA713-$H$2),0)))</f>
        <v>0</v>
      </c>
      <c r="DW714" s="33"/>
      <c r="DX714" s="33">
        <f t="shared" si="811"/>
        <v>0</v>
      </c>
      <c r="DY714" s="27">
        <f t="shared" ref="DY714:DY752" si="849">-DV714*$B$5</f>
        <v>0</v>
      </c>
      <c r="DZ714" s="27">
        <f t="shared" si="812"/>
        <v>0</v>
      </c>
      <c r="EA714" s="28">
        <f>IF((EA713+DU714+DV714)&gt;=$B$2*'SFV+BESS'!$I$9, $B$2*'SFV+BESS'!$I$9, (EA713+DU714+DV714))</f>
        <v>173.61249999999998</v>
      </c>
      <c r="EB714" s="110">
        <f t="shared" ref="EB714:EB752" si="850">IF(DT714&gt;0,DT714-DU714/$B$4,0)</f>
        <v>51.868223435829627</v>
      </c>
      <c r="EG714" s="251"/>
      <c r="EH714" s="41">
        <v>29.375</v>
      </c>
      <c r="EI714" s="33">
        <f t="shared" si="828"/>
        <v>72.15510433493921</v>
      </c>
      <c r="EJ714" s="33">
        <f>Gen_Cons_Horario!B6572</f>
        <v>0</v>
      </c>
      <c r="EK714" s="35">
        <f t="shared" si="793"/>
        <v>72.15510433493921</v>
      </c>
      <c r="EL714" s="116">
        <f>IF(AND(EK714&gt;0,EK714*$B$4+ER713&lt;=$B$2*'SFV+BESS'!$I$9,EK714&lt;'SFV+BESS'!$I$7), EK714*$B$4, IF(AND(EK714&gt;0,EK714*$B$4+ER713&gt;$B$2*'SFV+BESS'!$I$9,EK714*$B$4&lt;'SFV+BESS'!$I$7),$B$2*'SFV+BESS'!$I$9-ER713,IF(AND(EK714&gt;0,EK714*$B$4+ER713&gt;$B$2*'SFV+BESS'!$I$9,EK714*$B$4&gt;'SFV+BESS'!$I$7,ER713&lt;$B$2*'SFV+BESS'!$I$9),$B$2*'SFV+BESS'!$I$9-ER713,IF(AND(EK714&gt;0,EK714*$B$4+ER713&lt;=$B$2*'SFV+BESS'!$I$9,EK714&gt;'SFV+BESS'!$I$7),'SFV+BESS'!$I$7,0))))</f>
        <v>0</v>
      </c>
      <c r="EM714" s="27">
        <f>IF(AND(EK714&lt;0,ER713+EK714/$B$5&gt;$H$2,-EK714/'Carga-Descarga Año'!$B$5&lt;'SFV+BESS'!$I$7),EK714/$B$5,IF(AND(EK714&lt;0,ER713+EK714/$B$5&gt;$H$2,-EK714/'Carga-Descarga Año'!$B$5&gt;'SFV+BESS'!$I$7),-'SFV+BESS'!$I$7,IF(AND(EK714&lt;0,ER713+EK714/$B$5&lt;$H$2),-MIN('SFV+BESS'!$I$7,ER713-$H$2),0)))</f>
        <v>0</v>
      </c>
      <c r="EN714" s="33"/>
      <c r="EO714" s="33">
        <f t="shared" si="813"/>
        <v>0</v>
      </c>
      <c r="EP714" s="27">
        <f t="shared" ref="EP714:EP728" si="851">-EM714*$B$5</f>
        <v>0</v>
      </c>
      <c r="EQ714" s="27">
        <f t="shared" si="814"/>
        <v>0</v>
      </c>
      <c r="ER714" s="28">
        <f>IF((ER713+EL714+EM714)&gt;=$B$2*'SFV+BESS'!$I$9, $B$2*'SFV+BESS'!$I$9, (ER713+EL714+EM714))</f>
        <v>173.61249999999998</v>
      </c>
      <c r="ES714" s="110">
        <f t="shared" ref="ES714:ES728" si="852">IF(EK714&gt;0,EK714-EL714/$B$4,0)</f>
        <v>72.15510433493921</v>
      </c>
      <c r="EX714" s="251"/>
      <c r="EY714" s="41">
        <v>29.375</v>
      </c>
      <c r="EZ714" s="33">
        <f t="shared" si="829"/>
        <v>83.787881880507953</v>
      </c>
      <c r="FA714" s="33">
        <f>Gen_Cons_Horario!B7292</f>
        <v>55.927500000000009</v>
      </c>
      <c r="FB714" s="35">
        <f t="shared" si="794"/>
        <v>27.860381880507944</v>
      </c>
      <c r="FC714" s="116">
        <f>IF(AND(FB714&gt;0,FB714*$B$4+FI713&lt;=$B$2*'SFV+BESS'!$I$9,FB714&lt;'SFV+BESS'!$I$7), FB714*$B$4, IF(AND(FB714&gt;0,FB714*$B$4+FI713&gt;$B$2*'SFV+BESS'!$I$9,FB714*$B$4&lt;'SFV+BESS'!$I$7),$B$2*'SFV+BESS'!$I$9-FI713,IF(AND(FB714&gt;0,FB714*$B$4+FI713&gt;$B$2*'SFV+BESS'!$I$9,FB714*$B$4&gt;'SFV+BESS'!$I$7,FI713&lt;$B$2*'SFV+BESS'!$I$9),$B$2*'SFV+BESS'!$I$9-FI713,IF(AND(FB714&gt;0,FB714*$B$4+FI713&lt;=$B$2*'SFV+BESS'!$I$9,FB714&gt;'SFV+BESS'!$I$7),'SFV+BESS'!$I$7,0))))</f>
        <v>0</v>
      </c>
      <c r="FD714" s="27">
        <f>IF(AND(FB714&lt;0,FI713+FB714/$B$5&gt;$H$2,-FB714/'Carga-Descarga Año'!$B$5&lt;'SFV+BESS'!$I$7),FB714/$B$5,IF(AND(FB714&lt;0,FI713+FB714/$B$5&gt;$H$2,-FB714/'Carga-Descarga Año'!$B$5&gt;'SFV+BESS'!$I$7),-'SFV+BESS'!$I$7,IF(AND(FB714&lt;0,FI713+FB714/$B$5&lt;$H$2),-MIN('SFV+BESS'!$I$7,FI713-$H$2),0)))</f>
        <v>0</v>
      </c>
      <c r="FE714" s="33"/>
      <c r="FF714" s="33">
        <f t="shared" si="815"/>
        <v>55.927500000000009</v>
      </c>
      <c r="FG714" s="27">
        <f t="shared" ref="FG714:FG752" si="853">-FD714*$B$5</f>
        <v>0</v>
      </c>
      <c r="FH714" s="27">
        <f t="shared" si="816"/>
        <v>0</v>
      </c>
      <c r="FI714" s="28">
        <f>IF((FI713+FC714+FD714)&gt;=$B$2*'SFV+BESS'!$I$9, $B$2*'SFV+BESS'!$I$9, (FI713+FC714+FD714))</f>
        <v>173.61249999999998</v>
      </c>
      <c r="FJ714" s="110">
        <f t="shared" ref="FJ714:FJ752" si="854">IF(FB714&gt;0,FB714-FC714/$B$4,0)</f>
        <v>27.860381880507944</v>
      </c>
      <c r="FO714" s="251"/>
      <c r="FP714" s="41">
        <v>29.375</v>
      </c>
      <c r="FQ714" s="33">
        <f t="shared" si="830"/>
        <v>88.522249840285639</v>
      </c>
      <c r="FR714" s="33">
        <f>Gen_Cons_Horario!B8036</f>
        <v>37.285000000000004</v>
      </c>
      <c r="FS714" s="35">
        <f t="shared" si="795"/>
        <v>51.237249840285635</v>
      </c>
      <c r="FT714" s="116">
        <f>IF(AND(FS714&gt;0,FS714*$B$4+FZ713&lt;=$B$2*'SFV+BESS'!$I$9,FS714&lt;'SFV+BESS'!$I$7), FS714*$B$4, IF(AND(FS714&gt;0,FS714*$B$4+FZ713&gt;$B$2*'SFV+BESS'!$I$9,FS714*$B$4&lt;'SFV+BESS'!$I$7),$B$2*'SFV+BESS'!$I$9-FZ713,IF(AND(FS714&gt;0,FS714*$B$4+FZ713&gt;$B$2*'SFV+BESS'!$I$9,FS714*$B$4&gt;'SFV+BESS'!$I$7,FZ713&lt;$B$2*'SFV+BESS'!$I$9),$B$2*'SFV+BESS'!$I$9-FZ713,IF(AND(FS714&gt;0,FS714*$B$4+FZ713&lt;=$B$2*'SFV+BESS'!$I$9,FS714&gt;'SFV+BESS'!$I$7),'SFV+BESS'!$I$7,0))))</f>
        <v>0</v>
      </c>
      <c r="FU714" s="27">
        <f>IF(AND(FS714&lt;0,FZ713+FS714/$B$5&gt;$H$2,-FS714/'Carga-Descarga Año'!$B$5&lt;'SFV+BESS'!$I$7),FS714/$B$5,IF(AND(FS714&lt;0,FZ713+FS714/$B$5&gt;$H$2,-FS714/'Carga-Descarga Año'!$B$5&gt;'SFV+BESS'!$I$7),-'SFV+BESS'!$I$7,IF(AND(FS714&lt;0,FZ713+FS714/$B$5&lt;$H$2),-MIN('SFV+BESS'!$I$7,FZ713-$H$2),0)))</f>
        <v>0</v>
      </c>
      <c r="FV714" s="33"/>
      <c r="FW714" s="33">
        <f t="shared" si="817"/>
        <v>37.285000000000004</v>
      </c>
      <c r="FX714" s="27">
        <f t="shared" ref="FX714:FX728" si="855">-FU714*$B$5</f>
        <v>0</v>
      </c>
      <c r="FY714" s="27">
        <f t="shared" si="818"/>
        <v>0</v>
      </c>
      <c r="FZ714" s="28">
        <f>IF((FZ713+FT714+FU714)&gt;=$B$2*'SFV+BESS'!$I$9, $B$2*'SFV+BESS'!$I$9, (FZ713+FT714+FU714))</f>
        <v>173.61249999999998</v>
      </c>
      <c r="GA714" s="110">
        <f t="shared" ref="GA714:GA728" si="856">IF(FS714&gt;0,FS714-FT714/$B$4,0)</f>
        <v>51.237249840285635</v>
      </c>
      <c r="GF714" s="251"/>
      <c r="GG714" s="41">
        <v>29.375</v>
      </c>
      <c r="GH714" s="33">
        <f t="shared" si="831"/>
        <v>85.975736621117875</v>
      </c>
      <c r="GI714" s="33">
        <f>Gen_Cons_Horario!B8756</f>
        <v>69.656000000000006</v>
      </c>
      <c r="GJ714" s="35">
        <f t="shared" si="801"/>
        <v>16.319736621117869</v>
      </c>
      <c r="GK714" s="116">
        <f>IF(AND(GJ714&gt;0,GJ714*$B$4+GQ713&lt;=$B$2*'SFV+BESS'!$I$9,GJ714&lt;'SFV+BESS'!$I$7), GJ714*$B$4, IF(AND(GJ714&gt;0,GJ714*$B$4+GQ713&gt;$B$2*'SFV+BESS'!$I$9,GJ714*$B$4&lt;'SFV+BESS'!$I$7),$B$2*'SFV+BESS'!$I$9-GQ713,IF(AND(GJ714&gt;0,GJ714*$B$4+GQ713&gt;$B$2*'SFV+BESS'!$I$9,GJ714*$B$4&gt;'SFV+BESS'!$I$7,GQ713&lt;$B$2*'SFV+BESS'!$I$9),$B$2*'SFV+BESS'!$I$9-GQ713,IF(AND(GJ714&gt;0,GJ714*$B$4+GQ713&lt;=$B$2*'SFV+BESS'!$I$9,GJ714&gt;'SFV+BESS'!$I$7),'SFV+BESS'!$I$7,0))))</f>
        <v>0</v>
      </c>
      <c r="GL714" s="27">
        <f>IF(AND(GJ714&lt;0,GQ713+GJ714/$B$5&gt;$H$2,-GJ714/'Carga-Descarga Año'!$B$5&lt;'SFV+BESS'!$I$7),GJ714/$B$5,IF(AND(GJ714&lt;0,GQ713+GJ714/$B$5&gt;$H$2,-GJ714/'Carga-Descarga Año'!$B$5&gt;'SFV+BESS'!$I$7),-'SFV+BESS'!$I$7,IF(AND(GJ714&lt;0,GQ713+GJ714/$B$5&lt;$H$2),-MIN('SFV+BESS'!$I$7,GQ713-$H$2),0)))</f>
        <v>0</v>
      </c>
      <c r="GM714" s="33"/>
      <c r="GN714" s="33">
        <f t="shared" si="819"/>
        <v>69.656000000000006</v>
      </c>
      <c r="GO714" s="27">
        <f t="shared" ref="GO714:GO752" si="857">-GL714*$B$5</f>
        <v>0</v>
      </c>
      <c r="GP714" s="27">
        <f t="shared" si="820"/>
        <v>0</v>
      </c>
      <c r="GQ714" s="28">
        <f>IF((GQ713+GK714+GL714)&gt;=$B$2*'SFV+BESS'!$I$9, $B$2*'SFV+BESS'!$I$9, (GQ713+GK714+GL714))</f>
        <v>173.61249999999998</v>
      </c>
      <c r="GR714" s="110">
        <f t="shared" ref="GR714:GR752" si="858">IF(GJ714&gt;0,GJ714-GK714/$B$4,0)</f>
        <v>16.319736621117869</v>
      </c>
    </row>
    <row r="715" spans="1:200">
      <c r="A715" s="249"/>
      <c r="B715" s="41">
        <v>29.4166666666667</v>
      </c>
      <c r="C715" s="38">
        <f t="shared" ref="C715" si="859">C691</f>
        <v>102.56597254203621</v>
      </c>
      <c r="D715" s="2">
        <f>Gen_Cons_Horario!B741</f>
        <v>119.312</v>
      </c>
      <c r="E715" s="140">
        <f t="shared" si="832"/>
        <v>-16.746027457963791</v>
      </c>
      <c r="F715" s="116">
        <f>IF(AND(E715&gt;0,E715*$B$4+L714&lt;=$B$2*'SFV+BESS'!$I$9,E715&lt;'SFV+BESS'!$I$7), E715*$B$4, IF(AND(E715&gt;0,E715*$B$4+L714&gt;$B$2*'SFV+BESS'!$I$9,E715*$B$4&lt;'SFV+BESS'!$I$7),$B$2*'SFV+BESS'!$I$9-L714,IF(AND(E715&gt;0,E715*$B$4+L714&gt;$B$2*'SFV+BESS'!$I$9,E715*$B$4&gt;'SFV+BESS'!$I$7,L714&lt;$B$2*'SFV+BESS'!$I$9),$B$2*'SFV+BESS'!$I$9-L714,IF(AND(E715&gt;0,E715*$B$4+L714&lt;=$B$2*'SFV+BESS'!$I$9,E715&gt;'SFV+BESS'!$I$7),'SFV+BESS'!$I$7,0))))</f>
        <v>0</v>
      </c>
      <c r="G715" s="27">
        <f>IF(AND(E715&lt;0,L714+E715/$B$5&gt;$H$2,-E715/'Carga-Descarga Año'!$B$5&lt;'SFV+BESS'!$I$7),E715/$B$5,IF(AND(E715&lt;0,L714+E715/$B$5&gt;$H$2,-E715/'Carga-Descarga Año'!$B$5&gt;'SFV+BESS'!$I$7),-'SFV+BESS'!$I$7,IF(AND(E715&lt;0,L714+E715/$B$5&lt;$H$2),-MIN('SFV+BESS'!$I$7,L714-$H$2),0)))</f>
        <v>-17.627397324172414</v>
      </c>
      <c r="I715" s="38">
        <f t="shared" si="833"/>
        <v>102.56597254203621</v>
      </c>
      <c r="J715" s="27">
        <f t="shared" si="835"/>
        <v>16.746027457963791</v>
      </c>
      <c r="K715" s="27">
        <f t="shared" si="834"/>
        <v>0</v>
      </c>
      <c r="L715" s="28">
        <f>IF((L714+F715+G715)&gt;=$B$2*'SFV+BESS'!$I$9, $B$2*'SFV+BESS'!$I$9, (L714+F715+G715))</f>
        <v>70.986811012943548</v>
      </c>
      <c r="M715" s="110">
        <f t="shared" si="836"/>
        <v>0</v>
      </c>
      <c r="AI715" s="251"/>
      <c r="AJ715" s="41">
        <v>29.4166666666667</v>
      </c>
      <c r="AK715" s="52">
        <f t="shared" si="822"/>
        <v>98.343173988490506</v>
      </c>
      <c r="AL715" s="33">
        <f>Gen_Cons_Horario!B2157</f>
        <v>0</v>
      </c>
      <c r="AM715" s="35">
        <f t="shared" si="797"/>
        <v>98.343173988490506</v>
      </c>
      <c r="AN715" s="116">
        <f>IF(AND(AM715&gt;0,AM715*$B$4+AT714&lt;=$B$2*'SFV+BESS'!$I$9,AM715&lt;'SFV+BESS'!$I$7), AM715*$B$4, IF(AND(AM715&gt;0,AM715*$B$4+AT714&gt;$B$2*'SFV+BESS'!$I$9,AM715*$B$4&lt;'SFV+BESS'!$I$7),$B$2*'SFV+BESS'!$I$9-AT714,IF(AND(AM715&gt;0,AM715*$B$4+AT714&gt;$B$2*'SFV+BESS'!$I$9,AM715*$B$4&gt;'SFV+BESS'!$I$7,AT714&lt;$B$2*'SFV+BESS'!$I$9),$B$2*'SFV+BESS'!$I$9-AT714,IF(AND(AM715&gt;0,AM715*$B$4+AT714&lt;=$B$2*'SFV+BESS'!$I$9,AM715&gt;'SFV+BESS'!$I$7),'SFV+BESS'!$I$7,0))))</f>
        <v>0</v>
      </c>
      <c r="AO715" s="27">
        <f>IF(AND(AM715&lt;0,AT714+AM715/$B$5&gt;$H$2,-AM715/'Carga-Descarga Año'!$B$5&lt;'SFV+BESS'!$I$7),AM715/$B$5,IF(AND(AM715&lt;0,AT714+AM715/$B$5&gt;$H$2,-AM715/'Carga-Descarga Año'!$B$5&gt;'SFV+BESS'!$I$7),-'SFV+BESS'!$I$7,IF(AND(AM715&lt;0,AT714+AM715/$B$5&lt;$H$2),-MIN('SFV+BESS'!$I$7,AT714-$H$2),0)))</f>
        <v>0</v>
      </c>
      <c r="AP715" s="33"/>
      <c r="AQ715" s="33">
        <f t="shared" si="803"/>
        <v>0</v>
      </c>
      <c r="AR715" s="27">
        <f t="shared" si="837"/>
        <v>0</v>
      </c>
      <c r="AS715" s="27">
        <f t="shared" si="804"/>
        <v>0</v>
      </c>
      <c r="AT715" s="28">
        <f>IF((AT714+AN715+AO715)&gt;=$B$2*'SFV+BESS'!$I$9, $B$2*'SFV+BESS'!$I$9, (AT714+AN715+AO715))</f>
        <v>173.61249999999998</v>
      </c>
      <c r="AU715" s="110">
        <f t="shared" si="838"/>
        <v>98.343173988490506</v>
      </c>
      <c r="AZ715" s="251"/>
      <c r="BA715" s="41">
        <v>29.4166666666667</v>
      </c>
      <c r="BB715" s="33">
        <f t="shared" si="823"/>
        <v>89.500386808653857</v>
      </c>
      <c r="BC715" s="33">
        <f>Gen_Cons_Horario!B2901</f>
        <v>0</v>
      </c>
      <c r="BD715" s="35">
        <f t="shared" si="798"/>
        <v>89.500386808653857</v>
      </c>
      <c r="BE715" s="116">
        <f>IF(AND(BD715&gt;0,BD715*$B$4+BK714&lt;=$B$2*'SFV+BESS'!$I$9,BD715&lt;'SFV+BESS'!$I$7), BD715*$B$4, IF(AND(BD715&gt;0,BD715*$B$4+BK714&gt;$B$2*'SFV+BESS'!$I$9,BD715*$B$4&lt;'SFV+BESS'!$I$7),$B$2*'SFV+BESS'!$I$9-BK714,IF(AND(BD715&gt;0,BD715*$B$4+BK714&gt;$B$2*'SFV+BESS'!$I$9,BD715*$B$4&gt;'SFV+BESS'!$I$7,BK714&lt;$B$2*'SFV+BESS'!$I$9),$B$2*'SFV+BESS'!$I$9-BK714,IF(AND(BD715&gt;0,BD715*$B$4+BK714&lt;=$B$2*'SFV+BESS'!$I$9,BD715&gt;'SFV+BESS'!$I$7),'SFV+BESS'!$I$7,0))))</f>
        <v>0</v>
      </c>
      <c r="BF715" s="27">
        <f>IF(AND(BD715&lt;0,BK714+BD715/$B$5&gt;$H$2,-BD715/'Carga-Descarga Año'!$B$5&lt;'SFV+BESS'!$I$7),BD715/$B$5,IF(AND(BD715&lt;0,BK714+BD715/$B$5&gt;$H$2,-BD715/'Carga-Descarga Año'!$B$5&gt;'SFV+BESS'!$I$7),-'SFV+BESS'!$I$7,IF(AND(BD715&lt;0,BK714+BD715/$B$5&lt;$H$2),-MIN('SFV+BESS'!$I$7,BK714-$H$2),0)))</f>
        <v>0</v>
      </c>
      <c r="BG715" s="33"/>
      <c r="BH715" s="33">
        <f t="shared" si="805"/>
        <v>0</v>
      </c>
      <c r="BI715" s="27">
        <f t="shared" si="839"/>
        <v>0</v>
      </c>
      <c r="BJ715" s="27">
        <f t="shared" si="806"/>
        <v>0</v>
      </c>
      <c r="BK715" s="28">
        <f>IF((BK714+BE715+BF715)&gt;=$B$2*'SFV+BESS'!$I$9, $B$2*'SFV+BESS'!$I$9, (BK714+BE715+BF715))</f>
        <v>173.61249999999998</v>
      </c>
      <c r="BL715" s="110">
        <f t="shared" si="840"/>
        <v>89.500386808653857</v>
      </c>
      <c r="BQ715" s="251"/>
      <c r="BR715" s="41">
        <v>29.4166666666667</v>
      </c>
      <c r="BS715" s="33">
        <f t="shared" si="824"/>
        <v>68.489252357644361</v>
      </c>
      <c r="BT715" s="33">
        <f>Gen_Cons_Horario!B3621</f>
        <v>0</v>
      </c>
      <c r="BU715" s="35">
        <f t="shared" si="799"/>
        <v>68.489252357644361</v>
      </c>
      <c r="BV715" s="116">
        <f>IF(AND(BU715&gt;0,BU715*$B$4+CB714&lt;=$B$2*'SFV+BESS'!$I$9,BU715&lt;'SFV+BESS'!$I$7), BU715*$B$4, IF(AND(BU715&gt;0,BU715*$B$4+CB714&gt;$B$2*'SFV+BESS'!$I$9,BU715*$B$4&lt;'SFV+BESS'!$I$7),$B$2*'SFV+BESS'!$I$9-CB714,IF(AND(BU715&gt;0,BU715*$B$4+CB714&gt;$B$2*'SFV+BESS'!$I$9,BU715*$B$4&gt;'SFV+BESS'!$I$7,CB714&lt;$B$2*'SFV+BESS'!$I$9),$B$2*'SFV+BESS'!$I$9-CB714,IF(AND(BU715&gt;0,BU715*$B$4+CB714&lt;=$B$2*'SFV+BESS'!$I$9,BU715&gt;'SFV+BESS'!$I$7),'SFV+BESS'!$I$7,0))))</f>
        <v>0</v>
      </c>
      <c r="BW715" s="27">
        <f>IF(AND(BU715&lt;0,CB714+BU715/$B$5&gt;$H$2,-BU715/'Carga-Descarga Año'!$B$5&lt;'SFV+BESS'!$I$7),BU715/$B$5,IF(AND(BU715&lt;0,CB714+BU715/$B$5&gt;$H$2,-BU715/'Carga-Descarga Año'!$B$5&gt;'SFV+BESS'!$I$7),-'SFV+BESS'!$I$7,IF(AND(BU715&lt;0,CB714+BU715/$B$5&lt;$H$2),-MIN('SFV+BESS'!$I$7,CB714-$H$2),0)))</f>
        <v>0</v>
      </c>
      <c r="BX715" s="33"/>
      <c r="BY715" s="33">
        <f t="shared" si="807"/>
        <v>0</v>
      </c>
      <c r="BZ715" s="27">
        <f t="shared" si="841"/>
        <v>0</v>
      </c>
      <c r="CA715" s="27">
        <f t="shared" si="842"/>
        <v>0</v>
      </c>
      <c r="CB715" s="28">
        <f>IF((CB714+BV715+BW715)&gt;=$B$2*'SFV+BESS'!$I$9, $B$2*'SFV+BESS'!$I$9, (CB714+BV715+BW715))</f>
        <v>173.61249999999998</v>
      </c>
      <c r="CC715" s="110">
        <f t="shared" si="843"/>
        <v>68.489252357644361</v>
      </c>
      <c r="CH715" s="251"/>
      <c r="CI715" s="41">
        <v>29.4166666666667</v>
      </c>
      <c r="CJ715" s="33">
        <f t="shared" si="825"/>
        <v>60.041839544678055</v>
      </c>
      <c r="CK715" s="33">
        <f>Gen_Cons_Horario!B4365</f>
        <v>0</v>
      </c>
      <c r="CL715" s="35">
        <f t="shared" si="800"/>
        <v>60.041839544678055</v>
      </c>
      <c r="CM715" s="116">
        <f>IF(AND(CL715&gt;0,CL715*$B$4+CS714&lt;=$B$2*'SFV+BESS'!$I$9,CL715&lt;'SFV+BESS'!$I$7), CL715*$B$4, IF(AND(CL715&gt;0,CL715*$B$4+CS714&gt;$B$2*'SFV+BESS'!$I$9,CL715*$B$4&lt;'SFV+BESS'!$I$7),$B$2*'SFV+BESS'!$I$9-CS714,IF(AND(CL715&gt;0,CL715*$B$4+CS714&gt;$B$2*'SFV+BESS'!$I$9,CL715*$B$4&gt;'SFV+BESS'!$I$7,CS714&lt;$B$2*'SFV+BESS'!$I$9),$B$2*'SFV+BESS'!$I$9-CS714,IF(AND(CL715&gt;0,CL715*$B$4+CS714&lt;=$B$2*'SFV+BESS'!$I$9,CL715&gt;'SFV+BESS'!$I$7),'SFV+BESS'!$I$7,0))))</f>
        <v>0</v>
      </c>
      <c r="CN715" s="27">
        <f>IF(AND(CL715&lt;0,CS714+CL715/$B$5&gt;$H$2,-CL715/'Carga-Descarga Año'!$B$5&lt;'SFV+BESS'!$I$7),CL715/$B$5,IF(AND(CL715&lt;0,CS714+CL715/$B$5&gt;$H$2,-CL715/'Carga-Descarga Año'!$B$5&gt;'SFV+BESS'!$I$7),-'SFV+BESS'!$I$7,IF(AND(CL715&lt;0,CS714+CL715/$B$5&lt;$H$2),-MIN('SFV+BESS'!$I$7,CS714-$H$2),0)))</f>
        <v>0</v>
      </c>
      <c r="CO715" s="33"/>
      <c r="CP715" s="33">
        <f t="shared" si="808"/>
        <v>0</v>
      </c>
      <c r="CQ715" s="27">
        <f t="shared" si="844"/>
        <v>0</v>
      </c>
      <c r="CR715" s="27">
        <f t="shared" si="809"/>
        <v>0</v>
      </c>
      <c r="CS715" s="28">
        <f>IF((CS714+CM715+CN715)&gt;=$B$2*'SFV+BESS'!$I$9, $B$2*'SFV+BESS'!$I$9, (CS714+CM715+CN715))</f>
        <v>173.61249999999998</v>
      </c>
      <c r="CT715" s="110">
        <f t="shared" si="845"/>
        <v>60.041839544678055</v>
      </c>
      <c r="CY715" s="251"/>
      <c r="CZ715" s="41">
        <v>29.4166666666667</v>
      </c>
      <c r="DA715" s="33">
        <f t="shared" si="826"/>
        <v>68.060646159931082</v>
      </c>
      <c r="DB715" s="33">
        <f>Gen_Cons_Horario!B5085</f>
        <v>0</v>
      </c>
      <c r="DC715" s="35">
        <f t="shared" si="791"/>
        <v>68.060646159931082</v>
      </c>
      <c r="DD715" s="116">
        <f>IF(AND(DC715&gt;0,DC715*$B$4+DJ714&lt;=$B$2*'SFV+BESS'!$I$9,DC715&lt;'SFV+BESS'!$I$7), DC715*$B$4, IF(AND(DC715&gt;0,DC715*$B$4+DJ714&gt;$B$2*'SFV+BESS'!$I$9,DC715*$B$4&lt;'SFV+BESS'!$I$7),$B$2*'SFV+BESS'!$I$9-DJ714,IF(AND(DC715&gt;0,DC715*$B$4+DJ714&gt;$B$2*'SFV+BESS'!$I$9,DC715*$B$4&gt;'SFV+BESS'!$I$7,DJ714&lt;$B$2*'SFV+BESS'!$I$9),$B$2*'SFV+BESS'!$I$9-DJ714,IF(AND(DC715&gt;0,DC715*$B$4+DJ714&lt;=$B$2*'SFV+BESS'!$I$9,DC715&gt;'SFV+BESS'!$I$7),'SFV+BESS'!$I$7,0))))</f>
        <v>0</v>
      </c>
      <c r="DE715" s="27">
        <f>IF(AND(DC715&lt;0,DJ714+DC715/$B$5&gt;$H$2,-DC715/'Carga-Descarga Año'!$B$5&lt;'SFV+BESS'!$I$7),DC715/$B$5,IF(AND(DC715&lt;0,DJ714+DC715/$B$5&gt;$H$2,-DC715/'Carga-Descarga Año'!$B$5&gt;'SFV+BESS'!$I$7),-'SFV+BESS'!$I$7,IF(AND(DC715&lt;0,DJ714+DC715/$B$5&lt;$H$2),-MIN('SFV+BESS'!$I$7,DJ714-$H$2),0)))</f>
        <v>0</v>
      </c>
      <c r="DF715" s="33"/>
      <c r="DG715" s="33">
        <f t="shared" si="810"/>
        <v>0</v>
      </c>
      <c r="DH715" s="27">
        <f t="shared" si="846"/>
        <v>0</v>
      </c>
      <c r="DI715" s="27">
        <f t="shared" si="847"/>
        <v>0</v>
      </c>
      <c r="DJ715" s="28">
        <f>IF((DJ714+DD715+DE715)&gt;=$B$2*'SFV+BESS'!$I$9, $B$2*'SFV+BESS'!$I$9, (DJ714+DD715+DE715))</f>
        <v>173.61249999999998</v>
      </c>
      <c r="DK715" s="110">
        <f t="shared" si="848"/>
        <v>68.060646159931082</v>
      </c>
      <c r="DP715" s="251"/>
      <c r="DQ715" s="41">
        <v>29.4166666666667</v>
      </c>
      <c r="DR715" s="33">
        <f t="shared" si="827"/>
        <v>72.573683597713242</v>
      </c>
      <c r="DS715" s="33">
        <f>Gen_Cons_Horario!B5829</f>
        <v>0</v>
      </c>
      <c r="DT715" s="35">
        <f t="shared" si="792"/>
        <v>72.573683597713242</v>
      </c>
      <c r="DU715" s="116">
        <f>IF(AND(DT715&gt;0,DT715*$B$4+EA714&lt;=$B$2*'SFV+BESS'!$I$9,DT715&lt;'SFV+BESS'!$I$7), DT715*$B$4, IF(AND(DT715&gt;0,DT715*$B$4+EA714&gt;$B$2*'SFV+BESS'!$I$9,DT715*$B$4&lt;'SFV+BESS'!$I$7),$B$2*'SFV+BESS'!$I$9-EA714,IF(AND(DT715&gt;0,DT715*$B$4+EA714&gt;$B$2*'SFV+BESS'!$I$9,DT715*$B$4&gt;'SFV+BESS'!$I$7,EA714&lt;$B$2*'SFV+BESS'!$I$9),$B$2*'SFV+BESS'!$I$9-EA714,IF(AND(DT715&gt;0,DT715*$B$4+EA714&lt;=$B$2*'SFV+BESS'!$I$9,DT715&gt;'SFV+BESS'!$I$7),'SFV+BESS'!$I$7,0))))</f>
        <v>0</v>
      </c>
      <c r="DV715" s="27">
        <f>IF(AND(DT715&lt;0,EA714+DT715/$B$5&gt;$H$2,-DT715/'Carga-Descarga Año'!$B$5&lt;'SFV+BESS'!$I$7),DT715/$B$5,IF(AND(DT715&lt;0,EA714+DT715/$B$5&gt;$H$2,-DT715/'Carga-Descarga Año'!$B$5&gt;'SFV+BESS'!$I$7),-'SFV+BESS'!$I$7,IF(AND(DT715&lt;0,EA714+DT715/$B$5&lt;$H$2),-MIN('SFV+BESS'!$I$7,EA714-$H$2),0)))</f>
        <v>0</v>
      </c>
      <c r="DW715" s="33"/>
      <c r="DX715" s="33">
        <f t="shared" si="811"/>
        <v>0</v>
      </c>
      <c r="DY715" s="27">
        <f t="shared" si="849"/>
        <v>0</v>
      </c>
      <c r="DZ715" s="27">
        <f t="shared" si="812"/>
        <v>0</v>
      </c>
      <c r="EA715" s="28">
        <f>IF((EA714+DU715+DV715)&gt;=$B$2*'SFV+BESS'!$I$9, $B$2*'SFV+BESS'!$I$9, (EA714+DU715+DV715))</f>
        <v>173.61249999999998</v>
      </c>
      <c r="EB715" s="110">
        <f t="shared" si="850"/>
        <v>72.573683597713242</v>
      </c>
      <c r="EG715" s="251"/>
      <c r="EH715" s="41">
        <v>29.4166666666667</v>
      </c>
      <c r="EI715" s="33">
        <f t="shared" si="828"/>
        <v>88.07759942561016</v>
      </c>
      <c r="EJ715" s="33">
        <f>Gen_Cons_Horario!B6573</f>
        <v>0</v>
      </c>
      <c r="EK715" s="35">
        <f t="shared" si="793"/>
        <v>88.07759942561016</v>
      </c>
      <c r="EL715" s="116">
        <f>IF(AND(EK715&gt;0,EK715*$B$4+ER714&lt;=$B$2*'SFV+BESS'!$I$9,EK715&lt;'SFV+BESS'!$I$7), EK715*$B$4, IF(AND(EK715&gt;0,EK715*$B$4+ER714&gt;$B$2*'SFV+BESS'!$I$9,EK715*$B$4&lt;'SFV+BESS'!$I$7),$B$2*'SFV+BESS'!$I$9-ER714,IF(AND(EK715&gt;0,EK715*$B$4+ER714&gt;$B$2*'SFV+BESS'!$I$9,EK715*$B$4&gt;'SFV+BESS'!$I$7,ER714&lt;$B$2*'SFV+BESS'!$I$9),$B$2*'SFV+BESS'!$I$9-ER714,IF(AND(EK715&gt;0,EK715*$B$4+ER714&lt;=$B$2*'SFV+BESS'!$I$9,EK715&gt;'SFV+BESS'!$I$7),'SFV+BESS'!$I$7,0))))</f>
        <v>0</v>
      </c>
      <c r="EM715" s="27">
        <f>IF(AND(EK715&lt;0,ER714+EK715/$B$5&gt;$H$2,-EK715/'Carga-Descarga Año'!$B$5&lt;'SFV+BESS'!$I$7),EK715/$B$5,IF(AND(EK715&lt;0,ER714+EK715/$B$5&gt;$H$2,-EK715/'Carga-Descarga Año'!$B$5&gt;'SFV+BESS'!$I$7),-'SFV+BESS'!$I$7,IF(AND(EK715&lt;0,ER714+EK715/$B$5&lt;$H$2),-MIN('SFV+BESS'!$I$7,ER714-$H$2),0)))</f>
        <v>0</v>
      </c>
      <c r="EN715" s="33"/>
      <c r="EO715" s="33">
        <f t="shared" si="813"/>
        <v>0</v>
      </c>
      <c r="EP715" s="27">
        <f t="shared" si="851"/>
        <v>0</v>
      </c>
      <c r="EQ715" s="27">
        <f t="shared" si="814"/>
        <v>0</v>
      </c>
      <c r="ER715" s="28">
        <f>IF((ER714+EL715+EM715)&gt;=$B$2*'SFV+BESS'!$I$9, $B$2*'SFV+BESS'!$I$9, (ER714+EL715+EM715))</f>
        <v>173.61249999999998</v>
      </c>
      <c r="ES715" s="110">
        <f t="shared" si="852"/>
        <v>88.07759942561016</v>
      </c>
      <c r="EX715" s="251"/>
      <c r="EY715" s="41">
        <v>29.4166666666667</v>
      </c>
      <c r="EZ715" s="33">
        <f t="shared" si="829"/>
        <v>96.19383250062873</v>
      </c>
      <c r="FA715" s="33">
        <f>Gen_Cons_Horario!B7293</f>
        <v>55.927500000000009</v>
      </c>
      <c r="FB715" s="35">
        <f t="shared" si="794"/>
        <v>40.266332500628721</v>
      </c>
      <c r="FC715" s="116">
        <f>IF(AND(FB715&gt;0,FB715*$B$4+FI714&lt;=$B$2*'SFV+BESS'!$I$9,FB715&lt;'SFV+BESS'!$I$7), FB715*$B$4, IF(AND(FB715&gt;0,FB715*$B$4+FI714&gt;$B$2*'SFV+BESS'!$I$9,FB715*$B$4&lt;'SFV+BESS'!$I$7),$B$2*'SFV+BESS'!$I$9-FI714,IF(AND(FB715&gt;0,FB715*$B$4+FI714&gt;$B$2*'SFV+BESS'!$I$9,FB715*$B$4&gt;'SFV+BESS'!$I$7,FI714&lt;$B$2*'SFV+BESS'!$I$9),$B$2*'SFV+BESS'!$I$9-FI714,IF(AND(FB715&gt;0,FB715*$B$4+FI714&lt;=$B$2*'SFV+BESS'!$I$9,FB715&gt;'SFV+BESS'!$I$7),'SFV+BESS'!$I$7,0))))</f>
        <v>0</v>
      </c>
      <c r="FD715" s="27">
        <f>IF(AND(FB715&lt;0,FI714+FB715/$B$5&gt;$H$2,-FB715/'Carga-Descarga Año'!$B$5&lt;'SFV+BESS'!$I$7),FB715/$B$5,IF(AND(FB715&lt;0,FI714+FB715/$B$5&gt;$H$2,-FB715/'Carga-Descarga Año'!$B$5&gt;'SFV+BESS'!$I$7),-'SFV+BESS'!$I$7,IF(AND(FB715&lt;0,FI714+FB715/$B$5&lt;$H$2),-MIN('SFV+BESS'!$I$7,FI714-$H$2),0)))</f>
        <v>0</v>
      </c>
      <c r="FE715" s="33"/>
      <c r="FF715" s="33">
        <f t="shared" si="815"/>
        <v>55.927500000000009</v>
      </c>
      <c r="FG715" s="27">
        <f t="shared" si="853"/>
        <v>0</v>
      </c>
      <c r="FH715" s="27">
        <f t="shared" si="816"/>
        <v>0</v>
      </c>
      <c r="FI715" s="28">
        <f>IF((FI714+FC715+FD715)&gt;=$B$2*'SFV+BESS'!$I$9, $B$2*'SFV+BESS'!$I$9, (FI714+FC715+FD715))</f>
        <v>173.61249999999998</v>
      </c>
      <c r="FJ715" s="110">
        <f t="shared" si="854"/>
        <v>40.266332500628721</v>
      </c>
      <c r="FO715" s="251"/>
      <c r="FP715" s="41">
        <v>29.4166666666667</v>
      </c>
      <c r="FQ715" s="33">
        <f t="shared" si="830"/>
        <v>101.70295248194581</v>
      </c>
      <c r="FR715" s="33">
        <f>Gen_Cons_Horario!B8037</f>
        <v>37.285000000000004</v>
      </c>
      <c r="FS715" s="35">
        <f t="shared" si="795"/>
        <v>64.417952481945804</v>
      </c>
      <c r="FT715" s="116">
        <f>IF(AND(FS715&gt;0,FS715*$B$4+FZ714&lt;=$B$2*'SFV+BESS'!$I$9,FS715&lt;'SFV+BESS'!$I$7), FS715*$B$4, IF(AND(FS715&gt;0,FS715*$B$4+FZ714&gt;$B$2*'SFV+BESS'!$I$9,FS715*$B$4&lt;'SFV+BESS'!$I$7),$B$2*'SFV+BESS'!$I$9-FZ714,IF(AND(FS715&gt;0,FS715*$B$4+FZ714&gt;$B$2*'SFV+BESS'!$I$9,FS715*$B$4&gt;'SFV+BESS'!$I$7,FZ714&lt;$B$2*'SFV+BESS'!$I$9),$B$2*'SFV+BESS'!$I$9-FZ714,IF(AND(FS715&gt;0,FS715*$B$4+FZ714&lt;=$B$2*'SFV+BESS'!$I$9,FS715&gt;'SFV+BESS'!$I$7),'SFV+BESS'!$I$7,0))))</f>
        <v>0</v>
      </c>
      <c r="FU715" s="27">
        <f>IF(AND(FS715&lt;0,FZ714+FS715/$B$5&gt;$H$2,-FS715/'Carga-Descarga Año'!$B$5&lt;'SFV+BESS'!$I$7),FS715/$B$5,IF(AND(FS715&lt;0,FZ714+FS715/$B$5&gt;$H$2,-FS715/'Carga-Descarga Año'!$B$5&gt;'SFV+BESS'!$I$7),-'SFV+BESS'!$I$7,IF(AND(FS715&lt;0,FZ714+FS715/$B$5&lt;$H$2),-MIN('SFV+BESS'!$I$7,FZ714-$H$2),0)))</f>
        <v>0</v>
      </c>
      <c r="FV715" s="33"/>
      <c r="FW715" s="33">
        <f t="shared" si="817"/>
        <v>37.285000000000004</v>
      </c>
      <c r="FX715" s="27">
        <f t="shared" si="855"/>
        <v>0</v>
      </c>
      <c r="FY715" s="27">
        <f t="shared" si="818"/>
        <v>0</v>
      </c>
      <c r="FZ715" s="28">
        <f>IF((FZ714+FT715+FU715)&gt;=$B$2*'SFV+BESS'!$I$9, $B$2*'SFV+BESS'!$I$9, (FZ714+FT715+FU715))</f>
        <v>173.61249999999998</v>
      </c>
      <c r="GA715" s="110">
        <f t="shared" si="856"/>
        <v>64.417952481945804</v>
      </c>
      <c r="GF715" s="251"/>
      <c r="GG715" s="41">
        <v>29.4166666666667</v>
      </c>
      <c r="GH715" s="33">
        <f t="shared" si="831"/>
        <v>103.14154069052196</v>
      </c>
      <c r="GI715" s="33">
        <f>Gen_Cons_Horario!B8757</f>
        <v>69.656000000000006</v>
      </c>
      <c r="GJ715" s="35">
        <f t="shared" si="801"/>
        <v>33.485540690521958</v>
      </c>
      <c r="GK715" s="116">
        <f>IF(AND(GJ715&gt;0,GJ715*$B$4+GQ714&lt;=$B$2*'SFV+BESS'!$I$9,GJ715&lt;'SFV+BESS'!$I$7), GJ715*$B$4, IF(AND(GJ715&gt;0,GJ715*$B$4+GQ714&gt;$B$2*'SFV+BESS'!$I$9,GJ715*$B$4&lt;'SFV+BESS'!$I$7),$B$2*'SFV+BESS'!$I$9-GQ714,IF(AND(GJ715&gt;0,GJ715*$B$4+GQ714&gt;$B$2*'SFV+BESS'!$I$9,GJ715*$B$4&gt;'SFV+BESS'!$I$7,GQ714&lt;$B$2*'SFV+BESS'!$I$9),$B$2*'SFV+BESS'!$I$9-GQ714,IF(AND(GJ715&gt;0,GJ715*$B$4+GQ714&lt;=$B$2*'SFV+BESS'!$I$9,GJ715&gt;'SFV+BESS'!$I$7),'SFV+BESS'!$I$7,0))))</f>
        <v>0</v>
      </c>
      <c r="GL715" s="27">
        <f>IF(AND(GJ715&lt;0,GQ714+GJ715/$B$5&gt;$H$2,-GJ715/'Carga-Descarga Año'!$B$5&lt;'SFV+BESS'!$I$7),GJ715/$B$5,IF(AND(GJ715&lt;0,GQ714+GJ715/$B$5&gt;$H$2,-GJ715/'Carga-Descarga Año'!$B$5&gt;'SFV+BESS'!$I$7),-'SFV+BESS'!$I$7,IF(AND(GJ715&lt;0,GQ714+GJ715/$B$5&lt;$H$2),-MIN('SFV+BESS'!$I$7,GQ714-$H$2),0)))</f>
        <v>0</v>
      </c>
      <c r="GM715" s="33"/>
      <c r="GN715" s="33">
        <f t="shared" si="819"/>
        <v>69.656000000000006</v>
      </c>
      <c r="GO715" s="27">
        <f t="shared" si="857"/>
        <v>0</v>
      </c>
      <c r="GP715" s="27">
        <f t="shared" si="820"/>
        <v>0</v>
      </c>
      <c r="GQ715" s="28">
        <f>IF((GQ714+GK715+GL715)&gt;=$B$2*'SFV+BESS'!$I$9, $B$2*'SFV+BESS'!$I$9, (GQ714+GK715+GL715))</f>
        <v>173.61249999999998</v>
      </c>
      <c r="GR715" s="110">
        <f t="shared" si="858"/>
        <v>33.485540690521958</v>
      </c>
    </row>
    <row r="716" spans="1:200">
      <c r="A716" s="249"/>
      <c r="B716" s="41">
        <v>29.4583333333334</v>
      </c>
      <c r="C716" s="38">
        <f t="shared" ref="C716" si="860">C692</f>
        <v>114.26609089127589</v>
      </c>
      <c r="D716" s="2">
        <f>Gen_Cons_Horario!B742</f>
        <v>119.312</v>
      </c>
      <c r="E716" s="140">
        <f t="shared" si="832"/>
        <v>-5.0459091087241035</v>
      </c>
      <c r="F716" s="116">
        <f>IF(AND(E716&gt;0,E716*$B$4+L715&lt;=$B$2*'SFV+BESS'!$I$9,E716&lt;'SFV+BESS'!$I$7), E716*$B$4, IF(AND(E716&gt;0,E716*$B$4+L715&gt;$B$2*'SFV+BESS'!$I$9,E716*$B$4&lt;'SFV+BESS'!$I$7),$B$2*'SFV+BESS'!$I$9-L715,IF(AND(E716&gt;0,E716*$B$4+L715&gt;$B$2*'SFV+BESS'!$I$9,E716*$B$4&gt;'SFV+BESS'!$I$7,L715&lt;$B$2*'SFV+BESS'!$I$9),$B$2*'SFV+BESS'!$I$9-L715,IF(AND(E716&gt;0,E716*$B$4+L715&lt;=$B$2*'SFV+BESS'!$I$9,E716&gt;'SFV+BESS'!$I$7),'SFV+BESS'!$I$7,0))))</f>
        <v>0</v>
      </c>
      <c r="G716" s="27">
        <f>IF(AND(E716&lt;0,L715+E716/$B$5&gt;$H$2,-E716/'Carga-Descarga Año'!$B$5&lt;'SFV+BESS'!$I$7),E716/$B$5,IF(AND(E716&lt;0,L715+E716/$B$5&gt;$H$2,-E716/'Carga-Descarga Año'!$B$5&gt;'SFV+BESS'!$I$7),-'SFV+BESS'!$I$7,IF(AND(E716&lt;0,L715+E716/$B$5&lt;$H$2),-MIN('SFV+BESS'!$I$7,L715-$H$2),0)))</f>
        <v>-5.311483272341162</v>
      </c>
      <c r="I716" s="38">
        <f t="shared" si="833"/>
        <v>114.26609089127589</v>
      </c>
      <c r="J716" s="27">
        <f t="shared" si="835"/>
        <v>5.0459091087241035</v>
      </c>
      <c r="K716" s="27">
        <f t="shared" si="834"/>
        <v>0</v>
      </c>
      <c r="L716" s="28">
        <f>IF((L715+F716+G716)&gt;=$B$2*'SFV+BESS'!$I$9, $B$2*'SFV+BESS'!$I$9, (L715+F716+G716))</f>
        <v>65.675327740602384</v>
      </c>
      <c r="M716" s="110">
        <f t="shared" si="836"/>
        <v>0</v>
      </c>
      <c r="AI716" s="251"/>
      <c r="AJ716" s="41">
        <v>29.4583333333334</v>
      </c>
      <c r="AK716" s="52">
        <f t="shared" si="822"/>
        <v>115.61736628907755</v>
      </c>
      <c r="AL716" s="33">
        <f>Gen_Cons_Horario!B2158</f>
        <v>0</v>
      </c>
      <c r="AM716" s="35">
        <f t="shared" si="797"/>
        <v>115.61736628907755</v>
      </c>
      <c r="AN716" s="116">
        <f>IF(AND(AM716&gt;0,AM716*$B$4+AT715&lt;=$B$2*'SFV+BESS'!$I$9,AM716&lt;'SFV+BESS'!$I$7), AM716*$B$4, IF(AND(AM716&gt;0,AM716*$B$4+AT715&gt;$B$2*'SFV+BESS'!$I$9,AM716*$B$4&lt;'SFV+BESS'!$I$7),$B$2*'SFV+BESS'!$I$9-AT715,IF(AND(AM716&gt;0,AM716*$B$4+AT715&gt;$B$2*'SFV+BESS'!$I$9,AM716*$B$4&gt;'SFV+BESS'!$I$7,AT715&lt;$B$2*'SFV+BESS'!$I$9),$B$2*'SFV+BESS'!$I$9-AT715,IF(AND(AM716&gt;0,AM716*$B$4+AT715&lt;=$B$2*'SFV+BESS'!$I$9,AM716&gt;'SFV+BESS'!$I$7),'SFV+BESS'!$I$7,0))))</f>
        <v>0</v>
      </c>
      <c r="AO716" s="27">
        <f>IF(AND(AM716&lt;0,AT715+AM716/$B$5&gt;$H$2,-AM716/'Carga-Descarga Año'!$B$5&lt;'SFV+BESS'!$I$7),AM716/$B$5,IF(AND(AM716&lt;0,AT715+AM716/$B$5&gt;$H$2,-AM716/'Carga-Descarga Año'!$B$5&gt;'SFV+BESS'!$I$7),-'SFV+BESS'!$I$7,IF(AND(AM716&lt;0,AT715+AM716/$B$5&lt;$H$2),-MIN('SFV+BESS'!$I$7,AT715-$H$2),0)))</f>
        <v>0</v>
      </c>
      <c r="AP716" s="33"/>
      <c r="AQ716" s="33">
        <f t="shared" si="803"/>
        <v>0</v>
      </c>
      <c r="AR716" s="27">
        <f t="shared" si="837"/>
        <v>0</v>
      </c>
      <c r="AS716" s="27">
        <f t="shared" si="804"/>
        <v>0</v>
      </c>
      <c r="AT716" s="28">
        <f>IF((AT715+AN716+AO716)&gt;=$B$2*'SFV+BESS'!$I$9, $B$2*'SFV+BESS'!$I$9, (AT715+AN716+AO716))</f>
        <v>173.61249999999998</v>
      </c>
      <c r="AU716" s="110">
        <f t="shared" si="838"/>
        <v>115.61736628907755</v>
      </c>
      <c r="AZ716" s="251"/>
      <c r="BA716" s="41">
        <v>29.4583333333334</v>
      </c>
      <c r="BB716" s="33">
        <f t="shared" si="823"/>
        <v>100.24824985336119</v>
      </c>
      <c r="BC716" s="33">
        <f>Gen_Cons_Horario!B2902</f>
        <v>0</v>
      </c>
      <c r="BD716" s="35">
        <f t="shared" si="798"/>
        <v>100.24824985336119</v>
      </c>
      <c r="BE716" s="116">
        <f>IF(AND(BD716&gt;0,BD716*$B$4+BK715&lt;=$B$2*'SFV+BESS'!$I$9,BD716&lt;'SFV+BESS'!$I$7), BD716*$B$4, IF(AND(BD716&gt;0,BD716*$B$4+BK715&gt;$B$2*'SFV+BESS'!$I$9,BD716*$B$4&lt;'SFV+BESS'!$I$7),$B$2*'SFV+BESS'!$I$9-BK715,IF(AND(BD716&gt;0,BD716*$B$4+BK715&gt;$B$2*'SFV+BESS'!$I$9,BD716*$B$4&gt;'SFV+BESS'!$I$7,BK715&lt;$B$2*'SFV+BESS'!$I$9),$B$2*'SFV+BESS'!$I$9-BK715,IF(AND(BD716&gt;0,BD716*$B$4+BK715&lt;=$B$2*'SFV+BESS'!$I$9,BD716&gt;'SFV+BESS'!$I$7),'SFV+BESS'!$I$7,0))))</f>
        <v>0</v>
      </c>
      <c r="BF716" s="27">
        <f>IF(AND(BD716&lt;0,BK715+BD716/$B$5&gt;$H$2,-BD716/'Carga-Descarga Año'!$B$5&lt;'SFV+BESS'!$I$7),BD716/$B$5,IF(AND(BD716&lt;0,BK715+BD716/$B$5&gt;$H$2,-BD716/'Carga-Descarga Año'!$B$5&gt;'SFV+BESS'!$I$7),-'SFV+BESS'!$I$7,IF(AND(BD716&lt;0,BK715+BD716/$B$5&lt;$H$2),-MIN('SFV+BESS'!$I$7,BK715-$H$2),0)))</f>
        <v>0</v>
      </c>
      <c r="BG716" s="33"/>
      <c r="BH716" s="33">
        <f t="shared" si="805"/>
        <v>0</v>
      </c>
      <c r="BI716" s="27">
        <f t="shared" si="839"/>
        <v>0</v>
      </c>
      <c r="BJ716" s="27">
        <f t="shared" si="806"/>
        <v>0</v>
      </c>
      <c r="BK716" s="28">
        <f>IF((BK715+BE716+BF716)&gt;=$B$2*'SFV+BESS'!$I$9, $B$2*'SFV+BESS'!$I$9, (BK715+BE716+BF716))</f>
        <v>173.61249999999998</v>
      </c>
      <c r="BL716" s="110">
        <f t="shared" si="840"/>
        <v>100.24824985336119</v>
      </c>
      <c r="BQ716" s="251"/>
      <c r="BR716" s="41">
        <v>29.4583333333334</v>
      </c>
      <c r="BS716" s="33">
        <f t="shared" si="824"/>
        <v>79.979225615012339</v>
      </c>
      <c r="BT716" s="33">
        <f>Gen_Cons_Horario!B3622</f>
        <v>0</v>
      </c>
      <c r="BU716" s="35">
        <f t="shared" si="799"/>
        <v>79.979225615012339</v>
      </c>
      <c r="BV716" s="116">
        <f>IF(AND(BU716&gt;0,BU716*$B$4+CB715&lt;=$B$2*'SFV+BESS'!$I$9,BU716&lt;'SFV+BESS'!$I$7), BU716*$B$4, IF(AND(BU716&gt;0,BU716*$B$4+CB715&gt;$B$2*'SFV+BESS'!$I$9,BU716*$B$4&lt;'SFV+BESS'!$I$7),$B$2*'SFV+BESS'!$I$9-CB715,IF(AND(BU716&gt;0,BU716*$B$4+CB715&gt;$B$2*'SFV+BESS'!$I$9,BU716*$B$4&gt;'SFV+BESS'!$I$7,CB715&lt;$B$2*'SFV+BESS'!$I$9),$B$2*'SFV+BESS'!$I$9-CB715,IF(AND(BU716&gt;0,BU716*$B$4+CB715&lt;=$B$2*'SFV+BESS'!$I$9,BU716&gt;'SFV+BESS'!$I$7),'SFV+BESS'!$I$7,0))))</f>
        <v>0</v>
      </c>
      <c r="BW716" s="27">
        <f>IF(AND(BU716&lt;0,CB715+BU716/$B$5&gt;$H$2,-BU716/'Carga-Descarga Año'!$B$5&lt;'SFV+BESS'!$I$7),BU716/$B$5,IF(AND(BU716&lt;0,CB715+BU716/$B$5&gt;$H$2,-BU716/'Carga-Descarga Año'!$B$5&gt;'SFV+BESS'!$I$7),-'SFV+BESS'!$I$7,IF(AND(BU716&lt;0,CB715+BU716/$B$5&lt;$H$2),-MIN('SFV+BESS'!$I$7,CB715-$H$2),0)))</f>
        <v>0</v>
      </c>
      <c r="BX716" s="33"/>
      <c r="BY716" s="33">
        <f t="shared" si="807"/>
        <v>0</v>
      </c>
      <c r="BZ716" s="27">
        <f t="shared" si="841"/>
        <v>0</v>
      </c>
      <c r="CA716" s="27">
        <f t="shared" si="842"/>
        <v>0</v>
      </c>
      <c r="CB716" s="28">
        <f>IF((CB715+BV716+BW716)&gt;=$B$2*'SFV+BESS'!$I$9, $B$2*'SFV+BESS'!$I$9, (CB715+BV716+BW716))</f>
        <v>173.61249999999998</v>
      </c>
      <c r="CC716" s="110">
        <f t="shared" si="843"/>
        <v>79.979225615012339</v>
      </c>
      <c r="CH716" s="251"/>
      <c r="CI716" s="41">
        <v>29.4583333333334</v>
      </c>
      <c r="CJ716" s="33">
        <f t="shared" si="825"/>
        <v>71.185968854106946</v>
      </c>
      <c r="CK716" s="33">
        <f>Gen_Cons_Horario!B4366</f>
        <v>0</v>
      </c>
      <c r="CL716" s="35">
        <f t="shared" si="800"/>
        <v>71.185968854106946</v>
      </c>
      <c r="CM716" s="116">
        <f>IF(AND(CL716&gt;0,CL716*$B$4+CS715&lt;=$B$2*'SFV+BESS'!$I$9,CL716&lt;'SFV+BESS'!$I$7), CL716*$B$4, IF(AND(CL716&gt;0,CL716*$B$4+CS715&gt;$B$2*'SFV+BESS'!$I$9,CL716*$B$4&lt;'SFV+BESS'!$I$7),$B$2*'SFV+BESS'!$I$9-CS715,IF(AND(CL716&gt;0,CL716*$B$4+CS715&gt;$B$2*'SFV+BESS'!$I$9,CL716*$B$4&gt;'SFV+BESS'!$I$7,CS715&lt;$B$2*'SFV+BESS'!$I$9),$B$2*'SFV+BESS'!$I$9-CS715,IF(AND(CL716&gt;0,CL716*$B$4+CS715&lt;=$B$2*'SFV+BESS'!$I$9,CL716&gt;'SFV+BESS'!$I$7),'SFV+BESS'!$I$7,0))))</f>
        <v>0</v>
      </c>
      <c r="CN716" s="27">
        <f>IF(AND(CL716&lt;0,CS715+CL716/$B$5&gt;$H$2,-CL716/'Carga-Descarga Año'!$B$5&lt;'SFV+BESS'!$I$7),CL716/$B$5,IF(AND(CL716&lt;0,CS715+CL716/$B$5&gt;$H$2,-CL716/'Carga-Descarga Año'!$B$5&gt;'SFV+BESS'!$I$7),-'SFV+BESS'!$I$7,IF(AND(CL716&lt;0,CS715+CL716/$B$5&lt;$H$2),-MIN('SFV+BESS'!$I$7,CS715-$H$2),0)))</f>
        <v>0</v>
      </c>
      <c r="CO716" s="33"/>
      <c r="CP716" s="33">
        <f t="shared" si="808"/>
        <v>0</v>
      </c>
      <c r="CQ716" s="27">
        <f t="shared" si="844"/>
        <v>0</v>
      </c>
      <c r="CR716" s="27">
        <f t="shared" si="809"/>
        <v>0</v>
      </c>
      <c r="CS716" s="28">
        <f>IF((CS715+CM716+CN716)&gt;=$B$2*'SFV+BESS'!$I$9, $B$2*'SFV+BESS'!$I$9, (CS715+CM716+CN716))</f>
        <v>173.61249999999998</v>
      </c>
      <c r="CT716" s="110">
        <f t="shared" si="845"/>
        <v>71.185968854106946</v>
      </c>
      <c r="CY716" s="251"/>
      <c r="CZ716" s="41">
        <v>29.4583333333334</v>
      </c>
      <c r="DA716" s="33">
        <f t="shared" si="826"/>
        <v>79.260499325489363</v>
      </c>
      <c r="DB716" s="33">
        <f>Gen_Cons_Horario!B5086</f>
        <v>0</v>
      </c>
      <c r="DC716" s="35">
        <f t="shared" si="791"/>
        <v>79.260499325489363</v>
      </c>
      <c r="DD716" s="116">
        <f>IF(AND(DC716&gt;0,DC716*$B$4+DJ715&lt;=$B$2*'SFV+BESS'!$I$9,DC716&lt;'SFV+BESS'!$I$7), DC716*$B$4, IF(AND(DC716&gt;0,DC716*$B$4+DJ715&gt;$B$2*'SFV+BESS'!$I$9,DC716*$B$4&lt;'SFV+BESS'!$I$7),$B$2*'SFV+BESS'!$I$9-DJ715,IF(AND(DC716&gt;0,DC716*$B$4+DJ715&gt;$B$2*'SFV+BESS'!$I$9,DC716*$B$4&gt;'SFV+BESS'!$I$7,DJ715&lt;$B$2*'SFV+BESS'!$I$9),$B$2*'SFV+BESS'!$I$9-DJ715,IF(AND(DC716&gt;0,DC716*$B$4+DJ715&lt;=$B$2*'SFV+BESS'!$I$9,DC716&gt;'SFV+BESS'!$I$7),'SFV+BESS'!$I$7,0))))</f>
        <v>0</v>
      </c>
      <c r="DE716" s="27">
        <f>IF(AND(DC716&lt;0,DJ715+DC716/$B$5&gt;$H$2,-DC716/'Carga-Descarga Año'!$B$5&lt;'SFV+BESS'!$I$7),DC716/$B$5,IF(AND(DC716&lt;0,DJ715+DC716/$B$5&gt;$H$2,-DC716/'Carga-Descarga Año'!$B$5&gt;'SFV+BESS'!$I$7),-'SFV+BESS'!$I$7,IF(AND(DC716&lt;0,DJ715+DC716/$B$5&lt;$H$2),-MIN('SFV+BESS'!$I$7,DJ715-$H$2),0)))</f>
        <v>0</v>
      </c>
      <c r="DF716" s="33"/>
      <c r="DG716" s="33">
        <f t="shared" si="810"/>
        <v>0</v>
      </c>
      <c r="DH716" s="27">
        <f t="shared" si="846"/>
        <v>0</v>
      </c>
      <c r="DI716" s="27">
        <f t="shared" si="847"/>
        <v>0</v>
      </c>
      <c r="DJ716" s="28">
        <f>IF((DJ715+DD716+DE716)&gt;=$B$2*'SFV+BESS'!$I$9, $B$2*'SFV+BESS'!$I$9, (DJ715+DD716+DE716))</f>
        <v>173.61249999999998</v>
      </c>
      <c r="DK716" s="110">
        <f t="shared" si="848"/>
        <v>79.260499325489363</v>
      </c>
      <c r="DP716" s="251"/>
      <c r="DQ716" s="41">
        <v>29.4583333333334</v>
      </c>
      <c r="DR716" s="33">
        <f t="shared" si="827"/>
        <v>83.030986709775661</v>
      </c>
      <c r="DS716" s="33">
        <f>Gen_Cons_Horario!B5830</f>
        <v>0</v>
      </c>
      <c r="DT716" s="35">
        <f t="shared" si="792"/>
        <v>83.030986709775661</v>
      </c>
      <c r="DU716" s="116">
        <f>IF(AND(DT716&gt;0,DT716*$B$4+EA715&lt;=$B$2*'SFV+BESS'!$I$9,DT716&lt;'SFV+BESS'!$I$7), DT716*$B$4, IF(AND(DT716&gt;0,DT716*$B$4+EA715&gt;$B$2*'SFV+BESS'!$I$9,DT716*$B$4&lt;'SFV+BESS'!$I$7),$B$2*'SFV+BESS'!$I$9-EA715,IF(AND(DT716&gt;0,DT716*$B$4+EA715&gt;$B$2*'SFV+BESS'!$I$9,DT716*$B$4&gt;'SFV+BESS'!$I$7,EA715&lt;$B$2*'SFV+BESS'!$I$9),$B$2*'SFV+BESS'!$I$9-EA715,IF(AND(DT716&gt;0,DT716*$B$4+EA715&lt;=$B$2*'SFV+BESS'!$I$9,DT716&gt;'SFV+BESS'!$I$7),'SFV+BESS'!$I$7,0))))</f>
        <v>0</v>
      </c>
      <c r="DV716" s="27">
        <f>IF(AND(DT716&lt;0,EA715+DT716/$B$5&gt;$H$2,-DT716/'Carga-Descarga Año'!$B$5&lt;'SFV+BESS'!$I$7),DT716/$B$5,IF(AND(DT716&lt;0,EA715+DT716/$B$5&gt;$H$2,-DT716/'Carga-Descarga Año'!$B$5&gt;'SFV+BESS'!$I$7),-'SFV+BESS'!$I$7,IF(AND(DT716&lt;0,EA715+DT716/$B$5&lt;$H$2),-MIN('SFV+BESS'!$I$7,EA715-$H$2),0)))</f>
        <v>0</v>
      </c>
      <c r="DW716" s="33"/>
      <c r="DX716" s="33">
        <f t="shared" si="811"/>
        <v>0</v>
      </c>
      <c r="DY716" s="27">
        <f t="shared" si="849"/>
        <v>0</v>
      </c>
      <c r="DZ716" s="27">
        <f t="shared" si="812"/>
        <v>0</v>
      </c>
      <c r="EA716" s="28">
        <f>IF((EA715+DU716+DV716)&gt;=$B$2*'SFV+BESS'!$I$9, $B$2*'SFV+BESS'!$I$9, (EA715+DU716+DV716))</f>
        <v>173.61249999999998</v>
      </c>
      <c r="EB716" s="110">
        <f t="shared" si="850"/>
        <v>83.030986709775661</v>
      </c>
      <c r="EG716" s="251"/>
      <c r="EH716" s="41">
        <v>29.4583333333334</v>
      </c>
      <c r="EI716" s="33">
        <f t="shared" si="828"/>
        <v>98.155127964009495</v>
      </c>
      <c r="EJ716" s="33">
        <f>Gen_Cons_Horario!B6574</f>
        <v>0</v>
      </c>
      <c r="EK716" s="35">
        <f t="shared" si="793"/>
        <v>98.155127964009495</v>
      </c>
      <c r="EL716" s="116">
        <f>IF(AND(EK716&gt;0,EK716*$B$4+ER715&lt;=$B$2*'SFV+BESS'!$I$9,EK716&lt;'SFV+BESS'!$I$7), EK716*$B$4, IF(AND(EK716&gt;0,EK716*$B$4+ER715&gt;$B$2*'SFV+BESS'!$I$9,EK716*$B$4&lt;'SFV+BESS'!$I$7),$B$2*'SFV+BESS'!$I$9-ER715,IF(AND(EK716&gt;0,EK716*$B$4+ER715&gt;$B$2*'SFV+BESS'!$I$9,EK716*$B$4&gt;'SFV+BESS'!$I$7,ER715&lt;$B$2*'SFV+BESS'!$I$9),$B$2*'SFV+BESS'!$I$9-ER715,IF(AND(EK716&gt;0,EK716*$B$4+ER715&lt;=$B$2*'SFV+BESS'!$I$9,EK716&gt;'SFV+BESS'!$I$7),'SFV+BESS'!$I$7,0))))</f>
        <v>0</v>
      </c>
      <c r="EM716" s="27">
        <f>IF(AND(EK716&lt;0,ER715+EK716/$B$5&gt;$H$2,-EK716/'Carga-Descarga Año'!$B$5&lt;'SFV+BESS'!$I$7),EK716/$B$5,IF(AND(EK716&lt;0,ER715+EK716/$B$5&gt;$H$2,-EK716/'Carga-Descarga Año'!$B$5&gt;'SFV+BESS'!$I$7),-'SFV+BESS'!$I$7,IF(AND(EK716&lt;0,ER715+EK716/$B$5&lt;$H$2),-MIN('SFV+BESS'!$I$7,ER715-$H$2),0)))</f>
        <v>0</v>
      </c>
      <c r="EN716" s="33"/>
      <c r="EO716" s="33">
        <f t="shared" si="813"/>
        <v>0</v>
      </c>
      <c r="EP716" s="27">
        <f t="shared" si="851"/>
        <v>0</v>
      </c>
      <c r="EQ716" s="27">
        <f t="shared" si="814"/>
        <v>0</v>
      </c>
      <c r="ER716" s="28">
        <f>IF((ER715+EL716+EM716)&gt;=$B$2*'SFV+BESS'!$I$9, $B$2*'SFV+BESS'!$I$9, (ER715+EL716+EM716))</f>
        <v>173.61249999999998</v>
      </c>
      <c r="ES716" s="110">
        <f t="shared" si="852"/>
        <v>98.155127964009495</v>
      </c>
      <c r="EX716" s="251"/>
      <c r="EY716" s="41">
        <v>29.4583333333334</v>
      </c>
      <c r="EZ716" s="33">
        <f t="shared" si="829"/>
        <v>105.54601066041208</v>
      </c>
      <c r="FA716" s="33">
        <f>Gen_Cons_Horario!B7294</f>
        <v>37.285000000000004</v>
      </c>
      <c r="FB716" s="35">
        <f t="shared" si="794"/>
        <v>68.261010660412069</v>
      </c>
      <c r="FC716" s="116">
        <f>IF(AND(FB716&gt;0,FB716*$B$4+FI715&lt;=$B$2*'SFV+BESS'!$I$9,FB716&lt;'SFV+BESS'!$I$7), FB716*$B$4, IF(AND(FB716&gt;0,FB716*$B$4+FI715&gt;$B$2*'SFV+BESS'!$I$9,FB716*$B$4&lt;'SFV+BESS'!$I$7),$B$2*'SFV+BESS'!$I$9-FI715,IF(AND(FB716&gt;0,FB716*$B$4+FI715&gt;$B$2*'SFV+BESS'!$I$9,FB716*$B$4&gt;'SFV+BESS'!$I$7,FI715&lt;$B$2*'SFV+BESS'!$I$9),$B$2*'SFV+BESS'!$I$9-FI715,IF(AND(FB716&gt;0,FB716*$B$4+FI715&lt;=$B$2*'SFV+BESS'!$I$9,FB716&gt;'SFV+BESS'!$I$7),'SFV+BESS'!$I$7,0))))</f>
        <v>0</v>
      </c>
      <c r="FD716" s="27">
        <f>IF(AND(FB716&lt;0,FI715+FB716/$B$5&gt;$H$2,-FB716/'Carga-Descarga Año'!$B$5&lt;'SFV+BESS'!$I$7),FB716/$B$5,IF(AND(FB716&lt;0,FI715+FB716/$B$5&gt;$H$2,-FB716/'Carga-Descarga Año'!$B$5&gt;'SFV+BESS'!$I$7),-'SFV+BESS'!$I$7,IF(AND(FB716&lt;0,FI715+FB716/$B$5&lt;$H$2),-MIN('SFV+BESS'!$I$7,FI715-$H$2),0)))</f>
        <v>0</v>
      </c>
      <c r="FE716" s="33"/>
      <c r="FF716" s="33">
        <f t="shared" si="815"/>
        <v>37.285000000000004</v>
      </c>
      <c r="FG716" s="27">
        <f t="shared" si="853"/>
        <v>0</v>
      </c>
      <c r="FH716" s="27">
        <f t="shared" si="816"/>
        <v>0</v>
      </c>
      <c r="FI716" s="28">
        <f>IF((FI715+FC716+FD716)&gt;=$B$2*'SFV+BESS'!$I$9, $B$2*'SFV+BESS'!$I$9, (FI715+FC716+FD716))</f>
        <v>173.61249999999998</v>
      </c>
      <c r="FJ716" s="110">
        <f t="shared" si="854"/>
        <v>68.261010660412069</v>
      </c>
      <c r="FO716" s="251"/>
      <c r="FP716" s="41">
        <v>29.4583333333334</v>
      </c>
      <c r="FQ716" s="33">
        <f t="shared" si="830"/>
        <v>111.79188536815481</v>
      </c>
      <c r="FR716" s="33">
        <f>Gen_Cons_Horario!B8038</f>
        <v>37.285000000000004</v>
      </c>
      <c r="FS716" s="35">
        <f t="shared" si="795"/>
        <v>74.506885368154798</v>
      </c>
      <c r="FT716" s="116">
        <f>IF(AND(FS716&gt;0,FS716*$B$4+FZ715&lt;=$B$2*'SFV+BESS'!$I$9,FS716&lt;'SFV+BESS'!$I$7), FS716*$B$4, IF(AND(FS716&gt;0,FS716*$B$4+FZ715&gt;$B$2*'SFV+BESS'!$I$9,FS716*$B$4&lt;'SFV+BESS'!$I$7),$B$2*'SFV+BESS'!$I$9-FZ715,IF(AND(FS716&gt;0,FS716*$B$4+FZ715&gt;$B$2*'SFV+BESS'!$I$9,FS716*$B$4&gt;'SFV+BESS'!$I$7,FZ715&lt;$B$2*'SFV+BESS'!$I$9),$B$2*'SFV+BESS'!$I$9-FZ715,IF(AND(FS716&gt;0,FS716*$B$4+FZ715&lt;=$B$2*'SFV+BESS'!$I$9,FS716&gt;'SFV+BESS'!$I$7),'SFV+BESS'!$I$7,0))))</f>
        <v>0</v>
      </c>
      <c r="FU716" s="27">
        <f>IF(AND(FS716&lt;0,FZ715+FS716/$B$5&gt;$H$2,-FS716/'Carga-Descarga Año'!$B$5&lt;'SFV+BESS'!$I$7),FS716/$B$5,IF(AND(FS716&lt;0,FZ715+FS716/$B$5&gt;$H$2,-FS716/'Carga-Descarga Año'!$B$5&gt;'SFV+BESS'!$I$7),-'SFV+BESS'!$I$7,IF(AND(FS716&lt;0,FZ715+FS716/$B$5&lt;$H$2),-MIN('SFV+BESS'!$I$7,FZ715-$H$2),0)))</f>
        <v>0</v>
      </c>
      <c r="FV716" s="33"/>
      <c r="FW716" s="33">
        <f t="shared" si="817"/>
        <v>37.285000000000004</v>
      </c>
      <c r="FX716" s="27">
        <f t="shared" si="855"/>
        <v>0</v>
      </c>
      <c r="FY716" s="27">
        <f t="shared" si="818"/>
        <v>0</v>
      </c>
      <c r="FZ716" s="28">
        <f>IF((FZ715+FT716+FU716)&gt;=$B$2*'SFV+BESS'!$I$9, $B$2*'SFV+BESS'!$I$9, (FZ715+FT716+FU716))</f>
        <v>173.61249999999998</v>
      </c>
      <c r="GA716" s="110">
        <f t="shared" si="856"/>
        <v>74.506885368154798</v>
      </c>
      <c r="GF716" s="251"/>
      <c r="GG716" s="41">
        <v>29.4583333333334</v>
      </c>
      <c r="GH716" s="33">
        <f t="shared" si="831"/>
        <v>113.11824732914998</v>
      </c>
      <c r="GI716" s="33">
        <f>Gen_Cons_Horario!B8758</f>
        <v>69.656000000000006</v>
      </c>
      <c r="GJ716" s="35">
        <f t="shared" si="801"/>
        <v>43.462247329149974</v>
      </c>
      <c r="GK716" s="116">
        <f>IF(AND(GJ716&gt;0,GJ716*$B$4+GQ715&lt;=$B$2*'SFV+BESS'!$I$9,GJ716&lt;'SFV+BESS'!$I$7), GJ716*$B$4, IF(AND(GJ716&gt;0,GJ716*$B$4+GQ715&gt;$B$2*'SFV+BESS'!$I$9,GJ716*$B$4&lt;'SFV+BESS'!$I$7),$B$2*'SFV+BESS'!$I$9-GQ715,IF(AND(GJ716&gt;0,GJ716*$B$4+GQ715&gt;$B$2*'SFV+BESS'!$I$9,GJ716*$B$4&gt;'SFV+BESS'!$I$7,GQ715&lt;$B$2*'SFV+BESS'!$I$9),$B$2*'SFV+BESS'!$I$9-GQ715,IF(AND(GJ716&gt;0,GJ716*$B$4+GQ715&lt;=$B$2*'SFV+BESS'!$I$9,GJ716&gt;'SFV+BESS'!$I$7),'SFV+BESS'!$I$7,0))))</f>
        <v>0</v>
      </c>
      <c r="GL716" s="27">
        <f>IF(AND(GJ716&lt;0,GQ715+GJ716/$B$5&gt;$H$2,-GJ716/'Carga-Descarga Año'!$B$5&lt;'SFV+BESS'!$I$7),GJ716/$B$5,IF(AND(GJ716&lt;0,GQ715+GJ716/$B$5&gt;$H$2,-GJ716/'Carga-Descarga Año'!$B$5&gt;'SFV+BESS'!$I$7),-'SFV+BESS'!$I$7,IF(AND(GJ716&lt;0,GQ715+GJ716/$B$5&lt;$H$2),-MIN('SFV+BESS'!$I$7,GQ715-$H$2),0)))</f>
        <v>0</v>
      </c>
      <c r="GM716" s="33"/>
      <c r="GN716" s="33">
        <f t="shared" si="819"/>
        <v>69.656000000000006</v>
      </c>
      <c r="GO716" s="27">
        <f t="shared" si="857"/>
        <v>0</v>
      </c>
      <c r="GP716" s="27">
        <f t="shared" si="820"/>
        <v>0</v>
      </c>
      <c r="GQ716" s="28">
        <f>IF((GQ715+GK716+GL716)&gt;=$B$2*'SFV+BESS'!$I$9, $B$2*'SFV+BESS'!$I$9, (GQ715+GK716+GL716))</f>
        <v>173.61249999999998</v>
      </c>
      <c r="GR716" s="110">
        <f t="shared" si="858"/>
        <v>43.462247329149974</v>
      </c>
    </row>
    <row r="717" spans="1:200">
      <c r="A717" s="249"/>
      <c r="B717" s="41">
        <v>29.5</v>
      </c>
      <c r="C717" s="38">
        <f t="shared" ref="C717" si="861">C693</f>
        <v>123.83891499519927</v>
      </c>
      <c r="D717" s="2">
        <f>Gen_Cons_Horario!B743</f>
        <v>119.312</v>
      </c>
      <c r="E717" s="140">
        <f t="shared" si="832"/>
        <v>4.5269149951992773</v>
      </c>
      <c r="F717" s="116">
        <f>IF(AND(E717&gt;0,E717*$B$4+L716&lt;=$B$2*'SFV+BESS'!$I$9,E717&lt;'SFV+BESS'!$I$7), E717*$B$4, IF(AND(E717&gt;0,E717*$B$4+L716&gt;$B$2*'SFV+BESS'!$I$9,E717*$B$4&lt;'SFV+BESS'!$I$7),$B$2*'SFV+BESS'!$I$9-L716,IF(AND(E717&gt;0,E717*$B$4+L716&gt;$B$2*'SFV+BESS'!$I$9,E717*$B$4&gt;'SFV+BESS'!$I$7,L716&lt;$B$2*'SFV+BESS'!$I$9),$B$2*'SFV+BESS'!$I$9-L716,IF(AND(E717&gt;0,E717*$B$4+L716&lt;=$B$2*'SFV+BESS'!$I$9,E717&gt;'SFV+BESS'!$I$7),'SFV+BESS'!$I$7,0))))</f>
        <v>4.3005692454393136</v>
      </c>
      <c r="G717" s="27">
        <f>IF(AND(E717&lt;0,L716+E717/$B$5&gt;$H$2,-E717/'Carga-Descarga Año'!$B$5&lt;'SFV+BESS'!$I$7),E717/$B$5,IF(AND(E717&lt;0,L716+E717/$B$5&gt;$H$2,-E717/'Carga-Descarga Año'!$B$5&gt;'SFV+BESS'!$I$7),-'SFV+BESS'!$I$7,IF(AND(E717&lt;0,L716+E717/$B$5&lt;$H$2),-MIN('SFV+BESS'!$I$7,L716-$H$2),0)))</f>
        <v>0</v>
      </c>
      <c r="I717" s="38">
        <f t="shared" si="833"/>
        <v>119.312</v>
      </c>
      <c r="J717" s="27">
        <f t="shared" si="835"/>
        <v>0</v>
      </c>
      <c r="K717" s="27">
        <f t="shared" si="834"/>
        <v>0</v>
      </c>
      <c r="L717" s="28">
        <f>IF((L716+F717+G717)&gt;=$B$2*'SFV+BESS'!$I$9, $B$2*'SFV+BESS'!$I$9, (L716+F717+G717))</f>
        <v>69.975896986041704</v>
      </c>
      <c r="M717" s="110">
        <f t="shared" si="836"/>
        <v>0</v>
      </c>
      <c r="AI717" s="251"/>
      <c r="AJ717" s="41">
        <v>29.5</v>
      </c>
      <c r="AK717" s="52">
        <f t="shared" si="822"/>
        <v>127.24751556075989</v>
      </c>
      <c r="AL717" s="33">
        <f>Gen_Cons_Horario!B2159</f>
        <v>0</v>
      </c>
      <c r="AM717" s="35">
        <f t="shared" si="797"/>
        <v>127.24751556075989</v>
      </c>
      <c r="AN717" s="116">
        <f>IF(AND(AM717&gt;0,AM717*$B$4+AT716&lt;=$B$2*'SFV+BESS'!$I$9,AM717&lt;'SFV+BESS'!$I$7), AM717*$B$4, IF(AND(AM717&gt;0,AM717*$B$4+AT716&gt;$B$2*'SFV+BESS'!$I$9,AM717*$B$4&lt;'SFV+BESS'!$I$7),$B$2*'SFV+BESS'!$I$9-AT716,IF(AND(AM717&gt;0,AM717*$B$4+AT716&gt;$B$2*'SFV+BESS'!$I$9,AM717*$B$4&gt;'SFV+BESS'!$I$7,AT716&lt;$B$2*'SFV+BESS'!$I$9),$B$2*'SFV+BESS'!$I$9-AT716,IF(AND(AM717&gt;0,AM717*$B$4+AT716&lt;=$B$2*'SFV+BESS'!$I$9,AM717&gt;'SFV+BESS'!$I$7),'SFV+BESS'!$I$7,0))))</f>
        <v>0</v>
      </c>
      <c r="AO717" s="27">
        <f>IF(AND(AM717&lt;0,AT716+AM717/$B$5&gt;$H$2,-AM717/'Carga-Descarga Año'!$B$5&lt;'SFV+BESS'!$I$7),AM717/$B$5,IF(AND(AM717&lt;0,AT716+AM717/$B$5&gt;$H$2,-AM717/'Carga-Descarga Año'!$B$5&gt;'SFV+BESS'!$I$7),-'SFV+BESS'!$I$7,IF(AND(AM717&lt;0,AT716+AM717/$B$5&lt;$H$2),-MIN('SFV+BESS'!$I$7,AT716-$H$2),0)))</f>
        <v>0</v>
      </c>
      <c r="AP717" s="33"/>
      <c r="AQ717" s="33">
        <f t="shared" si="803"/>
        <v>0</v>
      </c>
      <c r="AR717" s="27">
        <f t="shared" si="837"/>
        <v>0</v>
      </c>
      <c r="AS717" s="27">
        <f t="shared" si="804"/>
        <v>0</v>
      </c>
      <c r="AT717" s="28">
        <f>IF((AT716+AN717+AO717)&gt;=$B$2*'SFV+BESS'!$I$9, $B$2*'SFV+BESS'!$I$9, (AT716+AN717+AO717))</f>
        <v>173.61249999999998</v>
      </c>
      <c r="AU717" s="110">
        <f t="shared" si="838"/>
        <v>127.24751556075989</v>
      </c>
      <c r="AZ717" s="251"/>
      <c r="BA717" s="41">
        <v>29.5</v>
      </c>
      <c r="BB717" s="33">
        <f t="shared" si="823"/>
        <v>110.01903443945878</v>
      </c>
      <c r="BC717" s="33">
        <f>Gen_Cons_Horario!B2903</f>
        <v>0</v>
      </c>
      <c r="BD717" s="35">
        <f t="shared" si="798"/>
        <v>110.01903443945878</v>
      </c>
      <c r="BE717" s="116">
        <f>IF(AND(BD717&gt;0,BD717*$B$4+BK716&lt;=$B$2*'SFV+BESS'!$I$9,BD717&lt;'SFV+BESS'!$I$7), BD717*$B$4, IF(AND(BD717&gt;0,BD717*$B$4+BK716&gt;$B$2*'SFV+BESS'!$I$9,BD717*$B$4&lt;'SFV+BESS'!$I$7),$B$2*'SFV+BESS'!$I$9-BK716,IF(AND(BD717&gt;0,BD717*$B$4+BK716&gt;$B$2*'SFV+BESS'!$I$9,BD717*$B$4&gt;'SFV+BESS'!$I$7,BK716&lt;$B$2*'SFV+BESS'!$I$9),$B$2*'SFV+BESS'!$I$9-BK716,IF(AND(BD717&gt;0,BD717*$B$4+BK716&lt;=$B$2*'SFV+BESS'!$I$9,BD717&gt;'SFV+BESS'!$I$7),'SFV+BESS'!$I$7,0))))</f>
        <v>0</v>
      </c>
      <c r="BF717" s="27">
        <f>IF(AND(BD717&lt;0,BK716+BD717/$B$5&gt;$H$2,-BD717/'Carga-Descarga Año'!$B$5&lt;'SFV+BESS'!$I$7),BD717/$B$5,IF(AND(BD717&lt;0,BK716+BD717/$B$5&gt;$H$2,-BD717/'Carga-Descarga Año'!$B$5&gt;'SFV+BESS'!$I$7),-'SFV+BESS'!$I$7,IF(AND(BD717&lt;0,BK716+BD717/$B$5&lt;$H$2),-MIN('SFV+BESS'!$I$7,BK716-$H$2),0)))</f>
        <v>0</v>
      </c>
      <c r="BG717" s="33"/>
      <c r="BH717" s="33">
        <f t="shared" si="805"/>
        <v>0</v>
      </c>
      <c r="BI717" s="27">
        <f t="shared" si="839"/>
        <v>0</v>
      </c>
      <c r="BJ717" s="27">
        <f t="shared" si="806"/>
        <v>0</v>
      </c>
      <c r="BK717" s="28">
        <f>IF((BK716+BE717+BF717)&gt;=$B$2*'SFV+BESS'!$I$9, $B$2*'SFV+BESS'!$I$9, (BK716+BE717+BF717))</f>
        <v>173.61249999999998</v>
      </c>
      <c r="BL717" s="110">
        <f t="shared" si="840"/>
        <v>110.01903443945878</v>
      </c>
      <c r="BQ717" s="251"/>
      <c r="BR717" s="41">
        <v>29.5</v>
      </c>
      <c r="BS717" s="33">
        <f t="shared" si="824"/>
        <v>93.046254025352383</v>
      </c>
      <c r="BT717" s="33">
        <f>Gen_Cons_Horario!B3623</f>
        <v>0</v>
      </c>
      <c r="BU717" s="35">
        <f t="shared" si="799"/>
        <v>93.046254025352383</v>
      </c>
      <c r="BV717" s="116">
        <f>IF(AND(BU717&gt;0,BU717*$B$4+CB716&lt;=$B$2*'SFV+BESS'!$I$9,BU717&lt;'SFV+BESS'!$I$7), BU717*$B$4, IF(AND(BU717&gt;0,BU717*$B$4+CB716&gt;$B$2*'SFV+BESS'!$I$9,BU717*$B$4&lt;'SFV+BESS'!$I$7),$B$2*'SFV+BESS'!$I$9-CB716,IF(AND(BU717&gt;0,BU717*$B$4+CB716&gt;$B$2*'SFV+BESS'!$I$9,BU717*$B$4&gt;'SFV+BESS'!$I$7,CB716&lt;$B$2*'SFV+BESS'!$I$9),$B$2*'SFV+BESS'!$I$9-CB716,IF(AND(BU717&gt;0,BU717*$B$4+CB716&lt;=$B$2*'SFV+BESS'!$I$9,BU717&gt;'SFV+BESS'!$I$7),'SFV+BESS'!$I$7,0))))</f>
        <v>0</v>
      </c>
      <c r="BW717" s="27">
        <f>IF(AND(BU717&lt;0,CB716+BU717/$B$5&gt;$H$2,-BU717/'Carga-Descarga Año'!$B$5&lt;'SFV+BESS'!$I$7),BU717/$B$5,IF(AND(BU717&lt;0,CB716+BU717/$B$5&gt;$H$2,-BU717/'Carga-Descarga Año'!$B$5&gt;'SFV+BESS'!$I$7),-'SFV+BESS'!$I$7,IF(AND(BU717&lt;0,CB716+BU717/$B$5&lt;$H$2),-MIN('SFV+BESS'!$I$7,CB716-$H$2),0)))</f>
        <v>0</v>
      </c>
      <c r="BX717" s="33"/>
      <c r="BY717" s="33">
        <f t="shared" si="807"/>
        <v>0</v>
      </c>
      <c r="BZ717" s="27">
        <f t="shared" si="841"/>
        <v>0</v>
      </c>
      <c r="CA717" s="27">
        <f t="shared" si="842"/>
        <v>0</v>
      </c>
      <c r="CB717" s="28">
        <f>IF((CB716+BV717+BW717)&gt;=$B$2*'SFV+BESS'!$I$9, $B$2*'SFV+BESS'!$I$9, (CB716+BV717+BW717))</f>
        <v>173.61249999999998</v>
      </c>
      <c r="CC717" s="110">
        <f t="shared" si="843"/>
        <v>93.046254025352383</v>
      </c>
      <c r="CH717" s="251"/>
      <c r="CI717" s="41">
        <v>29.5</v>
      </c>
      <c r="CJ717" s="33">
        <f t="shared" si="825"/>
        <v>80.738079690760259</v>
      </c>
      <c r="CK717" s="33">
        <f>Gen_Cons_Horario!B4367</f>
        <v>0</v>
      </c>
      <c r="CL717" s="35">
        <f t="shared" si="800"/>
        <v>80.738079690760259</v>
      </c>
      <c r="CM717" s="116">
        <f>IF(AND(CL717&gt;0,CL717*$B$4+CS716&lt;=$B$2*'SFV+BESS'!$I$9,CL717&lt;'SFV+BESS'!$I$7), CL717*$B$4, IF(AND(CL717&gt;0,CL717*$B$4+CS716&gt;$B$2*'SFV+BESS'!$I$9,CL717*$B$4&lt;'SFV+BESS'!$I$7),$B$2*'SFV+BESS'!$I$9-CS716,IF(AND(CL717&gt;0,CL717*$B$4+CS716&gt;$B$2*'SFV+BESS'!$I$9,CL717*$B$4&gt;'SFV+BESS'!$I$7,CS716&lt;$B$2*'SFV+BESS'!$I$9),$B$2*'SFV+BESS'!$I$9-CS716,IF(AND(CL717&gt;0,CL717*$B$4+CS716&lt;=$B$2*'SFV+BESS'!$I$9,CL717&gt;'SFV+BESS'!$I$7),'SFV+BESS'!$I$7,0))))</f>
        <v>0</v>
      </c>
      <c r="CN717" s="27">
        <f>IF(AND(CL717&lt;0,CS716+CL717/$B$5&gt;$H$2,-CL717/'Carga-Descarga Año'!$B$5&lt;'SFV+BESS'!$I$7),CL717/$B$5,IF(AND(CL717&lt;0,CS716+CL717/$B$5&gt;$H$2,-CL717/'Carga-Descarga Año'!$B$5&gt;'SFV+BESS'!$I$7),-'SFV+BESS'!$I$7,IF(AND(CL717&lt;0,CS716+CL717/$B$5&lt;$H$2),-MIN('SFV+BESS'!$I$7,CS716-$H$2),0)))</f>
        <v>0</v>
      </c>
      <c r="CO717" s="33"/>
      <c r="CP717" s="33">
        <f t="shared" si="808"/>
        <v>0</v>
      </c>
      <c r="CQ717" s="27">
        <f t="shared" si="844"/>
        <v>0</v>
      </c>
      <c r="CR717" s="27">
        <f t="shared" si="809"/>
        <v>0</v>
      </c>
      <c r="CS717" s="28">
        <f>IF((CS716+CM717+CN717)&gt;=$B$2*'SFV+BESS'!$I$9, $B$2*'SFV+BESS'!$I$9, (CS716+CM717+CN717))</f>
        <v>173.61249999999998</v>
      </c>
      <c r="CT717" s="110">
        <f t="shared" si="845"/>
        <v>80.738079690760259</v>
      </c>
      <c r="CY717" s="251"/>
      <c r="CZ717" s="41">
        <v>29.5</v>
      </c>
      <c r="DA717" s="33">
        <f t="shared" si="826"/>
        <v>89.383443532820891</v>
      </c>
      <c r="DB717" s="33">
        <f>Gen_Cons_Horario!B5087</f>
        <v>0</v>
      </c>
      <c r="DC717" s="35">
        <f t="shared" si="791"/>
        <v>89.383443532820891</v>
      </c>
      <c r="DD717" s="116">
        <f>IF(AND(DC717&gt;0,DC717*$B$4+DJ716&lt;=$B$2*'SFV+BESS'!$I$9,DC717&lt;'SFV+BESS'!$I$7), DC717*$B$4, IF(AND(DC717&gt;0,DC717*$B$4+DJ716&gt;$B$2*'SFV+BESS'!$I$9,DC717*$B$4&lt;'SFV+BESS'!$I$7),$B$2*'SFV+BESS'!$I$9-DJ716,IF(AND(DC717&gt;0,DC717*$B$4+DJ716&gt;$B$2*'SFV+BESS'!$I$9,DC717*$B$4&gt;'SFV+BESS'!$I$7,DJ716&lt;$B$2*'SFV+BESS'!$I$9),$B$2*'SFV+BESS'!$I$9-DJ716,IF(AND(DC717&gt;0,DC717*$B$4+DJ716&lt;=$B$2*'SFV+BESS'!$I$9,DC717&gt;'SFV+BESS'!$I$7),'SFV+BESS'!$I$7,0))))</f>
        <v>0</v>
      </c>
      <c r="DE717" s="27">
        <f>IF(AND(DC717&lt;0,DJ716+DC717/$B$5&gt;$H$2,-DC717/'Carga-Descarga Año'!$B$5&lt;'SFV+BESS'!$I$7),DC717/$B$5,IF(AND(DC717&lt;0,DJ716+DC717/$B$5&gt;$H$2,-DC717/'Carga-Descarga Año'!$B$5&gt;'SFV+BESS'!$I$7),-'SFV+BESS'!$I$7,IF(AND(DC717&lt;0,DJ716+DC717/$B$5&lt;$H$2),-MIN('SFV+BESS'!$I$7,DJ716-$H$2),0)))</f>
        <v>0</v>
      </c>
      <c r="DF717" s="33"/>
      <c r="DG717" s="33">
        <f t="shared" si="810"/>
        <v>0</v>
      </c>
      <c r="DH717" s="27">
        <f t="shared" si="846"/>
        <v>0</v>
      </c>
      <c r="DI717" s="27">
        <f t="shared" si="847"/>
        <v>0</v>
      </c>
      <c r="DJ717" s="28">
        <f>IF((DJ716+DD717+DE717)&gt;=$B$2*'SFV+BESS'!$I$9, $B$2*'SFV+BESS'!$I$9, (DJ716+DD717+DE717))</f>
        <v>173.61249999999998</v>
      </c>
      <c r="DK717" s="110">
        <f t="shared" si="848"/>
        <v>89.383443532820891</v>
      </c>
      <c r="DP717" s="251"/>
      <c r="DQ717" s="41">
        <v>29.5</v>
      </c>
      <c r="DR717" s="33">
        <f t="shared" si="827"/>
        <v>91.815121323908102</v>
      </c>
      <c r="DS717" s="33">
        <f>Gen_Cons_Horario!B5831</f>
        <v>0</v>
      </c>
      <c r="DT717" s="35">
        <f t="shared" si="792"/>
        <v>91.815121323908102</v>
      </c>
      <c r="DU717" s="116">
        <f>IF(AND(DT717&gt;0,DT717*$B$4+EA716&lt;=$B$2*'SFV+BESS'!$I$9,DT717&lt;'SFV+BESS'!$I$7), DT717*$B$4, IF(AND(DT717&gt;0,DT717*$B$4+EA716&gt;$B$2*'SFV+BESS'!$I$9,DT717*$B$4&lt;'SFV+BESS'!$I$7),$B$2*'SFV+BESS'!$I$9-EA716,IF(AND(DT717&gt;0,DT717*$B$4+EA716&gt;$B$2*'SFV+BESS'!$I$9,DT717*$B$4&gt;'SFV+BESS'!$I$7,EA716&lt;$B$2*'SFV+BESS'!$I$9),$B$2*'SFV+BESS'!$I$9-EA716,IF(AND(DT717&gt;0,DT717*$B$4+EA716&lt;=$B$2*'SFV+BESS'!$I$9,DT717&gt;'SFV+BESS'!$I$7),'SFV+BESS'!$I$7,0))))</f>
        <v>0</v>
      </c>
      <c r="DV717" s="27">
        <f>IF(AND(DT717&lt;0,EA716+DT717/$B$5&gt;$H$2,-DT717/'Carga-Descarga Año'!$B$5&lt;'SFV+BESS'!$I$7),DT717/$B$5,IF(AND(DT717&lt;0,EA716+DT717/$B$5&gt;$H$2,-DT717/'Carga-Descarga Año'!$B$5&gt;'SFV+BESS'!$I$7),-'SFV+BESS'!$I$7,IF(AND(DT717&lt;0,EA716+DT717/$B$5&lt;$H$2),-MIN('SFV+BESS'!$I$7,EA716-$H$2),0)))</f>
        <v>0</v>
      </c>
      <c r="DW717" s="33"/>
      <c r="DX717" s="33">
        <f t="shared" si="811"/>
        <v>0</v>
      </c>
      <c r="DY717" s="27">
        <f t="shared" si="849"/>
        <v>0</v>
      </c>
      <c r="DZ717" s="27">
        <f t="shared" si="812"/>
        <v>0</v>
      </c>
      <c r="EA717" s="28">
        <f>IF((EA716+DU717+DV717)&gt;=$B$2*'SFV+BESS'!$I$9, $B$2*'SFV+BESS'!$I$9, (EA716+DU717+DV717))</f>
        <v>173.61249999999998</v>
      </c>
      <c r="EB717" s="110">
        <f t="shared" si="850"/>
        <v>91.815121323908102</v>
      </c>
      <c r="EG717" s="251"/>
      <c r="EH717" s="41">
        <v>29.5</v>
      </c>
      <c r="EI717" s="33">
        <f t="shared" si="828"/>
        <v>105.612499082425</v>
      </c>
      <c r="EJ717" s="33">
        <f>Gen_Cons_Horario!B6575</f>
        <v>0</v>
      </c>
      <c r="EK717" s="35">
        <f t="shared" si="793"/>
        <v>105.612499082425</v>
      </c>
      <c r="EL717" s="116">
        <f>IF(AND(EK717&gt;0,EK717*$B$4+ER716&lt;=$B$2*'SFV+BESS'!$I$9,EK717&lt;'SFV+BESS'!$I$7), EK717*$B$4, IF(AND(EK717&gt;0,EK717*$B$4+ER716&gt;$B$2*'SFV+BESS'!$I$9,EK717*$B$4&lt;'SFV+BESS'!$I$7),$B$2*'SFV+BESS'!$I$9-ER716,IF(AND(EK717&gt;0,EK717*$B$4+ER716&gt;$B$2*'SFV+BESS'!$I$9,EK717*$B$4&gt;'SFV+BESS'!$I$7,ER716&lt;$B$2*'SFV+BESS'!$I$9),$B$2*'SFV+BESS'!$I$9-ER716,IF(AND(EK717&gt;0,EK717*$B$4+ER716&lt;=$B$2*'SFV+BESS'!$I$9,EK717&gt;'SFV+BESS'!$I$7),'SFV+BESS'!$I$7,0))))</f>
        <v>0</v>
      </c>
      <c r="EM717" s="27">
        <f>IF(AND(EK717&lt;0,ER716+EK717/$B$5&gt;$H$2,-EK717/'Carga-Descarga Año'!$B$5&lt;'SFV+BESS'!$I$7),EK717/$B$5,IF(AND(EK717&lt;0,ER716+EK717/$B$5&gt;$H$2,-EK717/'Carga-Descarga Año'!$B$5&gt;'SFV+BESS'!$I$7),-'SFV+BESS'!$I$7,IF(AND(EK717&lt;0,ER716+EK717/$B$5&lt;$H$2),-MIN('SFV+BESS'!$I$7,ER716-$H$2),0)))</f>
        <v>0</v>
      </c>
      <c r="EN717" s="33"/>
      <c r="EO717" s="33">
        <f t="shared" si="813"/>
        <v>0</v>
      </c>
      <c r="EP717" s="27">
        <f t="shared" si="851"/>
        <v>0</v>
      </c>
      <c r="EQ717" s="27">
        <f t="shared" si="814"/>
        <v>0</v>
      </c>
      <c r="ER717" s="28">
        <f>IF((ER716+EL717+EM717)&gt;=$B$2*'SFV+BESS'!$I$9, $B$2*'SFV+BESS'!$I$9, (ER716+EL717+EM717))</f>
        <v>173.61249999999998</v>
      </c>
      <c r="ES717" s="110">
        <f t="shared" si="852"/>
        <v>105.612499082425</v>
      </c>
      <c r="EX717" s="251"/>
      <c r="EY717" s="41">
        <v>29.5</v>
      </c>
      <c r="EZ717" s="33">
        <f t="shared" si="829"/>
        <v>113.56216336879781</v>
      </c>
      <c r="FA717" s="33">
        <f>Gen_Cons_Horario!B7295</f>
        <v>37.285000000000004</v>
      </c>
      <c r="FB717" s="35">
        <f t="shared" si="794"/>
        <v>76.277163368797801</v>
      </c>
      <c r="FC717" s="116">
        <f>IF(AND(FB717&gt;0,FB717*$B$4+FI716&lt;=$B$2*'SFV+BESS'!$I$9,FB717&lt;'SFV+BESS'!$I$7), FB717*$B$4, IF(AND(FB717&gt;0,FB717*$B$4+FI716&gt;$B$2*'SFV+BESS'!$I$9,FB717*$B$4&lt;'SFV+BESS'!$I$7),$B$2*'SFV+BESS'!$I$9-FI716,IF(AND(FB717&gt;0,FB717*$B$4+FI716&gt;$B$2*'SFV+BESS'!$I$9,FB717*$B$4&gt;'SFV+BESS'!$I$7,FI716&lt;$B$2*'SFV+BESS'!$I$9),$B$2*'SFV+BESS'!$I$9-FI716,IF(AND(FB717&gt;0,FB717*$B$4+FI716&lt;=$B$2*'SFV+BESS'!$I$9,FB717&gt;'SFV+BESS'!$I$7),'SFV+BESS'!$I$7,0))))</f>
        <v>0</v>
      </c>
      <c r="FD717" s="27">
        <f>IF(AND(FB717&lt;0,FI716+FB717/$B$5&gt;$H$2,-FB717/'Carga-Descarga Año'!$B$5&lt;'SFV+BESS'!$I$7),FB717/$B$5,IF(AND(FB717&lt;0,FI716+FB717/$B$5&gt;$H$2,-FB717/'Carga-Descarga Año'!$B$5&gt;'SFV+BESS'!$I$7),-'SFV+BESS'!$I$7,IF(AND(FB717&lt;0,FI716+FB717/$B$5&lt;$H$2),-MIN('SFV+BESS'!$I$7,FI716-$H$2),0)))</f>
        <v>0</v>
      </c>
      <c r="FE717" s="33"/>
      <c r="FF717" s="33">
        <f t="shared" si="815"/>
        <v>37.285000000000004</v>
      </c>
      <c r="FG717" s="27">
        <f t="shared" si="853"/>
        <v>0</v>
      </c>
      <c r="FH717" s="27">
        <f t="shared" si="816"/>
        <v>0</v>
      </c>
      <c r="FI717" s="28">
        <f>IF((FI716+FC717+FD717)&gt;=$B$2*'SFV+BESS'!$I$9, $B$2*'SFV+BESS'!$I$9, (FI716+FC717+FD717))</f>
        <v>173.61249999999998</v>
      </c>
      <c r="FJ717" s="110">
        <f t="shared" si="854"/>
        <v>76.277163368797801</v>
      </c>
      <c r="FO717" s="251"/>
      <c r="FP717" s="41">
        <v>29.5</v>
      </c>
      <c r="FQ717" s="33">
        <f t="shared" si="830"/>
        <v>118.78904849891269</v>
      </c>
      <c r="FR717" s="33">
        <f>Gen_Cons_Horario!B8039</f>
        <v>37.285000000000004</v>
      </c>
      <c r="FS717" s="35">
        <f t="shared" si="795"/>
        <v>81.504048498912681</v>
      </c>
      <c r="FT717" s="116">
        <f>IF(AND(FS717&gt;0,FS717*$B$4+FZ716&lt;=$B$2*'SFV+BESS'!$I$9,FS717&lt;'SFV+BESS'!$I$7), FS717*$B$4, IF(AND(FS717&gt;0,FS717*$B$4+FZ716&gt;$B$2*'SFV+BESS'!$I$9,FS717*$B$4&lt;'SFV+BESS'!$I$7),$B$2*'SFV+BESS'!$I$9-FZ716,IF(AND(FS717&gt;0,FS717*$B$4+FZ716&gt;$B$2*'SFV+BESS'!$I$9,FS717*$B$4&gt;'SFV+BESS'!$I$7,FZ716&lt;$B$2*'SFV+BESS'!$I$9),$B$2*'SFV+BESS'!$I$9-FZ716,IF(AND(FS717&gt;0,FS717*$B$4+FZ716&lt;=$B$2*'SFV+BESS'!$I$9,FS717&gt;'SFV+BESS'!$I$7),'SFV+BESS'!$I$7,0))))</f>
        <v>0</v>
      </c>
      <c r="FU717" s="27">
        <f>IF(AND(FS717&lt;0,FZ716+FS717/$B$5&gt;$H$2,-FS717/'Carga-Descarga Año'!$B$5&lt;'SFV+BESS'!$I$7),FS717/$B$5,IF(AND(FS717&lt;0,FZ716+FS717/$B$5&gt;$H$2,-FS717/'Carga-Descarga Año'!$B$5&gt;'SFV+BESS'!$I$7),-'SFV+BESS'!$I$7,IF(AND(FS717&lt;0,FZ716+FS717/$B$5&lt;$H$2),-MIN('SFV+BESS'!$I$7,FZ716-$H$2),0)))</f>
        <v>0</v>
      </c>
      <c r="FV717" s="33"/>
      <c r="FW717" s="33">
        <f t="shared" si="817"/>
        <v>37.285000000000004</v>
      </c>
      <c r="FX717" s="27">
        <f t="shared" si="855"/>
        <v>0</v>
      </c>
      <c r="FY717" s="27">
        <f t="shared" si="818"/>
        <v>0</v>
      </c>
      <c r="FZ717" s="28">
        <f>IF((FZ716+FT717+FU717)&gt;=$B$2*'SFV+BESS'!$I$9, $B$2*'SFV+BESS'!$I$9, (FZ716+FT717+FU717))</f>
        <v>173.61249999999998</v>
      </c>
      <c r="GA717" s="110">
        <f t="shared" si="856"/>
        <v>81.504048498912681</v>
      </c>
      <c r="GF717" s="251"/>
      <c r="GG717" s="41">
        <v>29.5</v>
      </c>
      <c r="GH717" s="33">
        <f t="shared" si="831"/>
        <v>118.69346574485387</v>
      </c>
      <c r="GI717" s="33">
        <f>Gen_Cons_Horario!B8759</f>
        <v>69.656000000000006</v>
      </c>
      <c r="GJ717" s="35">
        <f t="shared" si="801"/>
        <v>49.037465744853861</v>
      </c>
      <c r="GK717" s="116">
        <f>IF(AND(GJ717&gt;0,GJ717*$B$4+GQ716&lt;=$B$2*'SFV+BESS'!$I$9,GJ717&lt;'SFV+BESS'!$I$7), GJ717*$B$4, IF(AND(GJ717&gt;0,GJ717*$B$4+GQ716&gt;$B$2*'SFV+BESS'!$I$9,GJ717*$B$4&lt;'SFV+BESS'!$I$7),$B$2*'SFV+BESS'!$I$9-GQ716,IF(AND(GJ717&gt;0,GJ717*$B$4+GQ716&gt;$B$2*'SFV+BESS'!$I$9,GJ717*$B$4&gt;'SFV+BESS'!$I$7,GQ716&lt;$B$2*'SFV+BESS'!$I$9),$B$2*'SFV+BESS'!$I$9-GQ716,IF(AND(GJ717&gt;0,GJ717*$B$4+GQ716&lt;=$B$2*'SFV+BESS'!$I$9,GJ717&gt;'SFV+BESS'!$I$7),'SFV+BESS'!$I$7,0))))</f>
        <v>0</v>
      </c>
      <c r="GL717" s="27">
        <f>IF(AND(GJ717&lt;0,GQ716+GJ717/$B$5&gt;$H$2,-GJ717/'Carga-Descarga Año'!$B$5&lt;'SFV+BESS'!$I$7),GJ717/$B$5,IF(AND(GJ717&lt;0,GQ716+GJ717/$B$5&gt;$H$2,-GJ717/'Carga-Descarga Año'!$B$5&gt;'SFV+BESS'!$I$7),-'SFV+BESS'!$I$7,IF(AND(GJ717&lt;0,GQ716+GJ717/$B$5&lt;$H$2),-MIN('SFV+BESS'!$I$7,GQ716-$H$2),0)))</f>
        <v>0</v>
      </c>
      <c r="GM717" s="33"/>
      <c r="GN717" s="33">
        <f t="shared" si="819"/>
        <v>69.656000000000006</v>
      </c>
      <c r="GO717" s="27">
        <f t="shared" si="857"/>
        <v>0</v>
      </c>
      <c r="GP717" s="27">
        <f t="shared" si="820"/>
        <v>0</v>
      </c>
      <c r="GQ717" s="28">
        <f>IF((GQ716+GK717+GL717)&gt;=$B$2*'SFV+BESS'!$I$9, $B$2*'SFV+BESS'!$I$9, (GQ716+GK717+GL717))</f>
        <v>173.61249999999998</v>
      </c>
      <c r="GR717" s="110">
        <f t="shared" si="858"/>
        <v>49.037465744853861</v>
      </c>
    </row>
    <row r="718" spans="1:200">
      <c r="A718" s="249"/>
      <c r="B718" s="41">
        <v>29.5416666666667</v>
      </c>
      <c r="C718" s="38">
        <f t="shared" ref="C718" si="862">C694</f>
        <v>130.98054567590401</v>
      </c>
      <c r="D718" s="2">
        <f>Gen_Cons_Horario!B744</f>
        <v>119.312</v>
      </c>
      <c r="E718" s="140">
        <f t="shared" si="832"/>
        <v>11.668545675904014</v>
      </c>
      <c r="F718" s="116">
        <f>IF(AND(E718&gt;0,E718*$B$4+L717&lt;=$B$2*'SFV+BESS'!$I$9,E718&lt;'SFV+BESS'!$I$7), E718*$B$4, IF(AND(E718&gt;0,E718*$B$4+L717&gt;$B$2*'SFV+BESS'!$I$9,E718*$B$4&lt;'SFV+BESS'!$I$7),$B$2*'SFV+BESS'!$I$9-L717,IF(AND(E718&gt;0,E718*$B$4+L717&gt;$B$2*'SFV+BESS'!$I$9,E718*$B$4&gt;'SFV+BESS'!$I$7,L717&lt;$B$2*'SFV+BESS'!$I$9),$B$2*'SFV+BESS'!$I$9-L717,IF(AND(E718&gt;0,E718*$B$4+L717&lt;=$B$2*'SFV+BESS'!$I$9,E718&gt;'SFV+BESS'!$I$7),'SFV+BESS'!$I$7,0))))</f>
        <v>11.085118392108813</v>
      </c>
      <c r="G718" s="27">
        <f>IF(AND(E718&lt;0,L717+E718/$B$5&gt;$H$2,-E718/'Carga-Descarga Año'!$B$5&lt;'SFV+BESS'!$I$7),E718/$B$5,IF(AND(E718&lt;0,L717+E718/$B$5&gt;$H$2,-E718/'Carga-Descarga Año'!$B$5&gt;'SFV+BESS'!$I$7),-'SFV+BESS'!$I$7,IF(AND(E718&lt;0,L717+E718/$B$5&lt;$H$2),-MIN('SFV+BESS'!$I$7,L717-$H$2),0)))</f>
        <v>0</v>
      </c>
      <c r="I718" s="38">
        <f t="shared" si="833"/>
        <v>119.312</v>
      </c>
      <c r="J718" s="27">
        <f t="shared" si="835"/>
        <v>0</v>
      </c>
      <c r="K718" s="27">
        <f t="shared" si="834"/>
        <v>0</v>
      </c>
      <c r="L718" s="28">
        <f>IF((L717+F718+G718)&gt;=$B$2*'SFV+BESS'!$I$9, $B$2*'SFV+BESS'!$I$9, (L717+F718+G718))</f>
        <v>81.061015378150515</v>
      </c>
      <c r="M718" s="110">
        <f t="shared" si="836"/>
        <v>0</v>
      </c>
      <c r="AI718" s="251"/>
      <c r="AJ718" s="41">
        <v>29.5416666666667</v>
      </c>
      <c r="AK718" s="52">
        <f t="shared" si="822"/>
        <v>135.11496947983915</v>
      </c>
      <c r="AL718" s="33">
        <f>Gen_Cons_Horario!B2160</f>
        <v>0</v>
      </c>
      <c r="AM718" s="35">
        <f t="shared" si="797"/>
        <v>135.11496947983915</v>
      </c>
      <c r="AN718" s="116">
        <f>IF(AND(AM718&gt;0,AM718*$B$4+AT717&lt;=$B$2*'SFV+BESS'!$I$9,AM718&lt;'SFV+BESS'!$I$7), AM718*$B$4, IF(AND(AM718&gt;0,AM718*$B$4+AT717&gt;$B$2*'SFV+BESS'!$I$9,AM718*$B$4&lt;'SFV+BESS'!$I$7),$B$2*'SFV+BESS'!$I$9-AT717,IF(AND(AM718&gt;0,AM718*$B$4+AT717&gt;$B$2*'SFV+BESS'!$I$9,AM718*$B$4&gt;'SFV+BESS'!$I$7,AT717&lt;$B$2*'SFV+BESS'!$I$9),$B$2*'SFV+BESS'!$I$9-AT717,IF(AND(AM718&gt;0,AM718*$B$4+AT717&lt;=$B$2*'SFV+BESS'!$I$9,AM718&gt;'SFV+BESS'!$I$7),'SFV+BESS'!$I$7,0))))</f>
        <v>0</v>
      </c>
      <c r="AO718" s="27">
        <f>IF(AND(AM718&lt;0,AT717+AM718/$B$5&gt;$H$2,-AM718/'Carga-Descarga Año'!$B$5&lt;'SFV+BESS'!$I$7),AM718/$B$5,IF(AND(AM718&lt;0,AT717+AM718/$B$5&gt;$H$2,-AM718/'Carga-Descarga Año'!$B$5&gt;'SFV+BESS'!$I$7),-'SFV+BESS'!$I$7,IF(AND(AM718&lt;0,AT717+AM718/$B$5&lt;$H$2),-MIN('SFV+BESS'!$I$7,AT717-$H$2),0)))</f>
        <v>0</v>
      </c>
      <c r="AP718" s="33"/>
      <c r="AQ718" s="33">
        <f t="shared" si="803"/>
        <v>0</v>
      </c>
      <c r="AR718" s="27">
        <f t="shared" si="837"/>
        <v>0</v>
      </c>
      <c r="AS718" s="27">
        <f t="shared" si="804"/>
        <v>0</v>
      </c>
      <c r="AT718" s="28">
        <f>IF((AT717+AN718+AO718)&gt;=$B$2*'SFV+BESS'!$I$9, $B$2*'SFV+BESS'!$I$9, (AT717+AN718+AO718))</f>
        <v>173.61249999999998</v>
      </c>
      <c r="AU718" s="110">
        <f t="shared" si="838"/>
        <v>135.11496947983915</v>
      </c>
      <c r="AZ718" s="251"/>
      <c r="BA718" s="41">
        <v>29.5416666666667</v>
      </c>
      <c r="BB718" s="33">
        <f t="shared" si="823"/>
        <v>117.05399934144904</v>
      </c>
      <c r="BC718" s="33">
        <f>Gen_Cons_Horario!B2904</f>
        <v>0</v>
      </c>
      <c r="BD718" s="35">
        <f t="shared" si="798"/>
        <v>117.05399934144904</v>
      </c>
      <c r="BE718" s="116">
        <f>IF(AND(BD718&gt;0,BD718*$B$4+BK717&lt;=$B$2*'SFV+BESS'!$I$9,BD718&lt;'SFV+BESS'!$I$7), BD718*$B$4, IF(AND(BD718&gt;0,BD718*$B$4+BK717&gt;$B$2*'SFV+BESS'!$I$9,BD718*$B$4&lt;'SFV+BESS'!$I$7),$B$2*'SFV+BESS'!$I$9-BK717,IF(AND(BD718&gt;0,BD718*$B$4+BK717&gt;$B$2*'SFV+BESS'!$I$9,BD718*$B$4&gt;'SFV+BESS'!$I$7,BK717&lt;$B$2*'SFV+BESS'!$I$9),$B$2*'SFV+BESS'!$I$9-BK717,IF(AND(BD718&gt;0,BD718*$B$4+BK717&lt;=$B$2*'SFV+BESS'!$I$9,BD718&gt;'SFV+BESS'!$I$7),'SFV+BESS'!$I$7,0))))</f>
        <v>0</v>
      </c>
      <c r="BF718" s="27">
        <f>IF(AND(BD718&lt;0,BK717+BD718/$B$5&gt;$H$2,-BD718/'Carga-Descarga Año'!$B$5&lt;'SFV+BESS'!$I$7),BD718/$B$5,IF(AND(BD718&lt;0,BK717+BD718/$B$5&gt;$H$2,-BD718/'Carga-Descarga Año'!$B$5&gt;'SFV+BESS'!$I$7),-'SFV+BESS'!$I$7,IF(AND(BD718&lt;0,BK717+BD718/$B$5&lt;$H$2),-MIN('SFV+BESS'!$I$7,BK717-$H$2),0)))</f>
        <v>0</v>
      </c>
      <c r="BG718" s="33"/>
      <c r="BH718" s="33">
        <f t="shared" si="805"/>
        <v>0</v>
      </c>
      <c r="BI718" s="27">
        <f t="shared" si="839"/>
        <v>0</v>
      </c>
      <c r="BJ718" s="27">
        <f t="shared" si="806"/>
        <v>0</v>
      </c>
      <c r="BK718" s="28">
        <f>IF((BK717+BE718+BF718)&gt;=$B$2*'SFV+BESS'!$I$9, $B$2*'SFV+BESS'!$I$9, (BK717+BE718+BF718))</f>
        <v>173.61249999999998</v>
      </c>
      <c r="BL718" s="110">
        <f t="shared" si="840"/>
        <v>117.05399934144904</v>
      </c>
      <c r="BQ718" s="251"/>
      <c r="BR718" s="41">
        <v>29.5416666666667</v>
      </c>
      <c r="BS718" s="33">
        <f t="shared" si="824"/>
        <v>101.15682338349448</v>
      </c>
      <c r="BT718" s="33">
        <f>Gen_Cons_Horario!B3624</f>
        <v>0</v>
      </c>
      <c r="BU718" s="35">
        <f t="shared" si="799"/>
        <v>101.15682338349448</v>
      </c>
      <c r="BV718" s="116">
        <f>IF(AND(BU718&gt;0,BU718*$B$4+CB717&lt;=$B$2*'SFV+BESS'!$I$9,BU718&lt;'SFV+BESS'!$I$7), BU718*$B$4, IF(AND(BU718&gt;0,BU718*$B$4+CB717&gt;$B$2*'SFV+BESS'!$I$9,BU718*$B$4&lt;'SFV+BESS'!$I$7),$B$2*'SFV+BESS'!$I$9-CB717,IF(AND(BU718&gt;0,BU718*$B$4+CB717&gt;$B$2*'SFV+BESS'!$I$9,BU718*$B$4&gt;'SFV+BESS'!$I$7,CB717&lt;$B$2*'SFV+BESS'!$I$9),$B$2*'SFV+BESS'!$I$9-CB717,IF(AND(BU718&gt;0,BU718*$B$4+CB717&lt;=$B$2*'SFV+BESS'!$I$9,BU718&gt;'SFV+BESS'!$I$7),'SFV+BESS'!$I$7,0))))</f>
        <v>0</v>
      </c>
      <c r="BW718" s="27">
        <f>IF(AND(BU718&lt;0,CB717+BU718/$B$5&gt;$H$2,-BU718/'Carga-Descarga Año'!$B$5&lt;'SFV+BESS'!$I$7),BU718/$B$5,IF(AND(BU718&lt;0,CB717+BU718/$B$5&gt;$H$2,-BU718/'Carga-Descarga Año'!$B$5&gt;'SFV+BESS'!$I$7),-'SFV+BESS'!$I$7,IF(AND(BU718&lt;0,CB717+BU718/$B$5&lt;$H$2),-MIN('SFV+BESS'!$I$7,CB717-$H$2),0)))</f>
        <v>0</v>
      </c>
      <c r="BX718" s="33"/>
      <c r="BY718" s="33">
        <f t="shared" si="807"/>
        <v>0</v>
      </c>
      <c r="BZ718" s="27">
        <f t="shared" si="841"/>
        <v>0</v>
      </c>
      <c r="CA718" s="27">
        <f t="shared" si="842"/>
        <v>0</v>
      </c>
      <c r="CB718" s="28">
        <f>IF((CB717+BV718+BW718)&gt;=$B$2*'SFV+BESS'!$I$9, $B$2*'SFV+BESS'!$I$9, (CB717+BV718+BW718))</f>
        <v>173.61249999999998</v>
      </c>
      <c r="CC718" s="110">
        <f t="shared" si="843"/>
        <v>101.15682338349448</v>
      </c>
      <c r="CH718" s="251"/>
      <c r="CI718" s="41">
        <v>29.5416666666667</v>
      </c>
      <c r="CJ718" s="33">
        <f t="shared" si="825"/>
        <v>89.380465685827559</v>
      </c>
      <c r="CK718" s="33">
        <f>Gen_Cons_Horario!B4368</f>
        <v>0</v>
      </c>
      <c r="CL718" s="35">
        <f t="shared" si="800"/>
        <v>89.380465685827559</v>
      </c>
      <c r="CM718" s="116">
        <f>IF(AND(CL718&gt;0,CL718*$B$4+CS717&lt;=$B$2*'SFV+BESS'!$I$9,CL718&lt;'SFV+BESS'!$I$7), CL718*$B$4, IF(AND(CL718&gt;0,CL718*$B$4+CS717&gt;$B$2*'SFV+BESS'!$I$9,CL718*$B$4&lt;'SFV+BESS'!$I$7),$B$2*'SFV+BESS'!$I$9-CS717,IF(AND(CL718&gt;0,CL718*$B$4+CS717&gt;$B$2*'SFV+BESS'!$I$9,CL718*$B$4&gt;'SFV+BESS'!$I$7,CS717&lt;$B$2*'SFV+BESS'!$I$9),$B$2*'SFV+BESS'!$I$9-CS717,IF(AND(CL718&gt;0,CL718*$B$4+CS717&lt;=$B$2*'SFV+BESS'!$I$9,CL718&gt;'SFV+BESS'!$I$7),'SFV+BESS'!$I$7,0))))</f>
        <v>0</v>
      </c>
      <c r="CN718" s="27">
        <f>IF(AND(CL718&lt;0,CS717+CL718/$B$5&gt;$H$2,-CL718/'Carga-Descarga Año'!$B$5&lt;'SFV+BESS'!$I$7),CL718/$B$5,IF(AND(CL718&lt;0,CS717+CL718/$B$5&gt;$H$2,-CL718/'Carga-Descarga Año'!$B$5&gt;'SFV+BESS'!$I$7),-'SFV+BESS'!$I$7,IF(AND(CL718&lt;0,CS717+CL718/$B$5&lt;$H$2),-MIN('SFV+BESS'!$I$7,CS717-$H$2),0)))</f>
        <v>0</v>
      </c>
      <c r="CO718" s="33"/>
      <c r="CP718" s="33">
        <f t="shared" si="808"/>
        <v>0</v>
      </c>
      <c r="CQ718" s="27">
        <f t="shared" si="844"/>
        <v>0</v>
      </c>
      <c r="CR718" s="27">
        <f t="shared" si="809"/>
        <v>0</v>
      </c>
      <c r="CS718" s="28">
        <f>IF((CS717+CM718+CN718)&gt;=$B$2*'SFV+BESS'!$I$9, $B$2*'SFV+BESS'!$I$9, (CS717+CM718+CN718))</f>
        <v>173.61249999999998</v>
      </c>
      <c r="CT718" s="110">
        <f t="shared" si="845"/>
        <v>89.380465685827559</v>
      </c>
      <c r="CY718" s="251"/>
      <c r="CZ718" s="41">
        <v>29.5416666666667</v>
      </c>
      <c r="DA718" s="33">
        <f t="shared" si="826"/>
        <v>97.567951615344242</v>
      </c>
      <c r="DB718" s="33">
        <f>Gen_Cons_Horario!B5088</f>
        <v>0</v>
      </c>
      <c r="DC718" s="35">
        <f t="shared" si="791"/>
        <v>97.567951615344242</v>
      </c>
      <c r="DD718" s="116">
        <f>IF(AND(DC718&gt;0,DC718*$B$4+DJ717&lt;=$B$2*'SFV+BESS'!$I$9,DC718&lt;'SFV+BESS'!$I$7), DC718*$B$4, IF(AND(DC718&gt;0,DC718*$B$4+DJ717&gt;$B$2*'SFV+BESS'!$I$9,DC718*$B$4&lt;'SFV+BESS'!$I$7),$B$2*'SFV+BESS'!$I$9-DJ717,IF(AND(DC718&gt;0,DC718*$B$4+DJ717&gt;$B$2*'SFV+BESS'!$I$9,DC718*$B$4&gt;'SFV+BESS'!$I$7,DJ717&lt;$B$2*'SFV+BESS'!$I$9),$B$2*'SFV+BESS'!$I$9-DJ717,IF(AND(DC718&gt;0,DC718*$B$4+DJ717&lt;=$B$2*'SFV+BESS'!$I$9,DC718&gt;'SFV+BESS'!$I$7),'SFV+BESS'!$I$7,0))))</f>
        <v>0</v>
      </c>
      <c r="DE718" s="27">
        <f>IF(AND(DC718&lt;0,DJ717+DC718/$B$5&gt;$H$2,-DC718/'Carga-Descarga Año'!$B$5&lt;'SFV+BESS'!$I$7),DC718/$B$5,IF(AND(DC718&lt;0,DJ717+DC718/$B$5&gt;$H$2,-DC718/'Carga-Descarga Año'!$B$5&gt;'SFV+BESS'!$I$7),-'SFV+BESS'!$I$7,IF(AND(DC718&lt;0,DJ717+DC718/$B$5&lt;$H$2),-MIN('SFV+BESS'!$I$7,DJ717-$H$2),0)))</f>
        <v>0</v>
      </c>
      <c r="DF718" s="33"/>
      <c r="DG718" s="33">
        <f t="shared" si="810"/>
        <v>0</v>
      </c>
      <c r="DH718" s="27">
        <f t="shared" si="846"/>
        <v>0</v>
      </c>
      <c r="DI718" s="27">
        <f t="shared" si="847"/>
        <v>0</v>
      </c>
      <c r="DJ718" s="28">
        <f>IF((DJ717+DD718+DE718)&gt;=$B$2*'SFV+BESS'!$I$9, $B$2*'SFV+BESS'!$I$9, (DJ717+DD718+DE718))</f>
        <v>173.61249999999998</v>
      </c>
      <c r="DK718" s="110">
        <f t="shared" si="848"/>
        <v>97.567951615344242</v>
      </c>
      <c r="DP718" s="251"/>
      <c r="DQ718" s="41">
        <v>29.5416666666667</v>
      </c>
      <c r="DR718" s="33">
        <f t="shared" si="827"/>
        <v>96.834626817698066</v>
      </c>
      <c r="DS718" s="33">
        <f>Gen_Cons_Horario!B5832</f>
        <v>0</v>
      </c>
      <c r="DT718" s="35">
        <f t="shared" si="792"/>
        <v>96.834626817698066</v>
      </c>
      <c r="DU718" s="116">
        <f>IF(AND(DT718&gt;0,DT718*$B$4+EA717&lt;=$B$2*'SFV+BESS'!$I$9,DT718&lt;'SFV+BESS'!$I$7), DT718*$B$4, IF(AND(DT718&gt;0,DT718*$B$4+EA717&gt;$B$2*'SFV+BESS'!$I$9,DT718*$B$4&lt;'SFV+BESS'!$I$7),$B$2*'SFV+BESS'!$I$9-EA717,IF(AND(DT718&gt;0,DT718*$B$4+EA717&gt;$B$2*'SFV+BESS'!$I$9,DT718*$B$4&gt;'SFV+BESS'!$I$7,EA717&lt;$B$2*'SFV+BESS'!$I$9),$B$2*'SFV+BESS'!$I$9-EA717,IF(AND(DT718&gt;0,DT718*$B$4+EA717&lt;=$B$2*'SFV+BESS'!$I$9,DT718&gt;'SFV+BESS'!$I$7),'SFV+BESS'!$I$7,0))))</f>
        <v>0</v>
      </c>
      <c r="DV718" s="27">
        <f>IF(AND(DT718&lt;0,EA717+DT718/$B$5&gt;$H$2,-DT718/'Carga-Descarga Año'!$B$5&lt;'SFV+BESS'!$I$7),DT718/$B$5,IF(AND(DT718&lt;0,EA717+DT718/$B$5&gt;$H$2,-DT718/'Carga-Descarga Año'!$B$5&gt;'SFV+BESS'!$I$7),-'SFV+BESS'!$I$7,IF(AND(DT718&lt;0,EA717+DT718/$B$5&lt;$H$2),-MIN('SFV+BESS'!$I$7,EA717-$H$2),0)))</f>
        <v>0</v>
      </c>
      <c r="DW718" s="33"/>
      <c r="DX718" s="33">
        <f t="shared" si="811"/>
        <v>0</v>
      </c>
      <c r="DY718" s="27">
        <f t="shared" si="849"/>
        <v>0</v>
      </c>
      <c r="DZ718" s="27">
        <f t="shared" si="812"/>
        <v>0</v>
      </c>
      <c r="EA718" s="28">
        <f>IF((EA717+DU718+DV718)&gt;=$B$2*'SFV+BESS'!$I$9, $B$2*'SFV+BESS'!$I$9, (EA717+DU718+DV718))</f>
        <v>173.61249999999998</v>
      </c>
      <c r="EB718" s="110">
        <f t="shared" si="850"/>
        <v>96.834626817698066</v>
      </c>
      <c r="EG718" s="251"/>
      <c r="EH718" s="41">
        <v>29.5416666666667</v>
      </c>
      <c r="EI718" s="33">
        <f t="shared" si="828"/>
        <v>107.82955536087286</v>
      </c>
      <c r="EJ718" s="33">
        <f>Gen_Cons_Horario!B6576</f>
        <v>0</v>
      </c>
      <c r="EK718" s="35">
        <f t="shared" si="793"/>
        <v>107.82955536087286</v>
      </c>
      <c r="EL718" s="116">
        <f>IF(AND(EK718&gt;0,EK718*$B$4+ER717&lt;=$B$2*'SFV+BESS'!$I$9,EK718&lt;'SFV+BESS'!$I$7), EK718*$B$4, IF(AND(EK718&gt;0,EK718*$B$4+ER717&gt;$B$2*'SFV+BESS'!$I$9,EK718*$B$4&lt;'SFV+BESS'!$I$7),$B$2*'SFV+BESS'!$I$9-ER717,IF(AND(EK718&gt;0,EK718*$B$4+ER717&gt;$B$2*'SFV+BESS'!$I$9,EK718*$B$4&gt;'SFV+BESS'!$I$7,ER717&lt;$B$2*'SFV+BESS'!$I$9),$B$2*'SFV+BESS'!$I$9-ER717,IF(AND(EK718&gt;0,EK718*$B$4+ER717&lt;=$B$2*'SFV+BESS'!$I$9,EK718&gt;'SFV+BESS'!$I$7),'SFV+BESS'!$I$7,0))))</f>
        <v>0</v>
      </c>
      <c r="EM718" s="27">
        <f>IF(AND(EK718&lt;0,ER717+EK718/$B$5&gt;$H$2,-EK718/'Carga-Descarga Año'!$B$5&lt;'SFV+BESS'!$I$7),EK718/$B$5,IF(AND(EK718&lt;0,ER717+EK718/$B$5&gt;$H$2,-EK718/'Carga-Descarga Año'!$B$5&gt;'SFV+BESS'!$I$7),-'SFV+BESS'!$I$7,IF(AND(EK718&lt;0,ER717+EK718/$B$5&lt;$H$2),-MIN('SFV+BESS'!$I$7,ER717-$H$2),0)))</f>
        <v>0</v>
      </c>
      <c r="EN718" s="33"/>
      <c r="EO718" s="33">
        <f t="shared" si="813"/>
        <v>0</v>
      </c>
      <c r="EP718" s="27">
        <f t="shared" si="851"/>
        <v>0</v>
      </c>
      <c r="EQ718" s="27">
        <f t="shared" si="814"/>
        <v>0</v>
      </c>
      <c r="ER718" s="28">
        <f>IF((ER717+EL718+EM718)&gt;=$B$2*'SFV+BESS'!$I$9, $B$2*'SFV+BESS'!$I$9, (ER717+EL718+EM718))</f>
        <v>173.61249999999998</v>
      </c>
      <c r="ES718" s="110">
        <f t="shared" si="852"/>
        <v>107.82955536087286</v>
      </c>
      <c r="EX718" s="251"/>
      <c r="EY718" s="41">
        <v>29.5416666666667</v>
      </c>
      <c r="EZ718" s="33">
        <f t="shared" si="829"/>
        <v>116.9976573866774</v>
      </c>
      <c r="FA718" s="33">
        <f>Gen_Cons_Horario!B7296</f>
        <v>37.285000000000004</v>
      </c>
      <c r="FB718" s="35">
        <f t="shared" si="794"/>
        <v>79.712657386677392</v>
      </c>
      <c r="FC718" s="116">
        <f>IF(AND(FB718&gt;0,FB718*$B$4+FI717&lt;=$B$2*'SFV+BESS'!$I$9,FB718&lt;'SFV+BESS'!$I$7), FB718*$B$4, IF(AND(FB718&gt;0,FB718*$B$4+FI717&gt;$B$2*'SFV+BESS'!$I$9,FB718*$B$4&lt;'SFV+BESS'!$I$7),$B$2*'SFV+BESS'!$I$9-FI717,IF(AND(FB718&gt;0,FB718*$B$4+FI717&gt;$B$2*'SFV+BESS'!$I$9,FB718*$B$4&gt;'SFV+BESS'!$I$7,FI717&lt;$B$2*'SFV+BESS'!$I$9),$B$2*'SFV+BESS'!$I$9-FI717,IF(AND(FB718&gt;0,FB718*$B$4+FI717&lt;=$B$2*'SFV+BESS'!$I$9,FB718&gt;'SFV+BESS'!$I$7),'SFV+BESS'!$I$7,0))))</f>
        <v>0</v>
      </c>
      <c r="FD718" s="27">
        <f>IF(AND(FB718&lt;0,FI717+FB718/$B$5&gt;$H$2,-FB718/'Carga-Descarga Año'!$B$5&lt;'SFV+BESS'!$I$7),FB718/$B$5,IF(AND(FB718&lt;0,FI717+FB718/$B$5&gt;$H$2,-FB718/'Carga-Descarga Año'!$B$5&gt;'SFV+BESS'!$I$7),-'SFV+BESS'!$I$7,IF(AND(FB718&lt;0,FI717+FB718/$B$5&lt;$H$2),-MIN('SFV+BESS'!$I$7,FI717-$H$2),0)))</f>
        <v>0</v>
      </c>
      <c r="FE718" s="33"/>
      <c r="FF718" s="33">
        <f t="shared" si="815"/>
        <v>37.285000000000004</v>
      </c>
      <c r="FG718" s="27">
        <f t="shared" si="853"/>
        <v>0</v>
      </c>
      <c r="FH718" s="27">
        <f t="shared" si="816"/>
        <v>0</v>
      </c>
      <c r="FI718" s="28">
        <f>IF((FI717+FC718+FD718)&gt;=$B$2*'SFV+BESS'!$I$9, $B$2*'SFV+BESS'!$I$9, (FI717+FC718+FD718))</f>
        <v>173.61249999999998</v>
      </c>
      <c r="FJ718" s="110">
        <f t="shared" si="854"/>
        <v>79.712657386677392</v>
      </c>
      <c r="FO718" s="251"/>
      <c r="FP718" s="41">
        <v>29.5416666666667</v>
      </c>
      <c r="FQ718" s="33">
        <f t="shared" si="830"/>
        <v>124.15896438995942</v>
      </c>
      <c r="FR718" s="33">
        <f>Gen_Cons_Horario!B8040</f>
        <v>37.285000000000004</v>
      </c>
      <c r="FS718" s="35">
        <f t="shared" si="795"/>
        <v>86.873964389959411</v>
      </c>
      <c r="FT718" s="116">
        <f>IF(AND(FS718&gt;0,FS718*$B$4+FZ717&lt;=$B$2*'SFV+BESS'!$I$9,FS718&lt;'SFV+BESS'!$I$7), FS718*$B$4, IF(AND(FS718&gt;0,FS718*$B$4+FZ717&gt;$B$2*'SFV+BESS'!$I$9,FS718*$B$4&lt;'SFV+BESS'!$I$7),$B$2*'SFV+BESS'!$I$9-FZ717,IF(AND(FS718&gt;0,FS718*$B$4+FZ717&gt;$B$2*'SFV+BESS'!$I$9,FS718*$B$4&gt;'SFV+BESS'!$I$7,FZ717&lt;$B$2*'SFV+BESS'!$I$9),$B$2*'SFV+BESS'!$I$9-FZ717,IF(AND(FS718&gt;0,FS718*$B$4+FZ717&lt;=$B$2*'SFV+BESS'!$I$9,FS718&gt;'SFV+BESS'!$I$7),'SFV+BESS'!$I$7,0))))</f>
        <v>0</v>
      </c>
      <c r="FU718" s="27">
        <f>IF(AND(FS718&lt;0,FZ717+FS718/$B$5&gt;$H$2,-FS718/'Carga-Descarga Año'!$B$5&lt;'SFV+BESS'!$I$7),FS718/$B$5,IF(AND(FS718&lt;0,FZ717+FS718/$B$5&gt;$H$2,-FS718/'Carga-Descarga Año'!$B$5&gt;'SFV+BESS'!$I$7),-'SFV+BESS'!$I$7,IF(AND(FS718&lt;0,FZ717+FS718/$B$5&lt;$H$2),-MIN('SFV+BESS'!$I$7,FZ717-$H$2),0)))</f>
        <v>0</v>
      </c>
      <c r="FV718" s="33"/>
      <c r="FW718" s="33">
        <f t="shared" si="817"/>
        <v>37.285000000000004</v>
      </c>
      <c r="FX718" s="27">
        <f t="shared" si="855"/>
        <v>0</v>
      </c>
      <c r="FY718" s="27">
        <f t="shared" si="818"/>
        <v>0</v>
      </c>
      <c r="FZ718" s="28">
        <f>IF((FZ717+FT718+FU718)&gt;=$B$2*'SFV+BESS'!$I$9, $B$2*'SFV+BESS'!$I$9, (FZ717+FT718+FU718))</f>
        <v>173.61249999999998</v>
      </c>
      <c r="GA718" s="110">
        <f t="shared" si="856"/>
        <v>86.873964389959411</v>
      </c>
      <c r="GF718" s="251"/>
      <c r="GG718" s="41">
        <v>29.5416666666667</v>
      </c>
      <c r="GH718" s="33">
        <f t="shared" si="831"/>
        <v>123.094953967778</v>
      </c>
      <c r="GI718" s="33">
        <f>Gen_Cons_Horario!B8760</f>
        <v>69.656000000000006</v>
      </c>
      <c r="GJ718" s="35">
        <f t="shared" si="801"/>
        <v>53.438953967777991</v>
      </c>
      <c r="GK718" s="116">
        <f>IF(AND(GJ718&gt;0,GJ718*$B$4+GQ717&lt;=$B$2*'SFV+BESS'!$I$9,GJ718&lt;'SFV+BESS'!$I$7), GJ718*$B$4, IF(AND(GJ718&gt;0,GJ718*$B$4+GQ717&gt;$B$2*'SFV+BESS'!$I$9,GJ718*$B$4&lt;'SFV+BESS'!$I$7),$B$2*'SFV+BESS'!$I$9-GQ717,IF(AND(GJ718&gt;0,GJ718*$B$4+GQ717&gt;$B$2*'SFV+BESS'!$I$9,GJ718*$B$4&gt;'SFV+BESS'!$I$7,GQ717&lt;$B$2*'SFV+BESS'!$I$9),$B$2*'SFV+BESS'!$I$9-GQ717,IF(AND(GJ718&gt;0,GJ718*$B$4+GQ717&lt;=$B$2*'SFV+BESS'!$I$9,GJ718&gt;'SFV+BESS'!$I$7),'SFV+BESS'!$I$7,0))))</f>
        <v>0</v>
      </c>
      <c r="GL718" s="27">
        <f>IF(AND(GJ718&lt;0,GQ717+GJ718/$B$5&gt;$H$2,-GJ718/'Carga-Descarga Año'!$B$5&lt;'SFV+BESS'!$I$7),GJ718/$B$5,IF(AND(GJ718&lt;0,GQ717+GJ718/$B$5&gt;$H$2,-GJ718/'Carga-Descarga Año'!$B$5&gt;'SFV+BESS'!$I$7),-'SFV+BESS'!$I$7,IF(AND(GJ718&lt;0,GQ717+GJ718/$B$5&lt;$H$2),-MIN('SFV+BESS'!$I$7,GQ717-$H$2),0)))</f>
        <v>0</v>
      </c>
      <c r="GM718" s="33"/>
      <c r="GN718" s="33">
        <f t="shared" si="819"/>
        <v>69.656000000000006</v>
      </c>
      <c r="GO718" s="27">
        <f t="shared" si="857"/>
        <v>0</v>
      </c>
      <c r="GP718" s="27">
        <f t="shared" si="820"/>
        <v>0</v>
      </c>
      <c r="GQ718" s="28">
        <f>IF((GQ717+GK718+GL718)&gt;=$B$2*'SFV+BESS'!$I$9, $B$2*'SFV+BESS'!$I$9, (GQ717+GK718+GL718))</f>
        <v>173.61249999999998</v>
      </c>
      <c r="GR718" s="110">
        <f t="shared" si="858"/>
        <v>53.438953967777991</v>
      </c>
    </row>
    <row r="719" spans="1:200">
      <c r="A719" s="249"/>
      <c r="B719" s="41">
        <v>29.5833333333334</v>
      </c>
      <c r="C719" s="38">
        <f t="shared" ref="C719" si="863">C695</f>
        <v>133.25978951017149</v>
      </c>
      <c r="D719" s="2">
        <f>Gen_Cons_Horario!B745</f>
        <v>119.312</v>
      </c>
      <c r="E719" s="140">
        <f t="shared" si="832"/>
        <v>13.947789510171489</v>
      </c>
      <c r="F719" s="116">
        <f>IF(AND(E719&gt;0,E719*$B$4+L718&lt;=$B$2*'SFV+BESS'!$I$9,E719&lt;'SFV+BESS'!$I$7), E719*$B$4, IF(AND(E719&gt;0,E719*$B$4+L718&gt;$B$2*'SFV+BESS'!$I$9,E719*$B$4&lt;'SFV+BESS'!$I$7),$B$2*'SFV+BESS'!$I$9-L718,IF(AND(E719&gt;0,E719*$B$4+L718&gt;$B$2*'SFV+BESS'!$I$9,E719*$B$4&gt;'SFV+BESS'!$I$7,L718&lt;$B$2*'SFV+BESS'!$I$9),$B$2*'SFV+BESS'!$I$9-L718,IF(AND(E719&gt;0,E719*$B$4+L718&lt;=$B$2*'SFV+BESS'!$I$9,E719&gt;'SFV+BESS'!$I$7),'SFV+BESS'!$I$7,0))))</f>
        <v>13.250400034662913</v>
      </c>
      <c r="G719" s="27">
        <f>IF(AND(E719&lt;0,L718+E719/$B$5&gt;$H$2,-E719/'Carga-Descarga Año'!$B$5&lt;'SFV+BESS'!$I$7),E719/$B$5,IF(AND(E719&lt;0,L718+E719/$B$5&gt;$H$2,-E719/'Carga-Descarga Año'!$B$5&gt;'SFV+BESS'!$I$7),-'SFV+BESS'!$I$7,IF(AND(E719&lt;0,L718+E719/$B$5&lt;$H$2),-MIN('SFV+BESS'!$I$7,L718-$H$2),0)))</f>
        <v>0</v>
      </c>
      <c r="I719" s="38">
        <f t="shared" si="833"/>
        <v>119.312</v>
      </c>
      <c r="J719" s="27">
        <f t="shared" si="835"/>
        <v>0</v>
      </c>
      <c r="K719" s="27">
        <f t="shared" si="834"/>
        <v>0</v>
      </c>
      <c r="L719" s="28">
        <f>IF((L718+F719+G719)&gt;=$B$2*'SFV+BESS'!$I$9, $B$2*'SFV+BESS'!$I$9, (L718+F719+G719))</f>
        <v>94.311415412813432</v>
      </c>
      <c r="M719" s="110">
        <f t="shared" si="836"/>
        <v>0</v>
      </c>
      <c r="AI719" s="251"/>
      <c r="AJ719" s="41">
        <v>29.5833333333334</v>
      </c>
      <c r="AK719" s="52">
        <f t="shared" si="822"/>
        <v>137.68044358388673</v>
      </c>
      <c r="AL719" s="33">
        <f>Gen_Cons_Horario!B2161</f>
        <v>0</v>
      </c>
      <c r="AM719" s="35">
        <f t="shared" si="797"/>
        <v>137.68044358388673</v>
      </c>
      <c r="AN719" s="116">
        <f>IF(AND(AM719&gt;0,AM719*$B$4+AT718&lt;=$B$2*'SFV+BESS'!$I$9,AM719&lt;'SFV+BESS'!$I$7), AM719*$B$4, IF(AND(AM719&gt;0,AM719*$B$4+AT718&gt;$B$2*'SFV+BESS'!$I$9,AM719*$B$4&lt;'SFV+BESS'!$I$7),$B$2*'SFV+BESS'!$I$9-AT718,IF(AND(AM719&gt;0,AM719*$B$4+AT718&gt;$B$2*'SFV+BESS'!$I$9,AM719*$B$4&gt;'SFV+BESS'!$I$7,AT718&lt;$B$2*'SFV+BESS'!$I$9),$B$2*'SFV+BESS'!$I$9-AT718,IF(AND(AM719&gt;0,AM719*$B$4+AT718&lt;=$B$2*'SFV+BESS'!$I$9,AM719&gt;'SFV+BESS'!$I$7),'SFV+BESS'!$I$7,0))))</f>
        <v>0</v>
      </c>
      <c r="AO719" s="27">
        <f>IF(AND(AM719&lt;0,AT718+AM719/$B$5&gt;$H$2,-AM719/'Carga-Descarga Año'!$B$5&lt;'SFV+BESS'!$I$7),AM719/$B$5,IF(AND(AM719&lt;0,AT718+AM719/$B$5&gt;$H$2,-AM719/'Carga-Descarga Año'!$B$5&gt;'SFV+BESS'!$I$7),-'SFV+BESS'!$I$7,IF(AND(AM719&lt;0,AT718+AM719/$B$5&lt;$H$2),-MIN('SFV+BESS'!$I$7,AT718-$H$2),0)))</f>
        <v>0</v>
      </c>
      <c r="AP719" s="33"/>
      <c r="AQ719" s="33">
        <f t="shared" si="803"/>
        <v>0</v>
      </c>
      <c r="AR719" s="27">
        <f t="shared" si="837"/>
        <v>0</v>
      </c>
      <c r="AS719" s="27">
        <f t="shared" si="804"/>
        <v>0</v>
      </c>
      <c r="AT719" s="28">
        <f>IF((AT718+AN719+AO719)&gt;=$B$2*'SFV+BESS'!$I$9, $B$2*'SFV+BESS'!$I$9, (AT718+AN719+AO719))</f>
        <v>173.61249999999998</v>
      </c>
      <c r="AU719" s="110">
        <f t="shared" si="838"/>
        <v>137.68044358388673</v>
      </c>
      <c r="AZ719" s="251"/>
      <c r="BA719" s="41">
        <v>29.5833333333334</v>
      </c>
      <c r="BB719" s="33">
        <f t="shared" si="823"/>
        <v>119.78981902555637</v>
      </c>
      <c r="BC719" s="33">
        <f>Gen_Cons_Horario!B2905</f>
        <v>0</v>
      </c>
      <c r="BD719" s="35">
        <f t="shared" si="798"/>
        <v>119.78981902555637</v>
      </c>
      <c r="BE719" s="116">
        <f>IF(AND(BD719&gt;0,BD719*$B$4+BK718&lt;=$B$2*'SFV+BESS'!$I$9,BD719&lt;'SFV+BESS'!$I$7), BD719*$B$4, IF(AND(BD719&gt;0,BD719*$B$4+BK718&gt;$B$2*'SFV+BESS'!$I$9,BD719*$B$4&lt;'SFV+BESS'!$I$7),$B$2*'SFV+BESS'!$I$9-BK718,IF(AND(BD719&gt;0,BD719*$B$4+BK718&gt;$B$2*'SFV+BESS'!$I$9,BD719*$B$4&gt;'SFV+BESS'!$I$7,BK718&lt;$B$2*'SFV+BESS'!$I$9),$B$2*'SFV+BESS'!$I$9-BK718,IF(AND(BD719&gt;0,BD719*$B$4+BK718&lt;=$B$2*'SFV+BESS'!$I$9,BD719&gt;'SFV+BESS'!$I$7),'SFV+BESS'!$I$7,0))))</f>
        <v>0</v>
      </c>
      <c r="BF719" s="27">
        <f>IF(AND(BD719&lt;0,BK718+BD719/$B$5&gt;$H$2,-BD719/'Carga-Descarga Año'!$B$5&lt;'SFV+BESS'!$I$7),BD719/$B$5,IF(AND(BD719&lt;0,BK718+BD719/$B$5&gt;$H$2,-BD719/'Carga-Descarga Año'!$B$5&gt;'SFV+BESS'!$I$7),-'SFV+BESS'!$I$7,IF(AND(BD719&lt;0,BK718+BD719/$B$5&lt;$H$2),-MIN('SFV+BESS'!$I$7,BK718-$H$2),0)))</f>
        <v>0</v>
      </c>
      <c r="BG719" s="33"/>
      <c r="BH719" s="33">
        <f t="shared" si="805"/>
        <v>0</v>
      </c>
      <c r="BI719" s="27">
        <f t="shared" si="839"/>
        <v>0</v>
      </c>
      <c r="BJ719" s="27">
        <f t="shared" si="806"/>
        <v>0</v>
      </c>
      <c r="BK719" s="28">
        <f>IF((BK718+BE719+BF719)&gt;=$B$2*'SFV+BESS'!$I$9, $B$2*'SFV+BESS'!$I$9, (BK718+BE719+BF719))</f>
        <v>173.61249999999998</v>
      </c>
      <c r="BL719" s="110">
        <f t="shared" si="840"/>
        <v>119.78981902555637</v>
      </c>
      <c r="BQ719" s="251"/>
      <c r="BR719" s="41">
        <v>29.5833333333334</v>
      </c>
      <c r="BS719" s="33">
        <f t="shared" si="824"/>
        <v>102.95917212974827</v>
      </c>
      <c r="BT719" s="33">
        <f>Gen_Cons_Horario!B3625</f>
        <v>0</v>
      </c>
      <c r="BU719" s="35">
        <f t="shared" si="799"/>
        <v>102.95917212974827</v>
      </c>
      <c r="BV719" s="116">
        <f>IF(AND(BU719&gt;0,BU719*$B$4+CB718&lt;=$B$2*'SFV+BESS'!$I$9,BU719&lt;'SFV+BESS'!$I$7), BU719*$B$4, IF(AND(BU719&gt;0,BU719*$B$4+CB718&gt;$B$2*'SFV+BESS'!$I$9,BU719*$B$4&lt;'SFV+BESS'!$I$7),$B$2*'SFV+BESS'!$I$9-CB718,IF(AND(BU719&gt;0,BU719*$B$4+CB718&gt;$B$2*'SFV+BESS'!$I$9,BU719*$B$4&gt;'SFV+BESS'!$I$7,CB718&lt;$B$2*'SFV+BESS'!$I$9),$B$2*'SFV+BESS'!$I$9-CB718,IF(AND(BU719&gt;0,BU719*$B$4+CB718&lt;=$B$2*'SFV+BESS'!$I$9,BU719&gt;'SFV+BESS'!$I$7),'SFV+BESS'!$I$7,0))))</f>
        <v>0</v>
      </c>
      <c r="BW719" s="27">
        <f>IF(AND(BU719&lt;0,CB718+BU719/$B$5&gt;$H$2,-BU719/'Carga-Descarga Año'!$B$5&lt;'SFV+BESS'!$I$7),BU719/$B$5,IF(AND(BU719&lt;0,CB718+BU719/$B$5&gt;$H$2,-BU719/'Carga-Descarga Año'!$B$5&gt;'SFV+BESS'!$I$7),-'SFV+BESS'!$I$7,IF(AND(BU719&lt;0,CB718+BU719/$B$5&lt;$H$2),-MIN('SFV+BESS'!$I$7,CB718-$H$2),0)))</f>
        <v>0</v>
      </c>
      <c r="BX719" s="33"/>
      <c r="BY719" s="33">
        <f t="shared" si="807"/>
        <v>0</v>
      </c>
      <c r="BZ719" s="27">
        <f t="shared" si="841"/>
        <v>0</v>
      </c>
      <c r="CA719" s="27">
        <f t="shared" si="842"/>
        <v>0</v>
      </c>
      <c r="CB719" s="28">
        <f>IF((CB718+BV719+BW719)&gt;=$B$2*'SFV+BESS'!$I$9, $B$2*'SFV+BESS'!$I$9, (CB718+BV719+BW719))</f>
        <v>173.61249999999998</v>
      </c>
      <c r="CC719" s="110">
        <f t="shared" si="843"/>
        <v>102.95917212974827</v>
      </c>
      <c r="CH719" s="251"/>
      <c r="CI719" s="41">
        <v>29.5833333333334</v>
      </c>
      <c r="CJ719" s="33">
        <f t="shared" si="825"/>
        <v>92.109640210585653</v>
      </c>
      <c r="CK719" s="33">
        <f>Gen_Cons_Horario!B4369</f>
        <v>0</v>
      </c>
      <c r="CL719" s="35">
        <f t="shared" si="800"/>
        <v>92.109640210585653</v>
      </c>
      <c r="CM719" s="116">
        <f>IF(AND(CL719&gt;0,CL719*$B$4+CS718&lt;=$B$2*'SFV+BESS'!$I$9,CL719&lt;'SFV+BESS'!$I$7), CL719*$B$4, IF(AND(CL719&gt;0,CL719*$B$4+CS718&gt;$B$2*'SFV+BESS'!$I$9,CL719*$B$4&lt;'SFV+BESS'!$I$7),$B$2*'SFV+BESS'!$I$9-CS718,IF(AND(CL719&gt;0,CL719*$B$4+CS718&gt;$B$2*'SFV+BESS'!$I$9,CL719*$B$4&gt;'SFV+BESS'!$I$7,CS718&lt;$B$2*'SFV+BESS'!$I$9),$B$2*'SFV+BESS'!$I$9-CS718,IF(AND(CL719&gt;0,CL719*$B$4+CS718&lt;=$B$2*'SFV+BESS'!$I$9,CL719&gt;'SFV+BESS'!$I$7),'SFV+BESS'!$I$7,0))))</f>
        <v>0</v>
      </c>
      <c r="CN719" s="27">
        <f>IF(AND(CL719&lt;0,CS718+CL719/$B$5&gt;$H$2,-CL719/'Carga-Descarga Año'!$B$5&lt;'SFV+BESS'!$I$7),CL719/$B$5,IF(AND(CL719&lt;0,CS718+CL719/$B$5&gt;$H$2,-CL719/'Carga-Descarga Año'!$B$5&gt;'SFV+BESS'!$I$7),-'SFV+BESS'!$I$7,IF(AND(CL719&lt;0,CS718+CL719/$B$5&lt;$H$2),-MIN('SFV+BESS'!$I$7,CS718-$H$2),0)))</f>
        <v>0</v>
      </c>
      <c r="CO719" s="33"/>
      <c r="CP719" s="33">
        <f t="shared" si="808"/>
        <v>0</v>
      </c>
      <c r="CQ719" s="27">
        <f t="shared" si="844"/>
        <v>0</v>
      </c>
      <c r="CR719" s="27">
        <f t="shared" si="809"/>
        <v>0</v>
      </c>
      <c r="CS719" s="28">
        <f>IF((CS718+CM719+CN719)&gt;=$B$2*'SFV+BESS'!$I$9, $B$2*'SFV+BESS'!$I$9, (CS718+CM719+CN719))</f>
        <v>173.61249999999998</v>
      </c>
      <c r="CT719" s="110">
        <f t="shared" si="845"/>
        <v>92.109640210585653</v>
      </c>
      <c r="CY719" s="251"/>
      <c r="CZ719" s="41">
        <v>29.5833333333334</v>
      </c>
      <c r="DA719" s="33">
        <f t="shared" si="826"/>
        <v>99.291005948507078</v>
      </c>
      <c r="DB719" s="33">
        <f>Gen_Cons_Horario!B5089</f>
        <v>0</v>
      </c>
      <c r="DC719" s="35">
        <f t="shared" si="791"/>
        <v>99.291005948507078</v>
      </c>
      <c r="DD719" s="116">
        <f>IF(AND(DC719&gt;0,DC719*$B$4+DJ718&lt;=$B$2*'SFV+BESS'!$I$9,DC719&lt;'SFV+BESS'!$I$7), DC719*$B$4, IF(AND(DC719&gt;0,DC719*$B$4+DJ718&gt;$B$2*'SFV+BESS'!$I$9,DC719*$B$4&lt;'SFV+BESS'!$I$7),$B$2*'SFV+BESS'!$I$9-DJ718,IF(AND(DC719&gt;0,DC719*$B$4+DJ718&gt;$B$2*'SFV+BESS'!$I$9,DC719*$B$4&gt;'SFV+BESS'!$I$7,DJ718&lt;$B$2*'SFV+BESS'!$I$9),$B$2*'SFV+BESS'!$I$9-DJ718,IF(AND(DC719&gt;0,DC719*$B$4+DJ718&lt;=$B$2*'SFV+BESS'!$I$9,DC719&gt;'SFV+BESS'!$I$7),'SFV+BESS'!$I$7,0))))</f>
        <v>0</v>
      </c>
      <c r="DE719" s="27">
        <f>IF(AND(DC719&lt;0,DJ718+DC719/$B$5&gt;$H$2,-DC719/'Carga-Descarga Año'!$B$5&lt;'SFV+BESS'!$I$7),DC719/$B$5,IF(AND(DC719&lt;0,DJ718+DC719/$B$5&gt;$H$2,-DC719/'Carga-Descarga Año'!$B$5&gt;'SFV+BESS'!$I$7),-'SFV+BESS'!$I$7,IF(AND(DC719&lt;0,DJ718+DC719/$B$5&lt;$H$2),-MIN('SFV+BESS'!$I$7,DJ718-$H$2),0)))</f>
        <v>0</v>
      </c>
      <c r="DF719" s="33"/>
      <c r="DG719" s="33">
        <f t="shared" si="810"/>
        <v>0</v>
      </c>
      <c r="DH719" s="27">
        <f t="shared" si="846"/>
        <v>0</v>
      </c>
      <c r="DI719" s="27">
        <f t="shared" si="847"/>
        <v>0</v>
      </c>
      <c r="DJ719" s="28">
        <f>IF((DJ718+DD719+DE719)&gt;=$B$2*'SFV+BESS'!$I$9, $B$2*'SFV+BESS'!$I$9, (DJ718+DD719+DE719))</f>
        <v>173.61249999999998</v>
      </c>
      <c r="DK719" s="110">
        <f t="shared" si="848"/>
        <v>99.291005948507078</v>
      </c>
      <c r="DP719" s="251"/>
      <c r="DQ719" s="41">
        <v>29.5833333333334</v>
      </c>
      <c r="DR719" s="33">
        <f t="shared" si="827"/>
        <v>97.880357128904294</v>
      </c>
      <c r="DS719" s="33">
        <f>Gen_Cons_Horario!B5833</f>
        <v>0</v>
      </c>
      <c r="DT719" s="35">
        <f t="shared" si="792"/>
        <v>97.880357128904294</v>
      </c>
      <c r="DU719" s="116">
        <f>IF(AND(DT719&gt;0,DT719*$B$4+EA718&lt;=$B$2*'SFV+BESS'!$I$9,DT719&lt;'SFV+BESS'!$I$7), DT719*$B$4, IF(AND(DT719&gt;0,DT719*$B$4+EA718&gt;$B$2*'SFV+BESS'!$I$9,DT719*$B$4&lt;'SFV+BESS'!$I$7),$B$2*'SFV+BESS'!$I$9-EA718,IF(AND(DT719&gt;0,DT719*$B$4+EA718&gt;$B$2*'SFV+BESS'!$I$9,DT719*$B$4&gt;'SFV+BESS'!$I$7,EA718&lt;$B$2*'SFV+BESS'!$I$9),$B$2*'SFV+BESS'!$I$9-EA718,IF(AND(DT719&gt;0,DT719*$B$4+EA718&lt;=$B$2*'SFV+BESS'!$I$9,DT719&gt;'SFV+BESS'!$I$7),'SFV+BESS'!$I$7,0))))</f>
        <v>0</v>
      </c>
      <c r="DV719" s="27">
        <f>IF(AND(DT719&lt;0,EA718+DT719/$B$5&gt;$H$2,-DT719/'Carga-Descarga Año'!$B$5&lt;'SFV+BESS'!$I$7),DT719/$B$5,IF(AND(DT719&lt;0,EA718+DT719/$B$5&gt;$H$2,-DT719/'Carga-Descarga Año'!$B$5&gt;'SFV+BESS'!$I$7),-'SFV+BESS'!$I$7,IF(AND(DT719&lt;0,EA718+DT719/$B$5&lt;$H$2),-MIN('SFV+BESS'!$I$7,EA718-$H$2),0)))</f>
        <v>0</v>
      </c>
      <c r="DW719" s="33"/>
      <c r="DX719" s="33">
        <f t="shared" si="811"/>
        <v>0</v>
      </c>
      <c r="DY719" s="27">
        <f t="shared" si="849"/>
        <v>0</v>
      </c>
      <c r="DZ719" s="27">
        <f t="shared" si="812"/>
        <v>0</v>
      </c>
      <c r="EA719" s="28">
        <f>IF((EA718+DU719+DV719)&gt;=$B$2*'SFV+BESS'!$I$9, $B$2*'SFV+BESS'!$I$9, (EA718+DU719+DV719))</f>
        <v>173.61249999999998</v>
      </c>
      <c r="EB719" s="110">
        <f t="shared" si="850"/>
        <v>97.880357128904294</v>
      </c>
      <c r="EG719" s="251"/>
      <c r="EH719" s="41">
        <v>29.5833333333334</v>
      </c>
      <c r="EI719" s="33">
        <f t="shared" si="828"/>
        <v>107.02335307780091</v>
      </c>
      <c r="EJ719" s="33">
        <f>Gen_Cons_Horario!B6577</f>
        <v>0</v>
      </c>
      <c r="EK719" s="35">
        <f t="shared" si="793"/>
        <v>107.02335307780091</v>
      </c>
      <c r="EL719" s="116">
        <f>IF(AND(EK719&gt;0,EK719*$B$4+ER718&lt;=$B$2*'SFV+BESS'!$I$9,EK719&lt;'SFV+BESS'!$I$7), EK719*$B$4, IF(AND(EK719&gt;0,EK719*$B$4+ER718&gt;$B$2*'SFV+BESS'!$I$9,EK719*$B$4&lt;'SFV+BESS'!$I$7),$B$2*'SFV+BESS'!$I$9-ER718,IF(AND(EK719&gt;0,EK719*$B$4+ER718&gt;$B$2*'SFV+BESS'!$I$9,EK719*$B$4&gt;'SFV+BESS'!$I$7,ER718&lt;$B$2*'SFV+BESS'!$I$9),$B$2*'SFV+BESS'!$I$9-ER718,IF(AND(EK719&gt;0,EK719*$B$4+ER718&lt;=$B$2*'SFV+BESS'!$I$9,EK719&gt;'SFV+BESS'!$I$7),'SFV+BESS'!$I$7,0))))</f>
        <v>0</v>
      </c>
      <c r="EM719" s="27">
        <f>IF(AND(EK719&lt;0,ER718+EK719/$B$5&gt;$H$2,-EK719/'Carga-Descarga Año'!$B$5&lt;'SFV+BESS'!$I$7),EK719/$B$5,IF(AND(EK719&lt;0,ER718+EK719/$B$5&gt;$H$2,-EK719/'Carga-Descarga Año'!$B$5&gt;'SFV+BESS'!$I$7),-'SFV+BESS'!$I$7,IF(AND(EK719&lt;0,ER718+EK719/$B$5&lt;$H$2),-MIN('SFV+BESS'!$I$7,ER718-$H$2),0)))</f>
        <v>0</v>
      </c>
      <c r="EN719" s="33"/>
      <c r="EO719" s="33">
        <f t="shared" si="813"/>
        <v>0</v>
      </c>
      <c r="EP719" s="27">
        <f t="shared" si="851"/>
        <v>0</v>
      </c>
      <c r="EQ719" s="27">
        <f t="shared" si="814"/>
        <v>0</v>
      </c>
      <c r="ER719" s="28">
        <f>IF((ER718+EL719+EM719)&gt;=$B$2*'SFV+BESS'!$I$9, $B$2*'SFV+BESS'!$I$9, (ER718+EL719+EM719))</f>
        <v>173.61249999999998</v>
      </c>
      <c r="ES719" s="110">
        <f t="shared" si="852"/>
        <v>107.02335307780091</v>
      </c>
      <c r="EX719" s="251"/>
      <c r="EY719" s="41">
        <v>29.5833333333334</v>
      </c>
      <c r="EZ719" s="33">
        <f t="shared" si="829"/>
        <v>117.95196128053284</v>
      </c>
      <c r="FA719" s="33">
        <f>Gen_Cons_Horario!B7297</f>
        <v>22.371000000000002</v>
      </c>
      <c r="FB719" s="35">
        <f t="shared" si="794"/>
        <v>95.580961280532847</v>
      </c>
      <c r="FC719" s="116">
        <f>IF(AND(FB719&gt;0,FB719*$B$4+FI718&lt;=$B$2*'SFV+BESS'!$I$9,FB719&lt;'SFV+BESS'!$I$7), FB719*$B$4, IF(AND(FB719&gt;0,FB719*$B$4+FI718&gt;$B$2*'SFV+BESS'!$I$9,FB719*$B$4&lt;'SFV+BESS'!$I$7),$B$2*'SFV+BESS'!$I$9-FI718,IF(AND(FB719&gt;0,FB719*$B$4+FI718&gt;$B$2*'SFV+BESS'!$I$9,FB719*$B$4&gt;'SFV+BESS'!$I$7,FI718&lt;$B$2*'SFV+BESS'!$I$9),$B$2*'SFV+BESS'!$I$9-FI718,IF(AND(FB719&gt;0,FB719*$B$4+FI718&lt;=$B$2*'SFV+BESS'!$I$9,FB719&gt;'SFV+BESS'!$I$7),'SFV+BESS'!$I$7,0))))</f>
        <v>0</v>
      </c>
      <c r="FD719" s="27">
        <f>IF(AND(FB719&lt;0,FI718+FB719/$B$5&gt;$H$2,-FB719/'Carga-Descarga Año'!$B$5&lt;'SFV+BESS'!$I$7),FB719/$B$5,IF(AND(FB719&lt;0,FI718+FB719/$B$5&gt;$H$2,-FB719/'Carga-Descarga Año'!$B$5&gt;'SFV+BESS'!$I$7),-'SFV+BESS'!$I$7,IF(AND(FB719&lt;0,FI718+FB719/$B$5&lt;$H$2),-MIN('SFV+BESS'!$I$7,FI718-$H$2),0)))</f>
        <v>0</v>
      </c>
      <c r="FE719" s="33"/>
      <c r="FF719" s="33">
        <f t="shared" si="815"/>
        <v>22.371000000000002</v>
      </c>
      <c r="FG719" s="27">
        <f t="shared" si="853"/>
        <v>0</v>
      </c>
      <c r="FH719" s="27">
        <f t="shared" si="816"/>
        <v>0</v>
      </c>
      <c r="FI719" s="28">
        <f>IF((FI718+FC719+FD719)&gt;=$B$2*'SFV+BESS'!$I$9, $B$2*'SFV+BESS'!$I$9, (FI718+FC719+FD719))</f>
        <v>173.61249999999998</v>
      </c>
      <c r="FJ719" s="110">
        <f t="shared" si="854"/>
        <v>95.580961280532847</v>
      </c>
      <c r="FO719" s="251"/>
      <c r="FP719" s="41">
        <v>29.5833333333334</v>
      </c>
      <c r="FQ719" s="33">
        <f t="shared" si="830"/>
        <v>124.97258800981498</v>
      </c>
      <c r="FR719" s="33">
        <f>Gen_Cons_Horario!B8041</f>
        <v>37.285000000000004</v>
      </c>
      <c r="FS719" s="35">
        <f t="shared" si="795"/>
        <v>87.687588009814988</v>
      </c>
      <c r="FT719" s="116">
        <f>IF(AND(FS719&gt;0,FS719*$B$4+FZ718&lt;=$B$2*'SFV+BESS'!$I$9,FS719&lt;'SFV+BESS'!$I$7), FS719*$B$4, IF(AND(FS719&gt;0,FS719*$B$4+FZ718&gt;$B$2*'SFV+BESS'!$I$9,FS719*$B$4&lt;'SFV+BESS'!$I$7),$B$2*'SFV+BESS'!$I$9-FZ718,IF(AND(FS719&gt;0,FS719*$B$4+FZ718&gt;$B$2*'SFV+BESS'!$I$9,FS719*$B$4&gt;'SFV+BESS'!$I$7,FZ718&lt;$B$2*'SFV+BESS'!$I$9),$B$2*'SFV+BESS'!$I$9-FZ718,IF(AND(FS719&gt;0,FS719*$B$4+FZ718&lt;=$B$2*'SFV+BESS'!$I$9,FS719&gt;'SFV+BESS'!$I$7),'SFV+BESS'!$I$7,0))))</f>
        <v>0</v>
      </c>
      <c r="FU719" s="27">
        <f>IF(AND(FS719&lt;0,FZ718+FS719/$B$5&gt;$H$2,-FS719/'Carga-Descarga Año'!$B$5&lt;'SFV+BESS'!$I$7),FS719/$B$5,IF(AND(FS719&lt;0,FZ718+FS719/$B$5&gt;$H$2,-FS719/'Carga-Descarga Año'!$B$5&gt;'SFV+BESS'!$I$7),-'SFV+BESS'!$I$7,IF(AND(FS719&lt;0,FZ718+FS719/$B$5&lt;$H$2),-MIN('SFV+BESS'!$I$7,FZ718-$H$2),0)))</f>
        <v>0</v>
      </c>
      <c r="FV719" s="33"/>
      <c r="FW719" s="33">
        <f t="shared" si="817"/>
        <v>37.285000000000004</v>
      </c>
      <c r="FX719" s="27">
        <f t="shared" si="855"/>
        <v>0</v>
      </c>
      <c r="FY719" s="27">
        <f t="shared" si="818"/>
        <v>0</v>
      </c>
      <c r="FZ719" s="28">
        <f>IF((FZ718+FT719+FU719)&gt;=$B$2*'SFV+BESS'!$I$9, $B$2*'SFV+BESS'!$I$9, (FZ718+FT719+FU719))</f>
        <v>173.61249999999998</v>
      </c>
      <c r="GA719" s="110">
        <f t="shared" si="856"/>
        <v>87.687588009814988</v>
      </c>
      <c r="GF719" s="251"/>
      <c r="GG719" s="41">
        <v>29.5833333333334</v>
      </c>
      <c r="GH719" s="33">
        <f t="shared" si="831"/>
        <v>125.58913062743498</v>
      </c>
      <c r="GI719" s="33">
        <f>Gen_Cons_Horario!B8761</f>
        <v>69.656000000000006</v>
      </c>
      <c r="GJ719" s="35">
        <f t="shared" si="801"/>
        <v>55.933130627434977</v>
      </c>
      <c r="GK719" s="116">
        <f>IF(AND(GJ719&gt;0,GJ719*$B$4+GQ718&lt;=$B$2*'SFV+BESS'!$I$9,GJ719&lt;'SFV+BESS'!$I$7), GJ719*$B$4, IF(AND(GJ719&gt;0,GJ719*$B$4+GQ718&gt;$B$2*'SFV+BESS'!$I$9,GJ719*$B$4&lt;'SFV+BESS'!$I$7),$B$2*'SFV+BESS'!$I$9-GQ718,IF(AND(GJ719&gt;0,GJ719*$B$4+GQ718&gt;$B$2*'SFV+BESS'!$I$9,GJ719*$B$4&gt;'SFV+BESS'!$I$7,GQ718&lt;$B$2*'SFV+BESS'!$I$9),$B$2*'SFV+BESS'!$I$9-GQ718,IF(AND(GJ719&gt;0,GJ719*$B$4+GQ718&lt;=$B$2*'SFV+BESS'!$I$9,GJ719&gt;'SFV+BESS'!$I$7),'SFV+BESS'!$I$7,0))))</f>
        <v>0</v>
      </c>
      <c r="GL719" s="27">
        <f>IF(AND(GJ719&lt;0,GQ718+GJ719/$B$5&gt;$H$2,-GJ719/'Carga-Descarga Año'!$B$5&lt;'SFV+BESS'!$I$7),GJ719/$B$5,IF(AND(GJ719&lt;0,GQ718+GJ719/$B$5&gt;$H$2,-GJ719/'Carga-Descarga Año'!$B$5&gt;'SFV+BESS'!$I$7),-'SFV+BESS'!$I$7,IF(AND(GJ719&lt;0,GQ718+GJ719/$B$5&lt;$H$2),-MIN('SFV+BESS'!$I$7,GQ718-$H$2),0)))</f>
        <v>0</v>
      </c>
      <c r="GM719" s="33"/>
      <c r="GN719" s="33">
        <f t="shared" si="819"/>
        <v>69.656000000000006</v>
      </c>
      <c r="GO719" s="27">
        <f t="shared" si="857"/>
        <v>0</v>
      </c>
      <c r="GP719" s="27">
        <f t="shared" si="820"/>
        <v>0</v>
      </c>
      <c r="GQ719" s="28">
        <f>IF((GQ718+GK719+GL719)&gt;=$B$2*'SFV+BESS'!$I$9, $B$2*'SFV+BESS'!$I$9, (GQ718+GK719+GL719))</f>
        <v>173.61249999999998</v>
      </c>
      <c r="GR719" s="110">
        <f t="shared" si="858"/>
        <v>55.933130627434977</v>
      </c>
    </row>
    <row r="720" spans="1:200">
      <c r="A720" s="249"/>
      <c r="B720" s="41">
        <v>29.625</v>
      </c>
      <c r="C720" s="38">
        <f t="shared" ref="C720" si="864">C696</f>
        <v>131.43639444275752</v>
      </c>
      <c r="D720" s="2">
        <f>Gen_Cons_Horario!B746</f>
        <v>119.312</v>
      </c>
      <c r="E720" s="140">
        <f t="shared" si="832"/>
        <v>12.12439444275752</v>
      </c>
      <c r="F720" s="116">
        <f>IF(AND(E720&gt;0,E720*$B$4+L719&lt;=$B$2*'SFV+BESS'!$I$9,E720&lt;'SFV+BESS'!$I$7), E720*$B$4, IF(AND(E720&gt;0,E720*$B$4+L719&gt;$B$2*'SFV+BESS'!$I$9,E720*$B$4&lt;'SFV+BESS'!$I$7),$B$2*'SFV+BESS'!$I$9-L719,IF(AND(E720&gt;0,E720*$B$4+L719&gt;$B$2*'SFV+BESS'!$I$9,E720*$B$4&gt;'SFV+BESS'!$I$7,L719&lt;$B$2*'SFV+BESS'!$I$9),$B$2*'SFV+BESS'!$I$9-L719,IF(AND(E720&gt;0,E720*$B$4+L719&lt;=$B$2*'SFV+BESS'!$I$9,E720&gt;'SFV+BESS'!$I$7),'SFV+BESS'!$I$7,0))))</f>
        <v>11.518174720619644</v>
      </c>
      <c r="G720" s="27">
        <f>IF(AND(E720&lt;0,L719+E720/$B$5&gt;$H$2,-E720/'Carga-Descarga Año'!$B$5&lt;'SFV+BESS'!$I$7),E720/$B$5,IF(AND(E720&lt;0,L719+E720/$B$5&gt;$H$2,-E720/'Carga-Descarga Año'!$B$5&gt;'SFV+BESS'!$I$7),-'SFV+BESS'!$I$7,IF(AND(E720&lt;0,L719+E720/$B$5&lt;$H$2),-MIN('SFV+BESS'!$I$7,L719-$H$2),0)))</f>
        <v>0</v>
      </c>
      <c r="I720" s="38">
        <f t="shared" si="833"/>
        <v>119.312</v>
      </c>
      <c r="J720" s="27">
        <f t="shared" si="835"/>
        <v>0</v>
      </c>
      <c r="K720" s="27">
        <f t="shared" si="834"/>
        <v>0</v>
      </c>
      <c r="L720" s="28">
        <f>IF((L719+F720+G720)&gt;=$B$2*'SFV+BESS'!$I$9, $B$2*'SFV+BESS'!$I$9, (L719+F720+G720))</f>
        <v>105.82959013343307</v>
      </c>
      <c r="M720" s="110">
        <f t="shared" si="836"/>
        <v>0</v>
      </c>
      <c r="AI720" s="251"/>
      <c r="AJ720" s="41">
        <v>29.625</v>
      </c>
      <c r="AK720" s="52">
        <f t="shared" si="822"/>
        <v>135.45703269371216</v>
      </c>
      <c r="AL720" s="33">
        <f>Gen_Cons_Horario!B2162</f>
        <v>0</v>
      </c>
      <c r="AM720" s="35">
        <f t="shared" si="797"/>
        <v>135.45703269371216</v>
      </c>
      <c r="AN720" s="116">
        <f>IF(AND(AM720&gt;0,AM720*$B$4+AT719&lt;=$B$2*'SFV+BESS'!$I$9,AM720&lt;'SFV+BESS'!$I$7), AM720*$B$4, IF(AND(AM720&gt;0,AM720*$B$4+AT719&gt;$B$2*'SFV+BESS'!$I$9,AM720*$B$4&lt;'SFV+BESS'!$I$7),$B$2*'SFV+BESS'!$I$9-AT719,IF(AND(AM720&gt;0,AM720*$B$4+AT719&gt;$B$2*'SFV+BESS'!$I$9,AM720*$B$4&gt;'SFV+BESS'!$I$7,AT719&lt;$B$2*'SFV+BESS'!$I$9),$B$2*'SFV+BESS'!$I$9-AT719,IF(AND(AM720&gt;0,AM720*$B$4+AT719&lt;=$B$2*'SFV+BESS'!$I$9,AM720&gt;'SFV+BESS'!$I$7),'SFV+BESS'!$I$7,0))))</f>
        <v>0</v>
      </c>
      <c r="AO720" s="27">
        <f>IF(AND(AM720&lt;0,AT719+AM720/$B$5&gt;$H$2,-AM720/'Carga-Descarga Año'!$B$5&lt;'SFV+BESS'!$I$7),AM720/$B$5,IF(AND(AM720&lt;0,AT719+AM720/$B$5&gt;$H$2,-AM720/'Carga-Descarga Año'!$B$5&gt;'SFV+BESS'!$I$7),-'SFV+BESS'!$I$7,IF(AND(AM720&lt;0,AT719+AM720/$B$5&lt;$H$2),-MIN('SFV+BESS'!$I$7,AT719-$H$2),0)))</f>
        <v>0</v>
      </c>
      <c r="AP720" s="33"/>
      <c r="AQ720" s="33">
        <f t="shared" si="803"/>
        <v>0</v>
      </c>
      <c r="AR720" s="27">
        <f t="shared" si="837"/>
        <v>0</v>
      </c>
      <c r="AS720" s="27">
        <f t="shared" si="804"/>
        <v>0</v>
      </c>
      <c r="AT720" s="28">
        <f>IF((AT719+AN720+AO720)&gt;=$B$2*'SFV+BESS'!$I$9, $B$2*'SFV+BESS'!$I$9, (AT719+AN720+AO720))</f>
        <v>173.61249999999998</v>
      </c>
      <c r="AU720" s="110">
        <f t="shared" si="838"/>
        <v>135.45703269371216</v>
      </c>
      <c r="AZ720" s="251"/>
      <c r="BA720" s="41">
        <v>29.625</v>
      </c>
      <c r="BB720" s="33">
        <f t="shared" si="823"/>
        <v>117.44483072489295</v>
      </c>
      <c r="BC720" s="33">
        <f>Gen_Cons_Horario!B2906</f>
        <v>0</v>
      </c>
      <c r="BD720" s="35">
        <f t="shared" si="798"/>
        <v>117.44483072489295</v>
      </c>
      <c r="BE720" s="116">
        <f>IF(AND(BD720&gt;0,BD720*$B$4+BK719&lt;=$B$2*'SFV+BESS'!$I$9,BD720&lt;'SFV+BESS'!$I$7), BD720*$B$4, IF(AND(BD720&gt;0,BD720*$B$4+BK719&gt;$B$2*'SFV+BESS'!$I$9,BD720*$B$4&lt;'SFV+BESS'!$I$7),$B$2*'SFV+BESS'!$I$9-BK719,IF(AND(BD720&gt;0,BD720*$B$4+BK719&gt;$B$2*'SFV+BESS'!$I$9,BD720*$B$4&gt;'SFV+BESS'!$I$7,BK719&lt;$B$2*'SFV+BESS'!$I$9),$B$2*'SFV+BESS'!$I$9-BK719,IF(AND(BD720&gt;0,BD720*$B$4+BK719&lt;=$B$2*'SFV+BESS'!$I$9,BD720&gt;'SFV+BESS'!$I$7),'SFV+BESS'!$I$7,0))))</f>
        <v>0</v>
      </c>
      <c r="BF720" s="27">
        <f>IF(AND(BD720&lt;0,BK719+BD720/$B$5&gt;$H$2,-BD720/'Carga-Descarga Año'!$B$5&lt;'SFV+BESS'!$I$7),BD720/$B$5,IF(AND(BD720&lt;0,BK719+BD720/$B$5&gt;$H$2,-BD720/'Carga-Descarga Año'!$B$5&gt;'SFV+BESS'!$I$7),-'SFV+BESS'!$I$7,IF(AND(BD720&lt;0,BK719+BD720/$B$5&lt;$H$2),-MIN('SFV+BESS'!$I$7,BK719-$H$2),0)))</f>
        <v>0</v>
      </c>
      <c r="BG720" s="33"/>
      <c r="BH720" s="33">
        <f t="shared" si="805"/>
        <v>0</v>
      </c>
      <c r="BI720" s="27">
        <f t="shared" si="839"/>
        <v>0</v>
      </c>
      <c r="BJ720" s="27">
        <f t="shared" si="806"/>
        <v>0</v>
      </c>
      <c r="BK720" s="28">
        <f>IF((BK719+BE720+BF720)&gt;=$B$2*'SFV+BESS'!$I$9, $B$2*'SFV+BESS'!$I$9, (BK719+BE720+BF720))</f>
        <v>173.61249999999998</v>
      </c>
      <c r="BL720" s="110">
        <f t="shared" si="840"/>
        <v>117.44483072489295</v>
      </c>
      <c r="BQ720" s="251"/>
      <c r="BR720" s="41">
        <v>29.625</v>
      </c>
      <c r="BS720" s="33">
        <f t="shared" si="824"/>
        <v>98.228006670832059</v>
      </c>
      <c r="BT720" s="33">
        <f>Gen_Cons_Horario!B3626</f>
        <v>0</v>
      </c>
      <c r="BU720" s="35">
        <f t="shared" si="799"/>
        <v>98.228006670832059</v>
      </c>
      <c r="BV720" s="116">
        <f>IF(AND(BU720&gt;0,BU720*$B$4+CB719&lt;=$B$2*'SFV+BESS'!$I$9,BU720&lt;'SFV+BESS'!$I$7), BU720*$B$4, IF(AND(BU720&gt;0,BU720*$B$4+CB719&gt;$B$2*'SFV+BESS'!$I$9,BU720*$B$4&lt;'SFV+BESS'!$I$7),$B$2*'SFV+BESS'!$I$9-CB719,IF(AND(BU720&gt;0,BU720*$B$4+CB719&gt;$B$2*'SFV+BESS'!$I$9,BU720*$B$4&gt;'SFV+BESS'!$I$7,CB719&lt;$B$2*'SFV+BESS'!$I$9),$B$2*'SFV+BESS'!$I$9-CB719,IF(AND(BU720&gt;0,BU720*$B$4+CB719&lt;=$B$2*'SFV+BESS'!$I$9,BU720&gt;'SFV+BESS'!$I$7),'SFV+BESS'!$I$7,0))))</f>
        <v>0</v>
      </c>
      <c r="BW720" s="27">
        <f>IF(AND(BU720&lt;0,CB719+BU720/$B$5&gt;$H$2,-BU720/'Carga-Descarga Año'!$B$5&lt;'SFV+BESS'!$I$7),BU720/$B$5,IF(AND(BU720&lt;0,CB719+BU720/$B$5&gt;$H$2,-BU720/'Carga-Descarga Año'!$B$5&gt;'SFV+BESS'!$I$7),-'SFV+BESS'!$I$7,IF(AND(BU720&lt;0,CB719+BU720/$B$5&lt;$H$2),-MIN('SFV+BESS'!$I$7,CB719-$H$2),0)))</f>
        <v>0</v>
      </c>
      <c r="BX720" s="33"/>
      <c r="BY720" s="33">
        <f t="shared" si="807"/>
        <v>0</v>
      </c>
      <c r="BZ720" s="27">
        <f t="shared" si="841"/>
        <v>0</v>
      </c>
      <c r="CA720" s="27">
        <f t="shared" si="842"/>
        <v>0</v>
      </c>
      <c r="CB720" s="28">
        <f>IF((CB719+BV720+BW720)&gt;=$B$2*'SFV+BESS'!$I$9, $B$2*'SFV+BESS'!$I$9, (CB719+BV720+BW720))</f>
        <v>173.61249999999998</v>
      </c>
      <c r="CC720" s="110">
        <f t="shared" si="843"/>
        <v>98.228006670832059</v>
      </c>
      <c r="CH720" s="251"/>
      <c r="CI720" s="41">
        <v>29.625</v>
      </c>
      <c r="CJ720" s="33">
        <f t="shared" si="825"/>
        <v>88.925603265034539</v>
      </c>
      <c r="CK720" s="33">
        <f>Gen_Cons_Horario!B4370</f>
        <v>0</v>
      </c>
      <c r="CL720" s="35">
        <f t="shared" si="800"/>
        <v>88.925603265034539</v>
      </c>
      <c r="CM720" s="116">
        <f>IF(AND(CL720&gt;0,CL720*$B$4+CS719&lt;=$B$2*'SFV+BESS'!$I$9,CL720&lt;'SFV+BESS'!$I$7), CL720*$B$4, IF(AND(CL720&gt;0,CL720*$B$4+CS719&gt;$B$2*'SFV+BESS'!$I$9,CL720*$B$4&lt;'SFV+BESS'!$I$7),$B$2*'SFV+BESS'!$I$9-CS719,IF(AND(CL720&gt;0,CL720*$B$4+CS719&gt;$B$2*'SFV+BESS'!$I$9,CL720*$B$4&gt;'SFV+BESS'!$I$7,CS719&lt;$B$2*'SFV+BESS'!$I$9),$B$2*'SFV+BESS'!$I$9-CS719,IF(AND(CL720&gt;0,CL720*$B$4+CS719&lt;=$B$2*'SFV+BESS'!$I$9,CL720&gt;'SFV+BESS'!$I$7),'SFV+BESS'!$I$7,0))))</f>
        <v>0</v>
      </c>
      <c r="CN720" s="27">
        <f>IF(AND(CL720&lt;0,CS719+CL720/$B$5&gt;$H$2,-CL720/'Carga-Descarga Año'!$B$5&lt;'SFV+BESS'!$I$7),CL720/$B$5,IF(AND(CL720&lt;0,CS719+CL720/$B$5&gt;$H$2,-CL720/'Carga-Descarga Año'!$B$5&gt;'SFV+BESS'!$I$7),-'SFV+BESS'!$I$7,IF(AND(CL720&lt;0,CS719+CL720/$B$5&lt;$H$2),-MIN('SFV+BESS'!$I$7,CS719-$H$2),0)))</f>
        <v>0</v>
      </c>
      <c r="CO720" s="33"/>
      <c r="CP720" s="33">
        <f t="shared" si="808"/>
        <v>0</v>
      </c>
      <c r="CQ720" s="27">
        <f t="shared" si="844"/>
        <v>0</v>
      </c>
      <c r="CR720" s="27">
        <f t="shared" si="809"/>
        <v>0</v>
      </c>
      <c r="CS720" s="28">
        <f>IF((CS719+CM720+CN720)&gt;=$B$2*'SFV+BESS'!$I$9, $B$2*'SFV+BESS'!$I$9, (CS719+CM720+CN720))</f>
        <v>173.61249999999998</v>
      </c>
      <c r="CT720" s="110">
        <f t="shared" si="845"/>
        <v>88.925603265034539</v>
      </c>
      <c r="CY720" s="251"/>
      <c r="CZ720" s="41">
        <v>29.625</v>
      </c>
      <c r="DA720" s="33">
        <f t="shared" si="826"/>
        <v>95.414133698890723</v>
      </c>
      <c r="DB720" s="33">
        <f>Gen_Cons_Horario!B5090</f>
        <v>0</v>
      </c>
      <c r="DC720" s="35">
        <f t="shared" si="791"/>
        <v>95.414133698890723</v>
      </c>
      <c r="DD720" s="116">
        <f>IF(AND(DC720&gt;0,DC720*$B$4+DJ719&lt;=$B$2*'SFV+BESS'!$I$9,DC720&lt;'SFV+BESS'!$I$7), DC720*$B$4, IF(AND(DC720&gt;0,DC720*$B$4+DJ719&gt;$B$2*'SFV+BESS'!$I$9,DC720*$B$4&lt;'SFV+BESS'!$I$7),$B$2*'SFV+BESS'!$I$9-DJ719,IF(AND(DC720&gt;0,DC720*$B$4+DJ719&gt;$B$2*'SFV+BESS'!$I$9,DC720*$B$4&gt;'SFV+BESS'!$I$7,DJ719&lt;$B$2*'SFV+BESS'!$I$9),$B$2*'SFV+BESS'!$I$9-DJ719,IF(AND(DC720&gt;0,DC720*$B$4+DJ719&lt;=$B$2*'SFV+BESS'!$I$9,DC720&gt;'SFV+BESS'!$I$7),'SFV+BESS'!$I$7,0))))</f>
        <v>0</v>
      </c>
      <c r="DE720" s="27">
        <f>IF(AND(DC720&lt;0,DJ719+DC720/$B$5&gt;$H$2,-DC720/'Carga-Descarga Año'!$B$5&lt;'SFV+BESS'!$I$7),DC720/$B$5,IF(AND(DC720&lt;0,DJ719+DC720/$B$5&gt;$H$2,-DC720/'Carga-Descarga Año'!$B$5&gt;'SFV+BESS'!$I$7),-'SFV+BESS'!$I$7,IF(AND(DC720&lt;0,DJ719+DC720/$B$5&lt;$H$2),-MIN('SFV+BESS'!$I$7,DJ719-$H$2),0)))</f>
        <v>0</v>
      </c>
      <c r="DF720" s="33"/>
      <c r="DG720" s="33">
        <f t="shared" si="810"/>
        <v>0</v>
      </c>
      <c r="DH720" s="27">
        <f t="shared" si="846"/>
        <v>0</v>
      </c>
      <c r="DI720" s="27">
        <f t="shared" si="847"/>
        <v>0</v>
      </c>
      <c r="DJ720" s="28">
        <f>IF((DJ719+DD720+DE720)&gt;=$B$2*'SFV+BESS'!$I$9, $B$2*'SFV+BESS'!$I$9, (DJ719+DD720+DE720))</f>
        <v>173.61249999999998</v>
      </c>
      <c r="DK720" s="110">
        <f t="shared" si="848"/>
        <v>95.414133698890723</v>
      </c>
      <c r="DP720" s="251"/>
      <c r="DQ720" s="41">
        <v>29.625</v>
      </c>
      <c r="DR720" s="33">
        <f t="shared" si="827"/>
        <v>94.952312257526813</v>
      </c>
      <c r="DS720" s="33">
        <f>Gen_Cons_Horario!B5834</f>
        <v>0</v>
      </c>
      <c r="DT720" s="35">
        <f t="shared" si="792"/>
        <v>94.952312257526813</v>
      </c>
      <c r="DU720" s="116">
        <f>IF(AND(DT720&gt;0,DT720*$B$4+EA719&lt;=$B$2*'SFV+BESS'!$I$9,DT720&lt;'SFV+BESS'!$I$7), DT720*$B$4, IF(AND(DT720&gt;0,DT720*$B$4+EA719&gt;$B$2*'SFV+BESS'!$I$9,DT720*$B$4&lt;'SFV+BESS'!$I$7),$B$2*'SFV+BESS'!$I$9-EA719,IF(AND(DT720&gt;0,DT720*$B$4+EA719&gt;$B$2*'SFV+BESS'!$I$9,DT720*$B$4&gt;'SFV+BESS'!$I$7,EA719&lt;$B$2*'SFV+BESS'!$I$9),$B$2*'SFV+BESS'!$I$9-EA719,IF(AND(DT720&gt;0,DT720*$B$4+EA719&lt;=$B$2*'SFV+BESS'!$I$9,DT720&gt;'SFV+BESS'!$I$7),'SFV+BESS'!$I$7,0))))</f>
        <v>0</v>
      </c>
      <c r="DV720" s="27">
        <f>IF(AND(DT720&lt;0,EA719+DT720/$B$5&gt;$H$2,-DT720/'Carga-Descarga Año'!$B$5&lt;'SFV+BESS'!$I$7),DT720/$B$5,IF(AND(DT720&lt;0,EA719+DT720/$B$5&gt;$H$2,-DT720/'Carga-Descarga Año'!$B$5&gt;'SFV+BESS'!$I$7),-'SFV+BESS'!$I$7,IF(AND(DT720&lt;0,EA719+DT720/$B$5&lt;$H$2),-MIN('SFV+BESS'!$I$7,EA719-$H$2),0)))</f>
        <v>0</v>
      </c>
      <c r="DW720" s="33"/>
      <c r="DX720" s="33">
        <f t="shared" si="811"/>
        <v>0</v>
      </c>
      <c r="DY720" s="27">
        <f t="shared" si="849"/>
        <v>0</v>
      </c>
      <c r="DZ720" s="27">
        <f t="shared" si="812"/>
        <v>0</v>
      </c>
      <c r="EA720" s="28">
        <f>IF((EA719+DU720+DV720)&gt;=$B$2*'SFV+BESS'!$I$9, $B$2*'SFV+BESS'!$I$9, (EA719+DU720+DV720))</f>
        <v>173.61249999999998</v>
      </c>
      <c r="EB720" s="110">
        <f t="shared" si="850"/>
        <v>94.952312257526813</v>
      </c>
      <c r="EG720" s="251"/>
      <c r="EH720" s="41">
        <v>29.625</v>
      </c>
      <c r="EI720" s="33">
        <f t="shared" si="828"/>
        <v>101.17838652552929</v>
      </c>
      <c r="EJ720" s="33">
        <f>Gen_Cons_Horario!B6578</f>
        <v>0</v>
      </c>
      <c r="EK720" s="35">
        <f t="shared" si="793"/>
        <v>101.17838652552929</v>
      </c>
      <c r="EL720" s="116">
        <f>IF(AND(EK720&gt;0,EK720*$B$4+ER719&lt;=$B$2*'SFV+BESS'!$I$9,EK720&lt;'SFV+BESS'!$I$7), EK720*$B$4, IF(AND(EK720&gt;0,EK720*$B$4+ER719&gt;$B$2*'SFV+BESS'!$I$9,EK720*$B$4&lt;'SFV+BESS'!$I$7),$B$2*'SFV+BESS'!$I$9-ER719,IF(AND(EK720&gt;0,EK720*$B$4+ER719&gt;$B$2*'SFV+BESS'!$I$9,EK720*$B$4&gt;'SFV+BESS'!$I$7,ER719&lt;$B$2*'SFV+BESS'!$I$9),$B$2*'SFV+BESS'!$I$9-ER719,IF(AND(EK720&gt;0,EK720*$B$4+ER719&lt;=$B$2*'SFV+BESS'!$I$9,EK720&gt;'SFV+BESS'!$I$7),'SFV+BESS'!$I$7,0))))</f>
        <v>0</v>
      </c>
      <c r="EM720" s="27">
        <f>IF(AND(EK720&lt;0,ER719+EK720/$B$5&gt;$H$2,-EK720/'Carga-Descarga Año'!$B$5&lt;'SFV+BESS'!$I$7),EK720/$B$5,IF(AND(EK720&lt;0,ER719+EK720/$B$5&gt;$H$2,-EK720/'Carga-Descarga Año'!$B$5&gt;'SFV+BESS'!$I$7),-'SFV+BESS'!$I$7,IF(AND(EK720&lt;0,ER719+EK720/$B$5&lt;$H$2),-MIN('SFV+BESS'!$I$7,ER719-$H$2),0)))</f>
        <v>0</v>
      </c>
      <c r="EN720" s="33"/>
      <c r="EO720" s="33">
        <f t="shared" si="813"/>
        <v>0</v>
      </c>
      <c r="EP720" s="27">
        <f t="shared" si="851"/>
        <v>0</v>
      </c>
      <c r="EQ720" s="27">
        <f t="shared" si="814"/>
        <v>0</v>
      </c>
      <c r="ER720" s="28">
        <f>IF((ER719+EL720+EM720)&gt;=$B$2*'SFV+BESS'!$I$9, $B$2*'SFV+BESS'!$I$9, (ER719+EL720+EM720))</f>
        <v>173.61249999999998</v>
      </c>
      <c r="ES720" s="110">
        <f t="shared" si="852"/>
        <v>101.17838652552929</v>
      </c>
      <c r="EX720" s="251"/>
      <c r="EY720" s="41">
        <v>29.625</v>
      </c>
      <c r="EZ720" s="33">
        <f t="shared" si="829"/>
        <v>113.18044181125563</v>
      </c>
      <c r="FA720" s="33">
        <f>Gen_Cons_Horario!B7298</f>
        <v>22.371000000000002</v>
      </c>
      <c r="FB720" s="35">
        <f t="shared" si="794"/>
        <v>90.809441811255624</v>
      </c>
      <c r="FC720" s="116">
        <f>IF(AND(FB720&gt;0,FB720*$B$4+FI719&lt;=$B$2*'SFV+BESS'!$I$9,FB720&lt;'SFV+BESS'!$I$7), FB720*$B$4, IF(AND(FB720&gt;0,FB720*$B$4+FI719&gt;$B$2*'SFV+BESS'!$I$9,FB720*$B$4&lt;'SFV+BESS'!$I$7),$B$2*'SFV+BESS'!$I$9-FI719,IF(AND(FB720&gt;0,FB720*$B$4+FI719&gt;$B$2*'SFV+BESS'!$I$9,FB720*$B$4&gt;'SFV+BESS'!$I$7,FI719&lt;$B$2*'SFV+BESS'!$I$9),$B$2*'SFV+BESS'!$I$9-FI719,IF(AND(FB720&gt;0,FB720*$B$4+FI719&lt;=$B$2*'SFV+BESS'!$I$9,FB720&gt;'SFV+BESS'!$I$7),'SFV+BESS'!$I$7,0))))</f>
        <v>0</v>
      </c>
      <c r="FD720" s="27">
        <f>IF(AND(FB720&lt;0,FI719+FB720/$B$5&gt;$H$2,-FB720/'Carga-Descarga Año'!$B$5&lt;'SFV+BESS'!$I$7),FB720/$B$5,IF(AND(FB720&lt;0,FI719+FB720/$B$5&gt;$H$2,-FB720/'Carga-Descarga Año'!$B$5&gt;'SFV+BESS'!$I$7),-'SFV+BESS'!$I$7,IF(AND(FB720&lt;0,FI719+FB720/$B$5&lt;$H$2),-MIN('SFV+BESS'!$I$7,FI719-$H$2),0)))</f>
        <v>0</v>
      </c>
      <c r="FE720" s="33"/>
      <c r="FF720" s="33">
        <f t="shared" si="815"/>
        <v>22.371000000000002</v>
      </c>
      <c r="FG720" s="27">
        <f t="shared" si="853"/>
        <v>0</v>
      </c>
      <c r="FH720" s="27">
        <f t="shared" si="816"/>
        <v>0</v>
      </c>
      <c r="FI720" s="28">
        <f>IF((FI719+FC720+FD720)&gt;=$B$2*'SFV+BESS'!$I$9, $B$2*'SFV+BESS'!$I$9, (FI719+FC720+FD720))</f>
        <v>173.61249999999998</v>
      </c>
      <c r="FJ720" s="110">
        <f t="shared" si="854"/>
        <v>90.809441811255624</v>
      </c>
      <c r="FO720" s="251"/>
      <c r="FP720" s="41">
        <v>29.625</v>
      </c>
      <c r="FQ720" s="33">
        <f t="shared" si="830"/>
        <v>120.57902046259493</v>
      </c>
      <c r="FR720" s="33">
        <f>Gen_Cons_Horario!B8042</f>
        <v>22.371000000000002</v>
      </c>
      <c r="FS720" s="35">
        <f t="shared" si="795"/>
        <v>98.208020462594931</v>
      </c>
      <c r="FT720" s="116">
        <f>IF(AND(FS720&gt;0,FS720*$B$4+FZ719&lt;=$B$2*'SFV+BESS'!$I$9,FS720&lt;'SFV+BESS'!$I$7), FS720*$B$4, IF(AND(FS720&gt;0,FS720*$B$4+FZ719&gt;$B$2*'SFV+BESS'!$I$9,FS720*$B$4&lt;'SFV+BESS'!$I$7),$B$2*'SFV+BESS'!$I$9-FZ719,IF(AND(FS720&gt;0,FS720*$B$4+FZ719&gt;$B$2*'SFV+BESS'!$I$9,FS720*$B$4&gt;'SFV+BESS'!$I$7,FZ719&lt;$B$2*'SFV+BESS'!$I$9),$B$2*'SFV+BESS'!$I$9-FZ719,IF(AND(FS720&gt;0,FS720*$B$4+FZ719&lt;=$B$2*'SFV+BESS'!$I$9,FS720&gt;'SFV+BESS'!$I$7),'SFV+BESS'!$I$7,0))))</f>
        <v>0</v>
      </c>
      <c r="FU720" s="27">
        <f>IF(AND(FS720&lt;0,FZ719+FS720/$B$5&gt;$H$2,-FS720/'Carga-Descarga Año'!$B$5&lt;'SFV+BESS'!$I$7),FS720/$B$5,IF(AND(FS720&lt;0,FZ719+FS720/$B$5&gt;$H$2,-FS720/'Carga-Descarga Año'!$B$5&gt;'SFV+BESS'!$I$7),-'SFV+BESS'!$I$7,IF(AND(FS720&lt;0,FZ719+FS720/$B$5&lt;$H$2),-MIN('SFV+BESS'!$I$7,FZ719-$H$2),0)))</f>
        <v>0</v>
      </c>
      <c r="FV720" s="33"/>
      <c r="FW720" s="33">
        <f t="shared" si="817"/>
        <v>22.371000000000002</v>
      </c>
      <c r="FX720" s="27">
        <f t="shared" si="855"/>
        <v>0</v>
      </c>
      <c r="FY720" s="27">
        <f t="shared" si="818"/>
        <v>0</v>
      </c>
      <c r="FZ720" s="28">
        <f>IF((FZ719+FT720+FU720)&gt;=$B$2*'SFV+BESS'!$I$9, $B$2*'SFV+BESS'!$I$9, (FZ719+FT720+FU720))</f>
        <v>173.61249999999998</v>
      </c>
      <c r="GA720" s="110">
        <f t="shared" si="856"/>
        <v>98.208020462594931</v>
      </c>
      <c r="GF720" s="251"/>
      <c r="GG720" s="41">
        <v>29.625</v>
      </c>
      <c r="GH720" s="33">
        <f t="shared" si="831"/>
        <v>124.1219678864603</v>
      </c>
      <c r="GI720" s="33">
        <f>Gen_Cons_Horario!B8762</f>
        <v>69.656000000000006</v>
      </c>
      <c r="GJ720" s="35">
        <f t="shared" si="801"/>
        <v>54.465967886460291</v>
      </c>
      <c r="GK720" s="116">
        <f>IF(AND(GJ720&gt;0,GJ720*$B$4+GQ719&lt;=$B$2*'SFV+BESS'!$I$9,GJ720&lt;'SFV+BESS'!$I$7), GJ720*$B$4, IF(AND(GJ720&gt;0,GJ720*$B$4+GQ719&gt;$B$2*'SFV+BESS'!$I$9,GJ720*$B$4&lt;'SFV+BESS'!$I$7),$B$2*'SFV+BESS'!$I$9-GQ719,IF(AND(GJ720&gt;0,GJ720*$B$4+GQ719&gt;$B$2*'SFV+BESS'!$I$9,GJ720*$B$4&gt;'SFV+BESS'!$I$7,GQ719&lt;$B$2*'SFV+BESS'!$I$9),$B$2*'SFV+BESS'!$I$9-GQ719,IF(AND(GJ720&gt;0,GJ720*$B$4+GQ719&lt;=$B$2*'SFV+BESS'!$I$9,GJ720&gt;'SFV+BESS'!$I$7),'SFV+BESS'!$I$7,0))))</f>
        <v>0</v>
      </c>
      <c r="GL720" s="27">
        <f>IF(AND(GJ720&lt;0,GQ719+GJ720/$B$5&gt;$H$2,-GJ720/'Carga-Descarga Año'!$B$5&lt;'SFV+BESS'!$I$7),GJ720/$B$5,IF(AND(GJ720&lt;0,GQ719+GJ720/$B$5&gt;$H$2,-GJ720/'Carga-Descarga Año'!$B$5&gt;'SFV+BESS'!$I$7),-'SFV+BESS'!$I$7,IF(AND(GJ720&lt;0,GQ719+GJ720/$B$5&lt;$H$2),-MIN('SFV+BESS'!$I$7,GQ719-$H$2),0)))</f>
        <v>0</v>
      </c>
      <c r="GM720" s="33"/>
      <c r="GN720" s="33">
        <f t="shared" si="819"/>
        <v>69.656000000000006</v>
      </c>
      <c r="GO720" s="27">
        <f t="shared" si="857"/>
        <v>0</v>
      </c>
      <c r="GP720" s="27">
        <f t="shared" si="820"/>
        <v>0</v>
      </c>
      <c r="GQ720" s="28">
        <f>IF((GQ719+GK720+GL720)&gt;=$B$2*'SFV+BESS'!$I$9, $B$2*'SFV+BESS'!$I$9, (GQ719+GK720+GL720))</f>
        <v>173.61249999999998</v>
      </c>
      <c r="GR720" s="110">
        <f t="shared" si="858"/>
        <v>54.465967886460291</v>
      </c>
    </row>
    <row r="721" spans="1:200">
      <c r="A721" s="249"/>
      <c r="B721" s="41">
        <v>29.6666666666667</v>
      </c>
      <c r="C721" s="38">
        <f t="shared" ref="C721" si="865">C697</f>
        <v>126.27010841841791</v>
      </c>
      <c r="D721" s="2">
        <f>Gen_Cons_Horario!B747</f>
        <v>119.312</v>
      </c>
      <c r="E721" s="140">
        <f t="shared" si="832"/>
        <v>6.9581084184179076</v>
      </c>
      <c r="F721" s="116">
        <f>IF(AND(E721&gt;0,E721*$B$4+L720&lt;=$B$2*'SFV+BESS'!$I$9,E721&lt;'SFV+BESS'!$I$7), E721*$B$4, IF(AND(E721&gt;0,E721*$B$4+L720&gt;$B$2*'SFV+BESS'!$I$9,E721*$B$4&lt;'SFV+BESS'!$I$7),$B$2*'SFV+BESS'!$I$9-L720,IF(AND(E721&gt;0,E721*$B$4+L720&gt;$B$2*'SFV+BESS'!$I$9,E721*$B$4&gt;'SFV+BESS'!$I$7,L720&lt;$B$2*'SFV+BESS'!$I$9),$B$2*'SFV+BESS'!$I$9-L720,IF(AND(E721&gt;0,E721*$B$4+L720&lt;=$B$2*'SFV+BESS'!$I$9,E721&gt;'SFV+BESS'!$I$7),'SFV+BESS'!$I$7,0))))</f>
        <v>6.6102029974970122</v>
      </c>
      <c r="G721" s="27">
        <f>IF(AND(E721&lt;0,L720+E721/$B$5&gt;$H$2,-E721/'Carga-Descarga Año'!$B$5&lt;'SFV+BESS'!$I$7),E721/$B$5,IF(AND(E721&lt;0,L720+E721/$B$5&gt;$H$2,-E721/'Carga-Descarga Año'!$B$5&gt;'SFV+BESS'!$I$7),-'SFV+BESS'!$I$7,IF(AND(E721&lt;0,L720+E721/$B$5&lt;$H$2),-MIN('SFV+BESS'!$I$7,L720-$H$2),0)))</f>
        <v>0</v>
      </c>
      <c r="I721" s="38">
        <f t="shared" si="833"/>
        <v>119.312</v>
      </c>
      <c r="J721" s="27">
        <f t="shared" si="835"/>
        <v>0</v>
      </c>
      <c r="K721" s="27">
        <f t="shared" si="834"/>
        <v>0</v>
      </c>
      <c r="L721" s="28">
        <f>IF((L720+F721+G721)&gt;=$B$2*'SFV+BESS'!$I$9, $B$2*'SFV+BESS'!$I$9, (L720+F721+G721))</f>
        <v>112.43979313093008</v>
      </c>
      <c r="M721" s="110">
        <f t="shared" si="836"/>
        <v>0</v>
      </c>
      <c r="AI721" s="251"/>
      <c r="AJ721" s="41">
        <v>29.6666666666667</v>
      </c>
      <c r="AK721" s="52">
        <f t="shared" si="822"/>
        <v>127.76061038156942</v>
      </c>
      <c r="AL721" s="33">
        <f>Gen_Cons_Horario!B2163</f>
        <v>0</v>
      </c>
      <c r="AM721" s="35">
        <f t="shared" si="797"/>
        <v>127.76061038156942</v>
      </c>
      <c r="AN721" s="116">
        <f>IF(AND(AM721&gt;0,AM721*$B$4+AT720&lt;=$B$2*'SFV+BESS'!$I$9,AM721&lt;'SFV+BESS'!$I$7), AM721*$B$4, IF(AND(AM721&gt;0,AM721*$B$4+AT720&gt;$B$2*'SFV+BESS'!$I$9,AM721*$B$4&lt;'SFV+BESS'!$I$7),$B$2*'SFV+BESS'!$I$9-AT720,IF(AND(AM721&gt;0,AM721*$B$4+AT720&gt;$B$2*'SFV+BESS'!$I$9,AM721*$B$4&gt;'SFV+BESS'!$I$7,AT720&lt;$B$2*'SFV+BESS'!$I$9),$B$2*'SFV+BESS'!$I$9-AT720,IF(AND(AM721&gt;0,AM721*$B$4+AT720&lt;=$B$2*'SFV+BESS'!$I$9,AM721&gt;'SFV+BESS'!$I$7),'SFV+BESS'!$I$7,0))))</f>
        <v>0</v>
      </c>
      <c r="AO721" s="27">
        <f>IF(AND(AM721&lt;0,AT720+AM721/$B$5&gt;$H$2,-AM721/'Carga-Descarga Año'!$B$5&lt;'SFV+BESS'!$I$7),AM721/$B$5,IF(AND(AM721&lt;0,AT720+AM721/$B$5&gt;$H$2,-AM721/'Carga-Descarga Año'!$B$5&gt;'SFV+BESS'!$I$7),-'SFV+BESS'!$I$7,IF(AND(AM721&lt;0,AT720+AM721/$B$5&lt;$H$2),-MIN('SFV+BESS'!$I$7,AT720-$H$2),0)))</f>
        <v>0</v>
      </c>
      <c r="AP721" s="33"/>
      <c r="AQ721" s="33">
        <f t="shared" si="803"/>
        <v>0</v>
      </c>
      <c r="AR721" s="27">
        <f t="shared" si="837"/>
        <v>0</v>
      </c>
      <c r="AS721" s="27">
        <f t="shared" si="804"/>
        <v>0</v>
      </c>
      <c r="AT721" s="28">
        <f>IF((AT720+AN721+AO721)&gt;=$B$2*'SFV+BESS'!$I$9, $B$2*'SFV+BESS'!$I$9, (AT720+AN721+AO721))</f>
        <v>173.61249999999998</v>
      </c>
      <c r="AU721" s="110">
        <f t="shared" si="838"/>
        <v>127.76061038156942</v>
      </c>
      <c r="AZ721" s="251"/>
      <c r="BA721" s="41">
        <v>29.6666666666667</v>
      </c>
      <c r="BB721" s="33">
        <f t="shared" si="823"/>
        <v>109.23737167257097</v>
      </c>
      <c r="BC721" s="33">
        <f>Gen_Cons_Horario!B2907</f>
        <v>0</v>
      </c>
      <c r="BD721" s="35">
        <f t="shared" si="798"/>
        <v>109.23737167257097</v>
      </c>
      <c r="BE721" s="116">
        <f>IF(AND(BD721&gt;0,BD721*$B$4+BK720&lt;=$B$2*'SFV+BESS'!$I$9,BD721&lt;'SFV+BESS'!$I$7), BD721*$B$4, IF(AND(BD721&gt;0,BD721*$B$4+BK720&gt;$B$2*'SFV+BESS'!$I$9,BD721*$B$4&lt;'SFV+BESS'!$I$7),$B$2*'SFV+BESS'!$I$9-BK720,IF(AND(BD721&gt;0,BD721*$B$4+BK720&gt;$B$2*'SFV+BESS'!$I$9,BD721*$B$4&gt;'SFV+BESS'!$I$7,BK720&lt;$B$2*'SFV+BESS'!$I$9),$B$2*'SFV+BESS'!$I$9-BK720,IF(AND(BD721&gt;0,BD721*$B$4+BK720&lt;=$B$2*'SFV+BESS'!$I$9,BD721&gt;'SFV+BESS'!$I$7),'SFV+BESS'!$I$7,0))))</f>
        <v>0</v>
      </c>
      <c r="BF721" s="27">
        <f>IF(AND(BD721&lt;0,BK720+BD721/$B$5&gt;$H$2,-BD721/'Carga-Descarga Año'!$B$5&lt;'SFV+BESS'!$I$7),BD721/$B$5,IF(AND(BD721&lt;0,BK720+BD721/$B$5&gt;$H$2,-BD721/'Carga-Descarga Año'!$B$5&gt;'SFV+BESS'!$I$7),-'SFV+BESS'!$I$7,IF(AND(BD721&lt;0,BK720+BD721/$B$5&lt;$H$2),-MIN('SFV+BESS'!$I$7,BK720-$H$2),0)))</f>
        <v>0</v>
      </c>
      <c r="BG721" s="33"/>
      <c r="BH721" s="33">
        <f t="shared" si="805"/>
        <v>0</v>
      </c>
      <c r="BI721" s="27">
        <f t="shared" si="839"/>
        <v>0</v>
      </c>
      <c r="BJ721" s="27">
        <f t="shared" si="806"/>
        <v>0</v>
      </c>
      <c r="BK721" s="28">
        <f>IF((BK720+BE721+BF721)&gt;=$B$2*'SFV+BESS'!$I$9, $B$2*'SFV+BESS'!$I$9, (BK720+BE721+BF721))</f>
        <v>173.61249999999998</v>
      </c>
      <c r="BL721" s="110">
        <f t="shared" si="840"/>
        <v>109.23737167257097</v>
      </c>
      <c r="BQ721" s="251"/>
      <c r="BR721" s="41">
        <v>29.6666666666667</v>
      </c>
      <c r="BS721" s="33">
        <f t="shared" si="824"/>
        <v>88.31508856643616</v>
      </c>
      <c r="BT721" s="33">
        <f>Gen_Cons_Horario!B3627</f>
        <v>0</v>
      </c>
      <c r="BU721" s="35">
        <f t="shared" si="799"/>
        <v>88.31508856643616</v>
      </c>
      <c r="BV721" s="116">
        <f>IF(AND(BU721&gt;0,BU721*$B$4+CB720&lt;=$B$2*'SFV+BESS'!$I$9,BU721&lt;'SFV+BESS'!$I$7), BU721*$B$4, IF(AND(BU721&gt;0,BU721*$B$4+CB720&gt;$B$2*'SFV+BESS'!$I$9,BU721*$B$4&lt;'SFV+BESS'!$I$7),$B$2*'SFV+BESS'!$I$9-CB720,IF(AND(BU721&gt;0,BU721*$B$4+CB720&gt;$B$2*'SFV+BESS'!$I$9,BU721*$B$4&gt;'SFV+BESS'!$I$7,CB720&lt;$B$2*'SFV+BESS'!$I$9),$B$2*'SFV+BESS'!$I$9-CB720,IF(AND(BU721&gt;0,BU721*$B$4+CB720&lt;=$B$2*'SFV+BESS'!$I$9,BU721&gt;'SFV+BESS'!$I$7),'SFV+BESS'!$I$7,0))))</f>
        <v>0</v>
      </c>
      <c r="BW721" s="27">
        <f>IF(AND(BU721&lt;0,CB720+BU721/$B$5&gt;$H$2,-BU721/'Carga-Descarga Año'!$B$5&lt;'SFV+BESS'!$I$7),BU721/$B$5,IF(AND(BU721&lt;0,CB720+BU721/$B$5&gt;$H$2,-BU721/'Carga-Descarga Año'!$B$5&gt;'SFV+BESS'!$I$7),-'SFV+BESS'!$I$7,IF(AND(BU721&lt;0,CB720+BU721/$B$5&lt;$H$2),-MIN('SFV+BESS'!$I$7,CB720-$H$2),0)))</f>
        <v>0</v>
      </c>
      <c r="BX721" s="33"/>
      <c r="BY721" s="33">
        <f t="shared" si="807"/>
        <v>0</v>
      </c>
      <c r="BZ721" s="27">
        <f t="shared" si="841"/>
        <v>0</v>
      </c>
      <c r="CA721" s="27">
        <f t="shared" si="842"/>
        <v>0</v>
      </c>
      <c r="CB721" s="28">
        <f>IF((CB720+BV721+BW721)&gt;=$B$2*'SFV+BESS'!$I$9, $B$2*'SFV+BESS'!$I$9, (CB720+BV721+BW721))</f>
        <v>173.61249999999998</v>
      </c>
      <c r="CC721" s="110">
        <f t="shared" si="843"/>
        <v>88.31508856643616</v>
      </c>
      <c r="CH721" s="251"/>
      <c r="CI721" s="41">
        <v>29.6666666666667</v>
      </c>
      <c r="CJ721" s="33">
        <f t="shared" si="825"/>
        <v>79.373492428381212</v>
      </c>
      <c r="CK721" s="33">
        <f>Gen_Cons_Horario!B4371</f>
        <v>0</v>
      </c>
      <c r="CL721" s="35">
        <f t="shared" si="800"/>
        <v>79.373492428381212</v>
      </c>
      <c r="CM721" s="116">
        <f>IF(AND(CL721&gt;0,CL721*$B$4+CS720&lt;=$B$2*'SFV+BESS'!$I$9,CL721&lt;'SFV+BESS'!$I$7), CL721*$B$4, IF(AND(CL721&gt;0,CL721*$B$4+CS720&gt;$B$2*'SFV+BESS'!$I$9,CL721*$B$4&lt;'SFV+BESS'!$I$7),$B$2*'SFV+BESS'!$I$9-CS720,IF(AND(CL721&gt;0,CL721*$B$4+CS720&gt;$B$2*'SFV+BESS'!$I$9,CL721*$B$4&gt;'SFV+BESS'!$I$7,CS720&lt;$B$2*'SFV+BESS'!$I$9),$B$2*'SFV+BESS'!$I$9-CS720,IF(AND(CL721&gt;0,CL721*$B$4+CS720&lt;=$B$2*'SFV+BESS'!$I$9,CL721&gt;'SFV+BESS'!$I$7),'SFV+BESS'!$I$7,0))))</f>
        <v>0</v>
      </c>
      <c r="CN721" s="27">
        <f>IF(AND(CL721&lt;0,CS720+CL721/$B$5&gt;$H$2,-CL721/'Carga-Descarga Año'!$B$5&lt;'SFV+BESS'!$I$7),CL721/$B$5,IF(AND(CL721&lt;0,CS720+CL721/$B$5&gt;$H$2,-CL721/'Carga-Descarga Año'!$B$5&gt;'SFV+BESS'!$I$7),-'SFV+BESS'!$I$7,IF(AND(CL721&lt;0,CS720+CL721/$B$5&lt;$H$2),-MIN('SFV+BESS'!$I$7,CS720-$H$2),0)))</f>
        <v>0</v>
      </c>
      <c r="CO721" s="33"/>
      <c r="CP721" s="33">
        <f t="shared" si="808"/>
        <v>0</v>
      </c>
      <c r="CQ721" s="27">
        <f t="shared" si="844"/>
        <v>0</v>
      </c>
      <c r="CR721" s="27">
        <f t="shared" si="809"/>
        <v>0</v>
      </c>
      <c r="CS721" s="28">
        <f>IF((CS720+CM721+CN721)&gt;=$B$2*'SFV+BESS'!$I$9, $B$2*'SFV+BESS'!$I$9, (CS720+CM721+CN721))</f>
        <v>173.61249999999998</v>
      </c>
      <c r="CT721" s="110">
        <f t="shared" si="845"/>
        <v>79.373492428381212</v>
      </c>
      <c r="CY721" s="251"/>
      <c r="CZ721" s="41">
        <v>29.6666666666667</v>
      </c>
      <c r="DA721" s="33">
        <f t="shared" si="826"/>
        <v>87.445007408012728</v>
      </c>
      <c r="DB721" s="33">
        <f>Gen_Cons_Horario!B5091</f>
        <v>0</v>
      </c>
      <c r="DC721" s="35">
        <f t="shared" ref="DC721:DC752" si="866">DA721-DB721</f>
        <v>87.445007408012728</v>
      </c>
      <c r="DD721" s="116">
        <f>IF(AND(DC721&gt;0,DC721*$B$4+DJ720&lt;=$B$2*'SFV+BESS'!$I$9,DC721&lt;'SFV+BESS'!$I$7), DC721*$B$4, IF(AND(DC721&gt;0,DC721*$B$4+DJ720&gt;$B$2*'SFV+BESS'!$I$9,DC721*$B$4&lt;'SFV+BESS'!$I$7),$B$2*'SFV+BESS'!$I$9-DJ720,IF(AND(DC721&gt;0,DC721*$B$4+DJ720&gt;$B$2*'SFV+BESS'!$I$9,DC721*$B$4&gt;'SFV+BESS'!$I$7,DJ720&lt;$B$2*'SFV+BESS'!$I$9),$B$2*'SFV+BESS'!$I$9-DJ720,IF(AND(DC721&gt;0,DC721*$B$4+DJ720&lt;=$B$2*'SFV+BESS'!$I$9,DC721&gt;'SFV+BESS'!$I$7),'SFV+BESS'!$I$7,0))))</f>
        <v>0</v>
      </c>
      <c r="DE721" s="27">
        <f>IF(AND(DC721&lt;0,DJ720+DC721/$B$5&gt;$H$2,-DC721/'Carga-Descarga Año'!$B$5&lt;'SFV+BESS'!$I$7),DC721/$B$5,IF(AND(DC721&lt;0,DJ720+DC721/$B$5&gt;$H$2,-DC721/'Carga-Descarga Año'!$B$5&gt;'SFV+BESS'!$I$7),-'SFV+BESS'!$I$7,IF(AND(DC721&lt;0,DJ720+DC721/$B$5&lt;$H$2),-MIN('SFV+BESS'!$I$7,DJ720-$H$2),0)))</f>
        <v>0</v>
      </c>
      <c r="DF721" s="33"/>
      <c r="DG721" s="33">
        <f t="shared" si="810"/>
        <v>0</v>
      </c>
      <c r="DH721" s="27">
        <f t="shared" si="846"/>
        <v>0</v>
      </c>
      <c r="DI721" s="27">
        <f t="shared" si="847"/>
        <v>0</v>
      </c>
      <c r="DJ721" s="28">
        <f>IF((DJ720+DD721+DE721)&gt;=$B$2*'SFV+BESS'!$I$9, $B$2*'SFV+BESS'!$I$9, (DJ720+DD721+DE721))</f>
        <v>173.61249999999998</v>
      </c>
      <c r="DK721" s="110">
        <f t="shared" si="848"/>
        <v>87.445007408012728</v>
      </c>
      <c r="DP721" s="251"/>
      <c r="DQ721" s="41">
        <v>29.6666666666667</v>
      </c>
      <c r="DR721" s="33">
        <f t="shared" si="827"/>
        <v>84.495009145464408</v>
      </c>
      <c r="DS721" s="33">
        <f>Gen_Cons_Horario!B5835</f>
        <v>0</v>
      </c>
      <c r="DT721" s="35">
        <f t="shared" ref="DT721:DT752" si="867">DR721-DS721</f>
        <v>84.495009145464408</v>
      </c>
      <c r="DU721" s="116">
        <f>IF(AND(DT721&gt;0,DT721*$B$4+EA720&lt;=$B$2*'SFV+BESS'!$I$9,DT721&lt;'SFV+BESS'!$I$7), DT721*$B$4, IF(AND(DT721&gt;0,DT721*$B$4+EA720&gt;$B$2*'SFV+BESS'!$I$9,DT721*$B$4&lt;'SFV+BESS'!$I$7),$B$2*'SFV+BESS'!$I$9-EA720,IF(AND(DT721&gt;0,DT721*$B$4+EA720&gt;$B$2*'SFV+BESS'!$I$9,DT721*$B$4&gt;'SFV+BESS'!$I$7,EA720&lt;$B$2*'SFV+BESS'!$I$9),$B$2*'SFV+BESS'!$I$9-EA720,IF(AND(DT721&gt;0,DT721*$B$4+EA720&lt;=$B$2*'SFV+BESS'!$I$9,DT721&gt;'SFV+BESS'!$I$7),'SFV+BESS'!$I$7,0))))</f>
        <v>0</v>
      </c>
      <c r="DV721" s="27">
        <f>IF(AND(DT721&lt;0,EA720+DT721/$B$5&gt;$H$2,-DT721/'Carga-Descarga Año'!$B$5&lt;'SFV+BESS'!$I$7),DT721/$B$5,IF(AND(DT721&lt;0,EA720+DT721/$B$5&gt;$H$2,-DT721/'Carga-Descarga Año'!$B$5&gt;'SFV+BESS'!$I$7),-'SFV+BESS'!$I$7,IF(AND(DT721&lt;0,EA720+DT721/$B$5&lt;$H$2),-MIN('SFV+BESS'!$I$7,EA720-$H$2),0)))</f>
        <v>0</v>
      </c>
      <c r="DW721" s="33"/>
      <c r="DX721" s="33">
        <f t="shared" si="811"/>
        <v>0</v>
      </c>
      <c r="DY721" s="27">
        <f t="shared" si="849"/>
        <v>0</v>
      </c>
      <c r="DZ721" s="27">
        <f t="shared" si="812"/>
        <v>0</v>
      </c>
      <c r="EA721" s="28">
        <f>IF((EA720+DU721+DV721)&gt;=$B$2*'SFV+BESS'!$I$9, $B$2*'SFV+BESS'!$I$9, (EA720+DU721+DV721))</f>
        <v>173.61249999999998</v>
      </c>
      <c r="EB721" s="110">
        <f t="shared" si="850"/>
        <v>84.495009145464408</v>
      </c>
      <c r="EG721" s="251"/>
      <c r="EH721" s="41">
        <v>29.6666666666667</v>
      </c>
      <c r="EI721" s="33">
        <f t="shared" si="828"/>
        <v>92.511711982505858</v>
      </c>
      <c r="EJ721" s="33">
        <f>Gen_Cons_Horario!B6579</f>
        <v>0</v>
      </c>
      <c r="EK721" s="35">
        <f t="shared" ref="EK721:EK728" si="868">EI721-EJ721</f>
        <v>92.511711982505858</v>
      </c>
      <c r="EL721" s="116">
        <f>IF(AND(EK721&gt;0,EK721*$B$4+ER720&lt;=$B$2*'SFV+BESS'!$I$9,EK721&lt;'SFV+BESS'!$I$7), EK721*$B$4, IF(AND(EK721&gt;0,EK721*$B$4+ER720&gt;$B$2*'SFV+BESS'!$I$9,EK721*$B$4&lt;'SFV+BESS'!$I$7),$B$2*'SFV+BESS'!$I$9-ER720,IF(AND(EK721&gt;0,EK721*$B$4+ER720&gt;$B$2*'SFV+BESS'!$I$9,EK721*$B$4&gt;'SFV+BESS'!$I$7,ER720&lt;$B$2*'SFV+BESS'!$I$9),$B$2*'SFV+BESS'!$I$9-ER720,IF(AND(EK721&gt;0,EK721*$B$4+ER720&lt;=$B$2*'SFV+BESS'!$I$9,EK721&gt;'SFV+BESS'!$I$7),'SFV+BESS'!$I$7,0))))</f>
        <v>0</v>
      </c>
      <c r="EM721" s="27">
        <f>IF(AND(EK721&lt;0,ER720+EK721/$B$5&gt;$H$2,-EK721/'Carga-Descarga Año'!$B$5&lt;'SFV+BESS'!$I$7),EK721/$B$5,IF(AND(EK721&lt;0,ER720+EK721/$B$5&gt;$H$2,-EK721/'Carga-Descarga Año'!$B$5&gt;'SFV+BESS'!$I$7),-'SFV+BESS'!$I$7,IF(AND(EK721&lt;0,ER720+EK721/$B$5&lt;$H$2),-MIN('SFV+BESS'!$I$7,ER720-$H$2),0)))</f>
        <v>0</v>
      </c>
      <c r="EN721" s="33"/>
      <c r="EO721" s="33">
        <f t="shared" si="813"/>
        <v>0</v>
      </c>
      <c r="EP721" s="27">
        <f t="shared" si="851"/>
        <v>0</v>
      </c>
      <c r="EQ721" s="27">
        <f t="shared" si="814"/>
        <v>0</v>
      </c>
      <c r="ER721" s="28">
        <f>IF((ER720+EL721+EM721)&gt;=$B$2*'SFV+BESS'!$I$9, $B$2*'SFV+BESS'!$I$9, (ER720+EL721+EM721))</f>
        <v>173.61249999999998</v>
      </c>
      <c r="ES721" s="110">
        <f t="shared" si="852"/>
        <v>92.511711982505858</v>
      </c>
      <c r="EX721" s="251"/>
      <c r="EY721" s="41">
        <v>29.6666666666667</v>
      </c>
      <c r="EZ721" s="33">
        <f t="shared" si="829"/>
        <v>104.9734283240988</v>
      </c>
      <c r="FA721" s="33">
        <f>Gen_Cons_Horario!B7299</f>
        <v>22.371000000000002</v>
      </c>
      <c r="FB721" s="35">
        <f t="shared" ref="FB721:FB752" si="869">EZ721-FA721</f>
        <v>82.60242832409881</v>
      </c>
      <c r="FC721" s="116">
        <f>IF(AND(FB721&gt;0,FB721*$B$4+FI720&lt;=$B$2*'SFV+BESS'!$I$9,FB721&lt;'SFV+BESS'!$I$7), FB721*$B$4, IF(AND(FB721&gt;0,FB721*$B$4+FI720&gt;$B$2*'SFV+BESS'!$I$9,FB721*$B$4&lt;'SFV+BESS'!$I$7),$B$2*'SFV+BESS'!$I$9-FI720,IF(AND(FB721&gt;0,FB721*$B$4+FI720&gt;$B$2*'SFV+BESS'!$I$9,FB721*$B$4&gt;'SFV+BESS'!$I$7,FI720&lt;$B$2*'SFV+BESS'!$I$9),$B$2*'SFV+BESS'!$I$9-FI720,IF(AND(FB721&gt;0,FB721*$B$4+FI720&lt;=$B$2*'SFV+BESS'!$I$9,FB721&gt;'SFV+BESS'!$I$7),'SFV+BESS'!$I$7,0))))</f>
        <v>0</v>
      </c>
      <c r="FD721" s="27">
        <f>IF(AND(FB721&lt;0,FI720+FB721/$B$5&gt;$H$2,-FB721/'Carga-Descarga Año'!$B$5&lt;'SFV+BESS'!$I$7),FB721/$B$5,IF(AND(FB721&lt;0,FI720+FB721/$B$5&gt;$H$2,-FB721/'Carga-Descarga Año'!$B$5&gt;'SFV+BESS'!$I$7),-'SFV+BESS'!$I$7,IF(AND(FB721&lt;0,FI720+FB721/$B$5&lt;$H$2),-MIN('SFV+BESS'!$I$7,FI720-$H$2),0)))</f>
        <v>0</v>
      </c>
      <c r="FE721" s="33"/>
      <c r="FF721" s="33">
        <f t="shared" si="815"/>
        <v>22.371000000000002</v>
      </c>
      <c r="FG721" s="27">
        <f t="shared" si="853"/>
        <v>0</v>
      </c>
      <c r="FH721" s="27">
        <f t="shared" si="816"/>
        <v>0</v>
      </c>
      <c r="FI721" s="28">
        <f>IF((FI720+FC721+FD721)&gt;=$B$2*'SFV+BESS'!$I$9, $B$2*'SFV+BESS'!$I$9, (FI720+FC721+FD721))</f>
        <v>173.61249999999998</v>
      </c>
      <c r="FJ721" s="110">
        <f t="shared" si="854"/>
        <v>82.60242832409881</v>
      </c>
      <c r="FO721" s="251"/>
      <c r="FP721" s="41">
        <v>29.6666666666667</v>
      </c>
      <c r="FQ721" s="33">
        <f t="shared" si="830"/>
        <v>113.74458205580818</v>
      </c>
      <c r="FR721" s="33">
        <f>Gen_Cons_Horario!B8043</f>
        <v>22.371000000000002</v>
      </c>
      <c r="FS721" s="35">
        <f t="shared" ref="FS721:FS728" si="870">FQ721-FR721</f>
        <v>91.373582055808185</v>
      </c>
      <c r="FT721" s="116">
        <f>IF(AND(FS721&gt;0,FS721*$B$4+FZ720&lt;=$B$2*'SFV+BESS'!$I$9,FS721&lt;'SFV+BESS'!$I$7), FS721*$B$4, IF(AND(FS721&gt;0,FS721*$B$4+FZ720&gt;$B$2*'SFV+BESS'!$I$9,FS721*$B$4&lt;'SFV+BESS'!$I$7),$B$2*'SFV+BESS'!$I$9-FZ720,IF(AND(FS721&gt;0,FS721*$B$4+FZ720&gt;$B$2*'SFV+BESS'!$I$9,FS721*$B$4&gt;'SFV+BESS'!$I$7,FZ720&lt;$B$2*'SFV+BESS'!$I$9),$B$2*'SFV+BESS'!$I$9-FZ720,IF(AND(FS721&gt;0,FS721*$B$4+FZ720&lt;=$B$2*'SFV+BESS'!$I$9,FS721&gt;'SFV+BESS'!$I$7),'SFV+BESS'!$I$7,0))))</f>
        <v>0</v>
      </c>
      <c r="FU721" s="27">
        <f>IF(AND(FS721&lt;0,FZ720+FS721/$B$5&gt;$H$2,-FS721/'Carga-Descarga Año'!$B$5&lt;'SFV+BESS'!$I$7),FS721/$B$5,IF(AND(FS721&lt;0,FZ720+FS721/$B$5&gt;$H$2,-FS721/'Carga-Descarga Año'!$B$5&gt;'SFV+BESS'!$I$7),-'SFV+BESS'!$I$7,IF(AND(FS721&lt;0,FZ720+FS721/$B$5&lt;$H$2),-MIN('SFV+BESS'!$I$7,FZ720-$H$2),0)))</f>
        <v>0</v>
      </c>
      <c r="FV721" s="33"/>
      <c r="FW721" s="33">
        <f t="shared" si="817"/>
        <v>22.371000000000002</v>
      </c>
      <c r="FX721" s="27">
        <f t="shared" si="855"/>
        <v>0</v>
      </c>
      <c r="FY721" s="27">
        <f t="shared" si="818"/>
        <v>0</v>
      </c>
      <c r="FZ721" s="28">
        <f>IF((FZ720+FT721+FU721)&gt;=$B$2*'SFV+BESS'!$I$9, $B$2*'SFV+BESS'!$I$9, (FZ720+FT721+FU721))</f>
        <v>173.61249999999998</v>
      </c>
      <c r="GA721" s="110">
        <f t="shared" si="856"/>
        <v>91.373582055808185</v>
      </c>
      <c r="GF721" s="251"/>
      <c r="GG721" s="41">
        <v>29.6666666666667</v>
      </c>
      <c r="GH721" s="33">
        <f t="shared" si="831"/>
        <v>118.10660064846397</v>
      </c>
      <c r="GI721" s="33">
        <f>Gen_Cons_Horario!B8763</f>
        <v>69.656000000000006</v>
      </c>
      <c r="GJ721" s="35">
        <f t="shared" si="801"/>
        <v>48.450600648463961</v>
      </c>
      <c r="GK721" s="116">
        <f>IF(AND(GJ721&gt;0,GJ721*$B$4+GQ720&lt;=$B$2*'SFV+BESS'!$I$9,GJ721&lt;'SFV+BESS'!$I$7), GJ721*$B$4, IF(AND(GJ721&gt;0,GJ721*$B$4+GQ720&gt;$B$2*'SFV+BESS'!$I$9,GJ721*$B$4&lt;'SFV+BESS'!$I$7),$B$2*'SFV+BESS'!$I$9-GQ720,IF(AND(GJ721&gt;0,GJ721*$B$4+GQ720&gt;$B$2*'SFV+BESS'!$I$9,GJ721*$B$4&gt;'SFV+BESS'!$I$7,GQ720&lt;$B$2*'SFV+BESS'!$I$9),$B$2*'SFV+BESS'!$I$9-GQ720,IF(AND(GJ721&gt;0,GJ721*$B$4+GQ720&lt;=$B$2*'SFV+BESS'!$I$9,GJ721&gt;'SFV+BESS'!$I$7),'SFV+BESS'!$I$7,0))))</f>
        <v>0</v>
      </c>
      <c r="GL721" s="27">
        <f>IF(AND(GJ721&lt;0,GQ720+GJ721/$B$5&gt;$H$2,-GJ721/'Carga-Descarga Año'!$B$5&lt;'SFV+BESS'!$I$7),GJ721/$B$5,IF(AND(GJ721&lt;0,GQ720+GJ721/$B$5&gt;$H$2,-GJ721/'Carga-Descarga Año'!$B$5&gt;'SFV+BESS'!$I$7),-'SFV+BESS'!$I$7,IF(AND(GJ721&lt;0,GQ720+GJ721/$B$5&lt;$H$2),-MIN('SFV+BESS'!$I$7,GQ720-$H$2),0)))</f>
        <v>0</v>
      </c>
      <c r="GM721" s="33"/>
      <c r="GN721" s="33">
        <f t="shared" si="819"/>
        <v>69.656000000000006</v>
      </c>
      <c r="GO721" s="27">
        <f t="shared" si="857"/>
        <v>0</v>
      </c>
      <c r="GP721" s="27">
        <f t="shared" si="820"/>
        <v>0</v>
      </c>
      <c r="GQ721" s="28">
        <f>IF((GQ720+GK721+GL721)&gt;=$B$2*'SFV+BESS'!$I$9, $B$2*'SFV+BESS'!$I$9, (GQ720+GK721+GL721))</f>
        <v>173.61249999999998</v>
      </c>
      <c r="GR721" s="110">
        <f t="shared" si="858"/>
        <v>48.450600648463961</v>
      </c>
    </row>
    <row r="722" spans="1:200">
      <c r="A722" s="249"/>
      <c r="B722" s="41">
        <v>29.7083333333334</v>
      </c>
      <c r="C722" s="38">
        <f t="shared" ref="C722" si="871">C698</f>
        <v>117.3050826702992</v>
      </c>
      <c r="D722" s="2">
        <f>Gen_Cons_Horario!B748</f>
        <v>119.312</v>
      </c>
      <c r="E722" s="140">
        <f t="shared" si="832"/>
        <v>-2.0069173297007978</v>
      </c>
      <c r="F722" s="116">
        <f>IF(AND(E722&gt;0,E722*$B$4+L721&lt;=$B$2*'SFV+BESS'!$I$9,E722&lt;'SFV+BESS'!$I$7), E722*$B$4, IF(AND(E722&gt;0,E722*$B$4+L721&gt;$B$2*'SFV+BESS'!$I$9,E722*$B$4&lt;'SFV+BESS'!$I$7),$B$2*'SFV+BESS'!$I$9-L721,IF(AND(E722&gt;0,E722*$B$4+L721&gt;$B$2*'SFV+BESS'!$I$9,E722*$B$4&gt;'SFV+BESS'!$I$7,L721&lt;$B$2*'SFV+BESS'!$I$9),$B$2*'SFV+BESS'!$I$9-L721,IF(AND(E722&gt;0,E722*$B$4+L721&lt;=$B$2*'SFV+BESS'!$I$9,E722&gt;'SFV+BESS'!$I$7),'SFV+BESS'!$I$7,0))))</f>
        <v>0</v>
      </c>
      <c r="G722" s="27">
        <f>IF(AND(E722&lt;0,L721+E722/$B$5&gt;$H$2,-E722/'Carga-Descarga Año'!$B$5&lt;'SFV+BESS'!$I$7),E722/$B$5,IF(AND(E722&lt;0,L721+E722/$B$5&gt;$H$2,-E722/'Carga-Descarga Año'!$B$5&gt;'SFV+BESS'!$I$7),-'SFV+BESS'!$I$7,IF(AND(E722&lt;0,L721+E722/$B$5&lt;$H$2),-MIN('SFV+BESS'!$I$7,L721-$H$2),0)))</f>
        <v>-2.1125445575797874</v>
      </c>
      <c r="I722" s="38">
        <f t="shared" si="833"/>
        <v>117.3050826702992</v>
      </c>
      <c r="J722" s="27">
        <f t="shared" si="835"/>
        <v>2.0069173297007978</v>
      </c>
      <c r="K722" s="27">
        <f t="shared" si="834"/>
        <v>0</v>
      </c>
      <c r="L722" s="28">
        <f>IF((L721+F722+G722)&gt;=$B$2*'SFV+BESS'!$I$9, $B$2*'SFV+BESS'!$I$9, (L721+F722+G722))</f>
        <v>110.3272485733503</v>
      </c>
      <c r="M722" s="110">
        <f t="shared" si="836"/>
        <v>0</v>
      </c>
      <c r="AI722" s="251"/>
      <c r="AJ722" s="41">
        <v>29.7083333333334</v>
      </c>
      <c r="AK722" s="52">
        <f t="shared" si="822"/>
        <v>116.13046110988708</v>
      </c>
      <c r="AL722" s="33">
        <f>Gen_Cons_Horario!B2164</f>
        <v>0</v>
      </c>
      <c r="AM722" s="35">
        <f t="shared" si="797"/>
        <v>116.13046110988708</v>
      </c>
      <c r="AN722" s="116">
        <f>IF(AND(AM722&gt;0,AM722*$B$4+AT721&lt;=$B$2*'SFV+BESS'!$I$9,AM722&lt;'SFV+BESS'!$I$7), AM722*$B$4, IF(AND(AM722&gt;0,AM722*$B$4+AT721&gt;$B$2*'SFV+BESS'!$I$9,AM722*$B$4&lt;'SFV+BESS'!$I$7),$B$2*'SFV+BESS'!$I$9-AT721,IF(AND(AM722&gt;0,AM722*$B$4+AT721&gt;$B$2*'SFV+BESS'!$I$9,AM722*$B$4&gt;'SFV+BESS'!$I$7,AT721&lt;$B$2*'SFV+BESS'!$I$9),$B$2*'SFV+BESS'!$I$9-AT721,IF(AND(AM722&gt;0,AM722*$B$4+AT721&lt;=$B$2*'SFV+BESS'!$I$9,AM722&gt;'SFV+BESS'!$I$7),'SFV+BESS'!$I$7,0))))</f>
        <v>0</v>
      </c>
      <c r="AO722" s="27">
        <f>IF(AND(AM722&lt;0,AT721+AM722/$B$5&gt;$H$2,-AM722/'Carga-Descarga Año'!$B$5&lt;'SFV+BESS'!$I$7),AM722/$B$5,IF(AND(AM722&lt;0,AT721+AM722/$B$5&gt;$H$2,-AM722/'Carga-Descarga Año'!$B$5&gt;'SFV+BESS'!$I$7),-'SFV+BESS'!$I$7,IF(AND(AM722&lt;0,AT721+AM722/$B$5&lt;$H$2),-MIN('SFV+BESS'!$I$7,AT721-$H$2),0)))</f>
        <v>0</v>
      </c>
      <c r="AP722" s="33"/>
      <c r="AQ722" s="33">
        <f t="shared" si="803"/>
        <v>0</v>
      </c>
      <c r="AR722" s="27">
        <f t="shared" si="837"/>
        <v>0</v>
      </c>
      <c r="AS722" s="27">
        <f t="shared" si="804"/>
        <v>0</v>
      </c>
      <c r="AT722" s="28">
        <f>IF((AT721+AN722+AO722)&gt;=$B$2*'SFV+BESS'!$I$9, $B$2*'SFV+BESS'!$I$9, (AT721+AN722+AO722))</f>
        <v>173.61249999999998</v>
      </c>
      <c r="AU722" s="110">
        <f t="shared" si="838"/>
        <v>116.13046110988708</v>
      </c>
      <c r="AZ722" s="251"/>
      <c r="BA722" s="41">
        <v>29.7083333333334</v>
      </c>
      <c r="BB722" s="33">
        <f t="shared" si="823"/>
        <v>96.73076740236607</v>
      </c>
      <c r="BC722" s="33">
        <f>Gen_Cons_Horario!B2908</f>
        <v>0</v>
      </c>
      <c r="BD722" s="35">
        <f t="shared" si="798"/>
        <v>96.73076740236607</v>
      </c>
      <c r="BE722" s="116">
        <f>IF(AND(BD722&gt;0,BD722*$B$4+BK721&lt;=$B$2*'SFV+BESS'!$I$9,BD722&lt;'SFV+BESS'!$I$7), BD722*$B$4, IF(AND(BD722&gt;0,BD722*$B$4+BK721&gt;$B$2*'SFV+BESS'!$I$9,BD722*$B$4&lt;'SFV+BESS'!$I$7),$B$2*'SFV+BESS'!$I$9-BK721,IF(AND(BD722&gt;0,BD722*$B$4+BK721&gt;$B$2*'SFV+BESS'!$I$9,BD722*$B$4&gt;'SFV+BESS'!$I$7,BK721&lt;$B$2*'SFV+BESS'!$I$9),$B$2*'SFV+BESS'!$I$9-BK721,IF(AND(BD722&gt;0,BD722*$B$4+BK721&lt;=$B$2*'SFV+BESS'!$I$9,BD722&gt;'SFV+BESS'!$I$7),'SFV+BESS'!$I$7,0))))</f>
        <v>0</v>
      </c>
      <c r="BF722" s="27">
        <f>IF(AND(BD722&lt;0,BK721+BD722/$B$5&gt;$H$2,-BD722/'Carga-Descarga Año'!$B$5&lt;'SFV+BESS'!$I$7),BD722/$B$5,IF(AND(BD722&lt;0,BK721+BD722/$B$5&gt;$H$2,-BD722/'Carga-Descarga Año'!$B$5&gt;'SFV+BESS'!$I$7),-'SFV+BESS'!$I$7,IF(AND(BD722&lt;0,BK721+BD722/$B$5&lt;$H$2),-MIN('SFV+BESS'!$I$7,BK721-$H$2),0)))</f>
        <v>0</v>
      </c>
      <c r="BG722" s="33"/>
      <c r="BH722" s="33">
        <f t="shared" si="805"/>
        <v>0</v>
      </c>
      <c r="BI722" s="27">
        <f t="shared" si="839"/>
        <v>0</v>
      </c>
      <c r="BJ722" s="27">
        <f t="shared" si="806"/>
        <v>0</v>
      </c>
      <c r="BK722" s="28">
        <f>IF((BK721+BE722+BF722)&gt;=$B$2*'SFV+BESS'!$I$9, $B$2*'SFV+BESS'!$I$9, (BK721+BE722+BF722))</f>
        <v>173.61249999999998</v>
      </c>
      <c r="BL722" s="110">
        <f t="shared" si="840"/>
        <v>96.73076740236607</v>
      </c>
      <c r="BQ722" s="251"/>
      <c r="BR722" s="41">
        <v>29.7083333333334</v>
      </c>
      <c r="BS722" s="33">
        <f t="shared" si="824"/>
        <v>70.967481883743332</v>
      </c>
      <c r="BT722" s="33">
        <f>Gen_Cons_Horario!B3628</f>
        <v>0</v>
      </c>
      <c r="BU722" s="35">
        <f t="shared" si="799"/>
        <v>70.967481883743332</v>
      </c>
      <c r="BV722" s="116">
        <f>IF(AND(BU722&gt;0,BU722*$B$4+CB721&lt;=$B$2*'SFV+BESS'!$I$9,BU722&lt;'SFV+BESS'!$I$7), BU722*$B$4, IF(AND(BU722&gt;0,BU722*$B$4+CB721&gt;$B$2*'SFV+BESS'!$I$9,BU722*$B$4&lt;'SFV+BESS'!$I$7),$B$2*'SFV+BESS'!$I$9-CB721,IF(AND(BU722&gt;0,BU722*$B$4+CB721&gt;$B$2*'SFV+BESS'!$I$9,BU722*$B$4&gt;'SFV+BESS'!$I$7,CB721&lt;$B$2*'SFV+BESS'!$I$9),$B$2*'SFV+BESS'!$I$9-CB721,IF(AND(BU722&gt;0,BU722*$B$4+CB721&lt;=$B$2*'SFV+BESS'!$I$9,BU722&gt;'SFV+BESS'!$I$7),'SFV+BESS'!$I$7,0))))</f>
        <v>0</v>
      </c>
      <c r="BW722" s="27">
        <f>IF(AND(BU722&lt;0,CB721+BU722/$B$5&gt;$H$2,-BU722/'Carga-Descarga Año'!$B$5&lt;'SFV+BESS'!$I$7),BU722/$B$5,IF(AND(BU722&lt;0,CB721+BU722/$B$5&gt;$H$2,-BU722/'Carga-Descarga Año'!$B$5&gt;'SFV+BESS'!$I$7),-'SFV+BESS'!$I$7,IF(AND(BU722&lt;0,CB721+BU722/$B$5&lt;$H$2),-MIN('SFV+BESS'!$I$7,CB721-$H$2),0)))</f>
        <v>0</v>
      </c>
      <c r="BX722" s="33"/>
      <c r="BY722" s="33">
        <f t="shared" si="807"/>
        <v>0</v>
      </c>
      <c r="BZ722" s="27">
        <f t="shared" si="841"/>
        <v>0</v>
      </c>
      <c r="CA722" s="27">
        <f t="shared" si="842"/>
        <v>0</v>
      </c>
      <c r="CB722" s="28">
        <f>IF((CB721+BV722+BW722)&gt;=$B$2*'SFV+BESS'!$I$9, $B$2*'SFV+BESS'!$I$9, (CB721+BV722+BW722))</f>
        <v>173.61249999999998</v>
      </c>
      <c r="CC722" s="110">
        <f t="shared" si="843"/>
        <v>70.967481883743332</v>
      </c>
      <c r="CH722" s="251"/>
      <c r="CI722" s="41">
        <v>29.7083333333334</v>
      </c>
      <c r="CJ722" s="33">
        <f t="shared" si="825"/>
        <v>62.088720438246632</v>
      </c>
      <c r="CK722" s="33">
        <f>Gen_Cons_Horario!B4372</f>
        <v>0</v>
      </c>
      <c r="CL722" s="35">
        <f t="shared" si="800"/>
        <v>62.088720438246632</v>
      </c>
      <c r="CM722" s="116">
        <f>IF(AND(CL722&gt;0,CL722*$B$4+CS721&lt;=$B$2*'SFV+BESS'!$I$9,CL722&lt;'SFV+BESS'!$I$7), CL722*$B$4, IF(AND(CL722&gt;0,CL722*$B$4+CS721&gt;$B$2*'SFV+BESS'!$I$9,CL722*$B$4&lt;'SFV+BESS'!$I$7),$B$2*'SFV+BESS'!$I$9-CS721,IF(AND(CL722&gt;0,CL722*$B$4+CS721&gt;$B$2*'SFV+BESS'!$I$9,CL722*$B$4&gt;'SFV+BESS'!$I$7,CS721&lt;$B$2*'SFV+BESS'!$I$9),$B$2*'SFV+BESS'!$I$9-CS721,IF(AND(CL722&gt;0,CL722*$B$4+CS721&lt;=$B$2*'SFV+BESS'!$I$9,CL722&gt;'SFV+BESS'!$I$7),'SFV+BESS'!$I$7,0))))</f>
        <v>0</v>
      </c>
      <c r="CN722" s="27">
        <f>IF(AND(CL722&lt;0,CS721+CL722/$B$5&gt;$H$2,-CL722/'Carga-Descarga Año'!$B$5&lt;'SFV+BESS'!$I$7),CL722/$B$5,IF(AND(CL722&lt;0,CS721+CL722/$B$5&gt;$H$2,-CL722/'Carga-Descarga Año'!$B$5&gt;'SFV+BESS'!$I$7),-'SFV+BESS'!$I$7,IF(AND(CL722&lt;0,CS721+CL722/$B$5&lt;$H$2),-MIN('SFV+BESS'!$I$7,CS721-$H$2),0)))</f>
        <v>0</v>
      </c>
      <c r="CO722" s="33"/>
      <c r="CP722" s="33">
        <f t="shared" si="808"/>
        <v>0</v>
      </c>
      <c r="CQ722" s="27">
        <f t="shared" si="844"/>
        <v>0</v>
      </c>
      <c r="CR722" s="27">
        <f t="shared" si="809"/>
        <v>0</v>
      </c>
      <c r="CS722" s="28">
        <f>IF((CS721+CM722+CN722)&gt;=$B$2*'SFV+BESS'!$I$9, $B$2*'SFV+BESS'!$I$9, (CS721+CM722+CN722))</f>
        <v>173.61249999999998</v>
      </c>
      <c r="CT722" s="110">
        <f t="shared" si="845"/>
        <v>62.088720438246632</v>
      </c>
      <c r="CY722" s="251"/>
      <c r="CZ722" s="41">
        <v>29.7083333333334</v>
      </c>
      <c r="DA722" s="33">
        <f t="shared" si="826"/>
        <v>71.722136617902081</v>
      </c>
      <c r="DB722" s="33">
        <f>Gen_Cons_Horario!B5092</f>
        <v>0</v>
      </c>
      <c r="DC722" s="35">
        <f t="shared" si="866"/>
        <v>71.722136617902081</v>
      </c>
      <c r="DD722" s="116">
        <f>IF(AND(DC722&gt;0,DC722*$B$4+DJ721&lt;=$B$2*'SFV+BESS'!$I$9,DC722&lt;'SFV+BESS'!$I$7), DC722*$B$4, IF(AND(DC722&gt;0,DC722*$B$4+DJ721&gt;$B$2*'SFV+BESS'!$I$9,DC722*$B$4&lt;'SFV+BESS'!$I$7),$B$2*'SFV+BESS'!$I$9-DJ721,IF(AND(DC722&gt;0,DC722*$B$4+DJ721&gt;$B$2*'SFV+BESS'!$I$9,DC722*$B$4&gt;'SFV+BESS'!$I$7,DJ721&lt;$B$2*'SFV+BESS'!$I$9),$B$2*'SFV+BESS'!$I$9-DJ721,IF(AND(DC722&gt;0,DC722*$B$4+DJ721&lt;=$B$2*'SFV+BESS'!$I$9,DC722&gt;'SFV+BESS'!$I$7),'SFV+BESS'!$I$7,0))))</f>
        <v>0</v>
      </c>
      <c r="DE722" s="27">
        <f>IF(AND(DC722&lt;0,DJ721+DC722/$B$5&gt;$H$2,-DC722/'Carga-Descarga Año'!$B$5&lt;'SFV+BESS'!$I$7),DC722/$B$5,IF(AND(DC722&lt;0,DJ721+DC722/$B$5&gt;$H$2,-DC722/'Carga-Descarga Año'!$B$5&gt;'SFV+BESS'!$I$7),-'SFV+BESS'!$I$7,IF(AND(DC722&lt;0,DJ721+DC722/$B$5&lt;$H$2),-MIN('SFV+BESS'!$I$7,DJ721-$H$2),0)))</f>
        <v>0</v>
      </c>
      <c r="DF722" s="33"/>
      <c r="DG722" s="33">
        <f t="shared" si="810"/>
        <v>0</v>
      </c>
      <c r="DH722" s="27">
        <f t="shared" si="846"/>
        <v>0</v>
      </c>
      <c r="DI722" s="27">
        <f t="shared" si="847"/>
        <v>0</v>
      </c>
      <c r="DJ722" s="28">
        <f>IF((DJ721+DD722+DE722)&gt;=$B$2*'SFV+BESS'!$I$9, $B$2*'SFV+BESS'!$I$9, (DJ721+DD722+DE722))</f>
        <v>173.61249999999998</v>
      </c>
      <c r="DK722" s="110">
        <f t="shared" si="848"/>
        <v>71.722136617902081</v>
      </c>
      <c r="DP722" s="251"/>
      <c r="DQ722" s="41">
        <v>29.7083333333334</v>
      </c>
      <c r="DR722" s="33">
        <f t="shared" si="827"/>
        <v>72.15539147323075</v>
      </c>
      <c r="DS722" s="33">
        <f>Gen_Cons_Horario!B5836</f>
        <v>0</v>
      </c>
      <c r="DT722" s="35">
        <f t="shared" si="867"/>
        <v>72.15539147323075</v>
      </c>
      <c r="DU722" s="116">
        <f>IF(AND(DT722&gt;0,DT722*$B$4+EA721&lt;=$B$2*'SFV+BESS'!$I$9,DT722&lt;'SFV+BESS'!$I$7), DT722*$B$4, IF(AND(DT722&gt;0,DT722*$B$4+EA721&gt;$B$2*'SFV+BESS'!$I$9,DT722*$B$4&lt;'SFV+BESS'!$I$7),$B$2*'SFV+BESS'!$I$9-EA721,IF(AND(DT722&gt;0,DT722*$B$4+EA721&gt;$B$2*'SFV+BESS'!$I$9,DT722*$B$4&gt;'SFV+BESS'!$I$7,EA721&lt;$B$2*'SFV+BESS'!$I$9),$B$2*'SFV+BESS'!$I$9-EA721,IF(AND(DT722&gt;0,DT722*$B$4+EA721&lt;=$B$2*'SFV+BESS'!$I$9,DT722&gt;'SFV+BESS'!$I$7),'SFV+BESS'!$I$7,0))))</f>
        <v>0</v>
      </c>
      <c r="DV722" s="27">
        <f>IF(AND(DT722&lt;0,EA721+DT722/$B$5&gt;$H$2,-DT722/'Carga-Descarga Año'!$B$5&lt;'SFV+BESS'!$I$7),DT722/$B$5,IF(AND(DT722&lt;0,EA721+DT722/$B$5&gt;$H$2,-DT722/'Carga-Descarga Año'!$B$5&gt;'SFV+BESS'!$I$7),-'SFV+BESS'!$I$7,IF(AND(DT722&lt;0,EA721+DT722/$B$5&lt;$H$2),-MIN('SFV+BESS'!$I$7,EA721-$H$2),0)))</f>
        <v>0</v>
      </c>
      <c r="DW722" s="33"/>
      <c r="DX722" s="33">
        <f t="shared" si="811"/>
        <v>0</v>
      </c>
      <c r="DY722" s="27">
        <f t="shared" si="849"/>
        <v>0</v>
      </c>
      <c r="DZ722" s="27">
        <f t="shared" si="812"/>
        <v>0</v>
      </c>
      <c r="EA722" s="28">
        <f>IF((EA721+DU722+DV722)&gt;=$B$2*'SFV+BESS'!$I$9, $B$2*'SFV+BESS'!$I$9, (EA721+DU722+DV722))</f>
        <v>173.61249999999998</v>
      </c>
      <c r="EB722" s="110">
        <f t="shared" si="850"/>
        <v>72.15539147323075</v>
      </c>
      <c r="EG722" s="251"/>
      <c r="EH722" s="41">
        <v>29.7083333333334</v>
      </c>
      <c r="EI722" s="33">
        <f t="shared" si="828"/>
        <v>82.031082302570567</v>
      </c>
      <c r="EJ722" s="33">
        <f>Gen_Cons_Horario!B6580</f>
        <v>0</v>
      </c>
      <c r="EK722" s="35">
        <f t="shared" si="868"/>
        <v>82.031082302570567</v>
      </c>
      <c r="EL722" s="116">
        <f>IF(AND(EK722&gt;0,EK722*$B$4+ER721&lt;=$B$2*'SFV+BESS'!$I$9,EK722&lt;'SFV+BESS'!$I$7), EK722*$B$4, IF(AND(EK722&gt;0,EK722*$B$4+ER721&gt;$B$2*'SFV+BESS'!$I$9,EK722*$B$4&lt;'SFV+BESS'!$I$7),$B$2*'SFV+BESS'!$I$9-ER721,IF(AND(EK722&gt;0,EK722*$B$4+ER721&gt;$B$2*'SFV+BESS'!$I$9,EK722*$B$4&gt;'SFV+BESS'!$I$7,ER721&lt;$B$2*'SFV+BESS'!$I$9),$B$2*'SFV+BESS'!$I$9-ER721,IF(AND(EK722&gt;0,EK722*$B$4+ER721&lt;=$B$2*'SFV+BESS'!$I$9,EK722&gt;'SFV+BESS'!$I$7),'SFV+BESS'!$I$7,0))))</f>
        <v>0</v>
      </c>
      <c r="EM722" s="27">
        <f>IF(AND(EK722&lt;0,ER721+EK722/$B$5&gt;$H$2,-EK722/'Carga-Descarga Año'!$B$5&lt;'SFV+BESS'!$I$7),EK722/$B$5,IF(AND(EK722&lt;0,ER721+EK722/$B$5&gt;$H$2,-EK722/'Carga-Descarga Año'!$B$5&gt;'SFV+BESS'!$I$7),-'SFV+BESS'!$I$7,IF(AND(EK722&lt;0,ER721+EK722/$B$5&lt;$H$2),-MIN('SFV+BESS'!$I$7,ER721-$H$2),0)))</f>
        <v>0</v>
      </c>
      <c r="EN722" s="33"/>
      <c r="EO722" s="33">
        <f t="shared" si="813"/>
        <v>0</v>
      </c>
      <c r="EP722" s="27">
        <f t="shared" si="851"/>
        <v>0</v>
      </c>
      <c r="EQ722" s="27">
        <f t="shared" si="814"/>
        <v>0</v>
      </c>
      <c r="ER722" s="28">
        <f>IF((ER721+EL722+EM722)&gt;=$B$2*'SFV+BESS'!$I$9, $B$2*'SFV+BESS'!$I$9, (ER721+EL722+EM722))</f>
        <v>173.61249999999998</v>
      </c>
      <c r="ES722" s="110">
        <f t="shared" si="852"/>
        <v>82.031082302570567</v>
      </c>
      <c r="EX722" s="251"/>
      <c r="EY722" s="41">
        <v>29.7083333333334</v>
      </c>
      <c r="EZ722" s="33">
        <f t="shared" si="829"/>
        <v>93.140060040291317</v>
      </c>
      <c r="FA722" s="33">
        <f>Gen_Cons_Horario!B7300</f>
        <v>22.371000000000002</v>
      </c>
      <c r="FB722" s="35">
        <f t="shared" si="869"/>
        <v>70.769060040291322</v>
      </c>
      <c r="FC722" s="116">
        <f>IF(AND(FB722&gt;0,FB722*$B$4+FI721&lt;=$B$2*'SFV+BESS'!$I$9,FB722&lt;'SFV+BESS'!$I$7), FB722*$B$4, IF(AND(FB722&gt;0,FB722*$B$4+FI721&gt;$B$2*'SFV+BESS'!$I$9,FB722*$B$4&lt;'SFV+BESS'!$I$7),$B$2*'SFV+BESS'!$I$9-FI721,IF(AND(FB722&gt;0,FB722*$B$4+FI721&gt;$B$2*'SFV+BESS'!$I$9,FB722*$B$4&gt;'SFV+BESS'!$I$7,FI721&lt;$B$2*'SFV+BESS'!$I$9),$B$2*'SFV+BESS'!$I$9-FI721,IF(AND(FB722&gt;0,FB722*$B$4+FI721&lt;=$B$2*'SFV+BESS'!$I$9,FB722&gt;'SFV+BESS'!$I$7),'SFV+BESS'!$I$7,0))))</f>
        <v>0</v>
      </c>
      <c r="FD722" s="27">
        <f>IF(AND(FB722&lt;0,FI721+FB722/$B$5&gt;$H$2,-FB722/'Carga-Descarga Año'!$B$5&lt;'SFV+BESS'!$I$7),FB722/$B$5,IF(AND(FB722&lt;0,FI721+FB722/$B$5&gt;$H$2,-FB722/'Carga-Descarga Año'!$B$5&gt;'SFV+BESS'!$I$7),-'SFV+BESS'!$I$7,IF(AND(FB722&lt;0,FI721+FB722/$B$5&lt;$H$2),-MIN('SFV+BESS'!$I$7,FI721-$H$2),0)))</f>
        <v>0</v>
      </c>
      <c r="FE722" s="33"/>
      <c r="FF722" s="33">
        <f t="shared" si="815"/>
        <v>22.371000000000002</v>
      </c>
      <c r="FG722" s="27">
        <f t="shared" si="853"/>
        <v>0</v>
      </c>
      <c r="FH722" s="27">
        <f t="shared" si="816"/>
        <v>0</v>
      </c>
      <c r="FI722" s="28">
        <f>IF((FI721+FC722+FD722)&gt;=$B$2*'SFV+BESS'!$I$9, $B$2*'SFV+BESS'!$I$9, (FI721+FC722+FD722))</f>
        <v>173.61249999999998</v>
      </c>
      <c r="FJ722" s="110">
        <f t="shared" si="854"/>
        <v>70.769060040291322</v>
      </c>
      <c r="FO722" s="251"/>
      <c r="FP722" s="41">
        <v>29.7083333333334</v>
      </c>
      <c r="FQ722" s="33">
        <f t="shared" si="830"/>
        <v>106.09652002916586</v>
      </c>
      <c r="FR722" s="33">
        <f>Gen_Cons_Horario!B8044</f>
        <v>22.371000000000002</v>
      </c>
      <c r="FS722" s="35">
        <f t="shared" si="870"/>
        <v>83.725520029165864</v>
      </c>
      <c r="FT722" s="116">
        <f>IF(AND(FS722&gt;0,FS722*$B$4+FZ721&lt;=$B$2*'SFV+BESS'!$I$9,FS722&lt;'SFV+BESS'!$I$7), FS722*$B$4, IF(AND(FS722&gt;0,FS722*$B$4+FZ721&gt;$B$2*'SFV+BESS'!$I$9,FS722*$B$4&lt;'SFV+BESS'!$I$7),$B$2*'SFV+BESS'!$I$9-FZ721,IF(AND(FS722&gt;0,FS722*$B$4+FZ721&gt;$B$2*'SFV+BESS'!$I$9,FS722*$B$4&gt;'SFV+BESS'!$I$7,FZ721&lt;$B$2*'SFV+BESS'!$I$9),$B$2*'SFV+BESS'!$I$9-FZ721,IF(AND(FS722&gt;0,FS722*$B$4+FZ721&lt;=$B$2*'SFV+BESS'!$I$9,FS722&gt;'SFV+BESS'!$I$7),'SFV+BESS'!$I$7,0))))</f>
        <v>0</v>
      </c>
      <c r="FU722" s="27">
        <f>IF(AND(FS722&lt;0,FZ721+FS722/$B$5&gt;$H$2,-FS722/'Carga-Descarga Año'!$B$5&lt;'SFV+BESS'!$I$7),FS722/$B$5,IF(AND(FS722&lt;0,FZ721+FS722/$B$5&gt;$H$2,-FS722/'Carga-Descarga Año'!$B$5&gt;'SFV+BESS'!$I$7),-'SFV+BESS'!$I$7,IF(AND(FS722&lt;0,FZ721+FS722/$B$5&lt;$H$2),-MIN('SFV+BESS'!$I$7,FZ721-$H$2),0)))</f>
        <v>0</v>
      </c>
      <c r="FV722" s="33"/>
      <c r="FW722" s="33">
        <f t="shared" si="817"/>
        <v>22.371000000000002</v>
      </c>
      <c r="FX722" s="27">
        <f t="shared" si="855"/>
        <v>0</v>
      </c>
      <c r="FY722" s="27">
        <f t="shared" si="818"/>
        <v>0</v>
      </c>
      <c r="FZ722" s="28">
        <f>IF((FZ721+FT722+FU722)&gt;=$B$2*'SFV+BESS'!$I$9, $B$2*'SFV+BESS'!$I$9, (FZ721+FT722+FU722))</f>
        <v>173.61249999999998</v>
      </c>
      <c r="GA722" s="110">
        <f t="shared" si="856"/>
        <v>83.725520029165864</v>
      </c>
      <c r="GF722" s="251"/>
      <c r="GG722" s="41">
        <v>29.7083333333334</v>
      </c>
      <c r="GH722" s="33">
        <f t="shared" si="831"/>
        <v>108.86347538032331</v>
      </c>
      <c r="GI722" s="33">
        <f>Gen_Cons_Horario!B8764</f>
        <v>69.656000000000006</v>
      </c>
      <c r="GJ722" s="35">
        <f t="shared" si="801"/>
        <v>39.207475380323302</v>
      </c>
      <c r="GK722" s="116">
        <f>IF(AND(GJ722&gt;0,GJ722*$B$4+GQ721&lt;=$B$2*'SFV+BESS'!$I$9,GJ722&lt;'SFV+BESS'!$I$7), GJ722*$B$4, IF(AND(GJ722&gt;0,GJ722*$B$4+GQ721&gt;$B$2*'SFV+BESS'!$I$9,GJ722*$B$4&lt;'SFV+BESS'!$I$7),$B$2*'SFV+BESS'!$I$9-GQ721,IF(AND(GJ722&gt;0,GJ722*$B$4+GQ721&gt;$B$2*'SFV+BESS'!$I$9,GJ722*$B$4&gt;'SFV+BESS'!$I$7,GQ721&lt;$B$2*'SFV+BESS'!$I$9),$B$2*'SFV+BESS'!$I$9-GQ721,IF(AND(GJ722&gt;0,GJ722*$B$4+GQ721&lt;=$B$2*'SFV+BESS'!$I$9,GJ722&gt;'SFV+BESS'!$I$7),'SFV+BESS'!$I$7,0))))</f>
        <v>0</v>
      </c>
      <c r="GL722" s="27">
        <f>IF(AND(GJ722&lt;0,GQ721+GJ722/$B$5&gt;$H$2,-GJ722/'Carga-Descarga Año'!$B$5&lt;'SFV+BESS'!$I$7),GJ722/$B$5,IF(AND(GJ722&lt;0,GQ721+GJ722/$B$5&gt;$H$2,-GJ722/'Carga-Descarga Año'!$B$5&gt;'SFV+BESS'!$I$7),-'SFV+BESS'!$I$7,IF(AND(GJ722&lt;0,GQ721+GJ722/$B$5&lt;$H$2),-MIN('SFV+BESS'!$I$7,GQ721-$H$2),0)))</f>
        <v>0</v>
      </c>
      <c r="GM722" s="33"/>
      <c r="GN722" s="33">
        <f t="shared" si="819"/>
        <v>69.656000000000006</v>
      </c>
      <c r="GO722" s="27">
        <f t="shared" si="857"/>
        <v>0</v>
      </c>
      <c r="GP722" s="27">
        <f t="shared" si="820"/>
        <v>0</v>
      </c>
      <c r="GQ722" s="28">
        <f>IF((GQ721+GK722+GL722)&gt;=$B$2*'SFV+BESS'!$I$9, $B$2*'SFV+BESS'!$I$9, (GQ721+GK722+GL722))</f>
        <v>173.61249999999998</v>
      </c>
      <c r="GR722" s="110">
        <f t="shared" si="858"/>
        <v>39.207475380323302</v>
      </c>
    </row>
    <row r="723" spans="1:200">
      <c r="A723" s="249"/>
      <c r="B723" s="41">
        <v>29.75</v>
      </c>
      <c r="C723" s="38">
        <f t="shared" ref="C723" si="872">C699</f>
        <v>102.86987171993853</v>
      </c>
      <c r="D723" s="2">
        <f>Gen_Cons_Horario!B749</f>
        <v>82.027000000000001</v>
      </c>
      <c r="E723" s="140">
        <f t="shared" si="832"/>
        <v>20.842871719938529</v>
      </c>
      <c r="F723" s="116">
        <f>IF(AND(E723&gt;0,E723*$B$4+L722&lt;=$B$2*'SFV+BESS'!$I$9,E723&lt;'SFV+BESS'!$I$7), E723*$B$4, IF(AND(E723&gt;0,E723*$B$4+L722&gt;$B$2*'SFV+BESS'!$I$9,E723*$B$4&lt;'SFV+BESS'!$I$7),$B$2*'SFV+BESS'!$I$9-L722,IF(AND(E723&gt;0,E723*$B$4+L722&gt;$B$2*'SFV+BESS'!$I$9,E723*$B$4&gt;'SFV+BESS'!$I$7,L722&lt;$B$2*'SFV+BESS'!$I$9),$B$2*'SFV+BESS'!$I$9-L722,IF(AND(E723&gt;0,E723*$B$4+L722&lt;=$B$2*'SFV+BESS'!$I$9,E723&gt;'SFV+BESS'!$I$7),'SFV+BESS'!$I$7,0))))</f>
        <v>19.8007281339416</v>
      </c>
      <c r="G723" s="27">
        <f>IF(AND(E723&lt;0,L722+E723/$B$5&gt;$H$2,-E723/'Carga-Descarga Año'!$B$5&lt;'SFV+BESS'!$I$7),E723/$B$5,IF(AND(E723&lt;0,L722+E723/$B$5&gt;$H$2,-E723/'Carga-Descarga Año'!$B$5&gt;'SFV+BESS'!$I$7),-'SFV+BESS'!$I$7,IF(AND(E723&lt;0,L722+E723/$B$5&lt;$H$2),-MIN('SFV+BESS'!$I$7,L722-$H$2),0)))</f>
        <v>0</v>
      </c>
      <c r="I723" s="38">
        <f t="shared" si="833"/>
        <v>82.027000000000001</v>
      </c>
      <c r="J723" s="27">
        <f t="shared" si="835"/>
        <v>0</v>
      </c>
      <c r="K723" s="27">
        <f t="shared" si="834"/>
        <v>0</v>
      </c>
      <c r="L723" s="28">
        <f>IF((L722+F723+G723)&gt;=$B$2*'SFV+BESS'!$I$9, $B$2*'SFV+BESS'!$I$9, (L722+F723+G723))</f>
        <v>130.12797670729191</v>
      </c>
      <c r="M723" s="110">
        <f t="shared" si="836"/>
        <v>0</v>
      </c>
      <c r="AI723" s="251"/>
      <c r="AJ723" s="41">
        <v>29.75</v>
      </c>
      <c r="AK723" s="52">
        <f t="shared" si="822"/>
        <v>95.435636670569934</v>
      </c>
      <c r="AL723" s="33">
        <f>Gen_Cons_Horario!B2165</f>
        <v>0</v>
      </c>
      <c r="AM723" s="35">
        <f t="shared" si="797"/>
        <v>95.435636670569934</v>
      </c>
      <c r="AN723" s="116">
        <f>IF(AND(AM723&gt;0,AM723*$B$4+AT722&lt;=$B$2*'SFV+BESS'!$I$9,AM723&lt;'SFV+BESS'!$I$7), AM723*$B$4, IF(AND(AM723&gt;0,AM723*$B$4+AT722&gt;$B$2*'SFV+BESS'!$I$9,AM723*$B$4&lt;'SFV+BESS'!$I$7),$B$2*'SFV+BESS'!$I$9-AT722,IF(AND(AM723&gt;0,AM723*$B$4+AT722&gt;$B$2*'SFV+BESS'!$I$9,AM723*$B$4&gt;'SFV+BESS'!$I$7,AT722&lt;$B$2*'SFV+BESS'!$I$9),$B$2*'SFV+BESS'!$I$9-AT722,IF(AND(AM723&gt;0,AM723*$B$4+AT722&lt;=$B$2*'SFV+BESS'!$I$9,AM723&gt;'SFV+BESS'!$I$7),'SFV+BESS'!$I$7,0))))</f>
        <v>0</v>
      </c>
      <c r="AO723" s="27">
        <f>IF(AND(AM723&lt;0,AT722+AM723/$B$5&gt;$H$2,-AM723/'Carga-Descarga Año'!$B$5&lt;'SFV+BESS'!$I$7),AM723/$B$5,IF(AND(AM723&lt;0,AT722+AM723/$B$5&gt;$H$2,-AM723/'Carga-Descarga Año'!$B$5&gt;'SFV+BESS'!$I$7),-'SFV+BESS'!$I$7,IF(AND(AM723&lt;0,AT722+AM723/$B$5&lt;$H$2),-MIN('SFV+BESS'!$I$7,AT722-$H$2),0)))</f>
        <v>0</v>
      </c>
      <c r="AP723" s="33"/>
      <c r="AQ723" s="33">
        <f t="shared" si="803"/>
        <v>0</v>
      </c>
      <c r="AR723" s="27">
        <f t="shared" si="837"/>
        <v>0</v>
      </c>
      <c r="AS723" s="27">
        <f t="shared" si="804"/>
        <v>0</v>
      </c>
      <c r="AT723" s="28">
        <f>IF((AT722+AN723+AO723)&gt;=$B$2*'SFV+BESS'!$I$9, $B$2*'SFV+BESS'!$I$9, (AT722+AN723+AO723))</f>
        <v>173.61249999999998</v>
      </c>
      <c r="AU723" s="110">
        <f t="shared" si="838"/>
        <v>95.435636670569934</v>
      </c>
      <c r="AZ723" s="251"/>
      <c r="BA723" s="41">
        <v>29.75</v>
      </c>
      <c r="BB723" s="33">
        <f t="shared" si="823"/>
        <v>62.728437042746478</v>
      </c>
      <c r="BC723" s="33">
        <f>Gen_Cons_Horario!B2909</f>
        <v>0</v>
      </c>
      <c r="BD723" s="35">
        <f t="shared" si="798"/>
        <v>62.728437042746478</v>
      </c>
      <c r="BE723" s="116">
        <f>IF(AND(BD723&gt;0,BD723*$B$4+BK722&lt;=$B$2*'SFV+BESS'!$I$9,BD723&lt;'SFV+BESS'!$I$7), BD723*$B$4, IF(AND(BD723&gt;0,BD723*$B$4+BK722&gt;$B$2*'SFV+BESS'!$I$9,BD723*$B$4&lt;'SFV+BESS'!$I$7),$B$2*'SFV+BESS'!$I$9-BK722,IF(AND(BD723&gt;0,BD723*$B$4+BK722&gt;$B$2*'SFV+BESS'!$I$9,BD723*$B$4&gt;'SFV+BESS'!$I$7,BK722&lt;$B$2*'SFV+BESS'!$I$9),$B$2*'SFV+BESS'!$I$9-BK722,IF(AND(BD723&gt;0,BD723*$B$4+BK722&lt;=$B$2*'SFV+BESS'!$I$9,BD723&gt;'SFV+BESS'!$I$7),'SFV+BESS'!$I$7,0))))</f>
        <v>0</v>
      </c>
      <c r="BF723" s="27">
        <f>IF(AND(BD723&lt;0,BK722+BD723/$B$5&gt;$H$2,-BD723/'Carga-Descarga Año'!$B$5&lt;'SFV+BESS'!$I$7),BD723/$B$5,IF(AND(BD723&lt;0,BK722+BD723/$B$5&gt;$H$2,-BD723/'Carga-Descarga Año'!$B$5&gt;'SFV+BESS'!$I$7),-'SFV+BESS'!$I$7,IF(AND(BD723&lt;0,BK722+BD723/$B$5&lt;$H$2),-MIN('SFV+BESS'!$I$7,BK722-$H$2),0)))</f>
        <v>0</v>
      </c>
      <c r="BG723" s="33"/>
      <c r="BH723" s="33">
        <f t="shared" si="805"/>
        <v>0</v>
      </c>
      <c r="BI723" s="27">
        <f t="shared" si="839"/>
        <v>0</v>
      </c>
      <c r="BJ723" s="27">
        <f t="shared" si="806"/>
        <v>0</v>
      </c>
      <c r="BK723" s="28">
        <f>IF((BK722+BE723+BF723)&gt;=$B$2*'SFV+BESS'!$I$9, $B$2*'SFV+BESS'!$I$9, (BK722+BE723+BF723))</f>
        <v>173.61249999999998</v>
      </c>
      <c r="BL723" s="110">
        <f t="shared" si="840"/>
        <v>62.728437042746478</v>
      </c>
      <c r="BQ723" s="251"/>
      <c r="BR723" s="41">
        <v>29.75</v>
      </c>
      <c r="BS723" s="33">
        <f t="shared" si="824"/>
        <v>20.952304175200414</v>
      </c>
      <c r="BT723" s="33">
        <f>Gen_Cons_Horario!B3629</f>
        <v>0</v>
      </c>
      <c r="BU723" s="35">
        <f t="shared" si="799"/>
        <v>20.952304175200414</v>
      </c>
      <c r="BV723" s="116">
        <f>IF(AND(BU723&gt;0,BU723*$B$4+CB722&lt;=$B$2*'SFV+BESS'!$I$9,BU723&lt;'SFV+BESS'!$I$7), BU723*$B$4, IF(AND(BU723&gt;0,BU723*$B$4+CB722&gt;$B$2*'SFV+BESS'!$I$9,BU723*$B$4&lt;'SFV+BESS'!$I$7),$B$2*'SFV+BESS'!$I$9-CB722,IF(AND(BU723&gt;0,BU723*$B$4+CB722&gt;$B$2*'SFV+BESS'!$I$9,BU723*$B$4&gt;'SFV+BESS'!$I$7,CB722&lt;$B$2*'SFV+BESS'!$I$9),$B$2*'SFV+BESS'!$I$9-CB722,IF(AND(BU723&gt;0,BU723*$B$4+CB722&lt;=$B$2*'SFV+BESS'!$I$9,BU723&gt;'SFV+BESS'!$I$7),'SFV+BESS'!$I$7,0))))</f>
        <v>0</v>
      </c>
      <c r="BW723" s="27">
        <f>IF(AND(BU723&lt;0,CB722+BU723/$B$5&gt;$H$2,-BU723/'Carga-Descarga Año'!$B$5&lt;'SFV+BESS'!$I$7),BU723/$B$5,IF(AND(BU723&lt;0,CB722+BU723/$B$5&gt;$H$2,-BU723/'Carga-Descarga Año'!$B$5&gt;'SFV+BESS'!$I$7),-'SFV+BESS'!$I$7,IF(AND(BU723&lt;0,CB722+BU723/$B$5&lt;$H$2),-MIN('SFV+BESS'!$I$7,CB722-$H$2),0)))</f>
        <v>0</v>
      </c>
      <c r="BX723" s="33"/>
      <c r="BY723" s="33">
        <f t="shared" si="807"/>
        <v>0</v>
      </c>
      <c r="BZ723" s="27">
        <f t="shared" si="841"/>
        <v>0</v>
      </c>
      <c r="CA723" s="27">
        <f t="shared" si="842"/>
        <v>0</v>
      </c>
      <c r="CB723" s="28">
        <f>IF((CB722+BV723+BW723)&gt;=$B$2*'SFV+BESS'!$I$9, $B$2*'SFV+BESS'!$I$9, (CB722+BV723+BW723))</f>
        <v>173.61249999999998</v>
      </c>
      <c r="CC723" s="110">
        <f t="shared" si="843"/>
        <v>20.952304175200414</v>
      </c>
      <c r="CH723" s="251"/>
      <c r="CI723" s="41">
        <v>29.75</v>
      </c>
      <c r="CJ723" s="33">
        <f t="shared" si="825"/>
        <v>15.237891096566022</v>
      </c>
      <c r="CK723" s="33">
        <f>Gen_Cons_Horario!B4373</f>
        <v>0</v>
      </c>
      <c r="CL723" s="35">
        <f t="shared" si="800"/>
        <v>15.237891096566022</v>
      </c>
      <c r="CM723" s="116">
        <f>IF(AND(CL723&gt;0,CL723*$B$4+CS722&lt;=$B$2*'SFV+BESS'!$I$9,CL723&lt;'SFV+BESS'!$I$7), CL723*$B$4, IF(AND(CL723&gt;0,CL723*$B$4+CS722&gt;$B$2*'SFV+BESS'!$I$9,CL723*$B$4&lt;'SFV+BESS'!$I$7),$B$2*'SFV+BESS'!$I$9-CS722,IF(AND(CL723&gt;0,CL723*$B$4+CS722&gt;$B$2*'SFV+BESS'!$I$9,CL723*$B$4&gt;'SFV+BESS'!$I$7,CS722&lt;$B$2*'SFV+BESS'!$I$9),$B$2*'SFV+BESS'!$I$9-CS722,IF(AND(CL723&gt;0,CL723*$B$4+CS722&lt;=$B$2*'SFV+BESS'!$I$9,CL723&gt;'SFV+BESS'!$I$7),'SFV+BESS'!$I$7,0))))</f>
        <v>0</v>
      </c>
      <c r="CN723" s="27">
        <f>IF(AND(CL723&lt;0,CS722+CL723/$B$5&gt;$H$2,-CL723/'Carga-Descarga Año'!$B$5&lt;'SFV+BESS'!$I$7),CL723/$B$5,IF(AND(CL723&lt;0,CS722+CL723/$B$5&gt;$H$2,-CL723/'Carga-Descarga Año'!$B$5&gt;'SFV+BESS'!$I$7),-'SFV+BESS'!$I$7,IF(AND(CL723&lt;0,CS722+CL723/$B$5&lt;$H$2),-MIN('SFV+BESS'!$I$7,CS722-$H$2),0)))</f>
        <v>0</v>
      </c>
      <c r="CO723" s="33"/>
      <c r="CP723" s="33">
        <f t="shared" si="808"/>
        <v>0</v>
      </c>
      <c r="CQ723" s="27">
        <f t="shared" si="844"/>
        <v>0</v>
      </c>
      <c r="CR723" s="27">
        <f t="shared" si="809"/>
        <v>0</v>
      </c>
      <c r="CS723" s="28">
        <f>IF((CS722+CM723+CN723)&gt;=$B$2*'SFV+BESS'!$I$9, $B$2*'SFV+BESS'!$I$9, (CS722+CM723+CN723))</f>
        <v>173.61249999999998</v>
      </c>
      <c r="CT723" s="110">
        <f t="shared" si="845"/>
        <v>15.237891096566022</v>
      </c>
      <c r="CY723" s="251"/>
      <c r="CZ723" s="41">
        <v>29.75</v>
      </c>
      <c r="DA723" s="33">
        <f t="shared" si="826"/>
        <v>22.399706331116558</v>
      </c>
      <c r="DB723" s="33">
        <f>Gen_Cons_Horario!B5093</f>
        <v>0</v>
      </c>
      <c r="DC723" s="35">
        <f t="shared" si="866"/>
        <v>22.399706331116558</v>
      </c>
      <c r="DD723" s="116">
        <f>IF(AND(DC723&gt;0,DC723*$B$4+DJ722&lt;=$B$2*'SFV+BESS'!$I$9,DC723&lt;'SFV+BESS'!$I$7), DC723*$B$4, IF(AND(DC723&gt;0,DC723*$B$4+DJ722&gt;$B$2*'SFV+BESS'!$I$9,DC723*$B$4&lt;'SFV+BESS'!$I$7),$B$2*'SFV+BESS'!$I$9-DJ722,IF(AND(DC723&gt;0,DC723*$B$4+DJ722&gt;$B$2*'SFV+BESS'!$I$9,DC723*$B$4&gt;'SFV+BESS'!$I$7,DJ722&lt;$B$2*'SFV+BESS'!$I$9),$B$2*'SFV+BESS'!$I$9-DJ722,IF(AND(DC723&gt;0,DC723*$B$4+DJ722&lt;=$B$2*'SFV+BESS'!$I$9,DC723&gt;'SFV+BESS'!$I$7),'SFV+BESS'!$I$7,0))))</f>
        <v>0</v>
      </c>
      <c r="DE723" s="27">
        <f>IF(AND(DC723&lt;0,DJ722+DC723/$B$5&gt;$H$2,-DC723/'Carga-Descarga Año'!$B$5&lt;'SFV+BESS'!$I$7),DC723/$B$5,IF(AND(DC723&lt;0,DJ722+DC723/$B$5&gt;$H$2,-DC723/'Carga-Descarga Año'!$B$5&gt;'SFV+BESS'!$I$7),-'SFV+BESS'!$I$7,IF(AND(DC723&lt;0,DJ722+DC723/$B$5&lt;$H$2),-MIN('SFV+BESS'!$I$7,DJ722-$H$2),0)))</f>
        <v>0</v>
      </c>
      <c r="DF723" s="33"/>
      <c r="DG723" s="33">
        <f t="shared" si="810"/>
        <v>0</v>
      </c>
      <c r="DH723" s="27">
        <f t="shared" si="846"/>
        <v>0</v>
      </c>
      <c r="DI723" s="27">
        <f t="shared" si="847"/>
        <v>0</v>
      </c>
      <c r="DJ723" s="28">
        <f>IF((DJ722+DD723+DE723)&gt;=$B$2*'SFV+BESS'!$I$9, $B$2*'SFV+BESS'!$I$9, (DJ722+DD723+DE723))</f>
        <v>173.61249999999998</v>
      </c>
      <c r="DK723" s="110">
        <f t="shared" si="848"/>
        <v>22.399706331116558</v>
      </c>
      <c r="DP723" s="251"/>
      <c r="DQ723" s="41">
        <v>29.75</v>
      </c>
      <c r="DR723" s="33">
        <f t="shared" si="827"/>
        <v>43.502380946179692</v>
      </c>
      <c r="DS723" s="33">
        <f>Gen_Cons_Horario!B5837</f>
        <v>0</v>
      </c>
      <c r="DT723" s="35">
        <f t="shared" si="867"/>
        <v>43.502380946179692</v>
      </c>
      <c r="DU723" s="116">
        <f>IF(AND(DT723&gt;0,DT723*$B$4+EA722&lt;=$B$2*'SFV+BESS'!$I$9,DT723&lt;'SFV+BESS'!$I$7), DT723*$B$4, IF(AND(DT723&gt;0,DT723*$B$4+EA722&gt;$B$2*'SFV+BESS'!$I$9,DT723*$B$4&lt;'SFV+BESS'!$I$7),$B$2*'SFV+BESS'!$I$9-EA722,IF(AND(DT723&gt;0,DT723*$B$4+EA722&gt;$B$2*'SFV+BESS'!$I$9,DT723*$B$4&gt;'SFV+BESS'!$I$7,EA722&lt;$B$2*'SFV+BESS'!$I$9),$B$2*'SFV+BESS'!$I$9-EA722,IF(AND(DT723&gt;0,DT723*$B$4+EA722&lt;=$B$2*'SFV+BESS'!$I$9,DT723&gt;'SFV+BESS'!$I$7),'SFV+BESS'!$I$7,0))))</f>
        <v>0</v>
      </c>
      <c r="DV723" s="27">
        <f>IF(AND(DT723&lt;0,EA722+DT723/$B$5&gt;$H$2,-DT723/'Carga-Descarga Año'!$B$5&lt;'SFV+BESS'!$I$7),DT723/$B$5,IF(AND(DT723&lt;0,EA722+DT723/$B$5&gt;$H$2,-DT723/'Carga-Descarga Año'!$B$5&gt;'SFV+BESS'!$I$7),-'SFV+BESS'!$I$7,IF(AND(DT723&lt;0,EA722+DT723/$B$5&lt;$H$2),-MIN('SFV+BESS'!$I$7,EA722-$H$2),0)))</f>
        <v>0</v>
      </c>
      <c r="DW723" s="33"/>
      <c r="DX723" s="33">
        <f t="shared" si="811"/>
        <v>0</v>
      </c>
      <c r="DY723" s="27">
        <f t="shared" si="849"/>
        <v>0</v>
      </c>
      <c r="DZ723" s="27">
        <f t="shared" si="812"/>
        <v>0</v>
      </c>
      <c r="EA723" s="28">
        <f>IF((EA722+DU723+DV723)&gt;=$B$2*'SFV+BESS'!$I$9, $B$2*'SFV+BESS'!$I$9, (EA722+DU723+DV723))</f>
        <v>173.61249999999998</v>
      </c>
      <c r="EB723" s="110">
        <f t="shared" si="850"/>
        <v>43.502380946179692</v>
      </c>
      <c r="EG723" s="251"/>
      <c r="EH723" s="41">
        <v>29.75</v>
      </c>
      <c r="EI723" s="33">
        <f t="shared" si="828"/>
        <v>59.658968947324041</v>
      </c>
      <c r="EJ723" s="33">
        <f>Gen_Cons_Horario!B6581</f>
        <v>0</v>
      </c>
      <c r="EK723" s="35">
        <f t="shared" si="868"/>
        <v>59.658968947324041</v>
      </c>
      <c r="EL723" s="116">
        <f>IF(AND(EK723&gt;0,EK723*$B$4+ER722&lt;=$B$2*'SFV+BESS'!$I$9,EK723&lt;'SFV+BESS'!$I$7), EK723*$B$4, IF(AND(EK723&gt;0,EK723*$B$4+ER722&gt;$B$2*'SFV+BESS'!$I$9,EK723*$B$4&lt;'SFV+BESS'!$I$7),$B$2*'SFV+BESS'!$I$9-ER722,IF(AND(EK723&gt;0,EK723*$B$4+ER722&gt;$B$2*'SFV+BESS'!$I$9,EK723*$B$4&gt;'SFV+BESS'!$I$7,ER722&lt;$B$2*'SFV+BESS'!$I$9),$B$2*'SFV+BESS'!$I$9-ER722,IF(AND(EK723&gt;0,EK723*$B$4+ER722&lt;=$B$2*'SFV+BESS'!$I$9,EK723&gt;'SFV+BESS'!$I$7),'SFV+BESS'!$I$7,0))))</f>
        <v>0</v>
      </c>
      <c r="EM723" s="27">
        <f>IF(AND(EK723&lt;0,ER722+EK723/$B$5&gt;$H$2,-EK723/'Carga-Descarga Año'!$B$5&lt;'SFV+BESS'!$I$7),EK723/$B$5,IF(AND(EK723&lt;0,ER722+EK723/$B$5&gt;$H$2,-EK723/'Carga-Descarga Año'!$B$5&gt;'SFV+BESS'!$I$7),-'SFV+BESS'!$I$7,IF(AND(EK723&lt;0,ER722+EK723/$B$5&lt;$H$2),-MIN('SFV+BESS'!$I$7,ER722-$H$2),0)))</f>
        <v>0</v>
      </c>
      <c r="EN723" s="33"/>
      <c r="EO723" s="33">
        <f t="shared" si="813"/>
        <v>0</v>
      </c>
      <c r="EP723" s="27">
        <f t="shared" si="851"/>
        <v>0</v>
      </c>
      <c r="EQ723" s="27">
        <f t="shared" si="814"/>
        <v>0</v>
      </c>
      <c r="ER723" s="28">
        <f>IF((ER722+EL723+EM723)&gt;=$B$2*'SFV+BESS'!$I$9, $B$2*'SFV+BESS'!$I$9, (ER722+EL723+EM723))</f>
        <v>173.61249999999998</v>
      </c>
      <c r="ES723" s="110">
        <f t="shared" si="852"/>
        <v>59.658968947324041</v>
      </c>
      <c r="EX723" s="251"/>
      <c r="EY723" s="41">
        <v>29.75</v>
      </c>
      <c r="EZ723" s="33">
        <f t="shared" si="829"/>
        <v>74.053982163182425</v>
      </c>
      <c r="FA723" s="33">
        <f>Gen_Cons_Horario!B7301</f>
        <v>22.371000000000002</v>
      </c>
      <c r="FB723" s="35">
        <f t="shared" si="869"/>
        <v>51.682982163182423</v>
      </c>
      <c r="FC723" s="116">
        <f>IF(AND(FB723&gt;0,FB723*$B$4+FI722&lt;=$B$2*'SFV+BESS'!$I$9,FB723&lt;'SFV+BESS'!$I$7), FB723*$B$4, IF(AND(FB723&gt;0,FB723*$B$4+FI722&gt;$B$2*'SFV+BESS'!$I$9,FB723*$B$4&lt;'SFV+BESS'!$I$7),$B$2*'SFV+BESS'!$I$9-FI722,IF(AND(FB723&gt;0,FB723*$B$4+FI722&gt;$B$2*'SFV+BESS'!$I$9,FB723*$B$4&gt;'SFV+BESS'!$I$7,FI722&lt;$B$2*'SFV+BESS'!$I$9),$B$2*'SFV+BESS'!$I$9-FI722,IF(AND(FB723&gt;0,FB723*$B$4+FI722&lt;=$B$2*'SFV+BESS'!$I$9,FB723&gt;'SFV+BESS'!$I$7),'SFV+BESS'!$I$7,0))))</f>
        <v>0</v>
      </c>
      <c r="FD723" s="27">
        <f>IF(AND(FB723&lt;0,FI722+FB723/$B$5&gt;$H$2,-FB723/'Carga-Descarga Año'!$B$5&lt;'SFV+BESS'!$I$7),FB723/$B$5,IF(AND(FB723&lt;0,FI722+FB723/$B$5&gt;$H$2,-FB723/'Carga-Descarga Año'!$B$5&gt;'SFV+BESS'!$I$7),-'SFV+BESS'!$I$7,IF(AND(FB723&lt;0,FI722+FB723/$B$5&lt;$H$2),-MIN('SFV+BESS'!$I$7,FI722-$H$2),0)))</f>
        <v>0</v>
      </c>
      <c r="FE723" s="33"/>
      <c r="FF723" s="33">
        <f t="shared" si="815"/>
        <v>22.371000000000002</v>
      </c>
      <c r="FG723" s="27">
        <f t="shared" si="853"/>
        <v>0</v>
      </c>
      <c r="FH723" s="27">
        <f t="shared" si="816"/>
        <v>0</v>
      </c>
      <c r="FI723" s="28">
        <f>IF((FI722+FC723+FD723)&gt;=$B$2*'SFV+BESS'!$I$9, $B$2*'SFV+BESS'!$I$9, (FI722+FC723+FD723))</f>
        <v>173.61249999999998</v>
      </c>
      <c r="FJ723" s="110">
        <f t="shared" si="854"/>
        <v>51.682982163182423</v>
      </c>
      <c r="FO723" s="251"/>
      <c r="FP723" s="41">
        <v>29.75</v>
      </c>
      <c r="FQ723" s="33">
        <f t="shared" si="830"/>
        <v>90.474946527938982</v>
      </c>
      <c r="FR723" s="33">
        <f>Gen_Cons_Horario!B8045</f>
        <v>0</v>
      </c>
      <c r="FS723" s="35">
        <f t="shared" si="870"/>
        <v>90.474946527938982</v>
      </c>
      <c r="FT723" s="116">
        <f>IF(AND(FS723&gt;0,FS723*$B$4+FZ722&lt;=$B$2*'SFV+BESS'!$I$9,FS723&lt;'SFV+BESS'!$I$7), FS723*$B$4, IF(AND(FS723&gt;0,FS723*$B$4+FZ722&gt;$B$2*'SFV+BESS'!$I$9,FS723*$B$4&lt;'SFV+BESS'!$I$7),$B$2*'SFV+BESS'!$I$9-FZ722,IF(AND(FS723&gt;0,FS723*$B$4+FZ722&gt;$B$2*'SFV+BESS'!$I$9,FS723*$B$4&gt;'SFV+BESS'!$I$7,FZ722&lt;$B$2*'SFV+BESS'!$I$9),$B$2*'SFV+BESS'!$I$9-FZ722,IF(AND(FS723&gt;0,FS723*$B$4+FZ722&lt;=$B$2*'SFV+BESS'!$I$9,FS723&gt;'SFV+BESS'!$I$7),'SFV+BESS'!$I$7,0))))</f>
        <v>0</v>
      </c>
      <c r="FU723" s="27">
        <f>IF(AND(FS723&lt;0,FZ722+FS723/$B$5&gt;$H$2,-FS723/'Carga-Descarga Año'!$B$5&lt;'SFV+BESS'!$I$7),FS723/$B$5,IF(AND(FS723&lt;0,FZ722+FS723/$B$5&gt;$H$2,-FS723/'Carga-Descarga Año'!$B$5&gt;'SFV+BESS'!$I$7),-'SFV+BESS'!$I$7,IF(AND(FS723&lt;0,FZ722+FS723/$B$5&lt;$H$2),-MIN('SFV+BESS'!$I$7,FZ722-$H$2),0)))</f>
        <v>0</v>
      </c>
      <c r="FV723" s="33"/>
      <c r="FW723" s="33">
        <f t="shared" si="817"/>
        <v>0</v>
      </c>
      <c r="FX723" s="27">
        <f t="shared" si="855"/>
        <v>0</v>
      </c>
      <c r="FY723" s="27">
        <f t="shared" si="818"/>
        <v>0</v>
      </c>
      <c r="FZ723" s="28">
        <f>IF((FZ722+FT723+FU723)&gt;=$B$2*'SFV+BESS'!$I$9, $B$2*'SFV+BESS'!$I$9, (FZ722+FT723+FU723))</f>
        <v>173.61249999999998</v>
      </c>
      <c r="GA723" s="110">
        <f t="shared" si="856"/>
        <v>90.474946527938982</v>
      </c>
      <c r="GF723" s="251"/>
      <c r="GG723" s="41">
        <v>29.75</v>
      </c>
      <c r="GH723" s="33">
        <f t="shared" si="831"/>
        <v>95.072145615161062</v>
      </c>
      <c r="GI723" s="33">
        <f>Gen_Cons_Horario!B8765</f>
        <v>0</v>
      </c>
      <c r="GJ723" s="35">
        <f t="shared" si="801"/>
        <v>95.072145615161062</v>
      </c>
      <c r="GK723" s="116">
        <f>IF(AND(GJ723&gt;0,GJ723*$B$4+GQ722&lt;=$B$2*'SFV+BESS'!$I$9,GJ723&lt;'SFV+BESS'!$I$7), GJ723*$B$4, IF(AND(GJ723&gt;0,GJ723*$B$4+GQ722&gt;$B$2*'SFV+BESS'!$I$9,GJ723*$B$4&lt;'SFV+BESS'!$I$7),$B$2*'SFV+BESS'!$I$9-GQ722,IF(AND(GJ723&gt;0,GJ723*$B$4+GQ722&gt;$B$2*'SFV+BESS'!$I$9,GJ723*$B$4&gt;'SFV+BESS'!$I$7,GQ722&lt;$B$2*'SFV+BESS'!$I$9),$B$2*'SFV+BESS'!$I$9-GQ722,IF(AND(GJ723&gt;0,GJ723*$B$4+GQ722&lt;=$B$2*'SFV+BESS'!$I$9,GJ723&gt;'SFV+BESS'!$I$7),'SFV+BESS'!$I$7,0))))</f>
        <v>0</v>
      </c>
      <c r="GL723" s="27">
        <f>IF(AND(GJ723&lt;0,GQ722+GJ723/$B$5&gt;$H$2,-GJ723/'Carga-Descarga Año'!$B$5&lt;'SFV+BESS'!$I$7),GJ723/$B$5,IF(AND(GJ723&lt;0,GQ722+GJ723/$B$5&gt;$H$2,-GJ723/'Carga-Descarga Año'!$B$5&gt;'SFV+BESS'!$I$7),-'SFV+BESS'!$I$7,IF(AND(GJ723&lt;0,GQ722+GJ723/$B$5&lt;$H$2),-MIN('SFV+BESS'!$I$7,GQ722-$H$2),0)))</f>
        <v>0</v>
      </c>
      <c r="GM723" s="33"/>
      <c r="GN723" s="33">
        <f t="shared" si="819"/>
        <v>0</v>
      </c>
      <c r="GO723" s="27">
        <f t="shared" si="857"/>
        <v>0</v>
      </c>
      <c r="GP723" s="27">
        <f t="shared" si="820"/>
        <v>0</v>
      </c>
      <c r="GQ723" s="28">
        <f>IF((GQ722+GK723+GL723)&gt;=$B$2*'SFV+BESS'!$I$9, $B$2*'SFV+BESS'!$I$9, (GQ722+GK723+GL723))</f>
        <v>173.61249999999998</v>
      </c>
      <c r="GR723" s="110">
        <f t="shared" si="858"/>
        <v>95.072145615161062</v>
      </c>
    </row>
    <row r="724" spans="1:200">
      <c r="A724" s="249"/>
      <c r="B724" s="41">
        <v>29.7916666666667</v>
      </c>
      <c r="C724" s="38">
        <f t="shared" ref="C724" si="873">C700</f>
        <v>79.925483788312661</v>
      </c>
      <c r="D724" s="2">
        <f>Gen_Cons_Horario!B750</f>
        <v>82.027000000000001</v>
      </c>
      <c r="E724" s="140">
        <f t="shared" si="832"/>
        <v>-2.1015162116873398</v>
      </c>
      <c r="F724" s="116">
        <f>IF(AND(E724&gt;0,E724*$B$4+L723&lt;=$B$2*'SFV+BESS'!$I$9,E724&lt;'SFV+BESS'!$I$7), E724*$B$4, IF(AND(E724&gt;0,E724*$B$4+L723&gt;$B$2*'SFV+BESS'!$I$9,E724*$B$4&lt;'SFV+BESS'!$I$7),$B$2*'SFV+BESS'!$I$9-L723,IF(AND(E724&gt;0,E724*$B$4+L723&gt;$B$2*'SFV+BESS'!$I$9,E724*$B$4&gt;'SFV+BESS'!$I$7,L723&lt;$B$2*'SFV+BESS'!$I$9),$B$2*'SFV+BESS'!$I$9-L723,IF(AND(E724&gt;0,E724*$B$4+L723&lt;=$B$2*'SFV+BESS'!$I$9,E724&gt;'SFV+BESS'!$I$7),'SFV+BESS'!$I$7,0))))</f>
        <v>0</v>
      </c>
      <c r="G724" s="27">
        <f>IF(AND(E724&lt;0,L723+E724/$B$5&gt;$H$2,-E724/'Carga-Descarga Año'!$B$5&lt;'SFV+BESS'!$I$7),E724/$B$5,IF(AND(E724&lt;0,L723+E724/$B$5&gt;$H$2,-E724/'Carga-Descarga Año'!$B$5&gt;'SFV+BESS'!$I$7),-'SFV+BESS'!$I$7,IF(AND(E724&lt;0,L723+E724/$B$5&lt;$H$2),-MIN('SFV+BESS'!$I$7,L723-$H$2),0)))</f>
        <v>-2.2121223280919367</v>
      </c>
      <c r="I724" s="38">
        <f t="shared" si="833"/>
        <v>79.925483788312661</v>
      </c>
      <c r="J724" s="27">
        <f t="shared" si="835"/>
        <v>2.1015162116873398</v>
      </c>
      <c r="K724" s="27">
        <f t="shared" si="834"/>
        <v>0</v>
      </c>
      <c r="L724" s="28">
        <f>IF((L723+F724+G724)&gt;=$B$2*'SFV+BESS'!$I$9, $B$2*'SFV+BESS'!$I$9, (L723+F724+G724))</f>
        <v>127.91585437919997</v>
      </c>
      <c r="M724" s="110">
        <f t="shared" si="836"/>
        <v>0</v>
      </c>
      <c r="AI724" s="251"/>
      <c r="AJ724" s="41">
        <v>29.7916666666667</v>
      </c>
      <c r="AK724" s="52">
        <f t="shared" si="822"/>
        <v>36.25870067053912</v>
      </c>
      <c r="AL724" s="33">
        <f>Gen_Cons_Horario!B2166</f>
        <v>0</v>
      </c>
      <c r="AM724" s="35">
        <f t="shared" si="797"/>
        <v>36.25870067053912</v>
      </c>
      <c r="AN724" s="116">
        <f>IF(AND(AM724&gt;0,AM724*$B$4+AT723&lt;=$B$2*'SFV+BESS'!$I$9,AM724&lt;'SFV+BESS'!$I$7), AM724*$B$4, IF(AND(AM724&gt;0,AM724*$B$4+AT723&gt;$B$2*'SFV+BESS'!$I$9,AM724*$B$4&lt;'SFV+BESS'!$I$7),$B$2*'SFV+BESS'!$I$9-AT723,IF(AND(AM724&gt;0,AM724*$B$4+AT723&gt;$B$2*'SFV+BESS'!$I$9,AM724*$B$4&gt;'SFV+BESS'!$I$7,AT723&lt;$B$2*'SFV+BESS'!$I$9),$B$2*'SFV+BESS'!$I$9-AT723,IF(AND(AM724&gt;0,AM724*$B$4+AT723&lt;=$B$2*'SFV+BESS'!$I$9,AM724&gt;'SFV+BESS'!$I$7),'SFV+BESS'!$I$7,0))))</f>
        <v>0</v>
      </c>
      <c r="AO724" s="27">
        <f>IF(AND(AM724&lt;0,AT723+AM724/$B$5&gt;$H$2,-AM724/'Carga-Descarga Año'!$B$5&lt;'SFV+BESS'!$I$7),AM724/$B$5,IF(AND(AM724&lt;0,AT723+AM724/$B$5&gt;$H$2,-AM724/'Carga-Descarga Año'!$B$5&gt;'SFV+BESS'!$I$7),-'SFV+BESS'!$I$7,IF(AND(AM724&lt;0,AT723+AM724/$B$5&lt;$H$2),-MIN('SFV+BESS'!$I$7,AT723-$H$2),0)))</f>
        <v>0</v>
      </c>
      <c r="AP724" s="33"/>
      <c r="AQ724" s="33">
        <f t="shared" si="803"/>
        <v>0</v>
      </c>
      <c r="AR724" s="27">
        <f t="shared" si="837"/>
        <v>0</v>
      </c>
      <c r="AS724" s="27">
        <f t="shared" si="804"/>
        <v>0</v>
      </c>
      <c r="AT724" s="28">
        <f>IF((AT723+AN724+AO724)&gt;=$B$2*'SFV+BESS'!$I$9, $B$2*'SFV+BESS'!$I$9, (AT723+AN724+AO724))</f>
        <v>173.61249999999998</v>
      </c>
      <c r="AU724" s="110">
        <f t="shared" si="838"/>
        <v>36.25870067053912</v>
      </c>
      <c r="AZ724" s="251"/>
      <c r="BA724" s="41">
        <v>29.7916666666667</v>
      </c>
      <c r="BB724" s="33">
        <f t="shared" si="823"/>
        <v>0.19541569172195167</v>
      </c>
      <c r="BC724" s="33">
        <f>Gen_Cons_Horario!B2910</f>
        <v>0</v>
      </c>
      <c r="BD724" s="35">
        <f t="shared" si="798"/>
        <v>0.19541569172195167</v>
      </c>
      <c r="BE724" s="116">
        <f>IF(AND(BD724&gt;0,BD724*$B$4+BK723&lt;=$B$2*'SFV+BESS'!$I$9,BD724&lt;'SFV+BESS'!$I$7), BD724*$B$4, IF(AND(BD724&gt;0,BD724*$B$4+BK723&gt;$B$2*'SFV+BESS'!$I$9,BD724*$B$4&lt;'SFV+BESS'!$I$7),$B$2*'SFV+BESS'!$I$9-BK723,IF(AND(BD724&gt;0,BD724*$B$4+BK723&gt;$B$2*'SFV+BESS'!$I$9,BD724*$B$4&gt;'SFV+BESS'!$I$7,BK723&lt;$B$2*'SFV+BESS'!$I$9),$B$2*'SFV+BESS'!$I$9-BK723,IF(AND(BD724&gt;0,BD724*$B$4+BK723&lt;=$B$2*'SFV+BESS'!$I$9,BD724&gt;'SFV+BESS'!$I$7),'SFV+BESS'!$I$7,0))))</f>
        <v>0</v>
      </c>
      <c r="BF724" s="27">
        <f>IF(AND(BD724&lt;0,BK723+BD724/$B$5&gt;$H$2,-BD724/'Carga-Descarga Año'!$B$5&lt;'SFV+BESS'!$I$7),BD724/$B$5,IF(AND(BD724&lt;0,BK723+BD724/$B$5&gt;$H$2,-BD724/'Carga-Descarga Año'!$B$5&gt;'SFV+BESS'!$I$7),-'SFV+BESS'!$I$7,IF(AND(BD724&lt;0,BK723+BD724/$B$5&lt;$H$2),-MIN('SFV+BESS'!$I$7,BK723-$H$2),0)))</f>
        <v>0</v>
      </c>
      <c r="BG724" s="33"/>
      <c r="BH724" s="33">
        <f t="shared" si="805"/>
        <v>0</v>
      </c>
      <c r="BI724" s="27">
        <f t="shared" si="839"/>
        <v>0</v>
      </c>
      <c r="BJ724" s="27">
        <f t="shared" si="806"/>
        <v>0</v>
      </c>
      <c r="BK724" s="28">
        <f>IF((BK723+BE724+BF724)&gt;=$B$2*'SFV+BESS'!$I$9, $B$2*'SFV+BESS'!$I$9, (BK723+BE724+BF724))</f>
        <v>173.61249999999998</v>
      </c>
      <c r="BL724" s="110">
        <f t="shared" si="840"/>
        <v>0.19541569172195167</v>
      </c>
      <c r="BQ724" s="251"/>
      <c r="BR724" s="41">
        <v>29.7916666666667</v>
      </c>
      <c r="BS724" s="33">
        <f t="shared" si="824"/>
        <v>0</v>
      </c>
      <c r="BT724" s="33">
        <f>Gen_Cons_Horario!B3630</f>
        <v>0</v>
      </c>
      <c r="BU724" s="35">
        <f t="shared" si="799"/>
        <v>0</v>
      </c>
      <c r="BV724" s="116">
        <f>IF(AND(BU724&gt;0,BU724*$B$4+CB723&lt;=$B$2*'SFV+BESS'!$I$9,BU724&lt;'SFV+BESS'!$I$7), BU724*$B$4, IF(AND(BU724&gt;0,BU724*$B$4+CB723&gt;$B$2*'SFV+BESS'!$I$9,BU724*$B$4&lt;'SFV+BESS'!$I$7),$B$2*'SFV+BESS'!$I$9-CB723,IF(AND(BU724&gt;0,BU724*$B$4+CB723&gt;$B$2*'SFV+BESS'!$I$9,BU724*$B$4&gt;'SFV+BESS'!$I$7,CB723&lt;$B$2*'SFV+BESS'!$I$9),$B$2*'SFV+BESS'!$I$9-CB723,IF(AND(BU724&gt;0,BU724*$B$4+CB723&lt;=$B$2*'SFV+BESS'!$I$9,BU724&gt;'SFV+BESS'!$I$7),'SFV+BESS'!$I$7,0))))</f>
        <v>0</v>
      </c>
      <c r="BW724" s="27">
        <f>IF(AND(BU724&lt;0,CB723+BU724/$B$5&gt;$H$2,-BU724/'Carga-Descarga Año'!$B$5&lt;'SFV+BESS'!$I$7),BU724/$B$5,IF(AND(BU724&lt;0,CB723+BU724/$B$5&gt;$H$2,-BU724/'Carga-Descarga Año'!$B$5&gt;'SFV+BESS'!$I$7),-'SFV+BESS'!$I$7,IF(AND(BU724&lt;0,CB723+BU724/$B$5&lt;$H$2),-MIN('SFV+BESS'!$I$7,CB723-$H$2),0)))</f>
        <v>0</v>
      </c>
      <c r="BX724" s="33"/>
      <c r="BY724" s="33">
        <f t="shared" si="807"/>
        <v>0</v>
      </c>
      <c r="BZ724" s="27">
        <f t="shared" si="841"/>
        <v>0</v>
      </c>
      <c r="CA724" s="27">
        <f t="shared" si="842"/>
        <v>0</v>
      </c>
      <c r="CB724" s="28">
        <f>IF((CB723+BV724+BW724)&gt;=$B$2*'SFV+BESS'!$I$9, $B$2*'SFV+BESS'!$I$9, (CB723+BV724+BW724))</f>
        <v>173.61249999999998</v>
      </c>
      <c r="CC724" s="110">
        <f t="shared" si="843"/>
        <v>0</v>
      </c>
      <c r="CH724" s="251"/>
      <c r="CI724" s="41">
        <v>29.7916666666667</v>
      </c>
      <c r="CJ724" s="33">
        <f t="shared" si="825"/>
        <v>0</v>
      </c>
      <c r="CK724" s="33">
        <f>Gen_Cons_Horario!B4374</f>
        <v>0</v>
      </c>
      <c r="CL724" s="35">
        <f t="shared" si="800"/>
        <v>0</v>
      </c>
      <c r="CM724" s="116">
        <f>IF(AND(CL724&gt;0,CL724*$B$4+CS723&lt;=$B$2*'SFV+BESS'!$I$9,CL724&lt;'SFV+BESS'!$I$7), CL724*$B$4, IF(AND(CL724&gt;0,CL724*$B$4+CS723&gt;$B$2*'SFV+BESS'!$I$9,CL724*$B$4&lt;'SFV+BESS'!$I$7),$B$2*'SFV+BESS'!$I$9-CS723,IF(AND(CL724&gt;0,CL724*$B$4+CS723&gt;$B$2*'SFV+BESS'!$I$9,CL724*$B$4&gt;'SFV+BESS'!$I$7,CS723&lt;$B$2*'SFV+BESS'!$I$9),$B$2*'SFV+BESS'!$I$9-CS723,IF(AND(CL724&gt;0,CL724*$B$4+CS723&lt;=$B$2*'SFV+BESS'!$I$9,CL724&gt;'SFV+BESS'!$I$7),'SFV+BESS'!$I$7,0))))</f>
        <v>0</v>
      </c>
      <c r="CN724" s="27">
        <f>IF(AND(CL724&lt;0,CS723+CL724/$B$5&gt;$H$2,-CL724/'Carga-Descarga Año'!$B$5&lt;'SFV+BESS'!$I$7),CL724/$B$5,IF(AND(CL724&lt;0,CS723+CL724/$B$5&gt;$H$2,-CL724/'Carga-Descarga Año'!$B$5&gt;'SFV+BESS'!$I$7),-'SFV+BESS'!$I$7,IF(AND(CL724&lt;0,CS723+CL724/$B$5&lt;$H$2),-MIN('SFV+BESS'!$I$7,CS723-$H$2),0)))</f>
        <v>0</v>
      </c>
      <c r="CO724" s="33"/>
      <c r="CP724" s="33">
        <f t="shared" si="808"/>
        <v>0</v>
      </c>
      <c r="CQ724" s="27">
        <f t="shared" si="844"/>
        <v>0</v>
      </c>
      <c r="CR724" s="27">
        <f t="shared" si="809"/>
        <v>0</v>
      </c>
      <c r="CS724" s="28">
        <f>IF((CS723+CM724+CN724)&gt;=$B$2*'SFV+BESS'!$I$9, $B$2*'SFV+BESS'!$I$9, (CS723+CM724+CN724))</f>
        <v>173.61249999999998</v>
      </c>
      <c r="CT724" s="110">
        <f t="shared" si="845"/>
        <v>0</v>
      </c>
      <c r="CY724" s="251"/>
      <c r="CZ724" s="41">
        <v>29.7916666666667</v>
      </c>
      <c r="DA724" s="33">
        <f t="shared" si="826"/>
        <v>0</v>
      </c>
      <c r="DB724" s="33">
        <f>Gen_Cons_Horario!B5094</f>
        <v>0</v>
      </c>
      <c r="DC724" s="35">
        <f t="shared" si="866"/>
        <v>0</v>
      </c>
      <c r="DD724" s="116">
        <f>IF(AND(DC724&gt;0,DC724*$B$4+DJ723&lt;=$B$2*'SFV+BESS'!$I$9,DC724&lt;'SFV+BESS'!$I$7), DC724*$B$4, IF(AND(DC724&gt;0,DC724*$B$4+DJ723&gt;$B$2*'SFV+BESS'!$I$9,DC724*$B$4&lt;'SFV+BESS'!$I$7),$B$2*'SFV+BESS'!$I$9-DJ723,IF(AND(DC724&gt;0,DC724*$B$4+DJ723&gt;$B$2*'SFV+BESS'!$I$9,DC724*$B$4&gt;'SFV+BESS'!$I$7,DJ723&lt;$B$2*'SFV+BESS'!$I$9),$B$2*'SFV+BESS'!$I$9-DJ723,IF(AND(DC724&gt;0,DC724*$B$4+DJ723&lt;=$B$2*'SFV+BESS'!$I$9,DC724&gt;'SFV+BESS'!$I$7),'SFV+BESS'!$I$7,0))))</f>
        <v>0</v>
      </c>
      <c r="DE724" s="27">
        <f>IF(AND(DC724&lt;0,DJ723+DC724/$B$5&gt;$H$2,-DC724/'Carga-Descarga Año'!$B$5&lt;'SFV+BESS'!$I$7),DC724/$B$5,IF(AND(DC724&lt;0,DJ723+DC724/$B$5&gt;$H$2,-DC724/'Carga-Descarga Año'!$B$5&gt;'SFV+BESS'!$I$7),-'SFV+BESS'!$I$7,IF(AND(DC724&lt;0,DJ723+DC724/$B$5&lt;$H$2),-MIN('SFV+BESS'!$I$7,DJ723-$H$2),0)))</f>
        <v>0</v>
      </c>
      <c r="DF724" s="33"/>
      <c r="DG724" s="33">
        <f t="shared" si="810"/>
        <v>0</v>
      </c>
      <c r="DH724" s="27">
        <f t="shared" si="846"/>
        <v>0</v>
      </c>
      <c r="DI724" s="27">
        <f t="shared" si="847"/>
        <v>0</v>
      </c>
      <c r="DJ724" s="28">
        <f>IF((DJ723+DD724+DE724)&gt;=$B$2*'SFV+BESS'!$I$9, $B$2*'SFV+BESS'!$I$9, (DJ723+DD724+DE724))</f>
        <v>173.61249999999998</v>
      </c>
      <c r="DK724" s="110">
        <f t="shared" si="848"/>
        <v>0</v>
      </c>
      <c r="DP724" s="251"/>
      <c r="DQ724" s="41">
        <v>29.7916666666667</v>
      </c>
      <c r="DR724" s="33">
        <f t="shared" si="827"/>
        <v>0</v>
      </c>
      <c r="DS724" s="33">
        <f>Gen_Cons_Horario!B5838</f>
        <v>0</v>
      </c>
      <c r="DT724" s="35">
        <f t="shared" si="867"/>
        <v>0</v>
      </c>
      <c r="DU724" s="116">
        <f>IF(AND(DT724&gt;0,DT724*$B$4+EA723&lt;=$B$2*'SFV+BESS'!$I$9,DT724&lt;'SFV+BESS'!$I$7), DT724*$B$4, IF(AND(DT724&gt;0,DT724*$B$4+EA723&gt;$B$2*'SFV+BESS'!$I$9,DT724*$B$4&lt;'SFV+BESS'!$I$7),$B$2*'SFV+BESS'!$I$9-EA723,IF(AND(DT724&gt;0,DT724*$B$4+EA723&gt;$B$2*'SFV+BESS'!$I$9,DT724*$B$4&gt;'SFV+BESS'!$I$7,EA723&lt;$B$2*'SFV+BESS'!$I$9),$B$2*'SFV+BESS'!$I$9-EA723,IF(AND(DT724&gt;0,DT724*$B$4+EA723&lt;=$B$2*'SFV+BESS'!$I$9,DT724&gt;'SFV+BESS'!$I$7),'SFV+BESS'!$I$7,0))))</f>
        <v>0</v>
      </c>
      <c r="DV724" s="27">
        <f>IF(AND(DT724&lt;0,EA723+DT724/$B$5&gt;$H$2,-DT724/'Carga-Descarga Año'!$B$5&lt;'SFV+BESS'!$I$7),DT724/$B$5,IF(AND(DT724&lt;0,EA723+DT724/$B$5&gt;$H$2,-DT724/'Carga-Descarga Año'!$B$5&gt;'SFV+BESS'!$I$7),-'SFV+BESS'!$I$7,IF(AND(DT724&lt;0,EA723+DT724/$B$5&lt;$H$2),-MIN('SFV+BESS'!$I$7,EA723-$H$2),0)))</f>
        <v>0</v>
      </c>
      <c r="DW724" s="33"/>
      <c r="DX724" s="33">
        <f t="shared" si="811"/>
        <v>0</v>
      </c>
      <c r="DY724" s="27">
        <f t="shared" si="849"/>
        <v>0</v>
      </c>
      <c r="DZ724" s="27">
        <f t="shared" si="812"/>
        <v>0</v>
      </c>
      <c r="EA724" s="28">
        <f>IF((EA723+DU724+DV724)&gt;=$B$2*'SFV+BESS'!$I$9, $B$2*'SFV+BESS'!$I$9, (EA723+DU724+DV724))</f>
        <v>173.61249999999998</v>
      </c>
      <c r="EB724" s="110">
        <f t="shared" si="850"/>
        <v>0</v>
      </c>
      <c r="EG724" s="251"/>
      <c r="EH724" s="41">
        <v>29.7916666666667</v>
      </c>
      <c r="EI724" s="33">
        <f t="shared" si="828"/>
        <v>9.0697756845593993</v>
      </c>
      <c r="EJ724" s="33">
        <f>Gen_Cons_Horario!B6582</f>
        <v>0</v>
      </c>
      <c r="EK724" s="35">
        <f t="shared" si="868"/>
        <v>9.0697756845593993</v>
      </c>
      <c r="EL724" s="116">
        <f>IF(AND(EK724&gt;0,EK724*$B$4+ER723&lt;=$B$2*'SFV+BESS'!$I$9,EK724&lt;'SFV+BESS'!$I$7), EK724*$B$4, IF(AND(EK724&gt;0,EK724*$B$4+ER723&gt;$B$2*'SFV+BESS'!$I$9,EK724*$B$4&lt;'SFV+BESS'!$I$7),$B$2*'SFV+BESS'!$I$9-ER723,IF(AND(EK724&gt;0,EK724*$B$4+ER723&gt;$B$2*'SFV+BESS'!$I$9,EK724*$B$4&gt;'SFV+BESS'!$I$7,ER723&lt;$B$2*'SFV+BESS'!$I$9),$B$2*'SFV+BESS'!$I$9-ER723,IF(AND(EK724&gt;0,EK724*$B$4+ER723&lt;=$B$2*'SFV+BESS'!$I$9,EK724&gt;'SFV+BESS'!$I$7),'SFV+BESS'!$I$7,0))))</f>
        <v>0</v>
      </c>
      <c r="EM724" s="27">
        <f>IF(AND(EK724&lt;0,ER723+EK724/$B$5&gt;$H$2,-EK724/'Carga-Descarga Año'!$B$5&lt;'SFV+BESS'!$I$7),EK724/$B$5,IF(AND(EK724&lt;0,ER723+EK724/$B$5&gt;$H$2,-EK724/'Carga-Descarga Año'!$B$5&gt;'SFV+BESS'!$I$7),-'SFV+BESS'!$I$7,IF(AND(EK724&lt;0,ER723+EK724/$B$5&lt;$H$2),-MIN('SFV+BESS'!$I$7,ER723-$H$2),0)))</f>
        <v>0</v>
      </c>
      <c r="EN724" s="33"/>
      <c r="EO724" s="33">
        <f t="shared" si="813"/>
        <v>0</v>
      </c>
      <c r="EP724" s="27">
        <f t="shared" si="851"/>
        <v>0</v>
      </c>
      <c r="EQ724" s="27">
        <f t="shared" si="814"/>
        <v>0</v>
      </c>
      <c r="ER724" s="28">
        <f>IF((ER723+EL724+EM724)&gt;=$B$2*'SFV+BESS'!$I$9, $B$2*'SFV+BESS'!$I$9, (ER723+EL724+EM724))</f>
        <v>173.61249999999998</v>
      </c>
      <c r="ES724" s="110">
        <f t="shared" si="852"/>
        <v>9.0697756845593993</v>
      </c>
      <c r="EX724" s="251"/>
      <c r="EY724" s="41">
        <v>29.7916666666667</v>
      </c>
      <c r="EZ724" s="33">
        <f t="shared" si="829"/>
        <v>26.14792669163916</v>
      </c>
      <c r="FA724" s="33">
        <f>Gen_Cons_Horario!B7302</f>
        <v>22.371000000000002</v>
      </c>
      <c r="FB724" s="35">
        <f t="shared" si="869"/>
        <v>3.776926691639158</v>
      </c>
      <c r="FC724" s="116">
        <f>IF(AND(FB724&gt;0,FB724*$B$4+FI723&lt;=$B$2*'SFV+BESS'!$I$9,FB724&lt;'SFV+BESS'!$I$7), FB724*$B$4, IF(AND(FB724&gt;0,FB724*$B$4+FI723&gt;$B$2*'SFV+BESS'!$I$9,FB724*$B$4&lt;'SFV+BESS'!$I$7),$B$2*'SFV+BESS'!$I$9-FI723,IF(AND(FB724&gt;0,FB724*$B$4+FI723&gt;$B$2*'SFV+BESS'!$I$9,FB724*$B$4&gt;'SFV+BESS'!$I$7,FI723&lt;$B$2*'SFV+BESS'!$I$9),$B$2*'SFV+BESS'!$I$9-FI723,IF(AND(FB724&gt;0,FB724*$B$4+FI723&lt;=$B$2*'SFV+BESS'!$I$9,FB724&gt;'SFV+BESS'!$I$7),'SFV+BESS'!$I$7,0))))</f>
        <v>0</v>
      </c>
      <c r="FD724" s="27">
        <f>IF(AND(FB724&lt;0,FI723+FB724/$B$5&gt;$H$2,-FB724/'Carga-Descarga Año'!$B$5&lt;'SFV+BESS'!$I$7),FB724/$B$5,IF(AND(FB724&lt;0,FI723+FB724/$B$5&gt;$H$2,-FB724/'Carga-Descarga Año'!$B$5&gt;'SFV+BESS'!$I$7),-'SFV+BESS'!$I$7,IF(AND(FB724&lt;0,FI723+FB724/$B$5&lt;$H$2),-MIN('SFV+BESS'!$I$7,FI723-$H$2),0)))</f>
        <v>0</v>
      </c>
      <c r="FE724" s="33"/>
      <c r="FF724" s="33">
        <f t="shared" si="815"/>
        <v>22.371000000000002</v>
      </c>
      <c r="FG724" s="27">
        <f t="shared" si="853"/>
        <v>0</v>
      </c>
      <c r="FH724" s="27">
        <f t="shared" si="816"/>
        <v>0</v>
      </c>
      <c r="FI724" s="28">
        <f>IF((FI723+FC724+FD724)&gt;=$B$2*'SFV+BESS'!$I$9, $B$2*'SFV+BESS'!$I$9, (FI723+FC724+FD724))</f>
        <v>173.61249999999998</v>
      </c>
      <c r="FJ724" s="110">
        <f t="shared" si="854"/>
        <v>3.776926691639158</v>
      </c>
      <c r="FO724" s="251"/>
      <c r="FP724" s="41">
        <v>29.7916666666667</v>
      </c>
      <c r="FQ724" s="33">
        <f t="shared" si="830"/>
        <v>59.231799525485236</v>
      </c>
      <c r="FR724" s="33">
        <f>Gen_Cons_Horario!B8046</f>
        <v>0</v>
      </c>
      <c r="FS724" s="35">
        <f t="shared" si="870"/>
        <v>59.231799525485236</v>
      </c>
      <c r="FT724" s="116">
        <f>IF(AND(FS724&gt;0,FS724*$B$4+FZ723&lt;=$B$2*'SFV+BESS'!$I$9,FS724&lt;'SFV+BESS'!$I$7), FS724*$B$4, IF(AND(FS724&gt;0,FS724*$B$4+FZ723&gt;$B$2*'SFV+BESS'!$I$9,FS724*$B$4&lt;'SFV+BESS'!$I$7),$B$2*'SFV+BESS'!$I$9-FZ723,IF(AND(FS724&gt;0,FS724*$B$4+FZ723&gt;$B$2*'SFV+BESS'!$I$9,FS724*$B$4&gt;'SFV+BESS'!$I$7,FZ723&lt;$B$2*'SFV+BESS'!$I$9),$B$2*'SFV+BESS'!$I$9-FZ723,IF(AND(FS724&gt;0,FS724*$B$4+FZ723&lt;=$B$2*'SFV+BESS'!$I$9,FS724&gt;'SFV+BESS'!$I$7),'SFV+BESS'!$I$7,0))))</f>
        <v>0</v>
      </c>
      <c r="FU724" s="27">
        <f>IF(AND(FS724&lt;0,FZ723+FS724/$B$5&gt;$H$2,-FS724/'Carga-Descarga Año'!$B$5&lt;'SFV+BESS'!$I$7),FS724/$B$5,IF(AND(FS724&lt;0,FZ723+FS724/$B$5&gt;$H$2,-FS724/'Carga-Descarga Año'!$B$5&gt;'SFV+BESS'!$I$7),-'SFV+BESS'!$I$7,IF(AND(FS724&lt;0,FZ723+FS724/$B$5&lt;$H$2),-MIN('SFV+BESS'!$I$7,FZ723-$H$2),0)))</f>
        <v>0</v>
      </c>
      <c r="FV724" s="33"/>
      <c r="FW724" s="33">
        <f t="shared" si="817"/>
        <v>0</v>
      </c>
      <c r="FX724" s="27">
        <f t="shared" si="855"/>
        <v>0</v>
      </c>
      <c r="FY724" s="27">
        <f t="shared" si="818"/>
        <v>0</v>
      </c>
      <c r="FZ724" s="28">
        <f>IF((FZ723+FT724+FU724)&gt;=$B$2*'SFV+BESS'!$I$9, $B$2*'SFV+BESS'!$I$9, (FZ723+FT724+FU724))</f>
        <v>173.61249999999998</v>
      </c>
      <c r="GA724" s="110">
        <f t="shared" si="856"/>
        <v>59.231799525485236</v>
      </c>
      <c r="GF724" s="251"/>
      <c r="GG724" s="41">
        <v>29.7916666666667</v>
      </c>
      <c r="GH724" s="33">
        <f t="shared" si="831"/>
        <v>72.477839404150572</v>
      </c>
      <c r="GI724" s="33">
        <f>Gen_Cons_Horario!B8766</f>
        <v>0</v>
      </c>
      <c r="GJ724" s="35">
        <f t="shared" si="801"/>
        <v>72.477839404150572</v>
      </c>
      <c r="GK724" s="116">
        <f>IF(AND(GJ724&gt;0,GJ724*$B$4+GQ723&lt;=$B$2*'SFV+BESS'!$I$9,GJ724&lt;'SFV+BESS'!$I$7), GJ724*$B$4, IF(AND(GJ724&gt;0,GJ724*$B$4+GQ723&gt;$B$2*'SFV+BESS'!$I$9,GJ724*$B$4&lt;'SFV+BESS'!$I$7),$B$2*'SFV+BESS'!$I$9-GQ723,IF(AND(GJ724&gt;0,GJ724*$B$4+GQ723&gt;$B$2*'SFV+BESS'!$I$9,GJ724*$B$4&gt;'SFV+BESS'!$I$7,GQ723&lt;$B$2*'SFV+BESS'!$I$9),$B$2*'SFV+BESS'!$I$9-GQ723,IF(AND(GJ724&gt;0,GJ724*$B$4+GQ723&lt;=$B$2*'SFV+BESS'!$I$9,GJ724&gt;'SFV+BESS'!$I$7),'SFV+BESS'!$I$7,0))))</f>
        <v>0</v>
      </c>
      <c r="GL724" s="27">
        <f>IF(AND(GJ724&lt;0,GQ723+GJ724/$B$5&gt;$H$2,-GJ724/'Carga-Descarga Año'!$B$5&lt;'SFV+BESS'!$I$7),GJ724/$B$5,IF(AND(GJ724&lt;0,GQ723+GJ724/$B$5&gt;$H$2,-GJ724/'Carga-Descarga Año'!$B$5&gt;'SFV+BESS'!$I$7),-'SFV+BESS'!$I$7,IF(AND(GJ724&lt;0,GQ723+GJ724/$B$5&lt;$H$2),-MIN('SFV+BESS'!$I$7,GQ723-$H$2),0)))</f>
        <v>0</v>
      </c>
      <c r="GM724" s="33"/>
      <c r="GN724" s="33">
        <f t="shared" si="819"/>
        <v>0</v>
      </c>
      <c r="GO724" s="27">
        <f t="shared" si="857"/>
        <v>0</v>
      </c>
      <c r="GP724" s="27">
        <f t="shared" si="820"/>
        <v>0</v>
      </c>
      <c r="GQ724" s="28">
        <f>IF((GQ723+GK724+GL724)&gt;=$B$2*'SFV+BESS'!$I$9, $B$2*'SFV+BESS'!$I$9, (GQ723+GK724+GL724))</f>
        <v>173.61249999999998</v>
      </c>
      <c r="GR724" s="110">
        <f t="shared" si="858"/>
        <v>72.477839404150572</v>
      </c>
    </row>
    <row r="725" spans="1:200">
      <c r="A725" s="249"/>
      <c r="B725" s="41">
        <v>29.8333333333334</v>
      </c>
      <c r="C725" s="38">
        <f t="shared" ref="C725" si="874">C701</f>
        <v>27.350926011209655</v>
      </c>
      <c r="D725" s="2">
        <f>Gen_Cons_Horario!B751</f>
        <v>22.371000000000002</v>
      </c>
      <c r="E725" s="140">
        <f t="shared" si="832"/>
        <v>4.9799260112096526</v>
      </c>
      <c r="F725" s="116">
        <f>IF(AND(E725&gt;0,E725*$B$4+L724&lt;=$B$2*'SFV+BESS'!$I$9,E725&lt;'SFV+BESS'!$I$7), E725*$B$4, IF(AND(E725&gt;0,E725*$B$4+L724&gt;$B$2*'SFV+BESS'!$I$9,E725*$B$4&lt;'SFV+BESS'!$I$7),$B$2*'SFV+BESS'!$I$9-L724,IF(AND(E725&gt;0,E725*$B$4+L724&gt;$B$2*'SFV+BESS'!$I$9,E725*$B$4&gt;'SFV+BESS'!$I$7,L724&lt;$B$2*'SFV+BESS'!$I$9),$B$2*'SFV+BESS'!$I$9-L724,IF(AND(E725&gt;0,E725*$B$4+L724&lt;=$B$2*'SFV+BESS'!$I$9,E725&gt;'SFV+BESS'!$I$7),'SFV+BESS'!$I$7,0))))</f>
        <v>4.7309297106491695</v>
      </c>
      <c r="G725" s="27">
        <f>IF(AND(E725&lt;0,L724+E725/$B$5&gt;$H$2,-E725/'Carga-Descarga Año'!$B$5&lt;'SFV+BESS'!$I$7),E725/$B$5,IF(AND(E725&lt;0,L724+E725/$B$5&gt;$H$2,-E725/'Carga-Descarga Año'!$B$5&gt;'SFV+BESS'!$I$7),-'SFV+BESS'!$I$7,IF(AND(E725&lt;0,L724+E725/$B$5&lt;$H$2),-MIN('SFV+BESS'!$I$7,L724-$H$2),0)))</f>
        <v>0</v>
      </c>
      <c r="I725" s="38">
        <f t="shared" si="833"/>
        <v>22.371000000000002</v>
      </c>
      <c r="J725" s="27">
        <f t="shared" si="835"/>
        <v>0</v>
      </c>
      <c r="K725" s="27">
        <f t="shared" si="834"/>
        <v>0</v>
      </c>
      <c r="L725" s="28">
        <f>IF((L724+F725+G725)&gt;=$B$2*'SFV+BESS'!$I$9, $B$2*'SFV+BESS'!$I$9, (L724+F725+G725))</f>
        <v>132.64678408984915</v>
      </c>
      <c r="M725" s="110">
        <f t="shared" si="836"/>
        <v>0</v>
      </c>
      <c r="AI725" s="251"/>
      <c r="AJ725" s="41">
        <v>29.8333333333334</v>
      </c>
      <c r="AK725" s="52">
        <f t="shared" si="822"/>
        <v>0</v>
      </c>
      <c r="AL725" s="33">
        <f>Gen_Cons_Horario!B2167</f>
        <v>0</v>
      </c>
      <c r="AM725" s="35">
        <f t="shared" si="797"/>
        <v>0</v>
      </c>
      <c r="AN725" s="116">
        <f>IF(AND(AM725&gt;0,AM725*$B$4+AT724&lt;=$B$2*'SFV+BESS'!$I$9,AM725&lt;'SFV+BESS'!$I$7), AM725*$B$4, IF(AND(AM725&gt;0,AM725*$B$4+AT724&gt;$B$2*'SFV+BESS'!$I$9,AM725*$B$4&lt;'SFV+BESS'!$I$7),$B$2*'SFV+BESS'!$I$9-AT724,IF(AND(AM725&gt;0,AM725*$B$4+AT724&gt;$B$2*'SFV+BESS'!$I$9,AM725*$B$4&gt;'SFV+BESS'!$I$7,AT724&lt;$B$2*'SFV+BESS'!$I$9),$B$2*'SFV+BESS'!$I$9-AT724,IF(AND(AM725&gt;0,AM725*$B$4+AT724&lt;=$B$2*'SFV+BESS'!$I$9,AM725&gt;'SFV+BESS'!$I$7),'SFV+BESS'!$I$7,0))))</f>
        <v>0</v>
      </c>
      <c r="AO725" s="27">
        <f>IF(AND(AM725&lt;0,AT724+AM725/$B$5&gt;$H$2,-AM725/'Carga-Descarga Año'!$B$5&lt;'SFV+BESS'!$I$7),AM725/$B$5,IF(AND(AM725&lt;0,AT724+AM725/$B$5&gt;$H$2,-AM725/'Carga-Descarga Año'!$B$5&gt;'SFV+BESS'!$I$7),-'SFV+BESS'!$I$7,IF(AND(AM725&lt;0,AT724+AM725/$B$5&lt;$H$2),-MIN('SFV+BESS'!$I$7,AT724-$H$2),0)))</f>
        <v>0</v>
      </c>
      <c r="AP725" s="33"/>
      <c r="AQ725" s="33">
        <f t="shared" si="803"/>
        <v>0</v>
      </c>
      <c r="AR725" s="27">
        <f t="shared" si="837"/>
        <v>0</v>
      </c>
      <c r="AS725" s="27">
        <f t="shared" si="804"/>
        <v>0</v>
      </c>
      <c r="AT725" s="28">
        <f>IF((AT724+AN725+AO725)&gt;=$B$2*'SFV+BESS'!$I$9, $B$2*'SFV+BESS'!$I$9, (AT724+AN725+AO725))</f>
        <v>173.61249999999998</v>
      </c>
      <c r="AU725" s="110">
        <f t="shared" si="838"/>
        <v>0</v>
      </c>
      <c r="AZ725" s="251"/>
      <c r="BA725" s="41">
        <v>29.8333333333334</v>
      </c>
      <c r="BB725" s="33">
        <f t="shared" si="823"/>
        <v>0</v>
      </c>
      <c r="BC725" s="33">
        <f>Gen_Cons_Horario!B2911</f>
        <v>0</v>
      </c>
      <c r="BD725" s="35">
        <f t="shared" si="798"/>
        <v>0</v>
      </c>
      <c r="BE725" s="116">
        <f>IF(AND(BD725&gt;0,BD725*$B$4+BK724&lt;=$B$2*'SFV+BESS'!$I$9,BD725&lt;'SFV+BESS'!$I$7), BD725*$B$4, IF(AND(BD725&gt;0,BD725*$B$4+BK724&gt;$B$2*'SFV+BESS'!$I$9,BD725*$B$4&lt;'SFV+BESS'!$I$7),$B$2*'SFV+BESS'!$I$9-BK724,IF(AND(BD725&gt;0,BD725*$B$4+BK724&gt;$B$2*'SFV+BESS'!$I$9,BD725*$B$4&gt;'SFV+BESS'!$I$7,BK724&lt;$B$2*'SFV+BESS'!$I$9),$B$2*'SFV+BESS'!$I$9-BK724,IF(AND(BD725&gt;0,BD725*$B$4+BK724&lt;=$B$2*'SFV+BESS'!$I$9,BD725&gt;'SFV+BESS'!$I$7),'SFV+BESS'!$I$7,0))))</f>
        <v>0</v>
      </c>
      <c r="BF725" s="27">
        <f>IF(AND(BD725&lt;0,BK724+BD725/$B$5&gt;$H$2,-BD725/'Carga-Descarga Año'!$B$5&lt;'SFV+BESS'!$I$7),BD725/$B$5,IF(AND(BD725&lt;0,BK724+BD725/$B$5&gt;$H$2,-BD725/'Carga-Descarga Año'!$B$5&gt;'SFV+BESS'!$I$7),-'SFV+BESS'!$I$7,IF(AND(BD725&lt;0,BK724+BD725/$B$5&lt;$H$2),-MIN('SFV+BESS'!$I$7,BK724-$H$2),0)))</f>
        <v>0</v>
      </c>
      <c r="BG725" s="33"/>
      <c r="BH725" s="33">
        <f t="shared" si="805"/>
        <v>0</v>
      </c>
      <c r="BI725" s="27">
        <f t="shared" si="839"/>
        <v>0</v>
      </c>
      <c r="BJ725" s="27">
        <f t="shared" si="806"/>
        <v>0</v>
      </c>
      <c r="BK725" s="28">
        <f>IF((BK724+BE725+BF725)&gt;=$B$2*'SFV+BESS'!$I$9, $B$2*'SFV+BESS'!$I$9, (BK724+BE725+BF725))</f>
        <v>173.61249999999998</v>
      </c>
      <c r="BL725" s="110">
        <f t="shared" si="840"/>
        <v>0</v>
      </c>
      <c r="BQ725" s="251"/>
      <c r="BR725" s="41">
        <v>29.8333333333334</v>
      </c>
      <c r="BS725" s="33">
        <f t="shared" si="824"/>
        <v>0</v>
      </c>
      <c r="BT725" s="33">
        <f>Gen_Cons_Horario!B3631</f>
        <v>0</v>
      </c>
      <c r="BU725" s="35">
        <f t="shared" si="799"/>
        <v>0</v>
      </c>
      <c r="BV725" s="116">
        <f>IF(AND(BU725&gt;0,BU725*$B$4+CB724&lt;=$B$2*'SFV+BESS'!$I$9,BU725&lt;'SFV+BESS'!$I$7), BU725*$B$4, IF(AND(BU725&gt;0,BU725*$B$4+CB724&gt;$B$2*'SFV+BESS'!$I$9,BU725*$B$4&lt;'SFV+BESS'!$I$7),$B$2*'SFV+BESS'!$I$9-CB724,IF(AND(BU725&gt;0,BU725*$B$4+CB724&gt;$B$2*'SFV+BESS'!$I$9,BU725*$B$4&gt;'SFV+BESS'!$I$7,CB724&lt;$B$2*'SFV+BESS'!$I$9),$B$2*'SFV+BESS'!$I$9-CB724,IF(AND(BU725&gt;0,BU725*$B$4+CB724&lt;=$B$2*'SFV+BESS'!$I$9,BU725&gt;'SFV+BESS'!$I$7),'SFV+BESS'!$I$7,0))))</f>
        <v>0</v>
      </c>
      <c r="BW725" s="27">
        <f>IF(AND(BU725&lt;0,CB724+BU725/$B$5&gt;$H$2,-BU725/'Carga-Descarga Año'!$B$5&lt;'SFV+BESS'!$I$7),BU725/$B$5,IF(AND(BU725&lt;0,CB724+BU725/$B$5&gt;$H$2,-BU725/'Carga-Descarga Año'!$B$5&gt;'SFV+BESS'!$I$7),-'SFV+BESS'!$I$7,IF(AND(BU725&lt;0,CB724+BU725/$B$5&lt;$H$2),-MIN('SFV+BESS'!$I$7,CB724-$H$2),0)))</f>
        <v>0</v>
      </c>
      <c r="BX725" s="33"/>
      <c r="BY725" s="33">
        <f t="shared" si="807"/>
        <v>0</v>
      </c>
      <c r="BZ725" s="27">
        <f t="shared" si="841"/>
        <v>0</v>
      </c>
      <c r="CA725" s="27">
        <f t="shared" si="842"/>
        <v>0</v>
      </c>
      <c r="CB725" s="28">
        <f>IF((CB724+BV725+BW725)&gt;=$B$2*'SFV+BESS'!$I$9, $B$2*'SFV+BESS'!$I$9, (CB724+BV725+BW725))</f>
        <v>173.61249999999998</v>
      </c>
      <c r="CC725" s="110">
        <f t="shared" si="843"/>
        <v>0</v>
      </c>
      <c r="CH725" s="251"/>
      <c r="CI725" s="41">
        <v>29.8333333333334</v>
      </c>
      <c r="CJ725" s="33">
        <f t="shared" si="825"/>
        <v>0</v>
      </c>
      <c r="CK725" s="33">
        <f>Gen_Cons_Horario!B4375</f>
        <v>0</v>
      </c>
      <c r="CL725" s="35">
        <f t="shared" si="800"/>
        <v>0</v>
      </c>
      <c r="CM725" s="116">
        <f>IF(AND(CL725&gt;0,CL725*$B$4+CS724&lt;=$B$2*'SFV+BESS'!$I$9,CL725&lt;'SFV+BESS'!$I$7), CL725*$B$4, IF(AND(CL725&gt;0,CL725*$B$4+CS724&gt;$B$2*'SFV+BESS'!$I$9,CL725*$B$4&lt;'SFV+BESS'!$I$7),$B$2*'SFV+BESS'!$I$9-CS724,IF(AND(CL725&gt;0,CL725*$B$4+CS724&gt;$B$2*'SFV+BESS'!$I$9,CL725*$B$4&gt;'SFV+BESS'!$I$7,CS724&lt;$B$2*'SFV+BESS'!$I$9),$B$2*'SFV+BESS'!$I$9-CS724,IF(AND(CL725&gt;0,CL725*$B$4+CS724&lt;=$B$2*'SFV+BESS'!$I$9,CL725&gt;'SFV+BESS'!$I$7),'SFV+BESS'!$I$7,0))))</f>
        <v>0</v>
      </c>
      <c r="CN725" s="27">
        <f>IF(AND(CL725&lt;0,CS724+CL725/$B$5&gt;$H$2,-CL725/'Carga-Descarga Año'!$B$5&lt;'SFV+BESS'!$I$7),CL725/$B$5,IF(AND(CL725&lt;0,CS724+CL725/$B$5&gt;$H$2,-CL725/'Carga-Descarga Año'!$B$5&gt;'SFV+BESS'!$I$7),-'SFV+BESS'!$I$7,IF(AND(CL725&lt;0,CS724+CL725/$B$5&lt;$H$2),-MIN('SFV+BESS'!$I$7,CS724-$H$2),0)))</f>
        <v>0</v>
      </c>
      <c r="CO725" s="33"/>
      <c r="CP725" s="33">
        <f t="shared" si="808"/>
        <v>0</v>
      </c>
      <c r="CQ725" s="27">
        <f t="shared" si="844"/>
        <v>0</v>
      </c>
      <c r="CR725" s="27">
        <f t="shared" si="809"/>
        <v>0</v>
      </c>
      <c r="CS725" s="28">
        <f>IF((CS724+CM725+CN725)&gt;=$B$2*'SFV+BESS'!$I$9, $B$2*'SFV+BESS'!$I$9, (CS724+CM725+CN725))</f>
        <v>173.61249999999998</v>
      </c>
      <c r="CT725" s="110">
        <f t="shared" si="845"/>
        <v>0</v>
      </c>
      <c r="CY725" s="251"/>
      <c r="CZ725" s="41">
        <v>29.8333333333334</v>
      </c>
      <c r="DA725" s="33">
        <f t="shared" si="826"/>
        <v>0</v>
      </c>
      <c r="DB725" s="33">
        <f>Gen_Cons_Horario!B5095</f>
        <v>0</v>
      </c>
      <c r="DC725" s="35">
        <f t="shared" si="866"/>
        <v>0</v>
      </c>
      <c r="DD725" s="116">
        <f>IF(AND(DC725&gt;0,DC725*$B$4+DJ724&lt;=$B$2*'SFV+BESS'!$I$9,DC725&lt;'SFV+BESS'!$I$7), DC725*$B$4, IF(AND(DC725&gt;0,DC725*$B$4+DJ724&gt;$B$2*'SFV+BESS'!$I$9,DC725*$B$4&lt;'SFV+BESS'!$I$7),$B$2*'SFV+BESS'!$I$9-DJ724,IF(AND(DC725&gt;0,DC725*$B$4+DJ724&gt;$B$2*'SFV+BESS'!$I$9,DC725*$B$4&gt;'SFV+BESS'!$I$7,DJ724&lt;$B$2*'SFV+BESS'!$I$9),$B$2*'SFV+BESS'!$I$9-DJ724,IF(AND(DC725&gt;0,DC725*$B$4+DJ724&lt;=$B$2*'SFV+BESS'!$I$9,DC725&gt;'SFV+BESS'!$I$7),'SFV+BESS'!$I$7,0))))</f>
        <v>0</v>
      </c>
      <c r="DE725" s="27">
        <f>IF(AND(DC725&lt;0,DJ724+DC725/$B$5&gt;$H$2,-DC725/'Carga-Descarga Año'!$B$5&lt;'SFV+BESS'!$I$7),DC725/$B$5,IF(AND(DC725&lt;0,DJ724+DC725/$B$5&gt;$H$2,-DC725/'Carga-Descarga Año'!$B$5&gt;'SFV+BESS'!$I$7),-'SFV+BESS'!$I$7,IF(AND(DC725&lt;0,DJ724+DC725/$B$5&lt;$H$2),-MIN('SFV+BESS'!$I$7,DJ724-$H$2),0)))</f>
        <v>0</v>
      </c>
      <c r="DF725" s="33"/>
      <c r="DG725" s="33">
        <f t="shared" si="810"/>
        <v>0</v>
      </c>
      <c r="DH725" s="27">
        <f t="shared" si="846"/>
        <v>0</v>
      </c>
      <c r="DI725" s="27">
        <f t="shared" si="847"/>
        <v>0</v>
      </c>
      <c r="DJ725" s="28">
        <f>IF((DJ724+DD725+DE725)&gt;=$B$2*'SFV+BESS'!$I$9, $B$2*'SFV+BESS'!$I$9, (DJ724+DD725+DE725))</f>
        <v>173.61249999999998</v>
      </c>
      <c r="DK725" s="110">
        <f t="shared" si="848"/>
        <v>0</v>
      </c>
      <c r="DP725" s="251"/>
      <c r="DQ725" s="41">
        <v>29.8333333333334</v>
      </c>
      <c r="DR725" s="33">
        <f t="shared" si="827"/>
        <v>0</v>
      </c>
      <c r="DS725" s="33">
        <f>Gen_Cons_Horario!B5839</f>
        <v>0</v>
      </c>
      <c r="DT725" s="35">
        <f t="shared" si="867"/>
        <v>0</v>
      </c>
      <c r="DU725" s="116">
        <f>IF(AND(DT725&gt;0,DT725*$B$4+EA724&lt;=$B$2*'SFV+BESS'!$I$9,DT725&lt;'SFV+BESS'!$I$7), DT725*$B$4, IF(AND(DT725&gt;0,DT725*$B$4+EA724&gt;$B$2*'SFV+BESS'!$I$9,DT725*$B$4&lt;'SFV+BESS'!$I$7),$B$2*'SFV+BESS'!$I$9-EA724,IF(AND(DT725&gt;0,DT725*$B$4+EA724&gt;$B$2*'SFV+BESS'!$I$9,DT725*$B$4&gt;'SFV+BESS'!$I$7,EA724&lt;$B$2*'SFV+BESS'!$I$9),$B$2*'SFV+BESS'!$I$9-EA724,IF(AND(DT725&gt;0,DT725*$B$4+EA724&lt;=$B$2*'SFV+BESS'!$I$9,DT725&gt;'SFV+BESS'!$I$7),'SFV+BESS'!$I$7,0))))</f>
        <v>0</v>
      </c>
      <c r="DV725" s="27">
        <f>IF(AND(DT725&lt;0,EA724+DT725/$B$5&gt;$H$2,-DT725/'Carga-Descarga Año'!$B$5&lt;'SFV+BESS'!$I$7),DT725/$B$5,IF(AND(DT725&lt;0,EA724+DT725/$B$5&gt;$H$2,-DT725/'Carga-Descarga Año'!$B$5&gt;'SFV+BESS'!$I$7),-'SFV+BESS'!$I$7,IF(AND(DT725&lt;0,EA724+DT725/$B$5&lt;$H$2),-MIN('SFV+BESS'!$I$7,EA724-$H$2),0)))</f>
        <v>0</v>
      </c>
      <c r="DW725" s="33"/>
      <c r="DX725" s="33">
        <f t="shared" si="811"/>
        <v>0</v>
      </c>
      <c r="DY725" s="27">
        <f t="shared" si="849"/>
        <v>0</v>
      </c>
      <c r="DZ725" s="27">
        <f t="shared" si="812"/>
        <v>0</v>
      </c>
      <c r="EA725" s="28">
        <f>IF((EA724+DU725+DV725)&gt;=$B$2*'SFV+BESS'!$I$9, $B$2*'SFV+BESS'!$I$9, (EA724+DU725+DV725))</f>
        <v>173.61249999999998</v>
      </c>
      <c r="EB725" s="110">
        <f t="shared" si="850"/>
        <v>0</v>
      </c>
      <c r="EG725" s="251"/>
      <c r="EH725" s="41">
        <v>29.8333333333334</v>
      </c>
      <c r="EI725" s="33">
        <f t="shared" si="828"/>
        <v>0</v>
      </c>
      <c r="EJ725" s="33">
        <f>Gen_Cons_Horario!B6583</f>
        <v>0</v>
      </c>
      <c r="EK725" s="35">
        <f t="shared" si="868"/>
        <v>0</v>
      </c>
      <c r="EL725" s="116">
        <f>IF(AND(EK725&gt;0,EK725*$B$4+ER724&lt;=$B$2*'SFV+BESS'!$I$9,EK725&lt;'SFV+BESS'!$I$7), EK725*$B$4, IF(AND(EK725&gt;0,EK725*$B$4+ER724&gt;$B$2*'SFV+BESS'!$I$9,EK725*$B$4&lt;'SFV+BESS'!$I$7),$B$2*'SFV+BESS'!$I$9-ER724,IF(AND(EK725&gt;0,EK725*$B$4+ER724&gt;$B$2*'SFV+BESS'!$I$9,EK725*$B$4&gt;'SFV+BESS'!$I$7,ER724&lt;$B$2*'SFV+BESS'!$I$9),$B$2*'SFV+BESS'!$I$9-ER724,IF(AND(EK725&gt;0,EK725*$B$4+ER724&lt;=$B$2*'SFV+BESS'!$I$9,EK725&gt;'SFV+BESS'!$I$7),'SFV+BESS'!$I$7,0))))</f>
        <v>0</v>
      </c>
      <c r="EM725" s="27">
        <f>IF(AND(EK725&lt;0,ER724+EK725/$B$5&gt;$H$2,-EK725/'Carga-Descarga Año'!$B$5&lt;'SFV+BESS'!$I$7),EK725/$B$5,IF(AND(EK725&lt;0,ER724+EK725/$B$5&gt;$H$2,-EK725/'Carga-Descarga Año'!$B$5&gt;'SFV+BESS'!$I$7),-'SFV+BESS'!$I$7,IF(AND(EK725&lt;0,ER724+EK725/$B$5&lt;$H$2),-MIN('SFV+BESS'!$I$7,ER724-$H$2),0)))</f>
        <v>0</v>
      </c>
      <c r="EN725" s="33"/>
      <c r="EO725" s="33">
        <f t="shared" si="813"/>
        <v>0</v>
      </c>
      <c r="EP725" s="27">
        <f t="shared" si="851"/>
        <v>0</v>
      </c>
      <c r="EQ725" s="27">
        <f t="shared" si="814"/>
        <v>0</v>
      </c>
      <c r="ER725" s="28">
        <f>IF((ER724+EL725+EM725)&gt;=$B$2*'SFV+BESS'!$I$9, $B$2*'SFV+BESS'!$I$9, (ER724+EL725+EM725))</f>
        <v>173.61249999999998</v>
      </c>
      <c r="ES725" s="110">
        <f t="shared" si="852"/>
        <v>0</v>
      </c>
      <c r="EX725" s="251"/>
      <c r="EY725" s="41">
        <v>29.8333333333334</v>
      </c>
      <c r="EZ725" s="33">
        <f t="shared" si="829"/>
        <v>0</v>
      </c>
      <c r="FA725" s="33">
        <f>Gen_Cons_Horario!B7303</f>
        <v>0</v>
      </c>
      <c r="FB725" s="35">
        <f t="shared" si="869"/>
        <v>0</v>
      </c>
      <c r="FC725" s="116">
        <f>IF(AND(FB725&gt;0,FB725*$B$4+FI724&lt;=$B$2*'SFV+BESS'!$I$9,FB725&lt;'SFV+BESS'!$I$7), FB725*$B$4, IF(AND(FB725&gt;0,FB725*$B$4+FI724&gt;$B$2*'SFV+BESS'!$I$9,FB725*$B$4&lt;'SFV+BESS'!$I$7),$B$2*'SFV+BESS'!$I$9-FI724,IF(AND(FB725&gt;0,FB725*$B$4+FI724&gt;$B$2*'SFV+BESS'!$I$9,FB725*$B$4&gt;'SFV+BESS'!$I$7,FI724&lt;$B$2*'SFV+BESS'!$I$9),$B$2*'SFV+BESS'!$I$9-FI724,IF(AND(FB725&gt;0,FB725*$B$4+FI724&lt;=$B$2*'SFV+BESS'!$I$9,FB725&gt;'SFV+BESS'!$I$7),'SFV+BESS'!$I$7,0))))</f>
        <v>0</v>
      </c>
      <c r="FD725" s="27">
        <f>IF(AND(FB725&lt;0,FI724+FB725/$B$5&gt;$H$2,-FB725/'Carga-Descarga Año'!$B$5&lt;'SFV+BESS'!$I$7),FB725/$B$5,IF(AND(FB725&lt;0,FI724+FB725/$B$5&gt;$H$2,-FB725/'Carga-Descarga Año'!$B$5&gt;'SFV+BESS'!$I$7),-'SFV+BESS'!$I$7,IF(AND(FB725&lt;0,FI724+FB725/$B$5&lt;$H$2),-MIN('SFV+BESS'!$I$7,FI724-$H$2),0)))</f>
        <v>0</v>
      </c>
      <c r="FE725" s="33"/>
      <c r="FF725" s="33">
        <f t="shared" si="815"/>
        <v>0</v>
      </c>
      <c r="FG725" s="27">
        <f t="shared" si="853"/>
        <v>0</v>
      </c>
      <c r="FH725" s="27">
        <f t="shared" si="816"/>
        <v>0</v>
      </c>
      <c r="FI725" s="28">
        <f>IF((FI724+FC725+FD725)&gt;=$B$2*'SFV+BESS'!$I$9, $B$2*'SFV+BESS'!$I$9, (FI724+FC725+FD725))</f>
        <v>173.61249999999998</v>
      </c>
      <c r="FJ725" s="110">
        <f t="shared" si="854"/>
        <v>0</v>
      </c>
      <c r="FO725" s="251"/>
      <c r="FP725" s="41">
        <v>29.8333333333334</v>
      </c>
      <c r="FQ725" s="33">
        <f t="shared" si="830"/>
        <v>1.3017977917689063</v>
      </c>
      <c r="FR725" s="33">
        <f>Gen_Cons_Horario!B8047</f>
        <v>0</v>
      </c>
      <c r="FS725" s="35">
        <f t="shared" si="870"/>
        <v>1.3017977917689063</v>
      </c>
      <c r="FT725" s="116">
        <f>IF(AND(FS725&gt;0,FS725*$B$4+FZ724&lt;=$B$2*'SFV+BESS'!$I$9,FS725&lt;'SFV+BESS'!$I$7), FS725*$B$4, IF(AND(FS725&gt;0,FS725*$B$4+FZ724&gt;$B$2*'SFV+BESS'!$I$9,FS725*$B$4&lt;'SFV+BESS'!$I$7),$B$2*'SFV+BESS'!$I$9-FZ724,IF(AND(FS725&gt;0,FS725*$B$4+FZ724&gt;$B$2*'SFV+BESS'!$I$9,FS725*$B$4&gt;'SFV+BESS'!$I$7,FZ724&lt;$B$2*'SFV+BESS'!$I$9),$B$2*'SFV+BESS'!$I$9-FZ724,IF(AND(FS725&gt;0,FS725*$B$4+FZ724&lt;=$B$2*'SFV+BESS'!$I$9,FS725&gt;'SFV+BESS'!$I$7),'SFV+BESS'!$I$7,0))))</f>
        <v>0</v>
      </c>
      <c r="FU725" s="27">
        <f>IF(AND(FS725&lt;0,FZ724+FS725/$B$5&gt;$H$2,-FS725/'Carga-Descarga Año'!$B$5&lt;'SFV+BESS'!$I$7),FS725/$B$5,IF(AND(FS725&lt;0,FZ724+FS725/$B$5&gt;$H$2,-FS725/'Carga-Descarga Año'!$B$5&gt;'SFV+BESS'!$I$7),-'SFV+BESS'!$I$7,IF(AND(FS725&lt;0,FZ724+FS725/$B$5&lt;$H$2),-MIN('SFV+BESS'!$I$7,FZ724-$H$2),0)))</f>
        <v>0</v>
      </c>
      <c r="FV725" s="33"/>
      <c r="FW725" s="33">
        <f t="shared" si="817"/>
        <v>0</v>
      </c>
      <c r="FX725" s="27">
        <f t="shared" si="855"/>
        <v>0</v>
      </c>
      <c r="FY725" s="27">
        <f t="shared" si="818"/>
        <v>0</v>
      </c>
      <c r="FZ725" s="28">
        <f>IF((FZ724+FT725+FU725)&gt;=$B$2*'SFV+BESS'!$I$9, $B$2*'SFV+BESS'!$I$9, (FZ724+FT725+FU725))</f>
        <v>173.61249999999998</v>
      </c>
      <c r="GA725" s="110">
        <f t="shared" si="856"/>
        <v>1.3017977917689063</v>
      </c>
      <c r="GF725" s="251"/>
      <c r="GG725" s="41">
        <v>29.8333333333334</v>
      </c>
      <c r="GH725" s="33">
        <f t="shared" si="831"/>
        <v>19.953413277256026</v>
      </c>
      <c r="GI725" s="33">
        <f>Gen_Cons_Horario!B8767</f>
        <v>0</v>
      </c>
      <c r="GJ725" s="35">
        <f t="shared" si="801"/>
        <v>19.953413277256026</v>
      </c>
      <c r="GK725" s="116">
        <f>IF(AND(GJ725&gt;0,GJ725*$B$4+GQ724&lt;=$B$2*'SFV+BESS'!$I$9,GJ725&lt;'SFV+BESS'!$I$7), GJ725*$B$4, IF(AND(GJ725&gt;0,GJ725*$B$4+GQ724&gt;$B$2*'SFV+BESS'!$I$9,GJ725*$B$4&lt;'SFV+BESS'!$I$7),$B$2*'SFV+BESS'!$I$9-GQ724,IF(AND(GJ725&gt;0,GJ725*$B$4+GQ724&gt;$B$2*'SFV+BESS'!$I$9,GJ725*$B$4&gt;'SFV+BESS'!$I$7,GQ724&lt;$B$2*'SFV+BESS'!$I$9),$B$2*'SFV+BESS'!$I$9-GQ724,IF(AND(GJ725&gt;0,GJ725*$B$4+GQ724&lt;=$B$2*'SFV+BESS'!$I$9,GJ725&gt;'SFV+BESS'!$I$7),'SFV+BESS'!$I$7,0))))</f>
        <v>0</v>
      </c>
      <c r="GL725" s="27">
        <f>IF(AND(GJ725&lt;0,GQ724+GJ725/$B$5&gt;$H$2,-GJ725/'Carga-Descarga Año'!$B$5&lt;'SFV+BESS'!$I$7),GJ725/$B$5,IF(AND(GJ725&lt;0,GQ724+GJ725/$B$5&gt;$H$2,-GJ725/'Carga-Descarga Año'!$B$5&gt;'SFV+BESS'!$I$7),-'SFV+BESS'!$I$7,IF(AND(GJ725&lt;0,GQ724+GJ725/$B$5&lt;$H$2),-MIN('SFV+BESS'!$I$7,GQ724-$H$2),0)))</f>
        <v>0</v>
      </c>
      <c r="GM725" s="33"/>
      <c r="GN725" s="33">
        <f t="shared" si="819"/>
        <v>0</v>
      </c>
      <c r="GO725" s="27">
        <f t="shared" si="857"/>
        <v>0</v>
      </c>
      <c r="GP725" s="27">
        <f t="shared" si="820"/>
        <v>0</v>
      </c>
      <c r="GQ725" s="28">
        <f>IF((GQ724+GK725+GL725)&gt;=$B$2*'SFV+BESS'!$I$9, $B$2*'SFV+BESS'!$I$9, (GQ724+GK725+GL725))</f>
        <v>173.61249999999998</v>
      </c>
      <c r="GR725" s="110">
        <f t="shared" si="858"/>
        <v>19.953413277256026</v>
      </c>
    </row>
    <row r="726" spans="1:200">
      <c r="A726" s="249"/>
      <c r="B726" s="41">
        <v>29.875</v>
      </c>
      <c r="C726" s="38">
        <f t="shared" ref="C726" si="875">C702</f>
        <v>0</v>
      </c>
      <c r="D726" s="2">
        <f>Gen_Cons_Horario!B752</f>
        <v>22.371000000000002</v>
      </c>
      <c r="E726" s="140">
        <f t="shared" si="832"/>
        <v>-22.371000000000002</v>
      </c>
      <c r="F726" s="116">
        <f>IF(AND(E726&gt;0,E726*$B$4+L725&lt;=$B$2*'SFV+BESS'!$I$9,E726&lt;'SFV+BESS'!$I$7), E726*$B$4, IF(AND(E726&gt;0,E726*$B$4+L725&gt;$B$2*'SFV+BESS'!$I$9,E726*$B$4&lt;'SFV+BESS'!$I$7),$B$2*'SFV+BESS'!$I$9-L725,IF(AND(E726&gt;0,E726*$B$4+L725&gt;$B$2*'SFV+BESS'!$I$9,E726*$B$4&gt;'SFV+BESS'!$I$7,L725&lt;$B$2*'SFV+BESS'!$I$9),$B$2*'SFV+BESS'!$I$9-L725,IF(AND(E726&gt;0,E726*$B$4+L725&lt;=$B$2*'SFV+BESS'!$I$9,E726&gt;'SFV+BESS'!$I$7),'SFV+BESS'!$I$7,0))))</f>
        <v>0</v>
      </c>
      <c r="G726" s="27">
        <f>IF(AND(E726&lt;0,L725+E726/$B$5&gt;$H$2,-E726/'Carga-Descarga Año'!$B$5&lt;'SFV+BESS'!$I$7),E726/$B$5,IF(AND(E726&lt;0,L725+E726/$B$5&gt;$H$2,-E726/'Carga-Descarga Año'!$B$5&gt;'SFV+BESS'!$I$7),-'SFV+BESS'!$I$7,IF(AND(E726&lt;0,L725+E726/$B$5&lt;$H$2),-MIN('SFV+BESS'!$I$7,L725-$H$2),0)))</f>
        <v>-23.548421052631582</v>
      </c>
      <c r="I726" s="38">
        <f t="shared" si="833"/>
        <v>0</v>
      </c>
      <c r="J726" s="27">
        <f t="shared" si="835"/>
        <v>22.371000000000002</v>
      </c>
      <c r="K726" s="27">
        <f t="shared" si="834"/>
        <v>0</v>
      </c>
      <c r="L726" s="28">
        <f>IF((L725+F726+G726)&gt;=$B$2*'SFV+BESS'!$I$9, $B$2*'SFV+BESS'!$I$9, (L725+F726+G726))</f>
        <v>109.09836303721757</v>
      </c>
      <c r="M726" s="110">
        <f t="shared" si="836"/>
        <v>0</v>
      </c>
      <c r="AI726" s="251"/>
      <c r="AJ726" s="41">
        <v>29.875</v>
      </c>
      <c r="AK726" s="52">
        <f t="shared" si="822"/>
        <v>0</v>
      </c>
      <c r="AL726" s="33">
        <f>Gen_Cons_Horario!B2168</f>
        <v>0</v>
      </c>
      <c r="AM726" s="35">
        <f t="shared" ref="AM726:AM752" si="876">AK726-AL726</f>
        <v>0</v>
      </c>
      <c r="AN726" s="116">
        <f>IF(AND(AM726&gt;0,AM726*$B$4+AT725&lt;=$B$2*'SFV+BESS'!$I$9,AM726&lt;'SFV+BESS'!$I$7), AM726*$B$4, IF(AND(AM726&gt;0,AM726*$B$4+AT725&gt;$B$2*'SFV+BESS'!$I$9,AM726*$B$4&lt;'SFV+BESS'!$I$7),$B$2*'SFV+BESS'!$I$9-AT725,IF(AND(AM726&gt;0,AM726*$B$4+AT725&gt;$B$2*'SFV+BESS'!$I$9,AM726*$B$4&gt;'SFV+BESS'!$I$7,AT725&lt;$B$2*'SFV+BESS'!$I$9),$B$2*'SFV+BESS'!$I$9-AT725,IF(AND(AM726&gt;0,AM726*$B$4+AT725&lt;=$B$2*'SFV+BESS'!$I$9,AM726&gt;'SFV+BESS'!$I$7),'SFV+BESS'!$I$7,0))))</f>
        <v>0</v>
      </c>
      <c r="AO726" s="27">
        <f>IF(AND(AM726&lt;0,AT725+AM726/$B$5&gt;$H$2,-AM726/'Carga-Descarga Año'!$B$5&lt;'SFV+BESS'!$I$7),AM726/$B$5,IF(AND(AM726&lt;0,AT725+AM726/$B$5&gt;$H$2,-AM726/'Carga-Descarga Año'!$B$5&gt;'SFV+BESS'!$I$7),-'SFV+BESS'!$I$7,IF(AND(AM726&lt;0,AT725+AM726/$B$5&lt;$H$2),-MIN('SFV+BESS'!$I$7,AT725-$H$2),0)))</f>
        <v>0</v>
      </c>
      <c r="AP726" s="33"/>
      <c r="AQ726" s="33">
        <f t="shared" si="803"/>
        <v>0</v>
      </c>
      <c r="AR726" s="27">
        <f t="shared" si="837"/>
        <v>0</v>
      </c>
      <c r="AS726" s="27">
        <f t="shared" si="804"/>
        <v>0</v>
      </c>
      <c r="AT726" s="28">
        <f>IF((AT725+AN726+AO726)&gt;=$B$2*'SFV+BESS'!$I$9, $B$2*'SFV+BESS'!$I$9, (AT725+AN726+AO726))</f>
        <v>173.61249999999998</v>
      </c>
      <c r="AU726" s="110">
        <f t="shared" si="838"/>
        <v>0</v>
      </c>
      <c r="AZ726" s="251"/>
      <c r="BA726" s="41">
        <v>29.875</v>
      </c>
      <c r="BB726" s="33">
        <f t="shared" si="823"/>
        <v>0</v>
      </c>
      <c r="BC726" s="33">
        <f>Gen_Cons_Horario!B2912</f>
        <v>0</v>
      </c>
      <c r="BD726" s="35">
        <f t="shared" ref="BD726:BD728" si="877">BB726-BC726</f>
        <v>0</v>
      </c>
      <c r="BE726" s="116">
        <f>IF(AND(BD726&gt;0,BD726*$B$4+BK725&lt;=$B$2*'SFV+BESS'!$I$9,BD726&lt;'SFV+BESS'!$I$7), BD726*$B$4, IF(AND(BD726&gt;0,BD726*$B$4+BK725&gt;$B$2*'SFV+BESS'!$I$9,BD726*$B$4&lt;'SFV+BESS'!$I$7),$B$2*'SFV+BESS'!$I$9-BK725,IF(AND(BD726&gt;0,BD726*$B$4+BK725&gt;$B$2*'SFV+BESS'!$I$9,BD726*$B$4&gt;'SFV+BESS'!$I$7,BK725&lt;$B$2*'SFV+BESS'!$I$9),$B$2*'SFV+BESS'!$I$9-BK725,IF(AND(BD726&gt;0,BD726*$B$4+BK725&lt;=$B$2*'SFV+BESS'!$I$9,BD726&gt;'SFV+BESS'!$I$7),'SFV+BESS'!$I$7,0))))</f>
        <v>0</v>
      </c>
      <c r="BF726" s="27">
        <f>IF(AND(BD726&lt;0,BK725+BD726/$B$5&gt;$H$2,-BD726/'Carga-Descarga Año'!$B$5&lt;'SFV+BESS'!$I$7),BD726/$B$5,IF(AND(BD726&lt;0,BK725+BD726/$B$5&gt;$H$2,-BD726/'Carga-Descarga Año'!$B$5&gt;'SFV+BESS'!$I$7),-'SFV+BESS'!$I$7,IF(AND(BD726&lt;0,BK725+BD726/$B$5&lt;$H$2),-MIN('SFV+BESS'!$I$7,BK725-$H$2),0)))</f>
        <v>0</v>
      </c>
      <c r="BG726" s="33"/>
      <c r="BH726" s="33">
        <f t="shared" si="805"/>
        <v>0</v>
      </c>
      <c r="BI726" s="27">
        <f t="shared" si="839"/>
        <v>0</v>
      </c>
      <c r="BJ726" s="27">
        <f t="shared" si="806"/>
        <v>0</v>
      </c>
      <c r="BK726" s="28">
        <f>IF((BK725+BE726+BF726)&gt;=$B$2*'SFV+BESS'!$I$9, $B$2*'SFV+BESS'!$I$9, (BK725+BE726+BF726))</f>
        <v>173.61249999999998</v>
      </c>
      <c r="BL726" s="110">
        <f t="shared" si="840"/>
        <v>0</v>
      </c>
      <c r="BQ726" s="251"/>
      <c r="BR726" s="41">
        <v>29.875</v>
      </c>
      <c r="BS726" s="33">
        <f t="shared" si="824"/>
        <v>0</v>
      </c>
      <c r="BT726" s="33">
        <f>Gen_Cons_Horario!B3632</f>
        <v>0</v>
      </c>
      <c r="BU726" s="35">
        <f t="shared" ref="BU726:BU752" si="878">BS726-BT726</f>
        <v>0</v>
      </c>
      <c r="BV726" s="116">
        <f>IF(AND(BU726&gt;0,BU726*$B$4+CB725&lt;=$B$2*'SFV+BESS'!$I$9,BU726&lt;'SFV+BESS'!$I$7), BU726*$B$4, IF(AND(BU726&gt;0,BU726*$B$4+CB725&gt;$B$2*'SFV+BESS'!$I$9,BU726*$B$4&lt;'SFV+BESS'!$I$7),$B$2*'SFV+BESS'!$I$9-CB725,IF(AND(BU726&gt;0,BU726*$B$4+CB725&gt;$B$2*'SFV+BESS'!$I$9,BU726*$B$4&gt;'SFV+BESS'!$I$7,CB725&lt;$B$2*'SFV+BESS'!$I$9),$B$2*'SFV+BESS'!$I$9-CB725,IF(AND(BU726&gt;0,BU726*$B$4+CB725&lt;=$B$2*'SFV+BESS'!$I$9,BU726&gt;'SFV+BESS'!$I$7),'SFV+BESS'!$I$7,0))))</f>
        <v>0</v>
      </c>
      <c r="BW726" s="27">
        <f>IF(AND(BU726&lt;0,CB725+BU726/$B$5&gt;$H$2,-BU726/'Carga-Descarga Año'!$B$5&lt;'SFV+BESS'!$I$7),BU726/$B$5,IF(AND(BU726&lt;0,CB725+BU726/$B$5&gt;$H$2,-BU726/'Carga-Descarga Año'!$B$5&gt;'SFV+BESS'!$I$7),-'SFV+BESS'!$I$7,IF(AND(BU726&lt;0,CB725+BU726/$B$5&lt;$H$2),-MIN('SFV+BESS'!$I$7,CB725-$H$2),0)))</f>
        <v>0</v>
      </c>
      <c r="BX726" s="33"/>
      <c r="BY726" s="33">
        <f t="shared" si="807"/>
        <v>0</v>
      </c>
      <c r="BZ726" s="27">
        <f t="shared" si="841"/>
        <v>0</v>
      </c>
      <c r="CA726" s="27">
        <f t="shared" si="842"/>
        <v>0</v>
      </c>
      <c r="CB726" s="28">
        <f>IF((CB725+BV726+BW726)&gt;=$B$2*'SFV+BESS'!$I$9, $B$2*'SFV+BESS'!$I$9, (CB725+BV726+BW726))</f>
        <v>173.61249999999998</v>
      </c>
      <c r="CC726" s="110">
        <f t="shared" si="843"/>
        <v>0</v>
      </c>
      <c r="CH726" s="251"/>
      <c r="CI726" s="41">
        <v>29.875</v>
      </c>
      <c r="CJ726" s="33">
        <f t="shared" si="825"/>
        <v>0</v>
      </c>
      <c r="CK726" s="33">
        <f>Gen_Cons_Horario!B4376</f>
        <v>0</v>
      </c>
      <c r="CL726" s="35">
        <f t="shared" ref="CL726:CL728" si="879">CJ726-CK726</f>
        <v>0</v>
      </c>
      <c r="CM726" s="116">
        <f>IF(AND(CL726&gt;0,CL726*$B$4+CS725&lt;=$B$2*'SFV+BESS'!$I$9,CL726&lt;'SFV+BESS'!$I$7), CL726*$B$4, IF(AND(CL726&gt;0,CL726*$B$4+CS725&gt;$B$2*'SFV+BESS'!$I$9,CL726*$B$4&lt;'SFV+BESS'!$I$7),$B$2*'SFV+BESS'!$I$9-CS725,IF(AND(CL726&gt;0,CL726*$B$4+CS725&gt;$B$2*'SFV+BESS'!$I$9,CL726*$B$4&gt;'SFV+BESS'!$I$7,CS725&lt;$B$2*'SFV+BESS'!$I$9),$B$2*'SFV+BESS'!$I$9-CS725,IF(AND(CL726&gt;0,CL726*$B$4+CS725&lt;=$B$2*'SFV+BESS'!$I$9,CL726&gt;'SFV+BESS'!$I$7),'SFV+BESS'!$I$7,0))))</f>
        <v>0</v>
      </c>
      <c r="CN726" s="27">
        <f>IF(AND(CL726&lt;0,CS725+CL726/$B$5&gt;$H$2,-CL726/'Carga-Descarga Año'!$B$5&lt;'SFV+BESS'!$I$7),CL726/$B$5,IF(AND(CL726&lt;0,CS725+CL726/$B$5&gt;$H$2,-CL726/'Carga-Descarga Año'!$B$5&gt;'SFV+BESS'!$I$7),-'SFV+BESS'!$I$7,IF(AND(CL726&lt;0,CS725+CL726/$B$5&lt;$H$2),-MIN('SFV+BESS'!$I$7,CS725-$H$2),0)))</f>
        <v>0</v>
      </c>
      <c r="CO726" s="33"/>
      <c r="CP726" s="33">
        <f t="shared" si="808"/>
        <v>0</v>
      </c>
      <c r="CQ726" s="27">
        <f t="shared" si="844"/>
        <v>0</v>
      </c>
      <c r="CR726" s="27">
        <f t="shared" si="809"/>
        <v>0</v>
      </c>
      <c r="CS726" s="28">
        <f>IF((CS725+CM726+CN726)&gt;=$B$2*'SFV+BESS'!$I$9, $B$2*'SFV+BESS'!$I$9, (CS725+CM726+CN726))</f>
        <v>173.61249999999998</v>
      </c>
      <c r="CT726" s="110">
        <f t="shared" si="845"/>
        <v>0</v>
      </c>
      <c r="CY726" s="251"/>
      <c r="CZ726" s="41">
        <v>29.875</v>
      </c>
      <c r="DA726" s="33">
        <f t="shared" si="826"/>
        <v>0</v>
      </c>
      <c r="DB726" s="33">
        <f>Gen_Cons_Horario!B5096</f>
        <v>0</v>
      </c>
      <c r="DC726" s="35">
        <f t="shared" si="866"/>
        <v>0</v>
      </c>
      <c r="DD726" s="116">
        <f>IF(AND(DC726&gt;0,DC726*$B$4+DJ725&lt;=$B$2*'SFV+BESS'!$I$9,DC726&lt;'SFV+BESS'!$I$7), DC726*$B$4, IF(AND(DC726&gt;0,DC726*$B$4+DJ725&gt;$B$2*'SFV+BESS'!$I$9,DC726*$B$4&lt;'SFV+BESS'!$I$7),$B$2*'SFV+BESS'!$I$9-DJ725,IF(AND(DC726&gt;0,DC726*$B$4+DJ725&gt;$B$2*'SFV+BESS'!$I$9,DC726*$B$4&gt;'SFV+BESS'!$I$7,DJ725&lt;$B$2*'SFV+BESS'!$I$9),$B$2*'SFV+BESS'!$I$9-DJ725,IF(AND(DC726&gt;0,DC726*$B$4+DJ725&lt;=$B$2*'SFV+BESS'!$I$9,DC726&gt;'SFV+BESS'!$I$7),'SFV+BESS'!$I$7,0))))</f>
        <v>0</v>
      </c>
      <c r="DE726" s="27">
        <f>IF(AND(DC726&lt;0,DJ725+DC726/$B$5&gt;$H$2,-DC726/'Carga-Descarga Año'!$B$5&lt;'SFV+BESS'!$I$7),DC726/$B$5,IF(AND(DC726&lt;0,DJ725+DC726/$B$5&gt;$H$2,-DC726/'Carga-Descarga Año'!$B$5&gt;'SFV+BESS'!$I$7),-'SFV+BESS'!$I$7,IF(AND(DC726&lt;0,DJ725+DC726/$B$5&lt;$H$2),-MIN('SFV+BESS'!$I$7,DJ725-$H$2),0)))</f>
        <v>0</v>
      </c>
      <c r="DF726" s="33"/>
      <c r="DG726" s="33">
        <f t="shared" si="810"/>
        <v>0</v>
      </c>
      <c r="DH726" s="27">
        <f t="shared" si="846"/>
        <v>0</v>
      </c>
      <c r="DI726" s="27">
        <f t="shared" si="847"/>
        <v>0</v>
      </c>
      <c r="DJ726" s="28">
        <f>IF((DJ725+DD726+DE726)&gt;=$B$2*'SFV+BESS'!$I$9, $B$2*'SFV+BESS'!$I$9, (DJ725+DD726+DE726))</f>
        <v>173.61249999999998</v>
      </c>
      <c r="DK726" s="110">
        <f t="shared" si="848"/>
        <v>0</v>
      </c>
      <c r="DP726" s="251"/>
      <c r="DQ726" s="41">
        <v>29.875</v>
      </c>
      <c r="DR726" s="33">
        <f t="shared" si="827"/>
        <v>0</v>
      </c>
      <c r="DS726" s="33">
        <f>Gen_Cons_Horario!B5840</f>
        <v>0</v>
      </c>
      <c r="DT726" s="35">
        <f t="shared" si="867"/>
        <v>0</v>
      </c>
      <c r="DU726" s="116">
        <f>IF(AND(DT726&gt;0,DT726*$B$4+EA725&lt;=$B$2*'SFV+BESS'!$I$9,DT726&lt;'SFV+BESS'!$I$7), DT726*$B$4, IF(AND(DT726&gt;0,DT726*$B$4+EA725&gt;$B$2*'SFV+BESS'!$I$9,DT726*$B$4&lt;'SFV+BESS'!$I$7),$B$2*'SFV+BESS'!$I$9-EA725,IF(AND(DT726&gt;0,DT726*$B$4+EA725&gt;$B$2*'SFV+BESS'!$I$9,DT726*$B$4&gt;'SFV+BESS'!$I$7,EA725&lt;$B$2*'SFV+BESS'!$I$9),$B$2*'SFV+BESS'!$I$9-EA725,IF(AND(DT726&gt;0,DT726*$B$4+EA725&lt;=$B$2*'SFV+BESS'!$I$9,DT726&gt;'SFV+BESS'!$I$7),'SFV+BESS'!$I$7,0))))</f>
        <v>0</v>
      </c>
      <c r="DV726" s="27">
        <f>IF(AND(DT726&lt;0,EA725+DT726/$B$5&gt;$H$2,-DT726/'Carga-Descarga Año'!$B$5&lt;'SFV+BESS'!$I$7),DT726/$B$5,IF(AND(DT726&lt;0,EA725+DT726/$B$5&gt;$H$2,-DT726/'Carga-Descarga Año'!$B$5&gt;'SFV+BESS'!$I$7),-'SFV+BESS'!$I$7,IF(AND(DT726&lt;0,EA725+DT726/$B$5&lt;$H$2),-MIN('SFV+BESS'!$I$7,EA725-$H$2),0)))</f>
        <v>0</v>
      </c>
      <c r="DW726" s="33"/>
      <c r="DX726" s="33">
        <f t="shared" si="811"/>
        <v>0</v>
      </c>
      <c r="DY726" s="27">
        <f t="shared" si="849"/>
        <v>0</v>
      </c>
      <c r="DZ726" s="27">
        <f t="shared" si="812"/>
        <v>0</v>
      </c>
      <c r="EA726" s="28">
        <f>IF((EA725+DU726+DV726)&gt;=$B$2*'SFV+BESS'!$I$9, $B$2*'SFV+BESS'!$I$9, (EA725+DU726+DV726))</f>
        <v>173.61249999999998</v>
      </c>
      <c r="EB726" s="110">
        <f t="shared" si="850"/>
        <v>0</v>
      </c>
      <c r="EG726" s="251"/>
      <c r="EH726" s="41">
        <v>29.875</v>
      </c>
      <c r="EI726" s="33">
        <f t="shared" si="828"/>
        <v>0</v>
      </c>
      <c r="EJ726" s="33">
        <f>Gen_Cons_Horario!B6584</f>
        <v>0</v>
      </c>
      <c r="EK726" s="35">
        <f t="shared" si="868"/>
        <v>0</v>
      </c>
      <c r="EL726" s="116">
        <f>IF(AND(EK726&gt;0,EK726*$B$4+ER725&lt;=$B$2*'SFV+BESS'!$I$9,EK726&lt;'SFV+BESS'!$I$7), EK726*$B$4, IF(AND(EK726&gt;0,EK726*$B$4+ER725&gt;$B$2*'SFV+BESS'!$I$9,EK726*$B$4&lt;'SFV+BESS'!$I$7),$B$2*'SFV+BESS'!$I$9-ER725,IF(AND(EK726&gt;0,EK726*$B$4+ER725&gt;$B$2*'SFV+BESS'!$I$9,EK726*$B$4&gt;'SFV+BESS'!$I$7,ER725&lt;$B$2*'SFV+BESS'!$I$9),$B$2*'SFV+BESS'!$I$9-ER725,IF(AND(EK726&gt;0,EK726*$B$4+ER725&lt;=$B$2*'SFV+BESS'!$I$9,EK726&gt;'SFV+BESS'!$I$7),'SFV+BESS'!$I$7,0))))</f>
        <v>0</v>
      </c>
      <c r="EM726" s="27">
        <f>IF(AND(EK726&lt;0,ER725+EK726/$B$5&gt;$H$2,-EK726/'Carga-Descarga Año'!$B$5&lt;'SFV+BESS'!$I$7),EK726/$B$5,IF(AND(EK726&lt;0,ER725+EK726/$B$5&gt;$H$2,-EK726/'Carga-Descarga Año'!$B$5&gt;'SFV+BESS'!$I$7),-'SFV+BESS'!$I$7,IF(AND(EK726&lt;0,ER725+EK726/$B$5&lt;$H$2),-MIN('SFV+BESS'!$I$7,ER725-$H$2),0)))</f>
        <v>0</v>
      </c>
      <c r="EN726" s="33"/>
      <c r="EO726" s="33">
        <f t="shared" si="813"/>
        <v>0</v>
      </c>
      <c r="EP726" s="27">
        <f t="shared" si="851"/>
        <v>0</v>
      </c>
      <c r="EQ726" s="27">
        <f t="shared" si="814"/>
        <v>0</v>
      </c>
      <c r="ER726" s="28">
        <f>IF((ER725+EL726+EM726)&gt;=$B$2*'SFV+BESS'!$I$9, $B$2*'SFV+BESS'!$I$9, (ER725+EL726+EM726))</f>
        <v>173.61249999999998</v>
      </c>
      <c r="ES726" s="110">
        <f t="shared" si="852"/>
        <v>0</v>
      </c>
      <c r="EX726" s="251"/>
      <c r="EY726" s="41">
        <v>29.875</v>
      </c>
      <c r="EZ726" s="33">
        <f t="shared" si="829"/>
        <v>0</v>
      </c>
      <c r="FA726" s="33">
        <f>Gen_Cons_Horario!B7304</f>
        <v>0</v>
      </c>
      <c r="FB726" s="35">
        <f>EZ726-FA726</f>
        <v>0</v>
      </c>
      <c r="FC726" s="116">
        <f>IF(AND(FB726&gt;0,FB726*$B$4+FI725&lt;=$B$2*'SFV+BESS'!$I$9,FB726&lt;'SFV+BESS'!$I$7), FB726*$B$4, IF(AND(FB726&gt;0,FB726*$B$4+FI725&gt;$B$2*'SFV+BESS'!$I$9,FB726*$B$4&lt;'SFV+BESS'!$I$7),$B$2*'SFV+BESS'!$I$9-FI725,IF(AND(FB726&gt;0,FB726*$B$4+FI725&gt;$B$2*'SFV+BESS'!$I$9,FB726*$B$4&gt;'SFV+BESS'!$I$7,FI725&lt;$B$2*'SFV+BESS'!$I$9),$B$2*'SFV+BESS'!$I$9-FI725,IF(AND(FB726&gt;0,FB726*$B$4+FI725&lt;=$B$2*'SFV+BESS'!$I$9,FB726&gt;'SFV+BESS'!$I$7),'SFV+BESS'!$I$7,0))))</f>
        <v>0</v>
      </c>
      <c r="FD726" s="27">
        <f>IF(AND(FB726&lt;0,FI725+FB726/$B$5&gt;$H$2,-FB726/'Carga-Descarga Año'!$B$5&lt;'SFV+BESS'!$I$7),FB726/$B$5,IF(AND(FB726&lt;0,FI725+FB726/$B$5&gt;$H$2,-FB726/'Carga-Descarga Año'!$B$5&gt;'SFV+BESS'!$I$7),-'SFV+BESS'!$I$7,IF(AND(FB726&lt;0,FI725+FB726/$B$5&lt;$H$2),-MIN('SFV+BESS'!$I$7,FI725-$H$2),0)))</f>
        <v>0</v>
      </c>
      <c r="FE726" s="33"/>
      <c r="FF726" s="33">
        <f t="shared" si="815"/>
        <v>0</v>
      </c>
      <c r="FG726" s="27">
        <f t="shared" si="853"/>
        <v>0</v>
      </c>
      <c r="FH726" s="27">
        <f t="shared" si="816"/>
        <v>0</v>
      </c>
      <c r="FI726" s="28">
        <f>IF((FI725+FC726+FD726)&gt;=$B$2*'SFV+BESS'!$I$9, $B$2*'SFV+BESS'!$I$9, (FI725+FC726+FD726))</f>
        <v>173.61249999999998</v>
      </c>
      <c r="FJ726" s="110">
        <f t="shared" si="854"/>
        <v>0</v>
      </c>
      <c r="FO726" s="251"/>
      <c r="FP726" s="41">
        <v>29.875</v>
      </c>
      <c r="FQ726" s="33">
        <f t="shared" si="830"/>
        <v>0</v>
      </c>
      <c r="FR726" s="33">
        <f>Gen_Cons_Horario!B8048</f>
        <v>0</v>
      </c>
      <c r="FS726" s="35">
        <f t="shared" si="870"/>
        <v>0</v>
      </c>
      <c r="FT726" s="116">
        <f>IF(AND(FS726&gt;0,FS726*$B$4+FZ725&lt;=$B$2*'SFV+BESS'!$I$9,FS726&lt;'SFV+BESS'!$I$7), FS726*$B$4, IF(AND(FS726&gt;0,FS726*$B$4+FZ725&gt;$B$2*'SFV+BESS'!$I$9,FS726*$B$4&lt;'SFV+BESS'!$I$7),$B$2*'SFV+BESS'!$I$9-FZ725,IF(AND(FS726&gt;0,FS726*$B$4+FZ725&gt;$B$2*'SFV+BESS'!$I$9,FS726*$B$4&gt;'SFV+BESS'!$I$7,FZ725&lt;$B$2*'SFV+BESS'!$I$9),$B$2*'SFV+BESS'!$I$9-FZ725,IF(AND(FS726&gt;0,FS726*$B$4+FZ725&lt;=$B$2*'SFV+BESS'!$I$9,FS726&gt;'SFV+BESS'!$I$7),'SFV+BESS'!$I$7,0))))</f>
        <v>0</v>
      </c>
      <c r="FU726" s="27">
        <f>IF(AND(FS726&lt;0,FZ725+FS726/$B$5&gt;$H$2,-FS726/'Carga-Descarga Año'!$B$5&lt;'SFV+BESS'!$I$7),FS726/$B$5,IF(AND(FS726&lt;0,FZ725+FS726/$B$5&gt;$H$2,-FS726/'Carga-Descarga Año'!$B$5&gt;'SFV+BESS'!$I$7),-'SFV+BESS'!$I$7,IF(AND(FS726&lt;0,FZ725+FS726/$B$5&lt;$H$2),-MIN('SFV+BESS'!$I$7,FZ725-$H$2),0)))</f>
        <v>0</v>
      </c>
      <c r="FV726" s="33"/>
      <c r="FW726" s="33">
        <f t="shared" si="817"/>
        <v>0</v>
      </c>
      <c r="FX726" s="27">
        <f t="shared" si="855"/>
        <v>0</v>
      </c>
      <c r="FY726" s="27">
        <f t="shared" si="818"/>
        <v>0</v>
      </c>
      <c r="FZ726" s="28">
        <f>IF((FZ725+FT726+FU726)&gt;=$B$2*'SFV+BESS'!$I$9, $B$2*'SFV+BESS'!$I$9, (FZ725+FT726+FU726))</f>
        <v>173.61249999999998</v>
      </c>
      <c r="GA726" s="110">
        <f t="shared" si="856"/>
        <v>0</v>
      </c>
      <c r="GF726" s="251"/>
      <c r="GG726" s="41">
        <v>29.875</v>
      </c>
      <c r="GH726" s="33">
        <f t="shared" si="831"/>
        <v>0</v>
      </c>
      <c r="GI726" s="33">
        <f>Gen_Cons_Horario!B8768</f>
        <v>0</v>
      </c>
      <c r="GJ726" s="35">
        <f t="shared" ref="GJ726:GJ752" si="880">GH726-GI726</f>
        <v>0</v>
      </c>
      <c r="GK726" s="116">
        <f>IF(AND(GJ726&gt;0,GJ726*$B$4+GQ725&lt;=$B$2*'SFV+BESS'!$I$9,GJ726&lt;'SFV+BESS'!$I$7), GJ726*$B$4, IF(AND(GJ726&gt;0,GJ726*$B$4+GQ725&gt;$B$2*'SFV+BESS'!$I$9,GJ726*$B$4&lt;'SFV+BESS'!$I$7),$B$2*'SFV+BESS'!$I$9-GQ725,IF(AND(GJ726&gt;0,GJ726*$B$4+GQ725&gt;$B$2*'SFV+BESS'!$I$9,GJ726*$B$4&gt;'SFV+BESS'!$I$7,GQ725&lt;$B$2*'SFV+BESS'!$I$9),$B$2*'SFV+BESS'!$I$9-GQ725,IF(AND(GJ726&gt;0,GJ726*$B$4+GQ725&lt;=$B$2*'SFV+BESS'!$I$9,GJ726&gt;'SFV+BESS'!$I$7),'SFV+BESS'!$I$7,0))))</f>
        <v>0</v>
      </c>
      <c r="GL726" s="27">
        <f>IF(AND(GJ726&lt;0,GQ725+GJ726/$B$5&gt;$H$2,-GJ726/'Carga-Descarga Año'!$B$5&lt;'SFV+BESS'!$I$7),GJ726/$B$5,IF(AND(GJ726&lt;0,GQ725+GJ726/$B$5&gt;$H$2,-GJ726/'Carga-Descarga Año'!$B$5&gt;'SFV+BESS'!$I$7),-'SFV+BESS'!$I$7,IF(AND(GJ726&lt;0,GQ725+GJ726/$B$5&lt;$H$2),-MIN('SFV+BESS'!$I$7,GQ725-$H$2),0)))</f>
        <v>0</v>
      </c>
      <c r="GM726" s="33"/>
      <c r="GN726" s="33">
        <f t="shared" si="819"/>
        <v>0</v>
      </c>
      <c r="GO726" s="27">
        <f t="shared" si="857"/>
        <v>0</v>
      </c>
      <c r="GP726" s="27">
        <f t="shared" si="820"/>
        <v>0</v>
      </c>
      <c r="GQ726" s="28">
        <f>IF((GQ725+GK726+GL726)&gt;=$B$2*'SFV+BESS'!$I$9, $B$2*'SFV+BESS'!$I$9, (GQ725+GK726+GL726))</f>
        <v>173.61249999999998</v>
      </c>
      <c r="GR726" s="110">
        <f t="shared" si="858"/>
        <v>0</v>
      </c>
    </row>
    <row r="727" spans="1:200">
      <c r="A727" s="249"/>
      <c r="B727" s="41">
        <v>29.9166666666667</v>
      </c>
      <c r="C727" s="38">
        <f t="shared" ref="C727" si="881">C703</f>
        <v>0</v>
      </c>
      <c r="D727" s="2">
        <f>Gen_Cons_Horario!B753</f>
        <v>0</v>
      </c>
      <c r="E727" s="140">
        <f t="shared" si="832"/>
        <v>0</v>
      </c>
      <c r="F727" s="116">
        <f>IF(AND(E727&gt;0,E727*$B$4+L726&lt;=$B$2*'SFV+BESS'!$I$9,E727&lt;'SFV+BESS'!$I$7), E727*$B$4, IF(AND(E727&gt;0,E727*$B$4+L726&gt;$B$2*'SFV+BESS'!$I$9,E727*$B$4&lt;'SFV+BESS'!$I$7),$B$2*'SFV+BESS'!$I$9-L726,IF(AND(E727&gt;0,E727*$B$4+L726&gt;$B$2*'SFV+BESS'!$I$9,E727*$B$4&gt;'SFV+BESS'!$I$7,L726&lt;$B$2*'SFV+BESS'!$I$9),$B$2*'SFV+BESS'!$I$9-L726,IF(AND(E727&gt;0,E727*$B$4+L726&lt;=$B$2*'SFV+BESS'!$I$9,E727&gt;'SFV+BESS'!$I$7),'SFV+BESS'!$I$7,0))))</f>
        <v>0</v>
      </c>
      <c r="G727" s="27">
        <f>IF(AND(E727&lt;0,L726+E727/$B$5&gt;$H$2,-E727/'Carga-Descarga Año'!$B$5&lt;'SFV+BESS'!$I$7),E727/$B$5,IF(AND(E727&lt;0,L726+E727/$B$5&gt;$H$2,-E727/'Carga-Descarga Año'!$B$5&gt;'SFV+BESS'!$I$7),-'SFV+BESS'!$I$7,IF(AND(E727&lt;0,L726+E727/$B$5&lt;$H$2),-MIN('SFV+BESS'!$I$7,L726-$H$2),0)))</f>
        <v>0</v>
      </c>
      <c r="I727" s="38">
        <f t="shared" si="833"/>
        <v>0</v>
      </c>
      <c r="J727" s="27">
        <f t="shared" si="835"/>
        <v>0</v>
      </c>
      <c r="K727" s="27">
        <f t="shared" si="834"/>
        <v>0</v>
      </c>
      <c r="L727" s="28">
        <f>IF((L726+F727+G727)&gt;=$B$2*'SFV+BESS'!$I$9, $B$2*'SFV+BESS'!$I$9, (L726+F727+G727))</f>
        <v>109.09836303721757</v>
      </c>
      <c r="M727" s="110">
        <f t="shared" si="836"/>
        <v>0</v>
      </c>
      <c r="AI727" s="251"/>
      <c r="AJ727" s="41">
        <v>29.9166666666667</v>
      </c>
      <c r="AK727" s="52">
        <f t="shared" si="822"/>
        <v>0</v>
      </c>
      <c r="AL727" s="33">
        <f>Gen_Cons_Horario!B2169</f>
        <v>0</v>
      </c>
      <c r="AM727" s="35">
        <f t="shared" si="876"/>
        <v>0</v>
      </c>
      <c r="AN727" s="116">
        <f>IF(AND(AM727&gt;0,AM727*$B$4+AT726&lt;=$B$2*'SFV+BESS'!$I$9,AM727&lt;'SFV+BESS'!$I$7), AM727*$B$4, IF(AND(AM727&gt;0,AM727*$B$4+AT726&gt;$B$2*'SFV+BESS'!$I$9,AM727*$B$4&lt;'SFV+BESS'!$I$7),$B$2*'SFV+BESS'!$I$9-AT726,IF(AND(AM727&gt;0,AM727*$B$4+AT726&gt;$B$2*'SFV+BESS'!$I$9,AM727*$B$4&gt;'SFV+BESS'!$I$7,AT726&lt;$B$2*'SFV+BESS'!$I$9),$B$2*'SFV+BESS'!$I$9-AT726,IF(AND(AM727&gt;0,AM727*$B$4+AT726&lt;=$B$2*'SFV+BESS'!$I$9,AM727&gt;'SFV+BESS'!$I$7),'SFV+BESS'!$I$7,0))))</f>
        <v>0</v>
      </c>
      <c r="AO727" s="27">
        <f>IF(AND(AM727&lt;0,AT726+AM727/$B$5&gt;$H$2,-AM727/'Carga-Descarga Año'!$B$5&lt;'SFV+BESS'!$I$7),AM727/$B$5,IF(AND(AM727&lt;0,AT726+AM727/$B$5&gt;$H$2,-AM727/'Carga-Descarga Año'!$B$5&gt;'SFV+BESS'!$I$7),-'SFV+BESS'!$I$7,IF(AND(AM727&lt;0,AT726+AM727/$B$5&lt;$H$2),-MIN('SFV+BESS'!$I$7,AT726-$H$2),0)))</f>
        <v>0</v>
      </c>
      <c r="AP727" s="33"/>
      <c r="AQ727" s="33">
        <f t="shared" si="803"/>
        <v>0</v>
      </c>
      <c r="AR727" s="27">
        <f t="shared" si="837"/>
        <v>0</v>
      </c>
      <c r="AS727" s="27">
        <f t="shared" si="804"/>
        <v>0</v>
      </c>
      <c r="AT727" s="28">
        <f>IF((AT726+AN727+AO727)&gt;=$B$2*'SFV+BESS'!$I$9, $B$2*'SFV+BESS'!$I$9, (AT726+AN727+AO727))</f>
        <v>173.61249999999998</v>
      </c>
      <c r="AU727" s="110">
        <f t="shared" si="838"/>
        <v>0</v>
      </c>
      <c r="AZ727" s="251"/>
      <c r="BA727" s="41">
        <v>29.9166666666667</v>
      </c>
      <c r="BB727" s="33">
        <f t="shared" si="823"/>
        <v>0</v>
      </c>
      <c r="BC727" s="33">
        <f>Gen_Cons_Horario!B2913</f>
        <v>0</v>
      </c>
      <c r="BD727" s="35">
        <f t="shared" si="877"/>
        <v>0</v>
      </c>
      <c r="BE727" s="116">
        <f>IF(AND(BD727&gt;0,BD727*$B$4+BK726&lt;=$B$2*'SFV+BESS'!$I$9,BD727&lt;'SFV+BESS'!$I$7), BD727*$B$4, IF(AND(BD727&gt;0,BD727*$B$4+BK726&gt;$B$2*'SFV+BESS'!$I$9,BD727*$B$4&lt;'SFV+BESS'!$I$7),$B$2*'SFV+BESS'!$I$9-BK726,IF(AND(BD727&gt;0,BD727*$B$4+BK726&gt;$B$2*'SFV+BESS'!$I$9,BD727*$B$4&gt;'SFV+BESS'!$I$7,BK726&lt;$B$2*'SFV+BESS'!$I$9),$B$2*'SFV+BESS'!$I$9-BK726,IF(AND(BD727&gt;0,BD727*$B$4+BK726&lt;=$B$2*'SFV+BESS'!$I$9,BD727&gt;'SFV+BESS'!$I$7),'SFV+BESS'!$I$7,0))))</f>
        <v>0</v>
      </c>
      <c r="BF727" s="27">
        <f>IF(AND(BD727&lt;0,BK726+BD727/$B$5&gt;$H$2,-BD727/'Carga-Descarga Año'!$B$5&lt;'SFV+BESS'!$I$7),BD727/$B$5,IF(AND(BD727&lt;0,BK726+BD727/$B$5&gt;$H$2,-BD727/'Carga-Descarga Año'!$B$5&gt;'SFV+BESS'!$I$7),-'SFV+BESS'!$I$7,IF(AND(BD727&lt;0,BK726+BD727/$B$5&lt;$H$2),-MIN('SFV+BESS'!$I$7,BK726-$H$2),0)))</f>
        <v>0</v>
      </c>
      <c r="BG727" s="33"/>
      <c r="BH727" s="33">
        <f t="shared" si="805"/>
        <v>0</v>
      </c>
      <c r="BI727" s="27">
        <f t="shared" si="839"/>
        <v>0</v>
      </c>
      <c r="BJ727" s="27">
        <f t="shared" si="806"/>
        <v>0</v>
      </c>
      <c r="BK727" s="28">
        <f>IF((BK726+BE727+BF727)&gt;=$B$2*'SFV+BESS'!$I$9, $B$2*'SFV+BESS'!$I$9, (BK726+BE727+BF727))</f>
        <v>173.61249999999998</v>
      </c>
      <c r="BL727" s="110">
        <f t="shared" si="840"/>
        <v>0</v>
      </c>
      <c r="BQ727" s="251"/>
      <c r="BR727" s="41">
        <v>29.9166666666667</v>
      </c>
      <c r="BS727" s="33">
        <f t="shared" si="824"/>
        <v>0</v>
      </c>
      <c r="BT727" s="33">
        <f>Gen_Cons_Horario!B3633</f>
        <v>0</v>
      </c>
      <c r="BU727" s="35">
        <f t="shared" si="878"/>
        <v>0</v>
      </c>
      <c r="BV727" s="116">
        <f>IF(AND(BU727&gt;0,BU727*$B$4+CB726&lt;=$B$2*'SFV+BESS'!$I$9,BU727&lt;'SFV+BESS'!$I$7), BU727*$B$4, IF(AND(BU727&gt;0,BU727*$B$4+CB726&gt;$B$2*'SFV+BESS'!$I$9,BU727*$B$4&lt;'SFV+BESS'!$I$7),$B$2*'SFV+BESS'!$I$9-CB726,IF(AND(BU727&gt;0,BU727*$B$4+CB726&gt;$B$2*'SFV+BESS'!$I$9,BU727*$B$4&gt;'SFV+BESS'!$I$7,CB726&lt;$B$2*'SFV+BESS'!$I$9),$B$2*'SFV+BESS'!$I$9-CB726,IF(AND(BU727&gt;0,BU727*$B$4+CB726&lt;=$B$2*'SFV+BESS'!$I$9,BU727&gt;'SFV+BESS'!$I$7),'SFV+BESS'!$I$7,0))))</f>
        <v>0</v>
      </c>
      <c r="BW727" s="27">
        <f>IF(AND(BU727&lt;0,CB726+BU727/$B$5&gt;$H$2,-BU727/'Carga-Descarga Año'!$B$5&lt;'SFV+BESS'!$I$7),BU727/$B$5,IF(AND(BU727&lt;0,CB726+BU727/$B$5&gt;$H$2,-BU727/'Carga-Descarga Año'!$B$5&gt;'SFV+BESS'!$I$7),-'SFV+BESS'!$I$7,IF(AND(BU727&lt;0,CB726+BU727/$B$5&lt;$H$2),-MIN('SFV+BESS'!$I$7,CB726-$H$2),0)))</f>
        <v>0</v>
      </c>
      <c r="BX727" s="33"/>
      <c r="BY727" s="33">
        <f t="shared" si="807"/>
        <v>0</v>
      </c>
      <c r="BZ727" s="27">
        <f t="shared" si="841"/>
        <v>0</v>
      </c>
      <c r="CA727" s="27">
        <f t="shared" si="842"/>
        <v>0</v>
      </c>
      <c r="CB727" s="28">
        <f>IF((CB726+BV727+BW727)&gt;=$B$2*'SFV+BESS'!$I$9, $B$2*'SFV+BESS'!$I$9, (CB726+BV727+BW727))</f>
        <v>173.61249999999998</v>
      </c>
      <c r="CC727" s="110">
        <f t="shared" si="843"/>
        <v>0</v>
      </c>
      <c r="CH727" s="251"/>
      <c r="CI727" s="41">
        <v>29.9166666666667</v>
      </c>
      <c r="CJ727" s="33">
        <f t="shared" si="825"/>
        <v>0</v>
      </c>
      <c r="CK727" s="33">
        <f>Gen_Cons_Horario!B4377</f>
        <v>0</v>
      </c>
      <c r="CL727" s="35">
        <f t="shared" si="879"/>
        <v>0</v>
      </c>
      <c r="CM727" s="116">
        <f>IF(AND(CL727&gt;0,CL727*$B$4+CS726&lt;=$B$2*'SFV+BESS'!$I$9,CL727&lt;'SFV+BESS'!$I$7), CL727*$B$4, IF(AND(CL727&gt;0,CL727*$B$4+CS726&gt;$B$2*'SFV+BESS'!$I$9,CL727*$B$4&lt;'SFV+BESS'!$I$7),$B$2*'SFV+BESS'!$I$9-CS726,IF(AND(CL727&gt;0,CL727*$B$4+CS726&gt;$B$2*'SFV+BESS'!$I$9,CL727*$B$4&gt;'SFV+BESS'!$I$7,CS726&lt;$B$2*'SFV+BESS'!$I$9),$B$2*'SFV+BESS'!$I$9-CS726,IF(AND(CL727&gt;0,CL727*$B$4+CS726&lt;=$B$2*'SFV+BESS'!$I$9,CL727&gt;'SFV+BESS'!$I$7),'SFV+BESS'!$I$7,0))))</f>
        <v>0</v>
      </c>
      <c r="CN727" s="27">
        <f>IF(AND(CL727&lt;0,CS726+CL727/$B$5&gt;$H$2,-CL727/'Carga-Descarga Año'!$B$5&lt;'SFV+BESS'!$I$7),CL727/$B$5,IF(AND(CL727&lt;0,CS726+CL727/$B$5&gt;$H$2,-CL727/'Carga-Descarga Año'!$B$5&gt;'SFV+BESS'!$I$7),-'SFV+BESS'!$I$7,IF(AND(CL727&lt;0,CS726+CL727/$B$5&lt;$H$2),-MIN('SFV+BESS'!$I$7,CS726-$H$2),0)))</f>
        <v>0</v>
      </c>
      <c r="CO727" s="33"/>
      <c r="CP727" s="33">
        <f t="shared" si="808"/>
        <v>0</v>
      </c>
      <c r="CQ727" s="27">
        <f t="shared" si="844"/>
        <v>0</v>
      </c>
      <c r="CR727" s="27">
        <f t="shared" si="809"/>
        <v>0</v>
      </c>
      <c r="CS727" s="28">
        <f>IF((CS726+CM727+CN727)&gt;=$B$2*'SFV+BESS'!$I$9, $B$2*'SFV+BESS'!$I$9, (CS726+CM727+CN727))</f>
        <v>173.61249999999998</v>
      </c>
      <c r="CT727" s="110">
        <f t="shared" si="845"/>
        <v>0</v>
      </c>
      <c r="CY727" s="251"/>
      <c r="CZ727" s="41">
        <v>29.9166666666667</v>
      </c>
      <c r="DA727" s="33">
        <f t="shared" si="826"/>
        <v>0</v>
      </c>
      <c r="DB727" s="33">
        <f>Gen_Cons_Horario!B5097</f>
        <v>0</v>
      </c>
      <c r="DC727" s="35">
        <f t="shared" si="866"/>
        <v>0</v>
      </c>
      <c r="DD727" s="116">
        <f>IF(AND(DC727&gt;0,DC727*$B$4+DJ726&lt;=$B$2*'SFV+BESS'!$I$9,DC727&lt;'SFV+BESS'!$I$7), DC727*$B$4, IF(AND(DC727&gt;0,DC727*$B$4+DJ726&gt;$B$2*'SFV+BESS'!$I$9,DC727*$B$4&lt;'SFV+BESS'!$I$7),$B$2*'SFV+BESS'!$I$9-DJ726,IF(AND(DC727&gt;0,DC727*$B$4+DJ726&gt;$B$2*'SFV+BESS'!$I$9,DC727*$B$4&gt;'SFV+BESS'!$I$7,DJ726&lt;$B$2*'SFV+BESS'!$I$9),$B$2*'SFV+BESS'!$I$9-DJ726,IF(AND(DC727&gt;0,DC727*$B$4+DJ726&lt;=$B$2*'SFV+BESS'!$I$9,DC727&gt;'SFV+BESS'!$I$7),'SFV+BESS'!$I$7,0))))</f>
        <v>0</v>
      </c>
      <c r="DE727" s="27">
        <f>IF(AND(DC727&lt;0,DJ726+DC727/$B$5&gt;$H$2,-DC727/'Carga-Descarga Año'!$B$5&lt;'SFV+BESS'!$I$7),DC727/$B$5,IF(AND(DC727&lt;0,DJ726+DC727/$B$5&gt;$H$2,-DC727/'Carga-Descarga Año'!$B$5&gt;'SFV+BESS'!$I$7),-'SFV+BESS'!$I$7,IF(AND(DC727&lt;0,DJ726+DC727/$B$5&lt;$H$2),-MIN('SFV+BESS'!$I$7,DJ726-$H$2),0)))</f>
        <v>0</v>
      </c>
      <c r="DF727" s="33"/>
      <c r="DG727" s="33">
        <f t="shared" si="810"/>
        <v>0</v>
      </c>
      <c r="DH727" s="27">
        <f t="shared" si="846"/>
        <v>0</v>
      </c>
      <c r="DI727" s="27">
        <f t="shared" si="847"/>
        <v>0</v>
      </c>
      <c r="DJ727" s="28">
        <f>IF((DJ726+DD727+DE727)&gt;=$B$2*'SFV+BESS'!$I$9, $B$2*'SFV+BESS'!$I$9, (DJ726+DD727+DE727))</f>
        <v>173.61249999999998</v>
      </c>
      <c r="DK727" s="110">
        <f t="shared" si="848"/>
        <v>0</v>
      </c>
      <c r="DP727" s="251"/>
      <c r="DQ727" s="41">
        <v>29.9166666666667</v>
      </c>
      <c r="DR727" s="33">
        <f t="shared" si="827"/>
        <v>0</v>
      </c>
      <c r="DS727" s="33">
        <f>Gen_Cons_Horario!B5841</f>
        <v>0</v>
      </c>
      <c r="DT727" s="35">
        <f t="shared" si="867"/>
        <v>0</v>
      </c>
      <c r="DU727" s="116">
        <f>IF(AND(DT727&gt;0,DT727*$B$4+EA726&lt;=$B$2*'SFV+BESS'!$I$9,DT727&lt;'SFV+BESS'!$I$7), DT727*$B$4, IF(AND(DT727&gt;0,DT727*$B$4+EA726&gt;$B$2*'SFV+BESS'!$I$9,DT727*$B$4&lt;'SFV+BESS'!$I$7),$B$2*'SFV+BESS'!$I$9-EA726,IF(AND(DT727&gt;0,DT727*$B$4+EA726&gt;$B$2*'SFV+BESS'!$I$9,DT727*$B$4&gt;'SFV+BESS'!$I$7,EA726&lt;$B$2*'SFV+BESS'!$I$9),$B$2*'SFV+BESS'!$I$9-EA726,IF(AND(DT727&gt;0,DT727*$B$4+EA726&lt;=$B$2*'SFV+BESS'!$I$9,DT727&gt;'SFV+BESS'!$I$7),'SFV+BESS'!$I$7,0))))</f>
        <v>0</v>
      </c>
      <c r="DV727" s="27">
        <f>IF(AND(DT727&lt;0,EA726+DT727/$B$5&gt;$H$2,-DT727/'Carga-Descarga Año'!$B$5&lt;'SFV+BESS'!$I$7),DT727/$B$5,IF(AND(DT727&lt;0,EA726+DT727/$B$5&gt;$H$2,-DT727/'Carga-Descarga Año'!$B$5&gt;'SFV+BESS'!$I$7),-'SFV+BESS'!$I$7,IF(AND(DT727&lt;0,EA726+DT727/$B$5&lt;$H$2),-MIN('SFV+BESS'!$I$7,EA726-$H$2),0)))</f>
        <v>0</v>
      </c>
      <c r="DW727" s="33"/>
      <c r="DX727" s="33">
        <f t="shared" si="811"/>
        <v>0</v>
      </c>
      <c r="DY727" s="27">
        <f t="shared" si="849"/>
        <v>0</v>
      </c>
      <c r="DZ727" s="27">
        <f t="shared" si="812"/>
        <v>0</v>
      </c>
      <c r="EA727" s="28">
        <f>IF((EA726+DU727+DV727)&gt;=$B$2*'SFV+BESS'!$I$9, $B$2*'SFV+BESS'!$I$9, (EA726+DU727+DV727))</f>
        <v>173.61249999999998</v>
      </c>
      <c r="EB727" s="110">
        <f t="shared" si="850"/>
        <v>0</v>
      </c>
      <c r="EG727" s="251"/>
      <c r="EH727" s="41">
        <v>29.9166666666667</v>
      </c>
      <c r="EI727" s="33">
        <f t="shared" si="828"/>
        <v>0</v>
      </c>
      <c r="EJ727" s="33">
        <f>Gen_Cons_Horario!B6585</f>
        <v>0</v>
      </c>
      <c r="EK727" s="35">
        <f t="shared" si="868"/>
        <v>0</v>
      </c>
      <c r="EL727" s="116">
        <f>IF(AND(EK727&gt;0,EK727*$B$4+ER726&lt;=$B$2*'SFV+BESS'!$I$9,EK727&lt;'SFV+BESS'!$I$7), EK727*$B$4, IF(AND(EK727&gt;0,EK727*$B$4+ER726&gt;$B$2*'SFV+BESS'!$I$9,EK727*$B$4&lt;'SFV+BESS'!$I$7),$B$2*'SFV+BESS'!$I$9-ER726,IF(AND(EK727&gt;0,EK727*$B$4+ER726&gt;$B$2*'SFV+BESS'!$I$9,EK727*$B$4&gt;'SFV+BESS'!$I$7,ER726&lt;$B$2*'SFV+BESS'!$I$9),$B$2*'SFV+BESS'!$I$9-ER726,IF(AND(EK727&gt;0,EK727*$B$4+ER726&lt;=$B$2*'SFV+BESS'!$I$9,EK727&gt;'SFV+BESS'!$I$7),'SFV+BESS'!$I$7,0))))</f>
        <v>0</v>
      </c>
      <c r="EM727" s="27">
        <f>IF(AND(EK727&lt;0,ER726+EK727/$B$5&gt;$H$2,-EK727/'Carga-Descarga Año'!$B$5&lt;'SFV+BESS'!$I$7),EK727/$B$5,IF(AND(EK727&lt;0,ER726+EK727/$B$5&gt;$H$2,-EK727/'Carga-Descarga Año'!$B$5&gt;'SFV+BESS'!$I$7),-'SFV+BESS'!$I$7,IF(AND(EK727&lt;0,ER726+EK727/$B$5&lt;$H$2),-MIN('SFV+BESS'!$I$7,ER726-$H$2),0)))</f>
        <v>0</v>
      </c>
      <c r="EN727" s="33"/>
      <c r="EO727" s="33">
        <f t="shared" si="813"/>
        <v>0</v>
      </c>
      <c r="EP727" s="27">
        <f t="shared" si="851"/>
        <v>0</v>
      </c>
      <c r="EQ727" s="27">
        <f t="shared" si="814"/>
        <v>0</v>
      </c>
      <c r="ER727" s="28">
        <f>IF((ER726+EL727+EM727)&gt;=$B$2*'SFV+BESS'!$I$9, $B$2*'SFV+BESS'!$I$9, (ER726+EL727+EM727))</f>
        <v>173.61249999999998</v>
      </c>
      <c r="ES727" s="110">
        <f t="shared" si="852"/>
        <v>0</v>
      </c>
      <c r="EX727" s="251"/>
      <c r="EY727" s="41">
        <v>29.9166666666667</v>
      </c>
      <c r="EZ727" s="33">
        <f t="shared" si="829"/>
        <v>0</v>
      </c>
      <c r="FA727" s="33">
        <f>Gen_Cons_Horario!B7305</f>
        <v>0</v>
      </c>
      <c r="FB727" s="35">
        <f t="shared" si="869"/>
        <v>0</v>
      </c>
      <c r="FC727" s="116">
        <f>IF(AND(FB727&gt;0,FB727*$B$4+FI726&lt;=$B$2*'SFV+BESS'!$I$9,FB727&lt;'SFV+BESS'!$I$7), FB727*$B$4, IF(AND(FB727&gt;0,FB727*$B$4+FI726&gt;$B$2*'SFV+BESS'!$I$9,FB727*$B$4&lt;'SFV+BESS'!$I$7),$B$2*'SFV+BESS'!$I$9-FI726,IF(AND(FB727&gt;0,FB727*$B$4+FI726&gt;$B$2*'SFV+BESS'!$I$9,FB727*$B$4&gt;'SFV+BESS'!$I$7,FI726&lt;$B$2*'SFV+BESS'!$I$9),$B$2*'SFV+BESS'!$I$9-FI726,IF(AND(FB727&gt;0,FB727*$B$4+FI726&lt;=$B$2*'SFV+BESS'!$I$9,FB727&gt;'SFV+BESS'!$I$7),'SFV+BESS'!$I$7,0))))</f>
        <v>0</v>
      </c>
      <c r="FD727" s="27">
        <f>IF(AND(FB727&lt;0,FI726+FB727/$B$5&gt;$H$2,-FB727/'Carga-Descarga Año'!$B$5&lt;'SFV+BESS'!$I$7),FB727/$B$5,IF(AND(FB727&lt;0,FI726+FB727/$B$5&gt;$H$2,-FB727/'Carga-Descarga Año'!$B$5&gt;'SFV+BESS'!$I$7),-'SFV+BESS'!$I$7,IF(AND(FB727&lt;0,FI726+FB727/$B$5&lt;$H$2),-MIN('SFV+BESS'!$I$7,FI726-$H$2),0)))</f>
        <v>0</v>
      </c>
      <c r="FE727" s="33"/>
      <c r="FF727" s="33">
        <f t="shared" si="815"/>
        <v>0</v>
      </c>
      <c r="FG727" s="27">
        <f t="shared" si="853"/>
        <v>0</v>
      </c>
      <c r="FH727" s="27">
        <f t="shared" si="816"/>
        <v>0</v>
      </c>
      <c r="FI727" s="28">
        <f>IF((FI726+FC727+FD727)&gt;=$B$2*'SFV+BESS'!$I$9, $B$2*'SFV+BESS'!$I$9, (FI726+FC727+FD727))</f>
        <v>173.61249999999998</v>
      </c>
      <c r="FJ727" s="110">
        <f t="shared" si="854"/>
        <v>0</v>
      </c>
      <c r="FO727" s="251"/>
      <c r="FP727" s="41">
        <v>29.9166666666667</v>
      </c>
      <c r="FQ727" s="33">
        <f t="shared" si="830"/>
        <v>0</v>
      </c>
      <c r="FR727" s="33">
        <f>Gen_Cons_Horario!B8049</f>
        <v>0</v>
      </c>
      <c r="FS727" s="35">
        <f t="shared" si="870"/>
        <v>0</v>
      </c>
      <c r="FT727" s="116">
        <f>IF(AND(FS727&gt;0,FS727*$B$4+FZ726&lt;=$B$2*'SFV+BESS'!$I$9,FS727&lt;'SFV+BESS'!$I$7), FS727*$B$4, IF(AND(FS727&gt;0,FS727*$B$4+FZ726&gt;$B$2*'SFV+BESS'!$I$9,FS727*$B$4&lt;'SFV+BESS'!$I$7),$B$2*'SFV+BESS'!$I$9-FZ726,IF(AND(FS727&gt;0,FS727*$B$4+FZ726&gt;$B$2*'SFV+BESS'!$I$9,FS727*$B$4&gt;'SFV+BESS'!$I$7,FZ726&lt;$B$2*'SFV+BESS'!$I$9),$B$2*'SFV+BESS'!$I$9-FZ726,IF(AND(FS727&gt;0,FS727*$B$4+FZ726&lt;=$B$2*'SFV+BESS'!$I$9,FS727&gt;'SFV+BESS'!$I$7),'SFV+BESS'!$I$7,0))))</f>
        <v>0</v>
      </c>
      <c r="FU727" s="27">
        <f>IF(AND(FS727&lt;0,FZ726+FS727/$B$5&gt;$H$2,-FS727/'Carga-Descarga Año'!$B$5&lt;'SFV+BESS'!$I$7),FS727/$B$5,IF(AND(FS727&lt;0,FZ726+FS727/$B$5&gt;$H$2,-FS727/'Carga-Descarga Año'!$B$5&gt;'SFV+BESS'!$I$7),-'SFV+BESS'!$I$7,IF(AND(FS727&lt;0,FZ726+FS727/$B$5&lt;$H$2),-MIN('SFV+BESS'!$I$7,FZ726-$H$2),0)))</f>
        <v>0</v>
      </c>
      <c r="FV727" s="33"/>
      <c r="FW727" s="33">
        <f t="shared" si="817"/>
        <v>0</v>
      </c>
      <c r="FX727" s="27">
        <f t="shared" si="855"/>
        <v>0</v>
      </c>
      <c r="FY727" s="27">
        <f t="shared" si="818"/>
        <v>0</v>
      </c>
      <c r="FZ727" s="28">
        <f>IF((FZ726+FT727+FU727)&gt;=$B$2*'SFV+BESS'!$I$9, $B$2*'SFV+BESS'!$I$9, (FZ726+FT727+FU727))</f>
        <v>173.61249999999998</v>
      </c>
      <c r="GA727" s="110">
        <f t="shared" si="856"/>
        <v>0</v>
      </c>
      <c r="GF727" s="251"/>
      <c r="GG727" s="41">
        <v>29.9166666666667</v>
      </c>
      <c r="GH727" s="33">
        <f t="shared" si="831"/>
        <v>0</v>
      </c>
      <c r="GI727" s="33">
        <f>Gen_Cons_Horario!B8769</f>
        <v>0</v>
      </c>
      <c r="GJ727" s="35">
        <f t="shared" si="880"/>
        <v>0</v>
      </c>
      <c r="GK727" s="116">
        <f>IF(AND(GJ727&gt;0,GJ727*$B$4+GQ726&lt;=$B$2*'SFV+BESS'!$I$9,GJ727&lt;'SFV+BESS'!$I$7), GJ727*$B$4, IF(AND(GJ727&gt;0,GJ727*$B$4+GQ726&gt;$B$2*'SFV+BESS'!$I$9,GJ727*$B$4&lt;'SFV+BESS'!$I$7),$B$2*'SFV+BESS'!$I$9-GQ726,IF(AND(GJ727&gt;0,GJ727*$B$4+GQ726&gt;$B$2*'SFV+BESS'!$I$9,GJ727*$B$4&gt;'SFV+BESS'!$I$7,GQ726&lt;$B$2*'SFV+BESS'!$I$9),$B$2*'SFV+BESS'!$I$9-GQ726,IF(AND(GJ727&gt;0,GJ727*$B$4+GQ726&lt;=$B$2*'SFV+BESS'!$I$9,GJ727&gt;'SFV+BESS'!$I$7),'SFV+BESS'!$I$7,0))))</f>
        <v>0</v>
      </c>
      <c r="GL727" s="27">
        <f>IF(AND(GJ727&lt;0,GQ726+GJ727/$B$5&gt;$H$2,-GJ727/'Carga-Descarga Año'!$B$5&lt;'SFV+BESS'!$I$7),GJ727/$B$5,IF(AND(GJ727&lt;0,GQ726+GJ727/$B$5&gt;$H$2,-GJ727/'Carga-Descarga Año'!$B$5&gt;'SFV+BESS'!$I$7),-'SFV+BESS'!$I$7,IF(AND(GJ727&lt;0,GQ726+GJ727/$B$5&lt;$H$2),-MIN('SFV+BESS'!$I$7,GQ726-$H$2),0)))</f>
        <v>0</v>
      </c>
      <c r="GM727" s="33"/>
      <c r="GN727" s="33">
        <f t="shared" si="819"/>
        <v>0</v>
      </c>
      <c r="GO727" s="27">
        <f t="shared" si="857"/>
        <v>0</v>
      </c>
      <c r="GP727" s="27">
        <f t="shared" si="820"/>
        <v>0</v>
      </c>
      <c r="GQ727" s="28">
        <f>IF((GQ726+GK727+GL727)&gt;=$B$2*'SFV+BESS'!$I$9, $B$2*'SFV+BESS'!$I$9, (GQ726+GK727+GL727))</f>
        <v>173.61249999999998</v>
      </c>
      <c r="GR727" s="110">
        <f t="shared" si="858"/>
        <v>0</v>
      </c>
    </row>
    <row r="728" spans="1:200">
      <c r="A728" s="250"/>
      <c r="B728" s="41">
        <v>29.9583333333334</v>
      </c>
      <c r="C728" s="38">
        <f t="shared" ref="C728:C730" si="882">C704</f>
        <v>0</v>
      </c>
      <c r="D728" s="2">
        <f>Gen_Cons_Horario!B754</f>
        <v>0</v>
      </c>
      <c r="E728" s="140">
        <f t="shared" si="832"/>
        <v>0</v>
      </c>
      <c r="F728" s="116">
        <f>IF(AND(E728&gt;0,E728*$B$4+L727&lt;=$B$2*'SFV+BESS'!$I$9,E728&lt;'SFV+BESS'!$I$7), E728*$B$4, IF(AND(E728&gt;0,E728*$B$4+L727&gt;$B$2*'SFV+BESS'!$I$9,E728*$B$4&lt;'SFV+BESS'!$I$7),$B$2*'SFV+BESS'!$I$9-L727,IF(AND(E728&gt;0,E728*$B$4+L727&gt;$B$2*'SFV+BESS'!$I$9,E728*$B$4&gt;'SFV+BESS'!$I$7,L727&lt;$B$2*'SFV+BESS'!$I$9),$B$2*'SFV+BESS'!$I$9-L727,IF(AND(E728&gt;0,E728*$B$4+L727&lt;=$B$2*'SFV+BESS'!$I$9,E728&gt;'SFV+BESS'!$I$7),'SFV+BESS'!$I$7,0))))</f>
        <v>0</v>
      </c>
      <c r="G728" s="27">
        <f>IF(AND(E728&lt;0,L727+E728/$B$5&gt;$H$2,-E728/'Carga-Descarga Año'!$B$5&lt;'SFV+BESS'!$I$7),E728/$B$5,IF(AND(E728&lt;0,L727+E728/$B$5&gt;$H$2,-E728/'Carga-Descarga Año'!$B$5&gt;'SFV+BESS'!$I$7),-'SFV+BESS'!$I$7,IF(AND(E728&lt;0,L727+E728/$B$5&lt;$H$2),-MIN('SFV+BESS'!$I$7,L727-$H$2),0)))</f>
        <v>0</v>
      </c>
      <c r="I728" s="38">
        <f t="shared" si="833"/>
        <v>0</v>
      </c>
      <c r="J728" s="27">
        <f t="shared" si="835"/>
        <v>0</v>
      </c>
      <c r="K728" s="27">
        <f t="shared" si="834"/>
        <v>0</v>
      </c>
      <c r="L728" s="28">
        <f>IF((L727+F728+G728)&gt;=$B$2*'SFV+BESS'!$I$9, $B$2*'SFV+BESS'!$I$9, (L727+F728+G728))</f>
        <v>109.09836303721757</v>
      </c>
      <c r="M728" s="110">
        <f t="shared" si="836"/>
        <v>0</v>
      </c>
      <c r="AI728" s="251"/>
      <c r="AJ728" s="41">
        <v>29.9583333333334</v>
      </c>
      <c r="AK728" s="52">
        <f t="shared" si="822"/>
        <v>0</v>
      </c>
      <c r="AL728" s="33">
        <f>Gen_Cons_Horario!B2170</f>
        <v>0</v>
      </c>
      <c r="AM728" s="35">
        <f t="shared" si="876"/>
        <v>0</v>
      </c>
      <c r="AN728" s="116">
        <f>IF(AND(AM728&gt;0,AM728*$B$4+AT727&lt;=$B$2*'SFV+BESS'!$I$9,AM728&lt;'SFV+BESS'!$I$7), AM728*$B$4, IF(AND(AM728&gt;0,AM728*$B$4+AT727&gt;$B$2*'SFV+BESS'!$I$9,AM728*$B$4&lt;'SFV+BESS'!$I$7),$B$2*'SFV+BESS'!$I$9-AT727,IF(AND(AM728&gt;0,AM728*$B$4+AT727&gt;$B$2*'SFV+BESS'!$I$9,AM728*$B$4&gt;'SFV+BESS'!$I$7,AT727&lt;$B$2*'SFV+BESS'!$I$9),$B$2*'SFV+BESS'!$I$9-AT727,IF(AND(AM728&gt;0,AM728*$B$4+AT727&lt;=$B$2*'SFV+BESS'!$I$9,AM728&gt;'SFV+BESS'!$I$7),'SFV+BESS'!$I$7,0))))</f>
        <v>0</v>
      </c>
      <c r="AO728" s="27">
        <f>IF(AND(AM728&lt;0,AT727+AM728/$B$5&gt;$H$2,-AM728/'Carga-Descarga Año'!$B$5&lt;'SFV+BESS'!$I$7),AM728/$B$5,IF(AND(AM728&lt;0,AT727+AM728/$B$5&gt;$H$2,-AM728/'Carga-Descarga Año'!$B$5&gt;'SFV+BESS'!$I$7),-'SFV+BESS'!$I$7,IF(AND(AM728&lt;0,AT727+AM728/$B$5&lt;$H$2),-MIN('SFV+BESS'!$I$7,AT727-$H$2),0)))</f>
        <v>0</v>
      </c>
      <c r="AP728" s="33"/>
      <c r="AQ728" s="33">
        <f t="shared" si="803"/>
        <v>0</v>
      </c>
      <c r="AR728" s="27">
        <f t="shared" si="837"/>
        <v>0</v>
      </c>
      <c r="AS728" s="27">
        <f t="shared" si="804"/>
        <v>0</v>
      </c>
      <c r="AT728" s="28">
        <f>IF((AT727+AN728+AO728)&gt;=$B$2*'SFV+BESS'!$I$9, $B$2*'SFV+BESS'!$I$9, (AT727+AN728+AO728))</f>
        <v>173.61249999999998</v>
      </c>
      <c r="AU728" s="110">
        <f t="shared" si="838"/>
        <v>0</v>
      </c>
      <c r="AZ728" s="251"/>
      <c r="BA728" s="41">
        <v>29.9583333333334</v>
      </c>
      <c r="BB728" s="33">
        <f t="shared" si="823"/>
        <v>0</v>
      </c>
      <c r="BC728" s="33">
        <f>Gen_Cons_Horario!B2914</f>
        <v>0</v>
      </c>
      <c r="BD728" s="35">
        <f t="shared" si="877"/>
        <v>0</v>
      </c>
      <c r="BE728" s="116">
        <f>IF(AND(BD728&gt;0,BD728*$B$4+BK727&lt;=$B$2*'SFV+BESS'!$I$9,BD728&lt;'SFV+BESS'!$I$7), BD728*$B$4, IF(AND(BD728&gt;0,BD728*$B$4+BK727&gt;$B$2*'SFV+BESS'!$I$9,BD728*$B$4&lt;'SFV+BESS'!$I$7),$B$2*'SFV+BESS'!$I$9-BK727,IF(AND(BD728&gt;0,BD728*$B$4+BK727&gt;$B$2*'SFV+BESS'!$I$9,BD728*$B$4&gt;'SFV+BESS'!$I$7,BK727&lt;$B$2*'SFV+BESS'!$I$9),$B$2*'SFV+BESS'!$I$9-BK727,IF(AND(BD728&gt;0,BD728*$B$4+BK727&lt;=$B$2*'SFV+BESS'!$I$9,BD728&gt;'SFV+BESS'!$I$7),'SFV+BESS'!$I$7,0))))</f>
        <v>0</v>
      </c>
      <c r="BF728" s="27">
        <f>IF(AND(BD728&lt;0,BK727+BD728/$B$5&gt;$H$2,-BD728/'Carga-Descarga Año'!$B$5&lt;'SFV+BESS'!$I$7),BD728/$B$5,IF(AND(BD728&lt;0,BK727+BD728/$B$5&gt;$H$2,-BD728/'Carga-Descarga Año'!$B$5&gt;'SFV+BESS'!$I$7),-'SFV+BESS'!$I$7,IF(AND(BD728&lt;0,BK727+BD728/$B$5&lt;$H$2),-MIN('SFV+BESS'!$I$7,BK727-$H$2),0)))</f>
        <v>0</v>
      </c>
      <c r="BG728" s="33"/>
      <c r="BH728" s="33">
        <f t="shared" si="805"/>
        <v>0</v>
      </c>
      <c r="BI728" s="27">
        <f t="shared" si="839"/>
        <v>0</v>
      </c>
      <c r="BJ728" s="27">
        <f t="shared" si="806"/>
        <v>0</v>
      </c>
      <c r="BK728" s="28">
        <f>IF((BK727+BE728+BF728)&gt;=$B$2*'SFV+BESS'!$I$9, $B$2*'SFV+BESS'!$I$9, (BK727+BE728+BF728))</f>
        <v>173.61249999999998</v>
      </c>
      <c r="BL728" s="110">
        <f t="shared" si="840"/>
        <v>0</v>
      </c>
      <c r="BQ728" s="251"/>
      <c r="BR728" s="41">
        <v>29.9583333333334</v>
      </c>
      <c r="BS728" s="33">
        <f t="shared" si="824"/>
        <v>0</v>
      </c>
      <c r="BT728" s="33">
        <f>Gen_Cons_Horario!B3634</f>
        <v>0</v>
      </c>
      <c r="BU728" s="35">
        <f t="shared" si="878"/>
        <v>0</v>
      </c>
      <c r="BV728" s="116">
        <f>IF(AND(BU728&gt;0,BU728*$B$4+CB727&lt;=$B$2*'SFV+BESS'!$I$9,BU728&lt;'SFV+BESS'!$I$7), BU728*$B$4, IF(AND(BU728&gt;0,BU728*$B$4+CB727&gt;$B$2*'SFV+BESS'!$I$9,BU728*$B$4&lt;'SFV+BESS'!$I$7),$B$2*'SFV+BESS'!$I$9-CB727,IF(AND(BU728&gt;0,BU728*$B$4+CB727&gt;$B$2*'SFV+BESS'!$I$9,BU728*$B$4&gt;'SFV+BESS'!$I$7,CB727&lt;$B$2*'SFV+BESS'!$I$9),$B$2*'SFV+BESS'!$I$9-CB727,IF(AND(BU728&gt;0,BU728*$B$4+CB727&lt;=$B$2*'SFV+BESS'!$I$9,BU728&gt;'SFV+BESS'!$I$7),'SFV+BESS'!$I$7,0))))</f>
        <v>0</v>
      </c>
      <c r="BW728" s="27">
        <f>IF(AND(BU728&lt;0,CB727+BU728/$B$5&gt;$H$2,-BU728/'Carga-Descarga Año'!$B$5&lt;'SFV+BESS'!$I$7),BU728/$B$5,IF(AND(BU728&lt;0,CB727+BU728/$B$5&gt;$H$2,-BU728/'Carga-Descarga Año'!$B$5&gt;'SFV+BESS'!$I$7),-'SFV+BESS'!$I$7,IF(AND(BU728&lt;0,CB727+BU728/$B$5&lt;$H$2),-MIN('SFV+BESS'!$I$7,CB727-$H$2),0)))</f>
        <v>0</v>
      </c>
      <c r="BX728" s="33"/>
      <c r="BY728" s="33">
        <f t="shared" si="807"/>
        <v>0</v>
      </c>
      <c r="BZ728" s="27">
        <f t="shared" si="841"/>
        <v>0</v>
      </c>
      <c r="CA728" s="27">
        <f t="shared" si="842"/>
        <v>0</v>
      </c>
      <c r="CB728" s="28">
        <f>IF((CB727+BV728+BW728)&gt;=$B$2*'SFV+BESS'!$I$9, $B$2*'SFV+BESS'!$I$9, (CB727+BV728+BW728))</f>
        <v>173.61249999999998</v>
      </c>
      <c r="CC728" s="110">
        <f t="shared" si="843"/>
        <v>0</v>
      </c>
      <c r="CH728" s="251"/>
      <c r="CI728" s="41">
        <v>29.9583333333334</v>
      </c>
      <c r="CJ728" s="33">
        <f t="shared" si="825"/>
        <v>0</v>
      </c>
      <c r="CK728" s="33">
        <f>Gen_Cons_Horario!B4378</f>
        <v>0</v>
      </c>
      <c r="CL728" s="35">
        <f t="shared" si="879"/>
        <v>0</v>
      </c>
      <c r="CM728" s="116">
        <f>IF(AND(CL728&gt;0,CL728*$B$4+CS727&lt;=$B$2*'SFV+BESS'!$I$9,CL728&lt;'SFV+BESS'!$I$7), CL728*$B$4, IF(AND(CL728&gt;0,CL728*$B$4+CS727&gt;$B$2*'SFV+BESS'!$I$9,CL728*$B$4&lt;'SFV+BESS'!$I$7),$B$2*'SFV+BESS'!$I$9-CS727,IF(AND(CL728&gt;0,CL728*$B$4+CS727&gt;$B$2*'SFV+BESS'!$I$9,CL728*$B$4&gt;'SFV+BESS'!$I$7,CS727&lt;$B$2*'SFV+BESS'!$I$9),$B$2*'SFV+BESS'!$I$9-CS727,IF(AND(CL728&gt;0,CL728*$B$4+CS727&lt;=$B$2*'SFV+BESS'!$I$9,CL728&gt;'SFV+BESS'!$I$7),'SFV+BESS'!$I$7,0))))</f>
        <v>0</v>
      </c>
      <c r="CN728" s="27">
        <f>IF(AND(CL728&lt;0,CS727+CL728/$B$5&gt;$H$2,-CL728/'Carga-Descarga Año'!$B$5&lt;'SFV+BESS'!$I$7),CL728/$B$5,IF(AND(CL728&lt;0,CS727+CL728/$B$5&gt;$H$2,-CL728/'Carga-Descarga Año'!$B$5&gt;'SFV+BESS'!$I$7),-'SFV+BESS'!$I$7,IF(AND(CL728&lt;0,CS727+CL728/$B$5&lt;$H$2),-MIN('SFV+BESS'!$I$7,CS727-$H$2),0)))</f>
        <v>0</v>
      </c>
      <c r="CO728" s="33"/>
      <c r="CP728" s="33">
        <f t="shared" si="808"/>
        <v>0</v>
      </c>
      <c r="CQ728" s="27">
        <f t="shared" si="844"/>
        <v>0</v>
      </c>
      <c r="CR728" s="27">
        <f t="shared" si="809"/>
        <v>0</v>
      </c>
      <c r="CS728" s="28">
        <f>IF((CS727+CM728+CN728)&gt;=$B$2*'SFV+BESS'!$I$9, $B$2*'SFV+BESS'!$I$9, (CS727+CM728+CN728))</f>
        <v>173.61249999999998</v>
      </c>
      <c r="CT728" s="110">
        <f t="shared" si="845"/>
        <v>0</v>
      </c>
      <c r="CY728" s="251"/>
      <c r="CZ728" s="41">
        <v>29.9583333333334</v>
      </c>
      <c r="DA728" s="33">
        <f t="shared" si="826"/>
        <v>0</v>
      </c>
      <c r="DB728" s="33">
        <f>Gen_Cons_Horario!B5098</f>
        <v>0</v>
      </c>
      <c r="DC728" s="35">
        <f t="shared" si="866"/>
        <v>0</v>
      </c>
      <c r="DD728" s="116">
        <f>IF(AND(DC728&gt;0,DC728*$B$4+DJ727&lt;=$B$2*'SFV+BESS'!$I$9,DC728&lt;'SFV+BESS'!$I$7), DC728*$B$4, IF(AND(DC728&gt;0,DC728*$B$4+DJ727&gt;$B$2*'SFV+BESS'!$I$9,DC728*$B$4&lt;'SFV+BESS'!$I$7),$B$2*'SFV+BESS'!$I$9-DJ727,IF(AND(DC728&gt;0,DC728*$B$4+DJ727&gt;$B$2*'SFV+BESS'!$I$9,DC728*$B$4&gt;'SFV+BESS'!$I$7,DJ727&lt;$B$2*'SFV+BESS'!$I$9),$B$2*'SFV+BESS'!$I$9-DJ727,IF(AND(DC728&gt;0,DC728*$B$4+DJ727&lt;=$B$2*'SFV+BESS'!$I$9,DC728&gt;'SFV+BESS'!$I$7),'SFV+BESS'!$I$7,0))))</f>
        <v>0</v>
      </c>
      <c r="DE728" s="27">
        <f>IF(AND(DC728&lt;0,DJ727+DC728/$B$5&gt;$H$2,-DC728/'Carga-Descarga Año'!$B$5&lt;'SFV+BESS'!$I$7),DC728/$B$5,IF(AND(DC728&lt;0,DJ727+DC728/$B$5&gt;$H$2,-DC728/'Carga-Descarga Año'!$B$5&gt;'SFV+BESS'!$I$7),-'SFV+BESS'!$I$7,IF(AND(DC728&lt;0,DJ727+DC728/$B$5&lt;$H$2),-MIN('SFV+BESS'!$I$7,DJ727-$H$2),0)))</f>
        <v>0</v>
      </c>
      <c r="DF728" s="33"/>
      <c r="DG728" s="33">
        <f t="shared" si="810"/>
        <v>0</v>
      </c>
      <c r="DH728" s="27">
        <f t="shared" si="846"/>
        <v>0</v>
      </c>
      <c r="DI728" s="27">
        <f t="shared" si="847"/>
        <v>0</v>
      </c>
      <c r="DJ728" s="28">
        <f>IF((DJ727+DD728+DE728)&gt;=$B$2*'SFV+BESS'!$I$9, $B$2*'SFV+BESS'!$I$9, (DJ727+DD728+DE728))</f>
        <v>173.61249999999998</v>
      </c>
      <c r="DK728" s="110">
        <f t="shared" si="848"/>
        <v>0</v>
      </c>
      <c r="DP728" s="251"/>
      <c r="DQ728" s="41">
        <v>29.9583333333334</v>
      </c>
      <c r="DR728" s="33">
        <f t="shared" si="827"/>
        <v>0</v>
      </c>
      <c r="DS728" s="33">
        <f>Gen_Cons_Horario!B5842</f>
        <v>0</v>
      </c>
      <c r="DT728" s="35">
        <f t="shared" si="867"/>
        <v>0</v>
      </c>
      <c r="DU728" s="116">
        <f>IF(AND(DT728&gt;0,DT728*$B$4+EA727&lt;=$B$2*'SFV+BESS'!$I$9,DT728&lt;'SFV+BESS'!$I$7), DT728*$B$4, IF(AND(DT728&gt;0,DT728*$B$4+EA727&gt;$B$2*'SFV+BESS'!$I$9,DT728*$B$4&lt;'SFV+BESS'!$I$7),$B$2*'SFV+BESS'!$I$9-EA727,IF(AND(DT728&gt;0,DT728*$B$4+EA727&gt;$B$2*'SFV+BESS'!$I$9,DT728*$B$4&gt;'SFV+BESS'!$I$7,EA727&lt;$B$2*'SFV+BESS'!$I$9),$B$2*'SFV+BESS'!$I$9-EA727,IF(AND(DT728&gt;0,DT728*$B$4+EA727&lt;=$B$2*'SFV+BESS'!$I$9,DT728&gt;'SFV+BESS'!$I$7),'SFV+BESS'!$I$7,0))))</f>
        <v>0</v>
      </c>
      <c r="DV728" s="27">
        <f>IF(AND(DT728&lt;0,EA727+DT728/$B$5&gt;$H$2,-DT728/'Carga-Descarga Año'!$B$5&lt;'SFV+BESS'!$I$7),DT728/$B$5,IF(AND(DT728&lt;0,EA727+DT728/$B$5&gt;$H$2,-DT728/'Carga-Descarga Año'!$B$5&gt;'SFV+BESS'!$I$7),-'SFV+BESS'!$I$7,IF(AND(DT728&lt;0,EA727+DT728/$B$5&lt;$H$2),-MIN('SFV+BESS'!$I$7,EA727-$H$2),0)))</f>
        <v>0</v>
      </c>
      <c r="DW728" s="33"/>
      <c r="DX728" s="33">
        <f t="shared" si="811"/>
        <v>0</v>
      </c>
      <c r="DY728" s="27">
        <f t="shared" si="849"/>
        <v>0</v>
      </c>
      <c r="DZ728" s="27">
        <f t="shared" si="812"/>
        <v>0</v>
      </c>
      <c r="EA728" s="28">
        <f>IF((EA727+DU728+DV728)&gt;=$B$2*'SFV+BESS'!$I$9, $B$2*'SFV+BESS'!$I$9, (EA727+DU728+DV728))</f>
        <v>173.61249999999998</v>
      </c>
      <c r="EB728" s="110">
        <f t="shared" si="850"/>
        <v>0</v>
      </c>
      <c r="EG728" s="251"/>
      <c r="EH728" s="41">
        <v>29.9583333333334</v>
      </c>
      <c r="EI728" s="33">
        <f t="shared" si="828"/>
        <v>0</v>
      </c>
      <c r="EJ728" s="33">
        <f>Gen_Cons_Horario!B6586</f>
        <v>0</v>
      </c>
      <c r="EK728" s="35">
        <f t="shared" si="868"/>
        <v>0</v>
      </c>
      <c r="EL728" s="116">
        <f>IF(AND(EK728&gt;0,EK728*$B$4+ER727&lt;=$B$2*'SFV+BESS'!$I$9,EK728&lt;'SFV+BESS'!$I$7), EK728*$B$4, IF(AND(EK728&gt;0,EK728*$B$4+ER727&gt;$B$2*'SFV+BESS'!$I$9,EK728*$B$4&lt;'SFV+BESS'!$I$7),$B$2*'SFV+BESS'!$I$9-ER727,IF(AND(EK728&gt;0,EK728*$B$4+ER727&gt;$B$2*'SFV+BESS'!$I$9,EK728*$B$4&gt;'SFV+BESS'!$I$7,ER727&lt;$B$2*'SFV+BESS'!$I$9),$B$2*'SFV+BESS'!$I$9-ER727,IF(AND(EK728&gt;0,EK728*$B$4+ER727&lt;=$B$2*'SFV+BESS'!$I$9,EK728&gt;'SFV+BESS'!$I$7),'SFV+BESS'!$I$7,0))))</f>
        <v>0</v>
      </c>
      <c r="EM728" s="27">
        <f>IF(AND(EK728&lt;0,ER727+EK728/$B$5&gt;$H$2,-EK728/'Carga-Descarga Año'!$B$5&lt;'SFV+BESS'!$I$7),EK728/$B$5,IF(AND(EK728&lt;0,ER727+EK728/$B$5&gt;$H$2,-EK728/'Carga-Descarga Año'!$B$5&gt;'SFV+BESS'!$I$7),-'SFV+BESS'!$I$7,IF(AND(EK728&lt;0,ER727+EK728/$B$5&lt;$H$2),-MIN('SFV+BESS'!$I$7,ER727-$H$2),0)))</f>
        <v>0</v>
      </c>
      <c r="EN728" s="33"/>
      <c r="EO728" s="33">
        <f t="shared" si="813"/>
        <v>0</v>
      </c>
      <c r="EP728" s="27">
        <f t="shared" si="851"/>
        <v>0</v>
      </c>
      <c r="EQ728" s="27">
        <f t="shared" si="814"/>
        <v>0</v>
      </c>
      <c r="ER728" s="28">
        <f>IF((ER727+EL728+EM728)&gt;=$B$2*'SFV+BESS'!$I$9, $B$2*'SFV+BESS'!$I$9, (ER727+EL728+EM728))</f>
        <v>173.61249999999998</v>
      </c>
      <c r="ES728" s="110">
        <f t="shared" si="852"/>
        <v>0</v>
      </c>
      <c r="EX728" s="251"/>
      <c r="EY728" s="41">
        <v>29.9583333333334</v>
      </c>
      <c r="EZ728" s="33">
        <f t="shared" si="829"/>
        <v>0</v>
      </c>
      <c r="FA728" s="33">
        <f>Gen_Cons_Horario!B7306</f>
        <v>0</v>
      </c>
      <c r="FB728" s="35">
        <f t="shared" si="869"/>
        <v>0</v>
      </c>
      <c r="FC728" s="116">
        <f>IF(AND(FB728&gt;0,FB728*$B$4+FI727&lt;=$B$2*'SFV+BESS'!$I$9,FB728&lt;'SFV+BESS'!$I$7), FB728*$B$4, IF(AND(FB728&gt;0,FB728*$B$4+FI727&gt;$B$2*'SFV+BESS'!$I$9,FB728*$B$4&lt;'SFV+BESS'!$I$7),$B$2*'SFV+BESS'!$I$9-FI727,IF(AND(FB728&gt;0,FB728*$B$4+FI727&gt;$B$2*'SFV+BESS'!$I$9,FB728*$B$4&gt;'SFV+BESS'!$I$7,FI727&lt;$B$2*'SFV+BESS'!$I$9),$B$2*'SFV+BESS'!$I$9-FI727,IF(AND(FB728&gt;0,FB728*$B$4+FI727&lt;=$B$2*'SFV+BESS'!$I$9,FB728&gt;'SFV+BESS'!$I$7),'SFV+BESS'!$I$7,0))))</f>
        <v>0</v>
      </c>
      <c r="FD728" s="27">
        <f>IF(AND(FB728&lt;0,FI727+FB728/$B$5&gt;$H$2,-FB728/'Carga-Descarga Año'!$B$5&lt;'SFV+BESS'!$I$7),FB728/$B$5,IF(AND(FB728&lt;0,FI727+FB728/$B$5&gt;$H$2,-FB728/'Carga-Descarga Año'!$B$5&gt;'SFV+BESS'!$I$7),-'SFV+BESS'!$I$7,IF(AND(FB728&lt;0,FI727+FB728/$B$5&lt;$H$2),-MIN('SFV+BESS'!$I$7,FI727-$H$2),0)))</f>
        <v>0</v>
      </c>
      <c r="FE728" s="33"/>
      <c r="FF728" s="33">
        <f t="shared" si="815"/>
        <v>0</v>
      </c>
      <c r="FG728" s="27">
        <f t="shared" si="853"/>
        <v>0</v>
      </c>
      <c r="FH728" s="27">
        <f t="shared" si="816"/>
        <v>0</v>
      </c>
      <c r="FI728" s="28">
        <f>IF((FI727+FC728+FD728)&gt;=$B$2*'SFV+BESS'!$I$9, $B$2*'SFV+BESS'!$I$9, (FI727+FC728+FD728))</f>
        <v>173.61249999999998</v>
      </c>
      <c r="FJ728" s="110">
        <f t="shared" si="854"/>
        <v>0</v>
      </c>
      <c r="FO728" s="251"/>
      <c r="FP728" s="41">
        <v>29.9583333333334</v>
      </c>
      <c r="FQ728" s="33">
        <f t="shared" si="830"/>
        <v>0</v>
      </c>
      <c r="FR728" s="33">
        <f>Gen_Cons_Horario!B8050</f>
        <v>0</v>
      </c>
      <c r="FS728" s="35">
        <f t="shared" si="870"/>
        <v>0</v>
      </c>
      <c r="FT728" s="116">
        <f>IF(AND(FS728&gt;0,FS728*$B$4+FZ727&lt;=$B$2*'SFV+BESS'!$I$9,FS728&lt;'SFV+BESS'!$I$7), FS728*$B$4, IF(AND(FS728&gt;0,FS728*$B$4+FZ727&gt;$B$2*'SFV+BESS'!$I$9,FS728*$B$4&lt;'SFV+BESS'!$I$7),$B$2*'SFV+BESS'!$I$9-FZ727,IF(AND(FS728&gt;0,FS728*$B$4+FZ727&gt;$B$2*'SFV+BESS'!$I$9,FS728*$B$4&gt;'SFV+BESS'!$I$7,FZ727&lt;$B$2*'SFV+BESS'!$I$9),$B$2*'SFV+BESS'!$I$9-FZ727,IF(AND(FS728&gt;0,FS728*$B$4+FZ727&lt;=$B$2*'SFV+BESS'!$I$9,FS728&gt;'SFV+BESS'!$I$7),'SFV+BESS'!$I$7,0))))</f>
        <v>0</v>
      </c>
      <c r="FU728" s="27">
        <f>IF(AND(FS728&lt;0,FZ727+FS728/$B$5&gt;$H$2,-FS728/'Carga-Descarga Año'!$B$5&lt;'SFV+BESS'!$I$7),FS728/$B$5,IF(AND(FS728&lt;0,FZ727+FS728/$B$5&gt;$H$2,-FS728/'Carga-Descarga Año'!$B$5&gt;'SFV+BESS'!$I$7),-'SFV+BESS'!$I$7,IF(AND(FS728&lt;0,FZ727+FS728/$B$5&lt;$H$2),-MIN('SFV+BESS'!$I$7,FZ727-$H$2),0)))</f>
        <v>0</v>
      </c>
      <c r="FV728" s="33"/>
      <c r="FW728" s="33">
        <f t="shared" si="817"/>
        <v>0</v>
      </c>
      <c r="FX728" s="27">
        <f t="shared" si="855"/>
        <v>0</v>
      </c>
      <c r="FY728" s="27">
        <f t="shared" si="818"/>
        <v>0</v>
      </c>
      <c r="FZ728" s="28">
        <f>IF((FZ727+FT728+FU728)&gt;=$B$2*'SFV+BESS'!$I$9, $B$2*'SFV+BESS'!$I$9, (FZ727+FT728+FU728))</f>
        <v>173.61249999999998</v>
      </c>
      <c r="GA728" s="110">
        <f t="shared" si="856"/>
        <v>0</v>
      </c>
      <c r="GF728" s="251"/>
      <c r="GG728" s="41">
        <v>29.9583333333334</v>
      </c>
      <c r="GH728" s="33">
        <f t="shared" si="831"/>
        <v>0</v>
      </c>
      <c r="GI728" s="33">
        <f>Gen_Cons_Horario!B8770</f>
        <v>0</v>
      </c>
      <c r="GJ728" s="35">
        <f t="shared" si="880"/>
        <v>0</v>
      </c>
      <c r="GK728" s="116">
        <f>IF(AND(GJ728&gt;0,GJ728*$B$4+GQ727&lt;=$B$2*'SFV+BESS'!$I$9,GJ728&lt;'SFV+BESS'!$I$7), GJ728*$B$4, IF(AND(GJ728&gt;0,GJ728*$B$4+GQ727&gt;$B$2*'SFV+BESS'!$I$9,GJ728*$B$4&lt;'SFV+BESS'!$I$7),$B$2*'SFV+BESS'!$I$9-GQ727,IF(AND(GJ728&gt;0,GJ728*$B$4+GQ727&gt;$B$2*'SFV+BESS'!$I$9,GJ728*$B$4&gt;'SFV+BESS'!$I$7,GQ727&lt;$B$2*'SFV+BESS'!$I$9),$B$2*'SFV+BESS'!$I$9-GQ727,IF(AND(GJ728&gt;0,GJ728*$B$4+GQ727&lt;=$B$2*'SFV+BESS'!$I$9,GJ728&gt;'SFV+BESS'!$I$7),'SFV+BESS'!$I$7,0))))</f>
        <v>0</v>
      </c>
      <c r="GL728" s="27">
        <f>IF(AND(GJ728&lt;0,GQ727+GJ728/$B$5&gt;$H$2,-GJ728/'Carga-Descarga Año'!$B$5&lt;'SFV+BESS'!$I$7),GJ728/$B$5,IF(AND(GJ728&lt;0,GQ727+GJ728/$B$5&gt;$H$2,-GJ728/'Carga-Descarga Año'!$B$5&gt;'SFV+BESS'!$I$7),-'SFV+BESS'!$I$7,IF(AND(GJ728&lt;0,GQ727+GJ728/$B$5&lt;$H$2),-MIN('SFV+BESS'!$I$7,GQ727-$H$2),0)))</f>
        <v>0</v>
      </c>
      <c r="GM728" s="33"/>
      <c r="GN728" s="33">
        <f t="shared" si="819"/>
        <v>0</v>
      </c>
      <c r="GO728" s="27">
        <f t="shared" si="857"/>
        <v>0</v>
      </c>
      <c r="GP728" s="27">
        <f t="shared" si="820"/>
        <v>0</v>
      </c>
      <c r="GQ728" s="28">
        <f>IF((GQ727+GK728+GL728)&gt;=$B$2*'SFV+BESS'!$I$9, $B$2*'SFV+BESS'!$I$9, (GQ727+GK728+GL728))</f>
        <v>173.61249999999998</v>
      </c>
      <c r="GR728" s="110">
        <f t="shared" si="858"/>
        <v>0</v>
      </c>
    </row>
    <row r="729" spans="1:200">
      <c r="A729" s="248">
        <v>31</v>
      </c>
      <c r="B729" s="117">
        <v>30</v>
      </c>
      <c r="C729" s="38">
        <f t="shared" si="882"/>
        <v>0</v>
      </c>
      <c r="D729" s="2">
        <f>Gen_Cons_Horario!B755</f>
        <v>0</v>
      </c>
      <c r="E729" s="140">
        <f t="shared" si="832"/>
        <v>0</v>
      </c>
      <c r="F729" s="116">
        <f>IF(AND(E729&gt;0,E729*$B$4+L728&lt;=$B$2*'SFV+BESS'!$I$9,E729&lt;'SFV+BESS'!$I$7), E729*$B$4, IF(AND(E729&gt;0,E729*$B$4+L728&gt;$B$2*'SFV+BESS'!$I$9,E729*$B$4&lt;'SFV+BESS'!$I$7),$B$2*'SFV+BESS'!$I$9-L728,IF(AND(E729&gt;0,E729*$B$4+L728&gt;$B$2*'SFV+BESS'!$I$9,E729*$B$4&gt;'SFV+BESS'!$I$7,L728&lt;$B$2*'SFV+BESS'!$I$9),$B$2*'SFV+BESS'!$I$9-L728,IF(AND(E729&gt;0,E729*$B$4+L728&lt;=$B$2*'SFV+BESS'!$I$9,E729&gt;'SFV+BESS'!$I$7),'SFV+BESS'!$I$7,0))))</f>
        <v>0</v>
      </c>
      <c r="G729" s="27">
        <f>IF(AND(E729&lt;0,L728+E729/$B$5&gt;$H$2,-E729/'Carga-Descarga Año'!$B$5&lt;'SFV+BESS'!$I$7),E729/$B$5,IF(AND(E729&lt;0,L728+E729/$B$5&gt;$H$2,-E729/'Carga-Descarga Año'!$B$5&gt;'SFV+BESS'!$I$7),-'SFV+BESS'!$I$7,IF(AND(E729&lt;0,L728+E729/$B$5&lt;$H$2),-MIN('SFV+BESS'!$I$7,L728-$H$2),0)))</f>
        <v>0</v>
      </c>
      <c r="I729" s="38">
        <f t="shared" si="833"/>
        <v>0</v>
      </c>
      <c r="J729" s="27">
        <f t="shared" si="835"/>
        <v>0</v>
      </c>
      <c r="K729" s="27">
        <f t="shared" si="834"/>
        <v>0</v>
      </c>
      <c r="L729" s="28">
        <f>IF((L728+F729+G729)&gt;=$B$2*'SFV+BESS'!$I$9, $B$2*'SFV+BESS'!$I$9, (L728+F729+G729))</f>
        <v>109.09836303721757</v>
      </c>
      <c r="M729" s="110">
        <f t="shared" si="836"/>
        <v>0</v>
      </c>
      <c r="AI729" s="251">
        <v>31</v>
      </c>
      <c r="AJ729" s="117">
        <v>30</v>
      </c>
      <c r="AK729" s="52">
        <f t="shared" si="822"/>
        <v>0</v>
      </c>
      <c r="AL729" s="33">
        <f>Gen_Cons_Horario!B2171</f>
        <v>0</v>
      </c>
      <c r="AM729" s="35">
        <f t="shared" si="876"/>
        <v>0</v>
      </c>
      <c r="AN729" s="116">
        <f>IF(AND(AM729&gt;0,AM729*$B$4+AT728&lt;=$B$2*'SFV+BESS'!$I$9,AM729&lt;'SFV+BESS'!$I$7), AM729*$B$4, IF(AND(AM729&gt;0,AM729*$B$4+AT728&gt;$B$2*'SFV+BESS'!$I$9,AM729*$B$4&lt;'SFV+BESS'!$I$7),$B$2*'SFV+BESS'!$I$9-AT728,IF(AND(AM729&gt;0,AM729*$B$4+AT728&gt;$B$2*'SFV+BESS'!$I$9,AM729*$B$4&gt;'SFV+BESS'!$I$7,AT728&lt;$B$2*'SFV+BESS'!$I$9),$B$2*'SFV+BESS'!$I$9-AT728,IF(AND(AM729&gt;0,AM729*$B$4+AT728&lt;=$B$2*'SFV+BESS'!$I$9,AM729&gt;'SFV+BESS'!$I$7),'SFV+BESS'!$I$7,0))))</f>
        <v>0</v>
      </c>
      <c r="AO729" s="27">
        <f>IF(AND(AM729&lt;0,AT728+AM729/$B$5&gt;$H$2,-AM729/'Carga-Descarga Año'!$B$5&lt;'SFV+BESS'!$I$7),AM729/$B$5,IF(AND(AM729&lt;0,AT728+AM729/$B$5&gt;$H$2,-AM729/'Carga-Descarga Año'!$B$5&gt;'SFV+BESS'!$I$7),-'SFV+BESS'!$I$7,IF(AND(AM729&lt;0,AT728+AM729/$B$5&lt;$H$2),-MIN('SFV+BESS'!$I$7,AT728-$H$2),0)))</f>
        <v>0</v>
      </c>
      <c r="AP729" s="33"/>
      <c r="AQ729" s="33">
        <f t="shared" si="803"/>
        <v>0</v>
      </c>
      <c r="AR729" s="27">
        <f t="shared" si="837"/>
        <v>0</v>
      </c>
      <c r="AS729" s="27">
        <f t="shared" si="804"/>
        <v>0</v>
      </c>
      <c r="AT729" s="28">
        <f>IF((AT728+AN729+AO729)&gt;=$B$2*'SFV+BESS'!$I$9, $B$2*'SFV+BESS'!$I$9, (AT728+AN729+AO729))</f>
        <v>173.61249999999998</v>
      </c>
      <c r="AU729" s="110">
        <f t="shared" si="838"/>
        <v>0</v>
      </c>
      <c r="BQ729" s="251">
        <v>31</v>
      </c>
      <c r="BR729" s="117">
        <v>30</v>
      </c>
      <c r="BS729" s="33">
        <f t="shared" si="824"/>
        <v>0</v>
      </c>
      <c r="BT729" s="33">
        <f>Gen_Cons_Horario!B3635</f>
        <v>0</v>
      </c>
      <c r="BU729" s="35">
        <f t="shared" si="878"/>
        <v>0</v>
      </c>
      <c r="BV729" s="116">
        <f>IF(AND(BU729&gt;0,BU729*$B$4+CB728&lt;=$B$2*'SFV+BESS'!$I$9,BU729&lt;'SFV+BESS'!$I$7), BU729*$B$4, IF(AND(BU729&gt;0,BU729*$B$4+CB728&gt;$B$2*'SFV+BESS'!$I$9,BU729*$B$4&lt;'SFV+BESS'!$I$7),$B$2*'SFV+BESS'!$I$9-CB728,IF(AND(BU729&gt;0,BU729*$B$4+CB728&gt;$B$2*'SFV+BESS'!$I$9,BU729*$B$4&gt;'SFV+BESS'!$I$7,CB728&lt;$B$2*'SFV+BESS'!$I$9),$B$2*'SFV+BESS'!$I$9-CB728,IF(AND(BU729&gt;0,BU729*$B$4+CB728&lt;=$B$2*'SFV+BESS'!$I$9,BU729&gt;'SFV+BESS'!$I$7),'SFV+BESS'!$I$7,0))))</f>
        <v>0</v>
      </c>
      <c r="BW729" s="27">
        <f>IF(AND(BU729&lt;0,CB728+BU729/$B$5&gt;$H$2,-BU729/'Carga-Descarga Año'!$B$5&lt;'SFV+BESS'!$I$7),BU729/$B$5,IF(AND(BU729&lt;0,CB728+BU729/$B$5&gt;$H$2,-BU729/'Carga-Descarga Año'!$B$5&gt;'SFV+BESS'!$I$7),-'SFV+BESS'!$I$7,IF(AND(BU729&lt;0,CB728+BU729/$B$5&lt;$H$2),-MIN('SFV+BESS'!$I$7,CB728-$H$2),0)))</f>
        <v>0</v>
      </c>
      <c r="BX729" s="33"/>
      <c r="BY729" s="33">
        <f t="shared" si="807"/>
        <v>0</v>
      </c>
      <c r="BZ729" s="27">
        <f t="shared" si="841"/>
        <v>0</v>
      </c>
      <c r="CA729" s="27">
        <f t="shared" si="842"/>
        <v>0</v>
      </c>
      <c r="CB729" s="28">
        <f>IF((CB728+BV729+BW729)&gt;=$B$2*'SFV+BESS'!$I$9, $B$2*'SFV+BESS'!$I$9, (CB728+BV729+BW729))</f>
        <v>173.61249999999998</v>
      </c>
      <c r="CC729" s="110">
        <f t="shared" si="843"/>
        <v>0</v>
      </c>
      <c r="CY729" s="251">
        <v>31</v>
      </c>
      <c r="CZ729" s="117">
        <v>30</v>
      </c>
      <c r="DA729" s="33">
        <f t="shared" si="826"/>
        <v>0</v>
      </c>
      <c r="DB729" s="33">
        <f>Gen_Cons_Horario!B5099</f>
        <v>0</v>
      </c>
      <c r="DC729" s="35">
        <f t="shared" si="866"/>
        <v>0</v>
      </c>
      <c r="DD729" s="116">
        <f>IF(AND(DC729&gt;0,DC729*$B$4+DJ728&lt;=$B$2*'SFV+BESS'!$I$9,DC729&lt;'SFV+BESS'!$I$7), DC729*$B$4, IF(AND(DC729&gt;0,DC729*$B$4+DJ728&gt;$B$2*'SFV+BESS'!$I$9,DC729*$B$4&lt;'SFV+BESS'!$I$7),$B$2*'SFV+BESS'!$I$9-DJ728,IF(AND(DC729&gt;0,DC729*$B$4+DJ728&gt;$B$2*'SFV+BESS'!$I$9,DC729*$B$4&gt;'SFV+BESS'!$I$7,DJ728&lt;$B$2*'SFV+BESS'!$I$9),$B$2*'SFV+BESS'!$I$9-DJ728,IF(AND(DC729&gt;0,DC729*$B$4+DJ728&lt;=$B$2*'SFV+BESS'!$I$9,DC729&gt;'SFV+BESS'!$I$7),'SFV+BESS'!$I$7,0))))</f>
        <v>0</v>
      </c>
      <c r="DE729" s="27">
        <f>IF(AND(DC729&lt;0,DJ728+DC729/$B$5&gt;$H$2,-DC729/'Carga-Descarga Año'!$B$5&lt;'SFV+BESS'!$I$7),DC729/$B$5,IF(AND(DC729&lt;0,DJ728+DC729/$B$5&gt;$H$2,-DC729/'Carga-Descarga Año'!$B$5&gt;'SFV+BESS'!$I$7),-'SFV+BESS'!$I$7,IF(AND(DC729&lt;0,DJ728+DC729/$B$5&lt;$H$2),-MIN('SFV+BESS'!$I$7,DJ728-$H$2),0)))</f>
        <v>0</v>
      </c>
      <c r="DF729" s="33"/>
      <c r="DG729" s="33">
        <f t="shared" si="810"/>
        <v>0</v>
      </c>
      <c r="DH729" s="27">
        <f t="shared" si="846"/>
        <v>0</v>
      </c>
      <c r="DI729" s="27">
        <f t="shared" si="847"/>
        <v>0</v>
      </c>
      <c r="DJ729" s="28">
        <f>IF((DJ728+DD729+DE729)&gt;=$B$2*'SFV+BESS'!$I$9, $B$2*'SFV+BESS'!$I$9, (DJ728+DD729+DE729))</f>
        <v>173.61249999999998</v>
      </c>
      <c r="DK729" s="110">
        <f t="shared" si="848"/>
        <v>0</v>
      </c>
      <c r="DP729" s="251">
        <v>31</v>
      </c>
      <c r="DQ729" s="117">
        <v>30</v>
      </c>
      <c r="DR729" s="33">
        <f t="shared" si="827"/>
        <v>0</v>
      </c>
      <c r="DS729" s="33">
        <f>Gen_Cons_Horario!B5843</f>
        <v>0</v>
      </c>
      <c r="DT729" s="35">
        <f t="shared" si="867"/>
        <v>0</v>
      </c>
      <c r="DU729" s="116">
        <f>IF(AND(DT729&gt;0,DT729*$B$4+EA728&lt;=$B$2*'SFV+BESS'!$I$9,DT729&lt;'SFV+BESS'!$I$7), DT729*$B$4, IF(AND(DT729&gt;0,DT729*$B$4+EA728&gt;$B$2*'SFV+BESS'!$I$9,DT729*$B$4&lt;'SFV+BESS'!$I$7),$B$2*'SFV+BESS'!$I$9-EA728,IF(AND(DT729&gt;0,DT729*$B$4+EA728&gt;$B$2*'SFV+BESS'!$I$9,DT729*$B$4&gt;'SFV+BESS'!$I$7,EA728&lt;$B$2*'SFV+BESS'!$I$9),$B$2*'SFV+BESS'!$I$9-EA728,IF(AND(DT729&gt;0,DT729*$B$4+EA728&lt;=$B$2*'SFV+BESS'!$I$9,DT729&gt;'SFV+BESS'!$I$7),'SFV+BESS'!$I$7,0))))</f>
        <v>0</v>
      </c>
      <c r="DV729" s="27">
        <f>IF(AND(DT729&lt;0,EA728+DT729/$B$5&gt;$H$2,-DT729/'Carga-Descarga Año'!$B$5&lt;'SFV+BESS'!$I$7),DT729/$B$5,IF(AND(DT729&lt;0,EA728+DT729/$B$5&gt;$H$2,-DT729/'Carga-Descarga Año'!$B$5&gt;'SFV+BESS'!$I$7),-'SFV+BESS'!$I$7,IF(AND(DT729&lt;0,EA728+DT729/$B$5&lt;$H$2),-MIN('SFV+BESS'!$I$7,EA728-$H$2),0)))</f>
        <v>0</v>
      </c>
      <c r="DW729" s="33"/>
      <c r="DX729" s="33">
        <f t="shared" si="811"/>
        <v>0</v>
      </c>
      <c r="DY729" s="27">
        <f t="shared" si="849"/>
        <v>0</v>
      </c>
      <c r="DZ729" s="27">
        <f t="shared" si="812"/>
        <v>0</v>
      </c>
      <c r="EA729" s="28">
        <f>IF((EA728+DU729+DV729)&gt;=$B$2*'SFV+BESS'!$I$9, $B$2*'SFV+BESS'!$I$9, (EA728+DU729+DV729))</f>
        <v>173.61249999999998</v>
      </c>
      <c r="EB729" s="110">
        <f t="shared" si="850"/>
        <v>0</v>
      </c>
      <c r="EX729" s="251">
        <v>31</v>
      </c>
      <c r="EY729" s="117">
        <v>30</v>
      </c>
      <c r="EZ729" s="33">
        <f t="shared" si="829"/>
        <v>0</v>
      </c>
      <c r="FA729" s="33">
        <f>Gen_Cons_Horario!B7307</f>
        <v>0</v>
      </c>
      <c r="FB729" s="35">
        <f t="shared" si="869"/>
        <v>0</v>
      </c>
      <c r="FC729" s="116">
        <f>IF(AND(FB729&gt;0,FB729*$B$4+FI728&lt;=$B$2*'SFV+BESS'!$I$9,FB729&lt;'SFV+BESS'!$I$7), FB729*$B$4, IF(AND(FB729&gt;0,FB729*$B$4+FI728&gt;$B$2*'SFV+BESS'!$I$9,FB729*$B$4&lt;'SFV+BESS'!$I$7),$B$2*'SFV+BESS'!$I$9-FI728,IF(AND(FB729&gt;0,FB729*$B$4+FI728&gt;$B$2*'SFV+BESS'!$I$9,FB729*$B$4&gt;'SFV+BESS'!$I$7,FI728&lt;$B$2*'SFV+BESS'!$I$9),$B$2*'SFV+BESS'!$I$9-FI728,IF(AND(FB729&gt;0,FB729*$B$4+FI728&lt;=$B$2*'SFV+BESS'!$I$9,FB729&gt;'SFV+BESS'!$I$7),'SFV+BESS'!$I$7,0))))</f>
        <v>0</v>
      </c>
      <c r="FD729" s="27">
        <f>IF(AND(FB729&lt;0,FI728+FB729/$B$5&gt;$H$2,-FB729/'Carga-Descarga Año'!$B$5&lt;'SFV+BESS'!$I$7),FB729/$B$5,IF(AND(FB729&lt;0,FI728+FB729/$B$5&gt;$H$2,-FB729/'Carga-Descarga Año'!$B$5&gt;'SFV+BESS'!$I$7),-'SFV+BESS'!$I$7,IF(AND(FB729&lt;0,FI728+FB729/$B$5&lt;$H$2),-MIN('SFV+BESS'!$I$7,FI728-$H$2),0)))</f>
        <v>0</v>
      </c>
      <c r="FE729" s="33"/>
      <c r="FF729" s="33">
        <f t="shared" si="815"/>
        <v>0</v>
      </c>
      <c r="FG729" s="27">
        <f t="shared" si="853"/>
        <v>0</v>
      </c>
      <c r="FH729" s="27">
        <f t="shared" si="816"/>
        <v>0</v>
      </c>
      <c r="FI729" s="28">
        <f>IF((FI728+FC729+FD729)&gt;=$B$2*'SFV+BESS'!$I$9, $B$2*'SFV+BESS'!$I$9, (FI728+FC729+FD729))</f>
        <v>173.61249999999998</v>
      </c>
      <c r="FJ729" s="110">
        <f t="shared" si="854"/>
        <v>0</v>
      </c>
      <c r="GF729" s="251">
        <v>31</v>
      </c>
      <c r="GG729" s="117">
        <v>30</v>
      </c>
      <c r="GH729" s="33">
        <f t="shared" si="831"/>
        <v>0</v>
      </c>
      <c r="GI729" s="33">
        <f>Gen_Cons_Horario!B8771</f>
        <v>0</v>
      </c>
      <c r="GJ729" s="35">
        <f t="shared" si="880"/>
        <v>0</v>
      </c>
      <c r="GK729" s="116">
        <f>IF(AND(GJ729&gt;0,GJ729*$B$4+GQ728&lt;=$B$2*'SFV+BESS'!$I$9,GJ729&lt;'SFV+BESS'!$I$7), GJ729*$B$4, IF(AND(GJ729&gt;0,GJ729*$B$4+GQ728&gt;$B$2*'SFV+BESS'!$I$9,GJ729*$B$4&lt;'SFV+BESS'!$I$7),$B$2*'SFV+BESS'!$I$9-GQ728,IF(AND(GJ729&gt;0,GJ729*$B$4+GQ728&gt;$B$2*'SFV+BESS'!$I$9,GJ729*$B$4&gt;'SFV+BESS'!$I$7,GQ728&lt;$B$2*'SFV+BESS'!$I$9),$B$2*'SFV+BESS'!$I$9-GQ728,IF(AND(GJ729&gt;0,GJ729*$B$4+GQ728&lt;=$B$2*'SFV+BESS'!$I$9,GJ729&gt;'SFV+BESS'!$I$7),'SFV+BESS'!$I$7,0))))</f>
        <v>0</v>
      </c>
      <c r="GL729" s="27">
        <f>IF(AND(GJ729&lt;0,GQ728+GJ729/$B$5&gt;$H$2,-GJ729/'Carga-Descarga Año'!$B$5&lt;'SFV+BESS'!$I$7),GJ729/$B$5,IF(AND(GJ729&lt;0,GQ728+GJ729/$B$5&gt;$H$2,-GJ729/'Carga-Descarga Año'!$B$5&gt;'SFV+BESS'!$I$7),-'SFV+BESS'!$I$7,IF(AND(GJ729&lt;0,GQ728+GJ729/$B$5&lt;$H$2),-MIN('SFV+BESS'!$I$7,GQ728-$H$2),0)))</f>
        <v>0</v>
      </c>
      <c r="GM729" s="33"/>
      <c r="GN729" s="33">
        <f t="shared" si="819"/>
        <v>0</v>
      </c>
      <c r="GO729" s="27">
        <f t="shared" si="857"/>
        <v>0</v>
      </c>
      <c r="GP729" s="27">
        <f t="shared" si="820"/>
        <v>0</v>
      </c>
      <c r="GQ729" s="28">
        <f>IF((GQ728+GK729+GL729)&gt;=$B$2*'SFV+BESS'!$I$9, $B$2*'SFV+BESS'!$I$9, (GQ728+GK729+GL729))</f>
        <v>173.61249999999998</v>
      </c>
      <c r="GR729" s="110">
        <f t="shared" si="858"/>
        <v>0</v>
      </c>
    </row>
    <row r="730" spans="1:200">
      <c r="A730" s="249"/>
      <c r="B730" s="48">
        <v>30.0416666666667</v>
      </c>
      <c r="C730" s="38">
        <f t="shared" si="882"/>
        <v>0</v>
      </c>
      <c r="D730" s="2">
        <f>Gen_Cons_Horario!B756</f>
        <v>0</v>
      </c>
      <c r="E730" s="140">
        <f t="shared" si="832"/>
        <v>0</v>
      </c>
      <c r="F730" s="116">
        <f>IF(AND(E730&gt;0,E730*$B$4+L729&lt;=$B$2*'SFV+BESS'!$I$9,E730&lt;'SFV+BESS'!$I$7), E730*$B$4, IF(AND(E730&gt;0,E730*$B$4+L729&gt;$B$2*'SFV+BESS'!$I$9,E730*$B$4&lt;'SFV+BESS'!$I$7),$B$2*'SFV+BESS'!$I$9-L729,IF(AND(E730&gt;0,E730*$B$4+L729&gt;$B$2*'SFV+BESS'!$I$9,E730*$B$4&gt;'SFV+BESS'!$I$7,L729&lt;$B$2*'SFV+BESS'!$I$9),$B$2*'SFV+BESS'!$I$9-L729,IF(AND(E730&gt;0,E730*$B$4+L729&lt;=$B$2*'SFV+BESS'!$I$9,E730&gt;'SFV+BESS'!$I$7),'SFV+BESS'!$I$7,0))))</f>
        <v>0</v>
      </c>
      <c r="G730" s="27">
        <f>IF(AND(E730&lt;0,L729+E730/$B$5&gt;$H$2,-E730/'Carga-Descarga Año'!$B$5&lt;'SFV+BESS'!$I$7),E730/$B$5,IF(AND(E730&lt;0,L729+E730/$B$5&gt;$H$2,-E730/'Carga-Descarga Año'!$B$5&gt;'SFV+BESS'!$I$7),-'SFV+BESS'!$I$7,IF(AND(E730&lt;0,L729+E730/$B$5&lt;$H$2),-MIN('SFV+BESS'!$I$7,L729-$H$2),0)))</f>
        <v>0</v>
      </c>
      <c r="I730" s="38">
        <f t="shared" si="833"/>
        <v>0</v>
      </c>
      <c r="J730" s="27">
        <f t="shared" si="835"/>
        <v>0</v>
      </c>
      <c r="K730" s="27">
        <f t="shared" si="834"/>
        <v>0</v>
      </c>
      <c r="L730" s="28">
        <f>IF((L729+F730+G730)&gt;=$B$2*'SFV+BESS'!$I$9, $B$2*'SFV+BESS'!$I$9, (L729+F730+G730))</f>
        <v>109.09836303721757</v>
      </c>
      <c r="M730" s="110">
        <f t="shared" si="836"/>
        <v>0</v>
      </c>
      <c r="AI730" s="251"/>
      <c r="AJ730" s="48">
        <v>30.0416666666667</v>
      </c>
      <c r="AK730" s="52">
        <f t="shared" si="822"/>
        <v>0</v>
      </c>
      <c r="AL730" s="33">
        <f>Gen_Cons_Horario!B2172</f>
        <v>0</v>
      </c>
      <c r="AM730" s="35">
        <f t="shared" si="876"/>
        <v>0</v>
      </c>
      <c r="AN730" s="116">
        <f>IF(AND(AM730&gt;0,AM730*$B$4+AT729&lt;=$B$2*'SFV+BESS'!$I$9,AM730&lt;'SFV+BESS'!$I$7), AM730*$B$4, IF(AND(AM730&gt;0,AM730*$B$4+AT729&gt;$B$2*'SFV+BESS'!$I$9,AM730*$B$4&lt;'SFV+BESS'!$I$7),$B$2*'SFV+BESS'!$I$9-AT729,IF(AND(AM730&gt;0,AM730*$B$4+AT729&gt;$B$2*'SFV+BESS'!$I$9,AM730*$B$4&gt;'SFV+BESS'!$I$7,AT729&lt;$B$2*'SFV+BESS'!$I$9),$B$2*'SFV+BESS'!$I$9-AT729,IF(AND(AM730&gt;0,AM730*$B$4+AT729&lt;=$B$2*'SFV+BESS'!$I$9,AM730&gt;'SFV+BESS'!$I$7),'SFV+BESS'!$I$7,0))))</f>
        <v>0</v>
      </c>
      <c r="AO730" s="27">
        <f>IF(AND(AM730&lt;0,AT729+AM730/$B$5&gt;$H$2,-AM730/'Carga-Descarga Año'!$B$5&lt;'SFV+BESS'!$I$7),AM730/$B$5,IF(AND(AM730&lt;0,AT729+AM730/$B$5&gt;$H$2,-AM730/'Carga-Descarga Año'!$B$5&gt;'SFV+BESS'!$I$7),-'SFV+BESS'!$I$7,IF(AND(AM730&lt;0,AT729+AM730/$B$5&lt;$H$2),-MIN('SFV+BESS'!$I$7,AT729-$H$2),0)))</f>
        <v>0</v>
      </c>
      <c r="AP730" s="33"/>
      <c r="AQ730" s="33">
        <f t="shared" si="803"/>
        <v>0</v>
      </c>
      <c r="AR730" s="27">
        <f t="shared" si="837"/>
        <v>0</v>
      </c>
      <c r="AS730" s="27">
        <f t="shared" si="804"/>
        <v>0</v>
      </c>
      <c r="AT730" s="28">
        <f>IF((AT729+AN730+AO730)&gt;=$B$2*'SFV+BESS'!$I$9, $B$2*'SFV+BESS'!$I$9, (AT729+AN730+AO730))</f>
        <v>173.61249999999998</v>
      </c>
      <c r="AU730" s="110">
        <f t="shared" si="838"/>
        <v>0</v>
      </c>
      <c r="BQ730" s="251"/>
      <c r="BR730" s="48">
        <v>30.0416666666667</v>
      </c>
      <c r="BS730" s="33">
        <f t="shared" si="824"/>
        <v>0</v>
      </c>
      <c r="BT730" s="33">
        <f>Gen_Cons_Horario!B3636</f>
        <v>0</v>
      </c>
      <c r="BU730" s="35">
        <f t="shared" si="878"/>
        <v>0</v>
      </c>
      <c r="BV730" s="116">
        <f>IF(AND(BU730&gt;0,BU730*$B$4+CB729&lt;=$B$2*'SFV+BESS'!$I$9,BU730&lt;'SFV+BESS'!$I$7), BU730*$B$4, IF(AND(BU730&gt;0,BU730*$B$4+CB729&gt;$B$2*'SFV+BESS'!$I$9,BU730*$B$4&lt;'SFV+BESS'!$I$7),$B$2*'SFV+BESS'!$I$9-CB729,IF(AND(BU730&gt;0,BU730*$B$4+CB729&gt;$B$2*'SFV+BESS'!$I$9,BU730*$B$4&gt;'SFV+BESS'!$I$7,CB729&lt;$B$2*'SFV+BESS'!$I$9),$B$2*'SFV+BESS'!$I$9-CB729,IF(AND(BU730&gt;0,BU730*$B$4+CB729&lt;=$B$2*'SFV+BESS'!$I$9,BU730&gt;'SFV+BESS'!$I$7),'SFV+BESS'!$I$7,0))))</f>
        <v>0</v>
      </c>
      <c r="BW730" s="27">
        <f>IF(AND(BU730&lt;0,CB729+BU730/$B$5&gt;$H$2,-BU730/'Carga-Descarga Año'!$B$5&lt;'SFV+BESS'!$I$7),BU730/$B$5,IF(AND(BU730&lt;0,CB729+BU730/$B$5&gt;$H$2,-BU730/'Carga-Descarga Año'!$B$5&gt;'SFV+BESS'!$I$7),-'SFV+BESS'!$I$7,IF(AND(BU730&lt;0,CB729+BU730/$B$5&lt;$H$2),-MIN('SFV+BESS'!$I$7,CB729-$H$2),0)))</f>
        <v>0</v>
      </c>
      <c r="BX730" s="33"/>
      <c r="BY730" s="33">
        <f t="shared" si="807"/>
        <v>0</v>
      </c>
      <c r="BZ730" s="27">
        <f t="shared" si="841"/>
        <v>0</v>
      </c>
      <c r="CA730" s="27">
        <f t="shared" si="842"/>
        <v>0</v>
      </c>
      <c r="CB730" s="28">
        <f>IF((CB729+BV730+BW730)&gt;=$B$2*'SFV+BESS'!$I$9, $B$2*'SFV+BESS'!$I$9, (CB729+BV730+BW730))</f>
        <v>173.61249999999998</v>
      </c>
      <c r="CC730" s="110">
        <f t="shared" si="843"/>
        <v>0</v>
      </c>
      <c r="CY730" s="251"/>
      <c r="CZ730" s="48">
        <v>30.0416666666667</v>
      </c>
      <c r="DA730" s="33">
        <f t="shared" si="826"/>
        <v>0</v>
      </c>
      <c r="DB730" s="33">
        <f>Gen_Cons_Horario!B5100</f>
        <v>0</v>
      </c>
      <c r="DC730" s="35">
        <f t="shared" si="866"/>
        <v>0</v>
      </c>
      <c r="DD730" s="116">
        <f>IF(AND(DC730&gt;0,DC730*$B$4+DJ729&lt;=$B$2*'SFV+BESS'!$I$9,DC730&lt;'SFV+BESS'!$I$7), DC730*$B$4, IF(AND(DC730&gt;0,DC730*$B$4+DJ729&gt;$B$2*'SFV+BESS'!$I$9,DC730*$B$4&lt;'SFV+BESS'!$I$7),$B$2*'SFV+BESS'!$I$9-DJ729,IF(AND(DC730&gt;0,DC730*$B$4+DJ729&gt;$B$2*'SFV+BESS'!$I$9,DC730*$B$4&gt;'SFV+BESS'!$I$7,DJ729&lt;$B$2*'SFV+BESS'!$I$9),$B$2*'SFV+BESS'!$I$9-DJ729,IF(AND(DC730&gt;0,DC730*$B$4+DJ729&lt;=$B$2*'SFV+BESS'!$I$9,DC730&gt;'SFV+BESS'!$I$7),'SFV+BESS'!$I$7,0))))</f>
        <v>0</v>
      </c>
      <c r="DE730" s="27">
        <f>IF(AND(DC730&lt;0,DJ729+DC730/$B$5&gt;$H$2,-DC730/'Carga-Descarga Año'!$B$5&lt;'SFV+BESS'!$I$7),DC730/$B$5,IF(AND(DC730&lt;0,DJ729+DC730/$B$5&gt;$H$2,-DC730/'Carga-Descarga Año'!$B$5&gt;'SFV+BESS'!$I$7),-'SFV+BESS'!$I$7,IF(AND(DC730&lt;0,DJ729+DC730/$B$5&lt;$H$2),-MIN('SFV+BESS'!$I$7,DJ729-$H$2),0)))</f>
        <v>0</v>
      </c>
      <c r="DF730" s="33"/>
      <c r="DG730" s="33">
        <f t="shared" si="810"/>
        <v>0</v>
      </c>
      <c r="DH730" s="27">
        <f t="shared" si="846"/>
        <v>0</v>
      </c>
      <c r="DI730" s="27">
        <f t="shared" si="847"/>
        <v>0</v>
      </c>
      <c r="DJ730" s="28">
        <f>IF((DJ729+DD730+DE730)&gt;=$B$2*'SFV+BESS'!$I$9, $B$2*'SFV+BESS'!$I$9, (DJ729+DD730+DE730))</f>
        <v>173.61249999999998</v>
      </c>
      <c r="DK730" s="110">
        <f t="shared" si="848"/>
        <v>0</v>
      </c>
      <c r="DP730" s="251"/>
      <c r="DQ730" s="48">
        <v>30.0416666666667</v>
      </c>
      <c r="DR730" s="33">
        <f t="shared" si="827"/>
        <v>0</v>
      </c>
      <c r="DS730" s="33">
        <f>Gen_Cons_Horario!B5844</f>
        <v>0</v>
      </c>
      <c r="DT730" s="35">
        <f t="shared" si="867"/>
        <v>0</v>
      </c>
      <c r="DU730" s="116">
        <f>IF(AND(DT730&gt;0,DT730*$B$4+EA729&lt;=$B$2*'SFV+BESS'!$I$9,DT730&lt;'SFV+BESS'!$I$7), DT730*$B$4, IF(AND(DT730&gt;0,DT730*$B$4+EA729&gt;$B$2*'SFV+BESS'!$I$9,DT730*$B$4&lt;'SFV+BESS'!$I$7),$B$2*'SFV+BESS'!$I$9-EA729,IF(AND(DT730&gt;0,DT730*$B$4+EA729&gt;$B$2*'SFV+BESS'!$I$9,DT730*$B$4&gt;'SFV+BESS'!$I$7,EA729&lt;$B$2*'SFV+BESS'!$I$9),$B$2*'SFV+BESS'!$I$9-EA729,IF(AND(DT730&gt;0,DT730*$B$4+EA729&lt;=$B$2*'SFV+BESS'!$I$9,DT730&gt;'SFV+BESS'!$I$7),'SFV+BESS'!$I$7,0))))</f>
        <v>0</v>
      </c>
      <c r="DV730" s="27">
        <f>IF(AND(DT730&lt;0,EA729+DT730/$B$5&gt;$H$2,-DT730/'Carga-Descarga Año'!$B$5&lt;'SFV+BESS'!$I$7),DT730/$B$5,IF(AND(DT730&lt;0,EA729+DT730/$B$5&gt;$H$2,-DT730/'Carga-Descarga Año'!$B$5&gt;'SFV+BESS'!$I$7),-'SFV+BESS'!$I$7,IF(AND(DT730&lt;0,EA729+DT730/$B$5&lt;$H$2),-MIN('SFV+BESS'!$I$7,EA729-$H$2),0)))</f>
        <v>0</v>
      </c>
      <c r="DW730" s="33"/>
      <c r="DX730" s="33">
        <f t="shared" si="811"/>
        <v>0</v>
      </c>
      <c r="DY730" s="27">
        <f t="shared" si="849"/>
        <v>0</v>
      </c>
      <c r="DZ730" s="27">
        <f t="shared" si="812"/>
        <v>0</v>
      </c>
      <c r="EA730" s="28">
        <f>IF((EA729+DU730+DV730)&gt;=$B$2*'SFV+BESS'!$I$9, $B$2*'SFV+BESS'!$I$9, (EA729+DU730+DV730))</f>
        <v>173.61249999999998</v>
      </c>
      <c r="EB730" s="110">
        <f t="shared" si="850"/>
        <v>0</v>
      </c>
      <c r="EX730" s="251"/>
      <c r="EY730" s="48">
        <v>30.0416666666667</v>
      </c>
      <c r="EZ730" s="33">
        <f t="shared" si="829"/>
        <v>0</v>
      </c>
      <c r="FA730" s="33">
        <f>Gen_Cons_Horario!B7308</f>
        <v>0</v>
      </c>
      <c r="FB730" s="35">
        <f t="shared" si="869"/>
        <v>0</v>
      </c>
      <c r="FC730" s="116">
        <f>IF(AND(FB730&gt;0,FB730*$B$4+FI729&lt;=$B$2*'SFV+BESS'!$I$9,FB730&lt;'SFV+BESS'!$I$7), FB730*$B$4, IF(AND(FB730&gt;0,FB730*$B$4+FI729&gt;$B$2*'SFV+BESS'!$I$9,FB730*$B$4&lt;'SFV+BESS'!$I$7),$B$2*'SFV+BESS'!$I$9-FI729,IF(AND(FB730&gt;0,FB730*$B$4+FI729&gt;$B$2*'SFV+BESS'!$I$9,FB730*$B$4&gt;'SFV+BESS'!$I$7,FI729&lt;$B$2*'SFV+BESS'!$I$9),$B$2*'SFV+BESS'!$I$9-FI729,IF(AND(FB730&gt;0,FB730*$B$4+FI729&lt;=$B$2*'SFV+BESS'!$I$9,FB730&gt;'SFV+BESS'!$I$7),'SFV+BESS'!$I$7,0))))</f>
        <v>0</v>
      </c>
      <c r="FD730" s="27">
        <f>IF(AND(FB730&lt;0,FI729+FB730/$B$5&gt;$H$2,-FB730/'Carga-Descarga Año'!$B$5&lt;'SFV+BESS'!$I$7),FB730/$B$5,IF(AND(FB730&lt;0,FI729+FB730/$B$5&gt;$H$2,-FB730/'Carga-Descarga Año'!$B$5&gt;'SFV+BESS'!$I$7),-'SFV+BESS'!$I$7,IF(AND(FB730&lt;0,FI729+FB730/$B$5&lt;$H$2),-MIN('SFV+BESS'!$I$7,FI729-$H$2),0)))</f>
        <v>0</v>
      </c>
      <c r="FE730" s="33"/>
      <c r="FF730" s="33">
        <f t="shared" si="815"/>
        <v>0</v>
      </c>
      <c r="FG730" s="27">
        <f t="shared" si="853"/>
        <v>0</v>
      </c>
      <c r="FH730" s="27">
        <f t="shared" si="816"/>
        <v>0</v>
      </c>
      <c r="FI730" s="28">
        <f>IF((FI729+FC730+FD730)&gt;=$B$2*'SFV+BESS'!$I$9, $B$2*'SFV+BESS'!$I$9, (FI729+FC730+FD730))</f>
        <v>173.61249999999998</v>
      </c>
      <c r="FJ730" s="110">
        <f t="shared" si="854"/>
        <v>0</v>
      </c>
      <c r="GF730" s="251"/>
      <c r="GG730" s="48">
        <v>30.0416666666667</v>
      </c>
      <c r="GH730" s="33">
        <f t="shared" si="831"/>
        <v>0</v>
      </c>
      <c r="GI730" s="33">
        <f>Gen_Cons_Horario!B8772</f>
        <v>0</v>
      </c>
      <c r="GJ730" s="35">
        <f t="shared" si="880"/>
        <v>0</v>
      </c>
      <c r="GK730" s="116">
        <f>IF(AND(GJ730&gt;0,GJ730*$B$4+GQ729&lt;=$B$2*'SFV+BESS'!$I$9,GJ730&lt;'SFV+BESS'!$I$7), GJ730*$B$4, IF(AND(GJ730&gt;0,GJ730*$B$4+GQ729&gt;$B$2*'SFV+BESS'!$I$9,GJ730*$B$4&lt;'SFV+BESS'!$I$7),$B$2*'SFV+BESS'!$I$9-GQ729,IF(AND(GJ730&gt;0,GJ730*$B$4+GQ729&gt;$B$2*'SFV+BESS'!$I$9,GJ730*$B$4&gt;'SFV+BESS'!$I$7,GQ729&lt;$B$2*'SFV+BESS'!$I$9),$B$2*'SFV+BESS'!$I$9-GQ729,IF(AND(GJ730&gt;0,GJ730*$B$4+GQ729&lt;=$B$2*'SFV+BESS'!$I$9,GJ730&gt;'SFV+BESS'!$I$7),'SFV+BESS'!$I$7,0))))</f>
        <v>0</v>
      </c>
      <c r="GL730" s="27">
        <f>IF(AND(GJ730&lt;0,GQ729+GJ730/$B$5&gt;$H$2,-GJ730/'Carga-Descarga Año'!$B$5&lt;'SFV+BESS'!$I$7),GJ730/$B$5,IF(AND(GJ730&lt;0,GQ729+GJ730/$B$5&gt;$H$2,-GJ730/'Carga-Descarga Año'!$B$5&gt;'SFV+BESS'!$I$7),-'SFV+BESS'!$I$7,IF(AND(GJ730&lt;0,GQ729+GJ730/$B$5&lt;$H$2),-MIN('SFV+BESS'!$I$7,GQ729-$H$2),0)))</f>
        <v>0</v>
      </c>
      <c r="GM730" s="33"/>
      <c r="GN730" s="33">
        <f t="shared" si="819"/>
        <v>0</v>
      </c>
      <c r="GO730" s="27">
        <f t="shared" si="857"/>
        <v>0</v>
      </c>
      <c r="GP730" s="27">
        <f t="shared" si="820"/>
        <v>0</v>
      </c>
      <c r="GQ730" s="28">
        <f>IF((GQ729+GK730+GL730)&gt;=$B$2*'SFV+BESS'!$I$9, $B$2*'SFV+BESS'!$I$9, (GQ729+GK730+GL730))</f>
        <v>173.61249999999998</v>
      </c>
      <c r="GR730" s="110">
        <f t="shared" si="858"/>
        <v>0</v>
      </c>
    </row>
    <row r="731" spans="1:200">
      <c r="A731" s="249"/>
      <c r="B731" s="48">
        <v>30.0833333333334</v>
      </c>
      <c r="C731" s="38">
        <f t="shared" ref="C731:C752" si="883">C707</f>
        <v>0</v>
      </c>
      <c r="D731" s="2">
        <f>Gen_Cons_Horario!B757</f>
        <v>0</v>
      </c>
      <c r="E731" s="140">
        <f t="shared" si="832"/>
        <v>0</v>
      </c>
      <c r="F731" s="116">
        <f>IF(AND(E731&gt;0,E731*$B$4+L730&lt;=$B$2*'SFV+BESS'!$I$9,E731&lt;'SFV+BESS'!$I$7), E731*$B$4, IF(AND(E731&gt;0,E731*$B$4+L730&gt;$B$2*'SFV+BESS'!$I$9,E731*$B$4&lt;'SFV+BESS'!$I$7),$B$2*'SFV+BESS'!$I$9-L730,IF(AND(E731&gt;0,E731*$B$4+L730&gt;$B$2*'SFV+BESS'!$I$9,E731*$B$4&gt;'SFV+BESS'!$I$7,L730&lt;$B$2*'SFV+BESS'!$I$9),$B$2*'SFV+BESS'!$I$9-L730,IF(AND(E731&gt;0,E731*$B$4+L730&lt;=$B$2*'SFV+BESS'!$I$9,E731&gt;'SFV+BESS'!$I$7),'SFV+BESS'!$I$7,0))))</f>
        <v>0</v>
      </c>
      <c r="G731" s="27">
        <f>IF(AND(E731&lt;0,L730+E731/$B$5&gt;$H$2,-E731/'Carga-Descarga Año'!$B$5&lt;'SFV+BESS'!$I$7),E731/$B$5,IF(AND(E731&lt;0,L730+E731/$B$5&gt;$H$2,-E731/'Carga-Descarga Año'!$B$5&gt;'SFV+BESS'!$I$7),-'SFV+BESS'!$I$7,IF(AND(E731&lt;0,L730+E731/$B$5&lt;$H$2),-MIN('SFV+BESS'!$I$7,L730-$H$2),0)))</f>
        <v>0</v>
      </c>
      <c r="I731" s="38">
        <f t="shared" si="833"/>
        <v>0</v>
      </c>
      <c r="J731" s="27">
        <f t="shared" si="835"/>
        <v>0</v>
      </c>
      <c r="K731" s="27">
        <f t="shared" si="834"/>
        <v>0</v>
      </c>
      <c r="L731" s="28">
        <f>IF((L730+F731+G731)&gt;=$B$2*'SFV+BESS'!$I$9, $B$2*'SFV+BESS'!$I$9, (L730+F731+G731))</f>
        <v>109.09836303721757</v>
      </c>
      <c r="M731" s="110">
        <f t="shared" si="836"/>
        <v>0</v>
      </c>
      <c r="AI731" s="251"/>
      <c r="AJ731" s="48">
        <v>30.0833333333334</v>
      </c>
      <c r="AK731" s="52">
        <f t="shared" si="822"/>
        <v>0</v>
      </c>
      <c r="AL731" s="33">
        <f>Gen_Cons_Horario!B2173</f>
        <v>0</v>
      </c>
      <c r="AM731" s="35">
        <f t="shared" si="876"/>
        <v>0</v>
      </c>
      <c r="AN731" s="116">
        <f>IF(AND(AM731&gt;0,AM731*$B$4+AT730&lt;=$B$2*'SFV+BESS'!$I$9,AM731&lt;'SFV+BESS'!$I$7), AM731*$B$4, IF(AND(AM731&gt;0,AM731*$B$4+AT730&gt;$B$2*'SFV+BESS'!$I$9,AM731*$B$4&lt;'SFV+BESS'!$I$7),$B$2*'SFV+BESS'!$I$9-AT730,IF(AND(AM731&gt;0,AM731*$B$4+AT730&gt;$B$2*'SFV+BESS'!$I$9,AM731*$B$4&gt;'SFV+BESS'!$I$7,AT730&lt;$B$2*'SFV+BESS'!$I$9),$B$2*'SFV+BESS'!$I$9-AT730,IF(AND(AM731&gt;0,AM731*$B$4+AT730&lt;=$B$2*'SFV+BESS'!$I$9,AM731&gt;'SFV+BESS'!$I$7),'SFV+BESS'!$I$7,0))))</f>
        <v>0</v>
      </c>
      <c r="AO731" s="27">
        <f>IF(AND(AM731&lt;0,AT730+AM731/$B$5&gt;$H$2,-AM731/'Carga-Descarga Año'!$B$5&lt;'SFV+BESS'!$I$7),AM731/$B$5,IF(AND(AM731&lt;0,AT730+AM731/$B$5&gt;$H$2,-AM731/'Carga-Descarga Año'!$B$5&gt;'SFV+BESS'!$I$7),-'SFV+BESS'!$I$7,IF(AND(AM731&lt;0,AT730+AM731/$B$5&lt;$H$2),-MIN('SFV+BESS'!$I$7,AT730-$H$2),0)))</f>
        <v>0</v>
      </c>
      <c r="AP731" s="33"/>
      <c r="AQ731" s="33">
        <f t="shared" si="803"/>
        <v>0</v>
      </c>
      <c r="AR731" s="27">
        <f t="shared" si="837"/>
        <v>0</v>
      </c>
      <c r="AS731" s="27">
        <f t="shared" si="804"/>
        <v>0</v>
      </c>
      <c r="AT731" s="28">
        <f>IF((AT730+AN731+AO731)&gt;=$B$2*'SFV+BESS'!$I$9, $B$2*'SFV+BESS'!$I$9, (AT730+AN731+AO731))</f>
        <v>173.61249999999998</v>
      </c>
      <c r="AU731" s="110">
        <f t="shared" si="838"/>
        <v>0</v>
      </c>
      <c r="BQ731" s="251"/>
      <c r="BR731" s="48">
        <v>30.0833333333334</v>
      </c>
      <c r="BS731" s="33">
        <f t="shared" si="824"/>
        <v>0</v>
      </c>
      <c r="BT731" s="33">
        <f>Gen_Cons_Horario!B3637</f>
        <v>0</v>
      </c>
      <c r="BU731" s="35">
        <f t="shared" si="878"/>
        <v>0</v>
      </c>
      <c r="BV731" s="116">
        <f>IF(AND(BU731&gt;0,BU731*$B$4+CB730&lt;=$B$2*'SFV+BESS'!$I$9,BU731&lt;'SFV+BESS'!$I$7), BU731*$B$4, IF(AND(BU731&gt;0,BU731*$B$4+CB730&gt;$B$2*'SFV+BESS'!$I$9,BU731*$B$4&lt;'SFV+BESS'!$I$7),$B$2*'SFV+BESS'!$I$9-CB730,IF(AND(BU731&gt;0,BU731*$B$4+CB730&gt;$B$2*'SFV+BESS'!$I$9,BU731*$B$4&gt;'SFV+BESS'!$I$7,CB730&lt;$B$2*'SFV+BESS'!$I$9),$B$2*'SFV+BESS'!$I$9-CB730,IF(AND(BU731&gt;0,BU731*$B$4+CB730&lt;=$B$2*'SFV+BESS'!$I$9,BU731&gt;'SFV+BESS'!$I$7),'SFV+BESS'!$I$7,0))))</f>
        <v>0</v>
      </c>
      <c r="BW731" s="27">
        <f>IF(AND(BU731&lt;0,CB730+BU731/$B$5&gt;$H$2,-BU731/'Carga-Descarga Año'!$B$5&lt;'SFV+BESS'!$I$7),BU731/$B$5,IF(AND(BU731&lt;0,CB730+BU731/$B$5&gt;$H$2,-BU731/'Carga-Descarga Año'!$B$5&gt;'SFV+BESS'!$I$7),-'SFV+BESS'!$I$7,IF(AND(BU731&lt;0,CB730+BU731/$B$5&lt;$H$2),-MIN('SFV+BESS'!$I$7,CB730-$H$2),0)))</f>
        <v>0</v>
      </c>
      <c r="BX731" s="33"/>
      <c r="BY731" s="33">
        <f t="shared" si="807"/>
        <v>0</v>
      </c>
      <c r="BZ731" s="27">
        <f t="shared" si="841"/>
        <v>0</v>
      </c>
      <c r="CA731" s="27">
        <f t="shared" si="842"/>
        <v>0</v>
      </c>
      <c r="CB731" s="28">
        <f>IF((CB730+BV731+BW731)&gt;=$B$2*'SFV+BESS'!$I$9, $B$2*'SFV+BESS'!$I$9, (CB730+BV731+BW731))</f>
        <v>173.61249999999998</v>
      </c>
      <c r="CC731" s="110">
        <f t="shared" si="843"/>
        <v>0</v>
      </c>
      <c r="CY731" s="251"/>
      <c r="CZ731" s="48">
        <v>30.0833333333334</v>
      </c>
      <c r="DA731" s="33">
        <f t="shared" si="826"/>
        <v>0</v>
      </c>
      <c r="DB731" s="33">
        <f>Gen_Cons_Horario!B5101</f>
        <v>0</v>
      </c>
      <c r="DC731" s="35">
        <f t="shared" si="866"/>
        <v>0</v>
      </c>
      <c r="DD731" s="116">
        <f>IF(AND(DC731&gt;0,DC731*$B$4+DJ730&lt;=$B$2*'SFV+BESS'!$I$9,DC731&lt;'SFV+BESS'!$I$7), DC731*$B$4, IF(AND(DC731&gt;0,DC731*$B$4+DJ730&gt;$B$2*'SFV+BESS'!$I$9,DC731*$B$4&lt;'SFV+BESS'!$I$7),$B$2*'SFV+BESS'!$I$9-DJ730,IF(AND(DC731&gt;0,DC731*$B$4+DJ730&gt;$B$2*'SFV+BESS'!$I$9,DC731*$B$4&gt;'SFV+BESS'!$I$7,DJ730&lt;$B$2*'SFV+BESS'!$I$9),$B$2*'SFV+BESS'!$I$9-DJ730,IF(AND(DC731&gt;0,DC731*$B$4+DJ730&lt;=$B$2*'SFV+BESS'!$I$9,DC731&gt;'SFV+BESS'!$I$7),'SFV+BESS'!$I$7,0))))</f>
        <v>0</v>
      </c>
      <c r="DE731" s="27">
        <f>IF(AND(DC731&lt;0,DJ730+DC731/$B$5&gt;$H$2,-DC731/'Carga-Descarga Año'!$B$5&lt;'SFV+BESS'!$I$7),DC731/$B$5,IF(AND(DC731&lt;0,DJ730+DC731/$B$5&gt;$H$2,-DC731/'Carga-Descarga Año'!$B$5&gt;'SFV+BESS'!$I$7),-'SFV+BESS'!$I$7,IF(AND(DC731&lt;0,DJ730+DC731/$B$5&lt;$H$2),-MIN('SFV+BESS'!$I$7,DJ730-$H$2),0)))</f>
        <v>0</v>
      </c>
      <c r="DF731" s="33"/>
      <c r="DG731" s="33">
        <f t="shared" si="810"/>
        <v>0</v>
      </c>
      <c r="DH731" s="27">
        <f t="shared" si="846"/>
        <v>0</v>
      </c>
      <c r="DI731" s="27">
        <f t="shared" si="847"/>
        <v>0</v>
      </c>
      <c r="DJ731" s="28">
        <f>IF((DJ730+DD731+DE731)&gt;=$B$2*'SFV+BESS'!$I$9, $B$2*'SFV+BESS'!$I$9, (DJ730+DD731+DE731))</f>
        <v>173.61249999999998</v>
      </c>
      <c r="DK731" s="110">
        <f t="shared" si="848"/>
        <v>0</v>
      </c>
      <c r="DP731" s="251"/>
      <c r="DQ731" s="48">
        <v>30.0833333333334</v>
      </c>
      <c r="DR731" s="33">
        <f t="shared" si="827"/>
        <v>0</v>
      </c>
      <c r="DS731" s="33">
        <f>Gen_Cons_Horario!B5845</f>
        <v>0</v>
      </c>
      <c r="DT731" s="35">
        <f t="shared" si="867"/>
        <v>0</v>
      </c>
      <c r="DU731" s="116">
        <f>IF(AND(DT731&gt;0,DT731*$B$4+EA730&lt;=$B$2*'SFV+BESS'!$I$9,DT731&lt;'SFV+BESS'!$I$7), DT731*$B$4, IF(AND(DT731&gt;0,DT731*$B$4+EA730&gt;$B$2*'SFV+BESS'!$I$9,DT731*$B$4&lt;'SFV+BESS'!$I$7),$B$2*'SFV+BESS'!$I$9-EA730,IF(AND(DT731&gt;0,DT731*$B$4+EA730&gt;$B$2*'SFV+BESS'!$I$9,DT731*$B$4&gt;'SFV+BESS'!$I$7,EA730&lt;$B$2*'SFV+BESS'!$I$9),$B$2*'SFV+BESS'!$I$9-EA730,IF(AND(DT731&gt;0,DT731*$B$4+EA730&lt;=$B$2*'SFV+BESS'!$I$9,DT731&gt;'SFV+BESS'!$I$7),'SFV+BESS'!$I$7,0))))</f>
        <v>0</v>
      </c>
      <c r="DV731" s="27">
        <f>IF(AND(DT731&lt;0,EA730+DT731/$B$5&gt;$H$2,-DT731/'Carga-Descarga Año'!$B$5&lt;'SFV+BESS'!$I$7),DT731/$B$5,IF(AND(DT731&lt;0,EA730+DT731/$B$5&gt;$H$2,-DT731/'Carga-Descarga Año'!$B$5&gt;'SFV+BESS'!$I$7),-'SFV+BESS'!$I$7,IF(AND(DT731&lt;0,EA730+DT731/$B$5&lt;$H$2),-MIN('SFV+BESS'!$I$7,EA730-$H$2),0)))</f>
        <v>0</v>
      </c>
      <c r="DW731" s="33"/>
      <c r="DX731" s="33">
        <f t="shared" si="811"/>
        <v>0</v>
      </c>
      <c r="DY731" s="27">
        <f t="shared" si="849"/>
        <v>0</v>
      </c>
      <c r="DZ731" s="27">
        <f t="shared" si="812"/>
        <v>0</v>
      </c>
      <c r="EA731" s="28">
        <f>IF((EA730+DU731+DV731)&gt;=$B$2*'SFV+BESS'!$I$9, $B$2*'SFV+BESS'!$I$9, (EA730+DU731+DV731))</f>
        <v>173.61249999999998</v>
      </c>
      <c r="EB731" s="110">
        <f t="shared" si="850"/>
        <v>0</v>
      </c>
      <c r="EX731" s="251"/>
      <c r="EY731" s="48">
        <v>30.0833333333334</v>
      </c>
      <c r="EZ731" s="33">
        <f t="shared" si="829"/>
        <v>0</v>
      </c>
      <c r="FA731" s="33">
        <f>Gen_Cons_Horario!B7309</f>
        <v>0</v>
      </c>
      <c r="FB731" s="35">
        <f t="shared" si="869"/>
        <v>0</v>
      </c>
      <c r="FC731" s="116">
        <f>IF(AND(FB731&gt;0,FB731*$B$4+FI730&lt;=$B$2*'SFV+BESS'!$I$9,FB731&lt;'SFV+BESS'!$I$7), FB731*$B$4, IF(AND(FB731&gt;0,FB731*$B$4+FI730&gt;$B$2*'SFV+BESS'!$I$9,FB731*$B$4&lt;'SFV+BESS'!$I$7),$B$2*'SFV+BESS'!$I$9-FI730,IF(AND(FB731&gt;0,FB731*$B$4+FI730&gt;$B$2*'SFV+BESS'!$I$9,FB731*$B$4&gt;'SFV+BESS'!$I$7,FI730&lt;$B$2*'SFV+BESS'!$I$9),$B$2*'SFV+BESS'!$I$9-FI730,IF(AND(FB731&gt;0,FB731*$B$4+FI730&lt;=$B$2*'SFV+BESS'!$I$9,FB731&gt;'SFV+BESS'!$I$7),'SFV+BESS'!$I$7,0))))</f>
        <v>0</v>
      </c>
      <c r="FD731" s="27">
        <f>IF(AND(FB731&lt;0,FI730+FB731/$B$5&gt;$H$2,-FB731/'Carga-Descarga Año'!$B$5&lt;'SFV+BESS'!$I$7),FB731/$B$5,IF(AND(FB731&lt;0,FI730+FB731/$B$5&gt;$H$2,-FB731/'Carga-Descarga Año'!$B$5&gt;'SFV+BESS'!$I$7),-'SFV+BESS'!$I$7,IF(AND(FB731&lt;0,FI730+FB731/$B$5&lt;$H$2),-MIN('SFV+BESS'!$I$7,FI730-$H$2),0)))</f>
        <v>0</v>
      </c>
      <c r="FE731" s="33"/>
      <c r="FF731" s="33">
        <f t="shared" si="815"/>
        <v>0</v>
      </c>
      <c r="FG731" s="27">
        <f t="shared" si="853"/>
        <v>0</v>
      </c>
      <c r="FH731" s="27">
        <f t="shared" si="816"/>
        <v>0</v>
      </c>
      <c r="FI731" s="28">
        <f>IF((FI730+FC731+FD731)&gt;=$B$2*'SFV+BESS'!$I$9, $B$2*'SFV+BESS'!$I$9, (FI730+FC731+FD731))</f>
        <v>173.61249999999998</v>
      </c>
      <c r="FJ731" s="110">
        <f t="shared" si="854"/>
        <v>0</v>
      </c>
      <c r="GF731" s="251"/>
      <c r="GG731" s="48">
        <v>30.0833333333334</v>
      </c>
      <c r="GH731" s="33">
        <f t="shared" si="831"/>
        <v>0</v>
      </c>
      <c r="GI731" s="33">
        <f>Gen_Cons_Horario!B8773</f>
        <v>0</v>
      </c>
      <c r="GJ731" s="35">
        <f t="shared" si="880"/>
        <v>0</v>
      </c>
      <c r="GK731" s="116">
        <f>IF(AND(GJ731&gt;0,GJ731*$B$4+GQ730&lt;=$B$2*'SFV+BESS'!$I$9,GJ731&lt;'SFV+BESS'!$I$7), GJ731*$B$4, IF(AND(GJ731&gt;0,GJ731*$B$4+GQ730&gt;$B$2*'SFV+BESS'!$I$9,GJ731*$B$4&lt;'SFV+BESS'!$I$7),$B$2*'SFV+BESS'!$I$9-GQ730,IF(AND(GJ731&gt;0,GJ731*$B$4+GQ730&gt;$B$2*'SFV+BESS'!$I$9,GJ731*$B$4&gt;'SFV+BESS'!$I$7,GQ730&lt;$B$2*'SFV+BESS'!$I$9),$B$2*'SFV+BESS'!$I$9-GQ730,IF(AND(GJ731&gt;0,GJ731*$B$4+GQ730&lt;=$B$2*'SFV+BESS'!$I$9,GJ731&gt;'SFV+BESS'!$I$7),'SFV+BESS'!$I$7,0))))</f>
        <v>0</v>
      </c>
      <c r="GL731" s="27">
        <f>IF(AND(GJ731&lt;0,GQ730+GJ731/$B$5&gt;$H$2,-GJ731/'Carga-Descarga Año'!$B$5&lt;'SFV+BESS'!$I$7),GJ731/$B$5,IF(AND(GJ731&lt;0,GQ730+GJ731/$B$5&gt;$H$2,-GJ731/'Carga-Descarga Año'!$B$5&gt;'SFV+BESS'!$I$7),-'SFV+BESS'!$I$7,IF(AND(GJ731&lt;0,GQ730+GJ731/$B$5&lt;$H$2),-MIN('SFV+BESS'!$I$7,GQ730-$H$2),0)))</f>
        <v>0</v>
      </c>
      <c r="GM731" s="33"/>
      <c r="GN731" s="33">
        <f t="shared" si="819"/>
        <v>0</v>
      </c>
      <c r="GO731" s="27">
        <f t="shared" si="857"/>
        <v>0</v>
      </c>
      <c r="GP731" s="27">
        <f t="shared" si="820"/>
        <v>0</v>
      </c>
      <c r="GQ731" s="28">
        <f>IF((GQ730+GK731+GL731)&gt;=$B$2*'SFV+BESS'!$I$9, $B$2*'SFV+BESS'!$I$9, (GQ730+GK731+GL731))</f>
        <v>173.61249999999998</v>
      </c>
      <c r="GR731" s="110">
        <f t="shared" si="858"/>
        <v>0</v>
      </c>
    </row>
    <row r="732" spans="1:200">
      <c r="A732" s="249"/>
      <c r="B732" s="48">
        <v>30.125</v>
      </c>
      <c r="C732" s="38">
        <f t="shared" si="883"/>
        <v>0</v>
      </c>
      <c r="D732" s="2">
        <f>Gen_Cons_Horario!B758</f>
        <v>0</v>
      </c>
      <c r="E732" s="140">
        <f t="shared" si="832"/>
        <v>0</v>
      </c>
      <c r="F732" s="116">
        <f>IF(AND(E732&gt;0,E732*$B$4+L731&lt;=$B$2*'SFV+BESS'!$I$9,E732&lt;'SFV+BESS'!$I$7), E732*$B$4, IF(AND(E732&gt;0,E732*$B$4+L731&gt;$B$2*'SFV+BESS'!$I$9,E732*$B$4&lt;'SFV+BESS'!$I$7),$B$2*'SFV+BESS'!$I$9-L731,IF(AND(E732&gt;0,E732*$B$4+L731&gt;$B$2*'SFV+BESS'!$I$9,E732*$B$4&gt;'SFV+BESS'!$I$7,L731&lt;$B$2*'SFV+BESS'!$I$9),$B$2*'SFV+BESS'!$I$9-L731,IF(AND(E732&gt;0,E732*$B$4+L731&lt;=$B$2*'SFV+BESS'!$I$9,E732&gt;'SFV+BESS'!$I$7),'SFV+BESS'!$I$7,0))))</f>
        <v>0</v>
      </c>
      <c r="G732" s="27">
        <f>IF(AND(E732&lt;0,L731+E732/$B$5&gt;$H$2,-E732/'Carga-Descarga Año'!$B$5&lt;'SFV+BESS'!$I$7),E732/$B$5,IF(AND(E732&lt;0,L731+E732/$B$5&gt;$H$2,-E732/'Carga-Descarga Año'!$B$5&gt;'SFV+BESS'!$I$7),-'SFV+BESS'!$I$7,IF(AND(E732&lt;0,L731+E732/$B$5&lt;$H$2),-MIN('SFV+BESS'!$I$7,L731-$H$2),0)))</f>
        <v>0</v>
      </c>
      <c r="I732" s="38">
        <f t="shared" si="833"/>
        <v>0</v>
      </c>
      <c r="J732" s="27">
        <f t="shared" si="835"/>
        <v>0</v>
      </c>
      <c r="K732" s="27">
        <f t="shared" si="834"/>
        <v>0</v>
      </c>
      <c r="L732" s="28">
        <f>IF((L731+F732+G732)&gt;=$B$2*'SFV+BESS'!$I$9, $B$2*'SFV+BESS'!$I$9, (L731+F732+G732))</f>
        <v>109.09836303721757</v>
      </c>
      <c r="M732" s="110">
        <f t="shared" si="836"/>
        <v>0</v>
      </c>
      <c r="AI732" s="251"/>
      <c r="AJ732" s="48">
        <v>30.125</v>
      </c>
      <c r="AK732" s="52">
        <f t="shared" si="822"/>
        <v>0</v>
      </c>
      <c r="AL732" s="33">
        <f>Gen_Cons_Horario!B2174</f>
        <v>0</v>
      </c>
      <c r="AM732" s="35">
        <f t="shared" si="876"/>
        <v>0</v>
      </c>
      <c r="AN732" s="116">
        <f>IF(AND(AM732&gt;0,AM732*$B$4+AT731&lt;=$B$2*'SFV+BESS'!$I$9,AM732&lt;'SFV+BESS'!$I$7), AM732*$B$4, IF(AND(AM732&gt;0,AM732*$B$4+AT731&gt;$B$2*'SFV+BESS'!$I$9,AM732*$B$4&lt;'SFV+BESS'!$I$7),$B$2*'SFV+BESS'!$I$9-AT731,IF(AND(AM732&gt;0,AM732*$B$4+AT731&gt;$B$2*'SFV+BESS'!$I$9,AM732*$B$4&gt;'SFV+BESS'!$I$7,AT731&lt;$B$2*'SFV+BESS'!$I$9),$B$2*'SFV+BESS'!$I$9-AT731,IF(AND(AM732&gt;0,AM732*$B$4+AT731&lt;=$B$2*'SFV+BESS'!$I$9,AM732&gt;'SFV+BESS'!$I$7),'SFV+BESS'!$I$7,0))))</f>
        <v>0</v>
      </c>
      <c r="AO732" s="27">
        <f>IF(AND(AM732&lt;0,AT731+AM732/$B$5&gt;$H$2,-AM732/'Carga-Descarga Año'!$B$5&lt;'SFV+BESS'!$I$7),AM732/$B$5,IF(AND(AM732&lt;0,AT731+AM732/$B$5&gt;$H$2,-AM732/'Carga-Descarga Año'!$B$5&gt;'SFV+BESS'!$I$7),-'SFV+BESS'!$I$7,IF(AND(AM732&lt;0,AT731+AM732/$B$5&lt;$H$2),-MIN('SFV+BESS'!$I$7,AT731-$H$2),0)))</f>
        <v>0</v>
      </c>
      <c r="AP732" s="33"/>
      <c r="AQ732" s="33">
        <f t="shared" si="803"/>
        <v>0</v>
      </c>
      <c r="AR732" s="27">
        <f t="shared" si="837"/>
        <v>0</v>
      </c>
      <c r="AS732" s="27">
        <f t="shared" si="804"/>
        <v>0</v>
      </c>
      <c r="AT732" s="28">
        <f>IF((AT731+AN732+AO732)&gt;=$B$2*'SFV+BESS'!$I$9, $B$2*'SFV+BESS'!$I$9, (AT731+AN732+AO732))</f>
        <v>173.61249999999998</v>
      </c>
      <c r="AU732" s="110">
        <f t="shared" si="838"/>
        <v>0</v>
      </c>
      <c r="BQ732" s="251"/>
      <c r="BR732" s="48">
        <v>30.125</v>
      </c>
      <c r="BS732" s="33">
        <f t="shared" si="824"/>
        <v>0</v>
      </c>
      <c r="BT732" s="33">
        <f>Gen_Cons_Horario!B3638</f>
        <v>0</v>
      </c>
      <c r="BU732" s="35">
        <f t="shared" si="878"/>
        <v>0</v>
      </c>
      <c r="BV732" s="116">
        <f>IF(AND(BU732&gt;0,BU732*$B$4+CB731&lt;=$B$2*'SFV+BESS'!$I$9,BU732&lt;'SFV+BESS'!$I$7), BU732*$B$4, IF(AND(BU732&gt;0,BU732*$B$4+CB731&gt;$B$2*'SFV+BESS'!$I$9,BU732*$B$4&lt;'SFV+BESS'!$I$7),$B$2*'SFV+BESS'!$I$9-CB731,IF(AND(BU732&gt;0,BU732*$B$4+CB731&gt;$B$2*'SFV+BESS'!$I$9,BU732*$B$4&gt;'SFV+BESS'!$I$7,CB731&lt;$B$2*'SFV+BESS'!$I$9),$B$2*'SFV+BESS'!$I$9-CB731,IF(AND(BU732&gt;0,BU732*$B$4+CB731&lt;=$B$2*'SFV+BESS'!$I$9,BU732&gt;'SFV+BESS'!$I$7),'SFV+BESS'!$I$7,0))))</f>
        <v>0</v>
      </c>
      <c r="BW732" s="27">
        <f>IF(AND(BU732&lt;0,CB731+BU732/$B$5&gt;$H$2,-BU732/'Carga-Descarga Año'!$B$5&lt;'SFV+BESS'!$I$7),BU732/$B$5,IF(AND(BU732&lt;0,CB731+BU732/$B$5&gt;$H$2,-BU732/'Carga-Descarga Año'!$B$5&gt;'SFV+BESS'!$I$7),-'SFV+BESS'!$I$7,IF(AND(BU732&lt;0,CB731+BU732/$B$5&lt;$H$2),-MIN('SFV+BESS'!$I$7,CB731-$H$2),0)))</f>
        <v>0</v>
      </c>
      <c r="BX732" s="33"/>
      <c r="BY732" s="33">
        <f t="shared" si="807"/>
        <v>0</v>
      </c>
      <c r="BZ732" s="27">
        <f t="shared" si="841"/>
        <v>0</v>
      </c>
      <c r="CA732" s="27">
        <f t="shared" si="842"/>
        <v>0</v>
      </c>
      <c r="CB732" s="28">
        <f>IF((CB731+BV732+BW732)&gt;=$B$2*'SFV+BESS'!$I$9, $B$2*'SFV+BESS'!$I$9, (CB731+BV732+BW732))</f>
        <v>173.61249999999998</v>
      </c>
      <c r="CC732" s="110">
        <f t="shared" si="843"/>
        <v>0</v>
      </c>
      <c r="CY732" s="251"/>
      <c r="CZ732" s="48">
        <v>30.125</v>
      </c>
      <c r="DA732" s="33">
        <f t="shared" si="826"/>
        <v>0</v>
      </c>
      <c r="DB732" s="33">
        <f>Gen_Cons_Horario!B5102</f>
        <v>0</v>
      </c>
      <c r="DC732" s="35">
        <f t="shared" si="866"/>
        <v>0</v>
      </c>
      <c r="DD732" s="116">
        <f>IF(AND(DC732&gt;0,DC732*$B$4+DJ731&lt;=$B$2*'SFV+BESS'!$I$9,DC732&lt;'SFV+BESS'!$I$7), DC732*$B$4, IF(AND(DC732&gt;0,DC732*$B$4+DJ731&gt;$B$2*'SFV+BESS'!$I$9,DC732*$B$4&lt;'SFV+BESS'!$I$7),$B$2*'SFV+BESS'!$I$9-DJ731,IF(AND(DC732&gt;0,DC732*$B$4+DJ731&gt;$B$2*'SFV+BESS'!$I$9,DC732*$B$4&gt;'SFV+BESS'!$I$7,DJ731&lt;$B$2*'SFV+BESS'!$I$9),$B$2*'SFV+BESS'!$I$9-DJ731,IF(AND(DC732&gt;0,DC732*$B$4+DJ731&lt;=$B$2*'SFV+BESS'!$I$9,DC732&gt;'SFV+BESS'!$I$7),'SFV+BESS'!$I$7,0))))</f>
        <v>0</v>
      </c>
      <c r="DE732" s="27">
        <f>IF(AND(DC732&lt;0,DJ731+DC732/$B$5&gt;$H$2,-DC732/'Carga-Descarga Año'!$B$5&lt;'SFV+BESS'!$I$7),DC732/$B$5,IF(AND(DC732&lt;0,DJ731+DC732/$B$5&gt;$H$2,-DC732/'Carga-Descarga Año'!$B$5&gt;'SFV+BESS'!$I$7),-'SFV+BESS'!$I$7,IF(AND(DC732&lt;0,DJ731+DC732/$B$5&lt;$H$2),-MIN('SFV+BESS'!$I$7,DJ731-$H$2),0)))</f>
        <v>0</v>
      </c>
      <c r="DF732" s="33"/>
      <c r="DG732" s="33">
        <f t="shared" si="810"/>
        <v>0</v>
      </c>
      <c r="DH732" s="27">
        <f t="shared" si="846"/>
        <v>0</v>
      </c>
      <c r="DI732" s="27">
        <f t="shared" si="847"/>
        <v>0</v>
      </c>
      <c r="DJ732" s="28">
        <f>IF((DJ731+DD732+DE732)&gt;=$B$2*'SFV+BESS'!$I$9, $B$2*'SFV+BESS'!$I$9, (DJ731+DD732+DE732))</f>
        <v>173.61249999999998</v>
      </c>
      <c r="DK732" s="110">
        <f t="shared" si="848"/>
        <v>0</v>
      </c>
      <c r="DP732" s="251"/>
      <c r="DQ732" s="48">
        <v>30.125</v>
      </c>
      <c r="DR732" s="33">
        <f t="shared" si="827"/>
        <v>0</v>
      </c>
      <c r="DS732" s="33">
        <f>Gen_Cons_Horario!B5846</f>
        <v>0</v>
      </c>
      <c r="DT732" s="35">
        <f t="shared" si="867"/>
        <v>0</v>
      </c>
      <c r="DU732" s="116">
        <f>IF(AND(DT732&gt;0,DT732*$B$4+EA731&lt;=$B$2*'SFV+BESS'!$I$9,DT732&lt;'SFV+BESS'!$I$7), DT732*$B$4, IF(AND(DT732&gt;0,DT732*$B$4+EA731&gt;$B$2*'SFV+BESS'!$I$9,DT732*$B$4&lt;'SFV+BESS'!$I$7),$B$2*'SFV+BESS'!$I$9-EA731,IF(AND(DT732&gt;0,DT732*$B$4+EA731&gt;$B$2*'SFV+BESS'!$I$9,DT732*$B$4&gt;'SFV+BESS'!$I$7,EA731&lt;$B$2*'SFV+BESS'!$I$9),$B$2*'SFV+BESS'!$I$9-EA731,IF(AND(DT732&gt;0,DT732*$B$4+EA731&lt;=$B$2*'SFV+BESS'!$I$9,DT732&gt;'SFV+BESS'!$I$7),'SFV+BESS'!$I$7,0))))</f>
        <v>0</v>
      </c>
      <c r="DV732" s="27">
        <f>IF(AND(DT732&lt;0,EA731+DT732/$B$5&gt;$H$2,-DT732/'Carga-Descarga Año'!$B$5&lt;'SFV+BESS'!$I$7),DT732/$B$5,IF(AND(DT732&lt;0,EA731+DT732/$B$5&gt;$H$2,-DT732/'Carga-Descarga Año'!$B$5&gt;'SFV+BESS'!$I$7),-'SFV+BESS'!$I$7,IF(AND(DT732&lt;0,EA731+DT732/$B$5&lt;$H$2),-MIN('SFV+BESS'!$I$7,EA731-$H$2),0)))</f>
        <v>0</v>
      </c>
      <c r="DW732" s="33"/>
      <c r="DX732" s="33">
        <f t="shared" si="811"/>
        <v>0</v>
      </c>
      <c r="DY732" s="27">
        <f t="shared" si="849"/>
        <v>0</v>
      </c>
      <c r="DZ732" s="27">
        <f t="shared" si="812"/>
        <v>0</v>
      </c>
      <c r="EA732" s="28">
        <f>IF((EA731+DU732+DV732)&gt;=$B$2*'SFV+BESS'!$I$9, $B$2*'SFV+BESS'!$I$9, (EA731+DU732+DV732))</f>
        <v>173.61249999999998</v>
      </c>
      <c r="EB732" s="110">
        <f t="shared" si="850"/>
        <v>0</v>
      </c>
      <c r="EX732" s="251"/>
      <c r="EY732" s="48">
        <v>30.125</v>
      </c>
      <c r="EZ732" s="33">
        <f t="shared" si="829"/>
        <v>0</v>
      </c>
      <c r="FA732" s="33">
        <f>Gen_Cons_Horario!B7310</f>
        <v>0</v>
      </c>
      <c r="FB732" s="35">
        <f t="shared" si="869"/>
        <v>0</v>
      </c>
      <c r="FC732" s="116">
        <f>IF(AND(FB732&gt;0,FB732*$B$4+FI731&lt;=$B$2*'SFV+BESS'!$I$9,FB732&lt;'SFV+BESS'!$I$7), FB732*$B$4, IF(AND(FB732&gt;0,FB732*$B$4+FI731&gt;$B$2*'SFV+BESS'!$I$9,FB732*$B$4&lt;'SFV+BESS'!$I$7),$B$2*'SFV+BESS'!$I$9-FI731,IF(AND(FB732&gt;0,FB732*$B$4+FI731&gt;$B$2*'SFV+BESS'!$I$9,FB732*$B$4&gt;'SFV+BESS'!$I$7,FI731&lt;$B$2*'SFV+BESS'!$I$9),$B$2*'SFV+BESS'!$I$9-FI731,IF(AND(FB732&gt;0,FB732*$B$4+FI731&lt;=$B$2*'SFV+BESS'!$I$9,FB732&gt;'SFV+BESS'!$I$7),'SFV+BESS'!$I$7,0))))</f>
        <v>0</v>
      </c>
      <c r="FD732" s="27">
        <f>IF(AND(FB732&lt;0,FI731+FB732/$B$5&gt;$H$2,-FB732/'Carga-Descarga Año'!$B$5&lt;'SFV+BESS'!$I$7),FB732/$B$5,IF(AND(FB732&lt;0,FI731+FB732/$B$5&gt;$H$2,-FB732/'Carga-Descarga Año'!$B$5&gt;'SFV+BESS'!$I$7),-'SFV+BESS'!$I$7,IF(AND(FB732&lt;0,FI731+FB732/$B$5&lt;$H$2),-MIN('SFV+BESS'!$I$7,FI731-$H$2),0)))</f>
        <v>0</v>
      </c>
      <c r="FE732" s="33"/>
      <c r="FF732" s="33">
        <f t="shared" si="815"/>
        <v>0</v>
      </c>
      <c r="FG732" s="27">
        <f t="shared" si="853"/>
        <v>0</v>
      </c>
      <c r="FH732" s="27">
        <f t="shared" si="816"/>
        <v>0</v>
      </c>
      <c r="FI732" s="28">
        <f>IF((FI731+FC732+FD732)&gt;=$B$2*'SFV+BESS'!$I$9, $B$2*'SFV+BESS'!$I$9, (FI731+FC732+FD732))</f>
        <v>173.61249999999998</v>
      </c>
      <c r="FJ732" s="110">
        <f t="shared" si="854"/>
        <v>0</v>
      </c>
      <c r="GF732" s="251"/>
      <c r="GG732" s="48">
        <v>30.125</v>
      </c>
      <c r="GH732" s="33">
        <f t="shared" si="831"/>
        <v>0</v>
      </c>
      <c r="GI732" s="33">
        <f>Gen_Cons_Horario!B8774</f>
        <v>0</v>
      </c>
      <c r="GJ732" s="35">
        <f t="shared" si="880"/>
        <v>0</v>
      </c>
      <c r="GK732" s="116">
        <f>IF(AND(GJ732&gt;0,GJ732*$B$4+GQ731&lt;=$B$2*'SFV+BESS'!$I$9,GJ732&lt;'SFV+BESS'!$I$7), GJ732*$B$4, IF(AND(GJ732&gt;0,GJ732*$B$4+GQ731&gt;$B$2*'SFV+BESS'!$I$9,GJ732*$B$4&lt;'SFV+BESS'!$I$7),$B$2*'SFV+BESS'!$I$9-GQ731,IF(AND(GJ732&gt;0,GJ732*$B$4+GQ731&gt;$B$2*'SFV+BESS'!$I$9,GJ732*$B$4&gt;'SFV+BESS'!$I$7,GQ731&lt;$B$2*'SFV+BESS'!$I$9),$B$2*'SFV+BESS'!$I$9-GQ731,IF(AND(GJ732&gt;0,GJ732*$B$4+GQ731&lt;=$B$2*'SFV+BESS'!$I$9,GJ732&gt;'SFV+BESS'!$I$7),'SFV+BESS'!$I$7,0))))</f>
        <v>0</v>
      </c>
      <c r="GL732" s="27">
        <f>IF(AND(GJ732&lt;0,GQ731+GJ732/$B$5&gt;$H$2,-GJ732/'Carga-Descarga Año'!$B$5&lt;'SFV+BESS'!$I$7),GJ732/$B$5,IF(AND(GJ732&lt;0,GQ731+GJ732/$B$5&gt;$H$2,-GJ732/'Carga-Descarga Año'!$B$5&gt;'SFV+BESS'!$I$7),-'SFV+BESS'!$I$7,IF(AND(GJ732&lt;0,GQ731+GJ732/$B$5&lt;$H$2),-MIN('SFV+BESS'!$I$7,GQ731-$H$2),0)))</f>
        <v>0</v>
      </c>
      <c r="GM732" s="33"/>
      <c r="GN732" s="33">
        <f t="shared" si="819"/>
        <v>0</v>
      </c>
      <c r="GO732" s="27">
        <f t="shared" si="857"/>
        <v>0</v>
      </c>
      <c r="GP732" s="27">
        <f t="shared" si="820"/>
        <v>0</v>
      </c>
      <c r="GQ732" s="28">
        <f>IF((GQ731+GK732+GL732)&gt;=$B$2*'SFV+BESS'!$I$9, $B$2*'SFV+BESS'!$I$9, (GQ731+GK732+GL732))</f>
        <v>173.61249999999998</v>
      </c>
      <c r="GR732" s="110">
        <f t="shared" si="858"/>
        <v>0</v>
      </c>
    </row>
    <row r="733" spans="1:200">
      <c r="A733" s="249"/>
      <c r="B733" s="48">
        <v>30.1666666666667</v>
      </c>
      <c r="C733" s="38">
        <f t="shared" si="883"/>
        <v>0</v>
      </c>
      <c r="D733" s="2">
        <f>Gen_Cons_Horario!B759</f>
        <v>0</v>
      </c>
      <c r="E733" s="140">
        <f t="shared" si="832"/>
        <v>0</v>
      </c>
      <c r="F733" s="116">
        <f>IF(AND(E733&gt;0,E733*$B$4+L732&lt;=$B$2*'SFV+BESS'!$I$9,E733&lt;'SFV+BESS'!$I$7), E733*$B$4, IF(AND(E733&gt;0,E733*$B$4+L732&gt;$B$2*'SFV+BESS'!$I$9,E733*$B$4&lt;'SFV+BESS'!$I$7),$B$2*'SFV+BESS'!$I$9-L732,IF(AND(E733&gt;0,E733*$B$4+L732&gt;$B$2*'SFV+BESS'!$I$9,E733*$B$4&gt;'SFV+BESS'!$I$7,L732&lt;$B$2*'SFV+BESS'!$I$9),$B$2*'SFV+BESS'!$I$9-L732,IF(AND(E733&gt;0,E733*$B$4+L732&lt;=$B$2*'SFV+BESS'!$I$9,E733&gt;'SFV+BESS'!$I$7),'SFV+BESS'!$I$7,0))))</f>
        <v>0</v>
      </c>
      <c r="G733" s="27">
        <f>IF(AND(E733&lt;0,L732+E733/$B$5&gt;$H$2,-E733/'Carga-Descarga Año'!$B$5&lt;'SFV+BESS'!$I$7),E733/$B$5,IF(AND(E733&lt;0,L732+E733/$B$5&gt;$H$2,-E733/'Carga-Descarga Año'!$B$5&gt;'SFV+BESS'!$I$7),-'SFV+BESS'!$I$7,IF(AND(E733&lt;0,L732+E733/$B$5&lt;$H$2),-MIN('SFV+BESS'!$I$7,L732-$H$2),0)))</f>
        <v>0</v>
      </c>
      <c r="I733" s="38">
        <f t="shared" si="833"/>
        <v>0</v>
      </c>
      <c r="J733" s="27">
        <f t="shared" si="835"/>
        <v>0</v>
      </c>
      <c r="K733" s="27">
        <f t="shared" si="834"/>
        <v>0</v>
      </c>
      <c r="L733" s="28">
        <f>IF((L732+F733+G733)&gt;=$B$2*'SFV+BESS'!$I$9, $B$2*'SFV+BESS'!$I$9, (L732+F733+G733))</f>
        <v>109.09836303721757</v>
      </c>
      <c r="M733" s="110">
        <f t="shared" si="836"/>
        <v>0</v>
      </c>
      <c r="AI733" s="251"/>
      <c r="AJ733" s="48">
        <v>30.1666666666667</v>
      </c>
      <c r="AK733" s="52">
        <f t="shared" si="822"/>
        <v>0</v>
      </c>
      <c r="AL733" s="33">
        <f>Gen_Cons_Horario!B2175</f>
        <v>0</v>
      </c>
      <c r="AM733" s="35">
        <f t="shared" si="876"/>
        <v>0</v>
      </c>
      <c r="AN733" s="116">
        <f>IF(AND(AM733&gt;0,AM733*$B$4+AT732&lt;=$B$2*'SFV+BESS'!$I$9,AM733&lt;'SFV+BESS'!$I$7), AM733*$B$4, IF(AND(AM733&gt;0,AM733*$B$4+AT732&gt;$B$2*'SFV+BESS'!$I$9,AM733*$B$4&lt;'SFV+BESS'!$I$7),$B$2*'SFV+BESS'!$I$9-AT732,IF(AND(AM733&gt;0,AM733*$B$4+AT732&gt;$B$2*'SFV+BESS'!$I$9,AM733*$B$4&gt;'SFV+BESS'!$I$7,AT732&lt;$B$2*'SFV+BESS'!$I$9),$B$2*'SFV+BESS'!$I$9-AT732,IF(AND(AM733&gt;0,AM733*$B$4+AT732&lt;=$B$2*'SFV+BESS'!$I$9,AM733&gt;'SFV+BESS'!$I$7),'SFV+BESS'!$I$7,0))))</f>
        <v>0</v>
      </c>
      <c r="AO733" s="27">
        <f>IF(AND(AM733&lt;0,AT732+AM733/$B$5&gt;$H$2,-AM733/'Carga-Descarga Año'!$B$5&lt;'SFV+BESS'!$I$7),AM733/$B$5,IF(AND(AM733&lt;0,AT732+AM733/$B$5&gt;$H$2,-AM733/'Carga-Descarga Año'!$B$5&gt;'SFV+BESS'!$I$7),-'SFV+BESS'!$I$7,IF(AND(AM733&lt;0,AT732+AM733/$B$5&lt;$H$2),-MIN('SFV+BESS'!$I$7,AT732-$H$2),0)))</f>
        <v>0</v>
      </c>
      <c r="AP733" s="33"/>
      <c r="AQ733" s="33">
        <f t="shared" si="803"/>
        <v>0</v>
      </c>
      <c r="AR733" s="27">
        <f t="shared" si="837"/>
        <v>0</v>
      </c>
      <c r="AS733" s="27">
        <f t="shared" si="804"/>
        <v>0</v>
      </c>
      <c r="AT733" s="28">
        <f>IF((AT732+AN733+AO733)&gt;=$B$2*'SFV+BESS'!$I$9, $B$2*'SFV+BESS'!$I$9, (AT732+AN733+AO733))</f>
        <v>173.61249999999998</v>
      </c>
      <c r="AU733" s="110">
        <f t="shared" si="838"/>
        <v>0</v>
      </c>
      <c r="BQ733" s="251"/>
      <c r="BR733" s="48">
        <v>30.1666666666667</v>
      </c>
      <c r="BS733" s="33">
        <f t="shared" si="824"/>
        <v>0</v>
      </c>
      <c r="BT733" s="33">
        <f>Gen_Cons_Horario!B3639</f>
        <v>0</v>
      </c>
      <c r="BU733" s="35">
        <f t="shared" si="878"/>
        <v>0</v>
      </c>
      <c r="BV733" s="116">
        <f>IF(AND(BU733&gt;0,BU733*$B$4+CB732&lt;=$B$2*'SFV+BESS'!$I$9,BU733&lt;'SFV+BESS'!$I$7), BU733*$B$4, IF(AND(BU733&gt;0,BU733*$B$4+CB732&gt;$B$2*'SFV+BESS'!$I$9,BU733*$B$4&lt;'SFV+BESS'!$I$7),$B$2*'SFV+BESS'!$I$9-CB732,IF(AND(BU733&gt;0,BU733*$B$4+CB732&gt;$B$2*'SFV+BESS'!$I$9,BU733*$B$4&gt;'SFV+BESS'!$I$7,CB732&lt;$B$2*'SFV+BESS'!$I$9),$B$2*'SFV+BESS'!$I$9-CB732,IF(AND(BU733&gt;0,BU733*$B$4+CB732&lt;=$B$2*'SFV+BESS'!$I$9,BU733&gt;'SFV+BESS'!$I$7),'SFV+BESS'!$I$7,0))))</f>
        <v>0</v>
      </c>
      <c r="BW733" s="27">
        <f>IF(AND(BU733&lt;0,CB732+BU733/$B$5&gt;$H$2,-BU733/'Carga-Descarga Año'!$B$5&lt;'SFV+BESS'!$I$7),BU733/$B$5,IF(AND(BU733&lt;0,CB732+BU733/$B$5&gt;$H$2,-BU733/'Carga-Descarga Año'!$B$5&gt;'SFV+BESS'!$I$7),-'SFV+BESS'!$I$7,IF(AND(BU733&lt;0,CB732+BU733/$B$5&lt;$H$2),-MIN('SFV+BESS'!$I$7,CB732-$H$2),0)))</f>
        <v>0</v>
      </c>
      <c r="BX733" s="33"/>
      <c r="BY733" s="33">
        <f t="shared" si="807"/>
        <v>0</v>
      </c>
      <c r="BZ733" s="27">
        <f t="shared" si="841"/>
        <v>0</v>
      </c>
      <c r="CA733" s="27">
        <f t="shared" si="842"/>
        <v>0</v>
      </c>
      <c r="CB733" s="28">
        <f>IF((CB732+BV733+BW733)&gt;=$B$2*'SFV+BESS'!$I$9, $B$2*'SFV+BESS'!$I$9, (CB732+BV733+BW733))</f>
        <v>173.61249999999998</v>
      </c>
      <c r="CC733" s="110">
        <f t="shared" si="843"/>
        <v>0</v>
      </c>
      <c r="CY733" s="251"/>
      <c r="CZ733" s="48">
        <v>30.1666666666667</v>
      </c>
      <c r="DA733" s="33">
        <f t="shared" si="826"/>
        <v>0</v>
      </c>
      <c r="DB733" s="33">
        <f>Gen_Cons_Horario!B5103</f>
        <v>0</v>
      </c>
      <c r="DC733" s="35">
        <f t="shared" si="866"/>
        <v>0</v>
      </c>
      <c r="DD733" s="116">
        <f>IF(AND(DC733&gt;0,DC733*$B$4+DJ732&lt;=$B$2*'SFV+BESS'!$I$9,DC733&lt;'SFV+BESS'!$I$7), DC733*$B$4, IF(AND(DC733&gt;0,DC733*$B$4+DJ732&gt;$B$2*'SFV+BESS'!$I$9,DC733*$B$4&lt;'SFV+BESS'!$I$7),$B$2*'SFV+BESS'!$I$9-DJ732,IF(AND(DC733&gt;0,DC733*$B$4+DJ732&gt;$B$2*'SFV+BESS'!$I$9,DC733*$B$4&gt;'SFV+BESS'!$I$7,DJ732&lt;$B$2*'SFV+BESS'!$I$9),$B$2*'SFV+BESS'!$I$9-DJ732,IF(AND(DC733&gt;0,DC733*$B$4+DJ732&lt;=$B$2*'SFV+BESS'!$I$9,DC733&gt;'SFV+BESS'!$I$7),'SFV+BESS'!$I$7,0))))</f>
        <v>0</v>
      </c>
      <c r="DE733" s="27">
        <f>IF(AND(DC733&lt;0,DJ732+DC733/$B$5&gt;$H$2,-DC733/'Carga-Descarga Año'!$B$5&lt;'SFV+BESS'!$I$7),DC733/$B$5,IF(AND(DC733&lt;0,DJ732+DC733/$B$5&gt;$H$2,-DC733/'Carga-Descarga Año'!$B$5&gt;'SFV+BESS'!$I$7),-'SFV+BESS'!$I$7,IF(AND(DC733&lt;0,DJ732+DC733/$B$5&lt;$H$2),-MIN('SFV+BESS'!$I$7,DJ732-$H$2),0)))</f>
        <v>0</v>
      </c>
      <c r="DF733" s="33"/>
      <c r="DG733" s="33">
        <f t="shared" si="810"/>
        <v>0</v>
      </c>
      <c r="DH733" s="27">
        <f t="shared" si="846"/>
        <v>0</v>
      </c>
      <c r="DI733" s="27">
        <f t="shared" si="847"/>
        <v>0</v>
      </c>
      <c r="DJ733" s="28">
        <f>IF((DJ732+DD733+DE733)&gt;=$B$2*'SFV+BESS'!$I$9, $B$2*'SFV+BESS'!$I$9, (DJ732+DD733+DE733))</f>
        <v>173.61249999999998</v>
      </c>
      <c r="DK733" s="110">
        <f t="shared" si="848"/>
        <v>0</v>
      </c>
      <c r="DP733" s="251"/>
      <c r="DQ733" s="48">
        <v>30.1666666666667</v>
      </c>
      <c r="DR733" s="33">
        <f t="shared" si="827"/>
        <v>0</v>
      </c>
      <c r="DS733" s="33">
        <f>Gen_Cons_Horario!B5847</f>
        <v>0</v>
      </c>
      <c r="DT733" s="35">
        <f t="shared" si="867"/>
        <v>0</v>
      </c>
      <c r="DU733" s="116">
        <f>IF(AND(DT733&gt;0,DT733*$B$4+EA732&lt;=$B$2*'SFV+BESS'!$I$9,DT733&lt;'SFV+BESS'!$I$7), DT733*$B$4, IF(AND(DT733&gt;0,DT733*$B$4+EA732&gt;$B$2*'SFV+BESS'!$I$9,DT733*$B$4&lt;'SFV+BESS'!$I$7),$B$2*'SFV+BESS'!$I$9-EA732,IF(AND(DT733&gt;0,DT733*$B$4+EA732&gt;$B$2*'SFV+BESS'!$I$9,DT733*$B$4&gt;'SFV+BESS'!$I$7,EA732&lt;$B$2*'SFV+BESS'!$I$9),$B$2*'SFV+BESS'!$I$9-EA732,IF(AND(DT733&gt;0,DT733*$B$4+EA732&lt;=$B$2*'SFV+BESS'!$I$9,DT733&gt;'SFV+BESS'!$I$7),'SFV+BESS'!$I$7,0))))</f>
        <v>0</v>
      </c>
      <c r="DV733" s="27">
        <f>IF(AND(DT733&lt;0,EA732+DT733/$B$5&gt;$H$2,-DT733/'Carga-Descarga Año'!$B$5&lt;'SFV+BESS'!$I$7),DT733/$B$5,IF(AND(DT733&lt;0,EA732+DT733/$B$5&gt;$H$2,-DT733/'Carga-Descarga Año'!$B$5&gt;'SFV+BESS'!$I$7),-'SFV+BESS'!$I$7,IF(AND(DT733&lt;0,EA732+DT733/$B$5&lt;$H$2),-MIN('SFV+BESS'!$I$7,EA732-$H$2),0)))</f>
        <v>0</v>
      </c>
      <c r="DW733" s="33"/>
      <c r="DX733" s="33">
        <f t="shared" si="811"/>
        <v>0</v>
      </c>
      <c r="DY733" s="27">
        <f t="shared" si="849"/>
        <v>0</v>
      </c>
      <c r="DZ733" s="27">
        <f t="shared" si="812"/>
        <v>0</v>
      </c>
      <c r="EA733" s="28">
        <f>IF((EA732+DU733+DV733)&gt;=$B$2*'SFV+BESS'!$I$9, $B$2*'SFV+BESS'!$I$9, (EA732+DU733+DV733))</f>
        <v>173.61249999999998</v>
      </c>
      <c r="EB733" s="110">
        <f t="shared" si="850"/>
        <v>0</v>
      </c>
      <c r="EX733" s="251"/>
      <c r="EY733" s="48">
        <v>30.1666666666667</v>
      </c>
      <c r="EZ733" s="33">
        <f t="shared" si="829"/>
        <v>0</v>
      </c>
      <c r="FA733" s="33">
        <f>Gen_Cons_Horario!B7311</f>
        <v>0</v>
      </c>
      <c r="FB733" s="35">
        <f t="shared" si="869"/>
        <v>0</v>
      </c>
      <c r="FC733" s="116">
        <f>IF(AND(FB733&gt;0,FB733*$B$4+FI732&lt;=$B$2*'SFV+BESS'!$I$9,FB733&lt;'SFV+BESS'!$I$7), FB733*$B$4, IF(AND(FB733&gt;0,FB733*$B$4+FI732&gt;$B$2*'SFV+BESS'!$I$9,FB733*$B$4&lt;'SFV+BESS'!$I$7),$B$2*'SFV+BESS'!$I$9-FI732,IF(AND(FB733&gt;0,FB733*$B$4+FI732&gt;$B$2*'SFV+BESS'!$I$9,FB733*$B$4&gt;'SFV+BESS'!$I$7,FI732&lt;$B$2*'SFV+BESS'!$I$9),$B$2*'SFV+BESS'!$I$9-FI732,IF(AND(FB733&gt;0,FB733*$B$4+FI732&lt;=$B$2*'SFV+BESS'!$I$9,FB733&gt;'SFV+BESS'!$I$7),'SFV+BESS'!$I$7,0))))</f>
        <v>0</v>
      </c>
      <c r="FD733" s="27">
        <f>IF(AND(FB733&lt;0,FI732+FB733/$B$5&gt;$H$2,-FB733/'Carga-Descarga Año'!$B$5&lt;'SFV+BESS'!$I$7),FB733/$B$5,IF(AND(FB733&lt;0,FI732+FB733/$B$5&gt;$H$2,-FB733/'Carga-Descarga Año'!$B$5&gt;'SFV+BESS'!$I$7),-'SFV+BESS'!$I$7,IF(AND(FB733&lt;0,FI732+FB733/$B$5&lt;$H$2),-MIN('SFV+BESS'!$I$7,FI732-$H$2),0)))</f>
        <v>0</v>
      </c>
      <c r="FE733" s="33"/>
      <c r="FF733" s="33">
        <f t="shared" si="815"/>
        <v>0</v>
      </c>
      <c r="FG733" s="27">
        <f t="shared" si="853"/>
        <v>0</v>
      </c>
      <c r="FH733" s="27">
        <f t="shared" si="816"/>
        <v>0</v>
      </c>
      <c r="FI733" s="28">
        <f>IF((FI732+FC733+FD733)&gt;=$B$2*'SFV+BESS'!$I$9, $B$2*'SFV+BESS'!$I$9, (FI732+FC733+FD733))</f>
        <v>173.61249999999998</v>
      </c>
      <c r="FJ733" s="110">
        <f t="shared" si="854"/>
        <v>0</v>
      </c>
      <c r="GF733" s="251"/>
      <c r="GG733" s="48">
        <v>30.1666666666667</v>
      </c>
      <c r="GH733" s="33">
        <f t="shared" si="831"/>
        <v>0</v>
      </c>
      <c r="GI733" s="33">
        <f>Gen_Cons_Horario!B8775</f>
        <v>0</v>
      </c>
      <c r="GJ733" s="35">
        <f t="shared" si="880"/>
        <v>0</v>
      </c>
      <c r="GK733" s="116">
        <f>IF(AND(GJ733&gt;0,GJ733*$B$4+GQ732&lt;=$B$2*'SFV+BESS'!$I$9,GJ733&lt;'SFV+BESS'!$I$7), GJ733*$B$4, IF(AND(GJ733&gt;0,GJ733*$B$4+GQ732&gt;$B$2*'SFV+BESS'!$I$9,GJ733*$B$4&lt;'SFV+BESS'!$I$7),$B$2*'SFV+BESS'!$I$9-GQ732,IF(AND(GJ733&gt;0,GJ733*$B$4+GQ732&gt;$B$2*'SFV+BESS'!$I$9,GJ733*$B$4&gt;'SFV+BESS'!$I$7,GQ732&lt;$B$2*'SFV+BESS'!$I$9),$B$2*'SFV+BESS'!$I$9-GQ732,IF(AND(GJ733&gt;0,GJ733*$B$4+GQ732&lt;=$B$2*'SFV+BESS'!$I$9,GJ733&gt;'SFV+BESS'!$I$7),'SFV+BESS'!$I$7,0))))</f>
        <v>0</v>
      </c>
      <c r="GL733" s="27">
        <f>IF(AND(GJ733&lt;0,GQ732+GJ733/$B$5&gt;$H$2,-GJ733/'Carga-Descarga Año'!$B$5&lt;'SFV+BESS'!$I$7),GJ733/$B$5,IF(AND(GJ733&lt;0,GQ732+GJ733/$B$5&gt;$H$2,-GJ733/'Carga-Descarga Año'!$B$5&gt;'SFV+BESS'!$I$7),-'SFV+BESS'!$I$7,IF(AND(GJ733&lt;0,GQ732+GJ733/$B$5&lt;$H$2),-MIN('SFV+BESS'!$I$7,GQ732-$H$2),0)))</f>
        <v>0</v>
      </c>
      <c r="GM733" s="33"/>
      <c r="GN733" s="33">
        <f t="shared" si="819"/>
        <v>0</v>
      </c>
      <c r="GO733" s="27">
        <f t="shared" si="857"/>
        <v>0</v>
      </c>
      <c r="GP733" s="27">
        <f t="shared" si="820"/>
        <v>0</v>
      </c>
      <c r="GQ733" s="28">
        <f>IF((GQ732+GK733+GL733)&gt;=$B$2*'SFV+BESS'!$I$9, $B$2*'SFV+BESS'!$I$9, (GQ732+GK733+GL733))</f>
        <v>173.61249999999998</v>
      </c>
      <c r="GR733" s="110">
        <f t="shared" si="858"/>
        <v>0</v>
      </c>
    </row>
    <row r="734" spans="1:200">
      <c r="A734" s="249"/>
      <c r="B734" s="48">
        <v>30.2083333333334</v>
      </c>
      <c r="C734" s="38">
        <f t="shared" si="883"/>
        <v>0</v>
      </c>
      <c r="D734" s="2">
        <f>Gen_Cons_Horario!B760</f>
        <v>0</v>
      </c>
      <c r="E734" s="140">
        <f t="shared" si="832"/>
        <v>0</v>
      </c>
      <c r="F734" s="116">
        <f>IF(AND(E734&gt;0,E734*$B$4+L733&lt;=$B$2*'SFV+BESS'!$I$9,E734&lt;'SFV+BESS'!$I$7), E734*$B$4, IF(AND(E734&gt;0,E734*$B$4+L733&gt;$B$2*'SFV+BESS'!$I$9,E734*$B$4&lt;'SFV+BESS'!$I$7),$B$2*'SFV+BESS'!$I$9-L733,IF(AND(E734&gt;0,E734*$B$4+L733&gt;$B$2*'SFV+BESS'!$I$9,E734*$B$4&gt;'SFV+BESS'!$I$7,L733&lt;$B$2*'SFV+BESS'!$I$9),$B$2*'SFV+BESS'!$I$9-L733,IF(AND(E734&gt;0,E734*$B$4+L733&lt;=$B$2*'SFV+BESS'!$I$9,E734&gt;'SFV+BESS'!$I$7),'SFV+BESS'!$I$7,0))))</f>
        <v>0</v>
      </c>
      <c r="G734" s="27">
        <f>IF(AND(E734&lt;0,L733+E734/$B$5&gt;$H$2,-E734/'Carga-Descarga Año'!$B$5&lt;'SFV+BESS'!$I$7),E734/$B$5,IF(AND(E734&lt;0,L733+E734/$B$5&gt;$H$2,-E734/'Carga-Descarga Año'!$B$5&gt;'SFV+BESS'!$I$7),-'SFV+BESS'!$I$7,IF(AND(E734&lt;0,L733+E734/$B$5&lt;$H$2),-MIN('SFV+BESS'!$I$7,L733-$H$2),0)))</f>
        <v>0</v>
      </c>
      <c r="I734" s="38">
        <f t="shared" si="833"/>
        <v>0</v>
      </c>
      <c r="J734" s="27">
        <f t="shared" si="835"/>
        <v>0</v>
      </c>
      <c r="K734" s="27">
        <f t="shared" si="834"/>
        <v>0</v>
      </c>
      <c r="L734" s="28">
        <f>IF((L733+F734+G734)&gt;=$B$2*'SFV+BESS'!$I$9, $B$2*'SFV+BESS'!$I$9, (L733+F734+G734))</f>
        <v>109.09836303721757</v>
      </c>
      <c r="M734" s="110">
        <f t="shared" si="836"/>
        <v>0</v>
      </c>
      <c r="AI734" s="251"/>
      <c r="AJ734" s="48">
        <v>30.2083333333334</v>
      </c>
      <c r="AK734" s="52">
        <f t="shared" si="822"/>
        <v>0</v>
      </c>
      <c r="AL734" s="33">
        <f>Gen_Cons_Horario!B2176</f>
        <v>0</v>
      </c>
      <c r="AM734" s="35">
        <f t="shared" si="876"/>
        <v>0</v>
      </c>
      <c r="AN734" s="116">
        <f>IF(AND(AM734&gt;0,AM734*$B$4+AT733&lt;=$B$2*'SFV+BESS'!$I$9,AM734&lt;'SFV+BESS'!$I$7), AM734*$B$4, IF(AND(AM734&gt;0,AM734*$B$4+AT733&gt;$B$2*'SFV+BESS'!$I$9,AM734*$B$4&lt;'SFV+BESS'!$I$7),$B$2*'SFV+BESS'!$I$9-AT733,IF(AND(AM734&gt;0,AM734*$B$4+AT733&gt;$B$2*'SFV+BESS'!$I$9,AM734*$B$4&gt;'SFV+BESS'!$I$7,AT733&lt;$B$2*'SFV+BESS'!$I$9),$B$2*'SFV+BESS'!$I$9-AT733,IF(AND(AM734&gt;0,AM734*$B$4+AT733&lt;=$B$2*'SFV+BESS'!$I$9,AM734&gt;'SFV+BESS'!$I$7),'SFV+BESS'!$I$7,0))))</f>
        <v>0</v>
      </c>
      <c r="AO734" s="27">
        <f>IF(AND(AM734&lt;0,AT733+AM734/$B$5&gt;$H$2,-AM734/'Carga-Descarga Año'!$B$5&lt;'SFV+BESS'!$I$7),AM734/$B$5,IF(AND(AM734&lt;0,AT733+AM734/$B$5&gt;$H$2,-AM734/'Carga-Descarga Año'!$B$5&gt;'SFV+BESS'!$I$7),-'SFV+BESS'!$I$7,IF(AND(AM734&lt;0,AT733+AM734/$B$5&lt;$H$2),-MIN('SFV+BESS'!$I$7,AT733-$H$2),0)))</f>
        <v>0</v>
      </c>
      <c r="AP734" s="33"/>
      <c r="AQ734" s="33">
        <f t="shared" si="803"/>
        <v>0</v>
      </c>
      <c r="AR734" s="27">
        <f t="shared" si="837"/>
        <v>0</v>
      </c>
      <c r="AS734" s="27">
        <f t="shared" si="804"/>
        <v>0</v>
      </c>
      <c r="AT734" s="28">
        <f>IF((AT733+AN734+AO734)&gt;=$B$2*'SFV+BESS'!$I$9, $B$2*'SFV+BESS'!$I$9, (AT733+AN734+AO734))</f>
        <v>173.61249999999998</v>
      </c>
      <c r="AU734" s="110">
        <f t="shared" si="838"/>
        <v>0</v>
      </c>
      <c r="BQ734" s="251"/>
      <c r="BR734" s="48">
        <v>30.2083333333334</v>
      </c>
      <c r="BS734" s="33">
        <f t="shared" si="824"/>
        <v>0</v>
      </c>
      <c r="BT734" s="33">
        <f>Gen_Cons_Horario!B3640</f>
        <v>0</v>
      </c>
      <c r="BU734" s="35">
        <f t="shared" si="878"/>
        <v>0</v>
      </c>
      <c r="BV734" s="116">
        <f>IF(AND(BU734&gt;0,BU734*$B$4+CB733&lt;=$B$2*'SFV+BESS'!$I$9,BU734&lt;'SFV+BESS'!$I$7), BU734*$B$4, IF(AND(BU734&gt;0,BU734*$B$4+CB733&gt;$B$2*'SFV+BESS'!$I$9,BU734*$B$4&lt;'SFV+BESS'!$I$7),$B$2*'SFV+BESS'!$I$9-CB733,IF(AND(BU734&gt;0,BU734*$B$4+CB733&gt;$B$2*'SFV+BESS'!$I$9,BU734*$B$4&gt;'SFV+BESS'!$I$7,CB733&lt;$B$2*'SFV+BESS'!$I$9),$B$2*'SFV+BESS'!$I$9-CB733,IF(AND(BU734&gt;0,BU734*$B$4+CB733&lt;=$B$2*'SFV+BESS'!$I$9,BU734&gt;'SFV+BESS'!$I$7),'SFV+BESS'!$I$7,0))))</f>
        <v>0</v>
      </c>
      <c r="BW734" s="27">
        <f>IF(AND(BU734&lt;0,CB733+BU734/$B$5&gt;$H$2,-BU734/'Carga-Descarga Año'!$B$5&lt;'SFV+BESS'!$I$7),BU734/$B$5,IF(AND(BU734&lt;0,CB733+BU734/$B$5&gt;$H$2,-BU734/'Carga-Descarga Año'!$B$5&gt;'SFV+BESS'!$I$7),-'SFV+BESS'!$I$7,IF(AND(BU734&lt;0,CB733+BU734/$B$5&lt;$H$2),-MIN('SFV+BESS'!$I$7,CB733-$H$2),0)))</f>
        <v>0</v>
      </c>
      <c r="BX734" s="33"/>
      <c r="BY734" s="33">
        <f t="shared" si="807"/>
        <v>0</v>
      </c>
      <c r="BZ734" s="27">
        <f t="shared" si="841"/>
        <v>0</v>
      </c>
      <c r="CA734" s="27">
        <f t="shared" si="842"/>
        <v>0</v>
      </c>
      <c r="CB734" s="28">
        <f>IF((CB733+BV734+BW734)&gt;=$B$2*'SFV+BESS'!$I$9, $B$2*'SFV+BESS'!$I$9, (CB733+BV734+BW734))</f>
        <v>173.61249999999998</v>
      </c>
      <c r="CC734" s="110">
        <f t="shared" si="843"/>
        <v>0</v>
      </c>
      <c r="CY734" s="251"/>
      <c r="CZ734" s="48">
        <v>30.2083333333334</v>
      </c>
      <c r="DA734" s="33">
        <f t="shared" si="826"/>
        <v>0</v>
      </c>
      <c r="DB734" s="33">
        <f>Gen_Cons_Horario!B5104</f>
        <v>0</v>
      </c>
      <c r="DC734" s="35">
        <f t="shared" si="866"/>
        <v>0</v>
      </c>
      <c r="DD734" s="116">
        <f>IF(AND(DC734&gt;0,DC734*$B$4+DJ733&lt;=$B$2*'SFV+BESS'!$I$9,DC734&lt;'SFV+BESS'!$I$7), DC734*$B$4, IF(AND(DC734&gt;0,DC734*$B$4+DJ733&gt;$B$2*'SFV+BESS'!$I$9,DC734*$B$4&lt;'SFV+BESS'!$I$7),$B$2*'SFV+BESS'!$I$9-DJ733,IF(AND(DC734&gt;0,DC734*$B$4+DJ733&gt;$B$2*'SFV+BESS'!$I$9,DC734*$B$4&gt;'SFV+BESS'!$I$7,DJ733&lt;$B$2*'SFV+BESS'!$I$9),$B$2*'SFV+BESS'!$I$9-DJ733,IF(AND(DC734&gt;0,DC734*$B$4+DJ733&lt;=$B$2*'SFV+BESS'!$I$9,DC734&gt;'SFV+BESS'!$I$7),'SFV+BESS'!$I$7,0))))</f>
        <v>0</v>
      </c>
      <c r="DE734" s="27">
        <f>IF(AND(DC734&lt;0,DJ733+DC734/$B$5&gt;$H$2,-DC734/'Carga-Descarga Año'!$B$5&lt;'SFV+BESS'!$I$7),DC734/$B$5,IF(AND(DC734&lt;0,DJ733+DC734/$B$5&gt;$H$2,-DC734/'Carga-Descarga Año'!$B$5&gt;'SFV+BESS'!$I$7),-'SFV+BESS'!$I$7,IF(AND(DC734&lt;0,DJ733+DC734/$B$5&lt;$H$2),-MIN('SFV+BESS'!$I$7,DJ733-$H$2),0)))</f>
        <v>0</v>
      </c>
      <c r="DF734" s="33"/>
      <c r="DG734" s="33">
        <f t="shared" si="810"/>
        <v>0</v>
      </c>
      <c r="DH734" s="27">
        <f t="shared" si="846"/>
        <v>0</v>
      </c>
      <c r="DI734" s="27">
        <f t="shared" si="847"/>
        <v>0</v>
      </c>
      <c r="DJ734" s="28">
        <f>IF((DJ733+DD734+DE734)&gt;=$B$2*'SFV+BESS'!$I$9, $B$2*'SFV+BESS'!$I$9, (DJ733+DD734+DE734))</f>
        <v>173.61249999999998</v>
      </c>
      <c r="DK734" s="110">
        <f t="shared" si="848"/>
        <v>0</v>
      </c>
      <c r="DP734" s="251"/>
      <c r="DQ734" s="48">
        <v>30.2083333333334</v>
      </c>
      <c r="DR734" s="33">
        <f t="shared" si="827"/>
        <v>0</v>
      </c>
      <c r="DS734" s="33">
        <f>Gen_Cons_Horario!B5848</f>
        <v>0</v>
      </c>
      <c r="DT734" s="35">
        <f t="shared" si="867"/>
        <v>0</v>
      </c>
      <c r="DU734" s="116">
        <f>IF(AND(DT734&gt;0,DT734*$B$4+EA733&lt;=$B$2*'SFV+BESS'!$I$9,DT734&lt;'SFV+BESS'!$I$7), DT734*$B$4, IF(AND(DT734&gt;0,DT734*$B$4+EA733&gt;$B$2*'SFV+BESS'!$I$9,DT734*$B$4&lt;'SFV+BESS'!$I$7),$B$2*'SFV+BESS'!$I$9-EA733,IF(AND(DT734&gt;0,DT734*$B$4+EA733&gt;$B$2*'SFV+BESS'!$I$9,DT734*$B$4&gt;'SFV+BESS'!$I$7,EA733&lt;$B$2*'SFV+BESS'!$I$9),$B$2*'SFV+BESS'!$I$9-EA733,IF(AND(DT734&gt;0,DT734*$B$4+EA733&lt;=$B$2*'SFV+BESS'!$I$9,DT734&gt;'SFV+BESS'!$I$7),'SFV+BESS'!$I$7,0))))</f>
        <v>0</v>
      </c>
      <c r="DV734" s="27">
        <f>IF(AND(DT734&lt;0,EA733+DT734/$B$5&gt;$H$2,-DT734/'Carga-Descarga Año'!$B$5&lt;'SFV+BESS'!$I$7),DT734/$B$5,IF(AND(DT734&lt;0,EA733+DT734/$B$5&gt;$H$2,-DT734/'Carga-Descarga Año'!$B$5&gt;'SFV+BESS'!$I$7),-'SFV+BESS'!$I$7,IF(AND(DT734&lt;0,EA733+DT734/$B$5&lt;$H$2),-MIN('SFV+BESS'!$I$7,EA733-$H$2),0)))</f>
        <v>0</v>
      </c>
      <c r="DW734" s="33"/>
      <c r="DX734" s="33">
        <f t="shared" si="811"/>
        <v>0</v>
      </c>
      <c r="DY734" s="27">
        <f t="shared" si="849"/>
        <v>0</v>
      </c>
      <c r="DZ734" s="27">
        <f t="shared" si="812"/>
        <v>0</v>
      </c>
      <c r="EA734" s="28">
        <f>IF((EA733+DU734+DV734)&gt;=$B$2*'SFV+BESS'!$I$9, $B$2*'SFV+BESS'!$I$9, (EA733+DU734+DV734))</f>
        <v>173.61249999999998</v>
      </c>
      <c r="EB734" s="110">
        <f t="shared" si="850"/>
        <v>0</v>
      </c>
      <c r="EX734" s="251"/>
      <c r="EY734" s="48">
        <v>30.2083333333334</v>
      </c>
      <c r="EZ734" s="33">
        <f t="shared" si="829"/>
        <v>0</v>
      </c>
      <c r="FA734" s="33">
        <f>Gen_Cons_Horario!B7312</f>
        <v>0</v>
      </c>
      <c r="FB734" s="35">
        <f t="shared" si="869"/>
        <v>0</v>
      </c>
      <c r="FC734" s="116">
        <f>IF(AND(FB734&gt;0,FB734*$B$4+FI733&lt;=$B$2*'SFV+BESS'!$I$9,FB734&lt;'SFV+BESS'!$I$7), FB734*$B$4, IF(AND(FB734&gt;0,FB734*$B$4+FI733&gt;$B$2*'SFV+BESS'!$I$9,FB734*$B$4&lt;'SFV+BESS'!$I$7),$B$2*'SFV+BESS'!$I$9-FI733,IF(AND(FB734&gt;0,FB734*$B$4+FI733&gt;$B$2*'SFV+BESS'!$I$9,FB734*$B$4&gt;'SFV+BESS'!$I$7,FI733&lt;$B$2*'SFV+BESS'!$I$9),$B$2*'SFV+BESS'!$I$9-FI733,IF(AND(FB734&gt;0,FB734*$B$4+FI733&lt;=$B$2*'SFV+BESS'!$I$9,FB734&gt;'SFV+BESS'!$I$7),'SFV+BESS'!$I$7,0))))</f>
        <v>0</v>
      </c>
      <c r="FD734" s="27">
        <f>IF(AND(FB734&lt;0,FI733+FB734/$B$5&gt;$H$2,-FB734/'Carga-Descarga Año'!$B$5&lt;'SFV+BESS'!$I$7),FB734/$B$5,IF(AND(FB734&lt;0,FI733+FB734/$B$5&gt;$H$2,-FB734/'Carga-Descarga Año'!$B$5&gt;'SFV+BESS'!$I$7),-'SFV+BESS'!$I$7,IF(AND(FB734&lt;0,FI733+FB734/$B$5&lt;$H$2),-MIN('SFV+BESS'!$I$7,FI733-$H$2),0)))</f>
        <v>0</v>
      </c>
      <c r="FE734" s="33"/>
      <c r="FF734" s="33">
        <f t="shared" si="815"/>
        <v>0</v>
      </c>
      <c r="FG734" s="27">
        <f t="shared" si="853"/>
        <v>0</v>
      </c>
      <c r="FH734" s="27">
        <f t="shared" si="816"/>
        <v>0</v>
      </c>
      <c r="FI734" s="28">
        <f>IF((FI733+FC734+FD734)&gt;=$B$2*'SFV+BESS'!$I$9, $B$2*'SFV+BESS'!$I$9, (FI733+FC734+FD734))</f>
        <v>173.61249999999998</v>
      </c>
      <c r="FJ734" s="110">
        <f t="shared" si="854"/>
        <v>0</v>
      </c>
      <c r="GF734" s="251"/>
      <c r="GG734" s="48">
        <v>30.2083333333334</v>
      </c>
      <c r="GH734" s="33">
        <f t="shared" si="831"/>
        <v>0</v>
      </c>
      <c r="GI734" s="33">
        <f>Gen_Cons_Horario!B8776</f>
        <v>0</v>
      </c>
      <c r="GJ734" s="35">
        <f t="shared" si="880"/>
        <v>0</v>
      </c>
      <c r="GK734" s="116">
        <f>IF(AND(GJ734&gt;0,GJ734*$B$4+GQ733&lt;=$B$2*'SFV+BESS'!$I$9,GJ734&lt;'SFV+BESS'!$I$7), GJ734*$B$4, IF(AND(GJ734&gt;0,GJ734*$B$4+GQ733&gt;$B$2*'SFV+BESS'!$I$9,GJ734*$B$4&lt;'SFV+BESS'!$I$7),$B$2*'SFV+BESS'!$I$9-GQ733,IF(AND(GJ734&gt;0,GJ734*$B$4+GQ733&gt;$B$2*'SFV+BESS'!$I$9,GJ734*$B$4&gt;'SFV+BESS'!$I$7,GQ733&lt;$B$2*'SFV+BESS'!$I$9),$B$2*'SFV+BESS'!$I$9-GQ733,IF(AND(GJ734&gt;0,GJ734*$B$4+GQ733&lt;=$B$2*'SFV+BESS'!$I$9,GJ734&gt;'SFV+BESS'!$I$7),'SFV+BESS'!$I$7,0))))</f>
        <v>0</v>
      </c>
      <c r="GL734" s="27">
        <f>IF(AND(GJ734&lt;0,GQ733+GJ734/$B$5&gt;$H$2,-GJ734/'Carga-Descarga Año'!$B$5&lt;'SFV+BESS'!$I$7),GJ734/$B$5,IF(AND(GJ734&lt;0,GQ733+GJ734/$B$5&gt;$H$2,-GJ734/'Carga-Descarga Año'!$B$5&gt;'SFV+BESS'!$I$7),-'SFV+BESS'!$I$7,IF(AND(GJ734&lt;0,GQ733+GJ734/$B$5&lt;$H$2),-MIN('SFV+BESS'!$I$7,GQ733-$H$2),0)))</f>
        <v>0</v>
      </c>
      <c r="GM734" s="33"/>
      <c r="GN734" s="33">
        <f t="shared" si="819"/>
        <v>0</v>
      </c>
      <c r="GO734" s="27">
        <f t="shared" si="857"/>
        <v>0</v>
      </c>
      <c r="GP734" s="27">
        <f t="shared" si="820"/>
        <v>0</v>
      </c>
      <c r="GQ734" s="28">
        <f>IF((GQ733+GK734+GL734)&gt;=$B$2*'SFV+BESS'!$I$9, $B$2*'SFV+BESS'!$I$9, (GQ733+GK734+GL734))</f>
        <v>173.61249999999998</v>
      </c>
      <c r="GR734" s="110">
        <f t="shared" si="858"/>
        <v>0</v>
      </c>
    </row>
    <row r="735" spans="1:200">
      <c r="A735" s="249"/>
      <c r="B735" s="48">
        <v>30.25</v>
      </c>
      <c r="C735" s="38">
        <f t="shared" si="883"/>
        <v>0</v>
      </c>
      <c r="D735" s="2">
        <f>Gen_Cons_Horario!B761</f>
        <v>0</v>
      </c>
      <c r="E735" s="140">
        <f t="shared" si="832"/>
        <v>0</v>
      </c>
      <c r="F735" s="116">
        <f>IF(AND(E735&gt;0,E735*$B$4+L734&lt;=$B$2*'SFV+BESS'!$I$9,E735&lt;'SFV+BESS'!$I$7), E735*$B$4, IF(AND(E735&gt;0,E735*$B$4+L734&gt;$B$2*'SFV+BESS'!$I$9,E735*$B$4&lt;'SFV+BESS'!$I$7),$B$2*'SFV+BESS'!$I$9-L734,IF(AND(E735&gt;0,E735*$B$4+L734&gt;$B$2*'SFV+BESS'!$I$9,E735*$B$4&gt;'SFV+BESS'!$I$7,L734&lt;$B$2*'SFV+BESS'!$I$9),$B$2*'SFV+BESS'!$I$9-L734,IF(AND(E735&gt;0,E735*$B$4+L734&lt;=$B$2*'SFV+BESS'!$I$9,E735&gt;'SFV+BESS'!$I$7),'SFV+BESS'!$I$7,0))))</f>
        <v>0</v>
      </c>
      <c r="G735" s="27">
        <f>IF(AND(E735&lt;0,L734+E735/$B$5&gt;$H$2,-E735/'Carga-Descarga Año'!$B$5&lt;'SFV+BESS'!$I$7),E735/$B$5,IF(AND(E735&lt;0,L734+E735/$B$5&gt;$H$2,-E735/'Carga-Descarga Año'!$B$5&gt;'SFV+BESS'!$I$7),-'SFV+BESS'!$I$7,IF(AND(E735&lt;0,L734+E735/$B$5&lt;$H$2),-MIN('SFV+BESS'!$I$7,L734-$H$2),0)))</f>
        <v>0</v>
      </c>
      <c r="I735" s="38">
        <f t="shared" si="833"/>
        <v>0</v>
      </c>
      <c r="J735" s="27">
        <f t="shared" si="835"/>
        <v>0</v>
      </c>
      <c r="K735" s="27">
        <f t="shared" si="834"/>
        <v>0</v>
      </c>
      <c r="L735" s="28">
        <f>IF((L734+F735+G735)&gt;=$B$2*'SFV+BESS'!$I$9, $B$2*'SFV+BESS'!$I$9, (L734+F735+G735))</f>
        <v>109.09836303721757</v>
      </c>
      <c r="M735" s="110">
        <f t="shared" si="836"/>
        <v>0</v>
      </c>
      <c r="AI735" s="251"/>
      <c r="AJ735" s="48">
        <v>30.25</v>
      </c>
      <c r="AK735" s="52">
        <f t="shared" si="822"/>
        <v>0</v>
      </c>
      <c r="AL735" s="33">
        <f>Gen_Cons_Horario!B2177</f>
        <v>0</v>
      </c>
      <c r="AM735" s="35">
        <f t="shared" si="876"/>
        <v>0</v>
      </c>
      <c r="AN735" s="116">
        <f>IF(AND(AM735&gt;0,AM735*$B$4+AT734&lt;=$B$2*'SFV+BESS'!$I$9,AM735&lt;'SFV+BESS'!$I$7), AM735*$B$4, IF(AND(AM735&gt;0,AM735*$B$4+AT734&gt;$B$2*'SFV+BESS'!$I$9,AM735*$B$4&lt;'SFV+BESS'!$I$7),$B$2*'SFV+BESS'!$I$9-AT734,IF(AND(AM735&gt;0,AM735*$B$4+AT734&gt;$B$2*'SFV+BESS'!$I$9,AM735*$B$4&gt;'SFV+BESS'!$I$7,AT734&lt;$B$2*'SFV+BESS'!$I$9),$B$2*'SFV+BESS'!$I$9-AT734,IF(AND(AM735&gt;0,AM735*$B$4+AT734&lt;=$B$2*'SFV+BESS'!$I$9,AM735&gt;'SFV+BESS'!$I$7),'SFV+BESS'!$I$7,0))))</f>
        <v>0</v>
      </c>
      <c r="AO735" s="27">
        <f>IF(AND(AM735&lt;0,AT734+AM735/$B$5&gt;$H$2,-AM735/'Carga-Descarga Año'!$B$5&lt;'SFV+BESS'!$I$7),AM735/$B$5,IF(AND(AM735&lt;0,AT734+AM735/$B$5&gt;$H$2,-AM735/'Carga-Descarga Año'!$B$5&gt;'SFV+BESS'!$I$7),-'SFV+BESS'!$I$7,IF(AND(AM735&lt;0,AT734+AM735/$B$5&lt;$H$2),-MIN('SFV+BESS'!$I$7,AT734-$H$2),0)))</f>
        <v>0</v>
      </c>
      <c r="AP735" s="33"/>
      <c r="AQ735" s="33">
        <f t="shared" si="803"/>
        <v>0</v>
      </c>
      <c r="AR735" s="27">
        <f t="shared" si="837"/>
        <v>0</v>
      </c>
      <c r="AS735" s="27">
        <f t="shared" si="804"/>
        <v>0</v>
      </c>
      <c r="AT735" s="28">
        <f>IF((AT734+AN735+AO735)&gt;=$B$2*'SFV+BESS'!$I$9, $B$2*'SFV+BESS'!$I$9, (AT734+AN735+AO735))</f>
        <v>173.61249999999998</v>
      </c>
      <c r="AU735" s="110">
        <f t="shared" si="838"/>
        <v>0</v>
      </c>
      <c r="BQ735" s="251"/>
      <c r="BR735" s="48">
        <v>30.25</v>
      </c>
      <c r="BS735" s="33">
        <f t="shared" si="824"/>
        <v>0</v>
      </c>
      <c r="BT735" s="33">
        <f>Gen_Cons_Horario!B3641</f>
        <v>0</v>
      </c>
      <c r="BU735" s="35">
        <f t="shared" si="878"/>
        <v>0</v>
      </c>
      <c r="BV735" s="116">
        <f>IF(AND(BU735&gt;0,BU735*$B$4+CB734&lt;=$B$2*'SFV+BESS'!$I$9,BU735&lt;'SFV+BESS'!$I$7), BU735*$B$4, IF(AND(BU735&gt;0,BU735*$B$4+CB734&gt;$B$2*'SFV+BESS'!$I$9,BU735*$B$4&lt;'SFV+BESS'!$I$7),$B$2*'SFV+BESS'!$I$9-CB734,IF(AND(BU735&gt;0,BU735*$B$4+CB734&gt;$B$2*'SFV+BESS'!$I$9,BU735*$B$4&gt;'SFV+BESS'!$I$7,CB734&lt;$B$2*'SFV+BESS'!$I$9),$B$2*'SFV+BESS'!$I$9-CB734,IF(AND(BU735&gt;0,BU735*$B$4+CB734&lt;=$B$2*'SFV+BESS'!$I$9,BU735&gt;'SFV+BESS'!$I$7),'SFV+BESS'!$I$7,0))))</f>
        <v>0</v>
      </c>
      <c r="BW735" s="27">
        <f>IF(AND(BU735&lt;0,CB734+BU735/$B$5&gt;$H$2,-BU735/'Carga-Descarga Año'!$B$5&lt;'SFV+BESS'!$I$7),BU735/$B$5,IF(AND(BU735&lt;0,CB734+BU735/$B$5&gt;$H$2,-BU735/'Carga-Descarga Año'!$B$5&gt;'SFV+BESS'!$I$7),-'SFV+BESS'!$I$7,IF(AND(BU735&lt;0,CB734+BU735/$B$5&lt;$H$2),-MIN('SFV+BESS'!$I$7,CB734-$H$2),0)))</f>
        <v>0</v>
      </c>
      <c r="BX735" s="33"/>
      <c r="BY735" s="33">
        <f t="shared" si="807"/>
        <v>0</v>
      </c>
      <c r="BZ735" s="27">
        <f t="shared" si="841"/>
        <v>0</v>
      </c>
      <c r="CA735" s="27">
        <f t="shared" si="842"/>
        <v>0</v>
      </c>
      <c r="CB735" s="28">
        <f>IF((CB734+BV735+BW735)&gt;=$B$2*'SFV+BESS'!$I$9, $B$2*'SFV+BESS'!$I$9, (CB734+BV735+BW735))</f>
        <v>173.61249999999998</v>
      </c>
      <c r="CC735" s="110">
        <f t="shared" si="843"/>
        <v>0</v>
      </c>
      <c r="CY735" s="251"/>
      <c r="CZ735" s="48">
        <v>30.25</v>
      </c>
      <c r="DA735" s="33">
        <f t="shared" si="826"/>
        <v>0</v>
      </c>
      <c r="DB735" s="33">
        <f>Gen_Cons_Horario!B5105</f>
        <v>0</v>
      </c>
      <c r="DC735" s="35">
        <f t="shared" si="866"/>
        <v>0</v>
      </c>
      <c r="DD735" s="116">
        <f>IF(AND(DC735&gt;0,DC735*$B$4+DJ734&lt;=$B$2*'SFV+BESS'!$I$9,DC735&lt;'SFV+BESS'!$I$7), DC735*$B$4, IF(AND(DC735&gt;0,DC735*$B$4+DJ734&gt;$B$2*'SFV+BESS'!$I$9,DC735*$B$4&lt;'SFV+BESS'!$I$7),$B$2*'SFV+BESS'!$I$9-DJ734,IF(AND(DC735&gt;0,DC735*$B$4+DJ734&gt;$B$2*'SFV+BESS'!$I$9,DC735*$B$4&gt;'SFV+BESS'!$I$7,DJ734&lt;$B$2*'SFV+BESS'!$I$9),$B$2*'SFV+BESS'!$I$9-DJ734,IF(AND(DC735&gt;0,DC735*$B$4+DJ734&lt;=$B$2*'SFV+BESS'!$I$9,DC735&gt;'SFV+BESS'!$I$7),'SFV+BESS'!$I$7,0))))</f>
        <v>0</v>
      </c>
      <c r="DE735" s="27">
        <f>IF(AND(DC735&lt;0,DJ734+DC735/$B$5&gt;$H$2,-DC735/'Carga-Descarga Año'!$B$5&lt;'SFV+BESS'!$I$7),DC735/$B$5,IF(AND(DC735&lt;0,DJ734+DC735/$B$5&gt;$H$2,-DC735/'Carga-Descarga Año'!$B$5&gt;'SFV+BESS'!$I$7),-'SFV+BESS'!$I$7,IF(AND(DC735&lt;0,DJ734+DC735/$B$5&lt;$H$2),-MIN('SFV+BESS'!$I$7,DJ734-$H$2),0)))</f>
        <v>0</v>
      </c>
      <c r="DF735" s="33"/>
      <c r="DG735" s="33">
        <f t="shared" si="810"/>
        <v>0</v>
      </c>
      <c r="DH735" s="27">
        <f t="shared" si="846"/>
        <v>0</v>
      </c>
      <c r="DI735" s="27">
        <f t="shared" si="847"/>
        <v>0</v>
      </c>
      <c r="DJ735" s="28">
        <f>IF((DJ734+DD735+DE735)&gt;=$B$2*'SFV+BESS'!$I$9, $B$2*'SFV+BESS'!$I$9, (DJ734+DD735+DE735))</f>
        <v>173.61249999999998</v>
      </c>
      <c r="DK735" s="110">
        <f t="shared" si="848"/>
        <v>0</v>
      </c>
      <c r="DP735" s="251"/>
      <c r="DQ735" s="48">
        <v>30.25</v>
      </c>
      <c r="DR735" s="33">
        <f t="shared" si="827"/>
        <v>0</v>
      </c>
      <c r="DS735" s="33">
        <f>Gen_Cons_Horario!B5849</f>
        <v>0</v>
      </c>
      <c r="DT735" s="35">
        <f t="shared" si="867"/>
        <v>0</v>
      </c>
      <c r="DU735" s="116">
        <f>IF(AND(DT735&gt;0,DT735*$B$4+EA734&lt;=$B$2*'SFV+BESS'!$I$9,DT735&lt;'SFV+BESS'!$I$7), DT735*$B$4, IF(AND(DT735&gt;0,DT735*$B$4+EA734&gt;$B$2*'SFV+BESS'!$I$9,DT735*$B$4&lt;'SFV+BESS'!$I$7),$B$2*'SFV+BESS'!$I$9-EA734,IF(AND(DT735&gt;0,DT735*$B$4+EA734&gt;$B$2*'SFV+BESS'!$I$9,DT735*$B$4&gt;'SFV+BESS'!$I$7,EA734&lt;$B$2*'SFV+BESS'!$I$9),$B$2*'SFV+BESS'!$I$9-EA734,IF(AND(DT735&gt;0,DT735*$B$4+EA734&lt;=$B$2*'SFV+BESS'!$I$9,DT735&gt;'SFV+BESS'!$I$7),'SFV+BESS'!$I$7,0))))</f>
        <v>0</v>
      </c>
      <c r="DV735" s="27">
        <f>IF(AND(DT735&lt;0,EA734+DT735/$B$5&gt;$H$2,-DT735/'Carga-Descarga Año'!$B$5&lt;'SFV+BESS'!$I$7),DT735/$B$5,IF(AND(DT735&lt;0,EA734+DT735/$B$5&gt;$H$2,-DT735/'Carga-Descarga Año'!$B$5&gt;'SFV+BESS'!$I$7),-'SFV+BESS'!$I$7,IF(AND(DT735&lt;0,EA734+DT735/$B$5&lt;$H$2),-MIN('SFV+BESS'!$I$7,EA734-$H$2),0)))</f>
        <v>0</v>
      </c>
      <c r="DW735" s="33"/>
      <c r="DX735" s="33">
        <f t="shared" si="811"/>
        <v>0</v>
      </c>
      <c r="DY735" s="27">
        <f t="shared" si="849"/>
        <v>0</v>
      </c>
      <c r="DZ735" s="27">
        <f t="shared" si="812"/>
        <v>0</v>
      </c>
      <c r="EA735" s="28">
        <f>IF((EA734+DU735+DV735)&gt;=$B$2*'SFV+BESS'!$I$9, $B$2*'SFV+BESS'!$I$9, (EA734+DU735+DV735))</f>
        <v>173.61249999999998</v>
      </c>
      <c r="EB735" s="110">
        <f t="shared" si="850"/>
        <v>0</v>
      </c>
      <c r="EX735" s="251"/>
      <c r="EY735" s="48">
        <v>30.25</v>
      </c>
      <c r="EZ735" s="33">
        <f t="shared" si="829"/>
        <v>0</v>
      </c>
      <c r="FA735" s="33">
        <f>Gen_Cons_Horario!B7313</f>
        <v>0</v>
      </c>
      <c r="FB735" s="35">
        <f t="shared" si="869"/>
        <v>0</v>
      </c>
      <c r="FC735" s="116">
        <f>IF(AND(FB735&gt;0,FB735*$B$4+FI734&lt;=$B$2*'SFV+BESS'!$I$9,FB735&lt;'SFV+BESS'!$I$7), FB735*$B$4, IF(AND(FB735&gt;0,FB735*$B$4+FI734&gt;$B$2*'SFV+BESS'!$I$9,FB735*$B$4&lt;'SFV+BESS'!$I$7),$B$2*'SFV+BESS'!$I$9-FI734,IF(AND(FB735&gt;0,FB735*$B$4+FI734&gt;$B$2*'SFV+BESS'!$I$9,FB735*$B$4&gt;'SFV+BESS'!$I$7,FI734&lt;$B$2*'SFV+BESS'!$I$9),$B$2*'SFV+BESS'!$I$9-FI734,IF(AND(FB735&gt;0,FB735*$B$4+FI734&lt;=$B$2*'SFV+BESS'!$I$9,FB735&gt;'SFV+BESS'!$I$7),'SFV+BESS'!$I$7,0))))</f>
        <v>0</v>
      </c>
      <c r="FD735" s="27">
        <f>IF(AND(FB735&lt;0,FI734+FB735/$B$5&gt;$H$2,-FB735/'Carga-Descarga Año'!$B$5&lt;'SFV+BESS'!$I$7),FB735/$B$5,IF(AND(FB735&lt;0,FI734+FB735/$B$5&gt;$H$2,-FB735/'Carga-Descarga Año'!$B$5&gt;'SFV+BESS'!$I$7),-'SFV+BESS'!$I$7,IF(AND(FB735&lt;0,FI734+FB735/$B$5&lt;$H$2),-MIN('SFV+BESS'!$I$7,FI734-$H$2),0)))</f>
        <v>0</v>
      </c>
      <c r="FE735" s="33"/>
      <c r="FF735" s="33">
        <f t="shared" si="815"/>
        <v>0</v>
      </c>
      <c r="FG735" s="27">
        <f t="shared" si="853"/>
        <v>0</v>
      </c>
      <c r="FH735" s="27">
        <f t="shared" si="816"/>
        <v>0</v>
      </c>
      <c r="FI735" s="28">
        <f>IF((FI734+FC735+FD735)&gt;=$B$2*'SFV+BESS'!$I$9, $B$2*'SFV+BESS'!$I$9, (FI734+FC735+FD735))</f>
        <v>173.61249999999998</v>
      </c>
      <c r="FJ735" s="110">
        <f t="shared" si="854"/>
        <v>0</v>
      </c>
      <c r="GF735" s="251"/>
      <c r="GG735" s="48">
        <v>30.25</v>
      </c>
      <c r="GH735" s="33">
        <f t="shared" si="831"/>
        <v>3.3744743042418284</v>
      </c>
      <c r="GI735" s="33">
        <f>Gen_Cons_Horario!B8777</f>
        <v>0</v>
      </c>
      <c r="GJ735" s="35">
        <f t="shared" si="880"/>
        <v>3.3744743042418284</v>
      </c>
      <c r="GK735" s="116">
        <f>IF(AND(GJ735&gt;0,GJ735*$B$4+GQ734&lt;=$B$2*'SFV+BESS'!$I$9,GJ735&lt;'SFV+BESS'!$I$7), GJ735*$B$4, IF(AND(GJ735&gt;0,GJ735*$B$4+GQ734&gt;$B$2*'SFV+BESS'!$I$9,GJ735*$B$4&lt;'SFV+BESS'!$I$7),$B$2*'SFV+BESS'!$I$9-GQ734,IF(AND(GJ735&gt;0,GJ735*$B$4+GQ734&gt;$B$2*'SFV+BESS'!$I$9,GJ735*$B$4&gt;'SFV+BESS'!$I$7,GQ734&lt;$B$2*'SFV+BESS'!$I$9),$B$2*'SFV+BESS'!$I$9-GQ734,IF(AND(GJ735&gt;0,GJ735*$B$4+GQ734&lt;=$B$2*'SFV+BESS'!$I$9,GJ735&gt;'SFV+BESS'!$I$7),'SFV+BESS'!$I$7,0))))</f>
        <v>0</v>
      </c>
      <c r="GL735" s="27">
        <f>IF(AND(GJ735&lt;0,GQ734+GJ735/$B$5&gt;$H$2,-GJ735/'Carga-Descarga Año'!$B$5&lt;'SFV+BESS'!$I$7),GJ735/$B$5,IF(AND(GJ735&lt;0,GQ734+GJ735/$B$5&gt;$H$2,-GJ735/'Carga-Descarga Año'!$B$5&gt;'SFV+BESS'!$I$7),-'SFV+BESS'!$I$7,IF(AND(GJ735&lt;0,GQ734+GJ735/$B$5&lt;$H$2),-MIN('SFV+BESS'!$I$7,GQ734-$H$2),0)))</f>
        <v>0</v>
      </c>
      <c r="GM735" s="33"/>
      <c r="GN735" s="33">
        <f t="shared" si="819"/>
        <v>0</v>
      </c>
      <c r="GO735" s="27">
        <f t="shared" si="857"/>
        <v>0</v>
      </c>
      <c r="GP735" s="27">
        <f t="shared" si="820"/>
        <v>0</v>
      </c>
      <c r="GQ735" s="28">
        <f>IF((GQ734+GK735+GL735)&gt;=$B$2*'SFV+BESS'!$I$9, $B$2*'SFV+BESS'!$I$9, (GQ734+GK735+GL735))</f>
        <v>173.61249999999998</v>
      </c>
      <c r="GR735" s="110">
        <f t="shared" si="858"/>
        <v>3.3744743042418284</v>
      </c>
    </row>
    <row r="736" spans="1:200">
      <c r="A736" s="249"/>
      <c r="B736" s="48">
        <v>30.2916666666667</v>
      </c>
      <c r="C736" s="38">
        <f t="shared" si="883"/>
        <v>31.909413679744592</v>
      </c>
      <c r="D736" s="2">
        <f>Gen_Cons_Horario!B762</f>
        <v>0</v>
      </c>
      <c r="E736" s="140">
        <f t="shared" si="832"/>
        <v>31.909413679744592</v>
      </c>
      <c r="F736" s="116">
        <f>IF(AND(E736&gt;0,E736*$B$4+L735&lt;=$B$2*'SFV+BESS'!$I$9,E736&lt;'SFV+BESS'!$I$7), E736*$B$4, IF(AND(E736&gt;0,E736*$B$4+L735&gt;$B$2*'SFV+BESS'!$I$9,E736*$B$4&lt;'SFV+BESS'!$I$7),$B$2*'SFV+BESS'!$I$9-L735,IF(AND(E736&gt;0,E736*$B$4+L735&gt;$B$2*'SFV+BESS'!$I$9,E736*$B$4&gt;'SFV+BESS'!$I$7,L735&lt;$B$2*'SFV+BESS'!$I$9),$B$2*'SFV+BESS'!$I$9-L735,IF(AND(E736&gt;0,E736*$B$4+L735&lt;=$B$2*'SFV+BESS'!$I$9,E736&gt;'SFV+BESS'!$I$7),'SFV+BESS'!$I$7,0))))</f>
        <v>30.313942995757362</v>
      </c>
      <c r="G736" s="27">
        <f>IF(AND(E736&lt;0,L735+E736/$B$5&gt;$H$2,-E736/'Carga-Descarga Año'!$B$5&lt;'SFV+BESS'!$I$7),E736/$B$5,IF(AND(E736&lt;0,L735+E736/$B$5&gt;$H$2,-E736/'Carga-Descarga Año'!$B$5&gt;'SFV+BESS'!$I$7),-'SFV+BESS'!$I$7,IF(AND(E736&lt;0,L735+E736/$B$5&lt;$H$2),-MIN('SFV+BESS'!$I$7,L735-$H$2),0)))</f>
        <v>0</v>
      </c>
      <c r="I736" s="38">
        <f t="shared" si="833"/>
        <v>0</v>
      </c>
      <c r="J736" s="27">
        <f t="shared" si="835"/>
        <v>0</v>
      </c>
      <c r="K736" s="27">
        <f t="shared" si="834"/>
        <v>0</v>
      </c>
      <c r="L736" s="28">
        <f>IF((L735+F736+G736)&gt;=$B$2*'SFV+BESS'!$I$9, $B$2*'SFV+BESS'!$I$9, (L735+F736+G736))</f>
        <v>139.41230603297493</v>
      </c>
      <c r="M736" s="110">
        <f t="shared" si="836"/>
        <v>0</v>
      </c>
      <c r="AI736" s="251"/>
      <c r="AJ736" s="48">
        <v>30.2916666666667</v>
      </c>
      <c r="AK736" s="52">
        <f t="shared" si="822"/>
        <v>0</v>
      </c>
      <c r="AL736" s="33">
        <f>Gen_Cons_Horario!B2178</f>
        <v>0</v>
      </c>
      <c r="AM736" s="35">
        <f t="shared" si="876"/>
        <v>0</v>
      </c>
      <c r="AN736" s="116">
        <f>IF(AND(AM736&gt;0,AM736*$B$4+AT735&lt;=$B$2*'SFV+BESS'!$I$9,AM736&lt;'SFV+BESS'!$I$7), AM736*$B$4, IF(AND(AM736&gt;0,AM736*$B$4+AT735&gt;$B$2*'SFV+BESS'!$I$9,AM736*$B$4&lt;'SFV+BESS'!$I$7),$B$2*'SFV+BESS'!$I$9-AT735,IF(AND(AM736&gt;0,AM736*$B$4+AT735&gt;$B$2*'SFV+BESS'!$I$9,AM736*$B$4&gt;'SFV+BESS'!$I$7,AT735&lt;$B$2*'SFV+BESS'!$I$9),$B$2*'SFV+BESS'!$I$9-AT735,IF(AND(AM736&gt;0,AM736*$B$4+AT735&lt;=$B$2*'SFV+BESS'!$I$9,AM736&gt;'SFV+BESS'!$I$7),'SFV+BESS'!$I$7,0))))</f>
        <v>0</v>
      </c>
      <c r="AO736" s="27">
        <f>IF(AND(AM736&lt;0,AT735+AM736/$B$5&gt;$H$2,-AM736/'Carga-Descarga Año'!$B$5&lt;'SFV+BESS'!$I$7),AM736/$B$5,IF(AND(AM736&lt;0,AT735+AM736/$B$5&gt;$H$2,-AM736/'Carga-Descarga Año'!$B$5&gt;'SFV+BESS'!$I$7),-'SFV+BESS'!$I$7,IF(AND(AM736&lt;0,AT735+AM736/$B$5&lt;$H$2),-MIN('SFV+BESS'!$I$7,AT735-$H$2),0)))</f>
        <v>0</v>
      </c>
      <c r="AP736" s="33"/>
      <c r="AQ736" s="33">
        <f t="shared" si="803"/>
        <v>0</v>
      </c>
      <c r="AR736" s="27">
        <f t="shared" si="837"/>
        <v>0</v>
      </c>
      <c r="AS736" s="27">
        <f t="shared" si="804"/>
        <v>0</v>
      </c>
      <c r="AT736" s="28">
        <f>IF((AT735+AN736+AO736)&gt;=$B$2*'SFV+BESS'!$I$9, $B$2*'SFV+BESS'!$I$9, (AT735+AN736+AO736))</f>
        <v>173.61249999999998</v>
      </c>
      <c r="AU736" s="110">
        <f t="shared" si="838"/>
        <v>0</v>
      </c>
      <c r="BQ736" s="251"/>
      <c r="BR736" s="48">
        <v>30.2916666666667</v>
      </c>
      <c r="BS736" s="33">
        <f t="shared" si="824"/>
        <v>0</v>
      </c>
      <c r="BT736" s="33">
        <f>Gen_Cons_Horario!B3642</f>
        <v>0</v>
      </c>
      <c r="BU736" s="35">
        <f t="shared" si="878"/>
        <v>0</v>
      </c>
      <c r="BV736" s="116">
        <f>IF(AND(BU736&gt;0,BU736*$B$4+CB735&lt;=$B$2*'SFV+BESS'!$I$9,BU736&lt;'SFV+BESS'!$I$7), BU736*$B$4, IF(AND(BU736&gt;0,BU736*$B$4+CB735&gt;$B$2*'SFV+BESS'!$I$9,BU736*$B$4&lt;'SFV+BESS'!$I$7),$B$2*'SFV+BESS'!$I$9-CB735,IF(AND(BU736&gt;0,BU736*$B$4+CB735&gt;$B$2*'SFV+BESS'!$I$9,BU736*$B$4&gt;'SFV+BESS'!$I$7,CB735&lt;$B$2*'SFV+BESS'!$I$9),$B$2*'SFV+BESS'!$I$9-CB735,IF(AND(BU736&gt;0,BU736*$B$4+CB735&lt;=$B$2*'SFV+BESS'!$I$9,BU736&gt;'SFV+BESS'!$I$7),'SFV+BESS'!$I$7,0))))</f>
        <v>0</v>
      </c>
      <c r="BW736" s="27">
        <f>IF(AND(BU736&lt;0,CB735+BU736/$B$5&gt;$H$2,-BU736/'Carga-Descarga Año'!$B$5&lt;'SFV+BESS'!$I$7),BU736/$B$5,IF(AND(BU736&lt;0,CB735+BU736/$B$5&gt;$H$2,-BU736/'Carga-Descarga Año'!$B$5&gt;'SFV+BESS'!$I$7),-'SFV+BESS'!$I$7,IF(AND(BU736&lt;0,CB735+BU736/$B$5&lt;$H$2),-MIN('SFV+BESS'!$I$7,CB735-$H$2),0)))</f>
        <v>0</v>
      </c>
      <c r="BX736" s="33"/>
      <c r="BY736" s="33">
        <f t="shared" si="807"/>
        <v>0</v>
      </c>
      <c r="BZ736" s="27">
        <f t="shared" si="841"/>
        <v>0</v>
      </c>
      <c r="CA736" s="27">
        <f t="shared" si="842"/>
        <v>0</v>
      </c>
      <c r="CB736" s="28">
        <f>IF((CB735+BV736+BW736)&gt;=$B$2*'SFV+BESS'!$I$9, $B$2*'SFV+BESS'!$I$9, (CB735+BV736+BW736))</f>
        <v>173.61249999999998</v>
      </c>
      <c r="CC736" s="110">
        <f t="shared" si="843"/>
        <v>0</v>
      </c>
      <c r="CY736" s="251"/>
      <c r="CZ736" s="48">
        <v>30.2916666666667</v>
      </c>
      <c r="DA736" s="33">
        <f t="shared" si="826"/>
        <v>0</v>
      </c>
      <c r="DB736" s="33">
        <f>Gen_Cons_Horario!B5106</f>
        <v>0</v>
      </c>
      <c r="DC736" s="35">
        <f t="shared" si="866"/>
        <v>0</v>
      </c>
      <c r="DD736" s="116">
        <f>IF(AND(DC736&gt;0,DC736*$B$4+DJ735&lt;=$B$2*'SFV+BESS'!$I$9,DC736&lt;'SFV+BESS'!$I$7), DC736*$B$4, IF(AND(DC736&gt;0,DC736*$B$4+DJ735&gt;$B$2*'SFV+BESS'!$I$9,DC736*$B$4&lt;'SFV+BESS'!$I$7),$B$2*'SFV+BESS'!$I$9-DJ735,IF(AND(DC736&gt;0,DC736*$B$4+DJ735&gt;$B$2*'SFV+BESS'!$I$9,DC736*$B$4&gt;'SFV+BESS'!$I$7,DJ735&lt;$B$2*'SFV+BESS'!$I$9),$B$2*'SFV+BESS'!$I$9-DJ735,IF(AND(DC736&gt;0,DC736*$B$4+DJ735&lt;=$B$2*'SFV+BESS'!$I$9,DC736&gt;'SFV+BESS'!$I$7),'SFV+BESS'!$I$7,0))))</f>
        <v>0</v>
      </c>
      <c r="DE736" s="27">
        <f>IF(AND(DC736&lt;0,DJ735+DC736/$B$5&gt;$H$2,-DC736/'Carga-Descarga Año'!$B$5&lt;'SFV+BESS'!$I$7),DC736/$B$5,IF(AND(DC736&lt;0,DJ735+DC736/$B$5&gt;$H$2,-DC736/'Carga-Descarga Año'!$B$5&gt;'SFV+BESS'!$I$7),-'SFV+BESS'!$I$7,IF(AND(DC736&lt;0,DJ735+DC736/$B$5&lt;$H$2),-MIN('SFV+BESS'!$I$7,DJ735-$H$2),0)))</f>
        <v>0</v>
      </c>
      <c r="DF736" s="33"/>
      <c r="DG736" s="33">
        <f t="shared" si="810"/>
        <v>0</v>
      </c>
      <c r="DH736" s="27">
        <f t="shared" si="846"/>
        <v>0</v>
      </c>
      <c r="DI736" s="27">
        <f t="shared" si="847"/>
        <v>0</v>
      </c>
      <c r="DJ736" s="28">
        <f>IF((DJ735+DD736+DE736)&gt;=$B$2*'SFV+BESS'!$I$9, $B$2*'SFV+BESS'!$I$9, (DJ735+DD736+DE736))</f>
        <v>173.61249999999998</v>
      </c>
      <c r="DK736" s="110">
        <f t="shared" si="848"/>
        <v>0</v>
      </c>
      <c r="DP736" s="251"/>
      <c r="DQ736" s="48">
        <v>30.2916666666667</v>
      </c>
      <c r="DR736" s="33">
        <f t="shared" si="827"/>
        <v>0</v>
      </c>
      <c r="DS736" s="33">
        <f>Gen_Cons_Horario!B5850</f>
        <v>0</v>
      </c>
      <c r="DT736" s="35">
        <f t="shared" si="867"/>
        <v>0</v>
      </c>
      <c r="DU736" s="116">
        <f>IF(AND(DT736&gt;0,DT736*$B$4+EA735&lt;=$B$2*'SFV+BESS'!$I$9,DT736&lt;'SFV+BESS'!$I$7), DT736*$B$4, IF(AND(DT736&gt;0,DT736*$B$4+EA735&gt;$B$2*'SFV+BESS'!$I$9,DT736*$B$4&lt;'SFV+BESS'!$I$7),$B$2*'SFV+BESS'!$I$9-EA735,IF(AND(DT736&gt;0,DT736*$B$4+EA735&gt;$B$2*'SFV+BESS'!$I$9,DT736*$B$4&gt;'SFV+BESS'!$I$7,EA735&lt;$B$2*'SFV+BESS'!$I$9),$B$2*'SFV+BESS'!$I$9-EA735,IF(AND(DT736&gt;0,DT736*$B$4+EA735&lt;=$B$2*'SFV+BESS'!$I$9,DT736&gt;'SFV+BESS'!$I$7),'SFV+BESS'!$I$7,0))))</f>
        <v>0</v>
      </c>
      <c r="DV736" s="27">
        <f>IF(AND(DT736&lt;0,EA735+DT736/$B$5&gt;$H$2,-DT736/'Carga-Descarga Año'!$B$5&lt;'SFV+BESS'!$I$7),DT736/$B$5,IF(AND(DT736&lt;0,EA735+DT736/$B$5&gt;$H$2,-DT736/'Carga-Descarga Año'!$B$5&gt;'SFV+BESS'!$I$7),-'SFV+BESS'!$I$7,IF(AND(DT736&lt;0,EA735+DT736/$B$5&lt;$H$2),-MIN('SFV+BESS'!$I$7,EA735-$H$2),0)))</f>
        <v>0</v>
      </c>
      <c r="DW736" s="33"/>
      <c r="DX736" s="33">
        <f t="shared" si="811"/>
        <v>0</v>
      </c>
      <c r="DY736" s="27">
        <f t="shared" si="849"/>
        <v>0</v>
      </c>
      <c r="DZ736" s="27">
        <f t="shared" si="812"/>
        <v>0</v>
      </c>
      <c r="EA736" s="28">
        <f>IF((EA735+DU736+DV736)&gt;=$B$2*'SFV+BESS'!$I$9, $B$2*'SFV+BESS'!$I$9, (EA735+DU736+DV736))</f>
        <v>173.61249999999998</v>
      </c>
      <c r="EB736" s="110">
        <f t="shared" si="850"/>
        <v>0</v>
      </c>
      <c r="EX736" s="251"/>
      <c r="EY736" s="48">
        <v>30.2916666666667</v>
      </c>
      <c r="EZ736" s="33">
        <f t="shared" si="829"/>
        <v>20.231242549735406</v>
      </c>
      <c r="FA736" s="33">
        <f>Gen_Cons_Horario!B7314</f>
        <v>0</v>
      </c>
      <c r="FB736" s="35">
        <f t="shared" si="869"/>
        <v>20.231242549735406</v>
      </c>
      <c r="FC736" s="116">
        <f>IF(AND(FB736&gt;0,FB736*$B$4+FI735&lt;=$B$2*'SFV+BESS'!$I$9,FB736&lt;'SFV+BESS'!$I$7), FB736*$B$4, IF(AND(FB736&gt;0,FB736*$B$4+FI735&gt;$B$2*'SFV+BESS'!$I$9,FB736*$B$4&lt;'SFV+BESS'!$I$7),$B$2*'SFV+BESS'!$I$9-FI735,IF(AND(FB736&gt;0,FB736*$B$4+FI735&gt;$B$2*'SFV+BESS'!$I$9,FB736*$B$4&gt;'SFV+BESS'!$I$7,FI735&lt;$B$2*'SFV+BESS'!$I$9),$B$2*'SFV+BESS'!$I$9-FI735,IF(AND(FB736&gt;0,FB736*$B$4+FI735&lt;=$B$2*'SFV+BESS'!$I$9,FB736&gt;'SFV+BESS'!$I$7),'SFV+BESS'!$I$7,0))))</f>
        <v>0</v>
      </c>
      <c r="FD736" s="27">
        <f>IF(AND(FB736&lt;0,FI735+FB736/$B$5&gt;$H$2,-FB736/'Carga-Descarga Año'!$B$5&lt;'SFV+BESS'!$I$7),FB736/$B$5,IF(AND(FB736&lt;0,FI735+FB736/$B$5&gt;$H$2,-FB736/'Carga-Descarga Año'!$B$5&gt;'SFV+BESS'!$I$7),-'SFV+BESS'!$I$7,IF(AND(FB736&lt;0,FI735+FB736/$B$5&lt;$H$2),-MIN('SFV+BESS'!$I$7,FI735-$H$2),0)))</f>
        <v>0</v>
      </c>
      <c r="FE736" s="33"/>
      <c r="FF736" s="33">
        <f t="shared" si="815"/>
        <v>0</v>
      </c>
      <c r="FG736" s="27">
        <f t="shared" si="853"/>
        <v>0</v>
      </c>
      <c r="FH736" s="27">
        <f t="shared" si="816"/>
        <v>0</v>
      </c>
      <c r="FI736" s="28">
        <f>IF((FI735+FC736+FD736)&gt;=$B$2*'SFV+BESS'!$I$9, $B$2*'SFV+BESS'!$I$9, (FI735+FC736+FD736))</f>
        <v>173.61249999999998</v>
      </c>
      <c r="FJ736" s="110">
        <f t="shared" si="854"/>
        <v>20.231242549735406</v>
      </c>
      <c r="GF736" s="251"/>
      <c r="GG736" s="48">
        <v>30.2916666666667</v>
      </c>
      <c r="GH736" s="33">
        <f t="shared" si="831"/>
        <v>47.68278908167801</v>
      </c>
      <c r="GI736" s="33">
        <f>Gen_Cons_Horario!B8778</f>
        <v>0</v>
      </c>
      <c r="GJ736" s="35">
        <f t="shared" si="880"/>
        <v>47.68278908167801</v>
      </c>
      <c r="GK736" s="116">
        <f>IF(AND(GJ736&gt;0,GJ736*$B$4+GQ735&lt;=$B$2*'SFV+BESS'!$I$9,GJ736&lt;'SFV+BESS'!$I$7), GJ736*$B$4, IF(AND(GJ736&gt;0,GJ736*$B$4+GQ735&gt;$B$2*'SFV+BESS'!$I$9,GJ736*$B$4&lt;'SFV+BESS'!$I$7),$B$2*'SFV+BESS'!$I$9-GQ735,IF(AND(GJ736&gt;0,GJ736*$B$4+GQ735&gt;$B$2*'SFV+BESS'!$I$9,GJ736*$B$4&gt;'SFV+BESS'!$I$7,GQ735&lt;$B$2*'SFV+BESS'!$I$9),$B$2*'SFV+BESS'!$I$9-GQ735,IF(AND(GJ736&gt;0,GJ736*$B$4+GQ735&lt;=$B$2*'SFV+BESS'!$I$9,GJ736&gt;'SFV+BESS'!$I$7),'SFV+BESS'!$I$7,0))))</f>
        <v>0</v>
      </c>
      <c r="GL736" s="27">
        <f>IF(AND(GJ736&lt;0,GQ735+GJ736/$B$5&gt;$H$2,-GJ736/'Carga-Descarga Año'!$B$5&lt;'SFV+BESS'!$I$7),GJ736/$B$5,IF(AND(GJ736&lt;0,GQ735+GJ736/$B$5&gt;$H$2,-GJ736/'Carga-Descarga Año'!$B$5&gt;'SFV+BESS'!$I$7),-'SFV+BESS'!$I$7,IF(AND(GJ736&lt;0,GQ735+GJ736/$B$5&lt;$H$2),-MIN('SFV+BESS'!$I$7,GQ735-$H$2),0)))</f>
        <v>0</v>
      </c>
      <c r="GM736" s="33"/>
      <c r="GN736" s="33">
        <f t="shared" si="819"/>
        <v>0</v>
      </c>
      <c r="GO736" s="27">
        <f t="shared" si="857"/>
        <v>0</v>
      </c>
      <c r="GP736" s="27">
        <f t="shared" si="820"/>
        <v>0</v>
      </c>
      <c r="GQ736" s="28">
        <f>IF((GQ735+GK736+GL736)&gt;=$B$2*'SFV+BESS'!$I$9, $B$2*'SFV+BESS'!$I$9, (GQ735+GK736+GL736))</f>
        <v>173.61249999999998</v>
      </c>
      <c r="GR736" s="110">
        <f t="shared" si="858"/>
        <v>47.68278908167801</v>
      </c>
    </row>
    <row r="737" spans="1:200">
      <c r="A737" s="249"/>
      <c r="B737" s="48">
        <v>30.3333333333334</v>
      </c>
      <c r="C737" s="38">
        <f t="shared" si="883"/>
        <v>70.656558862291604</v>
      </c>
      <c r="D737" s="2">
        <f>Gen_Cons_Horario!B763</f>
        <v>104.398</v>
      </c>
      <c r="E737" s="140">
        <f t="shared" si="832"/>
        <v>-33.741441137708392</v>
      </c>
      <c r="F737" s="116">
        <f>IF(AND(E737&gt;0,E737*$B$4+L736&lt;=$B$2*'SFV+BESS'!$I$9,E737&lt;'SFV+BESS'!$I$7), E737*$B$4, IF(AND(E737&gt;0,E737*$B$4+L736&gt;$B$2*'SFV+BESS'!$I$9,E737*$B$4&lt;'SFV+BESS'!$I$7),$B$2*'SFV+BESS'!$I$9-L736,IF(AND(E737&gt;0,E737*$B$4+L736&gt;$B$2*'SFV+BESS'!$I$9,E737*$B$4&gt;'SFV+BESS'!$I$7,L736&lt;$B$2*'SFV+BESS'!$I$9),$B$2*'SFV+BESS'!$I$9-L736,IF(AND(E737&gt;0,E737*$B$4+L736&lt;=$B$2*'SFV+BESS'!$I$9,E737&gt;'SFV+BESS'!$I$7),'SFV+BESS'!$I$7,0))))</f>
        <v>0</v>
      </c>
      <c r="G737" s="27">
        <f>IF(AND(E737&lt;0,L736+E737/$B$5&gt;$H$2,-E737/'Carga-Descarga Año'!$B$5&lt;'SFV+BESS'!$I$7),E737/$B$5,IF(AND(E737&lt;0,L736+E737/$B$5&gt;$H$2,-E737/'Carga-Descarga Año'!$B$5&gt;'SFV+BESS'!$I$7),-'SFV+BESS'!$I$7,IF(AND(E737&lt;0,L736+E737/$B$5&lt;$H$2),-MIN('SFV+BESS'!$I$7,L736-$H$2),0)))</f>
        <v>-35.517306460745679</v>
      </c>
      <c r="I737" s="38">
        <f t="shared" si="833"/>
        <v>70.656558862291604</v>
      </c>
      <c r="J737" s="27">
        <f t="shared" si="835"/>
        <v>33.741441137708392</v>
      </c>
      <c r="K737" s="27">
        <f t="shared" si="834"/>
        <v>0</v>
      </c>
      <c r="L737" s="28">
        <f>IF((L736+F737+G737)&gt;=$B$2*'SFV+BESS'!$I$9, $B$2*'SFV+BESS'!$I$9, (L736+F737+G737))</f>
        <v>103.89499957222924</v>
      </c>
      <c r="M737" s="110">
        <f t="shared" si="836"/>
        <v>0</v>
      </c>
      <c r="AI737" s="251"/>
      <c r="AJ737" s="48">
        <v>30.3333333333334</v>
      </c>
      <c r="AK737" s="52">
        <f t="shared" si="822"/>
        <v>49.086071190777005</v>
      </c>
      <c r="AL737" s="33">
        <f>Gen_Cons_Horario!B2179</f>
        <v>0</v>
      </c>
      <c r="AM737" s="35">
        <f t="shared" si="876"/>
        <v>49.086071190777005</v>
      </c>
      <c r="AN737" s="116">
        <f>IF(AND(AM737&gt;0,AM737*$B$4+AT736&lt;=$B$2*'SFV+BESS'!$I$9,AM737&lt;'SFV+BESS'!$I$7), AM737*$B$4, IF(AND(AM737&gt;0,AM737*$B$4+AT736&gt;$B$2*'SFV+BESS'!$I$9,AM737*$B$4&lt;'SFV+BESS'!$I$7),$B$2*'SFV+BESS'!$I$9-AT736,IF(AND(AM737&gt;0,AM737*$B$4+AT736&gt;$B$2*'SFV+BESS'!$I$9,AM737*$B$4&gt;'SFV+BESS'!$I$7,AT736&lt;$B$2*'SFV+BESS'!$I$9),$B$2*'SFV+BESS'!$I$9-AT736,IF(AND(AM737&gt;0,AM737*$B$4+AT736&lt;=$B$2*'SFV+BESS'!$I$9,AM737&gt;'SFV+BESS'!$I$7),'SFV+BESS'!$I$7,0))))</f>
        <v>0</v>
      </c>
      <c r="AO737" s="27">
        <f>IF(AND(AM737&lt;0,AT736+AM737/$B$5&gt;$H$2,-AM737/'Carga-Descarga Año'!$B$5&lt;'SFV+BESS'!$I$7),AM737/$B$5,IF(AND(AM737&lt;0,AT736+AM737/$B$5&gt;$H$2,-AM737/'Carga-Descarga Año'!$B$5&gt;'SFV+BESS'!$I$7),-'SFV+BESS'!$I$7,IF(AND(AM737&lt;0,AT736+AM737/$B$5&lt;$H$2),-MIN('SFV+BESS'!$I$7,AT736-$H$2),0)))</f>
        <v>0</v>
      </c>
      <c r="AP737" s="33"/>
      <c r="AQ737" s="33">
        <f t="shared" ref="AQ737:AQ752" si="884">IF(AM737&gt;0,AL737,AK737)</f>
        <v>0</v>
      </c>
      <c r="AR737" s="27">
        <f t="shared" si="837"/>
        <v>0</v>
      </c>
      <c r="AS737" s="27">
        <f t="shared" ref="AS737:AS752" si="885">IF(AR737&lt;-AM737,-(AM737+AR737),0)</f>
        <v>0</v>
      </c>
      <c r="AT737" s="28">
        <f>IF((AT736+AN737+AO737)&gt;=$B$2*'SFV+BESS'!$I$9, $B$2*'SFV+BESS'!$I$9, (AT736+AN737+AO737))</f>
        <v>173.61249999999998</v>
      </c>
      <c r="AU737" s="110">
        <f t="shared" si="838"/>
        <v>49.086071190777005</v>
      </c>
      <c r="BQ737" s="251"/>
      <c r="BR737" s="48">
        <v>30.3333333333334</v>
      </c>
      <c r="BS737" s="33">
        <f t="shared" si="824"/>
        <v>1.3517615596903494</v>
      </c>
      <c r="BT737" s="33">
        <f>Gen_Cons_Horario!B3643</f>
        <v>0</v>
      </c>
      <c r="BU737" s="35">
        <f t="shared" si="878"/>
        <v>1.3517615596903494</v>
      </c>
      <c r="BV737" s="116">
        <f>IF(AND(BU737&gt;0,BU737*$B$4+CB736&lt;=$B$2*'SFV+BESS'!$I$9,BU737&lt;'SFV+BESS'!$I$7), BU737*$B$4, IF(AND(BU737&gt;0,BU737*$B$4+CB736&gt;$B$2*'SFV+BESS'!$I$9,BU737*$B$4&lt;'SFV+BESS'!$I$7),$B$2*'SFV+BESS'!$I$9-CB736,IF(AND(BU737&gt;0,BU737*$B$4+CB736&gt;$B$2*'SFV+BESS'!$I$9,BU737*$B$4&gt;'SFV+BESS'!$I$7,CB736&lt;$B$2*'SFV+BESS'!$I$9),$B$2*'SFV+BESS'!$I$9-CB736,IF(AND(BU737&gt;0,BU737*$B$4+CB736&lt;=$B$2*'SFV+BESS'!$I$9,BU737&gt;'SFV+BESS'!$I$7),'SFV+BESS'!$I$7,0))))</f>
        <v>0</v>
      </c>
      <c r="BW737" s="27">
        <f>IF(AND(BU737&lt;0,CB736+BU737/$B$5&gt;$H$2,-BU737/'Carga-Descarga Año'!$B$5&lt;'SFV+BESS'!$I$7),BU737/$B$5,IF(AND(BU737&lt;0,CB736+BU737/$B$5&gt;$H$2,-BU737/'Carga-Descarga Año'!$B$5&gt;'SFV+BESS'!$I$7),-'SFV+BESS'!$I$7,IF(AND(BU737&lt;0,CB736+BU737/$B$5&lt;$H$2),-MIN('SFV+BESS'!$I$7,CB736-$H$2),0)))</f>
        <v>0</v>
      </c>
      <c r="BX737" s="33"/>
      <c r="BY737" s="33">
        <f t="shared" ref="BY737:BY752" si="886">IF(BU737&gt;0,BT737,BS737)</f>
        <v>0</v>
      </c>
      <c r="BZ737" s="27">
        <f t="shared" si="841"/>
        <v>0</v>
      </c>
      <c r="CA737" s="27">
        <f t="shared" si="842"/>
        <v>0</v>
      </c>
      <c r="CB737" s="28">
        <f>IF((CB736+BV737+BW737)&gt;=$B$2*'SFV+BESS'!$I$9, $B$2*'SFV+BESS'!$I$9, (CB736+BV737+BW737))</f>
        <v>173.61249999999998</v>
      </c>
      <c r="CC737" s="110">
        <f t="shared" si="843"/>
        <v>1.3517615596903494</v>
      </c>
      <c r="CY737" s="251"/>
      <c r="CZ737" s="48">
        <v>30.3333333333334</v>
      </c>
      <c r="DA737" s="33">
        <f t="shared" si="826"/>
        <v>0</v>
      </c>
      <c r="DB737" s="33">
        <f>Gen_Cons_Horario!B5107</f>
        <v>0</v>
      </c>
      <c r="DC737" s="35">
        <f t="shared" si="866"/>
        <v>0</v>
      </c>
      <c r="DD737" s="116">
        <f>IF(AND(DC737&gt;0,DC737*$B$4+DJ736&lt;=$B$2*'SFV+BESS'!$I$9,DC737&lt;'SFV+BESS'!$I$7), DC737*$B$4, IF(AND(DC737&gt;0,DC737*$B$4+DJ736&gt;$B$2*'SFV+BESS'!$I$9,DC737*$B$4&lt;'SFV+BESS'!$I$7),$B$2*'SFV+BESS'!$I$9-DJ736,IF(AND(DC737&gt;0,DC737*$B$4+DJ736&gt;$B$2*'SFV+BESS'!$I$9,DC737*$B$4&gt;'SFV+BESS'!$I$7,DJ736&lt;$B$2*'SFV+BESS'!$I$9),$B$2*'SFV+BESS'!$I$9-DJ736,IF(AND(DC737&gt;0,DC737*$B$4+DJ736&lt;=$B$2*'SFV+BESS'!$I$9,DC737&gt;'SFV+BESS'!$I$7),'SFV+BESS'!$I$7,0))))</f>
        <v>0</v>
      </c>
      <c r="DE737" s="27">
        <f>IF(AND(DC737&lt;0,DJ736+DC737/$B$5&gt;$H$2,-DC737/'Carga-Descarga Año'!$B$5&lt;'SFV+BESS'!$I$7),DC737/$B$5,IF(AND(DC737&lt;0,DJ736+DC737/$B$5&gt;$H$2,-DC737/'Carga-Descarga Año'!$B$5&gt;'SFV+BESS'!$I$7),-'SFV+BESS'!$I$7,IF(AND(DC737&lt;0,DJ736+DC737/$B$5&lt;$H$2),-MIN('SFV+BESS'!$I$7,DJ736-$H$2),0)))</f>
        <v>0</v>
      </c>
      <c r="DF737" s="33"/>
      <c r="DG737" s="33">
        <f t="shared" ref="DG737:DG752" si="887">IF(DC737&gt;0,DB737,DA737)</f>
        <v>0</v>
      </c>
      <c r="DH737" s="27">
        <f t="shared" si="846"/>
        <v>0</v>
      </c>
      <c r="DI737" s="27">
        <f t="shared" si="847"/>
        <v>0</v>
      </c>
      <c r="DJ737" s="28">
        <f>IF((DJ736+DD737+DE737)&gt;=$B$2*'SFV+BESS'!$I$9, $B$2*'SFV+BESS'!$I$9, (DJ736+DD737+DE737))</f>
        <v>173.61249999999998</v>
      </c>
      <c r="DK737" s="110">
        <f t="shared" si="848"/>
        <v>0</v>
      </c>
      <c r="DP737" s="251"/>
      <c r="DQ737" s="48">
        <v>30.3333333333334</v>
      </c>
      <c r="DR737" s="33">
        <f t="shared" si="827"/>
        <v>6.4835279294787034</v>
      </c>
      <c r="DS737" s="33">
        <f>Gen_Cons_Horario!B5851</f>
        <v>0</v>
      </c>
      <c r="DT737" s="35">
        <f t="shared" si="867"/>
        <v>6.4835279294787034</v>
      </c>
      <c r="DU737" s="116">
        <f>IF(AND(DT737&gt;0,DT737*$B$4+EA736&lt;=$B$2*'SFV+BESS'!$I$9,DT737&lt;'SFV+BESS'!$I$7), DT737*$B$4, IF(AND(DT737&gt;0,DT737*$B$4+EA736&gt;$B$2*'SFV+BESS'!$I$9,DT737*$B$4&lt;'SFV+BESS'!$I$7),$B$2*'SFV+BESS'!$I$9-EA736,IF(AND(DT737&gt;0,DT737*$B$4+EA736&gt;$B$2*'SFV+BESS'!$I$9,DT737*$B$4&gt;'SFV+BESS'!$I$7,EA736&lt;$B$2*'SFV+BESS'!$I$9),$B$2*'SFV+BESS'!$I$9-EA736,IF(AND(DT737&gt;0,DT737*$B$4+EA736&lt;=$B$2*'SFV+BESS'!$I$9,DT737&gt;'SFV+BESS'!$I$7),'SFV+BESS'!$I$7,0))))</f>
        <v>0</v>
      </c>
      <c r="DV737" s="27">
        <f>IF(AND(DT737&lt;0,EA736+DT737/$B$5&gt;$H$2,-DT737/'Carga-Descarga Año'!$B$5&lt;'SFV+BESS'!$I$7),DT737/$B$5,IF(AND(DT737&lt;0,EA736+DT737/$B$5&gt;$H$2,-DT737/'Carga-Descarga Año'!$B$5&gt;'SFV+BESS'!$I$7),-'SFV+BESS'!$I$7,IF(AND(DT737&lt;0,EA736+DT737/$B$5&lt;$H$2),-MIN('SFV+BESS'!$I$7,EA736-$H$2),0)))</f>
        <v>0</v>
      </c>
      <c r="DW737" s="33"/>
      <c r="DX737" s="33">
        <f t="shared" ref="DX737:DX752" si="888">IF(DT737&gt;0,DS737,DR737)</f>
        <v>0</v>
      </c>
      <c r="DY737" s="27">
        <f t="shared" si="849"/>
        <v>0</v>
      </c>
      <c r="DZ737" s="27">
        <f t="shared" ref="DZ737:DZ752" si="889">IF(DY737&lt;-DT737,-(DT737+DY737),0)</f>
        <v>0</v>
      </c>
      <c r="EA737" s="28">
        <f>IF((EA736+DU737+DV737)&gt;=$B$2*'SFV+BESS'!$I$9, $B$2*'SFV+BESS'!$I$9, (EA736+DU737+DV737))</f>
        <v>173.61249999999998</v>
      </c>
      <c r="EB737" s="110">
        <f t="shared" si="850"/>
        <v>6.4835279294787034</v>
      </c>
      <c r="EX737" s="251"/>
      <c r="EY737" s="48">
        <v>30.3333333333334</v>
      </c>
      <c r="EZ737" s="33">
        <f t="shared" si="829"/>
        <v>65.465247118483433</v>
      </c>
      <c r="FA737" s="33">
        <f>Gen_Cons_Horario!B7315</f>
        <v>100.6695</v>
      </c>
      <c r="FB737" s="35">
        <f t="shared" si="869"/>
        <v>-35.204252881516567</v>
      </c>
      <c r="FC737" s="116">
        <f>IF(AND(FB737&gt;0,FB737*$B$4+FI736&lt;=$B$2*'SFV+BESS'!$I$9,FB737&lt;'SFV+BESS'!$I$7), FB737*$B$4, IF(AND(FB737&gt;0,FB737*$B$4+FI736&gt;$B$2*'SFV+BESS'!$I$9,FB737*$B$4&lt;'SFV+BESS'!$I$7),$B$2*'SFV+BESS'!$I$9-FI736,IF(AND(FB737&gt;0,FB737*$B$4+FI736&gt;$B$2*'SFV+BESS'!$I$9,FB737*$B$4&gt;'SFV+BESS'!$I$7,FI736&lt;$B$2*'SFV+BESS'!$I$9),$B$2*'SFV+BESS'!$I$9-FI736,IF(AND(FB737&gt;0,FB737*$B$4+FI736&lt;=$B$2*'SFV+BESS'!$I$9,FB737&gt;'SFV+BESS'!$I$7),'SFV+BESS'!$I$7,0))))</f>
        <v>0</v>
      </c>
      <c r="FD737" s="27">
        <f>IF(AND(FB737&lt;0,FI736+FB737/$B$5&gt;$H$2,-FB737/'Carga-Descarga Año'!$B$5&lt;'SFV+BESS'!$I$7),FB737/$B$5,IF(AND(FB737&lt;0,FI736+FB737/$B$5&gt;$H$2,-FB737/'Carga-Descarga Año'!$B$5&gt;'SFV+BESS'!$I$7),-'SFV+BESS'!$I$7,IF(AND(FB737&lt;0,FI736+FB737/$B$5&lt;$H$2),-MIN('SFV+BESS'!$I$7,FI736-$H$2),0)))</f>
        <v>-37.057108296333233</v>
      </c>
      <c r="FE737" s="33"/>
      <c r="FF737" s="33">
        <f t="shared" ref="FF737:FF752" si="890">IF(FB737&gt;0,FA737,EZ737)</f>
        <v>65.465247118483433</v>
      </c>
      <c r="FG737" s="27">
        <f t="shared" si="853"/>
        <v>35.204252881516567</v>
      </c>
      <c r="FH737" s="27">
        <f t="shared" ref="FH737:FH752" si="891">IF(FG737&lt;-FB737,-(FB737+FG737),0)</f>
        <v>0</v>
      </c>
      <c r="FI737" s="28">
        <f>IF((FI736+FC737+FD737)&gt;=$B$2*'SFV+BESS'!$I$9, $B$2*'SFV+BESS'!$I$9, (FI736+FC737+FD737))</f>
        <v>136.55539170366674</v>
      </c>
      <c r="FJ737" s="110">
        <f t="shared" si="854"/>
        <v>0</v>
      </c>
      <c r="GF737" s="251"/>
      <c r="GG737" s="48">
        <v>30.3333333333334</v>
      </c>
      <c r="GH737" s="33">
        <f t="shared" si="831"/>
        <v>70.863960389078386</v>
      </c>
      <c r="GI737" s="33">
        <f>Gen_Cons_Horario!B8779</f>
        <v>84.570000000000007</v>
      </c>
      <c r="GJ737" s="35">
        <f t="shared" si="880"/>
        <v>-13.706039610921621</v>
      </c>
      <c r="GK737" s="116">
        <f>IF(AND(GJ737&gt;0,GJ737*$B$4+GQ736&lt;=$B$2*'SFV+BESS'!$I$9,GJ737&lt;'SFV+BESS'!$I$7), GJ737*$B$4, IF(AND(GJ737&gt;0,GJ737*$B$4+GQ736&gt;$B$2*'SFV+BESS'!$I$9,GJ737*$B$4&lt;'SFV+BESS'!$I$7),$B$2*'SFV+BESS'!$I$9-GQ736,IF(AND(GJ737&gt;0,GJ737*$B$4+GQ736&gt;$B$2*'SFV+BESS'!$I$9,GJ737*$B$4&gt;'SFV+BESS'!$I$7,GQ736&lt;$B$2*'SFV+BESS'!$I$9),$B$2*'SFV+BESS'!$I$9-GQ736,IF(AND(GJ737&gt;0,GJ737*$B$4+GQ736&lt;=$B$2*'SFV+BESS'!$I$9,GJ737&gt;'SFV+BESS'!$I$7),'SFV+BESS'!$I$7,0))))</f>
        <v>0</v>
      </c>
      <c r="GL737" s="27">
        <f>IF(AND(GJ737&lt;0,GQ736+GJ737/$B$5&gt;$H$2,-GJ737/'Carga-Descarga Año'!$B$5&lt;'SFV+BESS'!$I$7),GJ737/$B$5,IF(AND(GJ737&lt;0,GQ736+GJ737/$B$5&gt;$H$2,-GJ737/'Carga-Descarga Año'!$B$5&gt;'SFV+BESS'!$I$7),-'SFV+BESS'!$I$7,IF(AND(GJ737&lt;0,GQ736+GJ737/$B$5&lt;$H$2),-MIN('SFV+BESS'!$I$7,GQ736-$H$2),0)))</f>
        <v>-14.427410116759603</v>
      </c>
      <c r="GM737" s="33"/>
      <c r="GN737" s="33">
        <f t="shared" ref="GN737:GN752" si="892">IF(GJ737&gt;0,GI737,GH737)</f>
        <v>70.863960389078386</v>
      </c>
      <c r="GO737" s="27">
        <f t="shared" si="857"/>
        <v>13.706039610921621</v>
      </c>
      <c r="GP737" s="27">
        <f t="shared" ref="GP737:GP752" si="893">IF(GO737&lt;-GJ737,-(GJ737+GO737),0)</f>
        <v>0</v>
      </c>
      <c r="GQ737" s="28">
        <f>IF((GQ736+GK737+GL737)&gt;=$B$2*'SFV+BESS'!$I$9, $B$2*'SFV+BESS'!$I$9, (GQ736+GK737+GL737))</f>
        <v>159.18508988324038</v>
      </c>
      <c r="GR737" s="110">
        <f t="shared" si="858"/>
        <v>0</v>
      </c>
    </row>
    <row r="738" spans="1:200">
      <c r="A738" s="249"/>
      <c r="B738" s="48">
        <v>30.375</v>
      </c>
      <c r="C738" s="38">
        <f t="shared" si="883"/>
        <v>87.219064057968581</v>
      </c>
      <c r="D738" s="2">
        <f>Gen_Cons_Horario!B764</f>
        <v>104.398</v>
      </c>
      <c r="E738" s="140">
        <f t="shared" si="832"/>
        <v>-17.178935942031416</v>
      </c>
      <c r="F738" s="116">
        <f>IF(AND(E738&gt;0,E738*$B$4+L737&lt;=$B$2*'SFV+BESS'!$I$9,E738&lt;'SFV+BESS'!$I$7), E738*$B$4, IF(AND(E738&gt;0,E738*$B$4+L737&gt;$B$2*'SFV+BESS'!$I$9,E738*$B$4&lt;'SFV+BESS'!$I$7),$B$2*'SFV+BESS'!$I$9-L737,IF(AND(E738&gt;0,E738*$B$4+L737&gt;$B$2*'SFV+BESS'!$I$9,E738*$B$4&gt;'SFV+BESS'!$I$7,L737&lt;$B$2*'SFV+BESS'!$I$9),$B$2*'SFV+BESS'!$I$9-L737,IF(AND(E738&gt;0,E738*$B$4+L737&lt;=$B$2*'SFV+BESS'!$I$9,E738&gt;'SFV+BESS'!$I$7),'SFV+BESS'!$I$7,0))))</f>
        <v>0</v>
      </c>
      <c r="G738" s="27">
        <f>IF(AND(E738&lt;0,L737+E738/$B$5&gt;$H$2,-E738/'Carga-Descarga Año'!$B$5&lt;'SFV+BESS'!$I$7),E738/$B$5,IF(AND(E738&lt;0,L737+E738/$B$5&gt;$H$2,-E738/'Carga-Descarga Año'!$B$5&gt;'SFV+BESS'!$I$7),-'SFV+BESS'!$I$7,IF(AND(E738&lt;0,L737+E738/$B$5&lt;$H$2),-MIN('SFV+BESS'!$I$7,L737-$H$2),0)))</f>
        <v>-18.083090465296227</v>
      </c>
      <c r="I738" s="38">
        <f t="shared" si="833"/>
        <v>87.219064057968581</v>
      </c>
      <c r="J738" s="27">
        <f t="shared" si="835"/>
        <v>17.178935942031416</v>
      </c>
      <c r="K738" s="27">
        <f t="shared" si="834"/>
        <v>0</v>
      </c>
      <c r="L738" s="28">
        <f>IF((L737+F738+G738)&gt;=$B$2*'SFV+BESS'!$I$9, $B$2*'SFV+BESS'!$I$9, (L737+F738+G738))</f>
        <v>85.811909106933015</v>
      </c>
      <c r="M738" s="110">
        <f t="shared" si="836"/>
        <v>0</v>
      </c>
      <c r="AI738" s="251"/>
      <c r="AJ738" s="48">
        <v>30.375</v>
      </c>
      <c r="AK738" s="52">
        <f t="shared" ref="AK738:AK752" si="894">AK714</f>
        <v>81.411044901776492</v>
      </c>
      <c r="AL738" s="33">
        <f>Gen_Cons_Horario!B2180</f>
        <v>0</v>
      </c>
      <c r="AM738" s="35">
        <f t="shared" si="876"/>
        <v>81.411044901776492</v>
      </c>
      <c r="AN738" s="116">
        <f>IF(AND(AM738&gt;0,AM738*$B$4+AT737&lt;=$B$2*'SFV+BESS'!$I$9,AM738&lt;'SFV+BESS'!$I$7), AM738*$B$4, IF(AND(AM738&gt;0,AM738*$B$4+AT737&gt;$B$2*'SFV+BESS'!$I$9,AM738*$B$4&lt;'SFV+BESS'!$I$7),$B$2*'SFV+BESS'!$I$9-AT737,IF(AND(AM738&gt;0,AM738*$B$4+AT737&gt;$B$2*'SFV+BESS'!$I$9,AM738*$B$4&gt;'SFV+BESS'!$I$7,AT737&lt;$B$2*'SFV+BESS'!$I$9),$B$2*'SFV+BESS'!$I$9-AT737,IF(AND(AM738&gt;0,AM738*$B$4+AT737&lt;=$B$2*'SFV+BESS'!$I$9,AM738&gt;'SFV+BESS'!$I$7),'SFV+BESS'!$I$7,0))))</f>
        <v>0</v>
      </c>
      <c r="AO738" s="27">
        <f>IF(AND(AM738&lt;0,AT737+AM738/$B$5&gt;$H$2,-AM738/'Carga-Descarga Año'!$B$5&lt;'SFV+BESS'!$I$7),AM738/$B$5,IF(AND(AM738&lt;0,AT737+AM738/$B$5&gt;$H$2,-AM738/'Carga-Descarga Año'!$B$5&gt;'SFV+BESS'!$I$7),-'SFV+BESS'!$I$7,IF(AND(AM738&lt;0,AT737+AM738/$B$5&lt;$H$2),-MIN('SFV+BESS'!$I$7,AT737-$H$2),0)))</f>
        <v>0</v>
      </c>
      <c r="AP738" s="33"/>
      <c r="AQ738" s="33">
        <f t="shared" si="884"/>
        <v>0</v>
      </c>
      <c r="AR738" s="27">
        <f t="shared" si="837"/>
        <v>0</v>
      </c>
      <c r="AS738" s="27">
        <f t="shared" si="885"/>
        <v>0</v>
      </c>
      <c r="AT738" s="28">
        <f>IF((AT737+AN738+AO738)&gt;=$B$2*'SFV+BESS'!$I$9, $B$2*'SFV+BESS'!$I$9, (AT737+AN738+AO738))</f>
        <v>173.61249999999998</v>
      </c>
      <c r="AU738" s="110">
        <f t="shared" si="838"/>
        <v>81.411044901776492</v>
      </c>
      <c r="BQ738" s="251"/>
      <c r="BR738" s="48">
        <v>30.375</v>
      </c>
      <c r="BS738" s="33">
        <f t="shared" ref="BS738:BS752" si="895">BS714</f>
        <v>45.284012249626699</v>
      </c>
      <c r="BT738" s="33">
        <f>Gen_Cons_Horario!B3644</f>
        <v>0</v>
      </c>
      <c r="BU738" s="35">
        <f t="shared" si="878"/>
        <v>45.284012249626699</v>
      </c>
      <c r="BV738" s="116">
        <f>IF(AND(BU738&gt;0,BU738*$B$4+CB737&lt;=$B$2*'SFV+BESS'!$I$9,BU738&lt;'SFV+BESS'!$I$7), BU738*$B$4, IF(AND(BU738&gt;0,BU738*$B$4+CB737&gt;$B$2*'SFV+BESS'!$I$9,BU738*$B$4&lt;'SFV+BESS'!$I$7),$B$2*'SFV+BESS'!$I$9-CB737,IF(AND(BU738&gt;0,BU738*$B$4+CB737&gt;$B$2*'SFV+BESS'!$I$9,BU738*$B$4&gt;'SFV+BESS'!$I$7,CB737&lt;$B$2*'SFV+BESS'!$I$9),$B$2*'SFV+BESS'!$I$9-CB737,IF(AND(BU738&gt;0,BU738*$B$4+CB737&lt;=$B$2*'SFV+BESS'!$I$9,BU738&gt;'SFV+BESS'!$I$7),'SFV+BESS'!$I$7,0))))</f>
        <v>0</v>
      </c>
      <c r="BW738" s="27">
        <f>IF(AND(BU738&lt;0,CB737+BU738/$B$5&gt;$H$2,-BU738/'Carga-Descarga Año'!$B$5&lt;'SFV+BESS'!$I$7),BU738/$B$5,IF(AND(BU738&lt;0,CB737+BU738/$B$5&gt;$H$2,-BU738/'Carga-Descarga Año'!$B$5&gt;'SFV+BESS'!$I$7),-'SFV+BESS'!$I$7,IF(AND(BU738&lt;0,CB737+BU738/$B$5&lt;$H$2),-MIN('SFV+BESS'!$I$7,CB737-$H$2),0)))</f>
        <v>0</v>
      </c>
      <c r="BX738" s="33"/>
      <c r="BY738" s="33">
        <f t="shared" si="886"/>
        <v>0</v>
      </c>
      <c r="BZ738" s="27">
        <f t="shared" si="841"/>
        <v>0</v>
      </c>
      <c r="CA738" s="27">
        <f t="shared" si="842"/>
        <v>0</v>
      </c>
      <c r="CB738" s="28">
        <f>IF((CB737+BV738+BW738)&gt;=$B$2*'SFV+BESS'!$I$9, $B$2*'SFV+BESS'!$I$9, (CB737+BV738+BW738))</f>
        <v>173.61249999999998</v>
      </c>
      <c r="CC738" s="110">
        <f t="shared" si="843"/>
        <v>45.284012249626699</v>
      </c>
      <c r="CY738" s="251"/>
      <c r="CZ738" s="48">
        <v>30.375</v>
      </c>
      <c r="DA738" s="33">
        <f t="shared" ref="DA738:DA752" si="896">DA714</f>
        <v>35.322613829837657</v>
      </c>
      <c r="DB738" s="33">
        <f>Gen_Cons_Horario!B5108</f>
        <v>0</v>
      </c>
      <c r="DC738" s="35">
        <f t="shared" si="866"/>
        <v>35.322613829837657</v>
      </c>
      <c r="DD738" s="116">
        <f>IF(AND(DC738&gt;0,DC738*$B$4+DJ737&lt;=$B$2*'SFV+BESS'!$I$9,DC738&lt;'SFV+BESS'!$I$7), DC738*$B$4, IF(AND(DC738&gt;0,DC738*$B$4+DJ737&gt;$B$2*'SFV+BESS'!$I$9,DC738*$B$4&lt;'SFV+BESS'!$I$7),$B$2*'SFV+BESS'!$I$9-DJ737,IF(AND(DC738&gt;0,DC738*$B$4+DJ737&gt;$B$2*'SFV+BESS'!$I$9,DC738*$B$4&gt;'SFV+BESS'!$I$7,DJ737&lt;$B$2*'SFV+BESS'!$I$9),$B$2*'SFV+BESS'!$I$9-DJ737,IF(AND(DC738&gt;0,DC738*$B$4+DJ737&lt;=$B$2*'SFV+BESS'!$I$9,DC738&gt;'SFV+BESS'!$I$7),'SFV+BESS'!$I$7,0))))</f>
        <v>0</v>
      </c>
      <c r="DE738" s="27">
        <f>IF(AND(DC738&lt;0,DJ737+DC738/$B$5&gt;$H$2,-DC738/'Carga-Descarga Año'!$B$5&lt;'SFV+BESS'!$I$7),DC738/$B$5,IF(AND(DC738&lt;0,DJ737+DC738/$B$5&gt;$H$2,-DC738/'Carga-Descarga Año'!$B$5&gt;'SFV+BESS'!$I$7),-'SFV+BESS'!$I$7,IF(AND(DC738&lt;0,DJ737+DC738/$B$5&lt;$H$2),-MIN('SFV+BESS'!$I$7,DJ737-$H$2),0)))</f>
        <v>0</v>
      </c>
      <c r="DF738" s="33"/>
      <c r="DG738" s="33">
        <f t="shared" si="887"/>
        <v>0</v>
      </c>
      <c r="DH738" s="27">
        <f t="shared" si="846"/>
        <v>0</v>
      </c>
      <c r="DI738" s="27">
        <f t="shared" si="847"/>
        <v>0</v>
      </c>
      <c r="DJ738" s="28">
        <f>IF((DJ737+DD738+DE738)&gt;=$B$2*'SFV+BESS'!$I$9, $B$2*'SFV+BESS'!$I$9, (DJ737+DD738+DE738))</f>
        <v>173.61249999999998</v>
      </c>
      <c r="DK738" s="110">
        <f t="shared" si="848"/>
        <v>35.322613829837657</v>
      </c>
      <c r="DP738" s="251"/>
      <c r="DQ738" s="48">
        <v>30.375</v>
      </c>
      <c r="DR738" s="33">
        <f t="shared" ref="DR738:DR752" si="897">DR714</f>
        <v>51.868223435829627</v>
      </c>
      <c r="DS738" s="33">
        <f>Gen_Cons_Horario!B5852</f>
        <v>0</v>
      </c>
      <c r="DT738" s="35">
        <f t="shared" si="867"/>
        <v>51.868223435829627</v>
      </c>
      <c r="DU738" s="116">
        <f>IF(AND(DT738&gt;0,DT738*$B$4+EA737&lt;=$B$2*'SFV+BESS'!$I$9,DT738&lt;'SFV+BESS'!$I$7), DT738*$B$4, IF(AND(DT738&gt;0,DT738*$B$4+EA737&gt;$B$2*'SFV+BESS'!$I$9,DT738*$B$4&lt;'SFV+BESS'!$I$7),$B$2*'SFV+BESS'!$I$9-EA737,IF(AND(DT738&gt;0,DT738*$B$4+EA737&gt;$B$2*'SFV+BESS'!$I$9,DT738*$B$4&gt;'SFV+BESS'!$I$7,EA737&lt;$B$2*'SFV+BESS'!$I$9),$B$2*'SFV+BESS'!$I$9-EA737,IF(AND(DT738&gt;0,DT738*$B$4+EA737&lt;=$B$2*'SFV+BESS'!$I$9,DT738&gt;'SFV+BESS'!$I$7),'SFV+BESS'!$I$7,0))))</f>
        <v>0</v>
      </c>
      <c r="DV738" s="27">
        <f>IF(AND(DT738&lt;0,EA737+DT738/$B$5&gt;$H$2,-DT738/'Carga-Descarga Año'!$B$5&lt;'SFV+BESS'!$I$7),DT738/$B$5,IF(AND(DT738&lt;0,EA737+DT738/$B$5&gt;$H$2,-DT738/'Carga-Descarga Año'!$B$5&gt;'SFV+BESS'!$I$7),-'SFV+BESS'!$I$7,IF(AND(DT738&lt;0,EA737+DT738/$B$5&lt;$H$2),-MIN('SFV+BESS'!$I$7,EA737-$H$2),0)))</f>
        <v>0</v>
      </c>
      <c r="DW738" s="33"/>
      <c r="DX738" s="33">
        <f t="shared" si="888"/>
        <v>0</v>
      </c>
      <c r="DY738" s="27">
        <f t="shared" si="849"/>
        <v>0</v>
      </c>
      <c r="DZ738" s="27">
        <f t="shared" si="889"/>
        <v>0</v>
      </c>
      <c r="EA738" s="28">
        <f>IF((EA737+DU738+DV738)&gt;=$B$2*'SFV+BESS'!$I$9, $B$2*'SFV+BESS'!$I$9, (EA737+DU738+DV738))</f>
        <v>173.61249999999998</v>
      </c>
      <c r="EB738" s="110">
        <f t="shared" si="850"/>
        <v>51.868223435829627</v>
      </c>
      <c r="EX738" s="251"/>
      <c r="EY738" s="48">
        <v>30.375</v>
      </c>
      <c r="EZ738" s="33">
        <f t="shared" ref="EZ738:EZ752" si="898">EZ714</f>
        <v>83.787881880507953</v>
      </c>
      <c r="FA738" s="33">
        <f>Gen_Cons_Horario!B7316</f>
        <v>100.6695</v>
      </c>
      <c r="FB738" s="35">
        <f t="shared" si="869"/>
        <v>-16.881618119492046</v>
      </c>
      <c r="FC738" s="116">
        <f>IF(AND(FB738&gt;0,FB738*$B$4+FI737&lt;=$B$2*'SFV+BESS'!$I$9,FB738&lt;'SFV+BESS'!$I$7), FB738*$B$4, IF(AND(FB738&gt;0,FB738*$B$4+FI737&gt;$B$2*'SFV+BESS'!$I$9,FB738*$B$4&lt;'SFV+BESS'!$I$7),$B$2*'SFV+BESS'!$I$9-FI737,IF(AND(FB738&gt;0,FB738*$B$4+FI737&gt;$B$2*'SFV+BESS'!$I$9,FB738*$B$4&gt;'SFV+BESS'!$I$7,FI737&lt;$B$2*'SFV+BESS'!$I$9),$B$2*'SFV+BESS'!$I$9-FI737,IF(AND(FB738&gt;0,FB738*$B$4+FI737&lt;=$B$2*'SFV+BESS'!$I$9,FB738&gt;'SFV+BESS'!$I$7),'SFV+BESS'!$I$7,0))))</f>
        <v>0</v>
      </c>
      <c r="FD738" s="27">
        <f>IF(AND(FB738&lt;0,FI737+FB738/$B$5&gt;$H$2,-FB738/'Carga-Descarga Año'!$B$5&lt;'SFV+BESS'!$I$7),FB738/$B$5,IF(AND(FB738&lt;0,FI737+FB738/$B$5&gt;$H$2,-FB738/'Carga-Descarga Año'!$B$5&gt;'SFV+BESS'!$I$7),-'SFV+BESS'!$I$7,IF(AND(FB738&lt;0,FI737+FB738/$B$5&lt;$H$2),-MIN('SFV+BESS'!$I$7,FI737-$H$2),0)))</f>
        <v>-17.770124336307418</v>
      </c>
      <c r="FE738" s="33"/>
      <c r="FF738" s="33">
        <f t="shared" si="890"/>
        <v>83.787881880507953</v>
      </c>
      <c r="FG738" s="27">
        <f t="shared" si="853"/>
        <v>16.881618119492046</v>
      </c>
      <c r="FH738" s="27">
        <f t="shared" si="891"/>
        <v>0</v>
      </c>
      <c r="FI738" s="28">
        <f>IF((FI737+FC738+FD738)&gt;=$B$2*'SFV+BESS'!$I$9, $B$2*'SFV+BESS'!$I$9, (FI737+FC738+FD738))</f>
        <v>118.78526736735932</v>
      </c>
      <c r="FJ738" s="110">
        <f t="shared" si="854"/>
        <v>0</v>
      </c>
      <c r="GF738" s="251"/>
      <c r="GG738" s="48">
        <v>30.375</v>
      </c>
      <c r="GH738" s="33">
        <f t="shared" ref="GH738:GH752" si="899">GH714</f>
        <v>85.975736621117875</v>
      </c>
      <c r="GI738" s="33">
        <f>Gen_Cons_Horario!B8780</f>
        <v>84.570000000000007</v>
      </c>
      <c r="GJ738" s="35">
        <f t="shared" si="880"/>
        <v>1.4057366211178675</v>
      </c>
      <c r="GK738" s="116">
        <f>IF(AND(GJ738&gt;0,GJ738*$B$4+GQ737&lt;=$B$2*'SFV+BESS'!$I$9,GJ738&lt;'SFV+BESS'!$I$7), GJ738*$B$4, IF(AND(GJ738&gt;0,GJ738*$B$4+GQ737&gt;$B$2*'SFV+BESS'!$I$9,GJ738*$B$4&lt;'SFV+BESS'!$I$7),$B$2*'SFV+BESS'!$I$9-GQ737,IF(AND(GJ738&gt;0,GJ738*$B$4+GQ737&gt;$B$2*'SFV+BESS'!$I$9,GJ738*$B$4&gt;'SFV+BESS'!$I$7,GQ737&lt;$B$2*'SFV+BESS'!$I$9),$B$2*'SFV+BESS'!$I$9-GQ737,IF(AND(GJ738&gt;0,GJ738*$B$4+GQ737&lt;=$B$2*'SFV+BESS'!$I$9,GJ738&gt;'SFV+BESS'!$I$7),'SFV+BESS'!$I$7,0))))</f>
        <v>1.335449790061974</v>
      </c>
      <c r="GL738" s="27">
        <f>IF(AND(GJ738&lt;0,GQ737+GJ738/$B$5&gt;$H$2,-GJ738/'Carga-Descarga Año'!$B$5&lt;'SFV+BESS'!$I$7),GJ738/$B$5,IF(AND(GJ738&lt;0,GQ737+GJ738/$B$5&gt;$H$2,-GJ738/'Carga-Descarga Año'!$B$5&gt;'SFV+BESS'!$I$7),-'SFV+BESS'!$I$7,IF(AND(GJ738&lt;0,GQ737+GJ738/$B$5&lt;$H$2),-MIN('SFV+BESS'!$I$7,GQ737-$H$2),0)))</f>
        <v>0</v>
      </c>
      <c r="GM738" s="33"/>
      <c r="GN738" s="33">
        <f t="shared" si="892"/>
        <v>84.570000000000007</v>
      </c>
      <c r="GO738" s="27">
        <f t="shared" si="857"/>
        <v>0</v>
      </c>
      <c r="GP738" s="27">
        <f t="shared" si="893"/>
        <v>0</v>
      </c>
      <c r="GQ738" s="28">
        <f>IF((GQ737+GK738+GL738)&gt;=$B$2*'SFV+BESS'!$I$9, $B$2*'SFV+BESS'!$I$9, (GQ737+GK738+GL738))</f>
        <v>160.52053967330235</v>
      </c>
      <c r="GR738" s="110">
        <f t="shared" si="858"/>
        <v>0</v>
      </c>
    </row>
    <row r="739" spans="1:200">
      <c r="A739" s="249"/>
      <c r="B739" s="48">
        <v>30.4166666666667</v>
      </c>
      <c r="C739" s="38">
        <f t="shared" si="883"/>
        <v>102.56597254203621</v>
      </c>
      <c r="D739" s="2">
        <f>Gen_Cons_Horario!B765</f>
        <v>104.398</v>
      </c>
      <c r="E739" s="140">
        <f t="shared" si="832"/>
        <v>-1.8320274579637896</v>
      </c>
      <c r="F739" s="116">
        <f>IF(AND(E739&gt;0,E739*$B$4+L738&lt;=$B$2*'SFV+BESS'!$I$9,E739&lt;'SFV+BESS'!$I$7), E739*$B$4, IF(AND(E739&gt;0,E739*$B$4+L738&gt;$B$2*'SFV+BESS'!$I$9,E739*$B$4&lt;'SFV+BESS'!$I$7),$B$2*'SFV+BESS'!$I$9-L738,IF(AND(E739&gt;0,E739*$B$4+L738&gt;$B$2*'SFV+BESS'!$I$9,E739*$B$4&gt;'SFV+BESS'!$I$7,L738&lt;$B$2*'SFV+BESS'!$I$9),$B$2*'SFV+BESS'!$I$9-L738,IF(AND(E739&gt;0,E739*$B$4+L738&lt;=$B$2*'SFV+BESS'!$I$9,E739&gt;'SFV+BESS'!$I$7),'SFV+BESS'!$I$7,0))))</f>
        <v>0</v>
      </c>
      <c r="G739" s="27">
        <f>IF(AND(E739&lt;0,L738+E739/$B$5&gt;$H$2,-E739/'Carga-Descarga Año'!$B$5&lt;'SFV+BESS'!$I$7),E739/$B$5,IF(AND(E739&lt;0,L738+E739/$B$5&gt;$H$2,-E739/'Carga-Descarga Año'!$B$5&gt;'SFV+BESS'!$I$7),-'SFV+BESS'!$I$7,IF(AND(E739&lt;0,L738+E739/$B$5&lt;$H$2),-MIN('SFV+BESS'!$I$7,L738-$H$2),0)))</f>
        <v>-1.9284499557513577</v>
      </c>
      <c r="I739" s="38">
        <f t="shared" si="833"/>
        <v>102.56597254203621</v>
      </c>
      <c r="J739" s="27">
        <f t="shared" si="835"/>
        <v>1.8320274579637896</v>
      </c>
      <c r="K739" s="27">
        <f t="shared" si="834"/>
        <v>0</v>
      </c>
      <c r="L739" s="28">
        <f>IF((L738+F739+G739)&gt;=$B$2*'SFV+BESS'!$I$9, $B$2*'SFV+BESS'!$I$9, (L738+F739+G739))</f>
        <v>83.883459151181654</v>
      </c>
      <c r="M739" s="110">
        <f t="shared" si="836"/>
        <v>0</v>
      </c>
      <c r="AI739" s="251"/>
      <c r="AJ739" s="48">
        <v>30.4166666666667</v>
      </c>
      <c r="AK739" s="52">
        <f t="shared" si="894"/>
        <v>98.343173988490506</v>
      </c>
      <c r="AL739" s="33">
        <f>Gen_Cons_Horario!B2181</f>
        <v>0</v>
      </c>
      <c r="AM739" s="35">
        <f t="shared" si="876"/>
        <v>98.343173988490506</v>
      </c>
      <c r="AN739" s="116">
        <f>IF(AND(AM739&gt;0,AM739*$B$4+AT738&lt;=$B$2*'SFV+BESS'!$I$9,AM739&lt;'SFV+BESS'!$I$7), AM739*$B$4, IF(AND(AM739&gt;0,AM739*$B$4+AT738&gt;$B$2*'SFV+BESS'!$I$9,AM739*$B$4&lt;'SFV+BESS'!$I$7),$B$2*'SFV+BESS'!$I$9-AT738,IF(AND(AM739&gt;0,AM739*$B$4+AT738&gt;$B$2*'SFV+BESS'!$I$9,AM739*$B$4&gt;'SFV+BESS'!$I$7,AT738&lt;$B$2*'SFV+BESS'!$I$9),$B$2*'SFV+BESS'!$I$9-AT738,IF(AND(AM739&gt;0,AM739*$B$4+AT738&lt;=$B$2*'SFV+BESS'!$I$9,AM739&gt;'SFV+BESS'!$I$7),'SFV+BESS'!$I$7,0))))</f>
        <v>0</v>
      </c>
      <c r="AO739" s="27">
        <f>IF(AND(AM739&lt;0,AT738+AM739/$B$5&gt;$H$2,-AM739/'Carga-Descarga Año'!$B$5&lt;'SFV+BESS'!$I$7),AM739/$B$5,IF(AND(AM739&lt;0,AT738+AM739/$B$5&gt;$H$2,-AM739/'Carga-Descarga Año'!$B$5&gt;'SFV+BESS'!$I$7),-'SFV+BESS'!$I$7,IF(AND(AM739&lt;0,AT738+AM739/$B$5&lt;$H$2),-MIN('SFV+BESS'!$I$7,AT738-$H$2),0)))</f>
        <v>0</v>
      </c>
      <c r="AP739" s="33"/>
      <c r="AQ739" s="33">
        <f t="shared" si="884"/>
        <v>0</v>
      </c>
      <c r="AR739" s="27">
        <f t="shared" si="837"/>
        <v>0</v>
      </c>
      <c r="AS739" s="27">
        <f t="shared" si="885"/>
        <v>0</v>
      </c>
      <c r="AT739" s="28">
        <f>IF((AT738+AN739+AO739)&gt;=$B$2*'SFV+BESS'!$I$9, $B$2*'SFV+BESS'!$I$9, (AT738+AN739+AO739))</f>
        <v>173.61249999999998</v>
      </c>
      <c r="AU739" s="110">
        <f t="shared" si="838"/>
        <v>98.343173988490506</v>
      </c>
      <c r="BQ739" s="251"/>
      <c r="BR739" s="48">
        <v>30.4166666666667</v>
      </c>
      <c r="BS739" s="33">
        <f t="shared" si="895"/>
        <v>68.489252357644361</v>
      </c>
      <c r="BT739" s="33">
        <f>Gen_Cons_Horario!B3645</f>
        <v>0</v>
      </c>
      <c r="BU739" s="35">
        <f t="shared" si="878"/>
        <v>68.489252357644361</v>
      </c>
      <c r="BV739" s="116">
        <f>IF(AND(BU739&gt;0,BU739*$B$4+CB738&lt;=$B$2*'SFV+BESS'!$I$9,BU739&lt;'SFV+BESS'!$I$7), BU739*$B$4, IF(AND(BU739&gt;0,BU739*$B$4+CB738&gt;$B$2*'SFV+BESS'!$I$9,BU739*$B$4&lt;'SFV+BESS'!$I$7),$B$2*'SFV+BESS'!$I$9-CB738,IF(AND(BU739&gt;0,BU739*$B$4+CB738&gt;$B$2*'SFV+BESS'!$I$9,BU739*$B$4&gt;'SFV+BESS'!$I$7,CB738&lt;$B$2*'SFV+BESS'!$I$9),$B$2*'SFV+BESS'!$I$9-CB738,IF(AND(BU739&gt;0,BU739*$B$4+CB738&lt;=$B$2*'SFV+BESS'!$I$9,BU739&gt;'SFV+BESS'!$I$7),'SFV+BESS'!$I$7,0))))</f>
        <v>0</v>
      </c>
      <c r="BW739" s="27">
        <f>IF(AND(BU739&lt;0,CB738+BU739/$B$5&gt;$H$2,-BU739/'Carga-Descarga Año'!$B$5&lt;'SFV+BESS'!$I$7),BU739/$B$5,IF(AND(BU739&lt;0,CB738+BU739/$B$5&gt;$H$2,-BU739/'Carga-Descarga Año'!$B$5&gt;'SFV+BESS'!$I$7),-'SFV+BESS'!$I$7,IF(AND(BU739&lt;0,CB738+BU739/$B$5&lt;$H$2),-MIN('SFV+BESS'!$I$7,CB738-$H$2),0)))</f>
        <v>0</v>
      </c>
      <c r="BX739" s="33"/>
      <c r="BY739" s="33">
        <f t="shared" si="886"/>
        <v>0</v>
      </c>
      <c r="BZ739" s="27">
        <f t="shared" si="841"/>
        <v>0</v>
      </c>
      <c r="CA739" s="27">
        <f t="shared" si="842"/>
        <v>0</v>
      </c>
      <c r="CB739" s="28">
        <f>IF((CB738+BV739+BW739)&gt;=$B$2*'SFV+BESS'!$I$9, $B$2*'SFV+BESS'!$I$9, (CB738+BV739+BW739))</f>
        <v>173.61249999999998</v>
      </c>
      <c r="CC739" s="110">
        <f t="shared" si="843"/>
        <v>68.489252357644361</v>
      </c>
      <c r="CY739" s="251"/>
      <c r="CZ739" s="48">
        <v>30.4166666666667</v>
      </c>
      <c r="DA739" s="33">
        <f t="shared" si="896"/>
        <v>68.060646159931082</v>
      </c>
      <c r="DB739" s="33">
        <f>Gen_Cons_Horario!B5109</f>
        <v>0</v>
      </c>
      <c r="DC739" s="35">
        <f t="shared" si="866"/>
        <v>68.060646159931082</v>
      </c>
      <c r="DD739" s="116">
        <f>IF(AND(DC739&gt;0,DC739*$B$4+DJ738&lt;=$B$2*'SFV+BESS'!$I$9,DC739&lt;'SFV+BESS'!$I$7), DC739*$B$4, IF(AND(DC739&gt;0,DC739*$B$4+DJ738&gt;$B$2*'SFV+BESS'!$I$9,DC739*$B$4&lt;'SFV+BESS'!$I$7),$B$2*'SFV+BESS'!$I$9-DJ738,IF(AND(DC739&gt;0,DC739*$B$4+DJ738&gt;$B$2*'SFV+BESS'!$I$9,DC739*$B$4&gt;'SFV+BESS'!$I$7,DJ738&lt;$B$2*'SFV+BESS'!$I$9),$B$2*'SFV+BESS'!$I$9-DJ738,IF(AND(DC739&gt;0,DC739*$B$4+DJ738&lt;=$B$2*'SFV+BESS'!$I$9,DC739&gt;'SFV+BESS'!$I$7),'SFV+BESS'!$I$7,0))))</f>
        <v>0</v>
      </c>
      <c r="DE739" s="27">
        <f>IF(AND(DC739&lt;0,DJ738+DC739/$B$5&gt;$H$2,-DC739/'Carga-Descarga Año'!$B$5&lt;'SFV+BESS'!$I$7),DC739/$B$5,IF(AND(DC739&lt;0,DJ738+DC739/$B$5&gt;$H$2,-DC739/'Carga-Descarga Año'!$B$5&gt;'SFV+BESS'!$I$7),-'SFV+BESS'!$I$7,IF(AND(DC739&lt;0,DJ738+DC739/$B$5&lt;$H$2),-MIN('SFV+BESS'!$I$7,DJ738-$H$2),0)))</f>
        <v>0</v>
      </c>
      <c r="DF739" s="33"/>
      <c r="DG739" s="33">
        <f t="shared" si="887"/>
        <v>0</v>
      </c>
      <c r="DH739" s="27">
        <f t="shared" si="846"/>
        <v>0</v>
      </c>
      <c r="DI739" s="27">
        <f t="shared" si="847"/>
        <v>0</v>
      </c>
      <c r="DJ739" s="28">
        <f>IF((DJ738+DD739+DE739)&gt;=$B$2*'SFV+BESS'!$I$9, $B$2*'SFV+BESS'!$I$9, (DJ738+DD739+DE739))</f>
        <v>173.61249999999998</v>
      </c>
      <c r="DK739" s="110">
        <f t="shared" si="848"/>
        <v>68.060646159931082</v>
      </c>
      <c r="DP739" s="251"/>
      <c r="DQ739" s="48">
        <v>30.4166666666667</v>
      </c>
      <c r="DR739" s="33">
        <f t="shared" si="897"/>
        <v>72.573683597713242</v>
      </c>
      <c r="DS739" s="33">
        <f>Gen_Cons_Horario!B5853</f>
        <v>0</v>
      </c>
      <c r="DT739" s="35">
        <f t="shared" si="867"/>
        <v>72.573683597713242</v>
      </c>
      <c r="DU739" s="116">
        <f>IF(AND(DT739&gt;0,DT739*$B$4+EA738&lt;=$B$2*'SFV+BESS'!$I$9,DT739&lt;'SFV+BESS'!$I$7), DT739*$B$4, IF(AND(DT739&gt;0,DT739*$B$4+EA738&gt;$B$2*'SFV+BESS'!$I$9,DT739*$B$4&lt;'SFV+BESS'!$I$7),$B$2*'SFV+BESS'!$I$9-EA738,IF(AND(DT739&gt;0,DT739*$B$4+EA738&gt;$B$2*'SFV+BESS'!$I$9,DT739*$B$4&gt;'SFV+BESS'!$I$7,EA738&lt;$B$2*'SFV+BESS'!$I$9),$B$2*'SFV+BESS'!$I$9-EA738,IF(AND(DT739&gt;0,DT739*$B$4+EA738&lt;=$B$2*'SFV+BESS'!$I$9,DT739&gt;'SFV+BESS'!$I$7),'SFV+BESS'!$I$7,0))))</f>
        <v>0</v>
      </c>
      <c r="DV739" s="27">
        <f>IF(AND(DT739&lt;0,EA738+DT739/$B$5&gt;$H$2,-DT739/'Carga-Descarga Año'!$B$5&lt;'SFV+BESS'!$I$7),DT739/$B$5,IF(AND(DT739&lt;0,EA738+DT739/$B$5&gt;$H$2,-DT739/'Carga-Descarga Año'!$B$5&gt;'SFV+BESS'!$I$7),-'SFV+BESS'!$I$7,IF(AND(DT739&lt;0,EA738+DT739/$B$5&lt;$H$2),-MIN('SFV+BESS'!$I$7,EA738-$H$2),0)))</f>
        <v>0</v>
      </c>
      <c r="DW739" s="33"/>
      <c r="DX739" s="33">
        <f t="shared" si="888"/>
        <v>0</v>
      </c>
      <c r="DY739" s="27">
        <f t="shared" si="849"/>
        <v>0</v>
      </c>
      <c r="DZ739" s="27">
        <f t="shared" si="889"/>
        <v>0</v>
      </c>
      <c r="EA739" s="28">
        <f>IF((EA738+DU739+DV739)&gt;=$B$2*'SFV+BESS'!$I$9, $B$2*'SFV+BESS'!$I$9, (EA738+DU739+DV739))</f>
        <v>173.61249999999998</v>
      </c>
      <c r="EB739" s="110">
        <f t="shared" si="850"/>
        <v>72.573683597713242</v>
      </c>
      <c r="EX739" s="251"/>
      <c r="EY739" s="48">
        <v>30.4166666666667</v>
      </c>
      <c r="EZ739" s="33">
        <f t="shared" si="898"/>
        <v>96.19383250062873</v>
      </c>
      <c r="FA739" s="33">
        <f>Gen_Cons_Horario!B7317</f>
        <v>100.6695</v>
      </c>
      <c r="FB739" s="35">
        <f t="shared" si="869"/>
        <v>-4.4756674993712693</v>
      </c>
      <c r="FC739" s="116">
        <f>IF(AND(FB739&gt;0,FB739*$B$4+FI738&lt;=$B$2*'SFV+BESS'!$I$9,FB739&lt;'SFV+BESS'!$I$7), FB739*$B$4, IF(AND(FB739&gt;0,FB739*$B$4+FI738&gt;$B$2*'SFV+BESS'!$I$9,FB739*$B$4&lt;'SFV+BESS'!$I$7),$B$2*'SFV+BESS'!$I$9-FI738,IF(AND(FB739&gt;0,FB739*$B$4+FI738&gt;$B$2*'SFV+BESS'!$I$9,FB739*$B$4&gt;'SFV+BESS'!$I$7,FI738&lt;$B$2*'SFV+BESS'!$I$9),$B$2*'SFV+BESS'!$I$9-FI738,IF(AND(FB739&gt;0,FB739*$B$4+FI738&lt;=$B$2*'SFV+BESS'!$I$9,FB739&gt;'SFV+BESS'!$I$7),'SFV+BESS'!$I$7,0))))</f>
        <v>0</v>
      </c>
      <c r="FD739" s="27">
        <f>IF(AND(FB739&lt;0,FI738+FB739/$B$5&gt;$H$2,-FB739/'Carga-Descarga Año'!$B$5&lt;'SFV+BESS'!$I$7),FB739/$B$5,IF(AND(FB739&lt;0,FI738+FB739/$B$5&gt;$H$2,-FB739/'Carga-Descarga Año'!$B$5&gt;'SFV+BESS'!$I$7),-'SFV+BESS'!$I$7,IF(AND(FB739&lt;0,FI738+FB739/$B$5&lt;$H$2),-MIN('SFV+BESS'!$I$7,FI738-$H$2),0)))</f>
        <v>-4.7112289467065995</v>
      </c>
      <c r="FE739" s="33"/>
      <c r="FF739" s="33">
        <f t="shared" si="890"/>
        <v>96.19383250062873</v>
      </c>
      <c r="FG739" s="27">
        <f t="shared" si="853"/>
        <v>4.4756674993712693</v>
      </c>
      <c r="FH739" s="27">
        <f t="shared" si="891"/>
        <v>0</v>
      </c>
      <c r="FI739" s="28">
        <f>IF((FI738+FC739+FD739)&gt;=$B$2*'SFV+BESS'!$I$9, $B$2*'SFV+BESS'!$I$9, (FI738+FC739+FD739))</f>
        <v>114.07403842065273</v>
      </c>
      <c r="FJ739" s="110">
        <f t="shared" si="854"/>
        <v>0</v>
      </c>
      <c r="GF739" s="251"/>
      <c r="GG739" s="48">
        <v>30.4166666666667</v>
      </c>
      <c r="GH739" s="33">
        <f t="shared" si="899"/>
        <v>103.14154069052196</v>
      </c>
      <c r="GI739" s="33">
        <f>Gen_Cons_Horario!B8781</f>
        <v>84.570000000000007</v>
      </c>
      <c r="GJ739" s="35">
        <f t="shared" si="880"/>
        <v>18.571540690521957</v>
      </c>
      <c r="GK739" s="116">
        <f>IF(AND(GJ739&gt;0,GJ739*$B$4+GQ738&lt;=$B$2*'SFV+BESS'!$I$9,GJ739&lt;'SFV+BESS'!$I$7), GJ739*$B$4, IF(AND(GJ739&gt;0,GJ739*$B$4+GQ738&gt;$B$2*'SFV+BESS'!$I$9,GJ739*$B$4&lt;'SFV+BESS'!$I$7),$B$2*'SFV+BESS'!$I$9-GQ738,IF(AND(GJ739&gt;0,GJ739*$B$4+GQ738&gt;$B$2*'SFV+BESS'!$I$9,GJ739*$B$4&gt;'SFV+BESS'!$I$7,GQ738&lt;$B$2*'SFV+BESS'!$I$9),$B$2*'SFV+BESS'!$I$9-GQ738,IF(AND(GJ739&gt;0,GJ739*$B$4+GQ738&lt;=$B$2*'SFV+BESS'!$I$9,GJ739&gt;'SFV+BESS'!$I$7),'SFV+BESS'!$I$7,0))))</f>
        <v>13.091960326697631</v>
      </c>
      <c r="GL739" s="27">
        <f>IF(AND(GJ739&lt;0,GQ738+GJ739/$B$5&gt;$H$2,-GJ739/'Carga-Descarga Año'!$B$5&lt;'SFV+BESS'!$I$7),GJ739/$B$5,IF(AND(GJ739&lt;0,GQ738+GJ739/$B$5&gt;$H$2,-GJ739/'Carga-Descarga Año'!$B$5&gt;'SFV+BESS'!$I$7),-'SFV+BESS'!$I$7,IF(AND(GJ739&lt;0,GQ738+GJ739/$B$5&lt;$H$2),-MIN('SFV+BESS'!$I$7,GQ738-$H$2),0)))</f>
        <v>0</v>
      </c>
      <c r="GM739" s="33"/>
      <c r="GN739" s="33">
        <f t="shared" si="892"/>
        <v>84.570000000000007</v>
      </c>
      <c r="GO739" s="27">
        <f t="shared" si="857"/>
        <v>0</v>
      </c>
      <c r="GP739" s="27">
        <f t="shared" si="893"/>
        <v>0</v>
      </c>
      <c r="GQ739" s="28">
        <f>IF((GQ738+GK739+GL739)&gt;=$B$2*'SFV+BESS'!$I$9, $B$2*'SFV+BESS'!$I$9, (GQ738+GK739+GL739))</f>
        <v>173.61249999999998</v>
      </c>
      <c r="GR739" s="110">
        <f t="shared" si="858"/>
        <v>4.7905298203139228</v>
      </c>
    </row>
    <row r="740" spans="1:200">
      <c r="A740" s="249"/>
      <c r="B740" s="48">
        <v>30.4583333333334</v>
      </c>
      <c r="C740" s="38">
        <f t="shared" si="883"/>
        <v>114.26609089127589</v>
      </c>
      <c r="D740" s="2">
        <f>Gen_Cons_Horario!B766</f>
        <v>104.398</v>
      </c>
      <c r="E740" s="140">
        <f t="shared" si="832"/>
        <v>9.868090891275898</v>
      </c>
      <c r="F740" s="116">
        <f>IF(AND(E740&gt;0,E740*$B$4+L739&lt;=$B$2*'SFV+BESS'!$I$9,E740&lt;'SFV+BESS'!$I$7), E740*$B$4, IF(AND(E740&gt;0,E740*$B$4+L739&gt;$B$2*'SFV+BESS'!$I$9,E740*$B$4&lt;'SFV+BESS'!$I$7),$B$2*'SFV+BESS'!$I$9-L739,IF(AND(E740&gt;0,E740*$B$4+L739&gt;$B$2*'SFV+BESS'!$I$9,E740*$B$4&gt;'SFV+BESS'!$I$7,L739&lt;$B$2*'SFV+BESS'!$I$9),$B$2*'SFV+BESS'!$I$9-L739,IF(AND(E740&gt;0,E740*$B$4+L739&lt;=$B$2*'SFV+BESS'!$I$9,E740&gt;'SFV+BESS'!$I$7),'SFV+BESS'!$I$7,0))))</f>
        <v>9.3746863467121031</v>
      </c>
      <c r="G740" s="27">
        <f>IF(AND(E740&lt;0,L739+E740/$B$5&gt;$H$2,-E740/'Carga-Descarga Año'!$B$5&lt;'SFV+BESS'!$I$7),E740/$B$5,IF(AND(E740&lt;0,L739+E740/$B$5&gt;$H$2,-E740/'Carga-Descarga Año'!$B$5&gt;'SFV+BESS'!$I$7),-'SFV+BESS'!$I$7,IF(AND(E740&lt;0,L739+E740/$B$5&lt;$H$2),-MIN('SFV+BESS'!$I$7,L739-$H$2),0)))</f>
        <v>0</v>
      </c>
      <c r="I740" s="38">
        <f t="shared" si="833"/>
        <v>104.398</v>
      </c>
      <c r="J740" s="27">
        <f t="shared" si="835"/>
        <v>0</v>
      </c>
      <c r="K740" s="27">
        <f t="shared" si="834"/>
        <v>0</v>
      </c>
      <c r="L740" s="28">
        <f>IF((L739+F740+G740)&gt;=$B$2*'SFV+BESS'!$I$9, $B$2*'SFV+BESS'!$I$9, (L739+F740+G740))</f>
        <v>93.258145497893764</v>
      </c>
      <c r="M740" s="110">
        <f t="shared" si="836"/>
        <v>0</v>
      </c>
      <c r="AI740" s="251"/>
      <c r="AJ740" s="48">
        <v>30.4583333333334</v>
      </c>
      <c r="AK740" s="52">
        <f t="shared" si="894"/>
        <v>115.61736628907755</v>
      </c>
      <c r="AL740" s="33">
        <f>Gen_Cons_Horario!B2182</f>
        <v>0</v>
      </c>
      <c r="AM740" s="35">
        <f t="shared" si="876"/>
        <v>115.61736628907755</v>
      </c>
      <c r="AN740" s="116">
        <f>IF(AND(AM740&gt;0,AM740*$B$4+AT739&lt;=$B$2*'SFV+BESS'!$I$9,AM740&lt;'SFV+BESS'!$I$7), AM740*$B$4, IF(AND(AM740&gt;0,AM740*$B$4+AT739&gt;$B$2*'SFV+BESS'!$I$9,AM740*$B$4&lt;'SFV+BESS'!$I$7),$B$2*'SFV+BESS'!$I$9-AT739,IF(AND(AM740&gt;0,AM740*$B$4+AT739&gt;$B$2*'SFV+BESS'!$I$9,AM740*$B$4&gt;'SFV+BESS'!$I$7,AT739&lt;$B$2*'SFV+BESS'!$I$9),$B$2*'SFV+BESS'!$I$9-AT739,IF(AND(AM740&gt;0,AM740*$B$4+AT739&lt;=$B$2*'SFV+BESS'!$I$9,AM740&gt;'SFV+BESS'!$I$7),'SFV+BESS'!$I$7,0))))</f>
        <v>0</v>
      </c>
      <c r="AO740" s="27">
        <f>IF(AND(AM740&lt;0,AT739+AM740/$B$5&gt;$H$2,-AM740/'Carga-Descarga Año'!$B$5&lt;'SFV+BESS'!$I$7),AM740/$B$5,IF(AND(AM740&lt;0,AT739+AM740/$B$5&gt;$H$2,-AM740/'Carga-Descarga Año'!$B$5&gt;'SFV+BESS'!$I$7),-'SFV+BESS'!$I$7,IF(AND(AM740&lt;0,AT739+AM740/$B$5&lt;$H$2),-MIN('SFV+BESS'!$I$7,AT739-$H$2),0)))</f>
        <v>0</v>
      </c>
      <c r="AP740" s="33"/>
      <c r="AQ740" s="33">
        <f t="shared" si="884"/>
        <v>0</v>
      </c>
      <c r="AR740" s="27">
        <f t="shared" si="837"/>
        <v>0</v>
      </c>
      <c r="AS740" s="27">
        <f t="shared" si="885"/>
        <v>0</v>
      </c>
      <c r="AT740" s="28">
        <f>IF((AT739+AN740+AO740)&gt;=$B$2*'SFV+BESS'!$I$9, $B$2*'SFV+BESS'!$I$9, (AT739+AN740+AO740))</f>
        <v>173.61249999999998</v>
      </c>
      <c r="AU740" s="110">
        <f t="shared" si="838"/>
        <v>115.61736628907755</v>
      </c>
      <c r="BQ740" s="251"/>
      <c r="BR740" s="48">
        <v>30.4583333333334</v>
      </c>
      <c r="BS740" s="33">
        <f t="shared" si="895"/>
        <v>79.979225615012339</v>
      </c>
      <c r="BT740" s="33">
        <f>Gen_Cons_Horario!B3646</f>
        <v>0</v>
      </c>
      <c r="BU740" s="35">
        <f t="shared" si="878"/>
        <v>79.979225615012339</v>
      </c>
      <c r="BV740" s="116">
        <f>IF(AND(BU740&gt;0,BU740*$B$4+CB739&lt;=$B$2*'SFV+BESS'!$I$9,BU740&lt;'SFV+BESS'!$I$7), BU740*$B$4, IF(AND(BU740&gt;0,BU740*$B$4+CB739&gt;$B$2*'SFV+BESS'!$I$9,BU740*$B$4&lt;'SFV+BESS'!$I$7),$B$2*'SFV+BESS'!$I$9-CB739,IF(AND(BU740&gt;0,BU740*$B$4+CB739&gt;$B$2*'SFV+BESS'!$I$9,BU740*$B$4&gt;'SFV+BESS'!$I$7,CB739&lt;$B$2*'SFV+BESS'!$I$9),$B$2*'SFV+BESS'!$I$9-CB739,IF(AND(BU740&gt;0,BU740*$B$4+CB739&lt;=$B$2*'SFV+BESS'!$I$9,BU740&gt;'SFV+BESS'!$I$7),'SFV+BESS'!$I$7,0))))</f>
        <v>0</v>
      </c>
      <c r="BW740" s="27">
        <f>IF(AND(BU740&lt;0,CB739+BU740/$B$5&gt;$H$2,-BU740/'Carga-Descarga Año'!$B$5&lt;'SFV+BESS'!$I$7),BU740/$B$5,IF(AND(BU740&lt;0,CB739+BU740/$B$5&gt;$H$2,-BU740/'Carga-Descarga Año'!$B$5&gt;'SFV+BESS'!$I$7),-'SFV+BESS'!$I$7,IF(AND(BU740&lt;0,CB739+BU740/$B$5&lt;$H$2),-MIN('SFV+BESS'!$I$7,CB739-$H$2),0)))</f>
        <v>0</v>
      </c>
      <c r="BX740" s="33"/>
      <c r="BY740" s="33">
        <f t="shared" si="886"/>
        <v>0</v>
      </c>
      <c r="BZ740" s="27">
        <f t="shared" si="841"/>
        <v>0</v>
      </c>
      <c r="CA740" s="27">
        <f t="shared" si="842"/>
        <v>0</v>
      </c>
      <c r="CB740" s="28">
        <f>IF((CB739+BV740+BW740)&gt;=$B$2*'SFV+BESS'!$I$9, $B$2*'SFV+BESS'!$I$9, (CB739+BV740+BW740))</f>
        <v>173.61249999999998</v>
      </c>
      <c r="CC740" s="110">
        <f t="shared" si="843"/>
        <v>79.979225615012339</v>
      </c>
      <c r="CY740" s="251"/>
      <c r="CZ740" s="48">
        <v>30.4583333333334</v>
      </c>
      <c r="DA740" s="33">
        <f t="shared" si="896"/>
        <v>79.260499325489363</v>
      </c>
      <c r="DB740" s="33">
        <f>Gen_Cons_Horario!B5110</f>
        <v>0</v>
      </c>
      <c r="DC740" s="35">
        <f t="shared" si="866"/>
        <v>79.260499325489363</v>
      </c>
      <c r="DD740" s="116">
        <f>IF(AND(DC740&gt;0,DC740*$B$4+DJ739&lt;=$B$2*'SFV+BESS'!$I$9,DC740&lt;'SFV+BESS'!$I$7), DC740*$B$4, IF(AND(DC740&gt;0,DC740*$B$4+DJ739&gt;$B$2*'SFV+BESS'!$I$9,DC740*$B$4&lt;'SFV+BESS'!$I$7),$B$2*'SFV+BESS'!$I$9-DJ739,IF(AND(DC740&gt;0,DC740*$B$4+DJ739&gt;$B$2*'SFV+BESS'!$I$9,DC740*$B$4&gt;'SFV+BESS'!$I$7,DJ739&lt;$B$2*'SFV+BESS'!$I$9),$B$2*'SFV+BESS'!$I$9-DJ739,IF(AND(DC740&gt;0,DC740*$B$4+DJ739&lt;=$B$2*'SFV+BESS'!$I$9,DC740&gt;'SFV+BESS'!$I$7),'SFV+BESS'!$I$7,0))))</f>
        <v>0</v>
      </c>
      <c r="DE740" s="27">
        <f>IF(AND(DC740&lt;0,DJ739+DC740/$B$5&gt;$H$2,-DC740/'Carga-Descarga Año'!$B$5&lt;'SFV+BESS'!$I$7),DC740/$B$5,IF(AND(DC740&lt;0,DJ739+DC740/$B$5&gt;$H$2,-DC740/'Carga-Descarga Año'!$B$5&gt;'SFV+BESS'!$I$7),-'SFV+BESS'!$I$7,IF(AND(DC740&lt;0,DJ739+DC740/$B$5&lt;$H$2),-MIN('SFV+BESS'!$I$7,DJ739-$H$2),0)))</f>
        <v>0</v>
      </c>
      <c r="DF740" s="33"/>
      <c r="DG740" s="33">
        <f t="shared" si="887"/>
        <v>0</v>
      </c>
      <c r="DH740" s="27">
        <f t="shared" si="846"/>
        <v>0</v>
      </c>
      <c r="DI740" s="27">
        <f t="shared" si="847"/>
        <v>0</v>
      </c>
      <c r="DJ740" s="28">
        <f>IF((DJ739+DD740+DE740)&gt;=$B$2*'SFV+BESS'!$I$9, $B$2*'SFV+BESS'!$I$9, (DJ739+DD740+DE740))</f>
        <v>173.61249999999998</v>
      </c>
      <c r="DK740" s="110">
        <f t="shared" si="848"/>
        <v>79.260499325489363</v>
      </c>
      <c r="DP740" s="251"/>
      <c r="DQ740" s="48">
        <v>30.4583333333334</v>
      </c>
      <c r="DR740" s="33">
        <f t="shared" si="897"/>
        <v>83.030986709775661</v>
      </c>
      <c r="DS740" s="33">
        <f>Gen_Cons_Horario!B5854</f>
        <v>0</v>
      </c>
      <c r="DT740" s="35">
        <f t="shared" si="867"/>
        <v>83.030986709775661</v>
      </c>
      <c r="DU740" s="116">
        <f>IF(AND(DT740&gt;0,DT740*$B$4+EA739&lt;=$B$2*'SFV+BESS'!$I$9,DT740&lt;'SFV+BESS'!$I$7), DT740*$B$4, IF(AND(DT740&gt;0,DT740*$B$4+EA739&gt;$B$2*'SFV+BESS'!$I$9,DT740*$B$4&lt;'SFV+BESS'!$I$7),$B$2*'SFV+BESS'!$I$9-EA739,IF(AND(DT740&gt;0,DT740*$B$4+EA739&gt;$B$2*'SFV+BESS'!$I$9,DT740*$B$4&gt;'SFV+BESS'!$I$7,EA739&lt;$B$2*'SFV+BESS'!$I$9),$B$2*'SFV+BESS'!$I$9-EA739,IF(AND(DT740&gt;0,DT740*$B$4+EA739&lt;=$B$2*'SFV+BESS'!$I$9,DT740&gt;'SFV+BESS'!$I$7),'SFV+BESS'!$I$7,0))))</f>
        <v>0</v>
      </c>
      <c r="DV740" s="27">
        <f>IF(AND(DT740&lt;0,EA739+DT740/$B$5&gt;$H$2,-DT740/'Carga-Descarga Año'!$B$5&lt;'SFV+BESS'!$I$7),DT740/$B$5,IF(AND(DT740&lt;0,EA739+DT740/$B$5&gt;$H$2,-DT740/'Carga-Descarga Año'!$B$5&gt;'SFV+BESS'!$I$7),-'SFV+BESS'!$I$7,IF(AND(DT740&lt;0,EA739+DT740/$B$5&lt;$H$2),-MIN('SFV+BESS'!$I$7,EA739-$H$2),0)))</f>
        <v>0</v>
      </c>
      <c r="DW740" s="33"/>
      <c r="DX740" s="33">
        <f t="shared" si="888"/>
        <v>0</v>
      </c>
      <c r="DY740" s="27">
        <f t="shared" si="849"/>
        <v>0</v>
      </c>
      <c r="DZ740" s="27">
        <f t="shared" si="889"/>
        <v>0</v>
      </c>
      <c r="EA740" s="28">
        <f>IF((EA739+DU740+DV740)&gt;=$B$2*'SFV+BESS'!$I$9, $B$2*'SFV+BESS'!$I$9, (EA739+DU740+DV740))</f>
        <v>173.61249999999998</v>
      </c>
      <c r="EB740" s="110">
        <f t="shared" si="850"/>
        <v>83.030986709775661</v>
      </c>
      <c r="EX740" s="251"/>
      <c r="EY740" s="48">
        <v>30.4583333333334</v>
      </c>
      <c r="EZ740" s="33">
        <f t="shared" si="898"/>
        <v>105.54601066041208</v>
      </c>
      <c r="FA740" s="33">
        <f>Gen_Cons_Horario!B7318</f>
        <v>100.6695</v>
      </c>
      <c r="FB740" s="35">
        <f t="shared" si="869"/>
        <v>4.8765106604120803</v>
      </c>
      <c r="FC740" s="116">
        <f>IF(AND(FB740&gt;0,FB740*$B$4+FI739&lt;=$B$2*'SFV+BESS'!$I$9,FB740&lt;'SFV+BESS'!$I$7), FB740*$B$4, IF(AND(FB740&gt;0,FB740*$B$4+FI739&gt;$B$2*'SFV+BESS'!$I$9,FB740*$B$4&lt;'SFV+BESS'!$I$7),$B$2*'SFV+BESS'!$I$9-FI739,IF(AND(FB740&gt;0,FB740*$B$4+FI739&gt;$B$2*'SFV+BESS'!$I$9,FB740*$B$4&gt;'SFV+BESS'!$I$7,FI739&lt;$B$2*'SFV+BESS'!$I$9),$B$2*'SFV+BESS'!$I$9-FI739,IF(AND(FB740&gt;0,FB740*$B$4+FI739&lt;=$B$2*'SFV+BESS'!$I$9,FB740&gt;'SFV+BESS'!$I$7),'SFV+BESS'!$I$7,0))))</f>
        <v>4.6326851273914764</v>
      </c>
      <c r="FD740" s="27">
        <f>IF(AND(FB740&lt;0,FI739+FB740/$B$5&gt;$H$2,-FB740/'Carga-Descarga Año'!$B$5&lt;'SFV+BESS'!$I$7),FB740/$B$5,IF(AND(FB740&lt;0,FI739+FB740/$B$5&gt;$H$2,-FB740/'Carga-Descarga Año'!$B$5&gt;'SFV+BESS'!$I$7),-'SFV+BESS'!$I$7,IF(AND(FB740&lt;0,FI739+FB740/$B$5&lt;$H$2),-MIN('SFV+BESS'!$I$7,FI739-$H$2),0)))</f>
        <v>0</v>
      </c>
      <c r="FE740" s="33"/>
      <c r="FF740" s="33">
        <f t="shared" si="890"/>
        <v>100.6695</v>
      </c>
      <c r="FG740" s="27">
        <f t="shared" si="853"/>
        <v>0</v>
      </c>
      <c r="FH740" s="27">
        <f t="shared" si="891"/>
        <v>0</v>
      </c>
      <c r="FI740" s="28">
        <f>IF((FI739+FC740+FD740)&gt;=$B$2*'SFV+BESS'!$I$9, $B$2*'SFV+BESS'!$I$9, (FI739+FC740+FD740))</f>
        <v>118.70672354804421</v>
      </c>
      <c r="FJ740" s="110">
        <f t="shared" si="854"/>
        <v>0</v>
      </c>
      <c r="GF740" s="251"/>
      <c r="GG740" s="48">
        <v>30.4583333333334</v>
      </c>
      <c r="GH740" s="33">
        <f t="shared" si="899"/>
        <v>113.11824732914998</v>
      </c>
      <c r="GI740" s="33">
        <f>Gen_Cons_Horario!B8782</f>
        <v>84.570000000000007</v>
      </c>
      <c r="GJ740" s="35">
        <f t="shared" si="880"/>
        <v>28.548247329149973</v>
      </c>
      <c r="GK740" s="116">
        <f>IF(AND(GJ740&gt;0,GJ740*$B$4+GQ739&lt;=$B$2*'SFV+BESS'!$I$9,GJ740&lt;'SFV+BESS'!$I$7), GJ740*$B$4, IF(AND(GJ740&gt;0,GJ740*$B$4+GQ739&gt;$B$2*'SFV+BESS'!$I$9,GJ740*$B$4&lt;'SFV+BESS'!$I$7),$B$2*'SFV+BESS'!$I$9-GQ739,IF(AND(GJ740&gt;0,GJ740*$B$4+GQ739&gt;$B$2*'SFV+BESS'!$I$9,GJ740*$B$4&gt;'SFV+BESS'!$I$7,GQ739&lt;$B$2*'SFV+BESS'!$I$9),$B$2*'SFV+BESS'!$I$9-GQ739,IF(AND(GJ740&gt;0,GJ740*$B$4+GQ739&lt;=$B$2*'SFV+BESS'!$I$9,GJ740&gt;'SFV+BESS'!$I$7),'SFV+BESS'!$I$7,0))))</f>
        <v>0</v>
      </c>
      <c r="GL740" s="27">
        <f>IF(AND(GJ740&lt;0,GQ739+GJ740/$B$5&gt;$H$2,-GJ740/'Carga-Descarga Año'!$B$5&lt;'SFV+BESS'!$I$7),GJ740/$B$5,IF(AND(GJ740&lt;0,GQ739+GJ740/$B$5&gt;$H$2,-GJ740/'Carga-Descarga Año'!$B$5&gt;'SFV+BESS'!$I$7),-'SFV+BESS'!$I$7,IF(AND(GJ740&lt;0,GQ739+GJ740/$B$5&lt;$H$2),-MIN('SFV+BESS'!$I$7,GQ739-$H$2),0)))</f>
        <v>0</v>
      </c>
      <c r="GM740" s="33"/>
      <c r="GN740" s="33">
        <f t="shared" si="892"/>
        <v>84.570000000000007</v>
      </c>
      <c r="GO740" s="27">
        <f t="shared" si="857"/>
        <v>0</v>
      </c>
      <c r="GP740" s="27">
        <f t="shared" si="893"/>
        <v>0</v>
      </c>
      <c r="GQ740" s="28">
        <f>IF((GQ739+GK740+GL740)&gt;=$B$2*'SFV+BESS'!$I$9, $B$2*'SFV+BESS'!$I$9, (GQ739+GK740+GL740))</f>
        <v>173.61249999999998</v>
      </c>
      <c r="GR740" s="110">
        <f t="shared" si="858"/>
        <v>28.548247329149973</v>
      </c>
    </row>
    <row r="741" spans="1:200">
      <c r="A741" s="249"/>
      <c r="B741" s="48">
        <v>30.5</v>
      </c>
      <c r="C741" s="38">
        <f t="shared" si="883"/>
        <v>123.83891499519927</v>
      </c>
      <c r="D741" s="2">
        <f>Gen_Cons_Horario!B767</f>
        <v>104.398</v>
      </c>
      <c r="E741" s="140">
        <f t="shared" si="832"/>
        <v>19.440914995199279</v>
      </c>
      <c r="F741" s="116">
        <f>IF(AND(E741&gt;0,E741*$B$4+L740&lt;=$B$2*'SFV+BESS'!$I$9,E741&lt;'SFV+BESS'!$I$7), E741*$B$4, IF(AND(E741&gt;0,E741*$B$4+L740&gt;$B$2*'SFV+BESS'!$I$9,E741*$B$4&lt;'SFV+BESS'!$I$7),$B$2*'SFV+BESS'!$I$9-L740,IF(AND(E741&gt;0,E741*$B$4+L740&gt;$B$2*'SFV+BESS'!$I$9,E741*$B$4&gt;'SFV+BESS'!$I$7,L740&lt;$B$2*'SFV+BESS'!$I$9),$B$2*'SFV+BESS'!$I$9-L740,IF(AND(E741&gt;0,E741*$B$4+L740&lt;=$B$2*'SFV+BESS'!$I$9,E741&gt;'SFV+BESS'!$I$7),'SFV+BESS'!$I$7,0))))</f>
        <v>18.468869245439315</v>
      </c>
      <c r="G741" s="27">
        <f>IF(AND(E741&lt;0,L740+E741/$B$5&gt;$H$2,-E741/'Carga-Descarga Año'!$B$5&lt;'SFV+BESS'!$I$7),E741/$B$5,IF(AND(E741&lt;0,L740+E741/$B$5&gt;$H$2,-E741/'Carga-Descarga Año'!$B$5&gt;'SFV+BESS'!$I$7),-'SFV+BESS'!$I$7,IF(AND(E741&lt;0,L740+E741/$B$5&lt;$H$2),-MIN('SFV+BESS'!$I$7,L740-$H$2),0)))</f>
        <v>0</v>
      </c>
      <c r="I741" s="38">
        <f t="shared" si="833"/>
        <v>104.398</v>
      </c>
      <c r="J741" s="27">
        <f t="shared" si="835"/>
        <v>0</v>
      </c>
      <c r="K741" s="27">
        <f t="shared" si="834"/>
        <v>0</v>
      </c>
      <c r="L741" s="28">
        <f>IF((L740+F741+G741)&gt;=$B$2*'SFV+BESS'!$I$9, $B$2*'SFV+BESS'!$I$9, (L740+F741+G741))</f>
        <v>111.72701474333309</v>
      </c>
      <c r="M741" s="110">
        <f t="shared" si="836"/>
        <v>0</v>
      </c>
      <c r="AI741" s="251"/>
      <c r="AJ741" s="48">
        <v>30.5</v>
      </c>
      <c r="AK741" s="52">
        <f t="shared" si="894"/>
        <v>127.24751556075989</v>
      </c>
      <c r="AL741" s="33">
        <f>Gen_Cons_Horario!B2183</f>
        <v>0</v>
      </c>
      <c r="AM741" s="35">
        <f t="shared" si="876"/>
        <v>127.24751556075989</v>
      </c>
      <c r="AN741" s="116">
        <f>IF(AND(AM741&gt;0,AM741*$B$4+AT740&lt;=$B$2*'SFV+BESS'!$I$9,AM741&lt;'SFV+BESS'!$I$7), AM741*$B$4, IF(AND(AM741&gt;0,AM741*$B$4+AT740&gt;$B$2*'SFV+BESS'!$I$9,AM741*$B$4&lt;'SFV+BESS'!$I$7),$B$2*'SFV+BESS'!$I$9-AT740,IF(AND(AM741&gt;0,AM741*$B$4+AT740&gt;$B$2*'SFV+BESS'!$I$9,AM741*$B$4&gt;'SFV+BESS'!$I$7,AT740&lt;$B$2*'SFV+BESS'!$I$9),$B$2*'SFV+BESS'!$I$9-AT740,IF(AND(AM741&gt;0,AM741*$B$4+AT740&lt;=$B$2*'SFV+BESS'!$I$9,AM741&gt;'SFV+BESS'!$I$7),'SFV+BESS'!$I$7,0))))</f>
        <v>0</v>
      </c>
      <c r="AO741" s="27">
        <f>IF(AND(AM741&lt;0,AT740+AM741/$B$5&gt;$H$2,-AM741/'Carga-Descarga Año'!$B$5&lt;'SFV+BESS'!$I$7),AM741/$B$5,IF(AND(AM741&lt;0,AT740+AM741/$B$5&gt;$H$2,-AM741/'Carga-Descarga Año'!$B$5&gt;'SFV+BESS'!$I$7),-'SFV+BESS'!$I$7,IF(AND(AM741&lt;0,AT740+AM741/$B$5&lt;$H$2),-MIN('SFV+BESS'!$I$7,AT740-$H$2),0)))</f>
        <v>0</v>
      </c>
      <c r="AP741" s="33"/>
      <c r="AQ741" s="33">
        <f t="shared" si="884"/>
        <v>0</v>
      </c>
      <c r="AR741" s="27">
        <f t="shared" si="837"/>
        <v>0</v>
      </c>
      <c r="AS741" s="27">
        <f t="shared" si="885"/>
        <v>0</v>
      </c>
      <c r="AT741" s="28">
        <f>IF((AT740+AN741+AO741)&gt;=$B$2*'SFV+BESS'!$I$9, $B$2*'SFV+BESS'!$I$9, (AT740+AN741+AO741))</f>
        <v>173.61249999999998</v>
      </c>
      <c r="AU741" s="110">
        <f t="shared" si="838"/>
        <v>127.24751556075989</v>
      </c>
      <c r="BQ741" s="251"/>
      <c r="BR741" s="48">
        <v>30.5</v>
      </c>
      <c r="BS741" s="33">
        <f t="shared" si="895"/>
        <v>93.046254025352383</v>
      </c>
      <c r="BT741" s="33">
        <f>Gen_Cons_Horario!B3647</f>
        <v>0</v>
      </c>
      <c r="BU741" s="35">
        <f t="shared" si="878"/>
        <v>93.046254025352383</v>
      </c>
      <c r="BV741" s="116">
        <f>IF(AND(BU741&gt;0,BU741*$B$4+CB740&lt;=$B$2*'SFV+BESS'!$I$9,BU741&lt;'SFV+BESS'!$I$7), BU741*$B$4, IF(AND(BU741&gt;0,BU741*$B$4+CB740&gt;$B$2*'SFV+BESS'!$I$9,BU741*$B$4&lt;'SFV+BESS'!$I$7),$B$2*'SFV+BESS'!$I$9-CB740,IF(AND(BU741&gt;0,BU741*$B$4+CB740&gt;$B$2*'SFV+BESS'!$I$9,BU741*$B$4&gt;'SFV+BESS'!$I$7,CB740&lt;$B$2*'SFV+BESS'!$I$9),$B$2*'SFV+BESS'!$I$9-CB740,IF(AND(BU741&gt;0,BU741*$B$4+CB740&lt;=$B$2*'SFV+BESS'!$I$9,BU741&gt;'SFV+BESS'!$I$7),'SFV+BESS'!$I$7,0))))</f>
        <v>0</v>
      </c>
      <c r="BW741" s="27">
        <f>IF(AND(BU741&lt;0,CB740+BU741/$B$5&gt;$H$2,-BU741/'Carga-Descarga Año'!$B$5&lt;'SFV+BESS'!$I$7),BU741/$B$5,IF(AND(BU741&lt;0,CB740+BU741/$B$5&gt;$H$2,-BU741/'Carga-Descarga Año'!$B$5&gt;'SFV+BESS'!$I$7),-'SFV+BESS'!$I$7,IF(AND(BU741&lt;0,CB740+BU741/$B$5&lt;$H$2),-MIN('SFV+BESS'!$I$7,CB740-$H$2),0)))</f>
        <v>0</v>
      </c>
      <c r="BX741" s="33"/>
      <c r="BY741" s="33">
        <f t="shared" si="886"/>
        <v>0</v>
      </c>
      <c r="BZ741" s="27">
        <f t="shared" si="841"/>
        <v>0</v>
      </c>
      <c r="CA741" s="27">
        <f t="shared" si="842"/>
        <v>0</v>
      </c>
      <c r="CB741" s="28">
        <f>IF((CB740+BV741+BW741)&gt;=$B$2*'SFV+BESS'!$I$9, $B$2*'SFV+BESS'!$I$9, (CB740+BV741+BW741))</f>
        <v>173.61249999999998</v>
      </c>
      <c r="CC741" s="110">
        <f t="shared" si="843"/>
        <v>93.046254025352383</v>
      </c>
      <c r="CY741" s="251"/>
      <c r="CZ741" s="48">
        <v>30.5</v>
      </c>
      <c r="DA741" s="33">
        <f t="shared" si="896"/>
        <v>89.383443532820891</v>
      </c>
      <c r="DB741" s="33">
        <f>Gen_Cons_Horario!B5111</f>
        <v>0</v>
      </c>
      <c r="DC741" s="35">
        <f t="shared" si="866"/>
        <v>89.383443532820891</v>
      </c>
      <c r="DD741" s="116">
        <f>IF(AND(DC741&gt;0,DC741*$B$4+DJ740&lt;=$B$2*'SFV+BESS'!$I$9,DC741&lt;'SFV+BESS'!$I$7), DC741*$B$4, IF(AND(DC741&gt;0,DC741*$B$4+DJ740&gt;$B$2*'SFV+BESS'!$I$9,DC741*$B$4&lt;'SFV+BESS'!$I$7),$B$2*'SFV+BESS'!$I$9-DJ740,IF(AND(DC741&gt;0,DC741*$B$4+DJ740&gt;$B$2*'SFV+BESS'!$I$9,DC741*$B$4&gt;'SFV+BESS'!$I$7,DJ740&lt;$B$2*'SFV+BESS'!$I$9),$B$2*'SFV+BESS'!$I$9-DJ740,IF(AND(DC741&gt;0,DC741*$B$4+DJ740&lt;=$B$2*'SFV+BESS'!$I$9,DC741&gt;'SFV+BESS'!$I$7),'SFV+BESS'!$I$7,0))))</f>
        <v>0</v>
      </c>
      <c r="DE741" s="27">
        <f>IF(AND(DC741&lt;0,DJ740+DC741/$B$5&gt;$H$2,-DC741/'Carga-Descarga Año'!$B$5&lt;'SFV+BESS'!$I$7),DC741/$B$5,IF(AND(DC741&lt;0,DJ740+DC741/$B$5&gt;$H$2,-DC741/'Carga-Descarga Año'!$B$5&gt;'SFV+BESS'!$I$7),-'SFV+BESS'!$I$7,IF(AND(DC741&lt;0,DJ740+DC741/$B$5&lt;$H$2),-MIN('SFV+BESS'!$I$7,DJ740-$H$2),0)))</f>
        <v>0</v>
      </c>
      <c r="DF741" s="33"/>
      <c r="DG741" s="33">
        <f t="shared" si="887"/>
        <v>0</v>
      </c>
      <c r="DH741" s="27">
        <f t="shared" si="846"/>
        <v>0</v>
      </c>
      <c r="DI741" s="27">
        <f t="shared" si="847"/>
        <v>0</v>
      </c>
      <c r="DJ741" s="28">
        <f>IF((DJ740+DD741+DE741)&gt;=$B$2*'SFV+BESS'!$I$9, $B$2*'SFV+BESS'!$I$9, (DJ740+DD741+DE741))</f>
        <v>173.61249999999998</v>
      </c>
      <c r="DK741" s="110">
        <f t="shared" si="848"/>
        <v>89.383443532820891</v>
      </c>
      <c r="DP741" s="251"/>
      <c r="DQ741" s="48">
        <v>30.5</v>
      </c>
      <c r="DR741" s="33">
        <f t="shared" si="897"/>
        <v>91.815121323908102</v>
      </c>
      <c r="DS741" s="33">
        <f>Gen_Cons_Horario!B5855</f>
        <v>0</v>
      </c>
      <c r="DT741" s="35">
        <f t="shared" si="867"/>
        <v>91.815121323908102</v>
      </c>
      <c r="DU741" s="116">
        <f>IF(AND(DT741&gt;0,DT741*$B$4+EA740&lt;=$B$2*'SFV+BESS'!$I$9,DT741&lt;'SFV+BESS'!$I$7), DT741*$B$4, IF(AND(DT741&gt;0,DT741*$B$4+EA740&gt;$B$2*'SFV+BESS'!$I$9,DT741*$B$4&lt;'SFV+BESS'!$I$7),$B$2*'SFV+BESS'!$I$9-EA740,IF(AND(DT741&gt;0,DT741*$B$4+EA740&gt;$B$2*'SFV+BESS'!$I$9,DT741*$B$4&gt;'SFV+BESS'!$I$7,EA740&lt;$B$2*'SFV+BESS'!$I$9),$B$2*'SFV+BESS'!$I$9-EA740,IF(AND(DT741&gt;0,DT741*$B$4+EA740&lt;=$B$2*'SFV+BESS'!$I$9,DT741&gt;'SFV+BESS'!$I$7),'SFV+BESS'!$I$7,0))))</f>
        <v>0</v>
      </c>
      <c r="DV741" s="27">
        <f>IF(AND(DT741&lt;0,EA740+DT741/$B$5&gt;$H$2,-DT741/'Carga-Descarga Año'!$B$5&lt;'SFV+BESS'!$I$7),DT741/$B$5,IF(AND(DT741&lt;0,EA740+DT741/$B$5&gt;$H$2,-DT741/'Carga-Descarga Año'!$B$5&gt;'SFV+BESS'!$I$7),-'SFV+BESS'!$I$7,IF(AND(DT741&lt;0,EA740+DT741/$B$5&lt;$H$2),-MIN('SFV+BESS'!$I$7,EA740-$H$2),0)))</f>
        <v>0</v>
      </c>
      <c r="DW741" s="33"/>
      <c r="DX741" s="33">
        <f t="shared" si="888"/>
        <v>0</v>
      </c>
      <c r="DY741" s="27">
        <f t="shared" si="849"/>
        <v>0</v>
      </c>
      <c r="DZ741" s="27">
        <f t="shared" si="889"/>
        <v>0</v>
      </c>
      <c r="EA741" s="28">
        <f>IF((EA740+DU741+DV741)&gt;=$B$2*'SFV+BESS'!$I$9, $B$2*'SFV+BESS'!$I$9, (EA740+DU741+DV741))</f>
        <v>173.61249999999998</v>
      </c>
      <c r="EB741" s="110">
        <f t="shared" si="850"/>
        <v>91.815121323908102</v>
      </c>
      <c r="EX741" s="251"/>
      <c r="EY741" s="48">
        <v>30.5</v>
      </c>
      <c r="EZ741" s="33">
        <f t="shared" si="898"/>
        <v>113.56216336879781</v>
      </c>
      <c r="FA741" s="33">
        <f>Gen_Cons_Horario!B7319</f>
        <v>100.6695</v>
      </c>
      <c r="FB741" s="35">
        <f t="shared" si="869"/>
        <v>12.892663368797812</v>
      </c>
      <c r="FC741" s="116">
        <f>IF(AND(FB741&gt;0,FB741*$B$4+FI740&lt;=$B$2*'SFV+BESS'!$I$9,FB741&lt;'SFV+BESS'!$I$7), FB741*$B$4, IF(AND(FB741&gt;0,FB741*$B$4+FI740&gt;$B$2*'SFV+BESS'!$I$9,FB741*$B$4&lt;'SFV+BESS'!$I$7),$B$2*'SFV+BESS'!$I$9-FI740,IF(AND(FB741&gt;0,FB741*$B$4+FI740&gt;$B$2*'SFV+BESS'!$I$9,FB741*$B$4&gt;'SFV+BESS'!$I$7,FI740&lt;$B$2*'SFV+BESS'!$I$9),$B$2*'SFV+BESS'!$I$9-FI740,IF(AND(FB741&gt;0,FB741*$B$4+FI740&lt;=$B$2*'SFV+BESS'!$I$9,FB741&gt;'SFV+BESS'!$I$7),'SFV+BESS'!$I$7,0))))</f>
        <v>12.24803020035792</v>
      </c>
      <c r="FD741" s="27">
        <f>IF(AND(FB741&lt;0,FI740+FB741/$B$5&gt;$H$2,-FB741/'Carga-Descarga Año'!$B$5&lt;'SFV+BESS'!$I$7),FB741/$B$5,IF(AND(FB741&lt;0,FI740+FB741/$B$5&gt;$H$2,-FB741/'Carga-Descarga Año'!$B$5&gt;'SFV+BESS'!$I$7),-'SFV+BESS'!$I$7,IF(AND(FB741&lt;0,FI740+FB741/$B$5&lt;$H$2),-MIN('SFV+BESS'!$I$7,FI740-$H$2),0)))</f>
        <v>0</v>
      </c>
      <c r="FE741" s="33"/>
      <c r="FF741" s="33">
        <f t="shared" si="890"/>
        <v>100.6695</v>
      </c>
      <c r="FG741" s="27">
        <f t="shared" si="853"/>
        <v>0</v>
      </c>
      <c r="FH741" s="27">
        <f t="shared" si="891"/>
        <v>0</v>
      </c>
      <c r="FI741" s="28">
        <f>IF((FI740+FC741+FD741)&gt;=$B$2*'SFV+BESS'!$I$9, $B$2*'SFV+BESS'!$I$9, (FI740+FC741+FD741))</f>
        <v>130.95475374840214</v>
      </c>
      <c r="FJ741" s="110">
        <f t="shared" si="854"/>
        <v>1.7763568394002505E-15</v>
      </c>
      <c r="GF741" s="251"/>
      <c r="GG741" s="48">
        <v>30.5</v>
      </c>
      <c r="GH741" s="33">
        <f t="shared" si="899"/>
        <v>118.69346574485387</v>
      </c>
      <c r="GI741" s="33">
        <f>Gen_Cons_Horario!B8783</f>
        <v>84.570000000000007</v>
      </c>
      <c r="GJ741" s="35">
        <f t="shared" si="880"/>
        <v>34.12346574485386</v>
      </c>
      <c r="GK741" s="116">
        <f>IF(AND(GJ741&gt;0,GJ741*$B$4+GQ740&lt;=$B$2*'SFV+BESS'!$I$9,GJ741&lt;'SFV+BESS'!$I$7), GJ741*$B$4, IF(AND(GJ741&gt;0,GJ741*$B$4+GQ740&gt;$B$2*'SFV+BESS'!$I$9,GJ741*$B$4&lt;'SFV+BESS'!$I$7),$B$2*'SFV+BESS'!$I$9-GQ740,IF(AND(GJ741&gt;0,GJ741*$B$4+GQ740&gt;$B$2*'SFV+BESS'!$I$9,GJ741*$B$4&gt;'SFV+BESS'!$I$7,GQ740&lt;$B$2*'SFV+BESS'!$I$9),$B$2*'SFV+BESS'!$I$9-GQ740,IF(AND(GJ741&gt;0,GJ741*$B$4+GQ740&lt;=$B$2*'SFV+BESS'!$I$9,GJ741&gt;'SFV+BESS'!$I$7),'SFV+BESS'!$I$7,0))))</f>
        <v>0</v>
      </c>
      <c r="GL741" s="27">
        <f>IF(AND(GJ741&lt;0,GQ740+GJ741/$B$5&gt;$H$2,-GJ741/'Carga-Descarga Año'!$B$5&lt;'SFV+BESS'!$I$7),GJ741/$B$5,IF(AND(GJ741&lt;0,GQ740+GJ741/$B$5&gt;$H$2,-GJ741/'Carga-Descarga Año'!$B$5&gt;'SFV+BESS'!$I$7),-'SFV+BESS'!$I$7,IF(AND(GJ741&lt;0,GQ740+GJ741/$B$5&lt;$H$2),-MIN('SFV+BESS'!$I$7,GQ740-$H$2),0)))</f>
        <v>0</v>
      </c>
      <c r="GM741" s="33"/>
      <c r="GN741" s="33">
        <f t="shared" si="892"/>
        <v>84.570000000000007</v>
      </c>
      <c r="GO741" s="27">
        <f t="shared" si="857"/>
        <v>0</v>
      </c>
      <c r="GP741" s="27">
        <f t="shared" si="893"/>
        <v>0</v>
      </c>
      <c r="GQ741" s="28">
        <f>IF((GQ740+GK741+GL741)&gt;=$B$2*'SFV+BESS'!$I$9, $B$2*'SFV+BESS'!$I$9, (GQ740+GK741+GL741))</f>
        <v>173.61249999999998</v>
      </c>
      <c r="GR741" s="110">
        <f t="shared" si="858"/>
        <v>34.12346574485386</v>
      </c>
    </row>
    <row r="742" spans="1:200">
      <c r="A742" s="249"/>
      <c r="B742" s="48">
        <v>30.5416666666667</v>
      </c>
      <c r="C742" s="38">
        <f t="shared" si="883"/>
        <v>130.98054567590401</v>
      </c>
      <c r="D742" s="2">
        <f>Gen_Cons_Horario!B768</f>
        <v>104.398</v>
      </c>
      <c r="E742" s="140">
        <f t="shared" si="832"/>
        <v>26.582545675904015</v>
      </c>
      <c r="F742" s="116">
        <f>IF(AND(E742&gt;0,E742*$B$4+L741&lt;=$B$2*'SFV+BESS'!$I$9,E742&lt;'SFV+BESS'!$I$7), E742*$B$4, IF(AND(E742&gt;0,E742*$B$4+L741&gt;$B$2*'SFV+BESS'!$I$9,E742*$B$4&lt;'SFV+BESS'!$I$7),$B$2*'SFV+BESS'!$I$9-L741,IF(AND(E742&gt;0,E742*$B$4+L741&gt;$B$2*'SFV+BESS'!$I$9,E742*$B$4&gt;'SFV+BESS'!$I$7,L741&lt;$B$2*'SFV+BESS'!$I$9),$B$2*'SFV+BESS'!$I$9-L741,IF(AND(E742&gt;0,E742*$B$4+L741&lt;=$B$2*'SFV+BESS'!$I$9,E742&gt;'SFV+BESS'!$I$7),'SFV+BESS'!$I$7,0))))</f>
        <v>25.253418392108813</v>
      </c>
      <c r="G742" s="27">
        <f>IF(AND(E742&lt;0,L741+E742/$B$5&gt;$H$2,-E742/'Carga-Descarga Año'!$B$5&lt;'SFV+BESS'!$I$7),E742/$B$5,IF(AND(E742&lt;0,L741+E742/$B$5&gt;$H$2,-E742/'Carga-Descarga Año'!$B$5&gt;'SFV+BESS'!$I$7),-'SFV+BESS'!$I$7,IF(AND(E742&lt;0,L741+E742/$B$5&lt;$H$2),-MIN('SFV+BESS'!$I$7,L741-$H$2),0)))</f>
        <v>0</v>
      </c>
      <c r="I742" s="38">
        <f t="shared" si="833"/>
        <v>104.398</v>
      </c>
      <c r="J742" s="27">
        <f t="shared" si="835"/>
        <v>0</v>
      </c>
      <c r="K742" s="27">
        <f t="shared" si="834"/>
        <v>0</v>
      </c>
      <c r="L742" s="28">
        <f>IF((L741+F742+G742)&gt;=$B$2*'SFV+BESS'!$I$9, $B$2*'SFV+BESS'!$I$9, (L741+F742+G742))</f>
        <v>136.9804331354419</v>
      </c>
      <c r="M742" s="110">
        <f t="shared" si="836"/>
        <v>0</v>
      </c>
      <c r="AI742" s="251"/>
      <c r="AJ742" s="48">
        <v>30.5416666666667</v>
      </c>
      <c r="AK742" s="52">
        <f t="shared" si="894"/>
        <v>135.11496947983915</v>
      </c>
      <c r="AL742" s="33">
        <f>Gen_Cons_Horario!B2184</f>
        <v>0</v>
      </c>
      <c r="AM742" s="35">
        <f t="shared" si="876"/>
        <v>135.11496947983915</v>
      </c>
      <c r="AN742" s="116">
        <f>IF(AND(AM742&gt;0,AM742*$B$4+AT741&lt;=$B$2*'SFV+BESS'!$I$9,AM742&lt;'SFV+BESS'!$I$7), AM742*$B$4, IF(AND(AM742&gt;0,AM742*$B$4+AT741&gt;$B$2*'SFV+BESS'!$I$9,AM742*$B$4&lt;'SFV+BESS'!$I$7),$B$2*'SFV+BESS'!$I$9-AT741,IF(AND(AM742&gt;0,AM742*$B$4+AT741&gt;$B$2*'SFV+BESS'!$I$9,AM742*$B$4&gt;'SFV+BESS'!$I$7,AT741&lt;$B$2*'SFV+BESS'!$I$9),$B$2*'SFV+BESS'!$I$9-AT741,IF(AND(AM742&gt;0,AM742*$B$4+AT741&lt;=$B$2*'SFV+BESS'!$I$9,AM742&gt;'SFV+BESS'!$I$7),'SFV+BESS'!$I$7,0))))</f>
        <v>0</v>
      </c>
      <c r="AO742" s="27">
        <f>IF(AND(AM742&lt;0,AT741+AM742/$B$5&gt;$H$2,-AM742/'Carga-Descarga Año'!$B$5&lt;'SFV+BESS'!$I$7),AM742/$B$5,IF(AND(AM742&lt;0,AT741+AM742/$B$5&gt;$H$2,-AM742/'Carga-Descarga Año'!$B$5&gt;'SFV+BESS'!$I$7),-'SFV+BESS'!$I$7,IF(AND(AM742&lt;0,AT741+AM742/$B$5&lt;$H$2),-MIN('SFV+BESS'!$I$7,AT741-$H$2),0)))</f>
        <v>0</v>
      </c>
      <c r="AP742" s="33"/>
      <c r="AQ742" s="33">
        <f t="shared" si="884"/>
        <v>0</v>
      </c>
      <c r="AR742" s="27">
        <f t="shared" si="837"/>
        <v>0</v>
      </c>
      <c r="AS742" s="27">
        <f t="shared" si="885"/>
        <v>0</v>
      </c>
      <c r="AT742" s="28">
        <f>IF((AT741+AN742+AO742)&gt;=$B$2*'SFV+BESS'!$I$9, $B$2*'SFV+BESS'!$I$9, (AT741+AN742+AO742))</f>
        <v>173.61249999999998</v>
      </c>
      <c r="AU742" s="110">
        <f t="shared" si="838"/>
        <v>135.11496947983915</v>
      </c>
      <c r="BQ742" s="251"/>
      <c r="BR742" s="48">
        <v>30.5416666666667</v>
      </c>
      <c r="BS742" s="33">
        <f t="shared" si="895"/>
        <v>101.15682338349448</v>
      </c>
      <c r="BT742" s="33">
        <f>Gen_Cons_Horario!B3648</f>
        <v>0</v>
      </c>
      <c r="BU742" s="35">
        <f t="shared" si="878"/>
        <v>101.15682338349448</v>
      </c>
      <c r="BV742" s="116">
        <f>IF(AND(BU742&gt;0,BU742*$B$4+CB741&lt;=$B$2*'SFV+BESS'!$I$9,BU742&lt;'SFV+BESS'!$I$7), BU742*$B$4, IF(AND(BU742&gt;0,BU742*$B$4+CB741&gt;$B$2*'SFV+BESS'!$I$9,BU742*$B$4&lt;'SFV+BESS'!$I$7),$B$2*'SFV+BESS'!$I$9-CB741,IF(AND(BU742&gt;0,BU742*$B$4+CB741&gt;$B$2*'SFV+BESS'!$I$9,BU742*$B$4&gt;'SFV+BESS'!$I$7,CB741&lt;$B$2*'SFV+BESS'!$I$9),$B$2*'SFV+BESS'!$I$9-CB741,IF(AND(BU742&gt;0,BU742*$B$4+CB741&lt;=$B$2*'SFV+BESS'!$I$9,BU742&gt;'SFV+BESS'!$I$7),'SFV+BESS'!$I$7,0))))</f>
        <v>0</v>
      </c>
      <c r="BW742" s="27">
        <f>IF(AND(BU742&lt;0,CB741+BU742/$B$5&gt;$H$2,-BU742/'Carga-Descarga Año'!$B$5&lt;'SFV+BESS'!$I$7),BU742/$B$5,IF(AND(BU742&lt;0,CB741+BU742/$B$5&gt;$H$2,-BU742/'Carga-Descarga Año'!$B$5&gt;'SFV+BESS'!$I$7),-'SFV+BESS'!$I$7,IF(AND(BU742&lt;0,CB741+BU742/$B$5&lt;$H$2),-MIN('SFV+BESS'!$I$7,CB741-$H$2),0)))</f>
        <v>0</v>
      </c>
      <c r="BX742" s="33"/>
      <c r="BY742" s="33">
        <f t="shared" si="886"/>
        <v>0</v>
      </c>
      <c r="BZ742" s="27">
        <f t="shared" si="841"/>
        <v>0</v>
      </c>
      <c r="CA742" s="27">
        <f t="shared" si="842"/>
        <v>0</v>
      </c>
      <c r="CB742" s="28">
        <f>IF((CB741+BV742+BW742)&gt;=$B$2*'SFV+BESS'!$I$9, $B$2*'SFV+BESS'!$I$9, (CB741+BV742+BW742))</f>
        <v>173.61249999999998</v>
      </c>
      <c r="CC742" s="110">
        <f t="shared" si="843"/>
        <v>101.15682338349448</v>
      </c>
      <c r="CY742" s="251"/>
      <c r="CZ742" s="48">
        <v>30.5416666666667</v>
      </c>
      <c r="DA742" s="33">
        <f t="shared" si="896"/>
        <v>97.567951615344242</v>
      </c>
      <c r="DB742" s="33">
        <f>Gen_Cons_Horario!B5112</f>
        <v>0</v>
      </c>
      <c r="DC742" s="35">
        <f t="shared" si="866"/>
        <v>97.567951615344242</v>
      </c>
      <c r="DD742" s="116">
        <f>IF(AND(DC742&gt;0,DC742*$B$4+DJ741&lt;=$B$2*'SFV+BESS'!$I$9,DC742&lt;'SFV+BESS'!$I$7), DC742*$B$4, IF(AND(DC742&gt;0,DC742*$B$4+DJ741&gt;$B$2*'SFV+BESS'!$I$9,DC742*$B$4&lt;'SFV+BESS'!$I$7),$B$2*'SFV+BESS'!$I$9-DJ741,IF(AND(DC742&gt;0,DC742*$B$4+DJ741&gt;$B$2*'SFV+BESS'!$I$9,DC742*$B$4&gt;'SFV+BESS'!$I$7,DJ741&lt;$B$2*'SFV+BESS'!$I$9),$B$2*'SFV+BESS'!$I$9-DJ741,IF(AND(DC742&gt;0,DC742*$B$4+DJ741&lt;=$B$2*'SFV+BESS'!$I$9,DC742&gt;'SFV+BESS'!$I$7),'SFV+BESS'!$I$7,0))))</f>
        <v>0</v>
      </c>
      <c r="DE742" s="27">
        <f>IF(AND(DC742&lt;0,DJ741+DC742/$B$5&gt;$H$2,-DC742/'Carga-Descarga Año'!$B$5&lt;'SFV+BESS'!$I$7),DC742/$B$5,IF(AND(DC742&lt;0,DJ741+DC742/$B$5&gt;$H$2,-DC742/'Carga-Descarga Año'!$B$5&gt;'SFV+BESS'!$I$7),-'SFV+BESS'!$I$7,IF(AND(DC742&lt;0,DJ741+DC742/$B$5&lt;$H$2),-MIN('SFV+BESS'!$I$7,DJ741-$H$2),0)))</f>
        <v>0</v>
      </c>
      <c r="DF742" s="33"/>
      <c r="DG742" s="33">
        <f t="shared" si="887"/>
        <v>0</v>
      </c>
      <c r="DH742" s="27">
        <f t="shared" si="846"/>
        <v>0</v>
      </c>
      <c r="DI742" s="27">
        <f t="shared" si="847"/>
        <v>0</v>
      </c>
      <c r="DJ742" s="28">
        <f>IF((DJ741+DD742+DE742)&gt;=$B$2*'SFV+BESS'!$I$9, $B$2*'SFV+BESS'!$I$9, (DJ741+DD742+DE742))</f>
        <v>173.61249999999998</v>
      </c>
      <c r="DK742" s="110">
        <f t="shared" si="848"/>
        <v>97.567951615344242</v>
      </c>
      <c r="DP742" s="251"/>
      <c r="DQ742" s="48">
        <v>30.5416666666667</v>
      </c>
      <c r="DR742" s="33">
        <f t="shared" si="897"/>
        <v>96.834626817698066</v>
      </c>
      <c r="DS742" s="33">
        <f>Gen_Cons_Horario!B5856</f>
        <v>0</v>
      </c>
      <c r="DT742" s="35">
        <f t="shared" si="867"/>
        <v>96.834626817698066</v>
      </c>
      <c r="DU742" s="116">
        <f>IF(AND(DT742&gt;0,DT742*$B$4+EA741&lt;=$B$2*'SFV+BESS'!$I$9,DT742&lt;'SFV+BESS'!$I$7), DT742*$B$4, IF(AND(DT742&gt;0,DT742*$B$4+EA741&gt;$B$2*'SFV+BESS'!$I$9,DT742*$B$4&lt;'SFV+BESS'!$I$7),$B$2*'SFV+BESS'!$I$9-EA741,IF(AND(DT742&gt;0,DT742*$B$4+EA741&gt;$B$2*'SFV+BESS'!$I$9,DT742*$B$4&gt;'SFV+BESS'!$I$7,EA741&lt;$B$2*'SFV+BESS'!$I$9),$B$2*'SFV+BESS'!$I$9-EA741,IF(AND(DT742&gt;0,DT742*$B$4+EA741&lt;=$B$2*'SFV+BESS'!$I$9,DT742&gt;'SFV+BESS'!$I$7),'SFV+BESS'!$I$7,0))))</f>
        <v>0</v>
      </c>
      <c r="DV742" s="27">
        <f>IF(AND(DT742&lt;0,EA741+DT742/$B$5&gt;$H$2,-DT742/'Carga-Descarga Año'!$B$5&lt;'SFV+BESS'!$I$7),DT742/$B$5,IF(AND(DT742&lt;0,EA741+DT742/$B$5&gt;$H$2,-DT742/'Carga-Descarga Año'!$B$5&gt;'SFV+BESS'!$I$7),-'SFV+BESS'!$I$7,IF(AND(DT742&lt;0,EA741+DT742/$B$5&lt;$H$2),-MIN('SFV+BESS'!$I$7,EA741-$H$2),0)))</f>
        <v>0</v>
      </c>
      <c r="DW742" s="33"/>
      <c r="DX742" s="33">
        <f t="shared" si="888"/>
        <v>0</v>
      </c>
      <c r="DY742" s="27">
        <f t="shared" si="849"/>
        <v>0</v>
      </c>
      <c r="DZ742" s="27">
        <f t="shared" si="889"/>
        <v>0</v>
      </c>
      <c r="EA742" s="28">
        <f>IF((EA741+DU742+DV742)&gt;=$B$2*'SFV+BESS'!$I$9, $B$2*'SFV+BESS'!$I$9, (EA741+DU742+DV742))</f>
        <v>173.61249999999998</v>
      </c>
      <c r="EB742" s="110">
        <f t="shared" si="850"/>
        <v>96.834626817698066</v>
      </c>
      <c r="EX742" s="251"/>
      <c r="EY742" s="48">
        <v>30.5416666666667</v>
      </c>
      <c r="EZ742" s="33">
        <f t="shared" si="898"/>
        <v>116.9976573866774</v>
      </c>
      <c r="FA742" s="33">
        <f>Gen_Cons_Horario!B7320</f>
        <v>82.027000000000001</v>
      </c>
      <c r="FB742" s="35">
        <f t="shared" si="869"/>
        <v>34.970657386677402</v>
      </c>
      <c r="FC742" s="116">
        <f>IF(AND(FB742&gt;0,FB742*$B$4+FI741&lt;=$B$2*'SFV+BESS'!$I$9,FB742&lt;'SFV+BESS'!$I$7), FB742*$B$4, IF(AND(FB742&gt;0,FB742*$B$4+FI741&gt;$B$2*'SFV+BESS'!$I$9,FB742*$B$4&lt;'SFV+BESS'!$I$7),$B$2*'SFV+BESS'!$I$9-FI741,IF(AND(FB742&gt;0,FB742*$B$4+FI741&gt;$B$2*'SFV+BESS'!$I$9,FB742*$B$4&gt;'SFV+BESS'!$I$7,FI741&lt;$B$2*'SFV+BESS'!$I$9),$B$2*'SFV+BESS'!$I$9-FI741,IF(AND(FB742&gt;0,FB742*$B$4+FI741&lt;=$B$2*'SFV+BESS'!$I$9,FB742&gt;'SFV+BESS'!$I$7),'SFV+BESS'!$I$7,0))))</f>
        <v>33.222124517343531</v>
      </c>
      <c r="FD742" s="27">
        <f>IF(AND(FB742&lt;0,FI741+FB742/$B$5&gt;$H$2,-FB742/'Carga-Descarga Año'!$B$5&lt;'SFV+BESS'!$I$7),FB742/$B$5,IF(AND(FB742&lt;0,FI741+FB742/$B$5&gt;$H$2,-FB742/'Carga-Descarga Año'!$B$5&gt;'SFV+BESS'!$I$7),-'SFV+BESS'!$I$7,IF(AND(FB742&lt;0,FI741+FB742/$B$5&lt;$H$2),-MIN('SFV+BESS'!$I$7,FI741-$H$2),0)))</f>
        <v>0</v>
      </c>
      <c r="FE742" s="33"/>
      <c r="FF742" s="33">
        <f t="shared" si="890"/>
        <v>82.027000000000001</v>
      </c>
      <c r="FG742" s="27">
        <f t="shared" si="853"/>
        <v>0</v>
      </c>
      <c r="FH742" s="27">
        <f t="shared" si="891"/>
        <v>0</v>
      </c>
      <c r="FI742" s="28">
        <f>IF((FI741+FC742+FD742)&gt;=$B$2*'SFV+BESS'!$I$9, $B$2*'SFV+BESS'!$I$9, (FI741+FC742+FD742))</f>
        <v>164.17687826574567</v>
      </c>
      <c r="FJ742" s="110">
        <f t="shared" si="854"/>
        <v>0</v>
      </c>
      <c r="GF742" s="251"/>
      <c r="GG742" s="48">
        <v>30.5416666666667</v>
      </c>
      <c r="GH742" s="33">
        <f t="shared" si="899"/>
        <v>123.094953967778</v>
      </c>
      <c r="GI742" s="33">
        <f>Gen_Cons_Horario!B8784</f>
        <v>84.570000000000007</v>
      </c>
      <c r="GJ742" s="35">
        <f t="shared" si="880"/>
        <v>38.524953967777989</v>
      </c>
      <c r="GK742" s="116">
        <f>IF(AND(GJ742&gt;0,GJ742*$B$4+GQ741&lt;=$B$2*'SFV+BESS'!$I$9,GJ742&lt;'SFV+BESS'!$I$7), GJ742*$B$4, IF(AND(GJ742&gt;0,GJ742*$B$4+GQ741&gt;$B$2*'SFV+BESS'!$I$9,GJ742*$B$4&lt;'SFV+BESS'!$I$7),$B$2*'SFV+BESS'!$I$9-GQ741,IF(AND(GJ742&gt;0,GJ742*$B$4+GQ741&gt;$B$2*'SFV+BESS'!$I$9,GJ742*$B$4&gt;'SFV+BESS'!$I$7,GQ741&lt;$B$2*'SFV+BESS'!$I$9),$B$2*'SFV+BESS'!$I$9-GQ741,IF(AND(GJ742&gt;0,GJ742*$B$4+GQ741&lt;=$B$2*'SFV+BESS'!$I$9,GJ742&gt;'SFV+BESS'!$I$7),'SFV+BESS'!$I$7,0))))</f>
        <v>0</v>
      </c>
      <c r="GL742" s="27">
        <f>IF(AND(GJ742&lt;0,GQ741+GJ742/$B$5&gt;$H$2,-GJ742/'Carga-Descarga Año'!$B$5&lt;'SFV+BESS'!$I$7),GJ742/$B$5,IF(AND(GJ742&lt;0,GQ741+GJ742/$B$5&gt;$H$2,-GJ742/'Carga-Descarga Año'!$B$5&gt;'SFV+BESS'!$I$7),-'SFV+BESS'!$I$7,IF(AND(GJ742&lt;0,GQ741+GJ742/$B$5&lt;$H$2),-MIN('SFV+BESS'!$I$7,GQ741-$H$2),0)))</f>
        <v>0</v>
      </c>
      <c r="GM742" s="33"/>
      <c r="GN742" s="33">
        <f t="shared" si="892"/>
        <v>84.570000000000007</v>
      </c>
      <c r="GO742" s="27">
        <f t="shared" si="857"/>
        <v>0</v>
      </c>
      <c r="GP742" s="27">
        <f t="shared" si="893"/>
        <v>0</v>
      </c>
      <c r="GQ742" s="28">
        <f>IF((GQ741+GK742+GL742)&gt;=$B$2*'SFV+BESS'!$I$9, $B$2*'SFV+BESS'!$I$9, (GQ741+GK742+GL742))</f>
        <v>173.61249999999998</v>
      </c>
      <c r="GR742" s="110">
        <f t="shared" si="858"/>
        <v>38.524953967777989</v>
      </c>
    </row>
    <row r="743" spans="1:200">
      <c r="A743" s="249"/>
      <c r="B743" s="48">
        <v>30.5833333333334</v>
      </c>
      <c r="C743" s="38">
        <f t="shared" si="883"/>
        <v>133.25978951017149</v>
      </c>
      <c r="D743" s="2">
        <f>Gen_Cons_Horario!B769</f>
        <v>104.398</v>
      </c>
      <c r="E743" s="140">
        <f t="shared" si="832"/>
        <v>28.861789510171491</v>
      </c>
      <c r="F743" s="116">
        <f>IF(AND(E743&gt;0,E743*$B$4+L742&lt;=$B$2*'SFV+BESS'!$I$9,E743&lt;'SFV+BESS'!$I$7), E743*$B$4, IF(AND(E743&gt;0,E743*$B$4+L742&gt;$B$2*'SFV+BESS'!$I$9,E743*$B$4&lt;'SFV+BESS'!$I$7),$B$2*'SFV+BESS'!$I$9-L742,IF(AND(E743&gt;0,E743*$B$4+L742&gt;$B$2*'SFV+BESS'!$I$9,E743*$B$4&gt;'SFV+BESS'!$I$7,L742&lt;$B$2*'SFV+BESS'!$I$9),$B$2*'SFV+BESS'!$I$9-L742,IF(AND(E743&gt;0,E743*$B$4+L742&lt;=$B$2*'SFV+BESS'!$I$9,E743&gt;'SFV+BESS'!$I$7),'SFV+BESS'!$I$7,0))))</f>
        <v>27.418700034662915</v>
      </c>
      <c r="G743" s="27">
        <f>IF(AND(E743&lt;0,L742+E743/$B$5&gt;$H$2,-E743/'Carga-Descarga Año'!$B$5&lt;'SFV+BESS'!$I$7),E743/$B$5,IF(AND(E743&lt;0,L742+E743/$B$5&gt;$H$2,-E743/'Carga-Descarga Año'!$B$5&gt;'SFV+BESS'!$I$7),-'SFV+BESS'!$I$7,IF(AND(E743&lt;0,L742+E743/$B$5&lt;$H$2),-MIN('SFV+BESS'!$I$7,L742-$H$2),0)))</f>
        <v>0</v>
      </c>
      <c r="I743" s="38">
        <f t="shared" si="833"/>
        <v>104.398</v>
      </c>
      <c r="J743" s="27">
        <f t="shared" si="835"/>
        <v>0</v>
      </c>
      <c r="K743" s="27">
        <f t="shared" si="834"/>
        <v>0</v>
      </c>
      <c r="L743" s="28">
        <f>IF((L742+F743+G743)&gt;=$B$2*'SFV+BESS'!$I$9, $B$2*'SFV+BESS'!$I$9, (L742+F743+G743))</f>
        <v>164.39913317010482</v>
      </c>
      <c r="M743" s="110">
        <f t="shared" si="836"/>
        <v>0</v>
      </c>
      <c r="AI743" s="251"/>
      <c r="AJ743" s="48">
        <v>30.5833333333334</v>
      </c>
      <c r="AK743" s="52">
        <f t="shared" si="894"/>
        <v>137.68044358388673</v>
      </c>
      <c r="AL743" s="33">
        <f>Gen_Cons_Horario!B2185</f>
        <v>0</v>
      </c>
      <c r="AM743" s="35">
        <f t="shared" si="876"/>
        <v>137.68044358388673</v>
      </c>
      <c r="AN743" s="116">
        <f>IF(AND(AM743&gt;0,AM743*$B$4+AT742&lt;=$B$2*'SFV+BESS'!$I$9,AM743&lt;'SFV+BESS'!$I$7), AM743*$B$4, IF(AND(AM743&gt;0,AM743*$B$4+AT742&gt;$B$2*'SFV+BESS'!$I$9,AM743*$B$4&lt;'SFV+BESS'!$I$7),$B$2*'SFV+BESS'!$I$9-AT742,IF(AND(AM743&gt;0,AM743*$B$4+AT742&gt;$B$2*'SFV+BESS'!$I$9,AM743*$B$4&gt;'SFV+BESS'!$I$7,AT742&lt;$B$2*'SFV+BESS'!$I$9),$B$2*'SFV+BESS'!$I$9-AT742,IF(AND(AM743&gt;0,AM743*$B$4+AT742&lt;=$B$2*'SFV+BESS'!$I$9,AM743&gt;'SFV+BESS'!$I$7),'SFV+BESS'!$I$7,0))))</f>
        <v>0</v>
      </c>
      <c r="AO743" s="27">
        <f>IF(AND(AM743&lt;0,AT742+AM743/$B$5&gt;$H$2,-AM743/'Carga-Descarga Año'!$B$5&lt;'SFV+BESS'!$I$7),AM743/$B$5,IF(AND(AM743&lt;0,AT742+AM743/$B$5&gt;$H$2,-AM743/'Carga-Descarga Año'!$B$5&gt;'SFV+BESS'!$I$7),-'SFV+BESS'!$I$7,IF(AND(AM743&lt;0,AT742+AM743/$B$5&lt;$H$2),-MIN('SFV+BESS'!$I$7,AT742-$H$2),0)))</f>
        <v>0</v>
      </c>
      <c r="AP743" s="33"/>
      <c r="AQ743" s="33">
        <f t="shared" si="884"/>
        <v>0</v>
      </c>
      <c r="AR743" s="27">
        <f t="shared" si="837"/>
        <v>0</v>
      </c>
      <c r="AS743" s="27">
        <f t="shared" si="885"/>
        <v>0</v>
      </c>
      <c r="AT743" s="28">
        <f>IF((AT742+AN743+AO743)&gt;=$B$2*'SFV+BESS'!$I$9, $B$2*'SFV+BESS'!$I$9, (AT742+AN743+AO743))</f>
        <v>173.61249999999998</v>
      </c>
      <c r="AU743" s="110">
        <f t="shared" si="838"/>
        <v>137.68044358388673</v>
      </c>
      <c r="BQ743" s="251"/>
      <c r="BR743" s="48">
        <v>30.5833333333334</v>
      </c>
      <c r="BS743" s="33">
        <f t="shared" si="895"/>
        <v>102.95917212974827</v>
      </c>
      <c r="BT743" s="33">
        <f>Gen_Cons_Horario!B3649</f>
        <v>0</v>
      </c>
      <c r="BU743" s="35">
        <f t="shared" si="878"/>
        <v>102.95917212974827</v>
      </c>
      <c r="BV743" s="116">
        <f>IF(AND(BU743&gt;0,BU743*$B$4+CB742&lt;=$B$2*'SFV+BESS'!$I$9,BU743&lt;'SFV+BESS'!$I$7), BU743*$B$4, IF(AND(BU743&gt;0,BU743*$B$4+CB742&gt;$B$2*'SFV+BESS'!$I$9,BU743*$B$4&lt;'SFV+BESS'!$I$7),$B$2*'SFV+BESS'!$I$9-CB742,IF(AND(BU743&gt;0,BU743*$B$4+CB742&gt;$B$2*'SFV+BESS'!$I$9,BU743*$B$4&gt;'SFV+BESS'!$I$7,CB742&lt;$B$2*'SFV+BESS'!$I$9),$B$2*'SFV+BESS'!$I$9-CB742,IF(AND(BU743&gt;0,BU743*$B$4+CB742&lt;=$B$2*'SFV+BESS'!$I$9,BU743&gt;'SFV+BESS'!$I$7),'SFV+BESS'!$I$7,0))))</f>
        <v>0</v>
      </c>
      <c r="BW743" s="27">
        <f>IF(AND(BU743&lt;0,CB742+BU743/$B$5&gt;$H$2,-BU743/'Carga-Descarga Año'!$B$5&lt;'SFV+BESS'!$I$7),BU743/$B$5,IF(AND(BU743&lt;0,CB742+BU743/$B$5&gt;$H$2,-BU743/'Carga-Descarga Año'!$B$5&gt;'SFV+BESS'!$I$7),-'SFV+BESS'!$I$7,IF(AND(BU743&lt;0,CB742+BU743/$B$5&lt;$H$2),-MIN('SFV+BESS'!$I$7,CB742-$H$2),0)))</f>
        <v>0</v>
      </c>
      <c r="BX743" s="33"/>
      <c r="BY743" s="33">
        <f t="shared" si="886"/>
        <v>0</v>
      </c>
      <c r="BZ743" s="27">
        <f t="shared" si="841"/>
        <v>0</v>
      </c>
      <c r="CA743" s="27">
        <f t="shared" si="842"/>
        <v>0</v>
      </c>
      <c r="CB743" s="28">
        <f>IF((CB742+BV743+BW743)&gt;=$B$2*'SFV+BESS'!$I$9, $B$2*'SFV+BESS'!$I$9, (CB742+BV743+BW743))</f>
        <v>173.61249999999998</v>
      </c>
      <c r="CC743" s="110">
        <f t="shared" si="843"/>
        <v>102.95917212974827</v>
      </c>
      <c r="CY743" s="251"/>
      <c r="CZ743" s="48">
        <v>30.5833333333334</v>
      </c>
      <c r="DA743" s="33">
        <f t="shared" si="896"/>
        <v>99.291005948507078</v>
      </c>
      <c r="DB743" s="33">
        <f>Gen_Cons_Horario!B5113</f>
        <v>0</v>
      </c>
      <c r="DC743" s="35">
        <f t="shared" si="866"/>
        <v>99.291005948507078</v>
      </c>
      <c r="DD743" s="116">
        <f>IF(AND(DC743&gt;0,DC743*$B$4+DJ742&lt;=$B$2*'SFV+BESS'!$I$9,DC743&lt;'SFV+BESS'!$I$7), DC743*$B$4, IF(AND(DC743&gt;0,DC743*$B$4+DJ742&gt;$B$2*'SFV+BESS'!$I$9,DC743*$B$4&lt;'SFV+BESS'!$I$7),$B$2*'SFV+BESS'!$I$9-DJ742,IF(AND(DC743&gt;0,DC743*$B$4+DJ742&gt;$B$2*'SFV+BESS'!$I$9,DC743*$B$4&gt;'SFV+BESS'!$I$7,DJ742&lt;$B$2*'SFV+BESS'!$I$9),$B$2*'SFV+BESS'!$I$9-DJ742,IF(AND(DC743&gt;0,DC743*$B$4+DJ742&lt;=$B$2*'SFV+BESS'!$I$9,DC743&gt;'SFV+BESS'!$I$7),'SFV+BESS'!$I$7,0))))</f>
        <v>0</v>
      </c>
      <c r="DE743" s="27">
        <f>IF(AND(DC743&lt;0,DJ742+DC743/$B$5&gt;$H$2,-DC743/'Carga-Descarga Año'!$B$5&lt;'SFV+BESS'!$I$7),DC743/$B$5,IF(AND(DC743&lt;0,DJ742+DC743/$B$5&gt;$H$2,-DC743/'Carga-Descarga Año'!$B$5&gt;'SFV+BESS'!$I$7),-'SFV+BESS'!$I$7,IF(AND(DC743&lt;0,DJ742+DC743/$B$5&lt;$H$2),-MIN('SFV+BESS'!$I$7,DJ742-$H$2),0)))</f>
        <v>0</v>
      </c>
      <c r="DF743" s="33"/>
      <c r="DG743" s="33">
        <f t="shared" si="887"/>
        <v>0</v>
      </c>
      <c r="DH743" s="27">
        <f t="shared" si="846"/>
        <v>0</v>
      </c>
      <c r="DI743" s="27">
        <f t="shared" si="847"/>
        <v>0</v>
      </c>
      <c r="DJ743" s="28">
        <f>IF((DJ742+DD743+DE743)&gt;=$B$2*'SFV+BESS'!$I$9, $B$2*'SFV+BESS'!$I$9, (DJ742+DD743+DE743))</f>
        <v>173.61249999999998</v>
      </c>
      <c r="DK743" s="110">
        <f t="shared" si="848"/>
        <v>99.291005948507078</v>
      </c>
      <c r="DP743" s="251"/>
      <c r="DQ743" s="48">
        <v>30.5833333333334</v>
      </c>
      <c r="DR743" s="33">
        <f t="shared" si="897"/>
        <v>97.880357128904294</v>
      </c>
      <c r="DS743" s="33">
        <f>Gen_Cons_Horario!B5857</f>
        <v>0</v>
      </c>
      <c r="DT743" s="35">
        <f t="shared" si="867"/>
        <v>97.880357128904294</v>
      </c>
      <c r="DU743" s="116">
        <f>IF(AND(DT743&gt;0,DT743*$B$4+EA742&lt;=$B$2*'SFV+BESS'!$I$9,DT743&lt;'SFV+BESS'!$I$7), DT743*$B$4, IF(AND(DT743&gt;0,DT743*$B$4+EA742&gt;$B$2*'SFV+BESS'!$I$9,DT743*$B$4&lt;'SFV+BESS'!$I$7),$B$2*'SFV+BESS'!$I$9-EA742,IF(AND(DT743&gt;0,DT743*$B$4+EA742&gt;$B$2*'SFV+BESS'!$I$9,DT743*$B$4&gt;'SFV+BESS'!$I$7,EA742&lt;$B$2*'SFV+BESS'!$I$9),$B$2*'SFV+BESS'!$I$9-EA742,IF(AND(DT743&gt;0,DT743*$B$4+EA742&lt;=$B$2*'SFV+BESS'!$I$9,DT743&gt;'SFV+BESS'!$I$7),'SFV+BESS'!$I$7,0))))</f>
        <v>0</v>
      </c>
      <c r="DV743" s="27">
        <f>IF(AND(DT743&lt;0,EA742+DT743/$B$5&gt;$H$2,-DT743/'Carga-Descarga Año'!$B$5&lt;'SFV+BESS'!$I$7),DT743/$B$5,IF(AND(DT743&lt;0,EA742+DT743/$B$5&gt;$H$2,-DT743/'Carga-Descarga Año'!$B$5&gt;'SFV+BESS'!$I$7),-'SFV+BESS'!$I$7,IF(AND(DT743&lt;0,EA742+DT743/$B$5&lt;$H$2),-MIN('SFV+BESS'!$I$7,EA742-$H$2),0)))</f>
        <v>0</v>
      </c>
      <c r="DW743" s="33"/>
      <c r="DX743" s="33">
        <f t="shared" si="888"/>
        <v>0</v>
      </c>
      <c r="DY743" s="27">
        <f t="shared" si="849"/>
        <v>0</v>
      </c>
      <c r="DZ743" s="27">
        <f t="shared" si="889"/>
        <v>0</v>
      </c>
      <c r="EA743" s="28">
        <f>IF((EA742+DU743+DV743)&gt;=$B$2*'SFV+BESS'!$I$9, $B$2*'SFV+BESS'!$I$9, (EA742+DU743+DV743))</f>
        <v>173.61249999999998</v>
      </c>
      <c r="EB743" s="110">
        <f t="shared" si="850"/>
        <v>97.880357128904294</v>
      </c>
      <c r="EX743" s="251"/>
      <c r="EY743" s="48">
        <v>30.5833333333334</v>
      </c>
      <c r="EZ743" s="33">
        <f t="shared" si="898"/>
        <v>117.95196128053284</v>
      </c>
      <c r="FA743" s="33">
        <f>Gen_Cons_Horario!B7321</f>
        <v>0</v>
      </c>
      <c r="FB743" s="35">
        <f t="shared" si="869"/>
        <v>117.95196128053284</v>
      </c>
      <c r="FC743" s="116">
        <f>IF(AND(FB743&gt;0,FB743*$B$4+FI742&lt;=$B$2*'SFV+BESS'!$I$9,FB743&lt;'SFV+BESS'!$I$7), FB743*$B$4, IF(AND(FB743&gt;0,FB743*$B$4+FI742&gt;$B$2*'SFV+BESS'!$I$9,FB743*$B$4&lt;'SFV+BESS'!$I$7),$B$2*'SFV+BESS'!$I$9-FI742,IF(AND(FB743&gt;0,FB743*$B$4+FI742&gt;$B$2*'SFV+BESS'!$I$9,FB743*$B$4&gt;'SFV+BESS'!$I$7,FI742&lt;$B$2*'SFV+BESS'!$I$9),$B$2*'SFV+BESS'!$I$9-FI742,IF(AND(FB743&gt;0,FB743*$B$4+FI742&lt;=$B$2*'SFV+BESS'!$I$9,FB743&gt;'SFV+BESS'!$I$7),'SFV+BESS'!$I$7,0))))</f>
        <v>9.4356217342543118</v>
      </c>
      <c r="FD743" s="27">
        <f>IF(AND(FB743&lt;0,FI742+FB743/$B$5&gt;$H$2,-FB743/'Carga-Descarga Año'!$B$5&lt;'SFV+BESS'!$I$7),FB743/$B$5,IF(AND(FB743&lt;0,FI742+FB743/$B$5&gt;$H$2,-FB743/'Carga-Descarga Año'!$B$5&gt;'SFV+BESS'!$I$7),-'SFV+BESS'!$I$7,IF(AND(FB743&lt;0,FI742+FB743/$B$5&lt;$H$2),-MIN('SFV+BESS'!$I$7,FI742-$H$2),0)))</f>
        <v>0</v>
      </c>
      <c r="FE743" s="33"/>
      <c r="FF743" s="33">
        <f t="shared" si="890"/>
        <v>0</v>
      </c>
      <c r="FG743" s="27">
        <f t="shared" si="853"/>
        <v>0</v>
      </c>
      <c r="FH743" s="27">
        <f t="shared" si="891"/>
        <v>0</v>
      </c>
      <c r="FI743" s="28">
        <f>IF((FI742+FC743+FD743)&gt;=$B$2*'SFV+BESS'!$I$9, $B$2*'SFV+BESS'!$I$9, (FI742+FC743+FD743))</f>
        <v>173.61249999999998</v>
      </c>
      <c r="FJ743" s="110">
        <f t="shared" si="854"/>
        <v>108.01972787605462</v>
      </c>
      <c r="GF743" s="251"/>
      <c r="GG743" s="48">
        <v>30.5833333333334</v>
      </c>
      <c r="GH743" s="33">
        <f t="shared" si="899"/>
        <v>125.58913062743498</v>
      </c>
      <c r="GI743" s="33">
        <f>Gen_Cons_Horario!B8785</f>
        <v>84.570000000000007</v>
      </c>
      <c r="GJ743" s="35">
        <f t="shared" si="880"/>
        <v>41.019130627434976</v>
      </c>
      <c r="GK743" s="116">
        <f>IF(AND(GJ743&gt;0,GJ743*$B$4+GQ742&lt;=$B$2*'SFV+BESS'!$I$9,GJ743&lt;'SFV+BESS'!$I$7), GJ743*$B$4, IF(AND(GJ743&gt;0,GJ743*$B$4+GQ742&gt;$B$2*'SFV+BESS'!$I$9,GJ743*$B$4&lt;'SFV+BESS'!$I$7),$B$2*'SFV+BESS'!$I$9-GQ742,IF(AND(GJ743&gt;0,GJ743*$B$4+GQ742&gt;$B$2*'SFV+BESS'!$I$9,GJ743*$B$4&gt;'SFV+BESS'!$I$7,GQ742&lt;$B$2*'SFV+BESS'!$I$9),$B$2*'SFV+BESS'!$I$9-GQ742,IF(AND(GJ743&gt;0,GJ743*$B$4+GQ742&lt;=$B$2*'SFV+BESS'!$I$9,GJ743&gt;'SFV+BESS'!$I$7),'SFV+BESS'!$I$7,0))))</f>
        <v>0</v>
      </c>
      <c r="GL743" s="27">
        <f>IF(AND(GJ743&lt;0,GQ742+GJ743/$B$5&gt;$H$2,-GJ743/'Carga-Descarga Año'!$B$5&lt;'SFV+BESS'!$I$7),GJ743/$B$5,IF(AND(GJ743&lt;0,GQ742+GJ743/$B$5&gt;$H$2,-GJ743/'Carga-Descarga Año'!$B$5&gt;'SFV+BESS'!$I$7),-'SFV+BESS'!$I$7,IF(AND(GJ743&lt;0,GQ742+GJ743/$B$5&lt;$H$2),-MIN('SFV+BESS'!$I$7,GQ742-$H$2),0)))</f>
        <v>0</v>
      </c>
      <c r="GM743" s="33"/>
      <c r="GN743" s="33">
        <f t="shared" si="892"/>
        <v>84.570000000000007</v>
      </c>
      <c r="GO743" s="27">
        <f t="shared" si="857"/>
        <v>0</v>
      </c>
      <c r="GP743" s="27">
        <f t="shared" si="893"/>
        <v>0</v>
      </c>
      <c r="GQ743" s="28">
        <f>IF((GQ742+GK743+GL743)&gt;=$B$2*'SFV+BESS'!$I$9, $B$2*'SFV+BESS'!$I$9, (GQ742+GK743+GL743))</f>
        <v>173.61249999999998</v>
      </c>
      <c r="GR743" s="110">
        <f t="shared" si="858"/>
        <v>41.019130627434976</v>
      </c>
    </row>
    <row r="744" spans="1:200">
      <c r="A744" s="249"/>
      <c r="B744" s="48">
        <v>30.625</v>
      </c>
      <c r="C744" s="38">
        <f t="shared" si="883"/>
        <v>131.43639444275752</v>
      </c>
      <c r="D744" s="2">
        <f>Gen_Cons_Horario!B770</f>
        <v>104.398</v>
      </c>
      <c r="E744" s="140">
        <f t="shared" si="832"/>
        <v>27.038394442757522</v>
      </c>
      <c r="F744" s="116">
        <f>IF(AND(E744&gt;0,E744*$B$4+L743&lt;=$B$2*'SFV+BESS'!$I$9,E744&lt;'SFV+BESS'!$I$7), E744*$B$4, IF(AND(E744&gt;0,E744*$B$4+L743&gt;$B$2*'SFV+BESS'!$I$9,E744*$B$4&lt;'SFV+BESS'!$I$7),$B$2*'SFV+BESS'!$I$9-L743,IF(AND(E744&gt;0,E744*$B$4+L743&gt;$B$2*'SFV+BESS'!$I$9,E744*$B$4&gt;'SFV+BESS'!$I$7,L743&lt;$B$2*'SFV+BESS'!$I$9),$B$2*'SFV+BESS'!$I$9-L743,IF(AND(E744&gt;0,E744*$B$4+L743&lt;=$B$2*'SFV+BESS'!$I$9,E744&gt;'SFV+BESS'!$I$7),'SFV+BESS'!$I$7,0))))</f>
        <v>9.2133668298951648</v>
      </c>
      <c r="G744" s="27">
        <f>IF(AND(E744&lt;0,L743+E744/$B$5&gt;$H$2,-E744/'Carga-Descarga Año'!$B$5&lt;'SFV+BESS'!$I$7),E744/$B$5,IF(AND(E744&lt;0,L743+E744/$B$5&gt;$H$2,-E744/'Carga-Descarga Año'!$B$5&gt;'SFV+BESS'!$I$7),-'SFV+BESS'!$I$7,IF(AND(E744&lt;0,L743+E744/$B$5&lt;$H$2),-MIN('SFV+BESS'!$I$7,L743-$H$2),0)))</f>
        <v>0</v>
      </c>
      <c r="I744" s="38">
        <f t="shared" si="833"/>
        <v>104.398</v>
      </c>
      <c r="J744" s="27">
        <f t="shared" si="835"/>
        <v>0</v>
      </c>
      <c r="K744" s="27">
        <f t="shared" si="834"/>
        <v>0</v>
      </c>
      <c r="L744" s="28">
        <f>IF((L743+F744+G744)&gt;=$B$2*'SFV+BESS'!$I$9, $B$2*'SFV+BESS'!$I$9, (L743+F744+G744))</f>
        <v>173.61249999999998</v>
      </c>
      <c r="M744" s="110">
        <f t="shared" si="836"/>
        <v>17.340113569183664</v>
      </c>
      <c r="AI744" s="251"/>
      <c r="AJ744" s="48">
        <v>30.625</v>
      </c>
      <c r="AK744" s="52">
        <f t="shared" si="894"/>
        <v>135.45703269371216</v>
      </c>
      <c r="AL744" s="33">
        <f>Gen_Cons_Horario!B2186</f>
        <v>0</v>
      </c>
      <c r="AM744" s="35">
        <f t="shared" si="876"/>
        <v>135.45703269371216</v>
      </c>
      <c r="AN744" s="116">
        <f>IF(AND(AM744&gt;0,AM744*$B$4+AT743&lt;=$B$2*'SFV+BESS'!$I$9,AM744&lt;'SFV+BESS'!$I$7), AM744*$B$4, IF(AND(AM744&gt;0,AM744*$B$4+AT743&gt;$B$2*'SFV+BESS'!$I$9,AM744*$B$4&lt;'SFV+BESS'!$I$7),$B$2*'SFV+BESS'!$I$9-AT743,IF(AND(AM744&gt;0,AM744*$B$4+AT743&gt;$B$2*'SFV+BESS'!$I$9,AM744*$B$4&gt;'SFV+BESS'!$I$7,AT743&lt;$B$2*'SFV+BESS'!$I$9),$B$2*'SFV+BESS'!$I$9-AT743,IF(AND(AM744&gt;0,AM744*$B$4+AT743&lt;=$B$2*'SFV+BESS'!$I$9,AM744&gt;'SFV+BESS'!$I$7),'SFV+BESS'!$I$7,0))))</f>
        <v>0</v>
      </c>
      <c r="AO744" s="27">
        <f>IF(AND(AM744&lt;0,AT743+AM744/$B$5&gt;$H$2,-AM744/'Carga-Descarga Año'!$B$5&lt;'SFV+BESS'!$I$7),AM744/$B$5,IF(AND(AM744&lt;0,AT743+AM744/$B$5&gt;$H$2,-AM744/'Carga-Descarga Año'!$B$5&gt;'SFV+BESS'!$I$7),-'SFV+BESS'!$I$7,IF(AND(AM744&lt;0,AT743+AM744/$B$5&lt;$H$2),-MIN('SFV+BESS'!$I$7,AT743-$H$2),0)))</f>
        <v>0</v>
      </c>
      <c r="AP744" s="33"/>
      <c r="AQ744" s="33">
        <f t="shared" si="884"/>
        <v>0</v>
      </c>
      <c r="AR744" s="27">
        <f t="shared" si="837"/>
        <v>0</v>
      </c>
      <c r="AS744" s="27">
        <f t="shared" si="885"/>
        <v>0</v>
      </c>
      <c r="AT744" s="28">
        <f>IF((AT743+AN744+AO744)&gt;=$B$2*'SFV+BESS'!$I$9, $B$2*'SFV+BESS'!$I$9, (AT743+AN744+AO744))</f>
        <v>173.61249999999998</v>
      </c>
      <c r="AU744" s="110">
        <f t="shared" si="838"/>
        <v>135.45703269371216</v>
      </c>
      <c r="BQ744" s="251"/>
      <c r="BR744" s="48">
        <v>30.625</v>
      </c>
      <c r="BS744" s="33">
        <f t="shared" si="895"/>
        <v>98.228006670832059</v>
      </c>
      <c r="BT744" s="33">
        <f>Gen_Cons_Horario!B3650</f>
        <v>0</v>
      </c>
      <c r="BU744" s="35">
        <f t="shared" si="878"/>
        <v>98.228006670832059</v>
      </c>
      <c r="BV744" s="116">
        <f>IF(AND(BU744&gt;0,BU744*$B$4+CB743&lt;=$B$2*'SFV+BESS'!$I$9,BU744&lt;'SFV+BESS'!$I$7), BU744*$B$4, IF(AND(BU744&gt;0,BU744*$B$4+CB743&gt;$B$2*'SFV+BESS'!$I$9,BU744*$B$4&lt;'SFV+BESS'!$I$7),$B$2*'SFV+BESS'!$I$9-CB743,IF(AND(BU744&gt;0,BU744*$B$4+CB743&gt;$B$2*'SFV+BESS'!$I$9,BU744*$B$4&gt;'SFV+BESS'!$I$7,CB743&lt;$B$2*'SFV+BESS'!$I$9),$B$2*'SFV+BESS'!$I$9-CB743,IF(AND(BU744&gt;0,BU744*$B$4+CB743&lt;=$B$2*'SFV+BESS'!$I$9,BU744&gt;'SFV+BESS'!$I$7),'SFV+BESS'!$I$7,0))))</f>
        <v>0</v>
      </c>
      <c r="BW744" s="27">
        <f>IF(AND(BU744&lt;0,CB743+BU744/$B$5&gt;$H$2,-BU744/'Carga-Descarga Año'!$B$5&lt;'SFV+BESS'!$I$7),BU744/$B$5,IF(AND(BU744&lt;0,CB743+BU744/$B$5&gt;$H$2,-BU744/'Carga-Descarga Año'!$B$5&gt;'SFV+BESS'!$I$7),-'SFV+BESS'!$I$7,IF(AND(BU744&lt;0,CB743+BU744/$B$5&lt;$H$2),-MIN('SFV+BESS'!$I$7,CB743-$H$2),0)))</f>
        <v>0</v>
      </c>
      <c r="BX744" s="33"/>
      <c r="BY744" s="33">
        <f t="shared" si="886"/>
        <v>0</v>
      </c>
      <c r="BZ744" s="27">
        <f t="shared" si="841"/>
        <v>0</v>
      </c>
      <c r="CA744" s="27">
        <f t="shared" si="842"/>
        <v>0</v>
      </c>
      <c r="CB744" s="28">
        <f>IF((CB743+BV744+BW744)&gt;=$B$2*'SFV+BESS'!$I$9, $B$2*'SFV+BESS'!$I$9, (CB743+BV744+BW744))</f>
        <v>173.61249999999998</v>
      </c>
      <c r="CC744" s="110">
        <f t="shared" si="843"/>
        <v>98.228006670832059</v>
      </c>
      <c r="CY744" s="251"/>
      <c r="CZ744" s="48">
        <v>30.625</v>
      </c>
      <c r="DA744" s="33">
        <f t="shared" si="896"/>
        <v>95.414133698890723</v>
      </c>
      <c r="DB744" s="33">
        <f>Gen_Cons_Horario!B5114</f>
        <v>0</v>
      </c>
      <c r="DC744" s="35">
        <f t="shared" si="866"/>
        <v>95.414133698890723</v>
      </c>
      <c r="DD744" s="116">
        <f>IF(AND(DC744&gt;0,DC744*$B$4+DJ743&lt;=$B$2*'SFV+BESS'!$I$9,DC744&lt;'SFV+BESS'!$I$7), DC744*$B$4, IF(AND(DC744&gt;0,DC744*$B$4+DJ743&gt;$B$2*'SFV+BESS'!$I$9,DC744*$B$4&lt;'SFV+BESS'!$I$7),$B$2*'SFV+BESS'!$I$9-DJ743,IF(AND(DC744&gt;0,DC744*$B$4+DJ743&gt;$B$2*'SFV+BESS'!$I$9,DC744*$B$4&gt;'SFV+BESS'!$I$7,DJ743&lt;$B$2*'SFV+BESS'!$I$9),$B$2*'SFV+BESS'!$I$9-DJ743,IF(AND(DC744&gt;0,DC744*$B$4+DJ743&lt;=$B$2*'SFV+BESS'!$I$9,DC744&gt;'SFV+BESS'!$I$7),'SFV+BESS'!$I$7,0))))</f>
        <v>0</v>
      </c>
      <c r="DE744" s="27">
        <f>IF(AND(DC744&lt;0,DJ743+DC744/$B$5&gt;$H$2,-DC744/'Carga-Descarga Año'!$B$5&lt;'SFV+BESS'!$I$7),DC744/$B$5,IF(AND(DC744&lt;0,DJ743+DC744/$B$5&gt;$H$2,-DC744/'Carga-Descarga Año'!$B$5&gt;'SFV+BESS'!$I$7),-'SFV+BESS'!$I$7,IF(AND(DC744&lt;0,DJ743+DC744/$B$5&lt;$H$2),-MIN('SFV+BESS'!$I$7,DJ743-$H$2),0)))</f>
        <v>0</v>
      </c>
      <c r="DF744" s="33"/>
      <c r="DG744" s="33">
        <f t="shared" si="887"/>
        <v>0</v>
      </c>
      <c r="DH744" s="27">
        <f t="shared" si="846"/>
        <v>0</v>
      </c>
      <c r="DI744" s="27">
        <f t="shared" si="847"/>
        <v>0</v>
      </c>
      <c r="DJ744" s="28">
        <f>IF((DJ743+DD744+DE744)&gt;=$B$2*'SFV+BESS'!$I$9, $B$2*'SFV+BESS'!$I$9, (DJ743+DD744+DE744))</f>
        <v>173.61249999999998</v>
      </c>
      <c r="DK744" s="110">
        <f t="shared" si="848"/>
        <v>95.414133698890723</v>
      </c>
      <c r="DP744" s="251"/>
      <c r="DQ744" s="48">
        <v>30.625</v>
      </c>
      <c r="DR744" s="33">
        <f t="shared" si="897"/>
        <v>94.952312257526813</v>
      </c>
      <c r="DS744" s="33">
        <f>Gen_Cons_Horario!B5858</f>
        <v>0</v>
      </c>
      <c r="DT744" s="35">
        <f t="shared" si="867"/>
        <v>94.952312257526813</v>
      </c>
      <c r="DU744" s="116">
        <f>IF(AND(DT744&gt;0,DT744*$B$4+EA743&lt;=$B$2*'SFV+BESS'!$I$9,DT744&lt;'SFV+BESS'!$I$7), DT744*$B$4, IF(AND(DT744&gt;0,DT744*$B$4+EA743&gt;$B$2*'SFV+BESS'!$I$9,DT744*$B$4&lt;'SFV+BESS'!$I$7),$B$2*'SFV+BESS'!$I$9-EA743,IF(AND(DT744&gt;0,DT744*$B$4+EA743&gt;$B$2*'SFV+BESS'!$I$9,DT744*$B$4&gt;'SFV+BESS'!$I$7,EA743&lt;$B$2*'SFV+BESS'!$I$9),$B$2*'SFV+BESS'!$I$9-EA743,IF(AND(DT744&gt;0,DT744*$B$4+EA743&lt;=$B$2*'SFV+BESS'!$I$9,DT744&gt;'SFV+BESS'!$I$7),'SFV+BESS'!$I$7,0))))</f>
        <v>0</v>
      </c>
      <c r="DV744" s="27">
        <f>IF(AND(DT744&lt;0,EA743+DT744/$B$5&gt;$H$2,-DT744/'Carga-Descarga Año'!$B$5&lt;'SFV+BESS'!$I$7),DT744/$B$5,IF(AND(DT744&lt;0,EA743+DT744/$B$5&gt;$H$2,-DT744/'Carga-Descarga Año'!$B$5&gt;'SFV+BESS'!$I$7),-'SFV+BESS'!$I$7,IF(AND(DT744&lt;0,EA743+DT744/$B$5&lt;$H$2),-MIN('SFV+BESS'!$I$7,EA743-$H$2),0)))</f>
        <v>0</v>
      </c>
      <c r="DW744" s="33"/>
      <c r="DX744" s="33">
        <f t="shared" si="888"/>
        <v>0</v>
      </c>
      <c r="DY744" s="27">
        <f t="shared" si="849"/>
        <v>0</v>
      </c>
      <c r="DZ744" s="27">
        <f t="shared" si="889"/>
        <v>0</v>
      </c>
      <c r="EA744" s="28">
        <f>IF((EA743+DU744+DV744)&gt;=$B$2*'SFV+BESS'!$I$9, $B$2*'SFV+BESS'!$I$9, (EA743+DU744+DV744))</f>
        <v>173.61249999999998</v>
      </c>
      <c r="EB744" s="110">
        <f t="shared" si="850"/>
        <v>94.952312257526813</v>
      </c>
      <c r="EX744" s="251"/>
      <c r="EY744" s="48">
        <v>30.625</v>
      </c>
      <c r="EZ744" s="33">
        <f t="shared" si="898"/>
        <v>113.18044181125563</v>
      </c>
      <c r="FA744" s="33">
        <f>Gen_Cons_Horario!B7322</f>
        <v>0</v>
      </c>
      <c r="FB744" s="35">
        <f t="shared" si="869"/>
        <v>113.18044181125563</v>
      </c>
      <c r="FC744" s="116">
        <f>IF(AND(FB744&gt;0,FB744*$B$4+FI743&lt;=$B$2*'SFV+BESS'!$I$9,FB744&lt;'SFV+BESS'!$I$7), FB744*$B$4, IF(AND(FB744&gt;0,FB744*$B$4+FI743&gt;$B$2*'SFV+BESS'!$I$9,FB744*$B$4&lt;'SFV+BESS'!$I$7),$B$2*'SFV+BESS'!$I$9-FI743,IF(AND(FB744&gt;0,FB744*$B$4+FI743&gt;$B$2*'SFV+BESS'!$I$9,FB744*$B$4&gt;'SFV+BESS'!$I$7,FI743&lt;$B$2*'SFV+BESS'!$I$9),$B$2*'SFV+BESS'!$I$9-FI743,IF(AND(FB744&gt;0,FB744*$B$4+FI743&lt;=$B$2*'SFV+BESS'!$I$9,FB744&gt;'SFV+BESS'!$I$7),'SFV+BESS'!$I$7,0))))</f>
        <v>0</v>
      </c>
      <c r="FD744" s="27">
        <f>IF(AND(FB744&lt;0,FI743+FB744/$B$5&gt;$H$2,-FB744/'Carga-Descarga Año'!$B$5&lt;'SFV+BESS'!$I$7),FB744/$B$5,IF(AND(FB744&lt;0,FI743+FB744/$B$5&gt;$H$2,-FB744/'Carga-Descarga Año'!$B$5&gt;'SFV+BESS'!$I$7),-'SFV+BESS'!$I$7,IF(AND(FB744&lt;0,FI743+FB744/$B$5&lt;$H$2),-MIN('SFV+BESS'!$I$7,FI743-$H$2),0)))</f>
        <v>0</v>
      </c>
      <c r="FE744" s="33"/>
      <c r="FF744" s="33">
        <f t="shared" si="890"/>
        <v>0</v>
      </c>
      <c r="FG744" s="27">
        <f t="shared" si="853"/>
        <v>0</v>
      </c>
      <c r="FH744" s="27">
        <f t="shared" si="891"/>
        <v>0</v>
      </c>
      <c r="FI744" s="28">
        <f>IF((FI743+FC744+FD744)&gt;=$B$2*'SFV+BESS'!$I$9, $B$2*'SFV+BESS'!$I$9, (FI743+FC744+FD744))</f>
        <v>173.61249999999998</v>
      </c>
      <c r="FJ744" s="110">
        <f t="shared" si="854"/>
        <v>113.18044181125563</v>
      </c>
      <c r="GF744" s="251"/>
      <c r="GG744" s="48">
        <v>30.625</v>
      </c>
      <c r="GH744" s="33">
        <f t="shared" si="899"/>
        <v>124.1219678864603</v>
      </c>
      <c r="GI744" s="33">
        <f>Gen_Cons_Horario!B8786</f>
        <v>84.570000000000007</v>
      </c>
      <c r="GJ744" s="35">
        <f t="shared" si="880"/>
        <v>39.551967886460289</v>
      </c>
      <c r="GK744" s="116">
        <f>IF(AND(GJ744&gt;0,GJ744*$B$4+GQ743&lt;=$B$2*'SFV+BESS'!$I$9,GJ744&lt;'SFV+BESS'!$I$7), GJ744*$B$4, IF(AND(GJ744&gt;0,GJ744*$B$4+GQ743&gt;$B$2*'SFV+BESS'!$I$9,GJ744*$B$4&lt;'SFV+BESS'!$I$7),$B$2*'SFV+BESS'!$I$9-GQ743,IF(AND(GJ744&gt;0,GJ744*$B$4+GQ743&gt;$B$2*'SFV+BESS'!$I$9,GJ744*$B$4&gt;'SFV+BESS'!$I$7,GQ743&lt;$B$2*'SFV+BESS'!$I$9),$B$2*'SFV+BESS'!$I$9-GQ743,IF(AND(GJ744&gt;0,GJ744*$B$4+GQ743&lt;=$B$2*'SFV+BESS'!$I$9,GJ744&gt;'SFV+BESS'!$I$7),'SFV+BESS'!$I$7,0))))</f>
        <v>0</v>
      </c>
      <c r="GL744" s="27">
        <f>IF(AND(GJ744&lt;0,GQ743+GJ744/$B$5&gt;$H$2,-GJ744/'Carga-Descarga Año'!$B$5&lt;'SFV+BESS'!$I$7),GJ744/$B$5,IF(AND(GJ744&lt;0,GQ743+GJ744/$B$5&gt;$H$2,-GJ744/'Carga-Descarga Año'!$B$5&gt;'SFV+BESS'!$I$7),-'SFV+BESS'!$I$7,IF(AND(GJ744&lt;0,GQ743+GJ744/$B$5&lt;$H$2),-MIN('SFV+BESS'!$I$7,GQ743-$H$2),0)))</f>
        <v>0</v>
      </c>
      <c r="GM744" s="33"/>
      <c r="GN744" s="33">
        <f t="shared" si="892"/>
        <v>84.570000000000007</v>
      </c>
      <c r="GO744" s="27">
        <f t="shared" si="857"/>
        <v>0</v>
      </c>
      <c r="GP744" s="27">
        <f t="shared" si="893"/>
        <v>0</v>
      </c>
      <c r="GQ744" s="28">
        <f>IF((GQ743+GK744+GL744)&gt;=$B$2*'SFV+BESS'!$I$9, $B$2*'SFV+BESS'!$I$9, (GQ743+GK744+GL744))</f>
        <v>173.61249999999998</v>
      </c>
      <c r="GR744" s="110">
        <f t="shared" si="858"/>
        <v>39.551967886460289</v>
      </c>
    </row>
    <row r="745" spans="1:200">
      <c r="A745" s="249"/>
      <c r="B745" s="48">
        <v>30.6666666666667</v>
      </c>
      <c r="C745" s="38">
        <f t="shared" si="883"/>
        <v>126.27010841841791</v>
      </c>
      <c r="D745" s="2">
        <f>Gen_Cons_Horario!B771</f>
        <v>104.398</v>
      </c>
      <c r="E745" s="140">
        <f t="shared" si="832"/>
        <v>21.872108418417909</v>
      </c>
      <c r="F745" s="116">
        <f>IF(AND(E745&gt;0,E745*$B$4+L744&lt;=$B$2*'SFV+BESS'!$I$9,E745&lt;'SFV+BESS'!$I$7), E745*$B$4, IF(AND(E745&gt;0,E745*$B$4+L744&gt;$B$2*'SFV+BESS'!$I$9,E745*$B$4&lt;'SFV+BESS'!$I$7),$B$2*'SFV+BESS'!$I$9-L744,IF(AND(E745&gt;0,E745*$B$4+L744&gt;$B$2*'SFV+BESS'!$I$9,E745*$B$4&gt;'SFV+BESS'!$I$7,L744&lt;$B$2*'SFV+BESS'!$I$9),$B$2*'SFV+BESS'!$I$9-L744,IF(AND(E745&gt;0,E745*$B$4+L744&lt;=$B$2*'SFV+BESS'!$I$9,E745&gt;'SFV+BESS'!$I$7),'SFV+BESS'!$I$7,0))))</f>
        <v>0</v>
      </c>
      <c r="G745" s="27">
        <f>IF(AND(E745&lt;0,L744+E745/$B$5&gt;$H$2,-E745/'Carga-Descarga Año'!$B$5&lt;'SFV+BESS'!$I$7),E745/$B$5,IF(AND(E745&lt;0,L744+E745/$B$5&gt;$H$2,-E745/'Carga-Descarga Año'!$B$5&gt;'SFV+BESS'!$I$7),-'SFV+BESS'!$I$7,IF(AND(E745&lt;0,L744+E745/$B$5&lt;$H$2),-MIN('SFV+BESS'!$I$7,L744-$H$2),0)))</f>
        <v>0</v>
      </c>
      <c r="I745" s="38">
        <f t="shared" si="833"/>
        <v>104.398</v>
      </c>
      <c r="J745" s="27">
        <f t="shared" si="835"/>
        <v>0</v>
      </c>
      <c r="K745" s="27">
        <f t="shared" si="834"/>
        <v>0</v>
      </c>
      <c r="L745" s="28">
        <f>IF((L744+F745+G745)&gt;=$B$2*'SFV+BESS'!$I$9, $B$2*'SFV+BESS'!$I$9, (L744+F745+G745))</f>
        <v>173.61249999999998</v>
      </c>
      <c r="M745" s="110">
        <f t="shared" si="836"/>
        <v>21.872108418417909</v>
      </c>
      <c r="AI745" s="251"/>
      <c r="AJ745" s="48">
        <v>30.6666666666667</v>
      </c>
      <c r="AK745" s="52">
        <f t="shared" si="894"/>
        <v>127.76061038156942</v>
      </c>
      <c r="AL745" s="33">
        <f>Gen_Cons_Horario!B2187</f>
        <v>0</v>
      </c>
      <c r="AM745" s="35">
        <f t="shared" si="876"/>
        <v>127.76061038156942</v>
      </c>
      <c r="AN745" s="116">
        <f>IF(AND(AM745&gt;0,AM745*$B$4+AT744&lt;=$B$2*'SFV+BESS'!$I$9,AM745&lt;'SFV+BESS'!$I$7), AM745*$B$4, IF(AND(AM745&gt;0,AM745*$B$4+AT744&gt;$B$2*'SFV+BESS'!$I$9,AM745*$B$4&lt;'SFV+BESS'!$I$7),$B$2*'SFV+BESS'!$I$9-AT744,IF(AND(AM745&gt;0,AM745*$B$4+AT744&gt;$B$2*'SFV+BESS'!$I$9,AM745*$B$4&gt;'SFV+BESS'!$I$7,AT744&lt;$B$2*'SFV+BESS'!$I$9),$B$2*'SFV+BESS'!$I$9-AT744,IF(AND(AM745&gt;0,AM745*$B$4+AT744&lt;=$B$2*'SFV+BESS'!$I$9,AM745&gt;'SFV+BESS'!$I$7),'SFV+BESS'!$I$7,0))))</f>
        <v>0</v>
      </c>
      <c r="AO745" s="27">
        <f>IF(AND(AM745&lt;0,AT744+AM745/$B$5&gt;$H$2,-AM745/'Carga-Descarga Año'!$B$5&lt;'SFV+BESS'!$I$7),AM745/$B$5,IF(AND(AM745&lt;0,AT744+AM745/$B$5&gt;$H$2,-AM745/'Carga-Descarga Año'!$B$5&gt;'SFV+BESS'!$I$7),-'SFV+BESS'!$I$7,IF(AND(AM745&lt;0,AT744+AM745/$B$5&lt;$H$2),-MIN('SFV+BESS'!$I$7,AT744-$H$2),0)))</f>
        <v>0</v>
      </c>
      <c r="AP745" s="33"/>
      <c r="AQ745" s="33">
        <f t="shared" si="884"/>
        <v>0</v>
      </c>
      <c r="AR745" s="27">
        <f t="shared" si="837"/>
        <v>0</v>
      </c>
      <c r="AS745" s="27">
        <f t="shared" si="885"/>
        <v>0</v>
      </c>
      <c r="AT745" s="28">
        <f>IF((AT744+AN745+AO745)&gt;=$B$2*'SFV+BESS'!$I$9, $B$2*'SFV+BESS'!$I$9, (AT744+AN745+AO745))</f>
        <v>173.61249999999998</v>
      </c>
      <c r="AU745" s="110">
        <f t="shared" si="838"/>
        <v>127.76061038156942</v>
      </c>
      <c r="BQ745" s="251"/>
      <c r="BR745" s="48">
        <v>30.6666666666667</v>
      </c>
      <c r="BS745" s="33">
        <f t="shared" si="895"/>
        <v>88.31508856643616</v>
      </c>
      <c r="BT745" s="33">
        <f>Gen_Cons_Horario!B3651</f>
        <v>0</v>
      </c>
      <c r="BU745" s="35">
        <f t="shared" si="878"/>
        <v>88.31508856643616</v>
      </c>
      <c r="BV745" s="116">
        <f>IF(AND(BU745&gt;0,BU745*$B$4+CB744&lt;=$B$2*'SFV+BESS'!$I$9,BU745&lt;'SFV+BESS'!$I$7), BU745*$B$4, IF(AND(BU745&gt;0,BU745*$B$4+CB744&gt;$B$2*'SFV+BESS'!$I$9,BU745*$B$4&lt;'SFV+BESS'!$I$7),$B$2*'SFV+BESS'!$I$9-CB744,IF(AND(BU745&gt;0,BU745*$B$4+CB744&gt;$B$2*'SFV+BESS'!$I$9,BU745*$B$4&gt;'SFV+BESS'!$I$7,CB744&lt;$B$2*'SFV+BESS'!$I$9),$B$2*'SFV+BESS'!$I$9-CB744,IF(AND(BU745&gt;0,BU745*$B$4+CB744&lt;=$B$2*'SFV+BESS'!$I$9,BU745&gt;'SFV+BESS'!$I$7),'SFV+BESS'!$I$7,0))))</f>
        <v>0</v>
      </c>
      <c r="BW745" s="27">
        <f>IF(AND(BU745&lt;0,CB744+BU745/$B$5&gt;$H$2,-BU745/'Carga-Descarga Año'!$B$5&lt;'SFV+BESS'!$I$7),BU745/$B$5,IF(AND(BU745&lt;0,CB744+BU745/$B$5&gt;$H$2,-BU745/'Carga-Descarga Año'!$B$5&gt;'SFV+BESS'!$I$7),-'SFV+BESS'!$I$7,IF(AND(BU745&lt;0,CB744+BU745/$B$5&lt;$H$2),-MIN('SFV+BESS'!$I$7,CB744-$H$2),0)))</f>
        <v>0</v>
      </c>
      <c r="BX745" s="33"/>
      <c r="BY745" s="33">
        <f t="shared" si="886"/>
        <v>0</v>
      </c>
      <c r="BZ745" s="27">
        <f t="shared" si="841"/>
        <v>0</v>
      </c>
      <c r="CA745" s="27">
        <f t="shared" si="842"/>
        <v>0</v>
      </c>
      <c r="CB745" s="28">
        <f>IF((CB744+BV745+BW745)&gt;=$B$2*'SFV+BESS'!$I$9, $B$2*'SFV+BESS'!$I$9, (CB744+BV745+BW745))</f>
        <v>173.61249999999998</v>
      </c>
      <c r="CC745" s="110">
        <f t="shared" si="843"/>
        <v>88.31508856643616</v>
      </c>
      <c r="CY745" s="251"/>
      <c r="CZ745" s="48">
        <v>30.6666666666667</v>
      </c>
      <c r="DA745" s="33">
        <f t="shared" si="896"/>
        <v>87.445007408012728</v>
      </c>
      <c r="DB745" s="33">
        <f>Gen_Cons_Horario!B5115</f>
        <v>0</v>
      </c>
      <c r="DC745" s="35">
        <f t="shared" si="866"/>
        <v>87.445007408012728</v>
      </c>
      <c r="DD745" s="116">
        <f>IF(AND(DC745&gt;0,DC745*$B$4+DJ744&lt;=$B$2*'SFV+BESS'!$I$9,DC745&lt;'SFV+BESS'!$I$7), DC745*$B$4, IF(AND(DC745&gt;0,DC745*$B$4+DJ744&gt;$B$2*'SFV+BESS'!$I$9,DC745*$B$4&lt;'SFV+BESS'!$I$7),$B$2*'SFV+BESS'!$I$9-DJ744,IF(AND(DC745&gt;0,DC745*$B$4+DJ744&gt;$B$2*'SFV+BESS'!$I$9,DC745*$B$4&gt;'SFV+BESS'!$I$7,DJ744&lt;$B$2*'SFV+BESS'!$I$9),$B$2*'SFV+BESS'!$I$9-DJ744,IF(AND(DC745&gt;0,DC745*$B$4+DJ744&lt;=$B$2*'SFV+BESS'!$I$9,DC745&gt;'SFV+BESS'!$I$7),'SFV+BESS'!$I$7,0))))</f>
        <v>0</v>
      </c>
      <c r="DE745" s="27">
        <f>IF(AND(DC745&lt;0,DJ744+DC745/$B$5&gt;$H$2,-DC745/'Carga-Descarga Año'!$B$5&lt;'SFV+BESS'!$I$7),DC745/$B$5,IF(AND(DC745&lt;0,DJ744+DC745/$B$5&gt;$H$2,-DC745/'Carga-Descarga Año'!$B$5&gt;'SFV+BESS'!$I$7),-'SFV+BESS'!$I$7,IF(AND(DC745&lt;0,DJ744+DC745/$B$5&lt;$H$2),-MIN('SFV+BESS'!$I$7,DJ744-$H$2),0)))</f>
        <v>0</v>
      </c>
      <c r="DF745" s="33"/>
      <c r="DG745" s="33">
        <f t="shared" si="887"/>
        <v>0</v>
      </c>
      <c r="DH745" s="27">
        <f t="shared" si="846"/>
        <v>0</v>
      </c>
      <c r="DI745" s="27">
        <f t="shared" si="847"/>
        <v>0</v>
      </c>
      <c r="DJ745" s="28">
        <f>IF((DJ744+DD745+DE745)&gt;=$B$2*'SFV+BESS'!$I$9, $B$2*'SFV+BESS'!$I$9, (DJ744+DD745+DE745))</f>
        <v>173.61249999999998</v>
      </c>
      <c r="DK745" s="110">
        <f t="shared" si="848"/>
        <v>87.445007408012728</v>
      </c>
      <c r="DP745" s="251"/>
      <c r="DQ745" s="48">
        <v>30.6666666666667</v>
      </c>
      <c r="DR745" s="33">
        <f t="shared" si="897"/>
        <v>84.495009145464408</v>
      </c>
      <c r="DS745" s="33">
        <f>Gen_Cons_Horario!B5859</f>
        <v>0</v>
      </c>
      <c r="DT745" s="35">
        <f t="shared" si="867"/>
        <v>84.495009145464408</v>
      </c>
      <c r="DU745" s="116">
        <f>IF(AND(DT745&gt;0,DT745*$B$4+EA744&lt;=$B$2*'SFV+BESS'!$I$9,DT745&lt;'SFV+BESS'!$I$7), DT745*$B$4, IF(AND(DT745&gt;0,DT745*$B$4+EA744&gt;$B$2*'SFV+BESS'!$I$9,DT745*$B$4&lt;'SFV+BESS'!$I$7),$B$2*'SFV+BESS'!$I$9-EA744,IF(AND(DT745&gt;0,DT745*$B$4+EA744&gt;$B$2*'SFV+BESS'!$I$9,DT745*$B$4&gt;'SFV+BESS'!$I$7,EA744&lt;$B$2*'SFV+BESS'!$I$9),$B$2*'SFV+BESS'!$I$9-EA744,IF(AND(DT745&gt;0,DT745*$B$4+EA744&lt;=$B$2*'SFV+BESS'!$I$9,DT745&gt;'SFV+BESS'!$I$7),'SFV+BESS'!$I$7,0))))</f>
        <v>0</v>
      </c>
      <c r="DV745" s="27">
        <f>IF(AND(DT745&lt;0,EA744+DT745/$B$5&gt;$H$2,-DT745/'Carga-Descarga Año'!$B$5&lt;'SFV+BESS'!$I$7),DT745/$B$5,IF(AND(DT745&lt;0,EA744+DT745/$B$5&gt;$H$2,-DT745/'Carga-Descarga Año'!$B$5&gt;'SFV+BESS'!$I$7),-'SFV+BESS'!$I$7,IF(AND(DT745&lt;0,EA744+DT745/$B$5&lt;$H$2),-MIN('SFV+BESS'!$I$7,EA744-$H$2),0)))</f>
        <v>0</v>
      </c>
      <c r="DW745" s="33"/>
      <c r="DX745" s="33">
        <f t="shared" si="888"/>
        <v>0</v>
      </c>
      <c r="DY745" s="27">
        <f t="shared" si="849"/>
        <v>0</v>
      </c>
      <c r="DZ745" s="27">
        <f t="shared" si="889"/>
        <v>0</v>
      </c>
      <c r="EA745" s="28">
        <f>IF((EA744+DU745+DV745)&gt;=$B$2*'SFV+BESS'!$I$9, $B$2*'SFV+BESS'!$I$9, (EA744+DU745+DV745))</f>
        <v>173.61249999999998</v>
      </c>
      <c r="EB745" s="110">
        <f t="shared" si="850"/>
        <v>84.495009145464408</v>
      </c>
      <c r="EX745" s="251"/>
      <c r="EY745" s="48">
        <v>30.6666666666667</v>
      </c>
      <c r="EZ745" s="33">
        <f t="shared" si="898"/>
        <v>104.9734283240988</v>
      </c>
      <c r="FA745" s="33">
        <f>Gen_Cons_Horario!B7323</f>
        <v>0</v>
      </c>
      <c r="FB745" s="35">
        <f t="shared" si="869"/>
        <v>104.9734283240988</v>
      </c>
      <c r="FC745" s="116">
        <f>IF(AND(FB745&gt;0,FB745*$B$4+FI744&lt;=$B$2*'SFV+BESS'!$I$9,FB745&lt;'SFV+BESS'!$I$7), FB745*$B$4, IF(AND(FB745&gt;0,FB745*$B$4+FI744&gt;$B$2*'SFV+BESS'!$I$9,FB745*$B$4&lt;'SFV+BESS'!$I$7),$B$2*'SFV+BESS'!$I$9-FI744,IF(AND(FB745&gt;0,FB745*$B$4+FI744&gt;$B$2*'SFV+BESS'!$I$9,FB745*$B$4&gt;'SFV+BESS'!$I$7,FI744&lt;$B$2*'SFV+BESS'!$I$9),$B$2*'SFV+BESS'!$I$9-FI744,IF(AND(FB745&gt;0,FB745*$B$4+FI744&lt;=$B$2*'SFV+BESS'!$I$9,FB745&gt;'SFV+BESS'!$I$7),'SFV+BESS'!$I$7,0))))</f>
        <v>0</v>
      </c>
      <c r="FD745" s="27">
        <f>IF(AND(FB745&lt;0,FI744+FB745/$B$5&gt;$H$2,-FB745/'Carga-Descarga Año'!$B$5&lt;'SFV+BESS'!$I$7),FB745/$B$5,IF(AND(FB745&lt;0,FI744+FB745/$B$5&gt;$H$2,-FB745/'Carga-Descarga Año'!$B$5&gt;'SFV+BESS'!$I$7),-'SFV+BESS'!$I$7,IF(AND(FB745&lt;0,FI744+FB745/$B$5&lt;$H$2),-MIN('SFV+BESS'!$I$7,FI744-$H$2),0)))</f>
        <v>0</v>
      </c>
      <c r="FE745" s="33"/>
      <c r="FF745" s="33">
        <f t="shared" si="890"/>
        <v>0</v>
      </c>
      <c r="FG745" s="27">
        <f t="shared" si="853"/>
        <v>0</v>
      </c>
      <c r="FH745" s="27">
        <f t="shared" si="891"/>
        <v>0</v>
      </c>
      <c r="FI745" s="28">
        <f>IF((FI744+FC745+FD745)&gt;=$B$2*'SFV+BESS'!$I$9, $B$2*'SFV+BESS'!$I$9, (FI744+FC745+FD745))</f>
        <v>173.61249999999998</v>
      </c>
      <c r="FJ745" s="110">
        <f t="shared" si="854"/>
        <v>104.9734283240988</v>
      </c>
      <c r="GF745" s="251"/>
      <c r="GG745" s="48">
        <v>30.6666666666667</v>
      </c>
      <c r="GH745" s="33">
        <f t="shared" si="899"/>
        <v>118.10660064846397</v>
      </c>
      <c r="GI745" s="33">
        <f>Gen_Cons_Horario!B8787</f>
        <v>69.656000000000006</v>
      </c>
      <c r="GJ745" s="35">
        <f t="shared" si="880"/>
        <v>48.450600648463961</v>
      </c>
      <c r="GK745" s="116">
        <f>IF(AND(GJ745&gt;0,GJ745*$B$4+GQ744&lt;=$B$2*'SFV+BESS'!$I$9,GJ745&lt;'SFV+BESS'!$I$7), GJ745*$B$4, IF(AND(GJ745&gt;0,GJ745*$B$4+GQ744&gt;$B$2*'SFV+BESS'!$I$9,GJ745*$B$4&lt;'SFV+BESS'!$I$7),$B$2*'SFV+BESS'!$I$9-GQ744,IF(AND(GJ745&gt;0,GJ745*$B$4+GQ744&gt;$B$2*'SFV+BESS'!$I$9,GJ745*$B$4&gt;'SFV+BESS'!$I$7,GQ744&lt;$B$2*'SFV+BESS'!$I$9),$B$2*'SFV+BESS'!$I$9-GQ744,IF(AND(GJ745&gt;0,GJ745*$B$4+GQ744&lt;=$B$2*'SFV+BESS'!$I$9,GJ745&gt;'SFV+BESS'!$I$7),'SFV+BESS'!$I$7,0))))</f>
        <v>0</v>
      </c>
      <c r="GL745" s="27">
        <f>IF(AND(GJ745&lt;0,GQ744+GJ745/$B$5&gt;$H$2,-GJ745/'Carga-Descarga Año'!$B$5&lt;'SFV+BESS'!$I$7),GJ745/$B$5,IF(AND(GJ745&lt;0,GQ744+GJ745/$B$5&gt;$H$2,-GJ745/'Carga-Descarga Año'!$B$5&gt;'SFV+BESS'!$I$7),-'SFV+BESS'!$I$7,IF(AND(GJ745&lt;0,GQ744+GJ745/$B$5&lt;$H$2),-MIN('SFV+BESS'!$I$7,GQ744-$H$2),0)))</f>
        <v>0</v>
      </c>
      <c r="GM745" s="33"/>
      <c r="GN745" s="33">
        <f t="shared" si="892"/>
        <v>69.656000000000006</v>
      </c>
      <c r="GO745" s="27">
        <f t="shared" si="857"/>
        <v>0</v>
      </c>
      <c r="GP745" s="27">
        <f t="shared" si="893"/>
        <v>0</v>
      </c>
      <c r="GQ745" s="28">
        <f>IF((GQ744+GK745+GL745)&gt;=$B$2*'SFV+BESS'!$I$9, $B$2*'SFV+BESS'!$I$9, (GQ744+GK745+GL745))</f>
        <v>173.61249999999998</v>
      </c>
      <c r="GR745" s="110">
        <f t="shared" si="858"/>
        <v>48.450600648463961</v>
      </c>
    </row>
    <row r="746" spans="1:200">
      <c r="A746" s="249"/>
      <c r="B746" s="48">
        <v>30.7083333333334</v>
      </c>
      <c r="C746" s="38">
        <f t="shared" si="883"/>
        <v>117.3050826702992</v>
      </c>
      <c r="D746" s="2">
        <f>Gen_Cons_Horario!B772</f>
        <v>104.398</v>
      </c>
      <c r="E746" s="140">
        <f t="shared" si="832"/>
        <v>12.907082670299204</v>
      </c>
      <c r="F746" s="116">
        <f>IF(AND(E746&gt;0,E746*$B$4+L745&lt;=$B$2*'SFV+BESS'!$I$9,E746&lt;'SFV+BESS'!$I$7), E746*$B$4, IF(AND(E746&gt;0,E746*$B$4+L745&gt;$B$2*'SFV+BESS'!$I$9,E746*$B$4&lt;'SFV+BESS'!$I$7),$B$2*'SFV+BESS'!$I$9-L745,IF(AND(E746&gt;0,E746*$B$4+L745&gt;$B$2*'SFV+BESS'!$I$9,E746*$B$4&gt;'SFV+BESS'!$I$7,L745&lt;$B$2*'SFV+BESS'!$I$9),$B$2*'SFV+BESS'!$I$9-L745,IF(AND(E746&gt;0,E746*$B$4+L745&lt;=$B$2*'SFV+BESS'!$I$9,E746&gt;'SFV+BESS'!$I$7),'SFV+BESS'!$I$7,0))))</f>
        <v>0</v>
      </c>
      <c r="G746" s="27">
        <f>IF(AND(E746&lt;0,L745+E746/$B$5&gt;$H$2,-E746/'Carga-Descarga Año'!$B$5&lt;'SFV+BESS'!$I$7),E746/$B$5,IF(AND(E746&lt;0,L745+E746/$B$5&gt;$H$2,-E746/'Carga-Descarga Año'!$B$5&gt;'SFV+BESS'!$I$7),-'SFV+BESS'!$I$7,IF(AND(E746&lt;0,L745+E746/$B$5&lt;$H$2),-MIN('SFV+BESS'!$I$7,L745-$H$2),0)))</f>
        <v>0</v>
      </c>
      <c r="I746" s="38">
        <f t="shared" si="833"/>
        <v>104.398</v>
      </c>
      <c r="J746" s="27">
        <f t="shared" si="835"/>
        <v>0</v>
      </c>
      <c r="K746" s="27">
        <f t="shared" si="834"/>
        <v>0</v>
      </c>
      <c r="L746" s="28">
        <f>IF((L745+F746+G746)&gt;=$B$2*'SFV+BESS'!$I$9, $B$2*'SFV+BESS'!$I$9, (L745+F746+G746))</f>
        <v>173.61249999999998</v>
      </c>
      <c r="M746" s="110">
        <f t="shared" si="836"/>
        <v>12.907082670299204</v>
      </c>
      <c r="AI746" s="251"/>
      <c r="AJ746" s="48">
        <v>30.7083333333334</v>
      </c>
      <c r="AK746" s="52">
        <f t="shared" si="894"/>
        <v>116.13046110988708</v>
      </c>
      <c r="AL746" s="33">
        <f>Gen_Cons_Horario!B2188</f>
        <v>0</v>
      </c>
      <c r="AM746" s="35">
        <f t="shared" si="876"/>
        <v>116.13046110988708</v>
      </c>
      <c r="AN746" s="116">
        <f>IF(AND(AM746&gt;0,AM746*$B$4+AT745&lt;=$B$2*'SFV+BESS'!$I$9,AM746&lt;'SFV+BESS'!$I$7), AM746*$B$4, IF(AND(AM746&gt;0,AM746*$B$4+AT745&gt;$B$2*'SFV+BESS'!$I$9,AM746*$B$4&lt;'SFV+BESS'!$I$7),$B$2*'SFV+BESS'!$I$9-AT745,IF(AND(AM746&gt;0,AM746*$B$4+AT745&gt;$B$2*'SFV+BESS'!$I$9,AM746*$B$4&gt;'SFV+BESS'!$I$7,AT745&lt;$B$2*'SFV+BESS'!$I$9),$B$2*'SFV+BESS'!$I$9-AT745,IF(AND(AM746&gt;0,AM746*$B$4+AT745&lt;=$B$2*'SFV+BESS'!$I$9,AM746&gt;'SFV+BESS'!$I$7),'SFV+BESS'!$I$7,0))))</f>
        <v>0</v>
      </c>
      <c r="AO746" s="27">
        <f>IF(AND(AM746&lt;0,AT745+AM746/$B$5&gt;$H$2,-AM746/'Carga-Descarga Año'!$B$5&lt;'SFV+BESS'!$I$7),AM746/$B$5,IF(AND(AM746&lt;0,AT745+AM746/$B$5&gt;$H$2,-AM746/'Carga-Descarga Año'!$B$5&gt;'SFV+BESS'!$I$7),-'SFV+BESS'!$I$7,IF(AND(AM746&lt;0,AT745+AM746/$B$5&lt;$H$2),-MIN('SFV+BESS'!$I$7,AT745-$H$2),0)))</f>
        <v>0</v>
      </c>
      <c r="AP746" s="33"/>
      <c r="AQ746" s="33">
        <f t="shared" si="884"/>
        <v>0</v>
      </c>
      <c r="AR746" s="27">
        <f t="shared" si="837"/>
        <v>0</v>
      </c>
      <c r="AS746" s="27">
        <f t="shared" si="885"/>
        <v>0</v>
      </c>
      <c r="AT746" s="28">
        <f>IF((AT745+AN746+AO746)&gt;=$B$2*'SFV+BESS'!$I$9, $B$2*'SFV+BESS'!$I$9, (AT745+AN746+AO746))</f>
        <v>173.61249999999998</v>
      </c>
      <c r="AU746" s="110">
        <f t="shared" si="838"/>
        <v>116.13046110988708</v>
      </c>
      <c r="BQ746" s="251"/>
      <c r="BR746" s="48">
        <v>30.7083333333334</v>
      </c>
      <c r="BS746" s="33">
        <f t="shared" si="895"/>
        <v>70.967481883743332</v>
      </c>
      <c r="BT746" s="33">
        <f>Gen_Cons_Horario!B3652</f>
        <v>0</v>
      </c>
      <c r="BU746" s="35">
        <f t="shared" si="878"/>
        <v>70.967481883743332</v>
      </c>
      <c r="BV746" s="116">
        <f>IF(AND(BU746&gt;0,BU746*$B$4+CB745&lt;=$B$2*'SFV+BESS'!$I$9,BU746&lt;'SFV+BESS'!$I$7), BU746*$B$4, IF(AND(BU746&gt;0,BU746*$B$4+CB745&gt;$B$2*'SFV+BESS'!$I$9,BU746*$B$4&lt;'SFV+BESS'!$I$7),$B$2*'SFV+BESS'!$I$9-CB745,IF(AND(BU746&gt;0,BU746*$B$4+CB745&gt;$B$2*'SFV+BESS'!$I$9,BU746*$B$4&gt;'SFV+BESS'!$I$7,CB745&lt;$B$2*'SFV+BESS'!$I$9),$B$2*'SFV+BESS'!$I$9-CB745,IF(AND(BU746&gt;0,BU746*$B$4+CB745&lt;=$B$2*'SFV+BESS'!$I$9,BU746&gt;'SFV+BESS'!$I$7),'SFV+BESS'!$I$7,0))))</f>
        <v>0</v>
      </c>
      <c r="BW746" s="27">
        <f>IF(AND(BU746&lt;0,CB745+BU746/$B$5&gt;$H$2,-BU746/'Carga-Descarga Año'!$B$5&lt;'SFV+BESS'!$I$7),BU746/$B$5,IF(AND(BU746&lt;0,CB745+BU746/$B$5&gt;$H$2,-BU746/'Carga-Descarga Año'!$B$5&gt;'SFV+BESS'!$I$7),-'SFV+BESS'!$I$7,IF(AND(BU746&lt;0,CB745+BU746/$B$5&lt;$H$2),-MIN('SFV+BESS'!$I$7,CB745-$H$2),0)))</f>
        <v>0</v>
      </c>
      <c r="BX746" s="33"/>
      <c r="BY746" s="33">
        <f t="shared" si="886"/>
        <v>0</v>
      </c>
      <c r="BZ746" s="27">
        <f t="shared" si="841"/>
        <v>0</v>
      </c>
      <c r="CA746" s="27">
        <f t="shared" si="842"/>
        <v>0</v>
      </c>
      <c r="CB746" s="28">
        <f>IF((CB745+BV746+BW746)&gt;=$B$2*'SFV+BESS'!$I$9, $B$2*'SFV+BESS'!$I$9, (CB745+BV746+BW746))</f>
        <v>173.61249999999998</v>
      </c>
      <c r="CC746" s="110">
        <f t="shared" si="843"/>
        <v>70.967481883743332</v>
      </c>
      <c r="CY746" s="251"/>
      <c r="CZ746" s="48">
        <v>30.7083333333334</v>
      </c>
      <c r="DA746" s="33">
        <f t="shared" si="896"/>
        <v>71.722136617902081</v>
      </c>
      <c r="DB746" s="33">
        <f>Gen_Cons_Horario!B5116</f>
        <v>0</v>
      </c>
      <c r="DC746" s="35">
        <f t="shared" si="866"/>
        <v>71.722136617902081</v>
      </c>
      <c r="DD746" s="116">
        <f>IF(AND(DC746&gt;0,DC746*$B$4+DJ745&lt;=$B$2*'SFV+BESS'!$I$9,DC746&lt;'SFV+BESS'!$I$7), DC746*$B$4, IF(AND(DC746&gt;0,DC746*$B$4+DJ745&gt;$B$2*'SFV+BESS'!$I$9,DC746*$B$4&lt;'SFV+BESS'!$I$7),$B$2*'SFV+BESS'!$I$9-DJ745,IF(AND(DC746&gt;0,DC746*$B$4+DJ745&gt;$B$2*'SFV+BESS'!$I$9,DC746*$B$4&gt;'SFV+BESS'!$I$7,DJ745&lt;$B$2*'SFV+BESS'!$I$9),$B$2*'SFV+BESS'!$I$9-DJ745,IF(AND(DC746&gt;0,DC746*$B$4+DJ745&lt;=$B$2*'SFV+BESS'!$I$9,DC746&gt;'SFV+BESS'!$I$7),'SFV+BESS'!$I$7,0))))</f>
        <v>0</v>
      </c>
      <c r="DE746" s="27">
        <f>IF(AND(DC746&lt;0,DJ745+DC746/$B$5&gt;$H$2,-DC746/'Carga-Descarga Año'!$B$5&lt;'SFV+BESS'!$I$7),DC746/$B$5,IF(AND(DC746&lt;0,DJ745+DC746/$B$5&gt;$H$2,-DC746/'Carga-Descarga Año'!$B$5&gt;'SFV+BESS'!$I$7),-'SFV+BESS'!$I$7,IF(AND(DC746&lt;0,DJ745+DC746/$B$5&lt;$H$2),-MIN('SFV+BESS'!$I$7,DJ745-$H$2),0)))</f>
        <v>0</v>
      </c>
      <c r="DF746" s="33"/>
      <c r="DG746" s="33">
        <f t="shared" si="887"/>
        <v>0</v>
      </c>
      <c r="DH746" s="27">
        <f t="shared" si="846"/>
        <v>0</v>
      </c>
      <c r="DI746" s="27">
        <f t="shared" si="847"/>
        <v>0</v>
      </c>
      <c r="DJ746" s="28">
        <f>IF((DJ745+DD746+DE746)&gt;=$B$2*'SFV+BESS'!$I$9, $B$2*'SFV+BESS'!$I$9, (DJ745+DD746+DE746))</f>
        <v>173.61249999999998</v>
      </c>
      <c r="DK746" s="110">
        <f t="shared" si="848"/>
        <v>71.722136617902081</v>
      </c>
      <c r="DP746" s="251"/>
      <c r="DQ746" s="48">
        <v>30.7083333333334</v>
      </c>
      <c r="DR746" s="33">
        <f t="shared" si="897"/>
        <v>72.15539147323075</v>
      </c>
      <c r="DS746" s="33">
        <f>Gen_Cons_Horario!B5860</f>
        <v>0</v>
      </c>
      <c r="DT746" s="35">
        <f t="shared" si="867"/>
        <v>72.15539147323075</v>
      </c>
      <c r="DU746" s="116">
        <f>IF(AND(DT746&gt;0,DT746*$B$4+EA745&lt;=$B$2*'SFV+BESS'!$I$9,DT746&lt;'SFV+BESS'!$I$7), DT746*$B$4, IF(AND(DT746&gt;0,DT746*$B$4+EA745&gt;$B$2*'SFV+BESS'!$I$9,DT746*$B$4&lt;'SFV+BESS'!$I$7),$B$2*'SFV+BESS'!$I$9-EA745,IF(AND(DT746&gt;0,DT746*$B$4+EA745&gt;$B$2*'SFV+BESS'!$I$9,DT746*$B$4&gt;'SFV+BESS'!$I$7,EA745&lt;$B$2*'SFV+BESS'!$I$9),$B$2*'SFV+BESS'!$I$9-EA745,IF(AND(DT746&gt;0,DT746*$B$4+EA745&lt;=$B$2*'SFV+BESS'!$I$9,DT746&gt;'SFV+BESS'!$I$7),'SFV+BESS'!$I$7,0))))</f>
        <v>0</v>
      </c>
      <c r="DV746" s="27">
        <f>IF(AND(DT746&lt;0,EA745+DT746/$B$5&gt;$H$2,-DT746/'Carga-Descarga Año'!$B$5&lt;'SFV+BESS'!$I$7),DT746/$B$5,IF(AND(DT746&lt;0,EA745+DT746/$B$5&gt;$H$2,-DT746/'Carga-Descarga Año'!$B$5&gt;'SFV+BESS'!$I$7),-'SFV+BESS'!$I$7,IF(AND(DT746&lt;0,EA745+DT746/$B$5&lt;$H$2),-MIN('SFV+BESS'!$I$7,EA745-$H$2),0)))</f>
        <v>0</v>
      </c>
      <c r="DW746" s="33"/>
      <c r="DX746" s="33">
        <f t="shared" si="888"/>
        <v>0</v>
      </c>
      <c r="DY746" s="27">
        <f t="shared" si="849"/>
        <v>0</v>
      </c>
      <c r="DZ746" s="27">
        <f t="shared" si="889"/>
        <v>0</v>
      </c>
      <c r="EA746" s="28">
        <f>IF((EA745+DU746+DV746)&gt;=$B$2*'SFV+BESS'!$I$9, $B$2*'SFV+BESS'!$I$9, (EA745+DU746+DV746))</f>
        <v>173.61249999999998</v>
      </c>
      <c r="EB746" s="110">
        <f t="shared" si="850"/>
        <v>72.15539147323075</v>
      </c>
      <c r="EX746" s="251"/>
      <c r="EY746" s="48">
        <v>30.7083333333334</v>
      </c>
      <c r="EZ746" s="33">
        <f t="shared" si="898"/>
        <v>93.140060040291317</v>
      </c>
      <c r="FA746" s="33">
        <f>Gen_Cons_Horario!B7324</f>
        <v>0</v>
      </c>
      <c r="FB746" s="35">
        <f t="shared" si="869"/>
        <v>93.140060040291317</v>
      </c>
      <c r="FC746" s="116">
        <f>IF(AND(FB746&gt;0,FB746*$B$4+FI745&lt;=$B$2*'SFV+BESS'!$I$9,FB746&lt;'SFV+BESS'!$I$7), FB746*$B$4, IF(AND(FB746&gt;0,FB746*$B$4+FI745&gt;$B$2*'SFV+BESS'!$I$9,FB746*$B$4&lt;'SFV+BESS'!$I$7),$B$2*'SFV+BESS'!$I$9-FI745,IF(AND(FB746&gt;0,FB746*$B$4+FI745&gt;$B$2*'SFV+BESS'!$I$9,FB746*$B$4&gt;'SFV+BESS'!$I$7,FI745&lt;$B$2*'SFV+BESS'!$I$9),$B$2*'SFV+BESS'!$I$9-FI745,IF(AND(FB746&gt;0,FB746*$B$4+FI745&lt;=$B$2*'SFV+BESS'!$I$9,FB746&gt;'SFV+BESS'!$I$7),'SFV+BESS'!$I$7,0))))</f>
        <v>0</v>
      </c>
      <c r="FD746" s="27">
        <f>IF(AND(FB746&lt;0,FI745+FB746/$B$5&gt;$H$2,-FB746/'Carga-Descarga Año'!$B$5&lt;'SFV+BESS'!$I$7),FB746/$B$5,IF(AND(FB746&lt;0,FI745+FB746/$B$5&gt;$H$2,-FB746/'Carga-Descarga Año'!$B$5&gt;'SFV+BESS'!$I$7),-'SFV+BESS'!$I$7,IF(AND(FB746&lt;0,FI745+FB746/$B$5&lt;$H$2),-MIN('SFV+BESS'!$I$7,FI745-$H$2),0)))</f>
        <v>0</v>
      </c>
      <c r="FE746" s="33"/>
      <c r="FF746" s="33">
        <f t="shared" si="890"/>
        <v>0</v>
      </c>
      <c r="FG746" s="27">
        <f t="shared" si="853"/>
        <v>0</v>
      </c>
      <c r="FH746" s="27">
        <f t="shared" si="891"/>
        <v>0</v>
      </c>
      <c r="FI746" s="28">
        <f>IF((FI745+FC746+FD746)&gt;=$B$2*'SFV+BESS'!$I$9, $B$2*'SFV+BESS'!$I$9, (FI745+FC746+FD746))</f>
        <v>173.61249999999998</v>
      </c>
      <c r="FJ746" s="110">
        <f t="shared" si="854"/>
        <v>93.140060040291317</v>
      </c>
      <c r="GF746" s="251"/>
      <c r="GG746" s="48">
        <v>30.7083333333334</v>
      </c>
      <c r="GH746" s="33">
        <f t="shared" si="899"/>
        <v>108.86347538032331</v>
      </c>
      <c r="GI746" s="33">
        <f>Gen_Cons_Horario!B8788</f>
        <v>69.656000000000006</v>
      </c>
      <c r="GJ746" s="35">
        <f t="shared" si="880"/>
        <v>39.207475380323302</v>
      </c>
      <c r="GK746" s="116">
        <f>IF(AND(GJ746&gt;0,GJ746*$B$4+GQ745&lt;=$B$2*'SFV+BESS'!$I$9,GJ746&lt;'SFV+BESS'!$I$7), GJ746*$B$4, IF(AND(GJ746&gt;0,GJ746*$B$4+GQ745&gt;$B$2*'SFV+BESS'!$I$9,GJ746*$B$4&lt;'SFV+BESS'!$I$7),$B$2*'SFV+BESS'!$I$9-GQ745,IF(AND(GJ746&gt;0,GJ746*$B$4+GQ745&gt;$B$2*'SFV+BESS'!$I$9,GJ746*$B$4&gt;'SFV+BESS'!$I$7,GQ745&lt;$B$2*'SFV+BESS'!$I$9),$B$2*'SFV+BESS'!$I$9-GQ745,IF(AND(GJ746&gt;0,GJ746*$B$4+GQ745&lt;=$B$2*'SFV+BESS'!$I$9,GJ746&gt;'SFV+BESS'!$I$7),'SFV+BESS'!$I$7,0))))</f>
        <v>0</v>
      </c>
      <c r="GL746" s="27">
        <f>IF(AND(GJ746&lt;0,GQ745+GJ746/$B$5&gt;$H$2,-GJ746/'Carga-Descarga Año'!$B$5&lt;'SFV+BESS'!$I$7),GJ746/$B$5,IF(AND(GJ746&lt;0,GQ745+GJ746/$B$5&gt;$H$2,-GJ746/'Carga-Descarga Año'!$B$5&gt;'SFV+BESS'!$I$7),-'SFV+BESS'!$I$7,IF(AND(GJ746&lt;0,GQ745+GJ746/$B$5&lt;$H$2),-MIN('SFV+BESS'!$I$7,GQ745-$H$2),0)))</f>
        <v>0</v>
      </c>
      <c r="GM746" s="33"/>
      <c r="GN746" s="33">
        <f t="shared" si="892"/>
        <v>69.656000000000006</v>
      </c>
      <c r="GO746" s="27">
        <f t="shared" si="857"/>
        <v>0</v>
      </c>
      <c r="GP746" s="27">
        <f t="shared" si="893"/>
        <v>0</v>
      </c>
      <c r="GQ746" s="28">
        <f>IF((GQ745+GK746+GL746)&gt;=$B$2*'SFV+BESS'!$I$9, $B$2*'SFV+BESS'!$I$9, (GQ745+GK746+GL746))</f>
        <v>173.61249999999998</v>
      </c>
      <c r="GR746" s="110">
        <f t="shared" si="858"/>
        <v>39.207475380323302</v>
      </c>
    </row>
    <row r="747" spans="1:200">
      <c r="A747" s="249"/>
      <c r="B747" s="48">
        <v>30.75</v>
      </c>
      <c r="C747" s="38">
        <f t="shared" si="883"/>
        <v>102.86987171993853</v>
      </c>
      <c r="D747" s="2">
        <f>Gen_Cons_Horario!B773</f>
        <v>67.113</v>
      </c>
      <c r="E747" s="140">
        <f t="shared" si="832"/>
        <v>35.75687171993853</v>
      </c>
      <c r="F747" s="116">
        <f>IF(AND(E747&gt;0,E747*$B$4+L746&lt;=$B$2*'SFV+BESS'!$I$9,E747&lt;'SFV+BESS'!$I$7), E747*$B$4, IF(AND(E747&gt;0,E747*$B$4+L746&gt;$B$2*'SFV+BESS'!$I$9,E747*$B$4&lt;'SFV+BESS'!$I$7),$B$2*'SFV+BESS'!$I$9-L746,IF(AND(E747&gt;0,E747*$B$4+L746&gt;$B$2*'SFV+BESS'!$I$9,E747*$B$4&gt;'SFV+BESS'!$I$7,L746&lt;$B$2*'SFV+BESS'!$I$9),$B$2*'SFV+BESS'!$I$9-L746,IF(AND(E747&gt;0,E747*$B$4+L746&lt;=$B$2*'SFV+BESS'!$I$9,E747&gt;'SFV+BESS'!$I$7),'SFV+BESS'!$I$7,0))))</f>
        <v>0</v>
      </c>
      <c r="G747" s="27">
        <f>IF(AND(E747&lt;0,L746+E747/$B$5&gt;$H$2,-E747/'Carga-Descarga Año'!$B$5&lt;'SFV+BESS'!$I$7),E747/$B$5,IF(AND(E747&lt;0,L746+E747/$B$5&gt;$H$2,-E747/'Carga-Descarga Año'!$B$5&gt;'SFV+BESS'!$I$7),-'SFV+BESS'!$I$7,IF(AND(E747&lt;0,L746+E747/$B$5&lt;$H$2),-MIN('SFV+BESS'!$I$7,L746-$H$2),0)))</f>
        <v>0</v>
      </c>
      <c r="I747" s="38">
        <f t="shared" si="833"/>
        <v>67.113</v>
      </c>
      <c r="J747" s="27">
        <f t="shared" si="835"/>
        <v>0</v>
      </c>
      <c r="K747" s="27">
        <f t="shared" si="834"/>
        <v>0</v>
      </c>
      <c r="L747" s="28">
        <f>IF((L746+F747+G747)&gt;=$B$2*'SFV+BESS'!$I$9, $B$2*'SFV+BESS'!$I$9, (L746+F747+G747))</f>
        <v>173.61249999999998</v>
      </c>
      <c r="M747" s="110">
        <f t="shared" si="836"/>
        <v>35.75687171993853</v>
      </c>
      <c r="AI747" s="251"/>
      <c r="AJ747" s="48">
        <v>30.75</v>
      </c>
      <c r="AK747" s="52">
        <f t="shared" si="894"/>
        <v>95.435636670569934</v>
      </c>
      <c r="AL747" s="33">
        <f>Gen_Cons_Horario!B2189</f>
        <v>0</v>
      </c>
      <c r="AM747" s="35">
        <f t="shared" si="876"/>
        <v>95.435636670569934</v>
      </c>
      <c r="AN747" s="116">
        <f>IF(AND(AM747&gt;0,AM747*$B$4+AT746&lt;=$B$2*'SFV+BESS'!$I$9,AM747&lt;'SFV+BESS'!$I$7), AM747*$B$4, IF(AND(AM747&gt;0,AM747*$B$4+AT746&gt;$B$2*'SFV+BESS'!$I$9,AM747*$B$4&lt;'SFV+BESS'!$I$7),$B$2*'SFV+BESS'!$I$9-AT746,IF(AND(AM747&gt;0,AM747*$B$4+AT746&gt;$B$2*'SFV+BESS'!$I$9,AM747*$B$4&gt;'SFV+BESS'!$I$7,AT746&lt;$B$2*'SFV+BESS'!$I$9),$B$2*'SFV+BESS'!$I$9-AT746,IF(AND(AM747&gt;0,AM747*$B$4+AT746&lt;=$B$2*'SFV+BESS'!$I$9,AM747&gt;'SFV+BESS'!$I$7),'SFV+BESS'!$I$7,0))))</f>
        <v>0</v>
      </c>
      <c r="AO747" s="27">
        <f>IF(AND(AM747&lt;0,AT746+AM747/$B$5&gt;$H$2,-AM747/'Carga-Descarga Año'!$B$5&lt;'SFV+BESS'!$I$7),AM747/$B$5,IF(AND(AM747&lt;0,AT746+AM747/$B$5&gt;$H$2,-AM747/'Carga-Descarga Año'!$B$5&gt;'SFV+BESS'!$I$7),-'SFV+BESS'!$I$7,IF(AND(AM747&lt;0,AT746+AM747/$B$5&lt;$H$2),-MIN('SFV+BESS'!$I$7,AT746-$H$2),0)))</f>
        <v>0</v>
      </c>
      <c r="AP747" s="33"/>
      <c r="AQ747" s="33">
        <f t="shared" si="884"/>
        <v>0</v>
      </c>
      <c r="AR747" s="27">
        <f t="shared" si="837"/>
        <v>0</v>
      </c>
      <c r="AS747" s="27">
        <f t="shared" si="885"/>
        <v>0</v>
      </c>
      <c r="AT747" s="28">
        <f>IF((AT746+AN747+AO747)&gt;=$B$2*'SFV+BESS'!$I$9, $B$2*'SFV+BESS'!$I$9, (AT746+AN747+AO747))</f>
        <v>173.61249999999998</v>
      </c>
      <c r="AU747" s="110">
        <f t="shared" si="838"/>
        <v>95.435636670569934</v>
      </c>
      <c r="BQ747" s="251"/>
      <c r="BR747" s="48">
        <v>30.75</v>
      </c>
      <c r="BS747" s="33">
        <f t="shared" si="895"/>
        <v>20.952304175200414</v>
      </c>
      <c r="BT747" s="33">
        <f>Gen_Cons_Horario!B3653</f>
        <v>0</v>
      </c>
      <c r="BU747" s="35">
        <f t="shared" si="878"/>
        <v>20.952304175200414</v>
      </c>
      <c r="BV747" s="116">
        <f>IF(AND(BU747&gt;0,BU747*$B$4+CB746&lt;=$B$2*'SFV+BESS'!$I$9,BU747&lt;'SFV+BESS'!$I$7), BU747*$B$4, IF(AND(BU747&gt;0,BU747*$B$4+CB746&gt;$B$2*'SFV+BESS'!$I$9,BU747*$B$4&lt;'SFV+BESS'!$I$7),$B$2*'SFV+BESS'!$I$9-CB746,IF(AND(BU747&gt;0,BU747*$B$4+CB746&gt;$B$2*'SFV+BESS'!$I$9,BU747*$B$4&gt;'SFV+BESS'!$I$7,CB746&lt;$B$2*'SFV+BESS'!$I$9),$B$2*'SFV+BESS'!$I$9-CB746,IF(AND(BU747&gt;0,BU747*$B$4+CB746&lt;=$B$2*'SFV+BESS'!$I$9,BU747&gt;'SFV+BESS'!$I$7),'SFV+BESS'!$I$7,0))))</f>
        <v>0</v>
      </c>
      <c r="BW747" s="27">
        <f>IF(AND(BU747&lt;0,CB746+BU747/$B$5&gt;$H$2,-BU747/'Carga-Descarga Año'!$B$5&lt;'SFV+BESS'!$I$7),BU747/$B$5,IF(AND(BU747&lt;0,CB746+BU747/$B$5&gt;$H$2,-BU747/'Carga-Descarga Año'!$B$5&gt;'SFV+BESS'!$I$7),-'SFV+BESS'!$I$7,IF(AND(BU747&lt;0,CB746+BU747/$B$5&lt;$H$2),-MIN('SFV+BESS'!$I$7,CB746-$H$2),0)))</f>
        <v>0</v>
      </c>
      <c r="BX747" s="33"/>
      <c r="BY747" s="33">
        <f t="shared" si="886"/>
        <v>0</v>
      </c>
      <c r="BZ747" s="27">
        <f t="shared" si="841"/>
        <v>0</v>
      </c>
      <c r="CA747" s="27">
        <f t="shared" si="842"/>
        <v>0</v>
      </c>
      <c r="CB747" s="28">
        <f>IF((CB746+BV747+BW747)&gt;=$B$2*'SFV+BESS'!$I$9, $B$2*'SFV+BESS'!$I$9, (CB746+BV747+BW747))</f>
        <v>173.61249999999998</v>
      </c>
      <c r="CC747" s="110">
        <f t="shared" si="843"/>
        <v>20.952304175200414</v>
      </c>
      <c r="CY747" s="251"/>
      <c r="CZ747" s="48">
        <v>30.75</v>
      </c>
      <c r="DA747" s="33">
        <f t="shared" si="896"/>
        <v>22.399706331116558</v>
      </c>
      <c r="DB747" s="33">
        <f>Gen_Cons_Horario!B5117</f>
        <v>0</v>
      </c>
      <c r="DC747" s="35">
        <f t="shared" si="866"/>
        <v>22.399706331116558</v>
      </c>
      <c r="DD747" s="116">
        <f>IF(AND(DC747&gt;0,DC747*$B$4+DJ746&lt;=$B$2*'SFV+BESS'!$I$9,DC747&lt;'SFV+BESS'!$I$7), DC747*$B$4, IF(AND(DC747&gt;0,DC747*$B$4+DJ746&gt;$B$2*'SFV+BESS'!$I$9,DC747*$B$4&lt;'SFV+BESS'!$I$7),$B$2*'SFV+BESS'!$I$9-DJ746,IF(AND(DC747&gt;0,DC747*$B$4+DJ746&gt;$B$2*'SFV+BESS'!$I$9,DC747*$B$4&gt;'SFV+BESS'!$I$7,DJ746&lt;$B$2*'SFV+BESS'!$I$9),$B$2*'SFV+BESS'!$I$9-DJ746,IF(AND(DC747&gt;0,DC747*$B$4+DJ746&lt;=$B$2*'SFV+BESS'!$I$9,DC747&gt;'SFV+BESS'!$I$7),'SFV+BESS'!$I$7,0))))</f>
        <v>0</v>
      </c>
      <c r="DE747" s="27">
        <f>IF(AND(DC747&lt;0,DJ746+DC747/$B$5&gt;$H$2,-DC747/'Carga-Descarga Año'!$B$5&lt;'SFV+BESS'!$I$7),DC747/$B$5,IF(AND(DC747&lt;0,DJ746+DC747/$B$5&gt;$H$2,-DC747/'Carga-Descarga Año'!$B$5&gt;'SFV+BESS'!$I$7),-'SFV+BESS'!$I$7,IF(AND(DC747&lt;0,DJ746+DC747/$B$5&lt;$H$2),-MIN('SFV+BESS'!$I$7,DJ746-$H$2),0)))</f>
        <v>0</v>
      </c>
      <c r="DF747" s="33"/>
      <c r="DG747" s="33">
        <f t="shared" si="887"/>
        <v>0</v>
      </c>
      <c r="DH747" s="27">
        <f t="shared" si="846"/>
        <v>0</v>
      </c>
      <c r="DI747" s="27">
        <f t="shared" si="847"/>
        <v>0</v>
      </c>
      <c r="DJ747" s="28">
        <f>IF((DJ746+DD747+DE747)&gt;=$B$2*'SFV+BESS'!$I$9, $B$2*'SFV+BESS'!$I$9, (DJ746+DD747+DE747))</f>
        <v>173.61249999999998</v>
      </c>
      <c r="DK747" s="110">
        <f t="shared" si="848"/>
        <v>22.399706331116558</v>
      </c>
      <c r="DP747" s="251"/>
      <c r="DQ747" s="48">
        <v>30.75</v>
      </c>
      <c r="DR747" s="33">
        <f t="shared" si="897"/>
        <v>43.502380946179692</v>
      </c>
      <c r="DS747" s="33">
        <f>Gen_Cons_Horario!B5861</f>
        <v>0</v>
      </c>
      <c r="DT747" s="35">
        <f t="shared" si="867"/>
        <v>43.502380946179692</v>
      </c>
      <c r="DU747" s="116">
        <f>IF(AND(DT747&gt;0,DT747*$B$4+EA746&lt;=$B$2*'SFV+BESS'!$I$9,DT747&lt;'SFV+BESS'!$I$7), DT747*$B$4, IF(AND(DT747&gt;0,DT747*$B$4+EA746&gt;$B$2*'SFV+BESS'!$I$9,DT747*$B$4&lt;'SFV+BESS'!$I$7),$B$2*'SFV+BESS'!$I$9-EA746,IF(AND(DT747&gt;0,DT747*$B$4+EA746&gt;$B$2*'SFV+BESS'!$I$9,DT747*$B$4&gt;'SFV+BESS'!$I$7,EA746&lt;$B$2*'SFV+BESS'!$I$9),$B$2*'SFV+BESS'!$I$9-EA746,IF(AND(DT747&gt;0,DT747*$B$4+EA746&lt;=$B$2*'SFV+BESS'!$I$9,DT747&gt;'SFV+BESS'!$I$7),'SFV+BESS'!$I$7,0))))</f>
        <v>0</v>
      </c>
      <c r="DV747" s="27">
        <f>IF(AND(DT747&lt;0,EA746+DT747/$B$5&gt;$H$2,-DT747/'Carga-Descarga Año'!$B$5&lt;'SFV+BESS'!$I$7),DT747/$B$5,IF(AND(DT747&lt;0,EA746+DT747/$B$5&gt;$H$2,-DT747/'Carga-Descarga Año'!$B$5&gt;'SFV+BESS'!$I$7),-'SFV+BESS'!$I$7,IF(AND(DT747&lt;0,EA746+DT747/$B$5&lt;$H$2),-MIN('SFV+BESS'!$I$7,EA746-$H$2),0)))</f>
        <v>0</v>
      </c>
      <c r="DW747" s="33"/>
      <c r="DX747" s="33">
        <f t="shared" si="888"/>
        <v>0</v>
      </c>
      <c r="DY747" s="27">
        <f t="shared" si="849"/>
        <v>0</v>
      </c>
      <c r="DZ747" s="27">
        <f t="shared" si="889"/>
        <v>0</v>
      </c>
      <c r="EA747" s="28">
        <f>IF((EA746+DU747+DV747)&gt;=$B$2*'SFV+BESS'!$I$9, $B$2*'SFV+BESS'!$I$9, (EA746+DU747+DV747))</f>
        <v>173.61249999999998</v>
      </c>
      <c r="EB747" s="110">
        <f t="shared" si="850"/>
        <v>43.502380946179692</v>
      </c>
      <c r="EX747" s="251"/>
      <c r="EY747" s="48">
        <v>30.75</v>
      </c>
      <c r="EZ747" s="33">
        <f t="shared" si="898"/>
        <v>74.053982163182425</v>
      </c>
      <c r="FA747" s="33">
        <f>Gen_Cons_Horario!B7325</f>
        <v>0</v>
      </c>
      <c r="FB747" s="35">
        <f t="shared" si="869"/>
        <v>74.053982163182425</v>
      </c>
      <c r="FC747" s="116">
        <f>IF(AND(FB747&gt;0,FB747*$B$4+FI746&lt;=$B$2*'SFV+BESS'!$I$9,FB747&lt;'SFV+BESS'!$I$7), FB747*$B$4, IF(AND(FB747&gt;0,FB747*$B$4+FI746&gt;$B$2*'SFV+BESS'!$I$9,FB747*$B$4&lt;'SFV+BESS'!$I$7),$B$2*'SFV+BESS'!$I$9-FI746,IF(AND(FB747&gt;0,FB747*$B$4+FI746&gt;$B$2*'SFV+BESS'!$I$9,FB747*$B$4&gt;'SFV+BESS'!$I$7,FI746&lt;$B$2*'SFV+BESS'!$I$9),$B$2*'SFV+BESS'!$I$9-FI746,IF(AND(FB747&gt;0,FB747*$B$4+FI746&lt;=$B$2*'SFV+BESS'!$I$9,FB747&gt;'SFV+BESS'!$I$7),'SFV+BESS'!$I$7,0))))</f>
        <v>0</v>
      </c>
      <c r="FD747" s="27">
        <f>IF(AND(FB747&lt;0,FI746+FB747/$B$5&gt;$H$2,-FB747/'Carga-Descarga Año'!$B$5&lt;'SFV+BESS'!$I$7),FB747/$B$5,IF(AND(FB747&lt;0,FI746+FB747/$B$5&gt;$H$2,-FB747/'Carga-Descarga Año'!$B$5&gt;'SFV+BESS'!$I$7),-'SFV+BESS'!$I$7,IF(AND(FB747&lt;0,FI746+FB747/$B$5&lt;$H$2),-MIN('SFV+BESS'!$I$7,FI746-$H$2),0)))</f>
        <v>0</v>
      </c>
      <c r="FE747" s="33"/>
      <c r="FF747" s="33">
        <f t="shared" si="890"/>
        <v>0</v>
      </c>
      <c r="FG747" s="27">
        <f t="shared" si="853"/>
        <v>0</v>
      </c>
      <c r="FH747" s="27">
        <f t="shared" si="891"/>
        <v>0</v>
      </c>
      <c r="FI747" s="28">
        <f>IF((FI746+FC747+FD747)&gt;=$B$2*'SFV+BESS'!$I$9, $B$2*'SFV+BESS'!$I$9, (FI746+FC747+FD747))</f>
        <v>173.61249999999998</v>
      </c>
      <c r="FJ747" s="110">
        <f t="shared" si="854"/>
        <v>74.053982163182425</v>
      </c>
      <c r="GF747" s="251"/>
      <c r="GG747" s="48">
        <v>30.75</v>
      </c>
      <c r="GH747" s="33">
        <f t="shared" si="899"/>
        <v>95.072145615161062</v>
      </c>
      <c r="GI747" s="33">
        <f>Gen_Cons_Horario!B8789</f>
        <v>0</v>
      </c>
      <c r="GJ747" s="35">
        <f t="shared" si="880"/>
        <v>95.072145615161062</v>
      </c>
      <c r="GK747" s="116">
        <f>IF(AND(GJ747&gt;0,GJ747*$B$4+GQ746&lt;=$B$2*'SFV+BESS'!$I$9,GJ747&lt;'SFV+BESS'!$I$7), GJ747*$B$4, IF(AND(GJ747&gt;0,GJ747*$B$4+GQ746&gt;$B$2*'SFV+BESS'!$I$9,GJ747*$B$4&lt;'SFV+BESS'!$I$7),$B$2*'SFV+BESS'!$I$9-GQ746,IF(AND(GJ747&gt;0,GJ747*$B$4+GQ746&gt;$B$2*'SFV+BESS'!$I$9,GJ747*$B$4&gt;'SFV+BESS'!$I$7,GQ746&lt;$B$2*'SFV+BESS'!$I$9),$B$2*'SFV+BESS'!$I$9-GQ746,IF(AND(GJ747&gt;0,GJ747*$B$4+GQ746&lt;=$B$2*'SFV+BESS'!$I$9,GJ747&gt;'SFV+BESS'!$I$7),'SFV+BESS'!$I$7,0))))</f>
        <v>0</v>
      </c>
      <c r="GL747" s="27">
        <f>IF(AND(GJ747&lt;0,GQ746+GJ747/$B$5&gt;$H$2,-GJ747/'Carga-Descarga Año'!$B$5&lt;'SFV+BESS'!$I$7),GJ747/$B$5,IF(AND(GJ747&lt;0,GQ746+GJ747/$B$5&gt;$H$2,-GJ747/'Carga-Descarga Año'!$B$5&gt;'SFV+BESS'!$I$7),-'SFV+BESS'!$I$7,IF(AND(GJ747&lt;0,GQ746+GJ747/$B$5&lt;$H$2),-MIN('SFV+BESS'!$I$7,GQ746-$H$2),0)))</f>
        <v>0</v>
      </c>
      <c r="GM747" s="33"/>
      <c r="GN747" s="33">
        <f t="shared" si="892"/>
        <v>0</v>
      </c>
      <c r="GO747" s="27">
        <f t="shared" si="857"/>
        <v>0</v>
      </c>
      <c r="GP747" s="27">
        <f t="shared" si="893"/>
        <v>0</v>
      </c>
      <c r="GQ747" s="28">
        <f>IF((GQ746+GK747+GL747)&gt;=$B$2*'SFV+BESS'!$I$9, $B$2*'SFV+BESS'!$I$9, (GQ746+GK747+GL747))</f>
        <v>173.61249999999998</v>
      </c>
      <c r="GR747" s="110">
        <f t="shared" si="858"/>
        <v>95.072145615161062</v>
      </c>
    </row>
    <row r="748" spans="1:200">
      <c r="A748" s="249"/>
      <c r="B748" s="48">
        <v>30.7916666666667</v>
      </c>
      <c r="C748" s="38">
        <f t="shared" si="883"/>
        <v>79.925483788312661</v>
      </c>
      <c r="D748" s="2">
        <f>Gen_Cons_Horario!B774</f>
        <v>67.113</v>
      </c>
      <c r="E748" s="140">
        <f t="shared" si="832"/>
        <v>12.812483788312662</v>
      </c>
      <c r="F748" s="116">
        <f>IF(AND(E748&gt;0,E748*$B$4+L747&lt;=$B$2*'SFV+BESS'!$I$9,E748&lt;'SFV+BESS'!$I$7), E748*$B$4, IF(AND(E748&gt;0,E748*$B$4+L747&gt;$B$2*'SFV+BESS'!$I$9,E748*$B$4&lt;'SFV+BESS'!$I$7),$B$2*'SFV+BESS'!$I$9-L747,IF(AND(E748&gt;0,E748*$B$4+L747&gt;$B$2*'SFV+BESS'!$I$9,E748*$B$4&gt;'SFV+BESS'!$I$7,L747&lt;$B$2*'SFV+BESS'!$I$9),$B$2*'SFV+BESS'!$I$9-L747,IF(AND(E748&gt;0,E748*$B$4+L747&lt;=$B$2*'SFV+BESS'!$I$9,E748&gt;'SFV+BESS'!$I$7),'SFV+BESS'!$I$7,0))))</f>
        <v>0</v>
      </c>
      <c r="G748" s="27">
        <f>IF(AND(E748&lt;0,L747+E748/$B$5&gt;$H$2,-E748/'Carga-Descarga Año'!$B$5&lt;'SFV+BESS'!$I$7),E748/$B$5,IF(AND(E748&lt;0,L747+E748/$B$5&gt;$H$2,-E748/'Carga-Descarga Año'!$B$5&gt;'SFV+BESS'!$I$7),-'SFV+BESS'!$I$7,IF(AND(E748&lt;0,L747+E748/$B$5&lt;$H$2),-MIN('SFV+BESS'!$I$7,L747-$H$2),0)))</f>
        <v>0</v>
      </c>
      <c r="I748" s="38">
        <f t="shared" si="833"/>
        <v>67.113</v>
      </c>
      <c r="J748" s="27">
        <f t="shared" si="835"/>
        <v>0</v>
      </c>
      <c r="K748" s="27">
        <f t="shared" si="834"/>
        <v>0</v>
      </c>
      <c r="L748" s="28">
        <f>IF((L747+F748+G748)&gt;=$B$2*'SFV+BESS'!$I$9, $B$2*'SFV+BESS'!$I$9, (L747+F748+G748))</f>
        <v>173.61249999999998</v>
      </c>
      <c r="M748" s="110">
        <f t="shared" si="836"/>
        <v>12.812483788312662</v>
      </c>
      <c r="AI748" s="251"/>
      <c r="AJ748" s="48">
        <v>30.7916666666667</v>
      </c>
      <c r="AK748" s="52">
        <f t="shared" si="894"/>
        <v>36.25870067053912</v>
      </c>
      <c r="AL748" s="33">
        <f>Gen_Cons_Horario!B2190</f>
        <v>0</v>
      </c>
      <c r="AM748" s="35">
        <f t="shared" si="876"/>
        <v>36.25870067053912</v>
      </c>
      <c r="AN748" s="116">
        <f>IF(AND(AM748&gt;0,AM748*$B$4+AT747&lt;=$B$2*'SFV+BESS'!$I$9,AM748&lt;'SFV+BESS'!$I$7), AM748*$B$4, IF(AND(AM748&gt;0,AM748*$B$4+AT747&gt;$B$2*'SFV+BESS'!$I$9,AM748*$B$4&lt;'SFV+BESS'!$I$7),$B$2*'SFV+BESS'!$I$9-AT747,IF(AND(AM748&gt;0,AM748*$B$4+AT747&gt;$B$2*'SFV+BESS'!$I$9,AM748*$B$4&gt;'SFV+BESS'!$I$7,AT747&lt;$B$2*'SFV+BESS'!$I$9),$B$2*'SFV+BESS'!$I$9-AT747,IF(AND(AM748&gt;0,AM748*$B$4+AT747&lt;=$B$2*'SFV+BESS'!$I$9,AM748&gt;'SFV+BESS'!$I$7),'SFV+BESS'!$I$7,0))))</f>
        <v>0</v>
      </c>
      <c r="AO748" s="27">
        <f>IF(AND(AM748&lt;0,AT747+AM748/$B$5&gt;$H$2,-AM748/'Carga-Descarga Año'!$B$5&lt;'SFV+BESS'!$I$7),AM748/$B$5,IF(AND(AM748&lt;0,AT747+AM748/$B$5&gt;$H$2,-AM748/'Carga-Descarga Año'!$B$5&gt;'SFV+BESS'!$I$7),-'SFV+BESS'!$I$7,IF(AND(AM748&lt;0,AT747+AM748/$B$5&lt;$H$2),-MIN('SFV+BESS'!$I$7,AT747-$H$2),0)))</f>
        <v>0</v>
      </c>
      <c r="AP748" s="33"/>
      <c r="AQ748" s="33">
        <f t="shared" si="884"/>
        <v>0</v>
      </c>
      <c r="AR748" s="27">
        <f t="shared" si="837"/>
        <v>0</v>
      </c>
      <c r="AS748" s="27">
        <f t="shared" si="885"/>
        <v>0</v>
      </c>
      <c r="AT748" s="28">
        <f>IF((AT747+AN748+AO748)&gt;=$B$2*'SFV+BESS'!$I$9, $B$2*'SFV+BESS'!$I$9, (AT747+AN748+AO748))</f>
        <v>173.61249999999998</v>
      </c>
      <c r="AU748" s="110">
        <f t="shared" si="838"/>
        <v>36.25870067053912</v>
      </c>
      <c r="BQ748" s="251"/>
      <c r="BR748" s="48">
        <v>30.7916666666667</v>
      </c>
      <c r="BS748" s="33">
        <f t="shared" si="895"/>
        <v>0</v>
      </c>
      <c r="BT748" s="33">
        <f>Gen_Cons_Horario!B3654</f>
        <v>0</v>
      </c>
      <c r="BU748" s="35">
        <f t="shared" si="878"/>
        <v>0</v>
      </c>
      <c r="BV748" s="116">
        <f>IF(AND(BU748&gt;0,BU748*$B$4+CB747&lt;=$B$2*'SFV+BESS'!$I$9,BU748&lt;'SFV+BESS'!$I$7), BU748*$B$4, IF(AND(BU748&gt;0,BU748*$B$4+CB747&gt;$B$2*'SFV+BESS'!$I$9,BU748*$B$4&lt;'SFV+BESS'!$I$7),$B$2*'SFV+BESS'!$I$9-CB747,IF(AND(BU748&gt;0,BU748*$B$4+CB747&gt;$B$2*'SFV+BESS'!$I$9,BU748*$B$4&gt;'SFV+BESS'!$I$7,CB747&lt;$B$2*'SFV+BESS'!$I$9),$B$2*'SFV+BESS'!$I$9-CB747,IF(AND(BU748&gt;0,BU748*$B$4+CB747&lt;=$B$2*'SFV+BESS'!$I$9,BU748&gt;'SFV+BESS'!$I$7),'SFV+BESS'!$I$7,0))))</f>
        <v>0</v>
      </c>
      <c r="BW748" s="27">
        <f>IF(AND(BU748&lt;0,CB747+BU748/$B$5&gt;$H$2,-BU748/'Carga-Descarga Año'!$B$5&lt;'SFV+BESS'!$I$7),BU748/$B$5,IF(AND(BU748&lt;0,CB747+BU748/$B$5&gt;$H$2,-BU748/'Carga-Descarga Año'!$B$5&gt;'SFV+BESS'!$I$7),-'SFV+BESS'!$I$7,IF(AND(BU748&lt;0,CB747+BU748/$B$5&lt;$H$2),-MIN('SFV+BESS'!$I$7,CB747-$H$2),0)))</f>
        <v>0</v>
      </c>
      <c r="BX748" s="33"/>
      <c r="BY748" s="33">
        <f t="shared" si="886"/>
        <v>0</v>
      </c>
      <c r="BZ748" s="27">
        <f t="shared" si="841"/>
        <v>0</v>
      </c>
      <c r="CA748" s="27">
        <f t="shared" si="842"/>
        <v>0</v>
      </c>
      <c r="CB748" s="28">
        <f>IF((CB747+BV748+BW748)&gt;=$B$2*'SFV+BESS'!$I$9, $B$2*'SFV+BESS'!$I$9, (CB747+BV748+BW748))</f>
        <v>173.61249999999998</v>
      </c>
      <c r="CC748" s="110">
        <f t="shared" si="843"/>
        <v>0</v>
      </c>
      <c r="CY748" s="251"/>
      <c r="CZ748" s="48">
        <v>30.7916666666667</v>
      </c>
      <c r="DA748" s="33">
        <f t="shared" si="896"/>
        <v>0</v>
      </c>
      <c r="DB748" s="33">
        <f>Gen_Cons_Horario!B5118</f>
        <v>0</v>
      </c>
      <c r="DC748" s="35">
        <f t="shared" si="866"/>
        <v>0</v>
      </c>
      <c r="DD748" s="116">
        <f>IF(AND(DC748&gt;0,DC748*$B$4+DJ747&lt;=$B$2*'SFV+BESS'!$I$9,DC748&lt;'SFV+BESS'!$I$7), DC748*$B$4, IF(AND(DC748&gt;0,DC748*$B$4+DJ747&gt;$B$2*'SFV+BESS'!$I$9,DC748*$B$4&lt;'SFV+BESS'!$I$7),$B$2*'SFV+BESS'!$I$9-DJ747,IF(AND(DC748&gt;0,DC748*$B$4+DJ747&gt;$B$2*'SFV+BESS'!$I$9,DC748*$B$4&gt;'SFV+BESS'!$I$7,DJ747&lt;$B$2*'SFV+BESS'!$I$9),$B$2*'SFV+BESS'!$I$9-DJ747,IF(AND(DC748&gt;0,DC748*$B$4+DJ747&lt;=$B$2*'SFV+BESS'!$I$9,DC748&gt;'SFV+BESS'!$I$7),'SFV+BESS'!$I$7,0))))</f>
        <v>0</v>
      </c>
      <c r="DE748" s="27">
        <f>IF(AND(DC748&lt;0,DJ747+DC748/$B$5&gt;$H$2,-DC748/'Carga-Descarga Año'!$B$5&lt;'SFV+BESS'!$I$7),DC748/$B$5,IF(AND(DC748&lt;0,DJ747+DC748/$B$5&gt;$H$2,-DC748/'Carga-Descarga Año'!$B$5&gt;'SFV+BESS'!$I$7),-'SFV+BESS'!$I$7,IF(AND(DC748&lt;0,DJ747+DC748/$B$5&lt;$H$2),-MIN('SFV+BESS'!$I$7,DJ747-$H$2),0)))</f>
        <v>0</v>
      </c>
      <c r="DF748" s="33"/>
      <c r="DG748" s="33">
        <f t="shared" si="887"/>
        <v>0</v>
      </c>
      <c r="DH748" s="27">
        <f t="shared" si="846"/>
        <v>0</v>
      </c>
      <c r="DI748" s="27">
        <f t="shared" si="847"/>
        <v>0</v>
      </c>
      <c r="DJ748" s="28">
        <f>IF((DJ747+DD748+DE748)&gt;=$B$2*'SFV+BESS'!$I$9, $B$2*'SFV+BESS'!$I$9, (DJ747+DD748+DE748))</f>
        <v>173.61249999999998</v>
      </c>
      <c r="DK748" s="110">
        <f t="shared" si="848"/>
        <v>0</v>
      </c>
      <c r="DP748" s="251"/>
      <c r="DQ748" s="48">
        <v>30.7916666666667</v>
      </c>
      <c r="DR748" s="33">
        <f t="shared" si="897"/>
        <v>0</v>
      </c>
      <c r="DS748" s="33">
        <f>Gen_Cons_Horario!B5862</f>
        <v>0</v>
      </c>
      <c r="DT748" s="35">
        <f t="shared" si="867"/>
        <v>0</v>
      </c>
      <c r="DU748" s="116">
        <f>IF(AND(DT748&gt;0,DT748*$B$4+EA747&lt;=$B$2*'SFV+BESS'!$I$9,DT748&lt;'SFV+BESS'!$I$7), DT748*$B$4, IF(AND(DT748&gt;0,DT748*$B$4+EA747&gt;$B$2*'SFV+BESS'!$I$9,DT748*$B$4&lt;'SFV+BESS'!$I$7),$B$2*'SFV+BESS'!$I$9-EA747,IF(AND(DT748&gt;0,DT748*$B$4+EA747&gt;$B$2*'SFV+BESS'!$I$9,DT748*$B$4&gt;'SFV+BESS'!$I$7,EA747&lt;$B$2*'SFV+BESS'!$I$9),$B$2*'SFV+BESS'!$I$9-EA747,IF(AND(DT748&gt;0,DT748*$B$4+EA747&lt;=$B$2*'SFV+BESS'!$I$9,DT748&gt;'SFV+BESS'!$I$7),'SFV+BESS'!$I$7,0))))</f>
        <v>0</v>
      </c>
      <c r="DV748" s="27">
        <f>IF(AND(DT748&lt;0,EA747+DT748/$B$5&gt;$H$2,-DT748/'Carga-Descarga Año'!$B$5&lt;'SFV+BESS'!$I$7),DT748/$B$5,IF(AND(DT748&lt;0,EA747+DT748/$B$5&gt;$H$2,-DT748/'Carga-Descarga Año'!$B$5&gt;'SFV+BESS'!$I$7),-'SFV+BESS'!$I$7,IF(AND(DT748&lt;0,EA747+DT748/$B$5&lt;$H$2),-MIN('SFV+BESS'!$I$7,EA747-$H$2),0)))</f>
        <v>0</v>
      </c>
      <c r="DW748" s="33"/>
      <c r="DX748" s="33">
        <f t="shared" si="888"/>
        <v>0</v>
      </c>
      <c r="DY748" s="27">
        <f t="shared" si="849"/>
        <v>0</v>
      </c>
      <c r="DZ748" s="27">
        <f t="shared" si="889"/>
        <v>0</v>
      </c>
      <c r="EA748" s="28">
        <f>IF((EA747+DU748+DV748)&gt;=$B$2*'SFV+BESS'!$I$9, $B$2*'SFV+BESS'!$I$9, (EA747+DU748+DV748))</f>
        <v>173.61249999999998</v>
      </c>
      <c r="EB748" s="110">
        <f t="shared" si="850"/>
        <v>0</v>
      </c>
      <c r="EX748" s="251"/>
      <c r="EY748" s="48">
        <v>30.7916666666667</v>
      </c>
      <c r="EZ748" s="33">
        <f t="shared" si="898"/>
        <v>26.14792669163916</v>
      </c>
      <c r="FA748" s="33">
        <f>Gen_Cons_Horario!B7326</f>
        <v>0</v>
      </c>
      <c r="FB748" s="35">
        <f t="shared" si="869"/>
        <v>26.14792669163916</v>
      </c>
      <c r="FC748" s="116">
        <f>IF(AND(FB748&gt;0,FB748*$B$4+FI747&lt;=$B$2*'SFV+BESS'!$I$9,FB748&lt;'SFV+BESS'!$I$7), FB748*$B$4, IF(AND(FB748&gt;0,FB748*$B$4+FI747&gt;$B$2*'SFV+BESS'!$I$9,FB748*$B$4&lt;'SFV+BESS'!$I$7),$B$2*'SFV+BESS'!$I$9-FI747,IF(AND(FB748&gt;0,FB748*$B$4+FI747&gt;$B$2*'SFV+BESS'!$I$9,FB748*$B$4&gt;'SFV+BESS'!$I$7,FI747&lt;$B$2*'SFV+BESS'!$I$9),$B$2*'SFV+BESS'!$I$9-FI747,IF(AND(FB748&gt;0,FB748*$B$4+FI747&lt;=$B$2*'SFV+BESS'!$I$9,FB748&gt;'SFV+BESS'!$I$7),'SFV+BESS'!$I$7,0))))</f>
        <v>0</v>
      </c>
      <c r="FD748" s="27">
        <f>IF(AND(FB748&lt;0,FI747+FB748/$B$5&gt;$H$2,-FB748/'Carga-Descarga Año'!$B$5&lt;'SFV+BESS'!$I$7),FB748/$B$5,IF(AND(FB748&lt;0,FI747+FB748/$B$5&gt;$H$2,-FB748/'Carga-Descarga Año'!$B$5&gt;'SFV+BESS'!$I$7),-'SFV+BESS'!$I$7,IF(AND(FB748&lt;0,FI747+FB748/$B$5&lt;$H$2),-MIN('SFV+BESS'!$I$7,FI747-$H$2),0)))</f>
        <v>0</v>
      </c>
      <c r="FE748" s="33"/>
      <c r="FF748" s="33">
        <f t="shared" si="890"/>
        <v>0</v>
      </c>
      <c r="FG748" s="27">
        <f t="shared" si="853"/>
        <v>0</v>
      </c>
      <c r="FH748" s="27">
        <f t="shared" si="891"/>
        <v>0</v>
      </c>
      <c r="FI748" s="28">
        <f>IF((FI747+FC748+FD748)&gt;=$B$2*'SFV+BESS'!$I$9, $B$2*'SFV+BESS'!$I$9, (FI747+FC748+FD748))</f>
        <v>173.61249999999998</v>
      </c>
      <c r="FJ748" s="110">
        <f t="shared" si="854"/>
        <v>26.14792669163916</v>
      </c>
      <c r="GF748" s="251"/>
      <c r="GG748" s="48">
        <v>30.7916666666667</v>
      </c>
      <c r="GH748" s="33">
        <f t="shared" si="899"/>
        <v>72.477839404150572</v>
      </c>
      <c r="GI748" s="33">
        <f>Gen_Cons_Horario!B8790</f>
        <v>0</v>
      </c>
      <c r="GJ748" s="35">
        <f t="shared" si="880"/>
        <v>72.477839404150572</v>
      </c>
      <c r="GK748" s="116">
        <f>IF(AND(GJ748&gt;0,GJ748*$B$4+GQ747&lt;=$B$2*'SFV+BESS'!$I$9,GJ748&lt;'SFV+BESS'!$I$7), GJ748*$B$4, IF(AND(GJ748&gt;0,GJ748*$B$4+GQ747&gt;$B$2*'SFV+BESS'!$I$9,GJ748*$B$4&lt;'SFV+BESS'!$I$7),$B$2*'SFV+BESS'!$I$9-GQ747,IF(AND(GJ748&gt;0,GJ748*$B$4+GQ747&gt;$B$2*'SFV+BESS'!$I$9,GJ748*$B$4&gt;'SFV+BESS'!$I$7,GQ747&lt;$B$2*'SFV+BESS'!$I$9),$B$2*'SFV+BESS'!$I$9-GQ747,IF(AND(GJ748&gt;0,GJ748*$B$4+GQ747&lt;=$B$2*'SFV+BESS'!$I$9,GJ748&gt;'SFV+BESS'!$I$7),'SFV+BESS'!$I$7,0))))</f>
        <v>0</v>
      </c>
      <c r="GL748" s="27">
        <f>IF(AND(GJ748&lt;0,GQ747+GJ748/$B$5&gt;$H$2,-GJ748/'Carga-Descarga Año'!$B$5&lt;'SFV+BESS'!$I$7),GJ748/$B$5,IF(AND(GJ748&lt;0,GQ747+GJ748/$B$5&gt;$H$2,-GJ748/'Carga-Descarga Año'!$B$5&gt;'SFV+BESS'!$I$7),-'SFV+BESS'!$I$7,IF(AND(GJ748&lt;0,GQ747+GJ748/$B$5&lt;$H$2),-MIN('SFV+BESS'!$I$7,GQ747-$H$2),0)))</f>
        <v>0</v>
      </c>
      <c r="GM748" s="33"/>
      <c r="GN748" s="33">
        <f t="shared" si="892"/>
        <v>0</v>
      </c>
      <c r="GO748" s="27">
        <f t="shared" si="857"/>
        <v>0</v>
      </c>
      <c r="GP748" s="27">
        <f t="shared" si="893"/>
        <v>0</v>
      </c>
      <c r="GQ748" s="28">
        <f>IF((GQ747+GK748+GL748)&gt;=$B$2*'SFV+BESS'!$I$9, $B$2*'SFV+BESS'!$I$9, (GQ747+GK748+GL748))</f>
        <v>173.61249999999998</v>
      </c>
      <c r="GR748" s="110">
        <f t="shared" si="858"/>
        <v>72.477839404150572</v>
      </c>
    </row>
    <row r="749" spans="1:200">
      <c r="A749" s="249"/>
      <c r="B749" s="48">
        <v>30.8333333333334</v>
      </c>
      <c r="C749" s="38">
        <f t="shared" si="883"/>
        <v>27.350926011209655</v>
      </c>
      <c r="D749" s="2">
        <f>Gen_Cons_Horario!B775</f>
        <v>44.742000000000004</v>
      </c>
      <c r="E749" s="140">
        <f t="shared" si="832"/>
        <v>-17.39107398879035</v>
      </c>
      <c r="F749" s="116">
        <f>IF(AND(E749&gt;0,E749*$B$4+L748&lt;=$B$2*'SFV+BESS'!$I$9,E749&lt;'SFV+BESS'!$I$7), E749*$B$4, IF(AND(E749&gt;0,E749*$B$4+L748&gt;$B$2*'SFV+BESS'!$I$9,E749*$B$4&lt;'SFV+BESS'!$I$7),$B$2*'SFV+BESS'!$I$9-L748,IF(AND(E749&gt;0,E749*$B$4+L748&gt;$B$2*'SFV+BESS'!$I$9,E749*$B$4&gt;'SFV+BESS'!$I$7,L748&lt;$B$2*'SFV+BESS'!$I$9),$B$2*'SFV+BESS'!$I$9-L748,IF(AND(E749&gt;0,E749*$B$4+L748&lt;=$B$2*'SFV+BESS'!$I$9,E749&gt;'SFV+BESS'!$I$7),'SFV+BESS'!$I$7,0))))</f>
        <v>0</v>
      </c>
      <c r="G749" s="27">
        <f>IF(AND(E749&lt;0,L748+E749/$B$5&gt;$H$2,-E749/'Carga-Descarga Año'!$B$5&lt;'SFV+BESS'!$I$7),E749/$B$5,IF(AND(E749&lt;0,L748+E749/$B$5&gt;$H$2,-E749/'Carga-Descarga Año'!$B$5&gt;'SFV+BESS'!$I$7),-'SFV+BESS'!$I$7,IF(AND(E749&lt;0,L748+E749/$B$5&lt;$H$2),-MIN('SFV+BESS'!$I$7,L748-$H$2),0)))</f>
        <v>-18.306393672410895</v>
      </c>
      <c r="I749" s="38">
        <f t="shared" si="833"/>
        <v>27.350926011209655</v>
      </c>
      <c r="J749" s="27">
        <f t="shared" si="835"/>
        <v>17.39107398879035</v>
      </c>
      <c r="K749" s="27">
        <f t="shared" si="834"/>
        <v>0</v>
      </c>
      <c r="L749" s="28">
        <f>IF((L748+F749+G749)&gt;=$B$2*'SFV+BESS'!$I$9, $B$2*'SFV+BESS'!$I$9, (L748+F749+G749))</f>
        <v>155.30610632758908</v>
      </c>
      <c r="M749" s="110">
        <f t="shared" si="836"/>
        <v>0</v>
      </c>
      <c r="AI749" s="251"/>
      <c r="AJ749" s="48">
        <v>30.8333333333334</v>
      </c>
      <c r="AK749" s="52">
        <f t="shared" si="894"/>
        <v>0</v>
      </c>
      <c r="AL749" s="33">
        <f>Gen_Cons_Horario!B2191</f>
        <v>0</v>
      </c>
      <c r="AM749" s="35">
        <f t="shared" si="876"/>
        <v>0</v>
      </c>
      <c r="AN749" s="116">
        <f>IF(AND(AM749&gt;0,AM749*$B$4+AT748&lt;=$B$2*'SFV+BESS'!$I$9,AM749&lt;'SFV+BESS'!$I$7), AM749*$B$4, IF(AND(AM749&gt;0,AM749*$B$4+AT748&gt;$B$2*'SFV+BESS'!$I$9,AM749*$B$4&lt;'SFV+BESS'!$I$7),$B$2*'SFV+BESS'!$I$9-AT748,IF(AND(AM749&gt;0,AM749*$B$4+AT748&gt;$B$2*'SFV+BESS'!$I$9,AM749*$B$4&gt;'SFV+BESS'!$I$7,AT748&lt;$B$2*'SFV+BESS'!$I$9),$B$2*'SFV+BESS'!$I$9-AT748,IF(AND(AM749&gt;0,AM749*$B$4+AT748&lt;=$B$2*'SFV+BESS'!$I$9,AM749&gt;'SFV+BESS'!$I$7),'SFV+BESS'!$I$7,0))))</f>
        <v>0</v>
      </c>
      <c r="AO749" s="27">
        <f>IF(AND(AM749&lt;0,AT748+AM749/$B$5&gt;$H$2,-AM749/'Carga-Descarga Año'!$B$5&lt;'SFV+BESS'!$I$7),AM749/$B$5,IF(AND(AM749&lt;0,AT748+AM749/$B$5&gt;$H$2,-AM749/'Carga-Descarga Año'!$B$5&gt;'SFV+BESS'!$I$7),-'SFV+BESS'!$I$7,IF(AND(AM749&lt;0,AT748+AM749/$B$5&lt;$H$2),-MIN('SFV+BESS'!$I$7,AT748-$H$2),0)))</f>
        <v>0</v>
      </c>
      <c r="AP749" s="33"/>
      <c r="AQ749" s="33">
        <f t="shared" si="884"/>
        <v>0</v>
      </c>
      <c r="AR749" s="27">
        <f t="shared" si="837"/>
        <v>0</v>
      </c>
      <c r="AS749" s="27">
        <f t="shared" si="885"/>
        <v>0</v>
      </c>
      <c r="AT749" s="28">
        <f>IF((AT748+AN749+AO749)&gt;=$B$2*'SFV+BESS'!$I$9, $B$2*'SFV+BESS'!$I$9, (AT748+AN749+AO749))</f>
        <v>173.61249999999998</v>
      </c>
      <c r="AU749" s="110">
        <f t="shared" si="838"/>
        <v>0</v>
      </c>
      <c r="BQ749" s="251"/>
      <c r="BR749" s="48">
        <v>30.8333333333334</v>
      </c>
      <c r="BS749" s="33">
        <f t="shared" si="895"/>
        <v>0</v>
      </c>
      <c r="BT749" s="33">
        <f>Gen_Cons_Horario!B3655</f>
        <v>0</v>
      </c>
      <c r="BU749" s="35">
        <f t="shared" si="878"/>
        <v>0</v>
      </c>
      <c r="BV749" s="116">
        <f>IF(AND(BU749&gt;0,BU749*$B$4+CB748&lt;=$B$2*'SFV+BESS'!$I$9,BU749&lt;'SFV+BESS'!$I$7), BU749*$B$4, IF(AND(BU749&gt;0,BU749*$B$4+CB748&gt;$B$2*'SFV+BESS'!$I$9,BU749*$B$4&lt;'SFV+BESS'!$I$7),$B$2*'SFV+BESS'!$I$9-CB748,IF(AND(BU749&gt;0,BU749*$B$4+CB748&gt;$B$2*'SFV+BESS'!$I$9,BU749*$B$4&gt;'SFV+BESS'!$I$7,CB748&lt;$B$2*'SFV+BESS'!$I$9),$B$2*'SFV+BESS'!$I$9-CB748,IF(AND(BU749&gt;0,BU749*$B$4+CB748&lt;=$B$2*'SFV+BESS'!$I$9,BU749&gt;'SFV+BESS'!$I$7),'SFV+BESS'!$I$7,0))))</f>
        <v>0</v>
      </c>
      <c r="BW749" s="27">
        <f>IF(AND(BU749&lt;0,CB748+BU749/$B$5&gt;$H$2,-BU749/'Carga-Descarga Año'!$B$5&lt;'SFV+BESS'!$I$7),BU749/$B$5,IF(AND(BU749&lt;0,CB748+BU749/$B$5&gt;$H$2,-BU749/'Carga-Descarga Año'!$B$5&gt;'SFV+BESS'!$I$7),-'SFV+BESS'!$I$7,IF(AND(BU749&lt;0,CB748+BU749/$B$5&lt;$H$2),-MIN('SFV+BESS'!$I$7,CB748-$H$2),0)))</f>
        <v>0</v>
      </c>
      <c r="BX749" s="33"/>
      <c r="BY749" s="33">
        <f t="shared" si="886"/>
        <v>0</v>
      </c>
      <c r="BZ749" s="27">
        <f t="shared" si="841"/>
        <v>0</v>
      </c>
      <c r="CA749" s="27">
        <f t="shared" si="842"/>
        <v>0</v>
      </c>
      <c r="CB749" s="28">
        <f>IF((CB748+BV749+BW749)&gt;=$B$2*'SFV+BESS'!$I$9, $B$2*'SFV+BESS'!$I$9, (CB748+BV749+BW749))</f>
        <v>173.61249999999998</v>
      </c>
      <c r="CC749" s="110">
        <f t="shared" si="843"/>
        <v>0</v>
      </c>
      <c r="CY749" s="251"/>
      <c r="CZ749" s="48">
        <v>30.8333333333334</v>
      </c>
      <c r="DA749" s="33">
        <f t="shared" si="896"/>
        <v>0</v>
      </c>
      <c r="DB749" s="33">
        <f>Gen_Cons_Horario!B5119</f>
        <v>0</v>
      </c>
      <c r="DC749" s="35">
        <f t="shared" si="866"/>
        <v>0</v>
      </c>
      <c r="DD749" s="116">
        <f>IF(AND(DC749&gt;0,DC749*$B$4+DJ748&lt;=$B$2*'SFV+BESS'!$I$9,DC749&lt;'SFV+BESS'!$I$7), DC749*$B$4, IF(AND(DC749&gt;0,DC749*$B$4+DJ748&gt;$B$2*'SFV+BESS'!$I$9,DC749*$B$4&lt;'SFV+BESS'!$I$7),$B$2*'SFV+BESS'!$I$9-DJ748,IF(AND(DC749&gt;0,DC749*$B$4+DJ748&gt;$B$2*'SFV+BESS'!$I$9,DC749*$B$4&gt;'SFV+BESS'!$I$7,DJ748&lt;$B$2*'SFV+BESS'!$I$9),$B$2*'SFV+BESS'!$I$9-DJ748,IF(AND(DC749&gt;0,DC749*$B$4+DJ748&lt;=$B$2*'SFV+BESS'!$I$9,DC749&gt;'SFV+BESS'!$I$7),'SFV+BESS'!$I$7,0))))</f>
        <v>0</v>
      </c>
      <c r="DE749" s="27">
        <f>IF(AND(DC749&lt;0,DJ748+DC749/$B$5&gt;$H$2,-DC749/'Carga-Descarga Año'!$B$5&lt;'SFV+BESS'!$I$7),DC749/$B$5,IF(AND(DC749&lt;0,DJ748+DC749/$B$5&gt;$H$2,-DC749/'Carga-Descarga Año'!$B$5&gt;'SFV+BESS'!$I$7),-'SFV+BESS'!$I$7,IF(AND(DC749&lt;0,DJ748+DC749/$B$5&lt;$H$2),-MIN('SFV+BESS'!$I$7,DJ748-$H$2),0)))</f>
        <v>0</v>
      </c>
      <c r="DF749" s="33"/>
      <c r="DG749" s="33">
        <f t="shared" si="887"/>
        <v>0</v>
      </c>
      <c r="DH749" s="27">
        <f t="shared" si="846"/>
        <v>0</v>
      </c>
      <c r="DI749" s="27">
        <f t="shared" si="847"/>
        <v>0</v>
      </c>
      <c r="DJ749" s="28">
        <f>IF((DJ748+DD749+DE749)&gt;=$B$2*'SFV+BESS'!$I$9, $B$2*'SFV+BESS'!$I$9, (DJ748+DD749+DE749))</f>
        <v>173.61249999999998</v>
      </c>
      <c r="DK749" s="110">
        <f t="shared" si="848"/>
        <v>0</v>
      </c>
      <c r="DP749" s="251"/>
      <c r="DQ749" s="48">
        <v>30.8333333333334</v>
      </c>
      <c r="DR749" s="33">
        <f t="shared" si="897"/>
        <v>0</v>
      </c>
      <c r="DS749" s="33">
        <f>Gen_Cons_Horario!B5863</f>
        <v>0</v>
      </c>
      <c r="DT749" s="35">
        <f t="shared" si="867"/>
        <v>0</v>
      </c>
      <c r="DU749" s="116">
        <f>IF(AND(DT749&gt;0,DT749*$B$4+EA748&lt;=$B$2*'SFV+BESS'!$I$9,DT749&lt;'SFV+BESS'!$I$7), DT749*$B$4, IF(AND(DT749&gt;0,DT749*$B$4+EA748&gt;$B$2*'SFV+BESS'!$I$9,DT749*$B$4&lt;'SFV+BESS'!$I$7),$B$2*'SFV+BESS'!$I$9-EA748,IF(AND(DT749&gt;0,DT749*$B$4+EA748&gt;$B$2*'SFV+BESS'!$I$9,DT749*$B$4&gt;'SFV+BESS'!$I$7,EA748&lt;$B$2*'SFV+BESS'!$I$9),$B$2*'SFV+BESS'!$I$9-EA748,IF(AND(DT749&gt;0,DT749*$B$4+EA748&lt;=$B$2*'SFV+BESS'!$I$9,DT749&gt;'SFV+BESS'!$I$7),'SFV+BESS'!$I$7,0))))</f>
        <v>0</v>
      </c>
      <c r="DV749" s="27">
        <f>IF(AND(DT749&lt;0,EA748+DT749/$B$5&gt;$H$2,-DT749/'Carga-Descarga Año'!$B$5&lt;'SFV+BESS'!$I$7),DT749/$B$5,IF(AND(DT749&lt;0,EA748+DT749/$B$5&gt;$H$2,-DT749/'Carga-Descarga Año'!$B$5&gt;'SFV+BESS'!$I$7),-'SFV+BESS'!$I$7,IF(AND(DT749&lt;0,EA748+DT749/$B$5&lt;$H$2),-MIN('SFV+BESS'!$I$7,EA748-$H$2),0)))</f>
        <v>0</v>
      </c>
      <c r="DW749" s="33"/>
      <c r="DX749" s="33">
        <f t="shared" si="888"/>
        <v>0</v>
      </c>
      <c r="DY749" s="27">
        <f t="shared" si="849"/>
        <v>0</v>
      </c>
      <c r="DZ749" s="27">
        <f t="shared" si="889"/>
        <v>0</v>
      </c>
      <c r="EA749" s="28">
        <f>IF((EA748+DU749+DV749)&gt;=$B$2*'SFV+BESS'!$I$9, $B$2*'SFV+BESS'!$I$9, (EA748+DU749+DV749))</f>
        <v>173.61249999999998</v>
      </c>
      <c r="EB749" s="110">
        <f t="shared" si="850"/>
        <v>0</v>
      </c>
      <c r="EX749" s="251"/>
      <c r="EY749" s="48">
        <v>30.8333333333334</v>
      </c>
      <c r="EZ749" s="33">
        <f t="shared" si="898"/>
        <v>0</v>
      </c>
      <c r="FA749" s="33">
        <f>Gen_Cons_Horario!B7327</f>
        <v>0</v>
      </c>
      <c r="FB749" s="35">
        <f t="shared" si="869"/>
        <v>0</v>
      </c>
      <c r="FC749" s="116">
        <f>IF(AND(FB749&gt;0,FB749*$B$4+FI748&lt;=$B$2*'SFV+BESS'!$I$9,FB749&lt;'SFV+BESS'!$I$7), FB749*$B$4, IF(AND(FB749&gt;0,FB749*$B$4+FI748&gt;$B$2*'SFV+BESS'!$I$9,FB749*$B$4&lt;'SFV+BESS'!$I$7),$B$2*'SFV+BESS'!$I$9-FI748,IF(AND(FB749&gt;0,FB749*$B$4+FI748&gt;$B$2*'SFV+BESS'!$I$9,FB749*$B$4&gt;'SFV+BESS'!$I$7,FI748&lt;$B$2*'SFV+BESS'!$I$9),$B$2*'SFV+BESS'!$I$9-FI748,IF(AND(FB749&gt;0,FB749*$B$4+FI748&lt;=$B$2*'SFV+BESS'!$I$9,FB749&gt;'SFV+BESS'!$I$7),'SFV+BESS'!$I$7,0))))</f>
        <v>0</v>
      </c>
      <c r="FD749" s="27">
        <f>IF(AND(FB749&lt;0,FI748+FB749/$B$5&gt;$H$2,-FB749/'Carga-Descarga Año'!$B$5&lt;'SFV+BESS'!$I$7),FB749/$B$5,IF(AND(FB749&lt;0,FI748+FB749/$B$5&gt;$H$2,-FB749/'Carga-Descarga Año'!$B$5&gt;'SFV+BESS'!$I$7),-'SFV+BESS'!$I$7,IF(AND(FB749&lt;0,FI748+FB749/$B$5&lt;$H$2),-MIN('SFV+BESS'!$I$7,FI748-$H$2),0)))</f>
        <v>0</v>
      </c>
      <c r="FE749" s="33"/>
      <c r="FF749" s="33">
        <f t="shared" si="890"/>
        <v>0</v>
      </c>
      <c r="FG749" s="27">
        <f t="shared" si="853"/>
        <v>0</v>
      </c>
      <c r="FH749" s="27">
        <f t="shared" si="891"/>
        <v>0</v>
      </c>
      <c r="FI749" s="28">
        <f>IF((FI748+FC749+FD749)&gt;=$B$2*'SFV+BESS'!$I$9, $B$2*'SFV+BESS'!$I$9, (FI748+FC749+FD749))</f>
        <v>173.61249999999998</v>
      </c>
      <c r="FJ749" s="110">
        <f t="shared" si="854"/>
        <v>0</v>
      </c>
      <c r="GF749" s="251"/>
      <c r="GG749" s="48">
        <v>30.8333333333334</v>
      </c>
      <c r="GH749" s="33">
        <f t="shared" si="899"/>
        <v>19.953413277256026</v>
      </c>
      <c r="GI749" s="33">
        <f>Gen_Cons_Horario!B8791</f>
        <v>0</v>
      </c>
      <c r="GJ749" s="35">
        <f t="shared" si="880"/>
        <v>19.953413277256026</v>
      </c>
      <c r="GK749" s="116">
        <f>IF(AND(GJ749&gt;0,GJ749*$B$4+GQ748&lt;=$B$2*'SFV+BESS'!$I$9,GJ749&lt;'SFV+BESS'!$I$7), GJ749*$B$4, IF(AND(GJ749&gt;0,GJ749*$B$4+GQ748&gt;$B$2*'SFV+BESS'!$I$9,GJ749*$B$4&lt;'SFV+BESS'!$I$7),$B$2*'SFV+BESS'!$I$9-GQ748,IF(AND(GJ749&gt;0,GJ749*$B$4+GQ748&gt;$B$2*'SFV+BESS'!$I$9,GJ749*$B$4&gt;'SFV+BESS'!$I$7,GQ748&lt;$B$2*'SFV+BESS'!$I$9),$B$2*'SFV+BESS'!$I$9-GQ748,IF(AND(GJ749&gt;0,GJ749*$B$4+GQ748&lt;=$B$2*'SFV+BESS'!$I$9,GJ749&gt;'SFV+BESS'!$I$7),'SFV+BESS'!$I$7,0))))</f>
        <v>0</v>
      </c>
      <c r="GL749" s="27">
        <f>IF(AND(GJ749&lt;0,GQ748+GJ749/$B$5&gt;$H$2,-GJ749/'Carga-Descarga Año'!$B$5&lt;'SFV+BESS'!$I$7),GJ749/$B$5,IF(AND(GJ749&lt;0,GQ748+GJ749/$B$5&gt;$H$2,-GJ749/'Carga-Descarga Año'!$B$5&gt;'SFV+BESS'!$I$7),-'SFV+BESS'!$I$7,IF(AND(GJ749&lt;0,GQ748+GJ749/$B$5&lt;$H$2),-MIN('SFV+BESS'!$I$7,GQ748-$H$2),0)))</f>
        <v>0</v>
      </c>
      <c r="GM749" s="33"/>
      <c r="GN749" s="33">
        <f t="shared" si="892"/>
        <v>0</v>
      </c>
      <c r="GO749" s="27">
        <f t="shared" si="857"/>
        <v>0</v>
      </c>
      <c r="GP749" s="27">
        <f t="shared" si="893"/>
        <v>0</v>
      </c>
      <c r="GQ749" s="28">
        <f>IF((GQ748+GK749+GL749)&gt;=$B$2*'SFV+BESS'!$I$9, $B$2*'SFV+BESS'!$I$9, (GQ748+GK749+GL749))</f>
        <v>173.61249999999998</v>
      </c>
      <c r="GR749" s="110">
        <f t="shared" si="858"/>
        <v>19.953413277256026</v>
      </c>
    </row>
    <row r="750" spans="1:200">
      <c r="A750" s="249"/>
      <c r="B750" s="48">
        <v>30.875</v>
      </c>
      <c r="C750" s="38">
        <f t="shared" si="883"/>
        <v>0</v>
      </c>
      <c r="D750" s="2">
        <f>Gen_Cons_Horario!B776</f>
        <v>44.742000000000004</v>
      </c>
      <c r="E750" s="140">
        <f t="shared" si="832"/>
        <v>-44.742000000000004</v>
      </c>
      <c r="F750" s="116">
        <f>IF(AND(E750&gt;0,E750*$B$4+L749&lt;=$B$2*'SFV+BESS'!$I$9,E750&lt;'SFV+BESS'!$I$7), E750*$B$4, IF(AND(E750&gt;0,E750*$B$4+L749&gt;$B$2*'SFV+BESS'!$I$9,E750*$B$4&lt;'SFV+BESS'!$I$7),$B$2*'SFV+BESS'!$I$9-L749,IF(AND(E750&gt;0,E750*$B$4+L749&gt;$B$2*'SFV+BESS'!$I$9,E750*$B$4&gt;'SFV+BESS'!$I$7,L749&lt;$B$2*'SFV+BESS'!$I$9),$B$2*'SFV+BESS'!$I$9-L749,IF(AND(E750&gt;0,E750*$B$4+L749&lt;=$B$2*'SFV+BESS'!$I$9,E750&gt;'SFV+BESS'!$I$7),'SFV+BESS'!$I$7,0))))</f>
        <v>0</v>
      </c>
      <c r="G750" s="27">
        <f>IF(AND(E750&lt;0,L749+E750/$B$5&gt;$H$2,-E750/'Carga-Descarga Año'!$B$5&lt;'SFV+BESS'!$I$7),E750/$B$5,IF(AND(E750&lt;0,L749+E750/$B$5&gt;$H$2,-E750/'Carga-Descarga Año'!$B$5&gt;'SFV+BESS'!$I$7),-'SFV+BESS'!$I$7,IF(AND(E750&lt;0,L749+E750/$B$5&lt;$H$2),-MIN('SFV+BESS'!$I$7,L749-$H$2),0)))</f>
        <v>-47.096842105263164</v>
      </c>
      <c r="I750" s="38">
        <f t="shared" si="833"/>
        <v>0</v>
      </c>
      <c r="J750" s="27">
        <f t="shared" si="835"/>
        <v>44.742000000000004</v>
      </c>
      <c r="K750" s="27">
        <f t="shared" si="834"/>
        <v>0</v>
      </c>
      <c r="L750" s="28">
        <f>IF((L749+F750+G750)&gt;=$B$2*'SFV+BESS'!$I$9, $B$2*'SFV+BESS'!$I$9, (L749+F750+G750))</f>
        <v>108.20926422232591</v>
      </c>
      <c r="M750" s="110">
        <f t="shared" si="836"/>
        <v>0</v>
      </c>
      <c r="AI750" s="251"/>
      <c r="AJ750" s="48">
        <v>30.875</v>
      </c>
      <c r="AK750" s="52">
        <f t="shared" si="894"/>
        <v>0</v>
      </c>
      <c r="AL750" s="33">
        <f>Gen_Cons_Horario!B2192</f>
        <v>0</v>
      </c>
      <c r="AM750" s="35">
        <f t="shared" si="876"/>
        <v>0</v>
      </c>
      <c r="AN750" s="116">
        <f>IF(AND(AM750&gt;0,AM750*$B$4+AT749&lt;=$B$2*'SFV+BESS'!$I$9,AM750&lt;'SFV+BESS'!$I$7), AM750*$B$4, IF(AND(AM750&gt;0,AM750*$B$4+AT749&gt;$B$2*'SFV+BESS'!$I$9,AM750*$B$4&lt;'SFV+BESS'!$I$7),$B$2*'SFV+BESS'!$I$9-AT749,IF(AND(AM750&gt;0,AM750*$B$4+AT749&gt;$B$2*'SFV+BESS'!$I$9,AM750*$B$4&gt;'SFV+BESS'!$I$7,AT749&lt;$B$2*'SFV+BESS'!$I$9),$B$2*'SFV+BESS'!$I$9-AT749,IF(AND(AM750&gt;0,AM750*$B$4+AT749&lt;=$B$2*'SFV+BESS'!$I$9,AM750&gt;'SFV+BESS'!$I$7),'SFV+BESS'!$I$7,0))))</f>
        <v>0</v>
      </c>
      <c r="AO750" s="27">
        <f>IF(AND(AM750&lt;0,AT749+AM750/$B$5&gt;$H$2,-AM750/'Carga-Descarga Año'!$B$5&lt;'SFV+BESS'!$I$7),AM750/$B$5,IF(AND(AM750&lt;0,AT749+AM750/$B$5&gt;$H$2,-AM750/'Carga-Descarga Año'!$B$5&gt;'SFV+BESS'!$I$7),-'SFV+BESS'!$I$7,IF(AND(AM750&lt;0,AT749+AM750/$B$5&lt;$H$2),-MIN('SFV+BESS'!$I$7,AT749-$H$2),0)))</f>
        <v>0</v>
      </c>
      <c r="AP750" s="33"/>
      <c r="AQ750" s="33">
        <f t="shared" si="884"/>
        <v>0</v>
      </c>
      <c r="AR750" s="27">
        <f t="shared" si="837"/>
        <v>0</v>
      </c>
      <c r="AS750" s="27">
        <f t="shared" si="885"/>
        <v>0</v>
      </c>
      <c r="AT750" s="28">
        <f>IF((AT749+AN750+AO750)&gt;=$B$2*'SFV+BESS'!$I$9, $B$2*'SFV+BESS'!$I$9, (AT749+AN750+AO750))</f>
        <v>173.61249999999998</v>
      </c>
      <c r="AU750" s="110">
        <f t="shared" si="838"/>
        <v>0</v>
      </c>
      <c r="BQ750" s="251"/>
      <c r="BR750" s="48">
        <v>30.875</v>
      </c>
      <c r="BS750" s="33">
        <f t="shared" si="895"/>
        <v>0</v>
      </c>
      <c r="BT750" s="33">
        <f>Gen_Cons_Horario!B3656</f>
        <v>0</v>
      </c>
      <c r="BU750" s="35">
        <f t="shared" si="878"/>
        <v>0</v>
      </c>
      <c r="BV750" s="116">
        <f>IF(AND(BU750&gt;0,BU750*$B$4+CB749&lt;=$B$2*'SFV+BESS'!$I$9,BU750&lt;'SFV+BESS'!$I$7), BU750*$B$4, IF(AND(BU750&gt;0,BU750*$B$4+CB749&gt;$B$2*'SFV+BESS'!$I$9,BU750*$B$4&lt;'SFV+BESS'!$I$7),$B$2*'SFV+BESS'!$I$9-CB749,IF(AND(BU750&gt;0,BU750*$B$4+CB749&gt;$B$2*'SFV+BESS'!$I$9,BU750*$B$4&gt;'SFV+BESS'!$I$7,CB749&lt;$B$2*'SFV+BESS'!$I$9),$B$2*'SFV+BESS'!$I$9-CB749,IF(AND(BU750&gt;0,BU750*$B$4+CB749&lt;=$B$2*'SFV+BESS'!$I$9,BU750&gt;'SFV+BESS'!$I$7),'SFV+BESS'!$I$7,0))))</f>
        <v>0</v>
      </c>
      <c r="BW750" s="27">
        <f>IF(AND(BU750&lt;0,CB749+BU750/$B$5&gt;$H$2,-BU750/'Carga-Descarga Año'!$B$5&lt;'SFV+BESS'!$I$7),BU750/$B$5,IF(AND(BU750&lt;0,CB749+BU750/$B$5&gt;$H$2,-BU750/'Carga-Descarga Año'!$B$5&gt;'SFV+BESS'!$I$7),-'SFV+BESS'!$I$7,IF(AND(BU750&lt;0,CB749+BU750/$B$5&lt;$H$2),-MIN('SFV+BESS'!$I$7,CB749-$H$2),0)))</f>
        <v>0</v>
      </c>
      <c r="BX750" s="33"/>
      <c r="BY750" s="33">
        <f t="shared" si="886"/>
        <v>0</v>
      </c>
      <c r="BZ750" s="27">
        <f t="shared" si="841"/>
        <v>0</v>
      </c>
      <c r="CA750" s="27">
        <f t="shared" si="842"/>
        <v>0</v>
      </c>
      <c r="CB750" s="28">
        <f>IF((CB749+BV750+BW750)&gt;=$B$2*'SFV+BESS'!$I$9, $B$2*'SFV+BESS'!$I$9, (CB749+BV750+BW750))</f>
        <v>173.61249999999998</v>
      </c>
      <c r="CC750" s="110">
        <f t="shared" si="843"/>
        <v>0</v>
      </c>
      <c r="CY750" s="251"/>
      <c r="CZ750" s="48">
        <v>30.875</v>
      </c>
      <c r="DA750" s="33">
        <f t="shared" si="896"/>
        <v>0</v>
      </c>
      <c r="DB750" s="33">
        <f>Gen_Cons_Horario!B5120</f>
        <v>0</v>
      </c>
      <c r="DC750" s="35">
        <f t="shared" si="866"/>
        <v>0</v>
      </c>
      <c r="DD750" s="116">
        <f>IF(AND(DC750&gt;0,DC750*$B$4+DJ749&lt;=$B$2*'SFV+BESS'!$I$9,DC750&lt;'SFV+BESS'!$I$7), DC750*$B$4, IF(AND(DC750&gt;0,DC750*$B$4+DJ749&gt;$B$2*'SFV+BESS'!$I$9,DC750*$B$4&lt;'SFV+BESS'!$I$7),$B$2*'SFV+BESS'!$I$9-DJ749,IF(AND(DC750&gt;0,DC750*$B$4+DJ749&gt;$B$2*'SFV+BESS'!$I$9,DC750*$B$4&gt;'SFV+BESS'!$I$7,DJ749&lt;$B$2*'SFV+BESS'!$I$9),$B$2*'SFV+BESS'!$I$9-DJ749,IF(AND(DC750&gt;0,DC750*$B$4+DJ749&lt;=$B$2*'SFV+BESS'!$I$9,DC750&gt;'SFV+BESS'!$I$7),'SFV+BESS'!$I$7,0))))</f>
        <v>0</v>
      </c>
      <c r="DE750" s="27">
        <f>IF(AND(DC750&lt;0,DJ749+DC750/$B$5&gt;$H$2,-DC750/'Carga-Descarga Año'!$B$5&lt;'SFV+BESS'!$I$7),DC750/$B$5,IF(AND(DC750&lt;0,DJ749+DC750/$B$5&gt;$H$2,-DC750/'Carga-Descarga Año'!$B$5&gt;'SFV+BESS'!$I$7),-'SFV+BESS'!$I$7,IF(AND(DC750&lt;0,DJ749+DC750/$B$5&lt;$H$2),-MIN('SFV+BESS'!$I$7,DJ749-$H$2),0)))</f>
        <v>0</v>
      </c>
      <c r="DF750" s="33"/>
      <c r="DG750" s="33">
        <f t="shared" si="887"/>
        <v>0</v>
      </c>
      <c r="DH750" s="27">
        <f t="shared" si="846"/>
        <v>0</v>
      </c>
      <c r="DI750" s="27">
        <f t="shared" si="847"/>
        <v>0</v>
      </c>
      <c r="DJ750" s="28">
        <f>IF((DJ749+DD750+DE750)&gt;=$B$2*'SFV+BESS'!$I$9, $B$2*'SFV+BESS'!$I$9, (DJ749+DD750+DE750))</f>
        <v>173.61249999999998</v>
      </c>
      <c r="DK750" s="110">
        <f t="shared" si="848"/>
        <v>0</v>
      </c>
      <c r="DP750" s="251"/>
      <c r="DQ750" s="48">
        <v>30.875</v>
      </c>
      <c r="DR750" s="33">
        <f t="shared" si="897"/>
        <v>0</v>
      </c>
      <c r="DS750" s="33">
        <f>Gen_Cons_Horario!B5864</f>
        <v>0</v>
      </c>
      <c r="DT750" s="35">
        <f t="shared" si="867"/>
        <v>0</v>
      </c>
      <c r="DU750" s="116">
        <f>IF(AND(DT750&gt;0,DT750*$B$4+EA749&lt;=$B$2*'SFV+BESS'!$I$9,DT750&lt;'SFV+BESS'!$I$7), DT750*$B$4, IF(AND(DT750&gt;0,DT750*$B$4+EA749&gt;$B$2*'SFV+BESS'!$I$9,DT750*$B$4&lt;'SFV+BESS'!$I$7),$B$2*'SFV+BESS'!$I$9-EA749,IF(AND(DT750&gt;0,DT750*$B$4+EA749&gt;$B$2*'SFV+BESS'!$I$9,DT750*$B$4&gt;'SFV+BESS'!$I$7,EA749&lt;$B$2*'SFV+BESS'!$I$9),$B$2*'SFV+BESS'!$I$9-EA749,IF(AND(DT750&gt;0,DT750*$B$4+EA749&lt;=$B$2*'SFV+BESS'!$I$9,DT750&gt;'SFV+BESS'!$I$7),'SFV+BESS'!$I$7,0))))</f>
        <v>0</v>
      </c>
      <c r="DV750" s="27">
        <f>IF(AND(DT750&lt;0,EA749+DT750/$B$5&gt;$H$2,-DT750/'Carga-Descarga Año'!$B$5&lt;'SFV+BESS'!$I$7),DT750/$B$5,IF(AND(DT750&lt;0,EA749+DT750/$B$5&gt;$H$2,-DT750/'Carga-Descarga Año'!$B$5&gt;'SFV+BESS'!$I$7),-'SFV+BESS'!$I$7,IF(AND(DT750&lt;0,EA749+DT750/$B$5&lt;$H$2),-MIN('SFV+BESS'!$I$7,EA749-$H$2),0)))</f>
        <v>0</v>
      </c>
      <c r="DW750" s="33"/>
      <c r="DX750" s="33">
        <f t="shared" si="888"/>
        <v>0</v>
      </c>
      <c r="DY750" s="27">
        <f t="shared" si="849"/>
        <v>0</v>
      </c>
      <c r="DZ750" s="27">
        <f t="shared" si="889"/>
        <v>0</v>
      </c>
      <c r="EA750" s="28">
        <f>IF((EA749+DU750+DV750)&gt;=$B$2*'SFV+BESS'!$I$9, $B$2*'SFV+BESS'!$I$9, (EA749+DU750+DV750))</f>
        <v>173.61249999999998</v>
      </c>
      <c r="EB750" s="110">
        <f t="shared" si="850"/>
        <v>0</v>
      </c>
      <c r="EX750" s="251"/>
      <c r="EY750" s="48">
        <v>30.875</v>
      </c>
      <c r="EZ750" s="33">
        <f t="shared" si="898"/>
        <v>0</v>
      </c>
      <c r="FA750" s="33">
        <f>Gen_Cons_Horario!B7328</f>
        <v>0</v>
      </c>
      <c r="FB750" s="35">
        <f t="shared" si="869"/>
        <v>0</v>
      </c>
      <c r="FC750" s="116">
        <f>IF(AND(FB750&gt;0,FB750*$B$4+FI749&lt;=$B$2*'SFV+BESS'!$I$9,FB750&lt;'SFV+BESS'!$I$7), FB750*$B$4, IF(AND(FB750&gt;0,FB750*$B$4+FI749&gt;$B$2*'SFV+BESS'!$I$9,FB750*$B$4&lt;'SFV+BESS'!$I$7),$B$2*'SFV+BESS'!$I$9-FI749,IF(AND(FB750&gt;0,FB750*$B$4+FI749&gt;$B$2*'SFV+BESS'!$I$9,FB750*$B$4&gt;'SFV+BESS'!$I$7,FI749&lt;$B$2*'SFV+BESS'!$I$9),$B$2*'SFV+BESS'!$I$9-FI749,IF(AND(FB750&gt;0,FB750*$B$4+FI749&lt;=$B$2*'SFV+BESS'!$I$9,FB750&gt;'SFV+BESS'!$I$7),'SFV+BESS'!$I$7,0))))</f>
        <v>0</v>
      </c>
      <c r="FD750" s="27">
        <f>IF(AND(FB750&lt;0,FI749+FB750/$B$5&gt;$H$2,-FB750/'Carga-Descarga Año'!$B$5&lt;'SFV+BESS'!$I$7),FB750/$B$5,IF(AND(FB750&lt;0,FI749+FB750/$B$5&gt;$H$2,-FB750/'Carga-Descarga Año'!$B$5&gt;'SFV+BESS'!$I$7),-'SFV+BESS'!$I$7,IF(AND(FB750&lt;0,FI749+FB750/$B$5&lt;$H$2),-MIN('SFV+BESS'!$I$7,FI749-$H$2),0)))</f>
        <v>0</v>
      </c>
      <c r="FE750" s="33"/>
      <c r="FF750" s="33">
        <f t="shared" si="890"/>
        <v>0</v>
      </c>
      <c r="FG750" s="27">
        <f t="shared" si="853"/>
        <v>0</v>
      </c>
      <c r="FH750" s="27">
        <f t="shared" si="891"/>
        <v>0</v>
      </c>
      <c r="FI750" s="28">
        <f>IF((FI749+FC750+FD750)&gt;=$B$2*'SFV+BESS'!$I$9, $B$2*'SFV+BESS'!$I$9, (FI749+FC750+FD750))</f>
        <v>173.61249999999998</v>
      </c>
      <c r="FJ750" s="110">
        <f t="shared" si="854"/>
        <v>0</v>
      </c>
      <c r="GF750" s="251"/>
      <c r="GG750" s="48">
        <v>30.875</v>
      </c>
      <c r="GH750" s="33">
        <f t="shared" si="899"/>
        <v>0</v>
      </c>
      <c r="GI750" s="33">
        <f>Gen_Cons_Horario!B8792</f>
        <v>0</v>
      </c>
      <c r="GJ750" s="35">
        <f t="shared" si="880"/>
        <v>0</v>
      </c>
      <c r="GK750" s="116">
        <f>IF(AND(GJ750&gt;0,GJ750*$B$4+GQ749&lt;=$B$2*'SFV+BESS'!$I$9,GJ750&lt;'SFV+BESS'!$I$7), GJ750*$B$4, IF(AND(GJ750&gt;0,GJ750*$B$4+GQ749&gt;$B$2*'SFV+BESS'!$I$9,GJ750*$B$4&lt;'SFV+BESS'!$I$7),$B$2*'SFV+BESS'!$I$9-GQ749,IF(AND(GJ750&gt;0,GJ750*$B$4+GQ749&gt;$B$2*'SFV+BESS'!$I$9,GJ750*$B$4&gt;'SFV+BESS'!$I$7,GQ749&lt;$B$2*'SFV+BESS'!$I$9),$B$2*'SFV+BESS'!$I$9-GQ749,IF(AND(GJ750&gt;0,GJ750*$B$4+GQ749&lt;=$B$2*'SFV+BESS'!$I$9,GJ750&gt;'SFV+BESS'!$I$7),'SFV+BESS'!$I$7,0))))</f>
        <v>0</v>
      </c>
      <c r="GL750" s="27">
        <f>IF(AND(GJ750&lt;0,GQ749+GJ750/$B$5&gt;$H$2,-GJ750/'Carga-Descarga Año'!$B$5&lt;'SFV+BESS'!$I$7),GJ750/$B$5,IF(AND(GJ750&lt;0,GQ749+GJ750/$B$5&gt;$H$2,-GJ750/'Carga-Descarga Año'!$B$5&gt;'SFV+BESS'!$I$7),-'SFV+BESS'!$I$7,IF(AND(GJ750&lt;0,GQ749+GJ750/$B$5&lt;$H$2),-MIN('SFV+BESS'!$I$7,GQ749-$H$2),0)))</f>
        <v>0</v>
      </c>
      <c r="GM750" s="33"/>
      <c r="GN750" s="33">
        <f t="shared" si="892"/>
        <v>0</v>
      </c>
      <c r="GO750" s="27">
        <f t="shared" si="857"/>
        <v>0</v>
      </c>
      <c r="GP750" s="27">
        <f t="shared" si="893"/>
        <v>0</v>
      </c>
      <c r="GQ750" s="28">
        <f>IF((GQ749+GK750+GL750)&gt;=$B$2*'SFV+BESS'!$I$9, $B$2*'SFV+BESS'!$I$9, (GQ749+GK750+GL750))</f>
        <v>173.61249999999998</v>
      </c>
      <c r="GR750" s="110">
        <f t="shared" si="858"/>
        <v>0</v>
      </c>
    </row>
    <row r="751" spans="1:200">
      <c r="A751" s="249"/>
      <c r="B751" s="48">
        <v>30.9166666666667</v>
      </c>
      <c r="C751" s="38">
        <f t="shared" si="883"/>
        <v>0</v>
      </c>
      <c r="D751" s="2">
        <f>Gen_Cons_Horario!B777</f>
        <v>0</v>
      </c>
      <c r="E751" s="140">
        <f t="shared" si="832"/>
        <v>0</v>
      </c>
      <c r="F751" s="116">
        <f>IF(AND(E751&gt;0,E751*$B$4+L750&lt;=$B$2*'SFV+BESS'!$I$9,E751&lt;'SFV+BESS'!$I$7), E751*$B$4, IF(AND(E751&gt;0,E751*$B$4+L750&gt;$B$2*'SFV+BESS'!$I$9,E751*$B$4&lt;'SFV+BESS'!$I$7),$B$2*'SFV+BESS'!$I$9-L750,IF(AND(E751&gt;0,E751*$B$4+L750&gt;$B$2*'SFV+BESS'!$I$9,E751*$B$4&gt;'SFV+BESS'!$I$7,L750&lt;$B$2*'SFV+BESS'!$I$9),$B$2*'SFV+BESS'!$I$9-L750,IF(AND(E751&gt;0,E751*$B$4+L750&lt;=$B$2*'SFV+BESS'!$I$9,E751&gt;'SFV+BESS'!$I$7),'SFV+BESS'!$I$7,0))))</f>
        <v>0</v>
      </c>
      <c r="G751" s="27">
        <f>IF(AND(E751&lt;0,L750+E751/$B$5&gt;$H$2,-E751/'Carga-Descarga Año'!$B$5&lt;'SFV+BESS'!$I$7),E751/$B$5,IF(AND(E751&lt;0,L750+E751/$B$5&gt;$H$2,-E751/'Carga-Descarga Año'!$B$5&gt;'SFV+BESS'!$I$7),-'SFV+BESS'!$I$7,IF(AND(E751&lt;0,L750+E751/$B$5&lt;$H$2),-MIN('SFV+BESS'!$I$7,L750-$H$2),0)))</f>
        <v>0</v>
      </c>
      <c r="I751" s="38">
        <f t="shared" si="833"/>
        <v>0</v>
      </c>
      <c r="J751" s="27">
        <f t="shared" si="835"/>
        <v>0</v>
      </c>
      <c r="K751" s="27">
        <f t="shared" si="834"/>
        <v>0</v>
      </c>
      <c r="L751" s="28">
        <f>IF((L750+F751+G751)&gt;=$B$2*'SFV+BESS'!$I$9, $B$2*'SFV+BESS'!$I$9, (L750+F751+G751))</f>
        <v>108.20926422232591</v>
      </c>
      <c r="M751" s="110">
        <f t="shared" si="836"/>
        <v>0</v>
      </c>
      <c r="AI751" s="251"/>
      <c r="AJ751" s="48">
        <v>30.9166666666667</v>
      </c>
      <c r="AK751" s="52">
        <f t="shared" si="894"/>
        <v>0</v>
      </c>
      <c r="AL751" s="33">
        <f>Gen_Cons_Horario!B2193</f>
        <v>0</v>
      </c>
      <c r="AM751" s="35">
        <f t="shared" si="876"/>
        <v>0</v>
      </c>
      <c r="AN751" s="116">
        <f>IF(AND(AM751&gt;0,AM751*$B$4+AT750&lt;=$B$2*'SFV+BESS'!$I$9,AM751&lt;'SFV+BESS'!$I$7), AM751*$B$4, IF(AND(AM751&gt;0,AM751*$B$4+AT750&gt;$B$2*'SFV+BESS'!$I$9,AM751*$B$4&lt;'SFV+BESS'!$I$7),$B$2*'SFV+BESS'!$I$9-AT750,IF(AND(AM751&gt;0,AM751*$B$4+AT750&gt;$B$2*'SFV+BESS'!$I$9,AM751*$B$4&gt;'SFV+BESS'!$I$7,AT750&lt;$B$2*'SFV+BESS'!$I$9),$B$2*'SFV+BESS'!$I$9-AT750,IF(AND(AM751&gt;0,AM751*$B$4+AT750&lt;=$B$2*'SFV+BESS'!$I$9,AM751&gt;'SFV+BESS'!$I$7),'SFV+BESS'!$I$7,0))))</f>
        <v>0</v>
      </c>
      <c r="AO751" s="27">
        <f>IF(AND(AM751&lt;0,AT750+AM751/$B$5&gt;$H$2,-AM751/'Carga-Descarga Año'!$B$5&lt;'SFV+BESS'!$I$7),AM751/$B$5,IF(AND(AM751&lt;0,AT750+AM751/$B$5&gt;$H$2,-AM751/'Carga-Descarga Año'!$B$5&gt;'SFV+BESS'!$I$7),-'SFV+BESS'!$I$7,IF(AND(AM751&lt;0,AT750+AM751/$B$5&lt;$H$2),-MIN('SFV+BESS'!$I$7,AT750-$H$2),0)))</f>
        <v>0</v>
      </c>
      <c r="AP751" s="33"/>
      <c r="AQ751" s="33">
        <f t="shared" si="884"/>
        <v>0</v>
      </c>
      <c r="AR751" s="27">
        <f t="shared" si="837"/>
        <v>0</v>
      </c>
      <c r="AS751" s="27">
        <f t="shared" si="885"/>
        <v>0</v>
      </c>
      <c r="AT751" s="28">
        <f>IF((AT750+AN751+AO751)&gt;=$B$2*'SFV+BESS'!$I$9, $B$2*'SFV+BESS'!$I$9, (AT750+AN751+AO751))</f>
        <v>173.61249999999998</v>
      </c>
      <c r="AU751" s="110">
        <f t="shared" si="838"/>
        <v>0</v>
      </c>
      <c r="BQ751" s="251"/>
      <c r="BR751" s="48">
        <v>30.9166666666667</v>
      </c>
      <c r="BS751" s="33">
        <f t="shared" si="895"/>
        <v>0</v>
      </c>
      <c r="BT751" s="33">
        <f>Gen_Cons_Horario!B3657</f>
        <v>0</v>
      </c>
      <c r="BU751" s="35">
        <f t="shared" si="878"/>
        <v>0</v>
      </c>
      <c r="BV751" s="116">
        <f>IF(AND(BU751&gt;0,BU751*$B$4+CB750&lt;=$B$2*'SFV+BESS'!$I$9,BU751&lt;'SFV+BESS'!$I$7), BU751*$B$4, IF(AND(BU751&gt;0,BU751*$B$4+CB750&gt;$B$2*'SFV+BESS'!$I$9,BU751*$B$4&lt;'SFV+BESS'!$I$7),$B$2*'SFV+BESS'!$I$9-CB750,IF(AND(BU751&gt;0,BU751*$B$4+CB750&gt;$B$2*'SFV+BESS'!$I$9,BU751*$B$4&gt;'SFV+BESS'!$I$7,CB750&lt;$B$2*'SFV+BESS'!$I$9),$B$2*'SFV+BESS'!$I$9-CB750,IF(AND(BU751&gt;0,BU751*$B$4+CB750&lt;=$B$2*'SFV+BESS'!$I$9,BU751&gt;'SFV+BESS'!$I$7),'SFV+BESS'!$I$7,0))))</f>
        <v>0</v>
      </c>
      <c r="BW751" s="27">
        <f>IF(AND(BU751&lt;0,CB750+BU751/$B$5&gt;$H$2,-BU751/'Carga-Descarga Año'!$B$5&lt;'SFV+BESS'!$I$7),BU751/$B$5,IF(AND(BU751&lt;0,CB750+BU751/$B$5&gt;$H$2,-BU751/'Carga-Descarga Año'!$B$5&gt;'SFV+BESS'!$I$7),-'SFV+BESS'!$I$7,IF(AND(BU751&lt;0,CB750+BU751/$B$5&lt;$H$2),-MIN('SFV+BESS'!$I$7,CB750-$H$2),0)))</f>
        <v>0</v>
      </c>
      <c r="BX751" s="33"/>
      <c r="BY751" s="33">
        <f t="shared" si="886"/>
        <v>0</v>
      </c>
      <c r="BZ751" s="27">
        <f t="shared" si="841"/>
        <v>0</v>
      </c>
      <c r="CA751" s="27">
        <f t="shared" si="842"/>
        <v>0</v>
      </c>
      <c r="CB751" s="28">
        <f>IF((CB750+BV751+BW751)&gt;=$B$2*'SFV+BESS'!$I$9, $B$2*'SFV+BESS'!$I$9, (CB750+BV751+BW751))</f>
        <v>173.61249999999998</v>
      </c>
      <c r="CC751" s="110">
        <f t="shared" si="843"/>
        <v>0</v>
      </c>
      <c r="CY751" s="251"/>
      <c r="CZ751" s="48">
        <v>30.9166666666667</v>
      </c>
      <c r="DA751" s="33">
        <f t="shared" si="896"/>
        <v>0</v>
      </c>
      <c r="DB751" s="33">
        <f>Gen_Cons_Horario!B5121</f>
        <v>0</v>
      </c>
      <c r="DC751" s="35">
        <f t="shared" si="866"/>
        <v>0</v>
      </c>
      <c r="DD751" s="116">
        <f>IF(AND(DC751&gt;0,DC751*$B$4+DJ750&lt;=$B$2*'SFV+BESS'!$I$9,DC751&lt;'SFV+BESS'!$I$7), DC751*$B$4, IF(AND(DC751&gt;0,DC751*$B$4+DJ750&gt;$B$2*'SFV+BESS'!$I$9,DC751*$B$4&lt;'SFV+BESS'!$I$7),$B$2*'SFV+BESS'!$I$9-DJ750,IF(AND(DC751&gt;0,DC751*$B$4+DJ750&gt;$B$2*'SFV+BESS'!$I$9,DC751*$B$4&gt;'SFV+BESS'!$I$7,DJ750&lt;$B$2*'SFV+BESS'!$I$9),$B$2*'SFV+BESS'!$I$9-DJ750,IF(AND(DC751&gt;0,DC751*$B$4+DJ750&lt;=$B$2*'SFV+BESS'!$I$9,DC751&gt;'SFV+BESS'!$I$7),'SFV+BESS'!$I$7,0))))</f>
        <v>0</v>
      </c>
      <c r="DE751" s="27">
        <f>IF(AND(DC751&lt;0,DJ750+DC751/$B$5&gt;$H$2,-DC751/'Carga-Descarga Año'!$B$5&lt;'SFV+BESS'!$I$7),DC751/$B$5,IF(AND(DC751&lt;0,DJ750+DC751/$B$5&gt;$H$2,-DC751/'Carga-Descarga Año'!$B$5&gt;'SFV+BESS'!$I$7),-'SFV+BESS'!$I$7,IF(AND(DC751&lt;0,DJ750+DC751/$B$5&lt;$H$2),-MIN('SFV+BESS'!$I$7,DJ750-$H$2),0)))</f>
        <v>0</v>
      </c>
      <c r="DF751" s="33"/>
      <c r="DG751" s="33">
        <f t="shared" si="887"/>
        <v>0</v>
      </c>
      <c r="DH751" s="27">
        <f t="shared" si="846"/>
        <v>0</v>
      </c>
      <c r="DI751" s="27">
        <f t="shared" si="847"/>
        <v>0</v>
      </c>
      <c r="DJ751" s="28">
        <f>IF((DJ750+DD751+DE751)&gt;=$B$2*'SFV+BESS'!$I$9, $B$2*'SFV+BESS'!$I$9, (DJ750+DD751+DE751))</f>
        <v>173.61249999999998</v>
      </c>
      <c r="DK751" s="110">
        <f t="shared" si="848"/>
        <v>0</v>
      </c>
      <c r="DP751" s="251"/>
      <c r="DQ751" s="48">
        <v>30.9166666666667</v>
      </c>
      <c r="DR751" s="33">
        <f t="shared" si="897"/>
        <v>0</v>
      </c>
      <c r="DS751" s="33">
        <f>Gen_Cons_Horario!B5865</f>
        <v>0</v>
      </c>
      <c r="DT751" s="35">
        <f t="shared" si="867"/>
        <v>0</v>
      </c>
      <c r="DU751" s="116">
        <f>IF(AND(DT751&gt;0,DT751*$B$4+EA750&lt;=$B$2*'SFV+BESS'!$I$9,DT751&lt;'SFV+BESS'!$I$7), DT751*$B$4, IF(AND(DT751&gt;0,DT751*$B$4+EA750&gt;$B$2*'SFV+BESS'!$I$9,DT751*$B$4&lt;'SFV+BESS'!$I$7),$B$2*'SFV+BESS'!$I$9-EA750,IF(AND(DT751&gt;0,DT751*$B$4+EA750&gt;$B$2*'SFV+BESS'!$I$9,DT751*$B$4&gt;'SFV+BESS'!$I$7,EA750&lt;$B$2*'SFV+BESS'!$I$9),$B$2*'SFV+BESS'!$I$9-EA750,IF(AND(DT751&gt;0,DT751*$B$4+EA750&lt;=$B$2*'SFV+BESS'!$I$9,DT751&gt;'SFV+BESS'!$I$7),'SFV+BESS'!$I$7,0))))</f>
        <v>0</v>
      </c>
      <c r="DV751" s="27">
        <f>IF(AND(DT751&lt;0,EA750+DT751/$B$5&gt;$H$2,-DT751/'Carga-Descarga Año'!$B$5&lt;'SFV+BESS'!$I$7),DT751/$B$5,IF(AND(DT751&lt;0,EA750+DT751/$B$5&gt;$H$2,-DT751/'Carga-Descarga Año'!$B$5&gt;'SFV+BESS'!$I$7),-'SFV+BESS'!$I$7,IF(AND(DT751&lt;0,EA750+DT751/$B$5&lt;$H$2),-MIN('SFV+BESS'!$I$7,EA750-$H$2),0)))</f>
        <v>0</v>
      </c>
      <c r="DW751" s="33"/>
      <c r="DX751" s="33">
        <f t="shared" si="888"/>
        <v>0</v>
      </c>
      <c r="DY751" s="27">
        <f t="shared" si="849"/>
        <v>0</v>
      </c>
      <c r="DZ751" s="27">
        <f t="shared" si="889"/>
        <v>0</v>
      </c>
      <c r="EA751" s="28">
        <f>IF((EA750+DU751+DV751)&gt;=$B$2*'SFV+BESS'!$I$9, $B$2*'SFV+BESS'!$I$9, (EA750+DU751+DV751))</f>
        <v>173.61249999999998</v>
      </c>
      <c r="EB751" s="110">
        <f t="shared" si="850"/>
        <v>0</v>
      </c>
      <c r="EX751" s="251"/>
      <c r="EY751" s="48">
        <v>30.9166666666667</v>
      </c>
      <c r="EZ751" s="33">
        <f t="shared" si="898"/>
        <v>0</v>
      </c>
      <c r="FA751" s="33">
        <f>Gen_Cons_Horario!B7329</f>
        <v>0</v>
      </c>
      <c r="FB751" s="35">
        <f t="shared" si="869"/>
        <v>0</v>
      </c>
      <c r="FC751" s="116">
        <f>IF(AND(FB751&gt;0,FB751*$B$4+FI750&lt;=$B$2*'SFV+BESS'!$I$9,FB751&lt;'SFV+BESS'!$I$7), FB751*$B$4, IF(AND(FB751&gt;0,FB751*$B$4+FI750&gt;$B$2*'SFV+BESS'!$I$9,FB751*$B$4&lt;'SFV+BESS'!$I$7),$B$2*'SFV+BESS'!$I$9-FI750,IF(AND(FB751&gt;0,FB751*$B$4+FI750&gt;$B$2*'SFV+BESS'!$I$9,FB751*$B$4&gt;'SFV+BESS'!$I$7,FI750&lt;$B$2*'SFV+BESS'!$I$9),$B$2*'SFV+BESS'!$I$9-FI750,IF(AND(FB751&gt;0,FB751*$B$4+FI750&lt;=$B$2*'SFV+BESS'!$I$9,FB751&gt;'SFV+BESS'!$I$7),'SFV+BESS'!$I$7,0))))</f>
        <v>0</v>
      </c>
      <c r="FD751" s="27">
        <f>IF(AND(FB751&lt;0,FI750+FB751/$B$5&gt;$H$2,-FB751/'Carga-Descarga Año'!$B$5&lt;'SFV+BESS'!$I$7),FB751/$B$5,IF(AND(FB751&lt;0,FI750+FB751/$B$5&gt;$H$2,-FB751/'Carga-Descarga Año'!$B$5&gt;'SFV+BESS'!$I$7),-'SFV+BESS'!$I$7,IF(AND(FB751&lt;0,FI750+FB751/$B$5&lt;$H$2),-MIN('SFV+BESS'!$I$7,FI750-$H$2),0)))</f>
        <v>0</v>
      </c>
      <c r="FE751" s="33"/>
      <c r="FF751" s="33">
        <f t="shared" si="890"/>
        <v>0</v>
      </c>
      <c r="FG751" s="27">
        <f t="shared" si="853"/>
        <v>0</v>
      </c>
      <c r="FH751" s="27">
        <f t="shared" si="891"/>
        <v>0</v>
      </c>
      <c r="FI751" s="28">
        <f>IF((FI750+FC751+FD751)&gt;=$B$2*'SFV+BESS'!$I$9, $B$2*'SFV+BESS'!$I$9, (FI750+FC751+FD751))</f>
        <v>173.61249999999998</v>
      </c>
      <c r="FJ751" s="110">
        <f t="shared" si="854"/>
        <v>0</v>
      </c>
      <c r="GF751" s="251"/>
      <c r="GG751" s="48">
        <v>30.9166666666667</v>
      </c>
      <c r="GH751" s="33">
        <f t="shared" si="899"/>
        <v>0</v>
      </c>
      <c r="GI751" s="33">
        <f>Gen_Cons_Horario!B8793</f>
        <v>0</v>
      </c>
      <c r="GJ751" s="35">
        <f t="shared" si="880"/>
        <v>0</v>
      </c>
      <c r="GK751" s="116">
        <f>IF(AND(GJ751&gt;0,GJ751*$B$4+GQ750&lt;=$B$2*'SFV+BESS'!$I$9,GJ751&lt;'SFV+BESS'!$I$7), GJ751*$B$4, IF(AND(GJ751&gt;0,GJ751*$B$4+GQ750&gt;$B$2*'SFV+BESS'!$I$9,GJ751*$B$4&lt;'SFV+BESS'!$I$7),$B$2*'SFV+BESS'!$I$9-GQ750,IF(AND(GJ751&gt;0,GJ751*$B$4+GQ750&gt;$B$2*'SFV+BESS'!$I$9,GJ751*$B$4&gt;'SFV+BESS'!$I$7,GQ750&lt;$B$2*'SFV+BESS'!$I$9),$B$2*'SFV+BESS'!$I$9-GQ750,IF(AND(GJ751&gt;0,GJ751*$B$4+GQ750&lt;=$B$2*'SFV+BESS'!$I$9,GJ751&gt;'SFV+BESS'!$I$7),'SFV+BESS'!$I$7,0))))</f>
        <v>0</v>
      </c>
      <c r="GL751" s="27">
        <f>IF(AND(GJ751&lt;0,GQ750+GJ751/$B$5&gt;$H$2,-GJ751/'Carga-Descarga Año'!$B$5&lt;'SFV+BESS'!$I$7),GJ751/$B$5,IF(AND(GJ751&lt;0,GQ750+GJ751/$B$5&gt;$H$2,-GJ751/'Carga-Descarga Año'!$B$5&gt;'SFV+BESS'!$I$7),-'SFV+BESS'!$I$7,IF(AND(GJ751&lt;0,GQ750+GJ751/$B$5&lt;$H$2),-MIN('SFV+BESS'!$I$7,GQ750-$H$2),0)))</f>
        <v>0</v>
      </c>
      <c r="GM751" s="33"/>
      <c r="GN751" s="33">
        <f t="shared" si="892"/>
        <v>0</v>
      </c>
      <c r="GO751" s="27">
        <f t="shared" si="857"/>
        <v>0</v>
      </c>
      <c r="GP751" s="27">
        <f t="shared" si="893"/>
        <v>0</v>
      </c>
      <c r="GQ751" s="28">
        <f>IF((GQ750+GK751+GL751)&gt;=$B$2*'SFV+BESS'!$I$9, $B$2*'SFV+BESS'!$I$9, (GQ750+GK751+GL751))</f>
        <v>173.61249999999998</v>
      </c>
      <c r="GR751" s="110">
        <f t="shared" si="858"/>
        <v>0</v>
      </c>
    </row>
    <row r="752" spans="1:200">
      <c r="A752" s="250"/>
      <c r="B752" s="48">
        <v>30.9583333333334</v>
      </c>
      <c r="C752" s="38">
        <f t="shared" si="883"/>
        <v>0</v>
      </c>
      <c r="D752" s="2">
        <f>Gen_Cons_Horario!B778</f>
        <v>0</v>
      </c>
      <c r="E752" s="140">
        <f t="shared" si="832"/>
        <v>0</v>
      </c>
      <c r="F752" s="116">
        <f>IF(AND(E752&gt;0,E752*$B$4+L751&lt;=$B$2*'SFV+BESS'!$I$9,E752&lt;'SFV+BESS'!$I$7), E752*$B$4, IF(AND(E752&gt;0,E752*$B$4+L751&gt;$B$2*'SFV+BESS'!$I$9,E752*$B$4&lt;'SFV+BESS'!$I$7),$B$2*'SFV+BESS'!$I$9-L751,IF(AND(E752&gt;0,E752*$B$4+L751&gt;$B$2*'SFV+BESS'!$I$9,E752*$B$4&gt;'SFV+BESS'!$I$7,L751&lt;$B$2*'SFV+BESS'!$I$9),$B$2*'SFV+BESS'!$I$9-L751,IF(AND(E752&gt;0,E752*$B$4+L751&lt;=$B$2*'SFV+BESS'!$I$9,E752&gt;'SFV+BESS'!$I$7),'SFV+BESS'!$I$7,0))))</f>
        <v>0</v>
      </c>
      <c r="G752" s="27">
        <f>IF(AND(E752&lt;0,L751+E752/$B$5&gt;$H$2,-E752/'Carga-Descarga Año'!$B$5&lt;'SFV+BESS'!$I$7),E752/$B$5,IF(AND(E752&lt;0,L751+E752/$B$5&gt;$H$2,-E752/'Carga-Descarga Año'!$B$5&gt;'SFV+BESS'!$I$7),-'SFV+BESS'!$I$7,IF(AND(E752&lt;0,L751+E752/$B$5&lt;$H$2),-MIN('SFV+BESS'!$I$7,L751-$H$2),0)))</f>
        <v>0</v>
      </c>
      <c r="I752" s="38">
        <f t="shared" si="833"/>
        <v>0</v>
      </c>
      <c r="J752" s="27">
        <f t="shared" si="835"/>
        <v>0</v>
      </c>
      <c r="K752" s="27">
        <f t="shared" si="834"/>
        <v>0</v>
      </c>
      <c r="L752" s="28">
        <f>IF((L751+F752+G752)&gt;=$B$2*'SFV+BESS'!$I$9, $B$2*'SFV+BESS'!$I$9, (L751+F752+G752))</f>
        <v>108.20926422232591</v>
      </c>
      <c r="M752" s="110">
        <f t="shared" si="836"/>
        <v>0</v>
      </c>
      <c r="AI752" s="251"/>
      <c r="AJ752" s="48">
        <v>30.9583333333334</v>
      </c>
      <c r="AK752" s="52">
        <f t="shared" si="894"/>
        <v>0</v>
      </c>
      <c r="AL752" s="33">
        <f>Gen_Cons_Horario!B2194</f>
        <v>0</v>
      </c>
      <c r="AM752" s="35">
        <f t="shared" si="876"/>
        <v>0</v>
      </c>
      <c r="AN752" s="116">
        <f>IF(AND(AM752&gt;0,AM752*$B$4+AT751&lt;=$B$2*'SFV+BESS'!$I$9,AM752&lt;'SFV+BESS'!$I$7), AM752*$B$4, IF(AND(AM752&gt;0,AM752*$B$4+AT751&gt;$B$2*'SFV+BESS'!$I$9,AM752*$B$4&lt;'SFV+BESS'!$I$7),$B$2*'SFV+BESS'!$I$9-AT751,IF(AND(AM752&gt;0,AM752*$B$4+AT751&gt;$B$2*'SFV+BESS'!$I$9,AM752*$B$4&gt;'SFV+BESS'!$I$7,AT751&lt;$B$2*'SFV+BESS'!$I$9),$B$2*'SFV+BESS'!$I$9-AT751,IF(AND(AM752&gt;0,AM752*$B$4+AT751&lt;=$B$2*'SFV+BESS'!$I$9,AM752&gt;'SFV+BESS'!$I$7),'SFV+BESS'!$I$7,0))))</f>
        <v>0</v>
      </c>
      <c r="AO752" s="27">
        <f>IF(AND(AM752&lt;0,AT751+AM752/$B$5&gt;$H$2,-AM752/'Carga-Descarga Año'!$B$5&lt;'SFV+BESS'!$I$7),AM752/$B$5,IF(AND(AM752&lt;0,AT751+AM752/$B$5&gt;$H$2,-AM752/'Carga-Descarga Año'!$B$5&gt;'SFV+BESS'!$I$7),-'SFV+BESS'!$I$7,IF(AND(AM752&lt;0,AT751+AM752/$B$5&lt;$H$2),-MIN('SFV+BESS'!$I$7,AT751-$H$2),0)))</f>
        <v>0</v>
      </c>
      <c r="AP752" s="33"/>
      <c r="AQ752" s="33">
        <f t="shared" si="884"/>
        <v>0</v>
      </c>
      <c r="AR752" s="27">
        <f t="shared" si="837"/>
        <v>0</v>
      </c>
      <c r="AS752" s="27">
        <f t="shared" si="885"/>
        <v>0</v>
      </c>
      <c r="AT752" s="28">
        <f>IF((AT751+AN752+AO752)&gt;=$B$2*'SFV+BESS'!$I$9, $B$2*'SFV+BESS'!$I$9, (AT751+AN752+AO752))</f>
        <v>173.61249999999998</v>
      </c>
      <c r="AU752" s="110">
        <f t="shared" si="838"/>
        <v>0</v>
      </c>
      <c r="BQ752" s="251"/>
      <c r="BR752" s="48">
        <v>30.9583333333334</v>
      </c>
      <c r="BS752" s="33">
        <f t="shared" si="895"/>
        <v>0</v>
      </c>
      <c r="BT752" s="33">
        <f>Gen_Cons_Horario!B3658</f>
        <v>0</v>
      </c>
      <c r="BU752" s="35">
        <f t="shared" si="878"/>
        <v>0</v>
      </c>
      <c r="BV752" s="116">
        <f>IF(AND(BU752&gt;0,BU752*$B$4+CB751&lt;=$B$2*'SFV+BESS'!$I$9,BU752&lt;'SFV+BESS'!$I$7), BU752*$B$4, IF(AND(BU752&gt;0,BU752*$B$4+CB751&gt;$B$2*'SFV+BESS'!$I$9,BU752*$B$4&lt;'SFV+BESS'!$I$7),$B$2*'SFV+BESS'!$I$9-CB751,IF(AND(BU752&gt;0,BU752*$B$4+CB751&gt;$B$2*'SFV+BESS'!$I$9,BU752*$B$4&gt;'SFV+BESS'!$I$7,CB751&lt;$B$2*'SFV+BESS'!$I$9),$B$2*'SFV+BESS'!$I$9-CB751,IF(AND(BU752&gt;0,BU752*$B$4+CB751&lt;=$B$2*'SFV+BESS'!$I$9,BU752&gt;'SFV+BESS'!$I$7),'SFV+BESS'!$I$7,0))))</f>
        <v>0</v>
      </c>
      <c r="BW752" s="27">
        <f>IF(AND(BU752&lt;0,CB751+BU752/$B$5&gt;$H$2,-BU752/'Carga-Descarga Año'!$B$5&lt;'SFV+BESS'!$I$7),BU752/$B$5,IF(AND(BU752&lt;0,CB751+BU752/$B$5&gt;$H$2,-BU752/'Carga-Descarga Año'!$B$5&gt;'SFV+BESS'!$I$7),-'SFV+BESS'!$I$7,IF(AND(BU752&lt;0,CB751+BU752/$B$5&lt;$H$2),-MIN('SFV+BESS'!$I$7,CB751-$H$2),0)))</f>
        <v>0</v>
      </c>
      <c r="BX752" s="33"/>
      <c r="BY752" s="33">
        <f t="shared" si="886"/>
        <v>0</v>
      </c>
      <c r="BZ752" s="27">
        <f t="shared" si="841"/>
        <v>0</v>
      </c>
      <c r="CA752" s="27">
        <f t="shared" si="842"/>
        <v>0</v>
      </c>
      <c r="CB752" s="28">
        <f>IF((CB751+BV752+BW752)&gt;=$B$2*'SFV+BESS'!$I$9, $B$2*'SFV+BESS'!$I$9, (CB751+BV752+BW752))</f>
        <v>173.61249999999998</v>
      </c>
      <c r="CC752" s="110">
        <f t="shared" si="843"/>
        <v>0</v>
      </c>
      <c r="CY752" s="251"/>
      <c r="CZ752" s="48">
        <v>30.9583333333334</v>
      </c>
      <c r="DA752" s="33">
        <f t="shared" si="896"/>
        <v>0</v>
      </c>
      <c r="DB752" s="33">
        <f>Gen_Cons_Horario!B5122</f>
        <v>0</v>
      </c>
      <c r="DC752" s="35">
        <f t="shared" si="866"/>
        <v>0</v>
      </c>
      <c r="DD752" s="116">
        <f>IF(AND(DC752&gt;0,DC752*$B$4+DJ751&lt;=$B$2*'SFV+BESS'!$I$9,DC752&lt;'SFV+BESS'!$I$7), DC752*$B$4, IF(AND(DC752&gt;0,DC752*$B$4+DJ751&gt;$B$2*'SFV+BESS'!$I$9,DC752*$B$4&lt;'SFV+BESS'!$I$7),$B$2*'SFV+BESS'!$I$9-DJ751,IF(AND(DC752&gt;0,DC752*$B$4+DJ751&gt;$B$2*'SFV+BESS'!$I$9,DC752*$B$4&gt;'SFV+BESS'!$I$7,DJ751&lt;$B$2*'SFV+BESS'!$I$9),$B$2*'SFV+BESS'!$I$9-DJ751,IF(AND(DC752&gt;0,DC752*$B$4+DJ751&lt;=$B$2*'SFV+BESS'!$I$9,DC752&gt;'SFV+BESS'!$I$7),'SFV+BESS'!$I$7,0))))</f>
        <v>0</v>
      </c>
      <c r="DE752" s="27">
        <f>IF(AND(DC752&lt;0,DJ751+DC752/$B$5&gt;$H$2,-DC752/'Carga-Descarga Año'!$B$5&lt;'SFV+BESS'!$I$7),DC752/$B$5,IF(AND(DC752&lt;0,DJ751+DC752/$B$5&gt;$H$2,-DC752/'Carga-Descarga Año'!$B$5&gt;'SFV+BESS'!$I$7),-'SFV+BESS'!$I$7,IF(AND(DC752&lt;0,DJ751+DC752/$B$5&lt;$H$2),-MIN('SFV+BESS'!$I$7,DJ751-$H$2),0)))</f>
        <v>0</v>
      </c>
      <c r="DF752" s="33"/>
      <c r="DG752" s="33">
        <f t="shared" si="887"/>
        <v>0</v>
      </c>
      <c r="DH752" s="27">
        <f t="shared" si="846"/>
        <v>0</v>
      </c>
      <c r="DI752" s="27">
        <f t="shared" si="847"/>
        <v>0</v>
      </c>
      <c r="DJ752" s="28">
        <f>IF((DJ751+DD752+DE752)&gt;=$B$2*'SFV+BESS'!$I$9, $B$2*'SFV+BESS'!$I$9, (DJ751+DD752+DE752))</f>
        <v>173.61249999999998</v>
      </c>
      <c r="DK752" s="110">
        <f t="shared" si="848"/>
        <v>0</v>
      </c>
      <c r="DP752" s="251"/>
      <c r="DQ752" s="48">
        <v>30.9583333333334</v>
      </c>
      <c r="DR752" s="33">
        <f t="shared" si="897"/>
        <v>0</v>
      </c>
      <c r="DS752" s="33">
        <f>Gen_Cons_Horario!B5866</f>
        <v>0</v>
      </c>
      <c r="DT752" s="35">
        <f t="shared" si="867"/>
        <v>0</v>
      </c>
      <c r="DU752" s="116">
        <f>IF(AND(DT752&gt;0,DT752*$B$4+EA751&lt;=$B$2*'SFV+BESS'!$I$9,DT752&lt;'SFV+BESS'!$I$7), DT752*$B$4, IF(AND(DT752&gt;0,DT752*$B$4+EA751&gt;$B$2*'SFV+BESS'!$I$9,DT752*$B$4&lt;'SFV+BESS'!$I$7),$B$2*'SFV+BESS'!$I$9-EA751,IF(AND(DT752&gt;0,DT752*$B$4+EA751&gt;$B$2*'SFV+BESS'!$I$9,DT752*$B$4&gt;'SFV+BESS'!$I$7,EA751&lt;$B$2*'SFV+BESS'!$I$9),$B$2*'SFV+BESS'!$I$9-EA751,IF(AND(DT752&gt;0,DT752*$B$4+EA751&lt;=$B$2*'SFV+BESS'!$I$9,DT752&gt;'SFV+BESS'!$I$7),'SFV+BESS'!$I$7,0))))</f>
        <v>0</v>
      </c>
      <c r="DV752" s="27">
        <f>IF(AND(DT752&lt;0,EA751+DT752/$B$5&gt;$H$2,-DT752/'Carga-Descarga Año'!$B$5&lt;'SFV+BESS'!$I$7),DT752/$B$5,IF(AND(DT752&lt;0,EA751+DT752/$B$5&gt;$H$2,-DT752/'Carga-Descarga Año'!$B$5&gt;'SFV+BESS'!$I$7),-'SFV+BESS'!$I$7,IF(AND(DT752&lt;0,EA751+DT752/$B$5&lt;$H$2),-MIN('SFV+BESS'!$I$7,EA751-$H$2),0)))</f>
        <v>0</v>
      </c>
      <c r="DW752" s="33"/>
      <c r="DX752" s="33">
        <f t="shared" si="888"/>
        <v>0</v>
      </c>
      <c r="DY752" s="27">
        <f t="shared" si="849"/>
        <v>0</v>
      </c>
      <c r="DZ752" s="27">
        <f t="shared" si="889"/>
        <v>0</v>
      </c>
      <c r="EA752" s="28">
        <f>IF((EA751+DU752+DV752)&gt;=$B$2*'SFV+BESS'!$I$9, $B$2*'SFV+BESS'!$I$9, (EA751+DU752+DV752))</f>
        <v>173.61249999999998</v>
      </c>
      <c r="EB752" s="110">
        <f t="shared" si="850"/>
        <v>0</v>
      </c>
      <c r="EX752" s="251"/>
      <c r="EY752" s="48">
        <v>30.9583333333334</v>
      </c>
      <c r="EZ752" s="33">
        <f t="shared" si="898"/>
        <v>0</v>
      </c>
      <c r="FA752" s="33">
        <f>Gen_Cons_Horario!B7330</f>
        <v>0</v>
      </c>
      <c r="FB752" s="35">
        <f t="shared" si="869"/>
        <v>0</v>
      </c>
      <c r="FC752" s="116">
        <f>IF(AND(FB752&gt;0,FB752*$B$4+FI751&lt;=$B$2*'SFV+BESS'!$I$9,FB752&lt;'SFV+BESS'!$I$7), FB752*$B$4, IF(AND(FB752&gt;0,FB752*$B$4+FI751&gt;$B$2*'SFV+BESS'!$I$9,FB752*$B$4&lt;'SFV+BESS'!$I$7),$B$2*'SFV+BESS'!$I$9-FI751,IF(AND(FB752&gt;0,FB752*$B$4+FI751&gt;$B$2*'SFV+BESS'!$I$9,FB752*$B$4&gt;'SFV+BESS'!$I$7,FI751&lt;$B$2*'SFV+BESS'!$I$9),$B$2*'SFV+BESS'!$I$9-FI751,IF(AND(FB752&gt;0,FB752*$B$4+FI751&lt;=$B$2*'SFV+BESS'!$I$9,FB752&gt;'SFV+BESS'!$I$7),'SFV+BESS'!$I$7,0))))</f>
        <v>0</v>
      </c>
      <c r="FD752" s="27">
        <f>IF(AND(FB752&lt;0,FI751+FB752/$B$5&gt;$H$2,-FB752/'Carga-Descarga Año'!$B$5&lt;'SFV+BESS'!$I$7),FB752/$B$5,IF(AND(FB752&lt;0,FI751+FB752/$B$5&gt;$H$2,-FB752/'Carga-Descarga Año'!$B$5&gt;'SFV+BESS'!$I$7),-'SFV+BESS'!$I$7,IF(AND(FB752&lt;0,FI751+FB752/$B$5&lt;$H$2),-MIN('SFV+BESS'!$I$7,FI751-$H$2),0)))</f>
        <v>0</v>
      </c>
      <c r="FE752" s="33"/>
      <c r="FF752" s="33">
        <f t="shared" si="890"/>
        <v>0</v>
      </c>
      <c r="FG752" s="27">
        <f t="shared" si="853"/>
        <v>0</v>
      </c>
      <c r="FH752" s="27">
        <f t="shared" si="891"/>
        <v>0</v>
      </c>
      <c r="FI752" s="28">
        <f>IF((FI751+FC752+FD752)&gt;=$B$2*'SFV+BESS'!$I$9, $B$2*'SFV+BESS'!$I$9, (FI751+FC752+FD752))</f>
        <v>173.61249999999998</v>
      </c>
      <c r="FJ752" s="110">
        <f t="shared" si="854"/>
        <v>0</v>
      </c>
      <c r="GF752" s="251"/>
      <c r="GG752" s="48">
        <v>30.9583333333334</v>
      </c>
      <c r="GH752" s="33">
        <f t="shared" si="899"/>
        <v>0</v>
      </c>
      <c r="GI752" s="33">
        <f>Gen_Cons_Horario!B8794</f>
        <v>0</v>
      </c>
      <c r="GJ752" s="35">
        <f t="shared" si="880"/>
        <v>0</v>
      </c>
      <c r="GK752" s="116">
        <f>IF(AND(GJ752&gt;0,GJ752*$B$4+GQ751&lt;=$B$2*'SFV+BESS'!$I$9,GJ752&lt;'SFV+BESS'!$I$7), GJ752*$B$4, IF(AND(GJ752&gt;0,GJ752*$B$4+GQ751&gt;$B$2*'SFV+BESS'!$I$9,GJ752*$B$4&lt;'SFV+BESS'!$I$7),$B$2*'SFV+BESS'!$I$9-GQ751,IF(AND(GJ752&gt;0,GJ752*$B$4+GQ751&gt;$B$2*'SFV+BESS'!$I$9,GJ752*$B$4&gt;'SFV+BESS'!$I$7,GQ751&lt;$B$2*'SFV+BESS'!$I$9),$B$2*'SFV+BESS'!$I$9-GQ751,IF(AND(GJ752&gt;0,GJ752*$B$4+GQ751&lt;=$B$2*'SFV+BESS'!$I$9,GJ752&gt;'SFV+BESS'!$I$7),'SFV+BESS'!$I$7,0))))</f>
        <v>0</v>
      </c>
      <c r="GL752" s="27">
        <f>IF(AND(GJ752&lt;0,GQ751+GJ752/$B$5&gt;$H$2,-GJ752/'Carga-Descarga Año'!$B$5&lt;'SFV+BESS'!$I$7),GJ752/$B$5,IF(AND(GJ752&lt;0,GQ751+GJ752/$B$5&gt;$H$2,-GJ752/'Carga-Descarga Año'!$B$5&gt;'SFV+BESS'!$I$7),-'SFV+BESS'!$I$7,IF(AND(GJ752&lt;0,GQ751+GJ752/$B$5&lt;$H$2),-MIN('SFV+BESS'!$I$7,GQ751-$H$2),0)))</f>
        <v>0</v>
      </c>
      <c r="GM752" s="33"/>
      <c r="GN752" s="33">
        <f t="shared" si="892"/>
        <v>0</v>
      </c>
      <c r="GO752" s="27">
        <f t="shared" si="857"/>
        <v>0</v>
      </c>
      <c r="GP752" s="27">
        <f t="shared" si="893"/>
        <v>0</v>
      </c>
      <c r="GQ752" s="28">
        <f>IF((GQ751+GK752+GL752)&gt;=$B$2*'SFV+BESS'!$I$9, $B$2*'SFV+BESS'!$I$9, (GQ751+GK752+GL752))</f>
        <v>173.61249999999998</v>
      </c>
      <c r="GR752" s="110">
        <f t="shared" si="858"/>
        <v>0</v>
      </c>
    </row>
  </sheetData>
  <mergeCells count="366">
    <mergeCell ref="CY33:CY56"/>
    <mergeCell ref="CY57:CY80"/>
    <mergeCell ref="A1:B1"/>
    <mergeCell ref="A9:A32"/>
    <mergeCell ref="A33:A56"/>
    <mergeCell ref="A57:A80"/>
    <mergeCell ref="AZ9:AZ32"/>
    <mergeCell ref="AZ33:AZ56"/>
    <mergeCell ref="AZ57:AZ80"/>
    <mergeCell ref="BQ9:BQ32"/>
    <mergeCell ref="BQ33:BQ56"/>
    <mergeCell ref="BQ57:BQ80"/>
    <mergeCell ref="R9:R32"/>
    <mergeCell ref="R33:R56"/>
    <mergeCell ref="R57:R80"/>
    <mergeCell ref="AI9:AI32"/>
    <mergeCell ref="AI33:AI56"/>
    <mergeCell ref="AI57:AI80"/>
    <mergeCell ref="A81:A104"/>
    <mergeCell ref="A105:A128"/>
    <mergeCell ref="A129:A152"/>
    <mergeCell ref="A153:A176"/>
    <mergeCell ref="A177:A200"/>
    <mergeCell ref="GF9:GF32"/>
    <mergeCell ref="GF33:GF56"/>
    <mergeCell ref="GF57:GF80"/>
    <mergeCell ref="EX9:EX32"/>
    <mergeCell ref="EX33:EX56"/>
    <mergeCell ref="EX57:EX80"/>
    <mergeCell ref="FO9:FO32"/>
    <mergeCell ref="FO33:FO56"/>
    <mergeCell ref="FO57:FO80"/>
    <mergeCell ref="DP9:DP32"/>
    <mergeCell ref="DP33:DP56"/>
    <mergeCell ref="DP57:DP80"/>
    <mergeCell ref="EG9:EG32"/>
    <mergeCell ref="EG33:EG56"/>
    <mergeCell ref="EG57:EG80"/>
    <mergeCell ref="CH9:CH32"/>
    <mergeCell ref="CH33:CH56"/>
    <mergeCell ref="CH57:CH80"/>
    <mergeCell ref="CY9:CY32"/>
    <mergeCell ref="R297:R320"/>
    <mergeCell ref="R321:R344"/>
    <mergeCell ref="R345:R368"/>
    <mergeCell ref="R609:R632"/>
    <mergeCell ref="R633:R656"/>
    <mergeCell ref="A201:A224"/>
    <mergeCell ref="A225:A248"/>
    <mergeCell ref="A249:A272"/>
    <mergeCell ref="A273:A296"/>
    <mergeCell ref="A297:A320"/>
    <mergeCell ref="A321:A344"/>
    <mergeCell ref="A345:A368"/>
    <mergeCell ref="A369:A392"/>
    <mergeCell ref="A393:A416"/>
    <mergeCell ref="A417:A440"/>
    <mergeCell ref="A441:A464"/>
    <mergeCell ref="A465:A488"/>
    <mergeCell ref="A489:A512"/>
    <mergeCell ref="A513:A536"/>
    <mergeCell ref="A537:A560"/>
    <mergeCell ref="A561:A584"/>
    <mergeCell ref="A585:A608"/>
    <mergeCell ref="A609:A632"/>
    <mergeCell ref="A633:A656"/>
    <mergeCell ref="R81:R104"/>
    <mergeCell ref="R105:R128"/>
    <mergeCell ref="R129:R152"/>
    <mergeCell ref="R153:R176"/>
    <mergeCell ref="R177:R200"/>
    <mergeCell ref="R201:R224"/>
    <mergeCell ref="R225:R248"/>
    <mergeCell ref="R249:R272"/>
    <mergeCell ref="R273:R296"/>
    <mergeCell ref="R657:R680"/>
    <mergeCell ref="R489:R512"/>
    <mergeCell ref="R513:R536"/>
    <mergeCell ref="R537:R560"/>
    <mergeCell ref="R561:R584"/>
    <mergeCell ref="R585:R608"/>
    <mergeCell ref="R369:R392"/>
    <mergeCell ref="R393:R416"/>
    <mergeCell ref="R417:R440"/>
    <mergeCell ref="R441:R464"/>
    <mergeCell ref="R465:R488"/>
    <mergeCell ref="AI201:AI224"/>
    <mergeCell ref="AI225:AI248"/>
    <mergeCell ref="AI249:AI272"/>
    <mergeCell ref="AI273:AI296"/>
    <mergeCell ref="AI297:AI320"/>
    <mergeCell ref="AI321:AI344"/>
    <mergeCell ref="AI345:AI368"/>
    <mergeCell ref="AI369:AI392"/>
    <mergeCell ref="AI393:AI416"/>
    <mergeCell ref="BQ81:BQ104"/>
    <mergeCell ref="BQ105:BQ128"/>
    <mergeCell ref="BQ129:BQ152"/>
    <mergeCell ref="BQ153:BQ176"/>
    <mergeCell ref="BQ177:BQ200"/>
    <mergeCell ref="AI657:AI680"/>
    <mergeCell ref="AI681:AI704"/>
    <mergeCell ref="AI705:AI728"/>
    <mergeCell ref="AI729:AI752"/>
    <mergeCell ref="AI537:AI560"/>
    <mergeCell ref="AI561:AI584"/>
    <mergeCell ref="AI585:AI608"/>
    <mergeCell ref="AI609:AI632"/>
    <mergeCell ref="AI633:AI656"/>
    <mergeCell ref="AI417:AI440"/>
    <mergeCell ref="AI441:AI464"/>
    <mergeCell ref="AI465:AI488"/>
    <mergeCell ref="AI489:AI512"/>
    <mergeCell ref="AI513:AI536"/>
    <mergeCell ref="AI81:AI104"/>
    <mergeCell ref="AI105:AI128"/>
    <mergeCell ref="AI129:AI152"/>
    <mergeCell ref="AI153:AI176"/>
    <mergeCell ref="AI177:AI200"/>
    <mergeCell ref="BQ513:BQ536"/>
    <mergeCell ref="BQ537:BQ560"/>
    <mergeCell ref="BQ321:BQ344"/>
    <mergeCell ref="BQ345:BQ368"/>
    <mergeCell ref="BQ369:BQ392"/>
    <mergeCell ref="BQ393:BQ416"/>
    <mergeCell ref="BQ417:BQ440"/>
    <mergeCell ref="BQ201:BQ224"/>
    <mergeCell ref="BQ225:BQ248"/>
    <mergeCell ref="BQ249:BQ272"/>
    <mergeCell ref="BQ273:BQ296"/>
    <mergeCell ref="BQ297:BQ320"/>
    <mergeCell ref="BQ681:BQ704"/>
    <mergeCell ref="BQ705:BQ728"/>
    <mergeCell ref="BQ729:BQ752"/>
    <mergeCell ref="CY81:CY104"/>
    <mergeCell ref="CY105:CY128"/>
    <mergeCell ref="CY129:CY152"/>
    <mergeCell ref="CY153:CY176"/>
    <mergeCell ref="CY177:CY200"/>
    <mergeCell ref="CY201:CY224"/>
    <mergeCell ref="CY225:CY248"/>
    <mergeCell ref="CY249:CY272"/>
    <mergeCell ref="CY273:CY296"/>
    <mergeCell ref="CY297:CY320"/>
    <mergeCell ref="CY321:CY344"/>
    <mergeCell ref="CY345:CY368"/>
    <mergeCell ref="CY369:CY392"/>
    <mergeCell ref="BQ561:BQ584"/>
    <mergeCell ref="BQ585:BQ608"/>
    <mergeCell ref="BQ609:BQ632"/>
    <mergeCell ref="BQ633:BQ656"/>
    <mergeCell ref="BQ657:BQ680"/>
    <mergeCell ref="BQ441:BQ464"/>
    <mergeCell ref="BQ465:BQ488"/>
    <mergeCell ref="BQ489:BQ512"/>
    <mergeCell ref="CY729:CY752"/>
    <mergeCell ref="CY513:CY536"/>
    <mergeCell ref="CY537:CY560"/>
    <mergeCell ref="CY561:CY584"/>
    <mergeCell ref="CY585:CY608"/>
    <mergeCell ref="CY609:CY632"/>
    <mergeCell ref="CY393:CY416"/>
    <mergeCell ref="CY417:CY440"/>
    <mergeCell ref="CY441:CY464"/>
    <mergeCell ref="CY465:CY488"/>
    <mergeCell ref="CY489:CY512"/>
    <mergeCell ref="DP81:DP104"/>
    <mergeCell ref="DP105:DP128"/>
    <mergeCell ref="DP129:DP152"/>
    <mergeCell ref="DP153:DP176"/>
    <mergeCell ref="DP177:DP200"/>
    <mergeCell ref="CY633:CY656"/>
    <mergeCell ref="CY657:CY680"/>
    <mergeCell ref="CY681:CY704"/>
    <mergeCell ref="CY705:CY728"/>
    <mergeCell ref="DP321:DP344"/>
    <mergeCell ref="DP345:DP368"/>
    <mergeCell ref="DP369:DP392"/>
    <mergeCell ref="DP393:DP416"/>
    <mergeCell ref="DP417:DP440"/>
    <mergeCell ref="DP201:DP224"/>
    <mergeCell ref="DP225:DP248"/>
    <mergeCell ref="DP249:DP272"/>
    <mergeCell ref="DP273:DP296"/>
    <mergeCell ref="DP297:DP320"/>
    <mergeCell ref="EX393:EX416"/>
    <mergeCell ref="EX417:EX440"/>
    <mergeCell ref="EX441:EX464"/>
    <mergeCell ref="EX465:EX488"/>
    <mergeCell ref="EX489:EX512"/>
    <mergeCell ref="DP681:DP704"/>
    <mergeCell ref="DP705:DP728"/>
    <mergeCell ref="DP729:DP752"/>
    <mergeCell ref="EX81:EX104"/>
    <mergeCell ref="EX105:EX128"/>
    <mergeCell ref="EX129:EX152"/>
    <mergeCell ref="EX153:EX176"/>
    <mergeCell ref="EX177:EX200"/>
    <mergeCell ref="EX201:EX224"/>
    <mergeCell ref="EX225:EX248"/>
    <mergeCell ref="EX249:EX272"/>
    <mergeCell ref="EX273:EX296"/>
    <mergeCell ref="EX297:EX320"/>
    <mergeCell ref="EX321:EX344"/>
    <mergeCell ref="EX345:EX368"/>
    <mergeCell ref="EX369:EX392"/>
    <mergeCell ref="DP561:DP584"/>
    <mergeCell ref="DP585:DP608"/>
    <mergeCell ref="DP609:DP632"/>
    <mergeCell ref="EX633:EX656"/>
    <mergeCell ref="EX657:EX680"/>
    <mergeCell ref="EX681:EX704"/>
    <mergeCell ref="EX705:EX728"/>
    <mergeCell ref="EX729:EX752"/>
    <mergeCell ref="EX513:EX536"/>
    <mergeCell ref="EX537:EX560"/>
    <mergeCell ref="EX561:EX584"/>
    <mergeCell ref="EX585:EX608"/>
    <mergeCell ref="EX609:EX632"/>
    <mergeCell ref="GF201:GF224"/>
    <mergeCell ref="GF225:GF248"/>
    <mergeCell ref="GF249:GF272"/>
    <mergeCell ref="GF273:GF296"/>
    <mergeCell ref="GF297:GF320"/>
    <mergeCell ref="GF81:GF104"/>
    <mergeCell ref="GF105:GF128"/>
    <mergeCell ref="GF129:GF152"/>
    <mergeCell ref="GF153:GF176"/>
    <mergeCell ref="GF177:GF200"/>
    <mergeCell ref="GF633:GF656"/>
    <mergeCell ref="GF657:GF680"/>
    <mergeCell ref="GF441:GF464"/>
    <mergeCell ref="GF465:GF488"/>
    <mergeCell ref="GF489:GF512"/>
    <mergeCell ref="GF513:GF536"/>
    <mergeCell ref="GF537:GF560"/>
    <mergeCell ref="GF321:GF344"/>
    <mergeCell ref="GF345:GF368"/>
    <mergeCell ref="GF369:GF392"/>
    <mergeCell ref="GF393:GF416"/>
    <mergeCell ref="GF417:GF440"/>
    <mergeCell ref="AZ393:AZ416"/>
    <mergeCell ref="AZ417:AZ440"/>
    <mergeCell ref="AZ441:AZ464"/>
    <mergeCell ref="AZ465:AZ488"/>
    <mergeCell ref="AZ489:AZ512"/>
    <mergeCell ref="GF681:GF704"/>
    <mergeCell ref="GF705:GF728"/>
    <mergeCell ref="GF729:GF752"/>
    <mergeCell ref="AZ81:AZ104"/>
    <mergeCell ref="AZ105:AZ128"/>
    <mergeCell ref="AZ129:AZ152"/>
    <mergeCell ref="AZ153:AZ176"/>
    <mergeCell ref="AZ177:AZ200"/>
    <mergeCell ref="AZ201:AZ224"/>
    <mergeCell ref="AZ225:AZ248"/>
    <mergeCell ref="AZ249:AZ272"/>
    <mergeCell ref="AZ273:AZ296"/>
    <mergeCell ref="AZ297:AZ320"/>
    <mergeCell ref="AZ321:AZ344"/>
    <mergeCell ref="AZ345:AZ368"/>
    <mergeCell ref="AZ369:AZ392"/>
    <mergeCell ref="GF561:GF584"/>
    <mergeCell ref="GF585:GF608"/>
    <mergeCell ref="GF609:GF632"/>
    <mergeCell ref="CH201:CH224"/>
    <mergeCell ref="CH225:CH248"/>
    <mergeCell ref="CH249:CH272"/>
    <mergeCell ref="CH273:CH296"/>
    <mergeCell ref="CH297:CH320"/>
    <mergeCell ref="CH81:CH104"/>
    <mergeCell ref="CH105:CH128"/>
    <mergeCell ref="CH129:CH152"/>
    <mergeCell ref="CH153:CH176"/>
    <mergeCell ref="CH177:CH200"/>
    <mergeCell ref="EG297:EG320"/>
    <mergeCell ref="EG321:EG344"/>
    <mergeCell ref="EG345:EG368"/>
    <mergeCell ref="EG369:EG392"/>
    <mergeCell ref="EG393:EG416"/>
    <mergeCell ref="CH561:CH584"/>
    <mergeCell ref="CH585:CH608"/>
    <mergeCell ref="CH609:CH632"/>
    <mergeCell ref="CH633:CH656"/>
    <mergeCell ref="CH441:CH464"/>
    <mergeCell ref="CH465:CH488"/>
    <mergeCell ref="CH489:CH512"/>
    <mergeCell ref="CH513:CH536"/>
    <mergeCell ref="CH537:CH560"/>
    <mergeCell ref="CH321:CH344"/>
    <mergeCell ref="CH345:CH368"/>
    <mergeCell ref="CH369:CH392"/>
    <mergeCell ref="CH393:CH416"/>
    <mergeCell ref="CH417:CH440"/>
    <mergeCell ref="DP633:DP656"/>
    <mergeCell ref="DP441:DP464"/>
    <mergeCell ref="DP465:DP488"/>
    <mergeCell ref="DP489:DP512"/>
    <mergeCell ref="DP513:DP536"/>
    <mergeCell ref="EG81:EG104"/>
    <mergeCell ref="EG105:EG128"/>
    <mergeCell ref="EG129:EG152"/>
    <mergeCell ref="EG153:EG176"/>
    <mergeCell ref="EG177:EG200"/>
    <mergeCell ref="EG201:EG224"/>
    <mergeCell ref="EG225:EG248"/>
    <mergeCell ref="EG249:EG272"/>
    <mergeCell ref="EG273:EG296"/>
    <mergeCell ref="EG417:EG440"/>
    <mergeCell ref="EG441:EG464"/>
    <mergeCell ref="EG465:EG488"/>
    <mergeCell ref="EG489:EG512"/>
    <mergeCell ref="EG513:EG536"/>
    <mergeCell ref="CH681:CH704"/>
    <mergeCell ref="CH705:CH728"/>
    <mergeCell ref="CH657:CH680"/>
    <mergeCell ref="DP657:DP680"/>
    <mergeCell ref="DP537:DP560"/>
    <mergeCell ref="FO393:FO416"/>
    <mergeCell ref="FO417:FO440"/>
    <mergeCell ref="FO441:FO464"/>
    <mergeCell ref="FO465:FO488"/>
    <mergeCell ref="FO489:FO512"/>
    <mergeCell ref="EG657:EG680"/>
    <mergeCell ref="EG681:EG704"/>
    <mergeCell ref="EG705:EG728"/>
    <mergeCell ref="FO81:FO104"/>
    <mergeCell ref="FO105:FO128"/>
    <mergeCell ref="FO129:FO152"/>
    <mergeCell ref="FO153:FO176"/>
    <mergeCell ref="FO177:FO200"/>
    <mergeCell ref="FO201:FO224"/>
    <mergeCell ref="FO225:FO248"/>
    <mergeCell ref="FO249:FO272"/>
    <mergeCell ref="FO273:FO296"/>
    <mergeCell ref="FO297:FO320"/>
    <mergeCell ref="FO321:FO344"/>
    <mergeCell ref="FO345:FO368"/>
    <mergeCell ref="FO369:FO392"/>
    <mergeCell ref="EG537:EG560"/>
    <mergeCell ref="EG561:EG584"/>
    <mergeCell ref="EG585:EG608"/>
    <mergeCell ref="A657:A680"/>
    <mergeCell ref="A681:A704"/>
    <mergeCell ref="A705:A728"/>
    <mergeCell ref="A729:A752"/>
    <mergeCell ref="FO633:FO656"/>
    <mergeCell ref="FO657:FO680"/>
    <mergeCell ref="FO681:FO704"/>
    <mergeCell ref="FO705:FO728"/>
    <mergeCell ref="FO513:FO536"/>
    <mergeCell ref="FO537:FO560"/>
    <mergeCell ref="FO561:FO584"/>
    <mergeCell ref="FO585:FO608"/>
    <mergeCell ref="FO609:FO632"/>
    <mergeCell ref="EG609:EG632"/>
    <mergeCell ref="EG633:EG656"/>
    <mergeCell ref="AZ633:AZ656"/>
    <mergeCell ref="AZ657:AZ680"/>
    <mergeCell ref="AZ681:AZ704"/>
    <mergeCell ref="AZ705:AZ728"/>
    <mergeCell ref="AZ513:AZ536"/>
    <mergeCell ref="AZ537:AZ560"/>
    <mergeCell ref="AZ561:AZ584"/>
    <mergeCell ref="AZ585:AZ608"/>
    <mergeCell ref="AZ609:AZ632"/>
  </mergeCells>
  <dataValidations count="1">
    <dataValidation type="custom" allowBlank="1" showInputMessage="1" showErrorMessage="1" errorTitle="BESS alcanza valor menor a DOD" sqref="G2" xr:uid="{E88C6455-0AF2-481F-8F62-AEB6EE02B8B1}">
      <formula1>G2&gt;=H2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43C50-EABC-4211-97BC-4DE69942DF20}">
  <sheetPr codeName="Hoja6"/>
  <dimension ref="D2:S46"/>
  <sheetViews>
    <sheetView topLeftCell="C1" zoomScale="73" zoomScaleNormal="110" workbookViewId="0">
      <selection activeCell="J25" sqref="J25"/>
    </sheetView>
  </sheetViews>
  <sheetFormatPr baseColWidth="10" defaultRowHeight="14.4"/>
  <cols>
    <col min="4" max="4" width="22.77734375" customWidth="1"/>
    <col min="5" max="5" width="19.88671875" customWidth="1"/>
    <col min="6" max="6" width="23.109375" customWidth="1"/>
    <col min="7" max="7" width="18.77734375" customWidth="1"/>
    <col min="8" max="8" width="21.5546875" customWidth="1"/>
    <col min="9" max="9" width="21.21875" bestFit="1" customWidth="1"/>
    <col min="10" max="10" width="22.88671875" customWidth="1"/>
    <col min="11" max="12" width="25.21875" customWidth="1"/>
    <col min="13" max="13" width="20.6640625" bestFit="1" customWidth="1"/>
    <col min="14" max="14" width="25.109375" bestFit="1" customWidth="1"/>
    <col min="15" max="15" width="17.33203125" bestFit="1" customWidth="1"/>
    <col min="17" max="17" width="15.6640625" bestFit="1" customWidth="1"/>
  </cols>
  <sheetData>
    <row r="2" spans="4:12"/>
    <row r="3" spans="4:12">
      <c r="D3" s="49" t="s">
        <v>9001</v>
      </c>
      <c r="E3" s="49" t="s">
        <v>135</v>
      </c>
      <c r="F3" s="49" t="s">
        <v>123</v>
      </c>
      <c r="G3" s="49" t="s">
        <v>124</v>
      </c>
      <c r="H3" s="49" t="s">
        <v>125</v>
      </c>
      <c r="I3" s="49" t="s">
        <v>8996</v>
      </c>
      <c r="J3" s="49" t="s">
        <v>9075</v>
      </c>
      <c r="K3" s="49" t="s">
        <v>183</v>
      </c>
    </row>
    <row r="4" spans="4:12">
      <c r="D4" s="201" t="s">
        <v>29</v>
      </c>
      <c r="E4" s="197">
        <f>'Carga-Descarga Año'!$O$13</f>
        <v>42775.480735231264</v>
      </c>
      <c r="F4" s="197">
        <f>'Carga-Descarga Año'!$O$18</f>
        <v>2576.482471063609</v>
      </c>
      <c r="G4" s="197">
        <f>'Carga-Descarga Año'!O19</f>
        <v>31487.007945980717</v>
      </c>
      <c r="H4" s="197">
        <f>'Carga-Descarga Año'!N13</f>
        <v>8337.6348146525361</v>
      </c>
      <c r="I4" s="197">
        <f>'Carga-Descarga Año'!$O$20</f>
        <v>313.27958295571443</v>
      </c>
      <c r="J4" s="223">
        <f>'Carga-Descarga Año'!O22</f>
        <v>20</v>
      </c>
      <c r="K4" s="199">
        <f t="shared" ref="K4:K16" si="0">H4/E4</f>
        <v>0.19491621534916828</v>
      </c>
      <c r="L4" s="226">
        <f>E4-(F4+G4)</f>
        <v>8711.9903181869377</v>
      </c>
    </row>
    <row r="5" spans="4:12">
      <c r="D5" s="202" t="s">
        <v>30</v>
      </c>
      <c r="E5" s="198">
        <f>'Carga-Descarga Año'!$AF$13</f>
        <v>37765.739748222259</v>
      </c>
      <c r="F5" s="198">
        <f>'Carga-Descarga Año'!AF18</f>
        <v>836.63687101794119</v>
      </c>
      <c r="G5" s="198">
        <f>'Carga-Descarga Año'!AF19</f>
        <v>20039.234628981991</v>
      </c>
      <c r="H5" s="198">
        <f>'Carga-Descarga Año'!AE13</f>
        <v>16730.638144163484</v>
      </c>
      <c r="I5" s="198">
        <f>'Carga-Descarga Año'!$AF$20</f>
        <v>0</v>
      </c>
      <c r="J5" s="224">
        <f>'Carga-Descarga Año'!AF22</f>
        <v>0</v>
      </c>
      <c r="K5" s="200">
        <f t="shared" si="0"/>
        <v>0.44301100033267699</v>
      </c>
    </row>
    <row r="6" spans="4:12">
      <c r="D6" s="201" t="s">
        <v>31</v>
      </c>
      <c r="E6" s="197">
        <f>'Carga-Descarga Año'!$AW$13</f>
        <v>38921.833822147433</v>
      </c>
      <c r="F6" s="197">
        <f>'Carga-Descarga Año'!AW18</f>
        <v>410.10447919009914</v>
      </c>
      <c r="G6" s="197">
        <f>'Carga-Descarga Año'!AW19</f>
        <v>11237.729520809891</v>
      </c>
      <c r="H6" s="197">
        <f>'Carga-Descarga Año'!AV13</f>
        <v>27229.694906113054</v>
      </c>
      <c r="I6" s="197">
        <f>'Carga-Descarga Año'!$AW$20</f>
        <v>0</v>
      </c>
      <c r="J6" s="223">
        <f>'Carga-Descarga Año'!AW22</f>
        <v>0</v>
      </c>
      <c r="K6" s="199">
        <f t="shared" si="0"/>
        <v>0.69959948522823001</v>
      </c>
    </row>
    <row r="7" spans="4:12">
      <c r="D7" s="202" t="s">
        <v>32</v>
      </c>
      <c r="E7" s="198">
        <f>'Carga-Descarga Año'!$BN$13</f>
        <v>30443.810613362835</v>
      </c>
      <c r="F7" s="198">
        <f>'Carga-Descarga Año'!BN18</f>
        <v>0</v>
      </c>
      <c r="G7" s="198">
        <f>'Carga-Descarga Año'!BN19</f>
        <v>0</v>
      </c>
      <c r="H7" s="198">
        <f>'Carga-Descarga Año'!BM13</f>
        <v>30443.810613362835</v>
      </c>
      <c r="I7" s="198">
        <f>'Carga-Descarga Año'!$BN$20</f>
        <v>0</v>
      </c>
      <c r="J7" s="224">
        <f>'Carga-Descarga Año'!BN22</f>
        <v>0</v>
      </c>
      <c r="K7" s="200">
        <f t="shared" si="0"/>
        <v>1</v>
      </c>
    </row>
    <row r="8" spans="4:12">
      <c r="D8" s="201" t="s">
        <v>33</v>
      </c>
      <c r="E8" s="197">
        <f>'Carga-Descarga Año'!$CE$13</f>
        <v>23892.610861120243</v>
      </c>
      <c r="F8" s="197">
        <f>'Carga-Descarga Año'!CE18</f>
        <v>0</v>
      </c>
      <c r="G8" s="197">
        <f>'Carga-Descarga Año'!CE19</f>
        <v>0</v>
      </c>
      <c r="H8" s="197">
        <f>'Carga-Descarga Año'!CD13</f>
        <v>23892.610861120243</v>
      </c>
      <c r="I8" s="197">
        <f>'Carga-Descarga Año'!$CE$20</f>
        <v>0</v>
      </c>
      <c r="J8" s="223">
        <f>'Carga-Descarga Año'!CE22</f>
        <v>0</v>
      </c>
      <c r="K8" s="199">
        <f t="shared" si="0"/>
        <v>1</v>
      </c>
    </row>
    <row r="9" spans="4:12">
      <c r="D9" s="202" t="s">
        <v>34</v>
      </c>
      <c r="E9" s="198">
        <f>'Carga-Descarga Año'!$CV$13</f>
        <v>20038.963948036293</v>
      </c>
      <c r="F9" s="198">
        <f>'Carga-Descarga Año'!CV18</f>
        <v>0</v>
      </c>
      <c r="G9" s="198">
        <f>'Carga-Descarga Año'!CV19</f>
        <v>0</v>
      </c>
      <c r="H9" s="198">
        <f>'Carga-Descarga Año'!CU13</f>
        <v>20038.963948036293</v>
      </c>
      <c r="I9" s="198">
        <f>'Carga-Descarga Año'!$CV$20</f>
        <v>0</v>
      </c>
      <c r="J9" s="224">
        <f>'Carga-Descarga Año'!CV22</f>
        <v>0</v>
      </c>
      <c r="K9" s="200">
        <f t="shared" si="0"/>
        <v>1</v>
      </c>
    </row>
    <row r="10" spans="4:12">
      <c r="D10" s="201" t="s">
        <v>35</v>
      </c>
      <c r="E10" s="197">
        <f>'Carga-Descarga Año'!$DM$13</f>
        <v>23121.881478503448</v>
      </c>
      <c r="F10" s="197">
        <f>'Carga-Descarga Año'!DM18</f>
        <v>0</v>
      </c>
      <c r="G10" s="197">
        <f>'Carga-Descarga Año'!DM19</f>
        <v>0</v>
      </c>
      <c r="H10" s="197">
        <f>'Carga-Descarga Año'!DL13</f>
        <v>23121.881478503448</v>
      </c>
      <c r="I10" s="197">
        <f>'Carga-Descarga Año'!$DM$20</f>
        <v>0</v>
      </c>
      <c r="J10" s="223">
        <f>'Carga-Descarga Año'!DM22</f>
        <v>0</v>
      </c>
      <c r="K10" s="199">
        <f t="shared" si="0"/>
        <v>1</v>
      </c>
    </row>
    <row r="11" spans="4:12">
      <c r="D11" s="202" t="s">
        <v>36</v>
      </c>
      <c r="E11" s="198">
        <f>'Carga-Descarga Año'!$ED$13</f>
        <v>24663.340243736948</v>
      </c>
      <c r="F11" s="198">
        <f>'Carga-Descarga Año'!ED18</f>
        <v>0</v>
      </c>
      <c r="G11" s="198">
        <f>'Carga-Descarga Año'!ED19</f>
        <v>0</v>
      </c>
      <c r="H11" s="198">
        <f>'Carga-Descarga Año'!EC13</f>
        <v>24663.340243736948</v>
      </c>
      <c r="I11" s="198">
        <f>'Carga-Descarga Año'!$ED$20</f>
        <v>0</v>
      </c>
      <c r="J11" s="224">
        <f>'Carga-Descarga Año'!ED22</f>
        <v>0</v>
      </c>
      <c r="K11" s="200">
        <f t="shared" si="0"/>
        <v>1</v>
      </c>
    </row>
    <row r="12" spans="4:12">
      <c r="D12" s="201" t="s">
        <v>37</v>
      </c>
      <c r="E12" s="197">
        <f>'Carga-Descarga Año'!$EU$13</f>
        <v>28902.351848129314</v>
      </c>
      <c r="F12" s="197">
        <f>'Carga-Descarga Año'!EU18</f>
        <v>0</v>
      </c>
      <c r="G12" s="197">
        <f>'Carga-Descarga Año'!EU19</f>
        <v>0</v>
      </c>
      <c r="H12" s="197">
        <f>'Carga-Descarga Año'!ET13</f>
        <v>28902.351848129314</v>
      </c>
      <c r="I12" s="197">
        <f>'Carga-Descarga Año'!$EU$20</f>
        <v>0</v>
      </c>
      <c r="J12" s="223">
        <f>'Carga-Descarga Año'!EU22</f>
        <v>0</v>
      </c>
      <c r="K12" s="199">
        <f t="shared" si="0"/>
        <v>1</v>
      </c>
    </row>
    <row r="13" spans="4:12">
      <c r="D13" s="202" t="s">
        <v>38</v>
      </c>
      <c r="E13" s="198">
        <f>'Carga-Descarga Año'!$FL$13</f>
        <v>35068.186909063566</v>
      </c>
      <c r="F13" s="198">
        <f>'Carga-Descarga Año'!FL18</f>
        <v>170.89937414568934</v>
      </c>
      <c r="G13" s="198">
        <f>'Carga-Descarga Año'!FL19</f>
        <v>4228.7306258543113</v>
      </c>
      <c r="H13" s="198">
        <f>'Carga-Descarga Año'!FK13</f>
        <v>30650.094095790228</v>
      </c>
      <c r="I13" s="198">
        <f>'Carga-Descarga Año'!$FL$20</f>
        <v>0</v>
      </c>
      <c r="J13" s="224">
        <f>'Carga-Descarga Año'!FL22</f>
        <v>0</v>
      </c>
      <c r="K13" s="200">
        <f t="shared" si="0"/>
        <v>0.87401422192912237</v>
      </c>
    </row>
    <row r="14" spans="4:12">
      <c r="D14" s="201" t="s">
        <v>39</v>
      </c>
      <c r="E14" s="197">
        <f>'Carga-Descarga Año'!$GC$13</f>
        <v>38536.469130839054</v>
      </c>
      <c r="F14" s="197">
        <f>'Carga-Descarga Año'!GC18</f>
        <v>1231.5316106869775</v>
      </c>
      <c r="G14" s="197">
        <f>'Carga-Descarga Año'!GC19</f>
        <v>15872.369389313033</v>
      </c>
      <c r="H14" s="197">
        <f>'Carga-Descarga Año'!GB13</f>
        <v>21299.521779545994</v>
      </c>
      <c r="I14" s="197">
        <f>'Carga-Descarga Año'!$GC$20</f>
        <v>0</v>
      </c>
      <c r="J14" s="223">
        <f>'Carga-Descarga Año'!GC22</f>
        <v>0</v>
      </c>
      <c r="K14" s="199">
        <f t="shared" si="0"/>
        <v>0.5527107765693281</v>
      </c>
    </row>
    <row r="15" spans="4:12">
      <c r="D15" s="202" t="s">
        <v>40</v>
      </c>
      <c r="E15" s="198">
        <f>'Carga-Descarga Año'!$GT$13</f>
        <v>41234.021969997644</v>
      </c>
      <c r="F15" s="198">
        <f>'Carga-Descarga Año'!GT18</f>
        <v>547.28762409353112</v>
      </c>
      <c r="G15" s="198">
        <f>'Carga-Descarga Año'!GT19</f>
        <v>18322.264375906463</v>
      </c>
      <c r="H15" s="198">
        <f>'Carga-Descarga Año'!GS13</f>
        <v>22305.34471420931</v>
      </c>
      <c r="I15" s="198">
        <f>'Carga-Descarga Año'!$GT$20</f>
        <v>0</v>
      </c>
      <c r="J15" s="224">
        <f>'Carga-Descarga Año'!GT22</f>
        <v>0</v>
      </c>
      <c r="K15" s="200">
        <f t="shared" si="0"/>
        <v>0.5409451624786672</v>
      </c>
    </row>
    <row r="16" spans="4:12">
      <c r="D16" s="203" t="s">
        <v>41</v>
      </c>
      <c r="E16" s="204">
        <f>SUM($E$4:$E$15)</f>
        <v>385364.69130839035</v>
      </c>
      <c r="F16" s="204">
        <f>SUM($F$4:$F$15)</f>
        <v>5772.942430197847</v>
      </c>
      <c r="G16" s="204">
        <f>SUM($G$4:$G$15)</f>
        <v>101187.33648684641</v>
      </c>
      <c r="H16" s="204">
        <f>SUM($H$4:$H$15)</f>
        <v>277615.8874473637</v>
      </c>
      <c r="I16" s="204">
        <f>SUM($I$4:$I$15)</f>
        <v>313.27958295571443</v>
      </c>
      <c r="J16" s="225">
        <f>SUM(J4:J15)</f>
        <v>20</v>
      </c>
      <c r="K16" s="205">
        <f t="shared" si="0"/>
        <v>0.72039783018211168</v>
      </c>
    </row>
    <row r="18" spans="4:19">
      <c r="H18" s="103"/>
    </row>
    <row r="19" spans="4:19">
      <c r="F19" s="36"/>
    </row>
    <row r="20" spans="4:19" ht="11.4" customHeight="1">
      <c r="D20" s="49" t="s">
        <v>134</v>
      </c>
      <c r="E20" s="49" t="s">
        <v>135</v>
      </c>
      <c r="F20" s="49" t="s">
        <v>123</v>
      </c>
      <c r="G20" s="49" t="s">
        <v>124</v>
      </c>
      <c r="H20" s="49" t="s">
        <v>125</v>
      </c>
      <c r="I20" s="49" t="s">
        <v>8996</v>
      </c>
      <c r="J20" s="49" t="s">
        <v>9074</v>
      </c>
      <c r="K20" s="49" t="s">
        <v>137</v>
      </c>
      <c r="L20" s="49" t="s">
        <v>138</v>
      </c>
      <c r="M20" s="49" t="s">
        <v>8999</v>
      </c>
      <c r="N20" s="49" t="s">
        <v>9002</v>
      </c>
      <c r="O20" s="49" t="s">
        <v>9003</v>
      </c>
      <c r="P20" s="49" t="s">
        <v>9004</v>
      </c>
      <c r="Q20" s="49" t="s">
        <v>178</v>
      </c>
      <c r="R20" s="49" t="s">
        <v>9065</v>
      </c>
      <c r="S20" s="49" t="s">
        <v>134</v>
      </c>
    </row>
    <row r="21" spans="4:19">
      <c r="D21" s="50">
        <f>'SFV+BESS'!L5</f>
        <v>1</v>
      </c>
      <c r="E21" s="51">
        <v>474268.00000000006</v>
      </c>
      <c r="F21" s="51">
        <v>3161.5333632737152</v>
      </c>
      <c r="G21" s="51">
        <v>104112.02513672628</v>
      </c>
      <c r="H21" s="51">
        <v>366341.20659371815</v>
      </c>
      <c r="I21" s="51">
        <v>0</v>
      </c>
      <c r="J21" s="51">
        <v>0</v>
      </c>
      <c r="K21" s="177">
        <f t="shared" ref="K21:K35" si="1">F21/($F21+$G21+$I21)</f>
        <v>2.9471692814904759E-2</v>
      </c>
      <c r="L21" s="154">
        <f t="shared" ref="L21:L35" si="2">G21/($F21+$G21+$I21)</f>
        <v>0.9705283071850952</v>
      </c>
      <c r="M21" s="177">
        <f t="shared" ref="M21:M35" si="3">I21/($F21+$G21+$I21)</f>
        <v>0</v>
      </c>
      <c r="N21" s="177">
        <f t="shared" ref="N21:N41" si="4">H21/(E21)</f>
        <v>0.77243500846297475</v>
      </c>
      <c r="O21" s="177">
        <f t="shared" ref="O21:O41" si="5">(F21+G21)/(E21)</f>
        <v>0.22618763758043972</v>
      </c>
      <c r="P21" s="177">
        <f>1-N21-O21</f>
        <v>1.3773539565855308E-3</v>
      </c>
      <c r="Q21" s="51">
        <f t="shared" ref="Q21:Q35" si="6">E21-H21</f>
        <v>107926.79340628191</v>
      </c>
      <c r="R21" s="50">
        <f>F21/'SFV+BESS'!$I$6/AVERAGE('SFV+BESS'!N5*'SFV+BESS'!$I$9,'SFV+BESS'!N6*'SFV+BESS'!$I$9)</f>
        <v>17.379641843244887</v>
      </c>
      <c r="S21" s="50">
        <v>1</v>
      </c>
    </row>
    <row r="22" spans="4:19">
      <c r="D22" s="50">
        <f>'SFV+BESS'!L6</f>
        <v>2</v>
      </c>
      <c r="E22" s="155">
        <v>472133.79399999994</v>
      </c>
      <c r="F22" s="155">
        <v>3203.0674706389841</v>
      </c>
      <c r="G22" s="155">
        <v>104070.491029361</v>
      </c>
      <c r="H22" s="155">
        <v>364514.19774001418</v>
      </c>
      <c r="I22" s="155">
        <v>0</v>
      </c>
      <c r="J22" s="155">
        <v>0</v>
      </c>
      <c r="K22" s="189">
        <f t="shared" si="1"/>
        <v>2.9858872171551806E-2</v>
      </c>
      <c r="L22" s="156">
        <f t="shared" si="2"/>
        <v>0.97014112782844819</v>
      </c>
      <c r="M22" s="156">
        <f t="shared" si="3"/>
        <v>0</v>
      </c>
      <c r="N22" s="156">
        <f t="shared" si="4"/>
        <v>0.77205699395458705</v>
      </c>
      <c r="O22" s="156">
        <f t="shared" si="5"/>
        <v>0.22721008295373155</v>
      </c>
      <c r="P22" s="156">
        <f t="shared" ref="P22:P41" si="7">1-N22-O22</f>
        <v>7.329230916814089E-4</v>
      </c>
      <c r="Q22" s="155">
        <f t="shared" si="6"/>
        <v>107619.59625998576</v>
      </c>
      <c r="R22" s="50">
        <f>F22/'SFV+BESS'!$I$6/AVERAGE('SFV+BESS'!N6*'SFV+BESS'!$I$9,'SFV+BESS'!N7*'SFV+BESS'!$I$9)</f>
        <v>18.090373905702013</v>
      </c>
      <c r="S22" s="153">
        <v>2</v>
      </c>
    </row>
    <row r="23" spans="4:19">
      <c r="D23" s="50">
        <f>'SFV+BESS'!L7</f>
        <v>3</v>
      </c>
      <c r="E23" s="51">
        <v>470009.19192700018</v>
      </c>
      <c r="F23" s="51">
        <v>3244.7018886558303</v>
      </c>
      <c r="G23" s="51">
        <v>104028.85661134416</v>
      </c>
      <c r="H23" s="51">
        <v>362385.09776589868</v>
      </c>
      <c r="I23" s="51">
        <v>0</v>
      </c>
      <c r="J23" s="51">
        <v>0</v>
      </c>
      <c r="K23" s="177">
        <f t="shared" si="1"/>
        <v>3.0246986620247433E-2</v>
      </c>
      <c r="L23" s="154">
        <f t="shared" si="2"/>
        <v>0.9697530133797525</v>
      </c>
      <c r="M23" s="154">
        <f t="shared" si="3"/>
        <v>0</v>
      </c>
      <c r="N23" s="154">
        <f t="shared" si="4"/>
        <v>0.77101704390109627</v>
      </c>
      <c r="O23" s="154">
        <f t="shared" si="5"/>
        <v>0.22823715012931337</v>
      </c>
      <c r="P23" s="154">
        <f t="shared" si="7"/>
        <v>7.4580596959036849E-4</v>
      </c>
      <c r="Q23" s="51">
        <f t="shared" si="6"/>
        <v>107624.0941611015</v>
      </c>
      <c r="R23" s="50">
        <f>F23/'SFV+BESS'!$I$6/AVERAGE('SFV+BESS'!N7*'SFV+BESS'!$I$9,'SFV+BESS'!N8*'SFV+BESS'!$I$9)</f>
        <v>18.841729707210757</v>
      </c>
      <c r="S23" s="50">
        <v>3</v>
      </c>
    </row>
    <row r="24" spans="4:19">
      <c r="D24" s="50">
        <f>'SFV+BESS'!L8</f>
        <v>4</v>
      </c>
      <c r="E24" s="155">
        <v>467894.15056332905</v>
      </c>
      <c r="F24" s="155">
        <v>3286.6226918978409</v>
      </c>
      <c r="G24" s="155">
        <v>103986.93580810213</v>
      </c>
      <c r="H24" s="155">
        <v>360265.5275619881</v>
      </c>
      <c r="I24" s="155">
        <v>0</v>
      </c>
      <c r="J24" s="155">
        <v>0</v>
      </c>
      <c r="K24" s="189">
        <f t="shared" si="1"/>
        <v>3.0637770741033465E-2</v>
      </c>
      <c r="L24" s="156">
        <f t="shared" si="2"/>
        <v>0.96936222925896653</v>
      </c>
      <c r="M24" s="156">
        <f t="shared" si="3"/>
        <v>0</v>
      </c>
      <c r="N24" s="156">
        <f t="shared" si="4"/>
        <v>0.76997228353515501</v>
      </c>
      <c r="O24" s="156">
        <f t="shared" si="5"/>
        <v>0.22926885999931002</v>
      </c>
      <c r="P24" s="156">
        <f t="shared" si="7"/>
        <v>7.5885646553497388E-4</v>
      </c>
      <c r="Q24" s="155">
        <f t="shared" si="6"/>
        <v>107628.62300134095</v>
      </c>
      <c r="R24" s="50">
        <f>F24/'SFV+BESS'!$I$6/AVERAGE('SFV+BESS'!N8*'SFV+BESS'!$I$9,'SFV+BESS'!N9*'SFV+BESS'!$I$9)</f>
        <v>19.638353586726556</v>
      </c>
      <c r="S24" s="153">
        <v>4</v>
      </c>
    </row>
    <row r="25" spans="4:19">
      <c r="D25" s="50">
        <f>'SFV+BESS'!L9</f>
        <v>5</v>
      </c>
      <c r="E25" s="51">
        <v>465788.62688579352</v>
      </c>
      <c r="F25" s="51">
        <v>3330.3287520343006</v>
      </c>
      <c r="G25" s="51">
        <v>103943.2297479657</v>
      </c>
      <c r="H25" s="51">
        <v>358155.28217712505</v>
      </c>
      <c r="I25" s="51">
        <v>1.1102230246251565E-16</v>
      </c>
      <c r="J25" s="51">
        <v>2</v>
      </c>
      <c r="K25" s="177">
        <f t="shared" si="1"/>
        <v>3.1045196958151628E-2</v>
      </c>
      <c r="L25" s="154">
        <f t="shared" si="2"/>
        <v>0.96895480304184833</v>
      </c>
      <c r="M25" s="154">
        <f t="shared" si="3"/>
        <v>1.0349456475102917E-21</v>
      </c>
      <c r="N25" s="154">
        <f t="shared" si="4"/>
        <v>0.76892234267656556</v>
      </c>
      <c r="O25" s="154">
        <f t="shared" si="5"/>
        <v>0.23030523355028665</v>
      </c>
      <c r="P25" s="154">
        <f t="shared" si="7"/>
        <v>7.7242377314779009E-4</v>
      </c>
      <c r="Q25" s="51">
        <f t="shared" si="6"/>
        <v>107633.34470866848</v>
      </c>
      <c r="R25" s="50">
        <f>F25/'SFV+BESS'!$I$6/AVERAGE('SFV+BESS'!N9*'SFV+BESS'!$I$9,'SFV+BESS'!N10*'SFV+BESS'!$I$9)</f>
        <v>20.493522864021251</v>
      </c>
      <c r="S25" s="50">
        <v>5</v>
      </c>
    </row>
    <row r="26" spans="4:19">
      <c r="D26" s="50">
        <f>'SFV+BESS'!L10</f>
        <v>6</v>
      </c>
      <c r="E26" s="155">
        <v>463692.57806480798</v>
      </c>
      <c r="F26" s="155">
        <v>3374.5752628998189</v>
      </c>
      <c r="G26" s="155">
        <v>103898.98323710015</v>
      </c>
      <c r="H26" s="155">
        <v>356054.45326216763</v>
      </c>
      <c r="I26" s="155">
        <v>0</v>
      </c>
      <c r="J26" s="155">
        <v>0</v>
      </c>
      <c r="K26" s="189">
        <f t="shared" si="1"/>
        <v>3.1457661236247887E-2</v>
      </c>
      <c r="L26" s="156">
        <f t="shared" si="2"/>
        <v>0.96854233876375218</v>
      </c>
      <c r="M26" s="156">
        <f t="shared" si="3"/>
        <v>0</v>
      </c>
      <c r="N26" s="156">
        <f t="shared" si="4"/>
        <v>0.76786748398721127</v>
      </c>
      <c r="O26" s="156">
        <f t="shared" si="5"/>
        <v>0.23134629186367284</v>
      </c>
      <c r="P26" s="156">
        <f t="shared" si="7"/>
        <v>7.8622414911588834E-4</v>
      </c>
      <c r="Q26" s="155">
        <f t="shared" si="6"/>
        <v>107638.12480264035</v>
      </c>
      <c r="R26" s="50">
        <f>F26/'SFV+BESS'!$I$6/AVERAGE('SFV+BESS'!N10*'SFV+BESS'!$I$9,'SFV+BESS'!N11*'SFV+BESS'!$I$9)</f>
        <v>21.404745992357569</v>
      </c>
      <c r="S26" s="153">
        <v>6</v>
      </c>
    </row>
    <row r="27" spans="4:19">
      <c r="D27" s="50">
        <f>'SFV+BESS'!L11</f>
        <v>7</v>
      </c>
      <c r="E27" s="51">
        <v>461605.96146351611</v>
      </c>
      <c r="F27" s="51">
        <v>3420.1730956737483</v>
      </c>
      <c r="G27" s="51">
        <v>103853.38540432623</v>
      </c>
      <c r="H27" s="51">
        <v>353962.9105792187</v>
      </c>
      <c r="I27" s="51">
        <v>0</v>
      </c>
      <c r="J27" s="51">
        <v>0</v>
      </c>
      <c r="K27" s="177">
        <f t="shared" si="1"/>
        <v>3.1882722485371356E-2</v>
      </c>
      <c r="L27" s="154">
        <f t="shared" si="2"/>
        <v>0.96811727751462873</v>
      </c>
      <c r="M27" s="154">
        <f t="shared" si="3"/>
        <v>0</v>
      </c>
      <c r="N27" s="154">
        <f t="shared" si="4"/>
        <v>0.76680749411680815</v>
      </c>
      <c r="O27" s="154">
        <f t="shared" si="5"/>
        <v>0.23239205611619584</v>
      </c>
      <c r="P27" s="154">
        <f t="shared" si="7"/>
        <v>8.0044976699600312E-4</v>
      </c>
      <c r="Q27" s="51">
        <f t="shared" si="6"/>
        <v>107643.05088429741</v>
      </c>
      <c r="R27" s="50">
        <f>F27/'SFV+BESS'!$I$6/AVERAGE('SFV+BESS'!N11*'SFV+BESS'!$I$9,'SFV+BESS'!N12*'SFV+BESS'!$I$9)</f>
        <v>22.382668024929686</v>
      </c>
      <c r="S27" s="50">
        <v>7</v>
      </c>
    </row>
    <row r="28" spans="4:19">
      <c r="D28" s="50">
        <f>'SFV+BESS'!L12</f>
        <v>8</v>
      </c>
      <c r="E28" s="155">
        <v>459528.73463692993</v>
      </c>
      <c r="F28" s="155">
        <v>3467.5723039594745</v>
      </c>
      <c r="G28" s="155">
        <v>103805.98619604048</v>
      </c>
      <c r="H28" s="155">
        <v>351880.56306254107</v>
      </c>
      <c r="I28" s="155">
        <v>0</v>
      </c>
      <c r="J28" s="155">
        <v>0</v>
      </c>
      <c r="K28" s="189">
        <f t="shared" si="1"/>
        <v>3.232457608795998E-2</v>
      </c>
      <c r="L28" s="156">
        <f t="shared" si="2"/>
        <v>0.96767542391203998</v>
      </c>
      <c r="M28" s="156">
        <f t="shared" si="3"/>
        <v>0</v>
      </c>
      <c r="N28" s="156">
        <f t="shared" si="4"/>
        <v>0.76574224099513422</v>
      </c>
      <c r="O28" s="156">
        <f t="shared" si="5"/>
        <v>0.23344254758030736</v>
      </c>
      <c r="P28" s="156">
        <f t="shared" si="7"/>
        <v>8.1521142455842632E-4</v>
      </c>
      <c r="Q28" s="155">
        <f t="shared" si="6"/>
        <v>107648.17157438886</v>
      </c>
      <c r="R28" s="50">
        <f>F28/'SFV+BESS'!$I$6/AVERAGE('SFV+BESS'!N12*'SFV+BESS'!$I$9,'SFV+BESS'!N13*'SFV+BESS'!$I$9)</f>
        <v>23.436891366212389</v>
      </c>
      <c r="S28" s="153">
        <v>8</v>
      </c>
    </row>
    <row r="29" spans="4:19">
      <c r="D29" s="50">
        <f>'SFV+BESS'!L13</f>
        <v>9</v>
      </c>
      <c r="E29" s="51">
        <v>457460.85533106414</v>
      </c>
      <c r="F29" s="51">
        <v>3515.6882353416572</v>
      </c>
      <c r="G29" s="51">
        <v>103757.87026465827</v>
      </c>
      <c r="H29" s="51">
        <v>349807.48563666438</v>
      </c>
      <c r="I29" s="51">
        <v>0</v>
      </c>
      <c r="J29" s="51">
        <v>0</v>
      </c>
      <c r="K29" s="177">
        <f t="shared" si="1"/>
        <v>3.2773110955778159E-2</v>
      </c>
      <c r="L29" s="154">
        <f t="shared" si="2"/>
        <v>0.96722688904422183</v>
      </c>
      <c r="M29" s="154">
        <f t="shared" si="3"/>
        <v>0</v>
      </c>
      <c r="N29" s="154">
        <f t="shared" si="4"/>
        <v>0.76467195293356616</v>
      </c>
      <c r="O29" s="154">
        <f t="shared" si="5"/>
        <v>0.2344977876246179</v>
      </c>
      <c r="P29" s="154">
        <f t="shared" si="7"/>
        <v>8.302594418159448E-4</v>
      </c>
      <c r="Q29" s="51">
        <f t="shared" si="6"/>
        <v>107653.36969439976</v>
      </c>
      <c r="R29" s="50">
        <f>F29/'SFV+BESS'!$I$6/AVERAGE('SFV+BESS'!N13*'SFV+BESS'!$I$9,'SFV+BESS'!N14*'SFV+BESS'!$I$9)</f>
        <v>24.567595930572761</v>
      </c>
      <c r="S29" s="50">
        <v>9</v>
      </c>
    </row>
    <row r="30" spans="4:19">
      <c r="D30" s="50">
        <f>'SFV+BESS'!L14</f>
        <v>10</v>
      </c>
      <c r="E30" s="155">
        <v>455402.2814820747</v>
      </c>
      <c r="F30" s="155">
        <v>3563.5876450326168</v>
      </c>
      <c r="G30" s="155">
        <v>103709.97085496731</v>
      </c>
      <c r="H30" s="155">
        <v>347743.73705920397</v>
      </c>
      <c r="I30" s="155">
        <v>0</v>
      </c>
      <c r="J30" s="155">
        <v>0</v>
      </c>
      <c r="K30" s="189">
        <f t="shared" si="1"/>
        <v>3.3219627416691128E-2</v>
      </c>
      <c r="L30" s="156">
        <f t="shared" si="2"/>
        <v>0.96678037258330884</v>
      </c>
      <c r="M30" s="156">
        <f t="shared" si="3"/>
        <v>0</v>
      </c>
      <c r="N30" s="156">
        <f t="shared" si="4"/>
        <v>0.76359682680441654</v>
      </c>
      <c r="O30" s="156">
        <f t="shared" si="5"/>
        <v>0.23555779771433219</v>
      </c>
      <c r="P30" s="156">
        <f t="shared" si="7"/>
        <v>8.4537548125127038E-4</v>
      </c>
      <c r="Q30" s="155">
        <f t="shared" si="6"/>
        <v>107658.54442287073</v>
      </c>
      <c r="R30" s="50">
        <f>F30/'SFV+BESS'!$I$6/AVERAGE('SFV+BESS'!N14*'SFV+BESS'!$I$9,'SFV+BESS'!N15*'SFV+BESS'!$I$9)</f>
        <v>25.776082042615563</v>
      </c>
      <c r="S30" s="153">
        <v>10</v>
      </c>
    </row>
    <row r="31" spans="4:19">
      <c r="D31" s="50">
        <f>'SFV+BESS'!L15</f>
        <v>11</v>
      </c>
      <c r="E31" s="51">
        <v>453352.97121540504</v>
      </c>
      <c r="F31" s="51">
        <v>3611.3875764295008</v>
      </c>
      <c r="G31" s="51">
        <v>103662.17092357046</v>
      </c>
      <c r="H31" s="51">
        <v>345689.26281102624</v>
      </c>
      <c r="I31" s="51">
        <v>0</v>
      </c>
      <c r="J31" s="51">
        <v>0</v>
      </c>
      <c r="K31" s="177">
        <f t="shared" si="1"/>
        <v>3.3665216544760207E-2</v>
      </c>
      <c r="L31" s="154">
        <f t="shared" si="2"/>
        <v>0.96633478345523982</v>
      </c>
      <c r="M31" s="154">
        <f t="shared" si="3"/>
        <v>0</v>
      </c>
      <c r="N31" s="154">
        <f t="shared" si="4"/>
        <v>0.76251681307891173</v>
      </c>
      <c r="O31" s="154">
        <f t="shared" si="5"/>
        <v>0.23662259941168501</v>
      </c>
      <c r="P31" s="154">
        <f t="shared" si="7"/>
        <v>8.6058750940326556E-4</v>
      </c>
      <c r="Q31" s="51">
        <f t="shared" si="6"/>
        <v>107663.70840437879</v>
      </c>
      <c r="R31" s="50">
        <f>F31/'SFV+BESS'!$I$6/AVERAGE('SFV+BESS'!N15*'SFV+BESS'!$I$9,'SFV+BESS'!N16*'SFV+BESS'!$I$9)</f>
        <v>27.071712343734838</v>
      </c>
      <c r="S31" s="50">
        <v>11</v>
      </c>
    </row>
    <row r="32" spans="4:19">
      <c r="D32" s="50">
        <f>'SFV+BESS'!L16</f>
        <v>12</v>
      </c>
      <c r="E32" s="155">
        <v>451312.88284493564</v>
      </c>
      <c r="F32" s="155">
        <v>3660.9279983703509</v>
      </c>
      <c r="G32" s="155">
        <v>103612.63050162962</v>
      </c>
      <c r="H32" s="155">
        <v>343643.82242821425</v>
      </c>
      <c r="I32" s="155">
        <v>0</v>
      </c>
      <c r="J32" s="155">
        <v>0</v>
      </c>
      <c r="K32" s="189">
        <f t="shared" si="1"/>
        <v>3.4127030458958367E-2</v>
      </c>
      <c r="L32" s="156">
        <f t="shared" si="2"/>
        <v>0.96587296954104174</v>
      </c>
      <c r="M32" s="156">
        <f t="shared" si="3"/>
        <v>0</v>
      </c>
      <c r="N32" s="156">
        <f t="shared" si="4"/>
        <v>0.76143144920213834</v>
      </c>
      <c r="O32" s="156">
        <f t="shared" si="5"/>
        <v>0.2376922143763788</v>
      </c>
      <c r="P32" s="156">
        <f t="shared" si="7"/>
        <v>8.7633642148285396E-4</v>
      </c>
      <c r="Q32" s="155">
        <f t="shared" si="6"/>
        <v>107669.06041672139</v>
      </c>
      <c r="R32" s="50">
        <f>F32/'SFV+BESS'!$I$6/AVERAGE('SFV+BESS'!N16*'SFV+BESS'!$I$9,'SFV+BESS'!N17*'SFV+BESS'!$I$9)</f>
        <v>28.478665485506244</v>
      </c>
      <c r="S32" s="153">
        <v>12</v>
      </c>
    </row>
    <row r="33" spans="4:19">
      <c r="D33" s="50">
        <f>'SFV+BESS'!L17</f>
        <v>13</v>
      </c>
      <c r="E33" s="51">
        <v>449281.97487213358</v>
      </c>
      <c r="F33" s="51">
        <v>3712.9052956276814</v>
      </c>
      <c r="G33" s="51">
        <v>103560.6532043723</v>
      </c>
      <c r="H33" s="51">
        <v>341607.29917953123</v>
      </c>
      <c r="I33" s="51">
        <v>0</v>
      </c>
      <c r="J33" s="51">
        <v>0</v>
      </c>
      <c r="K33" s="177">
        <f t="shared" si="1"/>
        <v>3.4611560831439014E-2</v>
      </c>
      <c r="L33" s="154">
        <f t="shared" si="2"/>
        <v>0.96538843916856099</v>
      </c>
      <c r="M33" s="154">
        <f t="shared" si="3"/>
        <v>0</v>
      </c>
      <c r="N33" s="154">
        <f t="shared" si="4"/>
        <v>0.7603405395392353</v>
      </c>
      <c r="O33" s="154">
        <f t="shared" si="5"/>
        <v>0.23876666436602587</v>
      </c>
      <c r="P33" s="154">
        <f t="shared" si="7"/>
        <v>8.9279609473882915E-4</v>
      </c>
      <c r="Q33" s="51">
        <f t="shared" si="6"/>
        <v>107674.67569260235</v>
      </c>
      <c r="R33" s="50">
        <f>F33/'SFV+BESS'!$I$6/AVERAGE('SFV+BESS'!N17*'SFV+BESS'!$I$9,'SFV+BESS'!N18*'SFV+BESS'!$I$9)</f>
        <v>30.0156679487833</v>
      </c>
      <c r="S33" s="50">
        <v>13</v>
      </c>
    </row>
    <row r="34" spans="4:19">
      <c r="D34" s="50">
        <f>'SFV+BESS'!L18</f>
        <v>14</v>
      </c>
      <c r="E34" s="155">
        <v>447260.20598520862</v>
      </c>
      <c r="F34" s="155">
        <v>3767.3452060140144</v>
      </c>
      <c r="G34" s="155">
        <v>103506.21329398597</v>
      </c>
      <c r="H34" s="155">
        <v>339579.64897264796</v>
      </c>
      <c r="I34" s="155">
        <v>0</v>
      </c>
      <c r="J34" s="155">
        <v>0</v>
      </c>
      <c r="K34" s="189">
        <f t="shared" si="1"/>
        <v>3.5119047589103843E-2</v>
      </c>
      <c r="L34" s="156">
        <f t="shared" si="2"/>
        <v>0.96488095241089622</v>
      </c>
      <c r="M34" s="156">
        <f t="shared" si="3"/>
        <v>0</v>
      </c>
      <c r="N34" s="156">
        <f t="shared" si="4"/>
        <v>0.7592440472646883</v>
      </c>
      <c r="O34" s="156">
        <f t="shared" si="5"/>
        <v>0.23984597123659071</v>
      </c>
      <c r="P34" s="156">
        <f t="shared" si="7"/>
        <v>9.0998149872098533E-4</v>
      </c>
      <c r="Q34" s="155">
        <f t="shared" si="6"/>
        <v>107680.55701256066</v>
      </c>
      <c r="R34" s="50">
        <f>F34/'SFV+BESS'!$I$6/AVERAGE('SFV+BESS'!N18*'SFV+BESS'!$I$9,'SFV+BESS'!N19*'SFV+BESS'!$I$9)</f>
        <v>31.698860701092197</v>
      </c>
      <c r="S34" s="153">
        <v>14</v>
      </c>
    </row>
    <row r="35" spans="4:19">
      <c r="D35" s="50">
        <f>'SFV+BESS'!L19</f>
        <v>15</v>
      </c>
      <c r="E35" s="51">
        <v>445247.53505827556</v>
      </c>
      <c r="F35" s="51">
        <v>3825.9898330855499</v>
      </c>
      <c r="G35" s="51">
        <v>103447.56866691443</v>
      </c>
      <c r="H35" s="51">
        <v>337560.642476585</v>
      </c>
      <c r="I35" s="51">
        <v>0</v>
      </c>
      <c r="J35" s="51">
        <v>0</v>
      </c>
      <c r="K35" s="177">
        <f t="shared" si="1"/>
        <v>3.566573055452011E-2</v>
      </c>
      <c r="L35" s="154">
        <f t="shared" si="2"/>
        <v>0.96433426944547984</v>
      </c>
      <c r="M35" s="154">
        <f t="shared" si="3"/>
        <v>0</v>
      </c>
      <c r="N35" s="154">
        <f t="shared" si="4"/>
        <v>0.75814151881245984</v>
      </c>
      <c r="O35" s="154">
        <f t="shared" si="5"/>
        <v>0.24093015694283326</v>
      </c>
      <c r="P35" s="154">
        <f t="shared" si="7"/>
        <v>9.2832424470690178E-4</v>
      </c>
      <c r="Q35" s="51">
        <f t="shared" si="6"/>
        <v>107686.89258169057</v>
      </c>
      <c r="R35" s="50">
        <f>F35/'SFV+BESS'!$I$6/AVERAGE('SFV+BESS'!N19*'SFV+BESS'!$I$9,'SFV+BESS'!N20*'SFV+BESS'!$I$9)</f>
        <v>32.862976083536637</v>
      </c>
      <c r="S35" s="50">
        <v>15</v>
      </c>
    </row>
    <row r="36" spans="4:19">
      <c r="D36" s="50" t="str">
        <f>'SFV+BESS'!L20</f>
        <v/>
      </c>
      <c r="E36" s="155">
        <v>366712.5966353165</v>
      </c>
      <c r="F36" s="155">
        <v>4551.991489474065</v>
      </c>
      <c r="G36" s="155">
        <v>100130.4988967533</v>
      </c>
      <c r="H36" s="155">
        <v>261538.33985548955</v>
      </c>
      <c r="I36" s="155">
        <v>2591.0681137726287</v>
      </c>
      <c r="J36" s="155">
        <v>161</v>
      </c>
      <c r="K36" s="177">
        <f t="shared" ref="K36:K41" si="8">F36/($F36+$G36+$I36)</f>
        <v>4.2433490164065592E-2</v>
      </c>
      <c r="L36" s="154">
        <f t="shared" ref="L36:L41" si="9">G36/($F36+$G36+$I36)</f>
        <v>0.93341267220806612</v>
      </c>
      <c r="M36" s="154">
        <f t="shared" ref="M36:M41" si="10">I36/($F36+$G36+$I36)</f>
        <v>2.4153837627868276E-2</v>
      </c>
      <c r="N36" s="156">
        <f t="shared" si="4"/>
        <v>0.71319704382988713</v>
      </c>
      <c r="O36" s="156">
        <f t="shared" si="5"/>
        <v>0.28546194307672129</v>
      </c>
      <c r="P36" s="156">
        <f t="shared" si="7"/>
        <v>1.3410130933915743E-3</v>
      </c>
      <c r="Q36" s="51">
        <f t="shared" ref="Q36:Q41" si="11">E36-H36</f>
        <v>105174.25677982694</v>
      </c>
      <c r="R36" s="50">
        <f>F36/'SFV+BESS'!$I$6/AVERAGE('SFV+BESS'!N20*'SFV+BESS'!$I$9,'SFV+BESS'!N21*'SFV+BESS'!$I$9)</f>
        <v>78.197796636802309</v>
      </c>
      <c r="S36" s="50">
        <v>16</v>
      </c>
    </row>
    <row r="37" spans="4:19">
      <c r="D37" s="50" t="str">
        <f>'SFV+BESS'!L21</f>
        <v/>
      </c>
      <c r="E37" s="51"/>
      <c r="F37" s="51"/>
      <c r="G37" s="51"/>
      <c r="H37" s="51"/>
      <c r="I37" s="51"/>
      <c r="J37" s="51"/>
      <c r="K37" s="177" t="e">
        <f t="shared" si="8"/>
        <v>#DIV/0!</v>
      </c>
      <c r="L37" s="154" t="e">
        <f t="shared" si="9"/>
        <v>#DIV/0!</v>
      </c>
      <c r="M37" s="154" t="e">
        <f t="shared" si="10"/>
        <v>#DIV/0!</v>
      </c>
      <c r="N37" s="154" t="e">
        <f t="shared" si="4"/>
        <v>#DIV/0!</v>
      </c>
      <c r="O37" s="154" t="e">
        <f t="shared" si="5"/>
        <v>#DIV/0!</v>
      </c>
      <c r="P37" s="154" t="e">
        <f t="shared" si="7"/>
        <v>#DIV/0!</v>
      </c>
      <c r="Q37" s="51">
        <f t="shared" si="11"/>
        <v>0</v>
      </c>
      <c r="R37" s="50" t="e">
        <f>F37/'SFV+BESS'!$I$6/AVERAGE('SFV+BESS'!N21*'SFV+BESS'!$I$9,'SFV+BESS'!N22*'SFV+BESS'!$I$9)</f>
        <v>#DIV/0!</v>
      </c>
      <c r="S37" s="50">
        <v>17</v>
      </c>
    </row>
    <row r="38" spans="4:19">
      <c r="D38" s="50" t="str">
        <f>'SFV+BESS'!L21</f>
        <v/>
      </c>
      <c r="E38" s="155"/>
      <c r="F38" s="155"/>
      <c r="G38" s="155"/>
      <c r="H38" s="155"/>
      <c r="I38" s="155"/>
      <c r="J38" s="155"/>
      <c r="K38" s="177" t="e">
        <f t="shared" si="8"/>
        <v>#DIV/0!</v>
      </c>
      <c r="L38" s="154" t="e">
        <f t="shared" si="9"/>
        <v>#DIV/0!</v>
      </c>
      <c r="M38" s="154" t="e">
        <f t="shared" si="10"/>
        <v>#DIV/0!</v>
      </c>
      <c r="N38" s="156" t="e">
        <f t="shared" si="4"/>
        <v>#DIV/0!</v>
      </c>
      <c r="O38" s="156" t="e">
        <f t="shared" si="5"/>
        <v>#DIV/0!</v>
      </c>
      <c r="P38" s="156" t="e">
        <f t="shared" si="7"/>
        <v>#DIV/0!</v>
      </c>
      <c r="Q38" s="51">
        <f t="shared" si="11"/>
        <v>0</v>
      </c>
      <c r="R38" s="50" t="e">
        <f>F38/'SFV+BESS'!$I$6/AVERAGE('SFV+BESS'!N22*'SFV+BESS'!$I$9,'SFV+BESS'!N23*'SFV+BESS'!$I$9)</f>
        <v>#DIV/0!</v>
      </c>
      <c r="S38" s="50">
        <v>18</v>
      </c>
    </row>
    <row r="39" spans="4:19">
      <c r="D39" s="50" t="str">
        <f>'SFV+BESS'!L22</f>
        <v/>
      </c>
      <c r="E39" s="51"/>
      <c r="F39" s="51"/>
      <c r="G39" s="51"/>
      <c r="H39" s="51"/>
      <c r="I39" s="51"/>
      <c r="J39" s="51"/>
      <c r="K39" s="177" t="e">
        <f t="shared" si="8"/>
        <v>#DIV/0!</v>
      </c>
      <c r="L39" s="154" t="e">
        <f t="shared" si="9"/>
        <v>#DIV/0!</v>
      </c>
      <c r="M39" s="154" t="e">
        <f t="shared" si="10"/>
        <v>#DIV/0!</v>
      </c>
      <c r="N39" s="154" t="e">
        <f t="shared" si="4"/>
        <v>#DIV/0!</v>
      </c>
      <c r="O39" s="154" t="e">
        <f t="shared" si="5"/>
        <v>#DIV/0!</v>
      </c>
      <c r="P39" s="154" t="e">
        <f t="shared" si="7"/>
        <v>#DIV/0!</v>
      </c>
      <c r="Q39" s="51">
        <f t="shared" si="11"/>
        <v>0</v>
      </c>
      <c r="R39" s="50" t="e">
        <f>F39/'SFV+BESS'!$I$6/AVERAGE('SFV+BESS'!N23*'SFV+BESS'!$I$9,'SFV+BESS'!N24*'SFV+BESS'!$I$9)</f>
        <v>#DIV/0!</v>
      </c>
      <c r="S39" s="50">
        <v>19</v>
      </c>
    </row>
    <row r="40" spans="4:19">
      <c r="D40" s="50" t="str">
        <f>'SFV+BESS'!L23</f>
        <v/>
      </c>
      <c r="E40" s="155"/>
      <c r="F40" s="155"/>
      <c r="G40" s="155"/>
      <c r="H40" s="155"/>
      <c r="I40" s="155"/>
      <c r="J40" s="155"/>
      <c r="K40" s="177" t="e">
        <f t="shared" si="8"/>
        <v>#DIV/0!</v>
      </c>
      <c r="L40" s="154" t="e">
        <f t="shared" si="9"/>
        <v>#DIV/0!</v>
      </c>
      <c r="M40" s="154" t="e">
        <f t="shared" si="10"/>
        <v>#DIV/0!</v>
      </c>
      <c r="N40" s="156" t="e">
        <f t="shared" si="4"/>
        <v>#DIV/0!</v>
      </c>
      <c r="O40" s="156" t="e">
        <f t="shared" si="5"/>
        <v>#DIV/0!</v>
      </c>
      <c r="P40" s="156" t="e">
        <f t="shared" si="7"/>
        <v>#DIV/0!</v>
      </c>
      <c r="Q40" s="51">
        <f t="shared" si="11"/>
        <v>0</v>
      </c>
      <c r="R40" s="50" t="e">
        <f>F40/'SFV+BESS'!$I$6/AVERAGE('SFV+BESS'!N24*'SFV+BESS'!$I$9,'SFV+BESS'!N25*'SFV+BESS'!$I$9)</f>
        <v>#DIV/0!</v>
      </c>
      <c r="S40" s="50">
        <v>20</v>
      </c>
    </row>
    <row r="41" spans="4:19">
      <c r="D41" s="50"/>
      <c r="E41" s="51"/>
      <c r="F41" s="51"/>
      <c r="G41" s="51"/>
      <c r="H41" s="51"/>
      <c r="I41" s="51"/>
      <c r="J41" s="51"/>
      <c r="K41" s="177" t="e">
        <f t="shared" si="8"/>
        <v>#DIV/0!</v>
      </c>
      <c r="L41" s="154" t="e">
        <f t="shared" si="9"/>
        <v>#DIV/0!</v>
      </c>
      <c r="M41" s="154" t="e">
        <f t="shared" si="10"/>
        <v>#DIV/0!</v>
      </c>
      <c r="N41" s="154" t="e">
        <f t="shared" si="4"/>
        <v>#DIV/0!</v>
      </c>
      <c r="O41" s="154" t="e">
        <f t="shared" si="5"/>
        <v>#DIV/0!</v>
      </c>
      <c r="P41" s="154" t="e">
        <f t="shared" si="7"/>
        <v>#DIV/0!</v>
      </c>
      <c r="Q41" s="51">
        <f t="shared" si="11"/>
        <v>0</v>
      </c>
      <c r="R41" s="50" t="e">
        <f>F41/'SFV+BESS'!$I$6/AVERAGE('SFV+BESS'!N25*'SFV+BESS'!$I$9,'SFV+BESS'!N26*'SFV+BESS'!$I$9)</f>
        <v>#DIV/0!</v>
      </c>
      <c r="S41" s="50">
        <v>21</v>
      </c>
    </row>
    <row r="42" spans="4:19" ht="35.4" customHeight="1"/>
    <row r="44" spans="4:19">
      <c r="E44" s="36"/>
    </row>
    <row r="46" spans="4:19">
      <c r="E46" s="36"/>
    </row>
  </sheetData>
  <phoneticPr fontId="13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BDDE-F023-44DC-BC9F-8BDB07CC08EF}">
  <sheetPr codeName="Hoja9"/>
  <dimension ref="A1:O37"/>
  <sheetViews>
    <sheetView tabSelected="1" zoomScale="55" zoomScaleNormal="70" workbookViewId="0">
      <selection activeCell="I7" sqref="I7"/>
    </sheetView>
  </sheetViews>
  <sheetFormatPr baseColWidth="10" defaultRowHeight="14.4"/>
  <cols>
    <col min="2" max="2" width="19.44140625" customWidth="1"/>
    <col min="3" max="3" width="19.33203125" bestFit="1" customWidth="1"/>
    <col min="4" max="4" width="22.6640625" customWidth="1"/>
    <col min="5" max="5" width="18.33203125" customWidth="1"/>
    <col min="6" max="6" width="23" bestFit="1" customWidth="1"/>
    <col min="7" max="7" width="23" customWidth="1"/>
    <col min="8" max="8" width="22" customWidth="1"/>
    <col min="9" max="9" width="35.44140625" bestFit="1" customWidth="1"/>
    <col min="10" max="10" width="56.109375" bestFit="1" customWidth="1"/>
    <col min="11" max="11" width="29" customWidth="1"/>
    <col min="12" max="12" width="14.44140625" bestFit="1" customWidth="1"/>
    <col min="13" max="13" width="19" customWidth="1"/>
    <col min="14" max="15" width="15.5546875" bestFit="1" customWidth="1"/>
    <col min="17" max="17" width="17.5546875" customWidth="1"/>
    <col min="18" max="18" width="15.21875" bestFit="1" customWidth="1"/>
  </cols>
  <sheetData>
    <row r="1" spans="1:15" ht="22.8">
      <c r="A1" s="256" t="s">
        <v>140</v>
      </c>
      <c r="B1" s="257"/>
      <c r="C1" s="257"/>
      <c r="D1" s="257"/>
      <c r="E1" s="257"/>
      <c r="F1" s="258"/>
      <c r="G1" s="229"/>
      <c r="H1" s="53"/>
      <c r="I1" s="184" t="s">
        <v>189</v>
      </c>
      <c r="J1" s="184"/>
      <c r="K1" s="230"/>
      <c r="L1" s="54"/>
      <c r="M1" s="188" t="s">
        <v>141</v>
      </c>
      <c r="N1" s="188" t="s">
        <v>142</v>
      </c>
      <c r="O1" s="188" t="s">
        <v>143</v>
      </c>
    </row>
    <row r="2" spans="1:15" ht="22.8">
      <c r="A2" s="55" t="s">
        <v>144</v>
      </c>
      <c r="B2" s="56" t="s">
        <v>145</v>
      </c>
      <c r="C2" s="56" t="s">
        <v>146</v>
      </c>
      <c r="D2" s="56"/>
      <c r="E2" s="56" t="s">
        <v>147</v>
      </c>
      <c r="F2" s="57" t="s">
        <v>148</v>
      </c>
      <c r="G2" s="230"/>
      <c r="H2" s="53"/>
      <c r="I2" s="58" t="s">
        <v>9057</v>
      </c>
      <c r="J2" t="str">
        <f>IF('Carga-Descarga Año'!E4=1,'Carga-Descarga Año'!O22+'Carga-Descarga Año'!AF22+'Carga-Descarga Año'!AW22+'Carga-Descarga Año'!BN22+'Carga-Descarga Año'!CE22+'Carga-Descarga Año'!CV22+'Carga-Descarga Año'!DM22+'Carga-Descarga Año'!ED22+'Carga-Descarga Año'!EU22+'Carga-Descarga Año'!FL22+'Carga-Descarga Año'!GC22+'Carga-Descarga Año'!GT22,"Evaluar año 1")</f>
        <v>Evaluar año 1</v>
      </c>
      <c r="L2" s="53"/>
      <c r="M2" s="58" t="s">
        <v>150</v>
      </c>
      <c r="N2" s="59">
        <f>IRR(M17:M37)</f>
        <v>0.17045959461407545</v>
      </c>
      <c r="O2" s="59">
        <f>IRR(M17:M32)</f>
        <v>0.1697359703005723</v>
      </c>
    </row>
    <row r="3" spans="1:15" ht="33" customHeight="1">
      <c r="A3" s="259" t="s">
        <v>151</v>
      </c>
      <c r="B3" s="60" t="s">
        <v>9072</v>
      </c>
      <c r="C3" s="186">
        <f>250*N5</f>
        <v>240385</v>
      </c>
      <c r="D3" s="61"/>
      <c r="E3" s="186"/>
      <c r="F3" s="62">
        <f>SUM(C3:E3)</f>
        <v>240385</v>
      </c>
      <c r="G3" s="231"/>
      <c r="H3" s="53"/>
      <c r="I3" s="58" t="s">
        <v>9038</v>
      </c>
      <c r="J3" s="266">
        <f>N6</f>
        <v>1100</v>
      </c>
      <c r="L3" s="53"/>
      <c r="M3" s="63" t="s">
        <v>152</v>
      </c>
      <c r="N3" s="64">
        <f>P37</f>
        <v>0</v>
      </c>
      <c r="O3" s="64">
        <f>P32</f>
        <v>0</v>
      </c>
    </row>
    <row r="4" spans="1:15" ht="46.2" customHeight="1">
      <c r="A4" s="259"/>
      <c r="B4" s="65" t="s">
        <v>153</v>
      </c>
      <c r="C4" s="99">
        <f>C3*'SFV+BESS'!I4</f>
        <v>51682775</v>
      </c>
      <c r="D4" s="66"/>
      <c r="E4" s="99">
        <f>E3*1000*'ESTIMADOR FV+BESS'!$E$6</f>
        <v>0</v>
      </c>
      <c r="F4" s="67">
        <f>SUM(C4:E4)</f>
        <v>51682775</v>
      </c>
      <c r="G4" s="232"/>
      <c r="H4" s="101" t="s">
        <v>176</v>
      </c>
      <c r="I4" s="58" t="s">
        <v>149</v>
      </c>
      <c r="J4" s="191">
        <f>0.3*N5</f>
        <v>288.46199999999999</v>
      </c>
      <c r="L4" s="53"/>
      <c r="M4" s="53"/>
      <c r="N4" s="261" t="str">
        <f>IF(AND(P18&gt;=0,P17&lt;0), ROW(P17)-16 + (0 - P17)/(P18 - P17), "")</f>
        <v/>
      </c>
      <c r="O4" s="261"/>
    </row>
    <row r="5" spans="1:15" ht="15.6">
      <c r="A5" s="259"/>
      <c r="B5" s="65" t="s">
        <v>9073</v>
      </c>
      <c r="C5" s="187">
        <f>750*N5</f>
        <v>721155</v>
      </c>
      <c r="D5" s="68"/>
      <c r="E5" s="187"/>
      <c r="F5" s="69">
        <f>SUM(C5:E5)</f>
        <v>721155</v>
      </c>
      <c r="G5" s="231"/>
      <c r="H5" s="53"/>
      <c r="I5" s="58" t="s">
        <v>0</v>
      </c>
      <c r="J5" s="185">
        <f>J4</f>
        <v>288.46199999999999</v>
      </c>
      <c r="K5" s="234"/>
      <c r="L5" s="53"/>
      <c r="M5" t="s">
        <v>179</v>
      </c>
      <c r="N5" s="196">
        <v>961.54</v>
      </c>
    </row>
    <row r="6" spans="1:15" ht="34.200000000000003" customHeight="1">
      <c r="A6" s="260"/>
      <c r="B6" s="65" t="s">
        <v>155</v>
      </c>
      <c r="C6" s="66">
        <f>C5*'SFV+BESS'!$D$5</f>
        <v>165865650</v>
      </c>
      <c r="D6" s="66"/>
      <c r="E6" s="66">
        <f>E5*1000*'SFV+BESS'!$D$5</f>
        <v>0</v>
      </c>
      <c r="F6" s="67">
        <f>SUM(C6:E6)</f>
        <v>165865650</v>
      </c>
      <c r="G6" s="232"/>
      <c r="H6" s="53"/>
      <c r="I6" s="58" t="s">
        <v>154</v>
      </c>
      <c r="J6" s="265">
        <v>0.04</v>
      </c>
      <c r="K6" s="235"/>
      <c r="L6" s="53"/>
      <c r="M6" s="194" t="s">
        <v>9056</v>
      </c>
      <c r="N6" s="195">
        <v>1100</v>
      </c>
    </row>
    <row r="7" spans="1:15" ht="62.4" customHeight="1">
      <c r="A7" s="70"/>
      <c r="B7" s="71" t="s">
        <v>156</v>
      </c>
      <c r="C7" s="206">
        <v>0</v>
      </c>
      <c r="D7" s="72"/>
      <c r="E7" s="65"/>
      <c r="F7" s="69"/>
      <c r="G7" s="231"/>
      <c r="H7" s="53"/>
      <c r="I7" s="227"/>
      <c r="L7" s="53"/>
    </row>
    <row r="8" spans="1:15" ht="31.2">
      <c r="A8" s="262" t="s">
        <v>158</v>
      </c>
      <c r="B8" s="102" t="s">
        <v>159</v>
      </c>
      <c r="C8" s="207">
        <v>0.01</v>
      </c>
      <c r="D8" s="75"/>
      <c r="E8" s="65"/>
      <c r="F8" s="228">
        <v>100000</v>
      </c>
      <c r="G8" s="233"/>
      <c r="H8" s="53" t="s">
        <v>190</v>
      </c>
      <c r="L8" s="53"/>
      <c r="M8" s="53"/>
      <c r="N8" s="53"/>
      <c r="O8" s="53"/>
    </row>
    <row r="9" spans="1:15" ht="46.8">
      <c r="A9" s="262"/>
      <c r="B9" s="102" t="s">
        <v>161</v>
      </c>
      <c r="C9" s="207">
        <v>0.01</v>
      </c>
      <c r="D9" s="75"/>
      <c r="E9" s="65"/>
      <c r="F9" s="228">
        <v>50000</v>
      </c>
      <c r="G9" s="233"/>
      <c r="H9" s="53" t="s">
        <v>191</v>
      </c>
      <c r="I9" s="73" t="s">
        <v>157</v>
      </c>
      <c r="J9" s="74">
        <v>39150</v>
      </c>
      <c r="K9" s="236"/>
      <c r="L9" s="53"/>
      <c r="M9" s="53"/>
      <c r="N9" s="53"/>
      <c r="O9" s="53"/>
    </row>
    <row r="10" spans="1:15" ht="15.6">
      <c r="A10" s="262" t="s">
        <v>163</v>
      </c>
      <c r="B10" s="65" t="s">
        <v>164</v>
      </c>
      <c r="C10" s="207">
        <v>7.0000000000000007E-2</v>
      </c>
      <c r="D10" s="75"/>
      <c r="E10" s="65"/>
      <c r="F10" s="78"/>
      <c r="G10" s="53"/>
      <c r="I10" s="58" t="s">
        <v>160</v>
      </c>
      <c r="J10" s="76">
        <v>0.02</v>
      </c>
      <c r="K10" s="237"/>
      <c r="L10" s="53"/>
      <c r="M10" s="53"/>
      <c r="N10" s="53"/>
      <c r="O10" s="53"/>
    </row>
    <row r="11" spans="1:15" ht="15.6">
      <c r="A11" s="262"/>
      <c r="B11" s="65" t="s">
        <v>165</v>
      </c>
      <c r="C11" s="208">
        <v>1</v>
      </c>
      <c r="D11" s="79"/>
      <c r="E11" s="263" t="s">
        <v>166</v>
      </c>
      <c r="F11" s="78"/>
      <c r="G11" s="53"/>
      <c r="H11" s="53"/>
      <c r="I11" s="58" t="s">
        <v>162</v>
      </c>
      <c r="J11" s="77">
        <v>960</v>
      </c>
      <c r="K11" s="53"/>
      <c r="L11" s="53"/>
      <c r="M11" s="53"/>
      <c r="N11" s="53"/>
      <c r="O11" s="53"/>
    </row>
    <row r="12" spans="1:15" ht="15.6">
      <c r="A12" s="262"/>
      <c r="B12" s="65"/>
      <c r="C12" s="208"/>
      <c r="D12" s="80"/>
      <c r="E12" s="263"/>
      <c r="F12" s="78"/>
      <c r="G12" s="53"/>
      <c r="H12" s="81"/>
      <c r="L12" s="53"/>
      <c r="M12" s="53"/>
      <c r="N12" s="53"/>
      <c r="O12" s="53"/>
    </row>
    <row r="13" spans="1:15" ht="15.6">
      <c r="A13" s="262"/>
      <c r="B13" s="65" t="s">
        <v>167</v>
      </c>
      <c r="C13" s="208">
        <v>0.1</v>
      </c>
      <c r="D13" s="79"/>
      <c r="E13" s="263"/>
      <c r="F13" s="78"/>
      <c r="G13" s="53"/>
      <c r="H13" s="81"/>
      <c r="I13" s="53"/>
      <c r="J13" s="53"/>
      <c r="K13" s="53"/>
      <c r="L13" s="53"/>
      <c r="M13" s="53"/>
      <c r="N13" s="53"/>
      <c r="O13" s="53"/>
    </row>
    <row r="14" spans="1:15" ht="15.6">
      <c r="A14" s="82"/>
      <c r="B14" s="83"/>
      <c r="C14" s="84"/>
      <c r="D14" s="84"/>
      <c r="E14" s="85"/>
      <c r="F14" s="86"/>
      <c r="G14" s="53"/>
      <c r="H14" s="81"/>
      <c r="I14" s="53"/>
      <c r="J14" s="100" t="s">
        <v>192</v>
      </c>
      <c r="K14" s="100"/>
      <c r="L14" s="53"/>
      <c r="M14" s="53"/>
      <c r="N14" s="53"/>
      <c r="O14" s="53"/>
    </row>
    <row r="15" spans="1:15" ht="22.8" customHeight="1">
      <c r="A15" s="87"/>
      <c r="B15" s="87"/>
      <c r="C15" s="254" t="s">
        <v>168</v>
      </c>
      <c r="D15" s="254"/>
      <c r="E15" s="255"/>
      <c r="F15" s="255"/>
      <c r="G15" s="87"/>
      <c r="H15" s="255" t="s">
        <v>152</v>
      </c>
      <c r="I15" s="255"/>
      <c r="J15" s="255"/>
      <c r="K15" s="255"/>
      <c r="L15" s="255"/>
      <c r="M15" s="255"/>
      <c r="N15" s="255"/>
      <c r="O15" s="53"/>
    </row>
    <row r="16" spans="1:15" ht="91.2">
      <c r="A16" s="88" t="s">
        <v>169</v>
      </c>
      <c r="B16" s="89" t="s">
        <v>170</v>
      </c>
      <c r="C16" s="90" t="s">
        <v>177</v>
      </c>
      <c r="D16" s="90" t="s">
        <v>9069</v>
      </c>
      <c r="E16" s="90" t="s">
        <v>9039</v>
      </c>
      <c r="F16" s="90" t="s">
        <v>181</v>
      </c>
      <c r="G16" s="90" t="s">
        <v>9076</v>
      </c>
      <c r="H16" s="91" t="s">
        <v>171</v>
      </c>
      <c r="I16" s="91" t="s">
        <v>172</v>
      </c>
      <c r="J16" s="91" t="s">
        <v>173</v>
      </c>
      <c r="K16" s="91" t="s">
        <v>9077</v>
      </c>
      <c r="L16" s="91" t="s">
        <v>180</v>
      </c>
      <c r="M16" s="91" t="s">
        <v>174</v>
      </c>
      <c r="N16" s="91" t="s">
        <v>175</v>
      </c>
      <c r="O16" t="s">
        <v>193</v>
      </c>
    </row>
    <row r="17" spans="1:14" ht="15.6">
      <c r="A17" s="92"/>
      <c r="B17" s="93">
        <v>0</v>
      </c>
      <c r="D17" s="94"/>
      <c r="E17" s="94"/>
      <c r="F17" s="95">
        <v>0</v>
      </c>
      <c r="G17" s="95"/>
      <c r="H17" s="95">
        <f>F4+F6</f>
        <v>217548425</v>
      </c>
      <c r="I17" s="95">
        <v>0</v>
      </c>
      <c r="J17" s="95">
        <f>-(H17+I17)</f>
        <v>-217548425</v>
      </c>
      <c r="K17" s="95">
        <v>0</v>
      </c>
      <c r="L17" s="95">
        <v>0</v>
      </c>
      <c r="M17" s="95">
        <f>J17-L17</f>
        <v>-217548425</v>
      </c>
      <c r="N17" s="95">
        <f>M17</f>
        <v>-217548425</v>
      </c>
    </row>
    <row r="18" spans="1:14" ht="15.6">
      <c r="A18" s="92">
        <v>1</v>
      </c>
      <c r="B18" s="93">
        <v>1</v>
      </c>
      <c r="C18" s="94">
        <f>'Cuadro Resumen'!Q21</f>
        <v>107926.79340628191</v>
      </c>
      <c r="D18" s="94">
        <f>'Cuadro Resumen'!I21</f>
        <v>0</v>
      </c>
      <c r="E18" s="94">
        <f>D18*J5*(1+$J$6)^(B18+1)</f>
        <v>0</v>
      </c>
      <c r="F18" s="95">
        <f>E18*$J$1*1000000</f>
        <v>0</v>
      </c>
      <c r="G18" s="95">
        <f>'Cuadro Resumen'!J21</f>
        <v>0</v>
      </c>
      <c r="H18" s="95">
        <v>0</v>
      </c>
      <c r="I18" s="104">
        <f>($F$8+$F$9)*(1+$J$10)^$B18</f>
        <v>153000</v>
      </c>
      <c r="J18" s="95">
        <f>-(H18+I18)</f>
        <v>-153000</v>
      </c>
      <c r="K18" s="95">
        <f>(Gen_Cons_Horario!$E$35-G18)*$J$3*(1+$J$10)^$B18</f>
        <v>1778370</v>
      </c>
      <c r="L18" s="95">
        <f>C18*$J$5*(1+$J$6)^B18</f>
        <v>32378089.82674541</v>
      </c>
      <c r="M18" s="95">
        <f>L18-J18+K18</f>
        <v>34309459.826745406</v>
      </c>
      <c r="N18" s="95">
        <f>NPV(C10,M17:M18)</f>
        <v>-173349074.08791563</v>
      </c>
    </row>
    <row r="19" spans="1:14" ht="15.6">
      <c r="A19" s="92">
        <v>1</v>
      </c>
      <c r="B19" s="93">
        <v>2</v>
      </c>
      <c r="C19" s="94">
        <f>'Cuadro Resumen'!Q22</f>
        <v>107619.59625998576</v>
      </c>
      <c r="D19" s="94">
        <f>'Cuadro Resumen'!I22</f>
        <v>0</v>
      </c>
      <c r="E19" s="94"/>
      <c r="F19" s="95">
        <f t="shared" ref="F19:F37" si="0">E19*$J$1*1000000</f>
        <v>0</v>
      </c>
      <c r="G19" s="95">
        <f>'Cuadro Resumen'!J22</f>
        <v>0</v>
      </c>
      <c r="H19" s="95">
        <v>0</v>
      </c>
      <c r="I19" s="104">
        <f t="shared" ref="I19:I37" si="1">($F$8+$F$9)*(1+$J$10)^$B19</f>
        <v>156060</v>
      </c>
      <c r="J19" s="95">
        <f t="shared" ref="J19:J37" si="2">-(H19+I19)</f>
        <v>-156060</v>
      </c>
      <c r="K19" s="95">
        <f>(Gen_Cons_Horario!$E$35-G19)*$J$3*(1+$J$10)^$B19</f>
        <v>1813937.4</v>
      </c>
      <c r="L19" s="95">
        <f>C19*$J$5*(1+$J$6)^B19</f>
        <v>33577367.756818011</v>
      </c>
      <c r="M19" s="95">
        <f t="shared" ref="M19:M37" si="3">L19-J19+K19</f>
        <v>35547365.15681801</v>
      </c>
      <c r="N19" s="95">
        <f>NPV(C10,M17:M19)</f>
        <v>-144331835.38134122</v>
      </c>
    </row>
    <row r="20" spans="1:14" ht="15.6">
      <c r="A20" s="92">
        <v>1</v>
      </c>
      <c r="B20" s="93">
        <v>3</v>
      </c>
      <c r="C20" s="94">
        <f>'Cuadro Resumen'!Q23</f>
        <v>107624.0941611015</v>
      </c>
      <c r="D20" s="94">
        <f>'Cuadro Resumen'!I23</f>
        <v>0</v>
      </c>
      <c r="E20" s="94"/>
      <c r="F20" s="95">
        <f t="shared" si="0"/>
        <v>0</v>
      </c>
      <c r="G20" s="95">
        <f>'Cuadro Resumen'!J23</f>
        <v>0</v>
      </c>
      <c r="H20" s="95">
        <v>0</v>
      </c>
      <c r="I20" s="104">
        <f t="shared" si="1"/>
        <v>159181.19999999998</v>
      </c>
      <c r="J20" s="95">
        <f t="shared" si="2"/>
        <v>-159181.19999999998</v>
      </c>
      <c r="K20" s="95">
        <f>(Gen_Cons_Horario!$E$35-G20)*$J$3*(1+$J$10)^$B20</f>
        <v>1850216.1479999998</v>
      </c>
      <c r="L20" s="95">
        <f t="shared" ref="L20:L37" si="4">C20*$J$5*(1+$J$6)^B20</f>
        <v>34921921.948379934</v>
      </c>
      <c r="M20" s="95">
        <f t="shared" si="3"/>
        <v>36931319.296379939</v>
      </c>
      <c r="N20" s="95">
        <f>NPV(C10,M17:M20)</f>
        <v>-116157108.7155346</v>
      </c>
    </row>
    <row r="21" spans="1:14" ht="15.6">
      <c r="A21" s="92">
        <v>1</v>
      </c>
      <c r="B21" s="93">
        <v>4</v>
      </c>
      <c r="C21" s="94">
        <f>'Cuadro Resumen'!Q24</f>
        <v>107628.62300134095</v>
      </c>
      <c r="D21" s="94">
        <f>'Cuadro Resumen'!I24</f>
        <v>0</v>
      </c>
      <c r="E21" s="94"/>
      <c r="F21" s="95">
        <f t="shared" si="0"/>
        <v>0</v>
      </c>
      <c r="G21" s="95">
        <f>'Cuadro Resumen'!J24</f>
        <v>0</v>
      </c>
      <c r="H21" s="95">
        <v>0</v>
      </c>
      <c r="I21" s="104">
        <f t="shared" si="1"/>
        <v>162364.82399999999</v>
      </c>
      <c r="J21" s="95">
        <f t="shared" si="2"/>
        <v>-162364.82399999999</v>
      </c>
      <c r="K21" s="95">
        <f>(Gen_Cons_Horario!$E$35-G21)*$J$3*(1+$J$10)^$B21</f>
        <v>1887220.4709600001</v>
      </c>
      <c r="L21" s="95">
        <f t="shared" si="4"/>
        <v>36320327.127564542</v>
      </c>
      <c r="M21" s="95">
        <f t="shared" si="3"/>
        <v>38369912.422524542</v>
      </c>
      <c r="N21" s="95">
        <f>NPV(C10,M17:M21)</f>
        <v>-88799891.450275883</v>
      </c>
    </row>
    <row r="22" spans="1:14" ht="15.6">
      <c r="A22" s="92">
        <v>1</v>
      </c>
      <c r="B22" s="93">
        <v>5</v>
      </c>
      <c r="C22" s="94">
        <f>'Cuadro Resumen'!Q25</f>
        <v>107633.34470866848</v>
      </c>
      <c r="D22" s="94">
        <f>'Cuadro Resumen'!I25</f>
        <v>1.1102230246251565E-16</v>
      </c>
      <c r="E22" s="94"/>
      <c r="F22" s="95">
        <f t="shared" si="0"/>
        <v>0</v>
      </c>
      <c r="G22" s="95">
        <f>'Cuadro Resumen'!J25</f>
        <v>2</v>
      </c>
      <c r="H22" s="95">
        <v>0</v>
      </c>
      <c r="I22" s="104">
        <f t="shared" si="1"/>
        <v>165612.12048000001</v>
      </c>
      <c r="J22" s="95">
        <f t="shared" si="2"/>
        <v>-165612.12048000001</v>
      </c>
      <c r="K22" s="95">
        <f>(Gen_Cons_Horario!$E$35-G22)*$J$3*(1+$J$10)^$B22</f>
        <v>1922535.90261216</v>
      </c>
      <c r="L22" s="95">
        <f t="shared" si="4"/>
        <v>37774797.334238999</v>
      </c>
      <c r="M22" s="95">
        <f t="shared" si="3"/>
        <v>39862945.357331157</v>
      </c>
      <c r="N22" s="95">
        <f>NPV(C10,M17:M22)</f>
        <v>-62237527.792995721</v>
      </c>
    </row>
    <row r="23" spans="1:14" ht="15.6">
      <c r="A23" s="92">
        <v>1</v>
      </c>
      <c r="B23" s="93">
        <v>6</v>
      </c>
      <c r="C23" s="94">
        <f>'Cuadro Resumen'!Q26</f>
        <v>107638.12480264035</v>
      </c>
      <c r="D23" s="94">
        <f>'Cuadro Resumen'!I26</f>
        <v>0</v>
      </c>
      <c r="E23" s="94"/>
      <c r="F23" s="96">
        <f t="shared" si="0"/>
        <v>0</v>
      </c>
      <c r="G23" s="95">
        <f>'Cuadro Resumen'!J26</f>
        <v>0</v>
      </c>
      <c r="H23" s="97">
        <v>0</v>
      </c>
      <c r="I23" s="104">
        <f t="shared" si="1"/>
        <v>168924.36288960002</v>
      </c>
      <c r="J23" s="95">
        <f t="shared" si="2"/>
        <v>-168924.36288960002</v>
      </c>
      <c r="K23" s="95">
        <f>(Gen_Cons_Horario!$E$35-G23)*$J$3*(1+$J$10)^$B23</f>
        <v>1963464.1779867841</v>
      </c>
      <c r="L23" s="95">
        <f t="shared" si="4"/>
        <v>39287533.944961488</v>
      </c>
      <c r="M23" s="95">
        <f t="shared" si="3"/>
        <v>41419922.485837877</v>
      </c>
      <c r="N23" s="95">
        <f>NPV(C10,M17:M23)</f>
        <v>-36443281.756060421</v>
      </c>
    </row>
    <row r="24" spans="1:14" ht="15.6">
      <c r="A24" s="92">
        <v>1</v>
      </c>
      <c r="B24" s="93">
        <v>7</v>
      </c>
      <c r="C24" s="94">
        <f>'Cuadro Resumen'!Q27</f>
        <v>107643.05088429741</v>
      </c>
      <c r="D24" s="94">
        <f>'Cuadro Resumen'!I27</f>
        <v>0</v>
      </c>
      <c r="E24" s="94"/>
      <c r="F24" s="96">
        <f t="shared" si="0"/>
        <v>0</v>
      </c>
      <c r="G24" s="95">
        <f>'Cuadro Resumen'!J27</f>
        <v>0</v>
      </c>
      <c r="H24" s="97">
        <v>0</v>
      </c>
      <c r="I24" s="104">
        <f t="shared" si="1"/>
        <v>172302.85014739196</v>
      </c>
      <c r="J24" s="95">
        <f t="shared" si="2"/>
        <v>-172302.85014739196</v>
      </c>
      <c r="K24" s="95">
        <f>(Gen_Cons_Horario!$E$35-G24)*$J$3*(1+$J$10)^$B24</f>
        <v>2002733.4615465193</v>
      </c>
      <c r="L24" s="95">
        <f t="shared" si="4"/>
        <v>40860905.225194015</v>
      </c>
      <c r="M24" s="95">
        <f t="shared" si="3"/>
        <v>43035941.536887921</v>
      </c>
      <c r="N24" s="95">
        <f>NPV(C10,M17:M24)</f>
        <v>-11395971.958062947</v>
      </c>
    </row>
    <row r="25" spans="1:14" ht="15.6">
      <c r="A25" s="92">
        <v>1</v>
      </c>
      <c r="B25" s="93">
        <v>8</v>
      </c>
      <c r="C25" s="94">
        <f>'Cuadro Resumen'!Q28</f>
        <v>107648.17157438886</v>
      </c>
      <c r="D25" s="94">
        <f>'Cuadro Resumen'!I28</f>
        <v>0</v>
      </c>
      <c r="E25" s="94"/>
      <c r="F25" s="96">
        <f t="shared" si="0"/>
        <v>0</v>
      </c>
      <c r="G25" s="95">
        <f>'Cuadro Resumen'!J28</f>
        <v>0</v>
      </c>
      <c r="H25" s="97">
        <v>0</v>
      </c>
      <c r="I25" s="104">
        <f t="shared" si="1"/>
        <v>175748.90715033983</v>
      </c>
      <c r="J25" s="95">
        <f t="shared" si="2"/>
        <v>-175748.90715033983</v>
      </c>
      <c r="K25" s="95">
        <f>(Gen_Cons_Horario!$E$35-G25)*$J$3*(1+$J$10)^$B25</f>
        <v>2042788.13077745</v>
      </c>
      <c r="L25" s="95">
        <f t="shared" si="4"/>
        <v>42497362.981083147</v>
      </c>
      <c r="M25" s="95">
        <f t="shared" si="3"/>
        <v>44715900.019010939</v>
      </c>
      <c r="N25" s="95">
        <f>NPV(C10,M17:M25)</f>
        <v>12926514.892296242</v>
      </c>
    </row>
    <row r="26" spans="1:14" ht="15.6">
      <c r="A26" s="92">
        <v>1</v>
      </c>
      <c r="B26" s="93">
        <v>9</v>
      </c>
      <c r="C26" s="94">
        <f>'Cuadro Resumen'!Q29</f>
        <v>107653.36969439976</v>
      </c>
      <c r="D26" s="94">
        <f>'Cuadro Resumen'!I29</f>
        <v>0</v>
      </c>
      <c r="E26" s="94"/>
      <c r="F26" s="96">
        <f t="shared" si="0"/>
        <v>0</v>
      </c>
      <c r="G26" s="95">
        <f>'Cuadro Resumen'!J29</f>
        <v>0</v>
      </c>
      <c r="H26" s="97">
        <v>0</v>
      </c>
      <c r="I26" s="104">
        <f t="shared" si="1"/>
        <v>179263.88529334663</v>
      </c>
      <c r="J26" s="95">
        <f t="shared" si="2"/>
        <v>-179263.88529334663</v>
      </c>
      <c r="K26" s="95">
        <f>(Gen_Cons_Horario!$E$35-G26)*$J$3*(1+$J$10)^$B26</f>
        <v>2083643.893392999</v>
      </c>
      <c r="L26" s="95">
        <f t="shared" si="4"/>
        <v>44199391.699591354</v>
      </c>
      <c r="M26" s="95">
        <f t="shared" si="3"/>
        <v>46462299.478277706</v>
      </c>
      <c r="N26" s="95">
        <f>NPV(C10,M17:M26)</f>
        <v>36545591.94302997</v>
      </c>
    </row>
    <row r="27" spans="1:14" ht="15.6">
      <c r="A27" s="92">
        <v>1</v>
      </c>
      <c r="B27" s="93">
        <v>10</v>
      </c>
      <c r="C27" s="94">
        <f>'Cuadro Resumen'!Q30</f>
        <v>107658.54442287073</v>
      </c>
      <c r="D27" s="94">
        <f>'Cuadro Resumen'!I30</f>
        <v>0</v>
      </c>
      <c r="E27" s="94"/>
      <c r="F27" s="96">
        <f t="shared" si="0"/>
        <v>0</v>
      </c>
      <c r="G27" s="95">
        <f>'Cuadro Resumen'!J30</f>
        <v>0</v>
      </c>
      <c r="H27" s="97">
        <v>0</v>
      </c>
      <c r="I27" s="104">
        <f t="shared" si="1"/>
        <v>182849.16299921356</v>
      </c>
      <c r="J27" s="95">
        <f t="shared" si="2"/>
        <v>-182849.16299921356</v>
      </c>
      <c r="K27" s="95">
        <f>(Gen_Cons_Horario!$E$35-G27)*$J$3*(1+$J$10)^$B27</f>
        <v>2125316.771260859</v>
      </c>
      <c r="L27" s="95">
        <f t="shared" si="4"/>
        <v>45969576.946757965</v>
      </c>
      <c r="M27" s="95">
        <f t="shared" si="3"/>
        <v>48277742.881018035</v>
      </c>
      <c r="N27" s="95">
        <f>NPV(C10,M17:M27)</f>
        <v>59481999.811653726</v>
      </c>
    </row>
    <row r="28" spans="1:14" ht="15.6">
      <c r="A28" s="92">
        <v>0</v>
      </c>
      <c r="B28" s="93">
        <v>11</v>
      </c>
      <c r="C28" s="94">
        <f>'Cuadro Resumen'!Q31</f>
        <v>107663.70840437879</v>
      </c>
      <c r="D28" s="94">
        <f>'Cuadro Resumen'!I31</f>
        <v>0</v>
      </c>
      <c r="E28" s="94"/>
      <c r="F28" s="96">
        <f t="shared" si="0"/>
        <v>0</v>
      </c>
      <c r="G28" s="95">
        <f>'Cuadro Resumen'!J31</f>
        <v>0</v>
      </c>
      <c r="H28" s="97">
        <v>0</v>
      </c>
      <c r="I28" s="104">
        <f t="shared" si="1"/>
        <v>186506.14625919779</v>
      </c>
      <c r="J28" s="95">
        <f t="shared" si="2"/>
        <v>-186506.14625919779</v>
      </c>
      <c r="K28" s="95">
        <f>(Gen_Cons_Horario!$E$35-G28)*$J$3*(1+$J$10)^$B28</f>
        <v>2167823.1066860757</v>
      </c>
      <c r="L28" s="95">
        <f t="shared" si="4"/>
        <v>47810653.214531802</v>
      </c>
      <c r="M28" s="95">
        <f t="shared" si="3"/>
        <v>50164982.467477076</v>
      </c>
      <c r="N28" s="95">
        <f>NPV(C10,M17:M28)</f>
        <v>81755851.962315336</v>
      </c>
    </row>
    <row r="29" spans="1:14" ht="15.6">
      <c r="A29" s="92">
        <v>0</v>
      </c>
      <c r="B29" s="93">
        <v>12</v>
      </c>
      <c r="C29" s="94">
        <f>'Cuadro Resumen'!Q32</f>
        <v>107669.06041672139</v>
      </c>
      <c r="D29" s="94">
        <f>'Cuadro Resumen'!I32</f>
        <v>0</v>
      </c>
      <c r="E29" s="94"/>
      <c r="F29" s="96">
        <f t="shared" si="0"/>
        <v>0</v>
      </c>
      <c r="G29" s="95">
        <f>'Cuadro Resumen'!J32</f>
        <v>0</v>
      </c>
      <c r="H29" s="97">
        <v>0</v>
      </c>
      <c r="I29" s="104">
        <f t="shared" si="1"/>
        <v>190236.26918438179</v>
      </c>
      <c r="J29" s="95">
        <f t="shared" si="2"/>
        <v>-190236.26918438179</v>
      </c>
      <c r="K29" s="95">
        <f>(Gen_Cons_Horario!$E$35-G29)*$J$3*(1+$J$10)^$B29</f>
        <v>2211179.5688197976</v>
      </c>
      <c r="L29" s="95">
        <f t="shared" si="4"/>
        <v>49725551.100200966</v>
      </c>
      <c r="M29" s="95">
        <f t="shared" si="3"/>
        <v>52126966.938205145</v>
      </c>
      <c r="N29" s="95">
        <f>NPV(C10,M17:M29)</f>
        <v>103386690.01793167</v>
      </c>
    </row>
    <row r="30" spans="1:14" ht="15.6">
      <c r="A30" s="92">
        <v>0</v>
      </c>
      <c r="B30" s="93">
        <v>13</v>
      </c>
      <c r="C30" s="94">
        <f>'Cuadro Resumen'!Q33</f>
        <v>107674.67569260235</v>
      </c>
      <c r="D30" s="94">
        <f>'Cuadro Resumen'!I33</f>
        <v>0</v>
      </c>
      <c r="E30" s="94"/>
      <c r="F30" s="96">
        <f t="shared" si="0"/>
        <v>0</v>
      </c>
      <c r="G30" s="95">
        <f>'Cuadro Resumen'!J33</f>
        <v>0</v>
      </c>
      <c r="H30" s="97">
        <v>0</v>
      </c>
      <c r="I30" s="104">
        <f t="shared" si="1"/>
        <v>194040.99456806941</v>
      </c>
      <c r="J30" s="95">
        <f t="shared" si="2"/>
        <v>-194040.99456806941</v>
      </c>
      <c r="K30" s="95">
        <f>(Gen_Cons_Horario!$E$35-G30)*$J$3*(1+$J$10)^$B30</f>
        <v>2255403.1601961935</v>
      </c>
      <c r="L30" s="95">
        <f t="shared" si="4"/>
        <v>51717270.219804794</v>
      </c>
      <c r="M30" s="95">
        <f t="shared" si="3"/>
        <v>54166714.374569058</v>
      </c>
      <c r="N30" s="95">
        <f>NPV(C10,M17:M30)</f>
        <v>124393475.74165051</v>
      </c>
    </row>
    <row r="31" spans="1:14" ht="15.6">
      <c r="A31" s="92">
        <v>0</v>
      </c>
      <c r="B31" s="93">
        <v>14</v>
      </c>
      <c r="C31" s="94">
        <f>'Cuadro Resumen'!Q34</f>
        <v>107680.55701256066</v>
      </c>
      <c r="D31" s="94">
        <f>'Cuadro Resumen'!I34</f>
        <v>0</v>
      </c>
      <c r="E31" s="94"/>
      <c r="F31" s="96">
        <f t="shared" si="0"/>
        <v>0</v>
      </c>
      <c r="G31" s="95">
        <f>'Cuadro Resumen'!J34</f>
        <v>0</v>
      </c>
      <c r="H31" s="97">
        <v>0</v>
      </c>
      <c r="I31" s="104">
        <f t="shared" si="1"/>
        <v>197921.81445943081</v>
      </c>
      <c r="J31" s="95">
        <f t="shared" si="2"/>
        <v>-197921.81445943081</v>
      </c>
      <c r="K31" s="95">
        <f>(Gen_Cons_Horario!$E$35-G31)*$J$3*(1+$J$10)^$B31</f>
        <v>2300511.2234001174</v>
      </c>
      <c r="L31" s="95">
        <f t="shared" si="4"/>
        <v>53788898.882312715</v>
      </c>
      <c r="M31" s="95">
        <f t="shared" si="3"/>
        <v>56287331.920172259</v>
      </c>
      <c r="N31" s="95">
        <f>NPV(C10,M17:M31)</f>
        <v>144794595.15240526</v>
      </c>
    </row>
    <row r="32" spans="1:14" ht="15.6">
      <c r="A32" s="92">
        <v>0</v>
      </c>
      <c r="B32" s="93">
        <v>15</v>
      </c>
      <c r="C32" s="94">
        <f>'Cuadro Resumen'!Q35</f>
        <v>107686.89258169057</v>
      </c>
      <c r="D32" s="94">
        <f>'Cuadro Resumen'!I35</f>
        <v>0</v>
      </c>
      <c r="E32" s="94"/>
      <c r="F32" s="95">
        <f t="shared" si="0"/>
        <v>0</v>
      </c>
      <c r="G32" s="95">
        <f>'Cuadro Resumen'!J35</f>
        <v>0</v>
      </c>
      <c r="H32" s="95">
        <v>0</v>
      </c>
      <c r="I32" s="104">
        <f t="shared" si="1"/>
        <v>201880.25074861938</v>
      </c>
      <c r="J32" s="95">
        <f t="shared" si="2"/>
        <v>-201880.25074861938</v>
      </c>
      <c r="K32" s="95">
        <f>(Gen_Cons_Horario!$E$35-G32)*$J$3*(1+$J$10)^$B32</f>
        <v>2346521.4478681195</v>
      </c>
      <c r="L32" s="95">
        <f t="shared" si="4"/>
        <v>55943746.189624704</v>
      </c>
      <c r="M32" s="95">
        <f t="shared" si="3"/>
        <v>58492147.88824144</v>
      </c>
      <c r="N32" s="95">
        <f>NPV(C10,M17:M32)</f>
        <v>164607909.34158784</v>
      </c>
    </row>
    <row r="33" spans="1:14" ht="15.6">
      <c r="A33" s="92">
        <v>0</v>
      </c>
      <c r="B33" s="93">
        <v>16</v>
      </c>
      <c r="C33" s="94"/>
      <c r="D33" s="94"/>
      <c r="E33" s="94"/>
      <c r="F33" s="95">
        <f t="shared" si="0"/>
        <v>0</v>
      </c>
      <c r="G33" s="95">
        <f>'Cuadro Resumen'!J36</f>
        <v>161</v>
      </c>
      <c r="H33" s="95">
        <v>0</v>
      </c>
      <c r="I33" s="104">
        <f t="shared" si="1"/>
        <v>205917.8557635918</v>
      </c>
      <c r="J33" s="95">
        <f t="shared" si="2"/>
        <v>-205917.8557635918</v>
      </c>
      <c r="K33" s="95">
        <f>(Gen_Cons_Horario!$E$35-G33)*$J$3*(1+$J$10)^$B33</f>
        <v>2150331.5284539345</v>
      </c>
      <c r="L33" s="95">
        <f>C33*$J$5*(1+$J$6)^B33</f>
        <v>0</v>
      </c>
      <c r="M33" s="95">
        <f t="shared" si="3"/>
        <v>2356249.3842175263</v>
      </c>
      <c r="N33" s="95">
        <f>NPV(C10,M17:M33)</f>
        <v>165353837.55417791</v>
      </c>
    </row>
    <row r="34" spans="1:14" ht="15.6">
      <c r="A34" s="92">
        <v>0</v>
      </c>
      <c r="B34" s="93">
        <v>17</v>
      </c>
      <c r="C34" s="94"/>
      <c r="D34" s="94"/>
      <c r="E34" s="94"/>
      <c r="F34" s="95">
        <f t="shared" si="0"/>
        <v>0</v>
      </c>
      <c r="G34" s="95">
        <f>'Cuadro Resumen'!J37</f>
        <v>0</v>
      </c>
      <c r="H34" s="95">
        <v>0</v>
      </c>
      <c r="I34" s="104">
        <f t="shared" si="1"/>
        <v>210036.21287886365</v>
      </c>
      <c r="J34" s="95">
        <f t="shared" si="2"/>
        <v>-210036.21287886365</v>
      </c>
      <c r="K34" s="95">
        <f>(Gen_Cons_Horario!$E$35-G34)*$J$3*(1+$J$10)^$B34</f>
        <v>2441320.9143619919</v>
      </c>
      <c r="L34" s="95">
        <f t="shared" si="4"/>
        <v>0</v>
      </c>
      <c r="M34" s="95">
        <f t="shared" si="3"/>
        <v>2651357.1272408557</v>
      </c>
      <c r="N34" s="95">
        <f>NPV(C10,M17:M34)</f>
        <v>166138278.45741057</v>
      </c>
    </row>
    <row r="35" spans="1:14" ht="15.6">
      <c r="A35" s="92">
        <v>0</v>
      </c>
      <c r="B35" s="93">
        <v>18</v>
      </c>
      <c r="C35" s="94"/>
      <c r="D35" s="94"/>
      <c r="E35" s="94"/>
      <c r="F35" s="95">
        <f t="shared" si="0"/>
        <v>0</v>
      </c>
      <c r="G35" s="95">
        <f>'Cuadro Resumen'!J38</f>
        <v>0</v>
      </c>
      <c r="H35" s="95">
        <v>0</v>
      </c>
      <c r="I35" s="104">
        <f t="shared" si="1"/>
        <v>214236.93713644092</v>
      </c>
      <c r="J35" s="95">
        <f t="shared" si="2"/>
        <v>-214236.93713644092</v>
      </c>
      <c r="K35" s="95">
        <f>(Gen_Cons_Horario!$E$35-G35)*$J$3*(1+$J$10)^$B35</f>
        <v>2490147.3326492314</v>
      </c>
      <c r="L35" s="95">
        <f t="shared" si="4"/>
        <v>0</v>
      </c>
      <c r="M35" s="95">
        <f t="shared" si="3"/>
        <v>2704384.2697856724</v>
      </c>
      <c r="N35" s="95">
        <f>NPV(C10,M17:M35)</f>
        <v>166886063.24366975</v>
      </c>
    </row>
    <row r="36" spans="1:14" ht="15.6">
      <c r="A36" s="92">
        <v>0</v>
      </c>
      <c r="B36" s="93">
        <v>19</v>
      </c>
      <c r="C36" s="94"/>
      <c r="D36" s="94"/>
      <c r="E36" s="94"/>
      <c r="F36" s="95">
        <f t="shared" si="0"/>
        <v>0</v>
      </c>
      <c r="G36" s="95">
        <f>'Cuadro Resumen'!J39</f>
        <v>0</v>
      </c>
      <c r="H36" s="95">
        <v>0</v>
      </c>
      <c r="I36" s="104">
        <f t="shared" si="1"/>
        <v>218521.67587916972</v>
      </c>
      <c r="J36" s="95">
        <f t="shared" si="2"/>
        <v>-218521.67587916972</v>
      </c>
      <c r="K36" s="95">
        <f>(Gen_Cons_Horario!$E$35-G36)*$J$3*(1+$J$10)^$B36</f>
        <v>2539950.2793022161</v>
      </c>
      <c r="L36" s="95">
        <f t="shared" si="4"/>
        <v>0</v>
      </c>
      <c r="M36" s="95">
        <f t="shared" si="3"/>
        <v>2758471.9551813859</v>
      </c>
      <c r="N36" s="95">
        <f>NPV(C10,M17:M36)</f>
        <v>167598904.81561774</v>
      </c>
    </row>
    <row r="37" spans="1:14" ht="15.6">
      <c r="A37" s="98">
        <v>0</v>
      </c>
      <c r="B37" s="93">
        <v>20</v>
      </c>
      <c r="C37" s="94"/>
      <c r="D37" s="94"/>
      <c r="E37" s="94"/>
      <c r="F37" s="95">
        <f t="shared" si="0"/>
        <v>0</v>
      </c>
      <c r="G37" s="95">
        <f>'Cuadro Resumen'!J40</f>
        <v>0</v>
      </c>
      <c r="H37" s="95">
        <v>0</v>
      </c>
      <c r="I37" s="104">
        <f t="shared" si="1"/>
        <v>222892.10939675313</v>
      </c>
      <c r="J37" s="95">
        <f t="shared" si="2"/>
        <v>-222892.10939675313</v>
      </c>
      <c r="K37" s="95">
        <f>(Gen_Cons_Horario!$E$35-G37)*$J$3*(1+$J$10)^$B37</f>
        <v>2590749.2848882605</v>
      </c>
      <c r="L37" s="95">
        <f t="shared" si="4"/>
        <v>0</v>
      </c>
      <c r="M37" s="95">
        <f t="shared" si="3"/>
        <v>2813641.3942850139</v>
      </c>
      <c r="N37" s="95">
        <f>NPV(C10,M17:M37)</f>
        <v>168278436.03373641</v>
      </c>
    </row>
  </sheetData>
  <mergeCells count="8">
    <mergeCell ref="C15:F15"/>
    <mergeCell ref="H15:N15"/>
    <mergeCell ref="A1:F1"/>
    <mergeCell ref="A3:A6"/>
    <mergeCell ref="N4:O4"/>
    <mergeCell ref="A8:A9"/>
    <mergeCell ref="A10:A13"/>
    <mergeCell ref="E11:E1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BB120-C576-4589-A944-D559EF0EDEF8}">
  <sheetPr codeName="Hoja8"/>
  <dimension ref="A1:M27"/>
  <sheetViews>
    <sheetView topLeftCell="A16" workbookViewId="0">
      <selection activeCell="F9" sqref="F9"/>
    </sheetView>
  </sheetViews>
  <sheetFormatPr baseColWidth="10" defaultRowHeight="14.4"/>
  <sheetData>
    <row r="1" spans="1:13">
      <c r="A1" s="264" t="s">
        <v>194</v>
      </c>
      <c r="B1" s="264"/>
      <c r="H1" s="264" t="s">
        <v>195</v>
      </c>
      <c r="I1" s="264"/>
    </row>
    <row r="2" spans="1:13" ht="23.4">
      <c r="A2" s="124" t="s">
        <v>196</v>
      </c>
      <c r="B2" s="125" t="s">
        <v>197</v>
      </c>
      <c r="C2" s="126" t="s">
        <v>198</v>
      </c>
      <c r="D2" s="127" t="s">
        <v>199</v>
      </c>
      <c r="E2" s="128" t="s">
        <v>200</v>
      </c>
      <c r="F2" s="127" t="s">
        <v>201</v>
      </c>
      <c r="H2" s="124" t="s">
        <v>196</v>
      </c>
      <c r="I2" s="125" t="s">
        <v>197</v>
      </c>
      <c r="J2" s="126" t="s">
        <v>198</v>
      </c>
      <c r="K2" s="127" t="s">
        <v>199</v>
      </c>
      <c r="L2" s="128" t="s">
        <v>200</v>
      </c>
      <c r="M2" s="127" t="s">
        <v>201</v>
      </c>
    </row>
    <row r="3" spans="1:13" ht="30.6">
      <c r="A3" s="129" t="s">
        <v>202</v>
      </c>
      <c r="B3" s="128" t="s">
        <v>203</v>
      </c>
      <c r="C3" s="130">
        <v>5</v>
      </c>
      <c r="D3" s="131">
        <v>2300000</v>
      </c>
      <c r="E3" s="130">
        <v>0</v>
      </c>
      <c r="F3" s="132">
        <f>C3*D3</f>
        <v>11500000</v>
      </c>
      <c r="H3" s="129" t="s">
        <v>202</v>
      </c>
      <c r="I3" s="128" t="s">
        <v>203</v>
      </c>
      <c r="J3" s="130">
        <v>6</v>
      </c>
      <c r="K3" s="131">
        <v>2300000</v>
      </c>
      <c r="L3" s="130">
        <v>0</v>
      </c>
      <c r="M3" s="132">
        <f>J3*K3</f>
        <v>13800000</v>
      </c>
    </row>
    <row r="4" spans="1:13" ht="51">
      <c r="A4" s="129" t="s">
        <v>204</v>
      </c>
      <c r="B4" s="128" t="s">
        <v>205</v>
      </c>
      <c r="C4" s="130">
        <v>2</v>
      </c>
      <c r="D4" s="131">
        <v>710000</v>
      </c>
      <c r="E4" s="130">
        <v>0</v>
      </c>
      <c r="F4" s="132">
        <v>1420000</v>
      </c>
      <c r="H4" s="129" t="s">
        <v>204</v>
      </c>
      <c r="I4" s="128" t="s">
        <v>205</v>
      </c>
      <c r="J4" s="130">
        <v>2</v>
      </c>
      <c r="K4" s="131">
        <v>710000</v>
      </c>
      <c r="L4" s="130">
        <v>0</v>
      </c>
      <c r="M4" s="132">
        <v>1420000</v>
      </c>
    </row>
    <row r="5" spans="1:13" ht="40.799999999999997">
      <c r="A5" s="129" t="s">
        <v>206</v>
      </c>
      <c r="B5" s="128" t="s">
        <v>207</v>
      </c>
      <c r="C5" s="130">
        <v>1</v>
      </c>
      <c r="D5" s="131">
        <v>888000</v>
      </c>
      <c r="E5" s="130">
        <v>0</v>
      </c>
      <c r="F5" s="132">
        <v>888000</v>
      </c>
      <c r="H5" s="129" t="s">
        <v>206</v>
      </c>
      <c r="I5" s="128" t="s">
        <v>207</v>
      </c>
      <c r="J5" s="130">
        <v>1</v>
      </c>
      <c r="K5" s="131">
        <v>888000</v>
      </c>
      <c r="L5" s="130">
        <v>0</v>
      </c>
      <c r="M5" s="132">
        <v>888000</v>
      </c>
    </row>
    <row r="6" spans="1:13" ht="20.399999999999999">
      <c r="A6" s="129" t="s">
        <v>208</v>
      </c>
      <c r="B6" s="128" t="s">
        <v>209</v>
      </c>
      <c r="C6" s="130">
        <v>1</v>
      </c>
      <c r="D6" s="131">
        <v>141832.71</v>
      </c>
      <c r="E6" s="130">
        <v>0</v>
      </c>
      <c r="F6" s="132">
        <v>141833</v>
      </c>
      <c r="H6" s="129" t="s">
        <v>208</v>
      </c>
      <c r="I6" s="128" t="s">
        <v>209</v>
      </c>
      <c r="J6" s="130">
        <v>1</v>
      </c>
      <c r="K6" s="131">
        <v>141832.71</v>
      </c>
      <c r="L6" s="130">
        <v>0</v>
      </c>
      <c r="M6" s="132">
        <v>141833</v>
      </c>
    </row>
    <row r="7" spans="1:13" ht="40.799999999999997">
      <c r="A7" s="129" t="s">
        <v>210</v>
      </c>
      <c r="B7" s="128" t="s">
        <v>211</v>
      </c>
      <c r="C7" s="130">
        <v>1</v>
      </c>
      <c r="D7" s="131">
        <v>60160.76</v>
      </c>
      <c r="E7" s="130">
        <v>0</v>
      </c>
      <c r="F7" s="132">
        <v>60161</v>
      </c>
      <c r="H7" s="129" t="s">
        <v>210</v>
      </c>
      <c r="I7" s="128" t="s">
        <v>211</v>
      </c>
      <c r="J7" s="130">
        <v>1</v>
      </c>
      <c r="K7" s="131">
        <v>60160.76</v>
      </c>
      <c r="L7" s="130">
        <v>0</v>
      </c>
      <c r="M7" s="132">
        <v>60161</v>
      </c>
    </row>
    <row r="8" spans="1:13" ht="30.6">
      <c r="A8" s="129" t="s">
        <v>212</v>
      </c>
      <c r="B8" s="128" t="s">
        <v>213</v>
      </c>
      <c r="C8" s="130">
        <v>22</v>
      </c>
      <c r="D8" s="131">
        <v>70000</v>
      </c>
      <c r="E8" s="130">
        <v>0</v>
      </c>
      <c r="F8" s="132">
        <f>C8*D8</f>
        <v>1540000</v>
      </c>
      <c r="H8" s="129" t="s">
        <v>212</v>
      </c>
      <c r="I8" s="128" t="s">
        <v>213</v>
      </c>
      <c r="J8" s="130">
        <v>22</v>
      </c>
      <c r="K8" s="131">
        <v>70000</v>
      </c>
      <c r="L8" s="130">
        <v>0</v>
      </c>
      <c r="M8" s="132">
        <f>J8*K8</f>
        <v>1540000</v>
      </c>
    </row>
    <row r="9" spans="1:13" ht="30.6">
      <c r="A9" s="129" t="s">
        <v>214</v>
      </c>
      <c r="B9" s="133" t="s">
        <v>215</v>
      </c>
      <c r="C9" s="130">
        <v>13</v>
      </c>
      <c r="D9" s="131">
        <v>39125.550000000003</v>
      </c>
      <c r="E9" s="130">
        <v>0</v>
      </c>
      <c r="F9" s="132">
        <v>508632</v>
      </c>
      <c r="H9" s="129" t="s">
        <v>214</v>
      </c>
      <c r="I9" s="128" t="s">
        <v>215</v>
      </c>
      <c r="J9" s="130">
        <v>13</v>
      </c>
      <c r="K9" s="131">
        <v>39125.550000000003</v>
      </c>
      <c r="L9" s="130">
        <v>0</v>
      </c>
      <c r="M9" s="132">
        <v>508632</v>
      </c>
    </row>
    <row r="10" spans="1:13" ht="51">
      <c r="A10" s="129" t="s">
        <v>216</v>
      </c>
      <c r="B10" s="133" t="s">
        <v>217</v>
      </c>
      <c r="C10" s="130">
        <v>12</v>
      </c>
      <c r="D10" s="131">
        <v>3370.92</v>
      </c>
      <c r="E10" s="130">
        <v>0</v>
      </c>
      <c r="F10" s="132">
        <v>40451</v>
      </c>
      <c r="H10" s="129" t="s">
        <v>216</v>
      </c>
      <c r="I10" s="128" t="s">
        <v>217</v>
      </c>
      <c r="J10" s="130">
        <v>12</v>
      </c>
      <c r="K10" s="131">
        <v>3370.92</v>
      </c>
      <c r="L10" s="130">
        <v>0</v>
      </c>
      <c r="M10" s="132">
        <v>40451</v>
      </c>
    </row>
    <row r="11" spans="1:13" ht="30.6">
      <c r="A11" s="129" t="s">
        <v>218</v>
      </c>
      <c r="B11" s="133" t="s">
        <v>219</v>
      </c>
      <c r="C11" s="130">
        <v>5</v>
      </c>
      <c r="D11" s="131">
        <v>82487.02</v>
      </c>
      <c r="E11" s="130">
        <v>0</v>
      </c>
      <c r="F11" s="132">
        <v>412435</v>
      </c>
      <c r="H11" s="129" t="s">
        <v>218</v>
      </c>
      <c r="I11" s="128" t="s">
        <v>219</v>
      </c>
      <c r="J11" s="130">
        <v>5</v>
      </c>
      <c r="K11" s="131">
        <v>82487.02</v>
      </c>
      <c r="L11" s="130">
        <v>0</v>
      </c>
      <c r="M11" s="132">
        <v>412435</v>
      </c>
    </row>
    <row r="12" spans="1:13" ht="30.6">
      <c r="A12" s="129" t="s">
        <v>220</v>
      </c>
      <c r="B12" s="128" t="s">
        <v>221</v>
      </c>
      <c r="C12" s="130">
        <v>5</v>
      </c>
      <c r="D12" s="131">
        <v>14097.25</v>
      </c>
      <c r="E12" s="130">
        <v>0</v>
      </c>
      <c r="F12" s="132">
        <v>70486</v>
      </c>
      <c r="H12" s="129" t="s">
        <v>220</v>
      </c>
      <c r="I12" s="128" t="s">
        <v>221</v>
      </c>
      <c r="J12" s="130">
        <v>5</v>
      </c>
      <c r="K12" s="131">
        <v>14097.25</v>
      </c>
      <c r="L12" s="130">
        <v>0</v>
      </c>
      <c r="M12" s="132">
        <v>70486</v>
      </c>
    </row>
    <row r="13" spans="1:13" ht="30.6">
      <c r="A13" s="129" t="s">
        <v>222</v>
      </c>
      <c r="B13" s="128" t="s">
        <v>223</v>
      </c>
      <c r="C13" s="130">
        <v>5</v>
      </c>
      <c r="D13" s="131">
        <v>14369.66</v>
      </c>
      <c r="E13" s="130">
        <v>0</v>
      </c>
      <c r="F13" s="132">
        <v>71848</v>
      </c>
      <c r="H13" s="129" t="s">
        <v>222</v>
      </c>
      <c r="I13" s="128" t="s">
        <v>223</v>
      </c>
      <c r="J13" s="130">
        <v>5</v>
      </c>
      <c r="K13" s="131">
        <v>14369.66</v>
      </c>
      <c r="L13" s="130">
        <v>0</v>
      </c>
      <c r="M13" s="132">
        <v>71848</v>
      </c>
    </row>
    <row r="14" spans="1:13" ht="20.399999999999999">
      <c r="A14" s="129" t="s">
        <v>224</v>
      </c>
      <c r="B14" s="128" t="s">
        <v>225</v>
      </c>
      <c r="C14" s="130">
        <v>15</v>
      </c>
      <c r="D14" s="134">
        <v>424.62</v>
      </c>
      <c r="E14" s="130">
        <v>0</v>
      </c>
      <c r="F14" s="132">
        <v>6369</v>
      </c>
      <c r="H14" s="129" t="s">
        <v>224</v>
      </c>
      <c r="I14" s="128" t="s">
        <v>225</v>
      </c>
      <c r="J14" s="130">
        <v>15</v>
      </c>
      <c r="K14" s="134">
        <v>424.62</v>
      </c>
      <c r="L14" s="130">
        <v>0</v>
      </c>
      <c r="M14" s="132">
        <v>6369</v>
      </c>
    </row>
    <row r="15" spans="1:13" ht="20.399999999999999">
      <c r="A15" s="129" t="s">
        <v>226</v>
      </c>
      <c r="B15" s="128" t="s">
        <v>227</v>
      </c>
      <c r="C15" s="130">
        <v>40</v>
      </c>
      <c r="D15" s="134">
        <v>645.26</v>
      </c>
      <c r="E15" s="130">
        <v>0</v>
      </c>
      <c r="F15" s="132">
        <v>25810</v>
      </c>
      <c r="H15" s="129" t="s">
        <v>226</v>
      </c>
      <c r="I15" s="128" t="s">
        <v>227</v>
      </c>
      <c r="J15" s="130">
        <v>40</v>
      </c>
      <c r="K15" s="134">
        <v>645.26</v>
      </c>
      <c r="L15" s="130">
        <v>0</v>
      </c>
      <c r="M15" s="132">
        <v>25810</v>
      </c>
    </row>
    <row r="16" spans="1:13" ht="30.6">
      <c r="A16" s="129" t="s">
        <v>228</v>
      </c>
      <c r="B16" s="128" t="s">
        <v>229</v>
      </c>
      <c r="C16" s="130">
        <v>10</v>
      </c>
      <c r="D16" s="131">
        <v>5708.98</v>
      </c>
      <c r="E16" s="130">
        <v>0</v>
      </c>
      <c r="F16" s="132">
        <v>57090</v>
      </c>
      <c r="H16" s="129" t="s">
        <v>228</v>
      </c>
      <c r="I16" s="128" t="s">
        <v>229</v>
      </c>
      <c r="J16" s="130">
        <v>10</v>
      </c>
      <c r="K16" s="131">
        <v>5708.98</v>
      </c>
      <c r="L16" s="130">
        <v>0</v>
      </c>
      <c r="M16" s="132">
        <v>57090</v>
      </c>
    </row>
    <row r="17" spans="1:13" ht="40.799999999999997">
      <c r="A17" s="129" t="s">
        <v>230</v>
      </c>
      <c r="B17" s="128" t="s">
        <v>231</v>
      </c>
      <c r="C17" s="130">
        <v>6</v>
      </c>
      <c r="D17" s="131">
        <v>17287.439999999999</v>
      </c>
      <c r="E17" s="130">
        <v>0</v>
      </c>
      <c r="F17" s="132">
        <v>103725</v>
      </c>
      <c r="H17" s="129" t="s">
        <v>230</v>
      </c>
      <c r="I17" s="128" t="s">
        <v>231</v>
      </c>
      <c r="J17" s="130">
        <v>6</v>
      </c>
      <c r="K17" s="131">
        <v>17287.439999999999</v>
      </c>
      <c r="L17" s="130">
        <v>0</v>
      </c>
      <c r="M17" s="132">
        <v>103725</v>
      </c>
    </row>
    <row r="18" spans="1:13" ht="30.6">
      <c r="A18" s="129" t="s">
        <v>232</v>
      </c>
      <c r="B18" s="128" t="s">
        <v>233</v>
      </c>
      <c r="C18" s="130">
        <v>3</v>
      </c>
      <c r="D18" s="131">
        <v>1074.46</v>
      </c>
      <c r="E18" s="130">
        <v>0</v>
      </c>
      <c r="F18" s="132">
        <v>3223</v>
      </c>
      <c r="H18" s="129" t="s">
        <v>232</v>
      </c>
      <c r="I18" s="128" t="s">
        <v>233</v>
      </c>
      <c r="J18" s="130">
        <v>3</v>
      </c>
      <c r="K18" s="131">
        <v>1074.46</v>
      </c>
      <c r="L18" s="130">
        <v>0</v>
      </c>
      <c r="M18" s="132">
        <v>3223</v>
      </c>
    </row>
    <row r="19" spans="1:13" ht="30.6">
      <c r="A19" s="129" t="s">
        <v>234</v>
      </c>
      <c r="B19" s="128" t="s">
        <v>235</v>
      </c>
      <c r="C19" s="130">
        <v>40</v>
      </c>
      <c r="D19" s="134">
        <v>586.69000000000005</v>
      </c>
      <c r="E19" s="130">
        <v>0</v>
      </c>
      <c r="F19" s="132">
        <v>23468</v>
      </c>
      <c r="H19" s="129" t="s">
        <v>234</v>
      </c>
      <c r="I19" s="128" t="s">
        <v>235</v>
      </c>
      <c r="J19" s="130">
        <v>40</v>
      </c>
      <c r="K19" s="134">
        <v>586.69000000000005</v>
      </c>
      <c r="L19" s="130">
        <v>0</v>
      </c>
      <c r="M19" s="132">
        <v>23468</v>
      </c>
    </row>
    <row r="20" spans="1:13" ht="30.6">
      <c r="A20" s="129" t="s">
        <v>236</v>
      </c>
      <c r="B20" s="128" t="s">
        <v>237</v>
      </c>
      <c r="C20" s="130">
        <v>8</v>
      </c>
      <c r="D20" s="134">
        <v>614.58000000000004</v>
      </c>
      <c r="E20" s="130">
        <v>0</v>
      </c>
      <c r="F20" s="132">
        <v>4917</v>
      </c>
      <c r="H20" s="129" t="s">
        <v>236</v>
      </c>
      <c r="I20" s="128" t="s">
        <v>237</v>
      </c>
      <c r="J20" s="130">
        <v>8</v>
      </c>
      <c r="K20" s="134">
        <v>614.58000000000004</v>
      </c>
      <c r="L20" s="130">
        <v>0</v>
      </c>
      <c r="M20" s="132">
        <v>4917</v>
      </c>
    </row>
    <row r="21" spans="1:13" ht="20.399999999999999">
      <c r="A21" s="129" t="s">
        <v>238</v>
      </c>
      <c r="B21" s="128" t="s">
        <v>239</v>
      </c>
      <c r="C21" s="130">
        <v>40</v>
      </c>
      <c r="D21" s="134">
        <v>266.3</v>
      </c>
      <c r="E21" s="130">
        <v>0</v>
      </c>
      <c r="F21" s="132">
        <v>10652</v>
      </c>
      <c r="H21" s="129" t="s">
        <v>238</v>
      </c>
      <c r="I21" s="128" t="s">
        <v>239</v>
      </c>
      <c r="J21" s="130">
        <v>40</v>
      </c>
      <c r="K21" s="134">
        <v>266.3</v>
      </c>
      <c r="L21" s="130">
        <v>0</v>
      </c>
      <c r="M21" s="132">
        <v>10652</v>
      </c>
    </row>
    <row r="22" spans="1:13" ht="30.6">
      <c r="A22" s="129" t="s">
        <v>240</v>
      </c>
      <c r="B22" s="128" t="s">
        <v>241</v>
      </c>
      <c r="C22" s="130">
        <v>4</v>
      </c>
      <c r="D22" s="134">
        <v>627.44000000000005</v>
      </c>
      <c r="E22" s="130">
        <v>0</v>
      </c>
      <c r="F22" s="132">
        <v>2510</v>
      </c>
      <c r="H22" s="129" t="s">
        <v>240</v>
      </c>
      <c r="I22" s="128" t="s">
        <v>241</v>
      </c>
      <c r="J22" s="130">
        <v>4</v>
      </c>
      <c r="K22" s="134">
        <v>627.44000000000005</v>
      </c>
      <c r="L22" s="130">
        <v>0</v>
      </c>
      <c r="M22" s="132">
        <v>2510</v>
      </c>
    </row>
    <row r="23" spans="1:13" ht="30.6">
      <c r="A23" s="129" t="s">
        <v>242</v>
      </c>
      <c r="B23" s="128" t="s">
        <v>243</v>
      </c>
      <c r="C23" s="130">
        <v>50</v>
      </c>
      <c r="D23" s="134">
        <v>935.37</v>
      </c>
      <c r="E23" s="130">
        <v>0</v>
      </c>
      <c r="F23" s="132">
        <v>46769</v>
      </c>
      <c r="H23" s="129" t="s">
        <v>242</v>
      </c>
      <c r="I23" s="128" t="s">
        <v>243</v>
      </c>
      <c r="J23" s="130">
        <v>50</v>
      </c>
      <c r="K23" s="134">
        <v>935.37</v>
      </c>
      <c r="L23" s="130">
        <v>0</v>
      </c>
      <c r="M23" s="132">
        <v>46769</v>
      </c>
    </row>
    <row r="24" spans="1:13" ht="30.6">
      <c r="A24" s="129" t="s">
        <v>244</v>
      </c>
      <c r="B24" s="128" t="s">
        <v>245</v>
      </c>
      <c r="C24" s="130">
        <v>50</v>
      </c>
      <c r="D24" s="134">
        <v>930.47</v>
      </c>
      <c r="E24" s="130">
        <v>0</v>
      </c>
      <c r="F24" s="132">
        <v>46524</v>
      </c>
      <c r="H24" s="129" t="s">
        <v>244</v>
      </c>
      <c r="I24" s="128" t="s">
        <v>245</v>
      </c>
      <c r="J24" s="130">
        <v>50</v>
      </c>
      <c r="K24" s="134">
        <v>930.47</v>
      </c>
      <c r="L24" s="130">
        <v>0</v>
      </c>
      <c r="M24" s="132">
        <v>46524</v>
      </c>
    </row>
    <row r="25" spans="1:13" ht="23.4">
      <c r="E25" s="135" t="s">
        <v>246</v>
      </c>
      <c r="F25" s="136">
        <f>SUM(F3:F24)</f>
        <v>16984903</v>
      </c>
      <c r="L25" s="135" t="s">
        <v>246</v>
      </c>
      <c r="M25" s="136">
        <f>SUM(M3:M24)</f>
        <v>19284903</v>
      </c>
    </row>
    <row r="26" spans="1:13">
      <c r="E26" s="137" t="s">
        <v>247</v>
      </c>
      <c r="F26" s="136">
        <f>F25*0.19</f>
        <v>3227131.57</v>
      </c>
      <c r="L26" s="137" t="s">
        <v>247</v>
      </c>
      <c r="M26" s="136">
        <f>M25*0.19</f>
        <v>3664131.57</v>
      </c>
    </row>
    <row r="27" spans="1:13">
      <c r="E27" s="135" t="s">
        <v>248</v>
      </c>
      <c r="F27" s="136">
        <f>F25+F26</f>
        <v>20212034.57</v>
      </c>
      <c r="L27" s="135" t="s">
        <v>248</v>
      </c>
      <c r="M27" s="136">
        <f>M25+M26</f>
        <v>22949034.57</v>
      </c>
    </row>
  </sheetData>
  <mergeCells count="2">
    <mergeCell ref="A1:B1"/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Gen_Cons_Horario</vt:lpstr>
      <vt:lpstr>SFV+BESS</vt:lpstr>
      <vt:lpstr>ESTIMADOR FV+BESS</vt:lpstr>
      <vt:lpstr>Carga-Descarga Año</vt:lpstr>
      <vt:lpstr>Cuadro Resumen</vt:lpstr>
      <vt:lpstr>Financiera</vt:lpstr>
      <vt:lpstr>Listado de materiales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Melissa Escobillana Acevedo</dc:creator>
  <cp:lastModifiedBy>José Miguel Infante Castro</cp:lastModifiedBy>
  <dcterms:created xsi:type="dcterms:W3CDTF">2025-08-14T13:40:48Z</dcterms:created>
  <dcterms:modified xsi:type="dcterms:W3CDTF">2025-09-16T12:37:58Z</dcterms:modified>
</cp:coreProperties>
</file>